
<file path=[Content_Types].xml><?xml version="1.0" encoding="utf-8"?>
<Types xmlns="http://schemas.openxmlformats.org/package/2006/content-types">
  <Default Extension="bin" ContentType="application/vnd.openxmlformats-officedocument.spreadsheetml.printerSettings"/>
  <Default Extension="webp"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Windows\Workswin\1Max\Samenhandel\Katalog\1-WVK\2-International\"/>
    </mc:Choice>
  </mc:AlternateContent>
  <bookViews>
    <workbookView xWindow="0" yWindow="0" windowWidth="16380" windowHeight="8190" tabRatio="622" firstSheet="3" activeTab="3"/>
  </bookViews>
  <sheets>
    <sheet name="Steuertabelle" sheetId="1" state="hidden" r:id="rId1"/>
    <sheet name="Basis-Tabelle-Samen" sheetId="16" state="hidden" r:id="rId2"/>
    <sheet name="Basis-Tabelle-Sonstige" sheetId="19" state="hidden" r:id="rId3"/>
    <sheet name="0" sheetId="2" r:id="rId4"/>
    <sheet name="1" sheetId="20" r:id="rId5"/>
    <sheet name="2" sheetId="21" r:id="rId6"/>
    <sheet name="3" sheetId="4" r:id="rId7"/>
    <sheet name="4" sheetId="5" r:id="rId8"/>
    <sheet name="5" sheetId="18" r:id="rId9"/>
  </sheets>
  <externalReferences>
    <externalReference r:id="rId10"/>
  </externalReferences>
  <definedNames>
    <definedName name="_666">#REF!</definedName>
    <definedName name="_xlnm._FilterDatabase" localSheetId="5" hidden="1">'2'!$A$14:$L$14</definedName>
    <definedName name="_xlnm._FilterDatabase" localSheetId="6" hidden="1">'3'!$A$14:$Z$364</definedName>
    <definedName name="_xlnm._FilterDatabase" localSheetId="7" hidden="1">'4'!$D$10:$E$43</definedName>
    <definedName name="_xlnm._FilterDatabase" localSheetId="8" hidden="1">'5'!$A$4:$AQ$4</definedName>
    <definedName name="aaa" localSheetId="5">#REF!</definedName>
    <definedName name="aaa" localSheetId="6">#REF!</definedName>
    <definedName name="aaa" localSheetId="7">#REF!</definedName>
    <definedName name="aaa" localSheetId="8">#REF!</definedName>
    <definedName name="aaa">#REF!</definedName>
    <definedName name="AAAA" localSheetId="5">[1]Basis!#REF!</definedName>
    <definedName name="AAAA" localSheetId="8">[1]Basis!#REF!</definedName>
    <definedName name="AAAA">[1]Basis!#REF!</definedName>
    <definedName name="aaaaa" localSheetId="5">#REF!</definedName>
    <definedName name="aaaaa" localSheetId="6">#REF!</definedName>
    <definedName name="aaaaa" localSheetId="7">#REF!</definedName>
    <definedName name="aaaaa" localSheetId="8">#REF!</definedName>
    <definedName name="aaaaa">#REF!</definedName>
    <definedName name="Amazon_D" localSheetId="5">[1]Basis!#REF!</definedName>
    <definedName name="Amazon_D" localSheetId="8">[1]Basis!#REF!</definedName>
    <definedName name="Amazon_D">[1]Basis!#REF!</definedName>
    <definedName name="Amazon_DE" localSheetId="5">[1]Basis!#REF!</definedName>
    <definedName name="Amazon_DE">[1]Basis!#REF!</definedName>
    <definedName name="Amazon_GB" localSheetId="5">#REF!</definedName>
    <definedName name="Amazon_GB" localSheetId="6">#REF!</definedName>
    <definedName name="Amazon_GB" localSheetId="7">#REF!</definedName>
    <definedName name="Amazon_GB" localSheetId="8">#REF!</definedName>
    <definedName name="Amazon_GB">#REF!</definedName>
    <definedName name="CQout" localSheetId="5">#REF!</definedName>
    <definedName name="CQout" localSheetId="6">#REF!</definedName>
    <definedName name="CQout" localSheetId="7">#REF!</definedName>
    <definedName name="CQout" localSheetId="8">#REF!</definedName>
    <definedName name="CQout">#REF!</definedName>
    <definedName name="dddd" localSheetId="5">[1]Basis!#REF!</definedName>
    <definedName name="dddd" localSheetId="8">[1]Basis!#REF!</definedName>
    <definedName name="dddd">[1]Basis!#REF!</definedName>
    <definedName name="_xlnm.Print_Area" localSheetId="5">'2'!$A$1:$L$378</definedName>
    <definedName name="_xlnm.Print_Area" localSheetId="6">'3'!$A$1:$Z$364</definedName>
    <definedName name="_xlnm.Print_Area" localSheetId="7">'4'!$A$1:$AG$43</definedName>
    <definedName name="_xlnm.Print_Titles" localSheetId="5">'2'!$1:$14</definedName>
    <definedName name="_xlnm.Print_Titles" localSheetId="6">'3'!$1:$14</definedName>
    <definedName name="_xlnm.Print_Titles" localSheetId="7">'4'!$1:$10</definedName>
    <definedName name="_xlnm.Print_Titles" localSheetId="8">'5'!$A:$G,'5'!$1:$4</definedName>
    <definedName name="Ecrater" localSheetId="5">#REF!</definedName>
    <definedName name="Ecrater" localSheetId="6">#REF!</definedName>
    <definedName name="Ecrater" localSheetId="7">#REF!</definedName>
    <definedName name="Ecrater" localSheetId="8">#REF!</definedName>
    <definedName name="Ecrater">#REF!</definedName>
    <definedName name="eee" localSheetId="5">#REF!</definedName>
    <definedName name="eee" localSheetId="6">#REF!</definedName>
    <definedName name="eee" localSheetId="7">#REF!</definedName>
    <definedName name="eee" localSheetId="8">#REF!</definedName>
    <definedName name="eee">#REF!</definedName>
    <definedName name="ffff" localSheetId="5">#REF!</definedName>
    <definedName name="ffff" localSheetId="6">#REF!</definedName>
    <definedName name="ffff" localSheetId="7">#REF!</definedName>
    <definedName name="ffff" localSheetId="8">#REF!</definedName>
    <definedName name="ffff">#REF!</definedName>
    <definedName name="gggg" localSheetId="5">#REF!</definedName>
    <definedName name="gggg" localSheetId="6">#REF!</definedName>
    <definedName name="gggg" localSheetId="7">#REF!</definedName>
    <definedName name="gggg" localSheetId="8">#REF!</definedName>
    <definedName name="gggg">#REF!</definedName>
    <definedName name="hhhh" localSheetId="5">#REF!</definedName>
    <definedName name="hhhh" localSheetId="6">#REF!</definedName>
    <definedName name="hhhh" localSheetId="7">#REF!</definedName>
    <definedName name="hhhh" localSheetId="8">#REF!</definedName>
    <definedName name="hhhh">#REF!</definedName>
    <definedName name="jjjj" localSheetId="5">#REF!</definedName>
    <definedName name="jjjj" localSheetId="6">#REF!</definedName>
    <definedName name="jjjj" localSheetId="7">#REF!</definedName>
    <definedName name="jjjj" localSheetId="8">#REF!</definedName>
    <definedName name="jjjj">#REF!</definedName>
    <definedName name="kkkk" localSheetId="5">#REF!</definedName>
    <definedName name="kkkk" localSheetId="6">#REF!</definedName>
    <definedName name="kkkk" localSheetId="7">#REF!</definedName>
    <definedName name="kkkk" localSheetId="8">#REF!</definedName>
    <definedName name="kkkk">#REF!</definedName>
    <definedName name="Pricefalls" localSheetId="5">#REF!</definedName>
    <definedName name="Pricefalls" localSheetId="6">#REF!</definedName>
    <definedName name="Pricefalls" localSheetId="7">#REF!</definedName>
    <definedName name="Pricefalls" localSheetId="8">#REF!</definedName>
    <definedName name="Pricefalls">#REF!</definedName>
    <definedName name="Retail" localSheetId="5">#REF!</definedName>
    <definedName name="Retail">#REF!</definedName>
    <definedName name="RetailDE" localSheetId="5">#REF!</definedName>
    <definedName name="RetailDE">#REF!</definedName>
    <definedName name="ss" localSheetId="5">#REF!</definedName>
    <definedName name="ss" localSheetId="6">#REF!</definedName>
    <definedName name="ss" localSheetId="7">#REF!</definedName>
    <definedName name="ss" localSheetId="8">#REF!</definedName>
    <definedName name="ss">#REF!</definedName>
    <definedName name="sss" localSheetId="5">#REF!</definedName>
    <definedName name="sss" localSheetId="6">#REF!</definedName>
    <definedName name="sss" localSheetId="7">#REF!</definedName>
    <definedName name="sss" localSheetId="8">#REF!</definedName>
    <definedName name="sss">#REF!</definedName>
    <definedName name="sssss" localSheetId="5">#REF!</definedName>
    <definedName name="sssss" localSheetId="6">#REF!</definedName>
    <definedName name="sssss" localSheetId="7">#REF!</definedName>
    <definedName name="sssss" localSheetId="8">#REF!</definedName>
    <definedName name="sssss">#REF!</definedName>
    <definedName name="Test" localSheetId="5">#REF!</definedName>
    <definedName name="Test" localSheetId="6">#REF!</definedName>
    <definedName name="Test" localSheetId="7">#REF!</definedName>
    <definedName name="Test" localSheetId="8">#REF!</definedName>
    <definedName name="Test">#REF!</definedName>
    <definedName name="test2" localSheetId="5">#REF!</definedName>
    <definedName name="test2" localSheetId="6">#REF!</definedName>
    <definedName name="test2" localSheetId="7">#REF!</definedName>
    <definedName name="test2" localSheetId="8">#REF!</definedName>
    <definedName name="test2">#REF!</definedName>
  </definedNames>
  <calcPr calcId="162913"/>
</workbook>
</file>

<file path=xl/calcChain.xml><?xml version="1.0" encoding="utf-8"?>
<calcChain xmlns="http://schemas.openxmlformats.org/spreadsheetml/2006/main">
  <c r="Y354" i="18" l="1"/>
  <c r="Y353" i="18"/>
  <c r="Y352" i="18"/>
  <c r="Y351" i="18"/>
  <c r="Y350" i="18"/>
  <c r="Y349" i="18"/>
  <c r="Y348" i="18"/>
  <c r="Y347" i="18"/>
  <c r="Y346" i="18"/>
  <c r="Y345" i="18"/>
  <c r="Y344" i="18"/>
  <c r="Y343" i="18"/>
  <c r="Y342" i="18"/>
  <c r="Y341" i="18"/>
  <c r="Y340" i="18"/>
  <c r="Y339" i="18"/>
  <c r="Y338" i="18"/>
  <c r="Y337" i="18"/>
  <c r="Y336" i="18"/>
  <c r="Y335" i="18"/>
  <c r="Y334" i="18"/>
  <c r="Y333" i="18"/>
  <c r="Y332" i="18"/>
  <c r="Y331" i="18"/>
  <c r="Y330" i="18"/>
  <c r="Y329" i="18"/>
  <c r="Y328" i="18"/>
  <c r="Y327" i="18"/>
  <c r="Y326" i="18"/>
  <c r="Y325" i="18"/>
  <c r="Y324" i="18"/>
  <c r="Y323" i="18"/>
  <c r="Y322" i="18"/>
  <c r="Y321" i="18"/>
  <c r="Y320" i="18"/>
  <c r="Y319" i="18"/>
  <c r="Y318" i="18"/>
  <c r="Y317" i="18"/>
  <c r="Y316" i="18"/>
  <c r="Y315" i="18"/>
  <c r="Y314" i="18"/>
  <c r="Y313" i="18"/>
  <c r="Y312" i="18"/>
  <c r="Y311" i="18"/>
  <c r="Y310" i="18"/>
  <c r="Y309" i="18"/>
  <c r="Y308" i="18"/>
  <c r="Y307" i="18"/>
  <c r="Y306" i="18"/>
  <c r="Y305" i="18"/>
  <c r="Y304" i="18"/>
  <c r="Y303" i="18"/>
  <c r="Y302" i="18"/>
  <c r="Y301" i="18"/>
  <c r="Y300" i="18"/>
  <c r="Y299" i="18"/>
  <c r="Y298" i="18"/>
  <c r="Y297" i="18"/>
  <c r="Y296" i="18"/>
  <c r="Y295" i="18"/>
  <c r="Y294" i="18"/>
  <c r="Y293" i="18"/>
  <c r="Y292" i="18"/>
  <c r="Y291" i="18"/>
  <c r="Y290" i="18"/>
  <c r="Y289" i="18"/>
  <c r="Y288" i="18"/>
  <c r="Y287" i="18"/>
  <c r="Y286" i="18"/>
  <c r="Y285" i="18"/>
  <c r="Y284" i="18"/>
  <c r="Y283" i="18"/>
  <c r="Y282" i="18"/>
  <c r="Y281" i="18"/>
  <c r="Y280" i="18"/>
  <c r="Y279" i="18"/>
  <c r="Y278" i="18"/>
  <c r="Y277" i="18"/>
  <c r="Y276" i="18"/>
  <c r="Y275" i="18"/>
  <c r="Y274" i="18"/>
  <c r="Y273" i="18"/>
  <c r="Y272" i="18"/>
  <c r="Y271" i="18"/>
  <c r="Y270" i="18"/>
  <c r="Y269" i="18"/>
  <c r="Y268" i="18"/>
  <c r="Y267" i="18"/>
  <c r="Y266" i="18"/>
  <c r="Y265" i="18"/>
  <c r="Y264" i="18"/>
  <c r="Y263" i="18"/>
  <c r="Y262" i="18"/>
  <c r="Y261" i="18"/>
  <c r="Y260" i="18"/>
  <c r="Y259" i="18"/>
  <c r="Y258" i="18"/>
  <c r="Y257" i="18"/>
  <c r="Y256" i="18"/>
  <c r="Y255" i="18"/>
  <c r="Y254" i="18"/>
  <c r="Y253" i="18"/>
  <c r="Y252" i="18"/>
  <c r="Y251" i="18"/>
  <c r="Y250" i="18"/>
  <c r="Y249" i="18"/>
  <c r="Y248" i="18"/>
  <c r="Y247" i="18"/>
  <c r="Y246" i="18"/>
  <c r="Y245" i="18"/>
  <c r="Y244" i="18"/>
  <c r="Y243" i="18"/>
  <c r="Y242" i="18"/>
  <c r="Y241" i="18"/>
  <c r="Y240" i="18"/>
  <c r="Y239" i="18"/>
  <c r="Y238" i="18"/>
  <c r="Y237" i="18"/>
  <c r="Y236" i="18"/>
  <c r="Y235" i="18"/>
  <c r="Y234" i="18"/>
  <c r="Y233" i="18"/>
  <c r="Y232" i="18"/>
  <c r="Y231" i="18"/>
  <c r="Y230" i="18"/>
  <c r="Y229" i="18"/>
  <c r="Y228" i="18"/>
  <c r="Y227" i="18"/>
  <c r="Y226" i="18"/>
  <c r="Y225" i="18"/>
  <c r="Y224" i="18"/>
  <c r="Y223" i="18"/>
  <c r="Y222" i="18"/>
  <c r="Y221" i="18"/>
  <c r="Y220" i="18"/>
  <c r="Y219" i="18"/>
  <c r="Y218" i="18"/>
  <c r="Y217" i="18"/>
  <c r="Y216" i="18"/>
  <c r="Y215" i="18"/>
  <c r="Y214" i="18"/>
  <c r="Y213" i="18"/>
  <c r="Y212" i="18"/>
  <c r="Y211" i="18"/>
  <c r="Y210" i="18"/>
  <c r="Y209" i="18"/>
  <c r="Y208" i="18"/>
  <c r="Y207" i="18"/>
  <c r="Y206" i="18"/>
  <c r="Y205" i="18"/>
  <c r="Y204" i="18"/>
  <c r="Y203" i="18"/>
  <c r="Y202" i="18"/>
  <c r="Y201" i="18"/>
  <c r="Y200" i="18"/>
  <c r="Y199" i="18"/>
  <c r="Y198" i="18"/>
  <c r="Y197" i="18"/>
  <c r="Y196" i="18"/>
  <c r="Y195" i="18"/>
  <c r="Y194" i="18"/>
  <c r="Y193" i="18"/>
  <c r="Y192" i="18"/>
  <c r="Y191" i="18"/>
  <c r="Y190" i="18"/>
  <c r="Y189" i="18"/>
  <c r="Y188" i="18"/>
  <c r="Y187" i="18"/>
  <c r="Y186" i="18"/>
  <c r="Y185" i="18"/>
  <c r="Y184" i="18"/>
  <c r="Y183" i="18"/>
  <c r="Y182" i="18"/>
  <c r="Y181" i="18"/>
  <c r="Y180" i="18"/>
  <c r="Y179" i="18"/>
  <c r="Y178" i="18"/>
  <c r="Y177" i="18"/>
  <c r="Y176" i="18"/>
  <c r="Y175" i="18"/>
  <c r="Y174" i="18"/>
  <c r="Y173" i="18"/>
  <c r="Y172" i="18"/>
  <c r="Y171" i="18"/>
  <c r="Y170" i="18"/>
  <c r="Y169" i="18"/>
  <c r="Y168" i="18"/>
  <c r="Y167" i="18"/>
  <c r="Y166" i="18"/>
  <c r="Y165" i="18"/>
  <c r="Y164" i="18"/>
  <c r="Y163" i="18"/>
  <c r="Y162" i="18"/>
  <c r="Y161" i="18"/>
  <c r="Y160" i="18"/>
  <c r="Y159" i="18"/>
  <c r="Y158" i="18"/>
  <c r="Y157" i="18"/>
  <c r="Y156" i="18"/>
  <c r="Y155" i="18"/>
  <c r="Y154" i="18"/>
  <c r="Y153" i="18"/>
  <c r="Y152" i="18"/>
  <c r="Y151" i="18"/>
  <c r="Y150" i="18"/>
  <c r="Y149" i="18"/>
  <c r="Y148" i="18"/>
  <c r="Y147" i="18"/>
  <c r="Y146" i="18"/>
  <c r="Y145" i="18"/>
  <c r="Y144" i="18"/>
  <c r="Y143" i="18"/>
  <c r="Y142" i="18"/>
  <c r="Y141" i="18"/>
  <c r="Y140" i="18"/>
  <c r="Y139" i="18"/>
  <c r="Y138" i="18"/>
  <c r="Y137" i="18"/>
  <c r="Y136" i="18"/>
  <c r="Y135" i="18"/>
  <c r="Y134" i="18"/>
  <c r="Y133" i="18"/>
  <c r="Y132" i="18"/>
  <c r="Y131" i="18"/>
  <c r="Y130" i="18"/>
  <c r="Y129" i="18"/>
  <c r="Y128" i="18"/>
  <c r="Y127" i="18"/>
  <c r="Y126" i="18"/>
  <c r="Y125" i="18"/>
  <c r="Y124" i="18"/>
  <c r="Y123" i="18"/>
  <c r="Y122" i="18"/>
  <c r="Y121" i="18"/>
  <c r="Y120" i="18"/>
  <c r="Y119" i="18"/>
  <c r="Y118" i="18"/>
  <c r="Y117" i="18"/>
  <c r="Y116" i="18"/>
  <c r="Y115" i="18"/>
  <c r="Y114" i="18"/>
  <c r="Y113" i="18"/>
  <c r="Y112" i="18"/>
  <c r="Y111" i="18"/>
  <c r="Y110" i="18"/>
  <c r="Y109" i="18"/>
  <c r="Y108" i="18"/>
  <c r="Y107" i="18"/>
  <c r="Y106" i="18"/>
  <c r="Y105" i="18"/>
  <c r="Y104" i="18"/>
  <c r="Y103" i="18"/>
  <c r="Y102" i="18"/>
  <c r="Y101" i="18"/>
  <c r="Y100" i="18"/>
  <c r="Y99" i="18"/>
  <c r="Y98" i="18"/>
  <c r="Y97" i="18"/>
  <c r="Y96" i="18"/>
  <c r="Y95" i="18"/>
  <c r="Y94" i="18"/>
  <c r="Y93" i="18"/>
  <c r="Y92" i="18"/>
  <c r="Y91" i="18"/>
  <c r="Y90" i="18"/>
  <c r="Y89" i="18"/>
  <c r="Y88" i="18"/>
  <c r="Y87" i="18"/>
  <c r="Y86" i="18"/>
  <c r="Y85" i="18"/>
  <c r="Y84" i="18"/>
  <c r="Y83" i="18"/>
  <c r="Y82" i="18"/>
  <c r="Y81" i="18"/>
  <c r="Y80" i="18"/>
  <c r="Y79" i="18"/>
  <c r="Y78" i="18"/>
  <c r="Y77" i="18"/>
  <c r="Y76" i="18"/>
  <c r="Y75" i="18"/>
  <c r="Y74" i="18"/>
  <c r="Y73" i="18"/>
  <c r="Y72" i="18"/>
  <c r="Y71" i="18"/>
  <c r="Y70" i="18"/>
  <c r="Y69" i="18"/>
  <c r="Y68" i="18"/>
  <c r="Y67" i="18"/>
  <c r="Y66" i="18"/>
  <c r="Y65" i="18"/>
  <c r="Y64" i="18"/>
  <c r="Y63" i="18"/>
  <c r="Y62" i="18"/>
  <c r="Y61" i="18"/>
  <c r="Y60" i="18"/>
  <c r="Y59" i="18"/>
  <c r="Y58" i="18"/>
  <c r="Y57" i="18"/>
  <c r="Y56" i="18"/>
  <c r="Y55" i="18"/>
  <c r="Y54" i="18"/>
  <c r="Y53" i="18"/>
  <c r="Y52" i="18"/>
  <c r="Y51" i="18"/>
  <c r="Y50" i="18"/>
  <c r="Y49" i="18"/>
  <c r="Y48" i="18"/>
  <c r="Y47" i="18"/>
  <c r="Y46" i="18"/>
  <c r="Y45" i="18"/>
  <c r="Y44" i="18"/>
  <c r="Y43" i="18"/>
  <c r="Y42" i="18"/>
  <c r="Y41" i="18"/>
  <c r="Y40" i="18"/>
  <c r="Y39" i="18"/>
  <c r="Y38" i="18"/>
  <c r="Y37" i="18"/>
  <c r="Y36" i="18"/>
  <c r="Y35" i="18"/>
  <c r="Y34" i="18"/>
  <c r="Y33" i="18"/>
  <c r="Y32" i="18"/>
  <c r="Y31" i="18"/>
  <c r="Y30" i="18"/>
  <c r="Y29" i="18"/>
  <c r="Y28" i="18"/>
  <c r="Y27" i="18"/>
  <c r="Y26" i="18"/>
  <c r="Y25" i="18"/>
  <c r="Y24" i="18"/>
  <c r="Y23" i="18"/>
  <c r="Y22" i="18"/>
  <c r="Y21" i="18"/>
  <c r="Y20" i="18"/>
  <c r="Y19" i="18"/>
  <c r="Y18" i="18"/>
  <c r="Y17" i="18"/>
  <c r="Y16" i="18"/>
  <c r="Y15" i="18"/>
  <c r="Y14" i="18"/>
  <c r="Y13" i="18"/>
  <c r="Y12" i="18"/>
  <c r="Y11" i="18"/>
  <c r="Y10" i="18"/>
  <c r="Y9" i="18"/>
  <c r="Y8" i="18"/>
  <c r="Y7" i="18"/>
  <c r="Y6" i="18"/>
  <c r="Y5" i="18"/>
  <c r="AC4" i="5" l="1"/>
  <c r="AC3" i="5"/>
  <c r="AC2" i="5"/>
  <c r="AC1" i="5"/>
  <c r="T4" i="5"/>
  <c r="T3" i="5"/>
  <c r="T2" i="5"/>
  <c r="T1" i="5"/>
  <c r="J4" i="5"/>
  <c r="J3" i="5"/>
  <c r="J2" i="5"/>
  <c r="J1" i="5"/>
  <c r="W7" i="4"/>
  <c r="W6" i="4"/>
  <c r="W5" i="4"/>
  <c r="W4" i="4"/>
  <c r="O8" i="4"/>
  <c r="O6" i="4"/>
  <c r="W8" i="4"/>
  <c r="K8" i="4"/>
  <c r="K7" i="4"/>
  <c r="K6" i="4"/>
  <c r="K5" i="4"/>
  <c r="K4" i="4"/>
  <c r="A366" i="21"/>
  <c r="A377" i="21"/>
  <c r="A375" i="21"/>
  <c r="A373" i="21"/>
  <c r="A376" i="21"/>
  <c r="A368" i="21"/>
  <c r="A378" i="21"/>
  <c r="A372" i="21"/>
  <c r="A371" i="21"/>
  <c r="A370" i="21"/>
  <c r="A369" i="21"/>
  <c r="A365" i="21"/>
  <c r="A367" i="21"/>
  <c r="A374" i="21"/>
  <c r="A360" i="21"/>
  <c r="A358" i="21"/>
  <c r="A349" i="21"/>
  <c r="A356" i="21"/>
  <c r="A346" i="21"/>
  <c r="A352" i="21"/>
  <c r="A361" i="21"/>
  <c r="A362" i="21"/>
  <c r="A348" i="21"/>
  <c r="A350" i="21"/>
  <c r="A345" i="21"/>
  <c r="A359" i="21"/>
  <c r="A355" i="21"/>
  <c r="A364" i="21"/>
  <c r="A357" i="21"/>
  <c r="A351" i="21"/>
  <c r="A354" i="21"/>
  <c r="A353" i="21"/>
  <c r="A363" i="21"/>
  <c r="A347" i="21"/>
  <c r="A341" i="21"/>
  <c r="A336" i="21"/>
  <c r="A339" i="21"/>
  <c r="A334" i="21"/>
  <c r="A338" i="21"/>
  <c r="A343" i="21"/>
  <c r="A335" i="21"/>
  <c r="A333" i="21"/>
  <c r="A340" i="21"/>
  <c r="A337" i="21"/>
  <c r="A342" i="21"/>
  <c r="A344" i="21"/>
  <c r="A300" i="21"/>
  <c r="A284" i="21"/>
  <c r="A301" i="21"/>
  <c r="A305" i="21"/>
  <c r="A292" i="21"/>
  <c r="A326" i="21"/>
  <c r="A331" i="21"/>
  <c r="A329" i="21"/>
  <c r="A282" i="21"/>
  <c r="A283" i="21"/>
  <c r="A328" i="21"/>
  <c r="A304" i="21"/>
  <c r="A307" i="21"/>
  <c r="A332" i="21"/>
  <c r="A311" i="21"/>
  <c r="A302" i="21"/>
  <c r="A306" i="21"/>
  <c r="A315" i="21"/>
  <c r="A293" i="21"/>
  <c r="A313" i="21"/>
  <c r="A324" i="21"/>
  <c r="A314" i="21"/>
  <c r="A322" i="21"/>
  <c r="A323" i="21"/>
  <c r="A327" i="21"/>
  <c r="A296" i="21"/>
  <c r="A286" i="21"/>
  <c r="A321" i="21"/>
  <c r="A309" i="21"/>
  <c r="A285" i="21"/>
  <c r="A290" i="21"/>
  <c r="A289" i="21"/>
  <c r="A320" i="21"/>
  <c r="A291" i="21"/>
  <c r="A319" i="21"/>
  <c r="A317" i="21"/>
  <c r="A298" i="21"/>
  <c r="A318" i="21"/>
  <c r="A330" i="21"/>
  <c r="A287" i="21"/>
  <c r="A310" i="21"/>
  <c r="A294" i="21"/>
  <c r="A297" i="21"/>
  <c r="A325" i="21"/>
  <c r="A288" i="21"/>
  <c r="A303" i="21"/>
  <c r="A308" i="21"/>
  <c r="A312" i="21"/>
  <c r="A295" i="21"/>
  <c r="A316" i="21"/>
  <c r="A299" i="21"/>
  <c r="A280" i="21"/>
  <c r="A278" i="21"/>
  <c r="A270" i="21"/>
  <c r="A272" i="21"/>
  <c r="A277" i="21"/>
  <c r="A274" i="21"/>
  <c r="A276" i="21"/>
  <c r="A281" i="21"/>
  <c r="A275" i="21"/>
  <c r="A271" i="21"/>
  <c r="A273" i="21"/>
  <c r="A279" i="21"/>
  <c r="A254" i="21"/>
  <c r="A255" i="21"/>
  <c r="A253" i="21"/>
  <c r="A251" i="21"/>
  <c r="A252" i="21"/>
  <c r="A259" i="21"/>
  <c r="A258" i="21"/>
  <c r="A257" i="21"/>
  <c r="A265" i="21"/>
  <c r="A266" i="21"/>
  <c r="A268" i="21"/>
  <c r="A269" i="21"/>
  <c r="A267" i="21"/>
  <c r="A264" i="21"/>
  <c r="A263" i="21"/>
  <c r="A250" i="21"/>
  <c r="A261" i="21"/>
  <c r="A262" i="21"/>
  <c r="A260" i="21"/>
  <c r="A256" i="21"/>
  <c r="A227" i="21"/>
  <c r="A245" i="21"/>
  <c r="A233" i="21"/>
  <c r="A236" i="21"/>
  <c r="A231" i="21"/>
  <c r="A235" i="21"/>
  <c r="A234" i="21"/>
  <c r="A229" i="21"/>
  <c r="A249" i="21"/>
  <c r="A240" i="21"/>
  <c r="A239" i="21"/>
  <c r="A242" i="21"/>
  <c r="A243" i="21"/>
  <c r="A248" i="21"/>
  <c r="A226" i="21"/>
  <c r="A244" i="21"/>
  <c r="A230" i="21"/>
  <c r="A228" i="21"/>
  <c r="A237" i="21"/>
  <c r="A246" i="21"/>
  <c r="A238" i="21"/>
  <c r="A241" i="21"/>
  <c r="A232" i="21"/>
  <c r="A225" i="21"/>
  <c r="A247" i="21"/>
  <c r="A224" i="21"/>
  <c r="A204" i="21"/>
  <c r="A213" i="21"/>
  <c r="A218" i="21"/>
  <c r="A210" i="21"/>
  <c r="A221" i="21"/>
  <c r="A215" i="21"/>
  <c r="A220" i="21"/>
  <c r="A217" i="21"/>
  <c r="A214" i="21"/>
  <c r="A223" i="21"/>
  <c r="A208" i="21"/>
  <c r="A222" i="21"/>
  <c r="A219" i="21"/>
  <c r="A216" i="21"/>
  <c r="A212" i="21"/>
  <c r="A202" i="21"/>
  <c r="A209" i="21"/>
  <c r="A211" i="21"/>
  <c r="A207" i="21"/>
  <c r="A206" i="21"/>
  <c r="A205" i="21"/>
  <c r="A203" i="21"/>
  <c r="A201" i="21"/>
  <c r="A163" i="21"/>
  <c r="A136" i="21"/>
  <c r="A200" i="21"/>
  <c r="A172" i="21"/>
  <c r="A184" i="21"/>
  <c r="A183" i="21"/>
  <c r="A199" i="21"/>
  <c r="A197" i="21"/>
  <c r="A198" i="21"/>
  <c r="A149" i="21"/>
  <c r="A148" i="21"/>
  <c r="A169" i="21"/>
  <c r="A161" i="21"/>
  <c r="A162" i="21"/>
  <c r="A141" i="21"/>
  <c r="A145" i="21"/>
  <c r="A144" i="21"/>
  <c r="A140" i="21"/>
  <c r="A139" i="21"/>
  <c r="A155" i="21"/>
  <c r="A170" i="21"/>
  <c r="A171" i="21"/>
  <c r="A168" i="21"/>
  <c r="A164" i="21"/>
  <c r="A151" i="21"/>
  <c r="A152" i="21"/>
  <c r="A150" i="21"/>
  <c r="A176" i="21"/>
  <c r="A178" i="21"/>
  <c r="A177" i="21"/>
  <c r="A175" i="21"/>
  <c r="A143" i="21"/>
  <c r="A142" i="21"/>
  <c r="A146" i="21"/>
  <c r="A147" i="21"/>
  <c r="A160" i="21"/>
  <c r="A158" i="21"/>
  <c r="A159" i="21"/>
  <c r="A157" i="21"/>
  <c r="A182" i="21"/>
  <c r="A181" i="21"/>
  <c r="A180" i="21"/>
  <c r="A179" i="21"/>
  <c r="A167" i="21"/>
  <c r="A166" i="21"/>
  <c r="A165" i="21"/>
  <c r="A174" i="21"/>
  <c r="A173" i="21"/>
  <c r="A154" i="21"/>
  <c r="A153" i="21"/>
  <c r="A138" i="21"/>
  <c r="A156" i="21"/>
  <c r="A137" i="21"/>
  <c r="A135" i="21"/>
  <c r="A134" i="21"/>
  <c r="A133" i="21"/>
  <c r="A192" i="21"/>
  <c r="A196" i="21"/>
  <c r="A195" i="21"/>
  <c r="A194" i="21"/>
  <c r="A190" i="21"/>
  <c r="A189" i="21"/>
  <c r="A193" i="21"/>
  <c r="A188" i="21"/>
  <c r="A187" i="21"/>
  <c r="A186" i="21"/>
  <c r="A185" i="21"/>
  <c r="A191" i="21"/>
  <c r="A33" i="21"/>
  <c r="A105" i="21"/>
  <c r="A60" i="21"/>
  <c r="A125" i="21"/>
  <c r="A30" i="21"/>
  <c r="A124" i="21"/>
  <c r="A36" i="21"/>
  <c r="A63" i="21"/>
  <c r="A132" i="21"/>
  <c r="A38" i="21"/>
  <c r="A81" i="21"/>
  <c r="A89" i="21"/>
  <c r="A47" i="21"/>
  <c r="A103" i="21"/>
  <c r="A131" i="21"/>
  <c r="A113" i="21"/>
  <c r="A73" i="21"/>
  <c r="A58" i="21"/>
  <c r="A15" i="21"/>
  <c r="A42" i="21"/>
  <c r="A102" i="21"/>
  <c r="A75" i="21"/>
  <c r="A122" i="21"/>
  <c r="A83" i="21"/>
  <c r="A82" i="21"/>
  <c r="A39" i="21"/>
  <c r="A127" i="21"/>
  <c r="A23" i="21"/>
  <c r="A90" i="21"/>
  <c r="A55" i="21"/>
  <c r="A112" i="21"/>
  <c r="A110" i="21"/>
  <c r="A108" i="21"/>
  <c r="A111" i="21"/>
  <c r="A120" i="21"/>
  <c r="A129" i="21"/>
  <c r="A65" i="21"/>
  <c r="A22" i="21"/>
  <c r="A126" i="21"/>
  <c r="A20" i="21"/>
  <c r="A97" i="21"/>
  <c r="A27" i="21"/>
  <c r="A87" i="21"/>
  <c r="A130" i="21"/>
  <c r="A70" i="21"/>
  <c r="A31" i="21"/>
  <c r="A100" i="21"/>
  <c r="A40" i="21"/>
  <c r="A45" i="21"/>
  <c r="A72" i="21"/>
  <c r="A64" i="21"/>
  <c r="A67" i="21"/>
  <c r="A29" i="21"/>
  <c r="A98" i="21"/>
  <c r="A34" i="21"/>
  <c r="A101" i="21"/>
  <c r="A95" i="21"/>
  <c r="A49" i="21"/>
  <c r="A21" i="21"/>
  <c r="A16" i="21"/>
  <c r="A37" i="21"/>
  <c r="A116" i="21"/>
  <c r="A26" i="21"/>
  <c r="A61" i="21"/>
  <c r="A52" i="21"/>
  <c r="A62" i="21"/>
  <c r="A109" i="21"/>
  <c r="A68" i="21"/>
  <c r="A69" i="21"/>
  <c r="A50" i="21"/>
  <c r="A86" i="21"/>
  <c r="A19" i="21"/>
  <c r="A43" i="21"/>
  <c r="A104" i="21"/>
  <c r="A121" i="21"/>
  <c r="A94" i="21"/>
  <c r="A18" i="21"/>
  <c r="A56" i="21"/>
  <c r="A84" i="21"/>
  <c r="A79" i="21"/>
  <c r="A48" i="21"/>
  <c r="A91" i="21"/>
  <c r="A41" i="21"/>
  <c r="A88" i="21"/>
  <c r="A80" i="21"/>
  <c r="A128" i="21"/>
  <c r="A117" i="21"/>
  <c r="A123" i="21"/>
  <c r="A32" i="21"/>
  <c r="A115" i="21"/>
  <c r="A114" i="21"/>
  <c r="A28" i="21"/>
  <c r="A35" i="21"/>
  <c r="A118" i="21"/>
  <c r="A54" i="21"/>
  <c r="A59" i="21"/>
  <c r="A85" i="21"/>
  <c r="A46" i="21"/>
  <c r="A93" i="21"/>
  <c r="A107" i="21"/>
  <c r="A66" i="21"/>
  <c r="A71" i="21"/>
  <c r="A76" i="21"/>
  <c r="A44" i="21"/>
  <c r="A51" i="21"/>
  <c r="A57" i="21"/>
  <c r="A24" i="21"/>
  <c r="A53" i="21"/>
  <c r="A77" i="21"/>
  <c r="A99" i="21"/>
  <c r="A96" i="21"/>
  <c r="A92" i="21"/>
  <c r="A25" i="21"/>
  <c r="A119" i="21"/>
  <c r="A106" i="21"/>
  <c r="A74" i="21"/>
  <c r="A78" i="21"/>
  <c r="A17" i="21"/>
  <c r="I78" i="21"/>
  <c r="I74" i="21"/>
  <c r="I106" i="21"/>
  <c r="I119" i="21"/>
  <c r="I25" i="21"/>
  <c r="I92" i="21"/>
  <c r="I96" i="21"/>
  <c r="I99" i="21"/>
  <c r="I77" i="21"/>
  <c r="I53" i="21"/>
  <c r="I24" i="21"/>
  <c r="I57" i="21"/>
  <c r="I51" i="21"/>
  <c r="I44" i="21"/>
  <c r="I76" i="21"/>
  <c r="I71" i="21"/>
  <c r="I66" i="21"/>
  <c r="I107" i="21"/>
  <c r="I93" i="21"/>
  <c r="I46" i="21"/>
  <c r="I85" i="21"/>
  <c r="I59" i="21"/>
  <c r="I54" i="21"/>
  <c r="I118" i="21"/>
  <c r="I35" i="21"/>
  <c r="I28" i="21"/>
  <c r="I114" i="21"/>
  <c r="I115" i="21"/>
  <c r="I32" i="21"/>
  <c r="I123" i="21"/>
  <c r="I117" i="21"/>
  <c r="I128" i="21"/>
  <c r="I80" i="21"/>
  <c r="I88" i="21"/>
  <c r="I41" i="21"/>
  <c r="I91" i="21"/>
  <c r="I48" i="21"/>
  <c r="I79" i="21"/>
  <c r="I84" i="21"/>
  <c r="I56" i="21"/>
  <c r="I18" i="21"/>
  <c r="I94" i="21"/>
  <c r="I121" i="21"/>
  <c r="I104" i="21"/>
  <c r="I43" i="21"/>
  <c r="I19" i="21"/>
  <c r="I86" i="21"/>
  <c r="I50" i="21"/>
  <c r="I69" i="21"/>
  <c r="I68" i="21"/>
  <c r="I109" i="21"/>
  <c r="I62" i="21"/>
  <c r="I52" i="21"/>
  <c r="I61" i="21"/>
  <c r="I26" i="21"/>
  <c r="I116" i="21"/>
  <c r="I37" i="21"/>
  <c r="I16" i="21"/>
  <c r="I21" i="21"/>
  <c r="I49" i="21"/>
  <c r="I95" i="21"/>
  <c r="I101" i="21"/>
  <c r="I34" i="21"/>
  <c r="I98" i="21"/>
  <c r="I29" i="21"/>
  <c r="I67" i="21"/>
  <c r="I64" i="21"/>
  <c r="I72" i="21"/>
  <c r="I45" i="21"/>
  <c r="I40" i="21"/>
  <c r="I100" i="21"/>
  <c r="I31" i="21"/>
  <c r="I70" i="21"/>
  <c r="I130" i="21"/>
  <c r="I87" i="21"/>
  <c r="I27" i="21"/>
  <c r="I97" i="21"/>
  <c r="I20" i="21"/>
  <c r="I126" i="21"/>
  <c r="I22" i="21"/>
  <c r="I65" i="21"/>
  <c r="I129" i="21"/>
  <c r="I120" i="21"/>
  <c r="I111" i="21"/>
  <c r="I108" i="21"/>
  <c r="I110" i="21"/>
  <c r="I112" i="21"/>
  <c r="I55" i="21"/>
  <c r="I90" i="21"/>
  <c r="I23" i="21"/>
  <c r="I127" i="21"/>
  <c r="I39" i="21"/>
  <c r="I82" i="21"/>
  <c r="I83" i="21"/>
  <c r="I122" i="21"/>
  <c r="I75" i="21"/>
  <c r="I102" i="21"/>
  <c r="I42" i="21"/>
  <c r="I15" i="21"/>
  <c r="I58" i="21"/>
  <c r="I73" i="21"/>
  <c r="I113" i="21"/>
  <c r="I131" i="21"/>
  <c r="I103" i="21"/>
  <c r="I47" i="21"/>
  <c r="I89" i="21"/>
  <c r="I81" i="21"/>
  <c r="I38" i="21"/>
  <c r="I132" i="21"/>
  <c r="I63" i="21"/>
  <c r="I36" i="21"/>
  <c r="I124" i="21"/>
  <c r="I30" i="21"/>
  <c r="I125" i="21"/>
  <c r="I60" i="21"/>
  <c r="I105" i="21"/>
  <c r="I33" i="21"/>
  <c r="I191" i="21"/>
  <c r="I185" i="21"/>
  <c r="I186" i="21"/>
  <c r="I187" i="21"/>
  <c r="I188" i="21"/>
  <c r="I193" i="21"/>
  <c r="I189" i="21"/>
  <c r="I190" i="21"/>
  <c r="I194" i="21"/>
  <c r="I195" i="21"/>
  <c r="I196" i="21"/>
  <c r="I192" i="21"/>
  <c r="I133" i="21"/>
  <c r="I134" i="21"/>
  <c r="I135" i="21"/>
  <c r="I137" i="21"/>
  <c r="I156" i="21"/>
  <c r="I138" i="21"/>
  <c r="I153" i="21"/>
  <c r="I154" i="21"/>
  <c r="I173" i="21"/>
  <c r="I174" i="21"/>
  <c r="I165" i="21"/>
  <c r="I166" i="21"/>
  <c r="I167" i="21"/>
  <c r="I179" i="21"/>
  <c r="I180" i="21"/>
  <c r="I181" i="21"/>
  <c r="I182" i="21"/>
  <c r="I157" i="21"/>
  <c r="I159" i="21"/>
  <c r="I158" i="21"/>
  <c r="I160" i="21"/>
  <c r="I147" i="21"/>
  <c r="I146" i="21"/>
  <c r="I142" i="21"/>
  <c r="I143" i="21"/>
  <c r="I175" i="21"/>
  <c r="I177" i="21"/>
  <c r="I178" i="21"/>
  <c r="I176" i="21"/>
  <c r="I150" i="21"/>
  <c r="I152" i="21"/>
  <c r="I151" i="21"/>
  <c r="I164" i="21"/>
  <c r="I168" i="21"/>
  <c r="I171" i="21"/>
  <c r="I170" i="21"/>
  <c r="I155" i="21"/>
  <c r="I139" i="21"/>
  <c r="I140" i="21"/>
  <c r="I144" i="21"/>
  <c r="I145" i="21"/>
  <c r="I141" i="21"/>
  <c r="I162" i="21"/>
  <c r="I161" i="21"/>
  <c r="I169" i="21"/>
  <c r="I148" i="21"/>
  <c r="I149" i="21"/>
  <c r="I198" i="21"/>
  <c r="I197" i="21"/>
  <c r="I199" i="21"/>
  <c r="I183" i="21"/>
  <c r="I184" i="21"/>
  <c r="I172" i="21"/>
  <c r="I200" i="21"/>
  <c r="I136" i="21"/>
  <c r="I163" i="21"/>
  <c r="I201" i="21"/>
  <c r="I203" i="21"/>
  <c r="I205" i="21"/>
  <c r="I206" i="21"/>
  <c r="I207" i="21"/>
  <c r="I211" i="21"/>
  <c r="I209" i="21"/>
  <c r="I202" i="21"/>
  <c r="I212" i="21"/>
  <c r="I216" i="21"/>
  <c r="I219" i="21"/>
  <c r="I222" i="21"/>
  <c r="I208" i="21"/>
  <c r="I223" i="21"/>
  <c r="I214" i="21"/>
  <c r="I217" i="21"/>
  <c r="I220" i="21"/>
  <c r="I215" i="21"/>
  <c r="I221" i="21"/>
  <c r="I210" i="21"/>
  <c r="I218" i="21"/>
  <c r="I213" i="21"/>
  <c r="I204" i="21"/>
  <c r="I224" i="21"/>
  <c r="I247" i="21"/>
  <c r="I225" i="21"/>
  <c r="I232" i="21"/>
  <c r="I241" i="21"/>
  <c r="I238" i="21"/>
  <c r="I246" i="21"/>
  <c r="I237" i="21"/>
  <c r="I228" i="21"/>
  <c r="I230" i="21"/>
  <c r="I244" i="21"/>
  <c r="I226" i="21"/>
  <c r="I248" i="21"/>
  <c r="I243" i="21"/>
  <c r="I242" i="21"/>
  <c r="I239" i="21"/>
  <c r="I240" i="21"/>
  <c r="I249" i="21"/>
  <c r="I229" i="21"/>
  <c r="I234" i="21"/>
  <c r="I235" i="21"/>
  <c r="I231" i="21"/>
  <c r="I236" i="21"/>
  <c r="I233" i="21"/>
  <c r="I245" i="21"/>
  <c r="I227" i="21"/>
  <c r="I256" i="21"/>
  <c r="I260" i="21"/>
  <c r="I262" i="21"/>
  <c r="I261" i="21"/>
  <c r="I250" i="21"/>
  <c r="I263" i="21"/>
  <c r="I264" i="21"/>
  <c r="I267" i="21"/>
  <c r="I269" i="21"/>
  <c r="I268" i="21"/>
  <c r="I266" i="21"/>
  <c r="I265" i="21"/>
  <c r="I257" i="21"/>
  <c r="I258" i="21"/>
  <c r="I259" i="21"/>
  <c r="I252" i="21"/>
  <c r="I251" i="21"/>
  <c r="I253" i="21"/>
  <c r="I255" i="21"/>
  <c r="I254" i="21"/>
  <c r="I279" i="21"/>
  <c r="I273" i="21"/>
  <c r="I271" i="21"/>
  <c r="I275" i="21"/>
  <c r="I281" i="21"/>
  <c r="I276" i="21"/>
  <c r="I274" i="21"/>
  <c r="I277" i="21"/>
  <c r="I272" i="21"/>
  <c r="I270" i="21"/>
  <c r="I278" i="21"/>
  <c r="I280" i="21"/>
  <c r="I299" i="21"/>
  <c r="I316" i="21"/>
  <c r="I295" i="21"/>
  <c r="I312" i="21"/>
  <c r="I308" i="21"/>
  <c r="I303" i="21"/>
  <c r="I288" i="21"/>
  <c r="I325" i="21"/>
  <c r="I297" i="21"/>
  <c r="I294" i="21"/>
  <c r="I310" i="21"/>
  <c r="I287" i="21"/>
  <c r="I330" i="21"/>
  <c r="I318" i="21"/>
  <c r="I298" i="21"/>
  <c r="I317" i="21"/>
  <c r="I319" i="21"/>
  <c r="I291" i="21"/>
  <c r="I320" i="21"/>
  <c r="I289" i="21"/>
  <c r="I290" i="21"/>
  <c r="I285" i="21"/>
  <c r="I309" i="21"/>
  <c r="I321" i="21"/>
  <c r="I286" i="21"/>
  <c r="I296" i="21"/>
  <c r="I327" i="21"/>
  <c r="I323" i="21"/>
  <c r="I322" i="21"/>
  <c r="I314" i="21"/>
  <c r="I324" i="21"/>
  <c r="I313" i="21"/>
  <c r="I293" i="21"/>
  <c r="I315" i="21"/>
  <c r="I306" i="21"/>
  <c r="I302" i="21"/>
  <c r="I311" i="21"/>
  <c r="I332" i="21"/>
  <c r="I307" i="21"/>
  <c r="I304" i="21"/>
  <c r="I328" i="21"/>
  <c r="I283" i="21"/>
  <c r="I282" i="21"/>
  <c r="I329" i="21"/>
  <c r="I331" i="21"/>
  <c r="I326" i="21"/>
  <c r="I292" i="21"/>
  <c r="I305" i="21"/>
  <c r="I301" i="21"/>
  <c r="I284" i="21"/>
  <c r="I300" i="21"/>
  <c r="I344" i="21"/>
  <c r="I342" i="21"/>
  <c r="I337" i="21"/>
  <c r="I340" i="21"/>
  <c r="I333" i="21"/>
  <c r="I335" i="21"/>
  <c r="I343" i="21"/>
  <c r="I338" i="21"/>
  <c r="I334" i="21"/>
  <c r="I339" i="21"/>
  <c r="I336" i="21"/>
  <c r="I341" i="21"/>
  <c r="I347" i="21"/>
  <c r="I363" i="21"/>
  <c r="I353" i="21"/>
  <c r="I354" i="21"/>
  <c r="I351" i="21"/>
  <c r="I357" i="21"/>
  <c r="I364" i="21"/>
  <c r="I355" i="21"/>
  <c r="I359" i="21"/>
  <c r="I345" i="21"/>
  <c r="I350" i="21"/>
  <c r="I348" i="21"/>
  <c r="I362" i="21"/>
  <c r="I361" i="21"/>
  <c r="I352" i="21"/>
  <c r="I346" i="21"/>
  <c r="I356" i="21"/>
  <c r="I349" i="21"/>
  <c r="I358" i="21"/>
  <c r="I360" i="21"/>
  <c r="I374" i="21"/>
  <c r="I367" i="21"/>
  <c r="I365" i="21"/>
  <c r="I369" i="21"/>
  <c r="I370" i="21"/>
  <c r="I371" i="21"/>
  <c r="I372" i="21"/>
  <c r="I378" i="21"/>
  <c r="I368" i="21"/>
  <c r="I376" i="21"/>
  <c r="I373" i="21"/>
  <c r="I375" i="21"/>
  <c r="I377" i="21"/>
  <c r="I366" i="21"/>
  <c r="L366" i="21"/>
  <c r="K366" i="21"/>
  <c r="J366" i="21"/>
  <c r="H366" i="21"/>
  <c r="F366" i="21"/>
  <c r="L377" i="21"/>
  <c r="K377" i="21"/>
  <c r="J377" i="21"/>
  <c r="H377" i="21"/>
  <c r="F377" i="21"/>
  <c r="L375" i="21"/>
  <c r="K375" i="21"/>
  <c r="J375" i="21"/>
  <c r="H375" i="21"/>
  <c r="F375" i="21"/>
  <c r="L373" i="21"/>
  <c r="K373" i="21"/>
  <c r="J373" i="21"/>
  <c r="H373" i="21"/>
  <c r="F373" i="21"/>
  <c r="L376" i="21"/>
  <c r="K376" i="21"/>
  <c r="J376" i="21"/>
  <c r="H376" i="21"/>
  <c r="F376" i="21"/>
  <c r="L368" i="21"/>
  <c r="K368" i="21"/>
  <c r="J368" i="21"/>
  <c r="H368" i="21"/>
  <c r="F368" i="21"/>
  <c r="L378" i="21"/>
  <c r="K378" i="21"/>
  <c r="J378" i="21"/>
  <c r="H378" i="21"/>
  <c r="F378" i="21"/>
  <c r="L372" i="21"/>
  <c r="K372" i="21"/>
  <c r="J372" i="21"/>
  <c r="H372" i="21"/>
  <c r="F372" i="21"/>
  <c r="L371" i="21"/>
  <c r="K371" i="21"/>
  <c r="J371" i="21"/>
  <c r="H371" i="21"/>
  <c r="F371" i="21"/>
  <c r="L370" i="21"/>
  <c r="K370" i="21"/>
  <c r="J370" i="21"/>
  <c r="H370" i="21"/>
  <c r="F370" i="21"/>
  <c r="L369" i="21"/>
  <c r="K369" i="21"/>
  <c r="J369" i="21"/>
  <c r="H369" i="21"/>
  <c r="F369" i="21"/>
  <c r="L365" i="21"/>
  <c r="K365" i="21"/>
  <c r="J365" i="21"/>
  <c r="H365" i="21"/>
  <c r="F365" i="21"/>
  <c r="L367" i="21"/>
  <c r="K367" i="21"/>
  <c r="J367" i="21"/>
  <c r="H367" i="21"/>
  <c r="F367" i="21"/>
  <c r="L374" i="21"/>
  <c r="K374" i="21"/>
  <c r="J374" i="21"/>
  <c r="H374" i="21"/>
  <c r="F374" i="21"/>
  <c r="L360" i="21"/>
  <c r="K360" i="21"/>
  <c r="J360" i="21"/>
  <c r="H360" i="21"/>
  <c r="F360" i="21"/>
  <c r="L358" i="21"/>
  <c r="K358" i="21"/>
  <c r="J358" i="21"/>
  <c r="H358" i="21"/>
  <c r="F358" i="21"/>
  <c r="L349" i="21"/>
  <c r="K349" i="21"/>
  <c r="J349" i="21"/>
  <c r="H349" i="21"/>
  <c r="F349" i="21"/>
  <c r="L356" i="21"/>
  <c r="K356" i="21"/>
  <c r="J356" i="21"/>
  <c r="H356" i="21"/>
  <c r="F356" i="21"/>
  <c r="L346" i="21"/>
  <c r="K346" i="21"/>
  <c r="J346" i="21"/>
  <c r="H346" i="21"/>
  <c r="F346" i="21"/>
  <c r="L352" i="21"/>
  <c r="K352" i="21"/>
  <c r="J352" i="21"/>
  <c r="H352" i="21"/>
  <c r="F352" i="21"/>
  <c r="L361" i="21"/>
  <c r="K361" i="21"/>
  <c r="J361" i="21"/>
  <c r="H361" i="21"/>
  <c r="F361" i="21"/>
  <c r="L362" i="21"/>
  <c r="K362" i="21"/>
  <c r="J362" i="21"/>
  <c r="H362" i="21"/>
  <c r="F362" i="21"/>
  <c r="L348" i="21"/>
  <c r="K348" i="21"/>
  <c r="J348" i="21"/>
  <c r="H348" i="21"/>
  <c r="F348" i="21"/>
  <c r="L350" i="21"/>
  <c r="K350" i="21"/>
  <c r="J350" i="21"/>
  <c r="H350" i="21"/>
  <c r="F350" i="21"/>
  <c r="L345" i="21"/>
  <c r="K345" i="21"/>
  <c r="J345" i="21"/>
  <c r="H345" i="21"/>
  <c r="F345" i="21"/>
  <c r="L359" i="21"/>
  <c r="K359" i="21"/>
  <c r="J359" i="21"/>
  <c r="H359" i="21"/>
  <c r="F359" i="21"/>
  <c r="L355" i="21"/>
  <c r="K355" i="21"/>
  <c r="J355" i="21"/>
  <c r="H355" i="21"/>
  <c r="F355" i="21"/>
  <c r="L364" i="21"/>
  <c r="K364" i="21"/>
  <c r="J364" i="21"/>
  <c r="H364" i="21"/>
  <c r="F364" i="21"/>
  <c r="L357" i="21"/>
  <c r="K357" i="21"/>
  <c r="J357" i="21"/>
  <c r="H357" i="21"/>
  <c r="F357" i="21"/>
  <c r="L351" i="21"/>
  <c r="K351" i="21"/>
  <c r="J351" i="21"/>
  <c r="H351" i="21"/>
  <c r="F351" i="21"/>
  <c r="L354" i="21"/>
  <c r="K354" i="21"/>
  <c r="J354" i="21"/>
  <c r="H354" i="21"/>
  <c r="F354" i="21"/>
  <c r="L353" i="21"/>
  <c r="K353" i="21"/>
  <c r="J353" i="21"/>
  <c r="H353" i="21"/>
  <c r="F353" i="21"/>
  <c r="L363" i="21"/>
  <c r="K363" i="21"/>
  <c r="J363" i="21"/>
  <c r="H363" i="21"/>
  <c r="F363" i="21"/>
  <c r="L347" i="21"/>
  <c r="K347" i="21"/>
  <c r="J347" i="21"/>
  <c r="H347" i="21"/>
  <c r="F347" i="21"/>
  <c r="L341" i="21"/>
  <c r="K341" i="21"/>
  <c r="J341" i="21"/>
  <c r="H341" i="21"/>
  <c r="F341" i="21"/>
  <c r="L336" i="21"/>
  <c r="K336" i="21"/>
  <c r="J336" i="21"/>
  <c r="H336" i="21"/>
  <c r="F336" i="21"/>
  <c r="L339" i="21"/>
  <c r="K339" i="21"/>
  <c r="J339" i="21"/>
  <c r="H339" i="21"/>
  <c r="F339" i="21"/>
  <c r="L334" i="21"/>
  <c r="K334" i="21"/>
  <c r="J334" i="21"/>
  <c r="H334" i="21"/>
  <c r="F334" i="21"/>
  <c r="L338" i="21"/>
  <c r="K338" i="21"/>
  <c r="J338" i="21"/>
  <c r="H338" i="21"/>
  <c r="F338" i="21"/>
  <c r="L343" i="21"/>
  <c r="K343" i="21"/>
  <c r="J343" i="21"/>
  <c r="H343" i="21"/>
  <c r="F343" i="21"/>
  <c r="L335" i="21"/>
  <c r="K335" i="21"/>
  <c r="J335" i="21"/>
  <c r="H335" i="21"/>
  <c r="F335" i="21"/>
  <c r="L333" i="21"/>
  <c r="K333" i="21"/>
  <c r="J333" i="21"/>
  <c r="H333" i="21"/>
  <c r="F333" i="21"/>
  <c r="L340" i="21"/>
  <c r="K340" i="21"/>
  <c r="J340" i="21"/>
  <c r="H340" i="21"/>
  <c r="F340" i="21"/>
  <c r="L337" i="21"/>
  <c r="K337" i="21"/>
  <c r="J337" i="21"/>
  <c r="H337" i="21"/>
  <c r="F337" i="21"/>
  <c r="L342" i="21"/>
  <c r="K342" i="21"/>
  <c r="J342" i="21"/>
  <c r="H342" i="21"/>
  <c r="F342" i="21"/>
  <c r="L344" i="21"/>
  <c r="K344" i="21"/>
  <c r="J344" i="21"/>
  <c r="H344" i="21"/>
  <c r="F344" i="21"/>
  <c r="L300" i="21"/>
  <c r="K300" i="21"/>
  <c r="J300" i="21"/>
  <c r="H300" i="21"/>
  <c r="F300" i="21"/>
  <c r="L284" i="21"/>
  <c r="K284" i="21"/>
  <c r="J284" i="21"/>
  <c r="H284" i="21"/>
  <c r="F284" i="21"/>
  <c r="L301" i="21"/>
  <c r="K301" i="21"/>
  <c r="J301" i="21"/>
  <c r="H301" i="21"/>
  <c r="F301" i="21"/>
  <c r="L305" i="21"/>
  <c r="K305" i="21"/>
  <c r="J305" i="21"/>
  <c r="H305" i="21"/>
  <c r="F305" i="21"/>
  <c r="L292" i="21"/>
  <c r="K292" i="21"/>
  <c r="J292" i="21"/>
  <c r="H292" i="21"/>
  <c r="F292" i="21"/>
  <c r="L326" i="21"/>
  <c r="K326" i="21"/>
  <c r="J326" i="21"/>
  <c r="H326" i="21"/>
  <c r="F326" i="21"/>
  <c r="L331" i="21"/>
  <c r="K331" i="21"/>
  <c r="J331" i="21"/>
  <c r="H331" i="21"/>
  <c r="F331" i="21"/>
  <c r="L329" i="21"/>
  <c r="K329" i="21"/>
  <c r="J329" i="21"/>
  <c r="H329" i="21"/>
  <c r="F329" i="21"/>
  <c r="L282" i="21"/>
  <c r="K282" i="21"/>
  <c r="J282" i="21"/>
  <c r="H282" i="21"/>
  <c r="F282" i="21"/>
  <c r="L283" i="21"/>
  <c r="K283" i="21"/>
  <c r="J283" i="21"/>
  <c r="H283" i="21"/>
  <c r="F283" i="21"/>
  <c r="L328" i="21"/>
  <c r="K328" i="21"/>
  <c r="J328" i="21"/>
  <c r="H328" i="21"/>
  <c r="F328" i="21"/>
  <c r="L304" i="21"/>
  <c r="K304" i="21"/>
  <c r="J304" i="21"/>
  <c r="H304" i="21"/>
  <c r="F304" i="21"/>
  <c r="L307" i="21"/>
  <c r="K307" i="21"/>
  <c r="J307" i="21"/>
  <c r="H307" i="21"/>
  <c r="F307" i="21"/>
  <c r="L332" i="21"/>
  <c r="K332" i="21"/>
  <c r="J332" i="21"/>
  <c r="H332" i="21"/>
  <c r="F332" i="21"/>
  <c r="L311" i="21"/>
  <c r="K311" i="21"/>
  <c r="J311" i="21"/>
  <c r="H311" i="21"/>
  <c r="F311" i="21"/>
  <c r="L302" i="21"/>
  <c r="K302" i="21"/>
  <c r="J302" i="21"/>
  <c r="H302" i="21"/>
  <c r="F302" i="21"/>
  <c r="L306" i="21"/>
  <c r="K306" i="21"/>
  <c r="J306" i="21"/>
  <c r="H306" i="21"/>
  <c r="F306" i="21"/>
  <c r="L315" i="21"/>
  <c r="K315" i="21"/>
  <c r="J315" i="21"/>
  <c r="H315" i="21"/>
  <c r="F315" i="21"/>
  <c r="L293" i="21"/>
  <c r="K293" i="21"/>
  <c r="J293" i="21"/>
  <c r="H293" i="21"/>
  <c r="F293" i="21"/>
  <c r="L313" i="21"/>
  <c r="K313" i="21"/>
  <c r="J313" i="21"/>
  <c r="H313" i="21"/>
  <c r="F313" i="21"/>
  <c r="L324" i="21"/>
  <c r="K324" i="21"/>
  <c r="J324" i="21"/>
  <c r="H324" i="21"/>
  <c r="F324" i="21"/>
  <c r="L314" i="21"/>
  <c r="K314" i="21"/>
  <c r="J314" i="21"/>
  <c r="H314" i="21"/>
  <c r="F314" i="21"/>
  <c r="L322" i="21"/>
  <c r="K322" i="21"/>
  <c r="J322" i="21"/>
  <c r="H322" i="21"/>
  <c r="F322" i="21"/>
  <c r="L323" i="21"/>
  <c r="K323" i="21"/>
  <c r="J323" i="21"/>
  <c r="H323" i="21"/>
  <c r="F323" i="21"/>
  <c r="L327" i="21"/>
  <c r="K327" i="21"/>
  <c r="J327" i="21"/>
  <c r="H327" i="21"/>
  <c r="F327" i="21"/>
  <c r="L296" i="21"/>
  <c r="K296" i="21"/>
  <c r="J296" i="21"/>
  <c r="H296" i="21"/>
  <c r="F296" i="21"/>
  <c r="L286" i="21"/>
  <c r="K286" i="21"/>
  <c r="J286" i="21"/>
  <c r="H286" i="21"/>
  <c r="F286" i="21"/>
  <c r="L321" i="21"/>
  <c r="K321" i="21"/>
  <c r="J321" i="21"/>
  <c r="H321" i="21"/>
  <c r="F321" i="21"/>
  <c r="L309" i="21"/>
  <c r="K309" i="21"/>
  <c r="J309" i="21"/>
  <c r="H309" i="21"/>
  <c r="F309" i="21"/>
  <c r="L285" i="21"/>
  <c r="K285" i="21"/>
  <c r="J285" i="21"/>
  <c r="H285" i="21"/>
  <c r="F285" i="21"/>
  <c r="L290" i="21"/>
  <c r="K290" i="21"/>
  <c r="J290" i="21"/>
  <c r="H290" i="21"/>
  <c r="F290" i="21"/>
  <c r="L289" i="21"/>
  <c r="K289" i="21"/>
  <c r="J289" i="21"/>
  <c r="H289" i="21"/>
  <c r="F289" i="21"/>
  <c r="L320" i="21"/>
  <c r="K320" i="21"/>
  <c r="J320" i="21"/>
  <c r="H320" i="21"/>
  <c r="F320" i="21"/>
  <c r="L291" i="21"/>
  <c r="K291" i="21"/>
  <c r="J291" i="21"/>
  <c r="H291" i="21"/>
  <c r="F291" i="21"/>
  <c r="L319" i="21"/>
  <c r="K319" i="21"/>
  <c r="J319" i="21"/>
  <c r="H319" i="21"/>
  <c r="F319" i="21"/>
  <c r="L317" i="21"/>
  <c r="K317" i="21"/>
  <c r="J317" i="21"/>
  <c r="H317" i="21"/>
  <c r="F317" i="21"/>
  <c r="L298" i="21"/>
  <c r="K298" i="21"/>
  <c r="J298" i="21"/>
  <c r="H298" i="21"/>
  <c r="F298" i="21"/>
  <c r="L318" i="21"/>
  <c r="K318" i="21"/>
  <c r="J318" i="21"/>
  <c r="H318" i="21"/>
  <c r="F318" i="21"/>
  <c r="L330" i="21"/>
  <c r="K330" i="21"/>
  <c r="J330" i="21"/>
  <c r="H330" i="21"/>
  <c r="F330" i="21"/>
  <c r="L287" i="21"/>
  <c r="K287" i="21"/>
  <c r="J287" i="21"/>
  <c r="H287" i="21"/>
  <c r="F287" i="21"/>
  <c r="L310" i="21"/>
  <c r="K310" i="21"/>
  <c r="J310" i="21"/>
  <c r="H310" i="21"/>
  <c r="F310" i="21"/>
  <c r="L294" i="21"/>
  <c r="K294" i="21"/>
  <c r="J294" i="21"/>
  <c r="H294" i="21"/>
  <c r="F294" i="21"/>
  <c r="L297" i="21"/>
  <c r="K297" i="21"/>
  <c r="J297" i="21"/>
  <c r="H297" i="21"/>
  <c r="F297" i="21"/>
  <c r="L325" i="21"/>
  <c r="K325" i="21"/>
  <c r="J325" i="21"/>
  <c r="H325" i="21"/>
  <c r="F325" i="21"/>
  <c r="L288" i="21"/>
  <c r="K288" i="21"/>
  <c r="J288" i="21"/>
  <c r="H288" i="21"/>
  <c r="F288" i="21"/>
  <c r="L303" i="21"/>
  <c r="K303" i="21"/>
  <c r="J303" i="21"/>
  <c r="H303" i="21"/>
  <c r="F303" i="21"/>
  <c r="L308" i="21"/>
  <c r="K308" i="21"/>
  <c r="J308" i="21"/>
  <c r="H308" i="21"/>
  <c r="F308" i="21"/>
  <c r="L312" i="21"/>
  <c r="K312" i="21"/>
  <c r="J312" i="21"/>
  <c r="H312" i="21"/>
  <c r="F312" i="21"/>
  <c r="L295" i="21"/>
  <c r="K295" i="21"/>
  <c r="J295" i="21"/>
  <c r="H295" i="21"/>
  <c r="F295" i="21"/>
  <c r="L316" i="21"/>
  <c r="K316" i="21"/>
  <c r="J316" i="21"/>
  <c r="H316" i="21"/>
  <c r="F316" i="21"/>
  <c r="L299" i="21"/>
  <c r="K299" i="21"/>
  <c r="J299" i="21"/>
  <c r="H299" i="21"/>
  <c r="F299" i="21"/>
  <c r="L280" i="21"/>
  <c r="K280" i="21"/>
  <c r="J280" i="21"/>
  <c r="H280" i="21"/>
  <c r="F280" i="21"/>
  <c r="L278" i="21"/>
  <c r="K278" i="21"/>
  <c r="J278" i="21"/>
  <c r="H278" i="21"/>
  <c r="F278" i="21"/>
  <c r="L270" i="21"/>
  <c r="K270" i="21"/>
  <c r="J270" i="21"/>
  <c r="H270" i="21"/>
  <c r="F270" i="21"/>
  <c r="L272" i="21"/>
  <c r="K272" i="21"/>
  <c r="J272" i="21"/>
  <c r="H272" i="21"/>
  <c r="F272" i="21"/>
  <c r="L277" i="21"/>
  <c r="K277" i="21"/>
  <c r="J277" i="21"/>
  <c r="H277" i="21"/>
  <c r="F277" i="21"/>
  <c r="L274" i="21"/>
  <c r="K274" i="21"/>
  <c r="J274" i="21"/>
  <c r="H274" i="21"/>
  <c r="F274" i="21"/>
  <c r="L276" i="21"/>
  <c r="K276" i="21"/>
  <c r="J276" i="21"/>
  <c r="H276" i="21"/>
  <c r="F276" i="21"/>
  <c r="L281" i="21"/>
  <c r="K281" i="21"/>
  <c r="J281" i="21"/>
  <c r="H281" i="21"/>
  <c r="F281" i="21"/>
  <c r="L275" i="21"/>
  <c r="K275" i="21"/>
  <c r="J275" i="21"/>
  <c r="H275" i="21"/>
  <c r="F275" i="21"/>
  <c r="L271" i="21"/>
  <c r="K271" i="21"/>
  <c r="J271" i="21"/>
  <c r="H271" i="21"/>
  <c r="F271" i="21"/>
  <c r="L273" i="21"/>
  <c r="K273" i="21"/>
  <c r="J273" i="21"/>
  <c r="H273" i="21"/>
  <c r="F273" i="21"/>
  <c r="L279" i="21"/>
  <c r="K279" i="21"/>
  <c r="J279" i="21"/>
  <c r="H279" i="21"/>
  <c r="F279" i="21"/>
  <c r="L254" i="21"/>
  <c r="K254" i="21"/>
  <c r="J254" i="21"/>
  <c r="H254" i="21"/>
  <c r="F254" i="21"/>
  <c r="L255" i="21"/>
  <c r="K255" i="21"/>
  <c r="J255" i="21"/>
  <c r="H255" i="21"/>
  <c r="F255" i="21"/>
  <c r="L253" i="21"/>
  <c r="K253" i="21"/>
  <c r="J253" i="21"/>
  <c r="H253" i="21"/>
  <c r="F253" i="21"/>
  <c r="L251" i="21"/>
  <c r="K251" i="21"/>
  <c r="J251" i="21"/>
  <c r="H251" i="21"/>
  <c r="F251" i="21"/>
  <c r="L252" i="21"/>
  <c r="K252" i="21"/>
  <c r="J252" i="21"/>
  <c r="H252" i="21"/>
  <c r="F252" i="21"/>
  <c r="L259" i="21"/>
  <c r="K259" i="21"/>
  <c r="J259" i="21"/>
  <c r="H259" i="21"/>
  <c r="F259" i="21"/>
  <c r="L258" i="21"/>
  <c r="K258" i="21"/>
  <c r="J258" i="21"/>
  <c r="H258" i="21"/>
  <c r="F258" i="21"/>
  <c r="L257" i="21"/>
  <c r="K257" i="21"/>
  <c r="J257" i="21"/>
  <c r="H257" i="21"/>
  <c r="F257" i="21"/>
  <c r="L265" i="21"/>
  <c r="K265" i="21"/>
  <c r="J265" i="21"/>
  <c r="H265" i="21"/>
  <c r="F265" i="21"/>
  <c r="L266" i="21"/>
  <c r="K266" i="21"/>
  <c r="J266" i="21"/>
  <c r="H266" i="21"/>
  <c r="F266" i="21"/>
  <c r="L268" i="21"/>
  <c r="K268" i="21"/>
  <c r="J268" i="21"/>
  <c r="H268" i="21"/>
  <c r="F268" i="21"/>
  <c r="L269" i="21"/>
  <c r="K269" i="21"/>
  <c r="J269" i="21"/>
  <c r="H269" i="21"/>
  <c r="F269" i="21"/>
  <c r="L267" i="21"/>
  <c r="K267" i="21"/>
  <c r="J267" i="21"/>
  <c r="H267" i="21"/>
  <c r="F267" i="21"/>
  <c r="L264" i="21"/>
  <c r="K264" i="21"/>
  <c r="J264" i="21"/>
  <c r="H264" i="21"/>
  <c r="F264" i="21"/>
  <c r="L263" i="21"/>
  <c r="K263" i="21"/>
  <c r="J263" i="21"/>
  <c r="H263" i="21"/>
  <c r="F263" i="21"/>
  <c r="L250" i="21"/>
  <c r="K250" i="21"/>
  <c r="J250" i="21"/>
  <c r="H250" i="21"/>
  <c r="F250" i="21"/>
  <c r="L261" i="21"/>
  <c r="K261" i="21"/>
  <c r="J261" i="21"/>
  <c r="H261" i="21"/>
  <c r="F261" i="21"/>
  <c r="L262" i="21"/>
  <c r="K262" i="21"/>
  <c r="J262" i="21"/>
  <c r="H262" i="21"/>
  <c r="F262" i="21"/>
  <c r="L260" i="21"/>
  <c r="K260" i="21"/>
  <c r="J260" i="21"/>
  <c r="H260" i="21"/>
  <c r="F260" i="21"/>
  <c r="L256" i="21"/>
  <c r="K256" i="21"/>
  <c r="J256" i="21"/>
  <c r="H256" i="21"/>
  <c r="F256" i="21"/>
  <c r="L227" i="21"/>
  <c r="K227" i="21"/>
  <c r="J227" i="21"/>
  <c r="H227" i="21"/>
  <c r="F227" i="21"/>
  <c r="L245" i="21"/>
  <c r="K245" i="21"/>
  <c r="J245" i="21"/>
  <c r="H245" i="21"/>
  <c r="F245" i="21"/>
  <c r="L233" i="21"/>
  <c r="K233" i="21"/>
  <c r="J233" i="21"/>
  <c r="H233" i="21"/>
  <c r="F233" i="21"/>
  <c r="L236" i="21"/>
  <c r="K236" i="21"/>
  <c r="J236" i="21"/>
  <c r="H236" i="21"/>
  <c r="F236" i="21"/>
  <c r="L231" i="21"/>
  <c r="K231" i="21"/>
  <c r="J231" i="21"/>
  <c r="H231" i="21"/>
  <c r="F231" i="21"/>
  <c r="L235" i="21"/>
  <c r="K235" i="21"/>
  <c r="J235" i="21"/>
  <c r="H235" i="21"/>
  <c r="F235" i="21"/>
  <c r="L234" i="21"/>
  <c r="K234" i="21"/>
  <c r="J234" i="21"/>
  <c r="H234" i="21"/>
  <c r="F234" i="21"/>
  <c r="L229" i="21"/>
  <c r="K229" i="21"/>
  <c r="J229" i="21"/>
  <c r="H229" i="21"/>
  <c r="F229" i="21"/>
  <c r="L249" i="21"/>
  <c r="K249" i="21"/>
  <c r="J249" i="21"/>
  <c r="H249" i="21"/>
  <c r="F249" i="21"/>
  <c r="L240" i="21"/>
  <c r="K240" i="21"/>
  <c r="J240" i="21"/>
  <c r="H240" i="21"/>
  <c r="F240" i="21"/>
  <c r="L239" i="21"/>
  <c r="K239" i="21"/>
  <c r="J239" i="21"/>
  <c r="H239" i="21"/>
  <c r="F239" i="21"/>
  <c r="L242" i="21"/>
  <c r="K242" i="21"/>
  <c r="J242" i="21"/>
  <c r="H242" i="21"/>
  <c r="F242" i="21"/>
  <c r="L243" i="21"/>
  <c r="K243" i="21"/>
  <c r="J243" i="21"/>
  <c r="H243" i="21"/>
  <c r="F243" i="21"/>
  <c r="L248" i="21"/>
  <c r="K248" i="21"/>
  <c r="J248" i="21"/>
  <c r="H248" i="21"/>
  <c r="F248" i="21"/>
  <c r="L226" i="21"/>
  <c r="K226" i="21"/>
  <c r="J226" i="21"/>
  <c r="H226" i="21"/>
  <c r="F226" i="21"/>
  <c r="L244" i="21"/>
  <c r="K244" i="21"/>
  <c r="J244" i="21"/>
  <c r="H244" i="21"/>
  <c r="F244" i="21"/>
  <c r="L230" i="21"/>
  <c r="K230" i="21"/>
  <c r="J230" i="21"/>
  <c r="H230" i="21"/>
  <c r="F230" i="21"/>
  <c r="L228" i="21"/>
  <c r="K228" i="21"/>
  <c r="J228" i="21"/>
  <c r="H228" i="21"/>
  <c r="F228" i="21"/>
  <c r="L237" i="21"/>
  <c r="K237" i="21"/>
  <c r="J237" i="21"/>
  <c r="H237" i="21"/>
  <c r="F237" i="21"/>
  <c r="L246" i="21"/>
  <c r="K246" i="21"/>
  <c r="J246" i="21"/>
  <c r="H246" i="21"/>
  <c r="F246" i="21"/>
  <c r="L238" i="21"/>
  <c r="K238" i="21"/>
  <c r="J238" i="21"/>
  <c r="H238" i="21"/>
  <c r="F238" i="21"/>
  <c r="L241" i="21"/>
  <c r="K241" i="21"/>
  <c r="J241" i="21"/>
  <c r="H241" i="21"/>
  <c r="F241" i="21"/>
  <c r="L232" i="21"/>
  <c r="K232" i="21"/>
  <c r="J232" i="21"/>
  <c r="H232" i="21"/>
  <c r="F232" i="21"/>
  <c r="L225" i="21"/>
  <c r="K225" i="21"/>
  <c r="J225" i="21"/>
  <c r="H225" i="21"/>
  <c r="F225" i="21"/>
  <c r="L247" i="21"/>
  <c r="K247" i="21"/>
  <c r="J247" i="21"/>
  <c r="H247" i="21"/>
  <c r="F247" i="21"/>
  <c r="L224" i="21"/>
  <c r="K224" i="21"/>
  <c r="J224" i="21"/>
  <c r="H224" i="21"/>
  <c r="F224" i="21"/>
  <c r="L204" i="21"/>
  <c r="K204" i="21"/>
  <c r="J204" i="21"/>
  <c r="H204" i="21"/>
  <c r="F204" i="21"/>
  <c r="L213" i="21"/>
  <c r="K213" i="21"/>
  <c r="J213" i="21"/>
  <c r="H213" i="21"/>
  <c r="F213" i="21"/>
  <c r="L218" i="21"/>
  <c r="K218" i="21"/>
  <c r="J218" i="21"/>
  <c r="H218" i="21"/>
  <c r="F218" i="21"/>
  <c r="L210" i="21"/>
  <c r="K210" i="21"/>
  <c r="J210" i="21"/>
  <c r="H210" i="21"/>
  <c r="F210" i="21"/>
  <c r="L221" i="21"/>
  <c r="K221" i="21"/>
  <c r="J221" i="21"/>
  <c r="H221" i="21"/>
  <c r="F221" i="21"/>
  <c r="L215" i="21"/>
  <c r="K215" i="21"/>
  <c r="J215" i="21"/>
  <c r="H215" i="21"/>
  <c r="F215" i="21"/>
  <c r="L220" i="21"/>
  <c r="K220" i="21"/>
  <c r="J220" i="21"/>
  <c r="H220" i="21"/>
  <c r="F220" i="21"/>
  <c r="L217" i="21"/>
  <c r="K217" i="21"/>
  <c r="J217" i="21"/>
  <c r="H217" i="21"/>
  <c r="F217" i="21"/>
  <c r="L214" i="21"/>
  <c r="K214" i="21"/>
  <c r="J214" i="21"/>
  <c r="H214" i="21"/>
  <c r="F214" i="21"/>
  <c r="L223" i="21"/>
  <c r="K223" i="21"/>
  <c r="J223" i="21"/>
  <c r="H223" i="21"/>
  <c r="F223" i="21"/>
  <c r="L208" i="21"/>
  <c r="K208" i="21"/>
  <c r="J208" i="21"/>
  <c r="H208" i="21"/>
  <c r="F208" i="21"/>
  <c r="L222" i="21"/>
  <c r="K222" i="21"/>
  <c r="J222" i="21"/>
  <c r="H222" i="21"/>
  <c r="F222" i="21"/>
  <c r="L219" i="21"/>
  <c r="K219" i="21"/>
  <c r="J219" i="21"/>
  <c r="H219" i="21"/>
  <c r="F219" i="21"/>
  <c r="L216" i="21"/>
  <c r="K216" i="21"/>
  <c r="J216" i="21"/>
  <c r="H216" i="21"/>
  <c r="F216" i="21"/>
  <c r="L212" i="21"/>
  <c r="K212" i="21"/>
  <c r="J212" i="21"/>
  <c r="H212" i="21"/>
  <c r="F212" i="21"/>
  <c r="L202" i="21"/>
  <c r="K202" i="21"/>
  <c r="J202" i="21"/>
  <c r="H202" i="21"/>
  <c r="F202" i="21"/>
  <c r="L209" i="21"/>
  <c r="K209" i="21"/>
  <c r="J209" i="21"/>
  <c r="H209" i="21"/>
  <c r="F209" i="21"/>
  <c r="L211" i="21"/>
  <c r="K211" i="21"/>
  <c r="J211" i="21"/>
  <c r="H211" i="21"/>
  <c r="F211" i="21"/>
  <c r="L207" i="21"/>
  <c r="K207" i="21"/>
  <c r="J207" i="21"/>
  <c r="H207" i="21"/>
  <c r="F207" i="21"/>
  <c r="L206" i="21"/>
  <c r="K206" i="21"/>
  <c r="J206" i="21"/>
  <c r="H206" i="21"/>
  <c r="F206" i="21"/>
  <c r="L205" i="21"/>
  <c r="K205" i="21"/>
  <c r="J205" i="21"/>
  <c r="H205" i="21"/>
  <c r="F205" i="21"/>
  <c r="L203" i="21"/>
  <c r="K203" i="21"/>
  <c r="J203" i="21"/>
  <c r="H203" i="21"/>
  <c r="F203" i="21"/>
  <c r="L201" i="21"/>
  <c r="K201" i="21"/>
  <c r="J201" i="21"/>
  <c r="H201" i="21"/>
  <c r="F201" i="21"/>
  <c r="L163" i="21"/>
  <c r="K163" i="21"/>
  <c r="J163" i="21"/>
  <c r="H163" i="21"/>
  <c r="F163" i="21"/>
  <c r="L136" i="21"/>
  <c r="K136" i="21"/>
  <c r="J136" i="21"/>
  <c r="H136" i="21"/>
  <c r="F136" i="21"/>
  <c r="L200" i="21"/>
  <c r="K200" i="21"/>
  <c r="J200" i="21"/>
  <c r="H200" i="21"/>
  <c r="F200" i="21"/>
  <c r="L172" i="21"/>
  <c r="K172" i="21"/>
  <c r="J172" i="21"/>
  <c r="H172" i="21"/>
  <c r="F172" i="21"/>
  <c r="L184" i="21"/>
  <c r="K184" i="21"/>
  <c r="J184" i="21"/>
  <c r="H184" i="21"/>
  <c r="F184" i="21"/>
  <c r="L183" i="21"/>
  <c r="K183" i="21"/>
  <c r="J183" i="21"/>
  <c r="H183" i="21"/>
  <c r="F183" i="21"/>
  <c r="L199" i="21"/>
  <c r="K199" i="21"/>
  <c r="J199" i="21"/>
  <c r="H199" i="21"/>
  <c r="F199" i="21"/>
  <c r="L197" i="21"/>
  <c r="K197" i="21"/>
  <c r="J197" i="21"/>
  <c r="H197" i="21"/>
  <c r="F197" i="21"/>
  <c r="L198" i="21"/>
  <c r="K198" i="21"/>
  <c r="J198" i="21"/>
  <c r="H198" i="21"/>
  <c r="F198" i="21"/>
  <c r="L149" i="21"/>
  <c r="K149" i="21"/>
  <c r="J149" i="21"/>
  <c r="H149" i="21"/>
  <c r="F149" i="21"/>
  <c r="L148" i="21"/>
  <c r="K148" i="21"/>
  <c r="J148" i="21"/>
  <c r="H148" i="21"/>
  <c r="F148" i="21"/>
  <c r="L169" i="21"/>
  <c r="K169" i="21"/>
  <c r="J169" i="21"/>
  <c r="H169" i="21"/>
  <c r="F169" i="21"/>
  <c r="L161" i="21"/>
  <c r="K161" i="21"/>
  <c r="J161" i="21"/>
  <c r="H161" i="21"/>
  <c r="F161" i="21"/>
  <c r="L162" i="21"/>
  <c r="K162" i="21"/>
  <c r="J162" i="21"/>
  <c r="H162" i="21"/>
  <c r="F162" i="21"/>
  <c r="L141" i="21"/>
  <c r="K141" i="21"/>
  <c r="J141" i="21"/>
  <c r="H141" i="21"/>
  <c r="F141" i="21"/>
  <c r="L145" i="21"/>
  <c r="K145" i="21"/>
  <c r="J145" i="21"/>
  <c r="H145" i="21"/>
  <c r="F145" i="21"/>
  <c r="L144" i="21"/>
  <c r="K144" i="21"/>
  <c r="J144" i="21"/>
  <c r="H144" i="21"/>
  <c r="F144" i="21"/>
  <c r="L140" i="21"/>
  <c r="K140" i="21"/>
  <c r="J140" i="21"/>
  <c r="H140" i="21"/>
  <c r="F140" i="21"/>
  <c r="L139" i="21"/>
  <c r="K139" i="21"/>
  <c r="J139" i="21"/>
  <c r="H139" i="21"/>
  <c r="F139" i="21"/>
  <c r="L155" i="21"/>
  <c r="K155" i="21"/>
  <c r="J155" i="21"/>
  <c r="H155" i="21"/>
  <c r="F155" i="21"/>
  <c r="L170" i="21"/>
  <c r="K170" i="21"/>
  <c r="J170" i="21"/>
  <c r="H170" i="21"/>
  <c r="F170" i="21"/>
  <c r="L171" i="21"/>
  <c r="K171" i="21"/>
  <c r="J171" i="21"/>
  <c r="H171" i="21"/>
  <c r="F171" i="21"/>
  <c r="L168" i="21"/>
  <c r="K168" i="21"/>
  <c r="J168" i="21"/>
  <c r="H168" i="21"/>
  <c r="F168" i="21"/>
  <c r="L164" i="21"/>
  <c r="K164" i="21"/>
  <c r="J164" i="21"/>
  <c r="H164" i="21"/>
  <c r="F164" i="21"/>
  <c r="L151" i="21"/>
  <c r="K151" i="21"/>
  <c r="J151" i="21"/>
  <c r="H151" i="21"/>
  <c r="F151" i="21"/>
  <c r="L152" i="21"/>
  <c r="K152" i="21"/>
  <c r="J152" i="21"/>
  <c r="H152" i="21"/>
  <c r="F152" i="21"/>
  <c r="L150" i="21"/>
  <c r="K150" i="21"/>
  <c r="J150" i="21"/>
  <c r="H150" i="21"/>
  <c r="F150" i="21"/>
  <c r="L176" i="21"/>
  <c r="K176" i="21"/>
  <c r="J176" i="21"/>
  <c r="H176" i="21"/>
  <c r="F176" i="21"/>
  <c r="L178" i="21"/>
  <c r="K178" i="21"/>
  <c r="J178" i="21"/>
  <c r="H178" i="21"/>
  <c r="F178" i="21"/>
  <c r="L177" i="21"/>
  <c r="K177" i="21"/>
  <c r="J177" i="21"/>
  <c r="H177" i="21"/>
  <c r="F177" i="21"/>
  <c r="L175" i="21"/>
  <c r="K175" i="21"/>
  <c r="J175" i="21"/>
  <c r="H175" i="21"/>
  <c r="F175" i="21"/>
  <c r="L143" i="21"/>
  <c r="K143" i="21"/>
  <c r="J143" i="21"/>
  <c r="H143" i="21"/>
  <c r="F143" i="21"/>
  <c r="L142" i="21"/>
  <c r="K142" i="21"/>
  <c r="J142" i="21"/>
  <c r="H142" i="21"/>
  <c r="F142" i="21"/>
  <c r="L146" i="21"/>
  <c r="K146" i="21"/>
  <c r="J146" i="21"/>
  <c r="H146" i="21"/>
  <c r="F146" i="21"/>
  <c r="L147" i="21"/>
  <c r="K147" i="21"/>
  <c r="J147" i="21"/>
  <c r="H147" i="21"/>
  <c r="F147" i="21"/>
  <c r="L160" i="21"/>
  <c r="K160" i="21"/>
  <c r="J160" i="21"/>
  <c r="H160" i="21"/>
  <c r="F160" i="21"/>
  <c r="L158" i="21"/>
  <c r="K158" i="21"/>
  <c r="J158" i="21"/>
  <c r="H158" i="21"/>
  <c r="F158" i="21"/>
  <c r="L159" i="21"/>
  <c r="K159" i="21"/>
  <c r="J159" i="21"/>
  <c r="H159" i="21"/>
  <c r="F159" i="21"/>
  <c r="L157" i="21"/>
  <c r="K157" i="21"/>
  <c r="J157" i="21"/>
  <c r="H157" i="21"/>
  <c r="F157" i="21"/>
  <c r="L182" i="21"/>
  <c r="K182" i="21"/>
  <c r="J182" i="21"/>
  <c r="H182" i="21"/>
  <c r="F182" i="21"/>
  <c r="L181" i="21"/>
  <c r="K181" i="21"/>
  <c r="J181" i="21"/>
  <c r="H181" i="21"/>
  <c r="F181" i="21"/>
  <c r="L180" i="21"/>
  <c r="K180" i="21"/>
  <c r="J180" i="21"/>
  <c r="H180" i="21"/>
  <c r="F180" i="21"/>
  <c r="L179" i="21"/>
  <c r="K179" i="21"/>
  <c r="J179" i="21"/>
  <c r="H179" i="21"/>
  <c r="F179" i="21"/>
  <c r="L167" i="21"/>
  <c r="K167" i="21"/>
  <c r="J167" i="21"/>
  <c r="H167" i="21"/>
  <c r="F167" i="21"/>
  <c r="L166" i="21"/>
  <c r="K166" i="21"/>
  <c r="J166" i="21"/>
  <c r="H166" i="21"/>
  <c r="F166" i="21"/>
  <c r="L165" i="21"/>
  <c r="K165" i="21"/>
  <c r="J165" i="21"/>
  <c r="H165" i="21"/>
  <c r="F165" i="21"/>
  <c r="L174" i="21"/>
  <c r="K174" i="21"/>
  <c r="J174" i="21"/>
  <c r="H174" i="21"/>
  <c r="F174" i="21"/>
  <c r="L173" i="21"/>
  <c r="K173" i="21"/>
  <c r="J173" i="21"/>
  <c r="H173" i="21"/>
  <c r="F173" i="21"/>
  <c r="L154" i="21"/>
  <c r="K154" i="21"/>
  <c r="J154" i="21"/>
  <c r="H154" i="21"/>
  <c r="F154" i="21"/>
  <c r="L153" i="21"/>
  <c r="K153" i="21"/>
  <c r="J153" i="21"/>
  <c r="H153" i="21"/>
  <c r="F153" i="21"/>
  <c r="L138" i="21"/>
  <c r="K138" i="21"/>
  <c r="J138" i="21"/>
  <c r="H138" i="21"/>
  <c r="F138" i="21"/>
  <c r="L156" i="21"/>
  <c r="K156" i="21"/>
  <c r="J156" i="21"/>
  <c r="H156" i="21"/>
  <c r="F156" i="21"/>
  <c r="L137" i="21"/>
  <c r="K137" i="21"/>
  <c r="J137" i="21"/>
  <c r="H137" i="21"/>
  <c r="F137" i="21"/>
  <c r="L135" i="21"/>
  <c r="K135" i="21"/>
  <c r="J135" i="21"/>
  <c r="H135" i="21"/>
  <c r="F135" i="21"/>
  <c r="L134" i="21"/>
  <c r="K134" i="21"/>
  <c r="J134" i="21"/>
  <c r="H134" i="21"/>
  <c r="F134" i="21"/>
  <c r="L133" i="21"/>
  <c r="K133" i="21"/>
  <c r="J133" i="21"/>
  <c r="H133" i="21"/>
  <c r="F133" i="21"/>
  <c r="L192" i="21"/>
  <c r="K192" i="21"/>
  <c r="J192" i="21"/>
  <c r="H192" i="21"/>
  <c r="F192" i="21"/>
  <c r="L196" i="21"/>
  <c r="K196" i="21"/>
  <c r="J196" i="21"/>
  <c r="H196" i="21"/>
  <c r="F196" i="21"/>
  <c r="L195" i="21"/>
  <c r="K195" i="21"/>
  <c r="J195" i="21"/>
  <c r="H195" i="21"/>
  <c r="F195" i="21"/>
  <c r="L194" i="21"/>
  <c r="K194" i="21"/>
  <c r="J194" i="21"/>
  <c r="H194" i="21"/>
  <c r="F194" i="21"/>
  <c r="L190" i="21"/>
  <c r="K190" i="21"/>
  <c r="J190" i="21"/>
  <c r="H190" i="21"/>
  <c r="F190" i="21"/>
  <c r="L189" i="21"/>
  <c r="K189" i="21"/>
  <c r="J189" i="21"/>
  <c r="H189" i="21"/>
  <c r="F189" i="21"/>
  <c r="L193" i="21"/>
  <c r="K193" i="21"/>
  <c r="J193" i="21"/>
  <c r="H193" i="21"/>
  <c r="F193" i="21"/>
  <c r="L188" i="21"/>
  <c r="K188" i="21"/>
  <c r="J188" i="21"/>
  <c r="H188" i="21"/>
  <c r="F188" i="21"/>
  <c r="L187" i="21"/>
  <c r="K187" i="21"/>
  <c r="J187" i="21"/>
  <c r="H187" i="21"/>
  <c r="F187" i="21"/>
  <c r="L186" i="21"/>
  <c r="K186" i="21"/>
  <c r="J186" i="21"/>
  <c r="H186" i="21"/>
  <c r="F186" i="21"/>
  <c r="L185" i="21"/>
  <c r="K185" i="21"/>
  <c r="J185" i="21"/>
  <c r="H185" i="21"/>
  <c r="F185" i="21"/>
  <c r="L191" i="21"/>
  <c r="K191" i="21"/>
  <c r="J191" i="21"/>
  <c r="H191" i="21"/>
  <c r="F191" i="21"/>
  <c r="L33" i="21"/>
  <c r="K33" i="21"/>
  <c r="J33" i="21"/>
  <c r="H33" i="21"/>
  <c r="F33" i="21"/>
  <c r="L105" i="21"/>
  <c r="K105" i="21"/>
  <c r="J105" i="21"/>
  <c r="H105" i="21"/>
  <c r="F105" i="21"/>
  <c r="L60" i="21"/>
  <c r="K60" i="21"/>
  <c r="J60" i="21"/>
  <c r="H60" i="21"/>
  <c r="F60" i="21"/>
  <c r="L125" i="21"/>
  <c r="K125" i="21"/>
  <c r="J125" i="21"/>
  <c r="H125" i="21"/>
  <c r="F125" i="21"/>
  <c r="L30" i="21"/>
  <c r="K30" i="21"/>
  <c r="J30" i="21"/>
  <c r="H30" i="21"/>
  <c r="F30" i="21"/>
  <c r="L124" i="21"/>
  <c r="K124" i="21"/>
  <c r="J124" i="21"/>
  <c r="H124" i="21"/>
  <c r="F124" i="21"/>
  <c r="L36" i="21"/>
  <c r="K36" i="21"/>
  <c r="J36" i="21"/>
  <c r="H36" i="21"/>
  <c r="F36" i="21"/>
  <c r="L63" i="21"/>
  <c r="K63" i="21"/>
  <c r="J63" i="21"/>
  <c r="H63" i="21"/>
  <c r="F63" i="21"/>
  <c r="L132" i="21"/>
  <c r="K132" i="21"/>
  <c r="J132" i="21"/>
  <c r="H132" i="21"/>
  <c r="F132" i="21"/>
  <c r="L38" i="21"/>
  <c r="K38" i="21"/>
  <c r="J38" i="21"/>
  <c r="H38" i="21"/>
  <c r="F38" i="21"/>
  <c r="L81" i="21"/>
  <c r="K81" i="21"/>
  <c r="J81" i="21"/>
  <c r="H81" i="21"/>
  <c r="F81" i="21"/>
  <c r="L89" i="21"/>
  <c r="K89" i="21"/>
  <c r="J89" i="21"/>
  <c r="H89" i="21"/>
  <c r="F89" i="21"/>
  <c r="L47" i="21"/>
  <c r="K47" i="21"/>
  <c r="J47" i="21"/>
  <c r="H47" i="21"/>
  <c r="F47" i="21"/>
  <c r="L103" i="21"/>
  <c r="K103" i="21"/>
  <c r="J103" i="21"/>
  <c r="H103" i="21"/>
  <c r="F103" i="21"/>
  <c r="L131" i="21"/>
  <c r="K131" i="21"/>
  <c r="J131" i="21"/>
  <c r="H131" i="21"/>
  <c r="F131" i="21"/>
  <c r="L113" i="21"/>
  <c r="K113" i="21"/>
  <c r="J113" i="21"/>
  <c r="H113" i="21"/>
  <c r="F113" i="21"/>
  <c r="L73" i="21"/>
  <c r="K73" i="21"/>
  <c r="J73" i="21"/>
  <c r="H73" i="21"/>
  <c r="F73" i="21"/>
  <c r="L58" i="21"/>
  <c r="K58" i="21"/>
  <c r="J58" i="21"/>
  <c r="H58" i="21"/>
  <c r="F58" i="21"/>
  <c r="L15" i="21"/>
  <c r="K15" i="21"/>
  <c r="J15" i="21"/>
  <c r="H15" i="21"/>
  <c r="F15" i="21"/>
  <c r="L42" i="21"/>
  <c r="K42" i="21"/>
  <c r="J42" i="21"/>
  <c r="H42" i="21"/>
  <c r="F42" i="21"/>
  <c r="L102" i="21"/>
  <c r="K102" i="21"/>
  <c r="J102" i="21"/>
  <c r="H102" i="21"/>
  <c r="F102" i="21"/>
  <c r="L75" i="21"/>
  <c r="K75" i="21"/>
  <c r="J75" i="21"/>
  <c r="H75" i="21"/>
  <c r="F75" i="21"/>
  <c r="L122" i="21"/>
  <c r="K122" i="21"/>
  <c r="J122" i="21"/>
  <c r="H122" i="21"/>
  <c r="F122" i="21"/>
  <c r="L83" i="21"/>
  <c r="K83" i="21"/>
  <c r="J83" i="21"/>
  <c r="H83" i="21"/>
  <c r="F83" i="21"/>
  <c r="L82" i="21"/>
  <c r="K82" i="21"/>
  <c r="J82" i="21"/>
  <c r="H82" i="21"/>
  <c r="F82" i="21"/>
  <c r="L39" i="21"/>
  <c r="K39" i="21"/>
  <c r="J39" i="21"/>
  <c r="H39" i="21"/>
  <c r="F39" i="21"/>
  <c r="L127" i="21"/>
  <c r="K127" i="21"/>
  <c r="J127" i="21"/>
  <c r="H127" i="21"/>
  <c r="F127" i="21"/>
  <c r="L23" i="21"/>
  <c r="K23" i="21"/>
  <c r="J23" i="21"/>
  <c r="H23" i="21"/>
  <c r="F23" i="21"/>
  <c r="L90" i="21"/>
  <c r="K90" i="21"/>
  <c r="J90" i="21"/>
  <c r="H90" i="21"/>
  <c r="F90" i="21"/>
  <c r="L55" i="21"/>
  <c r="K55" i="21"/>
  <c r="J55" i="21"/>
  <c r="H55" i="21"/>
  <c r="F55" i="21"/>
  <c r="L112" i="21"/>
  <c r="K112" i="21"/>
  <c r="J112" i="21"/>
  <c r="H112" i="21"/>
  <c r="F112" i="21"/>
  <c r="L110" i="21"/>
  <c r="K110" i="21"/>
  <c r="J110" i="21"/>
  <c r="H110" i="21"/>
  <c r="F110" i="21"/>
  <c r="L108" i="21"/>
  <c r="K108" i="21"/>
  <c r="J108" i="21"/>
  <c r="H108" i="21"/>
  <c r="F108" i="21"/>
  <c r="L111" i="21"/>
  <c r="K111" i="21"/>
  <c r="J111" i="21"/>
  <c r="H111" i="21"/>
  <c r="F111" i="21"/>
  <c r="L120" i="21"/>
  <c r="K120" i="21"/>
  <c r="J120" i="21"/>
  <c r="H120" i="21"/>
  <c r="F120" i="21"/>
  <c r="L129" i="21"/>
  <c r="K129" i="21"/>
  <c r="J129" i="21"/>
  <c r="H129" i="21"/>
  <c r="F129" i="21"/>
  <c r="L65" i="21"/>
  <c r="K65" i="21"/>
  <c r="J65" i="21"/>
  <c r="H65" i="21"/>
  <c r="F65" i="21"/>
  <c r="L22" i="21"/>
  <c r="K22" i="21"/>
  <c r="J22" i="21"/>
  <c r="H22" i="21"/>
  <c r="F22" i="21"/>
  <c r="L126" i="21"/>
  <c r="K126" i="21"/>
  <c r="J126" i="21"/>
  <c r="H126" i="21"/>
  <c r="F126" i="21"/>
  <c r="L20" i="21"/>
  <c r="K20" i="21"/>
  <c r="J20" i="21"/>
  <c r="H20" i="21"/>
  <c r="F20" i="21"/>
  <c r="L97" i="21"/>
  <c r="K97" i="21"/>
  <c r="J97" i="21"/>
  <c r="H97" i="21"/>
  <c r="F97" i="21"/>
  <c r="L27" i="21"/>
  <c r="K27" i="21"/>
  <c r="J27" i="21"/>
  <c r="H27" i="21"/>
  <c r="F27" i="21"/>
  <c r="L87" i="21"/>
  <c r="K87" i="21"/>
  <c r="J87" i="21"/>
  <c r="H87" i="21"/>
  <c r="F87" i="21"/>
  <c r="L130" i="21"/>
  <c r="K130" i="21"/>
  <c r="J130" i="21"/>
  <c r="H130" i="21"/>
  <c r="F130" i="21"/>
  <c r="L70" i="21"/>
  <c r="K70" i="21"/>
  <c r="J70" i="21"/>
  <c r="H70" i="21"/>
  <c r="F70" i="21"/>
  <c r="L31" i="21"/>
  <c r="K31" i="21"/>
  <c r="J31" i="21"/>
  <c r="H31" i="21"/>
  <c r="F31" i="21"/>
  <c r="L100" i="21"/>
  <c r="K100" i="21"/>
  <c r="J100" i="21"/>
  <c r="H100" i="21"/>
  <c r="F100" i="21"/>
  <c r="L40" i="21"/>
  <c r="K40" i="21"/>
  <c r="J40" i="21"/>
  <c r="H40" i="21"/>
  <c r="F40" i="21"/>
  <c r="L45" i="21"/>
  <c r="K45" i="21"/>
  <c r="J45" i="21"/>
  <c r="H45" i="21"/>
  <c r="F45" i="21"/>
  <c r="L72" i="21"/>
  <c r="K72" i="21"/>
  <c r="J72" i="21"/>
  <c r="H72" i="21"/>
  <c r="F72" i="21"/>
  <c r="L64" i="21"/>
  <c r="K64" i="21"/>
  <c r="J64" i="21"/>
  <c r="H64" i="21"/>
  <c r="F64" i="21"/>
  <c r="L67" i="21"/>
  <c r="K67" i="21"/>
  <c r="J67" i="21"/>
  <c r="H67" i="21"/>
  <c r="F67" i="21"/>
  <c r="L29" i="21"/>
  <c r="K29" i="21"/>
  <c r="J29" i="21"/>
  <c r="H29" i="21"/>
  <c r="F29" i="21"/>
  <c r="L98" i="21"/>
  <c r="K98" i="21"/>
  <c r="J98" i="21"/>
  <c r="H98" i="21"/>
  <c r="F98" i="21"/>
  <c r="L34" i="21"/>
  <c r="K34" i="21"/>
  <c r="J34" i="21"/>
  <c r="H34" i="21"/>
  <c r="F34" i="21"/>
  <c r="L101" i="21"/>
  <c r="K101" i="21"/>
  <c r="J101" i="21"/>
  <c r="H101" i="21"/>
  <c r="F101" i="21"/>
  <c r="L95" i="21"/>
  <c r="K95" i="21"/>
  <c r="J95" i="21"/>
  <c r="H95" i="21"/>
  <c r="F95" i="21"/>
  <c r="L49" i="21"/>
  <c r="K49" i="21"/>
  <c r="J49" i="21"/>
  <c r="H49" i="21"/>
  <c r="F49" i="21"/>
  <c r="L21" i="21"/>
  <c r="K21" i="21"/>
  <c r="J21" i="21"/>
  <c r="H21" i="21"/>
  <c r="F21" i="21"/>
  <c r="L16" i="21"/>
  <c r="K16" i="21"/>
  <c r="J16" i="21"/>
  <c r="H16" i="21"/>
  <c r="F16" i="21"/>
  <c r="L37" i="21"/>
  <c r="K37" i="21"/>
  <c r="J37" i="21"/>
  <c r="H37" i="21"/>
  <c r="F37" i="21"/>
  <c r="L116" i="21"/>
  <c r="K116" i="21"/>
  <c r="J116" i="21"/>
  <c r="H116" i="21"/>
  <c r="F116" i="21"/>
  <c r="L26" i="21"/>
  <c r="K26" i="21"/>
  <c r="J26" i="21"/>
  <c r="H26" i="21"/>
  <c r="F26" i="21"/>
  <c r="L61" i="21"/>
  <c r="K61" i="21"/>
  <c r="J61" i="21"/>
  <c r="H61" i="21"/>
  <c r="F61" i="21"/>
  <c r="L52" i="21"/>
  <c r="K52" i="21"/>
  <c r="J52" i="21"/>
  <c r="H52" i="21"/>
  <c r="F52" i="21"/>
  <c r="L62" i="21"/>
  <c r="K62" i="21"/>
  <c r="J62" i="21"/>
  <c r="H62" i="21"/>
  <c r="F62" i="21"/>
  <c r="L109" i="21"/>
  <c r="K109" i="21"/>
  <c r="J109" i="21"/>
  <c r="H109" i="21"/>
  <c r="F109" i="21"/>
  <c r="L68" i="21"/>
  <c r="K68" i="21"/>
  <c r="J68" i="21"/>
  <c r="H68" i="21"/>
  <c r="F68" i="21"/>
  <c r="L69" i="21"/>
  <c r="K69" i="21"/>
  <c r="J69" i="21"/>
  <c r="H69" i="21"/>
  <c r="F69" i="21"/>
  <c r="L50" i="21"/>
  <c r="K50" i="21"/>
  <c r="J50" i="21"/>
  <c r="H50" i="21"/>
  <c r="F50" i="21"/>
  <c r="L86" i="21"/>
  <c r="K86" i="21"/>
  <c r="J86" i="21"/>
  <c r="H86" i="21"/>
  <c r="F86" i="21"/>
  <c r="L19" i="21"/>
  <c r="K19" i="21"/>
  <c r="J19" i="21"/>
  <c r="H19" i="21"/>
  <c r="F19" i="21"/>
  <c r="L43" i="21"/>
  <c r="K43" i="21"/>
  <c r="J43" i="21"/>
  <c r="H43" i="21"/>
  <c r="F43" i="21"/>
  <c r="L104" i="21"/>
  <c r="K104" i="21"/>
  <c r="J104" i="21"/>
  <c r="H104" i="21"/>
  <c r="F104" i="21"/>
  <c r="L121" i="21"/>
  <c r="K121" i="21"/>
  <c r="J121" i="21"/>
  <c r="H121" i="21"/>
  <c r="F121" i="21"/>
  <c r="L94" i="21"/>
  <c r="K94" i="21"/>
  <c r="J94" i="21"/>
  <c r="H94" i="21"/>
  <c r="F94" i="21"/>
  <c r="L18" i="21"/>
  <c r="K18" i="21"/>
  <c r="J18" i="21"/>
  <c r="H18" i="21"/>
  <c r="F18" i="21"/>
  <c r="L56" i="21"/>
  <c r="K56" i="21"/>
  <c r="J56" i="21"/>
  <c r="H56" i="21"/>
  <c r="F56" i="21"/>
  <c r="L84" i="21"/>
  <c r="K84" i="21"/>
  <c r="J84" i="21"/>
  <c r="H84" i="21"/>
  <c r="F84" i="21"/>
  <c r="L79" i="21"/>
  <c r="K79" i="21"/>
  <c r="J79" i="21"/>
  <c r="H79" i="21"/>
  <c r="F79" i="21"/>
  <c r="L48" i="21"/>
  <c r="K48" i="21"/>
  <c r="J48" i="21"/>
  <c r="H48" i="21"/>
  <c r="F48" i="21"/>
  <c r="L91" i="21"/>
  <c r="K91" i="21"/>
  <c r="J91" i="21"/>
  <c r="H91" i="21"/>
  <c r="F91" i="21"/>
  <c r="L41" i="21"/>
  <c r="K41" i="21"/>
  <c r="J41" i="21"/>
  <c r="H41" i="21"/>
  <c r="F41" i="21"/>
  <c r="L88" i="21"/>
  <c r="K88" i="21"/>
  <c r="J88" i="21"/>
  <c r="H88" i="21"/>
  <c r="F88" i="21"/>
  <c r="L80" i="21"/>
  <c r="K80" i="21"/>
  <c r="J80" i="21"/>
  <c r="H80" i="21"/>
  <c r="F80" i="21"/>
  <c r="L128" i="21"/>
  <c r="K128" i="21"/>
  <c r="J128" i="21"/>
  <c r="H128" i="21"/>
  <c r="F128" i="21"/>
  <c r="L117" i="21"/>
  <c r="K117" i="21"/>
  <c r="J117" i="21"/>
  <c r="H117" i="21"/>
  <c r="F117" i="21"/>
  <c r="L123" i="21"/>
  <c r="K123" i="21"/>
  <c r="J123" i="21"/>
  <c r="H123" i="21"/>
  <c r="F123" i="21"/>
  <c r="L32" i="21"/>
  <c r="K32" i="21"/>
  <c r="J32" i="21"/>
  <c r="H32" i="21"/>
  <c r="F32" i="21"/>
  <c r="L115" i="21"/>
  <c r="K115" i="21"/>
  <c r="J115" i="21"/>
  <c r="H115" i="21"/>
  <c r="F115" i="21"/>
  <c r="L114" i="21"/>
  <c r="K114" i="21"/>
  <c r="J114" i="21"/>
  <c r="H114" i="21"/>
  <c r="F114" i="21"/>
  <c r="L28" i="21"/>
  <c r="K28" i="21"/>
  <c r="J28" i="21"/>
  <c r="H28" i="21"/>
  <c r="F28" i="21"/>
  <c r="L35" i="21"/>
  <c r="K35" i="21"/>
  <c r="J35" i="21"/>
  <c r="H35" i="21"/>
  <c r="F35" i="21"/>
  <c r="L118" i="21"/>
  <c r="K118" i="21"/>
  <c r="J118" i="21"/>
  <c r="H118" i="21"/>
  <c r="F118" i="21"/>
  <c r="L54" i="21"/>
  <c r="K54" i="21"/>
  <c r="J54" i="21"/>
  <c r="H54" i="21"/>
  <c r="F54" i="21"/>
  <c r="L59" i="21"/>
  <c r="K59" i="21"/>
  <c r="J59" i="21"/>
  <c r="H59" i="21"/>
  <c r="F59" i="21"/>
  <c r="L85" i="21"/>
  <c r="K85" i="21"/>
  <c r="J85" i="21"/>
  <c r="H85" i="21"/>
  <c r="F85" i="21"/>
  <c r="L46" i="21"/>
  <c r="K46" i="21"/>
  <c r="J46" i="21"/>
  <c r="H46" i="21"/>
  <c r="F46" i="21"/>
  <c r="L93" i="21"/>
  <c r="K93" i="21"/>
  <c r="J93" i="21"/>
  <c r="H93" i="21"/>
  <c r="F93" i="21"/>
  <c r="L107" i="21"/>
  <c r="K107" i="21"/>
  <c r="J107" i="21"/>
  <c r="H107" i="21"/>
  <c r="F107" i="21"/>
  <c r="L66" i="21"/>
  <c r="K66" i="21"/>
  <c r="J66" i="21"/>
  <c r="H66" i="21"/>
  <c r="F66" i="21"/>
  <c r="L71" i="21"/>
  <c r="K71" i="21"/>
  <c r="J71" i="21"/>
  <c r="H71" i="21"/>
  <c r="F71" i="21"/>
  <c r="L76" i="21"/>
  <c r="K76" i="21"/>
  <c r="J76" i="21"/>
  <c r="H76" i="21"/>
  <c r="F76" i="21"/>
  <c r="L44" i="21"/>
  <c r="K44" i="21"/>
  <c r="J44" i="21"/>
  <c r="H44" i="21"/>
  <c r="F44" i="21"/>
  <c r="L51" i="21"/>
  <c r="K51" i="21"/>
  <c r="J51" i="21"/>
  <c r="H51" i="21"/>
  <c r="F51" i="21"/>
  <c r="L57" i="21"/>
  <c r="K57" i="21"/>
  <c r="J57" i="21"/>
  <c r="H57" i="21"/>
  <c r="F57" i="21"/>
  <c r="L24" i="21"/>
  <c r="K24" i="21"/>
  <c r="J24" i="21"/>
  <c r="H24" i="21"/>
  <c r="F24" i="21"/>
  <c r="L53" i="21"/>
  <c r="K53" i="21"/>
  <c r="J53" i="21"/>
  <c r="H53" i="21"/>
  <c r="F53" i="21"/>
  <c r="L77" i="21"/>
  <c r="K77" i="21"/>
  <c r="J77" i="21"/>
  <c r="H77" i="21"/>
  <c r="F77" i="21"/>
  <c r="L99" i="21"/>
  <c r="K99" i="21"/>
  <c r="J99" i="21"/>
  <c r="H99" i="21"/>
  <c r="F99" i="21"/>
  <c r="L96" i="21"/>
  <c r="K96" i="21"/>
  <c r="J96" i="21"/>
  <c r="H96" i="21"/>
  <c r="F96" i="21"/>
  <c r="L92" i="21"/>
  <c r="K92" i="21"/>
  <c r="J92" i="21"/>
  <c r="H92" i="21"/>
  <c r="F92" i="21"/>
  <c r="L25" i="21"/>
  <c r="K25" i="21"/>
  <c r="J25" i="21"/>
  <c r="H25" i="21"/>
  <c r="F25" i="21"/>
  <c r="L119" i="21"/>
  <c r="K119" i="21"/>
  <c r="J119" i="21"/>
  <c r="H119" i="21"/>
  <c r="F119" i="21"/>
  <c r="L106" i="21"/>
  <c r="K106" i="21"/>
  <c r="J106" i="21"/>
  <c r="H106" i="21"/>
  <c r="F106" i="21"/>
  <c r="L74" i="21"/>
  <c r="K74" i="21"/>
  <c r="J74" i="21"/>
  <c r="H74" i="21"/>
  <c r="F74" i="21"/>
  <c r="L78" i="21"/>
  <c r="K78" i="21"/>
  <c r="J78" i="21"/>
  <c r="H78" i="21"/>
  <c r="F78" i="21"/>
  <c r="F17" i="21"/>
  <c r="L17" i="21"/>
  <c r="K17" i="21"/>
  <c r="J17" i="21"/>
  <c r="I17" i="21"/>
  <c r="H17" i="21"/>
  <c r="J3" i="2" l="1"/>
  <c r="M15" i="2" l="1"/>
  <c r="M6" i="2"/>
  <c r="M4" i="2"/>
  <c r="A4" i="21"/>
  <c r="A6" i="21" s="1"/>
  <c r="M2" i="2"/>
  <c r="M5" i="2"/>
  <c r="B355" i="21"/>
  <c r="B69" i="21"/>
  <c r="B78" i="21"/>
  <c r="G372" i="21"/>
  <c r="C372" i="21" s="1"/>
  <c r="G352" i="21"/>
  <c r="C352" i="21" s="1"/>
  <c r="G314" i="21"/>
  <c r="C314" i="21" s="1"/>
  <c r="G270" i="21"/>
  <c r="C270" i="21" s="1"/>
  <c r="G253" i="21"/>
  <c r="C253" i="21" s="1"/>
  <c r="G263" i="21"/>
  <c r="C263" i="21" s="1"/>
  <c r="G233" i="21"/>
  <c r="C233" i="21" s="1"/>
  <c r="G234" i="21"/>
  <c r="C234" i="21" s="1"/>
  <c r="G237" i="21"/>
  <c r="C237" i="21" s="1"/>
  <c r="G204" i="21"/>
  <c r="C204" i="21" s="1"/>
  <c r="G221" i="21"/>
  <c r="C221" i="21" s="1"/>
  <c r="G214" i="21"/>
  <c r="C214" i="21" s="1"/>
  <c r="G205" i="21"/>
  <c r="C205" i="21" s="1"/>
  <c r="G183" i="21"/>
  <c r="C183" i="21" s="1"/>
  <c r="G135" i="21"/>
  <c r="C135" i="21" s="1"/>
  <c r="G196" i="21"/>
  <c r="C196" i="21" s="1"/>
  <c r="G124" i="21"/>
  <c r="C124" i="21" s="1"/>
  <c r="G103" i="21"/>
  <c r="C103" i="21" s="1"/>
  <c r="G75" i="21"/>
  <c r="C75" i="21" s="1"/>
  <c r="G22" i="21"/>
  <c r="C22" i="21" s="1"/>
  <c r="G27" i="21"/>
  <c r="C27" i="21" s="1"/>
  <c r="G49" i="21"/>
  <c r="C49" i="21" s="1"/>
  <c r="G62" i="21"/>
  <c r="C62" i="21" s="1"/>
  <c r="G104" i="21"/>
  <c r="C104" i="21" s="1"/>
  <c r="G128" i="21"/>
  <c r="C128" i="21" s="1"/>
  <c r="G118" i="21"/>
  <c r="C118" i="21" s="1"/>
  <c r="B376" i="21"/>
  <c r="B290" i="21"/>
  <c r="B272" i="21"/>
  <c r="B250" i="21"/>
  <c r="B246" i="21"/>
  <c r="B179" i="21"/>
  <c r="B185" i="21"/>
  <c r="B122" i="21"/>
  <c r="B100" i="21"/>
  <c r="B351" i="21"/>
  <c r="B329" i="21"/>
  <c r="B289" i="21"/>
  <c r="B261" i="21"/>
  <c r="B155" i="21"/>
  <c r="B167" i="21"/>
  <c r="B83" i="21"/>
  <c r="B59" i="21"/>
  <c r="B378" i="21"/>
  <c r="B282" i="21"/>
  <c r="B320" i="21"/>
  <c r="B274" i="21"/>
  <c r="B262" i="21"/>
  <c r="B241" i="21"/>
  <c r="B206" i="21"/>
  <c r="B82" i="21"/>
  <c r="B45" i="21"/>
  <c r="B43" i="21"/>
  <c r="B372" i="21"/>
  <c r="B353" i="21"/>
  <c r="B291" i="21"/>
  <c r="B276" i="21"/>
  <c r="B260" i="21"/>
  <c r="B232" i="21"/>
  <c r="B165" i="21"/>
  <c r="B105" i="21"/>
  <c r="B39" i="21"/>
  <c r="B72" i="21"/>
  <c r="B104" i="21"/>
  <c r="B371" i="21"/>
  <c r="B363" i="21"/>
  <c r="B256" i="21"/>
  <c r="B225" i="21"/>
  <c r="B203" i="21"/>
  <c r="B174" i="21"/>
  <c r="B60" i="21"/>
  <c r="B64" i="21"/>
  <c r="B121" i="21"/>
  <c r="B93" i="21"/>
  <c r="G366" i="21"/>
  <c r="C366" i="21" s="1"/>
  <c r="G367" i="21"/>
  <c r="C367" i="21" s="1"/>
  <c r="G349" i="21"/>
  <c r="C349" i="21" s="1"/>
  <c r="G361" i="21"/>
  <c r="C361" i="21" s="1"/>
  <c r="G345" i="21"/>
  <c r="C345" i="21" s="1"/>
  <c r="G357" i="21"/>
  <c r="C357" i="21" s="1"/>
  <c r="G363" i="21"/>
  <c r="C363" i="21" s="1"/>
  <c r="G339" i="21"/>
  <c r="C339" i="21" s="1"/>
  <c r="G335" i="21"/>
  <c r="C335" i="21" s="1"/>
  <c r="B339" i="21"/>
  <c r="B311" i="21"/>
  <c r="B330" i="21"/>
  <c r="B236" i="21"/>
  <c r="G338" i="21"/>
  <c r="C338" i="21" s="1"/>
  <c r="G286" i="21"/>
  <c r="C286" i="21" s="1"/>
  <c r="G280" i="21"/>
  <c r="C280" i="21" s="1"/>
  <c r="G264" i="21"/>
  <c r="C264" i="21" s="1"/>
  <c r="G216" i="21"/>
  <c r="C216" i="21" s="1"/>
  <c r="G15" i="21"/>
  <c r="C15" i="21" s="1"/>
  <c r="G130" i="21"/>
  <c r="C130" i="21" s="1"/>
  <c r="G69" i="21"/>
  <c r="C69" i="21" s="1"/>
  <c r="B369" i="21"/>
  <c r="B340" i="21"/>
  <c r="B321" i="21"/>
  <c r="B253" i="21"/>
  <c r="B248" i="21"/>
  <c r="B90" i="21"/>
  <c r="B21" i="21"/>
  <c r="B32" i="21"/>
  <c r="B53" i="21"/>
  <c r="B138" i="21"/>
  <c r="B77" i="21"/>
  <c r="B151" i="21"/>
  <c r="G160" i="21"/>
  <c r="C160" i="21" s="1"/>
  <c r="G126" i="21"/>
  <c r="C126" i="21" s="1"/>
  <c r="B98" i="21"/>
  <c r="G200" i="21"/>
  <c r="C200" i="21" s="1"/>
  <c r="B239" i="21"/>
  <c r="G351" i="21"/>
  <c r="C351" i="21" s="1"/>
  <c r="G319" i="21"/>
  <c r="C319" i="21" s="1"/>
  <c r="G127" i="21"/>
  <c r="C127" i="21" s="1"/>
  <c r="B195" i="21"/>
  <c r="G322" i="21"/>
  <c r="C322" i="21" s="1"/>
  <c r="G312" i="21"/>
  <c r="C312" i="21" s="1"/>
  <c r="G158" i="21"/>
  <c r="C158" i="21" s="1"/>
  <c r="G131" i="21"/>
  <c r="C131" i="21" s="1"/>
  <c r="G20" i="21"/>
  <c r="C20" i="21" s="1"/>
  <c r="B365" i="21"/>
  <c r="B337" i="21"/>
  <c r="B285" i="21"/>
  <c r="B251" i="21"/>
  <c r="B226" i="21"/>
  <c r="B136" i="21"/>
  <c r="B143" i="21"/>
  <c r="B16" i="21"/>
  <c r="B115" i="21"/>
  <c r="B220" i="21"/>
  <c r="B176" i="21"/>
  <c r="G362" i="21"/>
  <c r="C362" i="21" s="1"/>
  <c r="G341" i="21"/>
  <c r="C341" i="21" s="1"/>
  <c r="G293" i="21"/>
  <c r="C293" i="21" s="1"/>
  <c r="G325" i="21"/>
  <c r="C325" i="21" s="1"/>
  <c r="G142" i="21"/>
  <c r="C142" i="21" s="1"/>
  <c r="G81" i="21"/>
  <c r="C81" i="21" s="1"/>
  <c r="G129" i="21"/>
  <c r="C129" i="21" s="1"/>
  <c r="B374" i="21"/>
  <c r="B342" i="21"/>
  <c r="B317" i="21"/>
  <c r="B252" i="21"/>
  <c r="B244" i="21"/>
  <c r="B200" i="21"/>
  <c r="B142" i="21"/>
  <c r="B37" i="21"/>
  <c r="B114" i="21"/>
  <c r="G311" i="21"/>
  <c r="C311" i="21" s="1"/>
  <c r="G287" i="21"/>
  <c r="C287" i="21" s="1"/>
  <c r="G255" i="21"/>
  <c r="C255" i="21" s="1"/>
  <c r="G213" i="21"/>
  <c r="C213" i="21" s="1"/>
  <c r="G172" i="21"/>
  <c r="C172" i="21" s="1"/>
  <c r="G178" i="21"/>
  <c r="C178" i="21" s="1"/>
  <c r="B360" i="21"/>
  <c r="B344" i="21"/>
  <c r="B298" i="21"/>
  <c r="B230" i="21"/>
  <c r="B172" i="21"/>
  <c r="B146" i="21"/>
  <c r="B188" i="21"/>
  <c r="B110" i="21"/>
  <c r="B116" i="21"/>
  <c r="B28" i="21"/>
  <c r="G328" i="21"/>
  <c r="C328" i="21" s="1"/>
  <c r="G317" i="21"/>
  <c r="C317" i="21" s="1"/>
  <c r="G271" i="21"/>
  <c r="C271" i="21" s="1"/>
  <c r="G225" i="21"/>
  <c r="C225" i="21" s="1"/>
  <c r="G201" i="21"/>
  <c r="C201" i="21" s="1"/>
  <c r="G151" i="21"/>
  <c r="C151" i="21" s="1"/>
  <c r="G60" i="21"/>
  <c r="C60" i="21" s="1"/>
  <c r="G23" i="21"/>
  <c r="C23" i="21" s="1"/>
  <c r="B318" i="21"/>
  <c r="B258" i="21"/>
  <c r="B237" i="21"/>
  <c r="B147" i="21"/>
  <c r="B186" i="21"/>
  <c r="B108" i="21"/>
  <c r="B26" i="21"/>
  <c r="B118" i="21"/>
  <c r="B242" i="21"/>
  <c r="G331" i="21"/>
  <c r="C331" i="21" s="1"/>
  <c r="G246" i="21"/>
  <c r="C246" i="21" s="1"/>
  <c r="G207" i="21"/>
  <c r="C207" i="21" s="1"/>
  <c r="G170" i="21"/>
  <c r="C170" i="21" s="1"/>
  <c r="G185" i="21"/>
  <c r="C185" i="21" s="1"/>
  <c r="G83" i="21"/>
  <c r="C83" i="21" s="1"/>
  <c r="G45" i="21"/>
  <c r="C45" i="21" s="1"/>
  <c r="G54" i="21"/>
  <c r="C54" i="21" s="1"/>
  <c r="G93" i="21"/>
  <c r="C93" i="21" s="1"/>
  <c r="G106" i="21"/>
  <c r="C106" i="21" s="1"/>
  <c r="B349" i="21"/>
  <c r="B284" i="21"/>
  <c r="B257" i="21"/>
  <c r="B247" i="21"/>
  <c r="B183" i="21"/>
  <c r="B160" i="21"/>
  <c r="B125" i="21"/>
  <c r="B111" i="21"/>
  <c r="B61" i="21"/>
  <c r="G355" i="21"/>
  <c r="C355" i="21" s="1"/>
  <c r="G321" i="21"/>
  <c r="C321" i="21" s="1"/>
  <c r="G278" i="21"/>
  <c r="C278" i="21" s="1"/>
  <c r="G244" i="21"/>
  <c r="C244" i="21" s="1"/>
  <c r="G212" i="21"/>
  <c r="C212" i="21" s="1"/>
  <c r="G144" i="21"/>
  <c r="C144" i="21" s="1"/>
  <c r="G193" i="21"/>
  <c r="C193" i="21" s="1"/>
  <c r="G42" i="21"/>
  <c r="C42" i="21" s="1"/>
  <c r="B301" i="21"/>
  <c r="B310" i="21"/>
  <c r="B265" i="21"/>
  <c r="B199" i="21"/>
  <c r="B158" i="21"/>
  <c r="B30" i="21"/>
  <c r="B120" i="21"/>
  <c r="B52" i="21"/>
  <c r="B66" i="21"/>
  <c r="G323" i="21"/>
  <c r="C323" i="21" s="1"/>
  <c r="G208" i="21"/>
  <c r="C208" i="21" s="1"/>
  <c r="G161" i="21"/>
  <c r="C161" i="21" s="1"/>
  <c r="G195" i="21"/>
  <c r="C195" i="21" s="1"/>
  <c r="G113" i="21"/>
  <c r="C113" i="21" s="1"/>
  <c r="G97" i="21"/>
  <c r="C97" i="21" s="1"/>
  <c r="G117" i="21"/>
  <c r="C117" i="21" s="1"/>
  <c r="B346" i="21"/>
  <c r="B305" i="21"/>
  <c r="B197" i="21"/>
  <c r="B159" i="21"/>
  <c r="B124" i="21"/>
  <c r="B62" i="21"/>
  <c r="B71" i="21"/>
  <c r="L12" i="21"/>
  <c r="B41" i="21"/>
  <c r="B152" i="21"/>
  <c r="G300" i="21"/>
  <c r="C300" i="21" s="1"/>
  <c r="B216" i="21"/>
  <c r="G275" i="21"/>
  <c r="C275" i="21" s="1"/>
  <c r="G67" i="21"/>
  <c r="C67" i="21" s="1"/>
  <c r="B335" i="21"/>
  <c r="G370" i="21"/>
  <c r="C370" i="21" s="1"/>
  <c r="G348" i="21"/>
  <c r="C348" i="21" s="1"/>
  <c r="G313" i="21"/>
  <c r="C313" i="21" s="1"/>
  <c r="G288" i="21"/>
  <c r="C288" i="21" s="1"/>
  <c r="G229" i="21"/>
  <c r="C229" i="21" s="1"/>
  <c r="G89" i="21"/>
  <c r="C89" i="21" s="1"/>
  <c r="G65" i="21"/>
  <c r="C65" i="21" s="1"/>
  <c r="G41" i="21"/>
  <c r="C41" i="21" s="1"/>
  <c r="B326" i="21"/>
  <c r="B297" i="21"/>
  <c r="B268" i="21"/>
  <c r="B213" i="21"/>
  <c r="B198" i="21"/>
  <c r="B157" i="21"/>
  <c r="B36" i="21"/>
  <c r="B76" i="21"/>
  <c r="B89" i="21"/>
  <c r="B315" i="21"/>
  <c r="B229" i="21"/>
  <c r="B119" i="21"/>
  <c r="B15" i="21"/>
  <c r="G330" i="21"/>
  <c r="C330" i="21" s="1"/>
  <c r="G176" i="21"/>
  <c r="C176" i="21" s="1"/>
  <c r="G236" i="21"/>
  <c r="C236" i="21" s="1"/>
  <c r="G218" i="21"/>
  <c r="C218" i="21" s="1"/>
  <c r="G184" i="21"/>
  <c r="C184" i="21" s="1"/>
  <c r="G138" i="21"/>
  <c r="C138" i="21" s="1"/>
  <c r="G63" i="21"/>
  <c r="C63" i="21" s="1"/>
  <c r="G108" i="21"/>
  <c r="C108" i="21" s="1"/>
  <c r="G84" i="21"/>
  <c r="C84" i="21" s="1"/>
  <c r="B361" i="21"/>
  <c r="B304" i="21"/>
  <c r="B325" i="21"/>
  <c r="B269" i="21"/>
  <c r="B182" i="21"/>
  <c r="B63" i="21"/>
  <c r="B22" i="21"/>
  <c r="B68" i="21"/>
  <c r="B44" i="21"/>
  <c r="B117" i="21"/>
  <c r="G368" i="21"/>
  <c r="C368" i="21" s="1"/>
  <c r="G346" i="21"/>
  <c r="C346" i="21" s="1"/>
  <c r="G247" i="21"/>
  <c r="C247" i="21" s="1"/>
  <c r="G163" i="21"/>
  <c r="C163" i="21" s="1"/>
  <c r="G174" i="21"/>
  <c r="C174" i="21" s="1"/>
  <c r="G125" i="21"/>
  <c r="C125" i="21" s="1"/>
  <c r="G90" i="21"/>
  <c r="C90" i="21" s="1"/>
  <c r="G121" i="21"/>
  <c r="C121" i="21" s="1"/>
  <c r="B362" i="21"/>
  <c r="B307" i="21"/>
  <c r="B288" i="21"/>
  <c r="B267" i="21"/>
  <c r="B210" i="21"/>
  <c r="B132" i="21"/>
  <c r="B126" i="21"/>
  <c r="B50" i="21"/>
  <c r="B51" i="21"/>
  <c r="L11" i="21"/>
  <c r="G26" i="21"/>
  <c r="C26" i="21" s="1"/>
  <c r="B306" i="21"/>
  <c r="B162" i="21"/>
  <c r="L7" i="21"/>
  <c r="B134" i="21"/>
  <c r="G265" i="21"/>
  <c r="C265" i="21" s="1"/>
  <c r="G61" i="21"/>
  <c r="C61" i="21" s="1"/>
  <c r="B88" i="21"/>
  <c r="G143" i="21"/>
  <c r="C143" i="21" s="1"/>
  <c r="G16" i="21"/>
  <c r="C16" i="21" s="1"/>
  <c r="B192" i="21"/>
  <c r="G235" i="21"/>
  <c r="C235" i="21" s="1"/>
  <c r="B273" i="21"/>
  <c r="G245" i="21"/>
  <c r="C245" i="21" s="1"/>
  <c r="G320" i="21"/>
  <c r="C320" i="21" s="1"/>
  <c r="G250" i="21"/>
  <c r="C250" i="21" s="1"/>
  <c r="G238" i="21"/>
  <c r="C238" i="21" s="1"/>
  <c r="G206" i="21"/>
  <c r="C206" i="21" s="1"/>
  <c r="G179" i="21"/>
  <c r="C179" i="21" s="1"/>
  <c r="G191" i="21"/>
  <c r="C191" i="21" s="1"/>
  <c r="G82" i="21"/>
  <c r="C82" i="21" s="1"/>
  <c r="G86" i="21"/>
  <c r="C86" i="21" s="1"/>
  <c r="G53" i="21"/>
  <c r="C53" i="21" s="1"/>
  <c r="G92" i="21"/>
  <c r="C92" i="21" s="1"/>
  <c r="G74" i="21"/>
  <c r="C74" i="21" s="1"/>
  <c r="B348" i="21"/>
  <c r="B332" i="21"/>
  <c r="B303" i="21"/>
  <c r="B263" i="21"/>
  <c r="B221" i="21"/>
  <c r="B169" i="21"/>
  <c r="B173" i="21"/>
  <c r="B38" i="21"/>
  <c r="B57" i="21"/>
  <c r="L10" i="21"/>
  <c r="G257" i="21"/>
  <c r="C257" i="21" s="1"/>
  <c r="G243" i="21"/>
  <c r="C243" i="21" s="1"/>
  <c r="G222" i="21"/>
  <c r="C222" i="21" s="1"/>
  <c r="G147" i="21"/>
  <c r="C147" i="21" s="1"/>
  <c r="G194" i="21"/>
  <c r="C194" i="21" s="1"/>
  <c r="G73" i="21"/>
  <c r="C73" i="21" s="1"/>
  <c r="B295" i="21"/>
  <c r="B25" i="21"/>
  <c r="G32" i="21"/>
  <c r="C32" i="21" s="1"/>
  <c r="B219" i="21"/>
  <c r="G252" i="21"/>
  <c r="C252" i="21" s="1"/>
  <c r="B271" i="21"/>
  <c r="G112" i="21"/>
  <c r="C112" i="21" s="1"/>
  <c r="B377" i="21"/>
  <c r="B254" i="21"/>
  <c r="G377" i="21"/>
  <c r="C377" i="21" s="1"/>
  <c r="G360" i="21"/>
  <c r="C360" i="21" s="1"/>
  <c r="G269" i="21"/>
  <c r="C269" i="21" s="1"/>
  <c r="G230" i="21"/>
  <c r="C230" i="21" s="1"/>
  <c r="G202" i="21"/>
  <c r="C202" i="21" s="1"/>
  <c r="G157" i="21"/>
  <c r="C157" i="21" s="1"/>
  <c r="G188" i="21"/>
  <c r="C188" i="21" s="1"/>
  <c r="G102" i="21"/>
  <c r="C102" i="21" s="1"/>
  <c r="G109" i="21"/>
  <c r="C109" i="21" s="1"/>
  <c r="G28" i="21"/>
  <c r="C28" i="21" s="1"/>
  <c r="B227" i="21"/>
  <c r="B215" i="21"/>
  <c r="B161" i="21"/>
  <c r="B154" i="21"/>
  <c r="B81" i="21"/>
  <c r="B97" i="21"/>
  <c r="B18" i="21"/>
  <c r="B24" i="21"/>
  <c r="L9" i="21"/>
  <c r="B345" i="21"/>
  <c r="B153" i="21"/>
  <c r="G248" i="21"/>
  <c r="C248" i="21" s="1"/>
  <c r="G148" i="21"/>
  <c r="C148" i="21" s="1"/>
  <c r="B322" i="21"/>
  <c r="G192" i="21"/>
  <c r="C192" i="21" s="1"/>
  <c r="B240" i="21"/>
  <c r="G254" i="21"/>
  <c r="C254" i="21" s="1"/>
  <c r="B212" i="21"/>
  <c r="G340" i="21"/>
  <c r="C340" i="21" s="1"/>
  <c r="B128" i="21"/>
  <c r="G369" i="21"/>
  <c r="C369" i="21" s="1"/>
  <c r="G344" i="21"/>
  <c r="C344" i="21" s="1"/>
  <c r="G324" i="21"/>
  <c r="C324" i="21" s="1"/>
  <c r="G251" i="21"/>
  <c r="C251" i="21" s="1"/>
  <c r="G249" i="21"/>
  <c r="C249" i="21" s="1"/>
  <c r="G217" i="21"/>
  <c r="C217" i="21" s="1"/>
  <c r="G175" i="21"/>
  <c r="C175" i="21" s="1"/>
  <c r="G133" i="21"/>
  <c r="C133" i="21" s="1"/>
  <c r="G47" i="21"/>
  <c r="C47" i="21" s="1"/>
  <c r="G21" i="21"/>
  <c r="C21" i="21" s="1"/>
  <c r="B233" i="21"/>
  <c r="B47" i="21"/>
  <c r="B84" i="21"/>
  <c r="G308" i="21"/>
  <c r="C308" i="21" s="1"/>
  <c r="B275" i="21"/>
  <c r="B366" i="21"/>
  <c r="B106" i="21"/>
  <c r="G48" i="21"/>
  <c r="C48" i="21" s="1"/>
  <c r="G279" i="21"/>
  <c r="C279" i="21" s="1"/>
  <c r="G231" i="21"/>
  <c r="C231" i="21" s="1"/>
  <c r="G210" i="21"/>
  <c r="C210" i="21" s="1"/>
  <c r="G150" i="21"/>
  <c r="C150" i="21" s="1"/>
  <c r="G156" i="21"/>
  <c r="C156" i="21" s="1"/>
  <c r="G132" i="21"/>
  <c r="C132" i="21" s="1"/>
  <c r="G34" i="21"/>
  <c r="C34" i="21" s="1"/>
  <c r="G79" i="21"/>
  <c r="C79" i="21" s="1"/>
  <c r="B364" i="21"/>
  <c r="B293" i="21"/>
  <c r="B316" i="21"/>
  <c r="B145" i="21"/>
  <c r="B156" i="21"/>
  <c r="B103" i="21"/>
  <c r="B130" i="21"/>
  <c r="B79" i="21"/>
  <c r="B99" i="21"/>
  <c r="L6" i="21"/>
  <c r="G375" i="21"/>
  <c r="C375" i="21" s="1"/>
  <c r="G267" i="21"/>
  <c r="C267" i="21" s="1"/>
  <c r="G187" i="21"/>
  <c r="C187" i="21" s="1"/>
  <c r="B222" i="21"/>
  <c r="G190" i="21"/>
  <c r="C190" i="21" s="1"/>
  <c r="B334" i="21"/>
  <c r="G347" i="21"/>
  <c r="C347" i="21" s="1"/>
  <c r="G240" i="21"/>
  <c r="C240" i="21" s="1"/>
  <c r="G80" i="21"/>
  <c r="C80" i="21" s="1"/>
  <c r="B80" i="21"/>
  <c r="B343" i="21"/>
  <c r="B74" i="21"/>
  <c r="G154" i="21"/>
  <c r="C154" i="21" s="1"/>
  <c r="B209" i="21"/>
  <c r="G307" i="21"/>
  <c r="C307" i="21" s="1"/>
  <c r="G281" i="21"/>
  <c r="C281" i="21" s="1"/>
  <c r="G227" i="21"/>
  <c r="C227" i="21" s="1"/>
  <c r="G224" i="21"/>
  <c r="C224" i="21" s="1"/>
  <c r="G168" i="21"/>
  <c r="C168" i="21" s="1"/>
  <c r="G173" i="21"/>
  <c r="C173" i="21" s="1"/>
  <c r="G30" i="21"/>
  <c r="C30" i="21" s="1"/>
  <c r="G64" i="21"/>
  <c r="C64" i="21" s="1"/>
  <c r="G94" i="21"/>
  <c r="C94" i="21" s="1"/>
  <c r="B347" i="21"/>
  <c r="B299" i="21"/>
  <c r="B235" i="21"/>
  <c r="B223" i="21"/>
  <c r="B140" i="21"/>
  <c r="B137" i="21"/>
  <c r="B131" i="21"/>
  <c r="B31" i="21"/>
  <c r="B48" i="21"/>
  <c r="B96" i="21"/>
  <c r="L5" i="21"/>
  <c r="G334" i="21"/>
  <c r="C334" i="21" s="1"/>
  <c r="G68" i="21"/>
  <c r="C68" i="21" s="1"/>
  <c r="B270" i="21"/>
  <c r="B73" i="21"/>
  <c r="B249" i="21"/>
  <c r="G297" i="21"/>
  <c r="C297" i="21" s="1"/>
  <c r="G120" i="21"/>
  <c r="C120" i="21" s="1"/>
  <c r="B323" i="21"/>
  <c r="B327" i="21"/>
  <c r="G203" i="21"/>
  <c r="C203" i="21" s="1"/>
  <c r="B373" i="21"/>
  <c r="G272" i="21"/>
  <c r="C272" i="21" s="1"/>
  <c r="G261" i="21"/>
  <c r="C261" i="21" s="1"/>
  <c r="G241" i="21"/>
  <c r="C241" i="21" s="1"/>
  <c r="G139" i="21"/>
  <c r="C139" i="21" s="1"/>
  <c r="G167" i="21"/>
  <c r="C167" i="21" s="1"/>
  <c r="G33" i="21"/>
  <c r="C33" i="21" s="1"/>
  <c r="G100" i="21"/>
  <c r="C100" i="21" s="1"/>
  <c r="G19" i="21"/>
  <c r="C19" i="21" s="1"/>
  <c r="G85" i="21"/>
  <c r="C85" i="21" s="1"/>
  <c r="G66" i="21"/>
  <c r="C66" i="21" s="1"/>
  <c r="G51" i="21"/>
  <c r="C51" i="21" s="1"/>
  <c r="G78" i="21"/>
  <c r="C78" i="21" s="1"/>
  <c r="B341" i="21"/>
  <c r="B324" i="21"/>
  <c r="B280" i="21"/>
  <c r="B234" i="21"/>
  <c r="B208" i="21"/>
  <c r="B164" i="21"/>
  <c r="B135" i="21"/>
  <c r="B113" i="21"/>
  <c r="B67" i="21"/>
  <c r="B92" i="21"/>
  <c r="L4" i="21"/>
  <c r="G292" i="21"/>
  <c r="C292" i="21" s="1"/>
  <c r="G141" i="21"/>
  <c r="C141" i="21" s="1"/>
  <c r="G182" i="21"/>
  <c r="C182" i="21" s="1"/>
  <c r="G87" i="21"/>
  <c r="C87" i="21" s="1"/>
  <c r="B314" i="21"/>
  <c r="B29" i="21"/>
  <c r="L3" i="21"/>
  <c r="B58" i="21"/>
  <c r="B34" i="21"/>
  <c r="G137" i="21"/>
  <c r="C137" i="21" s="1"/>
  <c r="B296" i="21"/>
  <c r="B336" i="21"/>
  <c r="B338" i="21"/>
  <c r="G101" i="21"/>
  <c r="C101" i="21" s="1"/>
  <c r="B101" i="21"/>
  <c r="B178" i="21"/>
  <c r="G290" i="21"/>
  <c r="C290" i="21" s="1"/>
  <c r="G277" i="21"/>
  <c r="C277" i="21" s="1"/>
  <c r="G262" i="21"/>
  <c r="C262" i="21" s="1"/>
  <c r="G211" i="21"/>
  <c r="C211" i="21" s="1"/>
  <c r="G155" i="21"/>
  <c r="C155" i="21" s="1"/>
  <c r="G122" i="21"/>
  <c r="C122" i="21" s="1"/>
  <c r="G40" i="21"/>
  <c r="C40" i="21" s="1"/>
  <c r="G43" i="21"/>
  <c r="C43" i="21" s="1"/>
  <c r="G46" i="21"/>
  <c r="C46" i="21" s="1"/>
  <c r="G71" i="21"/>
  <c r="C71" i="21" s="1"/>
  <c r="G57" i="21"/>
  <c r="C57" i="21" s="1"/>
  <c r="G99" i="21"/>
  <c r="C99" i="21" s="1"/>
  <c r="G119" i="21"/>
  <c r="C119" i="21" s="1"/>
  <c r="B370" i="21"/>
  <c r="B333" i="21"/>
  <c r="B286" i="21"/>
  <c r="B255" i="21"/>
  <c r="B243" i="21"/>
  <c r="B201" i="21"/>
  <c r="B177" i="21"/>
  <c r="B194" i="21"/>
  <c r="B23" i="21"/>
  <c r="B49" i="21"/>
  <c r="B123" i="21"/>
  <c r="B75" i="21"/>
  <c r="A13" i="21"/>
  <c r="E2" i="21"/>
  <c r="E4" i="21"/>
  <c r="F14" i="21"/>
  <c r="G14" i="21"/>
  <c r="H14" i="21"/>
  <c r="E1" i="21"/>
  <c r="G1" i="21"/>
  <c r="E14" i="21"/>
  <c r="E3" i="21"/>
  <c r="G359" i="21" l="1"/>
  <c r="C359" i="21" s="1"/>
  <c r="B46" i="21"/>
  <c r="B191" i="21"/>
  <c r="G58" i="21"/>
  <c r="C58" i="21" s="1"/>
  <c r="B228" i="21"/>
  <c r="G38" i="21"/>
  <c r="C38" i="21" s="1"/>
  <c r="G153" i="21"/>
  <c r="C153" i="21" s="1"/>
  <c r="G177" i="21"/>
  <c r="C177" i="21" s="1"/>
  <c r="G315" i="21"/>
  <c r="C315" i="21" s="1"/>
  <c r="G332" i="21"/>
  <c r="C332" i="21" s="1"/>
  <c r="G159" i="21"/>
  <c r="C159" i="21" s="1"/>
  <c r="G283" i="21"/>
  <c r="C283" i="21" s="1"/>
  <c r="G326" i="21"/>
  <c r="C326" i="21" s="1"/>
  <c r="G152" i="21"/>
  <c r="C152" i="21" s="1"/>
  <c r="G284" i="21"/>
  <c r="C284" i="21" s="1"/>
  <c r="G171" i="21"/>
  <c r="C171" i="21" s="1"/>
  <c r="G337" i="21"/>
  <c r="C337" i="21" s="1"/>
  <c r="G353" i="21"/>
  <c r="C353" i="21" s="1"/>
  <c r="G364" i="21"/>
  <c r="C364" i="21" s="1"/>
  <c r="G115" i="21"/>
  <c r="C115" i="21" s="1"/>
  <c r="G219" i="21"/>
  <c r="C219" i="21" s="1"/>
  <c r="G350" i="21"/>
  <c r="C350" i="21" s="1"/>
  <c r="G116" i="21"/>
  <c r="C116" i="21" s="1"/>
  <c r="G232" i="21"/>
  <c r="C232" i="21" s="1"/>
  <c r="B35" i="21"/>
  <c r="B202" i="21"/>
  <c r="G111" i="21"/>
  <c r="C111" i="21" s="1"/>
  <c r="G260" i="21"/>
  <c r="C260" i="21" s="1"/>
  <c r="B292" i="21"/>
  <c r="G276" i="21"/>
  <c r="C276" i="21" s="1"/>
  <c r="G316" i="21"/>
  <c r="C316" i="21" s="1"/>
  <c r="G189" i="21"/>
  <c r="C189" i="21" s="1"/>
  <c r="G285" i="21"/>
  <c r="C285" i="21" s="1"/>
  <c r="B264" i="21"/>
  <c r="B278" i="21"/>
  <c r="B309" i="21"/>
  <c r="B375" i="21"/>
  <c r="G25" i="21"/>
  <c r="C25" i="21" s="1"/>
  <c r="G228" i="21"/>
  <c r="C228" i="21" s="1"/>
  <c r="G333" i="21"/>
  <c r="C333" i="21" s="1"/>
  <c r="B214" i="21"/>
  <c r="B359" i="21"/>
  <c r="B217" i="21"/>
  <c r="G309" i="21"/>
  <c r="C309" i="21" s="1"/>
  <c r="B94" i="21"/>
  <c r="G329" i="21"/>
  <c r="C329" i="21" s="1"/>
  <c r="B180" i="21"/>
  <c r="B149" i="21"/>
  <c r="B109" i="21"/>
  <c r="B196" i="21"/>
  <c r="G242" i="21"/>
  <c r="C242" i="21" s="1"/>
  <c r="G374" i="21"/>
  <c r="C374" i="21" s="1"/>
  <c r="G274" i="21"/>
  <c r="C274" i="21" s="1"/>
  <c r="G354" i="21"/>
  <c r="C354" i="21" s="1"/>
  <c r="B112" i="21"/>
  <c r="B55" i="21"/>
  <c r="B150" i="21"/>
  <c r="G181" i="21"/>
  <c r="C181" i="21" s="1"/>
  <c r="G371" i="21"/>
  <c r="C371" i="21" s="1"/>
  <c r="B171" i="21"/>
  <c r="B19" i="21"/>
  <c r="B331" i="21"/>
  <c r="G105" i="21"/>
  <c r="C105" i="21" s="1"/>
  <c r="G226" i="21"/>
  <c r="C226" i="21" s="1"/>
  <c r="G343" i="21"/>
  <c r="C343" i="21" s="1"/>
  <c r="E5" i="21"/>
  <c r="G77" i="21"/>
  <c r="C77" i="21" s="1"/>
  <c r="G299" i="21"/>
  <c r="C299" i="21" s="1"/>
  <c r="G378" i="21"/>
  <c r="C378" i="21" s="1"/>
  <c r="B231" i="21"/>
  <c r="G88" i="21"/>
  <c r="C88" i="21" s="1"/>
  <c r="L8" i="21"/>
  <c r="G305" i="21"/>
  <c r="C305" i="21" s="1"/>
  <c r="B20" i="21"/>
  <c r="B95" i="21"/>
  <c r="B148" i="21"/>
  <c r="B218" i="21"/>
  <c r="B65" i="21"/>
  <c r="G17" i="21"/>
  <c r="C17" i="21" s="1"/>
  <c r="G295" i="21"/>
  <c r="C295" i="21" s="1"/>
  <c r="B107" i="21"/>
  <c r="G289" i="21"/>
  <c r="C289" i="21" s="1"/>
  <c r="G356" i="21"/>
  <c r="C356" i="21" s="1"/>
  <c r="B193" i="21"/>
  <c r="B189" i="21"/>
  <c r="G199" i="21"/>
  <c r="C199" i="21" s="1"/>
  <c r="G145" i="21"/>
  <c r="C145" i="21" s="1"/>
  <c r="G376" i="21"/>
  <c r="C376" i="21" s="1"/>
  <c r="B205" i="21"/>
  <c r="B40" i="21"/>
  <c r="B357" i="21"/>
  <c r="G186" i="21"/>
  <c r="C186" i="21" s="1"/>
  <c r="G239" i="21"/>
  <c r="C239" i="21" s="1"/>
  <c r="G336" i="21"/>
  <c r="C336" i="21" s="1"/>
  <c r="E6" i="21"/>
  <c r="E7" i="21"/>
  <c r="E9" i="21"/>
  <c r="G9" i="21"/>
  <c r="E10" i="21"/>
  <c r="B127" i="21"/>
  <c r="B283" i="21"/>
  <c r="B207" i="21"/>
  <c r="G91" i="21"/>
  <c r="C91" i="21" s="1"/>
  <c r="G165" i="21"/>
  <c r="C165" i="21" s="1"/>
  <c r="G268" i="21"/>
  <c r="C268" i="21" s="1"/>
  <c r="G358" i="21"/>
  <c r="C358" i="21" s="1"/>
  <c r="E11" i="21"/>
  <c r="B238" i="21"/>
  <c r="G56" i="21"/>
  <c r="C56" i="21" s="1"/>
  <c r="G180" i="21"/>
  <c r="C180" i="21" s="1"/>
  <c r="G258" i="21"/>
  <c r="C258" i="21" s="1"/>
  <c r="G365" i="21"/>
  <c r="C365" i="21" s="1"/>
  <c r="E12" i="21"/>
  <c r="A14" i="21"/>
  <c r="B352" i="21"/>
  <c r="B129" i="21"/>
  <c r="B224" i="21"/>
  <c r="B287" i="21"/>
  <c r="B184" i="21"/>
  <c r="B259" i="21"/>
  <c r="G37" i="21"/>
  <c r="C37" i="21" s="1"/>
  <c r="G52" i="21"/>
  <c r="C52" i="21" s="1"/>
  <c r="B312" i="21"/>
  <c r="B279" i="21"/>
  <c r="B168" i="21"/>
  <c r="B85" i="21"/>
  <c r="B277" i="21"/>
  <c r="G50" i="21"/>
  <c r="C50" i="21" s="1"/>
  <c r="G146" i="21"/>
  <c r="C146" i="21" s="1"/>
  <c r="G273" i="21"/>
  <c r="C273" i="21" s="1"/>
  <c r="G373" i="21"/>
  <c r="C373" i="21" s="1"/>
  <c r="A10" i="21"/>
  <c r="C14" i="21"/>
  <c r="G166" i="21"/>
  <c r="C166" i="21" s="1"/>
  <c r="B91" i="21"/>
  <c r="G282" i="21"/>
  <c r="C282" i="21" s="1"/>
  <c r="B313" i="21"/>
  <c r="G35" i="21"/>
  <c r="C35" i="21" s="1"/>
  <c r="G306" i="21"/>
  <c r="C306" i="21" s="1"/>
  <c r="B133" i="21"/>
  <c r="B308" i="21"/>
  <c r="B27" i="21"/>
  <c r="G44" i="21"/>
  <c r="C44" i="21" s="1"/>
  <c r="B87" i="21"/>
  <c r="G256" i="21"/>
  <c r="C256" i="21" s="1"/>
  <c r="G310" i="21"/>
  <c r="C310" i="21" s="1"/>
  <c r="G134" i="21"/>
  <c r="C134" i="21" s="1"/>
  <c r="B204" i="21"/>
  <c r="B356" i="21"/>
  <c r="G96" i="21"/>
  <c r="C96" i="21" s="1"/>
  <c r="B300" i="21"/>
  <c r="G95" i="21"/>
  <c r="C95" i="21" s="1"/>
  <c r="G197" i="21"/>
  <c r="C197" i="21" s="1"/>
  <c r="G169" i="21"/>
  <c r="C169" i="21" s="1"/>
  <c r="B190" i="21"/>
  <c r="B367" i="21"/>
  <c r="B281" i="21"/>
  <c r="B33" i="21"/>
  <c r="B368" i="21"/>
  <c r="G98" i="21"/>
  <c r="C98" i="21" s="1"/>
  <c r="G140" i="21"/>
  <c r="C140" i="21" s="1"/>
  <c r="G303" i="21"/>
  <c r="C303" i="21" s="1"/>
  <c r="B102" i="21"/>
  <c r="B17" i="21"/>
  <c r="G327" i="21"/>
  <c r="C327" i="21" s="1"/>
  <c r="B302" i="21"/>
  <c r="B245" i="21"/>
  <c r="G107" i="21"/>
  <c r="C107" i="21" s="1"/>
  <c r="B141" i="21"/>
  <c r="G298" i="21"/>
  <c r="C298" i="21" s="1"/>
  <c r="G302" i="21"/>
  <c r="C302" i="21" s="1"/>
  <c r="G198" i="21"/>
  <c r="C198" i="21" s="1"/>
  <c r="B266" i="21"/>
  <c r="G114" i="21"/>
  <c r="C114" i="21" s="1"/>
  <c r="G24" i="21"/>
  <c r="C24" i="21" s="1"/>
  <c r="B358" i="21"/>
  <c r="G110" i="21"/>
  <c r="C110" i="21" s="1"/>
  <c r="G215" i="21"/>
  <c r="C215" i="21" s="1"/>
  <c r="G223" i="21"/>
  <c r="C223" i="21" s="1"/>
  <c r="B175" i="21"/>
  <c r="G301" i="21"/>
  <c r="C301" i="21" s="1"/>
  <c r="B319" i="21"/>
  <c r="B166" i="21"/>
  <c r="B54" i="21"/>
  <c r="G72" i="21"/>
  <c r="C72" i="21" s="1"/>
  <c r="G162" i="21"/>
  <c r="C162" i="21" s="1"/>
  <c r="G294" i="21"/>
  <c r="C294" i="21" s="1"/>
  <c r="B187" i="21"/>
  <c r="B42" i="21"/>
  <c r="G164" i="21"/>
  <c r="C164" i="21" s="1"/>
  <c r="B350" i="21"/>
  <c r="G123" i="21"/>
  <c r="C123" i="21" s="1"/>
  <c r="G59" i="21"/>
  <c r="C59" i="21" s="1"/>
  <c r="B56" i="21"/>
  <c r="G304" i="21"/>
  <c r="C304" i="21" s="1"/>
  <c r="G18" i="21"/>
  <c r="C18" i="21" s="1"/>
  <c r="G220" i="21"/>
  <c r="C220" i="21" s="1"/>
  <c r="B294" i="21"/>
  <c r="G70" i="21"/>
  <c r="C70" i="21" s="1"/>
  <c r="G76" i="21"/>
  <c r="C76" i="21" s="1"/>
  <c r="G29" i="21"/>
  <c r="C29" i="21" s="1"/>
  <c r="G36" i="21"/>
  <c r="C36" i="21" s="1"/>
  <c r="G259" i="21"/>
  <c r="C259" i="21" s="1"/>
  <c r="G266" i="21"/>
  <c r="C266" i="21" s="1"/>
  <c r="B163" i="21"/>
  <c r="G342" i="21"/>
  <c r="C342" i="21" s="1"/>
  <c r="B328" i="21"/>
  <c r="B170" i="21"/>
  <c r="B86" i="21"/>
  <c r="G31" i="21"/>
  <c r="C31" i="21" s="1"/>
  <c r="G149" i="21"/>
  <c r="C149" i="21" s="1"/>
  <c r="G291" i="21"/>
  <c r="C291" i="21" s="1"/>
  <c r="B181" i="21"/>
  <c r="B139" i="21"/>
  <c r="G39" i="21"/>
  <c r="C39" i="21" s="1"/>
  <c r="G209" i="21"/>
  <c r="C209" i="21" s="1"/>
  <c r="G296" i="21"/>
  <c r="C296" i="21" s="1"/>
  <c r="B144" i="21"/>
  <c r="B354" i="21"/>
  <c r="B211" i="21"/>
  <c r="G55" i="21"/>
  <c r="C55" i="21" s="1"/>
  <c r="G136" i="21"/>
  <c r="C136" i="21" s="1"/>
  <c r="G318" i="21"/>
  <c r="C318" i="21" s="1"/>
  <c r="B70" i="21"/>
  <c r="F13" i="21"/>
  <c r="K1" i="21"/>
  <c r="K14" i="21"/>
  <c r="L14" i="21"/>
  <c r="J14" i="21"/>
  <c r="B14" i="21"/>
  <c r="I14" i="21"/>
  <c r="AG360" i="18"/>
  <c r="AF360" i="18"/>
  <c r="AE360" i="18"/>
  <c r="AB360" i="18"/>
  <c r="AA360" i="18"/>
  <c r="Z360" i="18"/>
  <c r="W360" i="18"/>
  <c r="V360" i="18"/>
  <c r="U360" i="18"/>
  <c r="R360" i="18"/>
  <c r="Q360" i="18"/>
  <c r="P360" i="18"/>
  <c r="M360" i="18"/>
  <c r="L360" i="18"/>
  <c r="K360" i="18"/>
  <c r="I360" i="18"/>
  <c r="H360" i="18"/>
  <c r="G360" i="18"/>
  <c r="F360" i="18"/>
  <c r="E360" i="18"/>
  <c r="D360" i="18"/>
  <c r="B360" i="18"/>
  <c r="B31" i="18"/>
  <c r="E13" i="21" l="1"/>
  <c r="C13" i="21"/>
  <c r="A369" i="18"/>
  <c r="D369" i="18"/>
  <c r="E369" i="18"/>
  <c r="F369" i="18"/>
  <c r="G369" i="18"/>
  <c r="J369" i="18" s="1"/>
  <c r="H369" i="18"/>
  <c r="I369" i="18"/>
  <c r="A374" i="18"/>
  <c r="D374" i="18"/>
  <c r="E374" i="18"/>
  <c r="F374" i="18"/>
  <c r="G374" i="18"/>
  <c r="J374" i="18" s="1"/>
  <c r="H374" i="18"/>
  <c r="I374" i="18"/>
  <c r="A372" i="18"/>
  <c r="D372" i="18"/>
  <c r="E372" i="18"/>
  <c r="F372" i="18"/>
  <c r="G372" i="18"/>
  <c r="J372" i="18" s="1"/>
  <c r="H372" i="18"/>
  <c r="I372" i="18"/>
  <c r="A371" i="18"/>
  <c r="D371" i="18"/>
  <c r="E371" i="18"/>
  <c r="F371" i="18"/>
  <c r="G371" i="18"/>
  <c r="J371" i="18" s="1"/>
  <c r="H371" i="18"/>
  <c r="I371" i="18"/>
  <c r="A370" i="18"/>
  <c r="D370" i="18"/>
  <c r="E370" i="18"/>
  <c r="F370" i="18"/>
  <c r="G370" i="18"/>
  <c r="J370" i="18" s="1"/>
  <c r="H370" i="18"/>
  <c r="I370" i="18"/>
  <c r="A392" i="18"/>
  <c r="D392" i="18"/>
  <c r="E392" i="18"/>
  <c r="F392" i="18"/>
  <c r="G392" i="18"/>
  <c r="J392" i="18" s="1"/>
  <c r="H392" i="18"/>
  <c r="I392" i="18"/>
  <c r="A393" i="18"/>
  <c r="D393" i="18"/>
  <c r="E393" i="18"/>
  <c r="F393" i="18"/>
  <c r="G393" i="18"/>
  <c r="J393" i="18" s="1"/>
  <c r="H393" i="18"/>
  <c r="I393" i="18"/>
  <c r="A394" i="18"/>
  <c r="D394" i="18"/>
  <c r="E394" i="18"/>
  <c r="F394" i="18"/>
  <c r="G394" i="18"/>
  <c r="J394" i="18" s="1"/>
  <c r="H394" i="18"/>
  <c r="I394" i="18"/>
  <c r="A378" i="18"/>
  <c r="D378" i="18"/>
  <c r="E378" i="18"/>
  <c r="F378" i="18"/>
  <c r="G378" i="18"/>
  <c r="J378" i="18" s="1"/>
  <c r="H378" i="18"/>
  <c r="I378" i="18"/>
  <c r="A376" i="18"/>
  <c r="D376" i="18"/>
  <c r="E376" i="18"/>
  <c r="F376" i="18"/>
  <c r="G376" i="18"/>
  <c r="J376" i="18" s="1"/>
  <c r="H376" i="18"/>
  <c r="I376" i="18"/>
  <c r="A377" i="18"/>
  <c r="D377" i="18"/>
  <c r="E377" i="18"/>
  <c r="F377" i="18"/>
  <c r="G377" i="18"/>
  <c r="J377" i="18" s="1"/>
  <c r="H377" i="18"/>
  <c r="I377" i="18"/>
  <c r="A387" i="18"/>
  <c r="D387" i="18"/>
  <c r="E387" i="18"/>
  <c r="F387" i="18"/>
  <c r="G387" i="18"/>
  <c r="J387" i="18" s="1"/>
  <c r="H387" i="18"/>
  <c r="I387" i="18"/>
  <c r="J388" i="18"/>
  <c r="A400" i="18"/>
  <c r="D400" i="18"/>
  <c r="E400" i="18"/>
  <c r="F400" i="18"/>
  <c r="G400" i="18"/>
  <c r="H400" i="18"/>
  <c r="I400" i="18"/>
  <c r="J400" i="18"/>
  <c r="A395" i="18"/>
  <c r="D395" i="18"/>
  <c r="E395" i="18"/>
  <c r="F395" i="18"/>
  <c r="G395" i="18"/>
  <c r="H395" i="18"/>
  <c r="I395" i="18"/>
  <c r="J395" i="18"/>
  <c r="A396" i="18"/>
  <c r="D396" i="18"/>
  <c r="E396" i="18"/>
  <c r="F396" i="18"/>
  <c r="G396" i="18"/>
  <c r="J396" i="18" s="1"/>
  <c r="H396" i="18"/>
  <c r="I396" i="18"/>
  <c r="A399" i="18"/>
  <c r="D399" i="18"/>
  <c r="E399" i="18"/>
  <c r="F399" i="18"/>
  <c r="G399" i="18"/>
  <c r="H399" i="18"/>
  <c r="I399" i="18"/>
  <c r="J399" i="18"/>
  <c r="A388" i="18"/>
  <c r="D388" i="18"/>
  <c r="E388" i="18"/>
  <c r="F388" i="18"/>
  <c r="G388" i="18"/>
  <c r="H388" i="18"/>
  <c r="I388" i="18"/>
  <c r="A391" i="18"/>
  <c r="D391" i="18"/>
  <c r="E391" i="18"/>
  <c r="F391" i="18"/>
  <c r="G391" i="18"/>
  <c r="J391" i="18" s="1"/>
  <c r="H391" i="18"/>
  <c r="I391" i="18"/>
  <c r="A390" i="18"/>
  <c r="D390" i="18"/>
  <c r="E390" i="18"/>
  <c r="F390" i="18"/>
  <c r="G390" i="18"/>
  <c r="J390" i="18" s="1"/>
  <c r="H390" i="18"/>
  <c r="I390" i="18"/>
  <c r="A389" i="18"/>
  <c r="D389" i="18"/>
  <c r="E389" i="18"/>
  <c r="F389" i="18"/>
  <c r="G389" i="18"/>
  <c r="J389" i="18" s="1"/>
  <c r="H389" i="18"/>
  <c r="I389" i="18"/>
  <c r="A397" i="18"/>
  <c r="D397" i="18"/>
  <c r="E397" i="18"/>
  <c r="F397" i="18"/>
  <c r="G397" i="18"/>
  <c r="J397" i="18" s="1"/>
  <c r="H397" i="18"/>
  <c r="I397" i="18"/>
  <c r="A383" i="18"/>
  <c r="D383" i="18"/>
  <c r="E383" i="18"/>
  <c r="F383" i="18"/>
  <c r="G383" i="18"/>
  <c r="J383" i="18" s="1"/>
  <c r="H383" i="18"/>
  <c r="I383" i="18"/>
  <c r="A373" i="18"/>
  <c r="D373" i="18"/>
  <c r="E373" i="18"/>
  <c r="F373" i="18"/>
  <c r="G373" i="18"/>
  <c r="J373" i="18" s="1"/>
  <c r="H373" i="18"/>
  <c r="I373" i="18"/>
  <c r="A402" i="18"/>
  <c r="D402" i="18"/>
  <c r="E402" i="18"/>
  <c r="F402" i="18"/>
  <c r="G402" i="18"/>
  <c r="J402" i="18" s="1"/>
  <c r="H402" i="18"/>
  <c r="I402" i="18"/>
  <c r="A382" i="18"/>
  <c r="D382" i="18"/>
  <c r="E382" i="18"/>
  <c r="F382" i="18"/>
  <c r="G382" i="18"/>
  <c r="J382" i="18" s="1"/>
  <c r="H382" i="18"/>
  <c r="I382" i="18"/>
  <c r="A386" i="18"/>
  <c r="D386" i="18"/>
  <c r="E386" i="18"/>
  <c r="F386" i="18"/>
  <c r="G386" i="18"/>
  <c r="J386" i="18" s="1"/>
  <c r="H386" i="18"/>
  <c r="I386" i="18"/>
  <c r="A381" i="18"/>
  <c r="D381" i="18"/>
  <c r="E381" i="18"/>
  <c r="F381" i="18"/>
  <c r="G381" i="18"/>
  <c r="J381" i="18" s="1"/>
  <c r="H381" i="18"/>
  <c r="I381" i="18"/>
  <c r="A380" i="18"/>
  <c r="D380" i="18"/>
  <c r="E380" i="18"/>
  <c r="F380" i="18"/>
  <c r="G380" i="18"/>
  <c r="J380" i="18" s="1"/>
  <c r="H380" i="18"/>
  <c r="I380" i="18"/>
  <c r="A379" i="18"/>
  <c r="D379" i="18"/>
  <c r="E379" i="18"/>
  <c r="F379" i="18"/>
  <c r="G379" i="18"/>
  <c r="J379" i="18" s="1"/>
  <c r="H379" i="18"/>
  <c r="I379" i="18"/>
  <c r="A375" i="18"/>
  <c r="D375" i="18"/>
  <c r="E375" i="18"/>
  <c r="F375" i="18"/>
  <c r="G375" i="18"/>
  <c r="J375" i="18" s="1"/>
  <c r="H375" i="18"/>
  <c r="I375" i="18"/>
  <c r="A385" i="18"/>
  <c r="D385" i="18"/>
  <c r="E385" i="18"/>
  <c r="F385" i="18"/>
  <c r="G385" i="18"/>
  <c r="J385" i="18" s="1"/>
  <c r="H385" i="18"/>
  <c r="I385" i="18"/>
  <c r="A401" i="18"/>
  <c r="D401" i="18"/>
  <c r="E401" i="18"/>
  <c r="F401" i="18"/>
  <c r="G401" i="18"/>
  <c r="J401" i="18" s="1"/>
  <c r="H401" i="18"/>
  <c r="I401" i="18"/>
  <c r="A398" i="18"/>
  <c r="D398" i="18"/>
  <c r="E398" i="18"/>
  <c r="F398" i="18"/>
  <c r="G398" i="18"/>
  <c r="J398" i="18" s="1"/>
  <c r="H398" i="18"/>
  <c r="I398" i="18"/>
  <c r="I384" i="18"/>
  <c r="H384" i="18"/>
  <c r="G384" i="18"/>
  <c r="J384" i="18" s="1"/>
  <c r="F384" i="18"/>
  <c r="E384" i="18"/>
  <c r="D384" i="18"/>
  <c r="A384" i="18"/>
  <c r="AQ360" i="18"/>
  <c r="AP360" i="18"/>
  <c r="AO360" i="18"/>
  <c r="AN360" i="18"/>
  <c r="A360" i="18"/>
  <c r="B368" i="18"/>
  <c r="BD366" i="16" l="1"/>
  <c r="BD365" i="16"/>
  <c r="BD364" i="16"/>
  <c r="BD363" i="16"/>
  <c r="BD362" i="16"/>
  <c r="BD361" i="16"/>
  <c r="BD360" i="16"/>
  <c r="BD359" i="16"/>
  <c r="BD358" i="16"/>
  <c r="BD357" i="16"/>
  <c r="BD356" i="16"/>
  <c r="BD355" i="16"/>
  <c r="BD354" i="16"/>
  <c r="BD353" i="16"/>
  <c r="BD352" i="16"/>
  <c r="BD351" i="16"/>
  <c r="BD350" i="16"/>
  <c r="BD349" i="16"/>
  <c r="BD348" i="16"/>
  <c r="BD347" i="16"/>
  <c r="BD346" i="16"/>
  <c r="BD345" i="16"/>
  <c r="BD344" i="16"/>
  <c r="BD343" i="16"/>
  <c r="BD342" i="16"/>
  <c r="BD341" i="16"/>
  <c r="BD340" i="16"/>
  <c r="BD339" i="16"/>
  <c r="BD338" i="16"/>
  <c r="BD337" i="16"/>
  <c r="BD336" i="16"/>
  <c r="BD335" i="16"/>
  <c r="BD334" i="16"/>
  <c r="BD333" i="16"/>
  <c r="BD332" i="16"/>
  <c r="BD331" i="16"/>
  <c r="BD330" i="16"/>
  <c r="BD329" i="16"/>
  <c r="BD328" i="16"/>
  <c r="BD327" i="16"/>
  <c r="BD326" i="16"/>
  <c r="BD325" i="16"/>
  <c r="BD324" i="16"/>
  <c r="BD323" i="16"/>
  <c r="BD322" i="16"/>
  <c r="BD321" i="16"/>
  <c r="BD320" i="16"/>
  <c r="BD319" i="16"/>
  <c r="BD318" i="16"/>
  <c r="BD317" i="16"/>
  <c r="BD316" i="16"/>
  <c r="BD315" i="16"/>
  <c r="BD314" i="16"/>
  <c r="BD313" i="16"/>
  <c r="BD312" i="16"/>
  <c r="BD311" i="16"/>
  <c r="BD310" i="16"/>
  <c r="BD309" i="16"/>
  <c r="BD308" i="16"/>
  <c r="BD307" i="16"/>
  <c r="BD306" i="16"/>
  <c r="BD305" i="16"/>
  <c r="BD304" i="16"/>
  <c r="BD303" i="16"/>
  <c r="BD302" i="16"/>
  <c r="BD301" i="16"/>
  <c r="BD300" i="16"/>
  <c r="BD299" i="16"/>
  <c r="BD298" i="16"/>
  <c r="BD297" i="16"/>
  <c r="BD296" i="16"/>
  <c r="BD295" i="16"/>
  <c r="BD294" i="16"/>
  <c r="BD293" i="16"/>
  <c r="BD292" i="16"/>
  <c r="BD291" i="16"/>
  <c r="BD290" i="16"/>
  <c r="BD289" i="16"/>
  <c r="BD288" i="16"/>
  <c r="BD287" i="16"/>
  <c r="BD286" i="16"/>
  <c r="BD285" i="16"/>
  <c r="BD284" i="16"/>
  <c r="BD283" i="16"/>
  <c r="BD282" i="16"/>
  <c r="BD281" i="16"/>
  <c r="BD280" i="16"/>
  <c r="BD279" i="16"/>
  <c r="BD278" i="16"/>
  <c r="BD277" i="16"/>
  <c r="BD276" i="16"/>
  <c r="BD275" i="16"/>
  <c r="BD274" i="16"/>
  <c r="BD273" i="16"/>
  <c r="BD272" i="16"/>
  <c r="BD271" i="16"/>
  <c r="BD270" i="16"/>
  <c r="BD269" i="16"/>
  <c r="BD268" i="16"/>
  <c r="BD267" i="16"/>
  <c r="BD266" i="16"/>
  <c r="BD265" i="16"/>
  <c r="BD264" i="16"/>
  <c r="BD263" i="16"/>
  <c r="BD262" i="16"/>
  <c r="BD261" i="16"/>
  <c r="BD260" i="16"/>
  <c r="BD259" i="16"/>
  <c r="BD258" i="16"/>
  <c r="BD257" i="16"/>
  <c r="BD256" i="16"/>
  <c r="BD255" i="16"/>
  <c r="BD254" i="16"/>
  <c r="BD253" i="16"/>
  <c r="BD252" i="16"/>
  <c r="BD251" i="16"/>
  <c r="BD250" i="16"/>
  <c r="BD249" i="16"/>
  <c r="BD248" i="16"/>
  <c r="BD247" i="16"/>
  <c r="BD246" i="16"/>
  <c r="BD245" i="16"/>
  <c r="BD244" i="16"/>
  <c r="BD243" i="16"/>
  <c r="BD242" i="16"/>
  <c r="BD241" i="16"/>
  <c r="BD240" i="16"/>
  <c r="BD239" i="16"/>
  <c r="BD238" i="16"/>
  <c r="BD237" i="16"/>
  <c r="BD236" i="16"/>
  <c r="BD235" i="16"/>
  <c r="BD234" i="16"/>
  <c r="BD233" i="16"/>
  <c r="BD232" i="16"/>
  <c r="BD231" i="16"/>
  <c r="BD230" i="16"/>
  <c r="BD229" i="16"/>
  <c r="BD228" i="16"/>
  <c r="BD227" i="16"/>
  <c r="BD226" i="16"/>
  <c r="BD225" i="16"/>
  <c r="BD224" i="16"/>
  <c r="BD223" i="16"/>
  <c r="BD222" i="16"/>
  <c r="BD221" i="16"/>
  <c r="BD220" i="16"/>
  <c r="BD219" i="16"/>
  <c r="BD218" i="16"/>
  <c r="BD217" i="16"/>
  <c r="BD216" i="16"/>
  <c r="BD215" i="16"/>
  <c r="BD214" i="16"/>
  <c r="BD213" i="16"/>
  <c r="BD212" i="16"/>
  <c r="BD211" i="16"/>
  <c r="BD210" i="16"/>
  <c r="BD209" i="16"/>
  <c r="BD208" i="16"/>
  <c r="BD207" i="16"/>
  <c r="BD206" i="16"/>
  <c r="BD205" i="16"/>
  <c r="BD204" i="16"/>
  <c r="BD203" i="16"/>
  <c r="BD202" i="16"/>
  <c r="BD201" i="16"/>
  <c r="BD200" i="16"/>
  <c r="BD199" i="16"/>
  <c r="BD198" i="16"/>
  <c r="BD197" i="16"/>
  <c r="BD196" i="16"/>
  <c r="BD195" i="16"/>
  <c r="BD194" i="16"/>
  <c r="BD193" i="16"/>
  <c r="BD192" i="16"/>
  <c r="BD191" i="16"/>
  <c r="BD190" i="16"/>
  <c r="BD189" i="16"/>
  <c r="BD188" i="16"/>
  <c r="BD187" i="16"/>
  <c r="BD186" i="16"/>
  <c r="BD185" i="16"/>
  <c r="BD184" i="16"/>
  <c r="BD183" i="16"/>
  <c r="BD182" i="16"/>
  <c r="BD181" i="16"/>
  <c r="BD180" i="16"/>
  <c r="BD179" i="16"/>
  <c r="BD178" i="16"/>
  <c r="BD177" i="16"/>
  <c r="BD176" i="16"/>
  <c r="BD175" i="16"/>
  <c r="BD174" i="16"/>
  <c r="BD173" i="16"/>
  <c r="BD172" i="16"/>
  <c r="BD171" i="16"/>
  <c r="BD170" i="16"/>
  <c r="BD169" i="16"/>
  <c r="BD168" i="16"/>
  <c r="BD167" i="16"/>
  <c r="BD166" i="16"/>
  <c r="BD165" i="16"/>
  <c r="BD164" i="16"/>
  <c r="BD163" i="16"/>
  <c r="BD162" i="16"/>
  <c r="BD161" i="16"/>
  <c r="BD160" i="16"/>
  <c r="BD159" i="16"/>
  <c r="BD158" i="16"/>
  <c r="BD157" i="16"/>
  <c r="BD156" i="16"/>
  <c r="BD155" i="16"/>
  <c r="BD154" i="16"/>
  <c r="BD153" i="16"/>
  <c r="BD152" i="16"/>
  <c r="BD151" i="16"/>
  <c r="BD150" i="16"/>
  <c r="BD149" i="16"/>
  <c r="BD148" i="16"/>
  <c r="BD147" i="16"/>
  <c r="BD146" i="16"/>
  <c r="BD145" i="16"/>
  <c r="BD144" i="16"/>
  <c r="BD143" i="16"/>
  <c r="BD142" i="16"/>
  <c r="BD141" i="16"/>
  <c r="BD140" i="16"/>
  <c r="BD139" i="16"/>
  <c r="BD138" i="16"/>
  <c r="BD137" i="16"/>
  <c r="BD136" i="16"/>
  <c r="BD135" i="16"/>
  <c r="BD134" i="16"/>
  <c r="BD133" i="16"/>
  <c r="BD132" i="16"/>
  <c r="BD131" i="16"/>
  <c r="BD130" i="16"/>
  <c r="BD129" i="16"/>
  <c r="BD128" i="16"/>
  <c r="BD127" i="16"/>
  <c r="BD126" i="16"/>
  <c r="BD125" i="16"/>
  <c r="BD124" i="16"/>
  <c r="BD123" i="16"/>
  <c r="BD122" i="16"/>
  <c r="BD121" i="16"/>
  <c r="BD120" i="16"/>
  <c r="BD119" i="16"/>
  <c r="BD118" i="16"/>
  <c r="BD117" i="16"/>
  <c r="BD116" i="16"/>
  <c r="BD115" i="16"/>
  <c r="BD114" i="16"/>
  <c r="BD113" i="16"/>
  <c r="BD112" i="16"/>
  <c r="BD111" i="16"/>
  <c r="BD110" i="16"/>
  <c r="BD109" i="16"/>
  <c r="BD108" i="16"/>
  <c r="BD107" i="16"/>
  <c r="BD106" i="16"/>
  <c r="BD105" i="16"/>
  <c r="BD104" i="16"/>
  <c r="BD103" i="16"/>
  <c r="BD102" i="16"/>
  <c r="BD101" i="16"/>
  <c r="BD100" i="16"/>
  <c r="BD99" i="16"/>
  <c r="BD98" i="16"/>
  <c r="BD97" i="16"/>
  <c r="BD96" i="16"/>
  <c r="BD95" i="16"/>
  <c r="BD94" i="16"/>
  <c r="BD93" i="16"/>
  <c r="BD92" i="16"/>
  <c r="BD91" i="16"/>
  <c r="BD90" i="16"/>
  <c r="BD89" i="16"/>
  <c r="BD88" i="16"/>
  <c r="BD87" i="16"/>
  <c r="BD86" i="16"/>
  <c r="BD85" i="16"/>
  <c r="BD84" i="16"/>
  <c r="BD83" i="16"/>
  <c r="BD82" i="16"/>
  <c r="BD81" i="16"/>
  <c r="BD80" i="16"/>
  <c r="BD79" i="16"/>
  <c r="BD78" i="16"/>
  <c r="BD77" i="16"/>
  <c r="BD76" i="16"/>
  <c r="BD75" i="16"/>
  <c r="BD74" i="16"/>
  <c r="BD73" i="16"/>
  <c r="BD72" i="16"/>
  <c r="BD71" i="16"/>
  <c r="BD70" i="16"/>
  <c r="BD69" i="16"/>
  <c r="BD68" i="16"/>
  <c r="BD67" i="16"/>
  <c r="BD66" i="16"/>
  <c r="BD65" i="16"/>
  <c r="BD64" i="16"/>
  <c r="BD63" i="16"/>
  <c r="BD62" i="16"/>
  <c r="BD61" i="16"/>
  <c r="BD60" i="16"/>
  <c r="BD59" i="16"/>
  <c r="BD58" i="16"/>
  <c r="BD57" i="16"/>
  <c r="BD56" i="16"/>
  <c r="BD55" i="16"/>
  <c r="BD54" i="16"/>
  <c r="BD53" i="16"/>
  <c r="BD52" i="16"/>
  <c r="BD51" i="16"/>
  <c r="BD50" i="16"/>
  <c r="BD49" i="16"/>
  <c r="BD48" i="16"/>
  <c r="BD47" i="16"/>
  <c r="BD46" i="16"/>
  <c r="BD45" i="16"/>
  <c r="BD44" i="16"/>
  <c r="BD43" i="16"/>
  <c r="BD42" i="16"/>
  <c r="BD41" i="16"/>
  <c r="BD40" i="16"/>
  <c r="BD39" i="16"/>
  <c r="BD38" i="16"/>
  <c r="BD37" i="16"/>
  <c r="BD36" i="16"/>
  <c r="BD35" i="16"/>
  <c r="BD34" i="16"/>
  <c r="BD33" i="16"/>
  <c r="BD32" i="16"/>
  <c r="BD31" i="16"/>
  <c r="BD30" i="16"/>
  <c r="BD29" i="16"/>
  <c r="BD28" i="16"/>
  <c r="BD27" i="16"/>
  <c r="BD26" i="16"/>
  <c r="BD25" i="16"/>
  <c r="BD24" i="16"/>
  <c r="BD23" i="16"/>
  <c r="BD22" i="16"/>
  <c r="BD21" i="16"/>
  <c r="BD20" i="16"/>
  <c r="BD19" i="16"/>
  <c r="BD18" i="16"/>
  <c r="BD17" i="16"/>
  <c r="BD16" i="16"/>
  <c r="BD15" i="16"/>
  <c r="BD14" i="16"/>
  <c r="BD13" i="16"/>
  <c r="BD12" i="16"/>
  <c r="BD11" i="16"/>
  <c r="BD10" i="16"/>
  <c r="BD9" i="16"/>
  <c r="BD8" i="16"/>
  <c r="BD7" i="16"/>
  <c r="BD6" i="16"/>
  <c r="BD5" i="16"/>
  <c r="BD4" i="16"/>
  <c r="BD3" i="16"/>
  <c r="H360" i="4"/>
  <c r="H358" i="4"/>
  <c r="I358" i="4" s="1"/>
  <c r="H349" i="4"/>
  <c r="J349" i="4" s="1"/>
  <c r="H356" i="4"/>
  <c r="J356" i="4" s="1"/>
  <c r="H346" i="4"/>
  <c r="H352" i="4"/>
  <c r="H361" i="4"/>
  <c r="I361" i="4" s="1"/>
  <c r="H362" i="4"/>
  <c r="I362" i="4" s="1"/>
  <c r="H348" i="4"/>
  <c r="H350" i="4"/>
  <c r="H345" i="4"/>
  <c r="H359" i="4"/>
  <c r="H355" i="4"/>
  <c r="I355" i="4" s="1"/>
  <c r="H364" i="4"/>
  <c r="I364" i="4" s="1"/>
  <c r="H357" i="4"/>
  <c r="I357" i="4" s="1"/>
  <c r="H351" i="4"/>
  <c r="H354" i="4"/>
  <c r="J354" i="4" s="1"/>
  <c r="H353" i="4"/>
  <c r="H363" i="4"/>
  <c r="J363" i="4" s="1"/>
  <c r="H347" i="4"/>
  <c r="I347" i="4" s="1"/>
  <c r="H341" i="4"/>
  <c r="I341" i="4" s="1"/>
  <c r="H336" i="4"/>
  <c r="I336" i="4" s="1"/>
  <c r="H339" i="4"/>
  <c r="I339" i="4" s="1"/>
  <c r="H334" i="4"/>
  <c r="I334" i="4" s="1"/>
  <c r="H338" i="4"/>
  <c r="H343" i="4"/>
  <c r="I343" i="4" s="1"/>
  <c r="H335" i="4"/>
  <c r="I335" i="4" s="1"/>
  <c r="H333" i="4"/>
  <c r="J333" i="4" s="1"/>
  <c r="H340" i="4"/>
  <c r="H337" i="4"/>
  <c r="H342" i="4"/>
  <c r="H344" i="4"/>
  <c r="J344" i="4" s="1"/>
  <c r="H300" i="4"/>
  <c r="H284" i="4"/>
  <c r="H301" i="4"/>
  <c r="H305" i="4"/>
  <c r="J305" i="4" s="1"/>
  <c r="H292" i="4"/>
  <c r="H326" i="4"/>
  <c r="H331" i="4"/>
  <c r="I331" i="4" s="1"/>
  <c r="H329" i="4"/>
  <c r="I329" i="4" s="1"/>
  <c r="H282" i="4"/>
  <c r="H283" i="4"/>
  <c r="H328" i="4"/>
  <c r="J328" i="4" s="1"/>
  <c r="H304" i="4"/>
  <c r="J304" i="4" s="1"/>
  <c r="H307" i="4"/>
  <c r="J307" i="4" s="1"/>
  <c r="H332" i="4"/>
  <c r="J332" i="4" s="1"/>
  <c r="H311" i="4"/>
  <c r="J311" i="4" s="1"/>
  <c r="H302" i="4"/>
  <c r="I302" i="4" s="1"/>
  <c r="H306" i="4"/>
  <c r="I306" i="4" s="1"/>
  <c r="H315" i="4"/>
  <c r="I315" i="4" s="1"/>
  <c r="H293" i="4"/>
  <c r="J293" i="4" s="1"/>
  <c r="H313" i="4"/>
  <c r="I313" i="4" s="1"/>
  <c r="H324" i="4"/>
  <c r="H314" i="4"/>
  <c r="H322" i="4"/>
  <c r="H323" i="4"/>
  <c r="I323" i="4" s="1"/>
  <c r="H327" i="4"/>
  <c r="H296" i="4"/>
  <c r="H286" i="4"/>
  <c r="H321" i="4"/>
  <c r="I321" i="4" s="1"/>
  <c r="H309" i="4"/>
  <c r="I309" i="4" s="1"/>
  <c r="H285" i="4"/>
  <c r="I285" i="4" s="1"/>
  <c r="H290" i="4"/>
  <c r="I290" i="4" s="1"/>
  <c r="H289" i="4"/>
  <c r="H320" i="4"/>
  <c r="H291" i="4"/>
  <c r="H319" i="4"/>
  <c r="H317" i="4"/>
  <c r="J317" i="4" s="1"/>
  <c r="H298" i="4"/>
  <c r="I298" i="4" s="1"/>
  <c r="H318" i="4"/>
  <c r="I318" i="4" s="1"/>
  <c r="H330" i="4"/>
  <c r="I330" i="4" s="1"/>
  <c r="H287" i="4"/>
  <c r="H310" i="4"/>
  <c r="H294" i="4"/>
  <c r="I294" i="4" s="1"/>
  <c r="H297" i="4"/>
  <c r="I297" i="4" s="1"/>
  <c r="H325" i="4"/>
  <c r="H288" i="4"/>
  <c r="H303" i="4"/>
  <c r="H308" i="4"/>
  <c r="H312" i="4"/>
  <c r="J312" i="4" s="1"/>
  <c r="H295" i="4"/>
  <c r="J295" i="4" s="1"/>
  <c r="H316" i="4"/>
  <c r="H299" i="4"/>
  <c r="I299" i="4" s="1"/>
  <c r="H280" i="4"/>
  <c r="H278" i="4"/>
  <c r="H270" i="4"/>
  <c r="J270" i="4" s="1"/>
  <c r="H272" i="4"/>
  <c r="I272" i="4" s="1"/>
  <c r="H277" i="4"/>
  <c r="I277" i="4" s="1"/>
  <c r="H274" i="4"/>
  <c r="H276" i="4"/>
  <c r="H281" i="4"/>
  <c r="H275" i="4"/>
  <c r="J275" i="4" s="1"/>
  <c r="H271" i="4"/>
  <c r="J271" i="4" s="1"/>
  <c r="H273" i="4"/>
  <c r="J273" i="4" s="1"/>
  <c r="H279" i="4"/>
  <c r="J279" i="4" s="1"/>
  <c r="H254" i="4"/>
  <c r="I254" i="4" s="1"/>
  <c r="H255" i="4"/>
  <c r="J255" i="4" s="1"/>
  <c r="H253" i="4"/>
  <c r="I253" i="4" s="1"/>
  <c r="H251" i="4"/>
  <c r="I251" i="4" s="1"/>
  <c r="H252" i="4"/>
  <c r="H259" i="4"/>
  <c r="H258" i="4"/>
  <c r="H257" i="4"/>
  <c r="H265" i="4"/>
  <c r="H266" i="4"/>
  <c r="H268" i="4"/>
  <c r="I268" i="4" s="1"/>
  <c r="H269" i="4"/>
  <c r="I269" i="4" s="1"/>
  <c r="H267" i="4"/>
  <c r="H264" i="4"/>
  <c r="H263" i="4"/>
  <c r="H250" i="4"/>
  <c r="I250" i="4" s="1"/>
  <c r="H261" i="4"/>
  <c r="H262" i="4"/>
  <c r="H260" i="4"/>
  <c r="H256" i="4"/>
  <c r="H227" i="4"/>
  <c r="J227" i="4" s="1"/>
  <c r="H245" i="4"/>
  <c r="I245" i="4" s="1"/>
  <c r="H233" i="4"/>
  <c r="I233" i="4" s="1"/>
  <c r="H236" i="4"/>
  <c r="I236" i="4" s="1"/>
  <c r="H231" i="4"/>
  <c r="I231" i="4" s="1"/>
  <c r="H235" i="4"/>
  <c r="H234" i="4"/>
  <c r="I234" i="4" s="1"/>
  <c r="H229" i="4"/>
  <c r="I229" i="4" s="1"/>
  <c r="H249" i="4"/>
  <c r="I249" i="4" s="1"/>
  <c r="H240" i="4"/>
  <c r="J240" i="4" s="1"/>
  <c r="H239" i="4"/>
  <c r="H242" i="4"/>
  <c r="I242" i="4" s="1"/>
  <c r="H243" i="4"/>
  <c r="I243" i="4" s="1"/>
  <c r="H248" i="4"/>
  <c r="I248" i="4" s="1"/>
  <c r="H226" i="4"/>
  <c r="H244" i="4"/>
  <c r="H230" i="4"/>
  <c r="H228" i="4"/>
  <c r="H237" i="4"/>
  <c r="H246" i="4"/>
  <c r="I246" i="4" s="1"/>
  <c r="H238" i="4"/>
  <c r="H241" i="4"/>
  <c r="H232" i="4"/>
  <c r="H225" i="4"/>
  <c r="H247" i="4"/>
  <c r="J247" i="4" s="1"/>
  <c r="H224" i="4"/>
  <c r="H204" i="4"/>
  <c r="H213" i="4"/>
  <c r="H218" i="4"/>
  <c r="I218" i="4" s="1"/>
  <c r="H210" i="4"/>
  <c r="I210" i="4" s="1"/>
  <c r="H221" i="4"/>
  <c r="J221" i="4" s="1"/>
  <c r="H215" i="4"/>
  <c r="I215" i="4" s="1"/>
  <c r="H220" i="4"/>
  <c r="I220" i="4" s="1"/>
  <c r="H217" i="4"/>
  <c r="I217" i="4" s="1"/>
  <c r="H214" i="4"/>
  <c r="J214" i="4" s="1"/>
  <c r="H223" i="4"/>
  <c r="I223" i="4" s="1"/>
  <c r="H208" i="4"/>
  <c r="I208" i="4" s="1"/>
  <c r="H222" i="4"/>
  <c r="I222" i="4" s="1"/>
  <c r="H219" i="4"/>
  <c r="I219" i="4" s="1"/>
  <c r="H216" i="4"/>
  <c r="I216" i="4" s="1"/>
  <c r="H212" i="4"/>
  <c r="I212" i="4" s="1"/>
  <c r="H202" i="4"/>
  <c r="I202" i="4" s="1"/>
  <c r="H209" i="4"/>
  <c r="I209" i="4" s="1"/>
  <c r="H211" i="4"/>
  <c r="I211" i="4" s="1"/>
  <c r="H207" i="4"/>
  <c r="H206" i="4"/>
  <c r="H205" i="4"/>
  <c r="H203" i="4"/>
  <c r="H201" i="4"/>
  <c r="I201" i="4" s="1"/>
  <c r="H163" i="4"/>
  <c r="I163" i="4" s="1"/>
  <c r="H136" i="4"/>
  <c r="H200" i="4"/>
  <c r="J200" i="4" s="1"/>
  <c r="H172" i="4"/>
  <c r="H183" i="4"/>
  <c r="H184" i="4"/>
  <c r="J184" i="4" s="1"/>
  <c r="H199" i="4"/>
  <c r="J199" i="4" s="1"/>
  <c r="H197" i="4"/>
  <c r="H198" i="4"/>
  <c r="H149" i="4"/>
  <c r="H148" i="4"/>
  <c r="I148" i="4" s="1"/>
  <c r="H169" i="4"/>
  <c r="I169" i="4" s="1"/>
  <c r="H161" i="4"/>
  <c r="H162" i="4"/>
  <c r="J162" i="4" s="1"/>
  <c r="H141" i="4"/>
  <c r="J141" i="4" s="1"/>
  <c r="H145" i="4"/>
  <c r="I145" i="4" s="1"/>
  <c r="H144" i="4"/>
  <c r="I144" i="4" s="1"/>
  <c r="H140" i="4"/>
  <c r="I140" i="4" s="1"/>
  <c r="H139" i="4"/>
  <c r="I139" i="4" s="1"/>
  <c r="H155" i="4"/>
  <c r="I155" i="4" s="1"/>
  <c r="H170" i="4"/>
  <c r="H171" i="4"/>
  <c r="J171" i="4" s="1"/>
  <c r="H168" i="4"/>
  <c r="H164" i="4"/>
  <c r="I164" i="4" s="1"/>
  <c r="H151" i="4"/>
  <c r="I151" i="4" s="1"/>
  <c r="H152" i="4"/>
  <c r="I152" i="4" s="1"/>
  <c r="H150" i="4"/>
  <c r="I150" i="4" s="1"/>
  <c r="H176" i="4"/>
  <c r="I176" i="4" s="1"/>
  <c r="H178" i="4"/>
  <c r="H177" i="4"/>
  <c r="I177" i="4" s="1"/>
  <c r="H175" i="4"/>
  <c r="H143" i="4"/>
  <c r="J143" i="4" s="1"/>
  <c r="H142" i="4"/>
  <c r="J142" i="4" s="1"/>
  <c r="H146" i="4"/>
  <c r="J146" i="4" s="1"/>
  <c r="H147" i="4"/>
  <c r="H160" i="4"/>
  <c r="J160" i="4" s="1"/>
  <c r="H158" i="4"/>
  <c r="J158" i="4" s="1"/>
  <c r="H159" i="4"/>
  <c r="J159" i="4" s="1"/>
  <c r="H157" i="4"/>
  <c r="J157" i="4" s="1"/>
  <c r="H182" i="4"/>
  <c r="J182" i="4" s="1"/>
  <c r="H181" i="4"/>
  <c r="H180" i="4"/>
  <c r="I180" i="4" s="1"/>
  <c r="H179" i="4"/>
  <c r="I179" i="4" s="1"/>
  <c r="H167" i="4"/>
  <c r="H166" i="4"/>
  <c r="H165" i="4"/>
  <c r="H174" i="4"/>
  <c r="H173" i="4"/>
  <c r="I173" i="4" s="1"/>
  <c r="H154" i="4"/>
  <c r="I154" i="4" s="1"/>
  <c r="H153" i="4"/>
  <c r="I153" i="4" s="1"/>
  <c r="H138" i="4"/>
  <c r="J138" i="4" s="1"/>
  <c r="H156" i="4"/>
  <c r="J156" i="4" s="1"/>
  <c r="H137" i="4"/>
  <c r="H135" i="4"/>
  <c r="J135" i="4" s="1"/>
  <c r="H134" i="4"/>
  <c r="I134" i="4" s="1"/>
  <c r="H133" i="4"/>
  <c r="J133" i="4" s="1"/>
  <c r="H192" i="4"/>
  <c r="I192" i="4" s="1"/>
  <c r="H196" i="4"/>
  <c r="H195" i="4"/>
  <c r="H194" i="4"/>
  <c r="H190" i="4"/>
  <c r="I190" i="4" s="1"/>
  <c r="H189" i="4"/>
  <c r="I189" i="4" s="1"/>
  <c r="H193" i="4"/>
  <c r="I193" i="4" s="1"/>
  <c r="H188" i="4"/>
  <c r="I188" i="4" s="1"/>
  <c r="H187" i="4"/>
  <c r="I187" i="4" s="1"/>
  <c r="H186" i="4"/>
  <c r="H185" i="4"/>
  <c r="I185" i="4" s="1"/>
  <c r="H191" i="4"/>
  <c r="H33" i="4"/>
  <c r="J33" i="4" s="1"/>
  <c r="H105" i="4"/>
  <c r="H60" i="4"/>
  <c r="H125" i="4"/>
  <c r="I125" i="4" s="1"/>
  <c r="H30" i="4"/>
  <c r="I30" i="4" s="1"/>
  <c r="H124" i="4"/>
  <c r="J124" i="4" s="1"/>
  <c r="H36" i="4"/>
  <c r="J36" i="4" s="1"/>
  <c r="H63" i="4"/>
  <c r="I63" i="4" s="1"/>
  <c r="H132" i="4"/>
  <c r="I132" i="4" s="1"/>
  <c r="H38" i="4"/>
  <c r="I38" i="4" s="1"/>
  <c r="H81" i="4"/>
  <c r="J81" i="4" s="1"/>
  <c r="H89" i="4"/>
  <c r="I89" i="4" s="1"/>
  <c r="H47" i="4"/>
  <c r="H103" i="4"/>
  <c r="H131" i="4"/>
  <c r="J131" i="4" s="1"/>
  <c r="H113" i="4"/>
  <c r="J113" i="4" s="1"/>
  <c r="H73" i="4"/>
  <c r="J73" i="4" s="1"/>
  <c r="H58" i="4"/>
  <c r="J58" i="4" s="1"/>
  <c r="H15" i="4"/>
  <c r="H42" i="4"/>
  <c r="I42" i="4" s="1"/>
  <c r="H102" i="4"/>
  <c r="I102" i="4" s="1"/>
  <c r="H75" i="4"/>
  <c r="I75" i="4" s="1"/>
  <c r="H122" i="4"/>
  <c r="I122" i="4" s="1"/>
  <c r="H83" i="4"/>
  <c r="J83" i="4" s="1"/>
  <c r="H82" i="4"/>
  <c r="H39" i="4"/>
  <c r="H127" i="4"/>
  <c r="H23" i="4"/>
  <c r="I23" i="4" s="1"/>
  <c r="H90" i="4"/>
  <c r="I90" i="4" s="1"/>
  <c r="H55" i="4"/>
  <c r="I55" i="4" s="1"/>
  <c r="H112" i="4"/>
  <c r="I112" i="4" s="1"/>
  <c r="H110" i="4"/>
  <c r="J110" i="4" s="1"/>
  <c r="H108" i="4"/>
  <c r="H111" i="4"/>
  <c r="J111" i="4" s="1"/>
  <c r="H120" i="4"/>
  <c r="I120" i="4" s="1"/>
  <c r="H129" i="4"/>
  <c r="I129" i="4" s="1"/>
  <c r="H65" i="4"/>
  <c r="H22" i="4"/>
  <c r="H126" i="4"/>
  <c r="I126" i="4" s="1"/>
  <c r="H20" i="4"/>
  <c r="I20" i="4" s="1"/>
  <c r="H97" i="4"/>
  <c r="H27" i="4"/>
  <c r="H87" i="4"/>
  <c r="H130" i="4"/>
  <c r="H70" i="4"/>
  <c r="H31" i="4"/>
  <c r="H100" i="4"/>
  <c r="I100" i="4" s="1"/>
  <c r="H40" i="4"/>
  <c r="H45" i="4"/>
  <c r="H72" i="4"/>
  <c r="H64" i="4"/>
  <c r="H67" i="4"/>
  <c r="J67" i="4" s="1"/>
  <c r="H29" i="4"/>
  <c r="I29" i="4" s="1"/>
  <c r="H98" i="4"/>
  <c r="I98" i="4" s="1"/>
  <c r="H34" i="4"/>
  <c r="I34" i="4" s="1"/>
  <c r="H101" i="4"/>
  <c r="I101" i="4" s="1"/>
  <c r="H95" i="4"/>
  <c r="I95" i="4" s="1"/>
  <c r="H49" i="4"/>
  <c r="I49" i="4" s="1"/>
  <c r="H21" i="4"/>
  <c r="I21" i="4" s="1"/>
  <c r="H16" i="4"/>
  <c r="H37" i="4"/>
  <c r="I37" i="4" s="1"/>
  <c r="H116" i="4"/>
  <c r="I116" i="4" s="1"/>
  <c r="H26" i="4"/>
  <c r="J26" i="4" s="1"/>
  <c r="H61" i="4"/>
  <c r="J61" i="4" s="1"/>
  <c r="H52" i="4"/>
  <c r="J52" i="4" s="1"/>
  <c r="H62" i="4"/>
  <c r="J62" i="4" s="1"/>
  <c r="H109" i="4"/>
  <c r="J109" i="4" s="1"/>
  <c r="H68" i="4"/>
  <c r="H69" i="4"/>
  <c r="J69" i="4" s="1"/>
  <c r="H50" i="4"/>
  <c r="H86" i="4"/>
  <c r="I86" i="4" s="1"/>
  <c r="H19" i="4"/>
  <c r="H43" i="4"/>
  <c r="H104" i="4"/>
  <c r="J104" i="4" s="1"/>
  <c r="H121" i="4"/>
  <c r="H94" i="4"/>
  <c r="H18" i="4"/>
  <c r="I18" i="4" s="1"/>
  <c r="H56" i="4"/>
  <c r="I56" i="4" s="1"/>
  <c r="H84" i="4"/>
  <c r="I84" i="4" s="1"/>
  <c r="H79" i="4"/>
  <c r="H48" i="4"/>
  <c r="H91" i="4"/>
  <c r="I91" i="4" s="1"/>
  <c r="H41" i="4"/>
  <c r="I41" i="4" s="1"/>
  <c r="H88" i="4"/>
  <c r="J88" i="4" s="1"/>
  <c r="H80" i="4"/>
  <c r="J80" i="4" s="1"/>
  <c r="H128" i="4"/>
  <c r="J128" i="4" s="1"/>
  <c r="H117" i="4"/>
  <c r="I117" i="4" s="1"/>
  <c r="H123" i="4"/>
  <c r="I123" i="4" s="1"/>
  <c r="H32" i="4"/>
  <c r="I32" i="4" s="1"/>
  <c r="H115" i="4"/>
  <c r="I115" i="4" s="1"/>
  <c r="H114" i="4"/>
  <c r="I114" i="4" s="1"/>
  <c r="H28" i="4"/>
  <c r="I28" i="4" s="1"/>
  <c r="H35" i="4"/>
  <c r="I35" i="4" s="1"/>
  <c r="H118" i="4"/>
  <c r="H54" i="4"/>
  <c r="I54" i="4" s="1"/>
  <c r="H59" i="4"/>
  <c r="J59" i="4" s="1"/>
  <c r="H85" i="4"/>
  <c r="H46" i="4"/>
  <c r="H93" i="4"/>
  <c r="H107" i="4"/>
  <c r="J107" i="4" s="1"/>
  <c r="H66" i="4"/>
  <c r="J66" i="4" s="1"/>
  <c r="H71" i="4"/>
  <c r="J71" i="4" s="1"/>
  <c r="H76" i="4"/>
  <c r="H44" i="4"/>
  <c r="H51" i="4"/>
  <c r="H57" i="4"/>
  <c r="J57" i="4" s="1"/>
  <c r="H24" i="4"/>
  <c r="I24" i="4" s="1"/>
  <c r="H53" i="4"/>
  <c r="H77" i="4"/>
  <c r="I77" i="4" s="1"/>
  <c r="H99" i="4"/>
  <c r="H96" i="4"/>
  <c r="H92" i="4"/>
  <c r="H25" i="4"/>
  <c r="I25" i="4" s="1"/>
  <c r="H119" i="4"/>
  <c r="I119" i="4" s="1"/>
  <c r="H106" i="4"/>
  <c r="J106" i="4" s="1"/>
  <c r="H74" i="4"/>
  <c r="I74" i="4" s="1"/>
  <c r="H78" i="4"/>
  <c r="I78" i="4" s="1"/>
  <c r="L360" i="4"/>
  <c r="L358" i="4"/>
  <c r="M358" i="4" s="1"/>
  <c r="L349" i="4"/>
  <c r="L356" i="4"/>
  <c r="M356" i="4" s="1"/>
  <c r="L346" i="4"/>
  <c r="M346" i="4" s="1"/>
  <c r="L352" i="4"/>
  <c r="M352" i="4" s="1"/>
  <c r="L361" i="4"/>
  <c r="M361" i="4" s="1"/>
  <c r="L362" i="4"/>
  <c r="L348" i="4"/>
  <c r="M348" i="4" s="1"/>
  <c r="L350" i="4"/>
  <c r="N350" i="4" s="1"/>
  <c r="L345" i="4"/>
  <c r="L359" i="4"/>
  <c r="N359" i="4" s="1"/>
  <c r="L355" i="4"/>
  <c r="M355" i="4" s="1"/>
  <c r="L364" i="4"/>
  <c r="N364" i="4" s="1"/>
  <c r="L357" i="4"/>
  <c r="M357" i="4" s="1"/>
  <c r="L351" i="4"/>
  <c r="M351" i="4" s="1"/>
  <c r="L354" i="4"/>
  <c r="N354" i="4" s="1"/>
  <c r="L353" i="4"/>
  <c r="N353" i="4" s="1"/>
  <c r="L363" i="4"/>
  <c r="M363" i="4" s="1"/>
  <c r="L347" i="4"/>
  <c r="M347" i="4" s="1"/>
  <c r="L341" i="4"/>
  <c r="N341" i="4" s="1"/>
  <c r="L336" i="4"/>
  <c r="L339" i="4"/>
  <c r="N339" i="4" s="1"/>
  <c r="L334" i="4"/>
  <c r="N334" i="4" s="1"/>
  <c r="L338" i="4"/>
  <c r="L343" i="4"/>
  <c r="L335" i="4"/>
  <c r="L333" i="4"/>
  <c r="M333" i="4" s="1"/>
  <c r="L340" i="4"/>
  <c r="M340" i="4" s="1"/>
  <c r="L337" i="4"/>
  <c r="L342" i="4"/>
  <c r="L344" i="4"/>
  <c r="N344" i="4" s="1"/>
  <c r="L300" i="4"/>
  <c r="N300" i="4" s="1"/>
  <c r="L284" i="4"/>
  <c r="M284" i="4" s="1"/>
  <c r="L301" i="4"/>
  <c r="N301" i="4" s="1"/>
  <c r="L305" i="4"/>
  <c r="M305" i="4" s="1"/>
  <c r="L292" i="4"/>
  <c r="L326" i="4"/>
  <c r="M326" i="4" s="1"/>
  <c r="L331" i="4"/>
  <c r="M331" i="4" s="1"/>
  <c r="L329" i="4"/>
  <c r="L282" i="4"/>
  <c r="M282" i="4" s="1"/>
  <c r="L283" i="4"/>
  <c r="M283" i="4" s="1"/>
  <c r="L328" i="4"/>
  <c r="M328" i="4" s="1"/>
  <c r="L304" i="4"/>
  <c r="M304" i="4" s="1"/>
  <c r="L307" i="4"/>
  <c r="N307" i="4" s="1"/>
  <c r="L332" i="4"/>
  <c r="L311" i="4"/>
  <c r="N311" i="4" s="1"/>
  <c r="L302" i="4"/>
  <c r="N302" i="4" s="1"/>
  <c r="L306" i="4"/>
  <c r="M306" i="4" s="1"/>
  <c r="L315" i="4"/>
  <c r="M315" i="4" s="1"/>
  <c r="L293" i="4"/>
  <c r="M293" i="4" s="1"/>
  <c r="L313" i="4"/>
  <c r="M313" i="4" s="1"/>
  <c r="L324" i="4"/>
  <c r="L314" i="4"/>
  <c r="L322" i="4"/>
  <c r="L323" i="4"/>
  <c r="L327" i="4"/>
  <c r="L296" i="4"/>
  <c r="N296" i="4" s="1"/>
  <c r="L286" i="4"/>
  <c r="L321" i="4"/>
  <c r="M321" i="4" s="1"/>
  <c r="L309" i="4"/>
  <c r="M309" i="4" s="1"/>
  <c r="L285" i="4"/>
  <c r="N285" i="4" s="1"/>
  <c r="L290" i="4"/>
  <c r="M290" i="4" s="1"/>
  <c r="L289" i="4"/>
  <c r="L320" i="4"/>
  <c r="N320" i="4" s="1"/>
  <c r="L291" i="4"/>
  <c r="N291" i="4" s="1"/>
  <c r="L319" i="4"/>
  <c r="M319" i="4" s="1"/>
  <c r="L317" i="4"/>
  <c r="M317" i="4" s="1"/>
  <c r="L298" i="4"/>
  <c r="N298" i="4" s="1"/>
  <c r="L318" i="4"/>
  <c r="L330" i="4"/>
  <c r="N330" i="4" s="1"/>
  <c r="L287" i="4"/>
  <c r="N287" i="4" s="1"/>
  <c r="L310" i="4"/>
  <c r="L294" i="4"/>
  <c r="L297" i="4"/>
  <c r="L325" i="4"/>
  <c r="M325" i="4" s="1"/>
  <c r="L288" i="4"/>
  <c r="M288" i="4" s="1"/>
  <c r="L303" i="4"/>
  <c r="M303" i="4" s="1"/>
  <c r="L308" i="4"/>
  <c r="M308" i="4" s="1"/>
  <c r="L312" i="4"/>
  <c r="M312" i="4" s="1"/>
  <c r="L295" i="4"/>
  <c r="M295" i="4" s="1"/>
  <c r="L316" i="4"/>
  <c r="M316" i="4" s="1"/>
  <c r="L299" i="4"/>
  <c r="M299" i="4" s="1"/>
  <c r="L280" i="4"/>
  <c r="M280" i="4" s="1"/>
  <c r="L278" i="4"/>
  <c r="L270" i="4"/>
  <c r="M270" i="4" s="1"/>
  <c r="L272" i="4"/>
  <c r="N272" i="4" s="1"/>
  <c r="L277" i="4"/>
  <c r="N277" i="4" s="1"/>
  <c r="L274" i="4"/>
  <c r="L276" i="4"/>
  <c r="M276" i="4" s="1"/>
  <c r="L281" i="4"/>
  <c r="L275" i="4"/>
  <c r="L271" i="4"/>
  <c r="L273" i="4"/>
  <c r="L279" i="4"/>
  <c r="N279" i="4" s="1"/>
  <c r="L254" i="4"/>
  <c r="N254" i="4" s="1"/>
  <c r="L255" i="4"/>
  <c r="L253" i="4"/>
  <c r="L251" i="4"/>
  <c r="L252" i="4"/>
  <c r="M252" i="4" s="1"/>
  <c r="L259" i="4"/>
  <c r="L258" i="4"/>
  <c r="L257" i="4"/>
  <c r="L265" i="4"/>
  <c r="L266" i="4"/>
  <c r="L268" i="4"/>
  <c r="N268" i="4" s="1"/>
  <c r="L269" i="4"/>
  <c r="M269" i="4" s="1"/>
  <c r="L267" i="4"/>
  <c r="M267" i="4" s="1"/>
  <c r="L264" i="4"/>
  <c r="M264" i="4" s="1"/>
  <c r="L263" i="4"/>
  <c r="M263" i="4" s="1"/>
  <c r="L250" i="4"/>
  <c r="L261" i="4"/>
  <c r="L262" i="4"/>
  <c r="M262" i="4" s="1"/>
  <c r="L260" i="4"/>
  <c r="M260" i="4" s="1"/>
  <c r="L256" i="4"/>
  <c r="M256" i="4" s="1"/>
  <c r="L227" i="4"/>
  <c r="L245" i="4"/>
  <c r="L233" i="4"/>
  <c r="L236" i="4"/>
  <c r="N236" i="4" s="1"/>
  <c r="L231" i="4"/>
  <c r="M231" i="4" s="1"/>
  <c r="L235" i="4"/>
  <c r="L234" i="4"/>
  <c r="L229" i="4"/>
  <c r="L249" i="4"/>
  <c r="L240" i="4"/>
  <c r="L239" i="4"/>
  <c r="L242" i="4"/>
  <c r="L243" i="4"/>
  <c r="L248" i="4"/>
  <c r="N248" i="4" s="1"/>
  <c r="L226" i="4"/>
  <c r="N226" i="4" s="1"/>
  <c r="L244" i="4"/>
  <c r="N244" i="4" s="1"/>
  <c r="L230" i="4"/>
  <c r="N230" i="4" s="1"/>
  <c r="L228" i="4"/>
  <c r="L237" i="4"/>
  <c r="L246" i="4"/>
  <c r="N246" i="4" s="1"/>
  <c r="L238" i="4"/>
  <c r="L241" i="4"/>
  <c r="M241" i="4" s="1"/>
  <c r="L232" i="4"/>
  <c r="M232" i="4" s="1"/>
  <c r="L225" i="4"/>
  <c r="M225" i="4" s="1"/>
  <c r="L247" i="4"/>
  <c r="M247" i="4" s="1"/>
  <c r="L224" i="4"/>
  <c r="N224" i="4" s="1"/>
  <c r="L204" i="4"/>
  <c r="L213" i="4"/>
  <c r="N213" i="4" s="1"/>
  <c r="L218" i="4"/>
  <c r="N218" i="4" s="1"/>
  <c r="L210" i="4"/>
  <c r="M210" i="4" s="1"/>
  <c r="L221" i="4"/>
  <c r="L215" i="4"/>
  <c r="M215" i="4" s="1"/>
  <c r="L220" i="4"/>
  <c r="L217" i="4"/>
  <c r="L214" i="4"/>
  <c r="L223" i="4"/>
  <c r="M223" i="4" s="1"/>
  <c r="L208" i="4"/>
  <c r="M208" i="4" s="1"/>
  <c r="L222" i="4"/>
  <c r="M222" i="4" s="1"/>
  <c r="L219" i="4"/>
  <c r="M219" i="4" s="1"/>
  <c r="L216" i="4"/>
  <c r="M216" i="4" s="1"/>
  <c r="L212" i="4"/>
  <c r="M212" i="4" s="1"/>
  <c r="L202" i="4"/>
  <c r="L209" i="4"/>
  <c r="L211" i="4"/>
  <c r="L207" i="4"/>
  <c r="L206" i="4"/>
  <c r="M206" i="4" s="1"/>
  <c r="L205" i="4"/>
  <c r="N205" i="4" s="1"/>
  <c r="L203" i="4"/>
  <c r="M203" i="4" s="1"/>
  <c r="L201" i="4"/>
  <c r="M201" i="4" s="1"/>
  <c r="L163" i="4"/>
  <c r="L136" i="4"/>
  <c r="L200" i="4"/>
  <c r="L172" i="4"/>
  <c r="M172" i="4" s="1"/>
  <c r="L183" i="4"/>
  <c r="M183" i="4" s="1"/>
  <c r="L184" i="4"/>
  <c r="L199" i="4"/>
  <c r="M199" i="4" s="1"/>
  <c r="L197" i="4"/>
  <c r="M197" i="4" s="1"/>
  <c r="L198" i="4"/>
  <c r="L149" i="4"/>
  <c r="M149" i="4" s="1"/>
  <c r="L148" i="4"/>
  <c r="L169" i="4"/>
  <c r="L161" i="4"/>
  <c r="L162" i="4"/>
  <c r="M162" i="4" s="1"/>
  <c r="L141" i="4"/>
  <c r="M141" i="4" s="1"/>
  <c r="L145" i="4"/>
  <c r="N145" i="4" s="1"/>
  <c r="L144" i="4"/>
  <c r="L140" i="4"/>
  <c r="L139" i="4"/>
  <c r="L155" i="4"/>
  <c r="L170" i="4"/>
  <c r="M170" i="4" s="1"/>
  <c r="L171" i="4"/>
  <c r="M171" i="4" s="1"/>
  <c r="L168" i="4"/>
  <c r="M168" i="4" s="1"/>
  <c r="L164" i="4"/>
  <c r="M164" i="4" s="1"/>
  <c r="L151" i="4"/>
  <c r="N151" i="4" s="1"/>
  <c r="L152" i="4"/>
  <c r="L150" i="4"/>
  <c r="N150" i="4" s="1"/>
  <c r="L176" i="4"/>
  <c r="N176" i="4" s="1"/>
  <c r="L178" i="4"/>
  <c r="M178" i="4" s="1"/>
  <c r="L177" i="4"/>
  <c r="L175" i="4"/>
  <c r="L143" i="4"/>
  <c r="N143" i="4" s="1"/>
  <c r="L142" i="4"/>
  <c r="N142" i="4" s="1"/>
  <c r="L146" i="4"/>
  <c r="N146" i="4" s="1"/>
  <c r="L147" i="4"/>
  <c r="N147" i="4" s="1"/>
  <c r="L160" i="4"/>
  <c r="N160" i="4" s="1"/>
  <c r="L158" i="4"/>
  <c r="N158" i="4" s="1"/>
  <c r="L159" i="4"/>
  <c r="L157" i="4"/>
  <c r="L182" i="4"/>
  <c r="N182" i="4" s="1"/>
  <c r="L181" i="4"/>
  <c r="L180" i="4"/>
  <c r="M180" i="4" s="1"/>
  <c r="L179" i="4"/>
  <c r="M179" i="4" s="1"/>
  <c r="L167" i="4"/>
  <c r="M167" i="4" s="1"/>
  <c r="L166" i="4"/>
  <c r="M166" i="4" s="1"/>
  <c r="L165" i="4"/>
  <c r="N165" i="4" s="1"/>
  <c r="L174" i="4"/>
  <c r="M174" i="4" s="1"/>
  <c r="L173" i="4"/>
  <c r="M173" i="4" s="1"/>
  <c r="L154" i="4"/>
  <c r="L153" i="4"/>
  <c r="L138" i="4"/>
  <c r="L156" i="4"/>
  <c r="M156" i="4" s="1"/>
  <c r="L137" i="4"/>
  <c r="M137" i="4" s="1"/>
  <c r="L135" i="4"/>
  <c r="M135" i="4" s="1"/>
  <c r="L134" i="4"/>
  <c r="L133" i="4"/>
  <c r="M133" i="4" s="1"/>
  <c r="L192" i="4"/>
  <c r="M192" i="4" s="1"/>
  <c r="L196" i="4"/>
  <c r="L195" i="4"/>
  <c r="L194" i="4"/>
  <c r="L190" i="4"/>
  <c r="L189" i="4"/>
  <c r="N189" i="4" s="1"/>
  <c r="L193" i="4"/>
  <c r="L188" i="4"/>
  <c r="M188" i="4" s="1"/>
  <c r="L187" i="4"/>
  <c r="L186" i="4"/>
  <c r="L185" i="4"/>
  <c r="L191" i="4"/>
  <c r="M191" i="4" s="1"/>
  <c r="L33" i="4"/>
  <c r="N33" i="4" s="1"/>
  <c r="L105" i="4"/>
  <c r="N105" i="4" s="1"/>
  <c r="L60" i="4"/>
  <c r="M60" i="4" s="1"/>
  <c r="L125" i="4"/>
  <c r="M125" i="4" s="1"/>
  <c r="L30" i="4"/>
  <c r="N30" i="4" s="1"/>
  <c r="L124" i="4"/>
  <c r="L36" i="4"/>
  <c r="N36" i="4" s="1"/>
  <c r="L63" i="4"/>
  <c r="N63" i="4" s="1"/>
  <c r="L132" i="4"/>
  <c r="N132" i="4" s="1"/>
  <c r="L38" i="4"/>
  <c r="L81" i="4"/>
  <c r="L89" i="4"/>
  <c r="M89" i="4" s="1"/>
  <c r="L47" i="4"/>
  <c r="M47" i="4" s="1"/>
  <c r="L103" i="4"/>
  <c r="M103" i="4" s="1"/>
  <c r="L131" i="4"/>
  <c r="M131" i="4" s="1"/>
  <c r="L113" i="4"/>
  <c r="M113" i="4" s="1"/>
  <c r="L73" i="4"/>
  <c r="M73" i="4" s="1"/>
  <c r="L58" i="4"/>
  <c r="M58" i="4" s="1"/>
  <c r="L15" i="4"/>
  <c r="M15" i="4" s="1"/>
  <c r="L42" i="4"/>
  <c r="M42" i="4" s="1"/>
  <c r="L102" i="4"/>
  <c r="M102" i="4" s="1"/>
  <c r="L75" i="4"/>
  <c r="M75" i="4" s="1"/>
  <c r="L122" i="4"/>
  <c r="L83" i="4"/>
  <c r="M83" i="4" s="1"/>
  <c r="L82" i="4"/>
  <c r="L39" i="4"/>
  <c r="L127" i="4"/>
  <c r="M127" i="4" s="1"/>
  <c r="L23" i="4"/>
  <c r="M23" i="4" s="1"/>
  <c r="L90" i="4"/>
  <c r="N90" i="4" s="1"/>
  <c r="L55" i="4"/>
  <c r="L112" i="4"/>
  <c r="N112" i="4" s="1"/>
  <c r="L110" i="4"/>
  <c r="N110" i="4" s="1"/>
  <c r="L108" i="4"/>
  <c r="L111" i="4"/>
  <c r="L120" i="4"/>
  <c r="L129" i="4"/>
  <c r="L65" i="4"/>
  <c r="M65" i="4" s="1"/>
  <c r="L22" i="4"/>
  <c r="M22" i="4" s="1"/>
  <c r="L126" i="4"/>
  <c r="L20" i="4"/>
  <c r="N20" i="4" s="1"/>
  <c r="L97" i="4"/>
  <c r="N97" i="4" s="1"/>
  <c r="L27" i="4"/>
  <c r="M27" i="4" s="1"/>
  <c r="L87" i="4"/>
  <c r="M87" i="4" s="1"/>
  <c r="L130" i="4"/>
  <c r="M130" i="4" s="1"/>
  <c r="L70" i="4"/>
  <c r="M70" i="4" s="1"/>
  <c r="L31" i="4"/>
  <c r="M31" i="4" s="1"/>
  <c r="L100" i="4"/>
  <c r="M100" i="4" s="1"/>
  <c r="L40" i="4"/>
  <c r="L45" i="4"/>
  <c r="N45" i="4" s="1"/>
  <c r="L72" i="4"/>
  <c r="N72" i="4" s="1"/>
  <c r="L64" i="4"/>
  <c r="L67" i="4"/>
  <c r="L29" i="4"/>
  <c r="L98" i="4"/>
  <c r="L34" i="4"/>
  <c r="N34" i="4" s="1"/>
  <c r="L101" i="4"/>
  <c r="N101" i="4" s="1"/>
  <c r="L95" i="4"/>
  <c r="N95" i="4" s="1"/>
  <c r="L49" i="4"/>
  <c r="L21" i="4"/>
  <c r="M21" i="4" s="1"/>
  <c r="L16" i="4"/>
  <c r="M16" i="4" s="1"/>
  <c r="L37" i="4"/>
  <c r="L116" i="4"/>
  <c r="L26" i="4"/>
  <c r="N26" i="4" s="1"/>
  <c r="L61" i="4"/>
  <c r="L52" i="4"/>
  <c r="L62" i="4"/>
  <c r="L109" i="4"/>
  <c r="N109" i="4" s="1"/>
  <c r="L68" i="4"/>
  <c r="M68" i="4" s="1"/>
  <c r="L69" i="4"/>
  <c r="M69" i="4" s="1"/>
  <c r="L50" i="4"/>
  <c r="L86" i="4"/>
  <c r="M86" i="4" s="1"/>
  <c r="L19" i="4"/>
  <c r="M19" i="4" s="1"/>
  <c r="L43" i="4"/>
  <c r="M43" i="4" s="1"/>
  <c r="L104" i="4"/>
  <c r="N104" i="4" s="1"/>
  <c r="L121" i="4"/>
  <c r="M121" i="4" s="1"/>
  <c r="L94" i="4"/>
  <c r="L18" i="4"/>
  <c r="L56" i="4"/>
  <c r="L84" i="4"/>
  <c r="L79" i="4"/>
  <c r="M79" i="4" s="1"/>
  <c r="L48" i="4"/>
  <c r="L91" i="4"/>
  <c r="N91" i="4" s="1"/>
  <c r="L41" i="4"/>
  <c r="L88" i="4"/>
  <c r="M88" i="4" s="1"/>
  <c r="L80" i="4"/>
  <c r="M80" i="4" s="1"/>
  <c r="L128" i="4"/>
  <c r="M128" i="4" s="1"/>
  <c r="L117" i="4"/>
  <c r="M117" i="4" s="1"/>
  <c r="L123" i="4"/>
  <c r="M123" i="4" s="1"/>
  <c r="L32" i="4"/>
  <c r="L115" i="4"/>
  <c r="M115" i="4" s="1"/>
  <c r="L114" i="4"/>
  <c r="M114" i="4" s="1"/>
  <c r="L28" i="4"/>
  <c r="M28" i="4" s="1"/>
  <c r="L35" i="4"/>
  <c r="M35" i="4" s="1"/>
  <c r="L118" i="4"/>
  <c r="M118" i="4" s="1"/>
  <c r="L54" i="4"/>
  <c r="M54" i="4" s="1"/>
  <c r="L59" i="4"/>
  <c r="L85" i="4"/>
  <c r="M85" i="4" s="1"/>
  <c r="L46" i="4"/>
  <c r="M46" i="4" s="1"/>
  <c r="L93" i="4"/>
  <c r="M93" i="4" s="1"/>
  <c r="L107" i="4"/>
  <c r="M107" i="4" s="1"/>
  <c r="L66" i="4"/>
  <c r="N66" i="4" s="1"/>
  <c r="L71" i="4"/>
  <c r="L76" i="4"/>
  <c r="N76" i="4" s="1"/>
  <c r="L44" i="4"/>
  <c r="M44" i="4" s="1"/>
  <c r="L51" i="4"/>
  <c r="L57" i="4"/>
  <c r="L24" i="4"/>
  <c r="L53" i="4"/>
  <c r="L77" i="4"/>
  <c r="L99" i="4"/>
  <c r="L96" i="4"/>
  <c r="L92" i="4"/>
  <c r="L25" i="4"/>
  <c r="M25" i="4" s="1"/>
  <c r="L119" i="4"/>
  <c r="M119" i="4" s="1"/>
  <c r="L106" i="4"/>
  <c r="N106" i="4" s="1"/>
  <c r="L74" i="4"/>
  <c r="M74" i="4" s="1"/>
  <c r="L78" i="4"/>
  <c r="M78" i="4" s="1"/>
  <c r="P360" i="4"/>
  <c r="P358" i="4"/>
  <c r="P349" i="4"/>
  <c r="Q349" i="4" s="1"/>
  <c r="P356" i="4"/>
  <c r="Q356" i="4" s="1"/>
  <c r="P346" i="4"/>
  <c r="P352" i="4"/>
  <c r="Q352" i="4" s="1"/>
  <c r="P361" i="4"/>
  <c r="Q361" i="4" s="1"/>
  <c r="P362" i="4"/>
  <c r="Q362" i="4" s="1"/>
  <c r="P348" i="4"/>
  <c r="Q348" i="4" s="1"/>
  <c r="P350" i="4"/>
  <c r="Q350" i="4" s="1"/>
  <c r="P345" i="4"/>
  <c r="P359" i="4"/>
  <c r="Q359" i="4" s="1"/>
  <c r="P355" i="4"/>
  <c r="Q355" i="4" s="1"/>
  <c r="P364" i="4"/>
  <c r="Q364" i="4" s="1"/>
  <c r="P357" i="4"/>
  <c r="R357" i="4" s="1"/>
  <c r="P351" i="4"/>
  <c r="R351" i="4" s="1"/>
  <c r="P354" i="4"/>
  <c r="R354" i="4" s="1"/>
  <c r="P353" i="4"/>
  <c r="P363" i="4"/>
  <c r="P347" i="4"/>
  <c r="Q347" i="4" s="1"/>
  <c r="P341" i="4"/>
  <c r="R341" i="4" s="1"/>
  <c r="P336" i="4"/>
  <c r="Q336" i="4" s="1"/>
  <c r="P339" i="4"/>
  <c r="P334" i="4"/>
  <c r="P338" i="4"/>
  <c r="P343" i="4"/>
  <c r="P335" i="4"/>
  <c r="P333" i="4"/>
  <c r="P340" i="4"/>
  <c r="R340" i="4" s="1"/>
  <c r="P337" i="4"/>
  <c r="R337" i="4" s="1"/>
  <c r="P342" i="4"/>
  <c r="Q342" i="4" s="1"/>
  <c r="P344" i="4"/>
  <c r="Q344" i="4" s="1"/>
  <c r="P300" i="4"/>
  <c r="Q300" i="4" s="1"/>
  <c r="P284" i="4"/>
  <c r="P301" i="4"/>
  <c r="P305" i="4"/>
  <c r="R305" i="4" s="1"/>
  <c r="P292" i="4"/>
  <c r="P326" i="4"/>
  <c r="Q326" i="4" s="1"/>
  <c r="P331" i="4"/>
  <c r="Q331" i="4" s="1"/>
  <c r="P329" i="4"/>
  <c r="Q329" i="4" s="1"/>
  <c r="P282" i="4"/>
  <c r="Q282" i="4" s="1"/>
  <c r="P283" i="4"/>
  <c r="P328" i="4"/>
  <c r="Q328" i="4" s="1"/>
  <c r="P304" i="4"/>
  <c r="R304" i="4" s="1"/>
  <c r="P307" i="4"/>
  <c r="R307" i="4" s="1"/>
  <c r="P332" i="4"/>
  <c r="P311" i="4"/>
  <c r="P302" i="4"/>
  <c r="Q302" i="4" s="1"/>
  <c r="P306" i="4"/>
  <c r="Q306" i="4" s="1"/>
  <c r="P315" i="4"/>
  <c r="P293" i="4"/>
  <c r="Q293" i="4" s="1"/>
  <c r="P313" i="4"/>
  <c r="Q313" i="4" s="1"/>
  <c r="P324" i="4"/>
  <c r="Q324" i="4" s="1"/>
  <c r="P314" i="4"/>
  <c r="Q314" i="4" s="1"/>
  <c r="P322" i="4"/>
  <c r="P323" i="4"/>
  <c r="R323" i="4" s="1"/>
  <c r="P327" i="4"/>
  <c r="R327" i="4" s="1"/>
  <c r="P296" i="4"/>
  <c r="R296" i="4" s="1"/>
  <c r="P286" i="4"/>
  <c r="Q286" i="4" s="1"/>
  <c r="P321" i="4"/>
  <c r="Q321" i="4" s="1"/>
  <c r="P309" i="4"/>
  <c r="Q309" i="4" s="1"/>
  <c r="P285" i="4"/>
  <c r="R285" i="4" s="1"/>
  <c r="P290" i="4"/>
  <c r="R290" i="4" s="1"/>
  <c r="P289" i="4"/>
  <c r="Q289" i="4" s="1"/>
  <c r="P320" i="4"/>
  <c r="R320" i="4" s="1"/>
  <c r="P291" i="4"/>
  <c r="R291" i="4" s="1"/>
  <c r="P319" i="4"/>
  <c r="R319" i="4" s="1"/>
  <c r="P317" i="4"/>
  <c r="R317" i="4" s="1"/>
  <c r="P298" i="4"/>
  <c r="Q298" i="4" s="1"/>
  <c r="P318" i="4"/>
  <c r="P330" i="4"/>
  <c r="P287" i="4"/>
  <c r="P310" i="4"/>
  <c r="P294" i="4"/>
  <c r="P297" i="4"/>
  <c r="P325" i="4"/>
  <c r="P288" i="4"/>
  <c r="P303" i="4"/>
  <c r="Q303" i="4" s="1"/>
  <c r="P308" i="4"/>
  <c r="Q308" i="4" s="1"/>
  <c r="P312" i="4"/>
  <c r="Q312" i="4" s="1"/>
  <c r="P295" i="4"/>
  <c r="Q295" i="4" s="1"/>
  <c r="P316" i="4"/>
  <c r="Q316" i="4" s="1"/>
  <c r="P299" i="4"/>
  <c r="Q299" i="4" s="1"/>
  <c r="P280" i="4"/>
  <c r="P278" i="4"/>
  <c r="P270" i="4"/>
  <c r="Q270" i="4" s="1"/>
  <c r="P272" i="4"/>
  <c r="P277" i="4"/>
  <c r="P274" i="4"/>
  <c r="P276" i="4"/>
  <c r="Q276" i="4" s="1"/>
  <c r="P281" i="4"/>
  <c r="P275" i="4"/>
  <c r="Q275" i="4" s="1"/>
  <c r="P271" i="4"/>
  <c r="P273" i="4"/>
  <c r="Q273" i="4" s="1"/>
  <c r="P279" i="4"/>
  <c r="P254" i="4"/>
  <c r="P255" i="4"/>
  <c r="P253" i="4"/>
  <c r="P251" i="4"/>
  <c r="P252" i="4"/>
  <c r="P259" i="4"/>
  <c r="P258" i="4"/>
  <c r="P257" i="4"/>
  <c r="P265" i="4"/>
  <c r="P266" i="4"/>
  <c r="Q266" i="4" s="1"/>
  <c r="P268" i="4"/>
  <c r="P269" i="4"/>
  <c r="Q269" i="4" s="1"/>
  <c r="P267" i="4"/>
  <c r="P264" i="4"/>
  <c r="P263" i="4"/>
  <c r="R263" i="4" s="1"/>
  <c r="P250" i="4"/>
  <c r="Q250" i="4" s="1"/>
  <c r="P261" i="4"/>
  <c r="R261" i="4" s="1"/>
  <c r="P262" i="4"/>
  <c r="Q262" i="4" s="1"/>
  <c r="P260" i="4"/>
  <c r="R260" i="4" s="1"/>
  <c r="P256" i="4"/>
  <c r="Q256" i="4" s="1"/>
  <c r="P227" i="4"/>
  <c r="P245" i="4"/>
  <c r="P233" i="4"/>
  <c r="P236" i="4"/>
  <c r="P231" i="4"/>
  <c r="P235" i="4"/>
  <c r="P234" i="4"/>
  <c r="P229" i="4"/>
  <c r="P249" i="4"/>
  <c r="Q249" i="4" s="1"/>
  <c r="P240" i="4"/>
  <c r="Q240" i="4" s="1"/>
  <c r="P239" i="4"/>
  <c r="Q239" i="4" s="1"/>
  <c r="P242" i="4"/>
  <c r="Q242" i="4" s="1"/>
  <c r="P243" i="4"/>
  <c r="Q243" i="4" s="1"/>
  <c r="P248" i="4"/>
  <c r="R248" i="4" s="1"/>
  <c r="P226" i="4"/>
  <c r="Q226" i="4" s="1"/>
  <c r="P244" i="4"/>
  <c r="Q244" i="4" s="1"/>
  <c r="P230" i="4"/>
  <c r="P228" i="4"/>
  <c r="P237" i="4"/>
  <c r="Q237" i="4" s="1"/>
  <c r="P246" i="4"/>
  <c r="R246" i="4" s="1"/>
  <c r="P238" i="4"/>
  <c r="Q238" i="4" s="1"/>
  <c r="P241" i="4"/>
  <c r="Q241" i="4" s="1"/>
  <c r="P232" i="4"/>
  <c r="P225" i="4"/>
  <c r="P247" i="4"/>
  <c r="Q247" i="4" s="1"/>
  <c r="P224" i="4"/>
  <c r="Q224" i="4" s="1"/>
  <c r="P204" i="4"/>
  <c r="Q204" i="4" s="1"/>
  <c r="P213" i="4"/>
  <c r="P218" i="4"/>
  <c r="P210" i="4"/>
  <c r="P221" i="4"/>
  <c r="P215" i="4"/>
  <c r="P220" i="4"/>
  <c r="P217" i="4"/>
  <c r="P214" i="4"/>
  <c r="P223" i="4"/>
  <c r="P208" i="4"/>
  <c r="R208" i="4" s="1"/>
  <c r="P222" i="4"/>
  <c r="Q222" i="4" s="1"/>
  <c r="P219" i="4"/>
  <c r="R219" i="4" s="1"/>
  <c r="P216" i="4"/>
  <c r="P212" i="4"/>
  <c r="P202" i="4"/>
  <c r="Q202" i="4" s="1"/>
  <c r="P209" i="4"/>
  <c r="Q209" i="4" s="1"/>
  <c r="P211" i="4"/>
  <c r="Q211" i="4" s="1"/>
  <c r="P207" i="4"/>
  <c r="Q207" i="4" s="1"/>
  <c r="P206" i="4"/>
  <c r="Q206" i="4" s="1"/>
  <c r="P205" i="4"/>
  <c r="Q205" i="4" s="1"/>
  <c r="P203" i="4"/>
  <c r="R203" i="4" s="1"/>
  <c r="P201" i="4"/>
  <c r="R201" i="4" s="1"/>
  <c r="P163" i="4"/>
  <c r="R163" i="4" s="1"/>
  <c r="P136" i="4"/>
  <c r="R136" i="4" s="1"/>
  <c r="P200" i="4"/>
  <c r="P172" i="4"/>
  <c r="P183" i="4"/>
  <c r="R183" i="4" s="1"/>
  <c r="P184" i="4"/>
  <c r="P199" i="4"/>
  <c r="P197" i="4"/>
  <c r="P198" i="4"/>
  <c r="P149" i="4"/>
  <c r="P148" i="4"/>
  <c r="P169" i="4"/>
  <c r="P161" i="4"/>
  <c r="R161" i="4" s="1"/>
  <c r="P162" i="4"/>
  <c r="R162" i="4" s="1"/>
  <c r="P141" i="4"/>
  <c r="R141" i="4" s="1"/>
  <c r="P145" i="4"/>
  <c r="R145" i="4" s="1"/>
  <c r="P144" i="4"/>
  <c r="P140" i="4"/>
  <c r="Q140" i="4" s="1"/>
  <c r="P139" i="4"/>
  <c r="Q139" i="4" s="1"/>
  <c r="P155" i="4"/>
  <c r="Q155" i="4" s="1"/>
  <c r="P170" i="4"/>
  <c r="P171" i="4"/>
  <c r="P168" i="4"/>
  <c r="P164" i="4"/>
  <c r="Q164" i="4" s="1"/>
  <c r="P151" i="4"/>
  <c r="Q151" i="4" s="1"/>
  <c r="P152" i="4"/>
  <c r="Q152" i="4" s="1"/>
  <c r="P150" i="4"/>
  <c r="P176" i="4"/>
  <c r="Q176" i="4" s="1"/>
  <c r="P178" i="4"/>
  <c r="P177" i="4"/>
  <c r="P175" i="4"/>
  <c r="P143" i="4"/>
  <c r="Q143" i="4" s="1"/>
  <c r="P142" i="4"/>
  <c r="Q142" i="4" s="1"/>
  <c r="P146" i="4"/>
  <c r="Q146" i="4" s="1"/>
  <c r="P147" i="4"/>
  <c r="Q147" i="4" s="1"/>
  <c r="P160" i="4"/>
  <c r="Q160" i="4" s="1"/>
  <c r="P158" i="4"/>
  <c r="Q158" i="4" s="1"/>
  <c r="P159" i="4"/>
  <c r="Q159" i="4" s="1"/>
  <c r="P157" i="4"/>
  <c r="P182" i="4"/>
  <c r="P181" i="4"/>
  <c r="Q181" i="4" s="1"/>
  <c r="P180" i="4"/>
  <c r="P179" i="4"/>
  <c r="R179" i="4" s="1"/>
  <c r="P167" i="4"/>
  <c r="R167" i="4" s="1"/>
  <c r="P166" i="4"/>
  <c r="R166" i="4" s="1"/>
  <c r="P165" i="4"/>
  <c r="P174" i="4"/>
  <c r="P173" i="4"/>
  <c r="Q173" i="4" s="1"/>
  <c r="P154" i="4"/>
  <c r="R154" i="4" s="1"/>
  <c r="P153" i="4"/>
  <c r="Q153" i="4" s="1"/>
  <c r="P138" i="4"/>
  <c r="P156" i="4"/>
  <c r="P137" i="4"/>
  <c r="R137" i="4" s="1"/>
  <c r="P135" i="4"/>
  <c r="P134" i="4"/>
  <c r="R134" i="4" s="1"/>
  <c r="P133" i="4"/>
  <c r="R133" i="4" s="1"/>
  <c r="P192" i="4"/>
  <c r="R192" i="4" s="1"/>
  <c r="P196" i="4"/>
  <c r="P195" i="4"/>
  <c r="P194" i="4"/>
  <c r="P190" i="4"/>
  <c r="Q190" i="4" s="1"/>
  <c r="P189" i="4"/>
  <c r="Q189" i="4" s="1"/>
  <c r="P193" i="4"/>
  <c r="Q193" i="4" s="1"/>
  <c r="P188" i="4"/>
  <c r="Q188" i="4" s="1"/>
  <c r="P187" i="4"/>
  <c r="Q187" i="4" s="1"/>
  <c r="P186" i="4"/>
  <c r="R186" i="4" s="1"/>
  <c r="P185" i="4"/>
  <c r="P191" i="4"/>
  <c r="Q191" i="4" s="1"/>
  <c r="P33" i="4"/>
  <c r="P105" i="4"/>
  <c r="P60" i="4"/>
  <c r="P125" i="4"/>
  <c r="Q125" i="4" s="1"/>
  <c r="P30" i="4"/>
  <c r="R30" i="4" s="1"/>
  <c r="P124" i="4"/>
  <c r="P36" i="4"/>
  <c r="P63" i="4"/>
  <c r="P132" i="4"/>
  <c r="R132" i="4" s="1"/>
  <c r="P38" i="4"/>
  <c r="P81" i="4"/>
  <c r="R81" i="4" s="1"/>
  <c r="P89" i="4"/>
  <c r="R89" i="4" s="1"/>
  <c r="P47" i="4"/>
  <c r="P103" i="4"/>
  <c r="P131" i="4"/>
  <c r="P113" i="4"/>
  <c r="P73" i="4"/>
  <c r="R73" i="4" s="1"/>
  <c r="P58" i="4"/>
  <c r="P15" i="4"/>
  <c r="R15" i="4" s="1"/>
  <c r="P42" i="4"/>
  <c r="P102" i="4"/>
  <c r="Q102" i="4" s="1"/>
  <c r="P75" i="4"/>
  <c r="Q75" i="4" s="1"/>
  <c r="P122" i="4"/>
  <c r="Q122" i="4" s="1"/>
  <c r="P83" i="4"/>
  <c r="Q83" i="4" s="1"/>
  <c r="P82" i="4"/>
  <c r="Q82" i="4" s="1"/>
  <c r="P39" i="4"/>
  <c r="Q39" i="4" s="1"/>
  <c r="P127" i="4"/>
  <c r="P23" i="4"/>
  <c r="Q23" i="4" s="1"/>
  <c r="P90" i="4"/>
  <c r="P55" i="4"/>
  <c r="P112" i="4"/>
  <c r="P110" i="4"/>
  <c r="P108" i="4"/>
  <c r="P111" i="4"/>
  <c r="P120" i="4"/>
  <c r="P129" i="4"/>
  <c r="Q129" i="4" s="1"/>
  <c r="P65" i="4"/>
  <c r="Q65" i="4" s="1"/>
  <c r="P22" i="4"/>
  <c r="Q22" i="4" s="1"/>
  <c r="P126" i="4"/>
  <c r="Q126" i="4" s="1"/>
  <c r="P20" i="4"/>
  <c r="Q20" i="4" s="1"/>
  <c r="P97" i="4"/>
  <c r="R97" i="4" s="1"/>
  <c r="P27" i="4"/>
  <c r="Q27" i="4" s="1"/>
  <c r="P87" i="4"/>
  <c r="P130" i="4"/>
  <c r="P70" i="4"/>
  <c r="R70" i="4" s="1"/>
  <c r="P31" i="4"/>
  <c r="R31" i="4" s="1"/>
  <c r="P100" i="4"/>
  <c r="Q100" i="4" s="1"/>
  <c r="P40" i="4"/>
  <c r="R40" i="4" s="1"/>
  <c r="P45" i="4"/>
  <c r="Q45" i="4" s="1"/>
  <c r="P72" i="4"/>
  <c r="P64" i="4"/>
  <c r="P67" i="4"/>
  <c r="Q67" i="4" s="1"/>
  <c r="P29" i="4"/>
  <c r="Q29" i="4" s="1"/>
  <c r="P98" i="4"/>
  <c r="P34" i="4"/>
  <c r="P101" i="4"/>
  <c r="P95" i="4"/>
  <c r="R95" i="4" s="1"/>
  <c r="P49" i="4"/>
  <c r="P21" i="4"/>
  <c r="R21" i="4" s="1"/>
  <c r="P16" i="4"/>
  <c r="R16" i="4" s="1"/>
  <c r="P37" i="4"/>
  <c r="R37" i="4" s="1"/>
  <c r="P116" i="4"/>
  <c r="P26" i="4"/>
  <c r="P61" i="4"/>
  <c r="P52" i="4"/>
  <c r="Q52" i="4" s="1"/>
  <c r="P62" i="4"/>
  <c r="P109" i="4"/>
  <c r="Q109" i="4" s="1"/>
  <c r="P68" i="4"/>
  <c r="Q68" i="4" s="1"/>
  <c r="P69" i="4"/>
  <c r="Q69" i="4" s="1"/>
  <c r="P50" i="4"/>
  <c r="R50" i="4" s="1"/>
  <c r="P86" i="4"/>
  <c r="Q86" i="4" s="1"/>
  <c r="P19" i="4"/>
  <c r="Q19" i="4" s="1"/>
  <c r="P43" i="4"/>
  <c r="Q43" i="4" s="1"/>
  <c r="P104" i="4"/>
  <c r="Q104" i="4" s="1"/>
  <c r="P121" i="4"/>
  <c r="Q121" i="4" s="1"/>
  <c r="P94" i="4"/>
  <c r="Q94" i="4" s="1"/>
  <c r="P18" i="4"/>
  <c r="Q18" i="4" s="1"/>
  <c r="P56" i="4"/>
  <c r="P84" i="4"/>
  <c r="P79" i="4"/>
  <c r="P48" i="4"/>
  <c r="R48" i="4" s="1"/>
  <c r="P91" i="4"/>
  <c r="P41" i="4"/>
  <c r="P88" i="4"/>
  <c r="R88" i="4" s="1"/>
  <c r="P80" i="4"/>
  <c r="P128" i="4"/>
  <c r="P117" i="4"/>
  <c r="P123" i="4"/>
  <c r="P32" i="4"/>
  <c r="R32" i="4" s="1"/>
  <c r="P115" i="4"/>
  <c r="P114" i="4"/>
  <c r="P28" i="4"/>
  <c r="R28" i="4" s="1"/>
  <c r="P35" i="4"/>
  <c r="Q35" i="4" s="1"/>
  <c r="P118" i="4"/>
  <c r="Q118" i="4" s="1"/>
  <c r="P54" i="4"/>
  <c r="Q54" i="4" s="1"/>
  <c r="P59" i="4"/>
  <c r="P85" i="4"/>
  <c r="Q85" i="4" s="1"/>
  <c r="P46" i="4"/>
  <c r="P93" i="4"/>
  <c r="R93" i="4" s="1"/>
  <c r="P107" i="4"/>
  <c r="Q107" i="4" s="1"/>
  <c r="P66" i="4"/>
  <c r="Q66" i="4" s="1"/>
  <c r="P71" i="4"/>
  <c r="P76" i="4"/>
  <c r="P44" i="4"/>
  <c r="P51" i="4"/>
  <c r="P57" i="4"/>
  <c r="P24" i="4"/>
  <c r="P53" i="4"/>
  <c r="Q53" i="4" s="1"/>
  <c r="P77" i="4"/>
  <c r="Q77" i="4" s="1"/>
  <c r="P99" i="4"/>
  <c r="R99" i="4" s="1"/>
  <c r="P96" i="4"/>
  <c r="R96" i="4" s="1"/>
  <c r="P92" i="4"/>
  <c r="Q92" i="4" s="1"/>
  <c r="P25" i="4"/>
  <c r="R25" i="4" s="1"/>
  <c r="P119" i="4"/>
  <c r="R119" i="4" s="1"/>
  <c r="P106" i="4"/>
  <c r="R106" i="4" s="1"/>
  <c r="P74" i="4"/>
  <c r="P78" i="4"/>
  <c r="T360" i="4"/>
  <c r="T358" i="4"/>
  <c r="V358" i="4" s="1"/>
  <c r="T349" i="4"/>
  <c r="T356" i="4"/>
  <c r="U356" i="4" s="1"/>
  <c r="T346" i="4"/>
  <c r="T352" i="4"/>
  <c r="T361" i="4"/>
  <c r="T362" i="4"/>
  <c r="U362" i="4" s="1"/>
  <c r="T348" i="4"/>
  <c r="U348" i="4" s="1"/>
  <c r="T350" i="4"/>
  <c r="U350" i="4" s="1"/>
  <c r="T345" i="4"/>
  <c r="U345" i="4" s="1"/>
  <c r="T359" i="4"/>
  <c r="U359" i="4" s="1"/>
  <c r="T355" i="4"/>
  <c r="U355" i="4" s="1"/>
  <c r="T364" i="4"/>
  <c r="V364" i="4" s="1"/>
  <c r="T357" i="4"/>
  <c r="V357" i="4" s="1"/>
  <c r="T351" i="4"/>
  <c r="V351" i="4" s="1"/>
  <c r="T354" i="4"/>
  <c r="U354" i="4" s="1"/>
  <c r="T353" i="4"/>
  <c r="V353" i="4" s="1"/>
  <c r="T363" i="4"/>
  <c r="U363" i="4" s="1"/>
  <c r="T347" i="4"/>
  <c r="U347" i="4" s="1"/>
  <c r="T341" i="4"/>
  <c r="U341" i="4" s="1"/>
  <c r="T336" i="4"/>
  <c r="T339" i="4"/>
  <c r="T334" i="4"/>
  <c r="T338" i="4"/>
  <c r="T343" i="4"/>
  <c r="T335" i="4"/>
  <c r="T333" i="4"/>
  <c r="T340" i="4"/>
  <c r="T337" i="4"/>
  <c r="U337" i="4" s="1"/>
  <c r="T342" i="4"/>
  <c r="T344" i="4"/>
  <c r="V344" i="4" s="1"/>
  <c r="T300" i="4"/>
  <c r="V300" i="4" s="1"/>
  <c r="T284" i="4"/>
  <c r="V284" i="4" s="1"/>
  <c r="T301" i="4"/>
  <c r="T305" i="4"/>
  <c r="T292" i="4"/>
  <c r="V292" i="4" s="1"/>
  <c r="T326" i="4"/>
  <c r="V326" i="4" s="1"/>
  <c r="T331" i="4"/>
  <c r="U331" i="4" s="1"/>
  <c r="T329" i="4"/>
  <c r="T282" i="4"/>
  <c r="U282" i="4" s="1"/>
  <c r="T283" i="4"/>
  <c r="T328" i="4"/>
  <c r="T304" i="4"/>
  <c r="T307" i="4"/>
  <c r="T332" i="4"/>
  <c r="T311" i="4"/>
  <c r="T302" i="4"/>
  <c r="T306" i="4"/>
  <c r="T315" i="4"/>
  <c r="T293" i="4"/>
  <c r="T313" i="4"/>
  <c r="U313" i="4" s="1"/>
  <c r="T324" i="4"/>
  <c r="T314" i="4"/>
  <c r="U314" i="4" s="1"/>
  <c r="T322" i="4"/>
  <c r="U322" i="4" s="1"/>
  <c r="T323" i="4"/>
  <c r="U323" i="4" s="1"/>
  <c r="T327" i="4"/>
  <c r="U327" i="4" s="1"/>
  <c r="T296" i="4"/>
  <c r="U296" i="4" s="1"/>
  <c r="T286" i="4"/>
  <c r="V286" i="4" s="1"/>
  <c r="T321" i="4"/>
  <c r="V321" i="4" s="1"/>
  <c r="T309" i="4"/>
  <c r="V309" i="4" s="1"/>
  <c r="T285" i="4"/>
  <c r="V285" i="4" s="1"/>
  <c r="T290" i="4"/>
  <c r="U290" i="4" s="1"/>
  <c r="T289" i="4"/>
  <c r="V289" i="4" s="1"/>
  <c r="T320" i="4"/>
  <c r="V320" i="4" s="1"/>
  <c r="T291" i="4"/>
  <c r="V291" i="4" s="1"/>
  <c r="T319" i="4"/>
  <c r="V319" i="4" s="1"/>
  <c r="T317" i="4"/>
  <c r="T298" i="4"/>
  <c r="T318" i="4"/>
  <c r="U318" i="4" s="1"/>
  <c r="T330" i="4"/>
  <c r="T287" i="4"/>
  <c r="T310" i="4"/>
  <c r="T294" i="4"/>
  <c r="T297" i="4"/>
  <c r="T325" i="4"/>
  <c r="T288" i="4"/>
  <c r="T303" i="4"/>
  <c r="T308" i="4"/>
  <c r="T312" i="4"/>
  <c r="T295" i="4"/>
  <c r="U295" i="4" s="1"/>
  <c r="T316" i="4"/>
  <c r="T299" i="4"/>
  <c r="U299" i="4" s="1"/>
  <c r="T280" i="4"/>
  <c r="U280" i="4" s="1"/>
  <c r="T278" i="4"/>
  <c r="U278" i="4" s="1"/>
  <c r="T270" i="4"/>
  <c r="T272" i="4"/>
  <c r="T277" i="4"/>
  <c r="T274" i="4"/>
  <c r="U274" i="4" s="1"/>
  <c r="T276" i="4"/>
  <c r="T281" i="4"/>
  <c r="U281" i="4" s="1"/>
  <c r="T275" i="4"/>
  <c r="T271" i="4"/>
  <c r="T273" i="4"/>
  <c r="T279" i="4"/>
  <c r="T254" i="4"/>
  <c r="T255" i="4"/>
  <c r="V255" i="4" s="1"/>
  <c r="T253" i="4"/>
  <c r="V253" i="4" s="1"/>
  <c r="T251" i="4"/>
  <c r="T252" i="4"/>
  <c r="T259" i="4"/>
  <c r="T258" i="4"/>
  <c r="U258" i="4" s="1"/>
  <c r="T257" i="4"/>
  <c r="U257" i="4" s="1"/>
  <c r="T265" i="4"/>
  <c r="U265" i="4" s="1"/>
  <c r="T266" i="4"/>
  <c r="U266" i="4" s="1"/>
  <c r="T268" i="4"/>
  <c r="U268" i="4" s="1"/>
  <c r="T269" i="4"/>
  <c r="U269" i="4" s="1"/>
  <c r="T267" i="4"/>
  <c r="U267" i="4" s="1"/>
  <c r="T264" i="4"/>
  <c r="U264" i="4" s="1"/>
  <c r="T263" i="4"/>
  <c r="U263" i="4" s="1"/>
  <c r="T250" i="4"/>
  <c r="T261" i="4"/>
  <c r="U261" i="4" s="1"/>
  <c r="T262" i="4"/>
  <c r="T260" i="4"/>
  <c r="V260" i="4" s="1"/>
  <c r="T256" i="4"/>
  <c r="T227" i="4"/>
  <c r="T245" i="4"/>
  <c r="T233" i="4"/>
  <c r="V233" i="4" s="1"/>
  <c r="T236" i="4"/>
  <c r="U236" i="4" s="1"/>
  <c r="T231" i="4"/>
  <c r="V231" i="4" s="1"/>
  <c r="T235" i="4"/>
  <c r="T234" i="4"/>
  <c r="T229" i="4"/>
  <c r="T249" i="4"/>
  <c r="T240" i="4"/>
  <c r="T239" i="4"/>
  <c r="T242" i="4"/>
  <c r="T243" i="4"/>
  <c r="U243" i="4" s="1"/>
  <c r="T248" i="4"/>
  <c r="U248" i="4" s="1"/>
  <c r="T226" i="4"/>
  <c r="V226" i="4" s="1"/>
  <c r="T244" i="4"/>
  <c r="U244" i="4" s="1"/>
  <c r="T230" i="4"/>
  <c r="U230" i="4" s="1"/>
  <c r="T228" i="4"/>
  <c r="U228" i="4" s="1"/>
  <c r="T237" i="4"/>
  <c r="U237" i="4" s="1"/>
  <c r="T246" i="4"/>
  <c r="T238" i="4"/>
  <c r="T241" i="4"/>
  <c r="U241" i="4" s="1"/>
  <c r="T232" i="4"/>
  <c r="V232" i="4" s="1"/>
  <c r="T225" i="4"/>
  <c r="T247" i="4"/>
  <c r="T224" i="4"/>
  <c r="T204" i="4"/>
  <c r="U204" i="4" s="1"/>
  <c r="T213" i="4"/>
  <c r="U213" i="4" s="1"/>
  <c r="T218" i="4"/>
  <c r="U218" i="4" s="1"/>
  <c r="T210" i="4"/>
  <c r="T221" i="4"/>
  <c r="U221" i="4" s="1"/>
  <c r="T215" i="4"/>
  <c r="T220" i="4"/>
  <c r="U220" i="4" s="1"/>
  <c r="T217" i="4"/>
  <c r="T214" i="4"/>
  <c r="T223" i="4"/>
  <c r="T208" i="4"/>
  <c r="V208" i="4" s="1"/>
  <c r="T222" i="4"/>
  <c r="T219" i="4"/>
  <c r="T216" i="4"/>
  <c r="V216" i="4" s="1"/>
  <c r="T212" i="4"/>
  <c r="V212" i="4" s="1"/>
  <c r="T202" i="4"/>
  <c r="V202" i="4" s="1"/>
  <c r="T209" i="4"/>
  <c r="U209" i="4" s="1"/>
  <c r="T211" i="4"/>
  <c r="U211" i="4" s="1"/>
  <c r="T207" i="4"/>
  <c r="U207" i="4" s="1"/>
  <c r="T206" i="4"/>
  <c r="V206" i="4" s="1"/>
  <c r="T205" i="4"/>
  <c r="U205" i="4" s="1"/>
  <c r="T203" i="4"/>
  <c r="T201" i="4"/>
  <c r="T163" i="4"/>
  <c r="T136" i="4"/>
  <c r="T200" i="4"/>
  <c r="T172" i="4"/>
  <c r="T183" i="4"/>
  <c r="V183" i="4" s="1"/>
  <c r="T184" i="4"/>
  <c r="V184" i="4" s="1"/>
  <c r="T199" i="4"/>
  <c r="T197" i="4"/>
  <c r="T198" i="4"/>
  <c r="T149" i="4"/>
  <c r="U149" i="4" s="1"/>
  <c r="T148" i="4"/>
  <c r="U148" i="4" s="1"/>
  <c r="T169" i="4"/>
  <c r="T161" i="4"/>
  <c r="T162" i="4"/>
  <c r="U162" i="4" s="1"/>
  <c r="T141" i="4"/>
  <c r="T145" i="4"/>
  <c r="V145" i="4" s="1"/>
  <c r="T144" i="4"/>
  <c r="T140" i="4"/>
  <c r="T139" i="4"/>
  <c r="T155" i="4"/>
  <c r="V155" i="4" s="1"/>
  <c r="T170" i="4"/>
  <c r="V170" i="4" s="1"/>
  <c r="T171" i="4"/>
  <c r="V171" i="4" s="1"/>
  <c r="T168" i="4"/>
  <c r="T164" i="4"/>
  <c r="V164" i="4" s="1"/>
  <c r="T151" i="4"/>
  <c r="T152" i="4"/>
  <c r="V152" i="4" s="1"/>
  <c r="T150" i="4"/>
  <c r="U150" i="4" s="1"/>
  <c r="T176" i="4"/>
  <c r="U176" i="4" s="1"/>
  <c r="T178" i="4"/>
  <c r="T177" i="4"/>
  <c r="U177" i="4" s="1"/>
  <c r="T175" i="4"/>
  <c r="U175" i="4" s="1"/>
  <c r="T143" i="4"/>
  <c r="U143" i="4" s="1"/>
  <c r="T142" i="4"/>
  <c r="T146" i="4"/>
  <c r="U146" i="4" s="1"/>
  <c r="T147" i="4"/>
  <c r="T160" i="4"/>
  <c r="U160" i="4" s="1"/>
  <c r="T158" i="4"/>
  <c r="U158" i="4" s="1"/>
  <c r="T159" i="4"/>
  <c r="T157" i="4"/>
  <c r="U157" i="4" s="1"/>
  <c r="T182" i="4"/>
  <c r="U182" i="4" s="1"/>
  <c r="T181" i="4"/>
  <c r="U181" i="4" s="1"/>
  <c r="T180" i="4"/>
  <c r="U180" i="4" s="1"/>
  <c r="T179" i="4"/>
  <c r="T167" i="4"/>
  <c r="T166" i="4"/>
  <c r="T165" i="4"/>
  <c r="T174" i="4"/>
  <c r="V174" i="4" s="1"/>
  <c r="T173" i="4"/>
  <c r="T154" i="4"/>
  <c r="T153" i="4"/>
  <c r="T138" i="4"/>
  <c r="V138" i="4" s="1"/>
  <c r="T156" i="4"/>
  <c r="V156" i="4" s="1"/>
  <c r="T137" i="4"/>
  <c r="T135" i="4"/>
  <c r="T134" i="4"/>
  <c r="T133" i="4"/>
  <c r="U133" i="4" s="1"/>
  <c r="T192" i="4"/>
  <c r="T196" i="4"/>
  <c r="T195" i="4"/>
  <c r="T194" i="4"/>
  <c r="U194" i="4" s="1"/>
  <c r="T190" i="4"/>
  <c r="U190" i="4" s="1"/>
  <c r="T189" i="4"/>
  <c r="T193" i="4"/>
  <c r="U193" i="4" s="1"/>
  <c r="T188" i="4"/>
  <c r="U188" i="4" s="1"/>
  <c r="T187" i="4"/>
  <c r="T186" i="4"/>
  <c r="U186" i="4" s="1"/>
  <c r="T185" i="4"/>
  <c r="U185" i="4" s="1"/>
  <c r="T191" i="4"/>
  <c r="U191" i="4" s="1"/>
  <c r="T33" i="4"/>
  <c r="V33" i="4" s="1"/>
  <c r="T105" i="4"/>
  <c r="V105" i="4" s="1"/>
  <c r="T60" i="4"/>
  <c r="T125" i="4"/>
  <c r="T30" i="4"/>
  <c r="T124" i="4"/>
  <c r="T36" i="4"/>
  <c r="T63" i="4"/>
  <c r="T132" i="4"/>
  <c r="T38" i="4"/>
  <c r="V38" i="4" s="1"/>
  <c r="T81" i="4"/>
  <c r="T89" i="4"/>
  <c r="U89" i="4" s="1"/>
  <c r="T47" i="4"/>
  <c r="U47" i="4" s="1"/>
  <c r="T103" i="4"/>
  <c r="U103" i="4" s="1"/>
  <c r="T131" i="4"/>
  <c r="U131" i="4" s="1"/>
  <c r="T113" i="4"/>
  <c r="T73" i="4"/>
  <c r="T58" i="4"/>
  <c r="V58" i="4" s="1"/>
  <c r="T15" i="4"/>
  <c r="T42" i="4"/>
  <c r="U42" i="4" s="1"/>
  <c r="T102" i="4"/>
  <c r="T75" i="4"/>
  <c r="V75" i="4" s="1"/>
  <c r="T122" i="4"/>
  <c r="V122" i="4" s="1"/>
  <c r="T83" i="4"/>
  <c r="V83" i="4" s="1"/>
  <c r="T82" i="4"/>
  <c r="V82" i="4" s="1"/>
  <c r="T39" i="4"/>
  <c r="U39" i="4" s="1"/>
  <c r="T127" i="4"/>
  <c r="U127" i="4" s="1"/>
  <c r="T23" i="4"/>
  <c r="U23" i="4" s="1"/>
  <c r="T90" i="4"/>
  <c r="T55" i="4"/>
  <c r="U55" i="4" s="1"/>
  <c r="T112" i="4"/>
  <c r="T110" i="4"/>
  <c r="T108" i="4"/>
  <c r="T111" i="4"/>
  <c r="T120" i="4"/>
  <c r="T129" i="4"/>
  <c r="T65" i="4"/>
  <c r="T22" i="4"/>
  <c r="T126" i="4"/>
  <c r="T20" i="4"/>
  <c r="T97" i="4"/>
  <c r="T27" i="4"/>
  <c r="T87" i="4"/>
  <c r="U87" i="4" s="1"/>
  <c r="T130" i="4"/>
  <c r="U130" i="4" s="1"/>
  <c r="T70" i="4"/>
  <c r="U70" i="4" s="1"/>
  <c r="T31" i="4"/>
  <c r="U31" i="4" s="1"/>
  <c r="T100" i="4"/>
  <c r="U100" i="4" s="1"/>
  <c r="T40" i="4"/>
  <c r="U40" i="4" s="1"/>
  <c r="T45" i="4"/>
  <c r="U45" i="4" s="1"/>
  <c r="T72" i="4"/>
  <c r="U72" i="4" s="1"/>
  <c r="T64" i="4"/>
  <c r="T67" i="4"/>
  <c r="U67" i="4" s="1"/>
  <c r="T29" i="4"/>
  <c r="T98" i="4"/>
  <c r="T34" i="4"/>
  <c r="T101" i="4"/>
  <c r="T95" i="4"/>
  <c r="T49" i="4"/>
  <c r="T21" i="4"/>
  <c r="T16" i="4"/>
  <c r="U16" i="4" s="1"/>
  <c r="T37" i="4"/>
  <c r="U37" i="4" s="1"/>
  <c r="T116" i="4"/>
  <c r="T26" i="4"/>
  <c r="T61" i="4"/>
  <c r="V61" i="4" s="1"/>
  <c r="T52" i="4"/>
  <c r="T62" i="4"/>
  <c r="T109" i="4"/>
  <c r="V109" i="4" s="1"/>
  <c r="T68" i="4"/>
  <c r="V68" i="4" s="1"/>
  <c r="T69" i="4"/>
  <c r="V69" i="4" s="1"/>
  <c r="T50" i="4"/>
  <c r="V50" i="4" s="1"/>
  <c r="T86" i="4"/>
  <c r="T19" i="4"/>
  <c r="V19" i="4" s="1"/>
  <c r="T43" i="4"/>
  <c r="U43" i="4" s="1"/>
  <c r="T104" i="4"/>
  <c r="U104" i="4" s="1"/>
  <c r="T121" i="4"/>
  <c r="T94" i="4"/>
  <c r="T18" i="4"/>
  <c r="T56" i="4"/>
  <c r="T84" i="4"/>
  <c r="V84" i="4" s="1"/>
  <c r="T79" i="4"/>
  <c r="V79" i="4" s="1"/>
  <c r="T48" i="4"/>
  <c r="V48" i="4" s="1"/>
  <c r="T91" i="4"/>
  <c r="T41" i="4"/>
  <c r="T88" i="4"/>
  <c r="T80" i="4"/>
  <c r="U80" i="4" s="1"/>
  <c r="T128" i="4"/>
  <c r="U128" i="4" s="1"/>
  <c r="T117" i="4"/>
  <c r="T123" i="4"/>
  <c r="T32" i="4"/>
  <c r="V32" i="4" s="1"/>
  <c r="T115" i="4"/>
  <c r="T114" i="4"/>
  <c r="T28" i="4"/>
  <c r="T35" i="4"/>
  <c r="T118" i="4"/>
  <c r="T54" i="4"/>
  <c r="T59" i="4"/>
  <c r="T85" i="4"/>
  <c r="U85" i="4" s="1"/>
  <c r="T46" i="4"/>
  <c r="U46" i="4" s="1"/>
  <c r="T93" i="4"/>
  <c r="U93" i="4" s="1"/>
  <c r="T107" i="4"/>
  <c r="U107" i="4" s="1"/>
  <c r="T66" i="4"/>
  <c r="T71" i="4"/>
  <c r="U71" i="4" s="1"/>
  <c r="T76" i="4"/>
  <c r="U76" i="4" s="1"/>
  <c r="T44" i="4"/>
  <c r="T51" i="4"/>
  <c r="T57" i="4"/>
  <c r="V57" i="4" s="1"/>
  <c r="T24" i="4"/>
  <c r="T53" i="4"/>
  <c r="T77" i="4"/>
  <c r="T99" i="4"/>
  <c r="T96" i="4"/>
  <c r="T92" i="4"/>
  <c r="U92" i="4" s="1"/>
  <c r="T25" i="4"/>
  <c r="T119" i="4"/>
  <c r="T106" i="4"/>
  <c r="U106" i="4" s="1"/>
  <c r="T74" i="4"/>
  <c r="U74" i="4" s="1"/>
  <c r="T78" i="4"/>
  <c r="V78" i="4" s="1"/>
  <c r="X360" i="4"/>
  <c r="Z360" i="4" s="1"/>
  <c r="X358" i="4"/>
  <c r="Z358" i="4" s="1"/>
  <c r="X349" i="4"/>
  <c r="Z349" i="4" s="1"/>
  <c r="X356" i="4"/>
  <c r="Z356" i="4" s="1"/>
  <c r="X346" i="4"/>
  <c r="X352" i="4"/>
  <c r="X361" i="4"/>
  <c r="Y361" i="4" s="1"/>
  <c r="X362" i="4"/>
  <c r="Y362" i="4" s="1"/>
  <c r="X348" i="4"/>
  <c r="X350" i="4"/>
  <c r="Y350" i="4" s="1"/>
  <c r="X345" i="4"/>
  <c r="X359" i="4"/>
  <c r="X355" i="4"/>
  <c r="X364" i="4"/>
  <c r="X357" i="4"/>
  <c r="Y357" i="4" s="1"/>
  <c r="X351" i="4"/>
  <c r="X354" i="4"/>
  <c r="X353" i="4"/>
  <c r="X363" i="4"/>
  <c r="X347" i="4"/>
  <c r="X341" i="4"/>
  <c r="X336" i="4"/>
  <c r="Z336" i="4" s="1"/>
  <c r="X339" i="4"/>
  <c r="X334" i="4"/>
  <c r="X338" i="4"/>
  <c r="X343" i="4"/>
  <c r="Z343" i="4" s="1"/>
  <c r="X335" i="4"/>
  <c r="X333" i="4"/>
  <c r="Y333" i="4" s="1"/>
  <c r="X340" i="4"/>
  <c r="X337" i="4"/>
  <c r="X342" i="4"/>
  <c r="X344" i="4"/>
  <c r="X300" i="4"/>
  <c r="X284" i="4"/>
  <c r="X301" i="4"/>
  <c r="X305" i="4"/>
  <c r="Y305" i="4" s="1"/>
  <c r="X292" i="4"/>
  <c r="Y292" i="4" s="1"/>
  <c r="X326" i="4"/>
  <c r="Y326" i="4" s="1"/>
  <c r="X331" i="4"/>
  <c r="Y331" i="4" s="1"/>
  <c r="X329" i="4"/>
  <c r="Y329" i="4" s="1"/>
  <c r="X282" i="4"/>
  <c r="X283" i="4"/>
  <c r="Y283" i="4" s="1"/>
  <c r="X328" i="4"/>
  <c r="Z328" i="4" s="1"/>
  <c r="X304" i="4"/>
  <c r="X307" i="4"/>
  <c r="X332" i="4"/>
  <c r="X311" i="4"/>
  <c r="X302" i="4"/>
  <c r="X306" i="4"/>
  <c r="Y306" i="4" s="1"/>
  <c r="X315" i="4"/>
  <c r="Y315" i="4" s="1"/>
  <c r="X293" i="4"/>
  <c r="X313" i="4"/>
  <c r="X324" i="4"/>
  <c r="X314" i="4"/>
  <c r="Y314" i="4" s="1"/>
  <c r="X322" i="4"/>
  <c r="Y322" i="4" s="1"/>
  <c r="X323" i="4"/>
  <c r="X327" i="4"/>
  <c r="Y327" i="4" s="1"/>
  <c r="X296" i="4"/>
  <c r="X286" i="4"/>
  <c r="X321" i="4"/>
  <c r="X309" i="4"/>
  <c r="Z309" i="4" s="1"/>
  <c r="X285" i="4"/>
  <c r="Z285" i="4" s="1"/>
  <c r="X290" i="4"/>
  <c r="Z290" i="4" s="1"/>
  <c r="X289" i="4"/>
  <c r="X320" i="4"/>
  <c r="Z320" i="4" s="1"/>
  <c r="X291" i="4"/>
  <c r="X319" i="4"/>
  <c r="Y319" i="4" s="1"/>
  <c r="X317" i="4"/>
  <c r="X298" i="4"/>
  <c r="X318" i="4"/>
  <c r="X330" i="4"/>
  <c r="X287" i="4"/>
  <c r="Z287" i="4" s="1"/>
  <c r="X310" i="4"/>
  <c r="Z310" i="4" s="1"/>
  <c r="X294" i="4"/>
  <c r="Z294" i="4" s="1"/>
  <c r="X297" i="4"/>
  <c r="X325" i="4"/>
  <c r="Z325" i="4" s="1"/>
  <c r="X288" i="4"/>
  <c r="X303" i="4"/>
  <c r="X308" i="4"/>
  <c r="X312" i="4"/>
  <c r="Y312" i="4" s="1"/>
  <c r="X295" i="4"/>
  <c r="Y295" i="4" s="1"/>
  <c r="X316" i="4"/>
  <c r="Y316" i="4" s="1"/>
  <c r="X299" i="4"/>
  <c r="X280" i="4"/>
  <c r="Z280" i="4" s="1"/>
  <c r="X278" i="4"/>
  <c r="Y278" i="4" s="1"/>
  <c r="X270" i="4"/>
  <c r="Z270" i="4" s="1"/>
  <c r="X272" i="4"/>
  <c r="Y272" i="4" s="1"/>
  <c r="X277" i="4"/>
  <c r="X274" i="4"/>
  <c r="X276" i="4"/>
  <c r="X281" i="4"/>
  <c r="Y281" i="4" s="1"/>
  <c r="X275" i="4"/>
  <c r="Y275" i="4" s="1"/>
  <c r="X271" i="4"/>
  <c r="Y271" i="4" s="1"/>
  <c r="X273" i="4"/>
  <c r="Y273" i="4" s="1"/>
  <c r="X279" i="4"/>
  <c r="X254" i="4"/>
  <c r="X255" i="4"/>
  <c r="X253" i="4"/>
  <c r="X251" i="4"/>
  <c r="X252" i="4"/>
  <c r="X259" i="4"/>
  <c r="X258" i="4"/>
  <c r="X257" i="4"/>
  <c r="X265" i="4"/>
  <c r="Y265" i="4" s="1"/>
  <c r="X266" i="4"/>
  <c r="Y266" i="4" s="1"/>
  <c r="X268" i="4"/>
  <c r="X269" i="4"/>
  <c r="Z269" i="4" s="1"/>
  <c r="X267" i="4"/>
  <c r="X264" i="4"/>
  <c r="X263" i="4"/>
  <c r="X250" i="4"/>
  <c r="X261" i="4"/>
  <c r="X262" i="4"/>
  <c r="X260" i="4"/>
  <c r="X256" i="4"/>
  <c r="Y256" i="4" s="1"/>
  <c r="X227" i="4"/>
  <c r="X245" i="4"/>
  <c r="X233" i="4"/>
  <c r="X236" i="4"/>
  <c r="Z236" i="4" s="1"/>
  <c r="X231" i="4"/>
  <c r="Z231" i="4" s="1"/>
  <c r="X235" i="4"/>
  <c r="Z235" i="4" s="1"/>
  <c r="X234" i="4"/>
  <c r="Z234" i="4" s="1"/>
  <c r="X229" i="4"/>
  <c r="X249" i="4"/>
  <c r="X240" i="4"/>
  <c r="X239" i="4"/>
  <c r="Z239" i="4" s="1"/>
  <c r="X242" i="4"/>
  <c r="X243" i="4"/>
  <c r="Y243" i="4" s="1"/>
  <c r="X248" i="4"/>
  <c r="Y248" i="4" s="1"/>
  <c r="X226" i="4"/>
  <c r="Y226" i="4" s="1"/>
  <c r="X244" i="4"/>
  <c r="X230" i="4"/>
  <c r="Y230" i="4" s="1"/>
  <c r="X228" i="4"/>
  <c r="Y228" i="4" s="1"/>
  <c r="X237" i="4"/>
  <c r="Z237" i="4" s="1"/>
  <c r="X246" i="4"/>
  <c r="Y246" i="4" s="1"/>
  <c r="X238" i="4"/>
  <c r="X241" i="4"/>
  <c r="X232" i="4"/>
  <c r="Z232" i="4" s="1"/>
  <c r="X225" i="4"/>
  <c r="Z225" i="4" s="1"/>
  <c r="X247" i="4"/>
  <c r="Z247" i="4" s="1"/>
  <c r="X224" i="4"/>
  <c r="X204" i="4"/>
  <c r="Z204" i="4" s="1"/>
  <c r="X213" i="4"/>
  <c r="Y213" i="4" s="1"/>
  <c r="X218" i="4"/>
  <c r="X210" i="4"/>
  <c r="X221" i="4"/>
  <c r="X215" i="4"/>
  <c r="X220" i="4"/>
  <c r="X217" i="4"/>
  <c r="Z217" i="4" s="1"/>
  <c r="X214" i="4"/>
  <c r="X223" i="4"/>
  <c r="X208" i="4"/>
  <c r="Y208" i="4" s="1"/>
  <c r="X222" i="4"/>
  <c r="Y222" i="4" s="1"/>
  <c r="X219" i="4"/>
  <c r="X216" i="4"/>
  <c r="X212" i="4"/>
  <c r="X202" i="4"/>
  <c r="X209" i="4"/>
  <c r="Z209" i="4" s="1"/>
  <c r="X211" i="4"/>
  <c r="Z211" i="4" s="1"/>
  <c r="X207" i="4"/>
  <c r="X206" i="4"/>
  <c r="X205" i="4"/>
  <c r="Y205" i="4" s="1"/>
  <c r="X203" i="4"/>
  <c r="Y203" i="4" s="1"/>
  <c r="X201" i="4"/>
  <c r="X163" i="4"/>
  <c r="Z163" i="4" s="1"/>
  <c r="X136" i="4"/>
  <c r="X200" i="4"/>
  <c r="X172" i="4"/>
  <c r="Y172" i="4" s="1"/>
  <c r="X183" i="4"/>
  <c r="X184" i="4"/>
  <c r="X199" i="4"/>
  <c r="X197" i="4"/>
  <c r="X198" i="4"/>
  <c r="X149" i="4"/>
  <c r="X148" i="4"/>
  <c r="X169" i="4"/>
  <c r="X161" i="4"/>
  <c r="X162" i="4"/>
  <c r="X141" i="4"/>
  <c r="X145" i="4"/>
  <c r="X144" i="4"/>
  <c r="Y144" i="4" s="1"/>
  <c r="X140" i="4"/>
  <c r="X139" i="4"/>
  <c r="X155" i="4"/>
  <c r="X170" i="4"/>
  <c r="Y170" i="4" s="1"/>
  <c r="X171" i="4"/>
  <c r="Y171" i="4" s="1"/>
  <c r="X168" i="4"/>
  <c r="Y168" i="4" s="1"/>
  <c r="X164" i="4"/>
  <c r="Y164" i="4" s="1"/>
  <c r="X151" i="4"/>
  <c r="Y151" i="4" s="1"/>
  <c r="X152" i="4"/>
  <c r="Z152" i="4" s="1"/>
  <c r="X150" i="4"/>
  <c r="Y150" i="4" s="1"/>
  <c r="X176" i="4"/>
  <c r="Y176" i="4" s="1"/>
  <c r="X178" i="4"/>
  <c r="Y178" i="4" s="1"/>
  <c r="X177" i="4"/>
  <c r="Y177" i="4" s="1"/>
  <c r="X175" i="4"/>
  <c r="Z175" i="4" s="1"/>
  <c r="X143" i="4"/>
  <c r="Z143" i="4" s="1"/>
  <c r="X142" i="4"/>
  <c r="Z142" i="4" s="1"/>
  <c r="X146" i="4"/>
  <c r="Z146" i="4" s="1"/>
  <c r="X147" i="4"/>
  <c r="X160" i="4"/>
  <c r="Y160" i="4" s="1"/>
  <c r="X158" i="4"/>
  <c r="Y158" i="4" s="1"/>
  <c r="X159" i="4"/>
  <c r="Y159" i="4" s="1"/>
  <c r="X157" i="4"/>
  <c r="X182" i="4"/>
  <c r="X181" i="4"/>
  <c r="X180" i="4"/>
  <c r="X179" i="4"/>
  <c r="X167" i="4"/>
  <c r="X166" i="4"/>
  <c r="X165" i="4"/>
  <c r="X174" i="4"/>
  <c r="X173" i="4"/>
  <c r="X154" i="4"/>
  <c r="Y154" i="4" s="1"/>
  <c r="X153" i="4"/>
  <c r="Y153" i="4" s="1"/>
  <c r="X138" i="4"/>
  <c r="X156" i="4"/>
  <c r="X137" i="4"/>
  <c r="X135" i="4"/>
  <c r="X134" i="4"/>
  <c r="X133" i="4"/>
  <c r="X192" i="4"/>
  <c r="X196" i="4"/>
  <c r="X195" i="4"/>
  <c r="X194" i="4"/>
  <c r="Y194" i="4" s="1"/>
  <c r="X190" i="4"/>
  <c r="Y190" i="4" s="1"/>
  <c r="X189" i="4"/>
  <c r="Y189" i="4" s="1"/>
  <c r="X193" i="4"/>
  <c r="Z193" i="4" s="1"/>
  <c r="X188" i="4"/>
  <c r="X187" i="4"/>
  <c r="Z187" i="4" s="1"/>
  <c r="X186" i="4"/>
  <c r="Y186" i="4" s="1"/>
  <c r="X185" i="4"/>
  <c r="Z185" i="4" s="1"/>
  <c r="X191" i="4"/>
  <c r="Z191" i="4" s="1"/>
  <c r="X33" i="4"/>
  <c r="X105" i="4"/>
  <c r="Y105" i="4" s="1"/>
  <c r="X60" i="4"/>
  <c r="Z60" i="4" s="1"/>
  <c r="X125" i="4"/>
  <c r="Y125" i="4" s="1"/>
  <c r="X30" i="4"/>
  <c r="Z30" i="4" s="1"/>
  <c r="X124" i="4"/>
  <c r="Y124" i="4" s="1"/>
  <c r="X36" i="4"/>
  <c r="X63" i="4"/>
  <c r="X132" i="4"/>
  <c r="X38" i="4"/>
  <c r="Z38" i="4" s="1"/>
  <c r="X81" i="4"/>
  <c r="Y81" i="4" s="1"/>
  <c r="X89" i="4"/>
  <c r="Y89" i="4" s="1"/>
  <c r="X47" i="4"/>
  <c r="X103" i="4"/>
  <c r="X131" i="4"/>
  <c r="X113" i="4"/>
  <c r="Y113" i="4" s="1"/>
  <c r="X73" i="4"/>
  <c r="Y73" i="4" s="1"/>
  <c r="X58" i="4"/>
  <c r="Y58" i="4" s="1"/>
  <c r="X15" i="4"/>
  <c r="Z15" i="4" s="1"/>
  <c r="X42" i="4"/>
  <c r="Z42" i="4" s="1"/>
  <c r="X102" i="4"/>
  <c r="X75" i="4"/>
  <c r="X122" i="4"/>
  <c r="X83" i="4"/>
  <c r="X82" i="4"/>
  <c r="X39" i="4"/>
  <c r="Z39" i="4" s="1"/>
  <c r="X127" i="4"/>
  <c r="X23" i="4"/>
  <c r="X90" i="4"/>
  <c r="X55" i="4"/>
  <c r="Y55" i="4" s="1"/>
  <c r="X112" i="4"/>
  <c r="Y112" i="4" s="1"/>
  <c r="X110" i="4"/>
  <c r="X108" i="4"/>
  <c r="X111" i="4"/>
  <c r="X120" i="4"/>
  <c r="X129" i="4"/>
  <c r="X65" i="4"/>
  <c r="X22" i="4"/>
  <c r="X126" i="4"/>
  <c r="X20" i="4"/>
  <c r="X97" i="4"/>
  <c r="X27" i="4"/>
  <c r="X87" i="4"/>
  <c r="Y87" i="4" s="1"/>
  <c r="X130" i="4"/>
  <c r="Y130" i="4" s="1"/>
  <c r="X70" i="4"/>
  <c r="Y70" i="4" s="1"/>
  <c r="X31" i="4"/>
  <c r="Y31" i="4" s="1"/>
  <c r="X100" i="4"/>
  <c r="Y100" i="4" s="1"/>
  <c r="X40" i="4"/>
  <c r="Y40" i="4" s="1"/>
  <c r="X45" i="4"/>
  <c r="Y45" i="4" s="1"/>
  <c r="X72" i="4"/>
  <c r="X64" i="4"/>
  <c r="Y64" i="4" s="1"/>
  <c r="X67" i="4"/>
  <c r="Y67" i="4" s="1"/>
  <c r="X29" i="4"/>
  <c r="X98" i="4"/>
  <c r="X34" i="4"/>
  <c r="X101" i="4"/>
  <c r="Y101" i="4" s="1"/>
  <c r="X95" i="4"/>
  <c r="X49" i="4"/>
  <c r="Y49" i="4" s="1"/>
  <c r="X21" i="4"/>
  <c r="X16" i="4"/>
  <c r="X37" i="4"/>
  <c r="Z37" i="4" s="1"/>
  <c r="X116" i="4"/>
  <c r="X26" i="4"/>
  <c r="X61" i="4"/>
  <c r="X52" i="4"/>
  <c r="Y52" i="4" s="1"/>
  <c r="X62" i="4"/>
  <c r="Y62" i="4" s="1"/>
  <c r="X109" i="4"/>
  <c r="Y109" i="4" s="1"/>
  <c r="X68" i="4"/>
  <c r="X69" i="4"/>
  <c r="X50" i="4"/>
  <c r="Z50" i="4" s="1"/>
  <c r="X86" i="4"/>
  <c r="X19" i="4"/>
  <c r="Z19" i="4" s="1"/>
  <c r="X43" i="4"/>
  <c r="X104" i="4"/>
  <c r="X121" i="4"/>
  <c r="X94" i="4"/>
  <c r="X18" i="4"/>
  <c r="Y18" i="4" s="1"/>
  <c r="X56" i="4"/>
  <c r="Y56" i="4" s="1"/>
  <c r="X84" i="4"/>
  <c r="X79" i="4"/>
  <c r="Z79" i="4" s="1"/>
  <c r="X48" i="4"/>
  <c r="Z48" i="4" s="1"/>
  <c r="X91" i="4"/>
  <c r="Z91" i="4" s="1"/>
  <c r="X41" i="4"/>
  <c r="Z41" i="4" s="1"/>
  <c r="X88" i="4"/>
  <c r="Z88" i="4" s="1"/>
  <c r="X80" i="4"/>
  <c r="X128" i="4"/>
  <c r="Z128" i="4" s="1"/>
  <c r="X117" i="4"/>
  <c r="X123" i="4"/>
  <c r="Y123" i="4" s="1"/>
  <c r="X32" i="4"/>
  <c r="Y32" i="4" s="1"/>
  <c r="X115" i="4"/>
  <c r="Y115" i="4" s="1"/>
  <c r="X114" i="4"/>
  <c r="Z114" i="4" s="1"/>
  <c r="X28" i="4"/>
  <c r="Y28" i="4" s="1"/>
  <c r="X35" i="4"/>
  <c r="Y35" i="4" s="1"/>
  <c r="X118" i="4"/>
  <c r="Z118" i="4" s="1"/>
  <c r="X54" i="4"/>
  <c r="Y54" i="4" s="1"/>
  <c r="X59" i="4"/>
  <c r="X85" i="4"/>
  <c r="X46" i="4"/>
  <c r="X93" i="4"/>
  <c r="X107" i="4"/>
  <c r="X66" i="4"/>
  <c r="X71" i="4"/>
  <c r="X76" i="4"/>
  <c r="Y76" i="4" s="1"/>
  <c r="X44" i="4"/>
  <c r="Y44" i="4" s="1"/>
  <c r="X51" i="4"/>
  <c r="Y51" i="4" s="1"/>
  <c r="X57" i="4"/>
  <c r="Y57" i="4" s="1"/>
  <c r="X24" i="4"/>
  <c r="Z24" i="4" s="1"/>
  <c r="X53" i="4"/>
  <c r="X77" i="4"/>
  <c r="X99" i="4"/>
  <c r="X96" i="4"/>
  <c r="X92" i="4"/>
  <c r="X25" i="4"/>
  <c r="Y25" i="4" s="1"/>
  <c r="X119" i="4"/>
  <c r="X106" i="4"/>
  <c r="Z106" i="4" s="1"/>
  <c r="X74" i="4"/>
  <c r="X78" i="4"/>
  <c r="C78" i="4"/>
  <c r="C74" i="4"/>
  <c r="C106" i="4"/>
  <c r="C119" i="4"/>
  <c r="C25" i="4"/>
  <c r="C92" i="4"/>
  <c r="C96" i="4"/>
  <c r="C99" i="4"/>
  <c r="C77" i="4"/>
  <c r="C53" i="4"/>
  <c r="C24" i="4"/>
  <c r="C57" i="4"/>
  <c r="C51" i="4"/>
  <c r="C44" i="4"/>
  <c r="C76" i="4"/>
  <c r="C71" i="4"/>
  <c r="C66" i="4"/>
  <c r="C107" i="4"/>
  <c r="C93" i="4"/>
  <c r="C46" i="4"/>
  <c r="C85" i="4"/>
  <c r="C59" i="4"/>
  <c r="C54" i="4"/>
  <c r="C118" i="4"/>
  <c r="C35" i="4"/>
  <c r="C28" i="4"/>
  <c r="C114" i="4"/>
  <c r="C115" i="4"/>
  <c r="C32" i="4"/>
  <c r="C123" i="4"/>
  <c r="C117" i="4"/>
  <c r="C128" i="4"/>
  <c r="C80" i="4"/>
  <c r="C88" i="4"/>
  <c r="C41" i="4"/>
  <c r="C91" i="4"/>
  <c r="C48" i="4"/>
  <c r="C79" i="4"/>
  <c r="C84" i="4"/>
  <c r="C56" i="4"/>
  <c r="C18" i="4"/>
  <c r="C94" i="4"/>
  <c r="C121" i="4"/>
  <c r="C104" i="4"/>
  <c r="C43" i="4"/>
  <c r="C19" i="4"/>
  <c r="C86" i="4"/>
  <c r="C50" i="4"/>
  <c r="C69" i="4"/>
  <c r="C68" i="4"/>
  <c r="C109" i="4"/>
  <c r="C62" i="4"/>
  <c r="C52" i="4"/>
  <c r="C61" i="4"/>
  <c r="C26" i="4"/>
  <c r="C116" i="4"/>
  <c r="C37" i="4"/>
  <c r="C16" i="4"/>
  <c r="C21" i="4"/>
  <c r="C49" i="4"/>
  <c r="C95" i="4"/>
  <c r="C101" i="4"/>
  <c r="C34" i="4"/>
  <c r="C98" i="4"/>
  <c r="C29" i="4"/>
  <c r="C67" i="4"/>
  <c r="C64" i="4"/>
  <c r="C72" i="4"/>
  <c r="C45" i="4"/>
  <c r="C40" i="4"/>
  <c r="C100" i="4"/>
  <c r="C31" i="4"/>
  <c r="C70" i="4"/>
  <c r="C130" i="4"/>
  <c r="C87" i="4"/>
  <c r="C27" i="4"/>
  <c r="C97" i="4"/>
  <c r="C20" i="4"/>
  <c r="C126" i="4"/>
  <c r="C22" i="4"/>
  <c r="C65" i="4"/>
  <c r="C129" i="4"/>
  <c r="C120" i="4"/>
  <c r="C111" i="4"/>
  <c r="C108" i="4"/>
  <c r="C110" i="4"/>
  <c r="C112" i="4"/>
  <c r="C55" i="4"/>
  <c r="C90" i="4"/>
  <c r="C23" i="4"/>
  <c r="C127" i="4"/>
  <c r="C39" i="4"/>
  <c r="C82" i="4"/>
  <c r="C83" i="4"/>
  <c r="C122" i="4"/>
  <c r="C75" i="4"/>
  <c r="C102" i="4"/>
  <c r="C42" i="4"/>
  <c r="C15" i="4"/>
  <c r="C58" i="4"/>
  <c r="C73" i="4"/>
  <c r="C113" i="4"/>
  <c r="C131" i="4"/>
  <c r="C103" i="4"/>
  <c r="C47" i="4"/>
  <c r="C89" i="4"/>
  <c r="C81" i="4"/>
  <c r="C38" i="4"/>
  <c r="C132" i="4"/>
  <c r="C63" i="4"/>
  <c r="C36" i="4"/>
  <c r="C124" i="4"/>
  <c r="C30" i="4"/>
  <c r="C125" i="4"/>
  <c r="C60" i="4"/>
  <c r="C105" i="4"/>
  <c r="C33" i="4"/>
  <c r="C191" i="4"/>
  <c r="C185" i="4"/>
  <c r="C186" i="4"/>
  <c r="C187" i="4"/>
  <c r="C188" i="4"/>
  <c r="C193" i="4"/>
  <c r="C189" i="4"/>
  <c r="C190" i="4"/>
  <c r="C194" i="4"/>
  <c r="C195" i="4"/>
  <c r="C196" i="4"/>
  <c r="C192" i="4"/>
  <c r="C133" i="4"/>
  <c r="C134" i="4"/>
  <c r="C135" i="4"/>
  <c r="C137" i="4"/>
  <c r="C156" i="4"/>
  <c r="C138" i="4"/>
  <c r="C153" i="4"/>
  <c r="C154" i="4"/>
  <c r="C173" i="4"/>
  <c r="C174" i="4"/>
  <c r="C165" i="4"/>
  <c r="C166" i="4"/>
  <c r="C167" i="4"/>
  <c r="C179" i="4"/>
  <c r="C180" i="4"/>
  <c r="C181" i="4"/>
  <c r="C182" i="4"/>
  <c r="C157" i="4"/>
  <c r="C159" i="4"/>
  <c r="C158" i="4"/>
  <c r="C160" i="4"/>
  <c r="C147" i="4"/>
  <c r="C146" i="4"/>
  <c r="C142" i="4"/>
  <c r="C143" i="4"/>
  <c r="C175" i="4"/>
  <c r="C177" i="4"/>
  <c r="C178" i="4"/>
  <c r="C176" i="4"/>
  <c r="C150" i="4"/>
  <c r="C152" i="4"/>
  <c r="C151" i="4"/>
  <c r="C164" i="4"/>
  <c r="C168" i="4"/>
  <c r="C171" i="4"/>
  <c r="C170" i="4"/>
  <c r="C155" i="4"/>
  <c r="C139" i="4"/>
  <c r="C140" i="4"/>
  <c r="C144" i="4"/>
  <c r="C145" i="4"/>
  <c r="C141" i="4"/>
  <c r="C162" i="4"/>
  <c r="C161" i="4"/>
  <c r="C169" i="4"/>
  <c r="C148" i="4"/>
  <c r="C149" i="4"/>
  <c r="C198" i="4"/>
  <c r="C197" i="4"/>
  <c r="C199" i="4"/>
  <c r="C184" i="4"/>
  <c r="C183" i="4"/>
  <c r="C172" i="4"/>
  <c r="C200" i="4"/>
  <c r="C136" i="4"/>
  <c r="C163" i="4"/>
  <c r="C201" i="4"/>
  <c r="C203" i="4"/>
  <c r="C205" i="4"/>
  <c r="C206" i="4"/>
  <c r="C207" i="4"/>
  <c r="C211" i="4"/>
  <c r="C209" i="4"/>
  <c r="C202" i="4"/>
  <c r="C212" i="4"/>
  <c r="C216" i="4"/>
  <c r="C219" i="4"/>
  <c r="C222" i="4"/>
  <c r="C208" i="4"/>
  <c r="C223" i="4"/>
  <c r="C214" i="4"/>
  <c r="C217" i="4"/>
  <c r="C220" i="4"/>
  <c r="C215" i="4"/>
  <c r="C221" i="4"/>
  <c r="C210" i="4"/>
  <c r="C218" i="4"/>
  <c r="C213" i="4"/>
  <c r="C204" i="4"/>
  <c r="C224" i="4"/>
  <c r="C247" i="4"/>
  <c r="C225" i="4"/>
  <c r="C232" i="4"/>
  <c r="C241" i="4"/>
  <c r="C238" i="4"/>
  <c r="C246" i="4"/>
  <c r="C237" i="4"/>
  <c r="C228" i="4"/>
  <c r="C230" i="4"/>
  <c r="C244" i="4"/>
  <c r="C226" i="4"/>
  <c r="C248" i="4"/>
  <c r="C243" i="4"/>
  <c r="C242" i="4"/>
  <c r="C239" i="4"/>
  <c r="C240" i="4"/>
  <c r="C249" i="4"/>
  <c r="C229" i="4"/>
  <c r="C234" i="4"/>
  <c r="C235" i="4"/>
  <c r="C231" i="4"/>
  <c r="C236" i="4"/>
  <c r="C233" i="4"/>
  <c r="C245" i="4"/>
  <c r="C227" i="4"/>
  <c r="C256" i="4"/>
  <c r="C260" i="4"/>
  <c r="C262" i="4"/>
  <c r="C261" i="4"/>
  <c r="C250" i="4"/>
  <c r="C263" i="4"/>
  <c r="C264" i="4"/>
  <c r="C267" i="4"/>
  <c r="C269" i="4"/>
  <c r="C268" i="4"/>
  <c r="C266" i="4"/>
  <c r="C265" i="4"/>
  <c r="C257" i="4"/>
  <c r="C258" i="4"/>
  <c r="C259" i="4"/>
  <c r="C252" i="4"/>
  <c r="C251" i="4"/>
  <c r="C253" i="4"/>
  <c r="C255" i="4"/>
  <c r="C254" i="4"/>
  <c r="C279" i="4"/>
  <c r="C273" i="4"/>
  <c r="C271" i="4"/>
  <c r="C275" i="4"/>
  <c r="C281" i="4"/>
  <c r="C276" i="4"/>
  <c r="C274" i="4"/>
  <c r="C277" i="4"/>
  <c r="C272" i="4"/>
  <c r="C270" i="4"/>
  <c r="C278" i="4"/>
  <c r="C280" i="4"/>
  <c r="C299" i="4"/>
  <c r="C316" i="4"/>
  <c r="C295" i="4"/>
  <c r="C312" i="4"/>
  <c r="C308" i="4"/>
  <c r="C303" i="4"/>
  <c r="C288" i="4"/>
  <c r="C325" i="4"/>
  <c r="C297" i="4"/>
  <c r="C294" i="4"/>
  <c r="C310" i="4"/>
  <c r="C287" i="4"/>
  <c r="C330" i="4"/>
  <c r="C318" i="4"/>
  <c r="C298" i="4"/>
  <c r="C317" i="4"/>
  <c r="C319" i="4"/>
  <c r="C291" i="4"/>
  <c r="C320" i="4"/>
  <c r="C289" i="4"/>
  <c r="C290" i="4"/>
  <c r="C285" i="4"/>
  <c r="C309" i="4"/>
  <c r="C321" i="4"/>
  <c r="C286" i="4"/>
  <c r="C296" i="4"/>
  <c r="C327" i="4"/>
  <c r="C323" i="4"/>
  <c r="C322" i="4"/>
  <c r="C314" i="4"/>
  <c r="C324" i="4"/>
  <c r="C313" i="4"/>
  <c r="C293" i="4"/>
  <c r="C315" i="4"/>
  <c r="C306" i="4"/>
  <c r="C302" i="4"/>
  <c r="C311" i="4"/>
  <c r="C332" i="4"/>
  <c r="C307" i="4"/>
  <c r="C304" i="4"/>
  <c r="C328" i="4"/>
  <c r="C283" i="4"/>
  <c r="C282" i="4"/>
  <c r="C329" i="4"/>
  <c r="C331" i="4"/>
  <c r="C326" i="4"/>
  <c r="C292" i="4"/>
  <c r="C305" i="4"/>
  <c r="C301" i="4"/>
  <c r="C284" i="4"/>
  <c r="C300" i="4"/>
  <c r="C344" i="4"/>
  <c r="C342" i="4"/>
  <c r="C337" i="4"/>
  <c r="C340" i="4"/>
  <c r="C333" i="4"/>
  <c r="C335" i="4"/>
  <c r="C343" i="4"/>
  <c r="C338" i="4"/>
  <c r="C334" i="4"/>
  <c r="C339" i="4"/>
  <c r="C336" i="4"/>
  <c r="C341" i="4"/>
  <c r="C347" i="4"/>
  <c r="C363" i="4"/>
  <c r="C353" i="4"/>
  <c r="C354" i="4"/>
  <c r="C351" i="4"/>
  <c r="C357" i="4"/>
  <c r="C364" i="4"/>
  <c r="C355" i="4"/>
  <c r="C359" i="4"/>
  <c r="C345" i="4"/>
  <c r="C350" i="4"/>
  <c r="C348" i="4"/>
  <c r="C362" i="4"/>
  <c r="C361" i="4"/>
  <c r="C352" i="4"/>
  <c r="C346" i="4"/>
  <c r="C356" i="4"/>
  <c r="C349" i="4"/>
  <c r="C358" i="4"/>
  <c r="C360" i="4"/>
  <c r="C17" i="4"/>
  <c r="BB4" i="16"/>
  <c r="BC4" i="16"/>
  <c r="BE4" i="16"/>
  <c r="BF4" i="16"/>
  <c r="BG4" i="16"/>
  <c r="BH4" i="16"/>
  <c r="BI4" i="16"/>
  <c r="BJ4" i="16"/>
  <c r="BK4" i="16"/>
  <c r="BL4" i="16"/>
  <c r="BM4" i="16"/>
  <c r="BN4" i="16"/>
  <c r="BO4" i="16"/>
  <c r="BP4" i="16"/>
  <c r="BQ4" i="16"/>
  <c r="BR4" i="16"/>
  <c r="BS4" i="16"/>
  <c r="BT4" i="16"/>
  <c r="BU4" i="16"/>
  <c r="BV4" i="16"/>
  <c r="BW4" i="16"/>
  <c r="BX4" i="16"/>
  <c r="BY4" i="16"/>
  <c r="BZ4" i="16"/>
  <c r="CA4" i="16"/>
  <c r="CB4" i="16"/>
  <c r="CC4" i="16"/>
  <c r="BB5" i="16"/>
  <c r="BC5" i="16"/>
  <c r="BE5" i="16"/>
  <c r="BF5" i="16"/>
  <c r="BG5" i="16"/>
  <c r="BH5" i="16"/>
  <c r="BI5" i="16"/>
  <c r="BJ5" i="16"/>
  <c r="BK5" i="16"/>
  <c r="BL5" i="16"/>
  <c r="BM5" i="16"/>
  <c r="BN5" i="16"/>
  <c r="BO5" i="16"/>
  <c r="BP5" i="16"/>
  <c r="BQ5" i="16"/>
  <c r="BR5" i="16"/>
  <c r="BS5" i="16"/>
  <c r="BT5" i="16"/>
  <c r="BU5" i="16"/>
  <c r="BV5" i="16"/>
  <c r="BW5" i="16"/>
  <c r="BX5" i="16"/>
  <c r="BY5" i="16"/>
  <c r="BZ5" i="16"/>
  <c r="CA5" i="16"/>
  <c r="CB5" i="16"/>
  <c r="CC5" i="16"/>
  <c r="BB6" i="16"/>
  <c r="BC6" i="16"/>
  <c r="BE6" i="16"/>
  <c r="BF6" i="16"/>
  <c r="BG6" i="16"/>
  <c r="BH6" i="16"/>
  <c r="BI6" i="16"/>
  <c r="BJ6" i="16"/>
  <c r="BK6" i="16"/>
  <c r="BL6" i="16"/>
  <c r="BM6" i="16"/>
  <c r="BN6" i="16"/>
  <c r="BO6" i="16"/>
  <c r="BP6" i="16"/>
  <c r="BQ6" i="16"/>
  <c r="BR6" i="16"/>
  <c r="BS6" i="16"/>
  <c r="BT6" i="16"/>
  <c r="BU6" i="16"/>
  <c r="BV6" i="16"/>
  <c r="BW6" i="16"/>
  <c r="BX6" i="16"/>
  <c r="BY6" i="16"/>
  <c r="BZ6" i="16"/>
  <c r="CA6" i="16"/>
  <c r="CB6" i="16"/>
  <c r="CC6" i="16"/>
  <c r="BB7" i="16"/>
  <c r="BC7" i="16"/>
  <c r="BE7" i="16"/>
  <c r="BF7" i="16"/>
  <c r="BG7" i="16"/>
  <c r="BH7" i="16"/>
  <c r="BI7" i="16"/>
  <c r="BJ7" i="16"/>
  <c r="BK7" i="16"/>
  <c r="BL7" i="16"/>
  <c r="BM7" i="16"/>
  <c r="BN7" i="16"/>
  <c r="BO7" i="16"/>
  <c r="BP7" i="16"/>
  <c r="BQ7" i="16"/>
  <c r="BR7" i="16"/>
  <c r="BS7" i="16"/>
  <c r="BT7" i="16"/>
  <c r="BU7" i="16"/>
  <c r="BV7" i="16"/>
  <c r="BW7" i="16"/>
  <c r="BX7" i="16"/>
  <c r="BY7" i="16"/>
  <c r="BZ7" i="16"/>
  <c r="CA7" i="16"/>
  <c r="CB7" i="16"/>
  <c r="CC7" i="16"/>
  <c r="BB8" i="16"/>
  <c r="BC8" i="16"/>
  <c r="BE8" i="16"/>
  <c r="BF8" i="16"/>
  <c r="BG8" i="16"/>
  <c r="BH8" i="16"/>
  <c r="BI8" i="16"/>
  <c r="BJ8" i="16"/>
  <c r="BK8" i="16"/>
  <c r="BL8" i="16"/>
  <c r="BM8" i="16"/>
  <c r="BN8" i="16"/>
  <c r="BO8" i="16"/>
  <c r="BP8" i="16"/>
  <c r="BQ8" i="16"/>
  <c r="BR8" i="16"/>
  <c r="BS8" i="16"/>
  <c r="BT8" i="16"/>
  <c r="BU8" i="16"/>
  <c r="BV8" i="16"/>
  <c r="BW8" i="16"/>
  <c r="BX8" i="16"/>
  <c r="BY8" i="16"/>
  <c r="BZ8" i="16"/>
  <c r="CA8" i="16"/>
  <c r="CB8" i="16"/>
  <c r="CC8" i="16"/>
  <c r="BB9" i="16"/>
  <c r="BC9" i="16"/>
  <c r="BE9" i="16"/>
  <c r="BF9" i="16"/>
  <c r="BG9" i="16"/>
  <c r="BH9" i="16"/>
  <c r="BI9" i="16"/>
  <c r="BJ9" i="16"/>
  <c r="BK9" i="16"/>
  <c r="BL9" i="16"/>
  <c r="BM9" i="16"/>
  <c r="BN9" i="16"/>
  <c r="BO9" i="16"/>
  <c r="BP9" i="16"/>
  <c r="BQ9" i="16"/>
  <c r="BR9" i="16"/>
  <c r="BS9" i="16"/>
  <c r="BT9" i="16"/>
  <c r="BU9" i="16"/>
  <c r="BV9" i="16"/>
  <c r="BW9" i="16"/>
  <c r="BX9" i="16"/>
  <c r="BY9" i="16"/>
  <c r="BZ9" i="16"/>
  <c r="CA9" i="16"/>
  <c r="CB9" i="16"/>
  <c r="CC9" i="16"/>
  <c r="BB10" i="16"/>
  <c r="BC10" i="16"/>
  <c r="BE10" i="16"/>
  <c r="BF10" i="16"/>
  <c r="BG10" i="16"/>
  <c r="BH10" i="16"/>
  <c r="BI10" i="16"/>
  <c r="BJ10" i="16"/>
  <c r="BK10" i="16"/>
  <c r="BL10" i="16"/>
  <c r="BM10" i="16"/>
  <c r="BN10" i="16"/>
  <c r="BO10" i="16"/>
  <c r="BP10" i="16"/>
  <c r="BQ10" i="16"/>
  <c r="BR10" i="16"/>
  <c r="BS10" i="16"/>
  <c r="BT10" i="16"/>
  <c r="BU10" i="16"/>
  <c r="BV10" i="16"/>
  <c r="BW10" i="16"/>
  <c r="BX10" i="16"/>
  <c r="BY10" i="16"/>
  <c r="BZ10" i="16"/>
  <c r="CA10" i="16"/>
  <c r="CB10" i="16"/>
  <c r="CC10" i="16"/>
  <c r="BB11" i="16"/>
  <c r="BC11" i="16"/>
  <c r="BE11" i="16"/>
  <c r="BF11" i="16"/>
  <c r="BG11" i="16"/>
  <c r="BH11" i="16"/>
  <c r="BI11" i="16"/>
  <c r="BJ11" i="16"/>
  <c r="BK11" i="16"/>
  <c r="BL11" i="16"/>
  <c r="BM11" i="16"/>
  <c r="BN11" i="16"/>
  <c r="BO11" i="16"/>
  <c r="BP11" i="16"/>
  <c r="BQ11" i="16"/>
  <c r="BR11" i="16"/>
  <c r="BS11" i="16"/>
  <c r="BT11" i="16"/>
  <c r="BU11" i="16"/>
  <c r="BV11" i="16"/>
  <c r="BW11" i="16"/>
  <c r="BX11" i="16"/>
  <c r="BY11" i="16"/>
  <c r="BZ11" i="16"/>
  <c r="CA11" i="16"/>
  <c r="CB11" i="16"/>
  <c r="CC11" i="16"/>
  <c r="BB12" i="16"/>
  <c r="BC12" i="16"/>
  <c r="BE12" i="16"/>
  <c r="BF12" i="16"/>
  <c r="BG12" i="16"/>
  <c r="BH12" i="16"/>
  <c r="BI12" i="16"/>
  <c r="BJ12" i="16"/>
  <c r="BK12" i="16"/>
  <c r="BL12" i="16"/>
  <c r="BM12" i="16"/>
  <c r="BN12" i="16"/>
  <c r="BO12" i="16"/>
  <c r="BP12" i="16"/>
  <c r="BQ12" i="16"/>
  <c r="BR12" i="16"/>
  <c r="BS12" i="16"/>
  <c r="BT12" i="16"/>
  <c r="BU12" i="16"/>
  <c r="BV12" i="16"/>
  <c r="BW12" i="16"/>
  <c r="BX12" i="16"/>
  <c r="BY12" i="16"/>
  <c r="BZ12" i="16"/>
  <c r="CA12" i="16"/>
  <c r="CB12" i="16"/>
  <c r="CC12" i="16"/>
  <c r="BB13" i="16"/>
  <c r="BC13" i="16"/>
  <c r="BE13" i="16"/>
  <c r="BF13" i="16"/>
  <c r="BG13" i="16"/>
  <c r="BH13" i="16"/>
  <c r="BI13" i="16"/>
  <c r="BJ13" i="16"/>
  <c r="BK13" i="16"/>
  <c r="BL13" i="16"/>
  <c r="BM13" i="16"/>
  <c r="BN13" i="16"/>
  <c r="BO13" i="16"/>
  <c r="BP13" i="16"/>
  <c r="BQ13" i="16"/>
  <c r="BR13" i="16"/>
  <c r="BS13" i="16"/>
  <c r="BT13" i="16"/>
  <c r="BU13" i="16"/>
  <c r="BV13" i="16"/>
  <c r="BW13" i="16"/>
  <c r="BX13" i="16"/>
  <c r="BY13" i="16"/>
  <c r="BZ13" i="16"/>
  <c r="CA13" i="16"/>
  <c r="CB13" i="16"/>
  <c r="CC13" i="16"/>
  <c r="BB14" i="16"/>
  <c r="BC14" i="16"/>
  <c r="BE14" i="16"/>
  <c r="BF14" i="16"/>
  <c r="BG14" i="16"/>
  <c r="BH14" i="16"/>
  <c r="BI14" i="16"/>
  <c r="BJ14" i="16"/>
  <c r="BK14" i="16"/>
  <c r="BL14" i="16"/>
  <c r="BM14" i="16"/>
  <c r="BN14" i="16"/>
  <c r="BO14" i="16"/>
  <c r="BP14" i="16"/>
  <c r="BQ14" i="16"/>
  <c r="BR14" i="16"/>
  <c r="BS14" i="16"/>
  <c r="BT14" i="16"/>
  <c r="BU14" i="16"/>
  <c r="BV14" i="16"/>
  <c r="BW14" i="16"/>
  <c r="BX14" i="16"/>
  <c r="BY14" i="16"/>
  <c r="BZ14" i="16"/>
  <c r="CA14" i="16"/>
  <c r="CB14" i="16"/>
  <c r="CC14" i="16"/>
  <c r="BB15" i="16"/>
  <c r="BC15" i="16"/>
  <c r="BE15" i="16"/>
  <c r="BF15" i="16"/>
  <c r="BG15" i="16"/>
  <c r="BH15" i="16"/>
  <c r="BI15" i="16"/>
  <c r="BJ15" i="16"/>
  <c r="BK15" i="16"/>
  <c r="BL15" i="16"/>
  <c r="BM15" i="16"/>
  <c r="BN15" i="16"/>
  <c r="BO15" i="16"/>
  <c r="BP15" i="16"/>
  <c r="BQ15" i="16"/>
  <c r="BR15" i="16"/>
  <c r="BS15" i="16"/>
  <c r="BT15" i="16"/>
  <c r="BU15" i="16"/>
  <c r="BV15" i="16"/>
  <c r="BW15" i="16"/>
  <c r="BX15" i="16"/>
  <c r="BY15" i="16"/>
  <c r="BZ15" i="16"/>
  <c r="CA15" i="16"/>
  <c r="CB15" i="16"/>
  <c r="CC15" i="16"/>
  <c r="BB16" i="16"/>
  <c r="BC16" i="16"/>
  <c r="BE16" i="16"/>
  <c r="BF16" i="16"/>
  <c r="BG16" i="16"/>
  <c r="BH16" i="16"/>
  <c r="BI16" i="16"/>
  <c r="BJ16" i="16"/>
  <c r="BK16" i="16"/>
  <c r="BL16" i="16"/>
  <c r="BM16" i="16"/>
  <c r="BN16" i="16"/>
  <c r="BO16" i="16"/>
  <c r="BP16" i="16"/>
  <c r="BQ16" i="16"/>
  <c r="BR16" i="16"/>
  <c r="BS16" i="16"/>
  <c r="BT16" i="16"/>
  <c r="BU16" i="16"/>
  <c r="BV16" i="16"/>
  <c r="BW16" i="16"/>
  <c r="BX16" i="16"/>
  <c r="BY16" i="16"/>
  <c r="BZ16" i="16"/>
  <c r="CA16" i="16"/>
  <c r="CB16" i="16"/>
  <c r="CC16" i="16"/>
  <c r="BB17" i="16"/>
  <c r="BC17" i="16"/>
  <c r="BE17" i="16"/>
  <c r="BF17" i="16"/>
  <c r="BG17" i="16"/>
  <c r="BH17" i="16"/>
  <c r="BI17" i="16"/>
  <c r="BJ17" i="16"/>
  <c r="BK17" i="16"/>
  <c r="BL17" i="16"/>
  <c r="BM17" i="16"/>
  <c r="BN17" i="16"/>
  <c r="BO17" i="16"/>
  <c r="BP17" i="16"/>
  <c r="BQ17" i="16"/>
  <c r="BR17" i="16"/>
  <c r="BS17" i="16"/>
  <c r="BT17" i="16"/>
  <c r="BU17" i="16"/>
  <c r="BV17" i="16"/>
  <c r="BW17" i="16"/>
  <c r="BX17" i="16"/>
  <c r="BY17" i="16"/>
  <c r="BZ17" i="16"/>
  <c r="CA17" i="16"/>
  <c r="CB17" i="16"/>
  <c r="CC17" i="16"/>
  <c r="BB18" i="16"/>
  <c r="BC18" i="16"/>
  <c r="BE18" i="16"/>
  <c r="BF18" i="16"/>
  <c r="BG18" i="16"/>
  <c r="BH18" i="16"/>
  <c r="BI18" i="16"/>
  <c r="BJ18" i="16"/>
  <c r="BK18" i="16"/>
  <c r="BL18" i="16"/>
  <c r="BM18" i="16"/>
  <c r="BN18" i="16"/>
  <c r="BO18" i="16"/>
  <c r="BP18" i="16"/>
  <c r="BQ18" i="16"/>
  <c r="BR18" i="16"/>
  <c r="BS18" i="16"/>
  <c r="BT18" i="16"/>
  <c r="BU18" i="16"/>
  <c r="BV18" i="16"/>
  <c r="BW18" i="16"/>
  <c r="BX18" i="16"/>
  <c r="BY18" i="16"/>
  <c r="BZ18" i="16"/>
  <c r="CA18" i="16"/>
  <c r="CB18" i="16"/>
  <c r="CC18" i="16"/>
  <c r="BB19" i="16"/>
  <c r="BC19" i="16"/>
  <c r="BE19" i="16"/>
  <c r="BF19" i="16"/>
  <c r="BG19" i="16"/>
  <c r="BH19" i="16"/>
  <c r="BI19" i="16"/>
  <c r="BJ19" i="16"/>
  <c r="BK19" i="16"/>
  <c r="BL19" i="16"/>
  <c r="BM19" i="16"/>
  <c r="BN19" i="16"/>
  <c r="BO19" i="16"/>
  <c r="BP19" i="16"/>
  <c r="BQ19" i="16"/>
  <c r="BR19" i="16"/>
  <c r="BS19" i="16"/>
  <c r="BT19" i="16"/>
  <c r="BU19" i="16"/>
  <c r="BV19" i="16"/>
  <c r="BW19" i="16"/>
  <c r="BX19" i="16"/>
  <c r="BY19" i="16"/>
  <c r="BZ19" i="16"/>
  <c r="CA19" i="16"/>
  <c r="CB19" i="16"/>
  <c r="CC19" i="16"/>
  <c r="BB20" i="16"/>
  <c r="BC20" i="16"/>
  <c r="BE20" i="16"/>
  <c r="BF20" i="16"/>
  <c r="BG20" i="16"/>
  <c r="BH20" i="16"/>
  <c r="BI20" i="16"/>
  <c r="BJ20" i="16"/>
  <c r="BK20" i="16"/>
  <c r="BL20" i="16"/>
  <c r="BM20" i="16"/>
  <c r="BN20" i="16"/>
  <c r="BO20" i="16"/>
  <c r="BP20" i="16"/>
  <c r="BQ20" i="16"/>
  <c r="BR20" i="16"/>
  <c r="BS20" i="16"/>
  <c r="BT20" i="16"/>
  <c r="BU20" i="16"/>
  <c r="BV20" i="16"/>
  <c r="BW20" i="16"/>
  <c r="BX20" i="16"/>
  <c r="BY20" i="16"/>
  <c r="BZ20" i="16"/>
  <c r="CA20" i="16"/>
  <c r="CB20" i="16"/>
  <c r="CC20" i="16"/>
  <c r="BB21" i="16"/>
  <c r="BC21" i="16"/>
  <c r="BE21" i="16"/>
  <c r="BF21" i="16"/>
  <c r="BG21" i="16"/>
  <c r="BH21" i="16"/>
  <c r="BI21" i="16"/>
  <c r="BJ21" i="16"/>
  <c r="BK21" i="16"/>
  <c r="BL21" i="16"/>
  <c r="BM21" i="16"/>
  <c r="BN21" i="16"/>
  <c r="BO21" i="16"/>
  <c r="BP21" i="16"/>
  <c r="BQ21" i="16"/>
  <c r="BR21" i="16"/>
  <c r="BS21" i="16"/>
  <c r="BT21" i="16"/>
  <c r="BU21" i="16"/>
  <c r="BV21" i="16"/>
  <c r="BW21" i="16"/>
  <c r="BX21" i="16"/>
  <c r="BY21" i="16"/>
  <c r="BZ21" i="16"/>
  <c r="CA21" i="16"/>
  <c r="CB21" i="16"/>
  <c r="CC21" i="16"/>
  <c r="BB22" i="16"/>
  <c r="BC22" i="16"/>
  <c r="BE22" i="16"/>
  <c r="BF22" i="16"/>
  <c r="BG22" i="16"/>
  <c r="BH22" i="16"/>
  <c r="BI22" i="16"/>
  <c r="BJ22" i="16"/>
  <c r="BK22" i="16"/>
  <c r="BL22" i="16"/>
  <c r="BM22" i="16"/>
  <c r="BN22" i="16"/>
  <c r="BO22" i="16"/>
  <c r="BP22" i="16"/>
  <c r="BQ22" i="16"/>
  <c r="BR22" i="16"/>
  <c r="BS22" i="16"/>
  <c r="BT22" i="16"/>
  <c r="BU22" i="16"/>
  <c r="BV22" i="16"/>
  <c r="BW22" i="16"/>
  <c r="BX22" i="16"/>
  <c r="BY22" i="16"/>
  <c r="BZ22" i="16"/>
  <c r="CA22" i="16"/>
  <c r="CB22" i="16"/>
  <c r="CC22" i="16"/>
  <c r="BB23" i="16"/>
  <c r="BC23" i="16"/>
  <c r="BE23" i="16"/>
  <c r="BF23" i="16"/>
  <c r="BG23" i="16"/>
  <c r="BH23" i="16"/>
  <c r="BI23" i="16"/>
  <c r="BJ23" i="16"/>
  <c r="BK23" i="16"/>
  <c r="BL23" i="16"/>
  <c r="BM23" i="16"/>
  <c r="BN23" i="16"/>
  <c r="BO23" i="16"/>
  <c r="BP23" i="16"/>
  <c r="BQ23" i="16"/>
  <c r="BR23" i="16"/>
  <c r="BS23" i="16"/>
  <c r="BT23" i="16"/>
  <c r="BU23" i="16"/>
  <c r="BV23" i="16"/>
  <c r="BW23" i="16"/>
  <c r="BX23" i="16"/>
  <c r="BY23" i="16"/>
  <c r="BZ23" i="16"/>
  <c r="CA23" i="16"/>
  <c r="CB23" i="16"/>
  <c r="CC23" i="16"/>
  <c r="BB24" i="16"/>
  <c r="BC24" i="16"/>
  <c r="BE24" i="16"/>
  <c r="BF24" i="16"/>
  <c r="BG24" i="16"/>
  <c r="BH24" i="16"/>
  <c r="BI24" i="16"/>
  <c r="BJ24" i="16"/>
  <c r="BK24" i="16"/>
  <c r="BL24" i="16"/>
  <c r="BM24" i="16"/>
  <c r="BN24" i="16"/>
  <c r="BO24" i="16"/>
  <c r="BP24" i="16"/>
  <c r="BQ24" i="16"/>
  <c r="BR24" i="16"/>
  <c r="BS24" i="16"/>
  <c r="BT24" i="16"/>
  <c r="BU24" i="16"/>
  <c r="BV24" i="16"/>
  <c r="BW24" i="16"/>
  <c r="BX24" i="16"/>
  <c r="BY24" i="16"/>
  <c r="BZ24" i="16"/>
  <c r="CA24" i="16"/>
  <c r="CB24" i="16"/>
  <c r="CC24" i="16"/>
  <c r="BB25" i="16"/>
  <c r="BC25" i="16"/>
  <c r="BE25" i="16"/>
  <c r="BF25" i="16"/>
  <c r="BG25" i="16"/>
  <c r="BH25" i="16"/>
  <c r="BI25" i="16"/>
  <c r="BJ25" i="16"/>
  <c r="BK25" i="16"/>
  <c r="BL25" i="16"/>
  <c r="BM25" i="16"/>
  <c r="BN25" i="16"/>
  <c r="BO25" i="16"/>
  <c r="BP25" i="16"/>
  <c r="BQ25" i="16"/>
  <c r="BR25" i="16"/>
  <c r="BS25" i="16"/>
  <c r="BT25" i="16"/>
  <c r="BU25" i="16"/>
  <c r="BV25" i="16"/>
  <c r="BW25" i="16"/>
  <c r="BX25" i="16"/>
  <c r="BY25" i="16"/>
  <c r="BZ25" i="16"/>
  <c r="CA25" i="16"/>
  <c r="CB25" i="16"/>
  <c r="CC25" i="16"/>
  <c r="BB26" i="16"/>
  <c r="BC26" i="16"/>
  <c r="BE26" i="16"/>
  <c r="BF26" i="16"/>
  <c r="BG26" i="16"/>
  <c r="BH26" i="16"/>
  <c r="BI26" i="16"/>
  <c r="BJ26" i="16"/>
  <c r="BK26" i="16"/>
  <c r="BL26" i="16"/>
  <c r="BM26" i="16"/>
  <c r="BN26" i="16"/>
  <c r="BO26" i="16"/>
  <c r="BP26" i="16"/>
  <c r="BQ26" i="16"/>
  <c r="BR26" i="16"/>
  <c r="BS26" i="16"/>
  <c r="BT26" i="16"/>
  <c r="BU26" i="16"/>
  <c r="BV26" i="16"/>
  <c r="BW26" i="16"/>
  <c r="BX26" i="16"/>
  <c r="BY26" i="16"/>
  <c r="BZ26" i="16"/>
  <c r="CA26" i="16"/>
  <c r="CB26" i="16"/>
  <c r="CC26" i="16"/>
  <c r="BB27" i="16"/>
  <c r="BC27" i="16"/>
  <c r="BE27" i="16"/>
  <c r="BF27" i="16"/>
  <c r="BG27" i="16"/>
  <c r="BH27" i="16"/>
  <c r="BI27" i="16"/>
  <c r="BJ27" i="16"/>
  <c r="BK27" i="16"/>
  <c r="BL27" i="16"/>
  <c r="BM27" i="16"/>
  <c r="BN27" i="16"/>
  <c r="BO27" i="16"/>
  <c r="BP27" i="16"/>
  <c r="BQ27" i="16"/>
  <c r="BR27" i="16"/>
  <c r="BS27" i="16"/>
  <c r="BT27" i="16"/>
  <c r="BU27" i="16"/>
  <c r="BV27" i="16"/>
  <c r="BW27" i="16"/>
  <c r="BX27" i="16"/>
  <c r="BY27" i="16"/>
  <c r="BZ27" i="16"/>
  <c r="CA27" i="16"/>
  <c r="CB27" i="16"/>
  <c r="CC27" i="16"/>
  <c r="BB28" i="16"/>
  <c r="BC28" i="16"/>
  <c r="BE28" i="16"/>
  <c r="BF28" i="16"/>
  <c r="BG28" i="16"/>
  <c r="BH28" i="16"/>
  <c r="BI28" i="16"/>
  <c r="BJ28" i="16"/>
  <c r="BK28" i="16"/>
  <c r="BL28" i="16"/>
  <c r="BM28" i="16"/>
  <c r="BN28" i="16"/>
  <c r="BO28" i="16"/>
  <c r="BP28" i="16"/>
  <c r="BQ28" i="16"/>
  <c r="BR28" i="16"/>
  <c r="BS28" i="16"/>
  <c r="BT28" i="16"/>
  <c r="BU28" i="16"/>
  <c r="BV28" i="16"/>
  <c r="BW28" i="16"/>
  <c r="BX28" i="16"/>
  <c r="BY28" i="16"/>
  <c r="BZ28" i="16"/>
  <c r="CA28" i="16"/>
  <c r="CB28" i="16"/>
  <c r="CC28" i="16"/>
  <c r="BB29" i="16"/>
  <c r="BC29" i="16"/>
  <c r="BE29" i="16"/>
  <c r="BF29" i="16"/>
  <c r="BG29" i="16"/>
  <c r="BH29" i="16"/>
  <c r="BI29" i="16"/>
  <c r="BJ29" i="16"/>
  <c r="BK29" i="16"/>
  <c r="BL29" i="16"/>
  <c r="BM29" i="16"/>
  <c r="BN29" i="16"/>
  <c r="BO29" i="16"/>
  <c r="BP29" i="16"/>
  <c r="BQ29" i="16"/>
  <c r="BR29" i="16"/>
  <c r="BS29" i="16"/>
  <c r="BT29" i="16"/>
  <c r="BU29" i="16"/>
  <c r="BV29" i="16"/>
  <c r="BW29" i="16"/>
  <c r="BX29" i="16"/>
  <c r="BY29" i="16"/>
  <c r="BZ29" i="16"/>
  <c r="CA29" i="16"/>
  <c r="CB29" i="16"/>
  <c r="CC29" i="16"/>
  <c r="BB30" i="16"/>
  <c r="BC30" i="16"/>
  <c r="BE30" i="16"/>
  <c r="BF30" i="16"/>
  <c r="BG30" i="16"/>
  <c r="BH30" i="16"/>
  <c r="BI30" i="16"/>
  <c r="BJ30" i="16"/>
  <c r="BK30" i="16"/>
  <c r="BL30" i="16"/>
  <c r="BM30" i="16"/>
  <c r="BN30" i="16"/>
  <c r="BO30" i="16"/>
  <c r="BP30" i="16"/>
  <c r="BQ30" i="16"/>
  <c r="BR30" i="16"/>
  <c r="BS30" i="16"/>
  <c r="BT30" i="16"/>
  <c r="BU30" i="16"/>
  <c r="BV30" i="16"/>
  <c r="BW30" i="16"/>
  <c r="BX30" i="16"/>
  <c r="BY30" i="16"/>
  <c r="BZ30" i="16"/>
  <c r="CA30" i="16"/>
  <c r="CB30" i="16"/>
  <c r="CC30" i="16"/>
  <c r="BB31" i="16"/>
  <c r="BC31" i="16"/>
  <c r="BE31" i="16"/>
  <c r="BF31" i="16"/>
  <c r="BG31" i="16"/>
  <c r="BH31" i="16"/>
  <c r="BI31" i="16"/>
  <c r="BJ31" i="16"/>
  <c r="BK31" i="16"/>
  <c r="BL31" i="16"/>
  <c r="BM31" i="16"/>
  <c r="BN31" i="16"/>
  <c r="BO31" i="16"/>
  <c r="BP31" i="16"/>
  <c r="BQ31" i="16"/>
  <c r="BR31" i="16"/>
  <c r="BS31" i="16"/>
  <c r="BT31" i="16"/>
  <c r="BU31" i="16"/>
  <c r="BV31" i="16"/>
  <c r="BW31" i="16"/>
  <c r="BX31" i="16"/>
  <c r="BY31" i="16"/>
  <c r="BZ31" i="16"/>
  <c r="CA31" i="16"/>
  <c r="CB31" i="16"/>
  <c r="CC31" i="16"/>
  <c r="BB32" i="16"/>
  <c r="BC32" i="16"/>
  <c r="BE32" i="16"/>
  <c r="BF32" i="16"/>
  <c r="BG32" i="16"/>
  <c r="BH32" i="16"/>
  <c r="BI32" i="16"/>
  <c r="BJ32" i="16"/>
  <c r="BK32" i="16"/>
  <c r="BL32" i="16"/>
  <c r="BM32" i="16"/>
  <c r="BN32" i="16"/>
  <c r="BO32" i="16"/>
  <c r="BP32" i="16"/>
  <c r="BQ32" i="16"/>
  <c r="BR32" i="16"/>
  <c r="BS32" i="16"/>
  <c r="BT32" i="16"/>
  <c r="BU32" i="16"/>
  <c r="BV32" i="16"/>
  <c r="BW32" i="16"/>
  <c r="BX32" i="16"/>
  <c r="BY32" i="16"/>
  <c r="BZ32" i="16"/>
  <c r="CA32" i="16"/>
  <c r="CB32" i="16"/>
  <c r="CC32" i="16"/>
  <c r="BB33" i="16"/>
  <c r="BC33" i="16"/>
  <c r="BE33" i="16"/>
  <c r="BF33" i="16"/>
  <c r="BG33" i="16"/>
  <c r="BH33" i="16"/>
  <c r="BI33" i="16"/>
  <c r="BJ33" i="16"/>
  <c r="BK33" i="16"/>
  <c r="BL33" i="16"/>
  <c r="BM33" i="16"/>
  <c r="BN33" i="16"/>
  <c r="BO33" i="16"/>
  <c r="BP33" i="16"/>
  <c r="BQ33" i="16"/>
  <c r="BR33" i="16"/>
  <c r="BS33" i="16"/>
  <c r="BT33" i="16"/>
  <c r="BU33" i="16"/>
  <c r="BV33" i="16"/>
  <c r="BW33" i="16"/>
  <c r="BX33" i="16"/>
  <c r="BY33" i="16"/>
  <c r="BZ33" i="16"/>
  <c r="CA33" i="16"/>
  <c r="CB33" i="16"/>
  <c r="CC33" i="16"/>
  <c r="BB34" i="16"/>
  <c r="BC34" i="16"/>
  <c r="BE34" i="16"/>
  <c r="BF34" i="16"/>
  <c r="BG34" i="16"/>
  <c r="BH34" i="16"/>
  <c r="BI34" i="16"/>
  <c r="BJ34" i="16"/>
  <c r="BK34" i="16"/>
  <c r="BL34" i="16"/>
  <c r="BM34" i="16"/>
  <c r="BN34" i="16"/>
  <c r="BO34" i="16"/>
  <c r="BP34" i="16"/>
  <c r="BQ34" i="16"/>
  <c r="BR34" i="16"/>
  <c r="BS34" i="16"/>
  <c r="BT34" i="16"/>
  <c r="BU34" i="16"/>
  <c r="BV34" i="16"/>
  <c r="BW34" i="16"/>
  <c r="BX34" i="16"/>
  <c r="BY34" i="16"/>
  <c r="BZ34" i="16"/>
  <c r="CA34" i="16"/>
  <c r="CB34" i="16"/>
  <c r="CC34" i="16"/>
  <c r="BB35" i="16"/>
  <c r="BC35" i="16"/>
  <c r="BE35" i="16"/>
  <c r="BF35" i="16"/>
  <c r="BG35" i="16"/>
  <c r="BH35" i="16"/>
  <c r="BI35" i="16"/>
  <c r="BJ35" i="16"/>
  <c r="BK35" i="16"/>
  <c r="BL35" i="16"/>
  <c r="BM35" i="16"/>
  <c r="BN35" i="16"/>
  <c r="BO35" i="16"/>
  <c r="BP35" i="16"/>
  <c r="BQ35" i="16"/>
  <c r="BR35" i="16"/>
  <c r="BS35" i="16"/>
  <c r="BT35" i="16"/>
  <c r="BU35" i="16"/>
  <c r="BV35" i="16"/>
  <c r="BW35" i="16"/>
  <c r="BX35" i="16"/>
  <c r="BY35" i="16"/>
  <c r="BZ35" i="16"/>
  <c r="CA35" i="16"/>
  <c r="CB35" i="16"/>
  <c r="CC35" i="16"/>
  <c r="BB36" i="16"/>
  <c r="BC36" i="16"/>
  <c r="BE36" i="16"/>
  <c r="BF36" i="16"/>
  <c r="BG36" i="16"/>
  <c r="BH36" i="16"/>
  <c r="BI36" i="16"/>
  <c r="BJ36" i="16"/>
  <c r="BK36" i="16"/>
  <c r="BL36" i="16"/>
  <c r="BM36" i="16"/>
  <c r="BN36" i="16"/>
  <c r="BO36" i="16"/>
  <c r="BP36" i="16"/>
  <c r="BQ36" i="16"/>
  <c r="BR36" i="16"/>
  <c r="BS36" i="16"/>
  <c r="BT36" i="16"/>
  <c r="BU36" i="16"/>
  <c r="BV36" i="16"/>
  <c r="BW36" i="16"/>
  <c r="BX36" i="16"/>
  <c r="BY36" i="16"/>
  <c r="BZ36" i="16"/>
  <c r="CA36" i="16"/>
  <c r="CB36" i="16"/>
  <c r="CC36" i="16"/>
  <c r="BB37" i="16"/>
  <c r="BC37" i="16"/>
  <c r="BE37" i="16"/>
  <c r="BF37" i="16"/>
  <c r="BG37" i="16"/>
  <c r="BH37" i="16"/>
  <c r="BI37" i="16"/>
  <c r="BJ37" i="16"/>
  <c r="BK37" i="16"/>
  <c r="BL37" i="16"/>
  <c r="BM37" i="16"/>
  <c r="BN37" i="16"/>
  <c r="BO37" i="16"/>
  <c r="BP37" i="16"/>
  <c r="BQ37" i="16"/>
  <c r="BR37" i="16"/>
  <c r="BS37" i="16"/>
  <c r="BT37" i="16"/>
  <c r="BU37" i="16"/>
  <c r="BV37" i="16"/>
  <c r="BW37" i="16"/>
  <c r="BX37" i="16"/>
  <c r="BY37" i="16"/>
  <c r="BZ37" i="16"/>
  <c r="CA37" i="16"/>
  <c r="CB37" i="16"/>
  <c r="CC37" i="16"/>
  <c r="BB38" i="16"/>
  <c r="BC38" i="16"/>
  <c r="BE38" i="16"/>
  <c r="BF38" i="16"/>
  <c r="BG38" i="16"/>
  <c r="BH38" i="16"/>
  <c r="BI38" i="16"/>
  <c r="BJ38" i="16"/>
  <c r="BK38" i="16"/>
  <c r="BL38" i="16"/>
  <c r="BM38" i="16"/>
  <c r="BN38" i="16"/>
  <c r="BO38" i="16"/>
  <c r="BP38" i="16"/>
  <c r="BQ38" i="16"/>
  <c r="BR38" i="16"/>
  <c r="BS38" i="16"/>
  <c r="BT38" i="16"/>
  <c r="BU38" i="16"/>
  <c r="BV38" i="16"/>
  <c r="BW38" i="16"/>
  <c r="BX38" i="16"/>
  <c r="BY38" i="16"/>
  <c r="BZ38" i="16"/>
  <c r="CA38" i="16"/>
  <c r="CB38" i="16"/>
  <c r="CC38" i="16"/>
  <c r="BB39" i="16"/>
  <c r="BC39" i="16"/>
  <c r="BE39" i="16"/>
  <c r="BF39" i="16"/>
  <c r="BG39" i="16"/>
  <c r="BH39" i="16"/>
  <c r="BI39" i="16"/>
  <c r="BJ39" i="16"/>
  <c r="BK39" i="16"/>
  <c r="BL39" i="16"/>
  <c r="BM39" i="16"/>
  <c r="BN39" i="16"/>
  <c r="BO39" i="16"/>
  <c r="BP39" i="16"/>
  <c r="BQ39" i="16"/>
  <c r="BR39" i="16"/>
  <c r="BS39" i="16"/>
  <c r="BT39" i="16"/>
  <c r="BU39" i="16"/>
  <c r="BV39" i="16"/>
  <c r="BW39" i="16"/>
  <c r="BX39" i="16"/>
  <c r="BY39" i="16"/>
  <c r="BZ39" i="16"/>
  <c r="CA39" i="16"/>
  <c r="CB39" i="16"/>
  <c r="CC39" i="16"/>
  <c r="BB40" i="16"/>
  <c r="BC40" i="16"/>
  <c r="BE40" i="16"/>
  <c r="BF40" i="16"/>
  <c r="BG40" i="16"/>
  <c r="BH40" i="16"/>
  <c r="BI40" i="16"/>
  <c r="BJ40" i="16"/>
  <c r="BK40" i="16"/>
  <c r="BL40" i="16"/>
  <c r="BM40" i="16"/>
  <c r="BN40" i="16"/>
  <c r="BO40" i="16"/>
  <c r="BP40" i="16"/>
  <c r="BQ40" i="16"/>
  <c r="BR40" i="16"/>
  <c r="BS40" i="16"/>
  <c r="BT40" i="16"/>
  <c r="BU40" i="16"/>
  <c r="BV40" i="16"/>
  <c r="BW40" i="16"/>
  <c r="BX40" i="16"/>
  <c r="BY40" i="16"/>
  <c r="BZ40" i="16"/>
  <c r="CA40" i="16"/>
  <c r="CB40" i="16"/>
  <c r="CC40" i="16"/>
  <c r="BB41" i="16"/>
  <c r="BC41" i="16"/>
  <c r="BE41" i="16"/>
  <c r="BF41" i="16"/>
  <c r="BG41" i="16"/>
  <c r="BH41" i="16"/>
  <c r="BI41" i="16"/>
  <c r="BJ41" i="16"/>
  <c r="BK41" i="16"/>
  <c r="BL41" i="16"/>
  <c r="BM41" i="16"/>
  <c r="BN41" i="16"/>
  <c r="BO41" i="16"/>
  <c r="BP41" i="16"/>
  <c r="BQ41" i="16"/>
  <c r="BR41" i="16"/>
  <c r="BS41" i="16"/>
  <c r="BT41" i="16"/>
  <c r="BU41" i="16"/>
  <c r="BV41" i="16"/>
  <c r="BW41" i="16"/>
  <c r="BX41" i="16"/>
  <c r="BY41" i="16"/>
  <c r="BZ41" i="16"/>
  <c r="CA41" i="16"/>
  <c r="CB41" i="16"/>
  <c r="CC41" i="16"/>
  <c r="BB42" i="16"/>
  <c r="BC42" i="16"/>
  <c r="BE42" i="16"/>
  <c r="BF42" i="16"/>
  <c r="BG42" i="16"/>
  <c r="BH42" i="16"/>
  <c r="BI42" i="16"/>
  <c r="BJ42" i="16"/>
  <c r="BK42" i="16"/>
  <c r="BL42" i="16"/>
  <c r="BM42" i="16"/>
  <c r="BN42" i="16"/>
  <c r="BO42" i="16"/>
  <c r="BP42" i="16"/>
  <c r="BQ42" i="16"/>
  <c r="BR42" i="16"/>
  <c r="BS42" i="16"/>
  <c r="BT42" i="16"/>
  <c r="BU42" i="16"/>
  <c r="BV42" i="16"/>
  <c r="BW42" i="16"/>
  <c r="BX42" i="16"/>
  <c r="BY42" i="16"/>
  <c r="BZ42" i="16"/>
  <c r="CA42" i="16"/>
  <c r="CB42" i="16"/>
  <c r="CC42" i="16"/>
  <c r="BB43" i="16"/>
  <c r="BC43" i="16"/>
  <c r="BE43" i="16"/>
  <c r="BF43" i="16"/>
  <c r="BG43" i="16"/>
  <c r="BH43" i="16"/>
  <c r="BI43" i="16"/>
  <c r="BJ43" i="16"/>
  <c r="BK43" i="16"/>
  <c r="BL43" i="16"/>
  <c r="BM43" i="16"/>
  <c r="BN43" i="16"/>
  <c r="BO43" i="16"/>
  <c r="BP43" i="16"/>
  <c r="BQ43" i="16"/>
  <c r="BR43" i="16"/>
  <c r="BS43" i="16"/>
  <c r="BT43" i="16"/>
  <c r="BU43" i="16"/>
  <c r="BV43" i="16"/>
  <c r="BW43" i="16"/>
  <c r="BX43" i="16"/>
  <c r="BY43" i="16"/>
  <c r="BZ43" i="16"/>
  <c r="CA43" i="16"/>
  <c r="CB43" i="16"/>
  <c r="CC43" i="16"/>
  <c r="BB44" i="16"/>
  <c r="BC44" i="16"/>
  <c r="BE44" i="16"/>
  <c r="BF44" i="16"/>
  <c r="BG44" i="16"/>
  <c r="BH44" i="16"/>
  <c r="BI44" i="16"/>
  <c r="BJ44" i="16"/>
  <c r="BK44" i="16"/>
  <c r="BL44" i="16"/>
  <c r="BM44" i="16"/>
  <c r="BN44" i="16"/>
  <c r="BO44" i="16"/>
  <c r="BP44" i="16"/>
  <c r="BQ44" i="16"/>
  <c r="BR44" i="16"/>
  <c r="BS44" i="16"/>
  <c r="BT44" i="16"/>
  <c r="BU44" i="16"/>
  <c r="BV44" i="16"/>
  <c r="BW44" i="16"/>
  <c r="BX44" i="16"/>
  <c r="BY44" i="16"/>
  <c r="BZ44" i="16"/>
  <c r="CA44" i="16"/>
  <c r="CB44" i="16"/>
  <c r="CC44" i="16"/>
  <c r="BB45" i="16"/>
  <c r="BC45" i="16"/>
  <c r="BE45" i="16"/>
  <c r="BF45" i="16"/>
  <c r="BG45" i="16"/>
  <c r="BH45" i="16"/>
  <c r="BI45" i="16"/>
  <c r="BJ45" i="16"/>
  <c r="BK45" i="16"/>
  <c r="BL45" i="16"/>
  <c r="BM45" i="16"/>
  <c r="BN45" i="16"/>
  <c r="BO45" i="16"/>
  <c r="BP45" i="16"/>
  <c r="BQ45" i="16"/>
  <c r="BR45" i="16"/>
  <c r="BS45" i="16"/>
  <c r="BT45" i="16"/>
  <c r="BU45" i="16"/>
  <c r="BV45" i="16"/>
  <c r="BW45" i="16"/>
  <c r="BX45" i="16"/>
  <c r="BY45" i="16"/>
  <c r="BZ45" i="16"/>
  <c r="CA45" i="16"/>
  <c r="CB45" i="16"/>
  <c r="CC45" i="16"/>
  <c r="BB46" i="16"/>
  <c r="BC46" i="16"/>
  <c r="BE46" i="16"/>
  <c r="BF46" i="16"/>
  <c r="BG46" i="16"/>
  <c r="BH46" i="16"/>
  <c r="BI46" i="16"/>
  <c r="BJ46" i="16"/>
  <c r="BK46" i="16"/>
  <c r="BL46" i="16"/>
  <c r="BM46" i="16"/>
  <c r="BN46" i="16"/>
  <c r="BO46" i="16"/>
  <c r="BP46" i="16"/>
  <c r="BQ46" i="16"/>
  <c r="BR46" i="16"/>
  <c r="BS46" i="16"/>
  <c r="BT46" i="16"/>
  <c r="BU46" i="16"/>
  <c r="BV46" i="16"/>
  <c r="BW46" i="16"/>
  <c r="BX46" i="16"/>
  <c r="BY46" i="16"/>
  <c r="BZ46" i="16"/>
  <c r="CA46" i="16"/>
  <c r="CB46" i="16"/>
  <c r="CC46" i="16"/>
  <c r="BB47" i="16"/>
  <c r="BC47" i="16"/>
  <c r="BE47" i="16"/>
  <c r="BF47" i="16"/>
  <c r="BG47" i="16"/>
  <c r="BH47" i="16"/>
  <c r="BI47" i="16"/>
  <c r="BJ47" i="16"/>
  <c r="BK47" i="16"/>
  <c r="BL47" i="16"/>
  <c r="BM47" i="16"/>
  <c r="BN47" i="16"/>
  <c r="BO47" i="16"/>
  <c r="BP47" i="16"/>
  <c r="BQ47" i="16"/>
  <c r="BR47" i="16"/>
  <c r="BS47" i="16"/>
  <c r="BT47" i="16"/>
  <c r="BU47" i="16"/>
  <c r="BV47" i="16"/>
  <c r="BW47" i="16"/>
  <c r="BX47" i="16"/>
  <c r="BY47" i="16"/>
  <c r="BZ47" i="16"/>
  <c r="CA47" i="16"/>
  <c r="CB47" i="16"/>
  <c r="CC47" i="16"/>
  <c r="BB48" i="16"/>
  <c r="BC48" i="16"/>
  <c r="BE48" i="16"/>
  <c r="BF48" i="16"/>
  <c r="BG48" i="16"/>
  <c r="BH48" i="16"/>
  <c r="BI48" i="16"/>
  <c r="BJ48" i="16"/>
  <c r="BK48" i="16"/>
  <c r="BL48" i="16"/>
  <c r="BM48" i="16"/>
  <c r="BN48" i="16"/>
  <c r="BO48" i="16"/>
  <c r="BP48" i="16"/>
  <c r="BQ48" i="16"/>
  <c r="BR48" i="16"/>
  <c r="BS48" i="16"/>
  <c r="BT48" i="16"/>
  <c r="BU48" i="16"/>
  <c r="BV48" i="16"/>
  <c r="BW48" i="16"/>
  <c r="BX48" i="16"/>
  <c r="BY48" i="16"/>
  <c r="BZ48" i="16"/>
  <c r="CA48" i="16"/>
  <c r="CB48" i="16"/>
  <c r="CC48" i="16"/>
  <c r="BB49" i="16"/>
  <c r="BC49" i="16"/>
  <c r="BE49" i="16"/>
  <c r="BF49" i="16"/>
  <c r="BG49" i="16"/>
  <c r="BH49" i="16"/>
  <c r="BI49" i="16"/>
  <c r="BJ49" i="16"/>
  <c r="BK49" i="16"/>
  <c r="BL49" i="16"/>
  <c r="BM49" i="16"/>
  <c r="BN49" i="16"/>
  <c r="BO49" i="16"/>
  <c r="BP49" i="16"/>
  <c r="BQ49" i="16"/>
  <c r="BR49" i="16"/>
  <c r="BS49" i="16"/>
  <c r="BT49" i="16"/>
  <c r="BU49" i="16"/>
  <c r="BV49" i="16"/>
  <c r="BW49" i="16"/>
  <c r="BX49" i="16"/>
  <c r="BY49" i="16"/>
  <c r="BZ49" i="16"/>
  <c r="CA49" i="16"/>
  <c r="CB49" i="16"/>
  <c r="CC49" i="16"/>
  <c r="BB50" i="16"/>
  <c r="BC50" i="16"/>
  <c r="BE50" i="16"/>
  <c r="BF50" i="16"/>
  <c r="BG50" i="16"/>
  <c r="BH50" i="16"/>
  <c r="BI50" i="16"/>
  <c r="BJ50" i="16"/>
  <c r="BK50" i="16"/>
  <c r="BL50" i="16"/>
  <c r="BM50" i="16"/>
  <c r="BN50" i="16"/>
  <c r="BO50" i="16"/>
  <c r="BP50" i="16"/>
  <c r="BQ50" i="16"/>
  <c r="BR50" i="16"/>
  <c r="BS50" i="16"/>
  <c r="BT50" i="16"/>
  <c r="BU50" i="16"/>
  <c r="BV50" i="16"/>
  <c r="BW50" i="16"/>
  <c r="BX50" i="16"/>
  <c r="BY50" i="16"/>
  <c r="BZ50" i="16"/>
  <c r="CA50" i="16"/>
  <c r="CB50" i="16"/>
  <c r="CC50" i="16"/>
  <c r="BB51" i="16"/>
  <c r="BC51" i="16"/>
  <c r="BE51" i="16"/>
  <c r="BF51" i="16"/>
  <c r="BG51" i="16"/>
  <c r="BH51" i="16"/>
  <c r="BI51" i="16"/>
  <c r="BJ51" i="16"/>
  <c r="BK51" i="16"/>
  <c r="BL51" i="16"/>
  <c r="BM51" i="16"/>
  <c r="BN51" i="16"/>
  <c r="BO51" i="16"/>
  <c r="BP51" i="16"/>
  <c r="BQ51" i="16"/>
  <c r="BR51" i="16"/>
  <c r="BS51" i="16"/>
  <c r="BT51" i="16"/>
  <c r="BU51" i="16"/>
  <c r="BV51" i="16"/>
  <c r="BW51" i="16"/>
  <c r="BX51" i="16"/>
  <c r="BY51" i="16"/>
  <c r="BZ51" i="16"/>
  <c r="CA51" i="16"/>
  <c r="CB51" i="16"/>
  <c r="CC51" i="16"/>
  <c r="BB52" i="16"/>
  <c r="BC52" i="16"/>
  <c r="BE52" i="16"/>
  <c r="BF52" i="16"/>
  <c r="BG52" i="16"/>
  <c r="BH52" i="16"/>
  <c r="BI52" i="16"/>
  <c r="BJ52" i="16"/>
  <c r="BK52" i="16"/>
  <c r="BL52" i="16"/>
  <c r="BM52" i="16"/>
  <c r="BN52" i="16"/>
  <c r="BO52" i="16"/>
  <c r="BP52" i="16"/>
  <c r="BQ52" i="16"/>
  <c r="BR52" i="16"/>
  <c r="BS52" i="16"/>
  <c r="BT52" i="16"/>
  <c r="BU52" i="16"/>
  <c r="BV52" i="16"/>
  <c r="BW52" i="16"/>
  <c r="BX52" i="16"/>
  <c r="BY52" i="16"/>
  <c r="BZ52" i="16"/>
  <c r="CA52" i="16"/>
  <c r="CB52" i="16"/>
  <c r="CC52" i="16"/>
  <c r="BB53" i="16"/>
  <c r="BC53" i="16"/>
  <c r="BE53" i="16"/>
  <c r="BF53" i="16"/>
  <c r="BG53" i="16"/>
  <c r="BH53" i="16"/>
  <c r="BI53" i="16"/>
  <c r="BJ53" i="16"/>
  <c r="BK53" i="16"/>
  <c r="BL53" i="16"/>
  <c r="BM53" i="16"/>
  <c r="BN53" i="16"/>
  <c r="BO53" i="16"/>
  <c r="BP53" i="16"/>
  <c r="BQ53" i="16"/>
  <c r="BR53" i="16"/>
  <c r="BS53" i="16"/>
  <c r="BT53" i="16"/>
  <c r="BU53" i="16"/>
  <c r="BV53" i="16"/>
  <c r="BW53" i="16"/>
  <c r="BX53" i="16"/>
  <c r="BY53" i="16"/>
  <c r="BZ53" i="16"/>
  <c r="CA53" i="16"/>
  <c r="CB53" i="16"/>
  <c r="CC53" i="16"/>
  <c r="BB54" i="16"/>
  <c r="BC54" i="16"/>
  <c r="BE54" i="16"/>
  <c r="BF54" i="16"/>
  <c r="BG54" i="16"/>
  <c r="BH54" i="16"/>
  <c r="BI54" i="16"/>
  <c r="BJ54" i="16"/>
  <c r="BK54" i="16"/>
  <c r="BL54" i="16"/>
  <c r="BM54" i="16"/>
  <c r="BN54" i="16"/>
  <c r="BO54" i="16"/>
  <c r="BP54" i="16"/>
  <c r="BQ54" i="16"/>
  <c r="BR54" i="16"/>
  <c r="BS54" i="16"/>
  <c r="BT54" i="16"/>
  <c r="BU54" i="16"/>
  <c r="BV54" i="16"/>
  <c r="BW54" i="16"/>
  <c r="BX54" i="16"/>
  <c r="BY54" i="16"/>
  <c r="BZ54" i="16"/>
  <c r="CA54" i="16"/>
  <c r="CB54" i="16"/>
  <c r="CC54" i="16"/>
  <c r="BB55" i="16"/>
  <c r="BC55" i="16"/>
  <c r="BE55" i="16"/>
  <c r="BF55" i="16"/>
  <c r="BG55" i="16"/>
  <c r="BH55" i="16"/>
  <c r="BI55" i="16"/>
  <c r="BJ55" i="16"/>
  <c r="BK55" i="16"/>
  <c r="BL55" i="16"/>
  <c r="BM55" i="16"/>
  <c r="BN55" i="16"/>
  <c r="BO55" i="16"/>
  <c r="BP55" i="16"/>
  <c r="BQ55" i="16"/>
  <c r="BR55" i="16"/>
  <c r="BS55" i="16"/>
  <c r="BT55" i="16"/>
  <c r="BU55" i="16"/>
  <c r="BV55" i="16"/>
  <c r="BW55" i="16"/>
  <c r="BX55" i="16"/>
  <c r="BY55" i="16"/>
  <c r="BZ55" i="16"/>
  <c r="CA55" i="16"/>
  <c r="CB55" i="16"/>
  <c r="CC55" i="16"/>
  <c r="BB56" i="16"/>
  <c r="BC56" i="16"/>
  <c r="BE56" i="16"/>
  <c r="BF56" i="16"/>
  <c r="BG56" i="16"/>
  <c r="BH56" i="16"/>
  <c r="BI56" i="16"/>
  <c r="BJ56" i="16"/>
  <c r="BK56" i="16"/>
  <c r="BL56" i="16"/>
  <c r="BM56" i="16"/>
  <c r="BN56" i="16"/>
  <c r="BO56" i="16"/>
  <c r="BP56" i="16"/>
  <c r="BQ56" i="16"/>
  <c r="BR56" i="16"/>
  <c r="BS56" i="16"/>
  <c r="BT56" i="16"/>
  <c r="BU56" i="16"/>
  <c r="BV56" i="16"/>
  <c r="BW56" i="16"/>
  <c r="BX56" i="16"/>
  <c r="BY56" i="16"/>
  <c r="BZ56" i="16"/>
  <c r="CA56" i="16"/>
  <c r="CB56" i="16"/>
  <c r="CC56" i="16"/>
  <c r="BB57" i="16"/>
  <c r="BC57" i="16"/>
  <c r="BE57" i="16"/>
  <c r="BF57" i="16"/>
  <c r="BG57" i="16"/>
  <c r="BH57" i="16"/>
  <c r="BI57" i="16"/>
  <c r="BJ57" i="16"/>
  <c r="BK57" i="16"/>
  <c r="BL57" i="16"/>
  <c r="BM57" i="16"/>
  <c r="BN57" i="16"/>
  <c r="BO57" i="16"/>
  <c r="BP57" i="16"/>
  <c r="BQ57" i="16"/>
  <c r="BR57" i="16"/>
  <c r="BS57" i="16"/>
  <c r="BT57" i="16"/>
  <c r="BU57" i="16"/>
  <c r="BV57" i="16"/>
  <c r="BW57" i="16"/>
  <c r="BX57" i="16"/>
  <c r="BY57" i="16"/>
  <c r="BZ57" i="16"/>
  <c r="CA57" i="16"/>
  <c r="CB57" i="16"/>
  <c r="CC57" i="16"/>
  <c r="BB58" i="16"/>
  <c r="BC58" i="16"/>
  <c r="BE58" i="16"/>
  <c r="BF58" i="16"/>
  <c r="BG58" i="16"/>
  <c r="BH58" i="16"/>
  <c r="BI58" i="16"/>
  <c r="BJ58" i="16"/>
  <c r="BK58" i="16"/>
  <c r="BL58" i="16"/>
  <c r="BM58" i="16"/>
  <c r="BN58" i="16"/>
  <c r="BO58" i="16"/>
  <c r="BP58" i="16"/>
  <c r="BQ58" i="16"/>
  <c r="BR58" i="16"/>
  <c r="BS58" i="16"/>
  <c r="BT58" i="16"/>
  <c r="BU58" i="16"/>
  <c r="BV58" i="16"/>
  <c r="BW58" i="16"/>
  <c r="BX58" i="16"/>
  <c r="BY58" i="16"/>
  <c r="BZ58" i="16"/>
  <c r="CA58" i="16"/>
  <c r="CB58" i="16"/>
  <c r="CC58" i="16"/>
  <c r="BB59" i="16"/>
  <c r="BC59" i="16"/>
  <c r="BE59" i="16"/>
  <c r="BF59" i="16"/>
  <c r="BG59" i="16"/>
  <c r="BH59" i="16"/>
  <c r="BI59" i="16"/>
  <c r="BJ59" i="16"/>
  <c r="BK59" i="16"/>
  <c r="BL59" i="16"/>
  <c r="BM59" i="16"/>
  <c r="BN59" i="16"/>
  <c r="BO59" i="16"/>
  <c r="BP59" i="16"/>
  <c r="BQ59" i="16"/>
  <c r="BR59" i="16"/>
  <c r="BS59" i="16"/>
  <c r="BT59" i="16"/>
  <c r="BU59" i="16"/>
  <c r="BV59" i="16"/>
  <c r="BW59" i="16"/>
  <c r="BX59" i="16"/>
  <c r="BY59" i="16"/>
  <c r="BZ59" i="16"/>
  <c r="CA59" i="16"/>
  <c r="CB59" i="16"/>
  <c r="CC59" i="16"/>
  <c r="BB60" i="16"/>
  <c r="BC60" i="16"/>
  <c r="BE60" i="16"/>
  <c r="BF60" i="16"/>
  <c r="BG60" i="16"/>
  <c r="BH60" i="16"/>
  <c r="BI60" i="16"/>
  <c r="BJ60" i="16"/>
  <c r="BK60" i="16"/>
  <c r="BL60" i="16"/>
  <c r="BM60" i="16"/>
  <c r="BN60" i="16"/>
  <c r="BO60" i="16"/>
  <c r="BP60" i="16"/>
  <c r="BQ60" i="16"/>
  <c r="BR60" i="16"/>
  <c r="BS60" i="16"/>
  <c r="BT60" i="16"/>
  <c r="BU60" i="16"/>
  <c r="BV60" i="16"/>
  <c r="BW60" i="16"/>
  <c r="BX60" i="16"/>
  <c r="BY60" i="16"/>
  <c r="BZ60" i="16"/>
  <c r="CA60" i="16"/>
  <c r="CB60" i="16"/>
  <c r="CC60" i="16"/>
  <c r="BB61" i="16"/>
  <c r="BC61" i="16"/>
  <c r="BE61" i="16"/>
  <c r="BF61" i="16"/>
  <c r="BG61" i="16"/>
  <c r="BH61" i="16"/>
  <c r="BI61" i="16"/>
  <c r="BJ61" i="16"/>
  <c r="BK61" i="16"/>
  <c r="BL61" i="16"/>
  <c r="BM61" i="16"/>
  <c r="BN61" i="16"/>
  <c r="BO61" i="16"/>
  <c r="BP61" i="16"/>
  <c r="BQ61" i="16"/>
  <c r="BR61" i="16"/>
  <c r="BS61" i="16"/>
  <c r="BT61" i="16"/>
  <c r="BU61" i="16"/>
  <c r="BV61" i="16"/>
  <c r="BW61" i="16"/>
  <c r="BX61" i="16"/>
  <c r="BY61" i="16"/>
  <c r="BZ61" i="16"/>
  <c r="CA61" i="16"/>
  <c r="CB61" i="16"/>
  <c r="CC61" i="16"/>
  <c r="BB62" i="16"/>
  <c r="BC62" i="16"/>
  <c r="BE62" i="16"/>
  <c r="BF62" i="16"/>
  <c r="BG62" i="16"/>
  <c r="BH62" i="16"/>
  <c r="BI62" i="16"/>
  <c r="BJ62" i="16"/>
  <c r="BK62" i="16"/>
  <c r="BL62" i="16"/>
  <c r="BM62" i="16"/>
  <c r="BN62" i="16"/>
  <c r="BO62" i="16"/>
  <c r="BP62" i="16"/>
  <c r="BQ62" i="16"/>
  <c r="BR62" i="16"/>
  <c r="BS62" i="16"/>
  <c r="BT62" i="16"/>
  <c r="BU62" i="16"/>
  <c r="BV62" i="16"/>
  <c r="BW62" i="16"/>
  <c r="BX62" i="16"/>
  <c r="BY62" i="16"/>
  <c r="BZ62" i="16"/>
  <c r="CA62" i="16"/>
  <c r="CB62" i="16"/>
  <c r="CC62" i="16"/>
  <c r="BB63" i="16"/>
  <c r="BC63" i="16"/>
  <c r="BE63" i="16"/>
  <c r="BF63" i="16"/>
  <c r="BG63" i="16"/>
  <c r="BH63" i="16"/>
  <c r="BI63" i="16"/>
  <c r="BJ63" i="16"/>
  <c r="BK63" i="16"/>
  <c r="BL63" i="16"/>
  <c r="BM63" i="16"/>
  <c r="BN63" i="16"/>
  <c r="BO63" i="16"/>
  <c r="BP63" i="16"/>
  <c r="BQ63" i="16"/>
  <c r="BR63" i="16"/>
  <c r="BS63" i="16"/>
  <c r="BT63" i="16"/>
  <c r="BU63" i="16"/>
  <c r="BV63" i="16"/>
  <c r="BW63" i="16"/>
  <c r="BX63" i="16"/>
  <c r="BY63" i="16"/>
  <c r="BZ63" i="16"/>
  <c r="CA63" i="16"/>
  <c r="CB63" i="16"/>
  <c r="CC63" i="16"/>
  <c r="BB64" i="16"/>
  <c r="BC64" i="16"/>
  <c r="BE64" i="16"/>
  <c r="BF64" i="16"/>
  <c r="BG64" i="16"/>
  <c r="BH64" i="16"/>
  <c r="BI64" i="16"/>
  <c r="BJ64" i="16"/>
  <c r="BK64" i="16"/>
  <c r="BL64" i="16"/>
  <c r="BM64" i="16"/>
  <c r="BN64" i="16"/>
  <c r="BO64" i="16"/>
  <c r="BP64" i="16"/>
  <c r="BQ64" i="16"/>
  <c r="BR64" i="16"/>
  <c r="BS64" i="16"/>
  <c r="BT64" i="16"/>
  <c r="BU64" i="16"/>
  <c r="BV64" i="16"/>
  <c r="BW64" i="16"/>
  <c r="BX64" i="16"/>
  <c r="BY64" i="16"/>
  <c r="BZ64" i="16"/>
  <c r="CA64" i="16"/>
  <c r="CB64" i="16"/>
  <c r="CC64" i="16"/>
  <c r="BB65" i="16"/>
  <c r="BC65" i="16"/>
  <c r="BE65" i="16"/>
  <c r="BF65" i="16"/>
  <c r="BG65" i="16"/>
  <c r="BH65" i="16"/>
  <c r="BI65" i="16"/>
  <c r="BJ65" i="16"/>
  <c r="BK65" i="16"/>
  <c r="BL65" i="16"/>
  <c r="BM65" i="16"/>
  <c r="BN65" i="16"/>
  <c r="BO65" i="16"/>
  <c r="BP65" i="16"/>
  <c r="BQ65" i="16"/>
  <c r="BR65" i="16"/>
  <c r="BS65" i="16"/>
  <c r="BT65" i="16"/>
  <c r="BU65" i="16"/>
  <c r="BV65" i="16"/>
  <c r="BW65" i="16"/>
  <c r="BX65" i="16"/>
  <c r="BY65" i="16"/>
  <c r="BZ65" i="16"/>
  <c r="CA65" i="16"/>
  <c r="CB65" i="16"/>
  <c r="CC65" i="16"/>
  <c r="BB66" i="16"/>
  <c r="BC66" i="16"/>
  <c r="BE66" i="16"/>
  <c r="BF66" i="16"/>
  <c r="BG66" i="16"/>
  <c r="BH66" i="16"/>
  <c r="BI66" i="16"/>
  <c r="BJ66" i="16"/>
  <c r="BK66" i="16"/>
  <c r="BL66" i="16"/>
  <c r="BM66" i="16"/>
  <c r="BN66" i="16"/>
  <c r="BO66" i="16"/>
  <c r="BP66" i="16"/>
  <c r="BQ66" i="16"/>
  <c r="BR66" i="16"/>
  <c r="BS66" i="16"/>
  <c r="BT66" i="16"/>
  <c r="BU66" i="16"/>
  <c r="BV66" i="16"/>
  <c r="BW66" i="16"/>
  <c r="BX66" i="16"/>
  <c r="BY66" i="16"/>
  <c r="BZ66" i="16"/>
  <c r="CA66" i="16"/>
  <c r="CB66" i="16"/>
  <c r="CC66" i="16"/>
  <c r="BB67" i="16"/>
  <c r="BC67" i="16"/>
  <c r="BE67" i="16"/>
  <c r="BF67" i="16"/>
  <c r="BG67" i="16"/>
  <c r="BH67" i="16"/>
  <c r="BI67" i="16"/>
  <c r="BJ67" i="16"/>
  <c r="BK67" i="16"/>
  <c r="BL67" i="16"/>
  <c r="BM67" i="16"/>
  <c r="BN67" i="16"/>
  <c r="BO67" i="16"/>
  <c r="BP67" i="16"/>
  <c r="BQ67" i="16"/>
  <c r="BR67" i="16"/>
  <c r="BS67" i="16"/>
  <c r="BT67" i="16"/>
  <c r="BU67" i="16"/>
  <c r="BV67" i="16"/>
  <c r="BW67" i="16"/>
  <c r="BX67" i="16"/>
  <c r="BY67" i="16"/>
  <c r="BZ67" i="16"/>
  <c r="CA67" i="16"/>
  <c r="CB67" i="16"/>
  <c r="CC67" i="16"/>
  <c r="BB68" i="16"/>
  <c r="BC68" i="16"/>
  <c r="BE68" i="16"/>
  <c r="BF68" i="16"/>
  <c r="BG68" i="16"/>
  <c r="BH68" i="16"/>
  <c r="BI68" i="16"/>
  <c r="BJ68" i="16"/>
  <c r="BK68" i="16"/>
  <c r="BL68" i="16"/>
  <c r="BM68" i="16"/>
  <c r="BN68" i="16"/>
  <c r="BO68" i="16"/>
  <c r="BP68" i="16"/>
  <c r="BQ68" i="16"/>
  <c r="BR68" i="16"/>
  <c r="BS68" i="16"/>
  <c r="BT68" i="16"/>
  <c r="BU68" i="16"/>
  <c r="BV68" i="16"/>
  <c r="BW68" i="16"/>
  <c r="BX68" i="16"/>
  <c r="BY68" i="16"/>
  <c r="BZ68" i="16"/>
  <c r="CA68" i="16"/>
  <c r="CB68" i="16"/>
  <c r="CC68" i="16"/>
  <c r="BB69" i="16"/>
  <c r="BC69" i="16"/>
  <c r="BE69" i="16"/>
  <c r="BF69" i="16"/>
  <c r="BG69" i="16"/>
  <c r="BH69" i="16"/>
  <c r="BI69" i="16"/>
  <c r="BJ69" i="16"/>
  <c r="BK69" i="16"/>
  <c r="BL69" i="16"/>
  <c r="BM69" i="16"/>
  <c r="BN69" i="16"/>
  <c r="BO69" i="16"/>
  <c r="BP69" i="16"/>
  <c r="BQ69" i="16"/>
  <c r="BR69" i="16"/>
  <c r="BS69" i="16"/>
  <c r="BT69" i="16"/>
  <c r="BU69" i="16"/>
  <c r="BV69" i="16"/>
  <c r="BW69" i="16"/>
  <c r="BX69" i="16"/>
  <c r="BY69" i="16"/>
  <c r="BZ69" i="16"/>
  <c r="CA69" i="16"/>
  <c r="CB69" i="16"/>
  <c r="CC69" i="16"/>
  <c r="BB70" i="16"/>
  <c r="BC70" i="16"/>
  <c r="BE70" i="16"/>
  <c r="BF70" i="16"/>
  <c r="BG70" i="16"/>
  <c r="BH70" i="16"/>
  <c r="BI70" i="16"/>
  <c r="BJ70" i="16"/>
  <c r="BK70" i="16"/>
  <c r="BL70" i="16"/>
  <c r="BM70" i="16"/>
  <c r="BN70" i="16"/>
  <c r="BO70" i="16"/>
  <c r="BP70" i="16"/>
  <c r="BQ70" i="16"/>
  <c r="BR70" i="16"/>
  <c r="BS70" i="16"/>
  <c r="BT70" i="16"/>
  <c r="BU70" i="16"/>
  <c r="BV70" i="16"/>
  <c r="BW70" i="16"/>
  <c r="BX70" i="16"/>
  <c r="BY70" i="16"/>
  <c r="BZ70" i="16"/>
  <c r="CA70" i="16"/>
  <c r="CB70" i="16"/>
  <c r="CC70" i="16"/>
  <c r="BB71" i="16"/>
  <c r="BC71" i="16"/>
  <c r="BE71" i="16"/>
  <c r="BF71" i="16"/>
  <c r="BG71" i="16"/>
  <c r="BH71" i="16"/>
  <c r="BI71" i="16"/>
  <c r="BJ71" i="16"/>
  <c r="BK71" i="16"/>
  <c r="BL71" i="16"/>
  <c r="BM71" i="16"/>
  <c r="BN71" i="16"/>
  <c r="BO71" i="16"/>
  <c r="BP71" i="16"/>
  <c r="BQ71" i="16"/>
  <c r="BR71" i="16"/>
  <c r="BS71" i="16"/>
  <c r="BT71" i="16"/>
  <c r="BU71" i="16"/>
  <c r="BV71" i="16"/>
  <c r="BW71" i="16"/>
  <c r="BX71" i="16"/>
  <c r="BY71" i="16"/>
  <c r="BZ71" i="16"/>
  <c r="CA71" i="16"/>
  <c r="CB71" i="16"/>
  <c r="CC71" i="16"/>
  <c r="BB72" i="16"/>
  <c r="BC72" i="16"/>
  <c r="BE72" i="16"/>
  <c r="BF72" i="16"/>
  <c r="BG72" i="16"/>
  <c r="BH72" i="16"/>
  <c r="BI72" i="16"/>
  <c r="BJ72" i="16"/>
  <c r="BK72" i="16"/>
  <c r="BL72" i="16"/>
  <c r="BM72" i="16"/>
  <c r="BN72" i="16"/>
  <c r="BO72" i="16"/>
  <c r="BP72" i="16"/>
  <c r="BQ72" i="16"/>
  <c r="BR72" i="16"/>
  <c r="BS72" i="16"/>
  <c r="BT72" i="16"/>
  <c r="BU72" i="16"/>
  <c r="BV72" i="16"/>
  <c r="BW72" i="16"/>
  <c r="BX72" i="16"/>
  <c r="BY72" i="16"/>
  <c r="BZ72" i="16"/>
  <c r="CA72" i="16"/>
  <c r="CB72" i="16"/>
  <c r="CC72" i="16"/>
  <c r="BB73" i="16"/>
  <c r="BC73" i="16"/>
  <c r="BE73" i="16"/>
  <c r="BF73" i="16"/>
  <c r="BG73" i="16"/>
  <c r="BH73" i="16"/>
  <c r="BI73" i="16"/>
  <c r="BJ73" i="16"/>
  <c r="BK73" i="16"/>
  <c r="BL73" i="16"/>
  <c r="BM73" i="16"/>
  <c r="BN73" i="16"/>
  <c r="BO73" i="16"/>
  <c r="BP73" i="16"/>
  <c r="BQ73" i="16"/>
  <c r="BR73" i="16"/>
  <c r="BS73" i="16"/>
  <c r="BT73" i="16"/>
  <c r="BU73" i="16"/>
  <c r="BV73" i="16"/>
  <c r="BW73" i="16"/>
  <c r="BX73" i="16"/>
  <c r="BY73" i="16"/>
  <c r="BZ73" i="16"/>
  <c r="CA73" i="16"/>
  <c r="CB73" i="16"/>
  <c r="CC73" i="16"/>
  <c r="BB74" i="16"/>
  <c r="BC74" i="16"/>
  <c r="BE74" i="16"/>
  <c r="BF74" i="16"/>
  <c r="BG74" i="16"/>
  <c r="BH74" i="16"/>
  <c r="BI74" i="16"/>
  <c r="BJ74" i="16"/>
  <c r="BK74" i="16"/>
  <c r="BL74" i="16"/>
  <c r="BM74" i="16"/>
  <c r="BN74" i="16"/>
  <c r="BO74" i="16"/>
  <c r="BP74" i="16"/>
  <c r="BQ74" i="16"/>
  <c r="BR74" i="16"/>
  <c r="BS74" i="16"/>
  <c r="BT74" i="16"/>
  <c r="BU74" i="16"/>
  <c r="BV74" i="16"/>
  <c r="BW74" i="16"/>
  <c r="BX74" i="16"/>
  <c r="BY74" i="16"/>
  <c r="BZ74" i="16"/>
  <c r="CA74" i="16"/>
  <c r="CB74" i="16"/>
  <c r="CC74" i="16"/>
  <c r="BB75" i="16"/>
  <c r="BC75" i="16"/>
  <c r="BE75" i="16"/>
  <c r="BF75" i="16"/>
  <c r="BG75" i="16"/>
  <c r="BH75" i="16"/>
  <c r="BI75" i="16"/>
  <c r="BJ75" i="16"/>
  <c r="BK75" i="16"/>
  <c r="BL75" i="16"/>
  <c r="BM75" i="16"/>
  <c r="BN75" i="16"/>
  <c r="BO75" i="16"/>
  <c r="BP75" i="16"/>
  <c r="BQ75" i="16"/>
  <c r="BR75" i="16"/>
  <c r="BS75" i="16"/>
  <c r="BT75" i="16"/>
  <c r="BU75" i="16"/>
  <c r="BV75" i="16"/>
  <c r="BW75" i="16"/>
  <c r="BX75" i="16"/>
  <c r="BY75" i="16"/>
  <c r="BZ75" i="16"/>
  <c r="CA75" i="16"/>
  <c r="CB75" i="16"/>
  <c r="CC75" i="16"/>
  <c r="BB76" i="16"/>
  <c r="BC76" i="16"/>
  <c r="BE76" i="16"/>
  <c r="BF76" i="16"/>
  <c r="BG76" i="16"/>
  <c r="BH76" i="16"/>
  <c r="BI76" i="16"/>
  <c r="BJ76" i="16"/>
  <c r="BK76" i="16"/>
  <c r="BL76" i="16"/>
  <c r="BM76" i="16"/>
  <c r="BN76" i="16"/>
  <c r="BO76" i="16"/>
  <c r="BP76" i="16"/>
  <c r="BQ76" i="16"/>
  <c r="BR76" i="16"/>
  <c r="BS76" i="16"/>
  <c r="BT76" i="16"/>
  <c r="BU76" i="16"/>
  <c r="BV76" i="16"/>
  <c r="BW76" i="16"/>
  <c r="BX76" i="16"/>
  <c r="BY76" i="16"/>
  <c r="BZ76" i="16"/>
  <c r="CA76" i="16"/>
  <c r="CB76" i="16"/>
  <c r="CC76" i="16"/>
  <c r="BB77" i="16"/>
  <c r="BC77" i="16"/>
  <c r="BE77" i="16"/>
  <c r="BF77" i="16"/>
  <c r="BG77" i="16"/>
  <c r="BH77" i="16"/>
  <c r="BI77" i="16"/>
  <c r="BJ77" i="16"/>
  <c r="BK77" i="16"/>
  <c r="BL77" i="16"/>
  <c r="BM77" i="16"/>
  <c r="BN77" i="16"/>
  <c r="BO77" i="16"/>
  <c r="BP77" i="16"/>
  <c r="BQ77" i="16"/>
  <c r="BR77" i="16"/>
  <c r="BS77" i="16"/>
  <c r="BT77" i="16"/>
  <c r="BU77" i="16"/>
  <c r="BV77" i="16"/>
  <c r="BW77" i="16"/>
  <c r="BX77" i="16"/>
  <c r="BY77" i="16"/>
  <c r="BZ77" i="16"/>
  <c r="CA77" i="16"/>
  <c r="CB77" i="16"/>
  <c r="CC77" i="16"/>
  <c r="BB78" i="16"/>
  <c r="BC78" i="16"/>
  <c r="BE78" i="16"/>
  <c r="BF78" i="16"/>
  <c r="BG78" i="16"/>
  <c r="BH78" i="16"/>
  <c r="BI78" i="16"/>
  <c r="BJ78" i="16"/>
  <c r="BK78" i="16"/>
  <c r="BL78" i="16"/>
  <c r="BM78" i="16"/>
  <c r="BN78" i="16"/>
  <c r="BO78" i="16"/>
  <c r="BP78" i="16"/>
  <c r="BQ78" i="16"/>
  <c r="BR78" i="16"/>
  <c r="BS78" i="16"/>
  <c r="BT78" i="16"/>
  <c r="BU78" i="16"/>
  <c r="BV78" i="16"/>
  <c r="BW78" i="16"/>
  <c r="BX78" i="16"/>
  <c r="BY78" i="16"/>
  <c r="BZ78" i="16"/>
  <c r="CA78" i="16"/>
  <c r="CB78" i="16"/>
  <c r="CC78" i="16"/>
  <c r="BB79" i="16"/>
  <c r="BC79" i="16"/>
  <c r="BE79" i="16"/>
  <c r="BF79" i="16"/>
  <c r="BG79" i="16"/>
  <c r="BH79" i="16"/>
  <c r="BI79" i="16"/>
  <c r="BJ79" i="16"/>
  <c r="BK79" i="16"/>
  <c r="BL79" i="16"/>
  <c r="BM79" i="16"/>
  <c r="BN79" i="16"/>
  <c r="BO79" i="16"/>
  <c r="BP79" i="16"/>
  <c r="BQ79" i="16"/>
  <c r="BR79" i="16"/>
  <c r="BS79" i="16"/>
  <c r="BT79" i="16"/>
  <c r="BU79" i="16"/>
  <c r="BV79" i="16"/>
  <c r="BW79" i="16"/>
  <c r="BX79" i="16"/>
  <c r="BY79" i="16"/>
  <c r="BZ79" i="16"/>
  <c r="CA79" i="16"/>
  <c r="CB79" i="16"/>
  <c r="CC79" i="16"/>
  <c r="BB80" i="16"/>
  <c r="BC80" i="16"/>
  <c r="BE80" i="16"/>
  <c r="BF80" i="16"/>
  <c r="BG80" i="16"/>
  <c r="BH80" i="16"/>
  <c r="BI80" i="16"/>
  <c r="BJ80" i="16"/>
  <c r="BK80" i="16"/>
  <c r="BL80" i="16"/>
  <c r="BM80" i="16"/>
  <c r="BN80" i="16"/>
  <c r="BO80" i="16"/>
  <c r="BP80" i="16"/>
  <c r="BQ80" i="16"/>
  <c r="BR80" i="16"/>
  <c r="BS80" i="16"/>
  <c r="BT80" i="16"/>
  <c r="BU80" i="16"/>
  <c r="BV80" i="16"/>
  <c r="BW80" i="16"/>
  <c r="BX80" i="16"/>
  <c r="BY80" i="16"/>
  <c r="BZ80" i="16"/>
  <c r="CA80" i="16"/>
  <c r="CB80" i="16"/>
  <c r="CC80" i="16"/>
  <c r="BB81" i="16"/>
  <c r="BC81" i="16"/>
  <c r="BE81" i="16"/>
  <c r="BF81" i="16"/>
  <c r="BG81" i="16"/>
  <c r="BH81" i="16"/>
  <c r="BI81" i="16"/>
  <c r="BJ81" i="16"/>
  <c r="BK81" i="16"/>
  <c r="BL81" i="16"/>
  <c r="BM81" i="16"/>
  <c r="BN81" i="16"/>
  <c r="BO81" i="16"/>
  <c r="BP81" i="16"/>
  <c r="BQ81" i="16"/>
  <c r="BR81" i="16"/>
  <c r="BS81" i="16"/>
  <c r="BT81" i="16"/>
  <c r="BU81" i="16"/>
  <c r="BV81" i="16"/>
  <c r="BW81" i="16"/>
  <c r="BX81" i="16"/>
  <c r="BY81" i="16"/>
  <c r="BZ81" i="16"/>
  <c r="CA81" i="16"/>
  <c r="CB81" i="16"/>
  <c r="CC81" i="16"/>
  <c r="BB82" i="16"/>
  <c r="BC82" i="16"/>
  <c r="BE82" i="16"/>
  <c r="BF82" i="16"/>
  <c r="BG82" i="16"/>
  <c r="BH82" i="16"/>
  <c r="BI82" i="16"/>
  <c r="BJ82" i="16"/>
  <c r="BK82" i="16"/>
  <c r="BL82" i="16"/>
  <c r="BM82" i="16"/>
  <c r="BN82" i="16"/>
  <c r="BO82" i="16"/>
  <c r="BP82" i="16"/>
  <c r="BQ82" i="16"/>
  <c r="BR82" i="16"/>
  <c r="BS82" i="16"/>
  <c r="BT82" i="16"/>
  <c r="BU82" i="16"/>
  <c r="BV82" i="16"/>
  <c r="BW82" i="16"/>
  <c r="BX82" i="16"/>
  <c r="BY82" i="16"/>
  <c r="BZ82" i="16"/>
  <c r="CA82" i="16"/>
  <c r="CB82" i="16"/>
  <c r="CC82" i="16"/>
  <c r="BB83" i="16"/>
  <c r="BC83" i="16"/>
  <c r="BE83" i="16"/>
  <c r="BF83" i="16"/>
  <c r="BG83" i="16"/>
  <c r="BH83" i="16"/>
  <c r="BI83" i="16"/>
  <c r="BJ83" i="16"/>
  <c r="BK83" i="16"/>
  <c r="BL83" i="16"/>
  <c r="BM83" i="16"/>
  <c r="BN83" i="16"/>
  <c r="BO83" i="16"/>
  <c r="BP83" i="16"/>
  <c r="BQ83" i="16"/>
  <c r="BR83" i="16"/>
  <c r="BS83" i="16"/>
  <c r="BT83" i="16"/>
  <c r="BU83" i="16"/>
  <c r="BV83" i="16"/>
  <c r="BW83" i="16"/>
  <c r="BX83" i="16"/>
  <c r="BY83" i="16"/>
  <c r="BZ83" i="16"/>
  <c r="CA83" i="16"/>
  <c r="CB83" i="16"/>
  <c r="CC83" i="16"/>
  <c r="BB84" i="16"/>
  <c r="BC84" i="16"/>
  <c r="BE84" i="16"/>
  <c r="BF84" i="16"/>
  <c r="BG84" i="16"/>
  <c r="BH84" i="16"/>
  <c r="BI84" i="16"/>
  <c r="BJ84" i="16"/>
  <c r="BK84" i="16"/>
  <c r="BL84" i="16"/>
  <c r="BM84" i="16"/>
  <c r="BN84" i="16"/>
  <c r="BO84" i="16"/>
  <c r="BP84" i="16"/>
  <c r="BQ84" i="16"/>
  <c r="BR84" i="16"/>
  <c r="BS84" i="16"/>
  <c r="BT84" i="16"/>
  <c r="BU84" i="16"/>
  <c r="BV84" i="16"/>
  <c r="BW84" i="16"/>
  <c r="BX84" i="16"/>
  <c r="BY84" i="16"/>
  <c r="BZ84" i="16"/>
  <c r="CA84" i="16"/>
  <c r="CB84" i="16"/>
  <c r="CC84" i="16"/>
  <c r="BB85" i="16"/>
  <c r="BC85" i="16"/>
  <c r="BE85" i="16"/>
  <c r="BF85" i="16"/>
  <c r="BG85" i="16"/>
  <c r="BH85" i="16"/>
  <c r="BI85" i="16"/>
  <c r="BJ85" i="16"/>
  <c r="BK85" i="16"/>
  <c r="BL85" i="16"/>
  <c r="BM85" i="16"/>
  <c r="BN85" i="16"/>
  <c r="BO85" i="16"/>
  <c r="BP85" i="16"/>
  <c r="BQ85" i="16"/>
  <c r="BR85" i="16"/>
  <c r="BS85" i="16"/>
  <c r="BT85" i="16"/>
  <c r="BU85" i="16"/>
  <c r="BV85" i="16"/>
  <c r="BW85" i="16"/>
  <c r="BX85" i="16"/>
  <c r="BY85" i="16"/>
  <c r="BZ85" i="16"/>
  <c r="CA85" i="16"/>
  <c r="CB85" i="16"/>
  <c r="CC85" i="16"/>
  <c r="BB86" i="16"/>
  <c r="BC86" i="16"/>
  <c r="BE86" i="16"/>
  <c r="BF86" i="16"/>
  <c r="BG86" i="16"/>
  <c r="BH86" i="16"/>
  <c r="BI86" i="16"/>
  <c r="BJ86" i="16"/>
  <c r="BK86" i="16"/>
  <c r="BL86" i="16"/>
  <c r="BM86" i="16"/>
  <c r="BN86" i="16"/>
  <c r="BO86" i="16"/>
  <c r="BP86" i="16"/>
  <c r="BQ86" i="16"/>
  <c r="BR86" i="16"/>
  <c r="BS86" i="16"/>
  <c r="BT86" i="16"/>
  <c r="BU86" i="16"/>
  <c r="BV86" i="16"/>
  <c r="BW86" i="16"/>
  <c r="BX86" i="16"/>
  <c r="BY86" i="16"/>
  <c r="BZ86" i="16"/>
  <c r="CA86" i="16"/>
  <c r="CB86" i="16"/>
  <c r="CC86" i="16"/>
  <c r="BB87" i="16"/>
  <c r="BC87" i="16"/>
  <c r="BE87" i="16"/>
  <c r="BF87" i="16"/>
  <c r="BG87" i="16"/>
  <c r="BH87" i="16"/>
  <c r="BI87" i="16"/>
  <c r="BJ87" i="16"/>
  <c r="BK87" i="16"/>
  <c r="BL87" i="16"/>
  <c r="BM87" i="16"/>
  <c r="BN87" i="16"/>
  <c r="BO87" i="16"/>
  <c r="BP87" i="16"/>
  <c r="BQ87" i="16"/>
  <c r="BR87" i="16"/>
  <c r="BS87" i="16"/>
  <c r="BT87" i="16"/>
  <c r="BU87" i="16"/>
  <c r="BV87" i="16"/>
  <c r="BW87" i="16"/>
  <c r="BX87" i="16"/>
  <c r="BY87" i="16"/>
  <c r="BZ87" i="16"/>
  <c r="CA87" i="16"/>
  <c r="CB87" i="16"/>
  <c r="CC87" i="16"/>
  <c r="BB88" i="16"/>
  <c r="BC88" i="16"/>
  <c r="BE88" i="16"/>
  <c r="BF88" i="16"/>
  <c r="BG88" i="16"/>
  <c r="BH88" i="16"/>
  <c r="BI88" i="16"/>
  <c r="BJ88" i="16"/>
  <c r="BK88" i="16"/>
  <c r="BL88" i="16"/>
  <c r="BM88" i="16"/>
  <c r="BN88" i="16"/>
  <c r="BO88" i="16"/>
  <c r="BP88" i="16"/>
  <c r="BQ88" i="16"/>
  <c r="BR88" i="16"/>
  <c r="BS88" i="16"/>
  <c r="BT88" i="16"/>
  <c r="BU88" i="16"/>
  <c r="BV88" i="16"/>
  <c r="BW88" i="16"/>
  <c r="BX88" i="16"/>
  <c r="BY88" i="16"/>
  <c r="BZ88" i="16"/>
  <c r="CA88" i="16"/>
  <c r="CB88" i="16"/>
  <c r="CC88" i="16"/>
  <c r="BB89" i="16"/>
  <c r="BC89" i="16"/>
  <c r="BE89" i="16"/>
  <c r="BF89" i="16"/>
  <c r="BG89" i="16"/>
  <c r="BH89" i="16"/>
  <c r="BI89" i="16"/>
  <c r="BJ89" i="16"/>
  <c r="BK89" i="16"/>
  <c r="BL89" i="16"/>
  <c r="BM89" i="16"/>
  <c r="BN89" i="16"/>
  <c r="BO89" i="16"/>
  <c r="BP89" i="16"/>
  <c r="BQ89" i="16"/>
  <c r="BR89" i="16"/>
  <c r="BS89" i="16"/>
  <c r="BT89" i="16"/>
  <c r="BU89" i="16"/>
  <c r="BV89" i="16"/>
  <c r="BW89" i="16"/>
  <c r="BX89" i="16"/>
  <c r="BY89" i="16"/>
  <c r="BZ89" i="16"/>
  <c r="CA89" i="16"/>
  <c r="CB89" i="16"/>
  <c r="CC89" i="16"/>
  <c r="BB90" i="16"/>
  <c r="BC90" i="16"/>
  <c r="BE90" i="16"/>
  <c r="BF90" i="16"/>
  <c r="BG90" i="16"/>
  <c r="BH90" i="16"/>
  <c r="BI90" i="16"/>
  <c r="BJ90" i="16"/>
  <c r="BK90" i="16"/>
  <c r="BL90" i="16"/>
  <c r="BM90" i="16"/>
  <c r="BN90" i="16"/>
  <c r="BO90" i="16"/>
  <c r="BP90" i="16"/>
  <c r="BQ90" i="16"/>
  <c r="BR90" i="16"/>
  <c r="BS90" i="16"/>
  <c r="BT90" i="16"/>
  <c r="BU90" i="16"/>
  <c r="BV90" i="16"/>
  <c r="BW90" i="16"/>
  <c r="BX90" i="16"/>
  <c r="BY90" i="16"/>
  <c r="BZ90" i="16"/>
  <c r="CA90" i="16"/>
  <c r="CB90" i="16"/>
  <c r="CC90" i="16"/>
  <c r="BB91" i="16"/>
  <c r="BC91" i="16"/>
  <c r="BE91" i="16"/>
  <c r="BF91" i="16"/>
  <c r="BG91" i="16"/>
  <c r="BH91" i="16"/>
  <c r="BI91" i="16"/>
  <c r="BJ91" i="16"/>
  <c r="BK91" i="16"/>
  <c r="BL91" i="16"/>
  <c r="BM91" i="16"/>
  <c r="BN91" i="16"/>
  <c r="BO91" i="16"/>
  <c r="BP91" i="16"/>
  <c r="BQ91" i="16"/>
  <c r="BR91" i="16"/>
  <c r="BS91" i="16"/>
  <c r="BT91" i="16"/>
  <c r="BU91" i="16"/>
  <c r="BV91" i="16"/>
  <c r="BW91" i="16"/>
  <c r="BX91" i="16"/>
  <c r="BY91" i="16"/>
  <c r="BZ91" i="16"/>
  <c r="CA91" i="16"/>
  <c r="CB91" i="16"/>
  <c r="CC91" i="16"/>
  <c r="BB92" i="16"/>
  <c r="BC92" i="16"/>
  <c r="BE92" i="16"/>
  <c r="BF92" i="16"/>
  <c r="BG92" i="16"/>
  <c r="BH92" i="16"/>
  <c r="BI92" i="16"/>
  <c r="BJ92" i="16"/>
  <c r="BK92" i="16"/>
  <c r="BL92" i="16"/>
  <c r="BM92" i="16"/>
  <c r="BN92" i="16"/>
  <c r="BO92" i="16"/>
  <c r="BP92" i="16"/>
  <c r="BQ92" i="16"/>
  <c r="BR92" i="16"/>
  <c r="BS92" i="16"/>
  <c r="BT92" i="16"/>
  <c r="BU92" i="16"/>
  <c r="BV92" i="16"/>
  <c r="BW92" i="16"/>
  <c r="BX92" i="16"/>
  <c r="BY92" i="16"/>
  <c r="BZ92" i="16"/>
  <c r="CA92" i="16"/>
  <c r="CB92" i="16"/>
  <c r="CC92" i="16"/>
  <c r="BB93" i="16"/>
  <c r="BC93" i="16"/>
  <c r="BE93" i="16"/>
  <c r="BF93" i="16"/>
  <c r="BG93" i="16"/>
  <c r="BH93" i="16"/>
  <c r="BI93" i="16"/>
  <c r="BJ93" i="16"/>
  <c r="BK93" i="16"/>
  <c r="BL93" i="16"/>
  <c r="BM93" i="16"/>
  <c r="BN93" i="16"/>
  <c r="BO93" i="16"/>
  <c r="BP93" i="16"/>
  <c r="BQ93" i="16"/>
  <c r="BR93" i="16"/>
  <c r="BS93" i="16"/>
  <c r="BT93" i="16"/>
  <c r="BU93" i="16"/>
  <c r="BV93" i="16"/>
  <c r="BW93" i="16"/>
  <c r="BX93" i="16"/>
  <c r="BY93" i="16"/>
  <c r="BZ93" i="16"/>
  <c r="CA93" i="16"/>
  <c r="CB93" i="16"/>
  <c r="CC93" i="16"/>
  <c r="BB94" i="16"/>
  <c r="BC94" i="16"/>
  <c r="BE94" i="16"/>
  <c r="BF94" i="16"/>
  <c r="BG94" i="16"/>
  <c r="BH94" i="16"/>
  <c r="BI94" i="16"/>
  <c r="BJ94" i="16"/>
  <c r="BK94" i="16"/>
  <c r="BL94" i="16"/>
  <c r="BM94" i="16"/>
  <c r="BN94" i="16"/>
  <c r="BO94" i="16"/>
  <c r="BP94" i="16"/>
  <c r="BQ94" i="16"/>
  <c r="BR94" i="16"/>
  <c r="BS94" i="16"/>
  <c r="BT94" i="16"/>
  <c r="BU94" i="16"/>
  <c r="BV94" i="16"/>
  <c r="BW94" i="16"/>
  <c r="BX94" i="16"/>
  <c r="BY94" i="16"/>
  <c r="BZ94" i="16"/>
  <c r="CA94" i="16"/>
  <c r="CB94" i="16"/>
  <c r="CC94" i="16"/>
  <c r="BB95" i="16"/>
  <c r="BC95" i="16"/>
  <c r="BE95" i="16"/>
  <c r="BF95" i="16"/>
  <c r="BG95" i="16"/>
  <c r="BH95" i="16"/>
  <c r="BI95" i="16"/>
  <c r="BJ95" i="16"/>
  <c r="BK95" i="16"/>
  <c r="BL95" i="16"/>
  <c r="BM95" i="16"/>
  <c r="BN95" i="16"/>
  <c r="BO95" i="16"/>
  <c r="BP95" i="16"/>
  <c r="BQ95" i="16"/>
  <c r="BR95" i="16"/>
  <c r="BS95" i="16"/>
  <c r="BT95" i="16"/>
  <c r="BU95" i="16"/>
  <c r="BV95" i="16"/>
  <c r="BW95" i="16"/>
  <c r="BX95" i="16"/>
  <c r="BY95" i="16"/>
  <c r="BZ95" i="16"/>
  <c r="CA95" i="16"/>
  <c r="CB95" i="16"/>
  <c r="CC95" i="16"/>
  <c r="BB96" i="16"/>
  <c r="BC96" i="16"/>
  <c r="BE96" i="16"/>
  <c r="BF96" i="16"/>
  <c r="BG96" i="16"/>
  <c r="BH96" i="16"/>
  <c r="BI96" i="16"/>
  <c r="BJ96" i="16"/>
  <c r="BK96" i="16"/>
  <c r="BL96" i="16"/>
  <c r="BM96" i="16"/>
  <c r="BN96" i="16"/>
  <c r="BO96" i="16"/>
  <c r="BP96" i="16"/>
  <c r="BQ96" i="16"/>
  <c r="BR96" i="16"/>
  <c r="BS96" i="16"/>
  <c r="BT96" i="16"/>
  <c r="BU96" i="16"/>
  <c r="BV96" i="16"/>
  <c r="BW96" i="16"/>
  <c r="BX96" i="16"/>
  <c r="BY96" i="16"/>
  <c r="BZ96" i="16"/>
  <c r="CA96" i="16"/>
  <c r="CB96" i="16"/>
  <c r="CC96" i="16"/>
  <c r="BB97" i="16"/>
  <c r="BC97" i="16"/>
  <c r="BE97" i="16"/>
  <c r="BF97" i="16"/>
  <c r="BG97" i="16"/>
  <c r="BH97" i="16"/>
  <c r="BI97" i="16"/>
  <c r="BJ97" i="16"/>
  <c r="BK97" i="16"/>
  <c r="BL97" i="16"/>
  <c r="BM97" i="16"/>
  <c r="BN97" i="16"/>
  <c r="BO97" i="16"/>
  <c r="BP97" i="16"/>
  <c r="BQ97" i="16"/>
  <c r="BR97" i="16"/>
  <c r="BS97" i="16"/>
  <c r="BT97" i="16"/>
  <c r="BU97" i="16"/>
  <c r="BV97" i="16"/>
  <c r="BW97" i="16"/>
  <c r="BX97" i="16"/>
  <c r="BY97" i="16"/>
  <c r="BZ97" i="16"/>
  <c r="CA97" i="16"/>
  <c r="CB97" i="16"/>
  <c r="CC97" i="16"/>
  <c r="BB98" i="16"/>
  <c r="BC98" i="16"/>
  <c r="BE98" i="16"/>
  <c r="BF98" i="16"/>
  <c r="BG98" i="16"/>
  <c r="BH98" i="16"/>
  <c r="BI98" i="16"/>
  <c r="BJ98" i="16"/>
  <c r="BK98" i="16"/>
  <c r="BL98" i="16"/>
  <c r="BM98" i="16"/>
  <c r="BN98" i="16"/>
  <c r="BO98" i="16"/>
  <c r="BP98" i="16"/>
  <c r="BQ98" i="16"/>
  <c r="BR98" i="16"/>
  <c r="BS98" i="16"/>
  <c r="BT98" i="16"/>
  <c r="BU98" i="16"/>
  <c r="BV98" i="16"/>
  <c r="BW98" i="16"/>
  <c r="BX98" i="16"/>
  <c r="BY98" i="16"/>
  <c r="BZ98" i="16"/>
  <c r="CA98" i="16"/>
  <c r="CB98" i="16"/>
  <c r="CC98" i="16"/>
  <c r="BB99" i="16"/>
  <c r="BC99" i="16"/>
  <c r="BE99" i="16"/>
  <c r="BF99" i="16"/>
  <c r="BG99" i="16"/>
  <c r="BH99" i="16"/>
  <c r="BI99" i="16"/>
  <c r="BJ99" i="16"/>
  <c r="BK99" i="16"/>
  <c r="BL99" i="16"/>
  <c r="BM99" i="16"/>
  <c r="BN99" i="16"/>
  <c r="BO99" i="16"/>
  <c r="BP99" i="16"/>
  <c r="BQ99" i="16"/>
  <c r="BR99" i="16"/>
  <c r="BS99" i="16"/>
  <c r="BT99" i="16"/>
  <c r="BU99" i="16"/>
  <c r="BV99" i="16"/>
  <c r="BW99" i="16"/>
  <c r="BX99" i="16"/>
  <c r="BY99" i="16"/>
  <c r="BZ99" i="16"/>
  <c r="CA99" i="16"/>
  <c r="CB99" i="16"/>
  <c r="CC99" i="16"/>
  <c r="BB100" i="16"/>
  <c r="BC100" i="16"/>
  <c r="BE100" i="16"/>
  <c r="BF100" i="16"/>
  <c r="BG100" i="16"/>
  <c r="BH100" i="16"/>
  <c r="BI100" i="16"/>
  <c r="BJ100" i="16"/>
  <c r="BK100" i="16"/>
  <c r="BL100" i="16"/>
  <c r="BM100" i="16"/>
  <c r="BN100" i="16"/>
  <c r="BO100" i="16"/>
  <c r="BP100" i="16"/>
  <c r="BQ100" i="16"/>
  <c r="BR100" i="16"/>
  <c r="BS100" i="16"/>
  <c r="BT100" i="16"/>
  <c r="BU100" i="16"/>
  <c r="BV100" i="16"/>
  <c r="BW100" i="16"/>
  <c r="BX100" i="16"/>
  <c r="BY100" i="16"/>
  <c r="BZ100" i="16"/>
  <c r="CA100" i="16"/>
  <c r="CB100" i="16"/>
  <c r="CC100" i="16"/>
  <c r="BB101" i="16"/>
  <c r="BC101" i="16"/>
  <c r="BE101" i="16"/>
  <c r="BF101" i="16"/>
  <c r="BG101" i="16"/>
  <c r="BH101" i="16"/>
  <c r="BI101" i="16"/>
  <c r="BJ101" i="16"/>
  <c r="BK101" i="16"/>
  <c r="BL101" i="16"/>
  <c r="BM101" i="16"/>
  <c r="BN101" i="16"/>
  <c r="BO101" i="16"/>
  <c r="BP101" i="16"/>
  <c r="BQ101" i="16"/>
  <c r="BR101" i="16"/>
  <c r="BS101" i="16"/>
  <c r="BT101" i="16"/>
  <c r="BU101" i="16"/>
  <c r="BV101" i="16"/>
  <c r="BW101" i="16"/>
  <c r="BX101" i="16"/>
  <c r="BY101" i="16"/>
  <c r="BZ101" i="16"/>
  <c r="CA101" i="16"/>
  <c r="CB101" i="16"/>
  <c r="CC101" i="16"/>
  <c r="BB102" i="16"/>
  <c r="BC102" i="16"/>
  <c r="BE102" i="16"/>
  <c r="BF102" i="16"/>
  <c r="BG102" i="16"/>
  <c r="BH102" i="16"/>
  <c r="BI102" i="16"/>
  <c r="BJ102" i="16"/>
  <c r="BK102" i="16"/>
  <c r="BL102" i="16"/>
  <c r="BM102" i="16"/>
  <c r="BN102" i="16"/>
  <c r="BO102" i="16"/>
  <c r="BP102" i="16"/>
  <c r="BQ102" i="16"/>
  <c r="BR102" i="16"/>
  <c r="BS102" i="16"/>
  <c r="BT102" i="16"/>
  <c r="BU102" i="16"/>
  <c r="BV102" i="16"/>
  <c r="BW102" i="16"/>
  <c r="BX102" i="16"/>
  <c r="BY102" i="16"/>
  <c r="BZ102" i="16"/>
  <c r="CA102" i="16"/>
  <c r="CB102" i="16"/>
  <c r="CC102" i="16"/>
  <c r="BB103" i="16"/>
  <c r="BC103" i="16"/>
  <c r="BE103" i="16"/>
  <c r="BF103" i="16"/>
  <c r="BG103" i="16"/>
  <c r="BH103" i="16"/>
  <c r="BI103" i="16"/>
  <c r="BJ103" i="16"/>
  <c r="BK103" i="16"/>
  <c r="BL103" i="16"/>
  <c r="BM103" i="16"/>
  <c r="BN103" i="16"/>
  <c r="BO103" i="16"/>
  <c r="BP103" i="16"/>
  <c r="BQ103" i="16"/>
  <c r="BR103" i="16"/>
  <c r="BS103" i="16"/>
  <c r="BT103" i="16"/>
  <c r="BU103" i="16"/>
  <c r="BV103" i="16"/>
  <c r="BW103" i="16"/>
  <c r="BX103" i="16"/>
  <c r="BY103" i="16"/>
  <c r="BZ103" i="16"/>
  <c r="CA103" i="16"/>
  <c r="CB103" i="16"/>
  <c r="CC103" i="16"/>
  <c r="BB104" i="16"/>
  <c r="BC104" i="16"/>
  <c r="BE104" i="16"/>
  <c r="BF104" i="16"/>
  <c r="BG104" i="16"/>
  <c r="BH104" i="16"/>
  <c r="BI104" i="16"/>
  <c r="BJ104" i="16"/>
  <c r="BK104" i="16"/>
  <c r="BL104" i="16"/>
  <c r="BM104" i="16"/>
  <c r="BN104" i="16"/>
  <c r="BO104" i="16"/>
  <c r="BP104" i="16"/>
  <c r="BQ104" i="16"/>
  <c r="BR104" i="16"/>
  <c r="BS104" i="16"/>
  <c r="BT104" i="16"/>
  <c r="BU104" i="16"/>
  <c r="BV104" i="16"/>
  <c r="BW104" i="16"/>
  <c r="BX104" i="16"/>
  <c r="BY104" i="16"/>
  <c r="BZ104" i="16"/>
  <c r="CA104" i="16"/>
  <c r="CB104" i="16"/>
  <c r="CC104" i="16"/>
  <c r="BB105" i="16"/>
  <c r="BC105" i="16"/>
  <c r="BE105" i="16"/>
  <c r="BF105" i="16"/>
  <c r="BG105" i="16"/>
  <c r="BH105" i="16"/>
  <c r="BI105" i="16"/>
  <c r="BJ105" i="16"/>
  <c r="BK105" i="16"/>
  <c r="BL105" i="16"/>
  <c r="BM105" i="16"/>
  <c r="BN105" i="16"/>
  <c r="BO105" i="16"/>
  <c r="BP105" i="16"/>
  <c r="BQ105" i="16"/>
  <c r="BR105" i="16"/>
  <c r="BS105" i="16"/>
  <c r="BT105" i="16"/>
  <c r="BU105" i="16"/>
  <c r="BV105" i="16"/>
  <c r="BW105" i="16"/>
  <c r="BX105" i="16"/>
  <c r="BY105" i="16"/>
  <c r="BZ105" i="16"/>
  <c r="CA105" i="16"/>
  <c r="CB105" i="16"/>
  <c r="CC105" i="16"/>
  <c r="BB106" i="16"/>
  <c r="BC106" i="16"/>
  <c r="BE106" i="16"/>
  <c r="BF106" i="16"/>
  <c r="BG106" i="16"/>
  <c r="BH106" i="16"/>
  <c r="BI106" i="16"/>
  <c r="BJ106" i="16"/>
  <c r="BK106" i="16"/>
  <c r="BL106" i="16"/>
  <c r="BM106" i="16"/>
  <c r="BN106" i="16"/>
  <c r="BO106" i="16"/>
  <c r="BP106" i="16"/>
  <c r="BQ106" i="16"/>
  <c r="BR106" i="16"/>
  <c r="BS106" i="16"/>
  <c r="BT106" i="16"/>
  <c r="BU106" i="16"/>
  <c r="BV106" i="16"/>
  <c r="BW106" i="16"/>
  <c r="BX106" i="16"/>
  <c r="BY106" i="16"/>
  <c r="BZ106" i="16"/>
  <c r="CA106" i="16"/>
  <c r="CB106" i="16"/>
  <c r="CC106" i="16"/>
  <c r="BB107" i="16"/>
  <c r="BC107" i="16"/>
  <c r="BE107" i="16"/>
  <c r="BF107" i="16"/>
  <c r="BG107" i="16"/>
  <c r="BH107" i="16"/>
  <c r="BI107" i="16"/>
  <c r="BJ107" i="16"/>
  <c r="BK107" i="16"/>
  <c r="BL107" i="16"/>
  <c r="BM107" i="16"/>
  <c r="BN107" i="16"/>
  <c r="BO107" i="16"/>
  <c r="BP107" i="16"/>
  <c r="BQ107" i="16"/>
  <c r="BR107" i="16"/>
  <c r="BS107" i="16"/>
  <c r="BT107" i="16"/>
  <c r="BU107" i="16"/>
  <c r="BV107" i="16"/>
  <c r="BW107" i="16"/>
  <c r="BX107" i="16"/>
  <c r="BY107" i="16"/>
  <c r="BZ107" i="16"/>
  <c r="CA107" i="16"/>
  <c r="CB107" i="16"/>
  <c r="CC107" i="16"/>
  <c r="BB108" i="16"/>
  <c r="BC108" i="16"/>
  <c r="BE108" i="16"/>
  <c r="BF108" i="16"/>
  <c r="BG108" i="16"/>
  <c r="BH108" i="16"/>
  <c r="BI108" i="16"/>
  <c r="BJ108" i="16"/>
  <c r="BK108" i="16"/>
  <c r="BL108" i="16"/>
  <c r="BM108" i="16"/>
  <c r="BN108" i="16"/>
  <c r="BO108" i="16"/>
  <c r="BP108" i="16"/>
  <c r="BQ108" i="16"/>
  <c r="BR108" i="16"/>
  <c r="BS108" i="16"/>
  <c r="BT108" i="16"/>
  <c r="BU108" i="16"/>
  <c r="BV108" i="16"/>
  <c r="BW108" i="16"/>
  <c r="BX108" i="16"/>
  <c r="BY108" i="16"/>
  <c r="BZ108" i="16"/>
  <c r="CA108" i="16"/>
  <c r="CB108" i="16"/>
  <c r="CC108" i="16"/>
  <c r="BB109" i="16"/>
  <c r="BC109" i="16"/>
  <c r="BE109" i="16"/>
  <c r="BF109" i="16"/>
  <c r="BG109" i="16"/>
  <c r="BH109" i="16"/>
  <c r="BI109" i="16"/>
  <c r="BJ109" i="16"/>
  <c r="BK109" i="16"/>
  <c r="BL109" i="16"/>
  <c r="BM109" i="16"/>
  <c r="BN109" i="16"/>
  <c r="BO109" i="16"/>
  <c r="BP109" i="16"/>
  <c r="BQ109" i="16"/>
  <c r="BR109" i="16"/>
  <c r="BS109" i="16"/>
  <c r="BT109" i="16"/>
  <c r="BU109" i="16"/>
  <c r="BV109" i="16"/>
  <c r="BW109" i="16"/>
  <c r="BX109" i="16"/>
  <c r="BY109" i="16"/>
  <c r="BZ109" i="16"/>
  <c r="CA109" i="16"/>
  <c r="CB109" i="16"/>
  <c r="CC109" i="16"/>
  <c r="BB110" i="16"/>
  <c r="BC110" i="16"/>
  <c r="BE110" i="16"/>
  <c r="BF110" i="16"/>
  <c r="BG110" i="16"/>
  <c r="BH110" i="16"/>
  <c r="BI110" i="16"/>
  <c r="BJ110" i="16"/>
  <c r="BK110" i="16"/>
  <c r="BL110" i="16"/>
  <c r="BM110" i="16"/>
  <c r="BN110" i="16"/>
  <c r="BO110" i="16"/>
  <c r="BP110" i="16"/>
  <c r="BQ110" i="16"/>
  <c r="BR110" i="16"/>
  <c r="BS110" i="16"/>
  <c r="BT110" i="16"/>
  <c r="BU110" i="16"/>
  <c r="BV110" i="16"/>
  <c r="BW110" i="16"/>
  <c r="BX110" i="16"/>
  <c r="BY110" i="16"/>
  <c r="BZ110" i="16"/>
  <c r="CA110" i="16"/>
  <c r="CB110" i="16"/>
  <c r="CC110" i="16"/>
  <c r="BB111" i="16"/>
  <c r="BC111" i="16"/>
  <c r="BE111" i="16"/>
  <c r="BF111" i="16"/>
  <c r="BG111" i="16"/>
  <c r="BH111" i="16"/>
  <c r="BI111" i="16"/>
  <c r="BJ111" i="16"/>
  <c r="BK111" i="16"/>
  <c r="BL111" i="16"/>
  <c r="BM111" i="16"/>
  <c r="BN111" i="16"/>
  <c r="BO111" i="16"/>
  <c r="BP111" i="16"/>
  <c r="BQ111" i="16"/>
  <c r="BR111" i="16"/>
  <c r="BS111" i="16"/>
  <c r="BT111" i="16"/>
  <c r="BU111" i="16"/>
  <c r="BV111" i="16"/>
  <c r="BW111" i="16"/>
  <c r="BX111" i="16"/>
  <c r="BY111" i="16"/>
  <c r="BZ111" i="16"/>
  <c r="CA111" i="16"/>
  <c r="CB111" i="16"/>
  <c r="CC111" i="16"/>
  <c r="BB112" i="16"/>
  <c r="BC112" i="16"/>
  <c r="BE112" i="16"/>
  <c r="BF112" i="16"/>
  <c r="BG112" i="16"/>
  <c r="BH112" i="16"/>
  <c r="BI112" i="16"/>
  <c r="BJ112" i="16"/>
  <c r="BK112" i="16"/>
  <c r="BL112" i="16"/>
  <c r="BM112" i="16"/>
  <c r="BN112" i="16"/>
  <c r="BO112" i="16"/>
  <c r="BP112" i="16"/>
  <c r="BQ112" i="16"/>
  <c r="BR112" i="16"/>
  <c r="BS112" i="16"/>
  <c r="BT112" i="16"/>
  <c r="BU112" i="16"/>
  <c r="BV112" i="16"/>
  <c r="BW112" i="16"/>
  <c r="BX112" i="16"/>
  <c r="BY112" i="16"/>
  <c r="BZ112" i="16"/>
  <c r="CA112" i="16"/>
  <c r="CB112" i="16"/>
  <c r="CC112" i="16"/>
  <c r="BB113" i="16"/>
  <c r="BC113" i="16"/>
  <c r="BE113" i="16"/>
  <c r="BF113" i="16"/>
  <c r="BG113" i="16"/>
  <c r="BH113" i="16"/>
  <c r="BI113" i="16"/>
  <c r="BJ113" i="16"/>
  <c r="BK113" i="16"/>
  <c r="BL113" i="16"/>
  <c r="BM113" i="16"/>
  <c r="BN113" i="16"/>
  <c r="BO113" i="16"/>
  <c r="BP113" i="16"/>
  <c r="BQ113" i="16"/>
  <c r="BR113" i="16"/>
  <c r="BS113" i="16"/>
  <c r="BT113" i="16"/>
  <c r="BU113" i="16"/>
  <c r="BV113" i="16"/>
  <c r="BW113" i="16"/>
  <c r="BX113" i="16"/>
  <c r="BY113" i="16"/>
  <c r="BZ113" i="16"/>
  <c r="CA113" i="16"/>
  <c r="CB113" i="16"/>
  <c r="CC113" i="16"/>
  <c r="BB114" i="16"/>
  <c r="BC114" i="16"/>
  <c r="BE114" i="16"/>
  <c r="BF114" i="16"/>
  <c r="BG114" i="16"/>
  <c r="BH114" i="16"/>
  <c r="BI114" i="16"/>
  <c r="BJ114" i="16"/>
  <c r="BK114" i="16"/>
  <c r="BL114" i="16"/>
  <c r="BM114" i="16"/>
  <c r="BN114" i="16"/>
  <c r="BO114" i="16"/>
  <c r="BP114" i="16"/>
  <c r="BQ114" i="16"/>
  <c r="BR114" i="16"/>
  <c r="BS114" i="16"/>
  <c r="BT114" i="16"/>
  <c r="BU114" i="16"/>
  <c r="BV114" i="16"/>
  <c r="BW114" i="16"/>
  <c r="BX114" i="16"/>
  <c r="BY114" i="16"/>
  <c r="BZ114" i="16"/>
  <c r="CA114" i="16"/>
  <c r="CB114" i="16"/>
  <c r="CC114" i="16"/>
  <c r="BB115" i="16"/>
  <c r="BC115" i="16"/>
  <c r="BE115" i="16"/>
  <c r="BF115" i="16"/>
  <c r="BG115" i="16"/>
  <c r="BH115" i="16"/>
  <c r="BI115" i="16"/>
  <c r="BJ115" i="16"/>
  <c r="BK115" i="16"/>
  <c r="BL115" i="16"/>
  <c r="BM115" i="16"/>
  <c r="BN115" i="16"/>
  <c r="BO115" i="16"/>
  <c r="BP115" i="16"/>
  <c r="BQ115" i="16"/>
  <c r="BR115" i="16"/>
  <c r="BS115" i="16"/>
  <c r="BT115" i="16"/>
  <c r="BU115" i="16"/>
  <c r="BV115" i="16"/>
  <c r="BW115" i="16"/>
  <c r="BX115" i="16"/>
  <c r="BY115" i="16"/>
  <c r="BZ115" i="16"/>
  <c r="CA115" i="16"/>
  <c r="CB115" i="16"/>
  <c r="CC115" i="16"/>
  <c r="BB116" i="16"/>
  <c r="BC116" i="16"/>
  <c r="BE116" i="16"/>
  <c r="BF116" i="16"/>
  <c r="BG116" i="16"/>
  <c r="BH116" i="16"/>
  <c r="BI116" i="16"/>
  <c r="BJ116" i="16"/>
  <c r="BK116" i="16"/>
  <c r="BL116" i="16"/>
  <c r="BM116" i="16"/>
  <c r="BN116" i="16"/>
  <c r="BO116" i="16"/>
  <c r="BP116" i="16"/>
  <c r="BQ116" i="16"/>
  <c r="BR116" i="16"/>
  <c r="BS116" i="16"/>
  <c r="BT116" i="16"/>
  <c r="BU116" i="16"/>
  <c r="BV116" i="16"/>
  <c r="BW116" i="16"/>
  <c r="BX116" i="16"/>
  <c r="BY116" i="16"/>
  <c r="BZ116" i="16"/>
  <c r="CA116" i="16"/>
  <c r="CB116" i="16"/>
  <c r="CC116" i="16"/>
  <c r="BB117" i="16"/>
  <c r="BC117" i="16"/>
  <c r="BE117" i="16"/>
  <c r="BF117" i="16"/>
  <c r="BG117" i="16"/>
  <c r="BH117" i="16"/>
  <c r="BI117" i="16"/>
  <c r="BJ117" i="16"/>
  <c r="BK117" i="16"/>
  <c r="BL117" i="16"/>
  <c r="BM117" i="16"/>
  <c r="BN117" i="16"/>
  <c r="BO117" i="16"/>
  <c r="BP117" i="16"/>
  <c r="BQ117" i="16"/>
  <c r="BR117" i="16"/>
  <c r="BS117" i="16"/>
  <c r="BT117" i="16"/>
  <c r="BU117" i="16"/>
  <c r="BV117" i="16"/>
  <c r="BW117" i="16"/>
  <c r="BX117" i="16"/>
  <c r="BY117" i="16"/>
  <c r="BZ117" i="16"/>
  <c r="CA117" i="16"/>
  <c r="CB117" i="16"/>
  <c r="CC117" i="16"/>
  <c r="BB118" i="16"/>
  <c r="BC118" i="16"/>
  <c r="BE118" i="16"/>
  <c r="BF118" i="16"/>
  <c r="BG118" i="16"/>
  <c r="BH118" i="16"/>
  <c r="BI118" i="16"/>
  <c r="BJ118" i="16"/>
  <c r="BK118" i="16"/>
  <c r="BL118" i="16"/>
  <c r="BM118" i="16"/>
  <c r="BN118" i="16"/>
  <c r="BO118" i="16"/>
  <c r="BP118" i="16"/>
  <c r="BQ118" i="16"/>
  <c r="BR118" i="16"/>
  <c r="BS118" i="16"/>
  <c r="BT118" i="16"/>
  <c r="BU118" i="16"/>
  <c r="BV118" i="16"/>
  <c r="BW118" i="16"/>
  <c r="BX118" i="16"/>
  <c r="BY118" i="16"/>
  <c r="BZ118" i="16"/>
  <c r="CA118" i="16"/>
  <c r="CB118" i="16"/>
  <c r="CC118" i="16"/>
  <c r="BB119" i="16"/>
  <c r="BC119" i="16"/>
  <c r="BE119" i="16"/>
  <c r="BF119" i="16"/>
  <c r="BG119" i="16"/>
  <c r="BH119" i="16"/>
  <c r="BI119" i="16"/>
  <c r="BJ119" i="16"/>
  <c r="BK119" i="16"/>
  <c r="BL119" i="16"/>
  <c r="BM119" i="16"/>
  <c r="BN119" i="16"/>
  <c r="BO119" i="16"/>
  <c r="BP119" i="16"/>
  <c r="BQ119" i="16"/>
  <c r="BR119" i="16"/>
  <c r="BS119" i="16"/>
  <c r="BT119" i="16"/>
  <c r="BU119" i="16"/>
  <c r="BV119" i="16"/>
  <c r="BW119" i="16"/>
  <c r="BX119" i="16"/>
  <c r="BY119" i="16"/>
  <c r="BZ119" i="16"/>
  <c r="CA119" i="16"/>
  <c r="CB119" i="16"/>
  <c r="CC119" i="16"/>
  <c r="BB120" i="16"/>
  <c r="BC120" i="16"/>
  <c r="BE120" i="16"/>
  <c r="BF120" i="16"/>
  <c r="BG120" i="16"/>
  <c r="BH120" i="16"/>
  <c r="BI120" i="16"/>
  <c r="BJ120" i="16"/>
  <c r="BK120" i="16"/>
  <c r="BL120" i="16"/>
  <c r="BM120" i="16"/>
  <c r="BN120" i="16"/>
  <c r="BO120" i="16"/>
  <c r="BP120" i="16"/>
  <c r="BQ120" i="16"/>
  <c r="BR120" i="16"/>
  <c r="BS120" i="16"/>
  <c r="BT120" i="16"/>
  <c r="BU120" i="16"/>
  <c r="BV120" i="16"/>
  <c r="BW120" i="16"/>
  <c r="BX120" i="16"/>
  <c r="BY120" i="16"/>
  <c r="BZ120" i="16"/>
  <c r="CA120" i="16"/>
  <c r="CB120" i="16"/>
  <c r="CC120" i="16"/>
  <c r="BB121" i="16"/>
  <c r="BC121" i="16"/>
  <c r="BE121" i="16"/>
  <c r="BF121" i="16"/>
  <c r="BG121" i="16"/>
  <c r="BH121" i="16"/>
  <c r="BI121" i="16"/>
  <c r="BJ121" i="16"/>
  <c r="BK121" i="16"/>
  <c r="BL121" i="16"/>
  <c r="BM121" i="16"/>
  <c r="BN121" i="16"/>
  <c r="BO121" i="16"/>
  <c r="BP121" i="16"/>
  <c r="BQ121" i="16"/>
  <c r="BR121" i="16"/>
  <c r="BS121" i="16"/>
  <c r="BT121" i="16"/>
  <c r="BU121" i="16"/>
  <c r="BV121" i="16"/>
  <c r="BW121" i="16"/>
  <c r="BX121" i="16"/>
  <c r="BY121" i="16"/>
  <c r="BZ121" i="16"/>
  <c r="CA121" i="16"/>
  <c r="CB121" i="16"/>
  <c r="CC121" i="16"/>
  <c r="BB122" i="16"/>
  <c r="BC122" i="16"/>
  <c r="BE122" i="16"/>
  <c r="BF122" i="16"/>
  <c r="BG122" i="16"/>
  <c r="BH122" i="16"/>
  <c r="BI122" i="16"/>
  <c r="BJ122" i="16"/>
  <c r="BK122" i="16"/>
  <c r="BL122" i="16"/>
  <c r="BM122" i="16"/>
  <c r="BN122" i="16"/>
  <c r="BO122" i="16"/>
  <c r="BP122" i="16"/>
  <c r="BQ122" i="16"/>
  <c r="BR122" i="16"/>
  <c r="BS122" i="16"/>
  <c r="BT122" i="16"/>
  <c r="BU122" i="16"/>
  <c r="BV122" i="16"/>
  <c r="BW122" i="16"/>
  <c r="BX122" i="16"/>
  <c r="BY122" i="16"/>
  <c r="BZ122" i="16"/>
  <c r="CA122" i="16"/>
  <c r="CB122" i="16"/>
  <c r="CC122" i="16"/>
  <c r="BB123" i="16"/>
  <c r="BC123" i="16"/>
  <c r="BE123" i="16"/>
  <c r="BF123" i="16"/>
  <c r="BG123" i="16"/>
  <c r="BH123" i="16"/>
  <c r="BI123" i="16"/>
  <c r="BJ123" i="16"/>
  <c r="BK123" i="16"/>
  <c r="BL123" i="16"/>
  <c r="BM123" i="16"/>
  <c r="BN123" i="16"/>
  <c r="BO123" i="16"/>
  <c r="BP123" i="16"/>
  <c r="BQ123" i="16"/>
  <c r="BR123" i="16"/>
  <c r="BS123" i="16"/>
  <c r="BT123" i="16"/>
  <c r="BU123" i="16"/>
  <c r="BV123" i="16"/>
  <c r="BW123" i="16"/>
  <c r="BX123" i="16"/>
  <c r="BY123" i="16"/>
  <c r="BZ123" i="16"/>
  <c r="CA123" i="16"/>
  <c r="CB123" i="16"/>
  <c r="CC123" i="16"/>
  <c r="BB124" i="16"/>
  <c r="BC124" i="16"/>
  <c r="BE124" i="16"/>
  <c r="BF124" i="16"/>
  <c r="BG124" i="16"/>
  <c r="BH124" i="16"/>
  <c r="BI124" i="16"/>
  <c r="BJ124" i="16"/>
  <c r="BK124" i="16"/>
  <c r="BL124" i="16"/>
  <c r="BM124" i="16"/>
  <c r="BN124" i="16"/>
  <c r="BO124" i="16"/>
  <c r="BP124" i="16"/>
  <c r="BQ124" i="16"/>
  <c r="BR124" i="16"/>
  <c r="BS124" i="16"/>
  <c r="BT124" i="16"/>
  <c r="BU124" i="16"/>
  <c r="BV124" i="16"/>
  <c r="BW124" i="16"/>
  <c r="BX124" i="16"/>
  <c r="BY124" i="16"/>
  <c r="BZ124" i="16"/>
  <c r="CA124" i="16"/>
  <c r="CB124" i="16"/>
  <c r="CC124" i="16"/>
  <c r="BB125" i="16"/>
  <c r="BC125" i="16"/>
  <c r="BE125" i="16"/>
  <c r="BF125" i="16"/>
  <c r="BG125" i="16"/>
  <c r="BH125" i="16"/>
  <c r="BI125" i="16"/>
  <c r="BJ125" i="16"/>
  <c r="BK125" i="16"/>
  <c r="BL125" i="16"/>
  <c r="BM125" i="16"/>
  <c r="BN125" i="16"/>
  <c r="BO125" i="16"/>
  <c r="BP125" i="16"/>
  <c r="BQ125" i="16"/>
  <c r="BR125" i="16"/>
  <c r="BS125" i="16"/>
  <c r="BT125" i="16"/>
  <c r="BU125" i="16"/>
  <c r="BV125" i="16"/>
  <c r="BW125" i="16"/>
  <c r="BX125" i="16"/>
  <c r="BY125" i="16"/>
  <c r="BZ125" i="16"/>
  <c r="CA125" i="16"/>
  <c r="CB125" i="16"/>
  <c r="CC125" i="16"/>
  <c r="BB126" i="16"/>
  <c r="BC126" i="16"/>
  <c r="BE126" i="16"/>
  <c r="BF126" i="16"/>
  <c r="BG126" i="16"/>
  <c r="BH126" i="16"/>
  <c r="BI126" i="16"/>
  <c r="BJ126" i="16"/>
  <c r="BK126" i="16"/>
  <c r="BL126" i="16"/>
  <c r="BM126" i="16"/>
  <c r="BN126" i="16"/>
  <c r="BO126" i="16"/>
  <c r="BP126" i="16"/>
  <c r="BQ126" i="16"/>
  <c r="BR126" i="16"/>
  <c r="BS126" i="16"/>
  <c r="BT126" i="16"/>
  <c r="BU126" i="16"/>
  <c r="BV126" i="16"/>
  <c r="BW126" i="16"/>
  <c r="BX126" i="16"/>
  <c r="BY126" i="16"/>
  <c r="BZ126" i="16"/>
  <c r="CA126" i="16"/>
  <c r="CB126" i="16"/>
  <c r="CC126" i="16"/>
  <c r="BB127" i="16"/>
  <c r="BC127" i="16"/>
  <c r="BE127" i="16"/>
  <c r="BF127" i="16"/>
  <c r="BG127" i="16"/>
  <c r="BH127" i="16"/>
  <c r="BI127" i="16"/>
  <c r="BJ127" i="16"/>
  <c r="BK127" i="16"/>
  <c r="BL127" i="16"/>
  <c r="BM127" i="16"/>
  <c r="BN127" i="16"/>
  <c r="BO127" i="16"/>
  <c r="BP127" i="16"/>
  <c r="BQ127" i="16"/>
  <c r="BR127" i="16"/>
  <c r="BS127" i="16"/>
  <c r="BT127" i="16"/>
  <c r="BU127" i="16"/>
  <c r="BV127" i="16"/>
  <c r="BW127" i="16"/>
  <c r="BX127" i="16"/>
  <c r="BY127" i="16"/>
  <c r="BZ127" i="16"/>
  <c r="CA127" i="16"/>
  <c r="CB127" i="16"/>
  <c r="CC127" i="16"/>
  <c r="BB128" i="16"/>
  <c r="BC128" i="16"/>
  <c r="BE128" i="16"/>
  <c r="BF128" i="16"/>
  <c r="BG128" i="16"/>
  <c r="BH128" i="16"/>
  <c r="BI128" i="16"/>
  <c r="BJ128" i="16"/>
  <c r="BK128" i="16"/>
  <c r="BL128" i="16"/>
  <c r="BM128" i="16"/>
  <c r="BN128" i="16"/>
  <c r="BO128" i="16"/>
  <c r="BP128" i="16"/>
  <c r="BQ128" i="16"/>
  <c r="BR128" i="16"/>
  <c r="BS128" i="16"/>
  <c r="BT128" i="16"/>
  <c r="BU128" i="16"/>
  <c r="BV128" i="16"/>
  <c r="BW128" i="16"/>
  <c r="BX128" i="16"/>
  <c r="BY128" i="16"/>
  <c r="BZ128" i="16"/>
  <c r="CA128" i="16"/>
  <c r="CB128" i="16"/>
  <c r="CC128" i="16"/>
  <c r="BB129" i="16"/>
  <c r="BC129" i="16"/>
  <c r="BE129" i="16"/>
  <c r="BF129" i="16"/>
  <c r="BG129" i="16"/>
  <c r="BH129" i="16"/>
  <c r="BI129" i="16"/>
  <c r="BJ129" i="16"/>
  <c r="BK129" i="16"/>
  <c r="BL129" i="16"/>
  <c r="BM129" i="16"/>
  <c r="BN129" i="16"/>
  <c r="BO129" i="16"/>
  <c r="BP129" i="16"/>
  <c r="BQ129" i="16"/>
  <c r="BR129" i="16"/>
  <c r="BS129" i="16"/>
  <c r="BT129" i="16"/>
  <c r="BU129" i="16"/>
  <c r="BV129" i="16"/>
  <c r="BW129" i="16"/>
  <c r="BX129" i="16"/>
  <c r="BY129" i="16"/>
  <c r="BZ129" i="16"/>
  <c r="CA129" i="16"/>
  <c r="CB129" i="16"/>
  <c r="CC129" i="16"/>
  <c r="BB130" i="16"/>
  <c r="BC130" i="16"/>
  <c r="BE130" i="16"/>
  <c r="BF130" i="16"/>
  <c r="BG130" i="16"/>
  <c r="BH130" i="16"/>
  <c r="BI130" i="16"/>
  <c r="BJ130" i="16"/>
  <c r="BK130" i="16"/>
  <c r="BL130" i="16"/>
  <c r="BM130" i="16"/>
  <c r="BN130" i="16"/>
  <c r="BO130" i="16"/>
  <c r="BP130" i="16"/>
  <c r="BQ130" i="16"/>
  <c r="BR130" i="16"/>
  <c r="BS130" i="16"/>
  <c r="BT130" i="16"/>
  <c r="BU130" i="16"/>
  <c r="BV130" i="16"/>
  <c r="BW130" i="16"/>
  <c r="BX130" i="16"/>
  <c r="BY130" i="16"/>
  <c r="BZ130" i="16"/>
  <c r="CA130" i="16"/>
  <c r="CB130" i="16"/>
  <c r="CC130" i="16"/>
  <c r="BB131" i="16"/>
  <c r="BC131" i="16"/>
  <c r="BE131" i="16"/>
  <c r="BF131" i="16"/>
  <c r="BG131" i="16"/>
  <c r="BH131" i="16"/>
  <c r="BI131" i="16"/>
  <c r="BJ131" i="16"/>
  <c r="BK131" i="16"/>
  <c r="BL131" i="16"/>
  <c r="BM131" i="16"/>
  <c r="BN131" i="16"/>
  <c r="BO131" i="16"/>
  <c r="BP131" i="16"/>
  <c r="BQ131" i="16"/>
  <c r="BR131" i="16"/>
  <c r="BS131" i="16"/>
  <c r="BT131" i="16"/>
  <c r="BU131" i="16"/>
  <c r="BV131" i="16"/>
  <c r="BW131" i="16"/>
  <c r="BX131" i="16"/>
  <c r="BY131" i="16"/>
  <c r="BZ131" i="16"/>
  <c r="CA131" i="16"/>
  <c r="CB131" i="16"/>
  <c r="CC131" i="16"/>
  <c r="BB132" i="16"/>
  <c r="BC132" i="16"/>
  <c r="BE132" i="16"/>
  <c r="BF132" i="16"/>
  <c r="BG132" i="16"/>
  <c r="BH132" i="16"/>
  <c r="BI132" i="16"/>
  <c r="BJ132" i="16"/>
  <c r="BK132" i="16"/>
  <c r="BL132" i="16"/>
  <c r="BM132" i="16"/>
  <c r="BN132" i="16"/>
  <c r="BO132" i="16"/>
  <c r="BP132" i="16"/>
  <c r="BQ132" i="16"/>
  <c r="BR132" i="16"/>
  <c r="BS132" i="16"/>
  <c r="BT132" i="16"/>
  <c r="BU132" i="16"/>
  <c r="BV132" i="16"/>
  <c r="BW132" i="16"/>
  <c r="BX132" i="16"/>
  <c r="BY132" i="16"/>
  <c r="BZ132" i="16"/>
  <c r="CA132" i="16"/>
  <c r="CB132" i="16"/>
  <c r="CC132" i="16"/>
  <c r="BB133" i="16"/>
  <c r="BC133" i="16"/>
  <c r="BE133" i="16"/>
  <c r="BF133" i="16"/>
  <c r="BG133" i="16"/>
  <c r="BH133" i="16"/>
  <c r="BI133" i="16"/>
  <c r="BJ133" i="16"/>
  <c r="BK133" i="16"/>
  <c r="BL133" i="16"/>
  <c r="BM133" i="16"/>
  <c r="BN133" i="16"/>
  <c r="BO133" i="16"/>
  <c r="BP133" i="16"/>
  <c r="BQ133" i="16"/>
  <c r="BR133" i="16"/>
  <c r="BS133" i="16"/>
  <c r="BT133" i="16"/>
  <c r="BU133" i="16"/>
  <c r="BV133" i="16"/>
  <c r="BW133" i="16"/>
  <c r="BX133" i="16"/>
  <c r="BY133" i="16"/>
  <c r="BZ133" i="16"/>
  <c r="CA133" i="16"/>
  <c r="CB133" i="16"/>
  <c r="CC133" i="16"/>
  <c r="BB134" i="16"/>
  <c r="BC134" i="16"/>
  <c r="BE134" i="16"/>
  <c r="BF134" i="16"/>
  <c r="BG134" i="16"/>
  <c r="BH134" i="16"/>
  <c r="BI134" i="16"/>
  <c r="BJ134" i="16"/>
  <c r="BK134" i="16"/>
  <c r="BL134" i="16"/>
  <c r="BM134" i="16"/>
  <c r="BN134" i="16"/>
  <c r="BO134" i="16"/>
  <c r="BP134" i="16"/>
  <c r="BQ134" i="16"/>
  <c r="BR134" i="16"/>
  <c r="BS134" i="16"/>
  <c r="BT134" i="16"/>
  <c r="BU134" i="16"/>
  <c r="BV134" i="16"/>
  <c r="BW134" i="16"/>
  <c r="BX134" i="16"/>
  <c r="BY134" i="16"/>
  <c r="BZ134" i="16"/>
  <c r="CA134" i="16"/>
  <c r="CB134" i="16"/>
  <c r="CC134" i="16"/>
  <c r="BB135" i="16"/>
  <c r="BC135" i="16"/>
  <c r="BE135" i="16"/>
  <c r="BF135" i="16"/>
  <c r="BG135" i="16"/>
  <c r="BH135" i="16"/>
  <c r="BI135" i="16"/>
  <c r="BJ135" i="16"/>
  <c r="BK135" i="16"/>
  <c r="BL135" i="16"/>
  <c r="BM135" i="16"/>
  <c r="BN135" i="16"/>
  <c r="BO135" i="16"/>
  <c r="BP135" i="16"/>
  <c r="BQ135" i="16"/>
  <c r="BR135" i="16"/>
  <c r="BS135" i="16"/>
  <c r="BT135" i="16"/>
  <c r="BU135" i="16"/>
  <c r="BV135" i="16"/>
  <c r="BW135" i="16"/>
  <c r="BX135" i="16"/>
  <c r="BY135" i="16"/>
  <c r="BZ135" i="16"/>
  <c r="CA135" i="16"/>
  <c r="CB135" i="16"/>
  <c r="CC135" i="16"/>
  <c r="BB136" i="16"/>
  <c r="BC136" i="16"/>
  <c r="BE136" i="16"/>
  <c r="BF136" i="16"/>
  <c r="BG136" i="16"/>
  <c r="BH136" i="16"/>
  <c r="BI136" i="16"/>
  <c r="BJ136" i="16"/>
  <c r="BK136" i="16"/>
  <c r="BL136" i="16"/>
  <c r="BM136" i="16"/>
  <c r="BN136" i="16"/>
  <c r="BO136" i="16"/>
  <c r="BP136" i="16"/>
  <c r="BQ136" i="16"/>
  <c r="BR136" i="16"/>
  <c r="BS136" i="16"/>
  <c r="BT136" i="16"/>
  <c r="BU136" i="16"/>
  <c r="BV136" i="16"/>
  <c r="BW136" i="16"/>
  <c r="BX136" i="16"/>
  <c r="BY136" i="16"/>
  <c r="BZ136" i="16"/>
  <c r="CA136" i="16"/>
  <c r="CB136" i="16"/>
  <c r="CC136" i="16"/>
  <c r="BB137" i="16"/>
  <c r="BC137" i="16"/>
  <c r="BE137" i="16"/>
  <c r="BF137" i="16"/>
  <c r="BG137" i="16"/>
  <c r="BH137" i="16"/>
  <c r="BI137" i="16"/>
  <c r="BJ137" i="16"/>
  <c r="BK137" i="16"/>
  <c r="BL137" i="16"/>
  <c r="BM137" i="16"/>
  <c r="BN137" i="16"/>
  <c r="BO137" i="16"/>
  <c r="BP137" i="16"/>
  <c r="BQ137" i="16"/>
  <c r="BR137" i="16"/>
  <c r="BS137" i="16"/>
  <c r="BT137" i="16"/>
  <c r="BU137" i="16"/>
  <c r="BV137" i="16"/>
  <c r="BW137" i="16"/>
  <c r="BX137" i="16"/>
  <c r="BY137" i="16"/>
  <c r="BZ137" i="16"/>
  <c r="CA137" i="16"/>
  <c r="CB137" i="16"/>
  <c r="CC137" i="16"/>
  <c r="BB138" i="16"/>
  <c r="BC138" i="16"/>
  <c r="BE138" i="16"/>
  <c r="BF138" i="16"/>
  <c r="BG138" i="16"/>
  <c r="BH138" i="16"/>
  <c r="BI138" i="16"/>
  <c r="BJ138" i="16"/>
  <c r="BK138" i="16"/>
  <c r="BL138" i="16"/>
  <c r="BM138" i="16"/>
  <c r="BN138" i="16"/>
  <c r="BO138" i="16"/>
  <c r="BP138" i="16"/>
  <c r="BQ138" i="16"/>
  <c r="BR138" i="16"/>
  <c r="BS138" i="16"/>
  <c r="BT138" i="16"/>
  <c r="BU138" i="16"/>
  <c r="BV138" i="16"/>
  <c r="BW138" i="16"/>
  <c r="BX138" i="16"/>
  <c r="BY138" i="16"/>
  <c r="BZ138" i="16"/>
  <c r="CA138" i="16"/>
  <c r="CB138" i="16"/>
  <c r="CC138" i="16"/>
  <c r="BB139" i="16"/>
  <c r="BC139" i="16"/>
  <c r="BE139" i="16"/>
  <c r="BF139" i="16"/>
  <c r="BG139" i="16"/>
  <c r="BH139" i="16"/>
  <c r="BI139" i="16"/>
  <c r="BJ139" i="16"/>
  <c r="BK139" i="16"/>
  <c r="BL139" i="16"/>
  <c r="BM139" i="16"/>
  <c r="BN139" i="16"/>
  <c r="BO139" i="16"/>
  <c r="BP139" i="16"/>
  <c r="BQ139" i="16"/>
  <c r="BR139" i="16"/>
  <c r="BS139" i="16"/>
  <c r="BT139" i="16"/>
  <c r="BU139" i="16"/>
  <c r="BV139" i="16"/>
  <c r="BW139" i="16"/>
  <c r="BX139" i="16"/>
  <c r="BY139" i="16"/>
  <c r="BZ139" i="16"/>
  <c r="CA139" i="16"/>
  <c r="CB139" i="16"/>
  <c r="CC139" i="16"/>
  <c r="BB140" i="16"/>
  <c r="BC140" i="16"/>
  <c r="BE140" i="16"/>
  <c r="BF140" i="16"/>
  <c r="BG140" i="16"/>
  <c r="BH140" i="16"/>
  <c r="BI140" i="16"/>
  <c r="BJ140" i="16"/>
  <c r="BK140" i="16"/>
  <c r="BL140" i="16"/>
  <c r="BM140" i="16"/>
  <c r="BN140" i="16"/>
  <c r="BO140" i="16"/>
  <c r="BP140" i="16"/>
  <c r="BQ140" i="16"/>
  <c r="BR140" i="16"/>
  <c r="BS140" i="16"/>
  <c r="BT140" i="16"/>
  <c r="BU140" i="16"/>
  <c r="BV140" i="16"/>
  <c r="BW140" i="16"/>
  <c r="BX140" i="16"/>
  <c r="BY140" i="16"/>
  <c r="BZ140" i="16"/>
  <c r="CA140" i="16"/>
  <c r="CB140" i="16"/>
  <c r="CC140" i="16"/>
  <c r="BB141" i="16"/>
  <c r="BC141" i="16"/>
  <c r="BE141" i="16"/>
  <c r="BF141" i="16"/>
  <c r="BG141" i="16"/>
  <c r="BH141" i="16"/>
  <c r="BI141" i="16"/>
  <c r="BJ141" i="16"/>
  <c r="BK141" i="16"/>
  <c r="BL141" i="16"/>
  <c r="BM141" i="16"/>
  <c r="BN141" i="16"/>
  <c r="BO141" i="16"/>
  <c r="BP141" i="16"/>
  <c r="BQ141" i="16"/>
  <c r="BR141" i="16"/>
  <c r="BS141" i="16"/>
  <c r="BT141" i="16"/>
  <c r="BU141" i="16"/>
  <c r="BV141" i="16"/>
  <c r="BW141" i="16"/>
  <c r="BX141" i="16"/>
  <c r="BY141" i="16"/>
  <c r="BZ141" i="16"/>
  <c r="CA141" i="16"/>
  <c r="CB141" i="16"/>
  <c r="CC141" i="16"/>
  <c r="BB142" i="16"/>
  <c r="BC142" i="16"/>
  <c r="BE142" i="16"/>
  <c r="BF142" i="16"/>
  <c r="BG142" i="16"/>
  <c r="BH142" i="16"/>
  <c r="BI142" i="16"/>
  <c r="BJ142" i="16"/>
  <c r="BK142" i="16"/>
  <c r="BL142" i="16"/>
  <c r="BM142" i="16"/>
  <c r="BN142" i="16"/>
  <c r="BO142" i="16"/>
  <c r="BP142" i="16"/>
  <c r="BQ142" i="16"/>
  <c r="BR142" i="16"/>
  <c r="BS142" i="16"/>
  <c r="BT142" i="16"/>
  <c r="BU142" i="16"/>
  <c r="BV142" i="16"/>
  <c r="BW142" i="16"/>
  <c r="BX142" i="16"/>
  <c r="BY142" i="16"/>
  <c r="BZ142" i="16"/>
  <c r="CA142" i="16"/>
  <c r="CB142" i="16"/>
  <c r="CC142" i="16"/>
  <c r="BB143" i="16"/>
  <c r="BC143" i="16"/>
  <c r="BE143" i="16"/>
  <c r="BF143" i="16"/>
  <c r="BG143" i="16"/>
  <c r="BH143" i="16"/>
  <c r="BI143" i="16"/>
  <c r="BJ143" i="16"/>
  <c r="BK143" i="16"/>
  <c r="BL143" i="16"/>
  <c r="BM143" i="16"/>
  <c r="BN143" i="16"/>
  <c r="BO143" i="16"/>
  <c r="BP143" i="16"/>
  <c r="BQ143" i="16"/>
  <c r="BR143" i="16"/>
  <c r="BS143" i="16"/>
  <c r="BT143" i="16"/>
  <c r="BU143" i="16"/>
  <c r="BV143" i="16"/>
  <c r="BW143" i="16"/>
  <c r="BX143" i="16"/>
  <c r="BY143" i="16"/>
  <c r="BZ143" i="16"/>
  <c r="CA143" i="16"/>
  <c r="CB143" i="16"/>
  <c r="CC143" i="16"/>
  <c r="BB144" i="16"/>
  <c r="BC144" i="16"/>
  <c r="BE144" i="16"/>
  <c r="BF144" i="16"/>
  <c r="BG144" i="16"/>
  <c r="BH144" i="16"/>
  <c r="BI144" i="16"/>
  <c r="BJ144" i="16"/>
  <c r="BK144" i="16"/>
  <c r="BL144" i="16"/>
  <c r="BM144" i="16"/>
  <c r="BN144" i="16"/>
  <c r="BO144" i="16"/>
  <c r="BP144" i="16"/>
  <c r="BQ144" i="16"/>
  <c r="BR144" i="16"/>
  <c r="BS144" i="16"/>
  <c r="BT144" i="16"/>
  <c r="BU144" i="16"/>
  <c r="BV144" i="16"/>
  <c r="BW144" i="16"/>
  <c r="BX144" i="16"/>
  <c r="BY144" i="16"/>
  <c r="BZ144" i="16"/>
  <c r="CA144" i="16"/>
  <c r="CB144" i="16"/>
  <c r="CC144" i="16"/>
  <c r="BB145" i="16"/>
  <c r="BC145" i="16"/>
  <c r="BE145" i="16"/>
  <c r="BF145" i="16"/>
  <c r="BG145" i="16"/>
  <c r="BH145" i="16"/>
  <c r="BI145" i="16"/>
  <c r="BJ145" i="16"/>
  <c r="BK145" i="16"/>
  <c r="BL145" i="16"/>
  <c r="BM145" i="16"/>
  <c r="BN145" i="16"/>
  <c r="BO145" i="16"/>
  <c r="BP145" i="16"/>
  <c r="BQ145" i="16"/>
  <c r="BR145" i="16"/>
  <c r="BS145" i="16"/>
  <c r="BT145" i="16"/>
  <c r="BU145" i="16"/>
  <c r="BV145" i="16"/>
  <c r="BW145" i="16"/>
  <c r="BX145" i="16"/>
  <c r="BY145" i="16"/>
  <c r="BZ145" i="16"/>
  <c r="CA145" i="16"/>
  <c r="CB145" i="16"/>
  <c r="CC145" i="16"/>
  <c r="BB146" i="16"/>
  <c r="BC146" i="16"/>
  <c r="BE146" i="16"/>
  <c r="BF146" i="16"/>
  <c r="BG146" i="16"/>
  <c r="BH146" i="16"/>
  <c r="BI146" i="16"/>
  <c r="BJ146" i="16"/>
  <c r="BK146" i="16"/>
  <c r="BL146" i="16"/>
  <c r="BM146" i="16"/>
  <c r="BN146" i="16"/>
  <c r="BO146" i="16"/>
  <c r="BP146" i="16"/>
  <c r="BQ146" i="16"/>
  <c r="BR146" i="16"/>
  <c r="BS146" i="16"/>
  <c r="BT146" i="16"/>
  <c r="BU146" i="16"/>
  <c r="BV146" i="16"/>
  <c r="BW146" i="16"/>
  <c r="BX146" i="16"/>
  <c r="BY146" i="16"/>
  <c r="BZ146" i="16"/>
  <c r="CA146" i="16"/>
  <c r="CB146" i="16"/>
  <c r="CC146" i="16"/>
  <c r="BB147" i="16"/>
  <c r="BC147" i="16"/>
  <c r="BE147" i="16"/>
  <c r="BF147" i="16"/>
  <c r="BG147" i="16"/>
  <c r="BH147" i="16"/>
  <c r="BI147" i="16"/>
  <c r="BJ147" i="16"/>
  <c r="BK147" i="16"/>
  <c r="BL147" i="16"/>
  <c r="BM147" i="16"/>
  <c r="BN147" i="16"/>
  <c r="BO147" i="16"/>
  <c r="BP147" i="16"/>
  <c r="BQ147" i="16"/>
  <c r="BR147" i="16"/>
  <c r="BS147" i="16"/>
  <c r="BT147" i="16"/>
  <c r="BU147" i="16"/>
  <c r="BV147" i="16"/>
  <c r="BW147" i="16"/>
  <c r="BX147" i="16"/>
  <c r="BY147" i="16"/>
  <c r="BZ147" i="16"/>
  <c r="CA147" i="16"/>
  <c r="CB147" i="16"/>
  <c r="CC147" i="16"/>
  <c r="BB148" i="16"/>
  <c r="BC148" i="16"/>
  <c r="BE148" i="16"/>
  <c r="BF148" i="16"/>
  <c r="BG148" i="16"/>
  <c r="BH148" i="16"/>
  <c r="BI148" i="16"/>
  <c r="BJ148" i="16"/>
  <c r="BK148" i="16"/>
  <c r="BL148" i="16"/>
  <c r="BM148" i="16"/>
  <c r="BN148" i="16"/>
  <c r="BO148" i="16"/>
  <c r="BP148" i="16"/>
  <c r="BQ148" i="16"/>
  <c r="BR148" i="16"/>
  <c r="BS148" i="16"/>
  <c r="BT148" i="16"/>
  <c r="BU148" i="16"/>
  <c r="BV148" i="16"/>
  <c r="BW148" i="16"/>
  <c r="BX148" i="16"/>
  <c r="BY148" i="16"/>
  <c r="BZ148" i="16"/>
  <c r="CA148" i="16"/>
  <c r="CB148" i="16"/>
  <c r="CC148" i="16"/>
  <c r="BB149" i="16"/>
  <c r="BC149" i="16"/>
  <c r="BE149" i="16"/>
  <c r="BF149" i="16"/>
  <c r="BG149" i="16"/>
  <c r="BH149" i="16"/>
  <c r="BI149" i="16"/>
  <c r="BJ149" i="16"/>
  <c r="BK149" i="16"/>
  <c r="BL149" i="16"/>
  <c r="BM149" i="16"/>
  <c r="BN149" i="16"/>
  <c r="BO149" i="16"/>
  <c r="BP149" i="16"/>
  <c r="BQ149" i="16"/>
  <c r="BR149" i="16"/>
  <c r="BS149" i="16"/>
  <c r="BT149" i="16"/>
  <c r="BU149" i="16"/>
  <c r="BV149" i="16"/>
  <c r="BW149" i="16"/>
  <c r="BX149" i="16"/>
  <c r="BY149" i="16"/>
  <c r="BZ149" i="16"/>
  <c r="CA149" i="16"/>
  <c r="CB149" i="16"/>
  <c r="CC149" i="16"/>
  <c r="BB150" i="16"/>
  <c r="BC150" i="16"/>
  <c r="BE150" i="16"/>
  <c r="BF150" i="16"/>
  <c r="BG150" i="16"/>
  <c r="BH150" i="16"/>
  <c r="BI150" i="16"/>
  <c r="BJ150" i="16"/>
  <c r="BK150" i="16"/>
  <c r="BL150" i="16"/>
  <c r="BM150" i="16"/>
  <c r="BN150" i="16"/>
  <c r="BO150" i="16"/>
  <c r="BP150" i="16"/>
  <c r="BQ150" i="16"/>
  <c r="BR150" i="16"/>
  <c r="BS150" i="16"/>
  <c r="BT150" i="16"/>
  <c r="BU150" i="16"/>
  <c r="BV150" i="16"/>
  <c r="BW150" i="16"/>
  <c r="BX150" i="16"/>
  <c r="BY150" i="16"/>
  <c r="BZ150" i="16"/>
  <c r="CA150" i="16"/>
  <c r="CB150" i="16"/>
  <c r="CC150" i="16"/>
  <c r="BB151" i="16"/>
  <c r="BC151" i="16"/>
  <c r="BE151" i="16"/>
  <c r="BF151" i="16"/>
  <c r="BG151" i="16"/>
  <c r="BH151" i="16"/>
  <c r="BI151" i="16"/>
  <c r="BJ151" i="16"/>
  <c r="BK151" i="16"/>
  <c r="BL151" i="16"/>
  <c r="BM151" i="16"/>
  <c r="BN151" i="16"/>
  <c r="BO151" i="16"/>
  <c r="BP151" i="16"/>
  <c r="BQ151" i="16"/>
  <c r="BR151" i="16"/>
  <c r="BS151" i="16"/>
  <c r="BT151" i="16"/>
  <c r="BU151" i="16"/>
  <c r="BV151" i="16"/>
  <c r="BW151" i="16"/>
  <c r="BX151" i="16"/>
  <c r="BY151" i="16"/>
  <c r="BZ151" i="16"/>
  <c r="CA151" i="16"/>
  <c r="CB151" i="16"/>
  <c r="CC151" i="16"/>
  <c r="BB152" i="16"/>
  <c r="BC152" i="16"/>
  <c r="BE152" i="16"/>
  <c r="BF152" i="16"/>
  <c r="BG152" i="16"/>
  <c r="BH152" i="16"/>
  <c r="BI152" i="16"/>
  <c r="BJ152" i="16"/>
  <c r="BK152" i="16"/>
  <c r="BL152" i="16"/>
  <c r="BM152" i="16"/>
  <c r="BN152" i="16"/>
  <c r="BO152" i="16"/>
  <c r="BP152" i="16"/>
  <c r="BQ152" i="16"/>
  <c r="BR152" i="16"/>
  <c r="BS152" i="16"/>
  <c r="BT152" i="16"/>
  <c r="BU152" i="16"/>
  <c r="BV152" i="16"/>
  <c r="BW152" i="16"/>
  <c r="BX152" i="16"/>
  <c r="BY152" i="16"/>
  <c r="BZ152" i="16"/>
  <c r="CA152" i="16"/>
  <c r="CB152" i="16"/>
  <c r="CC152" i="16"/>
  <c r="BB153" i="16"/>
  <c r="BC153" i="16"/>
  <c r="BE153" i="16"/>
  <c r="BF153" i="16"/>
  <c r="BG153" i="16"/>
  <c r="BH153" i="16"/>
  <c r="BI153" i="16"/>
  <c r="BJ153" i="16"/>
  <c r="BK153" i="16"/>
  <c r="BL153" i="16"/>
  <c r="BM153" i="16"/>
  <c r="BN153" i="16"/>
  <c r="BO153" i="16"/>
  <c r="BP153" i="16"/>
  <c r="BQ153" i="16"/>
  <c r="BR153" i="16"/>
  <c r="BS153" i="16"/>
  <c r="BT153" i="16"/>
  <c r="BU153" i="16"/>
  <c r="BV153" i="16"/>
  <c r="BW153" i="16"/>
  <c r="BX153" i="16"/>
  <c r="BY153" i="16"/>
  <c r="BZ153" i="16"/>
  <c r="CA153" i="16"/>
  <c r="CB153" i="16"/>
  <c r="CC153" i="16"/>
  <c r="BB154" i="16"/>
  <c r="BC154" i="16"/>
  <c r="BE154" i="16"/>
  <c r="BF154" i="16"/>
  <c r="BG154" i="16"/>
  <c r="BH154" i="16"/>
  <c r="BI154" i="16"/>
  <c r="BJ154" i="16"/>
  <c r="BK154" i="16"/>
  <c r="BL154" i="16"/>
  <c r="BM154" i="16"/>
  <c r="BN154" i="16"/>
  <c r="BO154" i="16"/>
  <c r="BP154" i="16"/>
  <c r="BQ154" i="16"/>
  <c r="BR154" i="16"/>
  <c r="BS154" i="16"/>
  <c r="BT154" i="16"/>
  <c r="BU154" i="16"/>
  <c r="BV154" i="16"/>
  <c r="BW154" i="16"/>
  <c r="BX154" i="16"/>
  <c r="BY154" i="16"/>
  <c r="BZ154" i="16"/>
  <c r="CA154" i="16"/>
  <c r="CB154" i="16"/>
  <c r="CC154" i="16"/>
  <c r="BB155" i="16"/>
  <c r="BC155" i="16"/>
  <c r="BE155" i="16"/>
  <c r="BF155" i="16"/>
  <c r="BG155" i="16"/>
  <c r="BH155" i="16"/>
  <c r="BI155" i="16"/>
  <c r="BJ155" i="16"/>
  <c r="BK155" i="16"/>
  <c r="BL155" i="16"/>
  <c r="BM155" i="16"/>
  <c r="BN155" i="16"/>
  <c r="BO155" i="16"/>
  <c r="BP155" i="16"/>
  <c r="BQ155" i="16"/>
  <c r="BR155" i="16"/>
  <c r="BS155" i="16"/>
  <c r="BT155" i="16"/>
  <c r="BU155" i="16"/>
  <c r="BV155" i="16"/>
  <c r="BW155" i="16"/>
  <c r="BX155" i="16"/>
  <c r="BY155" i="16"/>
  <c r="BZ155" i="16"/>
  <c r="CA155" i="16"/>
  <c r="CB155" i="16"/>
  <c r="CC155" i="16"/>
  <c r="BB156" i="16"/>
  <c r="BC156" i="16"/>
  <c r="BE156" i="16"/>
  <c r="BF156" i="16"/>
  <c r="BG156" i="16"/>
  <c r="BH156" i="16"/>
  <c r="BI156" i="16"/>
  <c r="BJ156" i="16"/>
  <c r="BK156" i="16"/>
  <c r="BL156" i="16"/>
  <c r="BM156" i="16"/>
  <c r="BN156" i="16"/>
  <c r="BO156" i="16"/>
  <c r="BP156" i="16"/>
  <c r="BQ156" i="16"/>
  <c r="BR156" i="16"/>
  <c r="BS156" i="16"/>
  <c r="BT156" i="16"/>
  <c r="BU156" i="16"/>
  <c r="BV156" i="16"/>
  <c r="BW156" i="16"/>
  <c r="BX156" i="16"/>
  <c r="BY156" i="16"/>
  <c r="BZ156" i="16"/>
  <c r="CA156" i="16"/>
  <c r="CB156" i="16"/>
  <c r="CC156" i="16"/>
  <c r="BB157" i="16"/>
  <c r="BC157" i="16"/>
  <c r="BE157" i="16"/>
  <c r="BF157" i="16"/>
  <c r="BG157" i="16"/>
  <c r="BH157" i="16"/>
  <c r="BI157" i="16"/>
  <c r="BJ157" i="16"/>
  <c r="BK157" i="16"/>
  <c r="BL157" i="16"/>
  <c r="BM157" i="16"/>
  <c r="BN157" i="16"/>
  <c r="BO157" i="16"/>
  <c r="BP157" i="16"/>
  <c r="BQ157" i="16"/>
  <c r="BR157" i="16"/>
  <c r="BS157" i="16"/>
  <c r="BT157" i="16"/>
  <c r="BU157" i="16"/>
  <c r="BV157" i="16"/>
  <c r="BW157" i="16"/>
  <c r="BX157" i="16"/>
  <c r="BY157" i="16"/>
  <c r="BZ157" i="16"/>
  <c r="CA157" i="16"/>
  <c r="CB157" i="16"/>
  <c r="CC157" i="16"/>
  <c r="BB158" i="16"/>
  <c r="BC158" i="16"/>
  <c r="BE158" i="16"/>
  <c r="BF158" i="16"/>
  <c r="BG158" i="16"/>
  <c r="BH158" i="16"/>
  <c r="BI158" i="16"/>
  <c r="BJ158" i="16"/>
  <c r="BK158" i="16"/>
  <c r="BL158" i="16"/>
  <c r="BM158" i="16"/>
  <c r="BN158" i="16"/>
  <c r="BO158" i="16"/>
  <c r="BP158" i="16"/>
  <c r="BQ158" i="16"/>
  <c r="BR158" i="16"/>
  <c r="BS158" i="16"/>
  <c r="BT158" i="16"/>
  <c r="BU158" i="16"/>
  <c r="BV158" i="16"/>
  <c r="BW158" i="16"/>
  <c r="BX158" i="16"/>
  <c r="BY158" i="16"/>
  <c r="BZ158" i="16"/>
  <c r="CA158" i="16"/>
  <c r="CB158" i="16"/>
  <c r="CC158" i="16"/>
  <c r="BB159" i="16"/>
  <c r="BC159" i="16"/>
  <c r="BE159" i="16"/>
  <c r="BF159" i="16"/>
  <c r="BG159" i="16"/>
  <c r="BH159" i="16"/>
  <c r="BI159" i="16"/>
  <c r="BJ159" i="16"/>
  <c r="BK159" i="16"/>
  <c r="BL159" i="16"/>
  <c r="BM159" i="16"/>
  <c r="BN159" i="16"/>
  <c r="BO159" i="16"/>
  <c r="BP159" i="16"/>
  <c r="BQ159" i="16"/>
  <c r="BR159" i="16"/>
  <c r="BS159" i="16"/>
  <c r="BT159" i="16"/>
  <c r="BU159" i="16"/>
  <c r="BV159" i="16"/>
  <c r="BW159" i="16"/>
  <c r="BX159" i="16"/>
  <c r="BY159" i="16"/>
  <c r="BZ159" i="16"/>
  <c r="CA159" i="16"/>
  <c r="CB159" i="16"/>
  <c r="CC159" i="16"/>
  <c r="BB160" i="16"/>
  <c r="BC160" i="16"/>
  <c r="BE160" i="16"/>
  <c r="BF160" i="16"/>
  <c r="BG160" i="16"/>
  <c r="BH160" i="16"/>
  <c r="BI160" i="16"/>
  <c r="BJ160" i="16"/>
  <c r="BK160" i="16"/>
  <c r="BL160" i="16"/>
  <c r="BM160" i="16"/>
  <c r="BN160" i="16"/>
  <c r="BO160" i="16"/>
  <c r="BP160" i="16"/>
  <c r="BQ160" i="16"/>
  <c r="BR160" i="16"/>
  <c r="BS160" i="16"/>
  <c r="BT160" i="16"/>
  <c r="BU160" i="16"/>
  <c r="BV160" i="16"/>
  <c r="BW160" i="16"/>
  <c r="BX160" i="16"/>
  <c r="BY160" i="16"/>
  <c r="BZ160" i="16"/>
  <c r="CA160" i="16"/>
  <c r="CB160" i="16"/>
  <c r="CC160" i="16"/>
  <c r="BB161" i="16"/>
  <c r="BC161" i="16"/>
  <c r="BE161" i="16"/>
  <c r="BF161" i="16"/>
  <c r="BG161" i="16"/>
  <c r="BH161" i="16"/>
  <c r="BI161" i="16"/>
  <c r="BJ161" i="16"/>
  <c r="BK161" i="16"/>
  <c r="BL161" i="16"/>
  <c r="BM161" i="16"/>
  <c r="BN161" i="16"/>
  <c r="BO161" i="16"/>
  <c r="BP161" i="16"/>
  <c r="BQ161" i="16"/>
  <c r="BR161" i="16"/>
  <c r="BS161" i="16"/>
  <c r="BT161" i="16"/>
  <c r="BU161" i="16"/>
  <c r="BV161" i="16"/>
  <c r="BW161" i="16"/>
  <c r="BX161" i="16"/>
  <c r="BY161" i="16"/>
  <c r="BZ161" i="16"/>
  <c r="CA161" i="16"/>
  <c r="CB161" i="16"/>
  <c r="CC161" i="16"/>
  <c r="BB162" i="16"/>
  <c r="BC162" i="16"/>
  <c r="BE162" i="16"/>
  <c r="BF162" i="16"/>
  <c r="BG162" i="16"/>
  <c r="BH162" i="16"/>
  <c r="BI162" i="16"/>
  <c r="BJ162" i="16"/>
  <c r="BK162" i="16"/>
  <c r="BL162" i="16"/>
  <c r="BM162" i="16"/>
  <c r="BN162" i="16"/>
  <c r="BO162" i="16"/>
  <c r="BP162" i="16"/>
  <c r="BQ162" i="16"/>
  <c r="BR162" i="16"/>
  <c r="BS162" i="16"/>
  <c r="BT162" i="16"/>
  <c r="BU162" i="16"/>
  <c r="BV162" i="16"/>
  <c r="BW162" i="16"/>
  <c r="BX162" i="16"/>
  <c r="BY162" i="16"/>
  <c r="BZ162" i="16"/>
  <c r="CA162" i="16"/>
  <c r="CB162" i="16"/>
  <c r="CC162" i="16"/>
  <c r="BB163" i="16"/>
  <c r="BC163" i="16"/>
  <c r="BE163" i="16"/>
  <c r="BF163" i="16"/>
  <c r="BG163" i="16"/>
  <c r="BH163" i="16"/>
  <c r="BI163" i="16"/>
  <c r="BJ163" i="16"/>
  <c r="BK163" i="16"/>
  <c r="BL163" i="16"/>
  <c r="BM163" i="16"/>
  <c r="BN163" i="16"/>
  <c r="BO163" i="16"/>
  <c r="BP163" i="16"/>
  <c r="BQ163" i="16"/>
  <c r="BR163" i="16"/>
  <c r="BS163" i="16"/>
  <c r="BT163" i="16"/>
  <c r="BU163" i="16"/>
  <c r="BV163" i="16"/>
  <c r="BW163" i="16"/>
  <c r="BX163" i="16"/>
  <c r="BY163" i="16"/>
  <c r="BZ163" i="16"/>
  <c r="CA163" i="16"/>
  <c r="CB163" i="16"/>
  <c r="CC163" i="16"/>
  <c r="BB164" i="16"/>
  <c r="BC164" i="16"/>
  <c r="BE164" i="16"/>
  <c r="BF164" i="16"/>
  <c r="BG164" i="16"/>
  <c r="BH164" i="16"/>
  <c r="BI164" i="16"/>
  <c r="BJ164" i="16"/>
  <c r="BK164" i="16"/>
  <c r="BL164" i="16"/>
  <c r="BM164" i="16"/>
  <c r="BN164" i="16"/>
  <c r="BO164" i="16"/>
  <c r="BP164" i="16"/>
  <c r="BQ164" i="16"/>
  <c r="BR164" i="16"/>
  <c r="BS164" i="16"/>
  <c r="BT164" i="16"/>
  <c r="BU164" i="16"/>
  <c r="BV164" i="16"/>
  <c r="BW164" i="16"/>
  <c r="BX164" i="16"/>
  <c r="BY164" i="16"/>
  <c r="BZ164" i="16"/>
  <c r="CA164" i="16"/>
  <c r="CB164" i="16"/>
  <c r="CC164" i="16"/>
  <c r="BB165" i="16"/>
  <c r="BC165" i="16"/>
  <c r="BE165" i="16"/>
  <c r="BF165" i="16"/>
  <c r="BG165" i="16"/>
  <c r="BH165" i="16"/>
  <c r="BI165" i="16"/>
  <c r="BJ165" i="16"/>
  <c r="BK165" i="16"/>
  <c r="BL165" i="16"/>
  <c r="BM165" i="16"/>
  <c r="BN165" i="16"/>
  <c r="BO165" i="16"/>
  <c r="BP165" i="16"/>
  <c r="BQ165" i="16"/>
  <c r="BR165" i="16"/>
  <c r="BS165" i="16"/>
  <c r="BT165" i="16"/>
  <c r="BU165" i="16"/>
  <c r="BV165" i="16"/>
  <c r="BW165" i="16"/>
  <c r="BX165" i="16"/>
  <c r="BY165" i="16"/>
  <c r="BZ165" i="16"/>
  <c r="CA165" i="16"/>
  <c r="CB165" i="16"/>
  <c r="CC165" i="16"/>
  <c r="BB166" i="16"/>
  <c r="BC166" i="16"/>
  <c r="BE166" i="16"/>
  <c r="BF166" i="16"/>
  <c r="BG166" i="16"/>
  <c r="BH166" i="16"/>
  <c r="BI166" i="16"/>
  <c r="BJ166" i="16"/>
  <c r="BK166" i="16"/>
  <c r="BL166" i="16"/>
  <c r="BM166" i="16"/>
  <c r="BN166" i="16"/>
  <c r="BO166" i="16"/>
  <c r="BP166" i="16"/>
  <c r="BQ166" i="16"/>
  <c r="BR166" i="16"/>
  <c r="BS166" i="16"/>
  <c r="BT166" i="16"/>
  <c r="BU166" i="16"/>
  <c r="BV166" i="16"/>
  <c r="BW166" i="16"/>
  <c r="BX166" i="16"/>
  <c r="BY166" i="16"/>
  <c r="BZ166" i="16"/>
  <c r="CA166" i="16"/>
  <c r="CB166" i="16"/>
  <c r="CC166" i="16"/>
  <c r="BB167" i="16"/>
  <c r="BC167" i="16"/>
  <c r="BE167" i="16"/>
  <c r="BF167" i="16"/>
  <c r="BG167" i="16"/>
  <c r="BH167" i="16"/>
  <c r="BI167" i="16"/>
  <c r="BJ167" i="16"/>
  <c r="BK167" i="16"/>
  <c r="BL167" i="16"/>
  <c r="BM167" i="16"/>
  <c r="BN167" i="16"/>
  <c r="BO167" i="16"/>
  <c r="BP167" i="16"/>
  <c r="BQ167" i="16"/>
  <c r="BR167" i="16"/>
  <c r="BS167" i="16"/>
  <c r="BT167" i="16"/>
  <c r="BU167" i="16"/>
  <c r="BV167" i="16"/>
  <c r="BW167" i="16"/>
  <c r="BX167" i="16"/>
  <c r="BY167" i="16"/>
  <c r="BZ167" i="16"/>
  <c r="CA167" i="16"/>
  <c r="CB167" i="16"/>
  <c r="CC167" i="16"/>
  <c r="BB168" i="16"/>
  <c r="BC168" i="16"/>
  <c r="BE168" i="16"/>
  <c r="BF168" i="16"/>
  <c r="BG168" i="16"/>
  <c r="BH168" i="16"/>
  <c r="BI168" i="16"/>
  <c r="BJ168" i="16"/>
  <c r="BK168" i="16"/>
  <c r="BL168" i="16"/>
  <c r="BM168" i="16"/>
  <c r="BN168" i="16"/>
  <c r="BO168" i="16"/>
  <c r="BP168" i="16"/>
  <c r="BQ168" i="16"/>
  <c r="BR168" i="16"/>
  <c r="BS168" i="16"/>
  <c r="BT168" i="16"/>
  <c r="BU168" i="16"/>
  <c r="BV168" i="16"/>
  <c r="BW168" i="16"/>
  <c r="BX168" i="16"/>
  <c r="BY168" i="16"/>
  <c r="BZ168" i="16"/>
  <c r="CA168" i="16"/>
  <c r="CB168" i="16"/>
  <c r="CC168" i="16"/>
  <c r="BB169" i="16"/>
  <c r="BC169" i="16"/>
  <c r="BE169" i="16"/>
  <c r="BF169" i="16"/>
  <c r="BG169" i="16"/>
  <c r="BH169" i="16"/>
  <c r="BI169" i="16"/>
  <c r="BJ169" i="16"/>
  <c r="BK169" i="16"/>
  <c r="BL169" i="16"/>
  <c r="BM169" i="16"/>
  <c r="BN169" i="16"/>
  <c r="BO169" i="16"/>
  <c r="BP169" i="16"/>
  <c r="BQ169" i="16"/>
  <c r="BR169" i="16"/>
  <c r="BS169" i="16"/>
  <c r="BT169" i="16"/>
  <c r="BU169" i="16"/>
  <c r="BV169" i="16"/>
  <c r="BW169" i="16"/>
  <c r="BX169" i="16"/>
  <c r="BY169" i="16"/>
  <c r="BZ169" i="16"/>
  <c r="CA169" i="16"/>
  <c r="CB169" i="16"/>
  <c r="CC169" i="16"/>
  <c r="BB170" i="16"/>
  <c r="BC170" i="16"/>
  <c r="BE170" i="16"/>
  <c r="BF170" i="16"/>
  <c r="BG170" i="16"/>
  <c r="BH170" i="16"/>
  <c r="BI170" i="16"/>
  <c r="BJ170" i="16"/>
  <c r="BK170" i="16"/>
  <c r="BL170" i="16"/>
  <c r="BM170" i="16"/>
  <c r="BN170" i="16"/>
  <c r="BO170" i="16"/>
  <c r="BP170" i="16"/>
  <c r="BQ170" i="16"/>
  <c r="BR170" i="16"/>
  <c r="BS170" i="16"/>
  <c r="BT170" i="16"/>
  <c r="BU170" i="16"/>
  <c r="BV170" i="16"/>
  <c r="BW170" i="16"/>
  <c r="BX170" i="16"/>
  <c r="BY170" i="16"/>
  <c r="BZ170" i="16"/>
  <c r="CA170" i="16"/>
  <c r="CB170" i="16"/>
  <c r="CC170" i="16"/>
  <c r="BB171" i="16"/>
  <c r="BC171" i="16"/>
  <c r="BE171" i="16"/>
  <c r="BF171" i="16"/>
  <c r="BG171" i="16"/>
  <c r="BH171" i="16"/>
  <c r="BI171" i="16"/>
  <c r="BJ171" i="16"/>
  <c r="BK171" i="16"/>
  <c r="BL171" i="16"/>
  <c r="BM171" i="16"/>
  <c r="BN171" i="16"/>
  <c r="BO171" i="16"/>
  <c r="BP171" i="16"/>
  <c r="BQ171" i="16"/>
  <c r="BR171" i="16"/>
  <c r="BS171" i="16"/>
  <c r="BT171" i="16"/>
  <c r="BU171" i="16"/>
  <c r="BV171" i="16"/>
  <c r="BW171" i="16"/>
  <c r="BX171" i="16"/>
  <c r="BY171" i="16"/>
  <c r="BZ171" i="16"/>
  <c r="CA171" i="16"/>
  <c r="CB171" i="16"/>
  <c r="CC171" i="16"/>
  <c r="BB172" i="16"/>
  <c r="BC172" i="16"/>
  <c r="BE172" i="16"/>
  <c r="BF172" i="16"/>
  <c r="BG172" i="16"/>
  <c r="BH172" i="16"/>
  <c r="BI172" i="16"/>
  <c r="BJ172" i="16"/>
  <c r="BK172" i="16"/>
  <c r="BL172" i="16"/>
  <c r="BM172" i="16"/>
  <c r="BN172" i="16"/>
  <c r="BO172" i="16"/>
  <c r="BP172" i="16"/>
  <c r="BQ172" i="16"/>
  <c r="BR172" i="16"/>
  <c r="BS172" i="16"/>
  <c r="BT172" i="16"/>
  <c r="BU172" i="16"/>
  <c r="BV172" i="16"/>
  <c r="BW172" i="16"/>
  <c r="BX172" i="16"/>
  <c r="BY172" i="16"/>
  <c r="BZ172" i="16"/>
  <c r="CA172" i="16"/>
  <c r="CB172" i="16"/>
  <c r="CC172" i="16"/>
  <c r="BB173" i="16"/>
  <c r="BC173" i="16"/>
  <c r="BE173" i="16"/>
  <c r="BF173" i="16"/>
  <c r="BG173" i="16"/>
  <c r="BH173" i="16"/>
  <c r="BI173" i="16"/>
  <c r="BJ173" i="16"/>
  <c r="BK173" i="16"/>
  <c r="BL173" i="16"/>
  <c r="BM173" i="16"/>
  <c r="BN173" i="16"/>
  <c r="BO173" i="16"/>
  <c r="BP173" i="16"/>
  <c r="BQ173" i="16"/>
  <c r="BR173" i="16"/>
  <c r="BS173" i="16"/>
  <c r="BT173" i="16"/>
  <c r="BU173" i="16"/>
  <c r="BV173" i="16"/>
  <c r="BW173" i="16"/>
  <c r="BX173" i="16"/>
  <c r="BY173" i="16"/>
  <c r="BZ173" i="16"/>
  <c r="CA173" i="16"/>
  <c r="CB173" i="16"/>
  <c r="CC173" i="16"/>
  <c r="BB174" i="16"/>
  <c r="BC174" i="16"/>
  <c r="BE174" i="16"/>
  <c r="BF174" i="16"/>
  <c r="BG174" i="16"/>
  <c r="BH174" i="16"/>
  <c r="BI174" i="16"/>
  <c r="BJ174" i="16"/>
  <c r="BK174" i="16"/>
  <c r="BL174" i="16"/>
  <c r="BM174" i="16"/>
  <c r="BN174" i="16"/>
  <c r="BO174" i="16"/>
  <c r="BP174" i="16"/>
  <c r="BQ174" i="16"/>
  <c r="BR174" i="16"/>
  <c r="BS174" i="16"/>
  <c r="BT174" i="16"/>
  <c r="BU174" i="16"/>
  <c r="BV174" i="16"/>
  <c r="BW174" i="16"/>
  <c r="BX174" i="16"/>
  <c r="BY174" i="16"/>
  <c r="BZ174" i="16"/>
  <c r="CA174" i="16"/>
  <c r="CB174" i="16"/>
  <c r="CC174" i="16"/>
  <c r="BB175" i="16"/>
  <c r="BC175" i="16"/>
  <c r="BE175" i="16"/>
  <c r="BF175" i="16"/>
  <c r="BG175" i="16"/>
  <c r="BH175" i="16"/>
  <c r="BI175" i="16"/>
  <c r="BJ175" i="16"/>
  <c r="BK175" i="16"/>
  <c r="BL175" i="16"/>
  <c r="BM175" i="16"/>
  <c r="BN175" i="16"/>
  <c r="BO175" i="16"/>
  <c r="BP175" i="16"/>
  <c r="BQ175" i="16"/>
  <c r="BR175" i="16"/>
  <c r="BS175" i="16"/>
  <c r="BT175" i="16"/>
  <c r="BU175" i="16"/>
  <c r="BV175" i="16"/>
  <c r="BW175" i="16"/>
  <c r="BX175" i="16"/>
  <c r="BY175" i="16"/>
  <c r="BZ175" i="16"/>
  <c r="CA175" i="16"/>
  <c r="CB175" i="16"/>
  <c r="CC175" i="16"/>
  <c r="BB176" i="16"/>
  <c r="BC176" i="16"/>
  <c r="BE176" i="16"/>
  <c r="BF176" i="16"/>
  <c r="BG176" i="16"/>
  <c r="BH176" i="16"/>
  <c r="BI176" i="16"/>
  <c r="BJ176" i="16"/>
  <c r="BK176" i="16"/>
  <c r="BL176" i="16"/>
  <c r="BM176" i="16"/>
  <c r="BN176" i="16"/>
  <c r="BO176" i="16"/>
  <c r="BP176" i="16"/>
  <c r="BQ176" i="16"/>
  <c r="BR176" i="16"/>
  <c r="BS176" i="16"/>
  <c r="BT176" i="16"/>
  <c r="BU176" i="16"/>
  <c r="BV176" i="16"/>
  <c r="BW176" i="16"/>
  <c r="BX176" i="16"/>
  <c r="BY176" i="16"/>
  <c r="BZ176" i="16"/>
  <c r="CA176" i="16"/>
  <c r="CB176" i="16"/>
  <c r="CC176" i="16"/>
  <c r="BB177" i="16"/>
  <c r="BC177" i="16"/>
  <c r="BE177" i="16"/>
  <c r="BF177" i="16"/>
  <c r="BG177" i="16"/>
  <c r="BH177" i="16"/>
  <c r="BI177" i="16"/>
  <c r="BJ177" i="16"/>
  <c r="BK177" i="16"/>
  <c r="BL177" i="16"/>
  <c r="BM177" i="16"/>
  <c r="BN177" i="16"/>
  <c r="BO177" i="16"/>
  <c r="BP177" i="16"/>
  <c r="BQ177" i="16"/>
  <c r="BR177" i="16"/>
  <c r="BS177" i="16"/>
  <c r="BT177" i="16"/>
  <c r="BU177" i="16"/>
  <c r="BV177" i="16"/>
  <c r="BW177" i="16"/>
  <c r="BX177" i="16"/>
  <c r="BY177" i="16"/>
  <c r="BZ177" i="16"/>
  <c r="CA177" i="16"/>
  <c r="CB177" i="16"/>
  <c r="CC177" i="16"/>
  <c r="BB178" i="16"/>
  <c r="BC178" i="16"/>
  <c r="BE178" i="16"/>
  <c r="BF178" i="16"/>
  <c r="BG178" i="16"/>
  <c r="BH178" i="16"/>
  <c r="BI178" i="16"/>
  <c r="BJ178" i="16"/>
  <c r="BK178" i="16"/>
  <c r="BL178" i="16"/>
  <c r="BM178" i="16"/>
  <c r="BN178" i="16"/>
  <c r="BO178" i="16"/>
  <c r="BP178" i="16"/>
  <c r="BQ178" i="16"/>
  <c r="BR178" i="16"/>
  <c r="BS178" i="16"/>
  <c r="BT178" i="16"/>
  <c r="BU178" i="16"/>
  <c r="BV178" i="16"/>
  <c r="BW178" i="16"/>
  <c r="BX178" i="16"/>
  <c r="BY178" i="16"/>
  <c r="BZ178" i="16"/>
  <c r="CA178" i="16"/>
  <c r="CB178" i="16"/>
  <c r="CC178" i="16"/>
  <c r="BB179" i="16"/>
  <c r="BC179" i="16"/>
  <c r="BE179" i="16"/>
  <c r="BF179" i="16"/>
  <c r="BG179" i="16"/>
  <c r="BH179" i="16"/>
  <c r="BI179" i="16"/>
  <c r="BJ179" i="16"/>
  <c r="BK179" i="16"/>
  <c r="BL179" i="16"/>
  <c r="BM179" i="16"/>
  <c r="BN179" i="16"/>
  <c r="BO179" i="16"/>
  <c r="BP179" i="16"/>
  <c r="BQ179" i="16"/>
  <c r="BR179" i="16"/>
  <c r="BS179" i="16"/>
  <c r="BT179" i="16"/>
  <c r="BU179" i="16"/>
  <c r="BV179" i="16"/>
  <c r="BW179" i="16"/>
  <c r="BX179" i="16"/>
  <c r="BY179" i="16"/>
  <c r="BZ179" i="16"/>
  <c r="CA179" i="16"/>
  <c r="CB179" i="16"/>
  <c r="CC179" i="16"/>
  <c r="BB180" i="16"/>
  <c r="BC180" i="16"/>
  <c r="BE180" i="16"/>
  <c r="BF180" i="16"/>
  <c r="BG180" i="16"/>
  <c r="BH180" i="16"/>
  <c r="BI180" i="16"/>
  <c r="BJ180" i="16"/>
  <c r="BK180" i="16"/>
  <c r="BL180" i="16"/>
  <c r="BM180" i="16"/>
  <c r="BN180" i="16"/>
  <c r="BO180" i="16"/>
  <c r="BP180" i="16"/>
  <c r="BQ180" i="16"/>
  <c r="BR180" i="16"/>
  <c r="BS180" i="16"/>
  <c r="BT180" i="16"/>
  <c r="BU180" i="16"/>
  <c r="BV180" i="16"/>
  <c r="BW180" i="16"/>
  <c r="BX180" i="16"/>
  <c r="BY180" i="16"/>
  <c r="BZ180" i="16"/>
  <c r="CA180" i="16"/>
  <c r="CB180" i="16"/>
  <c r="CC180" i="16"/>
  <c r="BB181" i="16"/>
  <c r="BC181" i="16"/>
  <c r="BE181" i="16"/>
  <c r="BF181" i="16"/>
  <c r="BG181" i="16"/>
  <c r="BH181" i="16"/>
  <c r="BI181" i="16"/>
  <c r="BJ181" i="16"/>
  <c r="BK181" i="16"/>
  <c r="BL181" i="16"/>
  <c r="BM181" i="16"/>
  <c r="BN181" i="16"/>
  <c r="BO181" i="16"/>
  <c r="BP181" i="16"/>
  <c r="BQ181" i="16"/>
  <c r="BR181" i="16"/>
  <c r="BS181" i="16"/>
  <c r="BT181" i="16"/>
  <c r="BU181" i="16"/>
  <c r="BV181" i="16"/>
  <c r="BW181" i="16"/>
  <c r="BX181" i="16"/>
  <c r="BY181" i="16"/>
  <c r="BZ181" i="16"/>
  <c r="CA181" i="16"/>
  <c r="CB181" i="16"/>
  <c r="CC181" i="16"/>
  <c r="BB182" i="16"/>
  <c r="BC182" i="16"/>
  <c r="BE182" i="16"/>
  <c r="BF182" i="16"/>
  <c r="BG182" i="16"/>
  <c r="BH182" i="16"/>
  <c r="BI182" i="16"/>
  <c r="BJ182" i="16"/>
  <c r="BK182" i="16"/>
  <c r="BL182" i="16"/>
  <c r="BM182" i="16"/>
  <c r="BN182" i="16"/>
  <c r="BO182" i="16"/>
  <c r="BP182" i="16"/>
  <c r="BQ182" i="16"/>
  <c r="BR182" i="16"/>
  <c r="BS182" i="16"/>
  <c r="BT182" i="16"/>
  <c r="BU182" i="16"/>
  <c r="BV182" i="16"/>
  <c r="BW182" i="16"/>
  <c r="BX182" i="16"/>
  <c r="BY182" i="16"/>
  <c r="BZ182" i="16"/>
  <c r="CA182" i="16"/>
  <c r="CB182" i="16"/>
  <c r="CC182" i="16"/>
  <c r="BB183" i="16"/>
  <c r="BC183" i="16"/>
  <c r="BE183" i="16"/>
  <c r="BF183" i="16"/>
  <c r="BG183" i="16"/>
  <c r="BH183" i="16"/>
  <c r="BI183" i="16"/>
  <c r="BJ183" i="16"/>
  <c r="BK183" i="16"/>
  <c r="BL183" i="16"/>
  <c r="BM183" i="16"/>
  <c r="BN183" i="16"/>
  <c r="BO183" i="16"/>
  <c r="BP183" i="16"/>
  <c r="BQ183" i="16"/>
  <c r="BR183" i="16"/>
  <c r="BS183" i="16"/>
  <c r="BT183" i="16"/>
  <c r="BU183" i="16"/>
  <c r="BV183" i="16"/>
  <c r="BW183" i="16"/>
  <c r="BX183" i="16"/>
  <c r="BY183" i="16"/>
  <c r="BZ183" i="16"/>
  <c r="CA183" i="16"/>
  <c r="CB183" i="16"/>
  <c r="CC183" i="16"/>
  <c r="BB184" i="16"/>
  <c r="BC184" i="16"/>
  <c r="BE184" i="16"/>
  <c r="BF184" i="16"/>
  <c r="BG184" i="16"/>
  <c r="BH184" i="16"/>
  <c r="BI184" i="16"/>
  <c r="BJ184" i="16"/>
  <c r="BK184" i="16"/>
  <c r="BL184" i="16"/>
  <c r="BM184" i="16"/>
  <c r="BN184" i="16"/>
  <c r="BO184" i="16"/>
  <c r="BP184" i="16"/>
  <c r="BQ184" i="16"/>
  <c r="BR184" i="16"/>
  <c r="BS184" i="16"/>
  <c r="BT184" i="16"/>
  <c r="BU184" i="16"/>
  <c r="BV184" i="16"/>
  <c r="BW184" i="16"/>
  <c r="BX184" i="16"/>
  <c r="BY184" i="16"/>
  <c r="BZ184" i="16"/>
  <c r="CA184" i="16"/>
  <c r="CB184" i="16"/>
  <c r="CC184" i="16"/>
  <c r="BB185" i="16"/>
  <c r="BC185" i="16"/>
  <c r="BE185" i="16"/>
  <c r="BF185" i="16"/>
  <c r="BG185" i="16"/>
  <c r="BH185" i="16"/>
  <c r="BI185" i="16"/>
  <c r="BJ185" i="16"/>
  <c r="BK185" i="16"/>
  <c r="BL185" i="16"/>
  <c r="BM185" i="16"/>
  <c r="BN185" i="16"/>
  <c r="BO185" i="16"/>
  <c r="BP185" i="16"/>
  <c r="BQ185" i="16"/>
  <c r="BR185" i="16"/>
  <c r="BS185" i="16"/>
  <c r="BT185" i="16"/>
  <c r="BU185" i="16"/>
  <c r="BV185" i="16"/>
  <c r="BW185" i="16"/>
  <c r="BX185" i="16"/>
  <c r="BY185" i="16"/>
  <c r="BZ185" i="16"/>
  <c r="CA185" i="16"/>
  <c r="CB185" i="16"/>
  <c r="CC185" i="16"/>
  <c r="BB186" i="16"/>
  <c r="BC186" i="16"/>
  <c r="BE186" i="16"/>
  <c r="BF186" i="16"/>
  <c r="BG186" i="16"/>
  <c r="BH186" i="16"/>
  <c r="BI186" i="16"/>
  <c r="BJ186" i="16"/>
  <c r="BK186" i="16"/>
  <c r="BL186" i="16"/>
  <c r="BM186" i="16"/>
  <c r="BN186" i="16"/>
  <c r="BO186" i="16"/>
  <c r="BP186" i="16"/>
  <c r="BQ186" i="16"/>
  <c r="BR186" i="16"/>
  <c r="BS186" i="16"/>
  <c r="BT186" i="16"/>
  <c r="BU186" i="16"/>
  <c r="BV186" i="16"/>
  <c r="BW186" i="16"/>
  <c r="BX186" i="16"/>
  <c r="BY186" i="16"/>
  <c r="BZ186" i="16"/>
  <c r="CA186" i="16"/>
  <c r="CB186" i="16"/>
  <c r="CC186" i="16"/>
  <c r="BB187" i="16"/>
  <c r="BC187" i="16"/>
  <c r="BE187" i="16"/>
  <c r="BF187" i="16"/>
  <c r="BG187" i="16"/>
  <c r="BH187" i="16"/>
  <c r="BI187" i="16"/>
  <c r="BJ187" i="16"/>
  <c r="BK187" i="16"/>
  <c r="BL187" i="16"/>
  <c r="BM187" i="16"/>
  <c r="BN187" i="16"/>
  <c r="BO187" i="16"/>
  <c r="BP187" i="16"/>
  <c r="BQ187" i="16"/>
  <c r="BR187" i="16"/>
  <c r="BS187" i="16"/>
  <c r="BT187" i="16"/>
  <c r="BU187" i="16"/>
  <c r="BV187" i="16"/>
  <c r="BW187" i="16"/>
  <c r="BX187" i="16"/>
  <c r="BY187" i="16"/>
  <c r="BZ187" i="16"/>
  <c r="CA187" i="16"/>
  <c r="CB187" i="16"/>
  <c r="CC187" i="16"/>
  <c r="BB188" i="16"/>
  <c r="BC188" i="16"/>
  <c r="BE188" i="16"/>
  <c r="BF188" i="16"/>
  <c r="BG188" i="16"/>
  <c r="BH188" i="16"/>
  <c r="BI188" i="16"/>
  <c r="BJ188" i="16"/>
  <c r="BK188" i="16"/>
  <c r="BL188" i="16"/>
  <c r="BM188" i="16"/>
  <c r="BN188" i="16"/>
  <c r="BO188" i="16"/>
  <c r="BP188" i="16"/>
  <c r="BQ188" i="16"/>
  <c r="BR188" i="16"/>
  <c r="BS188" i="16"/>
  <c r="BT188" i="16"/>
  <c r="BU188" i="16"/>
  <c r="BV188" i="16"/>
  <c r="BW188" i="16"/>
  <c r="BX188" i="16"/>
  <c r="BY188" i="16"/>
  <c r="BZ188" i="16"/>
  <c r="CA188" i="16"/>
  <c r="CB188" i="16"/>
  <c r="CC188" i="16"/>
  <c r="BB189" i="16"/>
  <c r="BC189" i="16"/>
  <c r="BE189" i="16"/>
  <c r="BF189" i="16"/>
  <c r="BG189" i="16"/>
  <c r="BH189" i="16"/>
  <c r="BI189" i="16"/>
  <c r="BJ189" i="16"/>
  <c r="BK189" i="16"/>
  <c r="BL189" i="16"/>
  <c r="BM189" i="16"/>
  <c r="BN189" i="16"/>
  <c r="BO189" i="16"/>
  <c r="BP189" i="16"/>
  <c r="BQ189" i="16"/>
  <c r="BR189" i="16"/>
  <c r="BS189" i="16"/>
  <c r="BT189" i="16"/>
  <c r="BU189" i="16"/>
  <c r="BV189" i="16"/>
  <c r="BW189" i="16"/>
  <c r="BX189" i="16"/>
  <c r="BY189" i="16"/>
  <c r="BZ189" i="16"/>
  <c r="CA189" i="16"/>
  <c r="CB189" i="16"/>
  <c r="CC189" i="16"/>
  <c r="BB190" i="16"/>
  <c r="BC190" i="16"/>
  <c r="BE190" i="16"/>
  <c r="BF190" i="16"/>
  <c r="BG190" i="16"/>
  <c r="BH190" i="16"/>
  <c r="BI190" i="16"/>
  <c r="BJ190" i="16"/>
  <c r="BK190" i="16"/>
  <c r="BL190" i="16"/>
  <c r="BM190" i="16"/>
  <c r="BN190" i="16"/>
  <c r="BO190" i="16"/>
  <c r="BP190" i="16"/>
  <c r="BQ190" i="16"/>
  <c r="BR190" i="16"/>
  <c r="BS190" i="16"/>
  <c r="BT190" i="16"/>
  <c r="BU190" i="16"/>
  <c r="BV190" i="16"/>
  <c r="BW190" i="16"/>
  <c r="BX190" i="16"/>
  <c r="BY190" i="16"/>
  <c r="BZ190" i="16"/>
  <c r="CA190" i="16"/>
  <c r="CB190" i="16"/>
  <c r="CC190" i="16"/>
  <c r="BB191" i="16"/>
  <c r="BC191" i="16"/>
  <c r="BE191" i="16"/>
  <c r="BF191" i="16"/>
  <c r="BG191" i="16"/>
  <c r="BH191" i="16"/>
  <c r="BI191" i="16"/>
  <c r="BJ191" i="16"/>
  <c r="BK191" i="16"/>
  <c r="BL191" i="16"/>
  <c r="BM191" i="16"/>
  <c r="BN191" i="16"/>
  <c r="BO191" i="16"/>
  <c r="BP191" i="16"/>
  <c r="BQ191" i="16"/>
  <c r="BR191" i="16"/>
  <c r="BS191" i="16"/>
  <c r="BT191" i="16"/>
  <c r="BU191" i="16"/>
  <c r="BV191" i="16"/>
  <c r="BW191" i="16"/>
  <c r="BX191" i="16"/>
  <c r="BY191" i="16"/>
  <c r="BZ191" i="16"/>
  <c r="CA191" i="16"/>
  <c r="CB191" i="16"/>
  <c r="CC191" i="16"/>
  <c r="BB192" i="16"/>
  <c r="BC192" i="16"/>
  <c r="BE192" i="16"/>
  <c r="BF192" i="16"/>
  <c r="BG192" i="16"/>
  <c r="BH192" i="16"/>
  <c r="BI192" i="16"/>
  <c r="BJ192" i="16"/>
  <c r="BK192" i="16"/>
  <c r="BL192" i="16"/>
  <c r="BM192" i="16"/>
  <c r="BN192" i="16"/>
  <c r="BO192" i="16"/>
  <c r="BP192" i="16"/>
  <c r="BQ192" i="16"/>
  <c r="BR192" i="16"/>
  <c r="BS192" i="16"/>
  <c r="BT192" i="16"/>
  <c r="BU192" i="16"/>
  <c r="BV192" i="16"/>
  <c r="BW192" i="16"/>
  <c r="BX192" i="16"/>
  <c r="BY192" i="16"/>
  <c r="BZ192" i="16"/>
  <c r="CA192" i="16"/>
  <c r="CB192" i="16"/>
  <c r="CC192" i="16"/>
  <c r="BB193" i="16"/>
  <c r="BC193" i="16"/>
  <c r="BE193" i="16"/>
  <c r="BF193" i="16"/>
  <c r="BG193" i="16"/>
  <c r="BH193" i="16"/>
  <c r="BI193" i="16"/>
  <c r="BJ193" i="16"/>
  <c r="BK193" i="16"/>
  <c r="BL193" i="16"/>
  <c r="BM193" i="16"/>
  <c r="BN193" i="16"/>
  <c r="BO193" i="16"/>
  <c r="BP193" i="16"/>
  <c r="BQ193" i="16"/>
  <c r="BR193" i="16"/>
  <c r="BS193" i="16"/>
  <c r="BT193" i="16"/>
  <c r="BU193" i="16"/>
  <c r="BV193" i="16"/>
  <c r="BW193" i="16"/>
  <c r="BX193" i="16"/>
  <c r="BY193" i="16"/>
  <c r="BZ193" i="16"/>
  <c r="CA193" i="16"/>
  <c r="CB193" i="16"/>
  <c r="CC193" i="16"/>
  <c r="BB194" i="16"/>
  <c r="BC194" i="16"/>
  <c r="BE194" i="16"/>
  <c r="BF194" i="16"/>
  <c r="BG194" i="16"/>
  <c r="BH194" i="16"/>
  <c r="BI194" i="16"/>
  <c r="BJ194" i="16"/>
  <c r="BK194" i="16"/>
  <c r="BL194" i="16"/>
  <c r="BM194" i="16"/>
  <c r="BN194" i="16"/>
  <c r="BO194" i="16"/>
  <c r="BP194" i="16"/>
  <c r="BQ194" i="16"/>
  <c r="BR194" i="16"/>
  <c r="BS194" i="16"/>
  <c r="BT194" i="16"/>
  <c r="BU194" i="16"/>
  <c r="BV194" i="16"/>
  <c r="BW194" i="16"/>
  <c r="BX194" i="16"/>
  <c r="BY194" i="16"/>
  <c r="BZ194" i="16"/>
  <c r="CA194" i="16"/>
  <c r="CB194" i="16"/>
  <c r="CC194" i="16"/>
  <c r="BB195" i="16"/>
  <c r="BC195" i="16"/>
  <c r="BE195" i="16"/>
  <c r="BF195" i="16"/>
  <c r="BG195" i="16"/>
  <c r="BH195" i="16"/>
  <c r="BI195" i="16"/>
  <c r="BJ195" i="16"/>
  <c r="BK195" i="16"/>
  <c r="BL195" i="16"/>
  <c r="BM195" i="16"/>
  <c r="BN195" i="16"/>
  <c r="BO195" i="16"/>
  <c r="BP195" i="16"/>
  <c r="BQ195" i="16"/>
  <c r="BR195" i="16"/>
  <c r="BS195" i="16"/>
  <c r="BT195" i="16"/>
  <c r="BU195" i="16"/>
  <c r="BV195" i="16"/>
  <c r="BW195" i="16"/>
  <c r="BX195" i="16"/>
  <c r="BY195" i="16"/>
  <c r="BZ195" i="16"/>
  <c r="CA195" i="16"/>
  <c r="CB195" i="16"/>
  <c r="CC195" i="16"/>
  <c r="BB196" i="16"/>
  <c r="BC196" i="16"/>
  <c r="BE196" i="16"/>
  <c r="BF196" i="16"/>
  <c r="BG196" i="16"/>
  <c r="BH196" i="16"/>
  <c r="BI196" i="16"/>
  <c r="BJ196" i="16"/>
  <c r="BK196" i="16"/>
  <c r="BL196" i="16"/>
  <c r="BM196" i="16"/>
  <c r="BN196" i="16"/>
  <c r="BO196" i="16"/>
  <c r="BP196" i="16"/>
  <c r="BQ196" i="16"/>
  <c r="BR196" i="16"/>
  <c r="BS196" i="16"/>
  <c r="BT196" i="16"/>
  <c r="BU196" i="16"/>
  <c r="BV196" i="16"/>
  <c r="BW196" i="16"/>
  <c r="BX196" i="16"/>
  <c r="BY196" i="16"/>
  <c r="BZ196" i="16"/>
  <c r="CA196" i="16"/>
  <c r="CB196" i="16"/>
  <c r="CC196" i="16"/>
  <c r="BB197" i="16"/>
  <c r="BC197" i="16"/>
  <c r="BE197" i="16"/>
  <c r="BF197" i="16"/>
  <c r="BG197" i="16"/>
  <c r="BH197" i="16"/>
  <c r="BI197" i="16"/>
  <c r="BJ197" i="16"/>
  <c r="BK197" i="16"/>
  <c r="BL197" i="16"/>
  <c r="BM197" i="16"/>
  <c r="BN197" i="16"/>
  <c r="BO197" i="16"/>
  <c r="BP197" i="16"/>
  <c r="BQ197" i="16"/>
  <c r="BR197" i="16"/>
  <c r="BS197" i="16"/>
  <c r="BT197" i="16"/>
  <c r="BU197" i="16"/>
  <c r="BV197" i="16"/>
  <c r="BW197" i="16"/>
  <c r="BX197" i="16"/>
  <c r="BY197" i="16"/>
  <c r="BZ197" i="16"/>
  <c r="CA197" i="16"/>
  <c r="CB197" i="16"/>
  <c r="CC197" i="16"/>
  <c r="BB198" i="16"/>
  <c r="BC198" i="16"/>
  <c r="BE198" i="16"/>
  <c r="BF198" i="16"/>
  <c r="BG198" i="16"/>
  <c r="BH198" i="16"/>
  <c r="BI198" i="16"/>
  <c r="BJ198" i="16"/>
  <c r="BK198" i="16"/>
  <c r="BL198" i="16"/>
  <c r="BM198" i="16"/>
  <c r="BN198" i="16"/>
  <c r="BO198" i="16"/>
  <c r="BP198" i="16"/>
  <c r="BQ198" i="16"/>
  <c r="BR198" i="16"/>
  <c r="BS198" i="16"/>
  <c r="BT198" i="16"/>
  <c r="BU198" i="16"/>
  <c r="BV198" i="16"/>
  <c r="BW198" i="16"/>
  <c r="BX198" i="16"/>
  <c r="BY198" i="16"/>
  <c r="BZ198" i="16"/>
  <c r="CA198" i="16"/>
  <c r="CB198" i="16"/>
  <c r="CC198" i="16"/>
  <c r="BB199" i="16"/>
  <c r="BC199" i="16"/>
  <c r="BE199" i="16"/>
  <c r="BF199" i="16"/>
  <c r="BG199" i="16"/>
  <c r="BH199" i="16"/>
  <c r="BI199" i="16"/>
  <c r="BJ199" i="16"/>
  <c r="BK199" i="16"/>
  <c r="BL199" i="16"/>
  <c r="BM199" i="16"/>
  <c r="BN199" i="16"/>
  <c r="BO199" i="16"/>
  <c r="BP199" i="16"/>
  <c r="BQ199" i="16"/>
  <c r="BR199" i="16"/>
  <c r="BS199" i="16"/>
  <c r="BT199" i="16"/>
  <c r="BU199" i="16"/>
  <c r="BV199" i="16"/>
  <c r="BW199" i="16"/>
  <c r="BX199" i="16"/>
  <c r="BY199" i="16"/>
  <c r="BZ199" i="16"/>
  <c r="CA199" i="16"/>
  <c r="CB199" i="16"/>
  <c r="CC199" i="16"/>
  <c r="BB200" i="16"/>
  <c r="BC200" i="16"/>
  <c r="BE200" i="16"/>
  <c r="BF200" i="16"/>
  <c r="BG200" i="16"/>
  <c r="BH200" i="16"/>
  <c r="BI200" i="16"/>
  <c r="BJ200" i="16"/>
  <c r="BK200" i="16"/>
  <c r="BL200" i="16"/>
  <c r="BM200" i="16"/>
  <c r="BN200" i="16"/>
  <c r="BO200" i="16"/>
  <c r="BP200" i="16"/>
  <c r="BQ200" i="16"/>
  <c r="BR200" i="16"/>
  <c r="BS200" i="16"/>
  <c r="BT200" i="16"/>
  <c r="BU200" i="16"/>
  <c r="BV200" i="16"/>
  <c r="BW200" i="16"/>
  <c r="BX200" i="16"/>
  <c r="BY200" i="16"/>
  <c r="BZ200" i="16"/>
  <c r="CA200" i="16"/>
  <c r="CB200" i="16"/>
  <c r="CC200" i="16"/>
  <c r="BB201" i="16"/>
  <c r="BC201" i="16"/>
  <c r="BE201" i="16"/>
  <c r="BF201" i="16"/>
  <c r="BG201" i="16"/>
  <c r="BH201" i="16"/>
  <c r="BI201" i="16"/>
  <c r="BJ201" i="16"/>
  <c r="BK201" i="16"/>
  <c r="BL201" i="16"/>
  <c r="BM201" i="16"/>
  <c r="BN201" i="16"/>
  <c r="BO201" i="16"/>
  <c r="BP201" i="16"/>
  <c r="BQ201" i="16"/>
  <c r="BR201" i="16"/>
  <c r="BS201" i="16"/>
  <c r="BT201" i="16"/>
  <c r="BU201" i="16"/>
  <c r="BV201" i="16"/>
  <c r="BW201" i="16"/>
  <c r="BX201" i="16"/>
  <c r="BY201" i="16"/>
  <c r="BZ201" i="16"/>
  <c r="CA201" i="16"/>
  <c r="CB201" i="16"/>
  <c r="CC201" i="16"/>
  <c r="BB202" i="16"/>
  <c r="BC202" i="16"/>
  <c r="BE202" i="16"/>
  <c r="BF202" i="16"/>
  <c r="BG202" i="16"/>
  <c r="BH202" i="16"/>
  <c r="BI202" i="16"/>
  <c r="BJ202" i="16"/>
  <c r="BK202" i="16"/>
  <c r="BL202" i="16"/>
  <c r="BM202" i="16"/>
  <c r="BN202" i="16"/>
  <c r="BO202" i="16"/>
  <c r="BP202" i="16"/>
  <c r="BQ202" i="16"/>
  <c r="BR202" i="16"/>
  <c r="BS202" i="16"/>
  <c r="BT202" i="16"/>
  <c r="BU202" i="16"/>
  <c r="BV202" i="16"/>
  <c r="BW202" i="16"/>
  <c r="BX202" i="16"/>
  <c r="BY202" i="16"/>
  <c r="BZ202" i="16"/>
  <c r="CA202" i="16"/>
  <c r="CB202" i="16"/>
  <c r="CC202" i="16"/>
  <c r="BB203" i="16"/>
  <c r="BC203" i="16"/>
  <c r="BE203" i="16"/>
  <c r="BF203" i="16"/>
  <c r="BG203" i="16"/>
  <c r="BH203" i="16"/>
  <c r="BI203" i="16"/>
  <c r="BJ203" i="16"/>
  <c r="BK203" i="16"/>
  <c r="BL203" i="16"/>
  <c r="BM203" i="16"/>
  <c r="BN203" i="16"/>
  <c r="BO203" i="16"/>
  <c r="BP203" i="16"/>
  <c r="BQ203" i="16"/>
  <c r="BR203" i="16"/>
  <c r="BS203" i="16"/>
  <c r="BT203" i="16"/>
  <c r="BU203" i="16"/>
  <c r="BV203" i="16"/>
  <c r="BW203" i="16"/>
  <c r="BX203" i="16"/>
  <c r="BY203" i="16"/>
  <c r="BZ203" i="16"/>
  <c r="CA203" i="16"/>
  <c r="CB203" i="16"/>
  <c r="CC203" i="16"/>
  <c r="BB204" i="16"/>
  <c r="BC204" i="16"/>
  <c r="BE204" i="16"/>
  <c r="BF204" i="16"/>
  <c r="BG204" i="16"/>
  <c r="BH204" i="16"/>
  <c r="BI204" i="16"/>
  <c r="BJ204" i="16"/>
  <c r="BK204" i="16"/>
  <c r="BL204" i="16"/>
  <c r="BM204" i="16"/>
  <c r="BN204" i="16"/>
  <c r="BO204" i="16"/>
  <c r="BP204" i="16"/>
  <c r="BQ204" i="16"/>
  <c r="BR204" i="16"/>
  <c r="BS204" i="16"/>
  <c r="BT204" i="16"/>
  <c r="BU204" i="16"/>
  <c r="BV204" i="16"/>
  <c r="BW204" i="16"/>
  <c r="BX204" i="16"/>
  <c r="BY204" i="16"/>
  <c r="BZ204" i="16"/>
  <c r="CA204" i="16"/>
  <c r="CB204" i="16"/>
  <c r="CC204" i="16"/>
  <c r="BB205" i="16"/>
  <c r="BC205" i="16"/>
  <c r="BE205" i="16"/>
  <c r="BF205" i="16"/>
  <c r="BG205" i="16"/>
  <c r="BH205" i="16"/>
  <c r="BI205" i="16"/>
  <c r="BJ205" i="16"/>
  <c r="BK205" i="16"/>
  <c r="BL205" i="16"/>
  <c r="BM205" i="16"/>
  <c r="BN205" i="16"/>
  <c r="BO205" i="16"/>
  <c r="BP205" i="16"/>
  <c r="BQ205" i="16"/>
  <c r="BR205" i="16"/>
  <c r="BS205" i="16"/>
  <c r="BT205" i="16"/>
  <c r="BU205" i="16"/>
  <c r="BV205" i="16"/>
  <c r="BW205" i="16"/>
  <c r="BX205" i="16"/>
  <c r="BY205" i="16"/>
  <c r="BZ205" i="16"/>
  <c r="CA205" i="16"/>
  <c r="CB205" i="16"/>
  <c r="CC205" i="16"/>
  <c r="BB206" i="16"/>
  <c r="BC206" i="16"/>
  <c r="BE206" i="16"/>
  <c r="BF206" i="16"/>
  <c r="BG206" i="16"/>
  <c r="BH206" i="16"/>
  <c r="BI206" i="16"/>
  <c r="BJ206" i="16"/>
  <c r="BK206" i="16"/>
  <c r="BL206" i="16"/>
  <c r="BM206" i="16"/>
  <c r="BN206" i="16"/>
  <c r="BO206" i="16"/>
  <c r="BP206" i="16"/>
  <c r="BQ206" i="16"/>
  <c r="BR206" i="16"/>
  <c r="BS206" i="16"/>
  <c r="BT206" i="16"/>
  <c r="BU206" i="16"/>
  <c r="BV206" i="16"/>
  <c r="BW206" i="16"/>
  <c r="BX206" i="16"/>
  <c r="BY206" i="16"/>
  <c r="BZ206" i="16"/>
  <c r="CA206" i="16"/>
  <c r="CB206" i="16"/>
  <c r="CC206" i="16"/>
  <c r="BB207" i="16"/>
  <c r="BC207" i="16"/>
  <c r="BE207" i="16"/>
  <c r="BF207" i="16"/>
  <c r="BG207" i="16"/>
  <c r="BH207" i="16"/>
  <c r="BI207" i="16"/>
  <c r="BJ207" i="16"/>
  <c r="BK207" i="16"/>
  <c r="BL207" i="16"/>
  <c r="BM207" i="16"/>
  <c r="BN207" i="16"/>
  <c r="BO207" i="16"/>
  <c r="BP207" i="16"/>
  <c r="BQ207" i="16"/>
  <c r="BR207" i="16"/>
  <c r="BS207" i="16"/>
  <c r="BT207" i="16"/>
  <c r="BU207" i="16"/>
  <c r="BV207" i="16"/>
  <c r="BW207" i="16"/>
  <c r="BX207" i="16"/>
  <c r="BY207" i="16"/>
  <c r="BZ207" i="16"/>
  <c r="CA207" i="16"/>
  <c r="CB207" i="16"/>
  <c r="CC207" i="16"/>
  <c r="BB208" i="16"/>
  <c r="BC208" i="16"/>
  <c r="BE208" i="16"/>
  <c r="BF208" i="16"/>
  <c r="BG208" i="16"/>
  <c r="BH208" i="16"/>
  <c r="BI208" i="16"/>
  <c r="BJ208" i="16"/>
  <c r="BK208" i="16"/>
  <c r="BL208" i="16"/>
  <c r="BM208" i="16"/>
  <c r="BN208" i="16"/>
  <c r="BO208" i="16"/>
  <c r="BP208" i="16"/>
  <c r="BQ208" i="16"/>
  <c r="BR208" i="16"/>
  <c r="BS208" i="16"/>
  <c r="BT208" i="16"/>
  <c r="BU208" i="16"/>
  <c r="BV208" i="16"/>
  <c r="BW208" i="16"/>
  <c r="BX208" i="16"/>
  <c r="BY208" i="16"/>
  <c r="BZ208" i="16"/>
  <c r="CA208" i="16"/>
  <c r="CB208" i="16"/>
  <c r="CC208" i="16"/>
  <c r="BB209" i="16"/>
  <c r="BC209" i="16"/>
  <c r="BE209" i="16"/>
  <c r="BF209" i="16"/>
  <c r="BG209" i="16"/>
  <c r="BH209" i="16"/>
  <c r="BI209" i="16"/>
  <c r="BJ209" i="16"/>
  <c r="BK209" i="16"/>
  <c r="BL209" i="16"/>
  <c r="BM209" i="16"/>
  <c r="BN209" i="16"/>
  <c r="BO209" i="16"/>
  <c r="BP209" i="16"/>
  <c r="BQ209" i="16"/>
  <c r="BR209" i="16"/>
  <c r="BS209" i="16"/>
  <c r="BT209" i="16"/>
  <c r="BU209" i="16"/>
  <c r="BV209" i="16"/>
  <c r="BW209" i="16"/>
  <c r="BX209" i="16"/>
  <c r="BY209" i="16"/>
  <c r="BZ209" i="16"/>
  <c r="CA209" i="16"/>
  <c r="CB209" i="16"/>
  <c r="CC209" i="16"/>
  <c r="BB210" i="16"/>
  <c r="BC210" i="16"/>
  <c r="BE210" i="16"/>
  <c r="BF210" i="16"/>
  <c r="BG210" i="16"/>
  <c r="BH210" i="16"/>
  <c r="BI210" i="16"/>
  <c r="BJ210" i="16"/>
  <c r="BK210" i="16"/>
  <c r="BL210" i="16"/>
  <c r="BM210" i="16"/>
  <c r="BN210" i="16"/>
  <c r="BO210" i="16"/>
  <c r="BP210" i="16"/>
  <c r="BQ210" i="16"/>
  <c r="BR210" i="16"/>
  <c r="BS210" i="16"/>
  <c r="BT210" i="16"/>
  <c r="BU210" i="16"/>
  <c r="BV210" i="16"/>
  <c r="BW210" i="16"/>
  <c r="BX210" i="16"/>
  <c r="BY210" i="16"/>
  <c r="BZ210" i="16"/>
  <c r="CA210" i="16"/>
  <c r="CB210" i="16"/>
  <c r="CC210" i="16"/>
  <c r="BB211" i="16"/>
  <c r="BC211" i="16"/>
  <c r="BE211" i="16"/>
  <c r="BF211" i="16"/>
  <c r="BG211" i="16"/>
  <c r="BH211" i="16"/>
  <c r="BI211" i="16"/>
  <c r="BJ211" i="16"/>
  <c r="BK211" i="16"/>
  <c r="BL211" i="16"/>
  <c r="BM211" i="16"/>
  <c r="BN211" i="16"/>
  <c r="BO211" i="16"/>
  <c r="BP211" i="16"/>
  <c r="BQ211" i="16"/>
  <c r="BR211" i="16"/>
  <c r="BS211" i="16"/>
  <c r="BT211" i="16"/>
  <c r="BU211" i="16"/>
  <c r="BV211" i="16"/>
  <c r="BW211" i="16"/>
  <c r="BX211" i="16"/>
  <c r="BY211" i="16"/>
  <c r="BZ211" i="16"/>
  <c r="CA211" i="16"/>
  <c r="CB211" i="16"/>
  <c r="CC211" i="16"/>
  <c r="BB212" i="16"/>
  <c r="BC212" i="16"/>
  <c r="BE212" i="16"/>
  <c r="BF212" i="16"/>
  <c r="BG212" i="16"/>
  <c r="BH212" i="16"/>
  <c r="BI212" i="16"/>
  <c r="BJ212" i="16"/>
  <c r="BK212" i="16"/>
  <c r="BL212" i="16"/>
  <c r="BM212" i="16"/>
  <c r="BN212" i="16"/>
  <c r="BO212" i="16"/>
  <c r="BP212" i="16"/>
  <c r="BQ212" i="16"/>
  <c r="BR212" i="16"/>
  <c r="BS212" i="16"/>
  <c r="BT212" i="16"/>
  <c r="BU212" i="16"/>
  <c r="BV212" i="16"/>
  <c r="BW212" i="16"/>
  <c r="BX212" i="16"/>
  <c r="BY212" i="16"/>
  <c r="BZ212" i="16"/>
  <c r="CA212" i="16"/>
  <c r="CB212" i="16"/>
  <c r="CC212" i="16"/>
  <c r="BB213" i="16"/>
  <c r="BC213" i="16"/>
  <c r="BE213" i="16"/>
  <c r="BF213" i="16"/>
  <c r="BG213" i="16"/>
  <c r="BH213" i="16"/>
  <c r="BI213" i="16"/>
  <c r="BJ213" i="16"/>
  <c r="BK213" i="16"/>
  <c r="BL213" i="16"/>
  <c r="BM213" i="16"/>
  <c r="BN213" i="16"/>
  <c r="BO213" i="16"/>
  <c r="BP213" i="16"/>
  <c r="BQ213" i="16"/>
  <c r="BR213" i="16"/>
  <c r="BS213" i="16"/>
  <c r="BT213" i="16"/>
  <c r="BU213" i="16"/>
  <c r="BV213" i="16"/>
  <c r="BW213" i="16"/>
  <c r="BX213" i="16"/>
  <c r="BY213" i="16"/>
  <c r="BZ213" i="16"/>
  <c r="CA213" i="16"/>
  <c r="CB213" i="16"/>
  <c r="CC213" i="16"/>
  <c r="BB214" i="16"/>
  <c r="BC214" i="16"/>
  <c r="BE214" i="16"/>
  <c r="BF214" i="16"/>
  <c r="BG214" i="16"/>
  <c r="BH214" i="16"/>
  <c r="BI214" i="16"/>
  <c r="BJ214" i="16"/>
  <c r="BK214" i="16"/>
  <c r="BL214" i="16"/>
  <c r="BM214" i="16"/>
  <c r="BN214" i="16"/>
  <c r="BO214" i="16"/>
  <c r="BP214" i="16"/>
  <c r="BQ214" i="16"/>
  <c r="BR214" i="16"/>
  <c r="BS214" i="16"/>
  <c r="BT214" i="16"/>
  <c r="BU214" i="16"/>
  <c r="BV214" i="16"/>
  <c r="BW214" i="16"/>
  <c r="BX214" i="16"/>
  <c r="BY214" i="16"/>
  <c r="BZ214" i="16"/>
  <c r="CA214" i="16"/>
  <c r="CB214" i="16"/>
  <c r="CC214" i="16"/>
  <c r="BB215" i="16"/>
  <c r="BC215" i="16"/>
  <c r="BE215" i="16"/>
  <c r="BF215" i="16"/>
  <c r="BG215" i="16"/>
  <c r="BH215" i="16"/>
  <c r="BI215" i="16"/>
  <c r="BJ215" i="16"/>
  <c r="BK215" i="16"/>
  <c r="BL215" i="16"/>
  <c r="BM215" i="16"/>
  <c r="BN215" i="16"/>
  <c r="BO215" i="16"/>
  <c r="BP215" i="16"/>
  <c r="BQ215" i="16"/>
  <c r="BR215" i="16"/>
  <c r="BS215" i="16"/>
  <c r="BT215" i="16"/>
  <c r="BU215" i="16"/>
  <c r="BV215" i="16"/>
  <c r="BW215" i="16"/>
  <c r="BX215" i="16"/>
  <c r="BY215" i="16"/>
  <c r="BZ215" i="16"/>
  <c r="CA215" i="16"/>
  <c r="CB215" i="16"/>
  <c r="CC215" i="16"/>
  <c r="BB216" i="16"/>
  <c r="BC216" i="16"/>
  <c r="BE216" i="16"/>
  <c r="BF216" i="16"/>
  <c r="BG216" i="16"/>
  <c r="BH216" i="16"/>
  <c r="BI216" i="16"/>
  <c r="BJ216" i="16"/>
  <c r="BK216" i="16"/>
  <c r="BL216" i="16"/>
  <c r="BM216" i="16"/>
  <c r="BN216" i="16"/>
  <c r="BO216" i="16"/>
  <c r="BP216" i="16"/>
  <c r="BQ216" i="16"/>
  <c r="BR216" i="16"/>
  <c r="BS216" i="16"/>
  <c r="BT216" i="16"/>
  <c r="BU216" i="16"/>
  <c r="BV216" i="16"/>
  <c r="BW216" i="16"/>
  <c r="BX216" i="16"/>
  <c r="BY216" i="16"/>
  <c r="BZ216" i="16"/>
  <c r="CA216" i="16"/>
  <c r="CB216" i="16"/>
  <c r="CC216" i="16"/>
  <c r="BB217" i="16"/>
  <c r="BC217" i="16"/>
  <c r="BE217" i="16"/>
  <c r="BF217" i="16"/>
  <c r="BG217" i="16"/>
  <c r="BH217" i="16"/>
  <c r="BI217" i="16"/>
  <c r="BJ217" i="16"/>
  <c r="BK217" i="16"/>
  <c r="BL217" i="16"/>
  <c r="BM217" i="16"/>
  <c r="BN217" i="16"/>
  <c r="BO217" i="16"/>
  <c r="BP217" i="16"/>
  <c r="BQ217" i="16"/>
  <c r="BR217" i="16"/>
  <c r="BS217" i="16"/>
  <c r="BT217" i="16"/>
  <c r="BU217" i="16"/>
  <c r="BV217" i="16"/>
  <c r="BW217" i="16"/>
  <c r="BX217" i="16"/>
  <c r="BY217" i="16"/>
  <c r="BZ217" i="16"/>
  <c r="CA217" i="16"/>
  <c r="CB217" i="16"/>
  <c r="CC217" i="16"/>
  <c r="BB218" i="16"/>
  <c r="BC218" i="16"/>
  <c r="BE218" i="16"/>
  <c r="BF218" i="16"/>
  <c r="BG218" i="16"/>
  <c r="BH218" i="16"/>
  <c r="BI218" i="16"/>
  <c r="BJ218" i="16"/>
  <c r="BK218" i="16"/>
  <c r="BL218" i="16"/>
  <c r="BM218" i="16"/>
  <c r="BN218" i="16"/>
  <c r="BO218" i="16"/>
  <c r="BP218" i="16"/>
  <c r="BQ218" i="16"/>
  <c r="BR218" i="16"/>
  <c r="BS218" i="16"/>
  <c r="BT218" i="16"/>
  <c r="BU218" i="16"/>
  <c r="BV218" i="16"/>
  <c r="BW218" i="16"/>
  <c r="BX218" i="16"/>
  <c r="BY218" i="16"/>
  <c r="BZ218" i="16"/>
  <c r="CA218" i="16"/>
  <c r="CB218" i="16"/>
  <c r="CC218" i="16"/>
  <c r="BB219" i="16"/>
  <c r="BC219" i="16"/>
  <c r="BE219" i="16"/>
  <c r="BF219" i="16"/>
  <c r="BG219" i="16"/>
  <c r="BH219" i="16"/>
  <c r="BI219" i="16"/>
  <c r="BJ219" i="16"/>
  <c r="BK219" i="16"/>
  <c r="BL219" i="16"/>
  <c r="BM219" i="16"/>
  <c r="BN219" i="16"/>
  <c r="BO219" i="16"/>
  <c r="BP219" i="16"/>
  <c r="BQ219" i="16"/>
  <c r="BR219" i="16"/>
  <c r="BS219" i="16"/>
  <c r="BT219" i="16"/>
  <c r="BU219" i="16"/>
  <c r="BV219" i="16"/>
  <c r="BW219" i="16"/>
  <c r="BX219" i="16"/>
  <c r="BY219" i="16"/>
  <c r="BZ219" i="16"/>
  <c r="CA219" i="16"/>
  <c r="CB219" i="16"/>
  <c r="CC219" i="16"/>
  <c r="BB220" i="16"/>
  <c r="BC220" i="16"/>
  <c r="BE220" i="16"/>
  <c r="BF220" i="16"/>
  <c r="BG220" i="16"/>
  <c r="BH220" i="16"/>
  <c r="BI220" i="16"/>
  <c r="BJ220" i="16"/>
  <c r="BK220" i="16"/>
  <c r="BL220" i="16"/>
  <c r="BM220" i="16"/>
  <c r="BN220" i="16"/>
  <c r="BO220" i="16"/>
  <c r="BP220" i="16"/>
  <c r="BQ220" i="16"/>
  <c r="BR220" i="16"/>
  <c r="BS220" i="16"/>
  <c r="BT220" i="16"/>
  <c r="BU220" i="16"/>
  <c r="BV220" i="16"/>
  <c r="BW220" i="16"/>
  <c r="BX220" i="16"/>
  <c r="BY220" i="16"/>
  <c r="BZ220" i="16"/>
  <c r="CA220" i="16"/>
  <c r="CB220" i="16"/>
  <c r="CC220" i="16"/>
  <c r="BB221" i="16"/>
  <c r="BC221" i="16"/>
  <c r="BE221" i="16"/>
  <c r="BF221" i="16"/>
  <c r="BG221" i="16"/>
  <c r="BH221" i="16"/>
  <c r="BI221" i="16"/>
  <c r="BJ221" i="16"/>
  <c r="BK221" i="16"/>
  <c r="BL221" i="16"/>
  <c r="BM221" i="16"/>
  <c r="BN221" i="16"/>
  <c r="BO221" i="16"/>
  <c r="BP221" i="16"/>
  <c r="BQ221" i="16"/>
  <c r="BR221" i="16"/>
  <c r="BS221" i="16"/>
  <c r="BT221" i="16"/>
  <c r="BU221" i="16"/>
  <c r="BV221" i="16"/>
  <c r="BW221" i="16"/>
  <c r="BX221" i="16"/>
  <c r="BY221" i="16"/>
  <c r="BZ221" i="16"/>
  <c r="CA221" i="16"/>
  <c r="CB221" i="16"/>
  <c r="CC221" i="16"/>
  <c r="BB222" i="16"/>
  <c r="BC222" i="16"/>
  <c r="BE222" i="16"/>
  <c r="BF222" i="16"/>
  <c r="BG222" i="16"/>
  <c r="BH222" i="16"/>
  <c r="BI222" i="16"/>
  <c r="BJ222" i="16"/>
  <c r="BK222" i="16"/>
  <c r="BL222" i="16"/>
  <c r="BM222" i="16"/>
  <c r="BN222" i="16"/>
  <c r="BO222" i="16"/>
  <c r="BP222" i="16"/>
  <c r="BQ222" i="16"/>
  <c r="BR222" i="16"/>
  <c r="BS222" i="16"/>
  <c r="BT222" i="16"/>
  <c r="BU222" i="16"/>
  <c r="BV222" i="16"/>
  <c r="BW222" i="16"/>
  <c r="BX222" i="16"/>
  <c r="BY222" i="16"/>
  <c r="BZ222" i="16"/>
  <c r="CA222" i="16"/>
  <c r="CB222" i="16"/>
  <c r="CC222" i="16"/>
  <c r="BB223" i="16"/>
  <c r="BC223" i="16"/>
  <c r="BE223" i="16"/>
  <c r="BF223" i="16"/>
  <c r="BG223" i="16"/>
  <c r="BH223" i="16"/>
  <c r="BI223" i="16"/>
  <c r="BJ223" i="16"/>
  <c r="BK223" i="16"/>
  <c r="BL223" i="16"/>
  <c r="BM223" i="16"/>
  <c r="BN223" i="16"/>
  <c r="BO223" i="16"/>
  <c r="BP223" i="16"/>
  <c r="BQ223" i="16"/>
  <c r="BR223" i="16"/>
  <c r="BS223" i="16"/>
  <c r="BT223" i="16"/>
  <c r="BU223" i="16"/>
  <c r="BV223" i="16"/>
  <c r="BW223" i="16"/>
  <c r="BX223" i="16"/>
  <c r="BY223" i="16"/>
  <c r="BZ223" i="16"/>
  <c r="CA223" i="16"/>
  <c r="CB223" i="16"/>
  <c r="CC223" i="16"/>
  <c r="BB224" i="16"/>
  <c r="BC224" i="16"/>
  <c r="BE224" i="16"/>
  <c r="BF224" i="16"/>
  <c r="BG224" i="16"/>
  <c r="BH224" i="16"/>
  <c r="BI224" i="16"/>
  <c r="BJ224" i="16"/>
  <c r="BK224" i="16"/>
  <c r="BL224" i="16"/>
  <c r="BM224" i="16"/>
  <c r="BN224" i="16"/>
  <c r="BO224" i="16"/>
  <c r="BP224" i="16"/>
  <c r="BQ224" i="16"/>
  <c r="BR224" i="16"/>
  <c r="BS224" i="16"/>
  <c r="BT224" i="16"/>
  <c r="BU224" i="16"/>
  <c r="BV224" i="16"/>
  <c r="BW224" i="16"/>
  <c r="BX224" i="16"/>
  <c r="BY224" i="16"/>
  <c r="BZ224" i="16"/>
  <c r="CA224" i="16"/>
  <c r="CB224" i="16"/>
  <c r="CC224" i="16"/>
  <c r="BB225" i="16"/>
  <c r="BC225" i="16"/>
  <c r="BE225" i="16"/>
  <c r="BF225" i="16"/>
  <c r="BG225" i="16"/>
  <c r="BH225" i="16"/>
  <c r="BI225" i="16"/>
  <c r="BJ225" i="16"/>
  <c r="BK225" i="16"/>
  <c r="BL225" i="16"/>
  <c r="BM225" i="16"/>
  <c r="BN225" i="16"/>
  <c r="BO225" i="16"/>
  <c r="BP225" i="16"/>
  <c r="BQ225" i="16"/>
  <c r="BR225" i="16"/>
  <c r="BS225" i="16"/>
  <c r="BT225" i="16"/>
  <c r="BU225" i="16"/>
  <c r="BV225" i="16"/>
  <c r="BW225" i="16"/>
  <c r="BX225" i="16"/>
  <c r="BY225" i="16"/>
  <c r="BZ225" i="16"/>
  <c r="CA225" i="16"/>
  <c r="CB225" i="16"/>
  <c r="CC225" i="16"/>
  <c r="BB226" i="16"/>
  <c r="BC226" i="16"/>
  <c r="BE226" i="16"/>
  <c r="BF226" i="16"/>
  <c r="BG226" i="16"/>
  <c r="BH226" i="16"/>
  <c r="BI226" i="16"/>
  <c r="BJ226" i="16"/>
  <c r="BK226" i="16"/>
  <c r="BL226" i="16"/>
  <c r="BM226" i="16"/>
  <c r="BN226" i="16"/>
  <c r="BO226" i="16"/>
  <c r="BP226" i="16"/>
  <c r="BQ226" i="16"/>
  <c r="BR226" i="16"/>
  <c r="BS226" i="16"/>
  <c r="BT226" i="16"/>
  <c r="BU226" i="16"/>
  <c r="BV226" i="16"/>
  <c r="BW226" i="16"/>
  <c r="BX226" i="16"/>
  <c r="BY226" i="16"/>
  <c r="BZ226" i="16"/>
  <c r="CA226" i="16"/>
  <c r="CB226" i="16"/>
  <c r="CC226" i="16"/>
  <c r="BB227" i="16"/>
  <c r="BC227" i="16"/>
  <c r="BE227" i="16"/>
  <c r="BF227" i="16"/>
  <c r="BG227" i="16"/>
  <c r="BH227" i="16"/>
  <c r="BI227" i="16"/>
  <c r="BJ227" i="16"/>
  <c r="BK227" i="16"/>
  <c r="BL227" i="16"/>
  <c r="BM227" i="16"/>
  <c r="BN227" i="16"/>
  <c r="BO227" i="16"/>
  <c r="BP227" i="16"/>
  <c r="BQ227" i="16"/>
  <c r="BR227" i="16"/>
  <c r="BS227" i="16"/>
  <c r="BT227" i="16"/>
  <c r="BU227" i="16"/>
  <c r="BV227" i="16"/>
  <c r="BW227" i="16"/>
  <c r="BX227" i="16"/>
  <c r="BY227" i="16"/>
  <c r="BZ227" i="16"/>
  <c r="CA227" i="16"/>
  <c r="CB227" i="16"/>
  <c r="CC227" i="16"/>
  <c r="BB228" i="16"/>
  <c r="BC228" i="16"/>
  <c r="BE228" i="16"/>
  <c r="BF228" i="16"/>
  <c r="BG228" i="16"/>
  <c r="BH228" i="16"/>
  <c r="BI228" i="16"/>
  <c r="BJ228" i="16"/>
  <c r="BK228" i="16"/>
  <c r="BL228" i="16"/>
  <c r="BM228" i="16"/>
  <c r="BN228" i="16"/>
  <c r="BO228" i="16"/>
  <c r="BP228" i="16"/>
  <c r="BQ228" i="16"/>
  <c r="BR228" i="16"/>
  <c r="BS228" i="16"/>
  <c r="BT228" i="16"/>
  <c r="BU228" i="16"/>
  <c r="BV228" i="16"/>
  <c r="BW228" i="16"/>
  <c r="BX228" i="16"/>
  <c r="BY228" i="16"/>
  <c r="BZ228" i="16"/>
  <c r="CA228" i="16"/>
  <c r="CB228" i="16"/>
  <c r="CC228" i="16"/>
  <c r="BB229" i="16"/>
  <c r="BC229" i="16"/>
  <c r="BE229" i="16"/>
  <c r="BF229" i="16"/>
  <c r="BG229" i="16"/>
  <c r="BH229" i="16"/>
  <c r="BI229" i="16"/>
  <c r="BJ229" i="16"/>
  <c r="BK229" i="16"/>
  <c r="BL229" i="16"/>
  <c r="BM229" i="16"/>
  <c r="BN229" i="16"/>
  <c r="BO229" i="16"/>
  <c r="BP229" i="16"/>
  <c r="BQ229" i="16"/>
  <c r="BR229" i="16"/>
  <c r="BS229" i="16"/>
  <c r="BT229" i="16"/>
  <c r="BU229" i="16"/>
  <c r="BV229" i="16"/>
  <c r="BW229" i="16"/>
  <c r="BX229" i="16"/>
  <c r="BY229" i="16"/>
  <c r="BZ229" i="16"/>
  <c r="CA229" i="16"/>
  <c r="CB229" i="16"/>
  <c r="CC229" i="16"/>
  <c r="BB230" i="16"/>
  <c r="BC230" i="16"/>
  <c r="BE230" i="16"/>
  <c r="BF230" i="16"/>
  <c r="BG230" i="16"/>
  <c r="BH230" i="16"/>
  <c r="BI230" i="16"/>
  <c r="BJ230" i="16"/>
  <c r="BK230" i="16"/>
  <c r="BL230" i="16"/>
  <c r="BM230" i="16"/>
  <c r="BN230" i="16"/>
  <c r="BO230" i="16"/>
  <c r="BP230" i="16"/>
  <c r="BQ230" i="16"/>
  <c r="BR230" i="16"/>
  <c r="BS230" i="16"/>
  <c r="BT230" i="16"/>
  <c r="BU230" i="16"/>
  <c r="BV230" i="16"/>
  <c r="BW230" i="16"/>
  <c r="BX230" i="16"/>
  <c r="BY230" i="16"/>
  <c r="BZ230" i="16"/>
  <c r="CA230" i="16"/>
  <c r="CB230" i="16"/>
  <c r="CC230" i="16"/>
  <c r="BB231" i="16"/>
  <c r="BC231" i="16"/>
  <c r="BE231" i="16"/>
  <c r="BF231" i="16"/>
  <c r="BG231" i="16"/>
  <c r="BH231" i="16"/>
  <c r="BI231" i="16"/>
  <c r="BJ231" i="16"/>
  <c r="BK231" i="16"/>
  <c r="BL231" i="16"/>
  <c r="BM231" i="16"/>
  <c r="BN231" i="16"/>
  <c r="BO231" i="16"/>
  <c r="BP231" i="16"/>
  <c r="BQ231" i="16"/>
  <c r="BR231" i="16"/>
  <c r="BS231" i="16"/>
  <c r="BT231" i="16"/>
  <c r="BU231" i="16"/>
  <c r="BV231" i="16"/>
  <c r="BW231" i="16"/>
  <c r="BX231" i="16"/>
  <c r="BY231" i="16"/>
  <c r="BZ231" i="16"/>
  <c r="CA231" i="16"/>
  <c r="CB231" i="16"/>
  <c r="CC231" i="16"/>
  <c r="BB232" i="16"/>
  <c r="BC232" i="16"/>
  <c r="BE232" i="16"/>
  <c r="BF232" i="16"/>
  <c r="BG232" i="16"/>
  <c r="BH232" i="16"/>
  <c r="BI232" i="16"/>
  <c r="BJ232" i="16"/>
  <c r="BK232" i="16"/>
  <c r="BL232" i="16"/>
  <c r="BM232" i="16"/>
  <c r="BN232" i="16"/>
  <c r="BO232" i="16"/>
  <c r="BP232" i="16"/>
  <c r="BQ232" i="16"/>
  <c r="BR232" i="16"/>
  <c r="BS232" i="16"/>
  <c r="BT232" i="16"/>
  <c r="BU232" i="16"/>
  <c r="BV232" i="16"/>
  <c r="BW232" i="16"/>
  <c r="BX232" i="16"/>
  <c r="BY232" i="16"/>
  <c r="BZ232" i="16"/>
  <c r="CA232" i="16"/>
  <c r="CB232" i="16"/>
  <c r="CC232" i="16"/>
  <c r="BB233" i="16"/>
  <c r="BC233" i="16"/>
  <c r="BE233" i="16"/>
  <c r="BF233" i="16"/>
  <c r="BG233" i="16"/>
  <c r="BH233" i="16"/>
  <c r="BI233" i="16"/>
  <c r="BJ233" i="16"/>
  <c r="BK233" i="16"/>
  <c r="BL233" i="16"/>
  <c r="BM233" i="16"/>
  <c r="BN233" i="16"/>
  <c r="BO233" i="16"/>
  <c r="BP233" i="16"/>
  <c r="BQ233" i="16"/>
  <c r="BR233" i="16"/>
  <c r="BS233" i="16"/>
  <c r="BT233" i="16"/>
  <c r="BU233" i="16"/>
  <c r="BV233" i="16"/>
  <c r="BW233" i="16"/>
  <c r="BX233" i="16"/>
  <c r="BY233" i="16"/>
  <c r="BZ233" i="16"/>
  <c r="CA233" i="16"/>
  <c r="CB233" i="16"/>
  <c r="CC233" i="16"/>
  <c r="BB234" i="16"/>
  <c r="BC234" i="16"/>
  <c r="BE234" i="16"/>
  <c r="BF234" i="16"/>
  <c r="BG234" i="16"/>
  <c r="BH234" i="16"/>
  <c r="BI234" i="16"/>
  <c r="BJ234" i="16"/>
  <c r="BK234" i="16"/>
  <c r="BL234" i="16"/>
  <c r="BM234" i="16"/>
  <c r="BN234" i="16"/>
  <c r="BO234" i="16"/>
  <c r="BP234" i="16"/>
  <c r="BQ234" i="16"/>
  <c r="BR234" i="16"/>
  <c r="BS234" i="16"/>
  <c r="BT234" i="16"/>
  <c r="BU234" i="16"/>
  <c r="BV234" i="16"/>
  <c r="BW234" i="16"/>
  <c r="BX234" i="16"/>
  <c r="BY234" i="16"/>
  <c r="BZ234" i="16"/>
  <c r="CA234" i="16"/>
  <c r="CB234" i="16"/>
  <c r="CC234" i="16"/>
  <c r="BB235" i="16"/>
  <c r="BC235" i="16"/>
  <c r="BE235" i="16"/>
  <c r="BF235" i="16"/>
  <c r="BG235" i="16"/>
  <c r="BH235" i="16"/>
  <c r="BI235" i="16"/>
  <c r="BJ235" i="16"/>
  <c r="BK235" i="16"/>
  <c r="BL235" i="16"/>
  <c r="BM235" i="16"/>
  <c r="BN235" i="16"/>
  <c r="BO235" i="16"/>
  <c r="BP235" i="16"/>
  <c r="BQ235" i="16"/>
  <c r="BR235" i="16"/>
  <c r="BS235" i="16"/>
  <c r="BT235" i="16"/>
  <c r="BU235" i="16"/>
  <c r="BV235" i="16"/>
  <c r="BW235" i="16"/>
  <c r="BX235" i="16"/>
  <c r="BY235" i="16"/>
  <c r="BZ235" i="16"/>
  <c r="CA235" i="16"/>
  <c r="CB235" i="16"/>
  <c r="CC235" i="16"/>
  <c r="BB236" i="16"/>
  <c r="BC236" i="16"/>
  <c r="BE236" i="16"/>
  <c r="BF236" i="16"/>
  <c r="BG236" i="16"/>
  <c r="BH236" i="16"/>
  <c r="BI236" i="16"/>
  <c r="BJ236" i="16"/>
  <c r="BK236" i="16"/>
  <c r="BL236" i="16"/>
  <c r="BM236" i="16"/>
  <c r="BN236" i="16"/>
  <c r="BO236" i="16"/>
  <c r="BP236" i="16"/>
  <c r="BQ236" i="16"/>
  <c r="BR236" i="16"/>
  <c r="BS236" i="16"/>
  <c r="BT236" i="16"/>
  <c r="BU236" i="16"/>
  <c r="BV236" i="16"/>
  <c r="BW236" i="16"/>
  <c r="BX236" i="16"/>
  <c r="BY236" i="16"/>
  <c r="BZ236" i="16"/>
  <c r="CA236" i="16"/>
  <c r="CB236" i="16"/>
  <c r="CC236" i="16"/>
  <c r="BB237" i="16"/>
  <c r="BC237" i="16"/>
  <c r="BE237" i="16"/>
  <c r="BF237" i="16"/>
  <c r="BG237" i="16"/>
  <c r="BH237" i="16"/>
  <c r="BI237" i="16"/>
  <c r="BJ237" i="16"/>
  <c r="BK237" i="16"/>
  <c r="BL237" i="16"/>
  <c r="BM237" i="16"/>
  <c r="BN237" i="16"/>
  <c r="BO237" i="16"/>
  <c r="BP237" i="16"/>
  <c r="BQ237" i="16"/>
  <c r="BR237" i="16"/>
  <c r="BS237" i="16"/>
  <c r="BT237" i="16"/>
  <c r="BU237" i="16"/>
  <c r="BV237" i="16"/>
  <c r="BW237" i="16"/>
  <c r="BX237" i="16"/>
  <c r="BY237" i="16"/>
  <c r="BZ237" i="16"/>
  <c r="CA237" i="16"/>
  <c r="CB237" i="16"/>
  <c r="CC237" i="16"/>
  <c r="BB238" i="16"/>
  <c r="BC238" i="16"/>
  <c r="BE238" i="16"/>
  <c r="BF238" i="16"/>
  <c r="BG238" i="16"/>
  <c r="BH238" i="16"/>
  <c r="BI238" i="16"/>
  <c r="BJ238" i="16"/>
  <c r="BK238" i="16"/>
  <c r="BL238" i="16"/>
  <c r="BM238" i="16"/>
  <c r="BN238" i="16"/>
  <c r="BO238" i="16"/>
  <c r="BP238" i="16"/>
  <c r="BQ238" i="16"/>
  <c r="BR238" i="16"/>
  <c r="BS238" i="16"/>
  <c r="BT238" i="16"/>
  <c r="BU238" i="16"/>
  <c r="BV238" i="16"/>
  <c r="BW238" i="16"/>
  <c r="BX238" i="16"/>
  <c r="BY238" i="16"/>
  <c r="BZ238" i="16"/>
  <c r="CA238" i="16"/>
  <c r="CB238" i="16"/>
  <c r="CC238" i="16"/>
  <c r="BB239" i="16"/>
  <c r="BC239" i="16"/>
  <c r="BE239" i="16"/>
  <c r="BF239" i="16"/>
  <c r="BG239" i="16"/>
  <c r="BH239" i="16"/>
  <c r="BI239" i="16"/>
  <c r="BJ239" i="16"/>
  <c r="BK239" i="16"/>
  <c r="BL239" i="16"/>
  <c r="BM239" i="16"/>
  <c r="BN239" i="16"/>
  <c r="BO239" i="16"/>
  <c r="BP239" i="16"/>
  <c r="BQ239" i="16"/>
  <c r="BR239" i="16"/>
  <c r="BS239" i="16"/>
  <c r="BT239" i="16"/>
  <c r="BU239" i="16"/>
  <c r="BV239" i="16"/>
  <c r="BW239" i="16"/>
  <c r="BX239" i="16"/>
  <c r="BY239" i="16"/>
  <c r="BZ239" i="16"/>
  <c r="CA239" i="16"/>
  <c r="CB239" i="16"/>
  <c r="CC239" i="16"/>
  <c r="BB240" i="16"/>
  <c r="BC240" i="16"/>
  <c r="BE240" i="16"/>
  <c r="BF240" i="16"/>
  <c r="BG240" i="16"/>
  <c r="BH240" i="16"/>
  <c r="BI240" i="16"/>
  <c r="BJ240" i="16"/>
  <c r="BK240" i="16"/>
  <c r="BL240" i="16"/>
  <c r="BM240" i="16"/>
  <c r="BN240" i="16"/>
  <c r="BO240" i="16"/>
  <c r="BP240" i="16"/>
  <c r="BQ240" i="16"/>
  <c r="BR240" i="16"/>
  <c r="BS240" i="16"/>
  <c r="BT240" i="16"/>
  <c r="BU240" i="16"/>
  <c r="BV240" i="16"/>
  <c r="BW240" i="16"/>
  <c r="BX240" i="16"/>
  <c r="BY240" i="16"/>
  <c r="BZ240" i="16"/>
  <c r="CA240" i="16"/>
  <c r="CB240" i="16"/>
  <c r="CC240" i="16"/>
  <c r="BB241" i="16"/>
  <c r="BC241" i="16"/>
  <c r="BE241" i="16"/>
  <c r="BF241" i="16"/>
  <c r="BG241" i="16"/>
  <c r="BH241" i="16"/>
  <c r="BI241" i="16"/>
  <c r="BJ241" i="16"/>
  <c r="BK241" i="16"/>
  <c r="BL241" i="16"/>
  <c r="BM241" i="16"/>
  <c r="BN241" i="16"/>
  <c r="BO241" i="16"/>
  <c r="BP241" i="16"/>
  <c r="BQ241" i="16"/>
  <c r="BR241" i="16"/>
  <c r="BS241" i="16"/>
  <c r="BT241" i="16"/>
  <c r="BU241" i="16"/>
  <c r="BV241" i="16"/>
  <c r="BW241" i="16"/>
  <c r="BX241" i="16"/>
  <c r="BY241" i="16"/>
  <c r="BZ241" i="16"/>
  <c r="CA241" i="16"/>
  <c r="CB241" i="16"/>
  <c r="CC241" i="16"/>
  <c r="BB242" i="16"/>
  <c r="BC242" i="16"/>
  <c r="BE242" i="16"/>
  <c r="BF242" i="16"/>
  <c r="BG242" i="16"/>
  <c r="BH242" i="16"/>
  <c r="BI242" i="16"/>
  <c r="BJ242" i="16"/>
  <c r="BK242" i="16"/>
  <c r="BL242" i="16"/>
  <c r="BM242" i="16"/>
  <c r="BN242" i="16"/>
  <c r="BO242" i="16"/>
  <c r="BP242" i="16"/>
  <c r="BQ242" i="16"/>
  <c r="BR242" i="16"/>
  <c r="BS242" i="16"/>
  <c r="BT242" i="16"/>
  <c r="BU242" i="16"/>
  <c r="BV242" i="16"/>
  <c r="BW242" i="16"/>
  <c r="BX242" i="16"/>
  <c r="BY242" i="16"/>
  <c r="BZ242" i="16"/>
  <c r="CA242" i="16"/>
  <c r="CB242" i="16"/>
  <c r="CC242" i="16"/>
  <c r="BB243" i="16"/>
  <c r="BC243" i="16"/>
  <c r="BE243" i="16"/>
  <c r="BF243" i="16"/>
  <c r="BG243" i="16"/>
  <c r="BH243" i="16"/>
  <c r="BI243" i="16"/>
  <c r="BJ243" i="16"/>
  <c r="BK243" i="16"/>
  <c r="BL243" i="16"/>
  <c r="BM243" i="16"/>
  <c r="BN243" i="16"/>
  <c r="BO243" i="16"/>
  <c r="BP243" i="16"/>
  <c r="BQ243" i="16"/>
  <c r="BR243" i="16"/>
  <c r="BS243" i="16"/>
  <c r="BT243" i="16"/>
  <c r="BU243" i="16"/>
  <c r="BV243" i="16"/>
  <c r="BW243" i="16"/>
  <c r="BX243" i="16"/>
  <c r="BY243" i="16"/>
  <c r="BZ243" i="16"/>
  <c r="CA243" i="16"/>
  <c r="CB243" i="16"/>
  <c r="CC243" i="16"/>
  <c r="BB244" i="16"/>
  <c r="BC244" i="16"/>
  <c r="BE244" i="16"/>
  <c r="BF244" i="16"/>
  <c r="BG244" i="16"/>
  <c r="BH244" i="16"/>
  <c r="BI244" i="16"/>
  <c r="BJ244" i="16"/>
  <c r="BK244" i="16"/>
  <c r="BL244" i="16"/>
  <c r="BM244" i="16"/>
  <c r="BN244" i="16"/>
  <c r="BO244" i="16"/>
  <c r="BP244" i="16"/>
  <c r="BQ244" i="16"/>
  <c r="BR244" i="16"/>
  <c r="BS244" i="16"/>
  <c r="BT244" i="16"/>
  <c r="BU244" i="16"/>
  <c r="BV244" i="16"/>
  <c r="BW244" i="16"/>
  <c r="BX244" i="16"/>
  <c r="BY244" i="16"/>
  <c r="BZ244" i="16"/>
  <c r="CA244" i="16"/>
  <c r="CB244" i="16"/>
  <c r="CC244" i="16"/>
  <c r="BB245" i="16"/>
  <c r="BC245" i="16"/>
  <c r="BE245" i="16"/>
  <c r="BF245" i="16"/>
  <c r="BG245" i="16"/>
  <c r="BH245" i="16"/>
  <c r="BI245" i="16"/>
  <c r="BJ245" i="16"/>
  <c r="BK245" i="16"/>
  <c r="BL245" i="16"/>
  <c r="BM245" i="16"/>
  <c r="BN245" i="16"/>
  <c r="BO245" i="16"/>
  <c r="BP245" i="16"/>
  <c r="BQ245" i="16"/>
  <c r="BR245" i="16"/>
  <c r="BS245" i="16"/>
  <c r="BT245" i="16"/>
  <c r="BU245" i="16"/>
  <c r="BV245" i="16"/>
  <c r="BW245" i="16"/>
  <c r="BX245" i="16"/>
  <c r="BY245" i="16"/>
  <c r="BZ245" i="16"/>
  <c r="CA245" i="16"/>
  <c r="CB245" i="16"/>
  <c r="CC245" i="16"/>
  <c r="BB246" i="16"/>
  <c r="BC246" i="16"/>
  <c r="BE246" i="16"/>
  <c r="BF246" i="16"/>
  <c r="BG246" i="16"/>
  <c r="BH246" i="16"/>
  <c r="BI246" i="16"/>
  <c r="BJ246" i="16"/>
  <c r="BK246" i="16"/>
  <c r="BL246" i="16"/>
  <c r="BM246" i="16"/>
  <c r="BN246" i="16"/>
  <c r="BO246" i="16"/>
  <c r="BP246" i="16"/>
  <c r="BQ246" i="16"/>
  <c r="BR246" i="16"/>
  <c r="BS246" i="16"/>
  <c r="BT246" i="16"/>
  <c r="BU246" i="16"/>
  <c r="BV246" i="16"/>
  <c r="BW246" i="16"/>
  <c r="BX246" i="16"/>
  <c r="BY246" i="16"/>
  <c r="BZ246" i="16"/>
  <c r="CA246" i="16"/>
  <c r="CB246" i="16"/>
  <c r="CC246" i="16"/>
  <c r="BB247" i="16"/>
  <c r="BC247" i="16"/>
  <c r="BE247" i="16"/>
  <c r="BF247" i="16"/>
  <c r="BG247" i="16"/>
  <c r="BH247" i="16"/>
  <c r="BI247" i="16"/>
  <c r="BJ247" i="16"/>
  <c r="BK247" i="16"/>
  <c r="BL247" i="16"/>
  <c r="BM247" i="16"/>
  <c r="BN247" i="16"/>
  <c r="BO247" i="16"/>
  <c r="BP247" i="16"/>
  <c r="BQ247" i="16"/>
  <c r="BR247" i="16"/>
  <c r="BS247" i="16"/>
  <c r="BT247" i="16"/>
  <c r="BU247" i="16"/>
  <c r="BV247" i="16"/>
  <c r="BW247" i="16"/>
  <c r="BX247" i="16"/>
  <c r="BY247" i="16"/>
  <c r="BZ247" i="16"/>
  <c r="CA247" i="16"/>
  <c r="CB247" i="16"/>
  <c r="CC247" i="16"/>
  <c r="BB248" i="16"/>
  <c r="BC248" i="16"/>
  <c r="BE248" i="16"/>
  <c r="BF248" i="16"/>
  <c r="BG248" i="16"/>
  <c r="BH248" i="16"/>
  <c r="BI248" i="16"/>
  <c r="BJ248" i="16"/>
  <c r="BK248" i="16"/>
  <c r="BL248" i="16"/>
  <c r="BM248" i="16"/>
  <c r="BN248" i="16"/>
  <c r="BO248" i="16"/>
  <c r="BP248" i="16"/>
  <c r="BQ248" i="16"/>
  <c r="BR248" i="16"/>
  <c r="BS248" i="16"/>
  <c r="BT248" i="16"/>
  <c r="BU248" i="16"/>
  <c r="BV248" i="16"/>
  <c r="BW248" i="16"/>
  <c r="BX248" i="16"/>
  <c r="BY248" i="16"/>
  <c r="BZ248" i="16"/>
  <c r="CA248" i="16"/>
  <c r="CB248" i="16"/>
  <c r="CC248" i="16"/>
  <c r="BB249" i="16"/>
  <c r="BC249" i="16"/>
  <c r="BE249" i="16"/>
  <c r="BF249" i="16"/>
  <c r="BG249" i="16"/>
  <c r="BH249" i="16"/>
  <c r="BI249" i="16"/>
  <c r="BJ249" i="16"/>
  <c r="BK249" i="16"/>
  <c r="BL249" i="16"/>
  <c r="BM249" i="16"/>
  <c r="BN249" i="16"/>
  <c r="BO249" i="16"/>
  <c r="BP249" i="16"/>
  <c r="BQ249" i="16"/>
  <c r="BR249" i="16"/>
  <c r="BS249" i="16"/>
  <c r="BT249" i="16"/>
  <c r="BU249" i="16"/>
  <c r="BV249" i="16"/>
  <c r="BW249" i="16"/>
  <c r="BX249" i="16"/>
  <c r="BY249" i="16"/>
  <c r="BZ249" i="16"/>
  <c r="CA249" i="16"/>
  <c r="CB249" i="16"/>
  <c r="CC249" i="16"/>
  <c r="BB250" i="16"/>
  <c r="BC250" i="16"/>
  <c r="BE250" i="16"/>
  <c r="BF250" i="16"/>
  <c r="BG250" i="16"/>
  <c r="BH250" i="16"/>
  <c r="BI250" i="16"/>
  <c r="BJ250" i="16"/>
  <c r="BK250" i="16"/>
  <c r="BL250" i="16"/>
  <c r="BM250" i="16"/>
  <c r="BN250" i="16"/>
  <c r="BO250" i="16"/>
  <c r="BP250" i="16"/>
  <c r="BQ250" i="16"/>
  <c r="BR250" i="16"/>
  <c r="BS250" i="16"/>
  <c r="BT250" i="16"/>
  <c r="BU250" i="16"/>
  <c r="BV250" i="16"/>
  <c r="BW250" i="16"/>
  <c r="BX250" i="16"/>
  <c r="BY250" i="16"/>
  <c r="BZ250" i="16"/>
  <c r="CA250" i="16"/>
  <c r="CB250" i="16"/>
  <c r="CC250" i="16"/>
  <c r="BB251" i="16"/>
  <c r="BC251" i="16"/>
  <c r="BE251" i="16"/>
  <c r="BF251" i="16"/>
  <c r="BG251" i="16"/>
  <c r="BH251" i="16"/>
  <c r="BI251" i="16"/>
  <c r="BJ251" i="16"/>
  <c r="BK251" i="16"/>
  <c r="BL251" i="16"/>
  <c r="BM251" i="16"/>
  <c r="BN251" i="16"/>
  <c r="BO251" i="16"/>
  <c r="BP251" i="16"/>
  <c r="BQ251" i="16"/>
  <c r="BR251" i="16"/>
  <c r="BS251" i="16"/>
  <c r="BT251" i="16"/>
  <c r="BU251" i="16"/>
  <c r="BV251" i="16"/>
  <c r="BW251" i="16"/>
  <c r="BX251" i="16"/>
  <c r="BY251" i="16"/>
  <c r="BZ251" i="16"/>
  <c r="CA251" i="16"/>
  <c r="CB251" i="16"/>
  <c r="CC251" i="16"/>
  <c r="BB252" i="16"/>
  <c r="BC252" i="16"/>
  <c r="BE252" i="16"/>
  <c r="BF252" i="16"/>
  <c r="BG252" i="16"/>
  <c r="BH252" i="16"/>
  <c r="BI252" i="16"/>
  <c r="BJ252" i="16"/>
  <c r="BK252" i="16"/>
  <c r="BL252" i="16"/>
  <c r="BM252" i="16"/>
  <c r="BN252" i="16"/>
  <c r="BO252" i="16"/>
  <c r="BP252" i="16"/>
  <c r="BQ252" i="16"/>
  <c r="BR252" i="16"/>
  <c r="BS252" i="16"/>
  <c r="BT252" i="16"/>
  <c r="BU252" i="16"/>
  <c r="BV252" i="16"/>
  <c r="BW252" i="16"/>
  <c r="BX252" i="16"/>
  <c r="BY252" i="16"/>
  <c r="BZ252" i="16"/>
  <c r="CA252" i="16"/>
  <c r="CB252" i="16"/>
  <c r="CC252" i="16"/>
  <c r="BB253" i="16"/>
  <c r="BC253" i="16"/>
  <c r="BE253" i="16"/>
  <c r="BF253" i="16"/>
  <c r="BG253" i="16"/>
  <c r="BH253" i="16"/>
  <c r="BI253" i="16"/>
  <c r="BJ253" i="16"/>
  <c r="BK253" i="16"/>
  <c r="BL253" i="16"/>
  <c r="BM253" i="16"/>
  <c r="BN253" i="16"/>
  <c r="BO253" i="16"/>
  <c r="BP253" i="16"/>
  <c r="BQ253" i="16"/>
  <c r="BR253" i="16"/>
  <c r="BS253" i="16"/>
  <c r="BT253" i="16"/>
  <c r="BU253" i="16"/>
  <c r="BV253" i="16"/>
  <c r="BW253" i="16"/>
  <c r="BX253" i="16"/>
  <c r="BY253" i="16"/>
  <c r="BZ253" i="16"/>
  <c r="CA253" i="16"/>
  <c r="CB253" i="16"/>
  <c r="CC253" i="16"/>
  <c r="BB254" i="16"/>
  <c r="BC254" i="16"/>
  <c r="BE254" i="16"/>
  <c r="BF254" i="16"/>
  <c r="BG254" i="16"/>
  <c r="BH254" i="16"/>
  <c r="BI254" i="16"/>
  <c r="BJ254" i="16"/>
  <c r="BK254" i="16"/>
  <c r="BL254" i="16"/>
  <c r="BM254" i="16"/>
  <c r="BN254" i="16"/>
  <c r="BO254" i="16"/>
  <c r="BP254" i="16"/>
  <c r="BQ254" i="16"/>
  <c r="BR254" i="16"/>
  <c r="BS254" i="16"/>
  <c r="BT254" i="16"/>
  <c r="BU254" i="16"/>
  <c r="BV254" i="16"/>
  <c r="BW254" i="16"/>
  <c r="BX254" i="16"/>
  <c r="BY254" i="16"/>
  <c r="BZ254" i="16"/>
  <c r="CA254" i="16"/>
  <c r="CB254" i="16"/>
  <c r="CC254" i="16"/>
  <c r="BB255" i="16"/>
  <c r="BC255" i="16"/>
  <c r="BE255" i="16"/>
  <c r="BF255" i="16"/>
  <c r="BG255" i="16"/>
  <c r="BH255" i="16"/>
  <c r="BI255" i="16"/>
  <c r="BJ255" i="16"/>
  <c r="BK255" i="16"/>
  <c r="BL255" i="16"/>
  <c r="BM255" i="16"/>
  <c r="BN255" i="16"/>
  <c r="BO255" i="16"/>
  <c r="BP255" i="16"/>
  <c r="BQ255" i="16"/>
  <c r="BR255" i="16"/>
  <c r="BS255" i="16"/>
  <c r="BT255" i="16"/>
  <c r="BU255" i="16"/>
  <c r="BV255" i="16"/>
  <c r="BW255" i="16"/>
  <c r="BX255" i="16"/>
  <c r="BY255" i="16"/>
  <c r="BZ255" i="16"/>
  <c r="CA255" i="16"/>
  <c r="CB255" i="16"/>
  <c r="CC255" i="16"/>
  <c r="BB256" i="16"/>
  <c r="BC256" i="16"/>
  <c r="BE256" i="16"/>
  <c r="BF256" i="16"/>
  <c r="BG256" i="16"/>
  <c r="BH256" i="16"/>
  <c r="BI256" i="16"/>
  <c r="BJ256" i="16"/>
  <c r="BK256" i="16"/>
  <c r="BL256" i="16"/>
  <c r="BM256" i="16"/>
  <c r="BN256" i="16"/>
  <c r="BO256" i="16"/>
  <c r="BP256" i="16"/>
  <c r="BQ256" i="16"/>
  <c r="BR256" i="16"/>
  <c r="BS256" i="16"/>
  <c r="BT256" i="16"/>
  <c r="BU256" i="16"/>
  <c r="BV256" i="16"/>
  <c r="BW256" i="16"/>
  <c r="BX256" i="16"/>
  <c r="BY256" i="16"/>
  <c r="BZ256" i="16"/>
  <c r="CA256" i="16"/>
  <c r="CB256" i="16"/>
  <c r="CC256" i="16"/>
  <c r="BB257" i="16"/>
  <c r="BC257" i="16"/>
  <c r="BE257" i="16"/>
  <c r="BF257" i="16"/>
  <c r="BG257" i="16"/>
  <c r="BH257" i="16"/>
  <c r="BI257" i="16"/>
  <c r="BJ257" i="16"/>
  <c r="BK257" i="16"/>
  <c r="BL257" i="16"/>
  <c r="BM257" i="16"/>
  <c r="BN257" i="16"/>
  <c r="BO257" i="16"/>
  <c r="BP257" i="16"/>
  <c r="BQ257" i="16"/>
  <c r="BR257" i="16"/>
  <c r="BS257" i="16"/>
  <c r="BT257" i="16"/>
  <c r="BU257" i="16"/>
  <c r="BV257" i="16"/>
  <c r="BW257" i="16"/>
  <c r="BX257" i="16"/>
  <c r="BY257" i="16"/>
  <c r="BZ257" i="16"/>
  <c r="CA257" i="16"/>
  <c r="CB257" i="16"/>
  <c r="CC257" i="16"/>
  <c r="BB258" i="16"/>
  <c r="BC258" i="16"/>
  <c r="BE258" i="16"/>
  <c r="BF258" i="16"/>
  <c r="BG258" i="16"/>
  <c r="BH258" i="16"/>
  <c r="BI258" i="16"/>
  <c r="BJ258" i="16"/>
  <c r="BK258" i="16"/>
  <c r="BL258" i="16"/>
  <c r="BM258" i="16"/>
  <c r="BN258" i="16"/>
  <c r="BO258" i="16"/>
  <c r="BP258" i="16"/>
  <c r="BQ258" i="16"/>
  <c r="BR258" i="16"/>
  <c r="BS258" i="16"/>
  <c r="BT258" i="16"/>
  <c r="BU258" i="16"/>
  <c r="BV258" i="16"/>
  <c r="BW258" i="16"/>
  <c r="BX258" i="16"/>
  <c r="BY258" i="16"/>
  <c r="BZ258" i="16"/>
  <c r="CA258" i="16"/>
  <c r="CB258" i="16"/>
  <c r="CC258" i="16"/>
  <c r="BB259" i="16"/>
  <c r="BC259" i="16"/>
  <c r="BE259" i="16"/>
  <c r="BF259" i="16"/>
  <c r="BG259" i="16"/>
  <c r="BH259" i="16"/>
  <c r="BI259" i="16"/>
  <c r="BJ259" i="16"/>
  <c r="BK259" i="16"/>
  <c r="BL259" i="16"/>
  <c r="BM259" i="16"/>
  <c r="BN259" i="16"/>
  <c r="BO259" i="16"/>
  <c r="BP259" i="16"/>
  <c r="BQ259" i="16"/>
  <c r="BR259" i="16"/>
  <c r="BS259" i="16"/>
  <c r="BT259" i="16"/>
  <c r="BU259" i="16"/>
  <c r="BV259" i="16"/>
  <c r="BW259" i="16"/>
  <c r="BX259" i="16"/>
  <c r="BY259" i="16"/>
  <c r="BZ259" i="16"/>
  <c r="CA259" i="16"/>
  <c r="CB259" i="16"/>
  <c r="CC259" i="16"/>
  <c r="BB260" i="16"/>
  <c r="BC260" i="16"/>
  <c r="BE260" i="16"/>
  <c r="BF260" i="16"/>
  <c r="BG260" i="16"/>
  <c r="BH260" i="16"/>
  <c r="BI260" i="16"/>
  <c r="BJ260" i="16"/>
  <c r="BK260" i="16"/>
  <c r="BL260" i="16"/>
  <c r="BM260" i="16"/>
  <c r="BN260" i="16"/>
  <c r="BO260" i="16"/>
  <c r="BP260" i="16"/>
  <c r="BQ260" i="16"/>
  <c r="BR260" i="16"/>
  <c r="BS260" i="16"/>
  <c r="BT260" i="16"/>
  <c r="BU260" i="16"/>
  <c r="BV260" i="16"/>
  <c r="BW260" i="16"/>
  <c r="BX260" i="16"/>
  <c r="BY260" i="16"/>
  <c r="BZ260" i="16"/>
  <c r="CA260" i="16"/>
  <c r="CB260" i="16"/>
  <c r="CC260" i="16"/>
  <c r="BB261" i="16"/>
  <c r="BC261" i="16"/>
  <c r="BE261" i="16"/>
  <c r="BF261" i="16"/>
  <c r="BG261" i="16"/>
  <c r="BH261" i="16"/>
  <c r="BI261" i="16"/>
  <c r="BJ261" i="16"/>
  <c r="BK261" i="16"/>
  <c r="BL261" i="16"/>
  <c r="BM261" i="16"/>
  <c r="BN261" i="16"/>
  <c r="BO261" i="16"/>
  <c r="BP261" i="16"/>
  <c r="BQ261" i="16"/>
  <c r="BR261" i="16"/>
  <c r="BS261" i="16"/>
  <c r="BT261" i="16"/>
  <c r="BU261" i="16"/>
  <c r="BV261" i="16"/>
  <c r="BW261" i="16"/>
  <c r="BX261" i="16"/>
  <c r="BY261" i="16"/>
  <c r="BZ261" i="16"/>
  <c r="CA261" i="16"/>
  <c r="CB261" i="16"/>
  <c r="CC261" i="16"/>
  <c r="BB262" i="16"/>
  <c r="BC262" i="16"/>
  <c r="BE262" i="16"/>
  <c r="BF262" i="16"/>
  <c r="BG262" i="16"/>
  <c r="BH262" i="16"/>
  <c r="BI262" i="16"/>
  <c r="BJ262" i="16"/>
  <c r="BK262" i="16"/>
  <c r="BL262" i="16"/>
  <c r="BM262" i="16"/>
  <c r="BN262" i="16"/>
  <c r="BO262" i="16"/>
  <c r="BP262" i="16"/>
  <c r="BQ262" i="16"/>
  <c r="BR262" i="16"/>
  <c r="BS262" i="16"/>
  <c r="BT262" i="16"/>
  <c r="BU262" i="16"/>
  <c r="BV262" i="16"/>
  <c r="BW262" i="16"/>
  <c r="BX262" i="16"/>
  <c r="BY262" i="16"/>
  <c r="BZ262" i="16"/>
  <c r="CA262" i="16"/>
  <c r="CB262" i="16"/>
  <c r="CC262" i="16"/>
  <c r="BB263" i="16"/>
  <c r="BC263" i="16"/>
  <c r="BE263" i="16"/>
  <c r="BF263" i="16"/>
  <c r="BG263" i="16"/>
  <c r="BH263" i="16"/>
  <c r="BI263" i="16"/>
  <c r="BJ263" i="16"/>
  <c r="BK263" i="16"/>
  <c r="BL263" i="16"/>
  <c r="BM263" i="16"/>
  <c r="BN263" i="16"/>
  <c r="BO263" i="16"/>
  <c r="BP263" i="16"/>
  <c r="BQ263" i="16"/>
  <c r="BR263" i="16"/>
  <c r="BS263" i="16"/>
  <c r="BT263" i="16"/>
  <c r="BU263" i="16"/>
  <c r="BV263" i="16"/>
  <c r="BW263" i="16"/>
  <c r="BX263" i="16"/>
  <c r="BY263" i="16"/>
  <c r="BZ263" i="16"/>
  <c r="CA263" i="16"/>
  <c r="CB263" i="16"/>
  <c r="CC263" i="16"/>
  <c r="BB264" i="16"/>
  <c r="BC264" i="16"/>
  <c r="BE264" i="16"/>
  <c r="BF264" i="16"/>
  <c r="BG264" i="16"/>
  <c r="BH264" i="16"/>
  <c r="BI264" i="16"/>
  <c r="BJ264" i="16"/>
  <c r="BK264" i="16"/>
  <c r="BL264" i="16"/>
  <c r="BM264" i="16"/>
  <c r="BN264" i="16"/>
  <c r="BO264" i="16"/>
  <c r="BP264" i="16"/>
  <c r="BQ264" i="16"/>
  <c r="BR264" i="16"/>
  <c r="BS264" i="16"/>
  <c r="BT264" i="16"/>
  <c r="BU264" i="16"/>
  <c r="BV264" i="16"/>
  <c r="BW264" i="16"/>
  <c r="BX264" i="16"/>
  <c r="BY264" i="16"/>
  <c r="BZ264" i="16"/>
  <c r="CA264" i="16"/>
  <c r="CB264" i="16"/>
  <c r="CC264" i="16"/>
  <c r="BB265" i="16"/>
  <c r="BC265" i="16"/>
  <c r="BE265" i="16"/>
  <c r="BF265" i="16"/>
  <c r="BG265" i="16"/>
  <c r="BH265" i="16"/>
  <c r="BI265" i="16"/>
  <c r="BJ265" i="16"/>
  <c r="BK265" i="16"/>
  <c r="BL265" i="16"/>
  <c r="BM265" i="16"/>
  <c r="BN265" i="16"/>
  <c r="BO265" i="16"/>
  <c r="BP265" i="16"/>
  <c r="BQ265" i="16"/>
  <c r="BR265" i="16"/>
  <c r="BS265" i="16"/>
  <c r="BT265" i="16"/>
  <c r="BU265" i="16"/>
  <c r="BV265" i="16"/>
  <c r="BW265" i="16"/>
  <c r="BX265" i="16"/>
  <c r="BY265" i="16"/>
  <c r="BZ265" i="16"/>
  <c r="CA265" i="16"/>
  <c r="CB265" i="16"/>
  <c r="CC265" i="16"/>
  <c r="BB266" i="16"/>
  <c r="BC266" i="16"/>
  <c r="BE266" i="16"/>
  <c r="BF266" i="16"/>
  <c r="BG266" i="16"/>
  <c r="BH266" i="16"/>
  <c r="BI266" i="16"/>
  <c r="BJ266" i="16"/>
  <c r="BK266" i="16"/>
  <c r="BL266" i="16"/>
  <c r="BM266" i="16"/>
  <c r="BN266" i="16"/>
  <c r="BO266" i="16"/>
  <c r="BP266" i="16"/>
  <c r="BQ266" i="16"/>
  <c r="BR266" i="16"/>
  <c r="BS266" i="16"/>
  <c r="BT266" i="16"/>
  <c r="BU266" i="16"/>
  <c r="BV266" i="16"/>
  <c r="BW266" i="16"/>
  <c r="BX266" i="16"/>
  <c r="BY266" i="16"/>
  <c r="BZ266" i="16"/>
  <c r="CA266" i="16"/>
  <c r="CB266" i="16"/>
  <c r="CC266" i="16"/>
  <c r="BB267" i="16"/>
  <c r="BC267" i="16"/>
  <c r="BE267" i="16"/>
  <c r="BF267" i="16"/>
  <c r="BG267" i="16"/>
  <c r="BH267" i="16"/>
  <c r="BI267" i="16"/>
  <c r="BJ267" i="16"/>
  <c r="BK267" i="16"/>
  <c r="BL267" i="16"/>
  <c r="BM267" i="16"/>
  <c r="BN267" i="16"/>
  <c r="BO267" i="16"/>
  <c r="BP267" i="16"/>
  <c r="BQ267" i="16"/>
  <c r="BR267" i="16"/>
  <c r="BS267" i="16"/>
  <c r="BT267" i="16"/>
  <c r="BU267" i="16"/>
  <c r="BV267" i="16"/>
  <c r="BW267" i="16"/>
  <c r="BX267" i="16"/>
  <c r="BY267" i="16"/>
  <c r="BZ267" i="16"/>
  <c r="CA267" i="16"/>
  <c r="CB267" i="16"/>
  <c r="CC267" i="16"/>
  <c r="BB268" i="16"/>
  <c r="BC268" i="16"/>
  <c r="BE268" i="16"/>
  <c r="BF268" i="16"/>
  <c r="BG268" i="16"/>
  <c r="BH268" i="16"/>
  <c r="BI268" i="16"/>
  <c r="BJ268" i="16"/>
  <c r="BK268" i="16"/>
  <c r="BL268" i="16"/>
  <c r="BM268" i="16"/>
  <c r="BN268" i="16"/>
  <c r="BO268" i="16"/>
  <c r="BP268" i="16"/>
  <c r="BQ268" i="16"/>
  <c r="BR268" i="16"/>
  <c r="BS268" i="16"/>
  <c r="BT268" i="16"/>
  <c r="BU268" i="16"/>
  <c r="BV268" i="16"/>
  <c r="BW268" i="16"/>
  <c r="BX268" i="16"/>
  <c r="BY268" i="16"/>
  <c r="BZ268" i="16"/>
  <c r="CA268" i="16"/>
  <c r="CB268" i="16"/>
  <c r="CC268" i="16"/>
  <c r="BB269" i="16"/>
  <c r="BC269" i="16"/>
  <c r="BE269" i="16"/>
  <c r="BF269" i="16"/>
  <c r="BG269" i="16"/>
  <c r="BH269" i="16"/>
  <c r="BI269" i="16"/>
  <c r="BJ269" i="16"/>
  <c r="BK269" i="16"/>
  <c r="BL269" i="16"/>
  <c r="BM269" i="16"/>
  <c r="BN269" i="16"/>
  <c r="BO269" i="16"/>
  <c r="BP269" i="16"/>
  <c r="BQ269" i="16"/>
  <c r="BR269" i="16"/>
  <c r="BS269" i="16"/>
  <c r="BT269" i="16"/>
  <c r="BU269" i="16"/>
  <c r="BV269" i="16"/>
  <c r="BW269" i="16"/>
  <c r="BX269" i="16"/>
  <c r="BY269" i="16"/>
  <c r="BZ269" i="16"/>
  <c r="CA269" i="16"/>
  <c r="CB269" i="16"/>
  <c r="CC269" i="16"/>
  <c r="BB270" i="16"/>
  <c r="BC270" i="16"/>
  <c r="BE270" i="16"/>
  <c r="BF270" i="16"/>
  <c r="BG270" i="16"/>
  <c r="BH270" i="16"/>
  <c r="BI270" i="16"/>
  <c r="BJ270" i="16"/>
  <c r="BK270" i="16"/>
  <c r="BL270" i="16"/>
  <c r="BM270" i="16"/>
  <c r="BN270" i="16"/>
  <c r="BO270" i="16"/>
  <c r="BP270" i="16"/>
  <c r="BQ270" i="16"/>
  <c r="BR270" i="16"/>
  <c r="BS270" i="16"/>
  <c r="BT270" i="16"/>
  <c r="BU270" i="16"/>
  <c r="BV270" i="16"/>
  <c r="BW270" i="16"/>
  <c r="BX270" i="16"/>
  <c r="BY270" i="16"/>
  <c r="BZ270" i="16"/>
  <c r="CA270" i="16"/>
  <c r="CB270" i="16"/>
  <c r="CC270" i="16"/>
  <c r="BB271" i="16"/>
  <c r="BC271" i="16"/>
  <c r="BE271" i="16"/>
  <c r="BF271" i="16"/>
  <c r="BG271" i="16"/>
  <c r="BH271" i="16"/>
  <c r="BI271" i="16"/>
  <c r="BJ271" i="16"/>
  <c r="BK271" i="16"/>
  <c r="BL271" i="16"/>
  <c r="BM271" i="16"/>
  <c r="BN271" i="16"/>
  <c r="BO271" i="16"/>
  <c r="BP271" i="16"/>
  <c r="BQ271" i="16"/>
  <c r="BR271" i="16"/>
  <c r="BS271" i="16"/>
  <c r="BT271" i="16"/>
  <c r="BU271" i="16"/>
  <c r="BV271" i="16"/>
  <c r="BW271" i="16"/>
  <c r="BX271" i="16"/>
  <c r="BY271" i="16"/>
  <c r="BZ271" i="16"/>
  <c r="CA271" i="16"/>
  <c r="CB271" i="16"/>
  <c r="CC271" i="16"/>
  <c r="BB272" i="16"/>
  <c r="BC272" i="16"/>
  <c r="BE272" i="16"/>
  <c r="BF272" i="16"/>
  <c r="BG272" i="16"/>
  <c r="BH272" i="16"/>
  <c r="BI272" i="16"/>
  <c r="BJ272" i="16"/>
  <c r="BK272" i="16"/>
  <c r="BL272" i="16"/>
  <c r="BM272" i="16"/>
  <c r="BN272" i="16"/>
  <c r="BO272" i="16"/>
  <c r="BP272" i="16"/>
  <c r="BQ272" i="16"/>
  <c r="BR272" i="16"/>
  <c r="BS272" i="16"/>
  <c r="BT272" i="16"/>
  <c r="BU272" i="16"/>
  <c r="BV272" i="16"/>
  <c r="BW272" i="16"/>
  <c r="BX272" i="16"/>
  <c r="BY272" i="16"/>
  <c r="BZ272" i="16"/>
  <c r="CA272" i="16"/>
  <c r="CB272" i="16"/>
  <c r="CC272" i="16"/>
  <c r="BB273" i="16"/>
  <c r="BC273" i="16"/>
  <c r="BE273" i="16"/>
  <c r="BF273" i="16"/>
  <c r="BG273" i="16"/>
  <c r="BH273" i="16"/>
  <c r="BI273" i="16"/>
  <c r="BJ273" i="16"/>
  <c r="BK273" i="16"/>
  <c r="BL273" i="16"/>
  <c r="BM273" i="16"/>
  <c r="BN273" i="16"/>
  <c r="BO273" i="16"/>
  <c r="BP273" i="16"/>
  <c r="BQ273" i="16"/>
  <c r="BR273" i="16"/>
  <c r="BS273" i="16"/>
  <c r="BT273" i="16"/>
  <c r="BU273" i="16"/>
  <c r="BV273" i="16"/>
  <c r="BW273" i="16"/>
  <c r="BX273" i="16"/>
  <c r="BY273" i="16"/>
  <c r="BZ273" i="16"/>
  <c r="CA273" i="16"/>
  <c r="CB273" i="16"/>
  <c r="CC273" i="16"/>
  <c r="BB274" i="16"/>
  <c r="BC274" i="16"/>
  <c r="BE274" i="16"/>
  <c r="BF274" i="16"/>
  <c r="BG274" i="16"/>
  <c r="BH274" i="16"/>
  <c r="BI274" i="16"/>
  <c r="BJ274" i="16"/>
  <c r="BK274" i="16"/>
  <c r="BL274" i="16"/>
  <c r="BM274" i="16"/>
  <c r="BN274" i="16"/>
  <c r="BO274" i="16"/>
  <c r="BP274" i="16"/>
  <c r="BQ274" i="16"/>
  <c r="BR274" i="16"/>
  <c r="BS274" i="16"/>
  <c r="BT274" i="16"/>
  <c r="BU274" i="16"/>
  <c r="BV274" i="16"/>
  <c r="BW274" i="16"/>
  <c r="BX274" i="16"/>
  <c r="BY274" i="16"/>
  <c r="BZ274" i="16"/>
  <c r="CA274" i="16"/>
  <c r="CB274" i="16"/>
  <c r="CC274" i="16"/>
  <c r="BB275" i="16"/>
  <c r="BC275" i="16"/>
  <c r="BE275" i="16"/>
  <c r="BF275" i="16"/>
  <c r="BG275" i="16"/>
  <c r="BH275" i="16"/>
  <c r="BI275" i="16"/>
  <c r="BJ275" i="16"/>
  <c r="BK275" i="16"/>
  <c r="BL275" i="16"/>
  <c r="BM275" i="16"/>
  <c r="BN275" i="16"/>
  <c r="BO275" i="16"/>
  <c r="BP275" i="16"/>
  <c r="BQ275" i="16"/>
  <c r="BR275" i="16"/>
  <c r="BS275" i="16"/>
  <c r="BT275" i="16"/>
  <c r="BU275" i="16"/>
  <c r="BV275" i="16"/>
  <c r="BW275" i="16"/>
  <c r="BX275" i="16"/>
  <c r="BY275" i="16"/>
  <c r="BZ275" i="16"/>
  <c r="CA275" i="16"/>
  <c r="CB275" i="16"/>
  <c r="CC275" i="16"/>
  <c r="BB276" i="16"/>
  <c r="BC276" i="16"/>
  <c r="BE276" i="16"/>
  <c r="BF276" i="16"/>
  <c r="BG276" i="16"/>
  <c r="BH276" i="16"/>
  <c r="BI276" i="16"/>
  <c r="BJ276" i="16"/>
  <c r="BK276" i="16"/>
  <c r="BL276" i="16"/>
  <c r="BM276" i="16"/>
  <c r="BN276" i="16"/>
  <c r="BO276" i="16"/>
  <c r="BP276" i="16"/>
  <c r="BQ276" i="16"/>
  <c r="BR276" i="16"/>
  <c r="BS276" i="16"/>
  <c r="BT276" i="16"/>
  <c r="BU276" i="16"/>
  <c r="BV276" i="16"/>
  <c r="BW276" i="16"/>
  <c r="BX276" i="16"/>
  <c r="BY276" i="16"/>
  <c r="BZ276" i="16"/>
  <c r="CA276" i="16"/>
  <c r="CB276" i="16"/>
  <c r="CC276" i="16"/>
  <c r="BB277" i="16"/>
  <c r="BC277" i="16"/>
  <c r="BE277" i="16"/>
  <c r="BF277" i="16"/>
  <c r="BG277" i="16"/>
  <c r="BH277" i="16"/>
  <c r="BI277" i="16"/>
  <c r="BJ277" i="16"/>
  <c r="BK277" i="16"/>
  <c r="BL277" i="16"/>
  <c r="BM277" i="16"/>
  <c r="BN277" i="16"/>
  <c r="BO277" i="16"/>
  <c r="BP277" i="16"/>
  <c r="BQ277" i="16"/>
  <c r="BR277" i="16"/>
  <c r="BS277" i="16"/>
  <c r="BT277" i="16"/>
  <c r="BU277" i="16"/>
  <c r="BV277" i="16"/>
  <c r="BW277" i="16"/>
  <c r="BX277" i="16"/>
  <c r="BY277" i="16"/>
  <c r="BZ277" i="16"/>
  <c r="CA277" i="16"/>
  <c r="CB277" i="16"/>
  <c r="CC277" i="16"/>
  <c r="BB278" i="16"/>
  <c r="BC278" i="16"/>
  <c r="BE278" i="16"/>
  <c r="BF278" i="16"/>
  <c r="BG278" i="16"/>
  <c r="BH278" i="16"/>
  <c r="BI278" i="16"/>
  <c r="BJ278" i="16"/>
  <c r="BK278" i="16"/>
  <c r="BL278" i="16"/>
  <c r="BM278" i="16"/>
  <c r="BN278" i="16"/>
  <c r="BO278" i="16"/>
  <c r="BP278" i="16"/>
  <c r="BQ278" i="16"/>
  <c r="BR278" i="16"/>
  <c r="BS278" i="16"/>
  <c r="BT278" i="16"/>
  <c r="BU278" i="16"/>
  <c r="BV278" i="16"/>
  <c r="BW278" i="16"/>
  <c r="BX278" i="16"/>
  <c r="BY278" i="16"/>
  <c r="BZ278" i="16"/>
  <c r="CA278" i="16"/>
  <c r="CB278" i="16"/>
  <c r="CC278" i="16"/>
  <c r="BB279" i="16"/>
  <c r="BC279" i="16"/>
  <c r="BE279" i="16"/>
  <c r="BF279" i="16"/>
  <c r="BG279" i="16"/>
  <c r="BH279" i="16"/>
  <c r="BI279" i="16"/>
  <c r="BJ279" i="16"/>
  <c r="BK279" i="16"/>
  <c r="BL279" i="16"/>
  <c r="BM279" i="16"/>
  <c r="BN279" i="16"/>
  <c r="BO279" i="16"/>
  <c r="BP279" i="16"/>
  <c r="BQ279" i="16"/>
  <c r="BR279" i="16"/>
  <c r="BS279" i="16"/>
  <c r="BT279" i="16"/>
  <c r="BU279" i="16"/>
  <c r="BV279" i="16"/>
  <c r="BW279" i="16"/>
  <c r="BX279" i="16"/>
  <c r="BY279" i="16"/>
  <c r="BZ279" i="16"/>
  <c r="CA279" i="16"/>
  <c r="CB279" i="16"/>
  <c r="CC279" i="16"/>
  <c r="BB280" i="16"/>
  <c r="BC280" i="16"/>
  <c r="BE280" i="16"/>
  <c r="BF280" i="16"/>
  <c r="BG280" i="16"/>
  <c r="BH280" i="16"/>
  <c r="BI280" i="16"/>
  <c r="BJ280" i="16"/>
  <c r="BK280" i="16"/>
  <c r="BL280" i="16"/>
  <c r="BM280" i="16"/>
  <c r="BN280" i="16"/>
  <c r="BO280" i="16"/>
  <c r="BP280" i="16"/>
  <c r="BQ280" i="16"/>
  <c r="BR280" i="16"/>
  <c r="BS280" i="16"/>
  <c r="BT280" i="16"/>
  <c r="BU280" i="16"/>
  <c r="BV280" i="16"/>
  <c r="BW280" i="16"/>
  <c r="BX280" i="16"/>
  <c r="BY280" i="16"/>
  <c r="BZ280" i="16"/>
  <c r="CA280" i="16"/>
  <c r="CB280" i="16"/>
  <c r="CC280" i="16"/>
  <c r="BB281" i="16"/>
  <c r="BC281" i="16"/>
  <c r="BE281" i="16"/>
  <c r="BF281" i="16"/>
  <c r="BG281" i="16"/>
  <c r="BH281" i="16"/>
  <c r="BI281" i="16"/>
  <c r="BJ281" i="16"/>
  <c r="BK281" i="16"/>
  <c r="BL281" i="16"/>
  <c r="BM281" i="16"/>
  <c r="BN281" i="16"/>
  <c r="BO281" i="16"/>
  <c r="BP281" i="16"/>
  <c r="BQ281" i="16"/>
  <c r="BR281" i="16"/>
  <c r="BS281" i="16"/>
  <c r="BT281" i="16"/>
  <c r="BU281" i="16"/>
  <c r="BV281" i="16"/>
  <c r="BW281" i="16"/>
  <c r="BX281" i="16"/>
  <c r="BY281" i="16"/>
  <c r="BZ281" i="16"/>
  <c r="CA281" i="16"/>
  <c r="CB281" i="16"/>
  <c r="CC281" i="16"/>
  <c r="BB282" i="16"/>
  <c r="BC282" i="16"/>
  <c r="BE282" i="16"/>
  <c r="BF282" i="16"/>
  <c r="BG282" i="16"/>
  <c r="BH282" i="16"/>
  <c r="BI282" i="16"/>
  <c r="BJ282" i="16"/>
  <c r="BK282" i="16"/>
  <c r="BL282" i="16"/>
  <c r="BM282" i="16"/>
  <c r="BN282" i="16"/>
  <c r="BO282" i="16"/>
  <c r="BP282" i="16"/>
  <c r="BQ282" i="16"/>
  <c r="BR282" i="16"/>
  <c r="BS282" i="16"/>
  <c r="BT282" i="16"/>
  <c r="BU282" i="16"/>
  <c r="BV282" i="16"/>
  <c r="BW282" i="16"/>
  <c r="BX282" i="16"/>
  <c r="BY282" i="16"/>
  <c r="BZ282" i="16"/>
  <c r="CA282" i="16"/>
  <c r="CB282" i="16"/>
  <c r="CC282" i="16"/>
  <c r="BB283" i="16"/>
  <c r="BC283" i="16"/>
  <c r="BE283" i="16"/>
  <c r="BF283" i="16"/>
  <c r="BG283" i="16"/>
  <c r="BH283" i="16"/>
  <c r="BI283" i="16"/>
  <c r="BJ283" i="16"/>
  <c r="BK283" i="16"/>
  <c r="BL283" i="16"/>
  <c r="BM283" i="16"/>
  <c r="BN283" i="16"/>
  <c r="BO283" i="16"/>
  <c r="BP283" i="16"/>
  <c r="BQ283" i="16"/>
  <c r="BR283" i="16"/>
  <c r="BS283" i="16"/>
  <c r="BT283" i="16"/>
  <c r="BU283" i="16"/>
  <c r="BV283" i="16"/>
  <c r="BW283" i="16"/>
  <c r="BX283" i="16"/>
  <c r="BY283" i="16"/>
  <c r="BZ283" i="16"/>
  <c r="CA283" i="16"/>
  <c r="CB283" i="16"/>
  <c r="CC283" i="16"/>
  <c r="BB284" i="16"/>
  <c r="BC284" i="16"/>
  <c r="BE284" i="16"/>
  <c r="BF284" i="16"/>
  <c r="BG284" i="16"/>
  <c r="BH284" i="16"/>
  <c r="BI284" i="16"/>
  <c r="BJ284" i="16"/>
  <c r="BK284" i="16"/>
  <c r="BL284" i="16"/>
  <c r="BM284" i="16"/>
  <c r="BN284" i="16"/>
  <c r="BO284" i="16"/>
  <c r="BP284" i="16"/>
  <c r="BQ284" i="16"/>
  <c r="BR284" i="16"/>
  <c r="BS284" i="16"/>
  <c r="BT284" i="16"/>
  <c r="BU284" i="16"/>
  <c r="BV284" i="16"/>
  <c r="BW284" i="16"/>
  <c r="BX284" i="16"/>
  <c r="BY284" i="16"/>
  <c r="BZ284" i="16"/>
  <c r="CA284" i="16"/>
  <c r="CB284" i="16"/>
  <c r="CC284" i="16"/>
  <c r="BB285" i="16"/>
  <c r="BC285" i="16"/>
  <c r="BE285" i="16"/>
  <c r="BF285" i="16"/>
  <c r="BG285" i="16"/>
  <c r="BH285" i="16"/>
  <c r="BI285" i="16"/>
  <c r="BJ285" i="16"/>
  <c r="BK285" i="16"/>
  <c r="BL285" i="16"/>
  <c r="BM285" i="16"/>
  <c r="BN285" i="16"/>
  <c r="BO285" i="16"/>
  <c r="BP285" i="16"/>
  <c r="BQ285" i="16"/>
  <c r="BR285" i="16"/>
  <c r="BS285" i="16"/>
  <c r="BT285" i="16"/>
  <c r="BU285" i="16"/>
  <c r="BV285" i="16"/>
  <c r="BW285" i="16"/>
  <c r="BX285" i="16"/>
  <c r="BY285" i="16"/>
  <c r="BZ285" i="16"/>
  <c r="CA285" i="16"/>
  <c r="CB285" i="16"/>
  <c r="CC285" i="16"/>
  <c r="BB286" i="16"/>
  <c r="BC286" i="16"/>
  <c r="BE286" i="16"/>
  <c r="BF286" i="16"/>
  <c r="BG286" i="16"/>
  <c r="BH286" i="16"/>
  <c r="BI286" i="16"/>
  <c r="BJ286" i="16"/>
  <c r="BK286" i="16"/>
  <c r="BL286" i="16"/>
  <c r="BM286" i="16"/>
  <c r="BN286" i="16"/>
  <c r="BO286" i="16"/>
  <c r="BP286" i="16"/>
  <c r="BQ286" i="16"/>
  <c r="BR286" i="16"/>
  <c r="BS286" i="16"/>
  <c r="BT286" i="16"/>
  <c r="BU286" i="16"/>
  <c r="BV286" i="16"/>
  <c r="BW286" i="16"/>
  <c r="BX286" i="16"/>
  <c r="BY286" i="16"/>
  <c r="BZ286" i="16"/>
  <c r="CA286" i="16"/>
  <c r="CB286" i="16"/>
  <c r="CC286" i="16"/>
  <c r="BB287" i="16"/>
  <c r="BC287" i="16"/>
  <c r="BE287" i="16"/>
  <c r="BF287" i="16"/>
  <c r="BG287" i="16"/>
  <c r="BH287" i="16"/>
  <c r="BI287" i="16"/>
  <c r="BJ287" i="16"/>
  <c r="BK287" i="16"/>
  <c r="BL287" i="16"/>
  <c r="BM287" i="16"/>
  <c r="BN287" i="16"/>
  <c r="BO287" i="16"/>
  <c r="BP287" i="16"/>
  <c r="BQ287" i="16"/>
  <c r="BR287" i="16"/>
  <c r="BS287" i="16"/>
  <c r="BT287" i="16"/>
  <c r="BU287" i="16"/>
  <c r="BV287" i="16"/>
  <c r="BW287" i="16"/>
  <c r="BX287" i="16"/>
  <c r="BY287" i="16"/>
  <c r="BZ287" i="16"/>
  <c r="CA287" i="16"/>
  <c r="CB287" i="16"/>
  <c r="CC287" i="16"/>
  <c r="BB288" i="16"/>
  <c r="BC288" i="16"/>
  <c r="BE288" i="16"/>
  <c r="BF288" i="16"/>
  <c r="BG288" i="16"/>
  <c r="BH288" i="16"/>
  <c r="BI288" i="16"/>
  <c r="BJ288" i="16"/>
  <c r="BK288" i="16"/>
  <c r="BL288" i="16"/>
  <c r="BM288" i="16"/>
  <c r="BN288" i="16"/>
  <c r="BO288" i="16"/>
  <c r="BP288" i="16"/>
  <c r="BQ288" i="16"/>
  <c r="BR288" i="16"/>
  <c r="BS288" i="16"/>
  <c r="BT288" i="16"/>
  <c r="BU288" i="16"/>
  <c r="BV288" i="16"/>
  <c r="BW288" i="16"/>
  <c r="BX288" i="16"/>
  <c r="BY288" i="16"/>
  <c r="BZ288" i="16"/>
  <c r="CA288" i="16"/>
  <c r="CB288" i="16"/>
  <c r="CC288" i="16"/>
  <c r="BB289" i="16"/>
  <c r="BC289" i="16"/>
  <c r="BE289" i="16"/>
  <c r="BF289" i="16"/>
  <c r="BG289" i="16"/>
  <c r="BH289" i="16"/>
  <c r="BI289" i="16"/>
  <c r="BJ289" i="16"/>
  <c r="BK289" i="16"/>
  <c r="BL289" i="16"/>
  <c r="BM289" i="16"/>
  <c r="BN289" i="16"/>
  <c r="BO289" i="16"/>
  <c r="BP289" i="16"/>
  <c r="BQ289" i="16"/>
  <c r="BR289" i="16"/>
  <c r="BS289" i="16"/>
  <c r="BT289" i="16"/>
  <c r="BU289" i="16"/>
  <c r="BV289" i="16"/>
  <c r="BW289" i="16"/>
  <c r="BX289" i="16"/>
  <c r="BY289" i="16"/>
  <c r="BZ289" i="16"/>
  <c r="CA289" i="16"/>
  <c r="CB289" i="16"/>
  <c r="CC289" i="16"/>
  <c r="BB290" i="16"/>
  <c r="BC290" i="16"/>
  <c r="BE290" i="16"/>
  <c r="BF290" i="16"/>
  <c r="BG290" i="16"/>
  <c r="BH290" i="16"/>
  <c r="BI290" i="16"/>
  <c r="BJ290" i="16"/>
  <c r="BK290" i="16"/>
  <c r="BL290" i="16"/>
  <c r="BM290" i="16"/>
  <c r="BN290" i="16"/>
  <c r="BO290" i="16"/>
  <c r="BP290" i="16"/>
  <c r="BQ290" i="16"/>
  <c r="BR290" i="16"/>
  <c r="BS290" i="16"/>
  <c r="BT290" i="16"/>
  <c r="BU290" i="16"/>
  <c r="BV290" i="16"/>
  <c r="BW290" i="16"/>
  <c r="BX290" i="16"/>
  <c r="BY290" i="16"/>
  <c r="BZ290" i="16"/>
  <c r="CA290" i="16"/>
  <c r="CB290" i="16"/>
  <c r="CC290" i="16"/>
  <c r="BB291" i="16"/>
  <c r="BC291" i="16"/>
  <c r="BE291" i="16"/>
  <c r="BF291" i="16"/>
  <c r="BG291" i="16"/>
  <c r="BH291" i="16"/>
  <c r="BI291" i="16"/>
  <c r="BJ291" i="16"/>
  <c r="BK291" i="16"/>
  <c r="BL291" i="16"/>
  <c r="BM291" i="16"/>
  <c r="BN291" i="16"/>
  <c r="BO291" i="16"/>
  <c r="BP291" i="16"/>
  <c r="BQ291" i="16"/>
  <c r="BR291" i="16"/>
  <c r="BS291" i="16"/>
  <c r="BT291" i="16"/>
  <c r="BU291" i="16"/>
  <c r="BV291" i="16"/>
  <c r="BW291" i="16"/>
  <c r="BX291" i="16"/>
  <c r="BY291" i="16"/>
  <c r="BZ291" i="16"/>
  <c r="CA291" i="16"/>
  <c r="CB291" i="16"/>
  <c r="CC291" i="16"/>
  <c r="BB292" i="16"/>
  <c r="BC292" i="16"/>
  <c r="BE292" i="16"/>
  <c r="BF292" i="16"/>
  <c r="BG292" i="16"/>
  <c r="BH292" i="16"/>
  <c r="BI292" i="16"/>
  <c r="BJ292" i="16"/>
  <c r="BK292" i="16"/>
  <c r="BL292" i="16"/>
  <c r="BM292" i="16"/>
  <c r="BN292" i="16"/>
  <c r="BO292" i="16"/>
  <c r="BP292" i="16"/>
  <c r="BQ292" i="16"/>
  <c r="BR292" i="16"/>
  <c r="BS292" i="16"/>
  <c r="BT292" i="16"/>
  <c r="BU292" i="16"/>
  <c r="BV292" i="16"/>
  <c r="BW292" i="16"/>
  <c r="BX292" i="16"/>
  <c r="BY292" i="16"/>
  <c r="BZ292" i="16"/>
  <c r="CA292" i="16"/>
  <c r="CB292" i="16"/>
  <c r="CC292" i="16"/>
  <c r="BB293" i="16"/>
  <c r="BC293" i="16"/>
  <c r="BE293" i="16"/>
  <c r="BF293" i="16"/>
  <c r="BG293" i="16"/>
  <c r="BH293" i="16"/>
  <c r="BI293" i="16"/>
  <c r="BJ293" i="16"/>
  <c r="BK293" i="16"/>
  <c r="BL293" i="16"/>
  <c r="BM293" i="16"/>
  <c r="BN293" i="16"/>
  <c r="BO293" i="16"/>
  <c r="BP293" i="16"/>
  <c r="BQ293" i="16"/>
  <c r="BR293" i="16"/>
  <c r="BS293" i="16"/>
  <c r="BT293" i="16"/>
  <c r="BU293" i="16"/>
  <c r="BV293" i="16"/>
  <c r="BW293" i="16"/>
  <c r="BX293" i="16"/>
  <c r="BY293" i="16"/>
  <c r="BZ293" i="16"/>
  <c r="CA293" i="16"/>
  <c r="CB293" i="16"/>
  <c r="CC293" i="16"/>
  <c r="BB294" i="16"/>
  <c r="BC294" i="16"/>
  <c r="BE294" i="16"/>
  <c r="BF294" i="16"/>
  <c r="BG294" i="16"/>
  <c r="BH294" i="16"/>
  <c r="BI294" i="16"/>
  <c r="BJ294" i="16"/>
  <c r="BK294" i="16"/>
  <c r="BL294" i="16"/>
  <c r="BM294" i="16"/>
  <c r="BN294" i="16"/>
  <c r="BO294" i="16"/>
  <c r="BP294" i="16"/>
  <c r="BQ294" i="16"/>
  <c r="BR294" i="16"/>
  <c r="BS294" i="16"/>
  <c r="BT294" i="16"/>
  <c r="BU294" i="16"/>
  <c r="BV294" i="16"/>
  <c r="BW294" i="16"/>
  <c r="BX294" i="16"/>
  <c r="BY294" i="16"/>
  <c r="BZ294" i="16"/>
  <c r="CA294" i="16"/>
  <c r="CB294" i="16"/>
  <c r="CC294" i="16"/>
  <c r="BB295" i="16"/>
  <c r="BC295" i="16"/>
  <c r="BE295" i="16"/>
  <c r="BF295" i="16"/>
  <c r="BG295" i="16"/>
  <c r="BH295" i="16"/>
  <c r="BI295" i="16"/>
  <c r="BJ295" i="16"/>
  <c r="BK295" i="16"/>
  <c r="BL295" i="16"/>
  <c r="BM295" i="16"/>
  <c r="BN295" i="16"/>
  <c r="BO295" i="16"/>
  <c r="BP295" i="16"/>
  <c r="BQ295" i="16"/>
  <c r="BR295" i="16"/>
  <c r="BS295" i="16"/>
  <c r="BT295" i="16"/>
  <c r="BU295" i="16"/>
  <c r="BV295" i="16"/>
  <c r="BW295" i="16"/>
  <c r="BX295" i="16"/>
  <c r="BY295" i="16"/>
  <c r="BZ295" i="16"/>
  <c r="CA295" i="16"/>
  <c r="CB295" i="16"/>
  <c r="CC295" i="16"/>
  <c r="BB296" i="16"/>
  <c r="BC296" i="16"/>
  <c r="BE296" i="16"/>
  <c r="BF296" i="16"/>
  <c r="BG296" i="16"/>
  <c r="BH296" i="16"/>
  <c r="BI296" i="16"/>
  <c r="BJ296" i="16"/>
  <c r="BK296" i="16"/>
  <c r="BL296" i="16"/>
  <c r="BM296" i="16"/>
  <c r="BN296" i="16"/>
  <c r="BO296" i="16"/>
  <c r="BP296" i="16"/>
  <c r="BQ296" i="16"/>
  <c r="BR296" i="16"/>
  <c r="BS296" i="16"/>
  <c r="BT296" i="16"/>
  <c r="BU296" i="16"/>
  <c r="BV296" i="16"/>
  <c r="BW296" i="16"/>
  <c r="BX296" i="16"/>
  <c r="BY296" i="16"/>
  <c r="BZ296" i="16"/>
  <c r="CA296" i="16"/>
  <c r="CB296" i="16"/>
  <c r="CC296" i="16"/>
  <c r="BB297" i="16"/>
  <c r="BC297" i="16"/>
  <c r="BE297" i="16"/>
  <c r="BF297" i="16"/>
  <c r="BG297" i="16"/>
  <c r="BH297" i="16"/>
  <c r="BI297" i="16"/>
  <c r="BJ297" i="16"/>
  <c r="BK297" i="16"/>
  <c r="BL297" i="16"/>
  <c r="BM297" i="16"/>
  <c r="BN297" i="16"/>
  <c r="BO297" i="16"/>
  <c r="BP297" i="16"/>
  <c r="BQ297" i="16"/>
  <c r="BR297" i="16"/>
  <c r="BS297" i="16"/>
  <c r="BT297" i="16"/>
  <c r="BU297" i="16"/>
  <c r="BV297" i="16"/>
  <c r="BW297" i="16"/>
  <c r="BX297" i="16"/>
  <c r="BY297" i="16"/>
  <c r="BZ297" i="16"/>
  <c r="CA297" i="16"/>
  <c r="CB297" i="16"/>
  <c r="CC297" i="16"/>
  <c r="BB298" i="16"/>
  <c r="BC298" i="16"/>
  <c r="BE298" i="16"/>
  <c r="BF298" i="16"/>
  <c r="BG298" i="16"/>
  <c r="BH298" i="16"/>
  <c r="BI298" i="16"/>
  <c r="BJ298" i="16"/>
  <c r="BK298" i="16"/>
  <c r="BL298" i="16"/>
  <c r="BM298" i="16"/>
  <c r="BN298" i="16"/>
  <c r="BO298" i="16"/>
  <c r="BP298" i="16"/>
  <c r="BQ298" i="16"/>
  <c r="BR298" i="16"/>
  <c r="BS298" i="16"/>
  <c r="BT298" i="16"/>
  <c r="BU298" i="16"/>
  <c r="BV298" i="16"/>
  <c r="BW298" i="16"/>
  <c r="BX298" i="16"/>
  <c r="BY298" i="16"/>
  <c r="BZ298" i="16"/>
  <c r="CA298" i="16"/>
  <c r="CB298" i="16"/>
  <c r="CC298" i="16"/>
  <c r="BB299" i="16"/>
  <c r="BC299" i="16"/>
  <c r="BE299" i="16"/>
  <c r="BF299" i="16"/>
  <c r="BG299" i="16"/>
  <c r="BH299" i="16"/>
  <c r="BI299" i="16"/>
  <c r="BJ299" i="16"/>
  <c r="BK299" i="16"/>
  <c r="BL299" i="16"/>
  <c r="BM299" i="16"/>
  <c r="BN299" i="16"/>
  <c r="BO299" i="16"/>
  <c r="BP299" i="16"/>
  <c r="BQ299" i="16"/>
  <c r="BR299" i="16"/>
  <c r="BS299" i="16"/>
  <c r="BT299" i="16"/>
  <c r="BU299" i="16"/>
  <c r="BV299" i="16"/>
  <c r="BW299" i="16"/>
  <c r="BX299" i="16"/>
  <c r="BY299" i="16"/>
  <c r="BZ299" i="16"/>
  <c r="CA299" i="16"/>
  <c r="CB299" i="16"/>
  <c r="CC299" i="16"/>
  <c r="BB300" i="16"/>
  <c r="BC300" i="16"/>
  <c r="BE300" i="16"/>
  <c r="BF300" i="16"/>
  <c r="BG300" i="16"/>
  <c r="BH300" i="16"/>
  <c r="BI300" i="16"/>
  <c r="BJ300" i="16"/>
  <c r="BK300" i="16"/>
  <c r="BL300" i="16"/>
  <c r="BM300" i="16"/>
  <c r="BN300" i="16"/>
  <c r="BO300" i="16"/>
  <c r="BP300" i="16"/>
  <c r="BQ300" i="16"/>
  <c r="BR300" i="16"/>
  <c r="BS300" i="16"/>
  <c r="BT300" i="16"/>
  <c r="BU300" i="16"/>
  <c r="BV300" i="16"/>
  <c r="BW300" i="16"/>
  <c r="BX300" i="16"/>
  <c r="BY300" i="16"/>
  <c r="BZ300" i="16"/>
  <c r="CA300" i="16"/>
  <c r="CB300" i="16"/>
  <c r="CC300" i="16"/>
  <c r="BB301" i="16"/>
  <c r="BC301" i="16"/>
  <c r="BE301" i="16"/>
  <c r="BF301" i="16"/>
  <c r="BG301" i="16"/>
  <c r="BH301" i="16"/>
  <c r="BI301" i="16"/>
  <c r="BJ301" i="16"/>
  <c r="BK301" i="16"/>
  <c r="BL301" i="16"/>
  <c r="BM301" i="16"/>
  <c r="BN301" i="16"/>
  <c r="BO301" i="16"/>
  <c r="BP301" i="16"/>
  <c r="BQ301" i="16"/>
  <c r="BR301" i="16"/>
  <c r="BS301" i="16"/>
  <c r="BT301" i="16"/>
  <c r="BU301" i="16"/>
  <c r="BV301" i="16"/>
  <c r="BW301" i="16"/>
  <c r="BX301" i="16"/>
  <c r="BY301" i="16"/>
  <c r="BZ301" i="16"/>
  <c r="CA301" i="16"/>
  <c r="CB301" i="16"/>
  <c r="CC301" i="16"/>
  <c r="BB302" i="16"/>
  <c r="BC302" i="16"/>
  <c r="BE302" i="16"/>
  <c r="BF302" i="16"/>
  <c r="BG302" i="16"/>
  <c r="BH302" i="16"/>
  <c r="BI302" i="16"/>
  <c r="BJ302" i="16"/>
  <c r="BK302" i="16"/>
  <c r="BL302" i="16"/>
  <c r="BM302" i="16"/>
  <c r="BN302" i="16"/>
  <c r="BO302" i="16"/>
  <c r="BP302" i="16"/>
  <c r="BQ302" i="16"/>
  <c r="BR302" i="16"/>
  <c r="BS302" i="16"/>
  <c r="BT302" i="16"/>
  <c r="BU302" i="16"/>
  <c r="BV302" i="16"/>
  <c r="BW302" i="16"/>
  <c r="BX302" i="16"/>
  <c r="BY302" i="16"/>
  <c r="BZ302" i="16"/>
  <c r="CA302" i="16"/>
  <c r="CB302" i="16"/>
  <c r="CC302" i="16"/>
  <c r="BB303" i="16"/>
  <c r="BC303" i="16"/>
  <c r="BE303" i="16"/>
  <c r="BF303" i="16"/>
  <c r="BG303" i="16"/>
  <c r="BH303" i="16"/>
  <c r="BI303" i="16"/>
  <c r="BJ303" i="16"/>
  <c r="BK303" i="16"/>
  <c r="BL303" i="16"/>
  <c r="BM303" i="16"/>
  <c r="BN303" i="16"/>
  <c r="BO303" i="16"/>
  <c r="BP303" i="16"/>
  <c r="BQ303" i="16"/>
  <c r="BR303" i="16"/>
  <c r="BS303" i="16"/>
  <c r="BT303" i="16"/>
  <c r="BU303" i="16"/>
  <c r="BV303" i="16"/>
  <c r="BW303" i="16"/>
  <c r="BX303" i="16"/>
  <c r="BY303" i="16"/>
  <c r="BZ303" i="16"/>
  <c r="CA303" i="16"/>
  <c r="CB303" i="16"/>
  <c r="CC303" i="16"/>
  <c r="BB304" i="16"/>
  <c r="BC304" i="16"/>
  <c r="BE304" i="16"/>
  <c r="BF304" i="16"/>
  <c r="BG304" i="16"/>
  <c r="BH304" i="16"/>
  <c r="BI304" i="16"/>
  <c r="BJ304" i="16"/>
  <c r="BK304" i="16"/>
  <c r="BL304" i="16"/>
  <c r="BM304" i="16"/>
  <c r="BN304" i="16"/>
  <c r="BO304" i="16"/>
  <c r="BP304" i="16"/>
  <c r="BQ304" i="16"/>
  <c r="BR304" i="16"/>
  <c r="BS304" i="16"/>
  <c r="BT304" i="16"/>
  <c r="BU304" i="16"/>
  <c r="BV304" i="16"/>
  <c r="BW304" i="16"/>
  <c r="BX304" i="16"/>
  <c r="BY304" i="16"/>
  <c r="BZ304" i="16"/>
  <c r="CA304" i="16"/>
  <c r="CB304" i="16"/>
  <c r="CC304" i="16"/>
  <c r="BB305" i="16"/>
  <c r="BC305" i="16"/>
  <c r="BE305" i="16"/>
  <c r="BF305" i="16"/>
  <c r="BG305" i="16"/>
  <c r="BH305" i="16"/>
  <c r="BI305" i="16"/>
  <c r="BJ305" i="16"/>
  <c r="BK305" i="16"/>
  <c r="BL305" i="16"/>
  <c r="BM305" i="16"/>
  <c r="BN305" i="16"/>
  <c r="BO305" i="16"/>
  <c r="BP305" i="16"/>
  <c r="BQ305" i="16"/>
  <c r="BR305" i="16"/>
  <c r="BS305" i="16"/>
  <c r="BT305" i="16"/>
  <c r="BU305" i="16"/>
  <c r="BV305" i="16"/>
  <c r="BW305" i="16"/>
  <c r="BX305" i="16"/>
  <c r="BY305" i="16"/>
  <c r="BZ305" i="16"/>
  <c r="CA305" i="16"/>
  <c r="CB305" i="16"/>
  <c r="CC305" i="16"/>
  <c r="BB306" i="16"/>
  <c r="BC306" i="16"/>
  <c r="BE306" i="16"/>
  <c r="BF306" i="16"/>
  <c r="BG306" i="16"/>
  <c r="BH306" i="16"/>
  <c r="BI306" i="16"/>
  <c r="BJ306" i="16"/>
  <c r="BK306" i="16"/>
  <c r="BL306" i="16"/>
  <c r="BM306" i="16"/>
  <c r="BN306" i="16"/>
  <c r="BO306" i="16"/>
  <c r="BP306" i="16"/>
  <c r="BQ306" i="16"/>
  <c r="BR306" i="16"/>
  <c r="BS306" i="16"/>
  <c r="BT306" i="16"/>
  <c r="BU306" i="16"/>
  <c r="BV306" i="16"/>
  <c r="BW306" i="16"/>
  <c r="BX306" i="16"/>
  <c r="BY306" i="16"/>
  <c r="BZ306" i="16"/>
  <c r="CA306" i="16"/>
  <c r="CB306" i="16"/>
  <c r="CC306" i="16"/>
  <c r="BB307" i="16"/>
  <c r="BC307" i="16"/>
  <c r="BE307" i="16"/>
  <c r="BF307" i="16"/>
  <c r="BG307" i="16"/>
  <c r="BH307" i="16"/>
  <c r="BI307" i="16"/>
  <c r="BJ307" i="16"/>
  <c r="BK307" i="16"/>
  <c r="BL307" i="16"/>
  <c r="BM307" i="16"/>
  <c r="BN307" i="16"/>
  <c r="BO307" i="16"/>
  <c r="BP307" i="16"/>
  <c r="BQ307" i="16"/>
  <c r="BR307" i="16"/>
  <c r="BS307" i="16"/>
  <c r="BT307" i="16"/>
  <c r="BU307" i="16"/>
  <c r="BV307" i="16"/>
  <c r="BW307" i="16"/>
  <c r="BX307" i="16"/>
  <c r="BY307" i="16"/>
  <c r="BZ307" i="16"/>
  <c r="CA307" i="16"/>
  <c r="CB307" i="16"/>
  <c r="CC307" i="16"/>
  <c r="BB308" i="16"/>
  <c r="BC308" i="16"/>
  <c r="BE308" i="16"/>
  <c r="BF308" i="16"/>
  <c r="BG308" i="16"/>
  <c r="BH308" i="16"/>
  <c r="BI308" i="16"/>
  <c r="BJ308" i="16"/>
  <c r="BK308" i="16"/>
  <c r="BL308" i="16"/>
  <c r="BM308" i="16"/>
  <c r="BN308" i="16"/>
  <c r="BO308" i="16"/>
  <c r="BP308" i="16"/>
  <c r="BQ308" i="16"/>
  <c r="BR308" i="16"/>
  <c r="BS308" i="16"/>
  <c r="BT308" i="16"/>
  <c r="BU308" i="16"/>
  <c r="BV308" i="16"/>
  <c r="BW308" i="16"/>
  <c r="BX308" i="16"/>
  <c r="BY308" i="16"/>
  <c r="BZ308" i="16"/>
  <c r="CA308" i="16"/>
  <c r="CB308" i="16"/>
  <c r="CC308" i="16"/>
  <c r="BB309" i="16"/>
  <c r="BC309" i="16"/>
  <c r="BE309" i="16"/>
  <c r="BF309" i="16"/>
  <c r="BG309" i="16"/>
  <c r="BH309" i="16"/>
  <c r="BI309" i="16"/>
  <c r="BJ309" i="16"/>
  <c r="BK309" i="16"/>
  <c r="BL309" i="16"/>
  <c r="BM309" i="16"/>
  <c r="BN309" i="16"/>
  <c r="BO309" i="16"/>
  <c r="BP309" i="16"/>
  <c r="BQ309" i="16"/>
  <c r="BR309" i="16"/>
  <c r="BS309" i="16"/>
  <c r="BT309" i="16"/>
  <c r="BU309" i="16"/>
  <c r="BV309" i="16"/>
  <c r="BW309" i="16"/>
  <c r="BX309" i="16"/>
  <c r="BY309" i="16"/>
  <c r="BZ309" i="16"/>
  <c r="CA309" i="16"/>
  <c r="CB309" i="16"/>
  <c r="CC309" i="16"/>
  <c r="BB310" i="16"/>
  <c r="BC310" i="16"/>
  <c r="BE310" i="16"/>
  <c r="BF310" i="16"/>
  <c r="BG310" i="16"/>
  <c r="BH310" i="16"/>
  <c r="BI310" i="16"/>
  <c r="BJ310" i="16"/>
  <c r="BK310" i="16"/>
  <c r="BL310" i="16"/>
  <c r="BM310" i="16"/>
  <c r="BN310" i="16"/>
  <c r="BO310" i="16"/>
  <c r="BP310" i="16"/>
  <c r="BQ310" i="16"/>
  <c r="BR310" i="16"/>
  <c r="BS310" i="16"/>
  <c r="BT310" i="16"/>
  <c r="BU310" i="16"/>
  <c r="BV310" i="16"/>
  <c r="BW310" i="16"/>
  <c r="BX310" i="16"/>
  <c r="BY310" i="16"/>
  <c r="BZ310" i="16"/>
  <c r="CA310" i="16"/>
  <c r="CB310" i="16"/>
  <c r="CC310" i="16"/>
  <c r="BB311" i="16"/>
  <c r="BC311" i="16"/>
  <c r="BE311" i="16"/>
  <c r="BF311" i="16"/>
  <c r="BG311" i="16"/>
  <c r="BH311" i="16"/>
  <c r="BI311" i="16"/>
  <c r="BJ311" i="16"/>
  <c r="BK311" i="16"/>
  <c r="BL311" i="16"/>
  <c r="BM311" i="16"/>
  <c r="BN311" i="16"/>
  <c r="BO311" i="16"/>
  <c r="BP311" i="16"/>
  <c r="BQ311" i="16"/>
  <c r="BR311" i="16"/>
  <c r="BS311" i="16"/>
  <c r="BT311" i="16"/>
  <c r="BU311" i="16"/>
  <c r="BV311" i="16"/>
  <c r="BW311" i="16"/>
  <c r="BX311" i="16"/>
  <c r="BY311" i="16"/>
  <c r="BZ311" i="16"/>
  <c r="CA311" i="16"/>
  <c r="CB311" i="16"/>
  <c r="CC311" i="16"/>
  <c r="BB312" i="16"/>
  <c r="BC312" i="16"/>
  <c r="BE312" i="16"/>
  <c r="BF312" i="16"/>
  <c r="BG312" i="16"/>
  <c r="BH312" i="16"/>
  <c r="BI312" i="16"/>
  <c r="BJ312" i="16"/>
  <c r="BK312" i="16"/>
  <c r="BL312" i="16"/>
  <c r="BM312" i="16"/>
  <c r="BN312" i="16"/>
  <c r="BO312" i="16"/>
  <c r="BP312" i="16"/>
  <c r="BQ312" i="16"/>
  <c r="BR312" i="16"/>
  <c r="BS312" i="16"/>
  <c r="BT312" i="16"/>
  <c r="BU312" i="16"/>
  <c r="BV312" i="16"/>
  <c r="BW312" i="16"/>
  <c r="BX312" i="16"/>
  <c r="BY312" i="16"/>
  <c r="BZ312" i="16"/>
  <c r="CA312" i="16"/>
  <c r="CB312" i="16"/>
  <c r="CC312" i="16"/>
  <c r="BB313" i="16"/>
  <c r="BC313" i="16"/>
  <c r="BE313" i="16"/>
  <c r="BF313" i="16"/>
  <c r="BG313" i="16"/>
  <c r="BH313" i="16"/>
  <c r="BI313" i="16"/>
  <c r="BJ313" i="16"/>
  <c r="BK313" i="16"/>
  <c r="BL313" i="16"/>
  <c r="BM313" i="16"/>
  <c r="BN313" i="16"/>
  <c r="BO313" i="16"/>
  <c r="BP313" i="16"/>
  <c r="BQ313" i="16"/>
  <c r="BR313" i="16"/>
  <c r="BS313" i="16"/>
  <c r="BT313" i="16"/>
  <c r="BU313" i="16"/>
  <c r="BV313" i="16"/>
  <c r="BW313" i="16"/>
  <c r="BX313" i="16"/>
  <c r="BY313" i="16"/>
  <c r="BZ313" i="16"/>
  <c r="CA313" i="16"/>
  <c r="CB313" i="16"/>
  <c r="CC313" i="16"/>
  <c r="BB314" i="16"/>
  <c r="BC314" i="16"/>
  <c r="BE314" i="16"/>
  <c r="BF314" i="16"/>
  <c r="BG314" i="16"/>
  <c r="BH314" i="16"/>
  <c r="BI314" i="16"/>
  <c r="BJ314" i="16"/>
  <c r="BK314" i="16"/>
  <c r="BL314" i="16"/>
  <c r="BM314" i="16"/>
  <c r="BN314" i="16"/>
  <c r="BO314" i="16"/>
  <c r="BP314" i="16"/>
  <c r="BQ314" i="16"/>
  <c r="BR314" i="16"/>
  <c r="BS314" i="16"/>
  <c r="BT314" i="16"/>
  <c r="BU314" i="16"/>
  <c r="BV314" i="16"/>
  <c r="BW314" i="16"/>
  <c r="BX314" i="16"/>
  <c r="BY314" i="16"/>
  <c r="BZ314" i="16"/>
  <c r="CA314" i="16"/>
  <c r="CB314" i="16"/>
  <c r="CC314" i="16"/>
  <c r="BB315" i="16"/>
  <c r="BC315" i="16"/>
  <c r="BE315" i="16"/>
  <c r="BF315" i="16"/>
  <c r="BG315" i="16"/>
  <c r="BH315" i="16"/>
  <c r="BI315" i="16"/>
  <c r="BJ315" i="16"/>
  <c r="BK315" i="16"/>
  <c r="BL315" i="16"/>
  <c r="BM315" i="16"/>
  <c r="BN315" i="16"/>
  <c r="BO315" i="16"/>
  <c r="BP315" i="16"/>
  <c r="BQ315" i="16"/>
  <c r="BR315" i="16"/>
  <c r="BS315" i="16"/>
  <c r="BT315" i="16"/>
  <c r="BU315" i="16"/>
  <c r="BV315" i="16"/>
  <c r="BW315" i="16"/>
  <c r="BX315" i="16"/>
  <c r="BY315" i="16"/>
  <c r="BZ315" i="16"/>
  <c r="CA315" i="16"/>
  <c r="CB315" i="16"/>
  <c r="CC315" i="16"/>
  <c r="BB316" i="16"/>
  <c r="BC316" i="16"/>
  <c r="BE316" i="16"/>
  <c r="BF316" i="16"/>
  <c r="BG316" i="16"/>
  <c r="BH316" i="16"/>
  <c r="BI316" i="16"/>
  <c r="BJ316" i="16"/>
  <c r="BK316" i="16"/>
  <c r="BL316" i="16"/>
  <c r="BM316" i="16"/>
  <c r="BN316" i="16"/>
  <c r="BO316" i="16"/>
  <c r="BP316" i="16"/>
  <c r="BQ316" i="16"/>
  <c r="BR316" i="16"/>
  <c r="BS316" i="16"/>
  <c r="BT316" i="16"/>
  <c r="BU316" i="16"/>
  <c r="BV316" i="16"/>
  <c r="BW316" i="16"/>
  <c r="BX316" i="16"/>
  <c r="BY316" i="16"/>
  <c r="BZ316" i="16"/>
  <c r="CA316" i="16"/>
  <c r="CB316" i="16"/>
  <c r="CC316" i="16"/>
  <c r="BB317" i="16"/>
  <c r="BC317" i="16"/>
  <c r="BE317" i="16"/>
  <c r="BF317" i="16"/>
  <c r="BG317" i="16"/>
  <c r="BH317" i="16"/>
  <c r="BI317" i="16"/>
  <c r="BJ317" i="16"/>
  <c r="BK317" i="16"/>
  <c r="BL317" i="16"/>
  <c r="BM317" i="16"/>
  <c r="BN317" i="16"/>
  <c r="BO317" i="16"/>
  <c r="BP317" i="16"/>
  <c r="BQ317" i="16"/>
  <c r="BR317" i="16"/>
  <c r="BS317" i="16"/>
  <c r="BT317" i="16"/>
  <c r="BU317" i="16"/>
  <c r="BV317" i="16"/>
  <c r="BW317" i="16"/>
  <c r="BX317" i="16"/>
  <c r="BY317" i="16"/>
  <c r="BZ317" i="16"/>
  <c r="CA317" i="16"/>
  <c r="CB317" i="16"/>
  <c r="CC317" i="16"/>
  <c r="BB318" i="16"/>
  <c r="BC318" i="16"/>
  <c r="BE318" i="16"/>
  <c r="BF318" i="16"/>
  <c r="BG318" i="16"/>
  <c r="BH318" i="16"/>
  <c r="BI318" i="16"/>
  <c r="BJ318" i="16"/>
  <c r="BK318" i="16"/>
  <c r="BL318" i="16"/>
  <c r="BM318" i="16"/>
  <c r="BN318" i="16"/>
  <c r="BO318" i="16"/>
  <c r="BP318" i="16"/>
  <c r="BQ318" i="16"/>
  <c r="BR318" i="16"/>
  <c r="BS318" i="16"/>
  <c r="BT318" i="16"/>
  <c r="BU318" i="16"/>
  <c r="BV318" i="16"/>
  <c r="BW318" i="16"/>
  <c r="BX318" i="16"/>
  <c r="BY318" i="16"/>
  <c r="BZ318" i="16"/>
  <c r="CA318" i="16"/>
  <c r="CB318" i="16"/>
  <c r="CC318" i="16"/>
  <c r="BB319" i="16"/>
  <c r="BC319" i="16"/>
  <c r="BE319" i="16"/>
  <c r="BF319" i="16"/>
  <c r="BG319" i="16"/>
  <c r="BH319" i="16"/>
  <c r="BI319" i="16"/>
  <c r="BJ319" i="16"/>
  <c r="BK319" i="16"/>
  <c r="BL319" i="16"/>
  <c r="BM319" i="16"/>
  <c r="BN319" i="16"/>
  <c r="BO319" i="16"/>
  <c r="BP319" i="16"/>
  <c r="BQ319" i="16"/>
  <c r="BR319" i="16"/>
  <c r="BS319" i="16"/>
  <c r="BT319" i="16"/>
  <c r="BU319" i="16"/>
  <c r="BV319" i="16"/>
  <c r="BW319" i="16"/>
  <c r="BX319" i="16"/>
  <c r="BY319" i="16"/>
  <c r="BZ319" i="16"/>
  <c r="CA319" i="16"/>
  <c r="CB319" i="16"/>
  <c r="CC319" i="16"/>
  <c r="BB320" i="16"/>
  <c r="BC320" i="16"/>
  <c r="BE320" i="16"/>
  <c r="BF320" i="16"/>
  <c r="BG320" i="16"/>
  <c r="BH320" i="16"/>
  <c r="BI320" i="16"/>
  <c r="BJ320" i="16"/>
  <c r="BK320" i="16"/>
  <c r="BL320" i="16"/>
  <c r="BM320" i="16"/>
  <c r="BN320" i="16"/>
  <c r="BO320" i="16"/>
  <c r="BP320" i="16"/>
  <c r="BQ320" i="16"/>
  <c r="BR320" i="16"/>
  <c r="BS320" i="16"/>
  <c r="BT320" i="16"/>
  <c r="BU320" i="16"/>
  <c r="BV320" i="16"/>
  <c r="BW320" i="16"/>
  <c r="BX320" i="16"/>
  <c r="BY320" i="16"/>
  <c r="BZ320" i="16"/>
  <c r="CA320" i="16"/>
  <c r="CB320" i="16"/>
  <c r="CC320" i="16"/>
  <c r="BB321" i="16"/>
  <c r="BC321" i="16"/>
  <c r="BE321" i="16"/>
  <c r="BF321" i="16"/>
  <c r="BG321" i="16"/>
  <c r="BH321" i="16"/>
  <c r="BI321" i="16"/>
  <c r="BJ321" i="16"/>
  <c r="BK321" i="16"/>
  <c r="BL321" i="16"/>
  <c r="BM321" i="16"/>
  <c r="BN321" i="16"/>
  <c r="BO321" i="16"/>
  <c r="BP321" i="16"/>
  <c r="BQ321" i="16"/>
  <c r="BR321" i="16"/>
  <c r="BS321" i="16"/>
  <c r="BT321" i="16"/>
  <c r="BU321" i="16"/>
  <c r="BV321" i="16"/>
  <c r="BW321" i="16"/>
  <c r="BX321" i="16"/>
  <c r="BY321" i="16"/>
  <c r="BZ321" i="16"/>
  <c r="CA321" i="16"/>
  <c r="CB321" i="16"/>
  <c r="CC321" i="16"/>
  <c r="BB322" i="16"/>
  <c r="BC322" i="16"/>
  <c r="BE322" i="16"/>
  <c r="BF322" i="16"/>
  <c r="BG322" i="16"/>
  <c r="BH322" i="16"/>
  <c r="BI322" i="16"/>
  <c r="BJ322" i="16"/>
  <c r="BK322" i="16"/>
  <c r="BL322" i="16"/>
  <c r="BM322" i="16"/>
  <c r="BN322" i="16"/>
  <c r="BO322" i="16"/>
  <c r="BP322" i="16"/>
  <c r="BQ322" i="16"/>
  <c r="BR322" i="16"/>
  <c r="BS322" i="16"/>
  <c r="BT322" i="16"/>
  <c r="BU322" i="16"/>
  <c r="BV322" i="16"/>
  <c r="BW322" i="16"/>
  <c r="BX322" i="16"/>
  <c r="BY322" i="16"/>
  <c r="BZ322" i="16"/>
  <c r="CA322" i="16"/>
  <c r="CB322" i="16"/>
  <c r="CC322" i="16"/>
  <c r="BB323" i="16"/>
  <c r="BC323" i="16"/>
  <c r="BE323" i="16"/>
  <c r="BF323" i="16"/>
  <c r="BG323" i="16"/>
  <c r="BH323" i="16"/>
  <c r="BI323" i="16"/>
  <c r="BJ323" i="16"/>
  <c r="BK323" i="16"/>
  <c r="BL323" i="16"/>
  <c r="BM323" i="16"/>
  <c r="BN323" i="16"/>
  <c r="BO323" i="16"/>
  <c r="BP323" i="16"/>
  <c r="BQ323" i="16"/>
  <c r="BR323" i="16"/>
  <c r="BS323" i="16"/>
  <c r="BT323" i="16"/>
  <c r="BU323" i="16"/>
  <c r="BV323" i="16"/>
  <c r="BW323" i="16"/>
  <c r="BX323" i="16"/>
  <c r="BY323" i="16"/>
  <c r="BZ323" i="16"/>
  <c r="CA323" i="16"/>
  <c r="CB323" i="16"/>
  <c r="CC323" i="16"/>
  <c r="BB324" i="16"/>
  <c r="BC324" i="16"/>
  <c r="BE324" i="16"/>
  <c r="BF324" i="16"/>
  <c r="BG324" i="16"/>
  <c r="BH324" i="16"/>
  <c r="BI324" i="16"/>
  <c r="BJ324" i="16"/>
  <c r="BK324" i="16"/>
  <c r="BL324" i="16"/>
  <c r="BM324" i="16"/>
  <c r="BN324" i="16"/>
  <c r="BO324" i="16"/>
  <c r="BP324" i="16"/>
  <c r="BQ324" i="16"/>
  <c r="BR324" i="16"/>
  <c r="BS324" i="16"/>
  <c r="BT324" i="16"/>
  <c r="BU324" i="16"/>
  <c r="BV324" i="16"/>
  <c r="BW324" i="16"/>
  <c r="BX324" i="16"/>
  <c r="BY324" i="16"/>
  <c r="BZ324" i="16"/>
  <c r="CA324" i="16"/>
  <c r="CB324" i="16"/>
  <c r="CC324" i="16"/>
  <c r="BB325" i="16"/>
  <c r="BC325" i="16"/>
  <c r="BE325" i="16"/>
  <c r="BF325" i="16"/>
  <c r="BG325" i="16"/>
  <c r="BH325" i="16"/>
  <c r="BI325" i="16"/>
  <c r="BJ325" i="16"/>
  <c r="BK325" i="16"/>
  <c r="BL325" i="16"/>
  <c r="BM325" i="16"/>
  <c r="BN325" i="16"/>
  <c r="BO325" i="16"/>
  <c r="BP325" i="16"/>
  <c r="BQ325" i="16"/>
  <c r="BR325" i="16"/>
  <c r="BS325" i="16"/>
  <c r="BT325" i="16"/>
  <c r="BU325" i="16"/>
  <c r="BV325" i="16"/>
  <c r="BW325" i="16"/>
  <c r="BX325" i="16"/>
  <c r="BY325" i="16"/>
  <c r="BZ325" i="16"/>
  <c r="CA325" i="16"/>
  <c r="CB325" i="16"/>
  <c r="CC325" i="16"/>
  <c r="BB326" i="16"/>
  <c r="BC326" i="16"/>
  <c r="BE326" i="16"/>
  <c r="BF326" i="16"/>
  <c r="BG326" i="16"/>
  <c r="BH326" i="16"/>
  <c r="BI326" i="16"/>
  <c r="BJ326" i="16"/>
  <c r="BK326" i="16"/>
  <c r="BL326" i="16"/>
  <c r="BM326" i="16"/>
  <c r="BN326" i="16"/>
  <c r="BO326" i="16"/>
  <c r="BP326" i="16"/>
  <c r="BQ326" i="16"/>
  <c r="BR326" i="16"/>
  <c r="BS326" i="16"/>
  <c r="BT326" i="16"/>
  <c r="BU326" i="16"/>
  <c r="BV326" i="16"/>
  <c r="BW326" i="16"/>
  <c r="BX326" i="16"/>
  <c r="BY326" i="16"/>
  <c r="BZ326" i="16"/>
  <c r="CA326" i="16"/>
  <c r="CB326" i="16"/>
  <c r="CC326" i="16"/>
  <c r="BB327" i="16"/>
  <c r="BC327" i="16"/>
  <c r="BE327" i="16"/>
  <c r="BF327" i="16"/>
  <c r="BG327" i="16"/>
  <c r="BH327" i="16"/>
  <c r="BI327" i="16"/>
  <c r="BJ327" i="16"/>
  <c r="BK327" i="16"/>
  <c r="BL327" i="16"/>
  <c r="BM327" i="16"/>
  <c r="BN327" i="16"/>
  <c r="BO327" i="16"/>
  <c r="BP327" i="16"/>
  <c r="BQ327" i="16"/>
  <c r="BR327" i="16"/>
  <c r="BS327" i="16"/>
  <c r="BT327" i="16"/>
  <c r="BU327" i="16"/>
  <c r="BV327" i="16"/>
  <c r="BW327" i="16"/>
  <c r="BX327" i="16"/>
  <c r="BY327" i="16"/>
  <c r="BZ327" i="16"/>
  <c r="CA327" i="16"/>
  <c r="CB327" i="16"/>
  <c r="CC327" i="16"/>
  <c r="BB328" i="16"/>
  <c r="BC328" i="16"/>
  <c r="BE328" i="16"/>
  <c r="BF328" i="16"/>
  <c r="BG328" i="16"/>
  <c r="BH328" i="16"/>
  <c r="BI328" i="16"/>
  <c r="BJ328" i="16"/>
  <c r="BK328" i="16"/>
  <c r="BL328" i="16"/>
  <c r="BM328" i="16"/>
  <c r="BN328" i="16"/>
  <c r="BO328" i="16"/>
  <c r="BP328" i="16"/>
  <c r="BQ328" i="16"/>
  <c r="BR328" i="16"/>
  <c r="BS328" i="16"/>
  <c r="BT328" i="16"/>
  <c r="BU328" i="16"/>
  <c r="BV328" i="16"/>
  <c r="BW328" i="16"/>
  <c r="BX328" i="16"/>
  <c r="BY328" i="16"/>
  <c r="BZ328" i="16"/>
  <c r="CA328" i="16"/>
  <c r="CB328" i="16"/>
  <c r="CC328" i="16"/>
  <c r="BB329" i="16"/>
  <c r="BC329" i="16"/>
  <c r="BE329" i="16"/>
  <c r="BF329" i="16"/>
  <c r="BG329" i="16"/>
  <c r="BH329" i="16"/>
  <c r="BI329" i="16"/>
  <c r="BJ329" i="16"/>
  <c r="BK329" i="16"/>
  <c r="BL329" i="16"/>
  <c r="BM329" i="16"/>
  <c r="BN329" i="16"/>
  <c r="BO329" i="16"/>
  <c r="BP329" i="16"/>
  <c r="BQ329" i="16"/>
  <c r="BR329" i="16"/>
  <c r="BS329" i="16"/>
  <c r="BT329" i="16"/>
  <c r="BU329" i="16"/>
  <c r="BV329" i="16"/>
  <c r="BW329" i="16"/>
  <c r="BX329" i="16"/>
  <c r="BY329" i="16"/>
  <c r="BZ329" i="16"/>
  <c r="CA329" i="16"/>
  <c r="CB329" i="16"/>
  <c r="CC329" i="16"/>
  <c r="BB330" i="16"/>
  <c r="BC330" i="16"/>
  <c r="BE330" i="16"/>
  <c r="BF330" i="16"/>
  <c r="BG330" i="16"/>
  <c r="BH330" i="16"/>
  <c r="BI330" i="16"/>
  <c r="BJ330" i="16"/>
  <c r="BK330" i="16"/>
  <c r="BL330" i="16"/>
  <c r="BM330" i="16"/>
  <c r="BN330" i="16"/>
  <c r="BO330" i="16"/>
  <c r="BP330" i="16"/>
  <c r="BQ330" i="16"/>
  <c r="BR330" i="16"/>
  <c r="BS330" i="16"/>
  <c r="BT330" i="16"/>
  <c r="BU330" i="16"/>
  <c r="BV330" i="16"/>
  <c r="BW330" i="16"/>
  <c r="BX330" i="16"/>
  <c r="BY330" i="16"/>
  <c r="BZ330" i="16"/>
  <c r="CA330" i="16"/>
  <c r="CB330" i="16"/>
  <c r="CC330" i="16"/>
  <c r="BB331" i="16"/>
  <c r="BC331" i="16"/>
  <c r="BE331" i="16"/>
  <c r="BF331" i="16"/>
  <c r="BG331" i="16"/>
  <c r="BH331" i="16"/>
  <c r="BI331" i="16"/>
  <c r="BJ331" i="16"/>
  <c r="BK331" i="16"/>
  <c r="BL331" i="16"/>
  <c r="BM331" i="16"/>
  <c r="BN331" i="16"/>
  <c r="BO331" i="16"/>
  <c r="BP331" i="16"/>
  <c r="BQ331" i="16"/>
  <c r="BR331" i="16"/>
  <c r="BS331" i="16"/>
  <c r="BT331" i="16"/>
  <c r="BU331" i="16"/>
  <c r="BV331" i="16"/>
  <c r="BW331" i="16"/>
  <c r="BX331" i="16"/>
  <c r="BY331" i="16"/>
  <c r="BZ331" i="16"/>
  <c r="CA331" i="16"/>
  <c r="CB331" i="16"/>
  <c r="CC331" i="16"/>
  <c r="BB332" i="16"/>
  <c r="BC332" i="16"/>
  <c r="BE332" i="16"/>
  <c r="BF332" i="16"/>
  <c r="BG332" i="16"/>
  <c r="BH332" i="16"/>
  <c r="BI332" i="16"/>
  <c r="BJ332" i="16"/>
  <c r="BK332" i="16"/>
  <c r="BL332" i="16"/>
  <c r="BM332" i="16"/>
  <c r="BN332" i="16"/>
  <c r="BO332" i="16"/>
  <c r="BP332" i="16"/>
  <c r="BQ332" i="16"/>
  <c r="BR332" i="16"/>
  <c r="BS332" i="16"/>
  <c r="BT332" i="16"/>
  <c r="BU332" i="16"/>
  <c r="BV332" i="16"/>
  <c r="BW332" i="16"/>
  <c r="BX332" i="16"/>
  <c r="BY332" i="16"/>
  <c r="BZ332" i="16"/>
  <c r="CA332" i="16"/>
  <c r="CB332" i="16"/>
  <c r="CC332" i="16"/>
  <c r="BB333" i="16"/>
  <c r="BC333" i="16"/>
  <c r="BE333" i="16"/>
  <c r="BF333" i="16"/>
  <c r="BG333" i="16"/>
  <c r="BH333" i="16"/>
  <c r="BI333" i="16"/>
  <c r="BJ333" i="16"/>
  <c r="BK333" i="16"/>
  <c r="BL333" i="16"/>
  <c r="BM333" i="16"/>
  <c r="BN333" i="16"/>
  <c r="BO333" i="16"/>
  <c r="BP333" i="16"/>
  <c r="BQ333" i="16"/>
  <c r="BR333" i="16"/>
  <c r="BS333" i="16"/>
  <c r="BT333" i="16"/>
  <c r="BU333" i="16"/>
  <c r="BV333" i="16"/>
  <c r="BW333" i="16"/>
  <c r="BX333" i="16"/>
  <c r="BY333" i="16"/>
  <c r="BZ333" i="16"/>
  <c r="CA333" i="16"/>
  <c r="CB333" i="16"/>
  <c r="CC333" i="16"/>
  <c r="BB334" i="16"/>
  <c r="BC334" i="16"/>
  <c r="BE334" i="16"/>
  <c r="BF334" i="16"/>
  <c r="BG334" i="16"/>
  <c r="BH334" i="16"/>
  <c r="BI334" i="16"/>
  <c r="BJ334" i="16"/>
  <c r="BK334" i="16"/>
  <c r="BL334" i="16"/>
  <c r="BM334" i="16"/>
  <c r="BN334" i="16"/>
  <c r="BO334" i="16"/>
  <c r="BP334" i="16"/>
  <c r="BQ334" i="16"/>
  <c r="BR334" i="16"/>
  <c r="BS334" i="16"/>
  <c r="BT334" i="16"/>
  <c r="BU334" i="16"/>
  <c r="BV334" i="16"/>
  <c r="BW334" i="16"/>
  <c r="BX334" i="16"/>
  <c r="BY334" i="16"/>
  <c r="BZ334" i="16"/>
  <c r="CA334" i="16"/>
  <c r="CB334" i="16"/>
  <c r="CC334" i="16"/>
  <c r="BB335" i="16"/>
  <c r="BC335" i="16"/>
  <c r="BE335" i="16"/>
  <c r="BF335" i="16"/>
  <c r="BG335" i="16"/>
  <c r="BH335" i="16"/>
  <c r="BI335" i="16"/>
  <c r="BJ335" i="16"/>
  <c r="BK335" i="16"/>
  <c r="BL335" i="16"/>
  <c r="BM335" i="16"/>
  <c r="BN335" i="16"/>
  <c r="BO335" i="16"/>
  <c r="BP335" i="16"/>
  <c r="BQ335" i="16"/>
  <c r="BR335" i="16"/>
  <c r="BS335" i="16"/>
  <c r="BT335" i="16"/>
  <c r="BU335" i="16"/>
  <c r="BV335" i="16"/>
  <c r="BW335" i="16"/>
  <c r="BX335" i="16"/>
  <c r="BY335" i="16"/>
  <c r="BZ335" i="16"/>
  <c r="CA335" i="16"/>
  <c r="CB335" i="16"/>
  <c r="CC335" i="16"/>
  <c r="BB336" i="16"/>
  <c r="BC336" i="16"/>
  <c r="BE336" i="16"/>
  <c r="BF336" i="16"/>
  <c r="BG336" i="16"/>
  <c r="BH336" i="16"/>
  <c r="BI336" i="16"/>
  <c r="BJ336" i="16"/>
  <c r="BK336" i="16"/>
  <c r="BL336" i="16"/>
  <c r="BM336" i="16"/>
  <c r="BN336" i="16"/>
  <c r="BO336" i="16"/>
  <c r="BP336" i="16"/>
  <c r="BQ336" i="16"/>
  <c r="BR336" i="16"/>
  <c r="BS336" i="16"/>
  <c r="BT336" i="16"/>
  <c r="BU336" i="16"/>
  <c r="BV336" i="16"/>
  <c r="BW336" i="16"/>
  <c r="BX336" i="16"/>
  <c r="BY336" i="16"/>
  <c r="BZ336" i="16"/>
  <c r="CA336" i="16"/>
  <c r="CB336" i="16"/>
  <c r="CC336" i="16"/>
  <c r="BB337" i="16"/>
  <c r="BC337" i="16"/>
  <c r="BE337" i="16"/>
  <c r="BF337" i="16"/>
  <c r="BG337" i="16"/>
  <c r="BH337" i="16"/>
  <c r="BI337" i="16"/>
  <c r="BJ337" i="16"/>
  <c r="BK337" i="16"/>
  <c r="BL337" i="16"/>
  <c r="BM337" i="16"/>
  <c r="BN337" i="16"/>
  <c r="BO337" i="16"/>
  <c r="BP337" i="16"/>
  <c r="BQ337" i="16"/>
  <c r="BR337" i="16"/>
  <c r="BS337" i="16"/>
  <c r="BT337" i="16"/>
  <c r="BU337" i="16"/>
  <c r="BV337" i="16"/>
  <c r="BW337" i="16"/>
  <c r="BX337" i="16"/>
  <c r="BY337" i="16"/>
  <c r="BZ337" i="16"/>
  <c r="CA337" i="16"/>
  <c r="CB337" i="16"/>
  <c r="CC337" i="16"/>
  <c r="BB338" i="16"/>
  <c r="BC338" i="16"/>
  <c r="BE338" i="16"/>
  <c r="BF338" i="16"/>
  <c r="BG338" i="16"/>
  <c r="BH338" i="16"/>
  <c r="BI338" i="16"/>
  <c r="BJ338" i="16"/>
  <c r="BK338" i="16"/>
  <c r="BL338" i="16"/>
  <c r="BM338" i="16"/>
  <c r="BN338" i="16"/>
  <c r="BO338" i="16"/>
  <c r="BP338" i="16"/>
  <c r="BQ338" i="16"/>
  <c r="BR338" i="16"/>
  <c r="BS338" i="16"/>
  <c r="BT338" i="16"/>
  <c r="BU338" i="16"/>
  <c r="BV338" i="16"/>
  <c r="BW338" i="16"/>
  <c r="BX338" i="16"/>
  <c r="BY338" i="16"/>
  <c r="BZ338" i="16"/>
  <c r="CA338" i="16"/>
  <c r="CB338" i="16"/>
  <c r="CC338" i="16"/>
  <c r="BB339" i="16"/>
  <c r="BC339" i="16"/>
  <c r="BE339" i="16"/>
  <c r="BF339" i="16"/>
  <c r="BG339" i="16"/>
  <c r="BH339" i="16"/>
  <c r="BI339" i="16"/>
  <c r="BJ339" i="16"/>
  <c r="BK339" i="16"/>
  <c r="BL339" i="16"/>
  <c r="BM339" i="16"/>
  <c r="BN339" i="16"/>
  <c r="BO339" i="16"/>
  <c r="BP339" i="16"/>
  <c r="BQ339" i="16"/>
  <c r="BR339" i="16"/>
  <c r="BS339" i="16"/>
  <c r="BT339" i="16"/>
  <c r="BU339" i="16"/>
  <c r="BV339" i="16"/>
  <c r="BW339" i="16"/>
  <c r="BX339" i="16"/>
  <c r="BY339" i="16"/>
  <c r="BZ339" i="16"/>
  <c r="CA339" i="16"/>
  <c r="CB339" i="16"/>
  <c r="CC339" i="16"/>
  <c r="BB340" i="16"/>
  <c r="BC340" i="16"/>
  <c r="BE340" i="16"/>
  <c r="BF340" i="16"/>
  <c r="BG340" i="16"/>
  <c r="BH340" i="16"/>
  <c r="BI340" i="16"/>
  <c r="BJ340" i="16"/>
  <c r="BK340" i="16"/>
  <c r="BL340" i="16"/>
  <c r="BM340" i="16"/>
  <c r="BN340" i="16"/>
  <c r="BO340" i="16"/>
  <c r="BP340" i="16"/>
  <c r="BQ340" i="16"/>
  <c r="BR340" i="16"/>
  <c r="BS340" i="16"/>
  <c r="BT340" i="16"/>
  <c r="BU340" i="16"/>
  <c r="BV340" i="16"/>
  <c r="BW340" i="16"/>
  <c r="BX340" i="16"/>
  <c r="BY340" i="16"/>
  <c r="BZ340" i="16"/>
  <c r="CA340" i="16"/>
  <c r="CB340" i="16"/>
  <c r="CC340" i="16"/>
  <c r="BB341" i="16"/>
  <c r="BC341" i="16"/>
  <c r="BE341" i="16"/>
  <c r="BF341" i="16"/>
  <c r="BG341" i="16"/>
  <c r="BH341" i="16"/>
  <c r="BI341" i="16"/>
  <c r="BJ341" i="16"/>
  <c r="BK341" i="16"/>
  <c r="BL341" i="16"/>
  <c r="BM341" i="16"/>
  <c r="BN341" i="16"/>
  <c r="BO341" i="16"/>
  <c r="BP341" i="16"/>
  <c r="BQ341" i="16"/>
  <c r="BR341" i="16"/>
  <c r="BS341" i="16"/>
  <c r="BT341" i="16"/>
  <c r="BU341" i="16"/>
  <c r="BV341" i="16"/>
  <c r="BW341" i="16"/>
  <c r="BX341" i="16"/>
  <c r="BY341" i="16"/>
  <c r="BZ341" i="16"/>
  <c r="CA341" i="16"/>
  <c r="CB341" i="16"/>
  <c r="CC341" i="16"/>
  <c r="BB342" i="16"/>
  <c r="BC342" i="16"/>
  <c r="BE342" i="16"/>
  <c r="BF342" i="16"/>
  <c r="BG342" i="16"/>
  <c r="BH342" i="16"/>
  <c r="BI342" i="16"/>
  <c r="BJ342" i="16"/>
  <c r="BK342" i="16"/>
  <c r="BL342" i="16"/>
  <c r="BM342" i="16"/>
  <c r="BN342" i="16"/>
  <c r="BO342" i="16"/>
  <c r="BP342" i="16"/>
  <c r="BQ342" i="16"/>
  <c r="BR342" i="16"/>
  <c r="BS342" i="16"/>
  <c r="BT342" i="16"/>
  <c r="BU342" i="16"/>
  <c r="BV342" i="16"/>
  <c r="BW342" i="16"/>
  <c r="BX342" i="16"/>
  <c r="BY342" i="16"/>
  <c r="BZ342" i="16"/>
  <c r="CA342" i="16"/>
  <c r="CB342" i="16"/>
  <c r="CC342" i="16"/>
  <c r="BB343" i="16"/>
  <c r="BC343" i="16"/>
  <c r="BE343" i="16"/>
  <c r="BF343" i="16"/>
  <c r="BG343" i="16"/>
  <c r="BH343" i="16"/>
  <c r="BI343" i="16"/>
  <c r="BJ343" i="16"/>
  <c r="BK343" i="16"/>
  <c r="BL343" i="16"/>
  <c r="BM343" i="16"/>
  <c r="BN343" i="16"/>
  <c r="BO343" i="16"/>
  <c r="BP343" i="16"/>
  <c r="BQ343" i="16"/>
  <c r="BR343" i="16"/>
  <c r="BS343" i="16"/>
  <c r="BT343" i="16"/>
  <c r="BU343" i="16"/>
  <c r="BV343" i="16"/>
  <c r="BW343" i="16"/>
  <c r="BX343" i="16"/>
  <c r="BY343" i="16"/>
  <c r="BZ343" i="16"/>
  <c r="CA343" i="16"/>
  <c r="CB343" i="16"/>
  <c r="CC343" i="16"/>
  <c r="BB344" i="16"/>
  <c r="BC344" i="16"/>
  <c r="BE344" i="16"/>
  <c r="BF344" i="16"/>
  <c r="BG344" i="16"/>
  <c r="BH344" i="16"/>
  <c r="BI344" i="16"/>
  <c r="BJ344" i="16"/>
  <c r="BK344" i="16"/>
  <c r="BL344" i="16"/>
  <c r="BM344" i="16"/>
  <c r="BN344" i="16"/>
  <c r="BO344" i="16"/>
  <c r="BP344" i="16"/>
  <c r="BQ344" i="16"/>
  <c r="BR344" i="16"/>
  <c r="BS344" i="16"/>
  <c r="BT344" i="16"/>
  <c r="BU344" i="16"/>
  <c r="BV344" i="16"/>
  <c r="BW344" i="16"/>
  <c r="BX344" i="16"/>
  <c r="BY344" i="16"/>
  <c r="BZ344" i="16"/>
  <c r="CA344" i="16"/>
  <c r="CB344" i="16"/>
  <c r="CC344" i="16"/>
  <c r="BB345" i="16"/>
  <c r="BC345" i="16"/>
  <c r="BE345" i="16"/>
  <c r="BF345" i="16"/>
  <c r="BG345" i="16"/>
  <c r="BH345" i="16"/>
  <c r="BI345" i="16"/>
  <c r="BJ345" i="16"/>
  <c r="BK345" i="16"/>
  <c r="BL345" i="16"/>
  <c r="BM345" i="16"/>
  <c r="BN345" i="16"/>
  <c r="BO345" i="16"/>
  <c r="BP345" i="16"/>
  <c r="BQ345" i="16"/>
  <c r="BR345" i="16"/>
  <c r="BS345" i="16"/>
  <c r="BT345" i="16"/>
  <c r="BU345" i="16"/>
  <c r="BV345" i="16"/>
  <c r="BW345" i="16"/>
  <c r="BX345" i="16"/>
  <c r="BY345" i="16"/>
  <c r="BZ345" i="16"/>
  <c r="CA345" i="16"/>
  <c r="CB345" i="16"/>
  <c r="CC345" i="16"/>
  <c r="BB346" i="16"/>
  <c r="BC346" i="16"/>
  <c r="BE346" i="16"/>
  <c r="BF346" i="16"/>
  <c r="BG346" i="16"/>
  <c r="BH346" i="16"/>
  <c r="BI346" i="16"/>
  <c r="BJ346" i="16"/>
  <c r="BK346" i="16"/>
  <c r="BL346" i="16"/>
  <c r="BM346" i="16"/>
  <c r="BN346" i="16"/>
  <c r="BO346" i="16"/>
  <c r="BP346" i="16"/>
  <c r="BQ346" i="16"/>
  <c r="BR346" i="16"/>
  <c r="BS346" i="16"/>
  <c r="BT346" i="16"/>
  <c r="BU346" i="16"/>
  <c r="BV346" i="16"/>
  <c r="BW346" i="16"/>
  <c r="BX346" i="16"/>
  <c r="BY346" i="16"/>
  <c r="BZ346" i="16"/>
  <c r="CA346" i="16"/>
  <c r="CB346" i="16"/>
  <c r="CC346" i="16"/>
  <c r="BB347" i="16"/>
  <c r="BC347" i="16"/>
  <c r="BE347" i="16"/>
  <c r="BF347" i="16"/>
  <c r="BG347" i="16"/>
  <c r="BH347" i="16"/>
  <c r="BI347" i="16"/>
  <c r="BJ347" i="16"/>
  <c r="BK347" i="16"/>
  <c r="BL347" i="16"/>
  <c r="BM347" i="16"/>
  <c r="BN347" i="16"/>
  <c r="BO347" i="16"/>
  <c r="BP347" i="16"/>
  <c r="BQ347" i="16"/>
  <c r="BR347" i="16"/>
  <c r="BS347" i="16"/>
  <c r="BT347" i="16"/>
  <c r="BU347" i="16"/>
  <c r="BV347" i="16"/>
  <c r="BW347" i="16"/>
  <c r="BX347" i="16"/>
  <c r="BY347" i="16"/>
  <c r="BZ347" i="16"/>
  <c r="CA347" i="16"/>
  <c r="CB347" i="16"/>
  <c r="CC347" i="16"/>
  <c r="BB348" i="16"/>
  <c r="BC348" i="16"/>
  <c r="BE348" i="16"/>
  <c r="BF348" i="16"/>
  <c r="BG348" i="16"/>
  <c r="BH348" i="16"/>
  <c r="BI348" i="16"/>
  <c r="BJ348" i="16"/>
  <c r="BK348" i="16"/>
  <c r="BL348" i="16"/>
  <c r="BM348" i="16"/>
  <c r="BN348" i="16"/>
  <c r="BO348" i="16"/>
  <c r="BP348" i="16"/>
  <c r="BQ348" i="16"/>
  <c r="BR348" i="16"/>
  <c r="BS348" i="16"/>
  <c r="BT348" i="16"/>
  <c r="BU348" i="16"/>
  <c r="BV348" i="16"/>
  <c r="BW348" i="16"/>
  <c r="BX348" i="16"/>
  <c r="BY348" i="16"/>
  <c r="BZ348" i="16"/>
  <c r="CA348" i="16"/>
  <c r="CB348" i="16"/>
  <c r="CC348" i="16"/>
  <c r="BB349" i="16"/>
  <c r="BC349" i="16"/>
  <c r="BE349" i="16"/>
  <c r="BF349" i="16"/>
  <c r="BG349" i="16"/>
  <c r="BH349" i="16"/>
  <c r="BI349" i="16"/>
  <c r="BJ349" i="16"/>
  <c r="BK349" i="16"/>
  <c r="BL349" i="16"/>
  <c r="BM349" i="16"/>
  <c r="BN349" i="16"/>
  <c r="BO349" i="16"/>
  <c r="BP349" i="16"/>
  <c r="BQ349" i="16"/>
  <c r="BR349" i="16"/>
  <c r="BS349" i="16"/>
  <c r="BT349" i="16"/>
  <c r="BU349" i="16"/>
  <c r="BV349" i="16"/>
  <c r="BW349" i="16"/>
  <c r="BX349" i="16"/>
  <c r="BY349" i="16"/>
  <c r="BZ349" i="16"/>
  <c r="CA349" i="16"/>
  <c r="CB349" i="16"/>
  <c r="CC349" i="16"/>
  <c r="BB350" i="16"/>
  <c r="BC350" i="16"/>
  <c r="BE350" i="16"/>
  <c r="BF350" i="16"/>
  <c r="BG350" i="16"/>
  <c r="BH350" i="16"/>
  <c r="BI350" i="16"/>
  <c r="BJ350" i="16"/>
  <c r="BK350" i="16"/>
  <c r="BL350" i="16"/>
  <c r="BM350" i="16"/>
  <c r="BN350" i="16"/>
  <c r="BO350" i="16"/>
  <c r="BP350" i="16"/>
  <c r="BQ350" i="16"/>
  <c r="BR350" i="16"/>
  <c r="BS350" i="16"/>
  <c r="BT350" i="16"/>
  <c r="BU350" i="16"/>
  <c r="BV350" i="16"/>
  <c r="BW350" i="16"/>
  <c r="BX350" i="16"/>
  <c r="BY350" i="16"/>
  <c r="BZ350" i="16"/>
  <c r="CA350" i="16"/>
  <c r="CB350" i="16"/>
  <c r="CC350" i="16"/>
  <c r="BB351" i="16"/>
  <c r="BC351" i="16"/>
  <c r="BE351" i="16"/>
  <c r="BF351" i="16"/>
  <c r="BG351" i="16"/>
  <c r="BH351" i="16"/>
  <c r="BI351" i="16"/>
  <c r="BJ351" i="16"/>
  <c r="BK351" i="16"/>
  <c r="BL351" i="16"/>
  <c r="BM351" i="16"/>
  <c r="BN351" i="16"/>
  <c r="BO351" i="16"/>
  <c r="BP351" i="16"/>
  <c r="BQ351" i="16"/>
  <c r="BR351" i="16"/>
  <c r="BS351" i="16"/>
  <c r="BT351" i="16"/>
  <c r="BU351" i="16"/>
  <c r="BV351" i="16"/>
  <c r="BW351" i="16"/>
  <c r="BX351" i="16"/>
  <c r="BY351" i="16"/>
  <c r="BZ351" i="16"/>
  <c r="CA351" i="16"/>
  <c r="CB351" i="16"/>
  <c r="CC351" i="16"/>
  <c r="BB352" i="16"/>
  <c r="BC352" i="16"/>
  <c r="BE352" i="16"/>
  <c r="BF352" i="16"/>
  <c r="BG352" i="16"/>
  <c r="BH352" i="16"/>
  <c r="BI352" i="16"/>
  <c r="BJ352" i="16"/>
  <c r="BK352" i="16"/>
  <c r="BL352" i="16"/>
  <c r="BM352" i="16"/>
  <c r="BN352" i="16"/>
  <c r="BO352" i="16"/>
  <c r="BP352" i="16"/>
  <c r="BQ352" i="16"/>
  <c r="BR352" i="16"/>
  <c r="BS352" i="16"/>
  <c r="BT352" i="16"/>
  <c r="BU352" i="16"/>
  <c r="BV352" i="16"/>
  <c r="BW352" i="16"/>
  <c r="BX352" i="16"/>
  <c r="BY352" i="16"/>
  <c r="BZ352" i="16"/>
  <c r="CA352" i="16"/>
  <c r="CB352" i="16"/>
  <c r="CC352" i="16"/>
  <c r="BB353" i="16"/>
  <c r="BC353" i="16"/>
  <c r="BE353" i="16"/>
  <c r="BF353" i="16"/>
  <c r="BG353" i="16"/>
  <c r="BH353" i="16"/>
  <c r="BI353" i="16"/>
  <c r="BJ353" i="16"/>
  <c r="BK353" i="16"/>
  <c r="BL353" i="16"/>
  <c r="BM353" i="16"/>
  <c r="BN353" i="16"/>
  <c r="BO353" i="16"/>
  <c r="BP353" i="16"/>
  <c r="BQ353" i="16"/>
  <c r="BR353" i="16"/>
  <c r="BS353" i="16"/>
  <c r="BT353" i="16"/>
  <c r="BU353" i="16"/>
  <c r="BV353" i="16"/>
  <c r="BW353" i="16"/>
  <c r="BX353" i="16"/>
  <c r="BY353" i="16"/>
  <c r="BZ353" i="16"/>
  <c r="CA353" i="16"/>
  <c r="CB353" i="16"/>
  <c r="CC353" i="16"/>
  <c r="BB354" i="16"/>
  <c r="BC354" i="16"/>
  <c r="BE354" i="16"/>
  <c r="BF354" i="16"/>
  <c r="BG354" i="16"/>
  <c r="BH354" i="16"/>
  <c r="BI354" i="16"/>
  <c r="BJ354" i="16"/>
  <c r="BK354" i="16"/>
  <c r="BL354" i="16"/>
  <c r="BM354" i="16"/>
  <c r="BN354" i="16"/>
  <c r="BO354" i="16"/>
  <c r="BP354" i="16"/>
  <c r="BQ354" i="16"/>
  <c r="BR354" i="16"/>
  <c r="BS354" i="16"/>
  <c r="BT354" i="16"/>
  <c r="BU354" i="16"/>
  <c r="BV354" i="16"/>
  <c r="BW354" i="16"/>
  <c r="BX354" i="16"/>
  <c r="BY354" i="16"/>
  <c r="BZ354" i="16"/>
  <c r="CA354" i="16"/>
  <c r="CB354" i="16"/>
  <c r="CC354" i="16"/>
  <c r="BB355" i="16"/>
  <c r="BC355" i="16"/>
  <c r="BE355" i="16"/>
  <c r="BF355" i="16"/>
  <c r="BG355" i="16"/>
  <c r="BH355" i="16"/>
  <c r="BI355" i="16"/>
  <c r="BJ355" i="16"/>
  <c r="BK355" i="16"/>
  <c r="BL355" i="16"/>
  <c r="BM355" i="16"/>
  <c r="BN355" i="16"/>
  <c r="BO355" i="16"/>
  <c r="BP355" i="16"/>
  <c r="BQ355" i="16"/>
  <c r="BR355" i="16"/>
  <c r="BS355" i="16"/>
  <c r="BT355" i="16"/>
  <c r="BU355" i="16"/>
  <c r="BV355" i="16"/>
  <c r="BW355" i="16"/>
  <c r="BX355" i="16"/>
  <c r="BY355" i="16"/>
  <c r="BZ355" i="16"/>
  <c r="CA355" i="16"/>
  <c r="CB355" i="16"/>
  <c r="CC355" i="16"/>
  <c r="BB356" i="16"/>
  <c r="BC356" i="16"/>
  <c r="BE356" i="16"/>
  <c r="BF356" i="16"/>
  <c r="BG356" i="16"/>
  <c r="BH356" i="16"/>
  <c r="BI356" i="16"/>
  <c r="BJ356" i="16"/>
  <c r="BK356" i="16"/>
  <c r="BL356" i="16"/>
  <c r="BM356" i="16"/>
  <c r="BN356" i="16"/>
  <c r="BO356" i="16"/>
  <c r="BP356" i="16"/>
  <c r="BQ356" i="16"/>
  <c r="BR356" i="16"/>
  <c r="BS356" i="16"/>
  <c r="BT356" i="16"/>
  <c r="BU356" i="16"/>
  <c r="BV356" i="16"/>
  <c r="BW356" i="16"/>
  <c r="BX356" i="16"/>
  <c r="BY356" i="16"/>
  <c r="BZ356" i="16"/>
  <c r="CA356" i="16"/>
  <c r="CB356" i="16"/>
  <c r="CC356" i="16"/>
  <c r="BB357" i="16"/>
  <c r="BC357" i="16"/>
  <c r="BE357" i="16"/>
  <c r="BF357" i="16"/>
  <c r="BG357" i="16"/>
  <c r="BH357" i="16"/>
  <c r="BI357" i="16"/>
  <c r="BJ357" i="16"/>
  <c r="BK357" i="16"/>
  <c r="BL357" i="16"/>
  <c r="BM357" i="16"/>
  <c r="BN357" i="16"/>
  <c r="BO357" i="16"/>
  <c r="BP357" i="16"/>
  <c r="BQ357" i="16"/>
  <c r="BR357" i="16"/>
  <c r="BS357" i="16"/>
  <c r="BT357" i="16"/>
  <c r="BU357" i="16"/>
  <c r="BV357" i="16"/>
  <c r="BW357" i="16"/>
  <c r="BX357" i="16"/>
  <c r="BY357" i="16"/>
  <c r="BZ357" i="16"/>
  <c r="CA357" i="16"/>
  <c r="CB357" i="16"/>
  <c r="CC357" i="16"/>
  <c r="BB358" i="16"/>
  <c r="BC358" i="16"/>
  <c r="BE358" i="16"/>
  <c r="BF358" i="16"/>
  <c r="BG358" i="16"/>
  <c r="BH358" i="16"/>
  <c r="BI358" i="16"/>
  <c r="BJ358" i="16"/>
  <c r="BK358" i="16"/>
  <c r="BL358" i="16"/>
  <c r="BM358" i="16"/>
  <c r="BN358" i="16"/>
  <c r="BO358" i="16"/>
  <c r="BP358" i="16"/>
  <c r="BQ358" i="16"/>
  <c r="BR358" i="16"/>
  <c r="BS358" i="16"/>
  <c r="BT358" i="16"/>
  <c r="BU358" i="16"/>
  <c r="BV358" i="16"/>
  <c r="BW358" i="16"/>
  <c r="BX358" i="16"/>
  <c r="BY358" i="16"/>
  <c r="BZ358" i="16"/>
  <c r="CA358" i="16"/>
  <c r="CB358" i="16"/>
  <c r="CC358" i="16"/>
  <c r="BB359" i="16"/>
  <c r="BC359" i="16"/>
  <c r="BE359" i="16"/>
  <c r="BF359" i="16"/>
  <c r="BG359" i="16"/>
  <c r="BH359" i="16"/>
  <c r="BI359" i="16"/>
  <c r="BJ359" i="16"/>
  <c r="BK359" i="16"/>
  <c r="BL359" i="16"/>
  <c r="BM359" i="16"/>
  <c r="BN359" i="16"/>
  <c r="BO359" i="16"/>
  <c r="BP359" i="16"/>
  <c r="BQ359" i="16"/>
  <c r="BR359" i="16"/>
  <c r="BS359" i="16"/>
  <c r="BT359" i="16"/>
  <c r="BU359" i="16"/>
  <c r="BV359" i="16"/>
  <c r="BW359" i="16"/>
  <c r="BX359" i="16"/>
  <c r="BY359" i="16"/>
  <c r="BZ359" i="16"/>
  <c r="CA359" i="16"/>
  <c r="CB359" i="16"/>
  <c r="CC359" i="16"/>
  <c r="BB360" i="16"/>
  <c r="BC360" i="16"/>
  <c r="BE360" i="16"/>
  <c r="BF360" i="16"/>
  <c r="BG360" i="16"/>
  <c r="BH360" i="16"/>
  <c r="BI360" i="16"/>
  <c r="BJ360" i="16"/>
  <c r="BK360" i="16"/>
  <c r="BL360" i="16"/>
  <c r="BM360" i="16"/>
  <c r="BN360" i="16"/>
  <c r="BO360" i="16"/>
  <c r="BP360" i="16"/>
  <c r="BQ360" i="16"/>
  <c r="BR360" i="16"/>
  <c r="BS360" i="16"/>
  <c r="BT360" i="16"/>
  <c r="BU360" i="16"/>
  <c r="BV360" i="16"/>
  <c r="BW360" i="16"/>
  <c r="BX360" i="16"/>
  <c r="BY360" i="16"/>
  <c r="BZ360" i="16"/>
  <c r="CA360" i="16"/>
  <c r="CB360" i="16"/>
  <c r="CC360" i="16"/>
  <c r="BB361" i="16"/>
  <c r="BC361" i="16"/>
  <c r="BE361" i="16"/>
  <c r="BF361" i="16"/>
  <c r="BG361" i="16"/>
  <c r="BH361" i="16"/>
  <c r="BI361" i="16"/>
  <c r="BJ361" i="16"/>
  <c r="BK361" i="16"/>
  <c r="BL361" i="16"/>
  <c r="BM361" i="16"/>
  <c r="BN361" i="16"/>
  <c r="BO361" i="16"/>
  <c r="BP361" i="16"/>
  <c r="BQ361" i="16"/>
  <c r="BR361" i="16"/>
  <c r="BS361" i="16"/>
  <c r="BT361" i="16"/>
  <c r="BU361" i="16"/>
  <c r="BV361" i="16"/>
  <c r="BW361" i="16"/>
  <c r="BX361" i="16"/>
  <c r="BY361" i="16"/>
  <c r="BZ361" i="16"/>
  <c r="CA361" i="16"/>
  <c r="CB361" i="16"/>
  <c r="CC361" i="16"/>
  <c r="BB362" i="16"/>
  <c r="BC362" i="16"/>
  <c r="BE362" i="16"/>
  <c r="BF362" i="16"/>
  <c r="BG362" i="16"/>
  <c r="BH362" i="16"/>
  <c r="BI362" i="16"/>
  <c r="BJ362" i="16"/>
  <c r="BK362" i="16"/>
  <c r="BL362" i="16"/>
  <c r="BM362" i="16"/>
  <c r="BN362" i="16"/>
  <c r="BO362" i="16"/>
  <c r="BP362" i="16"/>
  <c r="BQ362" i="16"/>
  <c r="BR362" i="16"/>
  <c r="BS362" i="16"/>
  <c r="BT362" i="16"/>
  <c r="BU362" i="16"/>
  <c r="BV362" i="16"/>
  <c r="BW362" i="16"/>
  <c r="BX362" i="16"/>
  <c r="BY362" i="16"/>
  <c r="BZ362" i="16"/>
  <c r="CA362" i="16"/>
  <c r="CB362" i="16"/>
  <c r="CC362" i="16"/>
  <c r="BB363" i="16"/>
  <c r="BC363" i="16"/>
  <c r="BE363" i="16"/>
  <c r="BF363" i="16"/>
  <c r="BG363" i="16"/>
  <c r="BH363" i="16"/>
  <c r="BI363" i="16"/>
  <c r="BJ363" i="16"/>
  <c r="BK363" i="16"/>
  <c r="BL363" i="16"/>
  <c r="BM363" i="16"/>
  <c r="BN363" i="16"/>
  <c r="BO363" i="16"/>
  <c r="BP363" i="16"/>
  <c r="BQ363" i="16"/>
  <c r="BR363" i="16"/>
  <c r="BS363" i="16"/>
  <c r="BT363" i="16"/>
  <c r="BU363" i="16"/>
  <c r="BV363" i="16"/>
  <c r="BW363" i="16"/>
  <c r="BX363" i="16"/>
  <c r="BY363" i="16"/>
  <c r="BZ363" i="16"/>
  <c r="CA363" i="16"/>
  <c r="CB363" i="16"/>
  <c r="CC363" i="16"/>
  <c r="BB364" i="16"/>
  <c r="BC364" i="16"/>
  <c r="BE364" i="16"/>
  <c r="BF364" i="16"/>
  <c r="BG364" i="16"/>
  <c r="BH364" i="16"/>
  <c r="BI364" i="16"/>
  <c r="BJ364" i="16"/>
  <c r="BK364" i="16"/>
  <c r="BL364" i="16"/>
  <c r="BM364" i="16"/>
  <c r="BN364" i="16"/>
  <c r="BO364" i="16"/>
  <c r="BP364" i="16"/>
  <c r="BQ364" i="16"/>
  <c r="BR364" i="16"/>
  <c r="BS364" i="16"/>
  <c r="BT364" i="16"/>
  <c r="BU364" i="16"/>
  <c r="BV364" i="16"/>
  <c r="BW364" i="16"/>
  <c r="BX364" i="16"/>
  <c r="BY364" i="16"/>
  <c r="BZ364" i="16"/>
  <c r="CA364" i="16"/>
  <c r="CB364" i="16"/>
  <c r="CC364" i="16"/>
  <c r="BB365" i="16"/>
  <c r="BC365" i="16"/>
  <c r="BE365" i="16"/>
  <c r="BF365" i="16"/>
  <c r="BG365" i="16"/>
  <c r="BH365" i="16"/>
  <c r="BI365" i="16"/>
  <c r="BJ365" i="16"/>
  <c r="BK365" i="16"/>
  <c r="BL365" i="16"/>
  <c r="BM365" i="16"/>
  <c r="BN365" i="16"/>
  <c r="BO365" i="16"/>
  <c r="BP365" i="16"/>
  <c r="BQ365" i="16"/>
  <c r="BR365" i="16"/>
  <c r="BS365" i="16"/>
  <c r="BT365" i="16"/>
  <c r="BU365" i="16"/>
  <c r="BV365" i="16"/>
  <c r="BW365" i="16"/>
  <c r="BX365" i="16"/>
  <c r="BY365" i="16"/>
  <c r="BZ365" i="16"/>
  <c r="CA365" i="16"/>
  <c r="CB365" i="16"/>
  <c r="CC365" i="16"/>
  <c r="BB366" i="16"/>
  <c r="BC366" i="16"/>
  <c r="BE366" i="16"/>
  <c r="BF366" i="16"/>
  <c r="BG366" i="16"/>
  <c r="BH366" i="16"/>
  <c r="BI366" i="16"/>
  <c r="BJ366" i="16"/>
  <c r="BK366" i="16"/>
  <c r="BL366" i="16"/>
  <c r="BM366" i="16"/>
  <c r="BN366" i="16"/>
  <c r="BO366" i="16"/>
  <c r="BP366" i="16"/>
  <c r="BQ366" i="16"/>
  <c r="BR366" i="16"/>
  <c r="BS366" i="16"/>
  <c r="BT366" i="16"/>
  <c r="BU366" i="16"/>
  <c r="BV366" i="16"/>
  <c r="BW366" i="16"/>
  <c r="BX366" i="16"/>
  <c r="BY366" i="16"/>
  <c r="BZ366" i="16"/>
  <c r="CA366" i="16"/>
  <c r="CB366" i="16"/>
  <c r="CC366" i="16"/>
  <c r="BC3" i="16"/>
  <c r="BE3" i="16"/>
  <c r="BF3" i="16"/>
  <c r="BG3" i="16"/>
  <c r="BH3" i="16"/>
  <c r="BI3" i="16"/>
  <c r="BJ3" i="16"/>
  <c r="BK3" i="16"/>
  <c r="BL3" i="16"/>
  <c r="BM3" i="16"/>
  <c r="BN3" i="16"/>
  <c r="BO3" i="16"/>
  <c r="BP3" i="16"/>
  <c r="BQ3" i="16"/>
  <c r="BR3" i="16"/>
  <c r="BS3" i="16"/>
  <c r="BT3" i="16"/>
  <c r="BU3" i="16"/>
  <c r="BV3" i="16"/>
  <c r="BW3" i="16"/>
  <c r="BX3" i="16"/>
  <c r="BY3" i="16"/>
  <c r="BZ3" i="16"/>
  <c r="CA3" i="16"/>
  <c r="CB3" i="16"/>
  <c r="CC3" i="16"/>
  <c r="BB3" i="16"/>
  <c r="J112" i="4" l="1"/>
  <c r="N65" i="4"/>
  <c r="N247" i="4"/>
  <c r="R77" i="4"/>
  <c r="I279" i="4"/>
  <c r="M301" i="4"/>
  <c r="N299" i="4"/>
  <c r="R52" i="4"/>
  <c r="M20" i="4"/>
  <c r="M36" i="4"/>
  <c r="M344" i="4"/>
  <c r="Q192" i="4"/>
  <c r="J335" i="4"/>
  <c r="R82" i="4"/>
  <c r="R173" i="4"/>
  <c r="R207" i="4"/>
  <c r="I61" i="4"/>
  <c r="I312" i="4"/>
  <c r="M218" i="4"/>
  <c r="M213" i="4"/>
  <c r="J114" i="4"/>
  <c r="N280" i="4"/>
  <c r="R222" i="4"/>
  <c r="R244" i="4"/>
  <c r="M359" i="4"/>
  <c r="R243" i="4"/>
  <c r="R282" i="4"/>
  <c r="U69" i="4"/>
  <c r="V72" i="4"/>
  <c r="U61" i="4"/>
  <c r="V23" i="4"/>
  <c r="U82" i="4"/>
  <c r="J193" i="4"/>
  <c r="V237" i="4"/>
  <c r="U75" i="4"/>
  <c r="J192" i="4"/>
  <c r="V236" i="4"/>
  <c r="U155" i="4"/>
  <c r="J150" i="4"/>
  <c r="Z125" i="4"/>
  <c r="U184" i="4"/>
  <c r="J236" i="4"/>
  <c r="Z213" i="4"/>
  <c r="Z331" i="4"/>
  <c r="Y234" i="4"/>
  <c r="Y236" i="4"/>
  <c r="N114" i="4"/>
  <c r="I106" i="4"/>
  <c r="I71" i="4"/>
  <c r="N135" i="4"/>
  <c r="I128" i="4"/>
  <c r="N179" i="4"/>
  <c r="I80" i="4"/>
  <c r="J41" i="4"/>
  <c r="J343" i="4"/>
  <c r="R53" i="4"/>
  <c r="V45" i="4"/>
  <c r="Z326" i="4"/>
  <c r="M112" i="4"/>
  <c r="J56" i="4"/>
  <c r="J361" i="4"/>
  <c r="R107" i="4"/>
  <c r="V55" i="4"/>
  <c r="M63" i="4"/>
  <c r="N118" i="4"/>
  <c r="R67" i="4"/>
  <c r="V39" i="4"/>
  <c r="M146" i="4"/>
  <c r="J55" i="4"/>
  <c r="R23" i="4"/>
  <c r="V194" i="4"/>
  <c r="M142" i="4"/>
  <c r="U156" i="4"/>
  <c r="N133" i="4"/>
  <c r="J134" i="4"/>
  <c r="V274" i="4"/>
  <c r="M302" i="4"/>
  <c r="U291" i="4"/>
  <c r="R224" i="4"/>
  <c r="V323" i="4"/>
  <c r="I135" i="4"/>
  <c r="J152" i="4"/>
  <c r="N180" i="4"/>
  <c r="R247" i="4"/>
  <c r="V282" i="4"/>
  <c r="I142" i="4"/>
  <c r="M300" i="4"/>
  <c r="Y114" i="4"/>
  <c r="J219" i="4"/>
  <c r="N197" i="4"/>
  <c r="V354" i="4"/>
  <c r="Y50" i="4"/>
  <c r="J222" i="4"/>
  <c r="N199" i="4"/>
  <c r="I221" i="4"/>
  <c r="Y37" i="4"/>
  <c r="J208" i="4"/>
  <c r="N203" i="4"/>
  <c r="R240" i="4"/>
  <c r="Z105" i="4"/>
  <c r="I255" i="4"/>
  <c r="Y30" i="4"/>
  <c r="V204" i="4"/>
  <c r="N89" i="4"/>
  <c r="J223" i="4"/>
  <c r="R249" i="4"/>
  <c r="Z186" i="4"/>
  <c r="J229" i="4"/>
  <c r="N267" i="4"/>
  <c r="R275" i="4"/>
  <c r="Z178" i="4"/>
  <c r="I273" i="4"/>
  <c r="Q133" i="4"/>
  <c r="Y193" i="4"/>
  <c r="R298" i="4"/>
  <c r="Z168" i="4"/>
  <c r="Q183" i="4"/>
  <c r="J233" i="4"/>
  <c r="I293" i="4"/>
  <c r="Q163" i="4"/>
  <c r="J189" i="4"/>
  <c r="J234" i="4"/>
  <c r="R299" i="4"/>
  <c r="Q134" i="4"/>
  <c r="J269" i="4"/>
  <c r="N295" i="4"/>
  <c r="Z246" i="4"/>
  <c r="I311" i="4"/>
  <c r="Q248" i="4"/>
  <c r="N270" i="4"/>
  <c r="I295" i="4"/>
  <c r="Y163" i="4"/>
  <c r="J268" i="4"/>
  <c r="N312" i="4"/>
  <c r="V76" i="4"/>
  <c r="Z228" i="4"/>
  <c r="I332" i="4"/>
  <c r="Q261" i="4"/>
  <c r="M279" i="4"/>
  <c r="Z151" i="4"/>
  <c r="N303" i="4"/>
  <c r="V71" i="4"/>
  <c r="Z226" i="4"/>
  <c r="J126" i="4"/>
  <c r="N304" i="4"/>
  <c r="V85" i="4"/>
  <c r="Z272" i="4"/>
  <c r="M97" i="4"/>
  <c r="J341" i="4"/>
  <c r="Z73" i="4"/>
  <c r="M45" i="4"/>
  <c r="N191" i="4"/>
  <c r="V244" i="4"/>
  <c r="I247" i="4"/>
  <c r="J23" i="4"/>
  <c r="N188" i="4"/>
  <c r="R54" i="4"/>
  <c r="Q145" i="4"/>
  <c r="J122" i="4"/>
  <c r="N192" i="4"/>
  <c r="N316" i="4"/>
  <c r="R118" i="4"/>
  <c r="R226" i="4"/>
  <c r="V43" i="4"/>
  <c r="V269" i="4"/>
  <c r="Z153" i="4"/>
  <c r="M364" i="4"/>
  <c r="Q162" i="4"/>
  <c r="U38" i="4"/>
  <c r="Y39" i="4"/>
  <c r="R68" i="4"/>
  <c r="R242" i="4"/>
  <c r="V266" i="4"/>
  <c r="Z176" i="4"/>
  <c r="I271" i="4"/>
  <c r="M105" i="4"/>
  <c r="J190" i="4"/>
  <c r="N74" i="4"/>
  <c r="N167" i="4"/>
  <c r="N308" i="4"/>
  <c r="R109" i="4"/>
  <c r="R239" i="4"/>
  <c r="V70" i="4"/>
  <c r="V265" i="4"/>
  <c r="Z150" i="4"/>
  <c r="I66" i="4"/>
  <c r="I275" i="4"/>
  <c r="M33" i="4"/>
  <c r="Q119" i="4"/>
  <c r="Q201" i="4"/>
  <c r="U145" i="4"/>
  <c r="Y60" i="4"/>
  <c r="N25" i="4"/>
  <c r="N290" i="4"/>
  <c r="V296" i="4"/>
  <c r="Q99" i="4"/>
  <c r="U183" i="4"/>
  <c r="J253" i="4"/>
  <c r="N54" i="4"/>
  <c r="N321" i="4"/>
  <c r="R100" i="4"/>
  <c r="R266" i="4"/>
  <c r="V327" i="4"/>
  <c r="Z171" i="4"/>
  <c r="I62" i="4"/>
  <c r="M143" i="4"/>
  <c r="Q263" i="4"/>
  <c r="U212" i="4"/>
  <c r="Y237" i="4"/>
  <c r="N171" i="4"/>
  <c r="J35" i="4"/>
  <c r="N149" i="4"/>
  <c r="N283" i="4"/>
  <c r="I58" i="4"/>
  <c r="M205" i="4"/>
  <c r="R122" i="4"/>
  <c r="Y231" i="4"/>
  <c r="R75" i="4"/>
  <c r="V133" i="4"/>
  <c r="I113" i="4"/>
  <c r="I305" i="4"/>
  <c r="Q70" i="4"/>
  <c r="Q327" i="4"/>
  <c r="J115" i="4"/>
  <c r="J144" i="4"/>
  <c r="J309" i="4"/>
  <c r="N115" i="4"/>
  <c r="N340" i="4"/>
  <c r="R308" i="4"/>
  <c r="V158" i="4"/>
  <c r="V345" i="4"/>
  <c r="Z273" i="4"/>
  <c r="I344" i="4"/>
  <c r="M246" i="4"/>
  <c r="Q97" i="4"/>
  <c r="Q305" i="4"/>
  <c r="Y270" i="4"/>
  <c r="J32" i="4"/>
  <c r="J145" i="4"/>
  <c r="J321" i="4"/>
  <c r="N117" i="4"/>
  <c r="N333" i="4"/>
  <c r="R147" i="4"/>
  <c r="R303" i="4"/>
  <c r="V160" i="4"/>
  <c r="V356" i="4"/>
  <c r="Z271" i="4"/>
  <c r="I157" i="4"/>
  <c r="M226" i="4"/>
  <c r="Q351" i="4"/>
  <c r="U320" i="4"/>
  <c r="Y290" i="4"/>
  <c r="N351" i="4"/>
  <c r="I159" i="4"/>
  <c r="U321" i="4"/>
  <c r="Y285" i="4"/>
  <c r="V130" i="4"/>
  <c r="V190" i="4"/>
  <c r="Q290" i="4"/>
  <c r="J28" i="4"/>
  <c r="I73" i="4"/>
  <c r="Q285" i="4"/>
  <c r="R316" i="4"/>
  <c r="U231" i="4"/>
  <c r="J123" i="4"/>
  <c r="J169" i="4"/>
  <c r="J323" i="4"/>
  <c r="N128" i="4"/>
  <c r="N212" i="4"/>
  <c r="R146" i="4"/>
  <c r="V143" i="4"/>
  <c r="Z49" i="4"/>
  <c r="Q15" i="4"/>
  <c r="J117" i="4"/>
  <c r="J148" i="4"/>
  <c r="N43" i="4"/>
  <c r="N361" i="4"/>
  <c r="R142" i="4"/>
  <c r="R309" i="4"/>
  <c r="V175" i="4"/>
  <c r="Z101" i="4"/>
  <c r="I158" i="4"/>
  <c r="M277" i="4"/>
  <c r="Q73" i="4"/>
  <c r="U286" i="4"/>
  <c r="Y328" i="4"/>
  <c r="J211" i="4"/>
  <c r="J315" i="4"/>
  <c r="N19" i="4"/>
  <c r="N352" i="4"/>
  <c r="R143" i="4"/>
  <c r="V177" i="4"/>
  <c r="Z67" i="4"/>
  <c r="Z295" i="4"/>
  <c r="I160" i="4"/>
  <c r="M272" i="4"/>
  <c r="Q89" i="4"/>
  <c r="U300" i="4"/>
  <c r="Y336" i="4"/>
  <c r="J54" i="4"/>
  <c r="Y239" i="4"/>
  <c r="N35" i="4"/>
  <c r="Q28" i="4"/>
  <c r="J151" i="4"/>
  <c r="Q88" i="4"/>
  <c r="J164" i="4"/>
  <c r="V359" i="4"/>
  <c r="J91" i="4"/>
  <c r="J209" i="4"/>
  <c r="N86" i="4"/>
  <c r="N256" i="4"/>
  <c r="R164" i="4"/>
  <c r="R293" i="4"/>
  <c r="V176" i="4"/>
  <c r="Z64" i="4"/>
  <c r="Z312" i="4"/>
  <c r="M287" i="4"/>
  <c r="Q81" i="4"/>
  <c r="U79" i="4"/>
  <c r="U353" i="4"/>
  <c r="J202" i="4"/>
  <c r="N16" i="4"/>
  <c r="N260" i="4"/>
  <c r="V150" i="4"/>
  <c r="Z31" i="4"/>
  <c r="Z319" i="4"/>
  <c r="I143" i="4"/>
  <c r="M26" i="4"/>
  <c r="M330" i="4"/>
  <c r="Q132" i="4"/>
  <c r="N119" i="4"/>
  <c r="Q96" i="4"/>
  <c r="M145" i="4"/>
  <c r="U216" i="4"/>
  <c r="R270" i="4"/>
  <c r="N28" i="4"/>
  <c r="N282" i="4"/>
  <c r="I307" i="4"/>
  <c r="U226" i="4"/>
  <c r="N284" i="4"/>
  <c r="J18" i="4"/>
  <c r="J212" i="4"/>
  <c r="J339" i="4"/>
  <c r="N130" i="4"/>
  <c r="N262" i="4"/>
  <c r="R211" i="4"/>
  <c r="R364" i="4"/>
  <c r="V162" i="4"/>
  <c r="Z112" i="4"/>
  <c r="Z306" i="4"/>
  <c r="I141" i="4"/>
  <c r="M101" i="4"/>
  <c r="M285" i="4"/>
  <c r="Q30" i="4"/>
  <c r="U68" i="4"/>
  <c r="U364" i="4"/>
  <c r="R35" i="4"/>
  <c r="V268" i="4"/>
  <c r="J20" i="4"/>
  <c r="J216" i="4"/>
  <c r="J336" i="4"/>
  <c r="N22" i="4"/>
  <c r="N263" i="4"/>
  <c r="R209" i="4"/>
  <c r="R355" i="4"/>
  <c r="V213" i="4"/>
  <c r="Z55" i="4"/>
  <c r="Z329" i="4"/>
  <c r="I162" i="4"/>
  <c r="M34" i="4"/>
  <c r="M296" i="4"/>
  <c r="Q186" i="4"/>
  <c r="U109" i="4"/>
  <c r="V127" i="4"/>
  <c r="N137" i="4"/>
  <c r="R176" i="4"/>
  <c r="I214" i="4"/>
  <c r="R152" i="4"/>
  <c r="M95" i="4"/>
  <c r="Y72" i="4"/>
  <c r="Z72" i="4"/>
  <c r="Y291" i="4"/>
  <c r="Z291" i="4"/>
  <c r="V245" i="4"/>
  <c r="U245" i="4"/>
  <c r="U298" i="4"/>
  <c r="V298" i="4"/>
  <c r="Q44" i="4"/>
  <c r="R44" i="4"/>
  <c r="Q63" i="4"/>
  <c r="R63" i="4"/>
  <c r="Q156" i="4"/>
  <c r="R156" i="4"/>
  <c r="N41" i="4"/>
  <c r="M41" i="4"/>
  <c r="N81" i="4"/>
  <c r="M81" i="4"/>
  <c r="M134" i="4"/>
  <c r="N134" i="4"/>
  <c r="M251" i="4"/>
  <c r="N251" i="4"/>
  <c r="M349" i="4"/>
  <c r="N349" i="4"/>
  <c r="I103" i="4"/>
  <c r="J103" i="4"/>
  <c r="I239" i="4"/>
  <c r="J239" i="4"/>
  <c r="I314" i="4"/>
  <c r="J314" i="4"/>
  <c r="Z206" i="4"/>
  <c r="Y206" i="4"/>
  <c r="V125" i="4"/>
  <c r="U125" i="4"/>
  <c r="V227" i="4"/>
  <c r="U227" i="4"/>
  <c r="U317" i="4"/>
  <c r="V317" i="4"/>
  <c r="Q76" i="4"/>
  <c r="R76" i="4"/>
  <c r="M49" i="4"/>
  <c r="N49" i="4"/>
  <c r="M38" i="4"/>
  <c r="N38" i="4"/>
  <c r="N253" i="4"/>
  <c r="M253" i="4"/>
  <c r="M294" i="4"/>
  <c r="N294" i="4"/>
  <c r="I47" i="4"/>
  <c r="J47" i="4"/>
  <c r="I324" i="4"/>
  <c r="J324" i="4"/>
  <c r="V341" i="4"/>
  <c r="I240" i="4"/>
  <c r="Y232" i="4"/>
  <c r="I88" i="4"/>
  <c r="U59" i="4"/>
  <c r="V59" i="4"/>
  <c r="R281" i="4"/>
  <c r="Q281" i="4"/>
  <c r="I137" i="4"/>
  <c r="J137" i="4"/>
  <c r="I235" i="4"/>
  <c r="J235" i="4"/>
  <c r="J338" i="4"/>
  <c r="I338" i="4"/>
  <c r="J313" i="4"/>
  <c r="N306" i="4"/>
  <c r="R359" i="4"/>
  <c r="Y167" i="4"/>
  <c r="Z167" i="4"/>
  <c r="Y207" i="4"/>
  <c r="Z207" i="4"/>
  <c r="Z277" i="4"/>
  <c r="Y277" i="4"/>
  <c r="Y351" i="4"/>
  <c r="Z351" i="4"/>
  <c r="V168" i="4"/>
  <c r="U168" i="4"/>
  <c r="Q71" i="4"/>
  <c r="R71" i="4"/>
  <c r="N310" i="4"/>
  <c r="M310" i="4"/>
  <c r="M360" i="4"/>
  <c r="N360" i="4"/>
  <c r="I16" i="4"/>
  <c r="J16" i="4"/>
  <c r="I252" i="4"/>
  <c r="J252" i="4"/>
  <c r="V363" i="4"/>
  <c r="M132" i="4"/>
  <c r="N21" i="4"/>
  <c r="N215" i="4"/>
  <c r="V107" i="4"/>
  <c r="I33" i="4"/>
  <c r="Q141" i="4"/>
  <c r="Y309" i="4"/>
  <c r="Y147" i="4"/>
  <c r="Z147" i="4"/>
  <c r="Y223" i="4"/>
  <c r="Z223" i="4"/>
  <c r="Y242" i="4"/>
  <c r="Z242" i="4"/>
  <c r="Y257" i="4"/>
  <c r="Z257" i="4"/>
  <c r="U119" i="4"/>
  <c r="V119" i="4"/>
  <c r="V62" i="4"/>
  <c r="U62" i="4"/>
  <c r="U27" i="4"/>
  <c r="V27" i="4"/>
  <c r="V189" i="4"/>
  <c r="U189" i="4"/>
  <c r="U159" i="4"/>
  <c r="V159" i="4"/>
  <c r="V219" i="4"/>
  <c r="U219" i="4"/>
  <c r="U316" i="4"/>
  <c r="V316" i="4"/>
  <c r="R78" i="4"/>
  <c r="Q78" i="4"/>
  <c r="Q144" i="4"/>
  <c r="R144" i="4"/>
  <c r="Q228" i="4"/>
  <c r="R228" i="4"/>
  <c r="Q264" i="4"/>
  <c r="R264" i="4"/>
  <c r="R278" i="4"/>
  <c r="Q278" i="4"/>
  <c r="Q292" i="4"/>
  <c r="R292" i="4"/>
  <c r="M59" i="4"/>
  <c r="N59" i="4"/>
  <c r="M40" i="4"/>
  <c r="N40" i="4"/>
  <c r="M155" i="4"/>
  <c r="N155" i="4"/>
  <c r="N207" i="4"/>
  <c r="M207" i="4"/>
  <c r="M238" i="4"/>
  <c r="N238" i="4"/>
  <c r="M261" i="4"/>
  <c r="N261" i="4"/>
  <c r="N289" i="4"/>
  <c r="M289" i="4"/>
  <c r="M329" i="4"/>
  <c r="N329" i="4"/>
  <c r="J93" i="4"/>
  <c r="I93" i="4"/>
  <c r="J64" i="4"/>
  <c r="I64" i="4"/>
  <c r="J127" i="4"/>
  <c r="I127" i="4"/>
  <c r="J168" i="4"/>
  <c r="I168" i="4"/>
  <c r="J203" i="4"/>
  <c r="I203" i="4"/>
  <c r="J225" i="4"/>
  <c r="I225" i="4"/>
  <c r="J256" i="4"/>
  <c r="I256" i="4"/>
  <c r="J281" i="4"/>
  <c r="I281" i="4"/>
  <c r="N100" i="4"/>
  <c r="N210" i="4"/>
  <c r="V93" i="4"/>
  <c r="Q106" i="4"/>
  <c r="Z116" i="4"/>
  <c r="Y116" i="4"/>
  <c r="Z103" i="4"/>
  <c r="Y103" i="4"/>
  <c r="Z196" i="4"/>
  <c r="Y196" i="4"/>
  <c r="Y214" i="4"/>
  <c r="Z214" i="4"/>
  <c r="Z258" i="4"/>
  <c r="Y258" i="4"/>
  <c r="Y337" i="4"/>
  <c r="Z337" i="4"/>
  <c r="Y352" i="4"/>
  <c r="Z352" i="4"/>
  <c r="U25" i="4"/>
  <c r="V25" i="4"/>
  <c r="V52" i="4"/>
  <c r="U52" i="4"/>
  <c r="U97" i="4"/>
  <c r="V97" i="4"/>
  <c r="U73" i="4"/>
  <c r="V73" i="4"/>
  <c r="U161" i="4"/>
  <c r="V161" i="4"/>
  <c r="V222" i="4"/>
  <c r="U222" i="4"/>
  <c r="R74" i="4"/>
  <c r="Q74" i="4"/>
  <c r="Q130" i="4"/>
  <c r="R130" i="4"/>
  <c r="R42" i="4"/>
  <c r="Q42" i="4"/>
  <c r="Q182" i="4"/>
  <c r="R182" i="4"/>
  <c r="Q212" i="4"/>
  <c r="R212" i="4"/>
  <c r="Q230" i="4"/>
  <c r="R230" i="4"/>
  <c r="Q267" i="4"/>
  <c r="R267" i="4"/>
  <c r="Q280" i="4"/>
  <c r="R280" i="4"/>
  <c r="M122" i="4"/>
  <c r="N122" i="4"/>
  <c r="N185" i="4"/>
  <c r="M185" i="4"/>
  <c r="M139" i="4"/>
  <c r="N139" i="4"/>
  <c r="N211" i="4"/>
  <c r="M211" i="4"/>
  <c r="M250" i="4"/>
  <c r="N250" i="4"/>
  <c r="J46" i="4"/>
  <c r="I46" i="4"/>
  <c r="J39" i="4"/>
  <c r="I39" i="4"/>
  <c r="J105" i="4"/>
  <c r="I105" i="4"/>
  <c r="J205" i="4"/>
  <c r="I205" i="4"/>
  <c r="J232" i="4"/>
  <c r="I232" i="4"/>
  <c r="N31" i="4"/>
  <c r="R102" i="4"/>
  <c r="Z45" i="4"/>
  <c r="U83" i="4"/>
  <c r="Y340" i="4"/>
  <c r="Z340" i="4"/>
  <c r="Q345" i="4"/>
  <c r="R345" i="4"/>
  <c r="J85" i="4"/>
  <c r="I85" i="4"/>
  <c r="J206" i="4"/>
  <c r="I206" i="4"/>
  <c r="J262" i="4"/>
  <c r="I262" i="4"/>
  <c r="J274" i="4"/>
  <c r="I274" i="4"/>
  <c r="J320" i="4"/>
  <c r="I320" i="4"/>
  <c r="N357" i="4"/>
  <c r="R187" i="4"/>
  <c r="Z40" i="4"/>
  <c r="Q136" i="4"/>
  <c r="Y261" i="4"/>
  <c r="Z261" i="4"/>
  <c r="U121" i="4"/>
  <c r="V121" i="4"/>
  <c r="V256" i="4"/>
  <c r="U256" i="4"/>
  <c r="Q98" i="4"/>
  <c r="R98" i="4"/>
  <c r="R332" i="4"/>
  <c r="Q332" i="4"/>
  <c r="M51" i="4"/>
  <c r="N51" i="4"/>
  <c r="M255" i="4"/>
  <c r="N255" i="4"/>
  <c r="I53" i="4"/>
  <c r="J53" i="4"/>
  <c r="J197" i="4"/>
  <c r="I197" i="4"/>
  <c r="I325" i="4"/>
  <c r="J325" i="4"/>
  <c r="U319" i="4"/>
  <c r="Z259" i="4"/>
  <c r="Y259" i="4"/>
  <c r="Z324" i="4"/>
  <c r="Y324" i="4"/>
  <c r="U113" i="4"/>
  <c r="V113" i="4"/>
  <c r="R157" i="4"/>
  <c r="Q157" i="4"/>
  <c r="Q216" i="4"/>
  <c r="R216" i="4"/>
  <c r="M50" i="4"/>
  <c r="N50" i="4"/>
  <c r="M140" i="4"/>
  <c r="N140" i="4"/>
  <c r="M237" i="4"/>
  <c r="N237" i="4"/>
  <c r="U147" i="4"/>
  <c r="V147" i="4"/>
  <c r="R268" i="4"/>
  <c r="Q268" i="4"/>
  <c r="M144" i="4"/>
  <c r="N144" i="4"/>
  <c r="N228" i="4"/>
  <c r="M228" i="4"/>
  <c r="I40" i="4"/>
  <c r="J40" i="4"/>
  <c r="I207" i="4"/>
  <c r="J207" i="4"/>
  <c r="I351" i="4"/>
  <c r="J351" i="4"/>
  <c r="J249" i="4"/>
  <c r="R188" i="4"/>
  <c r="R269" i="4"/>
  <c r="I328" i="4"/>
  <c r="U58" i="4"/>
  <c r="Y128" i="4"/>
  <c r="N108" i="4"/>
  <c r="M108" i="4"/>
  <c r="R193" i="4"/>
  <c r="Y19" i="4"/>
  <c r="V225" i="4"/>
  <c r="U225" i="4"/>
  <c r="Q56" i="4"/>
  <c r="R56" i="4"/>
  <c r="R124" i="4"/>
  <c r="Q124" i="4"/>
  <c r="N338" i="4"/>
  <c r="M338" i="4"/>
  <c r="Z192" i="4"/>
  <c r="Y192" i="4"/>
  <c r="Y240" i="4"/>
  <c r="Z240" i="4"/>
  <c r="U123" i="4"/>
  <c r="V123" i="4"/>
  <c r="U20" i="4"/>
  <c r="V20" i="4"/>
  <c r="U169" i="4"/>
  <c r="V169" i="4"/>
  <c r="R114" i="4"/>
  <c r="Q114" i="4"/>
  <c r="Q87" i="4"/>
  <c r="R87" i="4"/>
  <c r="Q301" i="4"/>
  <c r="R301" i="4"/>
  <c r="N186" i="4"/>
  <c r="M186" i="4"/>
  <c r="N209" i="4"/>
  <c r="M209" i="4"/>
  <c r="J82" i="4"/>
  <c r="I82" i="4"/>
  <c r="R153" i="4"/>
  <c r="Z283" i="4"/>
  <c r="I146" i="4"/>
  <c r="Q93" i="4"/>
  <c r="N172" i="4"/>
  <c r="R190" i="4"/>
  <c r="V157" i="4"/>
  <c r="V228" i="4"/>
  <c r="I81" i="4"/>
  <c r="M176" i="4"/>
  <c r="Q161" i="4"/>
  <c r="U285" i="4"/>
  <c r="J90" i="4"/>
  <c r="J139" i="4"/>
  <c r="N68" i="4"/>
  <c r="N201" i="4"/>
  <c r="N328" i="4"/>
  <c r="R29" i="4"/>
  <c r="R348" i="4"/>
  <c r="V31" i="4"/>
  <c r="V230" i="4"/>
  <c r="V337" i="4"/>
  <c r="Z164" i="4"/>
  <c r="Z316" i="4"/>
  <c r="I57" i="4"/>
  <c r="I304" i="4"/>
  <c r="M72" i="4"/>
  <c r="M150" i="4"/>
  <c r="Q307" i="4"/>
  <c r="U202" i="4"/>
  <c r="U309" i="4"/>
  <c r="Y235" i="4"/>
  <c r="J245" i="4"/>
  <c r="N156" i="4"/>
  <c r="N206" i="4"/>
  <c r="R295" i="4"/>
  <c r="V74" i="4"/>
  <c r="V87" i="4"/>
  <c r="Z100" i="4"/>
  <c r="I107" i="4"/>
  <c r="I138" i="4"/>
  <c r="M291" i="4"/>
  <c r="Q25" i="4"/>
  <c r="Q357" i="4"/>
  <c r="Y15" i="4"/>
  <c r="N173" i="4"/>
  <c r="N305" i="4"/>
  <c r="R158" i="4"/>
  <c r="R237" i="4"/>
  <c r="R312" i="4"/>
  <c r="V106" i="4"/>
  <c r="V146" i="4"/>
  <c r="V263" i="4"/>
  <c r="Z208" i="4"/>
  <c r="I227" i="4"/>
  <c r="M320" i="4"/>
  <c r="J185" i="4"/>
  <c r="J163" i="4"/>
  <c r="N44" i="4"/>
  <c r="N174" i="4"/>
  <c r="V264" i="4"/>
  <c r="Z327" i="4"/>
  <c r="I349" i="4"/>
  <c r="U326" i="4"/>
  <c r="Y38" i="4"/>
  <c r="J331" i="4"/>
  <c r="N166" i="4"/>
  <c r="R66" i="4"/>
  <c r="V267" i="4"/>
  <c r="V355" i="4"/>
  <c r="Z315" i="4"/>
  <c r="U232" i="4"/>
  <c r="U292" i="4"/>
  <c r="R151" i="4"/>
  <c r="V46" i="4"/>
  <c r="Z248" i="4"/>
  <c r="Q32" i="4"/>
  <c r="J21" i="4"/>
  <c r="J272" i="4"/>
  <c r="J347" i="4"/>
  <c r="N170" i="4"/>
  <c r="N225" i="4"/>
  <c r="R329" i="4"/>
  <c r="V278" i="4"/>
  <c r="Z189" i="4"/>
  <c r="Z243" i="4"/>
  <c r="M230" i="4"/>
  <c r="U105" i="4"/>
  <c r="J49" i="4"/>
  <c r="N123" i="4"/>
  <c r="N42" i="4"/>
  <c r="N232" i="4"/>
  <c r="R139" i="4"/>
  <c r="R331" i="4"/>
  <c r="V205" i="4"/>
  <c r="V280" i="4"/>
  <c r="Z190" i="4"/>
  <c r="M244" i="4"/>
  <c r="Q48" i="4"/>
  <c r="Q154" i="4"/>
  <c r="U33" i="4"/>
  <c r="U260" i="4"/>
  <c r="J34" i="4"/>
  <c r="J153" i="4"/>
  <c r="J357" i="4"/>
  <c r="N47" i="4"/>
  <c r="N241" i="4"/>
  <c r="R18" i="4"/>
  <c r="R140" i="4"/>
  <c r="R262" i="4"/>
  <c r="R326" i="4"/>
  <c r="V209" i="4"/>
  <c r="V299" i="4"/>
  <c r="Z25" i="4"/>
  <c r="Z194" i="4"/>
  <c r="I67" i="4"/>
  <c r="M334" i="4"/>
  <c r="Q50" i="4"/>
  <c r="Q166" i="4"/>
  <c r="Y343" i="4"/>
  <c r="J98" i="4"/>
  <c r="J154" i="4"/>
  <c r="J297" i="4"/>
  <c r="J364" i="4"/>
  <c r="N288" i="4"/>
  <c r="R94" i="4"/>
  <c r="V128" i="4"/>
  <c r="Z54" i="4"/>
  <c r="Z357" i="4"/>
  <c r="M104" i="4"/>
  <c r="M248" i="4"/>
  <c r="M339" i="4"/>
  <c r="Q167" i="4"/>
  <c r="U57" i="4"/>
  <c r="J25" i="4"/>
  <c r="J29" i="4"/>
  <c r="J173" i="4"/>
  <c r="J294" i="4"/>
  <c r="J355" i="4"/>
  <c r="N80" i="4"/>
  <c r="N325" i="4"/>
  <c r="R43" i="4"/>
  <c r="R250" i="4"/>
  <c r="V80" i="4"/>
  <c r="V186" i="4"/>
  <c r="V318" i="4"/>
  <c r="Z154" i="4"/>
  <c r="Z350" i="4"/>
  <c r="I317" i="4"/>
  <c r="M189" i="4"/>
  <c r="M353" i="4"/>
  <c r="Q179" i="4"/>
  <c r="U255" i="4"/>
  <c r="Y211" i="4"/>
  <c r="J179" i="4"/>
  <c r="J298" i="4"/>
  <c r="J362" i="4"/>
  <c r="N79" i="4"/>
  <c r="R19" i="4"/>
  <c r="R125" i="4"/>
  <c r="R300" i="4"/>
  <c r="V188" i="4"/>
  <c r="V220" i="4"/>
  <c r="Z115" i="4"/>
  <c r="Z256" i="4"/>
  <c r="Z362" i="4"/>
  <c r="M158" i="4"/>
  <c r="M268" i="4"/>
  <c r="M354" i="4"/>
  <c r="Q40" i="4"/>
  <c r="U48" i="4"/>
  <c r="Y204" i="4"/>
  <c r="J24" i="4"/>
  <c r="J246" i="4"/>
  <c r="J290" i="4"/>
  <c r="N121" i="4"/>
  <c r="N141" i="4"/>
  <c r="R86" i="4"/>
  <c r="R191" i="4"/>
  <c r="R344" i="4"/>
  <c r="V193" i="4"/>
  <c r="V221" i="4"/>
  <c r="Z32" i="4"/>
  <c r="M160" i="4"/>
  <c r="Q317" i="4"/>
  <c r="U171" i="4"/>
  <c r="Y106" i="4"/>
  <c r="Y247" i="4"/>
  <c r="J100" i="4"/>
  <c r="J177" i="4"/>
  <c r="J285" i="4"/>
  <c r="J358" i="4"/>
  <c r="N162" i="4"/>
  <c r="N231" i="4"/>
  <c r="R206" i="4"/>
  <c r="R342" i="4"/>
  <c r="V104" i="4"/>
  <c r="V218" i="4"/>
  <c r="Z123" i="4"/>
  <c r="Z177" i="4"/>
  <c r="M109" i="4"/>
  <c r="M147" i="4"/>
  <c r="M254" i="4"/>
  <c r="Q31" i="4"/>
  <c r="Q320" i="4"/>
  <c r="U50" i="4"/>
  <c r="U170" i="4"/>
  <c r="Y24" i="4"/>
  <c r="Y225" i="4"/>
  <c r="Z78" i="4"/>
  <c r="Y78" i="4"/>
  <c r="Y69" i="4"/>
  <c r="Z69" i="4"/>
  <c r="Y102" i="4"/>
  <c r="Z102" i="4"/>
  <c r="Z181" i="4"/>
  <c r="Y181" i="4"/>
  <c r="Y202" i="4"/>
  <c r="Z202" i="4"/>
  <c r="Z264" i="4"/>
  <c r="Y264" i="4"/>
  <c r="Y355" i="4"/>
  <c r="Z355" i="4"/>
  <c r="U167" i="4"/>
  <c r="V167" i="4"/>
  <c r="U238" i="4"/>
  <c r="V238" i="4"/>
  <c r="V277" i="4"/>
  <c r="U277" i="4"/>
  <c r="U329" i="4"/>
  <c r="V329" i="4"/>
  <c r="Q64" i="4"/>
  <c r="R64" i="4"/>
  <c r="R127" i="4"/>
  <c r="Q127" i="4"/>
  <c r="Q60" i="4"/>
  <c r="R60" i="4"/>
  <c r="R174" i="4"/>
  <c r="Q174" i="4"/>
  <c r="Q168" i="4"/>
  <c r="R168" i="4"/>
  <c r="Q225" i="4"/>
  <c r="R225" i="4"/>
  <c r="R363" i="4"/>
  <c r="Q363" i="4"/>
  <c r="M71" i="4"/>
  <c r="N71" i="4"/>
  <c r="M56" i="4"/>
  <c r="N56" i="4"/>
  <c r="M98" i="4"/>
  <c r="N98" i="4"/>
  <c r="M55" i="4"/>
  <c r="N55" i="4"/>
  <c r="M124" i="4"/>
  <c r="N124" i="4"/>
  <c r="M153" i="4"/>
  <c r="N153" i="4"/>
  <c r="M152" i="4"/>
  <c r="N152" i="4"/>
  <c r="M136" i="4"/>
  <c r="N136" i="4"/>
  <c r="M204" i="4"/>
  <c r="N204" i="4"/>
  <c r="M233" i="4"/>
  <c r="N233" i="4"/>
  <c r="M273" i="4"/>
  <c r="N273" i="4"/>
  <c r="M318" i="4"/>
  <c r="N318" i="4"/>
  <c r="M332" i="4"/>
  <c r="N332" i="4"/>
  <c r="M336" i="4"/>
  <c r="N336" i="4"/>
  <c r="I51" i="4"/>
  <c r="J51" i="4"/>
  <c r="I48" i="4"/>
  <c r="J48" i="4"/>
  <c r="I108" i="4"/>
  <c r="J108" i="4"/>
  <c r="I178" i="4"/>
  <c r="J178" i="4"/>
  <c r="J183" i="4"/>
  <c r="I183" i="4"/>
  <c r="I310" i="4"/>
  <c r="J310" i="4"/>
  <c r="I360" i="4"/>
  <c r="J360" i="4"/>
  <c r="J334" i="4"/>
  <c r="R104" i="4"/>
  <c r="R160" i="4"/>
  <c r="U340" i="4"/>
  <c r="V340" i="4"/>
  <c r="R123" i="4"/>
  <c r="Q123" i="4"/>
  <c r="Z182" i="4"/>
  <c r="Y182" i="4"/>
  <c r="Z267" i="4"/>
  <c r="Y267" i="4"/>
  <c r="Y359" i="4"/>
  <c r="Z359" i="4"/>
  <c r="U250" i="4"/>
  <c r="V250" i="4"/>
  <c r="R353" i="4"/>
  <c r="Q353" i="4"/>
  <c r="N29" i="4"/>
  <c r="M29" i="4"/>
  <c r="N154" i="4"/>
  <c r="M154" i="4"/>
  <c r="M271" i="4"/>
  <c r="N271" i="4"/>
  <c r="I79" i="4"/>
  <c r="J79" i="4"/>
  <c r="R276" i="4"/>
  <c r="M224" i="4"/>
  <c r="Z230" i="4"/>
  <c r="M307" i="4"/>
  <c r="R92" i="4"/>
  <c r="U122" i="4"/>
  <c r="Q203" i="4"/>
  <c r="R58" i="4"/>
  <c r="Q58" i="4"/>
  <c r="Q61" i="4"/>
  <c r="R61" i="4"/>
  <c r="U325" i="4"/>
  <c r="V325" i="4"/>
  <c r="Y71" i="4"/>
  <c r="Z71" i="4"/>
  <c r="Z98" i="4"/>
  <c r="Y98" i="4"/>
  <c r="Y136" i="4"/>
  <c r="Z136" i="4"/>
  <c r="Z233" i="4"/>
  <c r="Y233" i="4"/>
  <c r="Y318" i="4"/>
  <c r="Z318" i="4"/>
  <c r="Z332" i="4"/>
  <c r="Y332" i="4"/>
  <c r="V51" i="4"/>
  <c r="U51" i="4"/>
  <c r="V95" i="4"/>
  <c r="U95" i="4"/>
  <c r="V108" i="4"/>
  <c r="U108" i="4"/>
  <c r="V132" i="4"/>
  <c r="U132" i="4"/>
  <c r="V137" i="4"/>
  <c r="U137" i="4"/>
  <c r="V178" i="4"/>
  <c r="U178" i="4"/>
  <c r="V210" i="4"/>
  <c r="U210" i="4"/>
  <c r="V235" i="4"/>
  <c r="U235" i="4"/>
  <c r="V310" i="4"/>
  <c r="U310" i="4"/>
  <c r="V306" i="4"/>
  <c r="U306" i="4"/>
  <c r="V338" i="4"/>
  <c r="U338" i="4"/>
  <c r="V360" i="4"/>
  <c r="U360" i="4"/>
  <c r="Q197" i="4"/>
  <c r="R197" i="4"/>
  <c r="Q220" i="4"/>
  <c r="R220" i="4"/>
  <c r="Q252" i="4"/>
  <c r="R252" i="4"/>
  <c r="Q325" i="4"/>
  <c r="R325" i="4"/>
  <c r="M96" i="4"/>
  <c r="N96" i="4"/>
  <c r="N126" i="4"/>
  <c r="M126" i="4"/>
  <c r="M195" i="4"/>
  <c r="N195" i="4"/>
  <c r="N148" i="4"/>
  <c r="M148" i="4"/>
  <c r="M242" i="4"/>
  <c r="N242" i="4"/>
  <c r="M257" i="4"/>
  <c r="N257" i="4"/>
  <c r="M322" i="4"/>
  <c r="N322" i="4"/>
  <c r="M342" i="4"/>
  <c r="N342" i="4"/>
  <c r="J27" i="4"/>
  <c r="I27" i="4"/>
  <c r="I226" i="4"/>
  <c r="J226" i="4"/>
  <c r="J316" i="4"/>
  <c r="I316" i="4"/>
  <c r="I296" i="4"/>
  <c r="J296" i="4"/>
  <c r="I284" i="4"/>
  <c r="J284" i="4"/>
  <c r="I350" i="4"/>
  <c r="J350" i="4"/>
  <c r="J42" i="4"/>
  <c r="J254" i="4"/>
  <c r="J306" i="4"/>
  <c r="N88" i="4"/>
  <c r="R27" i="4"/>
  <c r="R189" i="4"/>
  <c r="R324" i="4"/>
  <c r="R356" i="4"/>
  <c r="V37" i="4"/>
  <c r="V89" i="4"/>
  <c r="Z81" i="4"/>
  <c r="Z170" i="4"/>
  <c r="I131" i="4"/>
  <c r="Q16" i="4"/>
  <c r="Q137" i="4"/>
  <c r="Q323" i="4"/>
  <c r="U84" i="4"/>
  <c r="Y79" i="4"/>
  <c r="Y74" i="4"/>
  <c r="Z74" i="4"/>
  <c r="Q322" i="4"/>
  <c r="R322" i="4"/>
  <c r="V103" i="4"/>
  <c r="R333" i="4"/>
  <c r="Q333" i="4"/>
  <c r="Y66" i="4"/>
  <c r="Z66" i="4"/>
  <c r="Z29" i="4"/>
  <c r="Y29" i="4"/>
  <c r="Y90" i="4"/>
  <c r="Z90" i="4"/>
  <c r="Y224" i="4"/>
  <c r="Z224" i="4"/>
  <c r="Z245" i="4"/>
  <c r="Y245" i="4"/>
  <c r="Y298" i="4"/>
  <c r="Z298" i="4"/>
  <c r="Z307" i="4"/>
  <c r="Y307" i="4"/>
  <c r="Z341" i="4"/>
  <c r="Y341" i="4"/>
  <c r="U44" i="4"/>
  <c r="V44" i="4"/>
  <c r="V101" i="4"/>
  <c r="U101" i="4"/>
  <c r="V110" i="4"/>
  <c r="U110" i="4"/>
  <c r="U63" i="4"/>
  <c r="V63" i="4"/>
  <c r="V172" i="4"/>
  <c r="U172" i="4"/>
  <c r="V254" i="4"/>
  <c r="U254" i="4"/>
  <c r="U287" i="4"/>
  <c r="V287" i="4"/>
  <c r="U302" i="4"/>
  <c r="V302" i="4"/>
  <c r="U334" i="4"/>
  <c r="V334" i="4"/>
  <c r="Q24" i="4"/>
  <c r="R24" i="4"/>
  <c r="R41" i="4"/>
  <c r="Q41" i="4"/>
  <c r="Q120" i="4"/>
  <c r="R120" i="4"/>
  <c r="R175" i="4"/>
  <c r="Q175" i="4"/>
  <c r="Q199" i="4"/>
  <c r="R199" i="4"/>
  <c r="Q215" i="4"/>
  <c r="R215" i="4"/>
  <c r="Q229" i="4"/>
  <c r="R229" i="4"/>
  <c r="Q251" i="4"/>
  <c r="R251" i="4"/>
  <c r="Q297" i="4"/>
  <c r="R297" i="4"/>
  <c r="Q335" i="4"/>
  <c r="R335" i="4"/>
  <c r="M99" i="4"/>
  <c r="N99" i="4"/>
  <c r="M116" i="4"/>
  <c r="N116" i="4"/>
  <c r="M196" i="4"/>
  <c r="N196" i="4"/>
  <c r="M214" i="4"/>
  <c r="N214" i="4"/>
  <c r="M239" i="4"/>
  <c r="N239" i="4"/>
  <c r="N258" i="4"/>
  <c r="M258" i="4"/>
  <c r="M314" i="4"/>
  <c r="N314" i="4"/>
  <c r="M337" i="4"/>
  <c r="N337" i="4"/>
  <c r="I97" i="4"/>
  <c r="J97" i="4"/>
  <c r="I161" i="4"/>
  <c r="J161" i="4"/>
  <c r="I266" i="4"/>
  <c r="J266" i="4"/>
  <c r="J327" i="4"/>
  <c r="I327" i="4"/>
  <c r="I300" i="4"/>
  <c r="J300" i="4"/>
  <c r="I348" i="4"/>
  <c r="J348" i="4"/>
  <c r="J78" i="4"/>
  <c r="J116" i="4"/>
  <c r="J176" i="4"/>
  <c r="J217" i="4"/>
  <c r="J302" i="4"/>
  <c r="N102" i="4"/>
  <c r="N346" i="4"/>
  <c r="R20" i="4"/>
  <c r="R205" i="4"/>
  <c r="R313" i="4"/>
  <c r="R349" i="4"/>
  <c r="V16" i="4"/>
  <c r="V331" i="4"/>
  <c r="Z35" i="4"/>
  <c r="Z144" i="4"/>
  <c r="Z275" i="4"/>
  <c r="I69" i="4"/>
  <c r="M106" i="4"/>
  <c r="Q21" i="4"/>
  <c r="U19" i="4"/>
  <c r="U138" i="4"/>
  <c r="U233" i="4"/>
  <c r="R265" i="4"/>
  <c r="Q265" i="4"/>
  <c r="Y107" i="4"/>
  <c r="Z107" i="4"/>
  <c r="Y94" i="4"/>
  <c r="Z94" i="4"/>
  <c r="Z23" i="4"/>
  <c r="Y23" i="4"/>
  <c r="Y173" i="4"/>
  <c r="Z173" i="4"/>
  <c r="Y201" i="4"/>
  <c r="Z201" i="4"/>
  <c r="Z227" i="4"/>
  <c r="Y227" i="4"/>
  <c r="Y317" i="4"/>
  <c r="Z317" i="4"/>
  <c r="Y304" i="4"/>
  <c r="Z304" i="4"/>
  <c r="Y347" i="4"/>
  <c r="Z347" i="4"/>
  <c r="U34" i="4"/>
  <c r="V34" i="4"/>
  <c r="V112" i="4"/>
  <c r="U112" i="4"/>
  <c r="U36" i="4"/>
  <c r="V36" i="4"/>
  <c r="U200" i="4"/>
  <c r="V200" i="4"/>
  <c r="V279" i="4"/>
  <c r="U279" i="4"/>
  <c r="U330" i="4"/>
  <c r="V330" i="4"/>
  <c r="U311" i="4"/>
  <c r="V311" i="4"/>
  <c r="U339" i="4"/>
  <c r="V339" i="4"/>
  <c r="Q57" i="4"/>
  <c r="R57" i="4"/>
  <c r="Q91" i="4"/>
  <c r="R91" i="4"/>
  <c r="Q49" i="4"/>
  <c r="R49" i="4"/>
  <c r="Q111" i="4"/>
  <c r="R111" i="4"/>
  <c r="Q38" i="4"/>
  <c r="R38" i="4"/>
  <c r="Q135" i="4"/>
  <c r="R135" i="4"/>
  <c r="Q177" i="4"/>
  <c r="R177" i="4"/>
  <c r="Q184" i="4"/>
  <c r="R184" i="4"/>
  <c r="Q221" i="4"/>
  <c r="R221" i="4"/>
  <c r="Q234" i="4"/>
  <c r="R234" i="4"/>
  <c r="Q253" i="4"/>
  <c r="R253" i="4"/>
  <c r="Q294" i="4"/>
  <c r="R294" i="4"/>
  <c r="Q315" i="4"/>
  <c r="R315" i="4"/>
  <c r="Q343" i="4"/>
  <c r="R343" i="4"/>
  <c r="Q358" i="4"/>
  <c r="R358" i="4"/>
  <c r="M77" i="4"/>
  <c r="N77" i="4"/>
  <c r="M37" i="4"/>
  <c r="N37" i="4"/>
  <c r="N198" i="4"/>
  <c r="M198" i="4"/>
  <c r="M217" i="4"/>
  <c r="N217" i="4"/>
  <c r="M240" i="4"/>
  <c r="N240" i="4"/>
  <c r="M259" i="4"/>
  <c r="N259" i="4"/>
  <c r="M324" i="4"/>
  <c r="N324" i="4"/>
  <c r="I92" i="4"/>
  <c r="J92" i="4"/>
  <c r="I194" i="4"/>
  <c r="J194" i="4"/>
  <c r="I265" i="4"/>
  <c r="J265" i="4"/>
  <c r="J74" i="4"/>
  <c r="J37" i="4"/>
  <c r="J210" i="4"/>
  <c r="N356" i="4"/>
  <c r="R126" i="4"/>
  <c r="V67" i="4"/>
  <c r="Z28" i="4"/>
  <c r="Z124" i="4"/>
  <c r="Z172" i="4"/>
  <c r="Z281" i="4"/>
  <c r="I109" i="4"/>
  <c r="Q95" i="4"/>
  <c r="U346" i="4"/>
  <c r="V346" i="4"/>
  <c r="M286" i="4"/>
  <c r="N286" i="4"/>
  <c r="I50" i="4"/>
  <c r="J50" i="4"/>
  <c r="Z57" i="4"/>
  <c r="Z108" i="4"/>
  <c r="Y108" i="4"/>
  <c r="Z183" i="4"/>
  <c r="Y183" i="4"/>
  <c r="Z255" i="4"/>
  <c r="Y255" i="4"/>
  <c r="Y338" i="4"/>
  <c r="Z338" i="4"/>
  <c r="U252" i="4"/>
  <c r="V252" i="4"/>
  <c r="R257" i="4"/>
  <c r="Q257" i="4"/>
  <c r="N355" i="4"/>
  <c r="I59" i="4"/>
  <c r="Y63" i="4"/>
  <c r="Z63" i="4"/>
  <c r="U120" i="4"/>
  <c r="V120" i="4"/>
  <c r="U199" i="4"/>
  <c r="V199" i="4"/>
  <c r="U293" i="4"/>
  <c r="V293" i="4"/>
  <c r="Q128" i="4"/>
  <c r="R128" i="4"/>
  <c r="R258" i="4"/>
  <c r="Q258" i="4"/>
  <c r="I130" i="4"/>
  <c r="J130" i="4"/>
  <c r="J230" i="4"/>
  <c r="I230" i="4"/>
  <c r="I359" i="4"/>
  <c r="J359" i="4"/>
  <c r="J180" i="4"/>
  <c r="N348" i="4"/>
  <c r="R256" i="4"/>
  <c r="V314" i="4"/>
  <c r="Y84" i="4"/>
  <c r="Z84" i="4"/>
  <c r="Y138" i="4"/>
  <c r="Z138" i="4"/>
  <c r="Y279" i="4"/>
  <c r="Z279" i="4"/>
  <c r="Z339" i="4"/>
  <c r="Y339" i="4"/>
  <c r="V111" i="4"/>
  <c r="U111" i="4"/>
  <c r="U135" i="4"/>
  <c r="V135" i="4"/>
  <c r="V294" i="4"/>
  <c r="U294" i="4"/>
  <c r="Q80" i="4"/>
  <c r="R80" i="4"/>
  <c r="Q47" i="4"/>
  <c r="R47" i="4"/>
  <c r="R217" i="4"/>
  <c r="Q217" i="4"/>
  <c r="Q288" i="4"/>
  <c r="R288" i="4"/>
  <c r="Q346" i="4"/>
  <c r="R346" i="4"/>
  <c r="M61" i="4"/>
  <c r="N61" i="4"/>
  <c r="M194" i="4"/>
  <c r="N194" i="4"/>
  <c r="M243" i="4"/>
  <c r="N243" i="4"/>
  <c r="M323" i="4"/>
  <c r="N323" i="4"/>
  <c r="I15" i="4"/>
  <c r="J15" i="4"/>
  <c r="I286" i="4"/>
  <c r="J286" i="4"/>
  <c r="R314" i="4"/>
  <c r="Z93" i="4"/>
  <c r="Y93" i="4"/>
  <c r="Y121" i="4"/>
  <c r="Z121" i="4"/>
  <c r="Z127" i="4"/>
  <c r="Y127" i="4"/>
  <c r="Y174" i="4"/>
  <c r="Z174" i="4"/>
  <c r="Y363" i="4"/>
  <c r="Z363" i="4"/>
  <c r="U56" i="4"/>
  <c r="V56" i="4"/>
  <c r="U98" i="4"/>
  <c r="V98" i="4"/>
  <c r="V124" i="4"/>
  <c r="U124" i="4"/>
  <c r="V153" i="4"/>
  <c r="U153" i="4"/>
  <c r="U136" i="4"/>
  <c r="V136" i="4"/>
  <c r="V273" i="4"/>
  <c r="U273" i="4"/>
  <c r="U332" i="4"/>
  <c r="V332" i="4"/>
  <c r="U336" i="4"/>
  <c r="V336" i="4"/>
  <c r="Q51" i="4"/>
  <c r="R51" i="4"/>
  <c r="R108" i="4"/>
  <c r="Q108" i="4"/>
  <c r="R178" i="4"/>
  <c r="Q178" i="4"/>
  <c r="Q210" i="4"/>
  <c r="R210" i="4"/>
  <c r="Q235" i="4"/>
  <c r="R235" i="4"/>
  <c r="Q255" i="4"/>
  <c r="R255" i="4"/>
  <c r="Q310" i="4"/>
  <c r="R310" i="4"/>
  <c r="Q338" i="4"/>
  <c r="R338" i="4"/>
  <c r="Q360" i="4"/>
  <c r="R360" i="4"/>
  <c r="N53" i="4"/>
  <c r="M53" i="4"/>
  <c r="M129" i="4"/>
  <c r="N129" i="4"/>
  <c r="M220" i="4"/>
  <c r="N220" i="4"/>
  <c r="M249" i="4"/>
  <c r="N249" i="4"/>
  <c r="I96" i="4"/>
  <c r="J96" i="4"/>
  <c r="I195" i="4"/>
  <c r="J195" i="4"/>
  <c r="I147" i="4"/>
  <c r="J147" i="4"/>
  <c r="I257" i="4"/>
  <c r="J257" i="4"/>
  <c r="I308" i="4"/>
  <c r="J308" i="4"/>
  <c r="J322" i="4"/>
  <c r="I322" i="4"/>
  <c r="I342" i="4"/>
  <c r="J342" i="4"/>
  <c r="N15" i="4"/>
  <c r="N309" i="4"/>
  <c r="R22" i="4"/>
  <c r="R306" i="4"/>
  <c r="V148" i="4"/>
  <c r="Z203" i="4"/>
  <c r="M66" i="4"/>
  <c r="M350" i="4"/>
  <c r="Y280" i="4"/>
  <c r="Y46" i="4"/>
  <c r="Z46" i="4"/>
  <c r="Y104" i="4"/>
  <c r="Z104" i="4"/>
  <c r="Y165" i="4"/>
  <c r="Z165" i="4"/>
  <c r="Y260" i="4"/>
  <c r="Z260" i="4"/>
  <c r="Z276" i="4"/>
  <c r="Y276" i="4"/>
  <c r="Y353" i="4"/>
  <c r="Z353" i="4"/>
  <c r="V66" i="4"/>
  <c r="U66" i="4"/>
  <c r="U18" i="4"/>
  <c r="V18" i="4"/>
  <c r="U29" i="4"/>
  <c r="V29" i="4"/>
  <c r="V90" i="4"/>
  <c r="U90" i="4"/>
  <c r="U30" i="4"/>
  <c r="V30" i="4"/>
  <c r="V154" i="4"/>
  <c r="U154" i="4"/>
  <c r="V151" i="4"/>
  <c r="U151" i="4"/>
  <c r="U163" i="4"/>
  <c r="V163" i="4"/>
  <c r="V224" i="4"/>
  <c r="U224" i="4"/>
  <c r="U271" i="4"/>
  <c r="V271" i="4"/>
  <c r="V307" i="4"/>
  <c r="U307" i="4"/>
  <c r="Q79" i="4"/>
  <c r="R79" i="4"/>
  <c r="Q101" i="4"/>
  <c r="R101" i="4"/>
  <c r="Q110" i="4"/>
  <c r="R110" i="4"/>
  <c r="Q172" i="4"/>
  <c r="R172" i="4"/>
  <c r="Q218" i="4"/>
  <c r="R218" i="4"/>
  <c r="Q231" i="4"/>
  <c r="R231" i="4"/>
  <c r="Q254" i="4"/>
  <c r="R254" i="4"/>
  <c r="Q287" i="4"/>
  <c r="R287" i="4"/>
  <c r="Q334" i="4"/>
  <c r="R334" i="4"/>
  <c r="M24" i="4"/>
  <c r="N24" i="4"/>
  <c r="M120" i="4"/>
  <c r="N120" i="4"/>
  <c r="M175" i="4"/>
  <c r="N175" i="4"/>
  <c r="M229" i="4"/>
  <c r="N229" i="4"/>
  <c r="N297" i="4"/>
  <c r="M297" i="4"/>
  <c r="M335" i="4"/>
  <c r="N335" i="4"/>
  <c r="I99" i="4"/>
  <c r="J99" i="4"/>
  <c r="I22" i="4"/>
  <c r="J22" i="4"/>
  <c r="I196" i="4"/>
  <c r="J196" i="4"/>
  <c r="J149" i="4"/>
  <c r="I149" i="4"/>
  <c r="I258" i="4"/>
  <c r="J258" i="4"/>
  <c r="J303" i="4"/>
  <c r="I303" i="4"/>
  <c r="J337" i="4"/>
  <c r="I337" i="4"/>
  <c r="I352" i="4"/>
  <c r="J352" i="4"/>
  <c r="J119" i="4"/>
  <c r="J132" i="4"/>
  <c r="J329" i="4"/>
  <c r="N58" i="4"/>
  <c r="N216" i="4"/>
  <c r="N264" i="4"/>
  <c r="N358" i="4"/>
  <c r="R65" i="4"/>
  <c r="R302" i="4"/>
  <c r="V191" i="4"/>
  <c r="V149" i="4"/>
  <c r="V347" i="4"/>
  <c r="Z205" i="4"/>
  <c r="I52" i="4"/>
  <c r="Y152" i="4"/>
  <c r="Y325" i="4"/>
  <c r="R131" i="4"/>
  <c r="Q131" i="4"/>
  <c r="Y68" i="4"/>
  <c r="Z68" i="4"/>
  <c r="Y188" i="4"/>
  <c r="Z188" i="4"/>
  <c r="Z321" i="4"/>
  <c r="Y321" i="4"/>
  <c r="U86" i="4"/>
  <c r="V86" i="4"/>
  <c r="U179" i="4"/>
  <c r="V179" i="4"/>
  <c r="Q46" i="4"/>
  <c r="R46" i="4"/>
  <c r="Q105" i="4"/>
  <c r="R105" i="4"/>
  <c r="M163" i="4"/>
  <c r="N163" i="4"/>
  <c r="J172" i="4"/>
  <c r="I172" i="4"/>
  <c r="I287" i="4"/>
  <c r="J287" i="4"/>
  <c r="Y42" i="4"/>
  <c r="Q319" i="4"/>
  <c r="Y16" i="4"/>
  <c r="Z16" i="4"/>
  <c r="Y133" i="4"/>
  <c r="Z133" i="4"/>
  <c r="Z252" i="4"/>
  <c r="Y252" i="4"/>
  <c r="V26" i="4"/>
  <c r="U26" i="4"/>
  <c r="U195" i="4"/>
  <c r="V195" i="4"/>
  <c r="V223" i="4"/>
  <c r="U223" i="4"/>
  <c r="Q284" i="4"/>
  <c r="R284" i="4"/>
  <c r="N187" i="4"/>
  <c r="M187" i="4"/>
  <c r="N292" i="4"/>
  <c r="M292" i="4"/>
  <c r="Z199" i="4"/>
  <c r="Y199" i="4"/>
  <c r="Y251" i="4"/>
  <c r="Z251" i="4"/>
  <c r="Z335" i="4"/>
  <c r="Y335" i="4"/>
  <c r="U116" i="4"/>
  <c r="V116" i="4"/>
  <c r="U239" i="4"/>
  <c r="V239" i="4"/>
  <c r="R350" i="4"/>
  <c r="Q219" i="4"/>
  <c r="Q113" i="4"/>
  <c r="R113" i="4"/>
  <c r="Q169" i="4"/>
  <c r="R169" i="4"/>
  <c r="N157" i="4"/>
  <c r="M157" i="4"/>
  <c r="N345" i="4"/>
  <c r="M345" i="4"/>
  <c r="I237" i="4"/>
  <c r="J237" i="4"/>
  <c r="Q208" i="4"/>
  <c r="Z95" i="4"/>
  <c r="Y95" i="4"/>
  <c r="U53" i="4"/>
  <c r="V53" i="4"/>
  <c r="U129" i="4"/>
  <c r="V129" i="4"/>
  <c r="U197" i="4"/>
  <c r="V197" i="4"/>
  <c r="R26" i="4"/>
  <c r="Q26" i="4"/>
  <c r="Q148" i="4"/>
  <c r="R148" i="4"/>
  <c r="M62" i="4"/>
  <c r="N62" i="4"/>
  <c r="N159" i="4"/>
  <c r="M159" i="4"/>
  <c r="I70" i="4"/>
  <c r="J70" i="4"/>
  <c r="I264" i="4"/>
  <c r="J264" i="4"/>
  <c r="I292" i="4"/>
  <c r="J292" i="4"/>
  <c r="N27" i="4"/>
  <c r="U24" i="4"/>
  <c r="V24" i="4"/>
  <c r="U81" i="4"/>
  <c r="V81" i="4"/>
  <c r="U229" i="4"/>
  <c r="V229" i="4"/>
  <c r="U335" i="4"/>
  <c r="V335" i="4"/>
  <c r="Q149" i="4"/>
  <c r="R149" i="4"/>
  <c r="N32" i="4"/>
  <c r="M32" i="4"/>
  <c r="M190" i="4"/>
  <c r="N190" i="4"/>
  <c r="N266" i="4"/>
  <c r="M266" i="4"/>
  <c r="J280" i="4"/>
  <c r="I280" i="4"/>
  <c r="Y91" i="4"/>
  <c r="Z330" i="4"/>
  <c r="Y330" i="4"/>
  <c r="V91" i="4"/>
  <c r="U91" i="4"/>
  <c r="Q259" i="4"/>
  <c r="R259" i="4"/>
  <c r="I244" i="4"/>
  <c r="J244" i="4"/>
  <c r="I301" i="4"/>
  <c r="J301" i="4"/>
  <c r="J102" i="4"/>
  <c r="Z89" i="4"/>
  <c r="Q37" i="4"/>
  <c r="Y48" i="4"/>
  <c r="Y85" i="4"/>
  <c r="Z85" i="4"/>
  <c r="Z33" i="4"/>
  <c r="Y33" i="4"/>
  <c r="Y262" i="4"/>
  <c r="Z262" i="4"/>
  <c r="Y282" i="4"/>
  <c r="Z282" i="4"/>
  <c r="V247" i="4"/>
  <c r="U247" i="4"/>
  <c r="U304" i="4"/>
  <c r="V304" i="4"/>
  <c r="Q34" i="4"/>
  <c r="R34" i="4"/>
  <c r="Q138" i="4"/>
  <c r="R138" i="4"/>
  <c r="Q213" i="4"/>
  <c r="R213" i="4"/>
  <c r="Q279" i="4"/>
  <c r="R279" i="4"/>
  <c r="Q311" i="4"/>
  <c r="R311" i="4"/>
  <c r="M221" i="4"/>
  <c r="N221" i="4"/>
  <c r="I65" i="4"/>
  <c r="J65" i="4"/>
  <c r="I288" i="4"/>
  <c r="J288" i="4"/>
  <c r="I340" i="4"/>
  <c r="J340" i="4"/>
  <c r="J63" i="4"/>
  <c r="N73" i="4"/>
  <c r="N219" i="4"/>
  <c r="R328" i="4"/>
  <c r="V185" i="4"/>
  <c r="Z278" i="4"/>
  <c r="I156" i="4"/>
  <c r="M298" i="4"/>
  <c r="U351" i="4"/>
  <c r="Y294" i="4"/>
  <c r="J77" i="4"/>
  <c r="J95" i="4"/>
  <c r="J155" i="4"/>
  <c r="J248" i="4"/>
  <c r="N78" i="4"/>
  <c r="N113" i="4"/>
  <c r="N222" i="4"/>
  <c r="N269" i="4"/>
  <c r="N293" i="4"/>
  <c r="V100" i="4"/>
  <c r="V207" i="4"/>
  <c r="V257" i="4"/>
  <c r="I26" i="4"/>
  <c r="M91" i="4"/>
  <c r="Q260" i="4"/>
  <c r="Q340" i="4"/>
  <c r="U164" i="4"/>
  <c r="U357" i="4"/>
  <c r="Y310" i="4"/>
  <c r="Y212" i="4"/>
  <c r="Z212" i="4"/>
  <c r="V139" i="4"/>
  <c r="U139" i="4"/>
  <c r="V272" i="4"/>
  <c r="U272" i="4"/>
  <c r="Q72" i="4"/>
  <c r="R72" i="4"/>
  <c r="Q171" i="4"/>
  <c r="R171" i="4"/>
  <c r="N18" i="4"/>
  <c r="M18" i="4"/>
  <c r="I44" i="4"/>
  <c r="J44" i="4"/>
  <c r="J231" i="4"/>
  <c r="U289" i="4"/>
  <c r="V290" i="4"/>
  <c r="Y53" i="4"/>
  <c r="Z53" i="4"/>
  <c r="Z197" i="4"/>
  <c r="Y197" i="4"/>
  <c r="Y249" i="4"/>
  <c r="Z249" i="4"/>
  <c r="Y313" i="4"/>
  <c r="Z313" i="4"/>
  <c r="V117" i="4"/>
  <c r="U117" i="4"/>
  <c r="U242" i="4"/>
  <c r="V242" i="4"/>
  <c r="U308" i="4"/>
  <c r="V308" i="4"/>
  <c r="V342" i="4"/>
  <c r="U342" i="4"/>
  <c r="R115" i="4"/>
  <c r="Q115" i="4"/>
  <c r="M181" i="4"/>
  <c r="N181" i="4"/>
  <c r="M202" i="4"/>
  <c r="N202" i="4"/>
  <c r="M278" i="4"/>
  <c r="N278" i="4"/>
  <c r="I167" i="4"/>
  <c r="J167" i="4"/>
  <c r="Z70" i="4"/>
  <c r="Q291" i="4"/>
  <c r="Y187" i="4"/>
  <c r="Y21" i="4"/>
  <c r="Z21" i="4"/>
  <c r="Z134" i="4"/>
  <c r="Y134" i="4"/>
  <c r="Z215" i="4"/>
  <c r="Y215" i="4"/>
  <c r="Y293" i="4"/>
  <c r="Z293" i="4"/>
  <c r="U99" i="4"/>
  <c r="V99" i="4"/>
  <c r="U303" i="4"/>
  <c r="V303" i="4"/>
  <c r="Z130" i="4"/>
  <c r="Y349" i="4"/>
  <c r="Y111" i="4"/>
  <c r="Z111" i="4"/>
  <c r="Y135" i="4"/>
  <c r="Z135" i="4"/>
  <c r="Y184" i="4"/>
  <c r="Z184" i="4"/>
  <c r="U142" i="4"/>
  <c r="V142" i="4"/>
  <c r="U288" i="4"/>
  <c r="V288" i="4"/>
  <c r="Q194" i="4"/>
  <c r="R194" i="4"/>
  <c r="I118" i="4"/>
  <c r="J118" i="4"/>
  <c r="Y137" i="4"/>
  <c r="Z137" i="4"/>
  <c r="Z210" i="4"/>
  <c r="Y210" i="4"/>
  <c r="U88" i="4"/>
  <c r="V88" i="4"/>
  <c r="U249" i="4"/>
  <c r="V249" i="4"/>
  <c r="Q117" i="4"/>
  <c r="R117" i="4"/>
  <c r="Q195" i="4"/>
  <c r="R195" i="4"/>
  <c r="I181" i="4"/>
  <c r="J181" i="4"/>
  <c r="J278" i="4"/>
  <c r="I278" i="4"/>
  <c r="R362" i="4"/>
  <c r="Z51" i="4"/>
  <c r="M151" i="4"/>
  <c r="Y41" i="4"/>
  <c r="Z110" i="4"/>
  <c r="Y110" i="4"/>
  <c r="Z254" i="4"/>
  <c r="Y254" i="4"/>
  <c r="Y334" i="4"/>
  <c r="Z334" i="4"/>
  <c r="U41" i="4"/>
  <c r="V41" i="4"/>
  <c r="U134" i="4"/>
  <c r="V134" i="4"/>
  <c r="U215" i="4"/>
  <c r="V215" i="4"/>
  <c r="U297" i="4"/>
  <c r="V297" i="4"/>
  <c r="U349" i="4"/>
  <c r="V349" i="4"/>
  <c r="Q116" i="4"/>
  <c r="R116" i="4"/>
  <c r="Q196" i="4"/>
  <c r="R196" i="4"/>
  <c r="R214" i="4"/>
  <c r="Q214" i="4"/>
  <c r="M52" i="4"/>
  <c r="N52" i="4"/>
  <c r="N161" i="4"/>
  <c r="M161" i="4"/>
  <c r="M327" i="4"/>
  <c r="N327" i="4"/>
  <c r="I68" i="4"/>
  <c r="J68" i="4"/>
  <c r="I267" i="4"/>
  <c r="J267" i="4"/>
  <c r="J75" i="4"/>
  <c r="R361" i="4"/>
  <c r="V261" i="4"/>
  <c r="Z44" i="4"/>
  <c r="M90" i="4"/>
  <c r="Z34" i="4"/>
  <c r="Y34" i="4"/>
  <c r="Y200" i="4"/>
  <c r="Z200" i="4"/>
  <c r="Z311" i="4"/>
  <c r="Y311" i="4"/>
  <c r="V49" i="4"/>
  <c r="U49" i="4"/>
  <c r="V315" i="4"/>
  <c r="U315" i="4"/>
  <c r="Q198" i="4"/>
  <c r="R198" i="4"/>
  <c r="R352" i="4"/>
  <c r="V313" i="4"/>
  <c r="Z333" i="4"/>
  <c r="Y175" i="4"/>
  <c r="J218" i="4"/>
  <c r="Y43" i="4"/>
  <c r="Z43" i="4"/>
  <c r="Y82" i="4"/>
  <c r="Z82" i="4"/>
  <c r="Y166" i="4"/>
  <c r="Z166" i="4"/>
  <c r="Y241" i="4"/>
  <c r="Z241" i="4"/>
  <c r="Z274" i="4"/>
  <c r="Y274" i="4"/>
  <c r="Y354" i="4"/>
  <c r="Z354" i="4"/>
  <c r="U173" i="4"/>
  <c r="V173" i="4"/>
  <c r="Q84" i="4"/>
  <c r="R84" i="4"/>
  <c r="Q112" i="4"/>
  <c r="R112" i="4"/>
  <c r="Q36" i="4"/>
  <c r="R36" i="4"/>
  <c r="Q200" i="4"/>
  <c r="R200" i="4"/>
  <c r="Q236" i="4"/>
  <c r="R236" i="4"/>
  <c r="Q330" i="4"/>
  <c r="R330" i="4"/>
  <c r="Q339" i="4"/>
  <c r="R339" i="4"/>
  <c r="N57" i="4"/>
  <c r="M57" i="4"/>
  <c r="M111" i="4"/>
  <c r="N111" i="4"/>
  <c r="M184" i="4"/>
  <c r="N184" i="4"/>
  <c r="M234" i="4"/>
  <c r="N234" i="4"/>
  <c r="I198" i="4"/>
  <c r="J198" i="4"/>
  <c r="I259" i="4"/>
  <c r="J259" i="4"/>
  <c r="J346" i="4"/>
  <c r="I346" i="4"/>
  <c r="N313" i="4"/>
  <c r="R129" i="4"/>
  <c r="V40" i="4"/>
  <c r="Q337" i="4"/>
  <c r="J101" i="4"/>
  <c r="J187" i="4"/>
  <c r="J243" i="4"/>
  <c r="J299" i="4"/>
  <c r="N131" i="4"/>
  <c r="N208" i="4"/>
  <c r="N315" i="4"/>
  <c r="R39" i="4"/>
  <c r="R159" i="4"/>
  <c r="V211" i="4"/>
  <c r="V258" i="4"/>
  <c r="Z56" i="4"/>
  <c r="Y287" i="4"/>
  <c r="Y145" i="4"/>
  <c r="Z145" i="4"/>
  <c r="V54" i="4"/>
  <c r="U54" i="4"/>
  <c r="U246" i="4"/>
  <c r="V246" i="4"/>
  <c r="R165" i="4"/>
  <c r="Q165" i="4"/>
  <c r="Q232" i="4"/>
  <c r="R232" i="4"/>
  <c r="Q283" i="4"/>
  <c r="R283" i="4"/>
  <c r="N245" i="4"/>
  <c r="M245" i="4"/>
  <c r="I110" i="4"/>
  <c r="Y129" i="4"/>
  <c r="Z129" i="4"/>
  <c r="Z220" i="4"/>
  <c r="Y220" i="4"/>
  <c r="U96" i="4"/>
  <c r="V96" i="4"/>
  <c r="V126" i="4"/>
  <c r="U126" i="4"/>
  <c r="V361" i="4"/>
  <c r="U361" i="4"/>
  <c r="Q62" i="4"/>
  <c r="R62" i="4"/>
  <c r="I19" i="4"/>
  <c r="J19" i="4"/>
  <c r="I191" i="4"/>
  <c r="J191" i="4"/>
  <c r="I238" i="4"/>
  <c r="J238" i="4"/>
  <c r="I261" i="4"/>
  <c r="J261" i="4"/>
  <c r="I289" i="4"/>
  <c r="J289" i="4"/>
  <c r="N70" i="4"/>
  <c r="Y356" i="4"/>
  <c r="Y120" i="4"/>
  <c r="Z120" i="4"/>
  <c r="Y229" i="4"/>
  <c r="Z229" i="4"/>
  <c r="Y297" i="4"/>
  <c r="Z297" i="4"/>
  <c r="U22" i="4"/>
  <c r="V22" i="4"/>
  <c r="U196" i="4"/>
  <c r="V196" i="4"/>
  <c r="U214" i="4"/>
  <c r="V214" i="4"/>
  <c r="Z292" i="4"/>
  <c r="I83" i="4"/>
  <c r="Z221" i="4"/>
  <c r="Y221" i="4"/>
  <c r="Z253" i="4"/>
  <c r="Y253" i="4"/>
  <c r="U77" i="4"/>
  <c r="V77" i="4"/>
  <c r="U65" i="4"/>
  <c r="V65" i="4"/>
  <c r="U192" i="4"/>
  <c r="V192" i="4"/>
  <c r="U198" i="4"/>
  <c r="V198" i="4"/>
  <c r="U217" i="4"/>
  <c r="V217" i="4"/>
  <c r="U240" i="4"/>
  <c r="V240" i="4"/>
  <c r="U259" i="4"/>
  <c r="V259" i="4"/>
  <c r="U324" i="4"/>
  <c r="V324" i="4"/>
  <c r="M193" i="4"/>
  <c r="N193" i="4"/>
  <c r="J31" i="4"/>
  <c r="I31" i="4"/>
  <c r="I186" i="4"/>
  <c r="J186" i="4"/>
  <c r="I263" i="4"/>
  <c r="J263" i="4"/>
  <c r="I326" i="4"/>
  <c r="J326" i="4"/>
  <c r="N87" i="4"/>
  <c r="Z305" i="4"/>
  <c r="M341" i="4"/>
  <c r="Y88" i="4"/>
  <c r="Y358" i="4"/>
  <c r="Y132" i="4"/>
  <c r="Z132" i="4"/>
  <c r="U333" i="4"/>
  <c r="V333" i="4"/>
  <c r="R223" i="4"/>
  <c r="Q223" i="4"/>
  <c r="I228" i="4"/>
  <c r="J228" i="4"/>
  <c r="V131" i="4"/>
  <c r="V322" i="4"/>
  <c r="Y360" i="4"/>
  <c r="Y156" i="4"/>
  <c r="Z156" i="4"/>
  <c r="Z218" i="4"/>
  <c r="Y218" i="4"/>
  <c r="Z302" i="4"/>
  <c r="Y302" i="4"/>
  <c r="U21" i="4"/>
  <c r="V21" i="4"/>
  <c r="U251" i="4"/>
  <c r="V251" i="4"/>
  <c r="Q103" i="4"/>
  <c r="R103" i="4"/>
  <c r="I270" i="4"/>
  <c r="Q296" i="4"/>
  <c r="Y143" i="4"/>
  <c r="Y36" i="4"/>
  <c r="Z36" i="4"/>
  <c r="U234" i="4"/>
  <c r="V234" i="4"/>
  <c r="V343" i="4"/>
  <c r="U343" i="4"/>
  <c r="M92" i="4"/>
  <c r="N92" i="4"/>
  <c r="N169" i="4"/>
  <c r="M169" i="4"/>
  <c r="M265" i="4"/>
  <c r="N265" i="4"/>
  <c r="M362" i="4"/>
  <c r="N362" i="4"/>
  <c r="I87" i="4"/>
  <c r="J87" i="4"/>
  <c r="J345" i="4"/>
  <c r="I345" i="4"/>
  <c r="V47" i="4"/>
  <c r="Z76" i="4"/>
  <c r="U94" i="4"/>
  <c r="V94" i="4"/>
  <c r="U201" i="4"/>
  <c r="V201" i="4"/>
  <c r="V275" i="4"/>
  <c r="U275" i="4"/>
  <c r="Q150" i="4"/>
  <c r="R150" i="4"/>
  <c r="M177" i="4"/>
  <c r="N177" i="4"/>
  <c r="M343" i="4"/>
  <c r="N343" i="4"/>
  <c r="J277" i="4"/>
  <c r="M30" i="4"/>
  <c r="U152" i="4"/>
  <c r="J188" i="4"/>
  <c r="J140" i="4"/>
  <c r="J242" i="4"/>
  <c r="N69" i="4"/>
  <c r="N103" i="4"/>
  <c r="N223" i="4"/>
  <c r="N252" i="4"/>
  <c r="R121" i="4"/>
  <c r="Z18" i="4"/>
  <c r="I182" i="4"/>
  <c r="U253" i="4"/>
  <c r="U358" i="4"/>
  <c r="Y320" i="4"/>
  <c r="Z157" i="4"/>
  <c r="Y157" i="4"/>
  <c r="Z216" i="4"/>
  <c r="Y216" i="4"/>
  <c r="Z286" i="4"/>
  <c r="Y286" i="4"/>
  <c r="V118" i="4"/>
  <c r="U118" i="4"/>
  <c r="V140" i="4"/>
  <c r="U140" i="4"/>
  <c r="Q274" i="4"/>
  <c r="R274" i="4"/>
  <c r="M94" i="4"/>
  <c r="N94" i="4"/>
  <c r="M227" i="4"/>
  <c r="N227" i="4"/>
  <c r="I213" i="4"/>
  <c r="J213" i="4"/>
  <c r="Z99" i="4"/>
  <c r="Y99" i="4"/>
  <c r="Z22" i="4"/>
  <c r="Y22" i="4"/>
  <c r="Y149" i="4"/>
  <c r="Z149" i="4"/>
  <c r="Y303" i="4"/>
  <c r="Z303" i="4"/>
  <c r="N127" i="4"/>
  <c r="N164" i="4"/>
  <c r="N363" i="4"/>
  <c r="V181" i="4"/>
  <c r="Z62" i="4"/>
  <c r="Y146" i="4"/>
  <c r="Z77" i="4"/>
  <c r="Y77" i="4"/>
  <c r="Z80" i="4"/>
  <c r="Y80" i="4"/>
  <c r="Z65" i="4"/>
  <c r="Y65" i="4"/>
  <c r="Z47" i="4"/>
  <c r="Y47" i="4"/>
  <c r="Z198" i="4"/>
  <c r="Y198" i="4"/>
  <c r="Y288" i="4"/>
  <c r="Z288" i="4"/>
  <c r="Y346" i="4"/>
  <c r="Z346" i="4"/>
  <c r="U312" i="4"/>
  <c r="V312" i="4"/>
  <c r="J201" i="4"/>
  <c r="J251" i="4"/>
  <c r="N168" i="4"/>
  <c r="R273" i="4"/>
  <c r="V182" i="4"/>
  <c r="Z52" i="4"/>
  <c r="Z113" i="4"/>
  <c r="Z222" i="4"/>
  <c r="I111" i="4"/>
  <c r="I200" i="4"/>
  <c r="I356" i="4"/>
  <c r="M110" i="4"/>
  <c r="M311" i="4"/>
  <c r="Q354" i="4"/>
  <c r="Y142" i="4"/>
  <c r="Y59" i="4"/>
  <c r="Z59" i="4"/>
  <c r="Y83" i="4"/>
  <c r="Z83" i="4"/>
  <c r="Y155" i="4"/>
  <c r="Z155" i="4"/>
  <c r="Y238" i="4"/>
  <c r="Z238" i="4"/>
  <c r="Z289" i="4"/>
  <c r="Y289" i="4"/>
  <c r="U64" i="4"/>
  <c r="V64" i="4"/>
  <c r="V60" i="4"/>
  <c r="U60" i="4"/>
  <c r="U203" i="4"/>
  <c r="V203" i="4"/>
  <c r="U328" i="4"/>
  <c r="V328" i="4"/>
  <c r="Q55" i="4"/>
  <c r="R55" i="4"/>
  <c r="Q233" i="4"/>
  <c r="R233" i="4"/>
  <c r="Q318" i="4"/>
  <c r="R318" i="4"/>
  <c r="M48" i="4"/>
  <c r="N48" i="4"/>
  <c r="N235" i="4"/>
  <c r="M235" i="4"/>
  <c r="J89" i="4"/>
  <c r="J220" i="4"/>
  <c r="N317" i="4"/>
  <c r="R83" i="4"/>
  <c r="V241" i="4"/>
  <c r="I333" i="4"/>
  <c r="Q304" i="4"/>
  <c r="U78" i="4"/>
  <c r="U206" i="4"/>
  <c r="Y191" i="4"/>
  <c r="Z86" i="4"/>
  <c r="Y86" i="4"/>
  <c r="Y122" i="4"/>
  <c r="Z122" i="4"/>
  <c r="Y179" i="4"/>
  <c r="Z179" i="4"/>
  <c r="Y139" i="4"/>
  <c r="Z139" i="4"/>
  <c r="Z250" i="4"/>
  <c r="Y250" i="4"/>
  <c r="U165" i="4"/>
  <c r="V165" i="4"/>
  <c r="U276" i="4"/>
  <c r="V276" i="4"/>
  <c r="U283" i="4"/>
  <c r="V283" i="4"/>
  <c r="Q90" i="4"/>
  <c r="R90" i="4"/>
  <c r="Q245" i="4"/>
  <c r="R245" i="4"/>
  <c r="R271" i="4"/>
  <c r="Q271" i="4"/>
  <c r="I175" i="4"/>
  <c r="J175" i="4"/>
  <c r="J215" i="4"/>
  <c r="N125" i="4"/>
  <c r="N183" i="4"/>
  <c r="N319" i="4"/>
  <c r="R85" i="4"/>
  <c r="R155" i="4"/>
  <c r="I36" i="4"/>
  <c r="M236" i="4"/>
  <c r="Y185" i="4"/>
  <c r="Z87" i="4"/>
  <c r="Z75" i="4"/>
  <c r="Y75" i="4"/>
  <c r="Z180" i="4"/>
  <c r="Y180" i="4"/>
  <c r="Z140" i="4"/>
  <c r="Y140" i="4"/>
  <c r="Y263" i="4"/>
  <c r="Z263" i="4"/>
  <c r="Z364" i="4"/>
  <c r="Y364" i="4"/>
  <c r="U166" i="4"/>
  <c r="V166" i="4"/>
  <c r="V262" i="4"/>
  <c r="U262" i="4"/>
  <c r="Q227" i="4"/>
  <c r="R227" i="4"/>
  <c r="M84" i="4"/>
  <c r="N84" i="4"/>
  <c r="M138" i="4"/>
  <c r="N138" i="4"/>
  <c r="M200" i="4"/>
  <c r="N200" i="4"/>
  <c r="J84" i="4"/>
  <c r="J38" i="4"/>
  <c r="N60" i="4"/>
  <c r="R204" i="4"/>
  <c r="V281" i="4"/>
  <c r="I124" i="4"/>
  <c r="M76" i="4"/>
  <c r="Y269" i="4"/>
  <c r="Z244" i="4"/>
  <c r="Y244" i="4"/>
  <c r="N107" i="4"/>
  <c r="Y27" i="4"/>
  <c r="Z27" i="4"/>
  <c r="Y219" i="4"/>
  <c r="Z219" i="4"/>
  <c r="Y268" i="4"/>
  <c r="Z268" i="4"/>
  <c r="Y296" i="4"/>
  <c r="Z296" i="4"/>
  <c r="V35" i="4"/>
  <c r="U35" i="4"/>
  <c r="Q59" i="4"/>
  <c r="R59" i="4"/>
  <c r="J204" i="4"/>
  <c r="I204" i="4"/>
  <c r="Y209" i="4"/>
  <c r="Y97" i="4"/>
  <c r="Z97" i="4"/>
  <c r="Y161" i="4"/>
  <c r="Z161" i="4"/>
  <c r="Y300" i="4"/>
  <c r="Z300" i="4"/>
  <c r="Y348" i="4"/>
  <c r="Z348" i="4"/>
  <c r="U28" i="4"/>
  <c r="V28" i="4"/>
  <c r="V305" i="4"/>
  <c r="U305" i="4"/>
  <c r="Q185" i="4"/>
  <c r="R185" i="4"/>
  <c r="Q272" i="4"/>
  <c r="R272" i="4"/>
  <c r="M39" i="4"/>
  <c r="N39" i="4"/>
  <c r="I224" i="4"/>
  <c r="J224" i="4"/>
  <c r="J129" i="4"/>
  <c r="J30" i="4"/>
  <c r="N46" i="4"/>
  <c r="N276" i="4"/>
  <c r="R241" i="4"/>
  <c r="R336" i="4"/>
  <c r="V92" i="4"/>
  <c r="Z159" i="4"/>
  <c r="Z322" i="4"/>
  <c r="Z361" i="4"/>
  <c r="I199" i="4"/>
  <c r="M165" i="4"/>
  <c r="Z301" i="4"/>
  <c r="Y301" i="4"/>
  <c r="R33" i="4"/>
  <c r="Q33" i="4"/>
  <c r="M67" i="4"/>
  <c r="N67" i="4"/>
  <c r="I76" i="4"/>
  <c r="J76" i="4"/>
  <c r="Y119" i="4"/>
  <c r="Z119" i="4"/>
  <c r="Y162" i="4"/>
  <c r="Z162" i="4"/>
  <c r="U102" i="4"/>
  <c r="V102" i="4"/>
  <c r="V144" i="4"/>
  <c r="U144" i="4"/>
  <c r="Q277" i="4"/>
  <c r="R277" i="4"/>
  <c r="M64" i="4"/>
  <c r="N64" i="4"/>
  <c r="N93" i="4"/>
  <c r="R289" i="4"/>
  <c r="Y92" i="4"/>
  <c r="Z92" i="4"/>
  <c r="Y61" i="4"/>
  <c r="Z61" i="4"/>
  <c r="Y20" i="4"/>
  <c r="Z20" i="4"/>
  <c r="Y169" i="4"/>
  <c r="Z169" i="4"/>
  <c r="Y323" i="4"/>
  <c r="Z323" i="4"/>
  <c r="Y344" i="4"/>
  <c r="Z344" i="4"/>
  <c r="V114" i="4"/>
  <c r="U114" i="4"/>
  <c r="U15" i="4"/>
  <c r="V15" i="4"/>
  <c r="U141" i="4"/>
  <c r="V141" i="4"/>
  <c r="V301" i="4"/>
  <c r="U301" i="4"/>
  <c r="Q180" i="4"/>
  <c r="R180" i="4"/>
  <c r="M82" i="4"/>
  <c r="N82" i="4"/>
  <c r="M274" i="4"/>
  <c r="N274" i="4"/>
  <c r="I94" i="4"/>
  <c r="J94" i="4"/>
  <c r="J120" i="4"/>
  <c r="J125" i="4"/>
  <c r="J330" i="4"/>
  <c r="N85" i="4"/>
  <c r="N178" i="4"/>
  <c r="R45" i="4"/>
  <c r="R238" i="4"/>
  <c r="R347" i="4"/>
  <c r="V243" i="4"/>
  <c r="Z158" i="4"/>
  <c r="Z266" i="4"/>
  <c r="Z314" i="4"/>
  <c r="I133" i="4"/>
  <c r="I184" i="4"/>
  <c r="Q246" i="4"/>
  <c r="Q341" i="4"/>
  <c r="U174" i="4"/>
  <c r="U208" i="4"/>
  <c r="Y217" i="4"/>
  <c r="Z141" i="4"/>
  <c r="Y141" i="4"/>
  <c r="Z299" i="4"/>
  <c r="Y299" i="4"/>
  <c r="Z345" i="4"/>
  <c r="Y345" i="4"/>
  <c r="V270" i="4"/>
  <c r="U270" i="4"/>
  <c r="Q170" i="4"/>
  <c r="R170" i="4"/>
  <c r="M275" i="4"/>
  <c r="N275" i="4"/>
  <c r="Y284" i="4"/>
  <c r="Z284" i="4"/>
  <c r="U187" i="4"/>
  <c r="V187" i="4"/>
  <c r="M281" i="4"/>
  <c r="N281" i="4"/>
  <c r="I136" i="4"/>
  <c r="J136" i="4"/>
  <c r="Y96" i="4"/>
  <c r="Z96" i="4"/>
  <c r="Y117" i="4"/>
  <c r="Z117" i="4"/>
  <c r="Y26" i="4"/>
  <c r="Z26" i="4"/>
  <c r="Y126" i="4"/>
  <c r="Z126" i="4"/>
  <c r="Y131" i="4"/>
  <c r="Z131" i="4"/>
  <c r="Y195" i="4"/>
  <c r="Z195" i="4"/>
  <c r="Y148" i="4"/>
  <c r="Z148" i="4"/>
  <c r="Y308" i="4"/>
  <c r="Z308" i="4"/>
  <c r="Y342" i="4"/>
  <c r="Z342" i="4"/>
  <c r="U115" i="4"/>
  <c r="V115" i="4"/>
  <c r="J318" i="4"/>
  <c r="N23" i="4"/>
  <c r="N347" i="4"/>
  <c r="V42" i="4"/>
  <c r="V180" i="4"/>
  <c r="Z109" i="4"/>
  <c r="Z58" i="4"/>
  <c r="Z160" i="4"/>
  <c r="Z265" i="4"/>
  <c r="Y118" i="4"/>
  <c r="U352" i="4"/>
  <c r="V352" i="4"/>
  <c r="N75" i="4"/>
  <c r="I171" i="4"/>
  <c r="M182" i="4"/>
  <c r="U344" i="4"/>
  <c r="R69" i="4"/>
  <c r="R202" i="4"/>
  <c r="V248" i="4"/>
  <c r="I121" i="4"/>
  <c r="J121" i="4"/>
  <c r="I60" i="4"/>
  <c r="J60" i="4"/>
  <c r="I174" i="4"/>
  <c r="J174" i="4"/>
  <c r="J319" i="4"/>
  <c r="I319" i="4"/>
  <c r="N331" i="4"/>
  <c r="R321" i="4"/>
  <c r="V295" i="4"/>
  <c r="V350" i="4"/>
  <c r="I104" i="4"/>
  <c r="I72" i="4"/>
  <c r="J72" i="4"/>
  <c r="I165" i="4"/>
  <c r="J165" i="4"/>
  <c r="I260" i="4"/>
  <c r="J260" i="4"/>
  <c r="I276" i="4"/>
  <c r="J276" i="4"/>
  <c r="I291" i="4"/>
  <c r="J291" i="4"/>
  <c r="I283" i="4"/>
  <c r="J283" i="4"/>
  <c r="I353" i="4"/>
  <c r="J353" i="4"/>
  <c r="N326" i="4"/>
  <c r="R286" i="4"/>
  <c r="V348" i="4"/>
  <c r="I363" i="4"/>
  <c r="U32" i="4"/>
  <c r="J43" i="4"/>
  <c r="I43" i="4"/>
  <c r="I45" i="4"/>
  <c r="J45" i="4"/>
  <c r="I166" i="4"/>
  <c r="J166" i="4"/>
  <c r="I170" i="4"/>
  <c r="J170" i="4"/>
  <c r="I241" i="4"/>
  <c r="J241" i="4"/>
  <c r="I282" i="4"/>
  <c r="J282" i="4"/>
  <c r="J86" i="4"/>
  <c r="J250" i="4"/>
  <c r="N83" i="4"/>
  <c r="R181" i="4"/>
  <c r="V362" i="4"/>
  <c r="I354" i="4"/>
  <c r="U284" i="4"/>
  <c r="F88" i="18"/>
  <c r="F16" i="18"/>
  <c r="F10" i="18"/>
  <c r="F82" i="18"/>
  <c r="F101" i="18"/>
  <c r="F7" i="18"/>
  <c r="F96" i="18"/>
  <c r="F32" i="18"/>
  <c r="F93" i="18"/>
  <c r="F30" i="18"/>
  <c r="F117" i="18"/>
  <c r="F55" i="18"/>
  <c r="F47" i="18"/>
  <c r="F36" i="18"/>
  <c r="F60" i="18"/>
  <c r="F44" i="18"/>
  <c r="F56" i="18"/>
  <c r="F78" i="18"/>
  <c r="F24" i="18"/>
  <c r="F87" i="18"/>
  <c r="F94" i="18"/>
  <c r="F68" i="18"/>
  <c r="F66" i="18"/>
  <c r="F19" i="18"/>
  <c r="F110" i="18"/>
  <c r="F84" i="18"/>
  <c r="F12" i="18"/>
  <c r="F113" i="18"/>
  <c r="F62" i="18"/>
  <c r="F83" i="18"/>
  <c r="F114" i="18"/>
  <c r="F39" i="18"/>
  <c r="F69" i="18"/>
  <c r="F29" i="18"/>
  <c r="F89" i="18"/>
  <c r="F45" i="18"/>
  <c r="F92" i="18"/>
  <c r="F91" i="18"/>
  <c r="F40" i="18"/>
  <c r="F106" i="18"/>
  <c r="F49" i="18"/>
  <c r="F109" i="18"/>
  <c r="F46" i="18"/>
  <c r="F48" i="18"/>
  <c r="F111" i="18"/>
  <c r="F120" i="18"/>
  <c r="F67" i="18"/>
  <c r="F108" i="18"/>
  <c r="F13" i="18"/>
  <c r="F17" i="18"/>
  <c r="F98" i="18"/>
  <c r="F54" i="18"/>
  <c r="F22" i="18"/>
  <c r="F79" i="18"/>
  <c r="F11" i="18"/>
  <c r="F52" i="18"/>
  <c r="F9" i="18"/>
  <c r="F5" i="18"/>
  <c r="F63" i="18"/>
  <c r="F25" i="18"/>
  <c r="F99" i="18"/>
  <c r="F50" i="18"/>
  <c r="F31" i="18"/>
  <c r="F20" i="18"/>
  <c r="F58" i="18"/>
  <c r="F97" i="18"/>
  <c r="F53" i="18"/>
  <c r="F21" i="18"/>
  <c r="F23" i="18"/>
  <c r="F43" i="18"/>
  <c r="F72" i="18"/>
  <c r="F81" i="18"/>
  <c r="F35" i="18"/>
  <c r="F15" i="18"/>
  <c r="F57" i="18"/>
  <c r="F70" i="18"/>
  <c r="F121" i="18"/>
  <c r="F61" i="18"/>
  <c r="F80" i="18"/>
  <c r="F41" i="18"/>
  <c r="F34" i="18"/>
  <c r="F38" i="18"/>
  <c r="F119" i="18"/>
  <c r="F28" i="18"/>
  <c r="F26" i="18"/>
  <c r="F8" i="18"/>
  <c r="F116" i="18"/>
  <c r="F115" i="18"/>
  <c r="F122" i="18"/>
  <c r="F118" i="18"/>
  <c r="F14" i="18"/>
  <c r="F42" i="18"/>
  <c r="F33" i="18"/>
  <c r="F86" i="18"/>
  <c r="F100" i="18"/>
  <c r="F37" i="18"/>
  <c r="F51" i="18"/>
  <c r="F6" i="18"/>
  <c r="F71" i="18"/>
  <c r="F59" i="18"/>
  <c r="F75" i="18"/>
  <c r="F65" i="18"/>
  <c r="F85" i="18"/>
  <c r="F64" i="18"/>
  <c r="F112" i="18"/>
  <c r="F18" i="18"/>
  <c r="F107" i="18"/>
  <c r="F90" i="18"/>
  <c r="F77" i="18"/>
  <c r="F76" i="18"/>
  <c r="F95" i="18"/>
  <c r="F103" i="18"/>
  <c r="F105" i="18"/>
  <c r="F104" i="18"/>
  <c r="F102" i="18"/>
  <c r="F74" i="18"/>
  <c r="F73" i="18"/>
  <c r="F183" i="18"/>
  <c r="F186" i="18"/>
  <c r="F179" i="18"/>
  <c r="F184" i="18"/>
  <c r="F189" i="18"/>
  <c r="F181" i="18"/>
  <c r="F182" i="18"/>
  <c r="F180" i="18"/>
  <c r="F187" i="18"/>
  <c r="F188" i="18"/>
  <c r="F190" i="18"/>
  <c r="F185" i="18"/>
  <c r="F123" i="18"/>
  <c r="F124" i="18"/>
  <c r="F125" i="18"/>
  <c r="F127" i="18"/>
  <c r="F129" i="18"/>
  <c r="F128" i="18"/>
  <c r="F148" i="18"/>
  <c r="F149" i="18"/>
  <c r="F157" i="18"/>
  <c r="F156" i="18"/>
  <c r="F171" i="18"/>
  <c r="F173" i="18"/>
  <c r="F174" i="18"/>
  <c r="F167" i="18"/>
  <c r="F166" i="18"/>
  <c r="F169" i="18"/>
  <c r="F168" i="18"/>
  <c r="F161" i="18"/>
  <c r="F163" i="18"/>
  <c r="F162" i="18"/>
  <c r="F164" i="18"/>
  <c r="F136" i="18"/>
  <c r="F165" i="18"/>
  <c r="F134" i="18"/>
  <c r="F133" i="18"/>
  <c r="F150" i="18"/>
  <c r="F170" i="18"/>
  <c r="F152" i="18"/>
  <c r="F151" i="18"/>
  <c r="F153" i="18"/>
  <c r="F155" i="18"/>
  <c r="F154" i="18"/>
  <c r="F175" i="18"/>
  <c r="F172" i="18"/>
  <c r="F160" i="18"/>
  <c r="F147" i="18"/>
  <c r="F158" i="18"/>
  <c r="F131" i="18"/>
  <c r="F132" i="18"/>
  <c r="F137" i="18"/>
  <c r="F144" i="18"/>
  <c r="F139" i="18"/>
  <c r="F141" i="18"/>
  <c r="F140" i="18"/>
  <c r="F143" i="18"/>
  <c r="F138" i="18"/>
  <c r="F130" i="18"/>
  <c r="F146" i="18"/>
  <c r="F142" i="18"/>
  <c r="F145" i="18"/>
  <c r="F126" i="18"/>
  <c r="F176" i="18"/>
  <c r="F177" i="18"/>
  <c r="F178" i="18"/>
  <c r="F159" i="18"/>
  <c r="F135" i="18"/>
  <c r="F192" i="18"/>
  <c r="F194" i="18"/>
  <c r="F195" i="18"/>
  <c r="F196" i="18"/>
  <c r="F197" i="18"/>
  <c r="F191" i="18"/>
  <c r="F200" i="18"/>
  <c r="F193" i="18"/>
  <c r="F207" i="18"/>
  <c r="F203" i="18"/>
  <c r="F206" i="18"/>
  <c r="F212" i="18"/>
  <c r="F198" i="18"/>
  <c r="F213" i="18"/>
  <c r="F204" i="18"/>
  <c r="F208" i="18"/>
  <c r="F209" i="18"/>
  <c r="F202" i="18"/>
  <c r="F211" i="18"/>
  <c r="F210" i="18"/>
  <c r="F201" i="18"/>
  <c r="F199" i="18"/>
  <c r="F205" i="18"/>
  <c r="F227" i="18"/>
  <c r="F231" i="18"/>
  <c r="F219" i="18"/>
  <c r="F215" i="18"/>
  <c r="F222" i="18"/>
  <c r="F214" i="18"/>
  <c r="F232" i="18"/>
  <c r="F226" i="18"/>
  <c r="F233" i="18"/>
  <c r="F229" i="18"/>
  <c r="F220" i="18"/>
  <c r="F228" i="18"/>
  <c r="F218" i="18"/>
  <c r="F236" i="18"/>
  <c r="F224" i="18"/>
  <c r="F237" i="18"/>
  <c r="F221" i="18"/>
  <c r="F238" i="18"/>
  <c r="F239" i="18"/>
  <c r="F234" i="18"/>
  <c r="F216" i="18"/>
  <c r="F230" i="18"/>
  <c r="F217" i="18"/>
  <c r="F235" i="18"/>
  <c r="F223" i="18"/>
  <c r="F225" i="18"/>
  <c r="F240" i="18"/>
  <c r="F250" i="18"/>
  <c r="F252" i="18"/>
  <c r="F251" i="18"/>
  <c r="F241" i="18"/>
  <c r="F254" i="18"/>
  <c r="F255" i="18"/>
  <c r="F257" i="18"/>
  <c r="F259" i="18"/>
  <c r="F258" i="18"/>
  <c r="F253" i="18"/>
  <c r="F256" i="18"/>
  <c r="F243" i="18"/>
  <c r="F242" i="18"/>
  <c r="F244" i="18"/>
  <c r="F247" i="18"/>
  <c r="F246" i="18"/>
  <c r="F248" i="18"/>
  <c r="F249" i="18"/>
  <c r="F245" i="18"/>
  <c r="F261" i="18"/>
  <c r="F262" i="18"/>
  <c r="F265" i="18"/>
  <c r="F267" i="18"/>
  <c r="F260" i="18"/>
  <c r="F264" i="18"/>
  <c r="F270" i="18"/>
  <c r="F269" i="18"/>
  <c r="F268" i="18"/>
  <c r="F266" i="18"/>
  <c r="F271" i="18"/>
  <c r="F263" i="18"/>
  <c r="F287" i="18"/>
  <c r="F278" i="18"/>
  <c r="F309" i="18"/>
  <c r="F281" i="18"/>
  <c r="F273" i="18"/>
  <c r="F318" i="18"/>
  <c r="F290" i="18"/>
  <c r="F305" i="18"/>
  <c r="F297" i="18"/>
  <c r="F313" i="18"/>
  <c r="F303" i="18"/>
  <c r="F312" i="18"/>
  <c r="F310" i="18"/>
  <c r="F319" i="18"/>
  <c r="F314" i="18"/>
  <c r="F304" i="18"/>
  <c r="F315" i="18"/>
  <c r="F272" i="18"/>
  <c r="F316" i="18"/>
  <c r="F320" i="18"/>
  <c r="F321" i="18"/>
  <c r="F285" i="18"/>
  <c r="F306" i="18"/>
  <c r="F275" i="18"/>
  <c r="F286" i="18"/>
  <c r="F292" i="18"/>
  <c r="F291" i="18"/>
  <c r="F295" i="18"/>
  <c r="F293" i="18"/>
  <c r="F284" i="18"/>
  <c r="F283" i="18"/>
  <c r="F296" i="18"/>
  <c r="F282" i="18"/>
  <c r="F298" i="18"/>
  <c r="F294" i="18"/>
  <c r="F279" i="18"/>
  <c r="F317" i="18"/>
  <c r="F300" i="18"/>
  <c r="F289" i="18"/>
  <c r="F299" i="18"/>
  <c r="F277" i="18"/>
  <c r="F280" i="18"/>
  <c r="F274" i="18"/>
  <c r="F322" i="18"/>
  <c r="F276" i="18"/>
  <c r="F302" i="18"/>
  <c r="F311" i="18"/>
  <c r="F301" i="18"/>
  <c r="F308" i="18"/>
  <c r="F307" i="18"/>
  <c r="F288" i="18"/>
  <c r="F328" i="18"/>
  <c r="F332" i="18"/>
  <c r="F324" i="18"/>
  <c r="F334" i="18"/>
  <c r="F325" i="18"/>
  <c r="F327" i="18"/>
  <c r="F323" i="18"/>
  <c r="F330" i="18"/>
  <c r="F333" i="18"/>
  <c r="F329" i="18"/>
  <c r="F326" i="18"/>
  <c r="F331" i="18"/>
  <c r="F342" i="18"/>
  <c r="F343" i="18"/>
  <c r="F345" i="18"/>
  <c r="F351" i="18"/>
  <c r="F346" i="18"/>
  <c r="F335" i="18"/>
  <c r="F339" i="18"/>
  <c r="F354" i="18"/>
  <c r="F340" i="18"/>
  <c r="F348" i="18"/>
  <c r="F349" i="18"/>
  <c r="F336" i="18"/>
  <c r="F352" i="18"/>
  <c r="F338" i="18"/>
  <c r="F337" i="18"/>
  <c r="F341" i="18"/>
  <c r="F344" i="18"/>
  <c r="F353" i="18"/>
  <c r="F347" i="18"/>
  <c r="F350" i="18"/>
  <c r="F366" i="18"/>
  <c r="F368" i="18"/>
  <c r="F364" i="18"/>
  <c r="F356" i="18"/>
  <c r="F358" i="18"/>
  <c r="F361" i="18"/>
  <c r="F359" i="18"/>
  <c r="F357" i="18"/>
  <c r="F362" i="18"/>
  <c r="F367" i="18"/>
  <c r="F363" i="18"/>
  <c r="F355" i="18"/>
  <c r="F365" i="18"/>
  <c r="F27" i="18"/>
  <c r="A88" i="18"/>
  <c r="B88" i="18"/>
  <c r="D88" i="18"/>
  <c r="E88" i="18"/>
  <c r="G88" i="18"/>
  <c r="H88" i="18"/>
  <c r="I88" i="18"/>
  <c r="K88" i="18"/>
  <c r="L88" i="18"/>
  <c r="M88" i="18"/>
  <c r="P88" i="18"/>
  <c r="Q88" i="18"/>
  <c r="R88" i="18"/>
  <c r="U88" i="18"/>
  <c r="V88" i="18"/>
  <c r="W88" i="18"/>
  <c r="Z88" i="18"/>
  <c r="AD88" i="18" s="1"/>
  <c r="AA88" i="18"/>
  <c r="AB88" i="18"/>
  <c r="AE88" i="18"/>
  <c r="AF88" i="18"/>
  <c r="AG88" i="18"/>
  <c r="A16" i="18"/>
  <c r="B16" i="18"/>
  <c r="D16" i="18"/>
  <c r="E16" i="18"/>
  <c r="G16" i="18"/>
  <c r="H16" i="18"/>
  <c r="I16" i="18"/>
  <c r="K16" i="18"/>
  <c r="L16" i="18"/>
  <c r="M16" i="18"/>
  <c r="P16" i="18"/>
  <c r="Q16" i="18"/>
  <c r="R16" i="18"/>
  <c r="U16" i="18"/>
  <c r="V16" i="18"/>
  <c r="W16" i="18"/>
  <c r="Z16" i="18"/>
  <c r="AA16" i="18"/>
  <c r="AB16" i="18"/>
  <c r="AE16" i="18"/>
  <c r="AI16" i="18" s="1"/>
  <c r="AF16" i="18"/>
  <c r="AG16" i="18"/>
  <c r="A10" i="18"/>
  <c r="B10" i="18"/>
  <c r="D10" i="18"/>
  <c r="E10" i="18"/>
  <c r="G10" i="18"/>
  <c r="H10" i="18"/>
  <c r="I10" i="18"/>
  <c r="K10" i="18"/>
  <c r="L10" i="18"/>
  <c r="M10" i="18"/>
  <c r="P10" i="18"/>
  <c r="Q10" i="18"/>
  <c r="R10" i="18"/>
  <c r="U10" i="18"/>
  <c r="V10" i="18"/>
  <c r="W10" i="18"/>
  <c r="Z10" i="18"/>
  <c r="AA10" i="18"/>
  <c r="AB10" i="18"/>
  <c r="AE10" i="18"/>
  <c r="AF10" i="18"/>
  <c r="AG10" i="18"/>
  <c r="A82" i="18"/>
  <c r="B82" i="18"/>
  <c r="D82" i="18"/>
  <c r="E82" i="18"/>
  <c r="G82" i="18"/>
  <c r="H82" i="18"/>
  <c r="I82" i="18"/>
  <c r="K82" i="18"/>
  <c r="L82" i="18"/>
  <c r="M82" i="18"/>
  <c r="P82" i="18"/>
  <c r="Q82" i="18"/>
  <c r="R82" i="18"/>
  <c r="T82" i="18" s="1"/>
  <c r="U82" i="18"/>
  <c r="V82" i="18"/>
  <c r="W82" i="18"/>
  <c r="Z82" i="18"/>
  <c r="AA82" i="18"/>
  <c r="AB82" i="18"/>
  <c r="AE82" i="18"/>
  <c r="AF82" i="18"/>
  <c r="AG82" i="18"/>
  <c r="A101" i="18"/>
  <c r="B101" i="18"/>
  <c r="D101" i="18"/>
  <c r="E101" i="18"/>
  <c r="G101" i="18"/>
  <c r="H101" i="18"/>
  <c r="I101" i="18"/>
  <c r="K101" i="18"/>
  <c r="L101" i="18"/>
  <c r="M101" i="18"/>
  <c r="P101" i="18"/>
  <c r="Q101" i="18"/>
  <c r="R101" i="18"/>
  <c r="U101" i="18"/>
  <c r="V101" i="18"/>
  <c r="W101" i="18"/>
  <c r="Z101" i="18"/>
  <c r="AA101" i="18"/>
  <c r="AB101" i="18"/>
  <c r="AE101" i="18"/>
  <c r="AF101" i="18"/>
  <c r="AG101" i="18"/>
  <c r="A7" i="18"/>
  <c r="B7" i="18"/>
  <c r="D7" i="18"/>
  <c r="E7" i="18"/>
  <c r="G7" i="18"/>
  <c r="H7" i="18"/>
  <c r="I7" i="18"/>
  <c r="K7" i="18"/>
  <c r="L7" i="18"/>
  <c r="M7" i="18"/>
  <c r="P7" i="18"/>
  <c r="Q7" i="18"/>
  <c r="R7" i="18"/>
  <c r="U7" i="18"/>
  <c r="V7" i="18"/>
  <c r="W7" i="18"/>
  <c r="Z7" i="18"/>
  <c r="AA7" i="18"/>
  <c r="AB7" i="18"/>
  <c r="AE7" i="18"/>
  <c r="AF7" i="18"/>
  <c r="AG7" i="18"/>
  <c r="A96" i="18"/>
  <c r="B96" i="18"/>
  <c r="D96" i="18"/>
  <c r="E96" i="18"/>
  <c r="G96" i="18"/>
  <c r="H96" i="18"/>
  <c r="I96" i="18"/>
  <c r="K96" i="18"/>
  <c r="L96" i="18"/>
  <c r="M96" i="18"/>
  <c r="P96" i="18"/>
  <c r="Q96" i="18"/>
  <c r="R96" i="18"/>
  <c r="U96" i="18"/>
  <c r="V96" i="18"/>
  <c r="W96" i="18"/>
  <c r="Z96" i="18"/>
  <c r="AA96" i="18"/>
  <c r="AB96" i="18"/>
  <c r="AE96" i="18"/>
  <c r="AI96" i="18" s="1"/>
  <c r="AF96" i="18"/>
  <c r="AG96" i="18"/>
  <c r="A32" i="18"/>
  <c r="B32" i="18"/>
  <c r="D32" i="18"/>
  <c r="E32" i="18"/>
  <c r="G32" i="18"/>
  <c r="H32" i="18"/>
  <c r="I32" i="18"/>
  <c r="K32" i="18"/>
  <c r="L32" i="18"/>
  <c r="M32" i="18"/>
  <c r="P32" i="18"/>
  <c r="Q32" i="18"/>
  <c r="R32" i="18"/>
  <c r="U32" i="18"/>
  <c r="V32" i="18"/>
  <c r="W32" i="18"/>
  <c r="Z32" i="18"/>
  <c r="AA32" i="18"/>
  <c r="AB32" i="18"/>
  <c r="AE32" i="18"/>
  <c r="AF32" i="18"/>
  <c r="AG32" i="18"/>
  <c r="A93" i="18"/>
  <c r="B93" i="18"/>
  <c r="D93" i="18"/>
  <c r="E93" i="18"/>
  <c r="G93" i="18"/>
  <c r="H93" i="18"/>
  <c r="I93" i="18"/>
  <c r="K93" i="18"/>
  <c r="L93" i="18"/>
  <c r="M93" i="18"/>
  <c r="P93" i="18"/>
  <c r="Q93" i="18"/>
  <c r="R93" i="18"/>
  <c r="T93" i="18" s="1"/>
  <c r="U93" i="18"/>
  <c r="V93" i="18"/>
  <c r="W93" i="18"/>
  <c r="Z93" i="18"/>
  <c r="AA93" i="18"/>
  <c r="AB93" i="18"/>
  <c r="AE93" i="18"/>
  <c r="AF93" i="18"/>
  <c r="AG93" i="18"/>
  <c r="A30" i="18"/>
  <c r="B30" i="18"/>
  <c r="D30" i="18"/>
  <c r="E30" i="18"/>
  <c r="G30" i="18"/>
  <c r="H30" i="18"/>
  <c r="I30" i="18"/>
  <c r="K30" i="18"/>
  <c r="L30" i="18"/>
  <c r="M30" i="18"/>
  <c r="P30" i="18"/>
  <c r="Q30" i="18"/>
  <c r="R30" i="18"/>
  <c r="U30" i="18"/>
  <c r="V30" i="18"/>
  <c r="W30" i="18"/>
  <c r="Z30" i="18"/>
  <c r="AA30" i="18"/>
  <c r="AB30" i="18"/>
  <c r="AE30" i="18"/>
  <c r="AF30" i="18"/>
  <c r="AG30" i="18"/>
  <c r="A117" i="18"/>
  <c r="B117" i="18"/>
  <c r="D117" i="18"/>
  <c r="E117" i="18"/>
  <c r="G117" i="18"/>
  <c r="H117" i="18"/>
  <c r="I117" i="18"/>
  <c r="K117" i="18"/>
  <c r="L117" i="18"/>
  <c r="M117" i="18"/>
  <c r="P117" i="18"/>
  <c r="Q117" i="18"/>
  <c r="R117" i="18"/>
  <c r="U117" i="18"/>
  <c r="V117" i="18"/>
  <c r="W117" i="18"/>
  <c r="Z117" i="18"/>
  <c r="AA117" i="18"/>
  <c r="AB117" i="18"/>
  <c r="AE117" i="18"/>
  <c r="AF117" i="18"/>
  <c r="AG117" i="18"/>
  <c r="A55" i="18"/>
  <c r="B55" i="18"/>
  <c r="D55" i="18"/>
  <c r="E55" i="18"/>
  <c r="G55" i="18"/>
  <c r="H55" i="18"/>
  <c r="I55" i="18"/>
  <c r="K55" i="18"/>
  <c r="L55" i="18"/>
  <c r="M55" i="18"/>
  <c r="P55" i="18"/>
  <c r="Q55" i="18"/>
  <c r="R55" i="18"/>
  <c r="U55" i="18"/>
  <c r="V55" i="18"/>
  <c r="W55" i="18"/>
  <c r="Z55" i="18"/>
  <c r="AA55" i="18"/>
  <c r="AB55" i="18"/>
  <c r="AE55" i="18"/>
  <c r="AF55" i="18"/>
  <c r="AG55" i="18"/>
  <c r="A47" i="18"/>
  <c r="B47" i="18"/>
  <c r="D47" i="18"/>
  <c r="E47" i="18"/>
  <c r="G47" i="18"/>
  <c r="H47" i="18"/>
  <c r="I47" i="18"/>
  <c r="K47" i="18"/>
  <c r="L47" i="18"/>
  <c r="M47" i="18"/>
  <c r="P47" i="18"/>
  <c r="Q47" i="18"/>
  <c r="R47" i="18"/>
  <c r="U47" i="18"/>
  <c r="V47" i="18"/>
  <c r="W47" i="18"/>
  <c r="Z47" i="18"/>
  <c r="AA47" i="18"/>
  <c r="AB47" i="18"/>
  <c r="AE47" i="18"/>
  <c r="AF47" i="18"/>
  <c r="AG47" i="18"/>
  <c r="A36" i="18"/>
  <c r="B36" i="18"/>
  <c r="D36" i="18"/>
  <c r="E36" i="18"/>
  <c r="G36" i="18"/>
  <c r="H36" i="18"/>
  <c r="I36" i="18"/>
  <c r="K36" i="18"/>
  <c r="L36" i="18"/>
  <c r="M36" i="18"/>
  <c r="P36" i="18"/>
  <c r="Q36" i="18"/>
  <c r="R36" i="18"/>
  <c r="U36" i="18"/>
  <c r="V36" i="18"/>
  <c r="W36" i="18"/>
  <c r="Z36" i="18"/>
  <c r="AA36" i="18"/>
  <c r="AB36" i="18"/>
  <c r="AE36" i="18"/>
  <c r="AF36" i="18"/>
  <c r="AG36" i="18"/>
  <c r="A60" i="18"/>
  <c r="B60" i="18"/>
  <c r="D60" i="18"/>
  <c r="E60" i="18"/>
  <c r="G60" i="18"/>
  <c r="H60" i="18"/>
  <c r="I60" i="18"/>
  <c r="K60" i="18"/>
  <c r="L60" i="18"/>
  <c r="M60" i="18"/>
  <c r="P60" i="18"/>
  <c r="Q60" i="18"/>
  <c r="R60" i="18"/>
  <c r="U60" i="18"/>
  <c r="V60" i="18"/>
  <c r="W60" i="18"/>
  <c r="Z60" i="18"/>
  <c r="AA60" i="18"/>
  <c r="AB60" i="18"/>
  <c r="AE60" i="18"/>
  <c r="AF60" i="18"/>
  <c r="AG60" i="18"/>
  <c r="A44" i="18"/>
  <c r="B44" i="18"/>
  <c r="D44" i="18"/>
  <c r="E44" i="18"/>
  <c r="G44" i="18"/>
  <c r="H44" i="18"/>
  <c r="I44" i="18"/>
  <c r="K44" i="18"/>
  <c r="L44" i="18"/>
  <c r="M44" i="18"/>
  <c r="P44" i="18"/>
  <c r="Q44" i="18"/>
  <c r="R44" i="18"/>
  <c r="T44" i="18" s="1"/>
  <c r="U44" i="18"/>
  <c r="V44" i="18"/>
  <c r="W44" i="18"/>
  <c r="Z44" i="18"/>
  <c r="AA44" i="18"/>
  <c r="AB44" i="18"/>
  <c r="AE44" i="18"/>
  <c r="AF44" i="18"/>
  <c r="AG44" i="18"/>
  <c r="A56" i="18"/>
  <c r="B56" i="18"/>
  <c r="D56" i="18"/>
  <c r="E56" i="18"/>
  <c r="G56" i="18"/>
  <c r="H56" i="18"/>
  <c r="I56" i="18"/>
  <c r="K56" i="18"/>
  <c r="L56" i="18"/>
  <c r="M56" i="18"/>
  <c r="P56" i="18"/>
  <c r="Q56" i="18"/>
  <c r="R56" i="18"/>
  <c r="U56" i="18"/>
  <c r="V56" i="18"/>
  <c r="W56" i="18"/>
  <c r="Z56" i="18"/>
  <c r="AD56" i="18" s="1"/>
  <c r="AA56" i="18"/>
  <c r="AB56" i="18"/>
  <c r="AE56" i="18"/>
  <c r="AF56" i="18"/>
  <c r="AG56" i="18"/>
  <c r="A78" i="18"/>
  <c r="B78" i="18"/>
  <c r="D78" i="18"/>
  <c r="E78" i="18"/>
  <c r="G78" i="18"/>
  <c r="H78" i="18"/>
  <c r="I78" i="18"/>
  <c r="K78" i="18"/>
  <c r="L78" i="18"/>
  <c r="M78" i="18"/>
  <c r="P78" i="18"/>
  <c r="Q78" i="18"/>
  <c r="R78" i="18"/>
  <c r="U78" i="18"/>
  <c r="V78" i="18"/>
  <c r="W78" i="18"/>
  <c r="Z78" i="18"/>
  <c r="AD78" i="18" s="1"/>
  <c r="AA78" i="18"/>
  <c r="AB78" i="18"/>
  <c r="AE78" i="18"/>
  <c r="AF78" i="18"/>
  <c r="AG78" i="18"/>
  <c r="A24" i="18"/>
  <c r="B24" i="18"/>
  <c r="D24" i="18"/>
  <c r="E24" i="18"/>
  <c r="G24" i="18"/>
  <c r="H24" i="18"/>
  <c r="I24" i="18"/>
  <c r="K24" i="18"/>
  <c r="L24" i="18"/>
  <c r="M24" i="18"/>
  <c r="P24" i="18"/>
  <c r="Q24" i="18"/>
  <c r="R24" i="18"/>
  <c r="T24" i="18" s="1"/>
  <c r="U24" i="18"/>
  <c r="V24" i="18"/>
  <c r="W24" i="18"/>
  <c r="Z24" i="18"/>
  <c r="AA24" i="18"/>
  <c r="AB24" i="18"/>
  <c r="AE24" i="18"/>
  <c r="AF24" i="18"/>
  <c r="AG24" i="18"/>
  <c r="A87" i="18"/>
  <c r="B87" i="18"/>
  <c r="D87" i="18"/>
  <c r="E87" i="18"/>
  <c r="G87" i="18"/>
  <c r="H87" i="18"/>
  <c r="I87" i="18"/>
  <c r="K87" i="18"/>
  <c r="L87" i="18"/>
  <c r="M87" i="18"/>
  <c r="P87" i="18"/>
  <c r="Q87" i="18"/>
  <c r="R87" i="18"/>
  <c r="U87" i="18"/>
  <c r="V87" i="18"/>
  <c r="W87" i="18"/>
  <c r="Z87" i="18"/>
  <c r="AD87" i="18" s="1"/>
  <c r="AA87" i="18"/>
  <c r="AB87" i="18"/>
  <c r="AE87" i="18"/>
  <c r="AF87" i="18"/>
  <c r="AG87" i="18"/>
  <c r="A94" i="18"/>
  <c r="B94" i="18"/>
  <c r="D94" i="18"/>
  <c r="E94" i="18"/>
  <c r="G94" i="18"/>
  <c r="H94" i="18"/>
  <c r="I94" i="18"/>
  <c r="K94" i="18"/>
  <c r="L94" i="18"/>
  <c r="M94" i="18"/>
  <c r="P94" i="18"/>
  <c r="Q94" i="18"/>
  <c r="R94" i="18"/>
  <c r="T94" i="18" s="1"/>
  <c r="U94" i="18"/>
  <c r="V94" i="18"/>
  <c r="W94" i="18"/>
  <c r="Z94" i="18"/>
  <c r="AD94" i="18" s="1"/>
  <c r="AA94" i="18"/>
  <c r="AB94" i="18"/>
  <c r="AE94" i="18"/>
  <c r="AI94" i="18" s="1"/>
  <c r="AF94" i="18"/>
  <c r="AG94" i="18"/>
  <c r="A68" i="18"/>
  <c r="B68" i="18"/>
  <c r="D68" i="18"/>
  <c r="E68" i="18"/>
  <c r="G68" i="18"/>
  <c r="H68" i="18"/>
  <c r="I68" i="18"/>
  <c r="K68" i="18"/>
  <c r="L68" i="18"/>
  <c r="M68" i="18"/>
  <c r="P68" i="18"/>
  <c r="Q68" i="18"/>
  <c r="R68" i="18"/>
  <c r="T68" i="18" s="1"/>
  <c r="U68" i="18"/>
  <c r="V68" i="18"/>
  <c r="W68" i="18"/>
  <c r="Z68" i="18"/>
  <c r="AA68" i="18"/>
  <c r="AB68" i="18"/>
  <c r="AE68" i="18"/>
  <c r="AF68" i="18"/>
  <c r="AG68" i="18"/>
  <c r="A66" i="18"/>
  <c r="B66" i="18"/>
  <c r="D66" i="18"/>
  <c r="E66" i="18"/>
  <c r="G66" i="18"/>
  <c r="H66" i="18"/>
  <c r="I66" i="18"/>
  <c r="K66" i="18"/>
  <c r="L66" i="18"/>
  <c r="M66" i="18"/>
  <c r="P66" i="18"/>
  <c r="Q66" i="18"/>
  <c r="R66" i="18"/>
  <c r="U66" i="18"/>
  <c r="V66" i="18"/>
  <c r="W66" i="18"/>
  <c r="Z66" i="18"/>
  <c r="AA66" i="18"/>
  <c r="AB66" i="18"/>
  <c r="AE66" i="18"/>
  <c r="AF66" i="18"/>
  <c r="AG66" i="18"/>
  <c r="A19" i="18"/>
  <c r="B19" i="18"/>
  <c r="D19" i="18"/>
  <c r="E19" i="18"/>
  <c r="G19" i="18"/>
  <c r="H19" i="18"/>
  <c r="I19" i="18"/>
  <c r="K19" i="18"/>
  <c r="L19" i="18"/>
  <c r="M19" i="18"/>
  <c r="P19" i="18"/>
  <c r="Q19" i="18"/>
  <c r="R19" i="18"/>
  <c r="U19" i="18"/>
  <c r="V19" i="18"/>
  <c r="W19" i="18"/>
  <c r="Z19" i="18"/>
  <c r="AA19" i="18"/>
  <c r="AB19" i="18"/>
  <c r="AE19" i="18"/>
  <c r="AF19" i="18"/>
  <c r="AG19" i="18"/>
  <c r="A110" i="18"/>
  <c r="B110" i="18"/>
  <c r="D110" i="18"/>
  <c r="E110" i="18"/>
  <c r="G110" i="18"/>
  <c r="H110" i="18"/>
  <c r="I110" i="18"/>
  <c r="K110" i="18"/>
  <c r="L110" i="18"/>
  <c r="M110" i="18"/>
  <c r="P110" i="18"/>
  <c r="Q110" i="18"/>
  <c r="R110" i="18"/>
  <c r="U110" i="18"/>
  <c r="V110" i="18"/>
  <c r="W110" i="18"/>
  <c r="Z110" i="18"/>
  <c r="AA110" i="18"/>
  <c r="AB110" i="18"/>
  <c r="AE110" i="18"/>
  <c r="AF110" i="18"/>
  <c r="AG110" i="18"/>
  <c r="A84" i="18"/>
  <c r="B84" i="18"/>
  <c r="D84" i="18"/>
  <c r="E84" i="18"/>
  <c r="G84" i="18"/>
  <c r="H84" i="18"/>
  <c r="I84" i="18"/>
  <c r="K84" i="18"/>
  <c r="L84" i="18"/>
  <c r="M84" i="18"/>
  <c r="P84" i="18"/>
  <c r="Q84" i="18"/>
  <c r="R84" i="18"/>
  <c r="U84" i="18"/>
  <c r="V84" i="18"/>
  <c r="W84" i="18"/>
  <c r="Z84" i="18"/>
  <c r="AA84" i="18"/>
  <c r="AB84" i="18"/>
  <c r="AE84" i="18"/>
  <c r="AF84" i="18"/>
  <c r="AG84" i="18"/>
  <c r="A12" i="18"/>
  <c r="B12" i="18"/>
  <c r="D12" i="18"/>
  <c r="E12" i="18"/>
  <c r="G12" i="18"/>
  <c r="H12" i="18"/>
  <c r="I12" i="18"/>
  <c r="K12" i="18"/>
  <c r="L12" i="18"/>
  <c r="M12" i="18"/>
  <c r="P12" i="18"/>
  <c r="Q12" i="18"/>
  <c r="R12" i="18"/>
  <c r="U12" i="18"/>
  <c r="V12" i="18"/>
  <c r="W12" i="18"/>
  <c r="Z12" i="18"/>
  <c r="AD12" i="18" s="1"/>
  <c r="AA12" i="18"/>
  <c r="AB12" i="18"/>
  <c r="AE12" i="18"/>
  <c r="AF12" i="18"/>
  <c r="AG12" i="18"/>
  <c r="A113" i="18"/>
  <c r="B113" i="18"/>
  <c r="D113" i="18"/>
  <c r="E113" i="18"/>
  <c r="G113" i="18"/>
  <c r="H113" i="18"/>
  <c r="I113" i="18"/>
  <c r="K113" i="18"/>
  <c r="L113" i="18"/>
  <c r="M113" i="18"/>
  <c r="P113" i="18"/>
  <c r="Q113" i="18"/>
  <c r="R113" i="18"/>
  <c r="U113" i="18"/>
  <c r="V113" i="18"/>
  <c r="W113" i="18"/>
  <c r="Z113" i="18"/>
  <c r="AA113" i="18"/>
  <c r="AB113" i="18"/>
  <c r="AE113" i="18"/>
  <c r="AF113" i="18"/>
  <c r="AG113" i="18"/>
  <c r="A62" i="18"/>
  <c r="B62" i="18"/>
  <c r="D62" i="18"/>
  <c r="E62" i="18"/>
  <c r="G62" i="18"/>
  <c r="H62" i="18"/>
  <c r="I62" i="18"/>
  <c r="K62" i="18"/>
  <c r="L62" i="18"/>
  <c r="M62" i="18"/>
  <c r="P62" i="18"/>
  <c r="Q62" i="18"/>
  <c r="R62" i="18"/>
  <c r="U62" i="18"/>
  <c r="V62" i="18"/>
  <c r="W62" i="18"/>
  <c r="Z62" i="18"/>
  <c r="AA62" i="18"/>
  <c r="AB62" i="18"/>
  <c r="AE62" i="18"/>
  <c r="AF62" i="18"/>
  <c r="AG62" i="18"/>
  <c r="A83" i="18"/>
  <c r="B83" i="18"/>
  <c r="D83" i="18"/>
  <c r="E83" i="18"/>
  <c r="G83" i="18"/>
  <c r="H83" i="18"/>
  <c r="I83" i="18"/>
  <c r="K83" i="18"/>
  <c r="L83" i="18"/>
  <c r="M83" i="18"/>
  <c r="P83" i="18"/>
  <c r="Q83" i="18"/>
  <c r="R83" i="18"/>
  <c r="U83" i="18"/>
  <c r="V83" i="18"/>
  <c r="W83" i="18"/>
  <c r="Z83" i="18"/>
  <c r="AA83" i="18"/>
  <c r="AB83" i="18"/>
  <c r="AE83" i="18"/>
  <c r="AF83" i="18"/>
  <c r="AG83" i="18"/>
  <c r="A114" i="18"/>
  <c r="B114" i="18"/>
  <c r="D114" i="18"/>
  <c r="E114" i="18"/>
  <c r="G114" i="18"/>
  <c r="H114" i="18"/>
  <c r="I114" i="18"/>
  <c r="K114" i="18"/>
  <c r="L114" i="18"/>
  <c r="M114" i="18"/>
  <c r="P114" i="18"/>
  <c r="Q114" i="18"/>
  <c r="R114" i="18"/>
  <c r="T114" i="18" s="1"/>
  <c r="U114" i="18"/>
  <c r="V114" i="18"/>
  <c r="W114" i="18"/>
  <c r="Z114" i="18"/>
  <c r="AA114" i="18"/>
  <c r="AB114" i="18"/>
  <c r="AE114" i="18"/>
  <c r="AI114" i="18" s="1"/>
  <c r="AF114" i="18"/>
  <c r="AG114" i="18"/>
  <c r="A39" i="18"/>
  <c r="B39" i="18"/>
  <c r="D39" i="18"/>
  <c r="E39" i="18"/>
  <c r="G39" i="18"/>
  <c r="H39" i="18"/>
  <c r="I39" i="18"/>
  <c r="K39" i="18"/>
  <c r="L39" i="18"/>
  <c r="M39" i="18"/>
  <c r="P39" i="18"/>
  <c r="Q39" i="18"/>
  <c r="R39" i="18"/>
  <c r="U39" i="18"/>
  <c r="V39" i="18"/>
  <c r="W39" i="18"/>
  <c r="Z39" i="18"/>
  <c r="AA39" i="18"/>
  <c r="AB39" i="18"/>
  <c r="AE39" i="18"/>
  <c r="AF39" i="18"/>
  <c r="AG39" i="18"/>
  <c r="A69" i="18"/>
  <c r="B69" i="18"/>
  <c r="D69" i="18"/>
  <c r="E69" i="18"/>
  <c r="G69" i="18"/>
  <c r="H69" i="18"/>
  <c r="I69" i="18"/>
  <c r="K69" i="18"/>
  <c r="L69" i="18"/>
  <c r="M69" i="18"/>
  <c r="P69" i="18"/>
  <c r="Q69" i="18"/>
  <c r="R69" i="18"/>
  <c r="U69" i="18"/>
  <c r="V69" i="18"/>
  <c r="W69" i="18"/>
  <c r="Z69" i="18"/>
  <c r="AA69" i="18"/>
  <c r="AB69" i="18"/>
  <c r="AE69" i="18"/>
  <c r="AF69" i="18"/>
  <c r="AG69" i="18"/>
  <c r="A29" i="18"/>
  <c r="B29" i="18"/>
  <c r="D29" i="18"/>
  <c r="E29" i="18"/>
  <c r="G29" i="18"/>
  <c r="H29" i="18"/>
  <c r="I29" i="18"/>
  <c r="K29" i="18"/>
  <c r="L29" i="18"/>
  <c r="M29" i="18"/>
  <c r="P29" i="18"/>
  <c r="Q29" i="18"/>
  <c r="R29" i="18"/>
  <c r="U29" i="18"/>
  <c r="V29" i="18"/>
  <c r="W29" i="18"/>
  <c r="Z29" i="18"/>
  <c r="AA29" i="18"/>
  <c r="AB29" i="18"/>
  <c r="AE29" i="18"/>
  <c r="AF29" i="18"/>
  <c r="AG29" i="18"/>
  <c r="A89" i="18"/>
  <c r="B89" i="18"/>
  <c r="D89" i="18"/>
  <c r="E89" i="18"/>
  <c r="G89" i="18"/>
  <c r="H89" i="18"/>
  <c r="I89" i="18"/>
  <c r="K89" i="18"/>
  <c r="L89" i="18"/>
  <c r="M89" i="18"/>
  <c r="P89" i="18"/>
  <c r="Q89" i="18"/>
  <c r="R89" i="18"/>
  <c r="T89" i="18" s="1"/>
  <c r="U89" i="18"/>
  <c r="V89" i="18"/>
  <c r="W89" i="18"/>
  <c r="Z89" i="18"/>
  <c r="AA89" i="18"/>
  <c r="AB89" i="18"/>
  <c r="AE89" i="18"/>
  <c r="AF89" i="18"/>
  <c r="AG89" i="18"/>
  <c r="A45" i="18"/>
  <c r="B45" i="18"/>
  <c r="D45" i="18"/>
  <c r="E45" i="18"/>
  <c r="G45" i="18"/>
  <c r="H45" i="18"/>
  <c r="I45" i="18"/>
  <c r="K45" i="18"/>
  <c r="L45" i="18"/>
  <c r="M45" i="18"/>
  <c r="P45" i="18"/>
  <c r="Q45" i="18"/>
  <c r="R45" i="18"/>
  <c r="T45" i="18" s="1"/>
  <c r="U45" i="18"/>
  <c r="V45" i="18"/>
  <c r="W45" i="18"/>
  <c r="Z45" i="18"/>
  <c r="AD45" i="18" s="1"/>
  <c r="AA45" i="18"/>
  <c r="AB45" i="18"/>
  <c r="AE45" i="18"/>
  <c r="AF45" i="18"/>
  <c r="AG45" i="18"/>
  <c r="A92" i="18"/>
  <c r="B92" i="18"/>
  <c r="D92" i="18"/>
  <c r="E92" i="18"/>
  <c r="G92" i="18"/>
  <c r="H92" i="18"/>
  <c r="I92" i="18"/>
  <c r="K92" i="18"/>
  <c r="L92" i="18"/>
  <c r="M92" i="18"/>
  <c r="P92" i="18"/>
  <c r="Q92" i="18"/>
  <c r="R92" i="18"/>
  <c r="U92" i="18"/>
  <c r="V92" i="18"/>
  <c r="W92" i="18"/>
  <c r="Z92" i="18"/>
  <c r="AA92" i="18"/>
  <c r="AB92" i="18"/>
  <c r="AE92" i="18"/>
  <c r="AF92" i="18"/>
  <c r="AG92" i="18"/>
  <c r="A91" i="18"/>
  <c r="B91" i="18"/>
  <c r="D91" i="18"/>
  <c r="E91" i="18"/>
  <c r="G91" i="18"/>
  <c r="H91" i="18"/>
  <c r="I91" i="18"/>
  <c r="K91" i="18"/>
  <c r="L91" i="18"/>
  <c r="M91" i="18"/>
  <c r="P91" i="18"/>
  <c r="Q91" i="18"/>
  <c r="R91" i="18"/>
  <c r="U91" i="18"/>
  <c r="V91" i="18"/>
  <c r="W91" i="18"/>
  <c r="Z91" i="18"/>
  <c r="AA91" i="18"/>
  <c r="AB91" i="18"/>
  <c r="AE91" i="18"/>
  <c r="AF91" i="18"/>
  <c r="AG91" i="18"/>
  <c r="A40" i="18"/>
  <c r="B40" i="18"/>
  <c r="D40" i="18"/>
  <c r="E40" i="18"/>
  <c r="G40" i="18"/>
  <c r="H40" i="18"/>
  <c r="I40" i="18"/>
  <c r="K40" i="18"/>
  <c r="L40" i="18"/>
  <c r="M40" i="18"/>
  <c r="P40" i="18"/>
  <c r="Q40" i="18"/>
  <c r="R40" i="18"/>
  <c r="U40" i="18"/>
  <c r="V40" i="18"/>
  <c r="W40" i="18"/>
  <c r="Z40" i="18"/>
  <c r="AA40" i="18"/>
  <c r="AB40" i="18"/>
  <c r="AE40" i="18"/>
  <c r="AF40" i="18"/>
  <c r="AG40" i="18"/>
  <c r="A106" i="18"/>
  <c r="B106" i="18"/>
  <c r="D106" i="18"/>
  <c r="E106" i="18"/>
  <c r="G106" i="18"/>
  <c r="H106" i="18"/>
  <c r="I106" i="18"/>
  <c r="K106" i="18"/>
  <c r="L106" i="18"/>
  <c r="M106" i="18"/>
  <c r="P106" i="18"/>
  <c r="Q106" i="18"/>
  <c r="R106" i="18"/>
  <c r="U106" i="18"/>
  <c r="V106" i="18"/>
  <c r="W106" i="18"/>
  <c r="Z106" i="18"/>
  <c r="AA106" i="18"/>
  <c r="AB106" i="18"/>
  <c r="AE106" i="18"/>
  <c r="AF106" i="18"/>
  <c r="AG106" i="18"/>
  <c r="A49" i="18"/>
  <c r="B49" i="18"/>
  <c r="D49" i="18"/>
  <c r="E49" i="18"/>
  <c r="G49" i="18"/>
  <c r="H49" i="18"/>
  <c r="I49" i="18"/>
  <c r="K49" i="18"/>
  <c r="L49" i="18"/>
  <c r="M49" i="18"/>
  <c r="P49" i="18"/>
  <c r="Q49" i="18"/>
  <c r="R49" i="18"/>
  <c r="U49" i="18"/>
  <c r="V49" i="18"/>
  <c r="W49" i="18"/>
  <c r="Z49" i="18"/>
  <c r="AA49" i="18"/>
  <c r="AB49" i="18"/>
  <c r="AE49" i="18"/>
  <c r="AF49" i="18"/>
  <c r="AG49" i="18"/>
  <c r="A109" i="18"/>
  <c r="B109" i="18"/>
  <c r="D109" i="18"/>
  <c r="E109" i="18"/>
  <c r="G109" i="18"/>
  <c r="H109" i="18"/>
  <c r="I109" i="18"/>
  <c r="K109" i="18"/>
  <c r="L109" i="18"/>
  <c r="M109" i="18"/>
  <c r="P109" i="18"/>
  <c r="Q109" i="18"/>
  <c r="R109" i="18"/>
  <c r="U109" i="18"/>
  <c r="V109" i="18"/>
  <c r="W109" i="18"/>
  <c r="Z109" i="18"/>
  <c r="AA109" i="18"/>
  <c r="AB109" i="18"/>
  <c r="AE109" i="18"/>
  <c r="AF109" i="18"/>
  <c r="AG109" i="18"/>
  <c r="A46" i="18"/>
  <c r="B46" i="18"/>
  <c r="D46" i="18"/>
  <c r="E46" i="18"/>
  <c r="G46" i="18"/>
  <c r="H46" i="18"/>
  <c r="I46" i="18"/>
  <c r="K46" i="18"/>
  <c r="L46" i="18"/>
  <c r="M46" i="18"/>
  <c r="P46" i="18"/>
  <c r="Q46" i="18"/>
  <c r="R46" i="18"/>
  <c r="U46" i="18"/>
  <c r="V46" i="18"/>
  <c r="W46" i="18"/>
  <c r="Z46" i="18"/>
  <c r="AA46" i="18"/>
  <c r="AB46" i="18"/>
  <c r="AE46" i="18"/>
  <c r="AF46" i="18"/>
  <c r="AG46" i="18"/>
  <c r="A48" i="18"/>
  <c r="B48" i="18"/>
  <c r="D48" i="18"/>
  <c r="E48" i="18"/>
  <c r="G48" i="18"/>
  <c r="H48" i="18"/>
  <c r="I48" i="18"/>
  <c r="K48" i="18"/>
  <c r="L48" i="18"/>
  <c r="M48" i="18"/>
  <c r="P48" i="18"/>
  <c r="Q48" i="18"/>
  <c r="R48" i="18"/>
  <c r="T48" i="18" s="1"/>
  <c r="U48" i="18"/>
  <c r="V48" i="18"/>
  <c r="W48" i="18"/>
  <c r="Z48" i="18"/>
  <c r="AA48" i="18"/>
  <c r="AB48" i="18"/>
  <c r="AE48" i="18"/>
  <c r="AF48" i="18"/>
  <c r="AG48" i="18"/>
  <c r="A111" i="18"/>
  <c r="B111" i="18"/>
  <c r="D111" i="18"/>
  <c r="E111" i="18"/>
  <c r="G111" i="18"/>
  <c r="H111" i="18"/>
  <c r="I111" i="18"/>
  <c r="K111" i="18"/>
  <c r="L111" i="18"/>
  <c r="M111" i="18"/>
  <c r="P111" i="18"/>
  <c r="Q111" i="18"/>
  <c r="R111" i="18"/>
  <c r="T111" i="18" s="1"/>
  <c r="U111" i="18"/>
  <c r="V111" i="18"/>
  <c r="W111" i="18"/>
  <c r="Z111" i="18"/>
  <c r="AA111" i="18"/>
  <c r="AB111" i="18"/>
  <c r="AE111" i="18"/>
  <c r="AF111" i="18"/>
  <c r="AG111" i="18"/>
  <c r="A120" i="18"/>
  <c r="B120" i="18"/>
  <c r="D120" i="18"/>
  <c r="E120" i="18"/>
  <c r="G120" i="18"/>
  <c r="H120" i="18"/>
  <c r="I120" i="18"/>
  <c r="K120" i="18"/>
  <c r="L120" i="18"/>
  <c r="M120" i="18"/>
  <c r="P120" i="18"/>
  <c r="Q120" i="18"/>
  <c r="R120" i="18"/>
  <c r="U120" i="18"/>
  <c r="V120" i="18"/>
  <c r="W120" i="18"/>
  <c r="Z120" i="18"/>
  <c r="AA120" i="18"/>
  <c r="AB120" i="18"/>
  <c r="AE120" i="18"/>
  <c r="AF120" i="18"/>
  <c r="AG120" i="18"/>
  <c r="A67" i="18"/>
  <c r="B67" i="18"/>
  <c r="D67" i="18"/>
  <c r="E67" i="18"/>
  <c r="G67" i="18"/>
  <c r="H67" i="18"/>
  <c r="I67" i="18"/>
  <c r="K67" i="18"/>
  <c r="L67" i="18"/>
  <c r="M67" i="18"/>
  <c r="P67" i="18"/>
  <c r="Q67" i="18"/>
  <c r="R67" i="18"/>
  <c r="T67" i="18" s="1"/>
  <c r="U67" i="18"/>
  <c r="V67" i="18"/>
  <c r="W67" i="18"/>
  <c r="Z67" i="18"/>
  <c r="AA67" i="18"/>
  <c r="AB67" i="18"/>
  <c r="AE67" i="18"/>
  <c r="AI67" i="18" s="1"/>
  <c r="AF67" i="18"/>
  <c r="AG67" i="18"/>
  <c r="A108" i="18"/>
  <c r="B108" i="18"/>
  <c r="D108" i="18"/>
  <c r="E108" i="18"/>
  <c r="G108" i="18"/>
  <c r="H108" i="18"/>
  <c r="I108" i="18"/>
  <c r="K108" i="18"/>
  <c r="L108" i="18"/>
  <c r="M108" i="18"/>
  <c r="P108" i="18"/>
  <c r="Q108" i="18"/>
  <c r="R108" i="18"/>
  <c r="T108" i="18" s="1"/>
  <c r="U108" i="18"/>
  <c r="V108" i="18"/>
  <c r="W108" i="18"/>
  <c r="Z108" i="18"/>
  <c r="AD108" i="18" s="1"/>
  <c r="AA108" i="18"/>
  <c r="AB108" i="18"/>
  <c r="AE108" i="18"/>
  <c r="AI108" i="18" s="1"/>
  <c r="AF108" i="18"/>
  <c r="AG108" i="18"/>
  <c r="A13" i="18"/>
  <c r="B13" i="18"/>
  <c r="D13" i="18"/>
  <c r="E13" i="18"/>
  <c r="G13" i="18"/>
  <c r="H13" i="18"/>
  <c r="I13" i="18"/>
  <c r="K13" i="18"/>
  <c r="L13" i="18"/>
  <c r="M13" i="18"/>
  <c r="P13" i="18"/>
  <c r="Q13" i="18"/>
  <c r="R13" i="18"/>
  <c r="U13" i="18"/>
  <c r="V13" i="18"/>
  <c r="W13" i="18"/>
  <c r="Z13" i="18"/>
  <c r="AD13" i="18" s="1"/>
  <c r="AA13" i="18"/>
  <c r="AB13" i="18"/>
  <c r="AE13" i="18"/>
  <c r="AF13" i="18"/>
  <c r="AG13" i="18"/>
  <c r="A17" i="18"/>
  <c r="B17" i="18"/>
  <c r="D17" i="18"/>
  <c r="E17" i="18"/>
  <c r="G17" i="18"/>
  <c r="H17" i="18"/>
  <c r="I17" i="18"/>
  <c r="K17" i="18"/>
  <c r="L17" i="18"/>
  <c r="M17" i="18"/>
  <c r="P17" i="18"/>
  <c r="Q17" i="18"/>
  <c r="R17" i="18"/>
  <c r="U17" i="18"/>
  <c r="V17" i="18"/>
  <c r="W17" i="18"/>
  <c r="Z17" i="18"/>
  <c r="AD17" i="18" s="1"/>
  <c r="AA17" i="18"/>
  <c r="AB17" i="18"/>
  <c r="AE17" i="18"/>
  <c r="AF17" i="18"/>
  <c r="AG17" i="18"/>
  <c r="A98" i="18"/>
  <c r="B98" i="18"/>
  <c r="D98" i="18"/>
  <c r="E98" i="18"/>
  <c r="G98" i="18"/>
  <c r="H98" i="18"/>
  <c r="I98" i="18"/>
  <c r="K98" i="18"/>
  <c r="L98" i="18"/>
  <c r="M98" i="18"/>
  <c r="P98" i="18"/>
  <c r="Q98" i="18"/>
  <c r="R98" i="18"/>
  <c r="U98" i="18"/>
  <c r="V98" i="18"/>
  <c r="W98" i="18"/>
  <c r="Z98" i="18"/>
  <c r="AA98" i="18"/>
  <c r="AB98" i="18"/>
  <c r="AE98" i="18"/>
  <c r="AF98" i="18"/>
  <c r="AG98" i="18"/>
  <c r="A54" i="18"/>
  <c r="B54" i="18"/>
  <c r="D54" i="18"/>
  <c r="E54" i="18"/>
  <c r="G54" i="18"/>
  <c r="H54" i="18"/>
  <c r="I54" i="18"/>
  <c r="K54" i="18"/>
  <c r="L54" i="18"/>
  <c r="M54" i="18"/>
  <c r="P54" i="18"/>
  <c r="Q54" i="18"/>
  <c r="R54" i="18"/>
  <c r="U54" i="18"/>
  <c r="V54" i="18"/>
  <c r="W54" i="18"/>
  <c r="Z54" i="18"/>
  <c r="AA54" i="18"/>
  <c r="AB54" i="18"/>
  <c r="AE54" i="18"/>
  <c r="AF54" i="18"/>
  <c r="AG54" i="18"/>
  <c r="A22" i="18"/>
  <c r="B22" i="18"/>
  <c r="D22" i="18"/>
  <c r="E22" i="18"/>
  <c r="G22" i="18"/>
  <c r="H22" i="18"/>
  <c r="I22" i="18"/>
  <c r="K22" i="18"/>
  <c r="L22" i="18"/>
  <c r="M22" i="18"/>
  <c r="P22" i="18"/>
  <c r="Q22" i="18"/>
  <c r="R22" i="18"/>
  <c r="U22" i="18"/>
  <c r="V22" i="18"/>
  <c r="W22" i="18"/>
  <c r="Z22" i="18"/>
  <c r="AA22" i="18"/>
  <c r="AB22" i="18"/>
  <c r="AE22" i="18"/>
  <c r="AF22" i="18"/>
  <c r="AG22" i="18"/>
  <c r="A79" i="18"/>
  <c r="B79" i="18"/>
  <c r="D79" i="18"/>
  <c r="E79" i="18"/>
  <c r="G79" i="18"/>
  <c r="H79" i="18"/>
  <c r="I79" i="18"/>
  <c r="K79" i="18"/>
  <c r="L79" i="18"/>
  <c r="M79" i="18"/>
  <c r="P79" i="18"/>
  <c r="Q79" i="18"/>
  <c r="R79" i="18"/>
  <c r="U79" i="18"/>
  <c r="V79" i="18"/>
  <c r="W79" i="18"/>
  <c r="Z79" i="18"/>
  <c r="AA79" i="18"/>
  <c r="AB79" i="18"/>
  <c r="AE79" i="18"/>
  <c r="AF79" i="18"/>
  <c r="AG79" i="18"/>
  <c r="A11" i="18"/>
  <c r="B11" i="18"/>
  <c r="D11" i="18"/>
  <c r="E11" i="18"/>
  <c r="G11" i="18"/>
  <c r="H11" i="18"/>
  <c r="I11" i="18"/>
  <c r="K11" i="18"/>
  <c r="L11" i="18"/>
  <c r="M11" i="18"/>
  <c r="P11" i="18"/>
  <c r="Q11" i="18"/>
  <c r="R11" i="18"/>
  <c r="U11" i="18"/>
  <c r="V11" i="18"/>
  <c r="W11" i="18"/>
  <c r="Z11" i="18"/>
  <c r="AA11" i="18"/>
  <c r="AB11" i="18"/>
  <c r="AE11" i="18"/>
  <c r="AF11" i="18"/>
  <c r="AG11" i="18"/>
  <c r="A52" i="18"/>
  <c r="B52" i="18"/>
  <c r="D52" i="18"/>
  <c r="E52" i="18"/>
  <c r="G52" i="18"/>
  <c r="H52" i="18"/>
  <c r="I52" i="18"/>
  <c r="K52" i="18"/>
  <c r="L52" i="18"/>
  <c r="M52" i="18"/>
  <c r="P52" i="18"/>
  <c r="Q52" i="18"/>
  <c r="R52" i="18"/>
  <c r="U52" i="18"/>
  <c r="V52" i="18"/>
  <c r="W52" i="18"/>
  <c r="Z52" i="18"/>
  <c r="AA52" i="18"/>
  <c r="AB52" i="18"/>
  <c r="AE52" i="18"/>
  <c r="AF52" i="18"/>
  <c r="AG52" i="18"/>
  <c r="A9" i="18"/>
  <c r="B9" i="18"/>
  <c r="D9" i="18"/>
  <c r="E9" i="18"/>
  <c r="G9" i="18"/>
  <c r="H9" i="18"/>
  <c r="I9" i="18"/>
  <c r="K9" i="18"/>
  <c r="L9" i="18"/>
  <c r="M9" i="18"/>
  <c r="P9" i="18"/>
  <c r="Q9" i="18"/>
  <c r="R9" i="18"/>
  <c r="U9" i="18"/>
  <c r="V9" i="18"/>
  <c r="W9" i="18"/>
  <c r="Z9" i="18"/>
  <c r="AA9" i="18"/>
  <c r="AB9" i="18"/>
  <c r="AE9" i="18"/>
  <c r="AI9" i="18" s="1"/>
  <c r="AF9" i="18"/>
  <c r="AG9" i="18"/>
  <c r="A5" i="18"/>
  <c r="B5" i="18"/>
  <c r="D5" i="18"/>
  <c r="E5" i="18"/>
  <c r="G5" i="18"/>
  <c r="H5" i="18"/>
  <c r="I5" i="18"/>
  <c r="K5" i="18"/>
  <c r="L5" i="18"/>
  <c r="M5" i="18"/>
  <c r="P5" i="18"/>
  <c r="Q5" i="18"/>
  <c r="R5" i="18"/>
  <c r="U5" i="18"/>
  <c r="V5" i="18"/>
  <c r="W5" i="18"/>
  <c r="Z5" i="18"/>
  <c r="AA5" i="18"/>
  <c r="AB5" i="18"/>
  <c r="AE5" i="18"/>
  <c r="AI5" i="18" s="1"/>
  <c r="AF5" i="18"/>
  <c r="AG5" i="18"/>
  <c r="A63" i="18"/>
  <c r="B63" i="18"/>
  <c r="D63" i="18"/>
  <c r="E63" i="18"/>
  <c r="G63" i="18"/>
  <c r="H63" i="18"/>
  <c r="I63" i="18"/>
  <c r="K63" i="18"/>
  <c r="L63" i="18"/>
  <c r="M63" i="18"/>
  <c r="P63" i="18"/>
  <c r="Q63" i="18"/>
  <c r="R63" i="18"/>
  <c r="U63" i="18"/>
  <c r="V63" i="18"/>
  <c r="W63" i="18"/>
  <c r="Z63" i="18"/>
  <c r="AA63" i="18"/>
  <c r="AB63" i="18"/>
  <c r="AE63" i="18"/>
  <c r="AF63" i="18"/>
  <c r="AG63" i="18"/>
  <c r="A25" i="18"/>
  <c r="B25" i="18"/>
  <c r="D25" i="18"/>
  <c r="E25" i="18"/>
  <c r="G25" i="18"/>
  <c r="H25" i="18"/>
  <c r="I25" i="18"/>
  <c r="K25" i="18"/>
  <c r="L25" i="18"/>
  <c r="M25" i="18"/>
  <c r="P25" i="18"/>
  <c r="Q25" i="18"/>
  <c r="R25" i="18"/>
  <c r="T25" i="18" s="1"/>
  <c r="U25" i="18"/>
  <c r="V25" i="18"/>
  <c r="W25" i="18"/>
  <c r="Z25" i="18"/>
  <c r="AA25" i="18"/>
  <c r="AB25" i="18"/>
  <c r="AE25" i="18"/>
  <c r="AF25" i="18"/>
  <c r="AG25" i="18"/>
  <c r="A99" i="18"/>
  <c r="B99" i="18"/>
  <c r="D99" i="18"/>
  <c r="E99" i="18"/>
  <c r="G99" i="18"/>
  <c r="H99" i="18"/>
  <c r="I99" i="18"/>
  <c r="K99" i="18"/>
  <c r="L99" i="18"/>
  <c r="M99" i="18"/>
  <c r="P99" i="18"/>
  <c r="Q99" i="18"/>
  <c r="R99" i="18"/>
  <c r="U99" i="18"/>
  <c r="V99" i="18"/>
  <c r="W99" i="18"/>
  <c r="Z99" i="18"/>
  <c r="AA99" i="18"/>
  <c r="AB99" i="18"/>
  <c r="AE99" i="18"/>
  <c r="AF99" i="18"/>
  <c r="AG99" i="18"/>
  <c r="A50" i="18"/>
  <c r="B50" i="18"/>
  <c r="D50" i="18"/>
  <c r="E50" i="18"/>
  <c r="G50" i="18"/>
  <c r="H50" i="18"/>
  <c r="I50" i="18"/>
  <c r="K50" i="18"/>
  <c r="L50" i="18"/>
  <c r="M50" i="18"/>
  <c r="P50" i="18"/>
  <c r="Q50" i="18"/>
  <c r="R50" i="18"/>
  <c r="U50" i="18"/>
  <c r="V50" i="18"/>
  <c r="W50" i="18"/>
  <c r="Z50" i="18"/>
  <c r="AD50" i="18" s="1"/>
  <c r="AA50" i="18"/>
  <c r="AB50" i="18"/>
  <c r="AE50" i="18"/>
  <c r="AI50" i="18" s="1"/>
  <c r="AF50" i="18"/>
  <c r="AG50" i="18"/>
  <c r="A31" i="18"/>
  <c r="D31" i="18"/>
  <c r="E31" i="18"/>
  <c r="G31" i="18"/>
  <c r="H31" i="18"/>
  <c r="I31" i="18"/>
  <c r="K31" i="18"/>
  <c r="L31" i="18"/>
  <c r="M31" i="18"/>
  <c r="P31" i="18"/>
  <c r="Q31" i="18"/>
  <c r="R31" i="18"/>
  <c r="T31" i="18" s="1"/>
  <c r="U31" i="18"/>
  <c r="V31" i="18"/>
  <c r="W31" i="18"/>
  <c r="Z31" i="18"/>
  <c r="AA31" i="18"/>
  <c r="AB31" i="18"/>
  <c r="AE31" i="18"/>
  <c r="AF31" i="18"/>
  <c r="AG31" i="18"/>
  <c r="A20" i="18"/>
  <c r="B20" i="18"/>
  <c r="D20" i="18"/>
  <c r="E20" i="18"/>
  <c r="G20" i="18"/>
  <c r="H20" i="18"/>
  <c r="I20" i="18"/>
  <c r="K20" i="18"/>
  <c r="L20" i="18"/>
  <c r="M20" i="18"/>
  <c r="P20" i="18"/>
  <c r="Q20" i="18"/>
  <c r="R20" i="18"/>
  <c r="T20" i="18" s="1"/>
  <c r="U20" i="18"/>
  <c r="V20" i="18"/>
  <c r="W20" i="18"/>
  <c r="Z20" i="18"/>
  <c r="AA20" i="18"/>
  <c r="AB20" i="18"/>
  <c r="AE20" i="18"/>
  <c r="AI20" i="18" s="1"/>
  <c r="AF20" i="18"/>
  <c r="AG20" i="18"/>
  <c r="A58" i="18"/>
  <c r="B58" i="18"/>
  <c r="D58" i="18"/>
  <c r="E58" i="18"/>
  <c r="G58" i="18"/>
  <c r="H58" i="18"/>
  <c r="I58" i="18"/>
  <c r="K58" i="18"/>
  <c r="L58" i="18"/>
  <c r="M58" i="18"/>
  <c r="P58" i="18"/>
  <c r="Q58" i="18"/>
  <c r="R58" i="18"/>
  <c r="U58" i="18"/>
  <c r="V58" i="18"/>
  <c r="W58" i="18"/>
  <c r="Z58" i="18"/>
  <c r="AD58" i="18" s="1"/>
  <c r="AA58" i="18"/>
  <c r="AB58" i="18"/>
  <c r="AE58" i="18"/>
  <c r="AF58" i="18"/>
  <c r="AG58" i="18"/>
  <c r="A97" i="18"/>
  <c r="B97" i="18"/>
  <c r="D97" i="18"/>
  <c r="E97" i="18"/>
  <c r="G97" i="18"/>
  <c r="H97" i="18"/>
  <c r="I97" i="18"/>
  <c r="K97" i="18"/>
  <c r="L97" i="18"/>
  <c r="M97" i="18"/>
  <c r="P97" i="18"/>
  <c r="Q97" i="18"/>
  <c r="R97" i="18"/>
  <c r="U97" i="18"/>
  <c r="V97" i="18"/>
  <c r="W97" i="18"/>
  <c r="Z97" i="18"/>
  <c r="AA97" i="18"/>
  <c r="AB97" i="18"/>
  <c r="AE97" i="18"/>
  <c r="AI97" i="18" s="1"/>
  <c r="AF97" i="18"/>
  <c r="AG97" i="18"/>
  <c r="A53" i="18"/>
  <c r="B53" i="18"/>
  <c r="D53" i="18"/>
  <c r="E53" i="18"/>
  <c r="G53" i="18"/>
  <c r="H53" i="18"/>
  <c r="I53" i="18"/>
  <c r="K53" i="18"/>
  <c r="L53" i="18"/>
  <c r="M53" i="18"/>
  <c r="P53" i="18"/>
  <c r="Q53" i="18"/>
  <c r="R53" i="18"/>
  <c r="T53" i="18" s="1"/>
  <c r="U53" i="18"/>
  <c r="V53" i="18"/>
  <c r="W53" i="18"/>
  <c r="Z53" i="18"/>
  <c r="AA53" i="18"/>
  <c r="AB53" i="18"/>
  <c r="AE53" i="18"/>
  <c r="AF53" i="18"/>
  <c r="AG53" i="18"/>
  <c r="A21" i="18"/>
  <c r="B21" i="18"/>
  <c r="D21" i="18"/>
  <c r="E21" i="18"/>
  <c r="G21" i="18"/>
  <c r="H21" i="18"/>
  <c r="I21" i="18"/>
  <c r="K21" i="18"/>
  <c r="L21" i="18"/>
  <c r="M21" i="18"/>
  <c r="P21" i="18"/>
  <c r="Q21" i="18"/>
  <c r="R21" i="18"/>
  <c r="U21" i="18"/>
  <c r="V21" i="18"/>
  <c r="W21" i="18"/>
  <c r="Z21" i="18"/>
  <c r="AD21" i="18" s="1"/>
  <c r="AA21" i="18"/>
  <c r="AB21" i="18"/>
  <c r="AE21" i="18"/>
  <c r="AF21" i="18"/>
  <c r="AG21" i="18"/>
  <c r="A23" i="18"/>
  <c r="B23" i="18"/>
  <c r="D23" i="18"/>
  <c r="E23" i="18"/>
  <c r="G23" i="18"/>
  <c r="H23" i="18"/>
  <c r="I23" i="18"/>
  <c r="K23" i="18"/>
  <c r="L23" i="18"/>
  <c r="M23" i="18"/>
  <c r="P23" i="18"/>
  <c r="Q23" i="18"/>
  <c r="R23" i="18"/>
  <c r="U23" i="18"/>
  <c r="V23" i="18"/>
  <c r="W23" i="18"/>
  <c r="Z23" i="18"/>
  <c r="AA23" i="18"/>
  <c r="AB23" i="18"/>
  <c r="AE23" i="18"/>
  <c r="AF23" i="18"/>
  <c r="AG23" i="18"/>
  <c r="A43" i="18"/>
  <c r="B43" i="18"/>
  <c r="D43" i="18"/>
  <c r="E43" i="18"/>
  <c r="G43" i="18"/>
  <c r="H43" i="18"/>
  <c r="I43" i="18"/>
  <c r="K43" i="18"/>
  <c r="L43" i="18"/>
  <c r="M43" i="18"/>
  <c r="P43" i="18"/>
  <c r="Q43" i="18"/>
  <c r="R43" i="18"/>
  <c r="U43" i="18"/>
  <c r="V43" i="18"/>
  <c r="W43" i="18"/>
  <c r="Z43" i="18"/>
  <c r="AA43" i="18"/>
  <c r="AB43" i="18"/>
  <c r="AE43" i="18"/>
  <c r="AF43" i="18"/>
  <c r="AG43" i="18"/>
  <c r="A72" i="18"/>
  <c r="B72" i="18"/>
  <c r="D72" i="18"/>
  <c r="E72" i="18"/>
  <c r="G72" i="18"/>
  <c r="H72" i="18"/>
  <c r="I72" i="18"/>
  <c r="K72" i="18"/>
  <c r="L72" i="18"/>
  <c r="M72" i="18"/>
  <c r="P72" i="18"/>
  <c r="Q72" i="18"/>
  <c r="R72" i="18"/>
  <c r="T72" i="18" s="1"/>
  <c r="U72" i="18"/>
  <c r="V72" i="18"/>
  <c r="W72" i="18"/>
  <c r="Z72" i="18"/>
  <c r="AA72" i="18"/>
  <c r="AB72" i="18"/>
  <c r="AE72" i="18"/>
  <c r="AF72" i="18"/>
  <c r="AG72" i="18"/>
  <c r="A81" i="18"/>
  <c r="B81" i="18"/>
  <c r="D81" i="18"/>
  <c r="E81" i="18"/>
  <c r="G81" i="18"/>
  <c r="H81" i="18"/>
  <c r="I81" i="18"/>
  <c r="K81" i="18"/>
  <c r="L81" i="18"/>
  <c r="M81" i="18"/>
  <c r="P81" i="18"/>
  <c r="Q81" i="18"/>
  <c r="R81" i="18"/>
  <c r="U81" i="18"/>
  <c r="V81" i="18"/>
  <c r="W81" i="18"/>
  <c r="Z81" i="18"/>
  <c r="AA81" i="18"/>
  <c r="AB81" i="18"/>
  <c r="AE81" i="18"/>
  <c r="AF81" i="18"/>
  <c r="AG81" i="18"/>
  <c r="A35" i="18"/>
  <c r="B35" i="18"/>
  <c r="D35" i="18"/>
  <c r="E35" i="18"/>
  <c r="G35" i="18"/>
  <c r="H35" i="18"/>
  <c r="I35" i="18"/>
  <c r="K35" i="18"/>
  <c r="L35" i="18"/>
  <c r="M35" i="18"/>
  <c r="P35" i="18"/>
  <c r="Q35" i="18"/>
  <c r="R35" i="18"/>
  <c r="U35" i="18"/>
  <c r="V35" i="18"/>
  <c r="W35" i="18"/>
  <c r="Z35" i="18"/>
  <c r="AA35" i="18"/>
  <c r="AB35" i="18"/>
  <c r="AE35" i="18"/>
  <c r="AF35" i="18"/>
  <c r="AG35" i="18"/>
  <c r="A15" i="18"/>
  <c r="B15" i="18"/>
  <c r="D15" i="18"/>
  <c r="E15" i="18"/>
  <c r="G15" i="18"/>
  <c r="H15" i="18"/>
  <c r="I15" i="18"/>
  <c r="K15" i="18"/>
  <c r="L15" i="18"/>
  <c r="M15" i="18"/>
  <c r="P15" i="18"/>
  <c r="Q15" i="18"/>
  <c r="R15" i="18"/>
  <c r="T15" i="18" s="1"/>
  <c r="U15" i="18"/>
  <c r="V15" i="18"/>
  <c r="W15" i="18"/>
  <c r="Z15" i="18"/>
  <c r="AA15" i="18"/>
  <c r="AB15" i="18"/>
  <c r="AE15" i="18"/>
  <c r="AF15" i="18"/>
  <c r="AG15" i="18"/>
  <c r="A57" i="18"/>
  <c r="B57" i="18"/>
  <c r="D57" i="18"/>
  <c r="E57" i="18"/>
  <c r="G57" i="18"/>
  <c r="H57" i="18"/>
  <c r="I57" i="18"/>
  <c r="K57" i="18"/>
  <c r="L57" i="18"/>
  <c r="M57" i="18"/>
  <c r="P57" i="18"/>
  <c r="Q57" i="18"/>
  <c r="R57" i="18"/>
  <c r="T57" i="18" s="1"/>
  <c r="U57" i="18"/>
  <c r="V57" i="18"/>
  <c r="W57" i="18"/>
  <c r="Z57" i="18"/>
  <c r="AA57" i="18"/>
  <c r="AB57" i="18"/>
  <c r="AE57" i="18"/>
  <c r="AF57" i="18"/>
  <c r="AG57" i="18"/>
  <c r="A70" i="18"/>
  <c r="B70" i="18"/>
  <c r="D70" i="18"/>
  <c r="E70" i="18"/>
  <c r="G70" i="18"/>
  <c r="H70" i="18"/>
  <c r="I70" i="18"/>
  <c r="K70" i="18"/>
  <c r="L70" i="18"/>
  <c r="M70" i="18"/>
  <c r="P70" i="18"/>
  <c r="Q70" i="18"/>
  <c r="R70" i="18"/>
  <c r="U70" i="18"/>
  <c r="V70" i="18"/>
  <c r="W70" i="18"/>
  <c r="Z70" i="18"/>
  <c r="AA70" i="18"/>
  <c r="AB70" i="18"/>
  <c r="AE70" i="18"/>
  <c r="AF70" i="18"/>
  <c r="AG70" i="18"/>
  <c r="A121" i="18"/>
  <c r="B121" i="18"/>
  <c r="D121" i="18"/>
  <c r="E121" i="18"/>
  <c r="G121" i="18"/>
  <c r="H121" i="18"/>
  <c r="I121" i="18"/>
  <c r="K121" i="18"/>
  <c r="L121" i="18"/>
  <c r="M121" i="18"/>
  <c r="P121" i="18"/>
  <c r="Q121" i="18"/>
  <c r="R121" i="18"/>
  <c r="U121" i="18"/>
  <c r="V121" i="18"/>
  <c r="W121" i="18"/>
  <c r="Z121" i="18"/>
  <c r="AA121" i="18"/>
  <c r="AB121" i="18"/>
  <c r="AE121" i="18"/>
  <c r="AF121" i="18"/>
  <c r="AG121" i="18"/>
  <c r="A61" i="18"/>
  <c r="B61" i="18"/>
  <c r="D61" i="18"/>
  <c r="E61" i="18"/>
  <c r="G61" i="18"/>
  <c r="H61" i="18"/>
  <c r="I61" i="18"/>
  <c r="K61" i="18"/>
  <c r="L61" i="18"/>
  <c r="M61" i="18"/>
  <c r="P61" i="18"/>
  <c r="Q61" i="18"/>
  <c r="R61" i="18"/>
  <c r="U61" i="18"/>
  <c r="V61" i="18"/>
  <c r="W61" i="18"/>
  <c r="Z61" i="18"/>
  <c r="AA61" i="18"/>
  <c r="AB61" i="18"/>
  <c r="AE61" i="18"/>
  <c r="AF61" i="18"/>
  <c r="AG61" i="18"/>
  <c r="A80" i="18"/>
  <c r="B80" i="18"/>
  <c r="D80" i="18"/>
  <c r="E80" i="18"/>
  <c r="G80" i="18"/>
  <c r="H80" i="18"/>
  <c r="I80" i="18"/>
  <c r="K80" i="18"/>
  <c r="L80" i="18"/>
  <c r="M80" i="18"/>
  <c r="P80" i="18"/>
  <c r="Q80" i="18"/>
  <c r="R80" i="18"/>
  <c r="T80" i="18" s="1"/>
  <c r="U80" i="18"/>
  <c r="V80" i="18"/>
  <c r="W80" i="18"/>
  <c r="Z80" i="18"/>
  <c r="AA80" i="18"/>
  <c r="AB80" i="18"/>
  <c r="AE80" i="18"/>
  <c r="AF80" i="18"/>
  <c r="AG80" i="18"/>
  <c r="A41" i="18"/>
  <c r="B41" i="18"/>
  <c r="D41" i="18"/>
  <c r="E41" i="18"/>
  <c r="G41" i="18"/>
  <c r="H41" i="18"/>
  <c r="I41" i="18"/>
  <c r="K41" i="18"/>
  <c r="L41" i="18"/>
  <c r="M41" i="18"/>
  <c r="P41" i="18"/>
  <c r="Q41" i="18"/>
  <c r="R41" i="18"/>
  <c r="T41" i="18" s="1"/>
  <c r="U41" i="18"/>
  <c r="V41" i="18"/>
  <c r="W41" i="18"/>
  <c r="Z41" i="18"/>
  <c r="AA41" i="18"/>
  <c r="AB41" i="18"/>
  <c r="AE41" i="18"/>
  <c r="AF41" i="18"/>
  <c r="AG41" i="18"/>
  <c r="A34" i="18"/>
  <c r="B34" i="18"/>
  <c r="D34" i="18"/>
  <c r="E34" i="18"/>
  <c r="G34" i="18"/>
  <c r="H34" i="18"/>
  <c r="I34" i="18"/>
  <c r="K34" i="18"/>
  <c r="L34" i="18"/>
  <c r="M34" i="18"/>
  <c r="P34" i="18"/>
  <c r="Q34" i="18"/>
  <c r="R34" i="18"/>
  <c r="U34" i="18"/>
  <c r="V34" i="18"/>
  <c r="W34" i="18"/>
  <c r="Z34" i="18"/>
  <c r="AD34" i="18" s="1"/>
  <c r="AA34" i="18"/>
  <c r="AB34" i="18"/>
  <c r="AE34" i="18"/>
  <c r="AF34" i="18"/>
  <c r="AG34" i="18"/>
  <c r="A38" i="18"/>
  <c r="B38" i="18"/>
  <c r="D38" i="18"/>
  <c r="E38" i="18"/>
  <c r="G38" i="18"/>
  <c r="H38" i="18"/>
  <c r="I38" i="18"/>
  <c r="K38" i="18"/>
  <c r="L38" i="18"/>
  <c r="M38" i="18"/>
  <c r="P38" i="18"/>
  <c r="Q38" i="18"/>
  <c r="R38" i="18"/>
  <c r="U38" i="18"/>
  <c r="V38" i="18"/>
  <c r="W38" i="18"/>
  <c r="Z38" i="18"/>
  <c r="AA38" i="18"/>
  <c r="AB38" i="18"/>
  <c r="AE38" i="18"/>
  <c r="AF38" i="18"/>
  <c r="AG38" i="18"/>
  <c r="A119" i="18"/>
  <c r="B119" i="18"/>
  <c r="D119" i="18"/>
  <c r="E119" i="18"/>
  <c r="G119" i="18"/>
  <c r="H119" i="18"/>
  <c r="I119" i="18"/>
  <c r="K119" i="18"/>
  <c r="L119" i="18"/>
  <c r="M119" i="18"/>
  <c r="P119" i="18"/>
  <c r="Q119" i="18"/>
  <c r="R119" i="18"/>
  <c r="U119" i="18"/>
  <c r="V119" i="18"/>
  <c r="W119" i="18"/>
  <c r="Z119" i="18"/>
  <c r="AA119" i="18"/>
  <c r="AB119" i="18"/>
  <c r="AE119" i="18"/>
  <c r="AF119" i="18"/>
  <c r="AG119" i="18"/>
  <c r="A28" i="18"/>
  <c r="B28" i="18"/>
  <c r="D28" i="18"/>
  <c r="E28" i="18"/>
  <c r="G28" i="18"/>
  <c r="H28" i="18"/>
  <c r="I28" i="18"/>
  <c r="K28" i="18"/>
  <c r="L28" i="18"/>
  <c r="M28" i="18"/>
  <c r="P28" i="18"/>
  <c r="Q28" i="18"/>
  <c r="R28" i="18"/>
  <c r="T28" i="18" s="1"/>
  <c r="U28" i="18"/>
  <c r="V28" i="18"/>
  <c r="W28" i="18"/>
  <c r="Z28" i="18"/>
  <c r="AA28" i="18"/>
  <c r="AB28" i="18"/>
  <c r="AE28" i="18"/>
  <c r="AF28" i="18"/>
  <c r="AG28" i="18"/>
  <c r="A26" i="18"/>
  <c r="B26" i="18"/>
  <c r="D26" i="18"/>
  <c r="E26" i="18"/>
  <c r="G26" i="18"/>
  <c r="H26" i="18"/>
  <c r="I26" i="18"/>
  <c r="K26" i="18"/>
  <c r="L26" i="18"/>
  <c r="M26" i="18"/>
  <c r="P26" i="18"/>
  <c r="Q26" i="18"/>
  <c r="R26" i="18"/>
  <c r="U26" i="18"/>
  <c r="V26" i="18"/>
  <c r="W26" i="18"/>
  <c r="Z26" i="18"/>
  <c r="AA26" i="18"/>
  <c r="AB26" i="18"/>
  <c r="AE26" i="18"/>
  <c r="AF26" i="18"/>
  <c r="AG26" i="18"/>
  <c r="A8" i="18"/>
  <c r="B8" i="18"/>
  <c r="D8" i="18"/>
  <c r="E8" i="18"/>
  <c r="G8" i="18"/>
  <c r="H8" i="18"/>
  <c r="I8" i="18"/>
  <c r="K8" i="18"/>
  <c r="L8" i="18"/>
  <c r="M8" i="18"/>
  <c r="P8" i="18"/>
  <c r="Q8" i="18"/>
  <c r="R8" i="18"/>
  <c r="U8" i="18"/>
  <c r="V8" i="18"/>
  <c r="W8" i="18"/>
  <c r="Z8" i="18"/>
  <c r="AA8" i="18"/>
  <c r="AB8" i="18"/>
  <c r="AE8" i="18"/>
  <c r="AI8" i="18" s="1"/>
  <c r="AF8" i="18"/>
  <c r="AG8" i="18"/>
  <c r="A116" i="18"/>
  <c r="B116" i="18"/>
  <c r="D116" i="18"/>
  <c r="E116" i="18"/>
  <c r="G116" i="18"/>
  <c r="H116" i="18"/>
  <c r="I116" i="18"/>
  <c r="K116" i="18"/>
  <c r="L116" i="18"/>
  <c r="M116" i="18"/>
  <c r="P116" i="18"/>
  <c r="Q116" i="18"/>
  <c r="R116" i="18"/>
  <c r="U116" i="18"/>
  <c r="V116" i="18"/>
  <c r="W116" i="18"/>
  <c r="Z116" i="18"/>
  <c r="AA116" i="18"/>
  <c r="AB116" i="18"/>
  <c r="AE116" i="18"/>
  <c r="AF116" i="18"/>
  <c r="AG116" i="18"/>
  <c r="A115" i="18"/>
  <c r="B115" i="18"/>
  <c r="D115" i="18"/>
  <c r="E115" i="18"/>
  <c r="G115" i="18"/>
  <c r="H115" i="18"/>
  <c r="I115" i="18"/>
  <c r="K115" i="18"/>
  <c r="L115" i="18"/>
  <c r="M115" i="18"/>
  <c r="P115" i="18"/>
  <c r="Q115" i="18"/>
  <c r="R115" i="18"/>
  <c r="U115" i="18"/>
  <c r="V115" i="18"/>
  <c r="W115" i="18"/>
  <c r="Z115" i="18"/>
  <c r="AD115" i="18" s="1"/>
  <c r="AA115" i="18"/>
  <c r="AB115" i="18"/>
  <c r="AE115" i="18"/>
  <c r="AI115" i="18" s="1"/>
  <c r="AF115" i="18"/>
  <c r="AG115" i="18"/>
  <c r="A122" i="18"/>
  <c r="B122" i="18"/>
  <c r="D122" i="18"/>
  <c r="E122" i="18"/>
  <c r="G122" i="18"/>
  <c r="H122" i="18"/>
  <c r="I122" i="18"/>
  <c r="K122" i="18"/>
  <c r="L122" i="18"/>
  <c r="M122" i="18"/>
  <c r="P122" i="18"/>
  <c r="Q122" i="18"/>
  <c r="R122" i="18"/>
  <c r="U122" i="18"/>
  <c r="V122" i="18"/>
  <c r="W122" i="18"/>
  <c r="Z122" i="18"/>
  <c r="AA122" i="18"/>
  <c r="AB122" i="18"/>
  <c r="AE122" i="18"/>
  <c r="AF122" i="18"/>
  <c r="AG122" i="18"/>
  <c r="A118" i="18"/>
  <c r="B118" i="18"/>
  <c r="D118" i="18"/>
  <c r="E118" i="18"/>
  <c r="G118" i="18"/>
  <c r="H118" i="18"/>
  <c r="I118" i="18"/>
  <c r="K118" i="18"/>
  <c r="L118" i="18"/>
  <c r="M118" i="18"/>
  <c r="P118" i="18"/>
  <c r="Q118" i="18"/>
  <c r="R118" i="18"/>
  <c r="U118" i="18"/>
  <c r="V118" i="18"/>
  <c r="W118" i="18"/>
  <c r="Z118" i="18"/>
  <c r="AA118" i="18"/>
  <c r="AB118" i="18"/>
  <c r="AE118" i="18"/>
  <c r="AF118" i="18"/>
  <c r="AG118" i="18"/>
  <c r="A14" i="18"/>
  <c r="B14" i="18"/>
  <c r="D14" i="18"/>
  <c r="E14" i="18"/>
  <c r="G14" i="18"/>
  <c r="H14" i="18"/>
  <c r="I14" i="18"/>
  <c r="K14" i="18"/>
  <c r="L14" i="18"/>
  <c r="M14" i="18"/>
  <c r="P14" i="18"/>
  <c r="Q14" i="18"/>
  <c r="R14" i="18"/>
  <c r="U14" i="18"/>
  <c r="V14" i="18"/>
  <c r="W14" i="18"/>
  <c r="Z14" i="18"/>
  <c r="AA14" i="18"/>
  <c r="AB14" i="18"/>
  <c r="AE14" i="18"/>
  <c r="AF14" i="18"/>
  <c r="AG14" i="18"/>
  <c r="A42" i="18"/>
  <c r="B42" i="18"/>
  <c r="D42" i="18"/>
  <c r="E42" i="18"/>
  <c r="G42" i="18"/>
  <c r="H42" i="18"/>
  <c r="I42" i="18"/>
  <c r="K42" i="18"/>
  <c r="L42" i="18"/>
  <c r="M42" i="18"/>
  <c r="P42" i="18"/>
  <c r="Q42" i="18"/>
  <c r="R42" i="18"/>
  <c r="U42" i="18"/>
  <c r="V42" i="18"/>
  <c r="W42" i="18"/>
  <c r="Z42" i="18"/>
  <c r="AA42" i="18"/>
  <c r="AB42" i="18"/>
  <c r="AE42" i="18"/>
  <c r="AF42" i="18"/>
  <c r="AG42" i="18"/>
  <c r="A33" i="18"/>
  <c r="B33" i="18"/>
  <c r="D33" i="18"/>
  <c r="E33" i="18"/>
  <c r="G33" i="18"/>
  <c r="H33" i="18"/>
  <c r="I33" i="18"/>
  <c r="K33" i="18"/>
  <c r="L33" i="18"/>
  <c r="M33" i="18"/>
  <c r="P33" i="18"/>
  <c r="Q33" i="18"/>
  <c r="R33" i="18"/>
  <c r="U33" i="18"/>
  <c r="V33" i="18"/>
  <c r="W33" i="18"/>
  <c r="Z33" i="18"/>
  <c r="AA33" i="18"/>
  <c r="AB33" i="18"/>
  <c r="AE33" i="18"/>
  <c r="AF33" i="18"/>
  <c r="AG33" i="18"/>
  <c r="A86" i="18"/>
  <c r="B86" i="18"/>
  <c r="D86" i="18"/>
  <c r="E86" i="18"/>
  <c r="G86" i="18"/>
  <c r="H86" i="18"/>
  <c r="I86" i="18"/>
  <c r="K86" i="18"/>
  <c r="L86" i="18"/>
  <c r="M86" i="18"/>
  <c r="P86" i="18"/>
  <c r="Q86" i="18"/>
  <c r="R86" i="18"/>
  <c r="U86" i="18"/>
  <c r="V86" i="18"/>
  <c r="W86" i="18"/>
  <c r="Z86" i="18"/>
  <c r="AA86" i="18"/>
  <c r="AB86" i="18"/>
  <c r="AE86" i="18"/>
  <c r="AF86" i="18"/>
  <c r="AG86" i="18"/>
  <c r="A100" i="18"/>
  <c r="B100" i="18"/>
  <c r="D100" i="18"/>
  <c r="E100" i="18"/>
  <c r="G100" i="18"/>
  <c r="H100" i="18"/>
  <c r="I100" i="18"/>
  <c r="K100" i="18"/>
  <c r="L100" i="18"/>
  <c r="M100" i="18"/>
  <c r="P100" i="18"/>
  <c r="Q100" i="18"/>
  <c r="R100" i="18"/>
  <c r="U100" i="18"/>
  <c r="V100" i="18"/>
  <c r="W100" i="18"/>
  <c r="Z100" i="18"/>
  <c r="AA100" i="18"/>
  <c r="AB100" i="18"/>
  <c r="AE100" i="18"/>
  <c r="AF100" i="18"/>
  <c r="AG100" i="18"/>
  <c r="A37" i="18"/>
  <c r="B37" i="18"/>
  <c r="D37" i="18"/>
  <c r="E37" i="18"/>
  <c r="G37" i="18"/>
  <c r="H37" i="18"/>
  <c r="I37" i="18"/>
  <c r="K37" i="18"/>
  <c r="L37" i="18"/>
  <c r="M37" i="18"/>
  <c r="P37" i="18"/>
  <c r="Q37" i="18"/>
  <c r="R37" i="18"/>
  <c r="U37" i="18"/>
  <c r="V37" i="18"/>
  <c r="W37" i="18"/>
  <c r="Z37" i="18"/>
  <c r="AD37" i="18" s="1"/>
  <c r="AA37" i="18"/>
  <c r="AB37" i="18"/>
  <c r="AE37" i="18"/>
  <c r="AF37" i="18"/>
  <c r="AG37" i="18"/>
  <c r="A51" i="18"/>
  <c r="B51" i="18"/>
  <c r="D51" i="18"/>
  <c r="E51" i="18"/>
  <c r="G51" i="18"/>
  <c r="H51" i="18"/>
  <c r="I51" i="18"/>
  <c r="K51" i="18"/>
  <c r="L51" i="18"/>
  <c r="M51" i="18"/>
  <c r="P51" i="18"/>
  <c r="Q51" i="18"/>
  <c r="R51" i="18"/>
  <c r="U51" i="18"/>
  <c r="V51" i="18"/>
  <c r="W51" i="18"/>
  <c r="Z51" i="18"/>
  <c r="AD51" i="18" s="1"/>
  <c r="AA51" i="18"/>
  <c r="AB51" i="18"/>
  <c r="AE51" i="18"/>
  <c r="AF51" i="18"/>
  <c r="AG51" i="18"/>
  <c r="A6" i="18"/>
  <c r="B6" i="18"/>
  <c r="D6" i="18"/>
  <c r="E6" i="18"/>
  <c r="G6" i="18"/>
  <c r="H6" i="18"/>
  <c r="I6" i="18"/>
  <c r="K6" i="18"/>
  <c r="L6" i="18"/>
  <c r="M6" i="18"/>
  <c r="P6" i="18"/>
  <c r="Q6" i="18"/>
  <c r="R6" i="18"/>
  <c r="T6" i="18" s="1"/>
  <c r="U6" i="18"/>
  <c r="V6" i="18"/>
  <c r="W6" i="18"/>
  <c r="Z6" i="18"/>
  <c r="AA6" i="18"/>
  <c r="AB6" i="18"/>
  <c r="AE6" i="18"/>
  <c r="AF6" i="18"/>
  <c r="AG6" i="18"/>
  <c r="A71" i="18"/>
  <c r="B71" i="18"/>
  <c r="D71" i="18"/>
  <c r="E71" i="18"/>
  <c r="G71" i="18"/>
  <c r="H71" i="18"/>
  <c r="I71" i="18"/>
  <c r="K71" i="18"/>
  <c r="L71" i="18"/>
  <c r="M71" i="18"/>
  <c r="P71" i="18"/>
  <c r="Q71" i="18"/>
  <c r="R71" i="18"/>
  <c r="U71" i="18"/>
  <c r="V71" i="18"/>
  <c r="W71" i="18"/>
  <c r="Z71" i="18"/>
  <c r="AA71" i="18"/>
  <c r="AB71" i="18"/>
  <c r="AE71" i="18"/>
  <c r="AF71" i="18"/>
  <c r="AG71" i="18"/>
  <c r="A59" i="18"/>
  <c r="B59" i="18"/>
  <c r="D59" i="18"/>
  <c r="E59" i="18"/>
  <c r="G59" i="18"/>
  <c r="H59" i="18"/>
  <c r="I59" i="18"/>
  <c r="K59" i="18"/>
  <c r="L59" i="18"/>
  <c r="M59" i="18"/>
  <c r="P59" i="18"/>
  <c r="Q59" i="18"/>
  <c r="R59" i="18"/>
  <c r="U59" i="18"/>
  <c r="V59" i="18"/>
  <c r="W59" i="18"/>
  <c r="Z59" i="18"/>
  <c r="AA59" i="18"/>
  <c r="AB59" i="18"/>
  <c r="AE59" i="18"/>
  <c r="AF59" i="18"/>
  <c r="AG59" i="18"/>
  <c r="A75" i="18"/>
  <c r="B75" i="18"/>
  <c r="D75" i="18"/>
  <c r="E75" i="18"/>
  <c r="G75" i="18"/>
  <c r="H75" i="18"/>
  <c r="I75" i="18"/>
  <c r="K75" i="18"/>
  <c r="L75" i="18"/>
  <c r="M75" i="18"/>
  <c r="P75" i="18"/>
  <c r="Q75" i="18"/>
  <c r="R75" i="18"/>
  <c r="U75" i="18"/>
  <c r="V75" i="18"/>
  <c r="W75" i="18"/>
  <c r="Z75" i="18"/>
  <c r="AA75" i="18"/>
  <c r="AB75" i="18"/>
  <c r="AE75" i="18"/>
  <c r="AF75" i="18"/>
  <c r="AG75" i="18"/>
  <c r="A65" i="18"/>
  <c r="B65" i="18"/>
  <c r="D65" i="18"/>
  <c r="E65" i="18"/>
  <c r="G65" i="18"/>
  <c r="H65" i="18"/>
  <c r="I65" i="18"/>
  <c r="K65" i="18"/>
  <c r="L65" i="18"/>
  <c r="M65" i="18"/>
  <c r="P65" i="18"/>
  <c r="Q65" i="18"/>
  <c r="R65" i="18"/>
  <c r="U65" i="18"/>
  <c r="V65" i="18"/>
  <c r="W65" i="18"/>
  <c r="Z65" i="18"/>
  <c r="AA65" i="18"/>
  <c r="AB65" i="18"/>
  <c r="AE65" i="18"/>
  <c r="AI65" i="18" s="1"/>
  <c r="AF65" i="18"/>
  <c r="AG65" i="18"/>
  <c r="A85" i="18"/>
  <c r="B85" i="18"/>
  <c r="D85" i="18"/>
  <c r="E85" i="18"/>
  <c r="G85" i="18"/>
  <c r="H85" i="18"/>
  <c r="I85" i="18"/>
  <c r="K85" i="18"/>
  <c r="L85" i="18"/>
  <c r="M85" i="18"/>
  <c r="P85" i="18"/>
  <c r="Q85" i="18"/>
  <c r="R85" i="18"/>
  <c r="U85" i="18"/>
  <c r="V85" i="18"/>
  <c r="W85" i="18"/>
  <c r="Z85" i="18"/>
  <c r="AA85" i="18"/>
  <c r="AB85" i="18"/>
  <c r="AE85" i="18"/>
  <c r="AF85" i="18"/>
  <c r="AG85" i="18"/>
  <c r="A64" i="18"/>
  <c r="B64" i="18"/>
  <c r="D64" i="18"/>
  <c r="E64" i="18"/>
  <c r="G64" i="18"/>
  <c r="H64" i="18"/>
  <c r="I64" i="18"/>
  <c r="K64" i="18"/>
  <c r="L64" i="18"/>
  <c r="M64" i="18"/>
  <c r="P64" i="18"/>
  <c r="Q64" i="18"/>
  <c r="R64" i="18"/>
  <c r="U64" i="18"/>
  <c r="V64" i="18"/>
  <c r="W64" i="18"/>
  <c r="Z64" i="18"/>
  <c r="AA64" i="18"/>
  <c r="AB64" i="18"/>
  <c r="AE64" i="18"/>
  <c r="AF64" i="18"/>
  <c r="AG64" i="18"/>
  <c r="A112" i="18"/>
  <c r="B112" i="18"/>
  <c r="D112" i="18"/>
  <c r="E112" i="18"/>
  <c r="G112" i="18"/>
  <c r="H112" i="18"/>
  <c r="I112" i="18"/>
  <c r="K112" i="18"/>
  <c r="L112" i="18"/>
  <c r="M112" i="18"/>
  <c r="P112" i="18"/>
  <c r="Q112" i="18"/>
  <c r="R112" i="18"/>
  <c r="U112" i="18"/>
  <c r="V112" i="18"/>
  <c r="W112" i="18"/>
  <c r="Z112" i="18"/>
  <c r="AA112" i="18"/>
  <c r="AB112" i="18"/>
  <c r="AE112" i="18"/>
  <c r="AF112" i="18"/>
  <c r="AG112" i="18"/>
  <c r="A18" i="18"/>
  <c r="B18" i="18"/>
  <c r="D18" i="18"/>
  <c r="E18" i="18"/>
  <c r="G18" i="18"/>
  <c r="H18" i="18"/>
  <c r="I18" i="18"/>
  <c r="K18" i="18"/>
  <c r="L18" i="18"/>
  <c r="M18" i="18"/>
  <c r="P18" i="18"/>
  <c r="Q18" i="18"/>
  <c r="R18" i="18"/>
  <c r="U18" i="18"/>
  <c r="V18" i="18"/>
  <c r="W18" i="18"/>
  <c r="Z18" i="18"/>
  <c r="AA18" i="18"/>
  <c r="AB18" i="18"/>
  <c r="AE18" i="18"/>
  <c r="AF18" i="18"/>
  <c r="AG18" i="18"/>
  <c r="B107" i="18"/>
  <c r="D107" i="18"/>
  <c r="E107" i="18"/>
  <c r="G107" i="18"/>
  <c r="H107" i="18"/>
  <c r="I107" i="18"/>
  <c r="K107" i="18"/>
  <c r="L107" i="18"/>
  <c r="M107" i="18"/>
  <c r="P107" i="18"/>
  <c r="Q107" i="18"/>
  <c r="R107" i="18"/>
  <c r="U107" i="18"/>
  <c r="V107" i="18"/>
  <c r="W107" i="18"/>
  <c r="Z107" i="18"/>
  <c r="AA107" i="18"/>
  <c r="AB107" i="18"/>
  <c r="AE107" i="18"/>
  <c r="AF107" i="18"/>
  <c r="AG107" i="18"/>
  <c r="B90" i="18"/>
  <c r="D90" i="18"/>
  <c r="E90" i="18"/>
  <c r="G90" i="18"/>
  <c r="H90" i="18"/>
  <c r="I90" i="18"/>
  <c r="K90" i="18"/>
  <c r="L90" i="18"/>
  <c r="M90" i="18"/>
  <c r="P90" i="18"/>
  <c r="Q90" i="18"/>
  <c r="R90" i="18"/>
  <c r="U90" i="18"/>
  <c r="V90" i="18"/>
  <c r="W90" i="18"/>
  <c r="Z90" i="18"/>
  <c r="AA90" i="18"/>
  <c r="AB90" i="18"/>
  <c r="AE90" i="18"/>
  <c r="AF90" i="18"/>
  <c r="AG90" i="18"/>
  <c r="B77" i="18"/>
  <c r="D77" i="18"/>
  <c r="E77" i="18"/>
  <c r="G77" i="18"/>
  <c r="H77" i="18"/>
  <c r="I77" i="18"/>
  <c r="K77" i="18"/>
  <c r="L77" i="18"/>
  <c r="M77" i="18"/>
  <c r="P77" i="18"/>
  <c r="Q77" i="18"/>
  <c r="R77" i="18"/>
  <c r="T77" i="18" s="1"/>
  <c r="U77" i="18"/>
  <c r="V77" i="18"/>
  <c r="W77" i="18"/>
  <c r="Z77" i="18"/>
  <c r="AA77" i="18"/>
  <c r="AB77" i="18"/>
  <c r="AE77" i="18"/>
  <c r="AF77" i="18"/>
  <c r="AG77" i="18"/>
  <c r="B76" i="18"/>
  <c r="D76" i="18"/>
  <c r="E76" i="18"/>
  <c r="G76" i="18"/>
  <c r="H76" i="18"/>
  <c r="I76" i="18"/>
  <c r="K76" i="18"/>
  <c r="L76" i="18"/>
  <c r="M76" i="18"/>
  <c r="P76" i="18"/>
  <c r="Q76" i="18"/>
  <c r="R76" i="18"/>
  <c r="U76" i="18"/>
  <c r="V76" i="18"/>
  <c r="W76" i="18"/>
  <c r="Z76" i="18"/>
  <c r="AA76" i="18"/>
  <c r="AB76" i="18"/>
  <c r="AE76" i="18"/>
  <c r="AF76" i="18"/>
  <c r="AG76" i="18"/>
  <c r="B95" i="18"/>
  <c r="D95" i="18"/>
  <c r="E95" i="18"/>
  <c r="G95" i="18"/>
  <c r="H95" i="18"/>
  <c r="I95" i="18"/>
  <c r="K95" i="18"/>
  <c r="L95" i="18"/>
  <c r="M95" i="18"/>
  <c r="P95" i="18"/>
  <c r="Q95" i="18"/>
  <c r="R95" i="18"/>
  <c r="U95" i="18"/>
  <c r="V95" i="18"/>
  <c r="W95" i="18"/>
  <c r="Z95" i="18"/>
  <c r="AA95" i="18"/>
  <c r="AB95" i="18"/>
  <c r="AE95" i="18"/>
  <c r="AF95" i="18"/>
  <c r="AG95" i="18"/>
  <c r="B103" i="18"/>
  <c r="D103" i="18"/>
  <c r="E103" i="18"/>
  <c r="G103" i="18"/>
  <c r="H103" i="18"/>
  <c r="I103" i="18"/>
  <c r="K103" i="18"/>
  <c r="L103" i="18"/>
  <c r="M103" i="18"/>
  <c r="P103" i="18"/>
  <c r="Q103" i="18"/>
  <c r="R103" i="18"/>
  <c r="U103" i="18"/>
  <c r="V103" i="18"/>
  <c r="W103" i="18"/>
  <c r="Z103" i="18"/>
  <c r="AA103" i="18"/>
  <c r="AB103" i="18"/>
  <c r="AE103" i="18"/>
  <c r="AF103" i="18"/>
  <c r="AG103" i="18"/>
  <c r="B105" i="18"/>
  <c r="D105" i="18"/>
  <c r="E105" i="18"/>
  <c r="G105" i="18"/>
  <c r="H105" i="18"/>
  <c r="I105" i="18"/>
  <c r="K105" i="18"/>
  <c r="L105" i="18"/>
  <c r="M105" i="18"/>
  <c r="P105" i="18"/>
  <c r="Q105" i="18"/>
  <c r="R105" i="18"/>
  <c r="U105" i="18"/>
  <c r="V105" i="18"/>
  <c r="W105" i="18"/>
  <c r="Z105" i="18"/>
  <c r="AA105" i="18"/>
  <c r="AB105" i="18"/>
  <c r="AE105" i="18"/>
  <c r="AF105" i="18"/>
  <c r="AG105" i="18"/>
  <c r="B104" i="18"/>
  <c r="D104" i="18"/>
  <c r="E104" i="18"/>
  <c r="G104" i="18"/>
  <c r="H104" i="18"/>
  <c r="I104" i="18"/>
  <c r="K104" i="18"/>
  <c r="L104" i="18"/>
  <c r="M104" i="18"/>
  <c r="P104" i="18"/>
  <c r="Q104" i="18"/>
  <c r="R104" i="18"/>
  <c r="U104" i="18"/>
  <c r="V104" i="18"/>
  <c r="W104" i="18"/>
  <c r="Z104" i="18"/>
  <c r="AA104" i="18"/>
  <c r="AB104" i="18"/>
  <c r="AE104" i="18"/>
  <c r="AF104" i="18"/>
  <c r="AG104" i="18"/>
  <c r="A102" i="18"/>
  <c r="B102" i="18"/>
  <c r="D102" i="18"/>
  <c r="E102" i="18"/>
  <c r="G102" i="18"/>
  <c r="H102" i="18"/>
  <c r="I102" i="18"/>
  <c r="K102" i="18"/>
  <c r="L102" i="18"/>
  <c r="M102" i="18"/>
  <c r="P102" i="18"/>
  <c r="Q102" i="18"/>
  <c r="R102" i="18"/>
  <c r="T102" i="18" s="1"/>
  <c r="U102" i="18"/>
  <c r="V102" i="18"/>
  <c r="W102" i="18"/>
  <c r="Z102" i="18"/>
  <c r="AA102" i="18"/>
  <c r="AB102" i="18"/>
  <c r="AE102" i="18"/>
  <c r="AF102" i="18"/>
  <c r="AG102" i="18"/>
  <c r="A74" i="18"/>
  <c r="B74" i="18"/>
  <c r="D74" i="18"/>
  <c r="E74" i="18"/>
  <c r="G74" i="18"/>
  <c r="H74" i="18"/>
  <c r="I74" i="18"/>
  <c r="K74" i="18"/>
  <c r="L74" i="18"/>
  <c r="M74" i="18"/>
  <c r="P74" i="18"/>
  <c r="Q74" i="18"/>
  <c r="R74" i="18"/>
  <c r="U74" i="18"/>
  <c r="V74" i="18"/>
  <c r="W74" i="18"/>
  <c r="Z74" i="18"/>
  <c r="AA74" i="18"/>
  <c r="AB74" i="18"/>
  <c r="AE74" i="18"/>
  <c r="AF74" i="18"/>
  <c r="AG74" i="18"/>
  <c r="A73" i="18"/>
  <c r="B73" i="18"/>
  <c r="D73" i="18"/>
  <c r="E73" i="18"/>
  <c r="G73" i="18"/>
  <c r="H73" i="18"/>
  <c r="I73" i="18"/>
  <c r="K73" i="18"/>
  <c r="L73" i="18"/>
  <c r="M73" i="18"/>
  <c r="P73" i="18"/>
  <c r="Q73" i="18"/>
  <c r="R73" i="18"/>
  <c r="U73" i="18"/>
  <c r="V73" i="18"/>
  <c r="W73" i="18"/>
  <c r="Z73" i="18"/>
  <c r="AA73" i="18"/>
  <c r="AB73" i="18"/>
  <c r="AE73" i="18"/>
  <c r="AI73" i="18" s="1"/>
  <c r="AF73" i="18"/>
  <c r="AG73" i="18"/>
  <c r="A183" i="18"/>
  <c r="B183" i="18"/>
  <c r="D183" i="18"/>
  <c r="E183" i="18"/>
  <c r="G183" i="18"/>
  <c r="H183" i="18"/>
  <c r="I183" i="18"/>
  <c r="K183" i="18"/>
  <c r="L183" i="18"/>
  <c r="M183" i="18"/>
  <c r="P183" i="18"/>
  <c r="Q183" i="18"/>
  <c r="R183" i="18"/>
  <c r="T183" i="18" s="1"/>
  <c r="U183" i="18"/>
  <c r="V183" i="18"/>
  <c r="W183" i="18"/>
  <c r="Z183" i="18"/>
  <c r="AA183" i="18"/>
  <c r="AB183" i="18"/>
  <c r="AE183" i="18"/>
  <c r="AF183" i="18"/>
  <c r="AG183" i="18"/>
  <c r="A186" i="18"/>
  <c r="B186" i="18"/>
  <c r="D186" i="18"/>
  <c r="E186" i="18"/>
  <c r="G186" i="18"/>
  <c r="H186" i="18"/>
  <c r="I186" i="18"/>
  <c r="K186" i="18"/>
  <c r="L186" i="18"/>
  <c r="M186" i="18"/>
  <c r="P186" i="18"/>
  <c r="Q186" i="18"/>
  <c r="R186" i="18"/>
  <c r="U186" i="18"/>
  <c r="V186" i="18"/>
  <c r="W186" i="18"/>
  <c r="Z186" i="18"/>
  <c r="AA186" i="18"/>
  <c r="AB186" i="18"/>
  <c r="AE186" i="18"/>
  <c r="AF186" i="18"/>
  <c r="AG186" i="18"/>
  <c r="A179" i="18"/>
  <c r="B179" i="18"/>
  <c r="D179" i="18"/>
  <c r="E179" i="18"/>
  <c r="G179" i="18"/>
  <c r="H179" i="18"/>
  <c r="I179" i="18"/>
  <c r="K179" i="18"/>
  <c r="L179" i="18"/>
  <c r="M179" i="18"/>
  <c r="P179" i="18"/>
  <c r="Q179" i="18"/>
  <c r="R179" i="18"/>
  <c r="U179" i="18"/>
  <c r="V179" i="18"/>
  <c r="W179" i="18"/>
  <c r="Z179" i="18"/>
  <c r="AA179" i="18"/>
  <c r="AB179" i="18"/>
  <c r="AE179" i="18"/>
  <c r="AF179" i="18"/>
  <c r="AG179" i="18"/>
  <c r="A184" i="18"/>
  <c r="B184" i="18"/>
  <c r="D184" i="18"/>
  <c r="E184" i="18"/>
  <c r="G184" i="18"/>
  <c r="H184" i="18"/>
  <c r="I184" i="18"/>
  <c r="K184" i="18"/>
  <c r="L184" i="18"/>
  <c r="M184" i="18"/>
  <c r="P184" i="18"/>
  <c r="Q184" i="18"/>
  <c r="R184" i="18"/>
  <c r="U184" i="18"/>
  <c r="V184" i="18"/>
  <c r="W184" i="18"/>
  <c r="Z184" i="18"/>
  <c r="AA184" i="18"/>
  <c r="AB184" i="18"/>
  <c r="AE184" i="18"/>
  <c r="AF184" i="18"/>
  <c r="AG184" i="18"/>
  <c r="A189" i="18"/>
  <c r="B189" i="18"/>
  <c r="D189" i="18"/>
  <c r="E189" i="18"/>
  <c r="G189" i="18"/>
  <c r="H189" i="18"/>
  <c r="I189" i="18"/>
  <c r="K189" i="18"/>
  <c r="L189" i="18"/>
  <c r="M189" i="18"/>
  <c r="P189" i="18"/>
  <c r="Q189" i="18"/>
  <c r="R189" i="18"/>
  <c r="U189" i="18"/>
  <c r="V189" i="18"/>
  <c r="W189" i="18"/>
  <c r="Z189" i="18"/>
  <c r="AA189" i="18"/>
  <c r="AB189" i="18"/>
  <c r="AE189" i="18"/>
  <c r="AF189" i="18"/>
  <c r="AG189" i="18"/>
  <c r="A181" i="18"/>
  <c r="B181" i="18"/>
  <c r="D181" i="18"/>
  <c r="E181" i="18"/>
  <c r="G181" i="18"/>
  <c r="H181" i="18"/>
  <c r="I181" i="18"/>
  <c r="K181" i="18"/>
  <c r="L181" i="18"/>
  <c r="M181" i="18"/>
  <c r="P181" i="18"/>
  <c r="Q181" i="18"/>
  <c r="R181" i="18"/>
  <c r="U181" i="18"/>
  <c r="V181" i="18"/>
  <c r="W181" i="18"/>
  <c r="Z181" i="18"/>
  <c r="AA181" i="18"/>
  <c r="AB181" i="18"/>
  <c r="AE181" i="18"/>
  <c r="AF181" i="18"/>
  <c r="AG181" i="18"/>
  <c r="A182" i="18"/>
  <c r="B182" i="18"/>
  <c r="D182" i="18"/>
  <c r="E182" i="18"/>
  <c r="G182" i="18"/>
  <c r="H182" i="18"/>
  <c r="I182" i="18"/>
  <c r="K182" i="18"/>
  <c r="L182" i="18"/>
  <c r="M182" i="18"/>
  <c r="P182" i="18"/>
  <c r="Q182" i="18"/>
  <c r="R182" i="18"/>
  <c r="U182" i="18"/>
  <c r="V182" i="18"/>
  <c r="W182" i="18"/>
  <c r="Z182" i="18"/>
  <c r="AA182" i="18"/>
  <c r="AB182" i="18"/>
  <c r="AE182" i="18"/>
  <c r="AF182" i="18"/>
  <c r="AG182" i="18"/>
  <c r="A180" i="18"/>
  <c r="B180" i="18"/>
  <c r="D180" i="18"/>
  <c r="E180" i="18"/>
  <c r="G180" i="18"/>
  <c r="H180" i="18"/>
  <c r="I180" i="18"/>
  <c r="K180" i="18"/>
  <c r="L180" i="18"/>
  <c r="M180" i="18"/>
  <c r="P180" i="18"/>
  <c r="Q180" i="18"/>
  <c r="R180" i="18"/>
  <c r="U180" i="18"/>
  <c r="V180" i="18"/>
  <c r="W180" i="18"/>
  <c r="Z180" i="18"/>
  <c r="AA180" i="18"/>
  <c r="AB180" i="18"/>
  <c r="AE180" i="18"/>
  <c r="AF180" i="18"/>
  <c r="AG180" i="18"/>
  <c r="A187" i="18"/>
  <c r="B187" i="18"/>
  <c r="D187" i="18"/>
  <c r="E187" i="18"/>
  <c r="G187" i="18"/>
  <c r="H187" i="18"/>
  <c r="I187" i="18"/>
  <c r="K187" i="18"/>
  <c r="L187" i="18"/>
  <c r="M187" i="18"/>
  <c r="P187" i="18"/>
  <c r="Q187" i="18"/>
  <c r="R187" i="18"/>
  <c r="U187" i="18"/>
  <c r="V187" i="18"/>
  <c r="W187" i="18"/>
  <c r="Z187" i="18"/>
  <c r="AA187" i="18"/>
  <c r="AB187" i="18"/>
  <c r="AE187" i="18"/>
  <c r="AF187" i="18"/>
  <c r="AG187" i="18"/>
  <c r="A188" i="18"/>
  <c r="B188" i="18"/>
  <c r="D188" i="18"/>
  <c r="E188" i="18"/>
  <c r="G188" i="18"/>
  <c r="H188" i="18"/>
  <c r="I188" i="18"/>
  <c r="K188" i="18"/>
  <c r="L188" i="18"/>
  <c r="M188" i="18"/>
  <c r="P188" i="18"/>
  <c r="Q188" i="18"/>
  <c r="R188" i="18"/>
  <c r="U188" i="18"/>
  <c r="V188" i="18"/>
  <c r="W188" i="18"/>
  <c r="Z188" i="18"/>
  <c r="AA188" i="18"/>
  <c r="AB188" i="18"/>
  <c r="AE188" i="18"/>
  <c r="AI188" i="18" s="1"/>
  <c r="AF188" i="18"/>
  <c r="AG188" i="18"/>
  <c r="A190" i="18"/>
  <c r="B190" i="18"/>
  <c r="D190" i="18"/>
  <c r="E190" i="18"/>
  <c r="G190" i="18"/>
  <c r="H190" i="18"/>
  <c r="I190" i="18"/>
  <c r="K190" i="18"/>
  <c r="L190" i="18"/>
  <c r="M190" i="18"/>
  <c r="P190" i="18"/>
  <c r="Q190" i="18"/>
  <c r="R190" i="18"/>
  <c r="U190" i="18"/>
  <c r="V190" i="18"/>
  <c r="W190" i="18"/>
  <c r="Z190" i="18"/>
  <c r="AD190" i="18" s="1"/>
  <c r="AA190" i="18"/>
  <c r="AB190" i="18"/>
  <c r="AE190" i="18"/>
  <c r="AI190" i="18" s="1"/>
  <c r="AF190" i="18"/>
  <c r="AG190" i="18"/>
  <c r="A185" i="18"/>
  <c r="B185" i="18"/>
  <c r="D185" i="18"/>
  <c r="E185" i="18"/>
  <c r="G185" i="18"/>
  <c r="H185" i="18"/>
  <c r="I185" i="18"/>
  <c r="K185" i="18"/>
  <c r="L185" i="18"/>
  <c r="M185" i="18"/>
  <c r="P185" i="18"/>
  <c r="Q185" i="18"/>
  <c r="R185" i="18"/>
  <c r="U185" i="18"/>
  <c r="V185" i="18"/>
  <c r="W185" i="18"/>
  <c r="Z185" i="18"/>
  <c r="AD185" i="18" s="1"/>
  <c r="AA185" i="18"/>
  <c r="AB185" i="18"/>
  <c r="AE185" i="18"/>
  <c r="AF185" i="18"/>
  <c r="AG185" i="18"/>
  <c r="A123" i="18"/>
  <c r="B123" i="18"/>
  <c r="D123" i="18"/>
  <c r="E123" i="18"/>
  <c r="G123" i="18"/>
  <c r="H123" i="18"/>
  <c r="I123" i="18"/>
  <c r="K123" i="18"/>
  <c r="L123" i="18"/>
  <c r="M123" i="18"/>
  <c r="P123" i="18"/>
  <c r="Q123" i="18"/>
  <c r="R123" i="18"/>
  <c r="U123" i="18"/>
  <c r="V123" i="18"/>
  <c r="W123" i="18"/>
  <c r="Z123" i="18"/>
  <c r="AA123" i="18"/>
  <c r="AB123" i="18"/>
  <c r="AE123" i="18"/>
  <c r="AI123" i="18" s="1"/>
  <c r="AF123" i="18"/>
  <c r="AG123" i="18"/>
  <c r="A124" i="18"/>
  <c r="B124" i="18"/>
  <c r="D124" i="18"/>
  <c r="E124" i="18"/>
  <c r="G124" i="18"/>
  <c r="H124" i="18"/>
  <c r="I124" i="18"/>
  <c r="K124" i="18"/>
  <c r="L124" i="18"/>
  <c r="M124" i="18"/>
  <c r="P124" i="18"/>
  <c r="Q124" i="18"/>
  <c r="R124" i="18"/>
  <c r="U124" i="18"/>
  <c r="V124" i="18"/>
  <c r="W124" i="18"/>
  <c r="Z124" i="18"/>
  <c r="AA124" i="18"/>
  <c r="AB124" i="18"/>
  <c r="AE124" i="18"/>
  <c r="AF124" i="18"/>
  <c r="AG124" i="18"/>
  <c r="A125" i="18"/>
  <c r="B125" i="18"/>
  <c r="D125" i="18"/>
  <c r="E125" i="18"/>
  <c r="G125" i="18"/>
  <c r="H125" i="18"/>
  <c r="I125" i="18"/>
  <c r="K125" i="18"/>
  <c r="L125" i="18"/>
  <c r="M125" i="18"/>
  <c r="P125" i="18"/>
  <c r="Q125" i="18"/>
  <c r="R125" i="18"/>
  <c r="U125" i="18"/>
  <c r="V125" i="18"/>
  <c r="W125" i="18"/>
  <c r="Z125" i="18"/>
  <c r="AA125" i="18"/>
  <c r="AB125" i="18"/>
  <c r="AE125" i="18"/>
  <c r="AF125" i="18"/>
  <c r="AG125" i="18"/>
  <c r="A127" i="18"/>
  <c r="B127" i="18"/>
  <c r="D127" i="18"/>
  <c r="E127" i="18"/>
  <c r="G127" i="18"/>
  <c r="H127" i="18"/>
  <c r="I127" i="18"/>
  <c r="K127" i="18"/>
  <c r="L127" i="18"/>
  <c r="M127" i="18"/>
  <c r="P127" i="18"/>
  <c r="Q127" i="18"/>
  <c r="R127" i="18"/>
  <c r="U127" i="18"/>
  <c r="V127" i="18"/>
  <c r="W127" i="18"/>
  <c r="Z127" i="18"/>
  <c r="AA127" i="18"/>
  <c r="AB127" i="18"/>
  <c r="AE127" i="18"/>
  <c r="AI127" i="18" s="1"/>
  <c r="AF127" i="18"/>
  <c r="AG127" i="18"/>
  <c r="A129" i="18"/>
  <c r="B129" i="18"/>
  <c r="D129" i="18"/>
  <c r="E129" i="18"/>
  <c r="G129" i="18"/>
  <c r="H129" i="18"/>
  <c r="I129" i="18"/>
  <c r="K129" i="18"/>
  <c r="L129" i="18"/>
  <c r="M129" i="18"/>
  <c r="P129" i="18"/>
  <c r="Q129" i="18"/>
  <c r="R129" i="18"/>
  <c r="U129" i="18"/>
  <c r="V129" i="18"/>
  <c r="W129" i="18"/>
  <c r="Z129" i="18"/>
  <c r="AA129" i="18"/>
  <c r="AB129" i="18"/>
  <c r="AE129" i="18"/>
  <c r="AI129" i="18" s="1"/>
  <c r="AF129" i="18"/>
  <c r="AG129" i="18"/>
  <c r="A128" i="18"/>
  <c r="B128" i="18"/>
  <c r="D128" i="18"/>
  <c r="E128" i="18"/>
  <c r="G128" i="18"/>
  <c r="H128" i="18"/>
  <c r="I128" i="18"/>
  <c r="K128" i="18"/>
  <c r="L128" i="18"/>
  <c r="M128" i="18"/>
  <c r="P128" i="18"/>
  <c r="Q128" i="18"/>
  <c r="R128" i="18"/>
  <c r="U128" i="18"/>
  <c r="V128" i="18"/>
  <c r="W128" i="18"/>
  <c r="Z128" i="18"/>
  <c r="AA128" i="18"/>
  <c r="AB128" i="18"/>
  <c r="AE128" i="18"/>
  <c r="AF128" i="18"/>
  <c r="AG128" i="18"/>
  <c r="A148" i="18"/>
  <c r="B148" i="18"/>
  <c r="D148" i="18"/>
  <c r="E148" i="18"/>
  <c r="G148" i="18"/>
  <c r="H148" i="18"/>
  <c r="I148" i="18"/>
  <c r="K148" i="18"/>
  <c r="L148" i="18"/>
  <c r="M148" i="18"/>
  <c r="P148" i="18"/>
  <c r="Q148" i="18"/>
  <c r="R148" i="18"/>
  <c r="U148" i="18"/>
  <c r="V148" i="18"/>
  <c r="W148" i="18"/>
  <c r="Z148" i="18"/>
  <c r="AD148" i="18" s="1"/>
  <c r="AA148" i="18"/>
  <c r="AB148" i="18"/>
  <c r="AE148" i="18"/>
  <c r="AI148" i="18" s="1"/>
  <c r="AF148" i="18"/>
  <c r="AG148" i="18"/>
  <c r="A149" i="18"/>
  <c r="B149" i="18"/>
  <c r="D149" i="18"/>
  <c r="E149" i="18"/>
  <c r="G149" i="18"/>
  <c r="H149" i="18"/>
  <c r="I149" i="18"/>
  <c r="K149" i="18"/>
  <c r="L149" i="18"/>
  <c r="M149" i="18"/>
  <c r="P149" i="18"/>
  <c r="Q149" i="18"/>
  <c r="R149" i="18"/>
  <c r="U149" i="18"/>
  <c r="V149" i="18"/>
  <c r="W149" i="18"/>
  <c r="Z149" i="18"/>
  <c r="AD149" i="18" s="1"/>
  <c r="AA149" i="18"/>
  <c r="AB149" i="18"/>
  <c r="AE149" i="18"/>
  <c r="AF149" i="18"/>
  <c r="AG149" i="18"/>
  <c r="A157" i="18"/>
  <c r="B157" i="18"/>
  <c r="D157" i="18"/>
  <c r="E157" i="18"/>
  <c r="G157" i="18"/>
  <c r="H157" i="18"/>
  <c r="I157" i="18"/>
  <c r="K157" i="18"/>
  <c r="L157" i="18"/>
  <c r="M157" i="18"/>
  <c r="P157" i="18"/>
  <c r="Q157" i="18"/>
  <c r="R157" i="18"/>
  <c r="T157" i="18" s="1"/>
  <c r="U157" i="18"/>
  <c r="V157" i="18"/>
  <c r="W157" i="18"/>
  <c r="Z157" i="18"/>
  <c r="AA157" i="18"/>
  <c r="AB157" i="18"/>
  <c r="AE157" i="18"/>
  <c r="AF157" i="18"/>
  <c r="AG157" i="18"/>
  <c r="A156" i="18"/>
  <c r="B156" i="18"/>
  <c r="D156" i="18"/>
  <c r="E156" i="18"/>
  <c r="G156" i="18"/>
  <c r="H156" i="18"/>
  <c r="I156" i="18"/>
  <c r="K156" i="18"/>
  <c r="L156" i="18"/>
  <c r="M156" i="18"/>
  <c r="P156" i="18"/>
  <c r="Q156" i="18"/>
  <c r="R156" i="18"/>
  <c r="T156" i="18" s="1"/>
  <c r="U156" i="18"/>
  <c r="V156" i="18"/>
  <c r="W156" i="18"/>
  <c r="Z156" i="18"/>
  <c r="AA156" i="18"/>
  <c r="AB156" i="18"/>
  <c r="AE156" i="18"/>
  <c r="AF156" i="18"/>
  <c r="AG156" i="18"/>
  <c r="A171" i="18"/>
  <c r="B171" i="18"/>
  <c r="D171" i="18"/>
  <c r="E171" i="18"/>
  <c r="G171" i="18"/>
  <c r="H171" i="18"/>
  <c r="I171" i="18"/>
  <c r="K171" i="18"/>
  <c r="L171" i="18"/>
  <c r="M171" i="18"/>
  <c r="P171" i="18"/>
  <c r="Q171" i="18"/>
  <c r="R171" i="18"/>
  <c r="T171" i="18" s="1"/>
  <c r="U171" i="18"/>
  <c r="V171" i="18"/>
  <c r="W171" i="18"/>
  <c r="Z171" i="18"/>
  <c r="AA171" i="18"/>
  <c r="AB171" i="18"/>
  <c r="AE171" i="18"/>
  <c r="AF171" i="18"/>
  <c r="AG171" i="18"/>
  <c r="A173" i="18"/>
  <c r="B173" i="18"/>
  <c r="D173" i="18"/>
  <c r="E173" i="18"/>
  <c r="G173" i="18"/>
  <c r="H173" i="18"/>
  <c r="I173" i="18"/>
  <c r="K173" i="18"/>
  <c r="L173" i="18"/>
  <c r="M173" i="18"/>
  <c r="P173" i="18"/>
  <c r="Q173" i="18"/>
  <c r="R173" i="18"/>
  <c r="T173" i="18" s="1"/>
  <c r="U173" i="18"/>
  <c r="V173" i="18"/>
  <c r="W173" i="18"/>
  <c r="Z173" i="18"/>
  <c r="AA173" i="18"/>
  <c r="AB173" i="18"/>
  <c r="AE173" i="18"/>
  <c r="AI173" i="18" s="1"/>
  <c r="AF173" i="18"/>
  <c r="AG173" i="18"/>
  <c r="A174" i="18"/>
  <c r="B174" i="18"/>
  <c r="D174" i="18"/>
  <c r="E174" i="18"/>
  <c r="G174" i="18"/>
  <c r="H174" i="18"/>
  <c r="I174" i="18"/>
  <c r="K174" i="18"/>
  <c r="L174" i="18"/>
  <c r="M174" i="18"/>
  <c r="P174" i="18"/>
  <c r="Q174" i="18"/>
  <c r="R174" i="18"/>
  <c r="T174" i="18" s="1"/>
  <c r="U174" i="18"/>
  <c r="V174" i="18"/>
  <c r="W174" i="18"/>
  <c r="Z174" i="18"/>
  <c r="AD174" i="18" s="1"/>
  <c r="AA174" i="18"/>
  <c r="AB174" i="18"/>
  <c r="AE174" i="18"/>
  <c r="AF174" i="18"/>
  <c r="AG174" i="18"/>
  <c r="A167" i="18"/>
  <c r="B167" i="18"/>
  <c r="D167" i="18"/>
  <c r="E167" i="18"/>
  <c r="G167" i="18"/>
  <c r="H167" i="18"/>
  <c r="I167" i="18"/>
  <c r="K167" i="18"/>
  <c r="L167" i="18"/>
  <c r="M167" i="18"/>
  <c r="P167" i="18"/>
  <c r="Q167" i="18"/>
  <c r="R167" i="18"/>
  <c r="U167" i="18"/>
  <c r="V167" i="18"/>
  <c r="W167" i="18"/>
  <c r="Z167" i="18"/>
  <c r="AA167" i="18"/>
  <c r="AB167" i="18"/>
  <c r="AE167" i="18"/>
  <c r="AF167" i="18"/>
  <c r="AG167" i="18"/>
  <c r="A166" i="18"/>
  <c r="B166" i="18"/>
  <c r="D166" i="18"/>
  <c r="E166" i="18"/>
  <c r="G166" i="18"/>
  <c r="H166" i="18"/>
  <c r="I166" i="18"/>
  <c r="K166" i="18"/>
  <c r="L166" i="18"/>
  <c r="M166" i="18"/>
  <c r="P166" i="18"/>
  <c r="Q166" i="18"/>
  <c r="R166" i="18"/>
  <c r="U166" i="18"/>
  <c r="V166" i="18"/>
  <c r="W166" i="18"/>
  <c r="Z166" i="18"/>
  <c r="AA166" i="18"/>
  <c r="AB166" i="18"/>
  <c r="AE166" i="18"/>
  <c r="AF166" i="18"/>
  <c r="AG166" i="18"/>
  <c r="A169" i="18"/>
  <c r="B169" i="18"/>
  <c r="D169" i="18"/>
  <c r="E169" i="18"/>
  <c r="G169" i="18"/>
  <c r="H169" i="18"/>
  <c r="I169" i="18"/>
  <c r="K169" i="18"/>
  <c r="L169" i="18"/>
  <c r="M169" i="18"/>
  <c r="P169" i="18"/>
  <c r="Q169" i="18"/>
  <c r="R169" i="18"/>
  <c r="U169" i="18"/>
  <c r="V169" i="18"/>
  <c r="W169" i="18"/>
  <c r="Z169" i="18"/>
  <c r="AD169" i="18" s="1"/>
  <c r="AA169" i="18"/>
  <c r="AB169" i="18"/>
  <c r="AE169" i="18"/>
  <c r="AF169" i="18"/>
  <c r="AG169" i="18"/>
  <c r="A168" i="18"/>
  <c r="B168" i="18"/>
  <c r="D168" i="18"/>
  <c r="E168" i="18"/>
  <c r="G168" i="18"/>
  <c r="H168" i="18"/>
  <c r="I168" i="18"/>
  <c r="K168" i="18"/>
  <c r="L168" i="18"/>
  <c r="M168" i="18"/>
  <c r="P168" i="18"/>
  <c r="Q168" i="18"/>
  <c r="R168" i="18"/>
  <c r="U168" i="18"/>
  <c r="V168" i="18"/>
  <c r="W168" i="18"/>
  <c r="Z168" i="18"/>
  <c r="AA168" i="18"/>
  <c r="AB168" i="18"/>
  <c r="AE168" i="18"/>
  <c r="AF168" i="18"/>
  <c r="AG168" i="18"/>
  <c r="A161" i="18"/>
  <c r="B161" i="18"/>
  <c r="D161" i="18"/>
  <c r="E161" i="18"/>
  <c r="G161" i="18"/>
  <c r="H161" i="18"/>
  <c r="I161" i="18"/>
  <c r="K161" i="18"/>
  <c r="L161" i="18"/>
  <c r="M161" i="18"/>
  <c r="P161" i="18"/>
  <c r="Q161" i="18"/>
  <c r="R161" i="18"/>
  <c r="U161" i="18"/>
  <c r="V161" i="18"/>
  <c r="W161" i="18"/>
  <c r="Z161" i="18"/>
  <c r="AA161" i="18"/>
  <c r="AB161" i="18"/>
  <c r="AE161" i="18"/>
  <c r="AF161" i="18"/>
  <c r="AG161" i="18"/>
  <c r="A163" i="18"/>
  <c r="B163" i="18"/>
  <c r="D163" i="18"/>
  <c r="E163" i="18"/>
  <c r="G163" i="18"/>
  <c r="H163" i="18"/>
  <c r="I163" i="18"/>
  <c r="K163" i="18"/>
  <c r="L163" i="18"/>
  <c r="M163" i="18"/>
  <c r="P163" i="18"/>
  <c r="Q163" i="18"/>
  <c r="R163" i="18"/>
  <c r="U163" i="18"/>
  <c r="V163" i="18"/>
  <c r="W163" i="18"/>
  <c r="Z163" i="18"/>
  <c r="AA163" i="18"/>
  <c r="AB163" i="18"/>
  <c r="AE163" i="18"/>
  <c r="AF163" i="18"/>
  <c r="AG163" i="18"/>
  <c r="A162" i="18"/>
  <c r="B162" i="18"/>
  <c r="D162" i="18"/>
  <c r="E162" i="18"/>
  <c r="G162" i="18"/>
  <c r="H162" i="18"/>
  <c r="I162" i="18"/>
  <c r="K162" i="18"/>
  <c r="L162" i="18"/>
  <c r="M162" i="18"/>
  <c r="P162" i="18"/>
  <c r="Q162" i="18"/>
  <c r="R162" i="18"/>
  <c r="U162" i="18"/>
  <c r="V162" i="18"/>
  <c r="W162" i="18"/>
  <c r="Z162" i="18"/>
  <c r="AA162" i="18"/>
  <c r="AB162" i="18"/>
  <c r="AE162" i="18"/>
  <c r="AF162" i="18"/>
  <c r="AG162" i="18"/>
  <c r="A164" i="18"/>
  <c r="B164" i="18"/>
  <c r="D164" i="18"/>
  <c r="E164" i="18"/>
  <c r="G164" i="18"/>
  <c r="H164" i="18"/>
  <c r="I164" i="18"/>
  <c r="K164" i="18"/>
  <c r="L164" i="18"/>
  <c r="M164" i="18"/>
  <c r="P164" i="18"/>
  <c r="Q164" i="18"/>
  <c r="R164" i="18"/>
  <c r="U164" i="18"/>
  <c r="V164" i="18"/>
  <c r="W164" i="18"/>
  <c r="Z164" i="18"/>
  <c r="AA164" i="18"/>
  <c r="AB164" i="18"/>
  <c r="AE164" i="18"/>
  <c r="AF164" i="18"/>
  <c r="AG164" i="18"/>
  <c r="B136" i="18"/>
  <c r="D136" i="18"/>
  <c r="E136" i="18"/>
  <c r="G136" i="18"/>
  <c r="H136" i="18"/>
  <c r="I136" i="18"/>
  <c r="K136" i="18"/>
  <c r="L136" i="18"/>
  <c r="M136" i="18"/>
  <c r="P136" i="18"/>
  <c r="Q136" i="18"/>
  <c r="R136" i="18"/>
  <c r="U136" i="18"/>
  <c r="V136" i="18"/>
  <c r="W136" i="18"/>
  <c r="Z136" i="18"/>
  <c r="AA136" i="18"/>
  <c r="AB136" i="18"/>
  <c r="AE136" i="18"/>
  <c r="AF136" i="18"/>
  <c r="AG136" i="18"/>
  <c r="B165" i="18"/>
  <c r="D165" i="18"/>
  <c r="E165" i="18"/>
  <c r="G165" i="18"/>
  <c r="H165" i="18"/>
  <c r="I165" i="18"/>
  <c r="K165" i="18"/>
  <c r="L165" i="18"/>
  <c r="M165" i="18"/>
  <c r="P165" i="18"/>
  <c r="Q165" i="18"/>
  <c r="R165" i="18"/>
  <c r="U165" i="18"/>
  <c r="V165" i="18"/>
  <c r="W165" i="18"/>
  <c r="Z165" i="18"/>
  <c r="AA165" i="18"/>
  <c r="AB165" i="18"/>
  <c r="AE165" i="18"/>
  <c r="AF165" i="18"/>
  <c r="AG165" i="18"/>
  <c r="A134" i="18"/>
  <c r="B134" i="18"/>
  <c r="D134" i="18"/>
  <c r="E134" i="18"/>
  <c r="G134" i="18"/>
  <c r="H134" i="18"/>
  <c r="I134" i="18"/>
  <c r="K134" i="18"/>
  <c r="L134" i="18"/>
  <c r="M134" i="18"/>
  <c r="P134" i="18"/>
  <c r="Q134" i="18"/>
  <c r="R134" i="18"/>
  <c r="T134" i="18" s="1"/>
  <c r="U134" i="18"/>
  <c r="V134" i="18"/>
  <c r="W134" i="18"/>
  <c r="Z134" i="18"/>
  <c r="AA134" i="18"/>
  <c r="AB134" i="18"/>
  <c r="AE134" i="18"/>
  <c r="AF134" i="18"/>
  <c r="AG134" i="18"/>
  <c r="A133" i="18"/>
  <c r="B133" i="18"/>
  <c r="D133" i="18"/>
  <c r="E133" i="18"/>
  <c r="G133" i="18"/>
  <c r="H133" i="18"/>
  <c r="I133" i="18"/>
  <c r="K133" i="18"/>
  <c r="L133" i="18"/>
  <c r="M133" i="18"/>
  <c r="P133" i="18"/>
  <c r="Q133" i="18"/>
  <c r="R133" i="18"/>
  <c r="U133" i="18"/>
  <c r="V133" i="18"/>
  <c r="W133" i="18"/>
  <c r="Z133" i="18"/>
  <c r="AA133" i="18"/>
  <c r="AB133" i="18"/>
  <c r="AE133" i="18"/>
  <c r="AF133" i="18"/>
  <c r="AG133" i="18"/>
  <c r="A150" i="18"/>
  <c r="B150" i="18"/>
  <c r="D150" i="18"/>
  <c r="E150" i="18"/>
  <c r="G150" i="18"/>
  <c r="H150" i="18"/>
  <c r="I150" i="18"/>
  <c r="K150" i="18"/>
  <c r="L150" i="18"/>
  <c r="M150" i="18"/>
  <c r="P150" i="18"/>
  <c r="Q150" i="18"/>
  <c r="R150" i="18"/>
  <c r="U150" i="18"/>
  <c r="V150" i="18"/>
  <c r="W150" i="18"/>
  <c r="Z150" i="18"/>
  <c r="AA150" i="18"/>
  <c r="AB150" i="18"/>
  <c r="AE150" i="18"/>
  <c r="AF150" i="18"/>
  <c r="AG150" i="18"/>
  <c r="A170" i="18"/>
  <c r="B170" i="18"/>
  <c r="D170" i="18"/>
  <c r="E170" i="18"/>
  <c r="G170" i="18"/>
  <c r="H170" i="18"/>
  <c r="I170" i="18"/>
  <c r="K170" i="18"/>
  <c r="L170" i="18"/>
  <c r="M170" i="18"/>
  <c r="P170" i="18"/>
  <c r="Q170" i="18"/>
  <c r="R170" i="18"/>
  <c r="U170" i="18"/>
  <c r="V170" i="18"/>
  <c r="W170" i="18"/>
  <c r="Z170" i="18"/>
  <c r="AA170" i="18"/>
  <c r="AB170" i="18"/>
  <c r="AE170" i="18"/>
  <c r="AI170" i="18" s="1"/>
  <c r="AF170" i="18"/>
  <c r="AG170" i="18"/>
  <c r="A152" i="18"/>
  <c r="B152" i="18"/>
  <c r="D152" i="18"/>
  <c r="E152" i="18"/>
  <c r="G152" i="18"/>
  <c r="H152" i="18"/>
  <c r="I152" i="18"/>
  <c r="K152" i="18"/>
  <c r="L152" i="18"/>
  <c r="M152" i="18"/>
  <c r="P152" i="18"/>
  <c r="Q152" i="18"/>
  <c r="R152" i="18"/>
  <c r="U152" i="18"/>
  <c r="V152" i="18"/>
  <c r="W152" i="18"/>
  <c r="Z152" i="18"/>
  <c r="AD152" i="18" s="1"/>
  <c r="AA152" i="18"/>
  <c r="AB152" i="18"/>
  <c r="AE152" i="18"/>
  <c r="AF152" i="18"/>
  <c r="AG152" i="18"/>
  <c r="A151" i="18"/>
  <c r="B151" i="18"/>
  <c r="D151" i="18"/>
  <c r="E151" i="18"/>
  <c r="G151" i="18"/>
  <c r="H151" i="18"/>
  <c r="I151" i="18"/>
  <c r="K151" i="18"/>
  <c r="L151" i="18"/>
  <c r="M151" i="18"/>
  <c r="P151" i="18"/>
  <c r="Q151" i="18"/>
  <c r="R151" i="18"/>
  <c r="T151" i="18" s="1"/>
  <c r="U151" i="18"/>
  <c r="V151" i="18"/>
  <c r="W151" i="18"/>
  <c r="Z151" i="18"/>
  <c r="AD151" i="18" s="1"/>
  <c r="AA151" i="18"/>
  <c r="AB151" i="18"/>
  <c r="AE151" i="18"/>
  <c r="AF151" i="18"/>
  <c r="AG151" i="18"/>
  <c r="A153" i="18"/>
  <c r="B153" i="18"/>
  <c r="D153" i="18"/>
  <c r="E153" i="18"/>
  <c r="G153" i="18"/>
  <c r="H153" i="18"/>
  <c r="I153" i="18"/>
  <c r="K153" i="18"/>
  <c r="L153" i="18"/>
  <c r="M153" i="18"/>
  <c r="P153" i="18"/>
  <c r="Q153" i="18"/>
  <c r="R153" i="18"/>
  <c r="U153" i="18"/>
  <c r="V153" i="18"/>
  <c r="W153" i="18"/>
  <c r="Z153" i="18"/>
  <c r="AA153" i="18"/>
  <c r="AB153" i="18"/>
  <c r="AE153" i="18"/>
  <c r="AF153" i="18"/>
  <c r="AG153" i="18"/>
  <c r="A155" i="18"/>
  <c r="B155" i="18"/>
  <c r="D155" i="18"/>
  <c r="E155" i="18"/>
  <c r="G155" i="18"/>
  <c r="H155" i="18"/>
  <c r="I155" i="18"/>
  <c r="K155" i="18"/>
  <c r="L155" i="18"/>
  <c r="M155" i="18"/>
  <c r="P155" i="18"/>
  <c r="Q155" i="18"/>
  <c r="R155" i="18"/>
  <c r="U155" i="18"/>
  <c r="V155" i="18"/>
  <c r="W155" i="18"/>
  <c r="Z155" i="18"/>
  <c r="AA155" i="18"/>
  <c r="AB155" i="18"/>
  <c r="AE155" i="18"/>
  <c r="AF155" i="18"/>
  <c r="AG155" i="18"/>
  <c r="A154" i="18"/>
  <c r="B154" i="18"/>
  <c r="D154" i="18"/>
  <c r="E154" i="18"/>
  <c r="G154" i="18"/>
  <c r="H154" i="18"/>
  <c r="I154" i="18"/>
  <c r="K154" i="18"/>
  <c r="L154" i="18"/>
  <c r="M154" i="18"/>
  <c r="P154" i="18"/>
  <c r="Q154" i="18"/>
  <c r="R154" i="18"/>
  <c r="T154" i="18" s="1"/>
  <c r="U154" i="18"/>
  <c r="V154" i="18"/>
  <c r="W154" i="18"/>
  <c r="Z154" i="18"/>
  <c r="AA154" i="18"/>
  <c r="AB154" i="18"/>
  <c r="AE154" i="18"/>
  <c r="AF154" i="18"/>
  <c r="AG154" i="18"/>
  <c r="A175" i="18"/>
  <c r="B175" i="18"/>
  <c r="D175" i="18"/>
  <c r="E175" i="18"/>
  <c r="G175" i="18"/>
  <c r="H175" i="18"/>
  <c r="I175" i="18"/>
  <c r="K175" i="18"/>
  <c r="L175" i="18"/>
  <c r="M175" i="18"/>
  <c r="P175" i="18"/>
  <c r="Q175" i="18"/>
  <c r="R175" i="18"/>
  <c r="T175" i="18" s="1"/>
  <c r="U175" i="18"/>
  <c r="V175" i="18"/>
  <c r="W175" i="18"/>
  <c r="Z175" i="18"/>
  <c r="AA175" i="18"/>
  <c r="AB175" i="18"/>
  <c r="AE175" i="18"/>
  <c r="AF175" i="18"/>
  <c r="AG175" i="18"/>
  <c r="A172" i="18"/>
  <c r="B172" i="18"/>
  <c r="D172" i="18"/>
  <c r="E172" i="18"/>
  <c r="G172" i="18"/>
  <c r="H172" i="18"/>
  <c r="I172" i="18"/>
  <c r="K172" i="18"/>
  <c r="L172" i="18"/>
  <c r="M172" i="18"/>
  <c r="P172" i="18"/>
  <c r="Q172" i="18"/>
  <c r="R172" i="18"/>
  <c r="U172" i="18"/>
  <c r="V172" i="18"/>
  <c r="W172" i="18"/>
  <c r="Z172" i="18"/>
  <c r="AA172" i="18"/>
  <c r="AB172" i="18"/>
  <c r="AE172" i="18"/>
  <c r="AF172" i="18"/>
  <c r="AG172" i="18"/>
  <c r="A160" i="18"/>
  <c r="B160" i="18"/>
  <c r="D160" i="18"/>
  <c r="E160" i="18"/>
  <c r="G160" i="18"/>
  <c r="H160" i="18"/>
  <c r="I160" i="18"/>
  <c r="K160" i="18"/>
  <c r="L160" i="18"/>
  <c r="M160" i="18"/>
  <c r="P160" i="18"/>
  <c r="Q160" i="18"/>
  <c r="R160" i="18"/>
  <c r="U160" i="18"/>
  <c r="V160" i="18"/>
  <c r="W160" i="18"/>
  <c r="Z160" i="18"/>
  <c r="AA160" i="18"/>
  <c r="AB160" i="18"/>
  <c r="AE160" i="18"/>
  <c r="AF160" i="18"/>
  <c r="AG160" i="18"/>
  <c r="A147" i="18"/>
  <c r="B147" i="18"/>
  <c r="D147" i="18"/>
  <c r="E147" i="18"/>
  <c r="G147" i="18"/>
  <c r="H147" i="18"/>
  <c r="I147" i="18"/>
  <c r="K147" i="18"/>
  <c r="L147" i="18"/>
  <c r="M147" i="18"/>
  <c r="P147" i="18"/>
  <c r="Q147" i="18"/>
  <c r="R147" i="18"/>
  <c r="U147" i="18"/>
  <c r="V147" i="18"/>
  <c r="W147" i="18"/>
  <c r="Z147" i="18"/>
  <c r="AA147" i="18"/>
  <c r="AB147" i="18"/>
  <c r="AE147" i="18"/>
  <c r="AF147" i="18"/>
  <c r="AG147" i="18"/>
  <c r="A158" i="18"/>
  <c r="B158" i="18"/>
  <c r="D158" i="18"/>
  <c r="E158" i="18"/>
  <c r="G158" i="18"/>
  <c r="H158" i="18"/>
  <c r="I158" i="18"/>
  <c r="K158" i="18"/>
  <c r="L158" i="18"/>
  <c r="M158" i="18"/>
  <c r="P158" i="18"/>
  <c r="Q158" i="18"/>
  <c r="R158" i="18"/>
  <c r="U158" i="18"/>
  <c r="V158" i="18"/>
  <c r="W158" i="18"/>
  <c r="Z158" i="18"/>
  <c r="AA158" i="18"/>
  <c r="AB158" i="18"/>
  <c r="AE158" i="18"/>
  <c r="AI158" i="18" s="1"/>
  <c r="AF158" i="18"/>
  <c r="AG158" i="18"/>
  <c r="A131" i="18"/>
  <c r="B131" i="18"/>
  <c r="D131" i="18"/>
  <c r="E131" i="18"/>
  <c r="G131" i="18"/>
  <c r="H131" i="18"/>
  <c r="I131" i="18"/>
  <c r="K131" i="18"/>
  <c r="L131" i="18"/>
  <c r="M131" i="18"/>
  <c r="P131" i="18"/>
  <c r="Q131" i="18"/>
  <c r="R131" i="18"/>
  <c r="U131" i="18"/>
  <c r="V131" i="18"/>
  <c r="W131" i="18"/>
  <c r="Z131" i="18"/>
  <c r="AA131" i="18"/>
  <c r="AB131" i="18"/>
  <c r="AE131" i="18"/>
  <c r="AF131" i="18"/>
  <c r="AG131" i="18"/>
  <c r="A132" i="18"/>
  <c r="B132" i="18"/>
  <c r="D132" i="18"/>
  <c r="E132" i="18"/>
  <c r="G132" i="18"/>
  <c r="H132" i="18"/>
  <c r="I132" i="18"/>
  <c r="K132" i="18"/>
  <c r="L132" i="18"/>
  <c r="M132" i="18"/>
  <c r="P132" i="18"/>
  <c r="Q132" i="18"/>
  <c r="R132" i="18"/>
  <c r="U132" i="18"/>
  <c r="V132" i="18"/>
  <c r="W132" i="18"/>
  <c r="Z132" i="18"/>
  <c r="AA132" i="18"/>
  <c r="AB132" i="18"/>
  <c r="AE132" i="18"/>
  <c r="AF132" i="18"/>
  <c r="AG132" i="18"/>
  <c r="A137" i="18"/>
  <c r="B137" i="18"/>
  <c r="D137" i="18"/>
  <c r="E137" i="18"/>
  <c r="G137" i="18"/>
  <c r="H137" i="18"/>
  <c r="I137" i="18"/>
  <c r="K137" i="18"/>
  <c r="L137" i="18"/>
  <c r="M137" i="18"/>
  <c r="P137" i="18"/>
  <c r="Q137" i="18"/>
  <c r="R137" i="18"/>
  <c r="U137" i="18"/>
  <c r="V137" i="18"/>
  <c r="W137" i="18"/>
  <c r="Z137" i="18"/>
  <c r="AA137" i="18"/>
  <c r="AB137" i="18"/>
  <c r="AE137" i="18"/>
  <c r="AF137" i="18"/>
  <c r="AG137" i="18"/>
  <c r="A144" i="18"/>
  <c r="B144" i="18"/>
  <c r="D144" i="18"/>
  <c r="E144" i="18"/>
  <c r="G144" i="18"/>
  <c r="H144" i="18"/>
  <c r="I144" i="18"/>
  <c r="K144" i="18"/>
  <c r="L144" i="18"/>
  <c r="M144" i="18"/>
  <c r="P144" i="18"/>
  <c r="Q144" i="18"/>
  <c r="R144" i="18"/>
  <c r="U144" i="18"/>
  <c r="V144" i="18"/>
  <c r="W144" i="18"/>
  <c r="Z144" i="18"/>
  <c r="AA144" i="18"/>
  <c r="AB144" i="18"/>
  <c r="AE144" i="18"/>
  <c r="AF144" i="18"/>
  <c r="AG144" i="18"/>
  <c r="A139" i="18"/>
  <c r="B139" i="18"/>
  <c r="D139" i="18"/>
  <c r="E139" i="18"/>
  <c r="G139" i="18"/>
  <c r="H139" i="18"/>
  <c r="I139" i="18"/>
  <c r="K139" i="18"/>
  <c r="L139" i="18"/>
  <c r="M139" i="18"/>
  <c r="P139" i="18"/>
  <c r="Q139" i="18"/>
  <c r="R139" i="18"/>
  <c r="U139" i="18"/>
  <c r="V139" i="18"/>
  <c r="W139" i="18"/>
  <c r="Z139" i="18"/>
  <c r="AA139" i="18"/>
  <c r="AB139" i="18"/>
  <c r="AE139" i="18"/>
  <c r="AF139" i="18"/>
  <c r="AG139" i="18"/>
  <c r="A141" i="18"/>
  <c r="B141" i="18"/>
  <c r="D141" i="18"/>
  <c r="E141" i="18"/>
  <c r="G141" i="18"/>
  <c r="H141" i="18"/>
  <c r="I141" i="18"/>
  <c r="K141" i="18"/>
  <c r="L141" i="18"/>
  <c r="M141" i="18"/>
  <c r="P141" i="18"/>
  <c r="Q141" i="18"/>
  <c r="R141" i="18"/>
  <c r="U141" i="18"/>
  <c r="V141" i="18"/>
  <c r="W141" i="18"/>
  <c r="Z141" i="18"/>
  <c r="AA141" i="18"/>
  <c r="AB141" i="18"/>
  <c r="AE141" i="18"/>
  <c r="AF141" i="18"/>
  <c r="AG141" i="18"/>
  <c r="A140" i="18"/>
  <c r="B140" i="18"/>
  <c r="D140" i="18"/>
  <c r="E140" i="18"/>
  <c r="G140" i="18"/>
  <c r="H140" i="18"/>
  <c r="I140" i="18"/>
  <c r="K140" i="18"/>
  <c r="L140" i="18"/>
  <c r="M140" i="18"/>
  <c r="P140" i="18"/>
  <c r="Q140" i="18"/>
  <c r="R140" i="18"/>
  <c r="U140" i="18"/>
  <c r="V140" i="18"/>
  <c r="W140" i="18"/>
  <c r="Z140" i="18"/>
  <c r="AA140" i="18"/>
  <c r="AB140" i="18"/>
  <c r="AE140" i="18"/>
  <c r="AF140" i="18"/>
  <c r="AG140" i="18"/>
  <c r="A143" i="18"/>
  <c r="B143" i="18"/>
  <c r="D143" i="18"/>
  <c r="E143" i="18"/>
  <c r="G143" i="18"/>
  <c r="H143" i="18"/>
  <c r="I143" i="18"/>
  <c r="K143" i="18"/>
  <c r="L143" i="18"/>
  <c r="M143" i="18"/>
  <c r="P143" i="18"/>
  <c r="Q143" i="18"/>
  <c r="R143" i="18"/>
  <c r="U143" i="18"/>
  <c r="V143" i="18"/>
  <c r="W143" i="18"/>
  <c r="Z143" i="18"/>
  <c r="AD143" i="18" s="1"/>
  <c r="AA143" i="18"/>
  <c r="AB143" i="18"/>
  <c r="AE143" i="18"/>
  <c r="AF143" i="18"/>
  <c r="AG143" i="18"/>
  <c r="A138" i="18"/>
  <c r="B138" i="18"/>
  <c r="D138" i="18"/>
  <c r="E138" i="18"/>
  <c r="G138" i="18"/>
  <c r="H138" i="18"/>
  <c r="I138" i="18"/>
  <c r="K138" i="18"/>
  <c r="L138" i="18"/>
  <c r="M138" i="18"/>
  <c r="P138" i="18"/>
  <c r="Q138" i="18"/>
  <c r="R138" i="18"/>
  <c r="U138" i="18"/>
  <c r="V138" i="18"/>
  <c r="W138" i="18"/>
  <c r="Z138" i="18"/>
  <c r="AA138" i="18"/>
  <c r="AB138" i="18"/>
  <c r="AE138" i="18"/>
  <c r="AF138" i="18"/>
  <c r="AG138" i="18"/>
  <c r="A130" i="18"/>
  <c r="B130" i="18"/>
  <c r="D130" i="18"/>
  <c r="E130" i="18"/>
  <c r="G130" i="18"/>
  <c r="H130" i="18"/>
  <c r="I130" i="18"/>
  <c r="K130" i="18"/>
  <c r="L130" i="18"/>
  <c r="M130" i="18"/>
  <c r="P130" i="18"/>
  <c r="Q130" i="18"/>
  <c r="R130" i="18"/>
  <c r="T130" i="18" s="1"/>
  <c r="U130" i="18"/>
  <c r="V130" i="18"/>
  <c r="W130" i="18"/>
  <c r="Z130" i="18"/>
  <c r="AD130" i="18" s="1"/>
  <c r="AA130" i="18"/>
  <c r="AB130" i="18"/>
  <c r="AE130" i="18"/>
  <c r="AF130" i="18"/>
  <c r="AG130" i="18"/>
  <c r="A146" i="18"/>
  <c r="B146" i="18"/>
  <c r="D146" i="18"/>
  <c r="E146" i="18"/>
  <c r="G146" i="18"/>
  <c r="H146" i="18"/>
  <c r="I146" i="18"/>
  <c r="K146" i="18"/>
  <c r="L146" i="18"/>
  <c r="M146" i="18"/>
  <c r="P146" i="18"/>
  <c r="Q146" i="18"/>
  <c r="R146" i="18"/>
  <c r="U146" i="18"/>
  <c r="V146" i="18"/>
  <c r="W146" i="18"/>
  <c r="Z146" i="18"/>
  <c r="AD146" i="18" s="1"/>
  <c r="AA146" i="18"/>
  <c r="AB146" i="18"/>
  <c r="AE146" i="18"/>
  <c r="AF146" i="18"/>
  <c r="AG146" i="18"/>
  <c r="A142" i="18"/>
  <c r="B142" i="18"/>
  <c r="D142" i="18"/>
  <c r="E142" i="18"/>
  <c r="G142" i="18"/>
  <c r="H142" i="18"/>
  <c r="I142" i="18"/>
  <c r="K142" i="18"/>
  <c r="L142" i="18"/>
  <c r="M142" i="18"/>
  <c r="P142" i="18"/>
  <c r="Q142" i="18"/>
  <c r="R142" i="18"/>
  <c r="U142" i="18"/>
  <c r="V142" i="18"/>
  <c r="W142" i="18"/>
  <c r="Z142" i="18"/>
  <c r="AA142" i="18"/>
  <c r="AB142" i="18"/>
  <c r="AE142" i="18"/>
  <c r="AF142" i="18"/>
  <c r="AG142" i="18"/>
  <c r="A145" i="18"/>
  <c r="B145" i="18"/>
  <c r="D145" i="18"/>
  <c r="E145" i="18"/>
  <c r="G145" i="18"/>
  <c r="H145" i="18"/>
  <c r="I145" i="18"/>
  <c r="K145" i="18"/>
  <c r="L145" i="18"/>
  <c r="M145" i="18"/>
  <c r="P145" i="18"/>
  <c r="Q145" i="18"/>
  <c r="R145" i="18"/>
  <c r="U145" i="18"/>
  <c r="V145" i="18"/>
  <c r="W145" i="18"/>
  <c r="Z145" i="18"/>
  <c r="AA145" i="18"/>
  <c r="AB145" i="18"/>
  <c r="AE145" i="18"/>
  <c r="AF145" i="18"/>
  <c r="AG145" i="18"/>
  <c r="A126" i="18"/>
  <c r="B126" i="18"/>
  <c r="D126" i="18"/>
  <c r="E126" i="18"/>
  <c r="G126" i="18"/>
  <c r="H126" i="18"/>
  <c r="I126" i="18"/>
  <c r="K126" i="18"/>
  <c r="L126" i="18"/>
  <c r="M126" i="18"/>
  <c r="P126" i="18"/>
  <c r="Q126" i="18"/>
  <c r="R126" i="18"/>
  <c r="U126" i="18"/>
  <c r="V126" i="18"/>
  <c r="W126" i="18"/>
  <c r="Z126" i="18"/>
  <c r="AA126" i="18"/>
  <c r="AB126" i="18"/>
  <c r="AE126" i="18"/>
  <c r="AF126" i="18"/>
  <c r="AG126" i="18"/>
  <c r="A176" i="18"/>
  <c r="B176" i="18"/>
  <c r="D176" i="18"/>
  <c r="E176" i="18"/>
  <c r="G176" i="18"/>
  <c r="H176" i="18"/>
  <c r="I176" i="18"/>
  <c r="K176" i="18"/>
  <c r="L176" i="18"/>
  <c r="M176" i="18"/>
  <c r="P176" i="18"/>
  <c r="Q176" i="18"/>
  <c r="R176" i="18"/>
  <c r="U176" i="18"/>
  <c r="V176" i="18"/>
  <c r="W176" i="18"/>
  <c r="Z176" i="18"/>
  <c r="AA176" i="18"/>
  <c r="AB176" i="18"/>
  <c r="AE176" i="18"/>
  <c r="AF176" i="18"/>
  <c r="AG176" i="18"/>
  <c r="A177" i="18"/>
  <c r="B177" i="18"/>
  <c r="D177" i="18"/>
  <c r="E177" i="18"/>
  <c r="G177" i="18"/>
  <c r="H177" i="18"/>
  <c r="I177" i="18"/>
  <c r="K177" i="18"/>
  <c r="L177" i="18"/>
  <c r="M177" i="18"/>
  <c r="P177" i="18"/>
  <c r="Q177" i="18"/>
  <c r="R177" i="18"/>
  <c r="U177" i="18"/>
  <c r="V177" i="18"/>
  <c r="W177" i="18"/>
  <c r="Z177" i="18"/>
  <c r="AA177" i="18"/>
  <c r="AB177" i="18"/>
  <c r="AE177" i="18"/>
  <c r="AF177" i="18"/>
  <c r="AG177" i="18"/>
  <c r="A178" i="18"/>
  <c r="B178" i="18"/>
  <c r="D178" i="18"/>
  <c r="E178" i="18"/>
  <c r="G178" i="18"/>
  <c r="H178" i="18"/>
  <c r="I178" i="18"/>
  <c r="K178" i="18"/>
  <c r="L178" i="18"/>
  <c r="M178" i="18"/>
  <c r="P178" i="18"/>
  <c r="Q178" i="18"/>
  <c r="R178" i="18"/>
  <c r="U178" i="18"/>
  <c r="V178" i="18"/>
  <c r="W178" i="18"/>
  <c r="Z178" i="18"/>
  <c r="AA178" i="18"/>
  <c r="AB178" i="18"/>
  <c r="AE178" i="18"/>
  <c r="AF178" i="18"/>
  <c r="AG178" i="18"/>
  <c r="A159" i="18"/>
  <c r="B159" i="18"/>
  <c r="D159" i="18"/>
  <c r="E159" i="18"/>
  <c r="G159" i="18"/>
  <c r="H159" i="18"/>
  <c r="I159" i="18"/>
  <c r="K159" i="18"/>
  <c r="L159" i="18"/>
  <c r="M159" i="18"/>
  <c r="P159" i="18"/>
  <c r="Q159" i="18"/>
  <c r="R159" i="18"/>
  <c r="U159" i="18"/>
  <c r="V159" i="18"/>
  <c r="W159" i="18"/>
  <c r="Z159" i="18"/>
  <c r="AA159" i="18"/>
  <c r="AB159" i="18"/>
  <c r="AE159" i="18"/>
  <c r="AF159" i="18"/>
  <c r="AG159" i="18"/>
  <c r="A135" i="18"/>
  <c r="B135" i="18"/>
  <c r="D135" i="18"/>
  <c r="E135" i="18"/>
  <c r="G135" i="18"/>
  <c r="H135" i="18"/>
  <c r="I135" i="18"/>
  <c r="K135" i="18"/>
  <c r="L135" i="18"/>
  <c r="M135" i="18"/>
  <c r="P135" i="18"/>
  <c r="Q135" i="18"/>
  <c r="R135" i="18"/>
  <c r="U135" i="18"/>
  <c r="V135" i="18"/>
  <c r="W135" i="18"/>
  <c r="Z135" i="18"/>
  <c r="AA135" i="18"/>
  <c r="AB135" i="18"/>
  <c r="AE135" i="18"/>
  <c r="AF135" i="18"/>
  <c r="AG135" i="18"/>
  <c r="A192" i="18"/>
  <c r="B192" i="18"/>
  <c r="D192" i="18"/>
  <c r="E192" i="18"/>
  <c r="G192" i="18"/>
  <c r="H192" i="18"/>
  <c r="I192" i="18"/>
  <c r="K192" i="18"/>
  <c r="L192" i="18"/>
  <c r="M192" i="18"/>
  <c r="P192" i="18"/>
  <c r="Q192" i="18"/>
  <c r="R192" i="18"/>
  <c r="U192" i="18"/>
  <c r="V192" i="18"/>
  <c r="W192" i="18"/>
  <c r="Z192" i="18"/>
  <c r="AD192" i="18" s="1"/>
  <c r="AA192" i="18"/>
  <c r="AB192" i="18"/>
  <c r="AE192" i="18"/>
  <c r="AF192" i="18"/>
  <c r="AG192" i="18"/>
  <c r="A194" i="18"/>
  <c r="B194" i="18"/>
  <c r="D194" i="18"/>
  <c r="E194" i="18"/>
  <c r="G194" i="18"/>
  <c r="H194" i="18"/>
  <c r="I194" i="18"/>
  <c r="K194" i="18"/>
  <c r="L194" i="18"/>
  <c r="M194" i="18"/>
  <c r="P194" i="18"/>
  <c r="Q194" i="18"/>
  <c r="R194" i="18"/>
  <c r="U194" i="18"/>
  <c r="V194" i="18"/>
  <c r="W194" i="18"/>
  <c r="Z194" i="18"/>
  <c r="AA194" i="18"/>
  <c r="AB194" i="18"/>
  <c r="AE194" i="18"/>
  <c r="AI194" i="18" s="1"/>
  <c r="AF194" i="18"/>
  <c r="AG194" i="18"/>
  <c r="A195" i="18"/>
  <c r="B195" i="18"/>
  <c r="D195" i="18"/>
  <c r="E195" i="18"/>
  <c r="G195" i="18"/>
  <c r="H195" i="18"/>
  <c r="I195" i="18"/>
  <c r="K195" i="18"/>
  <c r="L195" i="18"/>
  <c r="M195" i="18"/>
  <c r="P195" i="18"/>
  <c r="Q195" i="18"/>
  <c r="R195" i="18"/>
  <c r="U195" i="18"/>
  <c r="V195" i="18"/>
  <c r="W195" i="18"/>
  <c r="Z195" i="18"/>
  <c r="AD195" i="18" s="1"/>
  <c r="AA195" i="18"/>
  <c r="AB195" i="18"/>
  <c r="AE195" i="18"/>
  <c r="AI195" i="18" s="1"/>
  <c r="AF195" i="18"/>
  <c r="AG195" i="18"/>
  <c r="A196" i="18"/>
  <c r="B196" i="18"/>
  <c r="D196" i="18"/>
  <c r="E196" i="18"/>
  <c r="G196" i="18"/>
  <c r="H196" i="18"/>
  <c r="I196" i="18"/>
  <c r="K196" i="18"/>
  <c r="L196" i="18"/>
  <c r="M196" i="18"/>
  <c r="P196" i="18"/>
  <c r="Q196" i="18"/>
  <c r="R196" i="18"/>
  <c r="U196" i="18"/>
  <c r="V196" i="18"/>
  <c r="W196" i="18"/>
  <c r="Z196" i="18"/>
  <c r="AA196" i="18"/>
  <c r="AB196" i="18"/>
  <c r="AE196" i="18"/>
  <c r="AF196" i="18"/>
  <c r="AG196" i="18"/>
  <c r="A197" i="18"/>
  <c r="B197" i="18"/>
  <c r="D197" i="18"/>
  <c r="E197" i="18"/>
  <c r="G197" i="18"/>
  <c r="H197" i="18"/>
  <c r="I197" i="18"/>
  <c r="K197" i="18"/>
  <c r="L197" i="18"/>
  <c r="M197" i="18"/>
  <c r="P197" i="18"/>
  <c r="Q197" i="18"/>
  <c r="R197" i="18"/>
  <c r="U197" i="18"/>
  <c r="V197" i="18"/>
  <c r="W197" i="18"/>
  <c r="Z197" i="18"/>
  <c r="AD197" i="18" s="1"/>
  <c r="AA197" i="18"/>
  <c r="AB197" i="18"/>
  <c r="AE197" i="18"/>
  <c r="AF197" i="18"/>
  <c r="AG197" i="18"/>
  <c r="A191" i="18"/>
  <c r="B191" i="18"/>
  <c r="D191" i="18"/>
  <c r="E191" i="18"/>
  <c r="G191" i="18"/>
  <c r="H191" i="18"/>
  <c r="I191" i="18"/>
  <c r="K191" i="18"/>
  <c r="L191" i="18"/>
  <c r="M191" i="18"/>
  <c r="P191" i="18"/>
  <c r="Q191" i="18"/>
  <c r="R191" i="18"/>
  <c r="T191" i="18" s="1"/>
  <c r="U191" i="18"/>
  <c r="V191" i="18"/>
  <c r="W191" i="18"/>
  <c r="Z191" i="18"/>
  <c r="AA191" i="18"/>
  <c r="AB191" i="18"/>
  <c r="AE191" i="18"/>
  <c r="AF191" i="18"/>
  <c r="AG191" i="18"/>
  <c r="A200" i="18"/>
  <c r="B200" i="18"/>
  <c r="D200" i="18"/>
  <c r="E200" i="18"/>
  <c r="G200" i="18"/>
  <c r="H200" i="18"/>
  <c r="I200" i="18"/>
  <c r="K200" i="18"/>
  <c r="L200" i="18"/>
  <c r="M200" i="18"/>
  <c r="P200" i="18"/>
  <c r="Q200" i="18"/>
  <c r="R200" i="18"/>
  <c r="T200" i="18" s="1"/>
  <c r="U200" i="18"/>
  <c r="V200" i="18"/>
  <c r="W200" i="18"/>
  <c r="Z200" i="18"/>
  <c r="AA200" i="18"/>
  <c r="AB200" i="18"/>
  <c r="AE200" i="18"/>
  <c r="AF200" i="18"/>
  <c r="AG200" i="18"/>
  <c r="A193" i="18"/>
  <c r="B193" i="18"/>
  <c r="D193" i="18"/>
  <c r="E193" i="18"/>
  <c r="G193" i="18"/>
  <c r="H193" i="18"/>
  <c r="I193" i="18"/>
  <c r="K193" i="18"/>
  <c r="L193" i="18"/>
  <c r="M193" i="18"/>
  <c r="P193" i="18"/>
  <c r="Q193" i="18"/>
  <c r="R193" i="18"/>
  <c r="T193" i="18" s="1"/>
  <c r="U193" i="18"/>
  <c r="V193" i="18"/>
  <c r="W193" i="18"/>
  <c r="Z193" i="18"/>
  <c r="AA193" i="18"/>
  <c r="AB193" i="18"/>
  <c r="AE193" i="18"/>
  <c r="AF193" i="18"/>
  <c r="AG193" i="18"/>
  <c r="A207" i="18"/>
  <c r="B207" i="18"/>
  <c r="D207" i="18"/>
  <c r="E207" i="18"/>
  <c r="G207" i="18"/>
  <c r="H207" i="18"/>
  <c r="I207" i="18"/>
  <c r="K207" i="18"/>
  <c r="L207" i="18"/>
  <c r="M207" i="18"/>
  <c r="P207" i="18"/>
  <c r="Q207" i="18"/>
  <c r="R207" i="18"/>
  <c r="U207" i="18"/>
  <c r="V207" i="18"/>
  <c r="W207" i="18"/>
  <c r="Z207" i="18"/>
  <c r="AA207" i="18"/>
  <c r="AB207" i="18"/>
  <c r="AE207" i="18"/>
  <c r="AI207" i="18" s="1"/>
  <c r="AF207" i="18"/>
  <c r="AG207" i="18"/>
  <c r="A203" i="18"/>
  <c r="B203" i="18"/>
  <c r="D203" i="18"/>
  <c r="E203" i="18"/>
  <c r="G203" i="18"/>
  <c r="H203" i="18"/>
  <c r="I203" i="18"/>
  <c r="K203" i="18"/>
  <c r="L203" i="18"/>
  <c r="M203" i="18"/>
  <c r="P203" i="18"/>
  <c r="Q203" i="18"/>
  <c r="R203" i="18"/>
  <c r="U203" i="18"/>
  <c r="V203" i="18"/>
  <c r="W203" i="18"/>
  <c r="Z203" i="18"/>
  <c r="AA203" i="18"/>
  <c r="AB203" i="18"/>
  <c r="AE203" i="18"/>
  <c r="AF203" i="18"/>
  <c r="AG203" i="18"/>
  <c r="A206" i="18"/>
  <c r="B206" i="18"/>
  <c r="D206" i="18"/>
  <c r="E206" i="18"/>
  <c r="G206" i="18"/>
  <c r="H206" i="18"/>
  <c r="I206" i="18"/>
  <c r="K206" i="18"/>
  <c r="L206" i="18"/>
  <c r="M206" i="18"/>
  <c r="P206" i="18"/>
  <c r="Q206" i="18"/>
  <c r="R206" i="18"/>
  <c r="U206" i="18"/>
  <c r="V206" i="18"/>
  <c r="W206" i="18"/>
  <c r="Z206" i="18"/>
  <c r="AA206" i="18"/>
  <c r="AB206" i="18"/>
  <c r="AE206" i="18"/>
  <c r="AI206" i="18" s="1"/>
  <c r="AF206" i="18"/>
  <c r="AG206" i="18"/>
  <c r="A212" i="18"/>
  <c r="B212" i="18"/>
  <c r="D212" i="18"/>
  <c r="E212" i="18"/>
  <c r="G212" i="18"/>
  <c r="H212" i="18"/>
  <c r="I212" i="18"/>
  <c r="K212" i="18"/>
  <c r="L212" i="18"/>
  <c r="M212" i="18"/>
  <c r="P212" i="18"/>
  <c r="Q212" i="18"/>
  <c r="R212" i="18"/>
  <c r="U212" i="18"/>
  <c r="V212" i="18"/>
  <c r="W212" i="18"/>
  <c r="Z212" i="18"/>
  <c r="AA212" i="18"/>
  <c r="AB212" i="18"/>
  <c r="AE212" i="18"/>
  <c r="AF212" i="18"/>
  <c r="AG212" i="18"/>
  <c r="A198" i="18"/>
  <c r="B198" i="18"/>
  <c r="D198" i="18"/>
  <c r="E198" i="18"/>
  <c r="G198" i="18"/>
  <c r="H198" i="18"/>
  <c r="I198" i="18"/>
  <c r="K198" i="18"/>
  <c r="L198" i="18"/>
  <c r="M198" i="18"/>
  <c r="P198" i="18"/>
  <c r="Q198" i="18"/>
  <c r="R198" i="18"/>
  <c r="U198" i="18"/>
  <c r="V198" i="18"/>
  <c r="W198" i="18"/>
  <c r="Z198" i="18"/>
  <c r="AA198" i="18"/>
  <c r="AB198" i="18"/>
  <c r="AE198" i="18"/>
  <c r="AI198" i="18" s="1"/>
  <c r="AF198" i="18"/>
  <c r="AG198" i="18"/>
  <c r="A213" i="18"/>
  <c r="B213" i="18"/>
  <c r="D213" i="18"/>
  <c r="E213" i="18"/>
  <c r="G213" i="18"/>
  <c r="H213" i="18"/>
  <c r="I213" i="18"/>
  <c r="K213" i="18"/>
  <c r="L213" i="18"/>
  <c r="M213" i="18"/>
  <c r="P213" i="18"/>
  <c r="Q213" i="18"/>
  <c r="R213" i="18"/>
  <c r="U213" i="18"/>
  <c r="V213" i="18"/>
  <c r="W213" i="18"/>
  <c r="Z213" i="18"/>
  <c r="AA213" i="18"/>
  <c r="AB213" i="18"/>
  <c r="AE213" i="18"/>
  <c r="AF213" i="18"/>
  <c r="AG213" i="18"/>
  <c r="A204" i="18"/>
  <c r="B204" i="18"/>
  <c r="D204" i="18"/>
  <c r="E204" i="18"/>
  <c r="G204" i="18"/>
  <c r="H204" i="18"/>
  <c r="I204" i="18"/>
  <c r="K204" i="18"/>
  <c r="L204" i="18"/>
  <c r="M204" i="18"/>
  <c r="P204" i="18"/>
  <c r="Q204" i="18"/>
  <c r="R204" i="18"/>
  <c r="U204" i="18"/>
  <c r="V204" i="18"/>
  <c r="W204" i="18"/>
  <c r="Z204" i="18"/>
  <c r="AA204" i="18"/>
  <c r="AB204" i="18"/>
  <c r="AE204" i="18"/>
  <c r="AF204" i="18"/>
  <c r="AG204" i="18"/>
  <c r="A208" i="18"/>
  <c r="B208" i="18"/>
  <c r="D208" i="18"/>
  <c r="E208" i="18"/>
  <c r="G208" i="18"/>
  <c r="H208" i="18"/>
  <c r="I208" i="18"/>
  <c r="K208" i="18"/>
  <c r="L208" i="18"/>
  <c r="M208" i="18"/>
  <c r="P208" i="18"/>
  <c r="Q208" i="18"/>
  <c r="R208" i="18"/>
  <c r="U208" i="18"/>
  <c r="V208" i="18"/>
  <c r="W208" i="18"/>
  <c r="Z208" i="18"/>
  <c r="AA208" i="18"/>
  <c r="AB208" i="18"/>
  <c r="AE208" i="18"/>
  <c r="AF208" i="18"/>
  <c r="AG208" i="18"/>
  <c r="A209" i="18"/>
  <c r="B209" i="18"/>
  <c r="D209" i="18"/>
  <c r="E209" i="18"/>
  <c r="G209" i="18"/>
  <c r="H209" i="18"/>
  <c r="I209" i="18"/>
  <c r="K209" i="18"/>
  <c r="L209" i="18"/>
  <c r="M209" i="18"/>
  <c r="P209" i="18"/>
  <c r="Q209" i="18"/>
  <c r="R209" i="18"/>
  <c r="U209" i="18"/>
  <c r="V209" i="18"/>
  <c r="W209" i="18"/>
  <c r="Z209" i="18"/>
  <c r="AA209" i="18"/>
  <c r="AB209" i="18"/>
  <c r="AE209" i="18"/>
  <c r="AF209" i="18"/>
  <c r="AG209" i="18"/>
  <c r="A202" i="18"/>
  <c r="B202" i="18"/>
  <c r="D202" i="18"/>
  <c r="E202" i="18"/>
  <c r="G202" i="18"/>
  <c r="H202" i="18"/>
  <c r="I202" i="18"/>
  <c r="K202" i="18"/>
  <c r="L202" i="18"/>
  <c r="M202" i="18"/>
  <c r="P202" i="18"/>
  <c r="Q202" i="18"/>
  <c r="R202" i="18"/>
  <c r="U202" i="18"/>
  <c r="V202" i="18"/>
  <c r="W202" i="18"/>
  <c r="Z202" i="18"/>
  <c r="AD202" i="18" s="1"/>
  <c r="AA202" i="18"/>
  <c r="AB202" i="18"/>
  <c r="AE202" i="18"/>
  <c r="AF202" i="18"/>
  <c r="AG202" i="18"/>
  <c r="A211" i="18"/>
  <c r="B211" i="18"/>
  <c r="D211" i="18"/>
  <c r="E211" i="18"/>
  <c r="G211" i="18"/>
  <c r="H211" i="18"/>
  <c r="I211" i="18"/>
  <c r="K211" i="18"/>
  <c r="L211" i="18"/>
  <c r="M211" i="18"/>
  <c r="P211" i="18"/>
  <c r="Q211" i="18"/>
  <c r="R211" i="18"/>
  <c r="U211" i="18"/>
  <c r="V211" i="18"/>
  <c r="W211" i="18"/>
  <c r="Z211" i="18"/>
  <c r="AD211" i="18" s="1"/>
  <c r="AA211" i="18"/>
  <c r="AB211" i="18"/>
  <c r="AE211" i="18"/>
  <c r="AF211" i="18"/>
  <c r="AG211" i="18"/>
  <c r="A210" i="18"/>
  <c r="B210" i="18"/>
  <c r="D210" i="18"/>
  <c r="E210" i="18"/>
  <c r="G210" i="18"/>
  <c r="H210" i="18"/>
  <c r="I210" i="18"/>
  <c r="K210" i="18"/>
  <c r="L210" i="18"/>
  <c r="M210" i="18"/>
  <c r="P210" i="18"/>
  <c r="Q210" i="18"/>
  <c r="R210" i="18"/>
  <c r="U210" i="18"/>
  <c r="V210" i="18"/>
  <c r="W210" i="18"/>
  <c r="Z210" i="18"/>
  <c r="AA210" i="18"/>
  <c r="AB210" i="18"/>
  <c r="AE210" i="18"/>
  <c r="AF210" i="18"/>
  <c r="AG210" i="18"/>
  <c r="A201" i="18"/>
  <c r="B201" i="18"/>
  <c r="D201" i="18"/>
  <c r="E201" i="18"/>
  <c r="G201" i="18"/>
  <c r="H201" i="18"/>
  <c r="I201" i="18"/>
  <c r="K201" i="18"/>
  <c r="L201" i="18"/>
  <c r="M201" i="18"/>
  <c r="P201" i="18"/>
  <c r="Q201" i="18"/>
  <c r="R201" i="18"/>
  <c r="U201" i="18"/>
  <c r="V201" i="18"/>
  <c r="W201" i="18"/>
  <c r="Z201" i="18"/>
  <c r="AA201" i="18"/>
  <c r="AB201" i="18"/>
  <c r="AE201" i="18"/>
  <c r="AF201" i="18"/>
  <c r="AG201" i="18"/>
  <c r="A199" i="18"/>
  <c r="B199" i="18"/>
  <c r="D199" i="18"/>
  <c r="E199" i="18"/>
  <c r="G199" i="18"/>
  <c r="H199" i="18"/>
  <c r="I199" i="18"/>
  <c r="K199" i="18"/>
  <c r="L199" i="18"/>
  <c r="M199" i="18"/>
  <c r="P199" i="18"/>
  <c r="Q199" i="18"/>
  <c r="R199" i="18"/>
  <c r="U199" i="18"/>
  <c r="V199" i="18"/>
  <c r="W199" i="18"/>
  <c r="Z199" i="18"/>
  <c r="AA199" i="18"/>
  <c r="AB199" i="18"/>
  <c r="AE199" i="18"/>
  <c r="AF199" i="18"/>
  <c r="AG199" i="18"/>
  <c r="A205" i="18"/>
  <c r="B205" i="18"/>
  <c r="D205" i="18"/>
  <c r="E205" i="18"/>
  <c r="G205" i="18"/>
  <c r="H205" i="18"/>
  <c r="I205" i="18"/>
  <c r="K205" i="18"/>
  <c r="L205" i="18"/>
  <c r="M205" i="18"/>
  <c r="P205" i="18"/>
  <c r="Q205" i="18"/>
  <c r="R205" i="18"/>
  <c r="U205" i="18"/>
  <c r="V205" i="18"/>
  <c r="W205" i="18"/>
  <c r="Z205" i="18"/>
  <c r="AA205" i="18"/>
  <c r="AB205" i="18"/>
  <c r="AE205" i="18"/>
  <c r="AF205" i="18"/>
  <c r="AG205" i="18"/>
  <c r="A227" i="18"/>
  <c r="B227" i="18"/>
  <c r="D227" i="18"/>
  <c r="E227" i="18"/>
  <c r="G227" i="18"/>
  <c r="H227" i="18"/>
  <c r="I227" i="18"/>
  <c r="K227" i="18"/>
  <c r="L227" i="18"/>
  <c r="M227" i="18"/>
  <c r="P227" i="18"/>
  <c r="Q227" i="18"/>
  <c r="R227" i="18"/>
  <c r="U227" i="18"/>
  <c r="V227" i="18"/>
  <c r="W227" i="18"/>
  <c r="Z227" i="18"/>
  <c r="AA227" i="18"/>
  <c r="AB227" i="18"/>
  <c r="AE227" i="18"/>
  <c r="AF227" i="18"/>
  <c r="AG227" i="18"/>
  <c r="A231" i="18"/>
  <c r="B231" i="18"/>
  <c r="D231" i="18"/>
  <c r="E231" i="18"/>
  <c r="G231" i="18"/>
  <c r="H231" i="18"/>
  <c r="I231" i="18"/>
  <c r="K231" i="18"/>
  <c r="L231" i="18"/>
  <c r="M231" i="18"/>
  <c r="P231" i="18"/>
  <c r="Q231" i="18"/>
  <c r="R231" i="18"/>
  <c r="U231" i="18"/>
  <c r="V231" i="18"/>
  <c r="W231" i="18"/>
  <c r="Z231" i="18"/>
  <c r="AA231" i="18"/>
  <c r="AB231" i="18"/>
  <c r="AE231" i="18"/>
  <c r="AF231" i="18"/>
  <c r="AG231" i="18"/>
  <c r="A219" i="18"/>
  <c r="B219" i="18"/>
  <c r="D219" i="18"/>
  <c r="E219" i="18"/>
  <c r="G219" i="18"/>
  <c r="H219" i="18"/>
  <c r="I219" i="18"/>
  <c r="K219" i="18"/>
  <c r="L219" i="18"/>
  <c r="M219" i="18"/>
  <c r="P219" i="18"/>
  <c r="Q219" i="18"/>
  <c r="R219" i="18"/>
  <c r="U219" i="18"/>
  <c r="V219" i="18"/>
  <c r="W219" i="18"/>
  <c r="Z219" i="18"/>
  <c r="AA219" i="18"/>
  <c r="AB219" i="18"/>
  <c r="AE219" i="18"/>
  <c r="AF219" i="18"/>
  <c r="AG219" i="18"/>
  <c r="A215" i="18"/>
  <c r="B215" i="18"/>
  <c r="D215" i="18"/>
  <c r="E215" i="18"/>
  <c r="G215" i="18"/>
  <c r="H215" i="18"/>
  <c r="I215" i="18"/>
  <c r="K215" i="18"/>
  <c r="L215" i="18"/>
  <c r="M215" i="18"/>
  <c r="P215" i="18"/>
  <c r="Q215" i="18"/>
  <c r="R215" i="18"/>
  <c r="U215" i="18"/>
  <c r="V215" i="18"/>
  <c r="W215" i="18"/>
  <c r="Z215" i="18"/>
  <c r="AA215" i="18"/>
  <c r="AB215" i="18"/>
  <c r="AE215" i="18"/>
  <c r="AF215" i="18"/>
  <c r="AG215" i="18"/>
  <c r="A222" i="18"/>
  <c r="B222" i="18"/>
  <c r="D222" i="18"/>
  <c r="E222" i="18"/>
  <c r="G222" i="18"/>
  <c r="H222" i="18"/>
  <c r="I222" i="18"/>
  <c r="K222" i="18"/>
  <c r="L222" i="18"/>
  <c r="M222" i="18"/>
  <c r="P222" i="18"/>
  <c r="Q222" i="18"/>
  <c r="R222" i="18"/>
  <c r="U222" i="18"/>
  <c r="V222" i="18"/>
  <c r="W222" i="18"/>
  <c r="Z222" i="18"/>
  <c r="AA222" i="18"/>
  <c r="AB222" i="18"/>
  <c r="AE222" i="18"/>
  <c r="AI222" i="18" s="1"/>
  <c r="AF222" i="18"/>
  <c r="AG222" i="18"/>
  <c r="A214" i="18"/>
  <c r="B214" i="18"/>
  <c r="D214" i="18"/>
  <c r="E214" i="18"/>
  <c r="G214" i="18"/>
  <c r="H214" i="18"/>
  <c r="I214" i="18"/>
  <c r="K214" i="18"/>
  <c r="L214" i="18"/>
  <c r="M214" i="18"/>
  <c r="P214" i="18"/>
  <c r="Q214" i="18"/>
  <c r="R214" i="18"/>
  <c r="U214" i="18"/>
  <c r="V214" i="18"/>
  <c r="W214" i="18"/>
  <c r="Z214" i="18"/>
  <c r="AA214" i="18"/>
  <c r="AB214" i="18"/>
  <c r="AE214" i="18"/>
  <c r="AF214" i="18"/>
  <c r="AG214" i="18"/>
  <c r="A232" i="18"/>
  <c r="B232" i="18"/>
  <c r="D232" i="18"/>
  <c r="E232" i="18"/>
  <c r="G232" i="18"/>
  <c r="H232" i="18"/>
  <c r="I232" i="18"/>
  <c r="K232" i="18"/>
  <c r="L232" i="18"/>
  <c r="M232" i="18"/>
  <c r="P232" i="18"/>
  <c r="Q232" i="18"/>
  <c r="R232" i="18"/>
  <c r="U232" i="18"/>
  <c r="V232" i="18"/>
  <c r="W232" i="18"/>
  <c r="Z232" i="18"/>
  <c r="AA232" i="18"/>
  <c r="AB232" i="18"/>
  <c r="AE232" i="18"/>
  <c r="AF232" i="18"/>
  <c r="AG232" i="18"/>
  <c r="A226" i="18"/>
  <c r="B226" i="18"/>
  <c r="D226" i="18"/>
  <c r="E226" i="18"/>
  <c r="G226" i="18"/>
  <c r="H226" i="18"/>
  <c r="I226" i="18"/>
  <c r="K226" i="18"/>
  <c r="L226" i="18"/>
  <c r="M226" i="18"/>
  <c r="P226" i="18"/>
  <c r="Q226" i="18"/>
  <c r="R226" i="18"/>
  <c r="U226" i="18"/>
  <c r="V226" i="18"/>
  <c r="W226" i="18"/>
  <c r="Z226" i="18"/>
  <c r="AA226" i="18"/>
  <c r="AB226" i="18"/>
  <c r="AE226" i="18"/>
  <c r="AF226" i="18"/>
  <c r="AG226" i="18"/>
  <c r="A233" i="18"/>
  <c r="B233" i="18"/>
  <c r="D233" i="18"/>
  <c r="E233" i="18"/>
  <c r="G233" i="18"/>
  <c r="H233" i="18"/>
  <c r="I233" i="18"/>
  <c r="K233" i="18"/>
  <c r="L233" i="18"/>
  <c r="M233" i="18"/>
  <c r="P233" i="18"/>
  <c r="Q233" i="18"/>
  <c r="R233" i="18"/>
  <c r="T233" i="18" s="1"/>
  <c r="U233" i="18"/>
  <c r="V233" i="18"/>
  <c r="W233" i="18"/>
  <c r="Z233" i="18"/>
  <c r="AA233" i="18"/>
  <c r="AB233" i="18"/>
  <c r="AE233" i="18"/>
  <c r="AF233" i="18"/>
  <c r="AG233" i="18"/>
  <c r="A229" i="18"/>
  <c r="B229" i="18"/>
  <c r="D229" i="18"/>
  <c r="E229" i="18"/>
  <c r="G229" i="18"/>
  <c r="H229" i="18"/>
  <c r="I229" i="18"/>
  <c r="K229" i="18"/>
  <c r="L229" i="18"/>
  <c r="M229" i="18"/>
  <c r="P229" i="18"/>
  <c r="Q229" i="18"/>
  <c r="R229" i="18"/>
  <c r="T229" i="18" s="1"/>
  <c r="U229" i="18"/>
  <c r="V229" i="18"/>
  <c r="W229" i="18"/>
  <c r="Z229" i="18"/>
  <c r="AA229" i="18"/>
  <c r="AB229" i="18"/>
  <c r="AE229" i="18"/>
  <c r="AF229" i="18"/>
  <c r="AG229" i="18"/>
  <c r="A220" i="18"/>
  <c r="B220" i="18"/>
  <c r="D220" i="18"/>
  <c r="E220" i="18"/>
  <c r="G220" i="18"/>
  <c r="H220" i="18"/>
  <c r="I220" i="18"/>
  <c r="K220" i="18"/>
  <c r="L220" i="18"/>
  <c r="M220" i="18"/>
  <c r="P220" i="18"/>
  <c r="Q220" i="18"/>
  <c r="R220" i="18"/>
  <c r="U220" i="18"/>
  <c r="V220" i="18"/>
  <c r="W220" i="18"/>
  <c r="Z220" i="18"/>
  <c r="AA220" i="18"/>
  <c r="AB220" i="18"/>
  <c r="AE220" i="18"/>
  <c r="AF220" i="18"/>
  <c r="AG220" i="18"/>
  <c r="A228" i="18"/>
  <c r="B228" i="18"/>
  <c r="D228" i="18"/>
  <c r="E228" i="18"/>
  <c r="G228" i="18"/>
  <c r="H228" i="18"/>
  <c r="I228" i="18"/>
  <c r="K228" i="18"/>
  <c r="L228" i="18"/>
  <c r="M228" i="18"/>
  <c r="P228" i="18"/>
  <c r="Q228" i="18"/>
  <c r="R228" i="18"/>
  <c r="U228" i="18"/>
  <c r="V228" i="18"/>
  <c r="W228" i="18"/>
  <c r="Z228" i="18"/>
  <c r="AA228" i="18"/>
  <c r="AB228" i="18"/>
  <c r="AE228" i="18"/>
  <c r="AF228" i="18"/>
  <c r="AG228" i="18"/>
  <c r="A218" i="18"/>
  <c r="B218" i="18"/>
  <c r="D218" i="18"/>
  <c r="E218" i="18"/>
  <c r="G218" i="18"/>
  <c r="H218" i="18"/>
  <c r="I218" i="18"/>
  <c r="K218" i="18"/>
  <c r="L218" i="18"/>
  <c r="M218" i="18"/>
  <c r="P218" i="18"/>
  <c r="Q218" i="18"/>
  <c r="R218" i="18"/>
  <c r="T218" i="18" s="1"/>
  <c r="U218" i="18"/>
  <c r="V218" i="18"/>
  <c r="W218" i="18"/>
  <c r="Z218" i="18"/>
  <c r="AA218" i="18"/>
  <c r="AB218" i="18"/>
  <c r="AE218" i="18"/>
  <c r="AF218" i="18"/>
  <c r="AG218" i="18"/>
  <c r="A236" i="18"/>
  <c r="B236" i="18"/>
  <c r="D236" i="18"/>
  <c r="E236" i="18"/>
  <c r="G236" i="18"/>
  <c r="H236" i="18"/>
  <c r="I236" i="18"/>
  <c r="K236" i="18"/>
  <c r="L236" i="18"/>
  <c r="M236" i="18"/>
  <c r="P236" i="18"/>
  <c r="Q236" i="18"/>
  <c r="R236" i="18"/>
  <c r="T236" i="18" s="1"/>
  <c r="U236" i="18"/>
  <c r="V236" i="18"/>
  <c r="W236" i="18"/>
  <c r="Z236" i="18"/>
  <c r="AA236" i="18"/>
  <c r="AB236" i="18"/>
  <c r="AE236" i="18"/>
  <c r="AF236" i="18"/>
  <c r="AG236" i="18"/>
  <c r="A224" i="18"/>
  <c r="B224" i="18"/>
  <c r="D224" i="18"/>
  <c r="E224" i="18"/>
  <c r="G224" i="18"/>
  <c r="H224" i="18"/>
  <c r="I224" i="18"/>
  <c r="K224" i="18"/>
  <c r="L224" i="18"/>
  <c r="M224" i="18"/>
  <c r="P224" i="18"/>
  <c r="Q224" i="18"/>
  <c r="R224" i="18"/>
  <c r="U224" i="18"/>
  <c r="V224" i="18"/>
  <c r="W224" i="18"/>
  <c r="Z224" i="18"/>
  <c r="AA224" i="18"/>
  <c r="AB224" i="18"/>
  <c r="AE224" i="18"/>
  <c r="AI224" i="18" s="1"/>
  <c r="AF224" i="18"/>
  <c r="AG224" i="18"/>
  <c r="A237" i="18"/>
  <c r="B237" i="18"/>
  <c r="D237" i="18"/>
  <c r="E237" i="18"/>
  <c r="G237" i="18"/>
  <c r="H237" i="18"/>
  <c r="I237" i="18"/>
  <c r="K237" i="18"/>
  <c r="L237" i="18"/>
  <c r="M237" i="18"/>
  <c r="P237" i="18"/>
  <c r="Q237" i="18"/>
  <c r="R237" i="18"/>
  <c r="T237" i="18" s="1"/>
  <c r="U237" i="18"/>
  <c r="V237" i="18"/>
  <c r="W237" i="18"/>
  <c r="Z237" i="18"/>
  <c r="AA237" i="18"/>
  <c r="AB237" i="18"/>
  <c r="AE237" i="18"/>
  <c r="AF237" i="18"/>
  <c r="AG237" i="18"/>
  <c r="A221" i="18"/>
  <c r="B221" i="18"/>
  <c r="D221" i="18"/>
  <c r="E221" i="18"/>
  <c r="G221" i="18"/>
  <c r="H221" i="18"/>
  <c r="I221" i="18"/>
  <c r="K221" i="18"/>
  <c r="L221" i="18"/>
  <c r="M221" i="18"/>
  <c r="P221" i="18"/>
  <c r="Q221" i="18"/>
  <c r="R221" i="18"/>
  <c r="U221" i="18"/>
  <c r="V221" i="18"/>
  <c r="W221" i="18"/>
  <c r="Z221" i="18"/>
  <c r="AD221" i="18" s="1"/>
  <c r="AA221" i="18"/>
  <c r="AB221" i="18"/>
  <c r="AE221" i="18"/>
  <c r="AF221" i="18"/>
  <c r="AG221" i="18"/>
  <c r="A238" i="18"/>
  <c r="B238" i="18"/>
  <c r="D238" i="18"/>
  <c r="E238" i="18"/>
  <c r="G238" i="18"/>
  <c r="H238" i="18"/>
  <c r="I238" i="18"/>
  <c r="K238" i="18"/>
  <c r="L238" i="18"/>
  <c r="M238" i="18"/>
  <c r="P238" i="18"/>
  <c r="Q238" i="18"/>
  <c r="R238" i="18"/>
  <c r="U238" i="18"/>
  <c r="V238" i="18"/>
  <c r="W238" i="18"/>
  <c r="Z238" i="18"/>
  <c r="AA238" i="18"/>
  <c r="AB238" i="18"/>
  <c r="AE238" i="18"/>
  <c r="AF238" i="18"/>
  <c r="AG238" i="18"/>
  <c r="A239" i="18"/>
  <c r="B239" i="18"/>
  <c r="D239" i="18"/>
  <c r="E239" i="18"/>
  <c r="G239" i="18"/>
  <c r="H239" i="18"/>
  <c r="I239" i="18"/>
  <c r="K239" i="18"/>
  <c r="L239" i="18"/>
  <c r="M239" i="18"/>
  <c r="P239" i="18"/>
  <c r="Q239" i="18"/>
  <c r="R239" i="18"/>
  <c r="U239" i="18"/>
  <c r="V239" i="18"/>
  <c r="W239" i="18"/>
  <c r="Z239" i="18"/>
  <c r="AA239" i="18"/>
  <c r="AB239" i="18"/>
  <c r="AE239" i="18"/>
  <c r="AF239" i="18"/>
  <c r="AG239" i="18"/>
  <c r="A234" i="18"/>
  <c r="B234" i="18"/>
  <c r="D234" i="18"/>
  <c r="E234" i="18"/>
  <c r="G234" i="18"/>
  <c r="H234" i="18"/>
  <c r="I234" i="18"/>
  <c r="K234" i="18"/>
  <c r="L234" i="18"/>
  <c r="M234" i="18"/>
  <c r="P234" i="18"/>
  <c r="Q234" i="18"/>
  <c r="R234" i="18"/>
  <c r="U234" i="18"/>
  <c r="V234" i="18"/>
  <c r="W234" i="18"/>
  <c r="Z234" i="18"/>
  <c r="AA234" i="18"/>
  <c r="AB234" i="18"/>
  <c r="AE234" i="18"/>
  <c r="AF234" i="18"/>
  <c r="AG234" i="18"/>
  <c r="A216" i="18"/>
  <c r="B216" i="18"/>
  <c r="D216" i="18"/>
  <c r="E216" i="18"/>
  <c r="G216" i="18"/>
  <c r="H216" i="18"/>
  <c r="I216" i="18"/>
  <c r="K216" i="18"/>
  <c r="L216" i="18"/>
  <c r="M216" i="18"/>
  <c r="P216" i="18"/>
  <c r="Q216" i="18"/>
  <c r="R216" i="18"/>
  <c r="U216" i="18"/>
  <c r="V216" i="18"/>
  <c r="W216" i="18"/>
  <c r="Z216" i="18"/>
  <c r="AD216" i="18" s="1"/>
  <c r="AA216" i="18"/>
  <c r="AB216" i="18"/>
  <c r="AE216" i="18"/>
  <c r="AF216" i="18"/>
  <c r="AG216" i="18"/>
  <c r="A230" i="18"/>
  <c r="B230" i="18"/>
  <c r="D230" i="18"/>
  <c r="E230" i="18"/>
  <c r="G230" i="18"/>
  <c r="H230" i="18"/>
  <c r="I230" i="18"/>
  <c r="K230" i="18"/>
  <c r="L230" i="18"/>
  <c r="M230" i="18"/>
  <c r="P230" i="18"/>
  <c r="Q230" i="18"/>
  <c r="R230" i="18"/>
  <c r="U230" i="18"/>
  <c r="V230" i="18"/>
  <c r="W230" i="18"/>
  <c r="Z230" i="18"/>
  <c r="AD230" i="18" s="1"/>
  <c r="AA230" i="18"/>
  <c r="AB230" i="18"/>
  <c r="AE230" i="18"/>
  <c r="AF230" i="18"/>
  <c r="AG230" i="18"/>
  <c r="A217" i="18"/>
  <c r="B217" i="18"/>
  <c r="D217" i="18"/>
  <c r="E217" i="18"/>
  <c r="G217" i="18"/>
  <c r="H217" i="18"/>
  <c r="I217" i="18"/>
  <c r="K217" i="18"/>
  <c r="L217" i="18"/>
  <c r="M217" i="18"/>
  <c r="P217" i="18"/>
  <c r="Q217" i="18"/>
  <c r="R217" i="18"/>
  <c r="U217" i="18"/>
  <c r="V217" i="18"/>
  <c r="W217" i="18"/>
  <c r="Z217" i="18"/>
  <c r="AA217" i="18"/>
  <c r="AB217" i="18"/>
  <c r="AE217" i="18"/>
  <c r="AF217" i="18"/>
  <c r="AG217" i="18"/>
  <c r="A235" i="18"/>
  <c r="B235" i="18"/>
  <c r="D235" i="18"/>
  <c r="E235" i="18"/>
  <c r="G235" i="18"/>
  <c r="H235" i="18"/>
  <c r="I235" i="18"/>
  <c r="K235" i="18"/>
  <c r="L235" i="18"/>
  <c r="M235" i="18"/>
  <c r="P235" i="18"/>
  <c r="Q235" i="18"/>
  <c r="R235" i="18"/>
  <c r="U235" i="18"/>
  <c r="V235" i="18"/>
  <c r="W235" i="18"/>
  <c r="Z235" i="18"/>
  <c r="AA235" i="18"/>
  <c r="AB235" i="18"/>
  <c r="AE235" i="18"/>
  <c r="AF235" i="18"/>
  <c r="AG235" i="18"/>
  <c r="A223" i="18"/>
  <c r="B223" i="18"/>
  <c r="D223" i="18"/>
  <c r="E223" i="18"/>
  <c r="G223" i="18"/>
  <c r="H223" i="18"/>
  <c r="I223" i="18"/>
  <c r="K223" i="18"/>
  <c r="L223" i="18"/>
  <c r="M223" i="18"/>
  <c r="P223" i="18"/>
  <c r="Q223" i="18"/>
  <c r="R223" i="18"/>
  <c r="U223" i="18"/>
  <c r="V223" i="18"/>
  <c r="W223" i="18"/>
  <c r="Z223" i="18"/>
  <c r="AA223" i="18"/>
  <c r="AB223" i="18"/>
  <c r="AE223" i="18"/>
  <c r="AF223" i="18"/>
  <c r="AG223" i="18"/>
  <c r="A225" i="18"/>
  <c r="B225" i="18"/>
  <c r="D225" i="18"/>
  <c r="E225" i="18"/>
  <c r="G225" i="18"/>
  <c r="H225" i="18"/>
  <c r="I225" i="18"/>
  <c r="K225" i="18"/>
  <c r="L225" i="18"/>
  <c r="M225" i="18"/>
  <c r="P225" i="18"/>
  <c r="Q225" i="18"/>
  <c r="R225" i="18"/>
  <c r="U225" i="18"/>
  <c r="V225" i="18"/>
  <c r="W225" i="18"/>
  <c r="Z225" i="18"/>
  <c r="AD225" i="18" s="1"/>
  <c r="AA225" i="18"/>
  <c r="AB225" i="18"/>
  <c r="AE225" i="18"/>
  <c r="AF225" i="18"/>
  <c r="AG225" i="18"/>
  <c r="A240" i="18"/>
  <c r="B240" i="18"/>
  <c r="D240" i="18"/>
  <c r="E240" i="18"/>
  <c r="G240" i="18"/>
  <c r="H240" i="18"/>
  <c r="I240" i="18"/>
  <c r="K240" i="18"/>
  <c r="L240" i="18"/>
  <c r="M240" i="18"/>
  <c r="P240" i="18"/>
  <c r="Q240" i="18"/>
  <c r="R240" i="18"/>
  <c r="U240" i="18"/>
  <c r="V240" i="18"/>
  <c r="W240" i="18"/>
  <c r="Z240" i="18"/>
  <c r="AA240" i="18"/>
  <c r="AB240" i="18"/>
  <c r="AE240" i="18"/>
  <c r="AF240" i="18"/>
  <c r="AG240" i="18"/>
  <c r="A250" i="18"/>
  <c r="B250" i="18"/>
  <c r="D250" i="18"/>
  <c r="E250" i="18"/>
  <c r="G250" i="18"/>
  <c r="H250" i="18"/>
  <c r="I250" i="18"/>
  <c r="K250" i="18"/>
  <c r="L250" i="18"/>
  <c r="M250" i="18"/>
  <c r="P250" i="18"/>
  <c r="Q250" i="18"/>
  <c r="R250" i="18"/>
  <c r="U250" i="18"/>
  <c r="V250" i="18"/>
  <c r="W250" i="18"/>
  <c r="Z250" i="18"/>
  <c r="AA250" i="18"/>
  <c r="AB250" i="18"/>
  <c r="AE250" i="18"/>
  <c r="AF250" i="18"/>
  <c r="AG250" i="18"/>
  <c r="A252" i="18"/>
  <c r="B252" i="18"/>
  <c r="D252" i="18"/>
  <c r="E252" i="18"/>
  <c r="G252" i="18"/>
  <c r="H252" i="18"/>
  <c r="I252" i="18"/>
  <c r="K252" i="18"/>
  <c r="L252" i="18"/>
  <c r="M252" i="18"/>
  <c r="P252" i="18"/>
  <c r="Q252" i="18"/>
  <c r="R252" i="18"/>
  <c r="U252" i="18"/>
  <c r="V252" i="18"/>
  <c r="W252" i="18"/>
  <c r="Z252" i="18"/>
  <c r="AA252" i="18"/>
  <c r="AB252" i="18"/>
  <c r="AE252" i="18"/>
  <c r="AI252" i="18" s="1"/>
  <c r="AF252" i="18"/>
  <c r="AG252" i="18"/>
  <c r="A251" i="18"/>
  <c r="B251" i="18"/>
  <c r="D251" i="18"/>
  <c r="E251" i="18"/>
  <c r="G251" i="18"/>
  <c r="H251" i="18"/>
  <c r="I251" i="18"/>
  <c r="K251" i="18"/>
  <c r="L251" i="18"/>
  <c r="M251" i="18"/>
  <c r="P251" i="18"/>
  <c r="Q251" i="18"/>
  <c r="R251" i="18"/>
  <c r="U251" i="18"/>
  <c r="V251" i="18"/>
  <c r="W251" i="18"/>
  <c r="Z251" i="18"/>
  <c r="AA251" i="18"/>
  <c r="AB251" i="18"/>
  <c r="AE251" i="18"/>
  <c r="AI251" i="18" s="1"/>
  <c r="AF251" i="18"/>
  <c r="AG251" i="18"/>
  <c r="A241" i="18"/>
  <c r="B241" i="18"/>
  <c r="D241" i="18"/>
  <c r="E241" i="18"/>
  <c r="G241" i="18"/>
  <c r="H241" i="18"/>
  <c r="I241" i="18"/>
  <c r="K241" i="18"/>
  <c r="L241" i="18"/>
  <c r="M241" i="18"/>
  <c r="P241" i="18"/>
  <c r="Q241" i="18"/>
  <c r="R241" i="18"/>
  <c r="U241" i="18"/>
  <c r="V241" i="18"/>
  <c r="W241" i="18"/>
  <c r="Z241" i="18"/>
  <c r="AA241" i="18"/>
  <c r="AB241" i="18"/>
  <c r="AE241" i="18"/>
  <c r="AI241" i="18" s="1"/>
  <c r="AF241" i="18"/>
  <c r="AG241" i="18"/>
  <c r="A254" i="18"/>
  <c r="B254" i="18"/>
  <c r="D254" i="18"/>
  <c r="E254" i="18"/>
  <c r="G254" i="18"/>
  <c r="H254" i="18"/>
  <c r="I254" i="18"/>
  <c r="K254" i="18"/>
  <c r="L254" i="18"/>
  <c r="M254" i="18"/>
  <c r="P254" i="18"/>
  <c r="Q254" i="18"/>
  <c r="R254" i="18"/>
  <c r="U254" i="18"/>
  <c r="V254" i="18"/>
  <c r="W254" i="18"/>
  <c r="Z254" i="18"/>
  <c r="AA254" i="18"/>
  <c r="AB254" i="18"/>
  <c r="AE254" i="18"/>
  <c r="AI254" i="18" s="1"/>
  <c r="AF254" i="18"/>
  <c r="AG254" i="18"/>
  <c r="A255" i="18"/>
  <c r="B255" i="18"/>
  <c r="D255" i="18"/>
  <c r="E255" i="18"/>
  <c r="G255" i="18"/>
  <c r="H255" i="18"/>
  <c r="I255" i="18"/>
  <c r="K255" i="18"/>
  <c r="L255" i="18"/>
  <c r="M255" i="18"/>
  <c r="P255" i="18"/>
  <c r="Q255" i="18"/>
  <c r="R255" i="18"/>
  <c r="U255" i="18"/>
  <c r="V255" i="18"/>
  <c r="W255" i="18"/>
  <c r="Z255" i="18"/>
  <c r="AA255" i="18"/>
  <c r="AB255" i="18"/>
  <c r="AE255" i="18"/>
  <c r="AF255" i="18"/>
  <c r="AG255" i="18"/>
  <c r="A257" i="18"/>
  <c r="B257" i="18"/>
  <c r="D257" i="18"/>
  <c r="E257" i="18"/>
  <c r="G257" i="18"/>
  <c r="H257" i="18"/>
  <c r="I257" i="18"/>
  <c r="K257" i="18"/>
  <c r="L257" i="18"/>
  <c r="M257" i="18"/>
  <c r="P257" i="18"/>
  <c r="Q257" i="18"/>
  <c r="R257" i="18"/>
  <c r="U257" i="18"/>
  <c r="V257" i="18"/>
  <c r="W257" i="18"/>
  <c r="Z257" i="18"/>
  <c r="AA257" i="18"/>
  <c r="AB257" i="18"/>
  <c r="AE257" i="18"/>
  <c r="AI257" i="18" s="1"/>
  <c r="AF257" i="18"/>
  <c r="AG257" i="18"/>
  <c r="A259" i="18"/>
  <c r="B259" i="18"/>
  <c r="D259" i="18"/>
  <c r="E259" i="18"/>
  <c r="G259" i="18"/>
  <c r="H259" i="18"/>
  <c r="I259" i="18"/>
  <c r="K259" i="18"/>
  <c r="L259" i="18"/>
  <c r="M259" i="18"/>
  <c r="P259" i="18"/>
  <c r="Q259" i="18"/>
  <c r="R259" i="18"/>
  <c r="U259" i="18"/>
  <c r="V259" i="18"/>
  <c r="W259" i="18"/>
  <c r="Z259" i="18"/>
  <c r="AA259" i="18"/>
  <c r="AB259" i="18"/>
  <c r="AE259" i="18"/>
  <c r="AF259" i="18"/>
  <c r="AG259" i="18"/>
  <c r="A258" i="18"/>
  <c r="B258" i="18"/>
  <c r="D258" i="18"/>
  <c r="E258" i="18"/>
  <c r="G258" i="18"/>
  <c r="H258" i="18"/>
  <c r="I258" i="18"/>
  <c r="K258" i="18"/>
  <c r="L258" i="18"/>
  <c r="M258" i="18"/>
  <c r="P258" i="18"/>
  <c r="Q258" i="18"/>
  <c r="R258" i="18"/>
  <c r="U258" i="18"/>
  <c r="V258" i="18"/>
  <c r="W258" i="18"/>
  <c r="Z258" i="18"/>
  <c r="AA258" i="18"/>
  <c r="AB258" i="18"/>
  <c r="AE258" i="18"/>
  <c r="AF258" i="18"/>
  <c r="AG258" i="18"/>
  <c r="A253" i="18"/>
  <c r="B253" i="18"/>
  <c r="D253" i="18"/>
  <c r="E253" i="18"/>
  <c r="G253" i="18"/>
  <c r="H253" i="18"/>
  <c r="I253" i="18"/>
  <c r="K253" i="18"/>
  <c r="L253" i="18"/>
  <c r="M253" i="18"/>
  <c r="P253" i="18"/>
  <c r="Q253" i="18"/>
  <c r="R253" i="18"/>
  <c r="U253" i="18"/>
  <c r="V253" i="18"/>
  <c r="W253" i="18"/>
  <c r="Z253" i="18"/>
  <c r="AA253" i="18"/>
  <c r="AB253" i="18"/>
  <c r="AE253" i="18"/>
  <c r="AF253" i="18"/>
  <c r="AG253" i="18"/>
  <c r="A256" i="18"/>
  <c r="B256" i="18"/>
  <c r="D256" i="18"/>
  <c r="E256" i="18"/>
  <c r="G256" i="18"/>
  <c r="H256" i="18"/>
  <c r="I256" i="18"/>
  <c r="K256" i="18"/>
  <c r="L256" i="18"/>
  <c r="M256" i="18"/>
  <c r="P256" i="18"/>
  <c r="Q256" i="18"/>
  <c r="R256" i="18"/>
  <c r="U256" i="18"/>
  <c r="V256" i="18"/>
  <c r="W256" i="18"/>
  <c r="Z256" i="18"/>
  <c r="AA256" i="18"/>
  <c r="AB256" i="18"/>
  <c r="AE256" i="18"/>
  <c r="AF256" i="18"/>
  <c r="AG256" i="18"/>
  <c r="B243" i="18"/>
  <c r="D243" i="18"/>
  <c r="E243" i="18"/>
  <c r="G243" i="18"/>
  <c r="H243" i="18"/>
  <c r="I243" i="18"/>
  <c r="K243" i="18"/>
  <c r="L243" i="18"/>
  <c r="M243" i="18"/>
  <c r="P243" i="18"/>
  <c r="Q243" i="18"/>
  <c r="R243" i="18"/>
  <c r="U243" i="18"/>
  <c r="V243" i="18"/>
  <c r="W243" i="18"/>
  <c r="Z243" i="18"/>
  <c r="AA243" i="18"/>
  <c r="AB243" i="18"/>
  <c r="AE243" i="18"/>
  <c r="AF243" i="18"/>
  <c r="AG243" i="18"/>
  <c r="B242" i="18"/>
  <c r="D242" i="18"/>
  <c r="E242" i="18"/>
  <c r="G242" i="18"/>
  <c r="H242" i="18"/>
  <c r="I242" i="18"/>
  <c r="K242" i="18"/>
  <c r="L242" i="18"/>
  <c r="M242" i="18"/>
  <c r="P242" i="18"/>
  <c r="Q242" i="18"/>
  <c r="R242" i="18"/>
  <c r="U242" i="18"/>
  <c r="V242" i="18"/>
  <c r="W242" i="18"/>
  <c r="Z242" i="18"/>
  <c r="AA242" i="18"/>
  <c r="AB242" i="18"/>
  <c r="AE242" i="18"/>
  <c r="AF242" i="18"/>
  <c r="AG242" i="18"/>
  <c r="A244" i="18"/>
  <c r="B244" i="18"/>
  <c r="D244" i="18"/>
  <c r="E244" i="18"/>
  <c r="G244" i="18"/>
  <c r="H244" i="18"/>
  <c r="I244" i="18"/>
  <c r="K244" i="18"/>
  <c r="L244" i="18"/>
  <c r="M244" i="18"/>
  <c r="P244" i="18"/>
  <c r="Q244" i="18"/>
  <c r="R244" i="18"/>
  <c r="T244" i="18" s="1"/>
  <c r="U244" i="18"/>
  <c r="V244" i="18"/>
  <c r="W244" i="18"/>
  <c r="Z244" i="18"/>
  <c r="AA244" i="18"/>
  <c r="AB244" i="18"/>
  <c r="AE244" i="18"/>
  <c r="AF244" i="18"/>
  <c r="AG244" i="18"/>
  <c r="A247" i="18"/>
  <c r="B247" i="18"/>
  <c r="D247" i="18"/>
  <c r="E247" i="18"/>
  <c r="G247" i="18"/>
  <c r="H247" i="18"/>
  <c r="I247" i="18"/>
  <c r="K247" i="18"/>
  <c r="L247" i="18"/>
  <c r="M247" i="18"/>
  <c r="P247" i="18"/>
  <c r="Q247" i="18"/>
  <c r="R247" i="18"/>
  <c r="U247" i="18"/>
  <c r="V247" i="18"/>
  <c r="W247" i="18"/>
  <c r="Z247" i="18"/>
  <c r="AA247" i="18"/>
  <c r="AB247" i="18"/>
  <c r="AE247" i="18"/>
  <c r="AF247" i="18"/>
  <c r="AG247" i="18"/>
  <c r="A246" i="18"/>
  <c r="B246" i="18"/>
  <c r="D246" i="18"/>
  <c r="E246" i="18"/>
  <c r="G246" i="18"/>
  <c r="H246" i="18"/>
  <c r="I246" i="18"/>
  <c r="K246" i="18"/>
  <c r="L246" i="18"/>
  <c r="M246" i="18"/>
  <c r="P246" i="18"/>
  <c r="Q246" i="18"/>
  <c r="R246" i="18"/>
  <c r="U246" i="18"/>
  <c r="V246" i="18"/>
  <c r="W246" i="18"/>
  <c r="Z246" i="18"/>
  <c r="AA246" i="18"/>
  <c r="AB246" i="18"/>
  <c r="AE246" i="18"/>
  <c r="AF246" i="18"/>
  <c r="AG246" i="18"/>
  <c r="A248" i="18"/>
  <c r="B248" i="18"/>
  <c r="D248" i="18"/>
  <c r="E248" i="18"/>
  <c r="G248" i="18"/>
  <c r="H248" i="18"/>
  <c r="I248" i="18"/>
  <c r="K248" i="18"/>
  <c r="L248" i="18"/>
  <c r="M248" i="18"/>
  <c r="P248" i="18"/>
  <c r="Q248" i="18"/>
  <c r="R248" i="18"/>
  <c r="U248" i="18"/>
  <c r="V248" i="18"/>
  <c r="W248" i="18"/>
  <c r="Z248" i="18"/>
  <c r="AA248" i="18"/>
  <c r="AB248" i="18"/>
  <c r="AE248" i="18"/>
  <c r="AF248" i="18"/>
  <c r="AG248" i="18"/>
  <c r="A249" i="18"/>
  <c r="B249" i="18"/>
  <c r="D249" i="18"/>
  <c r="E249" i="18"/>
  <c r="G249" i="18"/>
  <c r="H249" i="18"/>
  <c r="I249" i="18"/>
  <c r="K249" i="18"/>
  <c r="L249" i="18"/>
  <c r="M249" i="18"/>
  <c r="P249" i="18"/>
  <c r="Q249" i="18"/>
  <c r="R249" i="18"/>
  <c r="U249" i="18"/>
  <c r="V249" i="18"/>
  <c r="W249" i="18"/>
  <c r="Z249" i="18"/>
  <c r="AA249" i="18"/>
  <c r="AB249" i="18"/>
  <c r="AE249" i="18"/>
  <c r="AF249" i="18"/>
  <c r="AG249" i="18"/>
  <c r="A245" i="18"/>
  <c r="B245" i="18"/>
  <c r="D245" i="18"/>
  <c r="E245" i="18"/>
  <c r="G245" i="18"/>
  <c r="H245" i="18"/>
  <c r="I245" i="18"/>
  <c r="K245" i="18"/>
  <c r="L245" i="18"/>
  <c r="M245" i="18"/>
  <c r="P245" i="18"/>
  <c r="Q245" i="18"/>
  <c r="R245" i="18"/>
  <c r="U245" i="18"/>
  <c r="V245" i="18"/>
  <c r="W245" i="18"/>
  <c r="Z245" i="18"/>
  <c r="AA245" i="18"/>
  <c r="AB245" i="18"/>
  <c r="AE245" i="18"/>
  <c r="AF245" i="18"/>
  <c r="AG245" i="18"/>
  <c r="A261" i="18"/>
  <c r="B261" i="18"/>
  <c r="D261" i="18"/>
  <c r="E261" i="18"/>
  <c r="G261" i="18"/>
  <c r="H261" i="18"/>
  <c r="I261" i="18"/>
  <c r="K261" i="18"/>
  <c r="L261" i="18"/>
  <c r="M261" i="18"/>
  <c r="P261" i="18"/>
  <c r="Q261" i="18"/>
  <c r="R261" i="18"/>
  <c r="U261" i="18"/>
  <c r="V261" i="18"/>
  <c r="W261" i="18"/>
  <c r="Z261" i="18"/>
  <c r="AA261" i="18"/>
  <c r="AB261" i="18"/>
  <c r="AE261" i="18"/>
  <c r="AF261" i="18"/>
  <c r="AG261" i="18"/>
  <c r="A262" i="18"/>
  <c r="B262" i="18"/>
  <c r="D262" i="18"/>
  <c r="E262" i="18"/>
  <c r="G262" i="18"/>
  <c r="H262" i="18"/>
  <c r="I262" i="18"/>
  <c r="K262" i="18"/>
  <c r="L262" i="18"/>
  <c r="M262" i="18"/>
  <c r="P262" i="18"/>
  <c r="Q262" i="18"/>
  <c r="R262" i="18"/>
  <c r="U262" i="18"/>
  <c r="V262" i="18"/>
  <c r="W262" i="18"/>
  <c r="Z262" i="18"/>
  <c r="AA262" i="18"/>
  <c r="AB262" i="18"/>
  <c r="AE262" i="18"/>
  <c r="AF262" i="18"/>
  <c r="AG262" i="18"/>
  <c r="A265" i="18"/>
  <c r="B265" i="18"/>
  <c r="D265" i="18"/>
  <c r="E265" i="18"/>
  <c r="G265" i="18"/>
  <c r="H265" i="18"/>
  <c r="I265" i="18"/>
  <c r="K265" i="18"/>
  <c r="L265" i="18"/>
  <c r="M265" i="18"/>
  <c r="P265" i="18"/>
  <c r="Q265" i="18"/>
  <c r="R265" i="18"/>
  <c r="T265" i="18" s="1"/>
  <c r="U265" i="18"/>
  <c r="V265" i="18"/>
  <c r="W265" i="18"/>
  <c r="Z265" i="18"/>
  <c r="AA265" i="18"/>
  <c r="AB265" i="18"/>
  <c r="AE265" i="18"/>
  <c r="AF265" i="18"/>
  <c r="AG265" i="18"/>
  <c r="A267" i="18"/>
  <c r="B267" i="18"/>
  <c r="D267" i="18"/>
  <c r="E267" i="18"/>
  <c r="G267" i="18"/>
  <c r="H267" i="18"/>
  <c r="I267" i="18"/>
  <c r="K267" i="18"/>
  <c r="L267" i="18"/>
  <c r="M267" i="18"/>
  <c r="P267" i="18"/>
  <c r="Q267" i="18"/>
  <c r="R267" i="18"/>
  <c r="T267" i="18" s="1"/>
  <c r="U267" i="18"/>
  <c r="V267" i="18"/>
  <c r="W267" i="18"/>
  <c r="Z267" i="18"/>
  <c r="AA267" i="18"/>
  <c r="AB267" i="18"/>
  <c r="AE267" i="18"/>
  <c r="AI267" i="18" s="1"/>
  <c r="AF267" i="18"/>
  <c r="AG267" i="18"/>
  <c r="A260" i="18"/>
  <c r="B260" i="18"/>
  <c r="D260" i="18"/>
  <c r="E260" i="18"/>
  <c r="G260" i="18"/>
  <c r="H260" i="18"/>
  <c r="I260" i="18"/>
  <c r="K260" i="18"/>
  <c r="L260" i="18"/>
  <c r="M260" i="18"/>
  <c r="P260" i="18"/>
  <c r="Q260" i="18"/>
  <c r="R260" i="18"/>
  <c r="T260" i="18" s="1"/>
  <c r="U260" i="18"/>
  <c r="V260" i="18"/>
  <c r="W260" i="18"/>
  <c r="Z260" i="18"/>
  <c r="AA260" i="18"/>
  <c r="AB260" i="18"/>
  <c r="AE260" i="18"/>
  <c r="AF260" i="18"/>
  <c r="AG260" i="18"/>
  <c r="A264" i="18"/>
  <c r="B264" i="18"/>
  <c r="D264" i="18"/>
  <c r="E264" i="18"/>
  <c r="G264" i="18"/>
  <c r="H264" i="18"/>
  <c r="I264" i="18"/>
  <c r="K264" i="18"/>
  <c r="L264" i="18"/>
  <c r="M264" i="18"/>
  <c r="P264" i="18"/>
  <c r="Q264" i="18"/>
  <c r="R264" i="18"/>
  <c r="T264" i="18" s="1"/>
  <c r="U264" i="18"/>
  <c r="V264" i="18"/>
  <c r="W264" i="18"/>
  <c r="Z264" i="18"/>
  <c r="AA264" i="18"/>
  <c r="AB264" i="18"/>
  <c r="AE264" i="18"/>
  <c r="AF264" i="18"/>
  <c r="AG264" i="18"/>
  <c r="A270" i="18"/>
  <c r="B270" i="18"/>
  <c r="D270" i="18"/>
  <c r="E270" i="18"/>
  <c r="G270" i="18"/>
  <c r="H270" i="18"/>
  <c r="I270" i="18"/>
  <c r="K270" i="18"/>
  <c r="L270" i="18"/>
  <c r="M270" i="18"/>
  <c r="P270" i="18"/>
  <c r="Q270" i="18"/>
  <c r="R270" i="18"/>
  <c r="U270" i="18"/>
  <c r="V270" i="18"/>
  <c r="W270" i="18"/>
  <c r="Z270" i="18"/>
  <c r="AD270" i="18" s="1"/>
  <c r="AA270" i="18"/>
  <c r="AB270" i="18"/>
  <c r="AE270" i="18"/>
  <c r="AF270" i="18"/>
  <c r="AG270" i="18"/>
  <c r="A269" i="18"/>
  <c r="B269" i="18"/>
  <c r="D269" i="18"/>
  <c r="E269" i="18"/>
  <c r="G269" i="18"/>
  <c r="H269" i="18"/>
  <c r="I269" i="18"/>
  <c r="K269" i="18"/>
  <c r="L269" i="18"/>
  <c r="M269" i="18"/>
  <c r="P269" i="18"/>
  <c r="Q269" i="18"/>
  <c r="R269" i="18"/>
  <c r="U269" i="18"/>
  <c r="V269" i="18"/>
  <c r="W269" i="18"/>
  <c r="Z269" i="18"/>
  <c r="AA269" i="18"/>
  <c r="AB269" i="18"/>
  <c r="AE269" i="18"/>
  <c r="AF269" i="18"/>
  <c r="AG269" i="18"/>
  <c r="A268" i="18"/>
  <c r="B268" i="18"/>
  <c r="D268" i="18"/>
  <c r="E268" i="18"/>
  <c r="G268" i="18"/>
  <c r="H268" i="18"/>
  <c r="I268" i="18"/>
  <c r="K268" i="18"/>
  <c r="L268" i="18"/>
  <c r="M268" i="18"/>
  <c r="P268" i="18"/>
  <c r="Q268" i="18"/>
  <c r="R268" i="18"/>
  <c r="T268" i="18" s="1"/>
  <c r="U268" i="18"/>
  <c r="V268" i="18"/>
  <c r="W268" i="18"/>
  <c r="Z268" i="18"/>
  <c r="AA268" i="18"/>
  <c r="AB268" i="18"/>
  <c r="AE268" i="18"/>
  <c r="AF268" i="18"/>
  <c r="AG268" i="18"/>
  <c r="A266" i="18"/>
  <c r="B266" i="18"/>
  <c r="D266" i="18"/>
  <c r="E266" i="18"/>
  <c r="G266" i="18"/>
  <c r="H266" i="18"/>
  <c r="I266" i="18"/>
  <c r="K266" i="18"/>
  <c r="L266" i="18"/>
  <c r="M266" i="18"/>
  <c r="P266" i="18"/>
  <c r="Q266" i="18"/>
  <c r="R266" i="18"/>
  <c r="U266" i="18"/>
  <c r="V266" i="18"/>
  <c r="W266" i="18"/>
  <c r="Z266" i="18"/>
  <c r="AA266" i="18"/>
  <c r="AB266" i="18"/>
  <c r="AE266" i="18"/>
  <c r="AF266" i="18"/>
  <c r="AG266" i="18"/>
  <c r="A271" i="18"/>
  <c r="B271" i="18"/>
  <c r="D271" i="18"/>
  <c r="E271" i="18"/>
  <c r="G271" i="18"/>
  <c r="H271" i="18"/>
  <c r="I271" i="18"/>
  <c r="K271" i="18"/>
  <c r="L271" i="18"/>
  <c r="M271" i="18"/>
  <c r="P271" i="18"/>
  <c r="Q271" i="18"/>
  <c r="R271" i="18"/>
  <c r="U271" i="18"/>
  <c r="V271" i="18"/>
  <c r="W271" i="18"/>
  <c r="Z271" i="18"/>
  <c r="AA271" i="18"/>
  <c r="AB271" i="18"/>
  <c r="AE271" i="18"/>
  <c r="AF271" i="18"/>
  <c r="AG271" i="18"/>
  <c r="A263" i="18"/>
  <c r="B263" i="18"/>
  <c r="D263" i="18"/>
  <c r="E263" i="18"/>
  <c r="G263" i="18"/>
  <c r="H263" i="18"/>
  <c r="I263" i="18"/>
  <c r="K263" i="18"/>
  <c r="L263" i="18"/>
  <c r="M263" i="18"/>
  <c r="P263" i="18"/>
  <c r="Q263" i="18"/>
  <c r="R263" i="18"/>
  <c r="U263" i="18"/>
  <c r="V263" i="18"/>
  <c r="W263" i="18"/>
  <c r="Z263" i="18"/>
  <c r="AD263" i="18" s="1"/>
  <c r="AA263" i="18"/>
  <c r="AB263" i="18"/>
  <c r="AE263" i="18"/>
  <c r="AI263" i="18" s="1"/>
  <c r="AF263" i="18"/>
  <c r="AG263" i="18"/>
  <c r="A287" i="18"/>
  <c r="B287" i="18"/>
  <c r="D287" i="18"/>
  <c r="E287" i="18"/>
  <c r="G287" i="18"/>
  <c r="H287" i="18"/>
  <c r="I287" i="18"/>
  <c r="K287" i="18"/>
  <c r="L287" i="18"/>
  <c r="M287" i="18"/>
  <c r="P287" i="18"/>
  <c r="Q287" i="18"/>
  <c r="R287" i="18"/>
  <c r="U287" i="18"/>
  <c r="V287" i="18"/>
  <c r="W287" i="18"/>
  <c r="Z287" i="18"/>
  <c r="AD287" i="18" s="1"/>
  <c r="AA287" i="18"/>
  <c r="AB287" i="18"/>
  <c r="AE287" i="18"/>
  <c r="AF287" i="18"/>
  <c r="AG287" i="18"/>
  <c r="A278" i="18"/>
  <c r="B278" i="18"/>
  <c r="D278" i="18"/>
  <c r="E278" i="18"/>
  <c r="G278" i="18"/>
  <c r="H278" i="18"/>
  <c r="I278" i="18"/>
  <c r="K278" i="18"/>
  <c r="L278" i="18"/>
  <c r="M278" i="18"/>
  <c r="P278" i="18"/>
  <c r="Q278" i="18"/>
  <c r="R278" i="18"/>
  <c r="U278" i="18"/>
  <c r="V278" i="18"/>
  <c r="W278" i="18"/>
  <c r="Z278" i="18"/>
  <c r="AA278" i="18"/>
  <c r="AB278" i="18"/>
  <c r="AE278" i="18"/>
  <c r="AF278" i="18"/>
  <c r="AG278" i="18"/>
  <c r="A309" i="18"/>
  <c r="B309" i="18"/>
  <c r="D309" i="18"/>
  <c r="E309" i="18"/>
  <c r="G309" i="18"/>
  <c r="H309" i="18"/>
  <c r="I309" i="18"/>
  <c r="K309" i="18"/>
  <c r="L309" i="18"/>
  <c r="M309" i="18"/>
  <c r="P309" i="18"/>
  <c r="Q309" i="18"/>
  <c r="R309" i="18"/>
  <c r="U309" i="18"/>
  <c r="V309" i="18"/>
  <c r="W309" i="18"/>
  <c r="Z309" i="18"/>
  <c r="AA309" i="18"/>
  <c r="AB309" i="18"/>
  <c r="AE309" i="18"/>
  <c r="AI309" i="18" s="1"/>
  <c r="AF309" i="18"/>
  <c r="AG309" i="18"/>
  <c r="A281" i="18"/>
  <c r="B281" i="18"/>
  <c r="D281" i="18"/>
  <c r="E281" i="18"/>
  <c r="G281" i="18"/>
  <c r="H281" i="18"/>
  <c r="I281" i="18"/>
  <c r="K281" i="18"/>
  <c r="L281" i="18"/>
  <c r="M281" i="18"/>
  <c r="P281" i="18"/>
  <c r="Q281" i="18"/>
  <c r="R281" i="18"/>
  <c r="U281" i="18"/>
  <c r="V281" i="18"/>
  <c r="W281" i="18"/>
  <c r="Z281" i="18"/>
  <c r="AA281" i="18"/>
  <c r="AB281" i="18"/>
  <c r="AE281" i="18"/>
  <c r="AF281" i="18"/>
  <c r="AG281" i="18"/>
  <c r="A273" i="18"/>
  <c r="B273" i="18"/>
  <c r="D273" i="18"/>
  <c r="E273" i="18"/>
  <c r="G273" i="18"/>
  <c r="H273" i="18"/>
  <c r="I273" i="18"/>
  <c r="K273" i="18"/>
  <c r="L273" i="18"/>
  <c r="M273" i="18"/>
  <c r="P273" i="18"/>
  <c r="Q273" i="18"/>
  <c r="R273" i="18"/>
  <c r="U273" i="18"/>
  <c r="V273" i="18"/>
  <c r="W273" i="18"/>
  <c r="Z273" i="18"/>
  <c r="AA273" i="18"/>
  <c r="AB273" i="18"/>
  <c r="AE273" i="18"/>
  <c r="AF273" i="18"/>
  <c r="AG273" i="18"/>
  <c r="A318" i="18"/>
  <c r="B318" i="18"/>
  <c r="D318" i="18"/>
  <c r="E318" i="18"/>
  <c r="G318" i="18"/>
  <c r="H318" i="18"/>
  <c r="I318" i="18"/>
  <c r="K318" i="18"/>
  <c r="L318" i="18"/>
  <c r="M318" i="18"/>
  <c r="P318" i="18"/>
  <c r="Q318" i="18"/>
  <c r="R318" i="18"/>
  <c r="U318" i="18"/>
  <c r="V318" i="18"/>
  <c r="W318" i="18"/>
  <c r="Z318" i="18"/>
  <c r="AA318" i="18"/>
  <c r="AB318" i="18"/>
  <c r="AE318" i="18"/>
  <c r="AF318" i="18"/>
  <c r="AG318" i="18"/>
  <c r="A290" i="18"/>
  <c r="B290" i="18"/>
  <c r="D290" i="18"/>
  <c r="E290" i="18"/>
  <c r="G290" i="18"/>
  <c r="H290" i="18"/>
  <c r="I290" i="18"/>
  <c r="K290" i="18"/>
  <c r="L290" i="18"/>
  <c r="M290" i="18"/>
  <c r="P290" i="18"/>
  <c r="Q290" i="18"/>
  <c r="R290" i="18"/>
  <c r="U290" i="18"/>
  <c r="V290" i="18"/>
  <c r="W290" i="18"/>
  <c r="Z290" i="18"/>
  <c r="AA290" i="18"/>
  <c r="AB290" i="18"/>
  <c r="AE290" i="18"/>
  <c r="AI290" i="18" s="1"/>
  <c r="AF290" i="18"/>
  <c r="AG290" i="18"/>
  <c r="A305" i="18"/>
  <c r="B305" i="18"/>
  <c r="D305" i="18"/>
  <c r="E305" i="18"/>
  <c r="G305" i="18"/>
  <c r="H305" i="18"/>
  <c r="I305" i="18"/>
  <c r="K305" i="18"/>
  <c r="L305" i="18"/>
  <c r="M305" i="18"/>
  <c r="P305" i="18"/>
  <c r="Q305" i="18"/>
  <c r="R305" i="18"/>
  <c r="T305" i="18" s="1"/>
  <c r="U305" i="18"/>
  <c r="V305" i="18"/>
  <c r="W305" i="18"/>
  <c r="Z305" i="18"/>
  <c r="AA305" i="18"/>
  <c r="AB305" i="18"/>
  <c r="AE305" i="18"/>
  <c r="AF305" i="18"/>
  <c r="AG305" i="18"/>
  <c r="A297" i="18"/>
  <c r="B297" i="18"/>
  <c r="D297" i="18"/>
  <c r="E297" i="18"/>
  <c r="G297" i="18"/>
  <c r="H297" i="18"/>
  <c r="I297" i="18"/>
  <c r="K297" i="18"/>
  <c r="L297" i="18"/>
  <c r="M297" i="18"/>
  <c r="P297" i="18"/>
  <c r="Q297" i="18"/>
  <c r="R297" i="18"/>
  <c r="T297" i="18" s="1"/>
  <c r="U297" i="18"/>
  <c r="V297" i="18"/>
  <c r="W297" i="18"/>
  <c r="Z297" i="18"/>
  <c r="AA297" i="18"/>
  <c r="AB297" i="18"/>
  <c r="AE297" i="18"/>
  <c r="AF297" i="18"/>
  <c r="AG297" i="18"/>
  <c r="A313" i="18"/>
  <c r="B313" i="18"/>
  <c r="D313" i="18"/>
  <c r="E313" i="18"/>
  <c r="G313" i="18"/>
  <c r="H313" i="18"/>
  <c r="I313" i="18"/>
  <c r="K313" i="18"/>
  <c r="L313" i="18"/>
  <c r="M313" i="18"/>
  <c r="P313" i="18"/>
  <c r="Q313" i="18"/>
  <c r="R313" i="18"/>
  <c r="U313" i="18"/>
  <c r="V313" i="18"/>
  <c r="W313" i="18"/>
  <c r="Z313" i="18"/>
  <c r="AA313" i="18"/>
  <c r="AB313" i="18"/>
  <c r="AE313" i="18"/>
  <c r="AF313" i="18"/>
  <c r="AG313" i="18"/>
  <c r="A303" i="18"/>
  <c r="B303" i="18"/>
  <c r="D303" i="18"/>
  <c r="E303" i="18"/>
  <c r="G303" i="18"/>
  <c r="H303" i="18"/>
  <c r="I303" i="18"/>
  <c r="K303" i="18"/>
  <c r="L303" i="18"/>
  <c r="M303" i="18"/>
  <c r="P303" i="18"/>
  <c r="Q303" i="18"/>
  <c r="R303" i="18"/>
  <c r="U303" i="18"/>
  <c r="V303" i="18"/>
  <c r="W303" i="18"/>
  <c r="Z303" i="18"/>
  <c r="AA303" i="18"/>
  <c r="AB303" i="18"/>
  <c r="AE303" i="18"/>
  <c r="AF303" i="18"/>
  <c r="AG303" i="18"/>
  <c r="A312" i="18"/>
  <c r="B312" i="18"/>
  <c r="D312" i="18"/>
  <c r="E312" i="18"/>
  <c r="G312" i="18"/>
  <c r="H312" i="18"/>
  <c r="I312" i="18"/>
  <c r="K312" i="18"/>
  <c r="L312" i="18"/>
  <c r="M312" i="18"/>
  <c r="P312" i="18"/>
  <c r="Q312" i="18"/>
  <c r="R312" i="18"/>
  <c r="U312" i="18"/>
  <c r="V312" i="18"/>
  <c r="W312" i="18"/>
  <c r="Z312" i="18"/>
  <c r="AA312" i="18"/>
  <c r="AB312" i="18"/>
  <c r="AE312" i="18"/>
  <c r="AF312" i="18"/>
  <c r="AG312" i="18"/>
  <c r="A310" i="18"/>
  <c r="B310" i="18"/>
  <c r="D310" i="18"/>
  <c r="E310" i="18"/>
  <c r="G310" i="18"/>
  <c r="H310" i="18"/>
  <c r="I310" i="18"/>
  <c r="K310" i="18"/>
  <c r="L310" i="18"/>
  <c r="M310" i="18"/>
  <c r="P310" i="18"/>
  <c r="Q310" i="18"/>
  <c r="R310" i="18"/>
  <c r="U310" i="18"/>
  <c r="V310" i="18"/>
  <c r="W310" i="18"/>
  <c r="Z310" i="18"/>
  <c r="AA310" i="18"/>
  <c r="AB310" i="18"/>
  <c r="AE310" i="18"/>
  <c r="AF310" i="18"/>
  <c r="AG310" i="18"/>
  <c r="A319" i="18"/>
  <c r="B319" i="18"/>
  <c r="D319" i="18"/>
  <c r="E319" i="18"/>
  <c r="G319" i="18"/>
  <c r="H319" i="18"/>
  <c r="I319" i="18"/>
  <c r="K319" i="18"/>
  <c r="L319" i="18"/>
  <c r="M319" i="18"/>
  <c r="P319" i="18"/>
  <c r="Q319" i="18"/>
  <c r="R319" i="18"/>
  <c r="U319" i="18"/>
  <c r="V319" i="18"/>
  <c r="W319" i="18"/>
  <c r="Z319" i="18"/>
  <c r="AA319" i="18"/>
  <c r="AB319" i="18"/>
  <c r="AE319" i="18"/>
  <c r="AF319" i="18"/>
  <c r="AG319" i="18"/>
  <c r="A314" i="18"/>
  <c r="B314" i="18"/>
  <c r="D314" i="18"/>
  <c r="E314" i="18"/>
  <c r="G314" i="18"/>
  <c r="H314" i="18"/>
  <c r="I314" i="18"/>
  <c r="K314" i="18"/>
  <c r="L314" i="18"/>
  <c r="M314" i="18"/>
  <c r="P314" i="18"/>
  <c r="Q314" i="18"/>
  <c r="R314" i="18"/>
  <c r="U314" i="18"/>
  <c r="V314" i="18"/>
  <c r="W314" i="18"/>
  <c r="Z314" i="18"/>
  <c r="AD314" i="18" s="1"/>
  <c r="AA314" i="18"/>
  <c r="AB314" i="18"/>
  <c r="AE314" i="18"/>
  <c r="AF314" i="18"/>
  <c r="AG314" i="18"/>
  <c r="A304" i="18"/>
  <c r="B304" i="18"/>
  <c r="D304" i="18"/>
  <c r="E304" i="18"/>
  <c r="G304" i="18"/>
  <c r="H304" i="18"/>
  <c r="I304" i="18"/>
  <c r="K304" i="18"/>
  <c r="L304" i="18"/>
  <c r="M304" i="18"/>
  <c r="P304" i="18"/>
  <c r="Q304" i="18"/>
  <c r="R304" i="18"/>
  <c r="U304" i="18"/>
  <c r="V304" i="18"/>
  <c r="W304" i="18"/>
  <c r="Z304" i="18"/>
  <c r="AA304" i="18"/>
  <c r="AB304" i="18"/>
  <c r="AE304" i="18"/>
  <c r="AF304" i="18"/>
  <c r="AG304" i="18"/>
  <c r="A315" i="18"/>
  <c r="B315" i="18"/>
  <c r="D315" i="18"/>
  <c r="E315" i="18"/>
  <c r="G315" i="18"/>
  <c r="H315" i="18"/>
  <c r="I315" i="18"/>
  <c r="K315" i="18"/>
  <c r="L315" i="18"/>
  <c r="M315" i="18"/>
  <c r="P315" i="18"/>
  <c r="Q315" i="18"/>
  <c r="R315" i="18"/>
  <c r="U315" i="18"/>
  <c r="V315" i="18"/>
  <c r="W315" i="18"/>
  <c r="Z315" i="18"/>
  <c r="AA315" i="18"/>
  <c r="AB315" i="18"/>
  <c r="AE315" i="18"/>
  <c r="AF315" i="18"/>
  <c r="AG315" i="18"/>
  <c r="A272" i="18"/>
  <c r="B272" i="18"/>
  <c r="D272" i="18"/>
  <c r="E272" i="18"/>
  <c r="G272" i="18"/>
  <c r="H272" i="18"/>
  <c r="I272" i="18"/>
  <c r="K272" i="18"/>
  <c r="L272" i="18"/>
  <c r="M272" i="18"/>
  <c r="P272" i="18"/>
  <c r="Q272" i="18"/>
  <c r="R272" i="18"/>
  <c r="U272" i="18"/>
  <c r="V272" i="18"/>
  <c r="W272" i="18"/>
  <c r="Z272" i="18"/>
  <c r="AD272" i="18" s="1"/>
  <c r="AA272" i="18"/>
  <c r="AB272" i="18"/>
  <c r="AE272" i="18"/>
  <c r="AF272" i="18"/>
  <c r="AG272" i="18"/>
  <c r="A316" i="18"/>
  <c r="B316" i="18"/>
  <c r="D316" i="18"/>
  <c r="E316" i="18"/>
  <c r="G316" i="18"/>
  <c r="H316" i="18"/>
  <c r="I316" i="18"/>
  <c r="K316" i="18"/>
  <c r="L316" i="18"/>
  <c r="M316" i="18"/>
  <c r="P316" i="18"/>
  <c r="Q316" i="18"/>
  <c r="R316" i="18"/>
  <c r="U316" i="18"/>
  <c r="V316" i="18"/>
  <c r="W316" i="18"/>
  <c r="Z316" i="18"/>
  <c r="AA316" i="18"/>
  <c r="AB316" i="18"/>
  <c r="AE316" i="18"/>
  <c r="AF316" i="18"/>
  <c r="AG316" i="18"/>
  <c r="A320" i="18"/>
  <c r="B320" i="18"/>
  <c r="D320" i="18"/>
  <c r="E320" i="18"/>
  <c r="G320" i="18"/>
  <c r="H320" i="18"/>
  <c r="I320" i="18"/>
  <c r="K320" i="18"/>
  <c r="L320" i="18"/>
  <c r="M320" i="18"/>
  <c r="P320" i="18"/>
  <c r="Q320" i="18"/>
  <c r="R320" i="18"/>
  <c r="U320" i="18"/>
  <c r="V320" i="18"/>
  <c r="W320" i="18"/>
  <c r="Z320" i="18"/>
  <c r="AA320" i="18"/>
  <c r="AB320" i="18"/>
  <c r="AE320" i="18"/>
  <c r="AF320" i="18"/>
  <c r="AG320" i="18"/>
  <c r="A321" i="18"/>
  <c r="B321" i="18"/>
  <c r="D321" i="18"/>
  <c r="E321" i="18"/>
  <c r="G321" i="18"/>
  <c r="H321" i="18"/>
  <c r="I321" i="18"/>
  <c r="K321" i="18"/>
  <c r="L321" i="18"/>
  <c r="M321" i="18"/>
  <c r="P321" i="18"/>
  <c r="Q321" i="18"/>
  <c r="R321" i="18"/>
  <c r="T321" i="18" s="1"/>
  <c r="U321" i="18"/>
  <c r="V321" i="18"/>
  <c r="W321" i="18"/>
  <c r="Z321" i="18"/>
  <c r="AA321" i="18"/>
  <c r="AB321" i="18"/>
  <c r="AE321" i="18"/>
  <c r="AF321" i="18"/>
  <c r="AG321" i="18"/>
  <c r="A285" i="18"/>
  <c r="B285" i="18"/>
  <c r="D285" i="18"/>
  <c r="E285" i="18"/>
  <c r="G285" i="18"/>
  <c r="H285" i="18"/>
  <c r="I285" i="18"/>
  <c r="K285" i="18"/>
  <c r="L285" i="18"/>
  <c r="M285" i="18"/>
  <c r="P285" i="18"/>
  <c r="Q285" i="18"/>
  <c r="R285" i="18"/>
  <c r="U285" i="18"/>
  <c r="V285" i="18"/>
  <c r="W285" i="18"/>
  <c r="Z285" i="18"/>
  <c r="AA285" i="18"/>
  <c r="AB285" i="18"/>
  <c r="AE285" i="18"/>
  <c r="AF285" i="18"/>
  <c r="AG285" i="18"/>
  <c r="A306" i="18"/>
  <c r="B306" i="18"/>
  <c r="D306" i="18"/>
  <c r="E306" i="18"/>
  <c r="G306" i="18"/>
  <c r="H306" i="18"/>
  <c r="I306" i="18"/>
  <c r="K306" i="18"/>
  <c r="L306" i="18"/>
  <c r="M306" i="18"/>
  <c r="P306" i="18"/>
  <c r="Q306" i="18"/>
  <c r="R306" i="18"/>
  <c r="U306" i="18"/>
  <c r="V306" i="18"/>
  <c r="W306" i="18"/>
  <c r="Z306" i="18"/>
  <c r="AA306" i="18"/>
  <c r="AB306" i="18"/>
  <c r="AE306" i="18"/>
  <c r="AF306" i="18"/>
  <c r="AG306" i="18"/>
  <c r="A275" i="18"/>
  <c r="B275" i="18"/>
  <c r="D275" i="18"/>
  <c r="E275" i="18"/>
  <c r="G275" i="18"/>
  <c r="H275" i="18"/>
  <c r="I275" i="18"/>
  <c r="K275" i="18"/>
  <c r="L275" i="18"/>
  <c r="M275" i="18"/>
  <c r="P275" i="18"/>
  <c r="Q275" i="18"/>
  <c r="R275" i="18"/>
  <c r="U275" i="18"/>
  <c r="V275" i="18"/>
  <c r="W275" i="18"/>
  <c r="Z275" i="18"/>
  <c r="AA275" i="18"/>
  <c r="AB275" i="18"/>
  <c r="AE275" i="18"/>
  <c r="AF275" i="18"/>
  <c r="AG275" i="18"/>
  <c r="A286" i="18"/>
  <c r="B286" i="18"/>
  <c r="D286" i="18"/>
  <c r="E286" i="18"/>
  <c r="G286" i="18"/>
  <c r="H286" i="18"/>
  <c r="I286" i="18"/>
  <c r="K286" i="18"/>
  <c r="L286" i="18"/>
  <c r="M286" i="18"/>
  <c r="P286" i="18"/>
  <c r="Q286" i="18"/>
  <c r="R286" i="18"/>
  <c r="U286" i="18"/>
  <c r="V286" i="18"/>
  <c r="W286" i="18"/>
  <c r="Z286" i="18"/>
  <c r="AA286" i="18"/>
  <c r="AB286" i="18"/>
  <c r="AE286" i="18"/>
  <c r="AF286" i="18"/>
  <c r="AG286" i="18"/>
  <c r="A292" i="18"/>
  <c r="B292" i="18"/>
  <c r="D292" i="18"/>
  <c r="E292" i="18"/>
  <c r="G292" i="18"/>
  <c r="H292" i="18"/>
  <c r="I292" i="18"/>
  <c r="K292" i="18"/>
  <c r="L292" i="18"/>
  <c r="M292" i="18"/>
  <c r="P292" i="18"/>
  <c r="Q292" i="18"/>
  <c r="R292" i="18"/>
  <c r="U292" i="18"/>
  <c r="V292" i="18"/>
  <c r="W292" i="18"/>
  <c r="Z292" i="18"/>
  <c r="AA292" i="18"/>
  <c r="AB292" i="18"/>
  <c r="AE292" i="18"/>
  <c r="AF292" i="18"/>
  <c r="AG292" i="18"/>
  <c r="A291" i="18"/>
  <c r="B291" i="18"/>
  <c r="D291" i="18"/>
  <c r="E291" i="18"/>
  <c r="G291" i="18"/>
  <c r="H291" i="18"/>
  <c r="I291" i="18"/>
  <c r="K291" i="18"/>
  <c r="L291" i="18"/>
  <c r="M291" i="18"/>
  <c r="P291" i="18"/>
  <c r="Q291" i="18"/>
  <c r="R291" i="18"/>
  <c r="U291" i="18"/>
  <c r="V291" i="18"/>
  <c r="W291" i="18"/>
  <c r="Z291" i="18"/>
  <c r="AA291" i="18"/>
  <c r="AB291" i="18"/>
  <c r="AE291" i="18"/>
  <c r="AF291" i="18"/>
  <c r="AG291" i="18"/>
  <c r="A295" i="18"/>
  <c r="B295" i="18"/>
  <c r="D295" i="18"/>
  <c r="E295" i="18"/>
  <c r="G295" i="18"/>
  <c r="H295" i="18"/>
  <c r="I295" i="18"/>
  <c r="K295" i="18"/>
  <c r="L295" i="18"/>
  <c r="M295" i="18"/>
  <c r="P295" i="18"/>
  <c r="Q295" i="18"/>
  <c r="R295" i="18"/>
  <c r="U295" i="18"/>
  <c r="V295" i="18"/>
  <c r="W295" i="18"/>
  <c r="Z295" i="18"/>
  <c r="AA295" i="18"/>
  <c r="AB295" i="18"/>
  <c r="AE295" i="18"/>
  <c r="AF295" i="18"/>
  <c r="AG295" i="18"/>
  <c r="A293" i="18"/>
  <c r="B293" i="18"/>
  <c r="D293" i="18"/>
  <c r="E293" i="18"/>
  <c r="G293" i="18"/>
  <c r="H293" i="18"/>
  <c r="I293" i="18"/>
  <c r="K293" i="18"/>
  <c r="L293" i="18"/>
  <c r="M293" i="18"/>
  <c r="P293" i="18"/>
  <c r="Q293" i="18"/>
  <c r="R293" i="18"/>
  <c r="U293" i="18"/>
  <c r="V293" i="18"/>
  <c r="W293" i="18"/>
  <c r="Z293" i="18"/>
  <c r="AA293" i="18"/>
  <c r="AB293" i="18"/>
  <c r="AE293" i="18"/>
  <c r="AF293" i="18"/>
  <c r="AG293" i="18"/>
  <c r="A284" i="18"/>
  <c r="B284" i="18"/>
  <c r="D284" i="18"/>
  <c r="E284" i="18"/>
  <c r="G284" i="18"/>
  <c r="H284" i="18"/>
  <c r="I284" i="18"/>
  <c r="K284" i="18"/>
  <c r="L284" i="18"/>
  <c r="M284" i="18"/>
  <c r="P284" i="18"/>
  <c r="Q284" i="18"/>
  <c r="R284" i="18"/>
  <c r="U284" i="18"/>
  <c r="V284" i="18"/>
  <c r="W284" i="18"/>
  <c r="Z284" i="18"/>
  <c r="AD284" i="18" s="1"/>
  <c r="AA284" i="18"/>
  <c r="AB284" i="18"/>
  <c r="AE284" i="18"/>
  <c r="AF284" i="18"/>
  <c r="AG284" i="18"/>
  <c r="A283" i="18"/>
  <c r="B283" i="18"/>
  <c r="D283" i="18"/>
  <c r="E283" i="18"/>
  <c r="G283" i="18"/>
  <c r="H283" i="18"/>
  <c r="I283" i="18"/>
  <c r="K283" i="18"/>
  <c r="L283" i="18"/>
  <c r="M283" i="18"/>
  <c r="P283" i="18"/>
  <c r="Q283" i="18"/>
  <c r="R283" i="18"/>
  <c r="U283" i="18"/>
  <c r="V283" i="18"/>
  <c r="W283" i="18"/>
  <c r="Z283" i="18"/>
  <c r="AD283" i="18" s="1"/>
  <c r="AA283" i="18"/>
  <c r="AB283" i="18"/>
  <c r="AE283" i="18"/>
  <c r="AI283" i="18" s="1"/>
  <c r="AF283" i="18"/>
  <c r="AG283" i="18"/>
  <c r="A296" i="18"/>
  <c r="B296" i="18"/>
  <c r="D296" i="18"/>
  <c r="E296" i="18"/>
  <c r="G296" i="18"/>
  <c r="H296" i="18"/>
  <c r="I296" i="18"/>
  <c r="K296" i="18"/>
  <c r="L296" i="18"/>
  <c r="M296" i="18"/>
  <c r="P296" i="18"/>
  <c r="Q296" i="18"/>
  <c r="R296" i="18"/>
  <c r="U296" i="18"/>
  <c r="V296" i="18"/>
  <c r="W296" i="18"/>
  <c r="Z296" i="18"/>
  <c r="AA296" i="18"/>
  <c r="AB296" i="18"/>
  <c r="AE296" i="18"/>
  <c r="AI296" i="18" s="1"/>
  <c r="AF296" i="18"/>
  <c r="AG296" i="18"/>
  <c r="A282" i="18"/>
  <c r="B282" i="18"/>
  <c r="D282" i="18"/>
  <c r="E282" i="18"/>
  <c r="G282" i="18"/>
  <c r="H282" i="18"/>
  <c r="I282" i="18"/>
  <c r="K282" i="18"/>
  <c r="L282" i="18"/>
  <c r="M282" i="18"/>
  <c r="P282" i="18"/>
  <c r="Q282" i="18"/>
  <c r="R282" i="18"/>
  <c r="U282" i="18"/>
  <c r="V282" i="18"/>
  <c r="W282" i="18"/>
  <c r="Z282" i="18"/>
  <c r="AA282" i="18"/>
  <c r="AB282" i="18"/>
  <c r="AE282" i="18"/>
  <c r="AI282" i="18" s="1"/>
  <c r="AF282" i="18"/>
  <c r="AG282" i="18"/>
  <c r="A298" i="18"/>
  <c r="B298" i="18"/>
  <c r="D298" i="18"/>
  <c r="E298" i="18"/>
  <c r="G298" i="18"/>
  <c r="H298" i="18"/>
  <c r="I298" i="18"/>
  <c r="K298" i="18"/>
  <c r="L298" i="18"/>
  <c r="M298" i="18"/>
  <c r="P298" i="18"/>
  <c r="Q298" i="18"/>
  <c r="R298" i="18"/>
  <c r="T298" i="18" s="1"/>
  <c r="U298" i="18"/>
  <c r="V298" i="18"/>
  <c r="W298" i="18"/>
  <c r="Z298" i="18"/>
  <c r="AA298" i="18"/>
  <c r="AB298" i="18"/>
  <c r="AE298" i="18"/>
  <c r="AF298" i="18"/>
  <c r="AG298" i="18"/>
  <c r="A294" i="18"/>
  <c r="B294" i="18"/>
  <c r="D294" i="18"/>
  <c r="E294" i="18"/>
  <c r="G294" i="18"/>
  <c r="H294" i="18"/>
  <c r="I294" i="18"/>
  <c r="K294" i="18"/>
  <c r="L294" i="18"/>
  <c r="M294" i="18"/>
  <c r="P294" i="18"/>
  <c r="Q294" i="18"/>
  <c r="R294" i="18"/>
  <c r="T294" i="18" s="1"/>
  <c r="U294" i="18"/>
  <c r="V294" i="18"/>
  <c r="W294" i="18"/>
  <c r="Z294" i="18"/>
  <c r="AA294" i="18"/>
  <c r="AB294" i="18"/>
  <c r="AE294" i="18"/>
  <c r="AF294" i="18"/>
  <c r="AG294" i="18"/>
  <c r="A279" i="18"/>
  <c r="B279" i="18"/>
  <c r="D279" i="18"/>
  <c r="E279" i="18"/>
  <c r="G279" i="18"/>
  <c r="H279" i="18"/>
  <c r="I279" i="18"/>
  <c r="K279" i="18"/>
  <c r="L279" i="18"/>
  <c r="M279" i="18"/>
  <c r="P279" i="18"/>
  <c r="Q279" i="18"/>
  <c r="R279" i="18"/>
  <c r="T279" i="18" s="1"/>
  <c r="U279" i="18"/>
  <c r="V279" i="18"/>
  <c r="W279" i="18"/>
  <c r="Z279" i="18"/>
  <c r="AA279" i="18"/>
  <c r="AB279" i="18"/>
  <c r="AE279" i="18"/>
  <c r="AF279" i="18"/>
  <c r="AG279" i="18"/>
  <c r="A317" i="18"/>
  <c r="B317" i="18"/>
  <c r="D317" i="18"/>
  <c r="E317" i="18"/>
  <c r="G317" i="18"/>
  <c r="H317" i="18"/>
  <c r="I317" i="18"/>
  <c r="K317" i="18"/>
  <c r="L317" i="18"/>
  <c r="M317" i="18"/>
  <c r="P317" i="18"/>
  <c r="Q317" i="18"/>
  <c r="R317" i="18"/>
  <c r="U317" i="18"/>
  <c r="V317" i="18"/>
  <c r="W317" i="18"/>
  <c r="Z317" i="18"/>
  <c r="AA317" i="18"/>
  <c r="AB317" i="18"/>
  <c r="AE317" i="18"/>
  <c r="AF317" i="18"/>
  <c r="AG317" i="18"/>
  <c r="A300" i="18"/>
  <c r="B300" i="18"/>
  <c r="D300" i="18"/>
  <c r="E300" i="18"/>
  <c r="G300" i="18"/>
  <c r="H300" i="18"/>
  <c r="I300" i="18"/>
  <c r="K300" i="18"/>
  <c r="L300" i="18"/>
  <c r="M300" i="18"/>
  <c r="P300" i="18"/>
  <c r="Q300" i="18"/>
  <c r="R300" i="18"/>
  <c r="U300" i="18"/>
  <c r="V300" i="18"/>
  <c r="W300" i="18"/>
  <c r="Z300" i="18"/>
  <c r="AA300" i="18"/>
  <c r="AB300" i="18"/>
  <c r="AE300" i="18"/>
  <c r="AF300" i="18"/>
  <c r="AG300" i="18"/>
  <c r="A289" i="18"/>
  <c r="B289" i="18"/>
  <c r="D289" i="18"/>
  <c r="E289" i="18"/>
  <c r="G289" i="18"/>
  <c r="H289" i="18"/>
  <c r="I289" i="18"/>
  <c r="K289" i="18"/>
  <c r="L289" i="18"/>
  <c r="M289" i="18"/>
  <c r="P289" i="18"/>
  <c r="Q289" i="18"/>
  <c r="R289" i="18"/>
  <c r="U289" i="18"/>
  <c r="V289" i="18"/>
  <c r="W289" i="18"/>
  <c r="Z289" i="18"/>
  <c r="AA289" i="18"/>
  <c r="AB289" i="18"/>
  <c r="AE289" i="18"/>
  <c r="AF289" i="18"/>
  <c r="AG289" i="18"/>
  <c r="A299" i="18"/>
  <c r="B299" i="18"/>
  <c r="D299" i="18"/>
  <c r="E299" i="18"/>
  <c r="G299" i="18"/>
  <c r="H299" i="18"/>
  <c r="I299" i="18"/>
  <c r="K299" i="18"/>
  <c r="L299" i="18"/>
  <c r="M299" i="18"/>
  <c r="P299" i="18"/>
  <c r="Q299" i="18"/>
  <c r="R299" i="18"/>
  <c r="T299" i="18" s="1"/>
  <c r="U299" i="18"/>
  <c r="V299" i="18"/>
  <c r="W299" i="18"/>
  <c r="Z299" i="18"/>
  <c r="AA299" i="18"/>
  <c r="AB299" i="18"/>
  <c r="AE299" i="18"/>
  <c r="AF299" i="18"/>
  <c r="AG299" i="18"/>
  <c r="A277" i="18"/>
  <c r="B277" i="18"/>
  <c r="D277" i="18"/>
  <c r="E277" i="18"/>
  <c r="G277" i="18"/>
  <c r="H277" i="18"/>
  <c r="I277" i="18"/>
  <c r="K277" i="18"/>
  <c r="L277" i="18"/>
  <c r="M277" i="18"/>
  <c r="P277" i="18"/>
  <c r="Q277" i="18"/>
  <c r="R277" i="18"/>
  <c r="T277" i="18" s="1"/>
  <c r="U277" i="18"/>
  <c r="V277" i="18"/>
  <c r="W277" i="18"/>
  <c r="Z277" i="18"/>
  <c r="AA277" i="18"/>
  <c r="AB277" i="18"/>
  <c r="AE277" i="18"/>
  <c r="AF277" i="18"/>
  <c r="AG277" i="18"/>
  <c r="A280" i="18"/>
  <c r="B280" i="18"/>
  <c r="D280" i="18"/>
  <c r="E280" i="18"/>
  <c r="G280" i="18"/>
  <c r="H280" i="18"/>
  <c r="I280" i="18"/>
  <c r="K280" i="18"/>
  <c r="L280" i="18"/>
  <c r="M280" i="18"/>
  <c r="P280" i="18"/>
  <c r="Q280" i="18"/>
  <c r="R280" i="18"/>
  <c r="U280" i="18"/>
  <c r="V280" i="18"/>
  <c r="W280" i="18"/>
  <c r="Z280" i="18"/>
  <c r="AA280" i="18"/>
  <c r="AB280" i="18"/>
  <c r="AE280" i="18"/>
  <c r="AF280" i="18"/>
  <c r="AG280" i="18"/>
  <c r="A274" i="18"/>
  <c r="B274" i="18"/>
  <c r="D274" i="18"/>
  <c r="E274" i="18"/>
  <c r="G274" i="18"/>
  <c r="H274" i="18"/>
  <c r="I274" i="18"/>
  <c r="K274" i="18"/>
  <c r="L274" i="18"/>
  <c r="M274" i="18"/>
  <c r="P274" i="18"/>
  <c r="Q274" i="18"/>
  <c r="R274" i="18"/>
  <c r="U274" i="18"/>
  <c r="V274" i="18"/>
  <c r="W274" i="18"/>
  <c r="Z274" i="18"/>
  <c r="AA274" i="18"/>
  <c r="AB274" i="18"/>
  <c r="AE274" i="18"/>
  <c r="AF274" i="18"/>
  <c r="AG274" i="18"/>
  <c r="A322" i="18"/>
  <c r="B322" i="18"/>
  <c r="D322" i="18"/>
  <c r="E322" i="18"/>
  <c r="G322" i="18"/>
  <c r="H322" i="18"/>
  <c r="I322" i="18"/>
  <c r="K322" i="18"/>
  <c r="L322" i="18"/>
  <c r="M322" i="18"/>
  <c r="P322" i="18"/>
  <c r="Q322" i="18"/>
  <c r="R322" i="18"/>
  <c r="U322" i="18"/>
  <c r="V322" i="18"/>
  <c r="W322" i="18"/>
  <c r="Z322" i="18"/>
  <c r="AA322" i="18"/>
  <c r="AB322" i="18"/>
  <c r="AE322" i="18"/>
  <c r="AF322" i="18"/>
  <c r="AG322" i="18"/>
  <c r="A276" i="18"/>
  <c r="B276" i="18"/>
  <c r="D276" i="18"/>
  <c r="E276" i="18"/>
  <c r="G276" i="18"/>
  <c r="H276" i="18"/>
  <c r="I276" i="18"/>
  <c r="K276" i="18"/>
  <c r="L276" i="18"/>
  <c r="M276" i="18"/>
  <c r="P276" i="18"/>
  <c r="Q276" i="18"/>
  <c r="R276" i="18"/>
  <c r="U276" i="18"/>
  <c r="V276" i="18"/>
  <c r="W276" i="18"/>
  <c r="Z276" i="18"/>
  <c r="AA276" i="18"/>
  <c r="AB276" i="18"/>
  <c r="AE276" i="18"/>
  <c r="AF276" i="18"/>
  <c r="AG276" i="18"/>
  <c r="A302" i="18"/>
  <c r="B302" i="18"/>
  <c r="D302" i="18"/>
  <c r="E302" i="18"/>
  <c r="G302" i="18"/>
  <c r="H302" i="18"/>
  <c r="I302" i="18"/>
  <c r="K302" i="18"/>
  <c r="L302" i="18"/>
  <c r="M302" i="18"/>
  <c r="P302" i="18"/>
  <c r="Q302" i="18"/>
  <c r="R302" i="18"/>
  <c r="U302" i="18"/>
  <c r="V302" i="18"/>
  <c r="W302" i="18"/>
  <c r="Z302" i="18"/>
  <c r="AA302" i="18"/>
  <c r="AB302" i="18"/>
  <c r="AE302" i="18"/>
  <c r="AF302" i="18"/>
  <c r="AG302" i="18"/>
  <c r="A311" i="18"/>
  <c r="B311" i="18"/>
  <c r="D311" i="18"/>
  <c r="E311" i="18"/>
  <c r="G311" i="18"/>
  <c r="H311" i="18"/>
  <c r="I311" i="18"/>
  <c r="K311" i="18"/>
  <c r="L311" i="18"/>
  <c r="M311" i="18"/>
  <c r="P311" i="18"/>
  <c r="Q311" i="18"/>
  <c r="R311" i="18"/>
  <c r="U311" i="18"/>
  <c r="V311" i="18"/>
  <c r="W311" i="18"/>
  <c r="Z311" i="18"/>
  <c r="AA311" i="18"/>
  <c r="AB311" i="18"/>
  <c r="AE311" i="18"/>
  <c r="AF311" i="18"/>
  <c r="AG311" i="18"/>
  <c r="A301" i="18"/>
  <c r="B301" i="18"/>
  <c r="D301" i="18"/>
  <c r="E301" i="18"/>
  <c r="G301" i="18"/>
  <c r="H301" i="18"/>
  <c r="I301" i="18"/>
  <c r="K301" i="18"/>
  <c r="L301" i="18"/>
  <c r="M301" i="18"/>
  <c r="P301" i="18"/>
  <c r="Q301" i="18"/>
  <c r="R301" i="18"/>
  <c r="U301" i="18"/>
  <c r="V301" i="18"/>
  <c r="W301" i="18"/>
  <c r="Z301" i="18"/>
  <c r="AA301" i="18"/>
  <c r="AB301" i="18"/>
  <c r="AE301" i="18"/>
  <c r="AF301" i="18"/>
  <c r="AG301" i="18"/>
  <c r="B308" i="18"/>
  <c r="D308" i="18"/>
  <c r="E308" i="18"/>
  <c r="G308" i="18"/>
  <c r="H308" i="18"/>
  <c r="I308" i="18"/>
  <c r="K308" i="18"/>
  <c r="L308" i="18"/>
  <c r="M308" i="18"/>
  <c r="P308" i="18"/>
  <c r="Q308" i="18"/>
  <c r="R308" i="18"/>
  <c r="U308" i="18"/>
  <c r="V308" i="18"/>
  <c r="W308" i="18"/>
  <c r="Z308" i="18"/>
  <c r="AA308" i="18"/>
  <c r="AB308" i="18"/>
  <c r="AE308" i="18"/>
  <c r="AF308" i="18"/>
  <c r="AG308" i="18"/>
  <c r="B307" i="18"/>
  <c r="D307" i="18"/>
  <c r="E307" i="18"/>
  <c r="G307" i="18"/>
  <c r="H307" i="18"/>
  <c r="I307" i="18"/>
  <c r="K307" i="18"/>
  <c r="L307" i="18"/>
  <c r="M307" i="18"/>
  <c r="P307" i="18"/>
  <c r="Q307" i="18"/>
  <c r="R307" i="18"/>
  <c r="U307" i="18"/>
  <c r="V307" i="18"/>
  <c r="W307" i="18"/>
  <c r="Z307" i="18"/>
  <c r="AD307" i="18" s="1"/>
  <c r="AA307" i="18"/>
  <c r="AB307" i="18"/>
  <c r="AE307" i="18"/>
  <c r="AF307" i="18"/>
  <c r="AG307" i="18"/>
  <c r="B288" i="18"/>
  <c r="D288" i="18"/>
  <c r="E288" i="18"/>
  <c r="G288" i="18"/>
  <c r="H288" i="18"/>
  <c r="I288" i="18"/>
  <c r="K288" i="18"/>
  <c r="L288" i="18"/>
  <c r="M288" i="18"/>
  <c r="P288" i="18"/>
  <c r="Q288" i="18"/>
  <c r="R288" i="18"/>
  <c r="U288" i="18"/>
  <c r="V288" i="18"/>
  <c r="W288" i="18"/>
  <c r="Z288" i="18"/>
  <c r="AA288" i="18"/>
  <c r="AB288" i="18"/>
  <c r="AE288" i="18"/>
  <c r="AF288" i="18"/>
  <c r="AG288" i="18"/>
  <c r="A328" i="18"/>
  <c r="B328" i="18"/>
  <c r="D328" i="18"/>
  <c r="E328" i="18"/>
  <c r="G328" i="18"/>
  <c r="H328" i="18"/>
  <c r="I328" i="18"/>
  <c r="K328" i="18"/>
  <c r="L328" i="18"/>
  <c r="M328" i="18"/>
  <c r="P328" i="18"/>
  <c r="Q328" i="18"/>
  <c r="R328" i="18"/>
  <c r="U328" i="18"/>
  <c r="V328" i="18"/>
  <c r="W328" i="18"/>
  <c r="Z328" i="18"/>
  <c r="AA328" i="18"/>
  <c r="AB328" i="18"/>
  <c r="AE328" i="18"/>
  <c r="AF328" i="18"/>
  <c r="AG328" i="18"/>
  <c r="A332" i="18"/>
  <c r="B332" i="18"/>
  <c r="D332" i="18"/>
  <c r="E332" i="18"/>
  <c r="G332" i="18"/>
  <c r="H332" i="18"/>
  <c r="I332" i="18"/>
  <c r="K332" i="18"/>
  <c r="L332" i="18"/>
  <c r="M332" i="18"/>
  <c r="P332" i="18"/>
  <c r="Q332" i="18"/>
  <c r="R332" i="18"/>
  <c r="U332" i="18"/>
  <c r="V332" i="18"/>
  <c r="W332" i="18"/>
  <c r="Z332" i="18"/>
  <c r="AA332" i="18"/>
  <c r="AB332" i="18"/>
  <c r="AE332" i="18"/>
  <c r="AI332" i="18" s="1"/>
  <c r="AF332" i="18"/>
  <c r="AG332" i="18"/>
  <c r="A324" i="18"/>
  <c r="B324" i="18"/>
  <c r="D324" i="18"/>
  <c r="E324" i="18"/>
  <c r="G324" i="18"/>
  <c r="H324" i="18"/>
  <c r="I324" i="18"/>
  <c r="K324" i="18"/>
  <c r="L324" i="18"/>
  <c r="M324" i="18"/>
  <c r="P324" i="18"/>
  <c r="Q324" i="18"/>
  <c r="R324" i="18"/>
  <c r="U324" i="18"/>
  <c r="V324" i="18"/>
  <c r="W324" i="18"/>
  <c r="Z324" i="18"/>
  <c r="AA324" i="18"/>
  <c r="AB324" i="18"/>
  <c r="AE324" i="18"/>
  <c r="AF324" i="18"/>
  <c r="AG324" i="18"/>
  <c r="A334" i="18"/>
  <c r="B334" i="18"/>
  <c r="D334" i="18"/>
  <c r="E334" i="18"/>
  <c r="G334" i="18"/>
  <c r="H334" i="18"/>
  <c r="I334" i="18"/>
  <c r="K334" i="18"/>
  <c r="L334" i="18"/>
  <c r="M334" i="18"/>
  <c r="P334" i="18"/>
  <c r="Q334" i="18"/>
  <c r="R334" i="18"/>
  <c r="U334" i="18"/>
  <c r="V334" i="18"/>
  <c r="W334" i="18"/>
  <c r="Z334" i="18"/>
  <c r="AA334" i="18"/>
  <c r="AB334" i="18"/>
  <c r="AE334" i="18"/>
  <c r="AF334" i="18"/>
  <c r="AG334" i="18"/>
  <c r="A325" i="18"/>
  <c r="B325" i="18"/>
  <c r="D325" i="18"/>
  <c r="E325" i="18"/>
  <c r="G325" i="18"/>
  <c r="H325" i="18"/>
  <c r="I325" i="18"/>
  <c r="K325" i="18"/>
  <c r="L325" i="18"/>
  <c r="M325" i="18"/>
  <c r="P325" i="18"/>
  <c r="Q325" i="18"/>
  <c r="R325" i="18"/>
  <c r="U325" i="18"/>
  <c r="V325" i="18"/>
  <c r="W325" i="18"/>
  <c r="Z325" i="18"/>
  <c r="AA325" i="18"/>
  <c r="AB325" i="18"/>
  <c r="AE325" i="18"/>
  <c r="AF325" i="18"/>
  <c r="AG325" i="18"/>
  <c r="A327" i="18"/>
  <c r="B327" i="18"/>
  <c r="D327" i="18"/>
  <c r="E327" i="18"/>
  <c r="G327" i="18"/>
  <c r="H327" i="18"/>
  <c r="I327" i="18"/>
  <c r="K327" i="18"/>
  <c r="L327" i="18"/>
  <c r="M327" i="18"/>
  <c r="P327" i="18"/>
  <c r="Q327" i="18"/>
  <c r="R327" i="18"/>
  <c r="U327" i="18"/>
  <c r="V327" i="18"/>
  <c r="W327" i="18"/>
  <c r="Z327" i="18"/>
  <c r="AA327" i="18"/>
  <c r="AB327" i="18"/>
  <c r="AE327" i="18"/>
  <c r="AF327" i="18"/>
  <c r="AG327" i="18"/>
  <c r="A323" i="18"/>
  <c r="B323" i="18"/>
  <c r="D323" i="18"/>
  <c r="E323" i="18"/>
  <c r="G323" i="18"/>
  <c r="H323" i="18"/>
  <c r="I323" i="18"/>
  <c r="K323" i="18"/>
  <c r="L323" i="18"/>
  <c r="M323" i="18"/>
  <c r="P323" i="18"/>
  <c r="Q323" i="18"/>
  <c r="R323" i="18"/>
  <c r="U323" i="18"/>
  <c r="V323" i="18"/>
  <c r="W323" i="18"/>
  <c r="Z323" i="18"/>
  <c r="AA323" i="18"/>
  <c r="AB323" i="18"/>
  <c r="AE323" i="18"/>
  <c r="AF323" i="18"/>
  <c r="AG323" i="18"/>
  <c r="A330" i="18"/>
  <c r="B330" i="18"/>
  <c r="D330" i="18"/>
  <c r="E330" i="18"/>
  <c r="G330" i="18"/>
  <c r="H330" i="18"/>
  <c r="I330" i="18"/>
  <c r="K330" i="18"/>
  <c r="L330" i="18"/>
  <c r="M330" i="18"/>
  <c r="P330" i="18"/>
  <c r="Q330" i="18"/>
  <c r="R330" i="18"/>
  <c r="U330" i="18"/>
  <c r="V330" i="18"/>
  <c r="W330" i="18"/>
  <c r="Z330" i="18"/>
  <c r="AA330" i="18"/>
  <c r="AB330" i="18"/>
  <c r="AE330" i="18"/>
  <c r="AF330" i="18"/>
  <c r="AG330" i="18"/>
  <c r="A333" i="18"/>
  <c r="B333" i="18"/>
  <c r="D333" i="18"/>
  <c r="E333" i="18"/>
  <c r="G333" i="18"/>
  <c r="H333" i="18"/>
  <c r="I333" i="18"/>
  <c r="K333" i="18"/>
  <c r="L333" i="18"/>
  <c r="M333" i="18"/>
  <c r="P333" i="18"/>
  <c r="Q333" i="18"/>
  <c r="R333" i="18"/>
  <c r="U333" i="18"/>
  <c r="V333" i="18"/>
  <c r="W333" i="18"/>
  <c r="Z333" i="18"/>
  <c r="AA333" i="18"/>
  <c r="AB333" i="18"/>
  <c r="AE333" i="18"/>
  <c r="AF333" i="18"/>
  <c r="AG333" i="18"/>
  <c r="A329" i="18"/>
  <c r="B329" i="18"/>
  <c r="D329" i="18"/>
  <c r="E329" i="18"/>
  <c r="G329" i="18"/>
  <c r="H329" i="18"/>
  <c r="I329" i="18"/>
  <c r="K329" i="18"/>
  <c r="L329" i="18"/>
  <c r="M329" i="18"/>
  <c r="P329" i="18"/>
  <c r="Q329" i="18"/>
  <c r="R329" i="18"/>
  <c r="U329" i="18"/>
  <c r="V329" i="18"/>
  <c r="W329" i="18"/>
  <c r="Z329" i="18"/>
  <c r="AA329" i="18"/>
  <c r="AB329" i="18"/>
  <c r="AE329" i="18"/>
  <c r="AF329" i="18"/>
  <c r="AG329" i="18"/>
  <c r="A326" i="18"/>
  <c r="B326" i="18"/>
  <c r="D326" i="18"/>
  <c r="E326" i="18"/>
  <c r="G326" i="18"/>
  <c r="H326" i="18"/>
  <c r="I326" i="18"/>
  <c r="K326" i="18"/>
  <c r="L326" i="18"/>
  <c r="M326" i="18"/>
  <c r="P326" i="18"/>
  <c r="Q326" i="18"/>
  <c r="R326" i="18"/>
  <c r="U326" i="18"/>
  <c r="V326" i="18"/>
  <c r="W326" i="18"/>
  <c r="Z326" i="18"/>
  <c r="AA326" i="18"/>
  <c r="AB326" i="18"/>
  <c r="AE326" i="18"/>
  <c r="AF326" i="18"/>
  <c r="AG326" i="18"/>
  <c r="A331" i="18"/>
  <c r="B331" i="18"/>
  <c r="D331" i="18"/>
  <c r="E331" i="18"/>
  <c r="G331" i="18"/>
  <c r="H331" i="18"/>
  <c r="I331" i="18"/>
  <c r="K331" i="18"/>
  <c r="L331" i="18"/>
  <c r="M331" i="18"/>
  <c r="P331" i="18"/>
  <c r="Q331" i="18"/>
  <c r="R331" i="18"/>
  <c r="U331" i="18"/>
  <c r="V331" i="18"/>
  <c r="W331" i="18"/>
  <c r="Z331" i="18"/>
  <c r="AA331" i="18"/>
  <c r="AB331" i="18"/>
  <c r="AE331" i="18"/>
  <c r="AF331" i="18"/>
  <c r="AG331" i="18"/>
  <c r="A342" i="18"/>
  <c r="B342" i="18"/>
  <c r="D342" i="18"/>
  <c r="E342" i="18"/>
  <c r="G342" i="18"/>
  <c r="H342" i="18"/>
  <c r="I342" i="18"/>
  <c r="K342" i="18"/>
  <c r="L342" i="18"/>
  <c r="M342" i="18"/>
  <c r="P342" i="18"/>
  <c r="Q342" i="18"/>
  <c r="R342" i="18"/>
  <c r="T342" i="18" s="1"/>
  <c r="U342" i="18"/>
  <c r="V342" i="18"/>
  <c r="W342" i="18"/>
  <c r="Z342" i="18"/>
  <c r="AA342" i="18"/>
  <c r="AB342" i="18"/>
  <c r="AE342" i="18"/>
  <c r="AF342" i="18"/>
  <c r="AG342" i="18"/>
  <c r="A343" i="18"/>
  <c r="B343" i="18"/>
  <c r="D343" i="18"/>
  <c r="E343" i="18"/>
  <c r="G343" i="18"/>
  <c r="H343" i="18"/>
  <c r="I343" i="18"/>
  <c r="K343" i="18"/>
  <c r="L343" i="18"/>
  <c r="M343" i="18"/>
  <c r="P343" i="18"/>
  <c r="Q343" i="18"/>
  <c r="R343" i="18"/>
  <c r="T343" i="18" s="1"/>
  <c r="U343" i="18"/>
  <c r="V343" i="18"/>
  <c r="W343" i="18"/>
  <c r="Z343" i="18"/>
  <c r="AA343" i="18"/>
  <c r="AB343" i="18"/>
  <c r="AE343" i="18"/>
  <c r="AF343" i="18"/>
  <c r="AG343" i="18"/>
  <c r="A345" i="18"/>
  <c r="B345" i="18"/>
  <c r="D345" i="18"/>
  <c r="E345" i="18"/>
  <c r="G345" i="18"/>
  <c r="H345" i="18"/>
  <c r="I345" i="18"/>
  <c r="K345" i="18"/>
  <c r="L345" i="18"/>
  <c r="M345" i="18"/>
  <c r="P345" i="18"/>
  <c r="Q345" i="18"/>
  <c r="R345" i="18"/>
  <c r="U345" i="18"/>
  <c r="V345" i="18"/>
  <c r="W345" i="18"/>
  <c r="Z345" i="18"/>
  <c r="AA345" i="18"/>
  <c r="AB345" i="18"/>
  <c r="AE345" i="18"/>
  <c r="AI345" i="18" s="1"/>
  <c r="AF345" i="18"/>
  <c r="AG345" i="18"/>
  <c r="A351" i="18"/>
  <c r="B351" i="18"/>
  <c r="D351" i="18"/>
  <c r="E351" i="18"/>
  <c r="G351" i="18"/>
  <c r="H351" i="18"/>
  <c r="I351" i="18"/>
  <c r="K351" i="18"/>
  <c r="L351" i="18"/>
  <c r="M351" i="18"/>
  <c r="P351" i="18"/>
  <c r="Q351" i="18"/>
  <c r="R351" i="18"/>
  <c r="U351" i="18"/>
  <c r="V351" i="18"/>
  <c r="W351" i="18"/>
  <c r="Z351" i="18"/>
  <c r="AA351" i="18"/>
  <c r="AB351" i="18"/>
  <c r="AE351" i="18"/>
  <c r="AF351" i="18"/>
  <c r="AG351" i="18"/>
  <c r="A346" i="18"/>
  <c r="B346" i="18"/>
  <c r="D346" i="18"/>
  <c r="E346" i="18"/>
  <c r="G346" i="18"/>
  <c r="H346" i="18"/>
  <c r="I346" i="18"/>
  <c r="K346" i="18"/>
  <c r="L346" i="18"/>
  <c r="M346" i="18"/>
  <c r="P346" i="18"/>
  <c r="Q346" i="18"/>
  <c r="R346" i="18"/>
  <c r="U346" i="18"/>
  <c r="V346" i="18"/>
  <c r="W346" i="18"/>
  <c r="Z346" i="18"/>
  <c r="AA346" i="18"/>
  <c r="AB346" i="18"/>
  <c r="AE346" i="18"/>
  <c r="AF346" i="18"/>
  <c r="AG346" i="18"/>
  <c r="A335" i="18"/>
  <c r="B335" i="18"/>
  <c r="D335" i="18"/>
  <c r="E335" i="18"/>
  <c r="G335" i="18"/>
  <c r="H335" i="18"/>
  <c r="I335" i="18"/>
  <c r="K335" i="18"/>
  <c r="L335" i="18"/>
  <c r="M335" i="18"/>
  <c r="P335" i="18"/>
  <c r="Q335" i="18"/>
  <c r="R335" i="18"/>
  <c r="U335" i="18"/>
  <c r="V335" i="18"/>
  <c r="W335" i="18"/>
  <c r="Z335" i="18"/>
  <c r="AA335" i="18"/>
  <c r="AB335" i="18"/>
  <c r="AE335" i="18"/>
  <c r="AF335" i="18"/>
  <c r="AG335" i="18"/>
  <c r="A339" i="18"/>
  <c r="B339" i="18"/>
  <c r="D339" i="18"/>
  <c r="E339" i="18"/>
  <c r="G339" i="18"/>
  <c r="H339" i="18"/>
  <c r="I339" i="18"/>
  <c r="K339" i="18"/>
  <c r="L339" i="18"/>
  <c r="M339" i="18"/>
  <c r="P339" i="18"/>
  <c r="Q339" i="18"/>
  <c r="R339" i="18"/>
  <c r="U339" i="18"/>
  <c r="V339" i="18"/>
  <c r="W339" i="18"/>
  <c r="Z339" i="18"/>
  <c r="AA339" i="18"/>
  <c r="AB339" i="18"/>
  <c r="AE339" i="18"/>
  <c r="AF339" i="18"/>
  <c r="AG339" i="18"/>
  <c r="A354" i="18"/>
  <c r="B354" i="18"/>
  <c r="D354" i="18"/>
  <c r="E354" i="18"/>
  <c r="G354" i="18"/>
  <c r="H354" i="18"/>
  <c r="I354" i="18"/>
  <c r="K354" i="18"/>
  <c r="L354" i="18"/>
  <c r="M354" i="18"/>
  <c r="P354" i="18"/>
  <c r="Q354" i="18"/>
  <c r="R354" i="18"/>
  <c r="U354" i="18"/>
  <c r="V354" i="18"/>
  <c r="W354" i="18"/>
  <c r="Z354" i="18"/>
  <c r="AA354" i="18"/>
  <c r="AB354" i="18"/>
  <c r="AE354" i="18"/>
  <c r="AF354" i="18"/>
  <c r="AG354" i="18"/>
  <c r="A340" i="18"/>
  <c r="B340" i="18"/>
  <c r="D340" i="18"/>
  <c r="E340" i="18"/>
  <c r="G340" i="18"/>
  <c r="H340" i="18"/>
  <c r="I340" i="18"/>
  <c r="K340" i="18"/>
  <c r="L340" i="18"/>
  <c r="M340" i="18"/>
  <c r="P340" i="18"/>
  <c r="Q340" i="18"/>
  <c r="R340" i="18"/>
  <c r="T340" i="18" s="1"/>
  <c r="U340" i="18"/>
  <c r="V340" i="18"/>
  <c r="W340" i="18"/>
  <c r="Z340" i="18"/>
  <c r="AD340" i="18" s="1"/>
  <c r="AA340" i="18"/>
  <c r="AB340" i="18"/>
  <c r="AE340" i="18"/>
  <c r="AF340" i="18"/>
  <c r="AG340" i="18"/>
  <c r="A348" i="18"/>
  <c r="B348" i="18"/>
  <c r="D348" i="18"/>
  <c r="E348" i="18"/>
  <c r="G348" i="18"/>
  <c r="H348" i="18"/>
  <c r="I348" i="18"/>
  <c r="K348" i="18"/>
  <c r="L348" i="18"/>
  <c r="M348" i="18"/>
  <c r="P348" i="18"/>
  <c r="Q348" i="18"/>
  <c r="R348" i="18"/>
  <c r="U348" i="18"/>
  <c r="V348" i="18"/>
  <c r="W348" i="18"/>
  <c r="Z348" i="18"/>
  <c r="AD348" i="18" s="1"/>
  <c r="AA348" i="18"/>
  <c r="AB348" i="18"/>
  <c r="AE348" i="18"/>
  <c r="AF348" i="18"/>
  <c r="AG348" i="18"/>
  <c r="A349" i="18"/>
  <c r="B349" i="18"/>
  <c r="D349" i="18"/>
  <c r="E349" i="18"/>
  <c r="G349" i="18"/>
  <c r="H349" i="18"/>
  <c r="I349" i="18"/>
  <c r="K349" i="18"/>
  <c r="L349" i="18"/>
  <c r="M349" i="18"/>
  <c r="P349" i="18"/>
  <c r="Q349" i="18"/>
  <c r="R349" i="18"/>
  <c r="U349" i="18"/>
  <c r="V349" i="18"/>
  <c r="W349" i="18"/>
  <c r="Z349" i="18"/>
  <c r="AD349" i="18" s="1"/>
  <c r="AA349" i="18"/>
  <c r="AB349" i="18"/>
  <c r="AE349" i="18"/>
  <c r="AF349" i="18"/>
  <c r="AG349" i="18"/>
  <c r="A336" i="18"/>
  <c r="B336" i="18"/>
  <c r="D336" i="18"/>
  <c r="E336" i="18"/>
  <c r="G336" i="18"/>
  <c r="H336" i="18"/>
  <c r="I336" i="18"/>
  <c r="K336" i="18"/>
  <c r="L336" i="18"/>
  <c r="M336" i="18"/>
  <c r="P336" i="18"/>
  <c r="Q336" i="18"/>
  <c r="R336" i="18"/>
  <c r="U336" i="18"/>
  <c r="V336" i="18"/>
  <c r="W336" i="18"/>
  <c r="Z336" i="18"/>
  <c r="AD336" i="18" s="1"/>
  <c r="AA336" i="18"/>
  <c r="AB336" i="18"/>
  <c r="AE336" i="18"/>
  <c r="AF336" i="18"/>
  <c r="AG336" i="18"/>
  <c r="A352" i="18"/>
  <c r="B352" i="18"/>
  <c r="D352" i="18"/>
  <c r="E352" i="18"/>
  <c r="G352" i="18"/>
  <c r="H352" i="18"/>
  <c r="I352" i="18"/>
  <c r="K352" i="18"/>
  <c r="L352" i="18"/>
  <c r="M352" i="18"/>
  <c r="P352" i="18"/>
  <c r="Q352" i="18"/>
  <c r="R352" i="18"/>
  <c r="T352" i="18" s="1"/>
  <c r="U352" i="18"/>
  <c r="V352" i="18"/>
  <c r="W352" i="18"/>
  <c r="Z352" i="18"/>
  <c r="AA352" i="18"/>
  <c r="AB352" i="18"/>
  <c r="AE352" i="18"/>
  <c r="AF352" i="18"/>
  <c r="AG352" i="18"/>
  <c r="A338" i="18"/>
  <c r="B338" i="18"/>
  <c r="D338" i="18"/>
  <c r="E338" i="18"/>
  <c r="G338" i="18"/>
  <c r="H338" i="18"/>
  <c r="I338" i="18"/>
  <c r="K338" i="18"/>
  <c r="L338" i="18"/>
  <c r="M338" i="18"/>
  <c r="P338" i="18"/>
  <c r="Q338" i="18"/>
  <c r="R338" i="18"/>
  <c r="U338" i="18"/>
  <c r="V338" i="18"/>
  <c r="W338" i="18"/>
  <c r="Z338" i="18"/>
  <c r="AA338" i="18"/>
  <c r="AB338" i="18"/>
  <c r="AE338" i="18"/>
  <c r="AF338" i="18"/>
  <c r="AG338" i="18"/>
  <c r="A337" i="18"/>
  <c r="B337" i="18"/>
  <c r="D337" i="18"/>
  <c r="E337" i="18"/>
  <c r="G337" i="18"/>
  <c r="H337" i="18"/>
  <c r="I337" i="18"/>
  <c r="K337" i="18"/>
  <c r="L337" i="18"/>
  <c r="M337" i="18"/>
  <c r="P337" i="18"/>
  <c r="Q337" i="18"/>
  <c r="R337" i="18"/>
  <c r="U337" i="18"/>
  <c r="V337" i="18"/>
  <c r="W337" i="18"/>
  <c r="Z337" i="18"/>
  <c r="AD337" i="18" s="1"/>
  <c r="AA337" i="18"/>
  <c r="AB337" i="18"/>
  <c r="AE337" i="18"/>
  <c r="AF337" i="18"/>
  <c r="AG337" i="18"/>
  <c r="A341" i="18"/>
  <c r="B341" i="18"/>
  <c r="D341" i="18"/>
  <c r="E341" i="18"/>
  <c r="G341" i="18"/>
  <c r="H341" i="18"/>
  <c r="I341" i="18"/>
  <c r="K341" i="18"/>
  <c r="L341" i="18"/>
  <c r="M341" i="18"/>
  <c r="P341" i="18"/>
  <c r="Q341" i="18"/>
  <c r="R341" i="18"/>
  <c r="U341" i="18"/>
  <c r="V341" i="18"/>
  <c r="W341" i="18"/>
  <c r="Z341" i="18"/>
  <c r="AA341" i="18"/>
  <c r="AB341" i="18"/>
  <c r="AE341" i="18"/>
  <c r="AF341" i="18"/>
  <c r="AG341" i="18"/>
  <c r="A344" i="18"/>
  <c r="B344" i="18"/>
  <c r="D344" i="18"/>
  <c r="E344" i="18"/>
  <c r="G344" i="18"/>
  <c r="H344" i="18"/>
  <c r="I344" i="18"/>
  <c r="K344" i="18"/>
  <c r="L344" i="18"/>
  <c r="M344" i="18"/>
  <c r="P344" i="18"/>
  <c r="Q344" i="18"/>
  <c r="R344" i="18"/>
  <c r="T344" i="18" s="1"/>
  <c r="U344" i="18"/>
  <c r="V344" i="18"/>
  <c r="W344" i="18"/>
  <c r="Z344" i="18"/>
  <c r="AA344" i="18"/>
  <c r="AB344" i="18"/>
  <c r="AE344" i="18"/>
  <c r="AI344" i="18" s="1"/>
  <c r="AF344" i="18"/>
  <c r="AG344" i="18"/>
  <c r="A353" i="18"/>
  <c r="B353" i="18"/>
  <c r="D353" i="18"/>
  <c r="E353" i="18"/>
  <c r="G353" i="18"/>
  <c r="H353" i="18"/>
  <c r="I353" i="18"/>
  <c r="K353" i="18"/>
  <c r="L353" i="18"/>
  <c r="M353" i="18"/>
  <c r="P353" i="18"/>
  <c r="Q353" i="18"/>
  <c r="R353" i="18"/>
  <c r="U353" i="18"/>
  <c r="V353" i="18"/>
  <c r="W353" i="18"/>
  <c r="Z353" i="18"/>
  <c r="AA353" i="18"/>
  <c r="AB353" i="18"/>
  <c r="AE353" i="18"/>
  <c r="AF353" i="18"/>
  <c r="AG353" i="18"/>
  <c r="A347" i="18"/>
  <c r="B347" i="18"/>
  <c r="D347" i="18"/>
  <c r="E347" i="18"/>
  <c r="G347" i="18"/>
  <c r="H347" i="18"/>
  <c r="I347" i="18"/>
  <c r="K347" i="18"/>
  <c r="L347" i="18"/>
  <c r="M347" i="18"/>
  <c r="P347" i="18"/>
  <c r="Q347" i="18"/>
  <c r="R347" i="18"/>
  <c r="U347" i="18"/>
  <c r="V347" i="18"/>
  <c r="W347" i="18"/>
  <c r="Z347" i="18"/>
  <c r="AA347" i="18"/>
  <c r="AB347" i="18"/>
  <c r="AE347" i="18"/>
  <c r="AF347" i="18"/>
  <c r="AG347" i="18"/>
  <c r="A350" i="18"/>
  <c r="B350" i="18"/>
  <c r="D350" i="18"/>
  <c r="E350" i="18"/>
  <c r="G350" i="18"/>
  <c r="H350" i="18"/>
  <c r="I350" i="18"/>
  <c r="K350" i="18"/>
  <c r="L350" i="18"/>
  <c r="M350" i="18"/>
  <c r="P350" i="18"/>
  <c r="Q350" i="18"/>
  <c r="R350" i="18"/>
  <c r="U350" i="18"/>
  <c r="V350" i="18"/>
  <c r="W350" i="18"/>
  <c r="Z350" i="18"/>
  <c r="AA350" i="18"/>
  <c r="AB350" i="18"/>
  <c r="AE350" i="18"/>
  <c r="AI350" i="18" s="1"/>
  <c r="AF350" i="18"/>
  <c r="AG350" i="18"/>
  <c r="A366" i="18"/>
  <c r="B366" i="18"/>
  <c r="D366" i="18"/>
  <c r="E366" i="18"/>
  <c r="G366" i="18"/>
  <c r="H366" i="18"/>
  <c r="I366" i="18"/>
  <c r="K366" i="18"/>
  <c r="L366" i="18"/>
  <c r="M366" i="18"/>
  <c r="P366" i="18"/>
  <c r="Q366" i="18"/>
  <c r="R366" i="18"/>
  <c r="U366" i="18"/>
  <c r="V366" i="18"/>
  <c r="W366" i="18"/>
  <c r="Z366" i="18"/>
  <c r="AA366" i="18"/>
  <c r="AB366" i="18"/>
  <c r="AE366" i="18"/>
  <c r="AF366" i="18"/>
  <c r="AG366" i="18"/>
  <c r="A368" i="18"/>
  <c r="D368" i="18"/>
  <c r="E368" i="18"/>
  <c r="G368" i="18"/>
  <c r="H368" i="18"/>
  <c r="I368" i="18"/>
  <c r="K368" i="18"/>
  <c r="L368" i="18"/>
  <c r="M368" i="18"/>
  <c r="P368" i="18"/>
  <c r="AN368" i="18" s="1"/>
  <c r="Q368" i="18"/>
  <c r="R368" i="18"/>
  <c r="U368" i="18"/>
  <c r="AO368" i="18" s="1"/>
  <c r="V368" i="18"/>
  <c r="W368" i="18"/>
  <c r="Z368" i="18"/>
  <c r="AP368" i="18" s="1"/>
  <c r="AA368" i="18"/>
  <c r="AB368" i="18"/>
  <c r="AE368" i="18"/>
  <c r="AQ368" i="18" s="1"/>
  <c r="AF368" i="18"/>
  <c r="AG368" i="18"/>
  <c r="O360" i="18"/>
  <c r="S360" i="18"/>
  <c r="A364" i="18"/>
  <c r="B364" i="18"/>
  <c r="D364" i="18"/>
  <c r="E364" i="18"/>
  <c r="G364" i="18"/>
  <c r="H364" i="18"/>
  <c r="I364" i="18"/>
  <c r="K364" i="18"/>
  <c r="L364" i="18"/>
  <c r="M364" i="18"/>
  <c r="P364" i="18"/>
  <c r="AN364" i="18" s="1"/>
  <c r="Q364" i="18"/>
  <c r="R364" i="18"/>
  <c r="S364" i="18" s="1"/>
  <c r="U364" i="18"/>
  <c r="V364" i="18"/>
  <c r="W364" i="18"/>
  <c r="Z364" i="18"/>
  <c r="AP364" i="18" s="1"/>
  <c r="AA364" i="18"/>
  <c r="AB364" i="18"/>
  <c r="AE364" i="18"/>
  <c r="AQ364" i="18" s="1"/>
  <c r="AF364" i="18"/>
  <c r="AG364" i="18"/>
  <c r="A356" i="18"/>
  <c r="B356" i="18"/>
  <c r="D356" i="18"/>
  <c r="E356" i="18"/>
  <c r="G356" i="18"/>
  <c r="H356" i="18"/>
  <c r="I356" i="18"/>
  <c r="K356" i="18"/>
  <c r="L356" i="18"/>
  <c r="M356" i="18"/>
  <c r="P356" i="18"/>
  <c r="AN356" i="18" s="1"/>
  <c r="Q356" i="18"/>
  <c r="R356" i="18"/>
  <c r="U356" i="18"/>
  <c r="AO356" i="18" s="1"/>
  <c r="V356" i="18"/>
  <c r="W356" i="18"/>
  <c r="Z356" i="18"/>
  <c r="AP356" i="18" s="1"/>
  <c r="AA356" i="18"/>
  <c r="AB356" i="18"/>
  <c r="AE356" i="18"/>
  <c r="AQ356" i="18" s="1"/>
  <c r="AF356" i="18"/>
  <c r="AG356" i="18"/>
  <c r="A358" i="18"/>
  <c r="B358" i="18"/>
  <c r="D358" i="18"/>
  <c r="E358" i="18"/>
  <c r="G358" i="18"/>
  <c r="H358" i="18"/>
  <c r="I358" i="18"/>
  <c r="K358" i="18"/>
  <c r="O358" i="18" s="1"/>
  <c r="L358" i="18"/>
  <c r="M358" i="18"/>
  <c r="P358" i="18"/>
  <c r="AN358" i="18" s="1"/>
  <c r="Q358" i="18"/>
  <c r="R358" i="18"/>
  <c r="U358" i="18"/>
  <c r="AO358" i="18" s="1"/>
  <c r="V358" i="18"/>
  <c r="W358" i="18"/>
  <c r="Z358" i="18"/>
  <c r="AP358" i="18" s="1"/>
  <c r="AA358" i="18"/>
  <c r="AB358" i="18"/>
  <c r="AE358" i="18"/>
  <c r="AQ358" i="18" s="1"/>
  <c r="AF358" i="18"/>
  <c r="AG358" i="18"/>
  <c r="A361" i="18"/>
  <c r="B361" i="18"/>
  <c r="D361" i="18"/>
  <c r="E361" i="18"/>
  <c r="G361" i="18"/>
  <c r="H361" i="18"/>
  <c r="I361" i="18"/>
  <c r="K361" i="18"/>
  <c r="N361" i="18" s="1"/>
  <c r="L361" i="18"/>
  <c r="M361" i="18"/>
  <c r="P361" i="18"/>
  <c r="AN361" i="18" s="1"/>
  <c r="Q361" i="18"/>
  <c r="R361" i="18"/>
  <c r="U361" i="18"/>
  <c r="AO361" i="18" s="1"/>
  <c r="V361" i="18"/>
  <c r="W361" i="18"/>
  <c r="Z361" i="18"/>
  <c r="AP361" i="18" s="1"/>
  <c r="AA361" i="18"/>
  <c r="AB361" i="18"/>
  <c r="AE361" i="18"/>
  <c r="AQ361" i="18" s="1"/>
  <c r="AF361" i="18"/>
  <c r="AG361" i="18"/>
  <c r="A359" i="18"/>
  <c r="B359" i="18"/>
  <c r="D359" i="18"/>
  <c r="E359" i="18"/>
  <c r="G359" i="18"/>
  <c r="H359" i="18"/>
  <c r="I359" i="18"/>
  <c r="K359" i="18"/>
  <c r="L359" i="18"/>
  <c r="M359" i="18"/>
  <c r="P359" i="18"/>
  <c r="AN359" i="18" s="1"/>
  <c r="Q359" i="18"/>
  <c r="R359" i="18"/>
  <c r="U359" i="18"/>
  <c r="AO359" i="18" s="1"/>
  <c r="V359" i="18"/>
  <c r="W359" i="18"/>
  <c r="Z359" i="18"/>
  <c r="AP359" i="18" s="1"/>
  <c r="AA359" i="18"/>
  <c r="AB359" i="18"/>
  <c r="AE359" i="18"/>
  <c r="AQ359" i="18" s="1"/>
  <c r="AF359" i="18"/>
  <c r="AG359" i="18"/>
  <c r="A357" i="18"/>
  <c r="B357" i="18"/>
  <c r="D357" i="18"/>
  <c r="E357" i="18"/>
  <c r="G357" i="18"/>
  <c r="H357" i="18"/>
  <c r="I357" i="18"/>
  <c r="K357" i="18"/>
  <c r="N357" i="18" s="1"/>
  <c r="L357" i="18"/>
  <c r="M357" i="18"/>
  <c r="P357" i="18"/>
  <c r="AN357" i="18" s="1"/>
  <c r="Q357" i="18"/>
  <c r="R357" i="18"/>
  <c r="U357" i="18"/>
  <c r="AO357" i="18" s="1"/>
  <c r="V357" i="18"/>
  <c r="W357" i="18"/>
  <c r="Z357" i="18"/>
  <c r="AP357" i="18" s="1"/>
  <c r="AA357" i="18"/>
  <c r="AB357" i="18"/>
  <c r="AE357" i="18"/>
  <c r="AQ357" i="18" s="1"/>
  <c r="AF357" i="18"/>
  <c r="AG357" i="18"/>
  <c r="A362" i="18"/>
  <c r="B362" i="18"/>
  <c r="D362" i="18"/>
  <c r="E362" i="18"/>
  <c r="G362" i="18"/>
  <c r="H362" i="18"/>
  <c r="I362" i="18"/>
  <c r="K362" i="18"/>
  <c r="L362" i="18"/>
  <c r="M362" i="18"/>
  <c r="P362" i="18"/>
  <c r="AN362" i="18" s="1"/>
  <c r="Q362" i="18"/>
  <c r="R362" i="18"/>
  <c r="U362" i="18"/>
  <c r="AO362" i="18" s="1"/>
  <c r="V362" i="18"/>
  <c r="W362" i="18"/>
  <c r="Z362" i="18"/>
  <c r="AP362" i="18" s="1"/>
  <c r="AA362" i="18"/>
  <c r="AB362" i="18"/>
  <c r="AE362" i="18"/>
  <c r="AQ362" i="18" s="1"/>
  <c r="AF362" i="18"/>
  <c r="AG362" i="18"/>
  <c r="A367" i="18"/>
  <c r="B367" i="18"/>
  <c r="D367" i="18"/>
  <c r="E367" i="18"/>
  <c r="G367" i="18"/>
  <c r="H367" i="18"/>
  <c r="I367" i="18"/>
  <c r="K367" i="18"/>
  <c r="L367" i="18"/>
  <c r="M367" i="18"/>
  <c r="P367" i="18"/>
  <c r="AN367" i="18" s="1"/>
  <c r="Q367" i="18"/>
  <c r="R367" i="18"/>
  <c r="U367" i="18"/>
  <c r="AO367" i="18" s="1"/>
  <c r="V367" i="18"/>
  <c r="W367" i="18"/>
  <c r="Z367" i="18"/>
  <c r="AP367" i="18" s="1"/>
  <c r="AA367" i="18"/>
  <c r="AB367" i="18"/>
  <c r="AE367" i="18"/>
  <c r="AQ367" i="18" s="1"/>
  <c r="AF367" i="18"/>
  <c r="AG367" i="18"/>
  <c r="A363" i="18"/>
  <c r="B363" i="18"/>
  <c r="D363" i="18"/>
  <c r="E363" i="18"/>
  <c r="G363" i="18"/>
  <c r="H363" i="18"/>
  <c r="I363" i="18"/>
  <c r="K363" i="18"/>
  <c r="L363" i="18"/>
  <c r="M363" i="18"/>
  <c r="P363" i="18"/>
  <c r="AN363" i="18" s="1"/>
  <c r="Q363" i="18"/>
  <c r="R363" i="18"/>
  <c r="U363" i="18"/>
  <c r="AO363" i="18" s="1"/>
  <c r="V363" i="18"/>
  <c r="W363" i="18"/>
  <c r="Z363" i="18"/>
  <c r="AP363" i="18" s="1"/>
  <c r="AA363" i="18"/>
  <c r="AB363" i="18"/>
  <c r="AE363" i="18"/>
  <c r="AQ363" i="18" s="1"/>
  <c r="AF363" i="18"/>
  <c r="AG363" i="18"/>
  <c r="A355" i="18"/>
  <c r="B355" i="18"/>
  <c r="D355" i="18"/>
  <c r="E355" i="18"/>
  <c r="G355" i="18"/>
  <c r="H355" i="18"/>
  <c r="I355" i="18"/>
  <c r="K355" i="18"/>
  <c r="L355" i="18"/>
  <c r="M355" i="18"/>
  <c r="P355" i="18"/>
  <c r="Q355" i="18"/>
  <c r="R355" i="18"/>
  <c r="U355" i="18"/>
  <c r="V355" i="18"/>
  <c r="W355" i="18"/>
  <c r="Z355" i="18"/>
  <c r="AA355" i="18"/>
  <c r="AB355" i="18"/>
  <c r="AE355" i="18"/>
  <c r="AF355" i="18"/>
  <c r="AG355" i="18"/>
  <c r="A365" i="18"/>
  <c r="B365" i="18"/>
  <c r="D365" i="18"/>
  <c r="E365" i="18"/>
  <c r="G365" i="18"/>
  <c r="H365" i="18"/>
  <c r="I365" i="18"/>
  <c r="K365" i="18"/>
  <c r="N365" i="18" s="1"/>
  <c r="L365" i="18"/>
  <c r="M365" i="18"/>
  <c r="P365" i="18"/>
  <c r="AN365" i="18" s="1"/>
  <c r="Q365" i="18"/>
  <c r="R365" i="18"/>
  <c r="U365" i="18"/>
  <c r="AO365" i="18" s="1"/>
  <c r="V365" i="18"/>
  <c r="W365" i="18"/>
  <c r="Z365" i="18"/>
  <c r="AA365" i="18"/>
  <c r="AB365" i="18"/>
  <c r="AE365" i="18"/>
  <c r="AQ365" i="18" s="1"/>
  <c r="AF365" i="18"/>
  <c r="AG365" i="18"/>
  <c r="AG27" i="18"/>
  <c r="AF27" i="18"/>
  <c r="AE27" i="18"/>
  <c r="AB27" i="18"/>
  <c r="AA27" i="18"/>
  <c r="Z27" i="18"/>
  <c r="W27" i="18"/>
  <c r="V27" i="18"/>
  <c r="U27" i="18"/>
  <c r="R27" i="18"/>
  <c r="Q27" i="18"/>
  <c r="P27" i="18"/>
  <c r="A363" i="4"/>
  <c r="A348" i="4"/>
  <c r="A354" i="4"/>
  <c r="A350" i="4"/>
  <c r="A347" i="4"/>
  <c r="A345" i="4"/>
  <c r="A361" i="4"/>
  <c r="A353" i="4"/>
  <c r="A358" i="4"/>
  <c r="A357" i="4"/>
  <c r="A351" i="4"/>
  <c r="A362" i="4"/>
  <c r="A352" i="4"/>
  <c r="A349" i="4"/>
  <c r="A359" i="4"/>
  <c r="A355" i="4"/>
  <c r="A356" i="4"/>
  <c r="A360" i="4"/>
  <c r="A346" i="4"/>
  <c r="A364" i="4"/>
  <c r="A334" i="4"/>
  <c r="A337" i="4"/>
  <c r="A338" i="4"/>
  <c r="A341" i="4"/>
  <c r="A343" i="4"/>
  <c r="A342" i="4"/>
  <c r="A336" i="4"/>
  <c r="A339" i="4"/>
  <c r="A344" i="4"/>
  <c r="A335" i="4"/>
  <c r="A333" i="4"/>
  <c r="A340" i="4"/>
  <c r="A283" i="4"/>
  <c r="A323" i="4"/>
  <c r="A328" i="4"/>
  <c r="A305" i="4"/>
  <c r="A289" i="4"/>
  <c r="A299" i="4"/>
  <c r="A303" i="4"/>
  <c r="A297" i="4"/>
  <c r="A286" i="4"/>
  <c r="A318" i="4"/>
  <c r="A324" i="4"/>
  <c r="A284" i="4"/>
  <c r="A309" i="4"/>
  <c r="A306" i="4"/>
  <c r="A313" i="4"/>
  <c r="A301" i="4"/>
  <c r="A291" i="4"/>
  <c r="A308" i="4"/>
  <c r="A314" i="4"/>
  <c r="A296" i="4"/>
  <c r="A285" i="4"/>
  <c r="A326" i="4"/>
  <c r="A320" i="4"/>
  <c r="A312" i="4"/>
  <c r="A311" i="4"/>
  <c r="A321" i="4"/>
  <c r="A292" i="4"/>
  <c r="A295" i="4"/>
  <c r="A319" i="4"/>
  <c r="A317" i="4"/>
  <c r="A332" i="4"/>
  <c r="A307" i="4"/>
  <c r="A315" i="4"/>
  <c r="A304" i="4"/>
  <c r="A302" i="4"/>
  <c r="A293" i="4"/>
  <c r="A282" i="4"/>
  <c r="A300" i="4"/>
  <c r="A322" i="4"/>
  <c r="A298" i="4"/>
  <c r="A327" i="4"/>
  <c r="A330" i="4"/>
  <c r="A310" i="4"/>
  <c r="A290" i="4"/>
  <c r="A287" i="4"/>
  <c r="A325" i="4"/>
  <c r="A294" i="4"/>
  <c r="A316" i="4"/>
  <c r="A278" i="4"/>
  <c r="A280" i="4"/>
  <c r="A279" i="4"/>
  <c r="A281" i="4"/>
  <c r="A270" i="4"/>
  <c r="A271" i="4"/>
  <c r="A272" i="4"/>
  <c r="A276" i="4"/>
  <c r="A274" i="4"/>
  <c r="A273" i="4"/>
  <c r="A277" i="4"/>
  <c r="A275" i="4"/>
  <c r="A250" i="4"/>
  <c r="A260" i="4"/>
  <c r="A261" i="4"/>
  <c r="A256" i="4"/>
  <c r="A262" i="4"/>
  <c r="A265" i="4"/>
  <c r="A252" i="4"/>
  <c r="A251" i="4"/>
  <c r="A255" i="4"/>
  <c r="A254" i="4"/>
  <c r="A253" i="4"/>
  <c r="A259" i="4"/>
  <c r="A258" i="4"/>
  <c r="A257" i="4"/>
  <c r="A268" i="4"/>
  <c r="A269" i="4"/>
  <c r="A267" i="4"/>
  <c r="A263" i="4"/>
  <c r="A238" i="4"/>
  <c r="A246" i="4"/>
  <c r="A239" i="4"/>
  <c r="A244" i="4"/>
  <c r="A228" i="4"/>
  <c r="A240" i="4"/>
  <c r="A249" i="4"/>
  <c r="A245" i="4"/>
  <c r="A230" i="4"/>
  <c r="A231" i="4"/>
  <c r="A248" i="4"/>
  <c r="A225" i="4"/>
  <c r="A229" i="4"/>
  <c r="A242" i="4"/>
  <c r="A232" i="4"/>
  <c r="A236" i="4"/>
  <c r="A227" i="4"/>
  <c r="A234" i="4"/>
  <c r="A226" i="4"/>
  <c r="A237" i="4"/>
  <c r="A241" i="4"/>
  <c r="A235" i="4"/>
  <c r="A243" i="4"/>
  <c r="A247" i="4"/>
  <c r="A233" i="4"/>
  <c r="A224" i="4"/>
  <c r="A218" i="4"/>
  <c r="A221" i="4"/>
  <c r="A206" i="4"/>
  <c r="A222" i="4"/>
  <c r="A214" i="4"/>
  <c r="A219" i="4"/>
  <c r="A211" i="4"/>
  <c r="A212" i="4"/>
  <c r="A204" i="4"/>
  <c r="A213" i="4"/>
  <c r="A210" i="4"/>
  <c r="A220" i="4"/>
  <c r="A223" i="4"/>
  <c r="A208" i="4"/>
  <c r="A215" i="4"/>
  <c r="A217" i="4"/>
  <c r="A202" i="4"/>
  <c r="A207" i="4"/>
  <c r="A209" i="4"/>
  <c r="A216" i="4"/>
  <c r="A205" i="4"/>
  <c r="A203" i="4"/>
  <c r="A201" i="4"/>
  <c r="A144" i="4"/>
  <c r="A193" i="4"/>
  <c r="A172" i="4"/>
  <c r="A171" i="4"/>
  <c r="A158" i="4"/>
  <c r="A155" i="4"/>
  <c r="A180" i="4"/>
  <c r="A167" i="4"/>
  <c r="A179" i="4"/>
  <c r="A137" i="4"/>
  <c r="A135" i="4"/>
  <c r="A168" i="4"/>
  <c r="A154" i="4"/>
  <c r="A173" i="4"/>
  <c r="A152" i="4"/>
  <c r="A188" i="4"/>
  <c r="A187" i="4"/>
  <c r="A190" i="4"/>
  <c r="A189" i="4"/>
  <c r="A166" i="4"/>
  <c r="A156" i="4"/>
  <c r="A138" i="4"/>
  <c r="A150" i="4"/>
  <c r="A170" i="4"/>
  <c r="A136" i="4"/>
  <c r="A163" i="4"/>
  <c r="A200" i="4"/>
  <c r="A182" i="4"/>
  <c r="A159" i="4"/>
  <c r="A157" i="4"/>
  <c r="A181" i="4"/>
  <c r="A160" i="4"/>
  <c r="A147" i="4"/>
  <c r="A192" i="4"/>
  <c r="A195" i="4"/>
  <c r="A196" i="4"/>
  <c r="A194" i="4"/>
  <c r="A175" i="4"/>
  <c r="A143" i="4"/>
  <c r="A142" i="4"/>
  <c r="A146" i="4"/>
  <c r="A178" i="4"/>
  <c r="A176" i="4"/>
  <c r="A177" i="4"/>
  <c r="A139" i="4"/>
  <c r="A140" i="4"/>
  <c r="A165" i="4"/>
  <c r="A174" i="4"/>
  <c r="A164" i="4"/>
  <c r="A153" i="4"/>
  <c r="A151" i="4"/>
  <c r="A186" i="4"/>
  <c r="A185" i="4"/>
  <c r="A191" i="4"/>
  <c r="A198" i="4"/>
  <c r="A183" i="4"/>
  <c r="A184" i="4"/>
  <c r="A199" i="4"/>
  <c r="A148" i="4"/>
  <c r="A169" i="4"/>
  <c r="A197" i="4"/>
  <c r="A161" i="4"/>
  <c r="A162" i="4"/>
  <c r="A141" i="4"/>
  <c r="A145" i="4"/>
  <c r="A149" i="4"/>
  <c r="A76" i="4"/>
  <c r="A86" i="4"/>
  <c r="A16" i="4"/>
  <c r="A93" i="4"/>
  <c r="A114" i="4"/>
  <c r="A112" i="4"/>
  <c r="A48" i="4"/>
  <c r="A15" i="4"/>
  <c r="A21" i="4"/>
  <c r="A45" i="4"/>
  <c r="A17" i="4"/>
  <c r="A82" i="4"/>
  <c r="A108" i="4"/>
  <c r="A88" i="4"/>
  <c r="A132" i="4"/>
  <c r="A130" i="4"/>
  <c r="A100" i="4"/>
  <c r="A26" i="4"/>
  <c r="A124" i="4"/>
  <c r="A32" i="4"/>
  <c r="A22" i="4"/>
  <c r="A75" i="4"/>
  <c r="A102" i="4"/>
  <c r="A117" i="4"/>
  <c r="A104" i="4"/>
  <c r="A97" i="4"/>
  <c r="A28" i="4"/>
  <c r="A89" i="4"/>
  <c r="A19" i="4"/>
  <c r="A25" i="4"/>
  <c r="A36" i="4"/>
  <c r="A106" i="4"/>
  <c r="A71" i="4"/>
  <c r="A56" i="4"/>
  <c r="A30" i="4"/>
  <c r="A79" i="4"/>
  <c r="A34" i="4"/>
  <c r="A122" i="4"/>
  <c r="A120" i="4"/>
  <c r="A92" i="4"/>
  <c r="A121" i="4"/>
  <c r="A29" i="4"/>
  <c r="A24" i="4"/>
  <c r="A67" i="4"/>
  <c r="A91" i="4"/>
  <c r="A66" i="4"/>
  <c r="A78" i="4"/>
  <c r="A110" i="4"/>
  <c r="A94" i="4"/>
  <c r="A85" i="4"/>
  <c r="A39" i="4"/>
  <c r="A127" i="4"/>
  <c r="A87" i="4"/>
  <c r="A80" i="4"/>
  <c r="A77" i="4"/>
  <c r="A72" i="4"/>
  <c r="A84" i="4"/>
  <c r="A61" i="4"/>
  <c r="A64" i="4"/>
  <c r="A109" i="4"/>
  <c r="A101" i="4"/>
  <c r="A103" i="4"/>
  <c r="A65" i="4"/>
  <c r="A119" i="4"/>
  <c r="A49" i="4"/>
  <c r="A55" i="4"/>
  <c r="A47" i="4"/>
  <c r="A23" i="4"/>
  <c r="A42" i="4"/>
  <c r="A96" i="4"/>
  <c r="A27" i="4"/>
  <c r="A81" i="4"/>
  <c r="A46" i="4"/>
  <c r="A60" i="4"/>
  <c r="A43" i="4"/>
  <c r="A128" i="4"/>
  <c r="A40" i="4"/>
  <c r="A68" i="4"/>
  <c r="A35" i="4"/>
  <c r="A20" i="4"/>
  <c r="A107" i="4"/>
  <c r="A58" i="4"/>
  <c r="A131" i="4"/>
  <c r="A126" i="4"/>
  <c r="A57" i="4"/>
  <c r="A53" i="4"/>
  <c r="A105" i="4"/>
  <c r="A111" i="4"/>
  <c r="A44" i="4"/>
  <c r="A70" i="4"/>
  <c r="A37" i="4"/>
  <c r="A54" i="4"/>
  <c r="A69" i="4"/>
  <c r="A73" i="4"/>
  <c r="A18" i="4"/>
  <c r="A116" i="4"/>
  <c r="A59" i="4"/>
  <c r="A41" i="4"/>
  <c r="A123" i="4"/>
  <c r="A33" i="4"/>
  <c r="A113" i="4"/>
  <c r="A99" i="4"/>
  <c r="A115" i="4"/>
  <c r="A90" i="4"/>
  <c r="A51" i="4"/>
  <c r="A118" i="4"/>
  <c r="A95" i="4"/>
  <c r="A98" i="4"/>
  <c r="A129" i="4"/>
  <c r="E215" i="4" l="1"/>
  <c r="E148" i="4"/>
  <c r="E144" i="4"/>
  <c r="E268" i="4"/>
  <c r="E216" i="4"/>
  <c r="E318" i="4"/>
  <c r="E133" i="4"/>
  <c r="E217" i="4"/>
  <c r="E125" i="4"/>
  <c r="E355" i="4"/>
  <c r="E313" i="4"/>
  <c r="E315" i="4"/>
  <c r="E123" i="4"/>
  <c r="E341" i="4"/>
  <c r="E112" i="4"/>
  <c r="E335" i="4"/>
  <c r="E109" i="4"/>
  <c r="E176" i="4"/>
  <c r="E30" i="4"/>
  <c r="E89" i="4"/>
  <c r="E121" i="4"/>
  <c r="E84" i="4"/>
  <c r="E254" i="4"/>
  <c r="E362" i="4"/>
  <c r="E193" i="4"/>
  <c r="E331" i="4"/>
  <c r="E179" i="4"/>
  <c r="E208" i="4"/>
  <c r="E242" i="4"/>
  <c r="E339" i="4"/>
  <c r="E248" i="4"/>
  <c r="E102" i="4"/>
  <c r="E246" i="4"/>
  <c r="E184" i="4"/>
  <c r="E329" i="4"/>
  <c r="E243" i="4"/>
  <c r="E302" i="4"/>
  <c r="E82" i="4"/>
  <c r="E169" i="4"/>
  <c r="E75" i="4"/>
  <c r="E56" i="4"/>
  <c r="E132" i="4"/>
  <c r="E250" i="4"/>
  <c r="E220" i="4"/>
  <c r="E182" i="4"/>
  <c r="E231" i="4"/>
  <c r="E119" i="4"/>
  <c r="E294" i="4"/>
  <c r="E211" i="4"/>
  <c r="E321" i="4"/>
  <c r="E122" i="4"/>
  <c r="E192" i="4"/>
  <c r="E86" i="4"/>
  <c r="E308" i="4"/>
  <c r="E59" i="4"/>
  <c r="E116" i="4"/>
  <c r="E336" i="4"/>
  <c r="E105" i="4"/>
  <c r="E189" i="4"/>
  <c r="E49" i="4"/>
  <c r="E134" i="4"/>
  <c r="E91" i="4"/>
  <c r="E145" i="4"/>
  <c r="E269" i="4"/>
  <c r="E129" i="4"/>
  <c r="E38" i="4"/>
  <c r="E78" i="4"/>
  <c r="E357" i="4"/>
  <c r="E32" i="4"/>
  <c r="E25" i="4"/>
  <c r="E164" i="4"/>
  <c r="E224" i="4"/>
  <c r="E213" i="4"/>
  <c r="E90" i="4"/>
  <c r="E18" i="4"/>
  <c r="E28" i="4"/>
  <c r="E234" i="4"/>
  <c r="E41" i="4"/>
  <c r="E151" i="4"/>
  <c r="E326" i="4"/>
  <c r="E334" i="4"/>
  <c r="E290" i="4"/>
  <c r="E35" i="4"/>
  <c r="E245" i="4"/>
  <c r="E155" i="4"/>
  <c r="E139" i="4"/>
  <c r="E330" i="4"/>
  <c r="E233" i="4"/>
  <c r="E188" i="4"/>
  <c r="E95" i="4"/>
  <c r="E210" i="4"/>
  <c r="E24" i="4"/>
  <c r="E218" i="4"/>
  <c r="E77" i="4"/>
  <c r="E37" i="4"/>
  <c r="E202" i="4"/>
  <c r="E222" i="4"/>
  <c r="E120" i="4"/>
  <c r="E101" i="4"/>
  <c r="E74" i="4"/>
  <c r="E34" i="4"/>
  <c r="E55" i="4"/>
  <c r="E277" i="4"/>
  <c r="E306" i="4"/>
  <c r="E347" i="4"/>
  <c r="E163" i="4"/>
  <c r="E272" i="4"/>
  <c r="E249" i="4"/>
  <c r="E43" i="4"/>
  <c r="E299" i="4"/>
  <c r="E343" i="4"/>
  <c r="E83" i="4"/>
  <c r="E156" i="4"/>
  <c r="E187" i="4"/>
  <c r="E22" i="4"/>
  <c r="E97" i="4"/>
  <c r="E42" i="4"/>
  <c r="E29" i="4"/>
  <c r="E358" i="4"/>
  <c r="E364" i="4"/>
  <c r="E154" i="4"/>
  <c r="E21" i="4"/>
  <c r="E223" i="4"/>
  <c r="E209" i="4"/>
  <c r="E117" i="4"/>
  <c r="E309" i="4"/>
  <c r="E273" i="4"/>
  <c r="E219" i="4"/>
  <c r="E177" i="4"/>
  <c r="E126" i="4"/>
  <c r="E285" i="4"/>
  <c r="E297" i="4"/>
  <c r="E185" i="4"/>
  <c r="E298" i="4"/>
  <c r="E190" i="4"/>
  <c r="E114" i="4"/>
  <c r="E115" i="4"/>
  <c r="E100" i="4"/>
  <c r="E98" i="4"/>
  <c r="E54" i="4"/>
  <c r="E153" i="4"/>
  <c r="E229" i="4"/>
  <c r="E236" i="4"/>
  <c r="E180" i="4"/>
  <c r="E251" i="4"/>
  <c r="E259" i="4"/>
  <c r="E323" i="4"/>
  <c r="E173" i="4"/>
  <c r="E146" i="4"/>
  <c r="E40" i="4"/>
  <c r="E33" i="4"/>
  <c r="E20" i="4"/>
  <c r="E212" i="4"/>
  <c r="E305" i="4"/>
  <c r="E61" i="4"/>
  <c r="E140" i="4"/>
  <c r="E201" i="4"/>
  <c r="E63" i="4"/>
  <c r="E253" i="4"/>
  <c r="E23" i="4"/>
  <c r="E152" i="4"/>
  <c r="E361" i="4"/>
  <c r="E150" i="4"/>
  <c r="E237" i="4"/>
  <c r="E199" i="4"/>
  <c r="E346" i="4"/>
  <c r="E292" i="4"/>
  <c r="E99" i="4"/>
  <c r="E286" i="4"/>
  <c r="E350" i="4"/>
  <c r="E178" i="4"/>
  <c r="E307" i="4"/>
  <c r="E160" i="4"/>
  <c r="E157" i="4"/>
  <c r="E19" i="4"/>
  <c r="E194" i="4"/>
  <c r="E227" i="4"/>
  <c r="E314" i="4"/>
  <c r="E363" i="4"/>
  <c r="E50" i="4"/>
  <c r="E92" i="4"/>
  <c r="E207" i="4"/>
  <c r="E47" i="4"/>
  <c r="E239" i="4"/>
  <c r="E271" i="4"/>
  <c r="E247" i="4"/>
  <c r="E142" i="4"/>
  <c r="E324" i="4"/>
  <c r="E228" i="4"/>
  <c r="E264" i="4"/>
  <c r="E15" i="4"/>
  <c r="E284" i="4"/>
  <c r="E108" i="4"/>
  <c r="E295" i="4"/>
  <c r="E312" i="4"/>
  <c r="E281" i="4"/>
  <c r="E103" i="4"/>
  <c r="E354" i="4"/>
  <c r="E319" i="4"/>
  <c r="E333" i="4"/>
  <c r="E280" i="4"/>
  <c r="E70" i="4"/>
  <c r="E296" i="4"/>
  <c r="E48" i="4"/>
  <c r="E304" i="4"/>
  <c r="E113" i="4"/>
  <c r="E136" i="4"/>
  <c r="E124" i="4"/>
  <c r="E198" i="4"/>
  <c r="E278" i="4"/>
  <c r="E167" i="4"/>
  <c r="E26" i="4"/>
  <c r="E342" i="4"/>
  <c r="E316" i="4"/>
  <c r="E57" i="4"/>
  <c r="E232" i="4"/>
  <c r="E256" i="4"/>
  <c r="E311" i="4"/>
  <c r="E340" i="4"/>
  <c r="E322" i="4"/>
  <c r="E51" i="4"/>
  <c r="E67" i="4"/>
  <c r="E174" i="4"/>
  <c r="E205" i="4"/>
  <c r="E225" i="4"/>
  <c r="E135" i="4"/>
  <c r="E353" i="4"/>
  <c r="E204" i="4"/>
  <c r="E181" i="4"/>
  <c r="E288" i="4"/>
  <c r="E226" i="4"/>
  <c r="E338" i="4"/>
  <c r="E214" i="4"/>
  <c r="E60" i="4"/>
  <c r="E270" i="4"/>
  <c r="E27" i="4"/>
  <c r="E203" i="4"/>
  <c r="E118" i="4"/>
  <c r="E283" i="4"/>
  <c r="E44" i="4"/>
  <c r="E65" i="4"/>
  <c r="E352" i="4"/>
  <c r="E131" i="4"/>
  <c r="E325" i="4"/>
  <c r="E252" i="4"/>
  <c r="E58" i="4"/>
  <c r="E255" i="4"/>
  <c r="E337" i="4"/>
  <c r="E257" i="4"/>
  <c r="E197" i="4"/>
  <c r="E320" i="4"/>
  <c r="E39" i="4"/>
  <c r="E168" i="4"/>
  <c r="E235" i="4"/>
  <c r="E141" i="4"/>
  <c r="E143" i="4"/>
  <c r="E73" i="4"/>
  <c r="E291" i="4"/>
  <c r="E348" i="4"/>
  <c r="E16" i="4"/>
  <c r="E282" i="4"/>
  <c r="E36" i="4"/>
  <c r="E345" i="4"/>
  <c r="E110" i="4"/>
  <c r="E303" i="4"/>
  <c r="E147" i="4"/>
  <c r="E138" i="4"/>
  <c r="E274" i="4"/>
  <c r="E46" i="4"/>
  <c r="E127" i="4"/>
  <c r="E137" i="4"/>
  <c r="E275" i="4"/>
  <c r="E80" i="4"/>
  <c r="E276" i="4"/>
  <c r="E300" i="4"/>
  <c r="E107" i="4"/>
  <c r="E53" i="4"/>
  <c r="E158" i="4"/>
  <c r="E66" i="4"/>
  <c r="E175" i="4"/>
  <c r="E241" i="4"/>
  <c r="E76" i="4"/>
  <c r="E289" i="4"/>
  <c r="E195" i="4"/>
  <c r="E327" i="4"/>
  <c r="E349" i="4"/>
  <c r="E262" i="4"/>
  <c r="E64" i="4"/>
  <c r="E344" i="4"/>
  <c r="E293" i="4"/>
  <c r="E128" i="4"/>
  <c r="E279" i="4"/>
  <c r="E260" i="4"/>
  <c r="E87" i="4"/>
  <c r="E258" i="4"/>
  <c r="E359" i="4"/>
  <c r="E221" i="4"/>
  <c r="E170" i="4"/>
  <c r="E171" i="4"/>
  <c r="E263" i="4"/>
  <c r="E261" i="4"/>
  <c r="E301" i="4"/>
  <c r="E287" i="4"/>
  <c r="E149" i="4"/>
  <c r="E96" i="4"/>
  <c r="E230" i="4"/>
  <c r="E79" i="4"/>
  <c r="E206" i="4"/>
  <c r="E93" i="4"/>
  <c r="E162" i="4"/>
  <c r="E71" i="4"/>
  <c r="E351" i="4"/>
  <c r="E165" i="4"/>
  <c r="E356" i="4"/>
  <c r="E267" i="4"/>
  <c r="E172" i="4"/>
  <c r="E69" i="4"/>
  <c r="E266" i="4"/>
  <c r="E360" i="4"/>
  <c r="E328" i="4"/>
  <c r="E88" i="4"/>
  <c r="E159" i="4"/>
  <c r="E106" i="4"/>
  <c r="E166" i="4"/>
  <c r="E200" i="4"/>
  <c r="E186" i="4"/>
  <c r="E238" i="4"/>
  <c r="E244" i="4"/>
  <c r="E52" i="4"/>
  <c r="E85" i="4"/>
  <c r="E62" i="4"/>
  <c r="E72" i="4"/>
  <c r="E111" i="4"/>
  <c r="E31" i="4"/>
  <c r="E68" i="4"/>
  <c r="E196" i="4"/>
  <c r="E130" i="4"/>
  <c r="E161" i="4"/>
  <c r="E310" i="4"/>
  <c r="E317" i="4"/>
  <c r="E240" i="4"/>
  <c r="E332" i="4"/>
  <c r="E45" i="4"/>
  <c r="E104" i="4"/>
  <c r="E94" i="4"/>
  <c r="E191" i="4"/>
  <c r="E265" i="4"/>
  <c r="E183" i="4"/>
  <c r="E81" i="4"/>
  <c r="AP355" i="18"/>
  <c r="AP366" i="18"/>
  <c r="AD366" i="18"/>
  <c r="AC366" i="18"/>
  <c r="AO355" i="18"/>
  <c r="AO366" i="18"/>
  <c r="X366" i="18"/>
  <c r="Y366" i="18"/>
  <c r="T366" i="18"/>
  <c r="S366" i="18"/>
  <c r="AQ355" i="18"/>
  <c r="AQ366" i="18"/>
  <c r="AI366" i="18"/>
  <c r="AH366" i="18"/>
  <c r="AN355" i="18"/>
  <c r="AN366" i="18"/>
  <c r="O366" i="18"/>
  <c r="N366" i="18"/>
  <c r="X364" i="18"/>
  <c r="AO364" i="18"/>
  <c r="AI360" i="18"/>
  <c r="AC365" i="18"/>
  <c r="AP365" i="18"/>
  <c r="O148" i="18"/>
  <c r="O64" i="18"/>
  <c r="O52" i="18"/>
  <c r="O87" i="18"/>
  <c r="O258" i="18"/>
  <c r="O235" i="18"/>
  <c r="O228" i="18"/>
  <c r="O206" i="18"/>
  <c r="O141" i="18"/>
  <c r="O162" i="18"/>
  <c r="O153" i="18"/>
  <c r="O107" i="18"/>
  <c r="O194" i="18"/>
  <c r="O45" i="18"/>
  <c r="O160" i="18"/>
  <c r="O90" i="18"/>
  <c r="O35" i="18"/>
  <c r="O13" i="18"/>
  <c r="O92" i="18"/>
  <c r="O110" i="18"/>
  <c r="O47" i="18"/>
  <c r="O88" i="18"/>
  <c r="O331" i="18"/>
  <c r="O315" i="18"/>
  <c r="O215" i="18"/>
  <c r="O352" i="18"/>
  <c r="O342" i="18"/>
  <c r="O281" i="18"/>
  <c r="O104" i="18"/>
  <c r="O291" i="18"/>
  <c r="O256" i="18"/>
  <c r="O91" i="18"/>
  <c r="O347" i="18"/>
  <c r="O314" i="18"/>
  <c r="O16" i="18"/>
  <c r="O163" i="18"/>
  <c r="O354" i="18"/>
  <c r="O225" i="18"/>
  <c r="O239" i="18"/>
  <c r="O232" i="18"/>
  <c r="O125" i="18"/>
  <c r="O115" i="18"/>
  <c r="O70" i="18"/>
  <c r="O20" i="18"/>
  <c r="O54" i="18"/>
  <c r="O106" i="18"/>
  <c r="O113" i="18"/>
  <c r="O82" i="18"/>
  <c r="O309" i="18"/>
  <c r="O72" i="18"/>
  <c r="O25" i="18"/>
  <c r="O135" i="18"/>
  <c r="O175" i="18"/>
  <c r="O276" i="18"/>
  <c r="O234" i="18"/>
  <c r="O226" i="18"/>
  <c r="O200" i="18"/>
  <c r="O169" i="18"/>
  <c r="O127" i="18"/>
  <c r="O75" i="18"/>
  <c r="O122" i="18"/>
  <c r="O101" i="18"/>
  <c r="O323" i="18"/>
  <c r="O278" i="18"/>
  <c r="O253" i="18"/>
  <c r="O102" i="18"/>
  <c r="O40" i="18"/>
  <c r="O95" i="18"/>
  <c r="O259" i="18"/>
  <c r="O217" i="18"/>
  <c r="O199" i="18"/>
  <c r="O124" i="18"/>
  <c r="O298" i="18"/>
  <c r="O313" i="18"/>
  <c r="O248" i="18"/>
  <c r="O193" i="18"/>
  <c r="O137" i="18"/>
  <c r="O168" i="18"/>
  <c r="O129" i="18"/>
  <c r="O118" i="18"/>
  <c r="O79" i="18"/>
  <c r="O7" i="18"/>
  <c r="O350" i="18"/>
  <c r="O308" i="18"/>
  <c r="O326" i="18"/>
  <c r="O280" i="18"/>
  <c r="O116" i="18"/>
  <c r="O12" i="18"/>
  <c r="O335" i="18"/>
  <c r="O292" i="18"/>
  <c r="O265" i="18"/>
  <c r="O89" i="18"/>
  <c r="O117" i="18"/>
  <c r="O295" i="18"/>
  <c r="O6" i="18"/>
  <c r="O57" i="18"/>
  <c r="O10" i="18"/>
  <c r="O249" i="18"/>
  <c r="O144" i="18"/>
  <c r="O128" i="18"/>
  <c r="O14" i="18"/>
  <c r="O24" i="18"/>
  <c r="O96" i="18"/>
  <c r="T19" i="18"/>
  <c r="T224" i="18"/>
  <c r="T40" i="18"/>
  <c r="O243" i="18"/>
  <c r="O43" i="18"/>
  <c r="O220" i="18"/>
  <c r="O223" i="18"/>
  <c r="T138" i="18"/>
  <c r="O293" i="18"/>
  <c r="T32" i="18"/>
  <c r="O98" i="18"/>
  <c r="T239" i="18"/>
  <c r="O22" i="18"/>
  <c r="T345" i="18"/>
  <c r="T336" i="18"/>
  <c r="O74" i="18"/>
  <c r="T225" i="18"/>
  <c r="T245" i="18"/>
  <c r="T46" i="18"/>
  <c r="T349" i="18"/>
  <c r="AD27" i="18"/>
  <c r="AI68" i="18"/>
  <c r="O166" i="18"/>
  <c r="O164" i="18"/>
  <c r="AI121" i="18"/>
  <c r="T14" i="18"/>
  <c r="AI145" i="18"/>
  <c r="O238" i="18"/>
  <c r="T140" i="18"/>
  <c r="O192" i="18"/>
  <c r="T143" i="18"/>
  <c r="T83" i="18"/>
  <c r="O212" i="18"/>
  <c r="AD123" i="18"/>
  <c r="AH360" i="18"/>
  <c r="O277" i="18"/>
  <c r="T146" i="18"/>
  <c r="T364" i="18"/>
  <c r="AD346" i="18"/>
  <c r="O11" i="18"/>
  <c r="O158" i="18"/>
  <c r="T33" i="18"/>
  <c r="T192" i="18"/>
  <c r="O68" i="18"/>
  <c r="O139" i="18"/>
  <c r="T86" i="18"/>
  <c r="T194" i="18"/>
  <c r="Y364" i="18"/>
  <c r="AD153" i="18"/>
  <c r="AI39" i="18"/>
  <c r="AI271" i="18"/>
  <c r="O66" i="18"/>
  <c r="O63" i="18"/>
  <c r="O178" i="18"/>
  <c r="O322" i="18"/>
  <c r="T100" i="18"/>
  <c r="T262" i="18"/>
  <c r="O19" i="18"/>
  <c r="O330" i="18"/>
  <c r="T112" i="18"/>
  <c r="O76" i="18"/>
  <c r="O333" i="18"/>
  <c r="T103" i="18"/>
  <c r="T309" i="18"/>
  <c r="AD208" i="18"/>
  <c r="AI79" i="18"/>
  <c r="AI318" i="18"/>
  <c r="T360" i="18"/>
  <c r="O99" i="18"/>
  <c r="O105" i="18"/>
  <c r="O345" i="18"/>
  <c r="T281" i="18"/>
  <c r="AD67" i="18"/>
  <c r="AD209" i="18"/>
  <c r="AI52" i="18"/>
  <c r="O29" i="18"/>
  <c r="O21" i="18"/>
  <c r="O191" i="18"/>
  <c r="O245" i="18"/>
  <c r="O339" i="18"/>
  <c r="T120" i="18"/>
  <c r="T148" i="18"/>
  <c r="T212" i="18"/>
  <c r="AD25" i="18"/>
  <c r="AI297" i="18"/>
  <c r="O263" i="18"/>
  <c r="T149" i="18"/>
  <c r="T211" i="18"/>
  <c r="AI272" i="18"/>
  <c r="O279" i="18"/>
  <c r="AD63" i="18"/>
  <c r="O287" i="18"/>
  <c r="T300" i="18"/>
  <c r="AI41" i="18"/>
  <c r="AI284" i="18"/>
  <c r="O231" i="18"/>
  <c r="N358" i="18"/>
  <c r="T30" i="18"/>
  <c r="T228" i="18"/>
  <c r="T289" i="18"/>
  <c r="AI34" i="18"/>
  <c r="AI196" i="18"/>
  <c r="T34" i="18"/>
  <c r="O219" i="18"/>
  <c r="T78" i="18"/>
  <c r="T97" i="18"/>
  <c r="AD38" i="18"/>
  <c r="AI185" i="18"/>
  <c r="AI326" i="18"/>
  <c r="O361" i="18"/>
  <c r="AD116" i="18"/>
  <c r="AD223" i="18"/>
  <c r="AI343" i="18"/>
  <c r="AI88" i="18"/>
  <c r="O318" i="18"/>
  <c r="O357" i="18"/>
  <c r="AD100" i="18"/>
  <c r="O41" i="18"/>
  <c r="O214" i="18"/>
  <c r="T43" i="18"/>
  <c r="T136" i="18"/>
  <c r="AD252" i="18"/>
  <c r="AI347" i="18"/>
  <c r="O38" i="18"/>
  <c r="AD319" i="18"/>
  <c r="AI100" i="18"/>
  <c r="AI119" i="18"/>
  <c r="O121" i="18"/>
  <c r="AI72" i="18"/>
  <c r="O58" i="18"/>
  <c r="AI63" i="18"/>
  <c r="O49" i="18"/>
  <c r="AI89" i="18"/>
  <c r="O62" i="18"/>
  <c r="AI66" i="18"/>
  <c r="AI117" i="18"/>
  <c r="O80" i="18"/>
  <c r="T76" i="18"/>
  <c r="AI353" i="18"/>
  <c r="Y363" i="18"/>
  <c r="X363" i="18"/>
  <c r="O344" i="18"/>
  <c r="AI349" i="18"/>
  <c r="O325" i="18"/>
  <c r="T301" i="18"/>
  <c r="AD300" i="18"/>
  <c r="AD292" i="18"/>
  <c r="T275" i="18"/>
  <c r="T312" i="18"/>
  <c r="T263" i="18"/>
  <c r="AD262" i="18"/>
  <c r="AD253" i="18"/>
  <c r="T259" i="18"/>
  <c r="T217" i="18"/>
  <c r="AD218" i="18"/>
  <c r="T220" i="18"/>
  <c r="AD227" i="18"/>
  <c r="T199" i="18"/>
  <c r="AD212" i="18"/>
  <c r="T203" i="18"/>
  <c r="AD135" i="18"/>
  <c r="T178" i="18"/>
  <c r="AD140" i="18"/>
  <c r="T139" i="18"/>
  <c r="AD154" i="18"/>
  <c r="T153" i="18"/>
  <c r="AI136" i="18"/>
  <c r="AD164" i="18"/>
  <c r="T163" i="18"/>
  <c r="AD157" i="18"/>
  <c r="AD187" i="18"/>
  <c r="T182" i="18"/>
  <c r="AD104" i="18"/>
  <c r="AI107" i="18"/>
  <c r="AD18" i="18"/>
  <c r="AD86" i="18"/>
  <c r="T42" i="18"/>
  <c r="AD43" i="18"/>
  <c r="T21" i="18"/>
  <c r="AD5" i="18"/>
  <c r="T52" i="18"/>
  <c r="AD120" i="18"/>
  <c r="AD29" i="18"/>
  <c r="T39" i="18"/>
  <c r="AD68" i="18"/>
  <c r="AD30" i="18"/>
  <c r="O172" i="18"/>
  <c r="O346" i="18"/>
  <c r="T87" i="18"/>
  <c r="O190" i="18"/>
  <c r="O246" i="18"/>
  <c r="T73" i="18"/>
  <c r="AI307" i="18"/>
  <c r="AI156" i="18"/>
  <c r="AD329" i="18"/>
  <c r="AI299" i="18"/>
  <c r="AI281" i="18"/>
  <c r="T105" i="18"/>
  <c r="AI55" i="18"/>
  <c r="T355" i="18"/>
  <c r="S355" i="18"/>
  <c r="AD360" i="18"/>
  <c r="AC360" i="18"/>
  <c r="AD326" i="18"/>
  <c r="T333" i="18"/>
  <c r="T308" i="18"/>
  <c r="O294" i="18"/>
  <c r="AI293" i="18"/>
  <c r="O306" i="18"/>
  <c r="AI315" i="18"/>
  <c r="O303" i="18"/>
  <c r="AI273" i="18"/>
  <c r="AI250" i="18"/>
  <c r="O230" i="18"/>
  <c r="O229" i="18"/>
  <c r="O201" i="18"/>
  <c r="AD136" i="18"/>
  <c r="O161" i="18"/>
  <c r="O181" i="18"/>
  <c r="AI90" i="18"/>
  <c r="O85" i="18"/>
  <c r="AI51" i="18"/>
  <c r="AI26" i="18"/>
  <c r="AI35" i="18"/>
  <c r="AI99" i="18"/>
  <c r="AI291" i="18"/>
  <c r="AI256" i="18"/>
  <c r="AI231" i="18"/>
  <c r="O211" i="18"/>
  <c r="O126" i="18"/>
  <c r="AI143" i="18"/>
  <c r="O132" i="18"/>
  <c r="AI175" i="18"/>
  <c r="O184" i="18"/>
  <c r="AI219" i="18"/>
  <c r="O311" i="18"/>
  <c r="AI277" i="18"/>
  <c r="O271" i="18"/>
  <c r="AI260" i="18"/>
  <c r="AI237" i="18"/>
  <c r="AI215" i="18"/>
  <c r="AI204" i="18"/>
  <c r="O207" i="18"/>
  <c r="O177" i="18"/>
  <c r="AI130" i="18"/>
  <c r="AI160" i="18"/>
  <c r="O151" i="18"/>
  <c r="AI165" i="18"/>
  <c r="O103" i="18"/>
  <c r="AD107" i="18"/>
  <c r="AI13" i="18"/>
  <c r="O46" i="18"/>
  <c r="AI92" i="18"/>
  <c r="O114" i="18"/>
  <c r="AI110" i="18"/>
  <c r="O268" i="18"/>
  <c r="N360" i="18"/>
  <c r="AI171" i="18"/>
  <c r="AI341" i="18"/>
  <c r="O348" i="18"/>
  <c r="AI351" i="18"/>
  <c r="AI334" i="18"/>
  <c r="AD274" i="18"/>
  <c r="T293" i="18"/>
  <c r="AD316" i="18"/>
  <c r="T315" i="18"/>
  <c r="AD290" i="18"/>
  <c r="T273" i="18"/>
  <c r="AD244" i="18"/>
  <c r="AD251" i="18"/>
  <c r="T250" i="18"/>
  <c r="AD238" i="18"/>
  <c r="AD214" i="18"/>
  <c r="T215" i="18"/>
  <c r="T204" i="18"/>
  <c r="T195" i="18"/>
  <c r="AD142" i="18"/>
  <c r="AD158" i="18"/>
  <c r="T160" i="18"/>
  <c r="AD133" i="18"/>
  <c r="AD167" i="18"/>
  <c r="AD124" i="18"/>
  <c r="T185" i="18"/>
  <c r="AD186" i="18"/>
  <c r="T90" i="18"/>
  <c r="AD71" i="18"/>
  <c r="T51" i="18"/>
  <c r="T26" i="18"/>
  <c r="AD57" i="18"/>
  <c r="T35" i="18"/>
  <c r="AD31" i="18"/>
  <c r="T99" i="18"/>
  <c r="AD98" i="18"/>
  <c r="T13" i="18"/>
  <c r="AD40" i="18"/>
  <c r="T92" i="18"/>
  <c r="T110" i="18"/>
  <c r="AD60" i="18"/>
  <c r="T47" i="18"/>
  <c r="AD10" i="18"/>
  <c r="T88" i="18"/>
  <c r="AI314" i="18"/>
  <c r="O321" i="18"/>
  <c r="O266" i="18"/>
  <c r="AI28" i="18"/>
  <c r="O109" i="18"/>
  <c r="AD355" i="18"/>
  <c r="AC355" i="18"/>
  <c r="T339" i="18"/>
  <c r="AD368" i="18"/>
  <c r="AC368" i="18"/>
  <c r="T350" i="18"/>
  <c r="O285" i="18"/>
  <c r="AI304" i="18"/>
  <c r="AI240" i="18"/>
  <c r="O176" i="18"/>
  <c r="AI138" i="18"/>
  <c r="O152" i="18"/>
  <c r="O189" i="18"/>
  <c r="AI37" i="18"/>
  <c r="AI45" i="18"/>
  <c r="AI359" i="18"/>
  <c r="AH359" i="18"/>
  <c r="Y356" i="18"/>
  <c r="X356" i="18"/>
  <c r="AI265" i="18"/>
  <c r="O210" i="18"/>
  <c r="T284" i="18"/>
  <c r="AD320" i="18"/>
  <c r="T222" i="18"/>
  <c r="AD125" i="18"/>
  <c r="T338" i="18"/>
  <c r="O349" i="18"/>
  <c r="AD232" i="18"/>
  <c r="AD59" i="18"/>
  <c r="AI285" i="18"/>
  <c r="O267" i="18"/>
  <c r="AI216" i="18"/>
  <c r="AI210" i="18"/>
  <c r="O213" i="18"/>
  <c r="AI193" i="18"/>
  <c r="O138" i="18"/>
  <c r="AI137" i="18"/>
  <c r="AI152" i="18"/>
  <c r="AI168" i="18"/>
  <c r="O171" i="18"/>
  <c r="AI189" i="18"/>
  <c r="O37" i="18"/>
  <c r="AI118" i="18"/>
  <c r="O28" i="18"/>
  <c r="AI61" i="18"/>
  <c r="O108" i="18"/>
  <c r="AI109" i="18"/>
  <c r="AI83" i="18"/>
  <c r="AI78" i="18"/>
  <c r="AI7" i="18"/>
  <c r="O302" i="18"/>
  <c r="T354" i="18"/>
  <c r="AI362" i="18"/>
  <c r="AH362" i="18"/>
  <c r="Y361" i="18"/>
  <c r="X361" i="18"/>
  <c r="O364" i="18"/>
  <c r="N364" i="18"/>
  <c r="O336" i="18"/>
  <c r="AI335" i="18"/>
  <c r="AI327" i="18"/>
  <c r="O288" i="18"/>
  <c r="AD276" i="18"/>
  <c r="T274" i="18"/>
  <c r="AD282" i="18"/>
  <c r="T283" i="18"/>
  <c r="AD321" i="18"/>
  <c r="T290" i="18"/>
  <c r="AD268" i="18"/>
  <c r="T270" i="18"/>
  <c r="AD246" i="18"/>
  <c r="AD254" i="18"/>
  <c r="T251" i="18"/>
  <c r="AD234" i="18"/>
  <c r="T238" i="18"/>
  <c r="AD226" i="18"/>
  <c r="T214" i="18"/>
  <c r="T209" i="18"/>
  <c r="AD200" i="18"/>
  <c r="T197" i="18"/>
  <c r="AD126" i="18"/>
  <c r="T142" i="18"/>
  <c r="AD132" i="18"/>
  <c r="T158" i="18"/>
  <c r="T133" i="18"/>
  <c r="T167" i="18"/>
  <c r="AD127" i="18"/>
  <c r="T124" i="18"/>
  <c r="AD184" i="18"/>
  <c r="T186" i="18"/>
  <c r="AD75" i="18"/>
  <c r="T71" i="18"/>
  <c r="AD122" i="18"/>
  <c r="T116" i="18"/>
  <c r="AD121" i="18"/>
  <c r="AD22" i="18"/>
  <c r="T98" i="18"/>
  <c r="AD49" i="18"/>
  <c r="AD62" i="18"/>
  <c r="T12" i="18"/>
  <c r="AD101" i="18"/>
  <c r="T10" i="18"/>
  <c r="AC357" i="18"/>
  <c r="AD357" i="18"/>
  <c r="T361" i="18"/>
  <c r="S361" i="18"/>
  <c r="AD344" i="18"/>
  <c r="T337" i="18"/>
  <c r="AD325" i="18"/>
  <c r="T324" i="18"/>
  <c r="AI311" i="18"/>
  <c r="AI294" i="18"/>
  <c r="AI306" i="18"/>
  <c r="AI303" i="18"/>
  <c r="O273" i="18"/>
  <c r="O260" i="18"/>
  <c r="AI249" i="18"/>
  <c r="O250" i="18"/>
  <c r="AI230" i="18"/>
  <c r="O237" i="18"/>
  <c r="AI229" i="18"/>
  <c r="AI201" i="18"/>
  <c r="O204" i="18"/>
  <c r="O195" i="18"/>
  <c r="AI177" i="18"/>
  <c r="O130" i="18"/>
  <c r="AI144" i="18"/>
  <c r="AI151" i="18"/>
  <c r="O165" i="18"/>
  <c r="AI161" i="18"/>
  <c r="O173" i="18"/>
  <c r="AI128" i="18"/>
  <c r="O185" i="18"/>
  <c r="AI181" i="18"/>
  <c r="O73" i="18"/>
  <c r="AI103" i="18"/>
  <c r="AD95" i="18"/>
  <c r="AI85" i="18"/>
  <c r="O51" i="18"/>
  <c r="AI14" i="18"/>
  <c r="O26" i="18"/>
  <c r="O305" i="18"/>
  <c r="T166" i="18"/>
  <c r="AI192" i="18"/>
  <c r="N368" i="18"/>
  <c r="O368" i="18"/>
  <c r="AI357" i="18"/>
  <c r="AH357" i="18"/>
  <c r="AD296" i="18"/>
  <c r="AI95" i="18"/>
  <c r="T91" i="18"/>
  <c r="T16" i="18"/>
  <c r="AI225" i="18"/>
  <c r="T27" i="18"/>
  <c r="AI346" i="18"/>
  <c r="T318" i="18"/>
  <c r="T147" i="18"/>
  <c r="AD150" i="18"/>
  <c r="AD54" i="18"/>
  <c r="AD44" i="18"/>
  <c r="AD362" i="18"/>
  <c r="AC362" i="18"/>
  <c r="T359" i="18"/>
  <c r="S359" i="18"/>
  <c r="AD353" i="18"/>
  <c r="AD335" i="18"/>
  <c r="T351" i="18"/>
  <c r="AD327" i="18"/>
  <c r="T334" i="18"/>
  <c r="AI301" i="18"/>
  <c r="AI279" i="18"/>
  <c r="O284" i="18"/>
  <c r="AI275" i="18"/>
  <c r="O272" i="18"/>
  <c r="AI312" i="18"/>
  <c r="O264" i="18"/>
  <c r="AI245" i="18"/>
  <c r="O242" i="18"/>
  <c r="AI259" i="18"/>
  <c r="O252" i="18"/>
  <c r="AI217" i="18"/>
  <c r="O221" i="18"/>
  <c r="O222" i="18"/>
  <c r="AI199" i="18"/>
  <c r="O208" i="18"/>
  <c r="AI203" i="18"/>
  <c r="O196" i="18"/>
  <c r="AI178" i="18"/>
  <c r="O146" i="18"/>
  <c r="AI139" i="18"/>
  <c r="O147" i="18"/>
  <c r="AI153" i="18"/>
  <c r="O134" i="18"/>
  <c r="AI163" i="18"/>
  <c r="O174" i="18"/>
  <c r="O123" i="18"/>
  <c r="AI182" i="18"/>
  <c r="O183" i="18"/>
  <c r="AI64" i="18"/>
  <c r="AI42" i="18"/>
  <c r="O8" i="18"/>
  <c r="AI21" i="18"/>
  <c r="O50" i="18"/>
  <c r="O17" i="18"/>
  <c r="AI48" i="18"/>
  <c r="O84" i="18"/>
  <c r="AI87" i="18"/>
  <c r="O36" i="18"/>
  <c r="AI32" i="18"/>
  <c r="O15" i="18"/>
  <c r="O329" i="18"/>
  <c r="T165" i="18"/>
  <c r="AD113" i="18"/>
  <c r="AD365" i="18"/>
  <c r="AH363" i="18"/>
  <c r="AI363" i="18"/>
  <c r="Y357" i="18"/>
  <c r="X357" i="18"/>
  <c r="O338" i="18"/>
  <c r="AI354" i="18"/>
  <c r="O343" i="18"/>
  <c r="AI330" i="18"/>
  <c r="O332" i="18"/>
  <c r="AD311" i="18"/>
  <c r="T276" i="18"/>
  <c r="AD294" i="18"/>
  <c r="AD306" i="18"/>
  <c r="AD303" i="18"/>
  <c r="AD271" i="18"/>
  <c r="AD249" i="18"/>
  <c r="T246" i="18"/>
  <c r="AD257" i="18"/>
  <c r="T254" i="18"/>
  <c r="T234" i="18"/>
  <c r="AD229" i="18"/>
  <c r="T226" i="18"/>
  <c r="AD201" i="18"/>
  <c r="AD207" i="18"/>
  <c r="AD177" i="18"/>
  <c r="T126" i="18"/>
  <c r="AD144" i="18"/>
  <c r="T132" i="18"/>
  <c r="T170" i="18"/>
  <c r="AD161" i="18"/>
  <c r="T169" i="18"/>
  <c r="AD128" i="18"/>
  <c r="T127" i="18"/>
  <c r="AD181" i="18"/>
  <c r="T184" i="18"/>
  <c r="AI105" i="18"/>
  <c r="AD103" i="18"/>
  <c r="O77" i="18"/>
  <c r="AD85" i="18"/>
  <c r="T75" i="18"/>
  <c r="O136" i="18"/>
  <c r="T64" i="18"/>
  <c r="T316" i="18"/>
  <c r="AD170" i="18"/>
  <c r="T367" i="18"/>
  <c r="S367" i="18"/>
  <c r="T330" i="18"/>
  <c r="O233" i="18"/>
  <c r="AI74" i="18"/>
  <c r="O83" i="18"/>
  <c r="AI325" i="18"/>
  <c r="AD322" i="18"/>
  <c r="T280" i="18"/>
  <c r="AD269" i="18"/>
  <c r="AD247" i="18"/>
  <c r="T242" i="18"/>
  <c r="AD241" i="18"/>
  <c r="T252" i="18"/>
  <c r="AD239" i="18"/>
  <c r="T208" i="18"/>
  <c r="AD191" i="18"/>
  <c r="AD145" i="18"/>
  <c r="AD131" i="18"/>
  <c r="AD76" i="18"/>
  <c r="T8" i="18"/>
  <c r="T50" i="18"/>
  <c r="O53" i="18"/>
  <c r="T358" i="18"/>
  <c r="S358" i="18"/>
  <c r="O240" i="18"/>
  <c r="AI233" i="18"/>
  <c r="AI367" i="18"/>
  <c r="AH367" i="18"/>
  <c r="X359" i="18"/>
  <c r="Y359" i="18"/>
  <c r="O356" i="18"/>
  <c r="N356" i="18"/>
  <c r="T322" i="18"/>
  <c r="AI27" i="18"/>
  <c r="AI220" i="18"/>
  <c r="AC367" i="18"/>
  <c r="AD367" i="18"/>
  <c r="T357" i="18"/>
  <c r="S357" i="18"/>
  <c r="AD347" i="18"/>
  <c r="AD339" i="18"/>
  <c r="T346" i="18"/>
  <c r="AD323" i="18"/>
  <c r="T325" i="18"/>
  <c r="O274" i="18"/>
  <c r="AI317" i="18"/>
  <c r="O283" i="18"/>
  <c r="AI286" i="18"/>
  <c r="O316" i="18"/>
  <c r="AI310" i="18"/>
  <c r="O290" i="18"/>
  <c r="AI287" i="18"/>
  <c r="O270" i="18"/>
  <c r="AI261" i="18"/>
  <c r="O244" i="18"/>
  <c r="AI258" i="18"/>
  <c r="O251" i="18"/>
  <c r="AI235" i="18"/>
  <c r="AI228" i="18"/>
  <c r="AI205" i="18"/>
  <c r="O209" i="18"/>
  <c r="O197" i="18"/>
  <c r="AI159" i="18"/>
  <c r="O142" i="18"/>
  <c r="AI141" i="18"/>
  <c r="AI155" i="18"/>
  <c r="O133" i="18"/>
  <c r="AI162" i="18"/>
  <c r="O167" i="18"/>
  <c r="AI149" i="18"/>
  <c r="AI180" i="18"/>
  <c r="O186" i="18"/>
  <c r="T95" i="18"/>
  <c r="AI112" i="18"/>
  <c r="O55" i="18"/>
  <c r="O150" i="18"/>
  <c r="T60" i="18"/>
  <c r="AI339" i="18"/>
  <c r="T347" i="18"/>
  <c r="AD333" i="18"/>
  <c r="AD308" i="18"/>
  <c r="AI289" i="18"/>
  <c r="O282" i="18"/>
  <c r="O254" i="18"/>
  <c r="AI295" i="18"/>
  <c r="AI19" i="18"/>
  <c r="O78" i="18"/>
  <c r="AD305" i="18"/>
  <c r="T221" i="18"/>
  <c r="T196" i="18"/>
  <c r="AD166" i="18"/>
  <c r="AD70" i="18"/>
  <c r="AD20" i="18"/>
  <c r="AD106" i="18"/>
  <c r="T84" i="18"/>
  <c r="T36" i="18"/>
  <c r="AD82" i="18"/>
  <c r="AD334" i="18"/>
  <c r="T332" i="18"/>
  <c r="AI302" i="18"/>
  <c r="O299" i="18"/>
  <c r="AI313" i="18"/>
  <c r="AI266" i="18"/>
  <c r="O224" i="18"/>
  <c r="AI176" i="18"/>
  <c r="AI355" i="18"/>
  <c r="AH355" i="18"/>
  <c r="Y362" i="18"/>
  <c r="X362" i="18"/>
  <c r="O337" i="18"/>
  <c r="AI340" i="18"/>
  <c r="AI333" i="18"/>
  <c r="O324" i="18"/>
  <c r="AI308" i="18"/>
  <c r="AD301" i="18"/>
  <c r="T302" i="18"/>
  <c r="AD279" i="18"/>
  <c r="AD275" i="18"/>
  <c r="T285" i="18"/>
  <c r="AD312" i="18"/>
  <c r="T313" i="18"/>
  <c r="T266" i="18"/>
  <c r="AD245" i="18"/>
  <c r="T248" i="18"/>
  <c r="AD259" i="18"/>
  <c r="T255" i="18"/>
  <c r="AD217" i="18"/>
  <c r="T216" i="18"/>
  <c r="AD220" i="18"/>
  <c r="AD199" i="18"/>
  <c r="T210" i="18"/>
  <c r="AD203" i="18"/>
  <c r="AD178" i="18"/>
  <c r="T176" i="18"/>
  <c r="AD139" i="18"/>
  <c r="T137" i="18"/>
  <c r="T152" i="18"/>
  <c r="AD163" i="18"/>
  <c r="T168" i="18"/>
  <c r="T129" i="18"/>
  <c r="AD182" i="18"/>
  <c r="T189" i="18"/>
  <c r="AD64" i="18"/>
  <c r="T65" i="18"/>
  <c r="O170" i="18"/>
  <c r="O304" i="18"/>
  <c r="T341" i="18"/>
  <c r="AD278" i="18"/>
  <c r="AI323" i="18"/>
  <c r="O328" i="18"/>
  <c r="AD302" i="18"/>
  <c r="AD298" i="18"/>
  <c r="T296" i="18"/>
  <c r="AD285" i="18"/>
  <c r="T320" i="18"/>
  <c r="AD313" i="18"/>
  <c r="AD266" i="18"/>
  <c r="T269" i="18"/>
  <c r="AD248" i="18"/>
  <c r="T247" i="18"/>
  <c r="AD255" i="18"/>
  <c r="T241" i="18"/>
  <c r="AD233" i="18"/>
  <c r="T232" i="18"/>
  <c r="AD210" i="18"/>
  <c r="T202" i="18"/>
  <c r="AD193" i="18"/>
  <c r="AD176" i="18"/>
  <c r="T145" i="18"/>
  <c r="AD137" i="18"/>
  <c r="T131" i="18"/>
  <c r="T150" i="18"/>
  <c r="AD168" i="18"/>
  <c r="AD129" i="18"/>
  <c r="T125" i="18"/>
  <c r="AD189" i="18"/>
  <c r="T179" i="18"/>
  <c r="AD65" i="18"/>
  <c r="T59" i="18"/>
  <c r="AD118" i="18"/>
  <c r="T115" i="18"/>
  <c r="AD61" i="18"/>
  <c r="T70" i="18"/>
  <c r="AD97" i="18"/>
  <c r="AD79" i="18"/>
  <c r="T54" i="18"/>
  <c r="T106" i="18"/>
  <c r="T113" i="18"/>
  <c r="O257" i="18"/>
  <c r="AD363" i="18"/>
  <c r="AC363" i="18"/>
  <c r="T362" i="18"/>
  <c r="S362" i="18"/>
  <c r="AD350" i="18"/>
  <c r="T353" i="18"/>
  <c r="AD354" i="18"/>
  <c r="T335" i="18"/>
  <c r="AD330" i="18"/>
  <c r="T327" i="18"/>
  <c r="AI300" i="18"/>
  <c r="O296" i="18"/>
  <c r="AI292" i="18"/>
  <c r="O320" i="18"/>
  <c r="AI319" i="18"/>
  <c r="AI278" i="18"/>
  <c r="O269" i="18"/>
  <c r="AI262" i="18"/>
  <c r="O247" i="18"/>
  <c r="AI253" i="18"/>
  <c r="O241" i="18"/>
  <c r="AI223" i="18"/>
  <c r="AI227" i="18"/>
  <c r="O202" i="18"/>
  <c r="AI212" i="18"/>
  <c r="AI135" i="18"/>
  <c r="O145" i="18"/>
  <c r="AI140" i="18"/>
  <c r="O131" i="18"/>
  <c r="AI154" i="18"/>
  <c r="AI164" i="18"/>
  <c r="AI157" i="18"/>
  <c r="AI187" i="18"/>
  <c r="O179" i="18"/>
  <c r="AI104" i="18"/>
  <c r="AD105" i="18"/>
  <c r="AI18" i="18"/>
  <c r="O59" i="18"/>
  <c r="T282" i="18"/>
  <c r="AD297" i="18"/>
  <c r="AI218" i="18"/>
  <c r="T323" i="18"/>
  <c r="AI102" i="18"/>
  <c r="T363" i="18"/>
  <c r="S363" i="18"/>
  <c r="O255" i="18"/>
  <c r="O216" i="18"/>
  <c r="AI213" i="18"/>
  <c r="AI172" i="18"/>
  <c r="O65" i="18"/>
  <c r="O61" i="18"/>
  <c r="AI81" i="18"/>
  <c r="O97" i="18"/>
  <c r="AI25" i="18"/>
  <c r="Y358" i="18"/>
  <c r="X358" i="18"/>
  <c r="T272" i="18"/>
  <c r="T123" i="18"/>
  <c r="AD179" i="18"/>
  <c r="T17" i="18"/>
  <c r="O365" i="18"/>
  <c r="AD359" i="18"/>
  <c r="AC359" i="18"/>
  <c r="AD341" i="18"/>
  <c r="AD351" i="18"/>
  <c r="AI298" i="18"/>
  <c r="AI248" i="18"/>
  <c r="AI255" i="18"/>
  <c r="O81" i="18"/>
  <c r="AD109" i="18"/>
  <c r="AD83" i="18"/>
  <c r="AD7" i="18"/>
  <c r="O297" i="18"/>
  <c r="AI365" i="18"/>
  <c r="AH365" i="18"/>
  <c r="Y367" i="18"/>
  <c r="X367" i="18"/>
  <c r="O359" i="18"/>
  <c r="N359" i="18"/>
  <c r="AI368" i="18"/>
  <c r="AH368" i="18"/>
  <c r="O341" i="18"/>
  <c r="AI348" i="18"/>
  <c r="O351" i="18"/>
  <c r="AI329" i="18"/>
  <c r="O334" i="18"/>
  <c r="T311" i="18"/>
  <c r="AD317" i="18"/>
  <c r="AD286" i="18"/>
  <c r="T306" i="18"/>
  <c r="AD310" i="18"/>
  <c r="T303" i="18"/>
  <c r="T271" i="18"/>
  <c r="AD261" i="18"/>
  <c r="T249" i="18"/>
  <c r="AD258" i="18"/>
  <c r="T257" i="18"/>
  <c r="AD235" i="18"/>
  <c r="T230" i="18"/>
  <c r="AD228" i="18"/>
  <c r="AD205" i="18"/>
  <c r="T201" i="18"/>
  <c r="AD206" i="18"/>
  <c r="T207" i="18"/>
  <c r="AD159" i="18"/>
  <c r="T177" i="18"/>
  <c r="AD141" i="18"/>
  <c r="T144" i="18"/>
  <c r="AD155" i="18"/>
  <c r="AD162" i="18"/>
  <c r="T161" i="18"/>
  <c r="T128" i="18"/>
  <c r="AD180" i="18"/>
  <c r="T181" i="18"/>
  <c r="AD112" i="18"/>
  <c r="T85" i="18"/>
  <c r="O56" i="18"/>
  <c r="AI236" i="18"/>
  <c r="AD361" i="18"/>
  <c r="AC361" i="18"/>
  <c r="T356" i="18"/>
  <c r="S356" i="18"/>
  <c r="AD345" i="18"/>
  <c r="AD324" i="18"/>
  <c r="O307" i="18"/>
  <c r="AI276" i="18"/>
  <c r="O289" i="18"/>
  <c r="AI321" i="18"/>
  <c r="AI268" i="18"/>
  <c r="AI246" i="18"/>
  <c r="AI234" i="18"/>
  <c r="O236" i="18"/>
  <c r="AI226" i="18"/>
  <c r="AI211" i="18"/>
  <c r="O198" i="18"/>
  <c r="AI200" i="18"/>
  <c r="AI126" i="18"/>
  <c r="AI132" i="18"/>
  <c r="AI169" i="18"/>
  <c r="O156" i="18"/>
  <c r="AI184" i="18"/>
  <c r="O119" i="18"/>
  <c r="AI58" i="18"/>
  <c r="AI22" i="18"/>
  <c r="O67" i="18"/>
  <c r="AI49" i="18"/>
  <c r="AI62" i="18"/>
  <c r="AI56" i="18"/>
  <c r="AI101" i="18"/>
  <c r="O159" i="18"/>
  <c r="Y355" i="18"/>
  <c r="X355" i="18"/>
  <c r="O362" i="18"/>
  <c r="N362" i="18"/>
  <c r="AH364" i="18"/>
  <c r="AI364" i="18"/>
  <c r="AI336" i="18"/>
  <c r="AI331" i="18"/>
  <c r="O327" i="18"/>
  <c r="AI288" i="18"/>
  <c r="AD289" i="18"/>
  <c r="T317" i="18"/>
  <c r="AD291" i="18"/>
  <c r="T286" i="18"/>
  <c r="T310" i="18"/>
  <c r="AD309" i="18"/>
  <c r="T287" i="18"/>
  <c r="AD265" i="18"/>
  <c r="T261" i="18"/>
  <c r="AI243" i="18"/>
  <c r="AD256" i="18"/>
  <c r="T235" i="18"/>
  <c r="AD236" i="18"/>
  <c r="AD231" i="18"/>
  <c r="T205" i="18"/>
  <c r="AD198" i="18"/>
  <c r="T206" i="18"/>
  <c r="T159" i="18"/>
  <c r="T141" i="18"/>
  <c r="AD175" i="18"/>
  <c r="T155" i="18"/>
  <c r="T162" i="18"/>
  <c r="AD156" i="18"/>
  <c r="AD188" i="18"/>
  <c r="T180" i="18"/>
  <c r="AD102" i="18"/>
  <c r="AD119" i="18"/>
  <c r="AD72" i="18"/>
  <c r="T23" i="18"/>
  <c r="T9" i="18"/>
  <c r="AD89" i="18"/>
  <c r="T69" i="18"/>
  <c r="T240" i="18"/>
  <c r="Y365" i="18"/>
  <c r="X365" i="18"/>
  <c r="O367" i="18"/>
  <c r="N367" i="18"/>
  <c r="AI356" i="18"/>
  <c r="AH356" i="18"/>
  <c r="Y368" i="18"/>
  <c r="X368" i="18"/>
  <c r="AI352" i="18"/>
  <c r="AI342" i="18"/>
  <c r="AI328" i="18"/>
  <c r="AD299" i="18"/>
  <c r="AD295" i="18"/>
  <c r="T292" i="18"/>
  <c r="AD304" i="18"/>
  <c r="T319" i="18"/>
  <c r="AD281" i="18"/>
  <c r="T278" i="18"/>
  <c r="AD267" i="18"/>
  <c r="T253" i="18"/>
  <c r="AD240" i="18"/>
  <c r="T223" i="18"/>
  <c r="AD224" i="18"/>
  <c r="AD219" i="18"/>
  <c r="T227" i="18"/>
  <c r="AD213" i="18"/>
  <c r="AD194" i="18"/>
  <c r="T135" i="18"/>
  <c r="AD138" i="18"/>
  <c r="AD172" i="18"/>
  <c r="T164" i="18"/>
  <c r="AD171" i="18"/>
  <c r="T187" i="18"/>
  <c r="AD74" i="18"/>
  <c r="T104" i="18"/>
  <c r="T18" i="18"/>
  <c r="AD28" i="18"/>
  <c r="T38" i="18"/>
  <c r="AD81" i="18"/>
  <c r="T5" i="18"/>
  <c r="T29" i="18"/>
  <c r="AD19" i="18"/>
  <c r="O353" i="18"/>
  <c r="T304" i="18"/>
  <c r="T288" i="18"/>
  <c r="T365" i="18"/>
  <c r="S365" i="18"/>
  <c r="AD364" i="18"/>
  <c r="AC364" i="18"/>
  <c r="T368" i="18"/>
  <c r="S368" i="18"/>
  <c r="T348" i="18"/>
  <c r="AD331" i="18"/>
  <c r="T329" i="18"/>
  <c r="AD288" i="18"/>
  <c r="AI280" i="18"/>
  <c r="O275" i="18"/>
  <c r="O312" i="18"/>
  <c r="AI264" i="18"/>
  <c r="AI242" i="18"/>
  <c r="AD243" i="18"/>
  <c r="AI221" i="18"/>
  <c r="AI208" i="18"/>
  <c r="O203" i="18"/>
  <c r="AI146" i="18"/>
  <c r="AI147" i="18"/>
  <c r="AI134" i="18"/>
  <c r="AI174" i="18"/>
  <c r="O182" i="18"/>
  <c r="AI183" i="18"/>
  <c r="AI6" i="18"/>
  <c r="O42" i="18"/>
  <c r="AI15" i="18"/>
  <c r="AI17" i="18"/>
  <c r="O48" i="18"/>
  <c r="AI91" i="18"/>
  <c r="O39" i="18"/>
  <c r="AI84" i="18"/>
  <c r="AI36" i="18"/>
  <c r="O32" i="18"/>
  <c r="O100" i="18"/>
  <c r="O143" i="18"/>
  <c r="T328" i="18"/>
  <c r="O363" i="18"/>
  <c r="N363" i="18"/>
  <c r="AI358" i="18"/>
  <c r="AH358" i="18"/>
  <c r="X360" i="18"/>
  <c r="Y360" i="18"/>
  <c r="AI338" i="18"/>
  <c r="T307" i="18"/>
  <c r="AD277" i="18"/>
  <c r="AD293" i="18"/>
  <c r="T291" i="18"/>
  <c r="AD315" i="18"/>
  <c r="T314" i="18"/>
  <c r="AD273" i="18"/>
  <c r="AD260" i="18"/>
  <c r="T256" i="18"/>
  <c r="AD250" i="18"/>
  <c r="AD237" i="18"/>
  <c r="AD215" i="18"/>
  <c r="T231" i="18"/>
  <c r="AD204" i="18"/>
  <c r="T198" i="18"/>
  <c r="AD160" i="18"/>
  <c r="AD165" i="18"/>
  <c r="AD173" i="18"/>
  <c r="T188" i="18"/>
  <c r="AD73" i="18"/>
  <c r="AI77" i="18"/>
  <c r="AD90" i="18"/>
  <c r="AD26" i="18"/>
  <c r="T119" i="18"/>
  <c r="AD35" i="18"/>
  <c r="AD99" i="18"/>
  <c r="T63" i="18"/>
  <c r="AD92" i="18"/>
  <c r="AD110" i="18"/>
  <c r="T66" i="18"/>
  <c r="AD47" i="18"/>
  <c r="T117" i="18"/>
  <c r="O301" i="18"/>
  <c r="AD356" i="18"/>
  <c r="AC356" i="18"/>
  <c r="AD352" i="18"/>
  <c r="AD342" i="18"/>
  <c r="T326" i="18"/>
  <c r="AD328" i="18"/>
  <c r="AI274" i="18"/>
  <c r="O317" i="18"/>
  <c r="O286" i="18"/>
  <c r="AI316" i="18"/>
  <c r="O310" i="18"/>
  <c r="AI270" i="18"/>
  <c r="O261" i="18"/>
  <c r="AI244" i="18"/>
  <c r="AI238" i="18"/>
  <c r="AI214" i="18"/>
  <c r="O205" i="18"/>
  <c r="AI209" i="18"/>
  <c r="AI197" i="18"/>
  <c r="AI142" i="18"/>
  <c r="O155" i="18"/>
  <c r="AI133" i="18"/>
  <c r="AI167" i="18"/>
  <c r="O149" i="18"/>
  <c r="AI124" i="18"/>
  <c r="O180" i="18"/>
  <c r="AI186" i="18"/>
  <c r="T107" i="18"/>
  <c r="O112" i="18"/>
  <c r="AI71" i="18"/>
  <c r="O33" i="18"/>
  <c r="AI116" i="18"/>
  <c r="O34" i="18"/>
  <c r="AI57" i="18"/>
  <c r="O23" i="18"/>
  <c r="AI31" i="18"/>
  <c r="O9" i="18"/>
  <c r="AI98" i="18"/>
  <c r="O111" i="18"/>
  <c r="AI40" i="18"/>
  <c r="O69" i="18"/>
  <c r="AI12" i="18"/>
  <c r="O94" i="18"/>
  <c r="AI60" i="18"/>
  <c r="O93" i="18"/>
  <c r="AI10" i="18"/>
  <c r="T258" i="18"/>
  <c r="AI122" i="18"/>
  <c r="O355" i="18"/>
  <c r="N355" i="18"/>
  <c r="AI361" i="18"/>
  <c r="AH361" i="18"/>
  <c r="AI337" i="18"/>
  <c r="O340" i="18"/>
  <c r="AI324" i="18"/>
  <c r="AD280" i="18"/>
  <c r="T295" i="18"/>
  <c r="AD318" i="18"/>
  <c r="AD264" i="18"/>
  <c r="AD242" i="18"/>
  <c r="AD222" i="18"/>
  <c r="T219" i="18"/>
  <c r="T213" i="18"/>
  <c r="AD196" i="18"/>
  <c r="AD147" i="18"/>
  <c r="T172" i="18"/>
  <c r="AD134" i="18"/>
  <c r="T190" i="18"/>
  <c r="AD183" i="18"/>
  <c r="T74" i="18"/>
  <c r="AD6" i="18"/>
  <c r="T37" i="18"/>
  <c r="AD8" i="18"/>
  <c r="AD15" i="18"/>
  <c r="T81" i="18"/>
  <c r="AD91" i="18"/>
  <c r="AD84" i="18"/>
  <c r="AD36" i="18"/>
  <c r="T55" i="18"/>
  <c r="AD16" i="18"/>
  <c r="O188" i="18"/>
  <c r="O227" i="18"/>
  <c r="T243" i="18"/>
  <c r="AD358" i="18"/>
  <c r="AC358" i="18"/>
  <c r="AD338" i="18"/>
  <c r="AD343" i="18"/>
  <c r="T331" i="18"/>
  <c r="AD332" i="18"/>
  <c r="AI322" i="18"/>
  <c r="O300" i="18"/>
  <c r="AI320" i="18"/>
  <c r="O319" i="18"/>
  <c r="AI305" i="18"/>
  <c r="AI269" i="18"/>
  <c r="O262" i="18"/>
  <c r="AI247" i="18"/>
  <c r="AI239" i="18"/>
  <c r="O218" i="18"/>
  <c r="AI232" i="18"/>
  <c r="AI202" i="18"/>
  <c r="AI191" i="18"/>
  <c r="O140" i="18"/>
  <c r="AI131" i="18"/>
  <c r="O154" i="18"/>
  <c r="AI150" i="18"/>
  <c r="AI166" i="18"/>
  <c r="O157" i="18"/>
  <c r="AI125" i="18"/>
  <c r="O187" i="18"/>
  <c r="AI179" i="18"/>
  <c r="AI76" i="18"/>
  <c r="AD77" i="18"/>
  <c r="O18" i="18"/>
  <c r="AI59" i="18"/>
  <c r="O86" i="18"/>
  <c r="AI70" i="18"/>
  <c r="O5" i="18"/>
  <c r="AI54" i="18"/>
  <c r="O120" i="18"/>
  <c r="AI106" i="18"/>
  <c r="AI113" i="18"/>
  <c r="AI44" i="18"/>
  <c r="O30" i="18"/>
  <c r="AI82" i="18"/>
  <c r="AI75" i="18"/>
  <c r="AI80" i="18"/>
  <c r="AI53" i="18"/>
  <c r="AI11" i="18"/>
  <c r="AI46" i="18"/>
  <c r="AI24" i="18"/>
  <c r="AD14" i="18"/>
  <c r="T122" i="18"/>
  <c r="AD80" i="18"/>
  <c r="T121" i="18"/>
  <c r="AD53" i="18"/>
  <c r="T58" i="18"/>
  <c r="AD11" i="18"/>
  <c r="T22" i="18"/>
  <c r="AD46" i="18"/>
  <c r="T49" i="18"/>
  <c r="AD114" i="18"/>
  <c r="T62" i="18"/>
  <c r="AD24" i="18"/>
  <c r="T56" i="18"/>
  <c r="O71" i="18"/>
  <c r="AI33" i="18"/>
  <c r="AI23" i="18"/>
  <c r="O31" i="18"/>
  <c r="AI111" i="18"/>
  <c r="AI69" i="18"/>
  <c r="O60" i="18"/>
  <c r="AI93" i="18"/>
  <c r="AD42" i="18"/>
  <c r="T118" i="18"/>
  <c r="AD41" i="18"/>
  <c r="AD52" i="18"/>
  <c r="T79" i="18"/>
  <c r="AD48" i="18"/>
  <c r="T109" i="18"/>
  <c r="AD39" i="18"/>
  <c r="AD32" i="18"/>
  <c r="T7" i="18"/>
  <c r="T61" i="18"/>
  <c r="AI86" i="18"/>
  <c r="AI38" i="18"/>
  <c r="AI43" i="18"/>
  <c r="AI120" i="18"/>
  <c r="AI29" i="18"/>
  <c r="O44" i="18"/>
  <c r="AI30" i="18"/>
  <c r="AD33" i="18"/>
  <c r="AD23" i="18"/>
  <c r="AD9" i="18"/>
  <c r="T11" i="18"/>
  <c r="AD111" i="18"/>
  <c r="AD69" i="18"/>
  <c r="AD93" i="18"/>
  <c r="T96" i="18"/>
  <c r="AD66" i="18"/>
  <c r="AD117" i="18"/>
  <c r="AI47" i="18"/>
  <c r="AD55" i="18"/>
  <c r="AD96" i="18"/>
  <c r="T101" i="18"/>
  <c r="AC9" i="5"/>
  <c r="Q9" i="5"/>
  <c r="AG9" i="5" l="1"/>
  <c r="D11" i="5"/>
  <c r="D43" i="5"/>
  <c r="D42" i="5"/>
  <c r="D41" i="5"/>
  <c r="D40" i="5"/>
  <c r="D39" i="5"/>
  <c r="D32" i="5" l="1"/>
  <c r="D33" i="5"/>
  <c r="D34" i="5"/>
  <c r="D35" i="5"/>
  <c r="D36" i="5"/>
  <c r="D37" i="5"/>
  <c r="D38" i="5"/>
  <c r="D25" i="5"/>
  <c r="D26" i="5"/>
  <c r="D27" i="5"/>
  <c r="D28" i="5"/>
  <c r="D29" i="5"/>
  <c r="D30" i="5"/>
  <c r="D31" i="5"/>
  <c r="D24" i="5"/>
  <c r="D19" i="5"/>
  <c r="D20" i="5"/>
  <c r="D21" i="5"/>
  <c r="D22" i="5"/>
  <c r="D23" i="5"/>
  <c r="D18" i="5"/>
  <c r="D15" i="5"/>
  <c r="D16" i="5"/>
  <c r="D17" i="5"/>
  <c r="D14" i="5"/>
  <c r="D13" i="5"/>
  <c r="D12" i="5"/>
  <c r="D9" i="5" l="1"/>
  <c r="Y9" i="5"/>
  <c r="D27" i="18" l="1"/>
  <c r="M27" i="18"/>
  <c r="L27" i="18"/>
  <c r="K27" i="18"/>
  <c r="I27" i="18"/>
  <c r="H27" i="18"/>
  <c r="G27" i="18"/>
  <c r="E27" i="18"/>
  <c r="B27" i="18"/>
  <c r="O27" i="18" l="1"/>
  <c r="X17" i="4"/>
  <c r="T17" i="4"/>
  <c r="P17" i="4"/>
  <c r="L17" i="4"/>
  <c r="H17" i="4"/>
  <c r="I17" i="4" l="1"/>
  <c r="J17" i="4"/>
  <c r="M17" i="4"/>
  <c r="N17" i="4"/>
  <c r="R17" i="4"/>
  <c r="Q17" i="4"/>
  <c r="U17" i="4"/>
  <c r="V17" i="4"/>
  <c r="Y17" i="4"/>
  <c r="Z17" i="4"/>
  <c r="D1" i="20"/>
  <c r="M17" i="2"/>
  <c r="M16" i="2"/>
  <c r="M13" i="2"/>
  <c r="M12" i="2"/>
  <c r="M9" i="2"/>
  <c r="M7" i="2"/>
  <c r="M3" i="2"/>
  <c r="M11" i="2"/>
  <c r="M10" i="2"/>
  <c r="M8" i="2"/>
  <c r="M14" i="2"/>
  <c r="C1" i="5"/>
  <c r="Y1" i="5" s="1"/>
  <c r="C1" i="18"/>
  <c r="D1" i="4"/>
  <c r="A4" i="4" l="1"/>
  <c r="B14" i="4"/>
  <c r="X176" i="18"/>
  <c r="X268" i="18"/>
  <c r="X122" i="18"/>
  <c r="X309" i="18"/>
  <c r="X223" i="18"/>
  <c r="X143" i="18"/>
  <c r="X181" i="18"/>
  <c r="X22" i="18"/>
  <c r="X106" i="18"/>
  <c r="X210" i="18"/>
  <c r="X55" i="18"/>
  <c r="X225" i="18"/>
  <c r="X161" i="18"/>
  <c r="X303" i="18"/>
  <c r="X347" i="18"/>
  <c r="X89" i="18"/>
  <c r="X342" i="18"/>
  <c r="X339" i="18"/>
  <c r="X98" i="18"/>
  <c r="X213" i="18"/>
  <c r="X5" i="18"/>
  <c r="X119" i="18"/>
  <c r="X13" i="18"/>
  <c r="X333" i="18"/>
  <c r="X153" i="18"/>
  <c r="X138" i="18"/>
  <c r="X53" i="18"/>
  <c r="X129" i="18"/>
  <c r="X137" i="18"/>
  <c r="X279" i="18"/>
  <c r="X203" i="18"/>
  <c r="X318" i="18"/>
  <c r="X315" i="18"/>
  <c r="X74" i="18"/>
  <c r="X93" i="18"/>
  <c r="X244" i="18"/>
  <c r="X71" i="18"/>
  <c r="X348" i="18"/>
  <c r="X285" i="18"/>
  <c r="X296" i="18"/>
  <c r="X18" i="18"/>
  <c r="X124" i="18"/>
  <c r="X33" i="18"/>
  <c r="X113" i="18"/>
  <c r="X255" i="18"/>
  <c r="X83" i="18"/>
  <c r="X88" i="18"/>
  <c r="X294" i="18"/>
  <c r="X291" i="18"/>
  <c r="X50" i="18"/>
  <c r="X236" i="18"/>
  <c r="X76" i="18"/>
  <c r="X47" i="18"/>
  <c r="X204" i="18"/>
  <c r="X189" i="18"/>
  <c r="X200" i="18"/>
  <c r="X206" i="18"/>
  <c r="X165" i="18"/>
  <c r="X344" i="18"/>
  <c r="X231" i="18"/>
  <c r="X298" i="18"/>
  <c r="X270" i="18"/>
  <c r="X267" i="18"/>
  <c r="X26" i="18"/>
  <c r="X116" i="18"/>
  <c r="X336" i="18"/>
  <c r="X166" i="18"/>
  <c r="X108" i="18"/>
  <c r="X69" i="18"/>
  <c r="X56" i="18"/>
  <c r="X14" i="18"/>
  <c r="X188" i="18"/>
  <c r="X104" i="18"/>
  <c r="X65" i="18"/>
  <c r="X207" i="18"/>
  <c r="X154" i="18"/>
  <c r="X297" i="18"/>
  <c r="X246" i="18"/>
  <c r="X243" i="18"/>
  <c r="X8" i="18"/>
  <c r="X307" i="18"/>
  <c r="X312" i="18"/>
  <c r="X142" i="18"/>
  <c r="X251" i="18"/>
  <c r="X284" i="18"/>
  <c r="X151" i="18"/>
  <c r="X349" i="18"/>
  <c r="X20" i="18"/>
  <c r="X319" i="18"/>
  <c r="X41" i="18"/>
  <c r="X183" i="18"/>
  <c r="X34" i="18"/>
  <c r="X328" i="18"/>
  <c r="X222" i="18"/>
  <c r="X219" i="18"/>
  <c r="X199" i="18"/>
  <c r="X187" i="18"/>
  <c r="X288" i="18"/>
  <c r="X94" i="18"/>
  <c r="X59" i="18"/>
  <c r="X164" i="18"/>
  <c r="X100" i="18"/>
  <c r="X253" i="18"/>
  <c r="X331" i="18"/>
  <c r="X175" i="18"/>
  <c r="X17" i="18"/>
  <c r="X159" i="18"/>
  <c r="X249" i="18"/>
  <c r="X43" i="18"/>
  <c r="X299" i="18"/>
  <c r="X198" i="18"/>
  <c r="X195" i="18"/>
  <c r="X29" i="18"/>
  <c r="X91" i="18"/>
  <c r="X264" i="18"/>
  <c r="X46" i="18"/>
  <c r="X274" i="18"/>
  <c r="X68" i="18"/>
  <c r="X334" i="18"/>
  <c r="X205" i="18"/>
  <c r="X211" i="18"/>
  <c r="X103" i="18"/>
  <c r="X352" i="18"/>
  <c r="X135" i="18"/>
  <c r="X57" i="18"/>
  <c r="X259" i="18"/>
  <c r="X174" i="18"/>
  <c r="X171" i="18"/>
  <c r="X292" i="18"/>
  <c r="X282" i="18"/>
  <c r="X240" i="18"/>
  <c r="X237" i="18"/>
  <c r="X130" i="18"/>
  <c r="X310" i="18"/>
  <c r="X61" i="18"/>
  <c r="X31" i="18"/>
  <c r="X111" i="18"/>
  <c r="X248" i="18"/>
  <c r="X150" i="18"/>
  <c r="X147" i="18"/>
  <c r="X52" i="18"/>
  <c r="X114" i="18"/>
  <c r="X216" i="18"/>
  <c r="X117" i="18"/>
  <c r="X273" i="18"/>
  <c r="X163" i="18"/>
  <c r="X286" i="18"/>
  <c r="X252" i="18"/>
  <c r="X354" i="18"/>
  <c r="X30" i="18"/>
  <c r="X304" i="18"/>
  <c r="X87" i="18"/>
  <c r="X32" i="18"/>
  <c r="X276" i="18"/>
  <c r="X126" i="18"/>
  <c r="X123" i="18"/>
  <c r="X337" i="18"/>
  <c r="X230" i="18"/>
  <c r="X192" i="18"/>
  <c r="X21" i="18"/>
  <c r="X105" i="18"/>
  <c r="X67" i="18"/>
  <c r="X262" i="18"/>
  <c r="X36" i="18"/>
  <c r="X234" i="18"/>
  <c r="X6" i="18"/>
  <c r="X280" i="18"/>
  <c r="X63" i="18"/>
  <c r="X271" i="18"/>
  <c r="X330" i="18"/>
  <c r="X102" i="18"/>
  <c r="X99" i="18"/>
  <c r="X313" i="18"/>
  <c r="X86" i="18"/>
  <c r="X168" i="18"/>
  <c r="X332" i="18"/>
  <c r="X152" i="18"/>
  <c r="X258" i="18"/>
  <c r="X238" i="18"/>
  <c r="X323" i="18"/>
  <c r="X90" i="18"/>
  <c r="X101" i="18"/>
  <c r="X256" i="18"/>
  <c r="X39" i="18"/>
  <c r="X79" i="18"/>
  <c r="X265" i="18"/>
  <c r="X301" i="18"/>
  <c r="X78" i="18"/>
  <c r="X75" i="18"/>
  <c r="X289" i="18"/>
  <c r="X133" i="18"/>
  <c r="X144" i="18"/>
  <c r="X260" i="18"/>
  <c r="X295" i="18"/>
  <c r="X162" i="18"/>
  <c r="X214" i="18"/>
  <c r="X227" i="18"/>
  <c r="X182" i="18"/>
  <c r="X316" i="18"/>
  <c r="X232" i="18"/>
  <c r="X15" i="18"/>
  <c r="X77" i="18"/>
  <c r="X51" i="18"/>
  <c r="X54" i="18"/>
  <c r="X324" i="18"/>
  <c r="X120" i="18"/>
  <c r="X140" i="18"/>
  <c r="X127" i="18"/>
  <c r="X66" i="18"/>
  <c r="X190" i="18"/>
  <c r="X107" i="18"/>
  <c r="X38" i="18"/>
  <c r="X148" i="18"/>
  <c r="X208" i="18"/>
  <c r="X350" i="18"/>
  <c r="X220" i="18"/>
  <c r="X341" i="18"/>
  <c r="X27" i="18"/>
  <c r="X241" i="18"/>
  <c r="X132" i="18"/>
  <c r="X96" i="18"/>
  <c r="X44" i="18"/>
  <c r="X7" i="18"/>
  <c r="X254" i="18"/>
  <c r="X118" i="18"/>
  <c r="X11" i="18"/>
  <c r="X109" i="18"/>
  <c r="X81" i="18"/>
  <c r="X184" i="18"/>
  <c r="X326" i="18"/>
  <c r="X317" i="18"/>
  <c r="X338" i="18"/>
  <c r="X217" i="18"/>
  <c r="X275" i="18"/>
  <c r="X72" i="18"/>
  <c r="X283" i="18"/>
  <c r="X125" i="18"/>
  <c r="X110" i="18"/>
  <c r="X261" i="18"/>
  <c r="X178" i="18"/>
  <c r="X300" i="18"/>
  <c r="X343" i="18"/>
  <c r="X160" i="18"/>
  <c r="X302" i="18"/>
  <c r="X314" i="18"/>
  <c r="X193" i="18"/>
  <c r="X131" i="18"/>
  <c r="X48" i="18"/>
  <c r="X139" i="18"/>
  <c r="X340" i="18"/>
  <c r="X325" i="18"/>
  <c r="X141" i="18"/>
  <c r="X10" i="18"/>
  <c r="X180" i="18"/>
  <c r="X353" i="18"/>
  <c r="X136" i="18"/>
  <c r="X278" i="18"/>
  <c r="X308" i="18"/>
  <c r="X293" i="18"/>
  <c r="X269" i="18"/>
  <c r="X290" i="18"/>
  <c r="X169" i="18"/>
  <c r="X346" i="18"/>
  <c r="X24" i="18"/>
  <c r="X19" i="18"/>
  <c r="X172" i="18"/>
  <c r="X85" i="18"/>
  <c r="X45" i="18"/>
  <c r="X345" i="18"/>
  <c r="X60" i="18"/>
  <c r="X329" i="18"/>
  <c r="X112" i="18"/>
  <c r="X134" i="18"/>
  <c r="X245" i="18"/>
  <c r="X266" i="18"/>
  <c r="X145" i="18"/>
  <c r="X202" i="18"/>
  <c r="X335" i="18"/>
  <c r="X28" i="18"/>
  <c r="X305" i="18"/>
  <c r="X221" i="18"/>
  <c r="X242" i="18"/>
  <c r="X121" i="18"/>
  <c r="X82" i="18"/>
  <c r="X311" i="18"/>
  <c r="X186" i="18"/>
  <c r="X263" i="18"/>
  <c r="X156" i="18"/>
  <c r="X212" i="18"/>
  <c r="X177" i="18"/>
  <c r="X179" i="18"/>
  <c r="X281" i="18"/>
  <c r="X64" i="18"/>
  <c r="X229" i="18"/>
  <c r="X73" i="18"/>
  <c r="X235" i="18"/>
  <c r="X250" i="18"/>
  <c r="X37" i="18"/>
  <c r="X149" i="18"/>
  <c r="X224" i="18"/>
  <c r="X62" i="18"/>
  <c r="X322" i="18"/>
  <c r="X58" i="18"/>
  <c r="X228" i="18"/>
  <c r="X197" i="18"/>
  <c r="X218" i="18"/>
  <c r="X97" i="18"/>
  <c r="X201" i="18"/>
  <c r="X287" i="18"/>
  <c r="X42" i="18"/>
  <c r="X167" i="18"/>
  <c r="X84" i="18"/>
  <c r="X92" i="18"/>
  <c r="X9" i="18"/>
  <c r="X35" i="18"/>
  <c r="X257" i="18"/>
  <c r="X40" i="18"/>
  <c r="X157" i="18"/>
  <c r="X194" i="18"/>
  <c r="X320" i="18"/>
  <c r="X239" i="18"/>
  <c r="X95" i="18"/>
  <c r="X155" i="18"/>
  <c r="X272" i="18"/>
  <c r="X233" i="18"/>
  <c r="X170" i="18"/>
  <c r="X215" i="18"/>
  <c r="X115" i="18"/>
  <c r="X209" i="18"/>
  <c r="X173" i="18"/>
  <c r="X158" i="18"/>
  <c r="X16" i="18"/>
  <c r="X49" i="18"/>
  <c r="X23" i="18"/>
  <c r="X128" i="18"/>
  <c r="X351" i="18"/>
  <c r="X196" i="18"/>
  <c r="X146" i="18"/>
  <c r="X25" i="18"/>
  <c r="X80" i="18"/>
  <c r="X191" i="18"/>
  <c r="X277" i="18"/>
  <c r="X70" i="18"/>
  <c r="X226" i="18"/>
  <c r="X306" i="18"/>
  <c r="X247" i="18"/>
  <c r="X321" i="18"/>
  <c r="X185" i="18"/>
  <c r="X327" i="18"/>
  <c r="X12" i="18"/>
  <c r="G1" i="20"/>
  <c r="J2" i="20"/>
  <c r="J368" i="18"/>
  <c r="J337" i="18"/>
  <c r="J282" i="18"/>
  <c r="J299" i="18"/>
  <c r="J274" i="18"/>
  <c r="J252" i="18"/>
  <c r="J217" i="18"/>
  <c r="J196" i="18"/>
  <c r="J179" i="18"/>
  <c r="J170" i="18"/>
  <c r="J159" i="18"/>
  <c r="J65" i="18"/>
  <c r="J9" i="18"/>
  <c r="J17" i="18"/>
  <c r="J112" i="18"/>
  <c r="J61" i="18"/>
  <c r="J335" i="18"/>
  <c r="J276" i="18"/>
  <c r="J306" i="18"/>
  <c r="J271" i="18"/>
  <c r="J238" i="18"/>
  <c r="J208" i="18"/>
  <c r="J186" i="18"/>
  <c r="J151" i="18"/>
  <c r="J144" i="18"/>
  <c r="J49" i="18"/>
  <c r="J86" i="18"/>
  <c r="J39" i="18"/>
  <c r="J119" i="18"/>
  <c r="J27" i="18"/>
  <c r="J47" i="18"/>
  <c r="J292" i="18"/>
  <c r="J214" i="18"/>
  <c r="J59" i="18"/>
  <c r="J301" i="18"/>
  <c r="J177" i="18"/>
  <c r="J66" i="18"/>
  <c r="J359" i="18"/>
  <c r="J268" i="18"/>
  <c r="J194" i="18"/>
  <c r="J5" i="18"/>
  <c r="J341" i="18"/>
  <c r="J229" i="18"/>
  <c r="J141" i="18"/>
  <c r="J358" i="18"/>
  <c r="J239" i="18"/>
  <c r="J140" i="18"/>
  <c r="J57" i="18"/>
  <c r="J20" i="18"/>
  <c r="J265" i="18"/>
  <c r="J154" i="18"/>
  <c r="J14" i="18"/>
  <c r="J70" i="18"/>
  <c r="J275" i="18"/>
  <c r="J213" i="18"/>
  <c r="J64" i="18"/>
  <c r="J73" i="18"/>
  <c r="J319" i="18"/>
  <c r="J205" i="18"/>
  <c r="J13" i="18"/>
  <c r="J329" i="18"/>
  <c r="J222" i="18"/>
  <c r="J51" i="18"/>
  <c r="J330" i="18"/>
  <c r="J233" i="18"/>
  <c r="J171" i="18"/>
  <c r="J111" i="18"/>
  <c r="J58" i="18"/>
  <c r="J324" i="18"/>
  <c r="J236" i="18"/>
  <c r="J187" i="18"/>
  <c r="J75" i="18"/>
  <c r="J351" i="18"/>
  <c r="J212" i="18"/>
  <c r="J88" i="18"/>
  <c r="J19" i="18"/>
  <c r="J355" i="18"/>
  <c r="J250" i="18"/>
  <c r="J327" i="18"/>
  <c r="J173" i="18"/>
  <c r="J336" i="18"/>
  <c r="J234" i="18"/>
  <c r="J165" i="18"/>
  <c r="J364" i="18"/>
  <c r="J346" i="18"/>
  <c r="J285" i="18"/>
  <c r="J279" i="18"/>
  <c r="J263" i="18"/>
  <c r="J243" i="18"/>
  <c r="J230" i="18"/>
  <c r="J200" i="18"/>
  <c r="J135" i="18"/>
  <c r="J150" i="18"/>
  <c r="J137" i="18"/>
  <c r="J116" i="18"/>
  <c r="J87" i="18"/>
  <c r="J56" i="18"/>
  <c r="J114" i="18"/>
  <c r="J31" i="18"/>
  <c r="J363" i="18"/>
  <c r="J307" i="18"/>
  <c r="J245" i="18"/>
  <c r="J209" i="18"/>
  <c r="J156" i="18"/>
  <c r="J124" i="18"/>
  <c r="J74" i="18"/>
  <c r="J308" i="18"/>
  <c r="J248" i="18"/>
  <c r="J191" i="18"/>
  <c r="J142" i="18"/>
  <c r="J123" i="18"/>
  <c r="J69" i="18"/>
  <c r="J34" i="18"/>
  <c r="J312" i="18"/>
  <c r="J247" i="18"/>
  <c r="J158" i="18"/>
  <c r="J30" i="18"/>
  <c r="J89" i="18"/>
  <c r="J352" i="18"/>
  <c r="J260" i="18"/>
  <c r="J249" i="18"/>
  <c r="J228" i="18"/>
  <c r="J149" i="18"/>
  <c r="J79" i="18"/>
  <c r="J92" i="18"/>
  <c r="J350" i="18"/>
  <c r="J320" i="18"/>
  <c r="J224" i="18"/>
  <c r="J148" i="18"/>
  <c r="J98" i="18"/>
  <c r="J18" i="18"/>
  <c r="J314" i="18"/>
  <c r="J261" i="18"/>
  <c r="J192" i="18"/>
  <c r="J109" i="18"/>
  <c r="J62" i="18"/>
  <c r="J315" i="18"/>
  <c r="J297" i="18"/>
  <c r="J227" i="18"/>
  <c r="J127" i="18"/>
  <c r="J7" i="18"/>
  <c r="J272" i="18"/>
  <c r="J204" i="18"/>
  <c r="J129" i="18"/>
  <c r="J48" i="18"/>
  <c r="J325" i="18"/>
  <c r="J220" i="18"/>
  <c r="J160" i="18"/>
  <c r="J22" i="18"/>
  <c r="J331" i="18"/>
  <c r="J259" i="18"/>
  <c r="J178" i="18"/>
  <c r="J147" i="18"/>
  <c r="J15" i="18"/>
  <c r="J345" i="18"/>
  <c r="J258" i="18"/>
  <c r="J198" i="18"/>
  <c r="J130" i="18"/>
  <c r="J101" i="18"/>
  <c r="J304" i="18"/>
  <c r="J188" i="18"/>
  <c r="J68" i="18"/>
  <c r="J339" i="18"/>
  <c r="J207" i="18"/>
  <c r="J72" i="18"/>
  <c r="J298" i="18"/>
  <c r="J256" i="18"/>
  <c r="J169" i="18"/>
  <c r="J365" i="18"/>
  <c r="J342" i="18"/>
  <c r="J291" i="18"/>
  <c r="J295" i="18"/>
  <c r="J269" i="18"/>
  <c r="J240" i="18"/>
  <c r="J232" i="18"/>
  <c r="J197" i="18"/>
  <c r="J157" i="18"/>
  <c r="J145" i="18"/>
  <c r="J125" i="18"/>
  <c r="J115" i="18"/>
  <c r="J107" i="18"/>
  <c r="J76" i="18"/>
  <c r="J82" i="18"/>
  <c r="J71" i="18"/>
  <c r="J349" i="18"/>
  <c r="J273" i="18"/>
  <c r="J264" i="18"/>
  <c r="J223" i="18"/>
  <c r="J146" i="18"/>
  <c r="J81" i="18"/>
  <c r="J33" i="18"/>
  <c r="J78" i="18"/>
  <c r="J348" i="18"/>
  <c r="J322" i="18"/>
  <c r="J262" i="18"/>
  <c r="J225" i="18"/>
  <c r="J126" i="18"/>
  <c r="J105" i="18"/>
  <c r="J353" i="18"/>
  <c r="J267" i="18"/>
  <c r="J175" i="18"/>
  <c r="J6" i="18"/>
  <c r="J25" i="18"/>
  <c r="J296" i="18"/>
  <c r="J195" i="18"/>
  <c r="J63" i="18"/>
  <c r="J26" i="18"/>
  <c r="J302" i="18"/>
  <c r="J246" i="18"/>
  <c r="J143" i="18"/>
  <c r="J45" i="18"/>
  <c r="J23" i="18"/>
  <c r="J316" i="18"/>
  <c r="J219" i="18"/>
  <c r="J128" i="18"/>
  <c r="J77" i="18"/>
  <c r="J97" i="18"/>
  <c r="J333" i="18"/>
  <c r="J270" i="18"/>
  <c r="J155" i="18"/>
  <c r="J60" i="18"/>
  <c r="J289" i="18"/>
  <c r="J139" i="18"/>
  <c r="J16" i="18"/>
  <c r="J121" i="18"/>
  <c r="J361" i="18"/>
  <c r="J266" i="18"/>
  <c r="J172" i="18"/>
  <c r="J35" i="18"/>
  <c r="J366" i="18"/>
  <c r="J281" i="18"/>
  <c r="J104" i="18"/>
  <c r="J94" i="18"/>
  <c r="J294" i="18"/>
  <c r="J190" i="18"/>
  <c r="J174" i="18"/>
  <c r="J10" i="18"/>
  <c r="J85" i="18"/>
  <c r="J278" i="18"/>
  <c r="J199" i="18"/>
  <c r="J138" i="18"/>
  <c r="J110" i="18"/>
  <c r="J310" i="18"/>
  <c r="J253" i="18"/>
  <c r="J168" i="18"/>
  <c r="J91" i="18"/>
  <c r="J55" i="18"/>
  <c r="J332" i="18"/>
  <c r="J181" i="18"/>
  <c r="J102" i="18"/>
  <c r="J362" i="18"/>
  <c r="J356" i="18"/>
  <c r="J201" i="18"/>
  <c r="J367" i="18"/>
  <c r="J99" i="18"/>
  <c r="J21" i="18"/>
  <c r="J231" i="18"/>
  <c r="J290" i="18"/>
  <c r="J80" i="18"/>
  <c r="J221" i="18"/>
  <c r="J50" i="18"/>
  <c r="J318" i="18"/>
  <c r="J100" i="18"/>
  <c r="J257" i="18"/>
  <c r="J103" i="18"/>
  <c r="J277" i="18"/>
  <c r="J136" i="18"/>
  <c r="J53" i="18"/>
  <c r="J309" i="18"/>
  <c r="J38" i="18"/>
  <c r="J360" i="18"/>
  <c r="J357" i="18"/>
  <c r="J153" i="18"/>
  <c r="J343" i="18"/>
  <c r="J255" i="18"/>
  <c r="J166" i="18"/>
  <c r="J24" i="18"/>
  <c r="J354" i="18"/>
  <c r="J254" i="18"/>
  <c r="J167" i="18"/>
  <c r="J36" i="18"/>
  <c r="J338" i="18"/>
  <c r="J241" i="18"/>
  <c r="J134" i="18"/>
  <c r="J42" i="18"/>
  <c r="J251" i="18"/>
  <c r="J152" i="18"/>
  <c r="J164" i="18"/>
  <c r="J235" i="18"/>
  <c r="J323" i="18"/>
  <c r="J29" i="18"/>
  <c r="J334" i="18"/>
  <c r="J237" i="18"/>
  <c r="J317" i="18"/>
  <c r="J226" i="18"/>
  <c r="J300" i="18"/>
  <c r="J96" i="18"/>
  <c r="J108" i="18"/>
  <c r="J12" i="18"/>
  <c r="J93" i="18"/>
  <c r="J305" i="18"/>
  <c r="J288" i="18"/>
  <c r="J280" i="18"/>
  <c r="J180" i="18"/>
  <c r="J28" i="18"/>
  <c r="J340" i="18"/>
  <c r="J244" i="18"/>
  <c r="J133" i="18"/>
  <c r="J54" i="18"/>
  <c r="J95" i="18"/>
  <c r="J328" i="18"/>
  <c r="J326" i="18"/>
  <c r="J163" i="18"/>
  <c r="J218" i="18"/>
  <c r="J215" i="18"/>
  <c r="J8" i="18"/>
  <c r="J132" i="18"/>
  <c r="J131" i="18"/>
  <c r="J193" i="18"/>
  <c r="J284" i="18"/>
  <c r="J11" i="18"/>
  <c r="J32" i="18"/>
  <c r="J203" i="18"/>
  <c r="J210" i="18"/>
  <c r="J293" i="18"/>
  <c r="J185" i="18"/>
  <c r="J283" i="18"/>
  <c r="J321" i="18"/>
  <c r="J184" i="18"/>
  <c r="J347" i="18"/>
  <c r="J242" i="18"/>
  <c r="J176" i="18"/>
  <c r="J90" i="18"/>
  <c r="J344" i="18"/>
  <c r="J216" i="18"/>
  <c r="J37" i="18"/>
  <c r="J52" i="18"/>
  <c r="J162" i="18"/>
  <c r="J161" i="18"/>
  <c r="J303" i="18"/>
  <c r="J117" i="18"/>
  <c r="J118" i="18"/>
  <c r="J46" i="18"/>
  <c r="J211" i="18"/>
  <c r="J206" i="18"/>
  <c r="J311" i="18"/>
  <c r="J106" i="18"/>
  <c r="J43" i="18"/>
  <c r="J202" i="18"/>
  <c r="J120" i="18"/>
  <c r="J122" i="18"/>
  <c r="J84" i="18"/>
  <c r="J83" i="18"/>
  <c r="J313" i="18"/>
  <c r="J44" i="18"/>
  <c r="J41" i="18"/>
  <c r="J67" i="18"/>
  <c r="J183" i="18"/>
  <c r="J286" i="18"/>
  <c r="J287" i="18"/>
  <c r="J113" i="18"/>
  <c r="J182" i="18"/>
  <c r="J189" i="18"/>
  <c r="J40" i="18"/>
  <c r="A14" i="4"/>
  <c r="O5" i="4"/>
  <c r="E17" i="4"/>
  <c r="D14" i="4"/>
  <c r="S4" i="4"/>
  <c r="AL360" i="18"/>
  <c r="AK360" i="18"/>
  <c r="C360" i="18"/>
  <c r="AK385" i="18"/>
  <c r="AK379" i="18"/>
  <c r="AK401" i="18"/>
  <c r="AK375" i="18"/>
  <c r="AK400" i="18"/>
  <c r="AK376" i="18"/>
  <c r="AK395" i="18"/>
  <c r="AK377" i="18"/>
  <c r="AK396" i="18"/>
  <c r="AK387" i="18"/>
  <c r="AK399" i="18"/>
  <c r="AK372" i="18"/>
  <c r="AK388" i="18"/>
  <c r="AK371" i="18"/>
  <c r="AK384" i="18"/>
  <c r="AK3" i="18"/>
  <c r="AK386" i="18"/>
  <c r="AF1" i="18"/>
  <c r="AK381" i="18"/>
  <c r="AK380" i="18"/>
  <c r="AK398" i="18"/>
  <c r="AK391" i="18"/>
  <c r="AK370" i="18"/>
  <c r="AK390" i="18"/>
  <c r="AK392" i="18"/>
  <c r="AK389" i="18"/>
  <c r="AK393" i="18"/>
  <c r="AK397" i="18"/>
  <c r="AK394" i="18"/>
  <c r="AK369" i="18"/>
  <c r="AK383" i="18"/>
  <c r="AK374" i="18"/>
  <c r="AK373" i="18"/>
  <c r="AK4" i="18"/>
  <c r="AK382" i="18"/>
  <c r="AK378" i="18"/>
  <c r="AK402" i="18"/>
  <c r="C395" i="18"/>
  <c r="C390" i="18"/>
  <c r="C386" i="18"/>
  <c r="C384" i="18"/>
  <c r="C401" i="18"/>
  <c r="C375" i="18"/>
  <c r="C402" i="18"/>
  <c r="C378" i="18"/>
  <c r="C370" i="18"/>
  <c r="C392" i="18"/>
  <c r="C377" i="18"/>
  <c r="C388" i="18"/>
  <c r="C371" i="18"/>
  <c r="C389" i="18"/>
  <c r="C381" i="18"/>
  <c r="C398" i="18"/>
  <c r="C387" i="18"/>
  <c r="C391" i="18"/>
  <c r="C382" i="18"/>
  <c r="C380" i="18"/>
  <c r="C385" i="18"/>
  <c r="C399" i="18"/>
  <c r="C373" i="18"/>
  <c r="C372" i="18"/>
  <c r="C394" i="18"/>
  <c r="C369" i="18"/>
  <c r="C397" i="18"/>
  <c r="C379" i="18"/>
  <c r="C396" i="18"/>
  <c r="C374" i="18"/>
  <c r="C383" i="18"/>
  <c r="C393" i="18"/>
  <c r="C400" i="18"/>
  <c r="C376" i="18"/>
  <c r="AK366" i="18"/>
  <c r="AL366" i="18"/>
  <c r="AL27" i="18"/>
  <c r="AL31" i="18"/>
  <c r="AL71" i="18"/>
  <c r="B10" i="5"/>
  <c r="D10" i="5"/>
  <c r="C10" i="5"/>
  <c r="S10" i="4"/>
  <c r="D78" i="4"/>
  <c r="D35" i="4"/>
  <c r="D69" i="4"/>
  <c r="D70" i="4"/>
  <c r="D102" i="4"/>
  <c r="D187" i="4"/>
  <c r="D181" i="4"/>
  <c r="D144" i="4"/>
  <c r="D202" i="4"/>
  <c r="D228" i="4"/>
  <c r="D264" i="4"/>
  <c r="D278" i="4"/>
  <c r="D309" i="4"/>
  <c r="D292" i="4"/>
  <c r="D355" i="4"/>
  <c r="D120" i="4"/>
  <c r="D328" i="4"/>
  <c r="D74" i="4"/>
  <c r="D28" i="4"/>
  <c r="D68" i="4"/>
  <c r="D130" i="4"/>
  <c r="D42" i="4"/>
  <c r="D188" i="4"/>
  <c r="D182" i="4"/>
  <c r="D145" i="4"/>
  <c r="D212" i="4"/>
  <c r="D230" i="4"/>
  <c r="D267" i="4"/>
  <c r="D280" i="4"/>
  <c r="D321" i="4"/>
  <c r="D305" i="4"/>
  <c r="D359" i="4"/>
  <c r="D87" i="4"/>
  <c r="D286" i="4"/>
  <c r="D345" i="4"/>
  <c r="D217" i="4"/>
  <c r="D88" i="4"/>
  <c r="D89" i="4"/>
  <c r="D143" i="4"/>
  <c r="D220" i="4"/>
  <c r="D252" i="4"/>
  <c r="D333" i="4"/>
  <c r="D24" i="4"/>
  <c r="D81" i="4"/>
  <c r="D134" i="4"/>
  <c r="D199" i="4"/>
  <c r="D251" i="4"/>
  <c r="D297" i="4"/>
  <c r="D349" i="4"/>
  <c r="D154" i="4"/>
  <c r="D23" i="4"/>
  <c r="D60" i="4"/>
  <c r="D106" i="4"/>
  <c r="D114" i="4"/>
  <c r="D109" i="4"/>
  <c r="D15" i="4"/>
  <c r="D193" i="4"/>
  <c r="D157" i="4"/>
  <c r="D141" i="4"/>
  <c r="D216" i="4"/>
  <c r="D244" i="4"/>
  <c r="D269" i="4"/>
  <c r="D299" i="4"/>
  <c r="D301" i="4"/>
  <c r="D307" i="4"/>
  <c r="D168" i="4"/>
  <c r="D119" i="4"/>
  <c r="D115" i="4"/>
  <c r="D62" i="4"/>
  <c r="D27" i="4"/>
  <c r="D58" i="4"/>
  <c r="D189" i="4"/>
  <c r="D159" i="4"/>
  <c r="D162" i="4"/>
  <c r="D219" i="4"/>
  <c r="D226" i="4"/>
  <c r="D268" i="4"/>
  <c r="D316" i="4"/>
  <c r="D296" i="4"/>
  <c r="D284" i="4"/>
  <c r="D350" i="4"/>
  <c r="D17" i="4"/>
  <c r="D25" i="4"/>
  <c r="D32" i="4"/>
  <c r="D52" i="4"/>
  <c r="D97" i="4"/>
  <c r="D73" i="4"/>
  <c r="D190" i="4"/>
  <c r="D158" i="4"/>
  <c r="D161" i="4"/>
  <c r="D222" i="4"/>
  <c r="D248" i="4"/>
  <c r="D266" i="4"/>
  <c r="D295" i="4"/>
  <c r="D327" i="4"/>
  <c r="D300" i="4"/>
  <c r="D348" i="4"/>
  <c r="D198" i="4"/>
  <c r="D53" i="4"/>
  <c r="D133" i="4"/>
  <c r="D197" i="4"/>
  <c r="D249" i="4"/>
  <c r="D325" i="4"/>
  <c r="D313" i="4"/>
  <c r="D356" i="4"/>
  <c r="D41" i="4"/>
  <c r="D175" i="4"/>
  <c r="D229" i="4"/>
  <c r="D335" i="4"/>
  <c r="D30" i="4"/>
  <c r="D341" i="4"/>
  <c r="D94" i="4"/>
  <c r="D275" i="4"/>
  <c r="D121" i="4"/>
  <c r="D16" i="4"/>
  <c r="D21" i="4"/>
  <c r="D215" i="4"/>
  <c r="D293" i="4"/>
  <c r="D90" i="4"/>
  <c r="D173" i="4"/>
  <c r="D127" i="4"/>
  <c r="D92" i="4"/>
  <c r="D123" i="4"/>
  <c r="D61" i="4"/>
  <c r="D20" i="4"/>
  <c r="D113" i="4"/>
  <c r="D194" i="4"/>
  <c r="D160" i="4"/>
  <c r="D169" i="4"/>
  <c r="D208" i="4"/>
  <c r="D243" i="4"/>
  <c r="D265" i="4"/>
  <c r="D312" i="4"/>
  <c r="D323" i="4"/>
  <c r="D344" i="4"/>
  <c r="D362" i="4"/>
  <c r="D259" i="4"/>
  <c r="D201" i="4"/>
  <c r="D96" i="4"/>
  <c r="D117" i="4"/>
  <c r="D26" i="4"/>
  <c r="D126" i="4"/>
  <c r="D131" i="4"/>
  <c r="D195" i="4"/>
  <c r="D147" i="4"/>
  <c r="D148" i="4"/>
  <c r="D223" i="4"/>
  <c r="D242" i="4"/>
  <c r="D257" i="4"/>
  <c r="D308" i="4"/>
  <c r="D322" i="4"/>
  <c r="D342" i="4"/>
  <c r="D361" i="4"/>
  <c r="D99" i="4"/>
  <c r="D340" i="4"/>
  <c r="D128" i="4"/>
  <c r="D116" i="4"/>
  <c r="D22" i="4"/>
  <c r="D103" i="4"/>
  <c r="D196" i="4"/>
  <c r="D146" i="4"/>
  <c r="D149" i="4"/>
  <c r="D214" i="4"/>
  <c r="D239" i="4"/>
  <c r="D258" i="4"/>
  <c r="D303" i="4"/>
  <c r="D314" i="4"/>
  <c r="D337" i="4"/>
  <c r="D352" i="4"/>
  <c r="D324" i="4"/>
  <c r="D164" i="4"/>
  <c r="D77" i="4"/>
  <c r="D80" i="4"/>
  <c r="D37" i="4"/>
  <c r="D65" i="4"/>
  <c r="D47" i="4"/>
  <c r="D192" i="4"/>
  <c r="D142" i="4"/>
  <c r="D240" i="4"/>
  <c r="D288" i="4"/>
  <c r="D346" i="4"/>
  <c r="D129" i="4"/>
  <c r="D245" i="4"/>
  <c r="D319" i="4"/>
  <c r="D271" i="4"/>
  <c r="D247" i="4"/>
  <c r="D225" i="4"/>
  <c r="D256" i="4"/>
  <c r="D57" i="4"/>
  <c r="D91" i="4"/>
  <c r="D49" i="4"/>
  <c r="D111" i="4"/>
  <c r="D38" i="4"/>
  <c r="D135" i="4"/>
  <c r="D177" i="4"/>
  <c r="D184" i="4"/>
  <c r="D221" i="4"/>
  <c r="D234" i="4"/>
  <c r="D253" i="4"/>
  <c r="D294" i="4"/>
  <c r="D315" i="4"/>
  <c r="D343" i="4"/>
  <c r="D358" i="4"/>
  <c r="D298" i="4"/>
  <c r="D203" i="4"/>
  <c r="D51" i="4"/>
  <c r="D48" i="4"/>
  <c r="D95" i="4"/>
  <c r="D108" i="4"/>
  <c r="D132" i="4"/>
  <c r="D137" i="4"/>
  <c r="D178" i="4"/>
  <c r="D183" i="4"/>
  <c r="D210" i="4"/>
  <c r="D235" i="4"/>
  <c r="D255" i="4"/>
  <c r="D310" i="4"/>
  <c r="D306" i="4"/>
  <c r="D338" i="4"/>
  <c r="D360" i="4"/>
  <c r="D98" i="4"/>
  <c r="D29" i="4"/>
  <c r="D44" i="4"/>
  <c r="D79" i="4"/>
  <c r="D101" i="4"/>
  <c r="D110" i="4"/>
  <c r="D63" i="4"/>
  <c r="D156" i="4"/>
  <c r="D176" i="4"/>
  <c r="D172" i="4"/>
  <c r="D218" i="4"/>
  <c r="D231" i="4"/>
  <c r="D254" i="4"/>
  <c r="D287" i="4"/>
  <c r="D302" i="4"/>
  <c r="D334" i="4"/>
  <c r="D56" i="4"/>
  <c r="D136" i="4"/>
  <c r="D273" i="4"/>
  <c r="D332" i="4"/>
  <c r="D66" i="4"/>
  <c r="D76" i="4"/>
  <c r="D84" i="4"/>
  <c r="D34" i="4"/>
  <c r="D112" i="4"/>
  <c r="D36" i="4"/>
  <c r="D138" i="4"/>
  <c r="D150" i="4"/>
  <c r="D200" i="4"/>
  <c r="D213" i="4"/>
  <c r="D236" i="4"/>
  <c r="D279" i="4"/>
  <c r="D330" i="4"/>
  <c r="D311" i="4"/>
  <c r="D339" i="4"/>
  <c r="D71" i="4"/>
  <c r="D55" i="4"/>
  <c r="D124" i="4"/>
  <c r="D153" i="4"/>
  <c r="D152" i="4"/>
  <c r="D204" i="4"/>
  <c r="D233" i="4"/>
  <c r="D318" i="4"/>
  <c r="D336" i="4"/>
  <c r="D18" i="4"/>
  <c r="D227" i="4"/>
  <c r="D46" i="4"/>
  <c r="D104" i="4"/>
  <c r="D72" i="4"/>
  <c r="D39" i="4"/>
  <c r="D105" i="4"/>
  <c r="D165" i="4"/>
  <c r="D171" i="4"/>
  <c r="D205" i="4"/>
  <c r="D232" i="4"/>
  <c r="D260" i="4"/>
  <c r="D276" i="4"/>
  <c r="D291" i="4"/>
  <c r="D283" i="4"/>
  <c r="D353" i="4"/>
  <c r="D85" i="4"/>
  <c r="D43" i="4"/>
  <c r="D45" i="4"/>
  <c r="D82" i="4"/>
  <c r="D33" i="4"/>
  <c r="D166" i="4"/>
  <c r="D170" i="4"/>
  <c r="D206" i="4"/>
  <c r="D241" i="4"/>
  <c r="D262" i="4"/>
  <c r="D274" i="4"/>
  <c r="D320" i="4"/>
  <c r="D282" i="4"/>
  <c r="D354" i="4"/>
  <c r="D59" i="4"/>
  <c r="D19" i="4"/>
  <c r="D40" i="4"/>
  <c r="D83" i="4"/>
  <c r="D191" i="4"/>
  <c r="D167" i="4"/>
  <c r="D155" i="4"/>
  <c r="D207" i="4"/>
  <c r="D238" i="4"/>
  <c r="D261" i="4"/>
  <c r="D277" i="4"/>
  <c r="D289" i="4"/>
  <c r="D329" i="4"/>
  <c r="D351" i="4"/>
  <c r="D54" i="4"/>
  <c r="D86" i="4"/>
  <c r="D100" i="4"/>
  <c r="D122" i="4"/>
  <c r="D185" i="4"/>
  <c r="D179" i="4"/>
  <c r="D139" i="4"/>
  <c r="D211" i="4"/>
  <c r="D246" i="4"/>
  <c r="D250" i="4"/>
  <c r="D272" i="4"/>
  <c r="D290" i="4"/>
  <c r="D331" i="4"/>
  <c r="D357" i="4"/>
  <c r="D118" i="4"/>
  <c r="D50" i="4"/>
  <c r="D31" i="4"/>
  <c r="D75" i="4"/>
  <c r="D186" i="4"/>
  <c r="D180" i="4"/>
  <c r="D140" i="4"/>
  <c r="D209" i="4"/>
  <c r="D237" i="4"/>
  <c r="D263" i="4"/>
  <c r="D270" i="4"/>
  <c r="D326" i="4"/>
  <c r="D364" i="4"/>
  <c r="D151" i="4"/>
  <c r="D107" i="4"/>
  <c r="D317" i="4"/>
  <c r="D174" i="4"/>
  <c r="D363" i="4"/>
  <c r="D285" i="4"/>
  <c r="D224" i="4"/>
  <c r="D125" i="4"/>
  <c r="D304" i="4"/>
  <c r="D93" i="4"/>
  <c r="D163" i="4"/>
  <c r="D67" i="4"/>
  <c r="D347" i="4"/>
  <c r="D64" i="4"/>
  <c r="D281" i="4"/>
  <c r="A43" i="5"/>
  <c r="A42" i="5"/>
  <c r="A41" i="5"/>
  <c r="A38" i="5"/>
  <c r="A40" i="5"/>
  <c r="A39" i="5"/>
  <c r="A35" i="5"/>
  <c r="A34" i="5"/>
  <c r="A37" i="5"/>
  <c r="A36" i="5"/>
  <c r="A33" i="5"/>
  <c r="AL347" i="18"/>
  <c r="AP337" i="18"/>
  <c r="AM336" i="18"/>
  <c r="AQ354" i="18"/>
  <c r="AN346" i="18"/>
  <c r="AK343" i="18"/>
  <c r="AL323" i="18"/>
  <c r="AP324" i="18"/>
  <c r="AM288" i="18"/>
  <c r="AQ311" i="18"/>
  <c r="AN322" i="18"/>
  <c r="AK277" i="18"/>
  <c r="AL298" i="18"/>
  <c r="AP284" i="18"/>
  <c r="AM291" i="18"/>
  <c r="AQ306" i="18"/>
  <c r="AN320" i="18"/>
  <c r="AK315" i="18"/>
  <c r="AL313" i="18"/>
  <c r="AP318" i="18"/>
  <c r="AM309" i="18"/>
  <c r="AQ271" i="18"/>
  <c r="AN269" i="18"/>
  <c r="AK260" i="18"/>
  <c r="AL248" i="18"/>
  <c r="AP242" i="18"/>
  <c r="AM253" i="18"/>
  <c r="AQ255" i="18"/>
  <c r="AN251" i="18"/>
  <c r="AK240" i="18"/>
  <c r="AL234" i="18"/>
  <c r="AP237" i="18"/>
  <c r="AM218" i="18"/>
  <c r="AQ233" i="18"/>
  <c r="AN214" i="18"/>
  <c r="AK219" i="18"/>
  <c r="AL211" i="18"/>
  <c r="AP204" i="18"/>
  <c r="AM212" i="18"/>
  <c r="AQ193" i="18"/>
  <c r="AN197" i="18"/>
  <c r="AK194" i="18"/>
  <c r="AL126" i="18"/>
  <c r="AP130" i="18"/>
  <c r="AM140" i="18"/>
  <c r="AQ137" i="18"/>
  <c r="AN158" i="18"/>
  <c r="AK172" i="18"/>
  <c r="AL170" i="18"/>
  <c r="AP165" i="18"/>
  <c r="AM162" i="18"/>
  <c r="AQ169" i="18"/>
  <c r="AN174" i="18"/>
  <c r="AK156" i="18"/>
  <c r="AL125" i="18"/>
  <c r="AP190" i="18"/>
  <c r="AM180" i="18"/>
  <c r="AQ184" i="18"/>
  <c r="AN183" i="18"/>
  <c r="AK102" i="18"/>
  <c r="AL90" i="18"/>
  <c r="AP64" i="18"/>
  <c r="AM75" i="18"/>
  <c r="AQ51" i="18"/>
  <c r="AN86" i="18"/>
  <c r="AK14" i="18"/>
  <c r="AK347" i="18"/>
  <c r="AL336" i="18"/>
  <c r="AP354" i="18"/>
  <c r="AM346" i="18"/>
  <c r="AQ342" i="18"/>
  <c r="AN329" i="18"/>
  <c r="AK323" i="18"/>
  <c r="AL288" i="18"/>
  <c r="AP311" i="18"/>
  <c r="AM322" i="18"/>
  <c r="AQ299" i="18"/>
  <c r="AN317" i="18"/>
  <c r="AK298" i="18"/>
  <c r="AL291" i="18"/>
  <c r="AP306" i="18"/>
  <c r="AM320" i="18"/>
  <c r="AQ304" i="18"/>
  <c r="AN310" i="18"/>
  <c r="AK313" i="18"/>
  <c r="AL309" i="18"/>
  <c r="AP271" i="18"/>
  <c r="AM269" i="18"/>
  <c r="AQ267" i="18"/>
  <c r="AN261" i="18"/>
  <c r="AK248" i="18"/>
  <c r="AL253" i="18"/>
  <c r="AP255" i="18"/>
  <c r="AM251" i="18"/>
  <c r="AQ225" i="18"/>
  <c r="AN217" i="18"/>
  <c r="AK234" i="18"/>
  <c r="AL218" i="18"/>
  <c r="AP233" i="18"/>
  <c r="AM214" i="18"/>
  <c r="AQ231" i="18"/>
  <c r="AN199" i="18"/>
  <c r="AK211" i="18"/>
  <c r="AL212" i="18"/>
  <c r="AP193" i="18"/>
  <c r="AM197" i="18"/>
  <c r="AQ192" i="18"/>
  <c r="AN178" i="18"/>
  <c r="AK126" i="18"/>
  <c r="AL140" i="18"/>
  <c r="AP137" i="18"/>
  <c r="AM158" i="18"/>
  <c r="AQ175" i="18"/>
  <c r="AN153" i="18"/>
  <c r="AK170" i="18"/>
  <c r="AL162" i="18"/>
  <c r="AP169" i="18"/>
  <c r="AM174" i="18"/>
  <c r="AQ157" i="18"/>
  <c r="AN128" i="18"/>
  <c r="AK125" i="18"/>
  <c r="AL180" i="18"/>
  <c r="AP184" i="18"/>
  <c r="AM183" i="18"/>
  <c r="AQ104" i="18"/>
  <c r="AN95" i="18"/>
  <c r="AK90" i="18"/>
  <c r="AL75" i="18"/>
  <c r="AP51" i="18"/>
  <c r="AM86" i="18"/>
  <c r="AQ118" i="18"/>
  <c r="AN116" i="18"/>
  <c r="AK28" i="18"/>
  <c r="AL121" i="18"/>
  <c r="AP35" i="18"/>
  <c r="AQ353" i="18"/>
  <c r="AN337" i="18"/>
  <c r="AK336" i="18"/>
  <c r="AL346" i="18"/>
  <c r="AP342" i="18"/>
  <c r="AM329" i="18"/>
  <c r="AQ327" i="18"/>
  <c r="AN324" i="18"/>
  <c r="AK288" i="18"/>
  <c r="AL322" i="18"/>
  <c r="AP299" i="18"/>
  <c r="AM317" i="18"/>
  <c r="AQ282" i="18"/>
  <c r="AN284" i="18"/>
  <c r="AK291" i="18"/>
  <c r="AL320" i="18"/>
  <c r="AP304" i="18"/>
  <c r="AM310" i="18"/>
  <c r="AQ297" i="18"/>
  <c r="AN318" i="18"/>
  <c r="AK309" i="18"/>
  <c r="AL269" i="18"/>
  <c r="AP267" i="18"/>
  <c r="AM261" i="18"/>
  <c r="AQ246" i="18"/>
  <c r="AN242" i="18"/>
  <c r="AK253" i="18"/>
  <c r="AL251" i="18"/>
  <c r="AP225" i="18"/>
  <c r="AM217" i="18"/>
  <c r="AQ239" i="18"/>
  <c r="AN237" i="18"/>
  <c r="AK218" i="18"/>
  <c r="AL214" i="18"/>
  <c r="AP231" i="18"/>
  <c r="AM199" i="18"/>
  <c r="AQ202" i="18"/>
  <c r="AN204" i="18"/>
  <c r="AK212" i="18"/>
  <c r="AL197" i="18"/>
  <c r="AP192" i="18"/>
  <c r="AM178" i="18"/>
  <c r="AQ145" i="18"/>
  <c r="AN130" i="18"/>
  <c r="AK140" i="18"/>
  <c r="AL158" i="18"/>
  <c r="AP175" i="18"/>
  <c r="AM153" i="18"/>
  <c r="AQ150" i="18"/>
  <c r="AN165" i="18"/>
  <c r="AK162" i="18"/>
  <c r="AL174" i="18"/>
  <c r="AP157" i="18"/>
  <c r="AM128" i="18"/>
  <c r="AQ124" i="18"/>
  <c r="AN190" i="18"/>
  <c r="AK180" i="18"/>
  <c r="AL183" i="18"/>
  <c r="AP104" i="18"/>
  <c r="AM95" i="18"/>
  <c r="AQ107" i="18"/>
  <c r="AN64" i="18"/>
  <c r="AK75" i="18"/>
  <c r="AL86" i="18"/>
  <c r="AP118" i="18"/>
  <c r="AM116" i="18"/>
  <c r="AQ119" i="18"/>
  <c r="AN41" i="18"/>
  <c r="AK121" i="18"/>
  <c r="AP353" i="18"/>
  <c r="AM337" i="18"/>
  <c r="AQ349" i="18"/>
  <c r="AN354" i="18"/>
  <c r="AK346" i="18"/>
  <c r="AL329" i="18"/>
  <c r="AP327" i="18"/>
  <c r="AM324" i="18"/>
  <c r="AQ307" i="18"/>
  <c r="AN311" i="18"/>
  <c r="AK322" i="18"/>
  <c r="AL317" i="18"/>
  <c r="AP282" i="18"/>
  <c r="AM284" i="18"/>
  <c r="AQ292" i="18"/>
  <c r="AN306" i="18"/>
  <c r="AK320" i="18"/>
  <c r="AL310" i="18"/>
  <c r="AP297" i="18"/>
  <c r="AM318" i="18"/>
  <c r="AQ278" i="18"/>
  <c r="AN271" i="18"/>
  <c r="AK269" i="18"/>
  <c r="AL261" i="18"/>
  <c r="AP246" i="18"/>
  <c r="AM242" i="18"/>
  <c r="AQ258" i="18"/>
  <c r="AN255" i="18"/>
  <c r="AK251" i="18"/>
  <c r="AL217" i="18"/>
  <c r="AP239" i="18"/>
  <c r="AM237" i="18"/>
  <c r="AQ228" i="18"/>
  <c r="AN233" i="18"/>
  <c r="AK214" i="18"/>
  <c r="AL199" i="18"/>
  <c r="AP202" i="18"/>
  <c r="AM204" i="18"/>
  <c r="AQ206" i="18"/>
  <c r="AN193" i="18"/>
  <c r="AK197" i="18"/>
  <c r="AL178" i="18"/>
  <c r="AP145" i="18"/>
  <c r="AM130" i="18"/>
  <c r="AQ141" i="18"/>
  <c r="AN137" i="18"/>
  <c r="AK158" i="18"/>
  <c r="AL153" i="18"/>
  <c r="AP150" i="18"/>
  <c r="AM165" i="18"/>
  <c r="AQ163" i="18"/>
  <c r="AN169" i="18"/>
  <c r="AK174" i="18"/>
  <c r="AL128" i="18"/>
  <c r="AP124" i="18"/>
  <c r="AM190" i="18"/>
  <c r="AQ182" i="18"/>
  <c r="AN184" i="18"/>
  <c r="AK183" i="18"/>
  <c r="AL95" i="18"/>
  <c r="AP107" i="18"/>
  <c r="AM64" i="18"/>
  <c r="AQ59" i="18"/>
  <c r="AN51" i="18"/>
  <c r="AK86" i="18"/>
  <c r="AL116" i="18"/>
  <c r="AP119" i="18"/>
  <c r="AM41" i="18"/>
  <c r="AQ70" i="18"/>
  <c r="AL365" i="18"/>
  <c r="AL362" i="18"/>
  <c r="AL358" i="18"/>
  <c r="AL368" i="18"/>
  <c r="AL337" i="18"/>
  <c r="AP349" i="18"/>
  <c r="AM354" i="18"/>
  <c r="AQ351" i="18"/>
  <c r="AN342" i="18"/>
  <c r="AK329" i="18"/>
  <c r="AL324" i="18"/>
  <c r="AP307" i="18"/>
  <c r="AM311" i="18"/>
  <c r="AQ274" i="18"/>
  <c r="AN299" i="18"/>
  <c r="AK317" i="18"/>
  <c r="AL284" i="18"/>
  <c r="AP292" i="18"/>
  <c r="AM306" i="18"/>
  <c r="AQ316" i="18"/>
  <c r="AN304" i="18"/>
  <c r="AK310" i="18"/>
  <c r="AL318" i="18"/>
  <c r="AP278" i="18"/>
  <c r="AM271" i="18"/>
  <c r="AQ270" i="18"/>
  <c r="AN267" i="18"/>
  <c r="AK261" i="18"/>
  <c r="AL242" i="18"/>
  <c r="AP258" i="18"/>
  <c r="AM255" i="18"/>
  <c r="AQ252" i="18"/>
  <c r="AN225" i="18"/>
  <c r="AK217" i="18"/>
  <c r="AL237" i="18"/>
  <c r="AP228" i="18"/>
  <c r="AM233" i="18"/>
  <c r="AQ222" i="18"/>
  <c r="AN231" i="18"/>
  <c r="AK199" i="18"/>
  <c r="AL204" i="18"/>
  <c r="AP206" i="18"/>
  <c r="AM193" i="18"/>
  <c r="AQ196" i="18"/>
  <c r="AN192" i="18"/>
  <c r="AK178" i="18"/>
  <c r="AL130" i="18"/>
  <c r="AP141" i="18"/>
  <c r="AM137" i="18"/>
  <c r="AQ147" i="18"/>
  <c r="AN175" i="18"/>
  <c r="AK153" i="18"/>
  <c r="AL165" i="18"/>
  <c r="AP163" i="18"/>
  <c r="AM169" i="18"/>
  <c r="AQ173" i="18"/>
  <c r="AN157" i="18"/>
  <c r="AK128" i="18"/>
  <c r="AL190" i="18"/>
  <c r="AP182" i="18"/>
  <c r="AM184" i="18"/>
  <c r="AQ73" i="18"/>
  <c r="AN104" i="18"/>
  <c r="AK95" i="18"/>
  <c r="AL64" i="18"/>
  <c r="AP59" i="18"/>
  <c r="AM51" i="18"/>
  <c r="AQ33" i="18"/>
  <c r="AN118" i="18"/>
  <c r="AK116" i="18"/>
  <c r="AL41" i="18"/>
  <c r="AP70" i="18"/>
  <c r="AM35" i="18"/>
  <c r="AK365" i="18"/>
  <c r="AK362" i="18"/>
  <c r="AK358" i="18"/>
  <c r="AK368" i="18"/>
  <c r="AN353" i="18"/>
  <c r="AK337" i="18"/>
  <c r="AL354" i="18"/>
  <c r="AP351" i="18"/>
  <c r="AM342" i="18"/>
  <c r="AQ333" i="18"/>
  <c r="AN327" i="18"/>
  <c r="AK324" i="18"/>
  <c r="AL311" i="18"/>
  <c r="AP274" i="18"/>
  <c r="AM299" i="18"/>
  <c r="AQ279" i="18"/>
  <c r="AN282" i="18"/>
  <c r="AK284" i="18"/>
  <c r="AL306" i="18"/>
  <c r="AP316" i="18"/>
  <c r="AM304" i="18"/>
  <c r="AQ312" i="18"/>
  <c r="AN297" i="18"/>
  <c r="AK318" i="18"/>
  <c r="AL271" i="18"/>
  <c r="AP270" i="18"/>
  <c r="AM267" i="18"/>
  <c r="AQ245" i="18"/>
  <c r="AN246" i="18"/>
  <c r="AK242" i="18"/>
  <c r="AL255" i="18"/>
  <c r="AP252" i="18"/>
  <c r="AM225" i="18"/>
  <c r="AQ230" i="18"/>
  <c r="AN239" i="18"/>
  <c r="AK237" i="18"/>
  <c r="AL233" i="18"/>
  <c r="AP222" i="18"/>
  <c r="AM231" i="18"/>
  <c r="AQ201" i="18"/>
  <c r="AN202" i="18"/>
  <c r="AK204" i="18"/>
  <c r="AL193" i="18"/>
  <c r="AP196" i="18"/>
  <c r="AM192" i="18"/>
  <c r="AQ177" i="18"/>
  <c r="AN145" i="18"/>
  <c r="AK130" i="18"/>
  <c r="AL137" i="18"/>
  <c r="AP147" i="18"/>
  <c r="AM175" i="18"/>
  <c r="AQ151" i="18"/>
  <c r="AN150" i="18"/>
  <c r="AK165" i="18"/>
  <c r="AL169" i="18"/>
  <c r="AP173" i="18"/>
  <c r="AM157" i="18"/>
  <c r="AQ129" i="18"/>
  <c r="AN124" i="18"/>
  <c r="AK190" i="18"/>
  <c r="AL184" i="18"/>
  <c r="AP73" i="18"/>
  <c r="AM104" i="18"/>
  <c r="AQ76" i="18"/>
  <c r="AN107" i="18"/>
  <c r="AK64" i="18"/>
  <c r="AL51" i="18"/>
  <c r="AP33" i="18"/>
  <c r="AM118" i="18"/>
  <c r="AQ8" i="18"/>
  <c r="AN119" i="18"/>
  <c r="AK41" i="18"/>
  <c r="AL35" i="18"/>
  <c r="AM353" i="18"/>
  <c r="AQ338" i="18"/>
  <c r="AN349" i="18"/>
  <c r="AK354" i="18"/>
  <c r="AL342" i="18"/>
  <c r="AP333" i="18"/>
  <c r="AM327" i="18"/>
  <c r="AQ332" i="18"/>
  <c r="AN307" i="18"/>
  <c r="AK311" i="18"/>
  <c r="AL299" i="18"/>
  <c r="AP279" i="18"/>
  <c r="AM282" i="18"/>
  <c r="AQ293" i="18"/>
  <c r="AN292" i="18"/>
  <c r="AK306" i="18"/>
  <c r="AL304" i="18"/>
  <c r="AP312" i="18"/>
  <c r="AM297" i="18"/>
  <c r="AQ273" i="18"/>
  <c r="AN278" i="18"/>
  <c r="AK271" i="18"/>
  <c r="AL267" i="18"/>
  <c r="AP245" i="18"/>
  <c r="AM246" i="18"/>
  <c r="AQ243" i="18"/>
  <c r="AN258" i="18"/>
  <c r="AK255" i="18"/>
  <c r="AL225" i="18"/>
  <c r="AP230" i="18"/>
  <c r="AM239" i="18"/>
  <c r="AQ224" i="18"/>
  <c r="AN228" i="18"/>
  <c r="AK233" i="18"/>
  <c r="AL231" i="18"/>
  <c r="AP201" i="18"/>
  <c r="AM202" i="18"/>
  <c r="AQ213" i="18"/>
  <c r="AN206" i="18"/>
  <c r="AK193" i="18"/>
  <c r="AL192" i="18"/>
  <c r="AP177" i="18"/>
  <c r="AM145" i="18"/>
  <c r="AQ138" i="18"/>
  <c r="AN141" i="18"/>
  <c r="AK137" i="18"/>
  <c r="AL175" i="18"/>
  <c r="AP151" i="18"/>
  <c r="AM150" i="18"/>
  <c r="AQ136" i="18"/>
  <c r="AN163" i="18"/>
  <c r="AK169" i="18"/>
  <c r="AL157" i="18"/>
  <c r="AP129" i="18"/>
  <c r="AL353" i="18"/>
  <c r="AP338" i="18"/>
  <c r="AM349" i="18"/>
  <c r="AQ339" i="18"/>
  <c r="AN351" i="18"/>
  <c r="AK342" i="18"/>
  <c r="AL327" i="18"/>
  <c r="AP332" i="18"/>
  <c r="AM307" i="18"/>
  <c r="AQ302" i="18"/>
  <c r="AN274" i="18"/>
  <c r="AK299" i="18"/>
  <c r="AL282" i="18"/>
  <c r="AP293" i="18"/>
  <c r="AM292" i="18"/>
  <c r="AQ285" i="18"/>
  <c r="AN316" i="18"/>
  <c r="AK304" i="18"/>
  <c r="AL297" i="18"/>
  <c r="AP273" i="18"/>
  <c r="AM278" i="18"/>
  <c r="AQ266" i="18"/>
  <c r="AN270" i="18"/>
  <c r="AK267" i="18"/>
  <c r="AL246" i="18"/>
  <c r="AP243" i="18"/>
  <c r="AM258" i="18"/>
  <c r="AQ254" i="18"/>
  <c r="AN252" i="18"/>
  <c r="AK225" i="18"/>
  <c r="AL239" i="18"/>
  <c r="AP224" i="18"/>
  <c r="AM228" i="18"/>
  <c r="AQ226" i="18"/>
  <c r="AN222" i="18"/>
  <c r="AK231" i="18"/>
  <c r="AL202" i="18"/>
  <c r="AP213" i="18"/>
  <c r="AM206" i="18"/>
  <c r="AQ200" i="18"/>
  <c r="AN196" i="18"/>
  <c r="AK192" i="18"/>
  <c r="AL145" i="18"/>
  <c r="AP138" i="18"/>
  <c r="AM141" i="18"/>
  <c r="AQ132" i="18"/>
  <c r="AN147" i="18"/>
  <c r="AK175" i="18"/>
  <c r="AL150" i="18"/>
  <c r="AP136" i="18"/>
  <c r="AM163" i="18"/>
  <c r="AQ166" i="18"/>
  <c r="AN173" i="18"/>
  <c r="AK157" i="18"/>
  <c r="AL124" i="18"/>
  <c r="AP188" i="18"/>
  <c r="AM182" i="18"/>
  <c r="AQ179" i="18"/>
  <c r="AN73" i="18"/>
  <c r="AK104" i="18"/>
  <c r="AL107" i="18"/>
  <c r="AP85" i="18"/>
  <c r="AM59" i="18"/>
  <c r="AK353" i="18"/>
  <c r="AL349" i="18"/>
  <c r="AP339" i="18"/>
  <c r="AM351" i="18"/>
  <c r="AQ331" i="18"/>
  <c r="AN333" i="18"/>
  <c r="AK327" i="18"/>
  <c r="AL307" i="18"/>
  <c r="AP302" i="18"/>
  <c r="AM274" i="18"/>
  <c r="AQ289" i="18"/>
  <c r="AN279" i="18"/>
  <c r="AK282" i="18"/>
  <c r="AL292" i="18"/>
  <c r="AP285" i="18"/>
  <c r="AM316" i="18"/>
  <c r="AQ314" i="18"/>
  <c r="AN312" i="18"/>
  <c r="AK297" i="18"/>
  <c r="AL278" i="18"/>
  <c r="AP266" i="18"/>
  <c r="AM270" i="18"/>
  <c r="AQ265" i="18"/>
  <c r="AN245" i="18"/>
  <c r="AK246" i="18"/>
  <c r="AL258" i="18"/>
  <c r="AP254" i="18"/>
  <c r="AM252" i="18"/>
  <c r="AQ223" i="18"/>
  <c r="AN230" i="18"/>
  <c r="AK355" i="18"/>
  <c r="AK357" i="18"/>
  <c r="AK356" i="18"/>
  <c r="AL338" i="18"/>
  <c r="AP348" i="18"/>
  <c r="AM339" i="18"/>
  <c r="AQ345" i="18"/>
  <c r="AN331" i="18"/>
  <c r="AK333" i="18"/>
  <c r="AL332" i="18"/>
  <c r="AP308" i="18"/>
  <c r="AM302" i="18"/>
  <c r="AQ280" i="18"/>
  <c r="AN289" i="18"/>
  <c r="AK279" i="18"/>
  <c r="AL293" i="18"/>
  <c r="AP286" i="18"/>
  <c r="AM285" i="18"/>
  <c r="AQ272" i="18"/>
  <c r="AN314" i="18"/>
  <c r="AK312" i="18"/>
  <c r="AL273" i="18"/>
  <c r="AP287" i="18"/>
  <c r="AM266" i="18"/>
  <c r="AQ264" i="18"/>
  <c r="AN265" i="18"/>
  <c r="AK245" i="18"/>
  <c r="AL243" i="18"/>
  <c r="AP259" i="18"/>
  <c r="AM254" i="18"/>
  <c r="AQ250" i="18"/>
  <c r="AN223" i="18"/>
  <c r="AK230" i="18"/>
  <c r="AL224" i="18"/>
  <c r="AP220" i="18"/>
  <c r="AM226" i="18"/>
  <c r="AQ215" i="18"/>
  <c r="AN227" i="18"/>
  <c r="AK201" i="18"/>
  <c r="AL213" i="18"/>
  <c r="AP203" i="18"/>
  <c r="AM200" i="18"/>
  <c r="AQ195" i="18"/>
  <c r="AN135" i="18"/>
  <c r="AK177" i="18"/>
  <c r="AL138" i="18"/>
  <c r="AP139" i="18"/>
  <c r="AM132" i="18"/>
  <c r="AQ160" i="18"/>
  <c r="AN154" i="18"/>
  <c r="AK151" i="18"/>
  <c r="AL136" i="18"/>
  <c r="AP161" i="18"/>
  <c r="AM166" i="18"/>
  <c r="AQ171" i="18"/>
  <c r="AN149" i="18"/>
  <c r="AK129" i="18"/>
  <c r="AL188" i="18"/>
  <c r="AP181" i="18"/>
  <c r="AM179" i="18"/>
  <c r="AQ74" i="18"/>
  <c r="AN105" i="18"/>
  <c r="AQ350" i="18"/>
  <c r="AN344" i="18"/>
  <c r="AK338" i="18"/>
  <c r="AL339" i="18"/>
  <c r="AP345" i="18"/>
  <c r="AM331" i="18"/>
  <c r="AQ330" i="18"/>
  <c r="AN325" i="18"/>
  <c r="AK332" i="18"/>
  <c r="AL302" i="18"/>
  <c r="AP280" i="18"/>
  <c r="AM289" i="18"/>
  <c r="AQ294" i="18"/>
  <c r="AN296" i="18"/>
  <c r="AK293" i="18"/>
  <c r="AL285" i="18"/>
  <c r="AP272" i="18"/>
  <c r="AM314" i="18"/>
  <c r="AQ303" i="18"/>
  <c r="AN305" i="18"/>
  <c r="AK273" i="18"/>
  <c r="AL266" i="18"/>
  <c r="AP264" i="18"/>
  <c r="AM265" i="18"/>
  <c r="AQ249" i="18"/>
  <c r="AN247" i="18"/>
  <c r="AK243" i="18"/>
  <c r="AL254" i="18"/>
  <c r="AP250" i="18"/>
  <c r="AM223" i="18"/>
  <c r="AQ216" i="18"/>
  <c r="AN238" i="18"/>
  <c r="AK224" i="18"/>
  <c r="AL226" i="18"/>
  <c r="AP215" i="18"/>
  <c r="AM227" i="18"/>
  <c r="AQ210" i="18"/>
  <c r="AN209" i="18"/>
  <c r="AK213" i="18"/>
  <c r="AL200" i="18"/>
  <c r="AP195" i="18"/>
  <c r="AM135" i="18"/>
  <c r="AQ176" i="18"/>
  <c r="AN142" i="18"/>
  <c r="AK138" i="18"/>
  <c r="AL132" i="18"/>
  <c r="AP160" i="18"/>
  <c r="AM154" i="18"/>
  <c r="AQ152" i="18"/>
  <c r="AN133" i="18"/>
  <c r="AK136" i="18"/>
  <c r="AL166" i="18"/>
  <c r="AP171" i="18"/>
  <c r="AM149" i="18"/>
  <c r="AQ127" i="18"/>
  <c r="AN123" i="18"/>
  <c r="AK188" i="18"/>
  <c r="AL179" i="18"/>
  <c r="AP74" i="18"/>
  <c r="AM105" i="18"/>
  <c r="AQ77" i="18"/>
  <c r="AP350" i="18"/>
  <c r="AN338" i="18"/>
  <c r="AL340" i="18"/>
  <c r="AK330" i="18"/>
  <c r="AN328" i="18"/>
  <c r="AQ276" i="18"/>
  <c r="AM298" i="18"/>
  <c r="AP291" i="18"/>
  <c r="AL321" i="18"/>
  <c r="AK305" i="18"/>
  <c r="AN287" i="18"/>
  <c r="AL270" i="18"/>
  <c r="AQ261" i="18"/>
  <c r="AM244" i="18"/>
  <c r="AP257" i="18"/>
  <c r="AL250" i="18"/>
  <c r="AN229" i="18"/>
  <c r="AL215" i="18"/>
  <c r="AL201" i="18"/>
  <c r="AK208" i="18"/>
  <c r="AP207" i="18"/>
  <c r="AN195" i="18"/>
  <c r="AN177" i="18"/>
  <c r="AM146" i="18"/>
  <c r="AK139" i="18"/>
  <c r="AK147" i="18"/>
  <c r="AQ153" i="18"/>
  <c r="AM161" i="18"/>
  <c r="AM173" i="18"/>
  <c r="AL148" i="18"/>
  <c r="AK123" i="18"/>
  <c r="AN182" i="18"/>
  <c r="AM186" i="18"/>
  <c r="AP90" i="18"/>
  <c r="AM85" i="18"/>
  <c r="AQ6" i="18"/>
  <c r="AN122" i="18"/>
  <c r="AM26" i="18"/>
  <c r="AL34" i="18"/>
  <c r="AM70" i="18"/>
  <c r="AM81" i="18"/>
  <c r="AQ21" i="18"/>
  <c r="AN58" i="18"/>
  <c r="AK50" i="18"/>
  <c r="AL11" i="18"/>
  <c r="AP98" i="18"/>
  <c r="AM108" i="18"/>
  <c r="AQ48" i="18"/>
  <c r="AN49" i="18"/>
  <c r="AK91" i="18"/>
  <c r="AL114" i="18"/>
  <c r="AP12" i="18"/>
  <c r="AM19" i="18"/>
  <c r="AQ87" i="18"/>
  <c r="AN56" i="18"/>
  <c r="AK36" i="18"/>
  <c r="AL96" i="18"/>
  <c r="AP10" i="18"/>
  <c r="AM27" i="18"/>
  <c r="AM338" i="18"/>
  <c r="AK340" i="18"/>
  <c r="AN343" i="18"/>
  <c r="AQ323" i="18"/>
  <c r="AM328" i="18"/>
  <c r="AL289" i="18"/>
  <c r="AQ296" i="18"/>
  <c r="AK321" i="18"/>
  <c r="AN319" i="18"/>
  <c r="AQ290" i="18"/>
  <c r="AM287" i="18"/>
  <c r="AK270" i="18"/>
  <c r="AP261" i="18"/>
  <c r="AL355" i="18"/>
  <c r="AK364" i="18"/>
  <c r="AK352" i="18"/>
  <c r="AN335" i="18"/>
  <c r="AQ326" i="18"/>
  <c r="AM325" i="18"/>
  <c r="AK307" i="18"/>
  <c r="AP322" i="18"/>
  <c r="AL300" i="18"/>
  <c r="AK286" i="18"/>
  <c r="AN272" i="18"/>
  <c r="AL312" i="18"/>
  <c r="AQ318" i="18"/>
  <c r="AM263" i="18"/>
  <c r="AP260" i="18"/>
  <c r="AL249" i="18"/>
  <c r="AK254" i="18"/>
  <c r="AP223" i="18"/>
  <c r="AN234" i="18"/>
  <c r="AL236" i="18"/>
  <c r="AQ232" i="18"/>
  <c r="AQ227" i="18"/>
  <c r="AP211" i="18"/>
  <c r="AN198" i="18"/>
  <c r="AN200" i="18"/>
  <c r="AM194" i="18"/>
  <c r="AK176" i="18"/>
  <c r="AP143" i="18"/>
  <c r="AP132" i="18"/>
  <c r="AM152" i="18"/>
  <c r="AM136" i="18"/>
  <c r="AL168" i="18"/>
  <c r="AQ156" i="18"/>
  <c r="AQ190" i="18"/>
  <c r="AQ189" i="18"/>
  <c r="AL73" i="18"/>
  <c r="AL103" i="18"/>
  <c r="AL65" i="18"/>
  <c r="AQ37" i="18"/>
  <c r="AM115" i="18"/>
  <c r="AK359" i="18"/>
  <c r="AQ344" i="18"/>
  <c r="AK335" i="18"/>
  <c r="AN326" i="18"/>
  <c r="AQ334" i="18"/>
  <c r="AM308" i="18"/>
  <c r="AK274" i="18"/>
  <c r="AP317" i="18"/>
  <c r="AL283" i="18"/>
  <c r="AK272" i="18"/>
  <c r="AN303" i="18"/>
  <c r="AQ281" i="18"/>
  <c r="AM260" i="18"/>
  <c r="AP248" i="18"/>
  <c r="AL256" i="18"/>
  <c r="AK223" i="18"/>
  <c r="AQ238" i="18"/>
  <c r="AP218" i="18"/>
  <c r="AN232" i="18"/>
  <c r="AL227" i="18"/>
  <c r="AM211" i="18"/>
  <c r="AK198" i="18"/>
  <c r="AP191" i="18"/>
  <c r="AP135" i="18"/>
  <c r="AM143" i="18"/>
  <c r="AK132" i="18"/>
  <c r="AL172" i="18"/>
  <c r="AQ170" i="18"/>
  <c r="AN156" i="18"/>
  <c r="AL127" i="18"/>
  <c r="AN188" i="18"/>
  <c r="AN189" i="18"/>
  <c r="AN74" i="18"/>
  <c r="AP95" i="18"/>
  <c r="AL18" i="18"/>
  <c r="AP75" i="18"/>
  <c r="AN37" i="18"/>
  <c r="AL42" i="18"/>
  <c r="AQ116" i="18"/>
  <c r="AL356" i="18"/>
  <c r="AK350" i="18"/>
  <c r="AP336" i="18"/>
  <c r="AL351" i="18"/>
  <c r="AP330" i="18"/>
  <c r="AM276" i="18"/>
  <c r="AK300" i="18"/>
  <c r="AN293" i="18"/>
  <c r="AK285" i="18"/>
  <c r="AQ319" i="18"/>
  <c r="AN290" i="18"/>
  <c r="AL263" i="18"/>
  <c r="AL247" i="18"/>
  <c r="AL259" i="18"/>
  <c r="AK250" i="18"/>
  <c r="AK216" i="18"/>
  <c r="AM236" i="18"/>
  <c r="AM232" i="18"/>
  <c r="AQ208" i="18"/>
  <c r="AL203" i="18"/>
  <c r="AM195" i="18"/>
  <c r="AQ143" i="18"/>
  <c r="AQ131" i="18"/>
  <c r="AL154" i="18"/>
  <c r="AP133" i="18"/>
  <c r="AK163" i="18"/>
  <c r="AL173" i="18"/>
  <c r="AN129" i="18"/>
  <c r="AK185" i="18"/>
  <c r="AM189" i="18"/>
  <c r="AQ102" i="18"/>
  <c r="AQ85" i="18"/>
  <c r="AP6" i="18"/>
  <c r="AL33" i="18"/>
  <c r="AN115" i="18"/>
  <c r="AL119" i="18"/>
  <c r="AQ61" i="18"/>
  <c r="AN43" i="18"/>
  <c r="AQ97" i="18"/>
  <c r="AM31" i="18"/>
  <c r="AP63" i="18"/>
  <c r="AL52" i="18"/>
  <c r="AK13" i="18"/>
  <c r="AN111" i="18"/>
  <c r="AQ49" i="18"/>
  <c r="AM91" i="18"/>
  <c r="AP29" i="18"/>
  <c r="AK114" i="18"/>
  <c r="AN12" i="18"/>
  <c r="AQ66" i="18"/>
  <c r="AM87" i="18"/>
  <c r="AP44" i="18"/>
  <c r="AL47" i="18"/>
  <c r="AK7" i="18"/>
  <c r="AN16" i="18"/>
  <c r="AP55" i="18"/>
  <c r="AP344" i="18"/>
  <c r="AL274" i="18"/>
  <c r="AM273" i="18"/>
  <c r="AM257" i="18"/>
  <c r="AM207" i="18"/>
  <c r="AL131" i="18"/>
  <c r="AL171" i="18"/>
  <c r="AQ90" i="18"/>
  <c r="AL61" i="18"/>
  <c r="AL108" i="18"/>
  <c r="AM83" i="18"/>
  <c r="AK44" i="18"/>
  <c r="AM101" i="18"/>
  <c r="AL98" i="18"/>
  <c r="AK24" i="18"/>
  <c r="AQ298" i="18"/>
  <c r="AK316" i="18"/>
  <c r="AL281" i="18"/>
  <c r="AP235" i="18"/>
  <c r="AQ198" i="18"/>
  <c r="AK168" i="18"/>
  <c r="AK65" i="18"/>
  <c r="AK23" i="18"/>
  <c r="AL5" i="18"/>
  <c r="AN67" i="18"/>
  <c r="AL69" i="18"/>
  <c r="AK84" i="18"/>
  <c r="AQ78" i="18"/>
  <c r="AQ347" i="18"/>
  <c r="AN336" i="18"/>
  <c r="AK351" i="18"/>
  <c r="AL328" i="18"/>
  <c r="AL276" i="18"/>
  <c r="AQ317" i="18"/>
  <c r="AM293" i="18"/>
  <c r="AQ321" i="18"/>
  <c r="AP319" i="18"/>
  <c r="AM290" i="18"/>
  <c r="AK263" i="18"/>
  <c r="AL265" i="18"/>
  <c r="AK247" i="18"/>
  <c r="AK259" i="18"/>
  <c r="AQ240" i="18"/>
  <c r="AQ234" i="18"/>
  <c r="AK236" i="18"/>
  <c r="AL232" i="18"/>
  <c r="AN205" i="18"/>
  <c r="AP208" i="18"/>
  <c r="AK203" i="18"/>
  <c r="AL195" i="18"/>
  <c r="AN176" i="18"/>
  <c r="AP131" i="18"/>
  <c r="AK154" i="18"/>
  <c r="AM133" i="18"/>
  <c r="AQ161" i="18"/>
  <c r="AK173" i="18"/>
  <c r="AM129" i="18"/>
  <c r="AQ188" i="18"/>
  <c r="AL189" i="18"/>
  <c r="AP102" i="18"/>
  <c r="AN77" i="18"/>
  <c r="AK33" i="18"/>
  <c r="AL115" i="18"/>
  <c r="AK119" i="18"/>
  <c r="AP61" i="18"/>
  <c r="AN15" i="18"/>
  <c r="AM43" i="18"/>
  <c r="AP97" i="18"/>
  <c r="AK52" i="18"/>
  <c r="AN54" i="18"/>
  <c r="AQ108" i="18"/>
  <c r="AM111" i="18"/>
  <c r="AP49" i="18"/>
  <c r="AL91" i="18"/>
  <c r="AN29" i="18"/>
  <c r="AQ83" i="18"/>
  <c r="AM12" i="18"/>
  <c r="AP66" i="18"/>
  <c r="AL87" i="18"/>
  <c r="AK47" i="18"/>
  <c r="AN93" i="18"/>
  <c r="AQ101" i="18"/>
  <c r="AM16" i="18"/>
  <c r="AL16" i="18"/>
  <c r="AM44" i="18"/>
  <c r="AK16" i="18"/>
  <c r="AN101" i="18"/>
  <c r="AL364" i="18"/>
  <c r="AP268" i="18"/>
  <c r="AL228" i="18"/>
  <c r="AP126" i="18"/>
  <c r="AQ168" i="18"/>
  <c r="AK6" i="18"/>
  <c r="AN38" i="18"/>
  <c r="AP23" i="18"/>
  <c r="AN92" i="18"/>
  <c r="AL84" i="18"/>
  <c r="AN125" i="18"/>
  <c r="AK98" i="18"/>
  <c r="AP347" i="18"/>
  <c r="AK349" i="18"/>
  <c r="AN330" i="18"/>
  <c r="AK328" i="18"/>
  <c r="AK276" i="18"/>
  <c r="AM279" i="18"/>
  <c r="AQ295" i="18"/>
  <c r="AP321" i="18"/>
  <c r="AM319" i="18"/>
  <c r="AL290" i="18"/>
  <c r="AN266" i="18"/>
  <c r="AK265" i="18"/>
  <c r="AQ244" i="18"/>
  <c r="AQ257" i="18"/>
  <c r="AP240" i="18"/>
  <c r="AP234" i="18"/>
  <c r="AQ218" i="18"/>
  <c r="AK232" i="18"/>
  <c r="AM205" i="18"/>
  <c r="AQ207" i="18"/>
  <c r="AK195" i="18"/>
  <c r="AM176" i="18"/>
  <c r="AN143" i="18"/>
  <c r="AQ155" i="18"/>
  <c r="AL133" i="18"/>
  <c r="AN161" i="18"/>
  <c r="AL129" i="18"/>
  <c r="AK189" i="18"/>
  <c r="AM77" i="18"/>
  <c r="AN85" i="18"/>
  <c r="AN6" i="18"/>
  <c r="AQ42" i="18"/>
  <c r="AK115" i="18"/>
  <c r="AQ38" i="18"/>
  <c r="AM15" i="18"/>
  <c r="AL43" i="18"/>
  <c r="AK31" i="18"/>
  <c r="AN63" i="18"/>
  <c r="AQ11" i="18"/>
  <c r="AM54" i="18"/>
  <c r="AP108" i="18"/>
  <c r="AL111" i="18"/>
  <c r="AQ92" i="18"/>
  <c r="AM29" i="18"/>
  <c r="AP83" i="18"/>
  <c r="AL12" i="18"/>
  <c r="AK87" i="18"/>
  <c r="AN44" i="18"/>
  <c r="AQ55" i="18"/>
  <c r="AM93" i="18"/>
  <c r="AP101" i="18"/>
  <c r="AN66" i="18"/>
  <c r="AL93" i="18"/>
  <c r="AK93" i="18"/>
  <c r="AQ88" i="18"/>
  <c r="AM321" i="18"/>
  <c r="AM240" i="18"/>
  <c r="AN155" i="18"/>
  <c r="AP187" i="18"/>
  <c r="AM42" i="18"/>
  <c r="AL97" i="18"/>
  <c r="AN11" i="18"/>
  <c r="AQ69" i="18"/>
  <c r="AN55" i="18"/>
  <c r="AP341" i="18"/>
  <c r="AK268" i="18"/>
  <c r="AL220" i="18"/>
  <c r="AK141" i="18"/>
  <c r="AL156" i="18"/>
  <c r="AL37" i="18"/>
  <c r="AP99" i="18"/>
  <c r="AM106" i="18"/>
  <c r="AN347" i="18"/>
  <c r="AQ348" i="18"/>
  <c r="AN345" i="18"/>
  <c r="AM330" i="18"/>
  <c r="AQ288" i="18"/>
  <c r="AQ322" i="18"/>
  <c r="AL279" i="18"/>
  <c r="AP295" i="18"/>
  <c r="AL319" i="18"/>
  <c r="AK290" i="18"/>
  <c r="AK266" i="18"/>
  <c r="AQ262" i="18"/>
  <c r="AP244" i="18"/>
  <c r="AQ214" i="18"/>
  <c r="AL205" i="18"/>
  <c r="AN208" i="18"/>
  <c r="AQ194" i="18"/>
  <c r="AL176" i="18"/>
  <c r="AL143" i="18"/>
  <c r="AN131" i="18"/>
  <c r="AP155" i="18"/>
  <c r="AK133" i="18"/>
  <c r="AL161" i="18"/>
  <c r="AN171" i="18"/>
  <c r="AP127" i="18"/>
  <c r="AM188" i="18"/>
  <c r="AK184" i="18"/>
  <c r="AN102" i="18"/>
  <c r="AL77" i="18"/>
  <c r="AL85" i="18"/>
  <c r="AM6" i="18"/>
  <c r="AP42" i="18"/>
  <c r="AP116" i="18"/>
  <c r="AP38" i="18"/>
  <c r="AN61" i="18"/>
  <c r="AL15" i="18"/>
  <c r="AK43" i="18"/>
  <c r="AN97" i="18"/>
  <c r="AQ50" i="18"/>
  <c r="AM63" i="18"/>
  <c r="AP11" i="18"/>
  <c r="AL54" i="18"/>
  <c r="AK111" i="18"/>
  <c r="AM49" i="18"/>
  <c r="AP92" i="18"/>
  <c r="AL29" i="18"/>
  <c r="AK12" i="18"/>
  <c r="AQ24" i="18"/>
  <c r="AL345" i="18"/>
  <c r="AP323" i="18"/>
  <c r="AN295" i="18"/>
  <c r="AK239" i="18"/>
  <c r="AL208" i="18"/>
  <c r="AQ140" i="18"/>
  <c r="AM127" i="18"/>
  <c r="AQ65" i="18"/>
  <c r="AQ35" i="18"/>
  <c r="AL66" i="18"/>
  <c r="AQ32" i="18"/>
  <c r="AP88" i="18"/>
  <c r="AK48" i="18"/>
  <c r="AP82" i="18"/>
  <c r="AK280" i="18"/>
  <c r="AM243" i="18"/>
  <c r="AN215" i="18"/>
  <c r="AQ165" i="18"/>
  <c r="AK105" i="18"/>
  <c r="AL357" i="18"/>
  <c r="AM347" i="18"/>
  <c r="AN348" i="18"/>
  <c r="AM345" i="18"/>
  <c r="AL330" i="18"/>
  <c r="AP288" i="18"/>
  <c r="AP294" i="18"/>
  <c r="AN321" i="18"/>
  <c r="AK319" i="18"/>
  <c r="AN273" i="18"/>
  <c r="AQ268" i="18"/>
  <c r="AP262" i="18"/>
  <c r="AN257" i="18"/>
  <c r="AN240" i="18"/>
  <c r="AM234" i="18"/>
  <c r="AN218" i="18"/>
  <c r="AP214" i="18"/>
  <c r="AK205" i="18"/>
  <c r="AM208" i="18"/>
  <c r="AN207" i="18"/>
  <c r="AP194" i="18"/>
  <c r="AQ126" i="18"/>
  <c r="AK143" i="18"/>
  <c r="AM131" i="18"/>
  <c r="AQ134" i="18"/>
  <c r="AK161" i="18"/>
  <c r="AM171" i="18"/>
  <c r="AN127" i="18"/>
  <c r="AQ187" i="18"/>
  <c r="AP179" i="18"/>
  <c r="AM102" i="18"/>
  <c r="AK77" i="18"/>
  <c r="AK85" i="18"/>
  <c r="AL6" i="18"/>
  <c r="AN42" i="18"/>
  <c r="AM61" i="18"/>
  <c r="AK15" i="18"/>
  <c r="AQ23" i="18"/>
  <c r="AM97" i="18"/>
  <c r="AP50" i="18"/>
  <c r="AL63" i="18"/>
  <c r="AK54" i="18"/>
  <c r="AN108" i="18"/>
  <c r="AP48" i="18"/>
  <c r="AL49" i="18"/>
  <c r="AK29" i="18"/>
  <c r="AN83" i="18"/>
  <c r="AQ84" i="18"/>
  <c r="AM66" i="18"/>
  <c r="AP24" i="18"/>
  <c r="AL44" i="18"/>
  <c r="AM348" i="18"/>
  <c r="AQ310" i="18"/>
  <c r="AN244" i="18"/>
  <c r="AQ199" i="18"/>
  <c r="AP134" i="18"/>
  <c r="AL102" i="18"/>
  <c r="AP8" i="18"/>
  <c r="AK63" i="18"/>
  <c r="AQ98" i="18"/>
  <c r="AK49" i="18"/>
  <c r="AP84" i="18"/>
  <c r="AN106" i="18"/>
  <c r="AN60" i="18"/>
  <c r="AN291" i="18"/>
  <c r="AQ241" i="18"/>
  <c r="AM147" i="18"/>
  <c r="AN14" i="18"/>
  <c r="AM58" i="18"/>
  <c r="AQ46" i="18"/>
  <c r="AM344" i="18"/>
  <c r="AL348" i="18"/>
  <c r="AK345" i="18"/>
  <c r="AN288" i="18"/>
  <c r="AN294" i="18"/>
  <c r="AM295" i="18"/>
  <c r="AQ320" i="18"/>
  <c r="AP310" i="18"/>
  <c r="AP281" i="18"/>
  <c r="AN262" i="18"/>
  <c r="AL244" i="18"/>
  <c r="AL257" i="18"/>
  <c r="AL240" i="18"/>
  <c r="AP238" i="18"/>
  <c r="AK228" i="18"/>
  <c r="AM222" i="18"/>
  <c r="AP199" i="18"/>
  <c r="AQ204" i="18"/>
  <c r="AL207" i="18"/>
  <c r="AN194" i="18"/>
  <c r="AN126" i="18"/>
  <c r="AP140" i="18"/>
  <c r="AK131" i="18"/>
  <c r="AM155" i="18"/>
  <c r="AN134" i="18"/>
  <c r="AP168" i="18"/>
  <c r="AK171" i="18"/>
  <c r="AK127" i="18"/>
  <c r="AN179" i="18"/>
  <c r="AL104" i="18"/>
  <c r="AP65" i="18"/>
  <c r="AK51" i="18"/>
  <c r="AK42" i="18"/>
  <c r="AM38" i="18"/>
  <c r="AK61" i="18"/>
  <c r="AN35" i="18"/>
  <c r="AK97" i="18"/>
  <c r="AN50" i="18"/>
  <c r="AQ5" i="18"/>
  <c r="AM11" i="18"/>
  <c r="AK108" i="18"/>
  <c r="AN48" i="18"/>
  <c r="AQ106" i="18"/>
  <c r="AM92" i="18"/>
  <c r="AP69" i="18"/>
  <c r="AL83" i="18"/>
  <c r="AK66" i="18"/>
  <c r="AN24" i="18"/>
  <c r="AQ60" i="18"/>
  <c r="AM55" i="18"/>
  <c r="AP32" i="18"/>
  <c r="AL101" i="18"/>
  <c r="AL23" i="18"/>
  <c r="AM5" i="18"/>
  <c r="AP62" i="18"/>
  <c r="AM32" i="18"/>
  <c r="AL135" i="18"/>
  <c r="AK8" i="18"/>
  <c r="AL344" i="18"/>
  <c r="AK348" i="18"/>
  <c r="AQ343" i="18"/>
  <c r="AN323" i="18"/>
  <c r="AQ308" i="18"/>
  <c r="AN280" i="18"/>
  <c r="AM294" i="18"/>
  <c r="AL295" i="18"/>
  <c r="AP320" i="18"/>
  <c r="AM312" i="18"/>
  <c r="AN268" i="18"/>
  <c r="AM262" i="18"/>
  <c r="AK244" i="18"/>
  <c r="AK257" i="18"/>
  <c r="AM238" i="18"/>
  <c r="AQ220" i="18"/>
  <c r="AL222" i="18"/>
  <c r="AN201" i="18"/>
  <c r="AK207" i="18"/>
  <c r="AL194" i="18"/>
  <c r="AM126" i="18"/>
  <c r="AQ158" i="18"/>
  <c r="AL155" i="18"/>
  <c r="AM134" i="18"/>
  <c r="AP156" i="18"/>
  <c r="AQ125" i="18"/>
  <c r="AN187" i="18"/>
  <c r="AK179" i="18"/>
  <c r="AQ105" i="18"/>
  <c r="AN90" i="18"/>
  <c r="AP37" i="18"/>
  <c r="AQ14" i="18"/>
  <c r="AN8" i="18"/>
  <c r="AL38" i="18"/>
  <c r="AQ121" i="18"/>
  <c r="AK35" i="18"/>
  <c r="AN23" i="18"/>
  <c r="AQ58" i="18"/>
  <c r="AM50" i="18"/>
  <c r="AP5" i="18"/>
  <c r="AK11" i="18"/>
  <c r="AN98" i="18"/>
  <c r="AQ67" i="18"/>
  <c r="AM48" i="18"/>
  <c r="AP106" i="18"/>
  <c r="AL92" i="18"/>
  <c r="AK83" i="18"/>
  <c r="AN84" i="18"/>
  <c r="AQ68" i="18"/>
  <c r="AM24" i="18"/>
  <c r="AP60" i="18"/>
  <c r="AL55" i="18"/>
  <c r="AK101" i="18"/>
  <c r="AN88" i="18"/>
  <c r="AM88" i="18"/>
  <c r="AQ45" i="18"/>
  <c r="AL88" i="18"/>
  <c r="AK308" i="18"/>
  <c r="AK187" i="18"/>
  <c r="AK344" i="18"/>
  <c r="AQ340" i="18"/>
  <c r="AP343" i="18"/>
  <c r="AM323" i="18"/>
  <c r="AN308" i="18"/>
  <c r="AM280" i="18"/>
  <c r="AL294" i="18"/>
  <c r="AK295" i="18"/>
  <c r="AP303" i="18"/>
  <c r="AN281" i="18"/>
  <c r="AM268" i="18"/>
  <c r="AL262" i="18"/>
  <c r="AQ242" i="18"/>
  <c r="AL223" i="18"/>
  <c r="AL238" i="18"/>
  <c r="AN220" i="18"/>
  <c r="AK222" i="18"/>
  <c r="AM201" i="18"/>
  <c r="AN213" i="18"/>
  <c r="AP200" i="18"/>
  <c r="AQ135" i="18"/>
  <c r="AK145" i="18"/>
  <c r="AN140" i="18"/>
  <c r="AP158" i="18"/>
  <c r="AK155" i="18"/>
  <c r="AL134" i="18"/>
  <c r="AN168" i="18"/>
  <c r="AP125" i="18"/>
  <c r="AM187" i="18"/>
  <c r="AQ186" i="18"/>
  <c r="AP105" i="18"/>
  <c r="AM90" i="18"/>
  <c r="AN65" i="18"/>
  <c r="AP14" i="18"/>
  <c r="AM8" i="18"/>
  <c r="AK38" i="18"/>
  <c r="AP121" i="18"/>
  <c r="AQ81" i="18"/>
  <c r="AM23" i="18"/>
  <c r="AP58" i="18"/>
  <c r="AL50" i="18"/>
  <c r="AN5" i="18"/>
  <c r="AQ79" i="18"/>
  <c r="AM98" i="18"/>
  <c r="AP67" i="18"/>
  <c r="AL48" i="18"/>
  <c r="AK92" i="18"/>
  <c r="AN69" i="18"/>
  <c r="AQ62" i="18"/>
  <c r="AM84" i="18"/>
  <c r="AP68" i="18"/>
  <c r="AL24" i="18"/>
  <c r="AK55" i="18"/>
  <c r="AN32" i="18"/>
  <c r="AQ82" i="18"/>
  <c r="AQ99" i="18"/>
  <c r="AL343" i="18"/>
  <c r="AP142" i="18"/>
  <c r="AP34" i="18"/>
  <c r="AL359" i="18"/>
  <c r="AQ341" i="18"/>
  <c r="AP340" i="18"/>
  <c r="AM343" i="18"/>
  <c r="AQ325" i="18"/>
  <c r="AL308" i="18"/>
  <c r="AL280" i="18"/>
  <c r="AK294" i="18"/>
  <c r="AQ291" i="18"/>
  <c r="AL316" i="18"/>
  <c r="AM281" i="18"/>
  <c r="AL268" i="18"/>
  <c r="AK262" i="18"/>
  <c r="AN243" i="18"/>
  <c r="AN254" i="18"/>
  <c r="AQ235" i="18"/>
  <c r="AK238" i="18"/>
  <c r="AM220" i="18"/>
  <c r="AP210" i="18"/>
  <c r="AM213" i="18"/>
  <c r="AQ142" i="18"/>
  <c r="AL141" i="18"/>
  <c r="AP153" i="18"/>
  <c r="AK134" i="18"/>
  <c r="AM168" i="18"/>
  <c r="AM156" i="18"/>
  <c r="AL187" i="18"/>
  <c r="AP186" i="18"/>
  <c r="AL105" i="18"/>
  <c r="AM107" i="18"/>
  <c r="AM65" i="18"/>
  <c r="AM37" i="18"/>
  <c r="AL8" i="18"/>
  <c r="AQ34" i="18"/>
  <c r="AP81" i="18"/>
  <c r="AP79" i="18"/>
  <c r="AM69" i="18"/>
  <c r="AQ117" i="18"/>
  <c r="AP325" i="18"/>
  <c r="AM303" i="18"/>
  <c r="AM245" i="18"/>
  <c r="AQ221" i="18"/>
  <c r="AK200" i="18"/>
  <c r="AN151" i="18"/>
  <c r="AK107" i="18"/>
  <c r="AN121" i="18"/>
  <c r="AN340" i="18"/>
  <c r="AP331" i="18"/>
  <c r="AL325" i="18"/>
  <c r="AQ301" i="18"/>
  <c r="AQ277" i="18"/>
  <c r="AP298" i="18"/>
  <c r="AK292" i="18"/>
  <c r="AL303" i="18"/>
  <c r="AK281" i="18"/>
  <c r="AQ269" i="18"/>
  <c r="AL245" i="18"/>
  <c r="AQ256" i="18"/>
  <c r="AP241" i="18"/>
  <c r="AP221" i="18"/>
  <c r="AK220" i="18"/>
  <c r="AM215" i="18"/>
  <c r="AN210" i="18"/>
  <c r="AP198" i="18"/>
  <c r="AQ191" i="18"/>
  <c r="AK135" i="18"/>
  <c r="AM142" i="18"/>
  <c r="AQ139" i="18"/>
  <c r="AL147" i="18"/>
  <c r="AM151" i="18"/>
  <c r="AP166" i="18"/>
  <c r="AQ149" i="18"/>
  <c r="AM125" i="18"/>
  <c r="AQ180" i="18"/>
  <c r="AN186" i="18"/>
  <c r="AQ103" i="18"/>
  <c r="AQ18" i="18"/>
  <c r="AQ75" i="18"/>
  <c r="AK37" i="18"/>
  <c r="AM14" i="18"/>
  <c r="AQ26" i="18"/>
  <c r="AM121" i="18"/>
  <c r="AN81" i="18"/>
  <c r="AP21" i="18"/>
  <c r="AL58" i="18"/>
  <c r="AK5" i="18"/>
  <c r="AN79" i="18"/>
  <c r="AQ17" i="18"/>
  <c r="AM67" i="18"/>
  <c r="AP46" i="18"/>
  <c r="AL106" i="18"/>
  <c r="AK69" i="18"/>
  <c r="AN62" i="18"/>
  <c r="AQ110" i="18"/>
  <c r="AM68" i="18"/>
  <c r="AP78" i="18"/>
  <c r="AL60" i="18"/>
  <c r="AK32" i="18"/>
  <c r="AN82" i="18"/>
  <c r="AP352" i="18"/>
  <c r="AL326" i="18"/>
  <c r="AQ283" i="18"/>
  <c r="AM315" i="18"/>
  <c r="AL287" i="18"/>
  <c r="AN224" i="18"/>
  <c r="AL219" i="18"/>
  <c r="AN212" i="18"/>
  <c r="AK159" i="18"/>
  <c r="AN144" i="18"/>
  <c r="AP170" i="18"/>
  <c r="AM167" i="18"/>
  <c r="AQ185" i="18"/>
  <c r="AM73" i="18"/>
  <c r="AK100" i="18"/>
  <c r="AP28" i="18"/>
  <c r="AN57" i="18"/>
  <c r="AP53" i="18"/>
  <c r="AN22" i="18"/>
  <c r="AM120" i="18"/>
  <c r="AL40" i="18"/>
  <c r="AL39" i="18"/>
  <c r="AK110" i="18"/>
  <c r="AK78" i="18"/>
  <c r="AL117" i="18"/>
  <c r="AM82" i="18"/>
  <c r="AN19" i="18"/>
  <c r="AK314" i="18"/>
  <c r="AP205" i="18"/>
  <c r="AM33" i="18"/>
  <c r="AQ63" i="18"/>
  <c r="AK30" i="18"/>
  <c r="AL68" i="18"/>
  <c r="AL191" i="18"/>
  <c r="AQ122" i="18"/>
  <c r="AL45" i="18"/>
  <c r="AQ253" i="18"/>
  <c r="AK191" i="18"/>
  <c r="AM164" i="18"/>
  <c r="AK46" i="18"/>
  <c r="AK229" i="18"/>
  <c r="AP148" i="18"/>
  <c r="AP113" i="18"/>
  <c r="AK363" i="18"/>
  <c r="AQ209" i="18"/>
  <c r="AL122" i="18"/>
  <c r="AL335" i="18"/>
  <c r="AK258" i="18"/>
  <c r="AM196" i="18"/>
  <c r="AM148" i="18"/>
  <c r="AK72" i="18"/>
  <c r="AM36" i="18"/>
  <c r="AK196" i="18"/>
  <c r="AL109" i="18"/>
  <c r="AK209" i="18"/>
  <c r="AP128" i="18"/>
  <c r="AN31" i="18"/>
  <c r="AN166" i="18"/>
  <c r="AL67" i="18"/>
  <c r="AK326" i="18"/>
  <c r="AN302" i="18"/>
  <c r="AP283" i="18"/>
  <c r="AL315" i="18"/>
  <c r="AK287" i="18"/>
  <c r="AN248" i="18"/>
  <c r="AL252" i="18"/>
  <c r="AM224" i="18"/>
  <c r="AP227" i="18"/>
  <c r="AL206" i="18"/>
  <c r="AQ178" i="18"/>
  <c r="AM144" i="18"/>
  <c r="AL167" i="18"/>
  <c r="AP185" i="18"/>
  <c r="AK73" i="18"/>
  <c r="AN112" i="18"/>
  <c r="AQ86" i="18"/>
  <c r="AM57" i="18"/>
  <c r="AN25" i="18"/>
  <c r="AM22" i="18"/>
  <c r="AL120" i="18"/>
  <c r="AK40" i="18"/>
  <c r="AK39" i="18"/>
  <c r="AQ19" i="18"/>
  <c r="AQ56" i="18"/>
  <c r="AK117" i="18"/>
  <c r="AL82" i="18"/>
  <c r="AM56" i="18"/>
  <c r="AQ284" i="18"/>
  <c r="AN236" i="18"/>
  <c r="AQ133" i="18"/>
  <c r="AK53" i="18"/>
  <c r="AP54" i="18"/>
  <c r="AL19" i="18"/>
  <c r="AN10" i="18"/>
  <c r="AK19" i="18"/>
  <c r="AM10" i="18"/>
  <c r="AN45" i="18"/>
  <c r="AM46" i="18"/>
  <c r="AK256" i="18"/>
  <c r="AK149" i="18"/>
  <c r="AP72" i="18"/>
  <c r="AP93" i="18"/>
  <c r="AM334" i="18"/>
  <c r="AQ217" i="18"/>
  <c r="AK160" i="18"/>
  <c r="AP122" i="18"/>
  <c r="AQ94" i="18"/>
  <c r="AP335" i="18"/>
  <c r="AP217" i="18"/>
  <c r="AN146" i="18"/>
  <c r="AQ181" i="18"/>
  <c r="AK17" i="18"/>
  <c r="AP36" i="18"/>
  <c r="AM335" i="18"/>
  <c r="AK146" i="18"/>
  <c r="AK20" i="18"/>
  <c r="AQ27" i="18"/>
  <c r="AL275" i="18"/>
  <c r="AQ130" i="18"/>
  <c r="AM76" i="18"/>
  <c r="AN109" i="18"/>
  <c r="AP27" i="18"/>
  <c r="AM332" i="18"/>
  <c r="AN216" i="18"/>
  <c r="AQ154" i="18"/>
  <c r="AK181" i="18"/>
  <c r="AM350" i="18"/>
  <c r="AN138" i="18"/>
  <c r="AN52" i="18"/>
  <c r="AK96" i="18"/>
  <c r="AP328" i="18"/>
  <c r="AL216" i="18"/>
  <c r="AM138" i="18"/>
  <c r="AP77" i="18"/>
  <c r="AQ12" i="18"/>
  <c r="AL367" i="18"/>
  <c r="AQ159" i="18"/>
  <c r="AQ100" i="18"/>
  <c r="AN352" i="18"/>
  <c r="AQ329" i="18"/>
  <c r="AK302" i="18"/>
  <c r="AN283" i="18"/>
  <c r="AP314" i="18"/>
  <c r="AQ263" i="18"/>
  <c r="AM248" i="18"/>
  <c r="AK252" i="18"/>
  <c r="AQ236" i="18"/>
  <c r="AK206" i="18"/>
  <c r="AP178" i="18"/>
  <c r="AL144" i="18"/>
  <c r="AN170" i="18"/>
  <c r="AK167" i="18"/>
  <c r="AM112" i="18"/>
  <c r="AP86" i="18"/>
  <c r="AN28" i="18"/>
  <c r="AL57" i="18"/>
  <c r="AN53" i="18"/>
  <c r="AM25" i="18"/>
  <c r="AL22" i="18"/>
  <c r="AK120" i="18"/>
  <c r="AQ91" i="18"/>
  <c r="AQ114" i="18"/>
  <c r="AP19" i="18"/>
  <c r="AP56" i="18"/>
  <c r="AQ30" i="18"/>
  <c r="AK82" i="18"/>
  <c r="AQ10" i="18"/>
  <c r="AN30" i="18"/>
  <c r="AQ336" i="18"/>
  <c r="AN263" i="18"/>
  <c r="AM203" i="18"/>
  <c r="AL185" i="18"/>
  <c r="AM119" i="18"/>
  <c r="AN114" i="18"/>
  <c r="AL56" i="18"/>
  <c r="AP45" i="18"/>
  <c r="AQ44" i="18"/>
  <c r="AK10" i="18"/>
  <c r="AM229" i="18"/>
  <c r="AQ41" i="18"/>
  <c r="AK68" i="18"/>
  <c r="AK182" i="18"/>
  <c r="AQ113" i="18"/>
  <c r="AP275" i="18"/>
  <c r="AN211" i="18"/>
  <c r="AL164" i="18"/>
  <c r="AQ89" i="18"/>
  <c r="AQ300" i="18"/>
  <c r="AL230" i="18"/>
  <c r="AQ162" i="18"/>
  <c r="AL72" i="18"/>
  <c r="AP300" i="18"/>
  <c r="AP209" i="18"/>
  <c r="AL181" i="18"/>
  <c r="AP52" i="18"/>
  <c r="AK226" i="18"/>
  <c r="AQ115" i="18"/>
  <c r="AM89" i="18"/>
  <c r="AN162" i="18"/>
  <c r="AM13" i="18"/>
  <c r="AL350" i="18"/>
  <c r="AL163" i="18"/>
  <c r="AK71" i="18"/>
  <c r="AK109" i="18"/>
  <c r="AQ7" i="18"/>
  <c r="AN341" i="18"/>
  <c r="AM124" i="18"/>
  <c r="AM79" i="18"/>
  <c r="AM352" i="18"/>
  <c r="AP329" i="18"/>
  <c r="AP276" i="18"/>
  <c r="AM283" i="18"/>
  <c r="AP263" i="18"/>
  <c r="AQ247" i="18"/>
  <c r="AP236" i="18"/>
  <c r="AK227" i="18"/>
  <c r="AQ203" i="18"/>
  <c r="AM177" i="18"/>
  <c r="AK144" i="18"/>
  <c r="AM170" i="18"/>
  <c r="AQ174" i="18"/>
  <c r="AN185" i="18"/>
  <c r="AM74" i="18"/>
  <c r="AL112" i="18"/>
  <c r="AM28" i="18"/>
  <c r="AK57" i="18"/>
  <c r="AM53" i="18"/>
  <c r="AL25" i="18"/>
  <c r="AK22" i="18"/>
  <c r="AQ111" i="18"/>
  <c r="AP91" i="18"/>
  <c r="AP114" i="18"/>
  <c r="AP30" i="18"/>
  <c r="AL333" i="18"/>
  <c r="AM250" i="18"/>
  <c r="AN132" i="18"/>
  <c r="AQ64" i="18"/>
  <c r="AN91" i="18"/>
  <c r="AP17" i="18"/>
  <c r="AK56" i="18"/>
  <c r="AN68" i="18"/>
  <c r="AM45" i="18"/>
  <c r="AP146" i="18"/>
  <c r="AM103" i="18"/>
  <c r="AL229" i="18"/>
  <c r="AK59" i="18"/>
  <c r="AK45" i="18"/>
  <c r="AP253" i="18"/>
  <c r="AQ172" i="18"/>
  <c r="AQ80" i="18"/>
  <c r="AP94" i="18"/>
  <c r="AQ324" i="18"/>
  <c r="AN76" i="18"/>
  <c r="AP13" i="18"/>
  <c r="AM113" i="18"/>
  <c r="AQ259" i="18"/>
  <c r="AM80" i="18"/>
  <c r="AP346" i="18"/>
  <c r="AM216" i="18"/>
  <c r="AQ128" i="18"/>
  <c r="AM300" i="18"/>
  <c r="AM52" i="18"/>
  <c r="AP47" i="18"/>
  <c r="AN139" i="18"/>
  <c r="AN70" i="18"/>
  <c r="AL352" i="18"/>
  <c r="AM333" i="18"/>
  <c r="AK283" i="18"/>
  <c r="AL314" i="18"/>
  <c r="AP247" i="18"/>
  <c r="AN250" i="18"/>
  <c r="AQ205" i="18"/>
  <c r="AN203" i="18"/>
  <c r="AL177" i="18"/>
  <c r="AK150" i="18"/>
  <c r="AP174" i="18"/>
  <c r="AM185" i="18"/>
  <c r="AL74" i="18"/>
  <c r="AK112" i="18"/>
  <c r="AN33" i="18"/>
  <c r="AL28" i="18"/>
  <c r="AQ15" i="18"/>
  <c r="AL53" i="18"/>
  <c r="AK25" i="18"/>
  <c r="AQ54" i="18"/>
  <c r="AP111" i="18"/>
  <c r="AN276" i="18"/>
  <c r="AM247" i="18"/>
  <c r="AP176" i="18"/>
  <c r="AK74" i="18"/>
  <c r="AP15" i="18"/>
  <c r="AM30" i="18"/>
  <c r="AL30" i="18"/>
  <c r="AM62" i="18"/>
  <c r="AM60" i="18"/>
  <c r="AK235" i="18"/>
  <c r="AL59" i="18"/>
  <c r="AL46" i="18"/>
  <c r="AQ16" i="18"/>
  <c r="AM264" i="18"/>
  <c r="AQ148" i="18"/>
  <c r="AL17" i="18"/>
  <c r="AL9" i="18"/>
  <c r="AP305" i="18"/>
  <c r="AN172" i="18"/>
  <c r="AN94" i="18"/>
  <c r="AP216" i="18"/>
  <c r="AM172" i="18"/>
  <c r="AN71" i="18"/>
  <c r="AM94" i="18"/>
  <c r="AN350" i="18"/>
  <c r="AL196" i="18"/>
  <c r="AQ43" i="18"/>
  <c r="AL36" i="18"/>
  <c r="AQ328" i="18"/>
  <c r="AL209" i="18"/>
  <c r="AQ47" i="18"/>
  <c r="AK215" i="18"/>
  <c r="AL186" i="18"/>
  <c r="AK106" i="18"/>
  <c r="AM340" i="18"/>
  <c r="AK325" i="18"/>
  <c r="AP277" i="18"/>
  <c r="AQ286" i="18"/>
  <c r="AK303" i="18"/>
  <c r="AP269" i="18"/>
  <c r="AP256" i="18"/>
  <c r="AN235" i="18"/>
  <c r="AQ229" i="18"/>
  <c r="AM210" i="18"/>
  <c r="AL142" i="18"/>
  <c r="AN136" i="18"/>
  <c r="AP149" i="18"/>
  <c r="AP180" i="18"/>
  <c r="AP103" i="18"/>
  <c r="AL14" i="18"/>
  <c r="AN34" i="18"/>
  <c r="AL81" i="18"/>
  <c r="AK58" i="18"/>
  <c r="AQ9" i="18"/>
  <c r="AM114" i="18"/>
  <c r="AQ93" i="18"/>
  <c r="AQ211" i="18"/>
  <c r="AN9" i="18"/>
  <c r="AQ275" i="18"/>
  <c r="AN20" i="18"/>
  <c r="AL32" i="18"/>
  <c r="AM313" i="18"/>
  <c r="AQ71" i="18"/>
  <c r="AQ260" i="18"/>
  <c r="AN148" i="18"/>
  <c r="AM305" i="18"/>
  <c r="AQ31" i="18"/>
  <c r="AK275" i="18"/>
  <c r="AL76" i="18"/>
  <c r="AL113" i="18"/>
  <c r="AN300" i="18"/>
  <c r="AL80" i="18"/>
  <c r="AP265" i="18"/>
  <c r="AL13" i="18"/>
  <c r="AM272" i="18"/>
  <c r="AP334" i="18"/>
  <c r="AN286" i="18"/>
  <c r="AQ313" i="18"/>
  <c r="AN256" i="18"/>
  <c r="AM235" i="18"/>
  <c r="AP229" i="18"/>
  <c r="AL210" i="18"/>
  <c r="AN191" i="18"/>
  <c r="AK142" i="18"/>
  <c r="AN160" i="18"/>
  <c r="AQ164" i="18"/>
  <c r="AN75" i="18"/>
  <c r="AL118" i="18"/>
  <c r="AM34" i="18"/>
  <c r="AK81" i="18"/>
  <c r="AQ20" i="18"/>
  <c r="AP9" i="18"/>
  <c r="AN46" i="18"/>
  <c r="AL10" i="18"/>
  <c r="AN164" i="18"/>
  <c r="AK62" i="18"/>
  <c r="AL277" i="18"/>
  <c r="AM9" i="18"/>
  <c r="AP289" i="18"/>
  <c r="AN72" i="18"/>
  <c r="AM275" i="18"/>
  <c r="AN36" i="18"/>
  <c r="AN332" i="18"/>
  <c r="AN260" i="18"/>
  <c r="AM109" i="18"/>
  <c r="AP290" i="18"/>
  <c r="AK76" i="18"/>
  <c r="AL89" i="18"/>
  <c r="AN285" i="18"/>
  <c r="AP87" i="18"/>
  <c r="AN241" i="18"/>
  <c r="AN339" i="18"/>
  <c r="AN277" i="18"/>
  <c r="AM286" i="18"/>
  <c r="AP313" i="18"/>
  <c r="AM256" i="18"/>
  <c r="AL235" i="18"/>
  <c r="AK210" i="18"/>
  <c r="AM191" i="18"/>
  <c r="AQ146" i="18"/>
  <c r="AM160" i="18"/>
  <c r="AP164" i="18"/>
  <c r="AL149" i="18"/>
  <c r="AN180" i="18"/>
  <c r="AN103" i="18"/>
  <c r="AN59" i="18"/>
  <c r="AK118" i="18"/>
  <c r="AK34" i="18"/>
  <c r="AQ72" i="18"/>
  <c r="AP20" i="18"/>
  <c r="AN17" i="18"/>
  <c r="AL62" i="18"/>
  <c r="AL182" i="18"/>
  <c r="AK60" i="18"/>
  <c r="AQ335" i="18"/>
  <c r="AP41" i="18"/>
  <c r="AP16" i="18"/>
  <c r="AL264" i="18"/>
  <c r="AM20" i="18"/>
  <c r="AN89" i="18"/>
  <c r="AP31" i="18"/>
  <c r="AL260" i="18"/>
  <c r="AP43" i="18"/>
  <c r="AN27" i="18"/>
  <c r="AM259" i="18"/>
  <c r="AK89" i="18"/>
  <c r="AQ309" i="18"/>
  <c r="AP18" i="18"/>
  <c r="AK339" i="18"/>
  <c r="AN334" i="18"/>
  <c r="AM277" i="18"/>
  <c r="AL286" i="18"/>
  <c r="AN264" i="18"/>
  <c r="AL160" i="18"/>
  <c r="AM17" i="18"/>
  <c r="AN313" i="18"/>
  <c r="AK103" i="18"/>
  <c r="AQ36" i="18"/>
  <c r="AL334" i="18"/>
  <c r="AQ197" i="18"/>
  <c r="AQ95" i="18"/>
  <c r="AQ109" i="18"/>
  <c r="AQ96" i="18"/>
  <c r="AP96" i="18"/>
  <c r="AK361" i="18"/>
  <c r="AM181" i="18"/>
  <c r="AN113" i="18"/>
  <c r="AN226" i="18"/>
  <c r="AP162" i="18"/>
  <c r="AK122" i="18"/>
  <c r="AN96" i="18"/>
  <c r="AQ346" i="18"/>
  <c r="AM209" i="18"/>
  <c r="AK148" i="18"/>
  <c r="AN13" i="18"/>
  <c r="AM96" i="18"/>
  <c r="AN259" i="18"/>
  <c r="AP232" i="18"/>
  <c r="AP154" i="18"/>
  <c r="AP115" i="18"/>
  <c r="AK113" i="18"/>
  <c r="AP301" i="18"/>
  <c r="AL151" i="18"/>
  <c r="AP26" i="18"/>
  <c r="AL363" i="18"/>
  <c r="AL361" i="18"/>
  <c r="AK334" i="18"/>
  <c r="AK289" i="18"/>
  <c r="AN275" i="18"/>
  <c r="AQ305" i="18"/>
  <c r="AK264" i="18"/>
  <c r="AM230" i="18"/>
  <c r="AP226" i="18"/>
  <c r="AK202" i="18"/>
  <c r="AP197" i="18"/>
  <c r="AL146" i="18"/>
  <c r="AP172" i="18"/>
  <c r="AK164" i="18"/>
  <c r="AN181" i="18"/>
  <c r="AP76" i="18"/>
  <c r="AP71" i="18"/>
  <c r="AM122" i="18"/>
  <c r="AP80" i="18"/>
  <c r="AM72" i="18"/>
  <c r="AL20" i="18"/>
  <c r="AK9" i="18"/>
  <c r="AQ13" i="18"/>
  <c r="AP109" i="18"/>
  <c r="AP89" i="18"/>
  <c r="AK88" i="18"/>
  <c r="AN253" i="18"/>
  <c r="AQ52" i="18"/>
  <c r="AN80" i="18"/>
  <c r="AL305" i="18"/>
  <c r="AM71" i="18"/>
  <c r="AL94" i="18"/>
  <c r="AP189" i="18"/>
  <c r="AK94" i="18"/>
  <c r="AK80" i="18"/>
  <c r="AP249" i="18"/>
  <c r="AN99" i="18"/>
  <c r="AN298" i="18"/>
  <c r="AP251" i="18"/>
  <c r="AP144" i="18"/>
  <c r="AK18" i="18"/>
  <c r="AM99" i="18"/>
  <c r="AN39" i="18"/>
  <c r="AL7" i="18"/>
  <c r="AQ112" i="18"/>
  <c r="AL99" i="18"/>
  <c r="AM221" i="18"/>
  <c r="AP152" i="18"/>
  <c r="AK99" i="18"/>
  <c r="AQ25" i="18"/>
  <c r="AL272" i="18"/>
  <c r="AL79" i="18"/>
  <c r="AK152" i="18"/>
  <c r="AM110" i="18"/>
  <c r="AP315" i="18"/>
  <c r="AL110" i="18"/>
  <c r="AN315" i="18"/>
  <c r="AN26" i="18"/>
  <c r="AP309" i="18"/>
  <c r="AK67" i="18"/>
  <c r="AM198" i="18"/>
  <c r="AQ120" i="18"/>
  <c r="AQ28" i="18"/>
  <c r="AQ212" i="18"/>
  <c r="AQ287" i="18"/>
  <c r="AM123" i="18"/>
  <c r="AM47" i="18"/>
  <c r="AM326" i="18"/>
  <c r="AQ29" i="18"/>
  <c r="AL301" i="18"/>
  <c r="AP39" i="18"/>
  <c r="AP296" i="18"/>
  <c r="AN221" i="18"/>
  <c r="AM39" i="18"/>
  <c r="AK27" i="18"/>
  <c r="AL221" i="18"/>
  <c r="AP100" i="18"/>
  <c r="AP110" i="18"/>
  <c r="AK221" i="18"/>
  <c r="AP25" i="18"/>
  <c r="AQ237" i="18"/>
  <c r="AQ315" i="18"/>
  <c r="AK79" i="18"/>
  <c r="AK166" i="18"/>
  <c r="AL341" i="18"/>
  <c r="AL26" i="18"/>
  <c r="AK341" i="18"/>
  <c r="AN78" i="18"/>
  <c r="AL198" i="18"/>
  <c r="AM78" i="18"/>
  <c r="AK278" i="18"/>
  <c r="AL78" i="18"/>
  <c r="AL331" i="18"/>
  <c r="AP40" i="18"/>
  <c r="AQ248" i="18"/>
  <c r="AL159" i="18"/>
  <c r="AM139" i="18"/>
  <c r="AK241" i="18"/>
  <c r="AQ251" i="18"/>
  <c r="AM296" i="18"/>
  <c r="AP112" i="18"/>
  <c r="AK296" i="18"/>
  <c r="AN100" i="18"/>
  <c r="AM100" i="18"/>
  <c r="AL100" i="18"/>
  <c r="AN219" i="18"/>
  <c r="AK26" i="18"/>
  <c r="AN309" i="18"/>
  <c r="AL70" i="18"/>
  <c r="AP212" i="18"/>
  <c r="AQ57" i="18"/>
  <c r="AL123" i="18"/>
  <c r="AK249" i="18"/>
  <c r="AN117" i="18"/>
  <c r="AN21" i="18"/>
  <c r="AM241" i="18"/>
  <c r="AL241" i="18"/>
  <c r="AK21" i="18"/>
  <c r="AL296" i="18"/>
  <c r="AL152" i="18"/>
  <c r="AN110" i="18"/>
  <c r="AQ219" i="18"/>
  <c r="AQ22" i="18"/>
  <c r="AQ167" i="18"/>
  <c r="AP167" i="18"/>
  <c r="AN167" i="18"/>
  <c r="AQ337" i="18"/>
  <c r="AP120" i="18"/>
  <c r="AK70" i="18"/>
  <c r="AN47" i="18"/>
  <c r="AP57" i="18"/>
  <c r="AM249" i="18"/>
  <c r="AN159" i="18"/>
  <c r="AM159" i="18"/>
  <c r="AN301" i="18"/>
  <c r="AM301" i="18"/>
  <c r="AN18" i="18"/>
  <c r="AM18" i="18"/>
  <c r="AM7" i="18"/>
  <c r="AN152" i="18"/>
  <c r="AP219" i="18"/>
  <c r="AP22" i="18"/>
  <c r="AM341" i="18"/>
  <c r="AN87" i="18"/>
  <c r="AM219" i="18"/>
  <c r="AK124" i="18"/>
  <c r="AQ352" i="18"/>
  <c r="AQ40" i="18"/>
  <c r="AP326" i="18"/>
  <c r="AQ183" i="18"/>
  <c r="AM117" i="18"/>
  <c r="AL139" i="18"/>
  <c r="AQ123" i="18"/>
  <c r="AK331" i="18"/>
  <c r="AK367" i="18"/>
  <c r="AK186" i="18"/>
  <c r="AP183" i="18"/>
  <c r="AM21" i="18"/>
  <c r="AL21" i="18"/>
  <c r="AN7" i="18"/>
  <c r="AQ53" i="18"/>
  <c r="AN120" i="18"/>
  <c r="AN249" i="18"/>
  <c r="AN40" i="18"/>
  <c r="AP7" i="18"/>
  <c r="AQ144" i="18"/>
  <c r="AP123" i="18"/>
  <c r="AP159" i="18"/>
  <c r="AP117" i="18"/>
  <c r="AM40" i="18"/>
  <c r="AQ39" i="18"/>
  <c r="AK301" i="18"/>
  <c r="H206" i="20"/>
  <c r="H53" i="20"/>
  <c r="H192" i="20"/>
  <c r="H95" i="20"/>
  <c r="B172" i="20"/>
  <c r="H81" i="20"/>
  <c r="H162" i="20"/>
  <c r="H67" i="20"/>
  <c r="H50" i="20"/>
  <c r="H119" i="20"/>
  <c r="H148" i="20"/>
  <c r="H52" i="20"/>
  <c r="H105" i="20"/>
  <c r="H134" i="20"/>
  <c r="H51" i="20"/>
  <c r="H94" i="20"/>
  <c r="H163" i="20"/>
  <c r="H149" i="20"/>
  <c r="H120" i="20"/>
  <c r="H106" i="20"/>
  <c r="H107" i="20"/>
  <c r="H92" i="20"/>
  <c r="H97" i="20"/>
  <c r="H78" i="20"/>
  <c r="H96" i="20"/>
  <c r="H64" i="20"/>
  <c r="H93" i="20"/>
  <c r="H35" i="20"/>
  <c r="H133" i="20"/>
  <c r="H79" i="20"/>
  <c r="H205" i="20"/>
  <c r="H193" i="20"/>
  <c r="H80" i="20"/>
  <c r="H191" i="20"/>
  <c r="H66" i="20"/>
  <c r="H161" i="20"/>
  <c r="H65" i="20"/>
  <c r="H147" i="20"/>
  <c r="H135" i="20"/>
  <c r="H91" i="20"/>
  <c r="H63" i="20"/>
  <c r="H82" i="20"/>
  <c r="H34" i="20"/>
  <c r="H108" i="20"/>
  <c r="H77" i="20"/>
  <c r="H98" i="20"/>
  <c r="H49" i="20"/>
  <c r="H68" i="20"/>
  <c r="D1" i="18"/>
  <c r="AA2" i="18"/>
  <c r="V2" i="18"/>
  <c r="Q2" i="18"/>
  <c r="F4" i="18"/>
  <c r="L2" i="18"/>
  <c r="G2" i="18"/>
  <c r="AA1" i="18"/>
  <c r="V1" i="18"/>
  <c r="L1" i="18"/>
  <c r="Q1" i="18"/>
  <c r="G1" i="18"/>
  <c r="H203" i="20"/>
  <c r="H189" i="20"/>
  <c r="B173" i="20"/>
  <c r="H159" i="20"/>
  <c r="H145" i="20"/>
  <c r="H131" i="20"/>
  <c r="H117" i="20"/>
  <c r="H103" i="20"/>
  <c r="H89" i="20"/>
  <c r="H75" i="20"/>
  <c r="H61" i="20"/>
  <c r="H47" i="20"/>
  <c r="H32" i="20"/>
  <c r="H5" i="20"/>
  <c r="B87" i="20"/>
  <c r="B171" i="20"/>
  <c r="B5" i="20"/>
  <c r="B201" i="20"/>
  <c r="B157" i="20"/>
  <c r="B30" i="20"/>
  <c r="B143" i="20"/>
  <c r="B129" i="20"/>
  <c r="B187" i="20"/>
  <c r="J1" i="20"/>
  <c r="AQ4" i="18"/>
  <c r="AP4" i="18"/>
  <c r="AO4" i="18"/>
  <c r="AN4" i="18"/>
  <c r="AM4" i="18"/>
  <c r="AP3" i="18"/>
  <c r="AL3" i="18"/>
  <c r="AL4" i="18"/>
  <c r="AL2" i="18"/>
  <c r="AL1" i="18"/>
  <c r="AK2" i="18"/>
  <c r="AK1" i="18"/>
  <c r="Z3" i="18"/>
  <c r="F3" i="18"/>
  <c r="Y14" i="4"/>
  <c r="U14" i="4"/>
  <c r="Q14" i="4"/>
  <c r="M14" i="4"/>
  <c r="I14" i="4"/>
  <c r="AF10" i="5"/>
  <c r="AB10" i="5"/>
  <c r="X10" i="5"/>
  <c r="H10" i="5"/>
  <c r="P10" i="5"/>
  <c r="T10" i="5"/>
  <c r="L10" i="5"/>
  <c r="C32" i="18"/>
  <c r="C87" i="18"/>
  <c r="C39" i="18"/>
  <c r="C48" i="18"/>
  <c r="C52" i="18"/>
  <c r="C21" i="18"/>
  <c r="C41" i="18"/>
  <c r="C42" i="18"/>
  <c r="C64" i="18"/>
  <c r="A77" i="18"/>
  <c r="C74" i="18"/>
  <c r="C190" i="18"/>
  <c r="C171" i="18"/>
  <c r="C165" i="18"/>
  <c r="C160" i="18"/>
  <c r="C130" i="18"/>
  <c r="C195" i="18"/>
  <c r="C204" i="18"/>
  <c r="C215" i="18"/>
  <c r="C237" i="18"/>
  <c r="C250" i="18"/>
  <c r="C242" i="18"/>
  <c r="C264" i="18"/>
  <c r="C318" i="18"/>
  <c r="C272" i="18"/>
  <c r="C284" i="18"/>
  <c r="C280" i="18"/>
  <c r="C324" i="18"/>
  <c r="C345" i="18"/>
  <c r="C337" i="18"/>
  <c r="C361" i="18"/>
  <c r="C88" i="18"/>
  <c r="C47" i="18"/>
  <c r="C110" i="18"/>
  <c r="C92" i="18"/>
  <c r="C13" i="18"/>
  <c r="C99" i="18"/>
  <c r="C35" i="18"/>
  <c r="C26" i="18"/>
  <c r="C51" i="18"/>
  <c r="C77" i="18"/>
  <c r="A104" i="18"/>
  <c r="C184" i="18"/>
  <c r="C127" i="18"/>
  <c r="C169" i="18"/>
  <c r="C152" i="18"/>
  <c r="C137" i="18"/>
  <c r="C176" i="18"/>
  <c r="C193" i="18"/>
  <c r="C210" i="18"/>
  <c r="C233" i="18"/>
  <c r="C216" i="18"/>
  <c r="C255" i="18"/>
  <c r="C249" i="18"/>
  <c r="C271" i="18"/>
  <c r="C303" i="18"/>
  <c r="C306" i="18"/>
  <c r="C294" i="18"/>
  <c r="C311" i="18"/>
  <c r="C330" i="18"/>
  <c r="C354" i="18"/>
  <c r="C350" i="18"/>
  <c r="C7" i="18"/>
  <c r="C78" i="18"/>
  <c r="C83" i="18"/>
  <c r="C109" i="18"/>
  <c r="C79" i="18"/>
  <c r="C97" i="18"/>
  <c r="C61" i="18"/>
  <c r="C118" i="18"/>
  <c r="C65" i="18"/>
  <c r="A107" i="18"/>
  <c r="C104" i="18"/>
  <c r="C187" i="18"/>
  <c r="C157" i="18"/>
  <c r="C164" i="18"/>
  <c r="C175" i="18"/>
  <c r="C143" i="18"/>
  <c r="C192" i="18"/>
  <c r="C198" i="18"/>
  <c r="C231" i="18"/>
  <c r="C236" i="18"/>
  <c r="C225" i="18"/>
  <c r="C256" i="18"/>
  <c r="C267" i="18"/>
  <c r="C281" i="18"/>
  <c r="C304" i="18"/>
  <c r="C295" i="18"/>
  <c r="C299" i="18"/>
  <c r="C328" i="18"/>
  <c r="C342" i="18"/>
  <c r="C352" i="18"/>
  <c r="C356" i="18"/>
  <c r="C117" i="18"/>
  <c r="C66" i="18"/>
  <c r="C89" i="18"/>
  <c r="C67" i="18"/>
  <c r="C63" i="18"/>
  <c r="C72" i="18"/>
  <c r="C119" i="18"/>
  <c r="C100" i="18"/>
  <c r="C107" i="18"/>
  <c r="A103" i="18"/>
  <c r="C186" i="18"/>
  <c r="C124" i="18"/>
  <c r="C167" i="18"/>
  <c r="C150" i="18"/>
  <c r="C131" i="18"/>
  <c r="C145" i="18"/>
  <c r="C191" i="18"/>
  <c r="C202" i="18"/>
  <c r="C232" i="18"/>
  <c r="C239" i="18"/>
  <c r="C241" i="18"/>
  <c r="C246" i="18"/>
  <c r="C268" i="18"/>
  <c r="C297" i="18"/>
  <c r="C321" i="18"/>
  <c r="C282" i="18"/>
  <c r="C276" i="18"/>
  <c r="A307" i="18"/>
  <c r="C327" i="18"/>
  <c r="C335" i="18"/>
  <c r="C353" i="18"/>
  <c r="C362" i="18"/>
  <c r="C82" i="18"/>
  <c r="C44" i="18"/>
  <c r="C113" i="18"/>
  <c r="C106" i="18"/>
  <c r="C54" i="18"/>
  <c r="C20" i="18"/>
  <c r="C70" i="18"/>
  <c r="C115" i="18"/>
  <c r="C59" i="18"/>
  <c r="C103" i="18"/>
  <c r="C182" i="18"/>
  <c r="C148" i="18"/>
  <c r="C163" i="18"/>
  <c r="C155" i="18"/>
  <c r="C141" i="18"/>
  <c r="C159" i="18"/>
  <c r="C206" i="18"/>
  <c r="C205" i="18"/>
  <c r="C228" i="18"/>
  <c r="C235" i="18"/>
  <c r="C258" i="18"/>
  <c r="C262" i="18"/>
  <c r="C278" i="18"/>
  <c r="C319" i="18"/>
  <c r="C292" i="18"/>
  <c r="C300" i="18"/>
  <c r="C307" i="18"/>
  <c r="C326" i="18"/>
  <c r="C349" i="18"/>
  <c r="C93" i="18"/>
  <c r="C94" i="18"/>
  <c r="C69" i="18"/>
  <c r="C111" i="18"/>
  <c r="C16" i="18"/>
  <c r="C36" i="18"/>
  <c r="C84" i="18"/>
  <c r="C91" i="18"/>
  <c r="C17" i="18"/>
  <c r="C50" i="18"/>
  <c r="C15" i="18"/>
  <c r="C8" i="18"/>
  <c r="C6" i="18"/>
  <c r="C76" i="18"/>
  <c r="C189" i="18"/>
  <c r="C129" i="18"/>
  <c r="C168" i="18"/>
  <c r="A136" i="18"/>
  <c r="C151" i="18"/>
  <c r="C144" i="18"/>
  <c r="C177" i="18"/>
  <c r="C207" i="18"/>
  <c r="C201" i="18"/>
  <c r="C229" i="18"/>
  <c r="C230" i="18"/>
  <c r="C257" i="18"/>
  <c r="A243" i="18"/>
  <c r="C245" i="18"/>
  <c r="C263" i="18"/>
  <c r="C312" i="18"/>
  <c r="C275" i="18"/>
  <c r="C279" i="18"/>
  <c r="C301" i="18"/>
  <c r="C333" i="18"/>
  <c r="C340" i="18"/>
  <c r="C96" i="18"/>
  <c r="C24" i="18"/>
  <c r="C114" i="18"/>
  <c r="C46" i="18"/>
  <c r="C11" i="18"/>
  <c r="C53" i="18"/>
  <c r="C80" i="18"/>
  <c r="C14" i="18"/>
  <c r="C85" i="18"/>
  <c r="A90" i="18"/>
  <c r="C102" i="18"/>
  <c r="C188" i="18"/>
  <c r="C156" i="18"/>
  <c r="C136" i="18"/>
  <c r="C172" i="18"/>
  <c r="C138" i="18"/>
  <c r="C194" i="18"/>
  <c r="C213" i="18"/>
  <c r="C219" i="18"/>
  <c r="C224" i="18"/>
  <c r="C240" i="18"/>
  <c r="C243" i="18"/>
  <c r="C260" i="18"/>
  <c r="C273" i="18"/>
  <c r="C315" i="18"/>
  <c r="C293" i="18"/>
  <c r="C277" i="18"/>
  <c r="C332" i="18"/>
  <c r="C343" i="18"/>
  <c r="C338" i="18"/>
  <c r="C358" i="18"/>
  <c r="C30" i="18"/>
  <c r="C68" i="18"/>
  <c r="C29" i="18"/>
  <c r="C120" i="18"/>
  <c r="C5" i="18"/>
  <c r="C43" i="18"/>
  <c r="C38" i="18"/>
  <c r="C86" i="18"/>
  <c r="C18" i="18"/>
  <c r="A95" i="18"/>
  <c r="C183" i="18"/>
  <c r="C123" i="18"/>
  <c r="C174" i="18"/>
  <c r="C133" i="18"/>
  <c r="C158" i="18"/>
  <c r="C142" i="18"/>
  <c r="C197" i="18"/>
  <c r="C209" i="18"/>
  <c r="C214" i="18"/>
  <c r="C238" i="18"/>
  <c r="C251" i="18"/>
  <c r="C247" i="18"/>
  <c r="C269" i="18"/>
  <c r="C305" i="18"/>
  <c r="C320" i="18"/>
  <c r="C296" i="18"/>
  <c r="C322" i="18"/>
  <c r="A308" i="18"/>
  <c r="C325" i="18"/>
  <c r="C346" i="18"/>
  <c r="C344" i="18"/>
  <c r="C357" i="18"/>
  <c r="C62" i="18"/>
  <c r="C126" i="18"/>
  <c r="C226" i="18"/>
  <c r="C329" i="18"/>
  <c r="C367" i="18"/>
  <c r="C261" i="18"/>
  <c r="C286" i="18"/>
  <c r="C37" i="18"/>
  <c r="C60" i="18"/>
  <c r="C166" i="18"/>
  <c r="C336" i="18"/>
  <c r="C146" i="18"/>
  <c r="C222" i="18"/>
  <c r="C31" i="18"/>
  <c r="C71" i="18"/>
  <c r="C121" i="18"/>
  <c r="C178" i="18"/>
  <c r="C220" i="18"/>
  <c r="C309" i="18"/>
  <c r="C289" i="18"/>
  <c r="C351" i="18"/>
  <c r="C19" i="18"/>
  <c r="C161" i="18"/>
  <c r="C154" i="18"/>
  <c r="C212" i="18"/>
  <c r="C223" i="18"/>
  <c r="A165" i="18"/>
  <c r="C25" i="18"/>
  <c r="C23" i="18"/>
  <c r="C112" i="18"/>
  <c r="C90" i="18"/>
  <c r="C180" i="18"/>
  <c r="C270" i="18"/>
  <c r="C283" i="18"/>
  <c r="C339" i="18"/>
  <c r="C365" i="18"/>
  <c r="C49" i="18"/>
  <c r="C95" i="18"/>
  <c r="C134" i="18"/>
  <c r="C196" i="18"/>
  <c r="C221" i="18"/>
  <c r="C55" i="18"/>
  <c r="C105" i="18"/>
  <c r="C12" i="18"/>
  <c r="C81" i="18"/>
  <c r="C73" i="18"/>
  <c r="C266" i="18"/>
  <c r="C298" i="18"/>
  <c r="A288" i="18"/>
  <c r="C57" i="18"/>
  <c r="C287" i="18"/>
  <c r="C170" i="18"/>
  <c r="C200" i="18"/>
  <c r="C234" i="18"/>
  <c r="C348" i="18"/>
  <c r="C366" i="18"/>
  <c r="C317" i="18"/>
  <c r="C363" i="18"/>
  <c r="C179" i="18"/>
  <c r="C288" i="18"/>
  <c r="C45" i="18"/>
  <c r="C122" i="18"/>
  <c r="C153" i="18"/>
  <c r="C203" i="18"/>
  <c r="C217" i="18"/>
  <c r="A242" i="18"/>
  <c r="C314" i="18"/>
  <c r="C341" i="18"/>
  <c r="C364" i="18"/>
  <c r="C101" i="18"/>
  <c r="C22" i="18"/>
  <c r="C181" i="18"/>
  <c r="C140" i="18"/>
  <c r="C227" i="18"/>
  <c r="C253" i="18"/>
  <c r="C254" i="18"/>
  <c r="C40" i="18"/>
  <c r="C34" i="18"/>
  <c r="C149" i="18"/>
  <c r="C290" i="18"/>
  <c r="C274" i="18"/>
  <c r="C132" i="18"/>
  <c r="C211" i="18"/>
  <c r="C147" i="18"/>
  <c r="C208" i="18"/>
  <c r="C252" i="18"/>
  <c r="C347" i="18"/>
  <c r="C28" i="18"/>
  <c r="C185" i="18"/>
  <c r="C313" i="18"/>
  <c r="C302" i="18"/>
  <c r="C108" i="18"/>
  <c r="C125" i="18"/>
  <c r="C308" i="18"/>
  <c r="C331" i="18"/>
  <c r="C56" i="18"/>
  <c r="C116" i="18"/>
  <c r="C310" i="18"/>
  <c r="C368" i="18"/>
  <c r="C10" i="18"/>
  <c r="C98" i="18"/>
  <c r="C58" i="18"/>
  <c r="C75" i="18"/>
  <c r="C139" i="18"/>
  <c r="C199" i="18"/>
  <c r="C259" i="18"/>
  <c r="C265" i="18"/>
  <c r="C291" i="18"/>
  <c r="C334" i="18"/>
  <c r="C355" i="18"/>
  <c r="A76" i="18"/>
  <c r="A105" i="18"/>
  <c r="C128" i="18"/>
  <c r="C135" i="18"/>
  <c r="C218" i="18"/>
  <c r="C9" i="18"/>
  <c r="C33" i="18"/>
  <c r="C162" i="18"/>
  <c r="C244" i="18"/>
  <c r="C316" i="18"/>
  <c r="C323" i="18"/>
  <c r="C359" i="18"/>
  <c r="C173" i="18"/>
  <c r="C248" i="18"/>
  <c r="C285" i="18"/>
  <c r="X4" i="18"/>
  <c r="W4" i="18"/>
  <c r="AE4" i="18"/>
  <c r="P4" i="18"/>
  <c r="AD4" i="18"/>
  <c r="AC4" i="18"/>
  <c r="U4" i="18"/>
  <c r="Z4" i="18"/>
  <c r="AB4" i="18"/>
  <c r="AI4" i="18"/>
  <c r="AH4" i="18"/>
  <c r="T4" i="18"/>
  <c r="S4" i="18"/>
  <c r="AG4" i="18"/>
  <c r="R4" i="18"/>
  <c r="Y4" i="18"/>
  <c r="O4" i="18"/>
  <c r="M4" i="18"/>
  <c r="K4" i="18"/>
  <c r="J4" i="18"/>
  <c r="I4" i="18"/>
  <c r="G4" i="18"/>
  <c r="D4" i="18"/>
  <c r="C4" i="18"/>
  <c r="B4" i="18"/>
  <c r="A2" i="18"/>
  <c r="A329" i="4"/>
  <c r="A38" i="4"/>
  <c r="A125" i="4"/>
  <c r="A83" i="4"/>
  <c r="A31" i="4"/>
  <c r="A331" i="4"/>
  <c r="A63" i="4"/>
  <c r="A52" i="4"/>
  <c r="A50" i="4"/>
  <c r="A62" i="4"/>
  <c r="A264" i="4"/>
  <c r="A134" i="4"/>
  <c r="A266" i="4"/>
  <c r="A133" i="4"/>
  <c r="A288" i="4"/>
  <c r="B31" i="5"/>
  <c r="B30" i="5"/>
  <c r="B29" i="5"/>
  <c r="B28" i="5"/>
  <c r="B27" i="5"/>
  <c r="B26" i="5"/>
  <c r="B25" i="5"/>
  <c r="B24" i="5"/>
  <c r="C32" i="5"/>
  <c r="C30" i="5"/>
  <c r="C27" i="5"/>
  <c r="C26" i="5"/>
  <c r="C25" i="5"/>
  <c r="C24" i="5"/>
  <c r="C29" i="5"/>
  <c r="C31" i="5"/>
  <c r="C28" i="5"/>
  <c r="W11" i="4"/>
  <c r="S12" i="4"/>
  <c r="S11" i="4"/>
  <c r="O12" i="4"/>
  <c r="O11" i="4"/>
  <c r="K12" i="4"/>
  <c r="K11" i="4"/>
  <c r="W12" i="4"/>
  <c r="AD6" i="5"/>
  <c r="V6" i="5"/>
  <c r="J7" i="5"/>
  <c r="R6" i="5"/>
  <c r="N6" i="5"/>
  <c r="J6" i="5"/>
  <c r="Y3" i="5"/>
  <c r="AA1" i="5"/>
  <c r="P3" i="5"/>
  <c r="P2" i="5"/>
  <c r="F4" i="5"/>
  <c r="F3" i="5"/>
  <c r="H1" i="5"/>
  <c r="F1" i="5"/>
  <c r="AD8" i="5"/>
  <c r="AD7" i="5"/>
  <c r="Z8" i="5"/>
  <c r="Z7" i="5"/>
  <c r="V8" i="5"/>
  <c r="V7" i="5"/>
  <c r="R8" i="5"/>
  <c r="R7" i="5"/>
  <c r="N8" i="5"/>
  <c r="N7" i="5"/>
  <c r="J8" i="5"/>
  <c r="G12" i="4"/>
  <c r="G11" i="4"/>
  <c r="S6" i="4"/>
  <c r="U4" i="4"/>
  <c r="S8" i="4"/>
  <c r="G7" i="4"/>
  <c r="G6" i="4"/>
  <c r="I4" i="4"/>
  <c r="G4" i="4"/>
  <c r="X1" i="4"/>
  <c r="T1" i="4"/>
  <c r="P2" i="4"/>
  <c r="P1" i="4"/>
  <c r="L1" i="4"/>
  <c r="H2" i="4"/>
  <c r="H1" i="4"/>
  <c r="E14" i="4"/>
  <c r="Z14" i="4"/>
  <c r="V14" i="4"/>
  <c r="S14" i="4"/>
  <c r="R14" i="4"/>
  <c r="X14" i="4"/>
  <c r="W14" i="4"/>
  <c r="T14" i="4"/>
  <c r="P14" i="4"/>
  <c r="J14" i="4"/>
  <c r="H14" i="4"/>
  <c r="G14" i="4"/>
  <c r="N14" i="4"/>
  <c r="L14" i="4"/>
  <c r="O14" i="4"/>
  <c r="K14" i="4"/>
  <c r="AG10" i="5"/>
  <c r="AE10" i="5"/>
  <c r="AD10" i="5"/>
  <c r="W10" i="5"/>
  <c r="V10" i="5"/>
  <c r="M10" i="5"/>
  <c r="AC10" i="5"/>
  <c r="Z10" i="5"/>
  <c r="Y10" i="5"/>
  <c r="U10" i="5"/>
  <c r="AA10" i="5"/>
  <c r="R10" i="5"/>
  <c r="O10" i="5"/>
  <c r="Q10" i="5"/>
  <c r="N10" i="5"/>
  <c r="K10" i="5"/>
  <c r="S10" i="5"/>
  <c r="J10" i="5"/>
  <c r="C13" i="5"/>
  <c r="B14" i="5"/>
  <c r="F10" i="5"/>
  <c r="B12" i="5"/>
  <c r="B16" i="5"/>
  <c r="B15" i="5"/>
  <c r="B23" i="5"/>
  <c r="B22" i="5"/>
  <c r="C39" i="5"/>
  <c r="B20" i="5"/>
  <c r="C37" i="5"/>
  <c r="C36" i="5"/>
  <c r="C34" i="5"/>
  <c r="B37" i="5"/>
  <c r="B36" i="5"/>
  <c r="C23" i="5"/>
  <c r="B34" i="5"/>
  <c r="C21" i="5"/>
  <c r="B41" i="5"/>
  <c r="B40" i="5"/>
  <c r="C17" i="5"/>
  <c r="B33" i="5"/>
  <c r="B18" i="5"/>
  <c r="G10" i="5"/>
  <c r="B13" i="5"/>
  <c r="C12" i="5"/>
  <c r="B17" i="5"/>
  <c r="C43" i="5"/>
  <c r="C42" i="5"/>
  <c r="C41" i="5"/>
  <c r="C40" i="5"/>
  <c r="B21" i="5"/>
  <c r="C38" i="5"/>
  <c r="B19" i="5"/>
  <c r="B32" i="5"/>
  <c r="B38" i="5"/>
  <c r="C33" i="5"/>
  <c r="B35" i="5"/>
  <c r="C22" i="5"/>
  <c r="B43" i="5"/>
  <c r="C20" i="5"/>
  <c r="B42" i="5"/>
  <c r="C19" i="5"/>
  <c r="C18" i="5"/>
  <c r="B39" i="5"/>
  <c r="C16" i="5"/>
  <c r="C15" i="5"/>
  <c r="I10" i="5"/>
  <c r="C35" i="5"/>
  <c r="Y4" i="5"/>
  <c r="A10" i="5"/>
  <c r="A6" i="5"/>
  <c r="AD9" i="5"/>
  <c r="A19" i="5"/>
  <c r="A18" i="5"/>
  <c r="A20" i="5"/>
  <c r="Y2" i="5"/>
  <c r="A21" i="5"/>
  <c r="A22" i="5"/>
  <c r="A14" i="5"/>
  <c r="A15" i="5"/>
  <c r="A13" i="5"/>
  <c r="A29" i="5"/>
  <c r="A11" i="5"/>
  <c r="P1" i="5"/>
  <c r="A16" i="5"/>
  <c r="A2" i="5"/>
  <c r="A32" i="5"/>
  <c r="A12" i="5"/>
  <c r="A9" i="5"/>
  <c r="J9" i="5"/>
  <c r="A27" i="5"/>
  <c r="R9" i="5"/>
  <c r="A25" i="5"/>
  <c r="V9" i="5"/>
  <c r="A30" i="5"/>
  <c r="F2" i="5"/>
  <c r="A23" i="5"/>
  <c r="Z9" i="5"/>
  <c r="N9" i="5"/>
  <c r="A17" i="5"/>
  <c r="A28" i="5"/>
  <c r="Z6" i="5"/>
  <c r="A24" i="5"/>
  <c r="A26" i="5"/>
  <c r="A31" i="5"/>
  <c r="S7" i="4"/>
  <c r="S5" i="4"/>
  <c r="G5" i="4"/>
  <c r="G8" i="4"/>
  <c r="C14" i="4"/>
  <c r="A10" i="4"/>
  <c r="A13" i="4"/>
  <c r="A74" i="4"/>
  <c r="E4" i="18"/>
  <c r="A4" i="18"/>
  <c r="N4" i="18"/>
  <c r="C27" i="18"/>
  <c r="A27" i="18"/>
  <c r="J17" i="2"/>
  <c r="J16" i="2"/>
  <c r="J15" i="2"/>
  <c r="J14" i="2"/>
  <c r="J13" i="2"/>
  <c r="J12" i="2"/>
  <c r="J11" i="2"/>
  <c r="J10" i="2"/>
  <c r="J9" i="2"/>
  <c r="J8" i="2"/>
  <c r="J7" i="2"/>
  <c r="J6" i="2"/>
  <c r="J5" i="2"/>
  <c r="E14" i="2"/>
  <c r="E15" i="2"/>
  <c r="E16" i="2"/>
  <c r="E7" i="2"/>
  <c r="E8" i="2"/>
  <c r="E9" i="2"/>
  <c r="E6" i="2"/>
  <c r="J4" i="2"/>
  <c r="E17" i="2"/>
  <c r="E13" i="2"/>
  <c r="E12" i="2"/>
  <c r="E11" i="2"/>
  <c r="E10" i="2"/>
  <c r="E5" i="2"/>
  <c r="E4" i="2"/>
  <c r="AO254" i="18" l="1"/>
  <c r="AO168" i="18"/>
  <c r="AO57" i="18"/>
  <c r="AO32" i="18"/>
  <c r="AO241" i="18"/>
  <c r="AO166" i="18"/>
  <c r="AO15" i="18"/>
  <c r="AO96" i="18"/>
  <c r="AO158" i="18"/>
  <c r="AO350" i="18"/>
  <c r="AO233" i="18"/>
  <c r="AO123" i="18"/>
  <c r="AO35" i="18"/>
  <c r="AO7" i="18"/>
  <c r="AO269" i="18"/>
  <c r="AO84" i="18"/>
  <c r="AO19" i="18"/>
  <c r="AO338" i="18"/>
  <c r="AO199" i="18"/>
  <c r="AO190" i="18"/>
  <c r="AO81" i="18"/>
  <c r="AO16" i="18"/>
  <c r="AO139" i="18"/>
  <c r="AO6" i="18"/>
  <c r="AO352" i="18"/>
  <c r="AO201" i="18"/>
  <c r="AO188" i="18"/>
  <c r="AO72" i="18"/>
  <c r="AO88" i="18"/>
  <c r="AO307" i="18"/>
  <c r="AO210" i="18"/>
  <c r="AO184" i="18"/>
  <c r="AO58" i="18"/>
  <c r="AO301" i="18"/>
  <c r="AO211" i="18"/>
  <c r="AO179" i="18"/>
  <c r="AO20" i="18"/>
  <c r="AO270" i="18"/>
  <c r="AO311" i="18"/>
  <c r="AO202" i="18"/>
  <c r="AO183" i="18"/>
  <c r="AO31" i="18"/>
  <c r="AO302" i="18"/>
  <c r="AO209" i="18"/>
  <c r="AO73" i="18"/>
  <c r="AO22" i="18"/>
  <c r="AO300" i="18"/>
  <c r="AO208" i="18"/>
  <c r="AO77" i="18"/>
  <c r="AO98" i="18"/>
  <c r="AO71" i="18"/>
  <c r="AO279" i="18"/>
  <c r="AO204" i="18"/>
  <c r="AO90" i="18"/>
  <c r="AO17" i="18"/>
  <c r="AO294" i="18"/>
  <c r="AO213" i="18"/>
  <c r="AO107" i="18"/>
  <c r="AO13" i="18"/>
  <c r="AO320" i="18"/>
  <c r="AO193" i="18"/>
  <c r="AO18" i="18"/>
  <c r="AO40" i="18"/>
  <c r="AO263" i="18"/>
  <c r="AO178" i="18"/>
  <c r="AO64" i="18"/>
  <c r="AO91" i="18"/>
  <c r="AO271" i="18"/>
  <c r="AO138" i="18"/>
  <c r="AO85" i="18"/>
  <c r="AO92" i="18"/>
  <c r="AO266" i="18"/>
  <c r="AO141" i="18"/>
  <c r="AO65" i="18"/>
  <c r="AO89" i="18"/>
  <c r="AO248" i="18"/>
  <c r="AO147" i="18"/>
  <c r="AO51" i="18"/>
  <c r="AO66" i="18"/>
  <c r="AO243" i="18"/>
  <c r="AO153" i="18"/>
  <c r="AO116" i="18"/>
  <c r="AO56" i="18"/>
  <c r="AO253" i="18"/>
  <c r="AO151" i="18"/>
  <c r="AO80" i="18"/>
  <c r="AO44" i="18"/>
  <c r="AO259" i="18"/>
  <c r="AO136" i="18"/>
  <c r="AO61" i="18"/>
  <c r="AO60" i="18"/>
  <c r="AO257" i="18"/>
  <c r="AO163" i="18"/>
  <c r="AO121" i="18"/>
  <c r="AO36" i="18"/>
  <c r="AO255" i="18"/>
  <c r="AO161" i="18"/>
  <c r="AO70" i="18"/>
  <c r="AO47" i="18"/>
  <c r="AO298" i="18"/>
  <c r="AO229" i="18"/>
  <c r="AO182" i="18"/>
  <c r="AO157" i="18"/>
  <c r="AO198" i="18"/>
  <c r="AO74" i="18"/>
  <c r="AO237" i="18"/>
  <c r="AO146" i="18"/>
  <c r="AO337" i="18"/>
  <c r="AO115" i="18"/>
  <c r="AO234" i="18"/>
  <c r="AO342" i="18"/>
  <c r="AO283" i="18"/>
  <c r="AO285" i="18"/>
  <c r="AO207" i="18"/>
  <c r="AO42" i="18"/>
  <c r="AO187" i="18"/>
  <c r="AO192" i="18"/>
  <c r="AO37" i="18"/>
  <c r="AO215" i="18"/>
  <c r="AO134" i="18"/>
  <c r="AO345" i="18"/>
  <c r="AO54" i="18"/>
  <c r="AO226" i="18"/>
  <c r="AO349" i="18"/>
  <c r="AO291" i="18"/>
  <c r="AO313" i="18"/>
  <c r="AO177" i="18"/>
  <c r="AO41" i="18"/>
  <c r="AO104" i="18"/>
  <c r="AO143" i="18"/>
  <c r="AO28" i="18"/>
  <c r="AO195" i="18"/>
  <c r="AO174" i="18"/>
  <c r="AO324" i="18"/>
  <c r="AO106" i="18"/>
  <c r="AO200" i="18"/>
  <c r="AO238" i="18"/>
  <c r="AO93" i="18"/>
  <c r="AO216" i="18"/>
  <c r="AO144" i="18"/>
  <c r="AO21" i="18"/>
  <c r="AO86" i="18"/>
  <c r="AO175" i="18"/>
  <c r="AO25" i="18"/>
  <c r="AO130" i="18"/>
  <c r="AO8" i="18"/>
  <c r="AO317" i="18"/>
  <c r="AO113" i="18"/>
  <c r="AO126" i="18"/>
  <c r="AO343" i="18"/>
  <c r="AO281" i="18"/>
  <c r="AO176" i="18"/>
  <c r="AO128" i="18"/>
  <c r="AO52" i="18"/>
  <c r="AO38" i="18"/>
  <c r="AO156" i="18"/>
  <c r="AO108" i="18"/>
  <c r="AO160" i="18"/>
  <c r="AO50" i="18"/>
  <c r="AO310" i="18"/>
  <c r="AO82" i="18"/>
  <c r="AO132" i="18"/>
  <c r="AO137" i="18"/>
  <c r="AO181" i="18"/>
  <c r="AO48" i="18"/>
  <c r="AO43" i="18"/>
  <c r="AO102" i="18"/>
  <c r="AO45" i="18"/>
  <c r="AO165" i="18"/>
  <c r="AO261" i="18"/>
  <c r="AO228" i="18"/>
  <c r="AO149" i="18"/>
  <c r="AO170" i="18"/>
  <c r="AO114" i="18"/>
  <c r="AO167" i="18"/>
  <c r="AO152" i="18"/>
  <c r="AO103" i="18"/>
  <c r="AO39" i="18"/>
  <c r="AO5" i="18"/>
  <c r="AO100" i="18"/>
  <c r="AO55" i="18"/>
  <c r="AO173" i="18"/>
  <c r="AO258" i="18"/>
  <c r="AO159" i="18"/>
  <c r="AO94" i="18"/>
  <c r="AO169" i="18"/>
  <c r="AO340" i="18"/>
  <c r="AO105" i="18"/>
  <c r="AO323" i="18"/>
  <c r="AO129" i="18"/>
  <c r="AO14" i="18"/>
  <c r="AO87" i="18"/>
  <c r="AO120" i="18"/>
  <c r="AO119" i="18"/>
  <c r="AO185" i="18"/>
  <c r="AO162" i="18"/>
  <c r="AO34" i="18"/>
  <c r="AO127" i="18"/>
  <c r="AO189" i="18"/>
  <c r="AO53" i="18"/>
  <c r="AO29" i="18"/>
  <c r="AO63" i="18"/>
  <c r="AO336" i="18"/>
  <c r="AO26" i="18"/>
  <c r="AO112" i="18"/>
  <c r="AO69" i="18"/>
  <c r="AO251" i="18"/>
  <c r="AO75" i="18"/>
  <c r="AO118" i="18"/>
  <c r="AO11" i="18"/>
  <c r="AO354" i="18"/>
  <c r="AO68" i="18"/>
  <c r="AO67" i="18"/>
  <c r="AO331" i="18"/>
  <c r="AO99" i="18"/>
  <c r="AO23" i="18"/>
  <c r="AO122" i="18"/>
  <c r="AO286" i="18"/>
  <c r="AO97" i="18"/>
  <c r="AO46" i="18"/>
  <c r="AO330" i="18"/>
  <c r="AO30" i="18"/>
  <c r="AO117" i="18"/>
  <c r="AO288" i="18"/>
  <c r="AO110" i="18"/>
  <c r="AO316" i="18"/>
  <c r="AO214" i="18"/>
  <c r="AO49" i="18"/>
  <c r="AO79" i="18"/>
  <c r="AO272" i="18"/>
  <c r="AO322" i="18"/>
  <c r="AO62" i="18"/>
  <c r="AO109" i="18"/>
  <c r="AO24" i="18"/>
  <c r="AO9" i="18"/>
  <c r="AO326" i="18"/>
  <c r="AO287" i="18"/>
  <c r="AO328" i="18"/>
  <c r="AO332" i="18"/>
  <c r="AO296" i="18"/>
  <c r="AO341" i="18"/>
  <c r="AO101" i="18"/>
  <c r="AO83" i="18"/>
  <c r="AO305" i="18"/>
  <c r="AO33" i="18"/>
  <c r="AO223" i="18"/>
  <c r="AO292" i="18"/>
  <c r="AO348" i="18"/>
  <c r="AO299" i="18"/>
  <c r="AO235" i="18"/>
  <c r="AO262" i="18"/>
  <c r="AO197" i="18"/>
  <c r="AO351" i="18"/>
  <c r="AO232" i="18"/>
  <c r="AO78" i="18"/>
  <c r="AO347" i="18"/>
  <c r="AO319" i="18"/>
  <c r="AO329" i="18"/>
  <c r="AO295" i="18"/>
  <c r="AO206" i="18"/>
  <c r="AO280" i="18"/>
  <c r="AO142" i="18"/>
  <c r="AO247" i="18"/>
  <c r="AO334" i="18"/>
  <c r="AO111" i="18"/>
  <c r="AO205" i="18"/>
  <c r="AO339" i="18"/>
  <c r="AO278" i="18"/>
  <c r="AO289" i="18"/>
  <c r="AO304" i="18"/>
  <c r="AO180" i="18"/>
  <c r="AO284" i="18"/>
  <c r="AO133" i="18"/>
  <c r="AO239" i="18"/>
  <c r="AO155" i="18"/>
  <c r="AO274" i="18"/>
  <c r="AO353" i="18"/>
  <c r="AO275" i="18"/>
  <c r="AO218" i="18"/>
  <c r="AO314" i="18"/>
  <c r="AO267" i="18"/>
  <c r="AO308" i="18"/>
  <c r="AO318" i="18"/>
  <c r="AO124" i="18"/>
  <c r="AO191" i="18"/>
  <c r="AO244" i="18"/>
  <c r="AO344" i="18"/>
  <c r="AO245" i="18"/>
  <c r="AO217" i="18"/>
  <c r="AO220" i="18"/>
  <c r="AO335" i="18"/>
  <c r="AO312" i="18"/>
  <c r="AO227" i="18"/>
  <c r="AO309" i="18"/>
  <c r="AO240" i="18"/>
  <c r="AO277" i="18"/>
  <c r="AO264" i="18"/>
  <c r="AO186" i="18"/>
  <c r="AO145" i="18"/>
  <c r="AO276" i="18"/>
  <c r="AO346" i="18"/>
  <c r="AO327" i="18"/>
  <c r="AO212" i="18"/>
  <c r="AO265" i="18"/>
  <c r="AO224" i="18"/>
  <c r="AO293" i="18"/>
  <c r="AO242" i="18"/>
  <c r="AO12" i="18"/>
  <c r="AO131" i="18"/>
  <c r="AO282" i="18"/>
  <c r="AO325" i="18"/>
  <c r="AO306" i="18"/>
  <c r="AO135" i="18"/>
  <c r="AO256" i="18"/>
  <c r="AO219" i="18"/>
  <c r="AO315" i="18"/>
  <c r="AO252" i="18"/>
  <c r="AO10" i="18"/>
  <c r="AO150" i="18"/>
  <c r="AO321" i="18"/>
  <c r="AO95" i="18"/>
  <c r="AO303" i="18"/>
  <c r="AO140" i="18"/>
  <c r="AO225" i="18"/>
  <c r="AO194" i="18"/>
  <c r="AO273" i="18"/>
  <c r="AO221" i="18"/>
  <c r="AO333" i="18"/>
  <c r="AO125" i="18"/>
  <c r="AO297" i="18"/>
  <c r="AO249" i="18"/>
  <c r="AO203" i="18"/>
  <c r="AO154" i="18"/>
  <c r="AO236" i="18"/>
  <c r="AO172" i="18"/>
  <c r="AO260" i="18"/>
  <c r="AO222" i="18"/>
  <c r="AO290" i="18"/>
  <c r="AO76" i="18"/>
  <c r="AO268" i="18"/>
  <c r="AO230" i="18"/>
  <c r="AO246" i="18"/>
  <c r="AO148" i="18"/>
  <c r="AO164" i="18"/>
  <c r="AO231" i="18"/>
  <c r="AO171" i="18"/>
  <c r="AO250" i="18"/>
  <c r="AO196" i="18"/>
  <c r="AO59" i="18"/>
  <c r="AO27" i="18"/>
  <c r="M1" i="2"/>
  <c r="U9" i="5"/>
  <c r="M9" i="5"/>
  <c r="T2" i="4" l="1"/>
  <c r="L2" i="4"/>
  <c r="E1" i="4"/>
  <c r="W13" i="4"/>
  <c r="S13" i="4"/>
  <c r="O13" i="4"/>
  <c r="G13" i="4"/>
  <c r="K13" i="4"/>
  <c r="D2" i="1"/>
  <c r="B2" i="1"/>
  <c r="C2" i="1"/>
  <c r="S21" i="18"/>
  <c r="S148" i="18"/>
  <c r="S194" i="18"/>
  <c r="S62" i="18"/>
  <c r="S226" i="18"/>
  <c r="S232" i="18"/>
  <c r="S204" i="18"/>
  <c r="S353" i="18"/>
  <c r="S155" i="18"/>
  <c r="S136" i="18"/>
  <c r="S150" i="18"/>
  <c r="S40" i="18"/>
  <c r="S26" i="18"/>
  <c r="S141" i="18"/>
  <c r="S327" i="18"/>
  <c r="S94" i="18"/>
  <c r="S303" i="18"/>
  <c r="S149" i="18"/>
  <c r="S176" i="18"/>
  <c r="S43" i="18"/>
  <c r="S247" i="18"/>
  <c r="S81" i="18"/>
  <c r="S333" i="18"/>
  <c r="S265" i="18"/>
  <c r="S33" i="18"/>
  <c r="S153" i="18"/>
  <c r="S223" i="18"/>
  <c r="S7" i="18"/>
  <c r="S144" i="18"/>
  <c r="S284" i="18"/>
  <c r="S342" i="18"/>
  <c r="S286" i="18"/>
  <c r="S281" i="18"/>
  <c r="S74" i="18"/>
  <c r="S344" i="18"/>
  <c r="S197" i="18"/>
  <c r="S129" i="18"/>
  <c r="S76" i="18"/>
  <c r="S91" i="18"/>
  <c r="S282" i="18"/>
  <c r="S283" i="18"/>
  <c r="S174" i="18"/>
  <c r="S331" i="18"/>
  <c r="S133" i="18"/>
  <c r="S48" i="18"/>
  <c r="S163" i="18"/>
  <c r="S173" i="18"/>
  <c r="S305" i="18"/>
  <c r="S271" i="18"/>
  <c r="S169" i="18"/>
  <c r="S36" i="18"/>
  <c r="S31" i="18"/>
  <c r="S335" i="18"/>
  <c r="S137" i="18"/>
  <c r="S295" i="18"/>
  <c r="S212" i="18"/>
  <c r="S154" i="18"/>
  <c r="S237" i="18"/>
  <c r="S206" i="18"/>
  <c r="S166" i="18"/>
  <c r="S117" i="18"/>
  <c r="S59" i="18"/>
  <c r="S339" i="18"/>
  <c r="S216" i="18"/>
  <c r="S180" i="18"/>
  <c r="S270" i="18"/>
  <c r="S348" i="18"/>
  <c r="S246" i="18"/>
  <c r="S84" i="18"/>
  <c r="S227" i="18"/>
  <c r="S337" i="18"/>
  <c r="S109" i="18"/>
  <c r="S297" i="18"/>
  <c r="S263" i="18"/>
  <c r="S97" i="18"/>
  <c r="S276" i="18"/>
  <c r="S23" i="18"/>
  <c r="S240" i="18"/>
  <c r="S242" i="18"/>
  <c r="S165" i="18"/>
  <c r="S161" i="18"/>
  <c r="S20" i="18"/>
  <c r="S27" i="18"/>
  <c r="S65" i="18"/>
  <c r="S8" i="18"/>
  <c r="S350" i="18"/>
  <c r="S152" i="18"/>
  <c r="S251" i="18"/>
  <c r="S108" i="18"/>
  <c r="S320" i="18"/>
  <c r="S79" i="18"/>
  <c r="S51" i="18"/>
  <c r="S24" i="18"/>
  <c r="S70" i="18"/>
  <c r="S181" i="18"/>
  <c r="S146" i="18"/>
  <c r="S301" i="18"/>
  <c r="S249" i="18"/>
  <c r="S292" i="18"/>
  <c r="S272" i="18"/>
  <c r="S101" i="18"/>
  <c r="S121" i="18"/>
  <c r="S260" i="18"/>
  <c r="S217" i="18"/>
  <c r="S159" i="18"/>
  <c r="S298" i="18"/>
  <c r="S225" i="18"/>
  <c r="S324" i="18"/>
  <c r="S341" i="18"/>
  <c r="S224" i="18"/>
  <c r="S103" i="18"/>
  <c r="S67" i="18"/>
  <c r="S264" i="18"/>
  <c r="S35" i="18"/>
  <c r="S87" i="18"/>
  <c r="S328" i="18"/>
  <c r="S45" i="18"/>
  <c r="S73" i="18"/>
  <c r="S102" i="18"/>
  <c r="S229" i="18"/>
  <c r="S288" i="18"/>
  <c r="S211" i="18"/>
  <c r="S175" i="18"/>
  <c r="S205" i="18"/>
  <c r="S138" i="18"/>
  <c r="S311" i="18"/>
  <c r="S234" i="18"/>
  <c r="S325" i="18"/>
  <c r="S308" i="18"/>
  <c r="S222" i="18"/>
  <c r="S39" i="18"/>
  <c r="S72" i="18"/>
  <c r="S56" i="18"/>
  <c r="S218" i="18"/>
  <c r="S257" i="18"/>
  <c r="S122" i="18"/>
  <c r="S179" i="18"/>
  <c r="S215" i="18"/>
  <c r="S230" i="18"/>
  <c r="S75" i="18"/>
  <c r="S17" i="18"/>
  <c r="S112" i="18"/>
  <c r="S124" i="18"/>
  <c r="S90" i="18"/>
  <c r="S157" i="18"/>
  <c r="S233" i="18"/>
  <c r="S46" i="18"/>
  <c r="S302" i="18"/>
  <c r="S41" i="18"/>
  <c r="S6" i="18"/>
  <c r="S304" i="18"/>
  <c r="S193" i="18"/>
  <c r="S345" i="18"/>
  <c r="S156" i="18"/>
  <c r="S52" i="18"/>
  <c r="S352" i="18"/>
  <c r="S178" i="18"/>
  <c r="S254" i="18"/>
  <c r="S116" i="18"/>
  <c r="S158" i="18"/>
  <c r="S92" i="18"/>
  <c r="S105" i="18"/>
  <c r="S313" i="18"/>
  <c r="S287" i="18"/>
  <c r="S315" i="18"/>
  <c r="S213" i="18"/>
  <c r="S236" i="18"/>
  <c r="S64" i="18"/>
  <c r="S172" i="18"/>
  <c r="S12" i="18"/>
  <c r="S118" i="18"/>
  <c r="S119" i="18"/>
  <c r="S277" i="18"/>
  <c r="S296" i="18"/>
  <c r="S349" i="18"/>
  <c r="S77" i="18"/>
  <c r="S16" i="18"/>
  <c r="S85" i="18"/>
  <c r="S131" i="18"/>
  <c r="S273" i="18"/>
  <c r="S142" i="18"/>
  <c r="S34" i="18"/>
  <c r="S106" i="18"/>
  <c r="S268" i="18"/>
  <c r="S186" i="18"/>
  <c r="S198" i="18"/>
  <c r="S191" i="18"/>
  <c r="S89" i="18"/>
  <c r="S110" i="18"/>
  <c r="S309" i="18"/>
  <c r="S63" i="18"/>
  <c r="S86" i="18"/>
  <c r="S120" i="18"/>
  <c r="S78" i="18"/>
  <c r="S38" i="18"/>
  <c r="S293" i="18"/>
  <c r="S241" i="18"/>
  <c r="S294" i="18"/>
  <c r="S151" i="18"/>
  <c r="S228" i="18"/>
  <c r="S338" i="18"/>
  <c r="S317" i="18"/>
  <c r="S259" i="18"/>
  <c r="S279" i="18"/>
  <c r="S278" i="18"/>
  <c r="S269" i="18"/>
  <c r="S267" i="18"/>
  <c r="S190" i="18"/>
  <c r="S208" i="18"/>
  <c r="S160" i="18"/>
  <c r="S25" i="18"/>
  <c r="S111" i="18"/>
  <c r="S57" i="18"/>
  <c r="S100" i="18"/>
  <c r="S203" i="18"/>
  <c r="S130" i="18"/>
  <c r="S13" i="18"/>
  <c r="S219" i="18"/>
  <c r="S147" i="18"/>
  <c r="S82" i="18"/>
  <c r="S336" i="18"/>
  <c r="S239" i="18"/>
  <c r="S18" i="18"/>
  <c r="S182" i="18"/>
  <c r="S314" i="18"/>
  <c r="S32" i="18"/>
  <c r="S258" i="18"/>
  <c r="S140" i="18"/>
  <c r="S321" i="18"/>
  <c r="S53" i="18"/>
  <c r="S187" i="18"/>
  <c r="S19" i="18"/>
  <c r="S238" i="18"/>
  <c r="S29" i="18"/>
  <c r="S69" i="18"/>
  <c r="S310" i="18"/>
  <c r="S330" i="18"/>
  <c r="S275" i="18"/>
  <c r="S291" i="18"/>
  <c r="S47" i="18"/>
  <c r="S42" i="18"/>
  <c r="S183" i="18"/>
  <c r="S200" i="18"/>
  <c r="S170" i="18"/>
  <c r="S245" i="18"/>
  <c r="S261" i="18"/>
  <c r="S139" i="18"/>
  <c r="N13" i="4"/>
  <c r="S274" i="18"/>
  <c r="S184" i="18"/>
  <c r="S134" i="18"/>
  <c r="S22" i="18"/>
  <c r="S255" i="18"/>
  <c r="S60" i="18"/>
  <c r="S162" i="18"/>
  <c r="S15" i="18"/>
  <c r="S252" i="18"/>
  <c r="S123" i="18"/>
  <c r="S128" i="18"/>
  <c r="S80" i="18"/>
  <c r="S115" i="18"/>
  <c r="S50" i="18"/>
  <c r="S266" i="18"/>
  <c r="S44" i="18"/>
  <c r="S37" i="18"/>
  <c r="S326" i="18"/>
  <c r="S168" i="18"/>
  <c r="S185" i="18"/>
  <c r="S343" i="18"/>
  <c r="S10" i="18"/>
  <c r="S306" i="18"/>
  <c r="S30" i="18"/>
  <c r="S135" i="18"/>
  <c r="S280" i="18"/>
  <c r="S312" i="18"/>
  <c r="S98" i="18"/>
  <c r="S201" i="18"/>
  <c r="S347" i="18"/>
  <c r="S132" i="18"/>
  <c r="S114" i="18"/>
  <c r="S334" i="18"/>
  <c r="S318" i="18"/>
  <c r="S167" i="18"/>
  <c r="S88" i="18"/>
  <c r="S210" i="18"/>
  <c r="S11" i="18"/>
  <c r="S96" i="18"/>
  <c r="S332" i="18"/>
  <c r="S354" i="18"/>
  <c r="S253" i="18"/>
  <c r="S221" i="18"/>
  <c r="S177" i="18"/>
  <c r="S145" i="18"/>
  <c r="S61" i="18"/>
  <c r="S300" i="18"/>
  <c r="S262" i="18"/>
  <c r="S214" i="18"/>
  <c r="S127" i="18"/>
  <c r="S68" i="18"/>
  <c r="S256" i="18"/>
  <c r="S107" i="18"/>
  <c r="S58" i="18"/>
  <c r="S126" i="18"/>
  <c r="S71" i="18"/>
  <c r="S5" i="18"/>
  <c r="S351" i="18"/>
  <c r="S319" i="18"/>
  <c r="S188" i="18"/>
  <c r="S95" i="18"/>
  <c r="S346" i="18"/>
  <c r="S199" i="18"/>
  <c r="S195" i="18"/>
  <c r="S316" i="18"/>
  <c r="S171" i="18"/>
  <c r="S231" i="18"/>
  <c r="S104" i="18"/>
  <c r="S189" i="18"/>
  <c r="S66" i="18"/>
  <c r="S307" i="18"/>
  <c r="S235" i="18"/>
  <c r="S164" i="18"/>
  <c r="S285" i="18"/>
  <c r="S209" i="18"/>
  <c r="S54" i="18"/>
  <c r="S202" i="18"/>
  <c r="S83" i="18"/>
  <c r="S207" i="18"/>
  <c r="S14" i="18"/>
  <c r="S250" i="18"/>
  <c r="S323" i="18"/>
  <c r="S290" i="18"/>
  <c r="S192" i="18"/>
  <c r="S9" i="18"/>
  <c r="S93" i="18"/>
  <c r="S28" i="18"/>
  <c r="S289" i="18"/>
  <c r="S196" i="18"/>
  <c r="S243" i="18"/>
  <c r="S113" i="18"/>
  <c r="S125" i="18"/>
  <c r="S55" i="18"/>
  <c r="S340" i="18"/>
  <c r="S49" i="18"/>
  <c r="S248" i="18"/>
  <c r="S99" i="18"/>
  <c r="S299" i="18"/>
  <c r="S322" i="18"/>
  <c r="S244" i="18"/>
  <c r="S329" i="18"/>
  <c r="S220" i="18"/>
  <c r="S143" i="18"/>
  <c r="N75" i="18"/>
  <c r="N241" i="18"/>
  <c r="N74" i="18"/>
  <c r="N329" i="18"/>
  <c r="N219" i="18"/>
  <c r="N45" i="18"/>
  <c r="N228" i="18"/>
  <c r="N323" i="18"/>
  <c r="N261" i="18"/>
  <c r="N6" i="18"/>
  <c r="N15" i="18"/>
  <c r="N207" i="18"/>
  <c r="N181" i="18"/>
  <c r="N276" i="18"/>
  <c r="N18" i="18"/>
  <c r="N31" i="18"/>
  <c r="N123" i="18"/>
  <c r="N76" i="18"/>
  <c r="N250" i="18"/>
  <c r="N109" i="18"/>
  <c r="N108" i="18"/>
  <c r="N353" i="18"/>
  <c r="N186" i="18"/>
  <c r="N23" i="18"/>
  <c r="N55" i="18"/>
  <c r="N166" i="18"/>
  <c r="N294" i="18"/>
  <c r="N269" i="18"/>
  <c r="N271" i="18"/>
  <c r="N8" i="18"/>
  <c r="N57" i="18"/>
  <c r="N27" i="18"/>
  <c r="N7" i="18"/>
  <c r="N341" i="18"/>
  <c r="N148" i="18"/>
  <c r="N11" i="18"/>
  <c r="N33" i="18"/>
  <c r="N345" i="18"/>
  <c r="N217" i="18"/>
  <c r="N161" i="18"/>
  <c r="N302" i="18"/>
  <c r="N125" i="18"/>
  <c r="N113" i="18"/>
  <c r="N65" i="18"/>
  <c r="N245" i="18"/>
  <c r="N178" i="18"/>
  <c r="N141" i="18"/>
  <c r="N96" i="18"/>
  <c r="N352" i="18"/>
  <c r="N279" i="18"/>
  <c r="N20" i="18"/>
  <c r="N293" i="18"/>
  <c r="N26" i="18"/>
  <c r="N263" i="18"/>
  <c r="N130" i="18"/>
  <c r="N266" i="18"/>
  <c r="N10" i="18"/>
  <c r="N319" i="18"/>
  <c r="N22" i="18"/>
  <c r="N162" i="18"/>
  <c r="N34" i="18"/>
  <c r="N224" i="18"/>
  <c r="N138" i="18"/>
  <c r="N189" i="18"/>
  <c r="N324" i="18"/>
  <c r="N21" i="18"/>
  <c r="N287" i="18"/>
  <c r="N150" i="18"/>
  <c r="N12" i="18"/>
  <c r="N209" i="18"/>
  <c r="N103" i="18"/>
  <c r="N67" i="18"/>
  <c r="N253" i="18"/>
  <c r="N340" i="18"/>
  <c r="N208" i="18"/>
  <c r="N277" i="18"/>
  <c r="N259" i="18"/>
  <c r="N278" i="18"/>
  <c r="N99" i="18"/>
  <c r="N201" i="18"/>
  <c r="N244" i="18"/>
  <c r="N303" i="18"/>
  <c r="N275" i="18"/>
  <c r="N187" i="18"/>
  <c r="N307" i="18"/>
  <c r="N348" i="18"/>
  <c r="N121" i="18"/>
  <c r="N64" i="18"/>
  <c r="N72" i="18"/>
  <c r="N328" i="18"/>
  <c r="N235" i="18"/>
  <c r="N68" i="18"/>
  <c r="N284" i="18"/>
  <c r="N330" i="18"/>
  <c r="N40" i="18"/>
  <c r="N290" i="18"/>
  <c r="N216" i="18"/>
  <c r="N156" i="18"/>
  <c r="N111" i="18"/>
  <c r="N16" i="18"/>
  <c r="N236" i="18"/>
  <c r="N175" i="18"/>
  <c r="N311" i="18"/>
  <c r="N66" i="18"/>
  <c r="N146" i="18"/>
  <c r="N274" i="18"/>
  <c r="N320" i="18"/>
  <c r="N281" i="18"/>
  <c r="N92" i="18"/>
  <c r="N246" i="18"/>
  <c r="N347" i="18"/>
  <c r="N124" i="18"/>
  <c r="N116" i="18"/>
  <c r="N133" i="18"/>
  <c r="N158" i="18"/>
  <c r="N231" i="18"/>
  <c r="N291" i="18"/>
  <c r="N198" i="18"/>
  <c r="N193" i="18"/>
  <c r="N286" i="18"/>
  <c r="N206" i="18"/>
  <c r="N54" i="18"/>
  <c r="N314" i="18"/>
  <c r="N42" i="18"/>
  <c r="N127" i="18"/>
  <c r="N51" i="18"/>
  <c r="N339" i="18"/>
  <c r="N344" i="18"/>
  <c r="N90" i="18"/>
  <c r="N30" i="18"/>
  <c r="N322" i="18"/>
  <c r="N14" i="18"/>
  <c r="N128" i="18"/>
  <c r="N43" i="18"/>
  <c r="N73" i="18"/>
  <c r="N304" i="18"/>
  <c r="N93" i="18"/>
  <c r="N196" i="18"/>
  <c r="N100" i="18"/>
  <c r="N167" i="18"/>
  <c r="N214" i="18"/>
  <c r="N251" i="18"/>
  <c r="N129" i="18"/>
  <c r="N215" i="18"/>
  <c r="N221" i="18"/>
  <c r="N315" i="18"/>
  <c r="N170" i="18"/>
  <c r="N159" i="18"/>
  <c r="N205" i="18"/>
  <c r="N273" i="18"/>
  <c r="N262" i="18"/>
  <c r="N160" i="18"/>
  <c r="N89" i="18"/>
  <c r="N272" i="18"/>
  <c r="N165" i="18"/>
  <c r="N98" i="18"/>
  <c r="N163" i="18"/>
  <c r="N305" i="18"/>
  <c r="N139" i="18"/>
  <c r="N200" i="18"/>
  <c r="N243" i="18"/>
  <c r="N17" i="18"/>
  <c r="N91" i="18"/>
  <c r="N106" i="18"/>
  <c r="N343" i="18"/>
  <c r="N81" i="18"/>
  <c r="N280" i="18"/>
  <c r="N327" i="18"/>
  <c r="N9" i="18"/>
  <c r="J13" i="4"/>
  <c r="N132" i="18"/>
  <c r="N321" i="18"/>
  <c r="N239" i="18"/>
  <c r="N249" i="18"/>
  <c r="N254" i="18"/>
  <c r="N335" i="18"/>
  <c r="N354" i="18"/>
  <c r="N210" i="18"/>
  <c r="N48" i="18"/>
  <c r="N155" i="18"/>
  <c r="N191" i="18"/>
  <c r="N145" i="18"/>
  <c r="N252" i="18"/>
  <c r="N97" i="18"/>
  <c r="N197" i="18"/>
  <c r="N226" i="18"/>
  <c r="N177" i="18"/>
  <c r="N301" i="18"/>
  <c r="N60" i="18"/>
  <c r="N204" i="18"/>
  <c r="N171" i="18"/>
  <c r="N53" i="18"/>
  <c r="N147" i="18"/>
  <c r="N115" i="18"/>
  <c r="N336" i="18"/>
  <c r="N107" i="18"/>
  <c r="N332" i="18"/>
  <c r="N260" i="18"/>
  <c r="N153" i="18"/>
  <c r="N114" i="18"/>
  <c r="N52" i="18"/>
  <c r="N19" i="18"/>
  <c r="N157" i="18"/>
  <c r="N270" i="18"/>
  <c r="N144" i="18"/>
  <c r="N183" i="18"/>
  <c r="N342" i="18"/>
  <c r="N142" i="18"/>
  <c r="N264" i="18"/>
  <c r="N333" i="18"/>
  <c r="N220" i="18"/>
  <c r="N29" i="18"/>
  <c r="N63" i="18"/>
  <c r="N176" i="18"/>
  <c r="N310" i="18"/>
  <c r="N86" i="18"/>
  <c r="N331" i="18"/>
  <c r="N203" i="18"/>
  <c r="N337" i="18"/>
  <c r="N267" i="18"/>
  <c r="N351" i="18"/>
  <c r="N168" i="18"/>
  <c r="N164" i="18"/>
  <c r="N118" i="18"/>
  <c r="N136" i="18"/>
  <c r="N5" i="18"/>
  <c r="N119" i="18"/>
  <c r="N101" i="18"/>
  <c r="N256" i="18"/>
  <c r="N143" i="18"/>
  <c r="N296" i="18"/>
  <c r="N137" i="18"/>
  <c r="N225" i="18"/>
  <c r="N194" i="18"/>
  <c r="N289" i="18"/>
  <c r="N151" i="18"/>
  <c r="N230" i="18"/>
  <c r="N338" i="18"/>
  <c r="N79" i="18"/>
  <c r="N105" i="18"/>
  <c r="N218" i="18"/>
  <c r="N346" i="18"/>
  <c r="N80" i="18"/>
  <c r="N95" i="18"/>
  <c r="N126" i="18"/>
  <c r="N117" i="18"/>
  <c r="N306" i="18"/>
  <c r="N46" i="18"/>
  <c r="N37" i="18"/>
  <c r="N240" i="18"/>
  <c r="N82" i="18"/>
  <c r="N326" i="18"/>
  <c r="N24" i="18"/>
  <c r="N180" i="18"/>
  <c r="N185" i="18"/>
  <c r="N316" i="18"/>
  <c r="N134" i="18"/>
  <c r="N350" i="18"/>
  <c r="N334" i="18"/>
  <c r="N308" i="18"/>
  <c r="N184" i="18"/>
  <c r="N255" i="18"/>
  <c r="N13" i="18"/>
  <c r="N49" i="18"/>
  <c r="N172" i="18"/>
  <c r="N85" i="18"/>
  <c r="N174" i="18"/>
  <c r="N78" i="18"/>
  <c r="N188" i="18"/>
  <c r="N140" i="18"/>
  <c r="N104" i="18"/>
  <c r="N258" i="18"/>
  <c r="N265" i="18"/>
  <c r="N297" i="18"/>
  <c r="N227" i="18"/>
  <c r="N282" i="18"/>
  <c r="N50" i="18"/>
  <c r="N28" i="18"/>
  <c r="N149" i="18"/>
  <c r="N59" i="18"/>
  <c r="N70" i="18"/>
  <c r="N288" i="18"/>
  <c r="N233" i="18"/>
  <c r="N222" i="18"/>
  <c r="N229" i="18"/>
  <c r="N283" i="18"/>
  <c r="N268" i="18"/>
  <c r="N317" i="18"/>
  <c r="N122" i="18"/>
  <c r="N62" i="18"/>
  <c r="N295" i="18"/>
  <c r="N211" i="18"/>
  <c r="N325" i="18"/>
  <c r="N242" i="18"/>
  <c r="N202" i="18"/>
  <c r="N192" i="18"/>
  <c r="N135" i="18"/>
  <c r="N41" i="18"/>
  <c r="N154" i="18"/>
  <c r="N56" i="18"/>
  <c r="N84" i="18"/>
  <c r="N309" i="18"/>
  <c r="N257" i="18"/>
  <c r="N94" i="18"/>
  <c r="N102" i="18"/>
  <c r="N313" i="18"/>
  <c r="N199" i="18"/>
  <c r="N247" i="18"/>
  <c r="N173" i="18"/>
  <c r="N169" i="18"/>
  <c r="N182" i="18"/>
  <c r="N152" i="18"/>
  <c r="N83" i="18"/>
  <c r="N77" i="18"/>
  <c r="N61" i="18"/>
  <c r="N292" i="18"/>
  <c r="N36" i="18"/>
  <c r="N300" i="18"/>
  <c r="N299" i="18"/>
  <c r="N312" i="18"/>
  <c r="N179" i="18"/>
  <c r="N88" i="18"/>
  <c r="N25" i="18"/>
  <c r="N298" i="18"/>
  <c r="N69" i="18"/>
  <c r="N131" i="18"/>
  <c r="N237" i="18"/>
  <c r="N212" i="18"/>
  <c r="N44" i="18"/>
  <c r="N238" i="18"/>
  <c r="N213" i="18"/>
  <c r="N190" i="18"/>
  <c r="N35" i="18"/>
  <c r="N38" i="18"/>
  <c r="N87" i="18"/>
  <c r="N32" i="18"/>
  <c r="N285" i="18"/>
  <c r="N318" i="18"/>
  <c r="N39" i="18"/>
  <c r="N234" i="18"/>
  <c r="N223" i="18"/>
  <c r="N232" i="18"/>
  <c r="N47" i="18"/>
  <c r="N58" i="18"/>
  <c r="N120" i="18"/>
  <c r="N110" i="18"/>
  <c r="N349" i="18"/>
  <c r="N71" i="18"/>
  <c r="N195" i="18"/>
  <c r="N112" i="18"/>
  <c r="N248" i="18"/>
  <c r="AC88" i="18"/>
  <c r="AC108" i="18"/>
  <c r="AC225" i="18"/>
  <c r="AC11" i="18"/>
  <c r="AC313" i="18"/>
  <c r="AC185" i="18"/>
  <c r="AC238" i="18"/>
  <c r="AC41" i="18"/>
  <c r="AC27" i="18"/>
  <c r="AC262" i="18"/>
  <c r="AC161" i="18"/>
  <c r="AC334" i="18"/>
  <c r="AC329" i="18"/>
  <c r="AC293" i="18"/>
  <c r="AC285" i="18"/>
  <c r="AC246" i="18"/>
  <c r="AC330" i="18"/>
  <c r="AC307" i="18"/>
  <c r="AC197" i="18"/>
  <c r="AC122" i="18"/>
  <c r="AC24" i="18"/>
  <c r="AC73" i="18"/>
  <c r="AC149" i="18"/>
  <c r="AC114" i="18"/>
  <c r="AC320" i="18"/>
  <c r="AC94" i="18"/>
  <c r="AC76" i="18"/>
  <c r="AC336" i="18"/>
  <c r="AC64" i="18"/>
  <c r="AC328" i="18"/>
  <c r="AC311" i="18"/>
  <c r="AC112" i="18"/>
  <c r="AC198" i="18"/>
  <c r="AC193" i="18"/>
  <c r="AC301" i="18"/>
  <c r="AC331" i="18"/>
  <c r="AC236" i="18"/>
  <c r="AC278" i="18"/>
  <c r="AC317" i="18"/>
  <c r="AC217" i="18"/>
  <c r="AC291" i="18"/>
  <c r="AC309" i="18"/>
  <c r="AC239" i="18"/>
  <c r="AC345" i="18"/>
  <c r="AC288" i="18"/>
  <c r="AC221" i="18"/>
  <c r="AC232" i="18"/>
  <c r="AC169" i="18"/>
  <c r="AC194" i="18"/>
  <c r="AC206" i="18"/>
  <c r="AC182" i="18"/>
  <c r="AC282" i="18"/>
  <c r="AC145" i="18"/>
  <c r="AC181" i="18"/>
  <c r="AC163" i="18"/>
  <c r="AC324" i="18"/>
  <c r="AC259" i="18"/>
  <c r="AC220" i="18"/>
  <c r="AC23" i="18"/>
  <c r="AC292" i="18"/>
  <c r="AC294" i="18"/>
  <c r="AC6" i="18"/>
  <c r="AC180" i="18"/>
  <c r="AC276" i="18"/>
  <c r="AC271" i="18"/>
  <c r="AC270" i="18"/>
  <c r="AC16" i="18"/>
  <c r="AC159" i="18"/>
  <c r="AC176" i="18"/>
  <c r="AC227" i="18"/>
  <c r="AC17" i="18"/>
  <c r="AC297" i="18"/>
  <c r="AC155" i="18"/>
  <c r="AC257" i="18"/>
  <c r="AC284" i="18"/>
  <c r="AC316" i="18"/>
  <c r="AC341" i="18"/>
  <c r="AC228" i="18"/>
  <c r="AC46" i="18"/>
  <c r="AC141" i="18"/>
  <c r="AC325" i="18"/>
  <c r="AC116" i="18"/>
  <c r="AC332" i="18"/>
  <c r="AC235" i="18"/>
  <c r="AC208" i="18"/>
  <c r="AC302" i="18"/>
  <c r="AC131" i="18"/>
  <c r="AC352" i="18"/>
  <c r="AC177" i="18"/>
  <c r="AC273" i="18"/>
  <c r="AC32" i="18"/>
  <c r="AC22" i="18"/>
  <c r="AC295" i="18"/>
  <c r="AC172" i="18"/>
  <c r="AC290" i="18"/>
  <c r="AC107" i="18"/>
  <c r="AC247" i="18"/>
  <c r="AC167" i="18"/>
  <c r="AC54" i="18"/>
  <c r="AC93" i="18"/>
  <c r="AC202" i="18"/>
  <c r="AC72" i="18"/>
  <c r="AC123" i="18"/>
  <c r="AC253" i="18"/>
  <c r="AC49" i="18"/>
  <c r="AC175" i="18"/>
  <c r="AC321" i="18"/>
  <c r="AC267" i="18"/>
  <c r="AC146" i="18"/>
  <c r="AC51" i="18"/>
  <c r="AC166" i="18"/>
  <c r="AC214" i="18"/>
  <c r="AC277" i="18"/>
  <c r="AC231" i="18"/>
  <c r="AC12" i="18"/>
  <c r="AC333" i="18"/>
  <c r="AC286" i="18"/>
  <c r="AC138" i="18"/>
  <c r="AC124" i="18"/>
  <c r="AC105" i="18"/>
  <c r="AC268" i="18"/>
  <c r="AC211" i="18"/>
  <c r="AC188" i="18"/>
  <c r="AC187" i="18"/>
  <c r="AC249" i="18"/>
  <c r="AC205" i="18"/>
  <c r="V13" i="4"/>
  <c r="AC92" i="18"/>
  <c r="AC252" i="18"/>
  <c r="AC350" i="18"/>
  <c r="AC183" i="18"/>
  <c r="AC264" i="18"/>
  <c r="AC10" i="18"/>
  <c r="AC168" i="18"/>
  <c r="AC29" i="18"/>
  <c r="AC110" i="18"/>
  <c r="AC283" i="18"/>
  <c r="AC224" i="18"/>
  <c r="AC233" i="18"/>
  <c r="AC275" i="18"/>
  <c r="AC136" i="18"/>
  <c r="AC179" i="18"/>
  <c r="AC65" i="18"/>
  <c r="AC83" i="18"/>
  <c r="AC135" i="18"/>
  <c r="AC305" i="18"/>
  <c r="AC327" i="18"/>
  <c r="AC340" i="18"/>
  <c r="AC137" i="18"/>
  <c r="AC162" i="18"/>
  <c r="AC133" i="18"/>
  <c r="AC272" i="18"/>
  <c r="AC258" i="18"/>
  <c r="AC52" i="18"/>
  <c r="AC190" i="18"/>
  <c r="AC178" i="18"/>
  <c r="AC79" i="18"/>
  <c r="AC151" i="18"/>
  <c r="AC74" i="18"/>
  <c r="AC77" i="18"/>
  <c r="AC62" i="18"/>
  <c r="AC134" i="18"/>
  <c r="AC104" i="18"/>
  <c r="AC45" i="18"/>
  <c r="AC157" i="18"/>
  <c r="AC312" i="18"/>
  <c r="AC125" i="18"/>
  <c r="AC244" i="18"/>
  <c r="AC255" i="18"/>
  <c r="AC106" i="18"/>
  <c r="AC38" i="18"/>
  <c r="AC33" i="18"/>
  <c r="AC184" i="18"/>
  <c r="AC53" i="18"/>
  <c r="AC7" i="18"/>
  <c r="AC113" i="18"/>
  <c r="AC55" i="18"/>
  <c r="AC18" i="18"/>
  <c r="AC310" i="18"/>
  <c r="AC150" i="18"/>
  <c r="AC43" i="18"/>
  <c r="AC223" i="18"/>
  <c r="AC344" i="18"/>
  <c r="AC89" i="18"/>
  <c r="AC248" i="18"/>
  <c r="AC256" i="18"/>
  <c r="AC306" i="18"/>
  <c r="AC287" i="18"/>
  <c r="AC154" i="18"/>
  <c r="AC34" i="18"/>
  <c r="AC26" i="18"/>
  <c r="AC31" i="18"/>
  <c r="AC39" i="18"/>
  <c r="AC37" i="18"/>
  <c r="AC318" i="18"/>
  <c r="AC75" i="18"/>
  <c r="AC48" i="18"/>
  <c r="AC115" i="18"/>
  <c r="AC101" i="18"/>
  <c r="AC314" i="18"/>
  <c r="AC251" i="18"/>
  <c r="AC250" i="18"/>
  <c r="AC126" i="18"/>
  <c r="AC222" i="18"/>
  <c r="AC139" i="18"/>
  <c r="AC199" i="18"/>
  <c r="AC243" i="18"/>
  <c r="AC274" i="18"/>
  <c r="AC164" i="18"/>
  <c r="AC96" i="18"/>
  <c r="AC261" i="18"/>
  <c r="AC120" i="18"/>
  <c r="AC160" i="18"/>
  <c r="AC266" i="18"/>
  <c r="AC30" i="18"/>
  <c r="AC103" i="18"/>
  <c r="AC36" i="18"/>
  <c r="AC109" i="18"/>
  <c r="AC71" i="18"/>
  <c r="AC353" i="18"/>
  <c r="AC8" i="18"/>
  <c r="AC9" i="18"/>
  <c r="AC173" i="18"/>
  <c r="AC219" i="18"/>
  <c r="AC81" i="18"/>
  <c r="AC58" i="18"/>
  <c r="AC242" i="18"/>
  <c r="AC296" i="18"/>
  <c r="AC143" i="18"/>
  <c r="AC245" i="18"/>
  <c r="AC44" i="18"/>
  <c r="AC80" i="18"/>
  <c r="AC127" i="18"/>
  <c r="AC28" i="18"/>
  <c r="AC349" i="18"/>
  <c r="AC128" i="18"/>
  <c r="AC57" i="18"/>
  <c r="AC15" i="18"/>
  <c r="AC215" i="18"/>
  <c r="AC279" i="18"/>
  <c r="AC240" i="18"/>
  <c r="AC153" i="18"/>
  <c r="AC186" i="18"/>
  <c r="AC207" i="18"/>
  <c r="AC67" i="18"/>
  <c r="AC213" i="18"/>
  <c r="AC212" i="18"/>
  <c r="AC308" i="18"/>
  <c r="AC35" i="18"/>
  <c r="AC59" i="18"/>
  <c r="AC300" i="18"/>
  <c r="AC148" i="18"/>
  <c r="AC61" i="18"/>
  <c r="AC201" i="18"/>
  <c r="AC82" i="18"/>
  <c r="AC132" i="18"/>
  <c r="AC21" i="18"/>
  <c r="AC339" i="18"/>
  <c r="AC226" i="18"/>
  <c r="AC346" i="18"/>
  <c r="AC102" i="18"/>
  <c r="AC195" i="18"/>
  <c r="AC69" i="18"/>
  <c r="AC50" i="18"/>
  <c r="AC338" i="18"/>
  <c r="AC40" i="18"/>
  <c r="AC254" i="18"/>
  <c r="AC323" i="18"/>
  <c r="AC78" i="18"/>
  <c r="AC60" i="18"/>
  <c r="AC348" i="18"/>
  <c r="AC191" i="18"/>
  <c r="AC203" i="18"/>
  <c r="AC84" i="18"/>
  <c r="AC171" i="18"/>
  <c r="AC289" i="18"/>
  <c r="AC174" i="18"/>
  <c r="AC85" i="18"/>
  <c r="AC218" i="18"/>
  <c r="AC19" i="18"/>
  <c r="AC196" i="18"/>
  <c r="AC66" i="18"/>
  <c r="AC204" i="18"/>
  <c r="AC303" i="18"/>
  <c r="AC97" i="18"/>
  <c r="AC117" i="18"/>
  <c r="AC90" i="18"/>
  <c r="AC25" i="18"/>
  <c r="AC192" i="18"/>
  <c r="AC140" i="18"/>
  <c r="AC237" i="18"/>
  <c r="AC280" i="18"/>
  <c r="AC335" i="18"/>
  <c r="AC304" i="18"/>
  <c r="AC14" i="18"/>
  <c r="AC156" i="18"/>
  <c r="AC299" i="18"/>
  <c r="AC241" i="18"/>
  <c r="AC56" i="18"/>
  <c r="AC86" i="18"/>
  <c r="AC347" i="18"/>
  <c r="AC119" i="18"/>
  <c r="AC100" i="18"/>
  <c r="AC118" i="18"/>
  <c r="AC5" i="18"/>
  <c r="AC129" i="18"/>
  <c r="AC234" i="18"/>
  <c r="AC170" i="18"/>
  <c r="AC95" i="18"/>
  <c r="AC147" i="18"/>
  <c r="AC158" i="18"/>
  <c r="AC63" i="18"/>
  <c r="AC343" i="18"/>
  <c r="AC265" i="18"/>
  <c r="AC111" i="18"/>
  <c r="AC260" i="18"/>
  <c r="AC315" i="18"/>
  <c r="AC263" i="18"/>
  <c r="AC42" i="18"/>
  <c r="AC319" i="18"/>
  <c r="AC121" i="18"/>
  <c r="AC189" i="18"/>
  <c r="AC70" i="18"/>
  <c r="AC210" i="18"/>
  <c r="AC99" i="18"/>
  <c r="AC337" i="18"/>
  <c r="AC91" i="18"/>
  <c r="AC351" i="18"/>
  <c r="AC216" i="18"/>
  <c r="AC269" i="18"/>
  <c r="AC229" i="18"/>
  <c r="AC142" i="18"/>
  <c r="AC98" i="18"/>
  <c r="AC354" i="18"/>
  <c r="AC281" i="18"/>
  <c r="AC326" i="18"/>
  <c r="AC165" i="18"/>
  <c r="AC130" i="18"/>
  <c r="AC200" i="18"/>
  <c r="AC68" i="18"/>
  <c r="AC322" i="18"/>
  <c r="AC209" i="18"/>
  <c r="AC20" i="18"/>
  <c r="AC152" i="18"/>
  <c r="AC87" i="18"/>
  <c r="AC13" i="18"/>
  <c r="AC144" i="18"/>
  <c r="AC47" i="18"/>
  <c r="AC230" i="18"/>
  <c r="AC298" i="18"/>
  <c r="AC342" i="18"/>
  <c r="R13" i="4"/>
  <c r="AH301" i="18"/>
  <c r="AH174" i="18"/>
  <c r="AH331" i="18"/>
  <c r="AH235" i="18"/>
  <c r="AH240" i="18"/>
  <c r="AH183" i="18"/>
  <c r="AH125" i="18"/>
  <c r="AH243" i="18"/>
  <c r="AH215" i="18"/>
  <c r="AH332" i="18"/>
  <c r="AH189" i="18"/>
  <c r="AH202" i="18"/>
  <c r="AH330" i="18"/>
  <c r="AH8" i="18"/>
  <c r="AH310" i="18"/>
  <c r="AH200" i="18"/>
  <c r="AH75" i="18"/>
  <c r="AH50" i="18"/>
  <c r="AH297" i="18"/>
  <c r="AH309" i="18"/>
  <c r="AH207" i="18"/>
  <c r="AH44" i="18"/>
  <c r="AH221" i="18"/>
  <c r="AH46" i="18"/>
  <c r="AH5" i="18"/>
  <c r="AH138" i="18"/>
  <c r="AH296" i="18"/>
  <c r="AH312" i="18"/>
  <c r="AH203" i="18"/>
  <c r="AH112" i="18"/>
  <c r="AH85" i="18"/>
  <c r="AH349" i="18"/>
  <c r="AH148" i="18"/>
  <c r="AH249" i="18"/>
  <c r="AH121" i="18"/>
  <c r="AH110" i="18"/>
  <c r="AH197" i="18"/>
  <c r="AH345" i="18"/>
  <c r="AH37" i="18"/>
  <c r="AH276" i="18"/>
  <c r="AH260" i="18"/>
  <c r="AH22" i="18"/>
  <c r="AH206" i="18"/>
  <c r="AH91" i="18"/>
  <c r="AH233" i="18"/>
  <c r="AH223" i="18"/>
  <c r="AH163" i="18"/>
  <c r="AH144" i="18"/>
  <c r="AH238" i="18"/>
  <c r="AH247" i="18"/>
  <c r="AH237" i="18"/>
  <c r="AH135" i="18"/>
  <c r="AH352" i="18"/>
  <c r="AH81" i="18"/>
  <c r="AH28" i="18"/>
  <c r="AH106" i="18"/>
  <c r="AH74" i="18"/>
  <c r="AH124" i="18"/>
  <c r="AH42" i="18"/>
  <c r="AH218" i="18"/>
  <c r="AH115" i="18"/>
  <c r="AH293" i="18"/>
  <c r="AH87" i="18"/>
  <c r="AH348" i="18"/>
  <c r="AH230" i="18"/>
  <c r="AH24" i="18"/>
  <c r="AH308" i="18"/>
  <c r="AH199" i="18"/>
  <c r="AH172" i="18"/>
  <c r="AH66" i="18"/>
  <c r="AH127" i="18"/>
  <c r="AH76" i="18"/>
  <c r="AH227" i="18"/>
  <c r="AH194" i="18"/>
  <c r="AH147" i="18"/>
  <c r="AH105" i="18"/>
  <c r="AH140" i="18"/>
  <c r="AH159" i="18"/>
  <c r="AH211" i="18"/>
  <c r="AH222" i="18"/>
  <c r="AH334" i="18"/>
  <c r="AH128" i="18"/>
  <c r="AH315" i="18"/>
  <c r="AH300" i="18"/>
  <c r="AH281" i="18"/>
  <c r="AH63" i="18"/>
  <c r="AH333" i="18"/>
  <c r="AH108" i="18"/>
  <c r="AH210" i="18"/>
  <c r="AH146" i="18"/>
  <c r="AH279" i="18"/>
  <c r="AH18" i="18"/>
  <c r="AH304" i="18"/>
  <c r="AH71" i="18"/>
  <c r="AH82" i="18"/>
  <c r="AH208" i="18"/>
  <c r="AH251" i="18"/>
  <c r="AH164" i="18"/>
  <c r="AH35" i="18"/>
  <c r="AH250" i="18"/>
  <c r="AH53" i="18"/>
  <c r="AH241" i="18"/>
  <c r="AH36" i="18"/>
  <c r="AH298" i="18"/>
  <c r="AH291" i="18"/>
  <c r="AH290" i="18"/>
  <c r="AH232" i="18"/>
  <c r="AH118" i="18"/>
  <c r="AH216" i="18"/>
  <c r="AH325" i="18"/>
  <c r="AH268" i="18"/>
  <c r="AH323" i="18"/>
  <c r="AH90" i="18"/>
  <c r="AH21" i="18"/>
  <c r="AH78" i="18"/>
  <c r="AH264" i="18"/>
  <c r="AH285" i="18"/>
  <c r="AH100" i="18"/>
  <c r="AH182" i="18"/>
  <c r="AH54" i="18"/>
  <c r="AH131" i="18"/>
  <c r="AH196" i="18"/>
  <c r="AH89" i="18"/>
  <c r="AH109" i="18"/>
  <c r="AH329" i="18"/>
  <c r="AH190" i="18"/>
  <c r="AH265" i="18"/>
  <c r="AH213" i="18"/>
  <c r="AH101" i="18"/>
  <c r="AH136" i="18"/>
  <c r="AH92" i="18"/>
  <c r="AH145" i="18"/>
  <c r="AH169" i="18"/>
  <c r="AH58" i="18"/>
  <c r="AH103" i="18"/>
  <c r="AH338" i="18"/>
  <c r="AH246" i="18"/>
  <c r="AH261" i="18"/>
  <c r="AH201" i="18"/>
  <c r="AH269" i="18"/>
  <c r="AH217" i="18"/>
  <c r="AH166" i="18"/>
  <c r="AH225" i="18"/>
  <c r="AH49" i="18"/>
  <c r="AH69" i="18"/>
  <c r="AH107" i="18"/>
  <c r="AH55" i="18"/>
  <c r="AH318" i="18"/>
  <c r="AH180" i="18"/>
  <c r="AH327" i="18"/>
  <c r="AH17" i="18"/>
  <c r="AH239" i="18"/>
  <c r="AH257" i="18"/>
  <c r="Z13" i="4"/>
  <c r="AH350" i="18"/>
  <c r="AH303" i="18"/>
  <c r="AH341" i="18"/>
  <c r="AH157" i="18"/>
  <c r="AH41" i="18"/>
  <c r="AH305" i="18"/>
  <c r="AH133" i="18"/>
  <c r="AH155" i="18"/>
  <c r="AH68" i="18"/>
  <c r="AH154" i="18"/>
  <c r="AH205" i="18"/>
  <c r="AH126" i="18"/>
  <c r="AH57" i="18"/>
  <c r="AH181" i="18"/>
  <c r="AH282" i="18"/>
  <c r="AH317" i="18"/>
  <c r="AH322" i="18"/>
  <c r="AH59" i="18"/>
  <c r="AH73" i="18"/>
  <c r="AH191" i="18"/>
  <c r="AH292" i="18"/>
  <c r="AH346" i="18"/>
  <c r="AH321" i="18"/>
  <c r="AH204" i="18"/>
  <c r="AH219" i="18"/>
  <c r="AH123" i="18"/>
  <c r="AH13" i="18"/>
  <c r="AH48" i="18"/>
  <c r="AH45" i="18"/>
  <c r="AH209" i="18"/>
  <c r="AH95" i="18"/>
  <c r="AH258" i="18"/>
  <c r="AH165" i="18"/>
  <c r="AH228" i="18"/>
  <c r="AH186" i="18"/>
  <c r="AH245" i="18"/>
  <c r="AH306" i="18"/>
  <c r="AH347" i="18"/>
  <c r="AH289" i="18"/>
  <c r="AH187" i="18"/>
  <c r="AH229" i="18"/>
  <c r="AH116" i="18"/>
  <c r="AH43" i="18"/>
  <c r="AH295" i="18"/>
  <c r="AH284" i="18"/>
  <c r="AH314" i="18"/>
  <c r="AH88" i="18"/>
  <c r="AH132" i="18"/>
  <c r="AH185" i="18"/>
  <c r="AH23" i="18"/>
  <c r="AH96" i="18"/>
  <c r="AH255" i="18"/>
  <c r="AH139" i="18"/>
  <c r="AH252" i="18"/>
  <c r="AH198" i="18"/>
  <c r="AH9" i="18"/>
  <c r="AH319" i="18"/>
  <c r="AH39" i="18"/>
  <c r="AH40" i="18"/>
  <c r="AH354" i="18"/>
  <c r="AH130" i="18"/>
  <c r="AH83" i="18"/>
  <c r="AH12" i="18"/>
  <c r="AH316" i="18"/>
  <c r="AH274" i="18"/>
  <c r="AH16" i="18"/>
  <c r="AH275" i="18"/>
  <c r="AH111" i="18"/>
  <c r="AH340" i="18"/>
  <c r="AH263" i="18"/>
  <c r="AH168" i="18"/>
  <c r="AH184" i="18"/>
  <c r="AH267" i="18"/>
  <c r="AH273" i="18"/>
  <c r="AH336" i="18"/>
  <c r="AH177" i="18"/>
  <c r="AH72" i="18"/>
  <c r="AH287" i="18"/>
  <c r="AH80" i="18"/>
  <c r="AH150" i="18"/>
  <c r="AH313" i="18"/>
  <c r="AH141" i="18"/>
  <c r="AH99" i="18"/>
  <c r="AH302" i="18"/>
  <c r="AH32" i="18"/>
  <c r="AH299" i="18"/>
  <c r="AH344" i="18"/>
  <c r="AH119" i="18"/>
  <c r="AH175" i="18"/>
  <c r="AH153" i="18"/>
  <c r="AH98" i="18"/>
  <c r="AH307" i="18"/>
  <c r="AH129" i="18"/>
  <c r="AH20" i="18"/>
  <c r="AH34" i="18"/>
  <c r="AH351" i="18"/>
  <c r="AH262" i="18"/>
  <c r="AH27" i="18"/>
  <c r="AH277" i="18"/>
  <c r="AH178" i="18"/>
  <c r="AH52" i="18"/>
  <c r="AH242" i="18"/>
  <c r="AH286" i="18"/>
  <c r="AH171" i="18"/>
  <c r="AH192" i="18"/>
  <c r="AH326" i="18"/>
  <c r="AH104" i="18"/>
  <c r="AH236" i="18"/>
  <c r="AH65" i="18"/>
  <c r="AH143" i="18"/>
  <c r="AH162" i="18"/>
  <c r="AH77" i="18"/>
  <c r="AH7" i="18"/>
  <c r="AH244" i="18"/>
  <c r="AH11" i="18"/>
  <c r="AH188" i="18"/>
  <c r="AH170" i="18"/>
  <c r="AH15" i="18"/>
  <c r="AH231" i="18"/>
  <c r="AH256" i="18"/>
  <c r="AH280" i="18"/>
  <c r="AH193" i="18"/>
  <c r="AH120" i="18"/>
  <c r="AH156" i="18"/>
  <c r="AH114" i="18"/>
  <c r="AH328" i="18"/>
  <c r="AH220" i="18"/>
  <c r="AH134" i="18"/>
  <c r="AH272" i="18"/>
  <c r="AH335" i="18"/>
  <c r="AH79" i="18"/>
  <c r="AH14" i="18"/>
  <c r="AH152" i="18"/>
  <c r="AH142" i="18"/>
  <c r="AH31" i="18"/>
  <c r="AH167" i="18"/>
  <c r="AH61" i="18"/>
  <c r="AH30" i="18"/>
  <c r="AH6" i="18"/>
  <c r="AH214" i="18"/>
  <c r="AH25" i="18"/>
  <c r="AH19" i="18"/>
  <c r="AH195" i="18"/>
  <c r="AH94" i="18"/>
  <c r="AH337" i="18"/>
  <c r="AH270" i="18"/>
  <c r="AH161" i="18"/>
  <c r="AH64" i="18"/>
  <c r="AH38" i="18"/>
  <c r="AH248" i="18"/>
  <c r="AH224" i="18"/>
  <c r="AH320" i="18"/>
  <c r="AH62" i="18"/>
  <c r="AH253" i="18"/>
  <c r="AH353" i="18"/>
  <c r="AH33" i="18"/>
  <c r="AH173" i="18"/>
  <c r="AH234" i="18"/>
  <c r="AH160" i="18"/>
  <c r="AH343" i="18"/>
  <c r="AH47" i="18"/>
  <c r="AH26" i="18"/>
  <c r="AH84" i="18"/>
  <c r="AH339" i="18"/>
  <c r="AH60" i="18"/>
  <c r="AH149" i="18"/>
  <c r="AH324" i="18"/>
  <c r="AH51" i="18"/>
  <c r="AH70" i="18"/>
  <c r="AH212" i="18"/>
  <c r="AH10" i="18"/>
  <c r="AH311" i="18"/>
  <c r="AH259" i="18"/>
  <c r="AH86" i="18"/>
  <c r="AH56" i="18"/>
  <c r="AH151" i="18"/>
  <c r="AH179" i="18"/>
  <c r="AH158" i="18"/>
  <c r="AH122" i="18"/>
  <c r="AH283" i="18"/>
  <c r="AH97" i="18"/>
  <c r="AH288" i="18"/>
  <c r="AH67" i="18"/>
  <c r="AH226" i="18"/>
  <c r="AH176" i="18"/>
  <c r="AH254" i="18"/>
  <c r="AH93" i="18"/>
  <c r="AH113" i="18"/>
  <c r="AH102" i="18"/>
  <c r="AH271" i="18"/>
  <c r="AH342" i="18"/>
  <c r="AH117" i="18"/>
  <c r="AH29" i="18"/>
  <c r="AH294" i="18"/>
  <c r="AH266" i="18"/>
  <c r="AH278" i="18"/>
  <c r="AH137" i="18"/>
  <c r="E13" i="4" l="1"/>
</calcChain>
</file>

<file path=xl/sharedStrings.xml><?xml version="1.0" encoding="utf-8"?>
<sst xmlns="http://schemas.openxmlformats.org/spreadsheetml/2006/main" count="13113" uniqueCount="10771">
  <si>
    <t>Kopf-Erklärung</t>
  </si>
  <si>
    <t>Überschrift</t>
  </si>
  <si>
    <t>Filter 1</t>
  </si>
  <si>
    <t>Filter 2</t>
  </si>
  <si>
    <t>TAB 1:</t>
  </si>
  <si>
    <t>TAB 2:</t>
  </si>
  <si>
    <t>TAB 3:</t>
  </si>
  <si>
    <t>Fax</t>
  </si>
  <si>
    <t>+49 2501 963 1834</t>
  </si>
  <si>
    <t>Email</t>
  </si>
  <si>
    <t>order@saflax.de</t>
  </si>
  <si>
    <t>Garden to go</t>
  </si>
  <si>
    <t>Garden in the bag</t>
  </si>
  <si>
    <t>SKU</t>
  </si>
  <si>
    <t>EAN</t>
  </si>
  <si>
    <t>Gloriosa rothschildiana</t>
  </si>
  <si>
    <t>Afrikanische Kletterlilie</t>
  </si>
  <si>
    <t>African Lily</t>
  </si>
  <si>
    <t>Agapanthus orientalis ssy. praecox (blue)</t>
  </si>
  <si>
    <t>Schmucklilie / Liebesbaum</t>
  </si>
  <si>
    <t>African Monkey Bread Tree</t>
  </si>
  <si>
    <t>Adansonia digitata</t>
  </si>
  <si>
    <t>Afrikanischer Affenbrotbaum</t>
  </si>
  <si>
    <t>African Sundew</t>
  </si>
  <si>
    <t>Drosera capensis</t>
  </si>
  <si>
    <t>Sonnentau</t>
  </si>
  <si>
    <t>African Tulip Tree</t>
  </si>
  <si>
    <t>Spathodea campanulata</t>
  </si>
  <si>
    <t>Afrikanischer Tulpenbaum</t>
  </si>
  <si>
    <t>African Wisteria Tree</t>
  </si>
  <si>
    <t>Bolusanthus africanus</t>
  </si>
  <si>
    <t>Afrikanischer Blauregen</t>
  </si>
  <si>
    <t>Alpine Snow Gum</t>
  </si>
  <si>
    <t>Eucalyptus pauciflora ssp. niphophila</t>
  </si>
  <si>
    <t>Schnee - Eucalyptus</t>
  </si>
  <si>
    <t>American Sweet Gum</t>
  </si>
  <si>
    <t>Liquidamber styraciflua</t>
  </si>
  <si>
    <t>Amerikanischer Amberbaum</t>
  </si>
  <si>
    <t>Angel's Trumpet Pink</t>
  </si>
  <si>
    <t>Brugmansia suaveolens Pink</t>
  </si>
  <si>
    <t>Engelstrompete / Pink</t>
  </si>
  <si>
    <t>Angel's Trumpet White</t>
  </si>
  <si>
    <t>Brugmansia suaveolens</t>
  </si>
  <si>
    <t>Engelstrompete / Weiß</t>
  </si>
  <si>
    <t>Apple of Peru</t>
  </si>
  <si>
    <t>Nicandra Physaloides</t>
  </si>
  <si>
    <t>Blaue Lampionblume</t>
  </si>
  <si>
    <t>Australian Tea Tree</t>
  </si>
  <si>
    <t>Melaleuca alternifolia</t>
  </si>
  <si>
    <t>Australischer Teebaum</t>
  </si>
  <si>
    <t>Bay Tree</t>
  </si>
  <si>
    <t>Laurus nobilis</t>
  </si>
  <si>
    <t>Gewürzlorbeerbaum</t>
  </si>
  <si>
    <t>Bird of Paradise</t>
  </si>
  <si>
    <t>Strelitzia reginae</t>
  </si>
  <si>
    <t>Paradiesvogelblume (reginae)</t>
  </si>
  <si>
    <t>Black Bat Flower</t>
  </si>
  <si>
    <t>Tacca chantrieri</t>
  </si>
  <si>
    <t>Fledermausblume</t>
  </si>
  <si>
    <t>Black Mulberry</t>
  </si>
  <si>
    <t>Morus nigra</t>
  </si>
  <si>
    <t>Schwarzer Maulbeerbaum</t>
  </si>
  <si>
    <t>Blue Chinese Wisteria</t>
  </si>
  <si>
    <t>Wisteria sinensis</t>
  </si>
  <si>
    <t>Blauregen</t>
  </si>
  <si>
    <t>Blue Lotus</t>
  </si>
  <si>
    <t>Nymphaea nouchali var. Caerulea</t>
  </si>
  <si>
    <t>Blaue Seerose</t>
  </si>
  <si>
    <t>Bottle Gourd</t>
  </si>
  <si>
    <t>Lagenaria siceraria</t>
  </si>
  <si>
    <t>Afrikanische Riesenkalebasse</t>
  </si>
  <si>
    <t>California Giant Redwood</t>
  </si>
  <si>
    <t>Sequoiadendron gigantea</t>
  </si>
  <si>
    <t>Berg - Mammutbaum</t>
  </si>
  <si>
    <t>Camel Foot Tree</t>
  </si>
  <si>
    <t>Bauhinia variegata</t>
  </si>
  <si>
    <t>Orchideen-Baum</t>
  </si>
  <si>
    <t>Cape Gooseberry / Peruvian Cherry</t>
  </si>
  <si>
    <t>Physalis peruviana</t>
  </si>
  <si>
    <t>Kapstachelbeere / Andenbeere</t>
  </si>
  <si>
    <t>Chinese Dogwood</t>
  </si>
  <si>
    <t>Cornus kousa var. chinensis</t>
  </si>
  <si>
    <t>Asiatischer Blüten - Hartriegel</t>
  </si>
  <si>
    <t>Chinese Windmill Palm</t>
  </si>
  <si>
    <t>Chamaerops excelsa</t>
  </si>
  <si>
    <t>Hanfpalme</t>
  </si>
  <si>
    <t>Chocolate Vine</t>
  </si>
  <si>
    <t>Akebia quinata</t>
  </si>
  <si>
    <t>Schokoladenwein</t>
  </si>
  <si>
    <t>Coastal Redwood</t>
  </si>
  <si>
    <t>Sequoia sempervirens</t>
  </si>
  <si>
    <t>Küsten - Mammutbaum</t>
  </si>
  <si>
    <t>Cockspur Coral Tree</t>
  </si>
  <si>
    <t>Erythrina crista-galli</t>
  </si>
  <si>
    <t>Karibischer Korallenstrauch</t>
  </si>
  <si>
    <t>Common Banana</t>
  </si>
  <si>
    <t>Musa X paradisiaca</t>
  </si>
  <si>
    <t>Große Essbanane</t>
  </si>
  <si>
    <t>Common Olive</t>
  </si>
  <si>
    <t>Olea europea</t>
  </si>
  <si>
    <t>Ölbaum</t>
  </si>
  <si>
    <t>Common Tobacco</t>
  </si>
  <si>
    <t>Nicotiana tabacum</t>
  </si>
  <si>
    <t>Echter Virginischer Tabak</t>
  </si>
  <si>
    <t>Cuban Royal Palm</t>
  </si>
  <si>
    <t>Roystonia regia</t>
  </si>
  <si>
    <t>Cubanische Königspalme</t>
  </si>
  <si>
    <t>Darjeeling Banana</t>
  </si>
  <si>
    <t>Musa sikkimensis</t>
  </si>
  <si>
    <t>Darjeeling - Banane</t>
  </si>
  <si>
    <t>Dawn Redwood</t>
  </si>
  <si>
    <t>Metasequoia glyptostroboides</t>
  </si>
  <si>
    <t>Urwelt - Mammutbaum</t>
  </si>
  <si>
    <t>Dragon Tree</t>
  </si>
  <si>
    <t>Dracaena Draco</t>
  </si>
  <si>
    <t>Drachenbaum</t>
  </si>
  <si>
    <t>Dutchman's Pipe</t>
  </si>
  <si>
    <t>Aristolochia littoralis syn. elegans</t>
  </si>
  <si>
    <t>Gespensterpflanze</t>
  </si>
  <si>
    <t>Dwarf Coffee</t>
  </si>
  <si>
    <t>Coffea arabica nana</t>
  </si>
  <si>
    <t>Zwergkaffee-Strauch</t>
  </si>
  <si>
    <t>Dwarf Pomegranate</t>
  </si>
  <si>
    <t>Punica granatum nana</t>
  </si>
  <si>
    <t>Zwerg - Granatapfel</t>
  </si>
  <si>
    <t>Dwarf Sunflower</t>
  </si>
  <si>
    <t>Helianthus annuus</t>
  </si>
  <si>
    <t>Sonnenblume Puschel</t>
  </si>
  <si>
    <t>Firewheel Tree</t>
  </si>
  <si>
    <t>Stenocarpus sinuatus</t>
  </si>
  <si>
    <t>Australischer Feuerradbaum</t>
  </si>
  <si>
    <t>Flamboyant</t>
  </si>
  <si>
    <t>Delonix regia</t>
  </si>
  <si>
    <t>Flammenbaum</t>
  </si>
  <si>
    <t>Giant Bat Flower White</t>
  </si>
  <si>
    <t>Tacca nevia white</t>
  </si>
  <si>
    <t>Nepalesische Riesen - Fledermausblume</t>
  </si>
  <si>
    <t>Giant Grenadilla</t>
  </si>
  <si>
    <t>Passiflora quadrangularis</t>
  </si>
  <si>
    <t>Riesengranadilla / Königsgranadilla</t>
  </si>
  <si>
    <t>Giant King Protea</t>
  </si>
  <si>
    <t>Protea cynaroides</t>
  </si>
  <si>
    <t>Königsprotea</t>
  </si>
  <si>
    <t>Horseradish</t>
  </si>
  <si>
    <t>Moringa oleifera</t>
  </si>
  <si>
    <t>Moringa</t>
  </si>
  <si>
    <t>Horsetail Tree</t>
  </si>
  <si>
    <t>Casuarina equisetifolia</t>
  </si>
  <si>
    <t>Känguruhbaum</t>
  </si>
  <si>
    <t>Indian Banyan Tree</t>
  </si>
  <si>
    <t>Ficus benghalensis</t>
  </si>
  <si>
    <t>Bengalische Würgefeige</t>
  </si>
  <si>
    <t>Indian Cedar</t>
  </si>
  <si>
    <t>Cedrus deodara</t>
  </si>
  <si>
    <t>Himalaya Zeder</t>
  </si>
  <si>
    <t>Jacaranda</t>
  </si>
  <si>
    <t>Jacaranda mimosifolia</t>
  </si>
  <si>
    <t>Japanese White Pine</t>
  </si>
  <si>
    <t>Pinus parviflora</t>
  </si>
  <si>
    <t>Mädchenkiefer</t>
  </si>
  <si>
    <t>Joshua Tree</t>
  </si>
  <si>
    <t>Yucca brevifolia</t>
  </si>
  <si>
    <t>Katsuratree</t>
  </si>
  <si>
    <t>Cercidiphyllum japonicum</t>
  </si>
  <si>
    <t>Lebkuchenbaum</t>
  </si>
  <si>
    <t>Lebanon Cedar</t>
  </si>
  <si>
    <t>Cedrus libani</t>
  </si>
  <si>
    <t>Libanon - Zeder</t>
  </si>
  <si>
    <t>Levant Cotton</t>
  </si>
  <si>
    <t>Gossypium herbaceum</t>
  </si>
  <si>
    <t>Topfbaumwolle</t>
  </si>
  <si>
    <t>Lipstick Tree</t>
  </si>
  <si>
    <t>Bixa orellena</t>
  </si>
  <si>
    <t>Lippenstift - Strauch</t>
  </si>
  <si>
    <t>Love Apple / Nipplefruit</t>
  </si>
  <si>
    <t>Solanum mammosum</t>
  </si>
  <si>
    <t>Kuheuterpflanze</t>
  </si>
  <si>
    <t>Lover's Tree</t>
  </si>
  <si>
    <t>Cercis siliquastrum</t>
  </si>
  <si>
    <t>Liebesbaum / Herzbaum</t>
  </si>
  <si>
    <t>Mahaleb Cherry</t>
  </si>
  <si>
    <t>Prunus mahaleb</t>
  </si>
  <si>
    <t>Felsenkirsche</t>
  </si>
  <si>
    <t>Maidenhair Tree</t>
  </si>
  <si>
    <t>Ginkgo biloba</t>
  </si>
  <si>
    <t>Ginkgo</t>
  </si>
  <si>
    <t>Melon Tree</t>
  </si>
  <si>
    <t>Carica papaya</t>
  </si>
  <si>
    <t>Tropischer Melonenbaum / Papaya</t>
  </si>
  <si>
    <t>Mexican Bird Of Paradise</t>
  </si>
  <si>
    <t>Caesalpinia pulcherrima</t>
  </si>
  <si>
    <t>Pfauenstrauch / Stolz von Barbados</t>
  </si>
  <si>
    <t>Mexican Cotton Palm</t>
  </si>
  <si>
    <t>Washingtonia robusta</t>
  </si>
  <si>
    <t>Washingtonia Fächerpalme</t>
  </si>
  <si>
    <t>New Zeeland Christmas Tree</t>
  </si>
  <si>
    <t>Metrosideros excelsa</t>
  </si>
  <si>
    <t>Neuseeländischer Weihnachtsbaum</t>
  </si>
  <si>
    <t>North African Atlas Cedar</t>
  </si>
  <si>
    <t>Cedrus atlantica</t>
  </si>
  <si>
    <t>Nordafrikanische Atlas Zeder</t>
  </si>
  <si>
    <t>Oleander</t>
  </si>
  <si>
    <t>Nerium oleander</t>
  </si>
  <si>
    <t>Palmetto Palm</t>
  </si>
  <si>
    <t>Sabal palmetto</t>
  </si>
  <si>
    <t>Palmettopalme</t>
  </si>
  <si>
    <t>Passion Flower</t>
  </si>
  <si>
    <t>Passiflora caerulea</t>
  </si>
  <si>
    <t>Blaue Passionsblume</t>
  </si>
  <si>
    <t>Passion Fruit</t>
  </si>
  <si>
    <t>Passiflora edulis</t>
  </si>
  <si>
    <t>Passionsfrucht</t>
  </si>
  <si>
    <t>Peacock Shrub</t>
  </si>
  <si>
    <t>Caesalpinia gillesii X spinosa</t>
  </si>
  <si>
    <t>Winterharter Pfauenstrauch</t>
  </si>
  <si>
    <t>Peanut Plant</t>
  </si>
  <si>
    <t>Arachis hypogaea</t>
  </si>
  <si>
    <t>Erdnuß</t>
  </si>
  <si>
    <t>Peepul Tree / Sacred Fig</t>
  </si>
  <si>
    <t>Ficus religiosa</t>
  </si>
  <si>
    <t>Buddha-Feige / Bodhi-Baum</t>
  </si>
  <si>
    <t>Perfume Tree Ylang Ylang</t>
  </si>
  <si>
    <t>Cananga odorata</t>
  </si>
  <si>
    <t>Parfumbaum / Ylang Ylang</t>
  </si>
  <si>
    <t>Pigmy Date Palm</t>
  </si>
  <si>
    <t>Phoenix roebelenii</t>
  </si>
  <si>
    <t>Zwerg - Dattelpalme</t>
  </si>
  <si>
    <t>Pinc Acacia</t>
  </si>
  <si>
    <t>Albizia julibrissin</t>
  </si>
  <si>
    <t>Schlafbaum</t>
  </si>
  <si>
    <t>Pink Velvet Banana</t>
  </si>
  <si>
    <t>Musa velutina</t>
  </si>
  <si>
    <t>Kenia-Banane</t>
  </si>
  <si>
    <t>Pitcher Plant Mix</t>
  </si>
  <si>
    <t>Sarracenia flava / S. purpurea - Mix</t>
  </si>
  <si>
    <t>Schlauch- / Kannenpflanze</t>
  </si>
  <si>
    <t>Ponderosa Pine</t>
  </si>
  <si>
    <t>Pinus ponderosa</t>
  </si>
  <si>
    <t>Goldkiefer</t>
  </si>
  <si>
    <t>Ponytail Palm</t>
  </si>
  <si>
    <t>Beaucarnea recurvata</t>
  </si>
  <si>
    <t>Elefantenfuß / Flaschenbaum</t>
  </si>
  <si>
    <t>Pride of Madeira</t>
  </si>
  <si>
    <t>Echium fastuosa</t>
  </si>
  <si>
    <t>Blauer - Natternkopf</t>
  </si>
  <si>
    <t>Princess Tree</t>
  </si>
  <si>
    <t>Paulownia tomentosa</t>
  </si>
  <si>
    <t>Blauglockenbaum</t>
  </si>
  <si>
    <t>Red Bottle Brush</t>
  </si>
  <si>
    <t>Callistemon citrinus</t>
  </si>
  <si>
    <t>Australischer Lampenputzer</t>
  </si>
  <si>
    <t>Red Ginger Lily</t>
  </si>
  <si>
    <t>Hedychum gardnerianum</t>
  </si>
  <si>
    <t>Riesen - Schmetterlingsblume</t>
  </si>
  <si>
    <t>Red Japanese Maple</t>
  </si>
  <si>
    <t>Acer palmatum atropurpureum</t>
  </si>
  <si>
    <t>Roter Fächerahorn</t>
  </si>
  <si>
    <t>Red Maple</t>
  </si>
  <si>
    <t>Acer rubrum</t>
  </si>
  <si>
    <t>Rotahorn</t>
  </si>
  <si>
    <t>River Red Gum</t>
  </si>
  <si>
    <t>Eucalyptus camaldulensis</t>
  </si>
  <si>
    <t>Roter Fluss - Eucalyptus</t>
  </si>
  <si>
    <t>Round Leaved Sundew</t>
  </si>
  <si>
    <t>Drosera rotundifolia</t>
  </si>
  <si>
    <t>Rundblättriger Sonnentau</t>
  </si>
  <si>
    <t>Sacred Indian Lotus</t>
  </si>
  <si>
    <t>Indische Lotusblume</t>
  </si>
  <si>
    <t>Sausage Tree</t>
  </si>
  <si>
    <t>Kigelia pinnata var. africana</t>
  </si>
  <si>
    <t>Leberwurstbaum</t>
  </si>
  <si>
    <t>Sensitive Plant</t>
  </si>
  <si>
    <t>Mimosa pudica</t>
  </si>
  <si>
    <t>Echte Mimose</t>
  </si>
  <si>
    <t>Snow Banana</t>
  </si>
  <si>
    <t xml:space="preserve">Ensete glaucum syn. Ensete wilsonii </t>
  </si>
  <si>
    <t>Große Schneebanane</t>
  </si>
  <si>
    <t>Stone Pine</t>
  </si>
  <si>
    <t>Pinus pinea</t>
  </si>
  <si>
    <t>Mittelmeer - Pinie</t>
  </si>
  <si>
    <t>Strawberry Tree</t>
  </si>
  <si>
    <t>Arbutus unedo</t>
  </si>
  <si>
    <t>Erdbeerbaum</t>
  </si>
  <si>
    <t>Sturt's Desert Pea</t>
  </si>
  <si>
    <t>Clianthus formosus syn. Swaisonia formosa</t>
  </si>
  <si>
    <t>Papageischnabel / Teufelskopf</t>
  </si>
  <si>
    <t>Sunflower Titan</t>
  </si>
  <si>
    <t xml:space="preserve">Helianthus annuus </t>
  </si>
  <si>
    <t>Sonnenblume Titan</t>
  </si>
  <si>
    <t>Sweet Granadilla</t>
  </si>
  <si>
    <t>Passiflora ligularis</t>
  </si>
  <si>
    <t>Süße Granadilla</t>
  </si>
  <si>
    <t>Tamarillo</t>
  </si>
  <si>
    <t>Cyphomandra betacea</t>
  </si>
  <si>
    <t>Tropischer Tomatenbaum / Tamarillo</t>
  </si>
  <si>
    <t>Tamarind</t>
  </si>
  <si>
    <t>Tamarindus indica</t>
  </si>
  <si>
    <t>Tamarinde / Indischer Dattelbaum</t>
  </si>
  <si>
    <t>Tasmanian Bluegum</t>
  </si>
  <si>
    <t>Eucalyptus globulus bicostata</t>
  </si>
  <si>
    <t>Eucalyptus (bicostata)</t>
  </si>
  <si>
    <t>Tea Plant</t>
  </si>
  <si>
    <t>Camellia sinensis</t>
  </si>
  <si>
    <t>Echter Teestrauch</t>
  </si>
  <si>
    <t>Traveller's Tree</t>
  </si>
  <si>
    <t>Ravenala madagascariensis</t>
  </si>
  <si>
    <t>Baum des Reisenden</t>
  </si>
  <si>
    <t>True Myrtle</t>
  </si>
  <si>
    <t>Myrtus communis</t>
  </si>
  <si>
    <t>Echte Myrte / Brautmyrte</t>
  </si>
  <si>
    <t>Tulip Tree</t>
  </si>
  <si>
    <t xml:space="preserve">Liriodendron tulipifera </t>
  </si>
  <si>
    <t>Echter Tulpenbaum</t>
  </si>
  <si>
    <t>Venus Fly Trap</t>
  </si>
  <si>
    <t>Dionaea muscipula</t>
  </si>
  <si>
    <t>Venus - Fliegenfalle</t>
  </si>
  <si>
    <t>White Bat Flower</t>
  </si>
  <si>
    <t>Tacca integrifolia</t>
  </si>
  <si>
    <t>Weiße Fledermausblume</t>
  </si>
  <si>
    <t>White Bird of Paradise</t>
  </si>
  <si>
    <t>Strelitzia nicolai</t>
  </si>
  <si>
    <t>Paradiesvogelblume (nicolai)</t>
  </si>
  <si>
    <t>White Mulberry</t>
  </si>
  <si>
    <t>Morus alba</t>
  </si>
  <si>
    <t>Weißer Maulbeerbaum</t>
  </si>
  <si>
    <t>White Orchid Tree</t>
  </si>
  <si>
    <t>Bauhinia variegata candida</t>
  </si>
  <si>
    <t>Weißer Orchideenbaum</t>
  </si>
  <si>
    <t>Wild Black Cherry</t>
  </si>
  <si>
    <t>Prunus serrulata</t>
  </si>
  <si>
    <t>Japanische Blütenkirsche</t>
  </si>
  <si>
    <t>Wild Cherry</t>
  </si>
  <si>
    <t>Prunus avium</t>
  </si>
  <si>
    <t>Vogelkirsche</t>
  </si>
  <si>
    <t>Yellow Orchid Tree</t>
  </si>
  <si>
    <t>Bauhinia tomentosa</t>
  </si>
  <si>
    <t>Gelber Orchideenbaum</t>
  </si>
  <si>
    <t>Yellow Strelitzia Mandela's Gold</t>
  </si>
  <si>
    <t>Strelitzia reginae Yellow</t>
  </si>
  <si>
    <t>Gelbe Strelitzie - Mandelas Gold</t>
  </si>
  <si>
    <t>Bonsai - African Wisteria Tree</t>
  </si>
  <si>
    <t>Bolusanthus speciosus</t>
  </si>
  <si>
    <t>Bonsai - American Sweet Gum</t>
  </si>
  <si>
    <t>Bonsai - Blue Chinese Wisteria</t>
  </si>
  <si>
    <t>Bonsai - Chinese Juniper</t>
  </si>
  <si>
    <t>Juniperus chinensis</t>
  </si>
  <si>
    <t>Bonsai - Common Olive</t>
  </si>
  <si>
    <t>Bonsai - Desert Rose</t>
  </si>
  <si>
    <t>Adenium obesum</t>
  </si>
  <si>
    <t>Bonsai - Dwarf Pomegranate</t>
  </si>
  <si>
    <t>Bonsai - European Larch</t>
  </si>
  <si>
    <t>Larix decidua</t>
  </si>
  <si>
    <t>Bonsai - Indian Cedar</t>
  </si>
  <si>
    <t>Bonsai - Japanese Black Pine</t>
  </si>
  <si>
    <t>Pinus thunbergii</t>
  </si>
  <si>
    <t>Bonsai - Japanese White Pine</t>
  </si>
  <si>
    <t>Bonsai - Lebanon Cedar</t>
  </si>
  <si>
    <t>Bonsai - Mahaleb Cherry</t>
  </si>
  <si>
    <t>Bonsai - Maidenhair Tree</t>
  </si>
  <si>
    <t>Bonsai - Peepul Tree / Sacred Fig</t>
  </si>
  <si>
    <t>Bonsai - Ponderosa Pine</t>
  </si>
  <si>
    <t>Bonsai - Red Japanese Maple</t>
  </si>
  <si>
    <t>Bonsai - Red Maple</t>
  </si>
  <si>
    <t>Bonsai - Sea Ironwood</t>
  </si>
  <si>
    <t>Bonsai - Stone Pine</t>
  </si>
  <si>
    <t>Bonsai - Tamarind</t>
  </si>
  <si>
    <t>Bonsai - Three Toothed Maple</t>
  </si>
  <si>
    <t>Acer buergerianum</t>
  </si>
  <si>
    <t>Bonsai - True Myrtle</t>
  </si>
  <si>
    <t>Bonsai - White Mulberry</t>
  </si>
  <si>
    <t>Bonsai - Wild Black Cherry</t>
  </si>
  <si>
    <t>Prunus serulata</t>
  </si>
  <si>
    <t>Bonsai - Wild Crab</t>
  </si>
  <si>
    <t>Malus sylvestris</t>
  </si>
  <si>
    <t>Barrel Cactus / Mother in law Seat</t>
  </si>
  <si>
    <t>Echinocactus grusonii</t>
  </si>
  <si>
    <t>Schwiegermutterstuhl</t>
  </si>
  <si>
    <t>Desert Rose</t>
  </si>
  <si>
    <t>Wüstenrose</t>
  </si>
  <si>
    <t>Flower of Adoration</t>
  </si>
  <si>
    <t>Echinopsis mirabilis</t>
  </si>
  <si>
    <t>Seeigelkaktus</t>
  </si>
  <si>
    <t>Flowering Stones / Conophytum Mix</t>
  </si>
  <si>
    <t>Conophytum Mix</t>
  </si>
  <si>
    <t>Blühende Steine / Conophytum Mix</t>
  </si>
  <si>
    <t>Living Granite</t>
  </si>
  <si>
    <t>Pleiospilos nelii</t>
  </si>
  <si>
    <t>Lebender Granit</t>
  </si>
  <si>
    <t>Madagascar Palm</t>
  </si>
  <si>
    <t>Pachypodium lamerei</t>
  </si>
  <si>
    <t>Madagascar - Palme</t>
  </si>
  <si>
    <t>Mammillaire Mix</t>
  </si>
  <si>
    <t>Mammilaria Mix</t>
  </si>
  <si>
    <t>Mammilaria Mischung</t>
  </si>
  <si>
    <t>Old Man of the Andes</t>
  </si>
  <si>
    <t>Oreocereus celsianus</t>
  </si>
  <si>
    <t>Alter Mann der Anden</t>
  </si>
  <si>
    <t>Peyote</t>
  </si>
  <si>
    <t>Lophophora williamsii</t>
  </si>
  <si>
    <t xml:space="preserve">Peyotl Kaktus </t>
  </si>
  <si>
    <t>Queen of the Night</t>
  </si>
  <si>
    <t>Selenicerus grandiflorus</t>
  </si>
  <si>
    <t>Königin der Nacht</t>
  </si>
  <si>
    <t>Rebutia</t>
  </si>
  <si>
    <t>Rebutia / Mix</t>
  </si>
  <si>
    <t>Argentinischer Zwergkaktus</t>
  </si>
  <si>
    <t>Tiger Jaw</t>
  </si>
  <si>
    <t>Faucaria tigrina</t>
  </si>
  <si>
    <t>Echter Tigerrachen</t>
  </si>
  <si>
    <t>American Pampas Grass</t>
  </si>
  <si>
    <t>Cortaderia selloana</t>
  </si>
  <si>
    <t>Amerikanisches Pampasgras</t>
  </si>
  <si>
    <t>Blue Mountain Grass</t>
  </si>
  <si>
    <t>Festuca glauca</t>
  </si>
  <si>
    <t>Blauschwingel-Gras</t>
  </si>
  <si>
    <t>Bunny Tail Grass</t>
  </si>
  <si>
    <t>Lagurus ovatus</t>
  </si>
  <si>
    <t>Hasenschwanz-Gras / Samtgras</t>
  </si>
  <si>
    <t>Calcutta Bamboo</t>
  </si>
  <si>
    <t>Dendrocalamus strictus</t>
  </si>
  <si>
    <t>Kalkuttabambus</t>
  </si>
  <si>
    <t>Chinese Silver Grass</t>
  </si>
  <si>
    <t>Miscanthus sinensis</t>
  </si>
  <si>
    <t>Chinaschilf</t>
  </si>
  <si>
    <t>Cogongrass</t>
  </si>
  <si>
    <t>Imperata cylindrica</t>
  </si>
  <si>
    <t>Japanisches Blutgras</t>
  </si>
  <si>
    <t>Feather Grass / Pheasant's Tail Grass</t>
  </si>
  <si>
    <t>Stipa calamagrostis</t>
  </si>
  <si>
    <t>Kamelhaar-Gras / Silber-Ährengras</t>
  </si>
  <si>
    <t>Foxtail Barley / Squirrel Tail</t>
  </si>
  <si>
    <t>Hordeum jubatum</t>
  </si>
  <si>
    <t>Mähnengerste</t>
  </si>
  <si>
    <t>Giant Feather Grass</t>
  </si>
  <si>
    <t>Stipa gigantea</t>
  </si>
  <si>
    <t>Riesen-Federgras / Pyrenäen - Federgras</t>
  </si>
  <si>
    <t>Great Thorny Bamboo</t>
  </si>
  <si>
    <t>Dendrocalamus arundinacea</t>
  </si>
  <si>
    <t>Großer Dornenbambus</t>
  </si>
  <si>
    <t>Moso Bamboo</t>
  </si>
  <si>
    <t>Phyllostachys pubescens</t>
  </si>
  <si>
    <t>Moso Riesenbambus</t>
  </si>
  <si>
    <t>Quaking Grass</t>
  </si>
  <si>
    <t>Briza media</t>
  </si>
  <si>
    <t>Herz-Zittergras / Jungfernhaar</t>
  </si>
  <si>
    <t>Bergamot / Oswego Tea</t>
  </si>
  <si>
    <t>Monarda didyma</t>
  </si>
  <si>
    <t>Goldmelisse</t>
  </si>
  <si>
    <t>Caper Plant</t>
  </si>
  <si>
    <t>Capparis spinosa</t>
  </si>
  <si>
    <t>Echter Kapernstrauch</t>
  </si>
  <si>
    <t>Cardamom</t>
  </si>
  <si>
    <t>Elettaria cardamomum</t>
  </si>
  <si>
    <t>Kardamom</t>
  </si>
  <si>
    <t>Cinnamon Basil</t>
  </si>
  <si>
    <t>Ocimum basilicum cinnamon</t>
  </si>
  <si>
    <t>Zimt-Basilikum</t>
  </si>
  <si>
    <t>Common Thyme</t>
  </si>
  <si>
    <t>Thymus vulgaris</t>
  </si>
  <si>
    <t>Echter Thymian</t>
  </si>
  <si>
    <t>Greek Oregano</t>
  </si>
  <si>
    <t>Origanum vulgare supsp. Hirtum</t>
  </si>
  <si>
    <t>Griechischer Oregano</t>
  </si>
  <si>
    <t>Korean mint</t>
  </si>
  <si>
    <t>Agastache rugosa</t>
  </si>
  <si>
    <t>Koreanische Minze</t>
  </si>
  <si>
    <t>Lemon Basil</t>
  </si>
  <si>
    <t>Ocimum citriodorum</t>
  </si>
  <si>
    <t>Limonen Basilikum</t>
  </si>
  <si>
    <t>Lemongrass</t>
  </si>
  <si>
    <t>Cymbopogon flexosus</t>
  </si>
  <si>
    <t>Zitronengras</t>
  </si>
  <si>
    <t>Liquorice</t>
  </si>
  <si>
    <t>Glycyrrhiza glabra</t>
  </si>
  <si>
    <t>Süßholz / Lakritze</t>
  </si>
  <si>
    <t>Mastic Thyme</t>
  </si>
  <si>
    <t>Thymus mastichina</t>
  </si>
  <si>
    <t>Spanischer Majoran</t>
  </si>
  <si>
    <t>Mexican Chia</t>
  </si>
  <si>
    <t>Salvia hispanica</t>
  </si>
  <si>
    <t>Mexikanische Chia</t>
  </si>
  <si>
    <t>Mexican Giant Hyssop</t>
  </si>
  <si>
    <t>Agastache mexicana</t>
  </si>
  <si>
    <t>Limonen - Aniskraut</t>
  </si>
  <si>
    <t>Mexican nana mint</t>
  </si>
  <si>
    <t>Mentha spicata Nane</t>
  </si>
  <si>
    <t>Mexikanische Nana Minze</t>
  </si>
  <si>
    <t>Para Cress</t>
  </si>
  <si>
    <t>Acmella oleracea</t>
  </si>
  <si>
    <t>Parakresse</t>
  </si>
  <si>
    <t>Pepper Plant</t>
  </si>
  <si>
    <t>Piper nigrum</t>
  </si>
  <si>
    <t>Echter Pfeffer</t>
  </si>
  <si>
    <t>Red Basil</t>
  </si>
  <si>
    <t>Ocimum basilicum</t>
  </si>
  <si>
    <t>Rotes Basilikum</t>
  </si>
  <si>
    <t>Rosemary</t>
  </si>
  <si>
    <t>Rosmarinus officinalis</t>
  </si>
  <si>
    <t>Echter Rosmarin</t>
  </si>
  <si>
    <t>Sweet Leaf of Paraguay</t>
  </si>
  <si>
    <t>Stevia rebaudiana</t>
  </si>
  <si>
    <t>Stevia Süßkraut</t>
  </si>
  <si>
    <t>Thai Basil</t>
  </si>
  <si>
    <t>Thai - Basilikum</t>
  </si>
  <si>
    <t>Anise</t>
  </si>
  <si>
    <t>Pimpinella anisum</t>
  </si>
  <si>
    <t>Anis</t>
  </si>
  <si>
    <t>Blue cornflower</t>
  </si>
  <si>
    <t>Centaurea cyanus</t>
  </si>
  <si>
    <t>Blaue Kornblume</t>
  </si>
  <si>
    <t xml:space="preserve">Chicory </t>
  </si>
  <si>
    <t>Cichorium intybus</t>
  </si>
  <si>
    <t>Wegwarte</t>
  </si>
  <si>
    <t>Comfrey</t>
  </si>
  <si>
    <t>Symphytum officinale</t>
  </si>
  <si>
    <t>Beinwell</t>
  </si>
  <si>
    <t>Common Centaury</t>
  </si>
  <si>
    <t>Centaurium erythraea</t>
  </si>
  <si>
    <t>Tausendgüldenkraut</t>
  </si>
  <si>
    <t>Common Hop</t>
  </si>
  <si>
    <t>Humulus lupulus</t>
  </si>
  <si>
    <t>Echter Hopfen</t>
  </si>
  <si>
    <t>Common Valerian</t>
  </si>
  <si>
    <t>Valeriana officinalis</t>
  </si>
  <si>
    <t>Baldrian</t>
  </si>
  <si>
    <t>Common Yarrow</t>
  </si>
  <si>
    <t>Achillea millefolium</t>
  </si>
  <si>
    <t>Schafgarbe</t>
  </si>
  <si>
    <t>Corn poppy</t>
  </si>
  <si>
    <t>Papaver rhoeas</t>
  </si>
  <si>
    <t>Klatschmohn</t>
  </si>
  <si>
    <t>Cuckooflower</t>
  </si>
  <si>
    <t>Cardamine pratensis</t>
  </si>
  <si>
    <t>Wiesenschaumkraut</t>
  </si>
  <si>
    <t>Dandelion</t>
  </si>
  <si>
    <t>Taraxacum officinale</t>
  </si>
  <si>
    <t>Löwenzahn</t>
  </si>
  <si>
    <t>Dog Nettle</t>
  </si>
  <si>
    <t>Urtica urens</t>
  </si>
  <si>
    <t>Edelweiss</t>
  </si>
  <si>
    <t>Leontopodium alpinum</t>
  </si>
  <si>
    <t>English Lavender</t>
  </si>
  <si>
    <t>Lavandula angustifolia</t>
  </si>
  <si>
    <t>Echter Lavendel</t>
  </si>
  <si>
    <t>English Plantain</t>
  </si>
  <si>
    <t>Plantago lanceolata</t>
  </si>
  <si>
    <t>Spitzwegerich</t>
  </si>
  <si>
    <t>Eyebright</t>
  </si>
  <si>
    <t>Euphrasia officinalis</t>
  </si>
  <si>
    <t>Augentrost</t>
  </si>
  <si>
    <t>Goji berry</t>
  </si>
  <si>
    <t>Lycium chinensis</t>
  </si>
  <si>
    <t>Gojibeere</t>
  </si>
  <si>
    <t>Goldenrod</t>
  </si>
  <si>
    <t>Solidago virgaurea</t>
  </si>
  <si>
    <t>Echte Goldrute</t>
  </si>
  <si>
    <t>Ground ivy</t>
  </si>
  <si>
    <t>Glechoma hederacea</t>
  </si>
  <si>
    <t>Gundermann / Gundelreebe</t>
  </si>
  <si>
    <t>Hollyhocks mix</t>
  </si>
  <si>
    <t>Alcea rosea</t>
  </si>
  <si>
    <t>Stockrosen - Mix</t>
  </si>
  <si>
    <t>Jiaogulan / Five Leaf Ginseng</t>
  </si>
  <si>
    <t>Gynostemma pentaphyllum</t>
  </si>
  <si>
    <t>Pflanze der Unsterblichkeit</t>
  </si>
  <si>
    <t>Korean ginseng</t>
  </si>
  <si>
    <t>Panax ginseng</t>
  </si>
  <si>
    <t>Echter Koreanischer Ginseng</t>
  </si>
  <si>
    <t>Lady's Mantle</t>
  </si>
  <si>
    <t>Alchemilla vulgaris</t>
  </si>
  <si>
    <t>Frauenmantel</t>
  </si>
  <si>
    <t>Large Flowered Mullein</t>
  </si>
  <si>
    <t>Verbascum densiflorum</t>
  </si>
  <si>
    <t>Großblumige Königskerze</t>
  </si>
  <si>
    <t>Lemon Balm</t>
  </si>
  <si>
    <t>Melissa officinalis</t>
  </si>
  <si>
    <t>Zitronen - Melisse</t>
  </si>
  <si>
    <t>Magnolia berry</t>
  </si>
  <si>
    <t>Schisandra chinensis</t>
  </si>
  <si>
    <t>Wu-Wei-Zi Beere</t>
  </si>
  <si>
    <t>Mayweed</t>
  </si>
  <si>
    <t>Matricaria chamomilla</t>
  </si>
  <si>
    <t>Echte Kamille</t>
  </si>
  <si>
    <t>Meadowsweet</t>
  </si>
  <si>
    <t>Filipendula ulmaria</t>
  </si>
  <si>
    <t>Echtes Mädesüß</t>
  </si>
  <si>
    <t>Milk thistle</t>
  </si>
  <si>
    <t>Silybum marianum</t>
  </si>
  <si>
    <t>Mariendistel</t>
  </si>
  <si>
    <t>Monk’s Pepper</t>
  </si>
  <si>
    <t>Vitex agnus-castus</t>
  </si>
  <si>
    <t>Mönchspfeffer</t>
  </si>
  <si>
    <t>Mountain Arnica</t>
  </si>
  <si>
    <t>Arnica montana</t>
  </si>
  <si>
    <t>Echte Arnica</t>
  </si>
  <si>
    <t>Peppermint</t>
  </si>
  <si>
    <t>Mentha piperita</t>
  </si>
  <si>
    <t>Pfefferminze</t>
  </si>
  <si>
    <t>Pot Marygold</t>
  </si>
  <si>
    <t>Calendula officinalis</t>
  </si>
  <si>
    <t>Ringelblume</t>
  </si>
  <si>
    <t>Primrose</t>
  </si>
  <si>
    <t>Primula veris</t>
  </si>
  <si>
    <t>Schlüsselblume</t>
  </si>
  <si>
    <t>Sea Buckthorn</t>
  </si>
  <si>
    <t>Hippophae rhamnoides</t>
  </si>
  <si>
    <t>Sanddorn</t>
  </si>
  <si>
    <t>Sheperd’s purse</t>
  </si>
  <si>
    <t>Capsella bursa-pastoris</t>
  </si>
  <si>
    <t>Hirtentäschel</t>
  </si>
  <si>
    <t>Silverweed</t>
  </si>
  <si>
    <t>Potentilla anserina</t>
  </si>
  <si>
    <t>Gänsefingerkraut</t>
  </si>
  <si>
    <t>St. Benedict's thistle</t>
  </si>
  <si>
    <t>Cnicus benedictus</t>
  </si>
  <si>
    <t>Benediktenkraut</t>
  </si>
  <si>
    <t>St. John's Wort</t>
  </si>
  <si>
    <t>Hypericum perforatum</t>
  </si>
  <si>
    <t>Johanniskraut</t>
  </si>
  <si>
    <t>Sweet clover</t>
  </si>
  <si>
    <t>Melilotus officinalis</t>
  </si>
  <si>
    <t>Steinklee</t>
  </si>
  <si>
    <t>Sweet woodruff</t>
  </si>
  <si>
    <t>Galium odoratum</t>
  </si>
  <si>
    <t>Waldmeister</t>
  </si>
  <si>
    <t>Sweet Wormwood Qing Hao</t>
  </si>
  <si>
    <t>Artemisia annua</t>
  </si>
  <si>
    <t>Chinesischer Beifuß Qing Hao</t>
  </si>
  <si>
    <t>Verbena</t>
  </si>
  <si>
    <t>Verbena officinalis</t>
  </si>
  <si>
    <t>Eisenkraut</t>
  </si>
  <si>
    <t>Wild Passion Flower</t>
  </si>
  <si>
    <t>Passiflora incarnata</t>
  </si>
  <si>
    <t>Passionsblume</t>
  </si>
  <si>
    <t>Wormwood</t>
  </si>
  <si>
    <t>Artemisia absinthum</t>
  </si>
  <si>
    <t>Wermut</t>
  </si>
  <si>
    <t>Yerba mate</t>
  </si>
  <si>
    <t>Ilex paraguariensis</t>
  </si>
  <si>
    <t>Mate Teestrauch</t>
  </si>
  <si>
    <t>Organic - Basil Genovese</t>
  </si>
  <si>
    <t>BIO - Basilikum Sweet Genovese</t>
  </si>
  <si>
    <t>Organic - Basil Red</t>
  </si>
  <si>
    <t>BIO - Rotes Basilikum</t>
  </si>
  <si>
    <t>Organic - Basil Thai</t>
  </si>
  <si>
    <t>BIO - Basilikum Thai</t>
  </si>
  <si>
    <t>Organic - Black Cumin</t>
  </si>
  <si>
    <t>Nigella sativa</t>
  </si>
  <si>
    <t>BIO - Schwarzkümmel</t>
  </si>
  <si>
    <t>Organic - Borage</t>
  </si>
  <si>
    <t>Borago officinalis</t>
  </si>
  <si>
    <t>BIO - Borretsch</t>
  </si>
  <si>
    <t>Organic - Caraway</t>
  </si>
  <si>
    <t>Carum carvi</t>
  </si>
  <si>
    <t>BIO - Kümmel</t>
  </si>
  <si>
    <t>Organic - Chervil</t>
  </si>
  <si>
    <t>Anthriscus cerefolium</t>
  </si>
  <si>
    <t>BIO - Kerbel</t>
  </si>
  <si>
    <t>Organic - Chives</t>
  </si>
  <si>
    <t>Allium schoenoprasum</t>
  </si>
  <si>
    <t>BIO - Schnittlauch</t>
  </si>
  <si>
    <t>Organic - Coriander</t>
  </si>
  <si>
    <t>Coriandrum sativum</t>
  </si>
  <si>
    <t>BIO - Koriander</t>
  </si>
  <si>
    <t>Organic - Dandelion</t>
  </si>
  <si>
    <t>BIO - Löwenzahn</t>
  </si>
  <si>
    <t>Organic - Dill</t>
  </si>
  <si>
    <t>Anethum graveolens</t>
  </si>
  <si>
    <t>BIO - Dill</t>
  </si>
  <si>
    <t>Organic - French Sorrel</t>
  </si>
  <si>
    <t>Rumex acetosa</t>
  </si>
  <si>
    <t>BIO - Sauerampfer</t>
  </si>
  <si>
    <t>Organic - Garlic-Chives</t>
  </si>
  <si>
    <t>Allium tuberosum</t>
  </si>
  <si>
    <t>BIO - Schnitt - Knoblauch</t>
  </si>
  <si>
    <t>Organic - Lemon Balm</t>
  </si>
  <si>
    <t>BIO - Zitronenmelisse</t>
  </si>
  <si>
    <t>Organic - Lovage</t>
  </si>
  <si>
    <t>Levisticum officinale</t>
  </si>
  <si>
    <t>BIO - Liebstöckel</t>
  </si>
  <si>
    <t>Organic - Marjoram</t>
  </si>
  <si>
    <t>Origanum majorana</t>
  </si>
  <si>
    <t>BIO - Majoran</t>
  </si>
  <si>
    <t>Organic - Moss Curled Parsley</t>
  </si>
  <si>
    <t>Petroselinum crispum</t>
  </si>
  <si>
    <t>BIO - Krause Petersilie</t>
  </si>
  <si>
    <t>Organic - Nettle</t>
  </si>
  <si>
    <t>Urtica dioica</t>
  </si>
  <si>
    <t>BIO - Brennnessel</t>
  </si>
  <si>
    <t>Organic - Oregano</t>
  </si>
  <si>
    <t>Origanum heracleoticum</t>
  </si>
  <si>
    <t>BIO - Oregano</t>
  </si>
  <si>
    <t>Organic - Plain Leaved Parsley</t>
  </si>
  <si>
    <t>BIO - Glatte Petersilie</t>
  </si>
  <si>
    <t>Organic - Rosemary</t>
  </si>
  <si>
    <t>BIO - Rosmarin</t>
  </si>
  <si>
    <t>Organic - Sage</t>
  </si>
  <si>
    <t>Salvia officinalis</t>
  </si>
  <si>
    <t>BIO - Salbei</t>
  </si>
  <si>
    <t>Organic - Thyme</t>
  </si>
  <si>
    <t>BIO - Thymian</t>
  </si>
  <si>
    <t>Organic - Artichoke - Imperial Star</t>
  </si>
  <si>
    <t>Cynara scolymus</t>
  </si>
  <si>
    <t>BIO - Artischocke - Imperial Star</t>
  </si>
  <si>
    <t>Organic - Aubergine - Black Beauty</t>
  </si>
  <si>
    <t>Solanum melongena</t>
  </si>
  <si>
    <t>BIO - Aubergine - Black Beauty</t>
  </si>
  <si>
    <t>Organic - Aubergine - Long Purple</t>
  </si>
  <si>
    <t>BIO - Aubergine - Long Purple</t>
  </si>
  <si>
    <t>Organic - Bean - Edamame</t>
  </si>
  <si>
    <t>Glycine max (L.) Merr.</t>
  </si>
  <si>
    <t>BIO - Bohne - Edamame</t>
  </si>
  <si>
    <t>Organic - Beetroot - Chioggia</t>
  </si>
  <si>
    <t>Beta vulgaris</t>
  </si>
  <si>
    <t>BIO - Rote Beete - Chioggia</t>
  </si>
  <si>
    <t>Organic - Beetroot - Detroit Globe</t>
  </si>
  <si>
    <t>BIO - Rote Beete - Detroit Globe</t>
  </si>
  <si>
    <t>Organic - Broccoli - Calabrese</t>
  </si>
  <si>
    <t>Brassica oleracea</t>
  </si>
  <si>
    <t>BIO - Broccoli - Calabrese</t>
  </si>
  <si>
    <t>Organic - Broccoli - Early Purple</t>
  </si>
  <si>
    <t>BIO - Broccoli - Early Purple</t>
  </si>
  <si>
    <t>Organic - Brussels Sprout - Groninger</t>
  </si>
  <si>
    <t>Brassica oleracea var. gemmifera</t>
  </si>
  <si>
    <t>BIO - Rosenkohl - Groninger</t>
  </si>
  <si>
    <t>Organic - Carrot - Autumn King</t>
  </si>
  <si>
    <t>Daucus carota subsp. sativus</t>
  </si>
  <si>
    <t>BIO - Möhren - Herbstkönig</t>
  </si>
  <si>
    <t>Organic - Carrot - Early Nantes</t>
  </si>
  <si>
    <t>BIO - Möhren - Early Nantes</t>
  </si>
  <si>
    <t>Organic - Cauliflower - Romanesco</t>
  </si>
  <si>
    <t>Brassica oleracea var. Botrytis</t>
  </si>
  <si>
    <t>BIO - Blumenkohl - Romanesco</t>
  </si>
  <si>
    <t>Organic - Cauliflower - Snowball</t>
  </si>
  <si>
    <t>Brassica oleracea var. botrytis</t>
  </si>
  <si>
    <t>BIO - Blumenkohl - Schneeball</t>
  </si>
  <si>
    <t>Organic - Chinese cabbage - Granat</t>
  </si>
  <si>
    <t>Brassica rapa ssp. pekinensis</t>
  </si>
  <si>
    <t>BIO - Chinakohl - Granat</t>
  </si>
  <si>
    <t>Organic - Chinese mustard cabbage - Pak Choi</t>
  </si>
  <si>
    <t>Brassica rapa supsp. chinensis</t>
  </si>
  <si>
    <t>BIO - Chinesischer Senfkohl - Pak Choi</t>
  </si>
  <si>
    <t>Organic - Courgette - Gold Rush</t>
  </si>
  <si>
    <t>Cucurbita pepo var. cylindrica</t>
  </si>
  <si>
    <t>BIO - Ziucchini - Gold Rush</t>
  </si>
  <si>
    <t>Organic - Courgette - Nero di Milano</t>
  </si>
  <si>
    <t>Cucurbita pepo</t>
  </si>
  <si>
    <t>BIO - Zucchini - Nero di Milano</t>
  </si>
  <si>
    <t>Organic - Courgette - Tondo di Nizza</t>
  </si>
  <si>
    <t>BIO - Zucchini - Tondo di Nizza</t>
  </si>
  <si>
    <t>Organic - Cucumber - Marketmore</t>
  </si>
  <si>
    <t>Cucumis sativus</t>
  </si>
  <si>
    <t>BIO - Gurke - Marketmore</t>
  </si>
  <si>
    <t>Organic - Cucumber - Vorgebirgstraube</t>
  </si>
  <si>
    <t>BIO - Gurke - Vorgebirgstraube</t>
  </si>
  <si>
    <t>Organic - Florence Fennel</t>
  </si>
  <si>
    <t>Foeniculum vulgare var. azoricum</t>
  </si>
  <si>
    <t>BIO - Knollenfenchel</t>
  </si>
  <si>
    <t>Organic - Golden Beetroot</t>
  </si>
  <si>
    <t>BIO - Goldene Rote Beete</t>
  </si>
  <si>
    <t>Organic - Hot Chili Pepper – Barak</t>
  </si>
  <si>
    <t>Capsicum annuum</t>
  </si>
  <si>
    <t>BIO - Chili - Barak</t>
  </si>
  <si>
    <t>Organic - Hot Chili Pepper – De Cayenne Long Slim</t>
  </si>
  <si>
    <t>BIO - Chili - De Cayenne Long Slim</t>
  </si>
  <si>
    <t>Organic - Hot Chili Pepper – Early Jalapeno</t>
  </si>
  <si>
    <t>BIO - Chili - Early Jalapeno</t>
  </si>
  <si>
    <t>Organic - Hot Chili Pepper – Habanero Orange</t>
  </si>
  <si>
    <t>BIO - Chili - Habanero Orange</t>
  </si>
  <si>
    <t>Organic - Kale - Redbor</t>
  </si>
  <si>
    <t>Brassica oleracea var. sabellica</t>
  </si>
  <si>
    <t>BIO - Grünkohl - Roter Krauser</t>
  </si>
  <si>
    <t>Organic - Kale - Westland Winter</t>
  </si>
  <si>
    <t>BIO - Grünkohl - Westland Winter</t>
  </si>
  <si>
    <t>Organic - Pascal celery - Tall Utah</t>
  </si>
  <si>
    <t>Apium graveolens var. Dulce</t>
  </si>
  <si>
    <t>BIO - Stangensellerie - Tall Utah</t>
  </si>
  <si>
    <t>Organic - Radish - Black Spanish Round</t>
  </si>
  <si>
    <t>Raphanus sativus</t>
  </si>
  <si>
    <t>BIO - Schwarzer Spanischer Rettich</t>
  </si>
  <si>
    <t>Organic - Radish - Cherry Bell</t>
  </si>
  <si>
    <t>BIO - Radieschen - Cherry Bell</t>
  </si>
  <si>
    <t>Organic - Radish - French Breakfast</t>
  </si>
  <si>
    <t>BIO - Radieschen - French Breakfast</t>
  </si>
  <si>
    <t>Organic - Radish - Long White Icicle</t>
  </si>
  <si>
    <t>BIO - Radieschen - Eiszapfen</t>
  </si>
  <si>
    <t>Organic - Radish - Mooli Minowase</t>
  </si>
  <si>
    <t>BIO - Rettich - Japanischer Daikon</t>
  </si>
  <si>
    <t>Organic - Red Cabbage - Red Drumhead</t>
  </si>
  <si>
    <t>Brassica oleracea var. capitata</t>
  </si>
  <si>
    <t>BIO - Rotkohl - Red Drumhead</t>
  </si>
  <si>
    <t>Organic - Salad Onion - Japanese Ishikura</t>
  </si>
  <si>
    <t>Allium fistulosum</t>
  </si>
  <si>
    <t>BIO - Frühlingszwiebel - Japanische Ishikura</t>
  </si>
  <si>
    <t>Organic - Salad Onion - White Lisbon</t>
  </si>
  <si>
    <t>Allium cepa</t>
  </si>
  <si>
    <t>BIO - Frühlingszwiebel - Weißer Lissabonner</t>
  </si>
  <si>
    <t>Organic - Salad Rocket</t>
  </si>
  <si>
    <t>Eruca sativa</t>
  </si>
  <si>
    <t>BIO - Ruccola</t>
  </si>
  <si>
    <t>Organic - Spinach - Giant Winter</t>
  </si>
  <si>
    <t>Spinacia oleracea</t>
  </si>
  <si>
    <t>BIO - Spinat - Winterriese</t>
  </si>
  <si>
    <t>Organic - Spinach - Matador</t>
  </si>
  <si>
    <t>BIO - Spinat - Matador</t>
  </si>
  <si>
    <t>Organic - Squash - Butternut</t>
  </si>
  <si>
    <t>Cucurbita moschata</t>
  </si>
  <si>
    <t>BIO - Kürbis - Butternut</t>
  </si>
  <si>
    <t>Organic - Squash - Delicata</t>
  </si>
  <si>
    <t>BIO - Kürbis - Delicata</t>
  </si>
  <si>
    <t>Organic - Squash - Hokkaido</t>
  </si>
  <si>
    <t>Cucurbita maxima</t>
  </si>
  <si>
    <t>BIO - Kürbis - Hokkaido</t>
  </si>
  <si>
    <t>Organic - Squash - Spaghetti</t>
  </si>
  <si>
    <t>BIO - Kürbis - Spaghetti</t>
  </si>
  <si>
    <t>Organic - Sweet Pepper - California Wonder Red</t>
  </si>
  <si>
    <t>BIO - Paprika - California Wonder - Rot</t>
  </si>
  <si>
    <t>Organic - Sweet Pepper - Golden California Wonder</t>
  </si>
  <si>
    <t>BIO - Paprika - Golden California Wonder</t>
  </si>
  <si>
    <t>Organic - Sweet Pepper - Long Red Marconi</t>
  </si>
  <si>
    <t>BIO - Paprika - Long Red Marconi</t>
  </si>
  <si>
    <t>Organic - Sweet Pepper - Sweet Chocolate</t>
  </si>
  <si>
    <t>BIO - Paprika - Sweet Chocolate</t>
  </si>
  <si>
    <t>Organic - Swiss Chard</t>
  </si>
  <si>
    <t>Beta vulgaris subsp. vulgaris</t>
  </si>
  <si>
    <t>BIO - Schweizer Mangold</t>
  </si>
  <si>
    <t>Organic - Swiss Chard - Rhubarb</t>
  </si>
  <si>
    <t>BIO - Mangold - Rhubarb</t>
  </si>
  <si>
    <t>Organic - Tomato - Berner Rose</t>
  </si>
  <si>
    <t>Solanum lycopersicum</t>
  </si>
  <si>
    <t>BIO - Tomate - Berner Rose</t>
  </si>
  <si>
    <t>Organic - Tomato - Black Cherry</t>
  </si>
  <si>
    <t>BIO - Tomate - Black Cherry</t>
  </si>
  <si>
    <t>Organic - Tomato - Golden Queen</t>
  </si>
  <si>
    <t>BIO - Tomate - Golden Queen</t>
  </si>
  <si>
    <t>Organic - Tomato - Green Zebra</t>
  </si>
  <si>
    <t>BIO - Tomate - Green Zebra</t>
  </si>
  <si>
    <t>Organic - Tomato - Matina</t>
  </si>
  <si>
    <t>BIO - Tomate - Matina</t>
  </si>
  <si>
    <t>Organic - Tomato - Oxheart</t>
  </si>
  <si>
    <t>BIO - Tomate - Ochsenherz</t>
  </si>
  <si>
    <t>Organic - Tomato - Principe Borghese</t>
  </si>
  <si>
    <t>BIO - Tomate - Principe Borghese</t>
  </si>
  <si>
    <t>Organic - Tomato - Roma</t>
  </si>
  <si>
    <t>BIO - Tomate - Roma</t>
  </si>
  <si>
    <t>Organic - Tomato - Rouge de Marmande</t>
  </si>
  <si>
    <t>BIO - Tomate - Rouge de Marmande</t>
  </si>
  <si>
    <t>Organic - Tomato - Saint Pierre</t>
  </si>
  <si>
    <t>BIO - Tomate - Saint Pierre</t>
  </si>
  <si>
    <t>Organic - Tomato - San Marzano</t>
  </si>
  <si>
    <t>BIO - Tomate - San Marzano</t>
  </si>
  <si>
    <t>Organic - Tomato - Yellow Submarine</t>
  </si>
  <si>
    <t>BIO - Tomate - Yellow Submarine</t>
  </si>
  <si>
    <t>Organic - Turnip - Goldana</t>
  </si>
  <si>
    <t>Brassica rapa</t>
  </si>
  <si>
    <t>BIO - Kohlrabi - Goldana</t>
  </si>
  <si>
    <t>Organic - Turnip - Milan Purple</t>
  </si>
  <si>
    <t>BIO - Kohlrabi - Milan Purple</t>
  </si>
  <si>
    <t>Organic - Turnip - Super Melt</t>
  </si>
  <si>
    <t>Brassica oleracea var. gongyl. L.</t>
  </si>
  <si>
    <t>BIO - Kohlrabi - Superschmelz</t>
  </si>
  <si>
    <t>Organic - Wild Rocket</t>
  </si>
  <si>
    <t>Diplotaxis tenuifolia</t>
  </si>
  <si>
    <t>BIO - Wilder Ruccola</t>
  </si>
  <si>
    <t>Cardoon / Spanish Artichoke</t>
  </si>
  <si>
    <t>Cynara cardunculus</t>
  </si>
  <si>
    <t>Spanische Artischocke</t>
  </si>
  <si>
    <t>Chili - De Cayenne</t>
  </si>
  <si>
    <t>Capsicum annum</t>
  </si>
  <si>
    <t>Chili - Habanero Antilles Red</t>
  </si>
  <si>
    <t>Capsicum chinense</t>
  </si>
  <si>
    <t>Chili - Habanero Chocolate</t>
  </si>
  <si>
    <t>Chili - Peter Peppers Penis Chili</t>
  </si>
  <si>
    <t>Chili - Yellow Habanero</t>
  </si>
  <si>
    <t>Chili - Gelbe Habanero</t>
  </si>
  <si>
    <t>Eggplant</t>
  </si>
  <si>
    <t>Solanum melonga</t>
  </si>
  <si>
    <t>Eierbaum</t>
  </si>
  <si>
    <t>Pepper - Sweet Chocolate x</t>
  </si>
  <si>
    <t>Paprika - Sweet Chocolate x</t>
  </si>
  <si>
    <t>Pumpkin - Atlantic Giant</t>
  </si>
  <si>
    <t>Kürbis - Atlantic Giant</t>
  </si>
  <si>
    <t>Pumpkin - Japanese Hokkaido</t>
  </si>
  <si>
    <t>Kürbis - Japan Hokkaido</t>
  </si>
  <si>
    <t>Pumpkin - Lantern Pumpkin</t>
  </si>
  <si>
    <t>Kürbis - Jack O'Lantern Laternenkürbis</t>
  </si>
  <si>
    <t>Tomato - Cornue des Andes</t>
  </si>
  <si>
    <t>Lycopersicon esculentum</t>
  </si>
  <si>
    <t>Tomate - Andenhorn / Cornue des Andes</t>
  </si>
  <si>
    <t>Tomato - Costoluto Genovese</t>
  </si>
  <si>
    <t>Tomate - Costoluto Genovese</t>
  </si>
  <si>
    <t>Tomato - Mexican Honey Tomato</t>
  </si>
  <si>
    <t>Tomate - Mexikanische Honigtomate</t>
  </si>
  <si>
    <t>Tomato - Pink Brandywine</t>
  </si>
  <si>
    <t>Tomate - Pink Brandywine</t>
  </si>
  <si>
    <t>Tomato - Rose de Berne</t>
  </si>
  <si>
    <t>Tomate - Rose de Berne</t>
  </si>
  <si>
    <t>Tomato - San Marzano</t>
  </si>
  <si>
    <t>Tomate - San Marzano</t>
  </si>
  <si>
    <t>Tomato - Tigerella</t>
  </si>
  <si>
    <t>Tomate - Tigerella</t>
  </si>
  <si>
    <t>Beneficial Bug Mix</t>
  </si>
  <si>
    <t>Insekten Paradies</t>
  </si>
  <si>
    <t>Bird &amp; Butterfly Mix</t>
  </si>
  <si>
    <t>Schmetterlingswiese</t>
  </si>
  <si>
    <t>Bird Lover's Mix</t>
  </si>
  <si>
    <t>Vogelträume</t>
  </si>
  <si>
    <t>Cottage Garden</t>
  </si>
  <si>
    <t>Cutflower Mix</t>
  </si>
  <si>
    <t>Schnittblumen Wiese</t>
  </si>
  <si>
    <t>Easy Care Children's Garden Mix</t>
  </si>
  <si>
    <t>Kinderspaß</t>
  </si>
  <si>
    <t>Edible Flower Mix</t>
  </si>
  <si>
    <t>Essbare Blüten</t>
  </si>
  <si>
    <t>Fragrant Mix</t>
  </si>
  <si>
    <t>Betörende Düfte</t>
  </si>
  <si>
    <t>Golfer's Dream Mix</t>
  </si>
  <si>
    <t>Golferträume</t>
  </si>
  <si>
    <t>Mountain Meadow</t>
  </si>
  <si>
    <t>Bergwiesen</t>
  </si>
  <si>
    <t>Shade Mix</t>
  </si>
  <si>
    <t>Schattengewächse</t>
  </si>
  <si>
    <t>Short Garden Gnome Mix</t>
  </si>
  <si>
    <t>Kleine Gartenzwerge</t>
  </si>
  <si>
    <t>Sun Worshiper Mix</t>
  </si>
  <si>
    <t>Sonnenanbeter</t>
  </si>
  <si>
    <t>Tall Garden Gnome Mix</t>
  </si>
  <si>
    <t>Große Gartenzwerge</t>
  </si>
  <si>
    <t>Kokos in the bag</t>
  </si>
  <si>
    <t>Kokos</t>
  </si>
  <si>
    <t>Preis</t>
  </si>
  <si>
    <t>Deutsch</t>
  </si>
  <si>
    <t>Englisch</t>
  </si>
  <si>
    <t>Französisch</t>
  </si>
  <si>
    <t>Italienisch</t>
  </si>
  <si>
    <t>Spanisch</t>
  </si>
  <si>
    <t>Schwedisch</t>
  </si>
  <si>
    <t>Niederländisch</t>
  </si>
  <si>
    <t>Polnisch</t>
  </si>
  <si>
    <t>Rumänisch</t>
  </si>
  <si>
    <t>10</t>
  </si>
  <si>
    <t>Baobab africain</t>
  </si>
  <si>
    <t>Baobab africano</t>
  </si>
  <si>
    <t>Árbol del pan del mono</t>
  </si>
  <si>
    <t>Afrikanskt Baobabträd</t>
  </si>
  <si>
    <t>Afrikaanse Baobabboom</t>
  </si>
  <si>
    <t>Afrykańskie Drzewo Baobabu</t>
  </si>
  <si>
    <t>Baobab</t>
  </si>
  <si>
    <t>Orgueil de Chine</t>
  </si>
  <si>
    <t>Orgoglio delle Barbados</t>
  </si>
  <si>
    <t>Pequeño flamboyan</t>
  </si>
  <si>
    <t>Påfågelbuske / Stolthet Från Barbados</t>
  </si>
  <si>
    <t>Pauwstruik / Trots Van Barbados</t>
  </si>
  <si>
    <t>Krzew Pawi / Duma Barbadosu</t>
  </si>
  <si>
    <t>Tufă De Păun</t>
  </si>
  <si>
    <t>Arbre d'amour</t>
  </si>
  <si>
    <t>Albero di Giuda</t>
  </si>
  <si>
    <t>Árbol del amor</t>
  </si>
  <si>
    <t>Älskar Träd / Hjärtaträd</t>
  </si>
  <si>
    <t>Liefdesboom / Hartboom</t>
  </si>
  <si>
    <t>Drzewo Miłości / Drzewo Serca</t>
  </si>
  <si>
    <t>Arborele Iubirii</t>
  </si>
  <si>
    <t>Arbre à saucisses</t>
  </si>
  <si>
    <t>Albero delle salsicce</t>
  </si>
  <si>
    <t>Árbol de las salchichas</t>
  </si>
  <si>
    <t>Leverkorvsträd</t>
  </si>
  <si>
    <t>Leverworstboom</t>
  </si>
  <si>
    <t>Drzewo Kiełbasy Wątrobowej</t>
  </si>
  <si>
    <t>Cârnați De Ficat</t>
  </si>
  <si>
    <t>Myrte commun</t>
  </si>
  <si>
    <t>Mirto</t>
  </si>
  <si>
    <t>Real Myrtle - Bridal Myrtle</t>
  </si>
  <si>
    <t>Echte Mirte - Bruids Mirte</t>
  </si>
  <si>
    <t>Prawdziwy Mirt - Mirt Ślubny</t>
  </si>
  <si>
    <t>Mirt Adevărat</t>
  </si>
  <si>
    <t>Pomme du Pérou</t>
  </si>
  <si>
    <t>Nicandra</t>
  </si>
  <si>
    <t>Belladona del país</t>
  </si>
  <si>
    <t>Blå Lykta Blomma</t>
  </si>
  <si>
    <t>Blauwe Lantaarn Bloem</t>
  </si>
  <si>
    <t>Kwiat Niebieski Latarnia</t>
  </si>
  <si>
    <t>Floare De Felinar Chinezesc</t>
  </si>
  <si>
    <t>Albizia</t>
  </si>
  <si>
    <t>Albero della seta</t>
  </si>
  <si>
    <t>Acacia de Constantinopla</t>
  </si>
  <si>
    <t>Sovande Träd</t>
  </si>
  <si>
    <t>Slapende Boom</t>
  </si>
  <si>
    <t>Śpiące Drzewo</t>
  </si>
  <si>
    <t>Copac Adormit</t>
  </si>
  <si>
    <t>Pied d'éléphant</t>
  </si>
  <si>
    <t>Piede d'elefante</t>
  </si>
  <si>
    <t>Pata de elefante</t>
  </si>
  <si>
    <t>Elefantfot / Flaskaträd</t>
  </si>
  <si>
    <t>Olifantenpoot / Flessenboom</t>
  </si>
  <si>
    <t>Drzewo Stóp Słonia / Butelki</t>
  </si>
  <si>
    <t>Arborele Sticlei</t>
  </si>
  <si>
    <t>Callistemon</t>
  </si>
  <si>
    <t>Callistemo</t>
  </si>
  <si>
    <t>Árbol del cepillo</t>
  </si>
  <si>
    <t>Australiskt Lamprengöringsmedel</t>
  </si>
  <si>
    <t>Australische Lampenreiniger</t>
  </si>
  <si>
    <t>Lampki czyszczące</t>
  </si>
  <si>
    <t>Curatator De Lampi</t>
  </si>
  <si>
    <t>Papayer</t>
  </si>
  <si>
    <t>Papaia</t>
  </si>
  <si>
    <t>Papaya</t>
  </si>
  <si>
    <t>Tropiskt Melonträd / Papaya</t>
  </si>
  <si>
    <t>Tropische Meloenboom / Papaja</t>
  </si>
  <si>
    <t>Tropikalne Drzewo Melonowe</t>
  </si>
  <si>
    <t>Caféier d'Arabie</t>
  </si>
  <si>
    <t>Pianta di caffè</t>
  </si>
  <si>
    <t>Planta del café</t>
  </si>
  <si>
    <t>Dvärgkaffebusk</t>
  </si>
  <si>
    <t>Dwerg Koffiestruik</t>
  </si>
  <si>
    <t>Karłowaty Krzew Kawowy</t>
  </si>
  <si>
    <t>Cafea Pitică</t>
  </si>
  <si>
    <t>Trompette des anges / Blanche</t>
  </si>
  <si>
    <t>Trombone d'angelo / Bianco</t>
  </si>
  <si>
    <t>Trompetas de ángel / Blanca</t>
  </si>
  <si>
    <t>Angel'S Trumpet / White</t>
  </si>
  <si>
    <t>Angel'S Trumpet / Wit</t>
  </si>
  <si>
    <t>Anielska Trąbka / Biała</t>
  </si>
  <si>
    <t>Trompeta Îngerului / Alb</t>
  </si>
  <si>
    <t>Albero di fuoco</t>
  </si>
  <si>
    <t>Árbol de la llama</t>
  </si>
  <si>
    <t>Flammaträd</t>
  </si>
  <si>
    <t>Vlam Boom</t>
  </si>
  <si>
    <t>Drzewo Ognia</t>
  </si>
  <si>
    <t>Arborele De Flacără</t>
  </si>
  <si>
    <t>Dragonnier des Canaries</t>
  </si>
  <si>
    <t>Albero del drago</t>
  </si>
  <si>
    <t>Drago de Canarias</t>
  </si>
  <si>
    <t>Drakenboom</t>
  </si>
  <si>
    <t>Smocze Drzewo</t>
  </si>
  <si>
    <t>Arborele Dragonului</t>
  </si>
  <si>
    <t>Ceibo</t>
  </si>
  <si>
    <t>Albero del corallo</t>
  </si>
  <si>
    <t>Árbol del coral</t>
  </si>
  <si>
    <t>Karibisk Korallbuske</t>
  </si>
  <si>
    <t>Caribische Koraalstruik</t>
  </si>
  <si>
    <t>Karaibski Krzew Koralowy</t>
  </si>
  <si>
    <t>Tufă De Corali</t>
  </si>
  <si>
    <t>Albero dei ventagli</t>
  </si>
  <si>
    <t>Árbol de los escudos</t>
  </si>
  <si>
    <t>Gingko</t>
  </si>
  <si>
    <t>Cotonnier</t>
  </si>
  <si>
    <t>Cotone asiatico</t>
  </si>
  <si>
    <t>Algodón</t>
  </si>
  <si>
    <t>Inlagd Bomull</t>
  </si>
  <si>
    <t>Ingemaakte Katoen</t>
  </si>
  <si>
    <t>Bawełna W Doniczkach</t>
  </si>
  <si>
    <t>Bumbac În Ghivece</t>
  </si>
  <si>
    <t>Flamboyant bleu</t>
  </si>
  <si>
    <t>Palisandro</t>
  </si>
  <si>
    <t>Mimosa pudique</t>
  </si>
  <si>
    <t>Sensitiva</t>
  </si>
  <si>
    <t>Verklig Mimosa</t>
  </si>
  <si>
    <t>Echte Mimosa</t>
  </si>
  <si>
    <t>Prawdziwa Mimoza</t>
  </si>
  <si>
    <t>Mimoza Adevărată</t>
  </si>
  <si>
    <t>Bananier à fleurs</t>
  </si>
  <si>
    <t>Banano rosa</t>
  </si>
  <si>
    <t>Banana de Kenia</t>
  </si>
  <si>
    <t>Kenya Banan</t>
  </si>
  <si>
    <t>Kenia Banaan</t>
  </si>
  <si>
    <t>Banan Z Kenii</t>
  </si>
  <si>
    <t>Banana Din Kenya</t>
  </si>
  <si>
    <t>Olivier</t>
  </si>
  <si>
    <t>Olivo</t>
  </si>
  <si>
    <t>Olivträd</t>
  </si>
  <si>
    <t>Olijfboom</t>
  </si>
  <si>
    <t>Drzewo Oliwne</t>
  </si>
  <si>
    <t>Măslin</t>
  </si>
  <si>
    <t>Passiflore bleue</t>
  </si>
  <si>
    <t>Fiore della passione</t>
  </si>
  <si>
    <t>Flor de la pasión</t>
  </si>
  <si>
    <t>Blå Passionblomma</t>
  </si>
  <si>
    <t>Blauwe Passiebloem</t>
  </si>
  <si>
    <t>Niebieski Kwiat Pasji</t>
  </si>
  <si>
    <t>Floarea Pasiunii</t>
  </si>
  <si>
    <t>Grenadille géante</t>
  </si>
  <si>
    <t>Granadilla</t>
  </si>
  <si>
    <t xml:space="preserve">Granadilla gigante </t>
  </si>
  <si>
    <t>Jätte Granadilla / King Granadilla</t>
  </si>
  <si>
    <t>Gigantische Granadilla / King Granadilla</t>
  </si>
  <si>
    <t>Król Granadilla</t>
  </si>
  <si>
    <t>Regele Granadilla</t>
  </si>
  <si>
    <t>Grenadier nain</t>
  </si>
  <si>
    <t>Melograno nano</t>
  </si>
  <si>
    <t>Granado enano</t>
  </si>
  <si>
    <t>Dvärg-Granatäpple</t>
  </si>
  <si>
    <t>Dwerggranaatappel</t>
  </si>
  <si>
    <t>Granat Karłowaty</t>
  </si>
  <si>
    <t>Pitic-Rodie</t>
  </si>
  <si>
    <t>Arbre du voyageur</t>
  </si>
  <si>
    <t>Albero del viaggiatore</t>
  </si>
  <si>
    <t>Árbol del viajero</t>
  </si>
  <si>
    <t>Resande Träd</t>
  </si>
  <si>
    <t>Boom Van De Reiziger</t>
  </si>
  <si>
    <t>Drzewo Podróżnika</t>
  </si>
  <si>
    <t>Arborele Călătorului</t>
  </si>
  <si>
    <t>Séquoia géant</t>
  </si>
  <si>
    <t>Sequoia gigante</t>
  </si>
  <si>
    <t>Árbol mamut</t>
  </si>
  <si>
    <t>Berg - Sequoia</t>
  </si>
  <si>
    <t>Góra - Sekwoja</t>
  </si>
  <si>
    <t>Muntele - Sequoia</t>
  </si>
  <si>
    <t>Oiseau de paradis (reginae)</t>
  </si>
  <si>
    <t>Uccello del paradiso</t>
  </si>
  <si>
    <t>Ave del paraíso</t>
  </si>
  <si>
    <t>Paradisfågeln (Reginae)</t>
  </si>
  <si>
    <t>Bird Of Paradise (Reginae)</t>
  </si>
  <si>
    <t>Floarea Pasărei Paradisului</t>
  </si>
  <si>
    <t>Arbre à tomates</t>
  </si>
  <si>
    <t>Albero del pomodoro</t>
  </si>
  <si>
    <t>Tomate de árbol</t>
  </si>
  <si>
    <t>Tropiskt Tomatträd / Tamarillo</t>
  </si>
  <si>
    <t>Tropische Tomatenboom / Tamarillo</t>
  </si>
  <si>
    <t>Tamarinier - Dattier d'Inde</t>
  </si>
  <si>
    <t>Dattero dell'India</t>
  </si>
  <si>
    <t>Tamarindo</t>
  </si>
  <si>
    <t>Tamarind / Indiskt Datumträd</t>
  </si>
  <si>
    <t>Tamarinde / Indiase Dadelboom</t>
  </si>
  <si>
    <t>Tamaryndowiec</t>
  </si>
  <si>
    <t>Glycine de Chine</t>
  </si>
  <si>
    <t xml:space="preserve">Glicine </t>
  </si>
  <si>
    <t>Flor de la pluma</t>
  </si>
  <si>
    <t>Blåregn</t>
  </si>
  <si>
    <t>Blauweregen</t>
  </si>
  <si>
    <t>Wisteria</t>
  </si>
  <si>
    <t>Oiseau de paradis (nicolai)</t>
  </si>
  <si>
    <t>Ave del Paraíso gigante</t>
  </si>
  <si>
    <t>Paradisfågeln (Nicolai)</t>
  </si>
  <si>
    <t>Paradijsvogel (Nicolai)</t>
  </si>
  <si>
    <t>Bird Of Paradise (Nicolai)</t>
  </si>
  <si>
    <t>Théier</t>
  </si>
  <si>
    <t>Pianta del tè</t>
  </si>
  <si>
    <t>Árbol del té</t>
  </si>
  <si>
    <t>Riktig Tebusk</t>
  </si>
  <si>
    <t>Echte Theestruik</t>
  </si>
  <si>
    <t>Prawdziwy Krzew Herbaciany</t>
  </si>
  <si>
    <t>Tufă De Ceai</t>
  </si>
  <si>
    <t>Cerisier du Japon</t>
  </si>
  <si>
    <t>Sakura</t>
  </si>
  <si>
    <t>Cerezo japonés</t>
  </si>
  <si>
    <t>Japanska Körsbärsblommor</t>
  </si>
  <si>
    <t>Japanse Kersenbloesems</t>
  </si>
  <si>
    <t>Japońskie Kwiaty Wiśni</t>
  </si>
  <si>
    <t>Floare De Cires</t>
  </si>
  <si>
    <t>L'arbre de Noël de Nouvelle-Zélande</t>
  </si>
  <si>
    <t>Albero di Natale della Nuova Zelanda</t>
  </si>
  <si>
    <t>Árbol de hierro</t>
  </si>
  <si>
    <t>Nya Zeeland Julgran</t>
  </si>
  <si>
    <t>De Kerstboom Van Nieuw-Zeeland</t>
  </si>
  <si>
    <t>Choinka Nowozelandzka</t>
  </si>
  <si>
    <t>Arborele Din Lemn De Fier</t>
  </si>
  <si>
    <t>Cacahuète</t>
  </si>
  <si>
    <t>Arachide</t>
  </si>
  <si>
    <t>Cacahuete</t>
  </si>
  <si>
    <t>Jordnöt</t>
  </si>
  <si>
    <t>Pinda</t>
  </si>
  <si>
    <t>Arachid</t>
  </si>
  <si>
    <t>Arahide</t>
  </si>
  <si>
    <t>Palmier à chanvre</t>
  </si>
  <si>
    <t>Palma di Chusan</t>
  </si>
  <si>
    <t>Palma enana</t>
  </si>
  <si>
    <t>Hampa</t>
  </si>
  <si>
    <t>Hennep Palm</t>
  </si>
  <si>
    <t>Palma Konopna</t>
  </si>
  <si>
    <t>Palmă De Cânepă</t>
  </si>
  <si>
    <t>Dattier du Mékong</t>
  </si>
  <si>
    <t>Palma da datteri nana</t>
  </si>
  <si>
    <t>Palmera datilera enana</t>
  </si>
  <si>
    <t>Dvärg Dadelpalm</t>
  </si>
  <si>
    <t>Dwerg Dadelpalm</t>
  </si>
  <si>
    <t>Palma Daktylowa Karłowata</t>
  </si>
  <si>
    <t>Palmier De Curmale</t>
  </si>
  <si>
    <t>Palmier royal de Cuba</t>
  </si>
  <si>
    <t>Palma reale cubana</t>
  </si>
  <si>
    <t>Palmera real cubana</t>
  </si>
  <si>
    <t>Kubansk Kunglig Palm</t>
  </si>
  <si>
    <t>Cubaanse Koninklijke Palm</t>
  </si>
  <si>
    <t>Kubańska Palma Królewska</t>
  </si>
  <si>
    <t>Palmier Regal</t>
  </si>
  <si>
    <t>Palmier éventail</t>
  </si>
  <si>
    <t xml:space="preserve">Palma messicana </t>
  </si>
  <si>
    <t>Palma de California</t>
  </si>
  <si>
    <t>Washingtonia Fläktpalm</t>
  </si>
  <si>
    <t>Waaierpalm Uit Washingtonia</t>
  </si>
  <si>
    <t>Dłoń Wentylatora Washingtonia</t>
  </si>
  <si>
    <t>Palma Ventilatorului</t>
  </si>
  <si>
    <t>Chou palmiste</t>
  </si>
  <si>
    <t xml:space="preserve">Palmetto </t>
  </si>
  <si>
    <t>Palmito</t>
  </si>
  <si>
    <t>Palma Palmetto</t>
  </si>
  <si>
    <t>Palmetto Palmier</t>
  </si>
  <si>
    <t>Roue de feu australienne</t>
  </si>
  <si>
    <t>Albero Ruota di fuoco</t>
  </si>
  <si>
    <t>Árbol de ruedas de fuego</t>
  </si>
  <si>
    <t>Australiskt Svänghjulsträd</t>
  </si>
  <si>
    <t>Australische Vuurradboom</t>
  </si>
  <si>
    <t>Australijski Wiatraczek</t>
  </si>
  <si>
    <t>Arborele Roții De Foc</t>
  </si>
  <si>
    <t>Droséra du Cap</t>
  </si>
  <si>
    <t>Drosera</t>
  </si>
  <si>
    <t>Rocío de sol</t>
  </si>
  <si>
    <t>Sileshår</t>
  </si>
  <si>
    <t>Zonnedauw</t>
  </si>
  <si>
    <t>Rosiczka</t>
  </si>
  <si>
    <t>Sundew</t>
  </si>
  <si>
    <t>Sarracénie pourpre</t>
  </si>
  <si>
    <t>Sarracenia</t>
  </si>
  <si>
    <t>Plantas trompeta</t>
  </si>
  <si>
    <t>Slang / Krukanläggning</t>
  </si>
  <si>
    <t>Slang / Bekerplant</t>
  </si>
  <si>
    <t>Instalacja Węży / Dzbanów</t>
  </si>
  <si>
    <t>Planta Furtun / Ulcior</t>
  </si>
  <si>
    <t>Dionée attrape-mouche</t>
  </si>
  <si>
    <t>Venere acchiappamosche</t>
  </si>
  <si>
    <t>Venus atrapamoscas</t>
  </si>
  <si>
    <t>Venus Flugfälla</t>
  </si>
  <si>
    <t>Venus - Vliegenval</t>
  </si>
  <si>
    <t>Wenus - Pułapka Na Muchy</t>
  </si>
  <si>
    <t>Venus Flytrap</t>
  </si>
  <si>
    <t>Droséra à feuilles rondes</t>
  </si>
  <si>
    <t>Rosolida</t>
  </si>
  <si>
    <t>Rocío de Sol de hojas redondeadas</t>
  </si>
  <si>
    <t>Rundbladig Soldag</t>
  </si>
  <si>
    <t>Rondbladige Zonnedauw</t>
  </si>
  <si>
    <t>Rosiczka Okrągłolistna</t>
  </si>
  <si>
    <t>Sundew Cu Frunze Rotunde</t>
  </si>
  <si>
    <t>Séquoia sempervirens</t>
  </si>
  <si>
    <t>Sequoia sempreverde</t>
  </si>
  <si>
    <t>Secuoya roja</t>
  </si>
  <si>
    <t>Coastal Sequoia</t>
  </si>
  <si>
    <t>Kustsequoia</t>
  </si>
  <si>
    <t>Sekwoja Przybrzeżna</t>
  </si>
  <si>
    <t>Sechoia De Coastă</t>
  </si>
  <si>
    <t>Tulipier du Gabon</t>
  </si>
  <si>
    <t>Albero dei tulipani</t>
  </si>
  <si>
    <t>Tulipán africano</t>
  </si>
  <si>
    <t>Afrikanskt Tulpan</t>
  </si>
  <si>
    <t>Afrikaanse Tulpenboom</t>
  </si>
  <si>
    <t>Afrykański Tulipanowiec</t>
  </si>
  <si>
    <t>Lalea</t>
  </si>
  <si>
    <t>Grenadille</t>
  </si>
  <si>
    <t>Maracuja</t>
  </si>
  <si>
    <t>Fruta de la pasión</t>
  </si>
  <si>
    <t>Sapin d'eau</t>
  </si>
  <si>
    <t xml:space="preserve">Abete d'acqua </t>
  </si>
  <si>
    <t>Metasecuoya</t>
  </si>
  <si>
    <t>Urvärlden - Sequoia</t>
  </si>
  <si>
    <t>Oerwereld - Sequoia</t>
  </si>
  <si>
    <t>Świat Pierwotny - Sekwoja</t>
  </si>
  <si>
    <t>Lumea Primordială - Sequoia</t>
  </si>
  <si>
    <t>Arbre au caramel</t>
  </si>
  <si>
    <t>Falso albero di Giuda</t>
  </si>
  <si>
    <t>Árbol de Katsura</t>
  </si>
  <si>
    <t>Pepparkakaträd</t>
  </si>
  <si>
    <t>Peperkoek Boom</t>
  </si>
  <si>
    <t>Drzewo Piernikowe</t>
  </si>
  <si>
    <t>Pom De Turtă Dulce</t>
  </si>
  <si>
    <t>Arbre de Josué</t>
  </si>
  <si>
    <t>Albero di Giosuè</t>
  </si>
  <si>
    <t>Árbol de Josué</t>
  </si>
  <si>
    <t>Joshua Boom</t>
  </si>
  <si>
    <t>Pin parasol</t>
  </si>
  <si>
    <t>Pino marittimo</t>
  </si>
  <si>
    <t>Pinos piñoneros</t>
  </si>
  <si>
    <t>Medelhavs Tall</t>
  </si>
  <si>
    <t>Mediterrane Dennen</t>
  </si>
  <si>
    <t>Sosna Śródziemnomorska</t>
  </si>
  <si>
    <t>Pinul Mediteranean</t>
  </si>
  <si>
    <t>Filao</t>
  </si>
  <si>
    <t>Casuarina comune</t>
  </si>
  <si>
    <t>Pino australiano</t>
  </si>
  <si>
    <t>Känguruträd</t>
  </si>
  <si>
    <t>Kangoeroe Boom</t>
  </si>
  <si>
    <t>Drzewo Kangura</t>
  </si>
  <si>
    <t>Arborele Cangur</t>
  </si>
  <si>
    <t>Aristoloche élégante</t>
  </si>
  <si>
    <t>Aristolochia</t>
  </si>
  <si>
    <t>Aristoloquia</t>
  </si>
  <si>
    <t>Spökväxt</t>
  </si>
  <si>
    <t>Geestplant</t>
  </si>
  <si>
    <t>Roślina-Widmo</t>
  </si>
  <si>
    <t>Planta Fantomă</t>
  </si>
  <si>
    <t xml:space="preserve">Albero del rafano </t>
  </si>
  <si>
    <t>Arbre à thé</t>
  </si>
  <si>
    <t>Albero del tè</t>
  </si>
  <si>
    <t>Australiskt Tea Tree</t>
  </si>
  <si>
    <t>Australische Theeboom</t>
  </si>
  <si>
    <t>Drzewo herbaciane</t>
  </si>
  <si>
    <t>Arbore De Ceai Australian</t>
  </si>
  <si>
    <t xml:space="preserve">Eucalipto (bicostata) </t>
  </si>
  <si>
    <t>Eucalipto</t>
  </si>
  <si>
    <t>Eucalyptus (Bicostata)</t>
  </si>
  <si>
    <t>Eukaliptus (Bicostata)</t>
  </si>
  <si>
    <t>Eucalipt (Bicostate)</t>
  </si>
  <si>
    <t>Arbre à orchidées</t>
  </si>
  <si>
    <t>Albero delle orchidee</t>
  </si>
  <si>
    <t>Árbol orquídea</t>
  </si>
  <si>
    <t>Orkidéträd</t>
  </si>
  <si>
    <t>Orchidee Boom</t>
  </si>
  <si>
    <t>Drzewo Orchidei</t>
  </si>
  <si>
    <t>Arborele De Orhidee</t>
  </si>
  <si>
    <t>Agapanthe</t>
  </si>
  <si>
    <t>Agapanto</t>
  </si>
  <si>
    <t>Flor del amor</t>
  </si>
  <si>
    <t>Afrikansk Lilja / Kärleksträd</t>
  </si>
  <si>
    <t>Afrikaanse Lelie / Liefdesboom</t>
  </si>
  <si>
    <t>Afrykańskie Drzewo Lilii</t>
  </si>
  <si>
    <t>Crinul African</t>
  </si>
  <si>
    <t>Gommier des neiges</t>
  </si>
  <si>
    <t>Eucalipto gomma da neve</t>
  </si>
  <si>
    <t>Eucalipto de nieve</t>
  </si>
  <si>
    <t>Snö-Eukalyptus</t>
  </si>
  <si>
    <t>Sneeuw-Eucalyptus</t>
  </si>
  <si>
    <t>Śnieżny Eukaliptus</t>
  </si>
  <si>
    <t>Zăpadă-Eucalipt</t>
  </si>
  <si>
    <t>Bananier de Darjeeling</t>
  </si>
  <si>
    <t>Banana di Darjeeling</t>
  </si>
  <si>
    <t>Bananero Darjeeling</t>
  </si>
  <si>
    <t>Darjeeling - Banan</t>
  </si>
  <si>
    <t>Darjeeling - Banaan</t>
  </si>
  <si>
    <t>Darjeeling - Banană</t>
  </si>
  <si>
    <t>Pin ponderosa</t>
  </si>
  <si>
    <t>Pino giallo</t>
  </si>
  <si>
    <t>Pino amarillo occidental</t>
  </si>
  <si>
    <t>Gyllene Tall</t>
  </si>
  <si>
    <t>Gouden Den</t>
  </si>
  <si>
    <t>Sosna Złocista</t>
  </si>
  <si>
    <t>Pin De Aur</t>
  </si>
  <si>
    <t>Erable du Japon pourpre</t>
  </si>
  <si>
    <t xml:space="preserve">Acero palmato rosso / Acero giapponese rosso </t>
  </si>
  <si>
    <t>Arce japonés</t>
  </si>
  <si>
    <t>Röd Japansk Lönn</t>
  </si>
  <si>
    <t>Rode Japanse Esdoorn</t>
  </si>
  <si>
    <t>Klon Japoński Czerwony</t>
  </si>
  <si>
    <t>Arțar Japonez</t>
  </si>
  <si>
    <t>Calebasse</t>
  </si>
  <si>
    <t>Calabaza de peregrino</t>
  </si>
  <si>
    <t>Afrikansk Jätte Kalabas</t>
  </si>
  <si>
    <t>Afrikaanse Reuzenkalebas</t>
  </si>
  <si>
    <t>Afrykańska Tykwa Olbrzymia</t>
  </si>
  <si>
    <t>Calabaza Uriașă</t>
  </si>
  <si>
    <t>Arbre impérial</t>
  </si>
  <si>
    <t>Albero della principessa</t>
  </si>
  <si>
    <t>Paulonia</t>
  </si>
  <si>
    <t>Blåklockaträd</t>
  </si>
  <si>
    <t>Bluebell Boom</t>
  </si>
  <si>
    <t>Drzewo Bluebell</t>
  </si>
  <si>
    <t>Arborele Albastru</t>
  </si>
  <si>
    <t>Fleur chauve-souris</t>
  </si>
  <si>
    <t>Pianta pipistrello</t>
  </si>
  <si>
    <t>Planta murciélago</t>
  </si>
  <si>
    <t>Fladdermusblomma</t>
  </si>
  <si>
    <t>Vleermuis Bloem</t>
  </si>
  <si>
    <t>Kwiat Nietoperza</t>
  </si>
  <si>
    <t>Floare De Liliac</t>
  </si>
  <si>
    <t>Pin blanc du Japon</t>
  </si>
  <si>
    <t xml:space="preserve">Pino bianco giapponese </t>
  </si>
  <si>
    <t>Pino blanco japonés</t>
  </si>
  <si>
    <t>Flickans Käke</t>
  </si>
  <si>
    <t>De Kaak Van Het Meisje</t>
  </si>
  <si>
    <t>Szczęka Dziewczyny</t>
  </si>
  <si>
    <t>Fălcile Fetei</t>
  </si>
  <si>
    <t>Figuier des banians</t>
  </si>
  <si>
    <t>Baniano</t>
  </si>
  <si>
    <t>Higuera de Bengala</t>
  </si>
  <si>
    <t>Bengal Strangler Fig</t>
  </si>
  <si>
    <t>Bengaalse Wurgvijg</t>
  </si>
  <si>
    <t>Bengalski Dusiciel Ryc</t>
  </si>
  <si>
    <t>Strangler Fig</t>
  </si>
  <si>
    <t>Arbre rouge à lèvre</t>
  </si>
  <si>
    <t>Achiote</t>
  </si>
  <si>
    <t>Läppstift - Buske</t>
  </si>
  <si>
    <t>Lippenstift - Struik</t>
  </si>
  <si>
    <t>Szminka - Krzew</t>
  </si>
  <si>
    <t>Ruj - Arbust</t>
  </si>
  <si>
    <t>Banane plantain</t>
  </si>
  <si>
    <t xml:space="preserve">Banano </t>
  </si>
  <si>
    <t>Platanera</t>
  </si>
  <si>
    <t>Stor Banan</t>
  </si>
  <si>
    <t>Grote Banaan</t>
  </si>
  <si>
    <t>Duży Banan</t>
  </si>
  <si>
    <t>Banana Mare</t>
  </si>
  <si>
    <t>Cornouiller du Japon</t>
  </si>
  <si>
    <t>Corniolo giapponese</t>
  </si>
  <si>
    <t>Cornejo chino</t>
  </si>
  <si>
    <t>Asiatiska Blommor - Kornved</t>
  </si>
  <si>
    <t>Aziatische Bloemen - Kornoelje</t>
  </si>
  <si>
    <t>Kwiaty Azjatyckie - Dereń</t>
  </si>
  <si>
    <t>Dogwood Asiatic</t>
  </si>
  <si>
    <t>Longose</t>
  </si>
  <si>
    <t>Giglio dello zenzero</t>
  </si>
  <si>
    <t>Jengibre amarillo</t>
  </si>
  <si>
    <t>Jätte - Fjärilsblomma</t>
  </si>
  <si>
    <t>Reus - Vlinderbloem</t>
  </si>
  <si>
    <t>Gigant - Kwiat Motyla</t>
  </si>
  <si>
    <t>Floare Fluture</t>
  </si>
  <si>
    <t>Mûrier noir</t>
  </si>
  <si>
    <t xml:space="preserve">Gelso nero </t>
  </si>
  <si>
    <t>Mora negra</t>
  </si>
  <si>
    <t>Svart Mullbärsträd</t>
  </si>
  <si>
    <t>Zwarte Moerbeiboom</t>
  </si>
  <si>
    <t>Drzewo Morwy Czarnej</t>
  </si>
  <si>
    <t>Dull Negru</t>
  </si>
  <si>
    <t>Cèdre du Liban</t>
  </si>
  <si>
    <t>Cedro libanese</t>
  </si>
  <si>
    <t>Cedro del Líbano</t>
  </si>
  <si>
    <t>Libanon - Ceder</t>
  </si>
  <si>
    <t>Liban - Cedr</t>
  </si>
  <si>
    <t>Liban - Cedru</t>
  </si>
  <si>
    <t>Arbre aux tulipes</t>
  </si>
  <si>
    <t>Albero di orchidea gialla</t>
  </si>
  <si>
    <t>Árbol de Santo Tomás</t>
  </si>
  <si>
    <t>Gult Orkidéträd</t>
  </si>
  <si>
    <t>Gele Orchideeboom</t>
  </si>
  <si>
    <t>Żółte Drzewo Orchidei</t>
  </si>
  <si>
    <t>Arborele Galben Orhidee</t>
  </si>
  <si>
    <t>Flamboyant nain d'Argentine</t>
  </si>
  <si>
    <t>Uccello del Paradiso</t>
  </si>
  <si>
    <t>Vinterhärdig Påfågelbuske</t>
  </si>
  <si>
    <t>Winterharde Pauwstruik</t>
  </si>
  <si>
    <t>Zimotrwały Krzew Pawi</t>
  </si>
  <si>
    <t>Arbust De Păun Rezistent La Iarnă</t>
  </si>
  <si>
    <t>Laurier vrai</t>
  </si>
  <si>
    <t>Alloro</t>
  </si>
  <si>
    <t>Laurel de Apolo</t>
  </si>
  <si>
    <t>Kryddlaurelträd</t>
  </si>
  <si>
    <t>Kruid De Laurierboom</t>
  </si>
  <si>
    <t>Drzewo Laurowe Przyprawowe</t>
  </si>
  <si>
    <t>Spice Laurul</t>
  </si>
  <si>
    <t>Vipérine de Madère</t>
  </si>
  <si>
    <t>Orgoglio di Madeira</t>
  </si>
  <si>
    <t>Tajinaste azul</t>
  </si>
  <si>
    <t>Blauer - Adderhead</t>
  </si>
  <si>
    <t>Glycine arbre</t>
  </si>
  <si>
    <t>Wisteria africana</t>
  </si>
  <si>
    <t>Glicinia africana</t>
  </si>
  <si>
    <t>Afrikansk Blåregn</t>
  </si>
  <si>
    <t>Afrikaanse Blauweregen</t>
  </si>
  <si>
    <t>Glicynia Afrykańska</t>
  </si>
  <si>
    <t>Wisteria Africană</t>
  </si>
  <si>
    <t>Mûrier blanc</t>
  </si>
  <si>
    <t>Moro bianco</t>
  </si>
  <si>
    <t>Morera blanca</t>
  </si>
  <si>
    <t>Vitt Mullbärsträd</t>
  </si>
  <si>
    <t>Witte Moerbeiboom</t>
  </si>
  <si>
    <t>Drzewo Morwy Białej</t>
  </si>
  <si>
    <t>Dull Alb</t>
  </si>
  <si>
    <t>Copalme d'Amérique</t>
  </si>
  <si>
    <t>Storace americano</t>
  </si>
  <si>
    <t>Árbol del ámbar</t>
  </si>
  <si>
    <t>Amerikansk Sweetgum</t>
  </si>
  <si>
    <t>Amerikaanse Sweetgum</t>
  </si>
  <si>
    <t>American Sweetgum</t>
  </si>
  <si>
    <t>Arborele Dulce</t>
  </si>
  <si>
    <t>Cèdre de l'Himalaya</t>
  </si>
  <si>
    <t>Cedro dell Himalaya</t>
  </si>
  <si>
    <t>Cedro del Himalaya</t>
  </si>
  <si>
    <t>Himalaya Ceder</t>
  </si>
  <si>
    <t>Cedr Himalajski</t>
  </si>
  <si>
    <t>Cedru Himalayan</t>
  </si>
  <si>
    <t>Cerisier des oiseaux</t>
  </si>
  <si>
    <t xml:space="preserve">Ciliegio degli uccelli </t>
  </si>
  <si>
    <t>Cerezo silvestre</t>
  </si>
  <si>
    <t>Fågelkörsbär</t>
  </si>
  <si>
    <t>Vogelkers</t>
  </si>
  <si>
    <t>Czeremcha</t>
  </si>
  <si>
    <t>Cireș De Pasăre</t>
  </si>
  <si>
    <t>Tulipier de Virginie</t>
  </si>
  <si>
    <t xml:space="preserve">Albero dei tulipani </t>
  </si>
  <si>
    <t>Árbol de los tulipanes</t>
  </si>
  <si>
    <t>Riktigt Tulpan</t>
  </si>
  <si>
    <t>Echte Tulpenboom</t>
  </si>
  <si>
    <t>Prawdziwy Tulipanowiec</t>
  </si>
  <si>
    <t>Adevărat Lalea</t>
  </si>
  <si>
    <t>Bec de perroquet / Tête de diable</t>
  </si>
  <si>
    <t xml:space="preserve">Becco di pappagallo </t>
  </si>
  <si>
    <t>Guisante del desierto de Sturt</t>
  </si>
  <si>
    <t>Papegojens Räkning / Djävulens Huvud</t>
  </si>
  <si>
    <t>Papegaai'S Snavel / Duivelskop</t>
  </si>
  <si>
    <t>Rachunek Papugi / Głowa Diabła</t>
  </si>
  <si>
    <t>Cioc De Papagal</t>
  </si>
  <si>
    <t>Bananier des neiges</t>
  </si>
  <si>
    <t xml:space="preserve">Grande banano delle nevi </t>
  </si>
  <si>
    <t>Falso plátano</t>
  </si>
  <si>
    <t>Stor Snöbanan</t>
  </si>
  <si>
    <t>Grote Sneeuwbanaan</t>
  </si>
  <si>
    <t>Duży Banan Śnieżny</t>
  </si>
  <si>
    <t>Banana De Zăpadă</t>
  </si>
  <si>
    <t>Arbousier</t>
  </si>
  <si>
    <t>Albatro</t>
  </si>
  <si>
    <t>Árbol de las fresas</t>
  </si>
  <si>
    <t>Jordgubbträd</t>
  </si>
  <si>
    <t>Aardbeiboom</t>
  </si>
  <si>
    <t>Drzewo Truskawkowe</t>
  </si>
  <si>
    <t>Căpșun</t>
  </si>
  <si>
    <t>Tournesol Titan</t>
  </si>
  <si>
    <t>Girasole Titan</t>
  </si>
  <si>
    <t>Girasol Titan</t>
  </si>
  <si>
    <t>Solros Titan</t>
  </si>
  <si>
    <t>Zonnebloem Titan</t>
  </si>
  <si>
    <t>Tytan Słonecznika</t>
  </si>
  <si>
    <t>Titan De Floarea Soarelui</t>
  </si>
  <si>
    <t>Tournesol nain</t>
  </si>
  <si>
    <t>Girasole nano</t>
  </si>
  <si>
    <t>Girasol enano</t>
  </si>
  <si>
    <t>Solros Puschel</t>
  </si>
  <si>
    <t>Zonnebloem Puschel</t>
  </si>
  <si>
    <t>Słonecznik Puschel</t>
  </si>
  <si>
    <t>Floarea Soarelui Puschel</t>
  </si>
  <si>
    <t>Ylang Ylang</t>
  </si>
  <si>
    <t>Ilang Ilang</t>
  </si>
  <si>
    <t>Ylang-Ylang</t>
  </si>
  <si>
    <t>Parfymträd / Ylang Ylang</t>
  </si>
  <si>
    <t>Parfumboom / Ylang Ylang</t>
  </si>
  <si>
    <t>Drzewo Perfum / Ylang Ylang</t>
  </si>
  <si>
    <t>Arborele Parfumului</t>
  </si>
  <si>
    <t>Trompette des anges rose</t>
  </si>
  <si>
    <t>Trombone d'angelo rosa</t>
  </si>
  <si>
    <t>Trompeta de ángel / Fucsia</t>
  </si>
  <si>
    <t>Angel'S Trumpet / Pink</t>
  </si>
  <si>
    <t>Anielska Trąbka / Różowy</t>
  </si>
  <si>
    <t>Trompeta Lui Angel / Roz</t>
  </si>
  <si>
    <t>Arbre aux orchidées blanches</t>
  </si>
  <si>
    <t>Albero di orchidea bianca</t>
  </si>
  <si>
    <t>Árbol orquídea blanca</t>
  </si>
  <si>
    <t>Vitt Orkidéträd</t>
  </si>
  <si>
    <t>Witte Orchideeboom</t>
  </si>
  <si>
    <t>Białe Drzewo Orchidei</t>
  </si>
  <si>
    <t>Arborele Alb Orhidee</t>
  </si>
  <si>
    <t>Coqueret du Pérou</t>
  </si>
  <si>
    <t>Alchechengio peruviano</t>
  </si>
  <si>
    <t>Aguaymanto</t>
  </si>
  <si>
    <t>Cape Krusbär / Andes Bär</t>
  </si>
  <si>
    <t>Kaapse Kruisbes / Andesbes</t>
  </si>
  <si>
    <t>Agrest Cape / Jagoda Andyjska</t>
  </si>
  <si>
    <t>Coacăz</t>
  </si>
  <si>
    <t>Cèdre de l'Atlas</t>
  </si>
  <si>
    <t>Cedro dell'Atlante</t>
  </si>
  <si>
    <t>Cedro azul del Atlas</t>
  </si>
  <si>
    <t>Nordafrikanska Atlas Cedar</t>
  </si>
  <si>
    <t>Noord-Afrikaanse Atlasceder</t>
  </si>
  <si>
    <t>Północnoafrykański Cedr Atlas</t>
  </si>
  <si>
    <t>Cedru Atlas</t>
  </si>
  <si>
    <t>Oléandre</t>
  </si>
  <si>
    <t>Oleandro</t>
  </si>
  <si>
    <t>Oleandru</t>
  </si>
  <si>
    <t>Plante chauve-souris blanche</t>
  </si>
  <si>
    <t>Pianta pipistrello bianco</t>
  </si>
  <si>
    <t>Flor murciélago</t>
  </si>
  <si>
    <t>Vit Fladdermusblomma</t>
  </si>
  <si>
    <t>Witte Vleermuisbloem</t>
  </si>
  <si>
    <t>Biały Kwiat Nietoperza</t>
  </si>
  <si>
    <t>Floare Albă De Liliac</t>
  </si>
  <si>
    <t>Cerisier de Sainte-Lucie</t>
  </si>
  <si>
    <t>Ciliegio canino</t>
  </si>
  <si>
    <t>Cerezo de Santa Lucia</t>
  </si>
  <si>
    <t>Rock Körsbär</t>
  </si>
  <si>
    <t>Rock Kers</t>
  </si>
  <si>
    <t>Wiśnia Rockowa</t>
  </si>
  <si>
    <t>Cireș De Stâncă</t>
  </si>
  <si>
    <t>Erable rouge</t>
  </si>
  <si>
    <t xml:space="preserve">Acero rosso </t>
  </si>
  <si>
    <t>Arce rojo</t>
  </si>
  <si>
    <t>Röd Lönn</t>
  </si>
  <si>
    <t>Rode Esdoorn</t>
  </si>
  <si>
    <t>Klon Czerwony</t>
  </si>
  <si>
    <t>Arțar Roșu</t>
  </si>
  <si>
    <t>Akébie à cinq feuilles</t>
  </si>
  <si>
    <t>Akebia a cinque foglie</t>
  </si>
  <si>
    <t>Viña de chocolate</t>
  </si>
  <si>
    <t>Chokladvin</t>
  </si>
  <si>
    <t>Chocolade Wijn</t>
  </si>
  <si>
    <t>Wino Czekoladowe</t>
  </si>
  <si>
    <t>Vin De Ciocolată</t>
  </si>
  <si>
    <t>African Climbing Lily</t>
  </si>
  <si>
    <t>Lis de Malabar</t>
  </si>
  <si>
    <t>Gloriosa</t>
  </si>
  <si>
    <t>Glorioso lirio</t>
  </si>
  <si>
    <t>Afrikansk Klätterlilja</t>
  </si>
  <si>
    <t>Afrikaanse Klimlelie</t>
  </si>
  <si>
    <t>Afrykańska Lilia Pnąca</t>
  </si>
  <si>
    <t>Urcarea Crinului</t>
  </si>
  <si>
    <t>Géant népalais - Fleur chauve-souris</t>
  </si>
  <si>
    <t>Fiore pipistrello gigante</t>
  </si>
  <si>
    <t>Nepalesiska Jättar - Slagträdblomma</t>
  </si>
  <si>
    <t>Nepalese Reuzen - Vleermuisbloem</t>
  </si>
  <si>
    <t>Nepalskie Olbrzymy</t>
  </si>
  <si>
    <t>Nepal - Floare De Liliac</t>
  </si>
  <si>
    <t>Mamelle de vache</t>
  </si>
  <si>
    <t>Albero dei capezzoli</t>
  </si>
  <si>
    <t>Ubre de vaca</t>
  </si>
  <si>
    <t>Ko Juver Växt</t>
  </si>
  <si>
    <t>Koeienuierplant</t>
  </si>
  <si>
    <t>Roślina Wymion Krów</t>
  </si>
  <si>
    <t>Planta Uger De Vacă</t>
  </si>
  <si>
    <t>Grenadelle</t>
  </si>
  <si>
    <t>Söt Granadilla</t>
  </si>
  <si>
    <t>Zoete Granadilla</t>
  </si>
  <si>
    <t>Słodka Granadilla</t>
  </si>
  <si>
    <t>Granadilla Dulce</t>
  </si>
  <si>
    <t>Oiseau de paradis jaune - Mandelas Gold</t>
  </si>
  <si>
    <t>Strelitzia gialla</t>
  </si>
  <si>
    <t>Gul Strelitzia - Mandelas Guld</t>
  </si>
  <si>
    <t>Gele Strelitzia - Mandelas Gold</t>
  </si>
  <si>
    <t>Żółta Strelitzia - Mandelas Gold</t>
  </si>
  <si>
    <t>Yellow Strelitzia - Mandela</t>
  </si>
  <si>
    <t>Gommier des rivières</t>
  </si>
  <si>
    <t>Eucalipto rosso</t>
  </si>
  <si>
    <t>Eucalipto rojo</t>
  </si>
  <si>
    <t>Red River - Eucalyptus</t>
  </si>
  <si>
    <t>Red River - Eukaliptus</t>
  </si>
  <si>
    <t>Râul Roșu - Eucalipt</t>
  </si>
  <si>
    <t>Tabac</t>
  </si>
  <si>
    <t>Pianta del tabacco</t>
  </si>
  <si>
    <t>Tabaco de Virginia</t>
  </si>
  <si>
    <t>Verklig Jungfru Tobak</t>
  </si>
  <si>
    <t>Echte Virginiaanse Tabak</t>
  </si>
  <si>
    <t>Prawdziwy Tytoń Z Wirginii</t>
  </si>
  <si>
    <t>Tutun Virginian</t>
  </si>
  <si>
    <t>Arbre de la Bodhi</t>
  </si>
  <si>
    <t>Fico sacro</t>
  </si>
  <si>
    <t>Higuera sagrada</t>
  </si>
  <si>
    <t>Buddha Fikon / Bodhi Träd</t>
  </si>
  <si>
    <t>Boeddha Vijgen / Bodhiboom</t>
  </si>
  <si>
    <t>Figa Buddy / Drzewo Bodhi</t>
  </si>
  <si>
    <t>Buddha Fig</t>
  </si>
  <si>
    <t>Protée royale</t>
  </si>
  <si>
    <t>Protea re</t>
  </si>
  <si>
    <t>Protea rey</t>
  </si>
  <si>
    <t>King Protea</t>
  </si>
  <si>
    <t>Koning Protea</t>
  </si>
  <si>
    <t>Regele Protea</t>
  </si>
  <si>
    <t>Lotus sacré</t>
  </si>
  <si>
    <t>Fior di loto asiatico</t>
  </si>
  <si>
    <t>Lloto sagrado</t>
  </si>
  <si>
    <t>Vattenväxter - Indisk Lotusblomma</t>
  </si>
  <si>
    <t>Waterplanten - Indische Lotusbloem</t>
  </si>
  <si>
    <t>Indyjski Kwiat Lotosu</t>
  </si>
  <si>
    <t>Floare De Lotus</t>
  </si>
  <si>
    <t>Lotus bleu</t>
  </si>
  <si>
    <t>Loto blu dell'India</t>
  </si>
  <si>
    <t>Loto azul</t>
  </si>
  <si>
    <t>Vattenväxter - Blå Näckros</t>
  </si>
  <si>
    <t>Waterplanten - Blauwe Waterlelie</t>
  </si>
  <si>
    <t>Lilia Niebieska</t>
  </si>
  <si>
    <t>Nufăr Albastru</t>
  </si>
  <si>
    <t>BIO - Tomate - Prince Borghese</t>
  </si>
  <si>
    <t>BIO - Pomodoro - Principe Borghese</t>
  </si>
  <si>
    <t>Ecológico - Tomate - Príncipe burgués</t>
  </si>
  <si>
    <t>Ekologiskt - Tomat - Principe Borghese</t>
  </si>
  <si>
    <t>Bio - Tomaat - Principe Borghese</t>
  </si>
  <si>
    <t>Bio - Pomidor - Borghese</t>
  </si>
  <si>
    <t>Ecologic - Tomate - Borghese</t>
  </si>
  <si>
    <t>BIO - Tomate - Rose de Berne</t>
  </si>
  <si>
    <t>BIO - Pomodoro - Rosa di Berna</t>
  </si>
  <si>
    <t>Ecológico - Tomate - Rosa de Berna</t>
  </si>
  <si>
    <t>Ekologiskt - Tomat - Berneros</t>
  </si>
  <si>
    <t>Bio - Tomaat - Berner Roos</t>
  </si>
  <si>
    <t>Bio - Pomidor - Róża Berneńska</t>
  </si>
  <si>
    <t>Ecologic - Roșie - Trandafir Bernez</t>
  </si>
  <si>
    <t>BIO - Tomate - Cerise noire</t>
  </si>
  <si>
    <t>BIO - Pomodoro - Black cherry</t>
  </si>
  <si>
    <t>Ecológico - Tomate - cherry negro</t>
  </si>
  <si>
    <t>Ekologiskt - Tomat - Black Cherry</t>
  </si>
  <si>
    <t>Bio - Tomaat - Zwarte Kers</t>
  </si>
  <si>
    <t>Bio - Pomidor - Czarna Wiśnia</t>
  </si>
  <si>
    <t>Ecologic - Tomate - Cireș Negru</t>
  </si>
  <si>
    <t>BIO - Tomate - Reine d'or</t>
  </si>
  <si>
    <t xml:space="preserve">BIO - Pomodoro - Golden Queen </t>
  </si>
  <si>
    <t>Ecológico - Tomate - Reina Dorada</t>
  </si>
  <si>
    <t>Ekologiskt - Tomat - Golden Queen</t>
  </si>
  <si>
    <t>Bio - Tomaat - Golden Queen</t>
  </si>
  <si>
    <t>Bio - Pomidor - Złota Królowa</t>
  </si>
  <si>
    <t>Ecologic - Tomate - Regina De Aur</t>
  </si>
  <si>
    <t>BIO - Tomate - Verte zébrée</t>
  </si>
  <si>
    <t>BIO - Pomodoro - Green Zebra</t>
  </si>
  <si>
    <t>Ecológico - Tomate - Cebra Verde</t>
  </si>
  <si>
    <t>Ekologiskt - Tomat - Grön Zebra</t>
  </si>
  <si>
    <t>Bio - Tomaat - Groene Zebra</t>
  </si>
  <si>
    <t>Bio - Pomidor - Zielona Zebra</t>
  </si>
  <si>
    <t>Ecologic - Tomate - Zebra Verde</t>
  </si>
  <si>
    <t>BIO - Tomate - Marmande</t>
  </si>
  <si>
    <t>BIO - Pomodoro - Rouge de Marmande</t>
  </si>
  <si>
    <t>Ecológico - Tomate - Rouge de Marmande</t>
  </si>
  <si>
    <t>Ekologiskt - Tomat - Rouge De Marmande</t>
  </si>
  <si>
    <t>Bio - Tomaat - Rouge De Marmande</t>
  </si>
  <si>
    <t>Bio - Pomidor - Marmande</t>
  </si>
  <si>
    <t>Ecologic - Roșie - Marmande</t>
  </si>
  <si>
    <t>BIO - Pomodoro - Matina</t>
  </si>
  <si>
    <t>Ecológico - Tomate - Matina</t>
  </si>
  <si>
    <t>Ekologiskt - Tomat - Matina</t>
  </si>
  <si>
    <t>Bio - Tomaat - Matina</t>
  </si>
  <si>
    <t>Bio - Pomidor - Matina</t>
  </si>
  <si>
    <t>Ecologic - Roșie - Matina</t>
  </si>
  <si>
    <t>BIO - Tomate - Coeur de boeuf</t>
  </si>
  <si>
    <t>BIO - Pomodoro - Cuor di bue</t>
  </si>
  <si>
    <t>Ecológico - Tomate - Corazón de buey</t>
  </si>
  <si>
    <t>Ekologiskt - Tomat - Oxehjärta</t>
  </si>
  <si>
    <t>Bio - Tomaat - Ossenhart</t>
  </si>
  <si>
    <t>Bio - Pomidor - Serce Wołowe</t>
  </si>
  <si>
    <t>Ecologic - Roșie - Inimă De Bou</t>
  </si>
  <si>
    <t>BIO - Tomate - Saint-Pierre</t>
  </si>
  <si>
    <t>BIO - Pomodoro - Saint Pierre</t>
  </si>
  <si>
    <t>Ecológico - Tomate - San Pedro</t>
  </si>
  <si>
    <t>Ekologiskt - Tomat - Saint Pierre</t>
  </si>
  <si>
    <t>Bio - Tomaat - Saint Pierre</t>
  </si>
  <si>
    <t>Bio - Pomidor - Saint Pierre</t>
  </si>
  <si>
    <t>Ecologic - Tomate - Saint Pierre</t>
  </si>
  <si>
    <t>BIO - Pomodoro - San Marzano</t>
  </si>
  <si>
    <t>Ecológico - Tomate - San Marzano</t>
  </si>
  <si>
    <t>Ekologiskt - Tomat - San Marzano</t>
  </si>
  <si>
    <t>Bio - Tomaat - San Marzano</t>
  </si>
  <si>
    <t>Bio - Pomidor - San Marzano</t>
  </si>
  <si>
    <t>Ecologic - Tomate - San Marzano</t>
  </si>
  <si>
    <t>BIO - Tomate - Yellow submarine</t>
  </si>
  <si>
    <t>BIO - Pomodoro - Yellow Submarine</t>
  </si>
  <si>
    <t>Ecológico - Tomate - Submarino Amarillo</t>
  </si>
  <si>
    <t>Ekologiskt - Tomat - Gul Ubåt</t>
  </si>
  <si>
    <t>Bio - Tomaat - Gele Onderzeeër</t>
  </si>
  <si>
    <t>Bio - Pomidor - Żółta</t>
  </si>
  <si>
    <t>Ecologic - Tomate - Submarin Galben</t>
  </si>
  <si>
    <t>BIO - Pomodoro - Roma</t>
  </si>
  <si>
    <t>Ecológico - Tomate - Roma</t>
  </si>
  <si>
    <t>Ekologiskt - Tomat - Roma</t>
  </si>
  <si>
    <t>Bio - Tomaat - Roma</t>
  </si>
  <si>
    <t>Bio - Pomidor - Roma</t>
  </si>
  <si>
    <t>Ecologic - Tomate - Roma</t>
  </si>
  <si>
    <t>BIO - Artichaut - Imperial star</t>
  </si>
  <si>
    <t>BIO - Carciofo - Imperial Star</t>
  </si>
  <si>
    <t>Ecológico - Alcachofa - Estrella Imperial</t>
  </si>
  <si>
    <t>Ekologiskt - Kronärtskocka - Imperial Star</t>
  </si>
  <si>
    <t>Bio - Artisjok - Imperial Star</t>
  </si>
  <si>
    <t>Bio - Karczoch - Imperial Star</t>
  </si>
  <si>
    <t>Ecologic - Anghinare - Stea Imperială</t>
  </si>
  <si>
    <t>BIO - Aubergine - Beauté noire</t>
  </si>
  <si>
    <t>BIO - Melanzana - Black Beauty</t>
  </si>
  <si>
    <t>Ecológico - Berenjena - Belleza Negra</t>
  </si>
  <si>
    <t>Ekologiskt - Aubergine - Black Beauty</t>
  </si>
  <si>
    <t>Bio - Aubergine - Black Beauty</t>
  </si>
  <si>
    <t>Ecologic - Vinete - Black Beauty</t>
  </si>
  <si>
    <t>BIO - Aubergine - Longue violette</t>
  </si>
  <si>
    <t>BIO - Melanzana - Long Purple</t>
  </si>
  <si>
    <t>Ecológico - Berenjena - Púrpura Larga</t>
  </si>
  <si>
    <t>Ekologiskt - Aubergine - Långlila</t>
  </si>
  <si>
    <t>Bio - Aubergine - Lang Paars</t>
  </si>
  <si>
    <t>Bio - Bakłażan - Fioletowe</t>
  </si>
  <si>
    <t>Ecologic - Vinete - Violet Lung</t>
  </si>
  <si>
    <t>BIO - Betterave - De Chioggia</t>
  </si>
  <si>
    <t>BIO - Barbabietola - Chioggia</t>
  </si>
  <si>
    <t>Ecológico - Remolacha - Chioggia</t>
  </si>
  <si>
    <t>Ekologiskt - Rödbetor - Chioggia</t>
  </si>
  <si>
    <t>Bio - Rode Biet - Chioggia</t>
  </si>
  <si>
    <t>Bio - Buraki - Chioggia</t>
  </si>
  <si>
    <t>Ecologic - Sfeclă Roșie - Chioggia</t>
  </si>
  <si>
    <t>BIO - Betterave - Jaune</t>
  </si>
  <si>
    <t>Ecológico - Remolacha dorada</t>
  </si>
  <si>
    <t>Ekologiskt - Gyllene Rödbetor</t>
  </si>
  <si>
    <t>Bio - Gouden Rode Biet</t>
  </si>
  <si>
    <t>Bio - Burak Złoty</t>
  </si>
  <si>
    <t>Ecologic - Sfeclă Aurie</t>
  </si>
  <si>
    <t>BIO - Betterave - Globe de Detroit</t>
  </si>
  <si>
    <t>BIO - Barbabietola - Detroit Globe</t>
  </si>
  <si>
    <t>Ecológico - Remolacha - Globo de Detroit</t>
  </si>
  <si>
    <t>Ekologiskt - Rödbetor - Detroit Globe</t>
  </si>
  <si>
    <t>Bio - Rode Biet - Detroit Globe</t>
  </si>
  <si>
    <t>Bio - Burak -Globe</t>
  </si>
  <si>
    <t>Ecologic - Sfeclă Roșie - Detroit Globe</t>
  </si>
  <si>
    <t>BIO - Concombre - Marketmore</t>
  </si>
  <si>
    <t>BIO - Cetriolo - Marketmore</t>
  </si>
  <si>
    <t>Ecológico - Pepino - Marketmore</t>
  </si>
  <si>
    <t>Ekologiskt - Gurka - Marketmore</t>
  </si>
  <si>
    <t>Bio - Komkommer - Marketmore</t>
  </si>
  <si>
    <t>Bio - Ogórek - Marketmore</t>
  </si>
  <si>
    <t>Ecologic - Castravete - Marketmore</t>
  </si>
  <si>
    <t xml:space="preserve">BIO - Concombre - Vorgebirgstraube </t>
  </si>
  <si>
    <t>BIO - Cetriolo - Vorgebirgstraube</t>
  </si>
  <si>
    <t>Ecológico - Pepino - Uva de las colinas</t>
  </si>
  <si>
    <t>Ekologiskt - Gurka - Foten Av Bergen</t>
  </si>
  <si>
    <t>Bio - Komkommer - Uitlopers Van De Bergen</t>
  </si>
  <si>
    <t>Bio - Ogórek - Podgórze Gór</t>
  </si>
  <si>
    <t>Ecologic - Castravete - Poalele Munților</t>
  </si>
  <si>
    <t>BIO - Epinard d'hiver</t>
  </si>
  <si>
    <t>BIO - Spinaci - Gigante d'inverno</t>
  </si>
  <si>
    <t>Ecológico - Espinaca - Gigante de Invierno</t>
  </si>
  <si>
    <t>Ekologiskt - Spenat - Vinterjätte</t>
  </si>
  <si>
    <t>Bio - Spinazie - Winterreus</t>
  </si>
  <si>
    <t>Bio - Szpinak - Zimowy Gigant</t>
  </si>
  <si>
    <t>Ecologic - Spanac - Uriaș De Iarnă</t>
  </si>
  <si>
    <t>BIO - Epinard - Matador</t>
  </si>
  <si>
    <t>BIO - Spinaci - Matador</t>
  </si>
  <si>
    <t>Ecológico - Espinaca - Matador</t>
  </si>
  <si>
    <t>Ekologiskt - Spenat - Matador</t>
  </si>
  <si>
    <t>Bio - Spinazie - Matador</t>
  </si>
  <si>
    <t>Bio - Szpinak - Matador</t>
  </si>
  <si>
    <t>Ecologic - Spanac - Matador</t>
  </si>
  <si>
    <t>BIO - Radis - Cherry bell</t>
  </si>
  <si>
    <t>BIO - Ravanello - Cherry Bell</t>
  </si>
  <si>
    <t>Ecológico - Rábano - Cherry Bell</t>
  </si>
  <si>
    <t>Ekologiskt - Rädisor - Cherry Bell</t>
  </si>
  <si>
    <t>Bio - Radijs - Cherry Bell</t>
  </si>
  <si>
    <t>Bio - Rzodkiewki - Cherry Bell</t>
  </si>
  <si>
    <t>Ecologic - Ridichi - Clopot De Cireșe</t>
  </si>
  <si>
    <t>BIO - Radis - French breakfast</t>
  </si>
  <si>
    <t>BIO - Ravanello - French Breakfast</t>
  </si>
  <si>
    <t>Ecológico - Rábano - Desayuno francés</t>
  </si>
  <si>
    <t>Ekologiskt - Rädisor - Fransk Frukost</t>
  </si>
  <si>
    <t>Bio - Radijs - Frans Ontbijt</t>
  </si>
  <si>
    <t>Bio - Rzodkiewki - Śniadanie</t>
  </si>
  <si>
    <t>Ecologic - Ridichi - Mic Dejun Francez</t>
  </si>
  <si>
    <t>BIO - Radis - Glaçon</t>
  </si>
  <si>
    <t>BIO - Ravanello - Candela di ghiaccio</t>
  </si>
  <si>
    <t>Ecológico - Rábano - Carámbano</t>
  </si>
  <si>
    <t>Ekologiskt - Rädisor - Istappar</t>
  </si>
  <si>
    <t>Bio - Radijs - Ijspegels</t>
  </si>
  <si>
    <t>Bio - Rzodkiewki - Sople</t>
  </si>
  <si>
    <t>Ecologic - Ridichi - Polei</t>
  </si>
  <si>
    <t>BIO - Poivron - California wonder - Rouge</t>
  </si>
  <si>
    <t>BIO - Peperone - California Wonder - Red</t>
  </si>
  <si>
    <t>Ecológico - Pimiento - California Wonder - Rojo</t>
  </si>
  <si>
    <t>Ekologiskt - Paprika - California Wonder - Röd</t>
  </si>
  <si>
    <t>Bio - Paprika - California Wonder - Rood</t>
  </si>
  <si>
    <t>Bio -Papryka - Czerwona</t>
  </si>
  <si>
    <t>Ecologic - Paprika - California Wonder - Roșu</t>
  </si>
  <si>
    <t>BIO - Poivron - California wonder - Jaune</t>
  </si>
  <si>
    <t>BIO - Peperone - Golden California Wonder</t>
  </si>
  <si>
    <t>Ecológico - Pimiento - Maravilla dorada de California</t>
  </si>
  <si>
    <t>Ekologiskt - Paprika - Golden California Wonder</t>
  </si>
  <si>
    <t>Bio - Paprika - Golden California Wonder</t>
  </si>
  <si>
    <t>Ecologic - Paprika - California Wonder - Aur</t>
  </si>
  <si>
    <t>BIO - Poivron - Red Marconi</t>
  </si>
  <si>
    <t>BIO - Peperone - Long Red Marconi</t>
  </si>
  <si>
    <t>Ecológico - Pimiento - Marconi Rojo Largo</t>
  </si>
  <si>
    <t>Ekologiskt - Paprika - Lång Röd Marconi</t>
  </si>
  <si>
    <t>Bio - Paprika - Lange Rode Marconi</t>
  </si>
  <si>
    <t>Bio - Papryka - Marconi</t>
  </si>
  <si>
    <t>Ecologic - Paprika - Marconi Roșu Lung</t>
  </si>
  <si>
    <t>BIO - Poivron - Chocolat doux</t>
  </si>
  <si>
    <t>BIO - Peperone - Sweet Chocolate</t>
  </si>
  <si>
    <t>Ecológico - Pimiento - Chocolate Dulce</t>
  </si>
  <si>
    <t>Ekologiskt - Paprika - Söt Choklad</t>
  </si>
  <si>
    <t>Bio - Paprika - Zoete Chocolade</t>
  </si>
  <si>
    <t>Bio - Papryka - Chocolate</t>
  </si>
  <si>
    <t>Ecologic - Paprika - Ciocolată Dulce</t>
  </si>
  <si>
    <t>BIO - Piment - Barak</t>
  </si>
  <si>
    <t>BIO - Peperoncino - Barak</t>
  </si>
  <si>
    <t>Ecológico - Chile - Barak</t>
  </si>
  <si>
    <t>Ekologiskt - Chili - Barak</t>
  </si>
  <si>
    <t>Bio - Chili - Barak</t>
  </si>
  <si>
    <t>Ecologic - Chili - Barak</t>
  </si>
  <si>
    <t>BIO - Peperoncino - Early Jalapeno</t>
  </si>
  <si>
    <t>Ecológico - Chile - Jalapeño Temprano</t>
  </si>
  <si>
    <t>Ekologiskt - Chili - Tidig Jalapeno</t>
  </si>
  <si>
    <t>Bio - Chili - Vroege Jalapeno</t>
  </si>
  <si>
    <t>Bio - Chili - Early Jalapeno</t>
  </si>
  <si>
    <t>Ecologic - Chili - Jalapeno Timpuriu</t>
  </si>
  <si>
    <t>BIO - Piment - De Cayenne long slim</t>
  </si>
  <si>
    <t>BIO - Peperoncino - De Cayenne Long Slim</t>
  </si>
  <si>
    <t>Ecológico - Chile - De Cayenne Long Slim</t>
  </si>
  <si>
    <t>Ekologiskt - Chili - De Cayenne Long Slim</t>
  </si>
  <si>
    <t>Bio - Chili - De Cayenne Long Slim</t>
  </si>
  <si>
    <t>Bio - Chili - Cayenne</t>
  </si>
  <si>
    <t>Ecologic - Chili - De Cayenne</t>
  </si>
  <si>
    <t>BIO - Piment - Habanero orange</t>
  </si>
  <si>
    <t>BIO - Peperoncino - Habanero Orang</t>
  </si>
  <si>
    <t>Ecológico - Chile - Orégano Habanero</t>
  </si>
  <si>
    <t>Ekologiskt - Chili - Habanero Orange</t>
  </si>
  <si>
    <t>Bio - Chili - Habanero Sinaasappel</t>
  </si>
  <si>
    <t>Bio - Chili - Habanero Orange</t>
  </si>
  <si>
    <t>Ecologic - Chili - Habanero Orange</t>
  </si>
  <si>
    <t>BIO - Carottes - Roi de l'automne</t>
  </si>
  <si>
    <t>BIO - Carota - Regina d'autunno</t>
  </si>
  <si>
    <t>Ecológico - Zanahorias - Rey de otoño</t>
  </si>
  <si>
    <t>Ekologiskt - Morötter - Höstkung</t>
  </si>
  <si>
    <t>Bio - Wortelen - Autumn King</t>
  </si>
  <si>
    <t>Bio - Marchewka - Jesieni</t>
  </si>
  <si>
    <t>Ecologic - Morcovi - Regele Toamnei</t>
  </si>
  <si>
    <t>BIO - Carottes - Early Nantes</t>
  </si>
  <si>
    <t>BIO - Carota - Early Nantes</t>
  </si>
  <si>
    <t>Ecológico - Zanahorias - Nantes Temprana</t>
  </si>
  <si>
    <t>Ekologiskt - Morötter - Tidiga Nantes</t>
  </si>
  <si>
    <t>Bio - Wortelen - Vroege Nantes</t>
  </si>
  <si>
    <t>Bio - Marchew - Nantes</t>
  </si>
  <si>
    <t>Ecologic - Morcovi - Nantes Timpurie</t>
  </si>
  <si>
    <t>BIO - Courge - Butternut</t>
  </si>
  <si>
    <t>BIO - Zucca - Butternut</t>
  </si>
  <si>
    <t>Ecológico - Calabaza - Nuez de mariposa</t>
  </si>
  <si>
    <t>Ekologiskt Pumpkin Butternut</t>
  </si>
  <si>
    <t>Bio - Pompoen Butternut</t>
  </si>
  <si>
    <t>Bio - Dynia Butternut</t>
  </si>
  <si>
    <t>Ecologic - Dovleac</t>
  </si>
  <si>
    <t>BIO - Potiron d'Hokkaido</t>
  </si>
  <si>
    <t>BIO - Zucca - Hokkaido</t>
  </si>
  <si>
    <t>Ecológico - Calabaza - Hokkaido</t>
  </si>
  <si>
    <t>Ekologiskt - Pumpa - Hokkaido</t>
  </si>
  <si>
    <t>Bio - Pompoen - Hokkaido</t>
  </si>
  <si>
    <t>Bio - Dynia - Hokkaido</t>
  </si>
  <si>
    <t>Ecologic - Dovleac - Hokkaido</t>
  </si>
  <si>
    <t>BIO - Courge - Spaghetti</t>
  </si>
  <si>
    <t>BIO - Zucca - Spaghetti</t>
  </si>
  <si>
    <t>Ecológico - Calabaza - Spaghetti</t>
  </si>
  <si>
    <t>Ekologiskt - Pumpa - Spagetti</t>
  </si>
  <si>
    <t>Bio - Pompoen - Spaghetti</t>
  </si>
  <si>
    <t>Bio - Dynia - Spaghetti</t>
  </si>
  <si>
    <t>Ecologic - Dovleac - Spaghete</t>
  </si>
  <si>
    <t>BIO - Courge - Delicata</t>
  </si>
  <si>
    <t>BIO - Zucca - Delicata</t>
  </si>
  <si>
    <t>Ecológico - Calabaza - Delicata</t>
  </si>
  <si>
    <t>Ekologiskt - Pumpa - Delicata</t>
  </si>
  <si>
    <t>Bio - Pompoen - Delicata</t>
  </si>
  <si>
    <t>Bio - Dynia - Delicata</t>
  </si>
  <si>
    <t>Ecologic - Dovleac - Delicata</t>
  </si>
  <si>
    <t>BIO - Courgette - Gold Rush</t>
  </si>
  <si>
    <t>BIO - Zucchina - Gold Rush</t>
  </si>
  <si>
    <t>Ecológico - Calabacín - Fiebre del Oro</t>
  </si>
  <si>
    <t>Ekologiskt - Ziucchini - Gold Rush</t>
  </si>
  <si>
    <t>Bio - Courgette - Gold Rush</t>
  </si>
  <si>
    <t>Bio - Ziucchini - Gold Rush</t>
  </si>
  <si>
    <t>Ecologic - Ziucchini - Gold Rush</t>
  </si>
  <si>
    <t>BIO - Courgette - Tondo di Nizza</t>
  </si>
  <si>
    <t>BIO - Zucchina - Tondo di Nizza</t>
  </si>
  <si>
    <t>Ecológico - Calabacines - Ronda de Niza</t>
  </si>
  <si>
    <t>Ekologiskt - Zucchini - Tondo Di Nizza</t>
  </si>
  <si>
    <t>Bio - Courgette - Tondo Di Nizza</t>
  </si>
  <si>
    <t>Bio - Cukinia - Tondo Di Nizza</t>
  </si>
  <si>
    <t>Ecologic - Dovlecei - Tondo Di Nizza</t>
  </si>
  <si>
    <t>BIO - Courgette - Nero di Milano</t>
  </si>
  <si>
    <t>BIO - Zucchina - Nero di Milano</t>
  </si>
  <si>
    <t>Ecológico - Calabacín - Milán Negro</t>
  </si>
  <si>
    <t>Ekologiskt - Zucchini - Nero Di Milano</t>
  </si>
  <si>
    <t>Bio - Courgette - Nero Di Milano</t>
  </si>
  <si>
    <t>Bio - Cukinia - Nero Di Milano</t>
  </si>
  <si>
    <t>Ecologic - Zucchini - Nero Di Milano</t>
  </si>
  <si>
    <t>BIO - Radis - Noir</t>
  </si>
  <si>
    <t xml:space="preserve">BIO - Ravanello Spagnolo nero </t>
  </si>
  <si>
    <t>Ecológico - Rábano - Español Negro</t>
  </si>
  <si>
    <t>Ekologiskt - Spansk Svart Rädisa</t>
  </si>
  <si>
    <t>Bio - Spaanse Zwarte Radijs</t>
  </si>
  <si>
    <t>Bio - Czarna Rzodkiew</t>
  </si>
  <si>
    <t>Ecologic - Ridiche Neagră Spaniolă</t>
  </si>
  <si>
    <t>BIO - Radis - Daïkon</t>
  </si>
  <si>
    <t>BIO - Ravanello - Daikon giapponese</t>
  </si>
  <si>
    <t>Ecológico - Rábano - Daikon japonés</t>
  </si>
  <si>
    <t>Ekologiskt - Rädisa - Japanska Daikon</t>
  </si>
  <si>
    <t>Bio - Radijs - Japanse Daikon</t>
  </si>
  <si>
    <t>Bio - Rzodkiewka - Daikon</t>
  </si>
  <si>
    <t>Ecologic - Ridiche - Daikon Japonez</t>
  </si>
  <si>
    <t>BIO - Oignon - Blanc de Lisbonne</t>
  </si>
  <si>
    <t xml:space="preserve">BIO - Cipollina - Cipolla Bianca di Lisbona </t>
  </si>
  <si>
    <t>Ecológico - Cebolla de primavera - Cebolla de Lisboa blanca</t>
  </si>
  <si>
    <t>Ekologiskt - Vårlök - Vit Lissabonost</t>
  </si>
  <si>
    <t>Bio - Bosui - Witte Lissabon Kaas</t>
  </si>
  <si>
    <t>Bio - Szczypiorek - Lizboński</t>
  </si>
  <si>
    <t>Ecologic - Ceapă De Primăvară - Brânză Lisabona</t>
  </si>
  <si>
    <t>BIO - Ciboule - Ishikura</t>
  </si>
  <si>
    <t>BIO - Cipollina - Ishikura giapponese</t>
  </si>
  <si>
    <t>Ecológico - Cebolla tierna - Ishikura japonés</t>
  </si>
  <si>
    <t>Ekologiskt - Vårlök - Japanska Ishikura</t>
  </si>
  <si>
    <t>Bio - Lente-Ui - Japanse Ishikura</t>
  </si>
  <si>
    <t>Bio - Cebula - Ishikura</t>
  </si>
  <si>
    <t>Ecologic - Ceapă De Primăvară - Ishikura</t>
  </si>
  <si>
    <t>BIO - Fenouil doux</t>
  </si>
  <si>
    <t>BIO - Finocchio</t>
  </si>
  <si>
    <t>Ecológico - Hinojo de Florencia</t>
  </si>
  <si>
    <t>Ekologiskt - Knölfänkål</t>
  </si>
  <si>
    <t>Bio - Venkel</t>
  </si>
  <si>
    <t>Bio - Koper Bulwiasty</t>
  </si>
  <si>
    <t>Ecologic - Fenicul De Tuberculi</t>
  </si>
  <si>
    <t>BIO - Brocoli - Calabrese</t>
  </si>
  <si>
    <t>BIO - Broccolo - Calabrese</t>
  </si>
  <si>
    <t>Ecológico - Brócoli - Calabrese</t>
  </si>
  <si>
    <t>Ekologiskt - Broccoli - Calabrese</t>
  </si>
  <si>
    <t>Bio - Broccoli - Calabrese</t>
  </si>
  <si>
    <t>Bio - Brokuły - Calabrese</t>
  </si>
  <si>
    <t>Ecologic - Broccoli - Calabrese</t>
  </si>
  <si>
    <t>BIO - Brocoli - Early purple</t>
  </si>
  <si>
    <t>BIO - Broccolo - Early Purple</t>
  </si>
  <si>
    <t>Ecológico - Brócoli - Morado Temprano</t>
  </si>
  <si>
    <t>Ekologiskt - Broccoli - Tidig Lila</t>
  </si>
  <si>
    <t>Bio - Broccoli - Early Purple</t>
  </si>
  <si>
    <t>Bio - Brokuły - Wczesny Fiolet</t>
  </si>
  <si>
    <t>Ecologic - Broccoli - Violet Timpuriu</t>
  </si>
  <si>
    <t>BIO - Chou - Romanesco</t>
  </si>
  <si>
    <t>BIO - Cavolfiore - Romanesco</t>
  </si>
  <si>
    <t>Ecológico - Coliflor - Romanesco</t>
  </si>
  <si>
    <t>Ekologiskt - Blomkål - Romanesco</t>
  </si>
  <si>
    <t>Bio - Bloemkool - Romanesco</t>
  </si>
  <si>
    <t>Bio - Kalafior - Romanesco</t>
  </si>
  <si>
    <t>Ecologic - Conopidă - Romanesco</t>
  </si>
  <si>
    <t>BIO - Chou-fleur - Boule de neige</t>
  </si>
  <si>
    <t>BIO - Cavolfiore - Palla di neve</t>
  </si>
  <si>
    <t>Ecológico - Coliflor - Bola de nieve</t>
  </si>
  <si>
    <t>Ekologiskt - Blomkål - Snöboll</t>
  </si>
  <si>
    <t>Bio - Bloemkool - Sneeuwbal</t>
  </si>
  <si>
    <t>Bio - Kalafior - Śnieżka</t>
  </si>
  <si>
    <t>Ecologic - Conopidă - Bulgăre De Zăpadă</t>
  </si>
  <si>
    <t>BIO - Chou de Bruxelles - Groninger</t>
  </si>
  <si>
    <t>BIO - Cavoletti di Bruxelles - Groninger</t>
  </si>
  <si>
    <t>Ecológico - Coles de Bruselas - Groninger</t>
  </si>
  <si>
    <t>Ekologiskt - Brysselkål - Groninger</t>
  </si>
  <si>
    <t>Bio - Spruitjes - Groninger</t>
  </si>
  <si>
    <t>Bio - Brukselka - Groninger</t>
  </si>
  <si>
    <t>Ecologic - Varza De Bruxelles - Groninger</t>
  </si>
  <si>
    <t>BIO - Chou frisé vert - Westland Winter</t>
  </si>
  <si>
    <t>BIO - Cavolo riccio - Westland Winter</t>
  </si>
  <si>
    <t>Ecológico - Col rizada - Invierno Westland</t>
  </si>
  <si>
    <t>Ekologiskt - Kale - Westland Winter</t>
  </si>
  <si>
    <t>Bio - Boerenkool - Westland Winter</t>
  </si>
  <si>
    <t>Bio - Kale - Westland Winter</t>
  </si>
  <si>
    <t>Ecologic - Kale - Westland Winter</t>
  </si>
  <si>
    <t>BIO - Chou frisé - Rouge</t>
  </si>
  <si>
    <t>BIO - Cavolo riccio - Krauser rosso</t>
  </si>
  <si>
    <t>Ecológico - Col verde - Rizado rojo</t>
  </si>
  <si>
    <t>Ekologiskt - Kale - Red Krauser</t>
  </si>
  <si>
    <t>Bio - Boerenkool - Rode Krauser</t>
  </si>
  <si>
    <t>Bio - Kale - Red Krauser</t>
  </si>
  <si>
    <t>Ecologic - Kale - Red Krauser</t>
  </si>
  <si>
    <t>BIO - Chou rouge Red - Drumhead</t>
  </si>
  <si>
    <t>BIO - Cavolo rosso - Red Drumhead</t>
  </si>
  <si>
    <t>Ecológico - Col repollo</t>
  </si>
  <si>
    <t>Ekologiskt - Rödkål - Röd Trumhuvud</t>
  </si>
  <si>
    <t>Bio - Rode Kool - Rood Trommelvel</t>
  </si>
  <si>
    <t>Bio - Czerwona Kapusta</t>
  </si>
  <si>
    <t>Ecologic - Varză Roșie - Toba Roșie</t>
  </si>
  <si>
    <t>BIO - Chou chinois - Granat</t>
  </si>
  <si>
    <t>BIO - Cavolo cinese - Granat</t>
  </si>
  <si>
    <t>Ecológico - Repollo Chino - Granate</t>
  </si>
  <si>
    <t>Ekologiskt - Kinakål - Granat</t>
  </si>
  <si>
    <t>Bio - Chinese Kool - Granaat</t>
  </si>
  <si>
    <t>Bio - Kapusta Pekińska - Granat</t>
  </si>
  <si>
    <t>Ecologic - Varză Chineză - Granat</t>
  </si>
  <si>
    <t>BIO - Bok choy</t>
  </si>
  <si>
    <t>BIO - Cavolo senape cinese - Pak Choi</t>
  </si>
  <si>
    <t>Ecológico - Col de mostaza china - Pak Choi</t>
  </si>
  <si>
    <t>Ekologiskt - Kinesisk Senapskål - Pak Choi</t>
  </si>
  <si>
    <t>Bio - Chinese Mosterdkool - Pak Choi</t>
  </si>
  <si>
    <t>Bio - Pekińska - Pak Choi</t>
  </si>
  <si>
    <t>Ecologic - Varză Chineză - Pak Choi</t>
  </si>
  <si>
    <t>BIO - Chou-rave - Violet de Vienne</t>
  </si>
  <si>
    <t>BIO - Cavolo rapa - Milan Purple</t>
  </si>
  <si>
    <t>Ecológico - Colirrábano - Púrpura de Milán</t>
  </si>
  <si>
    <t>Ekologiskt - Kohlrabi - Milan Purple</t>
  </si>
  <si>
    <t>Bio - Koolrabi - Milan Purple</t>
  </si>
  <si>
    <t>Bio - Kalarepa - Milan Purple</t>
  </si>
  <si>
    <t>Ecologic - Kohlrabi - Milan Purple</t>
  </si>
  <si>
    <t>BIO - Chou navet - Goldana</t>
  </si>
  <si>
    <t>BIO - Cavolo rapa - Goldana</t>
  </si>
  <si>
    <t>Ecológico - Colirrábano - Goldana</t>
  </si>
  <si>
    <t>Ekologiskt - Kohlrabi - Goldana</t>
  </si>
  <si>
    <t>Bio - Koolrabi - Goldana</t>
  </si>
  <si>
    <t>Bio - Kalarepa - Goldana</t>
  </si>
  <si>
    <t>Ecologic - Kohlrabi - Goldana</t>
  </si>
  <si>
    <t>BIO - Chou-rave - Superschmelz</t>
  </si>
  <si>
    <t>BIO - Cavolo rapa - Superschmelz</t>
  </si>
  <si>
    <t>Ecológico - Col silvestre</t>
  </si>
  <si>
    <t>Ekologiskt - Kohlrabi - Super Melt</t>
  </si>
  <si>
    <t>Bio - Koolrabi - Super Melt</t>
  </si>
  <si>
    <t>Bio - Kalarepa - Super Melt</t>
  </si>
  <si>
    <t>Ecologic - Kohlrabi - Super Melt</t>
  </si>
  <si>
    <t>BIO - Bette-épinard</t>
  </si>
  <si>
    <t>BIO - Bietola</t>
  </si>
  <si>
    <t>Ecológico - Acelga suiza</t>
  </si>
  <si>
    <t>Ekologiskt - Schweizisk Chard</t>
  </si>
  <si>
    <t>Bio - Snijbiet</t>
  </si>
  <si>
    <t>Bio - Boćwina</t>
  </si>
  <si>
    <t>Ecologic - Chard Elvețian</t>
  </si>
  <si>
    <t>BIO - Rhubarbe</t>
  </si>
  <si>
    <t>BIO - Bietola - Rabarbaro</t>
  </si>
  <si>
    <t>Ecológico - Acelga blanca (betabel)</t>
  </si>
  <si>
    <t>Ekologiskt - Schweizisk Chard - Rabarber</t>
  </si>
  <si>
    <t>Bio - Snijbiet - Rabarber</t>
  </si>
  <si>
    <t>Bio - Boćwina - Rabarbar</t>
  </si>
  <si>
    <t>Ecologic - Chard Elvețian - Rubarbă</t>
  </si>
  <si>
    <t>BIO - Roquette</t>
  </si>
  <si>
    <t>BIO - Rucola</t>
  </si>
  <si>
    <t>Ecológico - Rúcula</t>
  </si>
  <si>
    <t>Ekologiskt - Ruccola</t>
  </si>
  <si>
    <t>Bio - Ruccola</t>
  </si>
  <si>
    <t>Ecologic - Ruccola</t>
  </si>
  <si>
    <t>BIO - Roquette sauvage</t>
  </si>
  <si>
    <t>BIO - Rucola selvatica</t>
  </si>
  <si>
    <t>Ecológico - Rúcula silvestre</t>
  </si>
  <si>
    <t>Ekologiskt - Wild Ruccola</t>
  </si>
  <si>
    <t>Bio - Wilde Ruccola</t>
  </si>
  <si>
    <t>Bio - Dzika Rukola</t>
  </si>
  <si>
    <t>Ecologic - Ruccola Sălbatică</t>
  </si>
  <si>
    <t>BIO - Haricot – Edamame</t>
  </si>
  <si>
    <t xml:space="preserve">BIO - Soia - fagioli Edamame </t>
  </si>
  <si>
    <t>Ecológico - Alubia - Edamame</t>
  </si>
  <si>
    <t>Ekologiskt - Böna - Edamame</t>
  </si>
  <si>
    <t>Bio - Boon - Edamame</t>
  </si>
  <si>
    <t>Bio - Fasola - Edamame</t>
  </si>
  <si>
    <t>Ecologic - Edamame</t>
  </si>
  <si>
    <t>BIO - Céleri en branches - Tall Utah</t>
  </si>
  <si>
    <t>BIO - Sedano - Tall Utah</t>
  </si>
  <si>
    <t>Ecológico - Apio - Tall Utah</t>
  </si>
  <si>
    <t>Ekologiskt - Rotselleri - Tall Utah</t>
  </si>
  <si>
    <t>Bio - Knolselderij - Tall Utah</t>
  </si>
  <si>
    <t>Bio - Seler - Tall Utah</t>
  </si>
  <si>
    <t>Ecologic - Țelină - Tall Utah</t>
  </si>
  <si>
    <t>BIO - Basilic - Génois</t>
  </si>
  <si>
    <t>BIO - Basilico - Dolce Genovese</t>
  </si>
  <si>
    <t>Ecológico - Albahaca - Dulce Genovesa</t>
  </si>
  <si>
    <t>Ekologiskt - Sweet Genovese Basilika</t>
  </si>
  <si>
    <t>Bio - Zoete Genovese Basilicum</t>
  </si>
  <si>
    <t>Bio - Słodka Bazylia Genovese</t>
  </si>
  <si>
    <t>Ecologic - Busuioc - Genovez</t>
  </si>
  <si>
    <t>BIO - Basilic - Thaï</t>
  </si>
  <si>
    <t>BIO - Basilico tailandese</t>
  </si>
  <si>
    <t>Ecológico - Albahaca tailandesa</t>
  </si>
  <si>
    <t>Ekologiskt - Thailändsk Basilika</t>
  </si>
  <si>
    <t>Bio - Thaise Basilicum</t>
  </si>
  <si>
    <t>Bio - Tajska Bazylia</t>
  </si>
  <si>
    <t>Ecologic - Busuioc Thailandez</t>
  </si>
  <si>
    <t>BIO - Bourrache</t>
  </si>
  <si>
    <t xml:space="preserve">BIO - Borragine </t>
  </si>
  <si>
    <t>Ecológico - Borraja</t>
  </si>
  <si>
    <t>Ekologiskt - Borage</t>
  </si>
  <si>
    <t>Bio - Borage</t>
  </si>
  <si>
    <t>Bio - Ogórecznik</t>
  </si>
  <si>
    <t>Ecologic - Borage</t>
  </si>
  <si>
    <t>BIO - Carvi</t>
  </si>
  <si>
    <t>BIO - Cumino</t>
  </si>
  <si>
    <t>Ecológico - Comino</t>
  </si>
  <si>
    <t>Ekologiskt - Kumminfrön</t>
  </si>
  <si>
    <t>Bio - Karwijzaad</t>
  </si>
  <si>
    <t>Bio - Kminek</t>
  </si>
  <si>
    <t>Ecologic - Semințe De Chimion</t>
  </si>
  <si>
    <t>BIO - Cerfeuil commun</t>
  </si>
  <si>
    <t>BIO - Cerfoglio</t>
  </si>
  <si>
    <t>Ecológico - Perifollo</t>
  </si>
  <si>
    <t>Ekologiskt - Chervil</t>
  </si>
  <si>
    <t>Bio - Kervel</t>
  </si>
  <si>
    <t>Bio - Trybula</t>
  </si>
  <si>
    <t>Ecologic - Chervil</t>
  </si>
  <si>
    <t>BIO - Aneth</t>
  </si>
  <si>
    <t>BIO - Aneto</t>
  </si>
  <si>
    <t>Ecológico - Eneldo</t>
  </si>
  <si>
    <t>Ekologiskt - Dill</t>
  </si>
  <si>
    <t>Bio - Dille</t>
  </si>
  <si>
    <t>Bio - Koperek</t>
  </si>
  <si>
    <t>Ecologic - Mărar</t>
  </si>
  <si>
    <t>BIO - Coriandre</t>
  </si>
  <si>
    <t>BIO - Coriandolo</t>
  </si>
  <si>
    <t>Ecológico - Cilantro</t>
  </si>
  <si>
    <t>Ekologiskt - Koriander</t>
  </si>
  <si>
    <t>Bio - Koriander</t>
  </si>
  <si>
    <t>Bio - Kolendra</t>
  </si>
  <si>
    <t>Ecologic - Coriandru</t>
  </si>
  <si>
    <t>BIO - Basilic - Pourpre</t>
  </si>
  <si>
    <t>BIO - Basilico Rosso</t>
  </si>
  <si>
    <t>Ecológico - Albahaca Roja</t>
  </si>
  <si>
    <t>Ekologiskt - Röd Basilika</t>
  </si>
  <si>
    <t>Bio - Rode Basilicum</t>
  </si>
  <si>
    <t>Bio - Czerwona Bazylia</t>
  </si>
  <si>
    <t>Ecologic - Busuioc Rosu</t>
  </si>
  <si>
    <t>BIO - Oseille commune</t>
  </si>
  <si>
    <t>BIO - Acetosa</t>
  </si>
  <si>
    <t>Ecológico - Alazana</t>
  </si>
  <si>
    <t>Ekologiskt - Sorrel</t>
  </si>
  <si>
    <t>Bio - Zuring</t>
  </si>
  <si>
    <t>Bio - Szczaw</t>
  </si>
  <si>
    <t>Ecologic - Măcriș</t>
  </si>
  <si>
    <t>BIO - Marjolaine</t>
  </si>
  <si>
    <t>BIO - Maggiorana</t>
  </si>
  <si>
    <t>Ecológico - Mejorana</t>
  </si>
  <si>
    <t>Ekologiskt - Merian</t>
  </si>
  <si>
    <t>Bio - Marjolein</t>
  </si>
  <si>
    <t>Bio - Majeranek</t>
  </si>
  <si>
    <t>Ecologic - Maghiran</t>
  </si>
  <si>
    <t>BIO - Origan</t>
  </si>
  <si>
    <t>BIO - Origano</t>
  </si>
  <si>
    <t>Ecológico - Oregano</t>
  </si>
  <si>
    <t>Ekologiskt - Oregano</t>
  </si>
  <si>
    <t>Bio - Oregano</t>
  </si>
  <si>
    <t>Ecologic - Oregano</t>
  </si>
  <si>
    <t>BIO - Sauge</t>
  </si>
  <si>
    <t>BIO - Salvia</t>
  </si>
  <si>
    <t>Ecológico - Salvia</t>
  </si>
  <si>
    <t>Ekologiskt - Salvia</t>
  </si>
  <si>
    <t>Bio - Salie</t>
  </si>
  <si>
    <t>Bio - Szałwia</t>
  </si>
  <si>
    <t>Ecologic - Înțelept</t>
  </si>
  <si>
    <t>BIO - Ciboulette</t>
  </si>
  <si>
    <t>BIO - Erba cipollina</t>
  </si>
  <si>
    <t>Ecológico - Cebollino</t>
  </si>
  <si>
    <t>Ekologiskt - Gräslök</t>
  </si>
  <si>
    <t>Bio - Bieslook</t>
  </si>
  <si>
    <t>Bio - Szczypiorek</t>
  </si>
  <si>
    <t>Ecologic - Arpagic</t>
  </si>
  <si>
    <t>BIO - Thym</t>
  </si>
  <si>
    <t>BIO - Timo</t>
  </si>
  <si>
    <t>Ecológico - Tomillo</t>
  </si>
  <si>
    <t>Ekologiskt - Timjan</t>
  </si>
  <si>
    <t>Bio - Tijm</t>
  </si>
  <si>
    <t>Bio - Tymianek</t>
  </si>
  <si>
    <t>Ecologic - Cimbru</t>
  </si>
  <si>
    <t>BIO - Mélisse officinale</t>
  </si>
  <si>
    <t>BIO - Melissa</t>
  </si>
  <si>
    <t>Ecológico - Melisa</t>
  </si>
  <si>
    <t>Ekologiskt - Citronbalsam</t>
  </si>
  <si>
    <t>Bio - Citroenmelisse</t>
  </si>
  <si>
    <t>Bio - Melisa</t>
  </si>
  <si>
    <t>Ecologic - Balsam De Lamaie</t>
  </si>
  <si>
    <t>BIO - Persil frisé</t>
  </si>
  <si>
    <t>BIO - Prezzemolo crespo</t>
  </si>
  <si>
    <t>Ecológico - Perejil rizado</t>
  </si>
  <si>
    <t>Ekologiskt - Lockig Persilja</t>
  </si>
  <si>
    <t>Bio - Krulpeterselie</t>
  </si>
  <si>
    <t>Bio - Pietruszka Kręcona</t>
  </si>
  <si>
    <t>Ecologic - Patrunjel Cret</t>
  </si>
  <si>
    <t>BIO - Persil plat</t>
  </si>
  <si>
    <t>BIO - Prezzemolo liscio</t>
  </si>
  <si>
    <t>Ecológico - Perejil liso</t>
  </si>
  <si>
    <t>Ekologiskt - Persilja</t>
  </si>
  <si>
    <t>Bio - Bladpeterselie</t>
  </si>
  <si>
    <t>Bio - Pietruszka Płaska</t>
  </si>
  <si>
    <t>Ecologic - Pătrunjel Cu Frunze Plate</t>
  </si>
  <si>
    <t>BIO - Livèche</t>
  </si>
  <si>
    <t>BIO - Levistico o sedano di monte</t>
  </si>
  <si>
    <t>Ecológico - Apio de monte o levístico</t>
  </si>
  <si>
    <t>Ekologiskt - Älskling</t>
  </si>
  <si>
    <t>Bio - Lavas</t>
  </si>
  <si>
    <t>Bio - Lubczyk</t>
  </si>
  <si>
    <t>Ecologic - Dragoste</t>
  </si>
  <si>
    <t>BIO - Romarin</t>
  </si>
  <si>
    <t>BIO - Rosmarino</t>
  </si>
  <si>
    <t>Ecológico - Romero</t>
  </si>
  <si>
    <t>Ekologiskt - Rosmarin</t>
  </si>
  <si>
    <t>Bio - Rozemarijn</t>
  </si>
  <si>
    <t>Bio - Rozmaryn</t>
  </si>
  <si>
    <t>Ecologic - Rozmarin</t>
  </si>
  <si>
    <t>BIO - Pissenlit</t>
  </si>
  <si>
    <t>BIO - Tarassaco o dente di leone</t>
  </si>
  <si>
    <t>Ecológico - Diente de león</t>
  </si>
  <si>
    <t>Ekologiskt - Maskros</t>
  </si>
  <si>
    <t>Bio - Paardenbloem</t>
  </si>
  <si>
    <t>Bio - Mniszek Lekarski</t>
  </si>
  <si>
    <t>Ecologic - Păpădie</t>
  </si>
  <si>
    <t>BIO - Grande ortie</t>
  </si>
  <si>
    <t>BIO - Ortica</t>
  </si>
  <si>
    <t>Ecológico - Ortiga</t>
  </si>
  <si>
    <t>Ekologiskt - Nässla</t>
  </si>
  <si>
    <t>Bio - Brandnetel</t>
  </si>
  <si>
    <t>Bio - Pokrzywa</t>
  </si>
  <si>
    <t>Ecologic - Urzică</t>
  </si>
  <si>
    <t>BIO - Ciboulette de Chine</t>
  </si>
  <si>
    <t>BIO - Aglio cinese o erba cipollina cinese</t>
  </si>
  <si>
    <t xml:space="preserve">Ecológico - Cebolleta </t>
  </si>
  <si>
    <t>Ekologiskt - Skuren - Vitlök</t>
  </si>
  <si>
    <t>Bio - Gesneden - Knoflook</t>
  </si>
  <si>
    <t>Bio - Cięte - Czosnek</t>
  </si>
  <si>
    <t>Ecologic - Tăiat - Usturoi</t>
  </si>
  <si>
    <t>BIO - Nigelle cultivée</t>
  </si>
  <si>
    <t>BIO - Cumino nero</t>
  </si>
  <si>
    <t>Ecológico - Comino negro</t>
  </si>
  <si>
    <t>Ekologiskt - Svart Kummin</t>
  </si>
  <si>
    <t>Bio - Zwarte Komijn</t>
  </si>
  <si>
    <t>Bio - Czarnuszka</t>
  </si>
  <si>
    <t>Ecologic - Chimen Negru</t>
  </si>
  <si>
    <t xml:space="preserve">Glicine africano </t>
  </si>
  <si>
    <t xml:space="preserve">Cedro dell'Himalaya </t>
  </si>
  <si>
    <t>Dattier d'Inde</t>
  </si>
  <si>
    <t>Tamarindo / Dattero dell'India</t>
  </si>
  <si>
    <t>Tamarinde</t>
  </si>
  <si>
    <t>Glicine</t>
  </si>
  <si>
    <t>Glicinia</t>
  </si>
  <si>
    <t>Ciliegio del Giappone / Sakura</t>
  </si>
  <si>
    <t>Australian Maritime Pine</t>
  </si>
  <si>
    <t>Acero palmato rosso</t>
  </si>
  <si>
    <t>Pommier sauvage</t>
  </si>
  <si>
    <t>Melo selvatico</t>
  </si>
  <si>
    <t>Manzano silvestre</t>
  </si>
  <si>
    <t>Rose du désert</t>
  </si>
  <si>
    <t>Rosa del deserto</t>
  </si>
  <si>
    <t>Rosa del desierto</t>
  </si>
  <si>
    <t>Róża Pustyni</t>
  </si>
  <si>
    <t>Mélèze d'Europe</t>
  </si>
  <si>
    <t>Larice comune</t>
  </si>
  <si>
    <t>Alerce europeo</t>
  </si>
  <si>
    <t>Ciliegio canino / Magaleppo</t>
  </si>
  <si>
    <t>Cerecino</t>
  </si>
  <si>
    <t>Pin noir du Japon</t>
  </si>
  <si>
    <t>Pino nero giapponese</t>
  </si>
  <si>
    <t>Pino negro japonés</t>
  </si>
  <si>
    <t>Erable trident</t>
  </si>
  <si>
    <t>Acero tridente</t>
  </si>
  <si>
    <t>Arce tridente</t>
  </si>
  <si>
    <t>Genévrier de Chine</t>
  </si>
  <si>
    <t>Ginepro cinese</t>
  </si>
  <si>
    <t>Enebro de la China</t>
  </si>
  <si>
    <t>Aubergine</t>
  </si>
  <si>
    <t>Melanzana</t>
  </si>
  <si>
    <t>Berenjena</t>
  </si>
  <si>
    <t>Aubergine - Äggträd</t>
  </si>
  <si>
    <t>Plantaardige Aubergine - Eierboom</t>
  </si>
  <si>
    <t>Warzywny - Drzewo Jajeczne</t>
  </si>
  <si>
    <t>Arborele De Ou</t>
  </si>
  <si>
    <t>Potiron - Atlantic Giant</t>
  </si>
  <si>
    <t xml:space="preserve">Zucca gigante </t>
  </si>
  <si>
    <t>Calabaza Atlantic Giant</t>
  </si>
  <si>
    <t>Pumpa - Atlantic Giant</t>
  </si>
  <si>
    <t>Pompoen - Atlantische Reus</t>
  </si>
  <si>
    <t>Dynia - Olbrzym Atlantycki</t>
  </si>
  <si>
    <t>Dovleacul - Uriașul Atlanticului</t>
  </si>
  <si>
    <t>Potiron - Lanterne Potiron</t>
  </si>
  <si>
    <t>Zucca - Zucca Lanterna</t>
  </si>
  <si>
    <t>Calabaza - Calabaza linterna</t>
  </si>
  <si>
    <t>Pumpa - Jack O'Lantern Lantern Pumpkin</t>
  </si>
  <si>
    <t>Pompoen - Jack O'Lantern Lantern Pumpkin</t>
  </si>
  <si>
    <t>Dynia - Jack O'Lantern</t>
  </si>
  <si>
    <t>Dovleac - Tărtăcuță De Felinar</t>
  </si>
  <si>
    <t>Potiron - Hokkaïdo</t>
  </si>
  <si>
    <t>Zucca di Hokkaido</t>
  </si>
  <si>
    <t>Calabaza Hokkaido</t>
  </si>
  <si>
    <t>Pumpa - Japan Hokkaido</t>
  </si>
  <si>
    <t>Pompoen - Japan Hokkaido</t>
  </si>
  <si>
    <t>Dynia - Japonia Hokkaido</t>
  </si>
  <si>
    <t>Dovleac - Japonia Hokkaido</t>
  </si>
  <si>
    <t>Cardon</t>
  </si>
  <si>
    <t xml:space="preserve">Cardo </t>
  </si>
  <si>
    <t>Alcachofa silvestre</t>
  </si>
  <si>
    <t>Stjälkgrönsaker - Spansk Kronärtskocka</t>
  </si>
  <si>
    <t>Stengelgroenten - Spaanse Artisjok</t>
  </si>
  <si>
    <t>Karczoch Hiszpański</t>
  </si>
  <si>
    <t>Anghinare Spaniolă</t>
  </si>
  <si>
    <t>Tomate Cornue des Andes</t>
  </si>
  <si>
    <t xml:space="preserve">Pomodoro Cornuto delle Ande </t>
  </si>
  <si>
    <t>Tomate Andine Cornue (de los Andes)</t>
  </si>
  <si>
    <t>Tomat - Andenhorn / Cornue Des Andes</t>
  </si>
  <si>
    <t>Tomaat - Andenhorn / Cornue Des Andes</t>
  </si>
  <si>
    <t>Pomidor - Andenhorn</t>
  </si>
  <si>
    <t>Tomate - Corn Andin</t>
  </si>
  <si>
    <t>Tomate Costoluto Genovese</t>
  </si>
  <si>
    <t>Pomodoro Costoluto Genovese</t>
  </si>
  <si>
    <t>Tomat - Costoluto Genovese</t>
  </si>
  <si>
    <t>Tomaat - Costoluto Genovese</t>
  </si>
  <si>
    <t>Pomidor - Costoluto Genovese</t>
  </si>
  <si>
    <t>Tomate Rose de Berne</t>
  </si>
  <si>
    <t>Pomodoro Rosa di Berna</t>
  </si>
  <si>
    <t>Tomate - Rosa de Berne</t>
  </si>
  <si>
    <t>Tomat - Rose De Berne</t>
  </si>
  <si>
    <t>Tomaat - Rose De Berne</t>
  </si>
  <si>
    <t>Pomidor - Rose De Berne</t>
  </si>
  <si>
    <t>Tomate - Rose De Berne</t>
  </si>
  <si>
    <t>Tomate Tigerella</t>
  </si>
  <si>
    <t>Pomodoro Tigerella</t>
  </si>
  <si>
    <t>Tomat - Tigerella</t>
  </si>
  <si>
    <t>Tomaat - Tigerella</t>
  </si>
  <si>
    <t>Pomidor - Tigerella</t>
  </si>
  <si>
    <t>Tomate San Marzano</t>
  </si>
  <si>
    <t>Pomodoro San Marzano</t>
  </si>
  <si>
    <t>Tomate -San Marzano</t>
  </si>
  <si>
    <t>Tomat - San Marzano</t>
  </si>
  <si>
    <t>Tomaat - San Marzano</t>
  </si>
  <si>
    <t>Pomidor - San Marzano</t>
  </si>
  <si>
    <t>Tomate Brandywine</t>
  </si>
  <si>
    <t>Pomodoro Pink Brandywine</t>
  </si>
  <si>
    <t>Tomate - Brandywine</t>
  </si>
  <si>
    <t>Tomat - Pink Brandywine</t>
  </si>
  <si>
    <t>Tomaat - Pink Brandywine</t>
  </si>
  <si>
    <t>Pomidor - Różowy Brandywine</t>
  </si>
  <si>
    <t>Tomate - Brandywine Roz</t>
  </si>
  <si>
    <t>Tomate mexicaine au miel</t>
  </si>
  <si>
    <t>Pomodoro messicano al miele</t>
  </si>
  <si>
    <t>Tomate miel mexicana</t>
  </si>
  <si>
    <t>Mexikansk honungstomat</t>
  </si>
  <si>
    <t>Mexicaanse honingtomaat</t>
  </si>
  <si>
    <t>Meksykańskie Miodowe Pomidory</t>
  </si>
  <si>
    <t>Roșii mexicane cu miere</t>
  </si>
  <si>
    <t>Paprika - Sweet Chocolate X</t>
  </si>
  <si>
    <t>Peperoncino Sweet Chocolate</t>
  </si>
  <si>
    <t>Pimiento sweet chocolate</t>
  </si>
  <si>
    <t>Paprika - Söt Choklad X</t>
  </si>
  <si>
    <t>Paprika - Zoete Chocolade X</t>
  </si>
  <si>
    <t>Papryka - Słodka Czekolada X</t>
  </si>
  <si>
    <t>Paprika - Ciocolată Dulce X</t>
  </si>
  <si>
    <t>Piment habanero</t>
  </si>
  <si>
    <t>Peperoncino Habanero rosso delle Antille</t>
  </si>
  <si>
    <t>Chile habanero red antilles</t>
  </si>
  <si>
    <t>Chili - Habanero Antilles Röd</t>
  </si>
  <si>
    <t>Chili - Habanero Red</t>
  </si>
  <si>
    <t>Piment de Cayenne</t>
  </si>
  <si>
    <t>Peperoncino di Cayenna</t>
  </si>
  <si>
    <t>Chile de cayenne</t>
  </si>
  <si>
    <t>Piment habanero chocolat</t>
  </si>
  <si>
    <t>Peperoncino Habanero Chocolate</t>
  </si>
  <si>
    <t>Chile habanero chocolate</t>
  </si>
  <si>
    <t>Chili - Habanero-Choklad</t>
  </si>
  <si>
    <t>Chili - Habanero-Chocolade</t>
  </si>
  <si>
    <t>Chili - Ciocolată Habanero</t>
  </si>
  <si>
    <t>Piment habanero jaune</t>
  </si>
  <si>
    <t>Peperoncino Habanero giallo</t>
  </si>
  <si>
    <t>Chile habanero amarillo</t>
  </si>
  <si>
    <t>Chili - Gul Habanero</t>
  </si>
  <si>
    <t>Chili - Geel Habanero</t>
  </si>
  <si>
    <t>Chili - Habanero Galben</t>
  </si>
  <si>
    <t>Piment - Peter Peppers Pénis Chili</t>
  </si>
  <si>
    <t>Peperoncino Peter Peppers Penis</t>
  </si>
  <si>
    <t>Pimientas de chile Peter en forma de pene</t>
  </si>
  <si>
    <t>Chili - Peter Penis Chili</t>
  </si>
  <si>
    <t>Chili - Penis Chili</t>
  </si>
  <si>
    <t>Bambou géant épineux</t>
  </si>
  <si>
    <t>Bambù spinoso</t>
  </si>
  <si>
    <t>Bambú de interior</t>
  </si>
  <si>
    <t>Bambus Cierniowy</t>
  </si>
  <si>
    <t>Bambus De Spini</t>
  </si>
  <si>
    <t>Bambou mâle</t>
  </si>
  <si>
    <t>Bambù di Calcutta</t>
  </si>
  <si>
    <t xml:space="preserve">Bambú de Calcuta </t>
  </si>
  <si>
    <t>Wapień-Bambus</t>
  </si>
  <si>
    <t>Bambus Calcutta</t>
  </si>
  <si>
    <t>Fétuque glauque</t>
  </si>
  <si>
    <t>Festuca azzurra</t>
  </si>
  <si>
    <t>Festuca azul</t>
  </si>
  <si>
    <t>Kostrzewa-Trawa</t>
  </si>
  <si>
    <t>Iarbă Albastră De Păiuș</t>
  </si>
  <si>
    <t>Impérate cylindrique</t>
  </si>
  <si>
    <t>Erba del sangue giapponese</t>
  </si>
  <si>
    <t>Hierba sangrienta japonesa</t>
  </si>
  <si>
    <t>Japońska Trawa</t>
  </si>
  <si>
    <t>Iarbă De Sânge Japonez</t>
  </si>
  <si>
    <t>Amourette commune</t>
  </si>
  <si>
    <t>Tremolina</t>
  </si>
  <si>
    <t>Corazones</t>
  </si>
  <si>
    <t>Dreszcz-Trawa</t>
  </si>
  <si>
    <t>Inima Tremurând Iarba</t>
  </si>
  <si>
    <t>Calamagrostide argentée</t>
  </si>
  <si>
    <t>Cannella argentea</t>
  </si>
  <si>
    <t>Wielbłąd-Trawa-Trawa</t>
  </si>
  <si>
    <t>Iarbă De Păr De Cămilă</t>
  </si>
  <si>
    <t>Roseau de Chine</t>
  </si>
  <si>
    <t>Erba elefantina</t>
  </si>
  <si>
    <t>Plateado chino</t>
  </si>
  <si>
    <t>Chiński Trzcina</t>
  </si>
  <si>
    <t>Stuf Chinezesc</t>
  </si>
  <si>
    <t>Orge à crinière</t>
  </si>
  <si>
    <t>Orzo crinito</t>
  </si>
  <si>
    <t>Cola de ardilla</t>
  </si>
  <si>
    <t>Kasza Jęczmienna Z Bambusa</t>
  </si>
  <si>
    <t>Orz De Coamă</t>
  </si>
  <si>
    <t>Lagure ovale</t>
  </si>
  <si>
    <t>Coda di lepre</t>
  </si>
  <si>
    <t>Lágrimas de la Virgen</t>
  </si>
  <si>
    <t>Królika Ogon Trawy</t>
  </si>
  <si>
    <t>Iarbă De Coadă De Iepure</t>
  </si>
  <si>
    <t>Herbe de la pampa</t>
  </si>
  <si>
    <t>Erba delle Pampas</t>
  </si>
  <si>
    <t>Hierba de las Pampas</t>
  </si>
  <si>
    <t>Amerykańska Trawa Pampasowa</t>
  </si>
  <si>
    <t>Iarbă De Pampas</t>
  </si>
  <si>
    <t>Stipa géante</t>
  </si>
  <si>
    <t>Lino delle fate gigante</t>
  </si>
  <si>
    <t>Espolín</t>
  </si>
  <si>
    <t>Giant-Feather Grass</t>
  </si>
  <si>
    <t>Pirinei - Iarbă Cu Pene</t>
  </si>
  <si>
    <t>Bambou Moso</t>
  </si>
  <si>
    <t>Moso / Bambù gigante</t>
  </si>
  <si>
    <t>Bambú moso</t>
  </si>
  <si>
    <t>Moso Giant Bamboo</t>
  </si>
  <si>
    <t>Bambus Gigant Moso</t>
  </si>
  <si>
    <t>Euphraise de Rostkov</t>
  </si>
  <si>
    <t>Eufrasia officinale</t>
  </si>
  <si>
    <t>Eufrasia</t>
  </si>
  <si>
    <t>Świetlik</t>
  </si>
  <si>
    <t>Arnica des montagnes</t>
  </si>
  <si>
    <t xml:space="preserve">Arnica </t>
  </si>
  <si>
    <t>Árnica</t>
  </si>
  <si>
    <t>Prawdziwa Arnika</t>
  </si>
  <si>
    <t>Ortie brûlante</t>
  </si>
  <si>
    <t>Ortica minore</t>
  </si>
  <si>
    <t>Ortiga menor</t>
  </si>
  <si>
    <t>Pokrzywa</t>
  </si>
  <si>
    <t>Camomille sauvage</t>
  </si>
  <si>
    <t>Camomilla</t>
  </si>
  <si>
    <t>Manzanilla común</t>
  </si>
  <si>
    <t>Prawdziwy Rumianek</t>
  </si>
  <si>
    <t>Alchémille commune</t>
  </si>
  <si>
    <t>Erba stella</t>
  </si>
  <si>
    <t>Pie de león</t>
  </si>
  <si>
    <t>Płaszcz Damski</t>
  </si>
  <si>
    <t>Solidage verge d'or</t>
  </si>
  <si>
    <t xml:space="preserve">Verga d'oro </t>
  </si>
  <si>
    <t>Vara de oro</t>
  </si>
  <si>
    <t>Prawdziwa Nawłoć</t>
  </si>
  <si>
    <t>Houblon</t>
  </si>
  <si>
    <t>Luppolo</t>
  </si>
  <si>
    <t>Lúpulo</t>
  </si>
  <si>
    <t>Prawdziwy Chmiel</t>
  </si>
  <si>
    <t>Millepertuis perforé</t>
  </si>
  <si>
    <t>Iperico</t>
  </si>
  <si>
    <t>Hierba de San Juan</t>
  </si>
  <si>
    <t>Ziele Dziurawca</t>
  </si>
  <si>
    <t>Lavande vraie</t>
  </si>
  <si>
    <t>Lavanda</t>
  </si>
  <si>
    <t>Prawdziwa Lawenda</t>
  </si>
  <si>
    <t>Pissenlit</t>
  </si>
  <si>
    <t>Dente di leone</t>
  </si>
  <si>
    <t>Diente de león</t>
  </si>
  <si>
    <t>Mlecze</t>
  </si>
  <si>
    <t>Mélisse officinale</t>
  </si>
  <si>
    <t>Erba limoncina</t>
  </si>
  <si>
    <t>Melisa u hoja de limón</t>
  </si>
  <si>
    <t>Cytryny - Balsam</t>
  </si>
  <si>
    <t>Petite-centaurée commune</t>
  </si>
  <si>
    <t>Centaurea minore</t>
  </si>
  <si>
    <t>Centáurea menor</t>
  </si>
  <si>
    <t>Centaury</t>
  </si>
  <si>
    <t>Passiflore officinale</t>
  </si>
  <si>
    <t>Flores de la pasión</t>
  </si>
  <si>
    <t>Męczennica</t>
  </si>
  <si>
    <t>Souci</t>
  </si>
  <si>
    <t>Calendula</t>
  </si>
  <si>
    <t>Botón de oro</t>
  </si>
  <si>
    <t>Nagietek</t>
  </si>
  <si>
    <t>Plantain lancéolé</t>
  </si>
  <si>
    <t>Piantaggine</t>
  </si>
  <si>
    <t>Llantén menor</t>
  </si>
  <si>
    <t>Żebrówka</t>
  </si>
  <si>
    <t>Menthe poivrée</t>
  </si>
  <si>
    <t>Menta piperita</t>
  </si>
  <si>
    <t>Menta</t>
  </si>
  <si>
    <t>Mięta Pieprzowa</t>
  </si>
  <si>
    <t>Primevère officinale</t>
  </si>
  <si>
    <t>Primula odorosa</t>
  </si>
  <si>
    <t>Primavera</t>
  </si>
  <si>
    <t>Cowslip</t>
  </si>
  <si>
    <t>Achillée millefeuille</t>
  </si>
  <si>
    <t>Achillea millefoglie</t>
  </si>
  <si>
    <t>Milenrama</t>
  </si>
  <si>
    <t>Krwawnik Pospolity</t>
  </si>
  <si>
    <t>Romarin</t>
  </si>
  <si>
    <t>Rosmarino</t>
  </si>
  <si>
    <t>Romero</t>
  </si>
  <si>
    <t>Prawdziwy Rozmaryn</t>
  </si>
  <si>
    <t>Thym commun</t>
  </si>
  <si>
    <t>Timo comune</t>
  </si>
  <si>
    <t>Tomillo</t>
  </si>
  <si>
    <t>Prawdziwy Tymianek</t>
  </si>
  <si>
    <t>Valériane officinale</t>
  </si>
  <si>
    <t>Valeriana</t>
  </si>
  <si>
    <t>Valerian</t>
  </si>
  <si>
    <t>Waleriana</t>
  </si>
  <si>
    <t>Chicorée sauvage</t>
  </si>
  <si>
    <t>Cicoria comune</t>
  </si>
  <si>
    <t>Escarola</t>
  </si>
  <si>
    <t>Cykoria</t>
  </si>
  <si>
    <t>Molène à fleurs denses</t>
  </si>
  <si>
    <t>Verbasco falso barbasso</t>
  </si>
  <si>
    <t>Gordolobo</t>
  </si>
  <si>
    <t>Dziewanna Wielkokwiatowa</t>
  </si>
  <si>
    <t>Argousier</t>
  </si>
  <si>
    <t>Olivello spinoso</t>
  </si>
  <si>
    <t xml:space="preserve">Espino amarillo </t>
  </si>
  <si>
    <t>Havtorn</t>
  </si>
  <si>
    <t>Rokitnik Zwyczajny</t>
  </si>
  <si>
    <t>Consoude</t>
  </si>
  <si>
    <t>Consolida maggiore</t>
  </si>
  <si>
    <t>Consuelda</t>
  </si>
  <si>
    <t>Żywokost</t>
  </si>
  <si>
    <t>L’edelweiss</t>
  </si>
  <si>
    <t>Stella alpina</t>
  </si>
  <si>
    <t>Szarotka</t>
  </si>
  <si>
    <t>L’aspérule</t>
  </si>
  <si>
    <t>Asperula</t>
  </si>
  <si>
    <t>Reina de los bosques</t>
  </si>
  <si>
    <t>Woodruff</t>
  </si>
  <si>
    <t>Marzanka</t>
  </si>
  <si>
    <t xml:space="preserve">La potentille ansérine </t>
  </si>
  <si>
    <t>Cinquefoglia piè d'oca</t>
  </si>
  <si>
    <t>Potentilla</t>
  </si>
  <si>
    <t>Chwast Gęsi</t>
  </si>
  <si>
    <t>La bourse-à-pasteur</t>
  </si>
  <si>
    <t>Borsapastore comune</t>
  </si>
  <si>
    <t>Bolsa de Pastor</t>
  </si>
  <si>
    <t>Torebka Pasterza</t>
  </si>
  <si>
    <t>Chardon-Marie</t>
  </si>
  <si>
    <t>Cardo mariano</t>
  </si>
  <si>
    <t>Ostropest Plamisty</t>
  </si>
  <si>
    <t>Chardon béni</t>
  </si>
  <si>
    <t>Cardo santo</t>
  </si>
  <si>
    <t>Hierba benedictina</t>
  </si>
  <si>
    <t>Ziele Benedyktynów</t>
  </si>
  <si>
    <t>La reine des prés</t>
  </si>
  <si>
    <t>Regina dei prati</t>
  </si>
  <si>
    <t>Reina de los prados</t>
  </si>
  <si>
    <t>Prawdziwy Meadowsweet</t>
  </si>
  <si>
    <t>Cardamine des prés</t>
  </si>
  <si>
    <t>Billeri dei prati</t>
  </si>
  <si>
    <t>Flor de cuco del prado</t>
  </si>
  <si>
    <t>Pianka Łąkowa</t>
  </si>
  <si>
    <t>Meadowfoam</t>
  </si>
  <si>
    <t>Le gattilier</t>
  </si>
  <si>
    <t>Pepe dei monaci</t>
  </si>
  <si>
    <t>Hierba de Castidad</t>
  </si>
  <si>
    <t>Pieprz Mnicha</t>
  </si>
  <si>
    <t>La plante de l’immortalité</t>
  </si>
  <si>
    <t>Jiaogulan / Pianta dell'immortalità</t>
  </si>
  <si>
    <t>Planta de la inmortalidad</t>
  </si>
  <si>
    <t>Roślina Nieśmiertelności</t>
  </si>
  <si>
    <t>Baie de goji</t>
  </si>
  <si>
    <t>Bacche di Goji</t>
  </si>
  <si>
    <t>Baya de Goji</t>
  </si>
  <si>
    <t>Jagoda Goji</t>
  </si>
  <si>
    <t>Schisandra</t>
  </si>
  <si>
    <t>Baya Wu-Wei-Zi</t>
  </si>
  <si>
    <t>Jagoda Wu-Wei-Zi</t>
  </si>
  <si>
    <t>Maté buisson de thé</t>
  </si>
  <si>
    <t>Erba Mate</t>
  </si>
  <si>
    <t>Arbusto del té mate</t>
  </si>
  <si>
    <t>Krzew Herbaciany Mate</t>
  </si>
  <si>
    <t>Ginseng coréen</t>
  </si>
  <si>
    <t>Ginseng</t>
  </si>
  <si>
    <t>Ginseng genuino coreano</t>
  </si>
  <si>
    <t>Prawdziwy Koreański Żeń-Szeń</t>
  </si>
  <si>
    <t>Lierre terrestre</t>
  </si>
  <si>
    <t>Edera terrestre</t>
  </si>
  <si>
    <t>Hiedra terrestre</t>
  </si>
  <si>
    <t>Gundermann / Gundelrebe</t>
  </si>
  <si>
    <t>Armoise annuelle Qing Hao</t>
  </si>
  <si>
    <t>Artemisia annuale Qing Hao</t>
  </si>
  <si>
    <t>Ajenjo dulce Qing Hao</t>
  </si>
  <si>
    <t>Bylica Chińska</t>
  </si>
  <si>
    <t>Bleuet bleu</t>
  </si>
  <si>
    <t>Fiordaliso blu</t>
  </si>
  <si>
    <t>Aciano azul</t>
  </si>
  <si>
    <t>Blå blåklint</t>
  </si>
  <si>
    <t>Blauwe korenbloem</t>
  </si>
  <si>
    <t>Niebieski chaber</t>
  </si>
  <si>
    <t>Floarea de albastru albastră</t>
  </si>
  <si>
    <t>Anís</t>
  </si>
  <si>
    <t>Anijs</t>
  </si>
  <si>
    <t>Anyż</t>
  </si>
  <si>
    <t>Anason</t>
  </si>
  <si>
    <t>Verveine</t>
  </si>
  <si>
    <t>Werbena</t>
  </si>
  <si>
    <t>Armoise</t>
  </si>
  <si>
    <t>Assenzio</t>
  </si>
  <si>
    <t>Ajenjo</t>
  </si>
  <si>
    <t>Malört</t>
  </si>
  <si>
    <t>Alsem</t>
  </si>
  <si>
    <t>Piołun</t>
  </si>
  <si>
    <t>Pelin</t>
  </si>
  <si>
    <t>Mélilot</t>
  </si>
  <si>
    <t>Trifoglio dolce</t>
  </si>
  <si>
    <t>Trébol dulce</t>
  </si>
  <si>
    <t>Söt klöver</t>
  </si>
  <si>
    <t>Zoete klaver</t>
  </si>
  <si>
    <t>Słodka koniczyna</t>
  </si>
  <si>
    <t>Trifoi dulce</t>
  </si>
  <si>
    <t>Pavot de maïs</t>
  </si>
  <si>
    <t>Papavero di mais</t>
  </si>
  <si>
    <t>Amapola de maíz</t>
  </si>
  <si>
    <t>Majs vallmo</t>
  </si>
  <si>
    <t>Klaproos</t>
  </si>
  <si>
    <t>Mak kukurydziany</t>
  </si>
  <si>
    <t>Mac de porumb</t>
  </si>
  <si>
    <t>Mélange de roses trémières</t>
  </si>
  <si>
    <t>Hollyhocks si mescola</t>
  </si>
  <si>
    <t>Mezcla de malvarrosas</t>
  </si>
  <si>
    <t>Stokrozen mix</t>
  </si>
  <si>
    <t>Mieszanka malwy</t>
  </si>
  <si>
    <t>Se amestecă hollyhocks</t>
  </si>
  <si>
    <t>Gueule de tigre</t>
  </si>
  <si>
    <t>Boca de tigre</t>
  </si>
  <si>
    <t>Prawdziwe Szczęki Tygrysa</t>
  </si>
  <si>
    <t>Reine de la nuit</t>
  </si>
  <si>
    <t>Regina della notte</t>
  </si>
  <si>
    <t>Reina de las flores</t>
  </si>
  <si>
    <t>Królowa Nocy</t>
  </si>
  <si>
    <t>Cleft Stone</t>
  </si>
  <si>
    <t>Pleiospilos tricolore</t>
  </si>
  <si>
    <t>Piedras vivas</t>
  </si>
  <si>
    <t>Vieil homme des Andes</t>
  </si>
  <si>
    <t>Orocereus</t>
  </si>
  <si>
    <t>Viejo hombre de los Andes</t>
  </si>
  <si>
    <t>Staruszek Z Andów</t>
  </si>
  <si>
    <t>Coussin de belle-mère</t>
  </si>
  <si>
    <t>Cuscino della suocera</t>
  </si>
  <si>
    <t>Asiento de suegra</t>
  </si>
  <si>
    <t>Krzesło Teściowej</t>
  </si>
  <si>
    <t>Fleur de la prière</t>
  </si>
  <si>
    <t>Echinopsis o Setiechinopsis mirabilis</t>
  </si>
  <si>
    <t>Cacto erizo de mar</t>
  </si>
  <si>
    <t>Kaktus Jeżowca</t>
  </si>
  <si>
    <t>Cactus nain argentin</t>
  </si>
  <si>
    <t xml:space="preserve">Rebutia </t>
  </si>
  <si>
    <t>Argentyński Kaktus Karłowaty</t>
  </si>
  <si>
    <t>Palmier de Madagascar</t>
  </si>
  <si>
    <t>Palma del Madagascar</t>
  </si>
  <si>
    <t>Palma de Madagascar</t>
  </si>
  <si>
    <t>Madagaskar - Palma</t>
  </si>
  <si>
    <t>Mélange de Mammillaria</t>
  </si>
  <si>
    <t>Mammillaria (mix)</t>
  </si>
  <si>
    <t>Mezcla mammillaria</t>
  </si>
  <si>
    <t>Des pierres fleurissantes / Mélange de Conophytum</t>
  </si>
  <si>
    <t>Conophytum (mix)</t>
  </si>
  <si>
    <t>Kwitnące kamienie / Conophytum Mix</t>
  </si>
  <si>
    <t>Peyotl</t>
  </si>
  <si>
    <t xml:space="preserve">Peyotl Cactus </t>
  </si>
  <si>
    <t>Cardamome</t>
  </si>
  <si>
    <t>Cardamomo</t>
  </si>
  <si>
    <t>Kardemumma</t>
  </si>
  <si>
    <t>Kardamon</t>
  </si>
  <si>
    <t>Chanvre d'eau</t>
  </si>
  <si>
    <t>Stevia</t>
  </si>
  <si>
    <t>Hierba dulce</t>
  </si>
  <si>
    <t>Lemongrass de l'Inde</t>
  </si>
  <si>
    <t>Citronella</t>
  </si>
  <si>
    <t>Pasto limón</t>
  </si>
  <si>
    <t>Réglisse glabre</t>
  </si>
  <si>
    <t>Liquirizia</t>
  </si>
  <si>
    <t>Regaliz u orozuz</t>
  </si>
  <si>
    <t>Menthe de Corée</t>
  </si>
  <si>
    <t>Menta coreana</t>
  </si>
  <si>
    <t>Agastache mexicaine</t>
  </si>
  <si>
    <t>Anice menta messicana</t>
  </si>
  <si>
    <t>Toronjil morado</t>
  </si>
  <si>
    <t>Basilic thai</t>
  </si>
  <si>
    <t>Basilico tailandese</t>
  </si>
  <si>
    <t>Albahaca</t>
  </si>
  <si>
    <t>Thym résineux</t>
  </si>
  <si>
    <t>Timo mastichina</t>
  </si>
  <si>
    <t>Tomillo blanco</t>
  </si>
  <si>
    <t>Brède mafane</t>
  </si>
  <si>
    <t>Crescione del Brasile</t>
  </si>
  <si>
    <t>Hierba de los dientes / Paracress</t>
  </si>
  <si>
    <t>Paracress</t>
  </si>
  <si>
    <t>Monarde</t>
  </si>
  <si>
    <t>Bergamotto</t>
  </si>
  <si>
    <t>Bergamota silvestre</t>
  </si>
  <si>
    <t>Origan</t>
  </si>
  <si>
    <t>Origano greco</t>
  </si>
  <si>
    <t>Orégano griego</t>
  </si>
  <si>
    <t>Basilic cannelle</t>
  </si>
  <si>
    <t>Basilico cannella</t>
  </si>
  <si>
    <t>Albahaca canela</t>
  </si>
  <si>
    <t>Romero blanco</t>
  </si>
  <si>
    <t>Basilic rouge</t>
  </si>
  <si>
    <t xml:space="preserve">Basilico rosso </t>
  </si>
  <si>
    <t>Basilic citronné</t>
  </si>
  <si>
    <t>Basilico limone</t>
  </si>
  <si>
    <t>Albahaca limón</t>
  </si>
  <si>
    <t>Lime Basil</t>
  </si>
  <si>
    <t>Câprier</t>
  </si>
  <si>
    <t>Cappero</t>
  </si>
  <si>
    <t>Alcaparro</t>
  </si>
  <si>
    <t>Chia</t>
  </si>
  <si>
    <t>Chía</t>
  </si>
  <si>
    <t>Timo</t>
  </si>
  <si>
    <t>Menthe mexicaine nana</t>
  </si>
  <si>
    <t>Menta spicata Nana</t>
  </si>
  <si>
    <t>Menta de nana mejicana</t>
  </si>
  <si>
    <t>Poivrier commun</t>
  </si>
  <si>
    <t xml:space="preserve">Pepe </t>
  </si>
  <si>
    <t>Pimienta</t>
  </si>
  <si>
    <t>Prairies de montagne</t>
  </si>
  <si>
    <t>Prato di montagna</t>
  </si>
  <si>
    <t>Pradera de montaña</t>
  </si>
  <si>
    <t>Rêves d'oiseaux</t>
  </si>
  <si>
    <t>Sogno degli uccelli</t>
  </si>
  <si>
    <t>Sueños de ave</t>
  </si>
  <si>
    <t>Paradis pour les insectes</t>
  </si>
  <si>
    <t>Paradiso degli insetti</t>
  </si>
  <si>
    <t>Paraíso para insectos</t>
  </si>
  <si>
    <t>Insektparadis</t>
  </si>
  <si>
    <t>Prairie de fleurs coupées</t>
  </si>
  <si>
    <t>Prato di fiori da recidere</t>
  </si>
  <si>
    <t>Un prado de flores cortadas</t>
  </si>
  <si>
    <t>Amusement des enfants</t>
  </si>
  <si>
    <t>Divertimento per i bambini</t>
  </si>
  <si>
    <t>Alegría para niños</t>
  </si>
  <si>
    <t>Fleurs comestibles</t>
  </si>
  <si>
    <t xml:space="preserve">Fiori commestibili </t>
  </si>
  <si>
    <t>Estampitas comestibles</t>
  </si>
  <si>
    <t>Parfums enchanteurs</t>
  </si>
  <si>
    <t>Profumi seducenti</t>
  </si>
  <si>
    <t>Aromas seductores</t>
  </si>
  <si>
    <t>Gros nains de jardin</t>
  </si>
  <si>
    <t xml:space="preserve">Grossi nani da giardino </t>
  </si>
  <si>
    <t>Enanos de jardín grandes</t>
  </si>
  <si>
    <t>Cottage garden</t>
  </si>
  <si>
    <t>Jardín de la cabaña</t>
  </si>
  <si>
    <t>Petits nains de jardin</t>
  </si>
  <si>
    <t>Piccoli nani da giardino</t>
  </si>
  <si>
    <t>Enanos de jardín pequeños</t>
  </si>
  <si>
    <t>Rêves de golfeurs</t>
  </si>
  <si>
    <t>Il sogno dei golfisti</t>
  </si>
  <si>
    <t>Sueños para jugadores de golf</t>
  </si>
  <si>
    <t>Plantes d'ombre</t>
  </si>
  <si>
    <t>Piante da ombra</t>
  </si>
  <si>
    <t>Solanáceas</t>
  </si>
  <si>
    <t>Adorateurs du soleil</t>
  </si>
  <si>
    <t>Adoratori del sole</t>
  </si>
  <si>
    <t>Adoradores del sol</t>
  </si>
  <si>
    <t>Prairie de papillons</t>
  </si>
  <si>
    <t>Prato per farfalle</t>
  </si>
  <si>
    <t>Prado para mariposas</t>
  </si>
  <si>
    <t>SAFLAX</t>
  </si>
  <si>
    <t>Warengruppe</t>
  </si>
  <si>
    <t>Botanischer Name</t>
  </si>
  <si>
    <t>Anice</t>
  </si>
  <si>
    <t>Jeder unserer Samen ist als Samenpackung und in Form unterschiedlicher Sets erhältlich. Musterbilder zu allen Artikeln finden Sie im TAB - Samples. Bei den Sets gibt es eine Einheit für den jeweiligen Samen (Themen Einheit) und eine Einheit für den Versandkarton (Verpackungseinheit). So ist es möglich, in einer Verpackungseinheit mehrere Themen zu mischen. PDF Datenblätter zu jeder Samensorte sind verfügbar unter: https://saflax.de/data-sheets. Versandkosten: 12,50 € (EU) pro Auftrag. Kostenfreie Lieferung ab 200 € (EU) / 300 € (Nicht - EU).</t>
  </si>
  <si>
    <t>SKU - Basis</t>
  </si>
  <si>
    <t>EAN - Basis</t>
  </si>
  <si>
    <t>Preis - Basis</t>
  </si>
  <si>
    <t>Kornzahl</t>
  </si>
  <si>
    <t>UsSt-Satz</t>
  </si>
  <si>
    <t>Botanisch für Bilderlinks</t>
  </si>
  <si>
    <t>Garden to go Mini</t>
  </si>
  <si>
    <t>Garden to go Lite</t>
  </si>
  <si>
    <t>MGH Anzuchtsets</t>
  </si>
  <si>
    <t>Bulgarisch</t>
  </si>
  <si>
    <t>Dänisch</t>
  </si>
  <si>
    <t>Estnisch</t>
  </si>
  <si>
    <t>Finnisch</t>
  </si>
  <si>
    <t>Griechisch</t>
  </si>
  <si>
    <t>Irisch</t>
  </si>
  <si>
    <t>Isländisch</t>
  </si>
  <si>
    <t>Jappanisch</t>
  </si>
  <si>
    <t>Kroatisch</t>
  </si>
  <si>
    <t>Lettisch</t>
  </si>
  <si>
    <t>Litauisch</t>
  </si>
  <si>
    <t>Maltesisch</t>
  </si>
  <si>
    <t>Norwegisch</t>
  </si>
  <si>
    <t>Portugiesisch</t>
  </si>
  <si>
    <t>Slowakisch</t>
  </si>
  <si>
    <t>Slowenisch</t>
  </si>
  <si>
    <t>Tschechisch</t>
  </si>
  <si>
    <t>Türkisch</t>
  </si>
  <si>
    <t>Ungarisch</t>
  </si>
  <si>
    <t>adansonia-digitata</t>
  </si>
  <si>
    <t>caesalpinia-pulcherrima</t>
  </si>
  <si>
    <t>cercis-siliquastrum</t>
  </si>
  <si>
    <t>kigelia-pinnata</t>
  </si>
  <si>
    <t>myrtus-communis</t>
  </si>
  <si>
    <t>nicandra-physaloides</t>
  </si>
  <si>
    <t>albizia-julibrissin</t>
  </si>
  <si>
    <t>beaucarnea-recurvata</t>
  </si>
  <si>
    <t>callistemon-citrinus</t>
  </si>
  <si>
    <t>carica-papaya</t>
  </si>
  <si>
    <t>coffea-arabica-nana</t>
  </si>
  <si>
    <t>brugmansia-suaveolens</t>
  </si>
  <si>
    <t>delonix-regia</t>
  </si>
  <si>
    <t>dracaena-draco</t>
  </si>
  <si>
    <t>erythrina-crista-galli</t>
  </si>
  <si>
    <t>ginkgo-biloba</t>
  </si>
  <si>
    <t>gossypium-herbaceum</t>
  </si>
  <si>
    <t>jacaranda-mimosifolia</t>
  </si>
  <si>
    <t>mimosa-pudica</t>
  </si>
  <si>
    <t>musa-velutina</t>
  </si>
  <si>
    <t>olea-europea</t>
  </si>
  <si>
    <t>passiflora-caerulea</t>
  </si>
  <si>
    <t>passiflora-quadrangularis</t>
  </si>
  <si>
    <t>punica-granatum-nana</t>
  </si>
  <si>
    <t>ravenala-madagascariensis</t>
  </si>
  <si>
    <t>sequoiadendron-gigantea</t>
  </si>
  <si>
    <t>strelitzia-reginae</t>
  </si>
  <si>
    <t>cyphomandra-betacea</t>
  </si>
  <si>
    <t>tamarindus-indica</t>
  </si>
  <si>
    <t>wisteria-sinensis</t>
  </si>
  <si>
    <t>strelitzia-nicolai</t>
  </si>
  <si>
    <t>camellia-sinensis</t>
  </si>
  <si>
    <t>prunus-serrulata</t>
  </si>
  <si>
    <t>metrosideros-excelsa</t>
  </si>
  <si>
    <t>arachis-hypogaea</t>
  </si>
  <si>
    <t>chamaerops-excelsa</t>
  </si>
  <si>
    <t>phoenix-roebelenii</t>
  </si>
  <si>
    <t>roystonia-regia</t>
  </si>
  <si>
    <t>washingtonia-robusta</t>
  </si>
  <si>
    <t>sabal-palmetto</t>
  </si>
  <si>
    <t>stenocarpus-sinuatus</t>
  </si>
  <si>
    <t>drosera-capensis</t>
  </si>
  <si>
    <t>sarracenia-mix</t>
  </si>
  <si>
    <t>dionaea-muscipula</t>
  </si>
  <si>
    <t>drosera-rotundifolia</t>
  </si>
  <si>
    <t>sequoia-sempervirens</t>
  </si>
  <si>
    <t>spathodea-campanulata</t>
  </si>
  <si>
    <t>passiflora-edulis</t>
  </si>
  <si>
    <t>metasequoia-glyptostroboides</t>
  </si>
  <si>
    <t>cercidiphyllum-japonicum</t>
  </si>
  <si>
    <t>yucca-brevifolia</t>
  </si>
  <si>
    <t>pinus-pinea</t>
  </si>
  <si>
    <t>casuarina-equisetifolia</t>
  </si>
  <si>
    <t>aristolochia-littoralis</t>
  </si>
  <si>
    <t>moringa-oleifera</t>
  </si>
  <si>
    <t>melaleuca-alternifolia</t>
  </si>
  <si>
    <t>eucalyptus-globulus</t>
  </si>
  <si>
    <t>bauhinia-variegata</t>
  </si>
  <si>
    <t>agapanthus-orientalis</t>
  </si>
  <si>
    <t>eucalyptus-pauciflora</t>
  </si>
  <si>
    <t>musa-sikkimensis</t>
  </si>
  <si>
    <t>pinus-ponderosa</t>
  </si>
  <si>
    <t>acer-palmatum</t>
  </si>
  <si>
    <t>lagenaria-siceraria</t>
  </si>
  <si>
    <t>paulownia-tomentosa</t>
  </si>
  <si>
    <t>tacca-chantrieri</t>
  </si>
  <si>
    <t>pinus-parviflora</t>
  </si>
  <si>
    <t>ficus-benghalensis</t>
  </si>
  <si>
    <t>bixa-orellena</t>
  </si>
  <si>
    <t>musa-x-paradisiaca</t>
  </si>
  <si>
    <t>cornus-kousa</t>
  </si>
  <si>
    <t>hedychum-gardnerianum</t>
  </si>
  <si>
    <t>morus-nigra</t>
  </si>
  <si>
    <t>cedrus-libani</t>
  </si>
  <si>
    <t>bauhinia-tomentosa</t>
  </si>
  <si>
    <t>caesalpinia-gillesii</t>
  </si>
  <si>
    <t>laurus-nobilis</t>
  </si>
  <si>
    <t>echium-fastuosa</t>
  </si>
  <si>
    <t>bolusanthus-africanus</t>
  </si>
  <si>
    <t>morus-alba</t>
  </si>
  <si>
    <t>liquidamber-styraciflua</t>
  </si>
  <si>
    <t>cedrus-deodara</t>
  </si>
  <si>
    <t>prunus-avium</t>
  </si>
  <si>
    <t>liriodendron-tulipifera</t>
  </si>
  <si>
    <t>clianthus-formosus</t>
  </si>
  <si>
    <t>ensete-glaucum</t>
  </si>
  <si>
    <t>arbutus-unedo</t>
  </si>
  <si>
    <t>helianthus-annuus</t>
  </si>
  <si>
    <t>cananga-odorata</t>
  </si>
  <si>
    <t>brugmansia-suaveolens-pink</t>
  </si>
  <si>
    <t>bauhinia-variegata-candida</t>
  </si>
  <si>
    <t>physalis-peruviana</t>
  </si>
  <si>
    <t>cedrus-atlantica</t>
  </si>
  <si>
    <t>nerium-oleander</t>
  </si>
  <si>
    <t>tacca-integrifolia</t>
  </si>
  <si>
    <t>prunus-mahaleb</t>
  </si>
  <si>
    <t>acer-rubrum</t>
  </si>
  <si>
    <t>akebia-quinata</t>
  </si>
  <si>
    <t>gloriosa-rothschildiana</t>
  </si>
  <si>
    <t>tacca-nevia-white</t>
  </si>
  <si>
    <t>solanum-mammosum</t>
  </si>
  <si>
    <t>passiflora-ligularis</t>
  </si>
  <si>
    <t>strelitzia-reginae-yellow</t>
  </si>
  <si>
    <t>eucalyptus-camaldulensis</t>
  </si>
  <si>
    <t>nicotiana-tabacum</t>
  </si>
  <si>
    <t>ficus-religiosa</t>
  </si>
  <si>
    <t>Abies nordmanniana</t>
  </si>
  <si>
    <t>abies-nordmanniana</t>
  </si>
  <si>
    <t>Phoenix canariensis</t>
  </si>
  <si>
    <t>phoenix-canariensis</t>
  </si>
  <si>
    <t>Zinnia elegans</t>
  </si>
  <si>
    <t>zinnia-elegans</t>
  </si>
  <si>
    <t>Papaver nudicaule</t>
  </si>
  <si>
    <t>papaver-nudicaule</t>
  </si>
  <si>
    <t>Eschscholzia californica</t>
  </si>
  <si>
    <t>eschscholzia-californica</t>
  </si>
  <si>
    <t>Helleborus niger</t>
  </si>
  <si>
    <t>helleborus-niger</t>
  </si>
  <si>
    <t>Alcea rosea nigra</t>
  </si>
  <si>
    <t>alcea-rosea-nigra</t>
  </si>
  <si>
    <t>alcea-rosea</t>
  </si>
  <si>
    <t>protea-cynaroides</t>
  </si>
  <si>
    <t>nelumbo-nucifera</t>
  </si>
  <si>
    <t>nymphaea-nouchali</t>
  </si>
  <si>
    <t>solanum-lycopersicum</t>
  </si>
  <si>
    <t>cynara-scolymus</t>
  </si>
  <si>
    <t>solanum-melongena</t>
  </si>
  <si>
    <t>beta-vulgaris</t>
  </si>
  <si>
    <t>cucumis-sativus</t>
  </si>
  <si>
    <t>spinacia-oleracea</t>
  </si>
  <si>
    <t>raphanus-sativus</t>
  </si>
  <si>
    <t>capsicum-annuum</t>
  </si>
  <si>
    <t>daucus-carota</t>
  </si>
  <si>
    <t>cucurbita-moschata</t>
  </si>
  <si>
    <t>cucurbita-maxima</t>
  </si>
  <si>
    <t>cucurbita-pepo</t>
  </si>
  <si>
    <t>allium-cepa</t>
  </si>
  <si>
    <t>allium-fistulosum</t>
  </si>
  <si>
    <t>foeniculum-vulgare</t>
  </si>
  <si>
    <t>brassica-oleracea</t>
  </si>
  <si>
    <t>brassica-rapa</t>
  </si>
  <si>
    <t>eruca-sativa</t>
  </si>
  <si>
    <t>diplotaxis-tenuifolia</t>
  </si>
  <si>
    <t>glycine-max</t>
  </si>
  <si>
    <t>apium-graveolens</t>
  </si>
  <si>
    <t>ocimum-basilicum</t>
  </si>
  <si>
    <t>borago-officinalis</t>
  </si>
  <si>
    <t>carum-carvi</t>
  </si>
  <si>
    <t>anthriscus-cerefolium</t>
  </si>
  <si>
    <t>anethum-graveolens</t>
  </si>
  <si>
    <t>coriandrum-sativum</t>
  </si>
  <si>
    <t>rumex-acetosa</t>
  </si>
  <si>
    <t>origanum-majorana</t>
  </si>
  <si>
    <t>origanum-heracleoticum</t>
  </si>
  <si>
    <t>salvia-officinalis</t>
  </si>
  <si>
    <t>allium-schoenoprasum</t>
  </si>
  <si>
    <t>thymus-vulgaris</t>
  </si>
  <si>
    <t>melissa-officinalis</t>
  </si>
  <si>
    <t>petroselinum-crispum</t>
  </si>
  <si>
    <t>levisticum-officinale</t>
  </si>
  <si>
    <t>rosmarinus-officinalis</t>
  </si>
  <si>
    <t>taraxacum-officinale</t>
  </si>
  <si>
    <t>urtica-dioica</t>
  </si>
  <si>
    <t>allium-tuberosum</t>
  </si>
  <si>
    <t>nigella-sativa</t>
  </si>
  <si>
    <t>bolusanthus-speciosus</t>
  </si>
  <si>
    <t>prunus-serulata</t>
  </si>
  <si>
    <t>malus-sylvestris</t>
  </si>
  <si>
    <t>adenium-obesum</t>
  </si>
  <si>
    <t>larix-decidua</t>
  </si>
  <si>
    <t>pinus-thunbergii</t>
  </si>
  <si>
    <t>acer-buergerianum</t>
  </si>
  <si>
    <t>juniperus-chinensis</t>
  </si>
  <si>
    <t>solanum-melonga</t>
  </si>
  <si>
    <t>cynara-cardunculus</t>
  </si>
  <si>
    <t>lycopersicon-esculentum</t>
  </si>
  <si>
    <t>Cucumis metuliferus</t>
  </si>
  <si>
    <t>cucumis-metuliferus</t>
  </si>
  <si>
    <t>Luffa aegyptica syn. L. cylindrica</t>
  </si>
  <si>
    <t>luffa-aegyptica</t>
  </si>
  <si>
    <t>capsicum-annum</t>
  </si>
  <si>
    <t>capsicum-chinense</t>
  </si>
  <si>
    <t>dendrocalamus-arundinacea</t>
  </si>
  <si>
    <t>dendrocalamus-strictus</t>
  </si>
  <si>
    <t>festuca-glauca</t>
  </si>
  <si>
    <t>imperata-cylindrica</t>
  </si>
  <si>
    <t>briza-media</t>
  </si>
  <si>
    <t>stipa-calamagrostis</t>
  </si>
  <si>
    <t>miscanthus-sinensis</t>
  </si>
  <si>
    <t>hordeum-jubatum</t>
  </si>
  <si>
    <t>lagurus-ovatus</t>
  </si>
  <si>
    <t>cortaderia-selloana</t>
  </si>
  <si>
    <t>stipa-gigantea</t>
  </si>
  <si>
    <t>phyllostachys-pubescens</t>
  </si>
  <si>
    <t>euphrasia-officinalis</t>
  </si>
  <si>
    <t>arnica-montana</t>
  </si>
  <si>
    <t>urtica-urens</t>
  </si>
  <si>
    <t>matricaria-chamomilla</t>
  </si>
  <si>
    <t>alchemilla-vulgaris</t>
  </si>
  <si>
    <t>solidago-virgaurea</t>
  </si>
  <si>
    <t>humulus-lupulus</t>
  </si>
  <si>
    <t>hypericum-perforatum</t>
  </si>
  <si>
    <t>lavandula-angustifolia</t>
  </si>
  <si>
    <t>centaurium-erythraea</t>
  </si>
  <si>
    <t>passiflora-incarnata</t>
  </si>
  <si>
    <t>calendula-officinalis</t>
  </si>
  <si>
    <t>plantago-lanceolata</t>
  </si>
  <si>
    <t>mentha-piperita</t>
  </si>
  <si>
    <t>primula-veris</t>
  </si>
  <si>
    <t>achillea-millefolium</t>
  </si>
  <si>
    <t>valeriana-officinalis</t>
  </si>
  <si>
    <t>cichorium-intybus</t>
  </si>
  <si>
    <t>verbascum-densiflorum</t>
  </si>
  <si>
    <t>hippophae-rhamnoides</t>
  </si>
  <si>
    <t>symphytum-officinale</t>
  </si>
  <si>
    <t>leontopodium-alpinum</t>
  </si>
  <si>
    <t>galium-odoratum</t>
  </si>
  <si>
    <t>potentilla-anserina</t>
  </si>
  <si>
    <t>capsella-bursa-pastoris</t>
  </si>
  <si>
    <t>silybum-marianum</t>
  </si>
  <si>
    <t>cnicus-benedictus</t>
  </si>
  <si>
    <t>filipendula-ulmaria</t>
  </si>
  <si>
    <t>cardamine-pratensis</t>
  </si>
  <si>
    <t>vitex-agnus-castus</t>
  </si>
  <si>
    <t>gynostemma-pentaphyllum</t>
  </si>
  <si>
    <t>lycium-chinensis</t>
  </si>
  <si>
    <t>schisandra-chinensis</t>
  </si>
  <si>
    <t>ilex-paraguariensis</t>
  </si>
  <si>
    <t>panax-ginseng</t>
  </si>
  <si>
    <t>glechoma-hederacea</t>
  </si>
  <si>
    <t>artemisia-annua</t>
  </si>
  <si>
    <t>centaurea-cyanus</t>
  </si>
  <si>
    <t>pimpinella-anisum</t>
  </si>
  <si>
    <t>verbena-officinalis</t>
  </si>
  <si>
    <t>artemisia-absinthum</t>
  </si>
  <si>
    <t>melilotus-officinalis</t>
  </si>
  <si>
    <t>papaver-rhoeas</t>
  </si>
  <si>
    <t>Myosotis sylvatica</t>
  </si>
  <si>
    <t>myosotis-sylvatica</t>
  </si>
  <si>
    <t>Stellaria media</t>
  </si>
  <si>
    <t>stellaria-media</t>
  </si>
  <si>
    <t>Trigonella foenum-graecum</t>
  </si>
  <si>
    <t>trigonella-foenum-graecum</t>
  </si>
  <si>
    <t>faucaria-tigrina</t>
  </si>
  <si>
    <t>selenicerus-grandiflorus</t>
  </si>
  <si>
    <t>pleiospilos-nelii</t>
  </si>
  <si>
    <t>oreocereus-celsianus</t>
  </si>
  <si>
    <t>echinocactus-grusonii</t>
  </si>
  <si>
    <t>echinopsis-mirabilis</t>
  </si>
  <si>
    <t>rebutia-mix</t>
  </si>
  <si>
    <t>pachypodium-lamerei</t>
  </si>
  <si>
    <t>mammilaria-mix</t>
  </si>
  <si>
    <t>conophytum-mix</t>
  </si>
  <si>
    <t>lophophora-williamsii</t>
  </si>
  <si>
    <t>elettaria-cardamomum</t>
  </si>
  <si>
    <t>stevia-rebaudiana</t>
  </si>
  <si>
    <t>cymbopogon-flexosus</t>
  </si>
  <si>
    <t>glycyrrhiza-glabra</t>
  </si>
  <si>
    <t>agastache-rugosa</t>
  </si>
  <si>
    <t>agastache-mexicana</t>
  </si>
  <si>
    <t>thymus-mastichina</t>
  </si>
  <si>
    <t>acmella-oleracea</t>
  </si>
  <si>
    <t>monarda-didyma</t>
  </si>
  <si>
    <t>origanum-vulgare</t>
  </si>
  <si>
    <t>ocimum-citriodorum</t>
  </si>
  <si>
    <t>capparis-spinosa</t>
  </si>
  <si>
    <t>salvia-hispanica</t>
  </si>
  <si>
    <t>mentha-spicata-nane</t>
  </si>
  <si>
    <t>piper-nigrum</t>
  </si>
  <si>
    <t>16-wildflower-mix</t>
  </si>
  <si>
    <t>20-wildflower-mix</t>
  </si>
  <si>
    <t>19-wildflower-mix</t>
  </si>
  <si>
    <t>11-wildflower-mix</t>
  </si>
  <si>
    <t>12-wildflower-mix</t>
  </si>
  <si>
    <t>18-wildflower-mix</t>
  </si>
  <si>
    <t>21-wildflower-mix</t>
  </si>
  <si>
    <t>17-wildflower-mix</t>
  </si>
  <si>
    <t>NEU - Von Hand</t>
  </si>
  <si>
    <t>01</t>
  </si>
  <si>
    <t>02</t>
  </si>
  <si>
    <t>03</t>
  </si>
  <si>
    <t>04</t>
  </si>
  <si>
    <t>05</t>
  </si>
  <si>
    <t>06</t>
  </si>
  <si>
    <t>07</t>
  </si>
  <si>
    <t>08</t>
  </si>
  <si>
    <t>09</t>
  </si>
  <si>
    <t>Африканско дърво баобаб</t>
  </si>
  <si>
    <t>Afrikansk baobab træ</t>
  </si>
  <si>
    <t>Aafrika baobabi puu</t>
  </si>
  <si>
    <t>Afrikkalainen baobab-puu</t>
  </si>
  <si>
    <t>Αφρικανικό δέντρο μπαομπάμπ</t>
  </si>
  <si>
    <t>Crann baobab na hAfraice</t>
  </si>
  <si>
    <t>Afrískt baobab tré</t>
  </si>
  <si>
    <t>バオバブ</t>
  </si>
  <si>
    <t>Afričko drvo baobaba</t>
  </si>
  <si>
    <t>Āfrikas baobaba koks</t>
  </si>
  <si>
    <t>Afrikos baobabo medis</t>
  </si>
  <si>
    <t>Siġra tal-baobab Afrikana</t>
  </si>
  <si>
    <t>Afrikansk baobab-tre</t>
  </si>
  <si>
    <t>Baobá africano</t>
  </si>
  <si>
    <t>Africký strom baobab</t>
  </si>
  <si>
    <t>Afriško drevo baobab</t>
  </si>
  <si>
    <t>Africký baobab</t>
  </si>
  <si>
    <t>Afrika baobab ağacı</t>
  </si>
  <si>
    <t>Afrikai baobab fa</t>
  </si>
  <si>
    <t>Паунов храст / Гордостта на Барбадос</t>
  </si>
  <si>
    <t>Θάμνος παγωνιού / Περηφάνια των Μπαρμπάντος</t>
  </si>
  <si>
    <t>オウコチョウ</t>
  </si>
  <si>
    <t>Paunov grm / Ponos Barbadosa</t>
  </si>
  <si>
    <t>Pāva krūms / Barbadosas lepnums</t>
  </si>
  <si>
    <t>Povų krūmas / Barbadoso pasididžiavimas</t>
  </si>
  <si>
    <t>Arbuxxell tal-Pagun/ Kburija tal-Barbados</t>
  </si>
  <si>
    <t>Tavus Kuşu Çalısı / Barbados'un Gururu</t>
  </si>
  <si>
    <t>Pávabokor / Barbados büszkesége</t>
  </si>
  <si>
    <t>Дърво на любовта / Дърво на сърцето</t>
  </si>
  <si>
    <t>Kærlighedstræ / Hjertetræ</t>
  </si>
  <si>
    <t>Armastuse puu / südamepuu</t>
  </si>
  <si>
    <t>Rakkauspuu / Sydänpuu</t>
  </si>
  <si>
    <t>Δέντρο αγάπης / Δέντρο καρδιάς</t>
  </si>
  <si>
    <t>Crann Grá / Crann Croí</t>
  </si>
  <si>
    <t>Ástartré / Hjartatré</t>
  </si>
  <si>
    <t xml:space="preserve">セイヨウハナズオウ </t>
  </si>
  <si>
    <t>Drvo ljubavi / Drvo srca</t>
  </si>
  <si>
    <t>Mīlestības koks / Sirds koks</t>
  </si>
  <si>
    <t>Meilės medis / Širdies medis</t>
  </si>
  <si>
    <t>Siġra tal-Imħabba / Siġra tal-Qalb</t>
  </si>
  <si>
    <t>Love Tree / Heart Tree</t>
  </si>
  <si>
    <t>Árvore do Amor / Árvore do Coração</t>
  </si>
  <si>
    <t>Strom lásky / Strom srdca</t>
  </si>
  <si>
    <t>Drevo ljubezni / Drevo srca</t>
  </si>
  <si>
    <t>Strom lásky / strom srdce</t>
  </si>
  <si>
    <t>Aşk Ağacı / Kalp Ağacı</t>
  </si>
  <si>
    <t>Szerelemfa / Szívfa</t>
  </si>
  <si>
    <t>колбасно дърво</t>
  </si>
  <si>
    <t>Pølsetræ</t>
  </si>
  <si>
    <t>Vorstipuu</t>
  </si>
  <si>
    <t>Makkarapuu</t>
  </si>
  <si>
    <t>λουκάνικο δέντρο</t>
  </si>
  <si>
    <t>Crann ispíní</t>
  </si>
  <si>
    <t>Pylsutré</t>
  </si>
  <si>
    <t>ソーセージノキ</t>
  </si>
  <si>
    <t>Stablo kobasice</t>
  </si>
  <si>
    <t>Desu koks</t>
  </si>
  <si>
    <t>Dešros medis</t>
  </si>
  <si>
    <t>Siġra taz-zalzett</t>
  </si>
  <si>
    <t>Pølsetre</t>
  </si>
  <si>
    <t>Árvore de salsicha</t>
  </si>
  <si>
    <t>Klobásový strom</t>
  </si>
  <si>
    <t>Klobasasto drevo</t>
  </si>
  <si>
    <t>Sosis ağacı</t>
  </si>
  <si>
    <t>Kolbászfa</t>
  </si>
  <si>
    <t>Истинска мирта / булка мирта</t>
  </si>
  <si>
    <t>Ægte myrte / brude myrte</t>
  </si>
  <si>
    <t>Päris mürt / pruutmürt</t>
  </si>
  <si>
    <t>Todellinen myrtti / morsianmyrtti</t>
  </si>
  <si>
    <t>Πραγματική μυρτιά / νύφη μυρτιά</t>
  </si>
  <si>
    <t>Ríor-ríotle/bríde raimhre</t>
  </si>
  <si>
    <t>Ekta myrta / brúðarmyrta</t>
  </si>
  <si>
    <t>ギンバイカ</t>
  </si>
  <si>
    <t>Prava mirta / nevjesta mirta</t>
  </si>
  <si>
    <t>Īsta mirte / līgavas mirte</t>
  </si>
  <si>
    <t>Tikra mirta / nuotakos mirta</t>
  </si>
  <si>
    <t>Myrtle reali / bride myrtle</t>
  </si>
  <si>
    <t>Ekte myrt / brudemyrt</t>
  </si>
  <si>
    <t>Murta real / murta noiva</t>
  </si>
  <si>
    <t>Pravá myrta / nevesta myrta</t>
  </si>
  <si>
    <t>Prava mirta / nevestina mirta</t>
  </si>
  <si>
    <t>Pravá myrta / nevěsta myrta</t>
  </si>
  <si>
    <t>Gerçek mersin / gelin mersini</t>
  </si>
  <si>
    <t>Igazi mirtusz / menyasszonyi mirtusz</t>
  </si>
  <si>
    <t>Цвете син фенер</t>
  </si>
  <si>
    <t>Blå lanterne blomst</t>
  </si>
  <si>
    <t>Sinine latern lill</t>
  </si>
  <si>
    <t>Sininen lyhty kukka</t>
  </si>
  <si>
    <t>Μπλε λουλούδι φαναριού</t>
  </si>
  <si>
    <t>Bláth laindéir gorm</t>
  </si>
  <si>
    <t>Blá lukt blóm</t>
  </si>
  <si>
    <t>オオセンナリ</t>
  </si>
  <si>
    <t>Plavi cvijet lampiona</t>
  </si>
  <si>
    <t>Zila laternas zieds</t>
  </si>
  <si>
    <t>Mėlyna žibinto gėlė</t>
  </si>
  <si>
    <t>Fjura tal-fanal blu</t>
  </si>
  <si>
    <t>Blå lanterneblomst</t>
  </si>
  <si>
    <t>Flor lanterna azul</t>
  </si>
  <si>
    <t>Modrý kvet lampáša</t>
  </si>
  <si>
    <t>Modra roža lučke</t>
  </si>
  <si>
    <t>Modrý květ lucerny</t>
  </si>
  <si>
    <t>Mavi fener çiçeği</t>
  </si>
  <si>
    <t>Kék lámpás virág</t>
  </si>
  <si>
    <t>спящо дърво</t>
  </si>
  <si>
    <t>Sovende træ</t>
  </si>
  <si>
    <t>Magav puu</t>
  </si>
  <si>
    <t>Nukkuva puu</t>
  </si>
  <si>
    <t>κοιμισμένο δέντρο</t>
  </si>
  <si>
    <t>Crann codlata</t>
  </si>
  <si>
    <t>Sofandi tré</t>
  </si>
  <si>
    <t>ネムノキ</t>
  </si>
  <si>
    <t>Usnulo drvo</t>
  </si>
  <si>
    <t>Guļošais koks</t>
  </si>
  <si>
    <t>Miegantis medis</t>
  </si>
  <si>
    <t>Siġra irqad</t>
  </si>
  <si>
    <t>Sovende tre</t>
  </si>
  <si>
    <t>Árvore adormecida</t>
  </si>
  <si>
    <t>Spiaci strom</t>
  </si>
  <si>
    <t>Speče drevo</t>
  </si>
  <si>
    <t>Spící strom</t>
  </si>
  <si>
    <t>Uyuyan ağaç</t>
  </si>
  <si>
    <t>Alvó fa</t>
  </si>
  <si>
    <t>Слонски крак/бутилково дърво</t>
  </si>
  <si>
    <t>Elefantfod/flasketræ</t>
  </si>
  <si>
    <t>Elevandi jalg/pudelipuu</t>
  </si>
  <si>
    <t>Elefantin jalka / pullopuu</t>
  </si>
  <si>
    <t>Πόδι / δέντρο μπουκαλιού ελέφαντα</t>
  </si>
  <si>
    <t>Cos eilifint / crann buidéal</t>
  </si>
  <si>
    <t>Fílafótur / flöskutré</t>
  </si>
  <si>
    <t>トックリラン</t>
  </si>
  <si>
    <t>Slonova noga / stablo boce</t>
  </si>
  <si>
    <t>Ziloņa pēdas/pudeļu koks</t>
  </si>
  <si>
    <t>Dramblio pėdos / butelio medis</t>
  </si>
  <si>
    <t>Sieq tal-iljunfant / siġra tal-flixkun</t>
  </si>
  <si>
    <t>Elefantfot / flasketre</t>
  </si>
  <si>
    <t>Pé de elefante / árvore de garrafa</t>
  </si>
  <si>
    <t>Slonia noha / strom fliaš</t>
  </si>
  <si>
    <t>Slonova noga / drevo steklenice</t>
  </si>
  <si>
    <t>Sloní noha / strom z lahví</t>
  </si>
  <si>
    <t>Fil ayağı / şişe ağacı</t>
  </si>
  <si>
    <t>Elefántláb / palackfa</t>
  </si>
  <si>
    <t>Австралийски препарат за почистване на лампи</t>
  </si>
  <si>
    <t>Australsk lamperenser</t>
  </si>
  <si>
    <t>Austraalia lambipuhastaja</t>
  </si>
  <si>
    <t>Australialainen lampunpuhdistusaine</t>
  </si>
  <si>
    <t>Αυστραλιανό καθαριστικό λαμπτήρων</t>
  </si>
  <si>
    <t>Glantóir lampa hAstráile</t>
  </si>
  <si>
    <t>Ástralskur lampahreinsiefni</t>
  </si>
  <si>
    <t>ハナマキ</t>
  </si>
  <si>
    <t>Australsko sredstvo za čišćenje lampi</t>
  </si>
  <si>
    <t>Austrālijas lampu tīrītājs</t>
  </si>
  <si>
    <t>Australijos lempų valiklis</t>
  </si>
  <si>
    <t>Cleaner tal-bozoz Awstraljan</t>
  </si>
  <si>
    <t>Australsk lamperens</t>
  </si>
  <si>
    <t>Limpador de lampião australiano</t>
  </si>
  <si>
    <t>Austrálsky čistič lámp</t>
  </si>
  <si>
    <t>Avstralsko čistilo za svetilke</t>
  </si>
  <si>
    <t>Australský čistič lamp</t>
  </si>
  <si>
    <t>Avustralya lamba temizleyici</t>
  </si>
  <si>
    <t>Ausztrál lámpatisztító</t>
  </si>
  <si>
    <t>Тропическо пъпешово дърво / папая</t>
  </si>
  <si>
    <t>Tropisk melontræ / papaya</t>
  </si>
  <si>
    <t>Troopiline melonipuu / papaia</t>
  </si>
  <si>
    <t>Trooppinen melonipuu / papaija</t>
  </si>
  <si>
    <t>Τροπικό δέντρο πεπόνι / παπάγια</t>
  </si>
  <si>
    <t>Crann melún trópaiceach / papaya</t>
  </si>
  <si>
    <t>Suðrænt melónutré / papaya</t>
  </si>
  <si>
    <t>パパイア</t>
  </si>
  <si>
    <t>Tropsko drvo dinje / papaja</t>
  </si>
  <si>
    <t>Tropu melones koks / papaija</t>
  </si>
  <si>
    <t>Tropinis melionmedis / papaja</t>
  </si>
  <si>
    <t>Siġra tal-bettieħ tropikali / papaya</t>
  </si>
  <si>
    <t>Tropisk melontre / papaya</t>
  </si>
  <si>
    <t>Árvore de melão tropical / mamão</t>
  </si>
  <si>
    <t>Tropický melónový strom / papája</t>
  </si>
  <si>
    <t>Tropska melona / papaja</t>
  </si>
  <si>
    <t>Tropický meloun / papája</t>
  </si>
  <si>
    <t>Tropikal kavun ağacı / papaya</t>
  </si>
  <si>
    <t>Trópusi dinnyefa / papaya</t>
  </si>
  <si>
    <t>Джудже Кафе Буш</t>
  </si>
  <si>
    <t>Dværg kaffebusk</t>
  </si>
  <si>
    <t>Kääbuskohvipõõsas</t>
  </si>
  <si>
    <t>Dwarf Coffee Bush</t>
  </si>
  <si>
    <t>Bush Caife Dwarf</t>
  </si>
  <si>
    <t>Dverg kaffi Bush</t>
  </si>
  <si>
    <t>アラビカコーヒーノキ</t>
  </si>
  <si>
    <t>Patuljasti grm kave</t>
  </si>
  <si>
    <t>Rūķu kafijas krūms</t>
  </si>
  <si>
    <t>Nykštukų kavos krūmas</t>
  </si>
  <si>
    <t>Dwarf Kafè Bush</t>
  </si>
  <si>
    <t>Dverg kaffebusk</t>
  </si>
  <si>
    <t>Arbusto de café anão</t>
  </si>
  <si>
    <t>Trpasličí kávový ker</t>
  </si>
  <si>
    <t>Pritlikavi kavni grm</t>
  </si>
  <si>
    <t>Trpasličí kávový keř</t>
  </si>
  <si>
    <t>Cüce Kahve Çalısı</t>
  </si>
  <si>
    <t>Törpe kávébokor</t>
  </si>
  <si>
    <t>Ангелската тръба / Бяла</t>
  </si>
  <si>
    <t>Engletrompet / Hvid</t>
  </si>
  <si>
    <t>Ingli trompet / valge</t>
  </si>
  <si>
    <t>Enkelin trumpetti / valkoinen</t>
  </si>
  <si>
    <t>Τρομπέτα του Αγγέλου / Λευκό</t>
  </si>
  <si>
    <t>Trumpa Aingeal / Bán</t>
  </si>
  <si>
    <t>Angel's Trompet / White</t>
  </si>
  <si>
    <t>キダチチョウセンアサガオ</t>
  </si>
  <si>
    <t>Anđeoska truba / Bijela</t>
  </si>
  <si>
    <t>Eņģeļa trompete / Balta</t>
  </si>
  <si>
    <t>Angelo trimitas / Balta</t>
  </si>
  <si>
    <t>Tromba tal-Anġlu / Abjad</t>
  </si>
  <si>
    <t>Engletrompet / Hvit</t>
  </si>
  <si>
    <t>Trombeta do Anjo / Branco</t>
  </si>
  <si>
    <t>Anjelská trúba / Biela</t>
  </si>
  <si>
    <t>Angelova trobenta / Bela</t>
  </si>
  <si>
    <t>Andělská trubka / Bílá</t>
  </si>
  <si>
    <t>Meleğin Trompet / Beyaz</t>
  </si>
  <si>
    <t>Angyaltrombita / fehér</t>
  </si>
  <si>
    <t>пламъчно дърво</t>
  </si>
  <si>
    <t>Flammetræ</t>
  </si>
  <si>
    <t>Leegipuu</t>
  </si>
  <si>
    <t>Liekki puu</t>
  </si>
  <si>
    <t>δέντρο φλόγας</t>
  </si>
  <si>
    <t>Crann lasrach</t>
  </si>
  <si>
    <t>Logatré</t>
  </si>
  <si>
    <t>ホウオウボク</t>
  </si>
  <si>
    <t>Plameno drvo</t>
  </si>
  <si>
    <t>Liesmu koks</t>
  </si>
  <si>
    <t>Liepsnos medis</t>
  </si>
  <si>
    <t>Siġra tal-fjamma</t>
  </si>
  <si>
    <t>Flammetre</t>
  </si>
  <si>
    <t>Árvore de chamas</t>
  </si>
  <si>
    <t>Plameňový strom</t>
  </si>
  <si>
    <t>Plamensko drevo</t>
  </si>
  <si>
    <t>Plamenný strom</t>
  </si>
  <si>
    <t>Alev ağacı</t>
  </si>
  <si>
    <t>Lángfa</t>
  </si>
  <si>
    <t>драконово дърво</t>
  </si>
  <si>
    <t>Drage træ</t>
  </si>
  <si>
    <t>Draakonipuu</t>
  </si>
  <si>
    <t>Lohikäärme puu</t>
  </si>
  <si>
    <t>δέντρο δράκου</t>
  </si>
  <si>
    <t>Crann dragan</t>
  </si>
  <si>
    <t>Drekatré</t>
  </si>
  <si>
    <t>リュウケツジュ</t>
  </si>
  <si>
    <t>Zmajevac</t>
  </si>
  <si>
    <t>Pūķa koks</t>
  </si>
  <si>
    <t>Drakono medis</t>
  </si>
  <si>
    <t>Siġra tad-dragun</t>
  </si>
  <si>
    <t>Dragetre</t>
  </si>
  <si>
    <t>Dragoeiro</t>
  </si>
  <si>
    <t>Dračí strom</t>
  </si>
  <si>
    <t>Zmajevo drevo</t>
  </si>
  <si>
    <t>Ejderha ağacı</t>
  </si>
  <si>
    <t>Sárkányfa</t>
  </si>
  <si>
    <t>Карибски коралов храст</t>
  </si>
  <si>
    <t>Caribisk koralbusk</t>
  </si>
  <si>
    <t>Kariibi mere korallipõõsas</t>
  </si>
  <si>
    <t>Karibian korallipensas</t>
  </si>
  <si>
    <t>Θάμνος κοραλλιών Καραϊβικής</t>
  </si>
  <si>
    <t>Tor coiréil sa Mhuir Chairib</t>
  </si>
  <si>
    <t>Karabískur kóralrunni</t>
  </si>
  <si>
    <t>カイコウズ</t>
  </si>
  <si>
    <t>Karipski koraljni grm</t>
  </si>
  <si>
    <t>Karību jūras koraļļu krūms</t>
  </si>
  <si>
    <t>Karibų koralų krūmas</t>
  </si>
  <si>
    <t>Arbuxxell tal-qroll tal-Karibew</t>
  </si>
  <si>
    <t>Karibisk korallbusk</t>
  </si>
  <si>
    <t>Arbusto coral caribenho</t>
  </si>
  <si>
    <t>Karibský koralový ker</t>
  </si>
  <si>
    <t>Karibski koralni grm</t>
  </si>
  <si>
    <t>Karibský korálový keř</t>
  </si>
  <si>
    <t>Karayip mercan çalı</t>
  </si>
  <si>
    <t>Karib-tengeri korallcserje</t>
  </si>
  <si>
    <t>гинко</t>
  </si>
  <si>
    <t>Hõlmikpuu</t>
  </si>
  <si>
    <t>Neidonhiuspuu</t>
  </si>
  <si>
    <t>τζίνγκο</t>
  </si>
  <si>
    <t>イチョウ</t>
  </si>
  <si>
    <t>Ginkmedis</t>
  </si>
  <si>
    <t>Ginko</t>
  </si>
  <si>
    <t>саксиен памук</t>
  </si>
  <si>
    <t>Pottet bomuld</t>
  </si>
  <si>
    <t>Potipuuvill</t>
  </si>
  <si>
    <t>Ruukkupuuvillaa</t>
  </si>
  <si>
    <t>βαμβάκι σε γλάστρα</t>
  </si>
  <si>
    <t>Cadás pota</t>
  </si>
  <si>
    <t>Pottabómull</t>
  </si>
  <si>
    <t>コットン　　　</t>
  </si>
  <si>
    <t>Pamuk u loncima</t>
  </si>
  <si>
    <t>Kokvilna podos</t>
  </si>
  <si>
    <t>Vazoninė medvilnė</t>
  </si>
  <si>
    <t>Qoton mħawla</t>
  </si>
  <si>
    <t>Pottebomull</t>
  </si>
  <si>
    <t>Algodão em vaso</t>
  </si>
  <si>
    <t>Črepníková bavlna</t>
  </si>
  <si>
    <t>Lončeni bombaž</t>
  </si>
  <si>
    <t>Hrnková bavlna</t>
  </si>
  <si>
    <t>Saksı pamuk</t>
  </si>
  <si>
    <t>Cserepes pamut</t>
  </si>
  <si>
    <t>жакаранда</t>
  </si>
  <si>
    <t>jacaranda</t>
  </si>
  <si>
    <t>ジャカランダ　　</t>
  </si>
  <si>
    <t>Jacarandá</t>
  </si>
  <si>
    <t>Jakaranda</t>
  </si>
  <si>
    <t>Истинска мимоза</t>
  </si>
  <si>
    <t>Ægte mimosa</t>
  </si>
  <si>
    <t>Tõeline mimoos</t>
  </si>
  <si>
    <t>Todellinen mimosa</t>
  </si>
  <si>
    <t>Πραγματική μιμόζα</t>
  </si>
  <si>
    <t>Mimosa fíor</t>
  </si>
  <si>
    <t>Ekta mímósa</t>
  </si>
  <si>
    <t>オジギソウ／ネムリグサ</t>
  </si>
  <si>
    <t>Prava mimoza</t>
  </si>
  <si>
    <t>Īsta mimoza</t>
  </si>
  <si>
    <t>Tikra mimoza</t>
  </si>
  <si>
    <t>Mimosa vera</t>
  </si>
  <si>
    <t>Ekte mimosa</t>
  </si>
  <si>
    <t>Verdadeira mimosa</t>
  </si>
  <si>
    <t>Skutočná mimóza</t>
  </si>
  <si>
    <t>Skutečná mimóza</t>
  </si>
  <si>
    <t>Gerçek mimoza</t>
  </si>
  <si>
    <t>Igazi mimóza</t>
  </si>
  <si>
    <t>Кенийски банан</t>
  </si>
  <si>
    <t>Kenya banan</t>
  </si>
  <si>
    <t>Keenia banaan</t>
  </si>
  <si>
    <t>Kenian banaani</t>
  </si>
  <si>
    <t>Μπανάνα Κένυας</t>
  </si>
  <si>
    <t>Banana Chéinia</t>
  </si>
  <si>
    <t>Kenýa banani</t>
  </si>
  <si>
    <t>ベルチナバナナ</t>
  </si>
  <si>
    <t>Kenijska banana</t>
  </si>
  <si>
    <t>Kenijas banāns</t>
  </si>
  <si>
    <t>Kenijos bananas</t>
  </si>
  <si>
    <t>Banana tal-Kenja</t>
  </si>
  <si>
    <t>Banana do Quênia</t>
  </si>
  <si>
    <t>Kenský banán</t>
  </si>
  <si>
    <t>Keňský banán</t>
  </si>
  <si>
    <t>Kenya muzu</t>
  </si>
  <si>
    <t>Kenya banán</t>
  </si>
  <si>
    <t>маслиново дърво</t>
  </si>
  <si>
    <t>Oliventræ</t>
  </si>
  <si>
    <t>Oliivipuu</t>
  </si>
  <si>
    <t>ελαιόδενδρο</t>
  </si>
  <si>
    <t>Crann olóige</t>
  </si>
  <si>
    <t>Ólífutré</t>
  </si>
  <si>
    <t>オリーブ　　</t>
  </si>
  <si>
    <t>Maslina</t>
  </si>
  <si>
    <t>Olīvkoks</t>
  </si>
  <si>
    <t>Alyvmedis</t>
  </si>
  <si>
    <t>Siġra taż-żebbuġ</t>
  </si>
  <si>
    <t>Oliven tre</t>
  </si>
  <si>
    <t>Oliveira</t>
  </si>
  <si>
    <t>Olivovník</t>
  </si>
  <si>
    <t>Oljčno drevo</t>
  </si>
  <si>
    <t>Zeytin ağacı</t>
  </si>
  <si>
    <t>Olajfa</t>
  </si>
  <si>
    <t>Синьо пасифлора</t>
  </si>
  <si>
    <t>Blå passionsblomst</t>
  </si>
  <si>
    <t>Sinine kannatuslill</t>
  </si>
  <si>
    <t>Sininen intohimo kukka</t>
  </si>
  <si>
    <t>Μπλε λουλούδι του πάθους</t>
  </si>
  <si>
    <t>Bláth paisean gorm</t>
  </si>
  <si>
    <t>Blá ástríðublómi</t>
  </si>
  <si>
    <t>トケイソウ</t>
  </si>
  <si>
    <t>Plavi cvijet strasti</t>
  </si>
  <si>
    <t>Zilā kaislības zieds</t>
  </si>
  <si>
    <t>Mėlyna aistros gėlė</t>
  </si>
  <si>
    <t>Fjura tal-passjoni blu</t>
  </si>
  <si>
    <t>Blå pasjonsblomst</t>
  </si>
  <si>
    <t>Maracujá azul</t>
  </si>
  <si>
    <t>Modrá mučenka</t>
  </si>
  <si>
    <t>Modra pasijonka</t>
  </si>
  <si>
    <t>Mavi tutku çiçeği</t>
  </si>
  <si>
    <t>Kék golgotavirág</t>
  </si>
  <si>
    <t>Гигантска гранадила / крал гранадила</t>
  </si>
  <si>
    <t>Kæmpe Granadilla / Kong Granadilla</t>
  </si>
  <si>
    <t>Giant Granadilla / King Granadilla</t>
  </si>
  <si>
    <t>Granadilla ollmhór / King Granadilla</t>
  </si>
  <si>
    <t>Risastór Granadilla / King Granadilla</t>
  </si>
  <si>
    <t>オオミノトケイソウ</t>
  </si>
  <si>
    <t>Divovska Granadilla / King Granadilla</t>
  </si>
  <si>
    <t>Granadilla ġgant / King Granadilla</t>
  </si>
  <si>
    <t>Giant Granadilla / Kong Granadilla</t>
  </si>
  <si>
    <t>Granadilla Gigante / King Granadilla</t>
  </si>
  <si>
    <t>Obrovská Granadilla / Kráľ Granadilla</t>
  </si>
  <si>
    <t>Velikanska Granadilla / King Granadilla</t>
  </si>
  <si>
    <t>Obří Granadilla / Král Granadilla</t>
  </si>
  <si>
    <t>Dev Granadilla / Kral Granadilla</t>
  </si>
  <si>
    <t>Джудже - нар</t>
  </si>
  <si>
    <t>Dværg - granatæble</t>
  </si>
  <si>
    <t>Kääbus - granaatõun</t>
  </si>
  <si>
    <t>Kääpiö - granaattiomena</t>
  </si>
  <si>
    <t>Νάνος - ρόδι</t>
  </si>
  <si>
    <t>Dwarf - pomegranate</t>
  </si>
  <si>
    <t>Dvergur - granatepli</t>
  </si>
  <si>
    <t>ザクロ</t>
  </si>
  <si>
    <t>Patuljak - šipak</t>
  </si>
  <si>
    <t>Rūķis - granātābols</t>
  </si>
  <si>
    <t>Nykštukas – granatas</t>
  </si>
  <si>
    <t>Dwarf - Rummien</t>
  </si>
  <si>
    <t>Dverg - granateple</t>
  </si>
  <si>
    <t>Anão - romã</t>
  </si>
  <si>
    <t>Trpaslík - granátové jablko</t>
  </si>
  <si>
    <t>Škrat - granatno jabolko</t>
  </si>
  <si>
    <t>Cüce - nar</t>
  </si>
  <si>
    <t>Törpe - gránátalma</t>
  </si>
  <si>
    <t>Дървото на пътника</t>
  </si>
  <si>
    <t>Rejsendes træ</t>
  </si>
  <si>
    <t>Ränduripuu</t>
  </si>
  <si>
    <t>Matkailijan puu</t>
  </si>
  <si>
    <t>Το δέντρο του ταξιδιώτη</t>
  </si>
  <si>
    <t>Crann an Lucht Siúil</t>
  </si>
  <si>
    <t>Ferðatré</t>
  </si>
  <si>
    <t>タビビトノキ</t>
  </si>
  <si>
    <t>Putnikovo drvo</t>
  </si>
  <si>
    <t>Ceļotāju koks</t>
  </si>
  <si>
    <t>Keliautojų medis</t>
  </si>
  <si>
    <t>Siġra tal-Vjaġġatur</t>
  </si>
  <si>
    <t>Reisendes tre</t>
  </si>
  <si>
    <t>Árvore do viajante</t>
  </si>
  <si>
    <t>Cestovateľský strom</t>
  </si>
  <si>
    <t>Popotnikovo drevo</t>
  </si>
  <si>
    <t>Cestovatelský strom</t>
  </si>
  <si>
    <t>Gezgin ağacı</t>
  </si>
  <si>
    <t>Utazófa</t>
  </si>
  <si>
    <t>Планина - Секвоя</t>
  </si>
  <si>
    <t>Bjerg - Sequoia</t>
  </si>
  <si>
    <t>Mägi – Sequoia</t>
  </si>
  <si>
    <t>Vuori - Sequoia</t>
  </si>
  <si>
    <t>Βουνό - Sequoia</t>
  </si>
  <si>
    <t>Sliabh - Sequoia</t>
  </si>
  <si>
    <t>Fjall - Sequoia</t>
  </si>
  <si>
    <t>セコイア</t>
  </si>
  <si>
    <t>Planina - Sekvoja</t>
  </si>
  <si>
    <t>Kalns - Sekvoja</t>
  </si>
  <si>
    <t>Kalnas – Sequoia</t>
  </si>
  <si>
    <t>Muntanji - Sequoia</t>
  </si>
  <si>
    <t>Fjell - Sequoia</t>
  </si>
  <si>
    <t>Montanha - Sequóia</t>
  </si>
  <si>
    <t>Hora - Sequoia</t>
  </si>
  <si>
    <t>Gora - Sekvoja</t>
  </si>
  <si>
    <t>Dağ - Sekoya</t>
  </si>
  <si>
    <t>Hegy - Sequoia</t>
  </si>
  <si>
    <t>цвете на райската птица (reginae)</t>
  </si>
  <si>
    <t>Paradisfugl blomst (reginae)</t>
  </si>
  <si>
    <t>Paradiisilinnu lill (reginae)</t>
  </si>
  <si>
    <t>Paratiisin linnun kukka (reginae)</t>
  </si>
  <si>
    <t>λουλούδι πουλί του παραδείσου (reginae)</t>
  </si>
  <si>
    <t>Éan bláth Paradise (reginae)</t>
  </si>
  <si>
    <t>Paradísarfuglablóm (reginae)</t>
  </si>
  <si>
    <t>極楽鳥花　－　レギネ</t>
  </si>
  <si>
    <t>Cvijet rajske ptice (reginae)</t>
  </si>
  <si>
    <t>Paradīzes putna zieds (reginae)</t>
  </si>
  <si>
    <t>Rojaus paukščio gėlė (reginae)</t>
  </si>
  <si>
    <t>Fjura tal-għasafar tal-ġenna (reginae)</t>
  </si>
  <si>
    <t>Paradisfuglblomst (reginae)</t>
  </si>
  <si>
    <t>Flor ave do paraíso (reginae)</t>
  </si>
  <si>
    <t>Rajský kvet (reginae)</t>
  </si>
  <si>
    <t>Roža rajske ptice (reginae)</t>
  </si>
  <si>
    <t>Květ rajky (reginae)</t>
  </si>
  <si>
    <t>Cennet kuşu çiçeği (reginae)</t>
  </si>
  <si>
    <t>Paradicsommadár virág (reginae)</t>
  </si>
  <si>
    <t>Тропическо доматено дърво / Тамарило</t>
  </si>
  <si>
    <t>Tropisk tomattræ / Tamarillo</t>
  </si>
  <si>
    <t>Troopiline tomatipuu / Tamarillo</t>
  </si>
  <si>
    <t>Trooppinen tomaattipuu / Tamarillo</t>
  </si>
  <si>
    <t>Tropical Tomato Tree / Tamarillo</t>
  </si>
  <si>
    <t>Crann Trátaí Tropical / Tamarillo</t>
  </si>
  <si>
    <t>Suðrænt tómattré / Tamarillo</t>
  </si>
  <si>
    <t>タマリロ</t>
  </si>
  <si>
    <t>Tropsko stablo rajčice / Tamarillo</t>
  </si>
  <si>
    <t>Tropu tomātu koks / Tamarillo</t>
  </si>
  <si>
    <t>Tropinis pomidorų medis / Tamarillo</t>
  </si>
  <si>
    <t>Siġra tat-Tadam Tropikali / Tamarillo</t>
  </si>
  <si>
    <t>Tropisk tomattre / Tamarillo</t>
  </si>
  <si>
    <t>Tomate Tropical / Tamarillo</t>
  </si>
  <si>
    <t>Tropický paradajkový strom / Tamarillo</t>
  </si>
  <si>
    <t>Tropsko paradižnikovo drevo / Tamarillo</t>
  </si>
  <si>
    <t>Tropický rajský strom / Tamarillo</t>
  </si>
  <si>
    <t>Tropikal Domates Ağacı / Tamarillo</t>
  </si>
  <si>
    <t>Trópusi paradicsomfa / Tamarillo</t>
  </si>
  <si>
    <t>Тамаринд / Индийско финиково дърво</t>
  </si>
  <si>
    <t>Tamarind / indisk dadeltræ</t>
  </si>
  <si>
    <t>Tamarind / India datlipuu</t>
  </si>
  <si>
    <t>Tamarindi / Intian taatelipuu</t>
  </si>
  <si>
    <t>Tamarind / Ινδικό Δέντρο Ημερομηνίας</t>
  </si>
  <si>
    <t>Tamarind / Crann Dáta Indiach</t>
  </si>
  <si>
    <t>Tamarind / Indverskt döðlutré</t>
  </si>
  <si>
    <t>タマリンド</t>
  </si>
  <si>
    <t>Tamarind / indijska datulja</t>
  </si>
  <si>
    <t>Tamarinda / Indijas datuma koks</t>
  </si>
  <si>
    <t>Tamarindas / Indijos datulių medis</t>
  </si>
  <si>
    <t>Tamarind / Siġra tad-Data Indjana</t>
  </si>
  <si>
    <t>Tamarind / indisk dadeltre</t>
  </si>
  <si>
    <t>Tamarindo / Tâmara Indiana</t>
  </si>
  <si>
    <t>Tamarind / indický datľový strom</t>
  </si>
  <si>
    <t>Tamarind / indijski datlje</t>
  </si>
  <si>
    <t>Tamarind / indický datlový strom</t>
  </si>
  <si>
    <t>Demirhindi / Hint Hurma Ağacı</t>
  </si>
  <si>
    <t>Tamarind / indiai datolyafa</t>
  </si>
  <si>
    <t>Глициния</t>
  </si>
  <si>
    <t>Γλυκίνη</t>
  </si>
  <si>
    <t>フジ</t>
  </si>
  <si>
    <t>Glicinija</t>
  </si>
  <si>
    <t>Visterija</t>
  </si>
  <si>
    <t>Glicínias</t>
  </si>
  <si>
    <t>Salkım</t>
  </si>
  <si>
    <t>цвете райска птица (николай)</t>
  </si>
  <si>
    <t>Paradisfugl blomst (nicolai)</t>
  </si>
  <si>
    <t>Paradiisilinnu lill (nicolai)</t>
  </si>
  <si>
    <t>Paratiisin linnun kukka (nicolai)</t>
  </si>
  <si>
    <t>λουλούδι πουλί του παραδείσου (nicolai)</t>
  </si>
  <si>
    <t>Éan bláth Paradise (Nicolai)</t>
  </si>
  <si>
    <t>Paradísarfugl blóm (nicolai)</t>
  </si>
  <si>
    <t>極楽鳥花　-　ニコライ</t>
  </si>
  <si>
    <t>Cvijet rajske ptice (nicolai)</t>
  </si>
  <si>
    <t>Paradīzes putna zieds (nicolai)</t>
  </si>
  <si>
    <t>Rojaus paukščio gėlė (nicolai)</t>
  </si>
  <si>
    <t>Fjura tal-għasafar tal-ġenna (nicolai)</t>
  </si>
  <si>
    <t>Paradisfuglblomst (nicolai)</t>
  </si>
  <si>
    <t>Flor ave do paraíso (nicolai)</t>
  </si>
  <si>
    <t>Kvet raja (nicolai)</t>
  </si>
  <si>
    <t>Roža rajske ptice (nicolai)</t>
  </si>
  <si>
    <t>Květ rajky (nicolai)</t>
  </si>
  <si>
    <t>Cennet kuşu çiçeği (nicolai)</t>
  </si>
  <si>
    <t>Paradicsommadár virág (nicolai)</t>
  </si>
  <si>
    <t>Истински чаен храст</t>
  </si>
  <si>
    <t>Rigtig tebusk</t>
  </si>
  <si>
    <t>Tõeline teepõõsas</t>
  </si>
  <si>
    <t>Todellinen teepensas</t>
  </si>
  <si>
    <t>Πραγματικός θάμνος τσαγιού</t>
  </si>
  <si>
    <t>Buidéal tae fíor</t>
  </si>
  <si>
    <t>Ekta te runna</t>
  </si>
  <si>
    <t>チャノキ</t>
  </si>
  <si>
    <t>Pravi čajni grm</t>
  </si>
  <si>
    <t>Īsts tējas krūms</t>
  </si>
  <si>
    <t>Tikras arbatos krūmas</t>
  </si>
  <si>
    <t>Arbuxxell tat-te reali</t>
  </si>
  <si>
    <t>Ekte tebusk</t>
  </si>
  <si>
    <t>Arbusto de chá real</t>
  </si>
  <si>
    <t>Skutočný čajový krík</t>
  </si>
  <si>
    <t>Skutečný čajový keř</t>
  </si>
  <si>
    <t>Gerçek çay çalısı</t>
  </si>
  <si>
    <t>Igazi teabokor</t>
  </si>
  <si>
    <t>Японски вишнев цвят</t>
  </si>
  <si>
    <t>Japansk kirsebærblomst</t>
  </si>
  <si>
    <t>Jaapani kirsiõis</t>
  </si>
  <si>
    <t>Japanilainen kirsikankukka</t>
  </si>
  <si>
    <t>Ιαπωνικό άνθος κερασιάς</t>
  </si>
  <si>
    <t>Bláth silíní Seapánach</t>
  </si>
  <si>
    <t>Japanskt kirsuberjablóm</t>
  </si>
  <si>
    <t>桜</t>
  </si>
  <si>
    <t>Japanski trešnjin cvijet</t>
  </si>
  <si>
    <t>Japāņu ķiršu zieds</t>
  </si>
  <si>
    <t>Japoniškas vyšnių žiedas</t>
  </si>
  <si>
    <t>Fjur taċ-ċirasa Ġappuniż</t>
  </si>
  <si>
    <t>Flor de cerejeira japonesa</t>
  </si>
  <si>
    <t>Japonský čerešňový kvet</t>
  </si>
  <si>
    <t>Japonski češnjev cvet</t>
  </si>
  <si>
    <t>Japonský třešňový květ</t>
  </si>
  <si>
    <t>Japon kiraz Çiçeği</t>
  </si>
  <si>
    <t>Japán cseresznyevirág</t>
  </si>
  <si>
    <t>Новозеландско коледно дърво</t>
  </si>
  <si>
    <t>New Zealand juletræ</t>
  </si>
  <si>
    <t>Uus-Meremaa jõulupuu</t>
  </si>
  <si>
    <t>Uuden-Seelannin joulukuusi</t>
  </si>
  <si>
    <t>Χριστουγεννιάτικο δέντρο της Νέας Ζηλανδίας</t>
  </si>
  <si>
    <t>Crann Nollag na Nua-Shéalainne</t>
  </si>
  <si>
    <t>Nýja Sjáland jólatré</t>
  </si>
  <si>
    <t>ポフツカワ</t>
  </si>
  <si>
    <t>Novozelandsko božićno drvce</t>
  </si>
  <si>
    <t>Jaunzēlandes Ziemassvētku eglīte</t>
  </si>
  <si>
    <t>Naujosios Zelandijos Kalėdų eglutė</t>
  </si>
  <si>
    <t>Siġra tal-Milied ta’ New Zealand</t>
  </si>
  <si>
    <t>New Zealand juletre</t>
  </si>
  <si>
    <t>Árvore de Natal da Nova Zelândia</t>
  </si>
  <si>
    <t>Novozélandský vianočný stromček</t>
  </si>
  <si>
    <t>Novozelandsko božično drevo</t>
  </si>
  <si>
    <t>Nový Zéland vánoční strom</t>
  </si>
  <si>
    <t>Yeni Zelanda Noel ağacı</t>
  </si>
  <si>
    <t>Új-Zéland karácsonyfa</t>
  </si>
  <si>
    <t>Фъстък</t>
  </si>
  <si>
    <t>Jordnød</t>
  </si>
  <si>
    <t>Maapähkel</t>
  </si>
  <si>
    <t>Maapähkinä</t>
  </si>
  <si>
    <t>Αράπικο φιστίκι</t>
  </si>
  <si>
    <t>Pís talún</t>
  </si>
  <si>
    <t>Hnetur</t>
  </si>
  <si>
    <t>ピーナッツ</t>
  </si>
  <si>
    <t>Kikiriki</t>
  </si>
  <si>
    <t>Zemesrieksts</t>
  </si>
  <si>
    <t>Žemės riešutas</t>
  </si>
  <si>
    <t>Karawett</t>
  </si>
  <si>
    <t>Peanøtt</t>
  </si>
  <si>
    <t>Amendoim</t>
  </si>
  <si>
    <t>Arašidový</t>
  </si>
  <si>
    <t>Arašidov</t>
  </si>
  <si>
    <t>Arašíd</t>
  </si>
  <si>
    <t>Fıstık</t>
  </si>
  <si>
    <t>Földimogyoró</t>
  </si>
  <si>
    <t>конопена палма</t>
  </si>
  <si>
    <t>Hamp palme</t>
  </si>
  <si>
    <t>Kanepipalm</t>
  </si>
  <si>
    <t>Hamppupalmu</t>
  </si>
  <si>
    <t>φοίνικας κάνναβης</t>
  </si>
  <si>
    <t>Pailme cnáib</t>
  </si>
  <si>
    <t>Hampi lófa</t>
  </si>
  <si>
    <t>唐棕櫚</t>
  </si>
  <si>
    <t>Konopljina palma</t>
  </si>
  <si>
    <t>Kaņepju palma</t>
  </si>
  <si>
    <t>Kanapių palmės</t>
  </si>
  <si>
    <t>Palm tal-qanneb</t>
  </si>
  <si>
    <t>Palma de cânhamo</t>
  </si>
  <si>
    <t>Konopná palma</t>
  </si>
  <si>
    <t>Kenevir hurması</t>
  </si>
  <si>
    <t>Kenderpálma</t>
  </si>
  <si>
    <t>Джудже - финикова палма</t>
  </si>
  <si>
    <t>Dværg - daddelpalme</t>
  </si>
  <si>
    <t>Kääbus - datlipalm</t>
  </si>
  <si>
    <t>Kääpiö - taatelipalmu</t>
  </si>
  <si>
    <t>Νάνος - χουρμαδιά</t>
  </si>
  <si>
    <t>Dwarf - pailme dáta</t>
  </si>
  <si>
    <t>Dvergur - döðlulófa</t>
  </si>
  <si>
    <t>ピグミーナツメヤシ</t>
  </si>
  <si>
    <t>Patuljasta - datulja</t>
  </si>
  <si>
    <t>Rūķis - dateļpalma</t>
  </si>
  <si>
    <t>Nykštukas – datulių palmė</t>
  </si>
  <si>
    <t>Dwarf - palm tad-data</t>
  </si>
  <si>
    <t>Dverg - daddelpalme</t>
  </si>
  <si>
    <t>Anão - tamareira</t>
  </si>
  <si>
    <t>Trpaslík - datľová palma</t>
  </si>
  <si>
    <t>Škrat - datljeva palma</t>
  </si>
  <si>
    <t>Trpaslík - datlová palma</t>
  </si>
  <si>
    <t>Cüce - hurma ağacı</t>
  </si>
  <si>
    <t>Törpe - datolyapálma</t>
  </si>
  <si>
    <t>Кубинска кралска палма</t>
  </si>
  <si>
    <t>Cubansk kongepalme</t>
  </si>
  <si>
    <t>Kuuba kuninglik palm</t>
  </si>
  <si>
    <t>Kuuban kuninkaallinen palmu</t>
  </si>
  <si>
    <t>Κουβανικός βασιλικός φοίνικας</t>
  </si>
  <si>
    <t>Pailme ríoga Chúba</t>
  </si>
  <si>
    <t>Kúbu konungspálmi</t>
  </si>
  <si>
    <t>ダイオウヤシ</t>
  </si>
  <si>
    <t>Kubanska kraljevska palma</t>
  </si>
  <si>
    <t>Kubas karaliskā palma</t>
  </si>
  <si>
    <t>Kubos karališkoji palmė</t>
  </si>
  <si>
    <t>Palm rjali Kuban</t>
  </si>
  <si>
    <t>Kubansk kongepalme</t>
  </si>
  <si>
    <t>Palma real cubana</t>
  </si>
  <si>
    <t>Kubánska kráľovská palma</t>
  </si>
  <si>
    <t>Kubanska kraljeva palma</t>
  </si>
  <si>
    <t>Kubánská královská palma</t>
  </si>
  <si>
    <t>Küba kraliyet palmiyesi</t>
  </si>
  <si>
    <t>Kubai királyi pálma</t>
  </si>
  <si>
    <t>Ветрилообразна палма Вашингтония</t>
  </si>
  <si>
    <t>Washingtonia fan palme</t>
  </si>
  <si>
    <t>Washingtonia fännipalm</t>
  </si>
  <si>
    <t>Washingtonia fanipalmu</t>
  </si>
  <si>
    <t>Φοίνικας θαυμαστής της Ουάσινγκτον</t>
  </si>
  <si>
    <t>Pailme lucht leanúna Washingtonia</t>
  </si>
  <si>
    <t>Washingtonia aðdáandi lófa</t>
  </si>
  <si>
    <t>ワシントンヤシモドキ</t>
  </si>
  <si>
    <t>Washingtonija lepezasta palma</t>
  </si>
  <si>
    <t>Vašingtonas fanu palma</t>
  </si>
  <si>
    <t>Vašingtono gerbėjo delnas</t>
  </si>
  <si>
    <t>Palma tal-fann Washingtonia</t>
  </si>
  <si>
    <t>Washingtonia fanpalme</t>
  </si>
  <si>
    <t>Palma de fã de Washingtonia</t>
  </si>
  <si>
    <t>Dlaň fanúšika Washingtonie</t>
  </si>
  <si>
    <t>Pahljačasta dlan washingtonije</t>
  </si>
  <si>
    <t>Washingtonská fanouškovská dlaň</t>
  </si>
  <si>
    <t>Washingtonia hayran palmiyesi</t>
  </si>
  <si>
    <t>Washingtonia rajongói pálma</t>
  </si>
  <si>
    <t>палмето палма</t>
  </si>
  <si>
    <t>Palmetto palme</t>
  </si>
  <si>
    <t>Palmetto palm</t>
  </si>
  <si>
    <t>Palmetto palmu</t>
  </si>
  <si>
    <t>palmetto palm</t>
  </si>
  <si>
    <t>Pailme pailme</t>
  </si>
  <si>
    <t>Palmetto lófa</t>
  </si>
  <si>
    <t>パルメットヤシ</t>
  </si>
  <si>
    <t>Palmetto palma</t>
  </si>
  <si>
    <t>Palmeto palma</t>
  </si>
  <si>
    <t>Palmeto delnas</t>
  </si>
  <si>
    <t>Palmito palmito</t>
  </si>
  <si>
    <t>Palmeta palma</t>
  </si>
  <si>
    <t>Palmiye hurması</t>
  </si>
  <si>
    <t>Palmetto pálma</t>
  </si>
  <si>
    <t>Австралийско въртящо дърво</t>
  </si>
  <si>
    <t>Australsk pinwheel træ</t>
  </si>
  <si>
    <t>Austraalia tuulerattapuu</t>
  </si>
  <si>
    <t>Australian väkkäräpuu</t>
  </si>
  <si>
    <t>Αυστραλιανό δέντρο ρόδας</t>
  </si>
  <si>
    <t>Crann bioráin na hAstráile</t>
  </si>
  <si>
    <t>Ástralskt hjólatré</t>
  </si>
  <si>
    <t>ステノカルプス・シヌアツス</t>
  </si>
  <si>
    <t>Australsko stablo pinwheel</t>
  </si>
  <si>
    <t>Austrālijas zobrata koks</t>
  </si>
  <si>
    <t>Australijos smagračio medis</t>
  </si>
  <si>
    <t>Siġra tal-pinwheel Awstraljana</t>
  </si>
  <si>
    <t>Australsk pinwheel-tre</t>
  </si>
  <si>
    <t>Árvore de cata-vento australiana</t>
  </si>
  <si>
    <t>Austrálsky strom veterník</t>
  </si>
  <si>
    <t>Avstralsko drevo vetrnica</t>
  </si>
  <si>
    <t>Australský větrník strom</t>
  </si>
  <si>
    <t>Avustralya fırıldak ağacı</t>
  </si>
  <si>
    <t>Ausztrál szélkerék fa</t>
  </si>
  <si>
    <t>съсънка</t>
  </si>
  <si>
    <t>Soldug</t>
  </si>
  <si>
    <t>Päikesekaste</t>
  </si>
  <si>
    <t>Auringonkukka</t>
  </si>
  <si>
    <t>ηλιοβασίλεμα</t>
  </si>
  <si>
    <t>Drúcht</t>
  </si>
  <si>
    <t>Sóldögg</t>
  </si>
  <si>
    <t>アフリカナガバノモウセンゴケ</t>
  </si>
  <si>
    <t>Muholovka</t>
  </si>
  <si>
    <t>Saulīte</t>
  </si>
  <si>
    <t>Saulėgrąža</t>
  </si>
  <si>
    <t>Soldugg</t>
  </si>
  <si>
    <t>Rosička</t>
  </si>
  <si>
    <t>Rosika</t>
  </si>
  <si>
    <t>Rosnatka</t>
  </si>
  <si>
    <t>Gün batımı</t>
  </si>
  <si>
    <t>Harmatfű</t>
  </si>
  <si>
    <t>кана / кана растение</t>
  </si>
  <si>
    <t>Kande / kandeplante</t>
  </si>
  <si>
    <t>Kann / kann taim</t>
  </si>
  <si>
    <t>Kannu / kannukasvi</t>
  </si>
  <si>
    <t>στάμνα / στάμνα φυτό</t>
  </si>
  <si>
    <t>Planda pitcher / pitcher</t>
  </si>
  <si>
    <t>Könnu / könnu planta</t>
  </si>
  <si>
    <t>サラセニア</t>
  </si>
  <si>
    <t>Vrč / vrč biljka</t>
  </si>
  <si>
    <t>Krūka / krūka augs</t>
  </si>
  <si>
    <t>Ąsotis / ąsočio augalas</t>
  </si>
  <si>
    <t>Pitcher / pitcher plant</t>
  </si>
  <si>
    <t>Mugge / muggeplante</t>
  </si>
  <si>
    <t>Jarro / planta de jarro</t>
  </si>
  <si>
    <t>Džbán / džbán</t>
  </si>
  <si>
    <t>Vrč / rastlina vrč</t>
  </si>
  <si>
    <t>Džbán / láčkovka</t>
  </si>
  <si>
    <t>Sürahi / sürahi bitki</t>
  </si>
  <si>
    <t>Kancsó / kancsó növény</t>
  </si>
  <si>
    <t>Венерина мухоловка</t>
  </si>
  <si>
    <t>Venus - Fluefælde</t>
  </si>
  <si>
    <t>Veenus – kärbsepüünis</t>
  </si>
  <si>
    <t>Kärpäsloukku</t>
  </si>
  <si>
    <t>Αφροδίτη - Μυγοπαγίδα</t>
  </si>
  <si>
    <t>Véineas - Flytrap</t>
  </si>
  <si>
    <t>Venus - Flugugildra</t>
  </si>
  <si>
    <t>ハエトリグサ</t>
  </si>
  <si>
    <t>Venerina muholovka</t>
  </si>
  <si>
    <t>Venera - Mušu slazds</t>
  </si>
  <si>
    <t>Venera – musių gaudyklė</t>
  </si>
  <si>
    <t>Venere - Flytrap</t>
  </si>
  <si>
    <t>Venusfluefanger</t>
  </si>
  <si>
    <t>Planta carnívora</t>
  </si>
  <si>
    <t>Venuša - mucholapka</t>
  </si>
  <si>
    <t>Venera - muholovka</t>
  </si>
  <si>
    <t>Mucholapka</t>
  </si>
  <si>
    <t>Venüs - Sinekkapan</t>
  </si>
  <si>
    <t>Vénusz légycsapója</t>
  </si>
  <si>
    <t>Кръглолистна росянка</t>
  </si>
  <si>
    <t>Rundbladet soldug</t>
  </si>
  <si>
    <t>Ümarlehine päikesepuu</t>
  </si>
  <si>
    <t>Pyöreälehtinen auringonkukka</t>
  </si>
  <si>
    <t>Στρογγυλόφυλλο λιακάδα</t>
  </si>
  <si>
    <t>Drúcht chruinn-leaved</t>
  </si>
  <si>
    <t>Hringblaða sóldögg</t>
  </si>
  <si>
    <t>モウセンゴケ</t>
  </si>
  <si>
    <t>Okruglolisna rosika</t>
  </si>
  <si>
    <t>Apaļlapu saulīte</t>
  </si>
  <si>
    <t>Apvalialapė saulašarė</t>
  </si>
  <si>
    <t>Sundew bil-weraq tond</t>
  </si>
  <si>
    <t>Rundbladet soldugg</t>
  </si>
  <si>
    <t>Drosera de folhas redondas</t>
  </si>
  <si>
    <t>Rosička okrúhlolistá</t>
  </si>
  <si>
    <t>Okroglolistna rosika</t>
  </si>
  <si>
    <t>Rosnatka okrouhlolistá</t>
  </si>
  <si>
    <t>Yuvarlak yapraklı gün batımı</t>
  </si>
  <si>
    <t>Kerek levelű napharmat</t>
  </si>
  <si>
    <t>Крайбрежна секвоя</t>
  </si>
  <si>
    <t>Kystnære Sequoia</t>
  </si>
  <si>
    <t>Ranniku sekvoia</t>
  </si>
  <si>
    <t>Rannikkosequoia</t>
  </si>
  <si>
    <t>Παράκτια Σεκόγια</t>
  </si>
  <si>
    <t>Sequoia Cósta</t>
  </si>
  <si>
    <t>Strand Sequoia</t>
  </si>
  <si>
    <t>Primorska sekvoja</t>
  </si>
  <si>
    <t>Piekrastes sekvoja</t>
  </si>
  <si>
    <t>Pakrantės sekvoja</t>
  </si>
  <si>
    <t>Sequoia Kostali</t>
  </si>
  <si>
    <t>Kystsequoia</t>
  </si>
  <si>
    <t>Sequóia Costeira</t>
  </si>
  <si>
    <t>Pobrežná Sequoia</t>
  </si>
  <si>
    <t>Obalna sekvoja</t>
  </si>
  <si>
    <t>Pobřežní Sequoia</t>
  </si>
  <si>
    <t>Kıyı Sekoyası</t>
  </si>
  <si>
    <t>Tengerparti Sequoia</t>
  </si>
  <si>
    <t>Африканско лале дърво</t>
  </si>
  <si>
    <t>Afrikansk tulipantræ</t>
  </si>
  <si>
    <t>Aafrika tulbipuu</t>
  </si>
  <si>
    <t>Afrikkalainen tulppaanipuu</t>
  </si>
  <si>
    <t>Αφρικανική τουλίπα</t>
  </si>
  <si>
    <t>Crann tiúilipí hAfraice</t>
  </si>
  <si>
    <t>Afrískt túlípanatré</t>
  </si>
  <si>
    <t>カエンボク</t>
  </si>
  <si>
    <t>Afričko drvo tulipana</t>
  </si>
  <si>
    <t>Āfrikas tulpju koks</t>
  </si>
  <si>
    <t>Afrikos tulpių medis</t>
  </si>
  <si>
    <t>Siġra tat-tulipani Afrikani</t>
  </si>
  <si>
    <t>Afrikansk Tulipan Tre</t>
  </si>
  <si>
    <t>Tulipa Africana</t>
  </si>
  <si>
    <t>Africký tulipánový strom</t>
  </si>
  <si>
    <t>Afriško tulipanovo drevo</t>
  </si>
  <si>
    <t>Afrika Lale Ağacı</t>
  </si>
  <si>
    <t>Afrikai tulipánfa</t>
  </si>
  <si>
    <t>маракуя</t>
  </si>
  <si>
    <t>Passionsfrugt</t>
  </si>
  <si>
    <t>Kannatusvilja</t>
  </si>
  <si>
    <t>Passion hedelmä</t>
  </si>
  <si>
    <t>φρούτο του πάθους</t>
  </si>
  <si>
    <t>Torthaí paisean</t>
  </si>
  <si>
    <t>Ástaraldin</t>
  </si>
  <si>
    <t>パッションフルーツ</t>
  </si>
  <si>
    <t>Marakuja</t>
  </si>
  <si>
    <t>Pasifloras augļi</t>
  </si>
  <si>
    <t>Pasifloros vaisius</t>
  </si>
  <si>
    <t>Frott tal-passjoni</t>
  </si>
  <si>
    <t>Pasjonsfrukt</t>
  </si>
  <si>
    <t>Maracujá</t>
  </si>
  <si>
    <t>Mučenka</t>
  </si>
  <si>
    <t>Pasijonka</t>
  </si>
  <si>
    <t>Çarkıfelek</t>
  </si>
  <si>
    <t>Първичен свят - секвоя</t>
  </si>
  <si>
    <t>Urverden - sequoia</t>
  </si>
  <si>
    <t>Ürgmaailm – sekvoia</t>
  </si>
  <si>
    <t>Alkuperäinen maailma - sekvoia</t>
  </si>
  <si>
    <t>Πρωτογενής κόσμος - σεκόγια</t>
  </si>
  <si>
    <t>Domhan primeval - sequoia</t>
  </si>
  <si>
    <t>Frumheimur - Sequoia</t>
  </si>
  <si>
    <t>メタセコイア</t>
  </si>
  <si>
    <t>Iskonski svijet - sekvoja</t>
  </si>
  <si>
    <t>Pirmpasaule - sekvoja</t>
  </si>
  <si>
    <t>Pirmykštis pasaulis – sekvoja</t>
  </si>
  <si>
    <t>Dinja primitiva - sequoia</t>
  </si>
  <si>
    <t>Mundo primitivo - sequóia</t>
  </si>
  <si>
    <t>Praveký svet - sekvoja</t>
  </si>
  <si>
    <t>Prasvet - sekvoja</t>
  </si>
  <si>
    <t>Pravěký svět - sekvoje</t>
  </si>
  <si>
    <t>İlkel dünya - sekoya</t>
  </si>
  <si>
    <t>Ősvilág - sequoia</t>
  </si>
  <si>
    <t>джинджифилово дърво</t>
  </si>
  <si>
    <t>Honningkage træ</t>
  </si>
  <si>
    <t>Piparkoogipuu</t>
  </si>
  <si>
    <t>Piparkakkupuu</t>
  </si>
  <si>
    <t>δέντρο μελόψωμο</t>
  </si>
  <si>
    <t>Crann sinséir</t>
  </si>
  <si>
    <t>Piparkökutré</t>
  </si>
  <si>
    <t>桂</t>
  </si>
  <si>
    <t>Stablo medenjaka</t>
  </si>
  <si>
    <t>Piparkūku koks</t>
  </si>
  <si>
    <t>Meduolių medis</t>
  </si>
  <si>
    <t>Siġra tal-ġinġer</t>
  </si>
  <si>
    <t>Pepperkake tre</t>
  </si>
  <si>
    <t>Árvore de gengibre</t>
  </si>
  <si>
    <t>Perníkový stromček</t>
  </si>
  <si>
    <t>Medenjakovo drevo</t>
  </si>
  <si>
    <t>Perníkový strom</t>
  </si>
  <si>
    <t>Zencefilli kurabiye ağacı</t>
  </si>
  <si>
    <t>Mézeskalácsfa</t>
  </si>
  <si>
    <t>Джошуа Трий</t>
  </si>
  <si>
    <t>Joshua træ</t>
  </si>
  <si>
    <t>Joshua puu</t>
  </si>
  <si>
    <t>Joshua Crann</t>
  </si>
  <si>
    <t>ジョシュア・ツリー</t>
  </si>
  <si>
    <t>Džošua koks</t>
  </si>
  <si>
    <t>Joshua medis</t>
  </si>
  <si>
    <t>Árvore de josué</t>
  </si>
  <si>
    <t>Yeşu Ağacı</t>
  </si>
  <si>
    <t>Средиземноморски бор</t>
  </si>
  <si>
    <t>Middelhavsfyr</t>
  </si>
  <si>
    <t>Vahemere mänd</t>
  </si>
  <si>
    <t>Välimeren mänty</t>
  </si>
  <si>
    <t>Μεσογειακό πεύκο</t>
  </si>
  <si>
    <t>Péine Meánmhara</t>
  </si>
  <si>
    <t>Miðjarðarhafsfura</t>
  </si>
  <si>
    <t>イタリアカサマツ</t>
  </si>
  <si>
    <t>Sredozemni bor</t>
  </si>
  <si>
    <t>Vidusjūras priede</t>
  </si>
  <si>
    <t>Viduržemio jūros pušis</t>
  </si>
  <si>
    <t>Arżnu tal-Mediterran</t>
  </si>
  <si>
    <t>Middelhavsfuru</t>
  </si>
  <si>
    <t>Pinheiro mediterrâneo</t>
  </si>
  <si>
    <t>Stredomorská borovica</t>
  </si>
  <si>
    <t>Sredozemski bor</t>
  </si>
  <si>
    <t>Středomořská borovice</t>
  </si>
  <si>
    <t>Akdeniz çamı</t>
  </si>
  <si>
    <t>Mediterrán fenyő</t>
  </si>
  <si>
    <t>кенгуру дърво</t>
  </si>
  <si>
    <t>Kænguru træ</t>
  </si>
  <si>
    <t>Kängurupuu</t>
  </si>
  <si>
    <t>Kenguru puu</t>
  </si>
  <si>
    <t>δέντρο καγκουρό</t>
  </si>
  <si>
    <t>Crann cangarú</t>
  </si>
  <si>
    <t>Kengúrutré</t>
  </si>
  <si>
    <t>トクサバモクマオウ</t>
  </si>
  <si>
    <t>Stablo klokana</t>
  </si>
  <si>
    <t>Ķenguru koks</t>
  </si>
  <si>
    <t>Kengūros medis</t>
  </si>
  <si>
    <t>Siġra tal-kangaroo</t>
  </si>
  <si>
    <t>Kengurutre</t>
  </si>
  <si>
    <t>Árvore canguru</t>
  </si>
  <si>
    <t>Klokan strom</t>
  </si>
  <si>
    <t>Kengurujevo drevo</t>
  </si>
  <si>
    <t>Kanguru ağacı</t>
  </si>
  <si>
    <t>Kengurufa</t>
  </si>
  <si>
    <t>призрачно растение</t>
  </si>
  <si>
    <t>Spøgelsesplante</t>
  </si>
  <si>
    <t>Kummitus taim</t>
  </si>
  <si>
    <t>Aave kasvi</t>
  </si>
  <si>
    <t>φυτό φάντασμα</t>
  </si>
  <si>
    <t>Planda taibhse</t>
  </si>
  <si>
    <t>Draugaplanta</t>
  </si>
  <si>
    <t>アリストロキア</t>
  </si>
  <si>
    <t>Biljka duhova</t>
  </si>
  <si>
    <t>Spoku augs</t>
  </si>
  <si>
    <t>Augalas vaiduoklis</t>
  </si>
  <si>
    <t>Pjanta ghost</t>
  </si>
  <si>
    <t>Spøkelsesplante</t>
  </si>
  <si>
    <t>Planta fantasma</t>
  </si>
  <si>
    <t>Duchovná rastlina</t>
  </si>
  <si>
    <t>Rastlina duhov</t>
  </si>
  <si>
    <t>Duch rostlina</t>
  </si>
  <si>
    <t>Hayalet bitki</t>
  </si>
  <si>
    <t>Szellem növény</t>
  </si>
  <si>
    <t>моринга</t>
  </si>
  <si>
    <t>moringa</t>
  </si>
  <si>
    <t>西洋ワサビ</t>
  </si>
  <si>
    <t>Австралийско чаено дърво</t>
  </si>
  <si>
    <t>Australsk tetræ</t>
  </si>
  <si>
    <t>Austraalia teepuu</t>
  </si>
  <si>
    <t>Australian teepuu</t>
  </si>
  <si>
    <t>Αυστραλιανό τεϊόδεντρο</t>
  </si>
  <si>
    <t>Crann tae na hAstráile</t>
  </si>
  <si>
    <t>Ástralskt tetré</t>
  </si>
  <si>
    <t>ティーツリー</t>
  </si>
  <si>
    <t>Australsko drvo čaja</t>
  </si>
  <si>
    <t>Austrālijas tējas koks</t>
  </si>
  <si>
    <t>Australijos arbatmedis</t>
  </si>
  <si>
    <t>Siġra tat-te Awstraljana</t>
  </si>
  <si>
    <t>Australsk tetre</t>
  </si>
  <si>
    <t>Árvore de chá australiana</t>
  </si>
  <si>
    <t>Austrálsky čajovník</t>
  </si>
  <si>
    <t>Avstralski čajevec</t>
  </si>
  <si>
    <t>Australský čajovník</t>
  </si>
  <si>
    <t>Avustralya çay ağacı</t>
  </si>
  <si>
    <t>Ausztrál teafa</t>
  </si>
  <si>
    <t>Евкалипт (бикостата)</t>
  </si>
  <si>
    <t>Eukalüpt (bicostata)</t>
  </si>
  <si>
    <t>Eukalyptus (bicostata)</t>
  </si>
  <si>
    <t>Ευκάλυπτος (bicostata)</t>
  </si>
  <si>
    <t>Tröllatré (bicostata)</t>
  </si>
  <si>
    <t>ユーカリ</t>
  </si>
  <si>
    <t>Eukaliptus (bicostata)</t>
  </si>
  <si>
    <t>Eikalipts (bicostata)</t>
  </si>
  <si>
    <t>Eukaliptas (bicostata)</t>
  </si>
  <si>
    <t>Ewkaliptu (bicostata)</t>
  </si>
  <si>
    <t>Eucalipto (bicostata)</t>
  </si>
  <si>
    <t>Evkaliptus (bicostata)</t>
  </si>
  <si>
    <t>Okaliptüs (bicostata)</t>
  </si>
  <si>
    <t>Eukaliptusz (bicostata)</t>
  </si>
  <si>
    <t>Орхидея дърво</t>
  </si>
  <si>
    <t>Orkidé træ</t>
  </si>
  <si>
    <t>Orhideepuu</t>
  </si>
  <si>
    <t>Orkideapuu</t>
  </si>
  <si>
    <t>Ορχιδέα</t>
  </si>
  <si>
    <t>Crann Magairlín</t>
  </si>
  <si>
    <t>Orchid tré</t>
  </si>
  <si>
    <t>フイリソシンカ</t>
  </si>
  <si>
    <t>Drvo orhideja</t>
  </si>
  <si>
    <t>Orhideju koks</t>
  </si>
  <si>
    <t>Orchidėjų medis</t>
  </si>
  <si>
    <t>Siġra tal-Orkidej</t>
  </si>
  <si>
    <t>Orkidé tre</t>
  </si>
  <si>
    <t>Árvore orquídea</t>
  </si>
  <si>
    <t>Orchideový strom</t>
  </si>
  <si>
    <t>Drevo orhidej</t>
  </si>
  <si>
    <t>Orchidej strom</t>
  </si>
  <si>
    <t>Orkide ağacı</t>
  </si>
  <si>
    <t>Orchidea fa</t>
  </si>
  <si>
    <t>Африканска лилия/любовно дърво</t>
  </si>
  <si>
    <t>Afrikansk lilje / kærlighedstræ</t>
  </si>
  <si>
    <t>Aafrika liilia / armastuspuu</t>
  </si>
  <si>
    <t>Afrikkalainen lilja / rakkauspuu</t>
  </si>
  <si>
    <t>Αφρικανικός κρίνος / δέντρο αγάπης</t>
  </si>
  <si>
    <t>Lile na hAfraice / crann grá</t>
  </si>
  <si>
    <t>Afrísk lilja / ástartré</t>
  </si>
  <si>
    <t>アガパンサス</t>
  </si>
  <si>
    <t>Afrički ljiljan / drvo ljubavi</t>
  </si>
  <si>
    <t>Āfrikas lilija / mīlas koks</t>
  </si>
  <si>
    <t>Afrikos lelija / meilės medis</t>
  </si>
  <si>
    <t>Ġilju Afrikan / siġra tal-imħabba</t>
  </si>
  <si>
    <t>Afrikansk lilje / kjærlighetstre</t>
  </si>
  <si>
    <t>Lírio africano/árvore do amor</t>
  </si>
  <si>
    <t>Africká ľalia / strom lásky</t>
  </si>
  <si>
    <t>Afriška lilija / drevo ljubezni</t>
  </si>
  <si>
    <t>Africká lilie / strom lásky</t>
  </si>
  <si>
    <t>Afrika zambağı / aşk ağacı</t>
  </si>
  <si>
    <t>Afrikai liliom / szerelem fa</t>
  </si>
  <si>
    <t>Сняг - Евкалипт</t>
  </si>
  <si>
    <t>Sne - Eukalyptus</t>
  </si>
  <si>
    <t>Lumi - eukalüpt</t>
  </si>
  <si>
    <t>Lumi - eukalyptus</t>
  </si>
  <si>
    <t>Χιόνι - Ευκάλυπτος</t>
  </si>
  <si>
    <t>Sneachta - Eucalyptus</t>
  </si>
  <si>
    <t>Snjór - Tröllatré</t>
  </si>
  <si>
    <t>ユーカリ　パーシフォラ</t>
  </si>
  <si>
    <t>Snijeg - Eukaliptus</t>
  </si>
  <si>
    <t>Sniegs - eikalipts</t>
  </si>
  <si>
    <t>Sniegas – eukaliptas</t>
  </si>
  <si>
    <t>Snow - Ewkaliptu</t>
  </si>
  <si>
    <t>Snø - Eucalyptus</t>
  </si>
  <si>
    <t>Neve - Eucalipto</t>
  </si>
  <si>
    <t>Sneh - eukalyptus</t>
  </si>
  <si>
    <t>Sneg - evkaliptus</t>
  </si>
  <si>
    <t>Sníh - eukalyptus</t>
  </si>
  <si>
    <t>Kar - Okaliptüs</t>
  </si>
  <si>
    <t>Hó - Eukaliptusz</t>
  </si>
  <si>
    <t>Дарджилинг - банан</t>
  </si>
  <si>
    <t>Darjeeling – banaan</t>
  </si>
  <si>
    <t>Darjeeling - banaani</t>
  </si>
  <si>
    <t>Darjeeling - Μπανάνα</t>
  </si>
  <si>
    <t>Darjeeling - Banana</t>
  </si>
  <si>
    <t>Darjeeling - Banani</t>
  </si>
  <si>
    <t>ダージリンバナナ</t>
  </si>
  <si>
    <t>Dardžilinga - banāns</t>
  </si>
  <si>
    <t>Dardžilingas – bananas</t>
  </si>
  <si>
    <t>Darjeeling – banán</t>
  </si>
  <si>
    <t>Darjeeling - banana</t>
  </si>
  <si>
    <t>Darjeeling - Muz</t>
  </si>
  <si>
    <t>златен бор</t>
  </si>
  <si>
    <t>Guldfyr</t>
  </si>
  <si>
    <t>Kuldne mänd</t>
  </si>
  <si>
    <t>Kultainen mänty</t>
  </si>
  <si>
    <t>χρυσό πεύκο</t>
  </si>
  <si>
    <t>Péine óir</t>
  </si>
  <si>
    <t>Gullfura</t>
  </si>
  <si>
    <t>ポンデローサマツ</t>
  </si>
  <si>
    <t>Zlatni bor</t>
  </si>
  <si>
    <t>Zelta priede</t>
  </si>
  <si>
    <t>Auksinė pušis</t>
  </si>
  <si>
    <t>Arżnu tad-deheb</t>
  </si>
  <si>
    <t>Gullfuru</t>
  </si>
  <si>
    <t>Pinheiro dourado</t>
  </si>
  <si>
    <t>Zlatá borovica</t>
  </si>
  <si>
    <t>Zlati bor</t>
  </si>
  <si>
    <t>Zlatá borovice</t>
  </si>
  <si>
    <t>Altın çam</t>
  </si>
  <si>
    <t>Arany fenyő</t>
  </si>
  <si>
    <t>Червен ветриловиден клен</t>
  </si>
  <si>
    <t>Rød vifte ahorn</t>
  </si>
  <si>
    <t>Punane lehvikvaher</t>
  </si>
  <si>
    <t>Punainen tuuletinvaahtera</t>
  </si>
  <si>
    <t>Κόκκινος ανεμιστήρας σφενδάμου</t>
  </si>
  <si>
    <t>Maple lucht leanúna dearg</t>
  </si>
  <si>
    <t>Rauður viftu hlynur</t>
  </si>
  <si>
    <t>イロハモミジ</t>
  </si>
  <si>
    <t>Crveni lepezasti javor</t>
  </si>
  <si>
    <t>Sarkanā vēdekļa kļava</t>
  </si>
  <si>
    <t>Raudonas vėduoklinis klevas</t>
  </si>
  <si>
    <t>Aġġru tal-fann aħmar</t>
  </si>
  <si>
    <t>Rød viftelønn</t>
  </si>
  <si>
    <t>Bordo vermelho</t>
  </si>
  <si>
    <t>Červený vejár javor</t>
  </si>
  <si>
    <t>Rdeči pahljačasti javor</t>
  </si>
  <si>
    <t>Červený vějířový javor</t>
  </si>
  <si>
    <t>Kırmızı yelpaze akçaağaç</t>
  </si>
  <si>
    <t>Vörös legyező juhar</t>
  </si>
  <si>
    <t>Африканска гигантска тиква</t>
  </si>
  <si>
    <t>Afrikansk kæmpegræskar</t>
  </si>
  <si>
    <t>Aafrika hiidkõrvits</t>
  </si>
  <si>
    <t>Afrikkalainen jättiläiskurpitsa</t>
  </si>
  <si>
    <t>Αφρικανική γιγάντια κολοκύθα</t>
  </si>
  <si>
    <t>Gourd ollmhór Afracach</t>
  </si>
  <si>
    <t>Afrískt risagrautur</t>
  </si>
  <si>
    <t>zucca a bottiglia</t>
  </si>
  <si>
    <t>ユウガオ</t>
  </si>
  <si>
    <t>Afrička divovska tikva</t>
  </si>
  <si>
    <t>Āfrikas milzu ķirbis</t>
  </si>
  <si>
    <t>Afrikos milžiniškas moliūgas</t>
  </si>
  <si>
    <t>Qargħa ġgant Afrikana</t>
  </si>
  <si>
    <t>Afrikansk kjempegresskar</t>
  </si>
  <si>
    <t>Cabaça gigante africana</t>
  </si>
  <si>
    <t>Africká obrovská tekvica</t>
  </si>
  <si>
    <t>Afriška buča velikanka</t>
  </si>
  <si>
    <t>Africká obří tykev</t>
  </si>
  <si>
    <t>Afrika dev kabak</t>
  </si>
  <si>
    <t>Afrikai óriástök</t>
  </si>
  <si>
    <t>звънче дърво</t>
  </si>
  <si>
    <t>Blåklokke træ</t>
  </si>
  <si>
    <t>Sinililli puu</t>
  </si>
  <si>
    <t>Sinikello puu</t>
  </si>
  <si>
    <t>δέντρο μπλε καμπάνας</t>
  </si>
  <si>
    <t>Crann cloigtheach</t>
  </si>
  <si>
    <t>Bláklukkutré</t>
  </si>
  <si>
    <t>桐</t>
  </si>
  <si>
    <t>Stablo zvončića</t>
  </si>
  <si>
    <t>Zilo zvaniņu koks</t>
  </si>
  <si>
    <t>Varpelio medis</t>
  </si>
  <si>
    <t>Siġra bluebell</t>
  </si>
  <si>
    <t>Blåklokketre</t>
  </si>
  <si>
    <t>Árvore de campainha</t>
  </si>
  <si>
    <t>Zvonček strom</t>
  </si>
  <si>
    <t>Zvonček</t>
  </si>
  <si>
    <t>Zvonek strom</t>
  </si>
  <si>
    <t>Çan ağacı</t>
  </si>
  <si>
    <t>Harangvirág fa</t>
  </si>
  <si>
    <t>цвете прилеп</t>
  </si>
  <si>
    <t>Flagermus blomst</t>
  </si>
  <si>
    <t>Nahkhiir lill</t>
  </si>
  <si>
    <t>Lepakko kukka</t>
  </si>
  <si>
    <t>λουλούδι νυχτερίδας</t>
  </si>
  <si>
    <t>Bláth ialtóg</t>
  </si>
  <si>
    <t>Leðurblóm</t>
  </si>
  <si>
    <t>黒花田代芋</t>
  </si>
  <si>
    <t>Šišmiš cvijet</t>
  </si>
  <si>
    <t>Sikspārņu zieds</t>
  </si>
  <si>
    <t>Šikšnosparnio gėlė</t>
  </si>
  <si>
    <t>Fjura tal-friefet il-lejl</t>
  </si>
  <si>
    <t>Flaggermus blomst</t>
  </si>
  <si>
    <t>Flor de morcego</t>
  </si>
  <si>
    <t>Kvet netopiera</t>
  </si>
  <si>
    <t>Cvet netopirja</t>
  </si>
  <si>
    <t>Netopýří květina</t>
  </si>
  <si>
    <t>Yarasa çiçeği</t>
  </si>
  <si>
    <t>Denevér virág</t>
  </si>
  <si>
    <t>бял бор</t>
  </si>
  <si>
    <t>Hvid fyr</t>
  </si>
  <si>
    <t>Valge mänd</t>
  </si>
  <si>
    <t>Valkoinen mänty</t>
  </si>
  <si>
    <t>λευκό πεύκο</t>
  </si>
  <si>
    <t>Péine bán</t>
  </si>
  <si>
    <t>Hvít fura</t>
  </si>
  <si>
    <t>五葉松</t>
  </si>
  <si>
    <t>Bijeli bor</t>
  </si>
  <si>
    <t>Baltā priede</t>
  </si>
  <si>
    <t>Balta pušis</t>
  </si>
  <si>
    <t>Arżnu abjad</t>
  </si>
  <si>
    <t>Hvit furu</t>
  </si>
  <si>
    <t>Pinho branco</t>
  </si>
  <si>
    <t>Biela borovica</t>
  </si>
  <si>
    <t>Beli bor</t>
  </si>
  <si>
    <t>Bílá borovice</t>
  </si>
  <si>
    <t>Beyaz çam</t>
  </si>
  <si>
    <t>Fehér fenyő</t>
  </si>
  <si>
    <t>Бенгалски удушвач фиг</t>
  </si>
  <si>
    <t>Bengalsk kvæler fig</t>
  </si>
  <si>
    <t>Bengali kägistaja joon</t>
  </si>
  <si>
    <t>Bengalin kuristaja kuva</t>
  </si>
  <si>
    <t>Βεγγάλης στραγγαλιστής σύκο</t>
  </si>
  <si>
    <t>Strangler Bengal fig</t>
  </si>
  <si>
    <t>Bengalskur kyrkjumynd</t>
  </si>
  <si>
    <t>ベンガルボダイジュ</t>
  </si>
  <si>
    <t>Bengalski davitelj fig</t>
  </si>
  <si>
    <t>Bengālijas žņaugšanas att</t>
  </si>
  <si>
    <t>Bengalijos smaugtuvas pav</t>
  </si>
  <si>
    <t>Bengal strangler fig</t>
  </si>
  <si>
    <t>Figo estrangulador de bengala</t>
  </si>
  <si>
    <t>Bengálsky škrtič obr</t>
  </si>
  <si>
    <t>Bengalski davilec fig</t>
  </si>
  <si>
    <t>Bengálský škrtič obr</t>
  </si>
  <si>
    <t>Bengal boğan incir</t>
  </si>
  <si>
    <t>Bengáli fojtogató fig</t>
  </si>
  <si>
    <t>Червило - храст</t>
  </si>
  <si>
    <t>Læbestift - busk</t>
  </si>
  <si>
    <t>Huulepulk - põõsas</t>
  </si>
  <si>
    <t>Huulipuna - pensas</t>
  </si>
  <si>
    <t>Κραγιόν - θάμνος</t>
  </si>
  <si>
    <t>Lipstick - tor</t>
  </si>
  <si>
    <t>Varalitur - runni</t>
  </si>
  <si>
    <t>紅の木</t>
  </si>
  <si>
    <t>Ruž za usne - grm</t>
  </si>
  <si>
    <t>Lūpu krāsa - krūms</t>
  </si>
  <si>
    <t>Lūpų dažai - krūmas</t>
  </si>
  <si>
    <t>Lipstick - arbuxxell</t>
  </si>
  <si>
    <t>Leppestift - busk</t>
  </si>
  <si>
    <t>Batom - arbusto</t>
  </si>
  <si>
    <t>Rúž - krík</t>
  </si>
  <si>
    <t>Šminka - grm</t>
  </si>
  <si>
    <t>Rtěnka - keř</t>
  </si>
  <si>
    <t>Ruj - çalı</t>
  </si>
  <si>
    <t>Rúzs - cserje</t>
  </si>
  <si>
    <t>Голям живовляк</t>
  </si>
  <si>
    <t>Stor plantain</t>
  </si>
  <si>
    <t>Suur jahubanaan</t>
  </si>
  <si>
    <t>Iso jauhobanaani</t>
  </si>
  <si>
    <t>Μεγάλο πλατανό</t>
  </si>
  <si>
    <t>Slánlus mór</t>
  </si>
  <si>
    <t>Stór grisja</t>
  </si>
  <si>
    <t>コモンバナナ</t>
  </si>
  <si>
    <t>Veliki trputac</t>
  </si>
  <si>
    <t>Lielais ceļmallapa</t>
  </si>
  <si>
    <t>Didysis gyslotis</t>
  </si>
  <si>
    <t>Pjantaġġini kbar</t>
  </si>
  <si>
    <t>Grande banana</t>
  </si>
  <si>
    <t>Plantain veľký</t>
  </si>
  <si>
    <t>Veliki trpotec</t>
  </si>
  <si>
    <t>Jitrocel velký</t>
  </si>
  <si>
    <t>Büyük muz</t>
  </si>
  <si>
    <t>Nagy útifű</t>
  </si>
  <si>
    <t>Азиатски цветя - дрян</t>
  </si>
  <si>
    <t>Asiatiske blomster - Kornel</t>
  </si>
  <si>
    <t>Aasia lilled - koerapuu</t>
  </si>
  <si>
    <t>Aasialaiset kukat - koiranpuu</t>
  </si>
  <si>
    <t>Ασιατικά λουλούδια - Dogwood</t>
  </si>
  <si>
    <t>Bláthanna Asiatic - Dogwood</t>
  </si>
  <si>
    <t>Asísk blóm - Dogwood</t>
  </si>
  <si>
    <t>ハナミズキ</t>
  </si>
  <si>
    <t>Azijsko cvijeće - drijen</t>
  </si>
  <si>
    <t>Āzijas ziedi - kizils</t>
  </si>
  <si>
    <t>Azijos gėlės - sedula</t>
  </si>
  <si>
    <t>Fjuri Asjatiċi - Dogwood</t>
  </si>
  <si>
    <t>Asiatiske blomster - Dogwood</t>
  </si>
  <si>
    <t>Flores Asiáticas - Dogwood</t>
  </si>
  <si>
    <t>Ázijské kvety - drieň obyčajný</t>
  </si>
  <si>
    <t>Azijske rože - dren</t>
  </si>
  <si>
    <t>Asijské květiny - Dřín</t>
  </si>
  <si>
    <t>Asya Çiçekleri - Kızılcık</t>
  </si>
  <si>
    <t>Ázsiai virágok - Dogwood</t>
  </si>
  <si>
    <t>Гигант - цвете пеперуда</t>
  </si>
  <si>
    <t>Kæmpe - sommerfugleblomst</t>
  </si>
  <si>
    <t>Hiiglane - liblikas lill</t>
  </si>
  <si>
    <t>Giant - perhonen kukka</t>
  </si>
  <si>
    <t>Γίγαντας - λουλούδι πεταλούδας</t>
  </si>
  <si>
    <t>Giant - bláth féileacán</t>
  </si>
  <si>
    <t>Risastór - fiðrildablóm</t>
  </si>
  <si>
    <t>キバナシュクシャ</t>
  </si>
  <si>
    <t>Giant - cvijet leptira</t>
  </si>
  <si>
    <t>Milzu - tauriņa zieds</t>
  </si>
  <si>
    <t>Milžiniška – drugelio gėlė</t>
  </si>
  <si>
    <t>Ġgant - fjura tal-farfett</t>
  </si>
  <si>
    <t>Kjempe - sommerfuglblomst</t>
  </si>
  <si>
    <t>Gigante - flor de borboleta</t>
  </si>
  <si>
    <t>Obrie - motýľový kvet</t>
  </si>
  <si>
    <t>Giant - cvet metulja</t>
  </si>
  <si>
    <t>Obří - motýl květina</t>
  </si>
  <si>
    <t>Dev - kelebek çiçeği</t>
  </si>
  <si>
    <t>Óriás - pillangó virág</t>
  </si>
  <si>
    <t>Черна черница</t>
  </si>
  <si>
    <t>Sort morbærtræ</t>
  </si>
  <si>
    <t>Must mooruspuu</t>
  </si>
  <si>
    <t>Musta mulperipuu</t>
  </si>
  <si>
    <t>Μαύρη μουριά</t>
  </si>
  <si>
    <t>Crann mulberry dubh</t>
  </si>
  <si>
    <t>Svart mórberjatré</t>
  </si>
  <si>
    <t>クロミグワ</t>
  </si>
  <si>
    <t>Stablo crnog duda</t>
  </si>
  <si>
    <t>Melnais zīdkoks</t>
  </si>
  <si>
    <t>Juodasis šilkmedis</t>
  </si>
  <si>
    <t>Siġra taċ-ċawsli sewda</t>
  </si>
  <si>
    <t>Svart morbærtre</t>
  </si>
  <si>
    <t>Amoreira negra</t>
  </si>
  <si>
    <t>Strom moruše čiernej</t>
  </si>
  <si>
    <t>Črna murva</t>
  </si>
  <si>
    <t>Morušovník černý</t>
  </si>
  <si>
    <t>Kara dut ağacı</t>
  </si>
  <si>
    <t>Fekete eperfa</t>
  </si>
  <si>
    <t>Ливан - Кедър</t>
  </si>
  <si>
    <t>Liibanon - seeder</t>
  </si>
  <si>
    <t>Libanon - setri</t>
  </si>
  <si>
    <t>Λίβανος - Κέδρος</t>
  </si>
  <si>
    <t>Liobáin - Cedar</t>
  </si>
  <si>
    <t>Líbanon - Cedar</t>
  </si>
  <si>
    <t>レバノン杉</t>
  </si>
  <si>
    <t>Libanon - Cedar</t>
  </si>
  <si>
    <t>Libāna - Ciedrs</t>
  </si>
  <si>
    <t>Libanas – kedras</t>
  </si>
  <si>
    <t>Il-Libanu - Ċedru</t>
  </si>
  <si>
    <t>Líbano - Cedro</t>
  </si>
  <si>
    <t>Libanon - céder</t>
  </si>
  <si>
    <t>Libanon - cedra</t>
  </si>
  <si>
    <t>Libanon - Cedr</t>
  </si>
  <si>
    <t>Lübnan - Sedir</t>
  </si>
  <si>
    <t>Libanon - Cédrus</t>
  </si>
  <si>
    <t>Жълто орхидеево дърво</t>
  </si>
  <si>
    <t>Gul orkidé træ</t>
  </si>
  <si>
    <t>Kollane orhideepuu</t>
  </si>
  <si>
    <t>Keltainen orkideapuu</t>
  </si>
  <si>
    <t>Κίτρινο δέντρο ορχιδέας</t>
  </si>
  <si>
    <t>Crann magairlín buí</t>
  </si>
  <si>
    <t>Gult brönugrös tré</t>
  </si>
  <si>
    <t>バウヒニア</t>
  </si>
  <si>
    <t>Stablo žute orhideje</t>
  </si>
  <si>
    <t>Dzeltens orhidejas koks</t>
  </si>
  <si>
    <t>Geltonas orchidėjų medis</t>
  </si>
  <si>
    <t>Siġra tal-orkidej isfar</t>
  </si>
  <si>
    <t>Gult orkide-tre</t>
  </si>
  <si>
    <t>Árvore de orquídea amarela</t>
  </si>
  <si>
    <t>Žltý strom orchidey</t>
  </si>
  <si>
    <t>Drevo rumene orhideje</t>
  </si>
  <si>
    <t>Žlutá orchidej strom</t>
  </si>
  <si>
    <t>Sarı orkide ağacı</t>
  </si>
  <si>
    <t>Sárga orchidea fa</t>
  </si>
  <si>
    <t>Издръжлив паунов храст</t>
  </si>
  <si>
    <t>Hårdfør påfuglebusk</t>
  </si>
  <si>
    <t>Vastupidav paabulinnupõõsas</t>
  </si>
  <si>
    <t>Hardy riikinkukon pensas</t>
  </si>
  <si>
    <t>Ανθεκτικό θάμνο παγωνιού</t>
  </si>
  <si>
    <t>Tor peacock Hardy</t>
  </si>
  <si>
    <t>Harðgerður páfuglarunnur</t>
  </si>
  <si>
    <t>ピーコックフラワー</t>
  </si>
  <si>
    <t>Otporni paunov grm</t>
  </si>
  <si>
    <t>Izturīgs pāvu krūms</t>
  </si>
  <si>
    <t>Tvirtas povo krūmas</t>
  </si>
  <si>
    <t>Arbuxxell tal-pagun li jifilħu</t>
  </si>
  <si>
    <t>Hardfør påfuglbusk</t>
  </si>
  <si>
    <t>Arbusto de pavão resistente</t>
  </si>
  <si>
    <t>Odolný ker páva</t>
  </si>
  <si>
    <t>Odporni pavji grm</t>
  </si>
  <si>
    <t>Odolný paví keř</t>
  </si>
  <si>
    <t>Hardy tavus kuşu çalısı</t>
  </si>
  <si>
    <t>Hardy páva bokor</t>
  </si>
  <si>
    <t>подправка лаврово дърво</t>
  </si>
  <si>
    <t>Krydderi laurbærtræ</t>
  </si>
  <si>
    <t>Vürtsi loorberipuu</t>
  </si>
  <si>
    <t>Maustelaakeripuu</t>
  </si>
  <si>
    <t>μπαχαρικό δέντρο δάφνης</t>
  </si>
  <si>
    <t>Crann labhrais spíosra</t>
  </si>
  <si>
    <t>Krydd lárviðartré</t>
  </si>
  <si>
    <t>月桂樹</t>
  </si>
  <si>
    <t>Začinsko stablo lovora</t>
  </si>
  <si>
    <t>Garšvielu lauru koks</t>
  </si>
  <si>
    <t>Prieskonių laurų medis</t>
  </si>
  <si>
    <t>Siġra tar-rand tal-ħwawar</t>
  </si>
  <si>
    <t>Krydder laurbærtre</t>
  </si>
  <si>
    <t>Louro de especiarias</t>
  </si>
  <si>
    <t>Korenie vavrínový strom</t>
  </si>
  <si>
    <t>Začimbno drevo lovorja</t>
  </si>
  <si>
    <t>Koření vavřínový strom</t>
  </si>
  <si>
    <t>Baharat defne ağacı</t>
  </si>
  <si>
    <t>Fűszer babérfa</t>
  </si>
  <si>
    <t>Син - Viper's Bugloss</t>
  </si>
  <si>
    <t>Blå - Viper's Bugloss</t>
  </si>
  <si>
    <t>Sinine - Viper's Bugloss</t>
  </si>
  <si>
    <t>Sininen - Viper's Bugloss</t>
  </si>
  <si>
    <t>Μπλε - Viper's Bugloss</t>
  </si>
  <si>
    <t>Gorm - Viper's Bugloss</t>
  </si>
  <si>
    <t>Blue - Viper's Bugloss</t>
  </si>
  <si>
    <t>エキウム　ファツオサ</t>
  </si>
  <si>
    <t>Plava - Viper's Bugloss</t>
  </si>
  <si>
    <t>Mėlyna - Viper's Bugloss</t>
  </si>
  <si>
    <t>Blu - Viper's Bugloss</t>
  </si>
  <si>
    <t>Azul - Viper's Bugloss</t>
  </si>
  <si>
    <t>Modrá - Viper's Bugloss</t>
  </si>
  <si>
    <t>Modra - Viper's Bugloss</t>
  </si>
  <si>
    <t>Mavi - Viper'ın Bugloss'u</t>
  </si>
  <si>
    <t>Kék - Viper's Bugloss</t>
  </si>
  <si>
    <t>Африканска глициния</t>
  </si>
  <si>
    <t>Afrikansk blåregn</t>
  </si>
  <si>
    <t>Aafrika wisteria</t>
  </si>
  <si>
    <t>Afrikkalainen wisteria</t>
  </si>
  <si>
    <t>Αφρικανική γουιστέρια</t>
  </si>
  <si>
    <t>Wisteria na hAfraice</t>
  </si>
  <si>
    <t>Afrísk vínberja</t>
  </si>
  <si>
    <t>アフリカ　フジ</t>
  </si>
  <si>
    <t>Afrička glicinija</t>
  </si>
  <si>
    <t>Āfrikas visterija</t>
  </si>
  <si>
    <t>Afrikos visterija</t>
  </si>
  <si>
    <t>Wisteria Afrikana</t>
  </si>
  <si>
    <t>Glicínias africanas</t>
  </si>
  <si>
    <t>Africká vistéria</t>
  </si>
  <si>
    <t>Afriška glicinija</t>
  </si>
  <si>
    <t>Africká vistárie</t>
  </si>
  <si>
    <t>Afrika salkımları</t>
  </si>
  <si>
    <t>Afrikai wisteria</t>
  </si>
  <si>
    <t>Бяла черница</t>
  </si>
  <si>
    <t>Hvidt morbærtræ</t>
  </si>
  <si>
    <t>Valge mooruspuu</t>
  </si>
  <si>
    <t>Valkoinen mulperipuu</t>
  </si>
  <si>
    <t>Λευκή μουριά</t>
  </si>
  <si>
    <t>Crann mulberry bán</t>
  </si>
  <si>
    <t>Hvítt mórberjatré</t>
  </si>
  <si>
    <t>クワ</t>
  </si>
  <si>
    <t>Stablo bijelog duda</t>
  </si>
  <si>
    <t>Baltais zīdkoks</t>
  </si>
  <si>
    <t>Baltasis šilkmedis</t>
  </si>
  <si>
    <t>Siġra taċ-ċawsli abjad</t>
  </si>
  <si>
    <t>Hvitt morbærtre</t>
  </si>
  <si>
    <t>Amoreira branca</t>
  </si>
  <si>
    <t>Biely strom moruše</t>
  </si>
  <si>
    <t>Bela murva</t>
  </si>
  <si>
    <t>Bílý strom moruše</t>
  </si>
  <si>
    <t>Beyaz dut ağacı</t>
  </si>
  <si>
    <t>Fehér eperfa</t>
  </si>
  <si>
    <t>Американска сладка дъвка</t>
  </si>
  <si>
    <t>Ameerika Sweetgum</t>
  </si>
  <si>
    <t>Amerikkalainen Sweetgum</t>
  </si>
  <si>
    <t>Sweetgum Meiriceánach</t>
  </si>
  <si>
    <t>モミジバフウ</t>
  </si>
  <si>
    <t>Američki Sweetgum</t>
  </si>
  <si>
    <t>Sweetgum Amerikana</t>
  </si>
  <si>
    <t>Chiclete americano</t>
  </si>
  <si>
    <t>Americká sladká guma</t>
  </si>
  <si>
    <t>Americká Sweetgum</t>
  </si>
  <si>
    <t>Amerikan sığla</t>
  </si>
  <si>
    <t>Amerikai Sweetgum</t>
  </si>
  <si>
    <t>Хималайски кедър</t>
  </si>
  <si>
    <t>Himalaya cedertræ</t>
  </si>
  <si>
    <t>Himaalaja seeder</t>
  </si>
  <si>
    <t>Himalajan setri</t>
  </si>
  <si>
    <t>Κέδρος Ιμαλαΐων</t>
  </si>
  <si>
    <t>Cedar Himalayan</t>
  </si>
  <si>
    <t>Himalaja sedrusviður</t>
  </si>
  <si>
    <t>ヒマラヤ杉</t>
  </si>
  <si>
    <t>Himalajski cedar</t>
  </si>
  <si>
    <t>Himalaju ciedrs</t>
  </si>
  <si>
    <t>Himalajų kedras</t>
  </si>
  <si>
    <t>Ċedru tal-Ħimalaja</t>
  </si>
  <si>
    <t>Himalaya sedertre</t>
  </si>
  <si>
    <t>Cedro do Himalaia</t>
  </si>
  <si>
    <t>Himalájsky céder</t>
  </si>
  <si>
    <t>Himalajska cedra</t>
  </si>
  <si>
    <t>Himalájský cedr</t>
  </si>
  <si>
    <t>Himalaya sediri</t>
  </si>
  <si>
    <t>Himalájai cédrus</t>
  </si>
  <si>
    <t>дива череша</t>
  </si>
  <si>
    <t>Vilde kirsebær</t>
  </si>
  <si>
    <t>Metskirss</t>
  </si>
  <si>
    <t>Villi kirsikka</t>
  </si>
  <si>
    <t>αγριοκέρασο</t>
  </si>
  <si>
    <t>Silín fiáin</t>
  </si>
  <si>
    <t>Villt kirsuber</t>
  </si>
  <si>
    <t>西洋実桜</t>
  </si>
  <si>
    <t>Divlja trešnja</t>
  </si>
  <si>
    <t>Savvaļas ķirsis</t>
  </si>
  <si>
    <t>Laukinė vyšnia</t>
  </si>
  <si>
    <t>Ċirasa selvaġġa</t>
  </si>
  <si>
    <t>Villkirsebær</t>
  </si>
  <si>
    <t>Cereja selvagem</t>
  </si>
  <si>
    <t>Divoká čerešňa</t>
  </si>
  <si>
    <t>Divja češnja</t>
  </si>
  <si>
    <t>Divoká třešeň</t>
  </si>
  <si>
    <t>Yabani kiraz</t>
  </si>
  <si>
    <t>Vad cseresznye</t>
  </si>
  <si>
    <t>Истинско лале дърво</t>
  </si>
  <si>
    <t>Ægte tulipantræ</t>
  </si>
  <si>
    <t>Tõeline tulbipuu</t>
  </si>
  <si>
    <t>Todellinen tulppaanipuu</t>
  </si>
  <si>
    <t>Πραγματική τουλίπα</t>
  </si>
  <si>
    <t>Crann Tiúilipe Fíor</t>
  </si>
  <si>
    <t>Alvöru túlípanatré</t>
  </si>
  <si>
    <t>百合の木</t>
  </si>
  <si>
    <t>Pravo drvo tulipana</t>
  </si>
  <si>
    <t>Īsts tulpju koks</t>
  </si>
  <si>
    <t>Tikras tulpių medis</t>
  </si>
  <si>
    <t>Real Tulip Tree</t>
  </si>
  <si>
    <t>Ekte tulipantre</t>
  </si>
  <si>
    <t>Tulipa Verdadeira</t>
  </si>
  <si>
    <t>Skutočný tulipánový strom</t>
  </si>
  <si>
    <t>Pravo tulipanovo drevo</t>
  </si>
  <si>
    <t>Skutečný tulipánový strom</t>
  </si>
  <si>
    <t>Gerçek Lale Ağacı</t>
  </si>
  <si>
    <t>Igazi tulipánfa</t>
  </si>
  <si>
    <t>Човката на папагала / Главата на дявола</t>
  </si>
  <si>
    <t>Papegøjenæb / Djævlehoved</t>
  </si>
  <si>
    <t>Papagoi nokk / kuradipea</t>
  </si>
  <si>
    <t>Papukaijan nokka / Paholaisen pää</t>
  </si>
  <si>
    <t>Ράμφος Παπαγάλου / Κεφάλι του Διαβόλου</t>
  </si>
  <si>
    <t>Gob na bParrot / Ceann an Diabhail</t>
  </si>
  <si>
    <t>Parrot's Beak / Djöfulsins höfuð</t>
  </si>
  <si>
    <t>クリアンサス</t>
  </si>
  <si>
    <t>Papagajev kljun / Đavolja glava</t>
  </si>
  <si>
    <t>Papagaiļa knābis / Velna galva</t>
  </si>
  <si>
    <t>Papūgos snapas / Velnio galva</t>
  </si>
  <si>
    <t>Munqar tal-Pappagall / Kap tax-Xitan</t>
  </si>
  <si>
    <t>Papegøyenebb / Djevelens hode</t>
  </si>
  <si>
    <t>Bico de Papagaio / Cabeça do Diabo</t>
  </si>
  <si>
    <t>Papagájový zobák / Diablova hlava</t>
  </si>
  <si>
    <t>Papagajev kljun / Hudičeva glava</t>
  </si>
  <si>
    <t>Papouščí zobák / Ďáblova hlava</t>
  </si>
  <si>
    <t>Papağan Gagası / Şeytan Kafası</t>
  </si>
  <si>
    <t>Papagáj csőr / Ördögfej</t>
  </si>
  <si>
    <t>Голям снежен банан</t>
  </si>
  <si>
    <t>Stor snebanan</t>
  </si>
  <si>
    <t>Suur lumine banaan</t>
  </si>
  <si>
    <t>Iso luminen banaani</t>
  </si>
  <si>
    <t>Μεγάλη μπανάνα χιονιού</t>
  </si>
  <si>
    <t>Banana sneachta mór</t>
  </si>
  <si>
    <t>Stór snjó banani</t>
  </si>
  <si>
    <t>スノーバナナ</t>
  </si>
  <si>
    <t>Velika snježna banana</t>
  </si>
  <si>
    <t>Liels sniega banāns</t>
  </si>
  <si>
    <t>Didelis sniego bananas</t>
  </si>
  <si>
    <t>Banana tas-silġ kbira</t>
  </si>
  <si>
    <t>Stor snøbanan</t>
  </si>
  <si>
    <t>Banana da neve grande</t>
  </si>
  <si>
    <t>Veľký snehový banán</t>
  </si>
  <si>
    <t>Velika snežna banana</t>
  </si>
  <si>
    <t>Velký sněhový banán</t>
  </si>
  <si>
    <t>Büyük kar muz</t>
  </si>
  <si>
    <t>Nagy hóbanán</t>
  </si>
  <si>
    <t>ягодово дърво</t>
  </si>
  <si>
    <t>Jordbær træ</t>
  </si>
  <si>
    <t>Maasikapuu</t>
  </si>
  <si>
    <t>Mansikka puu</t>
  </si>
  <si>
    <t>φράουλα</t>
  </si>
  <si>
    <t>Crann sútha talún</t>
  </si>
  <si>
    <t>Jarðarberjatré</t>
  </si>
  <si>
    <t>イチゴノキ</t>
  </si>
  <si>
    <t>Drvo jagode</t>
  </si>
  <si>
    <t>Zemeņu koks</t>
  </si>
  <si>
    <t>Braškių medis</t>
  </si>
  <si>
    <t>Siġra tal-frawli</t>
  </si>
  <si>
    <t>Jordbærtre</t>
  </si>
  <si>
    <t>Medronheiro</t>
  </si>
  <si>
    <t>Jahodový strom</t>
  </si>
  <si>
    <t>Jagodno drevo</t>
  </si>
  <si>
    <t>Çilek ağacı</t>
  </si>
  <si>
    <t>Eperfa</t>
  </si>
  <si>
    <t>Слънчоглед Титан</t>
  </si>
  <si>
    <t>Solsikke Titan</t>
  </si>
  <si>
    <t>Päevalill Titan</t>
  </si>
  <si>
    <t>Auringonkukka Titan</t>
  </si>
  <si>
    <t>Ηλίανθος Τιτάνας</t>
  </si>
  <si>
    <t>Tíotán lus na gréine</t>
  </si>
  <si>
    <t>Sólblómaolía Titan</t>
  </si>
  <si>
    <t>ヒマワリ</t>
  </si>
  <si>
    <t>Suncokret Titan</t>
  </si>
  <si>
    <t>Saulespuķu titāns</t>
  </si>
  <si>
    <t>Saulėgrąžų titanas</t>
  </si>
  <si>
    <t>Titan tal-ġirasol</t>
  </si>
  <si>
    <t>Girassol Titã</t>
  </si>
  <si>
    <t>Slnečnicový titán</t>
  </si>
  <si>
    <t>Sončnični titan</t>
  </si>
  <si>
    <t>Slunečnicový Titan</t>
  </si>
  <si>
    <t>Ayçiçeği Titanı</t>
  </si>
  <si>
    <t>Napraforgó Titán</t>
  </si>
  <si>
    <t>Слънчоглед Puschel</t>
  </si>
  <si>
    <t>Solsikke Puschel</t>
  </si>
  <si>
    <t>Päevalill Puschel</t>
  </si>
  <si>
    <t>Auringonkukka Puschel</t>
  </si>
  <si>
    <t>Ηλίανθος Puschel</t>
  </si>
  <si>
    <t>Puschel lus na gréine</t>
  </si>
  <si>
    <t>Sólblómaolía Puschel</t>
  </si>
  <si>
    <t>ひまわり</t>
  </si>
  <si>
    <t>Suncokret Puschel</t>
  </si>
  <si>
    <t>Saulespuķu Puščela</t>
  </si>
  <si>
    <t>Saulėgrąžų Puschel</t>
  </si>
  <si>
    <t>Puschel tal-ġirasol</t>
  </si>
  <si>
    <t>Girassol Puschel</t>
  </si>
  <si>
    <t>Puschel slnečnicový</t>
  </si>
  <si>
    <t>Sončnični Puschel</t>
  </si>
  <si>
    <t>Slunečnice Puschel</t>
  </si>
  <si>
    <t>Ayçiçeği Puschel</t>
  </si>
  <si>
    <t>Napraforgó Puschel</t>
  </si>
  <si>
    <t>Парфюмно дърво / Иланг Иланг</t>
  </si>
  <si>
    <t>Parfumetræ / Ylang Ylang</t>
  </si>
  <si>
    <t>Parfüümipuu / Ylang Ylang</t>
  </si>
  <si>
    <t>Hajuvesipuu / Ylang Ylang</t>
  </si>
  <si>
    <t>Crann cumhráin / Ylang Ylang</t>
  </si>
  <si>
    <t>Ilmvatnstré / Ylang Ylang</t>
  </si>
  <si>
    <t>イランイラン</t>
  </si>
  <si>
    <t>Mirisno drvo / Ylang Ylang</t>
  </si>
  <si>
    <t>Smaržu koks / Ylang Ylang</t>
  </si>
  <si>
    <t>Kvepalų medis / Ylang Ylang</t>
  </si>
  <si>
    <t>Siġra tal-Fwieħa / Ylang Ylang</t>
  </si>
  <si>
    <t>Parfymetre / Ylang Ylang</t>
  </si>
  <si>
    <t>Árvore de perfume / Ylang Ylang</t>
  </si>
  <si>
    <t>Parfumový strom / Ylang Ylang</t>
  </si>
  <si>
    <t>Parfumsko drevo / Ylang Ylang</t>
  </si>
  <si>
    <t>Parfémový strom / Ylang Ylang</t>
  </si>
  <si>
    <t>Parfüm Ağacı / Ylang Ylang</t>
  </si>
  <si>
    <t>Parfümfa / Ylang Ylang</t>
  </si>
  <si>
    <t>Ангелска тромпет / Розова</t>
  </si>
  <si>
    <t>Engletrompet / Pink</t>
  </si>
  <si>
    <t>Inglitrompet / Roosa</t>
  </si>
  <si>
    <t>Enkeli trumpetti / Pinkki</t>
  </si>
  <si>
    <t>Άγγελος Τρομπέτα / Ροζ</t>
  </si>
  <si>
    <t>Trumpa Aingeal / Bándearg</t>
  </si>
  <si>
    <t>Angel Trompet / Pink</t>
  </si>
  <si>
    <t>キダチチョウセンアサガオ　ピンク</t>
  </si>
  <si>
    <t>Anđeoska truba / Pink</t>
  </si>
  <si>
    <t>Eņģeļu trompete / Rozā</t>
  </si>
  <si>
    <t>Angelo trimitas / Rožinė</t>
  </si>
  <si>
    <t>Tromba Anġlu / Roża</t>
  </si>
  <si>
    <t>Engletrompet / Rosa</t>
  </si>
  <si>
    <t>Anjo Trombeta / Rosa</t>
  </si>
  <si>
    <t>Anjelská trúba / ružová</t>
  </si>
  <si>
    <t>Angelska trobenta / roza</t>
  </si>
  <si>
    <t>Andělská trubka / růžová</t>
  </si>
  <si>
    <t>Melek Trompet / Pembe</t>
  </si>
  <si>
    <t>Angyaltrombita / Rózsaszín</t>
  </si>
  <si>
    <t>Бяло орхидеево дърво</t>
  </si>
  <si>
    <t>Hvidt orkidétræ</t>
  </si>
  <si>
    <t>Valge orhideepuu</t>
  </si>
  <si>
    <t>Valkoinen orkideapuu</t>
  </si>
  <si>
    <t>Λευκή ορχιδέα</t>
  </si>
  <si>
    <t>Crann magairlín bán</t>
  </si>
  <si>
    <t>Hvítt brönutré</t>
  </si>
  <si>
    <t>シロバナソシンカ</t>
  </si>
  <si>
    <t>Stablo bijele orhideje</t>
  </si>
  <si>
    <t>Balts orhidejas koks</t>
  </si>
  <si>
    <t>Baltas orchidėjų medis</t>
  </si>
  <si>
    <t>Siġra tal-orkidej bajda</t>
  </si>
  <si>
    <t>Hvit orkidétre</t>
  </si>
  <si>
    <t>Orquídea branca</t>
  </si>
  <si>
    <t>Biela orchidea</t>
  </si>
  <si>
    <t>Drevo bele orhideje</t>
  </si>
  <si>
    <t>Bílá orchidej strom</t>
  </si>
  <si>
    <t>Beyaz orkide ağacı</t>
  </si>
  <si>
    <t>Fehér orchidea fa</t>
  </si>
  <si>
    <t>Кейп цариградско грозде / Андско грозде</t>
  </si>
  <si>
    <t>Cape stikkelsbær / Andesbær</t>
  </si>
  <si>
    <t>Neeme karusmari / Andide mari</t>
  </si>
  <si>
    <t>Cape karviainen / Andien marja</t>
  </si>
  <si>
    <t>Ακρωτήρι φραγκοστάφυλο / μούρο Άνδεων</t>
  </si>
  <si>
    <t>SpíonÚn Rinn / caora Aindéis</t>
  </si>
  <si>
    <t>Cape gooseberry / Andean ber</t>
  </si>
  <si>
    <t>ブドウホオズキ</t>
  </si>
  <si>
    <t>Cape ogrozd / Andska bobica</t>
  </si>
  <si>
    <t>Cape ērkšķoga / Andu oga</t>
  </si>
  <si>
    <t>Cape agrastas / Andų uogos</t>
  </si>
  <si>
    <t>Gooseberry tal-Kap / berry Andin</t>
  </si>
  <si>
    <t>Kapp stikkelsbær / Andesbær</t>
  </si>
  <si>
    <t>Cape groselha / baga andina</t>
  </si>
  <si>
    <t>Egreš kapský / andské bobule</t>
  </si>
  <si>
    <t>Cape kosmulja / Andska jagoda</t>
  </si>
  <si>
    <t>Angrešt kapský / andské bobule</t>
  </si>
  <si>
    <t>Cape bektaşi üzümü / And meyvesi</t>
  </si>
  <si>
    <t>Cape egres / andoki bogyó</t>
  </si>
  <si>
    <t>Северноафрикански атласки кедър</t>
  </si>
  <si>
    <t>Nordafrikansk Atlas Ceder</t>
  </si>
  <si>
    <t>Põhja-Aafrika Atlase seeder</t>
  </si>
  <si>
    <t>Pohjois-Afrikan Atlas Cedar</t>
  </si>
  <si>
    <t>Κέδρος της Βόρειας Αφρικής Άτλαντας</t>
  </si>
  <si>
    <t>Atlas Cedar na hAfraice Thuaidh</t>
  </si>
  <si>
    <t>Norður-Afrískur Atlas Cedar</t>
  </si>
  <si>
    <t>アトラスシダー</t>
  </si>
  <si>
    <t>Sjevernoafrički atlaski cedar</t>
  </si>
  <si>
    <t>Ziemeļāfrikas atlanta ciedrs</t>
  </si>
  <si>
    <t>Šiaurės Afrikos atlaso kedras</t>
  </si>
  <si>
    <t>Ċedru ta' l-Atlas ta' l-Afrika ta' Fuq</t>
  </si>
  <si>
    <t>Nordafrikansk Atlas Cedar</t>
  </si>
  <si>
    <t>Cedro do Atlas do Norte da África</t>
  </si>
  <si>
    <t>Severoafrický atlasový céder</t>
  </si>
  <si>
    <t>Severnoafriška atlaška cedra</t>
  </si>
  <si>
    <t>Severoafrický atlasový cedr</t>
  </si>
  <si>
    <t>Kuzey Afrika Atlas Sediri</t>
  </si>
  <si>
    <t>Észak-afrikai atlasz cédrus</t>
  </si>
  <si>
    <t>олеандър</t>
  </si>
  <si>
    <t>Oleanteri</t>
  </si>
  <si>
    <t>πικροδάφνη</t>
  </si>
  <si>
    <t>夾竹桃</t>
  </si>
  <si>
    <t>Oleandrs</t>
  </si>
  <si>
    <t>Oleandras</t>
  </si>
  <si>
    <t>Espirradeira</t>
  </si>
  <si>
    <t>Oleandr</t>
  </si>
  <si>
    <t>Zakkum</t>
  </si>
  <si>
    <t>Leander</t>
  </si>
  <si>
    <t>Бяло цвете прилеп</t>
  </si>
  <si>
    <t>Hvid flagermus blomst</t>
  </si>
  <si>
    <t>Valge nahkhiire lill</t>
  </si>
  <si>
    <t>Valkoinen lepakkokukka</t>
  </si>
  <si>
    <t>Λευκό λουλούδι νυχτερίδας</t>
  </si>
  <si>
    <t>Bláth bán ialtóg</t>
  </si>
  <si>
    <t>Hvítt leðurblóm</t>
  </si>
  <si>
    <t>田代芋</t>
  </si>
  <si>
    <t>Bijeli šišmiš cvijet</t>
  </si>
  <si>
    <t>Balts sikspārņu zieds</t>
  </si>
  <si>
    <t>Balta šikšnosparnio gėlė</t>
  </si>
  <si>
    <t>Fjura bajda tal-friefet il-lejl</t>
  </si>
  <si>
    <t>Hvit flaggermusblomst</t>
  </si>
  <si>
    <t>Flor de morcego branca</t>
  </si>
  <si>
    <t>Biely kvet netopiera</t>
  </si>
  <si>
    <t>Cvet belega netopirja</t>
  </si>
  <si>
    <t>Bílý květ netopýra</t>
  </si>
  <si>
    <t>Beyaz yarasa çiçeği</t>
  </si>
  <si>
    <t>Fehér denevér virág</t>
  </si>
  <si>
    <t>скална череша</t>
  </si>
  <si>
    <t>Stenkirsebær</t>
  </si>
  <si>
    <t>Kivikirss</t>
  </si>
  <si>
    <t>Kivikirsikka</t>
  </si>
  <si>
    <t>ροκ κεράσι</t>
  </si>
  <si>
    <t>Silín carraig</t>
  </si>
  <si>
    <t>Steinkirsuber</t>
  </si>
  <si>
    <t>マハレブチェリー</t>
  </si>
  <si>
    <t>Kamena trešnja</t>
  </si>
  <si>
    <t>Akmens ķirsis</t>
  </si>
  <si>
    <t>Roko vyšnia</t>
  </si>
  <si>
    <t>Ċirasa tal-blat</t>
  </si>
  <si>
    <t>Steinkirsebær</t>
  </si>
  <si>
    <t>Cerejeira</t>
  </si>
  <si>
    <t>Skalná čerešňa</t>
  </si>
  <si>
    <t>Kamnita češnja</t>
  </si>
  <si>
    <t>Skalní třešeň</t>
  </si>
  <si>
    <t>Kaya kirazı</t>
  </si>
  <si>
    <t>Sziklacseresznye</t>
  </si>
  <si>
    <t>червен клен</t>
  </si>
  <si>
    <t>Rød ahorn</t>
  </si>
  <si>
    <t>Punane vaher</t>
  </si>
  <si>
    <t>Punainen vaahtera</t>
  </si>
  <si>
    <t>κόκκινο σφενδάμι</t>
  </si>
  <si>
    <t>Maple dearg</t>
  </si>
  <si>
    <t>Rauður hlynur</t>
  </si>
  <si>
    <t>ベニカエデ</t>
  </si>
  <si>
    <t>Crveni javor</t>
  </si>
  <si>
    <t>Sarkanā kļava</t>
  </si>
  <si>
    <t>Raudonasis klevas</t>
  </si>
  <si>
    <t>Aġġru aħmar</t>
  </si>
  <si>
    <t>Rød lønn</t>
  </si>
  <si>
    <t>Červený javor</t>
  </si>
  <si>
    <t>Rdeči javor</t>
  </si>
  <si>
    <t>Kırmızı akçaağaç</t>
  </si>
  <si>
    <t>Vörös juhar</t>
  </si>
  <si>
    <t>шоколадово вино</t>
  </si>
  <si>
    <t>Chokoladevin</t>
  </si>
  <si>
    <t>Šokolaadi vein</t>
  </si>
  <si>
    <t>Suklaaviiniä</t>
  </si>
  <si>
    <t>κρασί σοκολάτας</t>
  </si>
  <si>
    <t>Fíon seacláide</t>
  </si>
  <si>
    <t>Súkkulaðivín</t>
  </si>
  <si>
    <t>アケビ</t>
  </si>
  <si>
    <t>Čokoladno vino</t>
  </si>
  <si>
    <t>Šokolādes vīns</t>
  </si>
  <si>
    <t>Šokoladinis vynas</t>
  </si>
  <si>
    <t>Inbid taċ-ċikkulata</t>
  </si>
  <si>
    <t>Sjokoladevin</t>
  </si>
  <si>
    <t>Vinho de chocolate</t>
  </si>
  <si>
    <t>Čokoládové víno</t>
  </si>
  <si>
    <t>Çikolata şarabı</t>
  </si>
  <si>
    <t>Csokoládé bor</t>
  </si>
  <si>
    <t>Африканска катерлива лилия</t>
  </si>
  <si>
    <t>Afrikansk klatrelilje</t>
  </si>
  <si>
    <t>Aafrika roniliilia</t>
  </si>
  <si>
    <t>Afrikkalainen kiipeilylilja</t>
  </si>
  <si>
    <t>Αφρικανικός κρίνος αναρρίχησης</t>
  </si>
  <si>
    <t>Lily dreapadóireachta na hAfraice</t>
  </si>
  <si>
    <t>Afrísk klifurlilja</t>
  </si>
  <si>
    <t>グロリオサ</t>
  </si>
  <si>
    <t>Afrički ljiljan penjačica</t>
  </si>
  <si>
    <t>Āfrikas kāpšanas lilija</t>
  </si>
  <si>
    <t>Afrikos vijoklinė lelija</t>
  </si>
  <si>
    <t>Ġilju Afrikan tixbit</t>
  </si>
  <si>
    <t>Lírio de escalada africano</t>
  </si>
  <si>
    <t>Africká popínavá ľalia</t>
  </si>
  <si>
    <t>Afriška plezajoča lilija</t>
  </si>
  <si>
    <t>Africká popínavá lilie</t>
  </si>
  <si>
    <t>Afrika tırmanan zambak</t>
  </si>
  <si>
    <t>Afrikai hegymászó liliom</t>
  </si>
  <si>
    <t>Непалски гиганти - цвете на прилеп</t>
  </si>
  <si>
    <t>Nepalesiske kæmper - flagermusblomst</t>
  </si>
  <si>
    <t>Nepali hiiglased - nahkhiire lill</t>
  </si>
  <si>
    <t>Nepalin jättiläiset - lepakukka</t>
  </si>
  <si>
    <t>Νεπάλ γίγαντες - λουλούδι νυχτερίδας</t>
  </si>
  <si>
    <t>Fathach Nepal - bláth ialtóg</t>
  </si>
  <si>
    <t>Nepalskir risar - leðurblóm</t>
  </si>
  <si>
    <t>ホワイト・バット・フラワー</t>
  </si>
  <si>
    <t>Nepalski divovi - cvijet šišmiša</t>
  </si>
  <si>
    <t>Nepālas milži - sikspārņu zieds</t>
  </si>
  <si>
    <t>Nepalo milžinai – šikšnosparnio gėlė</t>
  </si>
  <si>
    <t>Ġganti tan-Nepal - fjura tal-friefet il-lejl</t>
  </si>
  <si>
    <t>Nepalske giganter - flaggermusblomst</t>
  </si>
  <si>
    <t>Gigantes nepaleses - flor de morcego</t>
  </si>
  <si>
    <t>Nepálsky obri - netopier kvet</t>
  </si>
  <si>
    <t>Nepalski velikani - cvet netopirjev</t>
  </si>
  <si>
    <t>Nepálští obři - květ netopýra</t>
  </si>
  <si>
    <t>Nepal devleri - yarasa çiçeği</t>
  </si>
  <si>
    <t>Nepáli óriások - denevér virág</t>
  </si>
  <si>
    <t>растение от виме на крава</t>
  </si>
  <si>
    <t>Ko yver plante</t>
  </si>
  <si>
    <t>Lehma udara taim</t>
  </si>
  <si>
    <t>Lehmän utarekasvi</t>
  </si>
  <si>
    <t>φυτό μαστού αγελάδας</t>
  </si>
  <si>
    <t>Planda úth bó</t>
  </si>
  <si>
    <t>Kúajúgurplanta</t>
  </si>
  <si>
    <t>ツノナス</t>
  </si>
  <si>
    <t>Biljka kravljeg vimena</t>
  </si>
  <si>
    <t>Govs tesmeņa augs</t>
  </si>
  <si>
    <t>Karvės tešmens augalas</t>
  </si>
  <si>
    <t>Pjanta tal-beżżula tal-baqra</t>
  </si>
  <si>
    <t>Kujurplante</t>
  </si>
  <si>
    <t>Planta de úbere de vaca</t>
  </si>
  <si>
    <t>Rastlina kravského vemena</t>
  </si>
  <si>
    <t>Rastlina kravjega vimena</t>
  </si>
  <si>
    <t>Rostlina kravského vemena</t>
  </si>
  <si>
    <t>Inek memesi bitkisi</t>
  </si>
  <si>
    <t>Tehén tőgy növény</t>
  </si>
  <si>
    <t>Сладка гранадила</t>
  </si>
  <si>
    <t>Sød granadilla</t>
  </si>
  <si>
    <t>Magus granadill</t>
  </si>
  <si>
    <t>Makea granadilla</t>
  </si>
  <si>
    <t>Γλυκιά γκραναδίλια</t>
  </si>
  <si>
    <t>Granadilla milis</t>
  </si>
  <si>
    <t>Sæt granadilla</t>
  </si>
  <si>
    <t>スイート・グラナディラ</t>
  </si>
  <si>
    <t>Slatka granadila</t>
  </si>
  <si>
    <t>Saldā granadilla</t>
  </si>
  <si>
    <t>Saldžios granadilės</t>
  </si>
  <si>
    <t>Granadilla ħelwa</t>
  </si>
  <si>
    <t>Søt granadilla</t>
  </si>
  <si>
    <t>Granadilha doce</t>
  </si>
  <si>
    <t>Sladká granadilla</t>
  </si>
  <si>
    <t>Sladka granadilla</t>
  </si>
  <si>
    <t>Tatlı granadilla</t>
  </si>
  <si>
    <t>Édes granadilla</t>
  </si>
  <si>
    <t>Жълта стрелиция - златото на Мандела</t>
  </si>
  <si>
    <t>Gul Strelitzia - Mandelas guld</t>
  </si>
  <si>
    <t>Kollane Strelitzia – Mandela kuld</t>
  </si>
  <si>
    <t>Keltainen Strelitzia - Mandelan kulta</t>
  </si>
  <si>
    <t>Κίτρινη Στρελίτζια - Χρυσός του Μαντέλα</t>
  </si>
  <si>
    <t>Strelitzia Buí - Óir Mandela</t>
  </si>
  <si>
    <t>Gul Strelitzia - Gull Mandela</t>
  </si>
  <si>
    <t>マンデラスゴールド</t>
  </si>
  <si>
    <t>Žuta Strelitzia - Mandelino zlato</t>
  </si>
  <si>
    <t>Dzeltenā Strelicija - Mandelas zelts</t>
  </si>
  <si>
    <t>Geltona Strelicia – Mandelos auksas</t>
  </si>
  <si>
    <t>Isfar Strelitzia - Deheb ta' Mandela</t>
  </si>
  <si>
    <t>Gul Strelitzia - Mandelas gull</t>
  </si>
  <si>
    <t>Strelitzia amarela - ouro de Mandela</t>
  </si>
  <si>
    <t>Žltá Strelitzia - Mandelovo zlato</t>
  </si>
  <si>
    <t>Rumena Strelitzia - Mandelino zlato</t>
  </si>
  <si>
    <t>Žlutá Strelitzia - Mandelovo zlato</t>
  </si>
  <si>
    <t>Sarı Strelitzia - Mandela'nın Altını</t>
  </si>
  <si>
    <t>Sárga Strelitzia – Mandela aranya</t>
  </si>
  <si>
    <t>Червена река - Евкалипт</t>
  </si>
  <si>
    <t>Punane jõgi - Eukalüpt</t>
  </si>
  <si>
    <t>Punainen joki - Eukalyptus</t>
  </si>
  <si>
    <t>Κόκκινο Ποτάμι - Ευκάλυπτος</t>
  </si>
  <si>
    <t>Abhainn Dhearg - Eucalyptus</t>
  </si>
  <si>
    <t>Red River - Tröllatré</t>
  </si>
  <si>
    <t>リバーレッドガム</t>
  </si>
  <si>
    <t>Crvena rijeka - Eukaliptus</t>
  </si>
  <si>
    <t>Sarkanā upe - eikalipts</t>
  </si>
  <si>
    <t>Raudonoji upė – eukaliptas</t>
  </si>
  <si>
    <t>Xmara Ħamra - Ewkaliptu</t>
  </si>
  <si>
    <t>Rio Vermelho - Eucalipto</t>
  </si>
  <si>
    <t>Červená rieka - Eukalyptus</t>
  </si>
  <si>
    <t>Rdeča reka - evkaliptus</t>
  </si>
  <si>
    <t>Červená řeka - Eukalyptus</t>
  </si>
  <si>
    <t>Kızıl Nehir - Okaliptüs</t>
  </si>
  <si>
    <t>Vörös folyó - Eukaliptusz</t>
  </si>
  <si>
    <t>Истински тютюн Вирджиния</t>
  </si>
  <si>
    <t>Ægte Virginia Tobak</t>
  </si>
  <si>
    <t>Ehtne Virginia tubakas</t>
  </si>
  <si>
    <t>Aito Virginia-tupakka</t>
  </si>
  <si>
    <t>Γνήσιος καπνός Virginia</t>
  </si>
  <si>
    <t>Tobac Virginia fíor</t>
  </si>
  <si>
    <t>Ósvikið Virginia tóbak</t>
  </si>
  <si>
    <t>タバコ</t>
  </si>
  <si>
    <t>Originalni duhan Virginia</t>
  </si>
  <si>
    <t>Oriģinālā Virdžīnijas tabaka</t>
  </si>
  <si>
    <t>Tikras Virginia Tobacco</t>
  </si>
  <si>
    <t>Tabakk Ġenwin ta' Virginia</t>
  </si>
  <si>
    <t>Ekte Virginia Tobakk</t>
  </si>
  <si>
    <t>Tabaco Virgínia Genuíno</t>
  </si>
  <si>
    <t>Pravý Virginia Tobacco</t>
  </si>
  <si>
    <t>Pristen tobak Virginia</t>
  </si>
  <si>
    <t>Orijinal Virginia Tütünü</t>
  </si>
  <si>
    <t>Eredeti Virginia Tobacco</t>
  </si>
  <si>
    <t>Смокиня на Буда / дърво Бодхи</t>
  </si>
  <si>
    <t>Buddha figen / Bodhi træ</t>
  </si>
  <si>
    <t>Buddha viigipuu / Bodhi puu</t>
  </si>
  <si>
    <t>Buddha-viikuna / Bodhi-puu</t>
  </si>
  <si>
    <t>Σύκο του Βούδα / Bodhi Tree</t>
  </si>
  <si>
    <t>Fig Búda / Crann Bodhi</t>
  </si>
  <si>
    <t>Búddafíkja / Bodhi tré</t>
  </si>
  <si>
    <t>インドボダイジュ</t>
  </si>
  <si>
    <t>Buddha smokva / Bodhi drvo</t>
  </si>
  <si>
    <t>Budas vīģe / Bodhi koks</t>
  </si>
  <si>
    <t>Budos figa / Bodhi medis</t>
  </si>
  <si>
    <t>Buddha Fig / Siġra Bodhi</t>
  </si>
  <si>
    <t>Buddha Fig / Bodhi Tree</t>
  </si>
  <si>
    <t>Figo Buda / Árvore Bodhi</t>
  </si>
  <si>
    <t>Figa Budhu / Strom Bodhi</t>
  </si>
  <si>
    <t>Budova figa/drevo Bodhi</t>
  </si>
  <si>
    <t>Fík Buddha / Strom Bodhi</t>
  </si>
  <si>
    <t>Buda İnciri / Bodhi Ağacı</t>
  </si>
  <si>
    <t>Ела Нордман</t>
  </si>
  <si>
    <t>Nordmannsgran</t>
  </si>
  <si>
    <t>Nordmanntanne</t>
  </si>
  <si>
    <t>Nordmann fir</t>
  </si>
  <si>
    <t>Nordmanni kuusk</t>
  </si>
  <si>
    <t>Nordmann kuusi</t>
  </si>
  <si>
    <t>Sapin de Nordmann</t>
  </si>
  <si>
    <t>έλατο Nordmann</t>
  </si>
  <si>
    <t>Abete Nordmann</t>
  </si>
  <si>
    <t>ノードマンモミ</t>
  </si>
  <si>
    <t>Nordmannova jela</t>
  </si>
  <si>
    <t>Nordmaņa egle</t>
  </si>
  <si>
    <t>Nordmann eglė</t>
  </si>
  <si>
    <t>Żnuber Nordmann</t>
  </si>
  <si>
    <t>Nordmann-spar</t>
  </si>
  <si>
    <t>Jodła Nordmanna</t>
  </si>
  <si>
    <t>Abeto Nordmann</t>
  </si>
  <si>
    <t>Brad Nordmann</t>
  </si>
  <si>
    <t>Nordmann jedľa</t>
  </si>
  <si>
    <t>Nordmannova jelka</t>
  </si>
  <si>
    <t>Nordmann jedle</t>
  </si>
  <si>
    <t>Nordmann köknarı</t>
  </si>
  <si>
    <t>Nordmann fenyő</t>
  </si>
  <si>
    <t>Канарска финикова палма</t>
  </si>
  <si>
    <t>Kanarisk daddelpalme</t>
  </si>
  <si>
    <t>Kanarische Dattelpalme</t>
  </si>
  <si>
    <t>Canary date palm</t>
  </si>
  <si>
    <t>Kanaari datlipalm</t>
  </si>
  <si>
    <t>Kanarian taatelipalmu</t>
  </si>
  <si>
    <t>Palmier dattier des Canaries</t>
  </si>
  <si>
    <t>Καναρίνι χουρμαδιά</t>
  </si>
  <si>
    <t>Pailme dáta Chanáracha</t>
  </si>
  <si>
    <t>Kanarídöðlupálmi</t>
  </si>
  <si>
    <t>Palma delle Canarie</t>
  </si>
  <si>
    <t>カナリアナツメヤシ</t>
  </si>
  <si>
    <t>Palma kanarske datulje</t>
  </si>
  <si>
    <t>Kanāriju datuma palma</t>
  </si>
  <si>
    <t>Kanarų datulių palmė</t>
  </si>
  <si>
    <t>Palma tad-data tal-Kanarji</t>
  </si>
  <si>
    <t>Canarische dadelpalm</t>
  </si>
  <si>
    <t>Kanari daddelpalme</t>
  </si>
  <si>
    <t>Palma daktylowa kanaryjska</t>
  </si>
  <si>
    <t>Tamareira</t>
  </si>
  <si>
    <t>Palmier de curmal canar</t>
  </si>
  <si>
    <t>Kanariefågelpalm</t>
  </si>
  <si>
    <t>Kanársky datlovník</t>
  </si>
  <si>
    <t>Palmera datilera canaria</t>
  </si>
  <si>
    <t>Kanárská datlová palma</t>
  </si>
  <si>
    <t>Kanarya hurma ağacı</t>
  </si>
  <si>
    <t>Kanári datolyapálma</t>
  </si>
  <si>
    <t>Микс от циния</t>
  </si>
  <si>
    <t>Zinnia Mix</t>
  </si>
  <si>
    <t>Zinnien – Mix</t>
  </si>
  <si>
    <t>Zinnia segu</t>
  </si>
  <si>
    <t>Mélange Zinnia</t>
  </si>
  <si>
    <t>Μίγμα Zinnia</t>
  </si>
  <si>
    <t>Meascán Zinnia</t>
  </si>
  <si>
    <t>Miscela di zinnia</t>
  </si>
  <si>
    <t>ジニアミックス</t>
  </si>
  <si>
    <t>Mješavina cinije</t>
  </si>
  <si>
    <t>Zinnijas maisījums</t>
  </si>
  <si>
    <t>Ħallat Zinnia</t>
  </si>
  <si>
    <t>Zinnia-mix</t>
  </si>
  <si>
    <t>Cynia Mix</t>
  </si>
  <si>
    <t>Zínia Mix</t>
  </si>
  <si>
    <t>Zmes cínie</t>
  </si>
  <si>
    <t>Mešanica cinije</t>
  </si>
  <si>
    <t>Mezcla de zinnias</t>
  </si>
  <si>
    <t>Směs cínie</t>
  </si>
  <si>
    <t>Zinnia Karışımı</t>
  </si>
  <si>
    <t>Смес от исландски мак</t>
  </si>
  <si>
    <t>Islandsk valmueblanding</t>
  </si>
  <si>
    <t>Islandmohn – Mix</t>
  </si>
  <si>
    <t>Iceland poppy mix</t>
  </si>
  <si>
    <t>Islandi moonisegu</t>
  </si>
  <si>
    <t>Islannin unikkosekoitus</t>
  </si>
  <si>
    <t>Mélange de pavot d'Islande</t>
  </si>
  <si>
    <t>Μείγμα παπαρούνας Ισλανδίας</t>
  </si>
  <si>
    <t>Meascán poipín na hÍoslainne</t>
  </si>
  <si>
    <t>Íslensk valmúablanda</t>
  </si>
  <si>
    <t>Miscela di papavero islandese</t>
  </si>
  <si>
    <t>アイスランドポピーミックス</t>
  </si>
  <si>
    <t>Mješavina islandskog maka</t>
  </si>
  <si>
    <t>Islandes magoņu maisījums</t>
  </si>
  <si>
    <t>Islandijos aguonų mišinys</t>
  </si>
  <si>
    <t>Taħlita tal-peprin tal-Islanda</t>
  </si>
  <si>
    <t>IJslandse papaver mix</t>
  </si>
  <si>
    <t>Islandsvalmueblanding</t>
  </si>
  <si>
    <t>Mieszanka maku islandzkiego</t>
  </si>
  <si>
    <t>Mistura de papoula da Islândia</t>
  </si>
  <si>
    <t>Amestecul de mac de Islanda</t>
  </si>
  <si>
    <t>Islandsvallmoblandning</t>
  </si>
  <si>
    <t>Zmes islandského maku</t>
  </si>
  <si>
    <t>Mešanica islandskega maka</t>
  </si>
  <si>
    <t>Mezcla de amapolas de Islandia</t>
  </si>
  <si>
    <t>Směs islandského máku</t>
  </si>
  <si>
    <t>İzlanda haşhaş karışımı</t>
  </si>
  <si>
    <t>Izlandi mák keverék</t>
  </si>
  <si>
    <t>калифорнийски мак</t>
  </si>
  <si>
    <t>Californisk valmue</t>
  </si>
  <si>
    <t>Kalifornischer Mohn</t>
  </si>
  <si>
    <t>California poppy</t>
  </si>
  <si>
    <t>California moon</t>
  </si>
  <si>
    <t>Kalifornian unikko</t>
  </si>
  <si>
    <t>Pavot de Californie</t>
  </si>
  <si>
    <t>Καλιφόρνια παπαρούνα</t>
  </si>
  <si>
    <t>Poipín california</t>
  </si>
  <si>
    <t>Kaliforníuvalmúi</t>
  </si>
  <si>
    <t>Papavero della California</t>
  </si>
  <si>
    <t>カリフォルニアポピー</t>
  </si>
  <si>
    <t>Kalifornijski mak</t>
  </si>
  <si>
    <t>Kalifornijas magone</t>
  </si>
  <si>
    <t>Kalifornijos aguonos</t>
  </si>
  <si>
    <t>Peprin tal-Kalifornja</t>
  </si>
  <si>
    <t>Californische papaver</t>
  </si>
  <si>
    <t>California valmue</t>
  </si>
  <si>
    <t>Mak kalifornijski</t>
  </si>
  <si>
    <t>Papoula da Califórnia</t>
  </si>
  <si>
    <t>Mac de California</t>
  </si>
  <si>
    <t>Kalifornien vallmo</t>
  </si>
  <si>
    <t>Kalifornský mak</t>
  </si>
  <si>
    <t>Amapola de california</t>
  </si>
  <si>
    <t>Kalifornský mák</t>
  </si>
  <si>
    <t>Kaliforniya haşhaş</t>
  </si>
  <si>
    <t>Kaliforniai mák</t>
  </si>
  <si>
    <t>Бяла коледна роза</t>
  </si>
  <si>
    <t>Hvid julerose</t>
  </si>
  <si>
    <t>Weiße Christrose</t>
  </si>
  <si>
    <t>White Christmas Rose</t>
  </si>
  <si>
    <t>Valge jõuluroos</t>
  </si>
  <si>
    <t>Valkoinen jouluruusu</t>
  </si>
  <si>
    <t>Rose de Noël blanche</t>
  </si>
  <si>
    <t>Λευκό χριστουγεννιάτικο τριαντάφυλλο</t>
  </si>
  <si>
    <t>Rós Nollag Bán</t>
  </si>
  <si>
    <t>Hvít jólarós</t>
  </si>
  <si>
    <t>Rosa bianca di Natale</t>
  </si>
  <si>
    <t>ホワイトクリスマスローズ</t>
  </si>
  <si>
    <t>Bijela božićna ruža</t>
  </si>
  <si>
    <t>Baltā Ziemassvētku roze</t>
  </si>
  <si>
    <t>Balta Kalėdų rožė</t>
  </si>
  <si>
    <t>Warda bajda tal-Milied</t>
  </si>
  <si>
    <t>Witte kerstroos</t>
  </si>
  <si>
    <t>Hvit julerose</t>
  </si>
  <si>
    <t>Biała Świąteczna Róża</t>
  </si>
  <si>
    <t>Rosa branca de natal</t>
  </si>
  <si>
    <t>Trandafir alb de Crăciun</t>
  </si>
  <si>
    <t>Vit julros</t>
  </si>
  <si>
    <t>Biela vianočná ruža</t>
  </si>
  <si>
    <t>Bela božična vrtnica</t>
  </si>
  <si>
    <t>Rosa blanca de navidad</t>
  </si>
  <si>
    <t>Bílá vánoční růže</t>
  </si>
  <si>
    <t>Beyaz Noel Gülü</t>
  </si>
  <si>
    <t>Fehér karácsonyi rózsa</t>
  </si>
  <si>
    <t>Черна горичка</t>
  </si>
  <si>
    <t>Sort stokrose</t>
  </si>
  <si>
    <t>Schwarze Stockrose</t>
  </si>
  <si>
    <t>Black hollyhock</t>
  </si>
  <si>
    <t>Must hollyhock</t>
  </si>
  <si>
    <t>Musta hollyhock</t>
  </si>
  <si>
    <t>Rose trémière noire</t>
  </si>
  <si>
    <t>Μαύρο πουρνάρι</t>
  </si>
  <si>
    <t>Cuileann dubh</t>
  </si>
  <si>
    <t>Svartur holrósi</t>
  </si>
  <si>
    <t>Malvarosa nera</t>
  </si>
  <si>
    <t>黒タチアオイ</t>
  </si>
  <si>
    <t>Crna božika</t>
  </si>
  <si>
    <t>Melnais hollyhock</t>
  </si>
  <si>
    <t>Juodasis hollyhock</t>
  </si>
  <si>
    <t>Hollyhock iswed</t>
  </si>
  <si>
    <t>Zwarte stokroos</t>
  </si>
  <si>
    <t>Svart stokkrose</t>
  </si>
  <si>
    <t>Malwa czarna</t>
  </si>
  <si>
    <t>Malva-rosa preta</t>
  </si>
  <si>
    <t>Hollyhock negru</t>
  </si>
  <si>
    <t>Svart stockros</t>
  </si>
  <si>
    <t>Hollyhock čierny</t>
  </si>
  <si>
    <t>Črna hollyhock</t>
  </si>
  <si>
    <t>Malvarrosa negra</t>
  </si>
  <si>
    <t>Topolovka černá</t>
  </si>
  <si>
    <t>Siyah gülhatmi</t>
  </si>
  <si>
    <t>Fekete hollyhock</t>
  </si>
  <si>
    <t>Бяла горичка</t>
  </si>
  <si>
    <t>Hvid stokrose</t>
  </si>
  <si>
    <t>Weiße Stockrose</t>
  </si>
  <si>
    <t>White hollyhock</t>
  </si>
  <si>
    <t>Valge hollyhock</t>
  </si>
  <si>
    <t>Valkoinen hollyhock</t>
  </si>
  <si>
    <t>Rose trémière blanche</t>
  </si>
  <si>
    <t>Λευκό πουρνάρι</t>
  </si>
  <si>
    <t>Cuileann bán</t>
  </si>
  <si>
    <t>Hvítur holrósi</t>
  </si>
  <si>
    <t>Malvarosa bianca</t>
  </si>
  <si>
    <t>白いタチアオイ</t>
  </si>
  <si>
    <t>Bijela božika</t>
  </si>
  <si>
    <t>Baltais hollyhock</t>
  </si>
  <si>
    <t>Baltasis hollyhock</t>
  </si>
  <si>
    <t>Hollyhock abjad</t>
  </si>
  <si>
    <t>Witte stokroos</t>
  </si>
  <si>
    <t>Hvit stokkrose</t>
  </si>
  <si>
    <t>Malwa biała</t>
  </si>
  <si>
    <t>Malva branca</t>
  </si>
  <si>
    <t>Hollyhock alb</t>
  </si>
  <si>
    <t>Vit stockrosa</t>
  </si>
  <si>
    <t>Cezmína biela</t>
  </si>
  <si>
    <t>Bela hollyhock</t>
  </si>
  <si>
    <t>Malvarrosa blanca</t>
  </si>
  <si>
    <t>Topolovka bílá</t>
  </si>
  <si>
    <t>Beyaz gülhatmi</t>
  </si>
  <si>
    <t>Fehér hollyhock</t>
  </si>
  <si>
    <t>крал протея</t>
  </si>
  <si>
    <t>Konge protea</t>
  </si>
  <si>
    <t>Kuningas protea</t>
  </si>
  <si>
    <t>βασιλιάς πρωτέα</t>
  </si>
  <si>
    <t>Rí protea</t>
  </si>
  <si>
    <t>Konungur prótein</t>
  </si>
  <si>
    <t>キングプロテア</t>
  </si>
  <si>
    <t>Kralj protea</t>
  </si>
  <si>
    <t>Karalis protea</t>
  </si>
  <si>
    <t>Karalius protea</t>
  </si>
  <si>
    <t>King protea</t>
  </si>
  <si>
    <t>Rei protea</t>
  </si>
  <si>
    <t>Kráľovský protea</t>
  </si>
  <si>
    <t>Královský protea</t>
  </si>
  <si>
    <t>Kral protea</t>
  </si>
  <si>
    <t>Király protea</t>
  </si>
  <si>
    <t>Цвете на индийски лотос</t>
  </si>
  <si>
    <t>Indisk lotusblomst</t>
  </si>
  <si>
    <t>India lootose lill</t>
  </si>
  <si>
    <t>Intian lootuksen kukka</t>
  </si>
  <si>
    <t>Ινδικό λουλούδι λωτού</t>
  </si>
  <si>
    <t>Bláth lotus Indiach</t>
  </si>
  <si>
    <t>Indverskt lótusblóm</t>
  </si>
  <si>
    <t>ハス</t>
  </si>
  <si>
    <t>Cvijet indijskog lotosa</t>
  </si>
  <si>
    <t>Indijas lotosa zieds</t>
  </si>
  <si>
    <t>Indijos lotoso gėlė</t>
  </si>
  <si>
    <t>Fjura tal-lotus Indjana</t>
  </si>
  <si>
    <t>Flor de lótus indiana</t>
  </si>
  <si>
    <t>Indický lotosový kvet</t>
  </si>
  <si>
    <t>Indijski lotosov cvet</t>
  </si>
  <si>
    <t>Indický lotosový květ</t>
  </si>
  <si>
    <t>Hint lotus çiçeği</t>
  </si>
  <si>
    <t>Indiai lótuszvirág</t>
  </si>
  <si>
    <t>Синя водна лилия</t>
  </si>
  <si>
    <t>Blå åkande</t>
  </si>
  <si>
    <t>Sinine vesiroos</t>
  </si>
  <si>
    <t>Sininen lumpeen</t>
  </si>
  <si>
    <t>Μπλε νούφαρο</t>
  </si>
  <si>
    <t>Lily uisce gorm</t>
  </si>
  <si>
    <t>Blá vatnalilja</t>
  </si>
  <si>
    <t>エジプトスイレン</t>
  </si>
  <si>
    <t>Plavi lopoč</t>
  </si>
  <si>
    <t>Zilā ūdensroze</t>
  </si>
  <si>
    <t>Mėlyna vandens lelija</t>
  </si>
  <si>
    <t>Ġilju tal-ilma blu</t>
  </si>
  <si>
    <t>Blå vannlilje</t>
  </si>
  <si>
    <t>Nenúfar azul</t>
  </si>
  <si>
    <t>Modré lekno</t>
  </si>
  <si>
    <t>Modri ​​lokvanj</t>
  </si>
  <si>
    <t>Modrý leknín</t>
  </si>
  <si>
    <t>Mavi nilüfer</t>
  </si>
  <si>
    <t>Kék tavirózsa</t>
  </si>
  <si>
    <t>LUOMU - Tomaatti - Principe Borghese</t>
  </si>
  <si>
    <t>ΒΙΟΛΟΓΙΚΟ - Ντομάτα - Principe Borghese</t>
  </si>
  <si>
    <t>ORGÁNACHA - Trátaí - Principe Borghese</t>
  </si>
  <si>
    <t>LÍFRÆNT - Tómatar - Principe Borghese</t>
  </si>
  <si>
    <t>オーガニック　－　ミニトマト　－　プリンチペ・ボルゲーゼ</t>
  </si>
  <si>
    <t>ORGANSKI - Rajčica - Principe Borghese</t>
  </si>
  <si>
    <t>EKOLOGIŠKAS – Pomidoras – Principe Borghese</t>
  </si>
  <si>
    <t>ORGANIĊI - Tadam - Principe Borghese</t>
  </si>
  <si>
    <t>ØKOLOGISK - Tomat - Principe Borghese</t>
  </si>
  <si>
    <t>ORGÂNICO - Tomate - Príncipe Borghese</t>
  </si>
  <si>
    <t>BIO - Paradajka - Principe Borghese</t>
  </si>
  <si>
    <t>BIO - Paradižnik - Principe Borghese</t>
  </si>
  <si>
    <t>BIO - Rajče - Principe Borghese</t>
  </si>
  <si>
    <t>ORGANİK - Domates - Principe Borghese</t>
  </si>
  <si>
    <t>BIO – Paradicsom – Principe Borghese</t>
  </si>
  <si>
    <t>LUOMU - Tomaatti - Bernerruusu</t>
  </si>
  <si>
    <t>ΒΙΟΛΟΓΙΚΟ - Ντομάτα - Τριαντάφυλλο Bernese</t>
  </si>
  <si>
    <t>LÍFRÆNT - Tómatar - Bernarós</t>
  </si>
  <si>
    <t>オーガニック　－　トマト　－　バーナー・ローズ</t>
  </si>
  <si>
    <t>ORGANSKI - Rajčica - Bernska ruža</t>
  </si>
  <si>
    <t>BIOLOĢISKI - Tomāts - Bernes roze</t>
  </si>
  <si>
    <t>EKOLOGIŠKAS – Pomidoras – Berno rožė</t>
  </si>
  <si>
    <t>ORGANIĊI - Tadam - Bernese Rose</t>
  </si>
  <si>
    <t>ØKOLOGISK - Tomat - Bernerose</t>
  </si>
  <si>
    <t>ORGÂNICO - Tomate - Rosa Bernese</t>
  </si>
  <si>
    <t>BIO - Paradajka - Bernská ruža</t>
  </si>
  <si>
    <t>BIO - Paradižnik - Bernska vrtnica</t>
  </si>
  <si>
    <t>BIO - Rajče - Bernská růže</t>
  </si>
  <si>
    <t>ORGANİK - Domates - Bernese Rose</t>
  </si>
  <si>
    <t>BIO - Paradicsom - Berni rózsa</t>
  </si>
  <si>
    <t>ΒΙΟΛΟΓΙΚΟ - Ντομάτα - Μαύρο Κεράσι</t>
  </si>
  <si>
    <t>ORGÁNACHA - Trátaí - Silíní Dubh</t>
  </si>
  <si>
    <t>LÍFRÆNT - Tómatar - Svart kirsuber</t>
  </si>
  <si>
    <t>オーガニック　－　トマト　－　ブラック・チェリー</t>
  </si>
  <si>
    <t>ORGANSKI - rajčica - crna trešnja</t>
  </si>
  <si>
    <t>BIOLOĢISKI - Tomāts - Melnais ķirsis</t>
  </si>
  <si>
    <t>EKOLOGIŠKAS – Pomidoras – Juodoji vyšnia</t>
  </si>
  <si>
    <t>ORGANIĊI - Tadam - Ċirasa Iswed</t>
  </si>
  <si>
    <t>ØKOLOGISK - Tomat - Svart kirsebær</t>
  </si>
  <si>
    <t>ORGÂNICO - Tomate - Cereja Preta</t>
  </si>
  <si>
    <t>BIO - Paradajka - Čierna čerešňa</t>
  </si>
  <si>
    <t>BIO - Paradižnik - Črna češnja</t>
  </si>
  <si>
    <t>BIO - Rajče - Černá třešeň</t>
  </si>
  <si>
    <t>ORGANİK - Domates - Vişne</t>
  </si>
  <si>
    <t>BIO - Paradicsom - Fekete cseresznye</t>
  </si>
  <si>
    <t>ΒΙΟΛΟΓΙΚΟ - Ντομάτα - Χρυσή Βασίλισσα</t>
  </si>
  <si>
    <t>ORGÁNACHA - Trátaí - Banríon Órga</t>
  </si>
  <si>
    <t>LÍFRÆNT - Tómatar - Gulldrottning</t>
  </si>
  <si>
    <t>オーガニック　－　トマト　－　ゴールデン・クィーン</t>
  </si>
  <si>
    <t>ORGANSKI - Rajčica - Zlatna kraljica</t>
  </si>
  <si>
    <t>BIOLOĢISKI - Tomāts - Zelta karaliene</t>
  </si>
  <si>
    <t>EKOLOGIŠKAS – Pomidoras – Auksinė karalienė</t>
  </si>
  <si>
    <t>ORGANIĊI - Tadam - Golden Queen</t>
  </si>
  <si>
    <t>ØKOLOGISK - Tomat - Golden Queen</t>
  </si>
  <si>
    <t>ORGÂNICO - Tomate - Golden Queen</t>
  </si>
  <si>
    <t>BIO - Paradajka - Zlatá kráľovná</t>
  </si>
  <si>
    <t>BIO - Paradižnik - Zlata kraljica</t>
  </si>
  <si>
    <t>BIO - Rajče - Zlatá královna</t>
  </si>
  <si>
    <t>ORGANİK - Domates - Altın Kraliçe</t>
  </si>
  <si>
    <t>BIO - Paradicsom - Aranykirálynő</t>
  </si>
  <si>
    <t>ΒΙΟΛΟΓΙΚΟ - Ντομάτα - Πράσινη Ζέβρα</t>
  </si>
  <si>
    <t>ORGÁNACHA - Trátaí - Riabhach Glas</t>
  </si>
  <si>
    <t>LÍFRÆNT - Tomate - Green Zebra</t>
  </si>
  <si>
    <t>オーガニック　－　トマト　－　グリーン・ゼブラ</t>
  </si>
  <si>
    <t>ORGANSKI - Rajčica - Zelena zebra</t>
  </si>
  <si>
    <t>BIOLOĢISKI - Tomāts - Zaļā Zebra</t>
  </si>
  <si>
    <t>EKOLOGIŠKAS – Pomidoras – Žalias zebras</t>
  </si>
  <si>
    <t>ORGANIĊI - Tadam - Żebra Aħdar</t>
  </si>
  <si>
    <t>ØKOLOGISK - Tomat - Grønn Zebra</t>
  </si>
  <si>
    <t>ORGÂNICO - Tomate - Zebra Verde</t>
  </si>
  <si>
    <t>BIO - Paradajka - Zebra zelená</t>
  </si>
  <si>
    <t>BIO - Paradižnik - Zelena Zebra</t>
  </si>
  <si>
    <t>BIO - Rajče - Zebra zelená</t>
  </si>
  <si>
    <t>ORGANİK - Domates - Yeşil Zebra</t>
  </si>
  <si>
    <t>BIO - Paradicsom - Zöld Zebra</t>
  </si>
  <si>
    <t>LUOMU - Tomaatti - Rouge de Marmande</t>
  </si>
  <si>
    <t>ΒΙΟΛΟΓΙΚΟ - Ντομάτα - Rouge de Marmande</t>
  </si>
  <si>
    <t>ORGÁNACHA - Trátaí - Rouge de Marmande</t>
  </si>
  <si>
    <t>LÍFRÆNT - Tómatar - Rouge de Marmande</t>
  </si>
  <si>
    <t>オーガニック　－　トマト　－　ルージュ・デ・アルマンド</t>
  </si>
  <si>
    <t>ORGANSKI - Rajčica - Rouge de Marmande</t>
  </si>
  <si>
    <t>EKOLOGIŠKAS – Pomidoras – Rouge de Marmande</t>
  </si>
  <si>
    <t>ORGANIKA - Tadam - Rouge de Marmande</t>
  </si>
  <si>
    <t>ØKOLOGISK - Tomat - Rouge de Marmande</t>
  </si>
  <si>
    <t>ORGÂNICO - Tomate - Rouge de Marmande</t>
  </si>
  <si>
    <t>BIO - Paradajka - Rouge de Marmande</t>
  </si>
  <si>
    <t>BIO - Paradižnik - Rouge de Marmande</t>
  </si>
  <si>
    <t>BIO - Rajčata - Rouge de Marmande</t>
  </si>
  <si>
    <t>ORGANİK - Domates - Rouge de Marmande</t>
  </si>
  <si>
    <t>BIO - Paradicsom - Rouge de Marmande</t>
  </si>
  <si>
    <t>LUOMU - Tomaatti - Matina</t>
  </si>
  <si>
    <t>ΒΙΟΛΟΓΙΚΟ - Ντομάτα - Ματίνα</t>
  </si>
  <si>
    <t>ORGÁNACHA - Trátaí - Matina</t>
  </si>
  <si>
    <t>LÍFRÆNT - Tómatar - Matina</t>
  </si>
  <si>
    <t>オーガニック　－　トマト　－　マルチナ</t>
  </si>
  <si>
    <t>ORGANSKI - Rajčica - Matina</t>
  </si>
  <si>
    <t>BIOLOĢISKI - Tomāts - Matina</t>
  </si>
  <si>
    <t>EKOLOGIŠKAS – Pomidoras – Matina</t>
  </si>
  <si>
    <t>ORGANIĊI - Tadam - Matina</t>
  </si>
  <si>
    <t>ØKOLOGISK - Tomat - Matina</t>
  </si>
  <si>
    <t>ORGÂNICO - Tomate - Matina</t>
  </si>
  <si>
    <t>BIO - Paradajka - Matina</t>
  </si>
  <si>
    <t>BIO - Paradižnik - Matina</t>
  </si>
  <si>
    <t>BIO - Rajče - Matina</t>
  </si>
  <si>
    <t>ORGANİK - Domates - Matina</t>
  </si>
  <si>
    <t>BIO - Paradicsom - Matina</t>
  </si>
  <si>
    <t>ΒΙΟΛΟΓΙΚΟ - ντομάτα - καρδιά βοδιού</t>
  </si>
  <si>
    <t>ORGÁNACHA - trátaí - croí damh</t>
  </si>
  <si>
    <t>LÍFRÆNT - tómatar - uxahjarta</t>
  </si>
  <si>
    <t>オーガニック　－　トマト　－　オックスハート</t>
  </si>
  <si>
    <t>ORGANSKI - rajčica - volovsko srce</t>
  </si>
  <si>
    <t>EKOLOGIŠKAS – pomidorų – jaučio širdis</t>
  </si>
  <si>
    <t>ORGANIĊI - tadam - qalb tal-barri</t>
  </si>
  <si>
    <t>ØKOLOGISK - tomat - oksehjerte</t>
  </si>
  <si>
    <t>ORGÂNICO - tomate - coração de boi</t>
  </si>
  <si>
    <t>BIO - paradajkovo - volské srdce</t>
  </si>
  <si>
    <t>BIO - paradižnik - volovsko srce</t>
  </si>
  <si>
    <t>BIO - rajče - volské srdce</t>
  </si>
  <si>
    <t>ORGANİK - domates - öküz kalbi</t>
  </si>
  <si>
    <t>BIO - paradicsom - ökörszív</t>
  </si>
  <si>
    <t>LUOMU - Tomaatti - Saint Pierre</t>
  </si>
  <si>
    <t>ΒΙΟΛΟΓΙΚΟ - Ντομάτα - Saint Pierre</t>
  </si>
  <si>
    <t>ORGÁNACHA - Trátaí - Saint Pierre</t>
  </si>
  <si>
    <t>LÍFRÆNT - Tómatar - Saint Pierre</t>
  </si>
  <si>
    <t>オーガニック　－　トマト　－　サンピエール</t>
  </si>
  <si>
    <t>ORGANSKI - Rajčica - Saint Pierre</t>
  </si>
  <si>
    <t>BIOLOĢISKIE – Tomāti – Senpjēra</t>
  </si>
  <si>
    <t>EKOLOGIŠKAS – Pomidoras – Sen Pjeras</t>
  </si>
  <si>
    <t>ORGANIĊI - Tadam - Saint Pierre</t>
  </si>
  <si>
    <t>ØKOLOGISK - Tomat - Saint Pierre</t>
  </si>
  <si>
    <t>ORGÂNICO - Tomate - Saint Pierre</t>
  </si>
  <si>
    <t>BIO - Paradajka - Saint Pierre</t>
  </si>
  <si>
    <t>BIO - Paradižnik - Saint Pierre</t>
  </si>
  <si>
    <t>BIO - Rajče - Saint Pierre</t>
  </si>
  <si>
    <t>ORGANİK - Domates - Saint Pierre</t>
  </si>
  <si>
    <t>BIO - Paradicsom - Saint Pierre</t>
  </si>
  <si>
    <t>Домат - Сан Марцано</t>
  </si>
  <si>
    <t>LUOMU - Tomaatti - San Marzano</t>
  </si>
  <si>
    <t>ΒΙΟΛΟΓΙΚΟ - Ντομάτα - San Marzano</t>
  </si>
  <si>
    <t>ORGÁNACHA - Trátaí - San Marzano</t>
  </si>
  <si>
    <t>LÍFRÆNT - Tómatar - San Marzano</t>
  </si>
  <si>
    <t>オーガニック　－　トマト　－　サンマルッツァーノ</t>
  </si>
  <si>
    <t>ORGANSKI - Rajčica - San Marzano</t>
  </si>
  <si>
    <t>BIOLOĢISKI – Tomāts – Sanmarzano</t>
  </si>
  <si>
    <t>EKOLOGIŠKAS – Pomidoras – San Marzano</t>
  </si>
  <si>
    <t>ORGANIKU - Tadam - San Marzano</t>
  </si>
  <si>
    <t>ØKOLOGISK - Tomat - San Marzano</t>
  </si>
  <si>
    <t>ORGÂNICO - Tomate - San Marzano</t>
  </si>
  <si>
    <t>BIO - Paradajka - San Marzano</t>
  </si>
  <si>
    <t>BIO - Paradižnik - San Marzano</t>
  </si>
  <si>
    <t>BIO - Rajčata - San Marzano</t>
  </si>
  <si>
    <t>ORGANİK - Domates - San Marzano</t>
  </si>
  <si>
    <t>BIO - Paradicsom - San Marzano</t>
  </si>
  <si>
    <t>ORGAANILINE – Tomat – Kollane allveelaev</t>
  </si>
  <si>
    <t>ΒΙΟΛΟΓΙΚΟ - Ντομάτα - Κίτρινο Υποβρύχιο</t>
  </si>
  <si>
    <t>ORGÁNACHA - Trátaí - Fomhuireán Buí</t>
  </si>
  <si>
    <t>LÍFRÆNT - Tómatar - Gulur kafbátur</t>
  </si>
  <si>
    <t>オーガニック　－　トマト　－　イエローサブマリン</t>
  </si>
  <si>
    <t>ORGANSKI - Rajčica - Žuta podmornica</t>
  </si>
  <si>
    <t>BIOLOĢISKĀ - Tomāts - Dzeltenā zemūdene</t>
  </si>
  <si>
    <t>EKOLOGIŠKAS – Pomidoras – Geltonas povandeninis laivas</t>
  </si>
  <si>
    <t>ORGANIĊI - Tadam - Isfar Sottomarin</t>
  </si>
  <si>
    <t>ØKOLOGISK - Tomat - Gul ubåt</t>
  </si>
  <si>
    <t>ORGÂNICO - Tomate - Submarino Amarelo</t>
  </si>
  <si>
    <t>BIO - Paradajka - Žltá ponorka</t>
  </si>
  <si>
    <t>BIO - Paradižnik - Rumena podmornica</t>
  </si>
  <si>
    <t>BIO - Rajče - Žlutá ponorka</t>
  </si>
  <si>
    <t>ORGANİK - Domates - Sarı Denizaltı</t>
  </si>
  <si>
    <t>BIO - Paradicsom - Sárga tengeralattjáró</t>
  </si>
  <si>
    <t>LUOMU - Tomaatti - Roma</t>
  </si>
  <si>
    <t>ΒΙΟΛΟΓΙΚΟ - Ντομάτα - Ρομά</t>
  </si>
  <si>
    <t>ORGÁNACHA - Trátaí - Romaigh</t>
  </si>
  <si>
    <t>LÍFRÆNT - Tómatar - Roma</t>
  </si>
  <si>
    <t>オーガニック　－　トマト　－　ローマ</t>
  </si>
  <si>
    <t>ORGANSKI - Rajčica - Roma</t>
  </si>
  <si>
    <t>BIOLOĢISKI - Tomāts - Roma</t>
  </si>
  <si>
    <t>EKOLOGIŠKAS – Pomidoras – Roma</t>
  </si>
  <si>
    <t>ORGANIĊI - Tadam - Roma</t>
  </si>
  <si>
    <t>ØKOLOGISK - Tomat - Roma</t>
  </si>
  <si>
    <t>ORGÂNICO - Tomate - Roma</t>
  </si>
  <si>
    <t>BIO - Paradajka - Rím</t>
  </si>
  <si>
    <t>BIO - Paradižnik - Roma</t>
  </si>
  <si>
    <t>BIO - Rajčatová - Romská</t>
  </si>
  <si>
    <t>ORGANİK - Domates - Roma</t>
  </si>
  <si>
    <t>BIO - Paradicsom - Roma</t>
  </si>
  <si>
    <t>ΒΙΟΛΟΓΙΚΟ - Αγκινάρα - Imperial Star</t>
  </si>
  <si>
    <t>ORGÁNACHA - Artichoke - Imperial Star</t>
  </si>
  <si>
    <t>LÍFRÆNT - Þistilhjörtur - Imperial Star</t>
  </si>
  <si>
    <t>オーガニック　－　アーティチョーク　－　インペリアルスター</t>
  </si>
  <si>
    <t>ORGANSKI - Artičoka - Carska zvijezda</t>
  </si>
  <si>
    <t>BIOLOĢISKĀ - Artišoks - Imperial Star</t>
  </si>
  <si>
    <t>EKOLOGIŠKAS – Artišokas – Imperial Star</t>
  </si>
  <si>
    <t>ORGANIĊI - Qaqoċċ - Star Imperial</t>
  </si>
  <si>
    <t>ØKOLOGISK - Artisjokk - Imperial Star</t>
  </si>
  <si>
    <t>ORGÂNICO - Alcachofra - Estrela Imperial</t>
  </si>
  <si>
    <t>BIO - Artičok - Imperial Star</t>
  </si>
  <si>
    <t>BIO - Artičoka - Cesarska zvezda</t>
  </si>
  <si>
    <t>BIO - Artyčok - Imperial Star</t>
  </si>
  <si>
    <t>ORGANİK - Enginar - Imperial Star</t>
  </si>
  <si>
    <t>BIO - Articsóka - Imperial Star</t>
  </si>
  <si>
    <t>ΒΙΟΛΟΓΙΚΟ - Μελιτζάνα - Μαύρη Ομορφιά</t>
  </si>
  <si>
    <t>ORGÁNACHA - Eggplant - Black Beauty</t>
  </si>
  <si>
    <t>LÍFRÆNT - Eggaldin - Black Beauty</t>
  </si>
  <si>
    <t>オーガニック　－　ナス　－　ブラックビューティー</t>
  </si>
  <si>
    <t>ORGANSKI - Patlidžan - Black Beauty</t>
  </si>
  <si>
    <t>BIOLOĢISKI - Baklažāni - Black Beauty</t>
  </si>
  <si>
    <t>EKOLOGIŠKAS - Baklažanai - Black Beauty</t>
  </si>
  <si>
    <t>ORGANIĊI - Brunġiel - Sbuħija Iswed</t>
  </si>
  <si>
    <t>ØKOLOGISK - Aubergine - Black Beauty</t>
  </si>
  <si>
    <t>ORGÂNICO - Berinjela - Beleza Negra</t>
  </si>
  <si>
    <t>BIO - Baklažán - Čierna krásavica</t>
  </si>
  <si>
    <t>BIO - Jajčevec - Črni lepotec</t>
  </si>
  <si>
    <t>BIO - Lilek - Černá kráska</t>
  </si>
  <si>
    <t>ORGANİK - Patlıcan - Siyah Güzel</t>
  </si>
  <si>
    <t>BIO - Padlizsán - Black Beauty</t>
  </si>
  <si>
    <t>ΒΙΟΛΟΓΙΚΟ - Μελιτζάνα - Μακρύ Μωβ</t>
  </si>
  <si>
    <t>ORGÁNACHA - Eggplant - Corcra Fada</t>
  </si>
  <si>
    <t>LÍFRÆNT - Eggaldin - Langfjólublátt</t>
  </si>
  <si>
    <t>オーガニック　－　ナス　－　ロングパープル</t>
  </si>
  <si>
    <t>ORGANSKI - Patlidžan - Duga ljubičasta</t>
  </si>
  <si>
    <t>BIOLOĢISKI – Baklažāni – Gari violets</t>
  </si>
  <si>
    <t>EKOLOGIŠKAS – Baklažanai – Ilgai violetinė</t>
  </si>
  <si>
    <t>ORGANIĊI - Brunġiel - Long Vjola</t>
  </si>
  <si>
    <t>ØKOLOGISK - Aubergine - Lang Lilla</t>
  </si>
  <si>
    <t>ORGÂNICO - Berinjela - Longo Roxo</t>
  </si>
  <si>
    <t>BIO - Baklažán - Dlho fialový</t>
  </si>
  <si>
    <t>BIO - Jajčevec - Dolgo vijoličen</t>
  </si>
  <si>
    <t>BIO - Lilek - Dlouho fialová</t>
  </si>
  <si>
    <t>ORGANİK - Patlıcan - Uzun Mor</t>
  </si>
  <si>
    <t>BIO - Padlizsán - Hosszú lila</t>
  </si>
  <si>
    <t>LUOMU - Punajuuri - Chioggia</t>
  </si>
  <si>
    <t>ΒΙΟΛΟΓΙΚΑ - Παντζάρια - Chioggia</t>
  </si>
  <si>
    <t>ORGÁNACHA - Biatas - Chioggia</t>
  </si>
  <si>
    <t>LÍFRÆT - Rauðrófa - Chioggia</t>
  </si>
  <si>
    <t>オーガニック　－　ビートルート　－　キオッジャ</t>
  </si>
  <si>
    <t>ORGANSKI - Cikla - Chioggia</t>
  </si>
  <si>
    <t>BIOLOĢISKĀ - Bietes - Kjodža</t>
  </si>
  <si>
    <t>EKOLOGIŠKAS – Burokėliai – Kjodža</t>
  </si>
  <si>
    <t>ORGANIĊI - Pitravi - Chioggia</t>
  </si>
  <si>
    <t>ØKOLOGISK - Rødbeter - Chioggia</t>
  </si>
  <si>
    <t>ORGÂNICO - Beterraba - Chioggia</t>
  </si>
  <si>
    <t>BIO - Cvikla - Chioggia</t>
  </si>
  <si>
    <t>BIO - Rdeča pesa - Chioggia</t>
  </si>
  <si>
    <t>BIO - Červená řepa - Chioggia</t>
  </si>
  <si>
    <t>ORGANİK - Pancar - Chioggia</t>
  </si>
  <si>
    <t>BIO - Cékla - Chioggia</t>
  </si>
  <si>
    <t>LUOMU - Kultajuuri</t>
  </si>
  <si>
    <t>ΒΙΟΛΟΓΙΚΟ - Χρυσό παντζάρι</t>
  </si>
  <si>
    <t>ORGÁNACHA - biatas órga</t>
  </si>
  <si>
    <t>LÍFRÆTT - Gullrófa</t>
  </si>
  <si>
    <t>BIO - Barbabietola - Golden</t>
  </si>
  <si>
    <t>オーガニック　－　ゴールデンビートルート</t>
  </si>
  <si>
    <t>ORGANSKI - Zlatna cikla</t>
  </si>
  <si>
    <t>BIOLOĢISKĀ - Zelta biete</t>
  </si>
  <si>
    <t>EKOLOGIŠKAS – Auksiniai burokėliai</t>
  </si>
  <si>
    <t>ORGANIĊI - Pitravi tad-deheb</t>
  </si>
  <si>
    <t>ØKOLOGISK - Gylden rødbeter</t>
  </si>
  <si>
    <t>ORGÂNICO - Beterraba Dourada</t>
  </si>
  <si>
    <t>BIO - Zlatá cvikla</t>
  </si>
  <si>
    <t>BIO - Zlata rdeča pesa</t>
  </si>
  <si>
    <t>BIO - Zlatá řepa</t>
  </si>
  <si>
    <t>ORGANİK - Altın pancar</t>
  </si>
  <si>
    <t>BIO - Arany cékla</t>
  </si>
  <si>
    <t>ΒΙΟΛΟΓΙΚΟ - Παντζάρι - Detroit Globe</t>
  </si>
  <si>
    <t>ORGÁNACHA - Biatas - Detroit Globe</t>
  </si>
  <si>
    <t>LÍFRÆTT - Rauðrófur - Detroit Globe</t>
  </si>
  <si>
    <t>オーガニック　－　ビートルート　デトロイトグローブ</t>
  </si>
  <si>
    <t>ORGANSKI - cikla - Detroit Globe</t>
  </si>
  <si>
    <t>BIOLOĢISKĀ - Bietes - Detroitas Globe</t>
  </si>
  <si>
    <t>EKOLOGIŠKAS – Burokėliai – Detroito gaublys</t>
  </si>
  <si>
    <t>ORGANIĊI - Pitravi - Detroit Globe</t>
  </si>
  <si>
    <t>ØKOLOGISK - Rødbeter - Detroit Globe</t>
  </si>
  <si>
    <t>ORGÂNICO - Beterraba - Detroit Globe</t>
  </si>
  <si>
    <t>BIO - Cvikla - Detroit Globe</t>
  </si>
  <si>
    <t>BIO - Rdeča pesa - Detroit Globe</t>
  </si>
  <si>
    <t>BIO - Červená řepa - Detroit Globe</t>
  </si>
  <si>
    <t>ORGANİK - Pancar - Detroit Globe</t>
  </si>
  <si>
    <t>BIO - Cékla - Detroit Globe</t>
  </si>
  <si>
    <t>LUOMU - Kurkku - Marketmore</t>
  </si>
  <si>
    <t>ΒΙΟΛΟΓΙΚΟ - Αγγούρι - Marketmore</t>
  </si>
  <si>
    <t>ORGÁNACHA - Cucumber - Margadh Mór</t>
  </si>
  <si>
    <t>LÍFRÆNT - Gúrka - Marketmore</t>
  </si>
  <si>
    <t>オーガニック　－　キュウリ　－　マーケットモア</t>
  </si>
  <si>
    <t>ORGANSKI - Krastavac - Marketmore</t>
  </si>
  <si>
    <t>BIOLOĢISKI — gurķi — Marketmore</t>
  </si>
  <si>
    <t>EKOLOGIŠKAS – Agurkas – Marketmore</t>
  </si>
  <si>
    <t>ORGANIĊI - Ħjar - Marketmore</t>
  </si>
  <si>
    <t>ØKOLOGISK - Agurk - Marketmore</t>
  </si>
  <si>
    <t>ORGÂNICO - Pepino - Marketmore</t>
  </si>
  <si>
    <t>BIO - Uhorka - Marketmore</t>
  </si>
  <si>
    <t>BIO - Kumare - Marketmore</t>
  </si>
  <si>
    <t>BIO - Okurka - Marketmore</t>
  </si>
  <si>
    <t>ORGANİK - Hıyar - Marketmore</t>
  </si>
  <si>
    <t>BIO – Uborka – Marketmore</t>
  </si>
  <si>
    <t>ΒΙΟΛΟΓΙΚΟ - αγγουράκι - σταφύλι πρόποδα</t>
  </si>
  <si>
    <t>ORGÁNACHA - cúcamar - fíonchaor foothill</t>
  </si>
  <si>
    <t>LÍFRÆNT - agúrka - vínber</t>
  </si>
  <si>
    <t>オーガニック　－　キュウリ　－　ガーキン</t>
  </si>
  <si>
    <t>ORGANSKI - krastavac - podgorsko grožđe</t>
  </si>
  <si>
    <t>EKOLOGIŠKAS – agurkas – papėdės vynuogė</t>
  </si>
  <si>
    <t>ORGANIĊI - ħjar - għeneb tal-għoljiet</t>
  </si>
  <si>
    <t>ØKOLOGISK - agurk - drue ved foten</t>
  </si>
  <si>
    <t>ORGÂNICO - pepino - uva do sopé</t>
  </si>
  <si>
    <t>BIO - uhorka - podhorské hrozno</t>
  </si>
  <si>
    <t>BIO - kumare - predgorsko grozdje</t>
  </si>
  <si>
    <t>BIO - okurka - podhorská réva</t>
  </si>
  <si>
    <t>ORGANİK - salatalık - etek üzümü</t>
  </si>
  <si>
    <t>BIO - uborka - hegylábi szőlő</t>
  </si>
  <si>
    <t>LUOMU - Pinaatti - Talvijättiläinen</t>
  </si>
  <si>
    <t>ΒΙΟΛΟΓΙΚΟ - Σπανάκι - Γίγαντας του Χειμώνα</t>
  </si>
  <si>
    <t>ORGÁNACHA - Spionáiste - Giant Geimhridh</t>
  </si>
  <si>
    <t>LÍFRÆNT - Spínat - Vetrarrisi</t>
  </si>
  <si>
    <t>オーガニック　－　ホウレン草　－　ジャイアントウィンター</t>
  </si>
  <si>
    <t>ORGANSKI - Špinat - Zimski div</t>
  </si>
  <si>
    <t>BIOLOĢISKI - Spināti - Ziemas milzis</t>
  </si>
  <si>
    <t>EKOLOGIŠKAS – Špinatai – Žiemos milžinas</t>
  </si>
  <si>
    <t>ORGANIĊI - Spinaċi - Ġgant tax-Xitwa</t>
  </si>
  <si>
    <t>ØKOLOGISK - Spinat - Vintergigant</t>
  </si>
  <si>
    <t>ORGÂNICO - Espinafre - Gigante de Inverno</t>
  </si>
  <si>
    <t>BIO - Špenát - Zimný Gigant</t>
  </si>
  <si>
    <t>BIO - Špinača - Zimska velikanka</t>
  </si>
  <si>
    <t>BIO - Špenát - Zimní obr</t>
  </si>
  <si>
    <t>ORGANİK - Ispanak - Kış Devi</t>
  </si>
  <si>
    <t>BIO - Spenót - Téli óriás</t>
  </si>
  <si>
    <t>LUOMU - Pinaatti - Matador</t>
  </si>
  <si>
    <t>ΒΙΟΛΟΓΙΚΟ - Σπανάκι - Matador</t>
  </si>
  <si>
    <t>LÍFRÆNT - Spínat - Matador</t>
  </si>
  <si>
    <t>オーガニック　－　ホウレンソウ　－　マタドール</t>
  </si>
  <si>
    <t>ORGANSKI - Špinat - Matador</t>
  </si>
  <si>
    <t>BIOLOĢISKI – Spināti – Matador</t>
  </si>
  <si>
    <t>EKOLOGIŠKAS – Špinatai – Matador</t>
  </si>
  <si>
    <t>ORGANIĊI - Spinaċi - Matador</t>
  </si>
  <si>
    <t>ØKOLOGISK - Spinat - Matador</t>
  </si>
  <si>
    <t>ORGÂNICO - Espinafre - Matador</t>
  </si>
  <si>
    <t>BIO - Špenát - Matador</t>
  </si>
  <si>
    <t>BIO - Špinača - Matador</t>
  </si>
  <si>
    <t>ORGANİK - Ispanak - Matador</t>
  </si>
  <si>
    <t>BIO - Spenót - Matador</t>
  </si>
  <si>
    <t>LUOMU - Retiisi - Cherry Bell</t>
  </si>
  <si>
    <t>ΒΙΟΛΟΓΙΚΑ - Ραπανάκια - Cherry Bell</t>
  </si>
  <si>
    <t>ORGÁNACHA - raidisí - Cherry Bell</t>
  </si>
  <si>
    <t>LÍFRÆT - Radísur - Kirsuberjabjalla</t>
  </si>
  <si>
    <t>オーガニック　－　ラディッシュ　－　チェリーベル</t>
  </si>
  <si>
    <t>ORGANSKI - Rotkvice - Cherry Bell</t>
  </si>
  <si>
    <t>BIOLOĢISKI - Redīsi - Ķiršu zvaniņš</t>
  </si>
  <si>
    <t>EKOLOGIŠKAS – Ridikėliai – Vyšnių varpelis</t>
  </si>
  <si>
    <t>ORGANIĊI - Ravanell - Qanpiena taċ-Ċirasa</t>
  </si>
  <si>
    <t>ØKOLOGISK - Reddiker - Kirsebærklokke</t>
  </si>
  <si>
    <t>ORGÂNICO - Rabanetes - Cherry Bell</t>
  </si>
  <si>
    <t>BIO - Reďkovky - Cherry Bell</t>
  </si>
  <si>
    <t>BIO - Redkvice - Češnjev zvonček</t>
  </si>
  <si>
    <t>BIO - Ředkvičky - Cherry Bell</t>
  </si>
  <si>
    <t>ORGANİK - Turp - Cherry Bell</t>
  </si>
  <si>
    <t>BIO - Retek - Cseresznyeharang</t>
  </si>
  <si>
    <t>LUOMU - Retiisi - Ranskalainen aamiainen</t>
  </si>
  <si>
    <t>ΒΙΟΛΟΓΙΚΑ - Ραπανάκια - Γαλλικό Πρωινό</t>
  </si>
  <si>
    <t>ORGÁNACHA - raidisí - Bricfeasta na Fraince</t>
  </si>
  <si>
    <t>LÍFRÆNT - Radísur - Franskur morgunverður</t>
  </si>
  <si>
    <t>オーガニック　－　ラディッシュ　－　フレンチブレックファスト</t>
  </si>
  <si>
    <t>ORGANSKI - Rotkvice - Francuski doručak</t>
  </si>
  <si>
    <t>BIOLOĢISKI - Redīsi - Franču brokastis</t>
  </si>
  <si>
    <t>EKOLOGIŠKI – Ridikėliai – Prancūziški pusryčiai</t>
  </si>
  <si>
    <t>ORGANIĊI - Ravanell - Kolazzjon Franċiż</t>
  </si>
  <si>
    <t>ØKOLOGISK - Reddiker - Fransk frokost</t>
  </si>
  <si>
    <t>ORGÂNICO - Rabanetes - Café da Manhã Francês</t>
  </si>
  <si>
    <t>BIO - Reďkovky - Francúzske raňajky</t>
  </si>
  <si>
    <t>BIO - Redkvice - Francoski zajtrk</t>
  </si>
  <si>
    <t>BIO - Ředkvičky - Francouzská snídaně</t>
  </si>
  <si>
    <t>ORGANİK - Turp - Fransız Kahvaltısı</t>
  </si>
  <si>
    <t>BIO - Retek - Francia reggeli</t>
  </si>
  <si>
    <t>LÍFRÆNT - radísur - grýlukerti</t>
  </si>
  <si>
    <t>オーガニック　－　ラディッシュ　－　ロングホワイトアイシクル</t>
  </si>
  <si>
    <t>ORGÂNICO - Rabanetes - pingentes de gelo</t>
  </si>
  <si>
    <t>BIO - reďkovky - sople</t>
  </si>
  <si>
    <t>BIO - redkvice - žleda</t>
  </si>
  <si>
    <t>BIO - ředkvičky - rampouchy</t>
  </si>
  <si>
    <t>BIO - retek - jégcsapok</t>
  </si>
  <si>
    <t>ORGAANILINE – paprika – California Wonder – punane</t>
  </si>
  <si>
    <t>ΒΙΟΛΟΓΙΚΟ - Πάπρικα - Καλιφόρνια Wonder - Κόκκινο</t>
  </si>
  <si>
    <t>ORGÁNACHA - Paprika - California Wonder - Dearg</t>
  </si>
  <si>
    <t>LÍFRÆNT - Paprika - California Wonder - Rauður</t>
  </si>
  <si>
    <t>オーガニック　－　パプリカ　－　カリフォルニアワンダーレッド</t>
  </si>
  <si>
    <t>ORGANSKI - Paprika - California Wonder - Crvena</t>
  </si>
  <si>
    <t>BIOLOĢISKI - Paprika - California Wonder - Sarkans</t>
  </si>
  <si>
    <t>EKOLOGIŠKA – paprika – California Wonder – raudona</t>
  </si>
  <si>
    <t>ORGANIĊI - Paprika - California Wonder - Aħmar</t>
  </si>
  <si>
    <t>ØKOLOGISK - Paprika - California Wonder - Rød</t>
  </si>
  <si>
    <t>ORGÂNICO - Paprika - California Wonder - Vermelho</t>
  </si>
  <si>
    <t>BIO - Paprika - California Wonder - Červená</t>
  </si>
  <si>
    <t>BIO - Paprika - California Wonder - Rdeča</t>
  </si>
  <si>
    <t>ORGANİK - Paprika - California Wonder - Kırmızı</t>
  </si>
  <si>
    <t>BIO - Paprika - California Wonder - Piros</t>
  </si>
  <si>
    <t>ORGAANILINE – paprika – Golden California Wonder</t>
  </si>
  <si>
    <t>ΒΙΟΛΟΓΙΚΟ - Πάπρικα - Golden California Wonder</t>
  </si>
  <si>
    <t>ORGÁNACHA - Paprika - Golden California Wonder</t>
  </si>
  <si>
    <t>LÍFRÆNT - Paprika - Golden California Wonder</t>
  </si>
  <si>
    <t>オーガニック　－　パプリカ　－　ゴールデンカリフォルニアワンダー</t>
  </si>
  <si>
    <t>BIOLOĢISKĀ - paprika - Golden California Wonder</t>
  </si>
  <si>
    <t>EKOLOGIŠKA – paprika – „Golden California Wonder“.</t>
  </si>
  <si>
    <t>ORGANIĊI - Paprika - Golden California Wonder</t>
  </si>
  <si>
    <t>ØKOLOGISK - Paprika - Golden California Wonder</t>
  </si>
  <si>
    <t>ORGÂNICO - Paprika - Golden California Wonder</t>
  </si>
  <si>
    <t>ORGANİK - Paprika - Golden California Wonder</t>
  </si>
  <si>
    <t>ΒΙΟΛΟΓΙΚΟ - Πάπρικα - Μακρύ Κόκκινο Μαρκόνι</t>
  </si>
  <si>
    <t>ORGÁNACHA - Paprika - Marconi Fada Dearg</t>
  </si>
  <si>
    <t>LÍFRÆNT - Paprika - Long Red Marconi</t>
  </si>
  <si>
    <t>オーガニック　－　パプリカ　－　ロングレッドマルコーニ</t>
  </si>
  <si>
    <t>ORGANSKI - Paprika - Long Red Marconi</t>
  </si>
  <si>
    <t>BIOLOĢISKĀ - Paprika - Long Red Marconi</t>
  </si>
  <si>
    <t>EKOLOGIŠKAS – Paprika – Ilgi raudonieji markonai</t>
  </si>
  <si>
    <t>ORGANIĊI - Paprika - Long Red Marconi</t>
  </si>
  <si>
    <t>ØKOLOGISK - Paprika - Lang rød Marconi</t>
  </si>
  <si>
    <t>ORGÂNICO - Paprika - Long Red Marconi</t>
  </si>
  <si>
    <t>ORGANİK - Paprika - Uzun Kırmızı Marconi</t>
  </si>
  <si>
    <t>LUOMU - Paprika - Makea suklaa</t>
  </si>
  <si>
    <t>ΒΙΟΛΟΓΙΚΟ - Πάπρικα - Γλυκιά Σοκολάτα</t>
  </si>
  <si>
    <t>ORGÁNACHA - Paprika - Seacláid Mhilis</t>
  </si>
  <si>
    <t>LÍFRÆNT - Paprika - Sætt súkkulaði</t>
  </si>
  <si>
    <t>オーガニック　－　パプリカ　－　スイートチョコレート</t>
  </si>
  <si>
    <t>ORGANSKI - Paprika - Slatka čokolada</t>
  </si>
  <si>
    <t>BIOLOĢISKĀ - paprika - saldā šokolāde</t>
  </si>
  <si>
    <t>EKOLOGIŠKAS – paprika – saldus šokoladas</t>
  </si>
  <si>
    <t>ORGANIĊI - Paprika - Ċikkulata Ħelwa</t>
  </si>
  <si>
    <t>ØKOLOGISK - Paprika - Søt sjokolade</t>
  </si>
  <si>
    <t>ORGÂNICO - Páprica - Chocolate Doce</t>
  </si>
  <si>
    <t>BIO - Paprika - Sladká čokoláda</t>
  </si>
  <si>
    <t>BIO - Paprika - Sladka čokolada</t>
  </si>
  <si>
    <t>ORGANİK - Paprika - Tatlı Çikolata</t>
  </si>
  <si>
    <t>BIO - Paprika - Édes csokoládé</t>
  </si>
  <si>
    <t>LUOMU - Chili - Barak</t>
  </si>
  <si>
    <t>ΒΙΟΛΟΓΙΚΟ - Τσίλι - Μπαράκ</t>
  </si>
  <si>
    <t>ORGÁNACHA - Chili - Barak</t>
  </si>
  <si>
    <t>LÍFRÆNT - Chili - Barak</t>
  </si>
  <si>
    <t>オーガニック　－　唐辛子　－　バラク</t>
  </si>
  <si>
    <t>ORGANSKI - Čili - Barak</t>
  </si>
  <si>
    <t>BIOLOĢISKĀ - Čili - Baraks</t>
  </si>
  <si>
    <t>EKOLOGIŠKAS – Čili – Barakas</t>
  </si>
  <si>
    <t>ORGANIĊI - ĊILI - Barak</t>
  </si>
  <si>
    <t>ØKOLOGISK - Chili - Barak</t>
  </si>
  <si>
    <t>ORGÂNICO - Chili - Barak</t>
  </si>
  <si>
    <t>BIO - Čili - Barak</t>
  </si>
  <si>
    <t>BIO - Chilli - Barak</t>
  </si>
  <si>
    <t>ORGANİK - Acı Biber - Barak</t>
  </si>
  <si>
    <t>LUOMU - Chili - Varhainen Jalapeno</t>
  </si>
  <si>
    <t>BIO - Piment - Early jalapeno</t>
  </si>
  <si>
    <t>ΒΙΟΛΟΓΙΚΟ - Τσίλι - Πρώιμο Jalapeno</t>
  </si>
  <si>
    <t>ORGÁNACHA - Chili - Jalapeno Luath</t>
  </si>
  <si>
    <t>LÍFRÆNT - Chili - Snemma Jalapeno</t>
  </si>
  <si>
    <t>オーガニック　－　唐辛子　－　アーリーハラペーニョ</t>
  </si>
  <si>
    <t>ORGANSKI - Čili - Rani Jalapeno</t>
  </si>
  <si>
    <t>BIOLOĢISKI – Čili – Agrā Jalapeno</t>
  </si>
  <si>
    <t>EKOLOGIŠKAS – Čili – Ankstyvasis Jalapeno</t>
  </si>
  <si>
    <t>ORGANIĊI - Chili - Jalapeno Kmieni</t>
  </si>
  <si>
    <t>ØKOLOGISK - Chili - Tidlig Jalapeno</t>
  </si>
  <si>
    <t>ORGÂNICO - Chili - Jalapeno precoce</t>
  </si>
  <si>
    <t>BIO - Chilli - Rané Jalapeno</t>
  </si>
  <si>
    <t>ORGANİK - Acı Biber - Erkenci Jalapeno</t>
  </si>
  <si>
    <t>BIO - Chili - Korai Jalapeno</t>
  </si>
  <si>
    <t>ΒΙΟΛΟΓΙΚΟ - Τσίλι - De Cayenne Long Slim</t>
  </si>
  <si>
    <t>LÍFRÆNT - Chili - De Cayenne Long Slim</t>
  </si>
  <si>
    <t>オーガニック　－　唐辛子　－　カイエンロングスリム</t>
  </si>
  <si>
    <t>ORGANSKI - Chili - De Cayenne Long Slim</t>
  </si>
  <si>
    <t>BIOLOĢISKĀ - Čili - De Cayenne Long Slim</t>
  </si>
  <si>
    <t>EKOLOGIŠKAS – Čili – De Cayenne Long Slim</t>
  </si>
  <si>
    <t>ORGANIKU - Chili - De Cayenne Long Slim</t>
  </si>
  <si>
    <t>ØKOLOGISK - Chili - De Cayenne Long Slim</t>
  </si>
  <si>
    <t>ORGÂNICO - Chili - De Cayenne Long Slim</t>
  </si>
  <si>
    <t>BIO - Chilli - De Cayenne Long Slim</t>
  </si>
  <si>
    <t>BIO - Čili - De Cayenne Long Slim</t>
  </si>
  <si>
    <t>ORGANİK - Acı Biber - De Cayenne Uzun Slim</t>
  </si>
  <si>
    <t>ORGÁNACHA - Chili - Habanero Oráiste</t>
  </si>
  <si>
    <t>LÍFRÆNT - Chili - Habanero Appelsín</t>
  </si>
  <si>
    <t>オーガニック　－　唐辛子　－　ハバネロオレンジ</t>
  </si>
  <si>
    <t>ORGANSKI - Čili - Habanero naranča</t>
  </si>
  <si>
    <t>BIOLOĢISKI - Čili - Habanero Apelsīns</t>
  </si>
  <si>
    <t>EKOLOGIŠKAS – Čili – Habanero apelsinas</t>
  </si>
  <si>
    <t>ORGANIĊI - Chili - Habanero Orange</t>
  </si>
  <si>
    <t>ØKOLOGISK - Chili - Habanero Appelsin</t>
  </si>
  <si>
    <t>ORGÂNICO - Chili - Laranja Habanero</t>
  </si>
  <si>
    <t>BIO - Chilli - Habanero Pomaranč</t>
  </si>
  <si>
    <t>BIO - Čili - Habanero pomaranča</t>
  </si>
  <si>
    <t>BIO - Chilli - Habanero Orange</t>
  </si>
  <si>
    <t>ORGANİK - Acı Biber - Habanero Portakal</t>
  </si>
  <si>
    <t>BIO - Chili - Habanero narancs</t>
  </si>
  <si>
    <t>BIO – Chili – Sigaretta di Bergamo</t>
  </si>
  <si>
    <t>LUOMU - Chili - Sigaretta di Bergamo</t>
  </si>
  <si>
    <t>ΒΙΟΛΟΓΙΚΟ - Τσίλι - Sigaretta di Bergamo</t>
  </si>
  <si>
    <t>ORGÁNACHA - Chili - Sigaretta di Bergamo</t>
  </si>
  <si>
    <t>LÍFRÆNT - Chili - Sigaretta di Bergamo</t>
  </si>
  <si>
    <t>ORGANSKI - Čili - Sigaretta di Bergamo</t>
  </si>
  <si>
    <t>BIOLOĢISKĀ - Čili - Sigaretta di Bergamo</t>
  </si>
  <si>
    <t>EKOLOGIŠKAS – Čili – Sigaretta di Bergamo</t>
  </si>
  <si>
    <t>ORGANIĊI - Chili - Sigaretta di Bergamo</t>
  </si>
  <si>
    <t>ØKOLOGISK - Chili - Sigaretta di Bergamo</t>
  </si>
  <si>
    <t>ORGÂNICO - Chili - Sigaretta di Bergamo</t>
  </si>
  <si>
    <t>BIO - Chilli - Sigaretta di Bergamo</t>
  </si>
  <si>
    <t>BIO - Čili - Sigaretta di Bergamo</t>
  </si>
  <si>
    <t>ORGANİK - Acı Biber - Sigaretta di Bergamo</t>
  </si>
  <si>
    <t>BIO - Chili - Sigaretta di Bergamo</t>
  </si>
  <si>
    <t>BIO – Chili – Piccante Cilieglia</t>
  </si>
  <si>
    <t>LUOMU – Chili – Piccante Cilieglia</t>
  </si>
  <si>
    <t>ORGÁNACHA – Chili – Piccante Cilieglia</t>
  </si>
  <si>
    <t>LÍFRÆNT – Chili – Piccante Cilieglia</t>
  </si>
  <si>
    <t>ORGANSKI – Čili – Piccante Cilieglia</t>
  </si>
  <si>
    <t>BIOLOĢISKI – Čili – Piccante Cilieglia</t>
  </si>
  <si>
    <t>EKOLOGIŠKAS – Čili – Piccante Cilieglia</t>
  </si>
  <si>
    <t>ORGANIĊI – Chili – Piccante Cilieglia</t>
  </si>
  <si>
    <t>ØKOLOGISK – Chili – Piccante Cilieglia</t>
  </si>
  <si>
    <t>ORGÂNICO – Chili – Piccante Cilieglia</t>
  </si>
  <si>
    <t>BIO – Čili – Piccante Cilieglia</t>
  </si>
  <si>
    <t>BIO – Chilli – Piccante Cilieglia</t>
  </si>
  <si>
    <t>ORGANİK – Biber – Piccante Cilieglia</t>
  </si>
  <si>
    <t>ΒΙΟΛΟΓΙΚΑ - καρότα - φθινοπωρινός βασιλιάς</t>
  </si>
  <si>
    <t>ORGÁNACHA - cairéid - rí an fhómhair</t>
  </si>
  <si>
    <t>LÍFRÆNT - gulrætur - haustkóngur</t>
  </si>
  <si>
    <t>オーガニック　－　ニンジン　－　オータムキング</t>
  </si>
  <si>
    <t>ORGANSKI - mrkva - jesenski kralj</t>
  </si>
  <si>
    <t>BIOLOĢISKI - burkāni - rudens karalis</t>
  </si>
  <si>
    <t>EKOLOGIŠKAS – morkos – rudens karalius</t>
  </si>
  <si>
    <t>ORGANIĊI - karrotti - ħarifa king</t>
  </si>
  <si>
    <t>ØKOLOGISK - gulrøtter - høstkonge</t>
  </si>
  <si>
    <t>ORGÂNICO - cenouras - rei do outono</t>
  </si>
  <si>
    <t>BIO - mrkva - jesenný kráľ</t>
  </si>
  <si>
    <t>BIO - korenje - jesenski kralj</t>
  </si>
  <si>
    <t>BIO - mrkev - podzimní král</t>
  </si>
  <si>
    <t>ORGANİK - havuç - sonbahar kralı</t>
  </si>
  <si>
    <t>BIO - sárgarépa - ősz király</t>
  </si>
  <si>
    <t>LUOMU - Porkkanat - Varhainen Nantes</t>
  </si>
  <si>
    <t>ΒΙΟΛΟΓΙΚΑ - Καρότα - Πρώιμη Νάντη</t>
  </si>
  <si>
    <t>ORGÁNACHA - Cairéid - Nantes Luath</t>
  </si>
  <si>
    <t>LÍFRÆNT - Gulrætur - Snemma Nantes</t>
  </si>
  <si>
    <t>オーガニック　－　ニンジン　－　アーリーナント</t>
  </si>
  <si>
    <t>ORGANSKI - Mrkva - Rani Nantes</t>
  </si>
  <si>
    <t>BIOLOĢISKI – Burkāni – Agrā Nante</t>
  </si>
  <si>
    <t>EKOLOGIŠKAS – Morkos – Ankstyvasis Nantas</t>
  </si>
  <si>
    <t>ORGANIĊI - Karrotti - Nantes kmieni</t>
  </si>
  <si>
    <t>ØKOLOGISK - Gulrøtter - Tidlig Nantes</t>
  </si>
  <si>
    <t>ORGÂNICO - Cenouras - Early Nantes</t>
  </si>
  <si>
    <t>BIO - Mrkva - Skoré Nantes</t>
  </si>
  <si>
    <t>BIO - Korenje - Early Nantes</t>
  </si>
  <si>
    <t>BIO - Mrkev - Rané Nantes</t>
  </si>
  <si>
    <t>ORGANİK - Havuç - Erken Nantes</t>
  </si>
  <si>
    <t>BIO - Sárgarépa - Korai Nantes</t>
  </si>
  <si>
    <t>LUOMU - Kurpitsa - Butternut</t>
  </si>
  <si>
    <t>ΒΙΟΛΟΓΙΚΟ - Κολοκύθα - Butternut</t>
  </si>
  <si>
    <t>ORGÁNACHA - Pumpkin - Butternut</t>
  </si>
  <si>
    <t>LÍFRÆNT - Grasker - Butternut</t>
  </si>
  <si>
    <t>オーガニック　－　カボチャ　－　バターナッツ</t>
  </si>
  <si>
    <t>ORGANSKI - Bundeva - Butternut</t>
  </si>
  <si>
    <t>BIOLOĢISKI - Ķirbis - Sviestrieksts</t>
  </si>
  <si>
    <t>EKOLOGIŠKAS – Moliūgas – Sviestinis</t>
  </si>
  <si>
    <t>ORGANIĊI - Qara Ħamra - Butternut</t>
  </si>
  <si>
    <t>ØKOLOGISK - Gresskar - Butternut</t>
  </si>
  <si>
    <t>ORGÂNICO - Abóbora - Butternut</t>
  </si>
  <si>
    <t>BIO - tekvica - maslová</t>
  </si>
  <si>
    <t>BIO - Buča - Butternut</t>
  </si>
  <si>
    <t>BIO - Dýně - Ořešák</t>
  </si>
  <si>
    <t>ORGANİK - Kabak - Balkabağı</t>
  </si>
  <si>
    <t>BIO - Sütőtök - Butternut</t>
  </si>
  <si>
    <t>ΒΙΟΛΟΓΙΚΟ - Κολοκύθα - Χοκάιντο</t>
  </si>
  <si>
    <t>ORGÁNACHA - Pumpkin - Hokkaido</t>
  </si>
  <si>
    <t>LÍFRÆNT - Grasker - Hokkaido</t>
  </si>
  <si>
    <t>オーガニック　－　カボチャ　－　北海道</t>
  </si>
  <si>
    <t>ORGANSKI - Bundeva - Hokaido</t>
  </si>
  <si>
    <t>BIOLOĢISKI - Ķirbis - Hokaido</t>
  </si>
  <si>
    <t>EKOLOGIŠKAS – Moliūgas – Hokaidas</t>
  </si>
  <si>
    <t>ORGANIĊI - Qara - Hokkaido</t>
  </si>
  <si>
    <t>ØKOLOGISK - Gresskar - Hokkaido</t>
  </si>
  <si>
    <t>ORGÂNICO - Abóbora - Hokkaido</t>
  </si>
  <si>
    <t>BIO - Tekvica - Hokkaido</t>
  </si>
  <si>
    <t>BIO - Buča - Hokaido</t>
  </si>
  <si>
    <t>BIO - Dýně - Hokkaido</t>
  </si>
  <si>
    <t>ORGANİK - Kabak - Hokkaido</t>
  </si>
  <si>
    <t>BIO - Sütőtök - Hokkaido</t>
  </si>
  <si>
    <t>ΒΙΟΛΟΓΙΚΑ - Κολοκύθα - Μακαρόνια</t>
  </si>
  <si>
    <t>ORGÁNACHA - Pumpkin - Spaghetti</t>
  </si>
  <si>
    <t>LÍFRÆNT - Grasker - Spaghetti</t>
  </si>
  <si>
    <t>オーガニック　－　カボチャ　－　スパゲティ</t>
  </si>
  <si>
    <t>ORGANSKI - Bundeva - Špageti</t>
  </si>
  <si>
    <t>BIOLOĢISKI - Ķirbis - Spageti</t>
  </si>
  <si>
    <t>EKOLOGIŠKAS – Moliūgas – Spagečiai</t>
  </si>
  <si>
    <t>ORGANIĊI - Qara - Spagetti</t>
  </si>
  <si>
    <t>ØKOLOGISK - Gresskar - Spaghetti</t>
  </si>
  <si>
    <t>ORGÂNICO - Abóbora - Espaguete</t>
  </si>
  <si>
    <t>BIO - tekvica - špagety</t>
  </si>
  <si>
    <t>BIO - Buče - Špageti</t>
  </si>
  <si>
    <t>BIO - dýně - špagety</t>
  </si>
  <si>
    <t>ORGANİK - Kabak - Spagetti</t>
  </si>
  <si>
    <t>BIO - Sütőtök - Spagetti</t>
  </si>
  <si>
    <t>LUOMU - Kurpitsa - Delicata</t>
  </si>
  <si>
    <t>ΒΙΟΛΟΓΙΚΟ - Κολοκύθα - Delicata</t>
  </si>
  <si>
    <t>ORGÁNACHA - Pumpkin - Delicata</t>
  </si>
  <si>
    <t>LÍFRÆNT - Grasker - Delicata</t>
  </si>
  <si>
    <t>オーガニック　－　カボチャ　－　デリカタ</t>
  </si>
  <si>
    <t>ORGANSKI - Bundeva - Delicata</t>
  </si>
  <si>
    <t>BIOLOĢISKI - Ķirbis - Delicata</t>
  </si>
  <si>
    <t>EKOLOGIŠKAS – Moliūgas – Delicata</t>
  </si>
  <si>
    <t>ORGANIKU - Qara - Delicata</t>
  </si>
  <si>
    <t>ØKOLOGISK - Gresskar - Delicata</t>
  </si>
  <si>
    <t>ORGÂNICO - Abóbora - Delicada</t>
  </si>
  <si>
    <t>BIO - Tekvica - Delikátna</t>
  </si>
  <si>
    <t>BIO - Buča - Delicata</t>
  </si>
  <si>
    <t>BIO - Dýně - Delikátní</t>
  </si>
  <si>
    <t>ORGANİK - Kabak - Şarküteri</t>
  </si>
  <si>
    <t>BIO - Sütőtök - Delicata</t>
  </si>
  <si>
    <t>ΒΙΟΛΟΓΙΚΟ - Ziucchini - Gold Rush</t>
  </si>
  <si>
    <t>ORGÁNACHA - Ziucchini - Rush Óir</t>
  </si>
  <si>
    <t>LÍFRÆNT - Ziucchini - Gold Rush</t>
  </si>
  <si>
    <t>オーガニック　－　ズッキーニ　－　ゴールドラッシュ</t>
  </si>
  <si>
    <t>ORGANSKI - Ziucchini - Zlatna groznica</t>
  </si>
  <si>
    <t>BIOLOĢISKIE - Ziucchini - Gold Rush</t>
  </si>
  <si>
    <t>EKOLOGIŠKAS - Ziucchini - Gold Rush</t>
  </si>
  <si>
    <t>ORGANIĊI - Ziucchini - Gold Rush</t>
  </si>
  <si>
    <t>ØKOLOGISK - Ziucchini - Gold Rush</t>
  </si>
  <si>
    <t>ORGÂNICO - Ziucchini - Corrida do Ouro</t>
  </si>
  <si>
    <t>BIO - cuketa - zlatá horúčka</t>
  </si>
  <si>
    <t>BIO - Cuketa - Zlatá horečka</t>
  </si>
  <si>
    <t>ORGANİK - Ziucchini - Altına Hücum</t>
  </si>
  <si>
    <t>BIO - Ziucchini - Aranyláz</t>
  </si>
  <si>
    <t>LUOMU - Kesäkurpitsa - Tondo di Nice</t>
  </si>
  <si>
    <t>ΒΙΟΛΟΓΙΚΑ - Κολοκυθάκια - Tondo di Nice</t>
  </si>
  <si>
    <t>ORGÁNACHA - Zucchini - Tondo di Nice</t>
  </si>
  <si>
    <t>LÍFRÆNT - Kúrbítur - Tondo di Nice</t>
  </si>
  <si>
    <t>オーガニック　－　ズッキーニ　－　トンド・ディ・ニッツア</t>
  </si>
  <si>
    <t>ORGANSKI - Tikvice - Tondo di Nice</t>
  </si>
  <si>
    <t>BIOLOĢISKIE - Cukini - Tondo di Nice</t>
  </si>
  <si>
    <t>EKOLOGIŠKA – Cukinija – Tondo di Nice</t>
  </si>
  <si>
    <t>ORGANIĊI - Zucchini - Tondo di Nice</t>
  </si>
  <si>
    <t>ØKOLOGISK - Zucchini - Tondo di Nice</t>
  </si>
  <si>
    <t>ORGÂNICO - Abobrinha - Tondo di Nice</t>
  </si>
  <si>
    <t>BIO - Cuketa - Tondo di Nice</t>
  </si>
  <si>
    <t>BIO - Bučke - Tondo di Nice</t>
  </si>
  <si>
    <t>ORGANİK - Kabak - Tondo di Nice</t>
  </si>
  <si>
    <t>BIO - Cukkini - Tondo di Nice</t>
  </si>
  <si>
    <t>LUOMU - Kesäkurpitsa - Nero di Milano</t>
  </si>
  <si>
    <t>ΒΙΟΛΟΓΙΚΑ - Κολοκυθάκια - Nero di Milano</t>
  </si>
  <si>
    <t>ORGÁNACHA - Zucchini - Nero di Milano</t>
  </si>
  <si>
    <t>LÍFRÆNT - Kúrbítur - Nero di Milano</t>
  </si>
  <si>
    <t>オーガニック　－　ズッキーニ　－　ネロ・ディ・ミラノ</t>
  </si>
  <si>
    <t>ORGANSKI - Tikvice - Nero di Milano</t>
  </si>
  <si>
    <t>BIOLOĢISKIE - Cukini - Nero di Milano</t>
  </si>
  <si>
    <t>EKOLOGIŠKA – Cukinija – Nero di Milano</t>
  </si>
  <si>
    <t>ORGANIĊI - Zucchini - Nero di Milano</t>
  </si>
  <si>
    <t>ØKOLOGISK - Zucchini - Nero di Milano</t>
  </si>
  <si>
    <t>ORGÂNICO - Abobrinha - Nero di Milano</t>
  </si>
  <si>
    <t>BIO - Cuketa - Nero di Milano</t>
  </si>
  <si>
    <t>BIO - Bučke - Nero di Milano</t>
  </si>
  <si>
    <t>ORGANİK - Kabak - Nero di Milano</t>
  </si>
  <si>
    <t>BIO - Cukkini - Nero di Milano</t>
  </si>
  <si>
    <t>ΒΙΟΛΟΓΙΚΟ - Μαύρο Ισπανικό Ραπανάκι</t>
  </si>
  <si>
    <t>ORGÁNACHA - Raidis Dhubh Spáinnis</t>
  </si>
  <si>
    <t>LÍFRÆTT - Svart spænsk radísa</t>
  </si>
  <si>
    <t>オーガニック　－　ラディッシュ　－　ブラックスパニッシュラウンド</t>
  </si>
  <si>
    <t>ORGANSKI - Crna španjolska rotkva</t>
  </si>
  <si>
    <t>BIOLOĢISKI - Melnais spāņu redīss</t>
  </si>
  <si>
    <t>EKOLOGIŠKAS – juodasis ispaniškas ridikas</t>
  </si>
  <si>
    <t>ORGANIKU - Ravanell Iswed Spanjol</t>
  </si>
  <si>
    <t>ØKOLOGISK - Svart spansk reddik</t>
  </si>
  <si>
    <t>ORGÂNICO - Rabanete espanhol preto</t>
  </si>
  <si>
    <t>BIO - Čierna španielska reďkovka</t>
  </si>
  <si>
    <t>BIO - Črna španska redkev</t>
  </si>
  <si>
    <t>BIO - Černá španělská ředkev</t>
  </si>
  <si>
    <t>ORGANİK - Siyah İspanyol Turpu</t>
  </si>
  <si>
    <t>BIO - Fekete spanyol retek</t>
  </si>
  <si>
    <t>LUOMU - Retiisi - Japanilainen Daikon</t>
  </si>
  <si>
    <t>ΒΙΟΛΟΓΙΚΟ - Ραπανάκι - Γιαπωνέζικο Daikon</t>
  </si>
  <si>
    <t>ORGÁNACHA - Raidis - Seapánach Daikon</t>
  </si>
  <si>
    <t>LÍFRÆNT - Radísa - japanskt Daikon</t>
  </si>
  <si>
    <t>オーガニック　－　ラディッシュ　－　ダイコン</t>
  </si>
  <si>
    <t>ORGANSKI - Rotkvica - Japanski Daikon</t>
  </si>
  <si>
    <t>BIOLOĢISKI – Redīsi – japāņu Daikon</t>
  </si>
  <si>
    <t>EKOLOGIŠKAS – Ridikėlis – japoniškas Daikon</t>
  </si>
  <si>
    <t>ORGANIĊI - Ravanell - Daikon Ġappuniż</t>
  </si>
  <si>
    <t>ØKOLOGISK - Reddik - Japansk Daikon</t>
  </si>
  <si>
    <t>ORGÂNICO - Rabanete - Daikon Japonês</t>
  </si>
  <si>
    <t>BIO - Reďkovka - Japonský Daikon</t>
  </si>
  <si>
    <t>BIO - redkev - japonski daikon</t>
  </si>
  <si>
    <t>BIO - Ředkev - Japonský Daikon</t>
  </si>
  <si>
    <t>ORGANİK - Turp - Japon Daikonu</t>
  </si>
  <si>
    <t>BIO - Retek - Japán Daikon</t>
  </si>
  <si>
    <t>LUOMU - Kevätsipuli - Valkoinen Lissabon</t>
  </si>
  <si>
    <t>ΒΙΟΛΟΓΙΚΟ - Φρέσκο ​​Κρεμμυδάκι - Λευκή Λισαβόνα</t>
  </si>
  <si>
    <t>ORGÁNACHA - Oinniún Earraigh - Liospóin Bán</t>
  </si>
  <si>
    <t>LÍFRÆNT - Vorlaukur - Hvítur Lissabon</t>
  </si>
  <si>
    <t>オーガニック　－　サラダオニオン　－　ホワイトリスボン</t>
  </si>
  <si>
    <t>ORGANSKI - mladi luk - bijeli lisabonski</t>
  </si>
  <si>
    <t>BIOLOĢISKAIS - pavasara sīpols - baltais Lisabona</t>
  </si>
  <si>
    <t>EKOLOGIŠKAS – pavasarinis svogūnas – baltasis Lisabona</t>
  </si>
  <si>
    <t>ORGANIĊI - Basla tar-Rebbiegħa - Liżbona abjad</t>
  </si>
  <si>
    <t>ØKOLOGISK - Vårløk - Hvit Lisboa</t>
  </si>
  <si>
    <t>ORGÂNICO - Cebolinha - Lisboa Branca</t>
  </si>
  <si>
    <t>BIO - Jarná cibuľka - Biely Lisabon</t>
  </si>
  <si>
    <t>BIO - Mlada čebula - Bela lizbonska</t>
  </si>
  <si>
    <t>BIO - Jarní Cibulka - Bílý Lisabon</t>
  </si>
  <si>
    <t>ORGANİK - Taze Soğan - Beyaz Lizbon</t>
  </si>
  <si>
    <t>BIO - újhagyma - fehér Lisszabon</t>
  </si>
  <si>
    <t>ΒΙΟΛΟΓΙΚΟ - Φρέσκο ​​Κρεμμυδάκι - Ιαπωνικό Ishikura</t>
  </si>
  <si>
    <t>ORGÁNACHA - Oinniún Earraigh - Ishikura Seapánach</t>
  </si>
  <si>
    <t>LÍFRÆNT - Vorlaukur - Japanskur Ishikura</t>
  </si>
  <si>
    <t>オーガニック　－　サラダオニオン　－　イシクラ</t>
  </si>
  <si>
    <t>ORGANSKI - mladi luk - japanski Ishikura</t>
  </si>
  <si>
    <t>BIOLOĢISKĀ - pavasara sīpols - japāņu Ishikura</t>
  </si>
  <si>
    <t>EKOLOGIŠKAS – pavasarinis svogūnas – japoniška Ishikura</t>
  </si>
  <si>
    <t>ORGANIĊI - Basla tar-Rebbiegħa - Ishikura Ġappuniż</t>
  </si>
  <si>
    <t>ØKOLOGISK - Vårløk - Japansk Ishikura</t>
  </si>
  <si>
    <t>ORGÂNICO - Cebolinha - Ishikura Japonês</t>
  </si>
  <si>
    <t>BIO - Jarná cibuľka - Japonská Ishikura</t>
  </si>
  <si>
    <t>BIO - Mlada čebula - japonska Ishikura</t>
  </si>
  <si>
    <t>BIO - Jarní cibulka - Japonská Ishikura</t>
  </si>
  <si>
    <t>ORGANİK - Taze Soğan - Japon Ishikura</t>
  </si>
  <si>
    <t>BIO - újhagyma - japán Ishikura</t>
  </si>
  <si>
    <t>ORGAANILINE – apteegitilli sibul</t>
  </si>
  <si>
    <t>ΒΙΟΛΟΓΙΚΟ - Βολβός μάραθου</t>
  </si>
  <si>
    <t>ORGÁNACHA - bolgán finéal</t>
  </si>
  <si>
    <t>LÍFRÆNT - Fennel pera</t>
  </si>
  <si>
    <t>オーガニック　－　フィレンチェフェンネル</t>
  </si>
  <si>
    <t>ORGANSKI – Lukovica komorača</t>
  </si>
  <si>
    <t>BIOLOĢISKI - Fenheļa sīpols</t>
  </si>
  <si>
    <t>EKOLOGIŠKAS – Pankolio svogūnėlis</t>
  </si>
  <si>
    <t>ORGANIĊI - Bozza tal-bużbież</t>
  </si>
  <si>
    <t>ØKOLOGISK - Fennikelpære</t>
  </si>
  <si>
    <t>ORGÂNICO - bulbo de erva-doce</t>
  </si>
  <si>
    <t>BIO - Feniklová cibuľka</t>
  </si>
  <si>
    <t>BIO - Čebulica komarčka</t>
  </si>
  <si>
    <t>BIO - Cibulka fenyklu</t>
  </si>
  <si>
    <t>ORGANİK - Rezene soğanı</t>
  </si>
  <si>
    <t>BIO - Édesköményhagyma</t>
  </si>
  <si>
    <t>LUOMU - Parsakaali - Calabrese</t>
  </si>
  <si>
    <t>ΒΙΟΛΟΓΙΚΟ - Μπρόκολο - Calabrese</t>
  </si>
  <si>
    <t>ORGÁNACHA - Brocailí - Calabrese</t>
  </si>
  <si>
    <t>LÍFRÆNT - Spergilkál - Calabrese</t>
  </si>
  <si>
    <t>オーガニック　－　ブロッコリー　－　カラブレーゼ</t>
  </si>
  <si>
    <t>ORGANSKI - Brokula - Calabrese</t>
  </si>
  <si>
    <t>BIOLOĢISKI - Brokoļi - Calabrese</t>
  </si>
  <si>
    <t>EKOLOGIŠKAS – brokoliai – Calabrese</t>
  </si>
  <si>
    <t>ORGANIĊI - Brokkoli - Calabrese</t>
  </si>
  <si>
    <t>ØKOLOGISK - Brokkoli - Calabrese</t>
  </si>
  <si>
    <t>ORGÂNICO - Brócolis - Calabresa</t>
  </si>
  <si>
    <t>BIO - Brokolica - Calabrese</t>
  </si>
  <si>
    <t>BIO - Brokoli - Calabrese</t>
  </si>
  <si>
    <t>BIO - Brokolice - Kalábrie</t>
  </si>
  <si>
    <t>ORGANİK - Brokoli - Calabrese</t>
  </si>
  <si>
    <t>BIO - Brokkoli - Calabrese</t>
  </si>
  <si>
    <t>LUOMU - Parsakaali - Early Purple</t>
  </si>
  <si>
    <t>ΒΙΟΛΟΓΙΚΟ - Μπρόκολο - Πρώιμο Μωβ</t>
  </si>
  <si>
    <t>ORGÁNACHA - Brocailí - Corcra Luath</t>
  </si>
  <si>
    <t>LÍFRÆNT - Spergilkál - Snemma fjólublátt</t>
  </si>
  <si>
    <t>オーガニック　－　ブロッコリー　－　アーリーパープル</t>
  </si>
  <si>
    <t>ORGANSKI - Brokula - Early Purple</t>
  </si>
  <si>
    <t>BIOLOĢISKI – Brokoļi – Agri purpursarkani</t>
  </si>
  <si>
    <t>EKOLOGIŠKA – Brokoliai – Ankstyvoji violetinė</t>
  </si>
  <si>
    <t>ORGANIĊI - Brokkoli - Vjola Bikrija</t>
  </si>
  <si>
    <t>ØKOLOGISK - Brokkoli - Tidlig lilla</t>
  </si>
  <si>
    <t>ORGÂNICO - Brócolis - Early Purple</t>
  </si>
  <si>
    <t>BIO - Brokolica - Skorá fialová</t>
  </si>
  <si>
    <t>BIO - Brokoli - Early Purple</t>
  </si>
  <si>
    <t>BIO - Brokolice - Raně fialová</t>
  </si>
  <si>
    <t>ORGANİK - Brokoli - Erkenci Mor</t>
  </si>
  <si>
    <t>BIO - Brokkoli - Korai lila</t>
  </si>
  <si>
    <t>LUOMU - Kukkakaali - Romanesco</t>
  </si>
  <si>
    <t>ΒΙΟΛΟΓΙΚΟ - Κουνουπίδι - Romanesco</t>
  </si>
  <si>
    <t>ORGÁNACHA - Cóilis - Romanesco</t>
  </si>
  <si>
    <t>LÍFRÆNT - Blómkál - Romanesco</t>
  </si>
  <si>
    <t>オーガニック　－　カリフラワー　－　ロマネスコ</t>
  </si>
  <si>
    <t>ORGANSKI - Cvjetača - Romanesco</t>
  </si>
  <si>
    <t>BIOLOĢISKI - Ziedkāposti - Romanesco</t>
  </si>
  <si>
    <t>EKOLOGIŠKAS – Žiedinis kopūstas – Romanesco</t>
  </si>
  <si>
    <t>ORGANIĊI - Pastard - Romanesco</t>
  </si>
  <si>
    <t>ØKOLOGISK - Blomkål - Romanesco</t>
  </si>
  <si>
    <t>ORGÂNICO - Couve-flor - Romanesco</t>
  </si>
  <si>
    <t>BIO - Karfiol - Romanesco</t>
  </si>
  <si>
    <t>BIO - Cvetača - Romanesco</t>
  </si>
  <si>
    <t>BIO - Květák - Romanesco</t>
  </si>
  <si>
    <t>ORGANİK - Karnabahar - Romanesco</t>
  </si>
  <si>
    <t>LUOMU - Kukkakaali - Lumipallo</t>
  </si>
  <si>
    <t>ΒΙΟΛΟΓΙΚΟ - Κουνουπίδι - Χιονόμπαλα</t>
  </si>
  <si>
    <t>ORGÁNACHA - Cóilis - Liathróid Sneachta</t>
  </si>
  <si>
    <t>LÍFRÆNT - Blómkál - Snjóbolti</t>
  </si>
  <si>
    <t>オーガニック　－　カリフラワー　－　スノーボール</t>
  </si>
  <si>
    <t>ORGANSKI - Cvjetača - Snježna kugla</t>
  </si>
  <si>
    <t>BIOLOĢISKI - Ziedkāposti - Sniega pikas</t>
  </si>
  <si>
    <t>EKOLOGIŠKAS – Žiedinis kopūstas – Sniego gniūžtė</t>
  </si>
  <si>
    <t>ORGANIĊI - Pastard - Boċċa tas-silġ</t>
  </si>
  <si>
    <t>ØKOLOGISK - Blomkål - Snøball</t>
  </si>
  <si>
    <t>ORGÂNICO - Couve-flor - Bola de neve</t>
  </si>
  <si>
    <t>BIO - Karfiol - Snehová guľa</t>
  </si>
  <si>
    <t>BIO - Cvetača - Snežna kepa</t>
  </si>
  <si>
    <t>BIO - Květák - Sněhová koule</t>
  </si>
  <si>
    <t>ORGANİK - Karnabahar - Kartopu</t>
  </si>
  <si>
    <t>BIO - Karfiol - Hógolyó</t>
  </si>
  <si>
    <t>LUOMU - ruusukaali - Groninger</t>
  </si>
  <si>
    <t>ΒΙΟΛΟΓΙΚΑ - Λαχανάκια Βρυξελλών - Groninger</t>
  </si>
  <si>
    <t>ORGÁNACHA - sprouts na Bruiséile - Groninger</t>
  </si>
  <si>
    <t>LÍFRÆNT - Rósakál - Groninger</t>
  </si>
  <si>
    <t>オーガニック　－　メキャベツ　－　フローニンゲン</t>
  </si>
  <si>
    <t>ORGANSKI - prokulica - Groninger</t>
  </si>
  <si>
    <t>BIOLOĢISKI - Briseles kāposti - Groninger</t>
  </si>
  <si>
    <t>EKOLOGIŠKAS – Briuselio kopūstai – Groningeris</t>
  </si>
  <si>
    <t>ORGANIĊI - Brussels sprouts - Groninger</t>
  </si>
  <si>
    <t>ØKOLOGISK - rosenkål - Groninger</t>
  </si>
  <si>
    <t>ORGÂNICO - Couve de Bruxelas - Groninger</t>
  </si>
  <si>
    <t>BIO - Ružičkový kel - Groninger</t>
  </si>
  <si>
    <t>BIO - Brstični ohrovt - Groninger</t>
  </si>
  <si>
    <t>BIO - Růžičková kapusta - Groninger</t>
  </si>
  <si>
    <t>ORGANİK - Brüksel lahanası - Groninger</t>
  </si>
  <si>
    <t>BIO - kelbimbó - Groninger</t>
  </si>
  <si>
    <t>ORGÁNACHA - Kale - Westland Geimhreadh</t>
  </si>
  <si>
    <t>LÍFRÆNT - Grænkál - Vesturlandsvetur</t>
  </si>
  <si>
    <t>オーガニック　－　ケール　－　ウェストランドウィンター</t>
  </si>
  <si>
    <t>ORGANSKI - Kelj - Westland Winter</t>
  </si>
  <si>
    <t>BIOLOĢISKĀ - Kale - Westland Winter</t>
  </si>
  <si>
    <t>EKOLOGIŠKAS – Lapinis kopūstas – Westland Winter</t>
  </si>
  <si>
    <t>ORGANIĊI - Kale - Westland Winter</t>
  </si>
  <si>
    <t>ØKOLOGISK - Grønnkål - Westland Winter</t>
  </si>
  <si>
    <t>ORGÂNICO - Couve - Westland Winter</t>
  </si>
  <si>
    <t>BIO - Kel - Westland Winter</t>
  </si>
  <si>
    <t>BIO - Ohrovt - Westland Winter</t>
  </si>
  <si>
    <t>BIO - Kapusta - Westland Winter</t>
  </si>
  <si>
    <t>ORGANİK - Kale - Westland Kış</t>
  </si>
  <si>
    <t>BIO - Kelkáposzta - Westland Winter</t>
  </si>
  <si>
    <t>ORGÁNACHA - Kale - Red Krauser</t>
  </si>
  <si>
    <t>LÍFRÆNT - Grænkál - Rauður Krauser</t>
  </si>
  <si>
    <t>オーガニック　－　ケール　－　レッドボル</t>
  </si>
  <si>
    <t>ORGANSKI - Kelj - Red Krauser</t>
  </si>
  <si>
    <t>BIOLOĢISKĀ - Kale - Red Krauser</t>
  </si>
  <si>
    <t>EKOLOGIŠKAS – Lapinis kopūstas – Raudonasis krauzeris</t>
  </si>
  <si>
    <t>ORGANIĊI - Kale - Red Krauser</t>
  </si>
  <si>
    <t>ØKOLOGISK - Grønnkål - Rød Krauser</t>
  </si>
  <si>
    <t>ORGÂNICO - Couve - Red Krauser</t>
  </si>
  <si>
    <t>BIO - Kel - Červený Krauser</t>
  </si>
  <si>
    <t>BIO - Ohrovt - Red Krauser</t>
  </si>
  <si>
    <t>BIO - Kapusta - Červený Krauser</t>
  </si>
  <si>
    <t>ORGANİK - Kale - Kırmızı Krauser</t>
  </si>
  <si>
    <t>BIO - Kelkáposzta - Vörös Krauser</t>
  </si>
  <si>
    <t>ΒΙΟΛΟΓΙΚΟ - Κόκκινο Λάχανο - Red Drumhead</t>
  </si>
  <si>
    <t>LÍFRÆNT - Rauðkál - Rauður trommuhaus</t>
  </si>
  <si>
    <t>オーガニック　－　赤キャベツ　－　ドラムヘッド</t>
  </si>
  <si>
    <t>ORGANSKI - Crveni kupus - Red Drumhead</t>
  </si>
  <si>
    <t>BIOLOĢISKI - Sarkanie kāposti - Red Drumhead</t>
  </si>
  <si>
    <t>EKOLOGIŠKAS – Raudonasis kopūstas – Raudonasis būgnelis</t>
  </si>
  <si>
    <t>ORGANIĊI - Kaboċċa Ħamra - Red Drumhead</t>
  </si>
  <si>
    <t>ØKOLOGISK - Rødkål - Rødtrommeskinn</t>
  </si>
  <si>
    <t>ORGÂNICO - Repolho Roxo - Coxa Roxa</t>
  </si>
  <si>
    <t>BIO - Červená kapusta - Červená Drumhead</t>
  </si>
  <si>
    <t>BIO - Rdeče zelje - Red Drumhead</t>
  </si>
  <si>
    <t>BIO - Červené zelí - Red Drumhead</t>
  </si>
  <si>
    <t>ORGANİK - Kırmızı Lahana - Kırmızı Davul</t>
  </si>
  <si>
    <t>BIO - Vörös káposzta - Vörös dobfej</t>
  </si>
  <si>
    <t>LUOMU - kiinankaali - granaatti</t>
  </si>
  <si>
    <t>ΒΙΟΛΟΓΙΚΟ - Κινέζικο λάχανο - γρανάτης</t>
  </si>
  <si>
    <t>ORGÁNACHA - cabáiste Síneach - gairnéad</t>
  </si>
  <si>
    <t>LÍFRÆNT - kínakál - granat</t>
  </si>
  <si>
    <t>オーガニック　－　ハクサイ　－　グラナート</t>
  </si>
  <si>
    <t>ORGANSKI – kineski kupus – granat</t>
  </si>
  <si>
    <t>BIOLOĢISKI - Ķīnas kāposti - granāts</t>
  </si>
  <si>
    <t>EKOLOGIŠKAS – Pekino kopūstas – granatas</t>
  </si>
  <si>
    <t>ORGANIĊI - Kaboċċa Ċiniża - granata</t>
  </si>
  <si>
    <t>ØKOLOGISK - kinakål - granat</t>
  </si>
  <si>
    <t>ORGÂNICO - couve chinesa - granada</t>
  </si>
  <si>
    <t>BIO - čínska kapusta - granát</t>
  </si>
  <si>
    <t>BIO - kitajsko zelje - granat</t>
  </si>
  <si>
    <t>BIO - čínské zelí - granát</t>
  </si>
  <si>
    <t>ORGANİK - Çin lahanası - garnet</t>
  </si>
  <si>
    <t>BIO - kínai kel - gránát</t>
  </si>
  <si>
    <t>LUOMU - kiinalainen sinappikaali - Pak Choi</t>
  </si>
  <si>
    <t>ΒΙΟΛΟΓΙΚΟ - Κινέζικο λάχανο μουστάρδας - Pak Choi</t>
  </si>
  <si>
    <t>ORGÁNACHA - Cabáiste Mustard Síneach - Pak Choi</t>
  </si>
  <si>
    <t>LÍFRÆNT - Kínverskt sinnepskál - Pak Choi</t>
  </si>
  <si>
    <t>オーガニック　－　カラシナ　－　チンゲンサイ</t>
  </si>
  <si>
    <t>ORGANSKI - Kineski gorušični kupus - Pak Choi</t>
  </si>
  <si>
    <t>BIOLOĢISKI - Ķīnas sinepju kāposti - Pak Choi</t>
  </si>
  <si>
    <t>EKOLOGIŠKAS – Kininis garstyčių kopūstas – Pak Choi</t>
  </si>
  <si>
    <t>ORGANIĊI - Kaboċċa tal-Mustarda Ċiniża - Pak Choi</t>
  </si>
  <si>
    <t>ØKOLOGISK - Kinesisk sennepskål - Pak Choi</t>
  </si>
  <si>
    <t>ORGÂNICO - Couve Mostarda Chinesa - Pak Choi</t>
  </si>
  <si>
    <t>BIO - Čínska horčicová kapusta - Pak Choi</t>
  </si>
  <si>
    <t>BIO - Kitajsko gorčično zelje - Pak Choi</t>
  </si>
  <si>
    <t>BIO - Zelí z čínské hořčice - Pak Choi</t>
  </si>
  <si>
    <t>ORGANİK - Çin Hardallı Lahana - Pak Choi</t>
  </si>
  <si>
    <t>BIO – Kínai mustárkáposzta – Pak Choi</t>
  </si>
  <si>
    <t>ORGAANILINE - Kohlrabi - Milan Purple</t>
  </si>
  <si>
    <t>ORGÁNACHA - Kohlrabi - Corcra Milano</t>
  </si>
  <si>
    <t>オーガニック　－　カブ　－　ミラノパープル</t>
  </si>
  <si>
    <t>ORGANSKI - Keleraba - Milano ljubičasta</t>
  </si>
  <si>
    <t>BIOLOĢISKIE - Kolrābji - Milānas violets</t>
  </si>
  <si>
    <t>EKOLOGIŠKAS - Kolrabi - Milan Purple</t>
  </si>
  <si>
    <t>ORGANIĊI - Kohlrabi - Milan Purple</t>
  </si>
  <si>
    <t>ØKOLOGISK - Kålrabi - Milan Lilla</t>
  </si>
  <si>
    <t>ORGÂNICO - Kohlrabi - Milan Purple</t>
  </si>
  <si>
    <t>BIO - Kaleráb - Milan Purple</t>
  </si>
  <si>
    <t>BIO - Koleraba - Milansko vijolična</t>
  </si>
  <si>
    <t>BIO - Kedlubny - Milan Purple</t>
  </si>
  <si>
    <t>ORGANİK - Alabaş - Milano Moru</t>
  </si>
  <si>
    <t>BIO – Karalábé – Milánói lila</t>
  </si>
  <si>
    <t>LUOMU - kyssäkaali - Goldana</t>
  </si>
  <si>
    <t>ORGÁNACHA - Kohlrabi - Goldana</t>
  </si>
  <si>
    <t>オーガニック　－　カブ　－　ゴールドアナ</t>
  </si>
  <si>
    <t>ORGANSKI - Koleraba - Goldana</t>
  </si>
  <si>
    <t>BIOLOĢISKI - Kolrābji - Goldana</t>
  </si>
  <si>
    <t>EKOLOGIŠKI – Kolrabi – Goldana</t>
  </si>
  <si>
    <t>ORGANIĊI - Kohlrabi - Goldana</t>
  </si>
  <si>
    <t>ØKOLOGISK - Kålrabi - Goldana</t>
  </si>
  <si>
    <t>ORGÂNICO - Couve-Rábano - Goldana</t>
  </si>
  <si>
    <t>BIO - Kaleráb - Goldana</t>
  </si>
  <si>
    <t>BIO - Koleraba - Goldana</t>
  </si>
  <si>
    <t>BIO - Kedlubny - Goldana</t>
  </si>
  <si>
    <t>ORGANİK - Alabaş - Goldana</t>
  </si>
  <si>
    <t>BIO - Karalábé - Goldana</t>
  </si>
  <si>
    <t>ORGAANILINE - Kohlrabi - supersulav</t>
  </si>
  <si>
    <t>ΒΙΟΛΟΓΙΚΟ - Κολράμπι - σούπερ λιώσιμο</t>
  </si>
  <si>
    <t>ORGÁNACHA - Kohlrabi - sár-leá</t>
  </si>
  <si>
    <t>LÍFRÆNT - Kálrabi - ofurbráðnun</t>
  </si>
  <si>
    <t>オーガニック　－　カブ　－　スーパーメルト</t>
  </si>
  <si>
    <t>ORGANSKI - Keleraba - super topi</t>
  </si>
  <si>
    <t>BIOLOĢISKI - Kolrābji - super kūstošs</t>
  </si>
  <si>
    <t>EKOLOGIŠKAS – Kolrabi – itin tirpstantis</t>
  </si>
  <si>
    <t>ORGANIĊI - Kohlrabi - tidwib super</t>
  </si>
  <si>
    <t>ØKOLOGISK - Kålrabi - supersmeltende</t>
  </si>
  <si>
    <t>ORGÂNICO - Couve-Rábano - super derretendo</t>
  </si>
  <si>
    <t>BIO - Kaleráb - super topiaci sa</t>
  </si>
  <si>
    <t>BIO - Kedlubny - super tající</t>
  </si>
  <si>
    <t>ORGANİK - Alabaş - süper erime</t>
  </si>
  <si>
    <t>BIO - Karalábé - szuper olvadás</t>
  </si>
  <si>
    <t>LUOMU - Sveitsin mangoldi</t>
  </si>
  <si>
    <t>ΒΙΟΛΟΓΙΚΟ - Ελβετικό σέσκουλο</t>
  </si>
  <si>
    <t>ORGÁNACHA - cairt na hEilvéise</t>
  </si>
  <si>
    <t>LÍFRÆNT - svissneskur kard</t>
  </si>
  <si>
    <t>オーガニック　－　スイスチャード</t>
  </si>
  <si>
    <t>ORGANSKI – blitva</t>
  </si>
  <si>
    <t>BIOLOĢISKI – Šveices mangoldi</t>
  </si>
  <si>
    <t>EKOLOGIŠKAS – šveicarinis mangas</t>
  </si>
  <si>
    <t>ORGANIKA - Chard Żvizzeru</t>
  </si>
  <si>
    <t>ØKOLOGISK - Chard</t>
  </si>
  <si>
    <t>ORGÂNICO - acelga suíça</t>
  </si>
  <si>
    <t>BIO - Švajčiarsky mangold</t>
  </si>
  <si>
    <t>BIO - blitva</t>
  </si>
  <si>
    <t>BIO - švýcarský mangold</t>
  </si>
  <si>
    <t>ORGANİK - İsviçre pazı</t>
  </si>
  <si>
    <t>BIO - Svájci mángold</t>
  </si>
  <si>
    <t>LUOMU - Peruna - Raparperi</t>
  </si>
  <si>
    <t>ΒΙΟΛΟΓΙΚΟ - Στρώνι - Ραβέντι</t>
  </si>
  <si>
    <t>ORGÁNACHA - Chard - biabhóige</t>
  </si>
  <si>
    <t>LÍFRÆNT - Chard - Rabarbari</t>
  </si>
  <si>
    <t>オーガニック　－　スイスチャード　－　ルバーブ</t>
  </si>
  <si>
    <t>ORGANSKI - Blitva - Rabarbara</t>
  </si>
  <si>
    <t>BIOLOĢISKI – Mangoldi – Rabarberi</t>
  </si>
  <si>
    <t>EKOLOGIŠKA – Manga – Rabarbarai</t>
  </si>
  <si>
    <t>ORGANIĊI - Chard - Rabarbru</t>
  </si>
  <si>
    <t>BIO - Mangold - Rebarbora</t>
  </si>
  <si>
    <t>BIO - Blitva - Rabarbara</t>
  </si>
  <si>
    <t>ORGANİK - Pazı - Ravent</t>
  </si>
  <si>
    <t>BIO - Mángold - Rebarbara</t>
  </si>
  <si>
    <t>ORGAANILINE – rakett</t>
  </si>
  <si>
    <t>ΒΙΟΛΟΓΙΚΟ - Πύραυλος</t>
  </si>
  <si>
    <t>LÍFRÆNT - Eldflaug</t>
  </si>
  <si>
    <t>オーガニック　－　サラダロケット</t>
  </si>
  <si>
    <t>ORGANSKI - Rukola</t>
  </si>
  <si>
    <t>BIOLOĢISKĀ - Raķete</t>
  </si>
  <si>
    <t>EKOLOGIŠKAS – raketa</t>
  </si>
  <si>
    <t>ORGANIĊI - Rokit</t>
  </si>
  <si>
    <t>ØKOLOGISK - Rakett</t>
  </si>
  <si>
    <t>ORGÂNICO - Foguete</t>
  </si>
  <si>
    <t>BIO - Raketa</t>
  </si>
  <si>
    <t>ORGANİK - Roket</t>
  </si>
  <si>
    <t>ORGAANILINE – metsik rakett</t>
  </si>
  <si>
    <t>オーガニック　－　ワイルドロケット</t>
  </si>
  <si>
    <t>ORGANSKI - Divlja rukola</t>
  </si>
  <si>
    <t>BIOLOĢISKĀ - Wild Rocket</t>
  </si>
  <si>
    <t>EKOLOGIŠKAS – Laukinė raketa</t>
  </si>
  <si>
    <t>ORGANIĊI - Rokit Selvaġġ</t>
  </si>
  <si>
    <t>ØKOLOGISK - Vill rakett</t>
  </si>
  <si>
    <t>ORGÂNICO - Foguete Selvagem</t>
  </si>
  <si>
    <t>BIO - divoká raketa</t>
  </si>
  <si>
    <t>BIO - Divoká raketa</t>
  </si>
  <si>
    <t>ORGANİK - Vahşi Roket</t>
  </si>
  <si>
    <t>ΒΙΟΛΟΓΙΚΟ - Φασόλι - Edamame</t>
  </si>
  <si>
    <t>LÍFRÆNT - Baun - Edamame</t>
  </si>
  <si>
    <t>オーガニック-豆-枝豆</t>
  </si>
  <si>
    <t>ORGANSKI - Grah - Edamame</t>
  </si>
  <si>
    <t>BIOLOĢISKĀS - Pupiņas - Edamame</t>
  </si>
  <si>
    <t>EKOLOGIŠKAS – Pupelės – Edamame</t>
  </si>
  <si>
    <t>ORGANIĊI - Fażola - Edamame</t>
  </si>
  <si>
    <t>ØKOLOGISK - Bønne - Edamame</t>
  </si>
  <si>
    <t>ORGÂNICO - Feijão - Edamame</t>
  </si>
  <si>
    <t>BIO - Fazuľa - Edamame</t>
  </si>
  <si>
    <t>BIO - Fižol - Edamame</t>
  </si>
  <si>
    <t>BIO - Fazole - Edamame</t>
  </si>
  <si>
    <t>ORGANİK - Fasulye - Edamame</t>
  </si>
  <si>
    <t>BIO - Bab - Edamame</t>
  </si>
  <si>
    <t>LUOMU - Selleri - Tall Utah</t>
  </si>
  <si>
    <t>ΒΙΟΛΟΓΙΚΟ - Σέλινο - Ψηλό Γιούτα</t>
  </si>
  <si>
    <t>ORGÁNACHA - Soilire - Utah Ard</t>
  </si>
  <si>
    <t>LÍFRÆNT - Sellerí - Tall Utah</t>
  </si>
  <si>
    <t>オーガニック-パスカルセロリ-トールユタ</t>
  </si>
  <si>
    <t>ORGANSKI - Celer - Tall Utah</t>
  </si>
  <si>
    <t>BIOLOĢISKĀS - Selerijas - Tall Utah</t>
  </si>
  <si>
    <t>EKOLOGIŠKAS – Salierai – Aukštoji Juta</t>
  </si>
  <si>
    <t>ORGANIĊI - Karfus - Tall Utah</t>
  </si>
  <si>
    <t>ØKOLOGISK - Selleri - Tall Utah</t>
  </si>
  <si>
    <t>ORGÂNICO - Aipo - Alto Utah</t>
  </si>
  <si>
    <t>BIO - Zeler - Vysoký Utah</t>
  </si>
  <si>
    <t>BIO - Zelena - Tall Utah</t>
  </si>
  <si>
    <t>BIO - Celer - Vysoký Utah</t>
  </si>
  <si>
    <t>ORGANİK - Kereviz - Tall Utah</t>
  </si>
  <si>
    <t>BIO - Zeller - Tall Utah</t>
  </si>
  <si>
    <t>LUOMU - Makea Genovese basilika</t>
  </si>
  <si>
    <t>ΒΙΟΛΟΓΙΚΟ - Γλυκός Γενοβέζικος Βασιλικός</t>
  </si>
  <si>
    <t>ORGÁNACHA - Basil Genovese milis</t>
  </si>
  <si>
    <t>LÍFRÆNT - sæt genovese basil</t>
  </si>
  <si>
    <t>オーガニック　－　バジルジェノベーゼ</t>
  </si>
  <si>
    <t>ORGANSKI - slatki Genovese bosiljak</t>
  </si>
  <si>
    <t>BIOLOĢISKI – saldais Dženoves baziliks</t>
  </si>
  <si>
    <t>EKOLOGIŠKAS – saldusis Genovese bazilikas</t>
  </si>
  <si>
    <t>ORGANIKU - Ħabaq Ġenoveż Ħelu</t>
  </si>
  <si>
    <t>ØKOLOGISK - Søt genovesisk basilikum</t>
  </si>
  <si>
    <t>ORGÂNICO - Manjericão Genovês Doce</t>
  </si>
  <si>
    <t>BIO - Sladká genovská bazalka</t>
  </si>
  <si>
    <t>ORGANİK - Cenevizli Tatlı Fesleğen</t>
  </si>
  <si>
    <t>BIO – Édes genovai bazsalikom</t>
  </si>
  <si>
    <t>LUOMU - Basil Thai</t>
  </si>
  <si>
    <t>ΒΙΟΛΟΓΙΚΟ - Βασιλικός Ταϊλανδός</t>
  </si>
  <si>
    <t>ORGÁNACHA - Basil Téalainnis</t>
  </si>
  <si>
    <t>LÍFRÆNT - Basil Thai</t>
  </si>
  <si>
    <t>オーガニック　－　タイバジル</t>
  </si>
  <si>
    <t>ORGANSKI - Tajlandski bosiljak</t>
  </si>
  <si>
    <t>BIOLOĢISKĀ - Baziliks Thai</t>
  </si>
  <si>
    <t>EKOLOGIŠKAS – Bazilikas Thai</t>
  </si>
  <si>
    <t>ORGANIĊI - Basile Tajlandiż</t>
  </si>
  <si>
    <t>ØKOLOGISK - Basilikum Thai</t>
  </si>
  <si>
    <t>ORGÂNICO - Manjericão Tailandês</t>
  </si>
  <si>
    <t>BIO - Bazalka thajská</t>
  </si>
  <si>
    <t>BIO - tajska bazilika</t>
  </si>
  <si>
    <t>ORGANİK - Fesleğen Tay</t>
  </si>
  <si>
    <t>BIO - Bazsalikom Thai</t>
  </si>
  <si>
    <t>LUOMU - Purasruoho</t>
  </si>
  <si>
    <t>ΒΙΟΛΟΓΙΚΟ - Μποράγο</t>
  </si>
  <si>
    <t>オーガニック　－　ルリジサ</t>
  </si>
  <si>
    <t>ORGANSKI – Boražina</t>
  </si>
  <si>
    <t>BIOLOĢISKĀ – gurķi</t>
  </si>
  <si>
    <t>EKOLOGIŠKAS – agurklė</t>
  </si>
  <si>
    <t>ORGANIĊI - Borraġ</t>
  </si>
  <si>
    <t>ØKOLOGISK - Borage</t>
  </si>
  <si>
    <t>ORGÂNICO - Borragem</t>
  </si>
  <si>
    <t>BIO - Borák lekársky</t>
  </si>
  <si>
    <t>BIO - Boraga</t>
  </si>
  <si>
    <t>BIO - Brutnák lékařský</t>
  </si>
  <si>
    <t>ORGANİK - Hodan</t>
  </si>
  <si>
    <t>BIO - Borágó</t>
  </si>
  <si>
    <t>LUOMU - kumina</t>
  </si>
  <si>
    <t>ΒΙΟΛΟΓΙΚΟ - Κύμινο</t>
  </si>
  <si>
    <t>LÍFRÆNT - Kúmen</t>
  </si>
  <si>
    <t>オーガニック　－　キャラウェイ</t>
  </si>
  <si>
    <t>ORGANSKI – Kumin</t>
  </si>
  <si>
    <t>BIOLOĢISKI – Ķimenes</t>
  </si>
  <si>
    <t>EKOLOGIŠKAS – kmynas</t>
  </si>
  <si>
    <t>ORGANIĊI - Kemmun</t>
  </si>
  <si>
    <t>ØKOLOGISK - Spisskummen</t>
  </si>
  <si>
    <t>ORGÂNICO - Cominho</t>
  </si>
  <si>
    <t>BIO - Kumina</t>
  </si>
  <si>
    <t>BIO - Kmín</t>
  </si>
  <si>
    <t>ORGANİK - Kimyon</t>
  </si>
  <si>
    <t>BIO - Kömény</t>
  </si>
  <si>
    <t>LUOMU - kirsikka</t>
  </si>
  <si>
    <t>ΒΙΟΛΟΓΙΚΟ - τσέρβιλο</t>
  </si>
  <si>
    <t>ORGÁNACHA - chervil</t>
  </si>
  <si>
    <t>LÍFRÆNT - kirtill</t>
  </si>
  <si>
    <t>オーガニック　－　チャービル</t>
  </si>
  <si>
    <t>ORGANSKI - češnjevac</t>
  </si>
  <si>
    <t>BIOLOĢISKĀ - ķirbele</t>
  </si>
  <si>
    <t>EKOLOGIŠKAS – vyšnias</t>
  </si>
  <si>
    <t>ORGANIĊI - chervil</t>
  </si>
  <si>
    <t>ØKOLOGISK - kjørvel</t>
  </si>
  <si>
    <t>ORGÂNICO - cerefólio</t>
  </si>
  <si>
    <t>BIO - žerucha</t>
  </si>
  <si>
    <t>BIO - čebulica</t>
  </si>
  <si>
    <t>BIO - kerblík</t>
  </si>
  <si>
    <t>ORGANİK - Frenk maydanozu</t>
  </si>
  <si>
    <t>BIO - cseresznye</t>
  </si>
  <si>
    <t>LUOMU - Tilli</t>
  </si>
  <si>
    <t>ΒΙΟΛΟΓΙΚΟ - Άνηθος</t>
  </si>
  <si>
    <t>ORGÁNACHA - Dill</t>
  </si>
  <si>
    <t>LÍFRÆNT - Dill</t>
  </si>
  <si>
    <t>オーガニック　－　ディル</t>
  </si>
  <si>
    <t>ORGANSKI - Kopar</t>
  </si>
  <si>
    <t>BIOLOĢISKI - Dilles</t>
  </si>
  <si>
    <t>EKOLOGIŠKAS – Krapai</t>
  </si>
  <si>
    <t>ORGANIĊI - Xibt</t>
  </si>
  <si>
    <t>ØKOLOGISK - Dill</t>
  </si>
  <si>
    <t>ORGÂNICO - Endro</t>
  </si>
  <si>
    <t>BIO - Kôpor</t>
  </si>
  <si>
    <t>BIO - Koper</t>
  </si>
  <si>
    <t>BIO - Kopr</t>
  </si>
  <si>
    <t>ORGANİK - Dereotu</t>
  </si>
  <si>
    <t>BIO - Kapor</t>
  </si>
  <si>
    <t>LUOMU - Korianteri</t>
  </si>
  <si>
    <t>ΒΙΟΛΟΓΙΚΟ - Κόλιανδρος</t>
  </si>
  <si>
    <t>LÍFRÆNT - Kóríander</t>
  </si>
  <si>
    <t>オーガニック　－　コリアンダー</t>
  </si>
  <si>
    <t>ORGANSKI – Korijander</t>
  </si>
  <si>
    <t>BIOLOĢISKS – koriandrs</t>
  </si>
  <si>
    <t>EKOLOGIŠKAS – kalendra</t>
  </si>
  <si>
    <t>ORGANIĊI - Kosbor</t>
  </si>
  <si>
    <t>ØKOLOGISK - Koriander</t>
  </si>
  <si>
    <t>ORGÂNICO - Coentro</t>
  </si>
  <si>
    <t>BIO - koriander</t>
  </si>
  <si>
    <t>BIO - Koriandr</t>
  </si>
  <si>
    <t>ORGANİK - Kişniş</t>
  </si>
  <si>
    <t>Червен босилек</t>
  </si>
  <si>
    <t>Rød basilikum</t>
  </si>
  <si>
    <t>LUOMU - Punainen basilika</t>
  </si>
  <si>
    <t>ΒΙΟΛΟΓΙΚΟ - Κόκκινος Βασιλικός</t>
  </si>
  <si>
    <t>ORGÁNACHA - Basil Dearg</t>
  </si>
  <si>
    <t>LÍFRÆNT - Rauð basil</t>
  </si>
  <si>
    <t>オーガニック　－　レッドバジル</t>
  </si>
  <si>
    <t>ORGANSKI - Crveni bosiljak</t>
  </si>
  <si>
    <t>BIOLOĢISKI - Sarkanais baziliks</t>
  </si>
  <si>
    <t>EKOLOGIŠKAS – Raudonasis bazilikas</t>
  </si>
  <si>
    <t>ORGANIĊI - Ħabaq Aħmar</t>
  </si>
  <si>
    <t>ØKOLOGISK - Rød basilikum</t>
  </si>
  <si>
    <t>ORGÂNICO - Manjericão Vermelho</t>
  </si>
  <si>
    <t>BIO - Bazalka červená</t>
  </si>
  <si>
    <t>BIO - Rdeča bazilika</t>
  </si>
  <si>
    <t>ORGANİK - Fesleğen</t>
  </si>
  <si>
    <t>BIO - Vörös bazsalikom</t>
  </si>
  <si>
    <t>LUOMU - suolaheinä</t>
  </si>
  <si>
    <t>ΒΙΟΛΟΓΙΚΟ - οξαλίδα</t>
  </si>
  <si>
    <t>LÍFRÆNT - sýra</t>
  </si>
  <si>
    <t>オーガニック　－　フレンチソレル</t>
  </si>
  <si>
    <t>ORGANSKI – kiseljak</t>
  </si>
  <si>
    <t>BIOLOĢISKĀS – skābenes</t>
  </si>
  <si>
    <t>EKOLOGIŠKAS – rūgštynės</t>
  </si>
  <si>
    <t>ORGANIĊI - sorrel</t>
  </si>
  <si>
    <t>ØKOLOGISK - syre</t>
  </si>
  <si>
    <t>ORGÂNICO - azeda</t>
  </si>
  <si>
    <t>BIO - šťavel</t>
  </si>
  <si>
    <t>BIO - kislica</t>
  </si>
  <si>
    <t>BIO - šťovík</t>
  </si>
  <si>
    <t>ORGANİK - kuzukulağı</t>
  </si>
  <si>
    <t>BIO - sóska</t>
  </si>
  <si>
    <t>LUOMU - Meirami</t>
  </si>
  <si>
    <t>ΒΙΟΛΟΓΙΚΗ - Μαντζουράνα</t>
  </si>
  <si>
    <t>ORGÁNAIGH - Marjoram</t>
  </si>
  <si>
    <t>LÍFRÆNT - Marjoram</t>
  </si>
  <si>
    <t>オーガニック　－　マジョラム</t>
  </si>
  <si>
    <t>ORGANSKI – mažuran</t>
  </si>
  <si>
    <t>BIOLOĢISKI – majorāns</t>
  </si>
  <si>
    <t>EKOLOGIŠKAS – mairūnas</t>
  </si>
  <si>
    <t>ORGANIĊI - Marjoram</t>
  </si>
  <si>
    <t>ØKOLOGISK - Merian</t>
  </si>
  <si>
    <t>ORGÂNICO - Manjerona</t>
  </si>
  <si>
    <t>BIO - Majorán</t>
  </si>
  <si>
    <t>BIO - majaron</t>
  </si>
  <si>
    <t>BIO - Majoránka</t>
  </si>
  <si>
    <t>ORGANİK - Mercanköşk</t>
  </si>
  <si>
    <t>BIO - majoránna</t>
  </si>
  <si>
    <t>LUOMU - oregano</t>
  </si>
  <si>
    <t>ΒΙΟΛΟΓΙΚΟ - ρίγανη</t>
  </si>
  <si>
    <t>ORGÁNACHA - oregano</t>
  </si>
  <si>
    <t>LÍFRÆNT - oregano</t>
  </si>
  <si>
    <t>オーガニック　－　オレガノ</t>
  </si>
  <si>
    <t>ORGANSKI – origano</t>
  </si>
  <si>
    <t>BIOLOĢISKI - oregano</t>
  </si>
  <si>
    <t>EKOLOGIŠKAS – raudonėlis</t>
  </si>
  <si>
    <t>ORGANIĊI - oregano</t>
  </si>
  <si>
    <t>ØKOLOGISK - oregano</t>
  </si>
  <si>
    <t>ORGÂNICO - orégano</t>
  </si>
  <si>
    <t>BIO - oregano</t>
  </si>
  <si>
    <t>BIO - origano</t>
  </si>
  <si>
    <t>ORGANİK - kekik</t>
  </si>
  <si>
    <t>BIO - oregánó</t>
  </si>
  <si>
    <t>LUOMU - Salvia</t>
  </si>
  <si>
    <t>ΒΙΟΛΟΓΙΚΟ - Φασκόμηλο</t>
  </si>
  <si>
    <t>LÍFRÆNT - Sage</t>
  </si>
  <si>
    <t>オーガニック　－　セージ</t>
  </si>
  <si>
    <t>ORGANSKI – Kadulja</t>
  </si>
  <si>
    <t>BIOLOĢISKI – salvija</t>
  </si>
  <si>
    <t>ORGANIĊI - Salvja</t>
  </si>
  <si>
    <t>ØKOLOGISK - Salvie</t>
  </si>
  <si>
    <t>ORGÂNICO - Sálvia</t>
  </si>
  <si>
    <t>BIO - Šalvia</t>
  </si>
  <si>
    <t>BIO – Žajbelj</t>
  </si>
  <si>
    <t>BIO - Šalvěj</t>
  </si>
  <si>
    <t>ORGANİK - Adaçayı</t>
  </si>
  <si>
    <t>BIO - Zsálya</t>
  </si>
  <si>
    <t>LUOMU - ruohosipuli</t>
  </si>
  <si>
    <t>ΒΙΟΛΟΓΙΚΟ - Σχοινόπρασο</t>
  </si>
  <si>
    <t>ORGÁNACHA - Síobhais</t>
  </si>
  <si>
    <t>LÍFRÆNT - Graslaukur</t>
  </si>
  <si>
    <t>オーガニック　－　チャイブ</t>
  </si>
  <si>
    <t>ORGANSKI – Vlasac</t>
  </si>
  <si>
    <t>BIOLOĢISKI – maurloki</t>
  </si>
  <si>
    <t>EKOLOGIŠKI – česnakai</t>
  </si>
  <si>
    <t>ORGANIĊI - Ċavella</t>
  </si>
  <si>
    <t>ØKOLOGISK - Gressløk</t>
  </si>
  <si>
    <t>ORGÂNICO - Cebolinha</t>
  </si>
  <si>
    <t>BIO – pažítka</t>
  </si>
  <si>
    <t>BIO - Drobnjak</t>
  </si>
  <si>
    <t>BIO – pažitka</t>
  </si>
  <si>
    <t>ORGANİK - Frenk Soğanı</t>
  </si>
  <si>
    <t>BIO - metélőhagyma</t>
  </si>
  <si>
    <t>LUOMU - timjami</t>
  </si>
  <si>
    <t>ΒΙΟΛΟΓΙΚΟ - Θυμάρι</t>
  </si>
  <si>
    <t>ORGÁNACHA - Thyme</t>
  </si>
  <si>
    <t>LÍFRÆNT - Tímían</t>
  </si>
  <si>
    <t>オーガニック　－　タイム</t>
  </si>
  <si>
    <t>ORGANSKI - Majčina dušica</t>
  </si>
  <si>
    <t>BIOLOĢISKS – timiāns</t>
  </si>
  <si>
    <t>EKOLOGIŠKAS – čiobreliai</t>
  </si>
  <si>
    <t>ORGANIĊI - Sagħtar</t>
  </si>
  <si>
    <t>ØKOLOGISK - Timian</t>
  </si>
  <si>
    <t>ORGÂNICO - Tomilho</t>
  </si>
  <si>
    <t>BIO - tymian</t>
  </si>
  <si>
    <t>BIO - Timijan</t>
  </si>
  <si>
    <t>BIO - tymián</t>
  </si>
  <si>
    <t>ORGANİK - Kekik</t>
  </si>
  <si>
    <t>BIO - Kakukkfű</t>
  </si>
  <si>
    <t>ORGAANILINE - sidrunmeliss</t>
  </si>
  <si>
    <t>ΒΙΟΛΟΓΙΚΟ - βάλσαμο λεμονιού</t>
  </si>
  <si>
    <t>ORGÁNACHA - balm líomóide</t>
  </si>
  <si>
    <t>LÍFRÆNT - sítrónu smyrsl</t>
  </si>
  <si>
    <t>オーガニック　－　レモンバーム</t>
  </si>
  <si>
    <t>ORGANSKI – matičnjak</t>
  </si>
  <si>
    <t>EKOLOGIŠKAS – melisa</t>
  </si>
  <si>
    <t>ORGANIĊI - balzmu tal-lumi</t>
  </si>
  <si>
    <t>ØKOLOGISK - sitronmelisse</t>
  </si>
  <si>
    <t>ORGÂNICO - erva-cidreira</t>
  </si>
  <si>
    <t>BIO - medovka</t>
  </si>
  <si>
    <t>BIO - melisa</t>
  </si>
  <si>
    <t>BIO - meduňka</t>
  </si>
  <si>
    <t>ORGANİK - melisa</t>
  </si>
  <si>
    <t>LUOMU - Kihartunut persilja</t>
  </si>
  <si>
    <t>ΒΙΟΛΟΓΙΚΟ - Μαϊντανός κατσαρός</t>
  </si>
  <si>
    <t>ORGÁNACHA - peirsil cuachta</t>
  </si>
  <si>
    <t>LÍFRÆNT - Krulluð steinselja</t>
  </si>
  <si>
    <t>オーガニック　－　カールパセリ</t>
  </si>
  <si>
    <t>ORGANSKI - Uvijeni peršin</t>
  </si>
  <si>
    <t>BIOLOĢISKI – krokainajiem pētersīļiem</t>
  </si>
  <si>
    <t>EKOLOGIŠKA – garbanota petražolė</t>
  </si>
  <si>
    <t>ORGANIĊI - Tursin indivja</t>
  </si>
  <si>
    <t>ØKOLOGISK - Krøllet persille</t>
  </si>
  <si>
    <t>ORGÂNICO - Salsa enrolada</t>
  </si>
  <si>
    <t>BIO - Kučeravý petržlen</t>
  </si>
  <si>
    <t>BIO - Zvit peteršilj</t>
  </si>
  <si>
    <t>BIO – kadeřavá petržel</t>
  </si>
  <si>
    <t>ORGANİK - Kıvrılmış maydanoz</t>
  </si>
  <si>
    <t>BIO - Fodros petrezselyem</t>
  </si>
  <si>
    <t>LUOMU - Tasalehtinen persilja</t>
  </si>
  <si>
    <t>ΒΙΟΛΟΓΙΚΟ - Μαϊντανός πλατύφυλλος</t>
  </si>
  <si>
    <t>ORGÁNACHA - Peirsil duille cothrom</t>
  </si>
  <si>
    <t>LÍFRÆN - Flatblaða steinselja</t>
  </si>
  <si>
    <t>オーガニック　－　プレーンリーフパセリ</t>
  </si>
  <si>
    <t>ORGANSKI - Peršin u plosnatom listu</t>
  </si>
  <si>
    <t>BIOLOĢISKI – plakanu lapu pētersīļi</t>
  </si>
  <si>
    <t>EKOLOGIŠKOS – plokščialapės petražolės</t>
  </si>
  <si>
    <t>ORGANIĊI - Tursin tal-weraq ċatt</t>
  </si>
  <si>
    <t>ØKOLOGISK - Flatbladpersille</t>
  </si>
  <si>
    <t>ORGÂNICO - Salsa de folhas planas</t>
  </si>
  <si>
    <t>BIO - Plochý petržlen</t>
  </si>
  <si>
    <t>BIO - peteršilj ploščat list</t>
  </si>
  <si>
    <t>BIO - Plochá petržel</t>
  </si>
  <si>
    <t>ORGANİK - Yassı yaprak maydanoz</t>
  </si>
  <si>
    <t>BIO - Lapos levelű petrezselyem</t>
  </si>
  <si>
    <t>ORGAANILINE - leevendus</t>
  </si>
  <si>
    <t>ΒΙΟΛΟΓΙΚΟ - λοβό</t>
  </si>
  <si>
    <t>LÍFFRÆNT - lifur</t>
  </si>
  <si>
    <t>オーガニック　－　ラベージ</t>
  </si>
  <si>
    <t>ORGANSKI – ljupčac</t>
  </si>
  <si>
    <t>BIOLOĢISKĀ - lovage</t>
  </si>
  <si>
    <t>EKOLOGIŠKAS – lovage</t>
  </si>
  <si>
    <t>ORGANIĊI - lovage</t>
  </si>
  <si>
    <t>ØKOLOGISK - løvstikk</t>
  </si>
  <si>
    <t>ORGÂNICO - amor</t>
  </si>
  <si>
    <t>BIO - ľubovník</t>
  </si>
  <si>
    <t>BIO - lušček</t>
  </si>
  <si>
    <t>BIO - libeček</t>
  </si>
  <si>
    <t>ORGANİK - selâm</t>
  </si>
  <si>
    <t>BIO - lovage</t>
  </si>
  <si>
    <t>LUOMU - Rosmariini</t>
  </si>
  <si>
    <t>ΒΙΟΛΟΓΙΚΟ - Δεντρολίβανο</t>
  </si>
  <si>
    <t>ORGÁNAIGH - Rosemary</t>
  </si>
  <si>
    <t>LÍFRÆNT - Rósmarín</t>
  </si>
  <si>
    <t>オーガニック　－　ローズマリー</t>
  </si>
  <si>
    <t>ORGANSKI – Ružmarin</t>
  </si>
  <si>
    <t>BIOLOĢISKI – rozmarīns</t>
  </si>
  <si>
    <t>EKOLOGIŠKAS – rozmarinas</t>
  </si>
  <si>
    <t>ORGANIĊI - Klin</t>
  </si>
  <si>
    <t>ØKOLOGISK - Rosmarin</t>
  </si>
  <si>
    <t>ORGÂNICO - Alecrim</t>
  </si>
  <si>
    <t>BIO - Rozmarín</t>
  </si>
  <si>
    <t>BIO - Rožmarin</t>
  </si>
  <si>
    <t>BIO - Rozmarýn</t>
  </si>
  <si>
    <t>ORGANİK - Biberiye</t>
  </si>
  <si>
    <t>BIO - Rozmaring</t>
  </si>
  <si>
    <t>глухарче</t>
  </si>
  <si>
    <t>Mælkebøtte</t>
  </si>
  <si>
    <t>ΒΙΟΛΟΓΙΚΟ - πικραλίδα</t>
  </si>
  <si>
    <t>ORGÁNACHA - dandelion</t>
  </si>
  <si>
    <t>LÍFRÆNT - túnfífill</t>
  </si>
  <si>
    <t>オーガニック　－　セイヨウタンポポ</t>
  </si>
  <si>
    <t>ORGANSKI – maslačak</t>
  </si>
  <si>
    <t>BIOLOĢISKĀ - pienene</t>
  </si>
  <si>
    <t>EKOLOGIŠKAS – kiaulpienė</t>
  </si>
  <si>
    <t>ORGANIĊI - dandelion</t>
  </si>
  <si>
    <t>ØKOLOGISK - løvetann</t>
  </si>
  <si>
    <t>ORGÂNICO - dente de leão</t>
  </si>
  <si>
    <t>BIO - púpava</t>
  </si>
  <si>
    <t>BIO - regrat</t>
  </si>
  <si>
    <t>BIO - pampeliška</t>
  </si>
  <si>
    <t>ORGANİK - karahindiba</t>
  </si>
  <si>
    <t>BIO - pitypang</t>
  </si>
  <si>
    <t>коприва</t>
  </si>
  <si>
    <t>Brændenælde</t>
  </si>
  <si>
    <t>LUOMU - Nokkonen</t>
  </si>
  <si>
    <t>ΒΙΟΛΟΓΙΚΟ - Τσουκνίδα</t>
  </si>
  <si>
    <t>ORGÁNACHA - Neantóg</t>
  </si>
  <si>
    <t>LÍFRÆNT - Netla</t>
  </si>
  <si>
    <t>オーガニック　－　ネトル</t>
  </si>
  <si>
    <t>ORGANSKI – Kopriva</t>
  </si>
  <si>
    <t>BIOLOĢISKĀ - Nātre</t>
  </si>
  <si>
    <t>EKOLOGIŠKAS – Dilgėlė</t>
  </si>
  <si>
    <t>ORGANIĊI - Ħurrieq</t>
  </si>
  <si>
    <t>ØKOLOGISK - Brennesle</t>
  </si>
  <si>
    <t>ORGÂNICO - Urtiga</t>
  </si>
  <si>
    <t>BIO - Žihľava</t>
  </si>
  <si>
    <t>BIO - Kopriva</t>
  </si>
  <si>
    <t>BIO - Kopřiva</t>
  </si>
  <si>
    <t>ORGANİK - Isırgan</t>
  </si>
  <si>
    <t>BIO - Csalán</t>
  </si>
  <si>
    <t>BIO - lõigatud - küüslauk</t>
  </si>
  <si>
    <t>LÍFRÆNT - Skera - Hvítlaukur</t>
  </si>
  <si>
    <t>オーガニック　－　ガーリックチャイブ</t>
  </si>
  <si>
    <t>ORGÂNICO - Corte - Alho</t>
  </si>
  <si>
    <t>BIO - rez - cesnak</t>
  </si>
  <si>
    <t>BIO - rez - česen</t>
  </si>
  <si>
    <t>BIO - řez - česnek</t>
  </si>
  <si>
    <t>BIO - vágott - fokhagyma</t>
  </si>
  <si>
    <t>ΒΙΟΛΟΓΙΚΟ - μαύρο κύμινο</t>
  </si>
  <si>
    <t>ORGÁNACHA - cumin dubh</t>
  </si>
  <si>
    <t>LÍFRÆNT - svart kúmen</t>
  </si>
  <si>
    <t>オーガニック　－　ブラッククミン</t>
  </si>
  <si>
    <t>ORGANSKI – crni kim</t>
  </si>
  <si>
    <t>BIOLOĢISKI – melnās ķimenes</t>
  </si>
  <si>
    <t>EKOLOGIŠKAS – juodasis kmynas</t>
  </si>
  <si>
    <t>ORGANIĊI - kemmun iswed</t>
  </si>
  <si>
    <t>ØKOLOGISK - svart spisskummen</t>
  </si>
  <si>
    <t>ORGÂNICO - cominho preto</t>
  </si>
  <si>
    <t>BIO - čierny kmín</t>
  </si>
  <si>
    <t>BIO – črna kumina</t>
  </si>
  <si>
    <t>BIO - černý kmín</t>
  </si>
  <si>
    <t>ORGANİK - çörek otu</t>
  </si>
  <si>
    <t>BIO - fekete kömény</t>
  </si>
  <si>
    <t>アフリカフジ</t>
  </si>
  <si>
    <t>Bonsai - Afrikaanse Blauweregen</t>
  </si>
  <si>
    <t>Bonsai - Glicynia Afrykańska</t>
  </si>
  <si>
    <t>Bonsai - Wisteria Africană</t>
  </si>
  <si>
    <t>Bonsai - Afrikansk Blåregn</t>
  </si>
  <si>
    <t>Bonsai - Witte Moerbeiboom</t>
  </si>
  <si>
    <t>Bonsai - Drzewo Morwy Białej</t>
  </si>
  <si>
    <t>Bonsai - Dud Alb</t>
  </si>
  <si>
    <t>Bonsai - Vitt Mullbärsträd</t>
  </si>
  <si>
    <t>Bonsai - Amerikaanse Amber</t>
  </si>
  <si>
    <t>Bonsai - Amerykańska Słodycz</t>
  </si>
  <si>
    <t>Bonsai - Guma Dulce</t>
  </si>
  <si>
    <t>Bonsai - Amerikansk Sweetgum</t>
  </si>
  <si>
    <t>Bonsai - Himalaya Ceder</t>
  </si>
  <si>
    <t>Bonsai - Cedr Himalajski</t>
  </si>
  <si>
    <t>Bonsai - Cedru Din Himalaya</t>
  </si>
  <si>
    <t>Bonsai - Himalaya Cedar</t>
  </si>
  <si>
    <t>Bonsai - Rode Esdoorn</t>
  </si>
  <si>
    <t>Bonsai - Klon Czerwony</t>
  </si>
  <si>
    <t>Bonsai - Arțar Roșu</t>
  </si>
  <si>
    <t>Bonsai - Röd Lönn</t>
  </si>
  <si>
    <t>Bonsai - Boeddha Vijgen / Bodhiboom</t>
  </si>
  <si>
    <t>Bonsai - Figa Buddy</t>
  </si>
  <si>
    <t>Bonsai - Buddha Fig</t>
  </si>
  <si>
    <t>Bonsai - Buddha Fikon / Bodhi Träd</t>
  </si>
  <si>
    <t>Bonsai - Echte Mirte / Bruidsmirte</t>
  </si>
  <si>
    <t>Bonsai - Prawdziwy Mirt</t>
  </si>
  <si>
    <t>Bonsai - Mirt Adevărat</t>
  </si>
  <si>
    <t>Bonsai - Äkta Myrten / Brudmyrten</t>
  </si>
  <si>
    <t>Bonsai - Ginkgo</t>
  </si>
  <si>
    <t>オリーブ</t>
  </si>
  <si>
    <t>Bonsai - Olijfboom</t>
  </si>
  <si>
    <t>Bonsai - Drzewo Oliwne</t>
  </si>
  <si>
    <t>Bonsai - Măslin</t>
  </si>
  <si>
    <t>Bonsai - Olivträd</t>
  </si>
  <si>
    <t>Джудже нар</t>
  </si>
  <si>
    <t>Dværg granatæble</t>
  </si>
  <si>
    <t>Zwerg-Granatapfel</t>
  </si>
  <si>
    <t>Kääbus granaatõun</t>
  </si>
  <si>
    <t>Kääpiögranaattiomena</t>
  </si>
  <si>
    <t>Νάνος Ρόδι</t>
  </si>
  <si>
    <t>Pomegranate corrach</t>
  </si>
  <si>
    <t>Dvergur granatepli</t>
  </si>
  <si>
    <t>ヒメザクロ</t>
  </si>
  <si>
    <t>Patuljasti nar</t>
  </si>
  <si>
    <t>Pundurgranāts</t>
  </si>
  <si>
    <t>Nykštukinis granatas</t>
  </si>
  <si>
    <t>Rummien Dwarf</t>
  </si>
  <si>
    <t>Bonsai - Dwerggranaatappel</t>
  </si>
  <si>
    <t>Dverggranateple</t>
  </si>
  <si>
    <t>Bonsai - Granat Karłowaty</t>
  </si>
  <si>
    <t>Romã anã</t>
  </si>
  <si>
    <t>Bonsai - Rodie Pitică</t>
  </si>
  <si>
    <t>Bonsai - Dvärg Granatäpple</t>
  </si>
  <si>
    <t>Trpasličí granátové jablko</t>
  </si>
  <si>
    <t>Pritlikavi šipek</t>
  </si>
  <si>
    <t>Cüce Nar</t>
  </si>
  <si>
    <t>Törpe gránátalma</t>
  </si>
  <si>
    <t>тамаринд</t>
  </si>
  <si>
    <t>Tamarindi</t>
  </si>
  <si>
    <t>οξυφοίνιξ</t>
  </si>
  <si>
    <t>Tamarinda</t>
  </si>
  <si>
    <t>Tamarindas</t>
  </si>
  <si>
    <t>Bonsai - Tamarinde</t>
  </si>
  <si>
    <t>Bonsai - Tamaryndowiec</t>
  </si>
  <si>
    <t>Demirhindi</t>
  </si>
  <si>
    <t xml:space="preserve">Blauregen </t>
  </si>
  <si>
    <t xml:space="preserve">Bonsai - Blauweregen </t>
  </si>
  <si>
    <t xml:space="preserve">Bonsai - Glicynia </t>
  </si>
  <si>
    <t xml:space="preserve">Bonsai - Wisteria </t>
  </si>
  <si>
    <t xml:space="preserve">Bonsai - Blåregn </t>
  </si>
  <si>
    <t>Bonsai - Japanse Kersenbloesems</t>
  </si>
  <si>
    <t>Bonsai - Japońskie Kwiaty Wiśni</t>
  </si>
  <si>
    <t>Bonsai - Floarea De Cireș</t>
  </si>
  <si>
    <t>Bonsai - Japanska Körsbärsblommor</t>
  </si>
  <si>
    <t>Mittelmeer-Pinie</t>
  </si>
  <si>
    <t>Bonsai - Mediterrane Dennen</t>
  </si>
  <si>
    <t>Bonsai - Sosna Śródziemnomorska</t>
  </si>
  <si>
    <t>Bonsai - Pinul Mediteranean</t>
  </si>
  <si>
    <t>Bonsai - Medelhavs Tall</t>
  </si>
  <si>
    <t>Австралийски морски бор</t>
  </si>
  <si>
    <t>Australsk maritim fyrretræ</t>
  </si>
  <si>
    <t>Australische Strandkiefer</t>
  </si>
  <si>
    <t>Austraalia meremänd</t>
  </si>
  <si>
    <t>Australian merimänty</t>
  </si>
  <si>
    <t>Αυστραλιανή Θαλάσσια Πεύκη</t>
  </si>
  <si>
    <t>Péine Muirí na hAstráile</t>
  </si>
  <si>
    <t>Australski pomorski bor</t>
  </si>
  <si>
    <t>Austrālijas jūras priede</t>
  </si>
  <si>
    <t>Australijos jūrinė pušis</t>
  </si>
  <si>
    <t>Arżnu Marittimu Awstraljan</t>
  </si>
  <si>
    <t>Bonsai - Australische Zeeden</t>
  </si>
  <si>
    <t>Bonsai - Sosna Morska</t>
  </si>
  <si>
    <t>Pinheiro Marítimo Australiano</t>
  </si>
  <si>
    <t>Bonsai - Pinul Maritim</t>
  </si>
  <si>
    <t>Bonsai - Australian Maritime Pine</t>
  </si>
  <si>
    <t>Austrálska morská borovica</t>
  </si>
  <si>
    <t>Avstralski morski bor</t>
  </si>
  <si>
    <t>Australská přímořská borovice</t>
  </si>
  <si>
    <t>Avustralya Deniz Çamı</t>
  </si>
  <si>
    <t>Ausztrál tengeri fenyő</t>
  </si>
  <si>
    <t>Bonsai - Gouden Den</t>
  </si>
  <si>
    <t>Bonsai - Złocista Sosna</t>
  </si>
  <si>
    <t>Bonsai - Pin Auriu</t>
  </si>
  <si>
    <t>Bonsai - Gyllene Tall</t>
  </si>
  <si>
    <t>Bonsai - Rode Japanse Esdoorn</t>
  </si>
  <si>
    <t>Bonsai - Czerwony Klon Japoński</t>
  </si>
  <si>
    <t>Bonsai - Arțar Japonez</t>
  </si>
  <si>
    <t>Bonsai - Röd Japansk Lönn</t>
  </si>
  <si>
    <t>Европейска дива ябълка</t>
  </si>
  <si>
    <t>Europæisk vildæble</t>
  </si>
  <si>
    <t>Europäischer Wildapfel</t>
  </si>
  <si>
    <t>Euroopa metsik õun</t>
  </si>
  <si>
    <t>Euroopan villi omena</t>
  </si>
  <si>
    <t>Ευρωπαϊκό άγριο μήλο</t>
  </si>
  <si>
    <t>Úll fiáin na hEorpa</t>
  </si>
  <si>
    <t>Evrópskt villta epli</t>
  </si>
  <si>
    <t>ワイルドクラブアップル</t>
  </si>
  <si>
    <t>Europska divlja jabuka</t>
  </si>
  <si>
    <t>Eiropas savvaļas ābols</t>
  </si>
  <si>
    <t>Europos laukinis obuolys</t>
  </si>
  <si>
    <t>Tuffieħ selvaġġ Ewropew</t>
  </si>
  <si>
    <t>Bonsai - Europese Wilde Appel</t>
  </si>
  <si>
    <t>Europeisk villeple</t>
  </si>
  <si>
    <t>Bonsai - Europejskie Jabłko</t>
  </si>
  <si>
    <t>Maçã selvagem europeia</t>
  </si>
  <si>
    <t>Bonsai - Măr Sălbatic</t>
  </si>
  <si>
    <t>Bonsai - Europeiskt Vildt Äpple</t>
  </si>
  <si>
    <t>Európske divoké jablko</t>
  </si>
  <si>
    <t>Evropsko divje jabolko</t>
  </si>
  <si>
    <t>Evropské divoké jablko</t>
  </si>
  <si>
    <t>Avrupa yaban elması</t>
  </si>
  <si>
    <t>Európai vadalma</t>
  </si>
  <si>
    <t>пустинна роза</t>
  </si>
  <si>
    <t>Ørkenrose</t>
  </si>
  <si>
    <t>Kõrberoos</t>
  </si>
  <si>
    <t>Aavikkoruusu</t>
  </si>
  <si>
    <t>τριαντάφυλλο της ερήμου</t>
  </si>
  <si>
    <t>Fásach ardaigh</t>
  </si>
  <si>
    <t>Eyðimerkurrós</t>
  </si>
  <si>
    <t>アデニウム・オベスム</t>
  </si>
  <si>
    <t>Pustinjska ruža</t>
  </si>
  <si>
    <t>Tuksneša roze</t>
  </si>
  <si>
    <t>Dykumos rožė</t>
  </si>
  <si>
    <t>Tela tad-deżert</t>
  </si>
  <si>
    <t>Bonsai - Woestijnroos</t>
  </si>
  <si>
    <t>Bonsai - Róża Pustyni</t>
  </si>
  <si>
    <t>Rosa do Deserto</t>
  </si>
  <si>
    <t>Bonsai - Trandafirul Deșertului</t>
  </si>
  <si>
    <t>Bonsai - Ökenros</t>
  </si>
  <si>
    <t>Púštne ruže</t>
  </si>
  <si>
    <t>Puščavska vrtnica</t>
  </si>
  <si>
    <t>Pouštní růže</t>
  </si>
  <si>
    <t>Çöl Gülü</t>
  </si>
  <si>
    <t>Sivatagi rózsa</t>
  </si>
  <si>
    <t>Bonsai - Witte Den</t>
  </si>
  <si>
    <t>Bonsai - Sosna Biała</t>
  </si>
  <si>
    <t>Bonsai - Pin Alb</t>
  </si>
  <si>
    <t>Bonsai - Vit Tall</t>
  </si>
  <si>
    <t>Ливански кедър</t>
  </si>
  <si>
    <t>Libanon cedertræ</t>
  </si>
  <si>
    <t>Libanon Zeder</t>
  </si>
  <si>
    <t>Liibanoni seeder</t>
  </si>
  <si>
    <t>Libanonin setri</t>
  </si>
  <si>
    <t>Κέδρος του Λιβάνου</t>
  </si>
  <si>
    <t>Cedar Liobáin</t>
  </si>
  <si>
    <t>Líbanon sedrusviður</t>
  </si>
  <si>
    <t>Libanonski cedar</t>
  </si>
  <si>
    <t>Libānas ciedrs</t>
  </si>
  <si>
    <t>Libano kedras</t>
  </si>
  <si>
    <t>Ċedru tal-Libanu</t>
  </si>
  <si>
    <t>Bonsai - Libanonceder</t>
  </si>
  <si>
    <t>Libanonseder</t>
  </si>
  <si>
    <t>Bonsai - Cedr Libański</t>
  </si>
  <si>
    <t>Cedro do líbano</t>
  </si>
  <si>
    <t>Bonsai - Cedru Liban</t>
  </si>
  <si>
    <t>Bonsai - Libanon Cedar</t>
  </si>
  <si>
    <t>Libanonský céder</t>
  </si>
  <si>
    <t>Libanonska cedra</t>
  </si>
  <si>
    <t>Libanonský cedr</t>
  </si>
  <si>
    <t>Lübnan sediri</t>
  </si>
  <si>
    <t>Libanoni cédrus</t>
  </si>
  <si>
    <t>Европейска лиственица</t>
  </si>
  <si>
    <t>Europæisk lærk</t>
  </si>
  <si>
    <t>Europäische Lärche</t>
  </si>
  <si>
    <t>Euroopa lehis</t>
  </si>
  <si>
    <t>Euroopan lehtikuusi</t>
  </si>
  <si>
    <t>ευρωπαϊκή πεύκη</t>
  </si>
  <si>
    <t>Learóg Eorpach</t>
  </si>
  <si>
    <t>Evrópulerki</t>
  </si>
  <si>
    <t>ヨーロッパカラマツ</t>
  </si>
  <si>
    <t>Europski ariš</t>
  </si>
  <si>
    <t>Eiropas lapegle</t>
  </si>
  <si>
    <t>Europinis maumedis</t>
  </si>
  <si>
    <t>Larċi Ewropew</t>
  </si>
  <si>
    <t>Bonsai - Europese Lariks</t>
  </si>
  <si>
    <t>Europeisk lerk</t>
  </si>
  <si>
    <t>Bonsai - Modrzew Europejski</t>
  </si>
  <si>
    <t>Larício europeu</t>
  </si>
  <si>
    <t>Bonsai - Zada</t>
  </si>
  <si>
    <t>Bonsai - Europeisk Lärk</t>
  </si>
  <si>
    <t>Smrekovec európsky</t>
  </si>
  <si>
    <t>Evropski macesen</t>
  </si>
  <si>
    <t>Modřín evropský</t>
  </si>
  <si>
    <t>Avrupa karaçam</t>
  </si>
  <si>
    <t>Európai vörösfenyő</t>
  </si>
  <si>
    <t>Bonsai - Rotskers</t>
  </si>
  <si>
    <t>Bonsai - Wiśnia Rockowa</t>
  </si>
  <si>
    <t>Bonsai - Cireș De Piatră</t>
  </si>
  <si>
    <t>Bonsai - Stenkörsbär</t>
  </si>
  <si>
    <t>Японски черен бор</t>
  </si>
  <si>
    <t>Japansk sort fyr</t>
  </si>
  <si>
    <t>Japanische Schwarzkiefer</t>
  </si>
  <si>
    <t>Jaapani must mänd</t>
  </si>
  <si>
    <t>Japanilainen musta mänty</t>
  </si>
  <si>
    <t>Ιαπωνική μαύρη πεύκη</t>
  </si>
  <si>
    <t>Péine dubh Seapánach</t>
  </si>
  <si>
    <t>Japansk svört fura</t>
  </si>
  <si>
    <t>黒松</t>
  </si>
  <si>
    <t>Japanski crni bor</t>
  </si>
  <si>
    <t>Japāņu melnā priede</t>
  </si>
  <si>
    <t>Japoniška juodoji pušis</t>
  </si>
  <si>
    <t>Arżnu iswed Ġappuniż</t>
  </si>
  <si>
    <t>Bonsai - Japanse Zwarte Den</t>
  </si>
  <si>
    <t>Japansk svart furu</t>
  </si>
  <si>
    <t>Bonsai - Japońska Sosna Czarna</t>
  </si>
  <si>
    <t>Pinheiro preto japonês</t>
  </si>
  <si>
    <t>Bonsai - Pin Negru</t>
  </si>
  <si>
    <t>Bonsai - Japansk Svart Tall</t>
  </si>
  <si>
    <t>Japonská čierna borovica</t>
  </si>
  <si>
    <t>Japonski črni bor</t>
  </si>
  <si>
    <t>Japonská černá borovice</t>
  </si>
  <si>
    <t>Japon karaçamı</t>
  </si>
  <si>
    <t>Japán fekete fenyő</t>
  </si>
  <si>
    <t>Тризъбец клен</t>
  </si>
  <si>
    <t>Trident ahorn</t>
  </si>
  <si>
    <t>Dreispitzahorn</t>
  </si>
  <si>
    <t>Trident vaher</t>
  </si>
  <si>
    <t>Trident vaahtera</t>
  </si>
  <si>
    <t>Τρίαινα σφενδάμι</t>
  </si>
  <si>
    <t>Maple Trident</t>
  </si>
  <si>
    <t>Trident hlynur</t>
  </si>
  <si>
    <t>トウカエデ</t>
  </si>
  <si>
    <t>Trozubi javor</t>
  </si>
  <si>
    <t>Trident kļava</t>
  </si>
  <si>
    <t>Trišakis klevas</t>
  </si>
  <si>
    <t>Aġġru Trident</t>
  </si>
  <si>
    <t>Bonsai - Drietandesdoorn</t>
  </si>
  <si>
    <t>Trident lønn</t>
  </si>
  <si>
    <t>Bonsai - Klon Trójzębny</t>
  </si>
  <si>
    <t>Bordo tridente</t>
  </si>
  <si>
    <t>Bonsai - Arțar Trident</t>
  </si>
  <si>
    <t>Bonsai - Trident Lönn</t>
  </si>
  <si>
    <t>Javor trojzubý</t>
  </si>
  <si>
    <t>Trident javor</t>
  </si>
  <si>
    <t>Trojzubec javor</t>
  </si>
  <si>
    <t>Üç dişli akçaağaç</t>
  </si>
  <si>
    <t>Háromágú juhar</t>
  </si>
  <si>
    <t>китайска хвойна</t>
  </si>
  <si>
    <t>Kinesisk enebær</t>
  </si>
  <si>
    <t>Chinesischer Wacholder</t>
  </si>
  <si>
    <t>Hiina kadakas</t>
  </si>
  <si>
    <t>Kiinalainen kataja</t>
  </si>
  <si>
    <t>Κινεζική αρκεύθου</t>
  </si>
  <si>
    <t>Aitil Sínis</t>
  </si>
  <si>
    <t>Kínversk einiber</t>
  </si>
  <si>
    <t>イブキ</t>
  </si>
  <si>
    <t>Kineska smreka</t>
  </si>
  <si>
    <t>Ķīnas kadiķis</t>
  </si>
  <si>
    <t>Kininis kadagys</t>
  </si>
  <si>
    <t>Ġnibru Ċiniż</t>
  </si>
  <si>
    <t>Bonsai - Chinese Jeneverbes</t>
  </si>
  <si>
    <t>Kinesisk einer</t>
  </si>
  <si>
    <t>Bonsai - Chiński Jałowiec</t>
  </si>
  <si>
    <t>Zimbro chinês</t>
  </si>
  <si>
    <t>Bonsai - Ienupăr</t>
  </si>
  <si>
    <t>Bonsai - Kinesisk Enbär</t>
  </si>
  <si>
    <t>Borievka čínska</t>
  </si>
  <si>
    <t>Kitajski brin</t>
  </si>
  <si>
    <t>Jalovec čínský</t>
  </si>
  <si>
    <t>Çin ardıç</t>
  </si>
  <si>
    <t>Kínai boróka</t>
  </si>
  <si>
    <t>яйчно дърво</t>
  </si>
  <si>
    <t>Æggetræ</t>
  </si>
  <si>
    <t>Munapuu</t>
  </si>
  <si>
    <t>αυγόδεντρο</t>
  </si>
  <si>
    <t>Crann ubh</t>
  </si>
  <si>
    <t>Eggjatré</t>
  </si>
  <si>
    <t>ナス</t>
  </si>
  <si>
    <t>Stablo jaja</t>
  </si>
  <si>
    <t>Olu koks</t>
  </si>
  <si>
    <t>Kiaušinių medis</t>
  </si>
  <si>
    <t>Siġra tal-bajd</t>
  </si>
  <si>
    <t>Eggetre</t>
  </si>
  <si>
    <t>Árvore de ovo</t>
  </si>
  <si>
    <t>Vajíčkový strom</t>
  </si>
  <si>
    <t>Jajčno drevo</t>
  </si>
  <si>
    <t>Vaječný strom</t>
  </si>
  <si>
    <t>Yumurta ağacı</t>
  </si>
  <si>
    <t>Tojásfa</t>
  </si>
  <si>
    <t>Тиква - атлантически гигант</t>
  </si>
  <si>
    <t>Græskar - Atlantic Giant</t>
  </si>
  <si>
    <t>Kõrvits - Atlandi hiiglane</t>
  </si>
  <si>
    <t>Kurpitsa - Atlantin jättiläinen</t>
  </si>
  <si>
    <t>Κολοκύθα - Γίγαντας του Ατλαντικού</t>
  </si>
  <si>
    <t>Pumpkin - Giant Atlantach</t>
  </si>
  <si>
    <t>Grasker - Atlantic Giant</t>
  </si>
  <si>
    <t>西洋カボチャ　-　アトランティック・ジャイアント</t>
  </si>
  <si>
    <t>Bundeva - atlantski div</t>
  </si>
  <si>
    <t>Ķirbis - Atlantijas gigants</t>
  </si>
  <si>
    <t>Moliūgas – Atlanto milžinas</t>
  </si>
  <si>
    <t>Qara - Ġgant Atlantiku</t>
  </si>
  <si>
    <t>Gresskar - Atlantic Giant</t>
  </si>
  <si>
    <t>Abóbora - Gigante do Atlântico</t>
  </si>
  <si>
    <t>Tekvica - Atlantický gigant</t>
  </si>
  <si>
    <t>Buča - atlantski velikan</t>
  </si>
  <si>
    <t>Dýně - Atlantický obr</t>
  </si>
  <si>
    <t>Kabak - Atlantik Devi</t>
  </si>
  <si>
    <t>Tök – Atlanti Óriás</t>
  </si>
  <si>
    <t>Тиква - Jack O'Lantern Lantern Pumpkin</t>
  </si>
  <si>
    <t>Græskar - Jack O'Lantern Lantern Græskar</t>
  </si>
  <si>
    <t>Pumpkin - Jack O'Lantern Lantern Pumpkin</t>
  </si>
  <si>
    <t>Pumpkin - Jack O'Lantern Pumpkin Lantern</t>
  </si>
  <si>
    <t>Grasker - Jack O'Lantern Lantern grasker</t>
  </si>
  <si>
    <t>ランタンかぼちゃ</t>
  </si>
  <si>
    <t>Bundeva - Jack O'Lantern Lantern Pumpkin</t>
  </si>
  <si>
    <t>Ķirbis - Džeka O'Laternas laternas ķirbis</t>
  </si>
  <si>
    <t>Moliūgas - Jack O'Lantern Lantern Pumpkin</t>
  </si>
  <si>
    <t>Pumpkin - Jack O'Lantern Fanal Pumpkin</t>
  </si>
  <si>
    <t>Gresskar - Jack O'Lantern Lantern Pumpkin</t>
  </si>
  <si>
    <t>Abóbora - Lanterna Jack O'Lantern Abóbora</t>
  </si>
  <si>
    <t>Tekvica - Jack O'Lantern Lantern Tekvica</t>
  </si>
  <si>
    <t>Buča - Jack O'Lantern Lantern Pumpkin</t>
  </si>
  <si>
    <t>Dýně - Jack O'Lantern Lantern Dýně</t>
  </si>
  <si>
    <t>Kabak - Jack O'Lantern Fener Kabak</t>
  </si>
  <si>
    <t>Pumpkin - Jack O'Lantern Lámpás tök</t>
  </si>
  <si>
    <t>Тиква - Япония Хокайдо</t>
  </si>
  <si>
    <t>Græskar - Japan Hokkaido</t>
  </si>
  <si>
    <t>Kõrvits - Jaapan Hokkaido</t>
  </si>
  <si>
    <t>Kurpitsa - Japani Hokkaido</t>
  </si>
  <si>
    <t>Κολοκύθα - Ιαπωνία Χοκάιντο</t>
  </si>
  <si>
    <t>Pumpkin - Hokkaido tSeapáin</t>
  </si>
  <si>
    <t>Grasker - Japan Hokkaido</t>
  </si>
  <si>
    <t>カボチャ　－　北海道</t>
  </si>
  <si>
    <t>Bundeva - Japan Hokkaido</t>
  </si>
  <si>
    <t>Ķirbis - Japāna Hokaido</t>
  </si>
  <si>
    <t>Moliūgas – Japonijos Hokaidas</t>
  </si>
  <si>
    <t>Qara - Ġappun Hokkaido</t>
  </si>
  <si>
    <t>Gresskar - Japan Hokkaido</t>
  </si>
  <si>
    <t>Abóbora - Japão Hokkaido</t>
  </si>
  <si>
    <t>Tekvica - Japonsko Hokkaido</t>
  </si>
  <si>
    <t>Buča - Japonska Hokaido</t>
  </si>
  <si>
    <t>Dýně - Japonsko Hokkaido</t>
  </si>
  <si>
    <t>Kabak - Japonya Hokkaido</t>
  </si>
  <si>
    <t>Tök - Japán Hokkaido</t>
  </si>
  <si>
    <t>Испански артишок</t>
  </si>
  <si>
    <t>Spansk artiskok</t>
  </si>
  <si>
    <t>Hispaania artišokk</t>
  </si>
  <si>
    <t>Espanjalainen artisokka</t>
  </si>
  <si>
    <t>Ισπανική αγκινάρα</t>
  </si>
  <si>
    <t>Bhliosán gréine</t>
  </si>
  <si>
    <t>Spænskur ætiþistli</t>
  </si>
  <si>
    <t>カルドン</t>
  </si>
  <si>
    <t>Španjolska artičoka</t>
  </si>
  <si>
    <t>Spānijas artišoks</t>
  </si>
  <si>
    <t>Ispaniškas artišokas</t>
  </si>
  <si>
    <t>Qaqoċċ Spanjol</t>
  </si>
  <si>
    <t>Spansk artisjokk</t>
  </si>
  <si>
    <t>Alcachofra espanhola</t>
  </si>
  <si>
    <t>Španielsky artičok</t>
  </si>
  <si>
    <t>Španska artičoka</t>
  </si>
  <si>
    <t>Španělský artyčok</t>
  </si>
  <si>
    <t>İspanyol enginarı</t>
  </si>
  <si>
    <t>Spanyol articsóka</t>
  </si>
  <si>
    <t>Домат - Андски рог / Cornue des Andes</t>
  </si>
  <si>
    <t>Tomat - Andeshorn / Cornue des Andes</t>
  </si>
  <si>
    <t>Tomat – Andide sarv / Cornue des Andes</t>
  </si>
  <si>
    <t>Tomaatti - Andien sarvi / Cornue des Andes</t>
  </si>
  <si>
    <t>Ντομάτα - Κέρας Άνδεων / Cornue des Andes</t>
  </si>
  <si>
    <t>Trátaí - Corn Aindéis / Cornue des Andes</t>
  </si>
  <si>
    <t>Tómatur - Andeshorn / Cornue des Andes</t>
  </si>
  <si>
    <t>コルニュ・デ・ザンデス</t>
  </si>
  <si>
    <t>Rajčica - Andski rog / Cornue des Andes</t>
  </si>
  <si>
    <t>Tomāts - Andu rags / Cornue des Andes</t>
  </si>
  <si>
    <t>Pomidoras – Andų ragas / Cornue des Andes</t>
  </si>
  <si>
    <t>Tadam - Qarn Andin / Cornue des Andes</t>
  </si>
  <si>
    <t>Tomate - Corno Andino / Cornue des Andes</t>
  </si>
  <si>
    <t>Paradajka - Andský roh / Cornue des Andes</t>
  </si>
  <si>
    <t>Paradižnik - Andski rog / Cornue des Andes</t>
  </si>
  <si>
    <t>Rajče - Andský roh / Cornue des Andes</t>
  </si>
  <si>
    <t>Domates - And Boynuzu / Cornue des Andes</t>
  </si>
  <si>
    <t>Paradicsom - Andok kürt / Cornue des Andes</t>
  </si>
  <si>
    <t>Домат - Costoluto Genovese</t>
  </si>
  <si>
    <t>Tomaatti - Costoluto Genovese</t>
  </si>
  <si>
    <t>Ντομάτα - Costoluto Genovese</t>
  </si>
  <si>
    <t>Trátaí - Costoluto Genovese</t>
  </si>
  <si>
    <t>Tómatar - Costoluto Genovese</t>
  </si>
  <si>
    <t>コストルート・ジェノベーゼ</t>
  </si>
  <si>
    <t>Rajčica - Costoluto Genovese</t>
  </si>
  <si>
    <t>Tomāts - Costoluto Genovese</t>
  </si>
  <si>
    <t>Pomidoras – Costoluto Genovese</t>
  </si>
  <si>
    <t>Tadam - Costluto Genovese</t>
  </si>
  <si>
    <t>Paradajka - Costoluto Genovese</t>
  </si>
  <si>
    <t>Paradižnik - Costoluto Genovese</t>
  </si>
  <si>
    <t>Rajče - Costoluto Genovese</t>
  </si>
  <si>
    <t>Domates - Costoluto Genovese</t>
  </si>
  <si>
    <t>Paradicsom - Costoluto Genovese</t>
  </si>
  <si>
    <t>Домат - Rose de Berne</t>
  </si>
  <si>
    <t>Tomat - Rose de Berne</t>
  </si>
  <si>
    <t>Tomaatti - Rose de Berne</t>
  </si>
  <si>
    <t>Ντομάτα - Rose de Berne</t>
  </si>
  <si>
    <t>Trátaí - Rose de Berne</t>
  </si>
  <si>
    <t>Tómatur - Rose de Berne</t>
  </si>
  <si>
    <t>ローズ・ド・ベルン</t>
  </si>
  <si>
    <t>Rajčica - Rose de Berne</t>
  </si>
  <si>
    <t>Tomāts - Rose de Berne</t>
  </si>
  <si>
    <t>Pomidoras - Rose de Berne</t>
  </si>
  <si>
    <t>Tadam - Rose de Berne</t>
  </si>
  <si>
    <t>Tomate - Rosa de Berna</t>
  </si>
  <si>
    <t>Paradajka - Rose de Berne</t>
  </si>
  <si>
    <t>Paradižnik - Bernska vrtnica</t>
  </si>
  <si>
    <t>Rajčata - Rose de Berne</t>
  </si>
  <si>
    <t>Domates - Rose de Berne</t>
  </si>
  <si>
    <t>Paradicsom - Rose de Berne</t>
  </si>
  <si>
    <t>Домат - Тигерела</t>
  </si>
  <si>
    <t>Tomaatti - Tigerella</t>
  </si>
  <si>
    <t>Ντομάτα - Tigerella</t>
  </si>
  <si>
    <t>Trátaí - Tigerella</t>
  </si>
  <si>
    <t>Tómatar - Tigerella</t>
  </si>
  <si>
    <t>ティゲレラ</t>
  </si>
  <si>
    <t>Rajčica - Tigerella</t>
  </si>
  <si>
    <t>Tomāts - Tigerella</t>
  </si>
  <si>
    <t>Pomidoras - Tigerella</t>
  </si>
  <si>
    <t>Tadam - Tigerella</t>
  </si>
  <si>
    <t>Tomate - Tigerela</t>
  </si>
  <si>
    <t>Paradajka - Tigerella</t>
  </si>
  <si>
    <t>Paradižnik - Tigerella</t>
  </si>
  <si>
    <t>Rajče - Tigerella</t>
  </si>
  <si>
    <t>Domates - Tigerella</t>
  </si>
  <si>
    <t>Paradicsom - Tigerella</t>
  </si>
  <si>
    <t>Tomaatti - San Marzano</t>
  </si>
  <si>
    <t>Ντομάτα - San Marzano</t>
  </si>
  <si>
    <t>Trátaí - San Marzano</t>
  </si>
  <si>
    <t>Tómatar - San Marzano</t>
  </si>
  <si>
    <t>サンマルツァーノ</t>
  </si>
  <si>
    <t>Rajčica - San Marzano</t>
  </si>
  <si>
    <t>Tomāts - Sanmarzano</t>
  </si>
  <si>
    <t>Pomidoras – San Marzano</t>
  </si>
  <si>
    <t>Tadam - San Marzano</t>
  </si>
  <si>
    <t>Paradajka - San Marzano</t>
  </si>
  <si>
    <t>Paradižnik - San Marzano</t>
  </si>
  <si>
    <t>Rajče - San Marzano</t>
  </si>
  <si>
    <t>Domates - San Marzano</t>
  </si>
  <si>
    <t>Paradicsom - San Marzano</t>
  </si>
  <si>
    <t>Домат - Розово Брендивайн</t>
  </si>
  <si>
    <t>Tomat - Roosa Brandywine</t>
  </si>
  <si>
    <t>Tomaatti - Pink Brandywine</t>
  </si>
  <si>
    <t>Ντομάτα - Pink Brandywine</t>
  </si>
  <si>
    <t>Trátaí - Brandywine Pink</t>
  </si>
  <si>
    <t>Tómatur - bleikt brennivín</t>
  </si>
  <si>
    <t>ピンク・ブランディワイン</t>
  </si>
  <si>
    <t>Rajčica - Pink Brandywine</t>
  </si>
  <si>
    <t>Tomāts - Pink Brandywine</t>
  </si>
  <si>
    <t>Pomidoras – rožinis brendžio vynas</t>
  </si>
  <si>
    <t>Tadam - Roża Brandywine</t>
  </si>
  <si>
    <t>Tomat - Rosa Brandywine</t>
  </si>
  <si>
    <t>Tomate - Brandywine Rosa</t>
  </si>
  <si>
    <t>Paradajkovo - ružové brandyvíno</t>
  </si>
  <si>
    <t>Paradižnik - Pink Brandywine</t>
  </si>
  <si>
    <t>Rajče - růžové brandywine</t>
  </si>
  <si>
    <t>Domates - Pembe Brandywine</t>
  </si>
  <si>
    <t>Paradicsom - Pink Brandywine</t>
  </si>
  <si>
    <t>Домат - мексикански меден домат</t>
  </si>
  <si>
    <t>Tomat - mexicansk honningtomat</t>
  </si>
  <si>
    <t>Tomat – Mehhiko mee tomat</t>
  </si>
  <si>
    <t>Tomaatti - meksikolainen hunajatomaatti</t>
  </si>
  <si>
    <t>Ντομάτα - Μεξικάνικη ντομάτα μελιού</t>
  </si>
  <si>
    <t>Trátaí - trátaí mil Mheicsiceo</t>
  </si>
  <si>
    <t>Tómatur - mexíkóskur hunangstómatur</t>
  </si>
  <si>
    <t>メキシコのハニートマト</t>
  </si>
  <si>
    <t>Rajčica - meksička medena rajčica</t>
  </si>
  <si>
    <t>Tomāts - meksikāņu medus tomāts</t>
  </si>
  <si>
    <t>Pomidoras – meksikietiškas medaus pomidoras</t>
  </si>
  <si>
    <t>Tadam - Tadam tal-għasel Messikan</t>
  </si>
  <si>
    <t>Tomat - meksikansk honningtomat</t>
  </si>
  <si>
    <t>Tomate - tomate mel mexicano</t>
  </si>
  <si>
    <t>Paradajka – mexická medová paradajka</t>
  </si>
  <si>
    <t>Paradižnik - mehiški medeni paradižnik</t>
  </si>
  <si>
    <t>Tomato - mexické medové rajče</t>
  </si>
  <si>
    <t>Domates - Meksika bal domatesi</t>
  </si>
  <si>
    <t>Paradicsom - mexikói mézes paradicsom</t>
  </si>
  <si>
    <t>Кивано рог туршия</t>
  </si>
  <si>
    <t>Kiwano Horn Pickle</t>
  </si>
  <si>
    <t>Kiwano Horngurke</t>
  </si>
  <si>
    <t>Kiwano Horned cucumber</t>
  </si>
  <si>
    <t>Kiwano sarvekurk</t>
  </si>
  <si>
    <t>Kiwano concombre à cornes</t>
  </si>
  <si>
    <t>Pickle Kiwano Horn</t>
  </si>
  <si>
    <t>Kiwano Corn Pickle</t>
  </si>
  <si>
    <t>Sottaceto di corno di Kiwano</t>
  </si>
  <si>
    <t>キワノホーンピクルス</t>
  </si>
  <si>
    <t>Kiwano kiseli krastavac</t>
  </si>
  <si>
    <t>Kiwano ragu sālījums</t>
  </si>
  <si>
    <t>Kivano ragų marinuotas agurkas</t>
  </si>
  <si>
    <t>Kiwano Qarn Pickle</t>
  </si>
  <si>
    <t>Kiwano Hoorn Augurk</t>
  </si>
  <si>
    <t>Marynata Kiwano Horn</t>
  </si>
  <si>
    <t>Picles De Chifre De Kiwano</t>
  </si>
  <si>
    <t>Murat cu corn Kiwano</t>
  </si>
  <si>
    <t>Kiwano kisla kumarica</t>
  </si>
  <si>
    <t>Encurtido De Cuerno De Kiwano</t>
  </si>
  <si>
    <t>Kiwano Roh Pickle</t>
  </si>
  <si>
    <t>Kiwano Boynuz Turşusu</t>
  </si>
  <si>
    <t>Luffa гъба краставица</t>
  </si>
  <si>
    <t>Luffa svampeagurk</t>
  </si>
  <si>
    <t>Luffa Schwammgurke</t>
  </si>
  <si>
    <t>Luffa sponge cucumber</t>
  </si>
  <si>
    <t>Luffa käsnkurk</t>
  </si>
  <si>
    <t>Luffa sienikurkku</t>
  </si>
  <si>
    <t>Concombre éponge Luffa</t>
  </si>
  <si>
    <t>Σφουγγάρι αγγούρι Luffa</t>
  </si>
  <si>
    <t>Luffa cúcamar spúinse</t>
  </si>
  <si>
    <t>Luffa svampagúrka</t>
  </si>
  <si>
    <t>Cetriolo spugna di Luffa</t>
  </si>
  <si>
    <t>へちまきゅうり</t>
  </si>
  <si>
    <t>Luffa spužvasti krastavac</t>
  </si>
  <si>
    <t>Lufas sūkļa gurķis</t>
  </si>
  <si>
    <t>Luffa kempinės agurkas</t>
  </si>
  <si>
    <t>Ħjar sponża Luffa</t>
  </si>
  <si>
    <t>Luffa sponskomkommer</t>
  </si>
  <si>
    <t>Luffa svampagurk</t>
  </si>
  <si>
    <t>Ogórek Biszkoptowy Luffa</t>
  </si>
  <si>
    <t>Luffa pepino esponja</t>
  </si>
  <si>
    <t>Castraveți buretele Luffa</t>
  </si>
  <si>
    <t>Luffa svampgurka</t>
  </si>
  <si>
    <t>Luffa špongiová uhorka</t>
  </si>
  <si>
    <t>Luffa sponge kumare</t>
  </si>
  <si>
    <t>Pepino esponja luffa</t>
  </si>
  <si>
    <t>Luffa houbová okurka</t>
  </si>
  <si>
    <t>Luffa sünger salatalık</t>
  </si>
  <si>
    <t>Luffa piskóta uborka</t>
  </si>
  <si>
    <t>Паприка - сладък шоколад х</t>
  </si>
  <si>
    <t>Paprika - sød chokolade x</t>
  </si>
  <si>
    <t>Paprika – magus šokolaad x</t>
  </si>
  <si>
    <t>Paprika - makea suklaa x</t>
  </si>
  <si>
    <t>Πάπρικα - Sweet Chocolate x</t>
  </si>
  <si>
    <t>Paprika - Seacláid Mhilis x</t>
  </si>
  <si>
    <t>Paprika - sætt súkkulaði x</t>
  </si>
  <si>
    <t>スイートチョコレート・ピーマン</t>
  </si>
  <si>
    <t>Paprika - slatka čokolada x</t>
  </si>
  <si>
    <t>Paprika - saldā šokolāde x</t>
  </si>
  <si>
    <t>Paprika – saldus šokoladas x</t>
  </si>
  <si>
    <t>Paprika - Ċikkulata Ħelwa x</t>
  </si>
  <si>
    <t>Paprika - Søt sjokolade x</t>
  </si>
  <si>
    <t>Paprika - Chocolate Doce x</t>
  </si>
  <si>
    <t>Paprika - sladká čokoláda x</t>
  </si>
  <si>
    <t>Paprika - sladka čokolada x</t>
  </si>
  <si>
    <t>Paprika - Tatlı Çikolata x</t>
  </si>
  <si>
    <t>Paprika - Édes csokoládé x</t>
  </si>
  <si>
    <t>Чили - Habanero Antilles Red</t>
  </si>
  <si>
    <t>Chili - Habanero Antiller Rød</t>
  </si>
  <si>
    <t>Tšilli – Habanero Antillide punane</t>
  </si>
  <si>
    <t>Chili - Habanero Antillien punainen</t>
  </si>
  <si>
    <t>Τσίλι - Habanero Antilles Red</t>
  </si>
  <si>
    <t>Chili - Habanero Aintillí Dearg</t>
  </si>
  <si>
    <t>Chili - Habanero Antilles Rauður</t>
  </si>
  <si>
    <t>レッドハバネロ</t>
  </si>
  <si>
    <t>Čili - Habanero Antilles Red</t>
  </si>
  <si>
    <t>Čili - Habanero Antiļu sarkanais</t>
  </si>
  <si>
    <t>Čili – Habanero Antilų raudona</t>
  </si>
  <si>
    <t>Chili - Habanero Antillene Rød</t>
  </si>
  <si>
    <t>Chilli - Habanero Antilles Red</t>
  </si>
  <si>
    <t>Biber - Habanero Antilleri Kırmızısı</t>
  </si>
  <si>
    <t>Chili - Habanero Antillák piros</t>
  </si>
  <si>
    <t>Чили-де Кайен</t>
  </si>
  <si>
    <t>Chili-De Cayenne</t>
  </si>
  <si>
    <t>カイエン</t>
  </si>
  <si>
    <t>Čili-De Kajenna</t>
  </si>
  <si>
    <t>Čili-De Cayenne</t>
  </si>
  <si>
    <t>Чили - Habanero Chocolate</t>
  </si>
  <si>
    <t>Chili - Habanero Chokolade</t>
  </si>
  <si>
    <t>Chili - Habanero šokolaad</t>
  </si>
  <si>
    <t>Chili - Habanero-suklaa</t>
  </si>
  <si>
    <t>Τσίλι - Σοκολάτα Habanero</t>
  </si>
  <si>
    <t>Chili - Seacláid Habanero</t>
  </si>
  <si>
    <t>Chili - Habanero súkkulaði</t>
  </si>
  <si>
    <t>チョコレートハバネロ</t>
  </si>
  <si>
    <t>Čili - Habanero čokolada</t>
  </si>
  <si>
    <t>Čili - Habanero šokolāde</t>
  </si>
  <si>
    <t>Čili – Habanero šokoladas</t>
  </si>
  <si>
    <t>Chili - Ċikkulata Habanero</t>
  </si>
  <si>
    <t>Chili - Habanero Sjokolade</t>
  </si>
  <si>
    <t>Chili - Chocolate Habanero</t>
  </si>
  <si>
    <t>Chilli - Habanero čokoláda</t>
  </si>
  <si>
    <t>Čili - čokolada Habanero</t>
  </si>
  <si>
    <t>Biber - Habanero Çikolata</t>
  </si>
  <si>
    <t>Chili - Habanero csokoládé</t>
  </si>
  <si>
    <t>Чили - Жълто Хабанеро</t>
  </si>
  <si>
    <t>Chili - kollane habanero</t>
  </si>
  <si>
    <t>Chili - keltainen habanero</t>
  </si>
  <si>
    <t>Τσίλι - Κίτρινο Habanero</t>
  </si>
  <si>
    <t>Chili - Habanero Buí</t>
  </si>
  <si>
    <t>Chili - Gulur Habanero</t>
  </si>
  <si>
    <t>イエローハバネロ</t>
  </si>
  <si>
    <t>Čili - žuti habanero</t>
  </si>
  <si>
    <t>Čili - dzeltenais habanero</t>
  </si>
  <si>
    <t>Čili – geltonasis habanero</t>
  </si>
  <si>
    <t>Ċili - Habanero Isfar</t>
  </si>
  <si>
    <t>Chili - Habanero Amarelo</t>
  </si>
  <si>
    <t>Chilli - Žlté Habanero</t>
  </si>
  <si>
    <t>Čili - rumeni habanero</t>
  </si>
  <si>
    <t>Chilli - žluté Habanero</t>
  </si>
  <si>
    <t>Biber - Sarı Habanero</t>
  </si>
  <si>
    <t>Chili - Sárga Habanero</t>
  </si>
  <si>
    <t>Чили - пениса на Питър Пепър</t>
  </si>
  <si>
    <t>Chili - Peter Peppers penis chili</t>
  </si>
  <si>
    <t>Chili – Peter Pepperi peenise tšilli</t>
  </si>
  <si>
    <t>Chili - Peter Pepperin penis chili</t>
  </si>
  <si>
    <t>Τσίλι - τσίλι πέους Peter Pepper</t>
  </si>
  <si>
    <t>Chili - chili bod Peter Pepper</t>
  </si>
  <si>
    <t>Chili - Peter Pepper's typpi chili</t>
  </si>
  <si>
    <t>ピーターペッパーペニスチリ</t>
  </si>
  <si>
    <t>Čili - čili za penis Petera Peppera</t>
  </si>
  <si>
    <t>Čili - Pītera Pepera dzimumlocekļa čili</t>
  </si>
  <si>
    <t>Čili – Piterio Pipiro varpos čili</t>
  </si>
  <si>
    <t>CHILI - iċ-chili tal-pene ta' Peter Pepper</t>
  </si>
  <si>
    <t>Chili - pimenta do pênis de Peter Pepper</t>
  </si>
  <si>
    <t>Chili - čili penis Petra Peppera</t>
  </si>
  <si>
    <t>Čili - Peter Pepperjev penis čili</t>
  </si>
  <si>
    <t>Chili - Chilli penisu Petera Peppera</t>
  </si>
  <si>
    <t>Chili - Peter Pepper'ın penis biberi</t>
  </si>
  <si>
    <t>Chili – Peter Pepper pénisze chili</t>
  </si>
  <si>
    <t>Голям трън бамбук</t>
  </si>
  <si>
    <t>Stor torne bambus</t>
  </si>
  <si>
    <t>Suur okasbambus</t>
  </si>
  <si>
    <t>Suuri piikkibambu</t>
  </si>
  <si>
    <t>Μπαμπού μεγάλο αγκάθι</t>
  </si>
  <si>
    <t>Bambú dealga mór</t>
  </si>
  <si>
    <t>Stór þyrni bambus</t>
  </si>
  <si>
    <t>グレート　トーニー　バンブー</t>
  </si>
  <si>
    <t>Veliki trnoviti bambus</t>
  </si>
  <si>
    <t>Lielais ērkšķu bambuss</t>
  </si>
  <si>
    <t>Didelis spygliuočių bambukas</t>
  </si>
  <si>
    <t>Bambu tax-xewk kbir</t>
  </si>
  <si>
    <t>Grassen-Bamboo-Grote Doorn Bamboe</t>
  </si>
  <si>
    <t>Stor tornebambus</t>
  </si>
  <si>
    <t>Bambu espinho grande</t>
  </si>
  <si>
    <t>Gräs-Bambu-Stor Taggbambu</t>
  </si>
  <si>
    <t>Veľký tŕňový bambus</t>
  </si>
  <si>
    <t>Veliki trnasti bambus</t>
  </si>
  <si>
    <t>Velký trnitý bambus</t>
  </si>
  <si>
    <t>Büyük dikenli bambu</t>
  </si>
  <si>
    <t>Nagy tövis bambusz</t>
  </si>
  <si>
    <t>бамбук от калкута</t>
  </si>
  <si>
    <t>Calcutta bambus</t>
  </si>
  <si>
    <t>Kalkutan bambu</t>
  </si>
  <si>
    <t>μπαμπού καλκούτας</t>
  </si>
  <si>
    <t>Bambú calcúta</t>
  </si>
  <si>
    <t>Kalkútta bambus</t>
  </si>
  <si>
    <t>カルカッタバンブー</t>
  </si>
  <si>
    <t>Bambus iz Kalkute</t>
  </si>
  <si>
    <t>Kalkutas bambuss</t>
  </si>
  <si>
    <t>Kalkutos bambukas</t>
  </si>
  <si>
    <t>Bambu tal-kalkuta</t>
  </si>
  <si>
    <t>Gras-Bamboe-Calcuttabamboo</t>
  </si>
  <si>
    <t>Bambu de calcutá</t>
  </si>
  <si>
    <t>Gräs Bambu Calcuttabamboo</t>
  </si>
  <si>
    <t>Kalkatský bambus</t>
  </si>
  <si>
    <t>Bambus iz kalkute</t>
  </si>
  <si>
    <t>Kalküta bambu</t>
  </si>
  <si>
    <t>Kalkuttai bambusz</t>
  </si>
  <si>
    <t>Трева от синя власатка</t>
  </si>
  <si>
    <t>Blåsvingel græs</t>
  </si>
  <si>
    <t>Sinine aruhein</t>
  </si>
  <si>
    <t>Sininen nata ruoho</t>
  </si>
  <si>
    <t>Μπλε γρασίδι φέσκου</t>
  </si>
  <si>
    <t>Féar feisciú gorm</t>
  </si>
  <si>
    <t>Blásveiflugras</t>
  </si>
  <si>
    <t>ウシノケグサアラカシ</t>
  </si>
  <si>
    <t>Plava vlasuljasta trava</t>
  </si>
  <si>
    <t>Zilā auzenes zāle</t>
  </si>
  <si>
    <t>Ħaxix tal-fescue blu</t>
  </si>
  <si>
    <t>Grassen-Bamboe-Blauw Zwenkgras-Gras</t>
  </si>
  <si>
    <t>Blåsvingelgress</t>
  </si>
  <si>
    <t>Grama de festuca azul</t>
  </si>
  <si>
    <t>Gräs-Bambu-Blå Svänggräs</t>
  </si>
  <si>
    <t>Modrá kostrava tráva</t>
  </si>
  <si>
    <t>Modra bilnica</t>
  </si>
  <si>
    <t>Kostřava modrá tráva</t>
  </si>
  <si>
    <t>Mavi çayır otu</t>
  </si>
  <si>
    <t>Kék csenkeszfű</t>
  </si>
  <si>
    <t>Японска кървава трева</t>
  </si>
  <si>
    <t>Japansk blodgræs</t>
  </si>
  <si>
    <t>Jaapani vererohi</t>
  </si>
  <si>
    <t>Japanilainen veriruoho</t>
  </si>
  <si>
    <t>Γιαπωνέζικο χόρτο αίματος</t>
  </si>
  <si>
    <t>Féar fola Seapánach</t>
  </si>
  <si>
    <t>Japanskt blóðgras</t>
  </si>
  <si>
    <t>チガヤ</t>
  </si>
  <si>
    <t>Japanska krvava trava</t>
  </si>
  <si>
    <t>Japāņu asinszāle</t>
  </si>
  <si>
    <t>Japoniška kraujo žolė</t>
  </si>
  <si>
    <t>Ħaxix tad-demm Ġappuniż</t>
  </si>
  <si>
    <t>Grassen Bamboe Japans Bloedgras</t>
  </si>
  <si>
    <t>Japansk blodgress</t>
  </si>
  <si>
    <t>Grama de sangue japonês</t>
  </si>
  <si>
    <t>Gräsbambu Japanskt Blodgräs</t>
  </si>
  <si>
    <t>Japonská krvavá tráva</t>
  </si>
  <si>
    <t>Japonska krvna trava</t>
  </si>
  <si>
    <t>Japon kan otu</t>
  </si>
  <si>
    <t>Japán vérfű</t>
  </si>
  <si>
    <t>Heart Quakergrass / Maidenhair</t>
  </si>
  <si>
    <t>Hjerte Quakergrass / Maidenhair</t>
  </si>
  <si>
    <t>Süda kveekergrass / Maidenhair</t>
  </si>
  <si>
    <t>Sydän Quakergrass / Maidenhair</t>
  </si>
  <si>
    <t>Croí Quakergrass / Maidenhair</t>
  </si>
  <si>
    <t>Hjarta Quakergrass / Maidenhair</t>
  </si>
  <si>
    <t>コバンソウ</t>
  </si>
  <si>
    <t>Sirds kvēkergrass / Maidenhair</t>
  </si>
  <si>
    <t>Širdies kvakeržolė / Maidenhair</t>
  </si>
  <si>
    <t>Qalb Quakergrass / Maidenhair</t>
  </si>
  <si>
    <t>Gras-Bamboe-Hart-Rillend Gras / Maagdelijk Haar</t>
  </si>
  <si>
    <t>Coração Quakergrass / Maidenhair</t>
  </si>
  <si>
    <t>Gräs-Bambu-Hjärta-Darrande Gräs / Jungfruligt Hår</t>
  </si>
  <si>
    <t>Srdce Quakergrass / Maidenhair</t>
  </si>
  <si>
    <t>Szív Quakergrass / Maidenhair</t>
  </si>
  <si>
    <t>Трева от камилска коса / Трева от сребърно ухо</t>
  </si>
  <si>
    <t>Kamelhårgræs / Sølvøregræs</t>
  </si>
  <si>
    <t>Camel Hair Grass / Silver Ear Grass</t>
  </si>
  <si>
    <t>Χλόη τρίχας καμήλας / Ασημένιο γρασίδι αυτιού</t>
  </si>
  <si>
    <t>Féar Gruaige Camel / Féar Cluas Airgid</t>
  </si>
  <si>
    <t>ハネガヤ</t>
  </si>
  <si>
    <t>Trava devine dlake / Trava srebrnog uha</t>
  </si>
  <si>
    <t>Kamieļu matu zāle / sudraba ausu zāle</t>
  </si>
  <si>
    <t>Kupranugarių plaukų žolė / sidabrinė ausų žolė</t>
  </si>
  <si>
    <t>Ħaxix tax-xagħar tal-ġemel / Ħaxix tal-widnejn tal-fidda</t>
  </si>
  <si>
    <t>Grassen-Bamboe-Kameelhaargras / Zilver Oorgras</t>
  </si>
  <si>
    <t>Kamelhårgress / Sølvøregress</t>
  </si>
  <si>
    <t>Grama Pêlo de Camelo / Grama Orelha Prateada</t>
  </si>
  <si>
    <t>Gräs-Bambu-Kamel-Hår-Gräs / Silverörngräs</t>
  </si>
  <si>
    <t>Tráva z ťavej srsti / Tráva zo strieborných klasov</t>
  </si>
  <si>
    <t>Trava iz kamelje dlake / trava s srebrnim ušesom</t>
  </si>
  <si>
    <t>Tráva z velbloudí srsti / Stříbrná tráva</t>
  </si>
  <si>
    <t>Deve Tüyü Otu / Gümüş Kulak Otu</t>
  </si>
  <si>
    <t>китайска тръстика</t>
  </si>
  <si>
    <t>Kinesisk siv</t>
  </si>
  <si>
    <t>Hiina pilliroog</t>
  </si>
  <si>
    <t>Kiinan ruoko</t>
  </si>
  <si>
    <t>Κινέζικο καλάμι</t>
  </si>
  <si>
    <t>Giolcach Síneach</t>
  </si>
  <si>
    <t>Kínverskur reyr</t>
  </si>
  <si>
    <t>ススキ</t>
  </si>
  <si>
    <t>Kineska trska</t>
  </si>
  <si>
    <t>Ķīniešu niedres</t>
  </si>
  <si>
    <t>Kiniška nendrė</t>
  </si>
  <si>
    <t>Qasab Ċiniż</t>
  </si>
  <si>
    <t>Gras-Bamboe-Chinees Riet</t>
  </si>
  <si>
    <t>Palheta chinesa</t>
  </si>
  <si>
    <t>Gräs-Bambu-Kinesiskt Vass</t>
  </si>
  <si>
    <t>Čínska trstina</t>
  </si>
  <si>
    <t>Kitajski trst</t>
  </si>
  <si>
    <t>Čínský rákos</t>
  </si>
  <si>
    <t>Çin kamışı</t>
  </si>
  <si>
    <t>Kínai nád</t>
  </si>
  <si>
    <t>грива ечемик</t>
  </si>
  <si>
    <t>Mankebyg</t>
  </si>
  <si>
    <t>Lakk oder</t>
  </si>
  <si>
    <t>Harja ohra</t>
  </si>
  <si>
    <t>κριθάρι χαίτης</t>
  </si>
  <si>
    <t>Mane eorna</t>
  </si>
  <si>
    <t>Faxi bygg</t>
  </si>
  <si>
    <t>細野毛麦</t>
  </si>
  <si>
    <t>Grivasti ječam</t>
  </si>
  <si>
    <t>Krēpes mieži</t>
  </si>
  <si>
    <t>Xgħir tal-mane</t>
  </si>
  <si>
    <t>Gras Bamboe Manen Gerst</t>
  </si>
  <si>
    <t>Mankebygg</t>
  </si>
  <si>
    <t>Cevada</t>
  </si>
  <si>
    <t>Gräsbambu Mankorn</t>
  </si>
  <si>
    <t>Hrivový jačmeň</t>
  </si>
  <si>
    <t>Grivasti ječmen</t>
  </si>
  <si>
    <t>Hříva ječmen</t>
  </si>
  <si>
    <t>Yeleli arpa</t>
  </si>
  <si>
    <t>Sörényárpa</t>
  </si>
  <si>
    <t>Трева от заешка опашка / Кадифена трева</t>
  </si>
  <si>
    <t>Kaninhalegræs / Fløjlsgræs</t>
  </si>
  <si>
    <t>Rabbit Tail Grass / Velvet Grass</t>
  </si>
  <si>
    <t>Grass Eireaball Coinín / Velvet Grass</t>
  </si>
  <si>
    <t>Kanínuhala gras / Velvet Grass</t>
  </si>
  <si>
    <t>ウサギノオ</t>
  </si>
  <si>
    <t>Trava za zečji rep / Baršunasta trava</t>
  </si>
  <si>
    <t>Triušio uodegos žolė / Velvet Grass</t>
  </si>
  <si>
    <t>Ħaxix tad-denb tal-fenek / Ħaxix tal-bellus</t>
  </si>
  <si>
    <t>Grassen Bamboe Konijn Staart Gras / Fluweel Gras</t>
  </si>
  <si>
    <t>Kaninhalegress / Fløyelsgress</t>
  </si>
  <si>
    <t>Grama Rabo de Coelho / Grama Velvet</t>
  </si>
  <si>
    <t>Gräs Bambu Kaninsvans Gräs / Sammet Gräs</t>
  </si>
  <si>
    <t>Tráva z králičieho chvosta / Zamatová tráva</t>
  </si>
  <si>
    <t>Trava za zajčji rep / Žametna trava</t>
  </si>
  <si>
    <t>Králičí ocasní tráva / sametová tráva</t>
  </si>
  <si>
    <t>Tavşan Kuyruğu Otu / Kadife Otu</t>
  </si>
  <si>
    <t>Американска пампас трева</t>
  </si>
  <si>
    <t>Amerikansk pampasgræs</t>
  </si>
  <si>
    <t>Ameerika pamparohi</t>
  </si>
  <si>
    <t>Amerikkalainen pampasruoho</t>
  </si>
  <si>
    <t>Αμερικάνικο γρασίδι pampas</t>
  </si>
  <si>
    <t>Meiriceánach pampas féar</t>
  </si>
  <si>
    <t>Amerískt pampas gras</t>
  </si>
  <si>
    <t>シロガネヨシ</t>
  </si>
  <si>
    <t>Američka pampas trava</t>
  </si>
  <si>
    <t>Amerikāņu pampu zāle</t>
  </si>
  <si>
    <t>Amerikos pampų žolė</t>
  </si>
  <si>
    <t>Ħaxix tal-pampas Amerikan</t>
  </si>
  <si>
    <t>Grassen-Bamboo-Amerikaans Pampagras</t>
  </si>
  <si>
    <t>Amerikansk pampasgress</t>
  </si>
  <si>
    <t>Capim dos pampas americanos</t>
  </si>
  <si>
    <t>Gräs-Bambu-Amerikanskt Pampasgräs</t>
  </si>
  <si>
    <t>Americká pampová tráva</t>
  </si>
  <si>
    <t>Ameriška pampaška trava</t>
  </si>
  <si>
    <t>Amerikan pampa otu</t>
  </si>
  <si>
    <t>Amerikai pampafű</t>
  </si>
  <si>
    <t>Гигантска перушина / Пиренеи - перушина</t>
  </si>
  <si>
    <t>Kæmpe Fjergræs / Pyrenæerne - Fjergræs</t>
  </si>
  <si>
    <t>Giant Feather Grass / Püreneed - Feather Grass</t>
  </si>
  <si>
    <t>Giant Feather Grass / Pyrenees - Feather Grass</t>
  </si>
  <si>
    <t>Féar Cleite Ollmhór / Piréiní - Feather Grass</t>
  </si>
  <si>
    <t>Risastór fjaðragras / Pyrenees - Fjaðurgras</t>
  </si>
  <si>
    <t>ジャイアントフェザーグラス</t>
  </si>
  <si>
    <t>Divovska perna trava / Pireneji - perna trava</t>
  </si>
  <si>
    <t>Milzu spalvu zāle / Pireneji - spalvu zāle</t>
  </si>
  <si>
    <t>Milžiniška plunksnų žolė / Pirėnai – plunksnų žolė</t>
  </si>
  <si>
    <t>Ħaxix tar-rix ġgant / Pirinej - Ħaxix tar-rix</t>
  </si>
  <si>
    <t>Grassen Bamboe Reuze Verengras / Pyreneeën - Verengras</t>
  </si>
  <si>
    <t>Grama Pena Gigante / Pirinéus - Grama Pena</t>
  </si>
  <si>
    <t>Gräs-Bambu-Jätte-Fjädergräs / Pyrenéer - Fjädergräs</t>
  </si>
  <si>
    <t>Giant Feather Grass / Pyreneje - Feather Grass</t>
  </si>
  <si>
    <t>Velikanska perjanka / Pireneji - perjanka</t>
  </si>
  <si>
    <t>Dev Tüy Otu / Pireneler - Tüy Otu</t>
  </si>
  <si>
    <t>Giant Feather Grass / Pireneusok - Feather Grass</t>
  </si>
  <si>
    <t>Мосо гигантски бамбук</t>
  </si>
  <si>
    <t>Moso kæmpe bambus</t>
  </si>
  <si>
    <t>Moso hiiglaslik bambus</t>
  </si>
  <si>
    <t>Moso jättiläinen bambu</t>
  </si>
  <si>
    <t>Γιγαντιαίο μπαμπού Moso</t>
  </si>
  <si>
    <t>Bambú ollmhór Moso</t>
  </si>
  <si>
    <t>Moso risastór bambus</t>
  </si>
  <si>
    <t>孟宗竹</t>
  </si>
  <si>
    <t>Moso divovski bambus</t>
  </si>
  <si>
    <t>Moso milzu bambuss</t>
  </si>
  <si>
    <t>Moso milžiniškas bambukas</t>
  </si>
  <si>
    <t>Moso bambu ġgant</t>
  </si>
  <si>
    <t>Grassen-Bamboo-Moso Giant Bamboo</t>
  </si>
  <si>
    <t>Moso gigantisk bambus</t>
  </si>
  <si>
    <t>Moso bambu gigante</t>
  </si>
  <si>
    <t>Gräs-Bambu-Moso Jättebambu</t>
  </si>
  <si>
    <t>Obrovský bambus Moso</t>
  </si>
  <si>
    <t>Moso velikanski bambus</t>
  </si>
  <si>
    <t>Moso obří bambus</t>
  </si>
  <si>
    <t>Moso dev bambu</t>
  </si>
  <si>
    <t>Moso óriási bambusz</t>
  </si>
  <si>
    <t>светло око</t>
  </si>
  <si>
    <t>Øjentrøst</t>
  </si>
  <si>
    <t>Silmapaistev</t>
  </si>
  <si>
    <t>Silmän kirkas</t>
  </si>
  <si>
    <t>βλέμμα</t>
  </si>
  <si>
    <t>Geal súl</t>
  </si>
  <si>
    <t>Augnbrjóst</t>
  </si>
  <si>
    <t>アイブライト</t>
  </si>
  <si>
    <t>Oka bistra</t>
  </si>
  <si>
    <t>Acs gaišs</t>
  </si>
  <si>
    <t>Akiai šviesus</t>
  </si>
  <si>
    <t>Geneeskrachtige Planten - Ogentroost</t>
  </si>
  <si>
    <t>Øyentrøst</t>
  </si>
  <si>
    <t>Plante medicinale - Eyebright</t>
  </si>
  <si>
    <t>Läkemedelsväxter - Ögonljus</t>
  </si>
  <si>
    <t>Svetlý</t>
  </si>
  <si>
    <t>Svetlobno</t>
  </si>
  <si>
    <t>Světlý</t>
  </si>
  <si>
    <t>Göz kamaştırıcı</t>
  </si>
  <si>
    <t>Szemfényvesztő</t>
  </si>
  <si>
    <t>Истинска арника</t>
  </si>
  <si>
    <t>Ægte Arnica</t>
  </si>
  <si>
    <t>Tõeline Arnica</t>
  </si>
  <si>
    <t>Todellinen Arnica</t>
  </si>
  <si>
    <t>Αληθινή Άρνικα</t>
  </si>
  <si>
    <t>Arnica fíor</t>
  </si>
  <si>
    <t>Sönn Arnica</t>
  </si>
  <si>
    <t>アルニカ・モンタナ</t>
  </si>
  <si>
    <t>Prava arnika</t>
  </si>
  <si>
    <t>Īstā Arnika</t>
  </si>
  <si>
    <t>Tikra Arnika</t>
  </si>
  <si>
    <t>Arnica vera</t>
  </si>
  <si>
    <t>Medicinale Planten - Real Arnica</t>
  </si>
  <si>
    <t>Ekte Arnica</t>
  </si>
  <si>
    <t>Verdadeira Arnica</t>
  </si>
  <si>
    <t>Plante medicinale - Arnica Adevărată</t>
  </si>
  <si>
    <t>Läkemedel - Real Arnica</t>
  </si>
  <si>
    <t>Pravá Arnika</t>
  </si>
  <si>
    <t>Gerçek Arnika</t>
  </si>
  <si>
    <t>Igazi Árnika</t>
  </si>
  <si>
    <t>Brennnessel</t>
  </si>
  <si>
    <t>Nõges</t>
  </si>
  <si>
    <t>Nokkonen</t>
  </si>
  <si>
    <t>τσουκνίδα</t>
  </si>
  <si>
    <t>Neantóg</t>
  </si>
  <si>
    <t>ヒメイラクサ</t>
  </si>
  <si>
    <t>Kopriva</t>
  </si>
  <si>
    <t>Nātres</t>
  </si>
  <si>
    <t>Dilgėlė</t>
  </si>
  <si>
    <t>Ħurrieq</t>
  </si>
  <si>
    <t>Geneeskrachtige Planten - Brandnetel</t>
  </si>
  <si>
    <t>Brennesle</t>
  </si>
  <si>
    <t>Urtiga</t>
  </si>
  <si>
    <t>Plante medicinale - Urzică</t>
  </si>
  <si>
    <t>Läkemedelsväxter - Nässla</t>
  </si>
  <si>
    <t>Žihľava</t>
  </si>
  <si>
    <t>Kopřiva</t>
  </si>
  <si>
    <t>Isırgan otu</t>
  </si>
  <si>
    <t>Csalán</t>
  </si>
  <si>
    <t>Истинска лайка</t>
  </si>
  <si>
    <t>Ægte kamille</t>
  </si>
  <si>
    <t>Tõeline kummel</t>
  </si>
  <si>
    <t>Todellinen kamomilla</t>
  </si>
  <si>
    <t>Πραγματικό χαμομήλι</t>
  </si>
  <si>
    <t>Chamomile fíor</t>
  </si>
  <si>
    <t>Ekta kamille</t>
  </si>
  <si>
    <t>カモミール</t>
  </si>
  <si>
    <t>Prava kamilica</t>
  </si>
  <si>
    <t>Īsta kumelīte</t>
  </si>
  <si>
    <t>Tikra ramunėlė</t>
  </si>
  <si>
    <t>Chamomile reali</t>
  </si>
  <si>
    <t>Medicinale Planten - Echte Kamille</t>
  </si>
  <si>
    <t>Ekte kamille</t>
  </si>
  <si>
    <t>Camomila verdadeira</t>
  </si>
  <si>
    <t>Plante medicinale - Mușețel Adevărat</t>
  </si>
  <si>
    <t>Läkemedelsväxter - Riktig Kamomill</t>
  </si>
  <si>
    <t>Pravý harmanček</t>
  </si>
  <si>
    <t>Pravý heřmánek</t>
  </si>
  <si>
    <t>Gerçek papatya</t>
  </si>
  <si>
    <t>Igazi kamilla</t>
  </si>
  <si>
    <t>дамска мантия</t>
  </si>
  <si>
    <t>Damekappe</t>
  </si>
  <si>
    <t>Daami mantel</t>
  </si>
  <si>
    <t>Naisen vaippa</t>
  </si>
  <si>
    <t>γυναικείο μανδύα</t>
  </si>
  <si>
    <t>Maintlín na mban</t>
  </si>
  <si>
    <t>Dömubindi</t>
  </si>
  <si>
    <t>レディースマントル</t>
  </si>
  <si>
    <t>Damski plašt</t>
  </si>
  <si>
    <t>Dāmu mantija</t>
  </si>
  <si>
    <t>Ponios mantija</t>
  </si>
  <si>
    <t>Mantell tal-mara</t>
  </si>
  <si>
    <t>Medicinale Planten - Vrouwenmantel</t>
  </si>
  <si>
    <t>Manto de dama</t>
  </si>
  <si>
    <t>Plante medicinale - Mantaua Doamnei</t>
  </si>
  <si>
    <t>Läkemedelsväxter - Dammantel</t>
  </si>
  <si>
    <t>Dámsky plášť</t>
  </si>
  <si>
    <t>Ženski plašč</t>
  </si>
  <si>
    <t>Dámský plášť</t>
  </si>
  <si>
    <t>Bayan manto</t>
  </si>
  <si>
    <t>Női köpeny</t>
  </si>
  <si>
    <t>Истинска златна пръчица</t>
  </si>
  <si>
    <t>Ægte guldris</t>
  </si>
  <si>
    <t>Tõeline kuldvits</t>
  </si>
  <si>
    <t>Varsinainen kultaviide</t>
  </si>
  <si>
    <t>Πραγματικό χρυσόβεργα</t>
  </si>
  <si>
    <t>Sliotán órga fíor</t>
  </si>
  <si>
    <t>Sannkallaður gullmoli</t>
  </si>
  <si>
    <t>アキノキリンソウ</t>
  </si>
  <si>
    <t>Prava zlatnica</t>
  </si>
  <si>
    <t>Īsta zelta stienis</t>
  </si>
  <si>
    <t>Tikra aukso lazda</t>
  </si>
  <si>
    <t>Goldenrod reali</t>
  </si>
  <si>
    <t>Medicinale Planten - Echte Guldenroede</t>
  </si>
  <si>
    <t>Ekte gullris</t>
  </si>
  <si>
    <t>Goldenrod real</t>
  </si>
  <si>
    <t>Plante medicinale - Adevărată Tijă De Aur</t>
  </si>
  <si>
    <t>Läkemedelsväxter - Äkta Goldenrod</t>
  </si>
  <si>
    <t>Skutočný zlatobyľ</t>
  </si>
  <si>
    <t>Prava zlata rozga</t>
  </si>
  <si>
    <t>Skutečný zlatobýl</t>
  </si>
  <si>
    <t>Gerçek altın başak</t>
  </si>
  <si>
    <t>Igazi aranyvessző</t>
  </si>
  <si>
    <t>истински хмел</t>
  </si>
  <si>
    <t>Rigtig humle</t>
  </si>
  <si>
    <t>Päris humal</t>
  </si>
  <si>
    <t>Todellista humalaa</t>
  </si>
  <si>
    <t>πραγματικός λυκίσκος</t>
  </si>
  <si>
    <t>Leannlusanna fíor</t>
  </si>
  <si>
    <t>Alvöru huml</t>
  </si>
  <si>
    <t>ホップ</t>
  </si>
  <si>
    <t>Pravi hmelj</t>
  </si>
  <si>
    <t>Īsti apiņi</t>
  </si>
  <si>
    <t>Ħops reali</t>
  </si>
  <si>
    <t>Medicinale Planten - Echte Hop</t>
  </si>
  <si>
    <t>Ekte humle</t>
  </si>
  <si>
    <t>Lúpulo real</t>
  </si>
  <si>
    <t>Plante medicinale - Hamei Adevărat</t>
  </si>
  <si>
    <t>Läkemedelsväxter - Äkta Humle</t>
  </si>
  <si>
    <t>Skutočný chmeľ</t>
  </si>
  <si>
    <t>Skutečný chmel</t>
  </si>
  <si>
    <t>Gerçek şerbetçiotu</t>
  </si>
  <si>
    <t>Igazi komló</t>
  </si>
  <si>
    <t>Йоханис билки</t>
  </si>
  <si>
    <t>Johannis urter</t>
  </si>
  <si>
    <t>Johannise maitsetaimed</t>
  </si>
  <si>
    <t>Johanniksen yrttejä</t>
  </si>
  <si>
    <t>Βότανα Johannis</t>
  </si>
  <si>
    <t>Luibheanna Johannis</t>
  </si>
  <si>
    <t>Jóhannis jurtir</t>
  </si>
  <si>
    <t xml:space="preserve">セント・ジョーンズ・ワート </t>
  </si>
  <si>
    <t>Johannis bilje</t>
  </si>
  <si>
    <t>Johannis garšaugi</t>
  </si>
  <si>
    <t>Johanis žolelės</t>
  </si>
  <si>
    <t>Ħwawar Johannis</t>
  </si>
  <si>
    <t>Medicinale Planten - St. Janskruid</t>
  </si>
  <si>
    <t>Ervas Johannis</t>
  </si>
  <si>
    <t>Plante medicinale - Ierburi Johannis</t>
  </si>
  <si>
    <t>Läkemedelsväxter - Johannesört</t>
  </si>
  <si>
    <t>Bylinky Johannis</t>
  </si>
  <si>
    <t>Johannis zelišča</t>
  </si>
  <si>
    <t>Johannis byliny</t>
  </si>
  <si>
    <t>Johannis otları</t>
  </si>
  <si>
    <t>Johannis gyógynövények</t>
  </si>
  <si>
    <t>истинска лавандула</t>
  </si>
  <si>
    <t>Ægte lavendel</t>
  </si>
  <si>
    <t>Tõeline lavendel</t>
  </si>
  <si>
    <t>Oikeaa laventelia</t>
  </si>
  <si>
    <t>πραγματική λεβάντα</t>
  </si>
  <si>
    <t>Lavender fíor</t>
  </si>
  <si>
    <t>Alvöru lavender</t>
  </si>
  <si>
    <t>ラベンダー</t>
  </si>
  <si>
    <t>Prava lavanda</t>
  </si>
  <si>
    <t>Īsta lavanda</t>
  </si>
  <si>
    <t>Lavanda reali</t>
  </si>
  <si>
    <t>Medicinale Planten - Echte Lavendel</t>
  </si>
  <si>
    <t>Ekte lavendel</t>
  </si>
  <si>
    <t>Lavanda verdadeira</t>
  </si>
  <si>
    <t>Plante medicinale - Adevărată Lavandă</t>
  </si>
  <si>
    <t>Läkemedelsväxter - Riktig Lavendel</t>
  </si>
  <si>
    <t>Pravá levanduľa</t>
  </si>
  <si>
    <t>Prava sivka</t>
  </si>
  <si>
    <t>Pravá levandule</t>
  </si>
  <si>
    <t>Gerçek lavanta</t>
  </si>
  <si>
    <t>Igazi levendula</t>
  </si>
  <si>
    <t>Võilill</t>
  </si>
  <si>
    <t>Voikukka</t>
  </si>
  <si>
    <t>πικραλίδα</t>
  </si>
  <si>
    <t>Túnfífill</t>
  </si>
  <si>
    <t>セイヨウタンポポ</t>
  </si>
  <si>
    <t>Maslačak</t>
  </si>
  <si>
    <t>Pienene</t>
  </si>
  <si>
    <t>Kiaulpienė</t>
  </si>
  <si>
    <t>Ċikwejra</t>
  </si>
  <si>
    <t>Medicinale Planten - Paardebloemen</t>
  </si>
  <si>
    <t>Løvetann</t>
  </si>
  <si>
    <t>Dente de leão</t>
  </si>
  <si>
    <t>Plante medicinale - Păpădie</t>
  </si>
  <si>
    <t>Läkemedelsväxter - Maskrosor</t>
  </si>
  <si>
    <t>Púpava</t>
  </si>
  <si>
    <t>Regrat</t>
  </si>
  <si>
    <t>Pampeliška</t>
  </si>
  <si>
    <t>Karahindiba</t>
  </si>
  <si>
    <t>Pitypang</t>
  </si>
  <si>
    <t>Лимони - маточина</t>
  </si>
  <si>
    <t>Citroner - citronmelisse</t>
  </si>
  <si>
    <t>Sidrunid - meliss</t>
  </si>
  <si>
    <t>Sitruunat - sitruunamelissa</t>
  </si>
  <si>
    <t>Λεμόνια - βάλσαμο λεμονιού</t>
  </si>
  <si>
    <t>Lemons - líomóid balm</t>
  </si>
  <si>
    <t>Sítrónur - sítrónu smyrsl</t>
  </si>
  <si>
    <t>レモンバーム</t>
  </si>
  <si>
    <t>Limuni - matičnjak</t>
  </si>
  <si>
    <t>Citroni - citronu balzams</t>
  </si>
  <si>
    <t>Citrinos – melisa</t>
  </si>
  <si>
    <t>Lumi - balzmu tal-lumi</t>
  </si>
  <si>
    <t>Medicinale Planten - Citroenen - Balsem</t>
  </si>
  <si>
    <t>Sitroner - sitronmelisse</t>
  </si>
  <si>
    <t>Limões - erva-cidreira</t>
  </si>
  <si>
    <t>Plante medicinale - Balsam De Lamaie</t>
  </si>
  <si>
    <t>Läkemedelsväxter - Citroner - Balsam</t>
  </si>
  <si>
    <t>Citróny - medovka</t>
  </si>
  <si>
    <t>Limone - melisa</t>
  </si>
  <si>
    <t>Citrony - meduňka</t>
  </si>
  <si>
    <t>Limonlar - melisa</t>
  </si>
  <si>
    <t>Citrom - citromfű</t>
  </si>
  <si>
    <t>Столетник</t>
  </si>
  <si>
    <t>Haois</t>
  </si>
  <si>
    <t>ベニバナセンブリ</t>
  </si>
  <si>
    <t>Century</t>
  </si>
  <si>
    <t>Šimtmetis</t>
  </si>
  <si>
    <t>Medicinale Planten - Centaury</t>
  </si>
  <si>
    <t>Centauro</t>
  </si>
  <si>
    <t>Plante medicinale - Dioc</t>
  </si>
  <si>
    <t>Läkemedelsväxter - Centaury</t>
  </si>
  <si>
    <t>Kantaron</t>
  </si>
  <si>
    <t>пасифлора</t>
  </si>
  <si>
    <t>Passionsblomst</t>
  </si>
  <si>
    <t>Kannatuslill</t>
  </si>
  <si>
    <t>Kärsimyskukka</t>
  </si>
  <si>
    <t>λουλούδι του πάθους</t>
  </si>
  <si>
    <t>Bláth paisean</t>
  </si>
  <si>
    <t>Ástríðublóm</t>
  </si>
  <si>
    <t>チャボトケイソウ</t>
  </si>
  <si>
    <t>Cvijet strasti</t>
  </si>
  <si>
    <t>Kaislības zieds</t>
  </si>
  <si>
    <t>Aistros gėlė</t>
  </si>
  <si>
    <t>Fjura tal-passjoni</t>
  </si>
  <si>
    <t>Medicinale Planten - Passiebloem</t>
  </si>
  <si>
    <t>Pasjonsblomst</t>
  </si>
  <si>
    <t>Flor da Paixão</t>
  </si>
  <si>
    <t>Plante medicinale - Floarea Pasiunii</t>
  </si>
  <si>
    <t>Läkemedelsväxter - Passionblomma</t>
  </si>
  <si>
    <t>Tutku çiçeği</t>
  </si>
  <si>
    <t>Golgotavirág</t>
  </si>
  <si>
    <t>невен</t>
  </si>
  <si>
    <t>Morgenfrue</t>
  </si>
  <si>
    <t>Saialill</t>
  </si>
  <si>
    <t>Kehäkukka</t>
  </si>
  <si>
    <t>κατιφές</t>
  </si>
  <si>
    <t>Buí</t>
  </si>
  <si>
    <t>Marigold</t>
  </si>
  <si>
    <t>ポットマリーゴールド</t>
  </si>
  <si>
    <t>Neven</t>
  </si>
  <si>
    <t>Kliņģerīte</t>
  </si>
  <si>
    <t>Medetkų</t>
  </si>
  <si>
    <t>Medicinale Planten - Goudsbloem</t>
  </si>
  <si>
    <t>Fløyelsblomst</t>
  </si>
  <si>
    <t>Calêndula</t>
  </si>
  <si>
    <t>Plante medicinale - Gălbenele</t>
  </si>
  <si>
    <t>Läkemedelsväxter - Ringblomma</t>
  </si>
  <si>
    <t>Nechtík</t>
  </si>
  <si>
    <t>Ognjič</t>
  </si>
  <si>
    <t>Měsíček</t>
  </si>
  <si>
    <t>Kadife çiçeği</t>
  </si>
  <si>
    <t>Körömvirág</t>
  </si>
  <si>
    <t>зърнастец</t>
  </si>
  <si>
    <t>Bukkehorn</t>
  </si>
  <si>
    <t>Tatrapuu</t>
  </si>
  <si>
    <t>Tyrni</t>
  </si>
  <si>
    <t>buckhorn</t>
  </si>
  <si>
    <t>Buckhorn</t>
  </si>
  <si>
    <t>Kvikindi</t>
  </si>
  <si>
    <t>ヘラオオバコ</t>
  </si>
  <si>
    <t>Krkavina</t>
  </si>
  <si>
    <t>Smilšakmens</t>
  </si>
  <si>
    <t>Šaltalankių</t>
  </si>
  <si>
    <t>Medicinale Planten - Ribwort</t>
  </si>
  <si>
    <t>Plante medicinale - Pătlagină De Ribwort</t>
  </si>
  <si>
    <t>Läkemedelsväxter - Ribwort</t>
  </si>
  <si>
    <t>Rakytník</t>
  </si>
  <si>
    <t>Krhlika</t>
  </si>
  <si>
    <t>Řešetlákový</t>
  </si>
  <si>
    <t>Cehri</t>
  </si>
  <si>
    <t>Bakkürt</t>
  </si>
  <si>
    <t>мента</t>
  </si>
  <si>
    <t>Pebermynte</t>
  </si>
  <si>
    <t>Piparmünt</t>
  </si>
  <si>
    <t>Piparminttu</t>
  </si>
  <si>
    <t>μέντα</t>
  </si>
  <si>
    <t>Lus an phiobair</t>
  </si>
  <si>
    <t>Piparmyntu</t>
  </si>
  <si>
    <t>ペパーミント</t>
  </si>
  <si>
    <t>Paprena metvica</t>
  </si>
  <si>
    <t>Piparmētra</t>
  </si>
  <si>
    <t>Pipirmėčių</t>
  </si>
  <si>
    <t>Medicinale Planten - Pepermunt</t>
  </si>
  <si>
    <t>Peppermynte</t>
  </si>
  <si>
    <t>Hortelã-pimenta</t>
  </si>
  <si>
    <t>Plante medicinale - Mentă</t>
  </si>
  <si>
    <t>Läkemedelsväxter - Pepparmynta</t>
  </si>
  <si>
    <t>Mäta pieporná</t>
  </si>
  <si>
    <t>Poprova meta</t>
  </si>
  <si>
    <t>Máta peprná</t>
  </si>
  <si>
    <t>Nane</t>
  </si>
  <si>
    <t>Borsmenta</t>
  </si>
  <si>
    <t>кравешко трева</t>
  </si>
  <si>
    <t>Ko-slip</t>
  </si>
  <si>
    <t>Lehmalass</t>
  </si>
  <si>
    <t>Kevätesikko</t>
  </si>
  <si>
    <t>πασχαλίτσα</t>
  </si>
  <si>
    <t>Bruscar</t>
  </si>
  <si>
    <t>Kúasmiði</t>
  </si>
  <si>
    <t>プリムラ</t>
  </si>
  <si>
    <t>Kravlji slip</t>
  </si>
  <si>
    <t>Govs slīdnis</t>
  </si>
  <si>
    <t>Karvių šleifas</t>
  </si>
  <si>
    <t>Medicinale Planten - Sleutelbloem</t>
  </si>
  <si>
    <t>Kuslip</t>
  </si>
  <si>
    <t>Prímula</t>
  </si>
  <si>
    <t>Plante medicinale - Vâslă</t>
  </si>
  <si>
    <t>Läkemedelsväxter - Korslip</t>
  </si>
  <si>
    <t>Pasienka</t>
  </si>
  <si>
    <t>Kravji slip</t>
  </si>
  <si>
    <t>Pastýř</t>
  </si>
  <si>
    <t>Çuha çiçeği</t>
  </si>
  <si>
    <t>Tehéncsúcs</t>
  </si>
  <si>
    <t>бял равнец</t>
  </si>
  <si>
    <t>Røllike</t>
  </si>
  <si>
    <t>Raudrohi</t>
  </si>
  <si>
    <t>Siankärsämö</t>
  </si>
  <si>
    <t>μυριόφυλλο</t>
  </si>
  <si>
    <t>Yarrow</t>
  </si>
  <si>
    <t>Vallhumall</t>
  </si>
  <si>
    <t>セイヨウノコギリソウ</t>
  </si>
  <si>
    <t>Stolisnik</t>
  </si>
  <si>
    <t>Pelašķi</t>
  </si>
  <si>
    <t>Kraujažolės</t>
  </si>
  <si>
    <t>Medicinale Planten - Duizendblad</t>
  </si>
  <si>
    <t>Ryllik</t>
  </si>
  <si>
    <t>Mil-folhas</t>
  </si>
  <si>
    <t>Plante medicinale - Șarpe</t>
  </si>
  <si>
    <t>Läkemedelsväxter - Rölleka</t>
  </si>
  <si>
    <t>Rebríček</t>
  </si>
  <si>
    <t>Rman</t>
  </si>
  <si>
    <t>Řebříček</t>
  </si>
  <si>
    <t>Civanperçemi</t>
  </si>
  <si>
    <t>Cickafark</t>
  </si>
  <si>
    <t>Истински розмарин</t>
  </si>
  <si>
    <t>Ægte rosmarin</t>
  </si>
  <si>
    <t>Tõeline rosmariin</t>
  </si>
  <si>
    <t>Aito rosmariini</t>
  </si>
  <si>
    <t>Πραγματικό δεντρολίβανο</t>
  </si>
  <si>
    <t>Rosemary fíor</t>
  </si>
  <si>
    <t>Ekta rósmarín</t>
  </si>
  <si>
    <t>ローズマリー</t>
  </si>
  <si>
    <t>Pravi ružmarin</t>
  </si>
  <si>
    <t>Īsts rozmarīns</t>
  </si>
  <si>
    <t>Tikras rozmarinas</t>
  </si>
  <si>
    <t>Klin veru</t>
  </si>
  <si>
    <t>Medicinale Planten - Echte Rozemarijn</t>
  </si>
  <si>
    <t>Ekte rosmarin</t>
  </si>
  <si>
    <t>Alecrim verdadeiro</t>
  </si>
  <si>
    <t>Plante medicinale - Adevărat Rozmarin</t>
  </si>
  <si>
    <t>Läkemedelsväxter - Riktig Rosmarin</t>
  </si>
  <si>
    <t>Skutočný rozmarín</t>
  </si>
  <si>
    <t>Pravi rožmarin</t>
  </si>
  <si>
    <t>Skutečný rozmarýn</t>
  </si>
  <si>
    <t>Gerçek biberiye</t>
  </si>
  <si>
    <t>Igazi rozmaring</t>
  </si>
  <si>
    <t>Истинска мащерка</t>
  </si>
  <si>
    <t>Ægte timian</t>
  </si>
  <si>
    <t>Päris tüümian</t>
  </si>
  <si>
    <t>Aito timjami</t>
  </si>
  <si>
    <t>Πραγματικό θυμάρι</t>
  </si>
  <si>
    <t>Thyme fíor</t>
  </si>
  <si>
    <t>Ekta timjan</t>
  </si>
  <si>
    <t>タイム</t>
  </si>
  <si>
    <t>Prava majčina dušica</t>
  </si>
  <si>
    <t>Īsts timiāns</t>
  </si>
  <si>
    <t>Tikras čiobrelis</t>
  </si>
  <si>
    <t>Sagħtar reali</t>
  </si>
  <si>
    <t>Medicinale Planten - Echte Tijm</t>
  </si>
  <si>
    <t>Ekte timian</t>
  </si>
  <si>
    <t>Verdadeiro tomilho</t>
  </si>
  <si>
    <t>Plante medicinale - Cimbru Adevărat</t>
  </si>
  <si>
    <t>Läkemedelsväxter - Riktig Timjan</t>
  </si>
  <si>
    <t>Skutočný tymián</t>
  </si>
  <si>
    <t>Pravi timijan</t>
  </si>
  <si>
    <t>Skutečný tymián</t>
  </si>
  <si>
    <t>Gerçek kekik</t>
  </si>
  <si>
    <t>Igazi kakukkfű</t>
  </si>
  <si>
    <t>валериана</t>
  </si>
  <si>
    <t>Palderjan</t>
  </si>
  <si>
    <t>βαλεριάνα</t>
  </si>
  <si>
    <t>Valerían</t>
  </si>
  <si>
    <t xml:space="preserve">セイヨウカノコソウ </t>
  </si>
  <si>
    <t>Odoljen</t>
  </si>
  <si>
    <t>Valerijonas</t>
  </si>
  <si>
    <t>Valerjana</t>
  </si>
  <si>
    <t>Medicinale Planten - Valeriaan</t>
  </si>
  <si>
    <t>Plante medicinale - Valeriană</t>
  </si>
  <si>
    <t>Läkemedelsväxter - Valerian</t>
  </si>
  <si>
    <t>Valeriána lekárska</t>
  </si>
  <si>
    <t>Baldrijan</t>
  </si>
  <si>
    <t>Kozlík lékařský</t>
  </si>
  <si>
    <t>Kediotu</t>
  </si>
  <si>
    <t>Macskagyökér</t>
  </si>
  <si>
    <t>цикория</t>
  </si>
  <si>
    <t>Cikorie</t>
  </si>
  <si>
    <t>Sigur</t>
  </si>
  <si>
    <t>Sikuri</t>
  </si>
  <si>
    <t>ραδίκι</t>
  </si>
  <si>
    <t>Siocaire</t>
  </si>
  <si>
    <t>Síkóríur</t>
  </si>
  <si>
    <t xml:space="preserve">チコリー </t>
  </si>
  <si>
    <t>Cikorija</t>
  </si>
  <si>
    <t>Cigoriņi</t>
  </si>
  <si>
    <t>Cikorijos</t>
  </si>
  <si>
    <t>Medicinale Planten - Cichorei</t>
  </si>
  <si>
    <t>Sikori</t>
  </si>
  <si>
    <t>Chicória</t>
  </si>
  <si>
    <t>Plante medicinale - Cicoare</t>
  </si>
  <si>
    <t>Läkemedelsväxter - Cikoria</t>
  </si>
  <si>
    <t>Čakanka</t>
  </si>
  <si>
    <t>Radič</t>
  </si>
  <si>
    <t>Cikorka</t>
  </si>
  <si>
    <t>Hindiba</t>
  </si>
  <si>
    <t>Cikória</t>
  </si>
  <si>
    <t>Едроцветен лопен</t>
  </si>
  <si>
    <t>Storblomstret mullein</t>
  </si>
  <si>
    <t>Suureõieline mullein</t>
  </si>
  <si>
    <t>Suurikukkainen mullein</t>
  </si>
  <si>
    <t>Φλόμος με μεγάλα άνθη</t>
  </si>
  <si>
    <t>Mullein mór-bhláth</t>
  </si>
  <si>
    <t>Stórblóma mullein</t>
  </si>
  <si>
    <t>マレイン</t>
  </si>
  <si>
    <t>Divizma s velikim cvjetovima</t>
  </si>
  <si>
    <t>Lielziedu deviņvīru spēks</t>
  </si>
  <si>
    <t>Stambiažiedė devivėrė</t>
  </si>
  <si>
    <t>Mullein bi fjuri kbar</t>
  </si>
  <si>
    <t>Medicinale Planten - Grootbloemige Toorts</t>
  </si>
  <si>
    <t>Verbasco de flor grande</t>
  </si>
  <si>
    <t>Plante medicinale - Mullein</t>
  </si>
  <si>
    <t>Läkemedelsväxter - Storblommig Mullein</t>
  </si>
  <si>
    <t>Mullein veľkokvetý</t>
  </si>
  <si>
    <t>Velikocvetni mullein</t>
  </si>
  <si>
    <t>Divizna velkokvětá</t>
  </si>
  <si>
    <t>Büyük çiçekli sığırkuyruğu</t>
  </si>
  <si>
    <t>Nagyvirágú ökörfarkkóró</t>
  </si>
  <si>
    <t>морски зърнастец</t>
  </si>
  <si>
    <t>Astelpaju</t>
  </si>
  <si>
    <t>ιπποφαές</t>
  </si>
  <si>
    <t>Buckthorn farraige</t>
  </si>
  <si>
    <t>Hafþyrni</t>
  </si>
  <si>
    <t>シーバックソーン</t>
  </si>
  <si>
    <t>Morski trn</t>
  </si>
  <si>
    <t>Smiltsērkšķi</t>
  </si>
  <si>
    <t>Pruna salvaġġa marina</t>
  </si>
  <si>
    <t>Medicinale Planten - Duindoorn</t>
  </si>
  <si>
    <t>Espinheiro marítimo</t>
  </si>
  <si>
    <t>Plante medicinale - Cătina</t>
  </si>
  <si>
    <t>Läkemedelsväxter - Havtorn</t>
  </si>
  <si>
    <t>Rakitovca</t>
  </si>
  <si>
    <t>Deniz topalak</t>
  </si>
  <si>
    <t>Homoktövis</t>
  </si>
  <si>
    <t>черен оман</t>
  </si>
  <si>
    <t>Raunioyrtti</t>
  </si>
  <si>
    <t>コンフリー</t>
  </si>
  <si>
    <t>Gavez</t>
  </si>
  <si>
    <t>Medicinale Planten - Smeerwortel</t>
  </si>
  <si>
    <t>Confrei</t>
  </si>
  <si>
    <t>Plante medicinale - Iubire</t>
  </si>
  <si>
    <t>Läkemedelsväxter - Comfrey</t>
  </si>
  <si>
    <t>Kostihoj</t>
  </si>
  <si>
    <t>Gabez</t>
  </si>
  <si>
    <t>Kostival lékařský</t>
  </si>
  <si>
    <t>Karakafes</t>
  </si>
  <si>
    <t>Еделвайс</t>
  </si>
  <si>
    <t>Εντελβάις</t>
  </si>
  <si>
    <t>エーデルワイス</t>
  </si>
  <si>
    <t>Runolist</t>
  </si>
  <si>
    <t>Ēdelveiss</t>
  </si>
  <si>
    <t>Edelveisas</t>
  </si>
  <si>
    <t>Medicinale Planten - Edelweiss</t>
  </si>
  <si>
    <t>Edelvais</t>
  </si>
  <si>
    <t>Plante medicinale - Floare De Colt</t>
  </si>
  <si>
    <t>Läkemedelsväxter - Edelweiss</t>
  </si>
  <si>
    <t>Protěž</t>
  </si>
  <si>
    <t>Edelvays</t>
  </si>
  <si>
    <t>дървесница</t>
  </si>
  <si>
    <t>Skovruff</t>
  </si>
  <si>
    <t>Rähn</t>
  </si>
  <si>
    <t>Puurätti</t>
  </si>
  <si>
    <t>ξυλοκόπος</t>
  </si>
  <si>
    <t>Adhmad rufa</t>
  </si>
  <si>
    <t>Skógarrif</t>
  </si>
  <si>
    <t>甘いウッドラフ</t>
  </si>
  <si>
    <t>Lazarkinja</t>
  </si>
  <si>
    <t>Mežsargs</t>
  </si>
  <si>
    <t>Miškas</t>
  </si>
  <si>
    <t>Medicinale Planten - Lievevrouwebedstro</t>
  </si>
  <si>
    <t>Skogruff</t>
  </si>
  <si>
    <t>Aspérula</t>
  </si>
  <si>
    <t>Plante medicinale - Woodruff</t>
  </si>
  <si>
    <t>Läkemedelsväxter - Woodruff</t>
  </si>
  <si>
    <t>Drievka lesná</t>
  </si>
  <si>
    <t>Gozdar</t>
  </si>
  <si>
    <t>Mařinka vonná</t>
  </si>
  <si>
    <t>Oduncu</t>
  </si>
  <si>
    <t>Szagos müge</t>
  </si>
  <si>
    <t>тинтява</t>
  </si>
  <si>
    <t>Cinquefoil</t>
  </si>
  <si>
    <t>Kinkefoil</t>
  </si>
  <si>
    <t>Hanhikki</t>
  </si>
  <si>
    <t>πεντάφυλλο</t>
  </si>
  <si>
    <t>Cinqueafoil</t>
  </si>
  <si>
    <t>シルバーウィード</t>
  </si>
  <si>
    <t>Petoprsnik</t>
  </si>
  <si>
    <t>Medicinale Planten - Ganzenkruid</t>
  </si>
  <si>
    <t>Plante medicinale - Fingerwort</t>
  </si>
  <si>
    <t>Läkemedelsväxter - Fingerweed</t>
  </si>
  <si>
    <t>Petoprstnik</t>
  </si>
  <si>
    <t>Mochna</t>
  </si>
  <si>
    <t>Beşparmakotu</t>
  </si>
  <si>
    <t>овчарска торбичка</t>
  </si>
  <si>
    <t>Hyrdepung</t>
  </si>
  <si>
    <t>Karjase rahakott</t>
  </si>
  <si>
    <t>Paimenen kukkaro</t>
  </si>
  <si>
    <t>τσαντάκι του βοσκού</t>
  </si>
  <si>
    <t>Sparán aoire</t>
  </si>
  <si>
    <t>Hirðaveski</t>
  </si>
  <si>
    <t>シェパードの財布</t>
  </si>
  <si>
    <t>Pastirska torbica</t>
  </si>
  <si>
    <t>Ganu somiņa</t>
  </si>
  <si>
    <t>Piemens piniginė</t>
  </si>
  <si>
    <t>Purse tar-ragħaj</t>
  </si>
  <si>
    <t>Medicinale Planten - Herderstasje</t>
  </si>
  <si>
    <t>Gjeterpung</t>
  </si>
  <si>
    <t>Bolsa do pastor</t>
  </si>
  <si>
    <t>Plante medicinale - Punga Lui Shepherd</t>
  </si>
  <si>
    <t>Läkemedelsväxter - Herdens Handväska</t>
  </si>
  <si>
    <t>Pastierska kabelka</t>
  </si>
  <si>
    <t>Pastirska torba</t>
  </si>
  <si>
    <t>Pastýřská peněženka</t>
  </si>
  <si>
    <t>Shepherd'in çantası</t>
  </si>
  <si>
    <t>Pásztortáska</t>
  </si>
  <si>
    <t>бял трън</t>
  </si>
  <si>
    <t>Marietidsel</t>
  </si>
  <si>
    <t>Piimaohakas</t>
  </si>
  <si>
    <t>Maidon ohdake</t>
  </si>
  <si>
    <t>γαϊδουράγκαθο</t>
  </si>
  <si>
    <t>Feochadán bainne</t>
  </si>
  <si>
    <t>Mjólkurþistill</t>
  </si>
  <si>
    <t>オオアザミ</t>
  </si>
  <si>
    <t>Mlijeko čička</t>
  </si>
  <si>
    <t>Piena dadzis</t>
  </si>
  <si>
    <t>Pieno usnis</t>
  </si>
  <si>
    <t>Thistle tal-ħalib</t>
  </si>
  <si>
    <t>Medicinale Planten - Mariadistel</t>
  </si>
  <si>
    <t>Melketistel</t>
  </si>
  <si>
    <t>Cardo de leite</t>
  </si>
  <si>
    <t>Plante medicinale - Ciulinul De Lapte</t>
  </si>
  <si>
    <t>Läkemedelsväxter - Mjölktistel</t>
  </si>
  <si>
    <t>Ostropestrec mariánsky</t>
  </si>
  <si>
    <t>Mlečni badelj</t>
  </si>
  <si>
    <t>Ostropestřec mariánský</t>
  </si>
  <si>
    <t>Süt devedikeni</t>
  </si>
  <si>
    <t>Máriatövis</t>
  </si>
  <si>
    <t>благословена билка</t>
  </si>
  <si>
    <t>Velsignet urt</t>
  </si>
  <si>
    <t>Õnnistatud rohi</t>
  </si>
  <si>
    <t>Siunattu yrtti</t>
  </si>
  <si>
    <t>ευλογημένο βότανο</t>
  </si>
  <si>
    <t>Luibh bheannaithe</t>
  </si>
  <si>
    <t>Blessuð jurt</t>
  </si>
  <si>
    <t>聖ベネディクトのアザミ</t>
  </si>
  <si>
    <t>Blagoslovljeno bilje</t>
  </si>
  <si>
    <t>Svētīta zāle</t>
  </si>
  <si>
    <t>Palaiminta žolė</t>
  </si>
  <si>
    <t>Ħaxixa mbierka</t>
  </si>
  <si>
    <t>Medicinale Planten - Benedictijner Kruid</t>
  </si>
  <si>
    <t>Erva abençoada</t>
  </si>
  <si>
    <t>Plante medicinale - Ierbă Benedictină</t>
  </si>
  <si>
    <t>Läkemedelsväxter - Benediktin Ört</t>
  </si>
  <si>
    <t>Požehnaná bylina</t>
  </si>
  <si>
    <t>Blagoslovljeno zelišče</t>
  </si>
  <si>
    <t>Kutsanmış bitki</t>
  </si>
  <si>
    <t>Áldott gyógynövény</t>
  </si>
  <si>
    <t>Истинска ливадна сладка</t>
  </si>
  <si>
    <t>Rigtig engsød</t>
  </si>
  <si>
    <t>Tõeline nurmenukk</t>
  </si>
  <si>
    <t>Todellinen niittysukka</t>
  </si>
  <si>
    <t>Πραγματικό λιβάδι</t>
  </si>
  <si>
    <t>Mearbhall fíor</t>
  </si>
  <si>
    <t>Algjört engjasæta</t>
  </si>
  <si>
    <t>メドウスイート</t>
  </si>
  <si>
    <t>Prava livada</t>
  </si>
  <si>
    <t>Īsts vīgriezes</t>
  </si>
  <si>
    <t>Tikras pievinis saldainis</t>
  </si>
  <si>
    <t>Meadowsweet reali</t>
  </si>
  <si>
    <t>Medicinale Planten - Echte Moerasspirea</t>
  </si>
  <si>
    <t>Ekte engsøt</t>
  </si>
  <si>
    <t>Meadowsweet real</t>
  </si>
  <si>
    <t>Plante medicinale - Adevărat Pajiște</t>
  </si>
  <si>
    <t>Läkemedelsväxter - Riktig Ängsöt</t>
  </si>
  <si>
    <t>Pravá lúčna</t>
  </si>
  <si>
    <t>Prava travniška sladica</t>
  </si>
  <si>
    <t>Pravá luční</t>
  </si>
  <si>
    <t>Gerçek çayır tatlısı</t>
  </si>
  <si>
    <t>Igazi réti rózsa</t>
  </si>
  <si>
    <t>ливадна пяна</t>
  </si>
  <si>
    <t>Engskum</t>
  </si>
  <si>
    <t>Heinamaa vaht</t>
  </si>
  <si>
    <t>λιβάδι αφρός</t>
  </si>
  <si>
    <t>Móinéir</t>
  </si>
  <si>
    <t>Engjafroða</t>
  </si>
  <si>
    <t>カッコウフラワー</t>
  </si>
  <si>
    <t>Livadna pjena</t>
  </si>
  <si>
    <t>Pļavas putas</t>
  </si>
  <si>
    <t>Pievos putos</t>
  </si>
  <si>
    <t>Medicinale Planten - Moerasschuim</t>
  </si>
  <si>
    <t>Espuma de prado</t>
  </si>
  <si>
    <t>Plante medicinale - Meadowfoam</t>
  </si>
  <si>
    <t>Läkemedelsväxter - Ängskum</t>
  </si>
  <si>
    <t>Lúčna pena</t>
  </si>
  <si>
    <t>Travniška pena</t>
  </si>
  <si>
    <t>Luční pěna</t>
  </si>
  <si>
    <t>Çayır köpüğü</t>
  </si>
  <si>
    <t>Réti hab</t>
  </si>
  <si>
    <t>целомъдрено дърво</t>
  </si>
  <si>
    <t>Kysk træ</t>
  </si>
  <si>
    <t>Puhas puu</t>
  </si>
  <si>
    <t>Puhdas puu</t>
  </si>
  <si>
    <t>αγνό δέντρο</t>
  </si>
  <si>
    <t>Crann cailce</t>
  </si>
  <si>
    <t>Skírlífi tré</t>
  </si>
  <si>
    <t>モンクペッパー</t>
  </si>
  <si>
    <t>Čedno drvo</t>
  </si>
  <si>
    <t>Tīrs koks</t>
  </si>
  <si>
    <t>Švarus medis</t>
  </si>
  <si>
    <t>Siġra kasta</t>
  </si>
  <si>
    <t>Medicinale Planten - Monnikspeper</t>
  </si>
  <si>
    <t>Kyskt tre</t>
  </si>
  <si>
    <t>Árvore casta</t>
  </si>
  <si>
    <t>Plante medicinale - Copac Cast</t>
  </si>
  <si>
    <t>Läkemedelsväxter - Munkpeppar</t>
  </si>
  <si>
    <t>Cudný strom</t>
  </si>
  <si>
    <t>Čedno drevo</t>
  </si>
  <si>
    <t>Iffetli ağaç</t>
  </si>
  <si>
    <t>Tiszta fa</t>
  </si>
  <si>
    <t>растение на безсмъртието</t>
  </si>
  <si>
    <t>Udødelighedens plante</t>
  </si>
  <si>
    <t>Surematuse taim</t>
  </si>
  <si>
    <t>Kuolemattomuuden kasvi</t>
  </si>
  <si>
    <t>φυτό της αθανασίας</t>
  </si>
  <si>
    <t>Planda na neamhbhásmhaireachta</t>
  </si>
  <si>
    <t>Planta ódauðleikans</t>
  </si>
  <si>
    <t>アマチャヅル/五葉高麗人参</t>
  </si>
  <si>
    <t>Biljka besmrtnosti</t>
  </si>
  <si>
    <t>Nemirstības augs</t>
  </si>
  <si>
    <t>Nemirtingumo augalas</t>
  </si>
  <si>
    <t>Pjanta tal-immortalità</t>
  </si>
  <si>
    <t>Medicinale Planten - Plant Van Onsterfelijkheid</t>
  </si>
  <si>
    <t>Udødelighetens plante</t>
  </si>
  <si>
    <t>Planta da imortalidade</t>
  </si>
  <si>
    <t>Plante medicinale - Planta Nemuririi</t>
  </si>
  <si>
    <t>Läkemedelsväxter - Odödlighetens Växt</t>
  </si>
  <si>
    <t>Rastlina nesmrteľnosti</t>
  </si>
  <si>
    <t>Rastlina nesmrtnosti</t>
  </si>
  <si>
    <t>Rostlina nesmrtelnosti</t>
  </si>
  <si>
    <t>Ölümsüzlük bitkisi</t>
  </si>
  <si>
    <t>A halhatatlanság növénye</t>
  </si>
  <si>
    <t>Годжи Бери</t>
  </si>
  <si>
    <t>Goji bær</t>
  </si>
  <si>
    <t>Goji mari</t>
  </si>
  <si>
    <t>Goji-marja</t>
  </si>
  <si>
    <t>γκότζι μπέρι</t>
  </si>
  <si>
    <t>Caora goji</t>
  </si>
  <si>
    <t>Goji berjum</t>
  </si>
  <si>
    <t>ゴジベリー</t>
  </si>
  <si>
    <t>Goji bobice</t>
  </si>
  <si>
    <t>Godži ogu</t>
  </si>
  <si>
    <t>Goji uogos</t>
  </si>
  <si>
    <t>Berry goji</t>
  </si>
  <si>
    <t>Medicinale Planten - Goji-Bes</t>
  </si>
  <si>
    <t>Gojibær</t>
  </si>
  <si>
    <t>Plante medicinale - Bacă Goji</t>
  </si>
  <si>
    <t>Läkemedelsväxter - Gojibär</t>
  </si>
  <si>
    <t>Goji jagode</t>
  </si>
  <si>
    <t>Bobule goji</t>
  </si>
  <si>
    <t>Goji meyvesi</t>
  </si>
  <si>
    <t>Goji bogyó</t>
  </si>
  <si>
    <t>Wu-Wei-Zi Бери</t>
  </si>
  <si>
    <t>Wu-Wei-Zi bær</t>
  </si>
  <si>
    <t>Wu-Wei-Zi mari</t>
  </si>
  <si>
    <t>Wu-Wei-Zi marja</t>
  </si>
  <si>
    <t>Μούρο Wu-Wei-Zi</t>
  </si>
  <si>
    <t>Caora Wu-Wei-Zi</t>
  </si>
  <si>
    <t>Wu-Wei-Zi ber</t>
  </si>
  <si>
    <t>マグノリアベリー</t>
  </si>
  <si>
    <t>Wu-Wei-Zi bobica</t>
  </si>
  <si>
    <t>Wu-Wei-Zi oga</t>
  </si>
  <si>
    <t>Wu-Wei-Zi uogos</t>
  </si>
  <si>
    <t>Berry Wu-Wei-Zi</t>
  </si>
  <si>
    <t>Medicinale Planten - Wu-Wei-Zi-Bes</t>
  </si>
  <si>
    <t>Baga Wu-Wei-Zi</t>
  </si>
  <si>
    <t>Plante medicinale - Boabe Wu-Wie-Zi</t>
  </si>
  <si>
    <t>Läkemedelsväxter - Wu-Wei-Zi Bär</t>
  </si>
  <si>
    <t>Bobule Wu-Wei-Zi</t>
  </si>
  <si>
    <t>Wu-Wei-Zi jagode</t>
  </si>
  <si>
    <t>Wu-Wei-Zi meyvesi</t>
  </si>
  <si>
    <t>Wu-Wei-Zi bogyó</t>
  </si>
  <si>
    <t>Чаен храст мате</t>
  </si>
  <si>
    <t>Mate tebusk</t>
  </si>
  <si>
    <t>Mate teepõõsas</t>
  </si>
  <si>
    <t>Mate-teepensas</t>
  </si>
  <si>
    <t>Θάμνος τσαγιού Mate</t>
  </si>
  <si>
    <t>Tor tae maité</t>
  </si>
  <si>
    <t>Mate te runna</t>
  </si>
  <si>
    <t>マテ茶</t>
  </si>
  <si>
    <t>Mate čaj grm</t>
  </si>
  <si>
    <t>Mates tējas krūms</t>
  </si>
  <si>
    <t>Matės arbatos krūmas</t>
  </si>
  <si>
    <t>Mate tea bush</t>
  </si>
  <si>
    <t>Medicinale Planten - Mate Theestruik</t>
  </si>
  <si>
    <t>Kompis tebusk</t>
  </si>
  <si>
    <t>Plante medicinale - Tufă De Ceai Mate</t>
  </si>
  <si>
    <t>Läkemedelsväxter - Mate Te Buske</t>
  </si>
  <si>
    <t>Maté čajový krík</t>
  </si>
  <si>
    <t>Čajni grm mate</t>
  </si>
  <si>
    <t>Čajový keř maté</t>
  </si>
  <si>
    <t>Mate çay çalısı</t>
  </si>
  <si>
    <t>Mate teacserje</t>
  </si>
  <si>
    <t>Истински корейски женшен</t>
  </si>
  <si>
    <t>Ægte koreansk ginseng</t>
  </si>
  <si>
    <t>Tõeline Korea ženšenn</t>
  </si>
  <si>
    <t>Aito korealainen ginseng</t>
  </si>
  <si>
    <t>Πραγματικό κορεάτικο τζίνσενγκ</t>
  </si>
  <si>
    <t>Ginseng Cóiréis fíor</t>
  </si>
  <si>
    <t>Ekta kóreskt ginseng</t>
  </si>
  <si>
    <t>高麗人参</t>
  </si>
  <si>
    <t>Pravi korejski ginseng</t>
  </si>
  <si>
    <t>Īsts korejiešu žeņšeņs</t>
  </si>
  <si>
    <t>Tikras Korėjos ženšenis</t>
  </si>
  <si>
    <t>Ġinseng Korean reali</t>
  </si>
  <si>
    <t>Medicinale Planten - Echte Koreaanse Ginseng</t>
  </si>
  <si>
    <t>Ekte koreansk ginseng</t>
  </si>
  <si>
    <t>Ginseng coreano de verdade</t>
  </si>
  <si>
    <t>Plante medicinale - Ginseng Coreean Adevărat</t>
  </si>
  <si>
    <t>Läkemedelsväxter - Riktig Koreansk Ginseng</t>
  </si>
  <si>
    <t>Pravý kórejský ženšen</t>
  </si>
  <si>
    <t>Pravý korejský ženšen</t>
  </si>
  <si>
    <t>Gerçek Kore Ginsengi</t>
  </si>
  <si>
    <t>Igazi koreai ginzeng</t>
  </si>
  <si>
    <t>Гундерман / Гунделребе</t>
  </si>
  <si>
    <t>カキドオシ</t>
  </si>
  <si>
    <t>Gundermanis / Gundelrēbe</t>
  </si>
  <si>
    <t>Gundermannas / Gundelreebe</t>
  </si>
  <si>
    <t>Medicinale Planten - Gundermann / Gundelrebe</t>
  </si>
  <si>
    <t>Plante medicinale - Gundermann</t>
  </si>
  <si>
    <t>Läkemedelsväxter - Gundermann / Gundelrebe</t>
  </si>
  <si>
    <t>Китайски пелин Qing Hao</t>
  </si>
  <si>
    <t>Hiina mugirohi Qing Hao</t>
  </si>
  <si>
    <t>Kiinalainen mukijuuri Qing Hao</t>
  </si>
  <si>
    <t>Κινεζική καραμέλα Qing Hao</t>
  </si>
  <si>
    <t>Mugwort Sínis Qing Hao</t>
  </si>
  <si>
    <t>Kínversk mugwort Qing Hao</t>
  </si>
  <si>
    <t>クソニンジン清ハオ</t>
  </si>
  <si>
    <t>Kineski pelin Qing Hao</t>
  </si>
  <si>
    <t>Ķīniešu vībotne Qing Hao</t>
  </si>
  <si>
    <t>Kinijos smėlis Qing Hao</t>
  </si>
  <si>
    <t>Mugwort Ċiniż Qing Hao</t>
  </si>
  <si>
    <t>Medicinale Planten - Chinese Bijvoet</t>
  </si>
  <si>
    <t>Kinesisk bynke Qing Hao</t>
  </si>
  <si>
    <t>Plante medicinale - Artă</t>
  </si>
  <si>
    <t>Läkemedelsväxter - Kinesisk Muggvort</t>
  </si>
  <si>
    <t>Palina čínska Qing Hao</t>
  </si>
  <si>
    <t>Kitajski pelin Qing Hao</t>
  </si>
  <si>
    <t>Čínský pelyněk Qing Hao</t>
  </si>
  <si>
    <t>Çin pelin Qing Hao</t>
  </si>
  <si>
    <t>Kínai bögre, Qing Hao</t>
  </si>
  <si>
    <t>Синя метличина</t>
  </si>
  <si>
    <t>Blå kornblomst</t>
  </si>
  <si>
    <t>Sinine rukkilill</t>
  </si>
  <si>
    <t>Sininen ruiskukka</t>
  </si>
  <si>
    <t>Μπλε κενταύριο</t>
  </si>
  <si>
    <t>Bláth arbhar gorm</t>
  </si>
  <si>
    <t>Blá kornblóm</t>
  </si>
  <si>
    <t>ブルーコーンフラワー</t>
  </si>
  <si>
    <t>Plavi različak</t>
  </si>
  <si>
    <t>Zilā rudzupuķe</t>
  </si>
  <si>
    <t>Mėlyna rugiagėlė</t>
  </si>
  <si>
    <t>Qornflower blu</t>
  </si>
  <si>
    <t>Centáurea azul</t>
  </si>
  <si>
    <t>Modrá nevädza</t>
  </si>
  <si>
    <t>Modra koruznica</t>
  </si>
  <si>
    <t>Modrá chrpa</t>
  </si>
  <si>
    <t>Mavi peygamber çiçeği</t>
  </si>
  <si>
    <t>Kék búzavirág</t>
  </si>
  <si>
    <t>анасон</t>
  </si>
  <si>
    <t>Aniis</t>
  </si>
  <si>
    <t>γλυκάνισο</t>
  </si>
  <si>
    <t>Ainíse</t>
  </si>
  <si>
    <t>アニス</t>
  </si>
  <si>
    <t>Anīss</t>
  </si>
  <si>
    <t>Anyžių</t>
  </si>
  <si>
    <t>Ħlewwa</t>
  </si>
  <si>
    <t>Aníz</t>
  </si>
  <si>
    <t>Janež</t>
  </si>
  <si>
    <t>Anýz</t>
  </si>
  <si>
    <t>Ánizs</t>
  </si>
  <si>
    <t>Върбинка</t>
  </si>
  <si>
    <t>Λουίζα</t>
  </si>
  <si>
    <t>バーベナ</t>
  </si>
  <si>
    <t>Vrbena</t>
  </si>
  <si>
    <t>Mine Çiçeği</t>
  </si>
  <si>
    <t>Vasfű</t>
  </si>
  <si>
    <t>вермут</t>
  </si>
  <si>
    <t>Vermouth</t>
  </si>
  <si>
    <t>Vermut</t>
  </si>
  <si>
    <t>Vermutti</t>
  </si>
  <si>
    <t>βερμούτ</t>
  </si>
  <si>
    <t>よもぎ</t>
  </si>
  <si>
    <t>Vermuts</t>
  </si>
  <si>
    <t>Vermutas</t>
  </si>
  <si>
    <t>Vermute</t>
  </si>
  <si>
    <t>Vermút</t>
  </si>
  <si>
    <t>сладка детелина</t>
  </si>
  <si>
    <t>Sød kløver</t>
  </si>
  <si>
    <t>Magus ristik</t>
  </si>
  <si>
    <t>Makea apila</t>
  </si>
  <si>
    <t>γλυκό τριφύλλι</t>
  </si>
  <si>
    <t>Seamair mhilis</t>
  </si>
  <si>
    <t>Sætur smári</t>
  </si>
  <si>
    <t>甘いクローバー</t>
  </si>
  <si>
    <t>Slatka djetelina</t>
  </si>
  <si>
    <t>Saldais āboliņš</t>
  </si>
  <si>
    <t>Saldieji dobilai</t>
  </si>
  <si>
    <t>Silla ħelwa</t>
  </si>
  <si>
    <t>Søt kløver</t>
  </si>
  <si>
    <t>Trevo doce</t>
  </si>
  <si>
    <t>Sladká ďatelina</t>
  </si>
  <si>
    <t>Sladka detelja</t>
  </si>
  <si>
    <t>Sladký jetel</t>
  </si>
  <si>
    <t>Tatlı yonca</t>
  </si>
  <si>
    <t>Édes lóhere</t>
  </si>
  <si>
    <t>Valmue</t>
  </si>
  <si>
    <t>Moon</t>
  </si>
  <si>
    <t>Unikko</t>
  </si>
  <si>
    <t>παπαρούνα</t>
  </si>
  <si>
    <t>Poipín</t>
  </si>
  <si>
    <t>Valmúa</t>
  </si>
  <si>
    <t>ヒナゲシ</t>
  </si>
  <si>
    <t>Mak</t>
  </si>
  <si>
    <t>Magone</t>
  </si>
  <si>
    <t>Aguona</t>
  </si>
  <si>
    <t>Peprin</t>
  </si>
  <si>
    <t>Papoula</t>
  </si>
  <si>
    <t>Mák</t>
  </si>
  <si>
    <t>Haşhaş</t>
  </si>
  <si>
    <t>Hollyhocks - Микс</t>
  </si>
  <si>
    <t>Stokroser - Bland</t>
  </si>
  <si>
    <t>Hollyhocks – sega</t>
  </si>
  <si>
    <t>Hollyhocks - Sekoita</t>
  </si>
  <si>
    <t>Hollyhocks - Mix</t>
  </si>
  <si>
    <t>Hollyhocks - Meascán</t>
  </si>
  <si>
    <t>Hollyhocks - Blanda</t>
  </si>
  <si>
    <t>タチアオイミックス</t>
  </si>
  <si>
    <t>Hollyhocks - Mišinys</t>
  </si>
  <si>
    <t>Hollyhocks - Ħallat</t>
  </si>
  <si>
    <t>Malva-rosa - Mix</t>
  </si>
  <si>
    <t>Gülhatmi - Karışık</t>
  </si>
  <si>
    <t>Не ме забравяй</t>
  </si>
  <si>
    <t>Glem mig ikke</t>
  </si>
  <si>
    <t>Vergißmeinnicht</t>
  </si>
  <si>
    <t>Forget Me Not</t>
  </si>
  <si>
    <t>Ärge unustage mind</t>
  </si>
  <si>
    <t>Älä unohda minua</t>
  </si>
  <si>
    <t>Ne m'oublie pas</t>
  </si>
  <si>
    <t>Μην με ξεχάσεις</t>
  </si>
  <si>
    <t>Ná déan dearmad Mise</t>
  </si>
  <si>
    <t>Gleym mér ekki</t>
  </si>
  <si>
    <t>Non ti scordar di mé</t>
  </si>
  <si>
    <t>忘れないで</t>
  </si>
  <si>
    <t>Ne zaboravi me</t>
  </si>
  <si>
    <t>Neaizmirsti mani</t>
  </si>
  <si>
    <t>Nepamiršk manęs</t>
  </si>
  <si>
    <t>Tinsiniex</t>
  </si>
  <si>
    <t>Vergeet me niet</t>
  </si>
  <si>
    <t>Ikke glem meg</t>
  </si>
  <si>
    <t>Nie zapomnij mnie</t>
  </si>
  <si>
    <t>Não me esqueça</t>
  </si>
  <si>
    <t>Nu ma uita</t>
  </si>
  <si>
    <t>Glöm mig inte</t>
  </si>
  <si>
    <t>Nezabudni na mňa</t>
  </si>
  <si>
    <t>Ne pozabi me</t>
  </si>
  <si>
    <t>No me olvides</t>
  </si>
  <si>
    <t>Nezapomeň na mě</t>
  </si>
  <si>
    <t>Beni Unutma</t>
  </si>
  <si>
    <t>Ne feledkezz meg rólam</t>
  </si>
  <si>
    <t>Мачурка</t>
  </si>
  <si>
    <t>Kyllingemad</t>
  </si>
  <si>
    <t>Vogelmiere</t>
  </si>
  <si>
    <t>Chickweed</t>
  </si>
  <si>
    <t>Kikerhein</t>
  </si>
  <si>
    <t>Vikukka</t>
  </si>
  <si>
    <t>Mouron des oiseaux</t>
  </si>
  <si>
    <t>Ανθόχορτο</t>
  </si>
  <si>
    <t>Giolcach</t>
  </si>
  <si>
    <t>Kjúklingur</t>
  </si>
  <si>
    <t>Cerastio</t>
  </si>
  <si>
    <t>ハコベ</t>
  </si>
  <si>
    <t>Mišjakinja</t>
  </si>
  <si>
    <t>Aunazāles</t>
  </si>
  <si>
    <t>Avinžolė</t>
  </si>
  <si>
    <t>Muur</t>
  </si>
  <si>
    <t>Kyllingemat</t>
  </si>
  <si>
    <t>Ciecierzyca</t>
  </si>
  <si>
    <t>Puiul</t>
  </si>
  <si>
    <t>Våtarv</t>
  </si>
  <si>
    <t>Čakan</t>
  </si>
  <si>
    <t>Piščančja trava</t>
  </si>
  <si>
    <t>Pamplina</t>
  </si>
  <si>
    <t>Ptačinec</t>
  </si>
  <si>
    <t>Kuş otu</t>
  </si>
  <si>
    <t>Tyúkhúr</t>
  </si>
  <si>
    <t>сминдух</t>
  </si>
  <si>
    <t>Bockshornklee</t>
  </si>
  <si>
    <t>Fenugreek</t>
  </si>
  <si>
    <t>Lambalääts</t>
  </si>
  <si>
    <t>Sarviapila</t>
  </si>
  <si>
    <t>Fenugrec</t>
  </si>
  <si>
    <t>τριγωνάκι</t>
  </si>
  <si>
    <t>Fieno greco</t>
  </si>
  <si>
    <t>フェヌグリーク</t>
  </si>
  <si>
    <t>Piskavica</t>
  </si>
  <si>
    <t>Mātīte</t>
  </si>
  <si>
    <t>Ožragė</t>
  </si>
  <si>
    <t>Fenegriek</t>
  </si>
  <si>
    <t>Bukkehornkløver</t>
  </si>
  <si>
    <t>Kozieradka</t>
  </si>
  <si>
    <t>Fenacho</t>
  </si>
  <si>
    <t>Schinduf</t>
  </si>
  <si>
    <t>Bockhornsklöver</t>
  </si>
  <si>
    <t>Senovka grécka</t>
  </si>
  <si>
    <t>Triplata</t>
  </si>
  <si>
    <t>Fenogreco</t>
  </si>
  <si>
    <t>Pískavice řecké seno</t>
  </si>
  <si>
    <t>Çemen otu</t>
  </si>
  <si>
    <t>Görögszéna</t>
  </si>
  <si>
    <t>Истинска тигрова челюст</t>
  </si>
  <si>
    <t>Ægte tigerkæbe</t>
  </si>
  <si>
    <t>Tõeline tiigri lõualuu</t>
  </si>
  <si>
    <t>Todellinen tiikerileuka</t>
  </si>
  <si>
    <t>Πραγματικό σαγόνι τίγρης</t>
  </si>
  <si>
    <t>Jaw fíor-tíogair</t>
  </si>
  <si>
    <t>Ekta tígrisdýr</t>
  </si>
  <si>
    <t>四海波</t>
  </si>
  <si>
    <t>Prava tigrova čeljust</t>
  </si>
  <si>
    <t>Īsts tīģera žoklis</t>
  </si>
  <si>
    <t>Tikras tigro žandikaulis</t>
  </si>
  <si>
    <t>Xedaq tat-tiger reali</t>
  </si>
  <si>
    <t>Cactussen - Echte Tijgerkaken</t>
  </si>
  <si>
    <t>Ekte tigerkjeve</t>
  </si>
  <si>
    <t>Mandíbula de tigre real</t>
  </si>
  <si>
    <t>Cactuși - Fălci De Tigru</t>
  </si>
  <si>
    <t>Kaktusar - Riktiga Tigerbackar</t>
  </si>
  <si>
    <t>Skutočná tigria čeľusť</t>
  </si>
  <si>
    <t>Skutečná tygří čelist</t>
  </si>
  <si>
    <t>Gerçek kaplan çenesi</t>
  </si>
  <si>
    <t>Igazi tigrispofa</t>
  </si>
  <si>
    <t>Кралицата на нощта</t>
  </si>
  <si>
    <t>Nattens Dronning</t>
  </si>
  <si>
    <t>Öökuninganna</t>
  </si>
  <si>
    <t>Yön kuningatar</t>
  </si>
  <si>
    <t>Βασίλισσα της Νύχτας</t>
  </si>
  <si>
    <t>Banríon na Oíche</t>
  </si>
  <si>
    <t>Drottning næturinnar</t>
  </si>
  <si>
    <t>月下美人</t>
  </si>
  <si>
    <t>Kraljica noći</t>
  </si>
  <si>
    <t>Nakts karaliene</t>
  </si>
  <si>
    <t>Nakties karalienė</t>
  </si>
  <si>
    <t>Reġina tal-Lejl</t>
  </si>
  <si>
    <t>Cactussen - Queen Of The Night</t>
  </si>
  <si>
    <t>Nattens dronning</t>
  </si>
  <si>
    <t>Rainha da Noite</t>
  </si>
  <si>
    <t>Cactuși - Regina Noptii</t>
  </si>
  <si>
    <t>Kaktusar - Nattens Drottning</t>
  </si>
  <si>
    <t>Kráľovná noci</t>
  </si>
  <si>
    <t>Kraljica noči</t>
  </si>
  <si>
    <t>Královna noci</t>
  </si>
  <si>
    <t>Gecenin kraliçesi</t>
  </si>
  <si>
    <t>Az éjszaka királynője</t>
  </si>
  <si>
    <t>жив гранит</t>
  </si>
  <si>
    <t>Levende granit</t>
  </si>
  <si>
    <t>Elav graniit</t>
  </si>
  <si>
    <t>ζωντανός γρανίτης</t>
  </si>
  <si>
    <t>Eibhir beo</t>
  </si>
  <si>
    <t>Lifandi granít</t>
  </si>
  <si>
    <t>プレイオスピロス・ネリイ</t>
  </si>
  <si>
    <t>Živi granit</t>
  </si>
  <si>
    <t>Dzīvais granīts</t>
  </si>
  <si>
    <t>Gyvas granitas</t>
  </si>
  <si>
    <t>Granit ħaj</t>
  </si>
  <si>
    <t>Vetplanten - Levend Graniet</t>
  </si>
  <si>
    <t>Levende granitt</t>
  </si>
  <si>
    <t>Sukulenty - Żywy Granit</t>
  </si>
  <si>
    <t>Granito vivo</t>
  </si>
  <si>
    <t>Cactuși - Granit Viu</t>
  </si>
  <si>
    <t>Suckulenter - Levande Granit</t>
  </si>
  <si>
    <t>Živá žula</t>
  </si>
  <si>
    <t>Yaşayan granit</t>
  </si>
  <si>
    <t>Élő gránit</t>
  </si>
  <si>
    <t>Старецът от Андите</t>
  </si>
  <si>
    <t>Gammel mand fra Andesbjergene</t>
  </si>
  <si>
    <t>Andide vanamees</t>
  </si>
  <si>
    <t>Andien vanha mies</t>
  </si>
  <si>
    <t>Γέρος των Άνδεων</t>
  </si>
  <si>
    <t>Seanfhear na nAindéas</t>
  </si>
  <si>
    <t>Gamall maður í Andesfjöllum</t>
  </si>
  <si>
    <t>オーレオセレウス・セルシアヌス</t>
  </si>
  <si>
    <t>Starac s Anda</t>
  </si>
  <si>
    <t>Andu vecis</t>
  </si>
  <si>
    <t>Andų senukas</t>
  </si>
  <si>
    <t>Raġel anzjan tal-Andes</t>
  </si>
  <si>
    <t>Cactussen - Oude Man Van De Andes</t>
  </si>
  <si>
    <t>Gammel mann fra Andesfjellene</t>
  </si>
  <si>
    <t>Velho dos Andes</t>
  </si>
  <si>
    <t>Cactuși - Bătrân Din Anzi</t>
  </si>
  <si>
    <t>Kaktusar - Andenes Gamla Man</t>
  </si>
  <si>
    <t>Starý muž z Ánd</t>
  </si>
  <si>
    <t>Starec iz Andov</t>
  </si>
  <si>
    <t>Starý muž z And</t>
  </si>
  <si>
    <t>And Dağları'nın yaşlı adamı</t>
  </si>
  <si>
    <t>Andok öregje</t>
  </si>
  <si>
    <t>стол за тъща</t>
  </si>
  <si>
    <t>Svigermor stol</t>
  </si>
  <si>
    <t>Ämma tool</t>
  </si>
  <si>
    <t>Anoppituoli</t>
  </si>
  <si>
    <t>καρέκλα πεθεράς</t>
  </si>
  <si>
    <t>Cathaoir mháthair-i-dlí</t>
  </si>
  <si>
    <t>Tengdamóðurstóll</t>
  </si>
  <si>
    <t>キンシャチ</t>
  </si>
  <si>
    <t>Svekrva stolica</t>
  </si>
  <si>
    <t>Vīramātes krēsls</t>
  </si>
  <si>
    <t>Uošvės kėdė</t>
  </si>
  <si>
    <t>Siġġu tal-omm</t>
  </si>
  <si>
    <t>Cactussen - Schoonmoeder Stoel</t>
  </si>
  <si>
    <t>Cadeira de sogra</t>
  </si>
  <si>
    <t>Cactuși - Scaun De Soacră</t>
  </si>
  <si>
    <t>Kaktusar - Svärmorsstol</t>
  </si>
  <si>
    <t>Kreslo svokry</t>
  </si>
  <si>
    <t>Stol za taščo</t>
  </si>
  <si>
    <t>Židle tchyně</t>
  </si>
  <si>
    <t>Kayınvalide koltuğu</t>
  </si>
  <si>
    <t>Anyós szék</t>
  </si>
  <si>
    <t>кактус от морски таралеж</t>
  </si>
  <si>
    <t>Søpindsvinskaktus</t>
  </si>
  <si>
    <t>Merisiiliku kaktus</t>
  </si>
  <si>
    <t>Merisiili kaktus</t>
  </si>
  <si>
    <t>κάκτος αχινού</t>
  </si>
  <si>
    <t>Cactus urchin farraige</t>
  </si>
  <si>
    <t>Ígulkerkaktus</t>
  </si>
  <si>
    <t>エキノプシス・ミラビリス</t>
  </si>
  <si>
    <t>Kaktus morskog ježa</t>
  </si>
  <si>
    <t>Jūras ežu kaktuss</t>
  </si>
  <si>
    <t>Jūrų ežių kaktusas</t>
  </si>
  <si>
    <t>Kaktus tar-riċi tal-baħar</t>
  </si>
  <si>
    <t>Cactussen - Zee-Egelcactus</t>
  </si>
  <si>
    <t>Kråkebolle-kaktus</t>
  </si>
  <si>
    <t>Ouriço do mar cacto</t>
  </si>
  <si>
    <t>Cactuși - Cactus De Arici De Mare</t>
  </si>
  <si>
    <t>Kaktusar - Sjöborre Kaktus</t>
  </si>
  <si>
    <t>Kaktus morského ježka</t>
  </si>
  <si>
    <t>Kaktus morskega ježka</t>
  </si>
  <si>
    <t>Kaktus mořského ježka</t>
  </si>
  <si>
    <t>Deniz kestanesi kaktüsü</t>
  </si>
  <si>
    <t>Tengeri sün kaktusz</t>
  </si>
  <si>
    <t>Аржентински кактус джудже</t>
  </si>
  <si>
    <t>Argentinsk dværgkaktus</t>
  </si>
  <si>
    <t>Argentina kääbuskaktus</t>
  </si>
  <si>
    <t>Argentiinalainen kääpiökaktus</t>
  </si>
  <si>
    <t>Αργεντινός νάνος κάκτος</t>
  </si>
  <si>
    <t>Cactus dwarf na hAirgintíne</t>
  </si>
  <si>
    <t>Argentínskur dvergkaktus</t>
  </si>
  <si>
    <t>レブチア</t>
  </si>
  <si>
    <t>Argentinski patuljasti kaktus</t>
  </si>
  <si>
    <t>Argentīnas pundurkaktuss</t>
  </si>
  <si>
    <t>Argentinos nykštukinis kaktusas</t>
  </si>
  <si>
    <t>Kaktus nanu Arġentin</t>
  </si>
  <si>
    <t>Cactussen - Argentijnse Dwergcactus</t>
  </si>
  <si>
    <t>Argentinsk dvergkaktus</t>
  </si>
  <si>
    <t>Cacto anão argentino</t>
  </si>
  <si>
    <t>Cactuși - Cactus Pitic</t>
  </si>
  <si>
    <t>Kaktusar - Argentinsk Dvärgkaktus</t>
  </si>
  <si>
    <t>Argentínsky trpasličí kaktus</t>
  </si>
  <si>
    <t>Argentinski pritlikavi kaktus</t>
  </si>
  <si>
    <t>Argentinský trpasličí kaktus</t>
  </si>
  <si>
    <t>Arjantinli cüce kaktüs</t>
  </si>
  <si>
    <t>Argentin törpe kaktusz</t>
  </si>
  <si>
    <t>Мадагаскар - палмово дърво</t>
  </si>
  <si>
    <t>Madagaskar - palme</t>
  </si>
  <si>
    <t>Madagaskar - palmipuu</t>
  </si>
  <si>
    <t>Madagaskar - palmu</t>
  </si>
  <si>
    <t>Μαδαγασκάρη - φοίνικας</t>
  </si>
  <si>
    <t>Madagascar - crann pailme</t>
  </si>
  <si>
    <t>Madagaskar - pálmatré</t>
  </si>
  <si>
    <t>パキポディウム・ラメレイ</t>
  </si>
  <si>
    <t>Madagaskar - palma</t>
  </si>
  <si>
    <t>Madagaskara - palma</t>
  </si>
  <si>
    <t>Madagaskaras – palmė</t>
  </si>
  <si>
    <t>Madagaskar - siġra tal-palm</t>
  </si>
  <si>
    <t>Cactussen - Madagascar - Palm</t>
  </si>
  <si>
    <t>Madagaskar - palmetre</t>
  </si>
  <si>
    <t>Madagáscar - palmeira</t>
  </si>
  <si>
    <t>Cactuși - Madagascar - Palmier</t>
  </si>
  <si>
    <t>Kaktusar - Madagaskar - Palm</t>
  </si>
  <si>
    <t>Madagaskar - palmiye ağacı</t>
  </si>
  <si>
    <t>Madagaszkár - pálmafa</t>
  </si>
  <si>
    <t>Vetplanten - Woestijnroos</t>
  </si>
  <si>
    <t>Cactuși - Trandafirul Deșertului</t>
  </si>
  <si>
    <t>Suckulenter - Ökenros</t>
  </si>
  <si>
    <t>Смес от бозайници</t>
  </si>
  <si>
    <t>Pattedyrblanding</t>
  </si>
  <si>
    <t>Imetajate segu</t>
  </si>
  <si>
    <t>Nisäkässekoitus</t>
  </si>
  <si>
    <t>Μείγμα Θηλαστικών</t>
  </si>
  <si>
    <t>Meascán Mamach</t>
  </si>
  <si>
    <t>Spendýrablanda</t>
  </si>
  <si>
    <t>マミラリア</t>
  </si>
  <si>
    <t>Mješavina sisavaca</t>
  </si>
  <si>
    <t>Zīdītāju maisījums</t>
  </si>
  <si>
    <t>Žinduolių mišinys</t>
  </si>
  <si>
    <t>Taħlita tal-Mammiferi</t>
  </si>
  <si>
    <t>Cactussen - Mammilaria-Mix</t>
  </si>
  <si>
    <t>Mistura de Mamíferos</t>
  </si>
  <si>
    <t>Cactuși - Mammilaria Mx</t>
  </si>
  <si>
    <t>Kaktusar - Mammilaria Mix</t>
  </si>
  <si>
    <t>Cicavčia zmes</t>
  </si>
  <si>
    <t>Mešanica za sesalce</t>
  </si>
  <si>
    <t>Savčí směs</t>
  </si>
  <si>
    <t>Memeli Karışımı</t>
  </si>
  <si>
    <t>Emlős keverék</t>
  </si>
  <si>
    <t>Цъфтящи камъни / Конофитум микс</t>
  </si>
  <si>
    <t>Blomstrende sten / Conophytum Mix</t>
  </si>
  <si>
    <t>Õitsvad kivid / Conophytum Mix</t>
  </si>
  <si>
    <t>Kukkivat kivet / Conophytum Mix</t>
  </si>
  <si>
    <t>Πέτρες άνθισης / Μίγμα Κονοφύτου</t>
  </si>
  <si>
    <t>Clocha Bláthanna / Conophytum Mix</t>
  </si>
  <si>
    <t>Blómstrandi steinar / Conophytum Mix</t>
  </si>
  <si>
    <t>コノフィツム</t>
  </si>
  <si>
    <t>Cvjetno kamenje / Conophytum Mix</t>
  </si>
  <si>
    <t>Ziedoši akmeņi / Conophytum Mix</t>
  </si>
  <si>
    <t>Žydintys akmenys / Conophytum Mix</t>
  </si>
  <si>
    <t>Ġebel tal-Fjuri / Taħlita tal-Conophytum</t>
  </si>
  <si>
    <t>Vetplanten - Bloeiende Stenen / Conophytum Mix</t>
  </si>
  <si>
    <t>Blomstrende steiner / Conophytum Mix</t>
  </si>
  <si>
    <t>Pedras floridas / Conophytum Mix</t>
  </si>
  <si>
    <t>Cactuși - Pietrele Înflorite Se Amestecă</t>
  </si>
  <si>
    <t>Suckulenter - Blooming Stones / Conophytum Mix</t>
  </si>
  <si>
    <t>Kvitnúce kamene / Conophytum Mix</t>
  </si>
  <si>
    <t>Cvetoče kamne / mešanica Conophytum</t>
  </si>
  <si>
    <t>Kvetoucí kameny / Conophytum Mix</t>
  </si>
  <si>
    <t>Çiçekli Taşlar / Conophytum Karışımı</t>
  </si>
  <si>
    <t>Virágzó kövek / Conophytum Mix</t>
  </si>
  <si>
    <t>Пейотл кактус</t>
  </si>
  <si>
    <t>Peyotl kaktus</t>
  </si>
  <si>
    <t>Peyotli kaktus</t>
  </si>
  <si>
    <t>Κάκτος Peyotl</t>
  </si>
  <si>
    <t>Peyotl cactus</t>
  </si>
  <si>
    <t>ペヨーテ</t>
  </si>
  <si>
    <t>Pejotla kaktuss</t>
  </si>
  <si>
    <t>Peyotl kaktusas</t>
  </si>
  <si>
    <t>Kaktus Peyotl</t>
  </si>
  <si>
    <t xml:space="preserve">Cactussen - Peyotl Cactus </t>
  </si>
  <si>
    <t>Peyotl-kaktus</t>
  </si>
  <si>
    <t>Cacto Peyotl</t>
  </si>
  <si>
    <t xml:space="preserve">Cactuși - Cactus Peyotl </t>
  </si>
  <si>
    <t xml:space="preserve">Kaktusar - Peyotl-Kaktus </t>
  </si>
  <si>
    <t>Peyotl kaktüsü</t>
  </si>
  <si>
    <t>Peyotl kaktusz</t>
  </si>
  <si>
    <t>кардамон</t>
  </si>
  <si>
    <t>Kardemomme</t>
  </si>
  <si>
    <t>Kardemon</t>
  </si>
  <si>
    <t>κάρδαμο</t>
  </si>
  <si>
    <t>Kardimommur</t>
  </si>
  <si>
    <t>カルダモン</t>
  </si>
  <si>
    <t>Kardamons</t>
  </si>
  <si>
    <t>Kardamonas</t>
  </si>
  <si>
    <t>Kardamomu</t>
  </si>
  <si>
    <t>Kruiden - Kardemom</t>
  </si>
  <si>
    <t>Zioła - Kardamon</t>
  </si>
  <si>
    <t>Lerburi - Cardamom</t>
  </si>
  <si>
    <t>Örter - Kardemumma</t>
  </si>
  <si>
    <t>Kardamóm</t>
  </si>
  <si>
    <t>Kakule</t>
  </si>
  <si>
    <t>Сладка билка стевия</t>
  </si>
  <si>
    <t>Stevia sød urt</t>
  </si>
  <si>
    <t>Stevia magus ürt</t>
  </si>
  <si>
    <t>Stevia makea yrtti</t>
  </si>
  <si>
    <t>Στέβια γλυκό βότανο</t>
  </si>
  <si>
    <t>Stevia luibh milis</t>
  </si>
  <si>
    <t>Stevia sæt jurt</t>
  </si>
  <si>
    <t>ステビア</t>
  </si>
  <si>
    <t>Stevia slatka biljka</t>
  </si>
  <si>
    <t>Stēvijas saldais augs</t>
  </si>
  <si>
    <t>Stevija saldi žolė</t>
  </si>
  <si>
    <t>Ħwawar ħelwa Stevia</t>
  </si>
  <si>
    <t>Kruiden - Stevia Zoet Kruid</t>
  </si>
  <si>
    <t>Stevia søt urt</t>
  </si>
  <si>
    <t>Zioła - Słodkie Zioło Stewii</t>
  </si>
  <si>
    <t>Erva doce estévia</t>
  </si>
  <si>
    <t>Lerburi - Stevia Planta Dulce</t>
  </si>
  <si>
    <t>Örter - Stevia Söt Ört</t>
  </si>
  <si>
    <t>Sladká bylinka Stévia</t>
  </si>
  <si>
    <t>Stevia sladko zelišče</t>
  </si>
  <si>
    <t>Sladká bylina stévie</t>
  </si>
  <si>
    <t>Stevia tatlı bitkisi</t>
  </si>
  <si>
    <t>Stevia édes gyógynövény</t>
  </si>
  <si>
    <t>лимонена трева</t>
  </si>
  <si>
    <t>Citrongræs</t>
  </si>
  <si>
    <t>Sidrunhein</t>
  </si>
  <si>
    <t>Sitruunaruohoa</t>
  </si>
  <si>
    <t>λεμονόχορτο</t>
  </si>
  <si>
    <t>Sítrónugrasi</t>
  </si>
  <si>
    <t>レモングラス</t>
  </si>
  <si>
    <t>Limunska trava</t>
  </si>
  <si>
    <t>Citronzāle</t>
  </si>
  <si>
    <t>Citrinžolė</t>
  </si>
  <si>
    <t>Kruiden - Citroengras</t>
  </si>
  <si>
    <t>Sitrongress</t>
  </si>
  <si>
    <t>Zioła - Trawa Cytrynowa</t>
  </si>
  <si>
    <t>Capim-limão</t>
  </si>
  <si>
    <t>Lerburi - Lemongrass</t>
  </si>
  <si>
    <t>Örter - Citrongräs</t>
  </si>
  <si>
    <t>Citrónová tráva</t>
  </si>
  <si>
    <t>Limonska trava</t>
  </si>
  <si>
    <t>Citronová tráva</t>
  </si>
  <si>
    <t>Limon otu</t>
  </si>
  <si>
    <t>Citromfű</t>
  </si>
  <si>
    <t>Женско биле / Женско биле</t>
  </si>
  <si>
    <t>Lakrids / Lakrids</t>
  </si>
  <si>
    <t>Lagrits / Lagrits</t>
  </si>
  <si>
    <t>Lakritsi / Lakritsi</t>
  </si>
  <si>
    <t>Γλυκόριζα / Liquorice</t>
  </si>
  <si>
    <t>Liquorice / Liquorice</t>
  </si>
  <si>
    <t>Lakkrís / Lakkrís</t>
  </si>
  <si>
    <t>カンゾウ</t>
  </si>
  <si>
    <t>Slatki korijen / sladić</t>
  </si>
  <si>
    <t>Lakrica / Lakrica</t>
  </si>
  <si>
    <t>Saldymedis / Saldymedis</t>
  </si>
  <si>
    <t>Kruiden - Zoethout / Zoethout</t>
  </si>
  <si>
    <t>Lakris / Lakris</t>
  </si>
  <si>
    <t>Zioła - Lukrecja / Lukrecja</t>
  </si>
  <si>
    <t>Alcaçuz / Alcaçuz</t>
  </si>
  <si>
    <t>Lerburi - Lemn Dulce</t>
  </si>
  <si>
    <t>Örter - Lakrits / Lakrits</t>
  </si>
  <si>
    <t>Sladké drievko / sladké drievko</t>
  </si>
  <si>
    <t>Sladki koren / sladki koren</t>
  </si>
  <si>
    <t>Lékořice / Lékořice</t>
  </si>
  <si>
    <t>Meyankökü / meyankökü</t>
  </si>
  <si>
    <t>Édesgyökér / Édesgyökér</t>
  </si>
  <si>
    <t>корейски монетен двор</t>
  </si>
  <si>
    <t>Koreansk mynte</t>
  </si>
  <si>
    <t>Korea piparmünt</t>
  </si>
  <si>
    <t>Korean minttu</t>
  </si>
  <si>
    <t>Κορεάτικη μέντα</t>
  </si>
  <si>
    <t>Miontas Cóiréis</t>
  </si>
  <si>
    <t>Kóresk mynta</t>
  </si>
  <si>
    <t>カワミドリ</t>
  </si>
  <si>
    <t>Korejska kovnica</t>
  </si>
  <si>
    <t>Korejas piparmētra</t>
  </si>
  <si>
    <t>Korėjos mėtos</t>
  </si>
  <si>
    <t>Zekka Koreana</t>
  </si>
  <si>
    <t>Kruiden - Koreaanse Munt</t>
  </si>
  <si>
    <t>Zioła - Koreańska Mięta</t>
  </si>
  <si>
    <t>Hortelã coreana</t>
  </si>
  <si>
    <t>Lerburi - Monetărie Coreeană</t>
  </si>
  <si>
    <t>Örter - Koreansk Mynta</t>
  </si>
  <si>
    <t>Kórejská mincovňa</t>
  </si>
  <si>
    <t>Korejská máta</t>
  </si>
  <si>
    <t>Kore nanesi</t>
  </si>
  <si>
    <t>Koreai menta</t>
  </si>
  <si>
    <t>Лайм - анасон</t>
  </si>
  <si>
    <t>Lime - anis</t>
  </si>
  <si>
    <t>Laim - aniis</t>
  </si>
  <si>
    <t>Ασβέστης - γλυκάνισος</t>
  </si>
  <si>
    <t>Aol - ainíse</t>
  </si>
  <si>
    <t>Lime - anísfræ</t>
  </si>
  <si>
    <t>メキシカンヒソップ</t>
  </si>
  <si>
    <t>Limeta - anis</t>
  </si>
  <si>
    <t>Laima - anīsa</t>
  </si>
  <si>
    <t>Kalkės – anyžius</t>
  </si>
  <si>
    <t>Ġir - ħlewwa</t>
  </si>
  <si>
    <t>Kruiden - Limoen - Anijskruid</t>
  </si>
  <si>
    <t>Zioła - Limonka - Ziele Anyżu</t>
  </si>
  <si>
    <t>Limão - anis</t>
  </si>
  <si>
    <t>Lerburi - Var - Anason</t>
  </si>
  <si>
    <t>Örter - Lime - Anis Ört</t>
  </si>
  <si>
    <t>Limetka - aníz</t>
  </si>
  <si>
    <t>Apno - janež</t>
  </si>
  <si>
    <t>Limetka - anýz</t>
  </si>
  <si>
    <t>Kireç - anason</t>
  </si>
  <si>
    <t>Lime - ánizs</t>
  </si>
  <si>
    <t>тайландски босилек</t>
  </si>
  <si>
    <t>Thai basilikum</t>
  </si>
  <si>
    <t>Tai basiilik</t>
  </si>
  <si>
    <t>Thai basilika</t>
  </si>
  <si>
    <t>Ταϊλανδικός βασιλικός</t>
  </si>
  <si>
    <t>Basil Téalainnis</t>
  </si>
  <si>
    <t>Tælensk basil</t>
  </si>
  <si>
    <t>タイバジル</t>
  </si>
  <si>
    <t>Tajlandski bosiljak</t>
  </si>
  <si>
    <t>Taizemes baziliks</t>
  </si>
  <si>
    <t>Tailando bazilikas</t>
  </si>
  <si>
    <t>Ħabaq Tajlandiż</t>
  </si>
  <si>
    <t>Kruiden - Thais - Basilicum</t>
  </si>
  <si>
    <t>Zioła - Tajski - Bazylia</t>
  </si>
  <si>
    <t>Manjericão tailandês</t>
  </si>
  <si>
    <t>Lerburi - Busuioc Thailandez</t>
  </si>
  <si>
    <t>Örtte - Thai - Basilika</t>
  </si>
  <si>
    <t>Thajská bazalka</t>
  </si>
  <si>
    <t>Tajska bazilika</t>
  </si>
  <si>
    <t>Tayland reyhanı</t>
  </si>
  <si>
    <t>Thai bazsalikom</t>
  </si>
  <si>
    <t>Испански майоран</t>
  </si>
  <si>
    <t>Spansk merian</t>
  </si>
  <si>
    <t>Hispaania majoraan</t>
  </si>
  <si>
    <t>Espanjalainen meirami</t>
  </si>
  <si>
    <t>Ισπανική μαντζουράνα</t>
  </si>
  <si>
    <t>Marjoram na Spáinne</t>
  </si>
  <si>
    <t>Spænska marjoram</t>
  </si>
  <si>
    <t>マスチック・タイム</t>
  </si>
  <si>
    <t>Španjolski mažuran</t>
  </si>
  <si>
    <t>Spāņu majorāns</t>
  </si>
  <si>
    <t>Ispaniškas mairūnas</t>
  </si>
  <si>
    <t>Marjoram Spanjola</t>
  </si>
  <si>
    <t>Kruiden - Spaanse Marjolein</t>
  </si>
  <si>
    <t>Zioła - Majeranek Hiszpański</t>
  </si>
  <si>
    <t>Manjerona espanhola</t>
  </si>
  <si>
    <t>Lerburi - Maghiran Spaniol</t>
  </si>
  <si>
    <t>Örter - Spansk Merian</t>
  </si>
  <si>
    <t>Majorán španielsky</t>
  </si>
  <si>
    <t>Španski majaron</t>
  </si>
  <si>
    <t>Španělská majoránka</t>
  </si>
  <si>
    <t>İspanyol Mercanköşk</t>
  </si>
  <si>
    <t>Spanyol majoránna</t>
  </si>
  <si>
    <t>паракрес</t>
  </si>
  <si>
    <t>Parakress</t>
  </si>
  <si>
    <t>Laskuvarjovarjo</t>
  </si>
  <si>
    <t>παρακρέμα</t>
  </si>
  <si>
    <t>Paraisiúit</t>
  </si>
  <si>
    <t>オランダセンニチ</t>
  </si>
  <si>
    <t>Parakres</t>
  </si>
  <si>
    <t>Parasparnis</t>
  </si>
  <si>
    <t>Kruiden - Paracress</t>
  </si>
  <si>
    <t>Zioła - Paracress</t>
  </si>
  <si>
    <t>Agrião</t>
  </si>
  <si>
    <t>Lerburi - Paracress</t>
  </si>
  <si>
    <t>Örter - Paracress</t>
  </si>
  <si>
    <t>Parakresa</t>
  </si>
  <si>
    <t>Paracres</t>
  </si>
  <si>
    <t>Ejtőernyős</t>
  </si>
  <si>
    <t>пчелен балсам</t>
  </si>
  <si>
    <t>Bibalsam</t>
  </si>
  <si>
    <t>Mesilaspalsam</t>
  </si>
  <si>
    <t>Mehiläisbalsami</t>
  </si>
  <si>
    <t>βάλσαμο μελισσών</t>
  </si>
  <si>
    <t>Balm beacha</t>
  </si>
  <si>
    <t>Bí smyrsl</t>
  </si>
  <si>
    <t>ベルガモット</t>
  </si>
  <si>
    <t>Pčelinji melem</t>
  </si>
  <si>
    <t>Bišu balzams</t>
  </si>
  <si>
    <t>Bičių balzamas</t>
  </si>
  <si>
    <t>Balzmu tan-naħal</t>
  </si>
  <si>
    <t>Kruiden - Gouden Balsem</t>
  </si>
  <si>
    <t>Bie balsam</t>
  </si>
  <si>
    <t>Zioła - Balsam</t>
  </si>
  <si>
    <t>Bálsamo de abelha</t>
  </si>
  <si>
    <t>Lerburi - Balsam De Aur</t>
  </si>
  <si>
    <t>Örter - Balsam</t>
  </si>
  <si>
    <t>Včelí balzam</t>
  </si>
  <si>
    <t>Čebelji balzam</t>
  </si>
  <si>
    <t>Včelí balzám</t>
  </si>
  <si>
    <t>Arı balsamı</t>
  </si>
  <si>
    <t>Méhbalzsam</t>
  </si>
  <si>
    <t>Гръцки риган</t>
  </si>
  <si>
    <t>Græsk oregano</t>
  </si>
  <si>
    <t>Kreeka pune</t>
  </si>
  <si>
    <t>Kreikkalainen oregano</t>
  </si>
  <si>
    <t>Ελληνική ρίγανη</t>
  </si>
  <si>
    <t>Oregano Gréagach</t>
  </si>
  <si>
    <t>Grískt oregano</t>
  </si>
  <si>
    <t>ギリシャオレガノ</t>
  </si>
  <si>
    <t>Grčki origano</t>
  </si>
  <si>
    <t>Grieķu oregano</t>
  </si>
  <si>
    <t>Graikiškas raudonėlis</t>
  </si>
  <si>
    <t>Origano Grieg</t>
  </si>
  <si>
    <t>Kruiden - Griekse Oregano</t>
  </si>
  <si>
    <t>Gresk oregano</t>
  </si>
  <si>
    <t>Zioła - Greckie Oregano</t>
  </si>
  <si>
    <t>Orégano grego</t>
  </si>
  <si>
    <t>Lerburi - Oregano Grecesc</t>
  </si>
  <si>
    <t>Örter - Grekisk Oregano</t>
  </si>
  <si>
    <t>Grécke oregano</t>
  </si>
  <si>
    <t>Grški origano</t>
  </si>
  <si>
    <t>Řecké oregano</t>
  </si>
  <si>
    <t>Yunan kekik</t>
  </si>
  <si>
    <t>Görög oregánó</t>
  </si>
  <si>
    <t>Канела босилек</t>
  </si>
  <si>
    <t>Kanel basilikum</t>
  </si>
  <si>
    <t>Kaneeli basiilik</t>
  </si>
  <si>
    <t>Kaneli basilika</t>
  </si>
  <si>
    <t>Βασιλικός κανέλας</t>
  </si>
  <si>
    <t>Basil cainéil</t>
  </si>
  <si>
    <t>Kanill basil</t>
  </si>
  <si>
    <t>シナモンバジル</t>
  </si>
  <si>
    <t>Bosiljak s cimetom</t>
  </si>
  <si>
    <t>Kanēļa baziliks</t>
  </si>
  <si>
    <t>Cinamoninis bazilikas</t>
  </si>
  <si>
    <t>Ħabaq Kannella</t>
  </si>
  <si>
    <t>Kruiden - Kaneelbasilicum</t>
  </si>
  <si>
    <t>Zioła - Bazylia Cynamonowa</t>
  </si>
  <si>
    <t>Lerburi - Busuioc De Scorțișoară</t>
  </si>
  <si>
    <t>Örter - Kanel Basilika</t>
  </si>
  <si>
    <t>Bazalka škoricová</t>
  </si>
  <si>
    <t>Bazilika s cimetom</t>
  </si>
  <si>
    <t>Skořicová bazalka</t>
  </si>
  <si>
    <t>Tarçınlı fesleğen</t>
  </si>
  <si>
    <t>Fahéjas bazsalikom</t>
  </si>
  <si>
    <t>Kruiden - Echte Rozemarijn</t>
  </si>
  <si>
    <t>Zioła - Prawdziwy Rozmaryn</t>
  </si>
  <si>
    <t>Lerburi - Adevărat Rozmarin</t>
  </si>
  <si>
    <t>Örter - Riktig Rosmarin</t>
  </si>
  <si>
    <t>Punane basiilik</t>
  </si>
  <si>
    <t>Punainen basilika</t>
  </si>
  <si>
    <t>Κόκκινος Βασιλικός</t>
  </si>
  <si>
    <t>Basil dearg</t>
  </si>
  <si>
    <t>Rauð basil</t>
  </si>
  <si>
    <t>レッドバジル</t>
  </si>
  <si>
    <t>Crveni bosiljak</t>
  </si>
  <si>
    <t>Sarkanais baziliks</t>
  </si>
  <si>
    <t>Raudonasis bazilikas</t>
  </si>
  <si>
    <t>Basile Aħmar</t>
  </si>
  <si>
    <t>Kruiden - Rode Basilicum</t>
  </si>
  <si>
    <t>Zioła - Czerwona Bazylia</t>
  </si>
  <si>
    <t>Manjericão vermelho</t>
  </si>
  <si>
    <t>Lerburi - Busuioc Rosu</t>
  </si>
  <si>
    <t>Örter - Röd Basilika</t>
  </si>
  <si>
    <t>Bazalka červená</t>
  </si>
  <si>
    <t>Rdeča bazilika</t>
  </si>
  <si>
    <t xml:space="preserve">Albahaca </t>
  </si>
  <si>
    <t>Červená bazalka</t>
  </si>
  <si>
    <t>Fesleğen</t>
  </si>
  <si>
    <t>Vörös bazsalikom</t>
  </si>
  <si>
    <t>Лайм Босилек</t>
  </si>
  <si>
    <t>Lime basilikum</t>
  </si>
  <si>
    <t>Laim Basiilik</t>
  </si>
  <si>
    <t>Lime Basilika</t>
  </si>
  <si>
    <t>Ασβέστης Βασιλικός</t>
  </si>
  <si>
    <t>Basil aoil</t>
  </si>
  <si>
    <t>レモンバジル</t>
  </si>
  <si>
    <t>Limeta Bosiljak</t>
  </si>
  <si>
    <t>Laima baziliks</t>
  </si>
  <si>
    <t>Laimo bazilikas</t>
  </si>
  <si>
    <t>Ħabaq Ġir</t>
  </si>
  <si>
    <t>Kruiden - Limoen Basilicum</t>
  </si>
  <si>
    <t>Zioła - Bazylia Limonkowa</t>
  </si>
  <si>
    <t>Manjericão limão</t>
  </si>
  <si>
    <t>Lerburi - Busuioc De Tei</t>
  </si>
  <si>
    <t>Örter - Lime Basil</t>
  </si>
  <si>
    <t>Limetková bazalka</t>
  </si>
  <si>
    <t>Limeta bazilika</t>
  </si>
  <si>
    <t>Lime Bazsalikom</t>
  </si>
  <si>
    <t>Истински каперсов храст</t>
  </si>
  <si>
    <t>Ægte kapersbusk</t>
  </si>
  <si>
    <t>Päris kapparipõõsas</t>
  </si>
  <si>
    <t>Aito kaprispensas</t>
  </si>
  <si>
    <t>Πραγματική κάπαρη</t>
  </si>
  <si>
    <t>Fíor caper Bush</t>
  </si>
  <si>
    <t>ケッパー</t>
  </si>
  <si>
    <t>Pravi grm kapara</t>
  </si>
  <si>
    <t>Īsts kaperu krūms</t>
  </si>
  <si>
    <t>Tikras kaparėlių krūmas</t>
  </si>
  <si>
    <t>Arbuxxell tal-kappar reali</t>
  </si>
  <si>
    <t>Kruiden - Echte Kappertjesstruik</t>
  </si>
  <si>
    <t>Ekte kapersbusk</t>
  </si>
  <si>
    <t>Zioła - Prawdziwy Krzew Kaparowy</t>
  </si>
  <si>
    <t>Alcaparras reais</t>
  </si>
  <si>
    <t>Lerburi - Tufă De Căprioară</t>
  </si>
  <si>
    <t>Örter - Riktig Kaprisbuske</t>
  </si>
  <si>
    <t>Skutočný kaparový krík</t>
  </si>
  <si>
    <t>Pravi grm kaparja</t>
  </si>
  <si>
    <t>Skutečný keř kapary</t>
  </si>
  <si>
    <t>Gerçek kapari çalısı</t>
  </si>
  <si>
    <t>Igazi kapribogyó</t>
  </si>
  <si>
    <t>мексиканска чиа</t>
  </si>
  <si>
    <t>Mexicansk chia</t>
  </si>
  <si>
    <t>Mehhiko chia</t>
  </si>
  <si>
    <t>Meksikon chia</t>
  </si>
  <si>
    <t>Μεξικάνικη chia</t>
  </si>
  <si>
    <t>Chia Mheicsiceo</t>
  </si>
  <si>
    <t>Mexíkóskur chia</t>
  </si>
  <si>
    <t>チア</t>
  </si>
  <si>
    <t>Meksička chia</t>
  </si>
  <si>
    <t>Meksikāņu čia</t>
  </si>
  <si>
    <t>Meksikos chia</t>
  </si>
  <si>
    <t>Chia Messikana</t>
  </si>
  <si>
    <t>Kruiden - Mexicaanse Chia</t>
  </si>
  <si>
    <t>Meksikansk chia</t>
  </si>
  <si>
    <t>Zioła - Meksykańska Chia</t>
  </si>
  <si>
    <t>Chia mexicana</t>
  </si>
  <si>
    <t>Lerburi - Chia Mexicană</t>
  </si>
  <si>
    <t>Örter - Mexikansk Chia</t>
  </si>
  <si>
    <t>Mexická chia</t>
  </si>
  <si>
    <t>Mehiški chia</t>
  </si>
  <si>
    <t>Meksikalı chia</t>
  </si>
  <si>
    <t>Mexikói chia</t>
  </si>
  <si>
    <t>Kruiden - Echte Tijm</t>
  </si>
  <si>
    <t>Zioła - Prawdziwy Tymianek</t>
  </si>
  <si>
    <t>Lerburi - Cimbru Adevărat</t>
  </si>
  <si>
    <t>Örter - Riktig Timjan</t>
  </si>
  <si>
    <t xml:space="preserve">Tomillo </t>
  </si>
  <si>
    <t>Мексикански монетен двор Нана</t>
  </si>
  <si>
    <t>Mexicansk Nana Mint</t>
  </si>
  <si>
    <t>Mehhiko Nana Mint</t>
  </si>
  <si>
    <t>Meksikolainen Nana Mint</t>
  </si>
  <si>
    <t>Μεξικάνικη Nana Mint</t>
  </si>
  <si>
    <t>Miontas Nana Mheicsiceo</t>
  </si>
  <si>
    <t>Mexíkósk Nana Mint</t>
  </si>
  <si>
    <t>メキシコのナナミント</t>
  </si>
  <si>
    <t>Meksička kovnica Nana</t>
  </si>
  <si>
    <t>Meksikāņu Nana Mint</t>
  </si>
  <si>
    <t>Meksikos Nana Mint</t>
  </si>
  <si>
    <t>Messikani Nana Mint</t>
  </si>
  <si>
    <t>Kruiden - Mexicaanse Nana Mint</t>
  </si>
  <si>
    <t>Meksikansk Nana Mint</t>
  </si>
  <si>
    <t>Zioła - Mexican Nana Mint</t>
  </si>
  <si>
    <t>Nana Menta Mexicana</t>
  </si>
  <si>
    <t>Lerburi - Monetărie Mexicană</t>
  </si>
  <si>
    <t>Örter - Mexikansk Nana Mynta</t>
  </si>
  <si>
    <t>Mexická mäta Nana</t>
  </si>
  <si>
    <t>Mehiška kovnica Nana</t>
  </si>
  <si>
    <t>Mexická máta Nana</t>
  </si>
  <si>
    <t>Meksika Nane Nane</t>
  </si>
  <si>
    <t>Mexikói Nana Mint</t>
  </si>
  <si>
    <t>истински пипер</t>
  </si>
  <si>
    <t>Rigtig peber</t>
  </si>
  <si>
    <t>Tõeline pipar</t>
  </si>
  <si>
    <t>Oikea pippuri</t>
  </si>
  <si>
    <t>αληθινό πιπέρι</t>
  </si>
  <si>
    <t>Piobar fíor</t>
  </si>
  <si>
    <t>Alvöru pipar</t>
  </si>
  <si>
    <t>コショウ植物</t>
  </si>
  <si>
    <t>Pravi papar</t>
  </si>
  <si>
    <t>Īstie pipari</t>
  </si>
  <si>
    <t>Tikri pipirai</t>
  </si>
  <si>
    <t>Bżar reali</t>
  </si>
  <si>
    <t>Kruiden - Echte Peper</t>
  </si>
  <si>
    <t>Ekte pepper</t>
  </si>
  <si>
    <t>Zioła - Prawdziwy Pieprz</t>
  </si>
  <si>
    <t>Pimenta de verdade</t>
  </si>
  <si>
    <t>Lerburi - Piper Adevărat</t>
  </si>
  <si>
    <t>Örter - Riktig Peppar</t>
  </si>
  <si>
    <t>Skutočné korenie</t>
  </si>
  <si>
    <t>Pravi poper</t>
  </si>
  <si>
    <t>Skutečný pepř</t>
  </si>
  <si>
    <t>Gerçek biber</t>
  </si>
  <si>
    <t>Igazi bors</t>
  </si>
  <si>
    <t>планински поляни</t>
  </si>
  <si>
    <t>Bjergenge</t>
  </si>
  <si>
    <t>Mäginiidud</t>
  </si>
  <si>
    <t>Vuoristoniityt</t>
  </si>
  <si>
    <t>ορεινά λιβάδια</t>
  </si>
  <si>
    <t>Móinéir sléibhe</t>
  </si>
  <si>
    <t>Fjallaengi</t>
  </si>
  <si>
    <t>草地植物</t>
  </si>
  <si>
    <t>Planinske livade</t>
  </si>
  <si>
    <t>Kalnu pļavas</t>
  </si>
  <si>
    <t>Kalnų pievos</t>
  </si>
  <si>
    <t>Mergħat tal-muntanji</t>
  </si>
  <si>
    <t>Wilde bloemen: bergweiden</t>
  </si>
  <si>
    <t>Fjellenger</t>
  </si>
  <si>
    <t>Polne Kwiaty - Górskie Łąki</t>
  </si>
  <si>
    <t>Prados de montanha</t>
  </si>
  <si>
    <t>Flori Sălbatice - Pajiști Montane</t>
  </si>
  <si>
    <t>Vildblommor - Fjällängar</t>
  </si>
  <si>
    <t>Horské lúky</t>
  </si>
  <si>
    <t>Planinski travniki</t>
  </si>
  <si>
    <t>Horské louky</t>
  </si>
  <si>
    <t>Dağ çayırları</t>
  </si>
  <si>
    <t>Hegyi rétek</t>
  </si>
  <si>
    <t>птичи мечти</t>
  </si>
  <si>
    <t>Linnu unenäod</t>
  </si>
  <si>
    <t>Linnun unelmia</t>
  </si>
  <si>
    <t>όνειρα πουλιών</t>
  </si>
  <si>
    <t>Aisling éan</t>
  </si>
  <si>
    <t>Fugladrauma</t>
  </si>
  <si>
    <t>バードラバーミックス</t>
  </si>
  <si>
    <t>Ptičji snovi</t>
  </si>
  <si>
    <t>Putnu sapņi</t>
  </si>
  <si>
    <t>Paukščių svajonės</t>
  </si>
  <si>
    <t>Ħolm għasafar</t>
  </si>
  <si>
    <t>Wilde bloemen: vogeldromen</t>
  </si>
  <si>
    <t>Fugledrømmer</t>
  </si>
  <si>
    <t>Polne Kwiaty - Ptasie Sny</t>
  </si>
  <si>
    <t>Sonhos de pássaros</t>
  </si>
  <si>
    <t>Flori Sălbatice - Visele Păsărilor</t>
  </si>
  <si>
    <t>Vildblommor - Fågeldrömmar</t>
  </si>
  <si>
    <t>Vtáčie sny</t>
  </si>
  <si>
    <t>Ptičje sanje</t>
  </si>
  <si>
    <t>Ptačí sny</t>
  </si>
  <si>
    <t>Kuş rüyaları</t>
  </si>
  <si>
    <t>Madár álmai</t>
  </si>
  <si>
    <t>рай за насекоми</t>
  </si>
  <si>
    <t>Putukate paradiis</t>
  </si>
  <si>
    <t>Hyönteisten paratiisi</t>
  </si>
  <si>
    <t>παράδεισος των εντόμων</t>
  </si>
  <si>
    <t>Paradise feithidí</t>
  </si>
  <si>
    <t>Skordýra paradís</t>
  </si>
  <si>
    <t>役に立つ昆虫のためのミックス</t>
  </si>
  <si>
    <t>Raj za kukce</t>
  </si>
  <si>
    <t>Kukaiņu paradīze</t>
  </si>
  <si>
    <t>Vabzdžių rojus</t>
  </si>
  <si>
    <t>Ġenna tal-insetti</t>
  </si>
  <si>
    <t>Wilde bloemen: insectenparadijs</t>
  </si>
  <si>
    <t>Polne Kwiaty - Raj Dla Owadów</t>
  </si>
  <si>
    <t>Paraíso dos insetos</t>
  </si>
  <si>
    <t>Flori Sălbatice - Paradisul Insectelor</t>
  </si>
  <si>
    <t>Vildblommor - Insektparadis</t>
  </si>
  <si>
    <t>Hmyzím rajom</t>
  </si>
  <si>
    <t>Raj za žuželke</t>
  </si>
  <si>
    <t>Hmyzí ráj</t>
  </si>
  <si>
    <t>Böcek cenneti</t>
  </si>
  <si>
    <t>Rovarparadicsom</t>
  </si>
  <si>
    <t>Рязани цветя поляна</t>
  </si>
  <si>
    <t>Afskårne blomster eng</t>
  </si>
  <si>
    <t>Lõikelillede heinamaa</t>
  </si>
  <si>
    <t>Leikkokukat niitty</t>
  </si>
  <si>
    <t>Λιβάδι με κομμένα λουλούδια</t>
  </si>
  <si>
    <t>Gearr móinéir bláthanna</t>
  </si>
  <si>
    <t>Afskorin blóm tún</t>
  </si>
  <si>
    <t>切り花ミックス</t>
  </si>
  <si>
    <t>Rezano cvijeće livada</t>
  </si>
  <si>
    <t>Grieztu ziedu pļava</t>
  </si>
  <si>
    <t>Skintos gėlės pieva</t>
  </si>
  <si>
    <t>Fjuri maqtugħa meadow</t>
  </si>
  <si>
    <t>Wilde bloemen: snijbloemenweide</t>
  </si>
  <si>
    <t>Avskårne blomster eng</t>
  </si>
  <si>
    <t>Polne Kwiaty - Cięte Kwiaty Łąkowe</t>
  </si>
  <si>
    <t>Prado de flores cortadas</t>
  </si>
  <si>
    <t>Flori Sălbatice - Flori Tăiate Pajiște</t>
  </si>
  <si>
    <t>Vildblommor - Klipp Blommor Äng</t>
  </si>
  <si>
    <t>Rezané kvety lúka</t>
  </si>
  <si>
    <t>Travniško rezano cvetje</t>
  </si>
  <si>
    <t>Řezané květiny louka</t>
  </si>
  <si>
    <t>Kesme çiçekler çayır</t>
  </si>
  <si>
    <t>Vágott virágok rét</t>
  </si>
  <si>
    <t>забавление за деца</t>
  </si>
  <si>
    <t>Sjov for børn</t>
  </si>
  <si>
    <t>Laste lõbus</t>
  </si>
  <si>
    <t>Lasten hauskaa</t>
  </si>
  <si>
    <t>παιδική διασκέδαση</t>
  </si>
  <si>
    <t>Spraoi páistí</t>
  </si>
  <si>
    <t>Krakka gaman</t>
  </si>
  <si>
    <t>手入れが簡単な子供用ミックス</t>
  </si>
  <si>
    <t>Dječja zabava</t>
  </si>
  <si>
    <t>Bērniem jautri</t>
  </si>
  <si>
    <t>Vaikams smagu</t>
  </si>
  <si>
    <t>Gost għat-tfal</t>
  </si>
  <si>
    <t>Wilde bloemen: leuk voor kinderen</t>
  </si>
  <si>
    <t>Moro for barn</t>
  </si>
  <si>
    <t>Polne Kwiaty - Zabawa Dla Dzieci</t>
  </si>
  <si>
    <t>Diversão para crianças</t>
  </si>
  <si>
    <t>Flori Sălbatice - Distracție Pentru Copii</t>
  </si>
  <si>
    <t>Vildblommor - Barn Kul</t>
  </si>
  <si>
    <t>Detská zábava</t>
  </si>
  <si>
    <t>Zabava za otroke</t>
  </si>
  <si>
    <t>Dětská zábava</t>
  </si>
  <si>
    <t>Çocuklar eğlence</t>
  </si>
  <si>
    <t>Gyerekek szórakozás</t>
  </si>
  <si>
    <t>Ядливи цветя</t>
  </si>
  <si>
    <t>Spiselige blomster</t>
  </si>
  <si>
    <t>Söödavad lilled</t>
  </si>
  <si>
    <t>Syötävät kukat</t>
  </si>
  <si>
    <t>Βρώσιμα λουλούδια</t>
  </si>
  <si>
    <t>Bláthanna inite</t>
  </si>
  <si>
    <t>Ætandi blóm</t>
  </si>
  <si>
    <t>食用フラワーミックス</t>
  </si>
  <si>
    <t>Jestivo cvijeće</t>
  </si>
  <si>
    <t>Ēdami ziedi</t>
  </si>
  <si>
    <t>Valgomos gėlės</t>
  </si>
  <si>
    <t>Fjuri li jittieklu</t>
  </si>
  <si>
    <t>Wilde bloemen: eetbare bloemen</t>
  </si>
  <si>
    <t>Polne Kwiaty - Jadalne Kwiaty</t>
  </si>
  <si>
    <t>Flores comestíveis</t>
  </si>
  <si>
    <t>Flori Sălbatice - Flori Comestibile</t>
  </si>
  <si>
    <t>Vildblommor - Ätbara Blommor</t>
  </si>
  <si>
    <t>Jedlé kvety</t>
  </si>
  <si>
    <t>Užitne rože</t>
  </si>
  <si>
    <t>Jedlé květiny</t>
  </si>
  <si>
    <t>Yenilebilir çiçekler</t>
  </si>
  <si>
    <t>Ehető virágok</t>
  </si>
  <si>
    <t>Примамливи аромати</t>
  </si>
  <si>
    <t>Forførende dufte</t>
  </si>
  <si>
    <t>Meeldivad lõhnad</t>
  </si>
  <si>
    <t>Houkuttelevat tuoksut</t>
  </si>
  <si>
    <t>Συναρπαστικές μυρωδιές</t>
  </si>
  <si>
    <t>Boladh beguiling</t>
  </si>
  <si>
    <t>Töfrandi lykt</t>
  </si>
  <si>
    <t>フレグランスミックス</t>
  </si>
  <si>
    <t>Zamamni mirisi</t>
  </si>
  <si>
    <t>Valdzinošas smaržas</t>
  </si>
  <si>
    <t>Įspūdingi kvapai</t>
  </si>
  <si>
    <t>Irwejjaħ beguiling</t>
  </si>
  <si>
    <t>Wilde bloemen: verleidelijke geuren</t>
  </si>
  <si>
    <t>Forvirrende dufter</t>
  </si>
  <si>
    <t>Polne Kwiaty - Urzekające Zapachy</t>
  </si>
  <si>
    <t>Aromas sedutores</t>
  </si>
  <si>
    <t>Flori Sălbatice - Mirosuri Strâmtoare</t>
  </si>
  <si>
    <t>Vildblommor - Bedrägliga Dofter</t>
  </si>
  <si>
    <t>Očarujúce vône</t>
  </si>
  <si>
    <t>Zapeljive dišave</t>
  </si>
  <si>
    <t>Okouzlující vůně</t>
  </si>
  <si>
    <t>Baştan çıkarıcı kokular</t>
  </si>
  <si>
    <t>Lenyűgöző illatok</t>
  </si>
  <si>
    <t>Големи градински джуджета</t>
  </si>
  <si>
    <t>Store havenisser</t>
  </si>
  <si>
    <t>Suured aiapäkapikud</t>
  </si>
  <si>
    <t>Suuret puutarhatontut</t>
  </si>
  <si>
    <t>Μεγάλοι καλικάντζαροι κήπου</t>
  </si>
  <si>
    <t>Gnothaí móra gairdín</t>
  </si>
  <si>
    <t>Stórir garðdvergar</t>
  </si>
  <si>
    <t>大地を守る精霊ノームのミックス　－　トール</t>
  </si>
  <si>
    <t>Veliki vrtni patuljci</t>
  </si>
  <si>
    <t>Lielie dārza rūķi</t>
  </si>
  <si>
    <t>Dideli sodo nykštukai</t>
  </si>
  <si>
    <t>Gnomes kbar tal-ġnien</t>
  </si>
  <si>
    <t>Wilde bloemen: Grote tuinkabouters</t>
  </si>
  <si>
    <t>Store hagenisser</t>
  </si>
  <si>
    <t>Polne Kwiaty - Duże Krasnale Ogrodowe</t>
  </si>
  <si>
    <t>Grandes gnomos de jardim</t>
  </si>
  <si>
    <t>Flori Sălbatice - Gnomi Mari De Grădină</t>
  </si>
  <si>
    <t>Vildblommor - Stora Trädgårdsnisser</t>
  </si>
  <si>
    <t>Veľkí záhradní trpaslíci</t>
  </si>
  <si>
    <t>Veliki vrtni palčki</t>
  </si>
  <si>
    <t>Velcí zahradní trpaslíci</t>
  </si>
  <si>
    <t>Büyük bahçe cüceleri</t>
  </si>
  <si>
    <t>Nagy kerti törpék</t>
  </si>
  <si>
    <t>Вилна градина</t>
  </si>
  <si>
    <t>Sommerhushave</t>
  </si>
  <si>
    <t>Suvila aed</t>
  </si>
  <si>
    <t>Mökin puutarha</t>
  </si>
  <si>
    <t>Κήπος εξοχικής κατοικίας</t>
  </si>
  <si>
    <t>Gairdín teachín</t>
  </si>
  <si>
    <t>Sumarhúsagarður</t>
  </si>
  <si>
    <t>コテージガーデン</t>
  </si>
  <si>
    <t>Vrt vikendice</t>
  </si>
  <si>
    <t>Kotedžas dārzs</t>
  </si>
  <si>
    <t>Kotedžo sodas</t>
  </si>
  <si>
    <t>Ġnien tal-kottage</t>
  </si>
  <si>
    <t>Wilde bloemen: Cottage Garden</t>
  </si>
  <si>
    <t>Hyttehage</t>
  </si>
  <si>
    <t>Polne Kwiaty - Ogród Wiejski</t>
  </si>
  <si>
    <t>Jardim da casa de campo</t>
  </si>
  <si>
    <t>Flori Sălbatice - Grădină Cabană</t>
  </si>
  <si>
    <t>Vildblommor - Stuga Trädgård</t>
  </si>
  <si>
    <t>Záhrada chaty</t>
  </si>
  <si>
    <t>Koča vrt</t>
  </si>
  <si>
    <t>Zahrada chaty</t>
  </si>
  <si>
    <t>Yazlık bahçe</t>
  </si>
  <si>
    <t>Víkendház kertje</t>
  </si>
  <si>
    <t>Малки градински джуджета</t>
  </si>
  <si>
    <t>Små havenisser</t>
  </si>
  <si>
    <t>Väikesed aiapäkapikud</t>
  </si>
  <si>
    <t>Pienet puutarhatontut</t>
  </si>
  <si>
    <t>Μικροί καλικάντζαροι κήπου</t>
  </si>
  <si>
    <t>Gnothaí gairdíní beaga</t>
  </si>
  <si>
    <t>Litlir garðdvergar</t>
  </si>
  <si>
    <t>大地を守る精霊ノームのミックス　－　ショート</t>
  </si>
  <si>
    <t>Mali vrtni patuljci</t>
  </si>
  <si>
    <t>Mazie dārza rūķi</t>
  </si>
  <si>
    <t>Maži sodo nykštukai</t>
  </si>
  <si>
    <t>Gnomes żgħar tal-ġnien</t>
  </si>
  <si>
    <t>Wilde bloemen: kleine tuinkabouters</t>
  </si>
  <si>
    <t>Små hagenisser</t>
  </si>
  <si>
    <t>Polne Kwiaty - Małe Krasnale Ogrodowe</t>
  </si>
  <si>
    <t>Pequenos gnomos de jardim</t>
  </si>
  <si>
    <t>Flori Sălbatice - Micii Gnomi De Grădină</t>
  </si>
  <si>
    <t>Vildblommor - Små Trädgårdstomar</t>
  </si>
  <si>
    <t>Malí záhradní trpaslíci</t>
  </si>
  <si>
    <t>Majhni vrtni palčki</t>
  </si>
  <si>
    <t>Malí zahradní trpaslíci</t>
  </si>
  <si>
    <t>Küçük bahçe cüceleri</t>
  </si>
  <si>
    <t>Kis kerti törpék</t>
  </si>
  <si>
    <t>мечтите на голфърите</t>
  </si>
  <si>
    <t>Golfspilleres drømme</t>
  </si>
  <si>
    <t>Golfimängijate unistused</t>
  </si>
  <si>
    <t>Golfaajien unelmia</t>
  </si>
  <si>
    <t>όνειρα παικτών γκολφ</t>
  </si>
  <si>
    <t>Aisling galfairí</t>
  </si>
  <si>
    <t>Drauma kylfinga</t>
  </si>
  <si>
    <t>ゴルファーズ・ドリームミックス</t>
  </si>
  <si>
    <t>Snovi golfera</t>
  </si>
  <si>
    <t>Golfa spēlētāju sapņi</t>
  </si>
  <si>
    <t>Golfo žaidėjų svajonės</t>
  </si>
  <si>
    <t>Golfers ħolm</t>
  </si>
  <si>
    <t>Wilde bloemen: dromen van golfers</t>
  </si>
  <si>
    <t>Golfspillere drømmer</t>
  </si>
  <si>
    <t>Polne Kwiaty - Marzenia Golfistów</t>
  </si>
  <si>
    <t>Sonhos de jogadores de golfe</t>
  </si>
  <si>
    <t>Flori Sălbatice - Jucătorii De Golf Visează</t>
  </si>
  <si>
    <t>Vildblommor - Golfare Drömmar</t>
  </si>
  <si>
    <t>Golfové sny</t>
  </si>
  <si>
    <t>Sanje golfistov</t>
  </si>
  <si>
    <t>Golfçü rüyaları</t>
  </si>
  <si>
    <t>Golfozók álmai</t>
  </si>
  <si>
    <t>сенчести растения</t>
  </si>
  <si>
    <t>Skygge planter</t>
  </si>
  <si>
    <t>Varjutaimed</t>
  </si>
  <si>
    <t>Varjossa olevat kasvit</t>
  </si>
  <si>
    <t>σκιά φυτών</t>
  </si>
  <si>
    <t>Plandaí scáth</t>
  </si>
  <si>
    <t>Skugga plöntur</t>
  </si>
  <si>
    <t>シェードミックス</t>
  </si>
  <si>
    <t>Biljke za sjenu</t>
  </si>
  <si>
    <t>Ēnā augi</t>
  </si>
  <si>
    <t>Šešėlių augalai</t>
  </si>
  <si>
    <t>Pjanti tad-dell</t>
  </si>
  <si>
    <t>Wilde bloemen: schaduwplanten</t>
  </si>
  <si>
    <t>Polne Kwiaty - Rośliny Cieniujące</t>
  </si>
  <si>
    <t>Plantas de sombra</t>
  </si>
  <si>
    <t>Flori Sălbatice - Plante De Umbră</t>
  </si>
  <si>
    <t>Vildblommor - Skugga Växter</t>
  </si>
  <si>
    <t>Tieňové rastliny</t>
  </si>
  <si>
    <t>Senčne rastline</t>
  </si>
  <si>
    <t>Stínící rostliny</t>
  </si>
  <si>
    <t>Gölge bitkileri</t>
  </si>
  <si>
    <t>Árnyékos növények</t>
  </si>
  <si>
    <t>слънчеви бани</t>
  </si>
  <si>
    <t>Solbadere</t>
  </si>
  <si>
    <t>Päevitajad</t>
  </si>
  <si>
    <t>Auringonottajia</t>
  </si>
  <si>
    <t>ηλιόλουστες</t>
  </si>
  <si>
    <t>Grianghortha</t>
  </si>
  <si>
    <t>Sólbaðsfólk</t>
  </si>
  <si>
    <t>日向ぼっこミックス</t>
  </si>
  <si>
    <t>Ljubitelji sunčanja</t>
  </si>
  <si>
    <t>Sauļotāji</t>
  </si>
  <si>
    <t>Saulės vonių</t>
  </si>
  <si>
    <t>Dawk li jgħumu x-xemx</t>
  </si>
  <si>
    <t>Wilde bloemen: zonnebaders</t>
  </si>
  <si>
    <t>Polne Kwiaty - Plażowicze</t>
  </si>
  <si>
    <t>Banhistas</t>
  </si>
  <si>
    <t>Flori Sălbatice - Adorator De Soare</t>
  </si>
  <si>
    <t>Vildblommor - Soltillbedjare</t>
  </si>
  <si>
    <t>Opaľujúcich sa</t>
  </si>
  <si>
    <t>Sončniki</t>
  </si>
  <si>
    <t>Opalující se</t>
  </si>
  <si>
    <t>Güneşlenenler</t>
  </si>
  <si>
    <t>Napozók</t>
  </si>
  <si>
    <t>поляна с пеперуди</t>
  </si>
  <si>
    <t>Sommerfugle eng</t>
  </si>
  <si>
    <t>Liblika heinamaa</t>
  </si>
  <si>
    <t>Perhonen niitty</t>
  </si>
  <si>
    <t>λιβάδι πεταλούδων</t>
  </si>
  <si>
    <t>Móinéir féileacán</t>
  </si>
  <si>
    <t>Fiðrilda tún</t>
  </si>
  <si>
    <t>バード＆バタフライミックス</t>
  </si>
  <si>
    <t>Livada leptira</t>
  </si>
  <si>
    <t>Tauriņu pļava</t>
  </si>
  <si>
    <t>Drugelių pieva</t>
  </si>
  <si>
    <t>Mergħa tal-farfett</t>
  </si>
  <si>
    <t>Wilde bloemen: vlinderweide</t>
  </si>
  <si>
    <t>Sommerfugleng</t>
  </si>
  <si>
    <t>Polne Kwiaty - Motylkowa Łąka</t>
  </si>
  <si>
    <t>Prado borboleta</t>
  </si>
  <si>
    <t>Flori Sălbatice - Pajiște Fluture</t>
  </si>
  <si>
    <t>Vildblommor - Fjäriläng</t>
  </si>
  <si>
    <t>Motýľová lúka</t>
  </si>
  <si>
    <t>Travnik metuljev</t>
  </si>
  <si>
    <t>Motýlí louka</t>
  </si>
  <si>
    <t>Kelebek çayır</t>
  </si>
  <si>
    <t>Lepke rét</t>
  </si>
  <si>
    <r>
      <t xml:space="preserve">Garden to go - </t>
    </r>
    <r>
      <rPr>
        <b/>
        <sz val="11"/>
        <color rgb="FFFF0000"/>
        <rFont val="Arial"/>
        <family val="2"/>
        <charset val="1"/>
      </rPr>
      <t>Mini</t>
    </r>
  </si>
  <si>
    <r>
      <t xml:space="preserve">Garden to go - </t>
    </r>
    <r>
      <rPr>
        <b/>
        <sz val="11"/>
        <color rgb="FFFF0000"/>
        <rFont val="Arial"/>
        <family val="2"/>
        <charset val="1"/>
      </rPr>
      <t>Lite</t>
    </r>
  </si>
  <si>
    <t>Themes Unit = Packing Unit   ---&gt;</t>
  </si>
  <si>
    <t>Organic - Chili – Sigaretta di Bergamo</t>
  </si>
  <si>
    <t>Organic - Chili - Piccante Cilieglia</t>
  </si>
  <si>
    <t>BIO - Chili – Sigaretta di Bergame</t>
  </si>
  <si>
    <t>BIO - Piment - Piccante Cilieglia</t>
  </si>
  <si>
    <t>BIO - Peperoncino – Sigaretta di Bergamo</t>
  </si>
  <si>
    <t>BIO - Peperoncino - Piccante Cilieglia</t>
  </si>
  <si>
    <t>Påfuglebusk / Barbados' stolthed</t>
  </si>
  <si>
    <t>Paabulind Bush / Barbadose uhkus</t>
  </si>
  <si>
    <t>Riikinkukon pensas / Barbadoksen ylpeys</t>
  </si>
  <si>
    <t>Bush Péacóg / Bród na Barbadós</t>
  </si>
  <si>
    <t>Páfuglarunn / Stolt Barbados</t>
  </si>
  <si>
    <t>Påfuglbusk / Barbados stolthet</t>
  </si>
  <si>
    <t>Arbusto de pavão / Orgulho de Barbados</t>
  </si>
  <si>
    <t>Páví ker / Hrdosť Barbadosu</t>
  </si>
  <si>
    <t>Pavov grm / Ponos Barbadosa</t>
  </si>
  <si>
    <t>Paví keř / Pýcha Barbadosu</t>
  </si>
  <si>
    <t>Δέντρο αρωμάτων / Ylang Ylang</t>
  </si>
  <si>
    <t xml:space="preserve">Nelumbo nucifera </t>
  </si>
  <si>
    <t>БИО - Домат - Принчипе Боргезе</t>
  </si>
  <si>
    <t>BIO - Tomat - Principe Borghese</t>
  </si>
  <si>
    <t>ORGAANILINE – Tomat – Principe Borghese</t>
  </si>
  <si>
    <t>BIOLOĢISKI - Tomāti - Principe Borghese</t>
  </si>
  <si>
    <t>БИО - Домат - бернска роза</t>
  </si>
  <si>
    <t>BIO - Tomat - Bernerose</t>
  </si>
  <si>
    <t>ORGAANILINE – Tomat – Berni roos</t>
  </si>
  <si>
    <t>ORGÁNACHA - Trátaí - Berner Rose</t>
  </si>
  <si>
    <t>БИО - Домат - черна череша</t>
  </si>
  <si>
    <t>BIO - Tomat - sort kirsebær</t>
  </si>
  <si>
    <t>ORGAANILINE – tomat – must kirss</t>
  </si>
  <si>
    <t>LUOMU - Tomaatti - Black Cherry</t>
  </si>
  <si>
    <t>БИО - Домат - Златна кралица</t>
  </si>
  <si>
    <t>BIO - Tomat - Golden Queen</t>
  </si>
  <si>
    <t>ORGAANILINE – Tomat – Golden Queen</t>
  </si>
  <si>
    <t>LUOMU - Tomaatti - Golden Queen</t>
  </si>
  <si>
    <t>БИО - Домат - Зелена Зебра</t>
  </si>
  <si>
    <t>BIO - Tomat - Grøn Zebra</t>
  </si>
  <si>
    <t>ORGAANILINE – Tomat – Roheline Sebra</t>
  </si>
  <si>
    <t>LUOMU - Tomaatti - Vihreä seepra</t>
  </si>
  <si>
    <t>БИО - Домат - Rouge de Marmande</t>
  </si>
  <si>
    <t>BIO - Tomat - Rouge de Marmande</t>
  </si>
  <si>
    <t>ORGAANILINE – Tomat – Rouge de Marmande</t>
  </si>
  <si>
    <t>BIOLOĢISKI - Tomāti - Rouge de Marmande</t>
  </si>
  <si>
    <t>БИО - Домат - Матина</t>
  </si>
  <si>
    <t>BIO - Tomat - Matina</t>
  </si>
  <si>
    <t>ORGAANILINE - Tomat - Matina</t>
  </si>
  <si>
    <t>БИО - Домат - волско сърце</t>
  </si>
  <si>
    <t>BIO - Tomat - oksehjerte</t>
  </si>
  <si>
    <t>ORGAANILINE - tomat - härja süda</t>
  </si>
  <si>
    <t>LUOMU - tomaatti - härän sydän</t>
  </si>
  <si>
    <t>BIOLOĢISKI - tomāts - vērša sirds</t>
  </si>
  <si>
    <t>БИО - Домат - Сен Пиер</t>
  </si>
  <si>
    <t>BIO - Tomat - Saint Pierre</t>
  </si>
  <si>
    <t>ORGAANILINE – Tomat – Saint Pierre</t>
  </si>
  <si>
    <t>БИО - Домат - Сан Марцано</t>
  </si>
  <si>
    <t>BIO - Tomat - San Marzano</t>
  </si>
  <si>
    <t>ORGAANILINE – Tomat – San Marzano</t>
  </si>
  <si>
    <t>БИО - Домат - Жълта подводница</t>
  </si>
  <si>
    <t>BIO - Tomat - Gul ubåd</t>
  </si>
  <si>
    <t>LUOMU - Tomaatti - Keltainen sukellusvene</t>
  </si>
  <si>
    <t>БИО - Домат - Рома</t>
  </si>
  <si>
    <t>BIO - Tomat - Roma</t>
  </si>
  <si>
    <t>ORGAANILINE – Tomat – Roma</t>
  </si>
  <si>
    <t>БИО - Артишок - Императорска звезда</t>
  </si>
  <si>
    <t>BIO - Artiskok - Imperial Star</t>
  </si>
  <si>
    <t>ORGAANILINE - artišokk - Imperial Star</t>
  </si>
  <si>
    <t>LUOMU - Artisokka - Imperial Star</t>
  </si>
  <si>
    <t>БИО - Патладжан - черна красавица</t>
  </si>
  <si>
    <t>BIO - Aubergine - Sort skønhed</t>
  </si>
  <si>
    <t>ORGAANILINE – Baklažaan – Black Beauty</t>
  </si>
  <si>
    <t>LUOMU - Munakoiso - Black Beauty</t>
  </si>
  <si>
    <t>БИО - Патладжан — дълго лилаво</t>
  </si>
  <si>
    <t>BIO - Aubergine - lang lilla</t>
  </si>
  <si>
    <t>ORGAANILINE – baklažaan – pikk lilla</t>
  </si>
  <si>
    <t>LUOMU - Munakoiso - Pitkä violetti</t>
  </si>
  <si>
    <t>БИО - Цвекло - Киоджа</t>
  </si>
  <si>
    <t>BIO - Rødbeder - Chioggia</t>
  </si>
  <si>
    <t>ORGAANILINE – punapeet – Chioggia</t>
  </si>
  <si>
    <t>БИО - Златно цвекло</t>
  </si>
  <si>
    <t>BIO - Guldbede</t>
  </si>
  <si>
    <t>ORGAANILINE – Kuldpeet</t>
  </si>
  <si>
    <t>БИО - Цвекло - Detroit Globe</t>
  </si>
  <si>
    <t>BIO - Rødbeder - Detroit Globe</t>
  </si>
  <si>
    <t>ORGAANILINE – punapeet – Detroit Globe</t>
  </si>
  <si>
    <t>LUOMU - Punajuuri - Detroit Globe</t>
  </si>
  <si>
    <t>БИО - Краставица — Маркетмор</t>
  </si>
  <si>
    <t>BIO - Agurk - Marketmore</t>
  </si>
  <si>
    <t>ORGAANILINE – kurk – Marketmore</t>
  </si>
  <si>
    <t>БИО - Краставица - предпланинско грозде</t>
  </si>
  <si>
    <t>BIO - Agurk - drue ved foden</t>
  </si>
  <si>
    <t>ORGAANILINE - kurk - jalamil olev viinamari</t>
  </si>
  <si>
    <t>LUOMU - kurkku - juurella oleva rypäle</t>
  </si>
  <si>
    <t>BIOLOĢISKI - gurķis - pakājes vīnoga</t>
  </si>
  <si>
    <t>БИО - Спанак - зимен гигант</t>
  </si>
  <si>
    <t>BIO - Spinat - vinterkæmpe</t>
  </si>
  <si>
    <t>ORGAANILINE – Spinat – Talvehiiglane</t>
  </si>
  <si>
    <t>БИО - Спанак - Матадор</t>
  </si>
  <si>
    <t>BIO - Spinat - matador</t>
  </si>
  <si>
    <t>ORGAANILINE – Spinat – Matador</t>
  </si>
  <si>
    <t>ORGÁNACHA - Spionáiste - Matador</t>
  </si>
  <si>
    <t>БИО - Репички - черешови камбанки</t>
  </si>
  <si>
    <t>BIO - Radiser - Kirsebærklokker</t>
  </si>
  <si>
    <t>ORGAANILINE - Redis - Cherry Bell</t>
  </si>
  <si>
    <t>БИО - Репички - френска закуска</t>
  </si>
  <si>
    <t>BIO - Radiser - Fransk morgenmad</t>
  </si>
  <si>
    <t>ORGAANILINE – Redis – Prantsuse hommikusöök</t>
  </si>
  <si>
    <t>БИО - Репички - висулки</t>
  </si>
  <si>
    <t>BIO - Radiser - istapper</t>
  </si>
  <si>
    <t>ORGAANILINE – redis - jääpurikad</t>
  </si>
  <si>
    <t>ΒΙΟΛΟΓΙΚΟ - ραπανάκια - παγάκια</t>
  </si>
  <si>
    <t>ORGÁNACHA - raidisí - icicles</t>
  </si>
  <si>
    <t>ORGANSKI - rotkvice - ledenice</t>
  </si>
  <si>
    <t>BIOLOĢISKI - redīsi - lāstekas</t>
  </si>
  <si>
    <t>EKOLOGIŠKI - ridikai - varvekliai</t>
  </si>
  <si>
    <t>ORGANIĊI - ravanell - silġ</t>
  </si>
  <si>
    <t>ØKOLOGISK - reddiker - istapper</t>
  </si>
  <si>
    <t>ORGANİK - turp - buz sarkıtları</t>
  </si>
  <si>
    <t>БИО - Чушки - Калифорнийско чудо - Червени</t>
  </si>
  <si>
    <t>BIO - Peppers - California Wonder - Rød</t>
  </si>
  <si>
    <t>LUOMU - paprika - California Wonder - punainen</t>
  </si>
  <si>
    <t>БИО - Чушки - Златно калифорнийско чудо</t>
  </si>
  <si>
    <t>BIO - Peppers - Golden California Wonder</t>
  </si>
  <si>
    <t>LUOMU - Paprika - Golden California Wonder</t>
  </si>
  <si>
    <t>ORGANSKI - Paprika - Zlatno kalifornijsko čudo</t>
  </si>
  <si>
    <t>БИО - Чушки - Long Red Marconi</t>
  </si>
  <si>
    <t>BIO - Peberfrugt - Lang rød Marconi</t>
  </si>
  <si>
    <t>ORGAANILINE – Paprika – Long Red Marconi</t>
  </si>
  <si>
    <t>LUOMU - Paprika - Long Red Marconi</t>
  </si>
  <si>
    <t>БИО - Паприка - сладък шоколад</t>
  </si>
  <si>
    <t>BIO - Paprika - sød chokolade</t>
  </si>
  <si>
    <t>ORGAANILINE – paprika – magus šokolaad</t>
  </si>
  <si>
    <t>БИО - Чили - Барак</t>
  </si>
  <si>
    <t>ORGAANILINE – tšilli – barak</t>
  </si>
  <si>
    <t>БИО - Чили - Ранно халапеньо</t>
  </si>
  <si>
    <t>BIO - Chili - Tidlig Jalapeno</t>
  </si>
  <si>
    <t>ORGAANILINE – tšilli – varajane jalapeno</t>
  </si>
  <si>
    <t>BIO - Čili - Zgodnji Jalapeno</t>
  </si>
  <si>
    <t>БИО - Чили - De Cayenne Long Slim</t>
  </si>
  <si>
    <t>ORGAANILINE – tšilli – De Cayenne Long Slim</t>
  </si>
  <si>
    <t>LUOMU - Chili - De Cayenne Long Slim</t>
  </si>
  <si>
    <t>ORGÁNACHA - Chili - De Cayenne Fada caol</t>
  </si>
  <si>
    <t>БИО - Чили - Habanero Orange</t>
  </si>
  <si>
    <t>ORGAANILINE – tšilli – Habanero apelsin</t>
  </si>
  <si>
    <t>LUOMU - Chili - Habanero Orange</t>
  </si>
  <si>
    <t>ΒΙΟΛΟΓΙΚΟ - Τσίλι - Habanero Orange</t>
  </si>
  <si>
    <t>БИО - Чили – Сигарета ди Бергамо</t>
  </si>
  <si>
    <t>BIO - Chili – Sigaretta di Bergamo</t>
  </si>
  <si>
    <t>ORGAANILINE – tšilli – Sigaretta di Bergamo</t>
  </si>
  <si>
    <t>オーガニック　－　チリ - ベルガモのシガレッタ</t>
  </si>
  <si>
    <t>Bio - Chili - Sigaretta di Bergamo</t>
  </si>
  <si>
    <t>Bio - Chili – Sigaretta di Bergamo</t>
  </si>
  <si>
    <t>Ecologic - Chili – Sigaretta di Bergamo</t>
  </si>
  <si>
    <t>Ekologiskt – Sigaretta di Bergamo</t>
  </si>
  <si>
    <t>Ecológico - Chile – Sigaretta de Bérgamo</t>
  </si>
  <si>
    <t>БИО - Чили - Piccante Cilieglia</t>
  </si>
  <si>
    <t>BIO - Chili - Piccante Cilieglia</t>
  </si>
  <si>
    <t>ORGAANILINE – tšilli – Piccante Cilieglia</t>
  </si>
  <si>
    <t>ΒΙΟΛΟΓΙΚΟ – Τσίλι – Piccante Cilieglia</t>
  </si>
  <si>
    <t>オーガニック - チリ - ピカンテ チリエグリア</t>
  </si>
  <si>
    <t>Bio - Chili - Piccante Cilieglia</t>
  </si>
  <si>
    <t>Ecologic - Chili - Piccante Cilieglia</t>
  </si>
  <si>
    <t>Ekologiskt - Piccante Cilieglia</t>
  </si>
  <si>
    <t>Ecológico - Chili - Piccante Cilieglia</t>
  </si>
  <si>
    <t>БИО - Морковите - царят на есента</t>
  </si>
  <si>
    <t>BIO - Gulerødder - efterårets konge</t>
  </si>
  <si>
    <t>ORGAANILINE - porgand - sügiskuningas</t>
  </si>
  <si>
    <t>LUOMU - porkkanat - syksyn kuningas</t>
  </si>
  <si>
    <t>БИО - Моркови - Ранни нантски</t>
  </si>
  <si>
    <t>BIO - Gulerødder - Tidlig Nantes</t>
  </si>
  <si>
    <t>ORGAANILINE – Porgand – Varajane Nantes</t>
  </si>
  <si>
    <t>БИО - Тиква - Butternut</t>
  </si>
  <si>
    <t>BIO - Græskar - Butternut</t>
  </si>
  <si>
    <t>ORGAANILINE – kõrvits – võipähkel</t>
  </si>
  <si>
    <t>БИО - Тиква - Хокайдо</t>
  </si>
  <si>
    <t>BIO - Græskar - Hokkaido</t>
  </si>
  <si>
    <t>ORGAANILINE – kõrvits – Hokkaido</t>
  </si>
  <si>
    <t>LUOMU - Kurpitsa - Hokkaido</t>
  </si>
  <si>
    <t>БИО - Тиква - спагети</t>
  </si>
  <si>
    <t>BIO - Græskar - spaghetti</t>
  </si>
  <si>
    <t>ORGAANILINE – kõrvits – spagetid</t>
  </si>
  <si>
    <t>LUOMU - Kurpitsa - Spagetti</t>
  </si>
  <si>
    <t>БИО - Тиква - Delicata</t>
  </si>
  <si>
    <t>BIO - Græskar - Delicata</t>
  </si>
  <si>
    <t>ORGAANILINE – kõrvits – Delicata</t>
  </si>
  <si>
    <t>БИО - Ziucchini-Златна треска</t>
  </si>
  <si>
    <t>BIO - Ziucchini-Gold Rush</t>
  </si>
  <si>
    <t>ORGAANILINE – suvikõrvits – kullapalavik</t>
  </si>
  <si>
    <t>LUOMU - Ziucchini - Gold Rush</t>
  </si>
  <si>
    <t>БИО - Тиквички - Тондо ди Ница</t>
  </si>
  <si>
    <t>BIO - Zucchini - Tondo di Nice</t>
  </si>
  <si>
    <t>ORGAANILINE – suvikõrvits – Tondo di Nice</t>
  </si>
  <si>
    <t>БИО - Тиквички - Неро ди Милано</t>
  </si>
  <si>
    <t>ORGAANILINE – suvikõrvits – Nero di Milano</t>
  </si>
  <si>
    <t>БИО - Черна испанска ряпа</t>
  </si>
  <si>
    <t>BIO - Sort spansk radise</t>
  </si>
  <si>
    <t>ORGAANILINE – Must Hispaania redis</t>
  </si>
  <si>
    <t>LUOMU - musta espanjalainen retiisi</t>
  </si>
  <si>
    <t>БИО - Репички - японски дайкон</t>
  </si>
  <si>
    <t>BIO - Radise - japansk Daikon</t>
  </si>
  <si>
    <t>ORGAANILINE – Redis – Jaapani Daikon</t>
  </si>
  <si>
    <t>БИО - Пролетен лук - бял лисабон</t>
  </si>
  <si>
    <t>BIO - Forårsløg - Hvid Lissabon</t>
  </si>
  <si>
    <t>ORGAANILINE – kevadsibul – valge Lissabon</t>
  </si>
  <si>
    <t>БИО - Пролетен лук - японски Ishikura</t>
  </si>
  <si>
    <t>BIO - Forårsløg - japansk Ishikura</t>
  </si>
  <si>
    <t>ORGAANILINE – kevadsibul – Jaapani Ishikura</t>
  </si>
  <si>
    <t>LUOMU - Kevätsipuli - Japanilainen Ishikura</t>
  </si>
  <si>
    <t>БИО - копър</t>
  </si>
  <si>
    <t>BIO - fennikel</t>
  </si>
  <si>
    <t>LUOMU - Fenkolin sipuli</t>
  </si>
  <si>
    <t>БИО - Броколи - Калабрезе</t>
  </si>
  <si>
    <t>ORGAANILINE – brokkoli – Calabrese</t>
  </si>
  <si>
    <t>БИО - Броколи — Ранно лилаво</t>
  </si>
  <si>
    <t>BIO - Broccoli - Tidlig lilla</t>
  </si>
  <si>
    <t>ORGAANILINE – Brokkoli – Varajane lilla</t>
  </si>
  <si>
    <t>БИО - Карфиол - романеско</t>
  </si>
  <si>
    <t>BIO - Blomkål - Romanesco</t>
  </si>
  <si>
    <t>ORGAANILINE – Lillkapsas – Romanesco</t>
  </si>
  <si>
    <t>БИО - Карфиол - снежна топка</t>
  </si>
  <si>
    <t>BIO - Blomkål - snebold</t>
  </si>
  <si>
    <t>ORGAANILINE – Lillkapsas – Lumepall</t>
  </si>
  <si>
    <t>БИО - Брюкселско зеле - Гронингер</t>
  </si>
  <si>
    <t>BIO - Rosenkål - Groninger</t>
  </si>
  <si>
    <t>ORGAANILINE – rooskapsas – Groninger</t>
  </si>
  <si>
    <t>БИО - Кейл - Westland Winter</t>
  </si>
  <si>
    <t>BIO - Grønkål - Westland Winter</t>
  </si>
  <si>
    <t>ORGAANILINE – lehtkapsas – Westlandi talv</t>
  </si>
  <si>
    <t>LUOMU - Lehtikaali - Westland Winter</t>
  </si>
  <si>
    <t>ΒΙΟΛΟΓΙΚΑ - Kale - Westland Winter</t>
  </si>
  <si>
    <t>БИО - Кале - червен краузер</t>
  </si>
  <si>
    <t>BIO - Grønkål - Rød Krauser</t>
  </si>
  <si>
    <t>ORGAANILINE – lehtkapsas – punane krauser</t>
  </si>
  <si>
    <t>LUOMU - Lehtikaali - Red Krauser</t>
  </si>
  <si>
    <t>ΒΙΟΛΟΓΙΚΑ - Kale - Red Krauser</t>
  </si>
  <si>
    <t>БИО - Червено зеле - Червен барабан</t>
  </si>
  <si>
    <t>BIO - Rødkål - Rødt trommeskind</t>
  </si>
  <si>
    <t>ORGAANILINE – punane kapsas – punane trummipea</t>
  </si>
  <si>
    <t>LUOMU - Punainen kaali - Red Drumhead</t>
  </si>
  <si>
    <t>ORGÁNACHA - Cabáiste Dearg - Droim Ceann Dearg</t>
  </si>
  <si>
    <t>БИО - Китайско зеле - гранат</t>
  </si>
  <si>
    <t>BIO - kinakål - granat</t>
  </si>
  <si>
    <t>ORGAANILINE – hiina kapsas – granaat</t>
  </si>
  <si>
    <t>БИО - Китайско синапено зеле - Пак Чой</t>
  </si>
  <si>
    <t>BIO - Kinesisk sennepskål - Pak Choi</t>
  </si>
  <si>
    <t>ORGAANILINE – Hiina sinepikapsas – Pak Choi</t>
  </si>
  <si>
    <t>БИО - Колраби - миланско лилаво</t>
  </si>
  <si>
    <t>BIO - Kålrabi - Milan Lilla</t>
  </si>
  <si>
    <t>LUOMU - kyssäkaali - Milan Purple</t>
  </si>
  <si>
    <t>ΒΙΟΛΟΓΙΚΑ - Κολραμπί - Milan Purple</t>
  </si>
  <si>
    <t>LÍFRÆNT - kálrabi - Milan Purple</t>
  </si>
  <si>
    <t>БИО - Колраби - Голдана</t>
  </si>
  <si>
    <t>BIO - Kålrabi - Goldana</t>
  </si>
  <si>
    <t>ORGAANILINE - Kohlrabi - Goldana</t>
  </si>
  <si>
    <t>ΒΙΟΛΟΓΙΚΟ - Κολραμπί - Goldana</t>
  </si>
  <si>
    <t>LÍFRÆNT - kálrabi - Goldana</t>
  </si>
  <si>
    <t>БИО - Колраби - супер топящ се</t>
  </si>
  <si>
    <t>BIO - Kohlrabi - supersmeltende</t>
  </si>
  <si>
    <t>LUOMU - Kyssäkaali - supersulava</t>
  </si>
  <si>
    <t>BIO - Koleraba - super topi se</t>
  </si>
  <si>
    <t>БИО - Манголд</t>
  </si>
  <si>
    <t>BIO - Chard</t>
  </si>
  <si>
    <t>ORGAANILINE – Šveitsi mangold</t>
  </si>
  <si>
    <t>БИО - Манголд - Ревен</t>
  </si>
  <si>
    <t>BIO - Chard - Rabarber</t>
  </si>
  <si>
    <t>ORGAANILINE – mangold – rabarber</t>
  </si>
  <si>
    <t>ØKOLOGISK - Mangold - Rhubarb</t>
  </si>
  <si>
    <t>ORGÂNICO - Mangold - Rhubarb</t>
  </si>
  <si>
    <t>БИО - ракета</t>
  </si>
  <si>
    <t>BIO - raket</t>
  </si>
  <si>
    <t>LUOMU - raketti</t>
  </si>
  <si>
    <t>ORGÁNACHA - roicéad</t>
  </si>
  <si>
    <t>BIO - Rukola</t>
  </si>
  <si>
    <t>БИО - Дива ракета</t>
  </si>
  <si>
    <t>BIO - Vild raket</t>
  </si>
  <si>
    <t>LUOMU - Wild Rocket</t>
  </si>
  <si>
    <t>ORGÁNACHA - Roicéad Fiáin</t>
  </si>
  <si>
    <t>LÍFRÆNT - rúkúla</t>
  </si>
  <si>
    <t>BIO - Wild Rocket</t>
  </si>
  <si>
    <t>БИО - Боб - Едамаме</t>
  </si>
  <si>
    <t>BIO - Bean - Edamame</t>
  </si>
  <si>
    <t>ORGAANILINE – uba – edamame</t>
  </si>
  <si>
    <t>LUOMU - Papu - Edamame</t>
  </si>
  <si>
    <t>ORGÁNACHA - Bean - Edamame</t>
  </si>
  <si>
    <t>БИО - Целина - висок Юта</t>
  </si>
  <si>
    <t>BIO - Selleri - Tall Utah</t>
  </si>
  <si>
    <t>ORGAANILINE – seller – pikk Utah</t>
  </si>
  <si>
    <t>БИО - Сладък босилек Дженовезе</t>
  </si>
  <si>
    <t>BIO - Sød genovesisk basilikum</t>
  </si>
  <si>
    <t>ORGAANILINE – magus Genovese basiilik</t>
  </si>
  <si>
    <t>BIO - sladka genovska bazilika</t>
  </si>
  <si>
    <t>БИО - босилек тайландски</t>
  </si>
  <si>
    <t>ORGAANILINE – basiilik Tai</t>
  </si>
  <si>
    <t>БИО - пореч</t>
  </si>
  <si>
    <t>BIO - borage</t>
  </si>
  <si>
    <t>ORGAANILINE – kurgirohi</t>
  </si>
  <si>
    <t>ORGÁNACHA - Borage</t>
  </si>
  <si>
    <t>LÍFRÆNT - Bláskolli</t>
  </si>
  <si>
    <t>БИО - Семена от ким</t>
  </si>
  <si>
    <t>BIO - kommenfrø</t>
  </si>
  <si>
    <t>ORGAANILINE – köömned</t>
  </si>
  <si>
    <t>ORGÁNACHA - Cumin</t>
  </si>
  <si>
    <t>БИО - кервиз</t>
  </si>
  <si>
    <t>BIO - kørvel</t>
  </si>
  <si>
    <t>ORGAANILINE – kirvel</t>
  </si>
  <si>
    <t>BIO - dild</t>
  </si>
  <si>
    <t>ORGAANILINE – till</t>
  </si>
  <si>
    <t>БИО - кориандър</t>
  </si>
  <si>
    <t>ORGAANILINE – koriander</t>
  </si>
  <si>
    <t>ORGÁNACHA - Coriander</t>
  </si>
  <si>
    <t>БИО - Червен босилек</t>
  </si>
  <si>
    <t>BIO - Rød basilikum</t>
  </si>
  <si>
    <t>ORGAANILINE – punane basiilik</t>
  </si>
  <si>
    <t>БИО - киселец</t>
  </si>
  <si>
    <t>BIO - syre</t>
  </si>
  <si>
    <t>ORGAANILINE – hapuoblikas</t>
  </si>
  <si>
    <t>ORGÁNACHA - sorrel</t>
  </si>
  <si>
    <t>БИО - майорана</t>
  </si>
  <si>
    <t>BIO - merian</t>
  </si>
  <si>
    <t>ORGAANILINE – majoraan</t>
  </si>
  <si>
    <t>БИО - риган</t>
  </si>
  <si>
    <t>ORGAANILINE – pune</t>
  </si>
  <si>
    <t>БИО - мъдрец</t>
  </si>
  <si>
    <t>BIO - salvie</t>
  </si>
  <si>
    <t>ORGAANILINE – salvei</t>
  </si>
  <si>
    <t>ORGÁNACHA - Saoi</t>
  </si>
  <si>
    <t>EKOLOGIŠKI - šalavijas</t>
  </si>
  <si>
    <t>БИО - див лук</t>
  </si>
  <si>
    <t>BIO - purløg</t>
  </si>
  <si>
    <t>ORGAANILINE – murulauk</t>
  </si>
  <si>
    <t>БИО - мащерка</t>
  </si>
  <si>
    <t>BIO - timian</t>
  </si>
  <si>
    <t>ORGAANILINE – tüümian</t>
  </si>
  <si>
    <t>БИО - лимонов балсам</t>
  </si>
  <si>
    <t>BIO - citronmelisse</t>
  </si>
  <si>
    <t>LUOMU - sitruunamelissa</t>
  </si>
  <si>
    <t>БИО - Навит магданоз</t>
  </si>
  <si>
    <t>BIO - Krøllet persille</t>
  </si>
  <si>
    <t>ORGAANILINE – käharpetersell</t>
  </si>
  <si>
    <t>БИО - Плосък лист магданоз</t>
  </si>
  <si>
    <t>BIO - Fladbladspersille</t>
  </si>
  <si>
    <t>ORGAANILINE – lamedate lehtedega petersell</t>
  </si>
  <si>
    <t>БИО - любовник</t>
  </si>
  <si>
    <t>BIO - løvstikke</t>
  </si>
  <si>
    <t>LUOMU - lovage</t>
  </si>
  <si>
    <t>ORGÁNACHA - lovage</t>
  </si>
  <si>
    <t>БИО - розмарин</t>
  </si>
  <si>
    <t>BIO - rosmarin</t>
  </si>
  <si>
    <t>ORGAANILINE – rosmariin</t>
  </si>
  <si>
    <t>БИО - глухарче</t>
  </si>
  <si>
    <t>BIO - mælkebøtte</t>
  </si>
  <si>
    <t>ORGAANILINE – võilill</t>
  </si>
  <si>
    <t>LUOMU - voikukka</t>
  </si>
  <si>
    <t>БИО - коприва</t>
  </si>
  <si>
    <t>BIO - brændenælde</t>
  </si>
  <si>
    <t>ORGAANILINE – nõges</t>
  </si>
  <si>
    <t>БИО - Нарязани - Чесън</t>
  </si>
  <si>
    <t>BIO - Skær - hvidløg</t>
  </si>
  <si>
    <t>ORGÁNACHA - gearrtha - gairleog</t>
  </si>
  <si>
    <t>ORGANSKI - rez - češnjak</t>
  </si>
  <si>
    <t>ORGANIĊI - maqtugħa - tewm</t>
  </si>
  <si>
    <t>ORGANİK - kesilmiş - sarımsak</t>
  </si>
  <si>
    <t>БИО - черен кимион</t>
  </si>
  <si>
    <t>BIO - sort spidskommen</t>
  </si>
  <si>
    <t>ORGAANILINE - must köömned</t>
  </si>
  <si>
    <t>LUOMU - musta kumina</t>
  </si>
  <si>
    <t>7 %</t>
  </si>
  <si>
    <r>
      <t xml:space="preserve">Garden to go - </t>
    </r>
    <r>
      <rPr>
        <b/>
        <sz val="16"/>
        <color rgb="FFFF0000"/>
        <rFont val="Arial"/>
        <family val="2"/>
      </rPr>
      <t>Mini</t>
    </r>
  </si>
  <si>
    <r>
      <t xml:space="preserve">Garden to go - </t>
    </r>
    <r>
      <rPr>
        <b/>
        <sz val="16"/>
        <color rgb="FFFF0000"/>
        <rFont val="Arial"/>
        <family val="2"/>
      </rPr>
      <t>Lite</t>
    </r>
  </si>
  <si>
    <t>10,5 x 10,5 x 1,5 cm</t>
  </si>
  <si>
    <t>16 x 12 x 1,5 cm</t>
  </si>
  <si>
    <t>10,5 x 14,8 cm</t>
  </si>
  <si>
    <t>Mix</t>
  </si>
  <si>
    <t>Flower Power</t>
  </si>
  <si>
    <t>LUOMU - Retiisi - jääpuikot</t>
  </si>
  <si>
    <t>Bio - Papryka - Złoty</t>
  </si>
  <si>
    <t>BIO - Rakéta</t>
  </si>
  <si>
    <t>ΒΙΟΛΟΓΙΚΟ - Pόκα</t>
  </si>
  <si>
    <t>BIO – Vad rakéta</t>
  </si>
  <si>
    <t>BIOLOĢISKI - citronu balzams</t>
  </si>
  <si>
    <t>BIO - citromfű</t>
  </si>
  <si>
    <t>LUOMU - Leikattu - valkosipuli</t>
  </si>
  <si>
    <t>ΒΙΟΛΟΓΙΚΟ - κομμένο - σκόρδο</t>
  </si>
  <si>
    <t>BIOLOĢISKI - sagriezti - ķiploki</t>
  </si>
  <si>
    <t>EKOLOGIŠKAS - supjaustyti - česnakai</t>
  </si>
  <si>
    <t>ØKOLOGISK - Kutt - hvitløk</t>
  </si>
  <si>
    <t>11</t>
  </si>
  <si>
    <t>mix-bee-meadow</t>
  </si>
  <si>
    <t>mix-butterfly-sky</t>
  </si>
  <si>
    <t>set-tomato-garden</t>
  </si>
  <si>
    <t>set-vegetables-garden</t>
  </si>
  <si>
    <t>set-herbs-garden</t>
  </si>
  <si>
    <t>set-bonsai-garden</t>
  </si>
  <si>
    <t>set-cacti-garden</t>
  </si>
  <si>
    <t>set-medicinal-plants-garden</t>
  </si>
  <si>
    <t>seedballs-flower-power</t>
  </si>
  <si>
    <t>seedballs-sunshine</t>
  </si>
  <si>
    <t>seedballs-sky-blue</t>
  </si>
  <si>
    <t>seedballs-pink</t>
  </si>
  <si>
    <t>sprouts-starter-set</t>
  </si>
  <si>
    <t>sprout-jar</t>
  </si>
  <si>
    <t>sprouts-alfalfa</t>
  </si>
  <si>
    <t>sprouts-cress</t>
  </si>
  <si>
    <t>sprouts-lenses</t>
  </si>
  <si>
    <t>sprouts-mung-beans</t>
  </si>
  <si>
    <t>sprouts-chickpeas</t>
  </si>
  <si>
    <t>sprouts-adzuki-beans</t>
  </si>
  <si>
    <t>sprouts-fenugreek</t>
  </si>
  <si>
    <t>vitamin-garden-goji</t>
  </si>
  <si>
    <t>vitamin-garden-wu-wei-zi</t>
  </si>
  <si>
    <t>vitamin-garden-sea-buckthorn</t>
  </si>
  <si>
    <t>vitamin-garden-mix</t>
  </si>
  <si>
    <t>chicken-treats</t>
  </si>
  <si>
    <t>guinea-pig-treats</t>
  </si>
  <si>
    <t>rabbit-treats</t>
  </si>
  <si>
    <t>squirrel-treats</t>
  </si>
  <si>
    <t>hedgehog-treats</t>
  </si>
  <si>
    <t>seed-band-raddisch</t>
  </si>
  <si>
    <t>seed-band-balcony-box</t>
  </si>
  <si>
    <t>seed-band-lambs-lettuce</t>
  </si>
  <si>
    <t>seed-band-carrot</t>
  </si>
  <si>
    <t>seed-band-rocket</t>
  </si>
  <si>
    <t>seed-band-lettuce-mix</t>
  </si>
  <si>
    <t>seed-band-catnip</t>
  </si>
  <si>
    <t>seed-band-cat-grass</t>
  </si>
  <si>
    <t>coconut-fibre</t>
  </si>
  <si>
    <t>Микс Пчелна поляна</t>
  </si>
  <si>
    <t>Смесете пеперуда небе</t>
  </si>
  <si>
    <t>Комплект доматена градина</t>
  </si>
  <si>
    <t>Комплект зеленчукова градина</t>
  </si>
  <si>
    <t>Комплект билкова градина</t>
  </si>
  <si>
    <t>Комплект градина с бонсаи</t>
  </si>
  <si>
    <t>Комплект градина с кактуси</t>
  </si>
  <si>
    <t>Комплект градина с лечебни растения</t>
  </si>
  <si>
    <t>Топчета за семена Сила на цветята</t>
  </si>
  <si>
    <t>Семенни топки Sunshine</t>
  </si>
  <si>
    <t>Семенни топки Sky Blue</t>
  </si>
  <si>
    <t>Семенни топки розово</t>
  </si>
  <si>
    <t>Стартов комплект с кълнове</t>
  </si>
  <si>
    <t>Буркан с кълнове</t>
  </si>
  <si>
    <t>Кълнове люцерна</t>
  </si>
  <si>
    <t>Кълнове кресон</t>
  </si>
  <si>
    <t>Лещи за кълнове</t>
  </si>
  <si>
    <t>Кълнове от боб мунг</t>
  </si>
  <si>
    <t>Кълнове нахут</t>
  </si>
  <si>
    <t>Кълнове от боб адзуки</t>
  </si>
  <si>
    <t>Кълнове от сминдух</t>
  </si>
  <si>
    <t>Витаминна градина Годжи</t>
  </si>
  <si>
    <t>Витаминна градина Wu Wei Zi</t>
  </si>
  <si>
    <t>Витаминна градина Морски зърнастец</t>
  </si>
  <si>
    <t>Витаминна градина Микс</t>
  </si>
  <si>
    <t>Пилешки лакомства</t>
  </si>
  <si>
    <t>Лакомства за морски свинчета</t>
  </si>
  <si>
    <t>Лакомства за зайци</t>
  </si>
  <si>
    <t>Лакомства за катерици</t>
  </si>
  <si>
    <t>Лакомства за таралежи</t>
  </si>
  <si>
    <t>Кутия за семена на балкона</t>
  </si>
  <si>
    <t>Семена за агнешки марули</t>
  </si>
  <si>
    <t>Семена за моркови</t>
  </si>
  <si>
    <t>Ракета за семена</t>
  </si>
  <si>
    <t>Смес от салати за посев</t>
  </si>
  <si>
    <t>Семена за котешка стъпка</t>
  </si>
  <si>
    <t>Семена за котки</t>
  </si>
  <si>
    <t>Кокосови влакна</t>
  </si>
  <si>
    <t>Mix Bi-eng</t>
  </si>
  <si>
    <t>Mix Sommerfuglehimmel</t>
  </si>
  <si>
    <t>Sæt Tomathave</t>
  </si>
  <si>
    <t>Sæt Grøntsagshave</t>
  </si>
  <si>
    <t>Sæt Urtehave</t>
  </si>
  <si>
    <t>Sæt Bonsai-have</t>
  </si>
  <si>
    <t>Set Cacti Garden</t>
  </si>
  <si>
    <t>Sæt Medicinalplanter Have</t>
  </si>
  <si>
    <t>Seedballs Flower Power</t>
  </si>
  <si>
    <t>Seedballs Sunshine</t>
  </si>
  <si>
    <t>Seedballs Sky Blue</t>
  </si>
  <si>
    <t>Seedballs Pink</t>
  </si>
  <si>
    <t>Sprouts Starter Set</t>
  </si>
  <si>
    <t>Sprout Jar</t>
  </si>
  <si>
    <t>Sprouts Alfalfa</t>
  </si>
  <si>
    <t>Sprouts Cress</t>
  </si>
  <si>
    <t>Sprouts Lenses</t>
  </si>
  <si>
    <t>Spirer Mungbønner</t>
  </si>
  <si>
    <t>Spirer Kikærter</t>
  </si>
  <si>
    <t>Spirer Adzuki-bønner</t>
  </si>
  <si>
    <t>Sprouts Fenugreek</t>
  </si>
  <si>
    <t>Vitamin Garden Goji</t>
  </si>
  <si>
    <t>Vitamin Garden Wu Wei Zi</t>
  </si>
  <si>
    <t>Vitamin Garden Havtorn</t>
  </si>
  <si>
    <t>Vitamin Garden Mix</t>
  </si>
  <si>
    <t>Kyllingegodbidder</t>
  </si>
  <si>
    <t>Godbidder til marsvin</t>
  </si>
  <si>
    <t>Kanin godbidder</t>
  </si>
  <si>
    <t>Squirrel Treats</t>
  </si>
  <si>
    <t>Hedgehog Treats</t>
  </si>
  <si>
    <t>Seed Band Raddisch</t>
  </si>
  <si>
    <t>Frøbånd Balkonkasse</t>
  </si>
  <si>
    <t>Frøbånd Lammesalat</t>
  </si>
  <si>
    <t>Frøbånd Gulerod</t>
  </si>
  <si>
    <t>Seed Band Rocket</t>
  </si>
  <si>
    <t>Frøbånd Salatblanding</t>
  </si>
  <si>
    <t>Frøbånd Catnip</t>
  </si>
  <si>
    <t>Frøbånd Kattegræs</t>
  </si>
  <si>
    <t>Coconut Fibre</t>
  </si>
  <si>
    <t>Mix Bienenwiese</t>
  </si>
  <si>
    <t>Mix Schmetterlingshimmel</t>
  </si>
  <si>
    <t>Set Tomatengarten</t>
  </si>
  <si>
    <t>Set Gemüsegarten</t>
  </si>
  <si>
    <t>Set Kräutergarten</t>
  </si>
  <si>
    <t>Set Bonsaigarten</t>
  </si>
  <si>
    <t>Set Kakteengarten</t>
  </si>
  <si>
    <t>Set Arzneipflanzen Garten</t>
  </si>
  <si>
    <t>Seedballs Sonnenschein</t>
  </si>
  <si>
    <t>Seedballs Himmelblau</t>
  </si>
  <si>
    <t>Saatkugeln Rosa</t>
  </si>
  <si>
    <t>Sprossen Starter Set</t>
  </si>
  <si>
    <t>Sprossen-Glas</t>
  </si>
  <si>
    <t>Sprossen Alfalfa</t>
  </si>
  <si>
    <t>Sprossen Kresse</t>
  </si>
  <si>
    <t>Sprossen Linsen</t>
  </si>
  <si>
    <t>Sprossen Mungobohnen</t>
  </si>
  <si>
    <t>Sprossen Kichererbsen</t>
  </si>
  <si>
    <t>Sprossen Adzuki-Bohnen</t>
  </si>
  <si>
    <t>Sprossen Bockshornklee</t>
  </si>
  <si>
    <t>Vitamin Garten Goji</t>
  </si>
  <si>
    <t>Vitamin Garten Wu Wei Zi</t>
  </si>
  <si>
    <t>Saatgutband Balkonkasten</t>
  </si>
  <si>
    <t>Saatgutband Feldsalat</t>
  </si>
  <si>
    <t>Saatband Karotte</t>
  </si>
  <si>
    <t>Saatband Rucola</t>
  </si>
  <si>
    <t>Saatband Katzenminze</t>
  </si>
  <si>
    <t>Saatgutband Katzengras</t>
  </si>
  <si>
    <t>Kokosnuss-Faser</t>
  </si>
  <si>
    <t>Vitamin Garten Mix</t>
  </si>
  <si>
    <t>Hühner-Schmankerl</t>
  </si>
  <si>
    <t>Meerschweinchen-Schmankerl</t>
  </si>
  <si>
    <t>Kaninchen-Schmankerl</t>
  </si>
  <si>
    <t>Eichhörnchen-Schmankerl</t>
  </si>
  <si>
    <t>Igel-Schmankerl</t>
  </si>
  <si>
    <t>Saatgutband Radieschen</t>
  </si>
  <si>
    <t>Saatband Salat Mix</t>
  </si>
  <si>
    <t>Репички за семена</t>
  </si>
  <si>
    <t>Seed Band Radise</t>
  </si>
  <si>
    <t>Mix Bee Meadow</t>
  </si>
  <si>
    <t>Mix Butterfly Sky</t>
  </si>
  <si>
    <t>Set Tomato Garden</t>
  </si>
  <si>
    <t>Set Vegetables Garden</t>
  </si>
  <si>
    <t>Set Herbs Garden</t>
  </si>
  <si>
    <t>Set Bonsai Garden</t>
  </si>
  <si>
    <t>Set Medicinal Plants Garden</t>
  </si>
  <si>
    <t>Sprouts Mung Beans</t>
  </si>
  <si>
    <t>Sprouts Chickpeas</t>
  </si>
  <si>
    <t>Sprouts Adzuki Beans</t>
  </si>
  <si>
    <t>Vitamin Garden Sea Buckthorn</t>
  </si>
  <si>
    <t>Chicken Treats</t>
  </si>
  <si>
    <t>Guinea Pig Treats</t>
  </si>
  <si>
    <t>Rabbit Treats</t>
  </si>
  <si>
    <t>Seed Band Balcony Box</t>
  </si>
  <si>
    <t>Seed Band Lambs Lettuce</t>
  </si>
  <si>
    <t>Seed Band Carrot</t>
  </si>
  <si>
    <t>Seed Band Lettuce Mix</t>
  </si>
  <si>
    <t>Seed Band Catnip</t>
  </si>
  <si>
    <t>Seed Band Cat Grass</t>
  </si>
  <si>
    <t>Komplekt Köögivilja aed</t>
  </si>
  <si>
    <t>Komplekt Maitsetaimede aed</t>
  </si>
  <si>
    <t>Komplekt Bonsai aed</t>
  </si>
  <si>
    <t>Komplekt Kaktuste aed</t>
  </si>
  <si>
    <t>Komplekt Ravimtaimede aed</t>
  </si>
  <si>
    <t>Idude stardikomplekt</t>
  </si>
  <si>
    <t>Idude purk</t>
  </si>
  <si>
    <t>Idud Kress</t>
  </si>
  <si>
    <t>Idud läätsed</t>
  </si>
  <si>
    <t>Idud Mungo oad</t>
  </si>
  <si>
    <t>Idud Kikerherned</t>
  </si>
  <si>
    <t>Idud Adzuki oad</t>
  </si>
  <si>
    <t>Idud lambalääts</t>
  </si>
  <si>
    <t>Vitamiiniaed Goji</t>
  </si>
  <si>
    <t>Vitamiiniaed Wu Wei Zi</t>
  </si>
  <si>
    <t>Vitamiiniaed Astelpaju</t>
  </si>
  <si>
    <t>Vitamiiniaia segu</t>
  </si>
  <si>
    <t>Kana maiuspalad</t>
  </si>
  <si>
    <t>Merisigade maiuspalad</t>
  </si>
  <si>
    <t>Küülikute maiuspalad</t>
  </si>
  <si>
    <t>Orava maiuspalad</t>
  </si>
  <si>
    <t>Siili maiuspalad</t>
  </si>
  <si>
    <t>Seed Band Lambasalat</t>
  </si>
  <si>
    <t>Seed Band Porgand</t>
  </si>
  <si>
    <t>Seed Band Lalatisegu</t>
  </si>
  <si>
    <t>Kookoskiud</t>
  </si>
  <si>
    <t>Mix Perhonen taivas</t>
  </si>
  <si>
    <t>Set Tomaattipuutarha</t>
  </si>
  <si>
    <t>Aseta Vihannekset Puutarha</t>
  </si>
  <si>
    <t>Aseta Yrtit Puutarha</t>
  </si>
  <si>
    <t>Bonsai-puutarha</t>
  </si>
  <si>
    <t>Set Kaktuspuutarha</t>
  </si>
  <si>
    <t>Lääkekasvien puutarha</t>
  </si>
  <si>
    <t>Siemenpallot Flower Power</t>
  </si>
  <si>
    <t>Siemenpallot Sky Blue</t>
  </si>
  <si>
    <t>Ituja Starter Set</t>
  </si>
  <si>
    <t>Ituja purkki</t>
  </si>
  <si>
    <t>Ituja Alfalfa</t>
  </si>
  <si>
    <t>ituja Krassi</t>
  </si>
  <si>
    <t>ituja linssit</t>
  </si>
  <si>
    <t>Ituja Mungopavut</t>
  </si>
  <si>
    <t>Idut Kikherneet</t>
  </si>
  <si>
    <t>Idut Adzuki-pavut</t>
  </si>
  <si>
    <t>Sarviapilan ituja</t>
  </si>
  <si>
    <t>Vitamin Garden Tyrni</t>
  </si>
  <si>
    <t>Kanan herkut</t>
  </si>
  <si>
    <t>Meerirosvon herkut</t>
  </si>
  <si>
    <t>Kani Herkut</t>
  </si>
  <si>
    <t>Oravan herkut</t>
  </si>
  <si>
    <t>Siiliherkut</t>
  </si>
  <si>
    <t>Siemenkaista Raddisch</t>
  </si>
  <si>
    <t>Seed Band Porkkana</t>
  </si>
  <si>
    <t>Siemenkaista Rocket</t>
  </si>
  <si>
    <t>Siemenkaista Salaattisekoitus</t>
  </si>
  <si>
    <t>Siemenkaista Catnip</t>
  </si>
  <si>
    <t>Siemenkaista Cat Grass</t>
  </si>
  <si>
    <t>Kookoskuitu</t>
  </si>
  <si>
    <t>Mélange Bee Meadow</t>
  </si>
  <si>
    <t>Mélange Butterfly Sky</t>
  </si>
  <si>
    <t>Set Jardin de légumes</t>
  </si>
  <si>
    <t>Set Jardin d'herbes</t>
  </si>
  <si>
    <t>Set Jardin de plantes médicinales</t>
  </si>
  <si>
    <t>Seedballs Rose</t>
  </si>
  <si>
    <t>Set de démarrage de germes</t>
  </si>
  <si>
    <t>Pot à germes</t>
  </si>
  <si>
    <t>Germes de luzerne</t>
  </si>
  <si>
    <t>Cresson de printemps</t>
  </si>
  <si>
    <t>Germes de haricots mungo</t>
  </si>
  <si>
    <t>Pois chiches à germer</t>
  </si>
  <si>
    <t>Germes de haricots Adzuki</t>
  </si>
  <si>
    <t>Germes de Fenugrec</t>
  </si>
  <si>
    <t>Vitamin Garden Argousier</t>
  </si>
  <si>
    <t>Mélange Vitamin Garden</t>
  </si>
  <si>
    <t>Friandises pour poulet</t>
  </si>
  <si>
    <t>Friandises pour cochons d'Inde</t>
  </si>
  <si>
    <t>Friandises pour lapins</t>
  </si>
  <si>
    <t>Friandises pour écureuils</t>
  </si>
  <si>
    <t>Friandises pour Hérisson</t>
  </si>
  <si>
    <t>Bandeau de graines Balcony Box</t>
  </si>
  <si>
    <t>Bande de semences Laitue des agneaux</t>
  </si>
  <si>
    <t>Bande de semences Carotte</t>
  </si>
  <si>
    <t>Semence Band Rocket</t>
  </si>
  <si>
    <t>Semence Bande Laitue Mélange</t>
  </si>
  <si>
    <t>Semis d'herbe à chat</t>
  </si>
  <si>
    <t>Bande de graines Herbe à chat</t>
  </si>
  <si>
    <t>Fibre de coco</t>
  </si>
  <si>
    <t>Mix Πεταλούδα ουρανός</t>
  </si>
  <si>
    <t>Σετ Κήπος ντομάτας</t>
  </si>
  <si>
    <t>Σετ Κήπος λαχανικών</t>
  </si>
  <si>
    <t>Σετ Κήπος βοτάνων</t>
  </si>
  <si>
    <t>Σετ Κήπος Bonsai</t>
  </si>
  <si>
    <t>Σετ Κήπος με κάκτους</t>
  </si>
  <si>
    <t>Σετ Κήπος φαρμακευτικών φυτών</t>
  </si>
  <si>
    <t>Μπλε ουρανός</t>
  </si>
  <si>
    <t>Σετ εκκίνησης βλαστών</t>
  </si>
  <si>
    <t>Βάζο βλαστών</t>
  </si>
  <si>
    <t>Βλαστάρια μηδικής</t>
  </si>
  <si>
    <t>Βλαστάρια Κρέμμυδα</t>
  </si>
  <si>
    <t>Βλαστοί φακοί</t>
  </si>
  <si>
    <t>Φασόλια Mung Beans</t>
  </si>
  <si>
    <t>Λάχανα Ρεβίθια</t>
  </si>
  <si>
    <t>Φασόλια Adzuki</t>
  </si>
  <si>
    <t>Φυτά τριγωνέλλας</t>
  </si>
  <si>
    <t>Κοτόπουλο Treats</t>
  </si>
  <si>
    <t>Αντιμετώπιση Γουινέας Χοίρου</t>
  </si>
  <si>
    <t>Κουνέλι Treats</t>
  </si>
  <si>
    <t>Σκίουρος Treats</t>
  </si>
  <si>
    <t>Treats για σκαντζόχοιρους</t>
  </si>
  <si>
    <t>Σπόροι Band Raddisch</t>
  </si>
  <si>
    <t>Σπόροι μπάντα αρνιά μαρούλι</t>
  </si>
  <si>
    <t>Seed Band Καρότο</t>
  </si>
  <si>
    <t>Σπόρος Band Μείγμα μαρουλιού</t>
  </si>
  <si>
    <t>Μπάντα σπόρων Catnip</t>
  </si>
  <si>
    <t>Μπάντα σπόρων Cat Grass</t>
  </si>
  <si>
    <t>Ίνες καρύδας</t>
  </si>
  <si>
    <t>Measc Bee Meadow</t>
  </si>
  <si>
    <t>Measc Féileacán Sky</t>
  </si>
  <si>
    <t>Socraigh Gairdín Trátaí</t>
  </si>
  <si>
    <t>Socraigh Gairdín Glasraí</t>
  </si>
  <si>
    <t>Socraigh Gairdín Luibheanna</t>
  </si>
  <si>
    <t>Socraigh Gairdín Bonsai</t>
  </si>
  <si>
    <t>Socraigh Gairdín Cacti</t>
  </si>
  <si>
    <t>Socraigh Gairdín Plandaí Íocshláinte</t>
  </si>
  <si>
    <t>Síolta Liathróidí Cumhacht Bláth</t>
  </si>
  <si>
    <t>Síolta Liathróidí Gréine</t>
  </si>
  <si>
    <t>Liathróidí Síolta Sky Blue</t>
  </si>
  <si>
    <t>Liathróidí Síolta Bándearg</t>
  </si>
  <si>
    <t>Socraigh Tosaitheoir Sprouts</t>
  </si>
  <si>
    <t>Próca sprout</t>
  </si>
  <si>
    <t>Sprouts alfalfa</t>
  </si>
  <si>
    <t>Cress Sprouts</t>
  </si>
  <si>
    <t>Lionsaí Sprouts</t>
  </si>
  <si>
    <t>Pónairí Mung sprouts</t>
  </si>
  <si>
    <t>Sprouts chickpeas</t>
  </si>
  <si>
    <t>Pónairí adzuki sprouts</t>
  </si>
  <si>
    <t>Gairdín Vitimín Goji</t>
  </si>
  <si>
    <t>Gairdín Vitimín Wu Wei Zi</t>
  </si>
  <si>
    <t>Vitimín Gairdín Sea ruán</t>
  </si>
  <si>
    <t>Vitimín meascán gairdín</t>
  </si>
  <si>
    <t>Déileálann sicín</t>
  </si>
  <si>
    <t>Déileálann Muc Guine</t>
  </si>
  <si>
    <t>Déileálann coinín</t>
  </si>
  <si>
    <t>Déileálann an Iora</t>
  </si>
  <si>
    <t>Déileálann Gráinneog</t>
  </si>
  <si>
    <t>Banna Síl Raddisch</t>
  </si>
  <si>
    <t>Bosca BALCÓIN Banna Síl</t>
  </si>
  <si>
    <t>Leitís Uain Bhanna Síl</t>
  </si>
  <si>
    <t>Cairéad Banda Síl</t>
  </si>
  <si>
    <t>Roicéad Banna Síl</t>
  </si>
  <si>
    <t>Meascán Leitís Banna Síl</t>
  </si>
  <si>
    <t>Catnip Banna Síl</t>
  </si>
  <si>
    <t>Banna Síolta Cat Grass</t>
  </si>
  <si>
    <t>Snáithín cnó cócó</t>
  </si>
  <si>
    <t>Blandaðu Bee Meadow</t>
  </si>
  <si>
    <t>Blandaðu Butterfly Sky</t>
  </si>
  <si>
    <t>Setja tómatagarð</t>
  </si>
  <si>
    <t>Settur grænmetisgarður</t>
  </si>
  <si>
    <t>Setja Herbs Garden</t>
  </si>
  <si>
    <t>Setja Bonsai Garden</t>
  </si>
  <si>
    <t>Sett Cactus Garden</t>
  </si>
  <si>
    <t>Setja Lyfjaplöntur Garden</t>
  </si>
  <si>
    <t>Seedballs himinblár</t>
  </si>
  <si>
    <t>Fræbollur bleikar</t>
  </si>
  <si>
    <t>Spíra byrjendasett</t>
  </si>
  <si>
    <t>Spíra Krukka</t>
  </si>
  <si>
    <t>Spíra Alfalfa</t>
  </si>
  <si>
    <t>Spíra Cress</t>
  </si>
  <si>
    <t>Spíra linsur</t>
  </si>
  <si>
    <t>Spíra Mung baunir</t>
  </si>
  <si>
    <t>Spíra Kjúklingabaunir</t>
  </si>
  <si>
    <t>Spíra Adzuki baunir</t>
  </si>
  <si>
    <t>Spíra Fenugreek</t>
  </si>
  <si>
    <t>Vítamín Garden Goji</t>
  </si>
  <si>
    <t>Vítamíngarður Wu Wei Zi</t>
  </si>
  <si>
    <t>Vítamín Garden Sea Buckthorn</t>
  </si>
  <si>
    <t>Vítamín Garden Mix</t>
  </si>
  <si>
    <t>Kjúklingaréttir</t>
  </si>
  <si>
    <t>Naggrísnammi</t>
  </si>
  <si>
    <t>Kanínuskemmtun</t>
  </si>
  <si>
    <t>Íkorna skemmtun</t>
  </si>
  <si>
    <t>Hedgehog skemmtun</t>
  </si>
  <si>
    <t>Fræhljómsveit Raddisch</t>
  </si>
  <si>
    <t>Fræband svalarkassi</t>
  </si>
  <si>
    <t>Seed Band Lambs Salat</t>
  </si>
  <si>
    <t>Seed Band Gulrót</t>
  </si>
  <si>
    <t>Fræband salatblöndu</t>
  </si>
  <si>
    <t>Kókos trefjar</t>
  </si>
  <si>
    <t>Miscela Prato delle api</t>
  </si>
  <si>
    <t>Miscela Cielo delle farfalle</t>
  </si>
  <si>
    <t>Set Giardino dei pomodori</t>
  </si>
  <si>
    <t>Set Orto di verdure</t>
  </si>
  <si>
    <t>Set Giardino delle erbe aromatiche</t>
  </si>
  <si>
    <t>Set Giardino Bonsai</t>
  </si>
  <si>
    <t>Set Giardino dei Cactus</t>
  </si>
  <si>
    <t>Set Giardino delle piante medicinali</t>
  </si>
  <si>
    <t>Palline da seme Flower Power</t>
  </si>
  <si>
    <t>Palline di semi Sunshine</t>
  </si>
  <si>
    <t>Palline di semi blu cielo</t>
  </si>
  <si>
    <t>Palline di semi rosa</t>
  </si>
  <si>
    <t>Set iniziale di germogli</t>
  </si>
  <si>
    <t>Barattolo di germogli</t>
  </si>
  <si>
    <t>Germogli di erba medica</t>
  </si>
  <si>
    <t>Germogli di crescione</t>
  </si>
  <si>
    <t>Germogli Lenti</t>
  </si>
  <si>
    <t>Germogli di fagioli mung</t>
  </si>
  <si>
    <t>Germogli di ceci</t>
  </si>
  <si>
    <t>Germogli di fagioli Adzuki</t>
  </si>
  <si>
    <t>Germogli di fieno greco</t>
  </si>
  <si>
    <t>Giardino delle Vitamine Goji</t>
  </si>
  <si>
    <t>Giardino delle Vitamine Wu Wei Zi</t>
  </si>
  <si>
    <t>Giardino delle Vitamine Olivello spinoso</t>
  </si>
  <si>
    <t>Miscela di vitamine</t>
  </si>
  <si>
    <t>Trattamenti per polli</t>
  </si>
  <si>
    <t>Trattamenti per cavie</t>
  </si>
  <si>
    <t>Trattamenti per conigli</t>
  </si>
  <si>
    <t>Trattamenti per scoiattoli</t>
  </si>
  <si>
    <t>Trattamenti per ricci</t>
  </si>
  <si>
    <t>Banda di semi Balcony Box</t>
  </si>
  <si>
    <t>Banda di semi Lattuga d'agnello</t>
  </si>
  <si>
    <t>Banda di semi Carota</t>
  </si>
  <si>
    <t>Banda di semi Rucola</t>
  </si>
  <si>
    <t>Banda di semi Miscela di lattuga</t>
  </si>
  <si>
    <t>Banda di semi Erba gatta</t>
  </si>
  <si>
    <t>Fascia di semi di erba gatta</t>
  </si>
  <si>
    <t>Fibra di cocco</t>
  </si>
  <si>
    <t>ミックス・ビー・メドウ</t>
  </si>
  <si>
    <t>ミックス・バタフライ・スカイ</t>
  </si>
  <si>
    <t>トマトガーデン</t>
  </si>
  <si>
    <t>セット・ベジタブル・ガーデン</t>
  </si>
  <si>
    <t>ハーブガーデン</t>
  </si>
  <si>
    <t>盆栽ガーデンセット</t>
  </si>
  <si>
    <t>セット サボテンガーデン</t>
  </si>
  <si>
    <t>薬草園セット</t>
  </si>
  <si>
    <t>シードボール フラワーパワー</t>
  </si>
  <si>
    <t>シードボール サンシャイン</t>
  </si>
  <si>
    <t>シードボール スカイブルー</t>
  </si>
  <si>
    <t>シードボール ピンク</t>
  </si>
  <si>
    <t>スプラウトスターターセット</t>
  </si>
  <si>
    <t>スプラウトジャー</t>
  </si>
  <si>
    <t>スプラウト アルファルファ</t>
  </si>
  <si>
    <t>スプラウト・クレス</t>
  </si>
  <si>
    <t>スプラウトレンズ</t>
  </si>
  <si>
    <t>緑豆</t>
  </si>
  <si>
    <t>ひよこ豆</t>
  </si>
  <si>
    <t>あずき</t>
  </si>
  <si>
    <t>ビタミンガーデン ゴジ</t>
  </si>
  <si>
    <t>ビタミンガーデン ウーウェイ</t>
  </si>
  <si>
    <t>ビタミンガーデン シーバックソーン</t>
  </si>
  <si>
    <t>ビタミンガーデンミックス</t>
  </si>
  <si>
    <t>チキントリート</t>
  </si>
  <si>
    <t>モルモット用おやつ</t>
  </si>
  <si>
    <t>ウサギ用おやつ</t>
  </si>
  <si>
    <t>リス用おやつ</t>
  </si>
  <si>
    <t>ハリネズミ用おやつ</t>
  </si>
  <si>
    <t>シードバンド ラディッシュ</t>
  </si>
  <si>
    <t>シードバンド バルコニーボックス</t>
  </si>
  <si>
    <t>シードバンド ラムズレタス</t>
  </si>
  <si>
    <t>シードバンド ニンジン</t>
  </si>
  <si>
    <t>シードバンド ロケット</t>
  </si>
  <si>
    <t>シードバンド レタスミックス</t>
  </si>
  <si>
    <t>シードバンド キャットニップ</t>
  </si>
  <si>
    <t>シードバンド キャットグラス</t>
  </si>
  <si>
    <t>ココナッツ・ファイバー</t>
  </si>
  <si>
    <t>Set povrtnjak</t>
  </si>
  <si>
    <t>Set Biljni vrt</t>
  </si>
  <si>
    <t>Set Vrt ljekovitog bilja</t>
  </si>
  <si>
    <t>Kuglice sjemenki Nebesko plave</t>
  </si>
  <si>
    <t>Ružičaste kuglice sjemena</t>
  </si>
  <si>
    <t>Sprouts početni set</t>
  </si>
  <si>
    <t>Staklenka za klice</t>
  </si>
  <si>
    <t>Klice lucerne</t>
  </si>
  <si>
    <t>Klice Cress</t>
  </si>
  <si>
    <t>Sprouts leće</t>
  </si>
  <si>
    <t>Klice mungo graha</t>
  </si>
  <si>
    <t>Klice slanutak</t>
  </si>
  <si>
    <t>Klice Adzuki grah</t>
  </si>
  <si>
    <t>Klice piskavice</t>
  </si>
  <si>
    <t>Vitaminski vrt Wu Wei Zi</t>
  </si>
  <si>
    <t>Poslastice od piletine</t>
  </si>
  <si>
    <t>Poslastice za zamorce</t>
  </si>
  <si>
    <t>Poslastice za zeca</t>
  </si>
  <si>
    <t>Poslastice za vjeverice</t>
  </si>
  <si>
    <t>Poslastice od ježa</t>
  </si>
  <si>
    <t>Sjeme Band Raddisch</t>
  </si>
  <si>
    <t>Seed Band Lambs Salata</t>
  </si>
  <si>
    <t>Seed Band Mrkva</t>
  </si>
  <si>
    <t>Sjemenska mješavina zelene salate</t>
  </si>
  <si>
    <t>Seed Band mačja trava</t>
  </si>
  <si>
    <t>Kokosovo vlakno</t>
  </si>
  <si>
    <t>Bišu pļava Mix Bee Meadow</t>
  </si>
  <si>
    <t>Sajauc tauriņu debesis</t>
  </si>
  <si>
    <t>Komplekts Tomātu dārzs</t>
  </si>
  <si>
    <t>Komplekts Dārzeņu dārzs</t>
  </si>
  <si>
    <t>Komplekts Garšaugu dārzs</t>
  </si>
  <si>
    <t>Komplekts Bonsai dārzs</t>
  </si>
  <si>
    <t>Komplekts Kaktusu dārzs</t>
  </si>
  <si>
    <t>Komplekts Ārstniecības augu dārzs</t>
  </si>
  <si>
    <t>Sēklu bumbiņas Ziedu spēks</t>
  </si>
  <si>
    <t>Sēklu bumbiņas Saulesspars</t>
  </si>
  <si>
    <t>Sēklu bumbiņas Sky Blue</t>
  </si>
  <si>
    <t>Sēklu bumbiņas Rozā</t>
  </si>
  <si>
    <t>Dīgstu sākumkomplekts</t>
  </si>
  <si>
    <t>Dīgstu burka</t>
  </si>
  <si>
    <t>Dīgsti lucernas</t>
  </si>
  <si>
    <t>Dīgsti kressalāti</t>
  </si>
  <si>
    <t>Dīgstu lēcas</t>
  </si>
  <si>
    <t>Dīgstošās pupiņas Mung pupiņas</t>
  </si>
  <si>
    <t>Dīgstošie aunazirņi</t>
  </si>
  <si>
    <t>Adzuki pupiņu dīgsti</t>
  </si>
  <si>
    <t>Dīgsti Grieķu sierāboliņš</t>
  </si>
  <si>
    <t>Vitamīnu dārzs Goji</t>
  </si>
  <si>
    <t>Vitamin Garden smiltsērkšķi</t>
  </si>
  <si>
    <t>Vitamīnu dārza maisījums</t>
  </si>
  <si>
    <t>Vistas kārumi</t>
  </si>
  <si>
    <t>Gvineļcūciņu našķi</t>
  </si>
  <si>
    <t>Garšaugi trušiem</t>
  </si>
  <si>
    <t>Vāveru kārumi</t>
  </si>
  <si>
    <t>Eža kārumi</t>
  </si>
  <si>
    <t>Sēklu josla Raddisch</t>
  </si>
  <si>
    <t>Sēklu josla Balkona kaste</t>
  </si>
  <si>
    <t>Sēklu josla Jēra salāti</t>
  </si>
  <si>
    <t>Sēklu josla Burkāni</t>
  </si>
  <si>
    <t>Sēklu lente raķete</t>
  </si>
  <si>
    <t>Sēklu josla Salātu maisījums</t>
  </si>
  <si>
    <t>Sēklu josla Kaķumētra</t>
  </si>
  <si>
    <t>Sēklu josla Kaķu zāle</t>
  </si>
  <si>
    <t>Kokosu šķiedras</t>
  </si>
  <si>
    <t>Mišinys Bičių pieva</t>
  </si>
  <si>
    <t>Mišinys Drugelių dangus</t>
  </si>
  <si>
    <t>Komplektas Pomidorų sodas</t>
  </si>
  <si>
    <t>Daržovių sodo rinkinys</t>
  </si>
  <si>
    <t>Žolelių sodas</t>
  </si>
  <si>
    <t>Bonsai sodas</t>
  </si>
  <si>
    <t>Komplektas Kaktusų sodas</t>
  </si>
  <si>
    <t>Vaistinių augalų sodas</t>
  </si>
  <si>
    <t>Sėklų kamuoliukai "Flower Power</t>
  </si>
  <si>
    <t>Sėklų kamuoliukai "Sunshine</t>
  </si>
  <si>
    <t>Sėklų kamuoliukai Sky Blue</t>
  </si>
  <si>
    <t>Sėklų kamuoliukai rožiniai</t>
  </si>
  <si>
    <t>Daigų pradinis rinkinys</t>
  </si>
  <si>
    <t>Daigų indelis</t>
  </si>
  <si>
    <t>Daigai liucernos</t>
  </si>
  <si>
    <t>Daigai kruopų daigai</t>
  </si>
  <si>
    <t>Daigų lęšiai</t>
  </si>
  <si>
    <t>Daigai Mung pupelės</t>
  </si>
  <si>
    <t>Daiginti avinžirniai</t>
  </si>
  <si>
    <t>Adzuki pupelių daigai</t>
  </si>
  <si>
    <t>Daiginti ožragės daigai</t>
  </si>
  <si>
    <t>Vitamin Garden šaltalankis</t>
  </si>
  <si>
    <t>Vitamin Garden mišinys</t>
  </si>
  <si>
    <t>Vištienos skanėstai</t>
  </si>
  <si>
    <t>Gvinėjos kiaulytės skanėstai</t>
  </si>
  <si>
    <t>skanėstai triušiams</t>
  </si>
  <si>
    <t>Voverių skanėstai</t>
  </si>
  <si>
    <t>Ežio skanėstai</t>
  </si>
  <si>
    <t>Sėklų juosta "Raddisch</t>
  </si>
  <si>
    <t>Sėklų juosta Balkono dėžutė</t>
  </si>
  <si>
    <t>Sėklų juosta Avinėlių salotos</t>
  </si>
  <si>
    <t>Sėklų juosta Morkos</t>
  </si>
  <si>
    <t>Sėklų juosta Raketa</t>
  </si>
  <si>
    <t>Sėklų juosta Salotų mišinys</t>
  </si>
  <si>
    <t>Sėklų juosta Katžolė</t>
  </si>
  <si>
    <t>Sėklų juosta Kačių žolė</t>
  </si>
  <si>
    <t>Kokoso pluoštas</t>
  </si>
  <si>
    <t>Ħallat Bee Meadow</t>
  </si>
  <si>
    <t>Ħallat Butterfly Sky</t>
  </si>
  <si>
    <t>Issettja Ġnien tat-Tadam</t>
  </si>
  <si>
    <t>Issettja Ġnien tal-Ħxejjex</t>
  </si>
  <si>
    <t>Issettja Ġnien Ħwawar</t>
  </si>
  <si>
    <t>Issettja Ġnien tal-Pjanti Mediċinali</t>
  </si>
  <si>
    <t>Seedballs Roża</t>
  </si>
  <si>
    <t>Sprouts Kress</t>
  </si>
  <si>
    <t>Sprouts Lentijiet</t>
  </si>
  <si>
    <t>Sprouts Fażola Mung</t>
  </si>
  <si>
    <t>Sprouts Ċiċri</t>
  </si>
  <si>
    <t>Sprouts Fażola Adzuki</t>
  </si>
  <si>
    <t>Vitamina Ġnien Goji</t>
  </si>
  <si>
    <t>Ġnien Vitamina Wu Wei Zi</t>
  </si>
  <si>
    <t>Vitamina Garden Sea Buckthorn</t>
  </si>
  <si>
    <t>Ħallat tal-Ġnien tal-Vitamina</t>
  </si>
  <si>
    <t>Tiġieġ Titratta</t>
  </si>
  <si>
    <t>Titratta tal-Fniek tal-Guinea</t>
  </si>
  <si>
    <t>Titratta tal-Fniek</t>
  </si>
  <si>
    <t>Titratta Squirrel</t>
  </si>
  <si>
    <t>Titratta Qanfud</t>
  </si>
  <si>
    <t>Kaxxa tal-Gallarija tal-Banda taż-Żerriegħa</t>
  </si>
  <si>
    <t>Ħass Ħass Ħrief Banda Żerriegħa</t>
  </si>
  <si>
    <t>Żerriegħa Zunnarija Banda</t>
  </si>
  <si>
    <t>Rocket Banda Żerriegħa</t>
  </si>
  <si>
    <t>Taħlita Ħass Banda Żerriegħa</t>
  </si>
  <si>
    <t>Fibra tal-ġewż</t>
  </si>
  <si>
    <t>Mix bijenweide</t>
  </si>
  <si>
    <t>Mix Vlinder Lucht</t>
  </si>
  <si>
    <t>Set Tomaten</t>
  </si>
  <si>
    <t>Set Groenten</t>
  </si>
  <si>
    <t>Set Kruiden</t>
  </si>
  <si>
    <t>Set Bonsaituin</t>
  </si>
  <si>
    <t>Set Cactustuin</t>
  </si>
  <si>
    <t>Set geneeskrachtige planten</t>
  </si>
  <si>
    <t>Zaadballen Bloemen Kracht</t>
  </si>
  <si>
    <t>Zaadballen Zonneschijn</t>
  </si>
  <si>
    <t>Zaadballen Hemelsblauw</t>
  </si>
  <si>
    <t>Roze zaadballen</t>
  </si>
  <si>
    <t>Kiemplantjes startset</t>
  </si>
  <si>
    <t>Kiemplant potje</t>
  </si>
  <si>
    <t>Kiemgroenten Alfalfa</t>
  </si>
  <si>
    <t>Kiemplantjes Tuinkers</t>
  </si>
  <si>
    <t>Kiemplantjes Lenzen</t>
  </si>
  <si>
    <t>Kiemgroenten Mungbonen</t>
  </si>
  <si>
    <t>Kiemgroenten Kikkererwten</t>
  </si>
  <si>
    <t>Kiemgroenten Adzuki-bonen</t>
  </si>
  <si>
    <t>Kiemgroenten Fenegriek</t>
  </si>
  <si>
    <t>Vitamine Tuin Wu Wei Zi</t>
  </si>
  <si>
    <t>Vitamin Garden Duindoorn</t>
  </si>
  <si>
    <t>Kip traktaties</t>
  </si>
  <si>
    <t>Cavia Traktaties</t>
  </si>
  <si>
    <t>Konijn Traktaties</t>
  </si>
  <si>
    <t>Eekhoorn Traktaties</t>
  </si>
  <si>
    <t>Egel traktaties</t>
  </si>
  <si>
    <t>Zaadband Raddisch</t>
  </si>
  <si>
    <t>Zaadband Balkon Box</t>
  </si>
  <si>
    <t>Zaadband Veldsla</t>
  </si>
  <si>
    <t>Zaadband Wortel</t>
  </si>
  <si>
    <t>Zaadband Rucola</t>
  </si>
  <si>
    <t>Zaadband Sla Mix</t>
  </si>
  <si>
    <t>Zaadband Kattekruid</t>
  </si>
  <si>
    <t>Zaadband Kattengras</t>
  </si>
  <si>
    <t>Kokosvezel</t>
  </si>
  <si>
    <t>Mix Bieeng</t>
  </si>
  <si>
    <t>Mix Sommerfuglhimmel</t>
  </si>
  <si>
    <t>Sett Tomathage</t>
  </si>
  <si>
    <t>Sett Grønnsakshage</t>
  </si>
  <si>
    <t>Sett Urtehage</t>
  </si>
  <si>
    <t>Sett Bonsai-hage</t>
  </si>
  <si>
    <t>Sett kaktushage</t>
  </si>
  <si>
    <t>Hagesett med medisinplanter</t>
  </si>
  <si>
    <t>Seedballs Solskinn</t>
  </si>
  <si>
    <t>Seedballs Himmelblå</t>
  </si>
  <si>
    <t>Frøballer i rosa</t>
  </si>
  <si>
    <t>Startsett med spirer</t>
  </si>
  <si>
    <t>Spirer Alfalfa</t>
  </si>
  <si>
    <t>Sprouts Karse</t>
  </si>
  <si>
    <t>Spirer Linser</t>
  </si>
  <si>
    <t>Spirer Kikerter</t>
  </si>
  <si>
    <t>Spirer av adzukibønner</t>
  </si>
  <si>
    <t>Spirer Bukkehornkløver</t>
  </si>
  <si>
    <t>Kyllinggodbiter</t>
  </si>
  <si>
    <t>Godbiter til marsvin</t>
  </si>
  <si>
    <t>Kanin godbiter</t>
  </si>
  <si>
    <t>Godbiter til ekorn</t>
  </si>
  <si>
    <t>Godbiter til pinnsvin</t>
  </si>
  <si>
    <t>Frøbånd Raddisch</t>
  </si>
  <si>
    <t>Frøbånd Balkongkasse</t>
  </si>
  <si>
    <t>Frøbånd med lammesalat</t>
  </si>
  <si>
    <t>Frøbånd Gulrot</t>
  </si>
  <si>
    <t>Frøbånd rakett</t>
  </si>
  <si>
    <t>Frøbånd Kattemynte</t>
  </si>
  <si>
    <t>Frøbånd av kattegress</t>
  </si>
  <si>
    <t>Kokosfiber</t>
  </si>
  <si>
    <t>Zestaw Ogród pomidorowy</t>
  </si>
  <si>
    <t>Zestaw Ogród warzywny</t>
  </si>
  <si>
    <t>Zestaw Ogród ziołowy</t>
  </si>
  <si>
    <t>Zestaw Ogród bonsai</t>
  </si>
  <si>
    <t>Zestaw Ogród kaktusów</t>
  </si>
  <si>
    <t>Zestaw Ogród roślin leczniczych</t>
  </si>
  <si>
    <t>Zestaw startowy kiełków</t>
  </si>
  <si>
    <t>Słoik na kiełki</t>
  </si>
  <si>
    <t>Kiełki lucerny</t>
  </si>
  <si>
    <t>Kiełki rzeżuchy</t>
  </si>
  <si>
    <t>Soczewki na kiełki</t>
  </si>
  <si>
    <t>Kiełki fasoli mung</t>
  </si>
  <si>
    <t>Kiełki ciecierzycy</t>
  </si>
  <si>
    <t>Kiełki fasoli adzuki</t>
  </si>
  <si>
    <t>Kiełki kozieradki</t>
  </si>
  <si>
    <t>Rokitnik zwyczajny Vitamin Garden</t>
  </si>
  <si>
    <t>Mieszanka witamin ogrodowych</t>
  </si>
  <si>
    <t>Przysmaki z kurczaka</t>
  </si>
  <si>
    <t>Przysmaki dla świnek morskich</t>
  </si>
  <si>
    <t>Przysmaki dla królików</t>
  </si>
  <si>
    <t>Przysmaki dla wiewiórek</t>
  </si>
  <si>
    <t>Przysmaki dla jeży</t>
  </si>
  <si>
    <t>Opaska na nasiona Raddisch</t>
  </si>
  <si>
    <t>Sałata jagnięca</t>
  </si>
  <si>
    <t>Opaska nasienna Marchew</t>
  </si>
  <si>
    <t>Mieszanka sałat Seed Band</t>
  </si>
  <si>
    <t>Nasiona kocimiętki</t>
  </si>
  <si>
    <t>Trawa dla kotów</t>
  </si>
  <si>
    <t>Włókno kokosowe</t>
  </si>
  <si>
    <t>Mistura Prado de Abelha</t>
  </si>
  <si>
    <t>Conjunto Céu de Borboletas</t>
  </si>
  <si>
    <t>Conjunto Horta de Tomate</t>
  </si>
  <si>
    <t>Conjunto de horta de legumes</t>
  </si>
  <si>
    <t>Conjunto Jardim de Ervas</t>
  </si>
  <si>
    <t>Conjunto Jardim de Bonsai</t>
  </si>
  <si>
    <t>Conjunto Jardim de cactos</t>
  </si>
  <si>
    <t>Conjunto Jardim de plantas medicinais</t>
  </si>
  <si>
    <t>Bola de sementes Flower Power</t>
  </si>
  <si>
    <t>Bolas de sementes Sunshine</t>
  </si>
  <si>
    <t>Bolas de sementes azul céu</t>
  </si>
  <si>
    <t>Bolas de sementes cor-de-rosa</t>
  </si>
  <si>
    <t>Conjunto inicial de rebentos</t>
  </si>
  <si>
    <t>Frasco de Sprouts</t>
  </si>
  <si>
    <t>Rebentos Alfalfa</t>
  </si>
  <si>
    <t>Rebentos Agrião</t>
  </si>
  <si>
    <t>Lentes Sprouts</t>
  </si>
  <si>
    <t>Rebentos Feijão-mungo</t>
  </si>
  <si>
    <t>Rebentos Grão-de-bico</t>
  </si>
  <si>
    <t>Rebentos Feijão Adzuki</t>
  </si>
  <si>
    <t>Rebentos de feno-grego</t>
  </si>
  <si>
    <t>Jardim de Vitaminas Goji</t>
  </si>
  <si>
    <t>Jardim de Vitaminas Wu Wei Zi</t>
  </si>
  <si>
    <t>Vitamin Garden Espinheiro-marítimo</t>
  </si>
  <si>
    <t>Vitamina Jardim Mix</t>
  </si>
  <si>
    <t>Guloseimas para galinhas</t>
  </si>
  <si>
    <t>Guloseimas para porquinhos-da-índia</t>
  </si>
  <si>
    <t>Guloseimas para coelhos</t>
  </si>
  <si>
    <t>Guloseimas para esquilos</t>
  </si>
  <si>
    <t>Guloseimas para ouriços</t>
  </si>
  <si>
    <t>Faixa de sementes Raddisch</t>
  </si>
  <si>
    <t>Faixa de sementes Balcony Box</t>
  </si>
  <si>
    <t>Banda de sementes Alface de cordeiro</t>
  </si>
  <si>
    <t>Banda de sementes Cenoura</t>
  </si>
  <si>
    <t>Faixa de sementes Foguete</t>
  </si>
  <si>
    <t>Faixa de sementes Mistura de alface</t>
  </si>
  <si>
    <t>Faixa de sementes Catnip</t>
  </si>
  <si>
    <t>Banda de sementes Erva de gato</t>
  </si>
  <si>
    <t>Fibra de coco</t>
  </si>
  <si>
    <t>Set Grădină de legume</t>
  </si>
  <si>
    <t>Set Grădină de plante aromatice</t>
  </si>
  <si>
    <t>Set Grădină Bonsai</t>
  </si>
  <si>
    <t>Set grădină de cactuși</t>
  </si>
  <si>
    <t>Set Grădină de plante medicinale</t>
  </si>
  <si>
    <t>Mingi de semințe Sky Blue</t>
  </si>
  <si>
    <t>Set de pornire pentru germeni</t>
  </si>
  <si>
    <t>Borcan de germeni</t>
  </si>
  <si>
    <t>Germeni Alfalfa</t>
  </si>
  <si>
    <t>Germeni Cress</t>
  </si>
  <si>
    <t>Lentile de germeni</t>
  </si>
  <si>
    <t>Germeni de fasole Mung</t>
  </si>
  <si>
    <t>Germeni de năut</t>
  </si>
  <si>
    <t>Germeni de fasole Adzuki</t>
  </si>
  <si>
    <t>Germeni de schinduf</t>
  </si>
  <si>
    <t>Vitamina Garden Goji</t>
  </si>
  <si>
    <t>Vitamina Garden Mix</t>
  </si>
  <si>
    <t>Tratamente de pui</t>
  </si>
  <si>
    <t>Tratamente pentru porcușori de Guineea</t>
  </si>
  <si>
    <t>Tratamente pentru iepuri</t>
  </si>
  <si>
    <t>Tratamente pentru veverițe</t>
  </si>
  <si>
    <t>Tratamente pentru arici</t>
  </si>
  <si>
    <t>Bandă de semințe Raddisch</t>
  </si>
  <si>
    <t>Bandă de semințe de salată de miel</t>
  </si>
  <si>
    <t>Bandă de semințe de morcovi</t>
  </si>
  <si>
    <t>Bandă de semințe de rachetă</t>
  </si>
  <si>
    <t>Bandă de semințe Mix de lăptuci</t>
  </si>
  <si>
    <t>Bandă de semințe Catnip</t>
  </si>
  <si>
    <t>Bandă de semințe iarbă pentru pisici</t>
  </si>
  <si>
    <t>Fibre de nucă de cocos</t>
  </si>
  <si>
    <t>Mix Bee Äng</t>
  </si>
  <si>
    <t>Mix fjäril himmel</t>
  </si>
  <si>
    <t>Tomatträdgård</t>
  </si>
  <si>
    <t>Set Grönsaksträdgård</t>
  </si>
  <si>
    <t>Set Örtträdgård</t>
  </si>
  <si>
    <t>Set Bonsai-trädgård</t>
  </si>
  <si>
    <t>Set Kaktusträdgård</t>
  </si>
  <si>
    <t>Trädgård för medicinalväxter</t>
  </si>
  <si>
    <t>Fröbollar Flower Power</t>
  </si>
  <si>
    <t>Seedballs Solsken</t>
  </si>
  <si>
    <t>Fröbollar Sky Blue</t>
  </si>
  <si>
    <t>Fröbollar Rosa</t>
  </si>
  <si>
    <t>Startset för groddar</t>
  </si>
  <si>
    <t>Sprout Burk</t>
  </si>
  <si>
    <t>Spiror Alfalfa</t>
  </si>
  <si>
    <t>Spiror Krasse</t>
  </si>
  <si>
    <t>Sprouts Linser</t>
  </si>
  <si>
    <t>Spiror Mungbönor</t>
  </si>
  <si>
    <t>Kikärter</t>
  </si>
  <si>
    <t>Groddar Adzukibönor</t>
  </si>
  <si>
    <t>Sprutor Bockhornsklöver</t>
  </si>
  <si>
    <t>Kycklinggodis</t>
  </si>
  <si>
    <t>Godis för marsvin</t>
  </si>
  <si>
    <t>Kanin</t>
  </si>
  <si>
    <t>Godis för ekorre</t>
  </si>
  <si>
    <t>Godis för igelkottar</t>
  </si>
  <si>
    <t>Seed Band Balkonglåda</t>
  </si>
  <si>
    <t>Fröband Lammsallat</t>
  </si>
  <si>
    <t>Fröband Morot</t>
  </si>
  <si>
    <t>Fröband Raket</t>
  </si>
  <si>
    <t>Fröband Sallatsmix</t>
  </si>
  <si>
    <t>Fröband Kattmynta</t>
  </si>
  <si>
    <t>Fröband Kattgräs</t>
  </si>
  <si>
    <t>Mix Motýlia obloha</t>
  </si>
  <si>
    <t>Súprava Rajčinová záhrada</t>
  </si>
  <si>
    <t>Súprava Zeleninová záhrada</t>
  </si>
  <si>
    <t>Záhrada s bylinkami</t>
  </si>
  <si>
    <t>Súprava Bonsajová záhrada</t>
  </si>
  <si>
    <t>Súprava Kaktusová záhrada</t>
  </si>
  <si>
    <t>Záhrada liečivých rastlín</t>
  </si>
  <si>
    <t>Guľôčky zo semienok Kvetinová sila</t>
  </si>
  <si>
    <t>Guľôčky zo semienok Sunshine</t>
  </si>
  <si>
    <t>Guľôčky na semenáčiky Sky Blue</t>
  </si>
  <si>
    <t>Guľôčky zo semienok ružové</t>
  </si>
  <si>
    <t>Štartovacia sada klíčkov</t>
  </si>
  <si>
    <t>Nádoba na klíčky</t>
  </si>
  <si>
    <t>Klíčky Alfalfa</t>
  </si>
  <si>
    <t>Klíčky žerucha</t>
  </si>
  <si>
    <t>Šošovky na klíčky</t>
  </si>
  <si>
    <t>Klíčky fazule mungo</t>
  </si>
  <si>
    <t>Klíčky cíceru</t>
  </si>
  <si>
    <t>Klíčky fazule Adzuki</t>
  </si>
  <si>
    <t>Klíčky senovky gréckej</t>
  </si>
  <si>
    <t>Vitamínová záhrada Goji</t>
  </si>
  <si>
    <t>Vitamínová záhrada Wu Wei Zi</t>
  </si>
  <si>
    <t>Vitamínová záhrada Rakytník rešetliakový</t>
  </si>
  <si>
    <t>Vitamínová záhrada Mix</t>
  </si>
  <si>
    <t>Kuracie pochúťky</t>
  </si>
  <si>
    <t>Pochúťky pre morčatá</t>
  </si>
  <si>
    <t>Pochúťky pre králiky</t>
  </si>
  <si>
    <t>Pochúťky pre veveričky</t>
  </si>
  <si>
    <t>Pochúťky pre ježkov</t>
  </si>
  <si>
    <t>Semienka Raddisch</t>
  </si>
  <si>
    <t>Balkonový box na semienka</t>
  </si>
  <si>
    <t>Seed Band jahňací šalát</t>
  </si>
  <si>
    <t>Semienka mrkva</t>
  </si>
  <si>
    <t>Seed Band Raketa</t>
  </si>
  <si>
    <t>Seed Band Šalátová zmes</t>
  </si>
  <si>
    <t>Pásmo semien mačacej papriky</t>
  </si>
  <si>
    <t>Pásmo semien mačacej trávy</t>
  </si>
  <si>
    <t>Kokosové vlákno</t>
  </si>
  <si>
    <t>Mešani čebelji travnik</t>
  </si>
  <si>
    <t>Mešanica metuljevega neba</t>
  </si>
  <si>
    <t>Set Paradižnikov vrt</t>
  </si>
  <si>
    <t>Set zelenjavni vrt</t>
  </si>
  <si>
    <t>Set zeliščni vrt</t>
  </si>
  <si>
    <t>Set Bonsajski vrt</t>
  </si>
  <si>
    <t>Set Vrt kaktusov</t>
  </si>
  <si>
    <t>Set Vrt zdravilnih rastlin</t>
  </si>
  <si>
    <t>Kroglice iz semen Flower Power</t>
  </si>
  <si>
    <t>Kroglice iz semen Sunshine</t>
  </si>
  <si>
    <t>Kroglice za semena roza</t>
  </si>
  <si>
    <t>Začetni set kalčkov</t>
  </si>
  <si>
    <t>Posoda za kalčke</t>
  </si>
  <si>
    <t>Kalčki Alfalfa</t>
  </si>
  <si>
    <t>Kalčki kreše</t>
  </si>
  <si>
    <t>Čipke za kalčke</t>
  </si>
  <si>
    <t>Kalice fižola mungo</t>
  </si>
  <si>
    <t>Čičerika za kalčke</t>
  </si>
  <si>
    <t>Adzuki fižol kalčki</t>
  </si>
  <si>
    <t>Kaliček Fenugreek</t>
  </si>
  <si>
    <t>Vitaminski vrt Goji</t>
  </si>
  <si>
    <t>Vitaminski vrt Rakitovec</t>
  </si>
  <si>
    <t>Vitaminski vrt mešanica</t>
  </si>
  <si>
    <t>Piščančji priboljški</t>
  </si>
  <si>
    <t>Priboljški za morske prašičke</t>
  </si>
  <si>
    <t>Priboljški za kunce</t>
  </si>
  <si>
    <t>Priboljški za veverice</t>
  </si>
  <si>
    <t>Priboljški za ježa</t>
  </si>
  <si>
    <t>Trak s semeni Raddisch</t>
  </si>
  <si>
    <t>Balkonska škatla za semena</t>
  </si>
  <si>
    <t>Seme za jagenjčkovo solato</t>
  </si>
  <si>
    <t>Kroglica za semena Korenje</t>
  </si>
  <si>
    <t>Rocket Band semenski trak</t>
  </si>
  <si>
    <t>Mešanica solate s semeni</t>
  </si>
  <si>
    <t>Skupina semen Mačja meta</t>
  </si>
  <si>
    <t>Skupina semen Mačja trava</t>
  </si>
  <si>
    <t>Kokosova vlakna</t>
  </si>
  <si>
    <t>Mix Abeja Prado</t>
  </si>
  <si>
    <t>Mix Cielo de Mariposas</t>
  </si>
  <si>
    <t>Set Huerto Tomate</t>
  </si>
  <si>
    <t>Set Huerto</t>
  </si>
  <si>
    <t>Set Huerto Hierbas</t>
  </si>
  <si>
    <t>Set Jardín de Bonsáis</t>
  </si>
  <si>
    <t>Set Jardín de cactus</t>
  </si>
  <si>
    <t>Set Jardín de plantas medicinales</t>
  </si>
  <si>
    <t>Bolas de semillas Sunshine</t>
  </si>
  <si>
    <t>Bolas de semillas Sky Blue</t>
  </si>
  <si>
    <t>Bolas de Semillas Rosa</t>
  </si>
  <si>
    <t>Set de inicio de germinados</t>
  </si>
  <si>
    <t>Tarro de germinados</t>
  </si>
  <si>
    <t>Germinados Alfalfa</t>
  </si>
  <si>
    <t>Germinados de berro</t>
  </si>
  <si>
    <t>Germinados Lentes</t>
  </si>
  <si>
    <t>Germinados Judías Mung</t>
  </si>
  <si>
    <t>Garbanzos Germinados</t>
  </si>
  <si>
    <t>Germinados de judías adzuki</t>
  </si>
  <si>
    <t>Germinados Alholva</t>
  </si>
  <si>
    <t>Vitamin Garden Espino Amarillo</t>
  </si>
  <si>
    <t>Golosinas para cobayas</t>
  </si>
  <si>
    <t>Conejo Treats</t>
  </si>
  <si>
    <t>Ardilla Treats</t>
  </si>
  <si>
    <t>Golosinas para erizos</t>
  </si>
  <si>
    <t>Seed Band Lechuga</t>
  </si>
  <si>
    <t>Seed Band Zanahoria</t>
  </si>
  <si>
    <t>Seed Band Rúcula</t>
  </si>
  <si>
    <t>Seed Band Lechuga Mix</t>
  </si>
  <si>
    <t>Seed Band Hierba gatera</t>
  </si>
  <si>
    <t>Banda de Semillas Hierba para Gatos</t>
  </si>
  <si>
    <t>Mix Motýlí obloha</t>
  </si>
  <si>
    <t>Souprava Rajčatová zahrada</t>
  </si>
  <si>
    <t>Souprava Zeleninová zahrada</t>
  </si>
  <si>
    <t>Zahrada bylinek</t>
  </si>
  <si>
    <t>Sada Bonsajová zahrada</t>
  </si>
  <si>
    <t>Set Kaktusová zahrada</t>
  </si>
  <si>
    <t>Zahrada léčivých rostlin</t>
  </si>
  <si>
    <t>Květinová síla ze semínek</t>
  </si>
  <si>
    <t>Kuličky ze semínek Sunshine</t>
  </si>
  <si>
    <t>Kuličky na semínka Sky Blue</t>
  </si>
  <si>
    <t>Kuličky na semínka růžové</t>
  </si>
  <si>
    <t>Startovací sada klíčků</t>
  </si>
  <si>
    <t>Sklenice s klíčky</t>
  </si>
  <si>
    <t>Klíčky řeřichy</t>
  </si>
  <si>
    <t>Čočky na klíčky</t>
  </si>
  <si>
    <t>Klíčky fazole mungo</t>
  </si>
  <si>
    <t>Klíčky cizrny</t>
  </si>
  <si>
    <t>Klíčky fazole Adzuki</t>
  </si>
  <si>
    <t>Klíčky pískavice řecké seno</t>
  </si>
  <si>
    <t>Vitamínová zahrada Goji</t>
  </si>
  <si>
    <t>Vitamin Garden Rakytník řešetlákový</t>
  </si>
  <si>
    <t>Kuřecí pamlsky</t>
  </si>
  <si>
    <t>Pochoutky pro morčata</t>
  </si>
  <si>
    <t>Pochoutky pro králíky</t>
  </si>
  <si>
    <t>Pamlsky pro veverky</t>
  </si>
  <si>
    <t>Pochoutky pro ježky</t>
  </si>
  <si>
    <t>Semínkový pásek Raddisch</t>
  </si>
  <si>
    <t>Balkonová krabice Seed Band</t>
  </si>
  <si>
    <t>Semínkový pásek Jehněčí salát</t>
  </si>
  <si>
    <t>Pásek na semínka Mrkev</t>
  </si>
  <si>
    <t>Pásmo výsevů Salátová směs</t>
  </si>
  <si>
    <t>Pásmo semen Catnip</t>
  </si>
  <si>
    <t>Kočičí tráva</t>
  </si>
  <si>
    <t>Kokosová vláknina</t>
  </si>
  <si>
    <t>Mix Arı Çayırı</t>
  </si>
  <si>
    <t>Mix Kelebek Gökyüzü</t>
  </si>
  <si>
    <t>Domates Bahçesi Kurun</t>
  </si>
  <si>
    <t>Sebze Bahçesi Kurun</t>
  </si>
  <si>
    <t>Bitki Bahçesi Kurun</t>
  </si>
  <si>
    <t>Bonsai Bahçesi Kurun</t>
  </si>
  <si>
    <t>Set Kaktüs Bahçesi</t>
  </si>
  <si>
    <t>Şifalı Bitkiler Bahçesi Kurun</t>
  </si>
  <si>
    <t>Seedballs Çiçek Gücü</t>
  </si>
  <si>
    <t>Seedballs Güneş Işığı</t>
  </si>
  <si>
    <t>Seedballs Gök Mavisi</t>
  </si>
  <si>
    <t>Seedballs Pembe</t>
  </si>
  <si>
    <t>Filizler Başlangıç Seti</t>
  </si>
  <si>
    <t>Filiz Kavanozu</t>
  </si>
  <si>
    <t>Filizler Yonca</t>
  </si>
  <si>
    <t>Filizler Tere</t>
  </si>
  <si>
    <t>Sprouts Lensler</t>
  </si>
  <si>
    <t>Filizler Maş Fasulyesi</t>
  </si>
  <si>
    <t>Filizler Nohut</t>
  </si>
  <si>
    <t>Filizler Adzuki Fasulyesi</t>
  </si>
  <si>
    <t>Filizler Çemen</t>
  </si>
  <si>
    <t>Vitamin Bahçesi Goji</t>
  </si>
  <si>
    <t>Vitamin Bahçesi Wu Wei Zi</t>
  </si>
  <si>
    <t>Vitamin Garden Deniz Cehri</t>
  </si>
  <si>
    <t>Vitamin Bahçe Karışımı</t>
  </si>
  <si>
    <t>Tavuk İkramları</t>
  </si>
  <si>
    <t>Gine Domuzu İkramları</t>
  </si>
  <si>
    <t>Tavşan İkramları</t>
  </si>
  <si>
    <t>Sincap İkramları</t>
  </si>
  <si>
    <t>Kirpi İkramları</t>
  </si>
  <si>
    <t>Tohum Bandı Raddisch</t>
  </si>
  <si>
    <t>Tohum Bandı Balkon Kutusu</t>
  </si>
  <si>
    <t>Tohum Bandı Kuzu Marul</t>
  </si>
  <si>
    <t>Tohum Bandı Havuç</t>
  </si>
  <si>
    <t>Tohum Bandı Roketi</t>
  </si>
  <si>
    <t>Tohum Bandı Marul Karışımı</t>
  </si>
  <si>
    <t>Tohum Bandı Kedi Nanesi</t>
  </si>
  <si>
    <t>Tohum Bandı Kedi Çimi</t>
  </si>
  <si>
    <t>Hindistan Cevizi Lifi</t>
  </si>
  <si>
    <t>Mix Pillangó égbolt</t>
  </si>
  <si>
    <t>Zöldségkert készlet</t>
  </si>
  <si>
    <t>Fűszernövénykert készlet</t>
  </si>
  <si>
    <t>Bonsai kert készlet</t>
  </si>
  <si>
    <t>Kaktuszkert készlet</t>
  </si>
  <si>
    <t>Gyógynövény-kert</t>
  </si>
  <si>
    <t>Vetőgolyók Flower Power</t>
  </si>
  <si>
    <t>Maggolyók Égszínkék</t>
  </si>
  <si>
    <t>Maggolyók rózsaszín</t>
  </si>
  <si>
    <t>Csírák Starter szett</t>
  </si>
  <si>
    <t>Csírák Alfalfa</t>
  </si>
  <si>
    <t>Csíracsíra</t>
  </si>
  <si>
    <t>Csírák lencsék</t>
  </si>
  <si>
    <t>Csírák Mungóbab</t>
  </si>
  <si>
    <t>Csíráztatott csicseriborsó</t>
  </si>
  <si>
    <t>Csírák Adzuki bab</t>
  </si>
  <si>
    <t>Csíráztatott görögszéna</t>
  </si>
  <si>
    <t>Vitamin Garden Homoktövis</t>
  </si>
  <si>
    <t>Csirke csemegék</t>
  </si>
  <si>
    <t>Tengerimalac Kényeztetések</t>
  </si>
  <si>
    <t>Nyúl Kényeztetések</t>
  </si>
  <si>
    <t>Mókus-kényeztetés</t>
  </si>
  <si>
    <t>Szöcskekényeztetés</t>
  </si>
  <si>
    <t>Raddisch magszalag</t>
  </si>
  <si>
    <t>Magszalag bárány saláta</t>
  </si>
  <si>
    <t>Vetőmagszalag sárgarépa</t>
  </si>
  <si>
    <t>Vetőmag szalag Rakéta</t>
  </si>
  <si>
    <t>Vetőmag Sáv Saláta Mix</t>
  </si>
  <si>
    <t>Vetőmag szalag Macskamenta</t>
  </si>
  <si>
    <t>Macskafű vetőcsík</t>
  </si>
  <si>
    <t>Kókuszrost</t>
  </si>
  <si>
    <t>Vitamin Garten Sanddorn</t>
  </si>
  <si>
    <t>11,5 x 15,5 x 1,0 cm</t>
  </si>
  <si>
    <t>11,5 x 15,5 x 0,5 cm</t>
  </si>
  <si>
    <t>17 x 12 x 10 cm</t>
  </si>
  <si>
    <t>10,5 x 10,5 x 11 cm</t>
  </si>
  <si>
    <t>10 x 10 x 10,5 cm</t>
  </si>
  <si>
    <t>12 x 12 x 11 cm</t>
  </si>
  <si>
    <t>10,5 x 10,5 x 5 cm</t>
  </si>
  <si>
    <t>6 x 6 x 8 cm</t>
  </si>
  <si>
    <t>BG</t>
  </si>
  <si>
    <t>CZ</t>
  </si>
  <si>
    <t>DE</t>
  </si>
  <si>
    <t>DK</t>
  </si>
  <si>
    <t>EE</t>
  </si>
  <si>
    <t>ES</t>
  </si>
  <si>
    <t>FI</t>
  </si>
  <si>
    <t>FR</t>
  </si>
  <si>
    <t>GR</t>
  </si>
  <si>
    <t>HR</t>
  </si>
  <si>
    <t>HU</t>
  </si>
  <si>
    <t>IE</t>
  </si>
  <si>
    <t>IS</t>
  </si>
  <si>
    <t>IT</t>
  </si>
  <si>
    <t>JP</t>
  </si>
  <si>
    <t>LT</t>
  </si>
  <si>
    <t>LV</t>
  </si>
  <si>
    <t>MT</t>
  </si>
  <si>
    <t>NL</t>
  </si>
  <si>
    <t>NO</t>
  </si>
  <si>
    <t>PL</t>
  </si>
  <si>
    <t>PT</t>
  </si>
  <si>
    <t>RO</t>
  </si>
  <si>
    <t>SE</t>
  </si>
  <si>
    <t>SI</t>
  </si>
  <si>
    <t>SK</t>
  </si>
  <si>
    <t>TR</t>
  </si>
  <si>
    <t>UK</t>
  </si>
  <si>
    <t>Druckseite</t>
  </si>
  <si>
    <t>TAB 4:</t>
  </si>
  <si>
    <t>Please enter your address details in TAB 2.</t>
  </si>
  <si>
    <t>TAB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</si>
</sst>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WAHR&quot;;&quot;WAHR&quot;;&quot;FALSCH&quot;"/>
    <numFmt numFmtId="165" formatCode="#,##0.00&quot; €&quot;"/>
    <numFmt numFmtId="166" formatCode="#,##0.00\ &quot;€&quot;"/>
    <numFmt numFmtId="167" formatCode="#,##0.00\ _€"/>
  </numFmts>
  <fonts count="72" x14ac:knownFonts="1">
    <font>
      <sz val="9"/>
      <color rgb="FF000000"/>
      <name val="Calibri"/>
      <family val="2"/>
      <charset val="1"/>
    </font>
    <font>
      <b/>
      <sz val="9"/>
      <color rgb="FFFFFFFF"/>
      <name val="Calibri"/>
      <family val="2"/>
      <charset val="1"/>
    </font>
    <font>
      <sz val="9"/>
      <name val="Arial"/>
      <family val="2"/>
      <charset val="1"/>
    </font>
    <font>
      <sz val="10"/>
      <color rgb="FF000000"/>
      <name val="Arial"/>
      <family val="2"/>
      <charset val="1"/>
    </font>
    <font>
      <sz val="14"/>
      <name val="Arial"/>
      <family val="2"/>
    </font>
    <font>
      <b/>
      <sz val="12"/>
      <color rgb="FF000000"/>
      <name val="Arial"/>
      <family val="2"/>
      <charset val="1"/>
    </font>
    <font>
      <b/>
      <sz val="9"/>
      <color rgb="FF000000"/>
      <name val="Calibri"/>
      <family val="2"/>
      <charset val="1"/>
    </font>
    <font>
      <b/>
      <sz val="10"/>
      <color rgb="FF000000"/>
      <name val="Arial"/>
      <family val="2"/>
      <charset val="1"/>
    </font>
    <font>
      <b/>
      <sz val="10"/>
      <color rgb="FF339966"/>
      <name val="Arial"/>
      <family val="2"/>
      <charset val="1"/>
    </font>
    <font>
      <b/>
      <sz val="10"/>
      <color rgb="FFFF0000"/>
      <name val="Arial"/>
      <family val="2"/>
      <charset val="1"/>
    </font>
    <font>
      <b/>
      <sz val="18"/>
      <color rgb="FFFF0000"/>
      <name val="Arial"/>
      <family val="2"/>
      <charset val="1"/>
    </font>
    <font>
      <b/>
      <sz val="24"/>
      <color rgb="FFFF0000"/>
      <name val="Arial"/>
      <family val="2"/>
      <charset val="1"/>
    </font>
    <font>
      <b/>
      <u/>
      <sz val="12"/>
      <color rgb="FF0563C1"/>
      <name val="Arial"/>
      <family val="2"/>
      <charset val="1"/>
    </font>
    <font>
      <u/>
      <sz val="10"/>
      <color rgb="FF0563C1"/>
      <name val="Arial"/>
      <family val="2"/>
      <charset val="1"/>
    </font>
    <font>
      <b/>
      <sz val="11"/>
      <color rgb="FF000000"/>
      <name val="Arial"/>
      <family val="2"/>
      <charset val="1"/>
    </font>
    <font>
      <b/>
      <sz val="11"/>
      <color rgb="FFFF0000"/>
      <name val="Arial"/>
      <family val="2"/>
      <charset val="1"/>
    </font>
    <font>
      <b/>
      <sz val="8"/>
      <color rgb="FF000000"/>
      <name val="Arial"/>
      <family val="2"/>
      <charset val="1"/>
    </font>
    <font>
      <b/>
      <sz val="12"/>
      <color rgb="FF339966"/>
      <name val="Arial"/>
      <family val="2"/>
      <charset val="1"/>
    </font>
    <font>
      <b/>
      <sz val="8"/>
      <color rgb="FFFFFFFF"/>
      <name val="Arial"/>
      <family val="2"/>
      <charset val="1"/>
    </font>
    <font>
      <b/>
      <sz val="9"/>
      <name val="Arial"/>
      <family val="2"/>
      <charset val="1"/>
    </font>
    <font>
      <b/>
      <sz val="12"/>
      <color rgb="FFFF0000"/>
      <name val="Arial"/>
      <family val="2"/>
      <charset val="1"/>
    </font>
    <font>
      <b/>
      <sz val="9"/>
      <color rgb="FF000000"/>
      <name val="Arial"/>
      <family val="2"/>
      <charset val="1"/>
    </font>
    <font>
      <sz val="10"/>
      <name val="Arial"/>
      <family val="2"/>
      <charset val="1"/>
    </font>
    <font>
      <b/>
      <sz val="9"/>
      <color rgb="FF000000"/>
      <name val="Calibri"/>
      <family val="2"/>
    </font>
    <font>
      <sz val="10"/>
      <name val="Microsoft YaHei"/>
      <family val="2"/>
    </font>
    <font>
      <sz val="12"/>
      <color theme="1"/>
      <name val="Arial"/>
      <family val="2"/>
      <charset val="1"/>
    </font>
    <font>
      <b/>
      <sz val="12"/>
      <color rgb="FF000000"/>
      <name val="Arial"/>
      <family val="2"/>
    </font>
    <font>
      <sz val="10"/>
      <color theme="1"/>
      <name val="Arial"/>
      <family val="2"/>
    </font>
    <font>
      <b/>
      <sz val="10"/>
      <color rgb="FFFF0000"/>
      <name val="Arial"/>
      <family val="2"/>
    </font>
    <font>
      <sz val="10"/>
      <color rgb="FFFF0000"/>
      <name val="Arial"/>
      <family val="2"/>
    </font>
    <font>
      <b/>
      <sz val="10"/>
      <color theme="1"/>
      <name val="Arial"/>
      <family val="2"/>
    </font>
    <font>
      <u/>
      <sz val="10"/>
      <color theme="10"/>
      <name val="Arial"/>
      <family val="2"/>
    </font>
    <font>
      <b/>
      <sz val="9"/>
      <color rgb="FFFF0000"/>
      <name val="Arial"/>
      <family val="2"/>
    </font>
    <font>
      <b/>
      <sz val="10"/>
      <color rgb="FF002060"/>
      <name val="Arial"/>
      <family val="2"/>
      <charset val="1"/>
    </font>
    <font>
      <b/>
      <sz val="10"/>
      <name val="Arial"/>
      <family val="2"/>
    </font>
    <font>
      <b/>
      <sz val="9"/>
      <color rgb="FFFF0000"/>
      <name val="Calibri"/>
      <family val="2"/>
    </font>
    <font>
      <b/>
      <sz val="9"/>
      <color rgb="FFFF0000"/>
      <name val="Arial"/>
      <family val="2"/>
      <charset val="1"/>
    </font>
    <font>
      <sz val="28"/>
      <name val="MV Boli"/>
    </font>
    <font>
      <sz val="12"/>
      <color rgb="FF000000"/>
      <name val="Calibri"/>
      <family val="2"/>
      <charset val="1"/>
    </font>
    <font>
      <b/>
      <sz val="12"/>
      <name val="Arial"/>
      <family val="2"/>
    </font>
    <font>
      <b/>
      <sz val="12"/>
      <color rgb="FF339966"/>
      <name val="Arial"/>
      <family val="2"/>
    </font>
    <font>
      <sz val="9"/>
      <color rgb="FFFF0000"/>
      <name val="Calibri"/>
      <family val="2"/>
      <charset val="1"/>
    </font>
    <font>
      <sz val="10"/>
      <color rgb="FF000000"/>
      <name val="Calibri"/>
      <family val="2"/>
      <charset val="1"/>
    </font>
    <font>
      <sz val="9"/>
      <color rgb="FF000000"/>
      <name val="Arial"/>
      <family val="2"/>
    </font>
    <font>
      <sz val="12"/>
      <name val="Arial"/>
      <family val="2"/>
    </font>
    <font>
      <sz val="28"/>
      <color theme="1"/>
      <name val="MV Boli"/>
    </font>
    <font>
      <b/>
      <sz val="12"/>
      <color rgb="FF002060"/>
      <name val="Arial"/>
      <family val="2"/>
    </font>
    <font>
      <b/>
      <sz val="18"/>
      <color rgb="FFFF0000"/>
      <name val="Arial"/>
      <family val="2"/>
    </font>
    <font>
      <b/>
      <sz val="18"/>
      <color rgb="FF000000"/>
      <name val="Arial"/>
      <family val="2"/>
    </font>
    <font>
      <b/>
      <sz val="10"/>
      <name val="Arial"/>
      <family val="2"/>
      <charset val="1"/>
    </font>
    <font>
      <sz val="9"/>
      <name val="Calibri"/>
      <family val="2"/>
      <charset val="1"/>
    </font>
    <font>
      <b/>
      <sz val="16"/>
      <color rgb="FF000000"/>
      <name val="Arial"/>
      <family val="2"/>
    </font>
    <font>
      <b/>
      <sz val="16"/>
      <color rgb="FFFF0000"/>
      <name val="Arial"/>
      <family val="2"/>
    </font>
    <font>
      <b/>
      <u/>
      <sz val="12"/>
      <color rgb="FF000000"/>
      <name val="Arial"/>
      <family val="2"/>
    </font>
    <font>
      <b/>
      <sz val="12"/>
      <color rgb="FF000000"/>
      <name val="Calibri"/>
      <family val="2"/>
    </font>
    <font>
      <b/>
      <sz val="14"/>
      <color rgb="FFFF0000"/>
      <name val="Calibri"/>
      <family val="2"/>
    </font>
    <font>
      <b/>
      <sz val="12"/>
      <color rgb="FFFF0000"/>
      <name val="Calibri"/>
      <family val="2"/>
    </font>
    <font>
      <b/>
      <sz val="9"/>
      <color theme="0" tint="-0.34998626667073579"/>
      <name val="Calibri"/>
      <family val="2"/>
      <charset val="1"/>
    </font>
    <font>
      <b/>
      <sz val="9"/>
      <color theme="2" tint="-0.499984740745262"/>
      <name val="Arial"/>
      <family val="2"/>
      <charset val="1"/>
    </font>
    <font>
      <sz val="9"/>
      <color theme="2" tint="-0.499984740745262"/>
      <name val="Arial"/>
      <family val="2"/>
      <charset val="1"/>
    </font>
    <font>
      <b/>
      <sz val="11"/>
      <color rgb="FF339966"/>
      <name val="Arial"/>
      <family val="2"/>
      <charset val="1"/>
    </font>
    <font>
      <b/>
      <sz val="11"/>
      <name val="Arial"/>
      <family val="2"/>
    </font>
    <font>
      <b/>
      <sz val="12"/>
      <color rgb="FF002060"/>
      <name val="Arial"/>
      <family val="2"/>
      <charset val="1"/>
    </font>
    <font>
      <b/>
      <u/>
      <sz val="12"/>
      <color rgb="FF339966"/>
      <name val="Arial"/>
      <family val="2"/>
      <charset val="1"/>
    </font>
    <font>
      <sz val="9"/>
      <color rgb="FF000000"/>
      <name val="Calibri"/>
      <family val="2"/>
      <charset val="1"/>
    </font>
    <font>
      <b/>
      <sz val="12"/>
      <color rgb="FF002060"/>
      <name val="Calibri"/>
      <family val="2"/>
      <charset val="1"/>
    </font>
    <font>
      <b/>
      <sz val="14"/>
      <color rgb="FF000000"/>
      <name val="Arial"/>
      <family val="2"/>
      <charset val="1"/>
    </font>
    <font>
      <sz val="14"/>
      <color rgb="FF000000"/>
      <name val="Calibri"/>
      <family val="2"/>
      <charset val="1"/>
    </font>
    <font>
      <b/>
      <sz val="10"/>
      <color rgb="FFFF0000"/>
      <name val="Calibri"/>
      <family val="2"/>
    </font>
    <font>
      <b/>
      <sz val="14"/>
      <color rgb="FFFF0000"/>
      <name val="Arial"/>
      <family val="2"/>
      <charset val="1"/>
    </font>
    <font>
      <b/>
      <sz val="12"/>
      <color rgb="FFFF0000"/>
      <name val="Calibri"/>
      <family val="2"/>
      <charset val="1"/>
    </font>
    <font>
      <b/>
      <sz val="9"/>
      <color theme="2" tint="-0.249977111117893"/>
      <name val="Arial"/>
      <family val="2"/>
      <charset val="1"/>
    </font>
  </fonts>
  <fills count="17">
    <fill>
      <patternFill patternType="none"/>
    </fill>
    <fill>
      <patternFill patternType="gray125"/>
    </fill>
    <fill>
      <patternFill patternType="solid">
        <fgColor rgb="FFCC0000"/>
        <bgColor rgb="FFFF0000"/>
      </patternFill>
    </fill>
    <fill>
      <patternFill patternType="solid">
        <fgColor rgb="FFFFF2CC"/>
        <bgColor rgb="FFFFFFFF"/>
      </patternFill>
    </fill>
    <fill>
      <patternFill patternType="solid">
        <fgColor rgb="FFFF0000"/>
        <bgColor rgb="FFCC0000"/>
      </patternFill>
    </fill>
    <fill>
      <patternFill patternType="solid">
        <fgColor rgb="FF50F3A2"/>
        <bgColor rgb="FF66FFCC"/>
      </patternFill>
    </fill>
    <fill>
      <patternFill patternType="solid">
        <fgColor rgb="FFFFFF99"/>
        <bgColor rgb="FFFFF2CC"/>
      </patternFill>
    </fill>
    <fill>
      <patternFill patternType="solid">
        <fgColor rgb="FFFFFFFF"/>
        <bgColor rgb="FFFFF2CC"/>
      </patternFill>
    </fill>
    <fill>
      <patternFill patternType="solid">
        <fgColor rgb="FFFFFF00"/>
        <bgColor indexed="64"/>
      </patternFill>
    </fill>
    <fill>
      <patternFill patternType="solid">
        <fgColor rgb="FF00B050"/>
        <bgColor indexed="64"/>
      </patternFill>
    </fill>
    <fill>
      <patternFill patternType="solid">
        <fgColor rgb="FF92D050"/>
        <bgColor indexed="64"/>
      </patternFill>
    </fill>
    <fill>
      <patternFill patternType="solid">
        <fgColor rgb="FFF632CC"/>
        <bgColor indexed="64"/>
      </patternFill>
    </fill>
    <fill>
      <patternFill patternType="solid">
        <fgColor rgb="FFFF0000"/>
        <bgColor indexed="64"/>
      </patternFill>
    </fill>
    <fill>
      <patternFill patternType="solid">
        <fgColor rgb="FFFF99FF"/>
        <bgColor indexed="64"/>
      </patternFill>
    </fill>
    <fill>
      <patternFill patternType="solid">
        <fgColor rgb="FFFFDF79"/>
        <bgColor indexed="64"/>
      </patternFill>
    </fill>
    <fill>
      <patternFill patternType="solid">
        <fgColor theme="0" tint="-0.14999847407452621"/>
        <bgColor indexed="64"/>
      </patternFill>
    </fill>
    <fill>
      <patternFill patternType="solid">
        <fgColor rgb="FFFFC000"/>
        <bgColor indexed="64"/>
      </patternFill>
    </fill>
  </fills>
  <borders count="106">
    <border>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ck">
        <color auto="1"/>
      </right>
      <top style="thin">
        <color auto="1"/>
      </top>
      <bottom style="thin">
        <color auto="1"/>
      </bottom>
      <diagonal/>
    </border>
    <border>
      <left style="thin">
        <color auto="1"/>
      </left>
      <right style="thick">
        <color auto="1"/>
      </right>
      <top/>
      <bottom style="thin">
        <color auto="1"/>
      </bottom>
      <diagonal/>
    </border>
    <border>
      <left style="thin">
        <color auto="1"/>
      </left>
      <right/>
      <top style="thin">
        <color auto="1"/>
      </top>
      <bottom style="thin">
        <color auto="1"/>
      </bottom>
      <diagonal/>
    </border>
    <border>
      <left/>
      <right style="thick">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thick">
        <color auto="1"/>
      </right>
      <top style="thin">
        <color auto="1"/>
      </top>
      <bottom style="medium">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ck">
        <color auto="1"/>
      </right>
      <top style="thin">
        <color auto="1"/>
      </top>
      <bottom/>
      <diagonal/>
    </border>
    <border>
      <left style="thin">
        <color auto="1"/>
      </left>
      <right/>
      <top/>
      <bottom/>
      <diagonal/>
    </border>
    <border>
      <left/>
      <right style="thick">
        <color auto="1"/>
      </right>
      <top/>
      <bottom/>
      <diagonal/>
    </border>
    <border>
      <left/>
      <right style="thick">
        <color auto="1"/>
      </right>
      <top/>
      <bottom style="thin">
        <color auto="1"/>
      </bottom>
      <diagonal/>
    </border>
    <border>
      <left/>
      <right/>
      <top/>
      <bottom style="medium">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right/>
      <top style="medium">
        <color rgb="FF00B050"/>
      </top>
      <bottom/>
      <diagonal/>
    </border>
    <border>
      <left style="thin">
        <color auto="1"/>
      </left>
      <right style="thick">
        <color auto="1"/>
      </right>
      <top style="thin">
        <color rgb="FF339966"/>
      </top>
      <bottom style="thin">
        <color rgb="FF339966"/>
      </bottom>
      <diagonal/>
    </border>
    <border>
      <left/>
      <right style="thick">
        <color auto="1"/>
      </right>
      <top/>
      <bottom style="thin">
        <color rgb="FF339966"/>
      </bottom>
      <diagonal/>
    </border>
    <border>
      <left/>
      <right/>
      <top/>
      <bottom style="thin">
        <color rgb="FF339966"/>
      </bottom>
      <diagonal/>
    </border>
    <border>
      <left/>
      <right style="thick">
        <color rgb="FFFF0000"/>
      </right>
      <top/>
      <bottom/>
      <diagonal/>
    </border>
    <border>
      <left/>
      <right style="thick">
        <color rgb="FFFF0000"/>
      </right>
      <top/>
      <bottom style="medium">
        <color auto="1"/>
      </bottom>
      <diagonal/>
    </border>
    <border>
      <left style="thick">
        <color auto="1"/>
      </left>
      <right/>
      <top style="thin">
        <color auto="1"/>
      </top>
      <bottom style="thin">
        <color auto="1"/>
      </bottom>
      <diagonal/>
    </border>
    <border>
      <left style="thick">
        <color auto="1"/>
      </left>
      <right/>
      <top style="thin">
        <color auto="1"/>
      </top>
      <bottom/>
      <diagonal/>
    </border>
    <border>
      <left/>
      <right/>
      <top style="thin">
        <color auto="1"/>
      </top>
      <bottom/>
      <diagonal/>
    </border>
    <border>
      <left/>
      <right style="thin">
        <color auto="1"/>
      </right>
      <top style="thin">
        <color auto="1"/>
      </top>
      <bottom/>
      <diagonal/>
    </border>
    <border>
      <left style="thick">
        <color auto="1"/>
      </left>
      <right/>
      <top/>
      <bottom style="thin">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hair">
        <color auto="1"/>
      </top>
      <bottom style="hair">
        <color auto="1"/>
      </bottom>
      <diagonal/>
    </border>
    <border>
      <left/>
      <right/>
      <top style="thin">
        <color rgb="FF339966"/>
      </top>
      <bottom style="thin">
        <color auto="1"/>
      </bottom>
      <diagonal/>
    </border>
    <border>
      <left/>
      <right style="thin">
        <color auto="1"/>
      </right>
      <top style="thin">
        <color rgb="FF339966"/>
      </top>
      <bottom style="thin">
        <color auto="1"/>
      </bottom>
      <diagonal/>
    </border>
    <border>
      <left/>
      <right style="thin">
        <color auto="1"/>
      </right>
      <top/>
      <bottom/>
      <diagonal/>
    </border>
    <border>
      <left style="thick">
        <color auto="1"/>
      </left>
      <right style="thick">
        <color auto="1"/>
      </right>
      <top style="thin">
        <color auto="1"/>
      </top>
      <bottom style="thin">
        <color auto="1"/>
      </bottom>
      <diagonal/>
    </border>
    <border>
      <left style="thick">
        <color auto="1"/>
      </left>
      <right style="thin">
        <color auto="1"/>
      </right>
      <top style="thick">
        <color auto="1"/>
      </top>
      <bottom style="thin">
        <color auto="1"/>
      </bottom>
      <diagonal/>
    </border>
    <border>
      <left style="thick">
        <color auto="1"/>
      </left>
      <right style="thick">
        <color auto="1"/>
      </right>
      <top style="thick">
        <color auto="1"/>
      </top>
      <bottom style="thin">
        <color auto="1"/>
      </bottom>
      <diagonal/>
    </border>
    <border>
      <left style="thin">
        <color auto="1"/>
      </left>
      <right style="thick">
        <color auto="1"/>
      </right>
      <top style="thick">
        <color auto="1"/>
      </top>
      <bottom style="thin">
        <color auto="1"/>
      </bottom>
      <diagonal/>
    </border>
    <border>
      <left style="thin">
        <color auto="1"/>
      </left>
      <right style="thin">
        <color auto="1"/>
      </right>
      <top style="thick">
        <color auto="1"/>
      </top>
      <bottom style="thin">
        <color auto="1"/>
      </bottom>
      <diagonal/>
    </border>
    <border>
      <left/>
      <right/>
      <top style="thin">
        <color rgb="FF339966"/>
      </top>
      <bottom style="medium">
        <color auto="1"/>
      </bottom>
      <diagonal/>
    </border>
    <border>
      <left/>
      <right style="thin">
        <color auto="1"/>
      </right>
      <top style="thin">
        <color rgb="FF339966"/>
      </top>
      <bottom style="medium">
        <color auto="1"/>
      </bottom>
      <diagonal/>
    </border>
    <border>
      <left style="thin">
        <color auto="1"/>
      </left>
      <right/>
      <top style="thin">
        <color rgb="FF339966"/>
      </top>
      <bottom style="thin">
        <color rgb="FF339966"/>
      </bottom>
      <diagonal/>
    </border>
    <border>
      <left style="thin">
        <color auto="1"/>
      </left>
      <right/>
      <top style="medium">
        <color auto="1"/>
      </top>
      <bottom style="medium">
        <color auto="1"/>
      </bottom>
      <diagonal/>
    </border>
    <border>
      <left style="thick">
        <color auto="1"/>
      </left>
      <right style="thin">
        <color auto="1"/>
      </right>
      <top style="thin">
        <color auto="1"/>
      </top>
      <bottom style="medium">
        <color auto="1"/>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bottom/>
      <diagonal/>
    </border>
    <border>
      <left style="thick">
        <color auto="1"/>
      </left>
      <right/>
      <top style="medium">
        <color auto="1"/>
      </top>
      <bottom/>
      <diagonal/>
    </border>
    <border>
      <left/>
      <right/>
      <top style="medium">
        <color auto="1"/>
      </top>
      <bottom/>
      <diagonal/>
    </border>
    <border>
      <left/>
      <right style="thick">
        <color auto="1"/>
      </right>
      <top style="medium">
        <color auto="1"/>
      </top>
      <bottom/>
      <diagonal/>
    </border>
    <border>
      <left/>
      <right style="thin">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n">
        <color auto="1"/>
      </left>
      <right style="thin">
        <color auto="1"/>
      </right>
      <top style="thin">
        <color auto="1"/>
      </top>
      <bottom style="thick">
        <color auto="1"/>
      </bottom>
      <diagonal/>
    </border>
    <border>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style="thin">
        <color auto="1"/>
      </right>
      <top/>
      <bottom style="thin">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bottom style="thin">
        <color auto="1"/>
      </bottom>
      <diagonal/>
    </border>
    <border>
      <left style="thin">
        <color auto="1"/>
      </left>
      <right/>
      <top style="thin">
        <color auto="1"/>
      </top>
      <bottom style="thick">
        <color auto="1"/>
      </bottom>
      <diagonal/>
    </border>
    <border>
      <left/>
      <right style="thin">
        <color auto="1"/>
      </right>
      <top/>
      <bottom style="thick">
        <color auto="1"/>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style="medium">
        <color auto="1"/>
      </top>
      <bottom style="thick">
        <color auto="1"/>
      </bottom>
      <diagonal/>
    </border>
    <border>
      <left style="thin">
        <color auto="1"/>
      </left>
      <right style="thin">
        <color auto="1"/>
      </right>
      <top style="medium">
        <color auto="1"/>
      </top>
      <bottom style="thick">
        <color auto="1"/>
      </bottom>
      <diagonal/>
    </border>
    <border>
      <left style="thick">
        <color auto="1"/>
      </left>
      <right style="thin">
        <color auto="1"/>
      </right>
      <top style="medium">
        <color auto="1"/>
      </top>
      <bottom style="thick">
        <color auto="1"/>
      </bottom>
      <diagonal/>
    </border>
    <border>
      <left/>
      <right style="thin">
        <color auto="1"/>
      </right>
      <top style="medium">
        <color auto="1"/>
      </top>
      <bottom style="thick">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style="thick">
        <color auto="1"/>
      </left>
      <right/>
      <top style="medium">
        <color auto="1"/>
      </top>
      <bottom style="thick">
        <color auto="1"/>
      </bottom>
      <diagonal/>
    </border>
    <border>
      <left/>
      <right style="thick">
        <color auto="1"/>
      </right>
      <top style="medium">
        <color auto="1"/>
      </top>
      <bottom style="thick">
        <color auto="1"/>
      </bottom>
      <diagonal/>
    </border>
    <border>
      <left/>
      <right/>
      <top style="medium">
        <color auto="1"/>
      </top>
      <bottom style="thick">
        <color auto="1"/>
      </bottom>
      <diagonal/>
    </border>
    <border>
      <left/>
      <right/>
      <top style="thin">
        <color auto="1"/>
      </top>
      <bottom style="medium">
        <color auto="1"/>
      </bottom>
      <diagonal/>
    </border>
    <border>
      <left style="thin">
        <color auto="1"/>
      </left>
      <right style="medium">
        <color auto="1"/>
      </right>
      <top style="medium">
        <color auto="1"/>
      </top>
      <bottom style="hair">
        <color auto="1"/>
      </bottom>
      <diagonal/>
    </border>
    <border>
      <left style="thin">
        <color auto="1"/>
      </left>
      <right style="medium">
        <color auto="1"/>
      </right>
      <top style="hair">
        <color auto="1"/>
      </top>
      <bottom style="hair">
        <color auto="1"/>
      </bottom>
      <diagonal/>
    </border>
    <border>
      <left style="medium">
        <color auto="1"/>
      </left>
      <right/>
      <top style="medium">
        <color auto="1"/>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hair">
        <color auto="1"/>
      </bottom>
      <diagonal/>
    </border>
    <border>
      <left style="medium">
        <color auto="1"/>
      </left>
      <right style="thin">
        <color auto="1"/>
      </right>
      <top style="hair">
        <color auto="1"/>
      </top>
      <bottom style="hair">
        <color auto="1"/>
      </bottom>
      <diagonal/>
    </border>
    <border>
      <left style="thin">
        <color auto="1"/>
      </left>
      <right/>
      <top style="thin">
        <color auto="1"/>
      </top>
      <bottom/>
      <diagonal/>
    </border>
    <border>
      <left style="thin">
        <color auto="1"/>
      </left>
      <right/>
      <top style="thin">
        <color auto="1"/>
      </top>
      <bottom style="medium">
        <color auto="1"/>
      </bottom>
      <diagonal/>
    </border>
    <border>
      <left style="thick">
        <color rgb="FFFF0000"/>
      </left>
      <right/>
      <top/>
      <bottom style="thick">
        <color auto="1"/>
      </bottom>
      <diagonal/>
    </border>
    <border>
      <left/>
      <right/>
      <top/>
      <bottom style="medium">
        <color rgb="FF00B050"/>
      </bottom>
      <diagonal/>
    </border>
    <border>
      <left style="thick">
        <color rgb="FF002060"/>
      </left>
      <right style="thick">
        <color rgb="FF002060"/>
      </right>
      <top style="thick">
        <color rgb="FF002060"/>
      </top>
      <bottom style="thick">
        <color rgb="FF002060"/>
      </bottom>
      <diagonal/>
    </border>
    <border>
      <left/>
      <right style="thin">
        <color auto="1"/>
      </right>
      <top/>
      <bottom style="thin">
        <color rgb="FF339966"/>
      </bottom>
      <diagonal/>
    </border>
  </borders>
  <cellStyleXfs count="10">
    <xf numFmtId="0" fontId="0" fillId="0" borderId="0"/>
    <xf numFmtId="0" fontId="13" fillId="0" borderId="0" applyBorder="0" applyProtection="0"/>
    <xf numFmtId="0" fontId="1" fillId="2" borderId="0" applyBorder="0" applyProtection="0"/>
    <xf numFmtId="0" fontId="2" fillId="3" borderId="1">
      <alignment horizontal="center"/>
      <protection locked="0"/>
    </xf>
    <xf numFmtId="0" fontId="3" fillId="0" borderId="0"/>
    <xf numFmtId="0" fontId="4" fillId="4" borderId="0" applyBorder="0" applyProtection="0">
      <alignment horizontal="center"/>
    </xf>
    <xf numFmtId="0" fontId="5" fillId="4" borderId="0" applyBorder="0" applyProtection="0">
      <alignment horizontal="center" vertical="center"/>
    </xf>
    <xf numFmtId="0" fontId="5" fillId="5" borderId="2">
      <alignment horizontal="center" vertical="center"/>
    </xf>
    <xf numFmtId="0" fontId="27" fillId="0" borderId="0"/>
    <xf numFmtId="0" fontId="31" fillId="0" borderId="0" applyNumberFormat="0" applyFill="0" applyBorder="0" applyAlignment="0" applyProtection="0"/>
  </cellStyleXfs>
  <cellXfs count="501">
    <xf numFmtId="0" fontId="0" fillId="0" borderId="0" xfId="0"/>
    <xf numFmtId="0" fontId="8" fillId="0" borderId="0" xfId="0" applyFont="1" applyAlignment="1">
      <alignment vertical="center"/>
    </xf>
    <xf numFmtId="0" fontId="9" fillId="0" borderId="0" xfId="0" applyFont="1" applyAlignment="1">
      <alignment vertical="center"/>
    </xf>
    <xf numFmtId="0" fontId="0" fillId="0" borderId="0" xfId="0" applyAlignment="1">
      <alignment horizontal="center" vertical="center"/>
    </xf>
    <xf numFmtId="0" fontId="3" fillId="0" borderId="0" xfId="4" applyAlignment="1" applyProtection="1"/>
    <xf numFmtId="0" fontId="3" fillId="0" borderId="0" xfId="4" applyAlignment="1" applyProtection="1">
      <alignment horizontal="center" vertical="center"/>
    </xf>
    <xf numFmtId="0" fontId="3" fillId="0" borderId="0" xfId="4" applyAlignment="1" applyProtection="1">
      <alignment horizontal="center"/>
    </xf>
    <xf numFmtId="0" fontId="3" fillId="0" borderId="0" xfId="4" applyAlignment="1" applyProtection="1">
      <alignment horizontal="right" indent="1"/>
    </xf>
    <xf numFmtId="0" fontId="0" fillId="0" borderId="0" xfId="0" applyAlignment="1" applyProtection="1"/>
    <xf numFmtId="0" fontId="5" fillId="0" borderId="0" xfId="4" applyFont="1" applyAlignment="1" applyProtection="1">
      <alignment horizontal="left" vertical="center"/>
    </xf>
    <xf numFmtId="49" fontId="5" fillId="0" borderId="0" xfId="4" applyNumberFormat="1" applyFont="1" applyAlignment="1" applyProtection="1">
      <alignment horizontal="left" vertical="center"/>
    </xf>
    <xf numFmtId="0" fontId="12" fillId="0" borderId="0" xfId="1" applyFont="1" applyBorder="1" applyAlignment="1" applyProtection="1">
      <alignment horizontal="left" vertical="center"/>
    </xf>
    <xf numFmtId="0" fontId="2" fillId="3" borderId="1" xfId="4" applyFont="1" applyFill="1" applyBorder="1" applyAlignment="1" applyProtection="1">
      <alignment horizontal="center" vertical="center"/>
      <protection locked="0"/>
    </xf>
    <xf numFmtId="0" fontId="3" fillId="0" borderId="0" xfId="4" applyAlignment="1" applyProtection="1">
      <alignment vertical="center"/>
    </xf>
    <xf numFmtId="0" fontId="7" fillId="0" borderId="14" xfId="4" applyFont="1" applyBorder="1" applyAlignment="1" applyProtection="1">
      <alignment horizontal="left" vertical="center" wrapText="1" indent="1"/>
    </xf>
    <xf numFmtId="0" fontId="7" fillId="0" borderId="15" xfId="4" applyFont="1" applyBorder="1" applyAlignment="1" applyProtection="1">
      <alignment horizontal="left" vertical="center" wrapText="1" indent="1"/>
    </xf>
    <xf numFmtId="0" fontId="2" fillId="3" borderId="2" xfId="4" applyFont="1" applyFill="1" applyBorder="1" applyAlignment="1" applyProtection="1">
      <alignment horizontal="center" vertical="center"/>
      <protection locked="0"/>
    </xf>
    <xf numFmtId="0" fontId="0" fillId="0" borderId="0" xfId="0" applyAlignment="1">
      <alignment vertical="center"/>
    </xf>
    <xf numFmtId="0" fontId="0" fillId="0" borderId="0" xfId="0" applyAlignment="1">
      <alignment vertical="center" wrapText="1"/>
    </xf>
    <xf numFmtId="0" fontId="14" fillId="0" borderId="7" xfId="4" applyFont="1" applyBorder="1" applyAlignment="1" applyProtection="1">
      <alignment horizontal="center" vertical="center"/>
    </xf>
    <xf numFmtId="0" fontId="2" fillId="3" borderId="12" xfId="4" applyFont="1" applyFill="1" applyBorder="1" applyAlignment="1" applyProtection="1">
      <alignment horizontal="center" vertical="center"/>
      <protection locked="0"/>
    </xf>
    <xf numFmtId="0" fontId="10" fillId="0" borderId="0" xfId="4" applyFont="1" applyBorder="1" applyAlignment="1" applyProtection="1">
      <alignment horizontal="center" vertical="center"/>
    </xf>
    <xf numFmtId="0" fontId="28" fillId="0" borderId="0" xfId="8" applyFont="1" applyAlignment="1">
      <alignment horizontal="center" vertical="center"/>
    </xf>
    <xf numFmtId="0" fontId="27" fillId="0" borderId="0" xfId="8" applyAlignment="1">
      <alignment horizontal="center" vertical="center"/>
    </xf>
    <xf numFmtId="166" fontId="27" fillId="0" borderId="0" xfId="8" applyNumberFormat="1" applyAlignment="1">
      <alignment horizontal="right" vertical="center"/>
    </xf>
    <xf numFmtId="0" fontId="27" fillId="0" borderId="0" xfId="8" applyAlignment="1">
      <alignment vertical="center"/>
    </xf>
    <xf numFmtId="0" fontId="27" fillId="0" borderId="0" xfId="8" applyAlignment="1">
      <alignment vertical="center" wrapText="1"/>
    </xf>
    <xf numFmtId="0" fontId="27" fillId="0" borderId="23" xfId="8" applyBorder="1" applyAlignment="1">
      <alignment vertical="center"/>
    </xf>
    <xf numFmtId="9" fontId="27" fillId="0" borderId="0" xfId="8" applyNumberFormat="1" applyAlignment="1">
      <alignment horizontal="center" vertical="center"/>
    </xf>
    <xf numFmtId="166" fontId="27" fillId="0" borderId="0" xfId="8" applyNumberFormat="1" applyAlignment="1">
      <alignment horizontal="center" vertical="center"/>
    </xf>
    <xf numFmtId="0" fontId="9" fillId="0" borderId="0" xfId="4" applyFont="1" applyAlignment="1" applyProtection="1">
      <alignment horizontal="center" vertical="center"/>
    </xf>
    <xf numFmtId="0" fontId="7" fillId="0" borderId="14" xfId="4" applyFont="1" applyBorder="1" applyAlignment="1" applyProtection="1">
      <alignment horizontal="center" vertical="center" wrapText="1"/>
    </xf>
    <xf numFmtId="165" fontId="40" fillId="6" borderId="54" xfId="4" applyNumberFormat="1" applyFont="1" applyFill="1" applyBorder="1" applyAlignment="1" applyProtection="1">
      <alignment horizontal="right" vertical="center" indent="1"/>
    </xf>
    <xf numFmtId="0" fontId="26" fillId="0" borderId="55" xfId="4" applyFont="1" applyBorder="1" applyAlignment="1" applyProtection="1">
      <alignment horizontal="center" vertical="center" wrapText="1"/>
    </xf>
    <xf numFmtId="0" fontId="2" fillId="3" borderId="68" xfId="4" applyFont="1" applyFill="1" applyBorder="1" applyAlignment="1" applyProtection="1">
      <alignment horizontal="center" vertical="center"/>
      <protection locked="0"/>
    </xf>
    <xf numFmtId="0" fontId="2" fillId="3" borderId="74" xfId="4" applyFont="1" applyFill="1" applyBorder="1" applyAlignment="1" applyProtection="1">
      <alignment horizontal="center" vertical="center"/>
      <protection locked="0"/>
    </xf>
    <xf numFmtId="0" fontId="2" fillId="3" borderId="51" xfId="4" applyFont="1" applyFill="1" applyBorder="1" applyAlignment="1" applyProtection="1">
      <alignment horizontal="center" vertical="center"/>
      <protection locked="0"/>
    </xf>
    <xf numFmtId="0" fontId="2" fillId="3" borderId="80" xfId="4" applyFont="1" applyFill="1" applyBorder="1" applyAlignment="1" applyProtection="1">
      <alignment horizontal="center" vertical="center"/>
      <protection locked="0"/>
    </xf>
    <xf numFmtId="0" fontId="2" fillId="3" borderId="81" xfId="4" applyFont="1" applyFill="1" applyBorder="1" applyAlignment="1" applyProtection="1">
      <alignment horizontal="center" vertical="center"/>
      <protection locked="0"/>
    </xf>
    <xf numFmtId="0" fontId="2" fillId="3" borderId="82" xfId="4" applyFont="1" applyFill="1" applyBorder="1" applyAlignment="1" applyProtection="1">
      <alignment horizontal="center" vertical="center"/>
      <protection locked="0"/>
    </xf>
    <xf numFmtId="0" fontId="2" fillId="3" borderId="85" xfId="4" applyFont="1" applyFill="1" applyBorder="1" applyAlignment="1" applyProtection="1">
      <alignment horizontal="center" vertical="center"/>
      <protection locked="0"/>
    </xf>
    <xf numFmtId="0" fontId="36" fillId="0" borderId="56" xfId="4" applyFont="1" applyBorder="1" applyAlignment="1" applyProtection="1">
      <alignment horizontal="center" vertical="center" textRotation="90" wrapText="1"/>
    </xf>
    <xf numFmtId="0" fontId="21" fillId="0" borderId="10" xfId="4" applyFont="1" applyBorder="1" applyAlignment="1" applyProtection="1">
      <alignment horizontal="center" vertical="center" textRotation="90" wrapText="1"/>
    </xf>
    <xf numFmtId="0" fontId="21" fillId="0" borderId="9" xfId="4" applyFont="1" applyBorder="1" applyAlignment="1" applyProtection="1">
      <alignment horizontal="center" vertical="center" textRotation="90" wrapText="1"/>
    </xf>
    <xf numFmtId="0" fontId="21" fillId="0" borderId="11" xfId="4" applyFont="1" applyBorder="1" applyAlignment="1" applyProtection="1">
      <alignment horizontal="center" vertical="center" textRotation="90" wrapText="1"/>
    </xf>
    <xf numFmtId="0" fontId="29" fillId="0" borderId="0" xfId="0" applyFont="1" applyAlignment="1"/>
    <xf numFmtId="0" fontId="19" fillId="7" borderId="5" xfId="4" applyFont="1" applyFill="1" applyBorder="1" applyAlignment="1" applyProtection="1">
      <alignment horizontal="center" vertical="center"/>
    </xf>
    <xf numFmtId="0" fontId="0" fillId="0" borderId="0" xfId="0" applyAlignment="1" applyProtection="1">
      <alignment horizontal="center" vertical="center"/>
    </xf>
    <xf numFmtId="0" fontId="37" fillId="0" borderId="3" xfId="0" applyFont="1" applyBorder="1" applyAlignment="1"/>
    <xf numFmtId="165" fontId="17" fillId="6" borderId="0" xfId="4" applyNumberFormat="1" applyFont="1" applyFill="1" applyBorder="1" applyAlignment="1" applyProtection="1">
      <alignment horizontal="right" vertical="center" indent="1"/>
    </xf>
    <xf numFmtId="0" fontId="45" fillId="0" borderId="0" xfId="8" applyFont="1" applyAlignment="1">
      <alignment horizontal="left" vertical="center"/>
    </xf>
    <xf numFmtId="166" fontId="28" fillId="0" borderId="0" xfId="8" applyNumberFormat="1" applyFont="1" applyAlignment="1">
      <alignment horizontal="center" vertical="center" wrapText="1"/>
    </xf>
    <xf numFmtId="0" fontId="28" fillId="0" borderId="0" xfId="8" applyFont="1" applyAlignment="1">
      <alignment horizontal="center" vertical="center" wrapText="1"/>
    </xf>
    <xf numFmtId="0" fontId="30" fillId="0" borderId="96" xfId="8" applyFont="1" applyBorder="1" applyAlignment="1">
      <alignment horizontal="center" vertical="center"/>
    </xf>
    <xf numFmtId="0" fontId="30" fillId="0" borderId="42" xfId="8" applyFont="1" applyBorder="1" applyAlignment="1">
      <alignment horizontal="center" vertical="center" wrapText="1"/>
    </xf>
    <xf numFmtId="0" fontId="30" fillId="0" borderId="96" xfId="8" applyFont="1" applyBorder="1" applyAlignment="1">
      <alignment horizontal="center" vertical="center" wrapText="1"/>
    </xf>
    <xf numFmtId="0" fontId="43" fillId="0" borderId="0" xfId="0" applyFont="1"/>
    <xf numFmtId="0" fontId="40" fillId="0" borderId="0" xfId="0" applyFont="1" applyAlignment="1">
      <alignment vertical="center"/>
    </xf>
    <xf numFmtId="0" fontId="47" fillId="0" borderId="0" xfId="0" applyFont="1"/>
    <xf numFmtId="0" fontId="48" fillId="0" borderId="0" xfId="0" applyFont="1"/>
    <xf numFmtId="0" fontId="28" fillId="0" borderId="0" xfId="0" applyNumberFormat="1" applyFont="1" applyAlignment="1"/>
    <xf numFmtId="0" fontId="43" fillId="0" borderId="3" xfId="0" applyFont="1" applyBorder="1"/>
    <xf numFmtId="0" fontId="28" fillId="0" borderId="3" xfId="0" applyNumberFormat="1" applyFont="1" applyBorder="1" applyAlignment="1"/>
    <xf numFmtId="49" fontId="49" fillId="8" borderId="2" xfId="4" applyNumberFormat="1" applyFont="1" applyFill="1" applyBorder="1" applyAlignment="1" applyProtection="1">
      <alignment horizontal="center" vertical="center" wrapText="1"/>
    </xf>
    <xf numFmtId="49" fontId="49" fillId="10" borderId="2" xfId="4" applyNumberFormat="1" applyFont="1" applyFill="1" applyBorder="1" applyAlignment="1" applyProtection="1">
      <alignment horizontal="center" vertical="center" wrapText="1"/>
    </xf>
    <xf numFmtId="49" fontId="49" fillId="11" borderId="2" xfId="4" applyNumberFormat="1" applyFont="1" applyFill="1" applyBorder="1" applyAlignment="1" applyProtection="1">
      <alignment horizontal="center" vertical="center" wrapText="1"/>
    </xf>
    <xf numFmtId="49" fontId="49" fillId="12" borderId="2" xfId="4" applyNumberFormat="1" applyFont="1" applyFill="1" applyBorder="1" applyAlignment="1" applyProtection="1">
      <alignment horizontal="center" vertical="center" wrapText="1"/>
    </xf>
    <xf numFmtId="49" fontId="49" fillId="14" borderId="2" xfId="4" applyNumberFormat="1" applyFont="1" applyFill="1" applyBorder="1" applyAlignment="1" applyProtection="1">
      <alignment horizontal="center" vertical="center" wrapText="1"/>
    </xf>
    <xf numFmtId="49" fontId="49" fillId="9" borderId="2" xfId="4" applyNumberFormat="1" applyFont="1" applyFill="1" applyBorder="1" applyAlignment="1" applyProtection="1">
      <alignment horizontal="center" vertical="center" wrapText="1"/>
    </xf>
    <xf numFmtId="49" fontId="49" fillId="13" borderId="2" xfId="4" applyNumberFormat="1" applyFont="1" applyFill="1" applyBorder="1" applyAlignment="1" applyProtection="1">
      <alignment horizontal="center" vertical="center" wrapText="1"/>
    </xf>
    <xf numFmtId="49" fontId="2" fillId="15" borderId="99" xfId="0" applyNumberFormat="1" applyFont="1" applyFill="1" applyBorder="1" applyAlignment="1" applyProtection="1">
      <alignment horizontal="center" vertical="center"/>
    </xf>
    <xf numFmtId="49" fontId="49" fillId="16" borderId="2" xfId="4" applyNumberFormat="1" applyFont="1" applyFill="1" applyBorder="1" applyAlignment="1" applyProtection="1">
      <alignment horizontal="center" vertical="center" wrapText="1"/>
    </xf>
    <xf numFmtId="49" fontId="49" fillId="15" borderId="2" xfId="4" applyNumberFormat="1" applyFont="1" applyFill="1" applyBorder="1" applyAlignment="1" applyProtection="1">
      <alignment horizontal="center" vertical="center" wrapText="1"/>
    </xf>
    <xf numFmtId="0" fontId="51" fillId="0" borderId="0" xfId="0" applyFont="1"/>
    <xf numFmtId="0" fontId="43" fillId="0" borderId="0" xfId="0" applyFont="1" applyAlignment="1">
      <alignment vertical="center"/>
    </xf>
    <xf numFmtId="0" fontId="43" fillId="0" borderId="3" xfId="0" applyFont="1" applyBorder="1" applyAlignment="1">
      <alignment vertical="center"/>
    </xf>
    <xf numFmtId="0" fontId="51" fillId="0" borderId="0" xfId="0" applyFont="1" applyAlignment="1">
      <alignment vertical="center"/>
    </xf>
    <xf numFmtId="0" fontId="26" fillId="0" borderId="0" xfId="0" applyFont="1" applyAlignment="1">
      <alignment vertical="center"/>
    </xf>
    <xf numFmtId="0" fontId="39" fillId="0" borderId="0" xfId="0" applyFont="1" applyAlignment="1"/>
    <xf numFmtId="0" fontId="53" fillId="0" borderId="0" xfId="0" applyFont="1" applyAlignment="1">
      <alignment vertical="center"/>
    </xf>
    <xf numFmtId="165" fontId="40" fillId="6" borderId="0" xfId="4" applyNumberFormat="1" applyFont="1" applyFill="1" applyBorder="1" applyAlignment="1" applyProtection="1">
      <alignment horizontal="right" vertical="center" indent="1"/>
    </xf>
    <xf numFmtId="0" fontId="26" fillId="0" borderId="20" xfId="4" applyFont="1" applyBorder="1" applyAlignment="1" applyProtection="1">
      <alignment horizontal="center" vertical="center" wrapText="1"/>
    </xf>
    <xf numFmtId="0" fontId="35" fillId="0" borderId="32" xfId="0" applyFont="1" applyBorder="1" applyAlignment="1">
      <alignment horizontal="center" vertical="center"/>
    </xf>
    <xf numFmtId="0" fontId="23" fillId="0" borderId="0" xfId="0" applyFont="1" applyBorder="1" applyAlignment="1">
      <alignment horizontal="center" vertical="center"/>
    </xf>
    <xf numFmtId="1" fontId="23" fillId="0" borderId="0" xfId="0" applyNumberFormat="1" applyFont="1" applyBorder="1" applyAlignment="1">
      <alignment horizontal="center" vertical="center"/>
    </xf>
    <xf numFmtId="49" fontId="23" fillId="0" borderId="0" xfId="0" applyNumberFormat="1" applyFont="1" applyBorder="1" applyAlignment="1">
      <alignment horizontal="center" vertical="center"/>
    </xf>
    <xf numFmtId="0" fontId="23" fillId="0" borderId="0" xfId="0" applyFont="1" applyBorder="1" applyAlignment="1">
      <alignment horizontal="left" vertical="center"/>
    </xf>
    <xf numFmtId="0" fontId="23" fillId="0" borderId="0" xfId="0" applyFont="1" applyBorder="1" applyAlignment="1">
      <alignment vertical="center"/>
    </xf>
    <xf numFmtId="0" fontId="23" fillId="0" borderId="32" xfId="0" applyFont="1" applyBorder="1" applyAlignment="1">
      <alignment vertical="center"/>
    </xf>
    <xf numFmtId="0" fontId="35" fillId="0" borderId="33" xfId="0" applyFont="1" applyBorder="1" applyAlignment="1">
      <alignment horizontal="center" vertical="center"/>
    </xf>
    <xf numFmtId="0" fontId="23" fillId="0" borderId="20" xfId="0" applyFont="1" applyBorder="1" applyAlignment="1">
      <alignment horizontal="center" vertical="center"/>
    </xf>
    <xf numFmtId="1" fontId="23" fillId="0" borderId="20" xfId="0" applyNumberFormat="1" applyFont="1" applyBorder="1" applyAlignment="1">
      <alignment horizontal="center" vertical="center"/>
    </xf>
    <xf numFmtId="49" fontId="23" fillId="0" borderId="20" xfId="0" applyNumberFormat="1" applyFont="1" applyBorder="1" applyAlignment="1">
      <alignment horizontal="center" vertical="center"/>
    </xf>
    <xf numFmtId="0" fontId="23" fillId="0" borderId="20" xfId="0" applyFont="1" applyBorder="1" applyAlignment="1">
      <alignment horizontal="left" vertical="center"/>
    </xf>
    <xf numFmtId="0" fontId="23" fillId="0" borderId="20" xfId="0" applyFont="1" applyBorder="1" applyAlignment="1">
      <alignment vertical="center"/>
    </xf>
    <xf numFmtId="0" fontId="23" fillId="0" borderId="33" xfId="0" applyFont="1" applyBorder="1" applyAlignment="1">
      <alignment vertical="center"/>
    </xf>
    <xf numFmtId="0" fontId="0" fillId="0" borderId="102" xfId="0" applyBorder="1" applyAlignment="1">
      <alignment vertical="center"/>
    </xf>
    <xf numFmtId="0" fontId="0" fillId="0" borderId="72" xfId="0" applyBorder="1" applyAlignment="1">
      <alignment vertical="center"/>
    </xf>
    <xf numFmtId="1" fontId="0" fillId="0" borderId="0" xfId="0" applyNumberFormat="1" applyAlignment="1">
      <alignment horizontal="center" vertical="center"/>
    </xf>
    <xf numFmtId="49" fontId="0" fillId="0" borderId="0" xfId="0" applyNumberFormat="1" applyAlignment="1">
      <alignment horizontal="center" vertical="center"/>
    </xf>
    <xf numFmtId="9" fontId="0" fillId="0" borderId="0" xfId="0" applyNumberFormat="1" applyAlignment="1">
      <alignment horizontal="center" vertical="center"/>
    </xf>
    <xf numFmtId="0" fontId="0" fillId="0" borderId="0" xfId="0" applyFont="1" applyAlignment="1">
      <alignment vertical="center"/>
    </xf>
    <xf numFmtId="0" fontId="24" fillId="0" borderId="0" xfId="0" applyFont="1" applyAlignment="1">
      <alignment vertical="center"/>
    </xf>
    <xf numFmtId="0" fontId="0" fillId="0" borderId="32" xfId="0" applyFont="1" applyBorder="1" applyAlignment="1">
      <alignment vertical="center"/>
    </xf>
    <xf numFmtId="167" fontId="17" fillId="6" borderId="29" xfId="4" applyNumberFormat="1" applyFont="1" applyFill="1" applyBorder="1" applyAlignment="1" applyProtection="1">
      <alignment horizontal="right" vertical="center" indent="1"/>
    </xf>
    <xf numFmtId="164" fontId="0" fillId="0" borderId="28" xfId="0" applyNumberFormat="1" applyBorder="1" applyAlignment="1" applyProtection="1">
      <alignment horizontal="center" vertical="center"/>
    </xf>
    <xf numFmtId="0" fontId="0" fillId="0" borderId="0" xfId="0" applyProtection="1"/>
    <xf numFmtId="0" fontId="7" fillId="0" borderId="0" xfId="0" applyFont="1" applyBorder="1" applyAlignment="1" applyProtection="1">
      <alignment horizontal="center" vertical="center"/>
    </xf>
    <xf numFmtId="164" fontId="0" fillId="0" borderId="0" xfId="0" applyNumberFormat="1" applyBorder="1" applyAlignment="1" applyProtection="1">
      <alignment horizontal="center" vertical="center"/>
    </xf>
    <xf numFmtId="0" fontId="0" fillId="0" borderId="0" xfId="0" applyBorder="1" applyProtection="1"/>
    <xf numFmtId="0" fontId="7" fillId="0" borderId="27" xfId="0" applyFont="1" applyBorder="1" applyAlignment="1" applyProtection="1">
      <alignment horizontal="center" vertical="center"/>
    </xf>
    <xf numFmtId="49" fontId="30" fillId="15" borderId="2" xfId="8" applyNumberFormat="1" applyFont="1" applyFill="1" applyBorder="1" applyAlignment="1">
      <alignment horizontal="center" vertical="center"/>
    </xf>
    <xf numFmtId="49" fontId="55" fillId="0" borderId="0" xfId="0" applyNumberFormat="1" applyFont="1" applyAlignment="1" applyProtection="1">
      <alignment vertical="center"/>
    </xf>
    <xf numFmtId="0" fontId="6" fillId="0" borderId="0" xfId="0" applyFont="1" applyAlignment="1" applyProtection="1">
      <alignment horizontal="center" vertical="center"/>
    </xf>
    <xf numFmtId="0" fontId="57" fillId="0" borderId="0" xfId="0" applyFont="1" applyAlignment="1" applyProtection="1">
      <alignment horizontal="center" vertical="center"/>
    </xf>
    <xf numFmtId="164" fontId="0" fillId="0" borderId="25" xfId="0" applyNumberFormat="1" applyBorder="1" applyAlignment="1" applyProtection="1">
      <alignment horizontal="center" vertical="center"/>
    </xf>
    <xf numFmtId="0" fontId="56" fillId="0" borderId="26" xfId="0" applyFont="1" applyBorder="1" applyAlignment="1" applyProtection="1">
      <alignment horizontal="center" vertical="center"/>
    </xf>
    <xf numFmtId="0" fontId="54" fillId="0" borderId="26" xfId="0" applyFont="1" applyBorder="1" applyAlignment="1" applyProtection="1">
      <alignment horizontal="center" vertical="center"/>
    </xf>
    <xf numFmtId="0" fontId="8" fillId="0" borderId="0" xfId="0" applyFont="1" applyAlignment="1" applyProtection="1">
      <alignment vertical="center"/>
    </xf>
    <xf numFmtId="0" fontId="9" fillId="0" borderId="0" xfId="0" applyFont="1" applyAlignment="1" applyProtection="1">
      <alignment vertical="center"/>
    </xf>
    <xf numFmtId="0" fontId="0" fillId="0" borderId="0" xfId="0" applyAlignment="1"/>
    <xf numFmtId="0" fontId="37" fillId="0" borderId="0" xfId="4" applyFont="1" applyBorder="1" applyAlignment="1" applyProtection="1">
      <alignment horizontal="left" vertical="center"/>
    </xf>
    <xf numFmtId="0" fontId="33" fillId="0" borderId="2" xfId="4" applyFont="1" applyBorder="1" applyAlignment="1" applyProtection="1">
      <alignment horizontal="center" vertical="center" wrapText="1"/>
    </xf>
    <xf numFmtId="0" fontId="9" fillId="0" borderId="0" xfId="4" applyFont="1" applyBorder="1" applyAlignment="1" applyProtection="1">
      <alignment horizontal="center" vertical="center" wrapText="1"/>
    </xf>
    <xf numFmtId="0" fontId="11" fillId="0" borderId="46" xfId="0" applyFont="1" applyBorder="1" applyAlignment="1" applyProtection="1">
      <alignment horizontal="center" vertical="center"/>
    </xf>
    <xf numFmtId="0" fontId="49" fillId="16" borderId="2" xfId="4" applyFont="1" applyFill="1" applyBorder="1" applyAlignment="1" applyProtection="1">
      <alignment vertical="center" wrapText="1"/>
    </xf>
    <xf numFmtId="0" fontId="49" fillId="10" borderId="2" xfId="4" applyFont="1" applyFill="1" applyBorder="1" applyAlignment="1" applyProtection="1">
      <alignment vertical="center" wrapText="1"/>
    </xf>
    <xf numFmtId="0" fontId="49" fillId="8" borderId="6" xfId="4" applyFont="1" applyFill="1" applyBorder="1" applyAlignment="1" applyProtection="1">
      <alignment horizontal="left" vertical="center"/>
    </xf>
    <xf numFmtId="0" fontId="49" fillId="9" borderId="6" xfId="4" applyFont="1" applyFill="1" applyBorder="1" applyAlignment="1" applyProtection="1">
      <alignment horizontal="left" vertical="center"/>
    </xf>
    <xf numFmtId="0" fontId="49" fillId="10" borderId="2" xfId="4" applyFont="1" applyFill="1" applyBorder="1" applyAlignment="1" applyProtection="1">
      <alignment horizontal="left" vertical="center"/>
    </xf>
    <xf numFmtId="0" fontId="49" fillId="15" borderId="2" xfId="4" applyFont="1" applyFill="1" applyBorder="1" applyAlignment="1" applyProtection="1">
      <alignment horizontal="left" vertical="center"/>
    </xf>
    <xf numFmtId="0" fontId="49" fillId="11" borderId="2" xfId="4" applyFont="1" applyFill="1" applyBorder="1" applyAlignment="1" applyProtection="1">
      <alignment horizontal="left" vertical="center"/>
    </xf>
    <xf numFmtId="0" fontId="49" fillId="9" borderId="2" xfId="4" applyFont="1" applyFill="1" applyBorder="1" applyAlignment="1" applyProtection="1">
      <alignment vertical="center" wrapText="1"/>
    </xf>
    <xf numFmtId="0" fontId="49" fillId="12" borderId="2" xfId="4" applyFont="1" applyFill="1" applyBorder="1" applyAlignment="1" applyProtection="1">
      <alignment vertical="center" wrapText="1"/>
    </xf>
    <xf numFmtId="0" fontId="49" fillId="13" borderId="2" xfId="4" applyFont="1" applyFill="1" applyBorder="1" applyAlignment="1" applyProtection="1">
      <alignment vertical="center" wrapText="1"/>
    </xf>
    <xf numFmtId="0" fontId="25" fillId="0" borderId="6" xfId="4" applyFont="1" applyFill="1" applyBorder="1" applyAlignment="1" applyProtection="1">
      <alignment horizontal="center" vertical="center"/>
    </xf>
    <xf numFmtId="0" fontId="35" fillId="0" borderId="0" xfId="0" applyFont="1" applyBorder="1" applyAlignment="1">
      <alignment horizontal="center" vertical="center"/>
    </xf>
    <xf numFmtId="0" fontId="35" fillId="0" borderId="20" xfId="0" applyFont="1" applyBorder="1" applyAlignment="1">
      <alignment horizontal="center" vertical="center"/>
    </xf>
    <xf numFmtId="0" fontId="0" fillId="0" borderId="0" xfId="0" applyAlignment="1">
      <alignment horizontal="right" vertical="center"/>
    </xf>
    <xf numFmtId="0" fontId="0" fillId="0" borderId="0" xfId="0" applyAlignment="1">
      <alignment horizontal="left" vertical="center"/>
    </xf>
    <xf numFmtId="0" fontId="0" fillId="0" borderId="32" xfId="0" applyBorder="1" applyAlignment="1">
      <alignment vertical="center"/>
    </xf>
    <xf numFmtId="0" fontId="49" fillId="8" borderId="2" xfId="4" applyFont="1" applyFill="1" applyBorder="1" applyAlignment="1" applyProtection="1">
      <alignment horizontal="left" vertical="center"/>
    </xf>
    <xf numFmtId="0" fontId="49" fillId="9" borderId="2" xfId="4" applyFont="1" applyFill="1" applyBorder="1" applyAlignment="1" applyProtection="1">
      <alignment horizontal="left" vertical="center"/>
    </xf>
    <xf numFmtId="0" fontId="11" fillId="0" borderId="0" xfId="0" applyFont="1" applyBorder="1" applyAlignment="1" applyProtection="1">
      <alignment horizontal="center" vertical="center"/>
    </xf>
    <xf numFmtId="166" fontId="60" fillId="6" borderId="29" xfId="4" applyNumberFormat="1" applyFont="1" applyFill="1" applyBorder="1" applyAlignment="1" applyProtection="1">
      <alignment horizontal="right" vertical="center" indent="1"/>
    </xf>
    <xf numFmtId="0" fontId="0" fillId="0" borderId="103" xfId="0" applyBorder="1" applyAlignment="1"/>
    <xf numFmtId="0" fontId="62" fillId="0" borderId="0" xfId="0" applyFont="1" applyAlignment="1" applyProtection="1">
      <alignment vertical="center"/>
    </xf>
    <xf numFmtId="0" fontId="63" fillId="0" borderId="0" xfId="0" applyFont="1" applyAlignment="1" applyProtection="1">
      <alignment vertical="center"/>
    </xf>
    <xf numFmtId="0" fontId="9" fillId="0" borderId="0" xfId="4" applyFont="1" applyBorder="1" applyAlignment="1" applyProtection="1">
      <alignment horizontal="center" vertical="center" wrapText="1"/>
    </xf>
    <xf numFmtId="0" fontId="0" fillId="0" borderId="0" xfId="0" applyAlignment="1" applyProtection="1">
      <alignment vertical="center"/>
    </xf>
    <xf numFmtId="0" fontId="0" fillId="0" borderId="46" xfId="0" applyBorder="1" applyAlignment="1" applyProtection="1"/>
    <xf numFmtId="0" fontId="0" fillId="0" borderId="0" xfId="0" applyBorder="1" applyAlignment="1" applyProtection="1"/>
    <xf numFmtId="0" fontId="34" fillId="0" borderId="42" xfId="8" applyFont="1" applyBorder="1" applyAlignment="1" applyProtection="1">
      <alignment horizontal="center" vertical="center" wrapText="1"/>
      <protection locked="0"/>
    </xf>
    <xf numFmtId="0" fontId="7" fillId="0" borderId="9" xfId="4" applyFont="1" applyBorder="1" applyAlignment="1" applyProtection="1">
      <alignment horizontal="left" vertical="center" wrapText="1" indent="1"/>
      <protection locked="0"/>
    </xf>
    <xf numFmtId="0" fontId="36" fillId="0" borderId="1" xfId="0" applyFont="1" applyBorder="1" applyAlignment="1" applyProtection="1">
      <alignment horizontal="left" vertical="center" wrapText="1" indent="1"/>
      <protection locked="0"/>
    </xf>
    <xf numFmtId="0" fontId="2" fillId="0" borderId="1" xfId="0" applyFont="1" applyBorder="1" applyAlignment="1" applyProtection="1">
      <alignment horizontal="left" vertical="center" wrapText="1" indent="1"/>
      <protection locked="0"/>
    </xf>
    <xf numFmtId="0" fontId="21" fillId="0" borderId="10" xfId="4" applyFont="1" applyBorder="1" applyAlignment="1" applyProtection="1">
      <alignment horizontal="center" vertical="center" wrapText="1"/>
      <protection locked="0"/>
    </xf>
    <xf numFmtId="0" fontId="2" fillId="0" borderId="12" xfId="0" applyFont="1" applyBorder="1" applyAlignment="1" applyProtection="1">
      <alignment horizontal="center" vertical="center"/>
      <protection locked="0"/>
    </xf>
    <xf numFmtId="0" fontId="21" fillId="0" borderId="9" xfId="4" applyFont="1" applyBorder="1" applyAlignment="1" applyProtection="1">
      <alignment horizontal="center" vertical="center" wrapText="1"/>
      <protection locked="0"/>
    </xf>
    <xf numFmtId="0" fontId="21" fillId="0" borderId="9" xfId="4" applyFont="1" applyBorder="1" applyAlignment="1" applyProtection="1">
      <alignment horizontal="left" vertical="center" wrapText="1" indent="1"/>
      <protection locked="0"/>
    </xf>
    <xf numFmtId="0" fontId="2" fillId="0" borderId="2" xfId="0" applyNumberFormat="1" applyFont="1" applyBorder="1" applyAlignment="1" applyProtection="1">
      <alignment horizontal="center" vertical="center"/>
      <protection locked="0"/>
    </xf>
    <xf numFmtId="165" fontId="2" fillId="0" borderId="1" xfId="0" applyNumberFormat="1" applyFont="1" applyBorder="1" applyAlignment="1" applyProtection="1">
      <alignment horizontal="left" vertical="center" indent="1"/>
      <protection locked="0"/>
    </xf>
    <xf numFmtId="165" fontId="2" fillId="0" borderId="2" xfId="0" applyNumberFormat="1" applyFont="1" applyBorder="1" applyAlignment="1" applyProtection="1">
      <alignment horizontal="left" vertical="center" indent="1"/>
      <protection locked="0"/>
    </xf>
    <xf numFmtId="0" fontId="2" fillId="0" borderId="1" xfId="0" applyNumberFormat="1" applyFont="1" applyBorder="1" applyAlignment="1" applyProtection="1">
      <alignment horizontal="left" vertical="center" indent="1"/>
      <protection locked="0"/>
    </xf>
    <xf numFmtId="0" fontId="26" fillId="0" borderId="11" xfId="4" applyNumberFormat="1" applyFont="1" applyBorder="1" applyAlignment="1" applyProtection="1">
      <alignment horizontal="center" vertical="center" wrapText="1"/>
      <protection locked="0"/>
    </xf>
    <xf numFmtId="0" fontId="26" fillId="0" borderId="93" xfId="4" applyFont="1" applyBorder="1" applyAlignment="1" applyProtection="1">
      <alignment horizontal="center" vertical="center" wrapText="1"/>
      <protection locked="0"/>
    </xf>
    <xf numFmtId="0" fontId="36" fillId="0" borderId="9" xfId="4" applyFont="1" applyBorder="1" applyAlignment="1" applyProtection="1">
      <alignment horizontal="center" vertical="center" wrapText="1"/>
      <protection locked="0"/>
    </xf>
    <xf numFmtId="0" fontId="58" fillId="0" borderId="9" xfId="4" applyFont="1" applyBorder="1" applyAlignment="1" applyProtection="1">
      <alignment horizontal="center" vertical="center" textRotation="90" wrapText="1"/>
      <protection locked="0"/>
    </xf>
    <xf numFmtId="0" fontId="58" fillId="0" borderId="9" xfId="4" applyFont="1" applyBorder="1" applyAlignment="1" applyProtection="1">
      <alignment horizontal="left" vertical="center" wrapText="1" indent="1"/>
      <protection locked="0"/>
    </xf>
    <xf numFmtId="166" fontId="61" fillId="0" borderId="5" xfId="4" applyNumberFormat="1" applyFont="1" applyBorder="1" applyAlignment="1" applyProtection="1">
      <alignment horizontal="right" vertical="center" indent="1"/>
      <protection locked="0"/>
    </xf>
    <xf numFmtId="165" fontId="39" fillId="0" borderId="3" xfId="4" applyNumberFormat="1" applyFont="1" applyBorder="1" applyAlignment="1" applyProtection="1">
      <alignment horizontal="right" vertical="center" indent="1"/>
      <protection locked="0"/>
    </xf>
    <xf numFmtId="0" fontId="2" fillId="0" borderId="12" xfId="0" applyNumberFormat="1" applyFont="1" applyBorder="1" applyAlignment="1" applyProtection="1">
      <alignment horizontal="center" vertical="center"/>
      <protection locked="0"/>
    </xf>
    <xf numFmtId="165" fontId="2" fillId="0" borderId="1" xfId="0" applyNumberFormat="1" applyFont="1" applyBorder="1" applyAlignment="1" applyProtection="1">
      <alignment horizontal="center" vertical="center"/>
      <protection locked="0"/>
    </xf>
    <xf numFmtId="0" fontId="59" fillId="0" borderId="2" xfId="0" applyNumberFormat="1" applyFont="1" applyBorder="1" applyAlignment="1" applyProtection="1">
      <alignment horizontal="center" vertical="center"/>
      <protection locked="0"/>
    </xf>
    <xf numFmtId="165" fontId="59" fillId="0" borderId="2" xfId="0" applyNumberFormat="1" applyFont="1" applyBorder="1" applyAlignment="1" applyProtection="1">
      <alignment horizontal="left" vertical="center" indent="1"/>
      <protection locked="0"/>
    </xf>
    <xf numFmtId="166" fontId="61" fillId="0" borderId="4" xfId="4" applyNumberFormat="1" applyFont="1" applyBorder="1" applyAlignment="1" applyProtection="1">
      <alignment horizontal="right" vertical="center" indent="1"/>
      <protection locked="0"/>
    </xf>
    <xf numFmtId="0" fontId="59" fillId="0" borderId="1" xfId="0" applyNumberFormat="1" applyFont="1" applyBorder="1" applyAlignment="1" applyProtection="1">
      <alignment horizontal="center" vertical="center"/>
      <protection locked="0"/>
    </xf>
    <xf numFmtId="165" fontId="59" fillId="0" borderId="1" xfId="0" applyNumberFormat="1" applyFont="1" applyBorder="1" applyAlignment="1" applyProtection="1">
      <alignment horizontal="left" vertical="center" indent="1"/>
      <protection locked="0"/>
    </xf>
    <xf numFmtId="0" fontId="59" fillId="0" borderId="1" xfId="0" applyNumberFormat="1" applyFont="1" applyBorder="1" applyAlignment="1" applyProtection="1">
      <alignment horizontal="left" vertical="center" indent="1"/>
      <protection locked="0"/>
    </xf>
    <xf numFmtId="0" fontId="0" fillId="0" borderId="2" xfId="0" applyBorder="1" applyAlignment="1" applyProtection="1">
      <alignment horizontal="center" vertical="center" wrapText="1"/>
    </xf>
    <xf numFmtId="0" fontId="0" fillId="0" borderId="18" xfId="0" applyBorder="1" applyAlignment="1" applyProtection="1">
      <alignment wrapText="1"/>
    </xf>
    <xf numFmtId="0" fontId="0" fillId="0" borderId="0" xfId="0" applyBorder="1" applyAlignment="1" applyProtection="1">
      <alignment wrapText="1"/>
    </xf>
    <xf numFmtId="0" fontId="7" fillId="0" borderId="9" xfId="4" applyFont="1" applyBorder="1" applyAlignment="1" applyProtection="1">
      <alignment horizontal="center" vertical="center" wrapText="1"/>
      <protection locked="0"/>
    </xf>
    <xf numFmtId="0" fontId="36" fillId="0" borderId="56" xfId="4" applyFont="1" applyBorder="1" applyAlignment="1" applyProtection="1">
      <alignment horizontal="center" vertical="center" textRotation="90" wrapText="1"/>
      <protection locked="0"/>
    </xf>
    <xf numFmtId="0" fontId="21" fillId="0" borderId="10" xfId="4" applyFont="1" applyBorder="1" applyAlignment="1" applyProtection="1">
      <alignment horizontal="center" vertical="center" textRotation="90" wrapText="1"/>
      <protection locked="0"/>
    </xf>
    <xf numFmtId="0" fontId="21" fillId="0" borderId="9" xfId="4" applyFont="1" applyBorder="1" applyAlignment="1" applyProtection="1">
      <alignment horizontal="center" vertical="center" textRotation="90" wrapText="1"/>
      <protection locked="0"/>
    </xf>
    <xf numFmtId="0" fontId="21" fillId="0" borderId="11" xfId="4" applyFont="1" applyBorder="1" applyAlignment="1" applyProtection="1">
      <alignment horizontal="center" vertical="center" textRotation="90" wrapText="1"/>
      <protection locked="0"/>
    </xf>
    <xf numFmtId="167" fontId="39" fillId="0" borderId="5" xfId="4" applyNumberFormat="1" applyFont="1" applyBorder="1" applyAlignment="1" applyProtection="1">
      <alignment horizontal="right" vertical="center" indent="1"/>
      <protection locked="0"/>
    </xf>
    <xf numFmtId="165" fontId="2" fillId="0" borderId="5" xfId="0" applyNumberFormat="1" applyFont="1" applyBorder="1" applyAlignment="1" applyProtection="1">
      <alignment horizontal="center" vertical="center"/>
      <protection locked="0"/>
    </xf>
    <xf numFmtId="49" fontId="2" fillId="0" borderId="2" xfId="0" applyNumberFormat="1" applyFont="1" applyBorder="1" applyAlignment="1" applyProtection="1">
      <alignment horizontal="center" vertical="center"/>
      <protection locked="0"/>
    </xf>
    <xf numFmtId="167" fontId="39" fillId="0" borderId="4" xfId="4" applyNumberFormat="1" applyFont="1" applyBorder="1" applyAlignment="1" applyProtection="1">
      <alignment horizontal="right" vertical="center" indent="1"/>
      <protection locked="0"/>
    </xf>
    <xf numFmtId="0" fontId="50" fillId="8" borderId="8" xfId="0" applyFont="1" applyFill="1" applyBorder="1" applyAlignment="1" applyProtection="1">
      <alignment vertical="center"/>
    </xf>
    <xf numFmtId="0" fontId="50" fillId="9" borderId="8" xfId="0" applyFont="1" applyFill="1" applyBorder="1" applyAlignment="1" applyProtection="1">
      <alignment vertical="center"/>
    </xf>
    <xf numFmtId="0" fontId="69" fillId="0" borderId="0" xfId="4" applyFont="1" applyBorder="1" applyAlignment="1" applyProtection="1">
      <alignment horizontal="center" vertical="center" wrapText="1"/>
    </xf>
    <xf numFmtId="0" fontId="67" fillId="0" borderId="0" xfId="0" applyFont="1" applyAlignment="1" applyProtection="1"/>
    <xf numFmtId="0" fontId="42" fillId="0" borderId="0" xfId="0" applyFont="1" applyBorder="1" applyAlignment="1" applyProtection="1">
      <alignment wrapText="1"/>
    </xf>
    <xf numFmtId="0" fontId="42" fillId="0" borderId="0" xfId="0" applyFont="1" applyBorder="1" applyAlignment="1" applyProtection="1"/>
    <xf numFmtId="0" fontId="44" fillId="0" borderId="0" xfId="5" applyFont="1" applyFill="1" applyProtection="1">
      <alignment horizontal="center"/>
    </xf>
    <xf numFmtId="0" fontId="32" fillId="0" borderId="84" xfId="0" applyNumberFormat="1" applyFont="1" applyBorder="1" applyAlignment="1" applyProtection="1">
      <alignment horizontal="center" vertical="center"/>
      <protection locked="0"/>
    </xf>
    <xf numFmtId="0" fontId="2" fillId="0" borderId="84" xfId="0" applyNumberFormat="1" applyFont="1" applyBorder="1" applyAlignment="1" applyProtection="1">
      <alignment horizontal="center" vertical="center"/>
      <protection locked="0"/>
    </xf>
    <xf numFmtId="0" fontId="2" fillId="0" borderId="84" xfId="0" applyFont="1" applyBorder="1" applyAlignment="1" applyProtection="1">
      <alignment horizontal="left" vertical="center" wrapText="1" indent="1"/>
      <protection locked="0"/>
    </xf>
    <xf numFmtId="165" fontId="39" fillId="0" borderId="83" xfId="4" applyNumberFormat="1" applyFont="1" applyBorder="1" applyAlignment="1" applyProtection="1">
      <alignment horizontal="right" vertical="center" indent="1"/>
      <protection locked="0"/>
    </xf>
    <xf numFmtId="165" fontId="39" fillId="0" borderId="92" xfId="4" applyNumberFormat="1" applyFont="1" applyBorder="1" applyAlignment="1" applyProtection="1">
      <alignment horizontal="right" vertical="center" indent="1"/>
      <protection locked="0"/>
    </xf>
    <xf numFmtId="0" fontId="2" fillId="0" borderId="86" xfId="0" applyFont="1" applyBorder="1" applyAlignment="1" applyProtection="1">
      <alignment horizontal="center" vertical="center"/>
      <protection locked="0"/>
    </xf>
    <xf numFmtId="165" fontId="2" fillId="0" borderId="83" xfId="0" applyNumberFormat="1" applyFont="1" applyBorder="1" applyAlignment="1" applyProtection="1">
      <alignment horizontal="center" vertical="center"/>
      <protection locked="0"/>
    </xf>
    <xf numFmtId="0" fontId="2" fillId="7" borderId="90" xfId="4" applyFont="1" applyFill="1" applyBorder="1" applyAlignment="1" applyProtection="1">
      <alignment horizontal="center" vertical="center"/>
      <protection locked="0"/>
    </xf>
    <xf numFmtId="0" fontId="2" fillId="7" borderId="92" xfId="4" applyFont="1" applyFill="1" applyBorder="1" applyAlignment="1" applyProtection="1">
      <alignment horizontal="center" vertical="center"/>
      <protection locked="0"/>
    </xf>
    <xf numFmtId="0" fontId="2" fillId="7" borderId="91" xfId="4" applyFont="1" applyFill="1" applyBorder="1" applyAlignment="1" applyProtection="1">
      <alignment horizontal="center" vertical="center"/>
      <protection locked="0"/>
    </xf>
    <xf numFmtId="0" fontId="2" fillId="7" borderId="61" xfId="4" applyFont="1" applyFill="1" applyBorder="1" applyAlignment="1" applyProtection="1">
      <alignment horizontal="center" vertical="center"/>
      <protection locked="0"/>
    </xf>
    <xf numFmtId="0" fontId="2" fillId="7" borderId="62" xfId="4" applyFont="1" applyFill="1" applyBorder="1" applyAlignment="1" applyProtection="1">
      <alignment horizontal="center" vertical="center"/>
      <protection locked="0"/>
    </xf>
    <xf numFmtId="0" fontId="2" fillId="7" borderId="63" xfId="4" applyFont="1" applyFill="1" applyBorder="1" applyAlignment="1" applyProtection="1">
      <alignment horizontal="center" vertical="center"/>
      <protection locked="0"/>
    </xf>
    <xf numFmtId="49" fontId="32" fillId="0" borderId="1" xfId="0" applyNumberFormat="1" applyFont="1" applyBorder="1" applyAlignment="1" applyProtection="1">
      <alignment horizontal="center" vertical="center"/>
      <protection locked="0"/>
    </xf>
    <xf numFmtId="0" fontId="2" fillId="0" borderId="1" xfId="0" applyNumberFormat="1" applyFont="1" applyBorder="1" applyAlignment="1" applyProtection="1">
      <alignment horizontal="center" vertical="center"/>
      <protection locked="0"/>
    </xf>
    <xf numFmtId="0" fontId="2" fillId="0" borderId="1" xfId="0" applyFont="1" applyBorder="1" applyAlignment="1" applyProtection="1">
      <alignment horizontal="left" vertical="center" indent="1"/>
      <protection locked="0"/>
    </xf>
    <xf numFmtId="165" fontId="39" fillId="0" borderId="78" xfId="4" applyNumberFormat="1" applyFont="1" applyBorder="1" applyAlignment="1" applyProtection="1">
      <alignment horizontal="right" vertical="center" indent="1"/>
      <protection locked="0"/>
    </xf>
    <xf numFmtId="165" fontId="39" fillId="0" borderId="0" xfId="4" applyNumberFormat="1" applyFont="1" applyBorder="1" applyAlignment="1" applyProtection="1">
      <alignment horizontal="right" vertical="center" indent="1"/>
      <protection locked="0"/>
    </xf>
    <xf numFmtId="0" fontId="2" fillId="7" borderId="60" xfId="4" applyFont="1" applyFill="1" applyBorder="1" applyAlignment="1" applyProtection="1">
      <alignment horizontal="center" vertical="center"/>
      <protection locked="0"/>
    </xf>
    <xf numFmtId="0" fontId="2" fillId="7" borderId="0" xfId="4" applyFont="1" applyFill="1" applyBorder="1" applyAlignment="1" applyProtection="1">
      <alignment horizontal="center" vertical="center"/>
      <protection locked="0"/>
    </xf>
    <xf numFmtId="0" fontId="2" fillId="7" borderId="18" xfId="4" applyFont="1" applyFill="1" applyBorder="1" applyAlignment="1" applyProtection="1">
      <alignment horizontal="center" vertical="center"/>
      <protection locked="0"/>
    </xf>
    <xf numFmtId="0" fontId="0" fillId="0" borderId="60" xfId="0" applyBorder="1" applyAlignment="1" applyProtection="1">
      <protection locked="0"/>
    </xf>
    <xf numFmtId="0" fontId="0" fillId="0" borderId="0" xfId="0" applyAlignment="1" applyProtection="1">
      <protection locked="0"/>
    </xf>
    <xf numFmtId="0" fontId="0" fillId="0" borderId="18" xfId="0" applyBorder="1" applyAlignment="1" applyProtection="1">
      <protection locked="0"/>
    </xf>
    <xf numFmtId="49" fontId="32" fillId="0" borderId="68" xfId="0" applyNumberFormat="1" applyFont="1" applyBorder="1" applyAlignment="1" applyProtection="1">
      <alignment horizontal="center" vertical="center"/>
      <protection locked="0"/>
    </xf>
    <xf numFmtId="0" fontId="2" fillId="0" borderId="68" xfId="0" applyNumberFormat="1" applyFont="1" applyBorder="1" applyAlignment="1" applyProtection="1">
      <alignment horizontal="center" vertical="center"/>
      <protection locked="0"/>
    </xf>
    <xf numFmtId="0" fontId="2" fillId="0" borderId="68" xfId="0" applyFont="1" applyBorder="1" applyAlignment="1" applyProtection="1">
      <alignment horizontal="left" vertical="center" indent="1"/>
      <protection locked="0"/>
    </xf>
    <xf numFmtId="165" fontId="39" fillId="0" borderId="79" xfId="4" applyNumberFormat="1" applyFont="1" applyBorder="1" applyAlignment="1" applyProtection="1">
      <alignment horizontal="right" vertical="center" indent="1"/>
      <protection locked="0"/>
    </xf>
    <xf numFmtId="165" fontId="39" fillId="0" borderId="72" xfId="4" applyNumberFormat="1" applyFont="1" applyBorder="1" applyAlignment="1" applyProtection="1">
      <alignment horizontal="right" vertical="center" indent="1"/>
      <protection locked="0"/>
    </xf>
    <xf numFmtId="0" fontId="0" fillId="0" borderId="71" xfId="0" applyBorder="1" applyAlignment="1" applyProtection="1">
      <alignment horizontal="center" vertical="center"/>
      <protection locked="0"/>
    </xf>
    <xf numFmtId="0" fontId="0" fillId="0" borderId="72" xfId="0" applyBorder="1" applyAlignment="1" applyProtection="1">
      <alignment horizontal="center" vertical="center"/>
      <protection locked="0"/>
    </xf>
    <xf numFmtId="0" fontId="0" fillId="0" borderId="73" xfId="0" applyBorder="1" applyAlignment="1" applyProtection="1">
      <alignment horizontal="center" vertical="center"/>
      <protection locked="0"/>
    </xf>
    <xf numFmtId="0" fontId="2" fillId="0" borderId="69" xfId="0" applyFont="1" applyBorder="1" applyAlignment="1" applyProtection="1">
      <alignment horizontal="center" vertical="center"/>
      <protection locked="0"/>
    </xf>
    <xf numFmtId="165" fontId="2" fillId="0" borderId="70" xfId="0" applyNumberFormat="1" applyFont="1" applyBorder="1" applyAlignment="1" applyProtection="1">
      <alignment horizontal="center" vertical="center"/>
      <protection locked="0"/>
    </xf>
    <xf numFmtId="0" fontId="2" fillId="7" borderId="71" xfId="4" applyFont="1" applyFill="1" applyBorder="1" applyAlignment="1" applyProtection="1">
      <alignment horizontal="center" vertical="center"/>
      <protection locked="0"/>
    </xf>
    <xf numFmtId="0" fontId="2" fillId="7" borderId="72" xfId="4" applyFont="1" applyFill="1" applyBorder="1" applyAlignment="1" applyProtection="1">
      <alignment horizontal="center" vertical="center"/>
      <protection locked="0"/>
    </xf>
    <xf numFmtId="0" fontId="2" fillId="7" borderId="73" xfId="4" applyFont="1" applyFill="1" applyBorder="1" applyAlignment="1" applyProtection="1">
      <alignment horizontal="center" vertical="center"/>
      <protection locked="0"/>
    </xf>
    <xf numFmtId="0" fontId="2" fillId="7" borderId="17" xfId="4" applyFont="1" applyFill="1" applyBorder="1" applyAlignment="1" applyProtection="1">
      <alignment horizontal="center" vertical="center"/>
      <protection locked="0"/>
    </xf>
    <xf numFmtId="0" fontId="0" fillId="0" borderId="60"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18" xfId="0"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49" fontId="2" fillId="0" borderId="0" xfId="0" applyNumberFormat="1" applyFont="1" applyBorder="1" applyAlignment="1" applyProtection="1">
      <alignment horizontal="center" vertical="center"/>
      <protection locked="0"/>
    </xf>
    <xf numFmtId="165" fontId="2" fillId="0" borderId="18" xfId="0" applyNumberFormat="1" applyFont="1" applyBorder="1" applyAlignment="1" applyProtection="1">
      <alignment horizontal="center" vertical="center"/>
      <protection locked="0"/>
    </xf>
    <xf numFmtId="49" fontId="32" fillId="0" borderId="2" xfId="0" applyNumberFormat="1" applyFont="1" applyBorder="1" applyAlignment="1" applyProtection="1">
      <alignment horizontal="center" vertical="center"/>
      <protection locked="0"/>
    </xf>
    <xf numFmtId="0" fontId="2" fillId="0" borderId="2" xfId="0" applyFont="1" applyBorder="1" applyAlignment="1" applyProtection="1">
      <alignment horizontal="left" vertical="center" indent="1"/>
      <protection locked="0"/>
    </xf>
    <xf numFmtId="165" fontId="39" fillId="0" borderId="6" xfId="4" applyNumberFormat="1" applyFont="1" applyBorder="1" applyAlignment="1" applyProtection="1">
      <alignment horizontal="right" vertical="center" indent="1"/>
      <protection locked="0"/>
    </xf>
    <xf numFmtId="0" fontId="2" fillId="0" borderId="13" xfId="0" applyFont="1" applyBorder="1" applyAlignment="1" applyProtection="1">
      <alignment horizontal="center" vertical="center"/>
      <protection locked="0"/>
    </xf>
    <xf numFmtId="165" fontId="2" fillId="0" borderId="4" xfId="0" applyNumberFormat="1" applyFont="1" applyBorder="1" applyAlignment="1" applyProtection="1">
      <alignment horizontal="center" vertical="center"/>
      <protection locked="0"/>
    </xf>
    <xf numFmtId="0" fontId="0" fillId="0" borderId="71" xfId="0" applyBorder="1" applyAlignment="1" applyProtection="1">
      <protection locked="0"/>
    </xf>
    <xf numFmtId="0" fontId="0" fillId="0" borderId="72" xfId="0" applyBorder="1" applyAlignment="1" applyProtection="1">
      <protection locked="0"/>
    </xf>
    <xf numFmtId="0" fontId="0" fillId="0" borderId="73" xfId="0" applyBorder="1" applyAlignment="1" applyProtection="1">
      <protection locked="0"/>
    </xf>
    <xf numFmtId="0" fontId="3" fillId="0" borderId="0" xfId="4" applyAlignment="1" applyProtection="1">
      <alignment horizontal="center" vertical="center"/>
      <protection locked="0"/>
    </xf>
    <xf numFmtId="0" fontId="3" fillId="0" borderId="0" xfId="4" applyAlignment="1" applyProtection="1">
      <alignment horizontal="right"/>
      <protection locked="0"/>
    </xf>
    <xf numFmtId="0" fontId="3" fillId="0" borderId="18" xfId="4" applyBorder="1" applyAlignment="1" applyProtection="1">
      <alignment horizontal="right"/>
      <protection locked="0"/>
    </xf>
    <xf numFmtId="0" fontId="3" fillId="0" borderId="72" xfId="4" applyBorder="1" applyAlignment="1" applyProtection="1">
      <alignment horizontal="center" vertical="center"/>
      <protection locked="0"/>
    </xf>
    <xf numFmtId="0" fontId="3" fillId="0" borderId="72" xfId="4" applyBorder="1" applyAlignment="1" applyProtection="1">
      <alignment horizontal="right"/>
      <protection locked="0"/>
    </xf>
    <xf numFmtId="0" fontId="3" fillId="0" borderId="73" xfId="4" applyBorder="1" applyAlignment="1" applyProtection="1">
      <alignment horizontal="right"/>
      <protection locked="0"/>
    </xf>
    <xf numFmtId="0" fontId="2" fillId="7" borderId="75" xfId="4" applyFont="1" applyFill="1" applyBorder="1" applyAlignment="1" applyProtection="1">
      <alignment horizontal="center" vertical="center"/>
      <protection locked="0"/>
    </xf>
    <xf numFmtId="0" fontId="2" fillId="7" borderId="76" xfId="4" applyFont="1" applyFill="1" applyBorder="1" applyAlignment="1" applyProtection="1">
      <alignment horizontal="center" vertical="center"/>
      <protection locked="0"/>
    </xf>
    <xf numFmtId="0" fontId="2" fillId="7" borderId="1" xfId="4" applyFont="1" applyFill="1" applyBorder="1" applyAlignment="1" applyProtection="1">
      <alignment horizontal="center" vertical="center"/>
      <protection locked="0"/>
    </xf>
    <xf numFmtId="0" fontId="2" fillId="7" borderId="5" xfId="4" applyFont="1" applyFill="1" applyBorder="1" applyAlignment="1" applyProtection="1">
      <alignment horizontal="center" vertical="center"/>
      <protection locked="0"/>
    </xf>
    <xf numFmtId="0" fontId="2" fillId="7" borderId="2" xfId="4" applyFont="1" applyFill="1" applyBorder="1" applyAlignment="1" applyProtection="1">
      <alignment horizontal="center" vertical="center"/>
      <protection locked="0"/>
    </xf>
    <xf numFmtId="0" fontId="2" fillId="7" borderId="4" xfId="4" applyFont="1" applyFill="1" applyBorder="1" applyAlignment="1" applyProtection="1">
      <alignment horizontal="center" vertical="center"/>
      <protection locked="0"/>
    </xf>
    <xf numFmtId="0" fontId="2" fillId="7" borderId="68" xfId="4" applyFont="1" applyFill="1" applyBorder="1" applyAlignment="1" applyProtection="1">
      <alignment horizontal="center" vertical="center"/>
      <protection locked="0"/>
    </xf>
    <xf numFmtId="0" fontId="2" fillId="7" borderId="70" xfId="4" applyFont="1" applyFill="1" applyBorder="1" applyAlignment="1" applyProtection="1">
      <alignment horizontal="center" vertical="center"/>
      <protection locked="0"/>
    </xf>
    <xf numFmtId="0" fontId="3" fillId="0" borderId="60" xfId="4" applyBorder="1" applyAlignment="1" applyProtection="1">
      <alignment horizontal="center" vertical="center"/>
      <protection locked="0"/>
    </xf>
    <xf numFmtId="0" fontId="3" fillId="0" borderId="0" xfId="4" applyBorder="1" applyAlignment="1" applyProtection="1">
      <alignment horizontal="right"/>
      <protection locked="0"/>
    </xf>
    <xf numFmtId="0" fontId="2" fillId="0" borderId="64" xfId="0" applyFont="1" applyBorder="1" applyAlignment="1" applyProtection="1">
      <alignment horizontal="center" vertical="center"/>
      <protection locked="0"/>
    </xf>
    <xf numFmtId="0" fontId="2" fillId="0" borderId="51" xfId="0" applyNumberFormat="1" applyFont="1" applyBorder="1" applyAlignment="1" applyProtection="1">
      <alignment horizontal="center" vertical="center"/>
      <protection locked="0"/>
    </xf>
    <xf numFmtId="165" fontId="2" fillId="0" borderId="50" xfId="0" applyNumberFormat="1" applyFont="1" applyBorder="1" applyAlignment="1" applyProtection="1">
      <alignment horizontal="center" vertical="center"/>
      <protection locked="0"/>
    </xf>
    <xf numFmtId="0" fontId="2" fillId="0" borderId="60" xfId="4"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165" fontId="2" fillId="0" borderId="18" xfId="0" applyNumberFormat="1" applyFont="1" applyFill="1" applyBorder="1" applyAlignment="1" applyProtection="1">
      <alignment horizontal="center" vertical="center"/>
      <protection locked="0"/>
    </xf>
    <xf numFmtId="165" fontId="39" fillId="0" borderId="70" xfId="4" applyNumberFormat="1" applyFont="1" applyBorder="1" applyAlignment="1" applyProtection="1">
      <alignment horizontal="right" vertical="center" indent="1"/>
      <protection locked="0"/>
    </xf>
    <xf numFmtId="0" fontId="2" fillId="0" borderId="75" xfId="4" applyFont="1" applyFill="1" applyBorder="1" applyAlignment="1" applyProtection="1">
      <alignment horizontal="center" vertical="center"/>
      <protection locked="0"/>
    </xf>
    <xf numFmtId="0" fontId="2" fillId="0" borderId="76" xfId="0" applyFont="1" applyFill="1" applyBorder="1" applyAlignment="1" applyProtection="1">
      <alignment horizontal="center" vertical="center"/>
      <protection locked="0"/>
    </xf>
    <xf numFmtId="0" fontId="2" fillId="0" borderId="76" xfId="0" applyNumberFormat="1" applyFont="1" applyFill="1" applyBorder="1" applyAlignment="1" applyProtection="1">
      <alignment horizontal="center" vertical="center"/>
      <protection locked="0"/>
    </xf>
    <xf numFmtId="165" fontId="2" fillId="0" borderId="77" xfId="0" applyNumberFormat="1" applyFont="1" applyFill="1" applyBorder="1" applyAlignment="1" applyProtection="1">
      <alignment horizontal="center" vertical="center"/>
      <protection locked="0"/>
    </xf>
    <xf numFmtId="0" fontId="0" fillId="0" borderId="3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3" fillId="0" borderId="38" xfId="4" applyBorder="1" applyAlignment="1" applyProtection="1">
      <alignment horizontal="center" vertical="center"/>
      <protection locked="0"/>
    </xf>
    <xf numFmtId="0" fontId="3" fillId="0" borderId="3" xfId="4" applyBorder="1" applyAlignment="1" applyProtection="1">
      <alignment horizontal="right"/>
      <protection locked="0"/>
    </xf>
    <xf numFmtId="0" fontId="3" fillId="0" borderId="19" xfId="4" applyBorder="1" applyAlignment="1" applyProtection="1">
      <alignment horizontal="right"/>
      <protection locked="0"/>
    </xf>
    <xf numFmtId="0" fontId="2" fillId="7" borderId="38" xfId="4" applyFont="1" applyFill="1" applyBorder="1" applyAlignment="1" applyProtection="1">
      <alignment horizontal="center" vertical="center"/>
      <protection locked="0"/>
    </xf>
    <xf numFmtId="0" fontId="2" fillId="7" borderId="3" xfId="4" applyFont="1" applyFill="1" applyBorder="1" applyAlignment="1" applyProtection="1">
      <alignment horizontal="center" vertical="center"/>
      <protection locked="0"/>
    </xf>
    <xf numFmtId="0" fontId="2" fillId="7" borderId="19" xfId="4" applyFont="1" applyFill="1" applyBorder="1" applyAlignment="1" applyProtection="1">
      <alignment horizontal="center" vertical="center"/>
      <protection locked="0"/>
    </xf>
    <xf numFmtId="0" fontId="2" fillId="0" borderId="38" xfId="4" applyFont="1" applyFill="1" applyBorder="1" applyAlignment="1" applyProtection="1">
      <alignment horizontal="center" vertical="center"/>
      <protection locked="0"/>
    </xf>
    <xf numFmtId="0" fontId="2" fillId="0" borderId="3" xfId="0"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protection locked="0"/>
    </xf>
    <xf numFmtId="165" fontId="2" fillId="0" borderId="19" xfId="0" applyNumberFormat="1" applyFont="1" applyFill="1" applyBorder="1" applyAlignment="1" applyProtection="1">
      <alignment horizontal="center" vertical="center"/>
      <protection locked="0"/>
    </xf>
    <xf numFmtId="0" fontId="30" fillId="0" borderId="40" xfId="8" applyFont="1" applyBorder="1" applyAlignment="1" applyProtection="1">
      <alignment vertical="center" wrapText="1"/>
      <protection locked="0"/>
    </xf>
    <xf numFmtId="0" fontId="30" fillId="0" borderId="39" xfId="8" applyFont="1" applyBorder="1" applyAlignment="1" applyProtection="1">
      <alignment vertical="center" wrapText="1"/>
      <protection locked="0"/>
    </xf>
    <xf numFmtId="0" fontId="30" fillId="0" borderId="40" xfId="8" applyFont="1" applyBorder="1" applyAlignment="1" applyProtection="1">
      <alignment horizontal="center" vertical="center" wrapText="1"/>
      <protection locked="0"/>
    </xf>
    <xf numFmtId="9" fontId="30" fillId="0" borderId="39" xfId="8" applyNumberFormat="1" applyFont="1" applyBorder="1" applyAlignment="1" applyProtection="1">
      <alignment horizontal="center" vertical="center" wrapText="1"/>
      <protection locked="0"/>
    </xf>
    <xf numFmtId="9" fontId="30" fillId="0" borderId="20" xfId="8" applyNumberFormat="1" applyFont="1" applyBorder="1" applyAlignment="1" applyProtection="1">
      <alignment horizontal="center" vertical="center" wrapText="1"/>
      <protection locked="0"/>
    </xf>
    <xf numFmtId="0" fontId="30" fillId="0" borderId="20" xfId="8" applyFont="1" applyBorder="1" applyAlignment="1" applyProtection="1">
      <alignment horizontal="center" vertical="center" wrapText="1"/>
      <protection locked="0"/>
    </xf>
    <xf numFmtId="166" fontId="30" fillId="0" borderId="20" xfId="8" applyNumberFormat="1" applyFont="1" applyBorder="1" applyAlignment="1" applyProtection="1">
      <alignment horizontal="right" vertical="center" wrapText="1"/>
      <protection locked="0"/>
    </xf>
    <xf numFmtId="0" fontId="30" fillId="0" borderId="97" xfId="8" applyFont="1" applyBorder="1" applyAlignment="1" applyProtection="1">
      <alignment horizontal="center" vertical="center" wrapText="1"/>
      <protection locked="0"/>
    </xf>
    <xf numFmtId="166" fontId="30" fillId="0" borderId="20" xfId="8" applyNumberFormat="1" applyFont="1" applyBorder="1" applyAlignment="1" applyProtection="1">
      <alignment horizontal="center" vertical="center" wrapText="1"/>
      <protection locked="0"/>
    </xf>
    <xf numFmtId="0" fontId="30" fillId="0" borderId="39" xfId="8" applyFont="1" applyBorder="1" applyAlignment="1" applyProtection="1">
      <alignment horizontal="center" vertical="center" wrapText="1"/>
      <protection locked="0"/>
    </xf>
    <xf numFmtId="0" fontId="27" fillId="0" borderId="0" xfId="8" applyAlignment="1" applyProtection="1">
      <alignment vertical="center" wrapText="1"/>
      <protection locked="0"/>
    </xf>
    <xf numFmtId="0" fontId="30" fillId="0" borderId="42" xfId="8" applyFont="1" applyBorder="1" applyAlignment="1" applyProtection="1">
      <alignment horizontal="center" vertical="center" wrapText="1"/>
      <protection locked="0"/>
    </xf>
    <xf numFmtId="0" fontId="28" fillId="0" borderId="41" xfId="8" applyFont="1" applyBorder="1" applyAlignment="1" applyProtection="1">
      <alignment horizontal="center" vertical="center"/>
      <protection locked="0"/>
    </xf>
    <xf numFmtId="0" fontId="27" fillId="0" borderId="21" xfId="8" applyBorder="1" applyAlignment="1" applyProtection="1">
      <alignment vertical="center"/>
      <protection locked="0"/>
    </xf>
    <xf numFmtId="0" fontId="22" fillId="0" borderId="94" xfId="0" applyFont="1" applyBorder="1" applyAlignment="1" applyProtection="1">
      <alignment horizontal="left" vertical="center" wrapText="1"/>
      <protection locked="0"/>
    </xf>
    <xf numFmtId="0" fontId="27" fillId="0" borderId="21" xfId="8" applyBorder="1" applyAlignment="1" applyProtection="1">
      <alignment horizontal="center" vertical="center"/>
      <protection locked="0"/>
    </xf>
    <xf numFmtId="9" fontId="27" fillId="0" borderId="22" xfId="8" applyNumberFormat="1" applyBorder="1" applyAlignment="1" applyProtection="1">
      <alignment horizontal="center" vertical="center"/>
      <protection locked="0"/>
    </xf>
    <xf numFmtId="49" fontId="2" fillId="0" borderId="98" xfId="0" applyNumberFormat="1" applyFont="1" applyBorder="1" applyAlignment="1" applyProtection="1">
      <alignment horizontal="center" vertical="center"/>
      <protection locked="0"/>
    </xf>
    <xf numFmtId="1" fontId="27" fillId="0" borderId="21" xfId="8" applyNumberFormat="1" applyBorder="1" applyAlignment="1" applyProtection="1">
      <alignment horizontal="center" vertical="center"/>
      <protection locked="0"/>
    </xf>
    <xf numFmtId="166" fontId="27" fillId="0" borderId="21" xfId="8" applyNumberFormat="1" applyBorder="1" applyAlignment="1" applyProtection="1">
      <alignment horizontal="right" vertical="center"/>
      <protection locked="0"/>
    </xf>
    <xf numFmtId="0" fontId="27" fillId="0" borderId="22" xfId="8" applyNumberFormat="1" applyBorder="1" applyAlignment="1" applyProtection="1">
      <alignment horizontal="center" vertical="center"/>
      <protection locked="0"/>
    </xf>
    <xf numFmtId="0" fontId="27" fillId="0" borderId="21" xfId="8" applyNumberFormat="1" applyBorder="1" applyAlignment="1" applyProtection="1">
      <alignment horizontal="center" vertical="center"/>
      <protection locked="0"/>
    </xf>
    <xf numFmtId="0" fontId="27" fillId="0" borderId="22" xfId="8" applyBorder="1" applyAlignment="1" applyProtection="1">
      <alignment horizontal="center" vertical="center"/>
      <protection locked="0"/>
    </xf>
    <xf numFmtId="4" fontId="27" fillId="0" borderId="21" xfId="8" applyNumberFormat="1" applyBorder="1" applyAlignment="1" applyProtection="1">
      <alignment horizontal="right" vertical="center"/>
      <protection locked="0"/>
    </xf>
    <xf numFmtId="0" fontId="0" fillId="0" borderId="0" xfId="0" applyBorder="1" applyProtection="1">
      <protection locked="0"/>
    </xf>
    <xf numFmtId="0" fontId="22" fillId="0" borderId="95" xfId="0" applyFont="1" applyBorder="1" applyAlignment="1" applyProtection="1">
      <alignment horizontal="left" vertical="center" wrapText="1"/>
      <protection locked="0"/>
    </xf>
    <xf numFmtId="0" fontId="22" fillId="0" borderId="41" xfId="0" applyFont="1" applyBorder="1" applyAlignment="1" applyProtection="1">
      <alignment horizontal="left" vertical="center" wrapText="1"/>
      <protection locked="0"/>
    </xf>
    <xf numFmtId="0" fontId="28" fillId="0" borderId="43" xfId="8" applyFont="1" applyBorder="1" applyAlignment="1" applyProtection="1">
      <alignment horizontal="center" vertical="center"/>
      <protection locked="0"/>
    </xf>
    <xf numFmtId="0" fontId="27" fillId="0" borderId="23" xfId="8" applyBorder="1" applyAlignment="1" applyProtection="1">
      <alignment vertical="center"/>
      <protection locked="0"/>
    </xf>
    <xf numFmtId="0" fontId="27" fillId="0" borderId="23" xfId="8" applyBorder="1" applyAlignment="1" applyProtection="1">
      <alignment horizontal="center" vertical="center"/>
      <protection locked="0"/>
    </xf>
    <xf numFmtId="9" fontId="27" fillId="0" borderId="24" xfId="8" applyNumberFormat="1" applyBorder="1" applyAlignment="1" applyProtection="1">
      <alignment horizontal="center" vertical="center"/>
      <protection locked="0"/>
    </xf>
    <xf numFmtId="49" fontId="2" fillId="0" borderId="99" xfId="0" applyNumberFormat="1" applyFont="1" applyBorder="1" applyAlignment="1" applyProtection="1">
      <alignment horizontal="center" vertical="center"/>
      <protection locked="0"/>
    </xf>
    <xf numFmtId="1" fontId="27" fillId="0" borderId="23" xfId="8" applyNumberFormat="1" applyBorder="1" applyAlignment="1" applyProtection="1">
      <alignment horizontal="center" vertical="center"/>
      <protection locked="0"/>
    </xf>
    <xf numFmtId="166" fontId="27" fillId="0" borderId="23" xfId="8" applyNumberFormat="1" applyBorder="1" applyAlignment="1" applyProtection="1">
      <alignment horizontal="right" vertical="center"/>
      <protection locked="0"/>
    </xf>
    <xf numFmtId="0" fontId="27" fillId="0" borderId="24" xfId="8" applyNumberFormat="1" applyBorder="1" applyAlignment="1" applyProtection="1">
      <alignment horizontal="center" vertical="center"/>
      <protection locked="0"/>
    </xf>
    <xf numFmtId="0" fontId="27" fillId="0" borderId="23" xfId="8" applyNumberFormat="1" applyBorder="1" applyAlignment="1" applyProtection="1">
      <alignment horizontal="center" vertical="center"/>
      <protection locked="0"/>
    </xf>
    <xf numFmtId="0" fontId="27" fillId="0" borderId="24" xfId="8" applyBorder="1" applyAlignment="1" applyProtection="1">
      <alignment horizontal="center" vertical="center"/>
      <protection locked="0"/>
    </xf>
    <xf numFmtId="4" fontId="27" fillId="0" borderId="23" xfId="8" applyNumberFormat="1" applyBorder="1" applyAlignment="1" applyProtection="1">
      <alignment horizontal="right" vertical="center"/>
      <protection locked="0"/>
    </xf>
    <xf numFmtId="0" fontId="0" fillId="0" borderId="0" xfId="0" applyProtection="1">
      <protection locked="0"/>
    </xf>
    <xf numFmtId="0" fontId="22" fillId="0" borderId="43" xfId="0" applyFont="1" applyBorder="1" applyAlignment="1" applyProtection="1">
      <alignment horizontal="left" vertical="center" wrapText="1"/>
      <protection locked="0"/>
    </xf>
    <xf numFmtId="0" fontId="22" fillId="0" borderId="43" xfId="0" applyFont="1" applyBorder="1" applyAlignment="1" applyProtection="1">
      <alignment horizontal="left" vertical="center"/>
      <protection locked="0"/>
    </xf>
    <xf numFmtId="166" fontId="27" fillId="0" borderId="0" xfId="8" applyNumberFormat="1" applyBorder="1" applyAlignment="1" applyProtection="1">
      <alignment horizontal="right" vertical="center"/>
      <protection locked="0"/>
    </xf>
    <xf numFmtId="0" fontId="27" fillId="0" borderId="0" xfId="8" applyBorder="1" applyAlignment="1" applyProtection="1">
      <alignment horizontal="center" vertical="center"/>
      <protection locked="0"/>
    </xf>
    <xf numFmtId="0" fontId="27" fillId="0" borderId="0" xfId="8" applyBorder="1" applyAlignment="1" applyProtection="1">
      <alignment vertical="center"/>
      <protection locked="0"/>
    </xf>
    <xf numFmtId="166" fontId="27" fillId="0" borderId="0" xfId="8" applyNumberFormat="1" applyBorder="1" applyAlignment="1" applyProtection="1">
      <alignment horizontal="center" vertical="center"/>
      <protection locked="0"/>
    </xf>
    <xf numFmtId="0" fontId="55" fillId="8" borderId="104" xfId="0" applyFont="1" applyFill="1" applyBorder="1" applyAlignment="1" applyProtection="1">
      <alignment horizontal="center" vertical="center"/>
      <protection locked="0"/>
    </xf>
    <xf numFmtId="0" fontId="71" fillId="0" borderId="1" xfId="0" applyFont="1" applyBorder="1" applyAlignment="1" applyProtection="1">
      <alignment horizontal="center" vertical="center" wrapText="1"/>
      <protection locked="0"/>
    </xf>
    <xf numFmtId="0" fontId="71" fillId="0" borderId="9" xfId="4" applyFont="1" applyBorder="1" applyAlignment="1" applyProtection="1">
      <alignment horizontal="center" vertical="center" textRotation="90" wrapText="1"/>
      <protection locked="0"/>
    </xf>
    <xf numFmtId="49" fontId="49" fillId="0" borderId="0" xfId="4" applyNumberFormat="1" applyFont="1" applyFill="1" applyBorder="1" applyAlignment="1" applyProtection="1">
      <alignment horizontal="center" vertical="center" wrapText="1"/>
    </xf>
    <xf numFmtId="0" fontId="37" fillId="0" borderId="0" xfId="4" applyFont="1" applyBorder="1" applyAlignment="1" applyProtection="1">
      <alignment horizontal="left" vertical="center"/>
    </xf>
    <xf numFmtId="0" fontId="0" fillId="0" borderId="0" xfId="0" applyAlignment="1">
      <alignment horizontal="left"/>
    </xf>
    <xf numFmtId="0" fontId="21" fillId="0" borderId="6" xfId="4" applyFont="1" applyBorder="1" applyAlignment="1" applyProtection="1">
      <alignment horizontal="left" vertical="center" indent="1"/>
    </xf>
    <xf numFmtId="0" fontId="21" fillId="0" borderId="8" xfId="4" applyFont="1" applyBorder="1" applyAlignment="1" applyProtection="1">
      <alignment horizontal="left" vertical="center" indent="1"/>
    </xf>
    <xf numFmtId="0" fontId="21" fillId="0" borderId="13" xfId="4" applyFont="1" applyBorder="1" applyAlignment="1" applyProtection="1">
      <alignment horizontal="left" vertical="center" indent="1"/>
    </xf>
    <xf numFmtId="0" fontId="9" fillId="0" borderId="0" xfId="4" applyFont="1" applyBorder="1" applyAlignment="1" applyProtection="1">
      <alignment horizontal="center" vertical="center" wrapText="1"/>
    </xf>
    <xf numFmtId="0" fontId="0" fillId="0" borderId="0" xfId="0" applyBorder="1" applyAlignment="1" applyProtection="1">
      <alignment wrapText="1"/>
    </xf>
    <xf numFmtId="0" fontId="0" fillId="0" borderId="46" xfId="0" applyBorder="1" applyAlignment="1" applyProtection="1">
      <alignment wrapText="1"/>
    </xf>
    <xf numFmtId="0" fontId="0" fillId="0" borderId="31" xfId="0" applyBorder="1" applyAlignment="1" applyProtection="1"/>
    <xf numFmtId="0" fontId="0" fillId="0" borderId="105" xfId="0" applyBorder="1" applyAlignment="1" applyProtection="1"/>
    <xf numFmtId="0" fontId="69" fillId="0" borderId="0" xfId="4" applyFont="1" applyBorder="1" applyAlignment="1" applyProtection="1">
      <alignment horizontal="left" vertical="center"/>
    </xf>
    <xf numFmtId="0" fontId="67" fillId="0" borderId="0" xfId="0" applyFont="1" applyAlignment="1" applyProtection="1"/>
    <xf numFmtId="0" fontId="43" fillId="3" borderId="6" xfId="4" applyNumberFormat="1" applyFont="1" applyFill="1" applyBorder="1" applyAlignment="1" applyProtection="1">
      <alignment horizontal="left" vertical="center" indent="1"/>
      <protection locked="0"/>
    </xf>
    <xf numFmtId="0" fontId="43" fillId="3" borderId="13" xfId="4" applyNumberFormat="1" applyFont="1" applyFill="1" applyBorder="1" applyAlignment="1" applyProtection="1">
      <alignment horizontal="left" vertical="center" indent="1"/>
      <protection locked="0"/>
    </xf>
    <xf numFmtId="0" fontId="64" fillId="0" borderId="13" xfId="0" applyNumberFormat="1" applyFont="1" applyBorder="1" applyAlignment="1" applyProtection="1">
      <alignment horizontal="left" vertical="center" indent="1"/>
      <protection locked="0"/>
    </xf>
    <xf numFmtId="0" fontId="21" fillId="0" borderId="2" xfId="4" applyFont="1" applyBorder="1" applyAlignment="1" applyProtection="1">
      <alignment horizontal="left" vertical="center" indent="1"/>
    </xf>
    <xf numFmtId="0" fontId="32" fillId="0" borderId="6" xfId="0" applyFont="1" applyBorder="1" applyAlignment="1" applyProtection="1">
      <alignment horizontal="left" vertical="center" wrapText="1" indent="1"/>
    </xf>
    <xf numFmtId="0" fontId="32" fillId="0" borderId="8" xfId="0" applyFont="1" applyBorder="1" applyAlignment="1" applyProtection="1">
      <alignment horizontal="left" vertical="center" wrapText="1" indent="1"/>
    </xf>
    <xf numFmtId="0" fontId="64" fillId="0" borderId="13" xfId="0" applyFont="1" applyBorder="1" applyAlignment="1" applyProtection="1">
      <alignment horizontal="left" vertical="center" indent="1"/>
    </xf>
    <xf numFmtId="0" fontId="62" fillId="0" borderId="100" xfId="4" applyFont="1" applyBorder="1" applyAlignment="1" applyProtection="1">
      <alignment horizontal="center" vertical="center"/>
    </xf>
    <xf numFmtId="0" fontId="65" fillId="0" borderId="37" xfId="0" applyFont="1" applyBorder="1" applyAlignment="1" applyProtection="1">
      <alignment horizontal="center" vertical="center"/>
    </xf>
    <xf numFmtId="0" fontId="65" fillId="0" borderId="78" xfId="0" applyFont="1" applyBorder="1" applyAlignment="1" applyProtection="1">
      <alignment horizontal="center" vertical="center"/>
    </xf>
    <xf numFmtId="0" fontId="65" fillId="0" borderId="12" xfId="0" applyFont="1" applyBorder="1" applyAlignment="1" applyProtection="1">
      <alignment horizontal="center" vertical="center"/>
    </xf>
    <xf numFmtId="0" fontId="11" fillId="0" borderId="0" xfId="0" applyFont="1" applyBorder="1" applyAlignment="1" applyProtection="1">
      <alignment horizontal="center" vertical="center"/>
    </xf>
    <xf numFmtId="0" fontId="0" fillId="0" borderId="0" xfId="0" applyAlignment="1" applyProtection="1">
      <alignment horizontal="center" vertical="center"/>
    </xf>
    <xf numFmtId="0" fontId="68" fillId="0" borderId="8" xfId="0" applyFont="1" applyBorder="1" applyAlignment="1">
      <alignment horizontal="center" vertical="center"/>
    </xf>
    <xf numFmtId="0" fontId="68" fillId="0" borderId="13" xfId="0" applyFont="1" applyBorder="1" applyAlignment="1">
      <alignment horizontal="center" vertical="center"/>
    </xf>
    <xf numFmtId="0" fontId="66" fillId="0" borderId="0" xfId="4" applyFont="1" applyBorder="1" applyAlignment="1" applyProtection="1">
      <alignment horizontal="left" vertical="top"/>
    </xf>
    <xf numFmtId="0" fontId="67" fillId="0" borderId="0" xfId="0" applyFont="1" applyAlignment="1"/>
    <xf numFmtId="0" fontId="0" fillId="0" borderId="0" xfId="0" applyAlignment="1" applyProtection="1"/>
    <xf numFmtId="0" fontId="37" fillId="0" borderId="0" xfId="0" applyFont="1" applyBorder="1" applyAlignment="1" applyProtection="1">
      <alignment horizontal="left"/>
    </xf>
    <xf numFmtId="0" fontId="17" fillId="6" borderId="44" xfId="4" applyFont="1" applyFill="1" applyBorder="1" applyAlignment="1" applyProtection="1">
      <alignment horizontal="right" vertical="center" indent="1"/>
    </xf>
    <xf numFmtId="0" fontId="38" fillId="0" borderId="45" xfId="0" applyFont="1" applyBorder="1" applyAlignment="1" applyProtection="1">
      <alignment horizontal="right" vertical="center" indent="1"/>
    </xf>
    <xf numFmtId="0" fontId="36" fillId="0" borderId="6" xfId="4" applyFont="1" applyBorder="1" applyAlignment="1" applyProtection="1">
      <alignment horizontal="left" vertical="center" wrapText="1" indent="1"/>
    </xf>
    <xf numFmtId="0" fontId="36" fillId="0" borderId="13" xfId="4" applyFont="1" applyBorder="1" applyAlignment="1" applyProtection="1">
      <alignment horizontal="left" vertical="center" wrapText="1" indent="1"/>
    </xf>
    <xf numFmtId="0" fontId="43" fillId="3" borderId="6" xfId="4" applyNumberFormat="1" applyFont="1" applyFill="1" applyBorder="1" applyAlignment="1" applyProtection="1">
      <alignment horizontal="left" vertical="center" indent="1"/>
    </xf>
    <xf numFmtId="0" fontId="64" fillId="0" borderId="8" xfId="0" applyNumberFormat="1" applyFont="1" applyBorder="1" applyAlignment="1" applyProtection="1">
      <alignment horizontal="left" vertical="center" indent="1"/>
    </xf>
    <xf numFmtId="0" fontId="64" fillId="0" borderId="13" xfId="0" applyNumberFormat="1" applyFont="1" applyBorder="1" applyAlignment="1" applyProtection="1">
      <alignment horizontal="left" vertical="center" indent="1"/>
    </xf>
    <xf numFmtId="0" fontId="16" fillId="0" borderId="35" xfId="4" applyFont="1" applyBorder="1" applyAlignment="1" applyProtection="1">
      <alignment horizontal="center" vertical="center" wrapText="1"/>
    </xf>
    <xf numFmtId="0" fontId="0" fillId="0" borderId="36" xfId="0" applyBorder="1" applyAlignment="1" applyProtection="1">
      <alignment horizontal="center" vertical="center" wrapText="1"/>
    </xf>
    <xf numFmtId="0" fontId="0" fillId="0" borderId="37" xfId="0" applyBorder="1" applyAlignment="1" applyProtection="1">
      <alignment horizontal="center" vertical="center" wrapText="1"/>
    </xf>
    <xf numFmtId="0" fontId="20" fillId="0" borderId="16" xfId="4" applyFont="1" applyBorder="1" applyAlignment="1" applyProtection="1">
      <alignment horizontal="center" vertical="center" wrapText="1"/>
    </xf>
    <xf numFmtId="0" fontId="0" fillId="0" borderId="5" xfId="0" applyBorder="1" applyAlignment="1" applyProtection="1">
      <alignment horizontal="center" vertical="center" wrapText="1"/>
    </xf>
    <xf numFmtId="0" fontId="43" fillId="3" borderId="89" xfId="4" applyNumberFormat="1" applyFont="1" applyFill="1" applyBorder="1" applyAlignment="1" applyProtection="1">
      <alignment horizontal="left" vertical="center" indent="1"/>
    </xf>
    <xf numFmtId="0" fontId="64" fillId="0" borderId="87" xfId="0" applyNumberFormat="1" applyFont="1" applyBorder="1" applyAlignment="1" applyProtection="1">
      <alignment horizontal="left" vertical="center" indent="1"/>
    </xf>
    <xf numFmtId="0" fontId="64" fillId="0" borderId="88" xfId="0" applyNumberFormat="1" applyFont="1" applyBorder="1" applyAlignment="1" applyProtection="1">
      <alignment horizontal="left" vertical="center" indent="1"/>
    </xf>
    <xf numFmtId="0" fontId="21" fillId="0" borderId="1" xfId="4" applyFont="1" applyBorder="1" applyAlignment="1" applyProtection="1">
      <alignment horizontal="left" vertical="center" indent="1"/>
    </xf>
    <xf numFmtId="0" fontId="16" fillId="0" borderId="38" xfId="4" applyFont="1" applyBorder="1" applyAlignment="1" applyProtection="1">
      <alignment horizontal="center" vertical="center" wrapText="1"/>
    </xf>
    <xf numFmtId="0" fontId="0" fillId="0" borderId="3" xfId="0" applyBorder="1" applyAlignment="1" applyProtection="1">
      <alignment horizontal="center" vertical="center" wrapText="1"/>
    </xf>
    <xf numFmtId="0" fontId="0" fillId="0" borderId="12" xfId="0" applyBorder="1" applyAlignment="1" applyProtection="1">
      <alignment horizontal="center" vertical="center" wrapText="1"/>
    </xf>
    <xf numFmtId="0" fontId="41" fillId="0" borderId="13" xfId="0" applyFont="1" applyBorder="1" applyAlignment="1" applyProtection="1">
      <alignment horizontal="left" vertical="center" wrapText="1" indent="1"/>
    </xf>
    <xf numFmtId="0" fontId="32" fillId="0" borderId="6" xfId="0" applyFont="1" applyBorder="1" applyAlignment="1" applyProtection="1">
      <alignment horizontal="left" wrapText="1" indent="1"/>
    </xf>
    <xf numFmtId="0" fontId="32" fillId="0" borderId="13" xfId="0" applyFont="1" applyBorder="1" applyAlignment="1" applyProtection="1">
      <alignment horizontal="left" wrapText="1" indent="1"/>
    </xf>
    <xf numFmtId="0" fontId="18" fillId="0" borderId="2" xfId="4" applyFont="1" applyBorder="1" applyAlignment="1" applyProtection="1">
      <alignment horizontal="center" vertical="center" wrapText="1"/>
    </xf>
    <xf numFmtId="0" fontId="18" fillId="0" borderId="34" xfId="4" applyFont="1" applyBorder="1" applyAlignment="1" applyProtection="1">
      <alignment horizontal="center" vertical="center" wrapText="1"/>
    </xf>
    <xf numFmtId="0" fontId="18" fillId="0" borderId="8" xfId="4" applyFont="1" applyBorder="1" applyAlignment="1" applyProtection="1">
      <alignment horizontal="center" vertical="center" wrapText="1"/>
    </xf>
    <xf numFmtId="0" fontId="18" fillId="0" borderId="13" xfId="4" applyFont="1" applyBorder="1" applyAlignment="1" applyProtection="1">
      <alignment horizontal="center" vertical="center" wrapText="1"/>
    </xf>
    <xf numFmtId="0" fontId="14" fillId="0" borderId="48" xfId="4" applyFont="1" applyBorder="1" applyAlignment="1" applyProtection="1">
      <alignment horizontal="center" vertical="center"/>
    </xf>
    <xf numFmtId="0" fontId="14" fillId="0" borderId="51" xfId="4" applyFont="1" applyBorder="1" applyAlignment="1" applyProtection="1">
      <alignment horizontal="center" vertical="center"/>
    </xf>
    <xf numFmtId="0" fontId="14" fillId="0" borderId="50" xfId="4" applyFont="1" applyBorder="1" applyAlignment="1" applyProtection="1">
      <alignment horizontal="center" vertical="center"/>
    </xf>
    <xf numFmtId="0" fontId="14" fillId="0" borderId="50" xfId="4" applyFont="1" applyBorder="1" applyAlignment="1" applyProtection="1">
      <alignment horizontal="center" vertical="center" wrapText="1"/>
    </xf>
    <xf numFmtId="0" fontId="33" fillId="0" borderId="2" xfId="4" applyFont="1" applyBorder="1" applyAlignment="1" applyProtection="1">
      <alignment horizontal="center" vertical="center" wrapText="1"/>
    </xf>
    <xf numFmtId="0" fontId="0" fillId="0" borderId="2" xfId="0" applyBorder="1" applyAlignment="1" applyProtection="1">
      <alignment horizontal="center" vertical="center" wrapText="1"/>
    </xf>
    <xf numFmtId="0" fontId="69" fillId="0" borderId="0" xfId="4" applyFont="1" applyBorder="1" applyAlignment="1" applyProtection="1">
      <alignment horizontal="center" vertical="center"/>
    </xf>
    <xf numFmtId="0" fontId="67" fillId="0" borderId="3" xfId="0" applyFont="1" applyBorder="1" applyAlignment="1" applyProtection="1">
      <alignment horizontal="center" vertical="center"/>
    </xf>
    <xf numFmtId="0" fontId="38" fillId="0" borderId="44" xfId="0" applyFont="1" applyBorder="1" applyAlignment="1" applyProtection="1">
      <alignment horizontal="right" vertical="center" indent="1"/>
    </xf>
    <xf numFmtId="0" fontId="66" fillId="0" borderId="0" xfId="4" applyFont="1" applyBorder="1" applyAlignment="1" applyProtection="1">
      <alignment horizontal="left" vertical="center"/>
    </xf>
    <xf numFmtId="0" fontId="67" fillId="0" borderId="0" xfId="0" applyFont="1" applyAlignment="1" applyProtection="1">
      <alignment vertical="center"/>
    </xf>
    <xf numFmtId="0" fontId="67" fillId="0" borderId="46" xfId="0" applyFont="1" applyBorder="1" applyAlignment="1" applyProtection="1">
      <alignment vertical="center"/>
    </xf>
    <xf numFmtId="0" fontId="37" fillId="0" borderId="0" xfId="4" applyFont="1" applyBorder="1" applyAlignment="1" applyProtection="1">
      <alignment horizontal="center" vertical="center"/>
    </xf>
    <xf numFmtId="0" fontId="37" fillId="0" borderId="0" xfId="0" applyFont="1" applyAlignment="1" applyProtection="1"/>
    <xf numFmtId="0" fontId="37" fillId="0" borderId="3" xfId="0" applyFont="1" applyBorder="1" applyAlignment="1" applyProtection="1"/>
    <xf numFmtId="0" fontId="0" fillId="0" borderId="0" xfId="0" applyAlignment="1" applyProtection="1">
      <alignment wrapText="1"/>
    </xf>
    <xf numFmtId="0" fontId="0" fillId="0" borderId="18" xfId="0" applyBorder="1" applyAlignment="1" applyProtection="1">
      <alignment wrapText="1"/>
    </xf>
    <xf numFmtId="0" fontId="0" fillId="0" borderId="30" xfId="0" applyBorder="1" applyAlignment="1" applyProtection="1"/>
    <xf numFmtId="0" fontId="11" fillId="0" borderId="46" xfId="0" applyFont="1" applyBorder="1" applyAlignment="1" applyProtection="1">
      <alignment horizontal="center" vertical="center"/>
    </xf>
    <xf numFmtId="0" fontId="49" fillId="16" borderId="6" xfId="4" applyFont="1" applyFill="1" applyBorder="1" applyAlignment="1" applyProtection="1">
      <alignment vertical="center" wrapText="1"/>
    </xf>
    <xf numFmtId="0" fontId="0" fillId="0" borderId="8" xfId="0" applyBorder="1" applyAlignment="1">
      <alignment vertical="center" wrapText="1"/>
    </xf>
    <xf numFmtId="0" fontId="0" fillId="0" borderId="13" xfId="0" applyBorder="1" applyAlignment="1">
      <alignment vertical="center" wrapText="1"/>
    </xf>
    <xf numFmtId="0" fontId="49" fillId="0" borderId="0" xfId="4" applyFont="1" applyFill="1" applyBorder="1" applyAlignment="1" applyProtection="1">
      <alignment vertical="center" wrapText="1"/>
    </xf>
    <xf numFmtId="0" fontId="0" fillId="0" borderId="0" xfId="0" applyFill="1" applyBorder="1" applyAlignment="1">
      <alignment vertical="center" wrapText="1"/>
    </xf>
    <xf numFmtId="0" fontId="35" fillId="0" borderId="78" xfId="0" applyFont="1" applyBorder="1" applyAlignment="1" applyProtection="1">
      <alignment horizontal="center" wrapText="1"/>
    </xf>
    <xf numFmtId="0" fontId="35" fillId="0" borderId="3" xfId="0" applyFont="1" applyBorder="1" applyAlignment="1">
      <alignment horizontal="center" wrapText="1"/>
    </xf>
    <xf numFmtId="0" fontId="35" fillId="0" borderId="12" xfId="0" applyFont="1" applyBorder="1" applyAlignment="1">
      <alignment horizontal="center" wrapText="1"/>
    </xf>
    <xf numFmtId="0" fontId="20" fillId="0" borderId="72" xfId="4" applyFont="1" applyBorder="1" applyAlignment="1" applyProtection="1">
      <alignment horizontal="center" vertical="center"/>
    </xf>
    <xf numFmtId="0" fontId="70" fillId="0" borderId="72" xfId="0" applyFont="1" applyBorder="1" applyAlignment="1">
      <alignment horizontal="center" vertical="center"/>
    </xf>
    <xf numFmtId="0" fontId="49" fillId="10" borderId="6" xfId="4" applyFont="1" applyFill="1" applyBorder="1" applyAlignment="1" applyProtection="1">
      <alignment horizontal="left" vertical="center"/>
    </xf>
    <xf numFmtId="0" fontId="0" fillId="0" borderId="8" xfId="0" applyBorder="1" applyAlignment="1">
      <alignment vertical="center"/>
    </xf>
    <xf numFmtId="0" fontId="0" fillId="0" borderId="13" xfId="0" applyBorder="1" applyAlignment="1">
      <alignment vertical="center"/>
    </xf>
    <xf numFmtId="0" fontId="49" fillId="15" borderId="6" xfId="4" applyFont="1" applyFill="1" applyBorder="1" applyAlignment="1" applyProtection="1">
      <alignment horizontal="left" vertical="center"/>
    </xf>
    <xf numFmtId="0" fontId="49" fillId="11" borderId="6" xfId="4" applyFont="1" applyFill="1" applyBorder="1" applyAlignment="1" applyProtection="1">
      <alignment horizontal="left" vertical="center"/>
    </xf>
    <xf numFmtId="0" fontId="49" fillId="9" borderId="6" xfId="4" applyFont="1" applyFill="1" applyBorder="1" applyAlignment="1" applyProtection="1">
      <alignment vertical="center" wrapText="1"/>
    </xf>
    <xf numFmtId="0" fontId="49" fillId="12" borderId="6" xfId="4" applyFont="1" applyFill="1" applyBorder="1" applyAlignment="1" applyProtection="1">
      <alignment vertical="center" wrapText="1"/>
    </xf>
    <xf numFmtId="0" fontId="49" fillId="13" borderId="6" xfId="4" applyFont="1" applyFill="1" applyBorder="1" applyAlignment="1" applyProtection="1">
      <alignment vertical="center" wrapText="1"/>
    </xf>
    <xf numFmtId="0" fontId="36" fillId="0" borderId="2" xfId="4" applyFont="1" applyBorder="1" applyAlignment="1" applyProtection="1">
      <alignment horizontal="left" vertical="center" wrapText="1" indent="1"/>
    </xf>
    <xf numFmtId="0" fontId="41" fillId="0" borderId="2" xfId="0" applyFont="1" applyBorder="1" applyAlignment="1" applyProtection="1">
      <alignment horizontal="left" vertical="center" wrapText="1" indent="1"/>
    </xf>
    <xf numFmtId="0" fontId="64" fillId="0" borderId="2" xfId="0" applyFont="1" applyBorder="1" applyAlignment="1" applyProtection="1">
      <alignment horizontal="left" vertical="center" indent="1"/>
    </xf>
    <xf numFmtId="0" fontId="32" fillId="0" borderId="2" xfId="0" applyFont="1" applyBorder="1" applyAlignment="1" applyProtection="1">
      <alignment horizontal="left" vertical="center" wrapText="1" indent="1"/>
    </xf>
    <xf numFmtId="0" fontId="0" fillId="0" borderId="0" xfId="0" applyAlignment="1" applyProtection="1">
      <alignment horizontal="left" vertical="center"/>
    </xf>
    <xf numFmtId="0" fontId="17" fillId="6" borderId="52" xfId="4" applyFont="1" applyFill="1" applyBorder="1" applyAlignment="1" applyProtection="1">
      <alignment horizontal="right" vertical="center"/>
    </xf>
    <xf numFmtId="0" fontId="38" fillId="0" borderId="52" xfId="0" applyFont="1" applyBorder="1" applyAlignment="1" applyProtection="1">
      <alignment horizontal="right" vertical="center"/>
    </xf>
    <xf numFmtId="0" fontId="38" fillId="0" borderId="53" xfId="0" applyFont="1" applyBorder="1" applyAlignment="1" applyProtection="1">
      <alignment horizontal="right" vertical="center"/>
    </xf>
    <xf numFmtId="0" fontId="42" fillId="0" borderId="0" xfId="0" applyFont="1" applyAlignment="1" applyProtection="1">
      <alignment wrapText="1"/>
    </xf>
    <xf numFmtId="0" fontId="42" fillId="0" borderId="0" xfId="0" applyFont="1" applyBorder="1" applyAlignment="1" applyProtection="1">
      <alignment wrapText="1"/>
    </xf>
    <xf numFmtId="0" fontId="42" fillId="0" borderId="31" xfId="0" applyFont="1" applyBorder="1" applyAlignment="1" applyProtection="1"/>
    <xf numFmtId="0" fontId="20" fillId="0" borderId="16" xfId="4" applyFont="1" applyFill="1" applyBorder="1" applyAlignment="1" applyProtection="1">
      <alignment horizontal="center" vertical="center" wrapText="1"/>
    </xf>
    <xf numFmtId="0" fontId="41" fillId="0" borderId="5" xfId="0" applyFont="1" applyFill="1" applyBorder="1" applyAlignment="1" applyProtection="1">
      <alignment horizontal="center" vertical="center" wrapText="1"/>
    </xf>
    <xf numFmtId="0" fontId="14" fillId="0" borderId="47" xfId="4" applyFont="1" applyBorder="1" applyAlignment="1" applyProtection="1">
      <alignment horizontal="center" vertical="center"/>
    </xf>
    <xf numFmtId="0" fontId="14" fillId="0" borderId="4" xfId="4" applyFont="1" applyBorder="1" applyAlignment="1" applyProtection="1">
      <alignment horizontal="center" vertical="center"/>
    </xf>
    <xf numFmtId="0" fontId="18" fillId="0" borderId="6" xfId="4" applyFont="1" applyBorder="1" applyAlignment="1" applyProtection="1">
      <alignment horizontal="center" vertical="center" wrapText="1"/>
    </xf>
    <xf numFmtId="0" fontId="20" fillId="0" borderId="5" xfId="4" applyFont="1" applyFill="1" applyBorder="1" applyAlignment="1" applyProtection="1">
      <alignment horizontal="center" vertical="center" wrapText="1"/>
    </xf>
    <xf numFmtId="0" fontId="14" fillId="0" borderId="49" xfId="4" applyFont="1" applyBorder="1" applyAlignment="1" applyProtection="1">
      <alignment horizontal="center" vertical="center"/>
    </xf>
    <xf numFmtId="0" fontId="70" fillId="0" borderId="72" xfId="0" applyFont="1" applyBorder="1" applyAlignment="1" applyProtection="1">
      <alignment horizontal="center" vertical="center"/>
    </xf>
    <xf numFmtId="0" fontId="0" fillId="0" borderId="72" xfId="0" applyBorder="1" applyAlignment="1" applyProtection="1">
      <alignment horizontal="center" vertical="center"/>
    </xf>
    <xf numFmtId="0" fontId="14" fillId="0" borderId="57" xfId="4" applyFont="1" applyBorder="1" applyAlignment="1" applyProtection="1">
      <alignment horizontal="center" vertical="center"/>
    </xf>
    <xf numFmtId="0" fontId="14" fillId="0" borderId="58" xfId="4" applyFont="1" applyBorder="1" applyAlignment="1" applyProtection="1">
      <alignment horizontal="center" vertical="center"/>
    </xf>
    <xf numFmtId="0" fontId="14" fillId="0" borderId="59" xfId="4" applyFont="1" applyBorder="1" applyAlignment="1" applyProtection="1">
      <alignment horizontal="center" vertical="center"/>
    </xf>
    <xf numFmtId="0" fontId="2" fillId="7" borderId="65" xfId="4" applyFont="1" applyFill="1" applyBorder="1" applyAlignment="1" applyProtection="1">
      <alignment horizontal="center" vertical="center"/>
      <protection locked="0"/>
    </xf>
    <xf numFmtId="0" fontId="2" fillId="7" borderId="66" xfId="4" applyFont="1" applyFill="1" applyBorder="1" applyAlignment="1" applyProtection="1">
      <alignment horizontal="center" vertical="center"/>
      <protection locked="0"/>
    </xf>
    <xf numFmtId="0" fontId="2" fillId="7" borderId="67" xfId="4" applyFont="1" applyFill="1" applyBorder="1" applyAlignment="1" applyProtection="1">
      <alignment horizontal="center" vertical="center"/>
      <protection locked="0"/>
    </xf>
    <xf numFmtId="0" fontId="43" fillId="3" borderId="2" xfId="4" applyNumberFormat="1" applyFont="1" applyFill="1" applyBorder="1" applyAlignment="1" applyProtection="1">
      <alignment horizontal="left" vertical="center"/>
    </xf>
    <xf numFmtId="0" fontId="64" fillId="0" borderId="2" xfId="0" applyNumberFormat="1" applyFont="1" applyBorder="1" applyAlignment="1" applyProtection="1">
      <alignment horizontal="left" vertical="center"/>
    </xf>
    <xf numFmtId="0" fontId="64" fillId="0" borderId="2" xfId="0" applyFont="1" applyBorder="1" applyAlignment="1" applyProtection="1"/>
    <xf numFmtId="0" fontId="30" fillId="0" borderId="96" xfId="8" applyFont="1" applyBorder="1" applyAlignment="1">
      <alignment horizontal="center" vertical="center" wrapText="1"/>
    </xf>
    <xf numFmtId="0" fontId="6" fillId="0" borderId="40" xfId="0" applyFont="1" applyBorder="1" applyAlignment="1">
      <alignment vertical="center"/>
    </xf>
    <xf numFmtId="0" fontId="0" fillId="0" borderId="39" xfId="0" applyBorder="1" applyAlignment="1">
      <alignment vertical="center"/>
    </xf>
    <xf numFmtId="166" fontId="30" fillId="15" borderId="2" xfId="8" applyNumberFormat="1" applyFont="1" applyFill="1" applyBorder="1" applyAlignment="1">
      <alignment horizontal="left" vertical="center"/>
    </xf>
    <xf numFmtId="0" fontId="6" fillId="15" borderId="2" xfId="0" applyFont="1" applyFill="1" applyBorder="1" applyAlignment="1">
      <alignment horizontal="left" vertical="center"/>
    </xf>
    <xf numFmtId="0" fontId="49" fillId="14" borderId="2" xfId="4" applyFont="1" applyFill="1" applyBorder="1" applyAlignment="1" applyProtection="1">
      <alignment vertical="center" wrapText="1"/>
    </xf>
    <xf numFmtId="0" fontId="50" fillId="14" borderId="2" xfId="0" applyFont="1" applyFill="1" applyBorder="1" applyAlignment="1">
      <alignment vertical="center"/>
    </xf>
    <xf numFmtId="0" fontId="49" fillId="10" borderId="101" xfId="4" applyFont="1" applyFill="1" applyBorder="1" applyAlignment="1" applyProtection="1">
      <alignment vertical="center" wrapText="1"/>
    </xf>
    <xf numFmtId="0" fontId="50" fillId="10" borderId="93" xfId="0" applyFont="1" applyFill="1" applyBorder="1" applyAlignment="1">
      <alignment vertical="center" wrapText="1"/>
    </xf>
    <xf numFmtId="0" fontId="50" fillId="10" borderId="10" xfId="0" applyFont="1" applyFill="1" applyBorder="1" applyAlignment="1">
      <alignment vertical="center"/>
    </xf>
    <xf numFmtId="0" fontId="49" fillId="12" borderId="2" xfId="4" applyFont="1" applyFill="1" applyBorder="1" applyAlignment="1" applyProtection="1">
      <alignment vertical="center" wrapText="1"/>
    </xf>
    <xf numFmtId="0" fontId="50" fillId="12" borderId="2" xfId="0" applyFont="1" applyFill="1" applyBorder="1" applyAlignment="1">
      <alignment vertical="center"/>
    </xf>
    <xf numFmtId="0" fontId="49" fillId="13" borderId="2" xfId="4" applyFont="1" applyFill="1" applyBorder="1" applyAlignment="1" applyProtection="1">
      <alignment vertical="center" wrapText="1"/>
    </xf>
    <xf numFmtId="0" fontId="50" fillId="13" borderId="2" xfId="0" applyFont="1" applyFill="1" applyBorder="1" applyAlignment="1">
      <alignment vertical="center"/>
    </xf>
    <xf numFmtId="0" fontId="30" fillId="0" borderId="96" xfId="8" applyFont="1" applyBorder="1" applyAlignment="1">
      <alignment horizontal="center" vertical="center"/>
    </xf>
    <xf numFmtId="0" fontId="0" fillId="0" borderId="40" xfId="0" applyBorder="1" applyAlignment="1">
      <alignment vertical="center"/>
    </xf>
    <xf numFmtId="166" fontId="46" fillId="0" borderId="0" xfId="8" applyNumberFormat="1" applyFont="1" applyAlignment="1">
      <alignment horizontal="center" vertical="center" wrapText="1"/>
    </xf>
    <xf numFmtId="0" fontId="0" fillId="0" borderId="0" xfId="0" applyAlignment="1">
      <alignment horizontal="center" vertical="center" wrapText="1"/>
    </xf>
    <xf numFmtId="0" fontId="0" fillId="0" borderId="20" xfId="0" applyBorder="1" applyAlignment="1">
      <alignment horizontal="center" vertical="center" wrapText="1"/>
    </xf>
    <xf numFmtId="0" fontId="49" fillId="8" borderId="6" xfId="4" applyFont="1" applyFill="1" applyBorder="1" applyAlignment="1" applyProtection="1">
      <alignment horizontal="left" vertical="center"/>
    </xf>
    <xf numFmtId="0" fontId="50" fillId="8" borderId="8" xfId="0" applyFont="1" applyFill="1" applyBorder="1" applyAlignment="1">
      <alignment vertical="center"/>
    </xf>
    <xf numFmtId="0" fontId="50" fillId="8" borderId="13" xfId="0" applyFont="1" applyFill="1" applyBorder="1" applyAlignment="1">
      <alignment vertical="center"/>
    </xf>
    <xf numFmtId="0" fontId="49" fillId="10" borderId="2" xfId="4" applyFont="1" applyFill="1" applyBorder="1" applyAlignment="1" applyProtection="1">
      <alignment horizontal="left" vertical="center"/>
    </xf>
    <xf numFmtId="0" fontId="50" fillId="10" borderId="2" xfId="0" applyFont="1" applyFill="1" applyBorder="1" applyAlignment="1">
      <alignment vertical="center"/>
    </xf>
    <xf numFmtId="0" fontId="49" fillId="11" borderId="2" xfId="4" applyFont="1" applyFill="1" applyBorder="1" applyAlignment="1" applyProtection="1">
      <alignment horizontal="left" vertical="center"/>
    </xf>
    <xf numFmtId="0" fontId="50" fillId="11" borderId="2" xfId="0" applyFont="1" applyFill="1" applyBorder="1" applyAlignment="1">
      <alignment vertical="center"/>
    </xf>
    <xf numFmtId="0" fontId="49" fillId="9" borderId="6" xfId="4" applyFont="1" applyFill="1" applyBorder="1" applyAlignment="1" applyProtection="1">
      <alignment horizontal="left" vertical="center"/>
    </xf>
    <xf numFmtId="0" fontId="50" fillId="9" borderId="8" xfId="0" applyFont="1" applyFill="1" applyBorder="1" applyAlignment="1">
      <alignment vertical="center"/>
    </xf>
    <xf numFmtId="0" fontId="50" fillId="9" borderId="13" xfId="0" applyFont="1" applyFill="1" applyBorder="1" applyAlignment="1">
      <alignment vertical="center"/>
    </xf>
    <xf numFmtId="0" fontId="49" fillId="15" borderId="101" xfId="4" applyFont="1" applyFill="1" applyBorder="1" applyAlignment="1" applyProtection="1">
      <alignment horizontal="left" vertical="center"/>
    </xf>
    <xf numFmtId="0" fontId="49" fillId="15" borderId="93" xfId="4" applyFont="1" applyFill="1" applyBorder="1" applyAlignment="1" applyProtection="1">
      <alignment horizontal="left" vertical="center"/>
    </xf>
    <xf numFmtId="0" fontId="49" fillId="15" borderId="10" xfId="4" applyFont="1" applyFill="1" applyBorder="1" applyAlignment="1" applyProtection="1">
      <alignment horizontal="left" vertical="center"/>
    </xf>
    <xf numFmtId="0" fontId="49" fillId="9" borderId="2" xfId="4" applyFont="1" applyFill="1" applyBorder="1" applyAlignment="1" applyProtection="1">
      <alignment vertical="center" wrapText="1"/>
    </xf>
    <xf numFmtId="0" fontId="50" fillId="9" borderId="2" xfId="0" applyFont="1" applyFill="1" applyBorder="1" applyAlignment="1">
      <alignment vertical="center"/>
    </xf>
    <xf numFmtId="0" fontId="33" fillId="0" borderId="100" xfId="4" applyFont="1" applyBorder="1" applyAlignment="1" applyProtection="1">
      <alignment horizontal="center" vertical="center" wrapText="1"/>
    </xf>
    <xf numFmtId="0" fontId="0" fillId="0" borderId="37" xfId="0" applyBorder="1" applyAlignment="1">
      <alignment horizontal="center" vertical="center" wrapText="1"/>
    </xf>
    <xf numFmtId="0" fontId="0" fillId="0" borderId="78" xfId="0" applyBorder="1" applyAlignment="1">
      <alignment horizontal="center" vertical="center" wrapText="1"/>
    </xf>
    <xf numFmtId="0" fontId="0" fillId="0" borderId="12" xfId="0" applyBorder="1" applyAlignment="1">
      <alignment horizontal="center" vertical="center" wrapText="1"/>
    </xf>
  </cellXfs>
  <cellStyles count="10">
    <cellStyle name="Link" xfId="1" builtinId="8"/>
    <cellStyle name="Link 2" xfId="9"/>
    <cellStyle name="Max" xfId="5"/>
    <cellStyle name="Max-Falsch" xfId="2"/>
    <cellStyle name="Max-Falsch-0" xfId="6"/>
    <cellStyle name="Max-Falsch-2" xfId="3"/>
    <cellStyle name="Max-Richtig" xfId="7"/>
    <cellStyle name="Standard" xfId="0" builtinId="0"/>
    <cellStyle name="Standard 2" xfId="4"/>
    <cellStyle name="Standard 3" xfId="8"/>
  </cellStyles>
  <dxfs count="103">
    <dxf>
      <fill>
        <patternFill>
          <bgColor rgb="FFFFFF00"/>
        </patternFill>
      </fill>
    </dxf>
    <dxf>
      <fill>
        <patternFill>
          <bgColor rgb="FF00B050"/>
        </patternFill>
      </fill>
    </dxf>
    <dxf>
      <fill>
        <patternFill>
          <bgColor rgb="FF92D050"/>
        </patternFill>
      </fill>
    </dxf>
    <dxf>
      <fill>
        <patternFill>
          <bgColor theme="2"/>
        </patternFill>
      </fill>
    </dxf>
    <dxf>
      <fill>
        <patternFill>
          <bgColor rgb="FFF632CC"/>
        </patternFill>
      </fill>
    </dxf>
    <dxf>
      <fill>
        <patternFill>
          <bgColor rgb="FF00B050"/>
        </patternFill>
      </fill>
    </dxf>
    <dxf>
      <fill>
        <patternFill>
          <bgColor rgb="FFFF0000"/>
        </patternFill>
      </fill>
    </dxf>
    <dxf>
      <fill>
        <patternFill>
          <bgColor rgb="FFFF99FF"/>
        </patternFill>
      </fill>
    </dxf>
    <dxf>
      <fill>
        <patternFill>
          <bgColor rgb="FFFFDF79"/>
        </patternFill>
      </fill>
    </dxf>
    <dxf>
      <fill>
        <patternFill>
          <bgColor theme="9" tint="0.59996337778862885"/>
        </patternFill>
      </fill>
    </dxf>
    <dxf>
      <fill>
        <patternFill>
          <bgColor theme="6" tint="0.59996337778862885"/>
        </patternFill>
      </fill>
    </dxf>
    <dxf>
      <font>
        <b/>
        <i val="0"/>
        <strike val="0"/>
        <outline val="0"/>
        <shadow val="0"/>
        <u val="none"/>
        <sz val="12"/>
        <color rgb="FF000000"/>
        <name val="Arial"/>
      </font>
      <numFmt numFmtId="0" formatCode="General"/>
      <fill>
        <patternFill>
          <bgColor rgb="FF50F3A2"/>
        </patternFill>
      </fill>
      <alignment horizontal="center" vertical="center" textRotation="0" wrapText="0" indent="0" shrinkToFit="0"/>
      <border diagonalUp="0" diagonalDown="0">
        <left style="thin">
          <color auto="1"/>
        </left>
        <right style="thin">
          <color auto="1"/>
        </right>
        <top style="thin">
          <color auto="1"/>
        </top>
        <bottom style="thin">
          <color auto="1"/>
        </bottom>
      </border>
      <protection locked="1" hidden="0"/>
    </dxf>
    <dxf>
      <font>
        <sz val="12"/>
        <color theme="0"/>
        <name val="Arial"/>
      </font>
      <fill>
        <patternFill>
          <bgColor rgb="FFFF0000"/>
        </patternFill>
      </fill>
      <alignment horizontal="center" vertical="center" textRotation="0" wrapText="0" indent="0" shrinkToFit="0"/>
    </dxf>
    <dxf>
      <font>
        <b/>
        <i val="0"/>
        <color theme="0"/>
      </font>
      <fill>
        <patternFill>
          <bgColor rgb="FFFF0000"/>
        </patternFill>
      </fill>
    </dxf>
    <dxf>
      <font>
        <color theme="0"/>
      </font>
      <fill>
        <patternFill>
          <bgColor rgb="FFFF0000"/>
        </patternFill>
      </fill>
    </dxf>
    <dxf>
      <font>
        <b/>
        <i val="0"/>
      </font>
      <fill>
        <patternFill>
          <bgColor rgb="FF50F3A2"/>
        </patternFill>
      </fill>
    </dxf>
    <dxf>
      <font>
        <color theme="0"/>
      </font>
      <fill>
        <patternFill>
          <bgColor rgb="FFFF0000"/>
        </patternFill>
      </fill>
    </dxf>
    <dxf>
      <font>
        <b/>
        <i val="0"/>
        <color theme="0"/>
      </font>
      <fill>
        <patternFill>
          <bgColor rgb="FFFF0000"/>
        </patternFill>
      </fill>
    </dxf>
    <dxf>
      <fill>
        <patternFill>
          <bgColor rgb="FF50F3A2"/>
        </patternFill>
      </fill>
    </dxf>
    <dxf>
      <font>
        <b/>
        <i val="0"/>
        <strike val="0"/>
        <outline val="0"/>
        <shadow val="0"/>
        <u val="none"/>
        <sz val="9"/>
        <color auto="1"/>
        <name val="Arial"/>
      </font>
      <numFmt numFmtId="0" formatCode="General"/>
      <fill>
        <patternFill>
          <bgColor rgb="FF50F3A2"/>
        </patternFill>
      </fill>
    </dxf>
    <dxf>
      <font>
        <b/>
        <sz val="9"/>
        <color rgb="FFFFFFFF"/>
        <name val="Calibri"/>
      </font>
      <fill>
        <patternFill>
          <bgColor rgb="FFFF0000"/>
        </patternFill>
      </fill>
    </dxf>
    <dxf>
      <font>
        <b/>
        <i val="0"/>
        <strike val="0"/>
        <outline val="0"/>
        <shadow val="0"/>
        <u val="none"/>
        <sz val="12"/>
        <color auto="1"/>
        <name val="Arial"/>
      </font>
      <numFmt numFmtId="0" formatCode="General"/>
      <fill>
        <patternFill>
          <bgColor rgb="FF50F3A2"/>
        </patternFill>
      </fill>
      <alignment horizontal="center" vertical="center" textRotation="0" wrapText="0" indent="0" shrinkToFit="0"/>
      <border diagonalUp="0" diagonalDown="0">
        <left style="thin">
          <color auto="1"/>
        </left>
        <right style="thin">
          <color auto="1"/>
        </right>
        <top style="thin">
          <color auto="1"/>
        </top>
        <bottom style="thin">
          <color auto="1"/>
        </bottom>
      </border>
      <protection locked="1" hidden="0"/>
    </dxf>
    <dxf>
      <font>
        <b/>
        <i val="0"/>
        <sz val="12"/>
        <color theme="0"/>
        <name val="Arial"/>
      </font>
      <fill>
        <patternFill>
          <bgColor rgb="FFFF0000"/>
        </patternFill>
      </fill>
      <alignment horizontal="center" vertical="center" textRotation="0" wrapText="0" indent="0" shrinkToFit="0"/>
    </dxf>
    <dxf>
      <font>
        <b/>
        <i val="0"/>
        <strike val="0"/>
        <outline val="0"/>
        <shadow val="0"/>
        <u val="none"/>
        <sz val="9"/>
        <color rgb="FFFFFFFF"/>
        <name val="Calibri"/>
      </font>
      <numFmt numFmtId="0" formatCode="General"/>
      <fill>
        <patternFill>
          <bgColor rgb="FFFF0000"/>
        </patternFill>
      </fill>
    </dxf>
    <dxf>
      <font>
        <b/>
        <i val="0"/>
        <strike val="0"/>
        <outline val="0"/>
        <shadow val="0"/>
        <u val="none"/>
        <sz val="12"/>
        <color rgb="FF000000"/>
        <name val="Arial"/>
      </font>
      <numFmt numFmtId="0" formatCode="General"/>
      <fill>
        <patternFill>
          <bgColor rgb="FF50F3A2"/>
        </patternFill>
      </fill>
      <alignment horizontal="center" vertical="center" textRotation="0" wrapText="0" indent="0" shrinkToFit="0"/>
      <border diagonalUp="0" diagonalDown="0">
        <left style="thin">
          <color auto="1"/>
        </left>
        <right style="thin">
          <color auto="1"/>
        </right>
        <top style="thin">
          <color auto="1"/>
        </top>
        <bottom style="thin">
          <color auto="1"/>
        </bottom>
      </border>
      <protection locked="1" hidden="0"/>
    </dxf>
    <dxf>
      <font>
        <sz val="12"/>
        <color theme="0"/>
        <name val="Arial"/>
      </font>
      <fill>
        <patternFill>
          <bgColor rgb="FFFF0000"/>
        </patternFill>
      </fill>
      <alignment horizontal="center" vertical="center" textRotation="0" wrapText="0" indent="0" shrinkToFit="0"/>
    </dxf>
    <dxf>
      <font>
        <b/>
        <i val="0"/>
        <strike val="0"/>
        <outline val="0"/>
        <shadow val="0"/>
        <u val="none"/>
        <sz val="9"/>
        <color rgb="FFFFFFFF"/>
        <name val="Calibri"/>
      </font>
      <numFmt numFmtId="0" formatCode="General"/>
      <fill>
        <patternFill>
          <bgColor rgb="FFFF0000"/>
        </patternFill>
      </fill>
    </dxf>
    <dxf>
      <font>
        <b/>
        <i val="0"/>
        <strike val="0"/>
        <outline val="0"/>
        <shadow val="0"/>
        <u val="none"/>
        <sz val="12"/>
        <color rgb="FF000000"/>
        <name val="Arial"/>
      </font>
      <numFmt numFmtId="0" formatCode="General"/>
      <fill>
        <patternFill>
          <bgColor rgb="FF50F3A2"/>
        </patternFill>
      </fill>
      <alignment horizontal="center" vertical="center" textRotation="0" wrapText="0" indent="0" shrinkToFit="0"/>
      <border diagonalUp="0" diagonalDown="0">
        <left style="thin">
          <color auto="1"/>
        </left>
        <right style="thin">
          <color auto="1"/>
        </right>
        <top style="thin">
          <color auto="1"/>
        </top>
        <bottom style="thin">
          <color auto="1"/>
        </bottom>
      </border>
      <protection locked="1" hidden="0"/>
    </dxf>
    <dxf>
      <font>
        <sz val="12"/>
        <color theme="0"/>
        <name val="Arial"/>
      </font>
      <fill>
        <patternFill>
          <bgColor rgb="FFFF0000"/>
        </patternFill>
      </fill>
      <alignment horizontal="center" vertical="center" textRotation="0" wrapText="0" indent="0" shrinkToFit="0"/>
    </dxf>
    <dxf>
      <font>
        <b/>
        <i val="0"/>
        <strike val="0"/>
        <outline val="0"/>
        <shadow val="0"/>
        <u val="none"/>
        <sz val="9"/>
        <color rgb="FFFFFFFF"/>
        <name val="Calibri"/>
      </font>
      <numFmt numFmtId="0" formatCode="General"/>
      <fill>
        <patternFill>
          <bgColor rgb="FFFF0000"/>
        </patternFill>
      </fill>
    </dxf>
    <dxf>
      <font>
        <b/>
        <i val="0"/>
        <strike val="0"/>
        <outline val="0"/>
        <shadow val="0"/>
        <u val="none"/>
        <sz val="9"/>
        <color theme="1"/>
        <name val="Arial"/>
      </font>
      <numFmt numFmtId="0" formatCode="General"/>
      <fill>
        <patternFill>
          <bgColor rgb="FF50F3A2"/>
        </patternFill>
      </fill>
    </dxf>
    <dxf>
      <fill>
        <patternFill>
          <bgColor rgb="FFFFFF00"/>
        </patternFill>
      </fill>
    </dxf>
    <dxf>
      <fill>
        <patternFill>
          <bgColor rgb="FF00B050"/>
        </patternFill>
      </fill>
    </dxf>
    <dxf>
      <fill>
        <patternFill>
          <bgColor rgb="FF92D050"/>
        </patternFill>
      </fill>
    </dxf>
    <dxf>
      <fill>
        <patternFill>
          <bgColor theme="2"/>
        </patternFill>
      </fill>
    </dxf>
    <dxf>
      <fill>
        <patternFill>
          <bgColor rgb="FFF632CC"/>
        </patternFill>
      </fill>
    </dxf>
    <dxf>
      <fill>
        <patternFill>
          <bgColor rgb="FF00B050"/>
        </patternFill>
      </fill>
    </dxf>
    <dxf>
      <fill>
        <patternFill>
          <bgColor rgb="FFFF0000"/>
        </patternFill>
      </fill>
    </dxf>
    <dxf>
      <fill>
        <patternFill>
          <bgColor rgb="FFFF99FF"/>
        </patternFill>
      </fill>
    </dxf>
    <dxf>
      <fill>
        <patternFill>
          <bgColor rgb="FFFFDF79"/>
        </patternFill>
      </fill>
    </dxf>
    <dxf>
      <fill>
        <patternFill>
          <bgColor theme="9"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50F3A2"/>
        </patternFill>
      </fill>
    </dxf>
    <dxf>
      <font>
        <color theme="0"/>
      </font>
      <fill>
        <patternFill>
          <bgColor rgb="FFFF0000"/>
        </patternFill>
      </fill>
    </dxf>
    <dxf>
      <font>
        <color auto="1"/>
      </font>
      <fill>
        <patternFill>
          <bgColor rgb="FF50F3A2"/>
        </patternFill>
      </fill>
    </dxf>
    <dxf>
      <font>
        <color theme="0"/>
      </font>
      <fill>
        <patternFill>
          <bgColor rgb="FFFF0000"/>
        </patternFill>
      </fill>
    </dxf>
    <dxf>
      <fill>
        <patternFill>
          <bgColor rgb="FF50F3A2"/>
        </patternFill>
      </fill>
    </dxf>
    <dxf>
      <font>
        <b/>
        <i val="0"/>
      </font>
      <fill>
        <patternFill>
          <bgColor rgb="FF50F3A2"/>
        </patternFill>
      </fill>
    </dxf>
    <dxf>
      <font>
        <color theme="0"/>
      </font>
      <fill>
        <patternFill>
          <bgColor rgb="FFFF0000"/>
        </patternFill>
      </fill>
    </dxf>
    <dxf>
      <font>
        <b/>
        <i val="0"/>
        <strike val="0"/>
        <outline val="0"/>
        <shadow val="0"/>
        <u val="none"/>
        <sz val="9"/>
        <color auto="1"/>
        <name val="Arial"/>
      </font>
      <numFmt numFmtId="0" formatCode="General"/>
      <fill>
        <patternFill>
          <bgColor rgb="FF50F3A2"/>
        </patternFill>
      </fill>
    </dxf>
    <dxf>
      <font>
        <b/>
        <i val="0"/>
        <strike val="0"/>
        <outline val="0"/>
        <shadow val="0"/>
        <u val="none"/>
        <sz val="9"/>
        <color auto="1"/>
        <name val="Arial"/>
      </font>
      <numFmt numFmtId="0" formatCode="General"/>
      <fill>
        <patternFill>
          <bgColor rgb="FF50F3A2"/>
        </patternFill>
      </fill>
    </dxf>
    <dxf>
      <font>
        <b/>
        <i val="0"/>
        <strike val="0"/>
        <outline val="0"/>
        <shadow val="0"/>
        <u val="none"/>
        <sz val="9"/>
        <color auto="1"/>
        <name val="Arial"/>
      </font>
      <numFmt numFmtId="0" formatCode="General"/>
      <fill>
        <patternFill>
          <bgColor rgb="FF50F3A2"/>
        </patternFill>
      </fill>
    </dxf>
    <dxf>
      <font>
        <b/>
        <i val="0"/>
        <strike val="0"/>
        <outline val="0"/>
        <shadow val="0"/>
        <u val="none"/>
        <sz val="9"/>
        <color auto="1"/>
        <name val="Arial"/>
      </font>
      <numFmt numFmtId="0" formatCode="General"/>
      <fill>
        <patternFill>
          <bgColor rgb="FF50F3A2"/>
        </patternFill>
      </fill>
    </dxf>
    <dxf>
      <font>
        <b/>
        <i val="0"/>
        <color theme="0"/>
      </font>
      <fill>
        <patternFill>
          <bgColor rgb="FFFF0000"/>
        </patternFill>
      </fill>
    </dxf>
    <dxf>
      <font>
        <b/>
        <i val="0"/>
      </font>
      <fill>
        <patternFill>
          <bgColor rgb="FF50F3A2"/>
        </patternFill>
      </fill>
    </dxf>
    <dxf>
      <font>
        <b/>
        <sz val="9"/>
        <color rgb="FFFFFFFF"/>
        <name val="Calibri"/>
      </font>
      <fill>
        <patternFill>
          <bgColor rgb="FFFF0000"/>
        </patternFill>
      </fill>
    </dxf>
    <dxf>
      <font>
        <b/>
        <i val="0"/>
        <strike val="0"/>
        <outline val="0"/>
        <shadow val="0"/>
        <u val="none"/>
        <sz val="9"/>
        <color auto="1"/>
        <name val="Arial"/>
      </font>
      <numFmt numFmtId="0" formatCode="General"/>
      <fill>
        <patternFill>
          <bgColor rgb="FF50F3A2"/>
        </patternFill>
      </fill>
    </dxf>
    <dxf>
      <fill>
        <patternFill>
          <bgColor rgb="FFFFFF00"/>
        </patternFill>
      </fill>
    </dxf>
    <dxf>
      <fill>
        <patternFill>
          <bgColor rgb="FF00B050"/>
        </patternFill>
      </fill>
    </dxf>
    <dxf>
      <fill>
        <patternFill>
          <bgColor rgb="FF92D050"/>
        </patternFill>
      </fill>
    </dxf>
    <dxf>
      <fill>
        <patternFill>
          <bgColor theme="2"/>
        </patternFill>
      </fill>
    </dxf>
    <dxf>
      <fill>
        <patternFill>
          <bgColor rgb="FFF632CC"/>
        </patternFill>
      </fill>
    </dxf>
    <dxf>
      <fill>
        <patternFill>
          <bgColor rgb="FF00B050"/>
        </patternFill>
      </fill>
    </dxf>
    <dxf>
      <fill>
        <patternFill>
          <bgColor rgb="FFFF0000"/>
        </patternFill>
      </fill>
    </dxf>
    <dxf>
      <fill>
        <patternFill>
          <bgColor rgb="FFFF99FF"/>
        </patternFill>
      </fill>
    </dxf>
    <dxf>
      <fill>
        <patternFill>
          <bgColor rgb="FFFFDF79"/>
        </patternFill>
      </fill>
    </dxf>
    <dxf>
      <fill>
        <patternFill>
          <bgColor theme="9" tint="0.59996337778862885"/>
        </patternFill>
      </fill>
    </dxf>
    <dxf>
      <fill>
        <patternFill>
          <bgColor rgb="FFFFFF00"/>
        </patternFill>
      </fill>
    </dxf>
    <dxf>
      <fill>
        <patternFill>
          <bgColor rgb="FF00B050"/>
        </patternFill>
      </fill>
    </dxf>
    <dxf>
      <fill>
        <patternFill>
          <bgColor rgb="FF92D050"/>
        </patternFill>
      </fill>
    </dxf>
    <dxf>
      <fill>
        <patternFill>
          <bgColor theme="2"/>
        </patternFill>
      </fill>
    </dxf>
    <dxf>
      <fill>
        <patternFill>
          <bgColor rgb="FFF632CC"/>
        </patternFill>
      </fill>
    </dxf>
    <dxf>
      <fill>
        <patternFill>
          <bgColor rgb="FF00B050"/>
        </patternFill>
      </fill>
    </dxf>
    <dxf>
      <fill>
        <patternFill>
          <bgColor rgb="FFFF0000"/>
        </patternFill>
      </fill>
    </dxf>
    <dxf>
      <fill>
        <patternFill>
          <bgColor rgb="FFFF99FF"/>
        </patternFill>
      </fill>
    </dxf>
    <dxf>
      <fill>
        <patternFill>
          <bgColor rgb="FFFFDF79"/>
        </patternFill>
      </fill>
    </dxf>
    <dxf>
      <fill>
        <patternFill>
          <bgColor theme="9" tint="0.59996337778862885"/>
        </patternFill>
      </fill>
    </dxf>
    <dxf>
      <fill>
        <patternFill>
          <bgColor rgb="FFFFFF00"/>
        </patternFill>
      </fill>
    </dxf>
    <dxf>
      <fill>
        <patternFill>
          <bgColor rgb="FF00B050"/>
        </patternFill>
      </fill>
    </dxf>
    <dxf>
      <fill>
        <patternFill>
          <bgColor rgb="FF92D050"/>
        </patternFill>
      </fill>
    </dxf>
    <dxf>
      <fill>
        <patternFill>
          <bgColor theme="2"/>
        </patternFill>
      </fill>
    </dxf>
    <dxf>
      <fill>
        <patternFill>
          <bgColor rgb="FFF632CC"/>
        </patternFill>
      </fill>
    </dxf>
    <dxf>
      <fill>
        <patternFill>
          <bgColor rgb="FF00B050"/>
        </patternFill>
      </fill>
    </dxf>
    <dxf>
      <fill>
        <patternFill>
          <bgColor rgb="FFFF0000"/>
        </patternFill>
      </fill>
    </dxf>
    <dxf>
      <fill>
        <patternFill>
          <bgColor rgb="FFFF99FF"/>
        </patternFill>
      </fill>
    </dxf>
    <dxf>
      <fill>
        <patternFill>
          <bgColor rgb="FFFFDF79"/>
        </patternFill>
      </fill>
    </dxf>
    <dxf>
      <fill>
        <patternFill>
          <bgColor theme="9" tint="0.59996337778862885"/>
        </patternFill>
      </fill>
    </dxf>
    <dxf>
      <fill>
        <patternFill>
          <bgColor rgb="FFFFFF00"/>
        </patternFill>
      </fill>
    </dxf>
    <dxf>
      <fill>
        <patternFill>
          <bgColor rgb="FF00B050"/>
        </patternFill>
      </fill>
    </dxf>
    <dxf>
      <fill>
        <patternFill>
          <bgColor rgb="FF92D050"/>
        </patternFill>
      </fill>
    </dxf>
    <dxf>
      <fill>
        <patternFill>
          <bgColor theme="2"/>
        </patternFill>
      </fill>
    </dxf>
    <dxf>
      <fill>
        <patternFill>
          <bgColor rgb="FFF632CC"/>
        </patternFill>
      </fill>
    </dxf>
    <dxf>
      <fill>
        <patternFill>
          <bgColor rgb="FF00B050"/>
        </patternFill>
      </fill>
    </dxf>
    <dxf>
      <fill>
        <patternFill>
          <bgColor rgb="FFFF0000"/>
        </patternFill>
      </fill>
    </dxf>
    <dxf>
      <fill>
        <patternFill>
          <bgColor rgb="FFFF99FF"/>
        </patternFill>
      </fill>
    </dxf>
    <dxf>
      <fill>
        <patternFill>
          <bgColor rgb="FFFFDF79"/>
        </patternFill>
      </fill>
    </dxf>
    <dxf>
      <fill>
        <patternFill>
          <bgColor theme="9" tint="0.59996337778862885"/>
        </patternFill>
      </fill>
    </dxf>
    <dxf>
      <font>
        <b/>
        <i val="0"/>
        <strike val="0"/>
        <outline val="0"/>
        <shadow val="0"/>
        <u val="none"/>
        <sz val="9"/>
        <color theme="1"/>
        <name val="Arial"/>
      </font>
      <numFmt numFmtId="0" formatCode="General"/>
      <fill>
        <patternFill>
          <bgColor rgb="FF50F3A2"/>
        </patternFill>
      </fill>
    </dxf>
    <dxf>
      <font>
        <b/>
        <i val="0"/>
        <strike val="0"/>
        <outline val="0"/>
        <shadow val="0"/>
        <u val="none"/>
        <sz val="9"/>
        <color auto="1"/>
        <name val="Arial"/>
      </font>
      <numFmt numFmtId="0" formatCode="General"/>
      <fill>
        <patternFill>
          <bgColor rgb="FF50F3A2"/>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C0000"/>
      <rgbColor rgb="FF008000"/>
      <rgbColor rgb="FF000080"/>
      <rgbColor rgb="FF808000"/>
      <rgbColor rgb="FF800080"/>
      <rgbColor rgb="FF008080"/>
      <rgbColor rgb="FFBFBFBF"/>
      <rgbColor rgb="FF7F7F7F"/>
      <rgbColor rgb="FF9999FF"/>
      <rgbColor rgb="FF993366"/>
      <rgbColor rgb="FFFFF2CC"/>
      <rgbColor rgb="FFCCFFFF"/>
      <rgbColor rgb="FF660066"/>
      <rgbColor rgb="FFEE4C95"/>
      <rgbColor rgb="FF0563C1"/>
      <rgbColor rgb="FFFFCDFF"/>
      <rgbColor rgb="FF000080"/>
      <rgbColor rgb="FFFF00FF"/>
      <rgbColor rgb="FFFFFF00"/>
      <rgbColor rgb="FF00FFFF"/>
      <rgbColor rgb="FF800080"/>
      <rgbColor rgb="FF800000"/>
      <rgbColor rgb="FF008080"/>
      <rgbColor rgb="FF0000FF"/>
      <rgbColor rgb="FF00CCFF"/>
      <rgbColor rgb="FFCCFFFF"/>
      <rgbColor rgb="FFC5E0B4"/>
      <rgbColor rgb="FFFFFF99"/>
      <rgbColor rgb="FF66FFCC"/>
      <rgbColor rgb="FFFF99CC"/>
      <rgbColor rgb="FFCC99FF"/>
      <rgbColor rgb="FFEDD4C1"/>
      <rgbColor rgb="FF3366FF"/>
      <rgbColor rgb="FF50F3A2"/>
      <rgbColor rgb="FF92D050"/>
      <rgbColor rgb="FFFFCC00"/>
      <rgbColor rgb="FFFF9900"/>
      <rgbColor rgb="FFFF6600"/>
      <rgbColor rgb="FF666699"/>
      <rgbColor rgb="FF8BBB9E"/>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FF99FF"/>
      <color rgb="FFF632CC"/>
      <color rgb="FFFFDF79"/>
      <color rgb="FF50F3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webp"/><Relationship Id="rId13" Type="http://schemas.openxmlformats.org/officeDocument/2006/relationships/image" Target="../media/image13.webp"/><Relationship Id="rId18" Type="http://schemas.openxmlformats.org/officeDocument/2006/relationships/image" Target="../media/image18.webp"/><Relationship Id="rId26" Type="http://schemas.openxmlformats.org/officeDocument/2006/relationships/image" Target="../media/image26.webp"/><Relationship Id="rId3" Type="http://schemas.openxmlformats.org/officeDocument/2006/relationships/image" Target="../media/image3.webp"/><Relationship Id="rId21" Type="http://schemas.openxmlformats.org/officeDocument/2006/relationships/image" Target="../media/image21.webp"/><Relationship Id="rId7" Type="http://schemas.openxmlformats.org/officeDocument/2006/relationships/image" Target="../media/image7.webp"/><Relationship Id="rId12" Type="http://schemas.openxmlformats.org/officeDocument/2006/relationships/image" Target="../media/image12.webp"/><Relationship Id="rId17" Type="http://schemas.openxmlformats.org/officeDocument/2006/relationships/image" Target="../media/image17.webp"/><Relationship Id="rId25" Type="http://schemas.openxmlformats.org/officeDocument/2006/relationships/image" Target="../media/image25.webp"/><Relationship Id="rId2" Type="http://schemas.openxmlformats.org/officeDocument/2006/relationships/image" Target="../media/image2.webp"/><Relationship Id="rId16" Type="http://schemas.openxmlformats.org/officeDocument/2006/relationships/image" Target="../media/image16.webp"/><Relationship Id="rId20" Type="http://schemas.openxmlformats.org/officeDocument/2006/relationships/image" Target="../media/image20.webp"/><Relationship Id="rId1" Type="http://schemas.openxmlformats.org/officeDocument/2006/relationships/image" Target="../media/image1.webp"/><Relationship Id="rId6" Type="http://schemas.openxmlformats.org/officeDocument/2006/relationships/image" Target="../media/image6.webp"/><Relationship Id="rId11" Type="http://schemas.openxmlformats.org/officeDocument/2006/relationships/image" Target="../media/image11.webp"/><Relationship Id="rId24" Type="http://schemas.openxmlformats.org/officeDocument/2006/relationships/image" Target="../media/image24.webp"/><Relationship Id="rId5" Type="http://schemas.openxmlformats.org/officeDocument/2006/relationships/image" Target="../media/image5.webp"/><Relationship Id="rId15" Type="http://schemas.openxmlformats.org/officeDocument/2006/relationships/image" Target="../media/image15.webp"/><Relationship Id="rId23" Type="http://schemas.openxmlformats.org/officeDocument/2006/relationships/image" Target="../media/image23.webp"/><Relationship Id="rId28" Type="http://schemas.openxmlformats.org/officeDocument/2006/relationships/image" Target="../media/image28.webp"/><Relationship Id="rId10" Type="http://schemas.openxmlformats.org/officeDocument/2006/relationships/image" Target="../media/image10.webp"/><Relationship Id="rId19" Type="http://schemas.openxmlformats.org/officeDocument/2006/relationships/image" Target="../media/image19.webp"/><Relationship Id="rId4" Type="http://schemas.openxmlformats.org/officeDocument/2006/relationships/image" Target="../media/image4.webp"/><Relationship Id="rId9" Type="http://schemas.openxmlformats.org/officeDocument/2006/relationships/image" Target="../media/image9.webp"/><Relationship Id="rId14" Type="http://schemas.openxmlformats.org/officeDocument/2006/relationships/image" Target="../media/image14.webp"/><Relationship Id="rId22" Type="http://schemas.openxmlformats.org/officeDocument/2006/relationships/image" Target="../media/image22.webp"/><Relationship Id="rId27" Type="http://schemas.openxmlformats.org/officeDocument/2006/relationships/image" Target="../media/image27.webp"/></Relationships>
</file>

<file path=xl/drawings/_rels/drawing2.xml.rels><?xml version="1.0" encoding="UTF-8" standalone="yes"?>
<Relationships xmlns="http://schemas.openxmlformats.org/package/2006/relationships"><Relationship Id="rId8" Type="http://schemas.openxmlformats.org/officeDocument/2006/relationships/image" Target="../media/image36.jpeg"/><Relationship Id="rId13" Type="http://schemas.openxmlformats.org/officeDocument/2006/relationships/image" Target="../media/image41.jpeg"/><Relationship Id="rId3" Type="http://schemas.openxmlformats.org/officeDocument/2006/relationships/image" Target="../media/image31.jpeg"/><Relationship Id="rId7" Type="http://schemas.openxmlformats.org/officeDocument/2006/relationships/image" Target="../media/image35.jpeg"/><Relationship Id="rId12" Type="http://schemas.openxmlformats.org/officeDocument/2006/relationships/image" Target="../media/image40.jpeg"/><Relationship Id="rId2" Type="http://schemas.openxmlformats.org/officeDocument/2006/relationships/image" Target="../media/image30.jpg"/><Relationship Id="rId1" Type="http://schemas.openxmlformats.org/officeDocument/2006/relationships/image" Target="../media/image29.jpg"/><Relationship Id="rId6" Type="http://schemas.openxmlformats.org/officeDocument/2006/relationships/image" Target="../media/image34.jpeg"/><Relationship Id="rId11" Type="http://schemas.openxmlformats.org/officeDocument/2006/relationships/image" Target="../media/image39.jpeg"/><Relationship Id="rId5" Type="http://schemas.openxmlformats.org/officeDocument/2006/relationships/image" Target="../media/image33.jpeg"/><Relationship Id="rId15" Type="http://schemas.openxmlformats.org/officeDocument/2006/relationships/image" Target="../media/image43.jpeg"/><Relationship Id="rId10" Type="http://schemas.openxmlformats.org/officeDocument/2006/relationships/image" Target="../media/image38.jpeg"/><Relationship Id="rId4" Type="http://schemas.openxmlformats.org/officeDocument/2006/relationships/image" Target="../media/image32.jpeg"/><Relationship Id="rId9" Type="http://schemas.openxmlformats.org/officeDocument/2006/relationships/image" Target="../media/image37.jpeg"/><Relationship Id="rId14" Type="http://schemas.openxmlformats.org/officeDocument/2006/relationships/image" Target="../media/image42.jpeg"/></Relationships>
</file>

<file path=xl/drawings/drawing1.xml><?xml version="1.0" encoding="utf-8"?>
<xdr:wsDr xmlns:xdr="http://schemas.openxmlformats.org/drawingml/2006/spreadsheetDrawing" xmlns:a="http://schemas.openxmlformats.org/drawingml/2006/main">
  <xdr:twoCellAnchor editAs="oneCell">
    <xdr:from>
      <xdr:col>1</xdr:col>
      <xdr:colOff>89101</xdr:colOff>
      <xdr:row>3</xdr:row>
      <xdr:rowOff>38100</xdr:rowOff>
    </xdr:from>
    <xdr:to>
      <xdr:col>1</xdr:col>
      <xdr:colOff>575101</xdr:colOff>
      <xdr:row>3</xdr:row>
      <xdr:rowOff>326100</xdr:rowOff>
    </xdr:to>
    <xdr:pic>
      <xdr:nvPicPr>
        <xdr:cNvPr id="4" name="Grafik 3"/>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5326" y="390525"/>
          <a:ext cx="486000" cy="288000"/>
        </a:xfrm>
        <a:prstGeom prst="rect">
          <a:avLst/>
        </a:prstGeom>
      </xdr:spPr>
    </xdr:pic>
    <xdr:clientData/>
  </xdr:twoCellAnchor>
  <xdr:twoCellAnchor>
    <xdr:from>
      <xdr:col>1</xdr:col>
      <xdr:colOff>85291</xdr:colOff>
      <xdr:row>4</xdr:row>
      <xdr:rowOff>38100</xdr:rowOff>
    </xdr:from>
    <xdr:to>
      <xdr:col>1</xdr:col>
      <xdr:colOff>571291</xdr:colOff>
      <xdr:row>4</xdr:row>
      <xdr:rowOff>326100</xdr:rowOff>
    </xdr:to>
    <xdr:pic>
      <xdr:nvPicPr>
        <xdr:cNvPr id="8" name="Grafik 7"/>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1516" y="742950"/>
          <a:ext cx="486000" cy="288000"/>
        </a:xfrm>
        <a:prstGeom prst="rect">
          <a:avLst/>
        </a:prstGeom>
      </xdr:spPr>
    </xdr:pic>
    <xdr:clientData/>
  </xdr:twoCellAnchor>
  <xdr:twoCellAnchor>
    <xdr:from>
      <xdr:col>1</xdr:col>
      <xdr:colOff>95851</xdr:colOff>
      <xdr:row>5</xdr:row>
      <xdr:rowOff>38100</xdr:rowOff>
    </xdr:from>
    <xdr:to>
      <xdr:col>1</xdr:col>
      <xdr:colOff>581851</xdr:colOff>
      <xdr:row>5</xdr:row>
      <xdr:rowOff>326100</xdr:rowOff>
    </xdr:to>
    <xdr:pic>
      <xdr:nvPicPr>
        <xdr:cNvPr id="9" name="Grafik 8"/>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076" y="1095375"/>
          <a:ext cx="486000" cy="288000"/>
        </a:xfrm>
        <a:prstGeom prst="rect">
          <a:avLst/>
        </a:prstGeom>
      </xdr:spPr>
    </xdr:pic>
    <xdr:clientData/>
  </xdr:twoCellAnchor>
  <xdr:twoCellAnchor editAs="oneCell">
    <xdr:from>
      <xdr:col>1</xdr:col>
      <xdr:colOff>79576</xdr:colOff>
      <xdr:row>6</xdr:row>
      <xdr:rowOff>38100</xdr:rowOff>
    </xdr:from>
    <xdr:to>
      <xdr:col>1</xdr:col>
      <xdr:colOff>565576</xdr:colOff>
      <xdr:row>6</xdr:row>
      <xdr:rowOff>326100</xdr:rowOff>
    </xdr:to>
    <xdr:pic>
      <xdr:nvPicPr>
        <xdr:cNvPr id="11" name="Grafik 10"/>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5801" y="1447800"/>
          <a:ext cx="486000" cy="288000"/>
        </a:xfrm>
        <a:prstGeom prst="rect">
          <a:avLst/>
        </a:prstGeom>
      </xdr:spPr>
    </xdr:pic>
    <xdr:clientData/>
  </xdr:twoCellAnchor>
  <xdr:twoCellAnchor>
    <xdr:from>
      <xdr:col>1</xdr:col>
      <xdr:colOff>88666</xdr:colOff>
      <xdr:row>7</xdr:row>
      <xdr:rowOff>47625</xdr:rowOff>
    </xdr:from>
    <xdr:to>
      <xdr:col>1</xdr:col>
      <xdr:colOff>574666</xdr:colOff>
      <xdr:row>7</xdr:row>
      <xdr:rowOff>335625</xdr:rowOff>
    </xdr:to>
    <xdr:pic>
      <xdr:nvPicPr>
        <xdr:cNvPr id="12" name="Grafik 11"/>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4891" y="1809750"/>
          <a:ext cx="486000" cy="288000"/>
        </a:xfrm>
        <a:prstGeom prst="rect">
          <a:avLst/>
        </a:prstGeom>
      </xdr:spPr>
    </xdr:pic>
    <xdr:clientData/>
  </xdr:twoCellAnchor>
  <xdr:twoCellAnchor>
    <xdr:from>
      <xdr:col>1</xdr:col>
      <xdr:colOff>86326</xdr:colOff>
      <xdr:row>8</xdr:row>
      <xdr:rowOff>47625</xdr:rowOff>
    </xdr:from>
    <xdr:to>
      <xdr:col>1</xdr:col>
      <xdr:colOff>572326</xdr:colOff>
      <xdr:row>8</xdr:row>
      <xdr:rowOff>335625</xdr:rowOff>
    </xdr:to>
    <xdr:pic>
      <xdr:nvPicPr>
        <xdr:cNvPr id="13" name="Grafik 12"/>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2551" y="2162175"/>
          <a:ext cx="486000" cy="288000"/>
        </a:xfrm>
        <a:prstGeom prst="rect">
          <a:avLst/>
        </a:prstGeom>
      </xdr:spPr>
    </xdr:pic>
    <xdr:clientData/>
  </xdr:twoCellAnchor>
  <xdr:twoCellAnchor editAs="oneCell">
    <xdr:from>
      <xdr:col>1</xdr:col>
      <xdr:colOff>79575</xdr:colOff>
      <xdr:row>9</xdr:row>
      <xdr:rowOff>38100</xdr:rowOff>
    </xdr:from>
    <xdr:to>
      <xdr:col>1</xdr:col>
      <xdr:colOff>565575</xdr:colOff>
      <xdr:row>9</xdr:row>
      <xdr:rowOff>326100</xdr:rowOff>
    </xdr:to>
    <xdr:pic>
      <xdr:nvPicPr>
        <xdr:cNvPr id="14" name="Grafik 13"/>
        <xdr:cNvPicPr preferRelativeResize="0">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5800" y="2505075"/>
          <a:ext cx="486000" cy="288000"/>
        </a:xfrm>
        <a:prstGeom prst="rect">
          <a:avLst/>
        </a:prstGeom>
      </xdr:spPr>
    </xdr:pic>
    <xdr:clientData/>
  </xdr:twoCellAnchor>
  <xdr:twoCellAnchor>
    <xdr:from>
      <xdr:col>1</xdr:col>
      <xdr:colOff>53340</xdr:colOff>
      <xdr:row>10</xdr:row>
      <xdr:rowOff>47625</xdr:rowOff>
    </xdr:from>
    <xdr:to>
      <xdr:col>1</xdr:col>
      <xdr:colOff>539340</xdr:colOff>
      <xdr:row>10</xdr:row>
      <xdr:rowOff>335625</xdr:rowOff>
    </xdr:to>
    <xdr:pic>
      <xdr:nvPicPr>
        <xdr:cNvPr id="15" name="Grafik 14"/>
        <xdr:cNvPicPr preferRelativeResize="0">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9565" y="2867025"/>
          <a:ext cx="486000" cy="288000"/>
        </a:xfrm>
        <a:prstGeom prst="rect">
          <a:avLst/>
        </a:prstGeom>
      </xdr:spPr>
    </xdr:pic>
    <xdr:clientData/>
  </xdr:twoCellAnchor>
  <xdr:twoCellAnchor>
    <xdr:from>
      <xdr:col>1</xdr:col>
      <xdr:colOff>63900</xdr:colOff>
      <xdr:row>11</xdr:row>
      <xdr:rowOff>47625</xdr:rowOff>
    </xdr:from>
    <xdr:to>
      <xdr:col>1</xdr:col>
      <xdr:colOff>549900</xdr:colOff>
      <xdr:row>11</xdr:row>
      <xdr:rowOff>335625</xdr:rowOff>
    </xdr:to>
    <xdr:pic>
      <xdr:nvPicPr>
        <xdr:cNvPr id="16" name="Grafik 15"/>
        <xdr:cNvPicPr preferRelativeResize="0">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40125" y="3219450"/>
          <a:ext cx="486000" cy="288000"/>
        </a:xfrm>
        <a:prstGeom prst="rect">
          <a:avLst/>
        </a:prstGeom>
      </xdr:spPr>
    </xdr:pic>
    <xdr:clientData/>
  </xdr:twoCellAnchor>
  <xdr:twoCellAnchor editAs="oneCell">
    <xdr:from>
      <xdr:col>1</xdr:col>
      <xdr:colOff>70050</xdr:colOff>
      <xdr:row>12</xdr:row>
      <xdr:rowOff>47625</xdr:rowOff>
    </xdr:from>
    <xdr:to>
      <xdr:col>1</xdr:col>
      <xdr:colOff>556050</xdr:colOff>
      <xdr:row>12</xdr:row>
      <xdr:rowOff>335625</xdr:rowOff>
    </xdr:to>
    <xdr:pic>
      <xdr:nvPicPr>
        <xdr:cNvPr id="17" name="Grafik 16"/>
        <xdr:cNvPicPr preferRelativeResize="0">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6275" y="3571875"/>
          <a:ext cx="486000" cy="288000"/>
        </a:xfrm>
        <a:prstGeom prst="rect">
          <a:avLst/>
        </a:prstGeom>
      </xdr:spPr>
    </xdr:pic>
    <xdr:clientData/>
  </xdr:twoCellAnchor>
  <xdr:twoCellAnchor>
    <xdr:from>
      <xdr:col>1</xdr:col>
      <xdr:colOff>75765</xdr:colOff>
      <xdr:row>13</xdr:row>
      <xdr:rowOff>47625</xdr:rowOff>
    </xdr:from>
    <xdr:to>
      <xdr:col>1</xdr:col>
      <xdr:colOff>561765</xdr:colOff>
      <xdr:row>13</xdr:row>
      <xdr:rowOff>335625</xdr:rowOff>
    </xdr:to>
    <xdr:pic>
      <xdr:nvPicPr>
        <xdr:cNvPr id="18" name="Grafik 17"/>
        <xdr:cNvPicPr preferRelativeResize="0">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51990" y="3924300"/>
          <a:ext cx="486000" cy="288000"/>
        </a:xfrm>
        <a:prstGeom prst="rect">
          <a:avLst/>
        </a:prstGeom>
      </xdr:spPr>
    </xdr:pic>
    <xdr:clientData/>
  </xdr:twoCellAnchor>
  <xdr:twoCellAnchor>
    <xdr:from>
      <xdr:col>1</xdr:col>
      <xdr:colOff>73425</xdr:colOff>
      <xdr:row>14</xdr:row>
      <xdr:rowOff>47625</xdr:rowOff>
    </xdr:from>
    <xdr:to>
      <xdr:col>1</xdr:col>
      <xdr:colOff>559425</xdr:colOff>
      <xdr:row>14</xdr:row>
      <xdr:rowOff>335625</xdr:rowOff>
    </xdr:to>
    <xdr:pic>
      <xdr:nvPicPr>
        <xdr:cNvPr id="19" name="Grafik 18"/>
        <xdr:cNvPicPr preferRelativeResize="0">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49650" y="4276725"/>
          <a:ext cx="486000" cy="288000"/>
        </a:xfrm>
        <a:prstGeom prst="rect">
          <a:avLst/>
        </a:prstGeom>
      </xdr:spPr>
    </xdr:pic>
    <xdr:clientData/>
  </xdr:twoCellAnchor>
  <xdr:twoCellAnchor editAs="oneCell">
    <xdr:from>
      <xdr:col>1</xdr:col>
      <xdr:colOff>70050</xdr:colOff>
      <xdr:row>15</xdr:row>
      <xdr:rowOff>47625</xdr:rowOff>
    </xdr:from>
    <xdr:to>
      <xdr:col>1</xdr:col>
      <xdr:colOff>556050</xdr:colOff>
      <xdr:row>15</xdr:row>
      <xdr:rowOff>335625</xdr:rowOff>
    </xdr:to>
    <xdr:pic>
      <xdr:nvPicPr>
        <xdr:cNvPr id="20" name="Grafik 19"/>
        <xdr:cNvPicPr preferRelativeResize="0">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46275" y="4629150"/>
          <a:ext cx="486000" cy="288000"/>
        </a:xfrm>
        <a:prstGeom prst="rect">
          <a:avLst/>
        </a:prstGeom>
      </xdr:spPr>
    </xdr:pic>
    <xdr:clientData/>
  </xdr:twoCellAnchor>
  <xdr:twoCellAnchor>
    <xdr:from>
      <xdr:col>1</xdr:col>
      <xdr:colOff>66240</xdr:colOff>
      <xdr:row>16</xdr:row>
      <xdr:rowOff>47625</xdr:rowOff>
    </xdr:from>
    <xdr:to>
      <xdr:col>1</xdr:col>
      <xdr:colOff>552240</xdr:colOff>
      <xdr:row>16</xdr:row>
      <xdr:rowOff>335625</xdr:rowOff>
    </xdr:to>
    <xdr:pic>
      <xdr:nvPicPr>
        <xdr:cNvPr id="21" name="Grafik 20"/>
        <xdr:cNvPicPr preferRelativeResize="0">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42465" y="4981575"/>
          <a:ext cx="486000" cy="288000"/>
        </a:xfrm>
        <a:prstGeom prst="rect">
          <a:avLst/>
        </a:prstGeom>
      </xdr:spPr>
    </xdr:pic>
    <xdr:clientData/>
  </xdr:twoCellAnchor>
  <xdr:twoCellAnchor>
    <xdr:from>
      <xdr:col>6</xdr:col>
      <xdr:colOff>92475</xdr:colOff>
      <xdr:row>3</xdr:row>
      <xdr:rowOff>28575</xdr:rowOff>
    </xdr:from>
    <xdr:to>
      <xdr:col>6</xdr:col>
      <xdr:colOff>578475</xdr:colOff>
      <xdr:row>3</xdr:row>
      <xdr:rowOff>316575</xdr:rowOff>
    </xdr:to>
    <xdr:pic>
      <xdr:nvPicPr>
        <xdr:cNvPr id="22" name="Grafik 21"/>
        <xdr:cNvPicPr preferRelativeResize="0">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130950" y="381000"/>
          <a:ext cx="486000" cy="288000"/>
        </a:xfrm>
        <a:prstGeom prst="rect">
          <a:avLst/>
        </a:prstGeom>
      </xdr:spPr>
    </xdr:pic>
    <xdr:clientData/>
  </xdr:twoCellAnchor>
  <xdr:twoCellAnchor editAs="oneCell">
    <xdr:from>
      <xdr:col>6</xdr:col>
      <xdr:colOff>89101</xdr:colOff>
      <xdr:row>4</xdr:row>
      <xdr:rowOff>28575</xdr:rowOff>
    </xdr:from>
    <xdr:to>
      <xdr:col>6</xdr:col>
      <xdr:colOff>575101</xdr:colOff>
      <xdr:row>4</xdr:row>
      <xdr:rowOff>316575</xdr:rowOff>
    </xdr:to>
    <xdr:pic>
      <xdr:nvPicPr>
        <xdr:cNvPr id="34" name="Grafik 33"/>
        <xdr:cNvPicPr preferRelativeResize="0">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27576" y="733425"/>
          <a:ext cx="486000" cy="288000"/>
        </a:xfrm>
        <a:prstGeom prst="rect">
          <a:avLst/>
        </a:prstGeom>
      </xdr:spPr>
    </xdr:pic>
    <xdr:clientData/>
  </xdr:twoCellAnchor>
  <xdr:twoCellAnchor>
    <xdr:from>
      <xdr:col>6</xdr:col>
      <xdr:colOff>85291</xdr:colOff>
      <xdr:row>5</xdr:row>
      <xdr:rowOff>28575</xdr:rowOff>
    </xdr:from>
    <xdr:to>
      <xdr:col>6</xdr:col>
      <xdr:colOff>571291</xdr:colOff>
      <xdr:row>5</xdr:row>
      <xdr:rowOff>316575</xdr:rowOff>
    </xdr:to>
    <xdr:pic>
      <xdr:nvPicPr>
        <xdr:cNvPr id="35" name="Grafik 34"/>
        <xdr:cNvPicPr preferRelativeResize="0">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123766" y="1085850"/>
          <a:ext cx="486000" cy="288000"/>
        </a:xfrm>
        <a:prstGeom prst="rect">
          <a:avLst/>
        </a:prstGeom>
      </xdr:spPr>
    </xdr:pic>
    <xdr:clientData/>
  </xdr:twoCellAnchor>
  <xdr:twoCellAnchor>
    <xdr:from>
      <xdr:col>6</xdr:col>
      <xdr:colOff>82951</xdr:colOff>
      <xdr:row>6</xdr:row>
      <xdr:rowOff>28575</xdr:rowOff>
    </xdr:from>
    <xdr:to>
      <xdr:col>6</xdr:col>
      <xdr:colOff>568951</xdr:colOff>
      <xdr:row>6</xdr:row>
      <xdr:rowOff>316575</xdr:rowOff>
    </xdr:to>
    <xdr:pic>
      <xdr:nvPicPr>
        <xdr:cNvPr id="36" name="Grafik 35"/>
        <xdr:cNvPicPr preferRelativeResize="0">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121426" y="1438275"/>
          <a:ext cx="486000" cy="288000"/>
        </a:xfrm>
        <a:prstGeom prst="rect">
          <a:avLst/>
        </a:prstGeom>
      </xdr:spPr>
    </xdr:pic>
    <xdr:clientData/>
  </xdr:twoCellAnchor>
  <xdr:twoCellAnchor editAs="oneCell">
    <xdr:from>
      <xdr:col>6</xdr:col>
      <xdr:colOff>89101</xdr:colOff>
      <xdr:row>7</xdr:row>
      <xdr:rowOff>28575</xdr:rowOff>
    </xdr:from>
    <xdr:to>
      <xdr:col>6</xdr:col>
      <xdr:colOff>575101</xdr:colOff>
      <xdr:row>7</xdr:row>
      <xdr:rowOff>316575</xdr:rowOff>
    </xdr:to>
    <xdr:pic>
      <xdr:nvPicPr>
        <xdr:cNvPr id="37" name="Grafik 36"/>
        <xdr:cNvPicPr preferRelativeResize="0">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127576" y="1790700"/>
          <a:ext cx="486000" cy="288000"/>
        </a:xfrm>
        <a:prstGeom prst="rect">
          <a:avLst/>
        </a:prstGeom>
      </xdr:spPr>
    </xdr:pic>
    <xdr:clientData/>
  </xdr:twoCellAnchor>
  <xdr:twoCellAnchor>
    <xdr:from>
      <xdr:col>6</xdr:col>
      <xdr:colOff>85291</xdr:colOff>
      <xdr:row>8</xdr:row>
      <xdr:rowOff>38100</xdr:rowOff>
    </xdr:from>
    <xdr:to>
      <xdr:col>6</xdr:col>
      <xdr:colOff>571291</xdr:colOff>
      <xdr:row>8</xdr:row>
      <xdr:rowOff>326100</xdr:rowOff>
    </xdr:to>
    <xdr:pic>
      <xdr:nvPicPr>
        <xdr:cNvPr id="38" name="Grafik 37"/>
        <xdr:cNvPicPr preferRelativeResize="0">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123766" y="2152650"/>
          <a:ext cx="486000" cy="288000"/>
        </a:xfrm>
        <a:prstGeom prst="rect">
          <a:avLst/>
        </a:prstGeom>
      </xdr:spPr>
    </xdr:pic>
    <xdr:clientData/>
  </xdr:twoCellAnchor>
  <xdr:twoCellAnchor>
    <xdr:from>
      <xdr:col>6</xdr:col>
      <xdr:colOff>102001</xdr:colOff>
      <xdr:row>9</xdr:row>
      <xdr:rowOff>38100</xdr:rowOff>
    </xdr:from>
    <xdr:to>
      <xdr:col>6</xdr:col>
      <xdr:colOff>588001</xdr:colOff>
      <xdr:row>9</xdr:row>
      <xdr:rowOff>326100</xdr:rowOff>
    </xdr:to>
    <xdr:pic>
      <xdr:nvPicPr>
        <xdr:cNvPr id="39" name="Grafik 38"/>
        <xdr:cNvPicPr preferRelativeResize="0">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140476" y="2505075"/>
          <a:ext cx="486000" cy="288000"/>
        </a:xfrm>
        <a:prstGeom prst="rect">
          <a:avLst/>
        </a:prstGeom>
      </xdr:spPr>
    </xdr:pic>
    <xdr:clientData/>
  </xdr:twoCellAnchor>
  <xdr:twoCellAnchor editAs="oneCell">
    <xdr:from>
      <xdr:col>6</xdr:col>
      <xdr:colOff>89100</xdr:colOff>
      <xdr:row>10</xdr:row>
      <xdr:rowOff>28575</xdr:rowOff>
    </xdr:from>
    <xdr:to>
      <xdr:col>6</xdr:col>
      <xdr:colOff>575100</xdr:colOff>
      <xdr:row>10</xdr:row>
      <xdr:rowOff>316575</xdr:rowOff>
    </xdr:to>
    <xdr:pic>
      <xdr:nvPicPr>
        <xdr:cNvPr id="40" name="Grafik 39"/>
        <xdr:cNvPicPr preferRelativeResize="0">
          <a:picLocks/>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127575" y="2847975"/>
          <a:ext cx="486000" cy="288000"/>
        </a:xfrm>
        <a:prstGeom prst="rect">
          <a:avLst/>
        </a:prstGeom>
      </xdr:spPr>
    </xdr:pic>
    <xdr:clientData/>
  </xdr:twoCellAnchor>
  <xdr:twoCellAnchor>
    <xdr:from>
      <xdr:col>6</xdr:col>
      <xdr:colOff>85290</xdr:colOff>
      <xdr:row>11</xdr:row>
      <xdr:rowOff>38100</xdr:rowOff>
    </xdr:from>
    <xdr:to>
      <xdr:col>6</xdr:col>
      <xdr:colOff>571290</xdr:colOff>
      <xdr:row>11</xdr:row>
      <xdr:rowOff>326100</xdr:rowOff>
    </xdr:to>
    <xdr:pic>
      <xdr:nvPicPr>
        <xdr:cNvPr id="41" name="Grafik 40"/>
        <xdr:cNvPicPr preferRelativeResize="0">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123765" y="3209925"/>
          <a:ext cx="486000" cy="288000"/>
        </a:xfrm>
        <a:prstGeom prst="rect">
          <a:avLst/>
        </a:prstGeom>
      </xdr:spPr>
    </xdr:pic>
    <xdr:clientData/>
  </xdr:twoCellAnchor>
  <xdr:twoCellAnchor>
    <xdr:from>
      <xdr:col>6</xdr:col>
      <xdr:colOff>102000</xdr:colOff>
      <xdr:row>12</xdr:row>
      <xdr:rowOff>38100</xdr:rowOff>
    </xdr:from>
    <xdr:to>
      <xdr:col>6</xdr:col>
      <xdr:colOff>588000</xdr:colOff>
      <xdr:row>12</xdr:row>
      <xdr:rowOff>326100</xdr:rowOff>
    </xdr:to>
    <xdr:pic>
      <xdr:nvPicPr>
        <xdr:cNvPr id="42" name="Grafik 41"/>
        <xdr:cNvPicPr preferRelativeResize="0">
          <a:picLocks/>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140475" y="3562350"/>
          <a:ext cx="486000" cy="288000"/>
        </a:xfrm>
        <a:prstGeom prst="rect">
          <a:avLst/>
        </a:prstGeom>
      </xdr:spPr>
    </xdr:pic>
    <xdr:clientData/>
  </xdr:twoCellAnchor>
  <xdr:twoCellAnchor editAs="oneCell">
    <xdr:from>
      <xdr:col>6</xdr:col>
      <xdr:colOff>98625</xdr:colOff>
      <xdr:row>13</xdr:row>
      <xdr:rowOff>38100</xdr:rowOff>
    </xdr:from>
    <xdr:to>
      <xdr:col>6</xdr:col>
      <xdr:colOff>584625</xdr:colOff>
      <xdr:row>13</xdr:row>
      <xdr:rowOff>326100</xdr:rowOff>
    </xdr:to>
    <xdr:pic>
      <xdr:nvPicPr>
        <xdr:cNvPr id="43" name="Grafik 42"/>
        <xdr:cNvPicPr preferRelativeResize="0">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137100" y="3914775"/>
          <a:ext cx="486000" cy="288000"/>
        </a:xfrm>
        <a:prstGeom prst="rect">
          <a:avLst/>
        </a:prstGeom>
      </xdr:spPr>
    </xdr:pic>
    <xdr:clientData/>
  </xdr:twoCellAnchor>
  <xdr:twoCellAnchor>
    <xdr:from>
      <xdr:col>6</xdr:col>
      <xdr:colOff>104340</xdr:colOff>
      <xdr:row>14</xdr:row>
      <xdr:rowOff>38100</xdr:rowOff>
    </xdr:from>
    <xdr:to>
      <xdr:col>6</xdr:col>
      <xdr:colOff>590340</xdr:colOff>
      <xdr:row>14</xdr:row>
      <xdr:rowOff>326100</xdr:rowOff>
    </xdr:to>
    <xdr:pic>
      <xdr:nvPicPr>
        <xdr:cNvPr id="44" name="Grafik 43"/>
        <xdr:cNvPicPr preferRelativeResize="0">
          <a:picLocks/>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142815" y="4267200"/>
          <a:ext cx="486000" cy="288000"/>
        </a:xfrm>
        <a:prstGeom prst="rect">
          <a:avLst/>
        </a:prstGeom>
      </xdr:spPr>
    </xdr:pic>
    <xdr:clientData/>
  </xdr:twoCellAnchor>
  <xdr:twoCellAnchor>
    <xdr:from>
      <xdr:col>6</xdr:col>
      <xdr:colOff>92475</xdr:colOff>
      <xdr:row>15</xdr:row>
      <xdr:rowOff>38100</xdr:rowOff>
    </xdr:from>
    <xdr:to>
      <xdr:col>6</xdr:col>
      <xdr:colOff>578475</xdr:colOff>
      <xdr:row>15</xdr:row>
      <xdr:rowOff>326100</xdr:rowOff>
    </xdr:to>
    <xdr:pic>
      <xdr:nvPicPr>
        <xdr:cNvPr id="45" name="Grafik 44"/>
        <xdr:cNvPicPr preferRelativeResize="0">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130950" y="4619625"/>
          <a:ext cx="486000" cy="288000"/>
        </a:xfrm>
        <a:prstGeom prst="rect">
          <a:avLst/>
        </a:prstGeom>
      </xdr:spPr>
    </xdr:pic>
    <xdr:clientData/>
  </xdr:twoCellAnchor>
  <xdr:twoCellAnchor editAs="oneCell">
    <xdr:from>
      <xdr:col>6</xdr:col>
      <xdr:colOff>89100</xdr:colOff>
      <xdr:row>16</xdr:row>
      <xdr:rowOff>38100</xdr:rowOff>
    </xdr:from>
    <xdr:to>
      <xdr:col>6</xdr:col>
      <xdr:colOff>575100</xdr:colOff>
      <xdr:row>16</xdr:row>
      <xdr:rowOff>326100</xdr:rowOff>
    </xdr:to>
    <xdr:pic>
      <xdr:nvPicPr>
        <xdr:cNvPr id="46" name="Grafik 45"/>
        <xdr:cNvPicPr preferRelativeResize="0">
          <a:picLocks/>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127575" y="4972050"/>
          <a:ext cx="486000" cy="288000"/>
        </a:xfrm>
        <a:prstGeom prst="rect">
          <a:avLst/>
        </a:prstGeom>
      </xdr:spPr>
    </xdr:pic>
    <xdr:clientData/>
  </xdr:twoCellAnchor>
  <xdr:twoCellAnchor>
    <xdr:from>
      <xdr:col>2</xdr:col>
      <xdr:colOff>171450</xdr:colOff>
      <xdr:row>1</xdr:row>
      <xdr:rowOff>276225</xdr:rowOff>
    </xdr:from>
    <xdr:to>
      <xdr:col>2</xdr:col>
      <xdr:colOff>352425</xdr:colOff>
      <xdr:row>2</xdr:row>
      <xdr:rowOff>285750</xdr:rowOff>
    </xdr:to>
    <xdr:sp macro="" textlink="">
      <xdr:nvSpPr>
        <xdr:cNvPr id="5" name="Pfeil nach oben 4"/>
        <xdr:cNvSpPr/>
      </xdr:nvSpPr>
      <xdr:spPr>
        <a:xfrm>
          <a:off x="1066800" y="590550"/>
          <a:ext cx="180975" cy="323850"/>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ln>
              <a:solidFill>
                <a:srgbClr val="FF0000"/>
              </a:solidFill>
            </a:ln>
            <a:solidFill>
              <a:srgbClr val="FF0000"/>
            </a:solidFill>
          </a:endParaRPr>
        </a:p>
      </xdr:txBody>
    </xdr:sp>
    <xdr:clientData/>
  </xdr:twoCellAnchor>
  <xdr:twoCellAnchor>
    <xdr:from>
      <xdr:col>2</xdr:col>
      <xdr:colOff>38103</xdr:colOff>
      <xdr:row>1</xdr:row>
      <xdr:rowOff>80963</xdr:rowOff>
    </xdr:from>
    <xdr:to>
      <xdr:col>2</xdr:col>
      <xdr:colOff>304803</xdr:colOff>
      <xdr:row>1</xdr:row>
      <xdr:rowOff>257175</xdr:rowOff>
    </xdr:to>
    <xdr:sp macro="" textlink="">
      <xdr:nvSpPr>
        <xdr:cNvPr id="33" name="Pfeil nach oben 32"/>
        <xdr:cNvSpPr/>
      </xdr:nvSpPr>
      <xdr:spPr>
        <a:xfrm rot="16200000">
          <a:off x="978697" y="350044"/>
          <a:ext cx="176212" cy="266700"/>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ln>
              <a:solidFill>
                <a:srgbClr val="FF0000"/>
              </a:solidFill>
            </a:ln>
            <a:solidFill>
              <a:srgbClr val="FF0000"/>
            </a:solidFill>
          </a:endParaRPr>
        </a:p>
      </xdr:txBody>
    </xdr:sp>
    <xdr:clientData/>
  </xdr:twoCellAnchor>
  <xdr:twoCellAnchor>
    <xdr:from>
      <xdr:col>7</xdr:col>
      <xdr:colOff>180975</xdr:colOff>
      <xdr:row>1</xdr:row>
      <xdr:rowOff>257175</xdr:rowOff>
    </xdr:from>
    <xdr:to>
      <xdr:col>7</xdr:col>
      <xdr:colOff>361950</xdr:colOff>
      <xdr:row>2</xdr:row>
      <xdr:rowOff>266700</xdr:rowOff>
    </xdr:to>
    <xdr:sp macro="" textlink="">
      <xdr:nvSpPr>
        <xdr:cNvPr id="47" name="Pfeil nach oben 46"/>
        <xdr:cNvSpPr/>
      </xdr:nvSpPr>
      <xdr:spPr>
        <a:xfrm>
          <a:off x="4343400" y="571500"/>
          <a:ext cx="180975" cy="323850"/>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ln>
              <a:solidFill>
                <a:srgbClr val="FF0000"/>
              </a:solidFill>
            </a:ln>
            <a:solidFill>
              <a:srgbClr val="FF0000"/>
            </a:solidFill>
          </a:endParaRPr>
        </a:p>
      </xdr:txBody>
    </xdr:sp>
    <xdr:clientData/>
  </xdr:twoCellAnchor>
  <xdr:twoCellAnchor>
    <xdr:from>
      <xdr:col>2</xdr:col>
      <xdr:colOff>419100</xdr:colOff>
      <xdr:row>1</xdr:row>
      <xdr:rowOff>80960</xdr:rowOff>
    </xdr:from>
    <xdr:to>
      <xdr:col>7</xdr:col>
      <xdr:colOff>285752</xdr:colOff>
      <xdr:row>1</xdr:row>
      <xdr:rowOff>266699</xdr:rowOff>
    </xdr:to>
    <xdr:sp macro="" textlink="">
      <xdr:nvSpPr>
        <xdr:cNvPr id="48" name="Pfeil nach oben 47"/>
        <xdr:cNvSpPr/>
      </xdr:nvSpPr>
      <xdr:spPr>
        <a:xfrm rot="16200000">
          <a:off x="2788444" y="-1078709"/>
          <a:ext cx="185739" cy="3133727"/>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ln>
              <a:solidFill>
                <a:srgbClr val="FF0000"/>
              </a:solidFill>
            </a:ln>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5801</xdr:colOff>
      <xdr:row>6</xdr:row>
      <xdr:rowOff>-1</xdr:rowOff>
    </xdr:from>
    <xdr:to>
      <xdr:col>6</xdr:col>
      <xdr:colOff>17710</xdr:colOff>
      <xdr:row>27</xdr:row>
      <xdr:rowOff>161274</xdr:rowOff>
    </xdr:to>
    <xdr:pic>
      <xdr:nvPicPr>
        <xdr:cNvPr id="7" name="Grafik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228" y="1669550"/>
          <a:ext cx="3768398" cy="5330460"/>
        </a:xfrm>
        <a:prstGeom prst="rect">
          <a:avLst/>
        </a:prstGeom>
      </xdr:spPr>
    </xdr:pic>
    <xdr:clientData/>
  </xdr:twoCellAnchor>
  <xdr:twoCellAnchor editAs="oneCell">
    <xdr:from>
      <xdr:col>7</xdr:col>
      <xdr:colOff>6169</xdr:colOff>
      <xdr:row>6</xdr:row>
      <xdr:rowOff>0</xdr:rowOff>
    </xdr:from>
    <xdr:to>
      <xdr:col>12</xdr:col>
      <xdr:colOff>349111</xdr:colOff>
      <xdr:row>27</xdr:row>
      <xdr:rowOff>160233</xdr:rowOff>
    </xdr:to>
    <xdr:pic>
      <xdr:nvPicPr>
        <xdr:cNvPr id="8" name="Grafik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76029" y="1669551"/>
          <a:ext cx="3767661" cy="5329418"/>
        </a:xfrm>
        <a:prstGeom prst="rect">
          <a:avLst/>
        </a:prstGeom>
      </xdr:spPr>
    </xdr:pic>
    <xdr:clientData/>
  </xdr:twoCellAnchor>
  <xdr:twoCellAnchor editAs="oneCell">
    <xdr:from>
      <xdr:col>1</xdr:col>
      <xdr:colOff>9670</xdr:colOff>
      <xdr:row>46</xdr:row>
      <xdr:rowOff>54</xdr:rowOff>
    </xdr:from>
    <xdr:to>
      <xdr:col>6</xdr:col>
      <xdr:colOff>13841</xdr:colOff>
      <xdr:row>56</xdr:row>
      <xdr:rowOff>42105</xdr:rowOff>
    </xdr:to>
    <xdr:pic>
      <xdr:nvPicPr>
        <xdr:cNvPr id="9" name="Grafik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097" y="11515672"/>
          <a:ext cx="3760660" cy="2503568"/>
        </a:xfrm>
        <a:prstGeom prst="rect">
          <a:avLst/>
        </a:prstGeom>
      </xdr:spPr>
    </xdr:pic>
    <xdr:clientData/>
  </xdr:twoCellAnchor>
  <xdr:twoCellAnchor editAs="oneCell">
    <xdr:from>
      <xdr:col>1</xdr:col>
      <xdr:colOff>25757</xdr:colOff>
      <xdr:row>60</xdr:row>
      <xdr:rowOff>37</xdr:rowOff>
    </xdr:from>
    <xdr:to>
      <xdr:col>5</xdr:col>
      <xdr:colOff>682697</xdr:colOff>
      <xdr:row>70</xdr:row>
      <xdr:rowOff>20669</xdr:rowOff>
    </xdr:to>
    <xdr:pic>
      <xdr:nvPicPr>
        <xdr:cNvPr id="10" name="Grafik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4184" y="14961779"/>
          <a:ext cx="3728485" cy="2482148"/>
        </a:xfrm>
        <a:prstGeom prst="rect">
          <a:avLst/>
        </a:prstGeom>
      </xdr:spPr>
    </xdr:pic>
    <xdr:clientData/>
  </xdr:twoCellAnchor>
  <xdr:twoCellAnchor editAs="oneCell">
    <xdr:from>
      <xdr:col>1</xdr:col>
      <xdr:colOff>0</xdr:colOff>
      <xdr:row>74</xdr:row>
      <xdr:rowOff>2409</xdr:rowOff>
    </xdr:from>
    <xdr:to>
      <xdr:col>6</xdr:col>
      <xdr:colOff>23511</xdr:colOff>
      <xdr:row>84</xdr:row>
      <xdr:rowOff>57334</xdr:rowOff>
    </xdr:to>
    <xdr:pic>
      <xdr:nvPicPr>
        <xdr:cNvPr id="11" name="Grafik 1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427" y="18410274"/>
          <a:ext cx="3780000" cy="2516442"/>
        </a:xfrm>
        <a:prstGeom prst="rect">
          <a:avLst/>
        </a:prstGeom>
      </xdr:spPr>
    </xdr:pic>
    <xdr:clientData/>
  </xdr:twoCellAnchor>
  <xdr:twoCellAnchor editAs="oneCell">
    <xdr:from>
      <xdr:col>1</xdr:col>
      <xdr:colOff>0</xdr:colOff>
      <xdr:row>88</xdr:row>
      <xdr:rowOff>2409</xdr:rowOff>
    </xdr:from>
    <xdr:to>
      <xdr:col>6</xdr:col>
      <xdr:colOff>23511</xdr:colOff>
      <xdr:row>98</xdr:row>
      <xdr:rowOff>57334</xdr:rowOff>
    </xdr:to>
    <xdr:pic>
      <xdr:nvPicPr>
        <xdr:cNvPr id="12"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8427" y="21856398"/>
          <a:ext cx="3780000" cy="2516442"/>
        </a:xfrm>
        <a:prstGeom prst="rect">
          <a:avLst/>
        </a:prstGeom>
      </xdr:spPr>
    </xdr:pic>
    <xdr:clientData/>
  </xdr:twoCellAnchor>
  <xdr:twoCellAnchor editAs="oneCell">
    <xdr:from>
      <xdr:col>1</xdr:col>
      <xdr:colOff>32346</xdr:colOff>
      <xdr:row>102</xdr:row>
      <xdr:rowOff>1</xdr:rowOff>
    </xdr:from>
    <xdr:to>
      <xdr:col>5</xdr:col>
      <xdr:colOff>681241</xdr:colOff>
      <xdr:row>112</xdr:row>
      <xdr:rowOff>59743</xdr:rowOff>
    </xdr:to>
    <xdr:pic>
      <xdr:nvPicPr>
        <xdr:cNvPr id="14" name="Grafik 1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8417" y="24978828"/>
          <a:ext cx="3739661" cy="2489588"/>
        </a:xfrm>
        <a:prstGeom prst="rect">
          <a:avLst/>
        </a:prstGeom>
      </xdr:spPr>
    </xdr:pic>
    <xdr:clientData/>
  </xdr:twoCellAnchor>
  <xdr:twoCellAnchor editAs="oneCell">
    <xdr:from>
      <xdr:col>1</xdr:col>
      <xdr:colOff>32345</xdr:colOff>
      <xdr:row>116</xdr:row>
      <xdr:rowOff>1</xdr:rowOff>
    </xdr:from>
    <xdr:to>
      <xdr:col>5</xdr:col>
      <xdr:colOff>681241</xdr:colOff>
      <xdr:row>126</xdr:row>
      <xdr:rowOff>59743</xdr:rowOff>
    </xdr:to>
    <xdr:pic>
      <xdr:nvPicPr>
        <xdr:cNvPr id="15" name="Grafik 1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416" y="28380613"/>
          <a:ext cx="3739662" cy="2489589"/>
        </a:xfrm>
        <a:prstGeom prst="rect">
          <a:avLst/>
        </a:prstGeom>
      </xdr:spPr>
    </xdr:pic>
    <xdr:clientData/>
  </xdr:twoCellAnchor>
  <xdr:twoCellAnchor editAs="oneCell">
    <xdr:from>
      <xdr:col>1</xdr:col>
      <xdr:colOff>32344</xdr:colOff>
      <xdr:row>130</xdr:row>
      <xdr:rowOff>1</xdr:rowOff>
    </xdr:from>
    <xdr:to>
      <xdr:col>5</xdr:col>
      <xdr:colOff>681242</xdr:colOff>
      <xdr:row>140</xdr:row>
      <xdr:rowOff>59743</xdr:rowOff>
    </xdr:to>
    <xdr:pic>
      <xdr:nvPicPr>
        <xdr:cNvPr id="16" name="Grafik 1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8415" y="31782399"/>
          <a:ext cx="3739664" cy="2489589"/>
        </a:xfrm>
        <a:prstGeom prst="rect">
          <a:avLst/>
        </a:prstGeom>
      </xdr:spPr>
    </xdr:pic>
    <xdr:clientData/>
  </xdr:twoCellAnchor>
  <xdr:twoCellAnchor editAs="oneCell">
    <xdr:from>
      <xdr:col>1</xdr:col>
      <xdr:colOff>32345</xdr:colOff>
      <xdr:row>144</xdr:row>
      <xdr:rowOff>1</xdr:rowOff>
    </xdr:from>
    <xdr:to>
      <xdr:col>5</xdr:col>
      <xdr:colOff>681241</xdr:colOff>
      <xdr:row>154</xdr:row>
      <xdr:rowOff>59743</xdr:rowOff>
    </xdr:to>
    <xdr:pic>
      <xdr:nvPicPr>
        <xdr:cNvPr id="17" name="Grafik 1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8416" y="35184185"/>
          <a:ext cx="3739662" cy="2489589"/>
        </a:xfrm>
        <a:prstGeom prst="rect">
          <a:avLst/>
        </a:prstGeom>
      </xdr:spPr>
    </xdr:pic>
    <xdr:clientData/>
  </xdr:twoCellAnchor>
  <xdr:twoCellAnchor editAs="oneCell">
    <xdr:from>
      <xdr:col>1</xdr:col>
      <xdr:colOff>32345</xdr:colOff>
      <xdr:row>158</xdr:row>
      <xdr:rowOff>1</xdr:rowOff>
    </xdr:from>
    <xdr:to>
      <xdr:col>5</xdr:col>
      <xdr:colOff>681241</xdr:colOff>
      <xdr:row>168</xdr:row>
      <xdr:rowOff>59742</xdr:rowOff>
    </xdr:to>
    <xdr:pic>
      <xdr:nvPicPr>
        <xdr:cNvPr id="18" name="Grafik 17"/>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8416" y="38585970"/>
          <a:ext cx="3739662" cy="2489588"/>
        </a:xfrm>
        <a:prstGeom prst="rect">
          <a:avLst/>
        </a:prstGeom>
      </xdr:spPr>
    </xdr:pic>
    <xdr:clientData/>
  </xdr:twoCellAnchor>
  <xdr:twoCellAnchor editAs="oneCell">
    <xdr:from>
      <xdr:col>1</xdr:col>
      <xdr:colOff>32345</xdr:colOff>
      <xdr:row>188</xdr:row>
      <xdr:rowOff>1</xdr:rowOff>
    </xdr:from>
    <xdr:to>
      <xdr:col>5</xdr:col>
      <xdr:colOff>681241</xdr:colOff>
      <xdr:row>198</xdr:row>
      <xdr:rowOff>59742</xdr:rowOff>
    </xdr:to>
    <xdr:pic>
      <xdr:nvPicPr>
        <xdr:cNvPr id="20" name="Grafik 1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8416" y="47576404"/>
          <a:ext cx="3739662" cy="2489588"/>
        </a:xfrm>
        <a:prstGeom prst="rect">
          <a:avLst/>
        </a:prstGeom>
      </xdr:spPr>
    </xdr:pic>
    <xdr:clientData/>
  </xdr:twoCellAnchor>
  <xdr:twoCellAnchor editAs="oneCell">
    <xdr:from>
      <xdr:col>1</xdr:col>
      <xdr:colOff>32345</xdr:colOff>
      <xdr:row>202</xdr:row>
      <xdr:rowOff>1</xdr:rowOff>
    </xdr:from>
    <xdr:to>
      <xdr:col>5</xdr:col>
      <xdr:colOff>681241</xdr:colOff>
      <xdr:row>212</xdr:row>
      <xdr:rowOff>59743</xdr:rowOff>
    </xdr:to>
    <xdr:pic>
      <xdr:nvPicPr>
        <xdr:cNvPr id="21" name="Grafik 20"/>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68416" y="50978190"/>
          <a:ext cx="3739662" cy="2489589"/>
        </a:xfrm>
        <a:prstGeom prst="rect">
          <a:avLst/>
        </a:prstGeom>
      </xdr:spPr>
    </xdr:pic>
    <xdr:clientData/>
  </xdr:twoCellAnchor>
  <xdr:twoCellAnchor editAs="oneCell">
    <xdr:from>
      <xdr:col>1</xdr:col>
      <xdr:colOff>0</xdr:colOff>
      <xdr:row>31</xdr:row>
      <xdr:rowOff>78009</xdr:rowOff>
    </xdr:from>
    <xdr:to>
      <xdr:col>6</xdr:col>
      <xdr:colOff>23511</xdr:colOff>
      <xdr:row>41</xdr:row>
      <xdr:rowOff>132934</xdr:rowOff>
    </xdr:to>
    <xdr:pic>
      <xdr:nvPicPr>
        <xdr:cNvPr id="23" name="Grafik 2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8427" y="7901352"/>
          <a:ext cx="3780000" cy="2516442"/>
        </a:xfrm>
        <a:prstGeom prst="rect">
          <a:avLst/>
        </a:prstGeom>
      </xdr:spPr>
    </xdr:pic>
    <xdr:clientData/>
  </xdr:twoCellAnchor>
  <xdr:twoCellAnchor editAs="oneCell">
    <xdr:from>
      <xdr:col>1</xdr:col>
      <xdr:colOff>1</xdr:colOff>
      <xdr:row>174</xdr:row>
      <xdr:rowOff>0</xdr:rowOff>
    </xdr:from>
    <xdr:to>
      <xdr:col>5</xdr:col>
      <xdr:colOff>648894</xdr:colOff>
      <xdr:row>184</xdr:row>
      <xdr:rowOff>59740</xdr:rowOff>
    </xdr:to>
    <xdr:pic>
      <xdr:nvPicPr>
        <xdr:cNvPr id="24" name="Grafik 2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36072" y="42473724"/>
          <a:ext cx="3739659" cy="24895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dows/Workswin/1Max/Samenhandel/Marktplaetze/Meine-Eigenen-Webshops/0-Shop-Steuerungs-Dateien/Ecel-Shopdateien-Samen/Saflax-Basistabelle-Marktplaetze-75-Alles-Neu-Sortie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sheetName val="Real - Produkte"/>
      <sheetName val="Order-EN"/>
      <sheetName val="Retail-EN"/>
      <sheetName val="Retail-DE"/>
      <sheetName val="Amazon - EU"/>
      <sheetName val="A-Handling-Time-EU-USA"/>
      <sheetName val="Amazon - USA - CA - MX"/>
      <sheetName val="Amazon - SG"/>
      <sheetName val="Amazon - Japan"/>
      <sheetName val="Billbee"/>
      <sheetName val="Bonanza"/>
      <sheetName val="Cdiscount-Data"/>
      <sheetName val="Fruugo"/>
      <sheetName val="OnBuy"/>
      <sheetName val="Ricardo"/>
      <sheetName val="Wis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order@saflax.de"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order@saflax.de"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order@saflax.d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D2"/>
  <sheetViews>
    <sheetView showZeros="0" zoomScaleNormal="100" workbookViewId="0"/>
  </sheetViews>
  <sheetFormatPr baseColWidth="10" defaultColWidth="14" defaultRowHeight="12" x14ac:dyDescent="0.2"/>
  <sheetData>
    <row r="1" spans="1:4" x14ac:dyDescent="0.2">
      <c r="A1" t="s">
        <v>0</v>
      </c>
      <c r="B1" t="s">
        <v>1</v>
      </c>
      <c r="C1" t="s">
        <v>2</v>
      </c>
      <c r="D1" t="s">
        <v>3</v>
      </c>
    </row>
    <row r="2" spans="1:4" x14ac:dyDescent="0.2">
      <c r="A2" t="s">
        <v>2806</v>
      </c>
      <c r="B2" t="str">
        <f>IF('3'!D1="Deutsch - DE","Bestellformular",IF('3'!D1="Englisch - UK","Order form",IF('3'!D1="Dänisch - DK","Bestillingsblanket",IF('3'!D1="Bulgarisch - BG","Формуляр за поръчка",IF('3'!D1="Estnisch - EE","Tellimisleht",IF('3'!D1="Französisch - FR","Bon de commande",IF('3'!D1="Finnisch - FI","Tilauslomake",IF('3'!D1="Griechisch - GR","Φόρμα παραγγελίας",IF('3'!D1="Isländisch - IS","Pöntunarform",IF('3'!D1="Irisch - IE","Fhoirm ordaithe",IF('3'!D1="Italienisch - IT","Modulo d'ordine",IF('3'!D1="Kroatisch - HR","Obrazac za narudžbu",IF('3'!D1="Litauisch - LT","Užsakymo forma",IF('3'!D1="Maltesisch - MT","Formola tal-ordni",IF('3'!D1="Lettisch - LV","Veidlapa",IF('3'!D1="Niederländisch - NL","Bestelformulier",IF('3'!D1="Norwegisch - NO","Bestillingsskjema",IF('3'!D1="Portugiesisch - PT","Formulário de pedido",IF('3'!D1="Polnisch - PL","Formularz zamówienia",IF('3'!D1="Rumänisch - RO","Formular de comandă",IF('3'!D1="Schwedisch - SE","Order från",IF('3'!D1="Spanisch - ES","Formulario de pedido",IF('3'!D1="Tschechisch- CZ","Objednávka",IF('3'!D1="Slowenisch - SI","Obrazec za naročilo",IF('3'!D1="Slowakisch - SK","Objednávka",IF('3'!D1="Japanisch - JP","注文書",IF('3'!D1="Türkisch - TR","Sipariş formu",IF('3'!D1="Ungarisch - HU","Megrendelőlap","Achtung"))))))))))))))))))))))))))))</f>
        <v>Order form</v>
      </c>
      <c r="C2" t="str">
        <f>IF('3'!D1="Deutsch - DE","Die Tabelle ist geschützt, aber Filterfunktionen für die Spalten A - C können verwendet werden.",IF('3'!D1="Englisch - UK","The table is protected, but filter functions for  Columns A - C can be used.",IF('3'!D1="Bulgarisch - BG","Таблицата е защитена, но могат да се използват филтърни функции за колони A - C.",IF('3'!D1="Dänisch - DK","Tabellen er beskyttet, men filterfunktioner til kolonne A - C kan bruges.",IF('3'!D1="Finnisch - FI","Taulukko on suojattu, mutta sarakkeiden A - C suodatintoimintoja voidaan käyttää.",IF('3'!D1="Französisch - FR","Le tableau est protégé, mais les fonctions de filtrage pour les colonnes A - C peuvent être utilisées.",IF('3'!D1="Estnisch - EE","Tabel on kaitstud, kuid kasutada saab veergude A–C filtrifunktsioone.",IF('3'!D1="Irisch - IE","Tá an tábla cosanta, ach is féidir feidhmeanna scagaire le haghaidh Colúin A - C a úsáid.",IF('3'!D1="Isländisch - IS","Taflan er vernduð en hægt er að nota síuaðgerðir fyrir dálka A - C.",IF('3'!D1="Griechisch - GR","Ο πίνακας προστατεύεται, αλλά μπορούν να χρησιμοποιηθούν οι λειτουργίες φίλτρου για τις Στήλες A - C.",IF('3'!D1="Kroatisch - HR","Tablica je zaštićena, ali se mogu koristiti funkcije filtera za stupce A - C.",IF('3'!D1="Italienisch - IT","La tabella è protetta, ma è possibile utilizzare le funzioni di filtro per le colonne A - C.",IF('3'!D1="Litauisch - LT","Lentelė yra apsaugota, tačiau galima naudoti stulpelių A - C filtravimo funkcijas.",IF('3'!D1="Niederländisch - NL","De tabel is beveiligd, maar filterfuncties voor kolommen A - C kunnen worden gebruikt.",IF('3'!D1="Lettisch - LV","Tabula ir aizsargāta, bet var izmantot filtru funkcijas kolonnām A - C.",IF('3'!D1="Maltesisch - MT","It-tabella hija protetta, iżda jistgħu jintużaw il-funzjonijiet tal-filtru għall-Kolonni A - C.",IF('3'!D1="Norwegisch - NO","Tabellen er beskyttet, men filterfunksjoner for kolonne A - C kan brukes.",IF('3'!D1="Polnisch - PL","Tabela jest chroniona, ale można użyć funkcji filtrowania dla kolumn A - C.",IF('3'!D1="Portugiesisch - PT","A tabela está protegida, mas as funções de filtro para as Colunas A - C podem ser usadas.",IF('3'!D1="Spanisch - ES","La tabla está protegida, pero se pueden usar funciones de filtro para las columnas A - C.",IF('3'!D1="Schwedisch - SE","Tabellen är skyddad, men filterfunktioner för kolumner A - C kan användas.",IF('3'!D1="Rumänisch - RO","Tabelul este protejat, dar funcțiile de filtrare pentru coloanele A - C pot fi utilizate.",IF('3'!D1="Slowakisch - SK","Tabuľka je chránená, ale možno použiť funkcie filtrovania pre stĺpce A - C.",IF('3'!D1="Tschechisch- CZ","Tabulka je chráněná, ale lze použít funkce filtru pro sloupce A - C.",IF('3'!D1="Slowenisch - SI","Tabela je zaščitena, vendar je mogoče uporabiti funkcije filtra za stolpce A–C.",IF('3'!D1="Japanisch - JP","テーブルは保護されていますが、列 A ～ C のフィルター機能は使用できます。",IF('3'!D1="Ungarisch - HU","A táblázat védett, de az A-C oszlopok szűrőfunkciói használhatók.",IF('3'!D1="Türkisch - TR","Tablo korumalıdır, ancak A - C Sütunları için filtre işlevleri kullanılabilir.","Achtung"))))))))))))))))))))))))))))</f>
        <v>The table is protected, but filter functions for  Columns A - C can be used.</v>
      </c>
      <c r="D2" t="str">
        <f>IF('3'!D1="Deutsch - DE","Deaktivieren Sie die Anzeige von leeren Zellen im Filter der Spalte C (Gesamtpreis) am Ende Ihrer Bestellung, um nur Ihre bestellten Artikel zu sehen.",IF('3'!D1="Englisch - UK","Unmark the display of empty cells in the filter of Column C (Total Price) at the end of your order to see only your ordered items.",IF('3'!D1="Dänisch - DK","Fjern markeringen af ​​visningen af ​​tomme celler i filteret i kolonne C (samlet pris) i slutningen af ​​din ordre for kun at se dine bestilte varer.",IF('3'!D1="Bulgarisch - BG","Премахнете отметката от показването на празни клетки във филтъра на колона C (Обща цена) в края на вашата поръчка, за да видите само вашите поръчани артикули.",IF('3'!D1="Estnisch - EE","Tühjendage oma tellimuse lõpus veeru C (koguhind) filtris tühjade lahtrite kuvamine, et näha ainult tellitud tooteid.",IF('3'!D1="Finnisch - FI","Poista tyhjien solujen näytön valinta tilauksen lopun sarakkeen C (kokonaishinta) suodattimesta nähdäksesi vain tilatut tuotteet.",IF('3'!D1="Französisch - FR","Décochez l'affichage des cellules vides dans le filtre de la Colonne C (Prix Total) à la fin de votre commande pour ne voir que vos articles commandés.",IF('3'!D1="Irisch - IE","Dímharcáil taispeáint na gceall folamh sa scagaire i gColún C (Praghas Iomlán) ag deireadh d'ordaithe chun na hearraí ordaithe amháin a fheiceáil.",IF('3'!D1="Isländisch - IS","Afmerktu birtingu tómra hólfa í síunni í dálki C (heildarverð) í lok pöntunarinnar til að sjá aðeins pantaðar vörur þínar.",IF('3'!D1="Griechisch - GR","Καταργήστε την επισήμανση της εμφάνισης των κενών κελιών στο φίλτρο της στήλης Γ (Συνολική τιμή) στο τέλος της παραγγελίας σας για να δείτε μόνο τα προϊόντα που έχετε παραγγείλει.",IF('3'!D1="Italienisch - IT","Deseleziona la visualizzazione delle celle vuote nel filtro della colonna C (prezzo totale) alla fine dell'ordine per visualizzare solo gli articoli ordinati.",IF('3'!D1="Litauisch - LT","Užsakymo pabaigoje panaikinkite tuščių langelių rodymo žymėjimą C stulpelio (bendra kaina) filtre, kad matytumėte tik užsakytas prekes.",IF('3'!D1="Kroatisch - HR","Uklonite oznaku prikaza praznih ćelija u filtru stupca C (Ukupna cijena) na kraju vaše narudžbe kako biste vidjeli samo naručene artikle.",IF('3'!D1="Lettisch - LV","Noņemiet atzīmi no tukšo šūnu parādīšanas C slejas (Kopējā cena) filtrā pasūtījuma beigās, lai redzētu tikai pasūtītās preces.",IF('3'!D1="Maltesisch - MT","Neħħi l-immarkar tal-wiri taċ-ċelloli vojta fil-filtru tal-Kolonna Ċ (Prezz Totali) fl-aħħar tal-ordni tiegħek biex tara biss l-oġġetti ordnati tiegħek.",IF('3'!D1="Niederländisch - NL","Demarkeer de weergave van lege cellen in het filter van kolom C (totale prijs) aan het einde van uw bestelling om alleen uw bestelde artikelen te zien.",IF('3'!D1="Portugiesisch - PT","Desmarque a exibição de células vazias no filtro da Coluna C (Preço Total) no final do seu pedido para ver apenas os itens solicitados.",IF('3'!D1="Polnisch - PL","Usuń zaznaczenie wyświetlania pustych komórek w filtrze Kolumny C (Cena całkowita) na końcu zamówienia, aby zobaczyć tylko zamówione produkty.",IF('3'!D1="Norwegisch - NO","Fjern merket for visningen av tomme celler i filteret i kolonne C (totalpris) på slutten av bestillingen for å se kun dine bestilte varer.",IF('3'!D1="Schwedisch - SE","Avmarkera visningen av tomma celler i filtret i kolumn C (totalpris) i slutet av din beställning för att bara se dina beställda varor.",IF('3'!D1="Spanisch - ES","Desmarque la visualización de celdas vacías en el filtro de la Columna C (Precio total) al final de su pedido para ver solo los artículos pedidos.",IF('3'!D1="Rumänisch - RO","Demarcați afișarea celulelor goale din filtrul coloanei C (Prețul total) la sfârșitul comenzii pentru a vedea numai articolele comandate.",IF('3'!D1="Slowenisch - SI","Počistite prikaz praznih celic v filtru stolpca C (Skupna cena) na koncu vašega naročila, če želite videti samo naročene artikle.",IF('3'!D1="Tschechisch- CZ","Zrušte označení zobrazení prázdných buněk ve filtru ve sloupci C (celková cena) na konci objednávky, abyste viděli pouze objednané položky.",IF('3'!D1="Slowakisch - SK","Zrušte označenie zobrazenia prázdnych buniek vo filtri stĺpca C (Celková cena) na konci objednávky, aby ste videli iba objednané položky.",IF('3'!D1="Japanisch - JP","注文の最後にある C 列 (合計価格) のフィルターで空のセルの表示をオフにすると、注文したアイテムのみが表示されます。",IF('3'!D1="Ungarisch - HU","Törölje az üres cellák kijelölését a rendelés végén található C oszlop (Összes ár) szűrőjében, hogy csak a megrendelt tételeket lássa.",IF('3'!D1="Türkisch - TR","Sadece sipariş ettiğiniz ürünleri görmek için siparişinizin sonunda C Sütunu (Toplam Fiyat) filtresindeki boş hücrelerin görüntülenmesini kaldırın.","Achtung"))))))))))))))))))))))))))))</f>
        <v>Unmark the display of empty cells in the filter of Column C (Total Price) at the end of your order to see only your ordered items.</v>
      </c>
    </row>
  </sheetData>
  <sheetProtection algorithmName="SHA-512" hashValue="h6WH+yqExw46MC458FryscDdz5vk2iy4KAdI5YD1xHNN6FL+LNdyAe3D/ZkMFn7+qzW0eqedlwoVxj+zCHhnSA==" saltValue="ADYtbW4nxi14NFI995bapA==" spinCount="100000" sheet="1" objects="1" scenarios="1" selectLockedCells="1" selectUnlockedCells="1"/>
  <pageMargins left="0.78749999999999998" right="0.78749999999999998" top="1.05277777777778" bottom="1.05277777777778" header="0.78749999999999998" footer="0.78749999999999998"/>
  <pageSetup paperSize="9" orientation="portrait" horizontalDpi="300" verticalDpi="300"/>
  <headerFooter>
    <oddHeader>&amp;C&amp;"Times New Roman,Standard"&amp;12&amp;Kffffff&amp;A</oddHeader>
    <oddFooter>&amp;C&amp;"Times New Roman,Standard"&amp;12&amp;KffffffSeite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405"/>
  <sheetViews>
    <sheetView workbookViewId="0">
      <pane xSplit="3" ySplit="2" topLeftCell="F3" activePane="bottomRight" state="frozen"/>
      <selection pane="topRight" activeCell="C1" sqref="C1"/>
      <selection pane="bottomLeft" activeCell="A3" sqref="A3"/>
      <selection pane="bottomRight" activeCell="D3" sqref="D3"/>
    </sheetView>
  </sheetViews>
  <sheetFormatPr baseColWidth="10" defaultRowHeight="12" x14ac:dyDescent="0.2"/>
  <cols>
    <col min="1" max="1" width="17" style="82" customWidth="1"/>
    <col min="2" max="2" width="17" style="136" customWidth="1"/>
    <col min="3" max="3" width="12" style="3"/>
    <col min="4" max="4" width="16.6640625" style="98" customWidth="1"/>
    <col min="5" max="6" width="12" style="3"/>
    <col min="7" max="7" width="12" style="99"/>
    <col min="8" max="8" width="12" style="98"/>
    <col min="9" max="9" width="50.5" style="139" bestFit="1" customWidth="1"/>
    <col min="10" max="10" width="29.83203125" style="139" bestFit="1" customWidth="1"/>
    <col min="11" max="11" width="12" style="3"/>
    <col min="12" max="12" width="16.1640625" style="98" customWidth="1"/>
    <col min="13" max="14" width="12" style="3"/>
    <col min="15" max="15" width="16" style="98" customWidth="1"/>
    <col min="16" max="17" width="12" style="3"/>
    <col min="18" max="18" width="17" style="98" customWidth="1"/>
    <col min="19" max="20" width="12" style="3"/>
    <col min="21" max="21" width="17.1640625" style="98" customWidth="1"/>
    <col min="22" max="23" width="12" style="3"/>
    <col min="24" max="24" width="16.5" style="98" customWidth="1"/>
    <col min="25" max="25" width="12" style="3"/>
    <col min="26" max="26" width="46" style="17" bestFit="1" customWidth="1"/>
    <col min="27" max="27" width="39" style="17" bestFit="1" customWidth="1"/>
    <col min="28" max="28" width="42.5" style="17" bestFit="1" customWidth="1"/>
    <col min="29" max="29" width="48.6640625" style="17" bestFit="1" customWidth="1"/>
    <col min="30" max="30" width="51" style="17" bestFit="1" customWidth="1"/>
    <col min="31" max="31" width="47.83203125" style="17" bestFit="1" customWidth="1"/>
    <col min="32" max="32" width="49.83203125" style="17" bestFit="1" customWidth="1"/>
    <col min="33" max="33" width="47.5" style="17" bestFit="1" customWidth="1"/>
    <col min="34" max="34" width="50" style="17" bestFit="1" customWidth="1"/>
    <col min="35" max="35" width="44.5" style="17" bestFit="1" customWidth="1"/>
    <col min="36" max="36" width="45" style="17" bestFit="1" customWidth="1"/>
    <col min="37" max="37" width="72.33203125" style="17" bestFit="1" customWidth="1"/>
    <col min="38" max="38" width="45.6640625" style="17" bestFit="1" customWidth="1"/>
    <col min="39" max="39" width="48" style="17" bestFit="1" customWidth="1"/>
    <col min="40" max="40" width="57.1640625" style="17" bestFit="1" customWidth="1"/>
    <col min="41" max="41" width="52.5" style="17" bestFit="1" customWidth="1"/>
    <col min="42" max="42" width="55.83203125" style="17" bestFit="1" customWidth="1"/>
    <col min="43" max="43" width="46" style="17" bestFit="1" customWidth="1"/>
    <col min="44" max="44" width="37.83203125" style="17" bestFit="1" customWidth="1"/>
    <col min="45" max="45" width="49" style="17" bestFit="1" customWidth="1"/>
    <col min="46" max="46" width="46" style="17" bestFit="1" customWidth="1"/>
    <col min="47" max="47" width="49.5" style="17" bestFit="1" customWidth="1"/>
    <col min="48" max="48" width="44.83203125" style="17" bestFit="1" customWidth="1"/>
    <col min="49" max="49" width="46.6640625" style="17" bestFit="1" customWidth="1"/>
    <col min="50" max="50" width="56.83203125" style="17" bestFit="1" customWidth="1"/>
    <col min="51" max="51" width="44.1640625" style="17" bestFit="1" customWidth="1"/>
    <col min="52" max="52" width="44.33203125" style="17" bestFit="1" customWidth="1"/>
    <col min="53" max="53" width="46.6640625" style="140" bestFit="1" customWidth="1"/>
    <col min="54" max="81" width="25.83203125" style="17" customWidth="1"/>
    <col min="82" max="16384" width="12" style="17"/>
  </cols>
  <sheetData>
    <row r="1" spans="1:81" x14ac:dyDescent="0.2">
      <c r="A1" s="82" t="s">
        <v>3112</v>
      </c>
      <c r="B1" s="136" t="s">
        <v>10767</v>
      </c>
      <c r="C1" s="83" t="s">
        <v>2807</v>
      </c>
      <c r="D1" s="84" t="s">
        <v>2808</v>
      </c>
      <c r="E1" s="83" t="s">
        <v>2809</v>
      </c>
      <c r="F1" s="83" t="s">
        <v>2810</v>
      </c>
      <c r="G1" s="85" t="s">
        <v>2803</v>
      </c>
      <c r="H1" s="84" t="s">
        <v>2811</v>
      </c>
      <c r="I1" s="86" t="s">
        <v>2804</v>
      </c>
      <c r="J1" s="86" t="s">
        <v>2812</v>
      </c>
      <c r="K1" s="83" t="s">
        <v>13</v>
      </c>
      <c r="L1" s="84" t="s">
        <v>14</v>
      </c>
      <c r="M1" s="83" t="s">
        <v>930</v>
      </c>
      <c r="N1" s="83" t="s">
        <v>13</v>
      </c>
      <c r="O1" s="84" t="s">
        <v>14</v>
      </c>
      <c r="P1" s="83" t="s">
        <v>930</v>
      </c>
      <c r="Q1" s="83" t="s">
        <v>13</v>
      </c>
      <c r="R1" s="84" t="s">
        <v>14</v>
      </c>
      <c r="S1" s="83" t="s">
        <v>930</v>
      </c>
      <c r="T1" s="83" t="s">
        <v>13</v>
      </c>
      <c r="U1" s="84" t="s">
        <v>14</v>
      </c>
      <c r="V1" s="83" t="s">
        <v>930</v>
      </c>
      <c r="W1" s="83" t="s">
        <v>13</v>
      </c>
      <c r="X1" s="84" t="s">
        <v>14</v>
      </c>
      <c r="Y1" s="83" t="s">
        <v>930</v>
      </c>
      <c r="Z1" s="87" t="s">
        <v>2816</v>
      </c>
      <c r="AA1" s="87" t="s">
        <v>2817</v>
      </c>
      <c r="AB1" s="87" t="s">
        <v>931</v>
      </c>
      <c r="AC1" s="87" t="s">
        <v>932</v>
      </c>
      <c r="AD1" s="87" t="s">
        <v>2818</v>
      </c>
      <c r="AE1" s="87" t="s">
        <v>2819</v>
      </c>
      <c r="AF1" s="87" t="s">
        <v>933</v>
      </c>
      <c r="AG1" s="87" t="s">
        <v>2820</v>
      </c>
      <c r="AH1" s="87" t="s">
        <v>2821</v>
      </c>
      <c r="AI1" s="87" t="s">
        <v>2822</v>
      </c>
      <c r="AJ1" s="87" t="s">
        <v>934</v>
      </c>
      <c r="AK1" s="87" t="s">
        <v>2823</v>
      </c>
      <c r="AL1" s="87" t="s">
        <v>2824</v>
      </c>
      <c r="AM1" s="87" t="s">
        <v>2825</v>
      </c>
      <c r="AN1" s="87" t="s">
        <v>2826</v>
      </c>
      <c r="AO1" s="87" t="s">
        <v>2827</v>
      </c>
      <c r="AP1" s="87" t="s">
        <v>937</v>
      </c>
      <c r="AQ1" s="87" t="s">
        <v>2828</v>
      </c>
      <c r="AR1" s="87" t="s">
        <v>938</v>
      </c>
      <c r="AS1" s="87" t="s">
        <v>2829</v>
      </c>
      <c r="AT1" s="87" t="s">
        <v>939</v>
      </c>
      <c r="AU1" s="87" t="s">
        <v>936</v>
      </c>
      <c r="AV1" s="87" t="s">
        <v>2830</v>
      </c>
      <c r="AW1" s="87" t="s">
        <v>2831</v>
      </c>
      <c r="AX1" s="87" t="s">
        <v>935</v>
      </c>
      <c r="AY1" s="87" t="s">
        <v>2832</v>
      </c>
      <c r="AZ1" s="87" t="s">
        <v>2833</v>
      </c>
      <c r="BA1" s="88" t="s">
        <v>2834</v>
      </c>
      <c r="BB1" s="87" t="s">
        <v>2816</v>
      </c>
      <c r="BC1" s="87" t="s">
        <v>2817</v>
      </c>
      <c r="BD1" s="87" t="s">
        <v>931</v>
      </c>
      <c r="BE1" s="87" t="s">
        <v>932</v>
      </c>
      <c r="BF1" s="87" t="s">
        <v>2818</v>
      </c>
      <c r="BG1" s="87" t="s">
        <v>2819</v>
      </c>
      <c r="BH1" s="87" t="s">
        <v>933</v>
      </c>
      <c r="BI1" s="87" t="s">
        <v>2820</v>
      </c>
      <c r="BJ1" s="87" t="s">
        <v>2821</v>
      </c>
      <c r="BK1" s="87" t="s">
        <v>2822</v>
      </c>
      <c r="BL1" s="87" t="s">
        <v>934</v>
      </c>
      <c r="BM1" s="87" t="s">
        <v>2823</v>
      </c>
      <c r="BN1" s="87" t="s">
        <v>2824</v>
      </c>
      <c r="BO1" s="87" t="s">
        <v>2825</v>
      </c>
      <c r="BP1" s="87" t="s">
        <v>2826</v>
      </c>
      <c r="BQ1" s="87" t="s">
        <v>2827</v>
      </c>
      <c r="BR1" s="87" t="s">
        <v>937</v>
      </c>
      <c r="BS1" s="87" t="s">
        <v>2828</v>
      </c>
      <c r="BT1" s="87" t="s">
        <v>938</v>
      </c>
      <c r="BU1" s="87" t="s">
        <v>2829</v>
      </c>
      <c r="BV1" s="87" t="s">
        <v>939</v>
      </c>
      <c r="BW1" s="87" t="s">
        <v>936</v>
      </c>
      <c r="BX1" s="87" t="s">
        <v>2830</v>
      </c>
      <c r="BY1" s="87" t="s">
        <v>2831</v>
      </c>
      <c r="BZ1" s="87" t="s">
        <v>935</v>
      </c>
      <c r="CA1" s="87" t="s">
        <v>2832</v>
      </c>
      <c r="CB1" s="87" t="s">
        <v>2833</v>
      </c>
      <c r="CC1" s="87" t="s">
        <v>2834</v>
      </c>
    </row>
    <row r="2" spans="1:81" ht="12.75" thickBot="1" x14ac:dyDescent="0.25">
      <c r="A2" s="89"/>
      <c r="B2" s="137"/>
      <c r="C2" s="90"/>
      <c r="D2" s="91"/>
      <c r="E2" s="90"/>
      <c r="F2" s="90"/>
      <c r="G2" s="92"/>
      <c r="H2" s="91"/>
      <c r="I2" s="93"/>
      <c r="J2" s="93"/>
      <c r="K2" s="90"/>
      <c r="L2" s="91" t="s">
        <v>2813</v>
      </c>
      <c r="M2" s="90"/>
      <c r="N2" s="90"/>
      <c r="O2" s="91" t="s">
        <v>2814</v>
      </c>
      <c r="P2" s="90"/>
      <c r="Q2" s="90"/>
      <c r="R2" s="91" t="s">
        <v>11</v>
      </c>
      <c r="S2" s="90"/>
      <c r="T2" s="90"/>
      <c r="U2" s="91" t="s">
        <v>2815</v>
      </c>
      <c r="V2" s="90"/>
      <c r="W2" s="90"/>
      <c r="X2" s="91" t="s">
        <v>12</v>
      </c>
      <c r="Y2" s="90"/>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5"/>
      <c r="BB2" s="96"/>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row>
    <row r="3" spans="1:81" ht="60" x14ac:dyDescent="0.2">
      <c r="B3" s="136">
        <v>1</v>
      </c>
      <c r="C3" s="3">
        <v>12302</v>
      </c>
      <c r="D3" s="98">
        <v>4055473123028</v>
      </c>
      <c r="E3" s="17">
        <v>1.85</v>
      </c>
      <c r="F3" s="17">
        <v>6</v>
      </c>
      <c r="G3" s="99" t="s">
        <v>3113</v>
      </c>
      <c r="H3" s="100" t="s">
        <v>9734</v>
      </c>
      <c r="I3" s="17" t="s">
        <v>21</v>
      </c>
      <c r="J3" s="17" t="s">
        <v>2835</v>
      </c>
      <c r="K3" s="3">
        <v>72302</v>
      </c>
      <c r="L3" s="98">
        <v>4055473723020</v>
      </c>
      <c r="M3" s="17">
        <v>2.4500000000000002</v>
      </c>
      <c r="N3" s="3">
        <v>82302</v>
      </c>
      <c r="O3" s="98">
        <v>4055473823027</v>
      </c>
      <c r="P3" s="17">
        <v>3.75</v>
      </c>
      <c r="Q3" s="3">
        <v>52302</v>
      </c>
      <c r="R3" s="98">
        <v>4055473523026</v>
      </c>
      <c r="S3" s="17">
        <v>4.95</v>
      </c>
      <c r="T3" s="3">
        <v>32302</v>
      </c>
      <c r="U3" s="98">
        <v>4055473323022</v>
      </c>
      <c r="V3" s="17">
        <v>6.75</v>
      </c>
      <c r="W3" s="3">
        <v>62302</v>
      </c>
      <c r="X3" s="98">
        <v>4055473623023</v>
      </c>
      <c r="Y3" s="17">
        <v>2.95</v>
      </c>
      <c r="Z3" s="101" t="s">
        <v>3122</v>
      </c>
      <c r="AA3" s="101" t="s">
        <v>3123</v>
      </c>
      <c r="AB3" s="101" t="s">
        <v>22</v>
      </c>
      <c r="AC3" s="101" t="s">
        <v>20</v>
      </c>
      <c r="AD3" s="101" t="s">
        <v>3124</v>
      </c>
      <c r="AE3" s="101" t="s">
        <v>3125</v>
      </c>
      <c r="AF3" s="101" t="s">
        <v>941</v>
      </c>
      <c r="AG3" s="101" t="s">
        <v>3126</v>
      </c>
      <c r="AH3" s="101" t="s">
        <v>3127</v>
      </c>
      <c r="AI3" s="101" t="s">
        <v>3128</v>
      </c>
      <c r="AJ3" s="101" t="s">
        <v>942</v>
      </c>
      <c r="AK3" s="102" t="s">
        <v>3129</v>
      </c>
      <c r="AL3" s="101" t="s">
        <v>3130</v>
      </c>
      <c r="AM3" s="101" t="s">
        <v>3131</v>
      </c>
      <c r="AN3" s="101" t="s">
        <v>3132</v>
      </c>
      <c r="AO3" s="101" t="s">
        <v>3133</v>
      </c>
      <c r="AP3" s="101" t="s">
        <v>945</v>
      </c>
      <c r="AQ3" s="101" t="s">
        <v>3134</v>
      </c>
      <c r="AR3" s="101" t="s">
        <v>946</v>
      </c>
      <c r="AS3" s="101" t="s">
        <v>3135</v>
      </c>
      <c r="AT3" s="101" t="s">
        <v>947</v>
      </c>
      <c r="AU3" s="101" t="s">
        <v>944</v>
      </c>
      <c r="AV3" s="101" t="s">
        <v>3136</v>
      </c>
      <c r="AW3" s="101" t="s">
        <v>3137</v>
      </c>
      <c r="AX3" s="101" t="s">
        <v>943</v>
      </c>
      <c r="AY3" s="101" t="s">
        <v>3138</v>
      </c>
      <c r="AZ3" s="101" t="s">
        <v>3139</v>
      </c>
      <c r="BA3" s="103" t="s">
        <v>3140</v>
      </c>
      <c r="BB3" s="18" t="str">
        <f>CONCATENATE(Z3,CHAR(10),
$I3,CHAR(10),
$AB3)</f>
        <v>Африканско дърво баобаб
Adansonia digitata
Afrikanischer Affenbrotbaum</v>
      </c>
      <c r="BC3" s="18" t="str">
        <f t="shared" ref="BC3:CC3" si="0">CONCATENATE(AA3,CHAR(10),
$I3,CHAR(10),
$AB3)</f>
        <v>Afrikansk baobab træ
Adansonia digitata
Afrikanischer Affenbrotbaum</v>
      </c>
      <c r="BD3" s="18" t="str">
        <f>CONCATENATE(AB3,CHAR(10),
$I3,CHAR(10))</f>
        <v xml:space="preserve">Afrikanischer Affenbrotbaum
Adansonia digitata
</v>
      </c>
      <c r="BE3" s="18" t="str">
        <f t="shared" si="0"/>
        <v>African Monkey Bread Tree
Adansonia digitata
Afrikanischer Affenbrotbaum</v>
      </c>
      <c r="BF3" s="18" t="str">
        <f t="shared" si="0"/>
        <v>Aafrika baobabi puu
Adansonia digitata
Afrikanischer Affenbrotbaum</v>
      </c>
      <c r="BG3" s="18" t="str">
        <f t="shared" si="0"/>
        <v>Afrikkalainen baobab-puu
Adansonia digitata
Afrikanischer Affenbrotbaum</v>
      </c>
      <c r="BH3" s="18" t="str">
        <f t="shared" si="0"/>
        <v>Baobab africain
Adansonia digitata
Afrikanischer Affenbrotbaum</v>
      </c>
      <c r="BI3" s="18" t="str">
        <f t="shared" si="0"/>
        <v>Αφρικανικό δέντρο μπαομπάμπ
Adansonia digitata
Afrikanischer Affenbrotbaum</v>
      </c>
      <c r="BJ3" s="18" t="str">
        <f t="shared" si="0"/>
        <v>Crann baobab na hAfraice
Adansonia digitata
Afrikanischer Affenbrotbaum</v>
      </c>
      <c r="BK3" s="18" t="str">
        <f t="shared" si="0"/>
        <v>Afrískt baobab tré
Adansonia digitata
Afrikanischer Affenbrotbaum</v>
      </c>
      <c r="BL3" s="18" t="str">
        <f t="shared" si="0"/>
        <v>Baobab africano
Adansonia digitata
Afrikanischer Affenbrotbaum</v>
      </c>
      <c r="BM3" s="18" t="str">
        <f t="shared" si="0"/>
        <v>バオバブ
Adansonia digitata
Afrikanischer Affenbrotbaum</v>
      </c>
      <c r="BN3" s="18" t="str">
        <f t="shared" si="0"/>
        <v>Afričko drvo baobaba
Adansonia digitata
Afrikanischer Affenbrotbaum</v>
      </c>
      <c r="BO3" s="18" t="str">
        <f t="shared" si="0"/>
        <v>Āfrikas baobaba koks
Adansonia digitata
Afrikanischer Affenbrotbaum</v>
      </c>
      <c r="BP3" s="18" t="str">
        <f t="shared" si="0"/>
        <v>Afrikos baobabo medis
Adansonia digitata
Afrikanischer Affenbrotbaum</v>
      </c>
      <c r="BQ3" s="18" t="str">
        <f t="shared" si="0"/>
        <v>Siġra tal-baobab Afrikana
Adansonia digitata
Afrikanischer Affenbrotbaum</v>
      </c>
      <c r="BR3" s="18" t="str">
        <f t="shared" si="0"/>
        <v>Afrikaanse Baobabboom
Adansonia digitata
Afrikanischer Affenbrotbaum</v>
      </c>
      <c r="BS3" s="18" t="str">
        <f t="shared" si="0"/>
        <v>Afrikansk baobab-tre
Adansonia digitata
Afrikanischer Affenbrotbaum</v>
      </c>
      <c r="BT3" s="18" t="str">
        <f t="shared" si="0"/>
        <v>Afrykańskie Drzewo Baobabu
Adansonia digitata
Afrikanischer Affenbrotbaum</v>
      </c>
      <c r="BU3" s="18" t="str">
        <f t="shared" si="0"/>
        <v>Baobá africano
Adansonia digitata
Afrikanischer Affenbrotbaum</v>
      </c>
      <c r="BV3" s="18" t="str">
        <f t="shared" si="0"/>
        <v>Baobab
Adansonia digitata
Afrikanischer Affenbrotbaum</v>
      </c>
      <c r="BW3" s="18" t="str">
        <f t="shared" si="0"/>
        <v>Afrikanskt Baobabträd
Adansonia digitata
Afrikanischer Affenbrotbaum</v>
      </c>
      <c r="BX3" s="18" t="str">
        <f t="shared" si="0"/>
        <v>Africký strom baobab
Adansonia digitata
Afrikanischer Affenbrotbaum</v>
      </c>
      <c r="BY3" s="18" t="str">
        <f t="shared" si="0"/>
        <v>Afriško drevo baobab
Adansonia digitata
Afrikanischer Affenbrotbaum</v>
      </c>
      <c r="BZ3" s="18" t="str">
        <f t="shared" si="0"/>
        <v>Árbol del pan del mono
Adansonia digitata
Afrikanischer Affenbrotbaum</v>
      </c>
      <c r="CA3" s="18" t="str">
        <f t="shared" si="0"/>
        <v>Africký baobab
Adansonia digitata
Afrikanischer Affenbrotbaum</v>
      </c>
      <c r="CB3" s="18" t="str">
        <f t="shared" si="0"/>
        <v>Afrika baobab ağacı
Adansonia digitata
Afrikanischer Affenbrotbaum</v>
      </c>
      <c r="CC3" s="18" t="str">
        <f t="shared" si="0"/>
        <v>Afrikai baobab fa
Adansonia digitata
Afrikanischer Affenbrotbaum</v>
      </c>
    </row>
    <row r="4" spans="1:81" ht="72" x14ac:dyDescent="0.2">
      <c r="B4" s="136">
        <v>2</v>
      </c>
      <c r="C4" s="3">
        <v>12304</v>
      </c>
      <c r="D4" s="98">
        <v>4055473123042</v>
      </c>
      <c r="E4" s="17">
        <v>1.85</v>
      </c>
      <c r="F4" s="17">
        <v>10</v>
      </c>
      <c r="G4" s="99" t="s">
        <v>3113</v>
      </c>
      <c r="H4" s="98" t="s">
        <v>9734</v>
      </c>
      <c r="I4" s="17" t="s">
        <v>190</v>
      </c>
      <c r="J4" s="17" t="s">
        <v>2836</v>
      </c>
      <c r="K4" s="3">
        <v>72304</v>
      </c>
      <c r="L4" s="98">
        <v>4055473723044</v>
      </c>
      <c r="M4" s="17">
        <v>2.4500000000000002</v>
      </c>
      <c r="N4" s="3">
        <v>82304</v>
      </c>
      <c r="O4" s="98">
        <v>4055473823041</v>
      </c>
      <c r="P4" s="17">
        <v>3.75</v>
      </c>
      <c r="Q4" s="3">
        <v>52304</v>
      </c>
      <c r="R4" s="98">
        <v>4055473523040</v>
      </c>
      <c r="S4" s="17">
        <v>4.95</v>
      </c>
      <c r="T4" s="3">
        <v>32304</v>
      </c>
      <c r="U4" s="98">
        <v>4055473323046</v>
      </c>
      <c r="V4" s="17">
        <v>6.75</v>
      </c>
      <c r="W4" s="3">
        <v>62304</v>
      </c>
      <c r="X4" s="98">
        <v>4055473623047</v>
      </c>
      <c r="Y4" s="17">
        <v>2.95</v>
      </c>
      <c r="Z4" s="101" t="s">
        <v>3141</v>
      </c>
      <c r="AA4" s="101" t="s">
        <v>9376</v>
      </c>
      <c r="AB4" s="101" t="s">
        <v>191</v>
      </c>
      <c r="AC4" s="101" t="s">
        <v>189</v>
      </c>
      <c r="AD4" s="101" t="s">
        <v>9377</v>
      </c>
      <c r="AE4" s="101" t="s">
        <v>9378</v>
      </c>
      <c r="AF4" s="101" t="s">
        <v>948</v>
      </c>
      <c r="AG4" s="101" t="s">
        <v>3142</v>
      </c>
      <c r="AH4" s="101" t="s">
        <v>9379</v>
      </c>
      <c r="AI4" s="101" t="s">
        <v>9380</v>
      </c>
      <c r="AJ4" s="101" t="s">
        <v>949</v>
      </c>
      <c r="AK4" s="102" t="s">
        <v>3143</v>
      </c>
      <c r="AL4" s="101" t="s">
        <v>3144</v>
      </c>
      <c r="AM4" s="101" t="s">
        <v>3145</v>
      </c>
      <c r="AN4" s="101" t="s">
        <v>3146</v>
      </c>
      <c r="AO4" s="101" t="s">
        <v>3147</v>
      </c>
      <c r="AP4" s="101" t="s">
        <v>952</v>
      </c>
      <c r="AQ4" s="101" t="s">
        <v>9381</v>
      </c>
      <c r="AR4" s="101" t="s">
        <v>953</v>
      </c>
      <c r="AS4" s="101" t="s">
        <v>9382</v>
      </c>
      <c r="AT4" s="101" t="s">
        <v>954</v>
      </c>
      <c r="AU4" s="101" t="s">
        <v>951</v>
      </c>
      <c r="AV4" s="101" t="s">
        <v>9383</v>
      </c>
      <c r="AW4" s="101" t="s">
        <v>9384</v>
      </c>
      <c r="AX4" s="101" t="s">
        <v>950</v>
      </c>
      <c r="AY4" s="101" t="s">
        <v>9385</v>
      </c>
      <c r="AZ4" s="101" t="s">
        <v>3148</v>
      </c>
      <c r="BA4" s="103" t="s">
        <v>3149</v>
      </c>
      <c r="BB4" s="18" t="str">
        <f t="shared" ref="BB4:BB67" si="1">CONCATENATE(Z4,CHAR(10),
$I4,CHAR(10),
$AB4)</f>
        <v>Паунов храст / Гордостта на Барбадос
Caesalpinia pulcherrima
Pfauenstrauch / Stolz von Barbados</v>
      </c>
      <c r="BC4" s="18" t="str">
        <f t="shared" ref="BC4:BC67" si="2">CONCATENATE(AA4,CHAR(10),
$I4,CHAR(10),
$AB4)</f>
        <v>Påfuglebusk / Barbados' stolthed
Caesalpinia pulcherrima
Pfauenstrauch / Stolz von Barbados</v>
      </c>
      <c r="BD4" s="18" t="str">
        <f t="shared" ref="BD4:BD67" si="3">CONCATENATE(AB4,CHAR(10),
$I4,CHAR(10))</f>
        <v xml:space="preserve">Pfauenstrauch / Stolz von Barbados
Caesalpinia pulcherrima
</v>
      </c>
      <c r="BE4" s="18" t="str">
        <f t="shared" ref="BE4:BE67" si="4">CONCATENATE(AC4,CHAR(10),
$I4,CHAR(10),
$AB4)</f>
        <v>Mexican Bird Of Paradise
Caesalpinia pulcherrima
Pfauenstrauch / Stolz von Barbados</v>
      </c>
      <c r="BF4" s="18" t="str">
        <f t="shared" ref="BF4:BF67" si="5">CONCATENATE(AD4,CHAR(10),
$I4,CHAR(10),
$AB4)</f>
        <v>Paabulind Bush / Barbadose uhkus
Caesalpinia pulcherrima
Pfauenstrauch / Stolz von Barbados</v>
      </c>
      <c r="BG4" s="18" t="str">
        <f t="shared" ref="BG4:BG67" si="6">CONCATENATE(AE4,CHAR(10),
$I4,CHAR(10),
$AB4)</f>
        <v>Riikinkukon pensas / Barbadoksen ylpeys
Caesalpinia pulcherrima
Pfauenstrauch / Stolz von Barbados</v>
      </c>
      <c r="BH4" s="18" t="str">
        <f t="shared" ref="BH4:BH67" si="7">CONCATENATE(AF4,CHAR(10),
$I4,CHAR(10),
$AB4)</f>
        <v>Orgueil de Chine
Caesalpinia pulcherrima
Pfauenstrauch / Stolz von Barbados</v>
      </c>
      <c r="BI4" s="18" t="str">
        <f t="shared" ref="BI4:BI67" si="8">CONCATENATE(AG4,CHAR(10),
$I4,CHAR(10),
$AB4)</f>
        <v>Θάμνος παγωνιού / Περηφάνια των Μπαρμπάντος
Caesalpinia pulcherrima
Pfauenstrauch / Stolz von Barbados</v>
      </c>
      <c r="BJ4" s="18" t="str">
        <f t="shared" ref="BJ4:BJ67" si="9">CONCATENATE(AH4,CHAR(10),
$I4,CHAR(10),
$AB4)</f>
        <v>Bush Péacóg / Bród na Barbadós
Caesalpinia pulcherrima
Pfauenstrauch / Stolz von Barbados</v>
      </c>
      <c r="BK4" s="18" t="str">
        <f t="shared" ref="BK4:BK67" si="10">CONCATENATE(AI4,CHAR(10),
$I4,CHAR(10),
$AB4)</f>
        <v>Páfuglarunn / Stolt Barbados
Caesalpinia pulcherrima
Pfauenstrauch / Stolz von Barbados</v>
      </c>
      <c r="BL4" s="18" t="str">
        <f t="shared" ref="BL4:BL67" si="11">CONCATENATE(AJ4,CHAR(10),
$I4,CHAR(10),
$AB4)</f>
        <v>Orgoglio delle Barbados
Caesalpinia pulcherrima
Pfauenstrauch / Stolz von Barbados</v>
      </c>
      <c r="BM4" s="18" t="str">
        <f t="shared" ref="BM4:BM67" si="12">CONCATENATE(AK4,CHAR(10),
$I4,CHAR(10),
$AB4)</f>
        <v>オウコチョウ
Caesalpinia pulcherrima
Pfauenstrauch / Stolz von Barbados</v>
      </c>
      <c r="BN4" s="18" t="str">
        <f t="shared" ref="BN4:BN67" si="13">CONCATENATE(AL4,CHAR(10),
$I4,CHAR(10),
$AB4)</f>
        <v>Paunov grm / Ponos Barbadosa
Caesalpinia pulcherrima
Pfauenstrauch / Stolz von Barbados</v>
      </c>
      <c r="BO4" s="18" t="str">
        <f t="shared" ref="BO4:BO67" si="14">CONCATENATE(AM4,CHAR(10),
$I4,CHAR(10),
$AB4)</f>
        <v>Pāva krūms / Barbadosas lepnums
Caesalpinia pulcherrima
Pfauenstrauch / Stolz von Barbados</v>
      </c>
      <c r="BP4" s="18" t="str">
        <f t="shared" ref="BP4:BP67" si="15">CONCATENATE(AN4,CHAR(10),
$I4,CHAR(10),
$AB4)</f>
        <v>Povų krūmas / Barbadoso pasididžiavimas
Caesalpinia pulcherrima
Pfauenstrauch / Stolz von Barbados</v>
      </c>
      <c r="BQ4" s="18" t="str">
        <f t="shared" ref="BQ4:BQ67" si="16">CONCATENATE(AO4,CHAR(10),
$I4,CHAR(10),
$AB4)</f>
        <v>Arbuxxell tal-Pagun/ Kburija tal-Barbados
Caesalpinia pulcherrima
Pfauenstrauch / Stolz von Barbados</v>
      </c>
      <c r="BR4" s="18" t="str">
        <f t="shared" ref="BR4:BR67" si="17">CONCATENATE(AP4,CHAR(10),
$I4,CHAR(10),
$AB4)</f>
        <v>Pauwstruik / Trots Van Barbados
Caesalpinia pulcherrima
Pfauenstrauch / Stolz von Barbados</v>
      </c>
      <c r="BS4" s="18" t="str">
        <f t="shared" ref="BS4:BS67" si="18">CONCATENATE(AQ4,CHAR(10),
$I4,CHAR(10),
$AB4)</f>
        <v>Påfuglbusk / Barbados stolthet
Caesalpinia pulcherrima
Pfauenstrauch / Stolz von Barbados</v>
      </c>
      <c r="BT4" s="18" t="str">
        <f t="shared" ref="BT4:BT67" si="19">CONCATENATE(AR4,CHAR(10),
$I4,CHAR(10),
$AB4)</f>
        <v>Krzew Pawi / Duma Barbadosu
Caesalpinia pulcherrima
Pfauenstrauch / Stolz von Barbados</v>
      </c>
      <c r="BU4" s="18" t="str">
        <f t="shared" ref="BU4:BU67" si="20">CONCATENATE(AS4,CHAR(10),
$I4,CHAR(10),
$AB4)</f>
        <v>Arbusto de pavão / Orgulho de Barbados
Caesalpinia pulcherrima
Pfauenstrauch / Stolz von Barbados</v>
      </c>
      <c r="BV4" s="18" t="str">
        <f t="shared" ref="BV4:BV67" si="21">CONCATENATE(AT4,CHAR(10),
$I4,CHAR(10),
$AB4)</f>
        <v>Tufă De Păun
Caesalpinia pulcherrima
Pfauenstrauch / Stolz von Barbados</v>
      </c>
      <c r="BW4" s="18" t="str">
        <f t="shared" ref="BW4:BW67" si="22">CONCATENATE(AU4,CHAR(10),
$I4,CHAR(10),
$AB4)</f>
        <v>Påfågelbuske / Stolthet Från Barbados
Caesalpinia pulcherrima
Pfauenstrauch / Stolz von Barbados</v>
      </c>
      <c r="BX4" s="18" t="str">
        <f t="shared" ref="BX4:BX67" si="23">CONCATENATE(AV4,CHAR(10),
$I4,CHAR(10),
$AB4)</f>
        <v>Páví ker / Hrdosť Barbadosu
Caesalpinia pulcherrima
Pfauenstrauch / Stolz von Barbados</v>
      </c>
      <c r="BY4" s="18" t="str">
        <f t="shared" ref="BY4:BY67" si="24">CONCATENATE(AW4,CHAR(10),
$I4,CHAR(10),
$AB4)</f>
        <v>Pavov grm / Ponos Barbadosa
Caesalpinia pulcherrima
Pfauenstrauch / Stolz von Barbados</v>
      </c>
      <c r="BZ4" s="18" t="str">
        <f t="shared" ref="BZ4:BZ67" si="25">CONCATENATE(AX4,CHAR(10),
$I4,CHAR(10),
$AB4)</f>
        <v>Pequeño flamboyan
Caesalpinia pulcherrima
Pfauenstrauch / Stolz von Barbados</v>
      </c>
      <c r="CA4" s="18" t="str">
        <f t="shared" ref="CA4:CA67" si="26">CONCATENATE(AY4,CHAR(10),
$I4,CHAR(10),
$AB4)</f>
        <v>Paví keř / Pýcha Barbadosu
Caesalpinia pulcherrima
Pfauenstrauch / Stolz von Barbados</v>
      </c>
      <c r="CB4" s="18" t="str">
        <f t="shared" ref="CB4:CB67" si="27">CONCATENATE(AZ4,CHAR(10),
$I4,CHAR(10),
$AB4)</f>
        <v>Tavus Kuşu Çalısı / Barbados'un Gururu
Caesalpinia pulcherrima
Pfauenstrauch / Stolz von Barbados</v>
      </c>
      <c r="CC4" s="18" t="str">
        <f t="shared" ref="CC4:CC67" si="28">CONCATENATE(BA4,CHAR(10),
$I4,CHAR(10),
$AB4)</f>
        <v>Pávabokor / Barbados büszkesége
Caesalpinia pulcherrima
Pfauenstrauch / Stolz von Barbados</v>
      </c>
    </row>
    <row r="5" spans="1:81" ht="48" x14ac:dyDescent="0.2">
      <c r="B5" s="136">
        <v>3</v>
      </c>
      <c r="C5" s="3">
        <v>12308</v>
      </c>
      <c r="D5" s="98">
        <v>4055473123080</v>
      </c>
      <c r="E5" s="17">
        <v>1.85</v>
      </c>
      <c r="F5" s="17">
        <v>60</v>
      </c>
      <c r="G5" s="99" t="s">
        <v>3113</v>
      </c>
      <c r="H5" s="98" t="s">
        <v>9734</v>
      </c>
      <c r="I5" s="17" t="s">
        <v>178</v>
      </c>
      <c r="J5" s="17" t="s">
        <v>2837</v>
      </c>
      <c r="K5" s="3">
        <v>72308</v>
      </c>
      <c r="L5" s="98">
        <v>4055473723082</v>
      </c>
      <c r="M5" s="17">
        <v>2.4500000000000002</v>
      </c>
      <c r="N5" s="3">
        <v>82308</v>
      </c>
      <c r="O5" s="98">
        <v>4055473823089</v>
      </c>
      <c r="P5" s="17">
        <v>3.75</v>
      </c>
      <c r="Q5" s="3">
        <v>52308</v>
      </c>
      <c r="R5" s="98">
        <v>4055473523088</v>
      </c>
      <c r="S5" s="17">
        <v>4.95</v>
      </c>
      <c r="T5" s="3">
        <v>32308</v>
      </c>
      <c r="U5" s="98">
        <v>4055473323084</v>
      </c>
      <c r="V5" s="17">
        <v>6.75</v>
      </c>
      <c r="W5" s="3">
        <v>62308</v>
      </c>
      <c r="X5" s="98">
        <v>4055473623085</v>
      </c>
      <c r="Y5" s="17">
        <v>2.95</v>
      </c>
      <c r="Z5" s="101" t="s">
        <v>3150</v>
      </c>
      <c r="AA5" s="101" t="s">
        <v>3151</v>
      </c>
      <c r="AB5" s="101" t="s">
        <v>179</v>
      </c>
      <c r="AC5" s="101" t="s">
        <v>177</v>
      </c>
      <c r="AD5" s="101" t="s">
        <v>3152</v>
      </c>
      <c r="AE5" s="101" t="s">
        <v>3153</v>
      </c>
      <c r="AF5" s="101" t="s">
        <v>955</v>
      </c>
      <c r="AG5" s="101" t="s">
        <v>3154</v>
      </c>
      <c r="AH5" s="101" t="s">
        <v>3155</v>
      </c>
      <c r="AI5" s="101" t="s">
        <v>3156</v>
      </c>
      <c r="AJ5" s="101" t="s">
        <v>956</v>
      </c>
      <c r="AK5" s="102" t="s">
        <v>3157</v>
      </c>
      <c r="AL5" s="101" t="s">
        <v>3158</v>
      </c>
      <c r="AM5" s="101" t="s">
        <v>3159</v>
      </c>
      <c r="AN5" s="101" t="s">
        <v>3160</v>
      </c>
      <c r="AO5" s="101" t="s">
        <v>3161</v>
      </c>
      <c r="AP5" s="101" t="s">
        <v>959</v>
      </c>
      <c r="AQ5" s="101" t="s">
        <v>3162</v>
      </c>
      <c r="AR5" s="101" t="s">
        <v>960</v>
      </c>
      <c r="AS5" s="101" t="s">
        <v>3163</v>
      </c>
      <c r="AT5" s="101" t="s">
        <v>961</v>
      </c>
      <c r="AU5" s="101" t="s">
        <v>958</v>
      </c>
      <c r="AV5" s="101" t="s">
        <v>3164</v>
      </c>
      <c r="AW5" s="101" t="s">
        <v>3165</v>
      </c>
      <c r="AX5" s="101" t="s">
        <v>957</v>
      </c>
      <c r="AY5" s="101" t="s">
        <v>3166</v>
      </c>
      <c r="AZ5" s="101" t="s">
        <v>3167</v>
      </c>
      <c r="BA5" s="103" t="s">
        <v>3168</v>
      </c>
      <c r="BB5" s="18" t="str">
        <f t="shared" si="1"/>
        <v>Дърво на любовта / Дърво на сърцето
Cercis siliquastrum
Liebesbaum / Herzbaum</v>
      </c>
      <c r="BC5" s="18" t="str">
        <f t="shared" si="2"/>
        <v>Kærlighedstræ / Hjertetræ
Cercis siliquastrum
Liebesbaum / Herzbaum</v>
      </c>
      <c r="BD5" s="18" t="str">
        <f t="shared" si="3"/>
        <v xml:space="preserve">Liebesbaum / Herzbaum
Cercis siliquastrum
</v>
      </c>
      <c r="BE5" s="18" t="str">
        <f t="shared" si="4"/>
        <v>Lover's Tree
Cercis siliquastrum
Liebesbaum / Herzbaum</v>
      </c>
      <c r="BF5" s="18" t="str">
        <f t="shared" si="5"/>
        <v>Armastuse puu / südamepuu
Cercis siliquastrum
Liebesbaum / Herzbaum</v>
      </c>
      <c r="BG5" s="18" t="str">
        <f t="shared" si="6"/>
        <v>Rakkauspuu / Sydänpuu
Cercis siliquastrum
Liebesbaum / Herzbaum</v>
      </c>
      <c r="BH5" s="18" t="str">
        <f t="shared" si="7"/>
        <v>Arbre d'amour
Cercis siliquastrum
Liebesbaum / Herzbaum</v>
      </c>
      <c r="BI5" s="18" t="str">
        <f t="shared" si="8"/>
        <v>Δέντρο αγάπης / Δέντρο καρδιάς
Cercis siliquastrum
Liebesbaum / Herzbaum</v>
      </c>
      <c r="BJ5" s="18" t="str">
        <f t="shared" si="9"/>
        <v>Crann Grá / Crann Croí
Cercis siliquastrum
Liebesbaum / Herzbaum</v>
      </c>
      <c r="BK5" s="18" t="str">
        <f t="shared" si="10"/>
        <v>Ástartré / Hjartatré
Cercis siliquastrum
Liebesbaum / Herzbaum</v>
      </c>
      <c r="BL5" s="18" t="str">
        <f t="shared" si="11"/>
        <v>Albero di Giuda
Cercis siliquastrum
Liebesbaum / Herzbaum</v>
      </c>
      <c r="BM5" s="18" t="str">
        <f t="shared" si="12"/>
        <v>セイヨウハナズオウ 
Cercis siliquastrum
Liebesbaum / Herzbaum</v>
      </c>
      <c r="BN5" s="18" t="str">
        <f t="shared" si="13"/>
        <v>Drvo ljubavi / Drvo srca
Cercis siliquastrum
Liebesbaum / Herzbaum</v>
      </c>
      <c r="BO5" s="18" t="str">
        <f t="shared" si="14"/>
        <v>Mīlestības koks / Sirds koks
Cercis siliquastrum
Liebesbaum / Herzbaum</v>
      </c>
      <c r="BP5" s="18" t="str">
        <f t="shared" si="15"/>
        <v>Meilės medis / Širdies medis
Cercis siliquastrum
Liebesbaum / Herzbaum</v>
      </c>
      <c r="BQ5" s="18" t="str">
        <f t="shared" si="16"/>
        <v>Siġra tal-Imħabba / Siġra tal-Qalb
Cercis siliquastrum
Liebesbaum / Herzbaum</v>
      </c>
      <c r="BR5" s="18" t="str">
        <f t="shared" si="17"/>
        <v>Liefdesboom / Hartboom
Cercis siliquastrum
Liebesbaum / Herzbaum</v>
      </c>
      <c r="BS5" s="18" t="str">
        <f t="shared" si="18"/>
        <v>Love Tree / Heart Tree
Cercis siliquastrum
Liebesbaum / Herzbaum</v>
      </c>
      <c r="BT5" s="18" t="str">
        <f t="shared" si="19"/>
        <v>Drzewo Miłości / Drzewo Serca
Cercis siliquastrum
Liebesbaum / Herzbaum</v>
      </c>
      <c r="BU5" s="18" t="str">
        <f t="shared" si="20"/>
        <v>Árvore do Amor / Árvore do Coração
Cercis siliquastrum
Liebesbaum / Herzbaum</v>
      </c>
      <c r="BV5" s="18" t="str">
        <f t="shared" si="21"/>
        <v>Arborele Iubirii
Cercis siliquastrum
Liebesbaum / Herzbaum</v>
      </c>
      <c r="BW5" s="18" t="str">
        <f t="shared" si="22"/>
        <v>Älskar Träd / Hjärtaträd
Cercis siliquastrum
Liebesbaum / Herzbaum</v>
      </c>
      <c r="BX5" s="18" t="str">
        <f t="shared" si="23"/>
        <v>Strom lásky / Strom srdca
Cercis siliquastrum
Liebesbaum / Herzbaum</v>
      </c>
      <c r="BY5" s="18" t="str">
        <f t="shared" si="24"/>
        <v>Drevo ljubezni / Drevo srca
Cercis siliquastrum
Liebesbaum / Herzbaum</v>
      </c>
      <c r="BZ5" s="18" t="str">
        <f t="shared" si="25"/>
        <v>Árbol del amor
Cercis siliquastrum
Liebesbaum / Herzbaum</v>
      </c>
      <c r="CA5" s="18" t="str">
        <f t="shared" si="26"/>
        <v>Strom lásky / strom srdce
Cercis siliquastrum
Liebesbaum / Herzbaum</v>
      </c>
      <c r="CB5" s="18" t="str">
        <f t="shared" si="27"/>
        <v>Aşk Ağacı / Kalp Ağacı
Cercis siliquastrum
Liebesbaum / Herzbaum</v>
      </c>
      <c r="CC5" s="18" t="str">
        <f t="shared" si="28"/>
        <v>Szerelemfa / Szívfa
Cercis siliquastrum
Liebesbaum / Herzbaum</v>
      </c>
    </row>
    <row r="6" spans="1:81" ht="60" x14ac:dyDescent="0.2">
      <c r="B6" s="136">
        <v>4</v>
      </c>
      <c r="C6" s="3">
        <v>12311</v>
      </c>
      <c r="D6" s="98">
        <v>4055473123110</v>
      </c>
      <c r="E6" s="17">
        <v>1.85</v>
      </c>
      <c r="F6" s="17">
        <v>10</v>
      </c>
      <c r="G6" s="99" t="s">
        <v>3113</v>
      </c>
      <c r="H6" s="98" t="s">
        <v>9734</v>
      </c>
      <c r="I6" s="17" t="s">
        <v>269</v>
      </c>
      <c r="J6" s="17" t="s">
        <v>2838</v>
      </c>
      <c r="K6" s="3">
        <v>72311</v>
      </c>
      <c r="L6" s="98">
        <v>4055473723112</v>
      </c>
      <c r="M6" s="17">
        <v>2.4500000000000002</v>
      </c>
      <c r="N6" s="3">
        <v>82311</v>
      </c>
      <c r="O6" s="98">
        <v>4055473823119</v>
      </c>
      <c r="P6" s="17">
        <v>3.75</v>
      </c>
      <c r="Q6" s="3">
        <v>52311</v>
      </c>
      <c r="R6" s="98">
        <v>4055473523118</v>
      </c>
      <c r="S6" s="17">
        <v>4.95</v>
      </c>
      <c r="T6" s="3">
        <v>32311</v>
      </c>
      <c r="U6" s="98">
        <v>4055473323114</v>
      </c>
      <c r="V6" s="17">
        <v>6.75</v>
      </c>
      <c r="W6" s="3">
        <v>62311</v>
      </c>
      <c r="X6" s="98">
        <v>4055473623115</v>
      </c>
      <c r="Y6" s="17">
        <v>2.95</v>
      </c>
      <c r="Z6" s="101" t="s">
        <v>3169</v>
      </c>
      <c r="AA6" s="101" t="s">
        <v>3170</v>
      </c>
      <c r="AB6" s="101" t="s">
        <v>270</v>
      </c>
      <c r="AC6" s="101" t="s">
        <v>268</v>
      </c>
      <c r="AD6" s="101" t="s">
        <v>3171</v>
      </c>
      <c r="AE6" s="101" t="s">
        <v>3172</v>
      </c>
      <c r="AF6" s="101" t="s">
        <v>962</v>
      </c>
      <c r="AG6" s="101" t="s">
        <v>3173</v>
      </c>
      <c r="AH6" s="101" t="s">
        <v>3174</v>
      </c>
      <c r="AI6" s="101" t="s">
        <v>3175</v>
      </c>
      <c r="AJ6" s="101" t="s">
        <v>963</v>
      </c>
      <c r="AK6" s="102" t="s">
        <v>3176</v>
      </c>
      <c r="AL6" s="101" t="s">
        <v>3177</v>
      </c>
      <c r="AM6" s="101" t="s">
        <v>3178</v>
      </c>
      <c r="AN6" s="101" t="s">
        <v>3179</v>
      </c>
      <c r="AO6" s="101" t="s">
        <v>3180</v>
      </c>
      <c r="AP6" s="101" t="s">
        <v>966</v>
      </c>
      <c r="AQ6" s="101" t="s">
        <v>3181</v>
      </c>
      <c r="AR6" s="101" t="s">
        <v>967</v>
      </c>
      <c r="AS6" s="101" t="s">
        <v>3182</v>
      </c>
      <c r="AT6" s="101" t="s">
        <v>968</v>
      </c>
      <c r="AU6" s="101" t="s">
        <v>965</v>
      </c>
      <c r="AV6" s="101" t="s">
        <v>3183</v>
      </c>
      <c r="AW6" s="101" t="s">
        <v>3184</v>
      </c>
      <c r="AX6" s="101" t="s">
        <v>964</v>
      </c>
      <c r="AY6" s="101" t="s">
        <v>3183</v>
      </c>
      <c r="AZ6" s="101" t="s">
        <v>3185</v>
      </c>
      <c r="BA6" s="103" t="s">
        <v>3186</v>
      </c>
      <c r="BB6" s="18" t="str">
        <f t="shared" si="1"/>
        <v>колбасно дърво
Kigelia pinnata var. africana
Leberwurstbaum</v>
      </c>
      <c r="BC6" s="18" t="str">
        <f t="shared" si="2"/>
        <v>Pølsetræ
Kigelia pinnata var. africana
Leberwurstbaum</v>
      </c>
      <c r="BD6" s="18" t="str">
        <f t="shared" si="3"/>
        <v xml:space="preserve">Leberwurstbaum
Kigelia pinnata var. africana
</v>
      </c>
      <c r="BE6" s="18" t="str">
        <f t="shared" si="4"/>
        <v>Sausage Tree
Kigelia pinnata var. africana
Leberwurstbaum</v>
      </c>
      <c r="BF6" s="18" t="str">
        <f t="shared" si="5"/>
        <v>Vorstipuu
Kigelia pinnata var. africana
Leberwurstbaum</v>
      </c>
      <c r="BG6" s="18" t="str">
        <f t="shared" si="6"/>
        <v>Makkarapuu
Kigelia pinnata var. africana
Leberwurstbaum</v>
      </c>
      <c r="BH6" s="18" t="str">
        <f t="shared" si="7"/>
        <v>Arbre à saucisses
Kigelia pinnata var. africana
Leberwurstbaum</v>
      </c>
      <c r="BI6" s="18" t="str">
        <f t="shared" si="8"/>
        <v>λουκάνικο δέντρο
Kigelia pinnata var. africana
Leberwurstbaum</v>
      </c>
      <c r="BJ6" s="18" t="str">
        <f t="shared" si="9"/>
        <v>Crann ispíní
Kigelia pinnata var. africana
Leberwurstbaum</v>
      </c>
      <c r="BK6" s="18" t="str">
        <f t="shared" si="10"/>
        <v>Pylsutré
Kigelia pinnata var. africana
Leberwurstbaum</v>
      </c>
      <c r="BL6" s="18" t="str">
        <f t="shared" si="11"/>
        <v>Albero delle salsicce
Kigelia pinnata var. africana
Leberwurstbaum</v>
      </c>
      <c r="BM6" s="18" t="str">
        <f t="shared" si="12"/>
        <v>ソーセージノキ
Kigelia pinnata var. africana
Leberwurstbaum</v>
      </c>
      <c r="BN6" s="18" t="str">
        <f t="shared" si="13"/>
        <v>Stablo kobasice
Kigelia pinnata var. africana
Leberwurstbaum</v>
      </c>
      <c r="BO6" s="18" t="str">
        <f t="shared" si="14"/>
        <v>Desu koks
Kigelia pinnata var. africana
Leberwurstbaum</v>
      </c>
      <c r="BP6" s="18" t="str">
        <f t="shared" si="15"/>
        <v>Dešros medis
Kigelia pinnata var. africana
Leberwurstbaum</v>
      </c>
      <c r="BQ6" s="18" t="str">
        <f t="shared" si="16"/>
        <v>Siġra taz-zalzett
Kigelia pinnata var. africana
Leberwurstbaum</v>
      </c>
      <c r="BR6" s="18" t="str">
        <f t="shared" si="17"/>
        <v>Leverworstboom
Kigelia pinnata var. africana
Leberwurstbaum</v>
      </c>
      <c r="BS6" s="18" t="str">
        <f t="shared" si="18"/>
        <v>Pølsetre
Kigelia pinnata var. africana
Leberwurstbaum</v>
      </c>
      <c r="BT6" s="18" t="str">
        <f t="shared" si="19"/>
        <v>Drzewo Kiełbasy Wątrobowej
Kigelia pinnata var. africana
Leberwurstbaum</v>
      </c>
      <c r="BU6" s="18" t="str">
        <f t="shared" si="20"/>
        <v>Árvore de salsicha
Kigelia pinnata var. africana
Leberwurstbaum</v>
      </c>
      <c r="BV6" s="18" t="str">
        <f t="shared" si="21"/>
        <v>Cârnați De Ficat
Kigelia pinnata var. africana
Leberwurstbaum</v>
      </c>
      <c r="BW6" s="18" t="str">
        <f t="shared" si="22"/>
        <v>Leverkorvsträd
Kigelia pinnata var. africana
Leberwurstbaum</v>
      </c>
      <c r="BX6" s="18" t="str">
        <f t="shared" si="23"/>
        <v>Klobásový strom
Kigelia pinnata var. africana
Leberwurstbaum</v>
      </c>
      <c r="BY6" s="18" t="str">
        <f t="shared" si="24"/>
        <v>Klobasasto drevo
Kigelia pinnata var. africana
Leberwurstbaum</v>
      </c>
      <c r="BZ6" s="18" t="str">
        <f t="shared" si="25"/>
        <v>Árbol de las salchichas
Kigelia pinnata var. africana
Leberwurstbaum</v>
      </c>
      <c r="CA6" s="18" t="str">
        <f t="shared" si="26"/>
        <v>Klobásový strom
Kigelia pinnata var. africana
Leberwurstbaum</v>
      </c>
      <c r="CB6" s="18" t="str">
        <f t="shared" si="27"/>
        <v>Sosis ağacı
Kigelia pinnata var. africana
Leberwurstbaum</v>
      </c>
      <c r="CC6" s="18" t="str">
        <f t="shared" si="28"/>
        <v>Kolbászfa
Kigelia pinnata var. africana
Leberwurstbaum</v>
      </c>
    </row>
    <row r="7" spans="1:81" ht="48" x14ac:dyDescent="0.2">
      <c r="B7" s="136">
        <v>5</v>
      </c>
      <c r="C7" s="3">
        <v>12314</v>
      </c>
      <c r="D7" s="98">
        <v>4055473123141</v>
      </c>
      <c r="E7" s="17">
        <v>1.85</v>
      </c>
      <c r="F7" s="17">
        <v>30</v>
      </c>
      <c r="G7" s="99" t="s">
        <v>3113</v>
      </c>
      <c r="H7" s="98" t="s">
        <v>9734</v>
      </c>
      <c r="I7" s="17" t="s">
        <v>308</v>
      </c>
      <c r="J7" s="17" t="s">
        <v>2839</v>
      </c>
      <c r="K7" s="3">
        <v>72314</v>
      </c>
      <c r="L7" s="98">
        <v>4055473723143</v>
      </c>
      <c r="M7" s="17">
        <v>2.4500000000000002</v>
      </c>
      <c r="N7" s="3">
        <v>82314</v>
      </c>
      <c r="O7" s="98">
        <v>4055473823140</v>
      </c>
      <c r="P7" s="17">
        <v>3.75</v>
      </c>
      <c r="Q7" s="3">
        <v>52314</v>
      </c>
      <c r="R7" s="98">
        <v>4055473523149</v>
      </c>
      <c r="S7" s="17">
        <v>4.95</v>
      </c>
      <c r="T7" s="3">
        <v>32314</v>
      </c>
      <c r="U7" s="98">
        <v>4055473323145</v>
      </c>
      <c r="V7" s="17">
        <v>6.75</v>
      </c>
      <c r="W7" s="3">
        <v>62314</v>
      </c>
      <c r="X7" s="98">
        <v>4055473623146</v>
      </c>
      <c r="Y7" s="17">
        <v>2.95</v>
      </c>
      <c r="Z7" s="101" t="s">
        <v>3187</v>
      </c>
      <c r="AA7" s="101" t="s">
        <v>3188</v>
      </c>
      <c r="AB7" s="101" t="s">
        <v>309</v>
      </c>
      <c r="AC7" s="101" t="s">
        <v>307</v>
      </c>
      <c r="AD7" s="101" t="s">
        <v>3189</v>
      </c>
      <c r="AE7" s="101" t="s">
        <v>3190</v>
      </c>
      <c r="AF7" s="101" t="s">
        <v>969</v>
      </c>
      <c r="AG7" s="101" t="s">
        <v>3191</v>
      </c>
      <c r="AH7" s="101" t="s">
        <v>3192</v>
      </c>
      <c r="AI7" s="101" t="s">
        <v>3193</v>
      </c>
      <c r="AJ7" s="101" t="s">
        <v>970</v>
      </c>
      <c r="AK7" s="102" t="s">
        <v>3194</v>
      </c>
      <c r="AL7" s="101" t="s">
        <v>3195</v>
      </c>
      <c r="AM7" s="101" t="s">
        <v>3196</v>
      </c>
      <c r="AN7" s="101" t="s">
        <v>3197</v>
      </c>
      <c r="AO7" s="101" t="s">
        <v>3198</v>
      </c>
      <c r="AP7" s="101" t="s">
        <v>972</v>
      </c>
      <c r="AQ7" s="101" t="s">
        <v>3199</v>
      </c>
      <c r="AR7" s="101" t="s">
        <v>973</v>
      </c>
      <c r="AS7" s="101" t="s">
        <v>3200</v>
      </c>
      <c r="AT7" s="101" t="s">
        <v>974</v>
      </c>
      <c r="AU7" s="101" t="s">
        <v>971</v>
      </c>
      <c r="AV7" s="101" t="s">
        <v>3201</v>
      </c>
      <c r="AW7" s="101" t="s">
        <v>3202</v>
      </c>
      <c r="AX7" s="101" t="s">
        <v>970</v>
      </c>
      <c r="AY7" s="101" t="s">
        <v>3203</v>
      </c>
      <c r="AZ7" s="101" t="s">
        <v>3204</v>
      </c>
      <c r="BA7" s="103" t="s">
        <v>3205</v>
      </c>
      <c r="BB7" s="18" t="str">
        <f t="shared" si="1"/>
        <v>Истинска мирта / булка мирта
Myrtus communis
Echte Myrte / Brautmyrte</v>
      </c>
      <c r="BC7" s="18" t="str">
        <f t="shared" si="2"/>
        <v>Ægte myrte / brude myrte
Myrtus communis
Echte Myrte / Brautmyrte</v>
      </c>
      <c r="BD7" s="18" t="str">
        <f t="shared" si="3"/>
        <v xml:space="preserve">Echte Myrte / Brautmyrte
Myrtus communis
</v>
      </c>
      <c r="BE7" s="18" t="str">
        <f t="shared" si="4"/>
        <v>True Myrtle
Myrtus communis
Echte Myrte / Brautmyrte</v>
      </c>
      <c r="BF7" s="18" t="str">
        <f t="shared" si="5"/>
        <v>Päris mürt / pruutmürt
Myrtus communis
Echte Myrte / Brautmyrte</v>
      </c>
      <c r="BG7" s="18" t="str">
        <f t="shared" si="6"/>
        <v>Todellinen myrtti / morsianmyrtti
Myrtus communis
Echte Myrte / Brautmyrte</v>
      </c>
      <c r="BH7" s="18" t="str">
        <f t="shared" si="7"/>
        <v>Myrte commun
Myrtus communis
Echte Myrte / Brautmyrte</v>
      </c>
      <c r="BI7" s="18" t="str">
        <f t="shared" si="8"/>
        <v>Πραγματική μυρτιά / νύφη μυρτιά
Myrtus communis
Echte Myrte / Brautmyrte</v>
      </c>
      <c r="BJ7" s="18" t="str">
        <f t="shared" si="9"/>
        <v>Ríor-ríotle/bríde raimhre
Myrtus communis
Echte Myrte / Brautmyrte</v>
      </c>
      <c r="BK7" s="18" t="str">
        <f t="shared" si="10"/>
        <v>Ekta myrta / brúðarmyrta
Myrtus communis
Echte Myrte / Brautmyrte</v>
      </c>
      <c r="BL7" s="18" t="str">
        <f t="shared" si="11"/>
        <v>Mirto
Myrtus communis
Echte Myrte / Brautmyrte</v>
      </c>
      <c r="BM7" s="18" t="str">
        <f t="shared" si="12"/>
        <v>ギンバイカ
Myrtus communis
Echte Myrte / Brautmyrte</v>
      </c>
      <c r="BN7" s="18" t="str">
        <f t="shared" si="13"/>
        <v>Prava mirta / nevjesta mirta
Myrtus communis
Echte Myrte / Brautmyrte</v>
      </c>
      <c r="BO7" s="18" t="str">
        <f t="shared" si="14"/>
        <v>Īsta mirte / līgavas mirte
Myrtus communis
Echte Myrte / Brautmyrte</v>
      </c>
      <c r="BP7" s="18" t="str">
        <f t="shared" si="15"/>
        <v>Tikra mirta / nuotakos mirta
Myrtus communis
Echte Myrte / Brautmyrte</v>
      </c>
      <c r="BQ7" s="18" t="str">
        <f t="shared" si="16"/>
        <v>Myrtle reali / bride myrtle
Myrtus communis
Echte Myrte / Brautmyrte</v>
      </c>
      <c r="BR7" s="18" t="str">
        <f t="shared" si="17"/>
        <v>Echte Mirte - Bruids Mirte
Myrtus communis
Echte Myrte / Brautmyrte</v>
      </c>
      <c r="BS7" s="18" t="str">
        <f t="shared" si="18"/>
        <v>Ekte myrt / brudemyrt
Myrtus communis
Echte Myrte / Brautmyrte</v>
      </c>
      <c r="BT7" s="18" t="str">
        <f t="shared" si="19"/>
        <v>Prawdziwy Mirt - Mirt Ślubny
Myrtus communis
Echte Myrte / Brautmyrte</v>
      </c>
      <c r="BU7" s="18" t="str">
        <f t="shared" si="20"/>
        <v>Murta real / murta noiva
Myrtus communis
Echte Myrte / Brautmyrte</v>
      </c>
      <c r="BV7" s="18" t="str">
        <f t="shared" si="21"/>
        <v>Mirt Adevărat
Myrtus communis
Echte Myrte / Brautmyrte</v>
      </c>
      <c r="BW7" s="18" t="str">
        <f t="shared" si="22"/>
        <v>Real Myrtle - Bridal Myrtle
Myrtus communis
Echte Myrte / Brautmyrte</v>
      </c>
      <c r="BX7" s="18" t="str">
        <f t="shared" si="23"/>
        <v>Pravá myrta / nevesta myrta
Myrtus communis
Echte Myrte / Brautmyrte</v>
      </c>
      <c r="BY7" s="18" t="str">
        <f t="shared" si="24"/>
        <v>Prava mirta / nevestina mirta
Myrtus communis
Echte Myrte / Brautmyrte</v>
      </c>
      <c r="BZ7" s="18" t="str">
        <f t="shared" si="25"/>
        <v>Mirto
Myrtus communis
Echte Myrte / Brautmyrte</v>
      </c>
      <c r="CA7" s="18" t="str">
        <f t="shared" si="26"/>
        <v>Pravá myrta / nevěsta myrta
Myrtus communis
Echte Myrte / Brautmyrte</v>
      </c>
      <c r="CB7" s="18" t="str">
        <f t="shared" si="27"/>
        <v>Gerçek mersin / gelin mersini
Myrtus communis
Echte Myrte / Brautmyrte</v>
      </c>
      <c r="CC7" s="18" t="str">
        <f t="shared" si="28"/>
        <v>Igazi mirtusz / menyasszonyi mirtusz
Myrtus communis
Echte Myrte / Brautmyrte</v>
      </c>
    </row>
    <row r="8" spans="1:81" ht="48" x14ac:dyDescent="0.2">
      <c r="B8" s="136">
        <v>6</v>
      </c>
      <c r="C8" s="3">
        <v>12315</v>
      </c>
      <c r="D8" s="98">
        <v>4055473123158</v>
      </c>
      <c r="E8" s="17">
        <v>1.85</v>
      </c>
      <c r="F8" s="17">
        <v>100</v>
      </c>
      <c r="G8" s="99" t="s">
        <v>3113</v>
      </c>
      <c r="H8" s="98" t="s">
        <v>9734</v>
      </c>
      <c r="I8" s="17" t="s">
        <v>45</v>
      </c>
      <c r="J8" s="17" t="s">
        <v>2840</v>
      </c>
      <c r="K8" s="3">
        <v>72315</v>
      </c>
      <c r="L8" s="98">
        <v>4055473723150</v>
      </c>
      <c r="M8" s="17">
        <v>2.4500000000000002</v>
      </c>
      <c r="N8" s="3">
        <v>82315</v>
      </c>
      <c r="O8" s="98">
        <v>4055473823157</v>
      </c>
      <c r="P8" s="17">
        <v>3.75</v>
      </c>
      <c r="Q8" s="3">
        <v>52315</v>
      </c>
      <c r="R8" s="98">
        <v>4055473523156</v>
      </c>
      <c r="S8" s="17">
        <v>4.95</v>
      </c>
      <c r="T8" s="3">
        <v>32315</v>
      </c>
      <c r="U8" s="98">
        <v>4055473323152</v>
      </c>
      <c r="V8" s="17">
        <v>6.75</v>
      </c>
      <c r="W8" s="3">
        <v>62315</v>
      </c>
      <c r="X8" s="98">
        <v>4055473623153</v>
      </c>
      <c r="Y8" s="17">
        <v>2.95</v>
      </c>
      <c r="Z8" s="101" t="s">
        <v>3206</v>
      </c>
      <c r="AA8" s="101" t="s">
        <v>3207</v>
      </c>
      <c r="AB8" s="101" t="s">
        <v>46</v>
      </c>
      <c r="AC8" s="101" t="s">
        <v>44</v>
      </c>
      <c r="AD8" s="101" t="s">
        <v>3208</v>
      </c>
      <c r="AE8" s="101" t="s">
        <v>3209</v>
      </c>
      <c r="AF8" s="101" t="s">
        <v>975</v>
      </c>
      <c r="AG8" s="101" t="s">
        <v>3210</v>
      </c>
      <c r="AH8" s="101" t="s">
        <v>3211</v>
      </c>
      <c r="AI8" s="101" t="s">
        <v>3212</v>
      </c>
      <c r="AJ8" s="101" t="s">
        <v>976</v>
      </c>
      <c r="AK8" s="102" t="s">
        <v>3213</v>
      </c>
      <c r="AL8" s="101" t="s">
        <v>3214</v>
      </c>
      <c r="AM8" s="101" t="s">
        <v>3215</v>
      </c>
      <c r="AN8" s="101" t="s">
        <v>3216</v>
      </c>
      <c r="AO8" s="101" t="s">
        <v>3217</v>
      </c>
      <c r="AP8" s="101" t="s">
        <v>979</v>
      </c>
      <c r="AQ8" s="101" t="s">
        <v>3218</v>
      </c>
      <c r="AR8" s="101" t="s">
        <v>980</v>
      </c>
      <c r="AS8" s="101" t="s">
        <v>3219</v>
      </c>
      <c r="AT8" s="101" t="s">
        <v>981</v>
      </c>
      <c r="AU8" s="101" t="s">
        <v>978</v>
      </c>
      <c r="AV8" s="101" t="s">
        <v>3220</v>
      </c>
      <c r="AW8" s="101" t="s">
        <v>3221</v>
      </c>
      <c r="AX8" s="101" t="s">
        <v>977</v>
      </c>
      <c r="AY8" s="101" t="s">
        <v>3222</v>
      </c>
      <c r="AZ8" s="101" t="s">
        <v>3223</v>
      </c>
      <c r="BA8" s="103" t="s">
        <v>3224</v>
      </c>
      <c r="BB8" s="18" t="str">
        <f t="shared" si="1"/>
        <v>Цвете син фенер
Nicandra Physaloides
Blaue Lampionblume</v>
      </c>
      <c r="BC8" s="18" t="str">
        <f t="shared" si="2"/>
        <v>Blå lanterne blomst
Nicandra Physaloides
Blaue Lampionblume</v>
      </c>
      <c r="BD8" s="18" t="str">
        <f t="shared" si="3"/>
        <v xml:space="preserve">Blaue Lampionblume
Nicandra Physaloides
</v>
      </c>
      <c r="BE8" s="18" t="str">
        <f t="shared" si="4"/>
        <v>Apple of Peru
Nicandra Physaloides
Blaue Lampionblume</v>
      </c>
      <c r="BF8" s="18" t="str">
        <f t="shared" si="5"/>
        <v>Sinine latern lill
Nicandra Physaloides
Blaue Lampionblume</v>
      </c>
      <c r="BG8" s="18" t="str">
        <f t="shared" si="6"/>
        <v>Sininen lyhty kukka
Nicandra Physaloides
Blaue Lampionblume</v>
      </c>
      <c r="BH8" s="18" t="str">
        <f t="shared" si="7"/>
        <v>Pomme du Pérou
Nicandra Physaloides
Blaue Lampionblume</v>
      </c>
      <c r="BI8" s="18" t="str">
        <f t="shared" si="8"/>
        <v>Μπλε λουλούδι φαναριού
Nicandra Physaloides
Blaue Lampionblume</v>
      </c>
      <c r="BJ8" s="18" t="str">
        <f t="shared" si="9"/>
        <v>Bláth laindéir gorm
Nicandra Physaloides
Blaue Lampionblume</v>
      </c>
      <c r="BK8" s="18" t="str">
        <f t="shared" si="10"/>
        <v>Blá lukt blóm
Nicandra Physaloides
Blaue Lampionblume</v>
      </c>
      <c r="BL8" s="18" t="str">
        <f t="shared" si="11"/>
        <v>Nicandra
Nicandra Physaloides
Blaue Lampionblume</v>
      </c>
      <c r="BM8" s="18" t="str">
        <f t="shared" si="12"/>
        <v>オオセンナリ
Nicandra Physaloides
Blaue Lampionblume</v>
      </c>
      <c r="BN8" s="18" t="str">
        <f t="shared" si="13"/>
        <v>Plavi cvijet lampiona
Nicandra Physaloides
Blaue Lampionblume</v>
      </c>
      <c r="BO8" s="18" t="str">
        <f t="shared" si="14"/>
        <v>Zila laternas zieds
Nicandra Physaloides
Blaue Lampionblume</v>
      </c>
      <c r="BP8" s="18" t="str">
        <f t="shared" si="15"/>
        <v>Mėlyna žibinto gėlė
Nicandra Physaloides
Blaue Lampionblume</v>
      </c>
      <c r="BQ8" s="18" t="str">
        <f t="shared" si="16"/>
        <v>Fjura tal-fanal blu
Nicandra Physaloides
Blaue Lampionblume</v>
      </c>
      <c r="BR8" s="18" t="str">
        <f t="shared" si="17"/>
        <v>Blauwe Lantaarn Bloem
Nicandra Physaloides
Blaue Lampionblume</v>
      </c>
      <c r="BS8" s="18" t="str">
        <f t="shared" si="18"/>
        <v>Blå lanterneblomst
Nicandra Physaloides
Blaue Lampionblume</v>
      </c>
      <c r="BT8" s="18" t="str">
        <f t="shared" si="19"/>
        <v>Kwiat Niebieski Latarnia
Nicandra Physaloides
Blaue Lampionblume</v>
      </c>
      <c r="BU8" s="18" t="str">
        <f t="shared" si="20"/>
        <v>Flor lanterna azul
Nicandra Physaloides
Blaue Lampionblume</v>
      </c>
      <c r="BV8" s="18" t="str">
        <f t="shared" si="21"/>
        <v>Floare De Felinar Chinezesc
Nicandra Physaloides
Blaue Lampionblume</v>
      </c>
      <c r="BW8" s="18" t="str">
        <f t="shared" si="22"/>
        <v>Blå Lykta Blomma
Nicandra Physaloides
Blaue Lampionblume</v>
      </c>
      <c r="BX8" s="18" t="str">
        <f t="shared" si="23"/>
        <v>Modrý kvet lampáša
Nicandra Physaloides
Blaue Lampionblume</v>
      </c>
      <c r="BY8" s="18" t="str">
        <f t="shared" si="24"/>
        <v>Modra roža lučke
Nicandra Physaloides
Blaue Lampionblume</v>
      </c>
      <c r="BZ8" s="18" t="str">
        <f t="shared" si="25"/>
        <v>Belladona del país
Nicandra Physaloides
Blaue Lampionblume</v>
      </c>
      <c r="CA8" s="18" t="str">
        <f t="shared" si="26"/>
        <v>Modrý květ lucerny
Nicandra Physaloides
Blaue Lampionblume</v>
      </c>
      <c r="CB8" s="18" t="str">
        <f t="shared" si="27"/>
        <v>Mavi fener çiçeği
Nicandra Physaloides
Blaue Lampionblume</v>
      </c>
      <c r="CC8" s="18" t="str">
        <f t="shared" si="28"/>
        <v>Kék lámpás virág
Nicandra Physaloides
Blaue Lampionblume</v>
      </c>
    </row>
    <row r="9" spans="1:81" ht="36" x14ac:dyDescent="0.2">
      <c r="B9" s="136">
        <v>7</v>
      </c>
      <c r="C9" s="3">
        <v>12323</v>
      </c>
      <c r="D9" s="98">
        <v>4055473123233</v>
      </c>
      <c r="E9" s="17">
        <v>1.85</v>
      </c>
      <c r="F9" s="17">
        <v>50</v>
      </c>
      <c r="G9" s="99" t="s">
        <v>3113</v>
      </c>
      <c r="H9" s="98" t="s">
        <v>9734</v>
      </c>
      <c r="I9" s="17" t="s">
        <v>228</v>
      </c>
      <c r="J9" s="17" t="s">
        <v>2841</v>
      </c>
      <c r="K9" s="3">
        <v>72323</v>
      </c>
      <c r="L9" s="98">
        <v>4055473723235</v>
      </c>
      <c r="M9" s="17">
        <v>2.4500000000000002</v>
      </c>
      <c r="N9" s="3">
        <v>82323</v>
      </c>
      <c r="O9" s="98">
        <v>4055473823232</v>
      </c>
      <c r="P9" s="17">
        <v>3.75</v>
      </c>
      <c r="Q9" s="3">
        <v>52323</v>
      </c>
      <c r="R9" s="98">
        <v>4055473523231</v>
      </c>
      <c r="S9" s="17">
        <v>4.95</v>
      </c>
      <c r="T9" s="3">
        <v>32323</v>
      </c>
      <c r="U9" s="98">
        <v>4055473323237</v>
      </c>
      <c r="V9" s="17">
        <v>6.75</v>
      </c>
      <c r="W9" s="3">
        <v>62323</v>
      </c>
      <c r="X9" s="98">
        <v>4055473623238</v>
      </c>
      <c r="Y9" s="17">
        <v>2.95</v>
      </c>
      <c r="Z9" s="101" t="s">
        <v>3225</v>
      </c>
      <c r="AA9" s="101" t="s">
        <v>3226</v>
      </c>
      <c r="AB9" s="101" t="s">
        <v>229</v>
      </c>
      <c r="AC9" s="101" t="s">
        <v>227</v>
      </c>
      <c r="AD9" s="101" t="s">
        <v>3227</v>
      </c>
      <c r="AE9" s="101" t="s">
        <v>3228</v>
      </c>
      <c r="AF9" s="101" t="s">
        <v>982</v>
      </c>
      <c r="AG9" s="101" t="s">
        <v>3229</v>
      </c>
      <c r="AH9" s="101" t="s">
        <v>3230</v>
      </c>
      <c r="AI9" s="101" t="s">
        <v>3231</v>
      </c>
      <c r="AJ9" s="101" t="s">
        <v>983</v>
      </c>
      <c r="AK9" s="102" t="s">
        <v>3232</v>
      </c>
      <c r="AL9" s="101" t="s">
        <v>3233</v>
      </c>
      <c r="AM9" s="101" t="s">
        <v>3234</v>
      </c>
      <c r="AN9" s="101" t="s">
        <v>3235</v>
      </c>
      <c r="AO9" s="101" t="s">
        <v>3236</v>
      </c>
      <c r="AP9" s="101" t="s">
        <v>986</v>
      </c>
      <c r="AQ9" s="101" t="s">
        <v>3237</v>
      </c>
      <c r="AR9" s="101" t="s">
        <v>987</v>
      </c>
      <c r="AS9" s="101" t="s">
        <v>3238</v>
      </c>
      <c r="AT9" s="101" t="s">
        <v>988</v>
      </c>
      <c r="AU9" s="101" t="s">
        <v>985</v>
      </c>
      <c r="AV9" s="101" t="s">
        <v>3239</v>
      </c>
      <c r="AW9" s="101" t="s">
        <v>3240</v>
      </c>
      <c r="AX9" s="101" t="s">
        <v>984</v>
      </c>
      <c r="AY9" s="101" t="s">
        <v>3241</v>
      </c>
      <c r="AZ9" s="101" t="s">
        <v>3242</v>
      </c>
      <c r="BA9" s="103" t="s">
        <v>3243</v>
      </c>
      <c r="BB9" s="18" t="str">
        <f t="shared" si="1"/>
        <v>спящо дърво
Albizia julibrissin
Schlafbaum</v>
      </c>
      <c r="BC9" s="18" t="str">
        <f t="shared" si="2"/>
        <v>Sovende træ
Albizia julibrissin
Schlafbaum</v>
      </c>
      <c r="BD9" s="18" t="str">
        <f t="shared" si="3"/>
        <v xml:space="preserve">Schlafbaum
Albizia julibrissin
</v>
      </c>
      <c r="BE9" s="18" t="str">
        <f t="shared" si="4"/>
        <v>Pinc Acacia
Albizia julibrissin
Schlafbaum</v>
      </c>
      <c r="BF9" s="18" t="str">
        <f t="shared" si="5"/>
        <v>Magav puu
Albizia julibrissin
Schlafbaum</v>
      </c>
      <c r="BG9" s="18" t="str">
        <f t="shared" si="6"/>
        <v>Nukkuva puu
Albizia julibrissin
Schlafbaum</v>
      </c>
      <c r="BH9" s="18" t="str">
        <f t="shared" si="7"/>
        <v>Albizia
Albizia julibrissin
Schlafbaum</v>
      </c>
      <c r="BI9" s="18" t="str">
        <f t="shared" si="8"/>
        <v>κοιμισμένο δέντρο
Albizia julibrissin
Schlafbaum</v>
      </c>
      <c r="BJ9" s="18" t="str">
        <f t="shared" si="9"/>
        <v>Crann codlata
Albizia julibrissin
Schlafbaum</v>
      </c>
      <c r="BK9" s="18" t="str">
        <f t="shared" si="10"/>
        <v>Sofandi tré
Albizia julibrissin
Schlafbaum</v>
      </c>
      <c r="BL9" s="18" t="str">
        <f t="shared" si="11"/>
        <v>Albero della seta
Albizia julibrissin
Schlafbaum</v>
      </c>
      <c r="BM9" s="18" t="str">
        <f t="shared" si="12"/>
        <v>ネムノキ
Albizia julibrissin
Schlafbaum</v>
      </c>
      <c r="BN9" s="18" t="str">
        <f t="shared" si="13"/>
        <v>Usnulo drvo
Albizia julibrissin
Schlafbaum</v>
      </c>
      <c r="BO9" s="18" t="str">
        <f t="shared" si="14"/>
        <v>Guļošais koks
Albizia julibrissin
Schlafbaum</v>
      </c>
      <c r="BP9" s="18" t="str">
        <f t="shared" si="15"/>
        <v>Miegantis medis
Albizia julibrissin
Schlafbaum</v>
      </c>
      <c r="BQ9" s="18" t="str">
        <f t="shared" si="16"/>
        <v>Siġra irqad
Albizia julibrissin
Schlafbaum</v>
      </c>
      <c r="BR9" s="18" t="str">
        <f t="shared" si="17"/>
        <v>Slapende Boom
Albizia julibrissin
Schlafbaum</v>
      </c>
      <c r="BS9" s="18" t="str">
        <f t="shared" si="18"/>
        <v>Sovende tre
Albizia julibrissin
Schlafbaum</v>
      </c>
      <c r="BT9" s="18" t="str">
        <f t="shared" si="19"/>
        <v>Śpiące Drzewo
Albizia julibrissin
Schlafbaum</v>
      </c>
      <c r="BU9" s="18" t="str">
        <f t="shared" si="20"/>
        <v>Árvore adormecida
Albizia julibrissin
Schlafbaum</v>
      </c>
      <c r="BV9" s="18" t="str">
        <f t="shared" si="21"/>
        <v>Copac Adormit
Albizia julibrissin
Schlafbaum</v>
      </c>
      <c r="BW9" s="18" t="str">
        <f t="shared" si="22"/>
        <v>Sovande Träd
Albizia julibrissin
Schlafbaum</v>
      </c>
      <c r="BX9" s="18" t="str">
        <f t="shared" si="23"/>
        <v>Spiaci strom
Albizia julibrissin
Schlafbaum</v>
      </c>
      <c r="BY9" s="18" t="str">
        <f t="shared" si="24"/>
        <v>Speče drevo
Albizia julibrissin
Schlafbaum</v>
      </c>
      <c r="BZ9" s="18" t="str">
        <f t="shared" si="25"/>
        <v>Acacia de Constantinopla
Albizia julibrissin
Schlafbaum</v>
      </c>
      <c r="CA9" s="18" t="str">
        <f t="shared" si="26"/>
        <v>Spící strom
Albizia julibrissin
Schlafbaum</v>
      </c>
      <c r="CB9" s="18" t="str">
        <f t="shared" si="27"/>
        <v>Uyuyan ağaç
Albizia julibrissin
Schlafbaum</v>
      </c>
      <c r="CC9" s="18" t="str">
        <f t="shared" si="28"/>
        <v>Alvó fa
Albizia julibrissin
Schlafbaum</v>
      </c>
    </row>
    <row r="10" spans="1:81" ht="60" x14ac:dyDescent="0.2">
      <c r="B10" s="136">
        <v>8</v>
      </c>
      <c r="C10" s="3">
        <v>12325</v>
      </c>
      <c r="D10" s="98">
        <v>4055473123257</v>
      </c>
      <c r="E10" s="17">
        <v>1.85</v>
      </c>
      <c r="F10" s="17">
        <v>10</v>
      </c>
      <c r="G10" s="99" t="s">
        <v>3113</v>
      </c>
      <c r="H10" s="98" t="s">
        <v>9734</v>
      </c>
      <c r="I10" s="17" t="s">
        <v>240</v>
      </c>
      <c r="J10" s="17" t="s">
        <v>2842</v>
      </c>
      <c r="K10" s="3">
        <v>72325</v>
      </c>
      <c r="L10" s="98">
        <v>4055473723259</v>
      </c>
      <c r="M10" s="17">
        <v>2.4500000000000002</v>
      </c>
      <c r="N10" s="3">
        <v>82325</v>
      </c>
      <c r="O10" s="98">
        <v>4055473823256</v>
      </c>
      <c r="P10" s="17">
        <v>3.75</v>
      </c>
      <c r="Q10" s="3">
        <v>52325</v>
      </c>
      <c r="R10" s="98">
        <v>4055473523255</v>
      </c>
      <c r="S10" s="17">
        <v>4.95</v>
      </c>
      <c r="T10" s="3">
        <v>32325</v>
      </c>
      <c r="U10" s="98">
        <v>4055473323251</v>
      </c>
      <c r="V10" s="17">
        <v>6.75</v>
      </c>
      <c r="W10" s="3">
        <v>62325</v>
      </c>
      <c r="X10" s="98">
        <v>4055473623252</v>
      </c>
      <c r="Y10" s="17">
        <v>2.95</v>
      </c>
      <c r="Z10" s="101" t="s">
        <v>3244</v>
      </c>
      <c r="AA10" s="101" t="s">
        <v>3245</v>
      </c>
      <c r="AB10" s="101" t="s">
        <v>241</v>
      </c>
      <c r="AC10" s="101" t="s">
        <v>239</v>
      </c>
      <c r="AD10" s="101" t="s">
        <v>3246</v>
      </c>
      <c r="AE10" s="101" t="s">
        <v>3247</v>
      </c>
      <c r="AF10" s="101" t="s">
        <v>989</v>
      </c>
      <c r="AG10" s="101" t="s">
        <v>3248</v>
      </c>
      <c r="AH10" s="101" t="s">
        <v>3249</v>
      </c>
      <c r="AI10" s="101" t="s">
        <v>3250</v>
      </c>
      <c r="AJ10" s="101" t="s">
        <v>990</v>
      </c>
      <c r="AK10" s="102" t="s">
        <v>3251</v>
      </c>
      <c r="AL10" s="101" t="s">
        <v>3252</v>
      </c>
      <c r="AM10" s="101" t="s">
        <v>3253</v>
      </c>
      <c r="AN10" s="101" t="s">
        <v>3254</v>
      </c>
      <c r="AO10" s="101" t="s">
        <v>3255</v>
      </c>
      <c r="AP10" s="101" t="s">
        <v>993</v>
      </c>
      <c r="AQ10" s="101" t="s">
        <v>3256</v>
      </c>
      <c r="AR10" s="101" t="s">
        <v>994</v>
      </c>
      <c r="AS10" s="101" t="s">
        <v>3257</v>
      </c>
      <c r="AT10" s="101" t="s">
        <v>995</v>
      </c>
      <c r="AU10" s="101" t="s">
        <v>992</v>
      </c>
      <c r="AV10" s="101" t="s">
        <v>3258</v>
      </c>
      <c r="AW10" s="101" t="s">
        <v>3259</v>
      </c>
      <c r="AX10" s="101" t="s">
        <v>991</v>
      </c>
      <c r="AY10" s="101" t="s">
        <v>3260</v>
      </c>
      <c r="AZ10" s="101" t="s">
        <v>3261</v>
      </c>
      <c r="BA10" s="103" t="s">
        <v>3262</v>
      </c>
      <c r="BB10" s="18" t="str">
        <f t="shared" si="1"/>
        <v>Слонски крак/бутилково дърво
Beaucarnea recurvata
Elefantenfuß / Flaschenbaum</v>
      </c>
      <c r="BC10" s="18" t="str">
        <f t="shared" si="2"/>
        <v>Elefantfod/flasketræ
Beaucarnea recurvata
Elefantenfuß / Flaschenbaum</v>
      </c>
      <c r="BD10" s="18" t="str">
        <f t="shared" si="3"/>
        <v xml:space="preserve">Elefantenfuß / Flaschenbaum
Beaucarnea recurvata
</v>
      </c>
      <c r="BE10" s="18" t="str">
        <f t="shared" si="4"/>
        <v>Ponytail Palm
Beaucarnea recurvata
Elefantenfuß / Flaschenbaum</v>
      </c>
      <c r="BF10" s="18" t="str">
        <f t="shared" si="5"/>
        <v>Elevandi jalg/pudelipuu
Beaucarnea recurvata
Elefantenfuß / Flaschenbaum</v>
      </c>
      <c r="BG10" s="18" t="str">
        <f t="shared" si="6"/>
        <v>Elefantin jalka / pullopuu
Beaucarnea recurvata
Elefantenfuß / Flaschenbaum</v>
      </c>
      <c r="BH10" s="18" t="str">
        <f t="shared" si="7"/>
        <v>Pied d'éléphant
Beaucarnea recurvata
Elefantenfuß / Flaschenbaum</v>
      </c>
      <c r="BI10" s="18" t="str">
        <f t="shared" si="8"/>
        <v>Πόδι / δέντρο μπουκαλιού ελέφαντα
Beaucarnea recurvata
Elefantenfuß / Flaschenbaum</v>
      </c>
      <c r="BJ10" s="18" t="str">
        <f t="shared" si="9"/>
        <v>Cos eilifint / crann buidéal
Beaucarnea recurvata
Elefantenfuß / Flaschenbaum</v>
      </c>
      <c r="BK10" s="18" t="str">
        <f t="shared" si="10"/>
        <v>Fílafótur / flöskutré
Beaucarnea recurvata
Elefantenfuß / Flaschenbaum</v>
      </c>
      <c r="BL10" s="18" t="str">
        <f t="shared" si="11"/>
        <v>Piede d'elefante
Beaucarnea recurvata
Elefantenfuß / Flaschenbaum</v>
      </c>
      <c r="BM10" s="18" t="str">
        <f t="shared" si="12"/>
        <v>トックリラン
Beaucarnea recurvata
Elefantenfuß / Flaschenbaum</v>
      </c>
      <c r="BN10" s="18" t="str">
        <f t="shared" si="13"/>
        <v>Slonova noga / stablo boce
Beaucarnea recurvata
Elefantenfuß / Flaschenbaum</v>
      </c>
      <c r="BO10" s="18" t="str">
        <f t="shared" si="14"/>
        <v>Ziloņa pēdas/pudeļu koks
Beaucarnea recurvata
Elefantenfuß / Flaschenbaum</v>
      </c>
      <c r="BP10" s="18" t="str">
        <f t="shared" si="15"/>
        <v>Dramblio pėdos / butelio medis
Beaucarnea recurvata
Elefantenfuß / Flaschenbaum</v>
      </c>
      <c r="BQ10" s="18" t="str">
        <f t="shared" si="16"/>
        <v>Sieq tal-iljunfant / siġra tal-flixkun
Beaucarnea recurvata
Elefantenfuß / Flaschenbaum</v>
      </c>
      <c r="BR10" s="18" t="str">
        <f t="shared" si="17"/>
        <v>Olifantenpoot / Flessenboom
Beaucarnea recurvata
Elefantenfuß / Flaschenbaum</v>
      </c>
      <c r="BS10" s="18" t="str">
        <f t="shared" si="18"/>
        <v>Elefantfot / flasketre
Beaucarnea recurvata
Elefantenfuß / Flaschenbaum</v>
      </c>
      <c r="BT10" s="18" t="str">
        <f t="shared" si="19"/>
        <v>Drzewo Stóp Słonia / Butelki
Beaucarnea recurvata
Elefantenfuß / Flaschenbaum</v>
      </c>
      <c r="BU10" s="18" t="str">
        <f t="shared" si="20"/>
        <v>Pé de elefante / árvore de garrafa
Beaucarnea recurvata
Elefantenfuß / Flaschenbaum</v>
      </c>
      <c r="BV10" s="18" t="str">
        <f t="shared" si="21"/>
        <v>Arborele Sticlei
Beaucarnea recurvata
Elefantenfuß / Flaschenbaum</v>
      </c>
      <c r="BW10" s="18" t="str">
        <f t="shared" si="22"/>
        <v>Elefantfot / Flaskaträd
Beaucarnea recurvata
Elefantenfuß / Flaschenbaum</v>
      </c>
      <c r="BX10" s="18" t="str">
        <f t="shared" si="23"/>
        <v>Slonia noha / strom fliaš
Beaucarnea recurvata
Elefantenfuß / Flaschenbaum</v>
      </c>
      <c r="BY10" s="18" t="str">
        <f t="shared" si="24"/>
        <v>Slonova noga / drevo steklenice
Beaucarnea recurvata
Elefantenfuß / Flaschenbaum</v>
      </c>
      <c r="BZ10" s="18" t="str">
        <f t="shared" si="25"/>
        <v>Pata de elefante
Beaucarnea recurvata
Elefantenfuß / Flaschenbaum</v>
      </c>
      <c r="CA10" s="18" t="str">
        <f t="shared" si="26"/>
        <v>Sloní noha / strom z lahví
Beaucarnea recurvata
Elefantenfuß / Flaschenbaum</v>
      </c>
      <c r="CB10" s="18" t="str">
        <f t="shared" si="27"/>
        <v>Fil ayağı / şişe ağacı
Beaucarnea recurvata
Elefantenfuß / Flaschenbaum</v>
      </c>
      <c r="CC10" s="18" t="str">
        <f t="shared" si="28"/>
        <v>Elefántláb / palackfa
Beaucarnea recurvata
Elefantenfuß / Flaschenbaum</v>
      </c>
    </row>
    <row r="11" spans="1:81" ht="60" x14ac:dyDescent="0.2">
      <c r="B11" s="136">
        <v>9</v>
      </c>
      <c r="C11" s="3">
        <v>12326</v>
      </c>
      <c r="D11" s="98">
        <v>4055473123264</v>
      </c>
      <c r="E11" s="17">
        <v>1.85</v>
      </c>
      <c r="F11" s="17">
        <v>400</v>
      </c>
      <c r="G11" s="99" t="s">
        <v>3113</v>
      </c>
      <c r="H11" s="98" t="s">
        <v>9734</v>
      </c>
      <c r="I11" s="17" t="s">
        <v>249</v>
      </c>
      <c r="J11" s="17" t="s">
        <v>2843</v>
      </c>
      <c r="K11" s="3">
        <v>72326</v>
      </c>
      <c r="L11" s="98">
        <v>4055473723266</v>
      </c>
      <c r="M11" s="17">
        <v>2.4500000000000002</v>
      </c>
      <c r="N11" s="3">
        <v>82326</v>
      </c>
      <c r="O11" s="98">
        <v>4055473823263</v>
      </c>
      <c r="P11" s="17">
        <v>3.75</v>
      </c>
      <c r="Q11" s="3">
        <v>52326</v>
      </c>
      <c r="R11" s="98">
        <v>4055473523262</v>
      </c>
      <c r="S11" s="17">
        <v>4.95</v>
      </c>
      <c r="T11" s="3">
        <v>32326</v>
      </c>
      <c r="U11" s="98">
        <v>4055473323268</v>
      </c>
      <c r="V11" s="17">
        <v>6.75</v>
      </c>
      <c r="W11" s="3">
        <v>62326</v>
      </c>
      <c r="X11" s="98">
        <v>4055473623269</v>
      </c>
      <c r="Y11" s="17">
        <v>2.95</v>
      </c>
      <c r="Z11" s="101" t="s">
        <v>3263</v>
      </c>
      <c r="AA11" s="101" t="s">
        <v>3264</v>
      </c>
      <c r="AB11" s="101" t="s">
        <v>250</v>
      </c>
      <c r="AC11" s="101" t="s">
        <v>248</v>
      </c>
      <c r="AD11" s="101" t="s">
        <v>3265</v>
      </c>
      <c r="AE11" s="101" t="s">
        <v>3266</v>
      </c>
      <c r="AF11" s="101" t="s">
        <v>996</v>
      </c>
      <c r="AG11" s="101" t="s">
        <v>3267</v>
      </c>
      <c r="AH11" s="101" t="s">
        <v>3268</v>
      </c>
      <c r="AI11" s="101" t="s">
        <v>3269</v>
      </c>
      <c r="AJ11" s="101" t="s">
        <v>997</v>
      </c>
      <c r="AK11" s="102" t="s">
        <v>3270</v>
      </c>
      <c r="AL11" s="101" t="s">
        <v>3271</v>
      </c>
      <c r="AM11" s="101" t="s">
        <v>3272</v>
      </c>
      <c r="AN11" s="101" t="s">
        <v>3273</v>
      </c>
      <c r="AO11" s="101" t="s">
        <v>3274</v>
      </c>
      <c r="AP11" s="101" t="s">
        <v>1000</v>
      </c>
      <c r="AQ11" s="101" t="s">
        <v>3275</v>
      </c>
      <c r="AR11" s="101" t="s">
        <v>1001</v>
      </c>
      <c r="AS11" s="101" t="s">
        <v>3276</v>
      </c>
      <c r="AT11" s="101" t="s">
        <v>1002</v>
      </c>
      <c r="AU11" s="101" t="s">
        <v>999</v>
      </c>
      <c r="AV11" s="101" t="s">
        <v>3277</v>
      </c>
      <c r="AW11" s="101" t="s">
        <v>3278</v>
      </c>
      <c r="AX11" s="101" t="s">
        <v>998</v>
      </c>
      <c r="AY11" s="101" t="s">
        <v>3279</v>
      </c>
      <c r="AZ11" s="101" t="s">
        <v>3280</v>
      </c>
      <c r="BA11" s="103" t="s">
        <v>3281</v>
      </c>
      <c r="BB11" s="18" t="str">
        <f t="shared" si="1"/>
        <v>Австралийски препарат за почистване на лампи
Callistemon citrinus
Australischer Lampenputzer</v>
      </c>
      <c r="BC11" s="18" t="str">
        <f t="shared" si="2"/>
        <v>Australsk lamperenser
Callistemon citrinus
Australischer Lampenputzer</v>
      </c>
      <c r="BD11" s="18" t="str">
        <f t="shared" si="3"/>
        <v xml:space="preserve">Australischer Lampenputzer
Callistemon citrinus
</v>
      </c>
      <c r="BE11" s="18" t="str">
        <f t="shared" si="4"/>
        <v>Red Bottle Brush
Callistemon citrinus
Australischer Lampenputzer</v>
      </c>
      <c r="BF11" s="18" t="str">
        <f t="shared" si="5"/>
        <v>Austraalia lambipuhastaja
Callistemon citrinus
Australischer Lampenputzer</v>
      </c>
      <c r="BG11" s="18" t="str">
        <f t="shared" si="6"/>
        <v>Australialainen lampunpuhdistusaine
Callistemon citrinus
Australischer Lampenputzer</v>
      </c>
      <c r="BH11" s="18" t="str">
        <f t="shared" si="7"/>
        <v>Callistemon
Callistemon citrinus
Australischer Lampenputzer</v>
      </c>
      <c r="BI11" s="18" t="str">
        <f t="shared" si="8"/>
        <v>Αυστραλιανό καθαριστικό λαμπτήρων
Callistemon citrinus
Australischer Lampenputzer</v>
      </c>
      <c r="BJ11" s="18" t="str">
        <f t="shared" si="9"/>
        <v>Glantóir lampa hAstráile
Callistemon citrinus
Australischer Lampenputzer</v>
      </c>
      <c r="BK11" s="18" t="str">
        <f t="shared" si="10"/>
        <v>Ástralskur lampahreinsiefni
Callistemon citrinus
Australischer Lampenputzer</v>
      </c>
      <c r="BL11" s="18" t="str">
        <f t="shared" si="11"/>
        <v>Callistemo
Callistemon citrinus
Australischer Lampenputzer</v>
      </c>
      <c r="BM11" s="18" t="str">
        <f t="shared" si="12"/>
        <v>ハナマキ
Callistemon citrinus
Australischer Lampenputzer</v>
      </c>
      <c r="BN11" s="18" t="str">
        <f t="shared" si="13"/>
        <v>Australsko sredstvo za čišćenje lampi
Callistemon citrinus
Australischer Lampenputzer</v>
      </c>
      <c r="BO11" s="18" t="str">
        <f t="shared" si="14"/>
        <v>Austrālijas lampu tīrītājs
Callistemon citrinus
Australischer Lampenputzer</v>
      </c>
      <c r="BP11" s="18" t="str">
        <f t="shared" si="15"/>
        <v>Australijos lempų valiklis
Callistemon citrinus
Australischer Lampenputzer</v>
      </c>
      <c r="BQ11" s="18" t="str">
        <f t="shared" si="16"/>
        <v>Cleaner tal-bozoz Awstraljan
Callistemon citrinus
Australischer Lampenputzer</v>
      </c>
      <c r="BR11" s="18" t="str">
        <f t="shared" si="17"/>
        <v>Australische Lampenreiniger
Callistemon citrinus
Australischer Lampenputzer</v>
      </c>
      <c r="BS11" s="18" t="str">
        <f t="shared" si="18"/>
        <v>Australsk lamperens
Callistemon citrinus
Australischer Lampenputzer</v>
      </c>
      <c r="BT11" s="18" t="str">
        <f t="shared" si="19"/>
        <v>Lampki czyszczące
Callistemon citrinus
Australischer Lampenputzer</v>
      </c>
      <c r="BU11" s="18" t="str">
        <f t="shared" si="20"/>
        <v>Limpador de lampião australiano
Callistemon citrinus
Australischer Lampenputzer</v>
      </c>
      <c r="BV11" s="18" t="str">
        <f t="shared" si="21"/>
        <v>Curatator De Lampi
Callistemon citrinus
Australischer Lampenputzer</v>
      </c>
      <c r="BW11" s="18" t="str">
        <f t="shared" si="22"/>
        <v>Australiskt Lamprengöringsmedel
Callistemon citrinus
Australischer Lampenputzer</v>
      </c>
      <c r="BX11" s="18" t="str">
        <f t="shared" si="23"/>
        <v>Austrálsky čistič lámp
Callistemon citrinus
Australischer Lampenputzer</v>
      </c>
      <c r="BY11" s="18" t="str">
        <f t="shared" si="24"/>
        <v>Avstralsko čistilo za svetilke
Callistemon citrinus
Australischer Lampenputzer</v>
      </c>
      <c r="BZ11" s="18" t="str">
        <f t="shared" si="25"/>
        <v>Árbol del cepillo
Callistemon citrinus
Australischer Lampenputzer</v>
      </c>
      <c r="CA11" s="18" t="str">
        <f t="shared" si="26"/>
        <v>Australský čistič lamp
Callistemon citrinus
Australischer Lampenputzer</v>
      </c>
      <c r="CB11" s="18" t="str">
        <f t="shared" si="27"/>
        <v>Avustralya lamba temizleyici
Callistemon citrinus
Australischer Lampenputzer</v>
      </c>
      <c r="CC11" s="18" t="str">
        <f t="shared" si="28"/>
        <v>Ausztrál lámpatisztító
Callistemon citrinus
Australischer Lampenputzer</v>
      </c>
    </row>
    <row r="12" spans="1:81" ht="60" x14ac:dyDescent="0.2">
      <c r="B12" s="136">
        <v>10</v>
      </c>
      <c r="C12" s="3">
        <v>12327</v>
      </c>
      <c r="D12" s="98">
        <v>4055473123271</v>
      </c>
      <c r="E12" s="17">
        <v>1.85</v>
      </c>
      <c r="F12" s="17">
        <v>30</v>
      </c>
      <c r="G12" s="99" t="s">
        <v>3113</v>
      </c>
      <c r="H12" s="98" t="s">
        <v>9734</v>
      </c>
      <c r="I12" s="17" t="s">
        <v>187</v>
      </c>
      <c r="J12" s="17" t="s">
        <v>2844</v>
      </c>
      <c r="K12" s="3">
        <v>72327</v>
      </c>
      <c r="L12" s="98">
        <v>4055473723273</v>
      </c>
      <c r="M12" s="17">
        <v>2.4500000000000002</v>
      </c>
      <c r="N12" s="3">
        <v>82327</v>
      </c>
      <c r="O12" s="98">
        <v>4055473823270</v>
      </c>
      <c r="P12" s="17">
        <v>3.75</v>
      </c>
      <c r="Q12" s="3">
        <v>52327</v>
      </c>
      <c r="R12" s="98">
        <v>4055473523279</v>
      </c>
      <c r="S12" s="17">
        <v>4.95</v>
      </c>
      <c r="T12" s="3">
        <v>32327</v>
      </c>
      <c r="U12" s="98">
        <v>4055473323275</v>
      </c>
      <c r="V12" s="17">
        <v>6.75</v>
      </c>
      <c r="W12" s="3">
        <v>62327</v>
      </c>
      <c r="X12" s="98">
        <v>4055473623276</v>
      </c>
      <c r="Y12" s="17">
        <v>2.95</v>
      </c>
      <c r="Z12" s="101" t="s">
        <v>3282</v>
      </c>
      <c r="AA12" s="101" t="s">
        <v>3283</v>
      </c>
      <c r="AB12" s="101" t="s">
        <v>188</v>
      </c>
      <c r="AC12" s="101" t="s">
        <v>186</v>
      </c>
      <c r="AD12" s="101" t="s">
        <v>3284</v>
      </c>
      <c r="AE12" s="101" t="s">
        <v>3285</v>
      </c>
      <c r="AF12" s="101" t="s">
        <v>1003</v>
      </c>
      <c r="AG12" s="101" t="s">
        <v>3286</v>
      </c>
      <c r="AH12" s="101" t="s">
        <v>3287</v>
      </c>
      <c r="AI12" s="101" t="s">
        <v>3288</v>
      </c>
      <c r="AJ12" s="101" t="s">
        <v>1004</v>
      </c>
      <c r="AK12" s="102" t="s">
        <v>3289</v>
      </c>
      <c r="AL12" s="101" t="s">
        <v>3290</v>
      </c>
      <c r="AM12" s="101" t="s">
        <v>3291</v>
      </c>
      <c r="AN12" s="101" t="s">
        <v>3292</v>
      </c>
      <c r="AO12" s="101" t="s">
        <v>3293</v>
      </c>
      <c r="AP12" s="101" t="s">
        <v>1007</v>
      </c>
      <c r="AQ12" s="101" t="s">
        <v>3294</v>
      </c>
      <c r="AR12" s="101" t="s">
        <v>1008</v>
      </c>
      <c r="AS12" s="101" t="s">
        <v>3295</v>
      </c>
      <c r="AT12" s="101" t="s">
        <v>1005</v>
      </c>
      <c r="AU12" s="101" t="s">
        <v>1006</v>
      </c>
      <c r="AV12" s="101" t="s">
        <v>3296</v>
      </c>
      <c r="AW12" s="101" t="s">
        <v>3297</v>
      </c>
      <c r="AX12" s="101" t="s">
        <v>1005</v>
      </c>
      <c r="AY12" s="101" t="s">
        <v>3298</v>
      </c>
      <c r="AZ12" s="101" t="s">
        <v>3299</v>
      </c>
      <c r="BA12" s="103" t="s">
        <v>3300</v>
      </c>
      <c r="BB12" s="18" t="str">
        <f t="shared" si="1"/>
        <v>Тропическо пъпешово дърво / папая
Carica papaya
Tropischer Melonenbaum / Papaya</v>
      </c>
      <c r="BC12" s="18" t="str">
        <f t="shared" si="2"/>
        <v>Tropisk melontræ / papaya
Carica papaya
Tropischer Melonenbaum / Papaya</v>
      </c>
      <c r="BD12" s="18" t="str">
        <f t="shared" si="3"/>
        <v xml:space="preserve">Tropischer Melonenbaum / Papaya
Carica papaya
</v>
      </c>
      <c r="BE12" s="18" t="str">
        <f t="shared" si="4"/>
        <v>Melon Tree
Carica papaya
Tropischer Melonenbaum / Papaya</v>
      </c>
      <c r="BF12" s="18" t="str">
        <f t="shared" si="5"/>
        <v>Troopiline melonipuu / papaia
Carica papaya
Tropischer Melonenbaum / Papaya</v>
      </c>
      <c r="BG12" s="18" t="str">
        <f t="shared" si="6"/>
        <v>Trooppinen melonipuu / papaija
Carica papaya
Tropischer Melonenbaum / Papaya</v>
      </c>
      <c r="BH12" s="18" t="str">
        <f t="shared" si="7"/>
        <v>Papayer
Carica papaya
Tropischer Melonenbaum / Papaya</v>
      </c>
      <c r="BI12" s="18" t="str">
        <f t="shared" si="8"/>
        <v>Τροπικό δέντρο πεπόνι / παπάγια
Carica papaya
Tropischer Melonenbaum / Papaya</v>
      </c>
      <c r="BJ12" s="18" t="str">
        <f t="shared" si="9"/>
        <v>Crann melún trópaiceach / papaya
Carica papaya
Tropischer Melonenbaum / Papaya</v>
      </c>
      <c r="BK12" s="18" t="str">
        <f t="shared" si="10"/>
        <v>Suðrænt melónutré / papaya
Carica papaya
Tropischer Melonenbaum / Papaya</v>
      </c>
      <c r="BL12" s="18" t="str">
        <f t="shared" si="11"/>
        <v>Papaia
Carica papaya
Tropischer Melonenbaum / Papaya</v>
      </c>
      <c r="BM12" s="18" t="str">
        <f t="shared" si="12"/>
        <v>パパイア
Carica papaya
Tropischer Melonenbaum / Papaya</v>
      </c>
      <c r="BN12" s="18" t="str">
        <f t="shared" si="13"/>
        <v>Tropsko drvo dinje / papaja
Carica papaya
Tropischer Melonenbaum / Papaya</v>
      </c>
      <c r="BO12" s="18" t="str">
        <f t="shared" si="14"/>
        <v>Tropu melones koks / papaija
Carica papaya
Tropischer Melonenbaum / Papaya</v>
      </c>
      <c r="BP12" s="18" t="str">
        <f t="shared" si="15"/>
        <v>Tropinis melionmedis / papaja
Carica papaya
Tropischer Melonenbaum / Papaya</v>
      </c>
      <c r="BQ12" s="18" t="str">
        <f t="shared" si="16"/>
        <v>Siġra tal-bettieħ tropikali / papaya
Carica papaya
Tropischer Melonenbaum / Papaya</v>
      </c>
      <c r="BR12" s="18" t="str">
        <f t="shared" si="17"/>
        <v>Tropische Meloenboom / Papaja
Carica papaya
Tropischer Melonenbaum / Papaya</v>
      </c>
      <c r="BS12" s="18" t="str">
        <f t="shared" si="18"/>
        <v>Tropisk melontre / papaya
Carica papaya
Tropischer Melonenbaum / Papaya</v>
      </c>
      <c r="BT12" s="18" t="str">
        <f t="shared" si="19"/>
        <v>Tropikalne Drzewo Melonowe
Carica papaya
Tropischer Melonenbaum / Papaya</v>
      </c>
      <c r="BU12" s="18" t="str">
        <f t="shared" si="20"/>
        <v>Árvore de melão tropical / mamão
Carica papaya
Tropischer Melonenbaum / Papaya</v>
      </c>
      <c r="BV12" s="18" t="str">
        <f t="shared" si="21"/>
        <v>Papaya
Carica papaya
Tropischer Melonenbaum / Papaya</v>
      </c>
      <c r="BW12" s="18" t="str">
        <f t="shared" si="22"/>
        <v>Tropiskt Melonträd / Papaya
Carica papaya
Tropischer Melonenbaum / Papaya</v>
      </c>
      <c r="BX12" s="18" t="str">
        <f t="shared" si="23"/>
        <v>Tropický melónový strom / papája
Carica papaya
Tropischer Melonenbaum / Papaya</v>
      </c>
      <c r="BY12" s="18" t="str">
        <f t="shared" si="24"/>
        <v>Tropska melona / papaja
Carica papaya
Tropischer Melonenbaum / Papaya</v>
      </c>
      <c r="BZ12" s="18" t="str">
        <f t="shared" si="25"/>
        <v>Papaya
Carica papaya
Tropischer Melonenbaum / Papaya</v>
      </c>
      <c r="CA12" s="18" t="str">
        <f t="shared" si="26"/>
        <v>Tropický meloun / papája
Carica papaya
Tropischer Melonenbaum / Papaya</v>
      </c>
      <c r="CB12" s="18" t="str">
        <f t="shared" si="27"/>
        <v>Tropikal kavun ağacı / papaya
Carica papaya
Tropischer Melonenbaum / Papaya</v>
      </c>
      <c r="CC12" s="18" t="str">
        <f t="shared" si="28"/>
        <v>Trópusi dinnyefa / papaya
Carica papaya
Tropischer Melonenbaum / Papaya</v>
      </c>
    </row>
    <row r="13" spans="1:81" ht="36" x14ac:dyDescent="0.2">
      <c r="B13" s="136">
        <v>11</v>
      </c>
      <c r="C13" s="3">
        <v>12330</v>
      </c>
      <c r="D13" s="98">
        <v>4055473123301</v>
      </c>
      <c r="E13" s="17">
        <v>1.85</v>
      </c>
      <c r="F13" s="17">
        <v>8</v>
      </c>
      <c r="G13" s="99" t="s">
        <v>3113</v>
      </c>
      <c r="H13" s="98" t="s">
        <v>9734</v>
      </c>
      <c r="I13" s="17" t="s">
        <v>120</v>
      </c>
      <c r="J13" s="17" t="s">
        <v>2845</v>
      </c>
      <c r="K13" s="3">
        <v>72330</v>
      </c>
      <c r="L13" s="98">
        <v>4055473723303</v>
      </c>
      <c r="M13" s="17">
        <v>2.4500000000000002</v>
      </c>
      <c r="N13" s="3">
        <v>82330</v>
      </c>
      <c r="O13" s="98">
        <v>4055473823300</v>
      </c>
      <c r="P13" s="17">
        <v>3.75</v>
      </c>
      <c r="Q13" s="3">
        <v>52330</v>
      </c>
      <c r="R13" s="98">
        <v>4055473523309</v>
      </c>
      <c r="S13" s="17">
        <v>4.95</v>
      </c>
      <c r="T13" s="3">
        <v>32330</v>
      </c>
      <c r="U13" s="98">
        <v>4055473323305</v>
      </c>
      <c r="V13" s="17">
        <v>6.75</v>
      </c>
      <c r="W13" s="3">
        <v>62330</v>
      </c>
      <c r="X13" s="98">
        <v>4055473623306</v>
      </c>
      <c r="Y13" s="17">
        <v>2.95</v>
      </c>
      <c r="Z13" s="101" t="s">
        <v>3301</v>
      </c>
      <c r="AA13" s="101" t="s">
        <v>3302</v>
      </c>
      <c r="AB13" s="101" t="s">
        <v>121</v>
      </c>
      <c r="AC13" s="101" t="s">
        <v>119</v>
      </c>
      <c r="AD13" s="101" t="s">
        <v>3303</v>
      </c>
      <c r="AE13" s="101" t="s">
        <v>3304</v>
      </c>
      <c r="AF13" s="101" t="s">
        <v>1009</v>
      </c>
      <c r="AG13" s="101" t="s">
        <v>3304</v>
      </c>
      <c r="AH13" s="101" t="s">
        <v>3305</v>
      </c>
      <c r="AI13" s="101" t="s">
        <v>3306</v>
      </c>
      <c r="AJ13" s="101" t="s">
        <v>1010</v>
      </c>
      <c r="AK13" s="102" t="s">
        <v>3307</v>
      </c>
      <c r="AL13" s="101" t="s">
        <v>3308</v>
      </c>
      <c r="AM13" s="101" t="s">
        <v>3309</v>
      </c>
      <c r="AN13" s="101" t="s">
        <v>3310</v>
      </c>
      <c r="AO13" s="101" t="s">
        <v>3311</v>
      </c>
      <c r="AP13" s="101" t="s">
        <v>1013</v>
      </c>
      <c r="AQ13" s="101" t="s">
        <v>3312</v>
      </c>
      <c r="AR13" s="101" t="s">
        <v>1014</v>
      </c>
      <c r="AS13" s="101" t="s">
        <v>3313</v>
      </c>
      <c r="AT13" s="101" t="s">
        <v>1015</v>
      </c>
      <c r="AU13" s="101" t="s">
        <v>1012</v>
      </c>
      <c r="AV13" s="101" t="s">
        <v>3314</v>
      </c>
      <c r="AW13" s="101" t="s">
        <v>3315</v>
      </c>
      <c r="AX13" s="101" t="s">
        <v>1011</v>
      </c>
      <c r="AY13" s="101" t="s">
        <v>3316</v>
      </c>
      <c r="AZ13" s="101" t="s">
        <v>3317</v>
      </c>
      <c r="BA13" s="103" t="s">
        <v>3318</v>
      </c>
      <c r="BB13" s="18" t="str">
        <f t="shared" si="1"/>
        <v>Джудже Кафе Буш
Coffea arabica nana
Zwergkaffee-Strauch</v>
      </c>
      <c r="BC13" s="18" t="str">
        <f t="shared" si="2"/>
        <v>Dværg kaffebusk
Coffea arabica nana
Zwergkaffee-Strauch</v>
      </c>
      <c r="BD13" s="18" t="str">
        <f t="shared" si="3"/>
        <v xml:space="preserve">Zwergkaffee-Strauch
Coffea arabica nana
</v>
      </c>
      <c r="BE13" s="18" t="str">
        <f t="shared" si="4"/>
        <v>Dwarf Coffee
Coffea arabica nana
Zwergkaffee-Strauch</v>
      </c>
      <c r="BF13" s="18" t="str">
        <f t="shared" si="5"/>
        <v>Kääbuskohvipõõsas
Coffea arabica nana
Zwergkaffee-Strauch</v>
      </c>
      <c r="BG13" s="18" t="str">
        <f t="shared" si="6"/>
        <v>Dwarf Coffee Bush
Coffea arabica nana
Zwergkaffee-Strauch</v>
      </c>
      <c r="BH13" s="18" t="str">
        <f t="shared" si="7"/>
        <v>Caféier d'Arabie
Coffea arabica nana
Zwergkaffee-Strauch</v>
      </c>
      <c r="BI13" s="18" t="str">
        <f t="shared" si="8"/>
        <v>Dwarf Coffee Bush
Coffea arabica nana
Zwergkaffee-Strauch</v>
      </c>
      <c r="BJ13" s="18" t="str">
        <f t="shared" si="9"/>
        <v>Bush Caife Dwarf
Coffea arabica nana
Zwergkaffee-Strauch</v>
      </c>
      <c r="BK13" s="18" t="str">
        <f t="shared" si="10"/>
        <v>Dverg kaffi Bush
Coffea arabica nana
Zwergkaffee-Strauch</v>
      </c>
      <c r="BL13" s="18" t="str">
        <f t="shared" si="11"/>
        <v>Pianta di caffè
Coffea arabica nana
Zwergkaffee-Strauch</v>
      </c>
      <c r="BM13" s="18" t="str">
        <f t="shared" si="12"/>
        <v>アラビカコーヒーノキ
Coffea arabica nana
Zwergkaffee-Strauch</v>
      </c>
      <c r="BN13" s="18" t="str">
        <f t="shared" si="13"/>
        <v>Patuljasti grm kave
Coffea arabica nana
Zwergkaffee-Strauch</v>
      </c>
      <c r="BO13" s="18" t="str">
        <f t="shared" si="14"/>
        <v>Rūķu kafijas krūms
Coffea arabica nana
Zwergkaffee-Strauch</v>
      </c>
      <c r="BP13" s="18" t="str">
        <f t="shared" si="15"/>
        <v>Nykštukų kavos krūmas
Coffea arabica nana
Zwergkaffee-Strauch</v>
      </c>
      <c r="BQ13" s="18" t="str">
        <f t="shared" si="16"/>
        <v>Dwarf Kafè Bush
Coffea arabica nana
Zwergkaffee-Strauch</v>
      </c>
      <c r="BR13" s="18" t="str">
        <f t="shared" si="17"/>
        <v>Dwerg Koffiestruik
Coffea arabica nana
Zwergkaffee-Strauch</v>
      </c>
      <c r="BS13" s="18" t="str">
        <f t="shared" si="18"/>
        <v>Dverg kaffebusk
Coffea arabica nana
Zwergkaffee-Strauch</v>
      </c>
      <c r="BT13" s="18" t="str">
        <f t="shared" si="19"/>
        <v>Karłowaty Krzew Kawowy
Coffea arabica nana
Zwergkaffee-Strauch</v>
      </c>
      <c r="BU13" s="18" t="str">
        <f t="shared" si="20"/>
        <v>Arbusto de café anão
Coffea arabica nana
Zwergkaffee-Strauch</v>
      </c>
      <c r="BV13" s="18" t="str">
        <f t="shared" si="21"/>
        <v>Cafea Pitică
Coffea arabica nana
Zwergkaffee-Strauch</v>
      </c>
      <c r="BW13" s="18" t="str">
        <f t="shared" si="22"/>
        <v>Dvärgkaffebusk
Coffea arabica nana
Zwergkaffee-Strauch</v>
      </c>
      <c r="BX13" s="18" t="str">
        <f t="shared" si="23"/>
        <v>Trpasličí kávový ker
Coffea arabica nana
Zwergkaffee-Strauch</v>
      </c>
      <c r="BY13" s="18" t="str">
        <f t="shared" si="24"/>
        <v>Pritlikavi kavni grm
Coffea arabica nana
Zwergkaffee-Strauch</v>
      </c>
      <c r="BZ13" s="18" t="str">
        <f t="shared" si="25"/>
        <v>Planta del café
Coffea arabica nana
Zwergkaffee-Strauch</v>
      </c>
      <c r="CA13" s="18" t="str">
        <f t="shared" si="26"/>
        <v>Trpasličí kávový keř
Coffea arabica nana
Zwergkaffee-Strauch</v>
      </c>
      <c r="CB13" s="18" t="str">
        <f t="shared" si="27"/>
        <v>Cüce Kahve Çalısı
Coffea arabica nana
Zwergkaffee-Strauch</v>
      </c>
      <c r="CC13" s="18" t="str">
        <f t="shared" si="28"/>
        <v>Törpe kávébokor
Coffea arabica nana
Zwergkaffee-Strauch</v>
      </c>
    </row>
    <row r="14" spans="1:81" ht="48" x14ac:dyDescent="0.2">
      <c r="B14" s="136">
        <v>12</v>
      </c>
      <c r="C14" s="3">
        <v>12333</v>
      </c>
      <c r="D14" s="98">
        <v>4055473123332</v>
      </c>
      <c r="E14" s="17">
        <v>1.85</v>
      </c>
      <c r="F14" s="17">
        <v>10</v>
      </c>
      <c r="G14" s="99" t="s">
        <v>3113</v>
      </c>
      <c r="H14" s="98" t="s">
        <v>9734</v>
      </c>
      <c r="I14" s="17" t="s">
        <v>42</v>
      </c>
      <c r="J14" s="17" t="s">
        <v>2846</v>
      </c>
      <c r="K14" s="3">
        <v>72333</v>
      </c>
      <c r="L14" s="98">
        <v>4055473723334</v>
      </c>
      <c r="M14" s="17">
        <v>2.4500000000000002</v>
      </c>
      <c r="N14" s="3">
        <v>82333</v>
      </c>
      <c r="O14" s="98">
        <v>4055473823331</v>
      </c>
      <c r="P14" s="17">
        <v>3.75</v>
      </c>
      <c r="Q14" s="3">
        <v>52333</v>
      </c>
      <c r="R14" s="98">
        <v>4055473523330</v>
      </c>
      <c r="S14" s="17">
        <v>4.95</v>
      </c>
      <c r="T14" s="3">
        <v>32333</v>
      </c>
      <c r="U14" s="98">
        <v>4055473323336</v>
      </c>
      <c r="V14" s="17">
        <v>6.75</v>
      </c>
      <c r="W14" s="3">
        <v>62333</v>
      </c>
      <c r="X14" s="98">
        <v>4055473623337</v>
      </c>
      <c r="Y14" s="17">
        <v>2.95</v>
      </c>
      <c r="Z14" s="101" t="s">
        <v>3319</v>
      </c>
      <c r="AA14" s="101" t="s">
        <v>3320</v>
      </c>
      <c r="AB14" s="101" t="s">
        <v>43</v>
      </c>
      <c r="AC14" s="101" t="s">
        <v>41</v>
      </c>
      <c r="AD14" s="101" t="s">
        <v>3321</v>
      </c>
      <c r="AE14" s="101" t="s">
        <v>3322</v>
      </c>
      <c r="AF14" s="101" t="s">
        <v>1016</v>
      </c>
      <c r="AG14" s="101" t="s">
        <v>3323</v>
      </c>
      <c r="AH14" s="101" t="s">
        <v>3324</v>
      </c>
      <c r="AI14" s="101" t="s">
        <v>3325</v>
      </c>
      <c r="AJ14" s="101" t="s">
        <v>1017</v>
      </c>
      <c r="AK14" s="102" t="s">
        <v>3326</v>
      </c>
      <c r="AL14" s="101" t="s">
        <v>3327</v>
      </c>
      <c r="AM14" s="101" t="s">
        <v>3328</v>
      </c>
      <c r="AN14" s="101" t="s">
        <v>3329</v>
      </c>
      <c r="AO14" s="101" t="s">
        <v>3330</v>
      </c>
      <c r="AP14" s="101" t="s">
        <v>1020</v>
      </c>
      <c r="AQ14" s="101" t="s">
        <v>3331</v>
      </c>
      <c r="AR14" s="101" t="s">
        <v>1021</v>
      </c>
      <c r="AS14" s="101" t="s">
        <v>3332</v>
      </c>
      <c r="AT14" s="101" t="s">
        <v>1022</v>
      </c>
      <c r="AU14" s="101" t="s">
        <v>1019</v>
      </c>
      <c r="AV14" s="101" t="s">
        <v>3333</v>
      </c>
      <c r="AW14" s="101" t="s">
        <v>3334</v>
      </c>
      <c r="AX14" s="101" t="s">
        <v>1018</v>
      </c>
      <c r="AY14" s="101" t="s">
        <v>3335</v>
      </c>
      <c r="AZ14" s="101" t="s">
        <v>3336</v>
      </c>
      <c r="BA14" s="103" t="s">
        <v>3337</v>
      </c>
      <c r="BB14" s="18" t="str">
        <f t="shared" si="1"/>
        <v>Ангелската тръба / Бяла
Brugmansia suaveolens
Engelstrompete / Weiß</v>
      </c>
      <c r="BC14" s="18" t="str">
        <f t="shared" si="2"/>
        <v>Engletrompet / Hvid
Brugmansia suaveolens
Engelstrompete / Weiß</v>
      </c>
      <c r="BD14" s="18" t="str">
        <f t="shared" si="3"/>
        <v xml:space="preserve">Engelstrompete / Weiß
Brugmansia suaveolens
</v>
      </c>
      <c r="BE14" s="18" t="str">
        <f t="shared" si="4"/>
        <v>Angel's Trumpet White
Brugmansia suaveolens
Engelstrompete / Weiß</v>
      </c>
      <c r="BF14" s="18" t="str">
        <f t="shared" si="5"/>
        <v>Ingli trompet / valge
Brugmansia suaveolens
Engelstrompete / Weiß</v>
      </c>
      <c r="BG14" s="18" t="str">
        <f t="shared" si="6"/>
        <v>Enkelin trumpetti / valkoinen
Brugmansia suaveolens
Engelstrompete / Weiß</v>
      </c>
      <c r="BH14" s="18" t="str">
        <f t="shared" si="7"/>
        <v>Trompette des anges / Blanche
Brugmansia suaveolens
Engelstrompete / Weiß</v>
      </c>
      <c r="BI14" s="18" t="str">
        <f t="shared" si="8"/>
        <v>Τρομπέτα του Αγγέλου / Λευκό
Brugmansia suaveolens
Engelstrompete / Weiß</v>
      </c>
      <c r="BJ14" s="18" t="str">
        <f t="shared" si="9"/>
        <v>Trumpa Aingeal / Bán
Brugmansia suaveolens
Engelstrompete / Weiß</v>
      </c>
      <c r="BK14" s="18" t="str">
        <f t="shared" si="10"/>
        <v>Angel's Trompet / White
Brugmansia suaveolens
Engelstrompete / Weiß</v>
      </c>
      <c r="BL14" s="18" t="str">
        <f t="shared" si="11"/>
        <v>Trombone d'angelo / Bianco
Brugmansia suaveolens
Engelstrompete / Weiß</v>
      </c>
      <c r="BM14" s="18" t="str">
        <f t="shared" si="12"/>
        <v>キダチチョウセンアサガオ
Brugmansia suaveolens
Engelstrompete / Weiß</v>
      </c>
      <c r="BN14" s="18" t="str">
        <f t="shared" si="13"/>
        <v>Anđeoska truba / Bijela
Brugmansia suaveolens
Engelstrompete / Weiß</v>
      </c>
      <c r="BO14" s="18" t="str">
        <f t="shared" si="14"/>
        <v>Eņģeļa trompete / Balta
Brugmansia suaveolens
Engelstrompete / Weiß</v>
      </c>
      <c r="BP14" s="18" t="str">
        <f t="shared" si="15"/>
        <v>Angelo trimitas / Balta
Brugmansia suaveolens
Engelstrompete / Weiß</v>
      </c>
      <c r="BQ14" s="18" t="str">
        <f t="shared" si="16"/>
        <v>Tromba tal-Anġlu / Abjad
Brugmansia suaveolens
Engelstrompete / Weiß</v>
      </c>
      <c r="BR14" s="18" t="str">
        <f t="shared" si="17"/>
        <v>Angel'S Trumpet / Wit
Brugmansia suaveolens
Engelstrompete / Weiß</v>
      </c>
      <c r="BS14" s="18" t="str">
        <f t="shared" si="18"/>
        <v>Engletrompet / Hvit
Brugmansia suaveolens
Engelstrompete / Weiß</v>
      </c>
      <c r="BT14" s="18" t="str">
        <f t="shared" si="19"/>
        <v>Anielska Trąbka / Biała
Brugmansia suaveolens
Engelstrompete / Weiß</v>
      </c>
      <c r="BU14" s="18" t="str">
        <f t="shared" si="20"/>
        <v>Trombeta do Anjo / Branco
Brugmansia suaveolens
Engelstrompete / Weiß</v>
      </c>
      <c r="BV14" s="18" t="str">
        <f t="shared" si="21"/>
        <v>Trompeta Îngerului / Alb
Brugmansia suaveolens
Engelstrompete / Weiß</v>
      </c>
      <c r="BW14" s="18" t="str">
        <f t="shared" si="22"/>
        <v>Angel'S Trumpet / White
Brugmansia suaveolens
Engelstrompete / Weiß</v>
      </c>
      <c r="BX14" s="18" t="str">
        <f t="shared" si="23"/>
        <v>Anjelská trúba / Biela
Brugmansia suaveolens
Engelstrompete / Weiß</v>
      </c>
      <c r="BY14" s="18" t="str">
        <f t="shared" si="24"/>
        <v>Angelova trobenta / Bela
Brugmansia suaveolens
Engelstrompete / Weiß</v>
      </c>
      <c r="BZ14" s="18" t="str">
        <f t="shared" si="25"/>
        <v>Trompetas de ángel / Blanca
Brugmansia suaveolens
Engelstrompete / Weiß</v>
      </c>
      <c r="CA14" s="18" t="str">
        <f t="shared" si="26"/>
        <v>Andělská trubka / Bílá
Brugmansia suaveolens
Engelstrompete / Weiß</v>
      </c>
      <c r="CB14" s="18" t="str">
        <f t="shared" si="27"/>
        <v>Meleğin Trompet / Beyaz
Brugmansia suaveolens
Engelstrompete / Weiß</v>
      </c>
      <c r="CC14" s="18" t="str">
        <f t="shared" si="28"/>
        <v>Angyaltrombita / fehér
Brugmansia suaveolens
Engelstrompete / Weiß</v>
      </c>
    </row>
    <row r="15" spans="1:81" ht="36" x14ac:dyDescent="0.2">
      <c r="B15" s="136">
        <v>13</v>
      </c>
      <c r="C15" s="3">
        <v>12334</v>
      </c>
      <c r="D15" s="98">
        <v>4055473123349</v>
      </c>
      <c r="E15" s="17">
        <v>1.85</v>
      </c>
      <c r="F15" s="17">
        <v>6</v>
      </c>
      <c r="G15" s="99" t="s">
        <v>3113</v>
      </c>
      <c r="H15" s="98" t="s">
        <v>9734</v>
      </c>
      <c r="I15" s="17" t="s">
        <v>132</v>
      </c>
      <c r="J15" s="17" t="s">
        <v>2847</v>
      </c>
      <c r="K15" s="3">
        <v>72334</v>
      </c>
      <c r="L15" s="98">
        <v>4055473723341</v>
      </c>
      <c r="M15" s="17">
        <v>2.4500000000000002</v>
      </c>
      <c r="N15" s="3">
        <v>82334</v>
      </c>
      <c r="O15" s="98">
        <v>4055473823348</v>
      </c>
      <c r="P15" s="17">
        <v>3.75</v>
      </c>
      <c r="Q15" s="3">
        <v>52334</v>
      </c>
      <c r="R15" s="98">
        <v>4055473523347</v>
      </c>
      <c r="S15" s="17">
        <v>4.95</v>
      </c>
      <c r="T15" s="3">
        <v>32334</v>
      </c>
      <c r="U15" s="98">
        <v>4055473323343</v>
      </c>
      <c r="V15" s="17">
        <v>6.75</v>
      </c>
      <c r="W15" s="3">
        <v>62334</v>
      </c>
      <c r="X15" s="98">
        <v>4055473623344</v>
      </c>
      <c r="Y15" s="17">
        <v>2.95</v>
      </c>
      <c r="Z15" s="101" t="s">
        <v>3338</v>
      </c>
      <c r="AA15" s="101" t="s">
        <v>3339</v>
      </c>
      <c r="AB15" s="101" t="s">
        <v>133</v>
      </c>
      <c r="AC15" s="101" t="s">
        <v>131</v>
      </c>
      <c r="AD15" s="101" t="s">
        <v>3340</v>
      </c>
      <c r="AE15" s="101" t="s">
        <v>3341</v>
      </c>
      <c r="AF15" s="101" t="s">
        <v>131</v>
      </c>
      <c r="AG15" s="101" t="s">
        <v>3342</v>
      </c>
      <c r="AH15" s="101" t="s">
        <v>3343</v>
      </c>
      <c r="AI15" s="101" t="s">
        <v>3344</v>
      </c>
      <c r="AJ15" s="101" t="s">
        <v>1023</v>
      </c>
      <c r="AK15" s="102" t="s">
        <v>3345</v>
      </c>
      <c r="AL15" s="101" t="s">
        <v>3346</v>
      </c>
      <c r="AM15" s="101" t="s">
        <v>3347</v>
      </c>
      <c r="AN15" s="101" t="s">
        <v>3348</v>
      </c>
      <c r="AO15" s="101" t="s">
        <v>3349</v>
      </c>
      <c r="AP15" s="101" t="s">
        <v>1026</v>
      </c>
      <c r="AQ15" s="101" t="s">
        <v>3350</v>
      </c>
      <c r="AR15" s="101" t="s">
        <v>1027</v>
      </c>
      <c r="AS15" s="101" t="s">
        <v>3351</v>
      </c>
      <c r="AT15" s="101" t="s">
        <v>1028</v>
      </c>
      <c r="AU15" s="101" t="s">
        <v>1025</v>
      </c>
      <c r="AV15" s="101" t="s">
        <v>3352</v>
      </c>
      <c r="AW15" s="101" t="s">
        <v>3353</v>
      </c>
      <c r="AX15" s="101" t="s">
        <v>1024</v>
      </c>
      <c r="AY15" s="101" t="s">
        <v>3354</v>
      </c>
      <c r="AZ15" s="101" t="s">
        <v>3355</v>
      </c>
      <c r="BA15" s="103" t="s">
        <v>3356</v>
      </c>
      <c r="BB15" s="18" t="str">
        <f t="shared" si="1"/>
        <v>пламъчно дърво
Delonix regia
Flammenbaum</v>
      </c>
      <c r="BC15" s="18" t="str">
        <f t="shared" si="2"/>
        <v>Flammetræ
Delonix regia
Flammenbaum</v>
      </c>
      <c r="BD15" s="18" t="str">
        <f t="shared" si="3"/>
        <v xml:space="preserve">Flammenbaum
Delonix regia
</v>
      </c>
      <c r="BE15" s="18" t="str">
        <f t="shared" si="4"/>
        <v>Flamboyant
Delonix regia
Flammenbaum</v>
      </c>
      <c r="BF15" s="18" t="str">
        <f t="shared" si="5"/>
        <v>Leegipuu
Delonix regia
Flammenbaum</v>
      </c>
      <c r="BG15" s="18" t="str">
        <f t="shared" si="6"/>
        <v>Liekki puu
Delonix regia
Flammenbaum</v>
      </c>
      <c r="BH15" s="18" t="str">
        <f t="shared" si="7"/>
        <v>Flamboyant
Delonix regia
Flammenbaum</v>
      </c>
      <c r="BI15" s="18" t="str">
        <f t="shared" si="8"/>
        <v>δέντρο φλόγας
Delonix regia
Flammenbaum</v>
      </c>
      <c r="BJ15" s="18" t="str">
        <f t="shared" si="9"/>
        <v>Crann lasrach
Delonix regia
Flammenbaum</v>
      </c>
      <c r="BK15" s="18" t="str">
        <f t="shared" si="10"/>
        <v>Logatré
Delonix regia
Flammenbaum</v>
      </c>
      <c r="BL15" s="18" t="str">
        <f t="shared" si="11"/>
        <v>Albero di fuoco
Delonix regia
Flammenbaum</v>
      </c>
      <c r="BM15" s="18" t="str">
        <f t="shared" si="12"/>
        <v>ホウオウボク
Delonix regia
Flammenbaum</v>
      </c>
      <c r="BN15" s="18" t="str">
        <f t="shared" si="13"/>
        <v>Plameno drvo
Delonix regia
Flammenbaum</v>
      </c>
      <c r="BO15" s="18" t="str">
        <f t="shared" si="14"/>
        <v>Liesmu koks
Delonix regia
Flammenbaum</v>
      </c>
      <c r="BP15" s="18" t="str">
        <f t="shared" si="15"/>
        <v>Liepsnos medis
Delonix regia
Flammenbaum</v>
      </c>
      <c r="BQ15" s="18" t="str">
        <f t="shared" si="16"/>
        <v>Siġra tal-fjamma
Delonix regia
Flammenbaum</v>
      </c>
      <c r="BR15" s="18" t="str">
        <f t="shared" si="17"/>
        <v>Vlam Boom
Delonix regia
Flammenbaum</v>
      </c>
      <c r="BS15" s="18" t="str">
        <f t="shared" si="18"/>
        <v>Flammetre
Delonix regia
Flammenbaum</v>
      </c>
      <c r="BT15" s="18" t="str">
        <f t="shared" si="19"/>
        <v>Drzewo Ognia
Delonix regia
Flammenbaum</v>
      </c>
      <c r="BU15" s="18" t="str">
        <f t="shared" si="20"/>
        <v>Árvore de chamas
Delonix regia
Flammenbaum</v>
      </c>
      <c r="BV15" s="18" t="str">
        <f t="shared" si="21"/>
        <v>Arborele De Flacără
Delonix regia
Flammenbaum</v>
      </c>
      <c r="BW15" s="18" t="str">
        <f t="shared" si="22"/>
        <v>Flammaträd
Delonix regia
Flammenbaum</v>
      </c>
      <c r="BX15" s="18" t="str">
        <f t="shared" si="23"/>
        <v>Plameňový strom
Delonix regia
Flammenbaum</v>
      </c>
      <c r="BY15" s="18" t="str">
        <f t="shared" si="24"/>
        <v>Plamensko drevo
Delonix regia
Flammenbaum</v>
      </c>
      <c r="BZ15" s="18" t="str">
        <f t="shared" si="25"/>
        <v>Árbol de la llama
Delonix regia
Flammenbaum</v>
      </c>
      <c r="CA15" s="18" t="str">
        <f t="shared" si="26"/>
        <v>Plamenný strom
Delonix regia
Flammenbaum</v>
      </c>
      <c r="CB15" s="18" t="str">
        <f t="shared" si="27"/>
        <v>Alev ağacı
Delonix regia
Flammenbaum</v>
      </c>
      <c r="CC15" s="18" t="str">
        <f t="shared" si="28"/>
        <v>Lángfa
Delonix regia
Flammenbaum</v>
      </c>
    </row>
    <row r="16" spans="1:81" ht="36" x14ac:dyDescent="0.2">
      <c r="B16" s="136">
        <v>14</v>
      </c>
      <c r="C16" s="3">
        <v>12335</v>
      </c>
      <c r="D16" s="98">
        <v>4055473123356</v>
      </c>
      <c r="E16" s="17">
        <v>1.85</v>
      </c>
      <c r="F16" s="17">
        <v>5</v>
      </c>
      <c r="G16" s="99" t="s">
        <v>3113</v>
      </c>
      <c r="H16" s="98" t="s">
        <v>9734</v>
      </c>
      <c r="I16" s="17" t="s">
        <v>114</v>
      </c>
      <c r="J16" s="17" t="s">
        <v>2848</v>
      </c>
      <c r="K16" s="3">
        <v>72335</v>
      </c>
      <c r="L16" s="98">
        <v>4055473723358</v>
      </c>
      <c r="M16" s="17">
        <v>2.4500000000000002</v>
      </c>
      <c r="N16" s="3">
        <v>82335</v>
      </c>
      <c r="O16" s="98">
        <v>4055473823355</v>
      </c>
      <c r="P16" s="17">
        <v>3.75</v>
      </c>
      <c r="Q16" s="3">
        <v>52335</v>
      </c>
      <c r="R16" s="98">
        <v>4055473523354</v>
      </c>
      <c r="S16" s="17">
        <v>4.95</v>
      </c>
      <c r="T16" s="3">
        <v>32335</v>
      </c>
      <c r="U16" s="98">
        <v>4055473323350</v>
      </c>
      <c r="V16" s="17">
        <v>6.75</v>
      </c>
      <c r="W16" s="3">
        <v>62335</v>
      </c>
      <c r="X16" s="98">
        <v>4055473623351</v>
      </c>
      <c r="Y16" s="17">
        <v>2.95</v>
      </c>
      <c r="Z16" s="101" t="s">
        <v>3357</v>
      </c>
      <c r="AA16" s="101" t="s">
        <v>3358</v>
      </c>
      <c r="AB16" s="101" t="s">
        <v>115</v>
      </c>
      <c r="AC16" s="101" t="s">
        <v>113</v>
      </c>
      <c r="AD16" s="101" t="s">
        <v>3359</v>
      </c>
      <c r="AE16" s="101" t="s">
        <v>3360</v>
      </c>
      <c r="AF16" s="101" t="s">
        <v>1029</v>
      </c>
      <c r="AG16" s="101" t="s">
        <v>3361</v>
      </c>
      <c r="AH16" s="101" t="s">
        <v>3362</v>
      </c>
      <c r="AI16" s="101" t="s">
        <v>3363</v>
      </c>
      <c r="AJ16" s="101" t="s">
        <v>1030</v>
      </c>
      <c r="AK16" s="102" t="s">
        <v>3364</v>
      </c>
      <c r="AL16" s="101" t="s">
        <v>3365</v>
      </c>
      <c r="AM16" s="101" t="s">
        <v>3366</v>
      </c>
      <c r="AN16" s="101" t="s">
        <v>3367</v>
      </c>
      <c r="AO16" s="101" t="s">
        <v>3368</v>
      </c>
      <c r="AP16" s="101" t="s">
        <v>1032</v>
      </c>
      <c r="AQ16" s="101" t="s">
        <v>3369</v>
      </c>
      <c r="AR16" s="101" t="s">
        <v>1033</v>
      </c>
      <c r="AS16" s="101" t="s">
        <v>3370</v>
      </c>
      <c r="AT16" s="101" t="s">
        <v>1034</v>
      </c>
      <c r="AU16" s="101" t="s">
        <v>113</v>
      </c>
      <c r="AV16" s="101" t="s">
        <v>3371</v>
      </c>
      <c r="AW16" s="101" t="s">
        <v>3372</v>
      </c>
      <c r="AX16" s="101" t="s">
        <v>1031</v>
      </c>
      <c r="AY16" s="101" t="s">
        <v>3371</v>
      </c>
      <c r="AZ16" s="101" t="s">
        <v>3373</v>
      </c>
      <c r="BA16" s="103" t="s">
        <v>3374</v>
      </c>
      <c r="BB16" s="18" t="str">
        <f t="shared" si="1"/>
        <v>драконово дърво
Dracaena Draco
Drachenbaum</v>
      </c>
      <c r="BC16" s="18" t="str">
        <f t="shared" si="2"/>
        <v>Drage træ
Dracaena Draco
Drachenbaum</v>
      </c>
      <c r="BD16" s="18" t="str">
        <f t="shared" si="3"/>
        <v xml:space="preserve">Drachenbaum
Dracaena Draco
</v>
      </c>
      <c r="BE16" s="18" t="str">
        <f t="shared" si="4"/>
        <v>Dragon Tree
Dracaena Draco
Drachenbaum</v>
      </c>
      <c r="BF16" s="18" t="str">
        <f t="shared" si="5"/>
        <v>Draakonipuu
Dracaena Draco
Drachenbaum</v>
      </c>
      <c r="BG16" s="18" t="str">
        <f t="shared" si="6"/>
        <v>Lohikäärme puu
Dracaena Draco
Drachenbaum</v>
      </c>
      <c r="BH16" s="18" t="str">
        <f t="shared" si="7"/>
        <v>Dragonnier des Canaries
Dracaena Draco
Drachenbaum</v>
      </c>
      <c r="BI16" s="18" t="str">
        <f t="shared" si="8"/>
        <v>δέντρο δράκου
Dracaena Draco
Drachenbaum</v>
      </c>
      <c r="BJ16" s="18" t="str">
        <f t="shared" si="9"/>
        <v>Crann dragan
Dracaena Draco
Drachenbaum</v>
      </c>
      <c r="BK16" s="18" t="str">
        <f t="shared" si="10"/>
        <v>Drekatré
Dracaena Draco
Drachenbaum</v>
      </c>
      <c r="BL16" s="18" t="str">
        <f t="shared" si="11"/>
        <v>Albero del drago
Dracaena Draco
Drachenbaum</v>
      </c>
      <c r="BM16" s="18" t="str">
        <f t="shared" si="12"/>
        <v>リュウケツジュ
Dracaena Draco
Drachenbaum</v>
      </c>
      <c r="BN16" s="18" t="str">
        <f t="shared" si="13"/>
        <v>Zmajevac
Dracaena Draco
Drachenbaum</v>
      </c>
      <c r="BO16" s="18" t="str">
        <f t="shared" si="14"/>
        <v>Pūķa koks
Dracaena Draco
Drachenbaum</v>
      </c>
      <c r="BP16" s="18" t="str">
        <f t="shared" si="15"/>
        <v>Drakono medis
Dracaena Draco
Drachenbaum</v>
      </c>
      <c r="BQ16" s="18" t="str">
        <f t="shared" si="16"/>
        <v>Siġra tad-dragun
Dracaena Draco
Drachenbaum</v>
      </c>
      <c r="BR16" s="18" t="str">
        <f t="shared" si="17"/>
        <v>Drakenboom
Dracaena Draco
Drachenbaum</v>
      </c>
      <c r="BS16" s="18" t="str">
        <f t="shared" si="18"/>
        <v>Dragetre
Dracaena Draco
Drachenbaum</v>
      </c>
      <c r="BT16" s="18" t="str">
        <f t="shared" si="19"/>
        <v>Smocze Drzewo
Dracaena Draco
Drachenbaum</v>
      </c>
      <c r="BU16" s="18" t="str">
        <f t="shared" si="20"/>
        <v>Dragoeiro
Dracaena Draco
Drachenbaum</v>
      </c>
      <c r="BV16" s="18" t="str">
        <f t="shared" si="21"/>
        <v>Arborele Dragonului
Dracaena Draco
Drachenbaum</v>
      </c>
      <c r="BW16" s="18" t="str">
        <f t="shared" si="22"/>
        <v>Dragon Tree
Dracaena Draco
Drachenbaum</v>
      </c>
      <c r="BX16" s="18" t="str">
        <f t="shared" si="23"/>
        <v>Dračí strom
Dracaena Draco
Drachenbaum</v>
      </c>
      <c r="BY16" s="18" t="str">
        <f t="shared" si="24"/>
        <v>Zmajevo drevo
Dracaena Draco
Drachenbaum</v>
      </c>
      <c r="BZ16" s="18" t="str">
        <f t="shared" si="25"/>
        <v>Drago de Canarias
Dracaena Draco
Drachenbaum</v>
      </c>
      <c r="CA16" s="18" t="str">
        <f t="shared" si="26"/>
        <v>Dračí strom
Dracaena Draco
Drachenbaum</v>
      </c>
      <c r="CB16" s="18" t="str">
        <f t="shared" si="27"/>
        <v>Ejderha ağacı
Dracaena Draco
Drachenbaum</v>
      </c>
      <c r="CC16" s="18" t="str">
        <f t="shared" si="28"/>
        <v>Sárkányfa
Dracaena Draco
Drachenbaum</v>
      </c>
    </row>
    <row r="17" spans="2:81" ht="60" x14ac:dyDescent="0.2">
      <c r="B17" s="136">
        <v>15</v>
      </c>
      <c r="C17" s="3">
        <v>12337</v>
      </c>
      <c r="D17" s="98">
        <v>4055473123370</v>
      </c>
      <c r="E17" s="17">
        <v>1.85</v>
      </c>
      <c r="F17" s="17">
        <v>6</v>
      </c>
      <c r="G17" s="99" t="s">
        <v>3113</v>
      </c>
      <c r="H17" s="98" t="s">
        <v>9734</v>
      </c>
      <c r="I17" s="17" t="s">
        <v>93</v>
      </c>
      <c r="J17" s="17" t="s">
        <v>2849</v>
      </c>
      <c r="K17" s="3">
        <v>72337</v>
      </c>
      <c r="L17" s="98">
        <v>4055473723372</v>
      </c>
      <c r="M17" s="17">
        <v>2.4500000000000002</v>
      </c>
      <c r="N17" s="3">
        <v>82337</v>
      </c>
      <c r="O17" s="98">
        <v>4055473823379</v>
      </c>
      <c r="P17" s="17">
        <v>3.75</v>
      </c>
      <c r="Q17" s="3">
        <v>52337</v>
      </c>
      <c r="R17" s="98">
        <v>4055473523378</v>
      </c>
      <c r="S17" s="17">
        <v>4.95</v>
      </c>
      <c r="T17" s="3">
        <v>32337</v>
      </c>
      <c r="U17" s="98">
        <v>4055473323374</v>
      </c>
      <c r="V17" s="17">
        <v>6.75</v>
      </c>
      <c r="W17" s="3">
        <v>62337</v>
      </c>
      <c r="X17" s="98">
        <v>4055473623375</v>
      </c>
      <c r="Y17" s="17">
        <v>2.95</v>
      </c>
      <c r="Z17" s="101" t="s">
        <v>3375</v>
      </c>
      <c r="AA17" s="101" t="s">
        <v>3376</v>
      </c>
      <c r="AB17" s="101" t="s">
        <v>94</v>
      </c>
      <c r="AC17" s="101" t="s">
        <v>92</v>
      </c>
      <c r="AD17" s="101" t="s">
        <v>3377</v>
      </c>
      <c r="AE17" s="101" t="s">
        <v>3378</v>
      </c>
      <c r="AF17" s="101" t="s">
        <v>1035</v>
      </c>
      <c r="AG17" s="101" t="s">
        <v>3379</v>
      </c>
      <c r="AH17" s="101" t="s">
        <v>3380</v>
      </c>
      <c r="AI17" s="101" t="s">
        <v>3381</v>
      </c>
      <c r="AJ17" s="101" t="s">
        <v>1036</v>
      </c>
      <c r="AK17" s="102" t="s">
        <v>3382</v>
      </c>
      <c r="AL17" s="101" t="s">
        <v>3383</v>
      </c>
      <c r="AM17" s="101" t="s">
        <v>3384</v>
      </c>
      <c r="AN17" s="101" t="s">
        <v>3385</v>
      </c>
      <c r="AO17" s="101" t="s">
        <v>3386</v>
      </c>
      <c r="AP17" s="101" t="s">
        <v>1039</v>
      </c>
      <c r="AQ17" s="101" t="s">
        <v>3387</v>
      </c>
      <c r="AR17" s="101" t="s">
        <v>1040</v>
      </c>
      <c r="AS17" s="101" t="s">
        <v>3388</v>
      </c>
      <c r="AT17" s="101" t="s">
        <v>1041</v>
      </c>
      <c r="AU17" s="101" t="s">
        <v>1038</v>
      </c>
      <c r="AV17" s="101" t="s">
        <v>3389</v>
      </c>
      <c r="AW17" s="101" t="s">
        <v>3390</v>
      </c>
      <c r="AX17" s="101" t="s">
        <v>1037</v>
      </c>
      <c r="AY17" s="101" t="s">
        <v>3391</v>
      </c>
      <c r="AZ17" s="101" t="s">
        <v>3392</v>
      </c>
      <c r="BA17" s="103" t="s">
        <v>3393</v>
      </c>
      <c r="BB17" s="18" t="str">
        <f t="shared" si="1"/>
        <v>Карибски коралов храст
Erythrina crista-galli
Karibischer Korallenstrauch</v>
      </c>
      <c r="BC17" s="18" t="str">
        <f t="shared" si="2"/>
        <v>Caribisk koralbusk
Erythrina crista-galli
Karibischer Korallenstrauch</v>
      </c>
      <c r="BD17" s="18" t="str">
        <f t="shared" si="3"/>
        <v xml:space="preserve">Karibischer Korallenstrauch
Erythrina crista-galli
</v>
      </c>
      <c r="BE17" s="18" t="str">
        <f t="shared" si="4"/>
        <v>Cockspur Coral Tree
Erythrina crista-galli
Karibischer Korallenstrauch</v>
      </c>
      <c r="BF17" s="18" t="str">
        <f t="shared" si="5"/>
        <v>Kariibi mere korallipõõsas
Erythrina crista-galli
Karibischer Korallenstrauch</v>
      </c>
      <c r="BG17" s="18" t="str">
        <f t="shared" si="6"/>
        <v>Karibian korallipensas
Erythrina crista-galli
Karibischer Korallenstrauch</v>
      </c>
      <c r="BH17" s="18" t="str">
        <f t="shared" si="7"/>
        <v>Ceibo
Erythrina crista-galli
Karibischer Korallenstrauch</v>
      </c>
      <c r="BI17" s="18" t="str">
        <f t="shared" si="8"/>
        <v>Θάμνος κοραλλιών Καραϊβικής
Erythrina crista-galli
Karibischer Korallenstrauch</v>
      </c>
      <c r="BJ17" s="18" t="str">
        <f t="shared" si="9"/>
        <v>Tor coiréil sa Mhuir Chairib
Erythrina crista-galli
Karibischer Korallenstrauch</v>
      </c>
      <c r="BK17" s="18" t="str">
        <f t="shared" si="10"/>
        <v>Karabískur kóralrunni
Erythrina crista-galli
Karibischer Korallenstrauch</v>
      </c>
      <c r="BL17" s="18" t="str">
        <f t="shared" si="11"/>
        <v>Albero del corallo
Erythrina crista-galli
Karibischer Korallenstrauch</v>
      </c>
      <c r="BM17" s="18" t="str">
        <f t="shared" si="12"/>
        <v>カイコウズ
Erythrina crista-galli
Karibischer Korallenstrauch</v>
      </c>
      <c r="BN17" s="18" t="str">
        <f t="shared" si="13"/>
        <v>Karipski koraljni grm
Erythrina crista-galli
Karibischer Korallenstrauch</v>
      </c>
      <c r="BO17" s="18" t="str">
        <f t="shared" si="14"/>
        <v>Karību jūras koraļļu krūms
Erythrina crista-galli
Karibischer Korallenstrauch</v>
      </c>
      <c r="BP17" s="18" t="str">
        <f t="shared" si="15"/>
        <v>Karibų koralų krūmas
Erythrina crista-galli
Karibischer Korallenstrauch</v>
      </c>
      <c r="BQ17" s="18" t="str">
        <f t="shared" si="16"/>
        <v>Arbuxxell tal-qroll tal-Karibew
Erythrina crista-galli
Karibischer Korallenstrauch</v>
      </c>
      <c r="BR17" s="18" t="str">
        <f t="shared" si="17"/>
        <v>Caribische Koraalstruik
Erythrina crista-galli
Karibischer Korallenstrauch</v>
      </c>
      <c r="BS17" s="18" t="str">
        <f t="shared" si="18"/>
        <v>Karibisk korallbusk
Erythrina crista-galli
Karibischer Korallenstrauch</v>
      </c>
      <c r="BT17" s="18" t="str">
        <f t="shared" si="19"/>
        <v>Karaibski Krzew Koralowy
Erythrina crista-galli
Karibischer Korallenstrauch</v>
      </c>
      <c r="BU17" s="18" t="str">
        <f t="shared" si="20"/>
        <v>Arbusto coral caribenho
Erythrina crista-galli
Karibischer Korallenstrauch</v>
      </c>
      <c r="BV17" s="18" t="str">
        <f t="shared" si="21"/>
        <v>Tufă De Corali
Erythrina crista-galli
Karibischer Korallenstrauch</v>
      </c>
      <c r="BW17" s="18" t="str">
        <f t="shared" si="22"/>
        <v>Karibisk Korallbuske
Erythrina crista-galli
Karibischer Korallenstrauch</v>
      </c>
      <c r="BX17" s="18" t="str">
        <f t="shared" si="23"/>
        <v>Karibský koralový ker
Erythrina crista-galli
Karibischer Korallenstrauch</v>
      </c>
      <c r="BY17" s="18" t="str">
        <f t="shared" si="24"/>
        <v>Karibski koralni grm
Erythrina crista-galli
Karibischer Korallenstrauch</v>
      </c>
      <c r="BZ17" s="18" t="str">
        <f t="shared" si="25"/>
        <v>Árbol del coral
Erythrina crista-galli
Karibischer Korallenstrauch</v>
      </c>
      <c r="CA17" s="18" t="str">
        <f t="shared" si="26"/>
        <v>Karibský korálový keř
Erythrina crista-galli
Karibischer Korallenstrauch</v>
      </c>
      <c r="CB17" s="18" t="str">
        <f t="shared" si="27"/>
        <v>Karayip mercan çalı
Erythrina crista-galli
Karibischer Korallenstrauch</v>
      </c>
      <c r="CC17" s="18" t="str">
        <f t="shared" si="28"/>
        <v>Karib-tengeri korallcserje
Erythrina crista-galli
Karibischer Korallenstrauch</v>
      </c>
    </row>
    <row r="18" spans="2:81" ht="36" x14ac:dyDescent="0.2">
      <c r="B18" s="136">
        <v>16</v>
      </c>
      <c r="C18" s="3">
        <v>12338</v>
      </c>
      <c r="D18" s="98">
        <v>4055473123387</v>
      </c>
      <c r="E18" s="17">
        <v>1.85</v>
      </c>
      <c r="F18" s="17">
        <v>4</v>
      </c>
      <c r="G18" s="99" t="s">
        <v>3113</v>
      </c>
      <c r="H18" s="98" t="s">
        <v>9734</v>
      </c>
      <c r="I18" s="17" t="s">
        <v>184</v>
      </c>
      <c r="J18" s="17" t="s">
        <v>2850</v>
      </c>
      <c r="K18" s="3">
        <v>72338</v>
      </c>
      <c r="L18" s="98">
        <v>4055473723389</v>
      </c>
      <c r="M18" s="17">
        <v>2.4500000000000002</v>
      </c>
      <c r="N18" s="3">
        <v>82338</v>
      </c>
      <c r="O18" s="98">
        <v>4055473823386</v>
      </c>
      <c r="P18" s="17">
        <v>3.75</v>
      </c>
      <c r="Q18" s="3">
        <v>52338</v>
      </c>
      <c r="R18" s="98">
        <v>4055473523385</v>
      </c>
      <c r="S18" s="17">
        <v>4.95</v>
      </c>
      <c r="T18" s="3">
        <v>32338</v>
      </c>
      <c r="U18" s="98">
        <v>4055473323381</v>
      </c>
      <c r="V18" s="17">
        <v>6.75</v>
      </c>
      <c r="W18" s="3">
        <v>62338</v>
      </c>
      <c r="X18" s="98">
        <v>4055473623382</v>
      </c>
      <c r="Y18" s="17">
        <v>2.95</v>
      </c>
      <c r="Z18" s="101" t="s">
        <v>3394</v>
      </c>
      <c r="AA18" s="101" t="s">
        <v>185</v>
      </c>
      <c r="AB18" s="101" t="s">
        <v>185</v>
      </c>
      <c r="AC18" s="101" t="s">
        <v>183</v>
      </c>
      <c r="AD18" s="101" t="s">
        <v>3395</v>
      </c>
      <c r="AE18" s="101" t="s">
        <v>3396</v>
      </c>
      <c r="AF18" s="101" t="s">
        <v>185</v>
      </c>
      <c r="AG18" s="101" t="s">
        <v>3397</v>
      </c>
      <c r="AH18" s="101" t="s">
        <v>185</v>
      </c>
      <c r="AI18" s="101" t="s">
        <v>185</v>
      </c>
      <c r="AJ18" s="101" t="s">
        <v>1042</v>
      </c>
      <c r="AK18" s="102" t="s">
        <v>3398</v>
      </c>
      <c r="AL18" s="101" t="s">
        <v>185</v>
      </c>
      <c r="AM18" s="101" t="s">
        <v>185</v>
      </c>
      <c r="AN18" s="101" t="s">
        <v>3399</v>
      </c>
      <c r="AO18" s="101" t="s">
        <v>185</v>
      </c>
      <c r="AP18" s="101" t="s">
        <v>185</v>
      </c>
      <c r="AQ18" s="101" t="s">
        <v>185</v>
      </c>
      <c r="AR18" s="101" t="s">
        <v>185</v>
      </c>
      <c r="AS18" s="101" t="s">
        <v>185</v>
      </c>
      <c r="AT18" s="101" t="s">
        <v>185</v>
      </c>
      <c r="AU18" s="101" t="s">
        <v>1044</v>
      </c>
      <c r="AV18" s="101" t="s">
        <v>185</v>
      </c>
      <c r="AW18" s="101" t="s">
        <v>3400</v>
      </c>
      <c r="AX18" s="101" t="s">
        <v>1043</v>
      </c>
      <c r="AY18" s="101" t="s">
        <v>185</v>
      </c>
      <c r="AZ18" s="101" t="s">
        <v>185</v>
      </c>
      <c r="BA18" s="103" t="s">
        <v>185</v>
      </c>
      <c r="BB18" s="18" t="str">
        <f t="shared" si="1"/>
        <v>гинко
Ginkgo biloba
Ginkgo</v>
      </c>
      <c r="BC18" s="18" t="str">
        <f t="shared" si="2"/>
        <v>Ginkgo
Ginkgo biloba
Ginkgo</v>
      </c>
      <c r="BD18" s="18" t="str">
        <f t="shared" si="3"/>
        <v xml:space="preserve">Ginkgo
Ginkgo biloba
</v>
      </c>
      <c r="BE18" s="18" t="str">
        <f t="shared" si="4"/>
        <v>Maidenhair Tree
Ginkgo biloba
Ginkgo</v>
      </c>
      <c r="BF18" s="18" t="str">
        <f t="shared" si="5"/>
        <v>Hõlmikpuu
Ginkgo biloba
Ginkgo</v>
      </c>
      <c r="BG18" s="18" t="str">
        <f t="shared" si="6"/>
        <v>Neidonhiuspuu
Ginkgo biloba
Ginkgo</v>
      </c>
      <c r="BH18" s="18" t="str">
        <f t="shared" si="7"/>
        <v>Ginkgo
Ginkgo biloba
Ginkgo</v>
      </c>
      <c r="BI18" s="18" t="str">
        <f t="shared" si="8"/>
        <v>τζίνγκο
Ginkgo biloba
Ginkgo</v>
      </c>
      <c r="BJ18" s="18" t="str">
        <f t="shared" si="9"/>
        <v>Ginkgo
Ginkgo biloba
Ginkgo</v>
      </c>
      <c r="BK18" s="18" t="str">
        <f t="shared" si="10"/>
        <v>Ginkgo
Ginkgo biloba
Ginkgo</v>
      </c>
      <c r="BL18" s="18" t="str">
        <f t="shared" si="11"/>
        <v>Albero dei ventagli
Ginkgo biloba
Ginkgo</v>
      </c>
      <c r="BM18" s="18" t="str">
        <f t="shared" si="12"/>
        <v>イチョウ
Ginkgo biloba
Ginkgo</v>
      </c>
      <c r="BN18" s="18" t="str">
        <f t="shared" si="13"/>
        <v>Ginkgo
Ginkgo biloba
Ginkgo</v>
      </c>
      <c r="BO18" s="18" t="str">
        <f t="shared" si="14"/>
        <v>Ginkgo
Ginkgo biloba
Ginkgo</v>
      </c>
      <c r="BP18" s="18" t="str">
        <f t="shared" si="15"/>
        <v>Ginkmedis
Ginkgo biloba
Ginkgo</v>
      </c>
      <c r="BQ18" s="18" t="str">
        <f t="shared" si="16"/>
        <v>Ginkgo
Ginkgo biloba
Ginkgo</v>
      </c>
      <c r="BR18" s="18" t="str">
        <f t="shared" si="17"/>
        <v>Ginkgo
Ginkgo biloba
Ginkgo</v>
      </c>
      <c r="BS18" s="18" t="str">
        <f t="shared" si="18"/>
        <v>Ginkgo
Ginkgo biloba
Ginkgo</v>
      </c>
      <c r="BT18" s="18" t="str">
        <f t="shared" si="19"/>
        <v>Ginkgo
Ginkgo biloba
Ginkgo</v>
      </c>
      <c r="BU18" s="18" t="str">
        <f t="shared" si="20"/>
        <v>Ginkgo
Ginkgo biloba
Ginkgo</v>
      </c>
      <c r="BV18" s="18" t="str">
        <f t="shared" si="21"/>
        <v>Ginkgo
Ginkgo biloba
Ginkgo</v>
      </c>
      <c r="BW18" s="18" t="str">
        <f t="shared" si="22"/>
        <v>Gingko
Ginkgo biloba
Ginkgo</v>
      </c>
      <c r="BX18" s="18" t="str">
        <f t="shared" si="23"/>
        <v>Ginkgo
Ginkgo biloba
Ginkgo</v>
      </c>
      <c r="BY18" s="18" t="str">
        <f t="shared" si="24"/>
        <v>Ginko
Ginkgo biloba
Ginkgo</v>
      </c>
      <c r="BZ18" s="18" t="str">
        <f t="shared" si="25"/>
        <v>Árbol de los escudos
Ginkgo biloba
Ginkgo</v>
      </c>
      <c r="CA18" s="18" t="str">
        <f t="shared" si="26"/>
        <v>Ginkgo
Ginkgo biloba
Ginkgo</v>
      </c>
      <c r="CB18" s="18" t="str">
        <f t="shared" si="27"/>
        <v>Ginkgo
Ginkgo biloba
Ginkgo</v>
      </c>
      <c r="CC18" s="18" t="str">
        <f t="shared" si="28"/>
        <v>Ginkgo
Ginkgo biloba
Ginkgo</v>
      </c>
    </row>
    <row r="19" spans="2:81" ht="36" x14ac:dyDescent="0.2">
      <c r="B19" s="136">
        <v>17</v>
      </c>
      <c r="C19" s="3">
        <v>12339</v>
      </c>
      <c r="D19" s="98">
        <v>4055473123394</v>
      </c>
      <c r="E19" s="17">
        <v>1.85</v>
      </c>
      <c r="F19" s="17">
        <v>12</v>
      </c>
      <c r="G19" s="99" t="s">
        <v>3113</v>
      </c>
      <c r="H19" s="98" t="s">
        <v>9734</v>
      </c>
      <c r="I19" s="17" t="s">
        <v>169</v>
      </c>
      <c r="J19" s="17" t="s">
        <v>2851</v>
      </c>
      <c r="K19" s="3">
        <v>72339</v>
      </c>
      <c r="L19" s="98">
        <v>4055473723396</v>
      </c>
      <c r="M19" s="17">
        <v>2.4500000000000002</v>
      </c>
      <c r="N19" s="3">
        <v>82339</v>
      </c>
      <c r="O19" s="98">
        <v>4055473823393</v>
      </c>
      <c r="P19" s="17">
        <v>3.75</v>
      </c>
      <c r="Q19" s="3">
        <v>52339</v>
      </c>
      <c r="R19" s="98">
        <v>4055473523392</v>
      </c>
      <c r="S19" s="17">
        <v>4.95</v>
      </c>
      <c r="T19" s="3">
        <v>32339</v>
      </c>
      <c r="U19" s="98">
        <v>4055473323398</v>
      </c>
      <c r="V19" s="17">
        <v>6.75</v>
      </c>
      <c r="W19" s="3">
        <v>62339</v>
      </c>
      <c r="X19" s="98">
        <v>4055473623399</v>
      </c>
      <c r="Y19" s="17">
        <v>2.95</v>
      </c>
      <c r="Z19" s="101" t="s">
        <v>3401</v>
      </c>
      <c r="AA19" s="101" t="s">
        <v>3402</v>
      </c>
      <c r="AB19" s="101" t="s">
        <v>170</v>
      </c>
      <c r="AC19" s="101" t="s">
        <v>168</v>
      </c>
      <c r="AD19" s="101" t="s">
        <v>3403</v>
      </c>
      <c r="AE19" s="101" t="s">
        <v>3404</v>
      </c>
      <c r="AF19" s="101" t="s">
        <v>1045</v>
      </c>
      <c r="AG19" s="101" t="s">
        <v>3405</v>
      </c>
      <c r="AH19" s="101" t="s">
        <v>3406</v>
      </c>
      <c r="AI19" s="101" t="s">
        <v>3407</v>
      </c>
      <c r="AJ19" s="101" t="s">
        <v>1046</v>
      </c>
      <c r="AK19" s="102" t="s">
        <v>3408</v>
      </c>
      <c r="AL19" s="101" t="s">
        <v>3409</v>
      </c>
      <c r="AM19" s="101" t="s">
        <v>3410</v>
      </c>
      <c r="AN19" s="101" t="s">
        <v>3411</v>
      </c>
      <c r="AO19" s="101" t="s">
        <v>3412</v>
      </c>
      <c r="AP19" s="101" t="s">
        <v>1049</v>
      </c>
      <c r="AQ19" s="101" t="s">
        <v>3413</v>
      </c>
      <c r="AR19" s="101" t="s">
        <v>1050</v>
      </c>
      <c r="AS19" s="101" t="s">
        <v>3414</v>
      </c>
      <c r="AT19" s="101" t="s">
        <v>1051</v>
      </c>
      <c r="AU19" s="101" t="s">
        <v>1048</v>
      </c>
      <c r="AV19" s="101" t="s">
        <v>3415</v>
      </c>
      <c r="AW19" s="101" t="s">
        <v>3416</v>
      </c>
      <c r="AX19" s="101" t="s">
        <v>1047</v>
      </c>
      <c r="AY19" s="101" t="s">
        <v>3417</v>
      </c>
      <c r="AZ19" s="101" t="s">
        <v>3418</v>
      </c>
      <c r="BA19" s="103" t="s">
        <v>3419</v>
      </c>
      <c r="BB19" s="18" t="str">
        <f t="shared" si="1"/>
        <v>саксиен памук
Gossypium herbaceum
Topfbaumwolle</v>
      </c>
      <c r="BC19" s="18" t="str">
        <f t="shared" si="2"/>
        <v>Pottet bomuld
Gossypium herbaceum
Topfbaumwolle</v>
      </c>
      <c r="BD19" s="18" t="str">
        <f t="shared" si="3"/>
        <v xml:space="preserve">Topfbaumwolle
Gossypium herbaceum
</v>
      </c>
      <c r="BE19" s="18" t="str">
        <f t="shared" si="4"/>
        <v>Levant Cotton
Gossypium herbaceum
Topfbaumwolle</v>
      </c>
      <c r="BF19" s="18" t="str">
        <f t="shared" si="5"/>
        <v>Potipuuvill
Gossypium herbaceum
Topfbaumwolle</v>
      </c>
      <c r="BG19" s="18" t="str">
        <f t="shared" si="6"/>
        <v>Ruukkupuuvillaa
Gossypium herbaceum
Topfbaumwolle</v>
      </c>
      <c r="BH19" s="18" t="str">
        <f t="shared" si="7"/>
        <v>Cotonnier
Gossypium herbaceum
Topfbaumwolle</v>
      </c>
      <c r="BI19" s="18" t="str">
        <f t="shared" si="8"/>
        <v>βαμβάκι σε γλάστρα
Gossypium herbaceum
Topfbaumwolle</v>
      </c>
      <c r="BJ19" s="18" t="str">
        <f t="shared" si="9"/>
        <v>Cadás pota
Gossypium herbaceum
Topfbaumwolle</v>
      </c>
      <c r="BK19" s="18" t="str">
        <f t="shared" si="10"/>
        <v>Pottabómull
Gossypium herbaceum
Topfbaumwolle</v>
      </c>
      <c r="BL19" s="18" t="str">
        <f t="shared" si="11"/>
        <v>Cotone asiatico
Gossypium herbaceum
Topfbaumwolle</v>
      </c>
      <c r="BM19" s="18" t="str">
        <f t="shared" si="12"/>
        <v>コットン　　　
Gossypium herbaceum
Topfbaumwolle</v>
      </c>
      <c r="BN19" s="18" t="str">
        <f t="shared" si="13"/>
        <v>Pamuk u loncima
Gossypium herbaceum
Topfbaumwolle</v>
      </c>
      <c r="BO19" s="18" t="str">
        <f t="shared" si="14"/>
        <v>Kokvilna podos
Gossypium herbaceum
Topfbaumwolle</v>
      </c>
      <c r="BP19" s="18" t="str">
        <f t="shared" si="15"/>
        <v>Vazoninė medvilnė
Gossypium herbaceum
Topfbaumwolle</v>
      </c>
      <c r="BQ19" s="18" t="str">
        <f t="shared" si="16"/>
        <v>Qoton mħawla
Gossypium herbaceum
Topfbaumwolle</v>
      </c>
      <c r="BR19" s="18" t="str">
        <f t="shared" si="17"/>
        <v>Ingemaakte Katoen
Gossypium herbaceum
Topfbaumwolle</v>
      </c>
      <c r="BS19" s="18" t="str">
        <f t="shared" si="18"/>
        <v>Pottebomull
Gossypium herbaceum
Topfbaumwolle</v>
      </c>
      <c r="BT19" s="18" t="str">
        <f t="shared" si="19"/>
        <v>Bawełna W Doniczkach
Gossypium herbaceum
Topfbaumwolle</v>
      </c>
      <c r="BU19" s="18" t="str">
        <f t="shared" si="20"/>
        <v>Algodão em vaso
Gossypium herbaceum
Topfbaumwolle</v>
      </c>
      <c r="BV19" s="18" t="str">
        <f t="shared" si="21"/>
        <v>Bumbac În Ghivece
Gossypium herbaceum
Topfbaumwolle</v>
      </c>
      <c r="BW19" s="18" t="str">
        <f t="shared" si="22"/>
        <v>Inlagd Bomull
Gossypium herbaceum
Topfbaumwolle</v>
      </c>
      <c r="BX19" s="18" t="str">
        <f t="shared" si="23"/>
        <v>Črepníková bavlna
Gossypium herbaceum
Topfbaumwolle</v>
      </c>
      <c r="BY19" s="18" t="str">
        <f t="shared" si="24"/>
        <v>Lončeni bombaž
Gossypium herbaceum
Topfbaumwolle</v>
      </c>
      <c r="BZ19" s="18" t="str">
        <f t="shared" si="25"/>
        <v>Algodón
Gossypium herbaceum
Topfbaumwolle</v>
      </c>
      <c r="CA19" s="18" t="str">
        <f t="shared" si="26"/>
        <v>Hrnková bavlna
Gossypium herbaceum
Topfbaumwolle</v>
      </c>
      <c r="CB19" s="18" t="str">
        <f t="shared" si="27"/>
        <v>Saksı pamuk
Gossypium herbaceum
Topfbaumwolle</v>
      </c>
      <c r="CC19" s="18" t="str">
        <f t="shared" si="28"/>
        <v>Cserepes pamut
Gossypium herbaceum
Topfbaumwolle</v>
      </c>
    </row>
    <row r="20" spans="2:81" ht="36" x14ac:dyDescent="0.2">
      <c r="B20" s="136">
        <v>18</v>
      </c>
      <c r="C20" s="3">
        <v>12340</v>
      </c>
      <c r="D20" s="98">
        <v>4055473123400</v>
      </c>
      <c r="E20" s="17">
        <v>1.85</v>
      </c>
      <c r="F20" s="17">
        <v>50</v>
      </c>
      <c r="G20" s="99" t="s">
        <v>3113</v>
      </c>
      <c r="H20" s="98" t="s">
        <v>9734</v>
      </c>
      <c r="I20" s="17" t="s">
        <v>156</v>
      </c>
      <c r="J20" s="17" t="s">
        <v>2852</v>
      </c>
      <c r="K20" s="3">
        <v>72340</v>
      </c>
      <c r="L20" s="98">
        <v>4055473723402</v>
      </c>
      <c r="M20" s="17">
        <v>2.4500000000000002</v>
      </c>
      <c r="N20" s="3">
        <v>82340</v>
      </c>
      <c r="O20" s="98">
        <v>4055473823409</v>
      </c>
      <c r="P20" s="17">
        <v>3.75</v>
      </c>
      <c r="Q20" s="3">
        <v>52340</v>
      </c>
      <c r="R20" s="98">
        <v>4055473523408</v>
      </c>
      <c r="S20" s="17">
        <v>4.95</v>
      </c>
      <c r="T20" s="3">
        <v>32340</v>
      </c>
      <c r="U20" s="98">
        <v>4055473323404</v>
      </c>
      <c r="V20" s="17">
        <v>6.75</v>
      </c>
      <c r="W20" s="3">
        <v>62340</v>
      </c>
      <c r="X20" s="98">
        <v>4055473623405</v>
      </c>
      <c r="Y20" s="17">
        <v>2.95</v>
      </c>
      <c r="Z20" s="101" t="s">
        <v>3420</v>
      </c>
      <c r="AA20" s="101" t="s">
        <v>155</v>
      </c>
      <c r="AB20" s="101" t="s">
        <v>155</v>
      </c>
      <c r="AC20" s="101" t="s">
        <v>155</v>
      </c>
      <c r="AD20" s="101" t="s">
        <v>155</v>
      </c>
      <c r="AE20" s="101" t="s">
        <v>155</v>
      </c>
      <c r="AF20" s="101" t="s">
        <v>1052</v>
      </c>
      <c r="AG20" s="101" t="s">
        <v>3421</v>
      </c>
      <c r="AH20" s="101" t="s">
        <v>155</v>
      </c>
      <c r="AI20" s="101" t="s">
        <v>155</v>
      </c>
      <c r="AJ20" s="101" t="s">
        <v>155</v>
      </c>
      <c r="AK20" s="102" t="s">
        <v>3422</v>
      </c>
      <c r="AL20" s="101" t="s">
        <v>155</v>
      </c>
      <c r="AM20" s="101" t="s">
        <v>155</v>
      </c>
      <c r="AN20" s="101" t="s">
        <v>155</v>
      </c>
      <c r="AO20" s="101" t="s">
        <v>155</v>
      </c>
      <c r="AP20" s="101" t="s">
        <v>155</v>
      </c>
      <c r="AQ20" s="101" t="s">
        <v>155</v>
      </c>
      <c r="AR20" s="101" t="s">
        <v>155</v>
      </c>
      <c r="AS20" s="101" t="s">
        <v>3423</v>
      </c>
      <c r="AT20" s="101" t="s">
        <v>155</v>
      </c>
      <c r="AU20" s="101" t="s">
        <v>155</v>
      </c>
      <c r="AV20" s="101" t="s">
        <v>155</v>
      </c>
      <c r="AW20" s="101" t="s">
        <v>155</v>
      </c>
      <c r="AX20" s="101" t="s">
        <v>1053</v>
      </c>
      <c r="AY20" s="101" t="s">
        <v>155</v>
      </c>
      <c r="AZ20" s="101" t="s">
        <v>3424</v>
      </c>
      <c r="BA20" s="103" t="s">
        <v>155</v>
      </c>
      <c r="BB20" s="18" t="str">
        <f t="shared" si="1"/>
        <v>жакаранда
Jacaranda mimosifolia
Jacaranda</v>
      </c>
      <c r="BC20" s="18" t="str">
        <f t="shared" si="2"/>
        <v>Jacaranda
Jacaranda mimosifolia
Jacaranda</v>
      </c>
      <c r="BD20" s="18" t="str">
        <f t="shared" si="3"/>
        <v xml:space="preserve">Jacaranda
Jacaranda mimosifolia
</v>
      </c>
      <c r="BE20" s="18" t="str">
        <f t="shared" si="4"/>
        <v>Jacaranda
Jacaranda mimosifolia
Jacaranda</v>
      </c>
      <c r="BF20" s="18" t="str">
        <f t="shared" si="5"/>
        <v>Jacaranda
Jacaranda mimosifolia
Jacaranda</v>
      </c>
      <c r="BG20" s="18" t="str">
        <f t="shared" si="6"/>
        <v>Jacaranda
Jacaranda mimosifolia
Jacaranda</v>
      </c>
      <c r="BH20" s="18" t="str">
        <f t="shared" si="7"/>
        <v>Flamboyant bleu
Jacaranda mimosifolia
Jacaranda</v>
      </c>
      <c r="BI20" s="18" t="str">
        <f t="shared" si="8"/>
        <v>jacaranda
Jacaranda mimosifolia
Jacaranda</v>
      </c>
      <c r="BJ20" s="18" t="str">
        <f t="shared" si="9"/>
        <v>Jacaranda
Jacaranda mimosifolia
Jacaranda</v>
      </c>
      <c r="BK20" s="18" t="str">
        <f t="shared" si="10"/>
        <v>Jacaranda
Jacaranda mimosifolia
Jacaranda</v>
      </c>
      <c r="BL20" s="18" t="str">
        <f t="shared" si="11"/>
        <v>Jacaranda
Jacaranda mimosifolia
Jacaranda</v>
      </c>
      <c r="BM20" s="18" t="str">
        <f t="shared" si="12"/>
        <v>ジャカランダ　　
Jacaranda mimosifolia
Jacaranda</v>
      </c>
      <c r="BN20" s="18" t="str">
        <f t="shared" si="13"/>
        <v>Jacaranda
Jacaranda mimosifolia
Jacaranda</v>
      </c>
      <c r="BO20" s="18" t="str">
        <f t="shared" si="14"/>
        <v>Jacaranda
Jacaranda mimosifolia
Jacaranda</v>
      </c>
      <c r="BP20" s="18" t="str">
        <f t="shared" si="15"/>
        <v>Jacaranda
Jacaranda mimosifolia
Jacaranda</v>
      </c>
      <c r="BQ20" s="18" t="str">
        <f t="shared" si="16"/>
        <v>Jacaranda
Jacaranda mimosifolia
Jacaranda</v>
      </c>
      <c r="BR20" s="18" t="str">
        <f t="shared" si="17"/>
        <v>Jacaranda
Jacaranda mimosifolia
Jacaranda</v>
      </c>
      <c r="BS20" s="18" t="str">
        <f t="shared" si="18"/>
        <v>Jacaranda
Jacaranda mimosifolia
Jacaranda</v>
      </c>
      <c r="BT20" s="18" t="str">
        <f t="shared" si="19"/>
        <v>Jacaranda
Jacaranda mimosifolia
Jacaranda</v>
      </c>
      <c r="BU20" s="18" t="str">
        <f t="shared" si="20"/>
        <v>Jacarandá
Jacaranda mimosifolia
Jacaranda</v>
      </c>
      <c r="BV20" s="18" t="str">
        <f t="shared" si="21"/>
        <v>Jacaranda
Jacaranda mimosifolia
Jacaranda</v>
      </c>
      <c r="BW20" s="18" t="str">
        <f t="shared" si="22"/>
        <v>Jacaranda
Jacaranda mimosifolia
Jacaranda</v>
      </c>
      <c r="BX20" s="18" t="str">
        <f t="shared" si="23"/>
        <v>Jacaranda
Jacaranda mimosifolia
Jacaranda</v>
      </c>
      <c r="BY20" s="18" t="str">
        <f t="shared" si="24"/>
        <v>Jacaranda
Jacaranda mimosifolia
Jacaranda</v>
      </c>
      <c r="BZ20" s="18" t="str">
        <f t="shared" si="25"/>
        <v>Palisandro
Jacaranda mimosifolia
Jacaranda</v>
      </c>
      <c r="CA20" s="18" t="str">
        <f t="shared" si="26"/>
        <v>Jacaranda
Jacaranda mimosifolia
Jacaranda</v>
      </c>
      <c r="CB20" s="18" t="str">
        <f t="shared" si="27"/>
        <v>Jakaranda
Jacaranda mimosifolia
Jacaranda</v>
      </c>
      <c r="CC20" s="18" t="str">
        <f t="shared" si="28"/>
        <v>Jacaranda
Jacaranda mimosifolia
Jacaranda</v>
      </c>
    </row>
    <row r="21" spans="2:81" ht="36" x14ac:dyDescent="0.2">
      <c r="B21" s="136">
        <v>19</v>
      </c>
      <c r="C21" s="3">
        <v>12342</v>
      </c>
      <c r="D21" s="98">
        <v>4055473123424</v>
      </c>
      <c r="E21" s="17">
        <v>1.85</v>
      </c>
      <c r="F21" s="17">
        <v>70</v>
      </c>
      <c r="G21" s="99" t="s">
        <v>3113</v>
      </c>
      <c r="H21" s="98" t="s">
        <v>9734</v>
      </c>
      <c r="I21" s="17" t="s">
        <v>272</v>
      </c>
      <c r="J21" s="17" t="s">
        <v>2853</v>
      </c>
      <c r="K21" s="3">
        <v>72342</v>
      </c>
      <c r="L21" s="98">
        <v>4055473723426</v>
      </c>
      <c r="M21" s="17">
        <v>2.4500000000000002</v>
      </c>
      <c r="N21" s="3">
        <v>82342</v>
      </c>
      <c r="O21" s="98">
        <v>4055473823423</v>
      </c>
      <c r="P21" s="17">
        <v>3.75</v>
      </c>
      <c r="Q21" s="3">
        <v>52342</v>
      </c>
      <c r="R21" s="98">
        <v>4055473523422</v>
      </c>
      <c r="S21" s="17">
        <v>4.95</v>
      </c>
      <c r="T21" s="3">
        <v>32342</v>
      </c>
      <c r="U21" s="98">
        <v>4055473323428</v>
      </c>
      <c r="V21" s="17">
        <v>6.75</v>
      </c>
      <c r="W21" s="3">
        <v>62342</v>
      </c>
      <c r="X21" s="98">
        <v>4055473623429</v>
      </c>
      <c r="Y21" s="17">
        <v>2.95</v>
      </c>
      <c r="Z21" s="101" t="s">
        <v>3425</v>
      </c>
      <c r="AA21" s="101" t="s">
        <v>3426</v>
      </c>
      <c r="AB21" s="101" t="s">
        <v>273</v>
      </c>
      <c r="AC21" s="101" t="s">
        <v>271</v>
      </c>
      <c r="AD21" s="101" t="s">
        <v>3427</v>
      </c>
      <c r="AE21" s="101" t="s">
        <v>3428</v>
      </c>
      <c r="AF21" s="101" t="s">
        <v>1054</v>
      </c>
      <c r="AG21" s="101" t="s">
        <v>3429</v>
      </c>
      <c r="AH21" s="101" t="s">
        <v>3430</v>
      </c>
      <c r="AI21" s="101" t="s">
        <v>3431</v>
      </c>
      <c r="AJ21" s="101" t="s">
        <v>1055</v>
      </c>
      <c r="AK21" s="102" t="s">
        <v>3432</v>
      </c>
      <c r="AL21" s="101" t="s">
        <v>3433</v>
      </c>
      <c r="AM21" s="101" t="s">
        <v>3434</v>
      </c>
      <c r="AN21" s="101" t="s">
        <v>3435</v>
      </c>
      <c r="AO21" s="101" t="s">
        <v>3436</v>
      </c>
      <c r="AP21" s="101" t="s">
        <v>1057</v>
      </c>
      <c r="AQ21" s="101" t="s">
        <v>3437</v>
      </c>
      <c r="AR21" s="101" t="s">
        <v>1058</v>
      </c>
      <c r="AS21" s="101" t="s">
        <v>3438</v>
      </c>
      <c r="AT21" s="101" t="s">
        <v>1059</v>
      </c>
      <c r="AU21" s="101" t="s">
        <v>1056</v>
      </c>
      <c r="AV21" s="101" t="s">
        <v>3439</v>
      </c>
      <c r="AW21" s="101" t="s">
        <v>3433</v>
      </c>
      <c r="AX21" s="101" t="s">
        <v>1055</v>
      </c>
      <c r="AY21" s="101" t="s">
        <v>3440</v>
      </c>
      <c r="AZ21" s="101" t="s">
        <v>3441</v>
      </c>
      <c r="BA21" s="103" t="s">
        <v>3442</v>
      </c>
      <c r="BB21" s="18" t="str">
        <f t="shared" si="1"/>
        <v>Истинска мимоза
Mimosa pudica
Echte Mimose</v>
      </c>
      <c r="BC21" s="18" t="str">
        <f t="shared" si="2"/>
        <v>Ægte mimosa
Mimosa pudica
Echte Mimose</v>
      </c>
      <c r="BD21" s="18" t="str">
        <f t="shared" si="3"/>
        <v xml:space="preserve">Echte Mimose
Mimosa pudica
</v>
      </c>
      <c r="BE21" s="18" t="str">
        <f t="shared" si="4"/>
        <v>Sensitive Plant
Mimosa pudica
Echte Mimose</v>
      </c>
      <c r="BF21" s="18" t="str">
        <f t="shared" si="5"/>
        <v>Tõeline mimoos
Mimosa pudica
Echte Mimose</v>
      </c>
      <c r="BG21" s="18" t="str">
        <f t="shared" si="6"/>
        <v>Todellinen mimosa
Mimosa pudica
Echte Mimose</v>
      </c>
      <c r="BH21" s="18" t="str">
        <f t="shared" si="7"/>
        <v>Mimosa pudique
Mimosa pudica
Echte Mimose</v>
      </c>
      <c r="BI21" s="18" t="str">
        <f t="shared" si="8"/>
        <v>Πραγματική μιμόζα
Mimosa pudica
Echte Mimose</v>
      </c>
      <c r="BJ21" s="18" t="str">
        <f t="shared" si="9"/>
        <v>Mimosa fíor
Mimosa pudica
Echte Mimose</v>
      </c>
      <c r="BK21" s="18" t="str">
        <f t="shared" si="10"/>
        <v>Ekta mímósa
Mimosa pudica
Echte Mimose</v>
      </c>
      <c r="BL21" s="18" t="str">
        <f t="shared" si="11"/>
        <v>Sensitiva
Mimosa pudica
Echte Mimose</v>
      </c>
      <c r="BM21" s="18" t="str">
        <f t="shared" si="12"/>
        <v>オジギソウ／ネムリグサ
Mimosa pudica
Echte Mimose</v>
      </c>
      <c r="BN21" s="18" t="str">
        <f t="shared" si="13"/>
        <v>Prava mimoza
Mimosa pudica
Echte Mimose</v>
      </c>
      <c r="BO21" s="18" t="str">
        <f t="shared" si="14"/>
        <v>Īsta mimoza
Mimosa pudica
Echte Mimose</v>
      </c>
      <c r="BP21" s="18" t="str">
        <f t="shared" si="15"/>
        <v>Tikra mimoza
Mimosa pudica
Echte Mimose</v>
      </c>
      <c r="BQ21" s="18" t="str">
        <f t="shared" si="16"/>
        <v>Mimosa vera
Mimosa pudica
Echte Mimose</v>
      </c>
      <c r="BR21" s="18" t="str">
        <f t="shared" si="17"/>
        <v>Echte Mimosa
Mimosa pudica
Echte Mimose</v>
      </c>
      <c r="BS21" s="18" t="str">
        <f t="shared" si="18"/>
        <v>Ekte mimosa
Mimosa pudica
Echte Mimose</v>
      </c>
      <c r="BT21" s="18" t="str">
        <f t="shared" si="19"/>
        <v>Prawdziwa Mimoza
Mimosa pudica
Echte Mimose</v>
      </c>
      <c r="BU21" s="18" t="str">
        <f t="shared" si="20"/>
        <v>Verdadeira mimosa
Mimosa pudica
Echte Mimose</v>
      </c>
      <c r="BV21" s="18" t="str">
        <f t="shared" si="21"/>
        <v>Mimoza Adevărată
Mimosa pudica
Echte Mimose</v>
      </c>
      <c r="BW21" s="18" t="str">
        <f t="shared" si="22"/>
        <v>Verklig Mimosa
Mimosa pudica
Echte Mimose</v>
      </c>
      <c r="BX21" s="18" t="str">
        <f t="shared" si="23"/>
        <v>Skutočná mimóza
Mimosa pudica
Echte Mimose</v>
      </c>
      <c r="BY21" s="18" t="str">
        <f t="shared" si="24"/>
        <v>Prava mimoza
Mimosa pudica
Echte Mimose</v>
      </c>
      <c r="BZ21" s="18" t="str">
        <f t="shared" si="25"/>
        <v>Sensitiva
Mimosa pudica
Echte Mimose</v>
      </c>
      <c r="CA21" s="18" t="str">
        <f t="shared" si="26"/>
        <v>Skutečná mimóza
Mimosa pudica
Echte Mimose</v>
      </c>
      <c r="CB21" s="18" t="str">
        <f t="shared" si="27"/>
        <v>Gerçek mimoza
Mimosa pudica
Echte Mimose</v>
      </c>
      <c r="CC21" s="18" t="str">
        <f t="shared" si="28"/>
        <v>Igazi mimóza
Mimosa pudica
Echte Mimose</v>
      </c>
    </row>
    <row r="22" spans="2:81" ht="36" x14ac:dyDescent="0.2">
      <c r="B22" s="136">
        <v>20</v>
      </c>
      <c r="C22" s="3">
        <v>12344</v>
      </c>
      <c r="D22" s="98">
        <v>4055473123448</v>
      </c>
      <c r="E22" s="17">
        <v>1.85</v>
      </c>
      <c r="F22" s="17">
        <v>8</v>
      </c>
      <c r="G22" s="99" t="s">
        <v>3113</v>
      </c>
      <c r="H22" s="98" t="s">
        <v>9734</v>
      </c>
      <c r="I22" s="17" t="s">
        <v>231</v>
      </c>
      <c r="J22" s="17" t="s">
        <v>2854</v>
      </c>
      <c r="K22" s="3">
        <v>72344</v>
      </c>
      <c r="L22" s="98">
        <v>4055473723440</v>
      </c>
      <c r="M22" s="17">
        <v>2.4500000000000002</v>
      </c>
      <c r="N22" s="3">
        <v>82344</v>
      </c>
      <c r="O22" s="98">
        <v>4055473823447</v>
      </c>
      <c r="P22" s="17">
        <v>3.75</v>
      </c>
      <c r="Q22" s="3">
        <v>52344</v>
      </c>
      <c r="R22" s="98">
        <v>4055473523446</v>
      </c>
      <c r="S22" s="17">
        <v>4.95</v>
      </c>
      <c r="T22" s="3">
        <v>32344</v>
      </c>
      <c r="U22" s="98">
        <v>4055473323442</v>
      </c>
      <c r="V22" s="17">
        <v>6.75</v>
      </c>
      <c r="W22" s="3">
        <v>62344</v>
      </c>
      <c r="X22" s="98">
        <v>4055473623443</v>
      </c>
      <c r="Y22" s="17">
        <v>2.95</v>
      </c>
      <c r="Z22" s="101" t="s">
        <v>3443</v>
      </c>
      <c r="AA22" s="101" t="s">
        <v>3444</v>
      </c>
      <c r="AB22" s="101" t="s">
        <v>232</v>
      </c>
      <c r="AC22" s="101" t="s">
        <v>230</v>
      </c>
      <c r="AD22" s="101" t="s">
        <v>3445</v>
      </c>
      <c r="AE22" s="101" t="s">
        <v>3446</v>
      </c>
      <c r="AF22" s="101" t="s">
        <v>1060</v>
      </c>
      <c r="AG22" s="101" t="s">
        <v>3447</v>
      </c>
      <c r="AH22" s="101" t="s">
        <v>3448</v>
      </c>
      <c r="AI22" s="101" t="s">
        <v>3449</v>
      </c>
      <c r="AJ22" s="101" t="s">
        <v>1061</v>
      </c>
      <c r="AK22" s="102" t="s">
        <v>3450</v>
      </c>
      <c r="AL22" s="101" t="s">
        <v>3451</v>
      </c>
      <c r="AM22" s="101" t="s">
        <v>3452</v>
      </c>
      <c r="AN22" s="101" t="s">
        <v>3453</v>
      </c>
      <c r="AO22" s="101" t="s">
        <v>3454</v>
      </c>
      <c r="AP22" s="101" t="s">
        <v>1064</v>
      </c>
      <c r="AQ22" s="101" t="s">
        <v>3444</v>
      </c>
      <c r="AR22" s="101" t="s">
        <v>1065</v>
      </c>
      <c r="AS22" s="101" t="s">
        <v>3455</v>
      </c>
      <c r="AT22" s="101" t="s">
        <v>1066</v>
      </c>
      <c r="AU22" s="101" t="s">
        <v>1063</v>
      </c>
      <c r="AV22" s="101" t="s">
        <v>3456</v>
      </c>
      <c r="AW22" s="101" t="s">
        <v>3451</v>
      </c>
      <c r="AX22" s="101" t="s">
        <v>1062</v>
      </c>
      <c r="AY22" s="101" t="s">
        <v>3457</v>
      </c>
      <c r="AZ22" s="101" t="s">
        <v>3458</v>
      </c>
      <c r="BA22" s="103" t="s">
        <v>3459</v>
      </c>
      <c r="BB22" s="18" t="str">
        <f t="shared" si="1"/>
        <v>Кенийски банан
Musa velutina
Kenia-Banane</v>
      </c>
      <c r="BC22" s="18" t="str">
        <f t="shared" si="2"/>
        <v>Kenya banan
Musa velutina
Kenia-Banane</v>
      </c>
      <c r="BD22" s="18" t="str">
        <f t="shared" si="3"/>
        <v xml:space="preserve">Kenia-Banane
Musa velutina
</v>
      </c>
      <c r="BE22" s="18" t="str">
        <f t="shared" si="4"/>
        <v>Pink Velvet Banana
Musa velutina
Kenia-Banane</v>
      </c>
      <c r="BF22" s="18" t="str">
        <f t="shared" si="5"/>
        <v>Keenia banaan
Musa velutina
Kenia-Banane</v>
      </c>
      <c r="BG22" s="18" t="str">
        <f t="shared" si="6"/>
        <v>Kenian banaani
Musa velutina
Kenia-Banane</v>
      </c>
      <c r="BH22" s="18" t="str">
        <f t="shared" si="7"/>
        <v>Bananier à fleurs
Musa velutina
Kenia-Banane</v>
      </c>
      <c r="BI22" s="18" t="str">
        <f t="shared" si="8"/>
        <v>Μπανάνα Κένυας
Musa velutina
Kenia-Banane</v>
      </c>
      <c r="BJ22" s="18" t="str">
        <f t="shared" si="9"/>
        <v>Banana Chéinia
Musa velutina
Kenia-Banane</v>
      </c>
      <c r="BK22" s="18" t="str">
        <f t="shared" si="10"/>
        <v>Kenýa banani
Musa velutina
Kenia-Banane</v>
      </c>
      <c r="BL22" s="18" t="str">
        <f t="shared" si="11"/>
        <v>Banano rosa
Musa velutina
Kenia-Banane</v>
      </c>
      <c r="BM22" s="18" t="str">
        <f t="shared" si="12"/>
        <v>ベルチナバナナ
Musa velutina
Kenia-Banane</v>
      </c>
      <c r="BN22" s="18" t="str">
        <f t="shared" si="13"/>
        <v>Kenijska banana
Musa velutina
Kenia-Banane</v>
      </c>
      <c r="BO22" s="18" t="str">
        <f t="shared" si="14"/>
        <v>Kenijas banāns
Musa velutina
Kenia-Banane</v>
      </c>
      <c r="BP22" s="18" t="str">
        <f t="shared" si="15"/>
        <v>Kenijos bananas
Musa velutina
Kenia-Banane</v>
      </c>
      <c r="BQ22" s="18" t="str">
        <f t="shared" si="16"/>
        <v>Banana tal-Kenja
Musa velutina
Kenia-Banane</v>
      </c>
      <c r="BR22" s="18" t="str">
        <f t="shared" si="17"/>
        <v>Kenia Banaan
Musa velutina
Kenia-Banane</v>
      </c>
      <c r="BS22" s="18" t="str">
        <f t="shared" si="18"/>
        <v>Kenya banan
Musa velutina
Kenia-Banane</v>
      </c>
      <c r="BT22" s="18" t="str">
        <f t="shared" si="19"/>
        <v>Banan Z Kenii
Musa velutina
Kenia-Banane</v>
      </c>
      <c r="BU22" s="18" t="str">
        <f t="shared" si="20"/>
        <v>Banana do Quênia
Musa velutina
Kenia-Banane</v>
      </c>
      <c r="BV22" s="18" t="str">
        <f t="shared" si="21"/>
        <v>Banana Din Kenya
Musa velutina
Kenia-Banane</v>
      </c>
      <c r="BW22" s="18" t="str">
        <f t="shared" si="22"/>
        <v>Kenya Banan
Musa velutina
Kenia-Banane</v>
      </c>
      <c r="BX22" s="18" t="str">
        <f t="shared" si="23"/>
        <v>Kenský banán
Musa velutina
Kenia-Banane</v>
      </c>
      <c r="BY22" s="18" t="str">
        <f t="shared" si="24"/>
        <v>Kenijska banana
Musa velutina
Kenia-Banane</v>
      </c>
      <c r="BZ22" s="18" t="str">
        <f t="shared" si="25"/>
        <v>Banana de Kenia
Musa velutina
Kenia-Banane</v>
      </c>
      <c r="CA22" s="18" t="str">
        <f t="shared" si="26"/>
        <v>Keňský banán
Musa velutina
Kenia-Banane</v>
      </c>
      <c r="CB22" s="18" t="str">
        <f t="shared" si="27"/>
        <v>Kenya muzu
Musa velutina
Kenia-Banane</v>
      </c>
      <c r="CC22" s="18" t="str">
        <f t="shared" si="28"/>
        <v>Kenya banán
Musa velutina
Kenia-Banane</v>
      </c>
    </row>
    <row r="23" spans="2:81" ht="36" x14ac:dyDescent="0.2">
      <c r="B23" s="136">
        <v>21</v>
      </c>
      <c r="C23" s="3">
        <v>12346</v>
      </c>
      <c r="D23" s="98">
        <v>4055473123462</v>
      </c>
      <c r="E23" s="17">
        <v>1.85</v>
      </c>
      <c r="F23" s="17">
        <v>20</v>
      </c>
      <c r="G23" s="99" t="s">
        <v>3113</v>
      </c>
      <c r="H23" s="98" t="s">
        <v>9734</v>
      </c>
      <c r="I23" s="17" t="s">
        <v>99</v>
      </c>
      <c r="J23" s="17" t="s">
        <v>2855</v>
      </c>
      <c r="K23" s="3">
        <v>72346</v>
      </c>
      <c r="L23" s="98">
        <v>4055473723464</v>
      </c>
      <c r="M23" s="17">
        <v>2.4500000000000002</v>
      </c>
      <c r="N23" s="3">
        <v>82346</v>
      </c>
      <c r="O23" s="98">
        <v>4055473823461</v>
      </c>
      <c r="P23" s="17">
        <v>3.75</v>
      </c>
      <c r="Q23" s="3">
        <v>52346</v>
      </c>
      <c r="R23" s="98">
        <v>4055473523460</v>
      </c>
      <c r="S23" s="17">
        <v>4.95</v>
      </c>
      <c r="T23" s="3">
        <v>32346</v>
      </c>
      <c r="U23" s="98">
        <v>4055473323466</v>
      </c>
      <c r="V23" s="17">
        <v>6.75</v>
      </c>
      <c r="W23" s="3">
        <v>62346</v>
      </c>
      <c r="X23" s="98">
        <v>4055473623467</v>
      </c>
      <c r="Y23" s="17">
        <v>2.95</v>
      </c>
      <c r="Z23" s="101" t="s">
        <v>3460</v>
      </c>
      <c r="AA23" s="101" t="s">
        <v>3461</v>
      </c>
      <c r="AB23" s="101" t="s">
        <v>100</v>
      </c>
      <c r="AC23" s="101" t="s">
        <v>98</v>
      </c>
      <c r="AD23" s="101" t="s">
        <v>3462</v>
      </c>
      <c r="AE23" s="101" t="s">
        <v>3462</v>
      </c>
      <c r="AF23" s="101" t="s">
        <v>1067</v>
      </c>
      <c r="AG23" s="101" t="s">
        <v>3463</v>
      </c>
      <c r="AH23" s="101" t="s">
        <v>3464</v>
      </c>
      <c r="AI23" s="101" t="s">
        <v>3465</v>
      </c>
      <c r="AJ23" s="101" t="s">
        <v>1068</v>
      </c>
      <c r="AK23" s="102" t="s">
        <v>3466</v>
      </c>
      <c r="AL23" s="101" t="s">
        <v>3467</v>
      </c>
      <c r="AM23" s="101" t="s">
        <v>3468</v>
      </c>
      <c r="AN23" s="101" t="s">
        <v>3469</v>
      </c>
      <c r="AO23" s="101" t="s">
        <v>3470</v>
      </c>
      <c r="AP23" s="101" t="s">
        <v>1070</v>
      </c>
      <c r="AQ23" s="101" t="s">
        <v>3471</v>
      </c>
      <c r="AR23" s="101" t="s">
        <v>1071</v>
      </c>
      <c r="AS23" s="101" t="s">
        <v>3472</v>
      </c>
      <c r="AT23" s="101" t="s">
        <v>1072</v>
      </c>
      <c r="AU23" s="101" t="s">
        <v>1069</v>
      </c>
      <c r="AV23" s="101" t="s">
        <v>3473</v>
      </c>
      <c r="AW23" s="101" t="s">
        <v>3474</v>
      </c>
      <c r="AX23" s="101" t="s">
        <v>1068</v>
      </c>
      <c r="AY23" s="101" t="s">
        <v>3473</v>
      </c>
      <c r="AZ23" s="101" t="s">
        <v>3475</v>
      </c>
      <c r="BA23" s="103" t="s">
        <v>3476</v>
      </c>
      <c r="BB23" s="18" t="str">
        <f t="shared" si="1"/>
        <v>маслиново дърво
Olea europea
Ölbaum</v>
      </c>
      <c r="BC23" s="18" t="str">
        <f t="shared" si="2"/>
        <v>Oliventræ
Olea europea
Ölbaum</v>
      </c>
      <c r="BD23" s="18" t="str">
        <f t="shared" si="3"/>
        <v xml:space="preserve">Ölbaum
Olea europea
</v>
      </c>
      <c r="BE23" s="18" t="str">
        <f t="shared" si="4"/>
        <v>Common Olive
Olea europea
Ölbaum</v>
      </c>
      <c r="BF23" s="18" t="str">
        <f t="shared" si="5"/>
        <v>Oliivipuu
Olea europea
Ölbaum</v>
      </c>
      <c r="BG23" s="18" t="str">
        <f t="shared" si="6"/>
        <v>Oliivipuu
Olea europea
Ölbaum</v>
      </c>
      <c r="BH23" s="18" t="str">
        <f t="shared" si="7"/>
        <v>Olivier
Olea europea
Ölbaum</v>
      </c>
      <c r="BI23" s="18" t="str">
        <f t="shared" si="8"/>
        <v>ελαιόδενδρο
Olea europea
Ölbaum</v>
      </c>
      <c r="BJ23" s="18" t="str">
        <f t="shared" si="9"/>
        <v>Crann olóige
Olea europea
Ölbaum</v>
      </c>
      <c r="BK23" s="18" t="str">
        <f t="shared" si="10"/>
        <v>Ólífutré
Olea europea
Ölbaum</v>
      </c>
      <c r="BL23" s="18" t="str">
        <f t="shared" si="11"/>
        <v>Olivo
Olea europea
Ölbaum</v>
      </c>
      <c r="BM23" s="18" t="str">
        <f t="shared" si="12"/>
        <v>オリーブ　　
Olea europea
Ölbaum</v>
      </c>
      <c r="BN23" s="18" t="str">
        <f t="shared" si="13"/>
        <v>Maslina
Olea europea
Ölbaum</v>
      </c>
      <c r="BO23" s="18" t="str">
        <f t="shared" si="14"/>
        <v>Olīvkoks
Olea europea
Ölbaum</v>
      </c>
      <c r="BP23" s="18" t="str">
        <f t="shared" si="15"/>
        <v>Alyvmedis
Olea europea
Ölbaum</v>
      </c>
      <c r="BQ23" s="18" t="str">
        <f t="shared" si="16"/>
        <v>Siġra taż-żebbuġ
Olea europea
Ölbaum</v>
      </c>
      <c r="BR23" s="18" t="str">
        <f t="shared" si="17"/>
        <v>Olijfboom
Olea europea
Ölbaum</v>
      </c>
      <c r="BS23" s="18" t="str">
        <f t="shared" si="18"/>
        <v>Oliven tre
Olea europea
Ölbaum</v>
      </c>
      <c r="BT23" s="18" t="str">
        <f t="shared" si="19"/>
        <v>Drzewo Oliwne
Olea europea
Ölbaum</v>
      </c>
      <c r="BU23" s="18" t="str">
        <f t="shared" si="20"/>
        <v>Oliveira
Olea europea
Ölbaum</v>
      </c>
      <c r="BV23" s="18" t="str">
        <f t="shared" si="21"/>
        <v>Măslin
Olea europea
Ölbaum</v>
      </c>
      <c r="BW23" s="18" t="str">
        <f t="shared" si="22"/>
        <v>Olivträd
Olea europea
Ölbaum</v>
      </c>
      <c r="BX23" s="18" t="str">
        <f t="shared" si="23"/>
        <v>Olivovník
Olea europea
Ölbaum</v>
      </c>
      <c r="BY23" s="18" t="str">
        <f t="shared" si="24"/>
        <v>Oljčno drevo
Olea europea
Ölbaum</v>
      </c>
      <c r="BZ23" s="18" t="str">
        <f t="shared" si="25"/>
        <v>Olivo
Olea europea
Ölbaum</v>
      </c>
      <c r="CA23" s="18" t="str">
        <f t="shared" si="26"/>
        <v>Olivovník
Olea europea
Ölbaum</v>
      </c>
      <c r="CB23" s="18" t="str">
        <f t="shared" si="27"/>
        <v>Zeytin ağacı
Olea europea
Ölbaum</v>
      </c>
      <c r="CC23" s="18" t="str">
        <f t="shared" si="28"/>
        <v>Olajfa
Olea europea
Ölbaum</v>
      </c>
    </row>
    <row r="24" spans="2:81" ht="36" x14ac:dyDescent="0.2">
      <c r="B24" s="136">
        <v>22</v>
      </c>
      <c r="C24" s="3">
        <v>12347</v>
      </c>
      <c r="D24" s="98">
        <v>4055473123479</v>
      </c>
      <c r="E24" s="17">
        <v>1.85</v>
      </c>
      <c r="F24" s="17">
        <v>25</v>
      </c>
      <c r="G24" s="99" t="s">
        <v>3113</v>
      </c>
      <c r="H24" s="98" t="s">
        <v>9734</v>
      </c>
      <c r="I24" s="17" t="s">
        <v>207</v>
      </c>
      <c r="J24" s="17" t="s">
        <v>2856</v>
      </c>
      <c r="K24" s="3">
        <v>72347</v>
      </c>
      <c r="L24" s="98">
        <v>4055473723471</v>
      </c>
      <c r="M24" s="17">
        <v>2.4500000000000002</v>
      </c>
      <c r="N24" s="3">
        <v>82347</v>
      </c>
      <c r="O24" s="98">
        <v>4055473823478</v>
      </c>
      <c r="P24" s="17">
        <v>3.75</v>
      </c>
      <c r="Q24" s="3">
        <v>52347</v>
      </c>
      <c r="R24" s="98">
        <v>4055473523477</v>
      </c>
      <c r="S24" s="17">
        <v>4.95</v>
      </c>
      <c r="T24" s="3">
        <v>32347</v>
      </c>
      <c r="U24" s="98">
        <v>4055473323473</v>
      </c>
      <c r="V24" s="17">
        <v>6.75</v>
      </c>
      <c r="W24" s="3">
        <v>62347</v>
      </c>
      <c r="X24" s="98">
        <v>4055473623474</v>
      </c>
      <c r="Y24" s="17">
        <v>2.95</v>
      </c>
      <c r="Z24" s="101" t="s">
        <v>3477</v>
      </c>
      <c r="AA24" s="101" t="s">
        <v>3478</v>
      </c>
      <c r="AB24" s="101" t="s">
        <v>208</v>
      </c>
      <c r="AC24" s="101" t="s">
        <v>206</v>
      </c>
      <c r="AD24" s="101" t="s">
        <v>3479</v>
      </c>
      <c r="AE24" s="101" t="s">
        <v>3480</v>
      </c>
      <c r="AF24" s="101" t="s">
        <v>1073</v>
      </c>
      <c r="AG24" s="101" t="s">
        <v>3481</v>
      </c>
      <c r="AH24" s="101" t="s">
        <v>3482</v>
      </c>
      <c r="AI24" s="101" t="s">
        <v>3483</v>
      </c>
      <c r="AJ24" s="101" t="s">
        <v>1074</v>
      </c>
      <c r="AK24" s="102" t="s">
        <v>3484</v>
      </c>
      <c r="AL24" s="101" t="s">
        <v>3485</v>
      </c>
      <c r="AM24" s="101" t="s">
        <v>3486</v>
      </c>
      <c r="AN24" s="101" t="s">
        <v>3487</v>
      </c>
      <c r="AO24" s="101" t="s">
        <v>3488</v>
      </c>
      <c r="AP24" s="101" t="s">
        <v>1077</v>
      </c>
      <c r="AQ24" s="101" t="s">
        <v>3489</v>
      </c>
      <c r="AR24" s="101" t="s">
        <v>1078</v>
      </c>
      <c r="AS24" s="101" t="s">
        <v>3490</v>
      </c>
      <c r="AT24" s="101" t="s">
        <v>1079</v>
      </c>
      <c r="AU24" s="101" t="s">
        <v>1076</v>
      </c>
      <c r="AV24" s="101" t="s">
        <v>3491</v>
      </c>
      <c r="AW24" s="101" t="s">
        <v>3492</v>
      </c>
      <c r="AX24" s="101" t="s">
        <v>1075</v>
      </c>
      <c r="AY24" s="101" t="s">
        <v>3491</v>
      </c>
      <c r="AZ24" s="101" t="s">
        <v>3493</v>
      </c>
      <c r="BA24" s="103" t="s">
        <v>3494</v>
      </c>
      <c r="BB24" s="18" t="str">
        <f t="shared" si="1"/>
        <v>Синьо пасифлора
Passiflora caerulea
Blaue Passionsblume</v>
      </c>
      <c r="BC24" s="18" t="str">
        <f t="shared" si="2"/>
        <v>Blå passionsblomst
Passiflora caerulea
Blaue Passionsblume</v>
      </c>
      <c r="BD24" s="18" t="str">
        <f t="shared" si="3"/>
        <v xml:space="preserve">Blaue Passionsblume
Passiflora caerulea
</v>
      </c>
      <c r="BE24" s="18" t="str">
        <f t="shared" si="4"/>
        <v>Passion Flower
Passiflora caerulea
Blaue Passionsblume</v>
      </c>
      <c r="BF24" s="18" t="str">
        <f t="shared" si="5"/>
        <v>Sinine kannatuslill
Passiflora caerulea
Blaue Passionsblume</v>
      </c>
      <c r="BG24" s="18" t="str">
        <f t="shared" si="6"/>
        <v>Sininen intohimo kukka
Passiflora caerulea
Blaue Passionsblume</v>
      </c>
      <c r="BH24" s="18" t="str">
        <f t="shared" si="7"/>
        <v>Passiflore bleue
Passiflora caerulea
Blaue Passionsblume</v>
      </c>
      <c r="BI24" s="18" t="str">
        <f t="shared" si="8"/>
        <v>Μπλε λουλούδι του πάθους
Passiflora caerulea
Blaue Passionsblume</v>
      </c>
      <c r="BJ24" s="18" t="str">
        <f t="shared" si="9"/>
        <v>Bláth paisean gorm
Passiflora caerulea
Blaue Passionsblume</v>
      </c>
      <c r="BK24" s="18" t="str">
        <f t="shared" si="10"/>
        <v>Blá ástríðublómi
Passiflora caerulea
Blaue Passionsblume</v>
      </c>
      <c r="BL24" s="18" t="str">
        <f t="shared" si="11"/>
        <v>Fiore della passione
Passiflora caerulea
Blaue Passionsblume</v>
      </c>
      <c r="BM24" s="18" t="str">
        <f t="shared" si="12"/>
        <v>トケイソウ
Passiflora caerulea
Blaue Passionsblume</v>
      </c>
      <c r="BN24" s="18" t="str">
        <f t="shared" si="13"/>
        <v>Plavi cvijet strasti
Passiflora caerulea
Blaue Passionsblume</v>
      </c>
      <c r="BO24" s="18" t="str">
        <f t="shared" si="14"/>
        <v>Zilā kaislības zieds
Passiflora caerulea
Blaue Passionsblume</v>
      </c>
      <c r="BP24" s="18" t="str">
        <f t="shared" si="15"/>
        <v>Mėlyna aistros gėlė
Passiflora caerulea
Blaue Passionsblume</v>
      </c>
      <c r="BQ24" s="18" t="str">
        <f t="shared" si="16"/>
        <v>Fjura tal-passjoni blu
Passiflora caerulea
Blaue Passionsblume</v>
      </c>
      <c r="BR24" s="18" t="str">
        <f t="shared" si="17"/>
        <v>Blauwe Passiebloem
Passiflora caerulea
Blaue Passionsblume</v>
      </c>
      <c r="BS24" s="18" t="str">
        <f t="shared" si="18"/>
        <v>Blå pasjonsblomst
Passiflora caerulea
Blaue Passionsblume</v>
      </c>
      <c r="BT24" s="18" t="str">
        <f t="shared" si="19"/>
        <v>Niebieski Kwiat Pasji
Passiflora caerulea
Blaue Passionsblume</v>
      </c>
      <c r="BU24" s="18" t="str">
        <f t="shared" si="20"/>
        <v>Maracujá azul
Passiflora caerulea
Blaue Passionsblume</v>
      </c>
      <c r="BV24" s="18" t="str">
        <f t="shared" si="21"/>
        <v>Floarea Pasiunii
Passiflora caerulea
Blaue Passionsblume</v>
      </c>
      <c r="BW24" s="18" t="str">
        <f t="shared" si="22"/>
        <v>Blå Passionblomma
Passiflora caerulea
Blaue Passionsblume</v>
      </c>
      <c r="BX24" s="18" t="str">
        <f t="shared" si="23"/>
        <v>Modrá mučenka
Passiflora caerulea
Blaue Passionsblume</v>
      </c>
      <c r="BY24" s="18" t="str">
        <f t="shared" si="24"/>
        <v>Modra pasijonka
Passiflora caerulea
Blaue Passionsblume</v>
      </c>
      <c r="BZ24" s="18" t="str">
        <f t="shared" si="25"/>
        <v>Flor de la pasión
Passiflora caerulea
Blaue Passionsblume</v>
      </c>
      <c r="CA24" s="18" t="str">
        <f t="shared" si="26"/>
        <v>Modrá mučenka
Passiflora caerulea
Blaue Passionsblume</v>
      </c>
      <c r="CB24" s="18" t="str">
        <f t="shared" si="27"/>
        <v>Mavi tutku çiçeği
Passiflora caerulea
Blaue Passionsblume</v>
      </c>
      <c r="CC24" s="18" t="str">
        <f t="shared" si="28"/>
        <v>Kék golgotavirág
Passiflora caerulea
Blaue Passionsblume</v>
      </c>
    </row>
    <row r="25" spans="2:81" ht="60" x14ac:dyDescent="0.2">
      <c r="B25" s="136">
        <v>23</v>
      </c>
      <c r="C25" s="3">
        <v>12349</v>
      </c>
      <c r="D25" s="98">
        <v>4055473123493</v>
      </c>
      <c r="E25" s="17">
        <v>1.85</v>
      </c>
      <c r="F25" s="17">
        <v>12</v>
      </c>
      <c r="G25" s="99" t="s">
        <v>3113</v>
      </c>
      <c r="H25" s="98" t="s">
        <v>9734</v>
      </c>
      <c r="I25" s="17" t="s">
        <v>138</v>
      </c>
      <c r="J25" s="17" t="s">
        <v>2857</v>
      </c>
      <c r="K25" s="3">
        <v>72349</v>
      </c>
      <c r="L25" s="98">
        <v>4055473723495</v>
      </c>
      <c r="M25" s="17">
        <v>2.4500000000000002</v>
      </c>
      <c r="N25" s="3">
        <v>82349</v>
      </c>
      <c r="O25" s="98">
        <v>4055473823492</v>
      </c>
      <c r="P25" s="17">
        <v>3.75</v>
      </c>
      <c r="Q25" s="3">
        <v>52349</v>
      </c>
      <c r="R25" s="98">
        <v>4055473523491</v>
      </c>
      <c r="S25" s="17">
        <v>4.95</v>
      </c>
      <c r="T25" s="3">
        <v>32349</v>
      </c>
      <c r="U25" s="98">
        <v>4055473323497</v>
      </c>
      <c r="V25" s="17">
        <v>6.75</v>
      </c>
      <c r="W25" s="3">
        <v>62349</v>
      </c>
      <c r="X25" s="98">
        <v>4055473623498</v>
      </c>
      <c r="Y25" s="17">
        <v>2.95</v>
      </c>
      <c r="Z25" s="101" t="s">
        <v>3495</v>
      </c>
      <c r="AA25" s="101" t="s">
        <v>3496</v>
      </c>
      <c r="AB25" s="101" t="s">
        <v>139</v>
      </c>
      <c r="AC25" s="101" t="s">
        <v>137</v>
      </c>
      <c r="AD25" s="101" t="s">
        <v>3497</v>
      </c>
      <c r="AE25" s="101" t="s">
        <v>3497</v>
      </c>
      <c r="AF25" s="101" t="s">
        <v>1080</v>
      </c>
      <c r="AG25" s="101" t="s">
        <v>3497</v>
      </c>
      <c r="AH25" s="101" t="s">
        <v>3498</v>
      </c>
      <c r="AI25" s="101" t="s">
        <v>3499</v>
      </c>
      <c r="AJ25" s="101" t="s">
        <v>1081</v>
      </c>
      <c r="AK25" s="102" t="s">
        <v>3500</v>
      </c>
      <c r="AL25" s="101" t="s">
        <v>3501</v>
      </c>
      <c r="AM25" s="101" t="s">
        <v>3497</v>
      </c>
      <c r="AN25" s="101" t="s">
        <v>3497</v>
      </c>
      <c r="AO25" s="101" t="s">
        <v>3502</v>
      </c>
      <c r="AP25" s="101" t="s">
        <v>1084</v>
      </c>
      <c r="AQ25" s="101" t="s">
        <v>3503</v>
      </c>
      <c r="AR25" s="101" t="s">
        <v>1085</v>
      </c>
      <c r="AS25" s="101" t="s">
        <v>3504</v>
      </c>
      <c r="AT25" s="101" t="s">
        <v>1086</v>
      </c>
      <c r="AU25" s="101" t="s">
        <v>1083</v>
      </c>
      <c r="AV25" s="101" t="s">
        <v>3505</v>
      </c>
      <c r="AW25" s="101" t="s">
        <v>3506</v>
      </c>
      <c r="AX25" s="101" t="s">
        <v>1082</v>
      </c>
      <c r="AY25" s="101" t="s">
        <v>3507</v>
      </c>
      <c r="AZ25" s="101" t="s">
        <v>3508</v>
      </c>
      <c r="BA25" s="103" t="s">
        <v>3497</v>
      </c>
      <c r="BB25" s="18" t="str">
        <f t="shared" si="1"/>
        <v>Гигантска гранадила / крал гранадила
Passiflora quadrangularis
Riesengranadilla / Königsgranadilla</v>
      </c>
      <c r="BC25" s="18" t="str">
        <f t="shared" si="2"/>
        <v>Kæmpe Granadilla / Kong Granadilla
Passiflora quadrangularis
Riesengranadilla / Königsgranadilla</v>
      </c>
      <c r="BD25" s="18" t="str">
        <f t="shared" si="3"/>
        <v xml:space="preserve">Riesengranadilla / Königsgranadilla
Passiflora quadrangularis
</v>
      </c>
      <c r="BE25" s="18" t="str">
        <f t="shared" si="4"/>
        <v>Giant Grenadilla
Passiflora quadrangularis
Riesengranadilla / Königsgranadilla</v>
      </c>
      <c r="BF25" s="18" t="str">
        <f t="shared" si="5"/>
        <v>Giant Granadilla / King Granadilla
Passiflora quadrangularis
Riesengranadilla / Königsgranadilla</v>
      </c>
      <c r="BG25" s="18" t="str">
        <f t="shared" si="6"/>
        <v>Giant Granadilla / King Granadilla
Passiflora quadrangularis
Riesengranadilla / Königsgranadilla</v>
      </c>
      <c r="BH25" s="18" t="str">
        <f t="shared" si="7"/>
        <v>Grenadille géante
Passiflora quadrangularis
Riesengranadilla / Königsgranadilla</v>
      </c>
      <c r="BI25" s="18" t="str">
        <f t="shared" si="8"/>
        <v>Giant Granadilla / King Granadilla
Passiflora quadrangularis
Riesengranadilla / Königsgranadilla</v>
      </c>
      <c r="BJ25" s="18" t="str">
        <f t="shared" si="9"/>
        <v>Granadilla ollmhór / King Granadilla
Passiflora quadrangularis
Riesengranadilla / Königsgranadilla</v>
      </c>
      <c r="BK25" s="18" t="str">
        <f t="shared" si="10"/>
        <v>Risastór Granadilla / King Granadilla
Passiflora quadrangularis
Riesengranadilla / Königsgranadilla</v>
      </c>
      <c r="BL25" s="18" t="str">
        <f t="shared" si="11"/>
        <v>Granadilla
Passiflora quadrangularis
Riesengranadilla / Königsgranadilla</v>
      </c>
      <c r="BM25" s="18" t="str">
        <f t="shared" si="12"/>
        <v>オオミノトケイソウ
Passiflora quadrangularis
Riesengranadilla / Königsgranadilla</v>
      </c>
      <c r="BN25" s="18" t="str">
        <f t="shared" si="13"/>
        <v>Divovska Granadilla / King Granadilla
Passiflora quadrangularis
Riesengranadilla / Königsgranadilla</v>
      </c>
      <c r="BO25" s="18" t="str">
        <f t="shared" si="14"/>
        <v>Giant Granadilla / King Granadilla
Passiflora quadrangularis
Riesengranadilla / Königsgranadilla</v>
      </c>
      <c r="BP25" s="18" t="str">
        <f t="shared" si="15"/>
        <v>Giant Granadilla / King Granadilla
Passiflora quadrangularis
Riesengranadilla / Königsgranadilla</v>
      </c>
      <c r="BQ25" s="18" t="str">
        <f t="shared" si="16"/>
        <v>Granadilla ġgant / King Granadilla
Passiflora quadrangularis
Riesengranadilla / Königsgranadilla</v>
      </c>
      <c r="BR25" s="18" t="str">
        <f t="shared" si="17"/>
        <v>Gigantische Granadilla / King Granadilla
Passiflora quadrangularis
Riesengranadilla / Königsgranadilla</v>
      </c>
      <c r="BS25" s="18" t="str">
        <f t="shared" si="18"/>
        <v>Giant Granadilla / Kong Granadilla
Passiflora quadrangularis
Riesengranadilla / Königsgranadilla</v>
      </c>
      <c r="BT25" s="18" t="str">
        <f t="shared" si="19"/>
        <v>Król Granadilla
Passiflora quadrangularis
Riesengranadilla / Königsgranadilla</v>
      </c>
      <c r="BU25" s="18" t="str">
        <f t="shared" si="20"/>
        <v>Granadilla Gigante / King Granadilla
Passiflora quadrangularis
Riesengranadilla / Königsgranadilla</v>
      </c>
      <c r="BV25" s="18" t="str">
        <f t="shared" si="21"/>
        <v>Regele Granadilla
Passiflora quadrangularis
Riesengranadilla / Königsgranadilla</v>
      </c>
      <c r="BW25" s="18" t="str">
        <f t="shared" si="22"/>
        <v>Jätte Granadilla / King Granadilla
Passiflora quadrangularis
Riesengranadilla / Königsgranadilla</v>
      </c>
      <c r="BX25" s="18" t="str">
        <f t="shared" si="23"/>
        <v>Obrovská Granadilla / Kráľ Granadilla
Passiflora quadrangularis
Riesengranadilla / Königsgranadilla</v>
      </c>
      <c r="BY25" s="18" t="str">
        <f t="shared" si="24"/>
        <v>Velikanska Granadilla / King Granadilla
Passiflora quadrangularis
Riesengranadilla / Königsgranadilla</v>
      </c>
      <c r="BZ25" s="18" t="str">
        <f t="shared" si="25"/>
        <v>Granadilla gigante 
Passiflora quadrangularis
Riesengranadilla / Königsgranadilla</v>
      </c>
      <c r="CA25" s="18" t="str">
        <f t="shared" si="26"/>
        <v>Obří Granadilla / Král Granadilla
Passiflora quadrangularis
Riesengranadilla / Königsgranadilla</v>
      </c>
      <c r="CB25" s="18" t="str">
        <f t="shared" si="27"/>
        <v>Dev Granadilla / Kral Granadilla
Passiflora quadrangularis
Riesengranadilla / Königsgranadilla</v>
      </c>
      <c r="CC25" s="18" t="str">
        <f t="shared" si="28"/>
        <v>Giant Granadilla / King Granadilla
Passiflora quadrangularis
Riesengranadilla / Königsgranadilla</v>
      </c>
    </row>
    <row r="26" spans="2:81" ht="36" x14ac:dyDescent="0.2">
      <c r="B26" s="136">
        <v>24</v>
      </c>
      <c r="C26" s="3">
        <v>12350</v>
      </c>
      <c r="D26" s="98">
        <v>4055473123509</v>
      </c>
      <c r="E26" s="17">
        <v>1.85</v>
      </c>
      <c r="F26" s="17">
        <v>50</v>
      </c>
      <c r="G26" s="99" t="s">
        <v>3113</v>
      </c>
      <c r="H26" s="98" t="s">
        <v>9734</v>
      </c>
      <c r="I26" s="17" t="s">
        <v>123</v>
      </c>
      <c r="J26" s="17" t="s">
        <v>2858</v>
      </c>
      <c r="K26" s="3">
        <v>72350</v>
      </c>
      <c r="L26" s="98">
        <v>4055473723501</v>
      </c>
      <c r="M26" s="17">
        <v>2.4500000000000002</v>
      </c>
      <c r="N26" s="3">
        <v>82350</v>
      </c>
      <c r="O26" s="98">
        <v>4055473823508</v>
      </c>
      <c r="P26" s="17">
        <v>3.75</v>
      </c>
      <c r="Q26" s="3">
        <v>52350</v>
      </c>
      <c r="R26" s="98">
        <v>4055473523507</v>
      </c>
      <c r="S26" s="17">
        <v>4.95</v>
      </c>
      <c r="T26" s="3">
        <v>32350</v>
      </c>
      <c r="U26" s="98">
        <v>4055473323503</v>
      </c>
      <c r="V26" s="17">
        <v>6.75</v>
      </c>
      <c r="W26" s="3">
        <v>62350</v>
      </c>
      <c r="X26" s="98">
        <v>4055473623504</v>
      </c>
      <c r="Y26" s="17">
        <v>2.95</v>
      </c>
      <c r="Z26" s="101" t="s">
        <v>3509</v>
      </c>
      <c r="AA26" s="101" t="s">
        <v>3510</v>
      </c>
      <c r="AB26" s="101" t="s">
        <v>124</v>
      </c>
      <c r="AC26" s="101" t="s">
        <v>122</v>
      </c>
      <c r="AD26" s="101" t="s">
        <v>3511</v>
      </c>
      <c r="AE26" s="101" t="s">
        <v>3512</v>
      </c>
      <c r="AF26" s="101" t="s">
        <v>1087</v>
      </c>
      <c r="AG26" s="101" t="s">
        <v>3513</v>
      </c>
      <c r="AH26" s="101" t="s">
        <v>3514</v>
      </c>
      <c r="AI26" s="101" t="s">
        <v>3515</v>
      </c>
      <c r="AJ26" s="101" t="s">
        <v>1088</v>
      </c>
      <c r="AK26" s="102" t="s">
        <v>3516</v>
      </c>
      <c r="AL26" s="101" t="s">
        <v>3517</v>
      </c>
      <c r="AM26" s="101" t="s">
        <v>3518</v>
      </c>
      <c r="AN26" s="101" t="s">
        <v>3519</v>
      </c>
      <c r="AO26" s="101" t="s">
        <v>3520</v>
      </c>
      <c r="AP26" s="101" t="s">
        <v>1091</v>
      </c>
      <c r="AQ26" s="101" t="s">
        <v>3521</v>
      </c>
      <c r="AR26" s="101" t="s">
        <v>1092</v>
      </c>
      <c r="AS26" s="101" t="s">
        <v>3522</v>
      </c>
      <c r="AT26" s="101" t="s">
        <v>1093</v>
      </c>
      <c r="AU26" s="101" t="s">
        <v>1090</v>
      </c>
      <c r="AV26" s="101" t="s">
        <v>3523</v>
      </c>
      <c r="AW26" s="101" t="s">
        <v>3524</v>
      </c>
      <c r="AX26" s="101" t="s">
        <v>1089</v>
      </c>
      <c r="AY26" s="101" t="s">
        <v>3523</v>
      </c>
      <c r="AZ26" s="101" t="s">
        <v>3525</v>
      </c>
      <c r="BA26" s="103" t="s">
        <v>3526</v>
      </c>
      <c r="BB26" s="18" t="str">
        <f t="shared" si="1"/>
        <v>Джудже - нар
Punica granatum nana
Zwerg - Granatapfel</v>
      </c>
      <c r="BC26" s="18" t="str">
        <f t="shared" si="2"/>
        <v>Dværg - granatæble
Punica granatum nana
Zwerg - Granatapfel</v>
      </c>
      <c r="BD26" s="18" t="str">
        <f t="shared" si="3"/>
        <v xml:space="preserve">Zwerg - Granatapfel
Punica granatum nana
</v>
      </c>
      <c r="BE26" s="18" t="str">
        <f t="shared" si="4"/>
        <v>Dwarf Pomegranate
Punica granatum nana
Zwerg - Granatapfel</v>
      </c>
      <c r="BF26" s="18" t="str">
        <f t="shared" si="5"/>
        <v>Kääbus - granaatõun
Punica granatum nana
Zwerg - Granatapfel</v>
      </c>
      <c r="BG26" s="18" t="str">
        <f t="shared" si="6"/>
        <v>Kääpiö - granaattiomena
Punica granatum nana
Zwerg - Granatapfel</v>
      </c>
      <c r="BH26" s="18" t="str">
        <f t="shared" si="7"/>
        <v>Grenadier nain
Punica granatum nana
Zwerg - Granatapfel</v>
      </c>
      <c r="BI26" s="18" t="str">
        <f t="shared" si="8"/>
        <v>Νάνος - ρόδι
Punica granatum nana
Zwerg - Granatapfel</v>
      </c>
      <c r="BJ26" s="18" t="str">
        <f t="shared" si="9"/>
        <v>Dwarf - pomegranate
Punica granatum nana
Zwerg - Granatapfel</v>
      </c>
      <c r="BK26" s="18" t="str">
        <f t="shared" si="10"/>
        <v>Dvergur - granatepli
Punica granatum nana
Zwerg - Granatapfel</v>
      </c>
      <c r="BL26" s="18" t="str">
        <f t="shared" si="11"/>
        <v>Melograno nano
Punica granatum nana
Zwerg - Granatapfel</v>
      </c>
      <c r="BM26" s="18" t="str">
        <f t="shared" si="12"/>
        <v>ザクロ
Punica granatum nana
Zwerg - Granatapfel</v>
      </c>
      <c r="BN26" s="18" t="str">
        <f t="shared" si="13"/>
        <v>Patuljak - šipak
Punica granatum nana
Zwerg - Granatapfel</v>
      </c>
      <c r="BO26" s="18" t="str">
        <f t="shared" si="14"/>
        <v>Rūķis - granātābols
Punica granatum nana
Zwerg - Granatapfel</v>
      </c>
      <c r="BP26" s="18" t="str">
        <f t="shared" si="15"/>
        <v>Nykštukas – granatas
Punica granatum nana
Zwerg - Granatapfel</v>
      </c>
      <c r="BQ26" s="18" t="str">
        <f t="shared" si="16"/>
        <v>Dwarf - Rummien
Punica granatum nana
Zwerg - Granatapfel</v>
      </c>
      <c r="BR26" s="18" t="str">
        <f t="shared" si="17"/>
        <v>Dwerggranaatappel
Punica granatum nana
Zwerg - Granatapfel</v>
      </c>
      <c r="BS26" s="18" t="str">
        <f t="shared" si="18"/>
        <v>Dverg - granateple
Punica granatum nana
Zwerg - Granatapfel</v>
      </c>
      <c r="BT26" s="18" t="str">
        <f t="shared" si="19"/>
        <v>Granat Karłowaty
Punica granatum nana
Zwerg - Granatapfel</v>
      </c>
      <c r="BU26" s="18" t="str">
        <f t="shared" si="20"/>
        <v>Anão - romã
Punica granatum nana
Zwerg - Granatapfel</v>
      </c>
      <c r="BV26" s="18" t="str">
        <f t="shared" si="21"/>
        <v>Pitic-Rodie
Punica granatum nana
Zwerg - Granatapfel</v>
      </c>
      <c r="BW26" s="18" t="str">
        <f t="shared" si="22"/>
        <v>Dvärg-Granatäpple
Punica granatum nana
Zwerg - Granatapfel</v>
      </c>
      <c r="BX26" s="18" t="str">
        <f t="shared" si="23"/>
        <v>Trpaslík - granátové jablko
Punica granatum nana
Zwerg - Granatapfel</v>
      </c>
      <c r="BY26" s="18" t="str">
        <f t="shared" si="24"/>
        <v>Škrat - granatno jabolko
Punica granatum nana
Zwerg - Granatapfel</v>
      </c>
      <c r="BZ26" s="18" t="str">
        <f t="shared" si="25"/>
        <v>Granado enano
Punica granatum nana
Zwerg - Granatapfel</v>
      </c>
      <c r="CA26" s="18" t="str">
        <f t="shared" si="26"/>
        <v>Trpaslík - granátové jablko
Punica granatum nana
Zwerg - Granatapfel</v>
      </c>
      <c r="CB26" s="18" t="str">
        <f t="shared" si="27"/>
        <v>Cüce - nar
Punica granatum nana
Zwerg - Granatapfel</v>
      </c>
      <c r="CC26" s="18" t="str">
        <f t="shared" si="28"/>
        <v>Törpe - gránátalma
Punica granatum nana
Zwerg - Granatapfel</v>
      </c>
    </row>
    <row r="27" spans="2:81" ht="48" x14ac:dyDescent="0.2">
      <c r="B27" s="136">
        <v>25</v>
      </c>
      <c r="C27" s="3">
        <v>12352</v>
      </c>
      <c r="D27" s="98">
        <v>4055473123523</v>
      </c>
      <c r="E27" s="17">
        <v>1.85</v>
      </c>
      <c r="F27" s="17">
        <v>8</v>
      </c>
      <c r="G27" s="99" t="s">
        <v>3113</v>
      </c>
      <c r="H27" s="98" t="s">
        <v>9734</v>
      </c>
      <c r="I27" s="17" t="s">
        <v>305</v>
      </c>
      <c r="J27" s="17" t="s">
        <v>2859</v>
      </c>
      <c r="K27" s="3">
        <v>72352</v>
      </c>
      <c r="L27" s="98">
        <v>4055473723525</v>
      </c>
      <c r="M27" s="17">
        <v>2.4500000000000002</v>
      </c>
      <c r="N27" s="3">
        <v>82352</v>
      </c>
      <c r="O27" s="98">
        <v>4055473823522</v>
      </c>
      <c r="P27" s="17">
        <v>3.75</v>
      </c>
      <c r="Q27" s="3">
        <v>52352</v>
      </c>
      <c r="R27" s="98">
        <v>4055473523521</v>
      </c>
      <c r="S27" s="17">
        <v>4.95</v>
      </c>
      <c r="T27" s="3">
        <v>32352</v>
      </c>
      <c r="U27" s="98">
        <v>4055473323527</v>
      </c>
      <c r="V27" s="17">
        <v>6.75</v>
      </c>
      <c r="W27" s="3">
        <v>62352</v>
      </c>
      <c r="X27" s="98">
        <v>4055473623528</v>
      </c>
      <c r="Y27" s="17">
        <v>2.95</v>
      </c>
      <c r="Z27" s="101" t="s">
        <v>3527</v>
      </c>
      <c r="AA27" s="101" t="s">
        <v>3528</v>
      </c>
      <c r="AB27" s="101" t="s">
        <v>306</v>
      </c>
      <c r="AC27" s="101" t="s">
        <v>304</v>
      </c>
      <c r="AD27" s="101" t="s">
        <v>3529</v>
      </c>
      <c r="AE27" s="101" t="s">
        <v>3530</v>
      </c>
      <c r="AF27" s="101" t="s">
        <v>1094</v>
      </c>
      <c r="AG27" s="101" t="s">
        <v>3531</v>
      </c>
      <c r="AH27" s="101" t="s">
        <v>3532</v>
      </c>
      <c r="AI27" s="101" t="s">
        <v>3533</v>
      </c>
      <c r="AJ27" s="101" t="s">
        <v>1095</v>
      </c>
      <c r="AK27" s="102" t="s">
        <v>3534</v>
      </c>
      <c r="AL27" s="101" t="s">
        <v>3535</v>
      </c>
      <c r="AM27" s="101" t="s">
        <v>3536</v>
      </c>
      <c r="AN27" s="101" t="s">
        <v>3537</v>
      </c>
      <c r="AO27" s="101" t="s">
        <v>3538</v>
      </c>
      <c r="AP27" s="101" t="s">
        <v>1098</v>
      </c>
      <c r="AQ27" s="101" t="s">
        <v>3539</v>
      </c>
      <c r="AR27" s="101" t="s">
        <v>1099</v>
      </c>
      <c r="AS27" s="101" t="s">
        <v>3540</v>
      </c>
      <c r="AT27" s="101" t="s">
        <v>1100</v>
      </c>
      <c r="AU27" s="101" t="s">
        <v>1097</v>
      </c>
      <c r="AV27" s="101" t="s">
        <v>3541</v>
      </c>
      <c r="AW27" s="101" t="s">
        <v>3542</v>
      </c>
      <c r="AX27" s="101" t="s">
        <v>1096</v>
      </c>
      <c r="AY27" s="101" t="s">
        <v>3543</v>
      </c>
      <c r="AZ27" s="101" t="s">
        <v>3544</v>
      </c>
      <c r="BA27" s="103" t="s">
        <v>3545</v>
      </c>
      <c r="BB27" s="18" t="str">
        <f t="shared" si="1"/>
        <v>Дървото на пътника
Ravenala madagascariensis
Baum des Reisenden</v>
      </c>
      <c r="BC27" s="18" t="str">
        <f t="shared" si="2"/>
        <v>Rejsendes træ
Ravenala madagascariensis
Baum des Reisenden</v>
      </c>
      <c r="BD27" s="18" t="str">
        <f t="shared" si="3"/>
        <v xml:space="preserve">Baum des Reisenden
Ravenala madagascariensis
</v>
      </c>
      <c r="BE27" s="18" t="str">
        <f t="shared" si="4"/>
        <v>Traveller's Tree
Ravenala madagascariensis
Baum des Reisenden</v>
      </c>
      <c r="BF27" s="18" t="str">
        <f t="shared" si="5"/>
        <v>Ränduripuu
Ravenala madagascariensis
Baum des Reisenden</v>
      </c>
      <c r="BG27" s="18" t="str">
        <f t="shared" si="6"/>
        <v>Matkailijan puu
Ravenala madagascariensis
Baum des Reisenden</v>
      </c>
      <c r="BH27" s="18" t="str">
        <f t="shared" si="7"/>
        <v>Arbre du voyageur
Ravenala madagascariensis
Baum des Reisenden</v>
      </c>
      <c r="BI27" s="18" t="str">
        <f t="shared" si="8"/>
        <v>Το δέντρο του ταξιδιώτη
Ravenala madagascariensis
Baum des Reisenden</v>
      </c>
      <c r="BJ27" s="18" t="str">
        <f t="shared" si="9"/>
        <v>Crann an Lucht Siúil
Ravenala madagascariensis
Baum des Reisenden</v>
      </c>
      <c r="BK27" s="18" t="str">
        <f t="shared" si="10"/>
        <v>Ferðatré
Ravenala madagascariensis
Baum des Reisenden</v>
      </c>
      <c r="BL27" s="18" t="str">
        <f t="shared" si="11"/>
        <v>Albero del viaggiatore
Ravenala madagascariensis
Baum des Reisenden</v>
      </c>
      <c r="BM27" s="18" t="str">
        <f t="shared" si="12"/>
        <v>タビビトノキ
Ravenala madagascariensis
Baum des Reisenden</v>
      </c>
      <c r="BN27" s="18" t="str">
        <f t="shared" si="13"/>
        <v>Putnikovo drvo
Ravenala madagascariensis
Baum des Reisenden</v>
      </c>
      <c r="BO27" s="18" t="str">
        <f t="shared" si="14"/>
        <v>Ceļotāju koks
Ravenala madagascariensis
Baum des Reisenden</v>
      </c>
      <c r="BP27" s="18" t="str">
        <f t="shared" si="15"/>
        <v>Keliautojų medis
Ravenala madagascariensis
Baum des Reisenden</v>
      </c>
      <c r="BQ27" s="18" t="str">
        <f t="shared" si="16"/>
        <v>Siġra tal-Vjaġġatur
Ravenala madagascariensis
Baum des Reisenden</v>
      </c>
      <c r="BR27" s="18" t="str">
        <f t="shared" si="17"/>
        <v>Boom Van De Reiziger
Ravenala madagascariensis
Baum des Reisenden</v>
      </c>
      <c r="BS27" s="18" t="str">
        <f t="shared" si="18"/>
        <v>Reisendes tre
Ravenala madagascariensis
Baum des Reisenden</v>
      </c>
      <c r="BT27" s="18" t="str">
        <f t="shared" si="19"/>
        <v>Drzewo Podróżnika
Ravenala madagascariensis
Baum des Reisenden</v>
      </c>
      <c r="BU27" s="18" t="str">
        <f t="shared" si="20"/>
        <v>Árvore do viajante
Ravenala madagascariensis
Baum des Reisenden</v>
      </c>
      <c r="BV27" s="18" t="str">
        <f t="shared" si="21"/>
        <v>Arborele Călătorului
Ravenala madagascariensis
Baum des Reisenden</v>
      </c>
      <c r="BW27" s="18" t="str">
        <f t="shared" si="22"/>
        <v>Resande Träd
Ravenala madagascariensis
Baum des Reisenden</v>
      </c>
      <c r="BX27" s="18" t="str">
        <f t="shared" si="23"/>
        <v>Cestovateľský strom
Ravenala madagascariensis
Baum des Reisenden</v>
      </c>
      <c r="BY27" s="18" t="str">
        <f t="shared" si="24"/>
        <v>Popotnikovo drevo
Ravenala madagascariensis
Baum des Reisenden</v>
      </c>
      <c r="BZ27" s="18" t="str">
        <f t="shared" si="25"/>
        <v>Árbol del viajero
Ravenala madagascariensis
Baum des Reisenden</v>
      </c>
      <c r="CA27" s="18" t="str">
        <f t="shared" si="26"/>
        <v>Cestovatelský strom
Ravenala madagascariensis
Baum des Reisenden</v>
      </c>
      <c r="CB27" s="18" t="str">
        <f t="shared" si="27"/>
        <v>Gezgin ağacı
Ravenala madagascariensis
Baum des Reisenden</v>
      </c>
      <c r="CC27" s="18" t="str">
        <f t="shared" si="28"/>
        <v>Utazófa
Ravenala madagascariensis
Baum des Reisenden</v>
      </c>
    </row>
    <row r="28" spans="2:81" ht="36" x14ac:dyDescent="0.2">
      <c r="B28" s="136">
        <v>26</v>
      </c>
      <c r="C28" s="3">
        <v>12354</v>
      </c>
      <c r="D28" s="98">
        <v>4055473123547</v>
      </c>
      <c r="E28" s="17">
        <v>1.85</v>
      </c>
      <c r="F28" s="17">
        <v>50</v>
      </c>
      <c r="G28" s="99" t="s">
        <v>3113</v>
      </c>
      <c r="H28" s="98" t="s">
        <v>9734</v>
      </c>
      <c r="I28" s="17" t="s">
        <v>72</v>
      </c>
      <c r="J28" s="17" t="s">
        <v>2860</v>
      </c>
      <c r="K28" s="3">
        <v>72354</v>
      </c>
      <c r="L28" s="98">
        <v>4055473723549</v>
      </c>
      <c r="M28" s="17">
        <v>2.4500000000000002</v>
      </c>
      <c r="N28" s="3">
        <v>82354</v>
      </c>
      <c r="O28" s="98">
        <v>4055473823546</v>
      </c>
      <c r="P28" s="17">
        <v>3.75</v>
      </c>
      <c r="Q28" s="3">
        <v>52354</v>
      </c>
      <c r="R28" s="98">
        <v>4055473523545</v>
      </c>
      <c r="S28" s="17">
        <v>4.95</v>
      </c>
      <c r="T28" s="3">
        <v>32354</v>
      </c>
      <c r="U28" s="98">
        <v>4055473323541</v>
      </c>
      <c r="V28" s="17">
        <v>6.75</v>
      </c>
      <c r="W28" s="3">
        <v>62354</v>
      </c>
      <c r="X28" s="98">
        <v>4055473623542</v>
      </c>
      <c r="Y28" s="17">
        <v>2.95</v>
      </c>
      <c r="Z28" s="101" t="s">
        <v>3546</v>
      </c>
      <c r="AA28" s="101" t="s">
        <v>3547</v>
      </c>
      <c r="AB28" s="101" t="s">
        <v>73</v>
      </c>
      <c r="AC28" s="101" t="s">
        <v>71</v>
      </c>
      <c r="AD28" s="101" t="s">
        <v>3548</v>
      </c>
      <c r="AE28" s="101" t="s">
        <v>3549</v>
      </c>
      <c r="AF28" s="101" t="s">
        <v>1101</v>
      </c>
      <c r="AG28" s="101" t="s">
        <v>3550</v>
      </c>
      <c r="AH28" s="101" t="s">
        <v>3551</v>
      </c>
      <c r="AI28" s="101" t="s">
        <v>3552</v>
      </c>
      <c r="AJ28" s="101" t="s">
        <v>1102</v>
      </c>
      <c r="AK28" s="102" t="s">
        <v>3553</v>
      </c>
      <c r="AL28" s="101" t="s">
        <v>3554</v>
      </c>
      <c r="AM28" s="101" t="s">
        <v>3555</v>
      </c>
      <c r="AN28" s="101" t="s">
        <v>3556</v>
      </c>
      <c r="AO28" s="101" t="s">
        <v>3557</v>
      </c>
      <c r="AP28" s="101" t="s">
        <v>1104</v>
      </c>
      <c r="AQ28" s="101" t="s">
        <v>3558</v>
      </c>
      <c r="AR28" s="101" t="s">
        <v>1105</v>
      </c>
      <c r="AS28" s="101" t="s">
        <v>3559</v>
      </c>
      <c r="AT28" s="101" t="s">
        <v>1106</v>
      </c>
      <c r="AU28" s="101" t="s">
        <v>1104</v>
      </c>
      <c r="AV28" s="101" t="s">
        <v>3560</v>
      </c>
      <c r="AW28" s="101" t="s">
        <v>3561</v>
      </c>
      <c r="AX28" s="101" t="s">
        <v>1103</v>
      </c>
      <c r="AY28" s="101" t="s">
        <v>3560</v>
      </c>
      <c r="AZ28" s="101" t="s">
        <v>3562</v>
      </c>
      <c r="BA28" s="103" t="s">
        <v>3563</v>
      </c>
      <c r="BB28" s="18" t="str">
        <f t="shared" si="1"/>
        <v>Планина - Секвоя
Sequoiadendron gigantea
Berg - Mammutbaum</v>
      </c>
      <c r="BC28" s="18" t="str">
        <f t="shared" si="2"/>
        <v>Bjerg - Sequoia
Sequoiadendron gigantea
Berg - Mammutbaum</v>
      </c>
      <c r="BD28" s="18" t="str">
        <f t="shared" si="3"/>
        <v xml:space="preserve">Berg - Mammutbaum
Sequoiadendron gigantea
</v>
      </c>
      <c r="BE28" s="18" t="str">
        <f t="shared" si="4"/>
        <v>California Giant Redwood
Sequoiadendron gigantea
Berg - Mammutbaum</v>
      </c>
      <c r="BF28" s="18" t="str">
        <f t="shared" si="5"/>
        <v>Mägi – Sequoia
Sequoiadendron gigantea
Berg - Mammutbaum</v>
      </c>
      <c r="BG28" s="18" t="str">
        <f t="shared" si="6"/>
        <v>Vuori - Sequoia
Sequoiadendron gigantea
Berg - Mammutbaum</v>
      </c>
      <c r="BH28" s="18" t="str">
        <f t="shared" si="7"/>
        <v>Séquoia géant
Sequoiadendron gigantea
Berg - Mammutbaum</v>
      </c>
      <c r="BI28" s="18" t="str">
        <f t="shared" si="8"/>
        <v>Βουνό - Sequoia
Sequoiadendron gigantea
Berg - Mammutbaum</v>
      </c>
      <c r="BJ28" s="18" t="str">
        <f t="shared" si="9"/>
        <v>Sliabh - Sequoia
Sequoiadendron gigantea
Berg - Mammutbaum</v>
      </c>
      <c r="BK28" s="18" t="str">
        <f t="shared" si="10"/>
        <v>Fjall - Sequoia
Sequoiadendron gigantea
Berg - Mammutbaum</v>
      </c>
      <c r="BL28" s="18" t="str">
        <f t="shared" si="11"/>
        <v>Sequoia gigante
Sequoiadendron gigantea
Berg - Mammutbaum</v>
      </c>
      <c r="BM28" s="18" t="str">
        <f t="shared" si="12"/>
        <v>セコイア
Sequoiadendron gigantea
Berg - Mammutbaum</v>
      </c>
      <c r="BN28" s="18" t="str">
        <f t="shared" si="13"/>
        <v>Planina - Sekvoja
Sequoiadendron gigantea
Berg - Mammutbaum</v>
      </c>
      <c r="BO28" s="18" t="str">
        <f t="shared" si="14"/>
        <v>Kalns - Sekvoja
Sequoiadendron gigantea
Berg - Mammutbaum</v>
      </c>
      <c r="BP28" s="18" t="str">
        <f t="shared" si="15"/>
        <v>Kalnas – Sequoia
Sequoiadendron gigantea
Berg - Mammutbaum</v>
      </c>
      <c r="BQ28" s="18" t="str">
        <f t="shared" si="16"/>
        <v>Muntanji - Sequoia
Sequoiadendron gigantea
Berg - Mammutbaum</v>
      </c>
      <c r="BR28" s="18" t="str">
        <f t="shared" si="17"/>
        <v>Berg - Sequoia
Sequoiadendron gigantea
Berg - Mammutbaum</v>
      </c>
      <c r="BS28" s="18" t="str">
        <f t="shared" si="18"/>
        <v>Fjell - Sequoia
Sequoiadendron gigantea
Berg - Mammutbaum</v>
      </c>
      <c r="BT28" s="18" t="str">
        <f t="shared" si="19"/>
        <v>Góra - Sekwoja
Sequoiadendron gigantea
Berg - Mammutbaum</v>
      </c>
      <c r="BU28" s="18" t="str">
        <f t="shared" si="20"/>
        <v>Montanha - Sequóia
Sequoiadendron gigantea
Berg - Mammutbaum</v>
      </c>
      <c r="BV28" s="18" t="str">
        <f t="shared" si="21"/>
        <v>Muntele - Sequoia
Sequoiadendron gigantea
Berg - Mammutbaum</v>
      </c>
      <c r="BW28" s="18" t="str">
        <f t="shared" si="22"/>
        <v>Berg - Sequoia
Sequoiadendron gigantea
Berg - Mammutbaum</v>
      </c>
      <c r="BX28" s="18" t="str">
        <f t="shared" si="23"/>
        <v>Hora - Sequoia
Sequoiadendron gigantea
Berg - Mammutbaum</v>
      </c>
      <c r="BY28" s="18" t="str">
        <f t="shared" si="24"/>
        <v>Gora - Sekvoja
Sequoiadendron gigantea
Berg - Mammutbaum</v>
      </c>
      <c r="BZ28" s="18" t="str">
        <f t="shared" si="25"/>
        <v>Árbol mamut
Sequoiadendron gigantea
Berg - Mammutbaum</v>
      </c>
      <c r="CA28" s="18" t="str">
        <f t="shared" si="26"/>
        <v>Hora - Sequoia
Sequoiadendron gigantea
Berg - Mammutbaum</v>
      </c>
      <c r="CB28" s="18" t="str">
        <f t="shared" si="27"/>
        <v>Dağ - Sekoya
Sequoiadendron gigantea
Berg - Mammutbaum</v>
      </c>
      <c r="CC28" s="18" t="str">
        <f t="shared" si="28"/>
        <v>Hegy - Sequoia
Sequoiadendron gigantea
Berg - Mammutbaum</v>
      </c>
    </row>
    <row r="29" spans="2:81" ht="60" x14ac:dyDescent="0.2">
      <c r="B29" s="136">
        <v>27</v>
      </c>
      <c r="C29" s="3">
        <v>12357</v>
      </c>
      <c r="D29" s="98">
        <v>4055473123578</v>
      </c>
      <c r="E29" s="17">
        <v>1.85</v>
      </c>
      <c r="F29" s="17">
        <v>5</v>
      </c>
      <c r="G29" s="99" t="s">
        <v>3113</v>
      </c>
      <c r="H29" s="98" t="s">
        <v>9734</v>
      </c>
      <c r="I29" s="17" t="s">
        <v>54</v>
      </c>
      <c r="J29" s="17" t="s">
        <v>2861</v>
      </c>
      <c r="K29" s="3">
        <v>72357</v>
      </c>
      <c r="L29" s="98">
        <v>4055473723570</v>
      </c>
      <c r="M29" s="17">
        <v>2.4500000000000002</v>
      </c>
      <c r="N29" s="3">
        <v>82357</v>
      </c>
      <c r="O29" s="98">
        <v>4055473823577</v>
      </c>
      <c r="P29" s="17">
        <v>3.75</v>
      </c>
      <c r="Q29" s="3">
        <v>52357</v>
      </c>
      <c r="R29" s="98">
        <v>4055473523576</v>
      </c>
      <c r="S29" s="17">
        <v>4.95</v>
      </c>
      <c r="T29" s="3">
        <v>32357</v>
      </c>
      <c r="U29" s="98">
        <v>4055473323572</v>
      </c>
      <c r="V29" s="17">
        <v>6.75</v>
      </c>
      <c r="W29" s="3">
        <v>62357</v>
      </c>
      <c r="X29" s="98">
        <v>4055473623573</v>
      </c>
      <c r="Y29" s="17">
        <v>2.95</v>
      </c>
      <c r="Z29" s="101" t="s">
        <v>3564</v>
      </c>
      <c r="AA29" s="101" t="s">
        <v>3565</v>
      </c>
      <c r="AB29" s="101" t="s">
        <v>55</v>
      </c>
      <c r="AC29" s="101" t="s">
        <v>53</v>
      </c>
      <c r="AD29" s="101" t="s">
        <v>3566</v>
      </c>
      <c r="AE29" s="101" t="s">
        <v>3567</v>
      </c>
      <c r="AF29" s="101" t="s">
        <v>1107</v>
      </c>
      <c r="AG29" s="101" t="s">
        <v>3568</v>
      </c>
      <c r="AH29" s="101" t="s">
        <v>3569</v>
      </c>
      <c r="AI29" s="101" t="s">
        <v>3570</v>
      </c>
      <c r="AJ29" s="101" t="s">
        <v>1108</v>
      </c>
      <c r="AK29" s="102" t="s">
        <v>3571</v>
      </c>
      <c r="AL29" s="101" t="s">
        <v>3572</v>
      </c>
      <c r="AM29" s="101" t="s">
        <v>3573</v>
      </c>
      <c r="AN29" s="101" t="s">
        <v>3574</v>
      </c>
      <c r="AO29" s="101" t="s">
        <v>3575</v>
      </c>
      <c r="AP29" s="101" t="s">
        <v>1111</v>
      </c>
      <c r="AQ29" s="101" t="s">
        <v>3576</v>
      </c>
      <c r="AR29" s="101" t="s">
        <v>1111</v>
      </c>
      <c r="AS29" s="101" t="s">
        <v>3577</v>
      </c>
      <c r="AT29" s="101" t="s">
        <v>1112</v>
      </c>
      <c r="AU29" s="101" t="s">
        <v>1110</v>
      </c>
      <c r="AV29" s="101" t="s">
        <v>3578</v>
      </c>
      <c r="AW29" s="101" t="s">
        <v>3579</v>
      </c>
      <c r="AX29" s="101" t="s">
        <v>1109</v>
      </c>
      <c r="AY29" s="101" t="s">
        <v>3580</v>
      </c>
      <c r="AZ29" s="101" t="s">
        <v>3581</v>
      </c>
      <c r="BA29" s="103" t="s">
        <v>3582</v>
      </c>
      <c r="BB29" s="18" t="str">
        <f t="shared" si="1"/>
        <v>цвете на райската птица (reginae)
Strelitzia reginae
Paradiesvogelblume (reginae)</v>
      </c>
      <c r="BC29" s="18" t="str">
        <f t="shared" si="2"/>
        <v>Paradisfugl blomst (reginae)
Strelitzia reginae
Paradiesvogelblume (reginae)</v>
      </c>
      <c r="BD29" s="18" t="str">
        <f t="shared" si="3"/>
        <v xml:space="preserve">Paradiesvogelblume (reginae)
Strelitzia reginae
</v>
      </c>
      <c r="BE29" s="18" t="str">
        <f t="shared" si="4"/>
        <v>Bird of Paradise
Strelitzia reginae
Paradiesvogelblume (reginae)</v>
      </c>
      <c r="BF29" s="18" t="str">
        <f t="shared" si="5"/>
        <v>Paradiisilinnu lill (reginae)
Strelitzia reginae
Paradiesvogelblume (reginae)</v>
      </c>
      <c r="BG29" s="18" t="str">
        <f t="shared" si="6"/>
        <v>Paratiisin linnun kukka (reginae)
Strelitzia reginae
Paradiesvogelblume (reginae)</v>
      </c>
      <c r="BH29" s="18" t="str">
        <f t="shared" si="7"/>
        <v>Oiseau de paradis (reginae)
Strelitzia reginae
Paradiesvogelblume (reginae)</v>
      </c>
      <c r="BI29" s="18" t="str">
        <f t="shared" si="8"/>
        <v>λουλούδι πουλί του παραδείσου (reginae)
Strelitzia reginae
Paradiesvogelblume (reginae)</v>
      </c>
      <c r="BJ29" s="18" t="str">
        <f t="shared" si="9"/>
        <v>Éan bláth Paradise (reginae)
Strelitzia reginae
Paradiesvogelblume (reginae)</v>
      </c>
      <c r="BK29" s="18" t="str">
        <f t="shared" si="10"/>
        <v>Paradísarfuglablóm (reginae)
Strelitzia reginae
Paradiesvogelblume (reginae)</v>
      </c>
      <c r="BL29" s="18" t="str">
        <f t="shared" si="11"/>
        <v>Uccello del paradiso
Strelitzia reginae
Paradiesvogelblume (reginae)</v>
      </c>
      <c r="BM29" s="18" t="str">
        <f t="shared" si="12"/>
        <v>極楽鳥花　－　レギネ
Strelitzia reginae
Paradiesvogelblume (reginae)</v>
      </c>
      <c r="BN29" s="18" t="str">
        <f t="shared" si="13"/>
        <v>Cvijet rajske ptice (reginae)
Strelitzia reginae
Paradiesvogelblume (reginae)</v>
      </c>
      <c r="BO29" s="18" t="str">
        <f t="shared" si="14"/>
        <v>Paradīzes putna zieds (reginae)
Strelitzia reginae
Paradiesvogelblume (reginae)</v>
      </c>
      <c r="BP29" s="18" t="str">
        <f t="shared" si="15"/>
        <v>Rojaus paukščio gėlė (reginae)
Strelitzia reginae
Paradiesvogelblume (reginae)</v>
      </c>
      <c r="BQ29" s="18" t="str">
        <f t="shared" si="16"/>
        <v>Fjura tal-għasafar tal-ġenna (reginae)
Strelitzia reginae
Paradiesvogelblume (reginae)</v>
      </c>
      <c r="BR29" s="18" t="str">
        <f t="shared" si="17"/>
        <v>Bird Of Paradise (Reginae)
Strelitzia reginae
Paradiesvogelblume (reginae)</v>
      </c>
      <c r="BS29" s="18" t="str">
        <f t="shared" si="18"/>
        <v>Paradisfuglblomst (reginae)
Strelitzia reginae
Paradiesvogelblume (reginae)</v>
      </c>
      <c r="BT29" s="18" t="str">
        <f t="shared" si="19"/>
        <v>Bird Of Paradise (Reginae)
Strelitzia reginae
Paradiesvogelblume (reginae)</v>
      </c>
      <c r="BU29" s="18" t="str">
        <f t="shared" si="20"/>
        <v>Flor ave do paraíso (reginae)
Strelitzia reginae
Paradiesvogelblume (reginae)</v>
      </c>
      <c r="BV29" s="18" t="str">
        <f t="shared" si="21"/>
        <v>Floarea Pasărei Paradisului
Strelitzia reginae
Paradiesvogelblume (reginae)</v>
      </c>
      <c r="BW29" s="18" t="str">
        <f t="shared" si="22"/>
        <v>Paradisfågeln (Reginae)
Strelitzia reginae
Paradiesvogelblume (reginae)</v>
      </c>
      <c r="BX29" s="18" t="str">
        <f t="shared" si="23"/>
        <v>Rajský kvet (reginae)
Strelitzia reginae
Paradiesvogelblume (reginae)</v>
      </c>
      <c r="BY29" s="18" t="str">
        <f t="shared" si="24"/>
        <v>Roža rajske ptice (reginae)
Strelitzia reginae
Paradiesvogelblume (reginae)</v>
      </c>
      <c r="BZ29" s="18" t="str">
        <f t="shared" si="25"/>
        <v>Ave del paraíso
Strelitzia reginae
Paradiesvogelblume (reginae)</v>
      </c>
      <c r="CA29" s="18" t="str">
        <f t="shared" si="26"/>
        <v>Květ rajky (reginae)
Strelitzia reginae
Paradiesvogelblume (reginae)</v>
      </c>
      <c r="CB29" s="18" t="str">
        <f t="shared" si="27"/>
        <v>Cennet kuşu çiçeği (reginae)
Strelitzia reginae
Paradiesvogelblume (reginae)</v>
      </c>
      <c r="CC29" s="18" t="str">
        <f t="shared" si="28"/>
        <v>Paradicsommadár virág (reginae)
Strelitzia reginae
Paradiesvogelblume (reginae)</v>
      </c>
    </row>
    <row r="30" spans="2:81" ht="60" x14ac:dyDescent="0.2">
      <c r="B30" s="136">
        <v>28</v>
      </c>
      <c r="C30" s="3">
        <v>12358</v>
      </c>
      <c r="D30" s="98">
        <v>4055473123585</v>
      </c>
      <c r="E30" s="17">
        <v>1.85</v>
      </c>
      <c r="F30" s="17">
        <v>50</v>
      </c>
      <c r="G30" s="99" t="s">
        <v>3113</v>
      </c>
      <c r="H30" s="98" t="s">
        <v>9734</v>
      </c>
      <c r="I30" s="17" t="s">
        <v>293</v>
      </c>
      <c r="J30" s="17" t="s">
        <v>2862</v>
      </c>
      <c r="K30" s="3">
        <v>72358</v>
      </c>
      <c r="L30" s="98">
        <v>4055473723587</v>
      </c>
      <c r="M30" s="17">
        <v>2.4500000000000002</v>
      </c>
      <c r="N30" s="3">
        <v>82358</v>
      </c>
      <c r="O30" s="98">
        <v>4055473823584</v>
      </c>
      <c r="P30" s="17">
        <v>3.75</v>
      </c>
      <c r="Q30" s="3">
        <v>52358</v>
      </c>
      <c r="R30" s="98">
        <v>4055473523583</v>
      </c>
      <c r="S30" s="17">
        <v>4.95</v>
      </c>
      <c r="T30" s="3">
        <v>32358</v>
      </c>
      <c r="U30" s="98">
        <v>4055473323589</v>
      </c>
      <c r="V30" s="17">
        <v>6.75</v>
      </c>
      <c r="W30" s="3">
        <v>62358</v>
      </c>
      <c r="X30" s="98">
        <v>4055473623580</v>
      </c>
      <c r="Y30" s="17">
        <v>2.95</v>
      </c>
      <c r="Z30" s="101" t="s">
        <v>3583</v>
      </c>
      <c r="AA30" s="101" t="s">
        <v>3584</v>
      </c>
      <c r="AB30" s="101" t="s">
        <v>294</v>
      </c>
      <c r="AC30" s="101" t="s">
        <v>292</v>
      </c>
      <c r="AD30" s="101" t="s">
        <v>3585</v>
      </c>
      <c r="AE30" s="101" t="s">
        <v>3586</v>
      </c>
      <c r="AF30" s="101" t="s">
        <v>1113</v>
      </c>
      <c r="AG30" s="101" t="s">
        <v>3587</v>
      </c>
      <c r="AH30" s="101" t="s">
        <v>3588</v>
      </c>
      <c r="AI30" s="101" t="s">
        <v>3589</v>
      </c>
      <c r="AJ30" s="101" t="s">
        <v>1114</v>
      </c>
      <c r="AK30" s="102" t="s">
        <v>3590</v>
      </c>
      <c r="AL30" s="101" t="s">
        <v>3591</v>
      </c>
      <c r="AM30" s="101" t="s">
        <v>3592</v>
      </c>
      <c r="AN30" s="101" t="s">
        <v>3593</v>
      </c>
      <c r="AO30" s="101" t="s">
        <v>3594</v>
      </c>
      <c r="AP30" s="101" t="s">
        <v>1117</v>
      </c>
      <c r="AQ30" s="101" t="s">
        <v>3595</v>
      </c>
      <c r="AR30" s="101" t="s">
        <v>292</v>
      </c>
      <c r="AS30" s="101" t="s">
        <v>3596</v>
      </c>
      <c r="AT30" s="101" t="s">
        <v>292</v>
      </c>
      <c r="AU30" s="101" t="s">
        <v>1116</v>
      </c>
      <c r="AV30" s="101" t="s">
        <v>3597</v>
      </c>
      <c r="AW30" s="101" t="s">
        <v>3598</v>
      </c>
      <c r="AX30" s="101" t="s">
        <v>1115</v>
      </c>
      <c r="AY30" s="101" t="s">
        <v>3599</v>
      </c>
      <c r="AZ30" s="101" t="s">
        <v>3600</v>
      </c>
      <c r="BA30" s="103" t="s">
        <v>3601</v>
      </c>
      <c r="BB30" s="18" t="str">
        <f t="shared" si="1"/>
        <v>Тропическо доматено дърво / Тамарило
Cyphomandra betacea
Tropischer Tomatenbaum / Tamarillo</v>
      </c>
      <c r="BC30" s="18" t="str">
        <f t="shared" si="2"/>
        <v>Tropisk tomattræ / Tamarillo
Cyphomandra betacea
Tropischer Tomatenbaum / Tamarillo</v>
      </c>
      <c r="BD30" s="18" t="str">
        <f t="shared" si="3"/>
        <v xml:space="preserve">Tropischer Tomatenbaum / Tamarillo
Cyphomandra betacea
</v>
      </c>
      <c r="BE30" s="18" t="str">
        <f t="shared" si="4"/>
        <v>Tamarillo
Cyphomandra betacea
Tropischer Tomatenbaum / Tamarillo</v>
      </c>
      <c r="BF30" s="18" t="str">
        <f t="shared" si="5"/>
        <v>Troopiline tomatipuu / Tamarillo
Cyphomandra betacea
Tropischer Tomatenbaum / Tamarillo</v>
      </c>
      <c r="BG30" s="18" t="str">
        <f t="shared" si="6"/>
        <v>Trooppinen tomaattipuu / Tamarillo
Cyphomandra betacea
Tropischer Tomatenbaum / Tamarillo</v>
      </c>
      <c r="BH30" s="18" t="str">
        <f t="shared" si="7"/>
        <v>Arbre à tomates
Cyphomandra betacea
Tropischer Tomatenbaum / Tamarillo</v>
      </c>
      <c r="BI30" s="18" t="str">
        <f t="shared" si="8"/>
        <v>Tropical Tomato Tree / Tamarillo
Cyphomandra betacea
Tropischer Tomatenbaum / Tamarillo</v>
      </c>
      <c r="BJ30" s="18" t="str">
        <f t="shared" si="9"/>
        <v>Crann Trátaí Tropical / Tamarillo
Cyphomandra betacea
Tropischer Tomatenbaum / Tamarillo</v>
      </c>
      <c r="BK30" s="18" t="str">
        <f t="shared" si="10"/>
        <v>Suðrænt tómattré / Tamarillo
Cyphomandra betacea
Tropischer Tomatenbaum / Tamarillo</v>
      </c>
      <c r="BL30" s="18" t="str">
        <f t="shared" si="11"/>
        <v>Albero del pomodoro
Cyphomandra betacea
Tropischer Tomatenbaum / Tamarillo</v>
      </c>
      <c r="BM30" s="18" t="str">
        <f t="shared" si="12"/>
        <v>タマリロ
Cyphomandra betacea
Tropischer Tomatenbaum / Tamarillo</v>
      </c>
      <c r="BN30" s="18" t="str">
        <f t="shared" si="13"/>
        <v>Tropsko stablo rajčice / Tamarillo
Cyphomandra betacea
Tropischer Tomatenbaum / Tamarillo</v>
      </c>
      <c r="BO30" s="18" t="str">
        <f t="shared" si="14"/>
        <v>Tropu tomātu koks / Tamarillo
Cyphomandra betacea
Tropischer Tomatenbaum / Tamarillo</v>
      </c>
      <c r="BP30" s="18" t="str">
        <f t="shared" si="15"/>
        <v>Tropinis pomidorų medis / Tamarillo
Cyphomandra betacea
Tropischer Tomatenbaum / Tamarillo</v>
      </c>
      <c r="BQ30" s="18" t="str">
        <f t="shared" si="16"/>
        <v>Siġra tat-Tadam Tropikali / Tamarillo
Cyphomandra betacea
Tropischer Tomatenbaum / Tamarillo</v>
      </c>
      <c r="BR30" s="18" t="str">
        <f t="shared" si="17"/>
        <v>Tropische Tomatenboom / Tamarillo
Cyphomandra betacea
Tropischer Tomatenbaum / Tamarillo</v>
      </c>
      <c r="BS30" s="18" t="str">
        <f t="shared" si="18"/>
        <v>Tropisk tomattre / Tamarillo
Cyphomandra betacea
Tropischer Tomatenbaum / Tamarillo</v>
      </c>
      <c r="BT30" s="18" t="str">
        <f t="shared" si="19"/>
        <v>Tamarillo
Cyphomandra betacea
Tropischer Tomatenbaum / Tamarillo</v>
      </c>
      <c r="BU30" s="18" t="str">
        <f t="shared" si="20"/>
        <v>Tomate Tropical / Tamarillo
Cyphomandra betacea
Tropischer Tomatenbaum / Tamarillo</v>
      </c>
      <c r="BV30" s="18" t="str">
        <f t="shared" si="21"/>
        <v>Tamarillo
Cyphomandra betacea
Tropischer Tomatenbaum / Tamarillo</v>
      </c>
      <c r="BW30" s="18" t="str">
        <f t="shared" si="22"/>
        <v>Tropiskt Tomatträd / Tamarillo
Cyphomandra betacea
Tropischer Tomatenbaum / Tamarillo</v>
      </c>
      <c r="BX30" s="18" t="str">
        <f t="shared" si="23"/>
        <v>Tropický paradajkový strom / Tamarillo
Cyphomandra betacea
Tropischer Tomatenbaum / Tamarillo</v>
      </c>
      <c r="BY30" s="18" t="str">
        <f t="shared" si="24"/>
        <v>Tropsko paradižnikovo drevo / Tamarillo
Cyphomandra betacea
Tropischer Tomatenbaum / Tamarillo</v>
      </c>
      <c r="BZ30" s="18" t="str">
        <f t="shared" si="25"/>
        <v>Tomate de árbol
Cyphomandra betacea
Tropischer Tomatenbaum / Tamarillo</v>
      </c>
      <c r="CA30" s="18" t="str">
        <f t="shared" si="26"/>
        <v>Tropický rajský strom / Tamarillo
Cyphomandra betacea
Tropischer Tomatenbaum / Tamarillo</v>
      </c>
      <c r="CB30" s="18" t="str">
        <f t="shared" si="27"/>
        <v>Tropikal Domates Ağacı / Tamarillo
Cyphomandra betacea
Tropischer Tomatenbaum / Tamarillo</v>
      </c>
      <c r="CC30" s="18" t="str">
        <f t="shared" si="28"/>
        <v>Trópusi paradicsomfa / Tamarillo
Cyphomandra betacea
Tropischer Tomatenbaum / Tamarillo</v>
      </c>
    </row>
    <row r="31" spans="2:81" ht="60" x14ac:dyDescent="0.2">
      <c r="B31" s="136">
        <v>29</v>
      </c>
      <c r="C31" s="3">
        <v>12359</v>
      </c>
      <c r="D31" s="98">
        <v>4055473123592</v>
      </c>
      <c r="E31" s="17">
        <v>1.85</v>
      </c>
      <c r="F31" s="17">
        <v>4</v>
      </c>
      <c r="G31" s="99" t="s">
        <v>3113</v>
      </c>
      <c r="H31" s="98" t="s">
        <v>9734</v>
      </c>
      <c r="I31" s="17" t="s">
        <v>296</v>
      </c>
      <c r="J31" s="17" t="s">
        <v>2863</v>
      </c>
      <c r="K31" s="3">
        <v>72359</v>
      </c>
      <c r="L31" s="98">
        <v>4055473723594</v>
      </c>
      <c r="M31" s="17">
        <v>2.4500000000000002</v>
      </c>
      <c r="N31" s="3">
        <v>82359</v>
      </c>
      <c r="O31" s="98">
        <v>4055473823591</v>
      </c>
      <c r="P31" s="17">
        <v>3.75</v>
      </c>
      <c r="Q31" s="3">
        <v>52359</v>
      </c>
      <c r="R31" s="98">
        <v>4055473523590</v>
      </c>
      <c r="S31" s="17">
        <v>4.95</v>
      </c>
      <c r="T31" s="3">
        <v>32359</v>
      </c>
      <c r="U31" s="98">
        <v>4055473323596</v>
      </c>
      <c r="V31" s="17">
        <v>6.75</v>
      </c>
      <c r="W31" s="3">
        <v>62359</v>
      </c>
      <c r="X31" s="98">
        <v>4055473623597</v>
      </c>
      <c r="Y31" s="17">
        <v>2.95</v>
      </c>
      <c r="Z31" s="101" t="s">
        <v>3602</v>
      </c>
      <c r="AA31" s="101" t="s">
        <v>3603</v>
      </c>
      <c r="AB31" s="101" t="s">
        <v>297</v>
      </c>
      <c r="AC31" s="101" t="s">
        <v>295</v>
      </c>
      <c r="AD31" s="101" t="s">
        <v>3604</v>
      </c>
      <c r="AE31" s="101" t="s">
        <v>3605</v>
      </c>
      <c r="AF31" s="101" t="s">
        <v>1118</v>
      </c>
      <c r="AG31" s="101" t="s">
        <v>3606</v>
      </c>
      <c r="AH31" s="101" t="s">
        <v>3607</v>
      </c>
      <c r="AI31" s="101" t="s">
        <v>3608</v>
      </c>
      <c r="AJ31" s="101" t="s">
        <v>1119</v>
      </c>
      <c r="AK31" s="102" t="s">
        <v>3609</v>
      </c>
      <c r="AL31" s="101" t="s">
        <v>3610</v>
      </c>
      <c r="AM31" s="101" t="s">
        <v>3611</v>
      </c>
      <c r="AN31" s="101" t="s">
        <v>3612</v>
      </c>
      <c r="AO31" s="101" t="s">
        <v>3613</v>
      </c>
      <c r="AP31" s="101" t="s">
        <v>1122</v>
      </c>
      <c r="AQ31" s="101" t="s">
        <v>3614</v>
      </c>
      <c r="AR31" s="101" t="s">
        <v>1123</v>
      </c>
      <c r="AS31" s="101" t="s">
        <v>3615</v>
      </c>
      <c r="AT31" s="101" t="s">
        <v>295</v>
      </c>
      <c r="AU31" s="101" t="s">
        <v>1121</v>
      </c>
      <c r="AV31" s="101" t="s">
        <v>3616</v>
      </c>
      <c r="AW31" s="101" t="s">
        <v>3617</v>
      </c>
      <c r="AX31" s="101" t="s">
        <v>1120</v>
      </c>
      <c r="AY31" s="101" t="s">
        <v>3618</v>
      </c>
      <c r="AZ31" s="101" t="s">
        <v>3619</v>
      </c>
      <c r="BA31" s="103" t="s">
        <v>3620</v>
      </c>
      <c r="BB31" s="18" t="str">
        <f t="shared" si="1"/>
        <v>Тамаринд / Индийско финиково дърво
Tamarindus indica
Tamarinde / Indischer Dattelbaum</v>
      </c>
      <c r="BC31" s="18" t="str">
        <f t="shared" si="2"/>
        <v>Tamarind / indisk dadeltræ
Tamarindus indica
Tamarinde / Indischer Dattelbaum</v>
      </c>
      <c r="BD31" s="18" t="str">
        <f t="shared" si="3"/>
        <v xml:space="preserve">Tamarinde / Indischer Dattelbaum
Tamarindus indica
</v>
      </c>
      <c r="BE31" s="18" t="str">
        <f t="shared" si="4"/>
        <v>Tamarind
Tamarindus indica
Tamarinde / Indischer Dattelbaum</v>
      </c>
      <c r="BF31" s="18" t="str">
        <f t="shared" si="5"/>
        <v>Tamarind / India datlipuu
Tamarindus indica
Tamarinde / Indischer Dattelbaum</v>
      </c>
      <c r="BG31" s="18" t="str">
        <f t="shared" si="6"/>
        <v>Tamarindi / Intian taatelipuu
Tamarindus indica
Tamarinde / Indischer Dattelbaum</v>
      </c>
      <c r="BH31" s="18" t="str">
        <f t="shared" si="7"/>
        <v>Tamarinier - Dattier d'Inde
Tamarindus indica
Tamarinde / Indischer Dattelbaum</v>
      </c>
      <c r="BI31" s="18" t="str">
        <f t="shared" si="8"/>
        <v>Tamarind / Ινδικό Δέντρο Ημερομηνίας
Tamarindus indica
Tamarinde / Indischer Dattelbaum</v>
      </c>
      <c r="BJ31" s="18" t="str">
        <f t="shared" si="9"/>
        <v>Tamarind / Crann Dáta Indiach
Tamarindus indica
Tamarinde / Indischer Dattelbaum</v>
      </c>
      <c r="BK31" s="18" t="str">
        <f t="shared" si="10"/>
        <v>Tamarind / Indverskt döðlutré
Tamarindus indica
Tamarinde / Indischer Dattelbaum</v>
      </c>
      <c r="BL31" s="18" t="str">
        <f t="shared" si="11"/>
        <v>Dattero dell'India
Tamarindus indica
Tamarinde / Indischer Dattelbaum</v>
      </c>
      <c r="BM31" s="18" t="str">
        <f t="shared" si="12"/>
        <v>タマリンド
Tamarindus indica
Tamarinde / Indischer Dattelbaum</v>
      </c>
      <c r="BN31" s="18" t="str">
        <f t="shared" si="13"/>
        <v>Tamarind / indijska datulja
Tamarindus indica
Tamarinde / Indischer Dattelbaum</v>
      </c>
      <c r="BO31" s="18" t="str">
        <f t="shared" si="14"/>
        <v>Tamarinda / Indijas datuma koks
Tamarindus indica
Tamarinde / Indischer Dattelbaum</v>
      </c>
      <c r="BP31" s="18" t="str">
        <f t="shared" si="15"/>
        <v>Tamarindas / Indijos datulių medis
Tamarindus indica
Tamarinde / Indischer Dattelbaum</v>
      </c>
      <c r="BQ31" s="18" t="str">
        <f t="shared" si="16"/>
        <v>Tamarind / Siġra tad-Data Indjana
Tamarindus indica
Tamarinde / Indischer Dattelbaum</v>
      </c>
      <c r="BR31" s="18" t="str">
        <f t="shared" si="17"/>
        <v>Tamarinde / Indiase Dadelboom
Tamarindus indica
Tamarinde / Indischer Dattelbaum</v>
      </c>
      <c r="BS31" s="18" t="str">
        <f t="shared" si="18"/>
        <v>Tamarind / indisk dadeltre
Tamarindus indica
Tamarinde / Indischer Dattelbaum</v>
      </c>
      <c r="BT31" s="18" t="str">
        <f t="shared" si="19"/>
        <v>Tamaryndowiec
Tamarindus indica
Tamarinde / Indischer Dattelbaum</v>
      </c>
      <c r="BU31" s="18" t="str">
        <f t="shared" si="20"/>
        <v>Tamarindo / Tâmara Indiana
Tamarindus indica
Tamarinde / Indischer Dattelbaum</v>
      </c>
      <c r="BV31" s="18" t="str">
        <f t="shared" si="21"/>
        <v>Tamarind
Tamarindus indica
Tamarinde / Indischer Dattelbaum</v>
      </c>
      <c r="BW31" s="18" t="str">
        <f t="shared" si="22"/>
        <v>Tamarind / Indiskt Datumträd
Tamarindus indica
Tamarinde / Indischer Dattelbaum</v>
      </c>
      <c r="BX31" s="18" t="str">
        <f t="shared" si="23"/>
        <v>Tamarind / indický datľový strom
Tamarindus indica
Tamarinde / Indischer Dattelbaum</v>
      </c>
      <c r="BY31" s="18" t="str">
        <f t="shared" si="24"/>
        <v>Tamarind / indijski datlje
Tamarindus indica
Tamarinde / Indischer Dattelbaum</v>
      </c>
      <c r="BZ31" s="18" t="str">
        <f t="shared" si="25"/>
        <v>Tamarindo
Tamarindus indica
Tamarinde / Indischer Dattelbaum</v>
      </c>
      <c r="CA31" s="18" t="str">
        <f t="shared" si="26"/>
        <v>Tamarind / indický datlový strom
Tamarindus indica
Tamarinde / Indischer Dattelbaum</v>
      </c>
      <c r="CB31" s="18" t="str">
        <f t="shared" si="27"/>
        <v>Demirhindi / Hint Hurma Ağacı
Tamarindus indica
Tamarinde / Indischer Dattelbaum</v>
      </c>
      <c r="CC31" s="18" t="str">
        <f t="shared" si="28"/>
        <v>Tamarind / indiai datolyafa
Tamarindus indica
Tamarinde / Indischer Dattelbaum</v>
      </c>
    </row>
    <row r="32" spans="2:81" ht="36" x14ac:dyDescent="0.2">
      <c r="B32" s="136">
        <v>30</v>
      </c>
      <c r="C32" s="3">
        <v>12360</v>
      </c>
      <c r="D32" s="98">
        <v>4055473123608</v>
      </c>
      <c r="E32" s="17">
        <v>1.85</v>
      </c>
      <c r="F32" s="17">
        <v>4</v>
      </c>
      <c r="G32" s="99" t="s">
        <v>3113</v>
      </c>
      <c r="H32" s="98" t="s">
        <v>9734</v>
      </c>
      <c r="I32" s="17" t="s">
        <v>63</v>
      </c>
      <c r="J32" s="17" t="s">
        <v>2864</v>
      </c>
      <c r="K32" s="3">
        <v>72360</v>
      </c>
      <c r="L32" s="98">
        <v>4055473723600</v>
      </c>
      <c r="M32" s="17">
        <v>2.4500000000000002</v>
      </c>
      <c r="N32" s="3">
        <v>82360</v>
      </c>
      <c r="O32" s="98">
        <v>4055473823607</v>
      </c>
      <c r="P32" s="17">
        <v>3.75</v>
      </c>
      <c r="Q32" s="3">
        <v>52360</v>
      </c>
      <c r="R32" s="98">
        <v>4055473523606</v>
      </c>
      <c r="S32" s="17">
        <v>4.95</v>
      </c>
      <c r="T32" s="3">
        <v>32360</v>
      </c>
      <c r="U32" s="98">
        <v>4055473323602</v>
      </c>
      <c r="V32" s="17">
        <v>6.75</v>
      </c>
      <c r="W32" s="3">
        <v>62360</v>
      </c>
      <c r="X32" s="98">
        <v>4055473623603</v>
      </c>
      <c r="Y32" s="17">
        <v>2.95</v>
      </c>
      <c r="Z32" s="101" t="s">
        <v>3621</v>
      </c>
      <c r="AA32" s="101" t="s">
        <v>1129</v>
      </c>
      <c r="AB32" s="101" t="s">
        <v>64</v>
      </c>
      <c r="AC32" s="101" t="s">
        <v>62</v>
      </c>
      <c r="AD32" s="101" t="s">
        <v>1129</v>
      </c>
      <c r="AE32" s="101" t="s">
        <v>1129</v>
      </c>
      <c r="AF32" s="101" t="s">
        <v>1124</v>
      </c>
      <c r="AG32" s="101" t="s">
        <v>3622</v>
      </c>
      <c r="AH32" s="101" t="s">
        <v>1129</v>
      </c>
      <c r="AI32" s="101" t="s">
        <v>1129</v>
      </c>
      <c r="AJ32" s="101" t="s">
        <v>1125</v>
      </c>
      <c r="AK32" s="102" t="s">
        <v>3623</v>
      </c>
      <c r="AL32" s="101" t="s">
        <v>3624</v>
      </c>
      <c r="AM32" s="101" t="s">
        <v>3625</v>
      </c>
      <c r="AN32" s="101" t="s">
        <v>3625</v>
      </c>
      <c r="AO32" s="101" t="s">
        <v>1129</v>
      </c>
      <c r="AP32" s="101" t="s">
        <v>1128</v>
      </c>
      <c r="AQ32" s="101" t="s">
        <v>1127</v>
      </c>
      <c r="AR32" s="101" t="s">
        <v>1129</v>
      </c>
      <c r="AS32" s="101" t="s">
        <v>3626</v>
      </c>
      <c r="AT32" s="101" t="s">
        <v>1129</v>
      </c>
      <c r="AU32" s="101" t="s">
        <v>1127</v>
      </c>
      <c r="AV32" s="101" t="s">
        <v>1129</v>
      </c>
      <c r="AW32" s="101" t="s">
        <v>3624</v>
      </c>
      <c r="AX32" s="101" t="s">
        <v>1126</v>
      </c>
      <c r="AY32" s="101" t="s">
        <v>1129</v>
      </c>
      <c r="AZ32" s="101" t="s">
        <v>3627</v>
      </c>
      <c r="BA32" s="103" t="s">
        <v>1129</v>
      </c>
      <c r="BB32" s="18" t="str">
        <f t="shared" si="1"/>
        <v>Глициния
Wisteria sinensis
Blauregen</v>
      </c>
      <c r="BC32" s="18" t="str">
        <f t="shared" si="2"/>
        <v>Wisteria
Wisteria sinensis
Blauregen</v>
      </c>
      <c r="BD32" s="18" t="str">
        <f t="shared" si="3"/>
        <v xml:space="preserve">Blauregen
Wisteria sinensis
</v>
      </c>
      <c r="BE32" s="18" t="str">
        <f t="shared" si="4"/>
        <v>Blue Chinese Wisteria
Wisteria sinensis
Blauregen</v>
      </c>
      <c r="BF32" s="18" t="str">
        <f t="shared" si="5"/>
        <v>Wisteria
Wisteria sinensis
Blauregen</v>
      </c>
      <c r="BG32" s="18" t="str">
        <f t="shared" si="6"/>
        <v>Wisteria
Wisteria sinensis
Blauregen</v>
      </c>
      <c r="BH32" s="18" t="str">
        <f t="shared" si="7"/>
        <v>Glycine de Chine
Wisteria sinensis
Blauregen</v>
      </c>
      <c r="BI32" s="18" t="str">
        <f t="shared" si="8"/>
        <v>Γλυκίνη
Wisteria sinensis
Blauregen</v>
      </c>
      <c r="BJ32" s="18" t="str">
        <f t="shared" si="9"/>
        <v>Wisteria
Wisteria sinensis
Blauregen</v>
      </c>
      <c r="BK32" s="18" t="str">
        <f t="shared" si="10"/>
        <v>Wisteria
Wisteria sinensis
Blauregen</v>
      </c>
      <c r="BL32" s="18" t="str">
        <f t="shared" si="11"/>
        <v>Glicine 
Wisteria sinensis
Blauregen</v>
      </c>
      <c r="BM32" s="18" t="str">
        <f t="shared" si="12"/>
        <v>フジ
Wisteria sinensis
Blauregen</v>
      </c>
      <c r="BN32" s="18" t="str">
        <f t="shared" si="13"/>
        <v>Glicinija
Wisteria sinensis
Blauregen</v>
      </c>
      <c r="BO32" s="18" t="str">
        <f t="shared" si="14"/>
        <v>Visterija
Wisteria sinensis
Blauregen</v>
      </c>
      <c r="BP32" s="18" t="str">
        <f t="shared" si="15"/>
        <v>Visterija
Wisteria sinensis
Blauregen</v>
      </c>
      <c r="BQ32" s="18" t="str">
        <f t="shared" si="16"/>
        <v>Wisteria
Wisteria sinensis
Blauregen</v>
      </c>
      <c r="BR32" s="18" t="str">
        <f t="shared" si="17"/>
        <v>Blauweregen
Wisteria sinensis
Blauregen</v>
      </c>
      <c r="BS32" s="18" t="str">
        <f t="shared" si="18"/>
        <v>Blåregn
Wisteria sinensis
Blauregen</v>
      </c>
      <c r="BT32" s="18" t="str">
        <f t="shared" si="19"/>
        <v>Wisteria
Wisteria sinensis
Blauregen</v>
      </c>
      <c r="BU32" s="18" t="str">
        <f t="shared" si="20"/>
        <v>Glicínias
Wisteria sinensis
Blauregen</v>
      </c>
      <c r="BV32" s="18" t="str">
        <f t="shared" si="21"/>
        <v>Wisteria
Wisteria sinensis
Blauregen</v>
      </c>
      <c r="BW32" s="18" t="str">
        <f t="shared" si="22"/>
        <v>Blåregn
Wisteria sinensis
Blauregen</v>
      </c>
      <c r="BX32" s="18" t="str">
        <f t="shared" si="23"/>
        <v>Wisteria
Wisteria sinensis
Blauregen</v>
      </c>
      <c r="BY32" s="18" t="str">
        <f t="shared" si="24"/>
        <v>Glicinija
Wisteria sinensis
Blauregen</v>
      </c>
      <c r="BZ32" s="18" t="str">
        <f t="shared" si="25"/>
        <v>Flor de la pluma
Wisteria sinensis
Blauregen</v>
      </c>
      <c r="CA32" s="18" t="str">
        <f t="shared" si="26"/>
        <v>Wisteria
Wisteria sinensis
Blauregen</v>
      </c>
      <c r="CB32" s="18" t="str">
        <f t="shared" si="27"/>
        <v>Salkım
Wisteria sinensis
Blauregen</v>
      </c>
      <c r="CC32" s="18" t="str">
        <f t="shared" si="28"/>
        <v>Wisteria
Wisteria sinensis
Blauregen</v>
      </c>
    </row>
    <row r="33" spans="2:81" ht="60" x14ac:dyDescent="0.2">
      <c r="B33" s="136">
        <v>31</v>
      </c>
      <c r="C33" s="3">
        <v>12364</v>
      </c>
      <c r="D33" s="98">
        <v>4055473123646</v>
      </c>
      <c r="E33" s="17">
        <v>1.85</v>
      </c>
      <c r="F33" s="17">
        <v>5</v>
      </c>
      <c r="G33" s="99" t="s">
        <v>3113</v>
      </c>
      <c r="H33" s="98" t="s">
        <v>9734</v>
      </c>
      <c r="I33" s="17" t="s">
        <v>320</v>
      </c>
      <c r="J33" s="17" t="s">
        <v>2865</v>
      </c>
      <c r="K33" s="3">
        <v>72364</v>
      </c>
      <c r="L33" s="98">
        <v>4055473723648</v>
      </c>
      <c r="M33" s="17">
        <v>2.4500000000000002</v>
      </c>
      <c r="N33" s="3">
        <v>82364</v>
      </c>
      <c r="O33" s="98">
        <v>4055473823645</v>
      </c>
      <c r="P33" s="17">
        <v>3.75</v>
      </c>
      <c r="Q33" s="3">
        <v>52364</v>
      </c>
      <c r="R33" s="98">
        <v>4055473523644</v>
      </c>
      <c r="S33" s="17">
        <v>4.95</v>
      </c>
      <c r="T33" s="3">
        <v>32364</v>
      </c>
      <c r="U33" s="98">
        <v>4055473323640</v>
      </c>
      <c r="V33" s="17">
        <v>6.75</v>
      </c>
      <c r="W33" s="3">
        <v>62364</v>
      </c>
      <c r="X33" s="98">
        <v>4055473623641</v>
      </c>
      <c r="Y33" s="17">
        <v>2.95</v>
      </c>
      <c r="Z33" s="101" t="s">
        <v>3628</v>
      </c>
      <c r="AA33" s="101" t="s">
        <v>3629</v>
      </c>
      <c r="AB33" s="101" t="s">
        <v>321</v>
      </c>
      <c r="AC33" s="101" t="s">
        <v>319</v>
      </c>
      <c r="AD33" s="101" t="s">
        <v>3630</v>
      </c>
      <c r="AE33" s="101" t="s">
        <v>3631</v>
      </c>
      <c r="AF33" s="101" t="s">
        <v>1130</v>
      </c>
      <c r="AG33" s="101" t="s">
        <v>3632</v>
      </c>
      <c r="AH33" s="101" t="s">
        <v>3633</v>
      </c>
      <c r="AI33" s="101" t="s">
        <v>3634</v>
      </c>
      <c r="AJ33" s="101" t="s">
        <v>1108</v>
      </c>
      <c r="AK33" s="102" t="s">
        <v>3635</v>
      </c>
      <c r="AL33" s="101" t="s">
        <v>3636</v>
      </c>
      <c r="AM33" s="101" t="s">
        <v>3637</v>
      </c>
      <c r="AN33" s="101" t="s">
        <v>3638</v>
      </c>
      <c r="AO33" s="101" t="s">
        <v>3639</v>
      </c>
      <c r="AP33" s="101" t="s">
        <v>1133</v>
      </c>
      <c r="AQ33" s="101" t="s">
        <v>3640</v>
      </c>
      <c r="AR33" s="101" t="s">
        <v>1134</v>
      </c>
      <c r="AS33" s="101" t="s">
        <v>3641</v>
      </c>
      <c r="AT33" s="101" t="s">
        <v>1112</v>
      </c>
      <c r="AU33" s="101" t="s">
        <v>1132</v>
      </c>
      <c r="AV33" s="101" t="s">
        <v>3642</v>
      </c>
      <c r="AW33" s="101" t="s">
        <v>3643</v>
      </c>
      <c r="AX33" s="101" t="s">
        <v>1131</v>
      </c>
      <c r="AY33" s="101" t="s">
        <v>3644</v>
      </c>
      <c r="AZ33" s="101" t="s">
        <v>3645</v>
      </c>
      <c r="BA33" s="103" t="s">
        <v>3646</v>
      </c>
      <c r="BB33" s="18" t="str">
        <f t="shared" si="1"/>
        <v>цвете райска птица (николай)
Strelitzia nicolai
Paradiesvogelblume (nicolai)</v>
      </c>
      <c r="BC33" s="18" t="str">
        <f t="shared" si="2"/>
        <v>Paradisfugl blomst (nicolai)
Strelitzia nicolai
Paradiesvogelblume (nicolai)</v>
      </c>
      <c r="BD33" s="18" t="str">
        <f t="shared" si="3"/>
        <v xml:space="preserve">Paradiesvogelblume (nicolai)
Strelitzia nicolai
</v>
      </c>
      <c r="BE33" s="18" t="str">
        <f t="shared" si="4"/>
        <v>White Bird of Paradise
Strelitzia nicolai
Paradiesvogelblume (nicolai)</v>
      </c>
      <c r="BF33" s="18" t="str">
        <f t="shared" si="5"/>
        <v>Paradiisilinnu lill (nicolai)
Strelitzia nicolai
Paradiesvogelblume (nicolai)</v>
      </c>
      <c r="BG33" s="18" t="str">
        <f t="shared" si="6"/>
        <v>Paratiisin linnun kukka (nicolai)
Strelitzia nicolai
Paradiesvogelblume (nicolai)</v>
      </c>
      <c r="BH33" s="18" t="str">
        <f t="shared" si="7"/>
        <v>Oiseau de paradis (nicolai)
Strelitzia nicolai
Paradiesvogelblume (nicolai)</v>
      </c>
      <c r="BI33" s="18" t="str">
        <f t="shared" si="8"/>
        <v>λουλούδι πουλί του παραδείσου (nicolai)
Strelitzia nicolai
Paradiesvogelblume (nicolai)</v>
      </c>
      <c r="BJ33" s="18" t="str">
        <f t="shared" si="9"/>
        <v>Éan bláth Paradise (Nicolai)
Strelitzia nicolai
Paradiesvogelblume (nicolai)</v>
      </c>
      <c r="BK33" s="18" t="str">
        <f t="shared" si="10"/>
        <v>Paradísarfugl blóm (nicolai)
Strelitzia nicolai
Paradiesvogelblume (nicolai)</v>
      </c>
      <c r="BL33" s="18" t="str">
        <f t="shared" si="11"/>
        <v>Uccello del paradiso
Strelitzia nicolai
Paradiesvogelblume (nicolai)</v>
      </c>
      <c r="BM33" s="18" t="str">
        <f t="shared" si="12"/>
        <v>極楽鳥花　-　ニコライ
Strelitzia nicolai
Paradiesvogelblume (nicolai)</v>
      </c>
      <c r="BN33" s="18" t="str">
        <f t="shared" si="13"/>
        <v>Cvijet rajske ptice (nicolai)
Strelitzia nicolai
Paradiesvogelblume (nicolai)</v>
      </c>
      <c r="BO33" s="18" t="str">
        <f t="shared" si="14"/>
        <v>Paradīzes putna zieds (nicolai)
Strelitzia nicolai
Paradiesvogelblume (nicolai)</v>
      </c>
      <c r="BP33" s="18" t="str">
        <f t="shared" si="15"/>
        <v>Rojaus paukščio gėlė (nicolai)
Strelitzia nicolai
Paradiesvogelblume (nicolai)</v>
      </c>
      <c r="BQ33" s="18" t="str">
        <f t="shared" si="16"/>
        <v>Fjura tal-għasafar tal-ġenna (nicolai)
Strelitzia nicolai
Paradiesvogelblume (nicolai)</v>
      </c>
      <c r="BR33" s="18" t="str">
        <f t="shared" si="17"/>
        <v>Paradijsvogel (Nicolai)
Strelitzia nicolai
Paradiesvogelblume (nicolai)</v>
      </c>
      <c r="BS33" s="18" t="str">
        <f t="shared" si="18"/>
        <v>Paradisfuglblomst (nicolai)
Strelitzia nicolai
Paradiesvogelblume (nicolai)</v>
      </c>
      <c r="BT33" s="18" t="str">
        <f t="shared" si="19"/>
        <v>Bird Of Paradise (Nicolai)
Strelitzia nicolai
Paradiesvogelblume (nicolai)</v>
      </c>
      <c r="BU33" s="18" t="str">
        <f t="shared" si="20"/>
        <v>Flor ave do paraíso (nicolai)
Strelitzia nicolai
Paradiesvogelblume (nicolai)</v>
      </c>
      <c r="BV33" s="18" t="str">
        <f t="shared" si="21"/>
        <v>Floarea Pasărei Paradisului
Strelitzia nicolai
Paradiesvogelblume (nicolai)</v>
      </c>
      <c r="BW33" s="18" t="str">
        <f t="shared" si="22"/>
        <v>Paradisfågeln (Nicolai)
Strelitzia nicolai
Paradiesvogelblume (nicolai)</v>
      </c>
      <c r="BX33" s="18" t="str">
        <f t="shared" si="23"/>
        <v>Kvet raja (nicolai)
Strelitzia nicolai
Paradiesvogelblume (nicolai)</v>
      </c>
      <c r="BY33" s="18" t="str">
        <f t="shared" si="24"/>
        <v>Roža rajske ptice (nicolai)
Strelitzia nicolai
Paradiesvogelblume (nicolai)</v>
      </c>
      <c r="BZ33" s="18" t="str">
        <f t="shared" si="25"/>
        <v>Ave del Paraíso gigante
Strelitzia nicolai
Paradiesvogelblume (nicolai)</v>
      </c>
      <c r="CA33" s="18" t="str">
        <f t="shared" si="26"/>
        <v>Květ rajky (nicolai)
Strelitzia nicolai
Paradiesvogelblume (nicolai)</v>
      </c>
      <c r="CB33" s="18" t="str">
        <f t="shared" si="27"/>
        <v>Cennet kuşu çiçeği (nicolai)
Strelitzia nicolai
Paradiesvogelblume (nicolai)</v>
      </c>
      <c r="CC33" s="18" t="str">
        <f t="shared" si="28"/>
        <v>Paradicsommadár virág (nicolai)
Strelitzia nicolai
Paradiesvogelblume (nicolai)</v>
      </c>
    </row>
    <row r="34" spans="2:81" ht="48" x14ac:dyDescent="0.2">
      <c r="B34" s="136">
        <v>32</v>
      </c>
      <c r="C34" s="3">
        <v>12365</v>
      </c>
      <c r="D34" s="98">
        <v>4055473123653</v>
      </c>
      <c r="E34" s="17">
        <v>1.85</v>
      </c>
      <c r="F34" s="17">
        <v>6</v>
      </c>
      <c r="G34" s="99" t="s">
        <v>3113</v>
      </c>
      <c r="H34" s="98" t="s">
        <v>9734</v>
      </c>
      <c r="I34" s="17" t="s">
        <v>302</v>
      </c>
      <c r="J34" s="17" t="s">
        <v>2866</v>
      </c>
      <c r="K34" s="3">
        <v>72365</v>
      </c>
      <c r="L34" s="98">
        <v>4055473723655</v>
      </c>
      <c r="M34" s="17">
        <v>2.4500000000000002</v>
      </c>
      <c r="N34" s="3">
        <v>82365</v>
      </c>
      <c r="O34" s="98">
        <v>4055473823652</v>
      </c>
      <c r="P34" s="17">
        <v>3.75</v>
      </c>
      <c r="Q34" s="3">
        <v>52365</v>
      </c>
      <c r="R34" s="98">
        <v>4055473523651</v>
      </c>
      <c r="S34" s="17">
        <v>4.95</v>
      </c>
      <c r="T34" s="3">
        <v>32365</v>
      </c>
      <c r="U34" s="98">
        <v>4055473323657</v>
      </c>
      <c r="V34" s="17">
        <v>6.75</v>
      </c>
      <c r="W34" s="3">
        <v>62365</v>
      </c>
      <c r="X34" s="98">
        <v>4055473623658</v>
      </c>
      <c r="Y34" s="17">
        <v>2.95</v>
      </c>
      <c r="Z34" s="101" t="s">
        <v>3647</v>
      </c>
      <c r="AA34" s="101" t="s">
        <v>3648</v>
      </c>
      <c r="AB34" s="101" t="s">
        <v>303</v>
      </c>
      <c r="AC34" s="101" t="s">
        <v>301</v>
      </c>
      <c r="AD34" s="101" t="s">
        <v>3649</v>
      </c>
      <c r="AE34" s="101" t="s">
        <v>3650</v>
      </c>
      <c r="AF34" s="101" t="s">
        <v>1135</v>
      </c>
      <c r="AG34" s="101" t="s">
        <v>3651</v>
      </c>
      <c r="AH34" s="101" t="s">
        <v>3652</v>
      </c>
      <c r="AI34" s="101" t="s">
        <v>3653</v>
      </c>
      <c r="AJ34" s="101" t="s">
        <v>1136</v>
      </c>
      <c r="AK34" s="102" t="s">
        <v>3654</v>
      </c>
      <c r="AL34" s="101" t="s">
        <v>3655</v>
      </c>
      <c r="AM34" s="101" t="s">
        <v>3656</v>
      </c>
      <c r="AN34" s="101" t="s">
        <v>3657</v>
      </c>
      <c r="AO34" s="101" t="s">
        <v>3658</v>
      </c>
      <c r="AP34" s="101" t="s">
        <v>1139</v>
      </c>
      <c r="AQ34" s="101" t="s">
        <v>3659</v>
      </c>
      <c r="AR34" s="101" t="s">
        <v>1140</v>
      </c>
      <c r="AS34" s="101" t="s">
        <v>3660</v>
      </c>
      <c r="AT34" s="101" t="s">
        <v>1141</v>
      </c>
      <c r="AU34" s="101" t="s">
        <v>1138</v>
      </c>
      <c r="AV34" s="101" t="s">
        <v>3661</v>
      </c>
      <c r="AW34" s="101" t="s">
        <v>3655</v>
      </c>
      <c r="AX34" s="101" t="s">
        <v>1137</v>
      </c>
      <c r="AY34" s="101" t="s">
        <v>3662</v>
      </c>
      <c r="AZ34" s="101" t="s">
        <v>3663</v>
      </c>
      <c r="BA34" s="103" t="s">
        <v>3664</v>
      </c>
      <c r="BB34" s="18" t="str">
        <f t="shared" si="1"/>
        <v>Истински чаен храст
Camellia sinensis
Echter Teestrauch</v>
      </c>
      <c r="BC34" s="18" t="str">
        <f t="shared" si="2"/>
        <v>Rigtig tebusk
Camellia sinensis
Echter Teestrauch</v>
      </c>
      <c r="BD34" s="18" t="str">
        <f t="shared" si="3"/>
        <v xml:space="preserve">Echter Teestrauch
Camellia sinensis
</v>
      </c>
      <c r="BE34" s="18" t="str">
        <f t="shared" si="4"/>
        <v>Tea Plant
Camellia sinensis
Echter Teestrauch</v>
      </c>
      <c r="BF34" s="18" t="str">
        <f t="shared" si="5"/>
        <v>Tõeline teepõõsas
Camellia sinensis
Echter Teestrauch</v>
      </c>
      <c r="BG34" s="18" t="str">
        <f t="shared" si="6"/>
        <v>Todellinen teepensas
Camellia sinensis
Echter Teestrauch</v>
      </c>
      <c r="BH34" s="18" t="str">
        <f t="shared" si="7"/>
        <v>Théier
Camellia sinensis
Echter Teestrauch</v>
      </c>
      <c r="BI34" s="18" t="str">
        <f t="shared" si="8"/>
        <v>Πραγματικός θάμνος τσαγιού
Camellia sinensis
Echter Teestrauch</v>
      </c>
      <c r="BJ34" s="18" t="str">
        <f t="shared" si="9"/>
        <v>Buidéal tae fíor
Camellia sinensis
Echter Teestrauch</v>
      </c>
      <c r="BK34" s="18" t="str">
        <f t="shared" si="10"/>
        <v>Ekta te runna
Camellia sinensis
Echter Teestrauch</v>
      </c>
      <c r="BL34" s="18" t="str">
        <f t="shared" si="11"/>
        <v>Pianta del tè
Camellia sinensis
Echter Teestrauch</v>
      </c>
      <c r="BM34" s="18" t="str">
        <f t="shared" si="12"/>
        <v>チャノキ
Camellia sinensis
Echter Teestrauch</v>
      </c>
      <c r="BN34" s="18" t="str">
        <f t="shared" si="13"/>
        <v>Pravi čajni grm
Camellia sinensis
Echter Teestrauch</v>
      </c>
      <c r="BO34" s="18" t="str">
        <f t="shared" si="14"/>
        <v>Īsts tējas krūms
Camellia sinensis
Echter Teestrauch</v>
      </c>
      <c r="BP34" s="18" t="str">
        <f t="shared" si="15"/>
        <v>Tikras arbatos krūmas
Camellia sinensis
Echter Teestrauch</v>
      </c>
      <c r="BQ34" s="18" t="str">
        <f t="shared" si="16"/>
        <v>Arbuxxell tat-te reali
Camellia sinensis
Echter Teestrauch</v>
      </c>
      <c r="BR34" s="18" t="str">
        <f t="shared" si="17"/>
        <v>Echte Theestruik
Camellia sinensis
Echter Teestrauch</v>
      </c>
      <c r="BS34" s="18" t="str">
        <f t="shared" si="18"/>
        <v>Ekte tebusk
Camellia sinensis
Echter Teestrauch</v>
      </c>
      <c r="BT34" s="18" t="str">
        <f t="shared" si="19"/>
        <v>Prawdziwy Krzew Herbaciany
Camellia sinensis
Echter Teestrauch</v>
      </c>
      <c r="BU34" s="18" t="str">
        <f t="shared" si="20"/>
        <v>Arbusto de chá real
Camellia sinensis
Echter Teestrauch</v>
      </c>
      <c r="BV34" s="18" t="str">
        <f t="shared" si="21"/>
        <v>Tufă De Ceai
Camellia sinensis
Echter Teestrauch</v>
      </c>
      <c r="BW34" s="18" t="str">
        <f t="shared" si="22"/>
        <v>Riktig Tebusk
Camellia sinensis
Echter Teestrauch</v>
      </c>
      <c r="BX34" s="18" t="str">
        <f t="shared" si="23"/>
        <v>Skutočný čajový krík
Camellia sinensis
Echter Teestrauch</v>
      </c>
      <c r="BY34" s="18" t="str">
        <f t="shared" si="24"/>
        <v>Pravi čajni grm
Camellia sinensis
Echter Teestrauch</v>
      </c>
      <c r="BZ34" s="18" t="str">
        <f t="shared" si="25"/>
        <v>Árbol del té
Camellia sinensis
Echter Teestrauch</v>
      </c>
      <c r="CA34" s="18" t="str">
        <f t="shared" si="26"/>
        <v>Skutečný čajový keř
Camellia sinensis
Echter Teestrauch</v>
      </c>
      <c r="CB34" s="18" t="str">
        <f t="shared" si="27"/>
        <v>Gerçek çay çalısı
Camellia sinensis
Echter Teestrauch</v>
      </c>
      <c r="CC34" s="18" t="str">
        <f t="shared" si="28"/>
        <v>Igazi teabokor
Camellia sinensis
Echter Teestrauch</v>
      </c>
    </row>
    <row r="35" spans="2:81" ht="48" x14ac:dyDescent="0.2">
      <c r="B35" s="136">
        <v>33</v>
      </c>
      <c r="C35" s="3">
        <v>12372</v>
      </c>
      <c r="D35" s="98">
        <v>4055473123721</v>
      </c>
      <c r="E35" s="17">
        <v>1.85</v>
      </c>
      <c r="F35" s="17">
        <v>30</v>
      </c>
      <c r="G35" s="99" t="s">
        <v>3113</v>
      </c>
      <c r="H35" s="98" t="s">
        <v>9734</v>
      </c>
      <c r="I35" s="17" t="s">
        <v>329</v>
      </c>
      <c r="J35" s="17" t="s">
        <v>2867</v>
      </c>
      <c r="K35" s="3">
        <v>72372</v>
      </c>
      <c r="L35" s="98">
        <v>4055473723723</v>
      </c>
      <c r="M35" s="17">
        <v>2.4500000000000002</v>
      </c>
      <c r="N35" s="3">
        <v>82372</v>
      </c>
      <c r="O35" s="98">
        <v>4055473823720</v>
      </c>
      <c r="P35" s="17">
        <v>3.75</v>
      </c>
      <c r="Q35" s="3">
        <v>52372</v>
      </c>
      <c r="R35" s="98">
        <v>4055473523729</v>
      </c>
      <c r="S35" s="17">
        <v>4.95</v>
      </c>
      <c r="T35" s="3">
        <v>32372</v>
      </c>
      <c r="U35" s="98">
        <v>4055473323725</v>
      </c>
      <c r="V35" s="17">
        <v>6.75</v>
      </c>
      <c r="W35" s="3">
        <v>62372</v>
      </c>
      <c r="X35" s="98">
        <v>4055473623726</v>
      </c>
      <c r="Y35" s="17">
        <v>2.95</v>
      </c>
      <c r="Z35" s="101" t="s">
        <v>3665</v>
      </c>
      <c r="AA35" s="101" t="s">
        <v>3666</v>
      </c>
      <c r="AB35" s="101" t="s">
        <v>330</v>
      </c>
      <c r="AC35" s="101" t="s">
        <v>328</v>
      </c>
      <c r="AD35" s="101" t="s">
        <v>3667</v>
      </c>
      <c r="AE35" s="101" t="s">
        <v>3668</v>
      </c>
      <c r="AF35" s="101" t="s">
        <v>1142</v>
      </c>
      <c r="AG35" s="101" t="s">
        <v>3669</v>
      </c>
      <c r="AH35" s="101" t="s">
        <v>3670</v>
      </c>
      <c r="AI35" s="101" t="s">
        <v>3671</v>
      </c>
      <c r="AJ35" s="101" t="s">
        <v>1143</v>
      </c>
      <c r="AK35" s="102" t="s">
        <v>3672</v>
      </c>
      <c r="AL35" s="101" t="s">
        <v>3673</v>
      </c>
      <c r="AM35" s="101" t="s">
        <v>3674</v>
      </c>
      <c r="AN35" s="101" t="s">
        <v>3675</v>
      </c>
      <c r="AO35" s="101" t="s">
        <v>3676</v>
      </c>
      <c r="AP35" s="101" t="s">
        <v>1146</v>
      </c>
      <c r="AQ35" s="101" t="s">
        <v>3666</v>
      </c>
      <c r="AR35" s="101" t="s">
        <v>1147</v>
      </c>
      <c r="AS35" s="101" t="s">
        <v>3677</v>
      </c>
      <c r="AT35" s="101" t="s">
        <v>1148</v>
      </c>
      <c r="AU35" s="101" t="s">
        <v>1145</v>
      </c>
      <c r="AV35" s="101" t="s">
        <v>3678</v>
      </c>
      <c r="AW35" s="101" t="s">
        <v>3679</v>
      </c>
      <c r="AX35" s="101" t="s">
        <v>1144</v>
      </c>
      <c r="AY35" s="101" t="s">
        <v>3680</v>
      </c>
      <c r="AZ35" s="101" t="s">
        <v>3681</v>
      </c>
      <c r="BA35" s="103" t="s">
        <v>3682</v>
      </c>
      <c r="BB35" s="18" t="str">
        <f t="shared" si="1"/>
        <v>Японски вишнев цвят
Prunus serrulata
Japanische Blütenkirsche</v>
      </c>
      <c r="BC35" s="18" t="str">
        <f t="shared" si="2"/>
        <v>Japansk kirsebærblomst
Prunus serrulata
Japanische Blütenkirsche</v>
      </c>
      <c r="BD35" s="18" t="str">
        <f t="shared" si="3"/>
        <v xml:space="preserve">Japanische Blütenkirsche
Prunus serrulata
</v>
      </c>
      <c r="BE35" s="18" t="str">
        <f t="shared" si="4"/>
        <v>Wild Black Cherry
Prunus serrulata
Japanische Blütenkirsche</v>
      </c>
      <c r="BF35" s="18" t="str">
        <f t="shared" si="5"/>
        <v>Jaapani kirsiõis
Prunus serrulata
Japanische Blütenkirsche</v>
      </c>
      <c r="BG35" s="18" t="str">
        <f t="shared" si="6"/>
        <v>Japanilainen kirsikankukka
Prunus serrulata
Japanische Blütenkirsche</v>
      </c>
      <c r="BH35" s="18" t="str">
        <f t="shared" si="7"/>
        <v>Cerisier du Japon
Prunus serrulata
Japanische Blütenkirsche</v>
      </c>
      <c r="BI35" s="18" t="str">
        <f t="shared" si="8"/>
        <v>Ιαπωνικό άνθος κερασιάς
Prunus serrulata
Japanische Blütenkirsche</v>
      </c>
      <c r="BJ35" s="18" t="str">
        <f t="shared" si="9"/>
        <v>Bláth silíní Seapánach
Prunus serrulata
Japanische Blütenkirsche</v>
      </c>
      <c r="BK35" s="18" t="str">
        <f t="shared" si="10"/>
        <v>Japanskt kirsuberjablóm
Prunus serrulata
Japanische Blütenkirsche</v>
      </c>
      <c r="BL35" s="18" t="str">
        <f t="shared" si="11"/>
        <v>Sakura
Prunus serrulata
Japanische Blütenkirsche</v>
      </c>
      <c r="BM35" s="18" t="str">
        <f t="shared" si="12"/>
        <v>桜
Prunus serrulata
Japanische Blütenkirsche</v>
      </c>
      <c r="BN35" s="18" t="str">
        <f t="shared" si="13"/>
        <v>Japanski trešnjin cvijet
Prunus serrulata
Japanische Blütenkirsche</v>
      </c>
      <c r="BO35" s="18" t="str">
        <f t="shared" si="14"/>
        <v>Japāņu ķiršu zieds
Prunus serrulata
Japanische Blütenkirsche</v>
      </c>
      <c r="BP35" s="18" t="str">
        <f t="shared" si="15"/>
        <v>Japoniškas vyšnių žiedas
Prunus serrulata
Japanische Blütenkirsche</v>
      </c>
      <c r="BQ35" s="18" t="str">
        <f t="shared" si="16"/>
        <v>Fjur taċ-ċirasa Ġappuniż
Prunus serrulata
Japanische Blütenkirsche</v>
      </c>
      <c r="BR35" s="18" t="str">
        <f t="shared" si="17"/>
        <v>Japanse Kersenbloesems
Prunus serrulata
Japanische Blütenkirsche</v>
      </c>
      <c r="BS35" s="18" t="str">
        <f t="shared" si="18"/>
        <v>Japansk kirsebærblomst
Prunus serrulata
Japanische Blütenkirsche</v>
      </c>
      <c r="BT35" s="18" t="str">
        <f t="shared" si="19"/>
        <v>Japońskie Kwiaty Wiśni
Prunus serrulata
Japanische Blütenkirsche</v>
      </c>
      <c r="BU35" s="18" t="str">
        <f t="shared" si="20"/>
        <v>Flor de cerejeira japonesa
Prunus serrulata
Japanische Blütenkirsche</v>
      </c>
      <c r="BV35" s="18" t="str">
        <f t="shared" si="21"/>
        <v>Floare De Cires
Prunus serrulata
Japanische Blütenkirsche</v>
      </c>
      <c r="BW35" s="18" t="str">
        <f t="shared" si="22"/>
        <v>Japanska Körsbärsblommor
Prunus serrulata
Japanische Blütenkirsche</v>
      </c>
      <c r="BX35" s="18" t="str">
        <f t="shared" si="23"/>
        <v>Japonský čerešňový kvet
Prunus serrulata
Japanische Blütenkirsche</v>
      </c>
      <c r="BY35" s="18" t="str">
        <f t="shared" si="24"/>
        <v>Japonski češnjev cvet
Prunus serrulata
Japanische Blütenkirsche</v>
      </c>
      <c r="BZ35" s="18" t="str">
        <f t="shared" si="25"/>
        <v>Cerezo japonés
Prunus serrulata
Japanische Blütenkirsche</v>
      </c>
      <c r="CA35" s="18" t="str">
        <f t="shared" si="26"/>
        <v>Japonský třešňový květ
Prunus serrulata
Japanische Blütenkirsche</v>
      </c>
      <c r="CB35" s="18" t="str">
        <f t="shared" si="27"/>
        <v>Japon kiraz Çiçeği
Prunus serrulata
Japanische Blütenkirsche</v>
      </c>
      <c r="CC35" s="18" t="str">
        <f t="shared" si="28"/>
        <v>Japán cseresznyevirág
Prunus serrulata
Japanische Blütenkirsche</v>
      </c>
    </row>
    <row r="36" spans="2:81" ht="60" x14ac:dyDescent="0.2">
      <c r="B36" s="136">
        <v>34</v>
      </c>
      <c r="C36" s="3">
        <v>12375</v>
      </c>
      <c r="D36" s="98">
        <v>4055473123752</v>
      </c>
      <c r="E36" s="17">
        <v>1.85</v>
      </c>
      <c r="F36" s="17">
        <v>300</v>
      </c>
      <c r="G36" s="99" t="s">
        <v>3113</v>
      </c>
      <c r="H36" s="98" t="s">
        <v>9734</v>
      </c>
      <c r="I36" s="17" t="s">
        <v>196</v>
      </c>
      <c r="J36" s="17" t="s">
        <v>2868</v>
      </c>
      <c r="K36" s="3">
        <v>72375</v>
      </c>
      <c r="L36" s="98">
        <v>4055473723754</v>
      </c>
      <c r="M36" s="17">
        <v>2.4500000000000002</v>
      </c>
      <c r="N36" s="3">
        <v>82375</v>
      </c>
      <c r="O36" s="98">
        <v>4055473823751</v>
      </c>
      <c r="P36" s="17">
        <v>3.75</v>
      </c>
      <c r="Q36" s="3">
        <v>52375</v>
      </c>
      <c r="R36" s="98">
        <v>4055473523750</v>
      </c>
      <c r="S36" s="17">
        <v>4.95</v>
      </c>
      <c r="T36" s="3">
        <v>32375</v>
      </c>
      <c r="U36" s="98">
        <v>4055473323756</v>
      </c>
      <c r="V36" s="17">
        <v>6.75</v>
      </c>
      <c r="W36" s="3">
        <v>62375</v>
      </c>
      <c r="X36" s="98">
        <v>4055473623757</v>
      </c>
      <c r="Y36" s="17">
        <v>2.95</v>
      </c>
      <c r="Z36" s="101" t="s">
        <v>3683</v>
      </c>
      <c r="AA36" s="101" t="s">
        <v>3684</v>
      </c>
      <c r="AB36" s="101" t="s">
        <v>197</v>
      </c>
      <c r="AC36" s="101" t="s">
        <v>195</v>
      </c>
      <c r="AD36" s="101" t="s">
        <v>3685</v>
      </c>
      <c r="AE36" s="101" t="s">
        <v>3686</v>
      </c>
      <c r="AF36" s="101" t="s">
        <v>1149</v>
      </c>
      <c r="AG36" s="101" t="s">
        <v>3687</v>
      </c>
      <c r="AH36" s="101" t="s">
        <v>3688</v>
      </c>
      <c r="AI36" s="101" t="s">
        <v>3689</v>
      </c>
      <c r="AJ36" s="101" t="s">
        <v>1150</v>
      </c>
      <c r="AK36" s="102" t="s">
        <v>3690</v>
      </c>
      <c r="AL36" s="101" t="s">
        <v>3691</v>
      </c>
      <c r="AM36" s="101" t="s">
        <v>3692</v>
      </c>
      <c r="AN36" s="101" t="s">
        <v>3693</v>
      </c>
      <c r="AO36" s="101" t="s">
        <v>3694</v>
      </c>
      <c r="AP36" s="101" t="s">
        <v>1153</v>
      </c>
      <c r="AQ36" s="101" t="s">
        <v>3695</v>
      </c>
      <c r="AR36" s="101" t="s">
        <v>1154</v>
      </c>
      <c r="AS36" s="101" t="s">
        <v>3696</v>
      </c>
      <c r="AT36" s="101" t="s">
        <v>1155</v>
      </c>
      <c r="AU36" s="101" t="s">
        <v>1152</v>
      </c>
      <c r="AV36" s="101" t="s">
        <v>3697</v>
      </c>
      <c r="AW36" s="101" t="s">
        <v>3698</v>
      </c>
      <c r="AX36" s="101" t="s">
        <v>1151</v>
      </c>
      <c r="AY36" s="101" t="s">
        <v>3699</v>
      </c>
      <c r="AZ36" s="101" t="s">
        <v>3700</v>
      </c>
      <c r="BA36" s="103" t="s">
        <v>3701</v>
      </c>
      <c r="BB36" s="18" t="str">
        <f t="shared" si="1"/>
        <v>Новозеландско коледно дърво
Metrosideros excelsa
Neuseeländischer Weihnachtsbaum</v>
      </c>
      <c r="BC36" s="18" t="str">
        <f t="shared" si="2"/>
        <v>New Zealand juletræ
Metrosideros excelsa
Neuseeländischer Weihnachtsbaum</v>
      </c>
      <c r="BD36" s="18" t="str">
        <f t="shared" si="3"/>
        <v xml:space="preserve">Neuseeländischer Weihnachtsbaum
Metrosideros excelsa
</v>
      </c>
      <c r="BE36" s="18" t="str">
        <f t="shared" si="4"/>
        <v>New Zeeland Christmas Tree
Metrosideros excelsa
Neuseeländischer Weihnachtsbaum</v>
      </c>
      <c r="BF36" s="18" t="str">
        <f t="shared" si="5"/>
        <v>Uus-Meremaa jõulupuu
Metrosideros excelsa
Neuseeländischer Weihnachtsbaum</v>
      </c>
      <c r="BG36" s="18" t="str">
        <f t="shared" si="6"/>
        <v>Uuden-Seelannin joulukuusi
Metrosideros excelsa
Neuseeländischer Weihnachtsbaum</v>
      </c>
      <c r="BH36" s="18" t="str">
        <f t="shared" si="7"/>
        <v>L'arbre de Noël de Nouvelle-Zélande
Metrosideros excelsa
Neuseeländischer Weihnachtsbaum</v>
      </c>
      <c r="BI36" s="18" t="str">
        <f t="shared" si="8"/>
        <v>Χριστουγεννιάτικο δέντρο της Νέας Ζηλανδίας
Metrosideros excelsa
Neuseeländischer Weihnachtsbaum</v>
      </c>
      <c r="BJ36" s="18" t="str">
        <f t="shared" si="9"/>
        <v>Crann Nollag na Nua-Shéalainne
Metrosideros excelsa
Neuseeländischer Weihnachtsbaum</v>
      </c>
      <c r="BK36" s="18" t="str">
        <f t="shared" si="10"/>
        <v>Nýja Sjáland jólatré
Metrosideros excelsa
Neuseeländischer Weihnachtsbaum</v>
      </c>
      <c r="BL36" s="18" t="str">
        <f t="shared" si="11"/>
        <v>Albero di Natale della Nuova Zelanda
Metrosideros excelsa
Neuseeländischer Weihnachtsbaum</v>
      </c>
      <c r="BM36" s="18" t="str">
        <f t="shared" si="12"/>
        <v>ポフツカワ
Metrosideros excelsa
Neuseeländischer Weihnachtsbaum</v>
      </c>
      <c r="BN36" s="18" t="str">
        <f t="shared" si="13"/>
        <v>Novozelandsko božićno drvce
Metrosideros excelsa
Neuseeländischer Weihnachtsbaum</v>
      </c>
      <c r="BO36" s="18" t="str">
        <f t="shared" si="14"/>
        <v>Jaunzēlandes Ziemassvētku eglīte
Metrosideros excelsa
Neuseeländischer Weihnachtsbaum</v>
      </c>
      <c r="BP36" s="18" t="str">
        <f t="shared" si="15"/>
        <v>Naujosios Zelandijos Kalėdų eglutė
Metrosideros excelsa
Neuseeländischer Weihnachtsbaum</v>
      </c>
      <c r="BQ36" s="18" t="str">
        <f t="shared" si="16"/>
        <v>Siġra tal-Milied ta’ New Zealand
Metrosideros excelsa
Neuseeländischer Weihnachtsbaum</v>
      </c>
      <c r="BR36" s="18" t="str">
        <f t="shared" si="17"/>
        <v>De Kerstboom Van Nieuw-Zeeland
Metrosideros excelsa
Neuseeländischer Weihnachtsbaum</v>
      </c>
      <c r="BS36" s="18" t="str">
        <f t="shared" si="18"/>
        <v>New Zealand juletre
Metrosideros excelsa
Neuseeländischer Weihnachtsbaum</v>
      </c>
      <c r="BT36" s="18" t="str">
        <f t="shared" si="19"/>
        <v>Choinka Nowozelandzka
Metrosideros excelsa
Neuseeländischer Weihnachtsbaum</v>
      </c>
      <c r="BU36" s="18" t="str">
        <f t="shared" si="20"/>
        <v>Árvore de Natal da Nova Zelândia
Metrosideros excelsa
Neuseeländischer Weihnachtsbaum</v>
      </c>
      <c r="BV36" s="18" t="str">
        <f t="shared" si="21"/>
        <v>Arborele Din Lemn De Fier
Metrosideros excelsa
Neuseeländischer Weihnachtsbaum</v>
      </c>
      <c r="BW36" s="18" t="str">
        <f t="shared" si="22"/>
        <v>Nya Zeeland Julgran
Metrosideros excelsa
Neuseeländischer Weihnachtsbaum</v>
      </c>
      <c r="BX36" s="18" t="str">
        <f t="shared" si="23"/>
        <v>Novozélandský vianočný stromček
Metrosideros excelsa
Neuseeländischer Weihnachtsbaum</v>
      </c>
      <c r="BY36" s="18" t="str">
        <f t="shared" si="24"/>
        <v>Novozelandsko božično drevo
Metrosideros excelsa
Neuseeländischer Weihnachtsbaum</v>
      </c>
      <c r="BZ36" s="18" t="str">
        <f t="shared" si="25"/>
        <v>Árbol de hierro
Metrosideros excelsa
Neuseeländischer Weihnachtsbaum</v>
      </c>
      <c r="CA36" s="18" t="str">
        <f t="shared" si="26"/>
        <v>Nový Zéland vánoční strom
Metrosideros excelsa
Neuseeländischer Weihnachtsbaum</v>
      </c>
      <c r="CB36" s="18" t="str">
        <f t="shared" si="27"/>
        <v>Yeni Zelanda Noel ağacı
Metrosideros excelsa
Neuseeländischer Weihnachtsbaum</v>
      </c>
      <c r="CC36" s="18" t="str">
        <f t="shared" si="28"/>
        <v>Új-Zéland karácsonyfa
Metrosideros excelsa
Neuseeländischer Weihnachtsbaum</v>
      </c>
    </row>
    <row r="37" spans="2:81" ht="36" x14ac:dyDescent="0.2">
      <c r="B37" s="136">
        <v>35</v>
      </c>
      <c r="C37" s="3">
        <v>12376</v>
      </c>
      <c r="D37" s="98">
        <v>4055473123769</v>
      </c>
      <c r="E37" s="17">
        <v>1.85</v>
      </c>
      <c r="F37" s="17">
        <v>8</v>
      </c>
      <c r="G37" s="99" t="s">
        <v>3113</v>
      </c>
      <c r="H37" s="98" t="s">
        <v>9734</v>
      </c>
      <c r="I37" s="17" t="s">
        <v>216</v>
      </c>
      <c r="J37" s="17" t="s">
        <v>2869</v>
      </c>
      <c r="K37" s="3">
        <v>72376</v>
      </c>
      <c r="L37" s="98">
        <v>4055473723761</v>
      </c>
      <c r="M37" s="17">
        <v>2.4500000000000002</v>
      </c>
      <c r="N37" s="3">
        <v>82376</v>
      </c>
      <c r="O37" s="98">
        <v>4055473823768</v>
      </c>
      <c r="P37" s="17">
        <v>3.75</v>
      </c>
      <c r="Q37" s="3">
        <v>52376</v>
      </c>
      <c r="R37" s="98">
        <v>4055473523767</v>
      </c>
      <c r="S37" s="17">
        <v>4.95</v>
      </c>
      <c r="T37" s="3">
        <v>32376</v>
      </c>
      <c r="U37" s="98">
        <v>4055473323763</v>
      </c>
      <c r="V37" s="17">
        <v>6.75</v>
      </c>
      <c r="W37" s="3">
        <v>62376</v>
      </c>
      <c r="X37" s="98">
        <v>4055473623764</v>
      </c>
      <c r="Y37" s="17">
        <v>2.95</v>
      </c>
      <c r="Z37" s="101" t="s">
        <v>3702</v>
      </c>
      <c r="AA37" s="101" t="s">
        <v>3703</v>
      </c>
      <c r="AB37" s="101" t="s">
        <v>217</v>
      </c>
      <c r="AC37" s="101" t="s">
        <v>215</v>
      </c>
      <c r="AD37" s="101" t="s">
        <v>3704</v>
      </c>
      <c r="AE37" s="101" t="s">
        <v>3705</v>
      </c>
      <c r="AF37" s="101" t="s">
        <v>1156</v>
      </c>
      <c r="AG37" s="101" t="s">
        <v>3706</v>
      </c>
      <c r="AH37" s="101" t="s">
        <v>3707</v>
      </c>
      <c r="AI37" s="101" t="s">
        <v>3708</v>
      </c>
      <c r="AJ37" s="101" t="s">
        <v>1157</v>
      </c>
      <c r="AK37" s="102" t="s">
        <v>3709</v>
      </c>
      <c r="AL37" s="101" t="s">
        <v>3710</v>
      </c>
      <c r="AM37" s="101" t="s">
        <v>3711</v>
      </c>
      <c r="AN37" s="101" t="s">
        <v>3712</v>
      </c>
      <c r="AO37" s="101" t="s">
        <v>3713</v>
      </c>
      <c r="AP37" s="101" t="s">
        <v>1160</v>
      </c>
      <c r="AQ37" s="101" t="s">
        <v>3714</v>
      </c>
      <c r="AR37" s="101" t="s">
        <v>1161</v>
      </c>
      <c r="AS37" s="101" t="s">
        <v>3715</v>
      </c>
      <c r="AT37" s="101" t="s">
        <v>1162</v>
      </c>
      <c r="AU37" s="101" t="s">
        <v>1159</v>
      </c>
      <c r="AV37" s="101" t="s">
        <v>3716</v>
      </c>
      <c r="AW37" s="101" t="s">
        <v>3717</v>
      </c>
      <c r="AX37" s="101" t="s">
        <v>1158</v>
      </c>
      <c r="AY37" s="101" t="s">
        <v>3718</v>
      </c>
      <c r="AZ37" s="101" t="s">
        <v>3719</v>
      </c>
      <c r="BA37" s="103" t="s">
        <v>3720</v>
      </c>
      <c r="BB37" s="18" t="str">
        <f t="shared" si="1"/>
        <v>Фъстък
Arachis hypogaea
Erdnuß</v>
      </c>
      <c r="BC37" s="18" t="str">
        <f t="shared" si="2"/>
        <v>Jordnød
Arachis hypogaea
Erdnuß</v>
      </c>
      <c r="BD37" s="18" t="str">
        <f t="shared" si="3"/>
        <v xml:space="preserve">Erdnuß
Arachis hypogaea
</v>
      </c>
      <c r="BE37" s="18" t="str">
        <f t="shared" si="4"/>
        <v>Peanut Plant
Arachis hypogaea
Erdnuß</v>
      </c>
      <c r="BF37" s="18" t="str">
        <f t="shared" si="5"/>
        <v>Maapähkel
Arachis hypogaea
Erdnuß</v>
      </c>
      <c r="BG37" s="18" t="str">
        <f t="shared" si="6"/>
        <v>Maapähkinä
Arachis hypogaea
Erdnuß</v>
      </c>
      <c r="BH37" s="18" t="str">
        <f t="shared" si="7"/>
        <v>Cacahuète
Arachis hypogaea
Erdnuß</v>
      </c>
      <c r="BI37" s="18" t="str">
        <f t="shared" si="8"/>
        <v>Αράπικο φιστίκι
Arachis hypogaea
Erdnuß</v>
      </c>
      <c r="BJ37" s="18" t="str">
        <f t="shared" si="9"/>
        <v>Pís talún
Arachis hypogaea
Erdnuß</v>
      </c>
      <c r="BK37" s="18" t="str">
        <f t="shared" si="10"/>
        <v>Hnetur
Arachis hypogaea
Erdnuß</v>
      </c>
      <c r="BL37" s="18" t="str">
        <f t="shared" si="11"/>
        <v>Arachide
Arachis hypogaea
Erdnuß</v>
      </c>
      <c r="BM37" s="18" t="str">
        <f t="shared" si="12"/>
        <v>ピーナッツ
Arachis hypogaea
Erdnuß</v>
      </c>
      <c r="BN37" s="18" t="str">
        <f t="shared" si="13"/>
        <v>Kikiriki
Arachis hypogaea
Erdnuß</v>
      </c>
      <c r="BO37" s="18" t="str">
        <f t="shared" si="14"/>
        <v>Zemesrieksts
Arachis hypogaea
Erdnuß</v>
      </c>
      <c r="BP37" s="18" t="str">
        <f t="shared" si="15"/>
        <v>Žemės riešutas
Arachis hypogaea
Erdnuß</v>
      </c>
      <c r="BQ37" s="18" t="str">
        <f t="shared" si="16"/>
        <v>Karawett
Arachis hypogaea
Erdnuß</v>
      </c>
      <c r="BR37" s="18" t="str">
        <f t="shared" si="17"/>
        <v>Pinda
Arachis hypogaea
Erdnuß</v>
      </c>
      <c r="BS37" s="18" t="str">
        <f t="shared" si="18"/>
        <v>Peanøtt
Arachis hypogaea
Erdnuß</v>
      </c>
      <c r="BT37" s="18" t="str">
        <f t="shared" si="19"/>
        <v>Arachid
Arachis hypogaea
Erdnuß</v>
      </c>
      <c r="BU37" s="18" t="str">
        <f t="shared" si="20"/>
        <v>Amendoim
Arachis hypogaea
Erdnuß</v>
      </c>
      <c r="BV37" s="18" t="str">
        <f t="shared" si="21"/>
        <v>Arahide
Arachis hypogaea
Erdnuß</v>
      </c>
      <c r="BW37" s="18" t="str">
        <f t="shared" si="22"/>
        <v>Jordnöt
Arachis hypogaea
Erdnuß</v>
      </c>
      <c r="BX37" s="18" t="str">
        <f t="shared" si="23"/>
        <v>Arašidový
Arachis hypogaea
Erdnuß</v>
      </c>
      <c r="BY37" s="18" t="str">
        <f t="shared" si="24"/>
        <v>Arašidov
Arachis hypogaea
Erdnuß</v>
      </c>
      <c r="BZ37" s="18" t="str">
        <f t="shared" si="25"/>
        <v>Cacahuete
Arachis hypogaea
Erdnuß</v>
      </c>
      <c r="CA37" s="18" t="str">
        <f t="shared" si="26"/>
        <v>Arašíd
Arachis hypogaea
Erdnuß</v>
      </c>
      <c r="CB37" s="18" t="str">
        <f t="shared" si="27"/>
        <v>Fıstık
Arachis hypogaea
Erdnuß</v>
      </c>
      <c r="CC37" s="18" t="str">
        <f t="shared" si="28"/>
        <v>Földimogyoró
Arachis hypogaea
Erdnuß</v>
      </c>
    </row>
    <row r="38" spans="2:81" ht="36" x14ac:dyDescent="0.2">
      <c r="B38" s="136">
        <v>36</v>
      </c>
      <c r="C38" s="3">
        <v>12381</v>
      </c>
      <c r="D38" s="98">
        <v>4055473123813</v>
      </c>
      <c r="E38" s="17">
        <v>1.85</v>
      </c>
      <c r="F38" s="17">
        <v>10</v>
      </c>
      <c r="G38" s="99" t="s">
        <v>3113</v>
      </c>
      <c r="H38" s="98" t="s">
        <v>9734</v>
      </c>
      <c r="I38" s="17" t="s">
        <v>84</v>
      </c>
      <c r="J38" s="17" t="s">
        <v>2870</v>
      </c>
      <c r="K38" s="3">
        <v>72381</v>
      </c>
      <c r="L38" s="98">
        <v>4055473723815</v>
      </c>
      <c r="M38" s="17">
        <v>2.4500000000000002</v>
      </c>
      <c r="N38" s="3">
        <v>82381</v>
      </c>
      <c r="O38" s="98">
        <v>4055473823812</v>
      </c>
      <c r="P38" s="17">
        <v>3.75</v>
      </c>
      <c r="Q38" s="3">
        <v>52381</v>
      </c>
      <c r="R38" s="98">
        <v>4055473523811</v>
      </c>
      <c r="S38" s="17">
        <v>4.95</v>
      </c>
      <c r="T38" s="3">
        <v>32381</v>
      </c>
      <c r="U38" s="98">
        <v>4055473323817</v>
      </c>
      <c r="V38" s="17">
        <v>6.75</v>
      </c>
      <c r="W38" s="3">
        <v>62381</v>
      </c>
      <c r="X38" s="98">
        <v>4055473623818</v>
      </c>
      <c r="Y38" s="17">
        <v>2.95</v>
      </c>
      <c r="Z38" s="101" t="s">
        <v>3721</v>
      </c>
      <c r="AA38" s="101" t="s">
        <v>3722</v>
      </c>
      <c r="AB38" s="101" t="s">
        <v>85</v>
      </c>
      <c r="AC38" s="101" t="s">
        <v>83</v>
      </c>
      <c r="AD38" s="101" t="s">
        <v>3723</v>
      </c>
      <c r="AE38" s="101" t="s">
        <v>3724</v>
      </c>
      <c r="AF38" s="101" t="s">
        <v>1163</v>
      </c>
      <c r="AG38" s="101" t="s">
        <v>3725</v>
      </c>
      <c r="AH38" s="101" t="s">
        <v>3726</v>
      </c>
      <c r="AI38" s="101" t="s">
        <v>3727</v>
      </c>
      <c r="AJ38" s="101" t="s">
        <v>1164</v>
      </c>
      <c r="AK38" s="102" t="s">
        <v>3728</v>
      </c>
      <c r="AL38" s="101" t="s">
        <v>3729</v>
      </c>
      <c r="AM38" s="101" t="s">
        <v>3730</v>
      </c>
      <c r="AN38" s="101" t="s">
        <v>3731</v>
      </c>
      <c r="AO38" s="101" t="s">
        <v>3732</v>
      </c>
      <c r="AP38" s="101" t="s">
        <v>1167</v>
      </c>
      <c r="AQ38" s="101" t="s">
        <v>3722</v>
      </c>
      <c r="AR38" s="101" t="s">
        <v>1168</v>
      </c>
      <c r="AS38" s="101" t="s">
        <v>3733</v>
      </c>
      <c r="AT38" s="101" t="s">
        <v>1169</v>
      </c>
      <c r="AU38" s="101" t="s">
        <v>1166</v>
      </c>
      <c r="AV38" s="101" t="s">
        <v>3734</v>
      </c>
      <c r="AW38" s="101" t="s">
        <v>3729</v>
      </c>
      <c r="AX38" s="101" t="s">
        <v>1165</v>
      </c>
      <c r="AY38" s="101" t="s">
        <v>3734</v>
      </c>
      <c r="AZ38" s="101" t="s">
        <v>3735</v>
      </c>
      <c r="BA38" s="103" t="s">
        <v>3736</v>
      </c>
      <c r="BB38" s="18" t="str">
        <f t="shared" si="1"/>
        <v>конопена палма
Chamaerops excelsa
Hanfpalme</v>
      </c>
      <c r="BC38" s="18" t="str">
        <f t="shared" si="2"/>
        <v>Hamp palme
Chamaerops excelsa
Hanfpalme</v>
      </c>
      <c r="BD38" s="18" t="str">
        <f t="shared" si="3"/>
        <v xml:space="preserve">Hanfpalme
Chamaerops excelsa
</v>
      </c>
      <c r="BE38" s="18" t="str">
        <f t="shared" si="4"/>
        <v>Chinese Windmill Palm
Chamaerops excelsa
Hanfpalme</v>
      </c>
      <c r="BF38" s="18" t="str">
        <f t="shared" si="5"/>
        <v>Kanepipalm
Chamaerops excelsa
Hanfpalme</v>
      </c>
      <c r="BG38" s="18" t="str">
        <f t="shared" si="6"/>
        <v>Hamppupalmu
Chamaerops excelsa
Hanfpalme</v>
      </c>
      <c r="BH38" s="18" t="str">
        <f t="shared" si="7"/>
        <v>Palmier à chanvre
Chamaerops excelsa
Hanfpalme</v>
      </c>
      <c r="BI38" s="18" t="str">
        <f t="shared" si="8"/>
        <v>φοίνικας κάνναβης
Chamaerops excelsa
Hanfpalme</v>
      </c>
      <c r="BJ38" s="18" t="str">
        <f t="shared" si="9"/>
        <v>Pailme cnáib
Chamaerops excelsa
Hanfpalme</v>
      </c>
      <c r="BK38" s="18" t="str">
        <f t="shared" si="10"/>
        <v>Hampi lófa
Chamaerops excelsa
Hanfpalme</v>
      </c>
      <c r="BL38" s="18" t="str">
        <f t="shared" si="11"/>
        <v>Palma di Chusan
Chamaerops excelsa
Hanfpalme</v>
      </c>
      <c r="BM38" s="18" t="str">
        <f t="shared" si="12"/>
        <v>唐棕櫚
Chamaerops excelsa
Hanfpalme</v>
      </c>
      <c r="BN38" s="18" t="str">
        <f t="shared" si="13"/>
        <v>Konopljina palma
Chamaerops excelsa
Hanfpalme</v>
      </c>
      <c r="BO38" s="18" t="str">
        <f t="shared" si="14"/>
        <v>Kaņepju palma
Chamaerops excelsa
Hanfpalme</v>
      </c>
      <c r="BP38" s="18" t="str">
        <f t="shared" si="15"/>
        <v>Kanapių palmės
Chamaerops excelsa
Hanfpalme</v>
      </c>
      <c r="BQ38" s="18" t="str">
        <f t="shared" si="16"/>
        <v>Palm tal-qanneb
Chamaerops excelsa
Hanfpalme</v>
      </c>
      <c r="BR38" s="18" t="str">
        <f t="shared" si="17"/>
        <v>Hennep Palm
Chamaerops excelsa
Hanfpalme</v>
      </c>
      <c r="BS38" s="18" t="str">
        <f t="shared" si="18"/>
        <v>Hamp palme
Chamaerops excelsa
Hanfpalme</v>
      </c>
      <c r="BT38" s="18" t="str">
        <f t="shared" si="19"/>
        <v>Palma Konopna
Chamaerops excelsa
Hanfpalme</v>
      </c>
      <c r="BU38" s="18" t="str">
        <f t="shared" si="20"/>
        <v>Palma de cânhamo
Chamaerops excelsa
Hanfpalme</v>
      </c>
      <c r="BV38" s="18" t="str">
        <f t="shared" si="21"/>
        <v>Palmă De Cânepă
Chamaerops excelsa
Hanfpalme</v>
      </c>
      <c r="BW38" s="18" t="str">
        <f t="shared" si="22"/>
        <v>Hampa
Chamaerops excelsa
Hanfpalme</v>
      </c>
      <c r="BX38" s="18" t="str">
        <f t="shared" si="23"/>
        <v>Konopná palma
Chamaerops excelsa
Hanfpalme</v>
      </c>
      <c r="BY38" s="18" t="str">
        <f t="shared" si="24"/>
        <v>Konopljina palma
Chamaerops excelsa
Hanfpalme</v>
      </c>
      <c r="BZ38" s="18" t="str">
        <f t="shared" si="25"/>
        <v>Palma enana
Chamaerops excelsa
Hanfpalme</v>
      </c>
      <c r="CA38" s="18" t="str">
        <f t="shared" si="26"/>
        <v>Konopná palma
Chamaerops excelsa
Hanfpalme</v>
      </c>
      <c r="CB38" s="18" t="str">
        <f t="shared" si="27"/>
        <v>Kenevir hurması
Chamaerops excelsa
Hanfpalme</v>
      </c>
      <c r="CC38" s="18" t="str">
        <f t="shared" si="28"/>
        <v>Kenderpálma
Chamaerops excelsa
Hanfpalme</v>
      </c>
    </row>
    <row r="39" spans="2:81" ht="48" x14ac:dyDescent="0.2">
      <c r="B39" s="136">
        <v>37</v>
      </c>
      <c r="C39" s="3">
        <v>12392</v>
      </c>
      <c r="D39" s="98">
        <v>4055473123929</v>
      </c>
      <c r="E39" s="17">
        <v>1.85</v>
      </c>
      <c r="F39" s="17">
        <v>25</v>
      </c>
      <c r="G39" s="99" t="s">
        <v>3113</v>
      </c>
      <c r="H39" s="98" t="s">
        <v>9734</v>
      </c>
      <c r="I39" s="17" t="s">
        <v>225</v>
      </c>
      <c r="J39" s="17" t="s">
        <v>2871</v>
      </c>
      <c r="K39" s="3">
        <v>72392</v>
      </c>
      <c r="L39" s="98">
        <v>4055473723921</v>
      </c>
      <c r="M39" s="17">
        <v>2.4500000000000002</v>
      </c>
      <c r="N39" s="3">
        <v>82392</v>
      </c>
      <c r="O39" s="98">
        <v>4055473823928</v>
      </c>
      <c r="P39" s="17">
        <v>3.75</v>
      </c>
      <c r="Q39" s="3">
        <v>52392</v>
      </c>
      <c r="R39" s="98">
        <v>4055473523927</v>
      </c>
      <c r="S39" s="17">
        <v>4.95</v>
      </c>
      <c r="T39" s="3">
        <v>32392</v>
      </c>
      <c r="U39" s="98">
        <v>4055473323923</v>
      </c>
      <c r="V39" s="17">
        <v>6.75</v>
      </c>
      <c r="W39" s="3">
        <v>62392</v>
      </c>
      <c r="X39" s="98">
        <v>4055473623924</v>
      </c>
      <c r="Y39" s="17">
        <v>2.95</v>
      </c>
      <c r="Z39" s="101" t="s">
        <v>3737</v>
      </c>
      <c r="AA39" s="101" t="s">
        <v>3738</v>
      </c>
      <c r="AB39" s="101" t="s">
        <v>226</v>
      </c>
      <c r="AC39" s="101" t="s">
        <v>224</v>
      </c>
      <c r="AD39" s="101" t="s">
        <v>3739</v>
      </c>
      <c r="AE39" s="101" t="s">
        <v>3740</v>
      </c>
      <c r="AF39" s="101" t="s">
        <v>1170</v>
      </c>
      <c r="AG39" s="101" t="s">
        <v>3741</v>
      </c>
      <c r="AH39" s="101" t="s">
        <v>3742</v>
      </c>
      <c r="AI39" s="101" t="s">
        <v>3743</v>
      </c>
      <c r="AJ39" s="101" t="s">
        <v>1171</v>
      </c>
      <c r="AK39" s="102" t="s">
        <v>3744</v>
      </c>
      <c r="AL39" s="101" t="s">
        <v>3745</v>
      </c>
      <c r="AM39" s="101" t="s">
        <v>3746</v>
      </c>
      <c r="AN39" s="101" t="s">
        <v>3747</v>
      </c>
      <c r="AO39" s="101" t="s">
        <v>3748</v>
      </c>
      <c r="AP39" s="101" t="s">
        <v>1174</v>
      </c>
      <c r="AQ39" s="101" t="s">
        <v>3749</v>
      </c>
      <c r="AR39" s="101" t="s">
        <v>1175</v>
      </c>
      <c r="AS39" s="101" t="s">
        <v>3750</v>
      </c>
      <c r="AT39" s="101" t="s">
        <v>1176</v>
      </c>
      <c r="AU39" s="101" t="s">
        <v>1173</v>
      </c>
      <c r="AV39" s="101" t="s">
        <v>3751</v>
      </c>
      <c r="AW39" s="101" t="s">
        <v>3752</v>
      </c>
      <c r="AX39" s="101" t="s">
        <v>1172</v>
      </c>
      <c r="AY39" s="101" t="s">
        <v>3753</v>
      </c>
      <c r="AZ39" s="101" t="s">
        <v>3754</v>
      </c>
      <c r="BA39" s="103" t="s">
        <v>3755</v>
      </c>
      <c r="BB39" s="18" t="str">
        <f t="shared" si="1"/>
        <v>Джудже - финикова палма
Phoenix roebelenii
Zwerg - Dattelpalme</v>
      </c>
      <c r="BC39" s="18" t="str">
        <f t="shared" si="2"/>
        <v>Dværg - daddelpalme
Phoenix roebelenii
Zwerg - Dattelpalme</v>
      </c>
      <c r="BD39" s="18" t="str">
        <f t="shared" si="3"/>
        <v xml:space="preserve">Zwerg - Dattelpalme
Phoenix roebelenii
</v>
      </c>
      <c r="BE39" s="18" t="str">
        <f t="shared" si="4"/>
        <v>Pigmy Date Palm
Phoenix roebelenii
Zwerg - Dattelpalme</v>
      </c>
      <c r="BF39" s="18" t="str">
        <f t="shared" si="5"/>
        <v>Kääbus - datlipalm
Phoenix roebelenii
Zwerg - Dattelpalme</v>
      </c>
      <c r="BG39" s="18" t="str">
        <f t="shared" si="6"/>
        <v>Kääpiö - taatelipalmu
Phoenix roebelenii
Zwerg - Dattelpalme</v>
      </c>
      <c r="BH39" s="18" t="str">
        <f t="shared" si="7"/>
        <v>Dattier du Mékong
Phoenix roebelenii
Zwerg - Dattelpalme</v>
      </c>
      <c r="BI39" s="18" t="str">
        <f t="shared" si="8"/>
        <v>Νάνος - χουρμαδιά
Phoenix roebelenii
Zwerg - Dattelpalme</v>
      </c>
      <c r="BJ39" s="18" t="str">
        <f t="shared" si="9"/>
        <v>Dwarf - pailme dáta
Phoenix roebelenii
Zwerg - Dattelpalme</v>
      </c>
      <c r="BK39" s="18" t="str">
        <f t="shared" si="10"/>
        <v>Dvergur - döðlulófa
Phoenix roebelenii
Zwerg - Dattelpalme</v>
      </c>
      <c r="BL39" s="18" t="str">
        <f t="shared" si="11"/>
        <v>Palma da datteri nana
Phoenix roebelenii
Zwerg - Dattelpalme</v>
      </c>
      <c r="BM39" s="18" t="str">
        <f t="shared" si="12"/>
        <v>ピグミーナツメヤシ
Phoenix roebelenii
Zwerg - Dattelpalme</v>
      </c>
      <c r="BN39" s="18" t="str">
        <f t="shared" si="13"/>
        <v>Patuljasta - datulja
Phoenix roebelenii
Zwerg - Dattelpalme</v>
      </c>
      <c r="BO39" s="18" t="str">
        <f t="shared" si="14"/>
        <v>Rūķis - dateļpalma
Phoenix roebelenii
Zwerg - Dattelpalme</v>
      </c>
      <c r="BP39" s="18" t="str">
        <f t="shared" si="15"/>
        <v>Nykštukas – datulių palmė
Phoenix roebelenii
Zwerg - Dattelpalme</v>
      </c>
      <c r="BQ39" s="18" t="str">
        <f t="shared" si="16"/>
        <v>Dwarf - palm tad-data
Phoenix roebelenii
Zwerg - Dattelpalme</v>
      </c>
      <c r="BR39" s="18" t="str">
        <f t="shared" si="17"/>
        <v>Dwerg Dadelpalm
Phoenix roebelenii
Zwerg - Dattelpalme</v>
      </c>
      <c r="BS39" s="18" t="str">
        <f t="shared" si="18"/>
        <v>Dverg - daddelpalme
Phoenix roebelenii
Zwerg - Dattelpalme</v>
      </c>
      <c r="BT39" s="18" t="str">
        <f t="shared" si="19"/>
        <v>Palma Daktylowa Karłowata
Phoenix roebelenii
Zwerg - Dattelpalme</v>
      </c>
      <c r="BU39" s="18" t="str">
        <f t="shared" si="20"/>
        <v>Anão - tamareira
Phoenix roebelenii
Zwerg - Dattelpalme</v>
      </c>
      <c r="BV39" s="18" t="str">
        <f t="shared" si="21"/>
        <v>Palmier De Curmale
Phoenix roebelenii
Zwerg - Dattelpalme</v>
      </c>
      <c r="BW39" s="18" t="str">
        <f t="shared" si="22"/>
        <v>Dvärg Dadelpalm
Phoenix roebelenii
Zwerg - Dattelpalme</v>
      </c>
      <c r="BX39" s="18" t="str">
        <f t="shared" si="23"/>
        <v>Trpaslík - datľová palma
Phoenix roebelenii
Zwerg - Dattelpalme</v>
      </c>
      <c r="BY39" s="18" t="str">
        <f t="shared" si="24"/>
        <v>Škrat - datljeva palma
Phoenix roebelenii
Zwerg - Dattelpalme</v>
      </c>
      <c r="BZ39" s="18" t="str">
        <f t="shared" si="25"/>
        <v>Palmera datilera enana
Phoenix roebelenii
Zwerg - Dattelpalme</v>
      </c>
      <c r="CA39" s="18" t="str">
        <f t="shared" si="26"/>
        <v>Trpaslík - datlová palma
Phoenix roebelenii
Zwerg - Dattelpalme</v>
      </c>
      <c r="CB39" s="18" t="str">
        <f t="shared" si="27"/>
        <v>Cüce - hurma ağacı
Phoenix roebelenii
Zwerg - Dattelpalme</v>
      </c>
      <c r="CC39" s="18" t="str">
        <f t="shared" si="28"/>
        <v>Törpe - datolyapálma
Phoenix roebelenii
Zwerg - Dattelpalme</v>
      </c>
    </row>
    <row r="40" spans="2:81" ht="48" x14ac:dyDescent="0.2">
      <c r="B40" s="136">
        <v>38</v>
      </c>
      <c r="C40" s="3">
        <v>12393</v>
      </c>
      <c r="D40" s="98">
        <v>4055473123936</v>
      </c>
      <c r="E40" s="17">
        <v>1.85</v>
      </c>
      <c r="F40" s="17">
        <v>8</v>
      </c>
      <c r="G40" s="99" t="s">
        <v>3113</v>
      </c>
      <c r="H40" s="98" t="s">
        <v>9734</v>
      </c>
      <c r="I40" s="17" t="s">
        <v>105</v>
      </c>
      <c r="J40" s="17" t="s">
        <v>2872</v>
      </c>
      <c r="K40" s="3">
        <v>72393</v>
      </c>
      <c r="L40" s="98">
        <v>4055473723938</v>
      </c>
      <c r="M40" s="17">
        <v>2.4500000000000002</v>
      </c>
      <c r="N40" s="3">
        <v>82393</v>
      </c>
      <c r="O40" s="98">
        <v>4055473823935</v>
      </c>
      <c r="P40" s="17">
        <v>3.75</v>
      </c>
      <c r="Q40" s="3">
        <v>52393</v>
      </c>
      <c r="R40" s="98">
        <v>4055473523934</v>
      </c>
      <c r="S40" s="17">
        <v>4.95</v>
      </c>
      <c r="T40" s="3">
        <v>32393</v>
      </c>
      <c r="U40" s="98">
        <v>4055473323930</v>
      </c>
      <c r="V40" s="17">
        <v>6.75</v>
      </c>
      <c r="W40" s="3">
        <v>62393</v>
      </c>
      <c r="X40" s="98">
        <v>4055473623931</v>
      </c>
      <c r="Y40" s="17">
        <v>2.95</v>
      </c>
      <c r="Z40" s="101" t="s">
        <v>3756</v>
      </c>
      <c r="AA40" s="101" t="s">
        <v>3757</v>
      </c>
      <c r="AB40" s="101" t="s">
        <v>106</v>
      </c>
      <c r="AC40" s="101" t="s">
        <v>104</v>
      </c>
      <c r="AD40" s="101" t="s">
        <v>3758</v>
      </c>
      <c r="AE40" s="101" t="s">
        <v>3759</v>
      </c>
      <c r="AF40" s="101" t="s">
        <v>1177</v>
      </c>
      <c r="AG40" s="101" t="s">
        <v>3760</v>
      </c>
      <c r="AH40" s="101" t="s">
        <v>3761</v>
      </c>
      <c r="AI40" s="101" t="s">
        <v>3762</v>
      </c>
      <c r="AJ40" s="101" t="s">
        <v>1178</v>
      </c>
      <c r="AK40" s="102" t="s">
        <v>3763</v>
      </c>
      <c r="AL40" s="101" t="s">
        <v>3764</v>
      </c>
      <c r="AM40" s="101" t="s">
        <v>3765</v>
      </c>
      <c r="AN40" s="101" t="s">
        <v>3766</v>
      </c>
      <c r="AO40" s="101" t="s">
        <v>3767</v>
      </c>
      <c r="AP40" s="101" t="s">
        <v>1181</v>
      </c>
      <c r="AQ40" s="101" t="s">
        <v>3768</v>
      </c>
      <c r="AR40" s="101" t="s">
        <v>1182</v>
      </c>
      <c r="AS40" s="101" t="s">
        <v>3769</v>
      </c>
      <c r="AT40" s="101" t="s">
        <v>1183</v>
      </c>
      <c r="AU40" s="101" t="s">
        <v>1180</v>
      </c>
      <c r="AV40" s="101" t="s">
        <v>3770</v>
      </c>
      <c r="AW40" s="101" t="s">
        <v>3771</v>
      </c>
      <c r="AX40" s="101" t="s">
        <v>1179</v>
      </c>
      <c r="AY40" s="101" t="s">
        <v>3772</v>
      </c>
      <c r="AZ40" s="101" t="s">
        <v>3773</v>
      </c>
      <c r="BA40" s="103" t="s">
        <v>3774</v>
      </c>
      <c r="BB40" s="18" t="str">
        <f t="shared" si="1"/>
        <v>Кубинска кралска палма
Roystonia regia
Cubanische Königspalme</v>
      </c>
      <c r="BC40" s="18" t="str">
        <f t="shared" si="2"/>
        <v>Cubansk kongepalme
Roystonia regia
Cubanische Königspalme</v>
      </c>
      <c r="BD40" s="18" t="str">
        <f t="shared" si="3"/>
        <v xml:space="preserve">Cubanische Königspalme
Roystonia regia
</v>
      </c>
      <c r="BE40" s="18" t="str">
        <f t="shared" si="4"/>
        <v>Cuban Royal Palm
Roystonia regia
Cubanische Königspalme</v>
      </c>
      <c r="BF40" s="18" t="str">
        <f t="shared" si="5"/>
        <v>Kuuba kuninglik palm
Roystonia regia
Cubanische Königspalme</v>
      </c>
      <c r="BG40" s="18" t="str">
        <f t="shared" si="6"/>
        <v>Kuuban kuninkaallinen palmu
Roystonia regia
Cubanische Königspalme</v>
      </c>
      <c r="BH40" s="18" t="str">
        <f t="shared" si="7"/>
        <v>Palmier royal de Cuba
Roystonia regia
Cubanische Königspalme</v>
      </c>
      <c r="BI40" s="18" t="str">
        <f t="shared" si="8"/>
        <v>Κουβανικός βασιλικός φοίνικας
Roystonia regia
Cubanische Königspalme</v>
      </c>
      <c r="BJ40" s="18" t="str">
        <f t="shared" si="9"/>
        <v>Pailme ríoga Chúba
Roystonia regia
Cubanische Königspalme</v>
      </c>
      <c r="BK40" s="18" t="str">
        <f t="shared" si="10"/>
        <v>Kúbu konungspálmi
Roystonia regia
Cubanische Königspalme</v>
      </c>
      <c r="BL40" s="18" t="str">
        <f t="shared" si="11"/>
        <v>Palma reale cubana
Roystonia regia
Cubanische Königspalme</v>
      </c>
      <c r="BM40" s="18" t="str">
        <f t="shared" si="12"/>
        <v>ダイオウヤシ
Roystonia regia
Cubanische Königspalme</v>
      </c>
      <c r="BN40" s="18" t="str">
        <f t="shared" si="13"/>
        <v>Kubanska kraljevska palma
Roystonia regia
Cubanische Königspalme</v>
      </c>
      <c r="BO40" s="18" t="str">
        <f t="shared" si="14"/>
        <v>Kubas karaliskā palma
Roystonia regia
Cubanische Königspalme</v>
      </c>
      <c r="BP40" s="18" t="str">
        <f t="shared" si="15"/>
        <v>Kubos karališkoji palmė
Roystonia regia
Cubanische Königspalme</v>
      </c>
      <c r="BQ40" s="18" t="str">
        <f t="shared" si="16"/>
        <v>Palm rjali Kuban
Roystonia regia
Cubanische Königspalme</v>
      </c>
      <c r="BR40" s="18" t="str">
        <f t="shared" si="17"/>
        <v>Cubaanse Koninklijke Palm
Roystonia regia
Cubanische Königspalme</v>
      </c>
      <c r="BS40" s="18" t="str">
        <f t="shared" si="18"/>
        <v>Kubansk kongepalme
Roystonia regia
Cubanische Königspalme</v>
      </c>
      <c r="BT40" s="18" t="str">
        <f t="shared" si="19"/>
        <v>Kubańska Palma Królewska
Roystonia regia
Cubanische Königspalme</v>
      </c>
      <c r="BU40" s="18" t="str">
        <f t="shared" si="20"/>
        <v>Palma real cubana
Roystonia regia
Cubanische Königspalme</v>
      </c>
      <c r="BV40" s="18" t="str">
        <f t="shared" si="21"/>
        <v>Palmier Regal
Roystonia regia
Cubanische Königspalme</v>
      </c>
      <c r="BW40" s="18" t="str">
        <f t="shared" si="22"/>
        <v>Kubansk Kunglig Palm
Roystonia regia
Cubanische Königspalme</v>
      </c>
      <c r="BX40" s="18" t="str">
        <f t="shared" si="23"/>
        <v>Kubánska kráľovská palma
Roystonia regia
Cubanische Königspalme</v>
      </c>
      <c r="BY40" s="18" t="str">
        <f t="shared" si="24"/>
        <v>Kubanska kraljeva palma
Roystonia regia
Cubanische Königspalme</v>
      </c>
      <c r="BZ40" s="18" t="str">
        <f t="shared" si="25"/>
        <v>Palmera real cubana
Roystonia regia
Cubanische Königspalme</v>
      </c>
      <c r="CA40" s="18" t="str">
        <f t="shared" si="26"/>
        <v>Kubánská královská palma
Roystonia regia
Cubanische Königspalme</v>
      </c>
      <c r="CB40" s="18" t="str">
        <f t="shared" si="27"/>
        <v>Küba kraliyet palmiyesi
Roystonia regia
Cubanische Königspalme</v>
      </c>
      <c r="CC40" s="18" t="str">
        <f t="shared" si="28"/>
        <v>Kubai királyi pálma
Roystonia regia
Cubanische Königspalme</v>
      </c>
    </row>
    <row r="41" spans="2:81" ht="60" x14ac:dyDescent="0.2">
      <c r="B41" s="136">
        <v>39</v>
      </c>
      <c r="C41" s="3">
        <v>12394</v>
      </c>
      <c r="D41" s="98">
        <v>4055473123943</v>
      </c>
      <c r="E41" s="17">
        <v>1.85</v>
      </c>
      <c r="F41" s="17">
        <v>12</v>
      </c>
      <c r="G41" s="99" t="s">
        <v>3113</v>
      </c>
      <c r="H41" s="98" t="s">
        <v>9734</v>
      </c>
      <c r="I41" s="17" t="s">
        <v>193</v>
      </c>
      <c r="J41" s="17" t="s">
        <v>2873</v>
      </c>
      <c r="K41" s="3">
        <v>72394</v>
      </c>
      <c r="L41" s="98">
        <v>4055473723945</v>
      </c>
      <c r="M41" s="17">
        <v>2.4500000000000002</v>
      </c>
      <c r="N41" s="3">
        <v>82394</v>
      </c>
      <c r="O41" s="98">
        <v>4055473823942</v>
      </c>
      <c r="P41" s="17">
        <v>3.75</v>
      </c>
      <c r="Q41" s="3">
        <v>52394</v>
      </c>
      <c r="R41" s="98">
        <v>4055473523941</v>
      </c>
      <c r="S41" s="17">
        <v>4.95</v>
      </c>
      <c r="T41" s="3">
        <v>32394</v>
      </c>
      <c r="U41" s="98">
        <v>4055473323947</v>
      </c>
      <c r="V41" s="17">
        <v>6.75</v>
      </c>
      <c r="W41" s="3">
        <v>62394</v>
      </c>
      <c r="X41" s="98">
        <v>4055473623948</v>
      </c>
      <c r="Y41" s="17">
        <v>2.95</v>
      </c>
      <c r="Z41" s="101" t="s">
        <v>3775</v>
      </c>
      <c r="AA41" s="101" t="s">
        <v>3776</v>
      </c>
      <c r="AB41" s="101" t="s">
        <v>194</v>
      </c>
      <c r="AC41" s="101" t="s">
        <v>192</v>
      </c>
      <c r="AD41" s="101" t="s">
        <v>3777</v>
      </c>
      <c r="AE41" s="101" t="s">
        <v>3778</v>
      </c>
      <c r="AF41" s="101" t="s">
        <v>1184</v>
      </c>
      <c r="AG41" s="101" t="s">
        <v>3779</v>
      </c>
      <c r="AH41" s="101" t="s">
        <v>3780</v>
      </c>
      <c r="AI41" s="101" t="s">
        <v>3781</v>
      </c>
      <c r="AJ41" s="101" t="s">
        <v>1185</v>
      </c>
      <c r="AK41" s="102" t="s">
        <v>3782</v>
      </c>
      <c r="AL41" s="101" t="s">
        <v>3783</v>
      </c>
      <c r="AM41" s="101" t="s">
        <v>3784</v>
      </c>
      <c r="AN41" s="101" t="s">
        <v>3785</v>
      </c>
      <c r="AO41" s="101" t="s">
        <v>3786</v>
      </c>
      <c r="AP41" s="101" t="s">
        <v>1188</v>
      </c>
      <c r="AQ41" s="101" t="s">
        <v>3787</v>
      </c>
      <c r="AR41" s="101" t="s">
        <v>1189</v>
      </c>
      <c r="AS41" s="101" t="s">
        <v>3788</v>
      </c>
      <c r="AT41" s="101" t="s">
        <v>1190</v>
      </c>
      <c r="AU41" s="101" t="s">
        <v>1187</v>
      </c>
      <c r="AV41" s="101" t="s">
        <v>3789</v>
      </c>
      <c r="AW41" s="101" t="s">
        <v>3790</v>
      </c>
      <c r="AX41" s="101" t="s">
        <v>1186</v>
      </c>
      <c r="AY41" s="101" t="s">
        <v>3791</v>
      </c>
      <c r="AZ41" s="101" t="s">
        <v>3792</v>
      </c>
      <c r="BA41" s="103" t="s">
        <v>3793</v>
      </c>
      <c r="BB41" s="18" t="str">
        <f t="shared" si="1"/>
        <v>Ветрилообразна палма Вашингтония
Washingtonia robusta
Washingtonia Fächerpalme</v>
      </c>
      <c r="BC41" s="18" t="str">
        <f t="shared" si="2"/>
        <v>Washingtonia fan palme
Washingtonia robusta
Washingtonia Fächerpalme</v>
      </c>
      <c r="BD41" s="18" t="str">
        <f t="shared" si="3"/>
        <v xml:space="preserve">Washingtonia Fächerpalme
Washingtonia robusta
</v>
      </c>
      <c r="BE41" s="18" t="str">
        <f t="shared" si="4"/>
        <v>Mexican Cotton Palm
Washingtonia robusta
Washingtonia Fächerpalme</v>
      </c>
      <c r="BF41" s="18" t="str">
        <f t="shared" si="5"/>
        <v>Washingtonia fännipalm
Washingtonia robusta
Washingtonia Fächerpalme</v>
      </c>
      <c r="BG41" s="18" t="str">
        <f t="shared" si="6"/>
        <v>Washingtonia fanipalmu
Washingtonia robusta
Washingtonia Fächerpalme</v>
      </c>
      <c r="BH41" s="18" t="str">
        <f t="shared" si="7"/>
        <v>Palmier éventail
Washingtonia robusta
Washingtonia Fächerpalme</v>
      </c>
      <c r="BI41" s="18" t="str">
        <f t="shared" si="8"/>
        <v>Φοίνικας θαυμαστής της Ουάσινγκτον
Washingtonia robusta
Washingtonia Fächerpalme</v>
      </c>
      <c r="BJ41" s="18" t="str">
        <f t="shared" si="9"/>
        <v>Pailme lucht leanúna Washingtonia
Washingtonia robusta
Washingtonia Fächerpalme</v>
      </c>
      <c r="BK41" s="18" t="str">
        <f t="shared" si="10"/>
        <v>Washingtonia aðdáandi lófa
Washingtonia robusta
Washingtonia Fächerpalme</v>
      </c>
      <c r="BL41" s="18" t="str">
        <f t="shared" si="11"/>
        <v>Palma messicana 
Washingtonia robusta
Washingtonia Fächerpalme</v>
      </c>
      <c r="BM41" s="18" t="str">
        <f t="shared" si="12"/>
        <v>ワシントンヤシモドキ
Washingtonia robusta
Washingtonia Fächerpalme</v>
      </c>
      <c r="BN41" s="18" t="str">
        <f t="shared" si="13"/>
        <v>Washingtonija lepezasta palma
Washingtonia robusta
Washingtonia Fächerpalme</v>
      </c>
      <c r="BO41" s="18" t="str">
        <f t="shared" si="14"/>
        <v>Vašingtonas fanu palma
Washingtonia robusta
Washingtonia Fächerpalme</v>
      </c>
      <c r="BP41" s="18" t="str">
        <f t="shared" si="15"/>
        <v>Vašingtono gerbėjo delnas
Washingtonia robusta
Washingtonia Fächerpalme</v>
      </c>
      <c r="BQ41" s="18" t="str">
        <f t="shared" si="16"/>
        <v>Palma tal-fann Washingtonia
Washingtonia robusta
Washingtonia Fächerpalme</v>
      </c>
      <c r="BR41" s="18" t="str">
        <f t="shared" si="17"/>
        <v>Waaierpalm Uit Washingtonia
Washingtonia robusta
Washingtonia Fächerpalme</v>
      </c>
      <c r="BS41" s="18" t="str">
        <f t="shared" si="18"/>
        <v>Washingtonia fanpalme
Washingtonia robusta
Washingtonia Fächerpalme</v>
      </c>
      <c r="BT41" s="18" t="str">
        <f t="shared" si="19"/>
        <v>Dłoń Wentylatora Washingtonia
Washingtonia robusta
Washingtonia Fächerpalme</v>
      </c>
      <c r="BU41" s="18" t="str">
        <f t="shared" si="20"/>
        <v>Palma de fã de Washingtonia
Washingtonia robusta
Washingtonia Fächerpalme</v>
      </c>
      <c r="BV41" s="18" t="str">
        <f t="shared" si="21"/>
        <v>Palma Ventilatorului
Washingtonia robusta
Washingtonia Fächerpalme</v>
      </c>
      <c r="BW41" s="18" t="str">
        <f t="shared" si="22"/>
        <v>Washingtonia Fläktpalm
Washingtonia robusta
Washingtonia Fächerpalme</v>
      </c>
      <c r="BX41" s="18" t="str">
        <f t="shared" si="23"/>
        <v>Dlaň fanúšika Washingtonie
Washingtonia robusta
Washingtonia Fächerpalme</v>
      </c>
      <c r="BY41" s="18" t="str">
        <f t="shared" si="24"/>
        <v>Pahljačasta dlan washingtonije
Washingtonia robusta
Washingtonia Fächerpalme</v>
      </c>
      <c r="BZ41" s="18" t="str">
        <f t="shared" si="25"/>
        <v>Palma de California
Washingtonia robusta
Washingtonia Fächerpalme</v>
      </c>
      <c r="CA41" s="18" t="str">
        <f t="shared" si="26"/>
        <v>Washingtonská fanouškovská dlaň
Washingtonia robusta
Washingtonia Fächerpalme</v>
      </c>
      <c r="CB41" s="18" t="str">
        <f t="shared" si="27"/>
        <v>Washingtonia hayran palmiyesi
Washingtonia robusta
Washingtonia Fächerpalme</v>
      </c>
      <c r="CC41" s="18" t="str">
        <f t="shared" si="28"/>
        <v>Washingtonia rajongói pálma
Washingtonia robusta
Washingtonia Fächerpalme</v>
      </c>
    </row>
    <row r="42" spans="2:81" ht="36" x14ac:dyDescent="0.2">
      <c r="B42" s="136">
        <v>40</v>
      </c>
      <c r="C42" s="3">
        <v>12502</v>
      </c>
      <c r="D42" s="98">
        <v>4055473125022</v>
      </c>
      <c r="E42" s="17">
        <v>1.85</v>
      </c>
      <c r="F42" s="17">
        <v>8</v>
      </c>
      <c r="G42" s="99" t="s">
        <v>3113</v>
      </c>
      <c r="H42" s="98" t="s">
        <v>9734</v>
      </c>
      <c r="I42" s="17" t="s">
        <v>204</v>
      </c>
      <c r="J42" s="17" t="s">
        <v>2874</v>
      </c>
      <c r="K42" s="3">
        <v>72502</v>
      </c>
      <c r="L42" s="98">
        <v>4055473725024</v>
      </c>
      <c r="M42" s="17">
        <v>2.4500000000000002</v>
      </c>
      <c r="N42" s="3">
        <v>82502</v>
      </c>
      <c r="O42" s="98">
        <v>4055473825021</v>
      </c>
      <c r="P42" s="17">
        <v>3.75</v>
      </c>
      <c r="Q42" s="3">
        <v>52502</v>
      </c>
      <c r="R42" s="98">
        <v>4055473525020</v>
      </c>
      <c r="S42" s="17">
        <v>4.95</v>
      </c>
      <c r="T42" s="3">
        <v>32502</v>
      </c>
      <c r="U42" s="98">
        <v>4055473325026</v>
      </c>
      <c r="V42" s="17">
        <v>6.75</v>
      </c>
      <c r="W42" s="3">
        <v>62502</v>
      </c>
      <c r="X42" s="98">
        <v>4055473625027</v>
      </c>
      <c r="Y42" s="17">
        <v>2.95</v>
      </c>
      <c r="Z42" s="101" t="s">
        <v>3794</v>
      </c>
      <c r="AA42" s="101" t="s">
        <v>3795</v>
      </c>
      <c r="AB42" s="101" t="s">
        <v>205</v>
      </c>
      <c r="AC42" s="101" t="s">
        <v>203</v>
      </c>
      <c r="AD42" s="101" t="s">
        <v>3796</v>
      </c>
      <c r="AE42" s="101" t="s">
        <v>3797</v>
      </c>
      <c r="AF42" s="101" t="s">
        <v>1191</v>
      </c>
      <c r="AG42" s="101" t="s">
        <v>3798</v>
      </c>
      <c r="AH42" s="101" t="s">
        <v>3799</v>
      </c>
      <c r="AI42" s="101" t="s">
        <v>3800</v>
      </c>
      <c r="AJ42" s="101" t="s">
        <v>1192</v>
      </c>
      <c r="AK42" s="102" t="s">
        <v>3801</v>
      </c>
      <c r="AL42" s="101" t="s">
        <v>3802</v>
      </c>
      <c r="AM42" s="101" t="s">
        <v>3803</v>
      </c>
      <c r="AN42" s="101" t="s">
        <v>3804</v>
      </c>
      <c r="AO42" s="101" t="s">
        <v>3796</v>
      </c>
      <c r="AP42" s="101" t="s">
        <v>203</v>
      </c>
      <c r="AQ42" s="101" t="s">
        <v>3795</v>
      </c>
      <c r="AR42" s="101" t="s">
        <v>1194</v>
      </c>
      <c r="AS42" s="101" t="s">
        <v>3805</v>
      </c>
      <c r="AT42" s="101" t="s">
        <v>1195</v>
      </c>
      <c r="AU42" s="101" t="s">
        <v>203</v>
      </c>
      <c r="AV42" s="101" t="s">
        <v>3802</v>
      </c>
      <c r="AW42" s="101" t="s">
        <v>3806</v>
      </c>
      <c r="AX42" s="101" t="s">
        <v>1193</v>
      </c>
      <c r="AY42" s="101" t="s">
        <v>3802</v>
      </c>
      <c r="AZ42" s="101" t="s">
        <v>3807</v>
      </c>
      <c r="BA42" s="103" t="s">
        <v>3808</v>
      </c>
      <c r="BB42" s="18" t="str">
        <f t="shared" si="1"/>
        <v>палмето палма
Sabal palmetto
Palmettopalme</v>
      </c>
      <c r="BC42" s="18" t="str">
        <f t="shared" si="2"/>
        <v>Palmetto palme
Sabal palmetto
Palmettopalme</v>
      </c>
      <c r="BD42" s="18" t="str">
        <f t="shared" si="3"/>
        <v xml:space="preserve">Palmettopalme
Sabal palmetto
</v>
      </c>
      <c r="BE42" s="18" t="str">
        <f t="shared" si="4"/>
        <v>Palmetto Palm
Sabal palmetto
Palmettopalme</v>
      </c>
      <c r="BF42" s="18" t="str">
        <f t="shared" si="5"/>
        <v>Palmetto palm
Sabal palmetto
Palmettopalme</v>
      </c>
      <c r="BG42" s="18" t="str">
        <f t="shared" si="6"/>
        <v>Palmetto palmu
Sabal palmetto
Palmettopalme</v>
      </c>
      <c r="BH42" s="18" t="str">
        <f t="shared" si="7"/>
        <v>Chou palmiste
Sabal palmetto
Palmettopalme</v>
      </c>
      <c r="BI42" s="18" t="str">
        <f t="shared" si="8"/>
        <v>palmetto palm
Sabal palmetto
Palmettopalme</v>
      </c>
      <c r="BJ42" s="18" t="str">
        <f t="shared" si="9"/>
        <v>Pailme pailme
Sabal palmetto
Palmettopalme</v>
      </c>
      <c r="BK42" s="18" t="str">
        <f t="shared" si="10"/>
        <v>Palmetto lófa
Sabal palmetto
Palmettopalme</v>
      </c>
      <c r="BL42" s="18" t="str">
        <f t="shared" si="11"/>
        <v>Palmetto 
Sabal palmetto
Palmettopalme</v>
      </c>
      <c r="BM42" s="18" t="str">
        <f t="shared" si="12"/>
        <v>パルメットヤシ
Sabal palmetto
Palmettopalme</v>
      </c>
      <c r="BN42" s="18" t="str">
        <f t="shared" si="13"/>
        <v>Palmetto palma
Sabal palmetto
Palmettopalme</v>
      </c>
      <c r="BO42" s="18" t="str">
        <f t="shared" si="14"/>
        <v>Palmeto palma
Sabal palmetto
Palmettopalme</v>
      </c>
      <c r="BP42" s="18" t="str">
        <f t="shared" si="15"/>
        <v>Palmeto delnas
Sabal palmetto
Palmettopalme</v>
      </c>
      <c r="BQ42" s="18" t="str">
        <f t="shared" si="16"/>
        <v>Palmetto palm
Sabal palmetto
Palmettopalme</v>
      </c>
      <c r="BR42" s="18" t="str">
        <f t="shared" si="17"/>
        <v>Palmetto Palm
Sabal palmetto
Palmettopalme</v>
      </c>
      <c r="BS42" s="18" t="str">
        <f t="shared" si="18"/>
        <v>Palmetto palme
Sabal palmetto
Palmettopalme</v>
      </c>
      <c r="BT42" s="18" t="str">
        <f t="shared" si="19"/>
        <v>Palma Palmetto
Sabal palmetto
Palmettopalme</v>
      </c>
      <c r="BU42" s="18" t="str">
        <f t="shared" si="20"/>
        <v>Palmito palmito
Sabal palmetto
Palmettopalme</v>
      </c>
      <c r="BV42" s="18" t="str">
        <f t="shared" si="21"/>
        <v>Palmetto Palmier
Sabal palmetto
Palmettopalme</v>
      </c>
      <c r="BW42" s="18" t="str">
        <f t="shared" si="22"/>
        <v>Palmetto Palm
Sabal palmetto
Palmettopalme</v>
      </c>
      <c r="BX42" s="18" t="str">
        <f t="shared" si="23"/>
        <v>Palmetto palma
Sabal palmetto
Palmettopalme</v>
      </c>
      <c r="BY42" s="18" t="str">
        <f t="shared" si="24"/>
        <v>Palmeta palma
Sabal palmetto
Palmettopalme</v>
      </c>
      <c r="BZ42" s="18" t="str">
        <f t="shared" si="25"/>
        <v>Palmito
Sabal palmetto
Palmettopalme</v>
      </c>
      <c r="CA42" s="18" t="str">
        <f t="shared" si="26"/>
        <v>Palmetto palma
Sabal palmetto
Palmettopalme</v>
      </c>
      <c r="CB42" s="18" t="str">
        <f t="shared" si="27"/>
        <v>Palmiye hurması
Sabal palmetto
Palmettopalme</v>
      </c>
      <c r="CC42" s="18" t="str">
        <f t="shared" si="28"/>
        <v>Palmetto pálma
Sabal palmetto
Palmettopalme</v>
      </c>
    </row>
    <row r="43" spans="2:81" ht="60" x14ac:dyDescent="0.2">
      <c r="B43" s="136">
        <v>41</v>
      </c>
      <c r="C43" s="3">
        <v>12551</v>
      </c>
      <c r="D43" s="98">
        <v>4055473125510</v>
      </c>
      <c r="E43" s="17">
        <v>1.85</v>
      </c>
      <c r="F43" s="17">
        <v>20</v>
      </c>
      <c r="G43" s="99" t="s">
        <v>3113</v>
      </c>
      <c r="H43" s="98" t="s">
        <v>9734</v>
      </c>
      <c r="I43" s="17" t="s">
        <v>129</v>
      </c>
      <c r="J43" s="17" t="s">
        <v>2875</v>
      </c>
      <c r="K43" s="3">
        <v>72551</v>
      </c>
      <c r="L43" s="98">
        <v>4055473725512</v>
      </c>
      <c r="M43" s="17">
        <v>2.4500000000000002</v>
      </c>
      <c r="N43" s="3">
        <v>82551</v>
      </c>
      <c r="O43" s="98">
        <v>4055473825519</v>
      </c>
      <c r="P43" s="17">
        <v>3.75</v>
      </c>
      <c r="Q43" s="3">
        <v>52551</v>
      </c>
      <c r="R43" s="98">
        <v>4055473525518</v>
      </c>
      <c r="S43" s="17">
        <v>4.95</v>
      </c>
      <c r="T43" s="3">
        <v>32551</v>
      </c>
      <c r="U43" s="98">
        <v>4055473325514</v>
      </c>
      <c r="V43" s="17">
        <v>6.75</v>
      </c>
      <c r="W43" s="3">
        <v>62551</v>
      </c>
      <c r="X43" s="98">
        <v>4055473625515</v>
      </c>
      <c r="Y43" s="17">
        <v>2.95</v>
      </c>
      <c r="Z43" s="101" t="s">
        <v>3809</v>
      </c>
      <c r="AA43" s="101" t="s">
        <v>3810</v>
      </c>
      <c r="AB43" s="101" t="s">
        <v>130</v>
      </c>
      <c r="AC43" s="101" t="s">
        <v>128</v>
      </c>
      <c r="AD43" s="101" t="s">
        <v>3811</v>
      </c>
      <c r="AE43" s="101" t="s">
        <v>3812</v>
      </c>
      <c r="AF43" s="101" t="s">
        <v>1196</v>
      </c>
      <c r="AG43" s="101" t="s">
        <v>3813</v>
      </c>
      <c r="AH43" s="101" t="s">
        <v>3814</v>
      </c>
      <c r="AI43" s="101" t="s">
        <v>3815</v>
      </c>
      <c r="AJ43" s="101" t="s">
        <v>1197</v>
      </c>
      <c r="AK43" s="102" t="s">
        <v>3816</v>
      </c>
      <c r="AL43" s="101" t="s">
        <v>3817</v>
      </c>
      <c r="AM43" s="101" t="s">
        <v>3818</v>
      </c>
      <c r="AN43" s="101" t="s">
        <v>3819</v>
      </c>
      <c r="AO43" s="101" t="s">
        <v>3820</v>
      </c>
      <c r="AP43" s="101" t="s">
        <v>1200</v>
      </c>
      <c r="AQ43" s="101" t="s">
        <v>3821</v>
      </c>
      <c r="AR43" s="101" t="s">
        <v>1201</v>
      </c>
      <c r="AS43" s="101" t="s">
        <v>3822</v>
      </c>
      <c r="AT43" s="101" t="s">
        <v>1202</v>
      </c>
      <c r="AU43" s="101" t="s">
        <v>1199</v>
      </c>
      <c r="AV43" s="101" t="s">
        <v>3823</v>
      </c>
      <c r="AW43" s="101" t="s">
        <v>3824</v>
      </c>
      <c r="AX43" s="101" t="s">
        <v>1198</v>
      </c>
      <c r="AY43" s="101" t="s">
        <v>3825</v>
      </c>
      <c r="AZ43" s="101" t="s">
        <v>3826</v>
      </c>
      <c r="BA43" s="103" t="s">
        <v>3827</v>
      </c>
      <c r="BB43" s="18" t="str">
        <f t="shared" si="1"/>
        <v>Австралийско въртящо дърво
Stenocarpus sinuatus
Australischer Feuerradbaum</v>
      </c>
      <c r="BC43" s="18" t="str">
        <f t="shared" si="2"/>
        <v>Australsk pinwheel træ
Stenocarpus sinuatus
Australischer Feuerradbaum</v>
      </c>
      <c r="BD43" s="18" t="str">
        <f t="shared" si="3"/>
        <v xml:space="preserve">Australischer Feuerradbaum
Stenocarpus sinuatus
</v>
      </c>
      <c r="BE43" s="18" t="str">
        <f t="shared" si="4"/>
        <v>Firewheel Tree
Stenocarpus sinuatus
Australischer Feuerradbaum</v>
      </c>
      <c r="BF43" s="18" t="str">
        <f t="shared" si="5"/>
        <v>Austraalia tuulerattapuu
Stenocarpus sinuatus
Australischer Feuerradbaum</v>
      </c>
      <c r="BG43" s="18" t="str">
        <f t="shared" si="6"/>
        <v>Australian väkkäräpuu
Stenocarpus sinuatus
Australischer Feuerradbaum</v>
      </c>
      <c r="BH43" s="18" t="str">
        <f t="shared" si="7"/>
        <v>Roue de feu australienne
Stenocarpus sinuatus
Australischer Feuerradbaum</v>
      </c>
      <c r="BI43" s="18" t="str">
        <f t="shared" si="8"/>
        <v>Αυστραλιανό δέντρο ρόδας
Stenocarpus sinuatus
Australischer Feuerradbaum</v>
      </c>
      <c r="BJ43" s="18" t="str">
        <f t="shared" si="9"/>
        <v>Crann bioráin na hAstráile
Stenocarpus sinuatus
Australischer Feuerradbaum</v>
      </c>
      <c r="BK43" s="18" t="str">
        <f t="shared" si="10"/>
        <v>Ástralskt hjólatré
Stenocarpus sinuatus
Australischer Feuerradbaum</v>
      </c>
      <c r="BL43" s="18" t="str">
        <f t="shared" si="11"/>
        <v>Albero Ruota di fuoco
Stenocarpus sinuatus
Australischer Feuerradbaum</v>
      </c>
      <c r="BM43" s="18" t="str">
        <f t="shared" si="12"/>
        <v>ステノカルプス・シヌアツス
Stenocarpus sinuatus
Australischer Feuerradbaum</v>
      </c>
      <c r="BN43" s="18" t="str">
        <f t="shared" si="13"/>
        <v>Australsko stablo pinwheel
Stenocarpus sinuatus
Australischer Feuerradbaum</v>
      </c>
      <c r="BO43" s="18" t="str">
        <f t="shared" si="14"/>
        <v>Austrālijas zobrata koks
Stenocarpus sinuatus
Australischer Feuerradbaum</v>
      </c>
      <c r="BP43" s="18" t="str">
        <f t="shared" si="15"/>
        <v>Australijos smagračio medis
Stenocarpus sinuatus
Australischer Feuerradbaum</v>
      </c>
      <c r="BQ43" s="18" t="str">
        <f t="shared" si="16"/>
        <v>Siġra tal-pinwheel Awstraljana
Stenocarpus sinuatus
Australischer Feuerradbaum</v>
      </c>
      <c r="BR43" s="18" t="str">
        <f t="shared" si="17"/>
        <v>Australische Vuurradboom
Stenocarpus sinuatus
Australischer Feuerradbaum</v>
      </c>
      <c r="BS43" s="18" t="str">
        <f t="shared" si="18"/>
        <v>Australsk pinwheel-tre
Stenocarpus sinuatus
Australischer Feuerradbaum</v>
      </c>
      <c r="BT43" s="18" t="str">
        <f t="shared" si="19"/>
        <v>Australijski Wiatraczek
Stenocarpus sinuatus
Australischer Feuerradbaum</v>
      </c>
      <c r="BU43" s="18" t="str">
        <f t="shared" si="20"/>
        <v>Árvore de cata-vento australiana
Stenocarpus sinuatus
Australischer Feuerradbaum</v>
      </c>
      <c r="BV43" s="18" t="str">
        <f t="shared" si="21"/>
        <v>Arborele Roții De Foc
Stenocarpus sinuatus
Australischer Feuerradbaum</v>
      </c>
      <c r="BW43" s="18" t="str">
        <f t="shared" si="22"/>
        <v>Australiskt Svänghjulsträd
Stenocarpus sinuatus
Australischer Feuerradbaum</v>
      </c>
      <c r="BX43" s="18" t="str">
        <f t="shared" si="23"/>
        <v>Austrálsky strom veterník
Stenocarpus sinuatus
Australischer Feuerradbaum</v>
      </c>
      <c r="BY43" s="18" t="str">
        <f t="shared" si="24"/>
        <v>Avstralsko drevo vetrnica
Stenocarpus sinuatus
Australischer Feuerradbaum</v>
      </c>
      <c r="BZ43" s="18" t="str">
        <f t="shared" si="25"/>
        <v>Árbol de ruedas de fuego
Stenocarpus sinuatus
Australischer Feuerradbaum</v>
      </c>
      <c r="CA43" s="18" t="str">
        <f t="shared" si="26"/>
        <v>Australský větrník strom
Stenocarpus sinuatus
Australischer Feuerradbaum</v>
      </c>
      <c r="CB43" s="18" t="str">
        <f t="shared" si="27"/>
        <v>Avustralya fırıldak ağacı
Stenocarpus sinuatus
Australischer Feuerradbaum</v>
      </c>
      <c r="CC43" s="18" t="str">
        <f t="shared" si="28"/>
        <v>Ausztrál szélkerék fa
Stenocarpus sinuatus
Australischer Feuerradbaum</v>
      </c>
    </row>
    <row r="44" spans="2:81" ht="48" x14ac:dyDescent="0.2">
      <c r="B44" s="136">
        <v>42</v>
      </c>
      <c r="C44" s="3">
        <v>12702</v>
      </c>
      <c r="D44" s="98">
        <v>4055473127026</v>
      </c>
      <c r="E44" s="17">
        <v>2.35</v>
      </c>
      <c r="F44" s="17">
        <v>200</v>
      </c>
      <c r="G44" s="99" t="s">
        <v>3113</v>
      </c>
      <c r="H44" s="98" t="s">
        <v>9734</v>
      </c>
      <c r="I44" s="17" t="s">
        <v>24</v>
      </c>
      <c r="J44" s="17" t="s">
        <v>2876</v>
      </c>
      <c r="K44" s="3">
        <v>72702</v>
      </c>
      <c r="L44" s="98">
        <v>4055473727028</v>
      </c>
      <c r="M44" s="17">
        <v>2.4500000000000002</v>
      </c>
      <c r="N44" s="3">
        <v>82702</v>
      </c>
      <c r="O44" s="98">
        <v>4055473827025</v>
      </c>
      <c r="P44" s="17">
        <v>3.75</v>
      </c>
      <c r="Q44" s="3">
        <v>52702</v>
      </c>
      <c r="R44" s="98">
        <v>4055473527024</v>
      </c>
      <c r="S44" s="17">
        <v>4.95</v>
      </c>
      <c r="T44" s="3">
        <v>32702</v>
      </c>
      <c r="U44" s="98">
        <v>4055473327020</v>
      </c>
      <c r="V44" s="17">
        <v>6.75</v>
      </c>
      <c r="W44" s="3">
        <v>62702</v>
      </c>
      <c r="X44" s="98">
        <v>4055473627021</v>
      </c>
      <c r="Y44" s="17">
        <v>2.95</v>
      </c>
      <c r="Z44" s="101" t="s">
        <v>3828</v>
      </c>
      <c r="AA44" s="101" t="s">
        <v>3829</v>
      </c>
      <c r="AB44" s="101" t="s">
        <v>25</v>
      </c>
      <c r="AC44" s="101" t="s">
        <v>23</v>
      </c>
      <c r="AD44" s="101" t="s">
        <v>3830</v>
      </c>
      <c r="AE44" s="101" t="s">
        <v>3831</v>
      </c>
      <c r="AF44" s="101" t="s">
        <v>1203</v>
      </c>
      <c r="AG44" s="101" t="s">
        <v>3832</v>
      </c>
      <c r="AH44" s="101" t="s">
        <v>3833</v>
      </c>
      <c r="AI44" s="101" t="s">
        <v>3834</v>
      </c>
      <c r="AJ44" s="101" t="s">
        <v>1204</v>
      </c>
      <c r="AK44" s="102" t="s">
        <v>3835</v>
      </c>
      <c r="AL44" s="101" t="s">
        <v>3836</v>
      </c>
      <c r="AM44" s="101" t="s">
        <v>3837</v>
      </c>
      <c r="AN44" s="101" t="s">
        <v>3838</v>
      </c>
      <c r="AO44" s="101" t="s">
        <v>1209</v>
      </c>
      <c r="AP44" s="101" t="s">
        <v>1207</v>
      </c>
      <c r="AQ44" s="101" t="s">
        <v>3839</v>
      </c>
      <c r="AR44" s="101" t="s">
        <v>1208</v>
      </c>
      <c r="AS44" s="101" t="s">
        <v>1209</v>
      </c>
      <c r="AT44" s="101" t="s">
        <v>1209</v>
      </c>
      <c r="AU44" s="101" t="s">
        <v>1206</v>
      </c>
      <c r="AV44" s="101" t="s">
        <v>3840</v>
      </c>
      <c r="AW44" s="101" t="s">
        <v>3841</v>
      </c>
      <c r="AX44" s="101" t="s">
        <v>1205</v>
      </c>
      <c r="AY44" s="101" t="s">
        <v>3842</v>
      </c>
      <c r="AZ44" s="101" t="s">
        <v>3843</v>
      </c>
      <c r="BA44" s="103" t="s">
        <v>3844</v>
      </c>
      <c r="BB44" s="18" t="str">
        <f t="shared" si="1"/>
        <v>съсънка
Drosera capensis
Sonnentau</v>
      </c>
      <c r="BC44" s="18" t="str">
        <f t="shared" si="2"/>
        <v>Soldug
Drosera capensis
Sonnentau</v>
      </c>
      <c r="BD44" s="18" t="str">
        <f t="shared" si="3"/>
        <v xml:space="preserve">Sonnentau
Drosera capensis
</v>
      </c>
      <c r="BE44" s="18" t="str">
        <f t="shared" si="4"/>
        <v>African Sundew
Drosera capensis
Sonnentau</v>
      </c>
      <c r="BF44" s="18" t="str">
        <f t="shared" si="5"/>
        <v>Päikesekaste
Drosera capensis
Sonnentau</v>
      </c>
      <c r="BG44" s="18" t="str">
        <f t="shared" si="6"/>
        <v>Auringonkukka
Drosera capensis
Sonnentau</v>
      </c>
      <c r="BH44" s="18" t="str">
        <f t="shared" si="7"/>
        <v>Droséra du Cap
Drosera capensis
Sonnentau</v>
      </c>
      <c r="BI44" s="18" t="str">
        <f t="shared" si="8"/>
        <v>ηλιοβασίλεμα
Drosera capensis
Sonnentau</v>
      </c>
      <c r="BJ44" s="18" t="str">
        <f t="shared" si="9"/>
        <v>Drúcht
Drosera capensis
Sonnentau</v>
      </c>
      <c r="BK44" s="18" t="str">
        <f t="shared" si="10"/>
        <v>Sóldögg
Drosera capensis
Sonnentau</v>
      </c>
      <c r="BL44" s="18" t="str">
        <f t="shared" si="11"/>
        <v>Drosera
Drosera capensis
Sonnentau</v>
      </c>
      <c r="BM44" s="18" t="str">
        <f t="shared" si="12"/>
        <v>アフリカナガバノモウセンゴケ
Drosera capensis
Sonnentau</v>
      </c>
      <c r="BN44" s="18" t="str">
        <f t="shared" si="13"/>
        <v>Muholovka
Drosera capensis
Sonnentau</v>
      </c>
      <c r="BO44" s="18" t="str">
        <f t="shared" si="14"/>
        <v>Saulīte
Drosera capensis
Sonnentau</v>
      </c>
      <c r="BP44" s="18" t="str">
        <f t="shared" si="15"/>
        <v>Saulėgrąža
Drosera capensis
Sonnentau</v>
      </c>
      <c r="BQ44" s="18" t="str">
        <f t="shared" si="16"/>
        <v>Sundew
Drosera capensis
Sonnentau</v>
      </c>
      <c r="BR44" s="18" t="str">
        <f t="shared" si="17"/>
        <v>Zonnedauw
Drosera capensis
Sonnentau</v>
      </c>
      <c r="BS44" s="18" t="str">
        <f t="shared" si="18"/>
        <v>Soldugg
Drosera capensis
Sonnentau</v>
      </c>
      <c r="BT44" s="18" t="str">
        <f t="shared" si="19"/>
        <v>Rosiczka
Drosera capensis
Sonnentau</v>
      </c>
      <c r="BU44" s="18" t="str">
        <f t="shared" si="20"/>
        <v>Sundew
Drosera capensis
Sonnentau</v>
      </c>
      <c r="BV44" s="18" t="str">
        <f t="shared" si="21"/>
        <v>Sundew
Drosera capensis
Sonnentau</v>
      </c>
      <c r="BW44" s="18" t="str">
        <f t="shared" si="22"/>
        <v>Sileshår
Drosera capensis
Sonnentau</v>
      </c>
      <c r="BX44" s="18" t="str">
        <f t="shared" si="23"/>
        <v>Rosička
Drosera capensis
Sonnentau</v>
      </c>
      <c r="BY44" s="18" t="str">
        <f t="shared" si="24"/>
        <v>Rosika
Drosera capensis
Sonnentau</v>
      </c>
      <c r="BZ44" s="18" t="str">
        <f t="shared" si="25"/>
        <v>Rocío de sol
Drosera capensis
Sonnentau</v>
      </c>
      <c r="CA44" s="18" t="str">
        <f t="shared" si="26"/>
        <v>Rosnatka
Drosera capensis
Sonnentau</v>
      </c>
      <c r="CB44" s="18" t="str">
        <f t="shared" si="27"/>
        <v>Gün batımı
Drosera capensis
Sonnentau</v>
      </c>
      <c r="CC44" s="18" t="str">
        <f t="shared" si="28"/>
        <v>Harmatfű
Drosera capensis
Sonnentau</v>
      </c>
    </row>
    <row r="45" spans="2:81" ht="48" x14ac:dyDescent="0.2">
      <c r="B45" s="136">
        <v>43</v>
      </c>
      <c r="C45" s="3">
        <v>12704</v>
      </c>
      <c r="D45" s="98">
        <v>4055473127040</v>
      </c>
      <c r="E45" s="17">
        <v>2.35</v>
      </c>
      <c r="F45" s="17">
        <v>10</v>
      </c>
      <c r="G45" s="99" t="s">
        <v>3113</v>
      </c>
      <c r="H45" s="98" t="s">
        <v>9734</v>
      </c>
      <c r="I45" s="17" t="s">
        <v>234</v>
      </c>
      <c r="J45" s="17" t="s">
        <v>2877</v>
      </c>
      <c r="K45" s="3">
        <v>72704</v>
      </c>
      <c r="L45" s="98">
        <v>4055473727042</v>
      </c>
      <c r="M45" s="17">
        <v>2.4500000000000002</v>
      </c>
      <c r="N45" s="3">
        <v>82704</v>
      </c>
      <c r="O45" s="98">
        <v>4055473827049</v>
      </c>
      <c r="P45" s="17">
        <v>3.75</v>
      </c>
      <c r="Q45" s="3">
        <v>52704</v>
      </c>
      <c r="R45" s="98">
        <v>4055473527048</v>
      </c>
      <c r="S45" s="17">
        <v>4.95</v>
      </c>
      <c r="T45" s="3">
        <v>32704</v>
      </c>
      <c r="U45" s="98">
        <v>4055473327044</v>
      </c>
      <c r="V45" s="17">
        <v>6.75</v>
      </c>
      <c r="W45" s="3">
        <v>62704</v>
      </c>
      <c r="X45" s="98">
        <v>4055473627045</v>
      </c>
      <c r="Y45" s="17">
        <v>2.95</v>
      </c>
      <c r="Z45" s="101" t="s">
        <v>3845</v>
      </c>
      <c r="AA45" s="101" t="s">
        <v>3846</v>
      </c>
      <c r="AB45" s="101" t="s">
        <v>235</v>
      </c>
      <c r="AC45" s="101" t="s">
        <v>233</v>
      </c>
      <c r="AD45" s="101" t="s">
        <v>3847</v>
      </c>
      <c r="AE45" s="101" t="s">
        <v>3848</v>
      </c>
      <c r="AF45" s="101" t="s">
        <v>1210</v>
      </c>
      <c r="AG45" s="101" t="s">
        <v>3849</v>
      </c>
      <c r="AH45" s="101" t="s">
        <v>3850</v>
      </c>
      <c r="AI45" s="101" t="s">
        <v>3851</v>
      </c>
      <c r="AJ45" s="101" t="s">
        <v>1211</v>
      </c>
      <c r="AK45" s="102" t="s">
        <v>3852</v>
      </c>
      <c r="AL45" s="101" t="s">
        <v>3853</v>
      </c>
      <c r="AM45" s="101" t="s">
        <v>3854</v>
      </c>
      <c r="AN45" s="101" t="s">
        <v>3855</v>
      </c>
      <c r="AO45" s="101" t="s">
        <v>3856</v>
      </c>
      <c r="AP45" s="101" t="s">
        <v>1214</v>
      </c>
      <c r="AQ45" s="101" t="s">
        <v>3857</v>
      </c>
      <c r="AR45" s="101" t="s">
        <v>1215</v>
      </c>
      <c r="AS45" s="101" t="s">
        <v>3858</v>
      </c>
      <c r="AT45" s="101" t="s">
        <v>1216</v>
      </c>
      <c r="AU45" s="101" t="s">
        <v>1213</v>
      </c>
      <c r="AV45" s="101" t="s">
        <v>3859</v>
      </c>
      <c r="AW45" s="101" t="s">
        <v>3860</v>
      </c>
      <c r="AX45" s="101" t="s">
        <v>1212</v>
      </c>
      <c r="AY45" s="101" t="s">
        <v>3861</v>
      </c>
      <c r="AZ45" s="101" t="s">
        <v>3862</v>
      </c>
      <c r="BA45" s="103" t="s">
        <v>3863</v>
      </c>
      <c r="BB45" s="18" t="str">
        <f t="shared" si="1"/>
        <v>кана / кана растение
Sarracenia flava / S. purpurea - Mix
Schlauch- / Kannenpflanze</v>
      </c>
      <c r="BC45" s="18" t="str">
        <f t="shared" si="2"/>
        <v>Kande / kandeplante
Sarracenia flava / S. purpurea - Mix
Schlauch- / Kannenpflanze</v>
      </c>
      <c r="BD45" s="18" t="str">
        <f t="shared" si="3"/>
        <v xml:space="preserve">Schlauch- / Kannenpflanze
Sarracenia flava / S. purpurea - Mix
</v>
      </c>
      <c r="BE45" s="18" t="str">
        <f t="shared" si="4"/>
        <v>Pitcher Plant Mix
Sarracenia flava / S. purpurea - Mix
Schlauch- / Kannenpflanze</v>
      </c>
      <c r="BF45" s="18" t="str">
        <f t="shared" si="5"/>
        <v>Kann / kann taim
Sarracenia flava / S. purpurea - Mix
Schlauch- / Kannenpflanze</v>
      </c>
      <c r="BG45" s="18" t="str">
        <f t="shared" si="6"/>
        <v>Kannu / kannukasvi
Sarracenia flava / S. purpurea - Mix
Schlauch- / Kannenpflanze</v>
      </c>
      <c r="BH45" s="18" t="str">
        <f t="shared" si="7"/>
        <v>Sarracénie pourpre
Sarracenia flava / S. purpurea - Mix
Schlauch- / Kannenpflanze</v>
      </c>
      <c r="BI45" s="18" t="str">
        <f t="shared" si="8"/>
        <v>στάμνα / στάμνα φυτό
Sarracenia flava / S. purpurea - Mix
Schlauch- / Kannenpflanze</v>
      </c>
      <c r="BJ45" s="18" t="str">
        <f t="shared" si="9"/>
        <v>Planda pitcher / pitcher
Sarracenia flava / S. purpurea - Mix
Schlauch- / Kannenpflanze</v>
      </c>
      <c r="BK45" s="18" t="str">
        <f t="shared" si="10"/>
        <v>Könnu / könnu planta
Sarracenia flava / S. purpurea - Mix
Schlauch- / Kannenpflanze</v>
      </c>
      <c r="BL45" s="18" t="str">
        <f t="shared" si="11"/>
        <v>Sarracenia
Sarracenia flava / S. purpurea - Mix
Schlauch- / Kannenpflanze</v>
      </c>
      <c r="BM45" s="18" t="str">
        <f t="shared" si="12"/>
        <v>サラセニア
Sarracenia flava / S. purpurea - Mix
Schlauch- / Kannenpflanze</v>
      </c>
      <c r="BN45" s="18" t="str">
        <f t="shared" si="13"/>
        <v>Vrč / vrč biljka
Sarracenia flava / S. purpurea - Mix
Schlauch- / Kannenpflanze</v>
      </c>
      <c r="BO45" s="18" t="str">
        <f t="shared" si="14"/>
        <v>Krūka / krūka augs
Sarracenia flava / S. purpurea - Mix
Schlauch- / Kannenpflanze</v>
      </c>
      <c r="BP45" s="18" t="str">
        <f t="shared" si="15"/>
        <v>Ąsotis / ąsočio augalas
Sarracenia flava / S. purpurea - Mix
Schlauch- / Kannenpflanze</v>
      </c>
      <c r="BQ45" s="18" t="str">
        <f t="shared" si="16"/>
        <v>Pitcher / pitcher plant
Sarracenia flava / S. purpurea - Mix
Schlauch- / Kannenpflanze</v>
      </c>
      <c r="BR45" s="18" t="str">
        <f t="shared" si="17"/>
        <v>Slang / Bekerplant
Sarracenia flava / S. purpurea - Mix
Schlauch- / Kannenpflanze</v>
      </c>
      <c r="BS45" s="18" t="str">
        <f t="shared" si="18"/>
        <v>Mugge / muggeplante
Sarracenia flava / S. purpurea - Mix
Schlauch- / Kannenpflanze</v>
      </c>
      <c r="BT45" s="18" t="str">
        <f t="shared" si="19"/>
        <v>Instalacja Węży / Dzbanów
Sarracenia flava / S. purpurea - Mix
Schlauch- / Kannenpflanze</v>
      </c>
      <c r="BU45" s="18" t="str">
        <f t="shared" si="20"/>
        <v>Jarro / planta de jarro
Sarracenia flava / S. purpurea - Mix
Schlauch- / Kannenpflanze</v>
      </c>
      <c r="BV45" s="18" t="str">
        <f t="shared" si="21"/>
        <v>Planta Furtun / Ulcior
Sarracenia flava / S. purpurea - Mix
Schlauch- / Kannenpflanze</v>
      </c>
      <c r="BW45" s="18" t="str">
        <f t="shared" si="22"/>
        <v>Slang / Krukanläggning
Sarracenia flava / S. purpurea - Mix
Schlauch- / Kannenpflanze</v>
      </c>
      <c r="BX45" s="18" t="str">
        <f t="shared" si="23"/>
        <v>Džbán / džbán
Sarracenia flava / S. purpurea - Mix
Schlauch- / Kannenpflanze</v>
      </c>
      <c r="BY45" s="18" t="str">
        <f t="shared" si="24"/>
        <v>Vrč / rastlina vrč
Sarracenia flava / S. purpurea - Mix
Schlauch- / Kannenpflanze</v>
      </c>
      <c r="BZ45" s="18" t="str">
        <f t="shared" si="25"/>
        <v>Plantas trompeta
Sarracenia flava / S. purpurea - Mix
Schlauch- / Kannenpflanze</v>
      </c>
      <c r="CA45" s="18" t="str">
        <f t="shared" si="26"/>
        <v>Džbán / láčkovka
Sarracenia flava / S. purpurea - Mix
Schlauch- / Kannenpflanze</v>
      </c>
      <c r="CB45" s="18" t="str">
        <f t="shared" si="27"/>
        <v>Sürahi / sürahi bitki
Sarracenia flava / S. purpurea - Mix
Schlauch- / Kannenpflanze</v>
      </c>
      <c r="CC45" s="18" t="str">
        <f t="shared" si="28"/>
        <v>Kancsó / kancsó növény
Sarracenia flava / S. purpurea - Mix
Schlauch- / Kannenpflanze</v>
      </c>
    </row>
    <row r="46" spans="2:81" ht="36" x14ac:dyDescent="0.2">
      <c r="B46" s="136">
        <v>44</v>
      </c>
      <c r="C46" s="3">
        <v>12705</v>
      </c>
      <c r="D46" s="98">
        <v>4055473127057</v>
      </c>
      <c r="E46" s="17">
        <v>2.35</v>
      </c>
      <c r="F46" s="17">
        <v>10</v>
      </c>
      <c r="G46" s="99" t="s">
        <v>3113</v>
      </c>
      <c r="H46" s="98" t="s">
        <v>9734</v>
      </c>
      <c r="I46" s="17" t="s">
        <v>314</v>
      </c>
      <c r="J46" s="17" t="s">
        <v>2878</v>
      </c>
      <c r="K46" s="3">
        <v>72705</v>
      </c>
      <c r="L46" s="98">
        <v>4055473727059</v>
      </c>
      <c r="M46" s="17">
        <v>2.4500000000000002</v>
      </c>
      <c r="N46" s="3">
        <v>82705</v>
      </c>
      <c r="O46" s="98">
        <v>4055473827056</v>
      </c>
      <c r="P46" s="17">
        <v>3.75</v>
      </c>
      <c r="Q46" s="3">
        <v>52705</v>
      </c>
      <c r="R46" s="98">
        <v>4055473527055</v>
      </c>
      <c r="S46" s="17">
        <v>4.95</v>
      </c>
      <c r="T46" s="3">
        <v>32705</v>
      </c>
      <c r="U46" s="98">
        <v>4055473327051</v>
      </c>
      <c r="V46" s="17">
        <v>6.75</v>
      </c>
      <c r="W46" s="3">
        <v>62705</v>
      </c>
      <c r="X46" s="98">
        <v>4055473627052</v>
      </c>
      <c r="Y46" s="17">
        <v>2.95</v>
      </c>
      <c r="Z46" s="101" t="s">
        <v>3864</v>
      </c>
      <c r="AA46" s="101" t="s">
        <v>3865</v>
      </c>
      <c r="AB46" s="101" t="s">
        <v>315</v>
      </c>
      <c r="AC46" s="101" t="s">
        <v>313</v>
      </c>
      <c r="AD46" s="101" t="s">
        <v>3866</v>
      </c>
      <c r="AE46" s="101" t="s">
        <v>3867</v>
      </c>
      <c r="AF46" s="101" t="s">
        <v>1217</v>
      </c>
      <c r="AG46" s="101" t="s">
        <v>3868</v>
      </c>
      <c r="AH46" s="101" t="s">
        <v>3869</v>
      </c>
      <c r="AI46" s="101" t="s">
        <v>3870</v>
      </c>
      <c r="AJ46" s="101" t="s">
        <v>1218</v>
      </c>
      <c r="AK46" s="102" t="s">
        <v>3871</v>
      </c>
      <c r="AL46" s="101" t="s">
        <v>3872</v>
      </c>
      <c r="AM46" s="101" t="s">
        <v>3873</v>
      </c>
      <c r="AN46" s="101" t="s">
        <v>3874</v>
      </c>
      <c r="AO46" s="101" t="s">
        <v>3875</v>
      </c>
      <c r="AP46" s="101" t="s">
        <v>1221</v>
      </c>
      <c r="AQ46" s="101" t="s">
        <v>3876</v>
      </c>
      <c r="AR46" s="101" t="s">
        <v>1222</v>
      </c>
      <c r="AS46" s="101" t="s">
        <v>3877</v>
      </c>
      <c r="AT46" s="101" t="s">
        <v>1223</v>
      </c>
      <c r="AU46" s="101" t="s">
        <v>1220</v>
      </c>
      <c r="AV46" s="101" t="s">
        <v>3878</v>
      </c>
      <c r="AW46" s="101" t="s">
        <v>3879</v>
      </c>
      <c r="AX46" s="101" t="s">
        <v>1219</v>
      </c>
      <c r="AY46" s="101" t="s">
        <v>3880</v>
      </c>
      <c r="AZ46" s="101" t="s">
        <v>3881</v>
      </c>
      <c r="BA46" s="103" t="s">
        <v>3882</v>
      </c>
      <c r="BB46" s="18" t="str">
        <f t="shared" si="1"/>
        <v>Венерина мухоловка
Dionaea muscipula
Venus - Fliegenfalle</v>
      </c>
      <c r="BC46" s="18" t="str">
        <f t="shared" si="2"/>
        <v>Venus - Fluefælde
Dionaea muscipula
Venus - Fliegenfalle</v>
      </c>
      <c r="BD46" s="18" t="str">
        <f t="shared" si="3"/>
        <v xml:space="preserve">Venus - Fliegenfalle
Dionaea muscipula
</v>
      </c>
      <c r="BE46" s="18" t="str">
        <f t="shared" si="4"/>
        <v>Venus Fly Trap
Dionaea muscipula
Venus - Fliegenfalle</v>
      </c>
      <c r="BF46" s="18" t="str">
        <f t="shared" si="5"/>
        <v>Veenus – kärbsepüünis
Dionaea muscipula
Venus - Fliegenfalle</v>
      </c>
      <c r="BG46" s="18" t="str">
        <f t="shared" si="6"/>
        <v>Kärpäsloukku
Dionaea muscipula
Venus - Fliegenfalle</v>
      </c>
      <c r="BH46" s="18" t="str">
        <f t="shared" si="7"/>
        <v>Dionée attrape-mouche
Dionaea muscipula
Venus - Fliegenfalle</v>
      </c>
      <c r="BI46" s="18" t="str">
        <f t="shared" si="8"/>
        <v>Αφροδίτη - Μυγοπαγίδα
Dionaea muscipula
Venus - Fliegenfalle</v>
      </c>
      <c r="BJ46" s="18" t="str">
        <f t="shared" si="9"/>
        <v>Véineas - Flytrap
Dionaea muscipula
Venus - Fliegenfalle</v>
      </c>
      <c r="BK46" s="18" t="str">
        <f t="shared" si="10"/>
        <v>Venus - Flugugildra
Dionaea muscipula
Venus - Fliegenfalle</v>
      </c>
      <c r="BL46" s="18" t="str">
        <f t="shared" si="11"/>
        <v>Venere acchiappamosche
Dionaea muscipula
Venus - Fliegenfalle</v>
      </c>
      <c r="BM46" s="18" t="str">
        <f t="shared" si="12"/>
        <v>ハエトリグサ
Dionaea muscipula
Venus - Fliegenfalle</v>
      </c>
      <c r="BN46" s="18" t="str">
        <f t="shared" si="13"/>
        <v>Venerina muholovka
Dionaea muscipula
Venus - Fliegenfalle</v>
      </c>
      <c r="BO46" s="18" t="str">
        <f t="shared" si="14"/>
        <v>Venera - Mušu slazds
Dionaea muscipula
Venus - Fliegenfalle</v>
      </c>
      <c r="BP46" s="18" t="str">
        <f t="shared" si="15"/>
        <v>Venera – musių gaudyklė
Dionaea muscipula
Venus - Fliegenfalle</v>
      </c>
      <c r="BQ46" s="18" t="str">
        <f t="shared" si="16"/>
        <v>Venere - Flytrap
Dionaea muscipula
Venus - Fliegenfalle</v>
      </c>
      <c r="BR46" s="18" t="str">
        <f t="shared" si="17"/>
        <v>Venus - Vliegenval
Dionaea muscipula
Venus - Fliegenfalle</v>
      </c>
      <c r="BS46" s="18" t="str">
        <f t="shared" si="18"/>
        <v>Venusfluefanger
Dionaea muscipula
Venus - Fliegenfalle</v>
      </c>
      <c r="BT46" s="18" t="str">
        <f t="shared" si="19"/>
        <v>Wenus - Pułapka Na Muchy
Dionaea muscipula
Venus - Fliegenfalle</v>
      </c>
      <c r="BU46" s="18" t="str">
        <f t="shared" si="20"/>
        <v>Planta carnívora
Dionaea muscipula
Venus - Fliegenfalle</v>
      </c>
      <c r="BV46" s="18" t="str">
        <f t="shared" si="21"/>
        <v>Venus Flytrap
Dionaea muscipula
Venus - Fliegenfalle</v>
      </c>
      <c r="BW46" s="18" t="str">
        <f t="shared" si="22"/>
        <v>Venus Flugfälla
Dionaea muscipula
Venus - Fliegenfalle</v>
      </c>
      <c r="BX46" s="18" t="str">
        <f t="shared" si="23"/>
        <v>Venuša - mucholapka
Dionaea muscipula
Venus - Fliegenfalle</v>
      </c>
      <c r="BY46" s="18" t="str">
        <f t="shared" si="24"/>
        <v>Venera - muholovka
Dionaea muscipula
Venus - Fliegenfalle</v>
      </c>
      <c r="BZ46" s="18" t="str">
        <f t="shared" si="25"/>
        <v>Venus atrapamoscas
Dionaea muscipula
Venus - Fliegenfalle</v>
      </c>
      <c r="CA46" s="18" t="str">
        <f t="shared" si="26"/>
        <v>Mucholapka
Dionaea muscipula
Venus - Fliegenfalle</v>
      </c>
      <c r="CB46" s="18" t="str">
        <f t="shared" si="27"/>
        <v>Venüs - Sinekkapan
Dionaea muscipula
Venus - Fliegenfalle</v>
      </c>
      <c r="CC46" s="18" t="str">
        <f t="shared" si="28"/>
        <v>Vénusz légycsapója
Dionaea muscipula
Venus - Fliegenfalle</v>
      </c>
    </row>
    <row r="47" spans="2:81" ht="48" x14ac:dyDescent="0.2">
      <c r="B47" s="136">
        <v>45</v>
      </c>
      <c r="C47" s="3">
        <v>12711</v>
      </c>
      <c r="D47" s="98">
        <v>4055473127118</v>
      </c>
      <c r="E47" s="17">
        <v>2.35</v>
      </c>
      <c r="F47" s="17">
        <v>50</v>
      </c>
      <c r="G47" s="99" t="s">
        <v>3113</v>
      </c>
      <c r="H47" s="98" t="s">
        <v>9734</v>
      </c>
      <c r="I47" s="17" t="s">
        <v>264</v>
      </c>
      <c r="J47" s="17" t="s">
        <v>2879</v>
      </c>
      <c r="K47" s="3">
        <v>72711</v>
      </c>
      <c r="L47" s="98">
        <v>4055473727110</v>
      </c>
      <c r="M47" s="17">
        <v>2.4500000000000002</v>
      </c>
      <c r="N47" s="3">
        <v>82711</v>
      </c>
      <c r="O47" s="98">
        <v>4055473827117</v>
      </c>
      <c r="P47" s="17">
        <v>3.75</v>
      </c>
      <c r="Q47" s="3">
        <v>52711</v>
      </c>
      <c r="R47" s="98">
        <v>4055473527116</v>
      </c>
      <c r="S47" s="17">
        <v>4.95</v>
      </c>
      <c r="T47" s="3">
        <v>32711</v>
      </c>
      <c r="U47" s="98">
        <v>4055473327112</v>
      </c>
      <c r="V47" s="17">
        <v>6.75</v>
      </c>
      <c r="W47" s="3">
        <v>62711</v>
      </c>
      <c r="X47" s="98">
        <v>4055473627113</v>
      </c>
      <c r="Y47" s="17">
        <v>2.95</v>
      </c>
      <c r="Z47" s="101" t="s">
        <v>3883</v>
      </c>
      <c r="AA47" s="101" t="s">
        <v>3884</v>
      </c>
      <c r="AB47" s="101" t="s">
        <v>265</v>
      </c>
      <c r="AC47" s="101" t="s">
        <v>263</v>
      </c>
      <c r="AD47" s="101" t="s">
        <v>3885</v>
      </c>
      <c r="AE47" s="101" t="s">
        <v>3886</v>
      </c>
      <c r="AF47" s="101" t="s">
        <v>1224</v>
      </c>
      <c r="AG47" s="101" t="s">
        <v>3887</v>
      </c>
      <c r="AH47" s="101" t="s">
        <v>3888</v>
      </c>
      <c r="AI47" s="101" t="s">
        <v>3889</v>
      </c>
      <c r="AJ47" s="101" t="s">
        <v>1225</v>
      </c>
      <c r="AK47" s="102" t="s">
        <v>3890</v>
      </c>
      <c r="AL47" s="101" t="s">
        <v>3891</v>
      </c>
      <c r="AM47" s="101" t="s">
        <v>3892</v>
      </c>
      <c r="AN47" s="101" t="s">
        <v>3893</v>
      </c>
      <c r="AO47" s="101" t="s">
        <v>3894</v>
      </c>
      <c r="AP47" s="101" t="s">
        <v>1228</v>
      </c>
      <c r="AQ47" s="101" t="s">
        <v>3895</v>
      </c>
      <c r="AR47" s="101" t="s">
        <v>1229</v>
      </c>
      <c r="AS47" s="101" t="s">
        <v>3896</v>
      </c>
      <c r="AT47" s="101" t="s">
        <v>1230</v>
      </c>
      <c r="AU47" s="101" t="s">
        <v>1227</v>
      </c>
      <c r="AV47" s="101" t="s">
        <v>3897</v>
      </c>
      <c r="AW47" s="101" t="s">
        <v>3898</v>
      </c>
      <c r="AX47" s="101" t="s">
        <v>1226</v>
      </c>
      <c r="AY47" s="101" t="s">
        <v>3899</v>
      </c>
      <c r="AZ47" s="101" t="s">
        <v>3900</v>
      </c>
      <c r="BA47" s="103" t="s">
        <v>3901</v>
      </c>
      <c r="BB47" s="18" t="str">
        <f t="shared" si="1"/>
        <v>Кръглолистна росянка
Drosera rotundifolia
Rundblättriger Sonnentau</v>
      </c>
      <c r="BC47" s="18" t="str">
        <f t="shared" si="2"/>
        <v>Rundbladet soldug
Drosera rotundifolia
Rundblättriger Sonnentau</v>
      </c>
      <c r="BD47" s="18" t="str">
        <f t="shared" si="3"/>
        <v xml:space="preserve">Rundblättriger Sonnentau
Drosera rotundifolia
</v>
      </c>
      <c r="BE47" s="18" t="str">
        <f t="shared" si="4"/>
        <v>Round Leaved Sundew
Drosera rotundifolia
Rundblättriger Sonnentau</v>
      </c>
      <c r="BF47" s="18" t="str">
        <f t="shared" si="5"/>
        <v>Ümarlehine päikesepuu
Drosera rotundifolia
Rundblättriger Sonnentau</v>
      </c>
      <c r="BG47" s="18" t="str">
        <f t="shared" si="6"/>
        <v>Pyöreälehtinen auringonkukka
Drosera rotundifolia
Rundblättriger Sonnentau</v>
      </c>
      <c r="BH47" s="18" t="str">
        <f t="shared" si="7"/>
        <v>Droséra à feuilles rondes
Drosera rotundifolia
Rundblättriger Sonnentau</v>
      </c>
      <c r="BI47" s="18" t="str">
        <f t="shared" si="8"/>
        <v>Στρογγυλόφυλλο λιακάδα
Drosera rotundifolia
Rundblättriger Sonnentau</v>
      </c>
      <c r="BJ47" s="18" t="str">
        <f t="shared" si="9"/>
        <v>Drúcht chruinn-leaved
Drosera rotundifolia
Rundblättriger Sonnentau</v>
      </c>
      <c r="BK47" s="18" t="str">
        <f t="shared" si="10"/>
        <v>Hringblaða sóldögg
Drosera rotundifolia
Rundblättriger Sonnentau</v>
      </c>
      <c r="BL47" s="18" t="str">
        <f t="shared" si="11"/>
        <v>Rosolida
Drosera rotundifolia
Rundblättriger Sonnentau</v>
      </c>
      <c r="BM47" s="18" t="str">
        <f t="shared" si="12"/>
        <v>モウセンゴケ
Drosera rotundifolia
Rundblättriger Sonnentau</v>
      </c>
      <c r="BN47" s="18" t="str">
        <f t="shared" si="13"/>
        <v>Okruglolisna rosika
Drosera rotundifolia
Rundblättriger Sonnentau</v>
      </c>
      <c r="BO47" s="18" t="str">
        <f t="shared" si="14"/>
        <v>Apaļlapu saulīte
Drosera rotundifolia
Rundblättriger Sonnentau</v>
      </c>
      <c r="BP47" s="18" t="str">
        <f t="shared" si="15"/>
        <v>Apvalialapė saulašarė
Drosera rotundifolia
Rundblättriger Sonnentau</v>
      </c>
      <c r="BQ47" s="18" t="str">
        <f t="shared" si="16"/>
        <v>Sundew bil-weraq tond
Drosera rotundifolia
Rundblättriger Sonnentau</v>
      </c>
      <c r="BR47" s="18" t="str">
        <f t="shared" si="17"/>
        <v>Rondbladige Zonnedauw
Drosera rotundifolia
Rundblättriger Sonnentau</v>
      </c>
      <c r="BS47" s="18" t="str">
        <f t="shared" si="18"/>
        <v>Rundbladet soldugg
Drosera rotundifolia
Rundblättriger Sonnentau</v>
      </c>
      <c r="BT47" s="18" t="str">
        <f t="shared" si="19"/>
        <v>Rosiczka Okrągłolistna
Drosera rotundifolia
Rundblättriger Sonnentau</v>
      </c>
      <c r="BU47" s="18" t="str">
        <f t="shared" si="20"/>
        <v>Drosera de folhas redondas
Drosera rotundifolia
Rundblättriger Sonnentau</v>
      </c>
      <c r="BV47" s="18" t="str">
        <f t="shared" si="21"/>
        <v>Sundew Cu Frunze Rotunde
Drosera rotundifolia
Rundblättriger Sonnentau</v>
      </c>
      <c r="BW47" s="18" t="str">
        <f t="shared" si="22"/>
        <v>Rundbladig Soldag
Drosera rotundifolia
Rundblättriger Sonnentau</v>
      </c>
      <c r="BX47" s="18" t="str">
        <f t="shared" si="23"/>
        <v>Rosička okrúhlolistá
Drosera rotundifolia
Rundblättriger Sonnentau</v>
      </c>
      <c r="BY47" s="18" t="str">
        <f t="shared" si="24"/>
        <v>Okroglolistna rosika
Drosera rotundifolia
Rundblättriger Sonnentau</v>
      </c>
      <c r="BZ47" s="18" t="str">
        <f t="shared" si="25"/>
        <v>Rocío de Sol de hojas redondeadas
Drosera rotundifolia
Rundblättriger Sonnentau</v>
      </c>
      <c r="CA47" s="18" t="str">
        <f t="shared" si="26"/>
        <v>Rosnatka okrouhlolistá
Drosera rotundifolia
Rundblättriger Sonnentau</v>
      </c>
      <c r="CB47" s="18" t="str">
        <f t="shared" si="27"/>
        <v>Yuvarlak yapraklı gün batımı
Drosera rotundifolia
Rundblättriger Sonnentau</v>
      </c>
      <c r="CC47" s="18" t="str">
        <f t="shared" si="28"/>
        <v>Kerek levelű napharmat
Drosera rotundifolia
Rundblättriger Sonnentau</v>
      </c>
    </row>
    <row r="48" spans="2:81" ht="36" x14ac:dyDescent="0.2">
      <c r="B48" s="136">
        <v>46</v>
      </c>
      <c r="C48" s="3">
        <v>12907</v>
      </c>
      <c r="D48" s="98">
        <v>4055473129075</v>
      </c>
      <c r="E48" s="17">
        <v>1.85</v>
      </c>
      <c r="F48" s="17">
        <v>50</v>
      </c>
      <c r="G48" s="99" t="s">
        <v>3113</v>
      </c>
      <c r="H48" s="98" t="s">
        <v>9734</v>
      </c>
      <c r="I48" s="17" t="s">
        <v>90</v>
      </c>
      <c r="J48" s="17" t="s">
        <v>2880</v>
      </c>
      <c r="K48" s="3">
        <v>72907</v>
      </c>
      <c r="L48" s="98">
        <v>4055473729077</v>
      </c>
      <c r="M48" s="17">
        <v>2.4500000000000002</v>
      </c>
      <c r="N48" s="3">
        <v>82907</v>
      </c>
      <c r="O48" s="98">
        <v>4055473829074</v>
      </c>
      <c r="P48" s="17">
        <v>3.75</v>
      </c>
      <c r="Q48" s="3">
        <v>52907</v>
      </c>
      <c r="R48" s="98">
        <v>4055473529073</v>
      </c>
      <c r="S48" s="17">
        <v>4.95</v>
      </c>
      <c r="T48" s="3">
        <v>32907</v>
      </c>
      <c r="U48" s="98">
        <v>4055473329079</v>
      </c>
      <c r="V48" s="17">
        <v>6.75</v>
      </c>
      <c r="W48" s="3">
        <v>62907</v>
      </c>
      <c r="X48" s="98">
        <v>4055473629070</v>
      </c>
      <c r="Y48" s="17">
        <v>2.95</v>
      </c>
      <c r="Z48" s="101" t="s">
        <v>3902</v>
      </c>
      <c r="AA48" s="101" t="s">
        <v>3903</v>
      </c>
      <c r="AB48" s="101" t="s">
        <v>91</v>
      </c>
      <c r="AC48" s="101" t="s">
        <v>89</v>
      </c>
      <c r="AD48" s="101" t="s">
        <v>3904</v>
      </c>
      <c r="AE48" s="101" t="s">
        <v>3905</v>
      </c>
      <c r="AF48" s="101" t="s">
        <v>1231</v>
      </c>
      <c r="AG48" s="101" t="s">
        <v>3906</v>
      </c>
      <c r="AH48" s="101" t="s">
        <v>3907</v>
      </c>
      <c r="AI48" s="101" t="s">
        <v>3908</v>
      </c>
      <c r="AJ48" s="101" t="s">
        <v>1232</v>
      </c>
      <c r="AK48" s="102" t="s">
        <v>3553</v>
      </c>
      <c r="AL48" s="101" t="s">
        <v>3909</v>
      </c>
      <c r="AM48" s="101" t="s">
        <v>3910</v>
      </c>
      <c r="AN48" s="101" t="s">
        <v>3911</v>
      </c>
      <c r="AO48" s="101" t="s">
        <v>3912</v>
      </c>
      <c r="AP48" s="101" t="s">
        <v>1235</v>
      </c>
      <c r="AQ48" s="101" t="s">
        <v>3913</v>
      </c>
      <c r="AR48" s="101" t="s">
        <v>1236</v>
      </c>
      <c r="AS48" s="101" t="s">
        <v>3914</v>
      </c>
      <c r="AT48" s="101" t="s">
        <v>1237</v>
      </c>
      <c r="AU48" s="101" t="s">
        <v>1234</v>
      </c>
      <c r="AV48" s="101" t="s">
        <v>3915</v>
      </c>
      <c r="AW48" s="101" t="s">
        <v>3916</v>
      </c>
      <c r="AX48" s="101" t="s">
        <v>1233</v>
      </c>
      <c r="AY48" s="101" t="s">
        <v>3917</v>
      </c>
      <c r="AZ48" s="101" t="s">
        <v>3918</v>
      </c>
      <c r="BA48" s="103" t="s">
        <v>3919</v>
      </c>
      <c r="BB48" s="18" t="str">
        <f t="shared" si="1"/>
        <v>Крайбрежна секвоя
Sequoia sempervirens
Küsten - Mammutbaum</v>
      </c>
      <c r="BC48" s="18" t="str">
        <f t="shared" si="2"/>
        <v>Kystnære Sequoia
Sequoia sempervirens
Küsten - Mammutbaum</v>
      </c>
      <c r="BD48" s="18" t="str">
        <f t="shared" si="3"/>
        <v xml:space="preserve">Küsten - Mammutbaum
Sequoia sempervirens
</v>
      </c>
      <c r="BE48" s="18" t="str">
        <f t="shared" si="4"/>
        <v>Coastal Redwood
Sequoia sempervirens
Küsten - Mammutbaum</v>
      </c>
      <c r="BF48" s="18" t="str">
        <f t="shared" si="5"/>
        <v>Ranniku sekvoia
Sequoia sempervirens
Küsten - Mammutbaum</v>
      </c>
      <c r="BG48" s="18" t="str">
        <f t="shared" si="6"/>
        <v>Rannikkosequoia
Sequoia sempervirens
Küsten - Mammutbaum</v>
      </c>
      <c r="BH48" s="18" t="str">
        <f t="shared" si="7"/>
        <v>Séquoia sempervirens
Sequoia sempervirens
Küsten - Mammutbaum</v>
      </c>
      <c r="BI48" s="18" t="str">
        <f t="shared" si="8"/>
        <v>Παράκτια Σεκόγια
Sequoia sempervirens
Küsten - Mammutbaum</v>
      </c>
      <c r="BJ48" s="18" t="str">
        <f t="shared" si="9"/>
        <v>Sequoia Cósta
Sequoia sempervirens
Küsten - Mammutbaum</v>
      </c>
      <c r="BK48" s="18" t="str">
        <f t="shared" si="10"/>
        <v>Strand Sequoia
Sequoia sempervirens
Küsten - Mammutbaum</v>
      </c>
      <c r="BL48" s="18" t="str">
        <f t="shared" si="11"/>
        <v>Sequoia sempreverde
Sequoia sempervirens
Küsten - Mammutbaum</v>
      </c>
      <c r="BM48" s="18" t="str">
        <f t="shared" si="12"/>
        <v>セコイア
Sequoia sempervirens
Küsten - Mammutbaum</v>
      </c>
      <c r="BN48" s="18" t="str">
        <f t="shared" si="13"/>
        <v>Primorska sekvoja
Sequoia sempervirens
Küsten - Mammutbaum</v>
      </c>
      <c r="BO48" s="18" t="str">
        <f t="shared" si="14"/>
        <v>Piekrastes sekvoja
Sequoia sempervirens
Küsten - Mammutbaum</v>
      </c>
      <c r="BP48" s="18" t="str">
        <f t="shared" si="15"/>
        <v>Pakrantės sekvoja
Sequoia sempervirens
Küsten - Mammutbaum</v>
      </c>
      <c r="BQ48" s="18" t="str">
        <f t="shared" si="16"/>
        <v>Sequoia Kostali
Sequoia sempervirens
Küsten - Mammutbaum</v>
      </c>
      <c r="BR48" s="18" t="str">
        <f t="shared" si="17"/>
        <v>Kustsequoia
Sequoia sempervirens
Küsten - Mammutbaum</v>
      </c>
      <c r="BS48" s="18" t="str">
        <f t="shared" si="18"/>
        <v>Kystsequoia
Sequoia sempervirens
Küsten - Mammutbaum</v>
      </c>
      <c r="BT48" s="18" t="str">
        <f t="shared" si="19"/>
        <v>Sekwoja Przybrzeżna
Sequoia sempervirens
Küsten - Mammutbaum</v>
      </c>
      <c r="BU48" s="18" t="str">
        <f t="shared" si="20"/>
        <v>Sequóia Costeira
Sequoia sempervirens
Küsten - Mammutbaum</v>
      </c>
      <c r="BV48" s="18" t="str">
        <f t="shared" si="21"/>
        <v>Sechoia De Coastă
Sequoia sempervirens
Küsten - Mammutbaum</v>
      </c>
      <c r="BW48" s="18" t="str">
        <f t="shared" si="22"/>
        <v>Coastal Sequoia
Sequoia sempervirens
Küsten - Mammutbaum</v>
      </c>
      <c r="BX48" s="18" t="str">
        <f t="shared" si="23"/>
        <v>Pobrežná Sequoia
Sequoia sempervirens
Küsten - Mammutbaum</v>
      </c>
      <c r="BY48" s="18" t="str">
        <f t="shared" si="24"/>
        <v>Obalna sekvoja
Sequoia sempervirens
Küsten - Mammutbaum</v>
      </c>
      <c r="BZ48" s="18" t="str">
        <f t="shared" si="25"/>
        <v>Secuoya roja
Sequoia sempervirens
Küsten - Mammutbaum</v>
      </c>
      <c r="CA48" s="18" t="str">
        <f t="shared" si="26"/>
        <v>Pobřežní Sequoia
Sequoia sempervirens
Küsten - Mammutbaum</v>
      </c>
      <c r="CB48" s="18" t="str">
        <f t="shared" si="27"/>
        <v>Kıyı Sekoyası
Sequoia sempervirens
Küsten - Mammutbaum</v>
      </c>
      <c r="CC48" s="18" t="str">
        <f t="shared" si="28"/>
        <v>Tengerparti Sequoia
Sequoia sempervirens
Küsten - Mammutbaum</v>
      </c>
    </row>
    <row r="49" spans="2:81" ht="48" x14ac:dyDescent="0.2">
      <c r="B49" s="136">
        <v>47</v>
      </c>
      <c r="C49" s="3">
        <v>12908</v>
      </c>
      <c r="D49" s="98">
        <v>4055473129082</v>
      </c>
      <c r="E49" s="17">
        <v>1.85</v>
      </c>
      <c r="F49" s="17">
        <v>30</v>
      </c>
      <c r="G49" s="99" t="s">
        <v>3113</v>
      </c>
      <c r="H49" s="98" t="s">
        <v>9734</v>
      </c>
      <c r="I49" s="17" t="s">
        <v>27</v>
      </c>
      <c r="J49" s="17" t="s">
        <v>2881</v>
      </c>
      <c r="K49" s="3">
        <v>72908</v>
      </c>
      <c r="L49" s="98">
        <v>4055473729084</v>
      </c>
      <c r="M49" s="17">
        <v>2.4500000000000002</v>
      </c>
      <c r="N49" s="3">
        <v>82908</v>
      </c>
      <c r="O49" s="98">
        <v>4055473829081</v>
      </c>
      <c r="P49" s="17">
        <v>3.75</v>
      </c>
      <c r="Q49" s="3">
        <v>52908</v>
      </c>
      <c r="R49" s="98">
        <v>4055473529080</v>
      </c>
      <c r="S49" s="17">
        <v>4.95</v>
      </c>
      <c r="T49" s="3">
        <v>32908</v>
      </c>
      <c r="U49" s="98">
        <v>4055473329086</v>
      </c>
      <c r="V49" s="17">
        <v>6.75</v>
      </c>
      <c r="W49" s="3">
        <v>62908</v>
      </c>
      <c r="X49" s="98">
        <v>4055473629087</v>
      </c>
      <c r="Y49" s="17">
        <v>2.95</v>
      </c>
      <c r="Z49" s="101" t="s">
        <v>3920</v>
      </c>
      <c r="AA49" s="101" t="s">
        <v>3921</v>
      </c>
      <c r="AB49" s="101" t="s">
        <v>28</v>
      </c>
      <c r="AC49" s="101" t="s">
        <v>26</v>
      </c>
      <c r="AD49" s="101" t="s">
        <v>3922</v>
      </c>
      <c r="AE49" s="101" t="s">
        <v>3923</v>
      </c>
      <c r="AF49" s="101" t="s">
        <v>1238</v>
      </c>
      <c r="AG49" s="101" t="s">
        <v>3924</v>
      </c>
      <c r="AH49" s="101" t="s">
        <v>3925</v>
      </c>
      <c r="AI49" s="101" t="s">
        <v>3926</v>
      </c>
      <c r="AJ49" s="101" t="s">
        <v>1239</v>
      </c>
      <c r="AK49" s="102" t="s">
        <v>3927</v>
      </c>
      <c r="AL49" s="101" t="s">
        <v>3928</v>
      </c>
      <c r="AM49" s="101" t="s">
        <v>3929</v>
      </c>
      <c r="AN49" s="101" t="s">
        <v>3930</v>
      </c>
      <c r="AO49" s="101" t="s">
        <v>3931</v>
      </c>
      <c r="AP49" s="101" t="s">
        <v>1242</v>
      </c>
      <c r="AQ49" s="101" t="s">
        <v>3932</v>
      </c>
      <c r="AR49" s="101" t="s">
        <v>1243</v>
      </c>
      <c r="AS49" s="101" t="s">
        <v>3933</v>
      </c>
      <c r="AT49" s="101" t="s">
        <v>1244</v>
      </c>
      <c r="AU49" s="101" t="s">
        <v>1241</v>
      </c>
      <c r="AV49" s="101" t="s">
        <v>3934</v>
      </c>
      <c r="AW49" s="101" t="s">
        <v>3935</v>
      </c>
      <c r="AX49" s="101" t="s">
        <v>1240</v>
      </c>
      <c r="AY49" s="101" t="s">
        <v>3934</v>
      </c>
      <c r="AZ49" s="101" t="s">
        <v>3936</v>
      </c>
      <c r="BA49" s="103" t="s">
        <v>3937</v>
      </c>
      <c r="BB49" s="18" t="str">
        <f t="shared" si="1"/>
        <v>Африканско лале дърво
Spathodea campanulata
Afrikanischer Tulpenbaum</v>
      </c>
      <c r="BC49" s="18" t="str">
        <f t="shared" si="2"/>
        <v>Afrikansk tulipantræ
Spathodea campanulata
Afrikanischer Tulpenbaum</v>
      </c>
      <c r="BD49" s="18" t="str">
        <f t="shared" si="3"/>
        <v xml:space="preserve">Afrikanischer Tulpenbaum
Spathodea campanulata
</v>
      </c>
      <c r="BE49" s="18" t="str">
        <f t="shared" si="4"/>
        <v>African Tulip Tree
Spathodea campanulata
Afrikanischer Tulpenbaum</v>
      </c>
      <c r="BF49" s="18" t="str">
        <f t="shared" si="5"/>
        <v>Aafrika tulbipuu
Spathodea campanulata
Afrikanischer Tulpenbaum</v>
      </c>
      <c r="BG49" s="18" t="str">
        <f t="shared" si="6"/>
        <v>Afrikkalainen tulppaanipuu
Spathodea campanulata
Afrikanischer Tulpenbaum</v>
      </c>
      <c r="BH49" s="18" t="str">
        <f t="shared" si="7"/>
        <v>Tulipier du Gabon
Spathodea campanulata
Afrikanischer Tulpenbaum</v>
      </c>
      <c r="BI49" s="18" t="str">
        <f t="shared" si="8"/>
        <v>Αφρικανική τουλίπα
Spathodea campanulata
Afrikanischer Tulpenbaum</v>
      </c>
      <c r="BJ49" s="18" t="str">
        <f t="shared" si="9"/>
        <v>Crann tiúilipí hAfraice
Spathodea campanulata
Afrikanischer Tulpenbaum</v>
      </c>
      <c r="BK49" s="18" t="str">
        <f t="shared" si="10"/>
        <v>Afrískt túlípanatré
Spathodea campanulata
Afrikanischer Tulpenbaum</v>
      </c>
      <c r="BL49" s="18" t="str">
        <f t="shared" si="11"/>
        <v>Albero dei tulipani
Spathodea campanulata
Afrikanischer Tulpenbaum</v>
      </c>
      <c r="BM49" s="18" t="str">
        <f t="shared" si="12"/>
        <v>カエンボク
Spathodea campanulata
Afrikanischer Tulpenbaum</v>
      </c>
      <c r="BN49" s="18" t="str">
        <f t="shared" si="13"/>
        <v>Afričko drvo tulipana
Spathodea campanulata
Afrikanischer Tulpenbaum</v>
      </c>
      <c r="BO49" s="18" t="str">
        <f t="shared" si="14"/>
        <v>Āfrikas tulpju koks
Spathodea campanulata
Afrikanischer Tulpenbaum</v>
      </c>
      <c r="BP49" s="18" t="str">
        <f t="shared" si="15"/>
        <v>Afrikos tulpių medis
Spathodea campanulata
Afrikanischer Tulpenbaum</v>
      </c>
      <c r="BQ49" s="18" t="str">
        <f t="shared" si="16"/>
        <v>Siġra tat-tulipani Afrikani
Spathodea campanulata
Afrikanischer Tulpenbaum</v>
      </c>
      <c r="BR49" s="18" t="str">
        <f t="shared" si="17"/>
        <v>Afrikaanse Tulpenboom
Spathodea campanulata
Afrikanischer Tulpenbaum</v>
      </c>
      <c r="BS49" s="18" t="str">
        <f t="shared" si="18"/>
        <v>Afrikansk Tulipan Tre
Spathodea campanulata
Afrikanischer Tulpenbaum</v>
      </c>
      <c r="BT49" s="18" t="str">
        <f t="shared" si="19"/>
        <v>Afrykański Tulipanowiec
Spathodea campanulata
Afrikanischer Tulpenbaum</v>
      </c>
      <c r="BU49" s="18" t="str">
        <f t="shared" si="20"/>
        <v>Tulipa Africana
Spathodea campanulata
Afrikanischer Tulpenbaum</v>
      </c>
      <c r="BV49" s="18" t="str">
        <f t="shared" si="21"/>
        <v>Lalea
Spathodea campanulata
Afrikanischer Tulpenbaum</v>
      </c>
      <c r="BW49" s="18" t="str">
        <f t="shared" si="22"/>
        <v>Afrikanskt Tulpan
Spathodea campanulata
Afrikanischer Tulpenbaum</v>
      </c>
      <c r="BX49" s="18" t="str">
        <f t="shared" si="23"/>
        <v>Africký tulipánový strom
Spathodea campanulata
Afrikanischer Tulpenbaum</v>
      </c>
      <c r="BY49" s="18" t="str">
        <f t="shared" si="24"/>
        <v>Afriško tulipanovo drevo
Spathodea campanulata
Afrikanischer Tulpenbaum</v>
      </c>
      <c r="BZ49" s="18" t="str">
        <f t="shared" si="25"/>
        <v>Tulipán africano
Spathodea campanulata
Afrikanischer Tulpenbaum</v>
      </c>
      <c r="CA49" s="18" t="str">
        <f t="shared" si="26"/>
        <v>Africký tulipánový strom
Spathodea campanulata
Afrikanischer Tulpenbaum</v>
      </c>
      <c r="CB49" s="18" t="str">
        <f t="shared" si="27"/>
        <v>Afrika Lale Ağacı
Spathodea campanulata
Afrikanischer Tulpenbaum</v>
      </c>
      <c r="CC49" s="18" t="str">
        <f t="shared" si="28"/>
        <v>Afrikai tulipánfa
Spathodea campanulata
Afrikanischer Tulpenbaum</v>
      </c>
    </row>
    <row r="50" spans="2:81" ht="36" x14ac:dyDescent="0.2">
      <c r="B50" s="136">
        <v>48</v>
      </c>
      <c r="C50" s="3">
        <v>12909</v>
      </c>
      <c r="D50" s="98">
        <v>4055473129099</v>
      </c>
      <c r="E50" s="17">
        <v>1.85</v>
      </c>
      <c r="F50" s="17">
        <v>40</v>
      </c>
      <c r="G50" s="99" t="s">
        <v>3113</v>
      </c>
      <c r="H50" s="98" t="s">
        <v>9734</v>
      </c>
      <c r="I50" s="17" t="s">
        <v>210</v>
      </c>
      <c r="J50" s="17" t="s">
        <v>2882</v>
      </c>
      <c r="K50" s="3">
        <v>72909</v>
      </c>
      <c r="L50" s="98">
        <v>4055473729091</v>
      </c>
      <c r="M50" s="17">
        <v>2.4500000000000002</v>
      </c>
      <c r="N50" s="3">
        <v>82909</v>
      </c>
      <c r="O50" s="98">
        <v>4055473829098</v>
      </c>
      <c r="P50" s="17">
        <v>3.75</v>
      </c>
      <c r="Q50" s="3">
        <v>52909</v>
      </c>
      <c r="R50" s="98">
        <v>4055473529097</v>
      </c>
      <c r="S50" s="17">
        <v>4.95</v>
      </c>
      <c r="T50" s="3">
        <v>32909</v>
      </c>
      <c r="U50" s="98">
        <v>4055473329093</v>
      </c>
      <c r="V50" s="17">
        <v>6.75</v>
      </c>
      <c r="W50" s="3">
        <v>62909</v>
      </c>
      <c r="X50" s="98">
        <v>4055473629094</v>
      </c>
      <c r="Y50" s="17">
        <v>2.95</v>
      </c>
      <c r="Z50" s="101" t="s">
        <v>3938</v>
      </c>
      <c r="AA50" s="101" t="s">
        <v>3939</v>
      </c>
      <c r="AB50" s="101" t="s">
        <v>211</v>
      </c>
      <c r="AC50" s="101" t="s">
        <v>209</v>
      </c>
      <c r="AD50" s="101" t="s">
        <v>3940</v>
      </c>
      <c r="AE50" s="101" t="s">
        <v>3941</v>
      </c>
      <c r="AF50" s="101" t="s">
        <v>1245</v>
      </c>
      <c r="AG50" s="101" t="s">
        <v>3942</v>
      </c>
      <c r="AH50" s="101" t="s">
        <v>3943</v>
      </c>
      <c r="AI50" s="101" t="s">
        <v>3944</v>
      </c>
      <c r="AJ50" s="101" t="s">
        <v>1246</v>
      </c>
      <c r="AK50" s="102" t="s">
        <v>3945</v>
      </c>
      <c r="AL50" s="101" t="s">
        <v>3946</v>
      </c>
      <c r="AM50" s="101" t="s">
        <v>3947</v>
      </c>
      <c r="AN50" s="101" t="s">
        <v>3948</v>
      </c>
      <c r="AO50" s="101" t="s">
        <v>3949</v>
      </c>
      <c r="AP50" s="101" t="s">
        <v>1081</v>
      </c>
      <c r="AQ50" s="101" t="s">
        <v>3950</v>
      </c>
      <c r="AR50" s="101" t="s">
        <v>1081</v>
      </c>
      <c r="AS50" s="101" t="s">
        <v>3951</v>
      </c>
      <c r="AT50" s="101" t="s">
        <v>1081</v>
      </c>
      <c r="AU50" s="101" t="s">
        <v>1081</v>
      </c>
      <c r="AV50" s="101" t="s">
        <v>3952</v>
      </c>
      <c r="AW50" s="101" t="s">
        <v>3953</v>
      </c>
      <c r="AX50" s="101" t="s">
        <v>1247</v>
      </c>
      <c r="AY50" s="101" t="s">
        <v>3952</v>
      </c>
      <c r="AZ50" s="101" t="s">
        <v>3954</v>
      </c>
      <c r="BA50" s="103" t="s">
        <v>1246</v>
      </c>
      <c r="BB50" s="18" t="str">
        <f t="shared" si="1"/>
        <v>маракуя
Passiflora edulis
Passionsfrucht</v>
      </c>
      <c r="BC50" s="18" t="str">
        <f t="shared" si="2"/>
        <v>Passionsfrugt
Passiflora edulis
Passionsfrucht</v>
      </c>
      <c r="BD50" s="18" t="str">
        <f t="shared" si="3"/>
        <v xml:space="preserve">Passionsfrucht
Passiflora edulis
</v>
      </c>
      <c r="BE50" s="18" t="str">
        <f t="shared" si="4"/>
        <v>Passion Fruit
Passiflora edulis
Passionsfrucht</v>
      </c>
      <c r="BF50" s="18" t="str">
        <f t="shared" si="5"/>
        <v>Kannatusvilja
Passiflora edulis
Passionsfrucht</v>
      </c>
      <c r="BG50" s="18" t="str">
        <f t="shared" si="6"/>
        <v>Passion hedelmä
Passiflora edulis
Passionsfrucht</v>
      </c>
      <c r="BH50" s="18" t="str">
        <f t="shared" si="7"/>
        <v>Grenadille
Passiflora edulis
Passionsfrucht</v>
      </c>
      <c r="BI50" s="18" t="str">
        <f t="shared" si="8"/>
        <v>φρούτο του πάθους
Passiflora edulis
Passionsfrucht</v>
      </c>
      <c r="BJ50" s="18" t="str">
        <f t="shared" si="9"/>
        <v>Torthaí paisean
Passiflora edulis
Passionsfrucht</v>
      </c>
      <c r="BK50" s="18" t="str">
        <f t="shared" si="10"/>
        <v>Ástaraldin
Passiflora edulis
Passionsfrucht</v>
      </c>
      <c r="BL50" s="18" t="str">
        <f t="shared" si="11"/>
        <v>Maracuja
Passiflora edulis
Passionsfrucht</v>
      </c>
      <c r="BM50" s="18" t="str">
        <f t="shared" si="12"/>
        <v>パッションフルーツ
Passiflora edulis
Passionsfrucht</v>
      </c>
      <c r="BN50" s="18" t="str">
        <f t="shared" si="13"/>
        <v>Marakuja
Passiflora edulis
Passionsfrucht</v>
      </c>
      <c r="BO50" s="18" t="str">
        <f t="shared" si="14"/>
        <v>Pasifloras augļi
Passiflora edulis
Passionsfrucht</v>
      </c>
      <c r="BP50" s="18" t="str">
        <f t="shared" si="15"/>
        <v>Pasifloros vaisius
Passiflora edulis
Passionsfrucht</v>
      </c>
      <c r="BQ50" s="18" t="str">
        <f t="shared" si="16"/>
        <v>Frott tal-passjoni
Passiflora edulis
Passionsfrucht</v>
      </c>
      <c r="BR50" s="18" t="str">
        <f t="shared" si="17"/>
        <v>Granadilla
Passiflora edulis
Passionsfrucht</v>
      </c>
      <c r="BS50" s="18" t="str">
        <f t="shared" si="18"/>
        <v>Pasjonsfrukt
Passiflora edulis
Passionsfrucht</v>
      </c>
      <c r="BT50" s="18" t="str">
        <f t="shared" si="19"/>
        <v>Granadilla
Passiflora edulis
Passionsfrucht</v>
      </c>
      <c r="BU50" s="18" t="str">
        <f t="shared" si="20"/>
        <v>Maracujá
Passiflora edulis
Passionsfrucht</v>
      </c>
      <c r="BV50" s="18" t="str">
        <f t="shared" si="21"/>
        <v>Granadilla
Passiflora edulis
Passionsfrucht</v>
      </c>
      <c r="BW50" s="18" t="str">
        <f t="shared" si="22"/>
        <v>Granadilla
Passiflora edulis
Passionsfrucht</v>
      </c>
      <c r="BX50" s="18" t="str">
        <f t="shared" si="23"/>
        <v>Mučenka
Passiflora edulis
Passionsfrucht</v>
      </c>
      <c r="BY50" s="18" t="str">
        <f t="shared" si="24"/>
        <v>Pasijonka
Passiflora edulis
Passionsfrucht</v>
      </c>
      <c r="BZ50" s="18" t="str">
        <f t="shared" si="25"/>
        <v>Fruta de la pasión
Passiflora edulis
Passionsfrucht</v>
      </c>
      <c r="CA50" s="18" t="str">
        <f t="shared" si="26"/>
        <v>Mučenka
Passiflora edulis
Passionsfrucht</v>
      </c>
      <c r="CB50" s="18" t="str">
        <f t="shared" si="27"/>
        <v>Çarkıfelek
Passiflora edulis
Passionsfrucht</v>
      </c>
      <c r="CC50" s="18" t="str">
        <f t="shared" si="28"/>
        <v>Maracuja
Passiflora edulis
Passionsfrucht</v>
      </c>
    </row>
    <row r="51" spans="2:81" ht="60" x14ac:dyDescent="0.2">
      <c r="B51" s="136">
        <v>49</v>
      </c>
      <c r="C51" s="3">
        <v>12912</v>
      </c>
      <c r="D51" s="98">
        <v>4055473129129</v>
      </c>
      <c r="E51" s="17">
        <v>1.85</v>
      </c>
      <c r="F51" s="17">
        <v>60</v>
      </c>
      <c r="G51" s="99" t="s">
        <v>3113</v>
      </c>
      <c r="H51" s="98" t="s">
        <v>9734</v>
      </c>
      <c r="I51" s="17" t="s">
        <v>111</v>
      </c>
      <c r="J51" s="17" t="s">
        <v>2883</v>
      </c>
      <c r="K51" s="3">
        <v>72912</v>
      </c>
      <c r="L51" s="98">
        <v>4055473729121</v>
      </c>
      <c r="M51" s="17">
        <v>2.4500000000000002</v>
      </c>
      <c r="N51" s="3">
        <v>82912</v>
      </c>
      <c r="O51" s="98">
        <v>4055473829128</v>
      </c>
      <c r="P51" s="17">
        <v>3.75</v>
      </c>
      <c r="Q51" s="3">
        <v>52912</v>
      </c>
      <c r="R51" s="98">
        <v>4055473529127</v>
      </c>
      <c r="S51" s="17">
        <v>4.95</v>
      </c>
      <c r="T51" s="3">
        <v>32912</v>
      </c>
      <c r="U51" s="98">
        <v>4055473329123</v>
      </c>
      <c r="V51" s="17">
        <v>6.75</v>
      </c>
      <c r="W51" s="3">
        <v>62912</v>
      </c>
      <c r="X51" s="98">
        <v>4055473629124</v>
      </c>
      <c r="Y51" s="17">
        <v>2.95</v>
      </c>
      <c r="Z51" s="101" t="s">
        <v>3955</v>
      </c>
      <c r="AA51" s="101" t="s">
        <v>3956</v>
      </c>
      <c r="AB51" s="101" t="s">
        <v>112</v>
      </c>
      <c r="AC51" s="101" t="s">
        <v>110</v>
      </c>
      <c r="AD51" s="101" t="s">
        <v>3957</v>
      </c>
      <c r="AE51" s="101" t="s">
        <v>3958</v>
      </c>
      <c r="AF51" s="101" t="s">
        <v>1248</v>
      </c>
      <c r="AG51" s="101" t="s">
        <v>3959</v>
      </c>
      <c r="AH51" s="101" t="s">
        <v>3960</v>
      </c>
      <c r="AI51" s="101" t="s">
        <v>3961</v>
      </c>
      <c r="AJ51" s="101" t="s">
        <v>1249</v>
      </c>
      <c r="AK51" s="102" t="s">
        <v>3962</v>
      </c>
      <c r="AL51" s="101" t="s">
        <v>3963</v>
      </c>
      <c r="AM51" s="101" t="s">
        <v>3964</v>
      </c>
      <c r="AN51" s="101" t="s">
        <v>3965</v>
      </c>
      <c r="AO51" s="101" t="s">
        <v>3966</v>
      </c>
      <c r="AP51" s="101" t="s">
        <v>1252</v>
      </c>
      <c r="AQ51" s="101" t="s">
        <v>3956</v>
      </c>
      <c r="AR51" s="101" t="s">
        <v>1253</v>
      </c>
      <c r="AS51" s="101" t="s">
        <v>3967</v>
      </c>
      <c r="AT51" s="101" t="s">
        <v>1254</v>
      </c>
      <c r="AU51" s="101" t="s">
        <v>1251</v>
      </c>
      <c r="AV51" s="101" t="s">
        <v>3968</v>
      </c>
      <c r="AW51" s="101" t="s">
        <v>3969</v>
      </c>
      <c r="AX51" s="101" t="s">
        <v>1250</v>
      </c>
      <c r="AY51" s="101" t="s">
        <v>3970</v>
      </c>
      <c r="AZ51" s="101" t="s">
        <v>3971</v>
      </c>
      <c r="BA51" s="103" t="s">
        <v>3972</v>
      </c>
      <c r="BB51" s="18" t="str">
        <f t="shared" si="1"/>
        <v>Първичен свят - секвоя
Metasequoia glyptostroboides
Urwelt - Mammutbaum</v>
      </c>
      <c r="BC51" s="18" t="str">
        <f t="shared" si="2"/>
        <v>Urverden - sequoia
Metasequoia glyptostroboides
Urwelt - Mammutbaum</v>
      </c>
      <c r="BD51" s="18" t="str">
        <f t="shared" si="3"/>
        <v xml:space="preserve">Urwelt - Mammutbaum
Metasequoia glyptostroboides
</v>
      </c>
      <c r="BE51" s="18" t="str">
        <f t="shared" si="4"/>
        <v>Dawn Redwood
Metasequoia glyptostroboides
Urwelt - Mammutbaum</v>
      </c>
      <c r="BF51" s="18" t="str">
        <f t="shared" si="5"/>
        <v>Ürgmaailm – sekvoia
Metasequoia glyptostroboides
Urwelt - Mammutbaum</v>
      </c>
      <c r="BG51" s="18" t="str">
        <f t="shared" si="6"/>
        <v>Alkuperäinen maailma - sekvoia
Metasequoia glyptostroboides
Urwelt - Mammutbaum</v>
      </c>
      <c r="BH51" s="18" t="str">
        <f t="shared" si="7"/>
        <v>Sapin d'eau
Metasequoia glyptostroboides
Urwelt - Mammutbaum</v>
      </c>
      <c r="BI51" s="18" t="str">
        <f t="shared" si="8"/>
        <v>Πρωτογενής κόσμος - σεκόγια
Metasequoia glyptostroboides
Urwelt - Mammutbaum</v>
      </c>
      <c r="BJ51" s="18" t="str">
        <f t="shared" si="9"/>
        <v>Domhan primeval - sequoia
Metasequoia glyptostroboides
Urwelt - Mammutbaum</v>
      </c>
      <c r="BK51" s="18" t="str">
        <f t="shared" si="10"/>
        <v>Frumheimur - Sequoia
Metasequoia glyptostroboides
Urwelt - Mammutbaum</v>
      </c>
      <c r="BL51" s="18" t="str">
        <f t="shared" si="11"/>
        <v>Abete d'acqua 
Metasequoia glyptostroboides
Urwelt - Mammutbaum</v>
      </c>
      <c r="BM51" s="18" t="str">
        <f t="shared" si="12"/>
        <v>メタセコイア
Metasequoia glyptostroboides
Urwelt - Mammutbaum</v>
      </c>
      <c r="BN51" s="18" t="str">
        <f t="shared" si="13"/>
        <v>Iskonski svijet - sekvoja
Metasequoia glyptostroboides
Urwelt - Mammutbaum</v>
      </c>
      <c r="BO51" s="18" t="str">
        <f t="shared" si="14"/>
        <v>Pirmpasaule - sekvoja
Metasequoia glyptostroboides
Urwelt - Mammutbaum</v>
      </c>
      <c r="BP51" s="18" t="str">
        <f t="shared" si="15"/>
        <v>Pirmykštis pasaulis – sekvoja
Metasequoia glyptostroboides
Urwelt - Mammutbaum</v>
      </c>
      <c r="BQ51" s="18" t="str">
        <f t="shared" si="16"/>
        <v>Dinja primitiva - sequoia
Metasequoia glyptostroboides
Urwelt - Mammutbaum</v>
      </c>
      <c r="BR51" s="18" t="str">
        <f t="shared" si="17"/>
        <v>Oerwereld - Sequoia
Metasequoia glyptostroboides
Urwelt - Mammutbaum</v>
      </c>
      <c r="BS51" s="18" t="str">
        <f t="shared" si="18"/>
        <v>Urverden - sequoia
Metasequoia glyptostroboides
Urwelt - Mammutbaum</v>
      </c>
      <c r="BT51" s="18" t="str">
        <f t="shared" si="19"/>
        <v>Świat Pierwotny - Sekwoja
Metasequoia glyptostroboides
Urwelt - Mammutbaum</v>
      </c>
      <c r="BU51" s="18" t="str">
        <f t="shared" si="20"/>
        <v>Mundo primitivo - sequóia
Metasequoia glyptostroboides
Urwelt - Mammutbaum</v>
      </c>
      <c r="BV51" s="18" t="str">
        <f t="shared" si="21"/>
        <v>Lumea Primordială - Sequoia
Metasequoia glyptostroboides
Urwelt - Mammutbaum</v>
      </c>
      <c r="BW51" s="18" t="str">
        <f t="shared" si="22"/>
        <v>Urvärlden - Sequoia
Metasequoia glyptostroboides
Urwelt - Mammutbaum</v>
      </c>
      <c r="BX51" s="18" t="str">
        <f t="shared" si="23"/>
        <v>Praveký svet - sekvoja
Metasequoia glyptostroboides
Urwelt - Mammutbaum</v>
      </c>
      <c r="BY51" s="18" t="str">
        <f t="shared" si="24"/>
        <v>Prasvet - sekvoja
Metasequoia glyptostroboides
Urwelt - Mammutbaum</v>
      </c>
      <c r="BZ51" s="18" t="str">
        <f t="shared" si="25"/>
        <v>Metasecuoya
Metasequoia glyptostroboides
Urwelt - Mammutbaum</v>
      </c>
      <c r="CA51" s="18" t="str">
        <f t="shared" si="26"/>
        <v>Pravěký svět - sekvoje
Metasequoia glyptostroboides
Urwelt - Mammutbaum</v>
      </c>
      <c r="CB51" s="18" t="str">
        <f t="shared" si="27"/>
        <v>İlkel dünya - sekoya
Metasequoia glyptostroboides
Urwelt - Mammutbaum</v>
      </c>
      <c r="CC51" s="18" t="str">
        <f t="shared" si="28"/>
        <v>Ősvilág - sequoia
Metasequoia glyptostroboides
Urwelt - Mammutbaum</v>
      </c>
    </row>
    <row r="52" spans="2:81" ht="36" x14ac:dyDescent="0.2">
      <c r="B52" s="136">
        <v>50</v>
      </c>
      <c r="C52" s="3">
        <v>12916</v>
      </c>
      <c r="D52" s="98">
        <v>4055473129167</v>
      </c>
      <c r="E52" s="17">
        <v>1.85</v>
      </c>
      <c r="F52" s="17">
        <v>200</v>
      </c>
      <c r="G52" s="99" t="s">
        <v>3113</v>
      </c>
      <c r="H52" s="98" t="s">
        <v>9734</v>
      </c>
      <c r="I52" s="17" t="s">
        <v>163</v>
      </c>
      <c r="J52" s="17" t="s">
        <v>2884</v>
      </c>
      <c r="K52" s="3">
        <v>72916</v>
      </c>
      <c r="L52" s="98">
        <v>4055473729169</v>
      </c>
      <c r="M52" s="17">
        <v>2.4500000000000002</v>
      </c>
      <c r="N52" s="3">
        <v>82916</v>
      </c>
      <c r="O52" s="98">
        <v>4055473829166</v>
      </c>
      <c r="P52" s="17">
        <v>3.75</v>
      </c>
      <c r="Q52" s="3">
        <v>52916</v>
      </c>
      <c r="R52" s="98">
        <v>4055473529165</v>
      </c>
      <c r="S52" s="17">
        <v>4.95</v>
      </c>
      <c r="T52" s="3">
        <v>32916</v>
      </c>
      <c r="U52" s="98">
        <v>4055473329161</v>
      </c>
      <c r="V52" s="17">
        <v>6.75</v>
      </c>
      <c r="W52" s="3">
        <v>62916</v>
      </c>
      <c r="X52" s="98">
        <v>4055473629162</v>
      </c>
      <c r="Y52" s="17">
        <v>2.95</v>
      </c>
      <c r="Z52" s="101" t="s">
        <v>3973</v>
      </c>
      <c r="AA52" s="101" t="s">
        <v>3974</v>
      </c>
      <c r="AB52" s="101" t="s">
        <v>164</v>
      </c>
      <c r="AC52" s="101" t="s">
        <v>162</v>
      </c>
      <c r="AD52" s="101" t="s">
        <v>3975</v>
      </c>
      <c r="AE52" s="101" t="s">
        <v>3976</v>
      </c>
      <c r="AF52" s="101" t="s">
        <v>1255</v>
      </c>
      <c r="AG52" s="101" t="s">
        <v>3977</v>
      </c>
      <c r="AH52" s="101" t="s">
        <v>3978</v>
      </c>
      <c r="AI52" s="101" t="s">
        <v>3979</v>
      </c>
      <c r="AJ52" s="101" t="s">
        <v>1256</v>
      </c>
      <c r="AK52" s="102" t="s">
        <v>3980</v>
      </c>
      <c r="AL52" s="101" t="s">
        <v>3981</v>
      </c>
      <c r="AM52" s="101" t="s">
        <v>3982</v>
      </c>
      <c r="AN52" s="101" t="s">
        <v>3983</v>
      </c>
      <c r="AO52" s="101" t="s">
        <v>3984</v>
      </c>
      <c r="AP52" s="101" t="s">
        <v>1259</v>
      </c>
      <c r="AQ52" s="101" t="s">
        <v>3985</v>
      </c>
      <c r="AR52" s="101" t="s">
        <v>1260</v>
      </c>
      <c r="AS52" s="101" t="s">
        <v>3986</v>
      </c>
      <c r="AT52" s="101" t="s">
        <v>1261</v>
      </c>
      <c r="AU52" s="101" t="s">
        <v>1258</v>
      </c>
      <c r="AV52" s="101" t="s">
        <v>3987</v>
      </c>
      <c r="AW52" s="101" t="s">
        <v>3988</v>
      </c>
      <c r="AX52" s="101" t="s">
        <v>1257</v>
      </c>
      <c r="AY52" s="101" t="s">
        <v>3989</v>
      </c>
      <c r="AZ52" s="101" t="s">
        <v>3990</v>
      </c>
      <c r="BA52" s="103" t="s">
        <v>3991</v>
      </c>
      <c r="BB52" s="18" t="str">
        <f t="shared" si="1"/>
        <v>джинджифилово дърво
Cercidiphyllum japonicum
Lebkuchenbaum</v>
      </c>
      <c r="BC52" s="18" t="str">
        <f t="shared" si="2"/>
        <v>Honningkage træ
Cercidiphyllum japonicum
Lebkuchenbaum</v>
      </c>
      <c r="BD52" s="18" t="str">
        <f t="shared" si="3"/>
        <v xml:space="preserve">Lebkuchenbaum
Cercidiphyllum japonicum
</v>
      </c>
      <c r="BE52" s="18" t="str">
        <f t="shared" si="4"/>
        <v>Katsuratree
Cercidiphyllum japonicum
Lebkuchenbaum</v>
      </c>
      <c r="BF52" s="18" t="str">
        <f t="shared" si="5"/>
        <v>Piparkoogipuu
Cercidiphyllum japonicum
Lebkuchenbaum</v>
      </c>
      <c r="BG52" s="18" t="str">
        <f t="shared" si="6"/>
        <v>Piparkakkupuu
Cercidiphyllum japonicum
Lebkuchenbaum</v>
      </c>
      <c r="BH52" s="18" t="str">
        <f t="shared" si="7"/>
        <v>Arbre au caramel
Cercidiphyllum japonicum
Lebkuchenbaum</v>
      </c>
      <c r="BI52" s="18" t="str">
        <f t="shared" si="8"/>
        <v>δέντρο μελόψωμο
Cercidiphyllum japonicum
Lebkuchenbaum</v>
      </c>
      <c r="BJ52" s="18" t="str">
        <f t="shared" si="9"/>
        <v>Crann sinséir
Cercidiphyllum japonicum
Lebkuchenbaum</v>
      </c>
      <c r="BK52" s="18" t="str">
        <f t="shared" si="10"/>
        <v>Piparkökutré
Cercidiphyllum japonicum
Lebkuchenbaum</v>
      </c>
      <c r="BL52" s="18" t="str">
        <f t="shared" si="11"/>
        <v>Falso albero di Giuda
Cercidiphyllum japonicum
Lebkuchenbaum</v>
      </c>
      <c r="BM52" s="18" t="str">
        <f t="shared" si="12"/>
        <v>桂
Cercidiphyllum japonicum
Lebkuchenbaum</v>
      </c>
      <c r="BN52" s="18" t="str">
        <f t="shared" si="13"/>
        <v>Stablo medenjaka
Cercidiphyllum japonicum
Lebkuchenbaum</v>
      </c>
      <c r="BO52" s="18" t="str">
        <f t="shared" si="14"/>
        <v>Piparkūku koks
Cercidiphyllum japonicum
Lebkuchenbaum</v>
      </c>
      <c r="BP52" s="18" t="str">
        <f t="shared" si="15"/>
        <v>Meduolių medis
Cercidiphyllum japonicum
Lebkuchenbaum</v>
      </c>
      <c r="BQ52" s="18" t="str">
        <f t="shared" si="16"/>
        <v>Siġra tal-ġinġer
Cercidiphyllum japonicum
Lebkuchenbaum</v>
      </c>
      <c r="BR52" s="18" t="str">
        <f t="shared" si="17"/>
        <v>Peperkoek Boom
Cercidiphyllum japonicum
Lebkuchenbaum</v>
      </c>
      <c r="BS52" s="18" t="str">
        <f t="shared" si="18"/>
        <v>Pepperkake tre
Cercidiphyllum japonicum
Lebkuchenbaum</v>
      </c>
      <c r="BT52" s="18" t="str">
        <f t="shared" si="19"/>
        <v>Drzewo Piernikowe
Cercidiphyllum japonicum
Lebkuchenbaum</v>
      </c>
      <c r="BU52" s="18" t="str">
        <f t="shared" si="20"/>
        <v>Árvore de gengibre
Cercidiphyllum japonicum
Lebkuchenbaum</v>
      </c>
      <c r="BV52" s="18" t="str">
        <f t="shared" si="21"/>
        <v>Pom De Turtă Dulce
Cercidiphyllum japonicum
Lebkuchenbaum</v>
      </c>
      <c r="BW52" s="18" t="str">
        <f t="shared" si="22"/>
        <v>Pepparkakaträd
Cercidiphyllum japonicum
Lebkuchenbaum</v>
      </c>
      <c r="BX52" s="18" t="str">
        <f t="shared" si="23"/>
        <v>Perníkový stromček
Cercidiphyllum japonicum
Lebkuchenbaum</v>
      </c>
      <c r="BY52" s="18" t="str">
        <f t="shared" si="24"/>
        <v>Medenjakovo drevo
Cercidiphyllum japonicum
Lebkuchenbaum</v>
      </c>
      <c r="BZ52" s="18" t="str">
        <f t="shared" si="25"/>
        <v>Árbol de Katsura
Cercidiphyllum japonicum
Lebkuchenbaum</v>
      </c>
      <c r="CA52" s="18" t="str">
        <f t="shared" si="26"/>
        <v>Perníkový strom
Cercidiphyllum japonicum
Lebkuchenbaum</v>
      </c>
      <c r="CB52" s="18" t="str">
        <f t="shared" si="27"/>
        <v>Zencefilli kurabiye ağacı
Cercidiphyllum japonicum
Lebkuchenbaum</v>
      </c>
      <c r="CC52" s="18" t="str">
        <f t="shared" si="28"/>
        <v>Mézeskalácsfa
Cercidiphyllum japonicum
Lebkuchenbaum</v>
      </c>
    </row>
    <row r="53" spans="2:81" ht="36" x14ac:dyDescent="0.2">
      <c r="B53" s="136">
        <v>51</v>
      </c>
      <c r="C53" s="3">
        <v>12917</v>
      </c>
      <c r="D53" s="98">
        <v>4055473129174</v>
      </c>
      <c r="E53" s="17">
        <v>1.85</v>
      </c>
      <c r="F53" s="17">
        <v>10</v>
      </c>
      <c r="G53" s="99" t="s">
        <v>3113</v>
      </c>
      <c r="H53" s="98" t="s">
        <v>9734</v>
      </c>
      <c r="I53" s="17" t="s">
        <v>161</v>
      </c>
      <c r="J53" s="17" t="s">
        <v>2885</v>
      </c>
      <c r="K53" s="3">
        <v>72917</v>
      </c>
      <c r="L53" s="98">
        <v>4055473729176</v>
      </c>
      <c r="M53" s="17">
        <v>2.4500000000000002</v>
      </c>
      <c r="N53" s="3">
        <v>82917</v>
      </c>
      <c r="O53" s="98">
        <v>4055473829173</v>
      </c>
      <c r="P53" s="17">
        <v>3.75</v>
      </c>
      <c r="Q53" s="3">
        <v>52917</v>
      </c>
      <c r="R53" s="98">
        <v>4055473529172</v>
      </c>
      <c r="S53" s="17">
        <v>4.95</v>
      </c>
      <c r="T53" s="3">
        <v>32917</v>
      </c>
      <c r="U53" s="98">
        <v>4055473329178</v>
      </c>
      <c r="V53" s="17">
        <v>6.75</v>
      </c>
      <c r="W53" s="3">
        <v>62917</v>
      </c>
      <c r="X53" s="98">
        <v>4055473629179</v>
      </c>
      <c r="Y53" s="17">
        <v>2.95</v>
      </c>
      <c r="Z53" s="101" t="s">
        <v>3992</v>
      </c>
      <c r="AA53" s="101" t="s">
        <v>3993</v>
      </c>
      <c r="AB53" s="101" t="s">
        <v>160</v>
      </c>
      <c r="AC53" s="101" t="s">
        <v>160</v>
      </c>
      <c r="AD53" s="101" t="s">
        <v>3994</v>
      </c>
      <c r="AE53" s="101" t="s">
        <v>160</v>
      </c>
      <c r="AF53" s="101" t="s">
        <v>1262</v>
      </c>
      <c r="AG53" s="101" t="s">
        <v>160</v>
      </c>
      <c r="AH53" s="101" t="s">
        <v>3995</v>
      </c>
      <c r="AI53" s="101" t="s">
        <v>160</v>
      </c>
      <c r="AJ53" s="101" t="s">
        <v>1263</v>
      </c>
      <c r="AK53" s="102" t="s">
        <v>3996</v>
      </c>
      <c r="AL53" s="101" t="s">
        <v>160</v>
      </c>
      <c r="AM53" s="101" t="s">
        <v>3997</v>
      </c>
      <c r="AN53" s="101" t="s">
        <v>3998</v>
      </c>
      <c r="AO53" s="101" t="s">
        <v>160</v>
      </c>
      <c r="AP53" s="101" t="s">
        <v>1265</v>
      </c>
      <c r="AQ53" s="101" t="s">
        <v>160</v>
      </c>
      <c r="AR53" s="101" t="s">
        <v>160</v>
      </c>
      <c r="AS53" s="101" t="s">
        <v>3999</v>
      </c>
      <c r="AT53" s="101" t="s">
        <v>160</v>
      </c>
      <c r="AU53" s="101" t="s">
        <v>160</v>
      </c>
      <c r="AV53" s="101" t="s">
        <v>160</v>
      </c>
      <c r="AW53" s="101" t="s">
        <v>160</v>
      </c>
      <c r="AX53" s="101" t="s">
        <v>1264</v>
      </c>
      <c r="AY53" s="101" t="s">
        <v>160</v>
      </c>
      <c r="AZ53" s="101" t="s">
        <v>4000</v>
      </c>
      <c r="BA53" s="103" t="s">
        <v>160</v>
      </c>
      <c r="BB53" s="18" t="str">
        <f t="shared" si="1"/>
        <v>Джошуа Трий
Yucca brevifolia
Joshua Tree</v>
      </c>
      <c r="BC53" s="18" t="str">
        <f t="shared" si="2"/>
        <v>Joshua træ
Yucca brevifolia
Joshua Tree</v>
      </c>
      <c r="BD53" s="18" t="str">
        <f t="shared" si="3"/>
        <v xml:space="preserve">Joshua Tree
Yucca brevifolia
</v>
      </c>
      <c r="BE53" s="18" t="str">
        <f t="shared" si="4"/>
        <v>Joshua Tree
Yucca brevifolia
Joshua Tree</v>
      </c>
      <c r="BF53" s="18" t="str">
        <f t="shared" si="5"/>
        <v>Joshua puu
Yucca brevifolia
Joshua Tree</v>
      </c>
      <c r="BG53" s="18" t="str">
        <f t="shared" si="6"/>
        <v>Joshua Tree
Yucca brevifolia
Joshua Tree</v>
      </c>
      <c r="BH53" s="18" t="str">
        <f t="shared" si="7"/>
        <v>Arbre de Josué
Yucca brevifolia
Joshua Tree</v>
      </c>
      <c r="BI53" s="18" t="str">
        <f t="shared" si="8"/>
        <v>Joshua Tree
Yucca brevifolia
Joshua Tree</v>
      </c>
      <c r="BJ53" s="18" t="str">
        <f t="shared" si="9"/>
        <v>Joshua Crann
Yucca brevifolia
Joshua Tree</v>
      </c>
      <c r="BK53" s="18" t="str">
        <f t="shared" si="10"/>
        <v>Joshua Tree
Yucca brevifolia
Joshua Tree</v>
      </c>
      <c r="BL53" s="18" t="str">
        <f t="shared" si="11"/>
        <v>Albero di Giosuè
Yucca brevifolia
Joshua Tree</v>
      </c>
      <c r="BM53" s="18" t="str">
        <f t="shared" si="12"/>
        <v>ジョシュア・ツリー
Yucca brevifolia
Joshua Tree</v>
      </c>
      <c r="BN53" s="18" t="str">
        <f t="shared" si="13"/>
        <v>Joshua Tree
Yucca brevifolia
Joshua Tree</v>
      </c>
      <c r="BO53" s="18" t="str">
        <f t="shared" si="14"/>
        <v>Džošua koks
Yucca brevifolia
Joshua Tree</v>
      </c>
      <c r="BP53" s="18" t="str">
        <f t="shared" si="15"/>
        <v>Joshua medis
Yucca brevifolia
Joshua Tree</v>
      </c>
      <c r="BQ53" s="18" t="str">
        <f t="shared" si="16"/>
        <v>Joshua Tree
Yucca brevifolia
Joshua Tree</v>
      </c>
      <c r="BR53" s="18" t="str">
        <f t="shared" si="17"/>
        <v>Joshua Boom
Yucca brevifolia
Joshua Tree</v>
      </c>
      <c r="BS53" s="18" t="str">
        <f t="shared" si="18"/>
        <v>Joshua Tree
Yucca brevifolia
Joshua Tree</v>
      </c>
      <c r="BT53" s="18" t="str">
        <f t="shared" si="19"/>
        <v>Joshua Tree
Yucca brevifolia
Joshua Tree</v>
      </c>
      <c r="BU53" s="18" t="str">
        <f t="shared" si="20"/>
        <v>Árvore de josué
Yucca brevifolia
Joshua Tree</v>
      </c>
      <c r="BV53" s="18" t="str">
        <f t="shared" si="21"/>
        <v>Joshua Tree
Yucca brevifolia
Joshua Tree</v>
      </c>
      <c r="BW53" s="18" t="str">
        <f t="shared" si="22"/>
        <v>Joshua Tree
Yucca brevifolia
Joshua Tree</v>
      </c>
      <c r="BX53" s="18" t="str">
        <f t="shared" si="23"/>
        <v>Joshua Tree
Yucca brevifolia
Joshua Tree</v>
      </c>
      <c r="BY53" s="18" t="str">
        <f t="shared" si="24"/>
        <v>Joshua Tree
Yucca brevifolia
Joshua Tree</v>
      </c>
      <c r="BZ53" s="18" t="str">
        <f t="shared" si="25"/>
        <v>Árbol de Josué
Yucca brevifolia
Joshua Tree</v>
      </c>
      <c r="CA53" s="18" t="str">
        <f t="shared" si="26"/>
        <v>Joshua Tree
Yucca brevifolia
Joshua Tree</v>
      </c>
      <c r="CB53" s="18" t="str">
        <f t="shared" si="27"/>
        <v>Yeşu Ağacı
Yucca brevifolia
Joshua Tree</v>
      </c>
      <c r="CC53" s="18" t="str">
        <f t="shared" si="28"/>
        <v>Joshua Tree
Yucca brevifolia
Joshua Tree</v>
      </c>
    </row>
    <row r="54" spans="2:81" ht="36" x14ac:dyDescent="0.2">
      <c r="B54" s="136">
        <v>52</v>
      </c>
      <c r="C54" s="3">
        <v>12918</v>
      </c>
      <c r="D54" s="98">
        <v>4055473129181</v>
      </c>
      <c r="E54" s="17">
        <v>1.85</v>
      </c>
      <c r="F54" s="17">
        <v>6</v>
      </c>
      <c r="G54" s="99" t="s">
        <v>3113</v>
      </c>
      <c r="H54" s="98" t="s">
        <v>9734</v>
      </c>
      <c r="I54" s="17" t="s">
        <v>278</v>
      </c>
      <c r="J54" s="17" t="s">
        <v>2886</v>
      </c>
      <c r="K54" s="3">
        <v>72918</v>
      </c>
      <c r="L54" s="98">
        <v>4055473729183</v>
      </c>
      <c r="M54" s="17">
        <v>2.4500000000000002</v>
      </c>
      <c r="N54" s="3">
        <v>82918</v>
      </c>
      <c r="O54" s="98">
        <v>4055473829180</v>
      </c>
      <c r="P54" s="17">
        <v>3.75</v>
      </c>
      <c r="Q54" s="3">
        <v>52918</v>
      </c>
      <c r="R54" s="98">
        <v>4055473529189</v>
      </c>
      <c r="S54" s="17">
        <v>4.95</v>
      </c>
      <c r="T54" s="3">
        <v>32918</v>
      </c>
      <c r="U54" s="98">
        <v>4055473329185</v>
      </c>
      <c r="V54" s="17">
        <v>6.75</v>
      </c>
      <c r="W54" s="3">
        <v>62918</v>
      </c>
      <c r="X54" s="98">
        <v>4055473629186</v>
      </c>
      <c r="Y54" s="17">
        <v>2.95</v>
      </c>
      <c r="Z54" s="101" t="s">
        <v>4001</v>
      </c>
      <c r="AA54" s="101" t="s">
        <v>4002</v>
      </c>
      <c r="AB54" s="101" t="s">
        <v>279</v>
      </c>
      <c r="AC54" s="101" t="s">
        <v>277</v>
      </c>
      <c r="AD54" s="101" t="s">
        <v>4003</v>
      </c>
      <c r="AE54" s="101" t="s">
        <v>4004</v>
      </c>
      <c r="AF54" s="101" t="s">
        <v>1266</v>
      </c>
      <c r="AG54" s="101" t="s">
        <v>4005</v>
      </c>
      <c r="AH54" s="101" t="s">
        <v>4006</v>
      </c>
      <c r="AI54" s="101" t="s">
        <v>4007</v>
      </c>
      <c r="AJ54" s="101" t="s">
        <v>1267</v>
      </c>
      <c r="AK54" s="102" t="s">
        <v>4008</v>
      </c>
      <c r="AL54" s="101" t="s">
        <v>4009</v>
      </c>
      <c r="AM54" s="101" t="s">
        <v>4010</v>
      </c>
      <c r="AN54" s="101" t="s">
        <v>4011</v>
      </c>
      <c r="AO54" s="101" t="s">
        <v>4012</v>
      </c>
      <c r="AP54" s="101" t="s">
        <v>1270</v>
      </c>
      <c r="AQ54" s="101" t="s">
        <v>4013</v>
      </c>
      <c r="AR54" s="101" t="s">
        <v>1271</v>
      </c>
      <c r="AS54" s="101" t="s">
        <v>4014</v>
      </c>
      <c r="AT54" s="101" t="s">
        <v>1272</v>
      </c>
      <c r="AU54" s="101" t="s">
        <v>1269</v>
      </c>
      <c r="AV54" s="101" t="s">
        <v>4015</v>
      </c>
      <c r="AW54" s="101" t="s">
        <v>4016</v>
      </c>
      <c r="AX54" s="101" t="s">
        <v>1268</v>
      </c>
      <c r="AY54" s="101" t="s">
        <v>4017</v>
      </c>
      <c r="AZ54" s="101" t="s">
        <v>4018</v>
      </c>
      <c r="BA54" s="103" t="s">
        <v>4019</v>
      </c>
      <c r="BB54" s="18" t="str">
        <f t="shared" si="1"/>
        <v>Средиземноморски бор
Pinus pinea
Mittelmeer - Pinie</v>
      </c>
      <c r="BC54" s="18" t="str">
        <f t="shared" si="2"/>
        <v>Middelhavsfyr
Pinus pinea
Mittelmeer - Pinie</v>
      </c>
      <c r="BD54" s="18" t="str">
        <f t="shared" si="3"/>
        <v xml:space="preserve">Mittelmeer - Pinie
Pinus pinea
</v>
      </c>
      <c r="BE54" s="18" t="str">
        <f t="shared" si="4"/>
        <v>Stone Pine
Pinus pinea
Mittelmeer - Pinie</v>
      </c>
      <c r="BF54" s="18" t="str">
        <f t="shared" si="5"/>
        <v>Vahemere mänd
Pinus pinea
Mittelmeer - Pinie</v>
      </c>
      <c r="BG54" s="18" t="str">
        <f t="shared" si="6"/>
        <v>Välimeren mänty
Pinus pinea
Mittelmeer - Pinie</v>
      </c>
      <c r="BH54" s="18" t="str">
        <f t="shared" si="7"/>
        <v>Pin parasol
Pinus pinea
Mittelmeer - Pinie</v>
      </c>
      <c r="BI54" s="18" t="str">
        <f t="shared" si="8"/>
        <v>Μεσογειακό πεύκο
Pinus pinea
Mittelmeer - Pinie</v>
      </c>
      <c r="BJ54" s="18" t="str">
        <f t="shared" si="9"/>
        <v>Péine Meánmhara
Pinus pinea
Mittelmeer - Pinie</v>
      </c>
      <c r="BK54" s="18" t="str">
        <f t="shared" si="10"/>
        <v>Miðjarðarhafsfura
Pinus pinea
Mittelmeer - Pinie</v>
      </c>
      <c r="BL54" s="18" t="str">
        <f t="shared" si="11"/>
        <v>Pino marittimo
Pinus pinea
Mittelmeer - Pinie</v>
      </c>
      <c r="BM54" s="18" t="str">
        <f t="shared" si="12"/>
        <v>イタリアカサマツ
Pinus pinea
Mittelmeer - Pinie</v>
      </c>
      <c r="BN54" s="18" t="str">
        <f t="shared" si="13"/>
        <v>Sredozemni bor
Pinus pinea
Mittelmeer - Pinie</v>
      </c>
      <c r="BO54" s="18" t="str">
        <f t="shared" si="14"/>
        <v>Vidusjūras priede
Pinus pinea
Mittelmeer - Pinie</v>
      </c>
      <c r="BP54" s="18" t="str">
        <f t="shared" si="15"/>
        <v>Viduržemio jūros pušis
Pinus pinea
Mittelmeer - Pinie</v>
      </c>
      <c r="BQ54" s="18" t="str">
        <f t="shared" si="16"/>
        <v>Arżnu tal-Mediterran
Pinus pinea
Mittelmeer - Pinie</v>
      </c>
      <c r="BR54" s="18" t="str">
        <f t="shared" si="17"/>
        <v>Mediterrane Dennen
Pinus pinea
Mittelmeer - Pinie</v>
      </c>
      <c r="BS54" s="18" t="str">
        <f t="shared" si="18"/>
        <v>Middelhavsfuru
Pinus pinea
Mittelmeer - Pinie</v>
      </c>
      <c r="BT54" s="18" t="str">
        <f t="shared" si="19"/>
        <v>Sosna Śródziemnomorska
Pinus pinea
Mittelmeer - Pinie</v>
      </c>
      <c r="BU54" s="18" t="str">
        <f t="shared" si="20"/>
        <v>Pinheiro mediterrâneo
Pinus pinea
Mittelmeer - Pinie</v>
      </c>
      <c r="BV54" s="18" t="str">
        <f t="shared" si="21"/>
        <v>Pinul Mediteranean
Pinus pinea
Mittelmeer - Pinie</v>
      </c>
      <c r="BW54" s="18" t="str">
        <f t="shared" si="22"/>
        <v>Medelhavs Tall
Pinus pinea
Mittelmeer - Pinie</v>
      </c>
      <c r="BX54" s="18" t="str">
        <f t="shared" si="23"/>
        <v>Stredomorská borovica
Pinus pinea
Mittelmeer - Pinie</v>
      </c>
      <c r="BY54" s="18" t="str">
        <f t="shared" si="24"/>
        <v>Sredozemski bor
Pinus pinea
Mittelmeer - Pinie</v>
      </c>
      <c r="BZ54" s="18" t="str">
        <f t="shared" si="25"/>
        <v>Pinos piñoneros
Pinus pinea
Mittelmeer - Pinie</v>
      </c>
      <c r="CA54" s="18" t="str">
        <f t="shared" si="26"/>
        <v>Středomořská borovice
Pinus pinea
Mittelmeer - Pinie</v>
      </c>
      <c r="CB54" s="18" t="str">
        <f t="shared" si="27"/>
        <v>Akdeniz çamı
Pinus pinea
Mittelmeer - Pinie</v>
      </c>
      <c r="CC54" s="18" t="str">
        <f t="shared" si="28"/>
        <v>Mediterrán fenyő
Pinus pinea
Mittelmeer - Pinie</v>
      </c>
    </row>
    <row r="55" spans="2:81" ht="36" x14ac:dyDescent="0.2">
      <c r="B55" s="136">
        <v>53</v>
      </c>
      <c r="C55" s="3">
        <v>12921</v>
      </c>
      <c r="D55" s="98">
        <v>4055473129211</v>
      </c>
      <c r="E55" s="17">
        <v>1.85</v>
      </c>
      <c r="F55" s="17">
        <v>200</v>
      </c>
      <c r="G55" s="99" t="s">
        <v>3113</v>
      </c>
      <c r="H55" s="98" t="s">
        <v>9734</v>
      </c>
      <c r="I55" s="17" t="s">
        <v>147</v>
      </c>
      <c r="J55" s="17" t="s">
        <v>2887</v>
      </c>
      <c r="K55" s="3">
        <v>72921</v>
      </c>
      <c r="L55" s="98">
        <v>4055473729213</v>
      </c>
      <c r="M55" s="17">
        <v>2.4500000000000002</v>
      </c>
      <c r="N55" s="3">
        <v>82921</v>
      </c>
      <c r="O55" s="98">
        <v>4055473829210</v>
      </c>
      <c r="P55" s="17">
        <v>3.75</v>
      </c>
      <c r="Q55" s="3">
        <v>52921</v>
      </c>
      <c r="R55" s="98">
        <v>4055473529219</v>
      </c>
      <c r="S55" s="17">
        <v>4.95</v>
      </c>
      <c r="T55" s="3">
        <v>32921</v>
      </c>
      <c r="U55" s="98">
        <v>4055473329215</v>
      </c>
      <c r="V55" s="17">
        <v>6.75</v>
      </c>
      <c r="W55" s="3">
        <v>62921</v>
      </c>
      <c r="X55" s="98">
        <v>4055473629216</v>
      </c>
      <c r="Y55" s="17">
        <v>2.95</v>
      </c>
      <c r="Z55" s="101" t="s">
        <v>4020</v>
      </c>
      <c r="AA55" s="101" t="s">
        <v>4021</v>
      </c>
      <c r="AB55" s="101" t="s">
        <v>148</v>
      </c>
      <c r="AC55" s="101" t="s">
        <v>146</v>
      </c>
      <c r="AD55" s="101" t="s">
        <v>4022</v>
      </c>
      <c r="AE55" s="101" t="s">
        <v>4023</v>
      </c>
      <c r="AF55" s="101" t="s">
        <v>1273</v>
      </c>
      <c r="AG55" s="101" t="s">
        <v>4024</v>
      </c>
      <c r="AH55" s="101" t="s">
        <v>4025</v>
      </c>
      <c r="AI55" s="101" t="s">
        <v>4026</v>
      </c>
      <c r="AJ55" s="101" t="s">
        <v>1274</v>
      </c>
      <c r="AK55" s="102" t="s">
        <v>4027</v>
      </c>
      <c r="AL55" s="101" t="s">
        <v>4028</v>
      </c>
      <c r="AM55" s="101" t="s">
        <v>4029</v>
      </c>
      <c r="AN55" s="101" t="s">
        <v>4030</v>
      </c>
      <c r="AO55" s="101" t="s">
        <v>4031</v>
      </c>
      <c r="AP55" s="101" t="s">
        <v>1277</v>
      </c>
      <c r="AQ55" s="101" t="s">
        <v>4032</v>
      </c>
      <c r="AR55" s="101" t="s">
        <v>1278</v>
      </c>
      <c r="AS55" s="101" t="s">
        <v>4033</v>
      </c>
      <c r="AT55" s="101" t="s">
        <v>1279</v>
      </c>
      <c r="AU55" s="101" t="s">
        <v>1276</v>
      </c>
      <c r="AV55" s="101" t="s">
        <v>4034</v>
      </c>
      <c r="AW55" s="101" t="s">
        <v>4035</v>
      </c>
      <c r="AX55" s="101" t="s">
        <v>1275</v>
      </c>
      <c r="AY55" s="101" t="s">
        <v>4034</v>
      </c>
      <c r="AZ55" s="101" t="s">
        <v>4036</v>
      </c>
      <c r="BA55" s="103" t="s">
        <v>4037</v>
      </c>
      <c r="BB55" s="18" t="str">
        <f t="shared" si="1"/>
        <v>кенгуру дърво
Casuarina equisetifolia
Känguruhbaum</v>
      </c>
      <c r="BC55" s="18" t="str">
        <f t="shared" si="2"/>
        <v>Kænguru træ
Casuarina equisetifolia
Känguruhbaum</v>
      </c>
      <c r="BD55" s="18" t="str">
        <f t="shared" si="3"/>
        <v xml:space="preserve">Känguruhbaum
Casuarina equisetifolia
</v>
      </c>
      <c r="BE55" s="18" t="str">
        <f t="shared" si="4"/>
        <v>Horsetail Tree
Casuarina equisetifolia
Känguruhbaum</v>
      </c>
      <c r="BF55" s="18" t="str">
        <f t="shared" si="5"/>
        <v>Kängurupuu
Casuarina equisetifolia
Känguruhbaum</v>
      </c>
      <c r="BG55" s="18" t="str">
        <f t="shared" si="6"/>
        <v>Kenguru puu
Casuarina equisetifolia
Känguruhbaum</v>
      </c>
      <c r="BH55" s="18" t="str">
        <f t="shared" si="7"/>
        <v>Filao
Casuarina equisetifolia
Känguruhbaum</v>
      </c>
      <c r="BI55" s="18" t="str">
        <f t="shared" si="8"/>
        <v>δέντρο καγκουρό
Casuarina equisetifolia
Känguruhbaum</v>
      </c>
      <c r="BJ55" s="18" t="str">
        <f t="shared" si="9"/>
        <v>Crann cangarú
Casuarina equisetifolia
Känguruhbaum</v>
      </c>
      <c r="BK55" s="18" t="str">
        <f t="shared" si="10"/>
        <v>Kengúrutré
Casuarina equisetifolia
Känguruhbaum</v>
      </c>
      <c r="BL55" s="18" t="str">
        <f t="shared" si="11"/>
        <v>Casuarina comune
Casuarina equisetifolia
Känguruhbaum</v>
      </c>
      <c r="BM55" s="18" t="str">
        <f t="shared" si="12"/>
        <v>トクサバモクマオウ
Casuarina equisetifolia
Känguruhbaum</v>
      </c>
      <c r="BN55" s="18" t="str">
        <f t="shared" si="13"/>
        <v>Stablo klokana
Casuarina equisetifolia
Känguruhbaum</v>
      </c>
      <c r="BO55" s="18" t="str">
        <f t="shared" si="14"/>
        <v>Ķenguru koks
Casuarina equisetifolia
Känguruhbaum</v>
      </c>
      <c r="BP55" s="18" t="str">
        <f t="shared" si="15"/>
        <v>Kengūros medis
Casuarina equisetifolia
Känguruhbaum</v>
      </c>
      <c r="BQ55" s="18" t="str">
        <f t="shared" si="16"/>
        <v>Siġra tal-kangaroo
Casuarina equisetifolia
Känguruhbaum</v>
      </c>
      <c r="BR55" s="18" t="str">
        <f t="shared" si="17"/>
        <v>Kangoeroe Boom
Casuarina equisetifolia
Känguruhbaum</v>
      </c>
      <c r="BS55" s="18" t="str">
        <f t="shared" si="18"/>
        <v>Kengurutre
Casuarina equisetifolia
Känguruhbaum</v>
      </c>
      <c r="BT55" s="18" t="str">
        <f t="shared" si="19"/>
        <v>Drzewo Kangura
Casuarina equisetifolia
Känguruhbaum</v>
      </c>
      <c r="BU55" s="18" t="str">
        <f t="shared" si="20"/>
        <v>Árvore canguru
Casuarina equisetifolia
Känguruhbaum</v>
      </c>
      <c r="BV55" s="18" t="str">
        <f t="shared" si="21"/>
        <v>Arborele Cangur
Casuarina equisetifolia
Känguruhbaum</v>
      </c>
      <c r="BW55" s="18" t="str">
        <f t="shared" si="22"/>
        <v>Känguruträd
Casuarina equisetifolia
Känguruhbaum</v>
      </c>
      <c r="BX55" s="18" t="str">
        <f t="shared" si="23"/>
        <v>Klokan strom
Casuarina equisetifolia
Känguruhbaum</v>
      </c>
      <c r="BY55" s="18" t="str">
        <f t="shared" si="24"/>
        <v>Kengurujevo drevo
Casuarina equisetifolia
Känguruhbaum</v>
      </c>
      <c r="BZ55" s="18" t="str">
        <f t="shared" si="25"/>
        <v>Pino australiano
Casuarina equisetifolia
Känguruhbaum</v>
      </c>
      <c r="CA55" s="18" t="str">
        <f t="shared" si="26"/>
        <v>Klokan strom
Casuarina equisetifolia
Känguruhbaum</v>
      </c>
      <c r="CB55" s="18" t="str">
        <f t="shared" si="27"/>
        <v>Kanguru ağacı
Casuarina equisetifolia
Känguruhbaum</v>
      </c>
      <c r="CC55" s="18" t="str">
        <f t="shared" si="28"/>
        <v>Kengurufa
Casuarina equisetifolia
Känguruhbaum</v>
      </c>
    </row>
    <row r="56" spans="2:81" ht="48" x14ac:dyDescent="0.2">
      <c r="B56" s="136">
        <v>54</v>
      </c>
      <c r="C56" s="3">
        <v>12922</v>
      </c>
      <c r="D56" s="98">
        <v>4055473129228</v>
      </c>
      <c r="E56" s="17">
        <v>1.85</v>
      </c>
      <c r="F56" s="17">
        <v>80</v>
      </c>
      <c r="G56" s="99" t="s">
        <v>3113</v>
      </c>
      <c r="H56" s="98" t="s">
        <v>9734</v>
      </c>
      <c r="I56" s="17" t="s">
        <v>117</v>
      </c>
      <c r="J56" s="17" t="s">
        <v>2888</v>
      </c>
      <c r="K56" s="3">
        <v>72922</v>
      </c>
      <c r="L56" s="98">
        <v>4055473729220</v>
      </c>
      <c r="M56" s="17">
        <v>2.4500000000000002</v>
      </c>
      <c r="N56" s="3">
        <v>82922</v>
      </c>
      <c r="O56" s="98">
        <v>4055473829227</v>
      </c>
      <c r="P56" s="17">
        <v>3.75</v>
      </c>
      <c r="Q56" s="3">
        <v>52922</v>
      </c>
      <c r="R56" s="98">
        <v>4055473529226</v>
      </c>
      <c r="S56" s="17">
        <v>4.95</v>
      </c>
      <c r="T56" s="3">
        <v>32922</v>
      </c>
      <c r="U56" s="98">
        <v>4055473329222</v>
      </c>
      <c r="V56" s="17">
        <v>6.75</v>
      </c>
      <c r="W56" s="3">
        <v>62922</v>
      </c>
      <c r="X56" s="98">
        <v>4055473629223</v>
      </c>
      <c r="Y56" s="17">
        <v>2.95</v>
      </c>
      <c r="Z56" s="101" t="s">
        <v>4038</v>
      </c>
      <c r="AA56" s="101" t="s">
        <v>4039</v>
      </c>
      <c r="AB56" s="101" t="s">
        <v>118</v>
      </c>
      <c r="AC56" s="101" t="s">
        <v>116</v>
      </c>
      <c r="AD56" s="101" t="s">
        <v>4040</v>
      </c>
      <c r="AE56" s="101" t="s">
        <v>4041</v>
      </c>
      <c r="AF56" s="101" t="s">
        <v>1280</v>
      </c>
      <c r="AG56" s="101" t="s">
        <v>4042</v>
      </c>
      <c r="AH56" s="101" t="s">
        <v>4043</v>
      </c>
      <c r="AI56" s="101" t="s">
        <v>4044</v>
      </c>
      <c r="AJ56" s="101" t="s">
        <v>1281</v>
      </c>
      <c r="AK56" s="102" t="s">
        <v>4045</v>
      </c>
      <c r="AL56" s="101" t="s">
        <v>4046</v>
      </c>
      <c r="AM56" s="101" t="s">
        <v>4047</v>
      </c>
      <c r="AN56" s="101" t="s">
        <v>4048</v>
      </c>
      <c r="AO56" s="101" t="s">
        <v>4049</v>
      </c>
      <c r="AP56" s="101" t="s">
        <v>1284</v>
      </c>
      <c r="AQ56" s="101" t="s">
        <v>4050</v>
      </c>
      <c r="AR56" s="101" t="s">
        <v>1285</v>
      </c>
      <c r="AS56" s="101" t="s">
        <v>4051</v>
      </c>
      <c r="AT56" s="101" t="s">
        <v>1286</v>
      </c>
      <c r="AU56" s="101" t="s">
        <v>1283</v>
      </c>
      <c r="AV56" s="101" t="s">
        <v>4052</v>
      </c>
      <c r="AW56" s="101" t="s">
        <v>4053</v>
      </c>
      <c r="AX56" s="101" t="s">
        <v>1282</v>
      </c>
      <c r="AY56" s="101" t="s">
        <v>4054</v>
      </c>
      <c r="AZ56" s="101" t="s">
        <v>4055</v>
      </c>
      <c r="BA56" s="103" t="s">
        <v>4056</v>
      </c>
      <c r="BB56" s="18" t="str">
        <f t="shared" si="1"/>
        <v>призрачно растение
Aristolochia littoralis syn. elegans
Gespensterpflanze</v>
      </c>
      <c r="BC56" s="18" t="str">
        <f t="shared" si="2"/>
        <v>Spøgelsesplante
Aristolochia littoralis syn. elegans
Gespensterpflanze</v>
      </c>
      <c r="BD56" s="18" t="str">
        <f t="shared" si="3"/>
        <v xml:space="preserve">Gespensterpflanze
Aristolochia littoralis syn. elegans
</v>
      </c>
      <c r="BE56" s="18" t="str">
        <f t="shared" si="4"/>
        <v>Dutchman's Pipe
Aristolochia littoralis syn. elegans
Gespensterpflanze</v>
      </c>
      <c r="BF56" s="18" t="str">
        <f t="shared" si="5"/>
        <v>Kummitus taim
Aristolochia littoralis syn. elegans
Gespensterpflanze</v>
      </c>
      <c r="BG56" s="18" t="str">
        <f t="shared" si="6"/>
        <v>Aave kasvi
Aristolochia littoralis syn. elegans
Gespensterpflanze</v>
      </c>
      <c r="BH56" s="18" t="str">
        <f t="shared" si="7"/>
        <v>Aristoloche élégante
Aristolochia littoralis syn. elegans
Gespensterpflanze</v>
      </c>
      <c r="BI56" s="18" t="str">
        <f t="shared" si="8"/>
        <v>φυτό φάντασμα
Aristolochia littoralis syn. elegans
Gespensterpflanze</v>
      </c>
      <c r="BJ56" s="18" t="str">
        <f t="shared" si="9"/>
        <v>Planda taibhse
Aristolochia littoralis syn. elegans
Gespensterpflanze</v>
      </c>
      <c r="BK56" s="18" t="str">
        <f t="shared" si="10"/>
        <v>Draugaplanta
Aristolochia littoralis syn. elegans
Gespensterpflanze</v>
      </c>
      <c r="BL56" s="18" t="str">
        <f t="shared" si="11"/>
        <v>Aristolochia
Aristolochia littoralis syn. elegans
Gespensterpflanze</v>
      </c>
      <c r="BM56" s="18" t="str">
        <f t="shared" si="12"/>
        <v>アリストロキア
Aristolochia littoralis syn. elegans
Gespensterpflanze</v>
      </c>
      <c r="BN56" s="18" t="str">
        <f t="shared" si="13"/>
        <v>Biljka duhova
Aristolochia littoralis syn. elegans
Gespensterpflanze</v>
      </c>
      <c r="BO56" s="18" t="str">
        <f t="shared" si="14"/>
        <v>Spoku augs
Aristolochia littoralis syn. elegans
Gespensterpflanze</v>
      </c>
      <c r="BP56" s="18" t="str">
        <f t="shared" si="15"/>
        <v>Augalas vaiduoklis
Aristolochia littoralis syn. elegans
Gespensterpflanze</v>
      </c>
      <c r="BQ56" s="18" t="str">
        <f t="shared" si="16"/>
        <v>Pjanta ghost
Aristolochia littoralis syn. elegans
Gespensterpflanze</v>
      </c>
      <c r="BR56" s="18" t="str">
        <f t="shared" si="17"/>
        <v>Geestplant
Aristolochia littoralis syn. elegans
Gespensterpflanze</v>
      </c>
      <c r="BS56" s="18" t="str">
        <f t="shared" si="18"/>
        <v>Spøkelsesplante
Aristolochia littoralis syn. elegans
Gespensterpflanze</v>
      </c>
      <c r="BT56" s="18" t="str">
        <f t="shared" si="19"/>
        <v>Roślina-Widmo
Aristolochia littoralis syn. elegans
Gespensterpflanze</v>
      </c>
      <c r="BU56" s="18" t="str">
        <f t="shared" si="20"/>
        <v>Planta fantasma
Aristolochia littoralis syn. elegans
Gespensterpflanze</v>
      </c>
      <c r="BV56" s="18" t="str">
        <f t="shared" si="21"/>
        <v>Planta Fantomă
Aristolochia littoralis syn. elegans
Gespensterpflanze</v>
      </c>
      <c r="BW56" s="18" t="str">
        <f t="shared" si="22"/>
        <v>Spökväxt
Aristolochia littoralis syn. elegans
Gespensterpflanze</v>
      </c>
      <c r="BX56" s="18" t="str">
        <f t="shared" si="23"/>
        <v>Duchovná rastlina
Aristolochia littoralis syn. elegans
Gespensterpflanze</v>
      </c>
      <c r="BY56" s="18" t="str">
        <f t="shared" si="24"/>
        <v>Rastlina duhov
Aristolochia littoralis syn. elegans
Gespensterpflanze</v>
      </c>
      <c r="BZ56" s="18" t="str">
        <f t="shared" si="25"/>
        <v>Aristoloquia
Aristolochia littoralis syn. elegans
Gespensterpflanze</v>
      </c>
      <c r="CA56" s="18" t="str">
        <f t="shared" si="26"/>
        <v>Duch rostlina
Aristolochia littoralis syn. elegans
Gespensterpflanze</v>
      </c>
      <c r="CB56" s="18" t="str">
        <f t="shared" si="27"/>
        <v>Hayalet bitki
Aristolochia littoralis syn. elegans
Gespensterpflanze</v>
      </c>
      <c r="CC56" s="18" t="str">
        <f t="shared" si="28"/>
        <v>Szellem növény
Aristolochia littoralis syn. elegans
Gespensterpflanze</v>
      </c>
    </row>
    <row r="57" spans="2:81" ht="36" x14ac:dyDescent="0.2">
      <c r="B57" s="136">
        <v>55</v>
      </c>
      <c r="C57" s="3">
        <v>12925</v>
      </c>
      <c r="D57" s="98">
        <v>4055473129259</v>
      </c>
      <c r="E57" s="17">
        <v>1.85</v>
      </c>
      <c r="F57" s="17">
        <v>10</v>
      </c>
      <c r="G57" s="99" t="s">
        <v>3113</v>
      </c>
      <c r="H57" s="98" t="s">
        <v>9734</v>
      </c>
      <c r="I57" s="17" t="s">
        <v>144</v>
      </c>
      <c r="J57" s="17" t="s">
        <v>2889</v>
      </c>
      <c r="K57" s="3">
        <v>72925</v>
      </c>
      <c r="L57" s="98">
        <v>4055473729251</v>
      </c>
      <c r="M57" s="17">
        <v>2.4500000000000002</v>
      </c>
      <c r="N57" s="3">
        <v>82925</v>
      </c>
      <c r="O57" s="98">
        <v>4055473829258</v>
      </c>
      <c r="P57" s="17">
        <v>3.75</v>
      </c>
      <c r="Q57" s="3">
        <v>52925</v>
      </c>
      <c r="R57" s="98">
        <v>4055473529257</v>
      </c>
      <c r="S57" s="17">
        <v>4.95</v>
      </c>
      <c r="T57" s="3">
        <v>32925</v>
      </c>
      <c r="U57" s="98">
        <v>4055473329253</v>
      </c>
      <c r="V57" s="17">
        <v>6.75</v>
      </c>
      <c r="W57" s="3">
        <v>62925</v>
      </c>
      <c r="X57" s="98">
        <v>4055473629254</v>
      </c>
      <c r="Y57" s="17">
        <v>2.95</v>
      </c>
      <c r="Z57" s="101" t="s">
        <v>4057</v>
      </c>
      <c r="AA57" s="101" t="s">
        <v>145</v>
      </c>
      <c r="AB57" s="101" t="s">
        <v>145</v>
      </c>
      <c r="AC57" s="101" t="s">
        <v>143</v>
      </c>
      <c r="AD57" s="101" t="s">
        <v>145</v>
      </c>
      <c r="AE57" s="101" t="s">
        <v>145</v>
      </c>
      <c r="AF57" s="101" t="s">
        <v>145</v>
      </c>
      <c r="AG57" s="101" t="s">
        <v>4058</v>
      </c>
      <c r="AH57" s="101" t="s">
        <v>145</v>
      </c>
      <c r="AI57" s="101" t="s">
        <v>145</v>
      </c>
      <c r="AJ57" s="101" t="s">
        <v>1287</v>
      </c>
      <c r="AK57" s="102" t="s">
        <v>4059</v>
      </c>
      <c r="AL57" s="101" t="s">
        <v>145</v>
      </c>
      <c r="AM57" s="101" t="s">
        <v>145</v>
      </c>
      <c r="AN57" s="101" t="s">
        <v>145</v>
      </c>
      <c r="AO57" s="101" t="s">
        <v>145</v>
      </c>
      <c r="AP57" s="101" t="s">
        <v>145</v>
      </c>
      <c r="AQ57" s="101" t="s">
        <v>145</v>
      </c>
      <c r="AR57" s="101" t="s">
        <v>145</v>
      </c>
      <c r="AS57" s="101" t="s">
        <v>145</v>
      </c>
      <c r="AT57" s="101" t="s">
        <v>145</v>
      </c>
      <c r="AU57" s="101" t="s">
        <v>145</v>
      </c>
      <c r="AV57" s="101" t="s">
        <v>145</v>
      </c>
      <c r="AW57" s="101" t="s">
        <v>145</v>
      </c>
      <c r="AX57" s="101" t="s">
        <v>145</v>
      </c>
      <c r="AY57" s="101" t="s">
        <v>145</v>
      </c>
      <c r="AZ57" s="101" t="s">
        <v>145</v>
      </c>
      <c r="BA57" s="103" t="s">
        <v>145</v>
      </c>
      <c r="BB57" s="18" t="str">
        <f t="shared" si="1"/>
        <v>моринга
Moringa oleifera
Moringa</v>
      </c>
      <c r="BC57" s="18" t="str">
        <f t="shared" si="2"/>
        <v>Moringa
Moringa oleifera
Moringa</v>
      </c>
      <c r="BD57" s="18" t="str">
        <f t="shared" si="3"/>
        <v xml:space="preserve">Moringa
Moringa oleifera
</v>
      </c>
      <c r="BE57" s="18" t="str">
        <f t="shared" si="4"/>
        <v>Horseradish
Moringa oleifera
Moringa</v>
      </c>
      <c r="BF57" s="18" t="str">
        <f t="shared" si="5"/>
        <v>Moringa
Moringa oleifera
Moringa</v>
      </c>
      <c r="BG57" s="18" t="str">
        <f t="shared" si="6"/>
        <v>Moringa
Moringa oleifera
Moringa</v>
      </c>
      <c r="BH57" s="18" t="str">
        <f t="shared" si="7"/>
        <v>Moringa
Moringa oleifera
Moringa</v>
      </c>
      <c r="BI57" s="18" t="str">
        <f t="shared" si="8"/>
        <v>moringa
Moringa oleifera
Moringa</v>
      </c>
      <c r="BJ57" s="18" t="str">
        <f t="shared" si="9"/>
        <v>Moringa
Moringa oleifera
Moringa</v>
      </c>
      <c r="BK57" s="18" t="str">
        <f t="shared" si="10"/>
        <v>Moringa
Moringa oleifera
Moringa</v>
      </c>
      <c r="BL57" s="18" t="str">
        <f t="shared" si="11"/>
        <v>Albero del rafano 
Moringa oleifera
Moringa</v>
      </c>
      <c r="BM57" s="18" t="str">
        <f t="shared" si="12"/>
        <v>西洋ワサビ
Moringa oleifera
Moringa</v>
      </c>
      <c r="BN57" s="18" t="str">
        <f t="shared" si="13"/>
        <v>Moringa
Moringa oleifera
Moringa</v>
      </c>
      <c r="BO57" s="18" t="str">
        <f t="shared" si="14"/>
        <v>Moringa
Moringa oleifera
Moringa</v>
      </c>
      <c r="BP57" s="18" t="str">
        <f t="shared" si="15"/>
        <v>Moringa
Moringa oleifera
Moringa</v>
      </c>
      <c r="BQ57" s="18" t="str">
        <f t="shared" si="16"/>
        <v>Moringa
Moringa oleifera
Moringa</v>
      </c>
      <c r="BR57" s="18" t="str">
        <f t="shared" si="17"/>
        <v>Moringa
Moringa oleifera
Moringa</v>
      </c>
      <c r="BS57" s="18" t="str">
        <f t="shared" si="18"/>
        <v>Moringa
Moringa oleifera
Moringa</v>
      </c>
      <c r="BT57" s="18" t="str">
        <f t="shared" si="19"/>
        <v>Moringa
Moringa oleifera
Moringa</v>
      </c>
      <c r="BU57" s="18" t="str">
        <f t="shared" si="20"/>
        <v>Moringa
Moringa oleifera
Moringa</v>
      </c>
      <c r="BV57" s="18" t="str">
        <f t="shared" si="21"/>
        <v>Moringa
Moringa oleifera
Moringa</v>
      </c>
      <c r="BW57" s="18" t="str">
        <f t="shared" si="22"/>
        <v>Moringa
Moringa oleifera
Moringa</v>
      </c>
      <c r="BX57" s="18" t="str">
        <f t="shared" si="23"/>
        <v>Moringa
Moringa oleifera
Moringa</v>
      </c>
      <c r="BY57" s="18" t="str">
        <f t="shared" si="24"/>
        <v>Moringa
Moringa oleifera
Moringa</v>
      </c>
      <c r="BZ57" s="18" t="str">
        <f t="shared" si="25"/>
        <v>Moringa
Moringa oleifera
Moringa</v>
      </c>
      <c r="CA57" s="18" t="str">
        <f t="shared" si="26"/>
        <v>Moringa
Moringa oleifera
Moringa</v>
      </c>
      <c r="CB57" s="18" t="str">
        <f t="shared" si="27"/>
        <v>Moringa
Moringa oleifera
Moringa</v>
      </c>
      <c r="CC57" s="18" t="str">
        <f t="shared" si="28"/>
        <v>Moringa
Moringa oleifera
Moringa</v>
      </c>
    </row>
    <row r="58" spans="2:81" ht="36" x14ac:dyDescent="0.2">
      <c r="B58" s="136">
        <v>56</v>
      </c>
      <c r="C58" s="3">
        <v>12928</v>
      </c>
      <c r="D58" s="98">
        <v>4055473129280</v>
      </c>
      <c r="E58" s="17">
        <v>1.85</v>
      </c>
      <c r="F58" s="17">
        <v>400</v>
      </c>
      <c r="G58" s="99" t="s">
        <v>3113</v>
      </c>
      <c r="H58" s="98" t="s">
        <v>9734</v>
      </c>
      <c r="I58" s="17" t="s">
        <v>48</v>
      </c>
      <c r="J58" s="17" t="s">
        <v>2890</v>
      </c>
      <c r="K58" s="3">
        <v>72928</v>
      </c>
      <c r="L58" s="98">
        <v>4055473729282</v>
      </c>
      <c r="M58" s="17">
        <v>2.4500000000000002</v>
      </c>
      <c r="N58" s="3">
        <v>82928</v>
      </c>
      <c r="O58" s="98">
        <v>4055473829289</v>
      </c>
      <c r="P58" s="17">
        <v>3.75</v>
      </c>
      <c r="Q58" s="3">
        <v>52928</v>
      </c>
      <c r="R58" s="98">
        <v>4055473529288</v>
      </c>
      <c r="S58" s="17">
        <v>4.95</v>
      </c>
      <c r="T58" s="3">
        <v>32928</v>
      </c>
      <c r="U58" s="98">
        <v>4055473329284</v>
      </c>
      <c r="V58" s="17">
        <v>6.75</v>
      </c>
      <c r="W58" s="3">
        <v>62928</v>
      </c>
      <c r="X58" s="98">
        <v>4055473629285</v>
      </c>
      <c r="Y58" s="17">
        <v>2.95</v>
      </c>
      <c r="Z58" s="101" t="s">
        <v>4060</v>
      </c>
      <c r="AA58" s="101" t="s">
        <v>4061</v>
      </c>
      <c r="AB58" s="101" t="s">
        <v>49</v>
      </c>
      <c r="AC58" s="101" t="s">
        <v>47</v>
      </c>
      <c r="AD58" s="101" t="s">
        <v>4062</v>
      </c>
      <c r="AE58" s="101" t="s">
        <v>4063</v>
      </c>
      <c r="AF58" s="101" t="s">
        <v>1288</v>
      </c>
      <c r="AG58" s="101" t="s">
        <v>4064</v>
      </c>
      <c r="AH58" s="101" t="s">
        <v>4065</v>
      </c>
      <c r="AI58" s="101" t="s">
        <v>4066</v>
      </c>
      <c r="AJ58" s="101" t="s">
        <v>1289</v>
      </c>
      <c r="AK58" s="102" t="s">
        <v>4067</v>
      </c>
      <c r="AL58" s="101" t="s">
        <v>4068</v>
      </c>
      <c r="AM58" s="101" t="s">
        <v>4069</v>
      </c>
      <c r="AN58" s="101" t="s">
        <v>4070</v>
      </c>
      <c r="AO58" s="101" t="s">
        <v>4071</v>
      </c>
      <c r="AP58" s="101" t="s">
        <v>1291</v>
      </c>
      <c r="AQ58" s="101" t="s">
        <v>4072</v>
      </c>
      <c r="AR58" s="101" t="s">
        <v>1292</v>
      </c>
      <c r="AS58" s="101" t="s">
        <v>4073</v>
      </c>
      <c r="AT58" s="101" t="s">
        <v>1293</v>
      </c>
      <c r="AU58" s="101" t="s">
        <v>1290</v>
      </c>
      <c r="AV58" s="101" t="s">
        <v>4074</v>
      </c>
      <c r="AW58" s="101" t="s">
        <v>4075</v>
      </c>
      <c r="AX58" s="101" t="s">
        <v>1137</v>
      </c>
      <c r="AY58" s="101" t="s">
        <v>4076</v>
      </c>
      <c r="AZ58" s="101" t="s">
        <v>4077</v>
      </c>
      <c r="BA58" s="103" t="s">
        <v>4078</v>
      </c>
      <c r="BB58" s="18" t="str">
        <f t="shared" si="1"/>
        <v>Австралийско чаено дърво
Melaleuca alternifolia
Australischer Teebaum</v>
      </c>
      <c r="BC58" s="18" t="str">
        <f t="shared" si="2"/>
        <v>Australsk tetræ
Melaleuca alternifolia
Australischer Teebaum</v>
      </c>
      <c r="BD58" s="18" t="str">
        <f t="shared" si="3"/>
        <v xml:space="preserve">Australischer Teebaum
Melaleuca alternifolia
</v>
      </c>
      <c r="BE58" s="18" t="str">
        <f t="shared" si="4"/>
        <v>Australian Tea Tree
Melaleuca alternifolia
Australischer Teebaum</v>
      </c>
      <c r="BF58" s="18" t="str">
        <f t="shared" si="5"/>
        <v>Austraalia teepuu
Melaleuca alternifolia
Australischer Teebaum</v>
      </c>
      <c r="BG58" s="18" t="str">
        <f t="shared" si="6"/>
        <v>Australian teepuu
Melaleuca alternifolia
Australischer Teebaum</v>
      </c>
      <c r="BH58" s="18" t="str">
        <f t="shared" si="7"/>
        <v>Arbre à thé
Melaleuca alternifolia
Australischer Teebaum</v>
      </c>
      <c r="BI58" s="18" t="str">
        <f t="shared" si="8"/>
        <v>Αυστραλιανό τεϊόδεντρο
Melaleuca alternifolia
Australischer Teebaum</v>
      </c>
      <c r="BJ58" s="18" t="str">
        <f t="shared" si="9"/>
        <v>Crann tae na hAstráile
Melaleuca alternifolia
Australischer Teebaum</v>
      </c>
      <c r="BK58" s="18" t="str">
        <f t="shared" si="10"/>
        <v>Ástralskt tetré
Melaleuca alternifolia
Australischer Teebaum</v>
      </c>
      <c r="BL58" s="18" t="str">
        <f t="shared" si="11"/>
        <v>Albero del tè
Melaleuca alternifolia
Australischer Teebaum</v>
      </c>
      <c r="BM58" s="18" t="str">
        <f t="shared" si="12"/>
        <v>ティーツリー
Melaleuca alternifolia
Australischer Teebaum</v>
      </c>
      <c r="BN58" s="18" t="str">
        <f t="shared" si="13"/>
        <v>Australsko drvo čaja
Melaleuca alternifolia
Australischer Teebaum</v>
      </c>
      <c r="BO58" s="18" t="str">
        <f t="shared" si="14"/>
        <v>Austrālijas tējas koks
Melaleuca alternifolia
Australischer Teebaum</v>
      </c>
      <c r="BP58" s="18" t="str">
        <f t="shared" si="15"/>
        <v>Australijos arbatmedis
Melaleuca alternifolia
Australischer Teebaum</v>
      </c>
      <c r="BQ58" s="18" t="str">
        <f t="shared" si="16"/>
        <v>Siġra tat-te Awstraljana
Melaleuca alternifolia
Australischer Teebaum</v>
      </c>
      <c r="BR58" s="18" t="str">
        <f t="shared" si="17"/>
        <v>Australische Theeboom
Melaleuca alternifolia
Australischer Teebaum</v>
      </c>
      <c r="BS58" s="18" t="str">
        <f t="shared" si="18"/>
        <v>Australsk tetre
Melaleuca alternifolia
Australischer Teebaum</v>
      </c>
      <c r="BT58" s="18" t="str">
        <f t="shared" si="19"/>
        <v>Drzewo herbaciane
Melaleuca alternifolia
Australischer Teebaum</v>
      </c>
      <c r="BU58" s="18" t="str">
        <f t="shared" si="20"/>
        <v>Árvore de chá australiana
Melaleuca alternifolia
Australischer Teebaum</v>
      </c>
      <c r="BV58" s="18" t="str">
        <f t="shared" si="21"/>
        <v>Arbore De Ceai Australian
Melaleuca alternifolia
Australischer Teebaum</v>
      </c>
      <c r="BW58" s="18" t="str">
        <f t="shared" si="22"/>
        <v>Australiskt Tea Tree
Melaleuca alternifolia
Australischer Teebaum</v>
      </c>
      <c r="BX58" s="18" t="str">
        <f t="shared" si="23"/>
        <v>Austrálsky čajovník
Melaleuca alternifolia
Australischer Teebaum</v>
      </c>
      <c r="BY58" s="18" t="str">
        <f t="shared" si="24"/>
        <v>Avstralski čajevec
Melaleuca alternifolia
Australischer Teebaum</v>
      </c>
      <c r="BZ58" s="18" t="str">
        <f t="shared" si="25"/>
        <v>Árbol del té
Melaleuca alternifolia
Australischer Teebaum</v>
      </c>
      <c r="CA58" s="18" t="str">
        <f t="shared" si="26"/>
        <v>Australský čajovník
Melaleuca alternifolia
Australischer Teebaum</v>
      </c>
      <c r="CB58" s="18" t="str">
        <f t="shared" si="27"/>
        <v>Avustralya çay ağacı
Melaleuca alternifolia
Australischer Teebaum</v>
      </c>
      <c r="CC58" s="18" t="str">
        <f t="shared" si="28"/>
        <v>Ausztrál teafa
Melaleuca alternifolia
Australischer Teebaum</v>
      </c>
    </row>
    <row r="59" spans="2:81" ht="48" x14ac:dyDescent="0.2">
      <c r="B59" s="136">
        <v>57</v>
      </c>
      <c r="C59" s="3">
        <v>12929</v>
      </c>
      <c r="D59" s="98">
        <v>4055473129297</v>
      </c>
      <c r="E59" s="17">
        <v>1.85</v>
      </c>
      <c r="F59" s="17">
        <v>100</v>
      </c>
      <c r="G59" s="99" t="s">
        <v>3113</v>
      </c>
      <c r="H59" s="98" t="s">
        <v>9734</v>
      </c>
      <c r="I59" s="17" t="s">
        <v>299</v>
      </c>
      <c r="J59" s="17" t="s">
        <v>2891</v>
      </c>
      <c r="K59" s="3">
        <v>72929</v>
      </c>
      <c r="L59" s="98">
        <v>4055473729299</v>
      </c>
      <c r="M59" s="17">
        <v>2.4500000000000002</v>
      </c>
      <c r="N59" s="3">
        <v>82929</v>
      </c>
      <c r="O59" s="98">
        <v>4055473829296</v>
      </c>
      <c r="P59" s="17">
        <v>3.75</v>
      </c>
      <c r="Q59" s="3">
        <v>52929</v>
      </c>
      <c r="R59" s="98">
        <v>4055473529295</v>
      </c>
      <c r="S59" s="17">
        <v>4.95</v>
      </c>
      <c r="T59" s="3">
        <v>32929</v>
      </c>
      <c r="U59" s="98">
        <v>4055473329291</v>
      </c>
      <c r="V59" s="17">
        <v>6.75</v>
      </c>
      <c r="W59" s="3">
        <v>62929</v>
      </c>
      <c r="X59" s="98">
        <v>4055473629292</v>
      </c>
      <c r="Y59" s="17">
        <v>2.95</v>
      </c>
      <c r="Z59" s="101" t="s">
        <v>4079</v>
      </c>
      <c r="AA59" s="101" t="s">
        <v>300</v>
      </c>
      <c r="AB59" s="101" t="s">
        <v>300</v>
      </c>
      <c r="AC59" s="101" t="s">
        <v>298</v>
      </c>
      <c r="AD59" s="101" t="s">
        <v>4080</v>
      </c>
      <c r="AE59" s="101" t="s">
        <v>4081</v>
      </c>
      <c r="AF59" s="101" t="s">
        <v>300</v>
      </c>
      <c r="AG59" s="101" t="s">
        <v>4082</v>
      </c>
      <c r="AH59" s="101" t="s">
        <v>300</v>
      </c>
      <c r="AI59" s="101" t="s">
        <v>4083</v>
      </c>
      <c r="AJ59" s="101" t="s">
        <v>1294</v>
      </c>
      <c r="AK59" s="102" t="s">
        <v>4084</v>
      </c>
      <c r="AL59" s="101" t="s">
        <v>4085</v>
      </c>
      <c r="AM59" s="101" t="s">
        <v>4086</v>
      </c>
      <c r="AN59" s="101" t="s">
        <v>4087</v>
      </c>
      <c r="AO59" s="101" t="s">
        <v>4088</v>
      </c>
      <c r="AP59" s="101" t="s">
        <v>1296</v>
      </c>
      <c r="AQ59" s="101" t="s">
        <v>300</v>
      </c>
      <c r="AR59" s="101" t="s">
        <v>1297</v>
      </c>
      <c r="AS59" s="101" t="s">
        <v>4089</v>
      </c>
      <c r="AT59" s="101" t="s">
        <v>1298</v>
      </c>
      <c r="AU59" s="101" t="s">
        <v>1296</v>
      </c>
      <c r="AV59" s="101" t="s">
        <v>4081</v>
      </c>
      <c r="AW59" s="101" t="s">
        <v>4090</v>
      </c>
      <c r="AX59" s="101" t="s">
        <v>1295</v>
      </c>
      <c r="AY59" s="101" t="s">
        <v>4081</v>
      </c>
      <c r="AZ59" s="101" t="s">
        <v>4091</v>
      </c>
      <c r="BA59" s="103" t="s">
        <v>4092</v>
      </c>
      <c r="BB59" s="18" t="str">
        <f t="shared" si="1"/>
        <v>Евкалипт (бикостата)
Eucalyptus globulus bicostata
Eucalyptus (bicostata)</v>
      </c>
      <c r="BC59" s="18" t="str">
        <f t="shared" si="2"/>
        <v>Eucalyptus (bicostata)
Eucalyptus globulus bicostata
Eucalyptus (bicostata)</v>
      </c>
      <c r="BD59" s="18" t="str">
        <f t="shared" si="3"/>
        <v xml:space="preserve">Eucalyptus (bicostata)
Eucalyptus globulus bicostata
</v>
      </c>
      <c r="BE59" s="18" t="str">
        <f t="shared" si="4"/>
        <v>Tasmanian Bluegum
Eucalyptus globulus bicostata
Eucalyptus (bicostata)</v>
      </c>
      <c r="BF59" s="18" t="str">
        <f t="shared" si="5"/>
        <v>Eukalüpt (bicostata)
Eucalyptus globulus bicostata
Eucalyptus (bicostata)</v>
      </c>
      <c r="BG59" s="18" t="str">
        <f t="shared" si="6"/>
        <v>Eukalyptus (bicostata)
Eucalyptus globulus bicostata
Eucalyptus (bicostata)</v>
      </c>
      <c r="BH59" s="18" t="str">
        <f t="shared" si="7"/>
        <v>Eucalyptus (bicostata)
Eucalyptus globulus bicostata
Eucalyptus (bicostata)</v>
      </c>
      <c r="BI59" s="18" t="str">
        <f t="shared" si="8"/>
        <v>Ευκάλυπτος (bicostata)
Eucalyptus globulus bicostata
Eucalyptus (bicostata)</v>
      </c>
      <c r="BJ59" s="18" t="str">
        <f t="shared" si="9"/>
        <v>Eucalyptus (bicostata)
Eucalyptus globulus bicostata
Eucalyptus (bicostata)</v>
      </c>
      <c r="BK59" s="18" t="str">
        <f t="shared" si="10"/>
        <v>Tröllatré (bicostata)
Eucalyptus globulus bicostata
Eucalyptus (bicostata)</v>
      </c>
      <c r="BL59" s="18" t="str">
        <f t="shared" si="11"/>
        <v>Eucalipto (bicostata) 
Eucalyptus globulus bicostata
Eucalyptus (bicostata)</v>
      </c>
      <c r="BM59" s="18" t="str">
        <f t="shared" si="12"/>
        <v>ユーカリ
Eucalyptus globulus bicostata
Eucalyptus (bicostata)</v>
      </c>
      <c r="BN59" s="18" t="str">
        <f t="shared" si="13"/>
        <v>Eukaliptus (bicostata)
Eucalyptus globulus bicostata
Eucalyptus (bicostata)</v>
      </c>
      <c r="BO59" s="18" t="str">
        <f t="shared" si="14"/>
        <v>Eikalipts (bicostata)
Eucalyptus globulus bicostata
Eucalyptus (bicostata)</v>
      </c>
      <c r="BP59" s="18" t="str">
        <f t="shared" si="15"/>
        <v>Eukaliptas (bicostata)
Eucalyptus globulus bicostata
Eucalyptus (bicostata)</v>
      </c>
      <c r="BQ59" s="18" t="str">
        <f t="shared" si="16"/>
        <v>Ewkaliptu (bicostata)
Eucalyptus globulus bicostata
Eucalyptus (bicostata)</v>
      </c>
      <c r="BR59" s="18" t="str">
        <f t="shared" si="17"/>
        <v>Eucalyptus (Bicostata)
Eucalyptus globulus bicostata
Eucalyptus (bicostata)</v>
      </c>
      <c r="BS59" s="18" t="str">
        <f t="shared" si="18"/>
        <v>Eucalyptus (bicostata)
Eucalyptus globulus bicostata
Eucalyptus (bicostata)</v>
      </c>
      <c r="BT59" s="18" t="str">
        <f t="shared" si="19"/>
        <v>Eukaliptus (Bicostata)
Eucalyptus globulus bicostata
Eucalyptus (bicostata)</v>
      </c>
      <c r="BU59" s="18" t="str">
        <f t="shared" si="20"/>
        <v>Eucalipto (bicostata)
Eucalyptus globulus bicostata
Eucalyptus (bicostata)</v>
      </c>
      <c r="BV59" s="18" t="str">
        <f t="shared" si="21"/>
        <v>Eucalipt (Bicostate)
Eucalyptus globulus bicostata
Eucalyptus (bicostata)</v>
      </c>
      <c r="BW59" s="18" t="str">
        <f t="shared" si="22"/>
        <v>Eucalyptus (Bicostata)
Eucalyptus globulus bicostata
Eucalyptus (bicostata)</v>
      </c>
      <c r="BX59" s="18" t="str">
        <f t="shared" si="23"/>
        <v>Eukalyptus (bicostata)
Eucalyptus globulus bicostata
Eucalyptus (bicostata)</v>
      </c>
      <c r="BY59" s="18" t="str">
        <f t="shared" si="24"/>
        <v>Evkaliptus (bicostata)
Eucalyptus globulus bicostata
Eucalyptus (bicostata)</v>
      </c>
      <c r="BZ59" s="18" t="str">
        <f t="shared" si="25"/>
        <v>Eucalipto
Eucalyptus globulus bicostata
Eucalyptus (bicostata)</v>
      </c>
      <c r="CA59" s="18" t="str">
        <f t="shared" si="26"/>
        <v>Eukalyptus (bicostata)
Eucalyptus globulus bicostata
Eucalyptus (bicostata)</v>
      </c>
      <c r="CB59" s="18" t="str">
        <f t="shared" si="27"/>
        <v>Okaliptüs (bicostata)
Eucalyptus globulus bicostata
Eucalyptus (bicostata)</v>
      </c>
      <c r="CC59" s="18" t="str">
        <f t="shared" si="28"/>
        <v>Eukaliptusz (bicostata)
Eucalyptus globulus bicostata
Eucalyptus (bicostata)</v>
      </c>
    </row>
    <row r="60" spans="2:81" ht="36" x14ac:dyDescent="0.2">
      <c r="B60" s="136">
        <v>58</v>
      </c>
      <c r="C60" s="3">
        <v>12938</v>
      </c>
      <c r="D60" s="98">
        <v>4055473129389</v>
      </c>
      <c r="E60" s="17">
        <v>1.85</v>
      </c>
      <c r="F60" s="17">
        <v>8</v>
      </c>
      <c r="G60" s="99" t="s">
        <v>3113</v>
      </c>
      <c r="H60" s="98" t="s">
        <v>9734</v>
      </c>
      <c r="I60" s="17" t="s">
        <v>75</v>
      </c>
      <c r="J60" s="17" t="s">
        <v>2892</v>
      </c>
      <c r="K60" s="3">
        <v>72938</v>
      </c>
      <c r="L60" s="98">
        <v>4055473729381</v>
      </c>
      <c r="M60" s="17">
        <v>2.4500000000000002</v>
      </c>
      <c r="N60" s="3">
        <v>82938</v>
      </c>
      <c r="O60" s="98">
        <v>4055473829388</v>
      </c>
      <c r="P60" s="17">
        <v>3.75</v>
      </c>
      <c r="Q60" s="3">
        <v>52938</v>
      </c>
      <c r="R60" s="98">
        <v>4055473529387</v>
      </c>
      <c r="S60" s="17">
        <v>4.95</v>
      </c>
      <c r="T60" s="3">
        <v>32938</v>
      </c>
      <c r="U60" s="98">
        <v>4055473329383</v>
      </c>
      <c r="V60" s="17">
        <v>6.75</v>
      </c>
      <c r="W60" s="3">
        <v>62938</v>
      </c>
      <c r="X60" s="98">
        <v>4055473629384</v>
      </c>
      <c r="Y60" s="17">
        <v>2.95</v>
      </c>
      <c r="Z60" s="101" t="s">
        <v>4093</v>
      </c>
      <c r="AA60" s="101" t="s">
        <v>4094</v>
      </c>
      <c r="AB60" s="101" t="s">
        <v>76</v>
      </c>
      <c r="AC60" s="101" t="s">
        <v>74</v>
      </c>
      <c r="AD60" s="101" t="s">
        <v>4095</v>
      </c>
      <c r="AE60" s="101" t="s">
        <v>4096</v>
      </c>
      <c r="AF60" s="101" t="s">
        <v>1299</v>
      </c>
      <c r="AG60" s="101" t="s">
        <v>4097</v>
      </c>
      <c r="AH60" s="101" t="s">
        <v>4098</v>
      </c>
      <c r="AI60" s="101" t="s">
        <v>4099</v>
      </c>
      <c r="AJ60" s="101" t="s">
        <v>1300</v>
      </c>
      <c r="AK60" s="102" t="s">
        <v>4100</v>
      </c>
      <c r="AL60" s="101" t="s">
        <v>4101</v>
      </c>
      <c r="AM60" s="101" t="s">
        <v>4102</v>
      </c>
      <c r="AN60" s="101" t="s">
        <v>4103</v>
      </c>
      <c r="AO60" s="101" t="s">
        <v>4104</v>
      </c>
      <c r="AP60" s="101" t="s">
        <v>1303</v>
      </c>
      <c r="AQ60" s="101" t="s">
        <v>4105</v>
      </c>
      <c r="AR60" s="101" t="s">
        <v>1304</v>
      </c>
      <c r="AS60" s="101" t="s">
        <v>4106</v>
      </c>
      <c r="AT60" s="101" t="s">
        <v>1305</v>
      </c>
      <c r="AU60" s="101" t="s">
        <v>1302</v>
      </c>
      <c r="AV60" s="101" t="s">
        <v>4107</v>
      </c>
      <c r="AW60" s="101" t="s">
        <v>4108</v>
      </c>
      <c r="AX60" s="101" t="s">
        <v>1301</v>
      </c>
      <c r="AY60" s="101" t="s">
        <v>4109</v>
      </c>
      <c r="AZ60" s="101" t="s">
        <v>4110</v>
      </c>
      <c r="BA60" s="103" t="s">
        <v>4111</v>
      </c>
      <c r="BB60" s="18" t="str">
        <f t="shared" si="1"/>
        <v>Орхидея дърво
Bauhinia variegata
Orchideen-Baum</v>
      </c>
      <c r="BC60" s="18" t="str">
        <f t="shared" si="2"/>
        <v>Orkidé træ
Bauhinia variegata
Orchideen-Baum</v>
      </c>
      <c r="BD60" s="18" t="str">
        <f t="shared" si="3"/>
        <v xml:space="preserve">Orchideen-Baum
Bauhinia variegata
</v>
      </c>
      <c r="BE60" s="18" t="str">
        <f t="shared" si="4"/>
        <v>Camel Foot Tree
Bauhinia variegata
Orchideen-Baum</v>
      </c>
      <c r="BF60" s="18" t="str">
        <f t="shared" si="5"/>
        <v>Orhideepuu
Bauhinia variegata
Orchideen-Baum</v>
      </c>
      <c r="BG60" s="18" t="str">
        <f t="shared" si="6"/>
        <v>Orkideapuu
Bauhinia variegata
Orchideen-Baum</v>
      </c>
      <c r="BH60" s="18" t="str">
        <f t="shared" si="7"/>
        <v>Arbre à orchidées
Bauhinia variegata
Orchideen-Baum</v>
      </c>
      <c r="BI60" s="18" t="str">
        <f t="shared" si="8"/>
        <v>Ορχιδέα
Bauhinia variegata
Orchideen-Baum</v>
      </c>
      <c r="BJ60" s="18" t="str">
        <f t="shared" si="9"/>
        <v>Crann Magairlín
Bauhinia variegata
Orchideen-Baum</v>
      </c>
      <c r="BK60" s="18" t="str">
        <f t="shared" si="10"/>
        <v>Orchid tré
Bauhinia variegata
Orchideen-Baum</v>
      </c>
      <c r="BL60" s="18" t="str">
        <f t="shared" si="11"/>
        <v>Albero delle orchidee
Bauhinia variegata
Orchideen-Baum</v>
      </c>
      <c r="BM60" s="18" t="str">
        <f t="shared" si="12"/>
        <v>フイリソシンカ
Bauhinia variegata
Orchideen-Baum</v>
      </c>
      <c r="BN60" s="18" t="str">
        <f t="shared" si="13"/>
        <v>Drvo orhideja
Bauhinia variegata
Orchideen-Baum</v>
      </c>
      <c r="BO60" s="18" t="str">
        <f t="shared" si="14"/>
        <v>Orhideju koks
Bauhinia variegata
Orchideen-Baum</v>
      </c>
      <c r="BP60" s="18" t="str">
        <f t="shared" si="15"/>
        <v>Orchidėjų medis
Bauhinia variegata
Orchideen-Baum</v>
      </c>
      <c r="BQ60" s="18" t="str">
        <f t="shared" si="16"/>
        <v>Siġra tal-Orkidej
Bauhinia variegata
Orchideen-Baum</v>
      </c>
      <c r="BR60" s="18" t="str">
        <f t="shared" si="17"/>
        <v>Orchidee Boom
Bauhinia variegata
Orchideen-Baum</v>
      </c>
      <c r="BS60" s="18" t="str">
        <f t="shared" si="18"/>
        <v>Orkidé tre
Bauhinia variegata
Orchideen-Baum</v>
      </c>
      <c r="BT60" s="18" t="str">
        <f t="shared" si="19"/>
        <v>Drzewo Orchidei
Bauhinia variegata
Orchideen-Baum</v>
      </c>
      <c r="BU60" s="18" t="str">
        <f t="shared" si="20"/>
        <v>Árvore orquídea
Bauhinia variegata
Orchideen-Baum</v>
      </c>
      <c r="BV60" s="18" t="str">
        <f t="shared" si="21"/>
        <v>Arborele De Orhidee
Bauhinia variegata
Orchideen-Baum</v>
      </c>
      <c r="BW60" s="18" t="str">
        <f t="shared" si="22"/>
        <v>Orkidéträd
Bauhinia variegata
Orchideen-Baum</v>
      </c>
      <c r="BX60" s="18" t="str">
        <f t="shared" si="23"/>
        <v>Orchideový strom
Bauhinia variegata
Orchideen-Baum</v>
      </c>
      <c r="BY60" s="18" t="str">
        <f t="shared" si="24"/>
        <v>Drevo orhidej
Bauhinia variegata
Orchideen-Baum</v>
      </c>
      <c r="BZ60" s="18" t="str">
        <f t="shared" si="25"/>
        <v>Árbol orquídea
Bauhinia variegata
Orchideen-Baum</v>
      </c>
      <c r="CA60" s="18" t="str">
        <f t="shared" si="26"/>
        <v>Orchidej strom
Bauhinia variegata
Orchideen-Baum</v>
      </c>
      <c r="CB60" s="18" t="str">
        <f t="shared" si="27"/>
        <v>Orkide ağacı
Bauhinia variegata
Orchideen-Baum</v>
      </c>
      <c r="CC60" s="18" t="str">
        <f t="shared" si="28"/>
        <v>Orchidea fa
Bauhinia variegata
Orchideen-Baum</v>
      </c>
    </row>
    <row r="61" spans="2:81" ht="72" x14ac:dyDescent="0.2">
      <c r="B61" s="136">
        <v>59</v>
      </c>
      <c r="C61" s="3">
        <v>12940</v>
      </c>
      <c r="D61" s="98">
        <v>4055473129402</v>
      </c>
      <c r="E61" s="17">
        <v>1.85</v>
      </c>
      <c r="F61" s="17">
        <v>50</v>
      </c>
      <c r="G61" s="99" t="s">
        <v>3113</v>
      </c>
      <c r="H61" s="98" t="s">
        <v>9734</v>
      </c>
      <c r="I61" s="17" t="s">
        <v>18</v>
      </c>
      <c r="J61" s="17" t="s">
        <v>2893</v>
      </c>
      <c r="K61" s="3">
        <v>72940</v>
      </c>
      <c r="L61" s="98">
        <v>4055473729404</v>
      </c>
      <c r="M61" s="17">
        <v>2.4500000000000002</v>
      </c>
      <c r="N61" s="3">
        <v>82940</v>
      </c>
      <c r="O61" s="98">
        <v>4055473829401</v>
      </c>
      <c r="P61" s="17">
        <v>3.75</v>
      </c>
      <c r="Q61" s="3">
        <v>52940</v>
      </c>
      <c r="R61" s="98">
        <v>4055473529400</v>
      </c>
      <c r="S61" s="17">
        <v>4.95</v>
      </c>
      <c r="T61" s="3">
        <v>32940</v>
      </c>
      <c r="U61" s="98">
        <v>4055473329406</v>
      </c>
      <c r="V61" s="17">
        <v>6.75</v>
      </c>
      <c r="W61" s="3">
        <v>62940</v>
      </c>
      <c r="X61" s="98">
        <v>4055473629407</v>
      </c>
      <c r="Y61" s="17">
        <v>2.95</v>
      </c>
      <c r="Z61" s="101" t="s">
        <v>4112</v>
      </c>
      <c r="AA61" s="101" t="s">
        <v>4113</v>
      </c>
      <c r="AB61" s="101" t="s">
        <v>19</v>
      </c>
      <c r="AC61" s="101" t="s">
        <v>17</v>
      </c>
      <c r="AD61" s="101" t="s">
        <v>4114</v>
      </c>
      <c r="AE61" s="101" t="s">
        <v>4115</v>
      </c>
      <c r="AF61" s="101" t="s">
        <v>1306</v>
      </c>
      <c r="AG61" s="101" t="s">
        <v>4116</v>
      </c>
      <c r="AH61" s="101" t="s">
        <v>4117</v>
      </c>
      <c r="AI61" s="101" t="s">
        <v>4118</v>
      </c>
      <c r="AJ61" s="101" t="s">
        <v>1307</v>
      </c>
      <c r="AK61" s="102" t="s">
        <v>4119</v>
      </c>
      <c r="AL61" s="101" t="s">
        <v>4120</v>
      </c>
      <c r="AM61" s="101" t="s">
        <v>4121</v>
      </c>
      <c r="AN61" s="101" t="s">
        <v>4122</v>
      </c>
      <c r="AO61" s="101" t="s">
        <v>4123</v>
      </c>
      <c r="AP61" s="101" t="s">
        <v>1310</v>
      </c>
      <c r="AQ61" s="101" t="s">
        <v>4124</v>
      </c>
      <c r="AR61" s="101" t="s">
        <v>1311</v>
      </c>
      <c r="AS61" s="101" t="s">
        <v>4125</v>
      </c>
      <c r="AT61" s="101" t="s">
        <v>1312</v>
      </c>
      <c r="AU61" s="101" t="s">
        <v>1309</v>
      </c>
      <c r="AV61" s="101" t="s">
        <v>4126</v>
      </c>
      <c r="AW61" s="101" t="s">
        <v>4127</v>
      </c>
      <c r="AX61" s="101" t="s">
        <v>1308</v>
      </c>
      <c r="AY61" s="101" t="s">
        <v>4128</v>
      </c>
      <c r="AZ61" s="101" t="s">
        <v>4129</v>
      </c>
      <c r="BA61" s="103" t="s">
        <v>4130</v>
      </c>
      <c r="BB61" s="18" t="str">
        <f t="shared" si="1"/>
        <v>Африканска лилия/любовно дърво
Agapanthus orientalis ssy. praecox (blue)
Schmucklilie / Liebesbaum</v>
      </c>
      <c r="BC61" s="18" t="str">
        <f t="shared" si="2"/>
        <v>Afrikansk lilje / kærlighedstræ
Agapanthus orientalis ssy. praecox (blue)
Schmucklilie / Liebesbaum</v>
      </c>
      <c r="BD61" s="18" t="str">
        <f t="shared" si="3"/>
        <v xml:space="preserve">Schmucklilie / Liebesbaum
Agapanthus orientalis ssy. praecox (blue)
</v>
      </c>
      <c r="BE61" s="18" t="str">
        <f t="shared" si="4"/>
        <v>African Lily
Agapanthus orientalis ssy. praecox (blue)
Schmucklilie / Liebesbaum</v>
      </c>
      <c r="BF61" s="18" t="str">
        <f t="shared" si="5"/>
        <v>Aafrika liilia / armastuspuu
Agapanthus orientalis ssy. praecox (blue)
Schmucklilie / Liebesbaum</v>
      </c>
      <c r="BG61" s="18" t="str">
        <f t="shared" si="6"/>
        <v>Afrikkalainen lilja / rakkauspuu
Agapanthus orientalis ssy. praecox (blue)
Schmucklilie / Liebesbaum</v>
      </c>
      <c r="BH61" s="18" t="str">
        <f t="shared" si="7"/>
        <v>Agapanthe
Agapanthus orientalis ssy. praecox (blue)
Schmucklilie / Liebesbaum</v>
      </c>
      <c r="BI61" s="18" t="str">
        <f t="shared" si="8"/>
        <v>Αφρικανικός κρίνος / δέντρο αγάπης
Agapanthus orientalis ssy. praecox (blue)
Schmucklilie / Liebesbaum</v>
      </c>
      <c r="BJ61" s="18" t="str">
        <f t="shared" si="9"/>
        <v>Lile na hAfraice / crann grá
Agapanthus orientalis ssy. praecox (blue)
Schmucklilie / Liebesbaum</v>
      </c>
      <c r="BK61" s="18" t="str">
        <f t="shared" si="10"/>
        <v>Afrísk lilja / ástartré
Agapanthus orientalis ssy. praecox (blue)
Schmucklilie / Liebesbaum</v>
      </c>
      <c r="BL61" s="18" t="str">
        <f t="shared" si="11"/>
        <v>Agapanto
Agapanthus orientalis ssy. praecox (blue)
Schmucklilie / Liebesbaum</v>
      </c>
      <c r="BM61" s="18" t="str">
        <f t="shared" si="12"/>
        <v>アガパンサス
Agapanthus orientalis ssy. praecox (blue)
Schmucklilie / Liebesbaum</v>
      </c>
      <c r="BN61" s="18" t="str">
        <f t="shared" si="13"/>
        <v>Afrički ljiljan / drvo ljubavi
Agapanthus orientalis ssy. praecox (blue)
Schmucklilie / Liebesbaum</v>
      </c>
      <c r="BO61" s="18" t="str">
        <f t="shared" si="14"/>
        <v>Āfrikas lilija / mīlas koks
Agapanthus orientalis ssy. praecox (blue)
Schmucklilie / Liebesbaum</v>
      </c>
      <c r="BP61" s="18" t="str">
        <f t="shared" si="15"/>
        <v>Afrikos lelija / meilės medis
Agapanthus orientalis ssy. praecox (blue)
Schmucklilie / Liebesbaum</v>
      </c>
      <c r="BQ61" s="18" t="str">
        <f t="shared" si="16"/>
        <v>Ġilju Afrikan / siġra tal-imħabba
Agapanthus orientalis ssy. praecox (blue)
Schmucklilie / Liebesbaum</v>
      </c>
      <c r="BR61" s="18" t="str">
        <f t="shared" si="17"/>
        <v>Afrikaanse Lelie / Liefdesboom
Agapanthus orientalis ssy. praecox (blue)
Schmucklilie / Liebesbaum</v>
      </c>
      <c r="BS61" s="18" t="str">
        <f t="shared" si="18"/>
        <v>Afrikansk lilje / kjærlighetstre
Agapanthus orientalis ssy. praecox (blue)
Schmucklilie / Liebesbaum</v>
      </c>
      <c r="BT61" s="18" t="str">
        <f t="shared" si="19"/>
        <v>Afrykańskie Drzewo Lilii
Agapanthus orientalis ssy. praecox (blue)
Schmucklilie / Liebesbaum</v>
      </c>
      <c r="BU61" s="18" t="str">
        <f t="shared" si="20"/>
        <v>Lírio africano/árvore do amor
Agapanthus orientalis ssy. praecox (blue)
Schmucklilie / Liebesbaum</v>
      </c>
      <c r="BV61" s="18" t="str">
        <f t="shared" si="21"/>
        <v>Crinul African
Agapanthus orientalis ssy. praecox (blue)
Schmucklilie / Liebesbaum</v>
      </c>
      <c r="BW61" s="18" t="str">
        <f t="shared" si="22"/>
        <v>Afrikansk Lilja / Kärleksträd
Agapanthus orientalis ssy. praecox (blue)
Schmucklilie / Liebesbaum</v>
      </c>
      <c r="BX61" s="18" t="str">
        <f t="shared" si="23"/>
        <v>Africká ľalia / strom lásky
Agapanthus orientalis ssy. praecox (blue)
Schmucklilie / Liebesbaum</v>
      </c>
      <c r="BY61" s="18" t="str">
        <f t="shared" si="24"/>
        <v>Afriška lilija / drevo ljubezni
Agapanthus orientalis ssy. praecox (blue)
Schmucklilie / Liebesbaum</v>
      </c>
      <c r="BZ61" s="18" t="str">
        <f t="shared" si="25"/>
        <v>Flor del amor
Agapanthus orientalis ssy. praecox (blue)
Schmucklilie / Liebesbaum</v>
      </c>
      <c r="CA61" s="18" t="str">
        <f t="shared" si="26"/>
        <v>Africká lilie / strom lásky
Agapanthus orientalis ssy. praecox (blue)
Schmucklilie / Liebesbaum</v>
      </c>
      <c r="CB61" s="18" t="str">
        <f t="shared" si="27"/>
        <v>Afrika zambağı / aşk ağacı
Agapanthus orientalis ssy. praecox (blue)
Schmucklilie / Liebesbaum</v>
      </c>
      <c r="CC61" s="18" t="str">
        <f t="shared" si="28"/>
        <v>Afrikai liliom / szerelem fa
Agapanthus orientalis ssy. praecox (blue)
Schmucklilie / Liebesbaum</v>
      </c>
    </row>
    <row r="62" spans="2:81" ht="48" x14ac:dyDescent="0.2">
      <c r="B62" s="136">
        <v>60</v>
      </c>
      <c r="C62" s="3">
        <v>12941</v>
      </c>
      <c r="D62" s="98">
        <v>4055473129419</v>
      </c>
      <c r="E62" s="17">
        <v>1.85</v>
      </c>
      <c r="F62" s="17">
        <v>250</v>
      </c>
      <c r="G62" s="99" t="s">
        <v>3113</v>
      </c>
      <c r="H62" s="98" t="s">
        <v>9734</v>
      </c>
      <c r="I62" s="17" t="s">
        <v>33</v>
      </c>
      <c r="J62" s="17" t="s">
        <v>2894</v>
      </c>
      <c r="K62" s="3">
        <v>72941</v>
      </c>
      <c r="L62" s="98">
        <v>4055473729411</v>
      </c>
      <c r="M62" s="17">
        <v>2.4500000000000002</v>
      </c>
      <c r="N62" s="3">
        <v>82941</v>
      </c>
      <c r="O62" s="98">
        <v>4055473829418</v>
      </c>
      <c r="P62" s="17">
        <v>3.75</v>
      </c>
      <c r="Q62" s="3">
        <v>52941</v>
      </c>
      <c r="R62" s="98">
        <v>4055473529417</v>
      </c>
      <c r="S62" s="17">
        <v>4.95</v>
      </c>
      <c r="T62" s="3">
        <v>32941</v>
      </c>
      <c r="U62" s="98">
        <v>4055473329413</v>
      </c>
      <c r="V62" s="17">
        <v>6.75</v>
      </c>
      <c r="W62" s="3">
        <v>62941</v>
      </c>
      <c r="X62" s="98">
        <v>4055473629414</v>
      </c>
      <c r="Y62" s="17">
        <v>2.95</v>
      </c>
      <c r="Z62" s="101" t="s">
        <v>4131</v>
      </c>
      <c r="AA62" s="101" t="s">
        <v>4132</v>
      </c>
      <c r="AB62" s="101" t="s">
        <v>34</v>
      </c>
      <c r="AC62" s="101" t="s">
        <v>32</v>
      </c>
      <c r="AD62" s="101" t="s">
        <v>4133</v>
      </c>
      <c r="AE62" s="101" t="s">
        <v>4134</v>
      </c>
      <c r="AF62" s="101" t="s">
        <v>1313</v>
      </c>
      <c r="AG62" s="101" t="s">
        <v>4135</v>
      </c>
      <c r="AH62" s="101" t="s">
        <v>4136</v>
      </c>
      <c r="AI62" s="101" t="s">
        <v>4137</v>
      </c>
      <c r="AJ62" s="101" t="s">
        <v>1314</v>
      </c>
      <c r="AK62" s="102" t="s">
        <v>4138</v>
      </c>
      <c r="AL62" s="101" t="s">
        <v>4139</v>
      </c>
      <c r="AM62" s="101" t="s">
        <v>4140</v>
      </c>
      <c r="AN62" s="101" t="s">
        <v>4141</v>
      </c>
      <c r="AO62" s="101" t="s">
        <v>4142</v>
      </c>
      <c r="AP62" s="101" t="s">
        <v>1317</v>
      </c>
      <c r="AQ62" s="101" t="s">
        <v>4143</v>
      </c>
      <c r="AR62" s="101" t="s">
        <v>1318</v>
      </c>
      <c r="AS62" s="101" t="s">
        <v>4144</v>
      </c>
      <c r="AT62" s="101" t="s">
        <v>1319</v>
      </c>
      <c r="AU62" s="101" t="s">
        <v>1316</v>
      </c>
      <c r="AV62" s="101" t="s">
        <v>4145</v>
      </c>
      <c r="AW62" s="101" t="s">
        <v>4146</v>
      </c>
      <c r="AX62" s="101" t="s">
        <v>1315</v>
      </c>
      <c r="AY62" s="101" t="s">
        <v>4147</v>
      </c>
      <c r="AZ62" s="101" t="s">
        <v>4148</v>
      </c>
      <c r="BA62" s="103" t="s">
        <v>4149</v>
      </c>
      <c r="BB62" s="18" t="str">
        <f t="shared" si="1"/>
        <v>Сняг - Евкалипт
Eucalyptus pauciflora ssp. niphophila
Schnee - Eucalyptus</v>
      </c>
      <c r="BC62" s="18" t="str">
        <f t="shared" si="2"/>
        <v>Sne - Eukalyptus
Eucalyptus pauciflora ssp. niphophila
Schnee - Eucalyptus</v>
      </c>
      <c r="BD62" s="18" t="str">
        <f t="shared" si="3"/>
        <v xml:space="preserve">Schnee - Eucalyptus
Eucalyptus pauciflora ssp. niphophila
</v>
      </c>
      <c r="BE62" s="18" t="str">
        <f t="shared" si="4"/>
        <v>Alpine Snow Gum
Eucalyptus pauciflora ssp. niphophila
Schnee - Eucalyptus</v>
      </c>
      <c r="BF62" s="18" t="str">
        <f t="shared" si="5"/>
        <v>Lumi - eukalüpt
Eucalyptus pauciflora ssp. niphophila
Schnee - Eucalyptus</v>
      </c>
      <c r="BG62" s="18" t="str">
        <f t="shared" si="6"/>
        <v>Lumi - eukalyptus
Eucalyptus pauciflora ssp. niphophila
Schnee - Eucalyptus</v>
      </c>
      <c r="BH62" s="18" t="str">
        <f t="shared" si="7"/>
        <v>Gommier des neiges
Eucalyptus pauciflora ssp. niphophila
Schnee - Eucalyptus</v>
      </c>
      <c r="BI62" s="18" t="str">
        <f t="shared" si="8"/>
        <v>Χιόνι - Ευκάλυπτος
Eucalyptus pauciflora ssp. niphophila
Schnee - Eucalyptus</v>
      </c>
      <c r="BJ62" s="18" t="str">
        <f t="shared" si="9"/>
        <v>Sneachta - Eucalyptus
Eucalyptus pauciflora ssp. niphophila
Schnee - Eucalyptus</v>
      </c>
      <c r="BK62" s="18" t="str">
        <f t="shared" si="10"/>
        <v>Snjór - Tröllatré
Eucalyptus pauciflora ssp. niphophila
Schnee - Eucalyptus</v>
      </c>
      <c r="BL62" s="18" t="str">
        <f t="shared" si="11"/>
        <v>Eucalipto gomma da neve
Eucalyptus pauciflora ssp. niphophila
Schnee - Eucalyptus</v>
      </c>
      <c r="BM62" s="18" t="str">
        <f t="shared" si="12"/>
        <v>ユーカリ　パーシフォラ
Eucalyptus pauciflora ssp. niphophila
Schnee - Eucalyptus</v>
      </c>
      <c r="BN62" s="18" t="str">
        <f t="shared" si="13"/>
        <v>Snijeg - Eukaliptus
Eucalyptus pauciflora ssp. niphophila
Schnee - Eucalyptus</v>
      </c>
      <c r="BO62" s="18" t="str">
        <f t="shared" si="14"/>
        <v>Sniegs - eikalipts
Eucalyptus pauciflora ssp. niphophila
Schnee - Eucalyptus</v>
      </c>
      <c r="BP62" s="18" t="str">
        <f t="shared" si="15"/>
        <v>Sniegas – eukaliptas
Eucalyptus pauciflora ssp. niphophila
Schnee - Eucalyptus</v>
      </c>
      <c r="BQ62" s="18" t="str">
        <f t="shared" si="16"/>
        <v>Snow - Ewkaliptu
Eucalyptus pauciflora ssp. niphophila
Schnee - Eucalyptus</v>
      </c>
      <c r="BR62" s="18" t="str">
        <f t="shared" si="17"/>
        <v>Sneeuw-Eucalyptus
Eucalyptus pauciflora ssp. niphophila
Schnee - Eucalyptus</v>
      </c>
      <c r="BS62" s="18" t="str">
        <f t="shared" si="18"/>
        <v>Snø - Eucalyptus
Eucalyptus pauciflora ssp. niphophila
Schnee - Eucalyptus</v>
      </c>
      <c r="BT62" s="18" t="str">
        <f t="shared" si="19"/>
        <v>Śnieżny Eukaliptus
Eucalyptus pauciflora ssp. niphophila
Schnee - Eucalyptus</v>
      </c>
      <c r="BU62" s="18" t="str">
        <f t="shared" si="20"/>
        <v>Neve - Eucalipto
Eucalyptus pauciflora ssp. niphophila
Schnee - Eucalyptus</v>
      </c>
      <c r="BV62" s="18" t="str">
        <f t="shared" si="21"/>
        <v>Zăpadă-Eucalipt
Eucalyptus pauciflora ssp. niphophila
Schnee - Eucalyptus</v>
      </c>
      <c r="BW62" s="18" t="str">
        <f t="shared" si="22"/>
        <v>Snö-Eukalyptus
Eucalyptus pauciflora ssp. niphophila
Schnee - Eucalyptus</v>
      </c>
      <c r="BX62" s="18" t="str">
        <f t="shared" si="23"/>
        <v>Sneh - eukalyptus
Eucalyptus pauciflora ssp. niphophila
Schnee - Eucalyptus</v>
      </c>
      <c r="BY62" s="18" t="str">
        <f t="shared" si="24"/>
        <v>Sneg - evkaliptus
Eucalyptus pauciflora ssp. niphophila
Schnee - Eucalyptus</v>
      </c>
      <c r="BZ62" s="18" t="str">
        <f t="shared" si="25"/>
        <v>Eucalipto de nieve
Eucalyptus pauciflora ssp. niphophila
Schnee - Eucalyptus</v>
      </c>
      <c r="CA62" s="18" t="str">
        <f t="shared" si="26"/>
        <v>Sníh - eukalyptus
Eucalyptus pauciflora ssp. niphophila
Schnee - Eucalyptus</v>
      </c>
      <c r="CB62" s="18" t="str">
        <f t="shared" si="27"/>
        <v>Kar - Okaliptüs
Eucalyptus pauciflora ssp. niphophila
Schnee - Eucalyptus</v>
      </c>
      <c r="CC62" s="18" t="str">
        <f t="shared" si="28"/>
        <v>Hó - Eukaliptusz
Eucalyptus pauciflora ssp. niphophila
Schnee - Eucalyptus</v>
      </c>
    </row>
    <row r="63" spans="2:81" ht="36" x14ac:dyDescent="0.2">
      <c r="B63" s="136">
        <v>61</v>
      </c>
      <c r="C63" s="3">
        <v>12946</v>
      </c>
      <c r="D63" s="98">
        <v>4055473129464</v>
      </c>
      <c r="E63" s="17">
        <v>1.85</v>
      </c>
      <c r="F63" s="17">
        <v>5</v>
      </c>
      <c r="G63" s="99" t="s">
        <v>3113</v>
      </c>
      <c r="H63" s="98" t="s">
        <v>9734</v>
      </c>
      <c r="I63" s="17" t="s">
        <v>108</v>
      </c>
      <c r="J63" s="17" t="s">
        <v>2895</v>
      </c>
      <c r="K63" s="3">
        <v>72946</v>
      </c>
      <c r="L63" s="98">
        <v>4055473729466</v>
      </c>
      <c r="M63" s="17">
        <v>2.4500000000000002</v>
      </c>
      <c r="N63" s="3">
        <v>82946</v>
      </c>
      <c r="O63" s="98">
        <v>4055473829463</v>
      </c>
      <c r="P63" s="17">
        <v>3.75</v>
      </c>
      <c r="Q63" s="3">
        <v>52946</v>
      </c>
      <c r="R63" s="98">
        <v>4055473529462</v>
      </c>
      <c r="S63" s="17">
        <v>4.95</v>
      </c>
      <c r="T63" s="3">
        <v>32946</v>
      </c>
      <c r="U63" s="98">
        <v>4055473329468</v>
      </c>
      <c r="V63" s="17">
        <v>6.75</v>
      </c>
      <c r="W63" s="3">
        <v>62946</v>
      </c>
      <c r="X63" s="98">
        <v>4055473629469</v>
      </c>
      <c r="Y63" s="17">
        <v>2.95</v>
      </c>
      <c r="Z63" s="101" t="s">
        <v>4150</v>
      </c>
      <c r="AA63" s="101" t="s">
        <v>1323</v>
      </c>
      <c r="AB63" s="101" t="s">
        <v>109</v>
      </c>
      <c r="AC63" s="101" t="s">
        <v>107</v>
      </c>
      <c r="AD63" s="101" t="s">
        <v>4151</v>
      </c>
      <c r="AE63" s="101" t="s">
        <v>4152</v>
      </c>
      <c r="AF63" s="101" t="s">
        <v>1320</v>
      </c>
      <c r="AG63" s="101" t="s">
        <v>4153</v>
      </c>
      <c r="AH63" s="101" t="s">
        <v>4154</v>
      </c>
      <c r="AI63" s="101" t="s">
        <v>4155</v>
      </c>
      <c r="AJ63" s="101" t="s">
        <v>1321</v>
      </c>
      <c r="AK63" s="102" t="s">
        <v>4156</v>
      </c>
      <c r="AL63" s="101" t="s">
        <v>4154</v>
      </c>
      <c r="AM63" s="101" t="s">
        <v>4157</v>
      </c>
      <c r="AN63" s="101" t="s">
        <v>4158</v>
      </c>
      <c r="AO63" s="101" t="s">
        <v>4154</v>
      </c>
      <c r="AP63" s="101" t="s">
        <v>1324</v>
      </c>
      <c r="AQ63" s="101" t="s">
        <v>1323</v>
      </c>
      <c r="AR63" s="101" t="s">
        <v>1323</v>
      </c>
      <c r="AS63" s="101" t="s">
        <v>4154</v>
      </c>
      <c r="AT63" s="101" t="s">
        <v>1325</v>
      </c>
      <c r="AU63" s="101" t="s">
        <v>1323</v>
      </c>
      <c r="AV63" s="101" t="s">
        <v>4159</v>
      </c>
      <c r="AW63" s="101" t="s">
        <v>4160</v>
      </c>
      <c r="AX63" s="101" t="s">
        <v>1322</v>
      </c>
      <c r="AY63" s="101" t="s">
        <v>4159</v>
      </c>
      <c r="AZ63" s="101" t="s">
        <v>4161</v>
      </c>
      <c r="BA63" s="103" t="s">
        <v>4159</v>
      </c>
      <c r="BB63" s="18" t="str">
        <f t="shared" si="1"/>
        <v>Дарджилинг - банан
Musa sikkimensis
Darjeeling - Banane</v>
      </c>
      <c r="BC63" s="18" t="str">
        <f t="shared" si="2"/>
        <v>Darjeeling - Banan
Musa sikkimensis
Darjeeling - Banane</v>
      </c>
      <c r="BD63" s="18" t="str">
        <f t="shared" si="3"/>
        <v xml:space="preserve">Darjeeling - Banane
Musa sikkimensis
</v>
      </c>
      <c r="BE63" s="18" t="str">
        <f t="shared" si="4"/>
        <v>Darjeeling Banana
Musa sikkimensis
Darjeeling - Banane</v>
      </c>
      <c r="BF63" s="18" t="str">
        <f t="shared" si="5"/>
        <v>Darjeeling – banaan
Musa sikkimensis
Darjeeling - Banane</v>
      </c>
      <c r="BG63" s="18" t="str">
        <f t="shared" si="6"/>
        <v>Darjeeling - banaani
Musa sikkimensis
Darjeeling - Banane</v>
      </c>
      <c r="BH63" s="18" t="str">
        <f t="shared" si="7"/>
        <v>Bananier de Darjeeling
Musa sikkimensis
Darjeeling - Banane</v>
      </c>
      <c r="BI63" s="18" t="str">
        <f t="shared" si="8"/>
        <v>Darjeeling - Μπανάνα
Musa sikkimensis
Darjeeling - Banane</v>
      </c>
      <c r="BJ63" s="18" t="str">
        <f t="shared" si="9"/>
        <v>Darjeeling - Banana
Musa sikkimensis
Darjeeling - Banane</v>
      </c>
      <c r="BK63" s="18" t="str">
        <f t="shared" si="10"/>
        <v>Darjeeling - Banani
Musa sikkimensis
Darjeeling - Banane</v>
      </c>
      <c r="BL63" s="18" t="str">
        <f t="shared" si="11"/>
        <v>Banana di Darjeeling
Musa sikkimensis
Darjeeling - Banane</v>
      </c>
      <c r="BM63" s="18" t="str">
        <f t="shared" si="12"/>
        <v>ダージリンバナナ
Musa sikkimensis
Darjeeling - Banane</v>
      </c>
      <c r="BN63" s="18" t="str">
        <f t="shared" si="13"/>
        <v>Darjeeling - Banana
Musa sikkimensis
Darjeeling - Banane</v>
      </c>
      <c r="BO63" s="18" t="str">
        <f t="shared" si="14"/>
        <v>Dardžilinga - banāns
Musa sikkimensis
Darjeeling - Banane</v>
      </c>
      <c r="BP63" s="18" t="str">
        <f t="shared" si="15"/>
        <v>Dardžilingas – bananas
Musa sikkimensis
Darjeeling - Banane</v>
      </c>
      <c r="BQ63" s="18" t="str">
        <f t="shared" si="16"/>
        <v>Darjeeling - Banana
Musa sikkimensis
Darjeeling - Banane</v>
      </c>
      <c r="BR63" s="18" t="str">
        <f t="shared" si="17"/>
        <v>Darjeeling - Banaan
Musa sikkimensis
Darjeeling - Banane</v>
      </c>
      <c r="BS63" s="18" t="str">
        <f t="shared" si="18"/>
        <v>Darjeeling - Banan
Musa sikkimensis
Darjeeling - Banane</v>
      </c>
      <c r="BT63" s="18" t="str">
        <f t="shared" si="19"/>
        <v>Darjeeling - Banan
Musa sikkimensis
Darjeeling - Banane</v>
      </c>
      <c r="BU63" s="18" t="str">
        <f t="shared" si="20"/>
        <v>Darjeeling - Banana
Musa sikkimensis
Darjeeling - Banane</v>
      </c>
      <c r="BV63" s="18" t="str">
        <f t="shared" si="21"/>
        <v>Darjeeling - Banană
Musa sikkimensis
Darjeeling - Banane</v>
      </c>
      <c r="BW63" s="18" t="str">
        <f t="shared" si="22"/>
        <v>Darjeeling - Banan
Musa sikkimensis
Darjeeling - Banane</v>
      </c>
      <c r="BX63" s="18" t="str">
        <f t="shared" si="23"/>
        <v>Darjeeling – banán
Musa sikkimensis
Darjeeling - Banane</v>
      </c>
      <c r="BY63" s="18" t="str">
        <f t="shared" si="24"/>
        <v>Darjeeling - banana
Musa sikkimensis
Darjeeling - Banane</v>
      </c>
      <c r="BZ63" s="18" t="str">
        <f t="shared" si="25"/>
        <v>Bananero Darjeeling
Musa sikkimensis
Darjeeling - Banane</v>
      </c>
      <c r="CA63" s="18" t="str">
        <f t="shared" si="26"/>
        <v>Darjeeling – banán
Musa sikkimensis
Darjeeling - Banane</v>
      </c>
      <c r="CB63" s="18" t="str">
        <f t="shared" si="27"/>
        <v>Darjeeling - Muz
Musa sikkimensis
Darjeeling - Banane</v>
      </c>
      <c r="CC63" s="18" t="str">
        <f t="shared" si="28"/>
        <v>Darjeeling – banán
Musa sikkimensis
Darjeeling - Banane</v>
      </c>
    </row>
    <row r="64" spans="2:81" ht="36" x14ac:dyDescent="0.2">
      <c r="B64" s="136">
        <v>62</v>
      </c>
      <c r="C64" s="3">
        <v>12947</v>
      </c>
      <c r="D64" s="98">
        <v>4055473129471</v>
      </c>
      <c r="E64" s="17">
        <v>1.85</v>
      </c>
      <c r="F64" s="17">
        <v>20</v>
      </c>
      <c r="G64" s="99" t="s">
        <v>3113</v>
      </c>
      <c r="H64" s="98" t="s">
        <v>9734</v>
      </c>
      <c r="I64" s="17" t="s">
        <v>237</v>
      </c>
      <c r="J64" s="17" t="s">
        <v>2896</v>
      </c>
      <c r="K64" s="3">
        <v>72947</v>
      </c>
      <c r="L64" s="98">
        <v>4055473729473</v>
      </c>
      <c r="M64" s="17">
        <v>2.4500000000000002</v>
      </c>
      <c r="N64" s="3">
        <v>82947</v>
      </c>
      <c r="O64" s="98">
        <v>4055473829470</v>
      </c>
      <c r="P64" s="17">
        <v>3.75</v>
      </c>
      <c r="Q64" s="3">
        <v>52947</v>
      </c>
      <c r="R64" s="98">
        <v>4055473529479</v>
      </c>
      <c r="S64" s="17">
        <v>4.95</v>
      </c>
      <c r="T64" s="3">
        <v>32947</v>
      </c>
      <c r="U64" s="98">
        <v>4055473329475</v>
      </c>
      <c r="V64" s="17">
        <v>6.75</v>
      </c>
      <c r="W64" s="3">
        <v>62947</v>
      </c>
      <c r="X64" s="98">
        <v>4055473629476</v>
      </c>
      <c r="Y64" s="17">
        <v>2.95</v>
      </c>
      <c r="Z64" s="101" t="s">
        <v>4162</v>
      </c>
      <c r="AA64" s="101" t="s">
        <v>4163</v>
      </c>
      <c r="AB64" s="101" t="s">
        <v>238</v>
      </c>
      <c r="AC64" s="101" t="s">
        <v>236</v>
      </c>
      <c r="AD64" s="101" t="s">
        <v>4164</v>
      </c>
      <c r="AE64" s="101" t="s">
        <v>4165</v>
      </c>
      <c r="AF64" s="101" t="s">
        <v>1326</v>
      </c>
      <c r="AG64" s="101" t="s">
        <v>4166</v>
      </c>
      <c r="AH64" s="101" t="s">
        <v>4167</v>
      </c>
      <c r="AI64" s="101" t="s">
        <v>4168</v>
      </c>
      <c r="AJ64" s="101" t="s">
        <v>1327</v>
      </c>
      <c r="AK64" s="102" t="s">
        <v>4169</v>
      </c>
      <c r="AL64" s="101" t="s">
        <v>4170</v>
      </c>
      <c r="AM64" s="101" t="s">
        <v>4171</v>
      </c>
      <c r="AN64" s="101" t="s">
        <v>4172</v>
      </c>
      <c r="AO64" s="101" t="s">
        <v>4173</v>
      </c>
      <c r="AP64" s="101" t="s">
        <v>1330</v>
      </c>
      <c r="AQ64" s="101" t="s">
        <v>4174</v>
      </c>
      <c r="AR64" s="101" t="s">
        <v>1331</v>
      </c>
      <c r="AS64" s="101" t="s">
        <v>4175</v>
      </c>
      <c r="AT64" s="101" t="s">
        <v>1332</v>
      </c>
      <c r="AU64" s="101" t="s">
        <v>1329</v>
      </c>
      <c r="AV64" s="101" t="s">
        <v>4176</v>
      </c>
      <c r="AW64" s="101" t="s">
        <v>4177</v>
      </c>
      <c r="AX64" s="101" t="s">
        <v>1328</v>
      </c>
      <c r="AY64" s="101" t="s">
        <v>4178</v>
      </c>
      <c r="AZ64" s="101" t="s">
        <v>4179</v>
      </c>
      <c r="BA64" s="103" t="s">
        <v>4180</v>
      </c>
      <c r="BB64" s="18" t="str">
        <f t="shared" si="1"/>
        <v>златен бор
Pinus ponderosa
Goldkiefer</v>
      </c>
      <c r="BC64" s="18" t="str">
        <f t="shared" si="2"/>
        <v>Guldfyr
Pinus ponderosa
Goldkiefer</v>
      </c>
      <c r="BD64" s="18" t="str">
        <f t="shared" si="3"/>
        <v xml:space="preserve">Goldkiefer
Pinus ponderosa
</v>
      </c>
      <c r="BE64" s="18" t="str">
        <f t="shared" si="4"/>
        <v>Ponderosa Pine
Pinus ponderosa
Goldkiefer</v>
      </c>
      <c r="BF64" s="18" t="str">
        <f t="shared" si="5"/>
        <v>Kuldne mänd
Pinus ponderosa
Goldkiefer</v>
      </c>
      <c r="BG64" s="18" t="str">
        <f t="shared" si="6"/>
        <v>Kultainen mänty
Pinus ponderosa
Goldkiefer</v>
      </c>
      <c r="BH64" s="18" t="str">
        <f t="shared" si="7"/>
        <v>Pin ponderosa
Pinus ponderosa
Goldkiefer</v>
      </c>
      <c r="BI64" s="18" t="str">
        <f t="shared" si="8"/>
        <v>χρυσό πεύκο
Pinus ponderosa
Goldkiefer</v>
      </c>
      <c r="BJ64" s="18" t="str">
        <f t="shared" si="9"/>
        <v>Péine óir
Pinus ponderosa
Goldkiefer</v>
      </c>
      <c r="BK64" s="18" t="str">
        <f t="shared" si="10"/>
        <v>Gullfura
Pinus ponderosa
Goldkiefer</v>
      </c>
      <c r="BL64" s="18" t="str">
        <f t="shared" si="11"/>
        <v>Pino giallo
Pinus ponderosa
Goldkiefer</v>
      </c>
      <c r="BM64" s="18" t="str">
        <f t="shared" si="12"/>
        <v>ポンデローサマツ
Pinus ponderosa
Goldkiefer</v>
      </c>
      <c r="BN64" s="18" t="str">
        <f t="shared" si="13"/>
        <v>Zlatni bor
Pinus ponderosa
Goldkiefer</v>
      </c>
      <c r="BO64" s="18" t="str">
        <f t="shared" si="14"/>
        <v>Zelta priede
Pinus ponderosa
Goldkiefer</v>
      </c>
      <c r="BP64" s="18" t="str">
        <f t="shared" si="15"/>
        <v>Auksinė pušis
Pinus ponderosa
Goldkiefer</v>
      </c>
      <c r="BQ64" s="18" t="str">
        <f t="shared" si="16"/>
        <v>Arżnu tad-deheb
Pinus ponderosa
Goldkiefer</v>
      </c>
      <c r="BR64" s="18" t="str">
        <f t="shared" si="17"/>
        <v>Gouden Den
Pinus ponderosa
Goldkiefer</v>
      </c>
      <c r="BS64" s="18" t="str">
        <f t="shared" si="18"/>
        <v>Gullfuru
Pinus ponderosa
Goldkiefer</v>
      </c>
      <c r="BT64" s="18" t="str">
        <f t="shared" si="19"/>
        <v>Sosna Złocista
Pinus ponderosa
Goldkiefer</v>
      </c>
      <c r="BU64" s="18" t="str">
        <f t="shared" si="20"/>
        <v>Pinheiro dourado
Pinus ponderosa
Goldkiefer</v>
      </c>
      <c r="BV64" s="18" t="str">
        <f t="shared" si="21"/>
        <v>Pin De Aur
Pinus ponderosa
Goldkiefer</v>
      </c>
      <c r="BW64" s="18" t="str">
        <f t="shared" si="22"/>
        <v>Gyllene Tall
Pinus ponderosa
Goldkiefer</v>
      </c>
      <c r="BX64" s="18" t="str">
        <f t="shared" si="23"/>
        <v>Zlatá borovica
Pinus ponderosa
Goldkiefer</v>
      </c>
      <c r="BY64" s="18" t="str">
        <f t="shared" si="24"/>
        <v>Zlati bor
Pinus ponderosa
Goldkiefer</v>
      </c>
      <c r="BZ64" s="18" t="str">
        <f t="shared" si="25"/>
        <v>Pino amarillo occidental
Pinus ponderosa
Goldkiefer</v>
      </c>
      <c r="CA64" s="18" t="str">
        <f t="shared" si="26"/>
        <v>Zlatá borovice
Pinus ponderosa
Goldkiefer</v>
      </c>
      <c r="CB64" s="18" t="str">
        <f t="shared" si="27"/>
        <v>Altın çam
Pinus ponderosa
Goldkiefer</v>
      </c>
      <c r="CC64" s="18" t="str">
        <f t="shared" si="28"/>
        <v>Arany fenyő
Pinus ponderosa
Goldkiefer</v>
      </c>
    </row>
    <row r="65" spans="2:81" ht="60" x14ac:dyDescent="0.2">
      <c r="B65" s="136">
        <v>63</v>
      </c>
      <c r="C65" s="3">
        <v>12952</v>
      </c>
      <c r="D65" s="98">
        <v>4055473129525</v>
      </c>
      <c r="E65" s="17">
        <v>1.85</v>
      </c>
      <c r="F65" s="17">
        <v>20</v>
      </c>
      <c r="G65" s="99" t="s">
        <v>3113</v>
      </c>
      <c r="H65" s="98" t="s">
        <v>9734</v>
      </c>
      <c r="I65" s="17" t="s">
        <v>255</v>
      </c>
      <c r="J65" s="17" t="s">
        <v>2897</v>
      </c>
      <c r="K65" s="3">
        <v>72952</v>
      </c>
      <c r="L65" s="98">
        <v>4055473729527</v>
      </c>
      <c r="M65" s="17">
        <v>2.4500000000000002</v>
      </c>
      <c r="N65" s="3">
        <v>82952</v>
      </c>
      <c r="O65" s="98">
        <v>4055473829524</v>
      </c>
      <c r="P65" s="17">
        <v>3.75</v>
      </c>
      <c r="Q65" s="3">
        <v>52952</v>
      </c>
      <c r="R65" s="98">
        <v>4055473529523</v>
      </c>
      <c r="S65" s="17">
        <v>4.95</v>
      </c>
      <c r="T65" s="3">
        <v>32952</v>
      </c>
      <c r="U65" s="98">
        <v>4055473329529</v>
      </c>
      <c r="V65" s="17">
        <v>6.75</v>
      </c>
      <c r="W65" s="3">
        <v>62952</v>
      </c>
      <c r="X65" s="98">
        <v>4055473629520</v>
      </c>
      <c r="Y65" s="17">
        <v>2.95</v>
      </c>
      <c r="Z65" s="101" t="s">
        <v>4181</v>
      </c>
      <c r="AA65" s="101" t="s">
        <v>4182</v>
      </c>
      <c r="AB65" s="101" t="s">
        <v>256</v>
      </c>
      <c r="AC65" s="101" t="s">
        <v>254</v>
      </c>
      <c r="AD65" s="101" t="s">
        <v>4183</v>
      </c>
      <c r="AE65" s="101" t="s">
        <v>4184</v>
      </c>
      <c r="AF65" s="101" t="s">
        <v>1333</v>
      </c>
      <c r="AG65" s="101" t="s">
        <v>4185</v>
      </c>
      <c r="AH65" s="101" t="s">
        <v>4186</v>
      </c>
      <c r="AI65" s="101" t="s">
        <v>4187</v>
      </c>
      <c r="AJ65" s="101" t="s">
        <v>1334</v>
      </c>
      <c r="AK65" s="102" t="s">
        <v>4188</v>
      </c>
      <c r="AL65" s="101" t="s">
        <v>4189</v>
      </c>
      <c r="AM65" s="101" t="s">
        <v>4190</v>
      </c>
      <c r="AN65" s="101" t="s">
        <v>4191</v>
      </c>
      <c r="AO65" s="101" t="s">
        <v>4192</v>
      </c>
      <c r="AP65" s="101" t="s">
        <v>1337</v>
      </c>
      <c r="AQ65" s="101" t="s">
        <v>4193</v>
      </c>
      <c r="AR65" s="101" t="s">
        <v>1338</v>
      </c>
      <c r="AS65" s="101" t="s">
        <v>4194</v>
      </c>
      <c r="AT65" s="101" t="s">
        <v>1339</v>
      </c>
      <c r="AU65" s="101" t="s">
        <v>1336</v>
      </c>
      <c r="AV65" s="101" t="s">
        <v>4195</v>
      </c>
      <c r="AW65" s="101" t="s">
        <v>4196</v>
      </c>
      <c r="AX65" s="101" t="s">
        <v>1335</v>
      </c>
      <c r="AY65" s="101" t="s">
        <v>4197</v>
      </c>
      <c r="AZ65" s="101" t="s">
        <v>4198</v>
      </c>
      <c r="BA65" s="103" t="s">
        <v>4199</v>
      </c>
      <c r="BB65" s="18" t="str">
        <f t="shared" si="1"/>
        <v>Червен ветриловиден клен
Acer palmatum atropurpureum
Roter Fächerahorn</v>
      </c>
      <c r="BC65" s="18" t="str">
        <f t="shared" si="2"/>
        <v>Rød vifte ahorn
Acer palmatum atropurpureum
Roter Fächerahorn</v>
      </c>
      <c r="BD65" s="18" t="str">
        <f t="shared" si="3"/>
        <v xml:space="preserve">Roter Fächerahorn
Acer palmatum atropurpureum
</v>
      </c>
      <c r="BE65" s="18" t="str">
        <f t="shared" si="4"/>
        <v>Red Japanese Maple
Acer palmatum atropurpureum
Roter Fächerahorn</v>
      </c>
      <c r="BF65" s="18" t="str">
        <f t="shared" si="5"/>
        <v>Punane lehvikvaher
Acer palmatum atropurpureum
Roter Fächerahorn</v>
      </c>
      <c r="BG65" s="18" t="str">
        <f t="shared" si="6"/>
        <v>Punainen tuuletinvaahtera
Acer palmatum atropurpureum
Roter Fächerahorn</v>
      </c>
      <c r="BH65" s="18" t="str">
        <f t="shared" si="7"/>
        <v>Erable du Japon pourpre
Acer palmatum atropurpureum
Roter Fächerahorn</v>
      </c>
      <c r="BI65" s="18" t="str">
        <f t="shared" si="8"/>
        <v>Κόκκινος ανεμιστήρας σφενδάμου
Acer palmatum atropurpureum
Roter Fächerahorn</v>
      </c>
      <c r="BJ65" s="18" t="str">
        <f t="shared" si="9"/>
        <v>Maple lucht leanúna dearg
Acer palmatum atropurpureum
Roter Fächerahorn</v>
      </c>
      <c r="BK65" s="18" t="str">
        <f t="shared" si="10"/>
        <v>Rauður viftu hlynur
Acer palmatum atropurpureum
Roter Fächerahorn</v>
      </c>
      <c r="BL65" s="18" t="str">
        <f t="shared" si="11"/>
        <v>Acero palmato rosso / Acero giapponese rosso 
Acer palmatum atropurpureum
Roter Fächerahorn</v>
      </c>
      <c r="BM65" s="18" t="str">
        <f t="shared" si="12"/>
        <v>イロハモミジ
Acer palmatum atropurpureum
Roter Fächerahorn</v>
      </c>
      <c r="BN65" s="18" t="str">
        <f t="shared" si="13"/>
        <v>Crveni lepezasti javor
Acer palmatum atropurpureum
Roter Fächerahorn</v>
      </c>
      <c r="BO65" s="18" t="str">
        <f t="shared" si="14"/>
        <v>Sarkanā vēdekļa kļava
Acer palmatum atropurpureum
Roter Fächerahorn</v>
      </c>
      <c r="BP65" s="18" t="str">
        <f t="shared" si="15"/>
        <v>Raudonas vėduoklinis klevas
Acer palmatum atropurpureum
Roter Fächerahorn</v>
      </c>
      <c r="BQ65" s="18" t="str">
        <f t="shared" si="16"/>
        <v>Aġġru tal-fann aħmar
Acer palmatum atropurpureum
Roter Fächerahorn</v>
      </c>
      <c r="BR65" s="18" t="str">
        <f t="shared" si="17"/>
        <v>Rode Japanse Esdoorn
Acer palmatum atropurpureum
Roter Fächerahorn</v>
      </c>
      <c r="BS65" s="18" t="str">
        <f t="shared" si="18"/>
        <v>Rød viftelønn
Acer palmatum atropurpureum
Roter Fächerahorn</v>
      </c>
      <c r="BT65" s="18" t="str">
        <f t="shared" si="19"/>
        <v>Klon Japoński Czerwony
Acer palmatum atropurpureum
Roter Fächerahorn</v>
      </c>
      <c r="BU65" s="18" t="str">
        <f t="shared" si="20"/>
        <v>Bordo vermelho
Acer palmatum atropurpureum
Roter Fächerahorn</v>
      </c>
      <c r="BV65" s="18" t="str">
        <f t="shared" si="21"/>
        <v>Arțar Japonez
Acer palmatum atropurpureum
Roter Fächerahorn</v>
      </c>
      <c r="BW65" s="18" t="str">
        <f t="shared" si="22"/>
        <v>Röd Japansk Lönn
Acer palmatum atropurpureum
Roter Fächerahorn</v>
      </c>
      <c r="BX65" s="18" t="str">
        <f t="shared" si="23"/>
        <v>Červený vejár javor
Acer palmatum atropurpureum
Roter Fächerahorn</v>
      </c>
      <c r="BY65" s="18" t="str">
        <f t="shared" si="24"/>
        <v>Rdeči pahljačasti javor
Acer palmatum atropurpureum
Roter Fächerahorn</v>
      </c>
      <c r="BZ65" s="18" t="str">
        <f t="shared" si="25"/>
        <v>Arce japonés
Acer palmatum atropurpureum
Roter Fächerahorn</v>
      </c>
      <c r="CA65" s="18" t="str">
        <f t="shared" si="26"/>
        <v>Červený vějířový javor
Acer palmatum atropurpureum
Roter Fächerahorn</v>
      </c>
      <c r="CB65" s="18" t="str">
        <f t="shared" si="27"/>
        <v>Kırmızı yelpaze akçaağaç
Acer palmatum atropurpureum
Roter Fächerahorn</v>
      </c>
      <c r="CC65" s="18" t="str">
        <f t="shared" si="28"/>
        <v>Vörös legyező juhar
Acer palmatum atropurpureum
Roter Fächerahorn</v>
      </c>
    </row>
    <row r="66" spans="2:81" ht="60" x14ac:dyDescent="0.2">
      <c r="B66" s="136">
        <v>64</v>
      </c>
      <c r="C66" s="3">
        <v>12956</v>
      </c>
      <c r="D66" s="98">
        <v>4055473129563</v>
      </c>
      <c r="E66" s="17">
        <v>1.85</v>
      </c>
      <c r="F66" s="17">
        <v>15</v>
      </c>
      <c r="G66" s="99" t="s">
        <v>3113</v>
      </c>
      <c r="H66" s="98" t="s">
        <v>9734</v>
      </c>
      <c r="I66" s="17" t="s">
        <v>69</v>
      </c>
      <c r="J66" s="17" t="s">
        <v>2898</v>
      </c>
      <c r="K66" s="3">
        <v>72956</v>
      </c>
      <c r="L66" s="98">
        <v>4055473729565</v>
      </c>
      <c r="M66" s="17">
        <v>2.4500000000000002</v>
      </c>
      <c r="N66" s="3">
        <v>82956</v>
      </c>
      <c r="O66" s="98">
        <v>4055473829562</v>
      </c>
      <c r="P66" s="17">
        <v>3.75</v>
      </c>
      <c r="Q66" s="3">
        <v>52956</v>
      </c>
      <c r="R66" s="98">
        <v>4055473529561</v>
      </c>
      <c r="S66" s="17">
        <v>4.95</v>
      </c>
      <c r="T66" s="3">
        <v>32956</v>
      </c>
      <c r="U66" s="98">
        <v>4055473329567</v>
      </c>
      <c r="V66" s="17">
        <v>6.75</v>
      </c>
      <c r="W66" s="3">
        <v>62956</v>
      </c>
      <c r="X66" s="98">
        <v>4055473629568</v>
      </c>
      <c r="Y66" s="17">
        <v>2.95</v>
      </c>
      <c r="Z66" s="101" t="s">
        <v>4200</v>
      </c>
      <c r="AA66" s="101" t="s">
        <v>4201</v>
      </c>
      <c r="AB66" s="101" t="s">
        <v>70</v>
      </c>
      <c r="AC66" s="101" t="s">
        <v>68</v>
      </c>
      <c r="AD66" s="101" t="s">
        <v>4202</v>
      </c>
      <c r="AE66" s="101" t="s">
        <v>4203</v>
      </c>
      <c r="AF66" s="101" t="s">
        <v>1340</v>
      </c>
      <c r="AG66" s="101" t="s">
        <v>4204</v>
      </c>
      <c r="AH66" s="101" t="s">
        <v>4205</v>
      </c>
      <c r="AI66" s="101" t="s">
        <v>4206</v>
      </c>
      <c r="AJ66" s="101" t="s">
        <v>4207</v>
      </c>
      <c r="AK66" s="102" t="s">
        <v>4208</v>
      </c>
      <c r="AL66" s="101" t="s">
        <v>4209</v>
      </c>
      <c r="AM66" s="101" t="s">
        <v>4210</v>
      </c>
      <c r="AN66" s="101" t="s">
        <v>4211</v>
      </c>
      <c r="AO66" s="101" t="s">
        <v>4212</v>
      </c>
      <c r="AP66" s="101" t="s">
        <v>1343</v>
      </c>
      <c r="AQ66" s="101" t="s">
        <v>4213</v>
      </c>
      <c r="AR66" s="101" t="s">
        <v>1344</v>
      </c>
      <c r="AS66" s="101" t="s">
        <v>4214</v>
      </c>
      <c r="AT66" s="101" t="s">
        <v>1345</v>
      </c>
      <c r="AU66" s="101" t="s">
        <v>1342</v>
      </c>
      <c r="AV66" s="101" t="s">
        <v>4215</v>
      </c>
      <c r="AW66" s="101" t="s">
        <v>4216</v>
      </c>
      <c r="AX66" s="101" t="s">
        <v>1341</v>
      </c>
      <c r="AY66" s="101" t="s">
        <v>4217</v>
      </c>
      <c r="AZ66" s="101" t="s">
        <v>4218</v>
      </c>
      <c r="BA66" s="103" t="s">
        <v>4219</v>
      </c>
      <c r="BB66" s="18" t="str">
        <f t="shared" si="1"/>
        <v>Африканска гигантска тиква
Lagenaria siceraria
Afrikanische Riesenkalebasse</v>
      </c>
      <c r="BC66" s="18" t="str">
        <f t="shared" si="2"/>
        <v>Afrikansk kæmpegræskar
Lagenaria siceraria
Afrikanische Riesenkalebasse</v>
      </c>
      <c r="BD66" s="18" t="str">
        <f t="shared" si="3"/>
        <v xml:space="preserve">Afrikanische Riesenkalebasse
Lagenaria siceraria
</v>
      </c>
      <c r="BE66" s="18" t="str">
        <f t="shared" si="4"/>
        <v>Bottle Gourd
Lagenaria siceraria
Afrikanische Riesenkalebasse</v>
      </c>
      <c r="BF66" s="18" t="str">
        <f t="shared" si="5"/>
        <v>Aafrika hiidkõrvits
Lagenaria siceraria
Afrikanische Riesenkalebasse</v>
      </c>
      <c r="BG66" s="18" t="str">
        <f t="shared" si="6"/>
        <v>Afrikkalainen jättiläiskurpitsa
Lagenaria siceraria
Afrikanische Riesenkalebasse</v>
      </c>
      <c r="BH66" s="18" t="str">
        <f t="shared" si="7"/>
        <v>Calebasse
Lagenaria siceraria
Afrikanische Riesenkalebasse</v>
      </c>
      <c r="BI66" s="18" t="str">
        <f t="shared" si="8"/>
        <v>Αφρικανική γιγάντια κολοκύθα
Lagenaria siceraria
Afrikanische Riesenkalebasse</v>
      </c>
      <c r="BJ66" s="18" t="str">
        <f t="shared" si="9"/>
        <v>Gourd ollmhór Afracach
Lagenaria siceraria
Afrikanische Riesenkalebasse</v>
      </c>
      <c r="BK66" s="18" t="str">
        <f t="shared" si="10"/>
        <v>Afrískt risagrautur
Lagenaria siceraria
Afrikanische Riesenkalebasse</v>
      </c>
      <c r="BL66" s="18" t="str">
        <f t="shared" si="11"/>
        <v>zucca a bottiglia
Lagenaria siceraria
Afrikanische Riesenkalebasse</v>
      </c>
      <c r="BM66" s="18" t="str">
        <f t="shared" si="12"/>
        <v>ユウガオ
Lagenaria siceraria
Afrikanische Riesenkalebasse</v>
      </c>
      <c r="BN66" s="18" t="str">
        <f t="shared" si="13"/>
        <v>Afrička divovska tikva
Lagenaria siceraria
Afrikanische Riesenkalebasse</v>
      </c>
      <c r="BO66" s="18" t="str">
        <f t="shared" si="14"/>
        <v>Āfrikas milzu ķirbis
Lagenaria siceraria
Afrikanische Riesenkalebasse</v>
      </c>
      <c r="BP66" s="18" t="str">
        <f t="shared" si="15"/>
        <v>Afrikos milžiniškas moliūgas
Lagenaria siceraria
Afrikanische Riesenkalebasse</v>
      </c>
      <c r="BQ66" s="18" t="str">
        <f t="shared" si="16"/>
        <v>Qargħa ġgant Afrikana
Lagenaria siceraria
Afrikanische Riesenkalebasse</v>
      </c>
      <c r="BR66" s="18" t="str">
        <f t="shared" si="17"/>
        <v>Afrikaanse Reuzenkalebas
Lagenaria siceraria
Afrikanische Riesenkalebasse</v>
      </c>
      <c r="BS66" s="18" t="str">
        <f t="shared" si="18"/>
        <v>Afrikansk kjempegresskar
Lagenaria siceraria
Afrikanische Riesenkalebasse</v>
      </c>
      <c r="BT66" s="18" t="str">
        <f t="shared" si="19"/>
        <v>Afrykańska Tykwa Olbrzymia
Lagenaria siceraria
Afrikanische Riesenkalebasse</v>
      </c>
      <c r="BU66" s="18" t="str">
        <f t="shared" si="20"/>
        <v>Cabaça gigante africana
Lagenaria siceraria
Afrikanische Riesenkalebasse</v>
      </c>
      <c r="BV66" s="18" t="str">
        <f t="shared" si="21"/>
        <v>Calabaza Uriașă
Lagenaria siceraria
Afrikanische Riesenkalebasse</v>
      </c>
      <c r="BW66" s="18" t="str">
        <f t="shared" si="22"/>
        <v>Afrikansk Jätte Kalabas
Lagenaria siceraria
Afrikanische Riesenkalebasse</v>
      </c>
      <c r="BX66" s="18" t="str">
        <f t="shared" si="23"/>
        <v>Africká obrovská tekvica
Lagenaria siceraria
Afrikanische Riesenkalebasse</v>
      </c>
      <c r="BY66" s="18" t="str">
        <f t="shared" si="24"/>
        <v>Afriška buča velikanka
Lagenaria siceraria
Afrikanische Riesenkalebasse</v>
      </c>
      <c r="BZ66" s="18" t="str">
        <f t="shared" si="25"/>
        <v>Calabaza de peregrino
Lagenaria siceraria
Afrikanische Riesenkalebasse</v>
      </c>
      <c r="CA66" s="18" t="str">
        <f t="shared" si="26"/>
        <v>Africká obří tykev
Lagenaria siceraria
Afrikanische Riesenkalebasse</v>
      </c>
      <c r="CB66" s="18" t="str">
        <f t="shared" si="27"/>
        <v>Afrika dev kabak
Lagenaria siceraria
Afrikanische Riesenkalebasse</v>
      </c>
      <c r="CC66" s="18" t="str">
        <f t="shared" si="28"/>
        <v>Afrikai óriástök
Lagenaria siceraria
Afrikanische Riesenkalebasse</v>
      </c>
    </row>
    <row r="67" spans="2:81" ht="36" x14ac:dyDescent="0.2">
      <c r="B67" s="136">
        <v>65</v>
      </c>
      <c r="C67" s="3">
        <v>12961</v>
      </c>
      <c r="D67" s="98">
        <v>4055473129617</v>
      </c>
      <c r="E67" s="17">
        <v>1.85</v>
      </c>
      <c r="F67" s="17">
        <v>200</v>
      </c>
      <c r="G67" s="99" t="s">
        <v>3113</v>
      </c>
      <c r="H67" s="98" t="s">
        <v>9734</v>
      </c>
      <c r="I67" s="17" t="s">
        <v>246</v>
      </c>
      <c r="J67" s="17" t="s">
        <v>2899</v>
      </c>
      <c r="K67" s="3">
        <v>72961</v>
      </c>
      <c r="L67" s="98">
        <v>4055473729619</v>
      </c>
      <c r="M67" s="17">
        <v>2.4500000000000002</v>
      </c>
      <c r="N67" s="3">
        <v>82961</v>
      </c>
      <c r="O67" s="98">
        <v>4055473829616</v>
      </c>
      <c r="P67" s="17">
        <v>3.75</v>
      </c>
      <c r="Q67" s="3">
        <v>52961</v>
      </c>
      <c r="R67" s="98">
        <v>4055473529615</v>
      </c>
      <c r="S67" s="17">
        <v>4.95</v>
      </c>
      <c r="T67" s="3">
        <v>32961</v>
      </c>
      <c r="U67" s="98">
        <v>4055473329611</v>
      </c>
      <c r="V67" s="17">
        <v>6.75</v>
      </c>
      <c r="W67" s="3">
        <v>62961</v>
      </c>
      <c r="X67" s="98">
        <v>4055473629612</v>
      </c>
      <c r="Y67" s="17">
        <v>2.95</v>
      </c>
      <c r="Z67" s="101" t="s">
        <v>4220</v>
      </c>
      <c r="AA67" s="101" t="s">
        <v>4221</v>
      </c>
      <c r="AB67" s="101" t="s">
        <v>247</v>
      </c>
      <c r="AC67" s="101" t="s">
        <v>245</v>
      </c>
      <c r="AD67" s="101" t="s">
        <v>4222</v>
      </c>
      <c r="AE67" s="101" t="s">
        <v>4223</v>
      </c>
      <c r="AF67" s="101" t="s">
        <v>1346</v>
      </c>
      <c r="AG67" s="101" t="s">
        <v>4224</v>
      </c>
      <c r="AH67" s="101" t="s">
        <v>4225</v>
      </c>
      <c r="AI67" s="101" t="s">
        <v>4226</v>
      </c>
      <c r="AJ67" s="101" t="s">
        <v>1347</v>
      </c>
      <c r="AK67" s="102" t="s">
        <v>4227</v>
      </c>
      <c r="AL67" s="101" t="s">
        <v>4228</v>
      </c>
      <c r="AM67" s="101" t="s">
        <v>4229</v>
      </c>
      <c r="AN67" s="101" t="s">
        <v>4230</v>
      </c>
      <c r="AO67" s="101" t="s">
        <v>4231</v>
      </c>
      <c r="AP67" s="101" t="s">
        <v>1350</v>
      </c>
      <c r="AQ67" s="101" t="s">
        <v>4232</v>
      </c>
      <c r="AR67" s="101" t="s">
        <v>1351</v>
      </c>
      <c r="AS67" s="101" t="s">
        <v>4233</v>
      </c>
      <c r="AT67" s="101" t="s">
        <v>1352</v>
      </c>
      <c r="AU67" s="101" t="s">
        <v>1349</v>
      </c>
      <c r="AV67" s="101" t="s">
        <v>4234</v>
      </c>
      <c r="AW67" s="101" t="s">
        <v>4235</v>
      </c>
      <c r="AX67" s="101" t="s">
        <v>1348</v>
      </c>
      <c r="AY67" s="101" t="s">
        <v>4236</v>
      </c>
      <c r="AZ67" s="101" t="s">
        <v>4237</v>
      </c>
      <c r="BA67" s="103" t="s">
        <v>4238</v>
      </c>
      <c r="BB67" s="18" t="str">
        <f t="shared" si="1"/>
        <v>звънче дърво
Paulownia tomentosa
Blauglockenbaum</v>
      </c>
      <c r="BC67" s="18" t="str">
        <f t="shared" si="2"/>
        <v>Blåklokke træ
Paulownia tomentosa
Blauglockenbaum</v>
      </c>
      <c r="BD67" s="18" t="str">
        <f t="shared" si="3"/>
        <v xml:space="preserve">Blauglockenbaum
Paulownia tomentosa
</v>
      </c>
      <c r="BE67" s="18" t="str">
        <f t="shared" si="4"/>
        <v>Princess Tree
Paulownia tomentosa
Blauglockenbaum</v>
      </c>
      <c r="BF67" s="18" t="str">
        <f t="shared" si="5"/>
        <v>Sinililli puu
Paulownia tomentosa
Blauglockenbaum</v>
      </c>
      <c r="BG67" s="18" t="str">
        <f t="shared" si="6"/>
        <v>Sinikello puu
Paulownia tomentosa
Blauglockenbaum</v>
      </c>
      <c r="BH67" s="18" t="str">
        <f t="shared" si="7"/>
        <v>Arbre impérial
Paulownia tomentosa
Blauglockenbaum</v>
      </c>
      <c r="BI67" s="18" t="str">
        <f t="shared" si="8"/>
        <v>δέντρο μπλε καμπάνας
Paulownia tomentosa
Blauglockenbaum</v>
      </c>
      <c r="BJ67" s="18" t="str">
        <f t="shared" si="9"/>
        <v>Crann cloigtheach
Paulownia tomentosa
Blauglockenbaum</v>
      </c>
      <c r="BK67" s="18" t="str">
        <f t="shared" si="10"/>
        <v>Bláklukkutré
Paulownia tomentosa
Blauglockenbaum</v>
      </c>
      <c r="BL67" s="18" t="str">
        <f t="shared" si="11"/>
        <v>Albero della principessa
Paulownia tomentosa
Blauglockenbaum</v>
      </c>
      <c r="BM67" s="18" t="str">
        <f t="shared" si="12"/>
        <v>桐
Paulownia tomentosa
Blauglockenbaum</v>
      </c>
      <c r="BN67" s="18" t="str">
        <f t="shared" si="13"/>
        <v>Stablo zvončića
Paulownia tomentosa
Blauglockenbaum</v>
      </c>
      <c r="BO67" s="18" t="str">
        <f t="shared" si="14"/>
        <v>Zilo zvaniņu koks
Paulownia tomentosa
Blauglockenbaum</v>
      </c>
      <c r="BP67" s="18" t="str">
        <f t="shared" si="15"/>
        <v>Varpelio medis
Paulownia tomentosa
Blauglockenbaum</v>
      </c>
      <c r="BQ67" s="18" t="str">
        <f t="shared" si="16"/>
        <v>Siġra bluebell
Paulownia tomentosa
Blauglockenbaum</v>
      </c>
      <c r="BR67" s="18" t="str">
        <f t="shared" si="17"/>
        <v>Bluebell Boom
Paulownia tomentosa
Blauglockenbaum</v>
      </c>
      <c r="BS67" s="18" t="str">
        <f t="shared" si="18"/>
        <v>Blåklokketre
Paulownia tomentosa
Blauglockenbaum</v>
      </c>
      <c r="BT67" s="18" t="str">
        <f t="shared" si="19"/>
        <v>Drzewo Bluebell
Paulownia tomentosa
Blauglockenbaum</v>
      </c>
      <c r="BU67" s="18" t="str">
        <f t="shared" si="20"/>
        <v>Árvore de campainha
Paulownia tomentosa
Blauglockenbaum</v>
      </c>
      <c r="BV67" s="18" t="str">
        <f t="shared" si="21"/>
        <v>Arborele Albastru
Paulownia tomentosa
Blauglockenbaum</v>
      </c>
      <c r="BW67" s="18" t="str">
        <f t="shared" si="22"/>
        <v>Blåklockaträd
Paulownia tomentosa
Blauglockenbaum</v>
      </c>
      <c r="BX67" s="18" t="str">
        <f t="shared" si="23"/>
        <v>Zvonček strom
Paulownia tomentosa
Blauglockenbaum</v>
      </c>
      <c r="BY67" s="18" t="str">
        <f t="shared" si="24"/>
        <v>Zvonček
Paulownia tomentosa
Blauglockenbaum</v>
      </c>
      <c r="BZ67" s="18" t="str">
        <f t="shared" si="25"/>
        <v>Paulonia
Paulownia tomentosa
Blauglockenbaum</v>
      </c>
      <c r="CA67" s="18" t="str">
        <f t="shared" si="26"/>
        <v>Zvonek strom
Paulownia tomentosa
Blauglockenbaum</v>
      </c>
      <c r="CB67" s="18" t="str">
        <f t="shared" si="27"/>
        <v>Çan ağacı
Paulownia tomentosa
Blauglockenbaum</v>
      </c>
      <c r="CC67" s="18" t="str">
        <f t="shared" si="28"/>
        <v>Harangvirág fa
Paulownia tomentosa
Blauglockenbaum</v>
      </c>
    </row>
    <row r="68" spans="2:81" ht="36" x14ac:dyDescent="0.2">
      <c r="B68" s="136">
        <v>66</v>
      </c>
      <c r="C68" s="3">
        <v>12962</v>
      </c>
      <c r="D68" s="98">
        <v>4055473129624</v>
      </c>
      <c r="E68" s="17">
        <v>1.85</v>
      </c>
      <c r="F68" s="17">
        <v>10</v>
      </c>
      <c r="G68" s="99" t="s">
        <v>3113</v>
      </c>
      <c r="H68" s="98" t="s">
        <v>9734</v>
      </c>
      <c r="I68" s="17" t="s">
        <v>57</v>
      </c>
      <c r="J68" s="17" t="s">
        <v>2900</v>
      </c>
      <c r="K68" s="3">
        <v>72962</v>
      </c>
      <c r="L68" s="98">
        <v>4055473729626</v>
      </c>
      <c r="M68" s="17">
        <v>2.4500000000000002</v>
      </c>
      <c r="N68" s="3">
        <v>82962</v>
      </c>
      <c r="O68" s="98">
        <v>4055473829623</v>
      </c>
      <c r="P68" s="17">
        <v>3.75</v>
      </c>
      <c r="Q68" s="3">
        <v>52962</v>
      </c>
      <c r="R68" s="98">
        <v>4055473529622</v>
      </c>
      <c r="S68" s="17">
        <v>4.95</v>
      </c>
      <c r="T68" s="3">
        <v>32962</v>
      </c>
      <c r="U68" s="98">
        <v>4055473329628</v>
      </c>
      <c r="V68" s="17">
        <v>6.75</v>
      </c>
      <c r="W68" s="3">
        <v>62962</v>
      </c>
      <c r="X68" s="98">
        <v>4055473629629</v>
      </c>
      <c r="Y68" s="17">
        <v>2.95</v>
      </c>
      <c r="Z68" s="101" t="s">
        <v>4239</v>
      </c>
      <c r="AA68" s="101" t="s">
        <v>4240</v>
      </c>
      <c r="AB68" s="101" t="s">
        <v>58</v>
      </c>
      <c r="AC68" s="101" t="s">
        <v>56</v>
      </c>
      <c r="AD68" s="101" t="s">
        <v>4241</v>
      </c>
      <c r="AE68" s="101" t="s">
        <v>4242</v>
      </c>
      <c r="AF68" s="101" t="s">
        <v>1353</v>
      </c>
      <c r="AG68" s="101" t="s">
        <v>4243</v>
      </c>
      <c r="AH68" s="101" t="s">
        <v>4244</v>
      </c>
      <c r="AI68" s="101" t="s">
        <v>4245</v>
      </c>
      <c r="AJ68" s="101" t="s">
        <v>1354</v>
      </c>
      <c r="AK68" s="102" t="s">
        <v>4246</v>
      </c>
      <c r="AL68" s="101" t="s">
        <v>4247</v>
      </c>
      <c r="AM68" s="101" t="s">
        <v>4248</v>
      </c>
      <c r="AN68" s="101" t="s">
        <v>4249</v>
      </c>
      <c r="AO68" s="101" t="s">
        <v>4250</v>
      </c>
      <c r="AP68" s="101" t="s">
        <v>1357</v>
      </c>
      <c r="AQ68" s="101" t="s">
        <v>4251</v>
      </c>
      <c r="AR68" s="101" t="s">
        <v>1358</v>
      </c>
      <c r="AS68" s="101" t="s">
        <v>4252</v>
      </c>
      <c r="AT68" s="101" t="s">
        <v>1359</v>
      </c>
      <c r="AU68" s="101" t="s">
        <v>1356</v>
      </c>
      <c r="AV68" s="101" t="s">
        <v>4253</v>
      </c>
      <c r="AW68" s="101" t="s">
        <v>4254</v>
      </c>
      <c r="AX68" s="101" t="s">
        <v>1355</v>
      </c>
      <c r="AY68" s="101" t="s">
        <v>4255</v>
      </c>
      <c r="AZ68" s="101" t="s">
        <v>4256</v>
      </c>
      <c r="BA68" s="103" t="s">
        <v>4257</v>
      </c>
      <c r="BB68" s="18" t="str">
        <f t="shared" ref="BB68:BB131" si="29">CONCATENATE(Z68,CHAR(10),
$I68,CHAR(10),
$AB68)</f>
        <v>цвете прилеп
Tacca chantrieri
Fledermausblume</v>
      </c>
      <c r="BC68" s="18" t="str">
        <f t="shared" ref="BC68:BC131" si="30">CONCATENATE(AA68,CHAR(10),
$I68,CHAR(10),
$AB68)</f>
        <v>Flagermus blomst
Tacca chantrieri
Fledermausblume</v>
      </c>
      <c r="BD68" s="18" t="str">
        <f t="shared" ref="BD68:BD131" si="31">CONCATENATE(AB68,CHAR(10),
$I68,CHAR(10))</f>
        <v xml:space="preserve">Fledermausblume
Tacca chantrieri
</v>
      </c>
      <c r="BE68" s="18" t="str">
        <f t="shared" ref="BE68:BE131" si="32">CONCATENATE(AC68,CHAR(10),
$I68,CHAR(10),
$AB68)</f>
        <v>Black Bat Flower
Tacca chantrieri
Fledermausblume</v>
      </c>
      <c r="BF68" s="18" t="str">
        <f t="shared" ref="BF68:BF131" si="33">CONCATENATE(AD68,CHAR(10),
$I68,CHAR(10),
$AB68)</f>
        <v>Nahkhiir lill
Tacca chantrieri
Fledermausblume</v>
      </c>
      <c r="BG68" s="18" t="str">
        <f t="shared" ref="BG68:BG131" si="34">CONCATENATE(AE68,CHAR(10),
$I68,CHAR(10),
$AB68)</f>
        <v>Lepakko kukka
Tacca chantrieri
Fledermausblume</v>
      </c>
      <c r="BH68" s="18" t="str">
        <f t="shared" ref="BH68:BH131" si="35">CONCATENATE(AF68,CHAR(10),
$I68,CHAR(10),
$AB68)</f>
        <v>Fleur chauve-souris
Tacca chantrieri
Fledermausblume</v>
      </c>
      <c r="BI68" s="18" t="str">
        <f t="shared" ref="BI68:BI131" si="36">CONCATENATE(AG68,CHAR(10),
$I68,CHAR(10),
$AB68)</f>
        <v>λουλούδι νυχτερίδας
Tacca chantrieri
Fledermausblume</v>
      </c>
      <c r="BJ68" s="18" t="str">
        <f t="shared" ref="BJ68:BJ131" si="37">CONCATENATE(AH68,CHAR(10),
$I68,CHAR(10),
$AB68)</f>
        <v>Bláth ialtóg
Tacca chantrieri
Fledermausblume</v>
      </c>
      <c r="BK68" s="18" t="str">
        <f t="shared" ref="BK68:BK131" si="38">CONCATENATE(AI68,CHAR(10),
$I68,CHAR(10),
$AB68)</f>
        <v>Leðurblóm
Tacca chantrieri
Fledermausblume</v>
      </c>
      <c r="BL68" s="18" t="str">
        <f t="shared" ref="BL68:BL131" si="39">CONCATENATE(AJ68,CHAR(10),
$I68,CHAR(10),
$AB68)</f>
        <v>Pianta pipistrello
Tacca chantrieri
Fledermausblume</v>
      </c>
      <c r="BM68" s="18" t="str">
        <f t="shared" ref="BM68:BM131" si="40">CONCATENATE(AK68,CHAR(10),
$I68,CHAR(10),
$AB68)</f>
        <v>黒花田代芋
Tacca chantrieri
Fledermausblume</v>
      </c>
      <c r="BN68" s="18" t="str">
        <f t="shared" ref="BN68:BN131" si="41">CONCATENATE(AL68,CHAR(10),
$I68,CHAR(10),
$AB68)</f>
        <v>Šišmiš cvijet
Tacca chantrieri
Fledermausblume</v>
      </c>
      <c r="BO68" s="18" t="str">
        <f t="shared" ref="BO68:BO131" si="42">CONCATENATE(AM68,CHAR(10),
$I68,CHAR(10),
$AB68)</f>
        <v>Sikspārņu zieds
Tacca chantrieri
Fledermausblume</v>
      </c>
      <c r="BP68" s="18" t="str">
        <f t="shared" ref="BP68:BP131" si="43">CONCATENATE(AN68,CHAR(10),
$I68,CHAR(10),
$AB68)</f>
        <v>Šikšnosparnio gėlė
Tacca chantrieri
Fledermausblume</v>
      </c>
      <c r="BQ68" s="18" t="str">
        <f t="shared" ref="BQ68:BQ131" si="44">CONCATENATE(AO68,CHAR(10),
$I68,CHAR(10),
$AB68)</f>
        <v>Fjura tal-friefet il-lejl
Tacca chantrieri
Fledermausblume</v>
      </c>
      <c r="BR68" s="18" t="str">
        <f t="shared" ref="BR68:BR131" si="45">CONCATENATE(AP68,CHAR(10),
$I68,CHAR(10),
$AB68)</f>
        <v>Vleermuis Bloem
Tacca chantrieri
Fledermausblume</v>
      </c>
      <c r="BS68" s="18" t="str">
        <f t="shared" ref="BS68:BS131" si="46">CONCATENATE(AQ68,CHAR(10),
$I68,CHAR(10),
$AB68)</f>
        <v>Flaggermus blomst
Tacca chantrieri
Fledermausblume</v>
      </c>
      <c r="BT68" s="18" t="str">
        <f t="shared" ref="BT68:BT131" si="47">CONCATENATE(AR68,CHAR(10),
$I68,CHAR(10),
$AB68)</f>
        <v>Kwiat Nietoperza
Tacca chantrieri
Fledermausblume</v>
      </c>
      <c r="BU68" s="18" t="str">
        <f t="shared" ref="BU68:BU131" si="48">CONCATENATE(AS68,CHAR(10),
$I68,CHAR(10),
$AB68)</f>
        <v>Flor de morcego
Tacca chantrieri
Fledermausblume</v>
      </c>
      <c r="BV68" s="18" t="str">
        <f t="shared" ref="BV68:BV131" si="49">CONCATENATE(AT68,CHAR(10),
$I68,CHAR(10),
$AB68)</f>
        <v>Floare De Liliac
Tacca chantrieri
Fledermausblume</v>
      </c>
      <c r="BW68" s="18" t="str">
        <f t="shared" ref="BW68:BW131" si="50">CONCATENATE(AU68,CHAR(10),
$I68,CHAR(10),
$AB68)</f>
        <v>Fladdermusblomma
Tacca chantrieri
Fledermausblume</v>
      </c>
      <c r="BX68" s="18" t="str">
        <f t="shared" ref="BX68:BX131" si="51">CONCATENATE(AV68,CHAR(10),
$I68,CHAR(10),
$AB68)</f>
        <v>Kvet netopiera
Tacca chantrieri
Fledermausblume</v>
      </c>
      <c r="BY68" s="18" t="str">
        <f t="shared" ref="BY68:BY131" si="52">CONCATENATE(AW68,CHAR(10),
$I68,CHAR(10),
$AB68)</f>
        <v>Cvet netopirja
Tacca chantrieri
Fledermausblume</v>
      </c>
      <c r="BZ68" s="18" t="str">
        <f t="shared" ref="BZ68:BZ131" si="53">CONCATENATE(AX68,CHAR(10),
$I68,CHAR(10),
$AB68)</f>
        <v>Planta murciélago
Tacca chantrieri
Fledermausblume</v>
      </c>
      <c r="CA68" s="18" t="str">
        <f t="shared" ref="CA68:CA131" si="54">CONCATENATE(AY68,CHAR(10),
$I68,CHAR(10),
$AB68)</f>
        <v>Netopýří květina
Tacca chantrieri
Fledermausblume</v>
      </c>
      <c r="CB68" s="18" t="str">
        <f t="shared" ref="CB68:CB131" si="55">CONCATENATE(AZ68,CHAR(10),
$I68,CHAR(10),
$AB68)</f>
        <v>Yarasa çiçeği
Tacca chantrieri
Fledermausblume</v>
      </c>
      <c r="CC68" s="18" t="str">
        <f t="shared" ref="CC68:CC131" si="56">CONCATENATE(BA68,CHAR(10),
$I68,CHAR(10),
$AB68)</f>
        <v>Denevér virág
Tacca chantrieri
Fledermausblume</v>
      </c>
    </row>
    <row r="69" spans="2:81" ht="36" x14ac:dyDescent="0.2">
      <c r="B69" s="136">
        <v>67</v>
      </c>
      <c r="C69" s="3">
        <v>12969</v>
      </c>
      <c r="D69" s="98">
        <v>4055473129693</v>
      </c>
      <c r="E69" s="17">
        <v>1.85</v>
      </c>
      <c r="F69" s="17">
        <v>10</v>
      </c>
      <c r="G69" s="99" t="s">
        <v>3113</v>
      </c>
      <c r="H69" s="98" t="s">
        <v>9734</v>
      </c>
      <c r="I69" s="17" t="s">
        <v>158</v>
      </c>
      <c r="J69" s="17" t="s">
        <v>2901</v>
      </c>
      <c r="K69" s="3">
        <v>72969</v>
      </c>
      <c r="L69" s="98">
        <v>4055473729695</v>
      </c>
      <c r="M69" s="17">
        <v>2.4500000000000002</v>
      </c>
      <c r="N69" s="3">
        <v>82969</v>
      </c>
      <c r="O69" s="98">
        <v>4055473829692</v>
      </c>
      <c r="P69" s="17">
        <v>3.75</v>
      </c>
      <c r="Q69" s="3">
        <v>52969</v>
      </c>
      <c r="R69" s="98">
        <v>4055473529691</v>
      </c>
      <c r="S69" s="17">
        <v>4.95</v>
      </c>
      <c r="T69" s="3">
        <v>32969</v>
      </c>
      <c r="U69" s="98">
        <v>4055473329697</v>
      </c>
      <c r="V69" s="17">
        <v>6.75</v>
      </c>
      <c r="W69" s="3">
        <v>62969</v>
      </c>
      <c r="X69" s="98">
        <v>4055473629698</v>
      </c>
      <c r="Y69" s="17">
        <v>2.95</v>
      </c>
      <c r="Z69" s="101" t="s">
        <v>4258</v>
      </c>
      <c r="AA69" s="101" t="s">
        <v>4259</v>
      </c>
      <c r="AB69" s="101" t="s">
        <v>159</v>
      </c>
      <c r="AC69" s="101" t="s">
        <v>157</v>
      </c>
      <c r="AD69" s="101" t="s">
        <v>4260</v>
      </c>
      <c r="AE69" s="101" t="s">
        <v>4261</v>
      </c>
      <c r="AF69" s="101" t="s">
        <v>1360</v>
      </c>
      <c r="AG69" s="101" t="s">
        <v>4262</v>
      </c>
      <c r="AH69" s="101" t="s">
        <v>4263</v>
      </c>
      <c r="AI69" s="101" t="s">
        <v>4264</v>
      </c>
      <c r="AJ69" s="101" t="s">
        <v>1361</v>
      </c>
      <c r="AK69" s="102" t="s">
        <v>4265</v>
      </c>
      <c r="AL69" s="101" t="s">
        <v>4266</v>
      </c>
      <c r="AM69" s="101" t="s">
        <v>4267</v>
      </c>
      <c r="AN69" s="101" t="s">
        <v>4268</v>
      </c>
      <c r="AO69" s="101" t="s">
        <v>4269</v>
      </c>
      <c r="AP69" s="101" t="s">
        <v>1364</v>
      </c>
      <c r="AQ69" s="101" t="s">
        <v>4270</v>
      </c>
      <c r="AR69" s="101" t="s">
        <v>1365</v>
      </c>
      <c r="AS69" s="101" t="s">
        <v>4271</v>
      </c>
      <c r="AT69" s="101" t="s">
        <v>1366</v>
      </c>
      <c r="AU69" s="101" t="s">
        <v>1363</v>
      </c>
      <c r="AV69" s="101" t="s">
        <v>4272</v>
      </c>
      <c r="AW69" s="101" t="s">
        <v>4273</v>
      </c>
      <c r="AX69" s="101" t="s">
        <v>1362</v>
      </c>
      <c r="AY69" s="101" t="s">
        <v>4274</v>
      </c>
      <c r="AZ69" s="101" t="s">
        <v>4275</v>
      </c>
      <c r="BA69" s="103" t="s">
        <v>4276</v>
      </c>
      <c r="BB69" s="18" t="str">
        <f t="shared" si="29"/>
        <v>бял бор
Pinus parviflora
Mädchenkiefer</v>
      </c>
      <c r="BC69" s="18" t="str">
        <f t="shared" si="30"/>
        <v>Hvid fyr
Pinus parviflora
Mädchenkiefer</v>
      </c>
      <c r="BD69" s="18" t="str">
        <f t="shared" si="31"/>
        <v xml:space="preserve">Mädchenkiefer
Pinus parviflora
</v>
      </c>
      <c r="BE69" s="18" t="str">
        <f t="shared" si="32"/>
        <v>Japanese White Pine
Pinus parviflora
Mädchenkiefer</v>
      </c>
      <c r="BF69" s="18" t="str">
        <f t="shared" si="33"/>
        <v>Valge mänd
Pinus parviflora
Mädchenkiefer</v>
      </c>
      <c r="BG69" s="18" t="str">
        <f t="shared" si="34"/>
        <v>Valkoinen mänty
Pinus parviflora
Mädchenkiefer</v>
      </c>
      <c r="BH69" s="18" t="str">
        <f t="shared" si="35"/>
        <v>Pin blanc du Japon
Pinus parviflora
Mädchenkiefer</v>
      </c>
      <c r="BI69" s="18" t="str">
        <f t="shared" si="36"/>
        <v>λευκό πεύκο
Pinus parviflora
Mädchenkiefer</v>
      </c>
      <c r="BJ69" s="18" t="str">
        <f t="shared" si="37"/>
        <v>Péine bán
Pinus parviflora
Mädchenkiefer</v>
      </c>
      <c r="BK69" s="18" t="str">
        <f t="shared" si="38"/>
        <v>Hvít fura
Pinus parviflora
Mädchenkiefer</v>
      </c>
      <c r="BL69" s="18" t="str">
        <f t="shared" si="39"/>
        <v>Pino bianco giapponese 
Pinus parviflora
Mädchenkiefer</v>
      </c>
      <c r="BM69" s="18" t="str">
        <f t="shared" si="40"/>
        <v>五葉松
Pinus parviflora
Mädchenkiefer</v>
      </c>
      <c r="BN69" s="18" t="str">
        <f t="shared" si="41"/>
        <v>Bijeli bor
Pinus parviflora
Mädchenkiefer</v>
      </c>
      <c r="BO69" s="18" t="str">
        <f t="shared" si="42"/>
        <v>Baltā priede
Pinus parviflora
Mädchenkiefer</v>
      </c>
      <c r="BP69" s="18" t="str">
        <f t="shared" si="43"/>
        <v>Balta pušis
Pinus parviflora
Mädchenkiefer</v>
      </c>
      <c r="BQ69" s="18" t="str">
        <f t="shared" si="44"/>
        <v>Arżnu abjad
Pinus parviflora
Mädchenkiefer</v>
      </c>
      <c r="BR69" s="18" t="str">
        <f t="shared" si="45"/>
        <v>De Kaak Van Het Meisje
Pinus parviflora
Mädchenkiefer</v>
      </c>
      <c r="BS69" s="18" t="str">
        <f t="shared" si="46"/>
        <v>Hvit furu
Pinus parviflora
Mädchenkiefer</v>
      </c>
      <c r="BT69" s="18" t="str">
        <f t="shared" si="47"/>
        <v>Szczęka Dziewczyny
Pinus parviflora
Mädchenkiefer</v>
      </c>
      <c r="BU69" s="18" t="str">
        <f t="shared" si="48"/>
        <v>Pinho branco
Pinus parviflora
Mädchenkiefer</v>
      </c>
      <c r="BV69" s="18" t="str">
        <f t="shared" si="49"/>
        <v>Fălcile Fetei
Pinus parviflora
Mädchenkiefer</v>
      </c>
      <c r="BW69" s="18" t="str">
        <f t="shared" si="50"/>
        <v>Flickans Käke
Pinus parviflora
Mädchenkiefer</v>
      </c>
      <c r="BX69" s="18" t="str">
        <f t="shared" si="51"/>
        <v>Biela borovica
Pinus parviflora
Mädchenkiefer</v>
      </c>
      <c r="BY69" s="18" t="str">
        <f t="shared" si="52"/>
        <v>Beli bor
Pinus parviflora
Mädchenkiefer</v>
      </c>
      <c r="BZ69" s="18" t="str">
        <f t="shared" si="53"/>
        <v>Pino blanco japonés
Pinus parviflora
Mädchenkiefer</v>
      </c>
      <c r="CA69" s="18" t="str">
        <f t="shared" si="54"/>
        <v>Bílá borovice
Pinus parviflora
Mädchenkiefer</v>
      </c>
      <c r="CB69" s="18" t="str">
        <f t="shared" si="55"/>
        <v>Beyaz çam
Pinus parviflora
Mädchenkiefer</v>
      </c>
      <c r="CC69" s="18" t="str">
        <f t="shared" si="56"/>
        <v>Fehér fenyő
Pinus parviflora
Mädchenkiefer</v>
      </c>
    </row>
    <row r="70" spans="2:81" ht="48" x14ac:dyDescent="0.2">
      <c r="B70" s="136">
        <v>68</v>
      </c>
      <c r="C70" s="3">
        <v>12971</v>
      </c>
      <c r="D70" s="98">
        <v>4055473129716</v>
      </c>
      <c r="E70" s="17">
        <v>1.85</v>
      </c>
      <c r="F70" s="17">
        <v>20</v>
      </c>
      <c r="G70" s="99" t="s">
        <v>3113</v>
      </c>
      <c r="H70" s="98" t="s">
        <v>9734</v>
      </c>
      <c r="I70" s="17" t="s">
        <v>150</v>
      </c>
      <c r="J70" s="17" t="s">
        <v>2902</v>
      </c>
      <c r="K70" s="3">
        <v>72971</v>
      </c>
      <c r="L70" s="98">
        <v>4055473729718</v>
      </c>
      <c r="M70" s="17">
        <v>2.4500000000000002</v>
      </c>
      <c r="N70" s="3">
        <v>82971</v>
      </c>
      <c r="O70" s="98">
        <v>4055473829715</v>
      </c>
      <c r="P70" s="17">
        <v>3.75</v>
      </c>
      <c r="Q70" s="3">
        <v>52971</v>
      </c>
      <c r="R70" s="98">
        <v>4055473529714</v>
      </c>
      <c r="S70" s="17">
        <v>4.95</v>
      </c>
      <c r="T70" s="3">
        <v>32971</v>
      </c>
      <c r="U70" s="98">
        <v>4055473329710</v>
      </c>
      <c r="V70" s="17">
        <v>6.75</v>
      </c>
      <c r="W70" s="3">
        <v>62971</v>
      </c>
      <c r="X70" s="98">
        <v>4055473629711</v>
      </c>
      <c r="Y70" s="17">
        <v>2.95</v>
      </c>
      <c r="Z70" s="101" t="s">
        <v>4277</v>
      </c>
      <c r="AA70" s="101" t="s">
        <v>4278</v>
      </c>
      <c r="AB70" s="101" t="s">
        <v>151</v>
      </c>
      <c r="AC70" s="101" t="s">
        <v>149</v>
      </c>
      <c r="AD70" s="101" t="s">
        <v>4279</v>
      </c>
      <c r="AE70" s="101" t="s">
        <v>4280</v>
      </c>
      <c r="AF70" s="101" t="s">
        <v>1367</v>
      </c>
      <c r="AG70" s="101" t="s">
        <v>4281</v>
      </c>
      <c r="AH70" s="101" t="s">
        <v>4282</v>
      </c>
      <c r="AI70" s="101" t="s">
        <v>4283</v>
      </c>
      <c r="AJ70" s="101" t="s">
        <v>1368</v>
      </c>
      <c r="AK70" s="102" t="s">
        <v>4284</v>
      </c>
      <c r="AL70" s="101" t="s">
        <v>4285</v>
      </c>
      <c r="AM70" s="101" t="s">
        <v>4286</v>
      </c>
      <c r="AN70" s="101" t="s">
        <v>4287</v>
      </c>
      <c r="AO70" s="101" t="s">
        <v>4288</v>
      </c>
      <c r="AP70" s="101" t="s">
        <v>1371</v>
      </c>
      <c r="AQ70" s="101" t="s">
        <v>4288</v>
      </c>
      <c r="AR70" s="101" t="s">
        <v>1372</v>
      </c>
      <c r="AS70" s="101" t="s">
        <v>4289</v>
      </c>
      <c r="AT70" s="101" t="s">
        <v>1373</v>
      </c>
      <c r="AU70" s="101" t="s">
        <v>1370</v>
      </c>
      <c r="AV70" s="101" t="s">
        <v>4290</v>
      </c>
      <c r="AW70" s="101" t="s">
        <v>4291</v>
      </c>
      <c r="AX70" s="101" t="s">
        <v>1369</v>
      </c>
      <c r="AY70" s="101" t="s">
        <v>4292</v>
      </c>
      <c r="AZ70" s="101" t="s">
        <v>4293</v>
      </c>
      <c r="BA70" s="103" t="s">
        <v>4294</v>
      </c>
      <c r="BB70" s="18" t="str">
        <f t="shared" si="29"/>
        <v>Бенгалски удушвач фиг
Ficus benghalensis
Bengalische Würgefeige</v>
      </c>
      <c r="BC70" s="18" t="str">
        <f t="shared" si="30"/>
        <v>Bengalsk kvæler fig
Ficus benghalensis
Bengalische Würgefeige</v>
      </c>
      <c r="BD70" s="18" t="str">
        <f t="shared" si="31"/>
        <v xml:space="preserve">Bengalische Würgefeige
Ficus benghalensis
</v>
      </c>
      <c r="BE70" s="18" t="str">
        <f t="shared" si="32"/>
        <v>Indian Banyan Tree
Ficus benghalensis
Bengalische Würgefeige</v>
      </c>
      <c r="BF70" s="18" t="str">
        <f t="shared" si="33"/>
        <v>Bengali kägistaja joon
Ficus benghalensis
Bengalische Würgefeige</v>
      </c>
      <c r="BG70" s="18" t="str">
        <f t="shared" si="34"/>
        <v>Bengalin kuristaja kuva
Ficus benghalensis
Bengalische Würgefeige</v>
      </c>
      <c r="BH70" s="18" t="str">
        <f t="shared" si="35"/>
        <v>Figuier des banians
Ficus benghalensis
Bengalische Würgefeige</v>
      </c>
      <c r="BI70" s="18" t="str">
        <f t="shared" si="36"/>
        <v>Βεγγάλης στραγγαλιστής σύκο
Ficus benghalensis
Bengalische Würgefeige</v>
      </c>
      <c r="BJ70" s="18" t="str">
        <f t="shared" si="37"/>
        <v>Strangler Bengal fig
Ficus benghalensis
Bengalische Würgefeige</v>
      </c>
      <c r="BK70" s="18" t="str">
        <f t="shared" si="38"/>
        <v>Bengalskur kyrkjumynd
Ficus benghalensis
Bengalische Würgefeige</v>
      </c>
      <c r="BL70" s="18" t="str">
        <f t="shared" si="39"/>
        <v>Baniano
Ficus benghalensis
Bengalische Würgefeige</v>
      </c>
      <c r="BM70" s="18" t="str">
        <f t="shared" si="40"/>
        <v>ベンガルボダイジュ
Ficus benghalensis
Bengalische Würgefeige</v>
      </c>
      <c r="BN70" s="18" t="str">
        <f t="shared" si="41"/>
        <v>Bengalski davitelj fig
Ficus benghalensis
Bengalische Würgefeige</v>
      </c>
      <c r="BO70" s="18" t="str">
        <f t="shared" si="42"/>
        <v>Bengālijas žņaugšanas att
Ficus benghalensis
Bengalische Würgefeige</v>
      </c>
      <c r="BP70" s="18" t="str">
        <f t="shared" si="43"/>
        <v>Bengalijos smaugtuvas pav
Ficus benghalensis
Bengalische Würgefeige</v>
      </c>
      <c r="BQ70" s="18" t="str">
        <f t="shared" si="44"/>
        <v>Bengal strangler fig
Ficus benghalensis
Bengalische Würgefeige</v>
      </c>
      <c r="BR70" s="18" t="str">
        <f t="shared" si="45"/>
        <v>Bengaalse Wurgvijg
Ficus benghalensis
Bengalische Würgefeige</v>
      </c>
      <c r="BS70" s="18" t="str">
        <f t="shared" si="46"/>
        <v>Bengal strangler fig
Ficus benghalensis
Bengalische Würgefeige</v>
      </c>
      <c r="BT70" s="18" t="str">
        <f t="shared" si="47"/>
        <v>Bengalski Dusiciel Ryc
Ficus benghalensis
Bengalische Würgefeige</v>
      </c>
      <c r="BU70" s="18" t="str">
        <f t="shared" si="48"/>
        <v>Figo estrangulador de bengala
Ficus benghalensis
Bengalische Würgefeige</v>
      </c>
      <c r="BV70" s="18" t="str">
        <f t="shared" si="49"/>
        <v>Strangler Fig
Ficus benghalensis
Bengalische Würgefeige</v>
      </c>
      <c r="BW70" s="18" t="str">
        <f t="shared" si="50"/>
        <v>Bengal Strangler Fig
Ficus benghalensis
Bengalische Würgefeige</v>
      </c>
      <c r="BX70" s="18" t="str">
        <f t="shared" si="51"/>
        <v>Bengálsky škrtič obr
Ficus benghalensis
Bengalische Würgefeige</v>
      </c>
      <c r="BY70" s="18" t="str">
        <f t="shared" si="52"/>
        <v>Bengalski davilec fig
Ficus benghalensis
Bengalische Würgefeige</v>
      </c>
      <c r="BZ70" s="18" t="str">
        <f t="shared" si="53"/>
        <v>Higuera de Bengala
Ficus benghalensis
Bengalische Würgefeige</v>
      </c>
      <c r="CA70" s="18" t="str">
        <f t="shared" si="54"/>
        <v>Bengálský škrtič obr
Ficus benghalensis
Bengalische Würgefeige</v>
      </c>
      <c r="CB70" s="18" t="str">
        <f t="shared" si="55"/>
        <v>Bengal boğan incir
Ficus benghalensis
Bengalische Würgefeige</v>
      </c>
      <c r="CC70" s="18" t="str">
        <f t="shared" si="56"/>
        <v>Bengáli fojtogató fig
Ficus benghalensis
Bengalische Würgefeige</v>
      </c>
    </row>
    <row r="71" spans="2:81" ht="36" x14ac:dyDescent="0.2">
      <c r="B71" s="136">
        <v>69</v>
      </c>
      <c r="C71" s="3">
        <v>12976</v>
      </c>
      <c r="D71" s="98">
        <v>4055473129761</v>
      </c>
      <c r="E71" s="17">
        <v>1.85</v>
      </c>
      <c r="F71" s="17">
        <v>20</v>
      </c>
      <c r="G71" s="99" t="s">
        <v>3113</v>
      </c>
      <c r="H71" s="98" t="s">
        <v>9734</v>
      </c>
      <c r="I71" s="17" t="s">
        <v>172</v>
      </c>
      <c r="J71" s="17" t="s">
        <v>2903</v>
      </c>
      <c r="K71" s="3">
        <v>72976</v>
      </c>
      <c r="L71" s="98">
        <v>4055473729763</v>
      </c>
      <c r="M71" s="17">
        <v>2.4500000000000002</v>
      </c>
      <c r="N71" s="3">
        <v>82976</v>
      </c>
      <c r="O71" s="98">
        <v>4055473829760</v>
      </c>
      <c r="P71" s="17">
        <v>3.75</v>
      </c>
      <c r="Q71" s="3">
        <v>52976</v>
      </c>
      <c r="R71" s="98">
        <v>4055473529769</v>
      </c>
      <c r="S71" s="17">
        <v>4.95</v>
      </c>
      <c r="T71" s="3">
        <v>32976</v>
      </c>
      <c r="U71" s="98">
        <v>4055473329765</v>
      </c>
      <c r="V71" s="17">
        <v>6.75</v>
      </c>
      <c r="W71" s="3">
        <v>62976</v>
      </c>
      <c r="X71" s="98">
        <v>4055473629766</v>
      </c>
      <c r="Y71" s="17">
        <v>2.95</v>
      </c>
      <c r="Z71" s="101" t="s">
        <v>4295</v>
      </c>
      <c r="AA71" s="101" t="s">
        <v>4296</v>
      </c>
      <c r="AB71" s="101" t="s">
        <v>173</v>
      </c>
      <c r="AC71" s="101" t="s">
        <v>171</v>
      </c>
      <c r="AD71" s="101" t="s">
        <v>4297</v>
      </c>
      <c r="AE71" s="101" t="s">
        <v>4298</v>
      </c>
      <c r="AF71" s="101" t="s">
        <v>1374</v>
      </c>
      <c r="AG71" s="101" t="s">
        <v>4299</v>
      </c>
      <c r="AH71" s="101" t="s">
        <v>4300</v>
      </c>
      <c r="AI71" s="101" t="s">
        <v>4301</v>
      </c>
      <c r="AJ71" s="101" t="s">
        <v>1375</v>
      </c>
      <c r="AK71" s="102" t="s">
        <v>4302</v>
      </c>
      <c r="AL71" s="101" t="s">
        <v>4303</v>
      </c>
      <c r="AM71" s="101" t="s">
        <v>4304</v>
      </c>
      <c r="AN71" s="101" t="s">
        <v>4305</v>
      </c>
      <c r="AO71" s="101" t="s">
        <v>4306</v>
      </c>
      <c r="AP71" s="101" t="s">
        <v>1377</v>
      </c>
      <c r="AQ71" s="101" t="s">
        <v>4307</v>
      </c>
      <c r="AR71" s="101" t="s">
        <v>1378</v>
      </c>
      <c r="AS71" s="101" t="s">
        <v>4308</v>
      </c>
      <c r="AT71" s="101" t="s">
        <v>1379</v>
      </c>
      <c r="AU71" s="101" t="s">
        <v>1376</v>
      </c>
      <c r="AV71" s="101" t="s">
        <v>4309</v>
      </c>
      <c r="AW71" s="101" t="s">
        <v>4310</v>
      </c>
      <c r="AX71" s="101" t="s">
        <v>1375</v>
      </c>
      <c r="AY71" s="101" t="s">
        <v>4311</v>
      </c>
      <c r="AZ71" s="101" t="s">
        <v>4312</v>
      </c>
      <c r="BA71" s="103" t="s">
        <v>4313</v>
      </c>
      <c r="BB71" s="18" t="str">
        <f t="shared" si="29"/>
        <v>Червило - храст
Bixa orellena
Lippenstift - Strauch</v>
      </c>
      <c r="BC71" s="18" t="str">
        <f t="shared" si="30"/>
        <v>Læbestift - busk
Bixa orellena
Lippenstift - Strauch</v>
      </c>
      <c r="BD71" s="18" t="str">
        <f t="shared" si="31"/>
        <v xml:space="preserve">Lippenstift - Strauch
Bixa orellena
</v>
      </c>
      <c r="BE71" s="18" t="str">
        <f t="shared" si="32"/>
        <v>Lipstick Tree
Bixa orellena
Lippenstift - Strauch</v>
      </c>
      <c r="BF71" s="18" t="str">
        <f t="shared" si="33"/>
        <v>Huulepulk - põõsas
Bixa orellena
Lippenstift - Strauch</v>
      </c>
      <c r="BG71" s="18" t="str">
        <f t="shared" si="34"/>
        <v>Huulipuna - pensas
Bixa orellena
Lippenstift - Strauch</v>
      </c>
      <c r="BH71" s="18" t="str">
        <f t="shared" si="35"/>
        <v>Arbre rouge à lèvre
Bixa orellena
Lippenstift - Strauch</v>
      </c>
      <c r="BI71" s="18" t="str">
        <f t="shared" si="36"/>
        <v>Κραγιόν - θάμνος
Bixa orellena
Lippenstift - Strauch</v>
      </c>
      <c r="BJ71" s="18" t="str">
        <f t="shared" si="37"/>
        <v>Lipstick - tor
Bixa orellena
Lippenstift - Strauch</v>
      </c>
      <c r="BK71" s="18" t="str">
        <f t="shared" si="38"/>
        <v>Varalitur - runni
Bixa orellena
Lippenstift - Strauch</v>
      </c>
      <c r="BL71" s="18" t="str">
        <f t="shared" si="39"/>
        <v>Achiote
Bixa orellena
Lippenstift - Strauch</v>
      </c>
      <c r="BM71" s="18" t="str">
        <f t="shared" si="40"/>
        <v>紅の木
Bixa orellena
Lippenstift - Strauch</v>
      </c>
      <c r="BN71" s="18" t="str">
        <f t="shared" si="41"/>
        <v>Ruž za usne - grm
Bixa orellena
Lippenstift - Strauch</v>
      </c>
      <c r="BO71" s="18" t="str">
        <f t="shared" si="42"/>
        <v>Lūpu krāsa - krūms
Bixa orellena
Lippenstift - Strauch</v>
      </c>
      <c r="BP71" s="18" t="str">
        <f t="shared" si="43"/>
        <v>Lūpų dažai - krūmas
Bixa orellena
Lippenstift - Strauch</v>
      </c>
      <c r="BQ71" s="18" t="str">
        <f t="shared" si="44"/>
        <v>Lipstick - arbuxxell
Bixa orellena
Lippenstift - Strauch</v>
      </c>
      <c r="BR71" s="18" t="str">
        <f t="shared" si="45"/>
        <v>Lippenstift - Struik
Bixa orellena
Lippenstift - Strauch</v>
      </c>
      <c r="BS71" s="18" t="str">
        <f t="shared" si="46"/>
        <v>Leppestift - busk
Bixa orellena
Lippenstift - Strauch</v>
      </c>
      <c r="BT71" s="18" t="str">
        <f t="shared" si="47"/>
        <v>Szminka - Krzew
Bixa orellena
Lippenstift - Strauch</v>
      </c>
      <c r="BU71" s="18" t="str">
        <f t="shared" si="48"/>
        <v>Batom - arbusto
Bixa orellena
Lippenstift - Strauch</v>
      </c>
      <c r="BV71" s="18" t="str">
        <f t="shared" si="49"/>
        <v>Ruj - Arbust
Bixa orellena
Lippenstift - Strauch</v>
      </c>
      <c r="BW71" s="18" t="str">
        <f t="shared" si="50"/>
        <v>Läppstift - Buske
Bixa orellena
Lippenstift - Strauch</v>
      </c>
      <c r="BX71" s="18" t="str">
        <f t="shared" si="51"/>
        <v>Rúž - krík
Bixa orellena
Lippenstift - Strauch</v>
      </c>
      <c r="BY71" s="18" t="str">
        <f t="shared" si="52"/>
        <v>Šminka - grm
Bixa orellena
Lippenstift - Strauch</v>
      </c>
      <c r="BZ71" s="18" t="str">
        <f t="shared" si="53"/>
        <v>Achiote
Bixa orellena
Lippenstift - Strauch</v>
      </c>
      <c r="CA71" s="18" t="str">
        <f t="shared" si="54"/>
        <v>Rtěnka - keř
Bixa orellena
Lippenstift - Strauch</v>
      </c>
      <c r="CB71" s="18" t="str">
        <f t="shared" si="55"/>
        <v>Ruj - çalı
Bixa orellena
Lippenstift - Strauch</v>
      </c>
      <c r="CC71" s="18" t="str">
        <f t="shared" si="56"/>
        <v>Rúzs - cserje
Bixa orellena
Lippenstift - Strauch</v>
      </c>
    </row>
    <row r="72" spans="2:81" ht="36" x14ac:dyDescent="0.2">
      <c r="B72" s="136">
        <v>70</v>
      </c>
      <c r="C72" s="3">
        <v>12979</v>
      </c>
      <c r="D72" s="98">
        <v>4055473129792</v>
      </c>
      <c r="E72" s="17">
        <v>1.85</v>
      </c>
      <c r="F72" s="17">
        <v>10</v>
      </c>
      <c r="G72" s="99" t="s">
        <v>3113</v>
      </c>
      <c r="H72" s="98" t="s">
        <v>9734</v>
      </c>
      <c r="I72" s="17" t="s">
        <v>96</v>
      </c>
      <c r="J72" s="17" t="s">
        <v>2904</v>
      </c>
      <c r="K72" s="3">
        <v>72979</v>
      </c>
      <c r="L72" s="98">
        <v>4055473729794</v>
      </c>
      <c r="M72" s="17">
        <v>2.4500000000000002</v>
      </c>
      <c r="N72" s="3">
        <v>82979</v>
      </c>
      <c r="O72" s="98">
        <v>4055473829791</v>
      </c>
      <c r="P72" s="17">
        <v>3.75</v>
      </c>
      <c r="Q72" s="3">
        <v>52979</v>
      </c>
      <c r="R72" s="98">
        <v>4055473529790</v>
      </c>
      <c r="S72" s="17">
        <v>4.95</v>
      </c>
      <c r="T72" s="3">
        <v>32979</v>
      </c>
      <c r="U72" s="98">
        <v>4055473329796</v>
      </c>
      <c r="V72" s="17">
        <v>6.75</v>
      </c>
      <c r="W72" s="3">
        <v>62979</v>
      </c>
      <c r="X72" s="98">
        <v>4055473629797</v>
      </c>
      <c r="Y72" s="17">
        <v>2.95</v>
      </c>
      <c r="Z72" s="101" t="s">
        <v>4314</v>
      </c>
      <c r="AA72" s="101" t="s">
        <v>4315</v>
      </c>
      <c r="AB72" s="101" t="s">
        <v>97</v>
      </c>
      <c r="AC72" s="101" t="s">
        <v>95</v>
      </c>
      <c r="AD72" s="101" t="s">
        <v>4316</v>
      </c>
      <c r="AE72" s="101" t="s">
        <v>4317</v>
      </c>
      <c r="AF72" s="101" t="s">
        <v>1380</v>
      </c>
      <c r="AG72" s="101" t="s">
        <v>4318</v>
      </c>
      <c r="AH72" s="101" t="s">
        <v>4319</v>
      </c>
      <c r="AI72" s="101" t="s">
        <v>4320</v>
      </c>
      <c r="AJ72" s="101" t="s">
        <v>1381</v>
      </c>
      <c r="AK72" s="102" t="s">
        <v>4321</v>
      </c>
      <c r="AL72" s="101" t="s">
        <v>4322</v>
      </c>
      <c r="AM72" s="101" t="s">
        <v>4323</v>
      </c>
      <c r="AN72" s="101" t="s">
        <v>4324</v>
      </c>
      <c r="AO72" s="101" t="s">
        <v>4325</v>
      </c>
      <c r="AP72" s="101" t="s">
        <v>1384</v>
      </c>
      <c r="AQ72" s="101" t="s">
        <v>4315</v>
      </c>
      <c r="AR72" s="101" t="s">
        <v>1385</v>
      </c>
      <c r="AS72" s="101" t="s">
        <v>4326</v>
      </c>
      <c r="AT72" s="101" t="s">
        <v>1386</v>
      </c>
      <c r="AU72" s="101" t="s">
        <v>1383</v>
      </c>
      <c r="AV72" s="101" t="s">
        <v>4327</v>
      </c>
      <c r="AW72" s="101" t="s">
        <v>4328</v>
      </c>
      <c r="AX72" s="101" t="s">
        <v>1382</v>
      </c>
      <c r="AY72" s="101" t="s">
        <v>4329</v>
      </c>
      <c r="AZ72" s="101" t="s">
        <v>4330</v>
      </c>
      <c r="BA72" s="103" t="s">
        <v>4331</v>
      </c>
      <c r="BB72" s="18" t="str">
        <f t="shared" si="29"/>
        <v>Голям живовляк
Musa X paradisiaca
Große Essbanane</v>
      </c>
      <c r="BC72" s="18" t="str">
        <f t="shared" si="30"/>
        <v>Stor plantain
Musa X paradisiaca
Große Essbanane</v>
      </c>
      <c r="BD72" s="18" t="str">
        <f t="shared" si="31"/>
        <v xml:space="preserve">Große Essbanane
Musa X paradisiaca
</v>
      </c>
      <c r="BE72" s="18" t="str">
        <f t="shared" si="32"/>
        <v>Common Banana
Musa X paradisiaca
Große Essbanane</v>
      </c>
      <c r="BF72" s="18" t="str">
        <f t="shared" si="33"/>
        <v>Suur jahubanaan
Musa X paradisiaca
Große Essbanane</v>
      </c>
      <c r="BG72" s="18" t="str">
        <f t="shared" si="34"/>
        <v>Iso jauhobanaani
Musa X paradisiaca
Große Essbanane</v>
      </c>
      <c r="BH72" s="18" t="str">
        <f t="shared" si="35"/>
        <v>Banane plantain
Musa X paradisiaca
Große Essbanane</v>
      </c>
      <c r="BI72" s="18" t="str">
        <f t="shared" si="36"/>
        <v>Μεγάλο πλατανό
Musa X paradisiaca
Große Essbanane</v>
      </c>
      <c r="BJ72" s="18" t="str">
        <f t="shared" si="37"/>
        <v>Slánlus mór
Musa X paradisiaca
Große Essbanane</v>
      </c>
      <c r="BK72" s="18" t="str">
        <f t="shared" si="38"/>
        <v>Stór grisja
Musa X paradisiaca
Große Essbanane</v>
      </c>
      <c r="BL72" s="18" t="str">
        <f t="shared" si="39"/>
        <v>Banano 
Musa X paradisiaca
Große Essbanane</v>
      </c>
      <c r="BM72" s="18" t="str">
        <f t="shared" si="40"/>
        <v>コモンバナナ
Musa X paradisiaca
Große Essbanane</v>
      </c>
      <c r="BN72" s="18" t="str">
        <f t="shared" si="41"/>
        <v>Veliki trputac
Musa X paradisiaca
Große Essbanane</v>
      </c>
      <c r="BO72" s="18" t="str">
        <f t="shared" si="42"/>
        <v>Lielais ceļmallapa
Musa X paradisiaca
Große Essbanane</v>
      </c>
      <c r="BP72" s="18" t="str">
        <f t="shared" si="43"/>
        <v>Didysis gyslotis
Musa X paradisiaca
Große Essbanane</v>
      </c>
      <c r="BQ72" s="18" t="str">
        <f t="shared" si="44"/>
        <v>Pjantaġġini kbar
Musa X paradisiaca
Große Essbanane</v>
      </c>
      <c r="BR72" s="18" t="str">
        <f t="shared" si="45"/>
        <v>Grote Banaan
Musa X paradisiaca
Große Essbanane</v>
      </c>
      <c r="BS72" s="18" t="str">
        <f t="shared" si="46"/>
        <v>Stor plantain
Musa X paradisiaca
Große Essbanane</v>
      </c>
      <c r="BT72" s="18" t="str">
        <f t="shared" si="47"/>
        <v>Duży Banan
Musa X paradisiaca
Große Essbanane</v>
      </c>
      <c r="BU72" s="18" t="str">
        <f t="shared" si="48"/>
        <v>Grande banana
Musa X paradisiaca
Große Essbanane</v>
      </c>
      <c r="BV72" s="18" t="str">
        <f t="shared" si="49"/>
        <v>Banana Mare
Musa X paradisiaca
Große Essbanane</v>
      </c>
      <c r="BW72" s="18" t="str">
        <f t="shared" si="50"/>
        <v>Stor Banan
Musa X paradisiaca
Große Essbanane</v>
      </c>
      <c r="BX72" s="18" t="str">
        <f t="shared" si="51"/>
        <v>Plantain veľký
Musa X paradisiaca
Große Essbanane</v>
      </c>
      <c r="BY72" s="18" t="str">
        <f t="shared" si="52"/>
        <v>Veliki trpotec
Musa X paradisiaca
Große Essbanane</v>
      </c>
      <c r="BZ72" s="18" t="str">
        <f t="shared" si="53"/>
        <v>Platanera
Musa X paradisiaca
Große Essbanane</v>
      </c>
      <c r="CA72" s="18" t="str">
        <f t="shared" si="54"/>
        <v>Jitrocel velký
Musa X paradisiaca
Große Essbanane</v>
      </c>
      <c r="CB72" s="18" t="str">
        <f t="shared" si="55"/>
        <v>Büyük muz
Musa X paradisiaca
Große Essbanane</v>
      </c>
      <c r="CC72" s="18" t="str">
        <f t="shared" si="56"/>
        <v>Nagy útifű
Musa X paradisiaca
Große Essbanane</v>
      </c>
    </row>
    <row r="73" spans="2:81" ht="72" x14ac:dyDescent="0.2">
      <c r="B73" s="136">
        <v>71</v>
      </c>
      <c r="C73" s="3">
        <v>12982</v>
      </c>
      <c r="D73" s="98">
        <v>4055473129822</v>
      </c>
      <c r="E73" s="17">
        <v>1.85</v>
      </c>
      <c r="F73" s="17">
        <v>30</v>
      </c>
      <c r="G73" s="99" t="s">
        <v>3113</v>
      </c>
      <c r="H73" s="98" t="s">
        <v>9734</v>
      </c>
      <c r="I73" s="17" t="s">
        <v>81</v>
      </c>
      <c r="J73" s="17" t="s">
        <v>2905</v>
      </c>
      <c r="K73" s="3">
        <v>72982</v>
      </c>
      <c r="L73" s="98">
        <v>4055473729824</v>
      </c>
      <c r="M73" s="17">
        <v>2.4500000000000002</v>
      </c>
      <c r="N73" s="3">
        <v>82982</v>
      </c>
      <c r="O73" s="98">
        <v>4055473829821</v>
      </c>
      <c r="P73" s="17">
        <v>3.75</v>
      </c>
      <c r="Q73" s="3">
        <v>52982</v>
      </c>
      <c r="R73" s="98">
        <v>4055473529820</v>
      </c>
      <c r="S73" s="17">
        <v>4.95</v>
      </c>
      <c r="T73" s="3">
        <v>32982</v>
      </c>
      <c r="U73" s="98">
        <v>4055473329826</v>
      </c>
      <c r="V73" s="17">
        <v>6.75</v>
      </c>
      <c r="W73" s="3">
        <v>62982</v>
      </c>
      <c r="X73" s="98">
        <v>4055473629827</v>
      </c>
      <c r="Y73" s="17">
        <v>2.95</v>
      </c>
      <c r="Z73" s="101" t="s">
        <v>4332</v>
      </c>
      <c r="AA73" s="101" t="s">
        <v>4333</v>
      </c>
      <c r="AB73" s="101" t="s">
        <v>82</v>
      </c>
      <c r="AC73" s="101" t="s">
        <v>80</v>
      </c>
      <c r="AD73" s="101" t="s">
        <v>4334</v>
      </c>
      <c r="AE73" s="101" t="s">
        <v>4335</v>
      </c>
      <c r="AF73" s="101" t="s">
        <v>1387</v>
      </c>
      <c r="AG73" s="101" t="s">
        <v>4336</v>
      </c>
      <c r="AH73" s="101" t="s">
        <v>4337</v>
      </c>
      <c r="AI73" s="101" t="s">
        <v>4338</v>
      </c>
      <c r="AJ73" s="101" t="s">
        <v>1388</v>
      </c>
      <c r="AK73" s="102" t="s">
        <v>4339</v>
      </c>
      <c r="AL73" s="101" t="s">
        <v>4340</v>
      </c>
      <c r="AM73" s="101" t="s">
        <v>4341</v>
      </c>
      <c r="AN73" s="101" t="s">
        <v>4342</v>
      </c>
      <c r="AO73" s="101" t="s">
        <v>4343</v>
      </c>
      <c r="AP73" s="101" t="s">
        <v>1391</v>
      </c>
      <c r="AQ73" s="101" t="s">
        <v>4344</v>
      </c>
      <c r="AR73" s="101" t="s">
        <v>1392</v>
      </c>
      <c r="AS73" s="101" t="s">
        <v>4345</v>
      </c>
      <c r="AT73" s="101" t="s">
        <v>1393</v>
      </c>
      <c r="AU73" s="101" t="s">
        <v>1390</v>
      </c>
      <c r="AV73" s="101" t="s">
        <v>4346</v>
      </c>
      <c r="AW73" s="101" t="s">
        <v>4347</v>
      </c>
      <c r="AX73" s="101" t="s">
        <v>1389</v>
      </c>
      <c r="AY73" s="101" t="s">
        <v>4348</v>
      </c>
      <c r="AZ73" s="101" t="s">
        <v>4349</v>
      </c>
      <c r="BA73" s="103" t="s">
        <v>4350</v>
      </c>
      <c r="BB73" s="18" t="str">
        <f t="shared" si="29"/>
        <v>Азиатски цветя - дрян
Cornus kousa var. chinensis
Asiatischer Blüten - Hartriegel</v>
      </c>
      <c r="BC73" s="18" t="str">
        <f t="shared" si="30"/>
        <v>Asiatiske blomster - Kornel
Cornus kousa var. chinensis
Asiatischer Blüten - Hartriegel</v>
      </c>
      <c r="BD73" s="18" t="str">
        <f t="shared" si="31"/>
        <v xml:space="preserve">Asiatischer Blüten - Hartriegel
Cornus kousa var. chinensis
</v>
      </c>
      <c r="BE73" s="18" t="str">
        <f t="shared" si="32"/>
        <v>Chinese Dogwood
Cornus kousa var. chinensis
Asiatischer Blüten - Hartriegel</v>
      </c>
      <c r="BF73" s="18" t="str">
        <f t="shared" si="33"/>
        <v>Aasia lilled - koerapuu
Cornus kousa var. chinensis
Asiatischer Blüten - Hartriegel</v>
      </c>
      <c r="BG73" s="18" t="str">
        <f t="shared" si="34"/>
        <v>Aasialaiset kukat - koiranpuu
Cornus kousa var. chinensis
Asiatischer Blüten - Hartriegel</v>
      </c>
      <c r="BH73" s="18" t="str">
        <f t="shared" si="35"/>
        <v>Cornouiller du Japon
Cornus kousa var. chinensis
Asiatischer Blüten - Hartriegel</v>
      </c>
      <c r="BI73" s="18" t="str">
        <f t="shared" si="36"/>
        <v>Ασιατικά λουλούδια - Dogwood
Cornus kousa var. chinensis
Asiatischer Blüten - Hartriegel</v>
      </c>
      <c r="BJ73" s="18" t="str">
        <f t="shared" si="37"/>
        <v>Bláthanna Asiatic - Dogwood
Cornus kousa var. chinensis
Asiatischer Blüten - Hartriegel</v>
      </c>
      <c r="BK73" s="18" t="str">
        <f t="shared" si="38"/>
        <v>Asísk blóm - Dogwood
Cornus kousa var. chinensis
Asiatischer Blüten - Hartriegel</v>
      </c>
      <c r="BL73" s="18" t="str">
        <f t="shared" si="39"/>
        <v>Corniolo giapponese
Cornus kousa var. chinensis
Asiatischer Blüten - Hartriegel</v>
      </c>
      <c r="BM73" s="18" t="str">
        <f t="shared" si="40"/>
        <v>ハナミズキ
Cornus kousa var. chinensis
Asiatischer Blüten - Hartriegel</v>
      </c>
      <c r="BN73" s="18" t="str">
        <f t="shared" si="41"/>
        <v>Azijsko cvijeće - drijen
Cornus kousa var. chinensis
Asiatischer Blüten - Hartriegel</v>
      </c>
      <c r="BO73" s="18" t="str">
        <f t="shared" si="42"/>
        <v>Āzijas ziedi - kizils
Cornus kousa var. chinensis
Asiatischer Blüten - Hartriegel</v>
      </c>
      <c r="BP73" s="18" t="str">
        <f t="shared" si="43"/>
        <v>Azijos gėlės - sedula
Cornus kousa var. chinensis
Asiatischer Blüten - Hartriegel</v>
      </c>
      <c r="BQ73" s="18" t="str">
        <f t="shared" si="44"/>
        <v>Fjuri Asjatiċi - Dogwood
Cornus kousa var. chinensis
Asiatischer Blüten - Hartriegel</v>
      </c>
      <c r="BR73" s="18" t="str">
        <f t="shared" si="45"/>
        <v>Aziatische Bloemen - Kornoelje
Cornus kousa var. chinensis
Asiatischer Blüten - Hartriegel</v>
      </c>
      <c r="BS73" s="18" t="str">
        <f t="shared" si="46"/>
        <v>Asiatiske blomster - Dogwood
Cornus kousa var. chinensis
Asiatischer Blüten - Hartriegel</v>
      </c>
      <c r="BT73" s="18" t="str">
        <f t="shared" si="47"/>
        <v>Kwiaty Azjatyckie - Dereń
Cornus kousa var. chinensis
Asiatischer Blüten - Hartriegel</v>
      </c>
      <c r="BU73" s="18" t="str">
        <f t="shared" si="48"/>
        <v>Flores Asiáticas - Dogwood
Cornus kousa var. chinensis
Asiatischer Blüten - Hartriegel</v>
      </c>
      <c r="BV73" s="18" t="str">
        <f t="shared" si="49"/>
        <v>Dogwood Asiatic
Cornus kousa var. chinensis
Asiatischer Blüten - Hartriegel</v>
      </c>
      <c r="BW73" s="18" t="str">
        <f t="shared" si="50"/>
        <v>Asiatiska Blommor - Kornved
Cornus kousa var. chinensis
Asiatischer Blüten - Hartriegel</v>
      </c>
      <c r="BX73" s="18" t="str">
        <f t="shared" si="51"/>
        <v>Ázijské kvety - drieň obyčajný
Cornus kousa var. chinensis
Asiatischer Blüten - Hartriegel</v>
      </c>
      <c r="BY73" s="18" t="str">
        <f t="shared" si="52"/>
        <v>Azijske rože - dren
Cornus kousa var. chinensis
Asiatischer Blüten - Hartriegel</v>
      </c>
      <c r="BZ73" s="18" t="str">
        <f t="shared" si="53"/>
        <v>Cornejo chino
Cornus kousa var. chinensis
Asiatischer Blüten - Hartriegel</v>
      </c>
      <c r="CA73" s="18" t="str">
        <f t="shared" si="54"/>
        <v>Asijské květiny - Dřín
Cornus kousa var. chinensis
Asiatischer Blüten - Hartriegel</v>
      </c>
      <c r="CB73" s="18" t="str">
        <f t="shared" si="55"/>
        <v>Asya Çiçekleri - Kızılcık
Cornus kousa var. chinensis
Asiatischer Blüten - Hartriegel</v>
      </c>
      <c r="CC73" s="18" t="str">
        <f t="shared" si="56"/>
        <v>Ázsiai virágok - Dogwood
Cornus kousa var. chinensis
Asiatischer Blüten - Hartriegel</v>
      </c>
    </row>
    <row r="74" spans="2:81" ht="60" x14ac:dyDescent="0.2">
      <c r="B74" s="136">
        <v>72</v>
      </c>
      <c r="C74" s="3">
        <v>12983</v>
      </c>
      <c r="D74" s="98">
        <v>4055473129839</v>
      </c>
      <c r="E74" s="17">
        <v>1.85</v>
      </c>
      <c r="F74" s="17">
        <v>10</v>
      </c>
      <c r="G74" s="99" t="s">
        <v>3113</v>
      </c>
      <c r="H74" s="98" t="s">
        <v>9734</v>
      </c>
      <c r="I74" s="17" t="s">
        <v>252</v>
      </c>
      <c r="J74" s="17" t="s">
        <v>2906</v>
      </c>
      <c r="K74" s="3">
        <v>72983</v>
      </c>
      <c r="L74" s="98">
        <v>4055473729831</v>
      </c>
      <c r="M74" s="17">
        <v>2.4500000000000002</v>
      </c>
      <c r="N74" s="3">
        <v>82983</v>
      </c>
      <c r="O74" s="98">
        <v>4055473829838</v>
      </c>
      <c r="P74" s="17">
        <v>3.75</v>
      </c>
      <c r="Q74" s="3">
        <v>52983</v>
      </c>
      <c r="R74" s="98">
        <v>4055473529837</v>
      </c>
      <c r="S74" s="17">
        <v>4.95</v>
      </c>
      <c r="T74" s="3">
        <v>32983</v>
      </c>
      <c r="U74" s="98">
        <v>4055473329833</v>
      </c>
      <c r="V74" s="17">
        <v>6.75</v>
      </c>
      <c r="W74" s="3">
        <v>62983</v>
      </c>
      <c r="X74" s="98">
        <v>4055473629834</v>
      </c>
      <c r="Y74" s="17">
        <v>2.95</v>
      </c>
      <c r="Z74" s="101" t="s">
        <v>4351</v>
      </c>
      <c r="AA74" s="101" t="s">
        <v>4352</v>
      </c>
      <c r="AB74" s="101" t="s">
        <v>253</v>
      </c>
      <c r="AC74" s="101" t="s">
        <v>251</v>
      </c>
      <c r="AD74" s="101" t="s">
        <v>4353</v>
      </c>
      <c r="AE74" s="101" t="s">
        <v>4354</v>
      </c>
      <c r="AF74" s="101" t="s">
        <v>1394</v>
      </c>
      <c r="AG74" s="101" t="s">
        <v>4355</v>
      </c>
      <c r="AH74" s="101" t="s">
        <v>4356</v>
      </c>
      <c r="AI74" s="101" t="s">
        <v>4357</v>
      </c>
      <c r="AJ74" s="101" t="s">
        <v>1395</v>
      </c>
      <c r="AK74" s="102" t="s">
        <v>4358</v>
      </c>
      <c r="AL74" s="101" t="s">
        <v>4359</v>
      </c>
      <c r="AM74" s="101" t="s">
        <v>4360</v>
      </c>
      <c r="AN74" s="101" t="s">
        <v>4361</v>
      </c>
      <c r="AO74" s="101" t="s">
        <v>4362</v>
      </c>
      <c r="AP74" s="101" t="s">
        <v>1398</v>
      </c>
      <c r="AQ74" s="101" t="s">
        <v>4363</v>
      </c>
      <c r="AR74" s="101" t="s">
        <v>1399</v>
      </c>
      <c r="AS74" s="101" t="s">
        <v>4364</v>
      </c>
      <c r="AT74" s="101" t="s">
        <v>1400</v>
      </c>
      <c r="AU74" s="101" t="s">
        <v>1397</v>
      </c>
      <c r="AV74" s="101" t="s">
        <v>4365</v>
      </c>
      <c r="AW74" s="101" t="s">
        <v>4366</v>
      </c>
      <c r="AX74" s="101" t="s">
        <v>1396</v>
      </c>
      <c r="AY74" s="101" t="s">
        <v>4367</v>
      </c>
      <c r="AZ74" s="101" t="s">
        <v>4368</v>
      </c>
      <c r="BA74" s="103" t="s">
        <v>4369</v>
      </c>
      <c r="BB74" s="18" t="str">
        <f t="shared" si="29"/>
        <v>Гигант - цвете пеперуда
Hedychum gardnerianum
Riesen - Schmetterlingsblume</v>
      </c>
      <c r="BC74" s="18" t="str">
        <f t="shared" si="30"/>
        <v>Kæmpe - sommerfugleblomst
Hedychum gardnerianum
Riesen - Schmetterlingsblume</v>
      </c>
      <c r="BD74" s="18" t="str">
        <f t="shared" si="31"/>
        <v xml:space="preserve">Riesen - Schmetterlingsblume
Hedychum gardnerianum
</v>
      </c>
      <c r="BE74" s="18" t="str">
        <f t="shared" si="32"/>
        <v>Red Ginger Lily
Hedychum gardnerianum
Riesen - Schmetterlingsblume</v>
      </c>
      <c r="BF74" s="18" t="str">
        <f t="shared" si="33"/>
        <v>Hiiglane - liblikas lill
Hedychum gardnerianum
Riesen - Schmetterlingsblume</v>
      </c>
      <c r="BG74" s="18" t="str">
        <f t="shared" si="34"/>
        <v>Giant - perhonen kukka
Hedychum gardnerianum
Riesen - Schmetterlingsblume</v>
      </c>
      <c r="BH74" s="18" t="str">
        <f t="shared" si="35"/>
        <v>Longose
Hedychum gardnerianum
Riesen - Schmetterlingsblume</v>
      </c>
      <c r="BI74" s="18" t="str">
        <f t="shared" si="36"/>
        <v>Γίγαντας - λουλούδι πεταλούδας
Hedychum gardnerianum
Riesen - Schmetterlingsblume</v>
      </c>
      <c r="BJ74" s="18" t="str">
        <f t="shared" si="37"/>
        <v>Giant - bláth féileacán
Hedychum gardnerianum
Riesen - Schmetterlingsblume</v>
      </c>
      <c r="BK74" s="18" t="str">
        <f t="shared" si="38"/>
        <v>Risastór - fiðrildablóm
Hedychum gardnerianum
Riesen - Schmetterlingsblume</v>
      </c>
      <c r="BL74" s="18" t="str">
        <f t="shared" si="39"/>
        <v>Giglio dello zenzero
Hedychum gardnerianum
Riesen - Schmetterlingsblume</v>
      </c>
      <c r="BM74" s="18" t="str">
        <f t="shared" si="40"/>
        <v>キバナシュクシャ
Hedychum gardnerianum
Riesen - Schmetterlingsblume</v>
      </c>
      <c r="BN74" s="18" t="str">
        <f t="shared" si="41"/>
        <v>Giant - cvijet leptira
Hedychum gardnerianum
Riesen - Schmetterlingsblume</v>
      </c>
      <c r="BO74" s="18" t="str">
        <f t="shared" si="42"/>
        <v>Milzu - tauriņa zieds
Hedychum gardnerianum
Riesen - Schmetterlingsblume</v>
      </c>
      <c r="BP74" s="18" t="str">
        <f t="shared" si="43"/>
        <v>Milžiniška – drugelio gėlė
Hedychum gardnerianum
Riesen - Schmetterlingsblume</v>
      </c>
      <c r="BQ74" s="18" t="str">
        <f t="shared" si="44"/>
        <v>Ġgant - fjura tal-farfett
Hedychum gardnerianum
Riesen - Schmetterlingsblume</v>
      </c>
      <c r="BR74" s="18" t="str">
        <f t="shared" si="45"/>
        <v>Reus - Vlinderbloem
Hedychum gardnerianum
Riesen - Schmetterlingsblume</v>
      </c>
      <c r="BS74" s="18" t="str">
        <f t="shared" si="46"/>
        <v>Kjempe - sommerfuglblomst
Hedychum gardnerianum
Riesen - Schmetterlingsblume</v>
      </c>
      <c r="BT74" s="18" t="str">
        <f t="shared" si="47"/>
        <v>Gigant - Kwiat Motyla
Hedychum gardnerianum
Riesen - Schmetterlingsblume</v>
      </c>
      <c r="BU74" s="18" t="str">
        <f t="shared" si="48"/>
        <v>Gigante - flor de borboleta
Hedychum gardnerianum
Riesen - Schmetterlingsblume</v>
      </c>
      <c r="BV74" s="18" t="str">
        <f t="shared" si="49"/>
        <v>Floare Fluture
Hedychum gardnerianum
Riesen - Schmetterlingsblume</v>
      </c>
      <c r="BW74" s="18" t="str">
        <f t="shared" si="50"/>
        <v>Jätte - Fjärilsblomma
Hedychum gardnerianum
Riesen - Schmetterlingsblume</v>
      </c>
      <c r="BX74" s="18" t="str">
        <f t="shared" si="51"/>
        <v>Obrie - motýľový kvet
Hedychum gardnerianum
Riesen - Schmetterlingsblume</v>
      </c>
      <c r="BY74" s="18" t="str">
        <f t="shared" si="52"/>
        <v>Giant - cvet metulja
Hedychum gardnerianum
Riesen - Schmetterlingsblume</v>
      </c>
      <c r="BZ74" s="18" t="str">
        <f t="shared" si="53"/>
        <v>Jengibre amarillo
Hedychum gardnerianum
Riesen - Schmetterlingsblume</v>
      </c>
      <c r="CA74" s="18" t="str">
        <f t="shared" si="54"/>
        <v>Obří - motýl květina
Hedychum gardnerianum
Riesen - Schmetterlingsblume</v>
      </c>
      <c r="CB74" s="18" t="str">
        <f t="shared" si="55"/>
        <v>Dev - kelebek çiçeği
Hedychum gardnerianum
Riesen - Schmetterlingsblume</v>
      </c>
      <c r="CC74" s="18" t="str">
        <f t="shared" si="56"/>
        <v>Óriás - pillangó virág
Hedychum gardnerianum
Riesen - Schmetterlingsblume</v>
      </c>
    </row>
    <row r="75" spans="2:81" ht="36" x14ac:dyDescent="0.2">
      <c r="B75" s="136">
        <v>73</v>
      </c>
      <c r="C75" s="3">
        <v>12985</v>
      </c>
      <c r="D75" s="98">
        <v>4055473129853</v>
      </c>
      <c r="E75" s="17">
        <v>1.85</v>
      </c>
      <c r="F75" s="17">
        <v>200</v>
      </c>
      <c r="G75" s="99" t="s">
        <v>3113</v>
      </c>
      <c r="H75" s="98" t="s">
        <v>9734</v>
      </c>
      <c r="I75" s="17" t="s">
        <v>60</v>
      </c>
      <c r="J75" s="17" t="s">
        <v>2907</v>
      </c>
      <c r="K75" s="3">
        <v>72985</v>
      </c>
      <c r="L75" s="98">
        <v>4055473729855</v>
      </c>
      <c r="M75" s="17">
        <v>2.4500000000000002</v>
      </c>
      <c r="N75" s="3">
        <v>82985</v>
      </c>
      <c r="O75" s="98">
        <v>4055473829852</v>
      </c>
      <c r="P75" s="17">
        <v>3.75</v>
      </c>
      <c r="Q75" s="3">
        <v>52985</v>
      </c>
      <c r="R75" s="98">
        <v>4055473529851</v>
      </c>
      <c r="S75" s="17">
        <v>4.95</v>
      </c>
      <c r="T75" s="3">
        <v>32985</v>
      </c>
      <c r="U75" s="98">
        <v>4055473329857</v>
      </c>
      <c r="V75" s="17">
        <v>6.75</v>
      </c>
      <c r="W75" s="3">
        <v>62985</v>
      </c>
      <c r="X75" s="98">
        <v>4055473629858</v>
      </c>
      <c r="Y75" s="17">
        <v>2.95</v>
      </c>
      <c r="Z75" s="101" t="s">
        <v>4370</v>
      </c>
      <c r="AA75" s="101" t="s">
        <v>4371</v>
      </c>
      <c r="AB75" s="101" t="s">
        <v>61</v>
      </c>
      <c r="AC75" s="101" t="s">
        <v>59</v>
      </c>
      <c r="AD75" s="101" t="s">
        <v>4372</v>
      </c>
      <c r="AE75" s="101" t="s">
        <v>4373</v>
      </c>
      <c r="AF75" s="101" t="s">
        <v>1401</v>
      </c>
      <c r="AG75" s="101" t="s">
        <v>4374</v>
      </c>
      <c r="AH75" s="101" t="s">
        <v>4375</v>
      </c>
      <c r="AI75" s="101" t="s">
        <v>4376</v>
      </c>
      <c r="AJ75" s="101" t="s">
        <v>1402</v>
      </c>
      <c r="AK75" s="102" t="s">
        <v>4377</v>
      </c>
      <c r="AL75" s="101" t="s">
        <v>4378</v>
      </c>
      <c r="AM75" s="101" t="s">
        <v>4379</v>
      </c>
      <c r="AN75" s="101" t="s">
        <v>4380</v>
      </c>
      <c r="AO75" s="101" t="s">
        <v>4381</v>
      </c>
      <c r="AP75" s="101" t="s">
        <v>1405</v>
      </c>
      <c r="AQ75" s="101" t="s">
        <v>4382</v>
      </c>
      <c r="AR75" s="101" t="s">
        <v>1406</v>
      </c>
      <c r="AS75" s="101" t="s">
        <v>4383</v>
      </c>
      <c r="AT75" s="101" t="s">
        <v>1407</v>
      </c>
      <c r="AU75" s="101" t="s">
        <v>1404</v>
      </c>
      <c r="AV75" s="101" t="s">
        <v>4384</v>
      </c>
      <c r="AW75" s="101" t="s">
        <v>4385</v>
      </c>
      <c r="AX75" s="101" t="s">
        <v>1403</v>
      </c>
      <c r="AY75" s="101" t="s">
        <v>4386</v>
      </c>
      <c r="AZ75" s="101" t="s">
        <v>4387</v>
      </c>
      <c r="BA75" s="103" t="s">
        <v>4388</v>
      </c>
      <c r="BB75" s="18" t="str">
        <f t="shared" si="29"/>
        <v>Черна черница
Morus nigra
Schwarzer Maulbeerbaum</v>
      </c>
      <c r="BC75" s="18" t="str">
        <f t="shared" si="30"/>
        <v>Sort morbærtræ
Morus nigra
Schwarzer Maulbeerbaum</v>
      </c>
      <c r="BD75" s="18" t="str">
        <f t="shared" si="31"/>
        <v xml:space="preserve">Schwarzer Maulbeerbaum
Morus nigra
</v>
      </c>
      <c r="BE75" s="18" t="str">
        <f t="shared" si="32"/>
        <v>Black Mulberry
Morus nigra
Schwarzer Maulbeerbaum</v>
      </c>
      <c r="BF75" s="18" t="str">
        <f t="shared" si="33"/>
        <v>Must mooruspuu
Morus nigra
Schwarzer Maulbeerbaum</v>
      </c>
      <c r="BG75" s="18" t="str">
        <f t="shared" si="34"/>
        <v>Musta mulperipuu
Morus nigra
Schwarzer Maulbeerbaum</v>
      </c>
      <c r="BH75" s="18" t="str">
        <f t="shared" si="35"/>
        <v>Mûrier noir
Morus nigra
Schwarzer Maulbeerbaum</v>
      </c>
      <c r="BI75" s="18" t="str">
        <f t="shared" si="36"/>
        <v>Μαύρη μουριά
Morus nigra
Schwarzer Maulbeerbaum</v>
      </c>
      <c r="BJ75" s="18" t="str">
        <f t="shared" si="37"/>
        <v>Crann mulberry dubh
Morus nigra
Schwarzer Maulbeerbaum</v>
      </c>
      <c r="BK75" s="18" t="str">
        <f t="shared" si="38"/>
        <v>Svart mórberjatré
Morus nigra
Schwarzer Maulbeerbaum</v>
      </c>
      <c r="BL75" s="18" t="str">
        <f t="shared" si="39"/>
        <v>Gelso nero 
Morus nigra
Schwarzer Maulbeerbaum</v>
      </c>
      <c r="BM75" s="18" t="str">
        <f t="shared" si="40"/>
        <v>クロミグワ
Morus nigra
Schwarzer Maulbeerbaum</v>
      </c>
      <c r="BN75" s="18" t="str">
        <f t="shared" si="41"/>
        <v>Stablo crnog duda
Morus nigra
Schwarzer Maulbeerbaum</v>
      </c>
      <c r="BO75" s="18" t="str">
        <f t="shared" si="42"/>
        <v>Melnais zīdkoks
Morus nigra
Schwarzer Maulbeerbaum</v>
      </c>
      <c r="BP75" s="18" t="str">
        <f t="shared" si="43"/>
        <v>Juodasis šilkmedis
Morus nigra
Schwarzer Maulbeerbaum</v>
      </c>
      <c r="BQ75" s="18" t="str">
        <f t="shared" si="44"/>
        <v>Siġra taċ-ċawsli sewda
Morus nigra
Schwarzer Maulbeerbaum</v>
      </c>
      <c r="BR75" s="18" t="str">
        <f t="shared" si="45"/>
        <v>Zwarte Moerbeiboom
Morus nigra
Schwarzer Maulbeerbaum</v>
      </c>
      <c r="BS75" s="18" t="str">
        <f t="shared" si="46"/>
        <v>Svart morbærtre
Morus nigra
Schwarzer Maulbeerbaum</v>
      </c>
      <c r="BT75" s="18" t="str">
        <f t="shared" si="47"/>
        <v>Drzewo Morwy Czarnej
Morus nigra
Schwarzer Maulbeerbaum</v>
      </c>
      <c r="BU75" s="18" t="str">
        <f t="shared" si="48"/>
        <v>Amoreira negra
Morus nigra
Schwarzer Maulbeerbaum</v>
      </c>
      <c r="BV75" s="18" t="str">
        <f t="shared" si="49"/>
        <v>Dull Negru
Morus nigra
Schwarzer Maulbeerbaum</v>
      </c>
      <c r="BW75" s="18" t="str">
        <f t="shared" si="50"/>
        <v>Svart Mullbärsträd
Morus nigra
Schwarzer Maulbeerbaum</v>
      </c>
      <c r="BX75" s="18" t="str">
        <f t="shared" si="51"/>
        <v>Strom moruše čiernej
Morus nigra
Schwarzer Maulbeerbaum</v>
      </c>
      <c r="BY75" s="18" t="str">
        <f t="shared" si="52"/>
        <v>Črna murva
Morus nigra
Schwarzer Maulbeerbaum</v>
      </c>
      <c r="BZ75" s="18" t="str">
        <f t="shared" si="53"/>
        <v>Mora negra
Morus nigra
Schwarzer Maulbeerbaum</v>
      </c>
      <c r="CA75" s="18" t="str">
        <f t="shared" si="54"/>
        <v>Morušovník černý
Morus nigra
Schwarzer Maulbeerbaum</v>
      </c>
      <c r="CB75" s="18" t="str">
        <f t="shared" si="55"/>
        <v>Kara dut ağacı
Morus nigra
Schwarzer Maulbeerbaum</v>
      </c>
      <c r="CC75" s="18" t="str">
        <f t="shared" si="56"/>
        <v>Fekete eperfa
Morus nigra
Schwarzer Maulbeerbaum</v>
      </c>
    </row>
    <row r="76" spans="2:81" ht="36" x14ac:dyDescent="0.2">
      <c r="B76" s="136">
        <v>74</v>
      </c>
      <c r="C76" s="3">
        <v>12986</v>
      </c>
      <c r="D76" s="98">
        <v>4055473129860</v>
      </c>
      <c r="E76" s="17">
        <v>1.85</v>
      </c>
      <c r="F76" s="17">
        <v>20</v>
      </c>
      <c r="G76" s="99" t="s">
        <v>3113</v>
      </c>
      <c r="H76" s="98" t="s">
        <v>9734</v>
      </c>
      <c r="I76" s="17" t="s">
        <v>166</v>
      </c>
      <c r="J76" s="17" t="s">
        <v>2908</v>
      </c>
      <c r="K76" s="3">
        <v>72986</v>
      </c>
      <c r="L76" s="98">
        <v>4055473729862</v>
      </c>
      <c r="M76" s="17">
        <v>2.4500000000000002</v>
      </c>
      <c r="N76" s="3">
        <v>82986</v>
      </c>
      <c r="O76" s="98">
        <v>4055473829869</v>
      </c>
      <c r="P76" s="17">
        <v>3.75</v>
      </c>
      <c r="Q76" s="3">
        <v>52986</v>
      </c>
      <c r="R76" s="98">
        <v>4055473529868</v>
      </c>
      <c r="S76" s="17">
        <v>4.95</v>
      </c>
      <c r="T76" s="3">
        <v>32986</v>
      </c>
      <c r="U76" s="98">
        <v>4055473329864</v>
      </c>
      <c r="V76" s="17">
        <v>6.75</v>
      </c>
      <c r="W76" s="3">
        <v>62986</v>
      </c>
      <c r="X76" s="98">
        <v>4055473629865</v>
      </c>
      <c r="Y76" s="17">
        <v>2.95</v>
      </c>
      <c r="Z76" s="101" t="s">
        <v>4389</v>
      </c>
      <c r="AA76" s="101" t="s">
        <v>1411</v>
      </c>
      <c r="AB76" s="101" t="s">
        <v>167</v>
      </c>
      <c r="AC76" s="101" t="s">
        <v>165</v>
      </c>
      <c r="AD76" s="101" t="s">
        <v>4390</v>
      </c>
      <c r="AE76" s="101" t="s">
        <v>4391</v>
      </c>
      <c r="AF76" s="101" t="s">
        <v>1408</v>
      </c>
      <c r="AG76" s="101" t="s">
        <v>4392</v>
      </c>
      <c r="AH76" s="101" t="s">
        <v>4393</v>
      </c>
      <c r="AI76" s="101" t="s">
        <v>4394</v>
      </c>
      <c r="AJ76" s="101" t="s">
        <v>1409</v>
      </c>
      <c r="AK76" s="102" t="s">
        <v>4395</v>
      </c>
      <c r="AL76" s="101" t="s">
        <v>4396</v>
      </c>
      <c r="AM76" s="101" t="s">
        <v>4397</v>
      </c>
      <c r="AN76" s="101" t="s">
        <v>4398</v>
      </c>
      <c r="AO76" s="101" t="s">
        <v>4399</v>
      </c>
      <c r="AP76" s="101" t="s">
        <v>1411</v>
      </c>
      <c r="AQ76" s="101" t="s">
        <v>4396</v>
      </c>
      <c r="AR76" s="101" t="s">
        <v>1412</v>
      </c>
      <c r="AS76" s="101" t="s">
        <v>4400</v>
      </c>
      <c r="AT76" s="101" t="s">
        <v>1413</v>
      </c>
      <c r="AU76" s="101" t="s">
        <v>1411</v>
      </c>
      <c r="AV76" s="101" t="s">
        <v>4401</v>
      </c>
      <c r="AW76" s="101" t="s">
        <v>4402</v>
      </c>
      <c r="AX76" s="101" t="s">
        <v>1410</v>
      </c>
      <c r="AY76" s="101" t="s">
        <v>4403</v>
      </c>
      <c r="AZ76" s="101" t="s">
        <v>4404</v>
      </c>
      <c r="BA76" s="103" t="s">
        <v>4405</v>
      </c>
      <c r="BB76" s="18" t="str">
        <f t="shared" si="29"/>
        <v>Ливан - Кедър
Cedrus libani
Libanon - Zeder</v>
      </c>
      <c r="BC76" s="18" t="str">
        <f t="shared" si="30"/>
        <v>Libanon - Ceder
Cedrus libani
Libanon - Zeder</v>
      </c>
      <c r="BD76" s="18" t="str">
        <f t="shared" si="31"/>
        <v xml:space="preserve">Libanon - Zeder
Cedrus libani
</v>
      </c>
      <c r="BE76" s="18" t="str">
        <f t="shared" si="32"/>
        <v>Lebanon Cedar
Cedrus libani
Libanon - Zeder</v>
      </c>
      <c r="BF76" s="18" t="str">
        <f t="shared" si="33"/>
        <v>Liibanon - seeder
Cedrus libani
Libanon - Zeder</v>
      </c>
      <c r="BG76" s="18" t="str">
        <f t="shared" si="34"/>
        <v>Libanon - setri
Cedrus libani
Libanon - Zeder</v>
      </c>
      <c r="BH76" s="18" t="str">
        <f t="shared" si="35"/>
        <v>Cèdre du Liban
Cedrus libani
Libanon - Zeder</v>
      </c>
      <c r="BI76" s="18" t="str">
        <f t="shared" si="36"/>
        <v>Λίβανος - Κέδρος
Cedrus libani
Libanon - Zeder</v>
      </c>
      <c r="BJ76" s="18" t="str">
        <f t="shared" si="37"/>
        <v>Liobáin - Cedar
Cedrus libani
Libanon - Zeder</v>
      </c>
      <c r="BK76" s="18" t="str">
        <f t="shared" si="38"/>
        <v>Líbanon - Cedar
Cedrus libani
Libanon - Zeder</v>
      </c>
      <c r="BL76" s="18" t="str">
        <f t="shared" si="39"/>
        <v>Cedro libanese
Cedrus libani
Libanon - Zeder</v>
      </c>
      <c r="BM76" s="18" t="str">
        <f t="shared" si="40"/>
        <v>レバノン杉
Cedrus libani
Libanon - Zeder</v>
      </c>
      <c r="BN76" s="18" t="str">
        <f t="shared" si="41"/>
        <v>Libanon - Cedar
Cedrus libani
Libanon - Zeder</v>
      </c>
      <c r="BO76" s="18" t="str">
        <f t="shared" si="42"/>
        <v>Libāna - Ciedrs
Cedrus libani
Libanon - Zeder</v>
      </c>
      <c r="BP76" s="18" t="str">
        <f t="shared" si="43"/>
        <v>Libanas – kedras
Cedrus libani
Libanon - Zeder</v>
      </c>
      <c r="BQ76" s="18" t="str">
        <f t="shared" si="44"/>
        <v>Il-Libanu - Ċedru
Cedrus libani
Libanon - Zeder</v>
      </c>
      <c r="BR76" s="18" t="str">
        <f t="shared" si="45"/>
        <v>Libanon - Ceder
Cedrus libani
Libanon - Zeder</v>
      </c>
      <c r="BS76" s="18" t="str">
        <f t="shared" si="46"/>
        <v>Libanon - Cedar
Cedrus libani
Libanon - Zeder</v>
      </c>
      <c r="BT76" s="18" t="str">
        <f t="shared" si="47"/>
        <v>Liban - Cedr
Cedrus libani
Libanon - Zeder</v>
      </c>
      <c r="BU76" s="18" t="str">
        <f t="shared" si="48"/>
        <v>Líbano - Cedro
Cedrus libani
Libanon - Zeder</v>
      </c>
      <c r="BV76" s="18" t="str">
        <f t="shared" si="49"/>
        <v>Liban - Cedru
Cedrus libani
Libanon - Zeder</v>
      </c>
      <c r="BW76" s="18" t="str">
        <f t="shared" si="50"/>
        <v>Libanon - Ceder
Cedrus libani
Libanon - Zeder</v>
      </c>
      <c r="BX76" s="18" t="str">
        <f t="shared" si="51"/>
        <v>Libanon - céder
Cedrus libani
Libanon - Zeder</v>
      </c>
      <c r="BY76" s="18" t="str">
        <f t="shared" si="52"/>
        <v>Libanon - cedra
Cedrus libani
Libanon - Zeder</v>
      </c>
      <c r="BZ76" s="18" t="str">
        <f t="shared" si="53"/>
        <v>Cedro del Líbano
Cedrus libani
Libanon - Zeder</v>
      </c>
      <c r="CA76" s="18" t="str">
        <f t="shared" si="54"/>
        <v>Libanon - Cedr
Cedrus libani
Libanon - Zeder</v>
      </c>
      <c r="CB76" s="18" t="str">
        <f t="shared" si="55"/>
        <v>Lübnan - Sedir
Cedrus libani
Libanon - Zeder</v>
      </c>
      <c r="CC76" s="18" t="str">
        <f t="shared" si="56"/>
        <v>Libanon - Cédrus
Cedrus libani
Libanon - Zeder</v>
      </c>
    </row>
    <row r="77" spans="2:81" ht="48" x14ac:dyDescent="0.2">
      <c r="B77" s="136">
        <v>75</v>
      </c>
      <c r="C77" s="3">
        <v>12988</v>
      </c>
      <c r="D77" s="98">
        <v>4055473129884</v>
      </c>
      <c r="E77" s="17">
        <v>1.85</v>
      </c>
      <c r="F77" s="17">
        <v>30</v>
      </c>
      <c r="G77" s="99" t="s">
        <v>3113</v>
      </c>
      <c r="H77" s="98" t="s">
        <v>9734</v>
      </c>
      <c r="I77" s="17" t="s">
        <v>335</v>
      </c>
      <c r="J77" s="17" t="s">
        <v>2909</v>
      </c>
      <c r="K77" s="3">
        <v>72988</v>
      </c>
      <c r="L77" s="98">
        <v>4055473729886</v>
      </c>
      <c r="M77" s="17">
        <v>2.4500000000000002</v>
      </c>
      <c r="N77" s="3">
        <v>82988</v>
      </c>
      <c r="O77" s="98">
        <v>4055473829883</v>
      </c>
      <c r="P77" s="17">
        <v>3.75</v>
      </c>
      <c r="Q77" s="3">
        <v>52988</v>
      </c>
      <c r="R77" s="98">
        <v>4055473529882</v>
      </c>
      <c r="S77" s="17">
        <v>4.95</v>
      </c>
      <c r="T77" s="3">
        <v>32988</v>
      </c>
      <c r="U77" s="98">
        <v>4055473329888</v>
      </c>
      <c r="V77" s="17">
        <v>6.75</v>
      </c>
      <c r="W77" s="3">
        <v>62988</v>
      </c>
      <c r="X77" s="98">
        <v>4055473629889</v>
      </c>
      <c r="Y77" s="17">
        <v>2.95</v>
      </c>
      <c r="Z77" s="101" t="s">
        <v>4406</v>
      </c>
      <c r="AA77" s="101" t="s">
        <v>4407</v>
      </c>
      <c r="AB77" s="101" t="s">
        <v>336</v>
      </c>
      <c r="AC77" s="101" t="s">
        <v>334</v>
      </c>
      <c r="AD77" s="101" t="s">
        <v>4408</v>
      </c>
      <c r="AE77" s="101" t="s">
        <v>4409</v>
      </c>
      <c r="AF77" s="101" t="s">
        <v>1414</v>
      </c>
      <c r="AG77" s="101" t="s">
        <v>4410</v>
      </c>
      <c r="AH77" s="101" t="s">
        <v>4411</v>
      </c>
      <c r="AI77" s="101" t="s">
        <v>4412</v>
      </c>
      <c r="AJ77" s="101" t="s">
        <v>1415</v>
      </c>
      <c r="AK77" s="102" t="s">
        <v>4413</v>
      </c>
      <c r="AL77" s="101" t="s">
        <v>4414</v>
      </c>
      <c r="AM77" s="101" t="s">
        <v>4415</v>
      </c>
      <c r="AN77" s="101" t="s">
        <v>4416</v>
      </c>
      <c r="AO77" s="101" t="s">
        <v>4417</v>
      </c>
      <c r="AP77" s="101" t="s">
        <v>1418</v>
      </c>
      <c r="AQ77" s="101" t="s">
        <v>4418</v>
      </c>
      <c r="AR77" s="101" t="s">
        <v>1419</v>
      </c>
      <c r="AS77" s="101" t="s">
        <v>4419</v>
      </c>
      <c r="AT77" s="101" t="s">
        <v>1420</v>
      </c>
      <c r="AU77" s="101" t="s">
        <v>1417</v>
      </c>
      <c r="AV77" s="101" t="s">
        <v>4420</v>
      </c>
      <c r="AW77" s="101" t="s">
        <v>4421</v>
      </c>
      <c r="AX77" s="101" t="s">
        <v>1416</v>
      </c>
      <c r="AY77" s="101" t="s">
        <v>4422</v>
      </c>
      <c r="AZ77" s="101" t="s">
        <v>4423</v>
      </c>
      <c r="BA77" s="103" t="s">
        <v>4424</v>
      </c>
      <c r="BB77" s="18" t="str">
        <f t="shared" si="29"/>
        <v>Жълто орхидеево дърво
Bauhinia tomentosa
Gelber Orchideenbaum</v>
      </c>
      <c r="BC77" s="18" t="str">
        <f t="shared" si="30"/>
        <v>Gul orkidé træ
Bauhinia tomentosa
Gelber Orchideenbaum</v>
      </c>
      <c r="BD77" s="18" t="str">
        <f t="shared" si="31"/>
        <v xml:space="preserve">Gelber Orchideenbaum
Bauhinia tomentosa
</v>
      </c>
      <c r="BE77" s="18" t="str">
        <f t="shared" si="32"/>
        <v>Yellow Orchid Tree
Bauhinia tomentosa
Gelber Orchideenbaum</v>
      </c>
      <c r="BF77" s="18" t="str">
        <f t="shared" si="33"/>
        <v>Kollane orhideepuu
Bauhinia tomentosa
Gelber Orchideenbaum</v>
      </c>
      <c r="BG77" s="18" t="str">
        <f t="shared" si="34"/>
        <v>Keltainen orkideapuu
Bauhinia tomentosa
Gelber Orchideenbaum</v>
      </c>
      <c r="BH77" s="18" t="str">
        <f t="shared" si="35"/>
        <v>Arbre aux tulipes
Bauhinia tomentosa
Gelber Orchideenbaum</v>
      </c>
      <c r="BI77" s="18" t="str">
        <f t="shared" si="36"/>
        <v>Κίτρινο δέντρο ορχιδέας
Bauhinia tomentosa
Gelber Orchideenbaum</v>
      </c>
      <c r="BJ77" s="18" t="str">
        <f t="shared" si="37"/>
        <v>Crann magairlín buí
Bauhinia tomentosa
Gelber Orchideenbaum</v>
      </c>
      <c r="BK77" s="18" t="str">
        <f t="shared" si="38"/>
        <v>Gult brönugrös tré
Bauhinia tomentosa
Gelber Orchideenbaum</v>
      </c>
      <c r="BL77" s="18" t="str">
        <f t="shared" si="39"/>
        <v>Albero di orchidea gialla
Bauhinia tomentosa
Gelber Orchideenbaum</v>
      </c>
      <c r="BM77" s="18" t="str">
        <f t="shared" si="40"/>
        <v>バウヒニア
Bauhinia tomentosa
Gelber Orchideenbaum</v>
      </c>
      <c r="BN77" s="18" t="str">
        <f t="shared" si="41"/>
        <v>Stablo žute orhideje
Bauhinia tomentosa
Gelber Orchideenbaum</v>
      </c>
      <c r="BO77" s="18" t="str">
        <f t="shared" si="42"/>
        <v>Dzeltens orhidejas koks
Bauhinia tomentosa
Gelber Orchideenbaum</v>
      </c>
      <c r="BP77" s="18" t="str">
        <f t="shared" si="43"/>
        <v>Geltonas orchidėjų medis
Bauhinia tomentosa
Gelber Orchideenbaum</v>
      </c>
      <c r="BQ77" s="18" t="str">
        <f t="shared" si="44"/>
        <v>Siġra tal-orkidej isfar
Bauhinia tomentosa
Gelber Orchideenbaum</v>
      </c>
      <c r="BR77" s="18" t="str">
        <f t="shared" si="45"/>
        <v>Gele Orchideeboom
Bauhinia tomentosa
Gelber Orchideenbaum</v>
      </c>
      <c r="BS77" s="18" t="str">
        <f t="shared" si="46"/>
        <v>Gult orkide-tre
Bauhinia tomentosa
Gelber Orchideenbaum</v>
      </c>
      <c r="BT77" s="18" t="str">
        <f t="shared" si="47"/>
        <v>Żółte Drzewo Orchidei
Bauhinia tomentosa
Gelber Orchideenbaum</v>
      </c>
      <c r="BU77" s="18" t="str">
        <f t="shared" si="48"/>
        <v>Árvore de orquídea amarela
Bauhinia tomentosa
Gelber Orchideenbaum</v>
      </c>
      <c r="BV77" s="18" t="str">
        <f t="shared" si="49"/>
        <v>Arborele Galben Orhidee
Bauhinia tomentosa
Gelber Orchideenbaum</v>
      </c>
      <c r="BW77" s="18" t="str">
        <f t="shared" si="50"/>
        <v>Gult Orkidéträd
Bauhinia tomentosa
Gelber Orchideenbaum</v>
      </c>
      <c r="BX77" s="18" t="str">
        <f t="shared" si="51"/>
        <v>Žltý strom orchidey
Bauhinia tomentosa
Gelber Orchideenbaum</v>
      </c>
      <c r="BY77" s="18" t="str">
        <f t="shared" si="52"/>
        <v>Drevo rumene orhideje
Bauhinia tomentosa
Gelber Orchideenbaum</v>
      </c>
      <c r="BZ77" s="18" t="str">
        <f t="shared" si="53"/>
        <v>Árbol de Santo Tomás
Bauhinia tomentosa
Gelber Orchideenbaum</v>
      </c>
      <c r="CA77" s="18" t="str">
        <f t="shared" si="54"/>
        <v>Žlutá orchidej strom
Bauhinia tomentosa
Gelber Orchideenbaum</v>
      </c>
      <c r="CB77" s="18" t="str">
        <f t="shared" si="55"/>
        <v>Sarı orkide ağacı
Bauhinia tomentosa
Gelber Orchideenbaum</v>
      </c>
      <c r="CC77" s="18" t="str">
        <f t="shared" si="56"/>
        <v>Sárga orchidea fa
Bauhinia tomentosa
Gelber Orchideenbaum</v>
      </c>
    </row>
    <row r="78" spans="2:81" ht="72" x14ac:dyDescent="0.2">
      <c r="B78" s="136">
        <v>76</v>
      </c>
      <c r="C78" s="3">
        <v>12994</v>
      </c>
      <c r="D78" s="98">
        <v>4055473129945</v>
      </c>
      <c r="E78" s="17">
        <v>1.85</v>
      </c>
      <c r="F78" s="17">
        <v>10</v>
      </c>
      <c r="G78" s="99" t="s">
        <v>3113</v>
      </c>
      <c r="H78" s="98" t="s">
        <v>9734</v>
      </c>
      <c r="I78" s="17" t="s">
        <v>213</v>
      </c>
      <c r="J78" s="17" t="s">
        <v>2910</v>
      </c>
      <c r="K78" s="3">
        <v>72994</v>
      </c>
      <c r="L78" s="98">
        <v>4055473729947</v>
      </c>
      <c r="M78" s="17">
        <v>2.4500000000000002</v>
      </c>
      <c r="N78" s="3">
        <v>82994</v>
      </c>
      <c r="O78" s="98">
        <v>4055473829944</v>
      </c>
      <c r="P78" s="17">
        <v>3.75</v>
      </c>
      <c r="Q78" s="3">
        <v>52994</v>
      </c>
      <c r="R78" s="98">
        <v>4055473529943</v>
      </c>
      <c r="S78" s="17">
        <v>4.95</v>
      </c>
      <c r="T78" s="3">
        <v>32994</v>
      </c>
      <c r="U78" s="98">
        <v>4055473329949</v>
      </c>
      <c r="V78" s="17">
        <v>6.75</v>
      </c>
      <c r="W78" s="3">
        <v>62994</v>
      </c>
      <c r="X78" s="98">
        <v>4055473629940</v>
      </c>
      <c r="Y78" s="17">
        <v>2.95</v>
      </c>
      <c r="Z78" s="101" t="s">
        <v>4425</v>
      </c>
      <c r="AA78" s="101" t="s">
        <v>4426</v>
      </c>
      <c r="AB78" s="101" t="s">
        <v>214</v>
      </c>
      <c r="AC78" s="101" t="s">
        <v>212</v>
      </c>
      <c r="AD78" s="101" t="s">
        <v>4427</v>
      </c>
      <c r="AE78" s="101" t="s">
        <v>4428</v>
      </c>
      <c r="AF78" s="101" t="s">
        <v>1421</v>
      </c>
      <c r="AG78" s="101" t="s">
        <v>4429</v>
      </c>
      <c r="AH78" s="101" t="s">
        <v>4430</v>
      </c>
      <c r="AI78" s="101" t="s">
        <v>4431</v>
      </c>
      <c r="AJ78" s="101" t="s">
        <v>1422</v>
      </c>
      <c r="AK78" s="102" t="s">
        <v>4432</v>
      </c>
      <c r="AL78" s="101" t="s">
        <v>4433</v>
      </c>
      <c r="AM78" s="101" t="s">
        <v>4434</v>
      </c>
      <c r="AN78" s="101" t="s">
        <v>4435</v>
      </c>
      <c r="AO78" s="101" t="s">
        <v>4436</v>
      </c>
      <c r="AP78" s="101" t="s">
        <v>1424</v>
      </c>
      <c r="AQ78" s="101" t="s">
        <v>4437</v>
      </c>
      <c r="AR78" s="101" t="s">
        <v>1425</v>
      </c>
      <c r="AS78" s="101" t="s">
        <v>4438</v>
      </c>
      <c r="AT78" s="101" t="s">
        <v>1426</v>
      </c>
      <c r="AU78" s="101" t="s">
        <v>1423</v>
      </c>
      <c r="AV78" s="101" t="s">
        <v>4439</v>
      </c>
      <c r="AW78" s="101" t="s">
        <v>4440</v>
      </c>
      <c r="AX78" s="101" t="s">
        <v>1109</v>
      </c>
      <c r="AY78" s="101" t="s">
        <v>4441</v>
      </c>
      <c r="AZ78" s="101" t="s">
        <v>4442</v>
      </c>
      <c r="BA78" s="103" t="s">
        <v>4443</v>
      </c>
      <c r="BB78" s="18" t="str">
        <f t="shared" si="29"/>
        <v>Издръжлив паунов храст
Caesalpinia gillesii X spinosa
Winterharter Pfauenstrauch</v>
      </c>
      <c r="BC78" s="18" t="str">
        <f t="shared" si="30"/>
        <v>Hårdfør påfuglebusk
Caesalpinia gillesii X spinosa
Winterharter Pfauenstrauch</v>
      </c>
      <c r="BD78" s="18" t="str">
        <f t="shared" si="31"/>
        <v xml:space="preserve">Winterharter Pfauenstrauch
Caesalpinia gillesii X spinosa
</v>
      </c>
      <c r="BE78" s="18" t="str">
        <f t="shared" si="32"/>
        <v>Peacock Shrub
Caesalpinia gillesii X spinosa
Winterharter Pfauenstrauch</v>
      </c>
      <c r="BF78" s="18" t="str">
        <f t="shared" si="33"/>
        <v>Vastupidav paabulinnupõõsas
Caesalpinia gillesii X spinosa
Winterharter Pfauenstrauch</v>
      </c>
      <c r="BG78" s="18" t="str">
        <f t="shared" si="34"/>
        <v>Hardy riikinkukon pensas
Caesalpinia gillesii X spinosa
Winterharter Pfauenstrauch</v>
      </c>
      <c r="BH78" s="18" t="str">
        <f t="shared" si="35"/>
        <v>Flamboyant nain d'Argentine
Caesalpinia gillesii X spinosa
Winterharter Pfauenstrauch</v>
      </c>
      <c r="BI78" s="18" t="str">
        <f t="shared" si="36"/>
        <v>Ανθεκτικό θάμνο παγωνιού
Caesalpinia gillesii X spinosa
Winterharter Pfauenstrauch</v>
      </c>
      <c r="BJ78" s="18" t="str">
        <f t="shared" si="37"/>
        <v>Tor peacock Hardy
Caesalpinia gillesii X spinosa
Winterharter Pfauenstrauch</v>
      </c>
      <c r="BK78" s="18" t="str">
        <f t="shared" si="38"/>
        <v>Harðgerður páfuglarunnur
Caesalpinia gillesii X spinosa
Winterharter Pfauenstrauch</v>
      </c>
      <c r="BL78" s="18" t="str">
        <f t="shared" si="39"/>
        <v>Uccello del Paradiso
Caesalpinia gillesii X spinosa
Winterharter Pfauenstrauch</v>
      </c>
      <c r="BM78" s="18" t="str">
        <f t="shared" si="40"/>
        <v>ピーコックフラワー
Caesalpinia gillesii X spinosa
Winterharter Pfauenstrauch</v>
      </c>
      <c r="BN78" s="18" t="str">
        <f t="shared" si="41"/>
        <v>Otporni paunov grm
Caesalpinia gillesii X spinosa
Winterharter Pfauenstrauch</v>
      </c>
      <c r="BO78" s="18" t="str">
        <f t="shared" si="42"/>
        <v>Izturīgs pāvu krūms
Caesalpinia gillesii X spinosa
Winterharter Pfauenstrauch</v>
      </c>
      <c r="BP78" s="18" t="str">
        <f t="shared" si="43"/>
        <v>Tvirtas povo krūmas
Caesalpinia gillesii X spinosa
Winterharter Pfauenstrauch</v>
      </c>
      <c r="BQ78" s="18" t="str">
        <f t="shared" si="44"/>
        <v>Arbuxxell tal-pagun li jifilħu
Caesalpinia gillesii X spinosa
Winterharter Pfauenstrauch</v>
      </c>
      <c r="BR78" s="18" t="str">
        <f t="shared" si="45"/>
        <v>Winterharde Pauwstruik
Caesalpinia gillesii X spinosa
Winterharter Pfauenstrauch</v>
      </c>
      <c r="BS78" s="18" t="str">
        <f t="shared" si="46"/>
        <v>Hardfør påfuglbusk
Caesalpinia gillesii X spinosa
Winterharter Pfauenstrauch</v>
      </c>
      <c r="BT78" s="18" t="str">
        <f t="shared" si="47"/>
        <v>Zimotrwały Krzew Pawi
Caesalpinia gillesii X spinosa
Winterharter Pfauenstrauch</v>
      </c>
      <c r="BU78" s="18" t="str">
        <f t="shared" si="48"/>
        <v>Arbusto de pavão resistente
Caesalpinia gillesii X spinosa
Winterharter Pfauenstrauch</v>
      </c>
      <c r="BV78" s="18" t="str">
        <f t="shared" si="49"/>
        <v>Arbust De Păun Rezistent La Iarnă
Caesalpinia gillesii X spinosa
Winterharter Pfauenstrauch</v>
      </c>
      <c r="BW78" s="18" t="str">
        <f t="shared" si="50"/>
        <v>Vinterhärdig Påfågelbuske
Caesalpinia gillesii X spinosa
Winterharter Pfauenstrauch</v>
      </c>
      <c r="BX78" s="18" t="str">
        <f t="shared" si="51"/>
        <v>Odolný ker páva
Caesalpinia gillesii X spinosa
Winterharter Pfauenstrauch</v>
      </c>
      <c r="BY78" s="18" t="str">
        <f t="shared" si="52"/>
        <v>Odporni pavji grm
Caesalpinia gillesii X spinosa
Winterharter Pfauenstrauch</v>
      </c>
      <c r="BZ78" s="18" t="str">
        <f t="shared" si="53"/>
        <v>Ave del paraíso
Caesalpinia gillesii X spinosa
Winterharter Pfauenstrauch</v>
      </c>
      <c r="CA78" s="18" t="str">
        <f t="shared" si="54"/>
        <v>Odolný paví keř
Caesalpinia gillesii X spinosa
Winterharter Pfauenstrauch</v>
      </c>
      <c r="CB78" s="18" t="str">
        <f t="shared" si="55"/>
        <v>Hardy tavus kuşu çalısı
Caesalpinia gillesii X spinosa
Winterharter Pfauenstrauch</v>
      </c>
      <c r="CC78" s="18" t="str">
        <f t="shared" si="56"/>
        <v>Hardy páva bokor
Caesalpinia gillesii X spinosa
Winterharter Pfauenstrauch</v>
      </c>
    </row>
    <row r="79" spans="2:81" ht="48" x14ac:dyDescent="0.2">
      <c r="B79" s="136">
        <v>77</v>
      </c>
      <c r="C79" s="3">
        <v>12997</v>
      </c>
      <c r="D79" s="98">
        <v>4055473129976</v>
      </c>
      <c r="E79" s="17">
        <v>1.85</v>
      </c>
      <c r="F79" s="17">
        <v>6</v>
      </c>
      <c r="G79" s="99" t="s">
        <v>3113</v>
      </c>
      <c r="H79" s="98" t="s">
        <v>9734</v>
      </c>
      <c r="I79" s="17" t="s">
        <v>51</v>
      </c>
      <c r="J79" s="17" t="s">
        <v>2911</v>
      </c>
      <c r="K79" s="3">
        <v>72997</v>
      </c>
      <c r="L79" s="98">
        <v>4055473729978</v>
      </c>
      <c r="M79" s="17">
        <v>2.4500000000000002</v>
      </c>
      <c r="N79" s="3">
        <v>82997</v>
      </c>
      <c r="O79" s="98">
        <v>4055473829975</v>
      </c>
      <c r="P79" s="17">
        <v>3.75</v>
      </c>
      <c r="Q79" s="3">
        <v>52997</v>
      </c>
      <c r="R79" s="98">
        <v>4055473529974</v>
      </c>
      <c r="S79" s="17">
        <v>4.95</v>
      </c>
      <c r="T79" s="3">
        <v>32997</v>
      </c>
      <c r="U79" s="98">
        <v>4055473329970</v>
      </c>
      <c r="V79" s="17">
        <v>6.75</v>
      </c>
      <c r="W79" s="3">
        <v>62997</v>
      </c>
      <c r="X79" s="98">
        <v>4055473629971</v>
      </c>
      <c r="Y79" s="17">
        <v>2.95</v>
      </c>
      <c r="Z79" s="101" t="s">
        <v>4444</v>
      </c>
      <c r="AA79" s="101" t="s">
        <v>4445</v>
      </c>
      <c r="AB79" s="101" t="s">
        <v>52</v>
      </c>
      <c r="AC79" s="101" t="s">
        <v>50</v>
      </c>
      <c r="AD79" s="101" t="s">
        <v>4446</v>
      </c>
      <c r="AE79" s="101" t="s">
        <v>4447</v>
      </c>
      <c r="AF79" s="101" t="s">
        <v>1427</v>
      </c>
      <c r="AG79" s="101" t="s">
        <v>4448</v>
      </c>
      <c r="AH79" s="101" t="s">
        <v>4449</v>
      </c>
      <c r="AI79" s="101" t="s">
        <v>4450</v>
      </c>
      <c r="AJ79" s="101" t="s">
        <v>1428</v>
      </c>
      <c r="AK79" s="102" t="s">
        <v>4451</v>
      </c>
      <c r="AL79" s="101" t="s">
        <v>4452</v>
      </c>
      <c r="AM79" s="101" t="s">
        <v>4453</v>
      </c>
      <c r="AN79" s="101" t="s">
        <v>4454</v>
      </c>
      <c r="AO79" s="101" t="s">
        <v>4455</v>
      </c>
      <c r="AP79" s="101" t="s">
        <v>1431</v>
      </c>
      <c r="AQ79" s="101" t="s">
        <v>4456</v>
      </c>
      <c r="AR79" s="101" t="s">
        <v>1432</v>
      </c>
      <c r="AS79" s="101" t="s">
        <v>4457</v>
      </c>
      <c r="AT79" s="101" t="s">
        <v>1433</v>
      </c>
      <c r="AU79" s="101" t="s">
        <v>1430</v>
      </c>
      <c r="AV79" s="101" t="s">
        <v>4458</v>
      </c>
      <c r="AW79" s="101" t="s">
        <v>4459</v>
      </c>
      <c r="AX79" s="101" t="s">
        <v>1429</v>
      </c>
      <c r="AY79" s="101" t="s">
        <v>4460</v>
      </c>
      <c r="AZ79" s="101" t="s">
        <v>4461</v>
      </c>
      <c r="BA79" s="103" t="s">
        <v>4462</v>
      </c>
      <c r="BB79" s="18" t="str">
        <f t="shared" si="29"/>
        <v>подправка лаврово дърво
Laurus nobilis
Gewürzlorbeerbaum</v>
      </c>
      <c r="BC79" s="18" t="str">
        <f t="shared" si="30"/>
        <v>Krydderi laurbærtræ
Laurus nobilis
Gewürzlorbeerbaum</v>
      </c>
      <c r="BD79" s="18" t="str">
        <f t="shared" si="31"/>
        <v xml:space="preserve">Gewürzlorbeerbaum
Laurus nobilis
</v>
      </c>
      <c r="BE79" s="18" t="str">
        <f t="shared" si="32"/>
        <v>Bay Tree
Laurus nobilis
Gewürzlorbeerbaum</v>
      </c>
      <c r="BF79" s="18" t="str">
        <f t="shared" si="33"/>
        <v>Vürtsi loorberipuu
Laurus nobilis
Gewürzlorbeerbaum</v>
      </c>
      <c r="BG79" s="18" t="str">
        <f t="shared" si="34"/>
        <v>Maustelaakeripuu
Laurus nobilis
Gewürzlorbeerbaum</v>
      </c>
      <c r="BH79" s="18" t="str">
        <f t="shared" si="35"/>
        <v>Laurier vrai
Laurus nobilis
Gewürzlorbeerbaum</v>
      </c>
      <c r="BI79" s="18" t="str">
        <f t="shared" si="36"/>
        <v>μπαχαρικό δέντρο δάφνης
Laurus nobilis
Gewürzlorbeerbaum</v>
      </c>
      <c r="BJ79" s="18" t="str">
        <f t="shared" si="37"/>
        <v>Crann labhrais spíosra
Laurus nobilis
Gewürzlorbeerbaum</v>
      </c>
      <c r="BK79" s="18" t="str">
        <f t="shared" si="38"/>
        <v>Krydd lárviðartré
Laurus nobilis
Gewürzlorbeerbaum</v>
      </c>
      <c r="BL79" s="18" t="str">
        <f t="shared" si="39"/>
        <v>Alloro
Laurus nobilis
Gewürzlorbeerbaum</v>
      </c>
      <c r="BM79" s="18" t="str">
        <f t="shared" si="40"/>
        <v>月桂樹
Laurus nobilis
Gewürzlorbeerbaum</v>
      </c>
      <c r="BN79" s="18" t="str">
        <f t="shared" si="41"/>
        <v>Začinsko stablo lovora
Laurus nobilis
Gewürzlorbeerbaum</v>
      </c>
      <c r="BO79" s="18" t="str">
        <f t="shared" si="42"/>
        <v>Garšvielu lauru koks
Laurus nobilis
Gewürzlorbeerbaum</v>
      </c>
      <c r="BP79" s="18" t="str">
        <f t="shared" si="43"/>
        <v>Prieskonių laurų medis
Laurus nobilis
Gewürzlorbeerbaum</v>
      </c>
      <c r="BQ79" s="18" t="str">
        <f t="shared" si="44"/>
        <v>Siġra tar-rand tal-ħwawar
Laurus nobilis
Gewürzlorbeerbaum</v>
      </c>
      <c r="BR79" s="18" t="str">
        <f t="shared" si="45"/>
        <v>Kruid De Laurierboom
Laurus nobilis
Gewürzlorbeerbaum</v>
      </c>
      <c r="BS79" s="18" t="str">
        <f t="shared" si="46"/>
        <v>Krydder laurbærtre
Laurus nobilis
Gewürzlorbeerbaum</v>
      </c>
      <c r="BT79" s="18" t="str">
        <f t="shared" si="47"/>
        <v>Drzewo Laurowe Przyprawowe
Laurus nobilis
Gewürzlorbeerbaum</v>
      </c>
      <c r="BU79" s="18" t="str">
        <f t="shared" si="48"/>
        <v>Louro de especiarias
Laurus nobilis
Gewürzlorbeerbaum</v>
      </c>
      <c r="BV79" s="18" t="str">
        <f t="shared" si="49"/>
        <v>Spice Laurul
Laurus nobilis
Gewürzlorbeerbaum</v>
      </c>
      <c r="BW79" s="18" t="str">
        <f t="shared" si="50"/>
        <v>Kryddlaurelträd
Laurus nobilis
Gewürzlorbeerbaum</v>
      </c>
      <c r="BX79" s="18" t="str">
        <f t="shared" si="51"/>
        <v>Korenie vavrínový strom
Laurus nobilis
Gewürzlorbeerbaum</v>
      </c>
      <c r="BY79" s="18" t="str">
        <f t="shared" si="52"/>
        <v>Začimbno drevo lovorja
Laurus nobilis
Gewürzlorbeerbaum</v>
      </c>
      <c r="BZ79" s="18" t="str">
        <f t="shared" si="53"/>
        <v>Laurel de Apolo
Laurus nobilis
Gewürzlorbeerbaum</v>
      </c>
      <c r="CA79" s="18" t="str">
        <f t="shared" si="54"/>
        <v>Koření vavřínový strom
Laurus nobilis
Gewürzlorbeerbaum</v>
      </c>
      <c r="CB79" s="18" t="str">
        <f t="shared" si="55"/>
        <v>Baharat defne ağacı
Laurus nobilis
Gewürzlorbeerbaum</v>
      </c>
      <c r="CC79" s="18" t="str">
        <f t="shared" si="56"/>
        <v>Fűszer babérfa
Laurus nobilis
Gewürzlorbeerbaum</v>
      </c>
    </row>
    <row r="80" spans="2:81" ht="36" x14ac:dyDescent="0.2">
      <c r="B80" s="136">
        <v>78</v>
      </c>
      <c r="C80" s="3">
        <v>12999</v>
      </c>
      <c r="D80" s="98">
        <v>4055473129990</v>
      </c>
      <c r="E80" s="17">
        <v>1.85</v>
      </c>
      <c r="F80" s="17">
        <v>100</v>
      </c>
      <c r="G80" s="99" t="s">
        <v>3113</v>
      </c>
      <c r="H80" s="98" t="s">
        <v>9734</v>
      </c>
      <c r="I80" s="17" t="s">
        <v>243</v>
      </c>
      <c r="J80" s="17" t="s">
        <v>2912</v>
      </c>
      <c r="K80" s="3">
        <v>72999</v>
      </c>
      <c r="L80" s="98">
        <v>4055473729992</v>
      </c>
      <c r="M80" s="17">
        <v>2.4500000000000002</v>
      </c>
      <c r="N80" s="3">
        <v>82999</v>
      </c>
      <c r="O80" s="98">
        <v>4055473829999</v>
      </c>
      <c r="P80" s="17">
        <v>3.75</v>
      </c>
      <c r="Q80" s="3">
        <v>52999</v>
      </c>
      <c r="R80" s="98">
        <v>4055473529998</v>
      </c>
      <c r="S80" s="17">
        <v>4.95</v>
      </c>
      <c r="T80" s="3">
        <v>32999</v>
      </c>
      <c r="U80" s="98">
        <v>4055473329994</v>
      </c>
      <c r="V80" s="17">
        <v>6.75</v>
      </c>
      <c r="W80" s="3">
        <v>62999</v>
      </c>
      <c r="X80" s="98">
        <v>4055473629995</v>
      </c>
      <c r="Y80" s="17">
        <v>2.95</v>
      </c>
      <c r="Z80" s="101" t="s">
        <v>4463</v>
      </c>
      <c r="AA80" s="101" t="s">
        <v>4464</v>
      </c>
      <c r="AB80" s="101" t="s">
        <v>244</v>
      </c>
      <c r="AC80" s="101" t="s">
        <v>242</v>
      </c>
      <c r="AD80" s="101" t="s">
        <v>4465</v>
      </c>
      <c r="AE80" s="101" t="s">
        <v>4466</v>
      </c>
      <c r="AF80" s="101" t="s">
        <v>1434</v>
      </c>
      <c r="AG80" s="101" t="s">
        <v>4467</v>
      </c>
      <c r="AH80" s="101" t="s">
        <v>4468</v>
      </c>
      <c r="AI80" s="101" t="s">
        <v>4469</v>
      </c>
      <c r="AJ80" s="101" t="s">
        <v>1435</v>
      </c>
      <c r="AK80" s="102" t="s">
        <v>4470</v>
      </c>
      <c r="AL80" s="101" t="s">
        <v>4471</v>
      </c>
      <c r="AM80" s="101" t="s">
        <v>4469</v>
      </c>
      <c r="AN80" s="101" t="s">
        <v>4472</v>
      </c>
      <c r="AO80" s="101" t="s">
        <v>4473</v>
      </c>
      <c r="AP80" s="101" t="s">
        <v>1437</v>
      </c>
      <c r="AQ80" s="101" t="s">
        <v>4464</v>
      </c>
      <c r="AR80" s="101" t="s">
        <v>1437</v>
      </c>
      <c r="AS80" s="101" t="s">
        <v>4474</v>
      </c>
      <c r="AT80" s="101" t="s">
        <v>1437</v>
      </c>
      <c r="AU80" s="101" t="s">
        <v>1437</v>
      </c>
      <c r="AV80" s="101" t="s">
        <v>4475</v>
      </c>
      <c r="AW80" s="101" t="s">
        <v>4476</v>
      </c>
      <c r="AX80" s="101" t="s">
        <v>1436</v>
      </c>
      <c r="AY80" s="101" t="s">
        <v>4475</v>
      </c>
      <c r="AZ80" s="101" t="s">
        <v>4477</v>
      </c>
      <c r="BA80" s="103" t="s">
        <v>4478</v>
      </c>
      <c r="BB80" s="18" t="str">
        <f t="shared" si="29"/>
        <v>Син - Viper's Bugloss
Echium fastuosa
Blauer - Natternkopf</v>
      </c>
      <c r="BC80" s="18" t="str">
        <f t="shared" si="30"/>
        <v>Blå - Viper's Bugloss
Echium fastuosa
Blauer - Natternkopf</v>
      </c>
      <c r="BD80" s="18" t="str">
        <f t="shared" si="31"/>
        <v xml:space="preserve">Blauer - Natternkopf
Echium fastuosa
</v>
      </c>
      <c r="BE80" s="18" t="str">
        <f t="shared" si="32"/>
        <v>Pride of Madeira
Echium fastuosa
Blauer - Natternkopf</v>
      </c>
      <c r="BF80" s="18" t="str">
        <f t="shared" si="33"/>
        <v>Sinine - Viper's Bugloss
Echium fastuosa
Blauer - Natternkopf</v>
      </c>
      <c r="BG80" s="18" t="str">
        <f t="shared" si="34"/>
        <v>Sininen - Viper's Bugloss
Echium fastuosa
Blauer - Natternkopf</v>
      </c>
      <c r="BH80" s="18" t="str">
        <f t="shared" si="35"/>
        <v>Vipérine de Madère
Echium fastuosa
Blauer - Natternkopf</v>
      </c>
      <c r="BI80" s="18" t="str">
        <f t="shared" si="36"/>
        <v>Μπλε - Viper's Bugloss
Echium fastuosa
Blauer - Natternkopf</v>
      </c>
      <c r="BJ80" s="18" t="str">
        <f t="shared" si="37"/>
        <v>Gorm - Viper's Bugloss
Echium fastuosa
Blauer - Natternkopf</v>
      </c>
      <c r="BK80" s="18" t="str">
        <f t="shared" si="38"/>
        <v>Blue - Viper's Bugloss
Echium fastuosa
Blauer - Natternkopf</v>
      </c>
      <c r="BL80" s="18" t="str">
        <f t="shared" si="39"/>
        <v>Orgoglio di Madeira
Echium fastuosa
Blauer - Natternkopf</v>
      </c>
      <c r="BM80" s="18" t="str">
        <f t="shared" si="40"/>
        <v>エキウム　ファツオサ
Echium fastuosa
Blauer - Natternkopf</v>
      </c>
      <c r="BN80" s="18" t="str">
        <f t="shared" si="41"/>
        <v>Plava - Viper's Bugloss
Echium fastuosa
Blauer - Natternkopf</v>
      </c>
      <c r="BO80" s="18" t="str">
        <f t="shared" si="42"/>
        <v>Blue - Viper's Bugloss
Echium fastuosa
Blauer - Natternkopf</v>
      </c>
      <c r="BP80" s="18" t="str">
        <f t="shared" si="43"/>
        <v>Mėlyna - Viper's Bugloss
Echium fastuosa
Blauer - Natternkopf</v>
      </c>
      <c r="BQ80" s="18" t="str">
        <f t="shared" si="44"/>
        <v>Blu - Viper's Bugloss
Echium fastuosa
Blauer - Natternkopf</v>
      </c>
      <c r="BR80" s="18" t="str">
        <f t="shared" si="45"/>
        <v>Blauer - Adderhead
Echium fastuosa
Blauer - Natternkopf</v>
      </c>
      <c r="BS80" s="18" t="str">
        <f t="shared" si="46"/>
        <v>Blå - Viper's Bugloss
Echium fastuosa
Blauer - Natternkopf</v>
      </c>
      <c r="BT80" s="18" t="str">
        <f t="shared" si="47"/>
        <v>Blauer - Adderhead
Echium fastuosa
Blauer - Natternkopf</v>
      </c>
      <c r="BU80" s="18" t="str">
        <f t="shared" si="48"/>
        <v>Azul - Viper's Bugloss
Echium fastuosa
Blauer - Natternkopf</v>
      </c>
      <c r="BV80" s="18" t="str">
        <f t="shared" si="49"/>
        <v>Blauer - Adderhead
Echium fastuosa
Blauer - Natternkopf</v>
      </c>
      <c r="BW80" s="18" t="str">
        <f t="shared" si="50"/>
        <v>Blauer - Adderhead
Echium fastuosa
Blauer - Natternkopf</v>
      </c>
      <c r="BX80" s="18" t="str">
        <f t="shared" si="51"/>
        <v>Modrá - Viper's Bugloss
Echium fastuosa
Blauer - Natternkopf</v>
      </c>
      <c r="BY80" s="18" t="str">
        <f t="shared" si="52"/>
        <v>Modra - Viper's Bugloss
Echium fastuosa
Blauer - Natternkopf</v>
      </c>
      <c r="BZ80" s="18" t="str">
        <f t="shared" si="53"/>
        <v>Tajinaste azul
Echium fastuosa
Blauer - Natternkopf</v>
      </c>
      <c r="CA80" s="18" t="str">
        <f t="shared" si="54"/>
        <v>Modrá - Viper's Bugloss
Echium fastuosa
Blauer - Natternkopf</v>
      </c>
      <c r="CB80" s="18" t="str">
        <f t="shared" si="55"/>
        <v>Mavi - Viper'ın Bugloss'u
Echium fastuosa
Blauer - Natternkopf</v>
      </c>
      <c r="CC80" s="18" t="str">
        <f t="shared" si="56"/>
        <v>Kék - Viper's Bugloss
Echium fastuosa
Blauer - Natternkopf</v>
      </c>
    </row>
    <row r="81" spans="2:81" ht="36" x14ac:dyDescent="0.2">
      <c r="B81" s="136">
        <v>79</v>
      </c>
      <c r="C81" s="3">
        <v>13000</v>
      </c>
      <c r="D81" s="98">
        <v>4055473130002</v>
      </c>
      <c r="E81" s="17">
        <v>1.85</v>
      </c>
      <c r="F81" s="17">
        <v>15</v>
      </c>
      <c r="G81" s="99" t="s">
        <v>3113</v>
      </c>
      <c r="H81" s="98" t="s">
        <v>9734</v>
      </c>
      <c r="I81" s="17" t="s">
        <v>30</v>
      </c>
      <c r="J81" s="17" t="s">
        <v>2913</v>
      </c>
      <c r="K81" s="3">
        <v>73000</v>
      </c>
      <c r="L81" s="98">
        <v>4055473730004</v>
      </c>
      <c r="M81" s="17">
        <v>2.4500000000000002</v>
      </c>
      <c r="N81" s="3">
        <v>83000</v>
      </c>
      <c r="O81" s="98">
        <v>4055473830001</v>
      </c>
      <c r="P81" s="17">
        <v>3.75</v>
      </c>
      <c r="Q81" s="3">
        <v>53000</v>
      </c>
      <c r="R81" s="98">
        <v>4055473530000</v>
      </c>
      <c r="S81" s="17">
        <v>4.95</v>
      </c>
      <c r="T81" s="3">
        <v>33000</v>
      </c>
      <c r="U81" s="98">
        <v>4055473330006</v>
      </c>
      <c r="V81" s="17">
        <v>6.75</v>
      </c>
      <c r="W81" s="3">
        <v>63000</v>
      </c>
      <c r="X81" s="98">
        <v>4055473630007</v>
      </c>
      <c r="Y81" s="17">
        <v>2.95</v>
      </c>
      <c r="Z81" s="101" t="s">
        <v>4479</v>
      </c>
      <c r="AA81" s="101" t="s">
        <v>4480</v>
      </c>
      <c r="AB81" s="101" t="s">
        <v>31</v>
      </c>
      <c r="AC81" s="101" t="s">
        <v>29</v>
      </c>
      <c r="AD81" s="101" t="s">
        <v>4481</v>
      </c>
      <c r="AE81" s="101" t="s">
        <v>4482</v>
      </c>
      <c r="AF81" s="101" t="s">
        <v>1438</v>
      </c>
      <c r="AG81" s="101" t="s">
        <v>4483</v>
      </c>
      <c r="AH81" s="101" t="s">
        <v>4484</v>
      </c>
      <c r="AI81" s="101" t="s">
        <v>4485</v>
      </c>
      <c r="AJ81" s="101" t="s">
        <v>1439</v>
      </c>
      <c r="AK81" s="102" t="s">
        <v>4486</v>
      </c>
      <c r="AL81" s="101" t="s">
        <v>4487</v>
      </c>
      <c r="AM81" s="101" t="s">
        <v>4488</v>
      </c>
      <c r="AN81" s="101" t="s">
        <v>4489</v>
      </c>
      <c r="AO81" s="101" t="s">
        <v>4490</v>
      </c>
      <c r="AP81" s="101" t="s">
        <v>1442</v>
      </c>
      <c r="AQ81" s="101" t="s">
        <v>4480</v>
      </c>
      <c r="AR81" s="101" t="s">
        <v>1443</v>
      </c>
      <c r="AS81" s="101" t="s">
        <v>4491</v>
      </c>
      <c r="AT81" s="101" t="s">
        <v>1444</v>
      </c>
      <c r="AU81" s="101" t="s">
        <v>1441</v>
      </c>
      <c r="AV81" s="101" t="s">
        <v>4492</v>
      </c>
      <c r="AW81" s="101" t="s">
        <v>4493</v>
      </c>
      <c r="AX81" s="101" t="s">
        <v>1440</v>
      </c>
      <c r="AY81" s="101" t="s">
        <v>4494</v>
      </c>
      <c r="AZ81" s="101" t="s">
        <v>4495</v>
      </c>
      <c r="BA81" s="103" t="s">
        <v>4496</v>
      </c>
      <c r="BB81" s="18" t="str">
        <f t="shared" si="29"/>
        <v>Африканска глициния
Bolusanthus africanus
Afrikanischer Blauregen</v>
      </c>
      <c r="BC81" s="18" t="str">
        <f t="shared" si="30"/>
        <v>Afrikansk blåregn
Bolusanthus africanus
Afrikanischer Blauregen</v>
      </c>
      <c r="BD81" s="18" t="str">
        <f t="shared" si="31"/>
        <v xml:space="preserve">Afrikanischer Blauregen
Bolusanthus africanus
</v>
      </c>
      <c r="BE81" s="18" t="str">
        <f t="shared" si="32"/>
        <v>African Wisteria Tree
Bolusanthus africanus
Afrikanischer Blauregen</v>
      </c>
      <c r="BF81" s="18" t="str">
        <f t="shared" si="33"/>
        <v>Aafrika wisteria
Bolusanthus africanus
Afrikanischer Blauregen</v>
      </c>
      <c r="BG81" s="18" t="str">
        <f t="shared" si="34"/>
        <v>Afrikkalainen wisteria
Bolusanthus africanus
Afrikanischer Blauregen</v>
      </c>
      <c r="BH81" s="18" t="str">
        <f t="shared" si="35"/>
        <v>Glycine arbre
Bolusanthus africanus
Afrikanischer Blauregen</v>
      </c>
      <c r="BI81" s="18" t="str">
        <f t="shared" si="36"/>
        <v>Αφρικανική γουιστέρια
Bolusanthus africanus
Afrikanischer Blauregen</v>
      </c>
      <c r="BJ81" s="18" t="str">
        <f t="shared" si="37"/>
        <v>Wisteria na hAfraice
Bolusanthus africanus
Afrikanischer Blauregen</v>
      </c>
      <c r="BK81" s="18" t="str">
        <f t="shared" si="38"/>
        <v>Afrísk vínberja
Bolusanthus africanus
Afrikanischer Blauregen</v>
      </c>
      <c r="BL81" s="18" t="str">
        <f t="shared" si="39"/>
        <v>Wisteria africana
Bolusanthus africanus
Afrikanischer Blauregen</v>
      </c>
      <c r="BM81" s="18" t="str">
        <f t="shared" si="40"/>
        <v>アフリカ　フジ
Bolusanthus africanus
Afrikanischer Blauregen</v>
      </c>
      <c r="BN81" s="18" t="str">
        <f t="shared" si="41"/>
        <v>Afrička glicinija
Bolusanthus africanus
Afrikanischer Blauregen</v>
      </c>
      <c r="BO81" s="18" t="str">
        <f t="shared" si="42"/>
        <v>Āfrikas visterija
Bolusanthus africanus
Afrikanischer Blauregen</v>
      </c>
      <c r="BP81" s="18" t="str">
        <f t="shared" si="43"/>
        <v>Afrikos visterija
Bolusanthus africanus
Afrikanischer Blauregen</v>
      </c>
      <c r="BQ81" s="18" t="str">
        <f t="shared" si="44"/>
        <v>Wisteria Afrikana
Bolusanthus africanus
Afrikanischer Blauregen</v>
      </c>
      <c r="BR81" s="18" t="str">
        <f t="shared" si="45"/>
        <v>Afrikaanse Blauweregen
Bolusanthus africanus
Afrikanischer Blauregen</v>
      </c>
      <c r="BS81" s="18" t="str">
        <f t="shared" si="46"/>
        <v>Afrikansk blåregn
Bolusanthus africanus
Afrikanischer Blauregen</v>
      </c>
      <c r="BT81" s="18" t="str">
        <f t="shared" si="47"/>
        <v>Glicynia Afrykańska
Bolusanthus africanus
Afrikanischer Blauregen</v>
      </c>
      <c r="BU81" s="18" t="str">
        <f t="shared" si="48"/>
        <v>Glicínias africanas
Bolusanthus africanus
Afrikanischer Blauregen</v>
      </c>
      <c r="BV81" s="18" t="str">
        <f t="shared" si="49"/>
        <v>Wisteria Africană
Bolusanthus africanus
Afrikanischer Blauregen</v>
      </c>
      <c r="BW81" s="18" t="str">
        <f t="shared" si="50"/>
        <v>Afrikansk Blåregn
Bolusanthus africanus
Afrikanischer Blauregen</v>
      </c>
      <c r="BX81" s="18" t="str">
        <f t="shared" si="51"/>
        <v>Africká vistéria
Bolusanthus africanus
Afrikanischer Blauregen</v>
      </c>
      <c r="BY81" s="18" t="str">
        <f t="shared" si="52"/>
        <v>Afriška glicinija
Bolusanthus africanus
Afrikanischer Blauregen</v>
      </c>
      <c r="BZ81" s="18" t="str">
        <f t="shared" si="53"/>
        <v>Glicinia africana
Bolusanthus africanus
Afrikanischer Blauregen</v>
      </c>
      <c r="CA81" s="18" t="str">
        <f t="shared" si="54"/>
        <v>Africká vistárie
Bolusanthus africanus
Afrikanischer Blauregen</v>
      </c>
      <c r="CB81" s="18" t="str">
        <f t="shared" si="55"/>
        <v>Afrika salkımları
Bolusanthus africanus
Afrikanischer Blauregen</v>
      </c>
      <c r="CC81" s="18" t="str">
        <f t="shared" si="56"/>
        <v>Afrikai wisteria
Bolusanthus africanus
Afrikanischer Blauregen</v>
      </c>
    </row>
    <row r="82" spans="2:81" ht="36" x14ac:dyDescent="0.2">
      <c r="B82" s="136">
        <v>80</v>
      </c>
      <c r="C82" s="3">
        <v>13002</v>
      </c>
      <c r="D82" s="98">
        <v>4055473130026</v>
      </c>
      <c r="E82" s="17">
        <v>1.85</v>
      </c>
      <c r="F82" s="17">
        <v>200</v>
      </c>
      <c r="G82" s="99" t="s">
        <v>3113</v>
      </c>
      <c r="H82" s="98" t="s">
        <v>9734</v>
      </c>
      <c r="I82" s="17" t="s">
        <v>323</v>
      </c>
      <c r="J82" s="17" t="s">
        <v>2914</v>
      </c>
      <c r="K82" s="3">
        <v>73002</v>
      </c>
      <c r="L82" s="98">
        <v>4055473730028</v>
      </c>
      <c r="M82" s="17">
        <v>2.4500000000000002</v>
      </c>
      <c r="N82" s="3">
        <v>83002</v>
      </c>
      <c r="O82" s="98">
        <v>4055473830025</v>
      </c>
      <c r="P82" s="17">
        <v>3.75</v>
      </c>
      <c r="Q82" s="3">
        <v>53002</v>
      </c>
      <c r="R82" s="98">
        <v>4055473530024</v>
      </c>
      <c r="S82" s="17">
        <v>4.95</v>
      </c>
      <c r="T82" s="3">
        <v>33002</v>
      </c>
      <c r="U82" s="98">
        <v>4055473330020</v>
      </c>
      <c r="V82" s="17">
        <v>6.75</v>
      </c>
      <c r="W82" s="3">
        <v>63002</v>
      </c>
      <c r="X82" s="98">
        <v>4055473630021</v>
      </c>
      <c r="Y82" s="17">
        <v>2.95</v>
      </c>
      <c r="Z82" s="101" t="s">
        <v>4497</v>
      </c>
      <c r="AA82" s="101" t="s">
        <v>4498</v>
      </c>
      <c r="AB82" s="101" t="s">
        <v>324</v>
      </c>
      <c r="AC82" s="101" t="s">
        <v>322</v>
      </c>
      <c r="AD82" s="101" t="s">
        <v>4499</v>
      </c>
      <c r="AE82" s="101" t="s">
        <v>4500</v>
      </c>
      <c r="AF82" s="101" t="s">
        <v>1445</v>
      </c>
      <c r="AG82" s="101" t="s">
        <v>4501</v>
      </c>
      <c r="AH82" s="101" t="s">
        <v>4502</v>
      </c>
      <c r="AI82" s="101" t="s">
        <v>4503</v>
      </c>
      <c r="AJ82" s="101" t="s">
        <v>1446</v>
      </c>
      <c r="AK82" s="102" t="s">
        <v>4504</v>
      </c>
      <c r="AL82" s="101" t="s">
        <v>4505</v>
      </c>
      <c r="AM82" s="101" t="s">
        <v>4506</v>
      </c>
      <c r="AN82" s="101" t="s">
        <v>4507</v>
      </c>
      <c r="AO82" s="101" t="s">
        <v>4508</v>
      </c>
      <c r="AP82" s="101" t="s">
        <v>1449</v>
      </c>
      <c r="AQ82" s="101" t="s">
        <v>4509</v>
      </c>
      <c r="AR82" s="101" t="s">
        <v>1450</v>
      </c>
      <c r="AS82" s="101" t="s">
        <v>4510</v>
      </c>
      <c r="AT82" s="101" t="s">
        <v>1451</v>
      </c>
      <c r="AU82" s="101" t="s">
        <v>1448</v>
      </c>
      <c r="AV82" s="101" t="s">
        <v>4511</v>
      </c>
      <c r="AW82" s="101" t="s">
        <v>4512</v>
      </c>
      <c r="AX82" s="101" t="s">
        <v>1447</v>
      </c>
      <c r="AY82" s="101" t="s">
        <v>4513</v>
      </c>
      <c r="AZ82" s="101" t="s">
        <v>4514</v>
      </c>
      <c r="BA82" s="103" t="s">
        <v>4515</v>
      </c>
      <c r="BB82" s="18" t="str">
        <f t="shared" si="29"/>
        <v>Бяла черница
Morus alba
Weißer Maulbeerbaum</v>
      </c>
      <c r="BC82" s="18" t="str">
        <f t="shared" si="30"/>
        <v>Hvidt morbærtræ
Morus alba
Weißer Maulbeerbaum</v>
      </c>
      <c r="BD82" s="18" t="str">
        <f t="shared" si="31"/>
        <v xml:space="preserve">Weißer Maulbeerbaum
Morus alba
</v>
      </c>
      <c r="BE82" s="18" t="str">
        <f t="shared" si="32"/>
        <v>White Mulberry
Morus alba
Weißer Maulbeerbaum</v>
      </c>
      <c r="BF82" s="18" t="str">
        <f t="shared" si="33"/>
        <v>Valge mooruspuu
Morus alba
Weißer Maulbeerbaum</v>
      </c>
      <c r="BG82" s="18" t="str">
        <f t="shared" si="34"/>
        <v>Valkoinen mulperipuu
Morus alba
Weißer Maulbeerbaum</v>
      </c>
      <c r="BH82" s="18" t="str">
        <f t="shared" si="35"/>
        <v>Mûrier blanc
Morus alba
Weißer Maulbeerbaum</v>
      </c>
      <c r="BI82" s="18" t="str">
        <f t="shared" si="36"/>
        <v>Λευκή μουριά
Morus alba
Weißer Maulbeerbaum</v>
      </c>
      <c r="BJ82" s="18" t="str">
        <f t="shared" si="37"/>
        <v>Crann mulberry bán
Morus alba
Weißer Maulbeerbaum</v>
      </c>
      <c r="BK82" s="18" t="str">
        <f t="shared" si="38"/>
        <v>Hvítt mórberjatré
Morus alba
Weißer Maulbeerbaum</v>
      </c>
      <c r="BL82" s="18" t="str">
        <f t="shared" si="39"/>
        <v>Moro bianco
Morus alba
Weißer Maulbeerbaum</v>
      </c>
      <c r="BM82" s="18" t="str">
        <f t="shared" si="40"/>
        <v>クワ
Morus alba
Weißer Maulbeerbaum</v>
      </c>
      <c r="BN82" s="18" t="str">
        <f t="shared" si="41"/>
        <v>Stablo bijelog duda
Morus alba
Weißer Maulbeerbaum</v>
      </c>
      <c r="BO82" s="18" t="str">
        <f t="shared" si="42"/>
        <v>Baltais zīdkoks
Morus alba
Weißer Maulbeerbaum</v>
      </c>
      <c r="BP82" s="18" t="str">
        <f t="shared" si="43"/>
        <v>Baltasis šilkmedis
Morus alba
Weißer Maulbeerbaum</v>
      </c>
      <c r="BQ82" s="18" t="str">
        <f t="shared" si="44"/>
        <v>Siġra taċ-ċawsli abjad
Morus alba
Weißer Maulbeerbaum</v>
      </c>
      <c r="BR82" s="18" t="str">
        <f t="shared" si="45"/>
        <v>Witte Moerbeiboom
Morus alba
Weißer Maulbeerbaum</v>
      </c>
      <c r="BS82" s="18" t="str">
        <f t="shared" si="46"/>
        <v>Hvitt morbærtre
Morus alba
Weißer Maulbeerbaum</v>
      </c>
      <c r="BT82" s="18" t="str">
        <f t="shared" si="47"/>
        <v>Drzewo Morwy Białej
Morus alba
Weißer Maulbeerbaum</v>
      </c>
      <c r="BU82" s="18" t="str">
        <f t="shared" si="48"/>
        <v>Amoreira branca
Morus alba
Weißer Maulbeerbaum</v>
      </c>
      <c r="BV82" s="18" t="str">
        <f t="shared" si="49"/>
        <v>Dull Alb
Morus alba
Weißer Maulbeerbaum</v>
      </c>
      <c r="BW82" s="18" t="str">
        <f t="shared" si="50"/>
        <v>Vitt Mullbärsträd
Morus alba
Weißer Maulbeerbaum</v>
      </c>
      <c r="BX82" s="18" t="str">
        <f t="shared" si="51"/>
        <v>Biely strom moruše
Morus alba
Weißer Maulbeerbaum</v>
      </c>
      <c r="BY82" s="18" t="str">
        <f t="shared" si="52"/>
        <v>Bela murva
Morus alba
Weißer Maulbeerbaum</v>
      </c>
      <c r="BZ82" s="18" t="str">
        <f t="shared" si="53"/>
        <v>Morera blanca
Morus alba
Weißer Maulbeerbaum</v>
      </c>
      <c r="CA82" s="18" t="str">
        <f t="shared" si="54"/>
        <v>Bílý strom moruše
Morus alba
Weißer Maulbeerbaum</v>
      </c>
      <c r="CB82" s="18" t="str">
        <f t="shared" si="55"/>
        <v>Beyaz dut ağacı
Morus alba
Weißer Maulbeerbaum</v>
      </c>
      <c r="CC82" s="18" t="str">
        <f t="shared" si="56"/>
        <v>Fehér eperfa
Morus alba
Weißer Maulbeerbaum</v>
      </c>
    </row>
    <row r="83" spans="2:81" ht="60" x14ac:dyDescent="0.2">
      <c r="B83" s="136">
        <v>81</v>
      </c>
      <c r="C83" s="3">
        <v>13005</v>
      </c>
      <c r="D83" s="98">
        <v>4055473130057</v>
      </c>
      <c r="E83" s="17">
        <v>1.85</v>
      </c>
      <c r="F83" s="17">
        <v>100</v>
      </c>
      <c r="G83" s="99" t="s">
        <v>3113</v>
      </c>
      <c r="H83" s="98" t="s">
        <v>9734</v>
      </c>
      <c r="I83" s="17" t="s">
        <v>36</v>
      </c>
      <c r="J83" s="17" t="s">
        <v>2915</v>
      </c>
      <c r="K83" s="3">
        <v>73005</v>
      </c>
      <c r="L83" s="98">
        <v>4055473730059</v>
      </c>
      <c r="M83" s="17">
        <v>2.4500000000000002</v>
      </c>
      <c r="N83" s="3">
        <v>83005</v>
      </c>
      <c r="O83" s="98">
        <v>4055473830056</v>
      </c>
      <c r="P83" s="17">
        <v>3.75</v>
      </c>
      <c r="Q83" s="3">
        <v>53005</v>
      </c>
      <c r="R83" s="98">
        <v>4055473530055</v>
      </c>
      <c r="S83" s="17">
        <v>4.95</v>
      </c>
      <c r="T83" s="3">
        <v>33005</v>
      </c>
      <c r="U83" s="98">
        <v>4055473330051</v>
      </c>
      <c r="V83" s="17">
        <v>6.75</v>
      </c>
      <c r="W83" s="3">
        <v>63005</v>
      </c>
      <c r="X83" s="98">
        <v>4055473630052</v>
      </c>
      <c r="Y83" s="17">
        <v>2.95</v>
      </c>
      <c r="Z83" s="101" t="s">
        <v>4516</v>
      </c>
      <c r="AA83" s="101" t="s">
        <v>1455</v>
      </c>
      <c r="AB83" s="101" t="s">
        <v>37</v>
      </c>
      <c r="AC83" s="101" t="s">
        <v>35</v>
      </c>
      <c r="AD83" s="101" t="s">
        <v>4517</v>
      </c>
      <c r="AE83" s="101" t="s">
        <v>4518</v>
      </c>
      <c r="AF83" s="101" t="s">
        <v>1452</v>
      </c>
      <c r="AG83" s="101" t="s">
        <v>1457</v>
      </c>
      <c r="AH83" s="101" t="s">
        <v>4519</v>
      </c>
      <c r="AI83" s="101" t="s">
        <v>1457</v>
      </c>
      <c r="AJ83" s="101" t="s">
        <v>1453</v>
      </c>
      <c r="AK83" s="102" t="s">
        <v>4520</v>
      </c>
      <c r="AL83" s="101" t="s">
        <v>4521</v>
      </c>
      <c r="AM83" s="101" t="s">
        <v>1457</v>
      </c>
      <c r="AN83" s="101" t="s">
        <v>1457</v>
      </c>
      <c r="AO83" s="101" t="s">
        <v>4522</v>
      </c>
      <c r="AP83" s="101" t="s">
        <v>1456</v>
      </c>
      <c r="AQ83" s="101" t="s">
        <v>1455</v>
      </c>
      <c r="AR83" s="101" t="s">
        <v>1457</v>
      </c>
      <c r="AS83" s="101" t="s">
        <v>4523</v>
      </c>
      <c r="AT83" s="101" t="s">
        <v>1458</v>
      </c>
      <c r="AU83" s="101" t="s">
        <v>1455</v>
      </c>
      <c r="AV83" s="101" t="s">
        <v>4524</v>
      </c>
      <c r="AW83" s="101" t="s">
        <v>1457</v>
      </c>
      <c r="AX83" s="101" t="s">
        <v>1454</v>
      </c>
      <c r="AY83" s="101" t="s">
        <v>4525</v>
      </c>
      <c r="AZ83" s="101" t="s">
        <v>4526</v>
      </c>
      <c r="BA83" s="103" t="s">
        <v>4527</v>
      </c>
      <c r="BB83" s="18" t="str">
        <f t="shared" si="29"/>
        <v>Американска сладка дъвка
Liquidamber styraciflua
Amerikanischer Amberbaum</v>
      </c>
      <c r="BC83" s="18" t="str">
        <f t="shared" si="30"/>
        <v>Amerikansk Sweetgum
Liquidamber styraciflua
Amerikanischer Amberbaum</v>
      </c>
      <c r="BD83" s="18" t="str">
        <f t="shared" si="31"/>
        <v xml:space="preserve">Amerikanischer Amberbaum
Liquidamber styraciflua
</v>
      </c>
      <c r="BE83" s="18" t="str">
        <f t="shared" si="32"/>
        <v>American Sweet Gum
Liquidamber styraciflua
Amerikanischer Amberbaum</v>
      </c>
      <c r="BF83" s="18" t="str">
        <f t="shared" si="33"/>
        <v>Ameerika Sweetgum
Liquidamber styraciflua
Amerikanischer Amberbaum</v>
      </c>
      <c r="BG83" s="18" t="str">
        <f t="shared" si="34"/>
        <v>Amerikkalainen Sweetgum
Liquidamber styraciflua
Amerikanischer Amberbaum</v>
      </c>
      <c r="BH83" s="18" t="str">
        <f t="shared" si="35"/>
        <v>Copalme d'Amérique
Liquidamber styraciflua
Amerikanischer Amberbaum</v>
      </c>
      <c r="BI83" s="18" t="str">
        <f t="shared" si="36"/>
        <v>American Sweetgum
Liquidamber styraciflua
Amerikanischer Amberbaum</v>
      </c>
      <c r="BJ83" s="18" t="str">
        <f t="shared" si="37"/>
        <v>Sweetgum Meiriceánach
Liquidamber styraciflua
Amerikanischer Amberbaum</v>
      </c>
      <c r="BK83" s="18" t="str">
        <f t="shared" si="38"/>
        <v>American Sweetgum
Liquidamber styraciflua
Amerikanischer Amberbaum</v>
      </c>
      <c r="BL83" s="18" t="str">
        <f t="shared" si="39"/>
        <v>Storace americano
Liquidamber styraciflua
Amerikanischer Amberbaum</v>
      </c>
      <c r="BM83" s="18" t="str">
        <f t="shared" si="40"/>
        <v>モミジバフウ
Liquidamber styraciflua
Amerikanischer Amberbaum</v>
      </c>
      <c r="BN83" s="18" t="str">
        <f t="shared" si="41"/>
        <v>Američki Sweetgum
Liquidamber styraciflua
Amerikanischer Amberbaum</v>
      </c>
      <c r="BO83" s="18" t="str">
        <f t="shared" si="42"/>
        <v>American Sweetgum
Liquidamber styraciflua
Amerikanischer Amberbaum</v>
      </c>
      <c r="BP83" s="18" t="str">
        <f t="shared" si="43"/>
        <v>American Sweetgum
Liquidamber styraciflua
Amerikanischer Amberbaum</v>
      </c>
      <c r="BQ83" s="18" t="str">
        <f t="shared" si="44"/>
        <v>Sweetgum Amerikana
Liquidamber styraciflua
Amerikanischer Amberbaum</v>
      </c>
      <c r="BR83" s="18" t="str">
        <f t="shared" si="45"/>
        <v>Amerikaanse Sweetgum
Liquidamber styraciflua
Amerikanischer Amberbaum</v>
      </c>
      <c r="BS83" s="18" t="str">
        <f t="shared" si="46"/>
        <v>Amerikansk Sweetgum
Liquidamber styraciflua
Amerikanischer Amberbaum</v>
      </c>
      <c r="BT83" s="18" t="str">
        <f t="shared" si="47"/>
        <v>American Sweetgum
Liquidamber styraciflua
Amerikanischer Amberbaum</v>
      </c>
      <c r="BU83" s="18" t="str">
        <f t="shared" si="48"/>
        <v>Chiclete americano
Liquidamber styraciflua
Amerikanischer Amberbaum</v>
      </c>
      <c r="BV83" s="18" t="str">
        <f t="shared" si="49"/>
        <v>Arborele Dulce
Liquidamber styraciflua
Amerikanischer Amberbaum</v>
      </c>
      <c r="BW83" s="18" t="str">
        <f t="shared" si="50"/>
        <v>Amerikansk Sweetgum
Liquidamber styraciflua
Amerikanischer Amberbaum</v>
      </c>
      <c r="BX83" s="18" t="str">
        <f t="shared" si="51"/>
        <v>Americká sladká guma
Liquidamber styraciflua
Amerikanischer Amberbaum</v>
      </c>
      <c r="BY83" s="18" t="str">
        <f t="shared" si="52"/>
        <v>American Sweetgum
Liquidamber styraciflua
Amerikanischer Amberbaum</v>
      </c>
      <c r="BZ83" s="18" t="str">
        <f t="shared" si="53"/>
        <v>Árbol del ámbar
Liquidamber styraciflua
Amerikanischer Amberbaum</v>
      </c>
      <c r="CA83" s="18" t="str">
        <f t="shared" si="54"/>
        <v>Americká Sweetgum
Liquidamber styraciflua
Amerikanischer Amberbaum</v>
      </c>
      <c r="CB83" s="18" t="str">
        <f t="shared" si="55"/>
        <v>Amerikan sığla
Liquidamber styraciflua
Amerikanischer Amberbaum</v>
      </c>
      <c r="CC83" s="18" t="str">
        <f t="shared" si="56"/>
        <v>Amerikai Sweetgum
Liquidamber styraciflua
Amerikanischer Amberbaum</v>
      </c>
    </row>
    <row r="84" spans="2:81" ht="36" x14ac:dyDescent="0.2">
      <c r="B84" s="136">
        <v>82</v>
      </c>
      <c r="C84" s="3">
        <v>13006</v>
      </c>
      <c r="D84" s="98">
        <v>4055473130064</v>
      </c>
      <c r="E84" s="17">
        <v>1.85</v>
      </c>
      <c r="F84" s="17">
        <v>35</v>
      </c>
      <c r="G84" s="99" t="s">
        <v>3113</v>
      </c>
      <c r="H84" s="98" t="s">
        <v>9734</v>
      </c>
      <c r="I84" s="17" t="s">
        <v>153</v>
      </c>
      <c r="J84" s="17" t="s">
        <v>2916</v>
      </c>
      <c r="K84" s="3">
        <v>73006</v>
      </c>
      <c r="L84" s="98">
        <v>4055473730066</v>
      </c>
      <c r="M84" s="17">
        <v>2.4500000000000002</v>
      </c>
      <c r="N84" s="3">
        <v>83006</v>
      </c>
      <c r="O84" s="98">
        <v>4055473830063</v>
      </c>
      <c r="P84" s="17">
        <v>3.75</v>
      </c>
      <c r="Q84" s="3">
        <v>53006</v>
      </c>
      <c r="R84" s="98">
        <v>4055473530062</v>
      </c>
      <c r="S84" s="17">
        <v>4.95</v>
      </c>
      <c r="T84" s="3">
        <v>33006</v>
      </c>
      <c r="U84" s="98">
        <v>4055473330068</v>
      </c>
      <c r="V84" s="17">
        <v>6.75</v>
      </c>
      <c r="W84" s="3">
        <v>63006</v>
      </c>
      <c r="X84" s="98">
        <v>4055473630069</v>
      </c>
      <c r="Y84" s="17">
        <v>2.95</v>
      </c>
      <c r="Z84" s="101" t="s">
        <v>4528</v>
      </c>
      <c r="AA84" s="101" t="s">
        <v>4529</v>
      </c>
      <c r="AB84" s="101" t="s">
        <v>154</v>
      </c>
      <c r="AC84" s="101" t="s">
        <v>152</v>
      </c>
      <c r="AD84" s="101" t="s">
        <v>4530</v>
      </c>
      <c r="AE84" s="101" t="s">
        <v>4531</v>
      </c>
      <c r="AF84" s="101" t="s">
        <v>1459</v>
      </c>
      <c r="AG84" s="101" t="s">
        <v>4532</v>
      </c>
      <c r="AH84" s="101" t="s">
        <v>4533</v>
      </c>
      <c r="AI84" s="101" t="s">
        <v>4534</v>
      </c>
      <c r="AJ84" s="101" t="s">
        <v>1460</v>
      </c>
      <c r="AK84" s="102" t="s">
        <v>4535</v>
      </c>
      <c r="AL84" s="101" t="s">
        <v>4536</v>
      </c>
      <c r="AM84" s="101" t="s">
        <v>4537</v>
      </c>
      <c r="AN84" s="101" t="s">
        <v>4538</v>
      </c>
      <c r="AO84" s="101" t="s">
        <v>4539</v>
      </c>
      <c r="AP84" s="101" t="s">
        <v>1462</v>
      </c>
      <c r="AQ84" s="101" t="s">
        <v>4540</v>
      </c>
      <c r="AR84" s="101" t="s">
        <v>1463</v>
      </c>
      <c r="AS84" s="101" t="s">
        <v>4541</v>
      </c>
      <c r="AT84" s="101" t="s">
        <v>1464</v>
      </c>
      <c r="AU84" s="101" t="s">
        <v>1462</v>
      </c>
      <c r="AV84" s="101" t="s">
        <v>4542</v>
      </c>
      <c r="AW84" s="101" t="s">
        <v>4543</v>
      </c>
      <c r="AX84" s="101" t="s">
        <v>1461</v>
      </c>
      <c r="AY84" s="101" t="s">
        <v>4544</v>
      </c>
      <c r="AZ84" s="101" t="s">
        <v>4545</v>
      </c>
      <c r="BA84" s="103" t="s">
        <v>4546</v>
      </c>
      <c r="BB84" s="18" t="str">
        <f t="shared" si="29"/>
        <v>Хималайски кедър
Cedrus deodara
Himalaya Zeder</v>
      </c>
      <c r="BC84" s="18" t="str">
        <f t="shared" si="30"/>
        <v>Himalaya cedertræ
Cedrus deodara
Himalaya Zeder</v>
      </c>
      <c r="BD84" s="18" t="str">
        <f t="shared" si="31"/>
        <v xml:space="preserve">Himalaya Zeder
Cedrus deodara
</v>
      </c>
      <c r="BE84" s="18" t="str">
        <f t="shared" si="32"/>
        <v>Indian Cedar
Cedrus deodara
Himalaya Zeder</v>
      </c>
      <c r="BF84" s="18" t="str">
        <f t="shared" si="33"/>
        <v>Himaalaja seeder
Cedrus deodara
Himalaya Zeder</v>
      </c>
      <c r="BG84" s="18" t="str">
        <f t="shared" si="34"/>
        <v>Himalajan setri
Cedrus deodara
Himalaya Zeder</v>
      </c>
      <c r="BH84" s="18" t="str">
        <f t="shared" si="35"/>
        <v>Cèdre de l'Himalaya
Cedrus deodara
Himalaya Zeder</v>
      </c>
      <c r="BI84" s="18" t="str">
        <f t="shared" si="36"/>
        <v>Κέδρος Ιμαλαΐων
Cedrus deodara
Himalaya Zeder</v>
      </c>
      <c r="BJ84" s="18" t="str">
        <f t="shared" si="37"/>
        <v>Cedar Himalayan
Cedrus deodara
Himalaya Zeder</v>
      </c>
      <c r="BK84" s="18" t="str">
        <f t="shared" si="38"/>
        <v>Himalaja sedrusviður
Cedrus deodara
Himalaya Zeder</v>
      </c>
      <c r="BL84" s="18" t="str">
        <f t="shared" si="39"/>
        <v>Cedro dell Himalaya
Cedrus deodara
Himalaya Zeder</v>
      </c>
      <c r="BM84" s="18" t="str">
        <f t="shared" si="40"/>
        <v>ヒマラヤ杉
Cedrus deodara
Himalaya Zeder</v>
      </c>
      <c r="BN84" s="18" t="str">
        <f t="shared" si="41"/>
        <v>Himalajski cedar
Cedrus deodara
Himalaya Zeder</v>
      </c>
      <c r="BO84" s="18" t="str">
        <f t="shared" si="42"/>
        <v>Himalaju ciedrs
Cedrus deodara
Himalaya Zeder</v>
      </c>
      <c r="BP84" s="18" t="str">
        <f t="shared" si="43"/>
        <v>Himalajų kedras
Cedrus deodara
Himalaya Zeder</v>
      </c>
      <c r="BQ84" s="18" t="str">
        <f t="shared" si="44"/>
        <v>Ċedru tal-Ħimalaja
Cedrus deodara
Himalaya Zeder</v>
      </c>
      <c r="BR84" s="18" t="str">
        <f t="shared" si="45"/>
        <v>Himalaya Ceder
Cedrus deodara
Himalaya Zeder</v>
      </c>
      <c r="BS84" s="18" t="str">
        <f t="shared" si="46"/>
        <v>Himalaya sedertre
Cedrus deodara
Himalaya Zeder</v>
      </c>
      <c r="BT84" s="18" t="str">
        <f t="shared" si="47"/>
        <v>Cedr Himalajski
Cedrus deodara
Himalaya Zeder</v>
      </c>
      <c r="BU84" s="18" t="str">
        <f t="shared" si="48"/>
        <v>Cedro do Himalaia
Cedrus deodara
Himalaya Zeder</v>
      </c>
      <c r="BV84" s="18" t="str">
        <f t="shared" si="49"/>
        <v>Cedru Himalayan
Cedrus deodara
Himalaya Zeder</v>
      </c>
      <c r="BW84" s="18" t="str">
        <f t="shared" si="50"/>
        <v>Himalaya Ceder
Cedrus deodara
Himalaya Zeder</v>
      </c>
      <c r="BX84" s="18" t="str">
        <f t="shared" si="51"/>
        <v>Himalájsky céder
Cedrus deodara
Himalaya Zeder</v>
      </c>
      <c r="BY84" s="18" t="str">
        <f t="shared" si="52"/>
        <v>Himalajska cedra
Cedrus deodara
Himalaya Zeder</v>
      </c>
      <c r="BZ84" s="18" t="str">
        <f t="shared" si="53"/>
        <v>Cedro del Himalaya
Cedrus deodara
Himalaya Zeder</v>
      </c>
      <c r="CA84" s="18" t="str">
        <f t="shared" si="54"/>
        <v>Himalájský cedr
Cedrus deodara
Himalaya Zeder</v>
      </c>
      <c r="CB84" s="18" t="str">
        <f t="shared" si="55"/>
        <v>Himalaya sediri
Cedrus deodara
Himalaya Zeder</v>
      </c>
      <c r="CC84" s="18" t="str">
        <f t="shared" si="56"/>
        <v>Himalájai cédrus
Cedrus deodara
Himalaya Zeder</v>
      </c>
    </row>
    <row r="85" spans="2:81" ht="36" x14ac:dyDescent="0.2">
      <c r="B85" s="136">
        <v>83</v>
      </c>
      <c r="C85" s="3">
        <v>13007</v>
      </c>
      <c r="D85" s="98">
        <v>4055473130071</v>
      </c>
      <c r="E85" s="17">
        <v>1.85</v>
      </c>
      <c r="F85" s="17">
        <v>10</v>
      </c>
      <c r="G85" s="99" t="s">
        <v>3113</v>
      </c>
      <c r="H85" s="98" t="s">
        <v>9734</v>
      </c>
      <c r="I85" s="17" t="s">
        <v>332</v>
      </c>
      <c r="J85" s="17" t="s">
        <v>2917</v>
      </c>
      <c r="K85" s="3">
        <v>73007</v>
      </c>
      <c r="L85" s="98">
        <v>4055473730073</v>
      </c>
      <c r="M85" s="17">
        <v>2.4500000000000002</v>
      </c>
      <c r="N85" s="3">
        <v>83007</v>
      </c>
      <c r="O85" s="98">
        <v>4055473830070</v>
      </c>
      <c r="P85" s="17">
        <v>3.75</v>
      </c>
      <c r="Q85" s="3">
        <v>53007</v>
      </c>
      <c r="R85" s="98">
        <v>4055473530079</v>
      </c>
      <c r="S85" s="17">
        <v>4.95</v>
      </c>
      <c r="T85" s="3">
        <v>33007</v>
      </c>
      <c r="U85" s="98">
        <v>4055473330075</v>
      </c>
      <c r="V85" s="17">
        <v>6.75</v>
      </c>
      <c r="W85" s="3">
        <v>63007</v>
      </c>
      <c r="X85" s="98">
        <v>4055473630076</v>
      </c>
      <c r="Y85" s="17">
        <v>2.95</v>
      </c>
      <c r="Z85" s="101" t="s">
        <v>4547</v>
      </c>
      <c r="AA85" s="101" t="s">
        <v>4548</v>
      </c>
      <c r="AB85" s="101" t="s">
        <v>333</v>
      </c>
      <c r="AC85" s="101" t="s">
        <v>331</v>
      </c>
      <c r="AD85" s="101" t="s">
        <v>4549</v>
      </c>
      <c r="AE85" s="101" t="s">
        <v>4550</v>
      </c>
      <c r="AF85" s="101" t="s">
        <v>1465</v>
      </c>
      <c r="AG85" s="101" t="s">
        <v>4551</v>
      </c>
      <c r="AH85" s="101" t="s">
        <v>4552</v>
      </c>
      <c r="AI85" s="101" t="s">
        <v>4553</v>
      </c>
      <c r="AJ85" s="101" t="s">
        <v>1466</v>
      </c>
      <c r="AK85" s="102" t="s">
        <v>4554</v>
      </c>
      <c r="AL85" s="101" t="s">
        <v>4555</v>
      </c>
      <c r="AM85" s="101" t="s">
        <v>4556</v>
      </c>
      <c r="AN85" s="101" t="s">
        <v>4557</v>
      </c>
      <c r="AO85" s="101" t="s">
        <v>4558</v>
      </c>
      <c r="AP85" s="101" t="s">
        <v>1469</v>
      </c>
      <c r="AQ85" s="101" t="s">
        <v>4559</v>
      </c>
      <c r="AR85" s="101" t="s">
        <v>1470</v>
      </c>
      <c r="AS85" s="101" t="s">
        <v>4560</v>
      </c>
      <c r="AT85" s="101" t="s">
        <v>1471</v>
      </c>
      <c r="AU85" s="101" t="s">
        <v>1468</v>
      </c>
      <c r="AV85" s="101" t="s">
        <v>4561</v>
      </c>
      <c r="AW85" s="101" t="s">
        <v>4562</v>
      </c>
      <c r="AX85" s="101" t="s">
        <v>1467</v>
      </c>
      <c r="AY85" s="101" t="s">
        <v>4563</v>
      </c>
      <c r="AZ85" s="101" t="s">
        <v>4564</v>
      </c>
      <c r="BA85" s="103" t="s">
        <v>4565</v>
      </c>
      <c r="BB85" s="18" t="str">
        <f t="shared" si="29"/>
        <v>дива череша
Prunus avium
Vogelkirsche</v>
      </c>
      <c r="BC85" s="18" t="str">
        <f t="shared" si="30"/>
        <v>Vilde kirsebær
Prunus avium
Vogelkirsche</v>
      </c>
      <c r="BD85" s="18" t="str">
        <f t="shared" si="31"/>
        <v xml:space="preserve">Vogelkirsche
Prunus avium
</v>
      </c>
      <c r="BE85" s="18" t="str">
        <f t="shared" si="32"/>
        <v>Wild Cherry
Prunus avium
Vogelkirsche</v>
      </c>
      <c r="BF85" s="18" t="str">
        <f t="shared" si="33"/>
        <v>Metskirss
Prunus avium
Vogelkirsche</v>
      </c>
      <c r="BG85" s="18" t="str">
        <f t="shared" si="34"/>
        <v>Villi kirsikka
Prunus avium
Vogelkirsche</v>
      </c>
      <c r="BH85" s="18" t="str">
        <f t="shared" si="35"/>
        <v>Cerisier des oiseaux
Prunus avium
Vogelkirsche</v>
      </c>
      <c r="BI85" s="18" t="str">
        <f t="shared" si="36"/>
        <v>αγριοκέρασο
Prunus avium
Vogelkirsche</v>
      </c>
      <c r="BJ85" s="18" t="str">
        <f t="shared" si="37"/>
        <v>Silín fiáin
Prunus avium
Vogelkirsche</v>
      </c>
      <c r="BK85" s="18" t="str">
        <f t="shared" si="38"/>
        <v>Villt kirsuber
Prunus avium
Vogelkirsche</v>
      </c>
      <c r="BL85" s="18" t="str">
        <f t="shared" si="39"/>
        <v>Ciliegio degli uccelli 
Prunus avium
Vogelkirsche</v>
      </c>
      <c r="BM85" s="18" t="str">
        <f t="shared" si="40"/>
        <v>西洋実桜
Prunus avium
Vogelkirsche</v>
      </c>
      <c r="BN85" s="18" t="str">
        <f t="shared" si="41"/>
        <v>Divlja trešnja
Prunus avium
Vogelkirsche</v>
      </c>
      <c r="BO85" s="18" t="str">
        <f t="shared" si="42"/>
        <v>Savvaļas ķirsis
Prunus avium
Vogelkirsche</v>
      </c>
      <c r="BP85" s="18" t="str">
        <f t="shared" si="43"/>
        <v>Laukinė vyšnia
Prunus avium
Vogelkirsche</v>
      </c>
      <c r="BQ85" s="18" t="str">
        <f t="shared" si="44"/>
        <v>Ċirasa selvaġġa
Prunus avium
Vogelkirsche</v>
      </c>
      <c r="BR85" s="18" t="str">
        <f t="shared" si="45"/>
        <v>Vogelkers
Prunus avium
Vogelkirsche</v>
      </c>
      <c r="BS85" s="18" t="str">
        <f t="shared" si="46"/>
        <v>Villkirsebær
Prunus avium
Vogelkirsche</v>
      </c>
      <c r="BT85" s="18" t="str">
        <f t="shared" si="47"/>
        <v>Czeremcha
Prunus avium
Vogelkirsche</v>
      </c>
      <c r="BU85" s="18" t="str">
        <f t="shared" si="48"/>
        <v>Cereja selvagem
Prunus avium
Vogelkirsche</v>
      </c>
      <c r="BV85" s="18" t="str">
        <f t="shared" si="49"/>
        <v>Cireș De Pasăre
Prunus avium
Vogelkirsche</v>
      </c>
      <c r="BW85" s="18" t="str">
        <f t="shared" si="50"/>
        <v>Fågelkörsbär
Prunus avium
Vogelkirsche</v>
      </c>
      <c r="BX85" s="18" t="str">
        <f t="shared" si="51"/>
        <v>Divoká čerešňa
Prunus avium
Vogelkirsche</v>
      </c>
      <c r="BY85" s="18" t="str">
        <f t="shared" si="52"/>
        <v>Divja češnja
Prunus avium
Vogelkirsche</v>
      </c>
      <c r="BZ85" s="18" t="str">
        <f t="shared" si="53"/>
        <v>Cerezo silvestre
Prunus avium
Vogelkirsche</v>
      </c>
      <c r="CA85" s="18" t="str">
        <f t="shared" si="54"/>
        <v>Divoká třešeň
Prunus avium
Vogelkirsche</v>
      </c>
      <c r="CB85" s="18" t="str">
        <f t="shared" si="55"/>
        <v>Yabani kiraz
Prunus avium
Vogelkirsche</v>
      </c>
      <c r="CC85" s="18" t="str">
        <f t="shared" si="56"/>
        <v>Vad cseresznye
Prunus avium
Vogelkirsche</v>
      </c>
    </row>
    <row r="86" spans="2:81" ht="36" x14ac:dyDescent="0.2">
      <c r="B86" s="136">
        <v>84</v>
      </c>
      <c r="C86" s="3">
        <v>13008</v>
      </c>
      <c r="D86" s="98">
        <v>4055473130088</v>
      </c>
      <c r="E86" s="17">
        <v>1.85</v>
      </c>
      <c r="F86" s="17">
        <v>20</v>
      </c>
      <c r="G86" s="99" t="s">
        <v>3113</v>
      </c>
      <c r="H86" s="98" t="s">
        <v>9734</v>
      </c>
      <c r="I86" s="17" t="s">
        <v>311</v>
      </c>
      <c r="J86" s="17" t="s">
        <v>2918</v>
      </c>
      <c r="K86" s="3">
        <v>73008</v>
      </c>
      <c r="L86" s="98">
        <v>4055473730080</v>
      </c>
      <c r="M86" s="17">
        <v>2.4500000000000002</v>
      </c>
      <c r="N86" s="3">
        <v>83008</v>
      </c>
      <c r="O86" s="98">
        <v>4055473830087</v>
      </c>
      <c r="P86" s="17">
        <v>3.75</v>
      </c>
      <c r="Q86" s="3">
        <v>53008</v>
      </c>
      <c r="R86" s="98">
        <v>4055473530086</v>
      </c>
      <c r="S86" s="17">
        <v>4.95</v>
      </c>
      <c r="T86" s="3">
        <v>33008</v>
      </c>
      <c r="U86" s="98">
        <v>4055473330082</v>
      </c>
      <c r="V86" s="17">
        <v>6.75</v>
      </c>
      <c r="W86" s="3">
        <v>63008</v>
      </c>
      <c r="X86" s="98">
        <v>4055473630083</v>
      </c>
      <c r="Y86" s="17">
        <v>2.95</v>
      </c>
      <c r="Z86" s="101" t="s">
        <v>4566</v>
      </c>
      <c r="AA86" s="101" t="s">
        <v>4567</v>
      </c>
      <c r="AB86" s="101" t="s">
        <v>312</v>
      </c>
      <c r="AC86" s="101" t="s">
        <v>310</v>
      </c>
      <c r="AD86" s="101" t="s">
        <v>4568</v>
      </c>
      <c r="AE86" s="101" t="s">
        <v>4569</v>
      </c>
      <c r="AF86" s="101" t="s">
        <v>1472</v>
      </c>
      <c r="AG86" s="101" t="s">
        <v>4570</v>
      </c>
      <c r="AH86" s="101" t="s">
        <v>4571</v>
      </c>
      <c r="AI86" s="101" t="s">
        <v>4572</v>
      </c>
      <c r="AJ86" s="101" t="s">
        <v>1473</v>
      </c>
      <c r="AK86" s="102" t="s">
        <v>4573</v>
      </c>
      <c r="AL86" s="101" t="s">
        <v>4574</v>
      </c>
      <c r="AM86" s="101" t="s">
        <v>4575</v>
      </c>
      <c r="AN86" s="101" t="s">
        <v>4576</v>
      </c>
      <c r="AO86" s="101" t="s">
        <v>4577</v>
      </c>
      <c r="AP86" s="101" t="s">
        <v>1476</v>
      </c>
      <c r="AQ86" s="101" t="s">
        <v>4578</v>
      </c>
      <c r="AR86" s="101" t="s">
        <v>1477</v>
      </c>
      <c r="AS86" s="101" t="s">
        <v>4579</v>
      </c>
      <c r="AT86" s="101" t="s">
        <v>1478</v>
      </c>
      <c r="AU86" s="101" t="s">
        <v>1475</v>
      </c>
      <c r="AV86" s="101" t="s">
        <v>4580</v>
      </c>
      <c r="AW86" s="101" t="s">
        <v>4581</v>
      </c>
      <c r="AX86" s="101" t="s">
        <v>1474</v>
      </c>
      <c r="AY86" s="101" t="s">
        <v>4582</v>
      </c>
      <c r="AZ86" s="101" t="s">
        <v>4583</v>
      </c>
      <c r="BA86" s="103" t="s">
        <v>4584</v>
      </c>
      <c r="BB86" s="18" t="str">
        <f t="shared" si="29"/>
        <v>Истинско лале дърво
Liriodendron tulipifera 
Echter Tulpenbaum</v>
      </c>
      <c r="BC86" s="18" t="str">
        <f t="shared" si="30"/>
        <v>Ægte tulipantræ
Liriodendron tulipifera 
Echter Tulpenbaum</v>
      </c>
      <c r="BD86" s="18" t="str">
        <f t="shared" si="31"/>
        <v xml:space="preserve">Echter Tulpenbaum
Liriodendron tulipifera 
</v>
      </c>
      <c r="BE86" s="18" t="str">
        <f t="shared" si="32"/>
        <v>Tulip Tree
Liriodendron tulipifera 
Echter Tulpenbaum</v>
      </c>
      <c r="BF86" s="18" t="str">
        <f t="shared" si="33"/>
        <v>Tõeline tulbipuu
Liriodendron tulipifera 
Echter Tulpenbaum</v>
      </c>
      <c r="BG86" s="18" t="str">
        <f t="shared" si="34"/>
        <v>Todellinen tulppaanipuu
Liriodendron tulipifera 
Echter Tulpenbaum</v>
      </c>
      <c r="BH86" s="18" t="str">
        <f t="shared" si="35"/>
        <v>Tulipier de Virginie
Liriodendron tulipifera 
Echter Tulpenbaum</v>
      </c>
      <c r="BI86" s="18" t="str">
        <f t="shared" si="36"/>
        <v>Πραγματική τουλίπα
Liriodendron tulipifera 
Echter Tulpenbaum</v>
      </c>
      <c r="BJ86" s="18" t="str">
        <f t="shared" si="37"/>
        <v>Crann Tiúilipe Fíor
Liriodendron tulipifera 
Echter Tulpenbaum</v>
      </c>
      <c r="BK86" s="18" t="str">
        <f t="shared" si="38"/>
        <v>Alvöru túlípanatré
Liriodendron tulipifera 
Echter Tulpenbaum</v>
      </c>
      <c r="BL86" s="18" t="str">
        <f t="shared" si="39"/>
        <v>Albero dei tulipani 
Liriodendron tulipifera 
Echter Tulpenbaum</v>
      </c>
      <c r="BM86" s="18" t="str">
        <f t="shared" si="40"/>
        <v>百合の木
Liriodendron tulipifera 
Echter Tulpenbaum</v>
      </c>
      <c r="BN86" s="18" t="str">
        <f t="shared" si="41"/>
        <v>Pravo drvo tulipana
Liriodendron tulipifera 
Echter Tulpenbaum</v>
      </c>
      <c r="BO86" s="18" t="str">
        <f t="shared" si="42"/>
        <v>Īsts tulpju koks
Liriodendron tulipifera 
Echter Tulpenbaum</v>
      </c>
      <c r="BP86" s="18" t="str">
        <f t="shared" si="43"/>
        <v>Tikras tulpių medis
Liriodendron tulipifera 
Echter Tulpenbaum</v>
      </c>
      <c r="BQ86" s="18" t="str">
        <f t="shared" si="44"/>
        <v>Real Tulip Tree
Liriodendron tulipifera 
Echter Tulpenbaum</v>
      </c>
      <c r="BR86" s="18" t="str">
        <f t="shared" si="45"/>
        <v>Echte Tulpenboom
Liriodendron tulipifera 
Echter Tulpenbaum</v>
      </c>
      <c r="BS86" s="18" t="str">
        <f t="shared" si="46"/>
        <v>Ekte tulipantre
Liriodendron tulipifera 
Echter Tulpenbaum</v>
      </c>
      <c r="BT86" s="18" t="str">
        <f t="shared" si="47"/>
        <v>Prawdziwy Tulipanowiec
Liriodendron tulipifera 
Echter Tulpenbaum</v>
      </c>
      <c r="BU86" s="18" t="str">
        <f t="shared" si="48"/>
        <v>Tulipa Verdadeira
Liriodendron tulipifera 
Echter Tulpenbaum</v>
      </c>
      <c r="BV86" s="18" t="str">
        <f t="shared" si="49"/>
        <v>Adevărat Lalea
Liriodendron tulipifera 
Echter Tulpenbaum</v>
      </c>
      <c r="BW86" s="18" t="str">
        <f t="shared" si="50"/>
        <v>Riktigt Tulpan
Liriodendron tulipifera 
Echter Tulpenbaum</v>
      </c>
      <c r="BX86" s="18" t="str">
        <f t="shared" si="51"/>
        <v>Skutočný tulipánový strom
Liriodendron tulipifera 
Echter Tulpenbaum</v>
      </c>
      <c r="BY86" s="18" t="str">
        <f t="shared" si="52"/>
        <v>Pravo tulipanovo drevo
Liriodendron tulipifera 
Echter Tulpenbaum</v>
      </c>
      <c r="BZ86" s="18" t="str">
        <f t="shared" si="53"/>
        <v>Árbol de los tulipanes
Liriodendron tulipifera 
Echter Tulpenbaum</v>
      </c>
      <c r="CA86" s="18" t="str">
        <f t="shared" si="54"/>
        <v>Skutečný tulipánový strom
Liriodendron tulipifera 
Echter Tulpenbaum</v>
      </c>
      <c r="CB86" s="18" t="str">
        <f t="shared" si="55"/>
        <v>Gerçek Lale Ağacı
Liriodendron tulipifera 
Echter Tulpenbaum</v>
      </c>
      <c r="CC86" s="18" t="str">
        <f t="shared" si="56"/>
        <v>Igazi tulipánfa
Liriodendron tulipifera 
Echter Tulpenbaum</v>
      </c>
    </row>
    <row r="87" spans="2:81" ht="72" x14ac:dyDescent="0.2">
      <c r="B87" s="136">
        <v>85</v>
      </c>
      <c r="C87" s="3">
        <v>13009</v>
      </c>
      <c r="D87" s="98">
        <v>4055473130095</v>
      </c>
      <c r="E87" s="17">
        <v>1.85</v>
      </c>
      <c r="F87" s="17">
        <v>20</v>
      </c>
      <c r="G87" s="99" t="s">
        <v>3113</v>
      </c>
      <c r="H87" s="98" t="s">
        <v>9734</v>
      </c>
      <c r="I87" s="17" t="s">
        <v>284</v>
      </c>
      <c r="J87" s="17" t="s">
        <v>2919</v>
      </c>
      <c r="K87" s="3">
        <v>73009</v>
      </c>
      <c r="L87" s="98">
        <v>4055473730097</v>
      </c>
      <c r="M87" s="17">
        <v>2.4500000000000002</v>
      </c>
      <c r="N87" s="3">
        <v>83009</v>
      </c>
      <c r="O87" s="98">
        <v>4055473830094</v>
      </c>
      <c r="P87" s="17">
        <v>3.75</v>
      </c>
      <c r="Q87" s="3">
        <v>53009</v>
      </c>
      <c r="R87" s="98">
        <v>4055473530093</v>
      </c>
      <c r="S87" s="17">
        <v>4.95</v>
      </c>
      <c r="T87" s="3">
        <v>33009</v>
      </c>
      <c r="U87" s="98">
        <v>4055473330099</v>
      </c>
      <c r="V87" s="17">
        <v>6.75</v>
      </c>
      <c r="W87" s="3">
        <v>63009</v>
      </c>
      <c r="X87" s="98">
        <v>4055473630090</v>
      </c>
      <c r="Y87" s="17">
        <v>2.95</v>
      </c>
      <c r="Z87" s="101" t="s">
        <v>4585</v>
      </c>
      <c r="AA87" s="101" t="s">
        <v>4586</v>
      </c>
      <c r="AB87" s="101" t="s">
        <v>285</v>
      </c>
      <c r="AC87" s="101" t="s">
        <v>283</v>
      </c>
      <c r="AD87" s="101" t="s">
        <v>4587</v>
      </c>
      <c r="AE87" s="101" t="s">
        <v>4588</v>
      </c>
      <c r="AF87" s="101" t="s">
        <v>1479</v>
      </c>
      <c r="AG87" s="101" t="s">
        <v>4589</v>
      </c>
      <c r="AH87" s="101" t="s">
        <v>4590</v>
      </c>
      <c r="AI87" s="101" t="s">
        <v>4591</v>
      </c>
      <c r="AJ87" s="101" t="s">
        <v>1480</v>
      </c>
      <c r="AK87" s="102" t="s">
        <v>4592</v>
      </c>
      <c r="AL87" s="101" t="s">
        <v>4593</v>
      </c>
      <c r="AM87" s="101" t="s">
        <v>4594</v>
      </c>
      <c r="AN87" s="101" t="s">
        <v>4595</v>
      </c>
      <c r="AO87" s="101" t="s">
        <v>4596</v>
      </c>
      <c r="AP87" s="101" t="s">
        <v>1483</v>
      </c>
      <c r="AQ87" s="101" t="s">
        <v>4597</v>
      </c>
      <c r="AR87" s="101" t="s">
        <v>1484</v>
      </c>
      <c r="AS87" s="101" t="s">
        <v>4598</v>
      </c>
      <c r="AT87" s="101" t="s">
        <v>1485</v>
      </c>
      <c r="AU87" s="101" t="s">
        <v>1482</v>
      </c>
      <c r="AV87" s="101" t="s">
        <v>4599</v>
      </c>
      <c r="AW87" s="101" t="s">
        <v>4600</v>
      </c>
      <c r="AX87" s="101" t="s">
        <v>1481</v>
      </c>
      <c r="AY87" s="101" t="s">
        <v>4601</v>
      </c>
      <c r="AZ87" s="101" t="s">
        <v>4602</v>
      </c>
      <c r="BA87" s="103" t="s">
        <v>4603</v>
      </c>
      <c r="BB87" s="18" t="str">
        <f t="shared" si="29"/>
        <v>Човката на папагала / Главата на дявола
Clianthus formosus syn. Swaisonia formosa
Papageischnabel / Teufelskopf</v>
      </c>
      <c r="BC87" s="18" t="str">
        <f t="shared" si="30"/>
        <v>Papegøjenæb / Djævlehoved
Clianthus formosus syn. Swaisonia formosa
Papageischnabel / Teufelskopf</v>
      </c>
      <c r="BD87" s="18" t="str">
        <f t="shared" si="31"/>
        <v xml:space="preserve">Papageischnabel / Teufelskopf
Clianthus formosus syn. Swaisonia formosa
</v>
      </c>
      <c r="BE87" s="18" t="str">
        <f t="shared" si="32"/>
        <v>Sturt's Desert Pea
Clianthus formosus syn. Swaisonia formosa
Papageischnabel / Teufelskopf</v>
      </c>
      <c r="BF87" s="18" t="str">
        <f t="shared" si="33"/>
        <v>Papagoi nokk / kuradipea
Clianthus formosus syn. Swaisonia formosa
Papageischnabel / Teufelskopf</v>
      </c>
      <c r="BG87" s="18" t="str">
        <f t="shared" si="34"/>
        <v>Papukaijan nokka / Paholaisen pää
Clianthus formosus syn. Swaisonia formosa
Papageischnabel / Teufelskopf</v>
      </c>
      <c r="BH87" s="18" t="str">
        <f t="shared" si="35"/>
        <v>Bec de perroquet / Tête de diable
Clianthus formosus syn. Swaisonia formosa
Papageischnabel / Teufelskopf</v>
      </c>
      <c r="BI87" s="18" t="str">
        <f t="shared" si="36"/>
        <v>Ράμφος Παπαγάλου / Κεφάλι του Διαβόλου
Clianthus formosus syn. Swaisonia formosa
Papageischnabel / Teufelskopf</v>
      </c>
      <c r="BJ87" s="18" t="str">
        <f t="shared" si="37"/>
        <v>Gob na bParrot / Ceann an Diabhail
Clianthus formosus syn. Swaisonia formosa
Papageischnabel / Teufelskopf</v>
      </c>
      <c r="BK87" s="18" t="str">
        <f t="shared" si="38"/>
        <v>Parrot's Beak / Djöfulsins höfuð
Clianthus formosus syn. Swaisonia formosa
Papageischnabel / Teufelskopf</v>
      </c>
      <c r="BL87" s="18" t="str">
        <f t="shared" si="39"/>
        <v>Becco di pappagallo 
Clianthus formosus syn. Swaisonia formosa
Papageischnabel / Teufelskopf</v>
      </c>
      <c r="BM87" s="18" t="str">
        <f t="shared" si="40"/>
        <v>クリアンサス
Clianthus formosus syn. Swaisonia formosa
Papageischnabel / Teufelskopf</v>
      </c>
      <c r="BN87" s="18" t="str">
        <f t="shared" si="41"/>
        <v>Papagajev kljun / Đavolja glava
Clianthus formosus syn. Swaisonia formosa
Papageischnabel / Teufelskopf</v>
      </c>
      <c r="BO87" s="18" t="str">
        <f t="shared" si="42"/>
        <v>Papagaiļa knābis / Velna galva
Clianthus formosus syn. Swaisonia formosa
Papageischnabel / Teufelskopf</v>
      </c>
      <c r="BP87" s="18" t="str">
        <f t="shared" si="43"/>
        <v>Papūgos snapas / Velnio galva
Clianthus formosus syn. Swaisonia formosa
Papageischnabel / Teufelskopf</v>
      </c>
      <c r="BQ87" s="18" t="str">
        <f t="shared" si="44"/>
        <v>Munqar tal-Pappagall / Kap tax-Xitan
Clianthus formosus syn. Swaisonia formosa
Papageischnabel / Teufelskopf</v>
      </c>
      <c r="BR87" s="18" t="str">
        <f t="shared" si="45"/>
        <v>Papegaai'S Snavel / Duivelskop
Clianthus formosus syn. Swaisonia formosa
Papageischnabel / Teufelskopf</v>
      </c>
      <c r="BS87" s="18" t="str">
        <f t="shared" si="46"/>
        <v>Papegøyenebb / Djevelens hode
Clianthus formosus syn. Swaisonia formosa
Papageischnabel / Teufelskopf</v>
      </c>
      <c r="BT87" s="18" t="str">
        <f t="shared" si="47"/>
        <v>Rachunek Papugi / Głowa Diabła
Clianthus formosus syn. Swaisonia formosa
Papageischnabel / Teufelskopf</v>
      </c>
      <c r="BU87" s="18" t="str">
        <f t="shared" si="48"/>
        <v>Bico de Papagaio / Cabeça do Diabo
Clianthus formosus syn. Swaisonia formosa
Papageischnabel / Teufelskopf</v>
      </c>
      <c r="BV87" s="18" t="str">
        <f t="shared" si="49"/>
        <v>Cioc De Papagal
Clianthus formosus syn. Swaisonia formosa
Papageischnabel / Teufelskopf</v>
      </c>
      <c r="BW87" s="18" t="str">
        <f t="shared" si="50"/>
        <v>Papegojens Räkning / Djävulens Huvud
Clianthus formosus syn. Swaisonia formosa
Papageischnabel / Teufelskopf</v>
      </c>
      <c r="BX87" s="18" t="str">
        <f t="shared" si="51"/>
        <v>Papagájový zobák / Diablova hlava
Clianthus formosus syn. Swaisonia formosa
Papageischnabel / Teufelskopf</v>
      </c>
      <c r="BY87" s="18" t="str">
        <f t="shared" si="52"/>
        <v>Papagajev kljun / Hudičeva glava
Clianthus formosus syn. Swaisonia formosa
Papageischnabel / Teufelskopf</v>
      </c>
      <c r="BZ87" s="18" t="str">
        <f t="shared" si="53"/>
        <v>Guisante del desierto de Sturt
Clianthus formosus syn. Swaisonia formosa
Papageischnabel / Teufelskopf</v>
      </c>
      <c r="CA87" s="18" t="str">
        <f t="shared" si="54"/>
        <v>Papouščí zobák / Ďáblova hlava
Clianthus formosus syn. Swaisonia formosa
Papageischnabel / Teufelskopf</v>
      </c>
      <c r="CB87" s="18" t="str">
        <f t="shared" si="55"/>
        <v>Papağan Gagası / Şeytan Kafası
Clianthus formosus syn. Swaisonia formosa
Papageischnabel / Teufelskopf</v>
      </c>
      <c r="CC87" s="18" t="str">
        <f t="shared" si="56"/>
        <v>Papagáj csőr / Ördögfej
Clianthus formosus syn. Swaisonia formosa
Papageischnabel / Teufelskopf</v>
      </c>
    </row>
    <row r="88" spans="2:81" ht="48" x14ac:dyDescent="0.2">
      <c r="B88" s="136">
        <v>86</v>
      </c>
      <c r="C88" s="3">
        <v>13013</v>
      </c>
      <c r="D88" s="98">
        <v>4055473130132</v>
      </c>
      <c r="E88" s="17">
        <v>1.85</v>
      </c>
      <c r="F88" s="17">
        <v>10</v>
      </c>
      <c r="G88" s="99" t="s">
        <v>3113</v>
      </c>
      <c r="H88" s="98" t="s">
        <v>9734</v>
      </c>
      <c r="I88" s="17" t="s">
        <v>275</v>
      </c>
      <c r="J88" s="17" t="s">
        <v>2920</v>
      </c>
      <c r="K88" s="3">
        <v>73013</v>
      </c>
      <c r="L88" s="98">
        <v>4055473730134</v>
      </c>
      <c r="M88" s="17">
        <v>2.4500000000000002</v>
      </c>
      <c r="N88" s="3">
        <v>83013</v>
      </c>
      <c r="O88" s="98">
        <v>4055473830131</v>
      </c>
      <c r="P88" s="17">
        <v>3.75</v>
      </c>
      <c r="Q88" s="3">
        <v>53013</v>
      </c>
      <c r="R88" s="98">
        <v>4055473530130</v>
      </c>
      <c r="S88" s="17">
        <v>4.95</v>
      </c>
      <c r="T88" s="3">
        <v>33013</v>
      </c>
      <c r="U88" s="98">
        <v>4055473330136</v>
      </c>
      <c r="V88" s="17">
        <v>6.75</v>
      </c>
      <c r="W88" s="3">
        <v>63013</v>
      </c>
      <c r="X88" s="98">
        <v>4055473630137</v>
      </c>
      <c r="Y88" s="17">
        <v>2.95</v>
      </c>
      <c r="Z88" s="101" t="s">
        <v>4604</v>
      </c>
      <c r="AA88" s="101" t="s">
        <v>4605</v>
      </c>
      <c r="AB88" s="101" t="s">
        <v>276</v>
      </c>
      <c r="AC88" s="101" t="s">
        <v>274</v>
      </c>
      <c r="AD88" s="101" t="s">
        <v>4606</v>
      </c>
      <c r="AE88" s="101" t="s">
        <v>4607</v>
      </c>
      <c r="AF88" s="101" t="s">
        <v>1486</v>
      </c>
      <c r="AG88" s="101" t="s">
        <v>4608</v>
      </c>
      <c r="AH88" s="101" t="s">
        <v>4609</v>
      </c>
      <c r="AI88" s="101" t="s">
        <v>4610</v>
      </c>
      <c r="AJ88" s="101" t="s">
        <v>1487</v>
      </c>
      <c r="AK88" s="102" t="s">
        <v>4611</v>
      </c>
      <c r="AL88" s="101" t="s">
        <v>4612</v>
      </c>
      <c r="AM88" s="101" t="s">
        <v>4613</v>
      </c>
      <c r="AN88" s="101" t="s">
        <v>4614</v>
      </c>
      <c r="AO88" s="101" t="s">
        <v>4615</v>
      </c>
      <c r="AP88" s="101" t="s">
        <v>1490</v>
      </c>
      <c r="AQ88" s="101" t="s">
        <v>4616</v>
      </c>
      <c r="AR88" s="101" t="s">
        <v>1491</v>
      </c>
      <c r="AS88" s="101" t="s">
        <v>4617</v>
      </c>
      <c r="AT88" s="101" t="s">
        <v>1492</v>
      </c>
      <c r="AU88" s="101" t="s">
        <v>1489</v>
      </c>
      <c r="AV88" s="101" t="s">
        <v>4618</v>
      </c>
      <c r="AW88" s="101" t="s">
        <v>4619</v>
      </c>
      <c r="AX88" s="101" t="s">
        <v>1488</v>
      </c>
      <c r="AY88" s="101" t="s">
        <v>4620</v>
      </c>
      <c r="AZ88" s="101" t="s">
        <v>4621</v>
      </c>
      <c r="BA88" s="103" t="s">
        <v>4622</v>
      </c>
      <c r="BB88" s="18" t="str">
        <f t="shared" si="29"/>
        <v>Голям снежен банан
Ensete glaucum syn. Ensete wilsonii 
Große Schneebanane</v>
      </c>
      <c r="BC88" s="18" t="str">
        <f t="shared" si="30"/>
        <v>Stor snebanan
Ensete glaucum syn. Ensete wilsonii 
Große Schneebanane</v>
      </c>
      <c r="BD88" s="18" t="str">
        <f t="shared" si="31"/>
        <v xml:space="preserve">Große Schneebanane
Ensete glaucum syn. Ensete wilsonii 
</v>
      </c>
      <c r="BE88" s="18" t="str">
        <f t="shared" si="32"/>
        <v>Snow Banana
Ensete glaucum syn. Ensete wilsonii 
Große Schneebanane</v>
      </c>
      <c r="BF88" s="18" t="str">
        <f t="shared" si="33"/>
        <v>Suur lumine banaan
Ensete glaucum syn. Ensete wilsonii 
Große Schneebanane</v>
      </c>
      <c r="BG88" s="18" t="str">
        <f t="shared" si="34"/>
        <v>Iso luminen banaani
Ensete glaucum syn. Ensete wilsonii 
Große Schneebanane</v>
      </c>
      <c r="BH88" s="18" t="str">
        <f t="shared" si="35"/>
        <v>Bananier des neiges
Ensete glaucum syn. Ensete wilsonii 
Große Schneebanane</v>
      </c>
      <c r="BI88" s="18" t="str">
        <f t="shared" si="36"/>
        <v>Μεγάλη μπανάνα χιονιού
Ensete glaucum syn. Ensete wilsonii 
Große Schneebanane</v>
      </c>
      <c r="BJ88" s="18" t="str">
        <f t="shared" si="37"/>
        <v>Banana sneachta mór
Ensete glaucum syn. Ensete wilsonii 
Große Schneebanane</v>
      </c>
      <c r="BK88" s="18" t="str">
        <f t="shared" si="38"/>
        <v>Stór snjó banani
Ensete glaucum syn. Ensete wilsonii 
Große Schneebanane</v>
      </c>
      <c r="BL88" s="18" t="str">
        <f t="shared" si="39"/>
        <v>Grande banano delle nevi 
Ensete glaucum syn. Ensete wilsonii 
Große Schneebanane</v>
      </c>
      <c r="BM88" s="18" t="str">
        <f t="shared" si="40"/>
        <v>スノーバナナ
Ensete glaucum syn. Ensete wilsonii 
Große Schneebanane</v>
      </c>
      <c r="BN88" s="18" t="str">
        <f t="shared" si="41"/>
        <v>Velika snježna banana
Ensete glaucum syn. Ensete wilsonii 
Große Schneebanane</v>
      </c>
      <c r="BO88" s="18" t="str">
        <f t="shared" si="42"/>
        <v>Liels sniega banāns
Ensete glaucum syn. Ensete wilsonii 
Große Schneebanane</v>
      </c>
      <c r="BP88" s="18" t="str">
        <f t="shared" si="43"/>
        <v>Didelis sniego bananas
Ensete glaucum syn. Ensete wilsonii 
Große Schneebanane</v>
      </c>
      <c r="BQ88" s="18" t="str">
        <f t="shared" si="44"/>
        <v>Banana tas-silġ kbira
Ensete glaucum syn. Ensete wilsonii 
Große Schneebanane</v>
      </c>
      <c r="BR88" s="18" t="str">
        <f t="shared" si="45"/>
        <v>Grote Sneeuwbanaan
Ensete glaucum syn. Ensete wilsonii 
Große Schneebanane</v>
      </c>
      <c r="BS88" s="18" t="str">
        <f t="shared" si="46"/>
        <v>Stor snøbanan
Ensete glaucum syn. Ensete wilsonii 
Große Schneebanane</v>
      </c>
      <c r="BT88" s="18" t="str">
        <f t="shared" si="47"/>
        <v>Duży Banan Śnieżny
Ensete glaucum syn. Ensete wilsonii 
Große Schneebanane</v>
      </c>
      <c r="BU88" s="18" t="str">
        <f t="shared" si="48"/>
        <v>Banana da neve grande
Ensete glaucum syn. Ensete wilsonii 
Große Schneebanane</v>
      </c>
      <c r="BV88" s="18" t="str">
        <f t="shared" si="49"/>
        <v>Banana De Zăpadă
Ensete glaucum syn. Ensete wilsonii 
Große Schneebanane</v>
      </c>
      <c r="BW88" s="18" t="str">
        <f t="shared" si="50"/>
        <v>Stor Snöbanan
Ensete glaucum syn. Ensete wilsonii 
Große Schneebanane</v>
      </c>
      <c r="BX88" s="18" t="str">
        <f t="shared" si="51"/>
        <v>Veľký snehový banán
Ensete glaucum syn. Ensete wilsonii 
Große Schneebanane</v>
      </c>
      <c r="BY88" s="18" t="str">
        <f t="shared" si="52"/>
        <v>Velika snežna banana
Ensete glaucum syn. Ensete wilsonii 
Große Schneebanane</v>
      </c>
      <c r="BZ88" s="18" t="str">
        <f t="shared" si="53"/>
        <v>Falso plátano
Ensete glaucum syn. Ensete wilsonii 
Große Schneebanane</v>
      </c>
      <c r="CA88" s="18" t="str">
        <f t="shared" si="54"/>
        <v>Velký sněhový banán
Ensete glaucum syn. Ensete wilsonii 
Große Schneebanane</v>
      </c>
      <c r="CB88" s="18" t="str">
        <f t="shared" si="55"/>
        <v>Büyük kar muz
Ensete glaucum syn. Ensete wilsonii 
Große Schneebanane</v>
      </c>
      <c r="CC88" s="18" t="str">
        <f t="shared" si="56"/>
        <v>Nagy hóbanán
Ensete glaucum syn. Ensete wilsonii 
Große Schneebanane</v>
      </c>
    </row>
    <row r="89" spans="2:81" ht="36" x14ac:dyDescent="0.2">
      <c r="B89" s="136">
        <v>87</v>
      </c>
      <c r="C89" s="3">
        <v>13018</v>
      </c>
      <c r="D89" s="98">
        <v>4055473130187</v>
      </c>
      <c r="E89" s="17">
        <v>1.85</v>
      </c>
      <c r="F89" s="17">
        <v>50</v>
      </c>
      <c r="G89" s="99" t="s">
        <v>3113</v>
      </c>
      <c r="H89" s="98" t="s">
        <v>9734</v>
      </c>
      <c r="I89" s="17" t="s">
        <v>281</v>
      </c>
      <c r="J89" s="17" t="s">
        <v>2921</v>
      </c>
      <c r="K89" s="3">
        <v>73018</v>
      </c>
      <c r="L89" s="98">
        <v>4055473730189</v>
      </c>
      <c r="M89" s="17">
        <v>2.4500000000000002</v>
      </c>
      <c r="N89" s="3">
        <v>83018</v>
      </c>
      <c r="O89" s="98">
        <v>4055473830186</v>
      </c>
      <c r="P89" s="17">
        <v>3.75</v>
      </c>
      <c r="Q89" s="3">
        <v>53018</v>
      </c>
      <c r="R89" s="98">
        <v>4055473530185</v>
      </c>
      <c r="S89" s="17">
        <v>4.95</v>
      </c>
      <c r="T89" s="3">
        <v>33018</v>
      </c>
      <c r="U89" s="98">
        <v>4055473330181</v>
      </c>
      <c r="V89" s="17">
        <v>6.75</v>
      </c>
      <c r="W89" s="3">
        <v>63018</v>
      </c>
      <c r="X89" s="98">
        <v>4055473630182</v>
      </c>
      <c r="Y89" s="17">
        <v>2.95</v>
      </c>
      <c r="Z89" s="101" t="s">
        <v>4623</v>
      </c>
      <c r="AA89" s="101" t="s">
        <v>4624</v>
      </c>
      <c r="AB89" s="101" t="s">
        <v>282</v>
      </c>
      <c r="AC89" s="101" t="s">
        <v>280</v>
      </c>
      <c r="AD89" s="101" t="s">
        <v>4625</v>
      </c>
      <c r="AE89" s="101" t="s">
        <v>4626</v>
      </c>
      <c r="AF89" s="101" t="s">
        <v>1493</v>
      </c>
      <c r="AG89" s="101" t="s">
        <v>4627</v>
      </c>
      <c r="AH89" s="101" t="s">
        <v>4628</v>
      </c>
      <c r="AI89" s="101" t="s">
        <v>4629</v>
      </c>
      <c r="AJ89" s="101" t="s">
        <v>1494</v>
      </c>
      <c r="AK89" s="102" t="s">
        <v>4630</v>
      </c>
      <c r="AL89" s="101" t="s">
        <v>4631</v>
      </c>
      <c r="AM89" s="101" t="s">
        <v>4632</v>
      </c>
      <c r="AN89" s="101" t="s">
        <v>4633</v>
      </c>
      <c r="AO89" s="101" t="s">
        <v>4634</v>
      </c>
      <c r="AP89" s="101" t="s">
        <v>1497</v>
      </c>
      <c r="AQ89" s="101" t="s">
        <v>4635</v>
      </c>
      <c r="AR89" s="101" t="s">
        <v>1498</v>
      </c>
      <c r="AS89" s="101" t="s">
        <v>4636</v>
      </c>
      <c r="AT89" s="101" t="s">
        <v>1499</v>
      </c>
      <c r="AU89" s="101" t="s">
        <v>1496</v>
      </c>
      <c r="AV89" s="101" t="s">
        <v>4637</v>
      </c>
      <c r="AW89" s="101" t="s">
        <v>4638</v>
      </c>
      <c r="AX89" s="101" t="s">
        <v>1495</v>
      </c>
      <c r="AY89" s="101" t="s">
        <v>4637</v>
      </c>
      <c r="AZ89" s="101" t="s">
        <v>4639</v>
      </c>
      <c r="BA89" s="103" t="s">
        <v>4640</v>
      </c>
      <c r="BB89" s="18" t="str">
        <f t="shared" si="29"/>
        <v>ягодово дърво
Arbutus unedo
Erdbeerbaum</v>
      </c>
      <c r="BC89" s="18" t="str">
        <f t="shared" si="30"/>
        <v>Jordbær træ
Arbutus unedo
Erdbeerbaum</v>
      </c>
      <c r="BD89" s="18" t="str">
        <f t="shared" si="31"/>
        <v xml:space="preserve">Erdbeerbaum
Arbutus unedo
</v>
      </c>
      <c r="BE89" s="18" t="str">
        <f t="shared" si="32"/>
        <v>Strawberry Tree
Arbutus unedo
Erdbeerbaum</v>
      </c>
      <c r="BF89" s="18" t="str">
        <f t="shared" si="33"/>
        <v>Maasikapuu
Arbutus unedo
Erdbeerbaum</v>
      </c>
      <c r="BG89" s="18" t="str">
        <f t="shared" si="34"/>
        <v>Mansikka puu
Arbutus unedo
Erdbeerbaum</v>
      </c>
      <c r="BH89" s="18" t="str">
        <f t="shared" si="35"/>
        <v>Arbousier
Arbutus unedo
Erdbeerbaum</v>
      </c>
      <c r="BI89" s="18" t="str">
        <f t="shared" si="36"/>
        <v>φράουλα
Arbutus unedo
Erdbeerbaum</v>
      </c>
      <c r="BJ89" s="18" t="str">
        <f t="shared" si="37"/>
        <v>Crann sútha talún
Arbutus unedo
Erdbeerbaum</v>
      </c>
      <c r="BK89" s="18" t="str">
        <f t="shared" si="38"/>
        <v>Jarðarberjatré
Arbutus unedo
Erdbeerbaum</v>
      </c>
      <c r="BL89" s="18" t="str">
        <f t="shared" si="39"/>
        <v>Albatro
Arbutus unedo
Erdbeerbaum</v>
      </c>
      <c r="BM89" s="18" t="str">
        <f t="shared" si="40"/>
        <v>イチゴノキ
Arbutus unedo
Erdbeerbaum</v>
      </c>
      <c r="BN89" s="18" t="str">
        <f t="shared" si="41"/>
        <v>Drvo jagode
Arbutus unedo
Erdbeerbaum</v>
      </c>
      <c r="BO89" s="18" t="str">
        <f t="shared" si="42"/>
        <v>Zemeņu koks
Arbutus unedo
Erdbeerbaum</v>
      </c>
      <c r="BP89" s="18" t="str">
        <f t="shared" si="43"/>
        <v>Braškių medis
Arbutus unedo
Erdbeerbaum</v>
      </c>
      <c r="BQ89" s="18" t="str">
        <f t="shared" si="44"/>
        <v>Siġra tal-frawli
Arbutus unedo
Erdbeerbaum</v>
      </c>
      <c r="BR89" s="18" t="str">
        <f t="shared" si="45"/>
        <v>Aardbeiboom
Arbutus unedo
Erdbeerbaum</v>
      </c>
      <c r="BS89" s="18" t="str">
        <f t="shared" si="46"/>
        <v>Jordbærtre
Arbutus unedo
Erdbeerbaum</v>
      </c>
      <c r="BT89" s="18" t="str">
        <f t="shared" si="47"/>
        <v>Drzewo Truskawkowe
Arbutus unedo
Erdbeerbaum</v>
      </c>
      <c r="BU89" s="18" t="str">
        <f t="shared" si="48"/>
        <v>Medronheiro
Arbutus unedo
Erdbeerbaum</v>
      </c>
      <c r="BV89" s="18" t="str">
        <f t="shared" si="49"/>
        <v>Căpșun
Arbutus unedo
Erdbeerbaum</v>
      </c>
      <c r="BW89" s="18" t="str">
        <f t="shared" si="50"/>
        <v>Jordgubbträd
Arbutus unedo
Erdbeerbaum</v>
      </c>
      <c r="BX89" s="18" t="str">
        <f t="shared" si="51"/>
        <v>Jahodový strom
Arbutus unedo
Erdbeerbaum</v>
      </c>
      <c r="BY89" s="18" t="str">
        <f t="shared" si="52"/>
        <v>Jagodno drevo
Arbutus unedo
Erdbeerbaum</v>
      </c>
      <c r="BZ89" s="18" t="str">
        <f t="shared" si="53"/>
        <v>Árbol de las fresas
Arbutus unedo
Erdbeerbaum</v>
      </c>
      <c r="CA89" s="18" t="str">
        <f t="shared" si="54"/>
        <v>Jahodový strom
Arbutus unedo
Erdbeerbaum</v>
      </c>
      <c r="CB89" s="18" t="str">
        <f t="shared" si="55"/>
        <v>Çilek ağacı
Arbutus unedo
Erdbeerbaum</v>
      </c>
      <c r="CC89" s="18" t="str">
        <f t="shared" si="56"/>
        <v>Eperfa
Arbutus unedo
Erdbeerbaum</v>
      </c>
    </row>
    <row r="90" spans="2:81" ht="36" x14ac:dyDescent="0.2">
      <c r="B90" s="136">
        <v>88</v>
      </c>
      <c r="C90" s="3">
        <v>13034</v>
      </c>
      <c r="D90" s="98">
        <v>4055473130347</v>
      </c>
      <c r="E90" s="17">
        <v>1.85</v>
      </c>
      <c r="F90" s="17">
        <v>20</v>
      </c>
      <c r="G90" s="99" t="s">
        <v>3113</v>
      </c>
      <c r="H90" s="98" t="s">
        <v>9734</v>
      </c>
      <c r="I90" s="17" t="s">
        <v>287</v>
      </c>
      <c r="J90" s="17" t="s">
        <v>2922</v>
      </c>
      <c r="K90" s="3">
        <v>73034</v>
      </c>
      <c r="L90" s="98">
        <v>4055473730349</v>
      </c>
      <c r="M90" s="17">
        <v>2.4500000000000002</v>
      </c>
      <c r="N90" s="3">
        <v>83034</v>
      </c>
      <c r="O90" s="98">
        <v>4055473830346</v>
      </c>
      <c r="P90" s="17">
        <v>3.75</v>
      </c>
      <c r="Q90" s="3">
        <v>53034</v>
      </c>
      <c r="R90" s="98">
        <v>4055473530345</v>
      </c>
      <c r="S90" s="17">
        <v>4.95</v>
      </c>
      <c r="T90" s="3">
        <v>33034</v>
      </c>
      <c r="U90" s="98">
        <v>4055473330341</v>
      </c>
      <c r="V90" s="17">
        <v>6.75</v>
      </c>
      <c r="W90" s="3">
        <v>63034</v>
      </c>
      <c r="X90" s="98">
        <v>4055473630342</v>
      </c>
      <c r="Y90" s="17">
        <v>2.95</v>
      </c>
      <c r="Z90" s="101" t="s">
        <v>4641</v>
      </c>
      <c r="AA90" s="101" t="s">
        <v>4642</v>
      </c>
      <c r="AB90" s="101" t="s">
        <v>288</v>
      </c>
      <c r="AC90" s="101" t="s">
        <v>286</v>
      </c>
      <c r="AD90" s="101" t="s">
        <v>4643</v>
      </c>
      <c r="AE90" s="101" t="s">
        <v>4644</v>
      </c>
      <c r="AF90" s="101" t="s">
        <v>1500</v>
      </c>
      <c r="AG90" s="101" t="s">
        <v>4645</v>
      </c>
      <c r="AH90" s="101" t="s">
        <v>4646</v>
      </c>
      <c r="AI90" s="101" t="s">
        <v>4647</v>
      </c>
      <c r="AJ90" s="101" t="s">
        <v>1501</v>
      </c>
      <c r="AK90" s="102" t="s">
        <v>4648</v>
      </c>
      <c r="AL90" s="101" t="s">
        <v>4649</v>
      </c>
      <c r="AM90" s="101" t="s">
        <v>4650</v>
      </c>
      <c r="AN90" s="101" t="s">
        <v>4651</v>
      </c>
      <c r="AO90" s="101" t="s">
        <v>4652</v>
      </c>
      <c r="AP90" s="101" t="s">
        <v>1504</v>
      </c>
      <c r="AQ90" s="101" t="s">
        <v>4642</v>
      </c>
      <c r="AR90" s="101" t="s">
        <v>1505</v>
      </c>
      <c r="AS90" s="101" t="s">
        <v>4653</v>
      </c>
      <c r="AT90" s="101" t="s">
        <v>1506</v>
      </c>
      <c r="AU90" s="101" t="s">
        <v>1503</v>
      </c>
      <c r="AV90" s="101" t="s">
        <v>4654</v>
      </c>
      <c r="AW90" s="101" t="s">
        <v>4655</v>
      </c>
      <c r="AX90" s="101" t="s">
        <v>1502</v>
      </c>
      <c r="AY90" s="101" t="s">
        <v>4656</v>
      </c>
      <c r="AZ90" s="101" t="s">
        <v>4657</v>
      </c>
      <c r="BA90" s="103" t="s">
        <v>4658</v>
      </c>
      <c r="BB90" s="18" t="str">
        <f t="shared" si="29"/>
        <v>Слънчоглед Титан
Helianthus annuus 
Sonnenblume Titan</v>
      </c>
      <c r="BC90" s="18" t="str">
        <f t="shared" si="30"/>
        <v>Solsikke Titan
Helianthus annuus 
Sonnenblume Titan</v>
      </c>
      <c r="BD90" s="18" t="str">
        <f t="shared" si="31"/>
        <v xml:space="preserve">Sonnenblume Titan
Helianthus annuus 
</v>
      </c>
      <c r="BE90" s="18" t="str">
        <f t="shared" si="32"/>
        <v>Sunflower Titan
Helianthus annuus 
Sonnenblume Titan</v>
      </c>
      <c r="BF90" s="18" t="str">
        <f t="shared" si="33"/>
        <v>Päevalill Titan
Helianthus annuus 
Sonnenblume Titan</v>
      </c>
      <c r="BG90" s="18" t="str">
        <f t="shared" si="34"/>
        <v>Auringonkukka Titan
Helianthus annuus 
Sonnenblume Titan</v>
      </c>
      <c r="BH90" s="18" t="str">
        <f t="shared" si="35"/>
        <v>Tournesol Titan
Helianthus annuus 
Sonnenblume Titan</v>
      </c>
      <c r="BI90" s="18" t="str">
        <f t="shared" si="36"/>
        <v>Ηλίανθος Τιτάνας
Helianthus annuus 
Sonnenblume Titan</v>
      </c>
      <c r="BJ90" s="18" t="str">
        <f t="shared" si="37"/>
        <v>Tíotán lus na gréine
Helianthus annuus 
Sonnenblume Titan</v>
      </c>
      <c r="BK90" s="18" t="str">
        <f t="shared" si="38"/>
        <v>Sólblómaolía Titan
Helianthus annuus 
Sonnenblume Titan</v>
      </c>
      <c r="BL90" s="18" t="str">
        <f t="shared" si="39"/>
        <v>Girasole Titan
Helianthus annuus 
Sonnenblume Titan</v>
      </c>
      <c r="BM90" s="18" t="str">
        <f t="shared" si="40"/>
        <v>ヒマワリ
Helianthus annuus 
Sonnenblume Titan</v>
      </c>
      <c r="BN90" s="18" t="str">
        <f t="shared" si="41"/>
        <v>Suncokret Titan
Helianthus annuus 
Sonnenblume Titan</v>
      </c>
      <c r="BO90" s="18" t="str">
        <f t="shared" si="42"/>
        <v>Saulespuķu titāns
Helianthus annuus 
Sonnenblume Titan</v>
      </c>
      <c r="BP90" s="18" t="str">
        <f t="shared" si="43"/>
        <v>Saulėgrąžų titanas
Helianthus annuus 
Sonnenblume Titan</v>
      </c>
      <c r="BQ90" s="18" t="str">
        <f t="shared" si="44"/>
        <v>Titan tal-ġirasol
Helianthus annuus 
Sonnenblume Titan</v>
      </c>
      <c r="BR90" s="18" t="str">
        <f t="shared" si="45"/>
        <v>Zonnebloem Titan
Helianthus annuus 
Sonnenblume Titan</v>
      </c>
      <c r="BS90" s="18" t="str">
        <f t="shared" si="46"/>
        <v>Solsikke Titan
Helianthus annuus 
Sonnenblume Titan</v>
      </c>
      <c r="BT90" s="18" t="str">
        <f t="shared" si="47"/>
        <v>Tytan Słonecznika
Helianthus annuus 
Sonnenblume Titan</v>
      </c>
      <c r="BU90" s="18" t="str">
        <f t="shared" si="48"/>
        <v>Girassol Titã
Helianthus annuus 
Sonnenblume Titan</v>
      </c>
      <c r="BV90" s="18" t="str">
        <f t="shared" si="49"/>
        <v>Titan De Floarea Soarelui
Helianthus annuus 
Sonnenblume Titan</v>
      </c>
      <c r="BW90" s="18" t="str">
        <f t="shared" si="50"/>
        <v>Solros Titan
Helianthus annuus 
Sonnenblume Titan</v>
      </c>
      <c r="BX90" s="18" t="str">
        <f t="shared" si="51"/>
        <v>Slnečnicový titán
Helianthus annuus 
Sonnenblume Titan</v>
      </c>
      <c r="BY90" s="18" t="str">
        <f t="shared" si="52"/>
        <v>Sončnični titan
Helianthus annuus 
Sonnenblume Titan</v>
      </c>
      <c r="BZ90" s="18" t="str">
        <f t="shared" si="53"/>
        <v>Girasol Titan
Helianthus annuus 
Sonnenblume Titan</v>
      </c>
      <c r="CA90" s="18" t="str">
        <f t="shared" si="54"/>
        <v>Slunečnicový Titan
Helianthus annuus 
Sonnenblume Titan</v>
      </c>
      <c r="CB90" s="18" t="str">
        <f t="shared" si="55"/>
        <v>Ayçiçeği Titanı
Helianthus annuus 
Sonnenblume Titan</v>
      </c>
      <c r="CC90" s="18" t="str">
        <f t="shared" si="56"/>
        <v>Napraforgó Titán
Helianthus annuus 
Sonnenblume Titan</v>
      </c>
    </row>
    <row r="91" spans="2:81" ht="36" x14ac:dyDescent="0.2">
      <c r="B91" s="136">
        <v>89</v>
      </c>
      <c r="C91" s="3">
        <v>13035</v>
      </c>
      <c r="D91" s="98">
        <v>4055473130354</v>
      </c>
      <c r="E91" s="17">
        <v>1.85</v>
      </c>
      <c r="F91" s="17">
        <v>40</v>
      </c>
      <c r="G91" s="99" t="s">
        <v>3113</v>
      </c>
      <c r="H91" s="98" t="s">
        <v>9734</v>
      </c>
      <c r="I91" s="17" t="s">
        <v>126</v>
      </c>
      <c r="J91" s="17" t="s">
        <v>2922</v>
      </c>
      <c r="K91" s="3">
        <v>73035</v>
      </c>
      <c r="L91" s="98">
        <v>4055473730356</v>
      </c>
      <c r="M91" s="17">
        <v>2.4500000000000002</v>
      </c>
      <c r="N91" s="3">
        <v>83035</v>
      </c>
      <c r="O91" s="98">
        <v>4055473830353</v>
      </c>
      <c r="P91" s="17">
        <v>3.75</v>
      </c>
      <c r="Q91" s="3">
        <v>53035</v>
      </c>
      <c r="R91" s="98">
        <v>4055473530352</v>
      </c>
      <c r="S91" s="17">
        <v>4.95</v>
      </c>
      <c r="T91" s="3">
        <v>33035</v>
      </c>
      <c r="U91" s="98">
        <v>4055473330358</v>
      </c>
      <c r="V91" s="17">
        <v>6.75</v>
      </c>
      <c r="W91" s="3">
        <v>63035</v>
      </c>
      <c r="X91" s="98">
        <v>4055473630359</v>
      </c>
      <c r="Y91" s="17">
        <v>2.95</v>
      </c>
      <c r="Z91" s="101" t="s">
        <v>4659</v>
      </c>
      <c r="AA91" s="101" t="s">
        <v>4660</v>
      </c>
      <c r="AB91" s="101" t="s">
        <v>127</v>
      </c>
      <c r="AC91" s="101" t="s">
        <v>125</v>
      </c>
      <c r="AD91" s="101" t="s">
        <v>4661</v>
      </c>
      <c r="AE91" s="101" t="s">
        <v>4662</v>
      </c>
      <c r="AF91" s="101" t="s">
        <v>1507</v>
      </c>
      <c r="AG91" s="101" t="s">
        <v>4663</v>
      </c>
      <c r="AH91" s="101" t="s">
        <v>4664</v>
      </c>
      <c r="AI91" s="101" t="s">
        <v>4665</v>
      </c>
      <c r="AJ91" s="101" t="s">
        <v>1508</v>
      </c>
      <c r="AK91" s="102" t="s">
        <v>4666</v>
      </c>
      <c r="AL91" s="101" t="s">
        <v>4667</v>
      </c>
      <c r="AM91" s="101" t="s">
        <v>4668</v>
      </c>
      <c r="AN91" s="101" t="s">
        <v>4669</v>
      </c>
      <c r="AO91" s="101" t="s">
        <v>4670</v>
      </c>
      <c r="AP91" s="101" t="s">
        <v>1511</v>
      </c>
      <c r="AQ91" s="101" t="s">
        <v>4660</v>
      </c>
      <c r="AR91" s="101" t="s">
        <v>1512</v>
      </c>
      <c r="AS91" s="101" t="s">
        <v>4671</v>
      </c>
      <c r="AT91" s="101" t="s">
        <v>1513</v>
      </c>
      <c r="AU91" s="101" t="s">
        <v>1510</v>
      </c>
      <c r="AV91" s="101" t="s">
        <v>4672</v>
      </c>
      <c r="AW91" s="101" t="s">
        <v>4673</v>
      </c>
      <c r="AX91" s="101" t="s">
        <v>1509</v>
      </c>
      <c r="AY91" s="101" t="s">
        <v>4674</v>
      </c>
      <c r="AZ91" s="101" t="s">
        <v>4675</v>
      </c>
      <c r="BA91" s="103" t="s">
        <v>4676</v>
      </c>
      <c r="BB91" s="18" t="str">
        <f t="shared" si="29"/>
        <v>Слънчоглед Puschel
Helianthus annuus
Sonnenblume Puschel</v>
      </c>
      <c r="BC91" s="18" t="str">
        <f t="shared" si="30"/>
        <v>Solsikke Puschel
Helianthus annuus
Sonnenblume Puschel</v>
      </c>
      <c r="BD91" s="18" t="str">
        <f t="shared" si="31"/>
        <v xml:space="preserve">Sonnenblume Puschel
Helianthus annuus
</v>
      </c>
      <c r="BE91" s="18" t="str">
        <f t="shared" si="32"/>
        <v>Dwarf Sunflower
Helianthus annuus
Sonnenblume Puschel</v>
      </c>
      <c r="BF91" s="18" t="str">
        <f t="shared" si="33"/>
        <v>Päevalill Puschel
Helianthus annuus
Sonnenblume Puschel</v>
      </c>
      <c r="BG91" s="18" t="str">
        <f t="shared" si="34"/>
        <v>Auringonkukka Puschel
Helianthus annuus
Sonnenblume Puschel</v>
      </c>
      <c r="BH91" s="18" t="str">
        <f t="shared" si="35"/>
        <v>Tournesol nain
Helianthus annuus
Sonnenblume Puschel</v>
      </c>
      <c r="BI91" s="18" t="str">
        <f t="shared" si="36"/>
        <v>Ηλίανθος Puschel
Helianthus annuus
Sonnenblume Puschel</v>
      </c>
      <c r="BJ91" s="18" t="str">
        <f t="shared" si="37"/>
        <v>Puschel lus na gréine
Helianthus annuus
Sonnenblume Puschel</v>
      </c>
      <c r="BK91" s="18" t="str">
        <f t="shared" si="38"/>
        <v>Sólblómaolía Puschel
Helianthus annuus
Sonnenblume Puschel</v>
      </c>
      <c r="BL91" s="18" t="str">
        <f t="shared" si="39"/>
        <v>Girasole nano
Helianthus annuus
Sonnenblume Puschel</v>
      </c>
      <c r="BM91" s="18" t="str">
        <f t="shared" si="40"/>
        <v>ひまわり
Helianthus annuus
Sonnenblume Puschel</v>
      </c>
      <c r="BN91" s="18" t="str">
        <f t="shared" si="41"/>
        <v>Suncokret Puschel
Helianthus annuus
Sonnenblume Puschel</v>
      </c>
      <c r="BO91" s="18" t="str">
        <f t="shared" si="42"/>
        <v>Saulespuķu Puščela
Helianthus annuus
Sonnenblume Puschel</v>
      </c>
      <c r="BP91" s="18" t="str">
        <f t="shared" si="43"/>
        <v>Saulėgrąžų Puschel
Helianthus annuus
Sonnenblume Puschel</v>
      </c>
      <c r="BQ91" s="18" t="str">
        <f t="shared" si="44"/>
        <v>Puschel tal-ġirasol
Helianthus annuus
Sonnenblume Puschel</v>
      </c>
      <c r="BR91" s="18" t="str">
        <f t="shared" si="45"/>
        <v>Zonnebloem Puschel
Helianthus annuus
Sonnenblume Puschel</v>
      </c>
      <c r="BS91" s="18" t="str">
        <f t="shared" si="46"/>
        <v>Solsikke Puschel
Helianthus annuus
Sonnenblume Puschel</v>
      </c>
      <c r="BT91" s="18" t="str">
        <f t="shared" si="47"/>
        <v>Słonecznik Puschel
Helianthus annuus
Sonnenblume Puschel</v>
      </c>
      <c r="BU91" s="18" t="str">
        <f t="shared" si="48"/>
        <v>Girassol Puschel
Helianthus annuus
Sonnenblume Puschel</v>
      </c>
      <c r="BV91" s="18" t="str">
        <f t="shared" si="49"/>
        <v>Floarea Soarelui Puschel
Helianthus annuus
Sonnenblume Puschel</v>
      </c>
      <c r="BW91" s="18" t="str">
        <f t="shared" si="50"/>
        <v>Solros Puschel
Helianthus annuus
Sonnenblume Puschel</v>
      </c>
      <c r="BX91" s="18" t="str">
        <f t="shared" si="51"/>
        <v>Puschel slnečnicový
Helianthus annuus
Sonnenblume Puschel</v>
      </c>
      <c r="BY91" s="18" t="str">
        <f t="shared" si="52"/>
        <v>Sončnični Puschel
Helianthus annuus
Sonnenblume Puschel</v>
      </c>
      <c r="BZ91" s="18" t="str">
        <f t="shared" si="53"/>
        <v>Girasol enano
Helianthus annuus
Sonnenblume Puschel</v>
      </c>
      <c r="CA91" s="18" t="str">
        <f t="shared" si="54"/>
        <v>Slunečnice Puschel
Helianthus annuus
Sonnenblume Puschel</v>
      </c>
      <c r="CB91" s="18" t="str">
        <f t="shared" si="55"/>
        <v>Ayçiçeği Puschel
Helianthus annuus
Sonnenblume Puschel</v>
      </c>
      <c r="CC91" s="18" t="str">
        <f t="shared" si="56"/>
        <v>Napraforgó Puschel
Helianthus annuus
Sonnenblume Puschel</v>
      </c>
    </row>
    <row r="92" spans="2:81" ht="48" x14ac:dyDescent="0.2">
      <c r="B92" s="136">
        <v>90</v>
      </c>
      <c r="C92" s="3">
        <v>13100</v>
      </c>
      <c r="D92" s="98">
        <v>4055473131009</v>
      </c>
      <c r="E92" s="17">
        <v>1.85</v>
      </c>
      <c r="F92" s="17">
        <v>10</v>
      </c>
      <c r="G92" s="99" t="s">
        <v>3113</v>
      </c>
      <c r="H92" s="98" t="s">
        <v>9734</v>
      </c>
      <c r="I92" s="17" t="s">
        <v>222</v>
      </c>
      <c r="J92" s="17" t="s">
        <v>2923</v>
      </c>
      <c r="K92" s="3">
        <v>73100</v>
      </c>
      <c r="L92" s="98">
        <v>4055473731001</v>
      </c>
      <c r="M92" s="17">
        <v>2.4500000000000002</v>
      </c>
      <c r="N92" s="3">
        <v>83100</v>
      </c>
      <c r="O92" s="98">
        <v>4055473831008</v>
      </c>
      <c r="P92" s="17">
        <v>3.75</v>
      </c>
      <c r="Q92" s="3">
        <v>53100</v>
      </c>
      <c r="R92" s="98">
        <v>4055473531007</v>
      </c>
      <c r="S92" s="17">
        <v>4.95</v>
      </c>
      <c r="T92" s="3">
        <v>33100</v>
      </c>
      <c r="U92" s="98">
        <v>4055473331003</v>
      </c>
      <c r="V92" s="17">
        <v>6.75</v>
      </c>
      <c r="W92" s="3">
        <v>63100</v>
      </c>
      <c r="X92" s="98">
        <v>4055473631004</v>
      </c>
      <c r="Y92" s="17">
        <v>2.95</v>
      </c>
      <c r="Z92" s="101" t="s">
        <v>4677</v>
      </c>
      <c r="AA92" s="101" t="s">
        <v>4678</v>
      </c>
      <c r="AB92" s="101" t="s">
        <v>223</v>
      </c>
      <c r="AC92" s="101" t="s">
        <v>221</v>
      </c>
      <c r="AD92" s="101" t="s">
        <v>4679</v>
      </c>
      <c r="AE92" s="101" t="s">
        <v>4680</v>
      </c>
      <c r="AF92" s="101" t="s">
        <v>1514</v>
      </c>
      <c r="AG92" s="101" t="s">
        <v>9386</v>
      </c>
      <c r="AH92" s="101" t="s">
        <v>4681</v>
      </c>
      <c r="AI92" s="101" t="s">
        <v>4682</v>
      </c>
      <c r="AJ92" s="101" t="s">
        <v>1515</v>
      </c>
      <c r="AK92" s="102" t="s">
        <v>4683</v>
      </c>
      <c r="AL92" s="101" t="s">
        <v>4684</v>
      </c>
      <c r="AM92" s="101" t="s">
        <v>4685</v>
      </c>
      <c r="AN92" s="101" t="s">
        <v>4686</v>
      </c>
      <c r="AO92" s="101" t="s">
        <v>4687</v>
      </c>
      <c r="AP92" s="101" t="s">
        <v>1518</v>
      </c>
      <c r="AQ92" s="101" t="s">
        <v>4688</v>
      </c>
      <c r="AR92" s="101" t="s">
        <v>1519</v>
      </c>
      <c r="AS92" s="101" t="s">
        <v>4689</v>
      </c>
      <c r="AT92" s="101" t="s">
        <v>1520</v>
      </c>
      <c r="AU92" s="101" t="s">
        <v>1517</v>
      </c>
      <c r="AV92" s="101" t="s">
        <v>4690</v>
      </c>
      <c r="AW92" s="101" t="s">
        <v>4691</v>
      </c>
      <c r="AX92" s="101" t="s">
        <v>1516</v>
      </c>
      <c r="AY92" s="101" t="s">
        <v>4692</v>
      </c>
      <c r="AZ92" s="101" t="s">
        <v>4693</v>
      </c>
      <c r="BA92" s="103" t="s">
        <v>4694</v>
      </c>
      <c r="BB92" s="18" t="str">
        <f t="shared" si="29"/>
        <v>Парфюмно дърво / Иланг Иланг
Cananga odorata
Parfumbaum / Ylang Ylang</v>
      </c>
      <c r="BC92" s="18" t="str">
        <f t="shared" si="30"/>
        <v>Parfumetræ / Ylang Ylang
Cananga odorata
Parfumbaum / Ylang Ylang</v>
      </c>
      <c r="BD92" s="18" t="str">
        <f t="shared" si="31"/>
        <v xml:space="preserve">Parfumbaum / Ylang Ylang
Cananga odorata
</v>
      </c>
      <c r="BE92" s="18" t="str">
        <f t="shared" si="32"/>
        <v>Perfume Tree Ylang Ylang
Cananga odorata
Parfumbaum / Ylang Ylang</v>
      </c>
      <c r="BF92" s="18" t="str">
        <f t="shared" si="33"/>
        <v>Parfüümipuu / Ylang Ylang
Cananga odorata
Parfumbaum / Ylang Ylang</v>
      </c>
      <c r="BG92" s="18" t="str">
        <f t="shared" si="34"/>
        <v>Hajuvesipuu / Ylang Ylang
Cananga odorata
Parfumbaum / Ylang Ylang</v>
      </c>
      <c r="BH92" s="18" t="str">
        <f t="shared" si="35"/>
        <v>Ylang Ylang
Cananga odorata
Parfumbaum / Ylang Ylang</v>
      </c>
      <c r="BI92" s="18" t="str">
        <f t="shared" si="36"/>
        <v>Δέντρο αρωμάτων / Ylang Ylang
Cananga odorata
Parfumbaum / Ylang Ylang</v>
      </c>
      <c r="BJ92" s="18" t="str">
        <f t="shared" si="37"/>
        <v>Crann cumhráin / Ylang Ylang
Cananga odorata
Parfumbaum / Ylang Ylang</v>
      </c>
      <c r="BK92" s="18" t="str">
        <f t="shared" si="38"/>
        <v>Ilmvatnstré / Ylang Ylang
Cananga odorata
Parfumbaum / Ylang Ylang</v>
      </c>
      <c r="BL92" s="18" t="str">
        <f t="shared" si="39"/>
        <v>Ilang Ilang
Cananga odorata
Parfumbaum / Ylang Ylang</v>
      </c>
      <c r="BM92" s="18" t="str">
        <f t="shared" si="40"/>
        <v>イランイラン
Cananga odorata
Parfumbaum / Ylang Ylang</v>
      </c>
      <c r="BN92" s="18" t="str">
        <f t="shared" si="41"/>
        <v>Mirisno drvo / Ylang Ylang
Cananga odorata
Parfumbaum / Ylang Ylang</v>
      </c>
      <c r="BO92" s="18" t="str">
        <f t="shared" si="42"/>
        <v>Smaržu koks / Ylang Ylang
Cananga odorata
Parfumbaum / Ylang Ylang</v>
      </c>
      <c r="BP92" s="18" t="str">
        <f t="shared" si="43"/>
        <v>Kvepalų medis / Ylang Ylang
Cananga odorata
Parfumbaum / Ylang Ylang</v>
      </c>
      <c r="BQ92" s="18" t="str">
        <f t="shared" si="44"/>
        <v>Siġra tal-Fwieħa / Ylang Ylang
Cananga odorata
Parfumbaum / Ylang Ylang</v>
      </c>
      <c r="BR92" s="18" t="str">
        <f t="shared" si="45"/>
        <v>Parfumboom / Ylang Ylang
Cananga odorata
Parfumbaum / Ylang Ylang</v>
      </c>
      <c r="BS92" s="18" t="str">
        <f t="shared" si="46"/>
        <v>Parfymetre / Ylang Ylang
Cananga odorata
Parfumbaum / Ylang Ylang</v>
      </c>
      <c r="BT92" s="18" t="str">
        <f t="shared" si="47"/>
        <v>Drzewo Perfum / Ylang Ylang
Cananga odorata
Parfumbaum / Ylang Ylang</v>
      </c>
      <c r="BU92" s="18" t="str">
        <f t="shared" si="48"/>
        <v>Árvore de perfume / Ylang Ylang
Cananga odorata
Parfumbaum / Ylang Ylang</v>
      </c>
      <c r="BV92" s="18" t="str">
        <f t="shared" si="49"/>
        <v>Arborele Parfumului
Cananga odorata
Parfumbaum / Ylang Ylang</v>
      </c>
      <c r="BW92" s="18" t="str">
        <f t="shared" si="50"/>
        <v>Parfymträd / Ylang Ylang
Cananga odorata
Parfumbaum / Ylang Ylang</v>
      </c>
      <c r="BX92" s="18" t="str">
        <f t="shared" si="51"/>
        <v>Parfumový strom / Ylang Ylang
Cananga odorata
Parfumbaum / Ylang Ylang</v>
      </c>
      <c r="BY92" s="18" t="str">
        <f t="shared" si="52"/>
        <v>Parfumsko drevo / Ylang Ylang
Cananga odorata
Parfumbaum / Ylang Ylang</v>
      </c>
      <c r="BZ92" s="18" t="str">
        <f t="shared" si="53"/>
        <v>Ylang-Ylang
Cananga odorata
Parfumbaum / Ylang Ylang</v>
      </c>
      <c r="CA92" s="18" t="str">
        <f t="shared" si="54"/>
        <v>Parfémový strom / Ylang Ylang
Cananga odorata
Parfumbaum / Ylang Ylang</v>
      </c>
      <c r="CB92" s="18" t="str">
        <f t="shared" si="55"/>
        <v>Parfüm Ağacı / Ylang Ylang
Cananga odorata
Parfumbaum / Ylang Ylang</v>
      </c>
      <c r="CC92" s="18" t="str">
        <f t="shared" si="56"/>
        <v>Parfümfa / Ylang Ylang
Cananga odorata
Parfumbaum / Ylang Ylang</v>
      </c>
    </row>
    <row r="93" spans="2:81" ht="60" x14ac:dyDescent="0.2">
      <c r="B93" s="136">
        <v>91</v>
      </c>
      <c r="C93" s="3">
        <v>13101</v>
      </c>
      <c r="D93" s="98">
        <v>4055473131016</v>
      </c>
      <c r="E93" s="17">
        <v>1.85</v>
      </c>
      <c r="F93" s="17">
        <v>10</v>
      </c>
      <c r="G93" s="99" t="s">
        <v>3113</v>
      </c>
      <c r="H93" s="98" t="s">
        <v>9734</v>
      </c>
      <c r="I93" s="17" t="s">
        <v>39</v>
      </c>
      <c r="J93" s="17" t="s">
        <v>2924</v>
      </c>
      <c r="K93" s="3">
        <v>73101</v>
      </c>
      <c r="L93" s="98">
        <v>4055473731018</v>
      </c>
      <c r="M93" s="17">
        <v>2.4500000000000002</v>
      </c>
      <c r="N93" s="3">
        <v>83101</v>
      </c>
      <c r="O93" s="98">
        <v>4055473831015</v>
      </c>
      <c r="P93" s="17">
        <v>3.75</v>
      </c>
      <c r="Q93" s="3">
        <v>53101</v>
      </c>
      <c r="R93" s="98">
        <v>4055473531014</v>
      </c>
      <c r="S93" s="17">
        <v>4.95</v>
      </c>
      <c r="T93" s="3">
        <v>33101</v>
      </c>
      <c r="U93" s="98">
        <v>4055473331010</v>
      </c>
      <c r="V93" s="17">
        <v>6.75</v>
      </c>
      <c r="W93" s="3">
        <v>63101</v>
      </c>
      <c r="X93" s="98">
        <v>4055473631011</v>
      </c>
      <c r="Y93" s="17">
        <v>2.95</v>
      </c>
      <c r="Z93" s="101" t="s">
        <v>4695</v>
      </c>
      <c r="AA93" s="101" t="s">
        <v>4696</v>
      </c>
      <c r="AB93" s="101" t="s">
        <v>40</v>
      </c>
      <c r="AC93" s="101" t="s">
        <v>38</v>
      </c>
      <c r="AD93" s="101" t="s">
        <v>4697</v>
      </c>
      <c r="AE93" s="101" t="s">
        <v>4698</v>
      </c>
      <c r="AF93" s="101" t="s">
        <v>1521</v>
      </c>
      <c r="AG93" s="101" t="s">
        <v>4699</v>
      </c>
      <c r="AH93" s="101" t="s">
        <v>4700</v>
      </c>
      <c r="AI93" s="101" t="s">
        <v>4701</v>
      </c>
      <c r="AJ93" s="101" t="s">
        <v>1522</v>
      </c>
      <c r="AK93" s="102" t="s">
        <v>4702</v>
      </c>
      <c r="AL93" s="101" t="s">
        <v>4703</v>
      </c>
      <c r="AM93" s="101" t="s">
        <v>4704</v>
      </c>
      <c r="AN93" s="101" t="s">
        <v>4705</v>
      </c>
      <c r="AO93" s="101" t="s">
        <v>4706</v>
      </c>
      <c r="AP93" s="101" t="s">
        <v>1524</v>
      </c>
      <c r="AQ93" s="101" t="s">
        <v>4707</v>
      </c>
      <c r="AR93" s="101" t="s">
        <v>1525</v>
      </c>
      <c r="AS93" s="101" t="s">
        <v>4708</v>
      </c>
      <c r="AT93" s="101" t="s">
        <v>1526</v>
      </c>
      <c r="AU93" s="101" t="s">
        <v>1524</v>
      </c>
      <c r="AV93" s="101" t="s">
        <v>4709</v>
      </c>
      <c r="AW93" s="101" t="s">
        <v>4710</v>
      </c>
      <c r="AX93" s="101" t="s">
        <v>1523</v>
      </c>
      <c r="AY93" s="101" t="s">
        <v>4711</v>
      </c>
      <c r="AZ93" s="101" t="s">
        <v>4712</v>
      </c>
      <c r="BA93" s="103" t="s">
        <v>4713</v>
      </c>
      <c r="BB93" s="18" t="str">
        <f t="shared" si="29"/>
        <v>Ангелска тромпет / Розова
Brugmansia suaveolens Pink
Engelstrompete / Pink</v>
      </c>
      <c r="BC93" s="18" t="str">
        <f t="shared" si="30"/>
        <v>Engletrompet / Pink
Brugmansia suaveolens Pink
Engelstrompete / Pink</v>
      </c>
      <c r="BD93" s="18" t="str">
        <f t="shared" si="31"/>
        <v xml:space="preserve">Engelstrompete / Pink
Brugmansia suaveolens Pink
</v>
      </c>
      <c r="BE93" s="18" t="str">
        <f t="shared" si="32"/>
        <v>Angel's Trumpet Pink
Brugmansia suaveolens Pink
Engelstrompete / Pink</v>
      </c>
      <c r="BF93" s="18" t="str">
        <f t="shared" si="33"/>
        <v>Inglitrompet / Roosa
Brugmansia suaveolens Pink
Engelstrompete / Pink</v>
      </c>
      <c r="BG93" s="18" t="str">
        <f t="shared" si="34"/>
        <v>Enkeli trumpetti / Pinkki
Brugmansia suaveolens Pink
Engelstrompete / Pink</v>
      </c>
      <c r="BH93" s="18" t="str">
        <f t="shared" si="35"/>
        <v>Trompette des anges rose
Brugmansia suaveolens Pink
Engelstrompete / Pink</v>
      </c>
      <c r="BI93" s="18" t="str">
        <f t="shared" si="36"/>
        <v>Άγγελος Τρομπέτα / Ροζ
Brugmansia suaveolens Pink
Engelstrompete / Pink</v>
      </c>
      <c r="BJ93" s="18" t="str">
        <f t="shared" si="37"/>
        <v>Trumpa Aingeal / Bándearg
Brugmansia suaveolens Pink
Engelstrompete / Pink</v>
      </c>
      <c r="BK93" s="18" t="str">
        <f t="shared" si="38"/>
        <v>Angel Trompet / Pink
Brugmansia suaveolens Pink
Engelstrompete / Pink</v>
      </c>
      <c r="BL93" s="18" t="str">
        <f t="shared" si="39"/>
        <v>Trombone d'angelo rosa
Brugmansia suaveolens Pink
Engelstrompete / Pink</v>
      </c>
      <c r="BM93" s="18" t="str">
        <f t="shared" si="40"/>
        <v>キダチチョウセンアサガオ　ピンク
Brugmansia suaveolens Pink
Engelstrompete / Pink</v>
      </c>
      <c r="BN93" s="18" t="str">
        <f t="shared" si="41"/>
        <v>Anđeoska truba / Pink
Brugmansia suaveolens Pink
Engelstrompete / Pink</v>
      </c>
      <c r="BO93" s="18" t="str">
        <f t="shared" si="42"/>
        <v>Eņģeļu trompete / Rozā
Brugmansia suaveolens Pink
Engelstrompete / Pink</v>
      </c>
      <c r="BP93" s="18" t="str">
        <f t="shared" si="43"/>
        <v>Angelo trimitas / Rožinė
Brugmansia suaveolens Pink
Engelstrompete / Pink</v>
      </c>
      <c r="BQ93" s="18" t="str">
        <f t="shared" si="44"/>
        <v>Tromba Anġlu / Roża
Brugmansia suaveolens Pink
Engelstrompete / Pink</v>
      </c>
      <c r="BR93" s="18" t="str">
        <f t="shared" si="45"/>
        <v>Angel'S Trumpet / Pink
Brugmansia suaveolens Pink
Engelstrompete / Pink</v>
      </c>
      <c r="BS93" s="18" t="str">
        <f t="shared" si="46"/>
        <v>Engletrompet / Rosa
Brugmansia suaveolens Pink
Engelstrompete / Pink</v>
      </c>
      <c r="BT93" s="18" t="str">
        <f t="shared" si="47"/>
        <v>Anielska Trąbka / Różowy
Brugmansia suaveolens Pink
Engelstrompete / Pink</v>
      </c>
      <c r="BU93" s="18" t="str">
        <f t="shared" si="48"/>
        <v>Anjo Trombeta / Rosa
Brugmansia suaveolens Pink
Engelstrompete / Pink</v>
      </c>
      <c r="BV93" s="18" t="str">
        <f t="shared" si="49"/>
        <v>Trompeta Lui Angel / Roz
Brugmansia suaveolens Pink
Engelstrompete / Pink</v>
      </c>
      <c r="BW93" s="18" t="str">
        <f t="shared" si="50"/>
        <v>Angel'S Trumpet / Pink
Brugmansia suaveolens Pink
Engelstrompete / Pink</v>
      </c>
      <c r="BX93" s="18" t="str">
        <f t="shared" si="51"/>
        <v>Anjelská trúba / ružová
Brugmansia suaveolens Pink
Engelstrompete / Pink</v>
      </c>
      <c r="BY93" s="18" t="str">
        <f t="shared" si="52"/>
        <v>Angelska trobenta / roza
Brugmansia suaveolens Pink
Engelstrompete / Pink</v>
      </c>
      <c r="BZ93" s="18" t="str">
        <f t="shared" si="53"/>
        <v>Trompeta de ángel / Fucsia
Brugmansia suaveolens Pink
Engelstrompete / Pink</v>
      </c>
      <c r="CA93" s="18" t="str">
        <f t="shared" si="54"/>
        <v>Andělská trubka / růžová
Brugmansia suaveolens Pink
Engelstrompete / Pink</v>
      </c>
      <c r="CB93" s="18" t="str">
        <f t="shared" si="55"/>
        <v>Melek Trompet / Pembe
Brugmansia suaveolens Pink
Engelstrompete / Pink</v>
      </c>
      <c r="CC93" s="18" t="str">
        <f t="shared" si="56"/>
        <v>Angyaltrombita / Rózsaszín
Brugmansia suaveolens Pink
Engelstrompete / Pink</v>
      </c>
    </row>
    <row r="94" spans="2:81" ht="60" x14ac:dyDescent="0.2">
      <c r="B94" s="136">
        <v>92</v>
      </c>
      <c r="C94" s="3">
        <v>13102</v>
      </c>
      <c r="D94" s="98">
        <v>4055473131023</v>
      </c>
      <c r="E94" s="17">
        <v>1.85</v>
      </c>
      <c r="F94" s="17">
        <v>5</v>
      </c>
      <c r="G94" s="99" t="s">
        <v>3113</v>
      </c>
      <c r="H94" s="98" t="s">
        <v>9734</v>
      </c>
      <c r="I94" s="17" t="s">
        <v>326</v>
      </c>
      <c r="J94" s="17" t="s">
        <v>2925</v>
      </c>
      <c r="K94" s="3">
        <v>73102</v>
      </c>
      <c r="L94" s="98">
        <v>4055473731025</v>
      </c>
      <c r="M94" s="17">
        <v>2.4500000000000002</v>
      </c>
      <c r="N94" s="3">
        <v>83102</v>
      </c>
      <c r="O94" s="98">
        <v>4055473831022</v>
      </c>
      <c r="P94" s="17">
        <v>3.75</v>
      </c>
      <c r="Q94" s="3">
        <v>53102</v>
      </c>
      <c r="R94" s="98">
        <v>4055473531021</v>
      </c>
      <c r="S94" s="17">
        <v>4.95</v>
      </c>
      <c r="T94" s="3">
        <v>33102</v>
      </c>
      <c r="U94" s="98">
        <v>4055473331027</v>
      </c>
      <c r="V94" s="17">
        <v>6.75</v>
      </c>
      <c r="W94" s="3">
        <v>63102</v>
      </c>
      <c r="X94" s="98">
        <v>4055473631028</v>
      </c>
      <c r="Y94" s="17">
        <v>2.95</v>
      </c>
      <c r="Z94" s="101" t="s">
        <v>4714</v>
      </c>
      <c r="AA94" s="101" t="s">
        <v>4715</v>
      </c>
      <c r="AB94" s="101" t="s">
        <v>327</v>
      </c>
      <c r="AC94" s="101" t="s">
        <v>325</v>
      </c>
      <c r="AD94" s="101" t="s">
        <v>4716</v>
      </c>
      <c r="AE94" s="101" t="s">
        <v>4717</v>
      </c>
      <c r="AF94" s="101" t="s">
        <v>1527</v>
      </c>
      <c r="AG94" s="101" t="s">
        <v>4718</v>
      </c>
      <c r="AH94" s="101" t="s">
        <v>4719</v>
      </c>
      <c r="AI94" s="101" t="s">
        <v>4720</v>
      </c>
      <c r="AJ94" s="101" t="s">
        <v>1528</v>
      </c>
      <c r="AK94" s="102" t="s">
        <v>4721</v>
      </c>
      <c r="AL94" s="101" t="s">
        <v>4722</v>
      </c>
      <c r="AM94" s="101" t="s">
        <v>4723</v>
      </c>
      <c r="AN94" s="101" t="s">
        <v>4724</v>
      </c>
      <c r="AO94" s="101" t="s">
        <v>4725</v>
      </c>
      <c r="AP94" s="101" t="s">
        <v>1531</v>
      </c>
      <c r="AQ94" s="101" t="s">
        <v>4726</v>
      </c>
      <c r="AR94" s="101" t="s">
        <v>1532</v>
      </c>
      <c r="AS94" s="101" t="s">
        <v>4727</v>
      </c>
      <c r="AT94" s="101" t="s">
        <v>1533</v>
      </c>
      <c r="AU94" s="101" t="s">
        <v>1530</v>
      </c>
      <c r="AV94" s="101" t="s">
        <v>4728</v>
      </c>
      <c r="AW94" s="101" t="s">
        <v>4729</v>
      </c>
      <c r="AX94" s="101" t="s">
        <v>1529</v>
      </c>
      <c r="AY94" s="101" t="s">
        <v>4730</v>
      </c>
      <c r="AZ94" s="101" t="s">
        <v>4731</v>
      </c>
      <c r="BA94" s="103" t="s">
        <v>4732</v>
      </c>
      <c r="BB94" s="18" t="str">
        <f t="shared" si="29"/>
        <v>Бяло орхидеево дърво
Bauhinia variegata candida
Weißer Orchideenbaum</v>
      </c>
      <c r="BC94" s="18" t="str">
        <f t="shared" si="30"/>
        <v>Hvidt orkidétræ
Bauhinia variegata candida
Weißer Orchideenbaum</v>
      </c>
      <c r="BD94" s="18" t="str">
        <f t="shared" si="31"/>
        <v xml:space="preserve">Weißer Orchideenbaum
Bauhinia variegata candida
</v>
      </c>
      <c r="BE94" s="18" t="str">
        <f t="shared" si="32"/>
        <v>White Orchid Tree
Bauhinia variegata candida
Weißer Orchideenbaum</v>
      </c>
      <c r="BF94" s="18" t="str">
        <f t="shared" si="33"/>
        <v>Valge orhideepuu
Bauhinia variegata candida
Weißer Orchideenbaum</v>
      </c>
      <c r="BG94" s="18" t="str">
        <f t="shared" si="34"/>
        <v>Valkoinen orkideapuu
Bauhinia variegata candida
Weißer Orchideenbaum</v>
      </c>
      <c r="BH94" s="18" t="str">
        <f t="shared" si="35"/>
        <v>Arbre aux orchidées blanches
Bauhinia variegata candida
Weißer Orchideenbaum</v>
      </c>
      <c r="BI94" s="18" t="str">
        <f t="shared" si="36"/>
        <v>Λευκή ορχιδέα
Bauhinia variegata candida
Weißer Orchideenbaum</v>
      </c>
      <c r="BJ94" s="18" t="str">
        <f t="shared" si="37"/>
        <v>Crann magairlín bán
Bauhinia variegata candida
Weißer Orchideenbaum</v>
      </c>
      <c r="BK94" s="18" t="str">
        <f t="shared" si="38"/>
        <v>Hvítt brönutré
Bauhinia variegata candida
Weißer Orchideenbaum</v>
      </c>
      <c r="BL94" s="18" t="str">
        <f t="shared" si="39"/>
        <v>Albero di orchidea bianca
Bauhinia variegata candida
Weißer Orchideenbaum</v>
      </c>
      <c r="BM94" s="18" t="str">
        <f t="shared" si="40"/>
        <v>シロバナソシンカ
Bauhinia variegata candida
Weißer Orchideenbaum</v>
      </c>
      <c r="BN94" s="18" t="str">
        <f t="shared" si="41"/>
        <v>Stablo bijele orhideje
Bauhinia variegata candida
Weißer Orchideenbaum</v>
      </c>
      <c r="BO94" s="18" t="str">
        <f t="shared" si="42"/>
        <v>Balts orhidejas koks
Bauhinia variegata candida
Weißer Orchideenbaum</v>
      </c>
      <c r="BP94" s="18" t="str">
        <f t="shared" si="43"/>
        <v>Baltas orchidėjų medis
Bauhinia variegata candida
Weißer Orchideenbaum</v>
      </c>
      <c r="BQ94" s="18" t="str">
        <f t="shared" si="44"/>
        <v>Siġra tal-orkidej bajda
Bauhinia variegata candida
Weißer Orchideenbaum</v>
      </c>
      <c r="BR94" s="18" t="str">
        <f t="shared" si="45"/>
        <v>Witte Orchideeboom
Bauhinia variegata candida
Weißer Orchideenbaum</v>
      </c>
      <c r="BS94" s="18" t="str">
        <f t="shared" si="46"/>
        <v>Hvit orkidétre
Bauhinia variegata candida
Weißer Orchideenbaum</v>
      </c>
      <c r="BT94" s="18" t="str">
        <f t="shared" si="47"/>
        <v>Białe Drzewo Orchidei
Bauhinia variegata candida
Weißer Orchideenbaum</v>
      </c>
      <c r="BU94" s="18" t="str">
        <f t="shared" si="48"/>
        <v>Orquídea branca
Bauhinia variegata candida
Weißer Orchideenbaum</v>
      </c>
      <c r="BV94" s="18" t="str">
        <f t="shared" si="49"/>
        <v>Arborele Alb Orhidee
Bauhinia variegata candida
Weißer Orchideenbaum</v>
      </c>
      <c r="BW94" s="18" t="str">
        <f t="shared" si="50"/>
        <v>Vitt Orkidéträd
Bauhinia variegata candida
Weißer Orchideenbaum</v>
      </c>
      <c r="BX94" s="18" t="str">
        <f t="shared" si="51"/>
        <v>Biela orchidea
Bauhinia variegata candida
Weißer Orchideenbaum</v>
      </c>
      <c r="BY94" s="18" t="str">
        <f t="shared" si="52"/>
        <v>Drevo bele orhideje
Bauhinia variegata candida
Weißer Orchideenbaum</v>
      </c>
      <c r="BZ94" s="18" t="str">
        <f t="shared" si="53"/>
        <v>Árbol orquídea blanca
Bauhinia variegata candida
Weißer Orchideenbaum</v>
      </c>
      <c r="CA94" s="18" t="str">
        <f t="shared" si="54"/>
        <v>Bílá orchidej strom
Bauhinia variegata candida
Weißer Orchideenbaum</v>
      </c>
      <c r="CB94" s="18" t="str">
        <f t="shared" si="55"/>
        <v>Beyaz orkide ağacı
Bauhinia variegata candida
Weißer Orchideenbaum</v>
      </c>
      <c r="CC94" s="18" t="str">
        <f t="shared" si="56"/>
        <v>Fehér orchidea fa
Bauhinia variegata candida
Weißer Orchideenbaum</v>
      </c>
    </row>
    <row r="95" spans="2:81" ht="60" x14ac:dyDescent="0.2">
      <c r="B95" s="136">
        <v>93</v>
      </c>
      <c r="C95" s="3">
        <v>13107</v>
      </c>
      <c r="D95" s="98">
        <v>4055473131078</v>
      </c>
      <c r="E95" s="17">
        <v>1.85</v>
      </c>
      <c r="F95" s="17">
        <v>100</v>
      </c>
      <c r="G95" s="99" t="s">
        <v>3113</v>
      </c>
      <c r="H95" s="98" t="s">
        <v>9734</v>
      </c>
      <c r="I95" s="17" t="s">
        <v>78</v>
      </c>
      <c r="J95" s="17" t="s">
        <v>2926</v>
      </c>
      <c r="K95" s="3">
        <v>73107</v>
      </c>
      <c r="L95" s="98">
        <v>4055473731070</v>
      </c>
      <c r="M95" s="17">
        <v>2.4500000000000002</v>
      </c>
      <c r="N95" s="3">
        <v>83107</v>
      </c>
      <c r="O95" s="98">
        <v>4055473831077</v>
      </c>
      <c r="P95" s="17">
        <v>3.75</v>
      </c>
      <c r="Q95" s="3">
        <v>53107</v>
      </c>
      <c r="R95" s="98">
        <v>4055473531076</v>
      </c>
      <c r="S95" s="17">
        <v>4.95</v>
      </c>
      <c r="T95" s="3">
        <v>33107</v>
      </c>
      <c r="U95" s="98">
        <v>4055473331072</v>
      </c>
      <c r="V95" s="17">
        <v>6.75</v>
      </c>
      <c r="W95" s="3">
        <v>63107</v>
      </c>
      <c r="X95" s="98">
        <v>4055473631073</v>
      </c>
      <c r="Y95" s="17">
        <v>2.95</v>
      </c>
      <c r="Z95" s="101" t="s">
        <v>4733</v>
      </c>
      <c r="AA95" s="101" t="s">
        <v>4734</v>
      </c>
      <c r="AB95" s="101" t="s">
        <v>79</v>
      </c>
      <c r="AC95" s="101" t="s">
        <v>77</v>
      </c>
      <c r="AD95" s="101" t="s">
        <v>4735</v>
      </c>
      <c r="AE95" s="101" t="s">
        <v>4736</v>
      </c>
      <c r="AF95" s="101" t="s">
        <v>1534</v>
      </c>
      <c r="AG95" s="101" t="s">
        <v>4737</v>
      </c>
      <c r="AH95" s="101" t="s">
        <v>4738</v>
      </c>
      <c r="AI95" s="101" t="s">
        <v>4739</v>
      </c>
      <c r="AJ95" s="101" t="s">
        <v>1535</v>
      </c>
      <c r="AK95" s="102" t="s">
        <v>4740</v>
      </c>
      <c r="AL95" s="101" t="s">
        <v>4741</v>
      </c>
      <c r="AM95" s="101" t="s">
        <v>4742</v>
      </c>
      <c r="AN95" s="101" t="s">
        <v>4743</v>
      </c>
      <c r="AO95" s="101" t="s">
        <v>4744</v>
      </c>
      <c r="AP95" s="101" t="s">
        <v>1538</v>
      </c>
      <c r="AQ95" s="101" t="s">
        <v>4745</v>
      </c>
      <c r="AR95" s="101" t="s">
        <v>1539</v>
      </c>
      <c r="AS95" s="101" t="s">
        <v>4746</v>
      </c>
      <c r="AT95" s="101" t="s">
        <v>1540</v>
      </c>
      <c r="AU95" s="101" t="s">
        <v>1537</v>
      </c>
      <c r="AV95" s="101" t="s">
        <v>4747</v>
      </c>
      <c r="AW95" s="101" t="s">
        <v>4748</v>
      </c>
      <c r="AX95" s="101" t="s">
        <v>1536</v>
      </c>
      <c r="AY95" s="101" t="s">
        <v>4749</v>
      </c>
      <c r="AZ95" s="101" t="s">
        <v>4750</v>
      </c>
      <c r="BA95" s="103" t="s">
        <v>4751</v>
      </c>
      <c r="BB95" s="18" t="str">
        <f t="shared" si="29"/>
        <v>Кейп цариградско грозде / Андско грозде
Physalis peruviana
Kapstachelbeere / Andenbeere</v>
      </c>
      <c r="BC95" s="18" t="str">
        <f t="shared" si="30"/>
        <v>Cape stikkelsbær / Andesbær
Physalis peruviana
Kapstachelbeere / Andenbeere</v>
      </c>
      <c r="BD95" s="18" t="str">
        <f t="shared" si="31"/>
        <v xml:space="preserve">Kapstachelbeere / Andenbeere
Physalis peruviana
</v>
      </c>
      <c r="BE95" s="18" t="str">
        <f t="shared" si="32"/>
        <v>Cape Gooseberry / Peruvian Cherry
Physalis peruviana
Kapstachelbeere / Andenbeere</v>
      </c>
      <c r="BF95" s="18" t="str">
        <f t="shared" si="33"/>
        <v>Neeme karusmari / Andide mari
Physalis peruviana
Kapstachelbeere / Andenbeere</v>
      </c>
      <c r="BG95" s="18" t="str">
        <f t="shared" si="34"/>
        <v>Cape karviainen / Andien marja
Physalis peruviana
Kapstachelbeere / Andenbeere</v>
      </c>
      <c r="BH95" s="18" t="str">
        <f t="shared" si="35"/>
        <v>Coqueret du Pérou
Physalis peruviana
Kapstachelbeere / Andenbeere</v>
      </c>
      <c r="BI95" s="18" t="str">
        <f t="shared" si="36"/>
        <v>Ακρωτήρι φραγκοστάφυλο / μούρο Άνδεων
Physalis peruviana
Kapstachelbeere / Andenbeere</v>
      </c>
      <c r="BJ95" s="18" t="str">
        <f t="shared" si="37"/>
        <v>SpíonÚn Rinn / caora Aindéis
Physalis peruviana
Kapstachelbeere / Andenbeere</v>
      </c>
      <c r="BK95" s="18" t="str">
        <f t="shared" si="38"/>
        <v>Cape gooseberry / Andean ber
Physalis peruviana
Kapstachelbeere / Andenbeere</v>
      </c>
      <c r="BL95" s="18" t="str">
        <f t="shared" si="39"/>
        <v>Alchechengio peruviano
Physalis peruviana
Kapstachelbeere / Andenbeere</v>
      </c>
      <c r="BM95" s="18" t="str">
        <f t="shared" si="40"/>
        <v>ブドウホオズキ
Physalis peruviana
Kapstachelbeere / Andenbeere</v>
      </c>
      <c r="BN95" s="18" t="str">
        <f t="shared" si="41"/>
        <v>Cape ogrozd / Andska bobica
Physalis peruviana
Kapstachelbeere / Andenbeere</v>
      </c>
      <c r="BO95" s="18" t="str">
        <f t="shared" si="42"/>
        <v>Cape ērkšķoga / Andu oga
Physalis peruviana
Kapstachelbeere / Andenbeere</v>
      </c>
      <c r="BP95" s="18" t="str">
        <f t="shared" si="43"/>
        <v>Cape agrastas / Andų uogos
Physalis peruviana
Kapstachelbeere / Andenbeere</v>
      </c>
      <c r="BQ95" s="18" t="str">
        <f t="shared" si="44"/>
        <v>Gooseberry tal-Kap / berry Andin
Physalis peruviana
Kapstachelbeere / Andenbeere</v>
      </c>
      <c r="BR95" s="18" t="str">
        <f t="shared" si="45"/>
        <v>Kaapse Kruisbes / Andesbes
Physalis peruviana
Kapstachelbeere / Andenbeere</v>
      </c>
      <c r="BS95" s="18" t="str">
        <f t="shared" si="46"/>
        <v>Kapp stikkelsbær / Andesbær
Physalis peruviana
Kapstachelbeere / Andenbeere</v>
      </c>
      <c r="BT95" s="18" t="str">
        <f t="shared" si="47"/>
        <v>Agrest Cape / Jagoda Andyjska
Physalis peruviana
Kapstachelbeere / Andenbeere</v>
      </c>
      <c r="BU95" s="18" t="str">
        <f t="shared" si="48"/>
        <v>Cape groselha / baga andina
Physalis peruviana
Kapstachelbeere / Andenbeere</v>
      </c>
      <c r="BV95" s="18" t="str">
        <f t="shared" si="49"/>
        <v>Coacăz
Physalis peruviana
Kapstachelbeere / Andenbeere</v>
      </c>
      <c r="BW95" s="18" t="str">
        <f t="shared" si="50"/>
        <v>Cape Krusbär / Andes Bär
Physalis peruviana
Kapstachelbeere / Andenbeere</v>
      </c>
      <c r="BX95" s="18" t="str">
        <f t="shared" si="51"/>
        <v>Egreš kapský / andské bobule
Physalis peruviana
Kapstachelbeere / Andenbeere</v>
      </c>
      <c r="BY95" s="18" t="str">
        <f t="shared" si="52"/>
        <v>Cape kosmulja / Andska jagoda
Physalis peruviana
Kapstachelbeere / Andenbeere</v>
      </c>
      <c r="BZ95" s="18" t="str">
        <f t="shared" si="53"/>
        <v>Aguaymanto
Physalis peruviana
Kapstachelbeere / Andenbeere</v>
      </c>
      <c r="CA95" s="18" t="str">
        <f t="shared" si="54"/>
        <v>Angrešt kapský / andské bobule
Physalis peruviana
Kapstachelbeere / Andenbeere</v>
      </c>
      <c r="CB95" s="18" t="str">
        <f t="shared" si="55"/>
        <v>Cape bektaşi üzümü / And meyvesi
Physalis peruviana
Kapstachelbeere / Andenbeere</v>
      </c>
      <c r="CC95" s="18" t="str">
        <f t="shared" si="56"/>
        <v>Cape egres / andoki bogyó
Physalis peruviana
Kapstachelbeere / Andenbeere</v>
      </c>
    </row>
    <row r="96" spans="2:81" ht="60" x14ac:dyDescent="0.2">
      <c r="B96" s="136">
        <v>94</v>
      </c>
      <c r="C96" s="3">
        <v>13108</v>
      </c>
      <c r="D96" s="98">
        <v>4055473131085</v>
      </c>
      <c r="E96" s="17">
        <v>1.85</v>
      </c>
      <c r="F96" s="17">
        <v>20</v>
      </c>
      <c r="G96" s="99" t="s">
        <v>3113</v>
      </c>
      <c r="H96" s="98" t="s">
        <v>9734</v>
      </c>
      <c r="I96" s="17" t="s">
        <v>199</v>
      </c>
      <c r="J96" s="17" t="s">
        <v>2927</v>
      </c>
      <c r="K96" s="3">
        <v>73108</v>
      </c>
      <c r="L96" s="98">
        <v>4055473731087</v>
      </c>
      <c r="M96" s="17">
        <v>2.4500000000000002</v>
      </c>
      <c r="N96" s="3">
        <v>83108</v>
      </c>
      <c r="O96" s="98">
        <v>4055473831084</v>
      </c>
      <c r="P96" s="17">
        <v>3.75</v>
      </c>
      <c r="Q96" s="3">
        <v>53108</v>
      </c>
      <c r="R96" s="98">
        <v>4055473531083</v>
      </c>
      <c r="S96" s="17">
        <v>4.95</v>
      </c>
      <c r="T96" s="3">
        <v>33108</v>
      </c>
      <c r="U96" s="98">
        <v>4055473331089</v>
      </c>
      <c r="V96" s="17">
        <v>6.75</v>
      </c>
      <c r="W96" s="3">
        <v>63108</v>
      </c>
      <c r="X96" s="98">
        <v>4055473631080</v>
      </c>
      <c r="Y96" s="17">
        <v>2.95</v>
      </c>
      <c r="Z96" s="101" t="s">
        <v>4752</v>
      </c>
      <c r="AA96" s="101" t="s">
        <v>4753</v>
      </c>
      <c r="AB96" s="101" t="s">
        <v>200</v>
      </c>
      <c r="AC96" s="101" t="s">
        <v>198</v>
      </c>
      <c r="AD96" s="101" t="s">
        <v>4754</v>
      </c>
      <c r="AE96" s="101" t="s">
        <v>4755</v>
      </c>
      <c r="AF96" s="101" t="s">
        <v>1541</v>
      </c>
      <c r="AG96" s="101" t="s">
        <v>4756</v>
      </c>
      <c r="AH96" s="101" t="s">
        <v>4757</v>
      </c>
      <c r="AI96" s="101" t="s">
        <v>4758</v>
      </c>
      <c r="AJ96" s="101" t="s">
        <v>1542</v>
      </c>
      <c r="AK96" s="102" t="s">
        <v>4759</v>
      </c>
      <c r="AL96" s="101" t="s">
        <v>4760</v>
      </c>
      <c r="AM96" s="101" t="s">
        <v>4761</v>
      </c>
      <c r="AN96" s="101" t="s">
        <v>4762</v>
      </c>
      <c r="AO96" s="101" t="s">
        <v>4763</v>
      </c>
      <c r="AP96" s="101" t="s">
        <v>1545</v>
      </c>
      <c r="AQ96" s="101" t="s">
        <v>4764</v>
      </c>
      <c r="AR96" s="101" t="s">
        <v>1546</v>
      </c>
      <c r="AS96" s="101" t="s">
        <v>4765</v>
      </c>
      <c r="AT96" s="101" t="s">
        <v>1547</v>
      </c>
      <c r="AU96" s="101" t="s">
        <v>1544</v>
      </c>
      <c r="AV96" s="101" t="s">
        <v>4766</v>
      </c>
      <c r="AW96" s="101" t="s">
        <v>4767</v>
      </c>
      <c r="AX96" s="101" t="s">
        <v>1543</v>
      </c>
      <c r="AY96" s="101" t="s">
        <v>4768</v>
      </c>
      <c r="AZ96" s="101" t="s">
        <v>4769</v>
      </c>
      <c r="BA96" s="103" t="s">
        <v>4770</v>
      </c>
      <c r="BB96" s="18" t="str">
        <f t="shared" si="29"/>
        <v>Северноафрикански атласки кедър
Cedrus atlantica
Nordafrikanische Atlas Zeder</v>
      </c>
      <c r="BC96" s="18" t="str">
        <f t="shared" si="30"/>
        <v>Nordafrikansk Atlas Ceder
Cedrus atlantica
Nordafrikanische Atlas Zeder</v>
      </c>
      <c r="BD96" s="18" t="str">
        <f t="shared" si="31"/>
        <v xml:space="preserve">Nordafrikanische Atlas Zeder
Cedrus atlantica
</v>
      </c>
      <c r="BE96" s="18" t="str">
        <f t="shared" si="32"/>
        <v>North African Atlas Cedar
Cedrus atlantica
Nordafrikanische Atlas Zeder</v>
      </c>
      <c r="BF96" s="18" t="str">
        <f t="shared" si="33"/>
        <v>Põhja-Aafrika Atlase seeder
Cedrus atlantica
Nordafrikanische Atlas Zeder</v>
      </c>
      <c r="BG96" s="18" t="str">
        <f t="shared" si="34"/>
        <v>Pohjois-Afrikan Atlas Cedar
Cedrus atlantica
Nordafrikanische Atlas Zeder</v>
      </c>
      <c r="BH96" s="18" t="str">
        <f t="shared" si="35"/>
        <v>Cèdre de l'Atlas
Cedrus atlantica
Nordafrikanische Atlas Zeder</v>
      </c>
      <c r="BI96" s="18" t="str">
        <f t="shared" si="36"/>
        <v>Κέδρος της Βόρειας Αφρικής Άτλαντας
Cedrus atlantica
Nordafrikanische Atlas Zeder</v>
      </c>
      <c r="BJ96" s="18" t="str">
        <f t="shared" si="37"/>
        <v>Atlas Cedar na hAfraice Thuaidh
Cedrus atlantica
Nordafrikanische Atlas Zeder</v>
      </c>
      <c r="BK96" s="18" t="str">
        <f t="shared" si="38"/>
        <v>Norður-Afrískur Atlas Cedar
Cedrus atlantica
Nordafrikanische Atlas Zeder</v>
      </c>
      <c r="BL96" s="18" t="str">
        <f t="shared" si="39"/>
        <v>Cedro dell'Atlante
Cedrus atlantica
Nordafrikanische Atlas Zeder</v>
      </c>
      <c r="BM96" s="18" t="str">
        <f t="shared" si="40"/>
        <v>アトラスシダー
Cedrus atlantica
Nordafrikanische Atlas Zeder</v>
      </c>
      <c r="BN96" s="18" t="str">
        <f t="shared" si="41"/>
        <v>Sjevernoafrički atlaski cedar
Cedrus atlantica
Nordafrikanische Atlas Zeder</v>
      </c>
      <c r="BO96" s="18" t="str">
        <f t="shared" si="42"/>
        <v>Ziemeļāfrikas atlanta ciedrs
Cedrus atlantica
Nordafrikanische Atlas Zeder</v>
      </c>
      <c r="BP96" s="18" t="str">
        <f t="shared" si="43"/>
        <v>Šiaurės Afrikos atlaso kedras
Cedrus atlantica
Nordafrikanische Atlas Zeder</v>
      </c>
      <c r="BQ96" s="18" t="str">
        <f t="shared" si="44"/>
        <v>Ċedru ta' l-Atlas ta' l-Afrika ta' Fuq
Cedrus atlantica
Nordafrikanische Atlas Zeder</v>
      </c>
      <c r="BR96" s="18" t="str">
        <f t="shared" si="45"/>
        <v>Noord-Afrikaanse Atlasceder
Cedrus atlantica
Nordafrikanische Atlas Zeder</v>
      </c>
      <c r="BS96" s="18" t="str">
        <f t="shared" si="46"/>
        <v>Nordafrikansk Atlas Cedar
Cedrus atlantica
Nordafrikanische Atlas Zeder</v>
      </c>
      <c r="BT96" s="18" t="str">
        <f t="shared" si="47"/>
        <v>Północnoafrykański Cedr Atlas
Cedrus atlantica
Nordafrikanische Atlas Zeder</v>
      </c>
      <c r="BU96" s="18" t="str">
        <f t="shared" si="48"/>
        <v>Cedro do Atlas do Norte da África
Cedrus atlantica
Nordafrikanische Atlas Zeder</v>
      </c>
      <c r="BV96" s="18" t="str">
        <f t="shared" si="49"/>
        <v>Cedru Atlas
Cedrus atlantica
Nordafrikanische Atlas Zeder</v>
      </c>
      <c r="BW96" s="18" t="str">
        <f t="shared" si="50"/>
        <v>Nordafrikanska Atlas Cedar
Cedrus atlantica
Nordafrikanische Atlas Zeder</v>
      </c>
      <c r="BX96" s="18" t="str">
        <f t="shared" si="51"/>
        <v>Severoafrický atlasový céder
Cedrus atlantica
Nordafrikanische Atlas Zeder</v>
      </c>
      <c r="BY96" s="18" t="str">
        <f t="shared" si="52"/>
        <v>Severnoafriška atlaška cedra
Cedrus atlantica
Nordafrikanische Atlas Zeder</v>
      </c>
      <c r="BZ96" s="18" t="str">
        <f t="shared" si="53"/>
        <v>Cedro azul del Atlas
Cedrus atlantica
Nordafrikanische Atlas Zeder</v>
      </c>
      <c r="CA96" s="18" t="str">
        <f t="shared" si="54"/>
        <v>Severoafrický atlasový cedr
Cedrus atlantica
Nordafrikanische Atlas Zeder</v>
      </c>
      <c r="CB96" s="18" t="str">
        <f t="shared" si="55"/>
        <v>Kuzey Afrika Atlas Sediri
Cedrus atlantica
Nordafrikanische Atlas Zeder</v>
      </c>
      <c r="CC96" s="18" t="str">
        <f t="shared" si="56"/>
        <v>Észak-afrikai atlasz cédrus
Cedrus atlantica
Nordafrikanische Atlas Zeder</v>
      </c>
    </row>
    <row r="97" spans="2:81" ht="36" x14ac:dyDescent="0.2">
      <c r="B97" s="136">
        <v>95</v>
      </c>
      <c r="C97" s="3">
        <v>13119</v>
      </c>
      <c r="D97" s="98">
        <v>4055473131191</v>
      </c>
      <c r="E97" s="17">
        <v>1.85</v>
      </c>
      <c r="F97" s="17">
        <v>50</v>
      </c>
      <c r="G97" s="99" t="s">
        <v>3113</v>
      </c>
      <c r="H97" s="98" t="s">
        <v>9734</v>
      </c>
      <c r="I97" s="17" t="s">
        <v>202</v>
      </c>
      <c r="J97" s="17" t="s">
        <v>2928</v>
      </c>
      <c r="K97" s="3">
        <v>73119</v>
      </c>
      <c r="L97" s="98">
        <v>4055473731193</v>
      </c>
      <c r="M97" s="17">
        <v>2.4500000000000002</v>
      </c>
      <c r="N97" s="3">
        <v>83119</v>
      </c>
      <c r="O97" s="98">
        <v>4055473831190</v>
      </c>
      <c r="P97" s="17">
        <v>3.75</v>
      </c>
      <c r="Q97" s="3">
        <v>53119</v>
      </c>
      <c r="R97" s="98">
        <v>4055473531199</v>
      </c>
      <c r="S97" s="17">
        <v>4.95</v>
      </c>
      <c r="T97" s="3">
        <v>33119</v>
      </c>
      <c r="U97" s="98">
        <v>4055473331195</v>
      </c>
      <c r="V97" s="17">
        <v>6.75</v>
      </c>
      <c r="W97" s="3">
        <v>63119</v>
      </c>
      <c r="X97" s="98">
        <v>4055473631196</v>
      </c>
      <c r="Y97" s="17">
        <v>2.95</v>
      </c>
      <c r="Z97" s="101" t="s">
        <v>4771</v>
      </c>
      <c r="AA97" s="101" t="s">
        <v>201</v>
      </c>
      <c r="AB97" s="101" t="s">
        <v>201</v>
      </c>
      <c r="AC97" s="101" t="s">
        <v>201</v>
      </c>
      <c r="AD97" s="101" t="s">
        <v>201</v>
      </c>
      <c r="AE97" s="101" t="s">
        <v>4772</v>
      </c>
      <c r="AF97" s="101" t="s">
        <v>1548</v>
      </c>
      <c r="AG97" s="101" t="s">
        <v>4773</v>
      </c>
      <c r="AH97" s="101" t="s">
        <v>201</v>
      </c>
      <c r="AI97" s="101" t="s">
        <v>201</v>
      </c>
      <c r="AJ97" s="101" t="s">
        <v>1549</v>
      </c>
      <c r="AK97" s="102" t="s">
        <v>4774</v>
      </c>
      <c r="AL97" s="101" t="s">
        <v>201</v>
      </c>
      <c r="AM97" s="101" t="s">
        <v>4775</v>
      </c>
      <c r="AN97" s="101" t="s">
        <v>4776</v>
      </c>
      <c r="AO97" s="101" t="s">
        <v>201</v>
      </c>
      <c r="AP97" s="101" t="s">
        <v>201</v>
      </c>
      <c r="AQ97" s="101" t="s">
        <v>201</v>
      </c>
      <c r="AR97" s="101" t="s">
        <v>201</v>
      </c>
      <c r="AS97" s="101" t="s">
        <v>4777</v>
      </c>
      <c r="AT97" s="101" t="s">
        <v>1550</v>
      </c>
      <c r="AU97" s="101" t="s">
        <v>201</v>
      </c>
      <c r="AV97" s="101" t="s">
        <v>201</v>
      </c>
      <c r="AW97" s="101" t="s">
        <v>201</v>
      </c>
      <c r="AX97" s="101" t="s">
        <v>1549</v>
      </c>
      <c r="AY97" s="101" t="s">
        <v>4778</v>
      </c>
      <c r="AZ97" s="101" t="s">
        <v>4779</v>
      </c>
      <c r="BA97" s="103" t="s">
        <v>4780</v>
      </c>
      <c r="BB97" s="18" t="str">
        <f t="shared" si="29"/>
        <v>олеандър
Nerium oleander
Oleander</v>
      </c>
      <c r="BC97" s="18" t="str">
        <f t="shared" si="30"/>
        <v>Oleander
Nerium oleander
Oleander</v>
      </c>
      <c r="BD97" s="18" t="str">
        <f t="shared" si="31"/>
        <v xml:space="preserve">Oleander
Nerium oleander
</v>
      </c>
      <c r="BE97" s="18" t="str">
        <f t="shared" si="32"/>
        <v>Oleander
Nerium oleander
Oleander</v>
      </c>
      <c r="BF97" s="18" t="str">
        <f t="shared" si="33"/>
        <v>Oleander
Nerium oleander
Oleander</v>
      </c>
      <c r="BG97" s="18" t="str">
        <f t="shared" si="34"/>
        <v>Oleanteri
Nerium oleander
Oleander</v>
      </c>
      <c r="BH97" s="18" t="str">
        <f t="shared" si="35"/>
        <v>Oléandre
Nerium oleander
Oleander</v>
      </c>
      <c r="BI97" s="18" t="str">
        <f t="shared" si="36"/>
        <v>πικροδάφνη
Nerium oleander
Oleander</v>
      </c>
      <c r="BJ97" s="18" t="str">
        <f t="shared" si="37"/>
        <v>Oleander
Nerium oleander
Oleander</v>
      </c>
      <c r="BK97" s="18" t="str">
        <f t="shared" si="38"/>
        <v>Oleander
Nerium oleander
Oleander</v>
      </c>
      <c r="BL97" s="18" t="str">
        <f t="shared" si="39"/>
        <v>Oleandro
Nerium oleander
Oleander</v>
      </c>
      <c r="BM97" s="18" t="str">
        <f t="shared" si="40"/>
        <v>夾竹桃
Nerium oleander
Oleander</v>
      </c>
      <c r="BN97" s="18" t="str">
        <f t="shared" si="41"/>
        <v>Oleander
Nerium oleander
Oleander</v>
      </c>
      <c r="BO97" s="18" t="str">
        <f t="shared" si="42"/>
        <v>Oleandrs
Nerium oleander
Oleander</v>
      </c>
      <c r="BP97" s="18" t="str">
        <f t="shared" si="43"/>
        <v>Oleandras
Nerium oleander
Oleander</v>
      </c>
      <c r="BQ97" s="18" t="str">
        <f t="shared" si="44"/>
        <v>Oleander
Nerium oleander
Oleander</v>
      </c>
      <c r="BR97" s="18" t="str">
        <f t="shared" si="45"/>
        <v>Oleander
Nerium oleander
Oleander</v>
      </c>
      <c r="BS97" s="18" t="str">
        <f t="shared" si="46"/>
        <v>Oleander
Nerium oleander
Oleander</v>
      </c>
      <c r="BT97" s="18" t="str">
        <f t="shared" si="47"/>
        <v>Oleander
Nerium oleander
Oleander</v>
      </c>
      <c r="BU97" s="18" t="str">
        <f t="shared" si="48"/>
        <v>Espirradeira
Nerium oleander
Oleander</v>
      </c>
      <c r="BV97" s="18" t="str">
        <f t="shared" si="49"/>
        <v>Oleandru
Nerium oleander
Oleander</v>
      </c>
      <c r="BW97" s="18" t="str">
        <f t="shared" si="50"/>
        <v>Oleander
Nerium oleander
Oleander</v>
      </c>
      <c r="BX97" s="18" t="str">
        <f t="shared" si="51"/>
        <v>Oleander
Nerium oleander
Oleander</v>
      </c>
      <c r="BY97" s="18" t="str">
        <f t="shared" si="52"/>
        <v>Oleander
Nerium oleander
Oleander</v>
      </c>
      <c r="BZ97" s="18" t="str">
        <f t="shared" si="53"/>
        <v>Oleandro
Nerium oleander
Oleander</v>
      </c>
      <c r="CA97" s="18" t="str">
        <f t="shared" si="54"/>
        <v>Oleandr
Nerium oleander
Oleander</v>
      </c>
      <c r="CB97" s="18" t="str">
        <f t="shared" si="55"/>
        <v>Zakkum
Nerium oleander
Oleander</v>
      </c>
      <c r="CC97" s="18" t="str">
        <f t="shared" si="56"/>
        <v>Leander
Nerium oleander
Oleander</v>
      </c>
    </row>
    <row r="98" spans="2:81" ht="48" x14ac:dyDescent="0.2">
      <c r="B98" s="136">
        <v>96</v>
      </c>
      <c r="C98" s="3">
        <v>13130</v>
      </c>
      <c r="D98" s="98">
        <v>4055473131306</v>
      </c>
      <c r="E98" s="17">
        <v>1.85</v>
      </c>
      <c r="F98" s="17">
        <v>10</v>
      </c>
      <c r="G98" s="99" t="s">
        <v>3113</v>
      </c>
      <c r="H98" s="98" t="s">
        <v>9734</v>
      </c>
      <c r="I98" s="17" t="s">
        <v>317</v>
      </c>
      <c r="J98" s="17" t="s">
        <v>2929</v>
      </c>
      <c r="K98" s="3">
        <v>73130</v>
      </c>
      <c r="L98" s="98">
        <v>4055473731308</v>
      </c>
      <c r="M98" s="17">
        <v>2.4500000000000002</v>
      </c>
      <c r="N98" s="3">
        <v>83130</v>
      </c>
      <c r="O98" s="98">
        <v>4055473831305</v>
      </c>
      <c r="P98" s="17">
        <v>3.75</v>
      </c>
      <c r="Q98" s="3">
        <v>53130</v>
      </c>
      <c r="R98" s="98">
        <v>4055473531304</v>
      </c>
      <c r="S98" s="17">
        <v>4.95</v>
      </c>
      <c r="T98" s="3">
        <v>33130</v>
      </c>
      <c r="U98" s="98">
        <v>4055473331300</v>
      </c>
      <c r="V98" s="17">
        <v>6.75</v>
      </c>
      <c r="W98" s="3">
        <v>63130</v>
      </c>
      <c r="X98" s="98">
        <v>4055473631301</v>
      </c>
      <c r="Y98" s="17">
        <v>2.95</v>
      </c>
      <c r="Z98" s="101" t="s">
        <v>4781</v>
      </c>
      <c r="AA98" s="101" t="s">
        <v>4782</v>
      </c>
      <c r="AB98" s="101" t="s">
        <v>318</v>
      </c>
      <c r="AC98" s="101" t="s">
        <v>316</v>
      </c>
      <c r="AD98" s="101" t="s">
        <v>4783</v>
      </c>
      <c r="AE98" s="101" t="s">
        <v>4784</v>
      </c>
      <c r="AF98" s="101" t="s">
        <v>1551</v>
      </c>
      <c r="AG98" s="101" t="s">
        <v>4785</v>
      </c>
      <c r="AH98" s="101" t="s">
        <v>4786</v>
      </c>
      <c r="AI98" s="101" t="s">
        <v>4787</v>
      </c>
      <c r="AJ98" s="101" t="s">
        <v>1552</v>
      </c>
      <c r="AK98" s="102" t="s">
        <v>4788</v>
      </c>
      <c r="AL98" s="101" t="s">
        <v>4789</v>
      </c>
      <c r="AM98" s="101" t="s">
        <v>4790</v>
      </c>
      <c r="AN98" s="101" t="s">
        <v>4791</v>
      </c>
      <c r="AO98" s="101" t="s">
        <v>4792</v>
      </c>
      <c r="AP98" s="101" t="s">
        <v>1555</v>
      </c>
      <c r="AQ98" s="101" t="s">
        <v>4793</v>
      </c>
      <c r="AR98" s="101" t="s">
        <v>1556</v>
      </c>
      <c r="AS98" s="101" t="s">
        <v>4794</v>
      </c>
      <c r="AT98" s="101" t="s">
        <v>1557</v>
      </c>
      <c r="AU98" s="101" t="s">
        <v>1554</v>
      </c>
      <c r="AV98" s="101" t="s">
        <v>4795</v>
      </c>
      <c r="AW98" s="101" t="s">
        <v>4796</v>
      </c>
      <c r="AX98" s="101" t="s">
        <v>1553</v>
      </c>
      <c r="AY98" s="101" t="s">
        <v>4797</v>
      </c>
      <c r="AZ98" s="101" t="s">
        <v>4798</v>
      </c>
      <c r="BA98" s="103" t="s">
        <v>4799</v>
      </c>
      <c r="BB98" s="18" t="str">
        <f t="shared" si="29"/>
        <v>Бяло цвете прилеп
Tacca integrifolia
Weiße Fledermausblume</v>
      </c>
      <c r="BC98" s="18" t="str">
        <f t="shared" si="30"/>
        <v>Hvid flagermus blomst
Tacca integrifolia
Weiße Fledermausblume</v>
      </c>
      <c r="BD98" s="18" t="str">
        <f t="shared" si="31"/>
        <v xml:space="preserve">Weiße Fledermausblume
Tacca integrifolia
</v>
      </c>
      <c r="BE98" s="18" t="str">
        <f t="shared" si="32"/>
        <v>White Bat Flower
Tacca integrifolia
Weiße Fledermausblume</v>
      </c>
      <c r="BF98" s="18" t="str">
        <f t="shared" si="33"/>
        <v>Valge nahkhiire lill
Tacca integrifolia
Weiße Fledermausblume</v>
      </c>
      <c r="BG98" s="18" t="str">
        <f t="shared" si="34"/>
        <v>Valkoinen lepakkokukka
Tacca integrifolia
Weiße Fledermausblume</v>
      </c>
      <c r="BH98" s="18" t="str">
        <f t="shared" si="35"/>
        <v>Plante chauve-souris blanche
Tacca integrifolia
Weiße Fledermausblume</v>
      </c>
      <c r="BI98" s="18" t="str">
        <f t="shared" si="36"/>
        <v>Λευκό λουλούδι νυχτερίδας
Tacca integrifolia
Weiße Fledermausblume</v>
      </c>
      <c r="BJ98" s="18" t="str">
        <f t="shared" si="37"/>
        <v>Bláth bán ialtóg
Tacca integrifolia
Weiße Fledermausblume</v>
      </c>
      <c r="BK98" s="18" t="str">
        <f t="shared" si="38"/>
        <v>Hvítt leðurblóm
Tacca integrifolia
Weiße Fledermausblume</v>
      </c>
      <c r="BL98" s="18" t="str">
        <f t="shared" si="39"/>
        <v>Pianta pipistrello bianco
Tacca integrifolia
Weiße Fledermausblume</v>
      </c>
      <c r="BM98" s="18" t="str">
        <f t="shared" si="40"/>
        <v>田代芋
Tacca integrifolia
Weiße Fledermausblume</v>
      </c>
      <c r="BN98" s="18" t="str">
        <f t="shared" si="41"/>
        <v>Bijeli šišmiš cvijet
Tacca integrifolia
Weiße Fledermausblume</v>
      </c>
      <c r="BO98" s="18" t="str">
        <f t="shared" si="42"/>
        <v>Balts sikspārņu zieds
Tacca integrifolia
Weiße Fledermausblume</v>
      </c>
      <c r="BP98" s="18" t="str">
        <f t="shared" si="43"/>
        <v>Balta šikšnosparnio gėlė
Tacca integrifolia
Weiße Fledermausblume</v>
      </c>
      <c r="BQ98" s="18" t="str">
        <f t="shared" si="44"/>
        <v>Fjura bajda tal-friefet il-lejl
Tacca integrifolia
Weiße Fledermausblume</v>
      </c>
      <c r="BR98" s="18" t="str">
        <f t="shared" si="45"/>
        <v>Witte Vleermuisbloem
Tacca integrifolia
Weiße Fledermausblume</v>
      </c>
      <c r="BS98" s="18" t="str">
        <f t="shared" si="46"/>
        <v>Hvit flaggermusblomst
Tacca integrifolia
Weiße Fledermausblume</v>
      </c>
      <c r="BT98" s="18" t="str">
        <f t="shared" si="47"/>
        <v>Biały Kwiat Nietoperza
Tacca integrifolia
Weiße Fledermausblume</v>
      </c>
      <c r="BU98" s="18" t="str">
        <f t="shared" si="48"/>
        <v>Flor de morcego branca
Tacca integrifolia
Weiße Fledermausblume</v>
      </c>
      <c r="BV98" s="18" t="str">
        <f t="shared" si="49"/>
        <v>Floare Albă De Liliac
Tacca integrifolia
Weiße Fledermausblume</v>
      </c>
      <c r="BW98" s="18" t="str">
        <f t="shared" si="50"/>
        <v>Vit Fladdermusblomma
Tacca integrifolia
Weiße Fledermausblume</v>
      </c>
      <c r="BX98" s="18" t="str">
        <f t="shared" si="51"/>
        <v>Biely kvet netopiera
Tacca integrifolia
Weiße Fledermausblume</v>
      </c>
      <c r="BY98" s="18" t="str">
        <f t="shared" si="52"/>
        <v>Cvet belega netopirja
Tacca integrifolia
Weiße Fledermausblume</v>
      </c>
      <c r="BZ98" s="18" t="str">
        <f t="shared" si="53"/>
        <v>Flor murciélago
Tacca integrifolia
Weiße Fledermausblume</v>
      </c>
      <c r="CA98" s="18" t="str">
        <f t="shared" si="54"/>
        <v>Bílý květ netopýra
Tacca integrifolia
Weiße Fledermausblume</v>
      </c>
      <c r="CB98" s="18" t="str">
        <f t="shared" si="55"/>
        <v>Beyaz yarasa çiçeği
Tacca integrifolia
Weiße Fledermausblume</v>
      </c>
      <c r="CC98" s="18" t="str">
        <f t="shared" si="56"/>
        <v>Fehér denevér virág
Tacca integrifolia
Weiße Fledermausblume</v>
      </c>
    </row>
    <row r="99" spans="2:81" ht="36" x14ac:dyDescent="0.2">
      <c r="B99" s="136">
        <v>97</v>
      </c>
      <c r="C99" s="3">
        <v>13134</v>
      </c>
      <c r="D99" s="98">
        <v>4055473131344</v>
      </c>
      <c r="E99" s="17">
        <v>1.85</v>
      </c>
      <c r="F99" s="17">
        <v>30</v>
      </c>
      <c r="G99" s="99" t="s">
        <v>3113</v>
      </c>
      <c r="H99" s="98" t="s">
        <v>9734</v>
      </c>
      <c r="I99" s="17" t="s">
        <v>181</v>
      </c>
      <c r="J99" s="17" t="s">
        <v>2930</v>
      </c>
      <c r="K99" s="3">
        <v>73134</v>
      </c>
      <c r="L99" s="98">
        <v>4055473731346</v>
      </c>
      <c r="M99" s="17">
        <v>2.4500000000000002</v>
      </c>
      <c r="N99" s="3">
        <v>83134</v>
      </c>
      <c r="O99" s="98">
        <v>4055473831343</v>
      </c>
      <c r="P99" s="17">
        <v>3.75</v>
      </c>
      <c r="Q99" s="3">
        <v>53134</v>
      </c>
      <c r="R99" s="98">
        <v>4055473531342</v>
      </c>
      <c r="S99" s="17">
        <v>4.95</v>
      </c>
      <c r="T99" s="3">
        <v>33134</v>
      </c>
      <c r="U99" s="98">
        <v>4055473331348</v>
      </c>
      <c r="V99" s="17">
        <v>6.75</v>
      </c>
      <c r="W99" s="3">
        <v>63134</v>
      </c>
      <c r="X99" s="98">
        <v>4055473631349</v>
      </c>
      <c r="Y99" s="17">
        <v>2.95</v>
      </c>
      <c r="Z99" s="101" t="s">
        <v>4800</v>
      </c>
      <c r="AA99" s="101" t="s">
        <v>4801</v>
      </c>
      <c r="AB99" s="101" t="s">
        <v>182</v>
      </c>
      <c r="AC99" s="101" t="s">
        <v>180</v>
      </c>
      <c r="AD99" s="101" t="s">
        <v>4802</v>
      </c>
      <c r="AE99" s="101" t="s">
        <v>4803</v>
      </c>
      <c r="AF99" s="101" t="s">
        <v>1558</v>
      </c>
      <c r="AG99" s="101" t="s">
        <v>4804</v>
      </c>
      <c r="AH99" s="101" t="s">
        <v>4805</v>
      </c>
      <c r="AI99" s="101" t="s">
        <v>4806</v>
      </c>
      <c r="AJ99" s="101" t="s">
        <v>1559</v>
      </c>
      <c r="AK99" s="102" t="s">
        <v>4807</v>
      </c>
      <c r="AL99" s="101" t="s">
        <v>4808</v>
      </c>
      <c r="AM99" s="101" t="s">
        <v>4809</v>
      </c>
      <c r="AN99" s="101" t="s">
        <v>4810</v>
      </c>
      <c r="AO99" s="101" t="s">
        <v>4811</v>
      </c>
      <c r="AP99" s="101" t="s">
        <v>1562</v>
      </c>
      <c r="AQ99" s="101" t="s">
        <v>4812</v>
      </c>
      <c r="AR99" s="101" t="s">
        <v>1563</v>
      </c>
      <c r="AS99" s="101" t="s">
        <v>4813</v>
      </c>
      <c r="AT99" s="101" t="s">
        <v>1564</v>
      </c>
      <c r="AU99" s="101" t="s">
        <v>1561</v>
      </c>
      <c r="AV99" s="101" t="s">
        <v>4814</v>
      </c>
      <c r="AW99" s="101" t="s">
        <v>4815</v>
      </c>
      <c r="AX99" s="101" t="s">
        <v>1560</v>
      </c>
      <c r="AY99" s="101" t="s">
        <v>4816</v>
      </c>
      <c r="AZ99" s="101" t="s">
        <v>4817</v>
      </c>
      <c r="BA99" s="103" t="s">
        <v>4818</v>
      </c>
      <c r="BB99" s="18" t="str">
        <f t="shared" si="29"/>
        <v>скална череша
Prunus mahaleb
Felsenkirsche</v>
      </c>
      <c r="BC99" s="18" t="str">
        <f t="shared" si="30"/>
        <v>Stenkirsebær
Prunus mahaleb
Felsenkirsche</v>
      </c>
      <c r="BD99" s="18" t="str">
        <f t="shared" si="31"/>
        <v xml:space="preserve">Felsenkirsche
Prunus mahaleb
</v>
      </c>
      <c r="BE99" s="18" t="str">
        <f t="shared" si="32"/>
        <v>Mahaleb Cherry
Prunus mahaleb
Felsenkirsche</v>
      </c>
      <c r="BF99" s="18" t="str">
        <f t="shared" si="33"/>
        <v>Kivikirss
Prunus mahaleb
Felsenkirsche</v>
      </c>
      <c r="BG99" s="18" t="str">
        <f t="shared" si="34"/>
        <v>Kivikirsikka
Prunus mahaleb
Felsenkirsche</v>
      </c>
      <c r="BH99" s="18" t="str">
        <f t="shared" si="35"/>
        <v>Cerisier de Sainte-Lucie
Prunus mahaleb
Felsenkirsche</v>
      </c>
      <c r="BI99" s="18" t="str">
        <f t="shared" si="36"/>
        <v>ροκ κεράσι
Prunus mahaleb
Felsenkirsche</v>
      </c>
      <c r="BJ99" s="18" t="str">
        <f t="shared" si="37"/>
        <v>Silín carraig
Prunus mahaleb
Felsenkirsche</v>
      </c>
      <c r="BK99" s="18" t="str">
        <f t="shared" si="38"/>
        <v>Steinkirsuber
Prunus mahaleb
Felsenkirsche</v>
      </c>
      <c r="BL99" s="18" t="str">
        <f t="shared" si="39"/>
        <v>Ciliegio canino
Prunus mahaleb
Felsenkirsche</v>
      </c>
      <c r="BM99" s="18" t="str">
        <f t="shared" si="40"/>
        <v>マハレブチェリー
Prunus mahaleb
Felsenkirsche</v>
      </c>
      <c r="BN99" s="18" t="str">
        <f t="shared" si="41"/>
        <v>Kamena trešnja
Prunus mahaleb
Felsenkirsche</v>
      </c>
      <c r="BO99" s="18" t="str">
        <f t="shared" si="42"/>
        <v>Akmens ķirsis
Prunus mahaleb
Felsenkirsche</v>
      </c>
      <c r="BP99" s="18" t="str">
        <f t="shared" si="43"/>
        <v>Roko vyšnia
Prunus mahaleb
Felsenkirsche</v>
      </c>
      <c r="BQ99" s="18" t="str">
        <f t="shared" si="44"/>
        <v>Ċirasa tal-blat
Prunus mahaleb
Felsenkirsche</v>
      </c>
      <c r="BR99" s="18" t="str">
        <f t="shared" si="45"/>
        <v>Rock Kers
Prunus mahaleb
Felsenkirsche</v>
      </c>
      <c r="BS99" s="18" t="str">
        <f t="shared" si="46"/>
        <v>Steinkirsebær
Prunus mahaleb
Felsenkirsche</v>
      </c>
      <c r="BT99" s="18" t="str">
        <f t="shared" si="47"/>
        <v>Wiśnia Rockowa
Prunus mahaleb
Felsenkirsche</v>
      </c>
      <c r="BU99" s="18" t="str">
        <f t="shared" si="48"/>
        <v>Cerejeira
Prunus mahaleb
Felsenkirsche</v>
      </c>
      <c r="BV99" s="18" t="str">
        <f t="shared" si="49"/>
        <v>Cireș De Stâncă
Prunus mahaleb
Felsenkirsche</v>
      </c>
      <c r="BW99" s="18" t="str">
        <f t="shared" si="50"/>
        <v>Rock Körsbär
Prunus mahaleb
Felsenkirsche</v>
      </c>
      <c r="BX99" s="18" t="str">
        <f t="shared" si="51"/>
        <v>Skalná čerešňa
Prunus mahaleb
Felsenkirsche</v>
      </c>
      <c r="BY99" s="18" t="str">
        <f t="shared" si="52"/>
        <v>Kamnita češnja
Prunus mahaleb
Felsenkirsche</v>
      </c>
      <c r="BZ99" s="18" t="str">
        <f t="shared" si="53"/>
        <v>Cerezo de Santa Lucia
Prunus mahaleb
Felsenkirsche</v>
      </c>
      <c r="CA99" s="18" t="str">
        <f t="shared" si="54"/>
        <v>Skalní třešeň
Prunus mahaleb
Felsenkirsche</v>
      </c>
      <c r="CB99" s="18" t="str">
        <f t="shared" si="55"/>
        <v>Kaya kirazı
Prunus mahaleb
Felsenkirsche</v>
      </c>
      <c r="CC99" s="18" t="str">
        <f t="shared" si="56"/>
        <v>Sziklacseresznye
Prunus mahaleb
Felsenkirsche</v>
      </c>
    </row>
    <row r="100" spans="2:81" ht="36" x14ac:dyDescent="0.2">
      <c r="B100" s="136">
        <v>98</v>
      </c>
      <c r="C100" s="3">
        <v>13138</v>
      </c>
      <c r="D100" s="98">
        <v>4055473131382</v>
      </c>
      <c r="E100" s="17">
        <v>1.85</v>
      </c>
      <c r="F100" s="17">
        <v>20</v>
      </c>
      <c r="G100" s="99" t="s">
        <v>3113</v>
      </c>
      <c r="H100" s="98" t="s">
        <v>9734</v>
      </c>
      <c r="I100" s="17" t="s">
        <v>258</v>
      </c>
      <c r="J100" s="17" t="s">
        <v>2931</v>
      </c>
      <c r="K100" s="3">
        <v>73138</v>
      </c>
      <c r="L100" s="98">
        <v>4055473731384</v>
      </c>
      <c r="M100" s="17">
        <v>2.4500000000000002</v>
      </c>
      <c r="N100" s="3">
        <v>83138</v>
      </c>
      <c r="O100" s="98">
        <v>4055473831381</v>
      </c>
      <c r="P100" s="17">
        <v>3.75</v>
      </c>
      <c r="Q100" s="3">
        <v>53138</v>
      </c>
      <c r="R100" s="98">
        <v>4055473531380</v>
      </c>
      <c r="S100" s="17">
        <v>4.95</v>
      </c>
      <c r="T100" s="3">
        <v>33138</v>
      </c>
      <c r="U100" s="98">
        <v>4055473331386</v>
      </c>
      <c r="V100" s="17">
        <v>6.75</v>
      </c>
      <c r="W100" s="3">
        <v>63138</v>
      </c>
      <c r="X100" s="98">
        <v>4055473631387</v>
      </c>
      <c r="Y100" s="17">
        <v>2.95</v>
      </c>
      <c r="Z100" s="101" t="s">
        <v>4819</v>
      </c>
      <c r="AA100" s="101" t="s">
        <v>4820</v>
      </c>
      <c r="AB100" s="101" t="s">
        <v>259</v>
      </c>
      <c r="AC100" s="101" t="s">
        <v>257</v>
      </c>
      <c r="AD100" s="101" t="s">
        <v>4821</v>
      </c>
      <c r="AE100" s="101" t="s">
        <v>4822</v>
      </c>
      <c r="AF100" s="101" t="s">
        <v>1565</v>
      </c>
      <c r="AG100" s="101" t="s">
        <v>4823</v>
      </c>
      <c r="AH100" s="101" t="s">
        <v>4824</v>
      </c>
      <c r="AI100" s="101" t="s">
        <v>4825</v>
      </c>
      <c r="AJ100" s="101" t="s">
        <v>1566</v>
      </c>
      <c r="AK100" s="102" t="s">
        <v>4826</v>
      </c>
      <c r="AL100" s="101" t="s">
        <v>4827</v>
      </c>
      <c r="AM100" s="101" t="s">
        <v>4828</v>
      </c>
      <c r="AN100" s="101" t="s">
        <v>4829</v>
      </c>
      <c r="AO100" s="101" t="s">
        <v>4830</v>
      </c>
      <c r="AP100" s="101" t="s">
        <v>1569</v>
      </c>
      <c r="AQ100" s="101" t="s">
        <v>4831</v>
      </c>
      <c r="AR100" s="101" t="s">
        <v>1570</v>
      </c>
      <c r="AS100" s="101" t="s">
        <v>4194</v>
      </c>
      <c r="AT100" s="101" t="s">
        <v>1571</v>
      </c>
      <c r="AU100" s="101" t="s">
        <v>1568</v>
      </c>
      <c r="AV100" s="101" t="s">
        <v>4832</v>
      </c>
      <c r="AW100" s="101" t="s">
        <v>4833</v>
      </c>
      <c r="AX100" s="101" t="s">
        <v>1567</v>
      </c>
      <c r="AY100" s="101" t="s">
        <v>4832</v>
      </c>
      <c r="AZ100" s="101" t="s">
        <v>4834</v>
      </c>
      <c r="BA100" s="103" t="s">
        <v>4835</v>
      </c>
      <c r="BB100" s="18" t="str">
        <f t="shared" si="29"/>
        <v>червен клен
Acer rubrum
Rotahorn</v>
      </c>
      <c r="BC100" s="18" t="str">
        <f t="shared" si="30"/>
        <v>Rød ahorn
Acer rubrum
Rotahorn</v>
      </c>
      <c r="BD100" s="18" t="str">
        <f t="shared" si="31"/>
        <v xml:space="preserve">Rotahorn
Acer rubrum
</v>
      </c>
      <c r="BE100" s="18" t="str">
        <f t="shared" si="32"/>
        <v>Red Maple
Acer rubrum
Rotahorn</v>
      </c>
      <c r="BF100" s="18" t="str">
        <f t="shared" si="33"/>
        <v>Punane vaher
Acer rubrum
Rotahorn</v>
      </c>
      <c r="BG100" s="18" t="str">
        <f t="shared" si="34"/>
        <v>Punainen vaahtera
Acer rubrum
Rotahorn</v>
      </c>
      <c r="BH100" s="18" t="str">
        <f t="shared" si="35"/>
        <v>Erable rouge
Acer rubrum
Rotahorn</v>
      </c>
      <c r="BI100" s="18" t="str">
        <f t="shared" si="36"/>
        <v>κόκκινο σφενδάμι
Acer rubrum
Rotahorn</v>
      </c>
      <c r="BJ100" s="18" t="str">
        <f t="shared" si="37"/>
        <v>Maple dearg
Acer rubrum
Rotahorn</v>
      </c>
      <c r="BK100" s="18" t="str">
        <f t="shared" si="38"/>
        <v>Rauður hlynur
Acer rubrum
Rotahorn</v>
      </c>
      <c r="BL100" s="18" t="str">
        <f t="shared" si="39"/>
        <v>Acero rosso 
Acer rubrum
Rotahorn</v>
      </c>
      <c r="BM100" s="18" t="str">
        <f t="shared" si="40"/>
        <v>ベニカエデ
Acer rubrum
Rotahorn</v>
      </c>
      <c r="BN100" s="18" t="str">
        <f t="shared" si="41"/>
        <v>Crveni javor
Acer rubrum
Rotahorn</v>
      </c>
      <c r="BO100" s="18" t="str">
        <f t="shared" si="42"/>
        <v>Sarkanā kļava
Acer rubrum
Rotahorn</v>
      </c>
      <c r="BP100" s="18" t="str">
        <f t="shared" si="43"/>
        <v>Raudonasis klevas
Acer rubrum
Rotahorn</v>
      </c>
      <c r="BQ100" s="18" t="str">
        <f t="shared" si="44"/>
        <v>Aġġru aħmar
Acer rubrum
Rotahorn</v>
      </c>
      <c r="BR100" s="18" t="str">
        <f t="shared" si="45"/>
        <v>Rode Esdoorn
Acer rubrum
Rotahorn</v>
      </c>
      <c r="BS100" s="18" t="str">
        <f t="shared" si="46"/>
        <v>Rød lønn
Acer rubrum
Rotahorn</v>
      </c>
      <c r="BT100" s="18" t="str">
        <f t="shared" si="47"/>
        <v>Klon Czerwony
Acer rubrum
Rotahorn</v>
      </c>
      <c r="BU100" s="18" t="str">
        <f t="shared" si="48"/>
        <v>Bordo vermelho
Acer rubrum
Rotahorn</v>
      </c>
      <c r="BV100" s="18" t="str">
        <f t="shared" si="49"/>
        <v>Arțar Roșu
Acer rubrum
Rotahorn</v>
      </c>
      <c r="BW100" s="18" t="str">
        <f t="shared" si="50"/>
        <v>Röd Lönn
Acer rubrum
Rotahorn</v>
      </c>
      <c r="BX100" s="18" t="str">
        <f t="shared" si="51"/>
        <v>Červený javor
Acer rubrum
Rotahorn</v>
      </c>
      <c r="BY100" s="18" t="str">
        <f t="shared" si="52"/>
        <v>Rdeči javor
Acer rubrum
Rotahorn</v>
      </c>
      <c r="BZ100" s="18" t="str">
        <f t="shared" si="53"/>
        <v>Arce rojo
Acer rubrum
Rotahorn</v>
      </c>
      <c r="CA100" s="18" t="str">
        <f t="shared" si="54"/>
        <v>Červený javor
Acer rubrum
Rotahorn</v>
      </c>
      <c r="CB100" s="18" t="str">
        <f t="shared" si="55"/>
        <v>Kırmızı akçaağaç
Acer rubrum
Rotahorn</v>
      </c>
      <c r="CC100" s="18" t="str">
        <f t="shared" si="56"/>
        <v>Vörös juhar
Acer rubrum
Rotahorn</v>
      </c>
    </row>
    <row r="101" spans="2:81" ht="36" x14ac:dyDescent="0.2">
      <c r="B101" s="136">
        <v>99</v>
      </c>
      <c r="C101" s="3">
        <v>13149</v>
      </c>
      <c r="D101" s="98">
        <v>4055473131498</v>
      </c>
      <c r="E101" s="17">
        <v>1.85</v>
      </c>
      <c r="F101" s="17">
        <v>10</v>
      </c>
      <c r="G101" s="99" t="s">
        <v>3113</v>
      </c>
      <c r="H101" s="98" t="s">
        <v>9734</v>
      </c>
      <c r="I101" s="17" t="s">
        <v>87</v>
      </c>
      <c r="J101" s="17" t="s">
        <v>2932</v>
      </c>
      <c r="K101" s="3">
        <v>73149</v>
      </c>
      <c r="L101" s="98">
        <v>4055473731490</v>
      </c>
      <c r="M101" s="17">
        <v>2.4500000000000002</v>
      </c>
      <c r="N101" s="3">
        <v>83149</v>
      </c>
      <c r="O101" s="98">
        <v>4055473831497</v>
      </c>
      <c r="P101" s="17">
        <v>3.75</v>
      </c>
      <c r="Q101" s="3">
        <v>53149</v>
      </c>
      <c r="R101" s="98">
        <v>4055473531496</v>
      </c>
      <c r="S101" s="17">
        <v>4.95</v>
      </c>
      <c r="T101" s="3">
        <v>33149</v>
      </c>
      <c r="U101" s="98">
        <v>4055473331492</v>
      </c>
      <c r="V101" s="17">
        <v>6.75</v>
      </c>
      <c r="W101" s="3">
        <v>63149</v>
      </c>
      <c r="X101" s="98">
        <v>4055473631493</v>
      </c>
      <c r="Y101" s="17">
        <v>2.95</v>
      </c>
      <c r="Z101" s="101" t="s">
        <v>4836</v>
      </c>
      <c r="AA101" s="101" t="s">
        <v>4837</v>
      </c>
      <c r="AB101" s="101" t="s">
        <v>88</v>
      </c>
      <c r="AC101" s="101" t="s">
        <v>86</v>
      </c>
      <c r="AD101" s="101" t="s">
        <v>4838</v>
      </c>
      <c r="AE101" s="101" t="s">
        <v>4839</v>
      </c>
      <c r="AF101" s="101" t="s">
        <v>1572</v>
      </c>
      <c r="AG101" s="101" t="s">
        <v>4840</v>
      </c>
      <c r="AH101" s="101" t="s">
        <v>4841</v>
      </c>
      <c r="AI101" s="101" t="s">
        <v>4842</v>
      </c>
      <c r="AJ101" s="101" t="s">
        <v>1573</v>
      </c>
      <c r="AK101" s="102" t="s">
        <v>4843</v>
      </c>
      <c r="AL101" s="101" t="s">
        <v>4844</v>
      </c>
      <c r="AM101" s="101" t="s">
        <v>4845</v>
      </c>
      <c r="AN101" s="101" t="s">
        <v>4846</v>
      </c>
      <c r="AO101" s="101" t="s">
        <v>4847</v>
      </c>
      <c r="AP101" s="101" t="s">
        <v>1576</v>
      </c>
      <c r="AQ101" s="101" t="s">
        <v>4848</v>
      </c>
      <c r="AR101" s="101" t="s">
        <v>1577</v>
      </c>
      <c r="AS101" s="101" t="s">
        <v>4849</v>
      </c>
      <c r="AT101" s="101" t="s">
        <v>1578</v>
      </c>
      <c r="AU101" s="101" t="s">
        <v>1575</v>
      </c>
      <c r="AV101" s="101" t="s">
        <v>4850</v>
      </c>
      <c r="AW101" s="101" t="s">
        <v>4844</v>
      </c>
      <c r="AX101" s="101" t="s">
        <v>1574</v>
      </c>
      <c r="AY101" s="101" t="s">
        <v>4850</v>
      </c>
      <c r="AZ101" s="101" t="s">
        <v>4851</v>
      </c>
      <c r="BA101" s="103" t="s">
        <v>4852</v>
      </c>
      <c r="BB101" s="18" t="str">
        <f t="shared" si="29"/>
        <v>шоколадово вино
Akebia quinata
Schokoladenwein</v>
      </c>
      <c r="BC101" s="18" t="str">
        <f t="shared" si="30"/>
        <v>Chokoladevin
Akebia quinata
Schokoladenwein</v>
      </c>
      <c r="BD101" s="18" t="str">
        <f t="shared" si="31"/>
        <v xml:space="preserve">Schokoladenwein
Akebia quinata
</v>
      </c>
      <c r="BE101" s="18" t="str">
        <f t="shared" si="32"/>
        <v>Chocolate Vine
Akebia quinata
Schokoladenwein</v>
      </c>
      <c r="BF101" s="18" t="str">
        <f t="shared" si="33"/>
        <v>Šokolaadi vein
Akebia quinata
Schokoladenwein</v>
      </c>
      <c r="BG101" s="18" t="str">
        <f t="shared" si="34"/>
        <v>Suklaaviiniä
Akebia quinata
Schokoladenwein</v>
      </c>
      <c r="BH101" s="18" t="str">
        <f t="shared" si="35"/>
        <v>Akébie à cinq feuilles
Akebia quinata
Schokoladenwein</v>
      </c>
      <c r="BI101" s="18" t="str">
        <f t="shared" si="36"/>
        <v>κρασί σοκολάτας
Akebia quinata
Schokoladenwein</v>
      </c>
      <c r="BJ101" s="18" t="str">
        <f t="shared" si="37"/>
        <v>Fíon seacláide
Akebia quinata
Schokoladenwein</v>
      </c>
      <c r="BK101" s="18" t="str">
        <f t="shared" si="38"/>
        <v>Súkkulaðivín
Akebia quinata
Schokoladenwein</v>
      </c>
      <c r="BL101" s="18" t="str">
        <f t="shared" si="39"/>
        <v>Akebia a cinque foglie
Akebia quinata
Schokoladenwein</v>
      </c>
      <c r="BM101" s="18" t="str">
        <f t="shared" si="40"/>
        <v>アケビ
Akebia quinata
Schokoladenwein</v>
      </c>
      <c r="BN101" s="18" t="str">
        <f t="shared" si="41"/>
        <v>Čokoladno vino
Akebia quinata
Schokoladenwein</v>
      </c>
      <c r="BO101" s="18" t="str">
        <f t="shared" si="42"/>
        <v>Šokolādes vīns
Akebia quinata
Schokoladenwein</v>
      </c>
      <c r="BP101" s="18" t="str">
        <f t="shared" si="43"/>
        <v>Šokoladinis vynas
Akebia quinata
Schokoladenwein</v>
      </c>
      <c r="BQ101" s="18" t="str">
        <f t="shared" si="44"/>
        <v>Inbid taċ-ċikkulata
Akebia quinata
Schokoladenwein</v>
      </c>
      <c r="BR101" s="18" t="str">
        <f t="shared" si="45"/>
        <v>Chocolade Wijn
Akebia quinata
Schokoladenwein</v>
      </c>
      <c r="BS101" s="18" t="str">
        <f t="shared" si="46"/>
        <v>Sjokoladevin
Akebia quinata
Schokoladenwein</v>
      </c>
      <c r="BT101" s="18" t="str">
        <f t="shared" si="47"/>
        <v>Wino Czekoladowe
Akebia quinata
Schokoladenwein</v>
      </c>
      <c r="BU101" s="18" t="str">
        <f t="shared" si="48"/>
        <v>Vinho de chocolate
Akebia quinata
Schokoladenwein</v>
      </c>
      <c r="BV101" s="18" t="str">
        <f t="shared" si="49"/>
        <v>Vin De Ciocolată
Akebia quinata
Schokoladenwein</v>
      </c>
      <c r="BW101" s="18" t="str">
        <f t="shared" si="50"/>
        <v>Chokladvin
Akebia quinata
Schokoladenwein</v>
      </c>
      <c r="BX101" s="18" t="str">
        <f t="shared" si="51"/>
        <v>Čokoládové víno
Akebia quinata
Schokoladenwein</v>
      </c>
      <c r="BY101" s="18" t="str">
        <f t="shared" si="52"/>
        <v>Čokoladno vino
Akebia quinata
Schokoladenwein</v>
      </c>
      <c r="BZ101" s="18" t="str">
        <f t="shared" si="53"/>
        <v>Viña de chocolate
Akebia quinata
Schokoladenwein</v>
      </c>
      <c r="CA101" s="18" t="str">
        <f t="shared" si="54"/>
        <v>Čokoládové víno
Akebia quinata
Schokoladenwein</v>
      </c>
      <c r="CB101" s="18" t="str">
        <f t="shared" si="55"/>
        <v>Çikolata şarabı
Akebia quinata
Schokoladenwein</v>
      </c>
      <c r="CC101" s="18" t="str">
        <f t="shared" si="56"/>
        <v>Csokoládé bor
Akebia quinata
Schokoladenwein</v>
      </c>
    </row>
    <row r="102" spans="2:81" ht="48" x14ac:dyDescent="0.2">
      <c r="B102" s="136">
        <v>100</v>
      </c>
      <c r="C102" s="3">
        <v>13156</v>
      </c>
      <c r="D102" s="98">
        <v>4055473131566</v>
      </c>
      <c r="E102" s="17">
        <v>1.85</v>
      </c>
      <c r="F102" s="17">
        <v>15</v>
      </c>
      <c r="G102" s="99" t="s">
        <v>3113</v>
      </c>
      <c r="H102" s="98" t="s">
        <v>9734</v>
      </c>
      <c r="I102" s="17" t="s">
        <v>15</v>
      </c>
      <c r="J102" s="17" t="s">
        <v>2933</v>
      </c>
      <c r="K102" s="3">
        <v>73156</v>
      </c>
      <c r="L102" s="98">
        <v>4055473731568</v>
      </c>
      <c r="M102" s="17">
        <v>2.4500000000000002</v>
      </c>
      <c r="N102" s="3">
        <v>83156</v>
      </c>
      <c r="O102" s="98">
        <v>4055473831565</v>
      </c>
      <c r="P102" s="17">
        <v>3.75</v>
      </c>
      <c r="Q102" s="3">
        <v>53156</v>
      </c>
      <c r="R102" s="98">
        <v>4055473531564</v>
      </c>
      <c r="S102" s="17">
        <v>4.95</v>
      </c>
      <c r="T102" s="3">
        <v>33156</v>
      </c>
      <c r="U102" s="98">
        <v>4055473331560</v>
      </c>
      <c r="V102" s="17">
        <v>6.75</v>
      </c>
      <c r="W102" s="3">
        <v>63156</v>
      </c>
      <c r="X102" s="98">
        <v>4055473631561</v>
      </c>
      <c r="Y102" s="17">
        <v>2.95</v>
      </c>
      <c r="Z102" s="101" t="s">
        <v>4853</v>
      </c>
      <c r="AA102" s="101" t="s">
        <v>4854</v>
      </c>
      <c r="AB102" s="101" t="s">
        <v>16</v>
      </c>
      <c r="AC102" s="101" t="s">
        <v>1579</v>
      </c>
      <c r="AD102" s="101" t="s">
        <v>4855</v>
      </c>
      <c r="AE102" s="101" t="s">
        <v>4856</v>
      </c>
      <c r="AF102" s="101" t="s">
        <v>1580</v>
      </c>
      <c r="AG102" s="101" t="s">
        <v>4857</v>
      </c>
      <c r="AH102" s="101" t="s">
        <v>4858</v>
      </c>
      <c r="AI102" s="101" t="s">
        <v>4859</v>
      </c>
      <c r="AJ102" s="101" t="s">
        <v>1581</v>
      </c>
      <c r="AK102" s="102" t="s">
        <v>4860</v>
      </c>
      <c r="AL102" s="101" t="s">
        <v>4861</v>
      </c>
      <c r="AM102" s="101" t="s">
        <v>4862</v>
      </c>
      <c r="AN102" s="101" t="s">
        <v>4863</v>
      </c>
      <c r="AO102" s="101" t="s">
        <v>4864</v>
      </c>
      <c r="AP102" s="101" t="s">
        <v>1584</v>
      </c>
      <c r="AQ102" s="101" t="s">
        <v>4854</v>
      </c>
      <c r="AR102" s="101" t="s">
        <v>1585</v>
      </c>
      <c r="AS102" s="101" t="s">
        <v>4865</v>
      </c>
      <c r="AT102" s="101" t="s">
        <v>1586</v>
      </c>
      <c r="AU102" s="101" t="s">
        <v>1583</v>
      </c>
      <c r="AV102" s="101" t="s">
        <v>4866</v>
      </c>
      <c r="AW102" s="101" t="s">
        <v>4867</v>
      </c>
      <c r="AX102" s="101" t="s">
        <v>1582</v>
      </c>
      <c r="AY102" s="101" t="s">
        <v>4868</v>
      </c>
      <c r="AZ102" s="101" t="s">
        <v>4869</v>
      </c>
      <c r="BA102" s="103" t="s">
        <v>4870</v>
      </c>
      <c r="BB102" s="18" t="str">
        <f t="shared" si="29"/>
        <v>Африканска катерлива лилия
Gloriosa rothschildiana
Afrikanische Kletterlilie</v>
      </c>
      <c r="BC102" s="18" t="str">
        <f t="shared" si="30"/>
        <v>Afrikansk klatrelilje
Gloriosa rothschildiana
Afrikanische Kletterlilie</v>
      </c>
      <c r="BD102" s="18" t="str">
        <f t="shared" si="31"/>
        <v xml:space="preserve">Afrikanische Kletterlilie
Gloriosa rothschildiana
</v>
      </c>
      <c r="BE102" s="18" t="str">
        <f t="shared" si="32"/>
        <v>African Climbing Lily
Gloriosa rothschildiana
Afrikanische Kletterlilie</v>
      </c>
      <c r="BF102" s="18" t="str">
        <f t="shared" si="33"/>
        <v>Aafrika roniliilia
Gloriosa rothschildiana
Afrikanische Kletterlilie</v>
      </c>
      <c r="BG102" s="18" t="str">
        <f t="shared" si="34"/>
        <v>Afrikkalainen kiipeilylilja
Gloriosa rothschildiana
Afrikanische Kletterlilie</v>
      </c>
      <c r="BH102" s="18" t="str">
        <f t="shared" si="35"/>
        <v>Lis de Malabar
Gloriosa rothschildiana
Afrikanische Kletterlilie</v>
      </c>
      <c r="BI102" s="18" t="str">
        <f t="shared" si="36"/>
        <v>Αφρικανικός κρίνος αναρρίχησης
Gloriosa rothschildiana
Afrikanische Kletterlilie</v>
      </c>
      <c r="BJ102" s="18" t="str">
        <f t="shared" si="37"/>
        <v>Lily dreapadóireachta na hAfraice
Gloriosa rothschildiana
Afrikanische Kletterlilie</v>
      </c>
      <c r="BK102" s="18" t="str">
        <f t="shared" si="38"/>
        <v>Afrísk klifurlilja
Gloriosa rothschildiana
Afrikanische Kletterlilie</v>
      </c>
      <c r="BL102" s="18" t="str">
        <f t="shared" si="39"/>
        <v>Gloriosa
Gloriosa rothschildiana
Afrikanische Kletterlilie</v>
      </c>
      <c r="BM102" s="18" t="str">
        <f t="shared" si="40"/>
        <v>グロリオサ
Gloriosa rothschildiana
Afrikanische Kletterlilie</v>
      </c>
      <c r="BN102" s="18" t="str">
        <f t="shared" si="41"/>
        <v>Afrički ljiljan penjačica
Gloriosa rothschildiana
Afrikanische Kletterlilie</v>
      </c>
      <c r="BO102" s="18" t="str">
        <f t="shared" si="42"/>
        <v>Āfrikas kāpšanas lilija
Gloriosa rothschildiana
Afrikanische Kletterlilie</v>
      </c>
      <c r="BP102" s="18" t="str">
        <f t="shared" si="43"/>
        <v>Afrikos vijoklinė lelija
Gloriosa rothschildiana
Afrikanische Kletterlilie</v>
      </c>
      <c r="BQ102" s="18" t="str">
        <f t="shared" si="44"/>
        <v>Ġilju Afrikan tixbit
Gloriosa rothschildiana
Afrikanische Kletterlilie</v>
      </c>
      <c r="BR102" s="18" t="str">
        <f t="shared" si="45"/>
        <v>Afrikaanse Klimlelie
Gloriosa rothschildiana
Afrikanische Kletterlilie</v>
      </c>
      <c r="BS102" s="18" t="str">
        <f t="shared" si="46"/>
        <v>Afrikansk klatrelilje
Gloriosa rothschildiana
Afrikanische Kletterlilie</v>
      </c>
      <c r="BT102" s="18" t="str">
        <f t="shared" si="47"/>
        <v>Afrykańska Lilia Pnąca
Gloriosa rothschildiana
Afrikanische Kletterlilie</v>
      </c>
      <c r="BU102" s="18" t="str">
        <f t="shared" si="48"/>
        <v>Lírio de escalada africano
Gloriosa rothschildiana
Afrikanische Kletterlilie</v>
      </c>
      <c r="BV102" s="18" t="str">
        <f t="shared" si="49"/>
        <v>Urcarea Crinului
Gloriosa rothschildiana
Afrikanische Kletterlilie</v>
      </c>
      <c r="BW102" s="18" t="str">
        <f t="shared" si="50"/>
        <v>Afrikansk Klätterlilja
Gloriosa rothschildiana
Afrikanische Kletterlilie</v>
      </c>
      <c r="BX102" s="18" t="str">
        <f t="shared" si="51"/>
        <v>Africká popínavá ľalia
Gloriosa rothschildiana
Afrikanische Kletterlilie</v>
      </c>
      <c r="BY102" s="18" t="str">
        <f t="shared" si="52"/>
        <v>Afriška plezajoča lilija
Gloriosa rothschildiana
Afrikanische Kletterlilie</v>
      </c>
      <c r="BZ102" s="18" t="str">
        <f t="shared" si="53"/>
        <v>Glorioso lirio
Gloriosa rothschildiana
Afrikanische Kletterlilie</v>
      </c>
      <c r="CA102" s="18" t="str">
        <f t="shared" si="54"/>
        <v>Africká popínavá lilie
Gloriosa rothschildiana
Afrikanische Kletterlilie</v>
      </c>
      <c r="CB102" s="18" t="str">
        <f t="shared" si="55"/>
        <v>Afrika tırmanan zambak
Gloriosa rothschildiana
Afrikanische Kletterlilie</v>
      </c>
      <c r="CC102" s="18" t="str">
        <f t="shared" si="56"/>
        <v>Afrikai hegymászó liliom
Gloriosa rothschildiana
Afrikanische Kletterlilie</v>
      </c>
    </row>
    <row r="103" spans="2:81" ht="60" x14ac:dyDescent="0.2">
      <c r="B103" s="136">
        <v>101</v>
      </c>
      <c r="C103" s="3">
        <v>13161</v>
      </c>
      <c r="D103" s="98">
        <v>4055473131610</v>
      </c>
      <c r="E103" s="17">
        <v>1.85</v>
      </c>
      <c r="F103" s="17">
        <v>10</v>
      </c>
      <c r="G103" s="99" t="s">
        <v>3113</v>
      </c>
      <c r="H103" s="98" t="s">
        <v>9734</v>
      </c>
      <c r="I103" s="17" t="s">
        <v>135</v>
      </c>
      <c r="J103" s="17" t="s">
        <v>2934</v>
      </c>
      <c r="K103" s="3">
        <v>73161</v>
      </c>
      <c r="L103" s="98">
        <v>4055473731612</v>
      </c>
      <c r="M103" s="17">
        <v>2.4500000000000002</v>
      </c>
      <c r="N103" s="3">
        <v>83161</v>
      </c>
      <c r="O103" s="98">
        <v>4055473831619</v>
      </c>
      <c r="P103" s="17">
        <v>3.75</v>
      </c>
      <c r="Q103" s="3">
        <v>53161</v>
      </c>
      <c r="R103" s="98">
        <v>4055473531618</v>
      </c>
      <c r="S103" s="17">
        <v>4.95</v>
      </c>
      <c r="T103" s="3">
        <v>33161</v>
      </c>
      <c r="U103" s="98">
        <v>4055473331614</v>
      </c>
      <c r="V103" s="17">
        <v>6.75</v>
      </c>
      <c r="W103" s="3">
        <v>63161</v>
      </c>
      <c r="X103" s="98">
        <v>4055473631615</v>
      </c>
      <c r="Y103" s="17">
        <v>2.95</v>
      </c>
      <c r="Z103" s="101" t="s">
        <v>4871</v>
      </c>
      <c r="AA103" s="101" t="s">
        <v>4872</v>
      </c>
      <c r="AB103" s="101" t="s">
        <v>136</v>
      </c>
      <c r="AC103" s="101" t="s">
        <v>134</v>
      </c>
      <c r="AD103" s="101" t="s">
        <v>4873</v>
      </c>
      <c r="AE103" s="101" t="s">
        <v>4874</v>
      </c>
      <c r="AF103" s="101" t="s">
        <v>1587</v>
      </c>
      <c r="AG103" s="101" t="s">
        <v>4875</v>
      </c>
      <c r="AH103" s="101" t="s">
        <v>4876</v>
      </c>
      <c r="AI103" s="101" t="s">
        <v>4877</v>
      </c>
      <c r="AJ103" s="101" t="s">
        <v>1588</v>
      </c>
      <c r="AK103" s="102" t="s">
        <v>4878</v>
      </c>
      <c r="AL103" s="101" t="s">
        <v>4879</v>
      </c>
      <c r="AM103" s="101" t="s">
        <v>4880</v>
      </c>
      <c r="AN103" s="101" t="s">
        <v>4881</v>
      </c>
      <c r="AO103" s="101" t="s">
        <v>4882</v>
      </c>
      <c r="AP103" s="101" t="s">
        <v>1590</v>
      </c>
      <c r="AQ103" s="101" t="s">
        <v>4883</v>
      </c>
      <c r="AR103" s="101" t="s">
        <v>1591</v>
      </c>
      <c r="AS103" s="101" t="s">
        <v>4884</v>
      </c>
      <c r="AT103" s="101" t="s">
        <v>1592</v>
      </c>
      <c r="AU103" s="101" t="s">
        <v>1589</v>
      </c>
      <c r="AV103" s="101" t="s">
        <v>4885</v>
      </c>
      <c r="AW103" s="101" t="s">
        <v>4886</v>
      </c>
      <c r="AX103" s="101" t="s">
        <v>1355</v>
      </c>
      <c r="AY103" s="101" t="s">
        <v>4887</v>
      </c>
      <c r="AZ103" s="101" t="s">
        <v>4888</v>
      </c>
      <c r="BA103" s="103" t="s">
        <v>4889</v>
      </c>
      <c r="BB103" s="18" t="str">
        <f t="shared" si="29"/>
        <v>Непалски гиганти - цвете на прилеп
Tacca nevia white
Nepalesische Riesen - Fledermausblume</v>
      </c>
      <c r="BC103" s="18" t="str">
        <f t="shared" si="30"/>
        <v>Nepalesiske kæmper - flagermusblomst
Tacca nevia white
Nepalesische Riesen - Fledermausblume</v>
      </c>
      <c r="BD103" s="18" t="str">
        <f t="shared" si="31"/>
        <v xml:space="preserve">Nepalesische Riesen - Fledermausblume
Tacca nevia white
</v>
      </c>
      <c r="BE103" s="18" t="str">
        <f t="shared" si="32"/>
        <v>Giant Bat Flower White
Tacca nevia white
Nepalesische Riesen - Fledermausblume</v>
      </c>
      <c r="BF103" s="18" t="str">
        <f t="shared" si="33"/>
        <v>Nepali hiiglased - nahkhiire lill
Tacca nevia white
Nepalesische Riesen - Fledermausblume</v>
      </c>
      <c r="BG103" s="18" t="str">
        <f t="shared" si="34"/>
        <v>Nepalin jättiläiset - lepakukka
Tacca nevia white
Nepalesische Riesen - Fledermausblume</v>
      </c>
      <c r="BH103" s="18" t="str">
        <f t="shared" si="35"/>
        <v>Géant népalais - Fleur chauve-souris
Tacca nevia white
Nepalesische Riesen - Fledermausblume</v>
      </c>
      <c r="BI103" s="18" t="str">
        <f t="shared" si="36"/>
        <v>Νεπάλ γίγαντες - λουλούδι νυχτερίδας
Tacca nevia white
Nepalesische Riesen - Fledermausblume</v>
      </c>
      <c r="BJ103" s="18" t="str">
        <f t="shared" si="37"/>
        <v>Fathach Nepal - bláth ialtóg
Tacca nevia white
Nepalesische Riesen - Fledermausblume</v>
      </c>
      <c r="BK103" s="18" t="str">
        <f t="shared" si="38"/>
        <v>Nepalskir risar - leðurblóm
Tacca nevia white
Nepalesische Riesen - Fledermausblume</v>
      </c>
      <c r="BL103" s="18" t="str">
        <f t="shared" si="39"/>
        <v>Fiore pipistrello gigante
Tacca nevia white
Nepalesische Riesen - Fledermausblume</v>
      </c>
      <c r="BM103" s="18" t="str">
        <f t="shared" si="40"/>
        <v>ホワイト・バット・フラワー
Tacca nevia white
Nepalesische Riesen - Fledermausblume</v>
      </c>
      <c r="BN103" s="18" t="str">
        <f t="shared" si="41"/>
        <v>Nepalski divovi - cvijet šišmiša
Tacca nevia white
Nepalesische Riesen - Fledermausblume</v>
      </c>
      <c r="BO103" s="18" t="str">
        <f t="shared" si="42"/>
        <v>Nepālas milži - sikspārņu zieds
Tacca nevia white
Nepalesische Riesen - Fledermausblume</v>
      </c>
      <c r="BP103" s="18" t="str">
        <f t="shared" si="43"/>
        <v>Nepalo milžinai – šikšnosparnio gėlė
Tacca nevia white
Nepalesische Riesen - Fledermausblume</v>
      </c>
      <c r="BQ103" s="18" t="str">
        <f t="shared" si="44"/>
        <v>Ġganti tan-Nepal - fjura tal-friefet il-lejl
Tacca nevia white
Nepalesische Riesen - Fledermausblume</v>
      </c>
      <c r="BR103" s="18" t="str">
        <f t="shared" si="45"/>
        <v>Nepalese Reuzen - Vleermuisbloem
Tacca nevia white
Nepalesische Riesen - Fledermausblume</v>
      </c>
      <c r="BS103" s="18" t="str">
        <f t="shared" si="46"/>
        <v>Nepalske giganter - flaggermusblomst
Tacca nevia white
Nepalesische Riesen - Fledermausblume</v>
      </c>
      <c r="BT103" s="18" t="str">
        <f t="shared" si="47"/>
        <v>Nepalskie Olbrzymy
Tacca nevia white
Nepalesische Riesen - Fledermausblume</v>
      </c>
      <c r="BU103" s="18" t="str">
        <f t="shared" si="48"/>
        <v>Gigantes nepaleses - flor de morcego
Tacca nevia white
Nepalesische Riesen - Fledermausblume</v>
      </c>
      <c r="BV103" s="18" t="str">
        <f t="shared" si="49"/>
        <v>Nepal - Floare De Liliac
Tacca nevia white
Nepalesische Riesen - Fledermausblume</v>
      </c>
      <c r="BW103" s="18" t="str">
        <f t="shared" si="50"/>
        <v>Nepalesiska Jättar - Slagträdblomma
Tacca nevia white
Nepalesische Riesen - Fledermausblume</v>
      </c>
      <c r="BX103" s="18" t="str">
        <f t="shared" si="51"/>
        <v>Nepálsky obri - netopier kvet
Tacca nevia white
Nepalesische Riesen - Fledermausblume</v>
      </c>
      <c r="BY103" s="18" t="str">
        <f t="shared" si="52"/>
        <v>Nepalski velikani - cvet netopirjev
Tacca nevia white
Nepalesische Riesen - Fledermausblume</v>
      </c>
      <c r="BZ103" s="18" t="str">
        <f t="shared" si="53"/>
        <v>Planta murciélago
Tacca nevia white
Nepalesische Riesen - Fledermausblume</v>
      </c>
      <c r="CA103" s="18" t="str">
        <f t="shared" si="54"/>
        <v>Nepálští obři - květ netopýra
Tacca nevia white
Nepalesische Riesen - Fledermausblume</v>
      </c>
      <c r="CB103" s="18" t="str">
        <f t="shared" si="55"/>
        <v>Nepal devleri - yarasa çiçeği
Tacca nevia white
Nepalesische Riesen - Fledermausblume</v>
      </c>
      <c r="CC103" s="18" t="str">
        <f t="shared" si="56"/>
        <v>Nepáli óriások - denevér virág
Tacca nevia white
Nepalesische Riesen - Fledermausblume</v>
      </c>
    </row>
    <row r="104" spans="2:81" ht="48" x14ac:dyDescent="0.2">
      <c r="B104" s="136">
        <v>102</v>
      </c>
      <c r="C104" s="3">
        <v>13166</v>
      </c>
      <c r="D104" s="98">
        <v>4055473131665</v>
      </c>
      <c r="E104" s="17">
        <v>1.85</v>
      </c>
      <c r="F104" s="17">
        <v>10</v>
      </c>
      <c r="G104" s="99" t="s">
        <v>3113</v>
      </c>
      <c r="H104" s="98" t="s">
        <v>9734</v>
      </c>
      <c r="I104" s="17" t="s">
        <v>175</v>
      </c>
      <c r="J104" s="17" t="s">
        <v>2935</v>
      </c>
      <c r="K104" s="3">
        <v>73166</v>
      </c>
      <c r="L104" s="98">
        <v>4055473731667</v>
      </c>
      <c r="M104" s="17">
        <v>2.4500000000000002</v>
      </c>
      <c r="N104" s="3">
        <v>83166</v>
      </c>
      <c r="O104" s="98">
        <v>4055473831664</v>
      </c>
      <c r="P104" s="17">
        <v>3.75</v>
      </c>
      <c r="Q104" s="3">
        <v>53166</v>
      </c>
      <c r="R104" s="98">
        <v>4055473531663</v>
      </c>
      <c r="S104" s="17">
        <v>4.95</v>
      </c>
      <c r="T104" s="3">
        <v>33166</v>
      </c>
      <c r="U104" s="98">
        <v>4055473331669</v>
      </c>
      <c r="V104" s="17">
        <v>6.75</v>
      </c>
      <c r="W104" s="3">
        <v>63166</v>
      </c>
      <c r="X104" s="98">
        <v>4055473631660</v>
      </c>
      <c r="Y104" s="17">
        <v>2.95</v>
      </c>
      <c r="Z104" s="101" t="s">
        <v>4890</v>
      </c>
      <c r="AA104" s="101" t="s">
        <v>4891</v>
      </c>
      <c r="AB104" s="101" t="s">
        <v>176</v>
      </c>
      <c r="AC104" s="101" t="s">
        <v>174</v>
      </c>
      <c r="AD104" s="101" t="s">
        <v>4892</v>
      </c>
      <c r="AE104" s="101" t="s">
        <v>4893</v>
      </c>
      <c r="AF104" s="101" t="s">
        <v>1593</v>
      </c>
      <c r="AG104" s="101" t="s">
        <v>4894</v>
      </c>
      <c r="AH104" s="101" t="s">
        <v>4895</v>
      </c>
      <c r="AI104" s="101" t="s">
        <v>4896</v>
      </c>
      <c r="AJ104" s="101" t="s">
        <v>1594</v>
      </c>
      <c r="AK104" s="102" t="s">
        <v>4897</v>
      </c>
      <c r="AL104" s="101" t="s">
        <v>4898</v>
      </c>
      <c r="AM104" s="101" t="s">
        <v>4899</v>
      </c>
      <c r="AN104" s="101" t="s">
        <v>4900</v>
      </c>
      <c r="AO104" s="101" t="s">
        <v>4901</v>
      </c>
      <c r="AP104" s="101" t="s">
        <v>1597</v>
      </c>
      <c r="AQ104" s="101" t="s">
        <v>4902</v>
      </c>
      <c r="AR104" s="101" t="s">
        <v>1598</v>
      </c>
      <c r="AS104" s="101" t="s">
        <v>4903</v>
      </c>
      <c r="AT104" s="101" t="s">
        <v>1599</v>
      </c>
      <c r="AU104" s="101" t="s">
        <v>1596</v>
      </c>
      <c r="AV104" s="101" t="s">
        <v>4904</v>
      </c>
      <c r="AW104" s="101" t="s">
        <v>4905</v>
      </c>
      <c r="AX104" s="101" t="s">
        <v>1595</v>
      </c>
      <c r="AY104" s="101" t="s">
        <v>4906</v>
      </c>
      <c r="AZ104" s="101" t="s">
        <v>4907</v>
      </c>
      <c r="BA104" s="103" t="s">
        <v>4908</v>
      </c>
      <c r="BB104" s="18" t="str">
        <f t="shared" si="29"/>
        <v>растение от виме на крава
Solanum mammosum
Kuheuterpflanze</v>
      </c>
      <c r="BC104" s="18" t="str">
        <f t="shared" si="30"/>
        <v>Ko yver plante
Solanum mammosum
Kuheuterpflanze</v>
      </c>
      <c r="BD104" s="18" t="str">
        <f t="shared" si="31"/>
        <v xml:space="preserve">Kuheuterpflanze
Solanum mammosum
</v>
      </c>
      <c r="BE104" s="18" t="str">
        <f t="shared" si="32"/>
        <v>Love Apple / Nipplefruit
Solanum mammosum
Kuheuterpflanze</v>
      </c>
      <c r="BF104" s="18" t="str">
        <f t="shared" si="33"/>
        <v>Lehma udara taim
Solanum mammosum
Kuheuterpflanze</v>
      </c>
      <c r="BG104" s="18" t="str">
        <f t="shared" si="34"/>
        <v>Lehmän utarekasvi
Solanum mammosum
Kuheuterpflanze</v>
      </c>
      <c r="BH104" s="18" t="str">
        <f t="shared" si="35"/>
        <v>Mamelle de vache
Solanum mammosum
Kuheuterpflanze</v>
      </c>
      <c r="BI104" s="18" t="str">
        <f t="shared" si="36"/>
        <v>φυτό μαστού αγελάδας
Solanum mammosum
Kuheuterpflanze</v>
      </c>
      <c r="BJ104" s="18" t="str">
        <f t="shared" si="37"/>
        <v>Planda úth bó
Solanum mammosum
Kuheuterpflanze</v>
      </c>
      <c r="BK104" s="18" t="str">
        <f t="shared" si="38"/>
        <v>Kúajúgurplanta
Solanum mammosum
Kuheuterpflanze</v>
      </c>
      <c r="BL104" s="18" t="str">
        <f t="shared" si="39"/>
        <v>Albero dei capezzoli
Solanum mammosum
Kuheuterpflanze</v>
      </c>
      <c r="BM104" s="18" t="str">
        <f t="shared" si="40"/>
        <v>ツノナス
Solanum mammosum
Kuheuterpflanze</v>
      </c>
      <c r="BN104" s="18" t="str">
        <f t="shared" si="41"/>
        <v>Biljka kravljeg vimena
Solanum mammosum
Kuheuterpflanze</v>
      </c>
      <c r="BO104" s="18" t="str">
        <f t="shared" si="42"/>
        <v>Govs tesmeņa augs
Solanum mammosum
Kuheuterpflanze</v>
      </c>
      <c r="BP104" s="18" t="str">
        <f t="shared" si="43"/>
        <v>Karvės tešmens augalas
Solanum mammosum
Kuheuterpflanze</v>
      </c>
      <c r="BQ104" s="18" t="str">
        <f t="shared" si="44"/>
        <v>Pjanta tal-beżżula tal-baqra
Solanum mammosum
Kuheuterpflanze</v>
      </c>
      <c r="BR104" s="18" t="str">
        <f t="shared" si="45"/>
        <v>Koeienuierplant
Solanum mammosum
Kuheuterpflanze</v>
      </c>
      <c r="BS104" s="18" t="str">
        <f t="shared" si="46"/>
        <v>Kujurplante
Solanum mammosum
Kuheuterpflanze</v>
      </c>
      <c r="BT104" s="18" t="str">
        <f t="shared" si="47"/>
        <v>Roślina Wymion Krów
Solanum mammosum
Kuheuterpflanze</v>
      </c>
      <c r="BU104" s="18" t="str">
        <f t="shared" si="48"/>
        <v>Planta de úbere de vaca
Solanum mammosum
Kuheuterpflanze</v>
      </c>
      <c r="BV104" s="18" t="str">
        <f t="shared" si="49"/>
        <v>Planta Uger De Vacă
Solanum mammosum
Kuheuterpflanze</v>
      </c>
      <c r="BW104" s="18" t="str">
        <f t="shared" si="50"/>
        <v>Ko Juver Växt
Solanum mammosum
Kuheuterpflanze</v>
      </c>
      <c r="BX104" s="18" t="str">
        <f t="shared" si="51"/>
        <v>Rastlina kravského vemena
Solanum mammosum
Kuheuterpflanze</v>
      </c>
      <c r="BY104" s="18" t="str">
        <f t="shared" si="52"/>
        <v>Rastlina kravjega vimena
Solanum mammosum
Kuheuterpflanze</v>
      </c>
      <c r="BZ104" s="18" t="str">
        <f t="shared" si="53"/>
        <v>Ubre de vaca
Solanum mammosum
Kuheuterpflanze</v>
      </c>
      <c r="CA104" s="18" t="str">
        <f t="shared" si="54"/>
        <v>Rostlina kravského vemena
Solanum mammosum
Kuheuterpflanze</v>
      </c>
      <c r="CB104" s="18" t="str">
        <f t="shared" si="55"/>
        <v>Inek memesi bitkisi
Solanum mammosum
Kuheuterpflanze</v>
      </c>
      <c r="CC104" s="18" t="str">
        <f t="shared" si="56"/>
        <v>Tehén tőgy növény
Solanum mammosum
Kuheuterpflanze</v>
      </c>
    </row>
    <row r="105" spans="2:81" ht="36" x14ac:dyDescent="0.2">
      <c r="B105" s="136">
        <v>103</v>
      </c>
      <c r="C105" s="3">
        <v>13172</v>
      </c>
      <c r="D105" s="98">
        <v>4055473131726</v>
      </c>
      <c r="E105" s="17">
        <v>1.85</v>
      </c>
      <c r="F105" s="17">
        <v>20</v>
      </c>
      <c r="G105" s="99" t="s">
        <v>3113</v>
      </c>
      <c r="H105" s="98" t="s">
        <v>9734</v>
      </c>
      <c r="I105" s="17" t="s">
        <v>290</v>
      </c>
      <c r="J105" s="17" t="s">
        <v>2936</v>
      </c>
      <c r="K105" s="3">
        <v>73172</v>
      </c>
      <c r="L105" s="98">
        <v>4055473731728</v>
      </c>
      <c r="M105" s="17">
        <v>2.4500000000000002</v>
      </c>
      <c r="N105" s="3">
        <v>83172</v>
      </c>
      <c r="O105" s="98">
        <v>4055473831725</v>
      </c>
      <c r="P105" s="17">
        <v>3.75</v>
      </c>
      <c r="Q105" s="3">
        <v>53172</v>
      </c>
      <c r="R105" s="98">
        <v>4055473531724</v>
      </c>
      <c r="S105" s="17">
        <v>4.95</v>
      </c>
      <c r="T105" s="3">
        <v>33172</v>
      </c>
      <c r="U105" s="98">
        <v>4055473331720</v>
      </c>
      <c r="V105" s="17">
        <v>6.75</v>
      </c>
      <c r="W105" s="3">
        <v>63172</v>
      </c>
      <c r="X105" s="98">
        <v>4055473631721</v>
      </c>
      <c r="Y105" s="17">
        <v>2.95</v>
      </c>
      <c r="Z105" s="101" t="s">
        <v>4909</v>
      </c>
      <c r="AA105" s="101" t="s">
        <v>4910</v>
      </c>
      <c r="AB105" s="101" t="s">
        <v>291</v>
      </c>
      <c r="AC105" s="101" t="s">
        <v>289</v>
      </c>
      <c r="AD105" s="101" t="s">
        <v>4911</v>
      </c>
      <c r="AE105" s="101" t="s">
        <v>4912</v>
      </c>
      <c r="AF105" s="101" t="s">
        <v>1600</v>
      </c>
      <c r="AG105" s="101" t="s">
        <v>4913</v>
      </c>
      <c r="AH105" s="101" t="s">
        <v>4914</v>
      </c>
      <c r="AI105" s="101" t="s">
        <v>4915</v>
      </c>
      <c r="AJ105" s="101" t="s">
        <v>1081</v>
      </c>
      <c r="AK105" s="102" t="s">
        <v>4916</v>
      </c>
      <c r="AL105" s="101" t="s">
        <v>4917</v>
      </c>
      <c r="AM105" s="101" t="s">
        <v>4918</v>
      </c>
      <c r="AN105" s="101" t="s">
        <v>4919</v>
      </c>
      <c r="AO105" s="101" t="s">
        <v>4920</v>
      </c>
      <c r="AP105" s="101" t="s">
        <v>1602</v>
      </c>
      <c r="AQ105" s="101" t="s">
        <v>4921</v>
      </c>
      <c r="AR105" s="101" t="s">
        <v>1603</v>
      </c>
      <c r="AS105" s="101" t="s">
        <v>4922</v>
      </c>
      <c r="AT105" s="101" t="s">
        <v>1604</v>
      </c>
      <c r="AU105" s="101" t="s">
        <v>1601</v>
      </c>
      <c r="AV105" s="101" t="s">
        <v>4923</v>
      </c>
      <c r="AW105" s="101" t="s">
        <v>4924</v>
      </c>
      <c r="AX105" s="101" t="s">
        <v>1081</v>
      </c>
      <c r="AY105" s="101" t="s">
        <v>4923</v>
      </c>
      <c r="AZ105" s="101" t="s">
        <v>4925</v>
      </c>
      <c r="BA105" s="103" t="s">
        <v>4926</v>
      </c>
      <c r="BB105" s="18" t="str">
        <f t="shared" si="29"/>
        <v>Сладка гранадила
Passiflora ligularis
Süße Granadilla</v>
      </c>
      <c r="BC105" s="18" t="str">
        <f t="shared" si="30"/>
        <v>Sød granadilla
Passiflora ligularis
Süße Granadilla</v>
      </c>
      <c r="BD105" s="18" t="str">
        <f t="shared" si="31"/>
        <v xml:space="preserve">Süße Granadilla
Passiflora ligularis
</v>
      </c>
      <c r="BE105" s="18" t="str">
        <f t="shared" si="32"/>
        <v>Sweet Granadilla
Passiflora ligularis
Süße Granadilla</v>
      </c>
      <c r="BF105" s="18" t="str">
        <f t="shared" si="33"/>
        <v>Magus granadill
Passiflora ligularis
Süße Granadilla</v>
      </c>
      <c r="BG105" s="18" t="str">
        <f t="shared" si="34"/>
        <v>Makea granadilla
Passiflora ligularis
Süße Granadilla</v>
      </c>
      <c r="BH105" s="18" t="str">
        <f t="shared" si="35"/>
        <v>Grenadelle
Passiflora ligularis
Süße Granadilla</v>
      </c>
      <c r="BI105" s="18" t="str">
        <f t="shared" si="36"/>
        <v>Γλυκιά γκραναδίλια
Passiflora ligularis
Süße Granadilla</v>
      </c>
      <c r="BJ105" s="18" t="str">
        <f t="shared" si="37"/>
        <v>Granadilla milis
Passiflora ligularis
Süße Granadilla</v>
      </c>
      <c r="BK105" s="18" t="str">
        <f t="shared" si="38"/>
        <v>Sæt granadilla
Passiflora ligularis
Süße Granadilla</v>
      </c>
      <c r="BL105" s="18" t="str">
        <f t="shared" si="39"/>
        <v>Granadilla
Passiflora ligularis
Süße Granadilla</v>
      </c>
      <c r="BM105" s="18" t="str">
        <f t="shared" si="40"/>
        <v>スイート・グラナディラ
Passiflora ligularis
Süße Granadilla</v>
      </c>
      <c r="BN105" s="18" t="str">
        <f t="shared" si="41"/>
        <v>Slatka granadila
Passiflora ligularis
Süße Granadilla</v>
      </c>
      <c r="BO105" s="18" t="str">
        <f t="shared" si="42"/>
        <v>Saldā granadilla
Passiflora ligularis
Süße Granadilla</v>
      </c>
      <c r="BP105" s="18" t="str">
        <f t="shared" si="43"/>
        <v>Saldžios granadilės
Passiflora ligularis
Süße Granadilla</v>
      </c>
      <c r="BQ105" s="18" t="str">
        <f t="shared" si="44"/>
        <v>Granadilla ħelwa
Passiflora ligularis
Süße Granadilla</v>
      </c>
      <c r="BR105" s="18" t="str">
        <f t="shared" si="45"/>
        <v>Zoete Granadilla
Passiflora ligularis
Süße Granadilla</v>
      </c>
      <c r="BS105" s="18" t="str">
        <f t="shared" si="46"/>
        <v>Søt granadilla
Passiflora ligularis
Süße Granadilla</v>
      </c>
      <c r="BT105" s="18" t="str">
        <f t="shared" si="47"/>
        <v>Słodka Granadilla
Passiflora ligularis
Süße Granadilla</v>
      </c>
      <c r="BU105" s="18" t="str">
        <f t="shared" si="48"/>
        <v>Granadilha doce
Passiflora ligularis
Süße Granadilla</v>
      </c>
      <c r="BV105" s="18" t="str">
        <f t="shared" si="49"/>
        <v>Granadilla Dulce
Passiflora ligularis
Süße Granadilla</v>
      </c>
      <c r="BW105" s="18" t="str">
        <f t="shared" si="50"/>
        <v>Söt Granadilla
Passiflora ligularis
Süße Granadilla</v>
      </c>
      <c r="BX105" s="18" t="str">
        <f t="shared" si="51"/>
        <v>Sladká granadilla
Passiflora ligularis
Süße Granadilla</v>
      </c>
      <c r="BY105" s="18" t="str">
        <f t="shared" si="52"/>
        <v>Sladka granadilla
Passiflora ligularis
Süße Granadilla</v>
      </c>
      <c r="BZ105" s="18" t="str">
        <f t="shared" si="53"/>
        <v>Granadilla
Passiflora ligularis
Süße Granadilla</v>
      </c>
      <c r="CA105" s="18" t="str">
        <f t="shared" si="54"/>
        <v>Sladká granadilla
Passiflora ligularis
Süße Granadilla</v>
      </c>
      <c r="CB105" s="18" t="str">
        <f t="shared" si="55"/>
        <v>Tatlı granadilla
Passiflora ligularis
Süße Granadilla</v>
      </c>
      <c r="CC105" s="18" t="str">
        <f t="shared" si="56"/>
        <v>Édes granadilla
Passiflora ligularis
Süße Granadilla</v>
      </c>
    </row>
    <row r="106" spans="2:81" ht="60" x14ac:dyDescent="0.2">
      <c r="B106" s="136">
        <v>104</v>
      </c>
      <c r="C106" s="3">
        <v>13174</v>
      </c>
      <c r="D106" s="98">
        <v>4055473131740</v>
      </c>
      <c r="E106" s="17">
        <v>1.85</v>
      </c>
      <c r="F106" s="17">
        <v>4</v>
      </c>
      <c r="G106" s="99" t="s">
        <v>3113</v>
      </c>
      <c r="H106" s="98" t="s">
        <v>9734</v>
      </c>
      <c r="I106" s="17" t="s">
        <v>338</v>
      </c>
      <c r="J106" s="17" t="s">
        <v>2937</v>
      </c>
      <c r="K106" s="3">
        <v>73174</v>
      </c>
      <c r="L106" s="98">
        <v>4055473731742</v>
      </c>
      <c r="M106" s="17">
        <v>2.4500000000000002</v>
      </c>
      <c r="N106" s="3">
        <v>83174</v>
      </c>
      <c r="O106" s="98">
        <v>4055473831749</v>
      </c>
      <c r="P106" s="17">
        <v>3.75</v>
      </c>
      <c r="Q106" s="3">
        <v>53174</v>
      </c>
      <c r="R106" s="98">
        <v>4055473531748</v>
      </c>
      <c r="S106" s="17">
        <v>4.95</v>
      </c>
      <c r="T106" s="3">
        <v>33174</v>
      </c>
      <c r="U106" s="98">
        <v>4055473331744</v>
      </c>
      <c r="V106" s="17">
        <v>6.75</v>
      </c>
      <c r="W106" s="3">
        <v>63174</v>
      </c>
      <c r="X106" s="98">
        <v>4055473631745</v>
      </c>
      <c r="Y106" s="17">
        <v>2.95</v>
      </c>
      <c r="Z106" s="101" t="s">
        <v>4927</v>
      </c>
      <c r="AA106" s="101" t="s">
        <v>4928</v>
      </c>
      <c r="AB106" s="101" t="s">
        <v>339</v>
      </c>
      <c r="AC106" s="101" t="s">
        <v>337</v>
      </c>
      <c r="AD106" s="101" t="s">
        <v>4929</v>
      </c>
      <c r="AE106" s="101" t="s">
        <v>4930</v>
      </c>
      <c r="AF106" s="101" t="s">
        <v>1605</v>
      </c>
      <c r="AG106" s="101" t="s">
        <v>4931</v>
      </c>
      <c r="AH106" s="101" t="s">
        <v>4932</v>
      </c>
      <c r="AI106" s="101" t="s">
        <v>4933</v>
      </c>
      <c r="AJ106" s="101" t="s">
        <v>1606</v>
      </c>
      <c r="AK106" s="102" t="s">
        <v>4934</v>
      </c>
      <c r="AL106" s="101" t="s">
        <v>4935</v>
      </c>
      <c r="AM106" s="101" t="s">
        <v>4936</v>
      </c>
      <c r="AN106" s="101" t="s">
        <v>4937</v>
      </c>
      <c r="AO106" s="101" t="s">
        <v>4938</v>
      </c>
      <c r="AP106" s="101" t="s">
        <v>1608</v>
      </c>
      <c r="AQ106" s="101" t="s">
        <v>4939</v>
      </c>
      <c r="AR106" s="101" t="s">
        <v>1609</v>
      </c>
      <c r="AS106" s="101" t="s">
        <v>4940</v>
      </c>
      <c r="AT106" s="101" t="s">
        <v>1610</v>
      </c>
      <c r="AU106" s="101" t="s">
        <v>1607</v>
      </c>
      <c r="AV106" s="101" t="s">
        <v>4941</v>
      </c>
      <c r="AW106" s="101" t="s">
        <v>4942</v>
      </c>
      <c r="AX106" s="101" t="s">
        <v>1109</v>
      </c>
      <c r="AY106" s="101" t="s">
        <v>4943</v>
      </c>
      <c r="AZ106" s="101" t="s">
        <v>4944</v>
      </c>
      <c r="BA106" s="103" t="s">
        <v>4945</v>
      </c>
      <c r="BB106" s="18" t="str">
        <f t="shared" si="29"/>
        <v>Жълта стрелиция - златото на Мандела
Strelitzia reginae Yellow
Gelbe Strelitzie - Mandelas Gold</v>
      </c>
      <c r="BC106" s="18" t="str">
        <f t="shared" si="30"/>
        <v>Gul Strelitzia - Mandelas guld
Strelitzia reginae Yellow
Gelbe Strelitzie - Mandelas Gold</v>
      </c>
      <c r="BD106" s="18" t="str">
        <f t="shared" si="31"/>
        <v xml:space="preserve">Gelbe Strelitzie - Mandelas Gold
Strelitzia reginae Yellow
</v>
      </c>
      <c r="BE106" s="18" t="str">
        <f t="shared" si="32"/>
        <v>Yellow Strelitzia Mandela's Gold
Strelitzia reginae Yellow
Gelbe Strelitzie - Mandelas Gold</v>
      </c>
      <c r="BF106" s="18" t="str">
        <f t="shared" si="33"/>
        <v>Kollane Strelitzia – Mandela kuld
Strelitzia reginae Yellow
Gelbe Strelitzie - Mandelas Gold</v>
      </c>
      <c r="BG106" s="18" t="str">
        <f t="shared" si="34"/>
        <v>Keltainen Strelitzia - Mandelan kulta
Strelitzia reginae Yellow
Gelbe Strelitzie - Mandelas Gold</v>
      </c>
      <c r="BH106" s="18" t="str">
        <f t="shared" si="35"/>
        <v>Oiseau de paradis jaune - Mandelas Gold
Strelitzia reginae Yellow
Gelbe Strelitzie - Mandelas Gold</v>
      </c>
      <c r="BI106" s="18" t="str">
        <f t="shared" si="36"/>
        <v>Κίτρινη Στρελίτζια - Χρυσός του Μαντέλα
Strelitzia reginae Yellow
Gelbe Strelitzie - Mandelas Gold</v>
      </c>
      <c r="BJ106" s="18" t="str">
        <f t="shared" si="37"/>
        <v>Strelitzia Buí - Óir Mandela
Strelitzia reginae Yellow
Gelbe Strelitzie - Mandelas Gold</v>
      </c>
      <c r="BK106" s="18" t="str">
        <f t="shared" si="38"/>
        <v>Gul Strelitzia - Gull Mandela
Strelitzia reginae Yellow
Gelbe Strelitzie - Mandelas Gold</v>
      </c>
      <c r="BL106" s="18" t="str">
        <f t="shared" si="39"/>
        <v>Strelitzia gialla
Strelitzia reginae Yellow
Gelbe Strelitzie - Mandelas Gold</v>
      </c>
      <c r="BM106" s="18" t="str">
        <f t="shared" si="40"/>
        <v>マンデラスゴールド
Strelitzia reginae Yellow
Gelbe Strelitzie - Mandelas Gold</v>
      </c>
      <c r="BN106" s="18" t="str">
        <f t="shared" si="41"/>
        <v>Žuta Strelitzia - Mandelino zlato
Strelitzia reginae Yellow
Gelbe Strelitzie - Mandelas Gold</v>
      </c>
      <c r="BO106" s="18" t="str">
        <f t="shared" si="42"/>
        <v>Dzeltenā Strelicija - Mandelas zelts
Strelitzia reginae Yellow
Gelbe Strelitzie - Mandelas Gold</v>
      </c>
      <c r="BP106" s="18" t="str">
        <f t="shared" si="43"/>
        <v>Geltona Strelicia – Mandelos auksas
Strelitzia reginae Yellow
Gelbe Strelitzie - Mandelas Gold</v>
      </c>
      <c r="BQ106" s="18" t="str">
        <f t="shared" si="44"/>
        <v>Isfar Strelitzia - Deheb ta' Mandela
Strelitzia reginae Yellow
Gelbe Strelitzie - Mandelas Gold</v>
      </c>
      <c r="BR106" s="18" t="str">
        <f t="shared" si="45"/>
        <v>Gele Strelitzia - Mandelas Gold
Strelitzia reginae Yellow
Gelbe Strelitzie - Mandelas Gold</v>
      </c>
      <c r="BS106" s="18" t="str">
        <f t="shared" si="46"/>
        <v>Gul Strelitzia - Mandelas gull
Strelitzia reginae Yellow
Gelbe Strelitzie - Mandelas Gold</v>
      </c>
      <c r="BT106" s="18" t="str">
        <f t="shared" si="47"/>
        <v>Żółta Strelitzia - Mandelas Gold
Strelitzia reginae Yellow
Gelbe Strelitzie - Mandelas Gold</v>
      </c>
      <c r="BU106" s="18" t="str">
        <f t="shared" si="48"/>
        <v>Strelitzia amarela - ouro de Mandela
Strelitzia reginae Yellow
Gelbe Strelitzie - Mandelas Gold</v>
      </c>
      <c r="BV106" s="18" t="str">
        <f t="shared" si="49"/>
        <v>Yellow Strelitzia - Mandela
Strelitzia reginae Yellow
Gelbe Strelitzie - Mandelas Gold</v>
      </c>
      <c r="BW106" s="18" t="str">
        <f t="shared" si="50"/>
        <v>Gul Strelitzia - Mandelas Guld
Strelitzia reginae Yellow
Gelbe Strelitzie - Mandelas Gold</v>
      </c>
      <c r="BX106" s="18" t="str">
        <f t="shared" si="51"/>
        <v>Žltá Strelitzia - Mandelovo zlato
Strelitzia reginae Yellow
Gelbe Strelitzie - Mandelas Gold</v>
      </c>
      <c r="BY106" s="18" t="str">
        <f t="shared" si="52"/>
        <v>Rumena Strelitzia - Mandelino zlato
Strelitzia reginae Yellow
Gelbe Strelitzie - Mandelas Gold</v>
      </c>
      <c r="BZ106" s="18" t="str">
        <f t="shared" si="53"/>
        <v>Ave del paraíso
Strelitzia reginae Yellow
Gelbe Strelitzie - Mandelas Gold</v>
      </c>
      <c r="CA106" s="18" t="str">
        <f t="shared" si="54"/>
        <v>Žlutá Strelitzia - Mandelovo zlato
Strelitzia reginae Yellow
Gelbe Strelitzie - Mandelas Gold</v>
      </c>
      <c r="CB106" s="18" t="str">
        <f t="shared" si="55"/>
        <v>Sarı Strelitzia - Mandela'nın Altını
Strelitzia reginae Yellow
Gelbe Strelitzie - Mandelas Gold</v>
      </c>
      <c r="CC106" s="18" t="str">
        <f t="shared" si="56"/>
        <v>Sárga Strelitzia – Mandela aranya
Strelitzia reginae Yellow
Gelbe Strelitzie - Mandelas Gold</v>
      </c>
    </row>
    <row r="107" spans="2:81" ht="48" x14ac:dyDescent="0.2">
      <c r="B107" s="136">
        <v>105</v>
      </c>
      <c r="C107" s="3">
        <v>13180</v>
      </c>
      <c r="D107" s="98">
        <v>4055473131801</v>
      </c>
      <c r="E107" s="17">
        <v>1.85</v>
      </c>
      <c r="F107" s="17">
        <v>200</v>
      </c>
      <c r="G107" s="99" t="s">
        <v>3113</v>
      </c>
      <c r="H107" s="98" t="s">
        <v>9734</v>
      </c>
      <c r="I107" s="17" t="s">
        <v>261</v>
      </c>
      <c r="J107" s="17" t="s">
        <v>2938</v>
      </c>
      <c r="K107" s="3">
        <v>73180</v>
      </c>
      <c r="L107" s="98">
        <v>4055473731803</v>
      </c>
      <c r="M107" s="17">
        <v>2.4500000000000002</v>
      </c>
      <c r="N107" s="3">
        <v>83180</v>
      </c>
      <c r="O107" s="98">
        <v>4055473831800</v>
      </c>
      <c r="P107" s="17">
        <v>3.75</v>
      </c>
      <c r="Q107" s="3">
        <v>53180</v>
      </c>
      <c r="R107" s="98">
        <v>4055473531809</v>
      </c>
      <c r="S107" s="17">
        <v>4.95</v>
      </c>
      <c r="T107" s="3">
        <v>33180</v>
      </c>
      <c r="U107" s="98">
        <v>4055473331805</v>
      </c>
      <c r="V107" s="17">
        <v>6.75</v>
      </c>
      <c r="W107" s="3">
        <v>63180</v>
      </c>
      <c r="X107" s="98">
        <v>4055473631806</v>
      </c>
      <c r="Y107" s="17">
        <v>2.95</v>
      </c>
      <c r="Z107" s="101" t="s">
        <v>4946</v>
      </c>
      <c r="AA107" s="101" t="s">
        <v>1614</v>
      </c>
      <c r="AB107" s="101" t="s">
        <v>262</v>
      </c>
      <c r="AC107" s="101" t="s">
        <v>260</v>
      </c>
      <c r="AD107" s="101" t="s">
        <v>4947</v>
      </c>
      <c r="AE107" s="101" t="s">
        <v>4948</v>
      </c>
      <c r="AF107" s="101" t="s">
        <v>1611</v>
      </c>
      <c r="AG107" s="101" t="s">
        <v>4949</v>
      </c>
      <c r="AH107" s="101" t="s">
        <v>4950</v>
      </c>
      <c r="AI107" s="101" t="s">
        <v>4951</v>
      </c>
      <c r="AJ107" s="101" t="s">
        <v>1612</v>
      </c>
      <c r="AK107" s="102" t="s">
        <v>4952</v>
      </c>
      <c r="AL107" s="101" t="s">
        <v>4953</v>
      </c>
      <c r="AM107" s="101" t="s">
        <v>4954</v>
      </c>
      <c r="AN107" s="101" t="s">
        <v>4955</v>
      </c>
      <c r="AO107" s="101" t="s">
        <v>4956</v>
      </c>
      <c r="AP107" s="101" t="s">
        <v>1614</v>
      </c>
      <c r="AQ107" s="101" t="s">
        <v>1614</v>
      </c>
      <c r="AR107" s="101" t="s">
        <v>1615</v>
      </c>
      <c r="AS107" s="101" t="s">
        <v>4957</v>
      </c>
      <c r="AT107" s="101" t="s">
        <v>1616</v>
      </c>
      <c r="AU107" s="101" t="s">
        <v>1614</v>
      </c>
      <c r="AV107" s="101" t="s">
        <v>4958</v>
      </c>
      <c r="AW107" s="101" t="s">
        <v>4959</v>
      </c>
      <c r="AX107" s="101" t="s">
        <v>1613</v>
      </c>
      <c r="AY107" s="101" t="s">
        <v>4960</v>
      </c>
      <c r="AZ107" s="101" t="s">
        <v>4961</v>
      </c>
      <c r="BA107" s="103" t="s">
        <v>4962</v>
      </c>
      <c r="BB107" s="18" t="str">
        <f t="shared" si="29"/>
        <v>Червена река - Евкалипт
Eucalyptus camaldulensis
Roter Fluss - Eucalyptus</v>
      </c>
      <c r="BC107" s="18" t="str">
        <f t="shared" si="30"/>
        <v>Red River - Eucalyptus
Eucalyptus camaldulensis
Roter Fluss - Eucalyptus</v>
      </c>
      <c r="BD107" s="18" t="str">
        <f t="shared" si="31"/>
        <v xml:space="preserve">Roter Fluss - Eucalyptus
Eucalyptus camaldulensis
</v>
      </c>
      <c r="BE107" s="18" t="str">
        <f t="shared" si="32"/>
        <v>River Red Gum
Eucalyptus camaldulensis
Roter Fluss - Eucalyptus</v>
      </c>
      <c r="BF107" s="18" t="str">
        <f t="shared" si="33"/>
        <v>Punane jõgi - Eukalüpt
Eucalyptus camaldulensis
Roter Fluss - Eucalyptus</v>
      </c>
      <c r="BG107" s="18" t="str">
        <f t="shared" si="34"/>
        <v>Punainen joki - Eukalyptus
Eucalyptus camaldulensis
Roter Fluss - Eucalyptus</v>
      </c>
      <c r="BH107" s="18" t="str">
        <f t="shared" si="35"/>
        <v>Gommier des rivières
Eucalyptus camaldulensis
Roter Fluss - Eucalyptus</v>
      </c>
      <c r="BI107" s="18" t="str">
        <f t="shared" si="36"/>
        <v>Κόκκινο Ποτάμι - Ευκάλυπτος
Eucalyptus camaldulensis
Roter Fluss - Eucalyptus</v>
      </c>
      <c r="BJ107" s="18" t="str">
        <f t="shared" si="37"/>
        <v>Abhainn Dhearg - Eucalyptus
Eucalyptus camaldulensis
Roter Fluss - Eucalyptus</v>
      </c>
      <c r="BK107" s="18" t="str">
        <f t="shared" si="38"/>
        <v>Red River - Tröllatré
Eucalyptus camaldulensis
Roter Fluss - Eucalyptus</v>
      </c>
      <c r="BL107" s="18" t="str">
        <f t="shared" si="39"/>
        <v>Eucalipto rosso
Eucalyptus camaldulensis
Roter Fluss - Eucalyptus</v>
      </c>
      <c r="BM107" s="18" t="str">
        <f t="shared" si="40"/>
        <v>リバーレッドガム
Eucalyptus camaldulensis
Roter Fluss - Eucalyptus</v>
      </c>
      <c r="BN107" s="18" t="str">
        <f t="shared" si="41"/>
        <v>Crvena rijeka - Eukaliptus
Eucalyptus camaldulensis
Roter Fluss - Eucalyptus</v>
      </c>
      <c r="BO107" s="18" t="str">
        <f t="shared" si="42"/>
        <v>Sarkanā upe - eikalipts
Eucalyptus camaldulensis
Roter Fluss - Eucalyptus</v>
      </c>
      <c r="BP107" s="18" t="str">
        <f t="shared" si="43"/>
        <v>Raudonoji upė – eukaliptas
Eucalyptus camaldulensis
Roter Fluss - Eucalyptus</v>
      </c>
      <c r="BQ107" s="18" t="str">
        <f t="shared" si="44"/>
        <v>Xmara Ħamra - Ewkaliptu
Eucalyptus camaldulensis
Roter Fluss - Eucalyptus</v>
      </c>
      <c r="BR107" s="18" t="str">
        <f t="shared" si="45"/>
        <v>Red River - Eucalyptus
Eucalyptus camaldulensis
Roter Fluss - Eucalyptus</v>
      </c>
      <c r="BS107" s="18" t="str">
        <f t="shared" si="46"/>
        <v>Red River - Eucalyptus
Eucalyptus camaldulensis
Roter Fluss - Eucalyptus</v>
      </c>
      <c r="BT107" s="18" t="str">
        <f t="shared" si="47"/>
        <v>Red River - Eukaliptus
Eucalyptus camaldulensis
Roter Fluss - Eucalyptus</v>
      </c>
      <c r="BU107" s="18" t="str">
        <f t="shared" si="48"/>
        <v>Rio Vermelho - Eucalipto
Eucalyptus camaldulensis
Roter Fluss - Eucalyptus</v>
      </c>
      <c r="BV107" s="18" t="str">
        <f t="shared" si="49"/>
        <v>Râul Roșu - Eucalipt
Eucalyptus camaldulensis
Roter Fluss - Eucalyptus</v>
      </c>
      <c r="BW107" s="18" t="str">
        <f t="shared" si="50"/>
        <v>Red River - Eucalyptus
Eucalyptus camaldulensis
Roter Fluss - Eucalyptus</v>
      </c>
      <c r="BX107" s="18" t="str">
        <f t="shared" si="51"/>
        <v>Červená rieka - Eukalyptus
Eucalyptus camaldulensis
Roter Fluss - Eucalyptus</v>
      </c>
      <c r="BY107" s="18" t="str">
        <f t="shared" si="52"/>
        <v>Rdeča reka - evkaliptus
Eucalyptus camaldulensis
Roter Fluss - Eucalyptus</v>
      </c>
      <c r="BZ107" s="18" t="str">
        <f t="shared" si="53"/>
        <v>Eucalipto rojo
Eucalyptus camaldulensis
Roter Fluss - Eucalyptus</v>
      </c>
      <c r="CA107" s="18" t="str">
        <f t="shared" si="54"/>
        <v>Červená řeka - Eukalyptus
Eucalyptus camaldulensis
Roter Fluss - Eucalyptus</v>
      </c>
      <c r="CB107" s="18" t="str">
        <f t="shared" si="55"/>
        <v>Kızıl Nehir - Okaliptüs
Eucalyptus camaldulensis
Roter Fluss - Eucalyptus</v>
      </c>
      <c r="CC107" s="18" t="str">
        <f t="shared" si="56"/>
        <v>Vörös folyó - Eukaliptusz
Eucalyptus camaldulensis
Roter Fluss - Eucalyptus</v>
      </c>
    </row>
    <row r="108" spans="2:81" ht="48" x14ac:dyDescent="0.2">
      <c r="B108" s="136">
        <v>106</v>
      </c>
      <c r="C108" s="3">
        <v>13218</v>
      </c>
      <c r="D108" s="98">
        <v>4055473132181</v>
      </c>
      <c r="E108" s="17">
        <v>1.85</v>
      </c>
      <c r="F108" s="17">
        <v>250</v>
      </c>
      <c r="G108" s="99" t="s">
        <v>3113</v>
      </c>
      <c r="H108" s="98" t="s">
        <v>9734</v>
      </c>
      <c r="I108" s="17" t="s">
        <v>102</v>
      </c>
      <c r="J108" s="17" t="s">
        <v>2939</v>
      </c>
      <c r="K108" s="3">
        <v>73218</v>
      </c>
      <c r="L108" s="98">
        <v>4055473732183</v>
      </c>
      <c r="M108" s="17">
        <v>2.4500000000000002</v>
      </c>
      <c r="N108" s="3">
        <v>83218</v>
      </c>
      <c r="O108" s="98">
        <v>4055473832180</v>
      </c>
      <c r="P108" s="17">
        <v>3.75</v>
      </c>
      <c r="Q108" s="3">
        <v>53218</v>
      </c>
      <c r="R108" s="98">
        <v>4055473532189</v>
      </c>
      <c r="S108" s="17">
        <v>4.95</v>
      </c>
      <c r="T108" s="3">
        <v>33218</v>
      </c>
      <c r="U108" s="98">
        <v>4055473332185</v>
      </c>
      <c r="V108" s="17">
        <v>6.75</v>
      </c>
      <c r="W108" s="3">
        <v>63218</v>
      </c>
      <c r="X108" s="98">
        <v>4055473632186</v>
      </c>
      <c r="Y108" s="17">
        <v>2.95</v>
      </c>
      <c r="Z108" s="101" t="s">
        <v>4963</v>
      </c>
      <c r="AA108" s="101" t="s">
        <v>4964</v>
      </c>
      <c r="AB108" s="101" t="s">
        <v>103</v>
      </c>
      <c r="AC108" s="101" t="s">
        <v>101</v>
      </c>
      <c r="AD108" s="101" t="s">
        <v>4965</v>
      </c>
      <c r="AE108" s="101" t="s">
        <v>4966</v>
      </c>
      <c r="AF108" s="101" t="s">
        <v>1617</v>
      </c>
      <c r="AG108" s="101" t="s">
        <v>4967</v>
      </c>
      <c r="AH108" s="101" t="s">
        <v>4968</v>
      </c>
      <c r="AI108" s="101" t="s">
        <v>4969</v>
      </c>
      <c r="AJ108" s="101" t="s">
        <v>1618</v>
      </c>
      <c r="AK108" s="102" t="s">
        <v>4970</v>
      </c>
      <c r="AL108" s="101" t="s">
        <v>4971</v>
      </c>
      <c r="AM108" s="101" t="s">
        <v>4972</v>
      </c>
      <c r="AN108" s="101" t="s">
        <v>4973</v>
      </c>
      <c r="AO108" s="101" t="s">
        <v>4974</v>
      </c>
      <c r="AP108" s="101" t="s">
        <v>1621</v>
      </c>
      <c r="AQ108" s="101" t="s">
        <v>4975</v>
      </c>
      <c r="AR108" s="101" t="s">
        <v>1622</v>
      </c>
      <c r="AS108" s="101" t="s">
        <v>4976</v>
      </c>
      <c r="AT108" s="101" t="s">
        <v>1623</v>
      </c>
      <c r="AU108" s="101" t="s">
        <v>1620</v>
      </c>
      <c r="AV108" s="101" t="s">
        <v>4977</v>
      </c>
      <c r="AW108" s="101" t="s">
        <v>4978</v>
      </c>
      <c r="AX108" s="101" t="s">
        <v>1619</v>
      </c>
      <c r="AY108" s="101" t="s">
        <v>4977</v>
      </c>
      <c r="AZ108" s="101" t="s">
        <v>4979</v>
      </c>
      <c r="BA108" s="103" t="s">
        <v>4980</v>
      </c>
      <c r="BB108" s="18" t="str">
        <f t="shared" si="29"/>
        <v>Истински тютюн Вирджиния
Nicotiana tabacum
Echter Virginischer Tabak</v>
      </c>
      <c r="BC108" s="18" t="str">
        <f t="shared" si="30"/>
        <v>Ægte Virginia Tobak
Nicotiana tabacum
Echter Virginischer Tabak</v>
      </c>
      <c r="BD108" s="18" t="str">
        <f t="shared" si="31"/>
        <v xml:space="preserve">Echter Virginischer Tabak
Nicotiana tabacum
</v>
      </c>
      <c r="BE108" s="18" t="str">
        <f t="shared" si="32"/>
        <v>Common Tobacco
Nicotiana tabacum
Echter Virginischer Tabak</v>
      </c>
      <c r="BF108" s="18" t="str">
        <f t="shared" si="33"/>
        <v>Ehtne Virginia tubakas
Nicotiana tabacum
Echter Virginischer Tabak</v>
      </c>
      <c r="BG108" s="18" t="str">
        <f t="shared" si="34"/>
        <v>Aito Virginia-tupakka
Nicotiana tabacum
Echter Virginischer Tabak</v>
      </c>
      <c r="BH108" s="18" t="str">
        <f t="shared" si="35"/>
        <v>Tabac
Nicotiana tabacum
Echter Virginischer Tabak</v>
      </c>
      <c r="BI108" s="18" t="str">
        <f t="shared" si="36"/>
        <v>Γνήσιος καπνός Virginia
Nicotiana tabacum
Echter Virginischer Tabak</v>
      </c>
      <c r="BJ108" s="18" t="str">
        <f t="shared" si="37"/>
        <v>Tobac Virginia fíor
Nicotiana tabacum
Echter Virginischer Tabak</v>
      </c>
      <c r="BK108" s="18" t="str">
        <f t="shared" si="38"/>
        <v>Ósvikið Virginia tóbak
Nicotiana tabacum
Echter Virginischer Tabak</v>
      </c>
      <c r="BL108" s="18" t="str">
        <f t="shared" si="39"/>
        <v>Pianta del tabacco
Nicotiana tabacum
Echter Virginischer Tabak</v>
      </c>
      <c r="BM108" s="18" t="str">
        <f t="shared" si="40"/>
        <v>タバコ
Nicotiana tabacum
Echter Virginischer Tabak</v>
      </c>
      <c r="BN108" s="18" t="str">
        <f t="shared" si="41"/>
        <v>Originalni duhan Virginia
Nicotiana tabacum
Echter Virginischer Tabak</v>
      </c>
      <c r="BO108" s="18" t="str">
        <f t="shared" si="42"/>
        <v>Oriģinālā Virdžīnijas tabaka
Nicotiana tabacum
Echter Virginischer Tabak</v>
      </c>
      <c r="BP108" s="18" t="str">
        <f t="shared" si="43"/>
        <v>Tikras Virginia Tobacco
Nicotiana tabacum
Echter Virginischer Tabak</v>
      </c>
      <c r="BQ108" s="18" t="str">
        <f t="shared" si="44"/>
        <v>Tabakk Ġenwin ta' Virginia
Nicotiana tabacum
Echter Virginischer Tabak</v>
      </c>
      <c r="BR108" s="18" t="str">
        <f t="shared" si="45"/>
        <v>Echte Virginiaanse Tabak
Nicotiana tabacum
Echter Virginischer Tabak</v>
      </c>
      <c r="BS108" s="18" t="str">
        <f t="shared" si="46"/>
        <v>Ekte Virginia Tobakk
Nicotiana tabacum
Echter Virginischer Tabak</v>
      </c>
      <c r="BT108" s="18" t="str">
        <f t="shared" si="47"/>
        <v>Prawdziwy Tytoń Z Wirginii
Nicotiana tabacum
Echter Virginischer Tabak</v>
      </c>
      <c r="BU108" s="18" t="str">
        <f t="shared" si="48"/>
        <v>Tabaco Virgínia Genuíno
Nicotiana tabacum
Echter Virginischer Tabak</v>
      </c>
      <c r="BV108" s="18" t="str">
        <f t="shared" si="49"/>
        <v>Tutun Virginian
Nicotiana tabacum
Echter Virginischer Tabak</v>
      </c>
      <c r="BW108" s="18" t="str">
        <f t="shared" si="50"/>
        <v>Verklig Jungfru Tobak
Nicotiana tabacum
Echter Virginischer Tabak</v>
      </c>
      <c r="BX108" s="18" t="str">
        <f t="shared" si="51"/>
        <v>Pravý Virginia Tobacco
Nicotiana tabacum
Echter Virginischer Tabak</v>
      </c>
      <c r="BY108" s="18" t="str">
        <f t="shared" si="52"/>
        <v>Pristen tobak Virginia
Nicotiana tabacum
Echter Virginischer Tabak</v>
      </c>
      <c r="BZ108" s="18" t="str">
        <f t="shared" si="53"/>
        <v>Tabaco de Virginia
Nicotiana tabacum
Echter Virginischer Tabak</v>
      </c>
      <c r="CA108" s="18" t="str">
        <f t="shared" si="54"/>
        <v>Pravý Virginia Tobacco
Nicotiana tabacum
Echter Virginischer Tabak</v>
      </c>
      <c r="CB108" s="18" t="str">
        <f t="shared" si="55"/>
        <v>Orijinal Virginia Tütünü
Nicotiana tabacum
Echter Virginischer Tabak</v>
      </c>
      <c r="CC108" s="18" t="str">
        <f t="shared" si="56"/>
        <v>Eredeti Virginia Tobacco
Nicotiana tabacum
Echter Virginischer Tabak</v>
      </c>
    </row>
    <row r="109" spans="2:81" ht="60" x14ac:dyDescent="0.2">
      <c r="B109" s="136">
        <v>107</v>
      </c>
      <c r="C109" s="3">
        <v>13221</v>
      </c>
      <c r="D109" s="98">
        <v>4055473132211</v>
      </c>
      <c r="E109" s="17">
        <v>1.85</v>
      </c>
      <c r="F109" s="17">
        <v>100</v>
      </c>
      <c r="G109" s="99" t="s">
        <v>3113</v>
      </c>
      <c r="H109" s="98" t="s">
        <v>9734</v>
      </c>
      <c r="I109" s="17" t="s">
        <v>219</v>
      </c>
      <c r="J109" s="17" t="s">
        <v>2940</v>
      </c>
      <c r="K109" s="3">
        <v>73221</v>
      </c>
      <c r="L109" s="98">
        <v>4055473732213</v>
      </c>
      <c r="M109" s="17">
        <v>2.4500000000000002</v>
      </c>
      <c r="N109" s="3">
        <v>83221</v>
      </c>
      <c r="O109" s="98">
        <v>4055473832210</v>
      </c>
      <c r="P109" s="17">
        <v>3.75</v>
      </c>
      <c r="Q109" s="3">
        <v>53221</v>
      </c>
      <c r="R109" s="98">
        <v>4055473532219</v>
      </c>
      <c r="S109" s="17">
        <v>4.95</v>
      </c>
      <c r="T109" s="3">
        <v>33221</v>
      </c>
      <c r="U109" s="98">
        <v>4055473332215</v>
      </c>
      <c r="V109" s="17">
        <v>6.75</v>
      </c>
      <c r="W109" s="3">
        <v>63221</v>
      </c>
      <c r="X109" s="98">
        <v>4055473632216</v>
      </c>
      <c r="Y109" s="17">
        <v>2.95</v>
      </c>
      <c r="Z109" s="101" t="s">
        <v>4981</v>
      </c>
      <c r="AA109" s="101" t="s">
        <v>4982</v>
      </c>
      <c r="AB109" s="101" t="s">
        <v>220</v>
      </c>
      <c r="AC109" s="101" t="s">
        <v>218</v>
      </c>
      <c r="AD109" s="101" t="s">
        <v>4983</v>
      </c>
      <c r="AE109" s="101" t="s">
        <v>4984</v>
      </c>
      <c r="AF109" s="101" t="s">
        <v>1624</v>
      </c>
      <c r="AG109" s="101" t="s">
        <v>4985</v>
      </c>
      <c r="AH109" s="101" t="s">
        <v>4986</v>
      </c>
      <c r="AI109" s="101" t="s">
        <v>4987</v>
      </c>
      <c r="AJ109" s="101" t="s">
        <v>1625</v>
      </c>
      <c r="AK109" s="102" t="s">
        <v>4988</v>
      </c>
      <c r="AL109" s="101" t="s">
        <v>4989</v>
      </c>
      <c r="AM109" s="101" t="s">
        <v>4990</v>
      </c>
      <c r="AN109" s="101" t="s">
        <v>4991</v>
      </c>
      <c r="AO109" s="101" t="s">
        <v>4992</v>
      </c>
      <c r="AP109" s="101" t="s">
        <v>1628</v>
      </c>
      <c r="AQ109" s="101" t="s">
        <v>4993</v>
      </c>
      <c r="AR109" s="101" t="s">
        <v>1629</v>
      </c>
      <c r="AS109" s="101" t="s">
        <v>4994</v>
      </c>
      <c r="AT109" s="101" t="s">
        <v>1630</v>
      </c>
      <c r="AU109" s="101" t="s">
        <v>1627</v>
      </c>
      <c r="AV109" s="101" t="s">
        <v>4995</v>
      </c>
      <c r="AW109" s="101" t="s">
        <v>4996</v>
      </c>
      <c r="AX109" s="101" t="s">
        <v>1626</v>
      </c>
      <c r="AY109" s="101" t="s">
        <v>4997</v>
      </c>
      <c r="AZ109" s="101" t="s">
        <v>4998</v>
      </c>
      <c r="BA109" s="103" t="s">
        <v>4993</v>
      </c>
      <c r="BB109" s="18" t="str">
        <f t="shared" si="29"/>
        <v>Смокиня на Буда / дърво Бодхи
Ficus religiosa
Buddha-Feige / Bodhi-Baum</v>
      </c>
      <c r="BC109" s="18" t="str">
        <f t="shared" si="30"/>
        <v>Buddha figen / Bodhi træ
Ficus religiosa
Buddha-Feige / Bodhi-Baum</v>
      </c>
      <c r="BD109" s="18" t="str">
        <f t="shared" si="31"/>
        <v xml:space="preserve">Buddha-Feige / Bodhi-Baum
Ficus religiosa
</v>
      </c>
      <c r="BE109" s="18" t="str">
        <f t="shared" si="32"/>
        <v>Peepul Tree / Sacred Fig
Ficus religiosa
Buddha-Feige / Bodhi-Baum</v>
      </c>
      <c r="BF109" s="18" t="str">
        <f t="shared" si="33"/>
        <v>Buddha viigipuu / Bodhi puu
Ficus religiosa
Buddha-Feige / Bodhi-Baum</v>
      </c>
      <c r="BG109" s="18" t="str">
        <f t="shared" si="34"/>
        <v>Buddha-viikuna / Bodhi-puu
Ficus religiosa
Buddha-Feige / Bodhi-Baum</v>
      </c>
      <c r="BH109" s="18" t="str">
        <f t="shared" si="35"/>
        <v>Arbre de la Bodhi
Ficus religiosa
Buddha-Feige / Bodhi-Baum</v>
      </c>
      <c r="BI109" s="18" t="str">
        <f t="shared" si="36"/>
        <v>Σύκο του Βούδα / Bodhi Tree
Ficus religiosa
Buddha-Feige / Bodhi-Baum</v>
      </c>
      <c r="BJ109" s="18" t="str">
        <f t="shared" si="37"/>
        <v>Fig Búda / Crann Bodhi
Ficus religiosa
Buddha-Feige / Bodhi-Baum</v>
      </c>
      <c r="BK109" s="18" t="str">
        <f t="shared" si="38"/>
        <v>Búddafíkja / Bodhi tré
Ficus religiosa
Buddha-Feige / Bodhi-Baum</v>
      </c>
      <c r="BL109" s="18" t="str">
        <f t="shared" si="39"/>
        <v>Fico sacro
Ficus religiosa
Buddha-Feige / Bodhi-Baum</v>
      </c>
      <c r="BM109" s="18" t="str">
        <f t="shared" si="40"/>
        <v>インドボダイジュ
Ficus religiosa
Buddha-Feige / Bodhi-Baum</v>
      </c>
      <c r="BN109" s="18" t="str">
        <f t="shared" si="41"/>
        <v>Buddha smokva / Bodhi drvo
Ficus religiosa
Buddha-Feige / Bodhi-Baum</v>
      </c>
      <c r="BO109" s="18" t="str">
        <f t="shared" si="42"/>
        <v>Budas vīģe / Bodhi koks
Ficus religiosa
Buddha-Feige / Bodhi-Baum</v>
      </c>
      <c r="BP109" s="18" t="str">
        <f t="shared" si="43"/>
        <v>Budos figa / Bodhi medis
Ficus religiosa
Buddha-Feige / Bodhi-Baum</v>
      </c>
      <c r="BQ109" s="18" t="str">
        <f t="shared" si="44"/>
        <v>Buddha Fig / Siġra Bodhi
Ficus religiosa
Buddha-Feige / Bodhi-Baum</v>
      </c>
      <c r="BR109" s="18" t="str">
        <f t="shared" si="45"/>
        <v>Boeddha Vijgen / Bodhiboom
Ficus religiosa
Buddha-Feige / Bodhi-Baum</v>
      </c>
      <c r="BS109" s="18" t="str">
        <f t="shared" si="46"/>
        <v>Buddha Fig / Bodhi Tree
Ficus religiosa
Buddha-Feige / Bodhi-Baum</v>
      </c>
      <c r="BT109" s="18" t="str">
        <f t="shared" si="47"/>
        <v>Figa Buddy / Drzewo Bodhi
Ficus religiosa
Buddha-Feige / Bodhi-Baum</v>
      </c>
      <c r="BU109" s="18" t="str">
        <f t="shared" si="48"/>
        <v>Figo Buda / Árvore Bodhi
Ficus religiosa
Buddha-Feige / Bodhi-Baum</v>
      </c>
      <c r="BV109" s="18" t="str">
        <f t="shared" si="49"/>
        <v>Buddha Fig
Ficus religiosa
Buddha-Feige / Bodhi-Baum</v>
      </c>
      <c r="BW109" s="18" t="str">
        <f t="shared" si="50"/>
        <v>Buddha Fikon / Bodhi Träd
Ficus religiosa
Buddha-Feige / Bodhi-Baum</v>
      </c>
      <c r="BX109" s="18" t="str">
        <f t="shared" si="51"/>
        <v>Figa Budhu / Strom Bodhi
Ficus religiosa
Buddha-Feige / Bodhi-Baum</v>
      </c>
      <c r="BY109" s="18" t="str">
        <f t="shared" si="52"/>
        <v>Budova figa/drevo Bodhi
Ficus religiosa
Buddha-Feige / Bodhi-Baum</v>
      </c>
      <c r="BZ109" s="18" t="str">
        <f t="shared" si="53"/>
        <v>Higuera sagrada
Ficus religiosa
Buddha-Feige / Bodhi-Baum</v>
      </c>
      <c r="CA109" s="18" t="str">
        <f t="shared" si="54"/>
        <v>Fík Buddha / Strom Bodhi
Ficus religiosa
Buddha-Feige / Bodhi-Baum</v>
      </c>
      <c r="CB109" s="18" t="str">
        <f t="shared" si="55"/>
        <v>Buda İnciri / Bodhi Ağacı
Ficus religiosa
Buddha-Feige / Bodhi-Baum</v>
      </c>
      <c r="CC109" s="18" t="str">
        <f t="shared" si="56"/>
        <v>Buddha Fig / Bodhi Tree
Ficus religiosa
Buddha-Feige / Bodhi-Baum</v>
      </c>
    </row>
    <row r="110" spans="2:81" ht="36" x14ac:dyDescent="0.2">
      <c r="B110" s="136">
        <v>108</v>
      </c>
      <c r="C110" s="3">
        <v>13250</v>
      </c>
      <c r="D110" s="98">
        <v>4055473132501</v>
      </c>
      <c r="E110" s="17">
        <v>1.85</v>
      </c>
      <c r="F110" s="17">
        <v>20</v>
      </c>
      <c r="G110" s="99" t="s">
        <v>3113</v>
      </c>
      <c r="H110" s="98" t="s">
        <v>9734</v>
      </c>
      <c r="I110" s="17" t="s">
        <v>2941</v>
      </c>
      <c r="J110" s="17" t="s">
        <v>2942</v>
      </c>
      <c r="K110" s="3">
        <v>73250</v>
      </c>
      <c r="L110" s="98">
        <v>4055473732503</v>
      </c>
      <c r="M110" s="17">
        <v>2.4500000000000002</v>
      </c>
      <c r="N110" s="3">
        <v>83250</v>
      </c>
      <c r="O110" s="98">
        <v>4055473832500</v>
      </c>
      <c r="P110" s="17">
        <v>3.75</v>
      </c>
      <c r="Q110" s="3">
        <v>53250</v>
      </c>
      <c r="R110" s="98">
        <v>4055473532509</v>
      </c>
      <c r="S110" s="17">
        <v>4.95</v>
      </c>
      <c r="T110" s="3">
        <v>33250</v>
      </c>
      <c r="U110" s="98">
        <v>4055473332505</v>
      </c>
      <c r="V110" s="17">
        <v>6.75</v>
      </c>
      <c r="W110" s="3">
        <v>63250</v>
      </c>
      <c r="X110" s="98">
        <v>4055473632506</v>
      </c>
      <c r="Y110" s="17">
        <v>2.95</v>
      </c>
      <c r="Z110" s="101" t="s">
        <v>4999</v>
      </c>
      <c r="AA110" s="101" t="s">
        <v>5000</v>
      </c>
      <c r="AB110" s="101" t="s">
        <v>5001</v>
      </c>
      <c r="AC110" s="101" t="s">
        <v>5002</v>
      </c>
      <c r="AD110" s="101" t="s">
        <v>5003</v>
      </c>
      <c r="AE110" s="101" t="s">
        <v>5004</v>
      </c>
      <c r="AF110" s="101" t="s">
        <v>5005</v>
      </c>
      <c r="AG110" s="101" t="s">
        <v>5006</v>
      </c>
      <c r="AH110" s="101" t="s">
        <v>5002</v>
      </c>
      <c r="AI110" s="101" t="s">
        <v>5002</v>
      </c>
      <c r="AJ110" s="101" t="s">
        <v>5007</v>
      </c>
      <c r="AK110" s="102" t="s">
        <v>5008</v>
      </c>
      <c r="AL110" s="101" t="s">
        <v>5009</v>
      </c>
      <c r="AM110" s="101" t="s">
        <v>5010</v>
      </c>
      <c r="AN110" s="101" t="s">
        <v>5011</v>
      </c>
      <c r="AO110" s="101" t="s">
        <v>5012</v>
      </c>
      <c r="AP110" s="101" t="s">
        <v>5013</v>
      </c>
      <c r="AQ110" s="101" t="s">
        <v>5000</v>
      </c>
      <c r="AR110" s="101" t="s">
        <v>5014</v>
      </c>
      <c r="AS110" s="101" t="s">
        <v>5015</v>
      </c>
      <c r="AT110" s="101" t="s">
        <v>5016</v>
      </c>
      <c r="AU110" s="101" t="s">
        <v>5000</v>
      </c>
      <c r="AV110" s="101" t="s">
        <v>5017</v>
      </c>
      <c r="AW110" s="101" t="s">
        <v>5018</v>
      </c>
      <c r="AX110" s="101" t="s">
        <v>5015</v>
      </c>
      <c r="AY110" s="101" t="s">
        <v>5019</v>
      </c>
      <c r="AZ110" s="101" t="s">
        <v>5020</v>
      </c>
      <c r="BA110" s="103" t="s">
        <v>5021</v>
      </c>
      <c r="BB110" s="18" t="str">
        <f t="shared" si="29"/>
        <v>Ела Нордман
Abies nordmanniana
Nordmanntanne</v>
      </c>
      <c r="BC110" s="18" t="str">
        <f t="shared" si="30"/>
        <v>Nordmannsgran
Abies nordmanniana
Nordmanntanne</v>
      </c>
      <c r="BD110" s="18" t="str">
        <f t="shared" si="31"/>
        <v xml:space="preserve">Nordmanntanne
Abies nordmanniana
</v>
      </c>
      <c r="BE110" s="18" t="str">
        <f t="shared" si="32"/>
        <v>Nordmann fir
Abies nordmanniana
Nordmanntanne</v>
      </c>
      <c r="BF110" s="18" t="str">
        <f t="shared" si="33"/>
        <v>Nordmanni kuusk
Abies nordmanniana
Nordmanntanne</v>
      </c>
      <c r="BG110" s="18" t="str">
        <f t="shared" si="34"/>
        <v>Nordmann kuusi
Abies nordmanniana
Nordmanntanne</v>
      </c>
      <c r="BH110" s="18" t="str">
        <f t="shared" si="35"/>
        <v>Sapin de Nordmann
Abies nordmanniana
Nordmanntanne</v>
      </c>
      <c r="BI110" s="18" t="str">
        <f t="shared" si="36"/>
        <v>έλατο Nordmann
Abies nordmanniana
Nordmanntanne</v>
      </c>
      <c r="BJ110" s="18" t="str">
        <f t="shared" si="37"/>
        <v>Nordmann fir
Abies nordmanniana
Nordmanntanne</v>
      </c>
      <c r="BK110" s="18" t="str">
        <f t="shared" si="38"/>
        <v>Nordmann fir
Abies nordmanniana
Nordmanntanne</v>
      </c>
      <c r="BL110" s="18" t="str">
        <f t="shared" si="39"/>
        <v>Abete Nordmann
Abies nordmanniana
Nordmanntanne</v>
      </c>
      <c r="BM110" s="18" t="str">
        <f t="shared" si="40"/>
        <v>ノードマンモミ
Abies nordmanniana
Nordmanntanne</v>
      </c>
      <c r="BN110" s="18" t="str">
        <f t="shared" si="41"/>
        <v>Nordmannova jela
Abies nordmanniana
Nordmanntanne</v>
      </c>
      <c r="BO110" s="18" t="str">
        <f t="shared" si="42"/>
        <v>Nordmaņa egle
Abies nordmanniana
Nordmanntanne</v>
      </c>
      <c r="BP110" s="18" t="str">
        <f t="shared" si="43"/>
        <v>Nordmann eglė
Abies nordmanniana
Nordmanntanne</v>
      </c>
      <c r="BQ110" s="18" t="str">
        <f t="shared" si="44"/>
        <v>Żnuber Nordmann
Abies nordmanniana
Nordmanntanne</v>
      </c>
      <c r="BR110" s="18" t="str">
        <f t="shared" si="45"/>
        <v>Nordmann-spar
Abies nordmanniana
Nordmanntanne</v>
      </c>
      <c r="BS110" s="18" t="str">
        <f t="shared" si="46"/>
        <v>Nordmannsgran
Abies nordmanniana
Nordmanntanne</v>
      </c>
      <c r="BT110" s="18" t="str">
        <f t="shared" si="47"/>
        <v>Jodła Nordmanna
Abies nordmanniana
Nordmanntanne</v>
      </c>
      <c r="BU110" s="18" t="str">
        <f t="shared" si="48"/>
        <v>Abeto Nordmann
Abies nordmanniana
Nordmanntanne</v>
      </c>
      <c r="BV110" s="18" t="str">
        <f t="shared" si="49"/>
        <v>Brad Nordmann
Abies nordmanniana
Nordmanntanne</v>
      </c>
      <c r="BW110" s="18" t="str">
        <f t="shared" si="50"/>
        <v>Nordmannsgran
Abies nordmanniana
Nordmanntanne</v>
      </c>
      <c r="BX110" s="18" t="str">
        <f t="shared" si="51"/>
        <v>Nordmann jedľa
Abies nordmanniana
Nordmanntanne</v>
      </c>
      <c r="BY110" s="18" t="str">
        <f t="shared" si="52"/>
        <v>Nordmannova jelka
Abies nordmanniana
Nordmanntanne</v>
      </c>
      <c r="BZ110" s="18" t="str">
        <f t="shared" si="53"/>
        <v>Abeto Nordmann
Abies nordmanniana
Nordmanntanne</v>
      </c>
      <c r="CA110" s="18" t="str">
        <f t="shared" si="54"/>
        <v>Nordmann jedle
Abies nordmanniana
Nordmanntanne</v>
      </c>
      <c r="CB110" s="18" t="str">
        <f t="shared" si="55"/>
        <v>Nordmann köknarı
Abies nordmanniana
Nordmanntanne</v>
      </c>
      <c r="CC110" s="18" t="str">
        <f t="shared" si="56"/>
        <v>Nordmann fenyő
Abies nordmanniana
Nordmanntanne</v>
      </c>
    </row>
    <row r="111" spans="2:81" ht="48" x14ac:dyDescent="0.2">
      <c r="B111" s="136">
        <v>109</v>
      </c>
      <c r="C111" s="3">
        <v>13251</v>
      </c>
      <c r="D111" s="98">
        <v>4055473132518</v>
      </c>
      <c r="E111" s="17">
        <v>1.85</v>
      </c>
      <c r="F111" s="17">
        <v>10</v>
      </c>
      <c r="G111" s="99" t="s">
        <v>3113</v>
      </c>
      <c r="H111" s="98" t="s">
        <v>9734</v>
      </c>
      <c r="I111" s="17" t="s">
        <v>2943</v>
      </c>
      <c r="J111" s="17" t="s">
        <v>2944</v>
      </c>
      <c r="K111" s="3">
        <v>73251</v>
      </c>
      <c r="L111" s="98">
        <v>4055473732510</v>
      </c>
      <c r="M111" s="17">
        <v>2.4500000000000002</v>
      </c>
      <c r="N111" s="3">
        <v>83251</v>
      </c>
      <c r="O111" s="98">
        <v>4055473832517</v>
      </c>
      <c r="P111" s="17">
        <v>3.75</v>
      </c>
      <c r="Q111" s="3">
        <v>53251</v>
      </c>
      <c r="R111" s="98">
        <v>4055473532516</v>
      </c>
      <c r="S111" s="17">
        <v>4.95</v>
      </c>
      <c r="T111" s="3">
        <v>33251</v>
      </c>
      <c r="U111" s="98">
        <v>4055473332512</v>
      </c>
      <c r="V111" s="17">
        <v>6.75</v>
      </c>
      <c r="W111" s="3">
        <v>63251</v>
      </c>
      <c r="X111" s="98">
        <v>4055473632513</v>
      </c>
      <c r="Y111" s="17">
        <v>2.95</v>
      </c>
      <c r="Z111" s="101" t="s">
        <v>5022</v>
      </c>
      <c r="AA111" s="101" t="s">
        <v>5023</v>
      </c>
      <c r="AB111" s="101" t="s">
        <v>5024</v>
      </c>
      <c r="AC111" s="101" t="s">
        <v>5025</v>
      </c>
      <c r="AD111" s="101" t="s">
        <v>5026</v>
      </c>
      <c r="AE111" s="101" t="s">
        <v>5027</v>
      </c>
      <c r="AF111" s="101" t="s">
        <v>5028</v>
      </c>
      <c r="AG111" s="101" t="s">
        <v>5029</v>
      </c>
      <c r="AH111" s="101" t="s">
        <v>5030</v>
      </c>
      <c r="AI111" s="101" t="s">
        <v>5031</v>
      </c>
      <c r="AJ111" s="101" t="s">
        <v>5032</v>
      </c>
      <c r="AK111" s="102" t="s">
        <v>5033</v>
      </c>
      <c r="AL111" s="101" t="s">
        <v>5034</v>
      </c>
      <c r="AM111" s="101" t="s">
        <v>5035</v>
      </c>
      <c r="AN111" s="101" t="s">
        <v>5036</v>
      </c>
      <c r="AO111" s="101" t="s">
        <v>5037</v>
      </c>
      <c r="AP111" s="101" t="s">
        <v>5038</v>
      </c>
      <c r="AQ111" s="101" t="s">
        <v>5039</v>
      </c>
      <c r="AR111" s="101" t="s">
        <v>5040</v>
      </c>
      <c r="AS111" s="101" t="s">
        <v>5041</v>
      </c>
      <c r="AT111" s="101" t="s">
        <v>5042</v>
      </c>
      <c r="AU111" s="101" t="s">
        <v>5043</v>
      </c>
      <c r="AV111" s="101" t="s">
        <v>5044</v>
      </c>
      <c r="AW111" s="101" t="s">
        <v>5025</v>
      </c>
      <c r="AX111" s="101" t="s">
        <v>5045</v>
      </c>
      <c r="AY111" s="101" t="s">
        <v>5046</v>
      </c>
      <c r="AZ111" s="101" t="s">
        <v>5047</v>
      </c>
      <c r="BA111" s="103" t="s">
        <v>5048</v>
      </c>
      <c r="BB111" s="18" t="str">
        <f t="shared" si="29"/>
        <v>Канарска финикова палма
Phoenix canariensis
Kanarische Dattelpalme</v>
      </c>
      <c r="BC111" s="18" t="str">
        <f t="shared" si="30"/>
        <v>Kanarisk daddelpalme
Phoenix canariensis
Kanarische Dattelpalme</v>
      </c>
      <c r="BD111" s="18" t="str">
        <f t="shared" si="31"/>
        <v xml:space="preserve">Kanarische Dattelpalme
Phoenix canariensis
</v>
      </c>
      <c r="BE111" s="18" t="str">
        <f t="shared" si="32"/>
        <v>Canary date palm
Phoenix canariensis
Kanarische Dattelpalme</v>
      </c>
      <c r="BF111" s="18" t="str">
        <f t="shared" si="33"/>
        <v>Kanaari datlipalm
Phoenix canariensis
Kanarische Dattelpalme</v>
      </c>
      <c r="BG111" s="18" t="str">
        <f t="shared" si="34"/>
        <v>Kanarian taatelipalmu
Phoenix canariensis
Kanarische Dattelpalme</v>
      </c>
      <c r="BH111" s="18" t="str">
        <f t="shared" si="35"/>
        <v>Palmier dattier des Canaries
Phoenix canariensis
Kanarische Dattelpalme</v>
      </c>
      <c r="BI111" s="18" t="str">
        <f t="shared" si="36"/>
        <v>Καναρίνι χουρμαδιά
Phoenix canariensis
Kanarische Dattelpalme</v>
      </c>
      <c r="BJ111" s="18" t="str">
        <f t="shared" si="37"/>
        <v>Pailme dáta Chanáracha
Phoenix canariensis
Kanarische Dattelpalme</v>
      </c>
      <c r="BK111" s="18" t="str">
        <f t="shared" si="38"/>
        <v>Kanarídöðlupálmi
Phoenix canariensis
Kanarische Dattelpalme</v>
      </c>
      <c r="BL111" s="18" t="str">
        <f t="shared" si="39"/>
        <v>Palma delle Canarie
Phoenix canariensis
Kanarische Dattelpalme</v>
      </c>
      <c r="BM111" s="18" t="str">
        <f t="shared" si="40"/>
        <v>カナリアナツメヤシ
Phoenix canariensis
Kanarische Dattelpalme</v>
      </c>
      <c r="BN111" s="18" t="str">
        <f t="shared" si="41"/>
        <v>Palma kanarske datulje
Phoenix canariensis
Kanarische Dattelpalme</v>
      </c>
      <c r="BO111" s="18" t="str">
        <f t="shared" si="42"/>
        <v>Kanāriju datuma palma
Phoenix canariensis
Kanarische Dattelpalme</v>
      </c>
      <c r="BP111" s="18" t="str">
        <f t="shared" si="43"/>
        <v>Kanarų datulių palmė
Phoenix canariensis
Kanarische Dattelpalme</v>
      </c>
      <c r="BQ111" s="18" t="str">
        <f t="shared" si="44"/>
        <v>Palma tad-data tal-Kanarji
Phoenix canariensis
Kanarische Dattelpalme</v>
      </c>
      <c r="BR111" s="18" t="str">
        <f t="shared" si="45"/>
        <v>Canarische dadelpalm
Phoenix canariensis
Kanarische Dattelpalme</v>
      </c>
      <c r="BS111" s="18" t="str">
        <f t="shared" si="46"/>
        <v>Kanari daddelpalme
Phoenix canariensis
Kanarische Dattelpalme</v>
      </c>
      <c r="BT111" s="18" t="str">
        <f t="shared" si="47"/>
        <v>Palma daktylowa kanaryjska
Phoenix canariensis
Kanarische Dattelpalme</v>
      </c>
      <c r="BU111" s="18" t="str">
        <f t="shared" si="48"/>
        <v>Tamareira
Phoenix canariensis
Kanarische Dattelpalme</v>
      </c>
      <c r="BV111" s="18" t="str">
        <f t="shared" si="49"/>
        <v>Palmier de curmal canar
Phoenix canariensis
Kanarische Dattelpalme</v>
      </c>
      <c r="BW111" s="18" t="str">
        <f t="shared" si="50"/>
        <v>Kanariefågelpalm
Phoenix canariensis
Kanarische Dattelpalme</v>
      </c>
      <c r="BX111" s="18" t="str">
        <f t="shared" si="51"/>
        <v>Kanársky datlovník
Phoenix canariensis
Kanarische Dattelpalme</v>
      </c>
      <c r="BY111" s="18" t="str">
        <f t="shared" si="52"/>
        <v>Canary date palm
Phoenix canariensis
Kanarische Dattelpalme</v>
      </c>
      <c r="BZ111" s="18" t="str">
        <f t="shared" si="53"/>
        <v>Palmera datilera canaria
Phoenix canariensis
Kanarische Dattelpalme</v>
      </c>
      <c r="CA111" s="18" t="str">
        <f t="shared" si="54"/>
        <v>Kanárská datlová palma
Phoenix canariensis
Kanarische Dattelpalme</v>
      </c>
      <c r="CB111" s="18" t="str">
        <f t="shared" si="55"/>
        <v>Kanarya hurma ağacı
Phoenix canariensis
Kanarische Dattelpalme</v>
      </c>
      <c r="CC111" s="18" t="str">
        <f t="shared" si="56"/>
        <v>Kanári datolyapálma
Phoenix canariensis
Kanarische Dattelpalme</v>
      </c>
    </row>
    <row r="112" spans="2:81" ht="36" x14ac:dyDescent="0.2">
      <c r="B112" s="136">
        <v>110</v>
      </c>
      <c r="C112" s="3">
        <v>13252</v>
      </c>
      <c r="D112" s="98">
        <v>4055473132525</v>
      </c>
      <c r="E112" s="17">
        <v>1.85</v>
      </c>
      <c r="F112" s="17">
        <v>50</v>
      </c>
      <c r="G112" s="99" t="s">
        <v>3113</v>
      </c>
      <c r="H112" s="98" t="s">
        <v>9734</v>
      </c>
      <c r="I112" s="17" t="s">
        <v>2945</v>
      </c>
      <c r="J112" s="17" t="s">
        <v>2946</v>
      </c>
      <c r="K112" s="3">
        <v>73252</v>
      </c>
      <c r="L112" s="98">
        <v>4055473732527</v>
      </c>
      <c r="M112" s="17">
        <v>2.4500000000000002</v>
      </c>
      <c r="N112" s="3">
        <v>83252</v>
      </c>
      <c r="O112" s="98">
        <v>4055473832524</v>
      </c>
      <c r="P112" s="17">
        <v>3.75</v>
      </c>
      <c r="Q112" s="3">
        <v>53252</v>
      </c>
      <c r="R112" s="98">
        <v>4055473532523</v>
      </c>
      <c r="S112" s="17">
        <v>4.95</v>
      </c>
      <c r="T112" s="3">
        <v>33252</v>
      </c>
      <c r="U112" s="98">
        <v>4055473332529</v>
      </c>
      <c r="V112" s="17">
        <v>6.75</v>
      </c>
      <c r="W112" s="3">
        <v>63252</v>
      </c>
      <c r="X112" s="98">
        <v>4055473632520</v>
      </c>
      <c r="Y112" s="17">
        <v>2.95</v>
      </c>
      <c r="Z112" s="101" t="s">
        <v>5049</v>
      </c>
      <c r="AA112" s="101" t="s">
        <v>5050</v>
      </c>
      <c r="AB112" s="101" t="s">
        <v>5051</v>
      </c>
      <c r="AC112" s="101" t="s">
        <v>5050</v>
      </c>
      <c r="AD112" s="101" t="s">
        <v>5052</v>
      </c>
      <c r="AE112" s="101" t="s">
        <v>5050</v>
      </c>
      <c r="AF112" s="101" t="s">
        <v>5053</v>
      </c>
      <c r="AG112" s="101" t="s">
        <v>5054</v>
      </c>
      <c r="AH112" s="101" t="s">
        <v>5055</v>
      </c>
      <c r="AI112" s="101" t="s">
        <v>5050</v>
      </c>
      <c r="AJ112" s="101" t="s">
        <v>5056</v>
      </c>
      <c r="AK112" s="102" t="s">
        <v>5057</v>
      </c>
      <c r="AL112" s="101" t="s">
        <v>5058</v>
      </c>
      <c r="AM112" s="101" t="s">
        <v>5059</v>
      </c>
      <c r="AN112" s="101" t="s">
        <v>5050</v>
      </c>
      <c r="AO112" s="101" t="s">
        <v>5060</v>
      </c>
      <c r="AP112" s="101" t="s">
        <v>5061</v>
      </c>
      <c r="AQ112" s="101" t="s">
        <v>5050</v>
      </c>
      <c r="AR112" s="101" t="s">
        <v>5062</v>
      </c>
      <c r="AS112" s="101" t="s">
        <v>5063</v>
      </c>
      <c r="AT112" s="101" t="s">
        <v>5050</v>
      </c>
      <c r="AU112" s="101" t="s">
        <v>5050</v>
      </c>
      <c r="AV112" s="101" t="s">
        <v>5064</v>
      </c>
      <c r="AW112" s="101" t="s">
        <v>5065</v>
      </c>
      <c r="AX112" s="101" t="s">
        <v>5066</v>
      </c>
      <c r="AY112" s="101" t="s">
        <v>5067</v>
      </c>
      <c r="AZ112" s="101" t="s">
        <v>5068</v>
      </c>
      <c r="BA112" s="103" t="s">
        <v>5050</v>
      </c>
      <c r="BB112" s="18" t="str">
        <f t="shared" si="29"/>
        <v>Микс от циния
Zinnia elegans
Zinnien – Mix</v>
      </c>
      <c r="BC112" s="18" t="str">
        <f t="shared" si="30"/>
        <v>Zinnia Mix
Zinnia elegans
Zinnien – Mix</v>
      </c>
      <c r="BD112" s="18" t="str">
        <f t="shared" si="31"/>
        <v xml:space="preserve">Zinnien – Mix
Zinnia elegans
</v>
      </c>
      <c r="BE112" s="18" t="str">
        <f t="shared" si="32"/>
        <v>Zinnia Mix
Zinnia elegans
Zinnien – Mix</v>
      </c>
      <c r="BF112" s="18" t="str">
        <f t="shared" si="33"/>
        <v>Zinnia segu
Zinnia elegans
Zinnien – Mix</v>
      </c>
      <c r="BG112" s="18" t="str">
        <f t="shared" si="34"/>
        <v>Zinnia Mix
Zinnia elegans
Zinnien – Mix</v>
      </c>
      <c r="BH112" s="18" t="str">
        <f t="shared" si="35"/>
        <v>Mélange Zinnia
Zinnia elegans
Zinnien – Mix</v>
      </c>
      <c r="BI112" s="18" t="str">
        <f t="shared" si="36"/>
        <v>Μίγμα Zinnia
Zinnia elegans
Zinnien – Mix</v>
      </c>
      <c r="BJ112" s="18" t="str">
        <f t="shared" si="37"/>
        <v>Meascán Zinnia
Zinnia elegans
Zinnien – Mix</v>
      </c>
      <c r="BK112" s="18" t="str">
        <f t="shared" si="38"/>
        <v>Zinnia Mix
Zinnia elegans
Zinnien – Mix</v>
      </c>
      <c r="BL112" s="18" t="str">
        <f t="shared" si="39"/>
        <v>Miscela di zinnia
Zinnia elegans
Zinnien – Mix</v>
      </c>
      <c r="BM112" s="18" t="str">
        <f t="shared" si="40"/>
        <v>ジニアミックス
Zinnia elegans
Zinnien – Mix</v>
      </c>
      <c r="BN112" s="18" t="str">
        <f t="shared" si="41"/>
        <v>Mješavina cinije
Zinnia elegans
Zinnien – Mix</v>
      </c>
      <c r="BO112" s="18" t="str">
        <f t="shared" si="42"/>
        <v>Zinnijas maisījums
Zinnia elegans
Zinnien – Mix</v>
      </c>
      <c r="BP112" s="18" t="str">
        <f t="shared" si="43"/>
        <v>Zinnia Mix
Zinnia elegans
Zinnien – Mix</v>
      </c>
      <c r="BQ112" s="18" t="str">
        <f t="shared" si="44"/>
        <v>Ħallat Zinnia
Zinnia elegans
Zinnien – Mix</v>
      </c>
      <c r="BR112" s="18" t="str">
        <f t="shared" si="45"/>
        <v>Zinnia-mix
Zinnia elegans
Zinnien – Mix</v>
      </c>
      <c r="BS112" s="18" t="str">
        <f t="shared" si="46"/>
        <v>Zinnia Mix
Zinnia elegans
Zinnien – Mix</v>
      </c>
      <c r="BT112" s="18" t="str">
        <f t="shared" si="47"/>
        <v>Cynia Mix
Zinnia elegans
Zinnien – Mix</v>
      </c>
      <c r="BU112" s="18" t="str">
        <f t="shared" si="48"/>
        <v>Zínia Mix
Zinnia elegans
Zinnien – Mix</v>
      </c>
      <c r="BV112" s="18" t="str">
        <f t="shared" si="49"/>
        <v>Zinnia Mix
Zinnia elegans
Zinnien – Mix</v>
      </c>
      <c r="BW112" s="18" t="str">
        <f t="shared" si="50"/>
        <v>Zinnia Mix
Zinnia elegans
Zinnien – Mix</v>
      </c>
      <c r="BX112" s="18" t="str">
        <f t="shared" si="51"/>
        <v>Zmes cínie
Zinnia elegans
Zinnien – Mix</v>
      </c>
      <c r="BY112" s="18" t="str">
        <f t="shared" si="52"/>
        <v>Mešanica cinije
Zinnia elegans
Zinnien – Mix</v>
      </c>
      <c r="BZ112" s="18" t="str">
        <f t="shared" si="53"/>
        <v>Mezcla de zinnias
Zinnia elegans
Zinnien – Mix</v>
      </c>
      <c r="CA112" s="18" t="str">
        <f t="shared" si="54"/>
        <v>Směs cínie
Zinnia elegans
Zinnien – Mix</v>
      </c>
      <c r="CB112" s="18" t="str">
        <f t="shared" si="55"/>
        <v>Zinnia Karışımı
Zinnia elegans
Zinnien – Mix</v>
      </c>
      <c r="CC112" s="18" t="str">
        <f t="shared" si="56"/>
        <v>Zinnia Mix
Zinnia elegans
Zinnien – Mix</v>
      </c>
    </row>
    <row r="113" spans="2:81" ht="48" x14ac:dyDescent="0.2">
      <c r="B113" s="136">
        <v>111</v>
      </c>
      <c r="C113" s="3">
        <v>13253</v>
      </c>
      <c r="D113" s="98">
        <v>4055473132532</v>
      </c>
      <c r="E113" s="17">
        <v>1.85</v>
      </c>
      <c r="F113" s="17">
        <v>8000</v>
      </c>
      <c r="G113" s="99" t="s">
        <v>3113</v>
      </c>
      <c r="H113" s="98" t="s">
        <v>9734</v>
      </c>
      <c r="I113" s="17" t="s">
        <v>2947</v>
      </c>
      <c r="J113" s="17" t="s">
        <v>2948</v>
      </c>
      <c r="K113" s="3">
        <v>73253</v>
      </c>
      <c r="L113" s="98">
        <v>4055473732534</v>
      </c>
      <c r="M113" s="17">
        <v>2.4500000000000002</v>
      </c>
      <c r="N113" s="3">
        <v>83253</v>
      </c>
      <c r="O113" s="98">
        <v>4055473832531</v>
      </c>
      <c r="P113" s="17">
        <v>3.75</v>
      </c>
      <c r="Q113" s="3">
        <v>53253</v>
      </c>
      <c r="R113" s="98">
        <v>4055473532530</v>
      </c>
      <c r="S113" s="17">
        <v>4.95</v>
      </c>
      <c r="T113" s="3">
        <v>33253</v>
      </c>
      <c r="U113" s="98">
        <v>4055473332536</v>
      </c>
      <c r="V113" s="17">
        <v>6.75</v>
      </c>
      <c r="W113" s="3">
        <v>63253</v>
      </c>
      <c r="X113" s="98">
        <v>4055473632537</v>
      </c>
      <c r="Y113" s="17">
        <v>2.95</v>
      </c>
      <c r="Z113" s="101" t="s">
        <v>5069</v>
      </c>
      <c r="AA113" s="101" t="s">
        <v>5070</v>
      </c>
      <c r="AB113" s="101" t="s">
        <v>5071</v>
      </c>
      <c r="AC113" s="101" t="s">
        <v>5072</v>
      </c>
      <c r="AD113" s="101" t="s">
        <v>5073</v>
      </c>
      <c r="AE113" s="101" t="s">
        <v>5074</v>
      </c>
      <c r="AF113" s="101" t="s">
        <v>5075</v>
      </c>
      <c r="AG113" s="101" t="s">
        <v>5076</v>
      </c>
      <c r="AH113" s="101" t="s">
        <v>5077</v>
      </c>
      <c r="AI113" s="101" t="s">
        <v>5078</v>
      </c>
      <c r="AJ113" s="101" t="s">
        <v>5079</v>
      </c>
      <c r="AK113" s="102" t="s">
        <v>5080</v>
      </c>
      <c r="AL113" s="101" t="s">
        <v>5081</v>
      </c>
      <c r="AM113" s="101" t="s">
        <v>5082</v>
      </c>
      <c r="AN113" s="101" t="s">
        <v>5083</v>
      </c>
      <c r="AO113" s="101" t="s">
        <v>5084</v>
      </c>
      <c r="AP113" s="101" t="s">
        <v>5085</v>
      </c>
      <c r="AQ113" s="101" t="s">
        <v>5086</v>
      </c>
      <c r="AR113" s="101" t="s">
        <v>5087</v>
      </c>
      <c r="AS113" s="101" t="s">
        <v>5088</v>
      </c>
      <c r="AT113" s="101" t="s">
        <v>5089</v>
      </c>
      <c r="AU113" s="101" t="s">
        <v>5090</v>
      </c>
      <c r="AV113" s="101" t="s">
        <v>5091</v>
      </c>
      <c r="AW113" s="101" t="s">
        <v>5092</v>
      </c>
      <c r="AX113" s="101" t="s">
        <v>5093</v>
      </c>
      <c r="AY113" s="101" t="s">
        <v>5094</v>
      </c>
      <c r="AZ113" s="101" t="s">
        <v>5095</v>
      </c>
      <c r="BA113" s="103" t="s">
        <v>5096</v>
      </c>
      <c r="BB113" s="18" t="str">
        <f t="shared" si="29"/>
        <v>Смес от исландски мак
Papaver nudicaule
Islandmohn – Mix</v>
      </c>
      <c r="BC113" s="18" t="str">
        <f t="shared" si="30"/>
        <v>Islandsk valmueblanding
Papaver nudicaule
Islandmohn – Mix</v>
      </c>
      <c r="BD113" s="18" t="str">
        <f t="shared" si="31"/>
        <v xml:space="preserve">Islandmohn – Mix
Papaver nudicaule
</v>
      </c>
      <c r="BE113" s="18" t="str">
        <f t="shared" si="32"/>
        <v>Iceland poppy mix
Papaver nudicaule
Islandmohn – Mix</v>
      </c>
      <c r="BF113" s="18" t="str">
        <f t="shared" si="33"/>
        <v>Islandi moonisegu
Papaver nudicaule
Islandmohn – Mix</v>
      </c>
      <c r="BG113" s="18" t="str">
        <f t="shared" si="34"/>
        <v>Islannin unikkosekoitus
Papaver nudicaule
Islandmohn – Mix</v>
      </c>
      <c r="BH113" s="18" t="str">
        <f t="shared" si="35"/>
        <v>Mélange de pavot d'Islande
Papaver nudicaule
Islandmohn – Mix</v>
      </c>
      <c r="BI113" s="18" t="str">
        <f t="shared" si="36"/>
        <v>Μείγμα παπαρούνας Ισλανδίας
Papaver nudicaule
Islandmohn – Mix</v>
      </c>
      <c r="BJ113" s="18" t="str">
        <f t="shared" si="37"/>
        <v>Meascán poipín na hÍoslainne
Papaver nudicaule
Islandmohn – Mix</v>
      </c>
      <c r="BK113" s="18" t="str">
        <f t="shared" si="38"/>
        <v>Íslensk valmúablanda
Papaver nudicaule
Islandmohn – Mix</v>
      </c>
      <c r="BL113" s="18" t="str">
        <f t="shared" si="39"/>
        <v>Miscela di papavero islandese
Papaver nudicaule
Islandmohn – Mix</v>
      </c>
      <c r="BM113" s="18" t="str">
        <f t="shared" si="40"/>
        <v>アイスランドポピーミックス
Papaver nudicaule
Islandmohn – Mix</v>
      </c>
      <c r="BN113" s="18" t="str">
        <f t="shared" si="41"/>
        <v>Mješavina islandskog maka
Papaver nudicaule
Islandmohn – Mix</v>
      </c>
      <c r="BO113" s="18" t="str">
        <f t="shared" si="42"/>
        <v>Islandes magoņu maisījums
Papaver nudicaule
Islandmohn – Mix</v>
      </c>
      <c r="BP113" s="18" t="str">
        <f t="shared" si="43"/>
        <v>Islandijos aguonų mišinys
Papaver nudicaule
Islandmohn – Mix</v>
      </c>
      <c r="BQ113" s="18" t="str">
        <f t="shared" si="44"/>
        <v>Taħlita tal-peprin tal-Islanda
Papaver nudicaule
Islandmohn – Mix</v>
      </c>
      <c r="BR113" s="18" t="str">
        <f t="shared" si="45"/>
        <v>IJslandse papaver mix
Papaver nudicaule
Islandmohn – Mix</v>
      </c>
      <c r="BS113" s="18" t="str">
        <f t="shared" si="46"/>
        <v>Islandsvalmueblanding
Papaver nudicaule
Islandmohn – Mix</v>
      </c>
      <c r="BT113" s="18" t="str">
        <f t="shared" si="47"/>
        <v>Mieszanka maku islandzkiego
Papaver nudicaule
Islandmohn – Mix</v>
      </c>
      <c r="BU113" s="18" t="str">
        <f t="shared" si="48"/>
        <v>Mistura de papoula da Islândia
Papaver nudicaule
Islandmohn – Mix</v>
      </c>
      <c r="BV113" s="18" t="str">
        <f t="shared" si="49"/>
        <v>Amestecul de mac de Islanda
Papaver nudicaule
Islandmohn – Mix</v>
      </c>
      <c r="BW113" s="18" t="str">
        <f t="shared" si="50"/>
        <v>Islandsvallmoblandning
Papaver nudicaule
Islandmohn – Mix</v>
      </c>
      <c r="BX113" s="18" t="str">
        <f t="shared" si="51"/>
        <v>Zmes islandského maku
Papaver nudicaule
Islandmohn – Mix</v>
      </c>
      <c r="BY113" s="18" t="str">
        <f t="shared" si="52"/>
        <v>Mešanica islandskega maka
Papaver nudicaule
Islandmohn – Mix</v>
      </c>
      <c r="BZ113" s="18" t="str">
        <f t="shared" si="53"/>
        <v>Mezcla de amapolas de Islandia
Papaver nudicaule
Islandmohn – Mix</v>
      </c>
      <c r="CA113" s="18" t="str">
        <f t="shared" si="54"/>
        <v>Směs islandského máku
Papaver nudicaule
Islandmohn – Mix</v>
      </c>
      <c r="CB113" s="18" t="str">
        <f t="shared" si="55"/>
        <v>İzlanda haşhaş karışımı
Papaver nudicaule
Islandmohn – Mix</v>
      </c>
      <c r="CC113" s="18" t="str">
        <f t="shared" si="56"/>
        <v>Izlandi mák keverék
Papaver nudicaule
Islandmohn – Mix</v>
      </c>
    </row>
    <row r="114" spans="2:81" ht="36" x14ac:dyDescent="0.2">
      <c r="B114" s="136">
        <v>112</v>
      </c>
      <c r="C114" s="3">
        <v>13254</v>
      </c>
      <c r="D114" s="98">
        <v>4055473132549</v>
      </c>
      <c r="E114" s="17">
        <v>1.85</v>
      </c>
      <c r="F114" s="17">
        <v>1500</v>
      </c>
      <c r="G114" s="99" t="s">
        <v>3113</v>
      </c>
      <c r="H114" s="98" t="s">
        <v>9734</v>
      </c>
      <c r="I114" s="17" t="s">
        <v>2949</v>
      </c>
      <c r="J114" s="17" t="s">
        <v>2950</v>
      </c>
      <c r="K114" s="3">
        <v>73254</v>
      </c>
      <c r="L114" s="98">
        <v>4055473732541</v>
      </c>
      <c r="M114" s="17">
        <v>2.4500000000000002</v>
      </c>
      <c r="N114" s="3">
        <v>83254</v>
      </c>
      <c r="O114" s="98">
        <v>4055473832548</v>
      </c>
      <c r="P114" s="17">
        <v>3.75</v>
      </c>
      <c r="Q114" s="3">
        <v>53254</v>
      </c>
      <c r="R114" s="98">
        <v>4055473532547</v>
      </c>
      <c r="S114" s="17">
        <v>4.95</v>
      </c>
      <c r="T114" s="3">
        <v>33254</v>
      </c>
      <c r="U114" s="98">
        <v>4055473332543</v>
      </c>
      <c r="V114" s="17">
        <v>6.75</v>
      </c>
      <c r="W114" s="3">
        <v>63254</v>
      </c>
      <c r="X114" s="98">
        <v>4055473632544</v>
      </c>
      <c r="Y114" s="17">
        <v>2.95</v>
      </c>
      <c r="Z114" s="101" t="s">
        <v>5097</v>
      </c>
      <c r="AA114" s="101" t="s">
        <v>5098</v>
      </c>
      <c r="AB114" s="101" t="s">
        <v>5099</v>
      </c>
      <c r="AC114" s="101" t="s">
        <v>5100</v>
      </c>
      <c r="AD114" s="101" t="s">
        <v>5101</v>
      </c>
      <c r="AE114" s="101" t="s">
        <v>5102</v>
      </c>
      <c r="AF114" s="101" t="s">
        <v>5103</v>
      </c>
      <c r="AG114" s="101" t="s">
        <v>5104</v>
      </c>
      <c r="AH114" s="101" t="s">
        <v>5105</v>
      </c>
      <c r="AI114" s="101" t="s">
        <v>5106</v>
      </c>
      <c r="AJ114" s="101" t="s">
        <v>5107</v>
      </c>
      <c r="AK114" s="102" t="s">
        <v>5108</v>
      </c>
      <c r="AL114" s="101" t="s">
        <v>5109</v>
      </c>
      <c r="AM114" s="101" t="s">
        <v>5110</v>
      </c>
      <c r="AN114" s="101" t="s">
        <v>5111</v>
      </c>
      <c r="AO114" s="101" t="s">
        <v>5112</v>
      </c>
      <c r="AP114" s="101" t="s">
        <v>5113</v>
      </c>
      <c r="AQ114" s="101" t="s">
        <v>5114</v>
      </c>
      <c r="AR114" s="101" t="s">
        <v>5115</v>
      </c>
      <c r="AS114" s="101" t="s">
        <v>5116</v>
      </c>
      <c r="AT114" s="101" t="s">
        <v>5117</v>
      </c>
      <c r="AU114" s="101" t="s">
        <v>5118</v>
      </c>
      <c r="AV114" s="101" t="s">
        <v>5119</v>
      </c>
      <c r="AW114" s="101" t="s">
        <v>5109</v>
      </c>
      <c r="AX114" s="101" t="s">
        <v>5120</v>
      </c>
      <c r="AY114" s="101" t="s">
        <v>5121</v>
      </c>
      <c r="AZ114" s="101" t="s">
        <v>5122</v>
      </c>
      <c r="BA114" s="103" t="s">
        <v>5123</v>
      </c>
      <c r="BB114" s="18" t="str">
        <f t="shared" si="29"/>
        <v>калифорнийски мак
Eschscholzia californica
Kalifornischer Mohn</v>
      </c>
      <c r="BC114" s="18" t="str">
        <f t="shared" si="30"/>
        <v>Californisk valmue
Eschscholzia californica
Kalifornischer Mohn</v>
      </c>
      <c r="BD114" s="18" t="str">
        <f t="shared" si="31"/>
        <v xml:space="preserve">Kalifornischer Mohn
Eschscholzia californica
</v>
      </c>
      <c r="BE114" s="18" t="str">
        <f t="shared" si="32"/>
        <v>California poppy
Eschscholzia californica
Kalifornischer Mohn</v>
      </c>
      <c r="BF114" s="18" t="str">
        <f t="shared" si="33"/>
        <v>California moon
Eschscholzia californica
Kalifornischer Mohn</v>
      </c>
      <c r="BG114" s="18" t="str">
        <f t="shared" si="34"/>
        <v>Kalifornian unikko
Eschscholzia californica
Kalifornischer Mohn</v>
      </c>
      <c r="BH114" s="18" t="str">
        <f t="shared" si="35"/>
        <v>Pavot de Californie
Eschscholzia californica
Kalifornischer Mohn</v>
      </c>
      <c r="BI114" s="18" t="str">
        <f t="shared" si="36"/>
        <v>Καλιφόρνια παπαρούνα
Eschscholzia californica
Kalifornischer Mohn</v>
      </c>
      <c r="BJ114" s="18" t="str">
        <f t="shared" si="37"/>
        <v>Poipín california
Eschscholzia californica
Kalifornischer Mohn</v>
      </c>
      <c r="BK114" s="18" t="str">
        <f t="shared" si="38"/>
        <v>Kaliforníuvalmúi
Eschscholzia californica
Kalifornischer Mohn</v>
      </c>
      <c r="BL114" s="18" t="str">
        <f t="shared" si="39"/>
        <v>Papavero della California
Eschscholzia californica
Kalifornischer Mohn</v>
      </c>
      <c r="BM114" s="18" t="str">
        <f t="shared" si="40"/>
        <v>カリフォルニアポピー
Eschscholzia californica
Kalifornischer Mohn</v>
      </c>
      <c r="BN114" s="18" t="str">
        <f t="shared" si="41"/>
        <v>Kalifornijski mak
Eschscholzia californica
Kalifornischer Mohn</v>
      </c>
      <c r="BO114" s="18" t="str">
        <f t="shared" si="42"/>
        <v>Kalifornijas magone
Eschscholzia californica
Kalifornischer Mohn</v>
      </c>
      <c r="BP114" s="18" t="str">
        <f t="shared" si="43"/>
        <v>Kalifornijos aguonos
Eschscholzia californica
Kalifornischer Mohn</v>
      </c>
      <c r="BQ114" s="18" t="str">
        <f t="shared" si="44"/>
        <v>Peprin tal-Kalifornja
Eschscholzia californica
Kalifornischer Mohn</v>
      </c>
      <c r="BR114" s="18" t="str">
        <f t="shared" si="45"/>
        <v>Californische papaver
Eschscholzia californica
Kalifornischer Mohn</v>
      </c>
      <c r="BS114" s="18" t="str">
        <f t="shared" si="46"/>
        <v>California valmue
Eschscholzia californica
Kalifornischer Mohn</v>
      </c>
      <c r="BT114" s="18" t="str">
        <f t="shared" si="47"/>
        <v>Mak kalifornijski
Eschscholzia californica
Kalifornischer Mohn</v>
      </c>
      <c r="BU114" s="18" t="str">
        <f t="shared" si="48"/>
        <v>Papoula da Califórnia
Eschscholzia californica
Kalifornischer Mohn</v>
      </c>
      <c r="BV114" s="18" t="str">
        <f t="shared" si="49"/>
        <v>Mac de California
Eschscholzia californica
Kalifornischer Mohn</v>
      </c>
      <c r="BW114" s="18" t="str">
        <f t="shared" si="50"/>
        <v>Kalifornien vallmo
Eschscholzia californica
Kalifornischer Mohn</v>
      </c>
      <c r="BX114" s="18" t="str">
        <f t="shared" si="51"/>
        <v>Kalifornský mak
Eschscholzia californica
Kalifornischer Mohn</v>
      </c>
      <c r="BY114" s="18" t="str">
        <f t="shared" si="52"/>
        <v>Kalifornijski mak
Eschscholzia californica
Kalifornischer Mohn</v>
      </c>
      <c r="BZ114" s="18" t="str">
        <f t="shared" si="53"/>
        <v>Amapola de california
Eschscholzia californica
Kalifornischer Mohn</v>
      </c>
      <c r="CA114" s="18" t="str">
        <f t="shared" si="54"/>
        <v>Kalifornský mák
Eschscholzia californica
Kalifornischer Mohn</v>
      </c>
      <c r="CB114" s="18" t="str">
        <f t="shared" si="55"/>
        <v>Kaliforniya haşhaş
Eschscholzia californica
Kalifornischer Mohn</v>
      </c>
      <c r="CC114" s="18" t="str">
        <f t="shared" si="56"/>
        <v>Kaliforniai mák
Eschscholzia californica
Kalifornischer Mohn</v>
      </c>
    </row>
    <row r="115" spans="2:81" ht="48" x14ac:dyDescent="0.2">
      <c r="B115" s="136">
        <v>113</v>
      </c>
      <c r="C115" s="3">
        <v>13255</v>
      </c>
      <c r="D115" s="98">
        <v>4055473132556</v>
      </c>
      <c r="E115" s="17">
        <v>1.85</v>
      </c>
      <c r="F115" s="17">
        <v>6</v>
      </c>
      <c r="G115" s="99" t="s">
        <v>3113</v>
      </c>
      <c r="H115" s="98" t="s">
        <v>9734</v>
      </c>
      <c r="I115" s="17" t="s">
        <v>2951</v>
      </c>
      <c r="J115" s="17" t="s">
        <v>2952</v>
      </c>
      <c r="K115" s="3">
        <v>73255</v>
      </c>
      <c r="L115" s="98">
        <v>4055473732558</v>
      </c>
      <c r="M115" s="17">
        <v>2.4500000000000002</v>
      </c>
      <c r="N115" s="3">
        <v>83255</v>
      </c>
      <c r="O115" s="98">
        <v>4055473832555</v>
      </c>
      <c r="P115" s="17">
        <v>3.75</v>
      </c>
      <c r="Q115" s="3">
        <v>53255</v>
      </c>
      <c r="R115" s="98">
        <v>4055473532554</v>
      </c>
      <c r="S115" s="17">
        <v>4.95</v>
      </c>
      <c r="T115" s="3">
        <v>33255</v>
      </c>
      <c r="U115" s="98">
        <v>4055473332550</v>
      </c>
      <c r="V115" s="17">
        <v>6.75</v>
      </c>
      <c r="W115" s="3">
        <v>63255</v>
      </c>
      <c r="X115" s="98">
        <v>4055473632551</v>
      </c>
      <c r="Y115" s="17">
        <v>2.95</v>
      </c>
      <c r="Z115" s="101" t="s">
        <v>5124</v>
      </c>
      <c r="AA115" s="101" t="s">
        <v>5125</v>
      </c>
      <c r="AB115" s="101" t="s">
        <v>5126</v>
      </c>
      <c r="AC115" s="101" t="s">
        <v>5127</v>
      </c>
      <c r="AD115" s="101" t="s">
        <v>5128</v>
      </c>
      <c r="AE115" s="101" t="s">
        <v>5129</v>
      </c>
      <c r="AF115" s="101" t="s">
        <v>5130</v>
      </c>
      <c r="AG115" s="101" t="s">
        <v>5131</v>
      </c>
      <c r="AH115" s="101" t="s">
        <v>5132</v>
      </c>
      <c r="AI115" s="101" t="s">
        <v>5133</v>
      </c>
      <c r="AJ115" s="101" t="s">
        <v>5134</v>
      </c>
      <c r="AK115" s="102" t="s">
        <v>5135</v>
      </c>
      <c r="AL115" s="101" t="s">
        <v>5136</v>
      </c>
      <c r="AM115" s="101" t="s">
        <v>5137</v>
      </c>
      <c r="AN115" s="101" t="s">
        <v>5138</v>
      </c>
      <c r="AO115" s="101" t="s">
        <v>5139</v>
      </c>
      <c r="AP115" s="101" t="s">
        <v>5140</v>
      </c>
      <c r="AQ115" s="101" t="s">
        <v>5141</v>
      </c>
      <c r="AR115" s="101" t="s">
        <v>5142</v>
      </c>
      <c r="AS115" s="101" t="s">
        <v>5143</v>
      </c>
      <c r="AT115" s="101" t="s">
        <v>5144</v>
      </c>
      <c r="AU115" s="101" t="s">
        <v>5145</v>
      </c>
      <c r="AV115" s="101" t="s">
        <v>5146</v>
      </c>
      <c r="AW115" s="101" t="s">
        <v>5147</v>
      </c>
      <c r="AX115" s="101" t="s">
        <v>5148</v>
      </c>
      <c r="AY115" s="101" t="s">
        <v>5149</v>
      </c>
      <c r="AZ115" s="101" t="s">
        <v>5150</v>
      </c>
      <c r="BA115" s="103" t="s">
        <v>5151</v>
      </c>
      <c r="BB115" s="18" t="str">
        <f t="shared" si="29"/>
        <v>Бяла коледна роза
Helleborus niger
Weiße Christrose</v>
      </c>
      <c r="BC115" s="18" t="str">
        <f t="shared" si="30"/>
        <v>Hvid julerose
Helleborus niger
Weiße Christrose</v>
      </c>
      <c r="BD115" s="18" t="str">
        <f t="shared" si="31"/>
        <v xml:space="preserve">Weiße Christrose
Helleborus niger
</v>
      </c>
      <c r="BE115" s="18" t="str">
        <f t="shared" si="32"/>
        <v>White Christmas Rose
Helleborus niger
Weiße Christrose</v>
      </c>
      <c r="BF115" s="18" t="str">
        <f t="shared" si="33"/>
        <v>Valge jõuluroos
Helleborus niger
Weiße Christrose</v>
      </c>
      <c r="BG115" s="18" t="str">
        <f t="shared" si="34"/>
        <v>Valkoinen jouluruusu
Helleborus niger
Weiße Christrose</v>
      </c>
      <c r="BH115" s="18" t="str">
        <f t="shared" si="35"/>
        <v>Rose de Noël blanche
Helleborus niger
Weiße Christrose</v>
      </c>
      <c r="BI115" s="18" t="str">
        <f t="shared" si="36"/>
        <v>Λευκό χριστουγεννιάτικο τριαντάφυλλο
Helleborus niger
Weiße Christrose</v>
      </c>
      <c r="BJ115" s="18" t="str">
        <f t="shared" si="37"/>
        <v>Rós Nollag Bán
Helleborus niger
Weiße Christrose</v>
      </c>
      <c r="BK115" s="18" t="str">
        <f t="shared" si="38"/>
        <v>Hvít jólarós
Helleborus niger
Weiße Christrose</v>
      </c>
      <c r="BL115" s="18" t="str">
        <f t="shared" si="39"/>
        <v>Rosa bianca di Natale
Helleborus niger
Weiße Christrose</v>
      </c>
      <c r="BM115" s="18" t="str">
        <f t="shared" si="40"/>
        <v>ホワイトクリスマスローズ
Helleborus niger
Weiße Christrose</v>
      </c>
      <c r="BN115" s="18" t="str">
        <f t="shared" si="41"/>
        <v>Bijela božićna ruža
Helleborus niger
Weiße Christrose</v>
      </c>
      <c r="BO115" s="18" t="str">
        <f t="shared" si="42"/>
        <v>Baltā Ziemassvētku roze
Helleborus niger
Weiße Christrose</v>
      </c>
      <c r="BP115" s="18" t="str">
        <f t="shared" si="43"/>
        <v>Balta Kalėdų rožė
Helleborus niger
Weiße Christrose</v>
      </c>
      <c r="BQ115" s="18" t="str">
        <f t="shared" si="44"/>
        <v>Warda bajda tal-Milied
Helleborus niger
Weiße Christrose</v>
      </c>
      <c r="BR115" s="18" t="str">
        <f t="shared" si="45"/>
        <v>Witte kerstroos
Helleborus niger
Weiße Christrose</v>
      </c>
      <c r="BS115" s="18" t="str">
        <f t="shared" si="46"/>
        <v>Hvit julerose
Helleborus niger
Weiße Christrose</v>
      </c>
      <c r="BT115" s="18" t="str">
        <f t="shared" si="47"/>
        <v>Biała Świąteczna Róża
Helleborus niger
Weiße Christrose</v>
      </c>
      <c r="BU115" s="18" t="str">
        <f t="shared" si="48"/>
        <v>Rosa branca de natal
Helleborus niger
Weiße Christrose</v>
      </c>
      <c r="BV115" s="18" t="str">
        <f t="shared" si="49"/>
        <v>Trandafir alb de Crăciun
Helleborus niger
Weiße Christrose</v>
      </c>
      <c r="BW115" s="18" t="str">
        <f t="shared" si="50"/>
        <v>Vit julros
Helleborus niger
Weiße Christrose</v>
      </c>
      <c r="BX115" s="18" t="str">
        <f t="shared" si="51"/>
        <v>Biela vianočná ruža
Helleborus niger
Weiße Christrose</v>
      </c>
      <c r="BY115" s="18" t="str">
        <f t="shared" si="52"/>
        <v>Bela božična vrtnica
Helleborus niger
Weiße Christrose</v>
      </c>
      <c r="BZ115" s="18" t="str">
        <f t="shared" si="53"/>
        <v>Rosa blanca de navidad
Helleborus niger
Weiße Christrose</v>
      </c>
      <c r="CA115" s="18" t="str">
        <f t="shared" si="54"/>
        <v>Bílá vánoční růže
Helleborus niger
Weiße Christrose</v>
      </c>
      <c r="CB115" s="18" t="str">
        <f t="shared" si="55"/>
        <v>Beyaz Noel Gülü
Helleborus niger
Weiße Christrose</v>
      </c>
      <c r="CC115" s="18" t="str">
        <f t="shared" si="56"/>
        <v>Fehér karácsonyi rózsa
Helleborus niger
Weiße Christrose</v>
      </c>
    </row>
    <row r="116" spans="2:81" ht="36" x14ac:dyDescent="0.2">
      <c r="B116" s="136">
        <v>114</v>
      </c>
      <c r="C116" s="3">
        <v>13256</v>
      </c>
      <c r="D116" s="98">
        <v>4055473132563</v>
      </c>
      <c r="E116" s="17">
        <v>1.85</v>
      </c>
      <c r="F116" s="17">
        <v>100</v>
      </c>
      <c r="G116" s="99" t="s">
        <v>3113</v>
      </c>
      <c r="H116" s="98" t="s">
        <v>9734</v>
      </c>
      <c r="I116" s="17" t="s">
        <v>2953</v>
      </c>
      <c r="J116" s="17" t="s">
        <v>2954</v>
      </c>
      <c r="K116" s="3">
        <v>73256</v>
      </c>
      <c r="L116" s="98">
        <v>4055473732565</v>
      </c>
      <c r="M116" s="17">
        <v>2.4500000000000002</v>
      </c>
      <c r="N116" s="3">
        <v>83256</v>
      </c>
      <c r="O116" s="98">
        <v>4055473832562</v>
      </c>
      <c r="P116" s="17">
        <v>3.75</v>
      </c>
      <c r="Q116" s="3">
        <v>53256</v>
      </c>
      <c r="R116" s="98">
        <v>4055473532561</v>
      </c>
      <c r="S116" s="17">
        <v>4.95</v>
      </c>
      <c r="T116" s="3">
        <v>33256</v>
      </c>
      <c r="U116" s="98">
        <v>4055473332567</v>
      </c>
      <c r="V116" s="17">
        <v>6.75</v>
      </c>
      <c r="W116" s="3">
        <v>63256</v>
      </c>
      <c r="X116" s="98">
        <v>4055473632568</v>
      </c>
      <c r="Y116" s="17">
        <v>2.95</v>
      </c>
      <c r="Z116" s="101" t="s">
        <v>5152</v>
      </c>
      <c r="AA116" s="101" t="s">
        <v>5153</v>
      </c>
      <c r="AB116" s="101" t="s">
        <v>5154</v>
      </c>
      <c r="AC116" s="101" t="s">
        <v>5155</v>
      </c>
      <c r="AD116" s="101" t="s">
        <v>5156</v>
      </c>
      <c r="AE116" s="101" t="s">
        <v>5157</v>
      </c>
      <c r="AF116" s="101" t="s">
        <v>5158</v>
      </c>
      <c r="AG116" s="101" t="s">
        <v>5159</v>
      </c>
      <c r="AH116" s="101" t="s">
        <v>5160</v>
      </c>
      <c r="AI116" s="101" t="s">
        <v>5161</v>
      </c>
      <c r="AJ116" s="101" t="s">
        <v>5162</v>
      </c>
      <c r="AK116" s="102" t="s">
        <v>5163</v>
      </c>
      <c r="AL116" s="101" t="s">
        <v>5164</v>
      </c>
      <c r="AM116" s="101" t="s">
        <v>5165</v>
      </c>
      <c r="AN116" s="101" t="s">
        <v>5166</v>
      </c>
      <c r="AO116" s="101" t="s">
        <v>5167</v>
      </c>
      <c r="AP116" s="101" t="s">
        <v>5168</v>
      </c>
      <c r="AQ116" s="101" t="s">
        <v>5169</v>
      </c>
      <c r="AR116" s="101" t="s">
        <v>5170</v>
      </c>
      <c r="AS116" s="101" t="s">
        <v>5171</v>
      </c>
      <c r="AT116" s="101" t="s">
        <v>5172</v>
      </c>
      <c r="AU116" s="101" t="s">
        <v>5173</v>
      </c>
      <c r="AV116" s="101" t="s">
        <v>5174</v>
      </c>
      <c r="AW116" s="101" t="s">
        <v>5175</v>
      </c>
      <c r="AX116" s="101" t="s">
        <v>5176</v>
      </c>
      <c r="AY116" s="101" t="s">
        <v>5177</v>
      </c>
      <c r="AZ116" s="101" t="s">
        <v>5178</v>
      </c>
      <c r="BA116" s="103" t="s">
        <v>5179</v>
      </c>
      <c r="BB116" s="18" t="str">
        <f t="shared" si="29"/>
        <v>Черна горичка
Alcea rosea nigra
Schwarze Stockrose</v>
      </c>
      <c r="BC116" s="18" t="str">
        <f t="shared" si="30"/>
        <v>Sort stokrose
Alcea rosea nigra
Schwarze Stockrose</v>
      </c>
      <c r="BD116" s="18" t="str">
        <f t="shared" si="31"/>
        <v xml:space="preserve">Schwarze Stockrose
Alcea rosea nigra
</v>
      </c>
      <c r="BE116" s="18" t="str">
        <f t="shared" si="32"/>
        <v>Black hollyhock
Alcea rosea nigra
Schwarze Stockrose</v>
      </c>
      <c r="BF116" s="18" t="str">
        <f t="shared" si="33"/>
        <v>Must hollyhock
Alcea rosea nigra
Schwarze Stockrose</v>
      </c>
      <c r="BG116" s="18" t="str">
        <f t="shared" si="34"/>
        <v>Musta hollyhock
Alcea rosea nigra
Schwarze Stockrose</v>
      </c>
      <c r="BH116" s="18" t="str">
        <f t="shared" si="35"/>
        <v>Rose trémière noire
Alcea rosea nigra
Schwarze Stockrose</v>
      </c>
      <c r="BI116" s="18" t="str">
        <f t="shared" si="36"/>
        <v>Μαύρο πουρνάρι
Alcea rosea nigra
Schwarze Stockrose</v>
      </c>
      <c r="BJ116" s="18" t="str">
        <f t="shared" si="37"/>
        <v>Cuileann dubh
Alcea rosea nigra
Schwarze Stockrose</v>
      </c>
      <c r="BK116" s="18" t="str">
        <f t="shared" si="38"/>
        <v>Svartur holrósi
Alcea rosea nigra
Schwarze Stockrose</v>
      </c>
      <c r="BL116" s="18" t="str">
        <f t="shared" si="39"/>
        <v>Malvarosa nera
Alcea rosea nigra
Schwarze Stockrose</v>
      </c>
      <c r="BM116" s="18" t="str">
        <f t="shared" si="40"/>
        <v>黒タチアオイ
Alcea rosea nigra
Schwarze Stockrose</v>
      </c>
      <c r="BN116" s="18" t="str">
        <f t="shared" si="41"/>
        <v>Crna božika
Alcea rosea nigra
Schwarze Stockrose</v>
      </c>
      <c r="BO116" s="18" t="str">
        <f t="shared" si="42"/>
        <v>Melnais hollyhock
Alcea rosea nigra
Schwarze Stockrose</v>
      </c>
      <c r="BP116" s="18" t="str">
        <f t="shared" si="43"/>
        <v>Juodasis hollyhock
Alcea rosea nigra
Schwarze Stockrose</v>
      </c>
      <c r="BQ116" s="18" t="str">
        <f t="shared" si="44"/>
        <v>Hollyhock iswed
Alcea rosea nigra
Schwarze Stockrose</v>
      </c>
      <c r="BR116" s="18" t="str">
        <f t="shared" si="45"/>
        <v>Zwarte stokroos
Alcea rosea nigra
Schwarze Stockrose</v>
      </c>
      <c r="BS116" s="18" t="str">
        <f t="shared" si="46"/>
        <v>Svart stokkrose
Alcea rosea nigra
Schwarze Stockrose</v>
      </c>
      <c r="BT116" s="18" t="str">
        <f t="shared" si="47"/>
        <v>Malwa czarna
Alcea rosea nigra
Schwarze Stockrose</v>
      </c>
      <c r="BU116" s="18" t="str">
        <f t="shared" si="48"/>
        <v>Malva-rosa preta
Alcea rosea nigra
Schwarze Stockrose</v>
      </c>
      <c r="BV116" s="18" t="str">
        <f t="shared" si="49"/>
        <v>Hollyhock negru
Alcea rosea nigra
Schwarze Stockrose</v>
      </c>
      <c r="BW116" s="18" t="str">
        <f t="shared" si="50"/>
        <v>Svart stockros
Alcea rosea nigra
Schwarze Stockrose</v>
      </c>
      <c r="BX116" s="18" t="str">
        <f t="shared" si="51"/>
        <v>Hollyhock čierny
Alcea rosea nigra
Schwarze Stockrose</v>
      </c>
      <c r="BY116" s="18" t="str">
        <f t="shared" si="52"/>
        <v>Črna hollyhock
Alcea rosea nigra
Schwarze Stockrose</v>
      </c>
      <c r="BZ116" s="18" t="str">
        <f t="shared" si="53"/>
        <v>Malvarrosa negra
Alcea rosea nigra
Schwarze Stockrose</v>
      </c>
      <c r="CA116" s="18" t="str">
        <f t="shared" si="54"/>
        <v>Topolovka černá
Alcea rosea nigra
Schwarze Stockrose</v>
      </c>
      <c r="CB116" s="18" t="str">
        <f t="shared" si="55"/>
        <v>Siyah gülhatmi
Alcea rosea nigra
Schwarze Stockrose</v>
      </c>
      <c r="CC116" s="18" t="str">
        <f t="shared" si="56"/>
        <v>Fekete hollyhock
Alcea rosea nigra
Schwarze Stockrose</v>
      </c>
    </row>
    <row r="117" spans="2:81" ht="36" x14ac:dyDescent="0.2">
      <c r="B117" s="136">
        <v>115</v>
      </c>
      <c r="C117" s="3">
        <v>13257</v>
      </c>
      <c r="D117" s="98">
        <v>4055473132570</v>
      </c>
      <c r="E117" s="17">
        <v>1.85</v>
      </c>
      <c r="F117" s="17">
        <v>100</v>
      </c>
      <c r="G117" s="99" t="s">
        <v>3113</v>
      </c>
      <c r="H117" s="98" t="s">
        <v>9734</v>
      </c>
      <c r="I117" s="17" t="s">
        <v>560</v>
      </c>
      <c r="J117" s="17" t="s">
        <v>2955</v>
      </c>
      <c r="K117" s="3">
        <v>73257</v>
      </c>
      <c r="L117" s="98">
        <v>4055473732572</v>
      </c>
      <c r="M117" s="17">
        <v>2.4500000000000002</v>
      </c>
      <c r="N117" s="3">
        <v>83257</v>
      </c>
      <c r="O117" s="98">
        <v>4055473832579</v>
      </c>
      <c r="P117" s="17">
        <v>3.75</v>
      </c>
      <c r="Q117" s="3">
        <v>53257</v>
      </c>
      <c r="R117" s="98">
        <v>4055473532578</v>
      </c>
      <c r="S117" s="17">
        <v>4.95</v>
      </c>
      <c r="T117" s="3">
        <v>33257</v>
      </c>
      <c r="U117" s="98">
        <v>4055473332574</v>
      </c>
      <c r="V117" s="17">
        <v>6.75</v>
      </c>
      <c r="W117" s="3">
        <v>63257</v>
      </c>
      <c r="X117" s="98">
        <v>4055473632575</v>
      </c>
      <c r="Y117" s="17">
        <v>2.95</v>
      </c>
      <c r="Z117" s="101" t="s">
        <v>5180</v>
      </c>
      <c r="AA117" s="101" t="s">
        <v>5181</v>
      </c>
      <c r="AB117" s="101" t="s">
        <v>5182</v>
      </c>
      <c r="AC117" s="101" t="s">
        <v>5183</v>
      </c>
      <c r="AD117" s="101" t="s">
        <v>5184</v>
      </c>
      <c r="AE117" s="101" t="s">
        <v>5185</v>
      </c>
      <c r="AF117" s="101" t="s">
        <v>5186</v>
      </c>
      <c r="AG117" s="101" t="s">
        <v>5187</v>
      </c>
      <c r="AH117" s="101" t="s">
        <v>5188</v>
      </c>
      <c r="AI117" s="101" t="s">
        <v>5189</v>
      </c>
      <c r="AJ117" s="101" t="s">
        <v>5190</v>
      </c>
      <c r="AK117" s="102" t="s">
        <v>5191</v>
      </c>
      <c r="AL117" s="101" t="s">
        <v>5192</v>
      </c>
      <c r="AM117" s="101" t="s">
        <v>5193</v>
      </c>
      <c r="AN117" s="101" t="s">
        <v>5194</v>
      </c>
      <c r="AO117" s="101" t="s">
        <v>5195</v>
      </c>
      <c r="AP117" s="101" t="s">
        <v>5196</v>
      </c>
      <c r="AQ117" s="101" t="s">
        <v>5197</v>
      </c>
      <c r="AR117" s="101" t="s">
        <v>5198</v>
      </c>
      <c r="AS117" s="101" t="s">
        <v>5199</v>
      </c>
      <c r="AT117" s="101" t="s">
        <v>5200</v>
      </c>
      <c r="AU117" s="101" t="s">
        <v>5201</v>
      </c>
      <c r="AV117" s="101" t="s">
        <v>5202</v>
      </c>
      <c r="AW117" s="101" t="s">
        <v>5203</v>
      </c>
      <c r="AX117" s="101" t="s">
        <v>5204</v>
      </c>
      <c r="AY117" s="101" t="s">
        <v>5205</v>
      </c>
      <c r="AZ117" s="101" t="s">
        <v>5206</v>
      </c>
      <c r="BA117" s="103" t="s">
        <v>5207</v>
      </c>
      <c r="BB117" s="18" t="str">
        <f t="shared" si="29"/>
        <v>Бяла горичка
Alcea rosea
Weiße Stockrose</v>
      </c>
      <c r="BC117" s="18" t="str">
        <f t="shared" si="30"/>
        <v>Hvid stokrose
Alcea rosea
Weiße Stockrose</v>
      </c>
      <c r="BD117" s="18" t="str">
        <f t="shared" si="31"/>
        <v xml:space="preserve">Weiße Stockrose
Alcea rosea
</v>
      </c>
      <c r="BE117" s="18" t="str">
        <f t="shared" si="32"/>
        <v>White hollyhock
Alcea rosea
Weiße Stockrose</v>
      </c>
      <c r="BF117" s="18" t="str">
        <f t="shared" si="33"/>
        <v>Valge hollyhock
Alcea rosea
Weiße Stockrose</v>
      </c>
      <c r="BG117" s="18" t="str">
        <f t="shared" si="34"/>
        <v>Valkoinen hollyhock
Alcea rosea
Weiße Stockrose</v>
      </c>
      <c r="BH117" s="18" t="str">
        <f t="shared" si="35"/>
        <v>Rose trémière blanche
Alcea rosea
Weiße Stockrose</v>
      </c>
      <c r="BI117" s="18" t="str">
        <f t="shared" si="36"/>
        <v>Λευκό πουρνάρι
Alcea rosea
Weiße Stockrose</v>
      </c>
      <c r="BJ117" s="18" t="str">
        <f t="shared" si="37"/>
        <v>Cuileann bán
Alcea rosea
Weiße Stockrose</v>
      </c>
      <c r="BK117" s="18" t="str">
        <f t="shared" si="38"/>
        <v>Hvítur holrósi
Alcea rosea
Weiße Stockrose</v>
      </c>
      <c r="BL117" s="18" t="str">
        <f t="shared" si="39"/>
        <v>Malvarosa bianca
Alcea rosea
Weiße Stockrose</v>
      </c>
      <c r="BM117" s="18" t="str">
        <f t="shared" si="40"/>
        <v>白いタチアオイ
Alcea rosea
Weiße Stockrose</v>
      </c>
      <c r="BN117" s="18" t="str">
        <f t="shared" si="41"/>
        <v>Bijela božika
Alcea rosea
Weiße Stockrose</v>
      </c>
      <c r="BO117" s="18" t="str">
        <f t="shared" si="42"/>
        <v>Baltais hollyhock
Alcea rosea
Weiße Stockrose</v>
      </c>
      <c r="BP117" s="18" t="str">
        <f t="shared" si="43"/>
        <v>Baltasis hollyhock
Alcea rosea
Weiße Stockrose</v>
      </c>
      <c r="BQ117" s="18" t="str">
        <f t="shared" si="44"/>
        <v>Hollyhock abjad
Alcea rosea
Weiße Stockrose</v>
      </c>
      <c r="BR117" s="18" t="str">
        <f t="shared" si="45"/>
        <v>Witte stokroos
Alcea rosea
Weiße Stockrose</v>
      </c>
      <c r="BS117" s="18" t="str">
        <f t="shared" si="46"/>
        <v>Hvit stokkrose
Alcea rosea
Weiße Stockrose</v>
      </c>
      <c r="BT117" s="18" t="str">
        <f t="shared" si="47"/>
        <v>Malwa biała
Alcea rosea
Weiße Stockrose</v>
      </c>
      <c r="BU117" s="18" t="str">
        <f t="shared" si="48"/>
        <v>Malva branca
Alcea rosea
Weiße Stockrose</v>
      </c>
      <c r="BV117" s="18" t="str">
        <f t="shared" si="49"/>
        <v>Hollyhock alb
Alcea rosea
Weiße Stockrose</v>
      </c>
      <c r="BW117" s="18" t="str">
        <f t="shared" si="50"/>
        <v>Vit stockrosa
Alcea rosea
Weiße Stockrose</v>
      </c>
      <c r="BX117" s="18" t="str">
        <f t="shared" si="51"/>
        <v>Cezmína biela
Alcea rosea
Weiße Stockrose</v>
      </c>
      <c r="BY117" s="18" t="str">
        <f t="shared" si="52"/>
        <v>Bela hollyhock
Alcea rosea
Weiße Stockrose</v>
      </c>
      <c r="BZ117" s="18" t="str">
        <f t="shared" si="53"/>
        <v>Malvarrosa blanca
Alcea rosea
Weiße Stockrose</v>
      </c>
      <c r="CA117" s="18" t="str">
        <f t="shared" si="54"/>
        <v>Topolovka bílá
Alcea rosea
Weiße Stockrose</v>
      </c>
      <c r="CB117" s="18" t="str">
        <f t="shared" si="55"/>
        <v>Beyaz gülhatmi
Alcea rosea
Weiße Stockrose</v>
      </c>
      <c r="CC117" s="18" t="str">
        <f t="shared" si="56"/>
        <v>Fehér hollyhock
Alcea rosea
Weiße Stockrose</v>
      </c>
    </row>
    <row r="118" spans="2:81" ht="36" x14ac:dyDescent="0.2">
      <c r="B118" s="136">
        <v>116</v>
      </c>
      <c r="C118" s="3">
        <v>13717</v>
      </c>
      <c r="D118" s="98">
        <v>4055473137179</v>
      </c>
      <c r="E118" s="17">
        <v>1.85</v>
      </c>
      <c r="F118" s="17">
        <v>5</v>
      </c>
      <c r="G118" s="99" t="s">
        <v>3113</v>
      </c>
      <c r="H118" s="98" t="s">
        <v>9734</v>
      </c>
      <c r="I118" s="17" t="s">
        <v>141</v>
      </c>
      <c r="J118" s="17" t="s">
        <v>2956</v>
      </c>
      <c r="K118" s="3">
        <v>73717</v>
      </c>
      <c r="L118" s="98">
        <v>4055473737171</v>
      </c>
      <c r="M118" s="17">
        <v>2.4500000000000002</v>
      </c>
      <c r="N118" s="3">
        <v>83717</v>
      </c>
      <c r="O118" s="98">
        <v>4055473837178</v>
      </c>
      <c r="P118" s="17">
        <v>3.75</v>
      </c>
      <c r="Q118" s="3">
        <v>53717</v>
      </c>
      <c r="R118" s="98">
        <v>4055473537177</v>
      </c>
      <c r="S118" s="17">
        <v>4.95</v>
      </c>
      <c r="T118" s="3">
        <v>33717</v>
      </c>
      <c r="U118" s="98">
        <v>4055473337173</v>
      </c>
      <c r="V118" s="17">
        <v>6.75</v>
      </c>
      <c r="W118" s="3">
        <v>63717</v>
      </c>
      <c r="X118" s="98">
        <v>4055473637174</v>
      </c>
      <c r="Y118" s="17">
        <v>2.95</v>
      </c>
      <c r="Z118" s="101" t="s">
        <v>5208</v>
      </c>
      <c r="AA118" s="101" t="s">
        <v>5209</v>
      </c>
      <c r="AB118" s="101" t="s">
        <v>142</v>
      </c>
      <c r="AC118" s="101" t="s">
        <v>140</v>
      </c>
      <c r="AD118" s="101" t="s">
        <v>5210</v>
      </c>
      <c r="AE118" s="101" t="s">
        <v>5210</v>
      </c>
      <c r="AF118" s="101" t="s">
        <v>1631</v>
      </c>
      <c r="AG118" s="101" t="s">
        <v>5211</v>
      </c>
      <c r="AH118" s="101" t="s">
        <v>5212</v>
      </c>
      <c r="AI118" s="101" t="s">
        <v>5213</v>
      </c>
      <c r="AJ118" s="101" t="s">
        <v>1632</v>
      </c>
      <c r="AK118" s="102" t="s">
        <v>5214</v>
      </c>
      <c r="AL118" s="101" t="s">
        <v>5215</v>
      </c>
      <c r="AM118" s="101" t="s">
        <v>5216</v>
      </c>
      <c r="AN118" s="101" t="s">
        <v>5217</v>
      </c>
      <c r="AO118" s="101" t="s">
        <v>5218</v>
      </c>
      <c r="AP118" s="101" t="s">
        <v>1635</v>
      </c>
      <c r="AQ118" s="101" t="s">
        <v>5209</v>
      </c>
      <c r="AR118" s="101" t="s">
        <v>1634</v>
      </c>
      <c r="AS118" s="101" t="s">
        <v>5219</v>
      </c>
      <c r="AT118" s="101" t="s">
        <v>1636</v>
      </c>
      <c r="AU118" s="101" t="s">
        <v>1634</v>
      </c>
      <c r="AV118" s="101" t="s">
        <v>5220</v>
      </c>
      <c r="AW118" s="101" t="s">
        <v>5215</v>
      </c>
      <c r="AX118" s="101" t="s">
        <v>1633</v>
      </c>
      <c r="AY118" s="101" t="s">
        <v>5221</v>
      </c>
      <c r="AZ118" s="101" t="s">
        <v>5222</v>
      </c>
      <c r="BA118" s="103" t="s">
        <v>5223</v>
      </c>
      <c r="BB118" s="18" t="str">
        <f t="shared" si="29"/>
        <v>крал протея
Protea cynaroides
Königsprotea</v>
      </c>
      <c r="BC118" s="18" t="str">
        <f t="shared" si="30"/>
        <v>Konge protea
Protea cynaroides
Königsprotea</v>
      </c>
      <c r="BD118" s="18" t="str">
        <f t="shared" si="31"/>
        <v xml:space="preserve">Königsprotea
Protea cynaroides
</v>
      </c>
      <c r="BE118" s="18" t="str">
        <f t="shared" si="32"/>
        <v>Giant King Protea
Protea cynaroides
Königsprotea</v>
      </c>
      <c r="BF118" s="18" t="str">
        <f t="shared" si="33"/>
        <v>Kuningas protea
Protea cynaroides
Königsprotea</v>
      </c>
      <c r="BG118" s="18" t="str">
        <f t="shared" si="34"/>
        <v>Kuningas protea
Protea cynaroides
Königsprotea</v>
      </c>
      <c r="BH118" s="18" t="str">
        <f t="shared" si="35"/>
        <v>Protée royale
Protea cynaroides
Königsprotea</v>
      </c>
      <c r="BI118" s="18" t="str">
        <f t="shared" si="36"/>
        <v>βασιλιάς πρωτέα
Protea cynaroides
Königsprotea</v>
      </c>
      <c r="BJ118" s="18" t="str">
        <f t="shared" si="37"/>
        <v>Rí protea
Protea cynaroides
Königsprotea</v>
      </c>
      <c r="BK118" s="18" t="str">
        <f t="shared" si="38"/>
        <v>Konungur prótein
Protea cynaroides
Königsprotea</v>
      </c>
      <c r="BL118" s="18" t="str">
        <f t="shared" si="39"/>
        <v>Protea re
Protea cynaroides
Königsprotea</v>
      </c>
      <c r="BM118" s="18" t="str">
        <f t="shared" si="40"/>
        <v>キングプロテア
Protea cynaroides
Königsprotea</v>
      </c>
      <c r="BN118" s="18" t="str">
        <f t="shared" si="41"/>
        <v>Kralj protea
Protea cynaroides
Königsprotea</v>
      </c>
      <c r="BO118" s="18" t="str">
        <f t="shared" si="42"/>
        <v>Karalis protea
Protea cynaroides
Königsprotea</v>
      </c>
      <c r="BP118" s="18" t="str">
        <f t="shared" si="43"/>
        <v>Karalius protea
Protea cynaroides
Königsprotea</v>
      </c>
      <c r="BQ118" s="18" t="str">
        <f t="shared" si="44"/>
        <v>King protea
Protea cynaroides
Königsprotea</v>
      </c>
      <c r="BR118" s="18" t="str">
        <f t="shared" si="45"/>
        <v>Koning Protea
Protea cynaroides
Königsprotea</v>
      </c>
      <c r="BS118" s="18" t="str">
        <f t="shared" si="46"/>
        <v>Konge protea
Protea cynaroides
Königsprotea</v>
      </c>
      <c r="BT118" s="18" t="str">
        <f t="shared" si="47"/>
        <v>King Protea
Protea cynaroides
Königsprotea</v>
      </c>
      <c r="BU118" s="18" t="str">
        <f t="shared" si="48"/>
        <v>Rei protea
Protea cynaroides
Königsprotea</v>
      </c>
      <c r="BV118" s="18" t="str">
        <f t="shared" si="49"/>
        <v>Regele Protea
Protea cynaroides
Königsprotea</v>
      </c>
      <c r="BW118" s="18" t="str">
        <f t="shared" si="50"/>
        <v>King Protea
Protea cynaroides
Königsprotea</v>
      </c>
      <c r="BX118" s="18" t="str">
        <f t="shared" si="51"/>
        <v>Kráľovský protea
Protea cynaroides
Königsprotea</v>
      </c>
      <c r="BY118" s="18" t="str">
        <f t="shared" si="52"/>
        <v>Kralj protea
Protea cynaroides
Königsprotea</v>
      </c>
      <c r="BZ118" s="18" t="str">
        <f t="shared" si="53"/>
        <v>Protea rey
Protea cynaroides
Königsprotea</v>
      </c>
      <c r="CA118" s="18" t="str">
        <f t="shared" si="54"/>
        <v>Královský protea
Protea cynaroides
Königsprotea</v>
      </c>
      <c r="CB118" s="18" t="str">
        <f t="shared" si="55"/>
        <v>Kral protea
Protea cynaroides
Königsprotea</v>
      </c>
      <c r="CC118" s="18" t="str">
        <f t="shared" si="56"/>
        <v>Király protea
Protea cynaroides
Königsprotea</v>
      </c>
    </row>
    <row r="119" spans="2:81" ht="48" x14ac:dyDescent="0.2">
      <c r="B119" s="136">
        <v>117</v>
      </c>
      <c r="C119" s="3">
        <v>15801</v>
      </c>
      <c r="D119" s="98">
        <v>4055473158013</v>
      </c>
      <c r="E119" s="17">
        <v>1.85</v>
      </c>
      <c r="F119" s="17">
        <v>8</v>
      </c>
      <c r="G119" s="99" t="s">
        <v>3113</v>
      </c>
      <c r="H119" s="98" t="s">
        <v>9734</v>
      </c>
      <c r="I119" s="17" t="s">
        <v>9387</v>
      </c>
      <c r="J119" s="17" t="s">
        <v>2957</v>
      </c>
      <c r="K119" s="3">
        <v>75801</v>
      </c>
      <c r="L119" s="98">
        <v>4055473758015</v>
      </c>
      <c r="M119" s="17">
        <v>2.4500000000000002</v>
      </c>
      <c r="N119" s="3">
        <v>85801</v>
      </c>
      <c r="O119" s="98">
        <v>4055473858012</v>
      </c>
      <c r="P119" s="17">
        <v>3.75</v>
      </c>
      <c r="Q119" s="3">
        <v>55801</v>
      </c>
      <c r="R119" s="98">
        <v>4055473558011</v>
      </c>
      <c r="S119" s="17">
        <v>4.95</v>
      </c>
      <c r="T119" s="3">
        <v>35801</v>
      </c>
      <c r="U119" s="98">
        <v>4055473358017</v>
      </c>
      <c r="V119" s="17">
        <v>6.75</v>
      </c>
      <c r="W119" s="3">
        <v>65801</v>
      </c>
      <c r="X119" s="98">
        <v>4055473658018</v>
      </c>
      <c r="Y119" s="17">
        <v>2.95</v>
      </c>
      <c r="Z119" s="101" t="s">
        <v>5224</v>
      </c>
      <c r="AA119" s="101" t="s">
        <v>5225</v>
      </c>
      <c r="AB119" s="101" t="s">
        <v>267</v>
      </c>
      <c r="AC119" s="101" t="s">
        <v>266</v>
      </c>
      <c r="AD119" s="101" t="s">
        <v>5226</v>
      </c>
      <c r="AE119" s="101" t="s">
        <v>5227</v>
      </c>
      <c r="AF119" s="101" t="s">
        <v>1637</v>
      </c>
      <c r="AG119" s="101" t="s">
        <v>5228</v>
      </c>
      <c r="AH119" s="101" t="s">
        <v>5229</v>
      </c>
      <c r="AI119" s="101" t="s">
        <v>5230</v>
      </c>
      <c r="AJ119" s="101" t="s">
        <v>1638</v>
      </c>
      <c r="AK119" s="102" t="s">
        <v>5231</v>
      </c>
      <c r="AL119" s="101" t="s">
        <v>5232</v>
      </c>
      <c r="AM119" s="101" t="s">
        <v>5233</v>
      </c>
      <c r="AN119" s="101" t="s">
        <v>5234</v>
      </c>
      <c r="AO119" s="101" t="s">
        <v>5235</v>
      </c>
      <c r="AP119" s="101" t="s">
        <v>1641</v>
      </c>
      <c r="AQ119" s="101" t="s">
        <v>5225</v>
      </c>
      <c r="AR119" s="101" t="s">
        <v>1642</v>
      </c>
      <c r="AS119" s="101" t="s">
        <v>5236</v>
      </c>
      <c r="AT119" s="101" t="s">
        <v>1643</v>
      </c>
      <c r="AU119" s="101" t="s">
        <v>1640</v>
      </c>
      <c r="AV119" s="101" t="s">
        <v>5237</v>
      </c>
      <c r="AW119" s="101" t="s">
        <v>5238</v>
      </c>
      <c r="AX119" s="101" t="s">
        <v>1639</v>
      </c>
      <c r="AY119" s="101" t="s">
        <v>5239</v>
      </c>
      <c r="AZ119" s="101" t="s">
        <v>5240</v>
      </c>
      <c r="BA119" s="103" t="s">
        <v>5241</v>
      </c>
      <c r="BB119" s="18" t="str">
        <f t="shared" si="29"/>
        <v>Цвете на индийски лотос
Nelumbo nucifera 
Indische Lotusblume</v>
      </c>
      <c r="BC119" s="18" t="str">
        <f t="shared" si="30"/>
        <v>Indisk lotusblomst
Nelumbo nucifera 
Indische Lotusblume</v>
      </c>
      <c r="BD119" s="18" t="str">
        <f t="shared" si="31"/>
        <v xml:space="preserve">Indische Lotusblume
Nelumbo nucifera 
</v>
      </c>
      <c r="BE119" s="18" t="str">
        <f t="shared" si="32"/>
        <v>Sacred Indian Lotus
Nelumbo nucifera 
Indische Lotusblume</v>
      </c>
      <c r="BF119" s="18" t="str">
        <f t="shared" si="33"/>
        <v>India lootose lill
Nelumbo nucifera 
Indische Lotusblume</v>
      </c>
      <c r="BG119" s="18" t="str">
        <f t="shared" si="34"/>
        <v>Intian lootuksen kukka
Nelumbo nucifera 
Indische Lotusblume</v>
      </c>
      <c r="BH119" s="18" t="str">
        <f t="shared" si="35"/>
        <v>Lotus sacré
Nelumbo nucifera 
Indische Lotusblume</v>
      </c>
      <c r="BI119" s="18" t="str">
        <f t="shared" si="36"/>
        <v>Ινδικό λουλούδι λωτού
Nelumbo nucifera 
Indische Lotusblume</v>
      </c>
      <c r="BJ119" s="18" t="str">
        <f t="shared" si="37"/>
        <v>Bláth lotus Indiach
Nelumbo nucifera 
Indische Lotusblume</v>
      </c>
      <c r="BK119" s="18" t="str">
        <f t="shared" si="38"/>
        <v>Indverskt lótusblóm
Nelumbo nucifera 
Indische Lotusblume</v>
      </c>
      <c r="BL119" s="18" t="str">
        <f t="shared" si="39"/>
        <v>Fior di loto asiatico
Nelumbo nucifera 
Indische Lotusblume</v>
      </c>
      <c r="BM119" s="18" t="str">
        <f t="shared" si="40"/>
        <v>ハス
Nelumbo nucifera 
Indische Lotusblume</v>
      </c>
      <c r="BN119" s="18" t="str">
        <f t="shared" si="41"/>
        <v>Cvijet indijskog lotosa
Nelumbo nucifera 
Indische Lotusblume</v>
      </c>
      <c r="BO119" s="18" t="str">
        <f t="shared" si="42"/>
        <v>Indijas lotosa zieds
Nelumbo nucifera 
Indische Lotusblume</v>
      </c>
      <c r="BP119" s="18" t="str">
        <f t="shared" si="43"/>
        <v>Indijos lotoso gėlė
Nelumbo nucifera 
Indische Lotusblume</v>
      </c>
      <c r="BQ119" s="18" t="str">
        <f t="shared" si="44"/>
        <v>Fjura tal-lotus Indjana
Nelumbo nucifera 
Indische Lotusblume</v>
      </c>
      <c r="BR119" s="18" t="str">
        <f t="shared" si="45"/>
        <v>Waterplanten - Indische Lotusbloem
Nelumbo nucifera 
Indische Lotusblume</v>
      </c>
      <c r="BS119" s="18" t="str">
        <f t="shared" si="46"/>
        <v>Indisk lotusblomst
Nelumbo nucifera 
Indische Lotusblume</v>
      </c>
      <c r="BT119" s="18" t="str">
        <f t="shared" si="47"/>
        <v>Indyjski Kwiat Lotosu
Nelumbo nucifera 
Indische Lotusblume</v>
      </c>
      <c r="BU119" s="18" t="str">
        <f t="shared" si="48"/>
        <v>Flor de lótus indiana
Nelumbo nucifera 
Indische Lotusblume</v>
      </c>
      <c r="BV119" s="18" t="str">
        <f t="shared" si="49"/>
        <v>Floare De Lotus
Nelumbo nucifera 
Indische Lotusblume</v>
      </c>
      <c r="BW119" s="18" t="str">
        <f t="shared" si="50"/>
        <v>Vattenväxter - Indisk Lotusblomma
Nelumbo nucifera 
Indische Lotusblume</v>
      </c>
      <c r="BX119" s="18" t="str">
        <f t="shared" si="51"/>
        <v>Indický lotosový kvet
Nelumbo nucifera 
Indische Lotusblume</v>
      </c>
      <c r="BY119" s="18" t="str">
        <f t="shared" si="52"/>
        <v>Indijski lotosov cvet
Nelumbo nucifera 
Indische Lotusblume</v>
      </c>
      <c r="BZ119" s="18" t="str">
        <f t="shared" si="53"/>
        <v>Lloto sagrado
Nelumbo nucifera 
Indische Lotusblume</v>
      </c>
      <c r="CA119" s="18" t="str">
        <f t="shared" si="54"/>
        <v>Indický lotosový květ
Nelumbo nucifera 
Indische Lotusblume</v>
      </c>
      <c r="CB119" s="18" t="str">
        <f t="shared" si="55"/>
        <v>Hint lotus çiçeği
Nelumbo nucifera 
Indische Lotusblume</v>
      </c>
      <c r="CC119" s="18" t="str">
        <f t="shared" si="56"/>
        <v>Indiai lótuszvirág
Nelumbo nucifera 
Indische Lotusblume</v>
      </c>
    </row>
    <row r="120" spans="2:81" ht="60" x14ac:dyDescent="0.2">
      <c r="B120" s="136">
        <v>118</v>
      </c>
      <c r="C120" s="3">
        <v>15802</v>
      </c>
      <c r="D120" s="98">
        <v>4055473158020</v>
      </c>
      <c r="E120" s="17">
        <v>1.85</v>
      </c>
      <c r="F120" s="17">
        <v>15</v>
      </c>
      <c r="G120" s="99" t="s">
        <v>3113</v>
      </c>
      <c r="H120" s="98" t="s">
        <v>9734</v>
      </c>
      <c r="I120" s="17" t="s">
        <v>66</v>
      </c>
      <c r="J120" s="17" t="s">
        <v>2958</v>
      </c>
      <c r="K120" s="3">
        <v>75802</v>
      </c>
      <c r="L120" s="98">
        <v>4055473758022</v>
      </c>
      <c r="M120" s="17">
        <v>2.4500000000000002</v>
      </c>
      <c r="N120" s="3">
        <v>85802</v>
      </c>
      <c r="O120" s="98">
        <v>4055473858029</v>
      </c>
      <c r="P120" s="17">
        <v>3.75</v>
      </c>
      <c r="Q120" s="3">
        <v>55802</v>
      </c>
      <c r="R120" s="98">
        <v>4055473558028</v>
      </c>
      <c r="S120" s="17">
        <v>4.95</v>
      </c>
      <c r="T120" s="3">
        <v>35802</v>
      </c>
      <c r="U120" s="98">
        <v>4055473358024</v>
      </c>
      <c r="V120" s="17">
        <v>6.75</v>
      </c>
      <c r="W120" s="3">
        <v>65802</v>
      </c>
      <c r="X120" s="98">
        <v>4055473658025</v>
      </c>
      <c r="Y120" s="17">
        <v>2.95</v>
      </c>
      <c r="Z120" s="101" t="s">
        <v>5242</v>
      </c>
      <c r="AA120" s="101" t="s">
        <v>5243</v>
      </c>
      <c r="AB120" s="101" t="s">
        <v>67</v>
      </c>
      <c r="AC120" s="101" t="s">
        <v>65</v>
      </c>
      <c r="AD120" s="101" t="s">
        <v>5244</v>
      </c>
      <c r="AE120" s="101" t="s">
        <v>5245</v>
      </c>
      <c r="AF120" s="101" t="s">
        <v>1644</v>
      </c>
      <c r="AG120" s="101" t="s">
        <v>5246</v>
      </c>
      <c r="AH120" s="101" t="s">
        <v>5247</v>
      </c>
      <c r="AI120" s="101" t="s">
        <v>5248</v>
      </c>
      <c r="AJ120" s="101" t="s">
        <v>1645</v>
      </c>
      <c r="AK120" s="102" t="s">
        <v>5249</v>
      </c>
      <c r="AL120" s="101" t="s">
        <v>5250</v>
      </c>
      <c r="AM120" s="101" t="s">
        <v>5251</v>
      </c>
      <c r="AN120" s="101" t="s">
        <v>5252</v>
      </c>
      <c r="AO120" s="101" t="s">
        <v>5253</v>
      </c>
      <c r="AP120" s="101" t="s">
        <v>1648</v>
      </c>
      <c r="AQ120" s="101" t="s">
        <v>5254</v>
      </c>
      <c r="AR120" s="101" t="s">
        <v>1649</v>
      </c>
      <c r="AS120" s="101" t="s">
        <v>5255</v>
      </c>
      <c r="AT120" s="101" t="s">
        <v>1650</v>
      </c>
      <c r="AU120" s="101" t="s">
        <v>1647</v>
      </c>
      <c r="AV120" s="101" t="s">
        <v>5256</v>
      </c>
      <c r="AW120" s="101" t="s">
        <v>5257</v>
      </c>
      <c r="AX120" s="101" t="s">
        <v>1646</v>
      </c>
      <c r="AY120" s="101" t="s">
        <v>5258</v>
      </c>
      <c r="AZ120" s="101" t="s">
        <v>5259</v>
      </c>
      <c r="BA120" s="103" t="s">
        <v>5260</v>
      </c>
      <c r="BB120" s="18" t="str">
        <f t="shared" si="29"/>
        <v>Синя водна лилия
Nymphaea nouchali var. Caerulea
Blaue Seerose</v>
      </c>
      <c r="BC120" s="18" t="str">
        <f t="shared" si="30"/>
        <v>Blå åkande
Nymphaea nouchali var. Caerulea
Blaue Seerose</v>
      </c>
      <c r="BD120" s="18" t="str">
        <f t="shared" si="31"/>
        <v xml:space="preserve">Blaue Seerose
Nymphaea nouchali var. Caerulea
</v>
      </c>
      <c r="BE120" s="18" t="str">
        <f t="shared" si="32"/>
        <v>Blue Lotus
Nymphaea nouchali var. Caerulea
Blaue Seerose</v>
      </c>
      <c r="BF120" s="18" t="str">
        <f t="shared" si="33"/>
        <v>Sinine vesiroos
Nymphaea nouchali var. Caerulea
Blaue Seerose</v>
      </c>
      <c r="BG120" s="18" t="str">
        <f t="shared" si="34"/>
        <v>Sininen lumpeen
Nymphaea nouchali var. Caerulea
Blaue Seerose</v>
      </c>
      <c r="BH120" s="18" t="str">
        <f t="shared" si="35"/>
        <v>Lotus bleu
Nymphaea nouchali var. Caerulea
Blaue Seerose</v>
      </c>
      <c r="BI120" s="18" t="str">
        <f t="shared" si="36"/>
        <v>Μπλε νούφαρο
Nymphaea nouchali var. Caerulea
Blaue Seerose</v>
      </c>
      <c r="BJ120" s="18" t="str">
        <f t="shared" si="37"/>
        <v>Lily uisce gorm
Nymphaea nouchali var. Caerulea
Blaue Seerose</v>
      </c>
      <c r="BK120" s="18" t="str">
        <f t="shared" si="38"/>
        <v>Blá vatnalilja
Nymphaea nouchali var. Caerulea
Blaue Seerose</v>
      </c>
      <c r="BL120" s="18" t="str">
        <f t="shared" si="39"/>
        <v>Loto blu dell'India
Nymphaea nouchali var. Caerulea
Blaue Seerose</v>
      </c>
      <c r="BM120" s="18" t="str">
        <f t="shared" si="40"/>
        <v>エジプトスイレン
Nymphaea nouchali var. Caerulea
Blaue Seerose</v>
      </c>
      <c r="BN120" s="18" t="str">
        <f t="shared" si="41"/>
        <v>Plavi lopoč
Nymphaea nouchali var. Caerulea
Blaue Seerose</v>
      </c>
      <c r="BO120" s="18" t="str">
        <f t="shared" si="42"/>
        <v>Zilā ūdensroze
Nymphaea nouchali var. Caerulea
Blaue Seerose</v>
      </c>
      <c r="BP120" s="18" t="str">
        <f t="shared" si="43"/>
        <v>Mėlyna vandens lelija
Nymphaea nouchali var. Caerulea
Blaue Seerose</v>
      </c>
      <c r="BQ120" s="18" t="str">
        <f t="shared" si="44"/>
        <v>Ġilju tal-ilma blu
Nymphaea nouchali var. Caerulea
Blaue Seerose</v>
      </c>
      <c r="BR120" s="18" t="str">
        <f t="shared" si="45"/>
        <v>Waterplanten - Blauwe Waterlelie
Nymphaea nouchali var. Caerulea
Blaue Seerose</v>
      </c>
      <c r="BS120" s="18" t="str">
        <f t="shared" si="46"/>
        <v>Blå vannlilje
Nymphaea nouchali var. Caerulea
Blaue Seerose</v>
      </c>
      <c r="BT120" s="18" t="str">
        <f t="shared" si="47"/>
        <v>Lilia Niebieska
Nymphaea nouchali var. Caerulea
Blaue Seerose</v>
      </c>
      <c r="BU120" s="18" t="str">
        <f t="shared" si="48"/>
        <v>Nenúfar azul
Nymphaea nouchali var. Caerulea
Blaue Seerose</v>
      </c>
      <c r="BV120" s="18" t="str">
        <f t="shared" si="49"/>
        <v>Nufăr Albastru
Nymphaea nouchali var. Caerulea
Blaue Seerose</v>
      </c>
      <c r="BW120" s="18" t="str">
        <f t="shared" si="50"/>
        <v>Vattenväxter - Blå Näckros
Nymphaea nouchali var. Caerulea
Blaue Seerose</v>
      </c>
      <c r="BX120" s="18" t="str">
        <f t="shared" si="51"/>
        <v>Modré lekno
Nymphaea nouchali var. Caerulea
Blaue Seerose</v>
      </c>
      <c r="BY120" s="18" t="str">
        <f t="shared" si="52"/>
        <v>Modri ​​lokvanj
Nymphaea nouchali var. Caerulea
Blaue Seerose</v>
      </c>
      <c r="BZ120" s="18" t="str">
        <f t="shared" si="53"/>
        <v>Loto azul
Nymphaea nouchali var. Caerulea
Blaue Seerose</v>
      </c>
      <c r="CA120" s="18" t="str">
        <f t="shared" si="54"/>
        <v>Modrý leknín
Nymphaea nouchali var. Caerulea
Blaue Seerose</v>
      </c>
      <c r="CB120" s="18" t="str">
        <f t="shared" si="55"/>
        <v>Mavi nilüfer
Nymphaea nouchali var. Caerulea
Blaue Seerose</v>
      </c>
      <c r="CC120" s="18" t="str">
        <f t="shared" si="56"/>
        <v>Kék tavirózsa
Nymphaea nouchali var. Caerulea
Blaue Seerose</v>
      </c>
    </row>
    <row r="121" spans="2:81" ht="72" x14ac:dyDescent="0.2">
      <c r="B121" s="136">
        <v>119</v>
      </c>
      <c r="C121" s="3">
        <v>18201</v>
      </c>
      <c r="D121" s="98">
        <v>4055473182018</v>
      </c>
      <c r="E121" s="17">
        <v>2.0499999999999998</v>
      </c>
      <c r="F121" s="17">
        <v>10</v>
      </c>
      <c r="G121" s="99" t="s">
        <v>3114</v>
      </c>
      <c r="H121" s="98" t="s">
        <v>9734</v>
      </c>
      <c r="I121" s="17" t="s">
        <v>829</v>
      </c>
      <c r="J121" s="17" t="s">
        <v>2959</v>
      </c>
      <c r="K121" s="3">
        <v>78201</v>
      </c>
      <c r="L121" s="98">
        <v>4055473782010</v>
      </c>
      <c r="M121" s="17">
        <v>2.4500000000000002</v>
      </c>
      <c r="N121" s="3">
        <v>88201</v>
      </c>
      <c r="O121" s="98">
        <v>4055473882017</v>
      </c>
      <c r="P121" s="17">
        <v>3.75</v>
      </c>
      <c r="Q121" s="3">
        <v>58201</v>
      </c>
      <c r="R121" s="98">
        <v>4055473582016</v>
      </c>
      <c r="S121" s="17">
        <v>4.95</v>
      </c>
      <c r="T121" s="3">
        <v>38201</v>
      </c>
      <c r="U121" s="98">
        <v>4055473382012</v>
      </c>
      <c r="V121" s="17">
        <v>6.75</v>
      </c>
      <c r="W121" s="3">
        <v>68201</v>
      </c>
      <c r="X121" s="98">
        <v>4055473682013</v>
      </c>
      <c r="Y121" s="17">
        <v>2.95</v>
      </c>
      <c r="Z121" s="101" t="s">
        <v>9388</v>
      </c>
      <c r="AA121" s="101" t="s">
        <v>9389</v>
      </c>
      <c r="AB121" s="101" t="s">
        <v>842</v>
      </c>
      <c r="AC121" s="101" t="s">
        <v>841</v>
      </c>
      <c r="AD121" s="101" t="s">
        <v>9390</v>
      </c>
      <c r="AE121" s="101" t="s">
        <v>5261</v>
      </c>
      <c r="AF121" s="101" t="s">
        <v>1651</v>
      </c>
      <c r="AG121" s="101" t="s">
        <v>5262</v>
      </c>
      <c r="AH121" s="101" t="s">
        <v>5263</v>
      </c>
      <c r="AI121" s="101" t="s">
        <v>5264</v>
      </c>
      <c r="AJ121" s="101" t="s">
        <v>1652</v>
      </c>
      <c r="AK121" s="102" t="s">
        <v>5265</v>
      </c>
      <c r="AL121" s="101" t="s">
        <v>5266</v>
      </c>
      <c r="AM121" s="101" t="s">
        <v>9391</v>
      </c>
      <c r="AN121" s="101" t="s">
        <v>5267</v>
      </c>
      <c r="AO121" s="101" t="s">
        <v>5268</v>
      </c>
      <c r="AP121" s="101" t="s">
        <v>1655</v>
      </c>
      <c r="AQ121" s="101" t="s">
        <v>5269</v>
      </c>
      <c r="AR121" s="101" t="s">
        <v>1656</v>
      </c>
      <c r="AS121" s="101" t="s">
        <v>5270</v>
      </c>
      <c r="AT121" s="101" t="s">
        <v>1657</v>
      </c>
      <c r="AU121" s="101" t="s">
        <v>1654</v>
      </c>
      <c r="AV121" s="101" t="s">
        <v>5271</v>
      </c>
      <c r="AW121" s="101" t="s">
        <v>5272</v>
      </c>
      <c r="AX121" s="101" t="s">
        <v>1653</v>
      </c>
      <c r="AY121" s="101" t="s">
        <v>5273</v>
      </c>
      <c r="AZ121" s="101" t="s">
        <v>5274</v>
      </c>
      <c r="BA121" s="103" t="s">
        <v>5275</v>
      </c>
      <c r="BB121" s="18" t="str">
        <f t="shared" si="29"/>
        <v>БИО - Домат - Принчипе Боргезе
Solanum lycopersicum
BIO - Tomate - Principe Borghese</v>
      </c>
      <c r="BC121" s="18" t="str">
        <f t="shared" si="30"/>
        <v>BIO - Tomat - Principe Borghese
Solanum lycopersicum
BIO - Tomate - Principe Borghese</v>
      </c>
      <c r="BD121" s="18" t="str">
        <f t="shared" si="31"/>
        <v xml:space="preserve">BIO - Tomate - Principe Borghese
Solanum lycopersicum
</v>
      </c>
      <c r="BE121" s="18" t="str">
        <f t="shared" si="32"/>
        <v>Organic - Tomato - Principe Borghese
Solanum lycopersicum
BIO - Tomate - Principe Borghese</v>
      </c>
      <c r="BF121" s="18" t="str">
        <f t="shared" si="33"/>
        <v>ORGAANILINE – Tomat – Principe Borghese
Solanum lycopersicum
BIO - Tomate - Principe Borghese</v>
      </c>
      <c r="BG121" s="18" t="str">
        <f t="shared" si="34"/>
        <v>LUOMU - Tomaatti - Principe Borghese
Solanum lycopersicum
BIO - Tomate - Principe Borghese</v>
      </c>
      <c r="BH121" s="18" t="str">
        <f t="shared" si="35"/>
        <v>BIO - Tomate - Prince Borghese
Solanum lycopersicum
BIO - Tomate - Principe Borghese</v>
      </c>
      <c r="BI121" s="18" t="str">
        <f t="shared" si="36"/>
        <v>ΒΙΟΛΟΓΙΚΟ - Ντομάτα - Principe Borghese
Solanum lycopersicum
BIO - Tomate - Principe Borghese</v>
      </c>
      <c r="BJ121" s="18" t="str">
        <f t="shared" si="37"/>
        <v>ORGÁNACHA - Trátaí - Principe Borghese
Solanum lycopersicum
BIO - Tomate - Principe Borghese</v>
      </c>
      <c r="BK121" s="18" t="str">
        <f t="shared" si="38"/>
        <v>LÍFRÆNT - Tómatar - Principe Borghese
Solanum lycopersicum
BIO - Tomate - Principe Borghese</v>
      </c>
      <c r="BL121" s="18" t="str">
        <f t="shared" si="39"/>
        <v>BIO - Pomodoro - Principe Borghese
Solanum lycopersicum
BIO - Tomate - Principe Borghese</v>
      </c>
      <c r="BM121" s="18" t="str">
        <f t="shared" si="40"/>
        <v>オーガニック　－　ミニトマト　－　プリンチペ・ボルゲーゼ
Solanum lycopersicum
BIO - Tomate - Principe Borghese</v>
      </c>
      <c r="BN121" s="18" t="str">
        <f t="shared" si="41"/>
        <v>ORGANSKI - Rajčica - Principe Borghese
Solanum lycopersicum
BIO - Tomate - Principe Borghese</v>
      </c>
      <c r="BO121" s="18" t="str">
        <f t="shared" si="42"/>
        <v>BIOLOĢISKI - Tomāti - Principe Borghese
Solanum lycopersicum
BIO - Tomate - Principe Borghese</v>
      </c>
      <c r="BP121" s="18" t="str">
        <f t="shared" si="43"/>
        <v>EKOLOGIŠKAS – Pomidoras – Principe Borghese
Solanum lycopersicum
BIO - Tomate - Principe Borghese</v>
      </c>
      <c r="BQ121" s="18" t="str">
        <f t="shared" si="44"/>
        <v>ORGANIĊI - Tadam - Principe Borghese
Solanum lycopersicum
BIO - Tomate - Principe Borghese</v>
      </c>
      <c r="BR121" s="18" t="str">
        <f t="shared" si="45"/>
        <v>Bio - Tomaat - Principe Borghese
Solanum lycopersicum
BIO - Tomate - Principe Borghese</v>
      </c>
      <c r="BS121" s="18" t="str">
        <f t="shared" si="46"/>
        <v>ØKOLOGISK - Tomat - Principe Borghese
Solanum lycopersicum
BIO - Tomate - Principe Borghese</v>
      </c>
      <c r="BT121" s="18" t="str">
        <f t="shared" si="47"/>
        <v>Bio - Pomidor - Borghese
Solanum lycopersicum
BIO - Tomate - Principe Borghese</v>
      </c>
      <c r="BU121" s="18" t="str">
        <f t="shared" si="48"/>
        <v>ORGÂNICO - Tomate - Príncipe Borghese
Solanum lycopersicum
BIO - Tomate - Principe Borghese</v>
      </c>
      <c r="BV121" s="18" t="str">
        <f t="shared" si="49"/>
        <v>Ecologic - Tomate - Borghese
Solanum lycopersicum
BIO - Tomate - Principe Borghese</v>
      </c>
      <c r="BW121" s="18" t="str">
        <f t="shared" si="50"/>
        <v>Ekologiskt - Tomat - Principe Borghese
Solanum lycopersicum
BIO - Tomate - Principe Borghese</v>
      </c>
      <c r="BX121" s="18" t="str">
        <f t="shared" si="51"/>
        <v>BIO - Paradajka - Principe Borghese
Solanum lycopersicum
BIO - Tomate - Principe Borghese</v>
      </c>
      <c r="BY121" s="18" t="str">
        <f t="shared" si="52"/>
        <v>BIO - Paradižnik - Principe Borghese
Solanum lycopersicum
BIO - Tomate - Principe Borghese</v>
      </c>
      <c r="BZ121" s="18" t="str">
        <f t="shared" si="53"/>
        <v>Ecológico - Tomate - Príncipe burgués
Solanum lycopersicum
BIO - Tomate - Principe Borghese</v>
      </c>
      <c r="CA121" s="18" t="str">
        <f t="shared" si="54"/>
        <v>BIO - Rajče - Principe Borghese
Solanum lycopersicum
BIO - Tomate - Principe Borghese</v>
      </c>
      <c r="CB121" s="18" t="str">
        <f t="shared" si="55"/>
        <v>ORGANİK - Domates - Principe Borghese
Solanum lycopersicum
BIO - Tomate - Principe Borghese</v>
      </c>
      <c r="CC121" s="18" t="str">
        <f t="shared" si="56"/>
        <v>BIO – Paradicsom – Principe Borghese
Solanum lycopersicum
BIO - Tomate - Principe Borghese</v>
      </c>
    </row>
    <row r="122" spans="2:81" ht="48" x14ac:dyDescent="0.2">
      <c r="B122" s="136">
        <v>120</v>
      </c>
      <c r="C122" s="3">
        <v>18202</v>
      </c>
      <c r="D122" s="98">
        <v>4055473182025</v>
      </c>
      <c r="E122" s="17">
        <v>2.0499999999999998</v>
      </c>
      <c r="F122" s="17">
        <v>10</v>
      </c>
      <c r="G122" s="99" t="s">
        <v>3114</v>
      </c>
      <c r="H122" s="98" t="s">
        <v>9734</v>
      </c>
      <c r="I122" s="17" t="s">
        <v>829</v>
      </c>
      <c r="J122" s="17" t="s">
        <v>2959</v>
      </c>
      <c r="K122" s="3">
        <v>78202</v>
      </c>
      <c r="L122" s="98">
        <v>4055473782027</v>
      </c>
      <c r="M122" s="17">
        <v>2.4500000000000002</v>
      </c>
      <c r="N122" s="3">
        <v>88202</v>
      </c>
      <c r="O122" s="98">
        <v>4055473882024</v>
      </c>
      <c r="P122" s="17">
        <v>3.75</v>
      </c>
      <c r="Q122" s="3">
        <v>58202</v>
      </c>
      <c r="R122" s="98">
        <v>4055473582023</v>
      </c>
      <c r="S122" s="17">
        <v>4.95</v>
      </c>
      <c r="T122" s="3">
        <v>38202</v>
      </c>
      <c r="U122" s="98">
        <v>4055473382029</v>
      </c>
      <c r="V122" s="17">
        <v>6.75</v>
      </c>
      <c r="W122" s="3">
        <v>68202</v>
      </c>
      <c r="X122" s="98">
        <v>4055473682020</v>
      </c>
      <c r="Y122" s="17">
        <v>2.95</v>
      </c>
      <c r="Z122" s="101" t="s">
        <v>9392</v>
      </c>
      <c r="AA122" s="101" t="s">
        <v>9393</v>
      </c>
      <c r="AB122" s="101" t="s">
        <v>830</v>
      </c>
      <c r="AC122" s="101" t="s">
        <v>828</v>
      </c>
      <c r="AD122" s="101" t="s">
        <v>9394</v>
      </c>
      <c r="AE122" s="101" t="s">
        <v>5276</v>
      </c>
      <c r="AF122" s="101" t="s">
        <v>1658</v>
      </c>
      <c r="AG122" s="101" t="s">
        <v>5277</v>
      </c>
      <c r="AH122" s="101" t="s">
        <v>9395</v>
      </c>
      <c r="AI122" s="101" t="s">
        <v>5278</v>
      </c>
      <c r="AJ122" s="101" t="s">
        <v>1659</v>
      </c>
      <c r="AK122" s="102" t="s">
        <v>5279</v>
      </c>
      <c r="AL122" s="101" t="s">
        <v>5280</v>
      </c>
      <c r="AM122" s="101" t="s">
        <v>5281</v>
      </c>
      <c r="AN122" s="101" t="s">
        <v>5282</v>
      </c>
      <c r="AO122" s="101" t="s">
        <v>5283</v>
      </c>
      <c r="AP122" s="101" t="s">
        <v>1662</v>
      </c>
      <c r="AQ122" s="101" t="s">
        <v>5284</v>
      </c>
      <c r="AR122" s="101" t="s">
        <v>1663</v>
      </c>
      <c r="AS122" s="101" t="s">
        <v>5285</v>
      </c>
      <c r="AT122" s="101" t="s">
        <v>1664</v>
      </c>
      <c r="AU122" s="101" t="s">
        <v>1661</v>
      </c>
      <c r="AV122" s="101" t="s">
        <v>5286</v>
      </c>
      <c r="AW122" s="101" t="s">
        <v>5287</v>
      </c>
      <c r="AX122" s="101" t="s">
        <v>1660</v>
      </c>
      <c r="AY122" s="101" t="s">
        <v>5288</v>
      </c>
      <c r="AZ122" s="101" t="s">
        <v>5289</v>
      </c>
      <c r="BA122" s="103" t="s">
        <v>5290</v>
      </c>
      <c r="BB122" s="18" t="str">
        <f t="shared" si="29"/>
        <v>БИО - Домат - бернска роза
Solanum lycopersicum
BIO - Tomate - Berner Rose</v>
      </c>
      <c r="BC122" s="18" t="str">
        <f t="shared" si="30"/>
        <v>BIO - Tomat - Bernerose
Solanum lycopersicum
BIO - Tomate - Berner Rose</v>
      </c>
      <c r="BD122" s="18" t="str">
        <f t="shared" si="31"/>
        <v xml:space="preserve">BIO - Tomate - Berner Rose
Solanum lycopersicum
</v>
      </c>
      <c r="BE122" s="18" t="str">
        <f t="shared" si="32"/>
        <v>Organic - Tomato - Berner Rose
Solanum lycopersicum
BIO - Tomate - Berner Rose</v>
      </c>
      <c r="BF122" s="18" t="str">
        <f t="shared" si="33"/>
        <v>ORGAANILINE – Tomat – Berni roos
Solanum lycopersicum
BIO - Tomate - Berner Rose</v>
      </c>
      <c r="BG122" s="18" t="str">
        <f t="shared" si="34"/>
        <v>LUOMU - Tomaatti - Bernerruusu
Solanum lycopersicum
BIO - Tomate - Berner Rose</v>
      </c>
      <c r="BH122" s="18" t="str">
        <f t="shared" si="35"/>
        <v>BIO - Tomate - Rose de Berne
Solanum lycopersicum
BIO - Tomate - Berner Rose</v>
      </c>
      <c r="BI122" s="18" t="str">
        <f t="shared" si="36"/>
        <v>ΒΙΟΛΟΓΙΚΟ - Ντομάτα - Τριαντάφυλλο Bernese
Solanum lycopersicum
BIO - Tomate - Berner Rose</v>
      </c>
      <c r="BJ122" s="18" t="str">
        <f t="shared" si="37"/>
        <v>ORGÁNACHA - Trátaí - Berner Rose
Solanum lycopersicum
BIO - Tomate - Berner Rose</v>
      </c>
      <c r="BK122" s="18" t="str">
        <f t="shared" si="38"/>
        <v>LÍFRÆNT - Tómatar - Bernarós
Solanum lycopersicum
BIO - Tomate - Berner Rose</v>
      </c>
      <c r="BL122" s="18" t="str">
        <f t="shared" si="39"/>
        <v>BIO - Pomodoro - Rosa di Berna
Solanum lycopersicum
BIO - Tomate - Berner Rose</v>
      </c>
      <c r="BM122" s="18" t="str">
        <f t="shared" si="40"/>
        <v>オーガニック　－　トマト　－　バーナー・ローズ
Solanum lycopersicum
BIO - Tomate - Berner Rose</v>
      </c>
      <c r="BN122" s="18" t="str">
        <f t="shared" si="41"/>
        <v>ORGANSKI - Rajčica - Bernska ruža
Solanum lycopersicum
BIO - Tomate - Berner Rose</v>
      </c>
      <c r="BO122" s="18" t="str">
        <f t="shared" si="42"/>
        <v>BIOLOĢISKI - Tomāts - Bernes roze
Solanum lycopersicum
BIO - Tomate - Berner Rose</v>
      </c>
      <c r="BP122" s="18" t="str">
        <f t="shared" si="43"/>
        <v>EKOLOGIŠKAS – Pomidoras – Berno rožė
Solanum lycopersicum
BIO - Tomate - Berner Rose</v>
      </c>
      <c r="BQ122" s="18" t="str">
        <f t="shared" si="44"/>
        <v>ORGANIĊI - Tadam - Bernese Rose
Solanum lycopersicum
BIO - Tomate - Berner Rose</v>
      </c>
      <c r="BR122" s="18" t="str">
        <f t="shared" si="45"/>
        <v>Bio - Tomaat - Berner Roos
Solanum lycopersicum
BIO - Tomate - Berner Rose</v>
      </c>
      <c r="BS122" s="18" t="str">
        <f t="shared" si="46"/>
        <v>ØKOLOGISK - Tomat - Bernerose
Solanum lycopersicum
BIO - Tomate - Berner Rose</v>
      </c>
      <c r="BT122" s="18" t="str">
        <f t="shared" si="47"/>
        <v>Bio - Pomidor - Róża Berneńska
Solanum lycopersicum
BIO - Tomate - Berner Rose</v>
      </c>
      <c r="BU122" s="18" t="str">
        <f t="shared" si="48"/>
        <v>ORGÂNICO - Tomate - Rosa Bernese
Solanum lycopersicum
BIO - Tomate - Berner Rose</v>
      </c>
      <c r="BV122" s="18" t="str">
        <f t="shared" si="49"/>
        <v>Ecologic - Roșie - Trandafir Bernez
Solanum lycopersicum
BIO - Tomate - Berner Rose</v>
      </c>
      <c r="BW122" s="18" t="str">
        <f t="shared" si="50"/>
        <v>Ekologiskt - Tomat - Berneros
Solanum lycopersicum
BIO - Tomate - Berner Rose</v>
      </c>
      <c r="BX122" s="18" t="str">
        <f t="shared" si="51"/>
        <v>BIO - Paradajka - Bernská ruža
Solanum lycopersicum
BIO - Tomate - Berner Rose</v>
      </c>
      <c r="BY122" s="18" t="str">
        <f t="shared" si="52"/>
        <v>BIO - Paradižnik - Bernska vrtnica
Solanum lycopersicum
BIO - Tomate - Berner Rose</v>
      </c>
      <c r="BZ122" s="18" t="str">
        <f t="shared" si="53"/>
        <v>Ecológico - Tomate - Rosa de Berna
Solanum lycopersicum
BIO - Tomate - Berner Rose</v>
      </c>
      <c r="CA122" s="18" t="str">
        <f t="shared" si="54"/>
        <v>BIO - Rajče - Bernská růže
Solanum lycopersicum
BIO - Tomate - Berner Rose</v>
      </c>
      <c r="CB122" s="18" t="str">
        <f t="shared" si="55"/>
        <v>ORGANİK - Domates - Bernese Rose
Solanum lycopersicum
BIO - Tomate - Berner Rose</v>
      </c>
      <c r="CC122" s="18" t="str">
        <f t="shared" si="56"/>
        <v>BIO - Paradicsom - Berni rózsa
Solanum lycopersicum
BIO - Tomate - Berner Rose</v>
      </c>
    </row>
    <row r="123" spans="2:81" ht="48" x14ac:dyDescent="0.2">
      <c r="B123" s="136">
        <v>121</v>
      </c>
      <c r="C123" s="3">
        <v>18203</v>
      </c>
      <c r="D123" s="98">
        <v>4055473182032</v>
      </c>
      <c r="E123" s="17">
        <v>2.0499999999999998</v>
      </c>
      <c r="F123" s="17">
        <v>10</v>
      </c>
      <c r="G123" s="99" t="s">
        <v>3114</v>
      </c>
      <c r="H123" s="98" t="s">
        <v>9734</v>
      </c>
      <c r="I123" s="17" t="s">
        <v>829</v>
      </c>
      <c r="J123" s="17" t="s">
        <v>2959</v>
      </c>
      <c r="K123" s="3">
        <v>78203</v>
      </c>
      <c r="L123" s="98">
        <v>4055473782034</v>
      </c>
      <c r="M123" s="17">
        <v>2.4500000000000002</v>
      </c>
      <c r="N123" s="3">
        <v>88203</v>
      </c>
      <c r="O123" s="98">
        <v>4055473882031</v>
      </c>
      <c r="P123" s="17">
        <v>3.75</v>
      </c>
      <c r="Q123" s="3">
        <v>58203</v>
      </c>
      <c r="R123" s="98">
        <v>4055473582030</v>
      </c>
      <c r="S123" s="17">
        <v>4.95</v>
      </c>
      <c r="T123" s="3">
        <v>38203</v>
      </c>
      <c r="U123" s="98">
        <v>4055473382036</v>
      </c>
      <c r="V123" s="17">
        <v>6.75</v>
      </c>
      <c r="W123" s="3">
        <v>68203</v>
      </c>
      <c r="X123" s="98">
        <v>4055473682037</v>
      </c>
      <c r="Y123" s="17">
        <v>2.95</v>
      </c>
      <c r="Z123" s="101" t="s">
        <v>9396</v>
      </c>
      <c r="AA123" s="101" t="s">
        <v>9397</v>
      </c>
      <c r="AB123" s="101" t="s">
        <v>832</v>
      </c>
      <c r="AC123" s="101" t="s">
        <v>831</v>
      </c>
      <c r="AD123" s="101" t="s">
        <v>9398</v>
      </c>
      <c r="AE123" s="101" t="s">
        <v>9399</v>
      </c>
      <c r="AF123" s="101" t="s">
        <v>1665</v>
      </c>
      <c r="AG123" s="101" t="s">
        <v>5291</v>
      </c>
      <c r="AH123" s="101" t="s">
        <v>5292</v>
      </c>
      <c r="AI123" s="101" t="s">
        <v>5293</v>
      </c>
      <c r="AJ123" s="101" t="s">
        <v>1666</v>
      </c>
      <c r="AK123" s="102" t="s">
        <v>5294</v>
      </c>
      <c r="AL123" s="101" t="s">
        <v>5295</v>
      </c>
      <c r="AM123" s="101" t="s">
        <v>5296</v>
      </c>
      <c r="AN123" s="101" t="s">
        <v>5297</v>
      </c>
      <c r="AO123" s="101" t="s">
        <v>5298</v>
      </c>
      <c r="AP123" s="101" t="s">
        <v>1669</v>
      </c>
      <c r="AQ123" s="101" t="s">
        <v>5299</v>
      </c>
      <c r="AR123" s="101" t="s">
        <v>1670</v>
      </c>
      <c r="AS123" s="101" t="s">
        <v>5300</v>
      </c>
      <c r="AT123" s="101" t="s">
        <v>1671</v>
      </c>
      <c r="AU123" s="101" t="s">
        <v>1668</v>
      </c>
      <c r="AV123" s="101" t="s">
        <v>5301</v>
      </c>
      <c r="AW123" s="101" t="s">
        <v>5302</v>
      </c>
      <c r="AX123" s="101" t="s">
        <v>1667</v>
      </c>
      <c r="AY123" s="101" t="s">
        <v>5303</v>
      </c>
      <c r="AZ123" s="101" t="s">
        <v>5304</v>
      </c>
      <c r="BA123" s="103" t="s">
        <v>5305</v>
      </c>
      <c r="BB123" s="18" t="str">
        <f t="shared" si="29"/>
        <v>БИО - Домат - черна череша
Solanum lycopersicum
BIO - Tomate - Black Cherry</v>
      </c>
      <c r="BC123" s="18" t="str">
        <f t="shared" si="30"/>
        <v>BIO - Tomat - sort kirsebær
Solanum lycopersicum
BIO - Tomate - Black Cherry</v>
      </c>
      <c r="BD123" s="18" t="str">
        <f t="shared" si="31"/>
        <v xml:space="preserve">BIO - Tomate - Black Cherry
Solanum lycopersicum
</v>
      </c>
      <c r="BE123" s="18" t="str">
        <f t="shared" si="32"/>
        <v>Organic - Tomato - Black Cherry
Solanum lycopersicum
BIO - Tomate - Black Cherry</v>
      </c>
      <c r="BF123" s="18" t="str">
        <f t="shared" si="33"/>
        <v>ORGAANILINE – tomat – must kirss
Solanum lycopersicum
BIO - Tomate - Black Cherry</v>
      </c>
      <c r="BG123" s="18" t="str">
        <f t="shared" si="34"/>
        <v>LUOMU - Tomaatti - Black Cherry
Solanum lycopersicum
BIO - Tomate - Black Cherry</v>
      </c>
      <c r="BH123" s="18" t="str">
        <f t="shared" si="35"/>
        <v>BIO - Tomate - Cerise noire
Solanum lycopersicum
BIO - Tomate - Black Cherry</v>
      </c>
      <c r="BI123" s="18" t="str">
        <f t="shared" si="36"/>
        <v>ΒΙΟΛΟΓΙΚΟ - Ντομάτα - Μαύρο Κεράσι
Solanum lycopersicum
BIO - Tomate - Black Cherry</v>
      </c>
      <c r="BJ123" s="18" t="str">
        <f t="shared" si="37"/>
        <v>ORGÁNACHA - Trátaí - Silíní Dubh
Solanum lycopersicum
BIO - Tomate - Black Cherry</v>
      </c>
      <c r="BK123" s="18" t="str">
        <f t="shared" si="38"/>
        <v>LÍFRÆNT - Tómatar - Svart kirsuber
Solanum lycopersicum
BIO - Tomate - Black Cherry</v>
      </c>
      <c r="BL123" s="18" t="str">
        <f t="shared" si="39"/>
        <v>BIO - Pomodoro - Black cherry
Solanum lycopersicum
BIO - Tomate - Black Cherry</v>
      </c>
      <c r="BM123" s="18" t="str">
        <f t="shared" si="40"/>
        <v>オーガニック　－　トマト　－　ブラック・チェリー
Solanum lycopersicum
BIO - Tomate - Black Cherry</v>
      </c>
      <c r="BN123" s="18" t="str">
        <f t="shared" si="41"/>
        <v>ORGANSKI - rajčica - crna trešnja
Solanum lycopersicum
BIO - Tomate - Black Cherry</v>
      </c>
      <c r="BO123" s="18" t="str">
        <f t="shared" si="42"/>
        <v>BIOLOĢISKI - Tomāts - Melnais ķirsis
Solanum lycopersicum
BIO - Tomate - Black Cherry</v>
      </c>
      <c r="BP123" s="18" t="str">
        <f t="shared" si="43"/>
        <v>EKOLOGIŠKAS – Pomidoras – Juodoji vyšnia
Solanum lycopersicum
BIO - Tomate - Black Cherry</v>
      </c>
      <c r="BQ123" s="18" t="str">
        <f t="shared" si="44"/>
        <v>ORGANIĊI - Tadam - Ċirasa Iswed
Solanum lycopersicum
BIO - Tomate - Black Cherry</v>
      </c>
      <c r="BR123" s="18" t="str">
        <f t="shared" si="45"/>
        <v>Bio - Tomaat - Zwarte Kers
Solanum lycopersicum
BIO - Tomate - Black Cherry</v>
      </c>
      <c r="BS123" s="18" t="str">
        <f t="shared" si="46"/>
        <v>ØKOLOGISK - Tomat - Svart kirsebær
Solanum lycopersicum
BIO - Tomate - Black Cherry</v>
      </c>
      <c r="BT123" s="18" t="str">
        <f t="shared" si="47"/>
        <v>Bio - Pomidor - Czarna Wiśnia
Solanum lycopersicum
BIO - Tomate - Black Cherry</v>
      </c>
      <c r="BU123" s="18" t="str">
        <f t="shared" si="48"/>
        <v>ORGÂNICO - Tomate - Cereja Preta
Solanum lycopersicum
BIO - Tomate - Black Cherry</v>
      </c>
      <c r="BV123" s="18" t="str">
        <f t="shared" si="49"/>
        <v>Ecologic - Tomate - Cireș Negru
Solanum lycopersicum
BIO - Tomate - Black Cherry</v>
      </c>
      <c r="BW123" s="18" t="str">
        <f t="shared" si="50"/>
        <v>Ekologiskt - Tomat - Black Cherry
Solanum lycopersicum
BIO - Tomate - Black Cherry</v>
      </c>
      <c r="BX123" s="18" t="str">
        <f t="shared" si="51"/>
        <v>BIO - Paradajka - Čierna čerešňa
Solanum lycopersicum
BIO - Tomate - Black Cherry</v>
      </c>
      <c r="BY123" s="18" t="str">
        <f t="shared" si="52"/>
        <v>BIO - Paradižnik - Črna češnja
Solanum lycopersicum
BIO - Tomate - Black Cherry</v>
      </c>
      <c r="BZ123" s="18" t="str">
        <f t="shared" si="53"/>
        <v>Ecológico - Tomate - cherry negro
Solanum lycopersicum
BIO - Tomate - Black Cherry</v>
      </c>
      <c r="CA123" s="18" t="str">
        <f t="shared" si="54"/>
        <v>BIO - Rajče - Černá třešeň
Solanum lycopersicum
BIO - Tomate - Black Cherry</v>
      </c>
      <c r="CB123" s="18" t="str">
        <f t="shared" si="55"/>
        <v>ORGANİK - Domates - Vişne
Solanum lycopersicum
BIO - Tomate - Black Cherry</v>
      </c>
      <c r="CC123" s="18" t="str">
        <f t="shared" si="56"/>
        <v>BIO - Paradicsom - Fekete cseresznye
Solanum lycopersicum
BIO - Tomate - Black Cherry</v>
      </c>
    </row>
    <row r="124" spans="2:81" ht="72" x14ac:dyDescent="0.2">
      <c r="B124" s="136">
        <v>122</v>
      </c>
      <c r="C124" s="3">
        <v>18204</v>
      </c>
      <c r="D124" s="98">
        <v>4055473182049</v>
      </c>
      <c r="E124" s="17">
        <v>2.0499999999999998</v>
      </c>
      <c r="F124" s="17">
        <v>15</v>
      </c>
      <c r="G124" s="99" t="s">
        <v>3114</v>
      </c>
      <c r="H124" s="98" t="s">
        <v>9734</v>
      </c>
      <c r="I124" s="17" t="s">
        <v>829</v>
      </c>
      <c r="J124" s="17" t="s">
        <v>2959</v>
      </c>
      <c r="K124" s="3">
        <v>78204</v>
      </c>
      <c r="L124" s="98">
        <v>4055473782041</v>
      </c>
      <c r="M124" s="17">
        <v>2.4500000000000002</v>
      </c>
      <c r="N124" s="3">
        <v>88204</v>
      </c>
      <c r="O124" s="98">
        <v>4055473882048</v>
      </c>
      <c r="P124" s="17">
        <v>3.75</v>
      </c>
      <c r="Q124" s="3">
        <v>58204</v>
      </c>
      <c r="R124" s="98">
        <v>4055473582047</v>
      </c>
      <c r="S124" s="17">
        <v>4.95</v>
      </c>
      <c r="T124" s="3">
        <v>38204</v>
      </c>
      <c r="U124" s="98">
        <v>4055473382043</v>
      </c>
      <c r="V124" s="17">
        <v>6.75</v>
      </c>
      <c r="W124" s="3">
        <v>68204</v>
      </c>
      <c r="X124" s="98">
        <v>4055473682044</v>
      </c>
      <c r="Y124" s="17">
        <v>2.95</v>
      </c>
      <c r="Z124" s="101" t="s">
        <v>9400</v>
      </c>
      <c r="AA124" s="101" t="s">
        <v>9401</v>
      </c>
      <c r="AB124" s="101" t="s">
        <v>834</v>
      </c>
      <c r="AC124" s="101" t="s">
        <v>833</v>
      </c>
      <c r="AD124" s="101" t="s">
        <v>9402</v>
      </c>
      <c r="AE124" s="101" t="s">
        <v>9403</v>
      </c>
      <c r="AF124" s="101" t="s">
        <v>1672</v>
      </c>
      <c r="AG124" s="101" t="s">
        <v>5306</v>
      </c>
      <c r="AH124" s="101" t="s">
        <v>5307</v>
      </c>
      <c r="AI124" s="101" t="s">
        <v>5308</v>
      </c>
      <c r="AJ124" s="101" t="s">
        <v>1673</v>
      </c>
      <c r="AK124" s="102" t="s">
        <v>5309</v>
      </c>
      <c r="AL124" s="101" t="s">
        <v>5310</v>
      </c>
      <c r="AM124" s="101" t="s">
        <v>5311</v>
      </c>
      <c r="AN124" s="101" t="s">
        <v>5312</v>
      </c>
      <c r="AO124" s="101" t="s">
        <v>5313</v>
      </c>
      <c r="AP124" s="101" t="s">
        <v>1676</v>
      </c>
      <c r="AQ124" s="101" t="s">
        <v>5314</v>
      </c>
      <c r="AR124" s="101" t="s">
        <v>1677</v>
      </c>
      <c r="AS124" s="101" t="s">
        <v>5315</v>
      </c>
      <c r="AT124" s="101" t="s">
        <v>1678</v>
      </c>
      <c r="AU124" s="101" t="s">
        <v>1675</v>
      </c>
      <c r="AV124" s="101" t="s">
        <v>5316</v>
      </c>
      <c r="AW124" s="101" t="s">
        <v>5317</v>
      </c>
      <c r="AX124" s="101" t="s">
        <v>1674</v>
      </c>
      <c r="AY124" s="101" t="s">
        <v>5318</v>
      </c>
      <c r="AZ124" s="101" t="s">
        <v>5319</v>
      </c>
      <c r="BA124" s="103" t="s">
        <v>5320</v>
      </c>
      <c r="BB124" s="18" t="str">
        <f t="shared" si="29"/>
        <v>БИО - Домат - Златна кралица
Solanum lycopersicum
BIO - Tomate - Golden Queen</v>
      </c>
      <c r="BC124" s="18" t="str">
        <f t="shared" si="30"/>
        <v>BIO - Tomat - Golden Queen
Solanum lycopersicum
BIO - Tomate - Golden Queen</v>
      </c>
      <c r="BD124" s="18" t="str">
        <f t="shared" si="31"/>
        <v xml:space="preserve">BIO - Tomate - Golden Queen
Solanum lycopersicum
</v>
      </c>
      <c r="BE124" s="18" t="str">
        <f t="shared" si="32"/>
        <v>Organic - Tomato - Golden Queen
Solanum lycopersicum
BIO - Tomate - Golden Queen</v>
      </c>
      <c r="BF124" s="18" t="str">
        <f t="shared" si="33"/>
        <v>ORGAANILINE – Tomat – Golden Queen
Solanum lycopersicum
BIO - Tomate - Golden Queen</v>
      </c>
      <c r="BG124" s="18" t="str">
        <f t="shared" si="34"/>
        <v>LUOMU - Tomaatti - Golden Queen
Solanum lycopersicum
BIO - Tomate - Golden Queen</v>
      </c>
      <c r="BH124" s="18" t="str">
        <f t="shared" si="35"/>
        <v>BIO - Tomate - Reine d'or
Solanum lycopersicum
BIO - Tomate - Golden Queen</v>
      </c>
      <c r="BI124" s="18" t="str">
        <f t="shared" si="36"/>
        <v>ΒΙΟΛΟΓΙΚΟ - Ντομάτα - Χρυσή Βασίλισσα
Solanum lycopersicum
BIO - Tomate - Golden Queen</v>
      </c>
      <c r="BJ124" s="18" t="str">
        <f t="shared" si="37"/>
        <v>ORGÁNACHA - Trátaí - Banríon Órga
Solanum lycopersicum
BIO - Tomate - Golden Queen</v>
      </c>
      <c r="BK124" s="18" t="str">
        <f t="shared" si="38"/>
        <v>LÍFRÆNT - Tómatar - Gulldrottning
Solanum lycopersicum
BIO - Tomate - Golden Queen</v>
      </c>
      <c r="BL124" s="18" t="str">
        <f t="shared" si="39"/>
        <v>BIO - Pomodoro - Golden Queen 
Solanum lycopersicum
BIO - Tomate - Golden Queen</v>
      </c>
      <c r="BM124" s="18" t="str">
        <f t="shared" si="40"/>
        <v>オーガニック　－　トマト　－　ゴールデン・クィーン
Solanum lycopersicum
BIO - Tomate - Golden Queen</v>
      </c>
      <c r="BN124" s="18" t="str">
        <f t="shared" si="41"/>
        <v>ORGANSKI - Rajčica - Zlatna kraljica
Solanum lycopersicum
BIO - Tomate - Golden Queen</v>
      </c>
      <c r="BO124" s="18" t="str">
        <f t="shared" si="42"/>
        <v>BIOLOĢISKI - Tomāts - Zelta karaliene
Solanum lycopersicum
BIO - Tomate - Golden Queen</v>
      </c>
      <c r="BP124" s="18" t="str">
        <f t="shared" si="43"/>
        <v>EKOLOGIŠKAS – Pomidoras – Auksinė karalienė
Solanum lycopersicum
BIO - Tomate - Golden Queen</v>
      </c>
      <c r="BQ124" s="18" t="str">
        <f t="shared" si="44"/>
        <v>ORGANIĊI - Tadam - Golden Queen
Solanum lycopersicum
BIO - Tomate - Golden Queen</v>
      </c>
      <c r="BR124" s="18" t="str">
        <f t="shared" si="45"/>
        <v>Bio - Tomaat - Golden Queen
Solanum lycopersicum
BIO - Tomate - Golden Queen</v>
      </c>
      <c r="BS124" s="18" t="str">
        <f t="shared" si="46"/>
        <v>ØKOLOGISK - Tomat - Golden Queen
Solanum lycopersicum
BIO - Tomate - Golden Queen</v>
      </c>
      <c r="BT124" s="18" t="str">
        <f t="shared" si="47"/>
        <v>Bio - Pomidor - Złota Królowa
Solanum lycopersicum
BIO - Tomate - Golden Queen</v>
      </c>
      <c r="BU124" s="18" t="str">
        <f t="shared" si="48"/>
        <v>ORGÂNICO - Tomate - Golden Queen
Solanum lycopersicum
BIO - Tomate - Golden Queen</v>
      </c>
      <c r="BV124" s="18" t="str">
        <f t="shared" si="49"/>
        <v>Ecologic - Tomate - Regina De Aur
Solanum lycopersicum
BIO - Tomate - Golden Queen</v>
      </c>
      <c r="BW124" s="18" t="str">
        <f t="shared" si="50"/>
        <v>Ekologiskt - Tomat - Golden Queen
Solanum lycopersicum
BIO - Tomate - Golden Queen</v>
      </c>
      <c r="BX124" s="18" t="str">
        <f t="shared" si="51"/>
        <v>BIO - Paradajka - Zlatá kráľovná
Solanum lycopersicum
BIO - Tomate - Golden Queen</v>
      </c>
      <c r="BY124" s="18" t="str">
        <f t="shared" si="52"/>
        <v>BIO - Paradižnik - Zlata kraljica
Solanum lycopersicum
BIO - Tomate - Golden Queen</v>
      </c>
      <c r="BZ124" s="18" t="str">
        <f t="shared" si="53"/>
        <v>Ecológico - Tomate - Reina Dorada
Solanum lycopersicum
BIO - Tomate - Golden Queen</v>
      </c>
      <c r="CA124" s="18" t="str">
        <f t="shared" si="54"/>
        <v>BIO - Rajče - Zlatá královna
Solanum lycopersicum
BIO - Tomate - Golden Queen</v>
      </c>
      <c r="CB124" s="18" t="str">
        <f t="shared" si="55"/>
        <v>ORGANİK - Domates - Altın Kraliçe
Solanum lycopersicum
BIO - Tomate - Golden Queen</v>
      </c>
      <c r="CC124" s="18" t="str">
        <f t="shared" si="56"/>
        <v>BIO - Paradicsom - Aranykirálynő
Solanum lycopersicum
BIO - Tomate - Golden Queen</v>
      </c>
    </row>
    <row r="125" spans="2:81" ht="60" x14ac:dyDescent="0.2">
      <c r="B125" s="136">
        <v>123</v>
      </c>
      <c r="C125" s="3">
        <v>18205</v>
      </c>
      <c r="D125" s="98">
        <v>4055473182056</v>
      </c>
      <c r="E125" s="17">
        <v>2.0499999999999998</v>
      </c>
      <c r="F125" s="17">
        <v>10</v>
      </c>
      <c r="G125" s="99" t="s">
        <v>3114</v>
      </c>
      <c r="H125" s="98" t="s">
        <v>9734</v>
      </c>
      <c r="I125" s="17" t="s">
        <v>829</v>
      </c>
      <c r="J125" s="17" t="s">
        <v>2959</v>
      </c>
      <c r="K125" s="3">
        <v>78205</v>
      </c>
      <c r="L125" s="98">
        <v>4055473782058</v>
      </c>
      <c r="M125" s="17">
        <v>2.4500000000000002</v>
      </c>
      <c r="N125" s="3">
        <v>88205</v>
      </c>
      <c r="O125" s="98">
        <v>4055473882055</v>
      </c>
      <c r="P125" s="17">
        <v>3.75</v>
      </c>
      <c r="Q125" s="3">
        <v>58205</v>
      </c>
      <c r="R125" s="98">
        <v>4055473582054</v>
      </c>
      <c r="S125" s="17">
        <v>4.95</v>
      </c>
      <c r="T125" s="3">
        <v>38205</v>
      </c>
      <c r="U125" s="98">
        <v>4055473382050</v>
      </c>
      <c r="V125" s="17">
        <v>6.75</v>
      </c>
      <c r="W125" s="3">
        <v>68205</v>
      </c>
      <c r="X125" s="98">
        <v>4055473682051</v>
      </c>
      <c r="Y125" s="17">
        <v>2.95</v>
      </c>
      <c r="Z125" s="101" t="s">
        <v>9404</v>
      </c>
      <c r="AA125" s="101" t="s">
        <v>9405</v>
      </c>
      <c r="AB125" s="101" t="s">
        <v>836</v>
      </c>
      <c r="AC125" s="101" t="s">
        <v>835</v>
      </c>
      <c r="AD125" s="101" t="s">
        <v>9406</v>
      </c>
      <c r="AE125" s="101" t="s">
        <v>9407</v>
      </c>
      <c r="AF125" s="101" t="s">
        <v>1679</v>
      </c>
      <c r="AG125" s="101" t="s">
        <v>5321</v>
      </c>
      <c r="AH125" s="101" t="s">
        <v>5322</v>
      </c>
      <c r="AI125" s="101" t="s">
        <v>5323</v>
      </c>
      <c r="AJ125" s="101" t="s">
        <v>1680</v>
      </c>
      <c r="AK125" s="102" t="s">
        <v>5324</v>
      </c>
      <c r="AL125" s="101" t="s">
        <v>5325</v>
      </c>
      <c r="AM125" s="101" t="s">
        <v>5326</v>
      </c>
      <c r="AN125" s="101" t="s">
        <v>5327</v>
      </c>
      <c r="AO125" s="101" t="s">
        <v>5328</v>
      </c>
      <c r="AP125" s="101" t="s">
        <v>1683</v>
      </c>
      <c r="AQ125" s="101" t="s">
        <v>5329</v>
      </c>
      <c r="AR125" s="101" t="s">
        <v>1684</v>
      </c>
      <c r="AS125" s="101" t="s">
        <v>5330</v>
      </c>
      <c r="AT125" s="101" t="s">
        <v>1685</v>
      </c>
      <c r="AU125" s="101" t="s">
        <v>1682</v>
      </c>
      <c r="AV125" s="101" t="s">
        <v>5331</v>
      </c>
      <c r="AW125" s="101" t="s">
        <v>5332</v>
      </c>
      <c r="AX125" s="101" t="s">
        <v>1681</v>
      </c>
      <c r="AY125" s="101" t="s">
        <v>5333</v>
      </c>
      <c r="AZ125" s="101" t="s">
        <v>5334</v>
      </c>
      <c r="BA125" s="103" t="s">
        <v>5335</v>
      </c>
      <c r="BB125" s="18" t="str">
        <f t="shared" si="29"/>
        <v>БИО - Домат - Зелена Зебра
Solanum lycopersicum
BIO - Tomate - Green Zebra</v>
      </c>
      <c r="BC125" s="18" t="str">
        <f t="shared" si="30"/>
        <v>BIO - Tomat - Grøn Zebra
Solanum lycopersicum
BIO - Tomate - Green Zebra</v>
      </c>
      <c r="BD125" s="18" t="str">
        <f t="shared" si="31"/>
        <v xml:space="preserve">BIO - Tomate - Green Zebra
Solanum lycopersicum
</v>
      </c>
      <c r="BE125" s="18" t="str">
        <f t="shared" si="32"/>
        <v>Organic - Tomato - Green Zebra
Solanum lycopersicum
BIO - Tomate - Green Zebra</v>
      </c>
      <c r="BF125" s="18" t="str">
        <f t="shared" si="33"/>
        <v>ORGAANILINE – Tomat – Roheline Sebra
Solanum lycopersicum
BIO - Tomate - Green Zebra</v>
      </c>
      <c r="BG125" s="18" t="str">
        <f t="shared" si="34"/>
        <v>LUOMU - Tomaatti - Vihreä seepra
Solanum lycopersicum
BIO - Tomate - Green Zebra</v>
      </c>
      <c r="BH125" s="18" t="str">
        <f t="shared" si="35"/>
        <v>BIO - Tomate - Verte zébrée
Solanum lycopersicum
BIO - Tomate - Green Zebra</v>
      </c>
      <c r="BI125" s="18" t="str">
        <f t="shared" si="36"/>
        <v>ΒΙΟΛΟΓΙΚΟ - Ντομάτα - Πράσινη Ζέβρα
Solanum lycopersicum
BIO - Tomate - Green Zebra</v>
      </c>
      <c r="BJ125" s="18" t="str">
        <f t="shared" si="37"/>
        <v>ORGÁNACHA - Trátaí - Riabhach Glas
Solanum lycopersicum
BIO - Tomate - Green Zebra</v>
      </c>
      <c r="BK125" s="18" t="str">
        <f t="shared" si="38"/>
        <v>LÍFRÆNT - Tomate - Green Zebra
Solanum lycopersicum
BIO - Tomate - Green Zebra</v>
      </c>
      <c r="BL125" s="18" t="str">
        <f t="shared" si="39"/>
        <v>BIO - Pomodoro - Green Zebra
Solanum lycopersicum
BIO - Tomate - Green Zebra</v>
      </c>
      <c r="BM125" s="18" t="str">
        <f t="shared" si="40"/>
        <v>オーガニック　－　トマト　－　グリーン・ゼブラ
Solanum lycopersicum
BIO - Tomate - Green Zebra</v>
      </c>
      <c r="BN125" s="18" t="str">
        <f t="shared" si="41"/>
        <v>ORGANSKI - Rajčica - Zelena zebra
Solanum lycopersicum
BIO - Tomate - Green Zebra</v>
      </c>
      <c r="BO125" s="18" t="str">
        <f t="shared" si="42"/>
        <v>BIOLOĢISKI - Tomāts - Zaļā Zebra
Solanum lycopersicum
BIO - Tomate - Green Zebra</v>
      </c>
      <c r="BP125" s="18" t="str">
        <f t="shared" si="43"/>
        <v>EKOLOGIŠKAS – Pomidoras – Žalias zebras
Solanum lycopersicum
BIO - Tomate - Green Zebra</v>
      </c>
      <c r="BQ125" s="18" t="str">
        <f t="shared" si="44"/>
        <v>ORGANIĊI - Tadam - Żebra Aħdar
Solanum lycopersicum
BIO - Tomate - Green Zebra</v>
      </c>
      <c r="BR125" s="18" t="str">
        <f t="shared" si="45"/>
        <v>Bio - Tomaat - Groene Zebra
Solanum lycopersicum
BIO - Tomate - Green Zebra</v>
      </c>
      <c r="BS125" s="18" t="str">
        <f t="shared" si="46"/>
        <v>ØKOLOGISK - Tomat - Grønn Zebra
Solanum lycopersicum
BIO - Tomate - Green Zebra</v>
      </c>
      <c r="BT125" s="18" t="str">
        <f t="shared" si="47"/>
        <v>Bio - Pomidor - Zielona Zebra
Solanum lycopersicum
BIO - Tomate - Green Zebra</v>
      </c>
      <c r="BU125" s="18" t="str">
        <f t="shared" si="48"/>
        <v>ORGÂNICO - Tomate - Zebra Verde
Solanum lycopersicum
BIO - Tomate - Green Zebra</v>
      </c>
      <c r="BV125" s="18" t="str">
        <f t="shared" si="49"/>
        <v>Ecologic - Tomate - Zebra Verde
Solanum lycopersicum
BIO - Tomate - Green Zebra</v>
      </c>
      <c r="BW125" s="18" t="str">
        <f t="shared" si="50"/>
        <v>Ekologiskt - Tomat - Grön Zebra
Solanum lycopersicum
BIO - Tomate - Green Zebra</v>
      </c>
      <c r="BX125" s="18" t="str">
        <f t="shared" si="51"/>
        <v>BIO - Paradajka - Zebra zelená
Solanum lycopersicum
BIO - Tomate - Green Zebra</v>
      </c>
      <c r="BY125" s="18" t="str">
        <f t="shared" si="52"/>
        <v>BIO - Paradižnik - Zelena Zebra
Solanum lycopersicum
BIO - Tomate - Green Zebra</v>
      </c>
      <c r="BZ125" s="18" t="str">
        <f t="shared" si="53"/>
        <v>Ecológico - Tomate - Cebra Verde
Solanum lycopersicum
BIO - Tomate - Green Zebra</v>
      </c>
      <c r="CA125" s="18" t="str">
        <f t="shared" si="54"/>
        <v>BIO - Rajče - Zebra zelená
Solanum lycopersicum
BIO - Tomate - Green Zebra</v>
      </c>
      <c r="CB125" s="18" t="str">
        <f t="shared" si="55"/>
        <v>ORGANİK - Domates - Yeşil Zebra
Solanum lycopersicum
BIO - Tomate - Green Zebra</v>
      </c>
      <c r="CC125" s="18" t="str">
        <f t="shared" si="56"/>
        <v>BIO - Paradicsom - Zöld Zebra
Solanum lycopersicum
BIO - Tomate - Green Zebra</v>
      </c>
    </row>
    <row r="126" spans="2:81" ht="72" x14ac:dyDescent="0.2">
      <c r="B126" s="136">
        <v>124</v>
      </c>
      <c r="C126" s="3">
        <v>18206</v>
      </c>
      <c r="D126" s="98">
        <v>4055473182063</v>
      </c>
      <c r="E126" s="17">
        <v>2.0499999999999998</v>
      </c>
      <c r="F126" s="17">
        <v>10</v>
      </c>
      <c r="G126" s="99" t="s">
        <v>3114</v>
      </c>
      <c r="H126" s="98" t="s">
        <v>9734</v>
      </c>
      <c r="I126" s="17" t="s">
        <v>829</v>
      </c>
      <c r="J126" s="17" t="s">
        <v>2959</v>
      </c>
      <c r="K126" s="3">
        <v>78206</v>
      </c>
      <c r="L126" s="98">
        <v>4055473782065</v>
      </c>
      <c r="M126" s="17">
        <v>2.4500000000000002</v>
      </c>
      <c r="N126" s="3">
        <v>88206</v>
      </c>
      <c r="O126" s="98">
        <v>4055473882062</v>
      </c>
      <c r="P126" s="17">
        <v>3.75</v>
      </c>
      <c r="Q126" s="3">
        <v>58206</v>
      </c>
      <c r="R126" s="98">
        <v>4055473582061</v>
      </c>
      <c r="S126" s="17">
        <v>4.95</v>
      </c>
      <c r="T126" s="3">
        <v>38206</v>
      </c>
      <c r="U126" s="98">
        <v>4055473382067</v>
      </c>
      <c r="V126" s="17">
        <v>6.75</v>
      </c>
      <c r="W126" s="3">
        <v>68206</v>
      </c>
      <c r="X126" s="98">
        <v>4055473682068</v>
      </c>
      <c r="Y126" s="17">
        <v>2.95</v>
      </c>
      <c r="Z126" s="101" t="s">
        <v>9408</v>
      </c>
      <c r="AA126" s="101" t="s">
        <v>9409</v>
      </c>
      <c r="AB126" s="101" t="s">
        <v>846</v>
      </c>
      <c r="AC126" s="101" t="s">
        <v>845</v>
      </c>
      <c r="AD126" s="101" t="s">
        <v>9410</v>
      </c>
      <c r="AE126" s="101" t="s">
        <v>5336</v>
      </c>
      <c r="AF126" s="101" t="s">
        <v>1686</v>
      </c>
      <c r="AG126" s="101" t="s">
        <v>5337</v>
      </c>
      <c r="AH126" s="101" t="s">
        <v>5338</v>
      </c>
      <c r="AI126" s="101" t="s">
        <v>5339</v>
      </c>
      <c r="AJ126" s="101" t="s">
        <v>1687</v>
      </c>
      <c r="AK126" s="102" t="s">
        <v>5340</v>
      </c>
      <c r="AL126" s="101" t="s">
        <v>5341</v>
      </c>
      <c r="AM126" s="101" t="s">
        <v>9411</v>
      </c>
      <c r="AN126" s="101" t="s">
        <v>5342</v>
      </c>
      <c r="AO126" s="101" t="s">
        <v>5343</v>
      </c>
      <c r="AP126" s="101" t="s">
        <v>1690</v>
      </c>
      <c r="AQ126" s="101" t="s">
        <v>5344</v>
      </c>
      <c r="AR126" s="101" t="s">
        <v>1691</v>
      </c>
      <c r="AS126" s="101" t="s">
        <v>5345</v>
      </c>
      <c r="AT126" s="101" t="s">
        <v>1692</v>
      </c>
      <c r="AU126" s="101" t="s">
        <v>1689</v>
      </c>
      <c r="AV126" s="101" t="s">
        <v>5346</v>
      </c>
      <c r="AW126" s="101" t="s">
        <v>5347</v>
      </c>
      <c r="AX126" s="101" t="s">
        <v>1688</v>
      </c>
      <c r="AY126" s="101" t="s">
        <v>5348</v>
      </c>
      <c r="AZ126" s="101" t="s">
        <v>5349</v>
      </c>
      <c r="BA126" s="103" t="s">
        <v>5350</v>
      </c>
      <c r="BB126" s="18" t="str">
        <f t="shared" si="29"/>
        <v>БИО - Домат - Rouge de Marmande
Solanum lycopersicum
BIO - Tomate - Rouge de Marmande</v>
      </c>
      <c r="BC126" s="18" t="str">
        <f t="shared" si="30"/>
        <v>BIO - Tomat - Rouge de Marmande
Solanum lycopersicum
BIO - Tomate - Rouge de Marmande</v>
      </c>
      <c r="BD126" s="18" t="str">
        <f t="shared" si="31"/>
        <v xml:space="preserve">BIO - Tomate - Rouge de Marmande
Solanum lycopersicum
</v>
      </c>
      <c r="BE126" s="18" t="str">
        <f t="shared" si="32"/>
        <v>Organic - Tomato - Rouge de Marmande
Solanum lycopersicum
BIO - Tomate - Rouge de Marmande</v>
      </c>
      <c r="BF126" s="18" t="str">
        <f t="shared" si="33"/>
        <v>ORGAANILINE – Tomat – Rouge de Marmande
Solanum lycopersicum
BIO - Tomate - Rouge de Marmande</v>
      </c>
      <c r="BG126" s="18" t="str">
        <f t="shared" si="34"/>
        <v>LUOMU - Tomaatti - Rouge de Marmande
Solanum lycopersicum
BIO - Tomate - Rouge de Marmande</v>
      </c>
      <c r="BH126" s="18" t="str">
        <f t="shared" si="35"/>
        <v>BIO - Tomate - Marmande
Solanum lycopersicum
BIO - Tomate - Rouge de Marmande</v>
      </c>
      <c r="BI126" s="18" t="str">
        <f t="shared" si="36"/>
        <v>ΒΙΟΛΟΓΙΚΟ - Ντομάτα - Rouge de Marmande
Solanum lycopersicum
BIO - Tomate - Rouge de Marmande</v>
      </c>
      <c r="BJ126" s="18" t="str">
        <f t="shared" si="37"/>
        <v>ORGÁNACHA - Trátaí - Rouge de Marmande
Solanum lycopersicum
BIO - Tomate - Rouge de Marmande</v>
      </c>
      <c r="BK126" s="18" t="str">
        <f t="shared" si="38"/>
        <v>LÍFRÆNT - Tómatar - Rouge de Marmande
Solanum lycopersicum
BIO - Tomate - Rouge de Marmande</v>
      </c>
      <c r="BL126" s="18" t="str">
        <f t="shared" si="39"/>
        <v>BIO - Pomodoro - Rouge de Marmande
Solanum lycopersicum
BIO - Tomate - Rouge de Marmande</v>
      </c>
      <c r="BM126" s="18" t="str">
        <f t="shared" si="40"/>
        <v>オーガニック　－　トマト　－　ルージュ・デ・アルマンド
Solanum lycopersicum
BIO - Tomate - Rouge de Marmande</v>
      </c>
      <c r="BN126" s="18" t="str">
        <f t="shared" si="41"/>
        <v>ORGANSKI - Rajčica - Rouge de Marmande
Solanum lycopersicum
BIO - Tomate - Rouge de Marmande</v>
      </c>
      <c r="BO126" s="18" t="str">
        <f t="shared" si="42"/>
        <v>BIOLOĢISKI - Tomāti - Rouge de Marmande
Solanum lycopersicum
BIO - Tomate - Rouge de Marmande</v>
      </c>
      <c r="BP126" s="18" t="str">
        <f t="shared" si="43"/>
        <v>EKOLOGIŠKAS – Pomidoras – Rouge de Marmande
Solanum lycopersicum
BIO - Tomate - Rouge de Marmande</v>
      </c>
      <c r="BQ126" s="18" t="str">
        <f t="shared" si="44"/>
        <v>ORGANIKA - Tadam - Rouge de Marmande
Solanum lycopersicum
BIO - Tomate - Rouge de Marmande</v>
      </c>
      <c r="BR126" s="18" t="str">
        <f t="shared" si="45"/>
        <v>Bio - Tomaat - Rouge De Marmande
Solanum lycopersicum
BIO - Tomate - Rouge de Marmande</v>
      </c>
      <c r="BS126" s="18" t="str">
        <f t="shared" si="46"/>
        <v>ØKOLOGISK - Tomat - Rouge de Marmande
Solanum lycopersicum
BIO - Tomate - Rouge de Marmande</v>
      </c>
      <c r="BT126" s="18" t="str">
        <f t="shared" si="47"/>
        <v>Bio - Pomidor - Marmande
Solanum lycopersicum
BIO - Tomate - Rouge de Marmande</v>
      </c>
      <c r="BU126" s="18" t="str">
        <f t="shared" si="48"/>
        <v>ORGÂNICO - Tomate - Rouge de Marmande
Solanum lycopersicum
BIO - Tomate - Rouge de Marmande</v>
      </c>
      <c r="BV126" s="18" t="str">
        <f t="shared" si="49"/>
        <v>Ecologic - Roșie - Marmande
Solanum lycopersicum
BIO - Tomate - Rouge de Marmande</v>
      </c>
      <c r="BW126" s="18" t="str">
        <f t="shared" si="50"/>
        <v>Ekologiskt - Tomat - Rouge De Marmande
Solanum lycopersicum
BIO - Tomate - Rouge de Marmande</v>
      </c>
      <c r="BX126" s="18" t="str">
        <f t="shared" si="51"/>
        <v>BIO - Paradajka - Rouge de Marmande
Solanum lycopersicum
BIO - Tomate - Rouge de Marmande</v>
      </c>
      <c r="BY126" s="18" t="str">
        <f t="shared" si="52"/>
        <v>BIO - Paradižnik - Rouge de Marmande
Solanum lycopersicum
BIO - Tomate - Rouge de Marmande</v>
      </c>
      <c r="BZ126" s="18" t="str">
        <f t="shared" si="53"/>
        <v>Ecológico - Tomate - Rouge de Marmande
Solanum lycopersicum
BIO - Tomate - Rouge de Marmande</v>
      </c>
      <c r="CA126" s="18" t="str">
        <f t="shared" si="54"/>
        <v>BIO - Rajčata - Rouge de Marmande
Solanum lycopersicum
BIO - Tomate - Rouge de Marmande</v>
      </c>
      <c r="CB126" s="18" t="str">
        <f t="shared" si="55"/>
        <v>ORGANİK - Domates - Rouge de Marmande
Solanum lycopersicum
BIO - Tomate - Rouge de Marmande</v>
      </c>
      <c r="CC126" s="18" t="str">
        <f t="shared" si="56"/>
        <v>BIO - Paradicsom - Rouge de Marmande
Solanum lycopersicum
BIO - Tomate - Rouge de Marmande</v>
      </c>
    </row>
    <row r="127" spans="2:81" ht="48" x14ac:dyDescent="0.2">
      <c r="B127" s="136">
        <v>125</v>
      </c>
      <c r="C127" s="3">
        <v>18207</v>
      </c>
      <c r="D127" s="98">
        <v>4055473182070</v>
      </c>
      <c r="E127" s="17">
        <v>2.0499999999999998</v>
      </c>
      <c r="F127" s="17">
        <v>10</v>
      </c>
      <c r="G127" s="99" t="s">
        <v>3114</v>
      </c>
      <c r="H127" s="98" t="s">
        <v>9734</v>
      </c>
      <c r="I127" s="17" t="s">
        <v>829</v>
      </c>
      <c r="J127" s="17" t="s">
        <v>2959</v>
      </c>
      <c r="K127" s="3">
        <v>78207</v>
      </c>
      <c r="L127" s="98">
        <v>4055473782072</v>
      </c>
      <c r="M127" s="17">
        <v>2.4500000000000002</v>
      </c>
      <c r="N127" s="3">
        <v>88207</v>
      </c>
      <c r="O127" s="98">
        <v>4055473882079</v>
      </c>
      <c r="P127" s="17">
        <v>3.75</v>
      </c>
      <c r="Q127" s="3">
        <v>58207</v>
      </c>
      <c r="R127" s="98">
        <v>4055473582078</v>
      </c>
      <c r="S127" s="17">
        <v>4.95</v>
      </c>
      <c r="T127" s="3">
        <v>38207</v>
      </c>
      <c r="U127" s="98">
        <v>4055473382074</v>
      </c>
      <c r="V127" s="17">
        <v>6.75</v>
      </c>
      <c r="W127" s="3">
        <v>68207</v>
      </c>
      <c r="X127" s="98">
        <v>4055473682075</v>
      </c>
      <c r="Y127" s="17">
        <v>2.95</v>
      </c>
      <c r="Z127" s="101" t="s">
        <v>9412</v>
      </c>
      <c r="AA127" s="101" t="s">
        <v>9413</v>
      </c>
      <c r="AB127" s="101" t="s">
        <v>838</v>
      </c>
      <c r="AC127" s="101" t="s">
        <v>837</v>
      </c>
      <c r="AD127" s="101" t="s">
        <v>9414</v>
      </c>
      <c r="AE127" s="101" t="s">
        <v>5351</v>
      </c>
      <c r="AF127" s="101" t="s">
        <v>838</v>
      </c>
      <c r="AG127" s="101" t="s">
        <v>5352</v>
      </c>
      <c r="AH127" s="101" t="s">
        <v>5353</v>
      </c>
      <c r="AI127" s="101" t="s">
        <v>5354</v>
      </c>
      <c r="AJ127" s="101" t="s">
        <v>1693</v>
      </c>
      <c r="AK127" s="102" t="s">
        <v>5355</v>
      </c>
      <c r="AL127" s="101" t="s">
        <v>5356</v>
      </c>
      <c r="AM127" s="101" t="s">
        <v>5357</v>
      </c>
      <c r="AN127" s="101" t="s">
        <v>5358</v>
      </c>
      <c r="AO127" s="101" t="s">
        <v>5359</v>
      </c>
      <c r="AP127" s="101" t="s">
        <v>1696</v>
      </c>
      <c r="AQ127" s="101" t="s">
        <v>5360</v>
      </c>
      <c r="AR127" s="101" t="s">
        <v>1697</v>
      </c>
      <c r="AS127" s="101" t="s">
        <v>5361</v>
      </c>
      <c r="AT127" s="101" t="s">
        <v>1698</v>
      </c>
      <c r="AU127" s="101" t="s">
        <v>1695</v>
      </c>
      <c r="AV127" s="101" t="s">
        <v>5362</v>
      </c>
      <c r="AW127" s="101" t="s">
        <v>5363</v>
      </c>
      <c r="AX127" s="101" t="s">
        <v>1694</v>
      </c>
      <c r="AY127" s="101" t="s">
        <v>5364</v>
      </c>
      <c r="AZ127" s="101" t="s">
        <v>5365</v>
      </c>
      <c r="BA127" s="103" t="s">
        <v>5366</v>
      </c>
      <c r="BB127" s="18" t="str">
        <f t="shared" si="29"/>
        <v>БИО - Домат - Матина
Solanum lycopersicum
BIO - Tomate - Matina</v>
      </c>
      <c r="BC127" s="18" t="str">
        <f t="shared" si="30"/>
        <v>BIO - Tomat - Matina
Solanum lycopersicum
BIO - Tomate - Matina</v>
      </c>
      <c r="BD127" s="18" t="str">
        <f t="shared" si="31"/>
        <v xml:space="preserve">BIO - Tomate - Matina
Solanum lycopersicum
</v>
      </c>
      <c r="BE127" s="18" t="str">
        <f t="shared" si="32"/>
        <v>Organic - Tomato - Matina
Solanum lycopersicum
BIO - Tomate - Matina</v>
      </c>
      <c r="BF127" s="18" t="str">
        <f t="shared" si="33"/>
        <v>ORGAANILINE - Tomat - Matina
Solanum lycopersicum
BIO - Tomate - Matina</v>
      </c>
      <c r="BG127" s="18" t="str">
        <f t="shared" si="34"/>
        <v>LUOMU - Tomaatti - Matina
Solanum lycopersicum
BIO - Tomate - Matina</v>
      </c>
      <c r="BH127" s="18" t="str">
        <f t="shared" si="35"/>
        <v>BIO - Tomate - Matina
Solanum lycopersicum
BIO - Tomate - Matina</v>
      </c>
      <c r="BI127" s="18" t="str">
        <f t="shared" si="36"/>
        <v>ΒΙΟΛΟΓΙΚΟ - Ντομάτα - Ματίνα
Solanum lycopersicum
BIO - Tomate - Matina</v>
      </c>
      <c r="BJ127" s="18" t="str">
        <f t="shared" si="37"/>
        <v>ORGÁNACHA - Trátaí - Matina
Solanum lycopersicum
BIO - Tomate - Matina</v>
      </c>
      <c r="BK127" s="18" t="str">
        <f t="shared" si="38"/>
        <v>LÍFRÆNT - Tómatar - Matina
Solanum lycopersicum
BIO - Tomate - Matina</v>
      </c>
      <c r="BL127" s="18" t="str">
        <f t="shared" si="39"/>
        <v>BIO - Pomodoro - Matina
Solanum lycopersicum
BIO - Tomate - Matina</v>
      </c>
      <c r="BM127" s="18" t="str">
        <f t="shared" si="40"/>
        <v>オーガニック　－　トマト　－　マルチナ
Solanum lycopersicum
BIO - Tomate - Matina</v>
      </c>
      <c r="BN127" s="18" t="str">
        <f t="shared" si="41"/>
        <v>ORGANSKI - Rajčica - Matina
Solanum lycopersicum
BIO - Tomate - Matina</v>
      </c>
      <c r="BO127" s="18" t="str">
        <f t="shared" si="42"/>
        <v>BIOLOĢISKI - Tomāts - Matina
Solanum lycopersicum
BIO - Tomate - Matina</v>
      </c>
      <c r="BP127" s="18" t="str">
        <f t="shared" si="43"/>
        <v>EKOLOGIŠKAS – Pomidoras – Matina
Solanum lycopersicum
BIO - Tomate - Matina</v>
      </c>
      <c r="BQ127" s="18" t="str">
        <f t="shared" si="44"/>
        <v>ORGANIĊI - Tadam - Matina
Solanum lycopersicum
BIO - Tomate - Matina</v>
      </c>
      <c r="BR127" s="18" t="str">
        <f t="shared" si="45"/>
        <v>Bio - Tomaat - Matina
Solanum lycopersicum
BIO - Tomate - Matina</v>
      </c>
      <c r="BS127" s="18" t="str">
        <f t="shared" si="46"/>
        <v>ØKOLOGISK - Tomat - Matina
Solanum lycopersicum
BIO - Tomate - Matina</v>
      </c>
      <c r="BT127" s="18" t="str">
        <f t="shared" si="47"/>
        <v>Bio - Pomidor - Matina
Solanum lycopersicum
BIO - Tomate - Matina</v>
      </c>
      <c r="BU127" s="18" t="str">
        <f t="shared" si="48"/>
        <v>ORGÂNICO - Tomate - Matina
Solanum lycopersicum
BIO - Tomate - Matina</v>
      </c>
      <c r="BV127" s="18" t="str">
        <f t="shared" si="49"/>
        <v>Ecologic - Roșie - Matina
Solanum lycopersicum
BIO - Tomate - Matina</v>
      </c>
      <c r="BW127" s="18" t="str">
        <f t="shared" si="50"/>
        <v>Ekologiskt - Tomat - Matina
Solanum lycopersicum
BIO - Tomate - Matina</v>
      </c>
      <c r="BX127" s="18" t="str">
        <f t="shared" si="51"/>
        <v>BIO - Paradajka - Matina
Solanum lycopersicum
BIO - Tomate - Matina</v>
      </c>
      <c r="BY127" s="18" t="str">
        <f t="shared" si="52"/>
        <v>BIO - Paradižnik - Matina
Solanum lycopersicum
BIO - Tomate - Matina</v>
      </c>
      <c r="BZ127" s="18" t="str">
        <f t="shared" si="53"/>
        <v>Ecológico - Tomate - Matina
Solanum lycopersicum
BIO - Tomate - Matina</v>
      </c>
      <c r="CA127" s="18" t="str">
        <f t="shared" si="54"/>
        <v>BIO - Rajče - Matina
Solanum lycopersicum
BIO - Tomate - Matina</v>
      </c>
      <c r="CB127" s="18" t="str">
        <f t="shared" si="55"/>
        <v>ORGANİK - Domates - Matina
Solanum lycopersicum
BIO - Tomate - Matina</v>
      </c>
      <c r="CC127" s="18" t="str">
        <f t="shared" si="56"/>
        <v>BIO - Paradicsom - Matina
Solanum lycopersicum
BIO - Tomate - Matina</v>
      </c>
    </row>
    <row r="128" spans="2:81" ht="48" x14ac:dyDescent="0.2">
      <c r="B128" s="136">
        <v>126</v>
      </c>
      <c r="C128" s="3">
        <v>18208</v>
      </c>
      <c r="D128" s="98">
        <v>4055473182087</v>
      </c>
      <c r="E128" s="17">
        <v>2.0499999999999998</v>
      </c>
      <c r="F128" s="17">
        <v>10</v>
      </c>
      <c r="G128" s="99" t="s">
        <v>3114</v>
      </c>
      <c r="H128" s="98" t="s">
        <v>9734</v>
      </c>
      <c r="I128" s="17" t="s">
        <v>829</v>
      </c>
      <c r="J128" s="17" t="s">
        <v>2959</v>
      </c>
      <c r="K128" s="3">
        <v>78208</v>
      </c>
      <c r="L128" s="98">
        <v>4055473782089</v>
      </c>
      <c r="M128" s="17">
        <v>2.4500000000000002</v>
      </c>
      <c r="N128" s="3">
        <v>88208</v>
      </c>
      <c r="O128" s="98">
        <v>4055473882086</v>
      </c>
      <c r="P128" s="17">
        <v>3.75</v>
      </c>
      <c r="Q128" s="3">
        <v>58208</v>
      </c>
      <c r="R128" s="98">
        <v>4055473582085</v>
      </c>
      <c r="S128" s="17">
        <v>4.95</v>
      </c>
      <c r="T128" s="3">
        <v>38208</v>
      </c>
      <c r="U128" s="98">
        <v>4055473382081</v>
      </c>
      <c r="V128" s="17">
        <v>6.75</v>
      </c>
      <c r="W128" s="3">
        <v>68208</v>
      </c>
      <c r="X128" s="98">
        <v>4055473682082</v>
      </c>
      <c r="Y128" s="17">
        <v>2.95</v>
      </c>
      <c r="Z128" s="101" t="s">
        <v>9415</v>
      </c>
      <c r="AA128" s="101" t="s">
        <v>9416</v>
      </c>
      <c r="AB128" s="101" t="s">
        <v>840</v>
      </c>
      <c r="AC128" s="101" t="s">
        <v>839</v>
      </c>
      <c r="AD128" s="101" t="s">
        <v>9417</v>
      </c>
      <c r="AE128" s="101" t="s">
        <v>9418</v>
      </c>
      <c r="AF128" s="101" t="s">
        <v>1699</v>
      </c>
      <c r="AG128" s="101" t="s">
        <v>5367</v>
      </c>
      <c r="AH128" s="101" t="s">
        <v>5368</v>
      </c>
      <c r="AI128" s="101" t="s">
        <v>5369</v>
      </c>
      <c r="AJ128" s="101" t="s">
        <v>1700</v>
      </c>
      <c r="AK128" s="102" t="s">
        <v>5370</v>
      </c>
      <c r="AL128" s="101" t="s">
        <v>5371</v>
      </c>
      <c r="AM128" s="101" t="s">
        <v>9419</v>
      </c>
      <c r="AN128" s="101" t="s">
        <v>5372</v>
      </c>
      <c r="AO128" s="101" t="s">
        <v>5373</v>
      </c>
      <c r="AP128" s="101" t="s">
        <v>1703</v>
      </c>
      <c r="AQ128" s="101" t="s">
        <v>5374</v>
      </c>
      <c r="AR128" s="101" t="s">
        <v>1704</v>
      </c>
      <c r="AS128" s="101" t="s">
        <v>5375</v>
      </c>
      <c r="AT128" s="101" t="s">
        <v>1705</v>
      </c>
      <c r="AU128" s="101" t="s">
        <v>1702</v>
      </c>
      <c r="AV128" s="101" t="s">
        <v>5376</v>
      </c>
      <c r="AW128" s="101" t="s">
        <v>5377</v>
      </c>
      <c r="AX128" s="101" t="s">
        <v>1701</v>
      </c>
      <c r="AY128" s="101" t="s">
        <v>5378</v>
      </c>
      <c r="AZ128" s="101" t="s">
        <v>5379</v>
      </c>
      <c r="BA128" s="103" t="s">
        <v>5380</v>
      </c>
      <c r="BB128" s="18" t="str">
        <f t="shared" si="29"/>
        <v>БИО - Домат - волско сърце
Solanum lycopersicum
BIO - Tomate - Ochsenherz</v>
      </c>
      <c r="BC128" s="18" t="str">
        <f t="shared" si="30"/>
        <v>BIO - Tomat - oksehjerte
Solanum lycopersicum
BIO - Tomate - Ochsenherz</v>
      </c>
      <c r="BD128" s="18" t="str">
        <f t="shared" si="31"/>
        <v xml:space="preserve">BIO - Tomate - Ochsenherz
Solanum lycopersicum
</v>
      </c>
      <c r="BE128" s="18" t="str">
        <f t="shared" si="32"/>
        <v>Organic - Tomato - Oxheart
Solanum lycopersicum
BIO - Tomate - Ochsenherz</v>
      </c>
      <c r="BF128" s="18" t="str">
        <f t="shared" si="33"/>
        <v>ORGAANILINE - tomat - härja süda
Solanum lycopersicum
BIO - Tomate - Ochsenherz</v>
      </c>
      <c r="BG128" s="18" t="str">
        <f t="shared" si="34"/>
        <v>LUOMU - tomaatti - härän sydän
Solanum lycopersicum
BIO - Tomate - Ochsenherz</v>
      </c>
      <c r="BH128" s="18" t="str">
        <f t="shared" si="35"/>
        <v>BIO - Tomate - Coeur de boeuf
Solanum lycopersicum
BIO - Tomate - Ochsenherz</v>
      </c>
      <c r="BI128" s="18" t="str">
        <f t="shared" si="36"/>
        <v>ΒΙΟΛΟΓΙΚΟ - ντομάτα - καρδιά βοδιού
Solanum lycopersicum
BIO - Tomate - Ochsenherz</v>
      </c>
      <c r="BJ128" s="18" t="str">
        <f t="shared" si="37"/>
        <v>ORGÁNACHA - trátaí - croí damh
Solanum lycopersicum
BIO - Tomate - Ochsenherz</v>
      </c>
      <c r="BK128" s="18" t="str">
        <f t="shared" si="38"/>
        <v>LÍFRÆNT - tómatar - uxahjarta
Solanum lycopersicum
BIO - Tomate - Ochsenherz</v>
      </c>
      <c r="BL128" s="18" t="str">
        <f t="shared" si="39"/>
        <v>BIO - Pomodoro - Cuor di bue
Solanum lycopersicum
BIO - Tomate - Ochsenherz</v>
      </c>
      <c r="BM128" s="18" t="str">
        <f t="shared" si="40"/>
        <v>オーガニック　－　トマト　－　オックスハート
Solanum lycopersicum
BIO - Tomate - Ochsenherz</v>
      </c>
      <c r="BN128" s="18" t="str">
        <f t="shared" si="41"/>
        <v>ORGANSKI - rajčica - volovsko srce
Solanum lycopersicum
BIO - Tomate - Ochsenherz</v>
      </c>
      <c r="BO128" s="18" t="str">
        <f t="shared" si="42"/>
        <v>BIOLOĢISKI - tomāts - vērša sirds
Solanum lycopersicum
BIO - Tomate - Ochsenherz</v>
      </c>
      <c r="BP128" s="18" t="str">
        <f t="shared" si="43"/>
        <v>EKOLOGIŠKAS – pomidorų – jaučio širdis
Solanum lycopersicum
BIO - Tomate - Ochsenherz</v>
      </c>
      <c r="BQ128" s="18" t="str">
        <f t="shared" si="44"/>
        <v>ORGANIĊI - tadam - qalb tal-barri
Solanum lycopersicum
BIO - Tomate - Ochsenherz</v>
      </c>
      <c r="BR128" s="18" t="str">
        <f t="shared" si="45"/>
        <v>Bio - Tomaat - Ossenhart
Solanum lycopersicum
BIO - Tomate - Ochsenherz</v>
      </c>
      <c r="BS128" s="18" t="str">
        <f t="shared" si="46"/>
        <v>ØKOLOGISK - tomat - oksehjerte
Solanum lycopersicum
BIO - Tomate - Ochsenherz</v>
      </c>
      <c r="BT128" s="18" t="str">
        <f t="shared" si="47"/>
        <v>Bio - Pomidor - Serce Wołowe
Solanum lycopersicum
BIO - Tomate - Ochsenherz</v>
      </c>
      <c r="BU128" s="18" t="str">
        <f t="shared" si="48"/>
        <v>ORGÂNICO - tomate - coração de boi
Solanum lycopersicum
BIO - Tomate - Ochsenherz</v>
      </c>
      <c r="BV128" s="18" t="str">
        <f t="shared" si="49"/>
        <v>Ecologic - Roșie - Inimă De Bou
Solanum lycopersicum
BIO - Tomate - Ochsenherz</v>
      </c>
      <c r="BW128" s="18" t="str">
        <f t="shared" si="50"/>
        <v>Ekologiskt - Tomat - Oxehjärta
Solanum lycopersicum
BIO - Tomate - Ochsenherz</v>
      </c>
      <c r="BX128" s="18" t="str">
        <f t="shared" si="51"/>
        <v>BIO - paradajkovo - volské srdce
Solanum lycopersicum
BIO - Tomate - Ochsenherz</v>
      </c>
      <c r="BY128" s="18" t="str">
        <f t="shared" si="52"/>
        <v>BIO - paradižnik - volovsko srce
Solanum lycopersicum
BIO - Tomate - Ochsenherz</v>
      </c>
      <c r="BZ128" s="18" t="str">
        <f t="shared" si="53"/>
        <v>Ecológico - Tomate - Corazón de buey
Solanum lycopersicum
BIO - Tomate - Ochsenherz</v>
      </c>
      <c r="CA128" s="18" t="str">
        <f t="shared" si="54"/>
        <v>BIO - rajče - volské srdce
Solanum lycopersicum
BIO - Tomate - Ochsenherz</v>
      </c>
      <c r="CB128" s="18" t="str">
        <f t="shared" si="55"/>
        <v>ORGANİK - domates - öküz kalbi
Solanum lycopersicum
BIO - Tomate - Ochsenherz</v>
      </c>
      <c r="CC128" s="18" t="str">
        <f t="shared" si="56"/>
        <v>BIO - paradicsom - ökörszív
Solanum lycopersicum
BIO - Tomate - Ochsenherz</v>
      </c>
    </row>
    <row r="129" spans="2:81" ht="48" x14ac:dyDescent="0.2">
      <c r="B129" s="136">
        <v>127</v>
      </c>
      <c r="C129" s="3">
        <v>18209</v>
      </c>
      <c r="D129" s="98">
        <v>4055473182094</v>
      </c>
      <c r="E129" s="17">
        <v>2.0499999999999998</v>
      </c>
      <c r="F129" s="17">
        <v>15</v>
      </c>
      <c r="G129" s="99" t="s">
        <v>3114</v>
      </c>
      <c r="H129" s="98" t="s">
        <v>9734</v>
      </c>
      <c r="I129" s="17" t="s">
        <v>829</v>
      </c>
      <c r="J129" s="17" t="s">
        <v>2959</v>
      </c>
      <c r="K129" s="3">
        <v>78209</v>
      </c>
      <c r="L129" s="98">
        <v>4055473782096</v>
      </c>
      <c r="M129" s="17">
        <v>2.4500000000000002</v>
      </c>
      <c r="N129" s="3">
        <v>88209</v>
      </c>
      <c r="O129" s="98">
        <v>4055473882093</v>
      </c>
      <c r="P129" s="17">
        <v>3.75</v>
      </c>
      <c r="Q129" s="3">
        <v>58209</v>
      </c>
      <c r="R129" s="98">
        <v>4055473582092</v>
      </c>
      <c r="S129" s="17">
        <v>4.95</v>
      </c>
      <c r="T129" s="3">
        <v>38209</v>
      </c>
      <c r="U129" s="98">
        <v>4055473382098</v>
      </c>
      <c r="V129" s="17">
        <v>6.75</v>
      </c>
      <c r="W129" s="3">
        <v>68209</v>
      </c>
      <c r="X129" s="98">
        <v>4055473682099</v>
      </c>
      <c r="Y129" s="17">
        <v>2.95</v>
      </c>
      <c r="Z129" s="101" t="s">
        <v>9420</v>
      </c>
      <c r="AA129" s="101" t="s">
        <v>9421</v>
      </c>
      <c r="AB129" s="101" t="s">
        <v>848</v>
      </c>
      <c r="AC129" s="101" t="s">
        <v>847</v>
      </c>
      <c r="AD129" s="101" t="s">
        <v>9422</v>
      </c>
      <c r="AE129" s="101" t="s">
        <v>5381</v>
      </c>
      <c r="AF129" s="101" t="s">
        <v>1706</v>
      </c>
      <c r="AG129" s="101" t="s">
        <v>5382</v>
      </c>
      <c r="AH129" s="101" t="s">
        <v>5383</v>
      </c>
      <c r="AI129" s="101" t="s">
        <v>5384</v>
      </c>
      <c r="AJ129" s="101" t="s">
        <v>1707</v>
      </c>
      <c r="AK129" s="102" t="s">
        <v>5385</v>
      </c>
      <c r="AL129" s="101" t="s">
        <v>5386</v>
      </c>
      <c r="AM129" s="101" t="s">
        <v>5387</v>
      </c>
      <c r="AN129" s="101" t="s">
        <v>5388</v>
      </c>
      <c r="AO129" s="101" t="s">
        <v>5389</v>
      </c>
      <c r="AP129" s="101" t="s">
        <v>1710</v>
      </c>
      <c r="AQ129" s="101" t="s">
        <v>5390</v>
      </c>
      <c r="AR129" s="101" t="s">
        <v>1711</v>
      </c>
      <c r="AS129" s="101" t="s">
        <v>5391</v>
      </c>
      <c r="AT129" s="101" t="s">
        <v>1712</v>
      </c>
      <c r="AU129" s="101" t="s">
        <v>1709</v>
      </c>
      <c r="AV129" s="101" t="s">
        <v>5392</v>
      </c>
      <c r="AW129" s="101" t="s">
        <v>5393</v>
      </c>
      <c r="AX129" s="101" t="s">
        <v>1708</v>
      </c>
      <c r="AY129" s="101" t="s">
        <v>5394</v>
      </c>
      <c r="AZ129" s="101" t="s">
        <v>5395</v>
      </c>
      <c r="BA129" s="103" t="s">
        <v>5396</v>
      </c>
      <c r="BB129" s="18" t="str">
        <f t="shared" si="29"/>
        <v>БИО - Домат - Сен Пиер
Solanum lycopersicum
BIO - Tomate - Saint Pierre</v>
      </c>
      <c r="BC129" s="18" t="str">
        <f t="shared" si="30"/>
        <v>BIO - Tomat - Saint Pierre
Solanum lycopersicum
BIO - Tomate - Saint Pierre</v>
      </c>
      <c r="BD129" s="18" t="str">
        <f t="shared" si="31"/>
        <v xml:space="preserve">BIO - Tomate - Saint Pierre
Solanum lycopersicum
</v>
      </c>
      <c r="BE129" s="18" t="str">
        <f t="shared" si="32"/>
        <v>Organic - Tomato - Saint Pierre
Solanum lycopersicum
BIO - Tomate - Saint Pierre</v>
      </c>
      <c r="BF129" s="18" t="str">
        <f t="shared" si="33"/>
        <v>ORGAANILINE – Tomat – Saint Pierre
Solanum lycopersicum
BIO - Tomate - Saint Pierre</v>
      </c>
      <c r="BG129" s="18" t="str">
        <f t="shared" si="34"/>
        <v>LUOMU - Tomaatti - Saint Pierre
Solanum lycopersicum
BIO - Tomate - Saint Pierre</v>
      </c>
      <c r="BH129" s="18" t="str">
        <f t="shared" si="35"/>
        <v>BIO - Tomate - Saint-Pierre
Solanum lycopersicum
BIO - Tomate - Saint Pierre</v>
      </c>
      <c r="BI129" s="18" t="str">
        <f t="shared" si="36"/>
        <v>ΒΙΟΛΟΓΙΚΟ - Ντομάτα - Saint Pierre
Solanum lycopersicum
BIO - Tomate - Saint Pierre</v>
      </c>
      <c r="BJ129" s="18" t="str">
        <f t="shared" si="37"/>
        <v>ORGÁNACHA - Trátaí - Saint Pierre
Solanum lycopersicum
BIO - Tomate - Saint Pierre</v>
      </c>
      <c r="BK129" s="18" t="str">
        <f t="shared" si="38"/>
        <v>LÍFRÆNT - Tómatar - Saint Pierre
Solanum lycopersicum
BIO - Tomate - Saint Pierre</v>
      </c>
      <c r="BL129" s="18" t="str">
        <f t="shared" si="39"/>
        <v>BIO - Pomodoro - Saint Pierre
Solanum lycopersicum
BIO - Tomate - Saint Pierre</v>
      </c>
      <c r="BM129" s="18" t="str">
        <f t="shared" si="40"/>
        <v>オーガニック　－　トマト　－　サンピエール
Solanum lycopersicum
BIO - Tomate - Saint Pierre</v>
      </c>
      <c r="BN129" s="18" t="str">
        <f t="shared" si="41"/>
        <v>ORGANSKI - Rajčica - Saint Pierre
Solanum lycopersicum
BIO - Tomate - Saint Pierre</v>
      </c>
      <c r="BO129" s="18" t="str">
        <f t="shared" si="42"/>
        <v>BIOLOĢISKIE – Tomāti – Senpjēra
Solanum lycopersicum
BIO - Tomate - Saint Pierre</v>
      </c>
      <c r="BP129" s="18" t="str">
        <f t="shared" si="43"/>
        <v>EKOLOGIŠKAS – Pomidoras – Sen Pjeras
Solanum lycopersicum
BIO - Tomate - Saint Pierre</v>
      </c>
      <c r="BQ129" s="18" t="str">
        <f t="shared" si="44"/>
        <v>ORGANIĊI - Tadam - Saint Pierre
Solanum lycopersicum
BIO - Tomate - Saint Pierre</v>
      </c>
      <c r="BR129" s="18" t="str">
        <f t="shared" si="45"/>
        <v>Bio - Tomaat - Saint Pierre
Solanum lycopersicum
BIO - Tomate - Saint Pierre</v>
      </c>
      <c r="BS129" s="18" t="str">
        <f t="shared" si="46"/>
        <v>ØKOLOGISK - Tomat - Saint Pierre
Solanum lycopersicum
BIO - Tomate - Saint Pierre</v>
      </c>
      <c r="BT129" s="18" t="str">
        <f t="shared" si="47"/>
        <v>Bio - Pomidor - Saint Pierre
Solanum lycopersicum
BIO - Tomate - Saint Pierre</v>
      </c>
      <c r="BU129" s="18" t="str">
        <f t="shared" si="48"/>
        <v>ORGÂNICO - Tomate - Saint Pierre
Solanum lycopersicum
BIO - Tomate - Saint Pierre</v>
      </c>
      <c r="BV129" s="18" t="str">
        <f t="shared" si="49"/>
        <v>Ecologic - Tomate - Saint Pierre
Solanum lycopersicum
BIO - Tomate - Saint Pierre</v>
      </c>
      <c r="BW129" s="18" t="str">
        <f t="shared" si="50"/>
        <v>Ekologiskt - Tomat - Saint Pierre
Solanum lycopersicum
BIO - Tomate - Saint Pierre</v>
      </c>
      <c r="BX129" s="18" t="str">
        <f t="shared" si="51"/>
        <v>BIO - Paradajka - Saint Pierre
Solanum lycopersicum
BIO - Tomate - Saint Pierre</v>
      </c>
      <c r="BY129" s="18" t="str">
        <f t="shared" si="52"/>
        <v>BIO - Paradižnik - Saint Pierre
Solanum lycopersicum
BIO - Tomate - Saint Pierre</v>
      </c>
      <c r="BZ129" s="18" t="str">
        <f t="shared" si="53"/>
        <v>Ecológico - Tomate - San Pedro
Solanum lycopersicum
BIO - Tomate - Saint Pierre</v>
      </c>
      <c r="CA129" s="18" t="str">
        <f t="shared" si="54"/>
        <v>BIO - Rajče - Saint Pierre
Solanum lycopersicum
BIO - Tomate - Saint Pierre</v>
      </c>
      <c r="CB129" s="18" t="str">
        <f t="shared" si="55"/>
        <v>ORGANİK - Domates - Saint Pierre
Solanum lycopersicum
BIO - Tomate - Saint Pierre</v>
      </c>
      <c r="CC129" s="18" t="str">
        <f t="shared" si="56"/>
        <v>BIO - Paradicsom - Saint Pierre
Solanum lycopersicum
BIO - Tomate - Saint Pierre</v>
      </c>
    </row>
    <row r="130" spans="2:81" ht="60" x14ac:dyDescent="0.2">
      <c r="B130" s="136">
        <v>128</v>
      </c>
      <c r="C130" s="3">
        <v>18210</v>
      </c>
      <c r="D130" s="98">
        <v>4055473182100</v>
      </c>
      <c r="E130" s="17">
        <v>2.0499999999999998</v>
      </c>
      <c r="F130" s="17">
        <v>15</v>
      </c>
      <c r="G130" s="99" t="s">
        <v>3114</v>
      </c>
      <c r="H130" s="98" t="s">
        <v>9734</v>
      </c>
      <c r="I130" s="17" t="s">
        <v>829</v>
      </c>
      <c r="J130" s="17" t="s">
        <v>2959</v>
      </c>
      <c r="K130" s="3">
        <v>78210</v>
      </c>
      <c r="L130" s="98">
        <v>4055473782102</v>
      </c>
      <c r="M130" s="17">
        <v>2.4500000000000002</v>
      </c>
      <c r="N130" s="3">
        <v>88210</v>
      </c>
      <c r="O130" s="98">
        <v>4055473882109</v>
      </c>
      <c r="P130" s="17">
        <v>3.75</v>
      </c>
      <c r="Q130" s="3">
        <v>58210</v>
      </c>
      <c r="R130" s="98">
        <v>4055473582108</v>
      </c>
      <c r="S130" s="17">
        <v>4.95</v>
      </c>
      <c r="T130" s="3">
        <v>38210</v>
      </c>
      <c r="U130" s="98">
        <v>4055473382104</v>
      </c>
      <c r="V130" s="17">
        <v>6.75</v>
      </c>
      <c r="W130" s="3">
        <v>68210</v>
      </c>
      <c r="X130" s="98">
        <v>4055473682105</v>
      </c>
      <c r="Y130" s="17">
        <v>2.95</v>
      </c>
      <c r="Z130" s="101" t="s">
        <v>9423</v>
      </c>
      <c r="AA130" s="101" t="s">
        <v>9424</v>
      </c>
      <c r="AB130" s="101" t="s">
        <v>850</v>
      </c>
      <c r="AC130" s="101" t="s">
        <v>849</v>
      </c>
      <c r="AD130" s="101" t="s">
        <v>9425</v>
      </c>
      <c r="AE130" s="101" t="s">
        <v>5398</v>
      </c>
      <c r="AF130" s="101" t="s">
        <v>850</v>
      </c>
      <c r="AG130" s="101" t="s">
        <v>5399</v>
      </c>
      <c r="AH130" s="101" t="s">
        <v>5400</v>
      </c>
      <c r="AI130" s="101" t="s">
        <v>5401</v>
      </c>
      <c r="AJ130" s="101" t="s">
        <v>1713</v>
      </c>
      <c r="AK130" s="102" t="s">
        <v>5402</v>
      </c>
      <c r="AL130" s="101" t="s">
        <v>5403</v>
      </c>
      <c r="AM130" s="101" t="s">
        <v>5404</v>
      </c>
      <c r="AN130" s="101" t="s">
        <v>5405</v>
      </c>
      <c r="AO130" s="101" t="s">
        <v>5406</v>
      </c>
      <c r="AP130" s="101" t="s">
        <v>1716</v>
      </c>
      <c r="AQ130" s="101" t="s">
        <v>5407</v>
      </c>
      <c r="AR130" s="101" t="s">
        <v>1717</v>
      </c>
      <c r="AS130" s="101" t="s">
        <v>5408</v>
      </c>
      <c r="AT130" s="101" t="s">
        <v>1718</v>
      </c>
      <c r="AU130" s="101" t="s">
        <v>1715</v>
      </c>
      <c r="AV130" s="101" t="s">
        <v>5409</v>
      </c>
      <c r="AW130" s="101" t="s">
        <v>5410</v>
      </c>
      <c r="AX130" s="101" t="s">
        <v>1714</v>
      </c>
      <c r="AY130" s="101" t="s">
        <v>5411</v>
      </c>
      <c r="AZ130" s="101" t="s">
        <v>5412</v>
      </c>
      <c r="BA130" s="103" t="s">
        <v>5413</v>
      </c>
      <c r="BB130" s="18" t="str">
        <f t="shared" si="29"/>
        <v>БИО - Домат - Сан Марцано
Solanum lycopersicum
BIO - Tomate - San Marzano</v>
      </c>
      <c r="BC130" s="18" t="str">
        <f t="shared" si="30"/>
        <v>BIO - Tomat - San Marzano
Solanum lycopersicum
BIO - Tomate - San Marzano</v>
      </c>
      <c r="BD130" s="18" t="str">
        <f t="shared" si="31"/>
        <v xml:space="preserve">BIO - Tomate - San Marzano
Solanum lycopersicum
</v>
      </c>
      <c r="BE130" s="18" t="str">
        <f t="shared" si="32"/>
        <v>Organic - Tomato - San Marzano
Solanum lycopersicum
BIO - Tomate - San Marzano</v>
      </c>
      <c r="BF130" s="18" t="str">
        <f t="shared" si="33"/>
        <v>ORGAANILINE – Tomat – San Marzano
Solanum lycopersicum
BIO - Tomate - San Marzano</v>
      </c>
      <c r="BG130" s="18" t="str">
        <f t="shared" si="34"/>
        <v>LUOMU - Tomaatti - San Marzano
Solanum lycopersicum
BIO - Tomate - San Marzano</v>
      </c>
      <c r="BH130" s="18" t="str">
        <f t="shared" si="35"/>
        <v>BIO - Tomate - San Marzano
Solanum lycopersicum
BIO - Tomate - San Marzano</v>
      </c>
      <c r="BI130" s="18" t="str">
        <f t="shared" si="36"/>
        <v>ΒΙΟΛΟΓΙΚΟ - Ντομάτα - San Marzano
Solanum lycopersicum
BIO - Tomate - San Marzano</v>
      </c>
      <c r="BJ130" s="18" t="str">
        <f t="shared" si="37"/>
        <v>ORGÁNACHA - Trátaí - San Marzano
Solanum lycopersicum
BIO - Tomate - San Marzano</v>
      </c>
      <c r="BK130" s="18" t="str">
        <f t="shared" si="38"/>
        <v>LÍFRÆNT - Tómatar - San Marzano
Solanum lycopersicum
BIO - Tomate - San Marzano</v>
      </c>
      <c r="BL130" s="18" t="str">
        <f t="shared" si="39"/>
        <v>BIO - Pomodoro - San Marzano
Solanum lycopersicum
BIO - Tomate - San Marzano</v>
      </c>
      <c r="BM130" s="18" t="str">
        <f t="shared" si="40"/>
        <v>オーガニック　－　トマト　－　サンマルッツァーノ
Solanum lycopersicum
BIO - Tomate - San Marzano</v>
      </c>
      <c r="BN130" s="18" t="str">
        <f t="shared" si="41"/>
        <v>ORGANSKI - Rajčica - San Marzano
Solanum lycopersicum
BIO - Tomate - San Marzano</v>
      </c>
      <c r="BO130" s="18" t="str">
        <f t="shared" si="42"/>
        <v>BIOLOĢISKI – Tomāts – Sanmarzano
Solanum lycopersicum
BIO - Tomate - San Marzano</v>
      </c>
      <c r="BP130" s="18" t="str">
        <f t="shared" si="43"/>
        <v>EKOLOGIŠKAS – Pomidoras – San Marzano
Solanum lycopersicum
BIO - Tomate - San Marzano</v>
      </c>
      <c r="BQ130" s="18" t="str">
        <f t="shared" si="44"/>
        <v>ORGANIKU - Tadam - San Marzano
Solanum lycopersicum
BIO - Tomate - San Marzano</v>
      </c>
      <c r="BR130" s="18" t="str">
        <f t="shared" si="45"/>
        <v>Bio - Tomaat - San Marzano
Solanum lycopersicum
BIO - Tomate - San Marzano</v>
      </c>
      <c r="BS130" s="18" t="str">
        <f t="shared" si="46"/>
        <v>ØKOLOGISK - Tomat - San Marzano
Solanum lycopersicum
BIO - Tomate - San Marzano</v>
      </c>
      <c r="BT130" s="18" t="str">
        <f t="shared" si="47"/>
        <v>Bio - Pomidor - San Marzano
Solanum lycopersicum
BIO - Tomate - San Marzano</v>
      </c>
      <c r="BU130" s="18" t="str">
        <f t="shared" si="48"/>
        <v>ORGÂNICO - Tomate - San Marzano
Solanum lycopersicum
BIO - Tomate - San Marzano</v>
      </c>
      <c r="BV130" s="18" t="str">
        <f t="shared" si="49"/>
        <v>Ecologic - Tomate - San Marzano
Solanum lycopersicum
BIO - Tomate - San Marzano</v>
      </c>
      <c r="BW130" s="18" t="str">
        <f t="shared" si="50"/>
        <v>Ekologiskt - Tomat - San Marzano
Solanum lycopersicum
BIO - Tomate - San Marzano</v>
      </c>
      <c r="BX130" s="18" t="str">
        <f t="shared" si="51"/>
        <v>BIO - Paradajka - San Marzano
Solanum lycopersicum
BIO - Tomate - San Marzano</v>
      </c>
      <c r="BY130" s="18" t="str">
        <f t="shared" si="52"/>
        <v>BIO - Paradižnik - San Marzano
Solanum lycopersicum
BIO - Tomate - San Marzano</v>
      </c>
      <c r="BZ130" s="18" t="str">
        <f t="shared" si="53"/>
        <v>Ecológico - Tomate - San Marzano
Solanum lycopersicum
BIO - Tomate - San Marzano</v>
      </c>
      <c r="CA130" s="18" t="str">
        <f t="shared" si="54"/>
        <v>BIO - Rajčata - San Marzano
Solanum lycopersicum
BIO - Tomate - San Marzano</v>
      </c>
      <c r="CB130" s="18" t="str">
        <f t="shared" si="55"/>
        <v>ORGANİK - Domates - San Marzano
Solanum lycopersicum
BIO - Tomate - San Marzano</v>
      </c>
      <c r="CC130" s="18" t="str">
        <f t="shared" si="56"/>
        <v>BIO - Paradicsom - San Marzano
Solanum lycopersicum
BIO - Tomate - San Marzano</v>
      </c>
    </row>
    <row r="131" spans="2:81" ht="72" x14ac:dyDescent="0.2">
      <c r="B131" s="136">
        <v>129</v>
      </c>
      <c r="C131" s="3">
        <v>18211</v>
      </c>
      <c r="D131" s="98">
        <v>4055473182117</v>
      </c>
      <c r="E131" s="17">
        <v>2.0499999999999998</v>
      </c>
      <c r="F131" s="17">
        <v>10</v>
      </c>
      <c r="G131" s="99" t="s">
        <v>3114</v>
      </c>
      <c r="H131" s="98" t="s">
        <v>9734</v>
      </c>
      <c r="I131" s="17" t="s">
        <v>829</v>
      </c>
      <c r="J131" s="17" t="s">
        <v>2959</v>
      </c>
      <c r="K131" s="3">
        <v>78211</v>
      </c>
      <c r="L131" s="98">
        <v>4055473782119</v>
      </c>
      <c r="M131" s="17">
        <v>2.4500000000000002</v>
      </c>
      <c r="N131" s="3">
        <v>88211</v>
      </c>
      <c r="O131" s="98">
        <v>4055473882116</v>
      </c>
      <c r="P131" s="17">
        <v>3.75</v>
      </c>
      <c r="Q131" s="3">
        <v>58211</v>
      </c>
      <c r="R131" s="98">
        <v>4055473582115</v>
      </c>
      <c r="S131" s="17">
        <v>4.95</v>
      </c>
      <c r="T131" s="3">
        <v>38211</v>
      </c>
      <c r="U131" s="98">
        <v>4055473382111</v>
      </c>
      <c r="V131" s="17">
        <v>6.75</v>
      </c>
      <c r="W131" s="3">
        <v>68211</v>
      </c>
      <c r="X131" s="98">
        <v>4055473682112</v>
      </c>
      <c r="Y131" s="17">
        <v>2.95</v>
      </c>
      <c r="Z131" s="101" t="s">
        <v>9426</v>
      </c>
      <c r="AA131" s="101" t="s">
        <v>9427</v>
      </c>
      <c r="AB131" s="101" t="s">
        <v>852</v>
      </c>
      <c r="AC131" s="101" t="s">
        <v>851</v>
      </c>
      <c r="AD131" s="101" t="s">
        <v>5414</v>
      </c>
      <c r="AE131" s="101" t="s">
        <v>9428</v>
      </c>
      <c r="AF131" s="101" t="s">
        <v>1719</v>
      </c>
      <c r="AG131" s="101" t="s">
        <v>5415</v>
      </c>
      <c r="AH131" s="101" t="s">
        <v>5416</v>
      </c>
      <c r="AI131" s="101" t="s">
        <v>5417</v>
      </c>
      <c r="AJ131" s="101" t="s">
        <v>1720</v>
      </c>
      <c r="AK131" s="102" t="s">
        <v>5418</v>
      </c>
      <c r="AL131" s="101" t="s">
        <v>5419</v>
      </c>
      <c r="AM131" s="101" t="s">
        <v>5420</v>
      </c>
      <c r="AN131" s="101" t="s">
        <v>5421</v>
      </c>
      <c r="AO131" s="101" t="s">
        <v>5422</v>
      </c>
      <c r="AP131" s="101" t="s">
        <v>1723</v>
      </c>
      <c r="AQ131" s="101" t="s">
        <v>5423</v>
      </c>
      <c r="AR131" s="101" t="s">
        <v>1724</v>
      </c>
      <c r="AS131" s="101" t="s">
        <v>5424</v>
      </c>
      <c r="AT131" s="101" t="s">
        <v>1725</v>
      </c>
      <c r="AU131" s="101" t="s">
        <v>1722</v>
      </c>
      <c r="AV131" s="101" t="s">
        <v>5425</v>
      </c>
      <c r="AW131" s="101" t="s">
        <v>5426</v>
      </c>
      <c r="AX131" s="101" t="s">
        <v>1721</v>
      </c>
      <c r="AY131" s="101" t="s">
        <v>5427</v>
      </c>
      <c r="AZ131" s="101" t="s">
        <v>5428</v>
      </c>
      <c r="BA131" s="103" t="s">
        <v>5429</v>
      </c>
      <c r="BB131" s="18" t="str">
        <f t="shared" si="29"/>
        <v>БИО - Домат - Жълта подводница
Solanum lycopersicum
BIO - Tomate - Yellow Submarine</v>
      </c>
      <c r="BC131" s="18" t="str">
        <f t="shared" si="30"/>
        <v>BIO - Tomat - Gul ubåd
Solanum lycopersicum
BIO - Tomate - Yellow Submarine</v>
      </c>
      <c r="BD131" s="18" t="str">
        <f t="shared" si="31"/>
        <v xml:space="preserve">BIO - Tomate - Yellow Submarine
Solanum lycopersicum
</v>
      </c>
      <c r="BE131" s="18" t="str">
        <f t="shared" si="32"/>
        <v>Organic - Tomato - Yellow Submarine
Solanum lycopersicum
BIO - Tomate - Yellow Submarine</v>
      </c>
      <c r="BF131" s="18" t="str">
        <f t="shared" si="33"/>
        <v>ORGAANILINE – Tomat – Kollane allveelaev
Solanum lycopersicum
BIO - Tomate - Yellow Submarine</v>
      </c>
      <c r="BG131" s="18" t="str">
        <f t="shared" si="34"/>
        <v>LUOMU - Tomaatti - Keltainen sukellusvene
Solanum lycopersicum
BIO - Tomate - Yellow Submarine</v>
      </c>
      <c r="BH131" s="18" t="str">
        <f t="shared" si="35"/>
        <v>BIO - Tomate - Yellow submarine
Solanum lycopersicum
BIO - Tomate - Yellow Submarine</v>
      </c>
      <c r="BI131" s="18" t="str">
        <f t="shared" si="36"/>
        <v>ΒΙΟΛΟΓΙΚΟ - Ντομάτα - Κίτρινο Υποβρύχιο
Solanum lycopersicum
BIO - Tomate - Yellow Submarine</v>
      </c>
      <c r="BJ131" s="18" t="str">
        <f t="shared" si="37"/>
        <v>ORGÁNACHA - Trátaí - Fomhuireán Buí
Solanum lycopersicum
BIO - Tomate - Yellow Submarine</v>
      </c>
      <c r="BK131" s="18" t="str">
        <f t="shared" si="38"/>
        <v>LÍFRÆNT - Tómatar - Gulur kafbátur
Solanum lycopersicum
BIO - Tomate - Yellow Submarine</v>
      </c>
      <c r="BL131" s="18" t="str">
        <f t="shared" si="39"/>
        <v>BIO - Pomodoro - Yellow Submarine
Solanum lycopersicum
BIO - Tomate - Yellow Submarine</v>
      </c>
      <c r="BM131" s="18" t="str">
        <f t="shared" si="40"/>
        <v>オーガニック　－　トマト　－　イエローサブマリン
Solanum lycopersicum
BIO - Tomate - Yellow Submarine</v>
      </c>
      <c r="BN131" s="18" t="str">
        <f t="shared" si="41"/>
        <v>ORGANSKI - Rajčica - Žuta podmornica
Solanum lycopersicum
BIO - Tomate - Yellow Submarine</v>
      </c>
      <c r="BO131" s="18" t="str">
        <f t="shared" si="42"/>
        <v>BIOLOĢISKĀ - Tomāts - Dzeltenā zemūdene
Solanum lycopersicum
BIO - Tomate - Yellow Submarine</v>
      </c>
      <c r="BP131" s="18" t="str">
        <f t="shared" si="43"/>
        <v>EKOLOGIŠKAS – Pomidoras – Geltonas povandeninis laivas
Solanum lycopersicum
BIO - Tomate - Yellow Submarine</v>
      </c>
      <c r="BQ131" s="18" t="str">
        <f t="shared" si="44"/>
        <v>ORGANIĊI - Tadam - Isfar Sottomarin
Solanum lycopersicum
BIO - Tomate - Yellow Submarine</v>
      </c>
      <c r="BR131" s="18" t="str">
        <f t="shared" si="45"/>
        <v>Bio - Tomaat - Gele Onderzeeër
Solanum lycopersicum
BIO - Tomate - Yellow Submarine</v>
      </c>
      <c r="BS131" s="18" t="str">
        <f t="shared" si="46"/>
        <v>ØKOLOGISK - Tomat - Gul ubåt
Solanum lycopersicum
BIO - Tomate - Yellow Submarine</v>
      </c>
      <c r="BT131" s="18" t="str">
        <f t="shared" si="47"/>
        <v>Bio - Pomidor - Żółta
Solanum lycopersicum
BIO - Tomate - Yellow Submarine</v>
      </c>
      <c r="BU131" s="18" t="str">
        <f t="shared" si="48"/>
        <v>ORGÂNICO - Tomate - Submarino Amarelo
Solanum lycopersicum
BIO - Tomate - Yellow Submarine</v>
      </c>
      <c r="BV131" s="18" t="str">
        <f t="shared" si="49"/>
        <v>Ecologic - Tomate - Submarin Galben
Solanum lycopersicum
BIO - Tomate - Yellow Submarine</v>
      </c>
      <c r="BW131" s="18" t="str">
        <f t="shared" si="50"/>
        <v>Ekologiskt - Tomat - Gul Ubåt
Solanum lycopersicum
BIO - Tomate - Yellow Submarine</v>
      </c>
      <c r="BX131" s="18" t="str">
        <f t="shared" si="51"/>
        <v>BIO - Paradajka - Žltá ponorka
Solanum lycopersicum
BIO - Tomate - Yellow Submarine</v>
      </c>
      <c r="BY131" s="18" t="str">
        <f t="shared" si="52"/>
        <v>BIO - Paradižnik - Rumena podmornica
Solanum lycopersicum
BIO - Tomate - Yellow Submarine</v>
      </c>
      <c r="BZ131" s="18" t="str">
        <f t="shared" si="53"/>
        <v>Ecológico - Tomate - Submarino Amarillo
Solanum lycopersicum
BIO - Tomate - Yellow Submarine</v>
      </c>
      <c r="CA131" s="18" t="str">
        <f t="shared" si="54"/>
        <v>BIO - Rajče - Žlutá ponorka
Solanum lycopersicum
BIO - Tomate - Yellow Submarine</v>
      </c>
      <c r="CB131" s="18" t="str">
        <f t="shared" si="55"/>
        <v>ORGANİK - Domates - Sarı Denizaltı
Solanum lycopersicum
BIO - Tomate - Yellow Submarine</v>
      </c>
      <c r="CC131" s="18" t="str">
        <f t="shared" si="56"/>
        <v>BIO - Paradicsom - Sárga tengeralattjáró
Solanum lycopersicum
BIO - Tomate - Yellow Submarine</v>
      </c>
    </row>
    <row r="132" spans="2:81" ht="48" x14ac:dyDescent="0.2">
      <c r="B132" s="136">
        <v>130</v>
      </c>
      <c r="C132" s="3">
        <v>18212</v>
      </c>
      <c r="D132" s="98">
        <v>4055473182124</v>
      </c>
      <c r="E132" s="17">
        <v>2.0499999999999998</v>
      </c>
      <c r="F132" s="17">
        <v>15</v>
      </c>
      <c r="G132" s="99" t="s">
        <v>3114</v>
      </c>
      <c r="H132" s="98" t="s">
        <v>9734</v>
      </c>
      <c r="I132" s="17" t="s">
        <v>829</v>
      </c>
      <c r="J132" s="17" t="s">
        <v>2959</v>
      </c>
      <c r="K132" s="3">
        <v>78212</v>
      </c>
      <c r="L132" s="98">
        <v>4055473782126</v>
      </c>
      <c r="M132" s="17">
        <v>2.4500000000000002</v>
      </c>
      <c r="N132" s="3">
        <v>88212</v>
      </c>
      <c r="O132" s="98">
        <v>4055473882123</v>
      </c>
      <c r="P132" s="17">
        <v>3.75</v>
      </c>
      <c r="Q132" s="3">
        <v>58212</v>
      </c>
      <c r="R132" s="98">
        <v>4055473582122</v>
      </c>
      <c r="S132" s="17">
        <v>4.95</v>
      </c>
      <c r="T132" s="3">
        <v>38212</v>
      </c>
      <c r="U132" s="98">
        <v>4055473382128</v>
      </c>
      <c r="V132" s="17">
        <v>6.75</v>
      </c>
      <c r="W132" s="3">
        <v>68212</v>
      </c>
      <c r="X132" s="98">
        <v>4055473682129</v>
      </c>
      <c r="Y132" s="17">
        <v>2.95</v>
      </c>
      <c r="Z132" s="101" t="s">
        <v>9429</v>
      </c>
      <c r="AA132" s="101" t="s">
        <v>9430</v>
      </c>
      <c r="AB132" s="101" t="s">
        <v>844</v>
      </c>
      <c r="AC132" s="101" t="s">
        <v>843</v>
      </c>
      <c r="AD132" s="101" t="s">
        <v>9431</v>
      </c>
      <c r="AE132" s="101" t="s">
        <v>5430</v>
      </c>
      <c r="AF132" s="101" t="s">
        <v>844</v>
      </c>
      <c r="AG132" s="101" t="s">
        <v>5431</v>
      </c>
      <c r="AH132" s="101" t="s">
        <v>5432</v>
      </c>
      <c r="AI132" s="101" t="s">
        <v>5433</v>
      </c>
      <c r="AJ132" s="101" t="s">
        <v>1726</v>
      </c>
      <c r="AK132" s="102" t="s">
        <v>5434</v>
      </c>
      <c r="AL132" s="101" t="s">
        <v>5435</v>
      </c>
      <c r="AM132" s="101" t="s">
        <v>5436</v>
      </c>
      <c r="AN132" s="101" t="s">
        <v>5437</v>
      </c>
      <c r="AO132" s="101" t="s">
        <v>5438</v>
      </c>
      <c r="AP132" s="101" t="s">
        <v>1729</v>
      </c>
      <c r="AQ132" s="101" t="s">
        <v>5439</v>
      </c>
      <c r="AR132" s="101" t="s">
        <v>1730</v>
      </c>
      <c r="AS132" s="101" t="s">
        <v>5440</v>
      </c>
      <c r="AT132" s="101" t="s">
        <v>1731</v>
      </c>
      <c r="AU132" s="101" t="s">
        <v>1728</v>
      </c>
      <c r="AV132" s="101" t="s">
        <v>5441</v>
      </c>
      <c r="AW132" s="101" t="s">
        <v>5442</v>
      </c>
      <c r="AX132" s="101" t="s">
        <v>1727</v>
      </c>
      <c r="AY132" s="101" t="s">
        <v>5443</v>
      </c>
      <c r="AZ132" s="101" t="s">
        <v>5444</v>
      </c>
      <c r="BA132" s="103" t="s">
        <v>5445</v>
      </c>
      <c r="BB132" s="18" t="str">
        <f t="shared" ref="BB132:BB195" si="57">CONCATENATE(Z132,CHAR(10),
$I132,CHAR(10),
$AB132)</f>
        <v>БИО - Домат - Рома
Solanum lycopersicum
BIO - Tomate - Roma</v>
      </c>
      <c r="BC132" s="18" t="str">
        <f t="shared" ref="BC132:BC195" si="58">CONCATENATE(AA132,CHAR(10),
$I132,CHAR(10),
$AB132)</f>
        <v>BIO - Tomat - Roma
Solanum lycopersicum
BIO - Tomate - Roma</v>
      </c>
      <c r="BD132" s="18" t="str">
        <f t="shared" ref="BD132:BD195" si="59">CONCATENATE(AB132,CHAR(10),
$I132,CHAR(10))</f>
        <v xml:space="preserve">BIO - Tomate - Roma
Solanum lycopersicum
</v>
      </c>
      <c r="BE132" s="18" t="str">
        <f t="shared" ref="BE132:BE195" si="60">CONCATENATE(AC132,CHAR(10),
$I132,CHAR(10),
$AB132)</f>
        <v>Organic - Tomato - Roma
Solanum lycopersicum
BIO - Tomate - Roma</v>
      </c>
      <c r="BF132" s="18" t="str">
        <f t="shared" ref="BF132:BF195" si="61">CONCATENATE(AD132,CHAR(10),
$I132,CHAR(10),
$AB132)</f>
        <v>ORGAANILINE – Tomat – Roma
Solanum lycopersicum
BIO - Tomate - Roma</v>
      </c>
      <c r="BG132" s="18" t="str">
        <f t="shared" ref="BG132:BG195" si="62">CONCATENATE(AE132,CHAR(10),
$I132,CHAR(10),
$AB132)</f>
        <v>LUOMU - Tomaatti - Roma
Solanum lycopersicum
BIO - Tomate - Roma</v>
      </c>
      <c r="BH132" s="18" t="str">
        <f t="shared" ref="BH132:BH195" si="63">CONCATENATE(AF132,CHAR(10),
$I132,CHAR(10),
$AB132)</f>
        <v>BIO - Tomate - Roma
Solanum lycopersicum
BIO - Tomate - Roma</v>
      </c>
      <c r="BI132" s="18" t="str">
        <f t="shared" ref="BI132:BI195" si="64">CONCATENATE(AG132,CHAR(10),
$I132,CHAR(10),
$AB132)</f>
        <v>ΒΙΟΛΟΓΙΚΟ - Ντομάτα - Ρομά
Solanum lycopersicum
BIO - Tomate - Roma</v>
      </c>
      <c r="BJ132" s="18" t="str">
        <f t="shared" ref="BJ132:BJ195" si="65">CONCATENATE(AH132,CHAR(10),
$I132,CHAR(10),
$AB132)</f>
        <v>ORGÁNACHA - Trátaí - Romaigh
Solanum lycopersicum
BIO - Tomate - Roma</v>
      </c>
      <c r="BK132" s="18" t="str">
        <f t="shared" ref="BK132:BK195" si="66">CONCATENATE(AI132,CHAR(10),
$I132,CHAR(10),
$AB132)</f>
        <v>LÍFRÆNT - Tómatar - Roma
Solanum lycopersicum
BIO - Tomate - Roma</v>
      </c>
      <c r="BL132" s="18" t="str">
        <f t="shared" ref="BL132:BL195" si="67">CONCATENATE(AJ132,CHAR(10),
$I132,CHAR(10),
$AB132)</f>
        <v>BIO - Pomodoro - Roma
Solanum lycopersicum
BIO - Tomate - Roma</v>
      </c>
      <c r="BM132" s="18" t="str">
        <f t="shared" ref="BM132:BM195" si="68">CONCATENATE(AK132,CHAR(10),
$I132,CHAR(10),
$AB132)</f>
        <v>オーガニック　－　トマト　－　ローマ
Solanum lycopersicum
BIO - Tomate - Roma</v>
      </c>
      <c r="BN132" s="18" t="str">
        <f t="shared" ref="BN132:BN195" si="69">CONCATENATE(AL132,CHAR(10),
$I132,CHAR(10),
$AB132)</f>
        <v>ORGANSKI - Rajčica - Roma
Solanum lycopersicum
BIO - Tomate - Roma</v>
      </c>
      <c r="BO132" s="18" t="str">
        <f t="shared" ref="BO132:BO195" si="70">CONCATENATE(AM132,CHAR(10),
$I132,CHAR(10),
$AB132)</f>
        <v>BIOLOĢISKI - Tomāts - Roma
Solanum lycopersicum
BIO - Tomate - Roma</v>
      </c>
      <c r="BP132" s="18" t="str">
        <f t="shared" ref="BP132:BP195" si="71">CONCATENATE(AN132,CHAR(10),
$I132,CHAR(10),
$AB132)</f>
        <v>EKOLOGIŠKAS – Pomidoras – Roma
Solanum lycopersicum
BIO - Tomate - Roma</v>
      </c>
      <c r="BQ132" s="18" t="str">
        <f t="shared" ref="BQ132:BQ195" si="72">CONCATENATE(AO132,CHAR(10),
$I132,CHAR(10),
$AB132)</f>
        <v>ORGANIĊI - Tadam - Roma
Solanum lycopersicum
BIO - Tomate - Roma</v>
      </c>
      <c r="BR132" s="18" t="str">
        <f t="shared" ref="BR132:BR195" si="73">CONCATENATE(AP132,CHAR(10),
$I132,CHAR(10),
$AB132)</f>
        <v>Bio - Tomaat - Roma
Solanum lycopersicum
BIO - Tomate - Roma</v>
      </c>
      <c r="BS132" s="18" t="str">
        <f t="shared" ref="BS132:BS195" si="74">CONCATENATE(AQ132,CHAR(10),
$I132,CHAR(10),
$AB132)</f>
        <v>ØKOLOGISK - Tomat - Roma
Solanum lycopersicum
BIO - Tomate - Roma</v>
      </c>
      <c r="BT132" s="18" t="str">
        <f t="shared" ref="BT132:BT195" si="75">CONCATENATE(AR132,CHAR(10),
$I132,CHAR(10),
$AB132)</f>
        <v>Bio - Pomidor - Roma
Solanum lycopersicum
BIO - Tomate - Roma</v>
      </c>
      <c r="BU132" s="18" t="str">
        <f t="shared" ref="BU132:BU195" si="76">CONCATENATE(AS132,CHAR(10),
$I132,CHAR(10),
$AB132)</f>
        <v>ORGÂNICO - Tomate - Roma
Solanum lycopersicum
BIO - Tomate - Roma</v>
      </c>
      <c r="BV132" s="18" t="str">
        <f t="shared" ref="BV132:BV195" si="77">CONCATENATE(AT132,CHAR(10),
$I132,CHAR(10),
$AB132)</f>
        <v>Ecologic - Tomate - Roma
Solanum lycopersicum
BIO - Tomate - Roma</v>
      </c>
      <c r="BW132" s="18" t="str">
        <f t="shared" ref="BW132:BW195" si="78">CONCATENATE(AU132,CHAR(10),
$I132,CHAR(10),
$AB132)</f>
        <v>Ekologiskt - Tomat - Roma
Solanum lycopersicum
BIO - Tomate - Roma</v>
      </c>
      <c r="BX132" s="18" t="str">
        <f t="shared" ref="BX132:BX195" si="79">CONCATENATE(AV132,CHAR(10),
$I132,CHAR(10),
$AB132)</f>
        <v>BIO - Paradajka - Rím
Solanum lycopersicum
BIO - Tomate - Roma</v>
      </c>
      <c r="BY132" s="18" t="str">
        <f t="shared" ref="BY132:BY195" si="80">CONCATENATE(AW132,CHAR(10),
$I132,CHAR(10),
$AB132)</f>
        <v>BIO - Paradižnik - Roma
Solanum lycopersicum
BIO - Tomate - Roma</v>
      </c>
      <c r="BZ132" s="18" t="str">
        <f t="shared" ref="BZ132:BZ195" si="81">CONCATENATE(AX132,CHAR(10),
$I132,CHAR(10),
$AB132)</f>
        <v>Ecológico - Tomate - Roma
Solanum lycopersicum
BIO - Tomate - Roma</v>
      </c>
      <c r="CA132" s="18" t="str">
        <f t="shared" ref="CA132:CA195" si="82">CONCATENATE(AY132,CHAR(10),
$I132,CHAR(10),
$AB132)</f>
        <v>BIO - Rajčatová - Romská
Solanum lycopersicum
BIO - Tomate - Roma</v>
      </c>
      <c r="CB132" s="18" t="str">
        <f t="shared" ref="CB132:CB195" si="83">CONCATENATE(AZ132,CHAR(10),
$I132,CHAR(10),
$AB132)</f>
        <v>ORGANİK - Domates - Roma
Solanum lycopersicum
BIO - Tomate - Roma</v>
      </c>
      <c r="CC132" s="18" t="str">
        <f t="shared" ref="CC132:CC195" si="84">CONCATENATE(BA132,CHAR(10),
$I132,CHAR(10),
$AB132)</f>
        <v>BIO - Paradicsom - Roma
Solanum lycopersicum
BIO - Tomate - Roma</v>
      </c>
    </row>
    <row r="133" spans="2:81" ht="72" x14ac:dyDescent="0.2">
      <c r="B133" s="136">
        <v>131</v>
      </c>
      <c r="C133" s="3">
        <v>18251</v>
      </c>
      <c r="D133" s="98">
        <v>4055473182513</v>
      </c>
      <c r="E133" s="17">
        <v>2.0499999999999998</v>
      </c>
      <c r="F133" s="17">
        <v>5</v>
      </c>
      <c r="G133" s="99" t="s">
        <v>3114</v>
      </c>
      <c r="H133" s="98" t="s">
        <v>9734</v>
      </c>
      <c r="I133" s="17" t="s">
        <v>702</v>
      </c>
      <c r="J133" s="17" t="s">
        <v>2960</v>
      </c>
      <c r="K133" s="3">
        <v>78251</v>
      </c>
      <c r="L133" s="98">
        <v>4055473782515</v>
      </c>
      <c r="M133" s="17">
        <v>2.4500000000000002</v>
      </c>
      <c r="N133" s="3">
        <v>88251</v>
      </c>
      <c r="O133" s="98">
        <v>4055473882512</v>
      </c>
      <c r="P133" s="17">
        <v>3.75</v>
      </c>
      <c r="Q133" s="3">
        <v>58251</v>
      </c>
      <c r="R133" s="98">
        <v>4055473582511</v>
      </c>
      <c r="S133" s="17">
        <v>4.95</v>
      </c>
      <c r="T133" s="3">
        <v>38251</v>
      </c>
      <c r="U133" s="98">
        <v>4055473382517</v>
      </c>
      <c r="V133" s="17">
        <v>6.75</v>
      </c>
      <c r="W133" s="3">
        <v>68251</v>
      </c>
      <c r="X133" s="98">
        <v>4055473682518</v>
      </c>
      <c r="Y133" s="17">
        <v>2.95</v>
      </c>
      <c r="Z133" s="101" t="s">
        <v>9432</v>
      </c>
      <c r="AA133" s="101" t="s">
        <v>9433</v>
      </c>
      <c r="AB133" s="101" t="s">
        <v>703</v>
      </c>
      <c r="AC133" s="101" t="s">
        <v>701</v>
      </c>
      <c r="AD133" s="101" t="s">
        <v>9434</v>
      </c>
      <c r="AE133" s="101" t="s">
        <v>9435</v>
      </c>
      <c r="AF133" s="101" t="s">
        <v>1732</v>
      </c>
      <c r="AG133" s="101" t="s">
        <v>5446</v>
      </c>
      <c r="AH133" s="101" t="s">
        <v>5447</v>
      </c>
      <c r="AI133" s="101" t="s">
        <v>5448</v>
      </c>
      <c r="AJ133" s="101" t="s">
        <v>1733</v>
      </c>
      <c r="AK133" s="102" t="s">
        <v>5449</v>
      </c>
      <c r="AL133" s="101" t="s">
        <v>5450</v>
      </c>
      <c r="AM133" s="101" t="s">
        <v>5451</v>
      </c>
      <c r="AN133" s="101" t="s">
        <v>5452</v>
      </c>
      <c r="AO133" s="101" t="s">
        <v>5453</v>
      </c>
      <c r="AP133" s="101" t="s">
        <v>1736</v>
      </c>
      <c r="AQ133" s="101" t="s">
        <v>5454</v>
      </c>
      <c r="AR133" s="101" t="s">
        <v>1737</v>
      </c>
      <c r="AS133" s="101" t="s">
        <v>5455</v>
      </c>
      <c r="AT133" s="101" t="s">
        <v>1738</v>
      </c>
      <c r="AU133" s="101" t="s">
        <v>1735</v>
      </c>
      <c r="AV133" s="101" t="s">
        <v>5456</v>
      </c>
      <c r="AW133" s="101" t="s">
        <v>5457</v>
      </c>
      <c r="AX133" s="101" t="s">
        <v>1734</v>
      </c>
      <c r="AY133" s="101" t="s">
        <v>5458</v>
      </c>
      <c r="AZ133" s="101" t="s">
        <v>5459</v>
      </c>
      <c r="BA133" s="103" t="s">
        <v>5460</v>
      </c>
      <c r="BB133" s="18" t="str">
        <f t="shared" si="57"/>
        <v>БИО - Артишок - Императорска звезда
Cynara scolymus
BIO - Artischocke - Imperial Star</v>
      </c>
      <c r="BC133" s="18" t="str">
        <f t="shared" si="58"/>
        <v>BIO - Artiskok - Imperial Star
Cynara scolymus
BIO - Artischocke - Imperial Star</v>
      </c>
      <c r="BD133" s="18" t="str">
        <f t="shared" si="59"/>
        <v xml:space="preserve">BIO - Artischocke - Imperial Star
Cynara scolymus
</v>
      </c>
      <c r="BE133" s="18" t="str">
        <f t="shared" si="60"/>
        <v>Organic - Artichoke - Imperial Star
Cynara scolymus
BIO - Artischocke - Imperial Star</v>
      </c>
      <c r="BF133" s="18" t="str">
        <f t="shared" si="61"/>
        <v>ORGAANILINE - artišokk - Imperial Star
Cynara scolymus
BIO - Artischocke - Imperial Star</v>
      </c>
      <c r="BG133" s="18" t="str">
        <f t="shared" si="62"/>
        <v>LUOMU - Artisokka - Imperial Star
Cynara scolymus
BIO - Artischocke - Imperial Star</v>
      </c>
      <c r="BH133" s="18" t="str">
        <f t="shared" si="63"/>
        <v>BIO - Artichaut - Imperial star
Cynara scolymus
BIO - Artischocke - Imperial Star</v>
      </c>
      <c r="BI133" s="18" t="str">
        <f t="shared" si="64"/>
        <v>ΒΙΟΛΟΓΙΚΟ - Αγκινάρα - Imperial Star
Cynara scolymus
BIO - Artischocke - Imperial Star</v>
      </c>
      <c r="BJ133" s="18" t="str">
        <f t="shared" si="65"/>
        <v>ORGÁNACHA - Artichoke - Imperial Star
Cynara scolymus
BIO - Artischocke - Imperial Star</v>
      </c>
      <c r="BK133" s="18" t="str">
        <f t="shared" si="66"/>
        <v>LÍFRÆNT - Þistilhjörtur - Imperial Star
Cynara scolymus
BIO - Artischocke - Imperial Star</v>
      </c>
      <c r="BL133" s="18" t="str">
        <f t="shared" si="67"/>
        <v>BIO - Carciofo - Imperial Star
Cynara scolymus
BIO - Artischocke - Imperial Star</v>
      </c>
      <c r="BM133" s="18" t="str">
        <f t="shared" si="68"/>
        <v>オーガニック　－　アーティチョーク　－　インペリアルスター
Cynara scolymus
BIO - Artischocke - Imperial Star</v>
      </c>
      <c r="BN133" s="18" t="str">
        <f t="shared" si="69"/>
        <v>ORGANSKI - Artičoka - Carska zvijezda
Cynara scolymus
BIO - Artischocke - Imperial Star</v>
      </c>
      <c r="BO133" s="18" t="str">
        <f t="shared" si="70"/>
        <v>BIOLOĢISKĀ - Artišoks - Imperial Star
Cynara scolymus
BIO - Artischocke - Imperial Star</v>
      </c>
      <c r="BP133" s="18" t="str">
        <f t="shared" si="71"/>
        <v>EKOLOGIŠKAS – Artišokas – Imperial Star
Cynara scolymus
BIO - Artischocke - Imperial Star</v>
      </c>
      <c r="BQ133" s="18" t="str">
        <f t="shared" si="72"/>
        <v>ORGANIĊI - Qaqoċċ - Star Imperial
Cynara scolymus
BIO - Artischocke - Imperial Star</v>
      </c>
      <c r="BR133" s="18" t="str">
        <f t="shared" si="73"/>
        <v>Bio - Artisjok - Imperial Star
Cynara scolymus
BIO - Artischocke - Imperial Star</v>
      </c>
      <c r="BS133" s="18" t="str">
        <f t="shared" si="74"/>
        <v>ØKOLOGISK - Artisjokk - Imperial Star
Cynara scolymus
BIO - Artischocke - Imperial Star</v>
      </c>
      <c r="BT133" s="18" t="str">
        <f t="shared" si="75"/>
        <v>Bio - Karczoch - Imperial Star
Cynara scolymus
BIO - Artischocke - Imperial Star</v>
      </c>
      <c r="BU133" s="18" t="str">
        <f t="shared" si="76"/>
        <v>ORGÂNICO - Alcachofra - Estrela Imperial
Cynara scolymus
BIO - Artischocke - Imperial Star</v>
      </c>
      <c r="BV133" s="18" t="str">
        <f t="shared" si="77"/>
        <v>Ecologic - Anghinare - Stea Imperială
Cynara scolymus
BIO - Artischocke - Imperial Star</v>
      </c>
      <c r="BW133" s="18" t="str">
        <f t="shared" si="78"/>
        <v>Ekologiskt - Kronärtskocka - Imperial Star
Cynara scolymus
BIO - Artischocke - Imperial Star</v>
      </c>
      <c r="BX133" s="18" t="str">
        <f t="shared" si="79"/>
        <v>BIO - Artičok - Imperial Star
Cynara scolymus
BIO - Artischocke - Imperial Star</v>
      </c>
      <c r="BY133" s="18" t="str">
        <f t="shared" si="80"/>
        <v>BIO - Artičoka - Cesarska zvezda
Cynara scolymus
BIO - Artischocke - Imperial Star</v>
      </c>
      <c r="BZ133" s="18" t="str">
        <f t="shared" si="81"/>
        <v>Ecológico - Alcachofa - Estrella Imperial
Cynara scolymus
BIO - Artischocke - Imperial Star</v>
      </c>
      <c r="CA133" s="18" t="str">
        <f t="shared" si="82"/>
        <v>BIO - Artyčok - Imperial Star
Cynara scolymus
BIO - Artischocke - Imperial Star</v>
      </c>
      <c r="CB133" s="18" t="str">
        <f t="shared" si="83"/>
        <v>ORGANİK - Enginar - Imperial Star
Cynara scolymus
BIO - Artischocke - Imperial Star</v>
      </c>
      <c r="CC133" s="18" t="str">
        <f t="shared" si="84"/>
        <v>BIO - Articsóka - Imperial Star
Cynara scolymus
BIO - Artischocke - Imperial Star</v>
      </c>
    </row>
    <row r="134" spans="2:81" ht="60" x14ac:dyDescent="0.2">
      <c r="B134" s="136">
        <v>132</v>
      </c>
      <c r="C134" s="3">
        <v>18326</v>
      </c>
      <c r="D134" s="98">
        <v>4055473183268</v>
      </c>
      <c r="E134" s="17">
        <v>2.0499999999999998</v>
      </c>
      <c r="F134" s="17">
        <v>25</v>
      </c>
      <c r="G134" s="99" t="s">
        <v>3114</v>
      </c>
      <c r="H134" s="98" t="s">
        <v>9734</v>
      </c>
      <c r="I134" s="17" t="s">
        <v>705</v>
      </c>
      <c r="J134" s="17" t="s">
        <v>2961</v>
      </c>
      <c r="K134" s="3">
        <v>78326</v>
      </c>
      <c r="L134" s="98">
        <v>4055473783260</v>
      </c>
      <c r="M134" s="17">
        <v>2.4500000000000002</v>
      </c>
      <c r="N134" s="3">
        <v>88326</v>
      </c>
      <c r="O134" s="98">
        <v>4055473883267</v>
      </c>
      <c r="P134" s="17">
        <v>3.75</v>
      </c>
      <c r="Q134" s="3">
        <v>58326</v>
      </c>
      <c r="R134" s="98">
        <v>4055473583266</v>
      </c>
      <c r="S134" s="17">
        <v>4.95</v>
      </c>
      <c r="T134" s="3">
        <v>38326</v>
      </c>
      <c r="U134" s="98">
        <v>4055473383262</v>
      </c>
      <c r="V134" s="17">
        <v>6.75</v>
      </c>
      <c r="W134" s="3">
        <v>68326</v>
      </c>
      <c r="X134" s="98">
        <v>4055473683263</v>
      </c>
      <c r="Y134" s="17">
        <v>2.95</v>
      </c>
      <c r="Z134" s="101" t="s">
        <v>9436</v>
      </c>
      <c r="AA134" s="101" t="s">
        <v>9437</v>
      </c>
      <c r="AB134" s="101" t="s">
        <v>706</v>
      </c>
      <c r="AC134" s="101" t="s">
        <v>704</v>
      </c>
      <c r="AD134" s="101" t="s">
        <v>9438</v>
      </c>
      <c r="AE134" s="101" t="s">
        <v>9439</v>
      </c>
      <c r="AF134" s="101" t="s">
        <v>1739</v>
      </c>
      <c r="AG134" s="101" t="s">
        <v>5461</v>
      </c>
      <c r="AH134" s="101" t="s">
        <v>5462</v>
      </c>
      <c r="AI134" s="101" t="s">
        <v>5463</v>
      </c>
      <c r="AJ134" s="101" t="s">
        <v>1740</v>
      </c>
      <c r="AK134" s="102" t="s">
        <v>5464</v>
      </c>
      <c r="AL134" s="101" t="s">
        <v>5465</v>
      </c>
      <c r="AM134" s="101" t="s">
        <v>5466</v>
      </c>
      <c r="AN134" s="101" t="s">
        <v>5467</v>
      </c>
      <c r="AO134" s="101" t="s">
        <v>5468</v>
      </c>
      <c r="AP134" s="101" t="s">
        <v>1743</v>
      </c>
      <c r="AQ134" s="101" t="s">
        <v>5469</v>
      </c>
      <c r="AR134" s="101" t="s">
        <v>1743</v>
      </c>
      <c r="AS134" s="101" t="s">
        <v>5470</v>
      </c>
      <c r="AT134" s="101" t="s">
        <v>1744</v>
      </c>
      <c r="AU134" s="101" t="s">
        <v>1742</v>
      </c>
      <c r="AV134" s="101" t="s">
        <v>5471</v>
      </c>
      <c r="AW134" s="101" t="s">
        <v>5472</v>
      </c>
      <c r="AX134" s="101" t="s">
        <v>1741</v>
      </c>
      <c r="AY134" s="101" t="s">
        <v>5473</v>
      </c>
      <c r="AZ134" s="101" t="s">
        <v>5474</v>
      </c>
      <c r="BA134" s="103" t="s">
        <v>5475</v>
      </c>
      <c r="BB134" s="18" t="str">
        <f t="shared" si="57"/>
        <v>БИО - Патладжан - черна красавица
Solanum melongena
BIO - Aubergine - Black Beauty</v>
      </c>
      <c r="BC134" s="18" t="str">
        <f t="shared" si="58"/>
        <v>BIO - Aubergine - Sort skønhed
Solanum melongena
BIO - Aubergine - Black Beauty</v>
      </c>
      <c r="BD134" s="18" t="str">
        <f t="shared" si="59"/>
        <v xml:space="preserve">BIO - Aubergine - Black Beauty
Solanum melongena
</v>
      </c>
      <c r="BE134" s="18" t="str">
        <f t="shared" si="60"/>
        <v>Organic - Aubergine - Black Beauty
Solanum melongena
BIO - Aubergine - Black Beauty</v>
      </c>
      <c r="BF134" s="18" t="str">
        <f t="shared" si="61"/>
        <v>ORGAANILINE – Baklažaan – Black Beauty
Solanum melongena
BIO - Aubergine - Black Beauty</v>
      </c>
      <c r="BG134" s="18" t="str">
        <f t="shared" si="62"/>
        <v>LUOMU - Munakoiso - Black Beauty
Solanum melongena
BIO - Aubergine - Black Beauty</v>
      </c>
      <c r="BH134" s="18" t="str">
        <f t="shared" si="63"/>
        <v>BIO - Aubergine - Beauté noire
Solanum melongena
BIO - Aubergine - Black Beauty</v>
      </c>
      <c r="BI134" s="18" t="str">
        <f t="shared" si="64"/>
        <v>ΒΙΟΛΟΓΙΚΟ - Μελιτζάνα - Μαύρη Ομορφιά
Solanum melongena
BIO - Aubergine - Black Beauty</v>
      </c>
      <c r="BJ134" s="18" t="str">
        <f t="shared" si="65"/>
        <v>ORGÁNACHA - Eggplant - Black Beauty
Solanum melongena
BIO - Aubergine - Black Beauty</v>
      </c>
      <c r="BK134" s="18" t="str">
        <f t="shared" si="66"/>
        <v>LÍFRÆNT - Eggaldin - Black Beauty
Solanum melongena
BIO - Aubergine - Black Beauty</v>
      </c>
      <c r="BL134" s="18" t="str">
        <f t="shared" si="67"/>
        <v>BIO - Melanzana - Black Beauty
Solanum melongena
BIO - Aubergine - Black Beauty</v>
      </c>
      <c r="BM134" s="18" t="str">
        <f t="shared" si="68"/>
        <v>オーガニック　－　ナス　－　ブラックビューティー
Solanum melongena
BIO - Aubergine - Black Beauty</v>
      </c>
      <c r="BN134" s="18" t="str">
        <f t="shared" si="69"/>
        <v>ORGANSKI - Patlidžan - Black Beauty
Solanum melongena
BIO - Aubergine - Black Beauty</v>
      </c>
      <c r="BO134" s="18" t="str">
        <f t="shared" si="70"/>
        <v>BIOLOĢISKI - Baklažāni - Black Beauty
Solanum melongena
BIO - Aubergine - Black Beauty</v>
      </c>
      <c r="BP134" s="18" t="str">
        <f t="shared" si="71"/>
        <v>EKOLOGIŠKAS - Baklažanai - Black Beauty
Solanum melongena
BIO - Aubergine - Black Beauty</v>
      </c>
      <c r="BQ134" s="18" t="str">
        <f t="shared" si="72"/>
        <v>ORGANIĊI - Brunġiel - Sbuħija Iswed
Solanum melongena
BIO - Aubergine - Black Beauty</v>
      </c>
      <c r="BR134" s="18" t="str">
        <f t="shared" si="73"/>
        <v>Bio - Aubergine - Black Beauty
Solanum melongena
BIO - Aubergine - Black Beauty</v>
      </c>
      <c r="BS134" s="18" t="str">
        <f t="shared" si="74"/>
        <v>ØKOLOGISK - Aubergine - Black Beauty
Solanum melongena
BIO - Aubergine - Black Beauty</v>
      </c>
      <c r="BT134" s="18" t="str">
        <f t="shared" si="75"/>
        <v>Bio - Aubergine - Black Beauty
Solanum melongena
BIO - Aubergine - Black Beauty</v>
      </c>
      <c r="BU134" s="18" t="str">
        <f t="shared" si="76"/>
        <v>ORGÂNICO - Berinjela - Beleza Negra
Solanum melongena
BIO - Aubergine - Black Beauty</v>
      </c>
      <c r="BV134" s="18" t="str">
        <f t="shared" si="77"/>
        <v>Ecologic - Vinete - Black Beauty
Solanum melongena
BIO - Aubergine - Black Beauty</v>
      </c>
      <c r="BW134" s="18" t="str">
        <f t="shared" si="78"/>
        <v>Ekologiskt - Aubergine - Black Beauty
Solanum melongena
BIO - Aubergine - Black Beauty</v>
      </c>
      <c r="BX134" s="18" t="str">
        <f t="shared" si="79"/>
        <v>BIO - Baklažán - Čierna krásavica
Solanum melongena
BIO - Aubergine - Black Beauty</v>
      </c>
      <c r="BY134" s="18" t="str">
        <f t="shared" si="80"/>
        <v>BIO - Jajčevec - Črni lepotec
Solanum melongena
BIO - Aubergine - Black Beauty</v>
      </c>
      <c r="BZ134" s="18" t="str">
        <f t="shared" si="81"/>
        <v>Ecológico - Berenjena - Belleza Negra
Solanum melongena
BIO - Aubergine - Black Beauty</v>
      </c>
      <c r="CA134" s="18" t="str">
        <f t="shared" si="82"/>
        <v>BIO - Lilek - Černá kráska
Solanum melongena
BIO - Aubergine - Black Beauty</v>
      </c>
      <c r="CB134" s="18" t="str">
        <f t="shared" si="83"/>
        <v>ORGANİK - Patlıcan - Siyah Güzel
Solanum melongena
BIO - Aubergine - Black Beauty</v>
      </c>
      <c r="CC134" s="18" t="str">
        <f t="shared" si="84"/>
        <v>BIO - Padlizsán - Black Beauty
Solanum melongena
BIO - Aubergine - Black Beauty</v>
      </c>
    </row>
    <row r="135" spans="2:81" ht="60" x14ac:dyDescent="0.2">
      <c r="B135" s="136">
        <v>133</v>
      </c>
      <c r="C135" s="3">
        <v>18327</v>
      </c>
      <c r="D135" s="98">
        <v>4055473183275</v>
      </c>
      <c r="E135" s="17">
        <v>2.0499999999999998</v>
      </c>
      <c r="F135" s="17">
        <v>20</v>
      </c>
      <c r="G135" s="99" t="s">
        <v>3114</v>
      </c>
      <c r="H135" s="98" t="s">
        <v>9734</v>
      </c>
      <c r="I135" s="17" t="s">
        <v>705</v>
      </c>
      <c r="J135" s="17" t="s">
        <v>2961</v>
      </c>
      <c r="K135" s="3">
        <v>78327</v>
      </c>
      <c r="L135" s="98">
        <v>4055473783277</v>
      </c>
      <c r="M135" s="17">
        <v>2.4500000000000002</v>
      </c>
      <c r="N135" s="3">
        <v>88327</v>
      </c>
      <c r="O135" s="98">
        <v>4055473883274</v>
      </c>
      <c r="P135" s="17">
        <v>3.75</v>
      </c>
      <c r="Q135" s="3">
        <v>58327</v>
      </c>
      <c r="R135" s="98">
        <v>4055473583273</v>
      </c>
      <c r="S135" s="17">
        <v>4.95</v>
      </c>
      <c r="T135" s="3">
        <v>38327</v>
      </c>
      <c r="U135" s="98">
        <v>4055473383279</v>
      </c>
      <c r="V135" s="17">
        <v>6.75</v>
      </c>
      <c r="W135" s="3">
        <v>68327</v>
      </c>
      <c r="X135" s="98">
        <v>4055473683270</v>
      </c>
      <c r="Y135" s="17">
        <v>2.95</v>
      </c>
      <c r="Z135" s="101" t="s">
        <v>9440</v>
      </c>
      <c r="AA135" s="101" t="s">
        <v>9441</v>
      </c>
      <c r="AB135" s="101" t="s">
        <v>708</v>
      </c>
      <c r="AC135" s="101" t="s">
        <v>707</v>
      </c>
      <c r="AD135" s="101" t="s">
        <v>9442</v>
      </c>
      <c r="AE135" s="101" t="s">
        <v>9443</v>
      </c>
      <c r="AF135" s="101" t="s">
        <v>1745</v>
      </c>
      <c r="AG135" s="101" t="s">
        <v>5476</v>
      </c>
      <c r="AH135" s="101" t="s">
        <v>5477</v>
      </c>
      <c r="AI135" s="101" t="s">
        <v>5478</v>
      </c>
      <c r="AJ135" s="101" t="s">
        <v>1746</v>
      </c>
      <c r="AK135" s="102" t="s">
        <v>5479</v>
      </c>
      <c r="AL135" s="101" t="s">
        <v>5480</v>
      </c>
      <c r="AM135" s="101" t="s">
        <v>5481</v>
      </c>
      <c r="AN135" s="101" t="s">
        <v>5482</v>
      </c>
      <c r="AO135" s="101" t="s">
        <v>5483</v>
      </c>
      <c r="AP135" s="101" t="s">
        <v>1749</v>
      </c>
      <c r="AQ135" s="101" t="s">
        <v>5484</v>
      </c>
      <c r="AR135" s="101" t="s">
        <v>1750</v>
      </c>
      <c r="AS135" s="101" t="s">
        <v>5485</v>
      </c>
      <c r="AT135" s="101" t="s">
        <v>1751</v>
      </c>
      <c r="AU135" s="101" t="s">
        <v>1748</v>
      </c>
      <c r="AV135" s="101" t="s">
        <v>5486</v>
      </c>
      <c r="AW135" s="101" t="s">
        <v>5487</v>
      </c>
      <c r="AX135" s="101" t="s">
        <v>1747</v>
      </c>
      <c r="AY135" s="101" t="s">
        <v>5488</v>
      </c>
      <c r="AZ135" s="101" t="s">
        <v>5489</v>
      </c>
      <c r="BA135" s="103" t="s">
        <v>5490</v>
      </c>
      <c r="BB135" s="18" t="str">
        <f t="shared" si="57"/>
        <v>БИО - Патладжан — дълго лилаво
Solanum melongena
BIO - Aubergine - Long Purple</v>
      </c>
      <c r="BC135" s="18" t="str">
        <f t="shared" si="58"/>
        <v>BIO - Aubergine - lang lilla
Solanum melongena
BIO - Aubergine - Long Purple</v>
      </c>
      <c r="BD135" s="18" t="str">
        <f t="shared" si="59"/>
        <v xml:space="preserve">BIO - Aubergine - Long Purple
Solanum melongena
</v>
      </c>
      <c r="BE135" s="18" t="str">
        <f t="shared" si="60"/>
        <v>Organic - Aubergine - Long Purple
Solanum melongena
BIO - Aubergine - Long Purple</v>
      </c>
      <c r="BF135" s="18" t="str">
        <f t="shared" si="61"/>
        <v>ORGAANILINE – baklažaan – pikk lilla
Solanum melongena
BIO - Aubergine - Long Purple</v>
      </c>
      <c r="BG135" s="18" t="str">
        <f t="shared" si="62"/>
        <v>LUOMU - Munakoiso - Pitkä violetti
Solanum melongena
BIO - Aubergine - Long Purple</v>
      </c>
      <c r="BH135" s="18" t="str">
        <f t="shared" si="63"/>
        <v>BIO - Aubergine - Longue violette
Solanum melongena
BIO - Aubergine - Long Purple</v>
      </c>
      <c r="BI135" s="18" t="str">
        <f t="shared" si="64"/>
        <v>ΒΙΟΛΟΓΙΚΟ - Μελιτζάνα - Μακρύ Μωβ
Solanum melongena
BIO - Aubergine - Long Purple</v>
      </c>
      <c r="BJ135" s="18" t="str">
        <f t="shared" si="65"/>
        <v>ORGÁNACHA - Eggplant - Corcra Fada
Solanum melongena
BIO - Aubergine - Long Purple</v>
      </c>
      <c r="BK135" s="18" t="str">
        <f t="shared" si="66"/>
        <v>LÍFRÆNT - Eggaldin - Langfjólublátt
Solanum melongena
BIO - Aubergine - Long Purple</v>
      </c>
      <c r="BL135" s="18" t="str">
        <f t="shared" si="67"/>
        <v>BIO - Melanzana - Long Purple
Solanum melongena
BIO - Aubergine - Long Purple</v>
      </c>
      <c r="BM135" s="18" t="str">
        <f t="shared" si="68"/>
        <v>オーガニック　－　ナス　－　ロングパープル
Solanum melongena
BIO - Aubergine - Long Purple</v>
      </c>
      <c r="BN135" s="18" t="str">
        <f t="shared" si="69"/>
        <v>ORGANSKI - Patlidžan - Duga ljubičasta
Solanum melongena
BIO - Aubergine - Long Purple</v>
      </c>
      <c r="BO135" s="18" t="str">
        <f t="shared" si="70"/>
        <v>BIOLOĢISKI – Baklažāni – Gari violets
Solanum melongena
BIO - Aubergine - Long Purple</v>
      </c>
      <c r="BP135" s="18" t="str">
        <f t="shared" si="71"/>
        <v>EKOLOGIŠKAS – Baklažanai – Ilgai violetinė
Solanum melongena
BIO - Aubergine - Long Purple</v>
      </c>
      <c r="BQ135" s="18" t="str">
        <f t="shared" si="72"/>
        <v>ORGANIĊI - Brunġiel - Long Vjola
Solanum melongena
BIO - Aubergine - Long Purple</v>
      </c>
      <c r="BR135" s="18" t="str">
        <f t="shared" si="73"/>
        <v>Bio - Aubergine - Lang Paars
Solanum melongena
BIO - Aubergine - Long Purple</v>
      </c>
      <c r="BS135" s="18" t="str">
        <f t="shared" si="74"/>
        <v>ØKOLOGISK - Aubergine - Lang Lilla
Solanum melongena
BIO - Aubergine - Long Purple</v>
      </c>
      <c r="BT135" s="18" t="str">
        <f t="shared" si="75"/>
        <v>Bio - Bakłażan - Fioletowe
Solanum melongena
BIO - Aubergine - Long Purple</v>
      </c>
      <c r="BU135" s="18" t="str">
        <f t="shared" si="76"/>
        <v>ORGÂNICO - Berinjela - Longo Roxo
Solanum melongena
BIO - Aubergine - Long Purple</v>
      </c>
      <c r="BV135" s="18" t="str">
        <f t="shared" si="77"/>
        <v>Ecologic - Vinete - Violet Lung
Solanum melongena
BIO - Aubergine - Long Purple</v>
      </c>
      <c r="BW135" s="18" t="str">
        <f t="shared" si="78"/>
        <v>Ekologiskt - Aubergine - Långlila
Solanum melongena
BIO - Aubergine - Long Purple</v>
      </c>
      <c r="BX135" s="18" t="str">
        <f t="shared" si="79"/>
        <v>BIO - Baklažán - Dlho fialový
Solanum melongena
BIO - Aubergine - Long Purple</v>
      </c>
      <c r="BY135" s="18" t="str">
        <f t="shared" si="80"/>
        <v>BIO - Jajčevec - Dolgo vijoličen
Solanum melongena
BIO - Aubergine - Long Purple</v>
      </c>
      <c r="BZ135" s="18" t="str">
        <f t="shared" si="81"/>
        <v>Ecológico - Berenjena - Púrpura Larga
Solanum melongena
BIO - Aubergine - Long Purple</v>
      </c>
      <c r="CA135" s="18" t="str">
        <f t="shared" si="82"/>
        <v>BIO - Lilek - Dlouho fialová
Solanum melongena
BIO - Aubergine - Long Purple</v>
      </c>
      <c r="CB135" s="18" t="str">
        <f t="shared" si="83"/>
        <v>ORGANİK - Patlıcan - Uzun Mor
Solanum melongena
BIO - Aubergine - Long Purple</v>
      </c>
      <c r="CC135" s="18" t="str">
        <f t="shared" si="84"/>
        <v>BIO - Padlizsán - Hosszú lila
Solanum melongena
BIO - Aubergine - Long Purple</v>
      </c>
    </row>
    <row r="136" spans="2:81" ht="48" x14ac:dyDescent="0.2">
      <c r="B136" s="136">
        <v>134</v>
      </c>
      <c r="C136" s="3">
        <v>18351</v>
      </c>
      <c r="D136" s="98">
        <v>4055473183510</v>
      </c>
      <c r="E136" s="17">
        <v>2.0499999999999998</v>
      </c>
      <c r="F136" s="17">
        <v>70</v>
      </c>
      <c r="G136" s="99" t="s">
        <v>3114</v>
      </c>
      <c r="H136" s="98" t="s">
        <v>9734</v>
      </c>
      <c r="I136" s="17" t="s">
        <v>713</v>
      </c>
      <c r="J136" s="17" t="s">
        <v>2962</v>
      </c>
      <c r="K136" s="3">
        <v>78351</v>
      </c>
      <c r="L136" s="98">
        <v>4055473783512</v>
      </c>
      <c r="M136" s="17">
        <v>2.4500000000000002</v>
      </c>
      <c r="N136" s="3">
        <v>88351</v>
      </c>
      <c r="O136" s="98">
        <v>4055473883519</v>
      </c>
      <c r="P136" s="17">
        <v>3.75</v>
      </c>
      <c r="Q136" s="3">
        <v>58351</v>
      </c>
      <c r="R136" s="98">
        <v>4055473583518</v>
      </c>
      <c r="S136" s="17">
        <v>4.95</v>
      </c>
      <c r="T136" s="3">
        <v>38351</v>
      </c>
      <c r="U136" s="98">
        <v>4055473383514</v>
      </c>
      <c r="V136" s="17">
        <v>6.75</v>
      </c>
      <c r="W136" s="3">
        <v>68351</v>
      </c>
      <c r="X136" s="98">
        <v>4055473683515</v>
      </c>
      <c r="Y136" s="17">
        <v>2.95</v>
      </c>
      <c r="Z136" s="101" t="s">
        <v>9444</v>
      </c>
      <c r="AA136" s="101" t="s">
        <v>9445</v>
      </c>
      <c r="AB136" s="101" t="s">
        <v>714</v>
      </c>
      <c r="AC136" s="101" t="s">
        <v>712</v>
      </c>
      <c r="AD136" s="101" t="s">
        <v>9446</v>
      </c>
      <c r="AE136" s="101" t="s">
        <v>5491</v>
      </c>
      <c r="AF136" s="101" t="s">
        <v>1752</v>
      </c>
      <c r="AG136" s="101" t="s">
        <v>5492</v>
      </c>
      <c r="AH136" s="101" t="s">
        <v>5493</v>
      </c>
      <c r="AI136" s="101" t="s">
        <v>5494</v>
      </c>
      <c r="AJ136" s="101" t="s">
        <v>1753</v>
      </c>
      <c r="AK136" s="102" t="s">
        <v>5495</v>
      </c>
      <c r="AL136" s="101" t="s">
        <v>5496</v>
      </c>
      <c r="AM136" s="101" t="s">
        <v>5497</v>
      </c>
      <c r="AN136" s="101" t="s">
        <v>5498</v>
      </c>
      <c r="AO136" s="101" t="s">
        <v>5499</v>
      </c>
      <c r="AP136" s="101" t="s">
        <v>1756</v>
      </c>
      <c r="AQ136" s="101" t="s">
        <v>5500</v>
      </c>
      <c r="AR136" s="101" t="s">
        <v>1757</v>
      </c>
      <c r="AS136" s="101" t="s">
        <v>5501</v>
      </c>
      <c r="AT136" s="101" t="s">
        <v>1758</v>
      </c>
      <c r="AU136" s="101" t="s">
        <v>1755</v>
      </c>
      <c r="AV136" s="101" t="s">
        <v>5502</v>
      </c>
      <c r="AW136" s="101" t="s">
        <v>5503</v>
      </c>
      <c r="AX136" s="101" t="s">
        <v>1754</v>
      </c>
      <c r="AY136" s="101" t="s">
        <v>5504</v>
      </c>
      <c r="AZ136" s="101" t="s">
        <v>5505</v>
      </c>
      <c r="BA136" s="103" t="s">
        <v>5506</v>
      </c>
      <c r="BB136" s="18" t="str">
        <f t="shared" si="57"/>
        <v>БИО - Цвекло - Киоджа
Beta vulgaris
BIO - Rote Beete - Chioggia</v>
      </c>
      <c r="BC136" s="18" t="str">
        <f t="shared" si="58"/>
        <v>BIO - Rødbeder - Chioggia
Beta vulgaris
BIO - Rote Beete - Chioggia</v>
      </c>
      <c r="BD136" s="18" t="str">
        <f t="shared" si="59"/>
        <v xml:space="preserve">BIO - Rote Beete - Chioggia
Beta vulgaris
</v>
      </c>
      <c r="BE136" s="18" t="str">
        <f t="shared" si="60"/>
        <v>Organic - Beetroot - Chioggia
Beta vulgaris
BIO - Rote Beete - Chioggia</v>
      </c>
      <c r="BF136" s="18" t="str">
        <f t="shared" si="61"/>
        <v>ORGAANILINE – punapeet – Chioggia
Beta vulgaris
BIO - Rote Beete - Chioggia</v>
      </c>
      <c r="BG136" s="18" t="str">
        <f t="shared" si="62"/>
        <v>LUOMU - Punajuuri - Chioggia
Beta vulgaris
BIO - Rote Beete - Chioggia</v>
      </c>
      <c r="BH136" s="18" t="str">
        <f t="shared" si="63"/>
        <v>BIO - Betterave - De Chioggia
Beta vulgaris
BIO - Rote Beete - Chioggia</v>
      </c>
      <c r="BI136" s="18" t="str">
        <f t="shared" si="64"/>
        <v>ΒΙΟΛΟΓΙΚΑ - Παντζάρια - Chioggia
Beta vulgaris
BIO - Rote Beete - Chioggia</v>
      </c>
      <c r="BJ136" s="18" t="str">
        <f t="shared" si="65"/>
        <v>ORGÁNACHA - Biatas - Chioggia
Beta vulgaris
BIO - Rote Beete - Chioggia</v>
      </c>
      <c r="BK136" s="18" t="str">
        <f t="shared" si="66"/>
        <v>LÍFRÆT - Rauðrófa - Chioggia
Beta vulgaris
BIO - Rote Beete - Chioggia</v>
      </c>
      <c r="BL136" s="18" t="str">
        <f t="shared" si="67"/>
        <v>BIO - Barbabietola - Chioggia
Beta vulgaris
BIO - Rote Beete - Chioggia</v>
      </c>
      <c r="BM136" s="18" t="str">
        <f t="shared" si="68"/>
        <v>オーガニック　－　ビートルート　－　キオッジャ
Beta vulgaris
BIO - Rote Beete - Chioggia</v>
      </c>
      <c r="BN136" s="18" t="str">
        <f t="shared" si="69"/>
        <v>ORGANSKI - Cikla - Chioggia
Beta vulgaris
BIO - Rote Beete - Chioggia</v>
      </c>
      <c r="BO136" s="18" t="str">
        <f t="shared" si="70"/>
        <v>BIOLOĢISKĀ - Bietes - Kjodža
Beta vulgaris
BIO - Rote Beete - Chioggia</v>
      </c>
      <c r="BP136" s="18" t="str">
        <f t="shared" si="71"/>
        <v>EKOLOGIŠKAS – Burokėliai – Kjodža
Beta vulgaris
BIO - Rote Beete - Chioggia</v>
      </c>
      <c r="BQ136" s="18" t="str">
        <f t="shared" si="72"/>
        <v>ORGANIĊI - Pitravi - Chioggia
Beta vulgaris
BIO - Rote Beete - Chioggia</v>
      </c>
      <c r="BR136" s="18" t="str">
        <f t="shared" si="73"/>
        <v>Bio - Rode Biet - Chioggia
Beta vulgaris
BIO - Rote Beete - Chioggia</v>
      </c>
      <c r="BS136" s="18" t="str">
        <f t="shared" si="74"/>
        <v>ØKOLOGISK - Rødbeter - Chioggia
Beta vulgaris
BIO - Rote Beete - Chioggia</v>
      </c>
      <c r="BT136" s="18" t="str">
        <f t="shared" si="75"/>
        <v>Bio - Buraki - Chioggia
Beta vulgaris
BIO - Rote Beete - Chioggia</v>
      </c>
      <c r="BU136" s="18" t="str">
        <f t="shared" si="76"/>
        <v>ORGÂNICO - Beterraba - Chioggia
Beta vulgaris
BIO - Rote Beete - Chioggia</v>
      </c>
      <c r="BV136" s="18" t="str">
        <f t="shared" si="77"/>
        <v>Ecologic - Sfeclă Roșie - Chioggia
Beta vulgaris
BIO - Rote Beete - Chioggia</v>
      </c>
      <c r="BW136" s="18" t="str">
        <f t="shared" si="78"/>
        <v>Ekologiskt - Rödbetor - Chioggia
Beta vulgaris
BIO - Rote Beete - Chioggia</v>
      </c>
      <c r="BX136" s="18" t="str">
        <f t="shared" si="79"/>
        <v>BIO - Cvikla - Chioggia
Beta vulgaris
BIO - Rote Beete - Chioggia</v>
      </c>
      <c r="BY136" s="18" t="str">
        <f t="shared" si="80"/>
        <v>BIO - Rdeča pesa - Chioggia
Beta vulgaris
BIO - Rote Beete - Chioggia</v>
      </c>
      <c r="BZ136" s="18" t="str">
        <f t="shared" si="81"/>
        <v>Ecológico - Remolacha - Chioggia
Beta vulgaris
BIO - Rote Beete - Chioggia</v>
      </c>
      <c r="CA136" s="18" t="str">
        <f t="shared" si="82"/>
        <v>BIO - Červená řepa - Chioggia
Beta vulgaris
BIO - Rote Beete - Chioggia</v>
      </c>
      <c r="CB136" s="18" t="str">
        <f t="shared" si="83"/>
        <v>ORGANİK - Pancar - Chioggia
Beta vulgaris
BIO - Rote Beete - Chioggia</v>
      </c>
      <c r="CC136" s="18" t="str">
        <f t="shared" si="84"/>
        <v>BIO - Cékla - Chioggia
Beta vulgaris
BIO - Rote Beete - Chioggia</v>
      </c>
    </row>
    <row r="137" spans="2:81" ht="48" x14ac:dyDescent="0.2">
      <c r="B137" s="136">
        <v>135</v>
      </c>
      <c r="C137" s="3">
        <v>18352</v>
      </c>
      <c r="D137" s="98">
        <v>4055473183527</v>
      </c>
      <c r="E137" s="17">
        <v>2.0499999999999998</v>
      </c>
      <c r="F137" s="17">
        <v>50</v>
      </c>
      <c r="G137" s="99" t="s">
        <v>3114</v>
      </c>
      <c r="H137" s="98" t="s">
        <v>9734</v>
      </c>
      <c r="I137" s="17" t="s">
        <v>713</v>
      </c>
      <c r="J137" s="17" t="s">
        <v>2962</v>
      </c>
      <c r="K137" s="3">
        <v>78352</v>
      </c>
      <c r="L137" s="98">
        <v>4055473783529</v>
      </c>
      <c r="M137" s="17">
        <v>2.4500000000000002</v>
      </c>
      <c r="N137" s="3">
        <v>88352</v>
      </c>
      <c r="O137" s="98">
        <v>4055473883526</v>
      </c>
      <c r="P137" s="17">
        <v>3.75</v>
      </c>
      <c r="Q137" s="3">
        <v>58352</v>
      </c>
      <c r="R137" s="98">
        <v>4055473583525</v>
      </c>
      <c r="S137" s="17">
        <v>4.95</v>
      </c>
      <c r="T137" s="3">
        <v>38352</v>
      </c>
      <c r="U137" s="98">
        <v>4055473383521</v>
      </c>
      <c r="V137" s="17">
        <v>6.75</v>
      </c>
      <c r="W137" s="3">
        <v>68352</v>
      </c>
      <c r="X137" s="98">
        <v>4055473683522</v>
      </c>
      <c r="Y137" s="17">
        <v>2.95</v>
      </c>
      <c r="Z137" s="101" t="s">
        <v>9447</v>
      </c>
      <c r="AA137" s="101" t="s">
        <v>9448</v>
      </c>
      <c r="AB137" s="101" t="s">
        <v>759</v>
      </c>
      <c r="AC137" s="101" t="s">
        <v>758</v>
      </c>
      <c r="AD137" s="101" t="s">
        <v>9449</v>
      </c>
      <c r="AE137" s="101" t="s">
        <v>5507</v>
      </c>
      <c r="AF137" s="101" t="s">
        <v>1759</v>
      </c>
      <c r="AG137" s="101" t="s">
        <v>5508</v>
      </c>
      <c r="AH137" s="101" t="s">
        <v>5509</v>
      </c>
      <c r="AI137" s="101" t="s">
        <v>5510</v>
      </c>
      <c r="AJ137" s="101" t="s">
        <v>5511</v>
      </c>
      <c r="AK137" s="102" t="s">
        <v>5512</v>
      </c>
      <c r="AL137" s="101" t="s">
        <v>5513</v>
      </c>
      <c r="AM137" s="101" t="s">
        <v>5514</v>
      </c>
      <c r="AN137" s="101" t="s">
        <v>5515</v>
      </c>
      <c r="AO137" s="101" t="s">
        <v>5516</v>
      </c>
      <c r="AP137" s="101" t="s">
        <v>1762</v>
      </c>
      <c r="AQ137" s="101" t="s">
        <v>5517</v>
      </c>
      <c r="AR137" s="101" t="s">
        <v>1763</v>
      </c>
      <c r="AS137" s="101" t="s">
        <v>5518</v>
      </c>
      <c r="AT137" s="101" t="s">
        <v>1764</v>
      </c>
      <c r="AU137" s="101" t="s">
        <v>1761</v>
      </c>
      <c r="AV137" s="101" t="s">
        <v>5519</v>
      </c>
      <c r="AW137" s="101" t="s">
        <v>5520</v>
      </c>
      <c r="AX137" s="101" t="s">
        <v>1760</v>
      </c>
      <c r="AY137" s="101" t="s">
        <v>5521</v>
      </c>
      <c r="AZ137" s="101" t="s">
        <v>5522</v>
      </c>
      <c r="BA137" s="103" t="s">
        <v>5523</v>
      </c>
      <c r="BB137" s="18" t="str">
        <f t="shared" si="57"/>
        <v>БИО - Златно цвекло
Beta vulgaris
BIO - Goldene Rote Beete</v>
      </c>
      <c r="BC137" s="18" t="str">
        <f t="shared" si="58"/>
        <v>BIO - Guldbede
Beta vulgaris
BIO - Goldene Rote Beete</v>
      </c>
      <c r="BD137" s="18" t="str">
        <f t="shared" si="59"/>
        <v xml:space="preserve">BIO - Goldene Rote Beete
Beta vulgaris
</v>
      </c>
      <c r="BE137" s="18" t="str">
        <f t="shared" si="60"/>
        <v>Organic - Golden Beetroot
Beta vulgaris
BIO - Goldene Rote Beete</v>
      </c>
      <c r="BF137" s="18" t="str">
        <f t="shared" si="61"/>
        <v>ORGAANILINE – Kuldpeet
Beta vulgaris
BIO - Goldene Rote Beete</v>
      </c>
      <c r="BG137" s="18" t="str">
        <f t="shared" si="62"/>
        <v>LUOMU - Kultajuuri
Beta vulgaris
BIO - Goldene Rote Beete</v>
      </c>
      <c r="BH137" s="18" t="str">
        <f t="shared" si="63"/>
        <v>BIO - Betterave - Jaune
Beta vulgaris
BIO - Goldene Rote Beete</v>
      </c>
      <c r="BI137" s="18" t="str">
        <f t="shared" si="64"/>
        <v>ΒΙΟΛΟΓΙΚΟ - Χρυσό παντζάρι
Beta vulgaris
BIO - Goldene Rote Beete</v>
      </c>
      <c r="BJ137" s="18" t="str">
        <f t="shared" si="65"/>
        <v>ORGÁNACHA - biatas órga
Beta vulgaris
BIO - Goldene Rote Beete</v>
      </c>
      <c r="BK137" s="18" t="str">
        <f t="shared" si="66"/>
        <v>LÍFRÆTT - Gullrófa
Beta vulgaris
BIO - Goldene Rote Beete</v>
      </c>
      <c r="BL137" s="18" t="str">
        <f t="shared" si="67"/>
        <v>BIO - Barbabietola - Golden
Beta vulgaris
BIO - Goldene Rote Beete</v>
      </c>
      <c r="BM137" s="18" t="str">
        <f t="shared" si="68"/>
        <v>オーガニック　－　ゴールデンビートルート
Beta vulgaris
BIO - Goldene Rote Beete</v>
      </c>
      <c r="BN137" s="18" t="str">
        <f t="shared" si="69"/>
        <v>ORGANSKI - Zlatna cikla
Beta vulgaris
BIO - Goldene Rote Beete</v>
      </c>
      <c r="BO137" s="18" t="str">
        <f t="shared" si="70"/>
        <v>BIOLOĢISKĀ - Zelta biete
Beta vulgaris
BIO - Goldene Rote Beete</v>
      </c>
      <c r="BP137" s="18" t="str">
        <f t="shared" si="71"/>
        <v>EKOLOGIŠKAS – Auksiniai burokėliai
Beta vulgaris
BIO - Goldene Rote Beete</v>
      </c>
      <c r="BQ137" s="18" t="str">
        <f t="shared" si="72"/>
        <v>ORGANIĊI - Pitravi tad-deheb
Beta vulgaris
BIO - Goldene Rote Beete</v>
      </c>
      <c r="BR137" s="18" t="str">
        <f t="shared" si="73"/>
        <v>Bio - Gouden Rode Biet
Beta vulgaris
BIO - Goldene Rote Beete</v>
      </c>
      <c r="BS137" s="18" t="str">
        <f t="shared" si="74"/>
        <v>ØKOLOGISK - Gylden rødbeter
Beta vulgaris
BIO - Goldene Rote Beete</v>
      </c>
      <c r="BT137" s="18" t="str">
        <f t="shared" si="75"/>
        <v>Bio - Burak Złoty
Beta vulgaris
BIO - Goldene Rote Beete</v>
      </c>
      <c r="BU137" s="18" t="str">
        <f t="shared" si="76"/>
        <v>ORGÂNICO - Beterraba Dourada
Beta vulgaris
BIO - Goldene Rote Beete</v>
      </c>
      <c r="BV137" s="18" t="str">
        <f t="shared" si="77"/>
        <v>Ecologic - Sfeclă Aurie
Beta vulgaris
BIO - Goldene Rote Beete</v>
      </c>
      <c r="BW137" s="18" t="str">
        <f t="shared" si="78"/>
        <v>Ekologiskt - Gyllene Rödbetor
Beta vulgaris
BIO - Goldene Rote Beete</v>
      </c>
      <c r="BX137" s="18" t="str">
        <f t="shared" si="79"/>
        <v>BIO - Zlatá cvikla
Beta vulgaris
BIO - Goldene Rote Beete</v>
      </c>
      <c r="BY137" s="18" t="str">
        <f t="shared" si="80"/>
        <v>BIO - Zlata rdeča pesa
Beta vulgaris
BIO - Goldene Rote Beete</v>
      </c>
      <c r="BZ137" s="18" t="str">
        <f t="shared" si="81"/>
        <v>Ecológico - Remolacha dorada
Beta vulgaris
BIO - Goldene Rote Beete</v>
      </c>
      <c r="CA137" s="18" t="str">
        <f t="shared" si="82"/>
        <v>BIO - Zlatá řepa
Beta vulgaris
BIO - Goldene Rote Beete</v>
      </c>
      <c r="CB137" s="18" t="str">
        <f t="shared" si="83"/>
        <v>ORGANİK - Altın pancar
Beta vulgaris
BIO - Goldene Rote Beete</v>
      </c>
      <c r="CC137" s="18" t="str">
        <f t="shared" si="84"/>
        <v>BIO - Arany cékla
Beta vulgaris
BIO - Goldene Rote Beete</v>
      </c>
    </row>
    <row r="138" spans="2:81" ht="72" x14ac:dyDescent="0.2">
      <c r="B138" s="136">
        <v>136</v>
      </c>
      <c r="C138" s="3">
        <v>18353</v>
      </c>
      <c r="D138" s="98">
        <v>4055473183534</v>
      </c>
      <c r="E138" s="17">
        <v>2.0499999999999998</v>
      </c>
      <c r="F138" s="17">
        <v>100</v>
      </c>
      <c r="G138" s="99" t="s">
        <v>3114</v>
      </c>
      <c r="H138" s="98" t="s">
        <v>9734</v>
      </c>
      <c r="I138" s="17" t="s">
        <v>713</v>
      </c>
      <c r="J138" s="17" t="s">
        <v>2962</v>
      </c>
      <c r="K138" s="3">
        <v>78353</v>
      </c>
      <c r="L138" s="98">
        <v>4055473783536</v>
      </c>
      <c r="M138" s="17">
        <v>2.4500000000000002</v>
      </c>
      <c r="N138" s="3">
        <v>88353</v>
      </c>
      <c r="O138" s="98">
        <v>4055473883533</v>
      </c>
      <c r="P138" s="17">
        <v>3.75</v>
      </c>
      <c r="Q138" s="3">
        <v>58353</v>
      </c>
      <c r="R138" s="98">
        <v>4055473583532</v>
      </c>
      <c r="S138" s="17">
        <v>4.95</v>
      </c>
      <c r="T138" s="3">
        <v>38353</v>
      </c>
      <c r="U138" s="98">
        <v>4055473383538</v>
      </c>
      <c r="V138" s="17">
        <v>6.75</v>
      </c>
      <c r="W138" s="3">
        <v>68353</v>
      </c>
      <c r="X138" s="98">
        <v>4055473683539</v>
      </c>
      <c r="Y138" s="17">
        <v>2.95</v>
      </c>
      <c r="Z138" s="101" t="s">
        <v>9450</v>
      </c>
      <c r="AA138" s="101" t="s">
        <v>9451</v>
      </c>
      <c r="AB138" s="101" t="s">
        <v>716</v>
      </c>
      <c r="AC138" s="101" t="s">
        <v>715</v>
      </c>
      <c r="AD138" s="101" t="s">
        <v>9452</v>
      </c>
      <c r="AE138" s="101" t="s">
        <v>9453</v>
      </c>
      <c r="AF138" s="101" t="s">
        <v>1765</v>
      </c>
      <c r="AG138" s="101" t="s">
        <v>5524</v>
      </c>
      <c r="AH138" s="101" t="s">
        <v>5525</v>
      </c>
      <c r="AI138" s="101" t="s">
        <v>5526</v>
      </c>
      <c r="AJ138" s="101" t="s">
        <v>1766</v>
      </c>
      <c r="AK138" s="102" t="s">
        <v>5527</v>
      </c>
      <c r="AL138" s="101" t="s">
        <v>5528</v>
      </c>
      <c r="AM138" s="101" t="s">
        <v>5529</v>
      </c>
      <c r="AN138" s="101" t="s">
        <v>5530</v>
      </c>
      <c r="AO138" s="101" t="s">
        <v>5531</v>
      </c>
      <c r="AP138" s="101" t="s">
        <v>1769</v>
      </c>
      <c r="AQ138" s="101" t="s">
        <v>5532</v>
      </c>
      <c r="AR138" s="101" t="s">
        <v>1770</v>
      </c>
      <c r="AS138" s="101" t="s">
        <v>5533</v>
      </c>
      <c r="AT138" s="101" t="s">
        <v>1771</v>
      </c>
      <c r="AU138" s="101" t="s">
        <v>1768</v>
      </c>
      <c r="AV138" s="101" t="s">
        <v>5534</v>
      </c>
      <c r="AW138" s="101" t="s">
        <v>5535</v>
      </c>
      <c r="AX138" s="101" t="s">
        <v>1767</v>
      </c>
      <c r="AY138" s="101" t="s">
        <v>5536</v>
      </c>
      <c r="AZ138" s="101" t="s">
        <v>5537</v>
      </c>
      <c r="BA138" s="103" t="s">
        <v>5538</v>
      </c>
      <c r="BB138" s="18" t="str">
        <f t="shared" si="57"/>
        <v>БИО - Цвекло - Detroit Globe
Beta vulgaris
BIO - Rote Beete - Detroit Globe</v>
      </c>
      <c r="BC138" s="18" t="str">
        <f t="shared" si="58"/>
        <v>BIO - Rødbeder - Detroit Globe
Beta vulgaris
BIO - Rote Beete - Detroit Globe</v>
      </c>
      <c r="BD138" s="18" t="str">
        <f t="shared" si="59"/>
        <v xml:space="preserve">BIO - Rote Beete - Detroit Globe
Beta vulgaris
</v>
      </c>
      <c r="BE138" s="18" t="str">
        <f t="shared" si="60"/>
        <v>Organic - Beetroot - Detroit Globe
Beta vulgaris
BIO - Rote Beete - Detroit Globe</v>
      </c>
      <c r="BF138" s="18" t="str">
        <f t="shared" si="61"/>
        <v>ORGAANILINE – punapeet – Detroit Globe
Beta vulgaris
BIO - Rote Beete - Detroit Globe</v>
      </c>
      <c r="BG138" s="18" t="str">
        <f t="shared" si="62"/>
        <v>LUOMU - Punajuuri - Detroit Globe
Beta vulgaris
BIO - Rote Beete - Detroit Globe</v>
      </c>
      <c r="BH138" s="18" t="str">
        <f t="shared" si="63"/>
        <v>BIO - Betterave - Globe de Detroit
Beta vulgaris
BIO - Rote Beete - Detroit Globe</v>
      </c>
      <c r="BI138" s="18" t="str">
        <f t="shared" si="64"/>
        <v>ΒΙΟΛΟΓΙΚΟ - Παντζάρι - Detroit Globe
Beta vulgaris
BIO - Rote Beete - Detroit Globe</v>
      </c>
      <c r="BJ138" s="18" t="str">
        <f t="shared" si="65"/>
        <v>ORGÁNACHA - Biatas - Detroit Globe
Beta vulgaris
BIO - Rote Beete - Detroit Globe</v>
      </c>
      <c r="BK138" s="18" t="str">
        <f t="shared" si="66"/>
        <v>LÍFRÆTT - Rauðrófur - Detroit Globe
Beta vulgaris
BIO - Rote Beete - Detroit Globe</v>
      </c>
      <c r="BL138" s="18" t="str">
        <f t="shared" si="67"/>
        <v>BIO - Barbabietola - Detroit Globe
Beta vulgaris
BIO - Rote Beete - Detroit Globe</v>
      </c>
      <c r="BM138" s="18" t="str">
        <f t="shared" si="68"/>
        <v>オーガニック　－　ビートルート　デトロイトグローブ
Beta vulgaris
BIO - Rote Beete - Detroit Globe</v>
      </c>
      <c r="BN138" s="18" t="str">
        <f t="shared" si="69"/>
        <v>ORGANSKI - cikla - Detroit Globe
Beta vulgaris
BIO - Rote Beete - Detroit Globe</v>
      </c>
      <c r="BO138" s="18" t="str">
        <f t="shared" si="70"/>
        <v>BIOLOĢISKĀ - Bietes - Detroitas Globe
Beta vulgaris
BIO - Rote Beete - Detroit Globe</v>
      </c>
      <c r="BP138" s="18" t="str">
        <f t="shared" si="71"/>
        <v>EKOLOGIŠKAS – Burokėliai – Detroito gaublys
Beta vulgaris
BIO - Rote Beete - Detroit Globe</v>
      </c>
      <c r="BQ138" s="18" t="str">
        <f t="shared" si="72"/>
        <v>ORGANIĊI - Pitravi - Detroit Globe
Beta vulgaris
BIO - Rote Beete - Detroit Globe</v>
      </c>
      <c r="BR138" s="18" t="str">
        <f t="shared" si="73"/>
        <v>Bio - Rode Biet - Detroit Globe
Beta vulgaris
BIO - Rote Beete - Detroit Globe</v>
      </c>
      <c r="BS138" s="18" t="str">
        <f t="shared" si="74"/>
        <v>ØKOLOGISK - Rødbeter - Detroit Globe
Beta vulgaris
BIO - Rote Beete - Detroit Globe</v>
      </c>
      <c r="BT138" s="18" t="str">
        <f t="shared" si="75"/>
        <v>Bio - Burak -Globe
Beta vulgaris
BIO - Rote Beete - Detroit Globe</v>
      </c>
      <c r="BU138" s="18" t="str">
        <f t="shared" si="76"/>
        <v>ORGÂNICO - Beterraba - Detroit Globe
Beta vulgaris
BIO - Rote Beete - Detroit Globe</v>
      </c>
      <c r="BV138" s="18" t="str">
        <f t="shared" si="77"/>
        <v>Ecologic - Sfeclă Roșie - Detroit Globe
Beta vulgaris
BIO - Rote Beete - Detroit Globe</v>
      </c>
      <c r="BW138" s="18" t="str">
        <f t="shared" si="78"/>
        <v>Ekologiskt - Rödbetor - Detroit Globe
Beta vulgaris
BIO - Rote Beete - Detroit Globe</v>
      </c>
      <c r="BX138" s="18" t="str">
        <f t="shared" si="79"/>
        <v>BIO - Cvikla - Detroit Globe
Beta vulgaris
BIO - Rote Beete - Detroit Globe</v>
      </c>
      <c r="BY138" s="18" t="str">
        <f t="shared" si="80"/>
        <v>BIO - Rdeča pesa - Detroit Globe
Beta vulgaris
BIO - Rote Beete - Detroit Globe</v>
      </c>
      <c r="BZ138" s="18" t="str">
        <f t="shared" si="81"/>
        <v>Ecológico - Remolacha - Globo de Detroit
Beta vulgaris
BIO - Rote Beete - Detroit Globe</v>
      </c>
      <c r="CA138" s="18" t="str">
        <f t="shared" si="82"/>
        <v>BIO - Červená řepa - Detroit Globe
Beta vulgaris
BIO - Rote Beete - Detroit Globe</v>
      </c>
      <c r="CB138" s="18" t="str">
        <f t="shared" si="83"/>
        <v>ORGANİK - Pancar - Detroit Globe
Beta vulgaris
BIO - Rote Beete - Detroit Globe</v>
      </c>
      <c r="CC138" s="18" t="str">
        <f t="shared" si="84"/>
        <v>BIO - Cékla - Detroit Globe
Beta vulgaris
BIO - Rote Beete - Detroit Globe</v>
      </c>
    </row>
    <row r="139" spans="2:81" ht="48" x14ac:dyDescent="0.2">
      <c r="B139" s="136">
        <v>137</v>
      </c>
      <c r="C139" s="3">
        <v>18376</v>
      </c>
      <c r="D139" s="98">
        <v>4055473183763</v>
      </c>
      <c r="E139" s="17">
        <v>2.0499999999999998</v>
      </c>
      <c r="F139" s="17">
        <v>20</v>
      </c>
      <c r="G139" s="99" t="s">
        <v>3114</v>
      </c>
      <c r="H139" s="98" t="s">
        <v>9734</v>
      </c>
      <c r="I139" s="17" t="s">
        <v>751</v>
      </c>
      <c r="J139" s="17" t="s">
        <v>2963</v>
      </c>
      <c r="K139" s="3">
        <v>78376</v>
      </c>
      <c r="L139" s="98">
        <v>4055473783765</v>
      </c>
      <c r="M139" s="17">
        <v>2.4500000000000002</v>
      </c>
      <c r="N139" s="3">
        <v>88376</v>
      </c>
      <c r="O139" s="98">
        <v>4055473883762</v>
      </c>
      <c r="P139" s="17">
        <v>3.75</v>
      </c>
      <c r="Q139" s="3">
        <v>58376</v>
      </c>
      <c r="R139" s="98">
        <v>4055473583761</v>
      </c>
      <c r="S139" s="17">
        <v>4.95</v>
      </c>
      <c r="T139" s="3">
        <v>38376</v>
      </c>
      <c r="U139" s="98">
        <v>4055473383767</v>
      </c>
      <c r="V139" s="17">
        <v>6.75</v>
      </c>
      <c r="W139" s="3">
        <v>68376</v>
      </c>
      <c r="X139" s="98">
        <v>4055473683768</v>
      </c>
      <c r="Y139" s="17">
        <v>2.95</v>
      </c>
      <c r="Z139" s="101" t="s">
        <v>9454</v>
      </c>
      <c r="AA139" s="101" t="s">
        <v>9455</v>
      </c>
      <c r="AB139" s="101" t="s">
        <v>752</v>
      </c>
      <c r="AC139" s="101" t="s">
        <v>750</v>
      </c>
      <c r="AD139" s="101" t="s">
        <v>9456</v>
      </c>
      <c r="AE139" s="101" t="s">
        <v>5539</v>
      </c>
      <c r="AF139" s="101" t="s">
        <v>1772</v>
      </c>
      <c r="AG139" s="101" t="s">
        <v>5540</v>
      </c>
      <c r="AH139" s="101" t="s">
        <v>5541</v>
      </c>
      <c r="AI139" s="101" t="s">
        <v>5542</v>
      </c>
      <c r="AJ139" s="101" t="s">
        <v>1773</v>
      </c>
      <c r="AK139" s="102" t="s">
        <v>5543</v>
      </c>
      <c r="AL139" s="101" t="s">
        <v>5544</v>
      </c>
      <c r="AM139" s="101" t="s">
        <v>5545</v>
      </c>
      <c r="AN139" s="101" t="s">
        <v>5546</v>
      </c>
      <c r="AO139" s="101" t="s">
        <v>5547</v>
      </c>
      <c r="AP139" s="101" t="s">
        <v>1776</v>
      </c>
      <c r="AQ139" s="101" t="s">
        <v>5548</v>
      </c>
      <c r="AR139" s="101" t="s">
        <v>1777</v>
      </c>
      <c r="AS139" s="101" t="s">
        <v>5549</v>
      </c>
      <c r="AT139" s="101" t="s">
        <v>1778</v>
      </c>
      <c r="AU139" s="101" t="s">
        <v>1775</v>
      </c>
      <c r="AV139" s="101" t="s">
        <v>5550</v>
      </c>
      <c r="AW139" s="101" t="s">
        <v>5551</v>
      </c>
      <c r="AX139" s="101" t="s">
        <v>1774</v>
      </c>
      <c r="AY139" s="101" t="s">
        <v>5552</v>
      </c>
      <c r="AZ139" s="101" t="s">
        <v>5553</v>
      </c>
      <c r="BA139" s="103" t="s">
        <v>5554</v>
      </c>
      <c r="BB139" s="18" t="str">
        <f t="shared" si="57"/>
        <v>БИО - Краставица — Маркетмор
Cucumis sativus
BIO - Gurke - Marketmore</v>
      </c>
      <c r="BC139" s="18" t="str">
        <f t="shared" si="58"/>
        <v>BIO - Agurk - Marketmore
Cucumis sativus
BIO - Gurke - Marketmore</v>
      </c>
      <c r="BD139" s="18" t="str">
        <f t="shared" si="59"/>
        <v xml:space="preserve">BIO - Gurke - Marketmore
Cucumis sativus
</v>
      </c>
      <c r="BE139" s="18" t="str">
        <f t="shared" si="60"/>
        <v>Organic - Cucumber - Marketmore
Cucumis sativus
BIO - Gurke - Marketmore</v>
      </c>
      <c r="BF139" s="18" t="str">
        <f t="shared" si="61"/>
        <v>ORGAANILINE – kurk – Marketmore
Cucumis sativus
BIO - Gurke - Marketmore</v>
      </c>
      <c r="BG139" s="18" t="str">
        <f t="shared" si="62"/>
        <v>LUOMU - Kurkku - Marketmore
Cucumis sativus
BIO - Gurke - Marketmore</v>
      </c>
      <c r="BH139" s="18" t="str">
        <f t="shared" si="63"/>
        <v>BIO - Concombre - Marketmore
Cucumis sativus
BIO - Gurke - Marketmore</v>
      </c>
      <c r="BI139" s="18" t="str">
        <f t="shared" si="64"/>
        <v>ΒΙΟΛΟΓΙΚΟ - Αγγούρι - Marketmore
Cucumis sativus
BIO - Gurke - Marketmore</v>
      </c>
      <c r="BJ139" s="18" t="str">
        <f t="shared" si="65"/>
        <v>ORGÁNACHA - Cucumber - Margadh Mór
Cucumis sativus
BIO - Gurke - Marketmore</v>
      </c>
      <c r="BK139" s="18" t="str">
        <f t="shared" si="66"/>
        <v>LÍFRÆNT - Gúrka - Marketmore
Cucumis sativus
BIO - Gurke - Marketmore</v>
      </c>
      <c r="BL139" s="18" t="str">
        <f t="shared" si="67"/>
        <v>BIO - Cetriolo - Marketmore
Cucumis sativus
BIO - Gurke - Marketmore</v>
      </c>
      <c r="BM139" s="18" t="str">
        <f t="shared" si="68"/>
        <v>オーガニック　－　キュウリ　－　マーケットモア
Cucumis sativus
BIO - Gurke - Marketmore</v>
      </c>
      <c r="BN139" s="18" t="str">
        <f t="shared" si="69"/>
        <v>ORGANSKI - Krastavac - Marketmore
Cucumis sativus
BIO - Gurke - Marketmore</v>
      </c>
      <c r="BO139" s="18" t="str">
        <f t="shared" si="70"/>
        <v>BIOLOĢISKI — gurķi — Marketmore
Cucumis sativus
BIO - Gurke - Marketmore</v>
      </c>
      <c r="BP139" s="18" t="str">
        <f t="shared" si="71"/>
        <v>EKOLOGIŠKAS – Agurkas – Marketmore
Cucumis sativus
BIO - Gurke - Marketmore</v>
      </c>
      <c r="BQ139" s="18" t="str">
        <f t="shared" si="72"/>
        <v>ORGANIĊI - Ħjar - Marketmore
Cucumis sativus
BIO - Gurke - Marketmore</v>
      </c>
      <c r="BR139" s="18" t="str">
        <f t="shared" si="73"/>
        <v>Bio - Komkommer - Marketmore
Cucumis sativus
BIO - Gurke - Marketmore</v>
      </c>
      <c r="BS139" s="18" t="str">
        <f t="shared" si="74"/>
        <v>ØKOLOGISK - Agurk - Marketmore
Cucumis sativus
BIO - Gurke - Marketmore</v>
      </c>
      <c r="BT139" s="18" t="str">
        <f t="shared" si="75"/>
        <v>Bio - Ogórek - Marketmore
Cucumis sativus
BIO - Gurke - Marketmore</v>
      </c>
      <c r="BU139" s="18" t="str">
        <f t="shared" si="76"/>
        <v>ORGÂNICO - Pepino - Marketmore
Cucumis sativus
BIO - Gurke - Marketmore</v>
      </c>
      <c r="BV139" s="18" t="str">
        <f t="shared" si="77"/>
        <v>Ecologic - Castravete - Marketmore
Cucumis sativus
BIO - Gurke - Marketmore</v>
      </c>
      <c r="BW139" s="18" t="str">
        <f t="shared" si="78"/>
        <v>Ekologiskt - Gurka - Marketmore
Cucumis sativus
BIO - Gurke - Marketmore</v>
      </c>
      <c r="BX139" s="18" t="str">
        <f t="shared" si="79"/>
        <v>BIO - Uhorka - Marketmore
Cucumis sativus
BIO - Gurke - Marketmore</v>
      </c>
      <c r="BY139" s="18" t="str">
        <f t="shared" si="80"/>
        <v>BIO - Kumare - Marketmore
Cucumis sativus
BIO - Gurke - Marketmore</v>
      </c>
      <c r="BZ139" s="18" t="str">
        <f t="shared" si="81"/>
        <v>Ecológico - Pepino - Marketmore
Cucumis sativus
BIO - Gurke - Marketmore</v>
      </c>
      <c r="CA139" s="18" t="str">
        <f t="shared" si="82"/>
        <v>BIO - Okurka - Marketmore
Cucumis sativus
BIO - Gurke - Marketmore</v>
      </c>
      <c r="CB139" s="18" t="str">
        <f t="shared" si="83"/>
        <v>ORGANİK - Hıyar - Marketmore
Cucumis sativus
BIO - Gurke - Marketmore</v>
      </c>
      <c r="CC139" s="18" t="str">
        <f t="shared" si="84"/>
        <v>BIO – Uborka – Marketmore
Cucumis sativus
BIO - Gurke - Marketmore</v>
      </c>
    </row>
    <row r="140" spans="2:81" ht="60" x14ac:dyDescent="0.2">
      <c r="B140" s="136">
        <v>138</v>
      </c>
      <c r="C140" s="3">
        <v>18377</v>
      </c>
      <c r="D140" s="98">
        <v>4055473183770</v>
      </c>
      <c r="E140" s="17">
        <v>2.0499999999999998</v>
      </c>
      <c r="F140" s="17">
        <v>15</v>
      </c>
      <c r="G140" s="99" t="s">
        <v>3114</v>
      </c>
      <c r="H140" s="98" t="s">
        <v>9734</v>
      </c>
      <c r="I140" s="17" t="s">
        <v>751</v>
      </c>
      <c r="J140" s="17" t="s">
        <v>2963</v>
      </c>
      <c r="K140" s="3">
        <v>78377</v>
      </c>
      <c r="L140" s="98">
        <v>4055473783772</v>
      </c>
      <c r="M140" s="17">
        <v>2.4500000000000002</v>
      </c>
      <c r="N140" s="3">
        <v>88377</v>
      </c>
      <c r="O140" s="98">
        <v>4055473883779</v>
      </c>
      <c r="P140" s="17">
        <v>3.75</v>
      </c>
      <c r="Q140" s="3">
        <v>58377</v>
      </c>
      <c r="R140" s="98">
        <v>4055473583778</v>
      </c>
      <c r="S140" s="17">
        <v>4.95</v>
      </c>
      <c r="T140" s="3">
        <v>38377</v>
      </c>
      <c r="U140" s="98">
        <v>4055473383774</v>
      </c>
      <c r="V140" s="17">
        <v>6.75</v>
      </c>
      <c r="W140" s="3">
        <v>68377</v>
      </c>
      <c r="X140" s="98">
        <v>4055473683775</v>
      </c>
      <c r="Y140" s="17">
        <v>2.95</v>
      </c>
      <c r="Z140" s="101" t="s">
        <v>9457</v>
      </c>
      <c r="AA140" s="101" t="s">
        <v>9458</v>
      </c>
      <c r="AB140" s="101" t="s">
        <v>754</v>
      </c>
      <c r="AC140" s="101" t="s">
        <v>753</v>
      </c>
      <c r="AD140" s="101" t="s">
        <v>9459</v>
      </c>
      <c r="AE140" s="101" t="s">
        <v>9460</v>
      </c>
      <c r="AF140" s="101" t="s">
        <v>1779</v>
      </c>
      <c r="AG140" s="101" t="s">
        <v>5555</v>
      </c>
      <c r="AH140" s="101" t="s">
        <v>5556</v>
      </c>
      <c r="AI140" s="101" t="s">
        <v>5557</v>
      </c>
      <c r="AJ140" s="101" t="s">
        <v>1780</v>
      </c>
      <c r="AK140" s="102" t="s">
        <v>5558</v>
      </c>
      <c r="AL140" s="101" t="s">
        <v>5559</v>
      </c>
      <c r="AM140" s="101" t="s">
        <v>9461</v>
      </c>
      <c r="AN140" s="101" t="s">
        <v>5560</v>
      </c>
      <c r="AO140" s="101" t="s">
        <v>5561</v>
      </c>
      <c r="AP140" s="101" t="s">
        <v>1783</v>
      </c>
      <c r="AQ140" s="101" t="s">
        <v>5562</v>
      </c>
      <c r="AR140" s="101" t="s">
        <v>1784</v>
      </c>
      <c r="AS140" s="101" t="s">
        <v>5563</v>
      </c>
      <c r="AT140" s="101" t="s">
        <v>1785</v>
      </c>
      <c r="AU140" s="101" t="s">
        <v>1782</v>
      </c>
      <c r="AV140" s="101" t="s">
        <v>5564</v>
      </c>
      <c r="AW140" s="101" t="s">
        <v>5565</v>
      </c>
      <c r="AX140" s="101" t="s">
        <v>1781</v>
      </c>
      <c r="AY140" s="101" t="s">
        <v>5566</v>
      </c>
      <c r="AZ140" s="101" t="s">
        <v>5567</v>
      </c>
      <c r="BA140" s="103" t="s">
        <v>5568</v>
      </c>
      <c r="BB140" s="18" t="str">
        <f t="shared" si="57"/>
        <v>БИО - Краставица - предпланинско грозде
Cucumis sativus
BIO - Gurke - Vorgebirgstraube</v>
      </c>
      <c r="BC140" s="18" t="str">
        <f t="shared" si="58"/>
        <v>BIO - Agurk - drue ved foden
Cucumis sativus
BIO - Gurke - Vorgebirgstraube</v>
      </c>
      <c r="BD140" s="18" t="str">
        <f t="shared" si="59"/>
        <v xml:space="preserve">BIO - Gurke - Vorgebirgstraube
Cucumis sativus
</v>
      </c>
      <c r="BE140" s="18" t="str">
        <f t="shared" si="60"/>
        <v>Organic - Cucumber - Vorgebirgstraube
Cucumis sativus
BIO - Gurke - Vorgebirgstraube</v>
      </c>
      <c r="BF140" s="18" t="str">
        <f t="shared" si="61"/>
        <v>ORGAANILINE - kurk - jalamil olev viinamari
Cucumis sativus
BIO - Gurke - Vorgebirgstraube</v>
      </c>
      <c r="BG140" s="18" t="str">
        <f t="shared" si="62"/>
        <v>LUOMU - kurkku - juurella oleva rypäle
Cucumis sativus
BIO - Gurke - Vorgebirgstraube</v>
      </c>
      <c r="BH140" s="18" t="str">
        <f t="shared" si="63"/>
        <v>BIO - Concombre - Vorgebirgstraube 
Cucumis sativus
BIO - Gurke - Vorgebirgstraube</v>
      </c>
      <c r="BI140" s="18" t="str">
        <f t="shared" si="64"/>
        <v>ΒΙΟΛΟΓΙΚΟ - αγγουράκι - σταφύλι πρόποδα
Cucumis sativus
BIO - Gurke - Vorgebirgstraube</v>
      </c>
      <c r="BJ140" s="18" t="str">
        <f t="shared" si="65"/>
        <v>ORGÁNACHA - cúcamar - fíonchaor foothill
Cucumis sativus
BIO - Gurke - Vorgebirgstraube</v>
      </c>
      <c r="BK140" s="18" t="str">
        <f t="shared" si="66"/>
        <v>LÍFRÆNT - agúrka - vínber
Cucumis sativus
BIO - Gurke - Vorgebirgstraube</v>
      </c>
      <c r="BL140" s="18" t="str">
        <f t="shared" si="67"/>
        <v>BIO - Cetriolo - Vorgebirgstraube
Cucumis sativus
BIO - Gurke - Vorgebirgstraube</v>
      </c>
      <c r="BM140" s="18" t="str">
        <f t="shared" si="68"/>
        <v>オーガニック　－　キュウリ　－　ガーキン
Cucumis sativus
BIO - Gurke - Vorgebirgstraube</v>
      </c>
      <c r="BN140" s="18" t="str">
        <f t="shared" si="69"/>
        <v>ORGANSKI - krastavac - podgorsko grožđe
Cucumis sativus
BIO - Gurke - Vorgebirgstraube</v>
      </c>
      <c r="BO140" s="18" t="str">
        <f t="shared" si="70"/>
        <v>BIOLOĢISKI - gurķis - pakājes vīnoga
Cucumis sativus
BIO - Gurke - Vorgebirgstraube</v>
      </c>
      <c r="BP140" s="18" t="str">
        <f t="shared" si="71"/>
        <v>EKOLOGIŠKAS – agurkas – papėdės vynuogė
Cucumis sativus
BIO - Gurke - Vorgebirgstraube</v>
      </c>
      <c r="BQ140" s="18" t="str">
        <f t="shared" si="72"/>
        <v>ORGANIĊI - ħjar - għeneb tal-għoljiet
Cucumis sativus
BIO - Gurke - Vorgebirgstraube</v>
      </c>
      <c r="BR140" s="18" t="str">
        <f t="shared" si="73"/>
        <v>Bio - Komkommer - Uitlopers Van De Bergen
Cucumis sativus
BIO - Gurke - Vorgebirgstraube</v>
      </c>
      <c r="BS140" s="18" t="str">
        <f t="shared" si="74"/>
        <v>ØKOLOGISK - agurk - drue ved foten
Cucumis sativus
BIO - Gurke - Vorgebirgstraube</v>
      </c>
      <c r="BT140" s="18" t="str">
        <f t="shared" si="75"/>
        <v>Bio - Ogórek - Podgórze Gór
Cucumis sativus
BIO - Gurke - Vorgebirgstraube</v>
      </c>
      <c r="BU140" s="18" t="str">
        <f t="shared" si="76"/>
        <v>ORGÂNICO - pepino - uva do sopé
Cucumis sativus
BIO - Gurke - Vorgebirgstraube</v>
      </c>
      <c r="BV140" s="18" t="str">
        <f t="shared" si="77"/>
        <v>Ecologic - Castravete - Poalele Munților
Cucumis sativus
BIO - Gurke - Vorgebirgstraube</v>
      </c>
      <c r="BW140" s="18" t="str">
        <f t="shared" si="78"/>
        <v>Ekologiskt - Gurka - Foten Av Bergen
Cucumis sativus
BIO - Gurke - Vorgebirgstraube</v>
      </c>
      <c r="BX140" s="18" t="str">
        <f t="shared" si="79"/>
        <v>BIO - uhorka - podhorské hrozno
Cucumis sativus
BIO - Gurke - Vorgebirgstraube</v>
      </c>
      <c r="BY140" s="18" t="str">
        <f t="shared" si="80"/>
        <v>BIO - kumare - predgorsko grozdje
Cucumis sativus
BIO - Gurke - Vorgebirgstraube</v>
      </c>
      <c r="BZ140" s="18" t="str">
        <f t="shared" si="81"/>
        <v>Ecológico - Pepino - Uva de las colinas
Cucumis sativus
BIO - Gurke - Vorgebirgstraube</v>
      </c>
      <c r="CA140" s="18" t="str">
        <f t="shared" si="82"/>
        <v>BIO - okurka - podhorská réva
Cucumis sativus
BIO - Gurke - Vorgebirgstraube</v>
      </c>
      <c r="CB140" s="18" t="str">
        <f t="shared" si="83"/>
        <v>ORGANİK - salatalık - etek üzümü
Cucumis sativus
BIO - Gurke - Vorgebirgstraube</v>
      </c>
      <c r="CC140" s="18" t="str">
        <f t="shared" si="84"/>
        <v>BIO - uborka - hegylábi szőlő
Cucumis sativus
BIO - Gurke - Vorgebirgstraube</v>
      </c>
    </row>
    <row r="141" spans="2:81" ht="60" x14ac:dyDescent="0.2">
      <c r="B141" s="136">
        <v>139</v>
      </c>
      <c r="C141" s="3">
        <v>18401</v>
      </c>
      <c r="D141" s="98">
        <v>4055473184012</v>
      </c>
      <c r="E141" s="17">
        <v>2.0499999999999998</v>
      </c>
      <c r="F141" s="17">
        <v>250</v>
      </c>
      <c r="G141" s="99" t="s">
        <v>3114</v>
      </c>
      <c r="H141" s="98" t="s">
        <v>9734</v>
      </c>
      <c r="I141" s="17" t="s">
        <v>801</v>
      </c>
      <c r="J141" s="17" t="s">
        <v>2964</v>
      </c>
      <c r="K141" s="3">
        <v>78401</v>
      </c>
      <c r="L141" s="98">
        <v>4055473784014</v>
      </c>
      <c r="M141" s="17">
        <v>2.4500000000000002</v>
      </c>
      <c r="N141" s="3">
        <v>88401</v>
      </c>
      <c r="O141" s="98">
        <v>4055473884011</v>
      </c>
      <c r="P141" s="17">
        <v>3.75</v>
      </c>
      <c r="Q141" s="3">
        <v>58401</v>
      </c>
      <c r="R141" s="98">
        <v>4055473584010</v>
      </c>
      <c r="S141" s="17">
        <v>4.95</v>
      </c>
      <c r="T141" s="3">
        <v>38401</v>
      </c>
      <c r="U141" s="98">
        <v>4055473384016</v>
      </c>
      <c r="V141" s="17">
        <v>6.75</v>
      </c>
      <c r="W141" s="3">
        <v>68401</v>
      </c>
      <c r="X141" s="98">
        <v>4055473684017</v>
      </c>
      <c r="Y141" s="17">
        <v>2.95</v>
      </c>
      <c r="Z141" s="101" t="s">
        <v>9462</v>
      </c>
      <c r="AA141" s="101" t="s">
        <v>9463</v>
      </c>
      <c r="AB141" s="101" t="s">
        <v>802</v>
      </c>
      <c r="AC141" s="101" t="s">
        <v>800</v>
      </c>
      <c r="AD141" s="101" t="s">
        <v>9464</v>
      </c>
      <c r="AE141" s="101" t="s">
        <v>5569</v>
      </c>
      <c r="AF141" s="101" t="s">
        <v>1786</v>
      </c>
      <c r="AG141" s="101" t="s">
        <v>5570</v>
      </c>
      <c r="AH141" s="101" t="s">
        <v>5571</v>
      </c>
      <c r="AI141" s="101" t="s">
        <v>5572</v>
      </c>
      <c r="AJ141" s="101" t="s">
        <v>1787</v>
      </c>
      <c r="AK141" s="102" t="s">
        <v>5573</v>
      </c>
      <c r="AL141" s="101" t="s">
        <v>5574</v>
      </c>
      <c r="AM141" s="101" t="s">
        <v>5575</v>
      </c>
      <c r="AN141" s="101" t="s">
        <v>5576</v>
      </c>
      <c r="AO141" s="101" t="s">
        <v>5577</v>
      </c>
      <c r="AP141" s="101" t="s">
        <v>1790</v>
      </c>
      <c r="AQ141" s="101" t="s">
        <v>5578</v>
      </c>
      <c r="AR141" s="101" t="s">
        <v>1791</v>
      </c>
      <c r="AS141" s="101" t="s">
        <v>5579</v>
      </c>
      <c r="AT141" s="101" t="s">
        <v>1792</v>
      </c>
      <c r="AU141" s="101" t="s">
        <v>1789</v>
      </c>
      <c r="AV141" s="101" t="s">
        <v>5580</v>
      </c>
      <c r="AW141" s="101" t="s">
        <v>5581</v>
      </c>
      <c r="AX141" s="101" t="s">
        <v>1788</v>
      </c>
      <c r="AY141" s="101" t="s">
        <v>5582</v>
      </c>
      <c r="AZ141" s="101" t="s">
        <v>5583</v>
      </c>
      <c r="BA141" s="103" t="s">
        <v>5584</v>
      </c>
      <c r="BB141" s="18" t="str">
        <f t="shared" si="57"/>
        <v>БИО - Спанак - зимен гигант
Spinacia oleracea
BIO - Spinat - Winterriese</v>
      </c>
      <c r="BC141" s="18" t="str">
        <f t="shared" si="58"/>
        <v>BIO - Spinat - vinterkæmpe
Spinacia oleracea
BIO - Spinat - Winterriese</v>
      </c>
      <c r="BD141" s="18" t="str">
        <f t="shared" si="59"/>
        <v xml:space="preserve">BIO - Spinat - Winterriese
Spinacia oleracea
</v>
      </c>
      <c r="BE141" s="18" t="str">
        <f t="shared" si="60"/>
        <v>Organic - Spinach - Giant Winter
Spinacia oleracea
BIO - Spinat - Winterriese</v>
      </c>
      <c r="BF141" s="18" t="str">
        <f t="shared" si="61"/>
        <v>ORGAANILINE – Spinat – Talvehiiglane
Spinacia oleracea
BIO - Spinat - Winterriese</v>
      </c>
      <c r="BG141" s="18" t="str">
        <f t="shared" si="62"/>
        <v>LUOMU - Pinaatti - Talvijättiläinen
Spinacia oleracea
BIO - Spinat - Winterriese</v>
      </c>
      <c r="BH141" s="18" t="str">
        <f t="shared" si="63"/>
        <v>BIO - Epinard d'hiver
Spinacia oleracea
BIO - Spinat - Winterriese</v>
      </c>
      <c r="BI141" s="18" t="str">
        <f t="shared" si="64"/>
        <v>ΒΙΟΛΟΓΙΚΟ - Σπανάκι - Γίγαντας του Χειμώνα
Spinacia oleracea
BIO - Spinat - Winterriese</v>
      </c>
      <c r="BJ141" s="18" t="str">
        <f t="shared" si="65"/>
        <v>ORGÁNACHA - Spionáiste - Giant Geimhridh
Spinacia oleracea
BIO - Spinat - Winterriese</v>
      </c>
      <c r="BK141" s="18" t="str">
        <f t="shared" si="66"/>
        <v>LÍFRÆNT - Spínat - Vetrarrisi
Spinacia oleracea
BIO - Spinat - Winterriese</v>
      </c>
      <c r="BL141" s="18" t="str">
        <f t="shared" si="67"/>
        <v>BIO - Spinaci - Gigante d'inverno
Spinacia oleracea
BIO - Spinat - Winterriese</v>
      </c>
      <c r="BM141" s="18" t="str">
        <f t="shared" si="68"/>
        <v>オーガニック　－　ホウレン草　－　ジャイアントウィンター
Spinacia oleracea
BIO - Spinat - Winterriese</v>
      </c>
      <c r="BN141" s="18" t="str">
        <f t="shared" si="69"/>
        <v>ORGANSKI - Špinat - Zimski div
Spinacia oleracea
BIO - Spinat - Winterriese</v>
      </c>
      <c r="BO141" s="18" t="str">
        <f t="shared" si="70"/>
        <v>BIOLOĢISKI - Spināti - Ziemas milzis
Spinacia oleracea
BIO - Spinat - Winterriese</v>
      </c>
      <c r="BP141" s="18" t="str">
        <f t="shared" si="71"/>
        <v>EKOLOGIŠKAS – Špinatai – Žiemos milžinas
Spinacia oleracea
BIO - Spinat - Winterriese</v>
      </c>
      <c r="BQ141" s="18" t="str">
        <f t="shared" si="72"/>
        <v>ORGANIĊI - Spinaċi - Ġgant tax-Xitwa
Spinacia oleracea
BIO - Spinat - Winterriese</v>
      </c>
      <c r="BR141" s="18" t="str">
        <f t="shared" si="73"/>
        <v>Bio - Spinazie - Winterreus
Spinacia oleracea
BIO - Spinat - Winterriese</v>
      </c>
      <c r="BS141" s="18" t="str">
        <f t="shared" si="74"/>
        <v>ØKOLOGISK - Spinat - Vintergigant
Spinacia oleracea
BIO - Spinat - Winterriese</v>
      </c>
      <c r="BT141" s="18" t="str">
        <f t="shared" si="75"/>
        <v>Bio - Szpinak - Zimowy Gigant
Spinacia oleracea
BIO - Spinat - Winterriese</v>
      </c>
      <c r="BU141" s="18" t="str">
        <f t="shared" si="76"/>
        <v>ORGÂNICO - Espinafre - Gigante de Inverno
Spinacia oleracea
BIO - Spinat - Winterriese</v>
      </c>
      <c r="BV141" s="18" t="str">
        <f t="shared" si="77"/>
        <v>Ecologic - Spanac - Uriaș De Iarnă
Spinacia oleracea
BIO - Spinat - Winterriese</v>
      </c>
      <c r="BW141" s="18" t="str">
        <f t="shared" si="78"/>
        <v>Ekologiskt - Spenat - Vinterjätte
Spinacia oleracea
BIO - Spinat - Winterriese</v>
      </c>
      <c r="BX141" s="18" t="str">
        <f t="shared" si="79"/>
        <v>BIO - Špenát - Zimný Gigant
Spinacia oleracea
BIO - Spinat - Winterriese</v>
      </c>
      <c r="BY141" s="18" t="str">
        <f t="shared" si="80"/>
        <v>BIO - Špinača - Zimska velikanka
Spinacia oleracea
BIO - Spinat - Winterriese</v>
      </c>
      <c r="BZ141" s="18" t="str">
        <f t="shared" si="81"/>
        <v>Ecológico - Espinaca - Gigante de Invierno
Spinacia oleracea
BIO - Spinat - Winterriese</v>
      </c>
      <c r="CA141" s="18" t="str">
        <f t="shared" si="82"/>
        <v>BIO - Špenát - Zimní obr
Spinacia oleracea
BIO - Spinat - Winterriese</v>
      </c>
      <c r="CB141" s="18" t="str">
        <f t="shared" si="83"/>
        <v>ORGANİK - Ispanak - Kış Devi
Spinacia oleracea
BIO - Spinat - Winterriese</v>
      </c>
      <c r="CC141" s="18" t="str">
        <f t="shared" si="84"/>
        <v>BIO - Spenót - Téli óriás
Spinacia oleracea
BIO - Spinat - Winterriese</v>
      </c>
    </row>
    <row r="142" spans="2:81" ht="48" x14ac:dyDescent="0.2">
      <c r="B142" s="136">
        <v>140</v>
      </c>
      <c r="C142" s="3">
        <v>18402</v>
      </c>
      <c r="D142" s="98">
        <v>4055473184029</v>
      </c>
      <c r="E142" s="17">
        <v>2.0499999999999998</v>
      </c>
      <c r="F142" s="17">
        <v>300</v>
      </c>
      <c r="G142" s="99" t="s">
        <v>3114</v>
      </c>
      <c r="H142" s="98" t="s">
        <v>9734</v>
      </c>
      <c r="I142" s="17" t="s">
        <v>801</v>
      </c>
      <c r="J142" s="17" t="s">
        <v>2964</v>
      </c>
      <c r="K142" s="3">
        <v>78402</v>
      </c>
      <c r="L142" s="98">
        <v>4055473784021</v>
      </c>
      <c r="M142" s="17">
        <v>2.4500000000000002</v>
      </c>
      <c r="N142" s="3">
        <v>88402</v>
      </c>
      <c r="O142" s="98">
        <v>4055473884028</v>
      </c>
      <c r="P142" s="17">
        <v>3.75</v>
      </c>
      <c r="Q142" s="3">
        <v>58402</v>
      </c>
      <c r="R142" s="98">
        <v>4055473584027</v>
      </c>
      <c r="S142" s="17">
        <v>4.95</v>
      </c>
      <c r="T142" s="3">
        <v>38402</v>
      </c>
      <c r="U142" s="98">
        <v>4055473384023</v>
      </c>
      <c r="V142" s="17">
        <v>6.75</v>
      </c>
      <c r="W142" s="3">
        <v>68402</v>
      </c>
      <c r="X142" s="98">
        <v>4055473684024</v>
      </c>
      <c r="Y142" s="17">
        <v>2.95</v>
      </c>
      <c r="Z142" s="101" t="s">
        <v>9465</v>
      </c>
      <c r="AA142" s="101" t="s">
        <v>9466</v>
      </c>
      <c r="AB142" s="101" t="s">
        <v>804</v>
      </c>
      <c r="AC142" s="101" t="s">
        <v>803</v>
      </c>
      <c r="AD142" s="101" t="s">
        <v>9467</v>
      </c>
      <c r="AE142" s="101" t="s">
        <v>5585</v>
      </c>
      <c r="AF142" s="101" t="s">
        <v>1793</v>
      </c>
      <c r="AG142" s="101" t="s">
        <v>5586</v>
      </c>
      <c r="AH142" s="101" t="s">
        <v>9468</v>
      </c>
      <c r="AI142" s="101" t="s">
        <v>5587</v>
      </c>
      <c r="AJ142" s="101" t="s">
        <v>1794</v>
      </c>
      <c r="AK142" s="102" t="s">
        <v>5588</v>
      </c>
      <c r="AL142" s="101" t="s">
        <v>5589</v>
      </c>
      <c r="AM142" s="101" t="s">
        <v>5590</v>
      </c>
      <c r="AN142" s="101" t="s">
        <v>5591</v>
      </c>
      <c r="AO142" s="101" t="s">
        <v>5592</v>
      </c>
      <c r="AP142" s="101" t="s">
        <v>1797</v>
      </c>
      <c r="AQ142" s="101" t="s">
        <v>5593</v>
      </c>
      <c r="AR142" s="101" t="s">
        <v>1798</v>
      </c>
      <c r="AS142" s="101" t="s">
        <v>5594</v>
      </c>
      <c r="AT142" s="101" t="s">
        <v>1799</v>
      </c>
      <c r="AU142" s="101" t="s">
        <v>1796</v>
      </c>
      <c r="AV142" s="101" t="s">
        <v>5595</v>
      </c>
      <c r="AW142" s="101" t="s">
        <v>5596</v>
      </c>
      <c r="AX142" s="101" t="s">
        <v>1795</v>
      </c>
      <c r="AY142" s="101" t="s">
        <v>5595</v>
      </c>
      <c r="AZ142" s="101" t="s">
        <v>5597</v>
      </c>
      <c r="BA142" s="103" t="s">
        <v>5598</v>
      </c>
      <c r="BB142" s="18" t="str">
        <f t="shared" si="57"/>
        <v>БИО - Спанак - Матадор
Spinacia oleracea
BIO - Spinat - Matador</v>
      </c>
      <c r="BC142" s="18" t="str">
        <f t="shared" si="58"/>
        <v>BIO - Spinat - matador
Spinacia oleracea
BIO - Spinat - Matador</v>
      </c>
      <c r="BD142" s="18" t="str">
        <f t="shared" si="59"/>
        <v xml:space="preserve">BIO - Spinat - Matador
Spinacia oleracea
</v>
      </c>
      <c r="BE142" s="18" t="str">
        <f t="shared" si="60"/>
        <v>Organic - Spinach - Matador
Spinacia oleracea
BIO - Spinat - Matador</v>
      </c>
      <c r="BF142" s="18" t="str">
        <f t="shared" si="61"/>
        <v>ORGAANILINE – Spinat – Matador
Spinacia oleracea
BIO - Spinat - Matador</v>
      </c>
      <c r="BG142" s="18" t="str">
        <f t="shared" si="62"/>
        <v>LUOMU - Pinaatti - Matador
Spinacia oleracea
BIO - Spinat - Matador</v>
      </c>
      <c r="BH142" s="18" t="str">
        <f t="shared" si="63"/>
        <v>BIO - Epinard - Matador
Spinacia oleracea
BIO - Spinat - Matador</v>
      </c>
      <c r="BI142" s="18" t="str">
        <f t="shared" si="64"/>
        <v>ΒΙΟΛΟΓΙΚΟ - Σπανάκι - Matador
Spinacia oleracea
BIO - Spinat - Matador</v>
      </c>
      <c r="BJ142" s="18" t="str">
        <f t="shared" si="65"/>
        <v>ORGÁNACHA - Spionáiste - Matador
Spinacia oleracea
BIO - Spinat - Matador</v>
      </c>
      <c r="BK142" s="18" t="str">
        <f t="shared" si="66"/>
        <v>LÍFRÆNT - Spínat - Matador
Spinacia oleracea
BIO - Spinat - Matador</v>
      </c>
      <c r="BL142" s="18" t="str">
        <f t="shared" si="67"/>
        <v>BIO - Spinaci - Matador
Spinacia oleracea
BIO - Spinat - Matador</v>
      </c>
      <c r="BM142" s="18" t="str">
        <f t="shared" si="68"/>
        <v>オーガニック　－　ホウレンソウ　－　マタドール
Spinacia oleracea
BIO - Spinat - Matador</v>
      </c>
      <c r="BN142" s="18" t="str">
        <f t="shared" si="69"/>
        <v>ORGANSKI - Špinat - Matador
Spinacia oleracea
BIO - Spinat - Matador</v>
      </c>
      <c r="BO142" s="18" t="str">
        <f t="shared" si="70"/>
        <v>BIOLOĢISKI – Spināti – Matador
Spinacia oleracea
BIO - Spinat - Matador</v>
      </c>
      <c r="BP142" s="18" t="str">
        <f t="shared" si="71"/>
        <v>EKOLOGIŠKAS – Špinatai – Matador
Spinacia oleracea
BIO - Spinat - Matador</v>
      </c>
      <c r="BQ142" s="18" t="str">
        <f t="shared" si="72"/>
        <v>ORGANIĊI - Spinaċi - Matador
Spinacia oleracea
BIO - Spinat - Matador</v>
      </c>
      <c r="BR142" s="18" t="str">
        <f t="shared" si="73"/>
        <v>Bio - Spinazie - Matador
Spinacia oleracea
BIO - Spinat - Matador</v>
      </c>
      <c r="BS142" s="18" t="str">
        <f t="shared" si="74"/>
        <v>ØKOLOGISK - Spinat - Matador
Spinacia oleracea
BIO - Spinat - Matador</v>
      </c>
      <c r="BT142" s="18" t="str">
        <f t="shared" si="75"/>
        <v>Bio - Szpinak - Matador
Spinacia oleracea
BIO - Spinat - Matador</v>
      </c>
      <c r="BU142" s="18" t="str">
        <f t="shared" si="76"/>
        <v>ORGÂNICO - Espinafre - Matador
Spinacia oleracea
BIO - Spinat - Matador</v>
      </c>
      <c r="BV142" s="18" t="str">
        <f t="shared" si="77"/>
        <v>Ecologic - Spanac - Matador
Spinacia oleracea
BIO - Spinat - Matador</v>
      </c>
      <c r="BW142" s="18" t="str">
        <f t="shared" si="78"/>
        <v>Ekologiskt - Spenat - Matador
Spinacia oleracea
BIO - Spinat - Matador</v>
      </c>
      <c r="BX142" s="18" t="str">
        <f t="shared" si="79"/>
        <v>BIO - Špenát - Matador
Spinacia oleracea
BIO - Spinat - Matador</v>
      </c>
      <c r="BY142" s="18" t="str">
        <f t="shared" si="80"/>
        <v>BIO - Špinača - Matador
Spinacia oleracea
BIO - Spinat - Matador</v>
      </c>
      <c r="BZ142" s="18" t="str">
        <f t="shared" si="81"/>
        <v>Ecológico - Espinaca - Matador
Spinacia oleracea
BIO - Spinat - Matador</v>
      </c>
      <c r="CA142" s="18" t="str">
        <f t="shared" si="82"/>
        <v>BIO - Špenát - Matador
Spinacia oleracea
BIO - Spinat - Matador</v>
      </c>
      <c r="CB142" s="18" t="str">
        <f t="shared" si="83"/>
        <v>ORGANİK - Ispanak - Matador
Spinacia oleracea
BIO - Spinat - Matador</v>
      </c>
      <c r="CC142" s="18" t="str">
        <f t="shared" si="84"/>
        <v>BIO - Spenót - Matador
Spinacia oleracea
BIO - Spinat - Matador</v>
      </c>
    </row>
    <row r="143" spans="2:81" ht="60" x14ac:dyDescent="0.2">
      <c r="B143" s="136">
        <v>141</v>
      </c>
      <c r="C143" s="3">
        <v>18426</v>
      </c>
      <c r="D143" s="98">
        <v>4055473184265</v>
      </c>
      <c r="E143" s="17">
        <v>2.0499999999999998</v>
      </c>
      <c r="F143" s="17">
        <v>100</v>
      </c>
      <c r="G143" s="99" t="s">
        <v>3114</v>
      </c>
      <c r="H143" s="98" t="s">
        <v>9734</v>
      </c>
      <c r="I143" s="17" t="s">
        <v>778</v>
      </c>
      <c r="J143" s="17" t="s">
        <v>2965</v>
      </c>
      <c r="K143" s="3">
        <v>78426</v>
      </c>
      <c r="L143" s="98">
        <v>4055473784267</v>
      </c>
      <c r="M143" s="17">
        <v>2.4500000000000002</v>
      </c>
      <c r="N143" s="3">
        <v>88426</v>
      </c>
      <c r="O143" s="98">
        <v>4055473884264</v>
      </c>
      <c r="P143" s="17">
        <v>3.75</v>
      </c>
      <c r="Q143" s="3">
        <v>58426</v>
      </c>
      <c r="R143" s="98">
        <v>4055473584263</v>
      </c>
      <c r="S143" s="17">
        <v>4.95</v>
      </c>
      <c r="T143" s="3">
        <v>38426</v>
      </c>
      <c r="U143" s="98">
        <v>4055473384269</v>
      </c>
      <c r="V143" s="17">
        <v>6.75</v>
      </c>
      <c r="W143" s="3">
        <v>68426</v>
      </c>
      <c r="X143" s="98">
        <v>4055473684260</v>
      </c>
      <c r="Y143" s="17">
        <v>2.95</v>
      </c>
      <c r="Z143" s="101" t="s">
        <v>9469</v>
      </c>
      <c r="AA143" s="101" t="s">
        <v>9470</v>
      </c>
      <c r="AB143" s="101" t="s">
        <v>781</v>
      </c>
      <c r="AC143" s="101" t="s">
        <v>780</v>
      </c>
      <c r="AD143" s="101" t="s">
        <v>9471</v>
      </c>
      <c r="AE143" s="101" t="s">
        <v>5599</v>
      </c>
      <c r="AF143" s="101" t="s">
        <v>1800</v>
      </c>
      <c r="AG143" s="101" t="s">
        <v>5600</v>
      </c>
      <c r="AH143" s="101" t="s">
        <v>5601</v>
      </c>
      <c r="AI143" s="101" t="s">
        <v>5602</v>
      </c>
      <c r="AJ143" s="101" t="s">
        <v>1801</v>
      </c>
      <c r="AK143" s="102" t="s">
        <v>5603</v>
      </c>
      <c r="AL143" s="101" t="s">
        <v>5604</v>
      </c>
      <c r="AM143" s="101" t="s">
        <v>5605</v>
      </c>
      <c r="AN143" s="101" t="s">
        <v>5606</v>
      </c>
      <c r="AO143" s="101" t="s">
        <v>5607</v>
      </c>
      <c r="AP143" s="101" t="s">
        <v>1804</v>
      </c>
      <c r="AQ143" s="101" t="s">
        <v>5608</v>
      </c>
      <c r="AR143" s="101" t="s">
        <v>1805</v>
      </c>
      <c r="AS143" s="101" t="s">
        <v>5609</v>
      </c>
      <c r="AT143" s="101" t="s">
        <v>1806</v>
      </c>
      <c r="AU143" s="101" t="s">
        <v>1803</v>
      </c>
      <c r="AV143" s="101" t="s">
        <v>5610</v>
      </c>
      <c r="AW143" s="101" t="s">
        <v>5611</v>
      </c>
      <c r="AX143" s="101" t="s">
        <v>1802</v>
      </c>
      <c r="AY143" s="101" t="s">
        <v>5612</v>
      </c>
      <c r="AZ143" s="101" t="s">
        <v>5613</v>
      </c>
      <c r="BA143" s="103" t="s">
        <v>5614</v>
      </c>
      <c r="BB143" s="18" t="str">
        <f t="shared" si="57"/>
        <v>БИО - Репички - черешови камбанки
Raphanus sativus
BIO - Radieschen - Cherry Bell</v>
      </c>
      <c r="BC143" s="18" t="str">
        <f t="shared" si="58"/>
        <v>BIO - Radiser - Kirsebærklokker
Raphanus sativus
BIO - Radieschen - Cherry Bell</v>
      </c>
      <c r="BD143" s="18" t="str">
        <f t="shared" si="59"/>
        <v xml:space="preserve">BIO - Radieschen - Cherry Bell
Raphanus sativus
</v>
      </c>
      <c r="BE143" s="18" t="str">
        <f t="shared" si="60"/>
        <v>Organic - Radish - Cherry Bell
Raphanus sativus
BIO - Radieschen - Cherry Bell</v>
      </c>
      <c r="BF143" s="18" t="str">
        <f t="shared" si="61"/>
        <v>ORGAANILINE - Redis - Cherry Bell
Raphanus sativus
BIO - Radieschen - Cherry Bell</v>
      </c>
      <c r="BG143" s="18" t="str">
        <f t="shared" si="62"/>
        <v>LUOMU - Retiisi - Cherry Bell
Raphanus sativus
BIO - Radieschen - Cherry Bell</v>
      </c>
      <c r="BH143" s="18" t="str">
        <f t="shared" si="63"/>
        <v>BIO - Radis - Cherry bell
Raphanus sativus
BIO - Radieschen - Cherry Bell</v>
      </c>
      <c r="BI143" s="18" t="str">
        <f t="shared" si="64"/>
        <v>ΒΙΟΛΟΓΙΚΑ - Ραπανάκια - Cherry Bell
Raphanus sativus
BIO - Radieschen - Cherry Bell</v>
      </c>
      <c r="BJ143" s="18" t="str">
        <f t="shared" si="65"/>
        <v>ORGÁNACHA - raidisí - Cherry Bell
Raphanus sativus
BIO - Radieschen - Cherry Bell</v>
      </c>
      <c r="BK143" s="18" t="str">
        <f t="shared" si="66"/>
        <v>LÍFRÆT - Radísur - Kirsuberjabjalla
Raphanus sativus
BIO - Radieschen - Cherry Bell</v>
      </c>
      <c r="BL143" s="18" t="str">
        <f t="shared" si="67"/>
        <v>BIO - Ravanello - Cherry Bell
Raphanus sativus
BIO - Radieschen - Cherry Bell</v>
      </c>
      <c r="BM143" s="18" t="str">
        <f t="shared" si="68"/>
        <v>オーガニック　－　ラディッシュ　－　チェリーベル
Raphanus sativus
BIO - Radieschen - Cherry Bell</v>
      </c>
      <c r="BN143" s="18" t="str">
        <f t="shared" si="69"/>
        <v>ORGANSKI - Rotkvice - Cherry Bell
Raphanus sativus
BIO - Radieschen - Cherry Bell</v>
      </c>
      <c r="BO143" s="18" t="str">
        <f t="shared" si="70"/>
        <v>BIOLOĢISKI - Redīsi - Ķiršu zvaniņš
Raphanus sativus
BIO - Radieschen - Cherry Bell</v>
      </c>
      <c r="BP143" s="18" t="str">
        <f t="shared" si="71"/>
        <v>EKOLOGIŠKAS – Ridikėliai – Vyšnių varpelis
Raphanus sativus
BIO - Radieschen - Cherry Bell</v>
      </c>
      <c r="BQ143" s="18" t="str">
        <f t="shared" si="72"/>
        <v>ORGANIĊI - Ravanell - Qanpiena taċ-Ċirasa
Raphanus sativus
BIO - Radieschen - Cherry Bell</v>
      </c>
      <c r="BR143" s="18" t="str">
        <f t="shared" si="73"/>
        <v>Bio - Radijs - Cherry Bell
Raphanus sativus
BIO - Radieschen - Cherry Bell</v>
      </c>
      <c r="BS143" s="18" t="str">
        <f t="shared" si="74"/>
        <v>ØKOLOGISK - Reddiker - Kirsebærklokke
Raphanus sativus
BIO - Radieschen - Cherry Bell</v>
      </c>
      <c r="BT143" s="18" t="str">
        <f t="shared" si="75"/>
        <v>Bio - Rzodkiewki - Cherry Bell
Raphanus sativus
BIO - Radieschen - Cherry Bell</v>
      </c>
      <c r="BU143" s="18" t="str">
        <f t="shared" si="76"/>
        <v>ORGÂNICO - Rabanetes - Cherry Bell
Raphanus sativus
BIO - Radieschen - Cherry Bell</v>
      </c>
      <c r="BV143" s="18" t="str">
        <f t="shared" si="77"/>
        <v>Ecologic - Ridichi - Clopot De Cireșe
Raphanus sativus
BIO - Radieschen - Cherry Bell</v>
      </c>
      <c r="BW143" s="18" t="str">
        <f t="shared" si="78"/>
        <v>Ekologiskt - Rädisor - Cherry Bell
Raphanus sativus
BIO - Radieschen - Cherry Bell</v>
      </c>
      <c r="BX143" s="18" t="str">
        <f t="shared" si="79"/>
        <v>BIO - Reďkovky - Cherry Bell
Raphanus sativus
BIO - Radieschen - Cherry Bell</v>
      </c>
      <c r="BY143" s="18" t="str">
        <f t="shared" si="80"/>
        <v>BIO - Redkvice - Češnjev zvonček
Raphanus sativus
BIO - Radieschen - Cherry Bell</v>
      </c>
      <c r="BZ143" s="18" t="str">
        <f t="shared" si="81"/>
        <v>Ecológico - Rábano - Cherry Bell
Raphanus sativus
BIO - Radieschen - Cherry Bell</v>
      </c>
      <c r="CA143" s="18" t="str">
        <f t="shared" si="82"/>
        <v>BIO - Ředkvičky - Cherry Bell
Raphanus sativus
BIO - Radieschen - Cherry Bell</v>
      </c>
      <c r="CB143" s="18" t="str">
        <f t="shared" si="83"/>
        <v>ORGANİK - Turp - Cherry Bell
Raphanus sativus
BIO - Radieschen - Cherry Bell</v>
      </c>
      <c r="CC143" s="18" t="str">
        <f t="shared" si="84"/>
        <v>BIO - Retek - Cseresznyeharang
Raphanus sativus
BIO - Radieschen - Cherry Bell</v>
      </c>
    </row>
    <row r="144" spans="2:81" ht="72" x14ac:dyDescent="0.2">
      <c r="B144" s="136">
        <v>142</v>
      </c>
      <c r="C144" s="3">
        <v>18427</v>
      </c>
      <c r="D144" s="98">
        <v>4055473184272</v>
      </c>
      <c r="E144" s="17">
        <v>2.0499999999999998</v>
      </c>
      <c r="F144" s="17">
        <v>150</v>
      </c>
      <c r="G144" s="99" t="s">
        <v>3114</v>
      </c>
      <c r="H144" s="98" t="s">
        <v>9734</v>
      </c>
      <c r="I144" s="17" t="s">
        <v>778</v>
      </c>
      <c r="J144" s="17" t="s">
        <v>2965</v>
      </c>
      <c r="K144" s="3">
        <v>78427</v>
      </c>
      <c r="L144" s="98">
        <v>4055473784274</v>
      </c>
      <c r="M144" s="17">
        <v>2.4500000000000002</v>
      </c>
      <c r="N144" s="3">
        <v>88427</v>
      </c>
      <c r="O144" s="98">
        <v>4055473884271</v>
      </c>
      <c r="P144" s="17">
        <v>3.75</v>
      </c>
      <c r="Q144" s="3">
        <v>58427</v>
      </c>
      <c r="R144" s="98">
        <v>4055473584270</v>
      </c>
      <c r="S144" s="17">
        <v>4.95</v>
      </c>
      <c r="T144" s="3">
        <v>38427</v>
      </c>
      <c r="U144" s="98">
        <v>4055473384276</v>
      </c>
      <c r="V144" s="17">
        <v>6.75</v>
      </c>
      <c r="W144" s="3">
        <v>68427</v>
      </c>
      <c r="X144" s="98">
        <v>4055473684277</v>
      </c>
      <c r="Y144" s="17">
        <v>2.95</v>
      </c>
      <c r="Z144" s="101" t="s">
        <v>9472</v>
      </c>
      <c r="AA144" s="101" t="s">
        <v>9473</v>
      </c>
      <c r="AB144" s="101" t="s">
        <v>783</v>
      </c>
      <c r="AC144" s="101" t="s">
        <v>782</v>
      </c>
      <c r="AD144" s="101" t="s">
        <v>9474</v>
      </c>
      <c r="AE144" s="101" t="s">
        <v>5615</v>
      </c>
      <c r="AF144" s="101" t="s">
        <v>1807</v>
      </c>
      <c r="AG144" s="101" t="s">
        <v>5616</v>
      </c>
      <c r="AH144" s="101" t="s">
        <v>5617</v>
      </c>
      <c r="AI144" s="101" t="s">
        <v>5618</v>
      </c>
      <c r="AJ144" s="101" t="s">
        <v>1808</v>
      </c>
      <c r="AK144" s="102" t="s">
        <v>5619</v>
      </c>
      <c r="AL144" s="101" t="s">
        <v>5620</v>
      </c>
      <c r="AM144" s="101" t="s">
        <v>5621</v>
      </c>
      <c r="AN144" s="101" t="s">
        <v>5622</v>
      </c>
      <c r="AO144" s="101" t="s">
        <v>5623</v>
      </c>
      <c r="AP144" s="101" t="s">
        <v>1811</v>
      </c>
      <c r="AQ144" s="101" t="s">
        <v>5624</v>
      </c>
      <c r="AR144" s="101" t="s">
        <v>1812</v>
      </c>
      <c r="AS144" s="101" t="s">
        <v>5625</v>
      </c>
      <c r="AT144" s="101" t="s">
        <v>1813</v>
      </c>
      <c r="AU144" s="101" t="s">
        <v>1810</v>
      </c>
      <c r="AV144" s="101" t="s">
        <v>5626</v>
      </c>
      <c r="AW144" s="101" t="s">
        <v>5627</v>
      </c>
      <c r="AX144" s="101" t="s">
        <v>1809</v>
      </c>
      <c r="AY144" s="101" t="s">
        <v>5628</v>
      </c>
      <c r="AZ144" s="101" t="s">
        <v>5629</v>
      </c>
      <c r="BA144" s="103" t="s">
        <v>5630</v>
      </c>
      <c r="BB144" s="18" t="str">
        <f t="shared" si="57"/>
        <v>БИО - Репички - френска закуска
Raphanus sativus
BIO - Radieschen - French Breakfast</v>
      </c>
      <c r="BC144" s="18" t="str">
        <f t="shared" si="58"/>
        <v>BIO - Radiser - Fransk morgenmad
Raphanus sativus
BIO - Radieschen - French Breakfast</v>
      </c>
      <c r="BD144" s="18" t="str">
        <f t="shared" si="59"/>
        <v xml:space="preserve">BIO - Radieschen - French Breakfast
Raphanus sativus
</v>
      </c>
      <c r="BE144" s="18" t="str">
        <f t="shared" si="60"/>
        <v>Organic - Radish - French Breakfast
Raphanus sativus
BIO - Radieschen - French Breakfast</v>
      </c>
      <c r="BF144" s="18" t="str">
        <f t="shared" si="61"/>
        <v>ORGAANILINE – Redis – Prantsuse hommikusöök
Raphanus sativus
BIO - Radieschen - French Breakfast</v>
      </c>
      <c r="BG144" s="18" t="str">
        <f t="shared" si="62"/>
        <v>LUOMU - Retiisi - Ranskalainen aamiainen
Raphanus sativus
BIO - Radieschen - French Breakfast</v>
      </c>
      <c r="BH144" s="18" t="str">
        <f t="shared" si="63"/>
        <v>BIO - Radis - French breakfast
Raphanus sativus
BIO - Radieschen - French Breakfast</v>
      </c>
      <c r="BI144" s="18" t="str">
        <f t="shared" si="64"/>
        <v>ΒΙΟΛΟΓΙΚΑ - Ραπανάκια - Γαλλικό Πρωινό
Raphanus sativus
BIO - Radieschen - French Breakfast</v>
      </c>
      <c r="BJ144" s="18" t="str">
        <f t="shared" si="65"/>
        <v>ORGÁNACHA - raidisí - Bricfeasta na Fraince
Raphanus sativus
BIO - Radieschen - French Breakfast</v>
      </c>
      <c r="BK144" s="18" t="str">
        <f t="shared" si="66"/>
        <v>LÍFRÆNT - Radísur - Franskur morgunverður
Raphanus sativus
BIO - Radieschen - French Breakfast</v>
      </c>
      <c r="BL144" s="18" t="str">
        <f t="shared" si="67"/>
        <v>BIO - Ravanello - French Breakfast
Raphanus sativus
BIO - Radieschen - French Breakfast</v>
      </c>
      <c r="BM144" s="18" t="str">
        <f t="shared" si="68"/>
        <v>オーガニック　－　ラディッシュ　－　フレンチブレックファスト
Raphanus sativus
BIO - Radieschen - French Breakfast</v>
      </c>
      <c r="BN144" s="18" t="str">
        <f t="shared" si="69"/>
        <v>ORGANSKI - Rotkvice - Francuski doručak
Raphanus sativus
BIO - Radieschen - French Breakfast</v>
      </c>
      <c r="BO144" s="18" t="str">
        <f t="shared" si="70"/>
        <v>BIOLOĢISKI - Redīsi - Franču brokastis
Raphanus sativus
BIO - Radieschen - French Breakfast</v>
      </c>
      <c r="BP144" s="18" t="str">
        <f t="shared" si="71"/>
        <v>EKOLOGIŠKI – Ridikėliai – Prancūziški pusryčiai
Raphanus sativus
BIO - Radieschen - French Breakfast</v>
      </c>
      <c r="BQ144" s="18" t="str">
        <f t="shared" si="72"/>
        <v>ORGANIĊI - Ravanell - Kolazzjon Franċiż
Raphanus sativus
BIO - Radieschen - French Breakfast</v>
      </c>
      <c r="BR144" s="18" t="str">
        <f t="shared" si="73"/>
        <v>Bio - Radijs - Frans Ontbijt
Raphanus sativus
BIO - Radieschen - French Breakfast</v>
      </c>
      <c r="BS144" s="18" t="str">
        <f t="shared" si="74"/>
        <v>ØKOLOGISK - Reddiker - Fransk frokost
Raphanus sativus
BIO - Radieschen - French Breakfast</v>
      </c>
      <c r="BT144" s="18" t="str">
        <f t="shared" si="75"/>
        <v>Bio - Rzodkiewki - Śniadanie
Raphanus sativus
BIO - Radieschen - French Breakfast</v>
      </c>
      <c r="BU144" s="18" t="str">
        <f t="shared" si="76"/>
        <v>ORGÂNICO - Rabanetes - Café da Manhã Francês
Raphanus sativus
BIO - Radieschen - French Breakfast</v>
      </c>
      <c r="BV144" s="18" t="str">
        <f t="shared" si="77"/>
        <v>Ecologic - Ridichi - Mic Dejun Francez
Raphanus sativus
BIO - Radieschen - French Breakfast</v>
      </c>
      <c r="BW144" s="18" t="str">
        <f t="shared" si="78"/>
        <v>Ekologiskt - Rädisor - Fransk Frukost
Raphanus sativus
BIO - Radieschen - French Breakfast</v>
      </c>
      <c r="BX144" s="18" t="str">
        <f t="shared" si="79"/>
        <v>BIO - Reďkovky - Francúzske raňajky
Raphanus sativus
BIO - Radieschen - French Breakfast</v>
      </c>
      <c r="BY144" s="18" t="str">
        <f t="shared" si="80"/>
        <v>BIO - Redkvice - Francoski zajtrk
Raphanus sativus
BIO - Radieschen - French Breakfast</v>
      </c>
      <c r="BZ144" s="18" t="str">
        <f t="shared" si="81"/>
        <v>Ecológico - Rábano - Desayuno francés
Raphanus sativus
BIO - Radieschen - French Breakfast</v>
      </c>
      <c r="CA144" s="18" t="str">
        <f t="shared" si="82"/>
        <v>BIO - Ředkvičky - Francouzská snídaně
Raphanus sativus
BIO - Radieschen - French Breakfast</v>
      </c>
      <c r="CB144" s="18" t="str">
        <f t="shared" si="83"/>
        <v>ORGANİK - Turp - Fransız Kahvaltısı
Raphanus sativus
BIO - Radieschen - French Breakfast</v>
      </c>
      <c r="CC144" s="18" t="str">
        <f t="shared" si="84"/>
        <v>BIO - Retek - Francia reggeli
Raphanus sativus
BIO - Radieschen - French Breakfast</v>
      </c>
    </row>
    <row r="145" spans="2:81" ht="72" x14ac:dyDescent="0.2">
      <c r="B145" s="136">
        <v>143</v>
      </c>
      <c r="C145" s="3">
        <v>18428</v>
      </c>
      <c r="D145" s="98">
        <v>4055473184289</v>
      </c>
      <c r="E145" s="17">
        <v>2.0499999999999998</v>
      </c>
      <c r="F145" s="17">
        <v>100</v>
      </c>
      <c r="G145" s="99" t="s">
        <v>3114</v>
      </c>
      <c r="H145" s="98" t="s">
        <v>9734</v>
      </c>
      <c r="I145" s="17" t="s">
        <v>778</v>
      </c>
      <c r="J145" s="17" t="s">
        <v>2965</v>
      </c>
      <c r="K145" s="3">
        <v>78428</v>
      </c>
      <c r="L145" s="98">
        <v>4055473784281</v>
      </c>
      <c r="M145" s="17">
        <v>2.4500000000000002</v>
      </c>
      <c r="N145" s="3">
        <v>88428</v>
      </c>
      <c r="O145" s="98">
        <v>4055473884288</v>
      </c>
      <c r="P145" s="17">
        <v>3.75</v>
      </c>
      <c r="Q145" s="3">
        <v>58428</v>
      </c>
      <c r="R145" s="98">
        <v>4055473584287</v>
      </c>
      <c r="S145" s="17">
        <v>4.95</v>
      </c>
      <c r="T145" s="3">
        <v>38428</v>
      </c>
      <c r="U145" s="98">
        <v>4055473384283</v>
      </c>
      <c r="V145" s="17">
        <v>6.75</v>
      </c>
      <c r="W145" s="3">
        <v>68428</v>
      </c>
      <c r="X145" s="98">
        <v>4055473684284</v>
      </c>
      <c r="Y145" s="17">
        <v>2.95</v>
      </c>
      <c r="Z145" s="101" t="s">
        <v>9475</v>
      </c>
      <c r="AA145" s="101" t="s">
        <v>9476</v>
      </c>
      <c r="AB145" s="101" t="s">
        <v>785</v>
      </c>
      <c r="AC145" s="101" t="s">
        <v>784</v>
      </c>
      <c r="AD145" s="101" t="s">
        <v>9477</v>
      </c>
      <c r="AE145" s="101" t="s">
        <v>9742</v>
      </c>
      <c r="AF145" s="101" t="s">
        <v>1814</v>
      </c>
      <c r="AG145" s="101" t="s">
        <v>9478</v>
      </c>
      <c r="AH145" s="101" t="s">
        <v>9479</v>
      </c>
      <c r="AI145" s="101" t="s">
        <v>5631</v>
      </c>
      <c r="AJ145" s="101" t="s">
        <v>1815</v>
      </c>
      <c r="AK145" s="102" t="s">
        <v>5632</v>
      </c>
      <c r="AL145" s="101" t="s">
        <v>9480</v>
      </c>
      <c r="AM145" s="101" t="s">
        <v>9481</v>
      </c>
      <c r="AN145" s="101" t="s">
        <v>9482</v>
      </c>
      <c r="AO145" s="101" t="s">
        <v>9483</v>
      </c>
      <c r="AP145" s="101" t="s">
        <v>1818</v>
      </c>
      <c r="AQ145" s="101" t="s">
        <v>9484</v>
      </c>
      <c r="AR145" s="101" t="s">
        <v>1819</v>
      </c>
      <c r="AS145" s="101" t="s">
        <v>5633</v>
      </c>
      <c r="AT145" s="101" t="s">
        <v>1820</v>
      </c>
      <c r="AU145" s="101" t="s">
        <v>1817</v>
      </c>
      <c r="AV145" s="101" t="s">
        <v>5634</v>
      </c>
      <c r="AW145" s="101" t="s">
        <v>5635</v>
      </c>
      <c r="AX145" s="101" t="s">
        <v>1816</v>
      </c>
      <c r="AY145" s="101" t="s">
        <v>5636</v>
      </c>
      <c r="AZ145" s="101" t="s">
        <v>9485</v>
      </c>
      <c r="BA145" s="103" t="s">
        <v>5637</v>
      </c>
      <c r="BB145" s="18" t="str">
        <f t="shared" si="57"/>
        <v>БИО - Репички - висулки
Raphanus sativus
BIO - Radieschen - Eiszapfen</v>
      </c>
      <c r="BC145" s="18" t="str">
        <f t="shared" si="58"/>
        <v>BIO - Radiser - istapper
Raphanus sativus
BIO - Radieschen - Eiszapfen</v>
      </c>
      <c r="BD145" s="18" t="str">
        <f t="shared" si="59"/>
        <v xml:space="preserve">BIO - Radieschen - Eiszapfen
Raphanus sativus
</v>
      </c>
      <c r="BE145" s="18" t="str">
        <f t="shared" si="60"/>
        <v>Organic - Radish - Long White Icicle
Raphanus sativus
BIO - Radieschen - Eiszapfen</v>
      </c>
      <c r="BF145" s="18" t="str">
        <f t="shared" si="61"/>
        <v>ORGAANILINE – redis - jääpurikad
Raphanus sativus
BIO - Radieschen - Eiszapfen</v>
      </c>
      <c r="BG145" s="18" t="str">
        <f t="shared" si="62"/>
        <v>LUOMU - Retiisi - jääpuikot
Raphanus sativus
BIO - Radieschen - Eiszapfen</v>
      </c>
      <c r="BH145" s="18" t="str">
        <f t="shared" si="63"/>
        <v>BIO - Radis - Glaçon
Raphanus sativus
BIO - Radieschen - Eiszapfen</v>
      </c>
      <c r="BI145" s="18" t="str">
        <f t="shared" si="64"/>
        <v>ΒΙΟΛΟΓΙΚΟ - ραπανάκια - παγάκια
Raphanus sativus
BIO - Radieschen - Eiszapfen</v>
      </c>
      <c r="BJ145" s="18" t="str">
        <f t="shared" si="65"/>
        <v>ORGÁNACHA - raidisí - icicles
Raphanus sativus
BIO - Radieschen - Eiszapfen</v>
      </c>
      <c r="BK145" s="18" t="str">
        <f t="shared" si="66"/>
        <v>LÍFRÆNT - radísur - grýlukerti
Raphanus sativus
BIO - Radieschen - Eiszapfen</v>
      </c>
      <c r="BL145" s="18" t="str">
        <f t="shared" si="67"/>
        <v>BIO - Ravanello - Candela di ghiaccio
Raphanus sativus
BIO - Radieschen - Eiszapfen</v>
      </c>
      <c r="BM145" s="18" t="str">
        <f t="shared" si="68"/>
        <v>オーガニック　－　ラディッシュ　－　ロングホワイトアイシクル
Raphanus sativus
BIO - Radieschen - Eiszapfen</v>
      </c>
      <c r="BN145" s="18" t="str">
        <f t="shared" si="69"/>
        <v>ORGANSKI - rotkvice - ledenice
Raphanus sativus
BIO - Radieschen - Eiszapfen</v>
      </c>
      <c r="BO145" s="18" t="str">
        <f t="shared" si="70"/>
        <v>BIOLOĢISKI - redīsi - lāstekas
Raphanus sativus
BIO - Radieschen - Eiszapfen</v>
      </c>
      <c r="BP145" s="18" t="str">
        <f t="shared" si="71"/>
        <v>EKOLOGIŠKI - ridikai - varvekliai
Raphanus sativus
BIO - Radieschen - Eiszapfen</v>
      </c>
      <c r="BQ145" s="18" t="str">
        <f t="shared" si="72"/>
        <v>ORGANIĊI - ravanell - silġ
Raphanus sativus
BIO - Radieschen - Eiszapfen</v>
      </c>
      <c r="BR145" s="18" t="str">
        <f t="shared" si="73"/>
        <v>Bio - Radijs - Ijspegels
Raphanus sativus
BIO - Radieschen - Eiszapfen</v>
      </c>
      <c r="BS145" s="18" t="str">
        <f t="shared" si="74"/>
        <v>ØKOLOGISK - reddiker - istapper
Raphanus sativus
BIO - Radieschen - Eiszapfen</v>
      </c>
      <c r="BT145" s="18" t="str">
        <f t="shared" si="75"/>
        <v>Bio - Rzodkiewki - Sople
Raphanus sativus
BIO - Radieschen - Eiszapfen</v>
      </c>
      <c r="BU145" s="18" t="str">
        <f t="shared" si="76"/>
        <v>ORGÂNICO - Rabanetes - pingentes de gelo
Raphanus sativus
BIO - Radieschen - Eiszapfen</v>
      </c>
      <c r="BV145" s="18" t="str">
        <f t="shared" si="77"/>
        <v>Ecologic - Ridichi - Polei
Raphanus sativus
BIO - Radieschen - Eiszapfen</v>
      </c>
      <c r="BW145" s="18" t="str">
        <f t="shared" si="78"/>
        <v>Ekologiskt - Rädisor - Istappar
Raphanus sativus
BIO - Radieschen - Eiszapfen</v>
      </c>
      <c r="BX145" s="18" t="str">
        <f t="shared" si="79"/>
        <v>BIO - reďkovky - sople
Raphanus sativus
BIO - Radieschen - Eiszapfen</v>
      </c>
      <c r="BY145" s="18" t="str">
        <f t="shared" si="80"/>
        <v>BIO - redkvice - žleda
Raphanus sativus
BIO - Radieschen - Eiszapfen</v>
      </c>
      <c r="BZ145" s="18" t="str">
        <f t="shared" si="81"/>
        <v>Ecológico - Rábano - Carámbano
Raphanus sativus
BIO - Radieschen - Eiszapfen</v>
      </c>
      <c r="CA145" s="18" t="str">
        <f t="shared" si="82"/>
        <v>BIO - ředkvičky - rampouchy
Raphanus sativus
BIO - Radieschen - Eiszapfen</v>
      </c>
      <c r="CB145" s="18" t="str">
        <f t="shared" si="83"/>
        <v>ORGANİK - turp - buz sarkıtları
Raphanus sativus
BIO - Radieschen - Eiszapfen</v>
      </c>
      <c r="CC145" s="18" t="str">
        <f t="shared" si="84"/>
        <v>BIO - retek - jégcsapok
Raphanus sativus
BIO - Radieschen - Eiszapfen</v>
      </c>
    </row>
    <row r="146" spans="2:81" ht="72" x14ac:dyDescent="0.2">
      <c r="B146" s="136">
        <v>144</v>
      </c>
      <c r="C146" s="3">
        <v>18451</v>
      </c>
      <c r="D146" s="98">
        <v>4055473184517</v>
      </c>
      <c r="E146" s="17">
        <v>2.0499999999999998</v>
      </c>
      <c r="F146" s="17">
        <v>20</v>
      </c>
      <c r="G146" s="99" t="s">
        <v>3114</v>
      </c>
      <c r="H146" s="98" t="s">
        <v>9734</v>
      </c>
      <c r="I146" s="17" t="s">
        <v>761</v>
      </c>
      <c r="J146" s="17" t="s">
        <v>2966</v>
      </c>
      <c r="K146" s="3">
        <v>78451</v>
      </c>
      <c r="L146" s="98">
        <v>4055473784519</v>
      </c>
      <c r="M146" s="17">
        <v>2.4500000000000002</v>
      </c>
      <c r="N146" s="3">
        <v>88451</v>
      </c>
      <c r="O146" s="98">
        <v>4055473884516</v>
      </c>
      <c r="P146" s="17">
        <v>3.75</v>
      </c>
      <c r="Q146" s="3">
        <v>58451</v>
      </c>
      <c r="R146" s="98">
        <v>4055473584515</v>
      </c>
      <c r="S146" s="17">
        <v>4.95</v>
      </c>
      <c r="T146" s="3">
        <v>38451</v>
      </c>
      <c r="U146" s="98">
        <v>4055473384511</v>
      </c>
      <c r="V146" s="17">
        <v>6.75</v>
      </c>
      <c r="W146" s="3">
        <v>68451</v>
      </c>
      <c r="X146" s="98">
        <v>4055473684512</v>
      </c>
      <c r="Y146" s="17">
        <v>2.95</v>
      </c>
      <c r="Z146" s="101" t="s">
        <v>9486</v>
      </c>
      <c r="AA146" s="101" t="s">
        <v>9487</v>
      </c>
      <c r="AB146" s="101" t="s">
        <v>816</v>
      </c>
      <c r="AC146" s="101" t="s">
        <v>815</v>
      </c>
      <c r="AD146" s="101" t="s">
        <v>5638</v>
      </c>
      <c r="AE146" s="101" t="s">
        <v>9488</v>
      </c>
      <c r="AF146" s="101" t="s">
        <v>1821</v>
      </c>
      <c r="AG146" s="101" t="s">
        <v>5639</v>
      </c>
      <c r="AH146" s="101" t="s">
        <v>5640</v>
      </c>
      <c r="AI146" s="101" t="s">
        <v>5641</v>
      </c>
      <c r="AJ146" s="101" t="s">
        <v>1822</v>
      </c>
      <c r="AK146" s="102" t="s">
        <v>5642</v>
      </c>
      <c r="AL146" s="101" t="s">
        <v>5643</v>
      </c>
      <c r="AM146" s="101" t="s">
        <v>5644</v>
      </c>
      <c r="AN146" s="101" t="s">
        <v>5645</v>
      </c>
      <c r="AO146" s="101" t="s">
        <v>5646</v>
      </c>
      <c r="AP146" s="101" t="s">
        <v>1825</v>
      </c>
      <c r="AQ146" s="101" t="s">
        <v>5647</v>
      </c>
      <c r="AR146" s="101" t="s">
        <v>1826</v>
      </c>
      <c r="AS146" s="101" t="s">
        <v>5648</v>
      </c>
      <c r="AT146" s="101" t="s">
        <v>1827</v>
      </c>
      <c r="AU146" s="101" t="s">
        <v>1824</v>
      </c>
      <c r="AV146" s="101" t="s">
        <v>5649</v>
      </c>
      <c r="AW146" s="101" t="s">
        <v>5650</v>
      </c>
      <c r="AX146" s="101" t="s">
        <v>1823</v>
      </c>
      <c r="AY146" s="101" t="s">
        <v>5649</v>
      </c>
      <c r="AZ146" s="101" t="s">
        <v>5651</v>
      </c>
      <c r="BA146" s="103" t="s">
        <v>5652</v>
      </c>
      <c r="BB146" s="18" t="str">
        <f t="shared" si="57"/>
        <v>БИО - Чушки - Калифорнийско чудо - Червени
Capsicum annuum
BIO - Paprika - California Wonder - Rot</v>
      </c>
      <c r="BC146" s="18" t="str">
        <f t="shared" si="58"/>
        <v>BIO - Peppers - California Wonder - Rød
Capsicum annuum
BIO - Paprika - California Wonder - Rot</v>
      </c>
      <c r="BD146" s="18" t="str">
        <f t="shared" si="59"/>
        <v xml:space="preserve">BIO - Paprika - California Wonder - Rot
Capsicum annuum
</v>
      </c>
      <c r="BE146" s="18" t="str">
        <f t="shared" si="60"/>
        <v>Organic - Sweet Pepper - California Wonder Red
Capsicum annuum
BIO - Paprika - California Wonder - Rot</v>
      </c>
      <c r="BF146" s="18" t="str">
        <f t="shared" si="61"/>
        <v>ORGAANILINE – paprika – California Wonder – punane
Capsicum annuum
BIO - Paprika - California Wonder - Rot</v>
      </c>
      <c r="BG146" s="18" t="str">
        <f t="shared" si="62"/>
        <v>LUOMU - paprika - California Wonder - punainen
Capsicum annuum
BIO - Paprika - California Wonder - Rot</v>
      </c>
      <c r="BH146" s="18" t="str">
        <f t="shared" si="63"/>
        <v>BIO - Poivron - California wonder - Rouge
Capsicum annuum
BIO - Paprika - California Wonder - Rot</v>
      </c>
      <c r="BI146" s="18" t="str">
        <f t="shared" si="64"/>
        <v>ΒΙΟΛΟΓΙΚΟ - Πάπρικα - Καλιφόρνια Wonder - Κόκκινο
Capsicum annuum
BIO - Paprika - California Wonder - Rot</v>
      </c>
      <c r="BJ146" s="18" t="str">
        <f t="shared" si="65"/>
        <v>ORGÁNACHA - Paprika - California Wonder - Dearg
Capsicum annuum
BIO - Paprika - California Wonder - Rot</v>
      </c>
      <c r="BK146" s="18" t="str">
        <f t="shared" si="66"/>
        <v>LÍFRÆNT - Paprika - California Wonder - Rauður
Capsicum annuum
BIO - Paprika - California Wonder - Rot</v>
      </c>
      <c r="BL146" s="18" t="str">
        <f t="shared" si="67"/>
        <v>BIO - Peperone - California Wonder - Red
Capsicum annuum
BIO - Paprika - California Wonder - Rot</v>
      </c>
      <c r="BM146" s="18" t="str">
        <f t="shared" si="68"/>
        <v>オーガニック　－　パプリカ　－　カリフォルニアワンダーレッド
Capsicum annuum
BIO - Paprika - California Wonder - Rot</v>
      </c>
      <c r="BN146" s="18" t="str">
        <f t="shared" si="69"/>
        <v>ORGANSKI - Paprika - California Wonder - Crvena
Capsicum annuum
BIO - Paprika - California Wonder - Rot</v>
      </c>
      <c r="BO146" s="18" t="str">
        <f t="shared" si="70"/>
        <v>BIOLOĢISKI - Paprika - California Wonder - Sarkans
Capsicum annuum
BIO - Paprika - California Wonder - Rot</v>
      </c>
      <c r="BP146" s="18" t="str">
        <f t="shared" si="71"/>
        <v>EKOLOGIŠKA – paprika – California Wonder – raudona
Capsicum annuum
BIO - Paprika - California Wonder - Rot</v>
      </c>
      <c r="BQ146" s="18" t="str">
        <f t="shared" si="72"/>
        <v>ORGANIĊI - Paprika - California Wonder - Aħmar
Capsicum annuum
BIO - Paprika - California Wonder - Rot</v>
      </c>
      <c r="BR146" s="18" t="str">
        <f t="shared" si="73"/>
        <v>Bio - Paprika - California Wonder - Rood
Capsicum annuum
BIO - Paprika - California Wonder - Rot</v>
      </c>
      <c r="BS146" s="18" t="str">
        <f t="shared" si="74"/>
        <v>ØKOLOGISK - Paprika - California Wonder - Rød
Capsicum annuum
BIO - Paprika - California Wonder - Rot</v>
      </c>
      <c r="BT146" s="18" t="str">
        <f t="shared" si="75"/>
        <v>Bio -Papryka - Czerwona
Capsicum annuum
BIO - Paprika - California Wonder - Rot</v>
      </c>
      <c r="BU146" s="18" t="str">
        <f t="shared" si="76"/>
        <v>ORGÂNICO - Paprika - California Wonder - Vermelho
Capsicum annuum
BIO - Paprika - California Wonder - Rot</v>
      </c>
      <c r="BV146" s="18" t="str">
        <f t="shared" si="77"/>
        <v>Ecologic - Paprika - California Wonder - Roșu
Capsicum annuum
BIO - Paprika - California Wonder - Rot</v>
      </c>
      <c r="BW146" s="18" t="str">
        <f t="shared" si="78"/>
        <v>Ekologiskt - Paprika - California Wonder - Röd
Capsicum annuum
BIO - Paprika - California Wonder - Rot</v>
      </c>
      <c r="BX146" s="18" t="str">
        <f t="shared" si="79"/>
        <v>BIO - Paprika - California Wonder - Červená
Capsicum annuum
BIO - Paprika - California Wonder - Rot</v>
      </c>
      <c r="BY146" s="18" t="str">
        <f t="shared" si="80"/>
        <v>BIO - Paprika - California Wonder - Rdeča
Capsicum annuum
BIO - Paprika - California Wonder - Rot</v>
      </c>
      <c r="BZ146" s="18" t="str">
        <f t="shared" si="81"/>
        <v>Ecológico - Pimiento - California Wonder - Rojo
Capsicum annuum
BIO - Paprika - California Wonder - Rot</v>
      </c>
      <c r="CA146" s="18" t="str">
        <f t="shared" si="82"/>
        <v>BIO - Paprika - California Wonder - Červená
Capsicum annuum
BIO - Paprika - California Wonder - Rot</v>
      </c>
      <c r="CB146" s="18" t="str">
        <f t="shared" si="83"/>
        <v>ORGANİK - Paprika - California Wonder - Kırmızı
Capsicum annuum
BIO - Paprika - California Wonder - Rot</v>
      </c>
      <c r="CC146" s="18" t="str">
        <f t="shared" si="84"/>
        <v>BIO - Paprika - California Wonder - Piros
Capsicum annuum
BIO - Paprika - California Wonder - Rot</v>
      </c>
    </row>
    <row r="147" spans="2:81" ht="72" x14ac:dyDescent="0.2">
      <c r="B147" s="136">
        <v>145</v>
      </c>
      <c r="C147" s="3">
        <v>18452</v>
      </c>
      <c r="D147" s="98">
        <v>4055473184524</v>
      </c>
      <c r="E147" s="17">
        <v>2.0499999999999998</v>
      </c>
      <c r="F147" s="17">
        <v>20</v>
      </c>
      <c r="G147" s="99" t="s">
        <v>3114</v>
      </c>
      <c r="H147" s="98" t="s">
        <v>9734</v>
      </c>
      <c r="I147" s="17" t="s">
        <v>761</v>
      </c>
      <c r="J147" s="17" t="s">
        <v>2966</v>
      </c>
      <c r="K147" s="3">
        <v>78452</v>
      </c>
      <c r="L147" s="98">
        <v>4055473784526</v>
      </c>
      <c r="M147" s="17">
        <v>2.4500000000000002</v>
      </c>
      <c r="N147" s="3">
        <v>88452</v>
      </c>
      <c r="O147" s="98">
        <v>4055473884523</v>
      </c>
      <c r="P147" s="17">
        <v>3.75</v>
      </c>
      <c r="Q147" s="3">
        <v>58452</v>
      </c>
      <c r="R147" s="98">
        <v>4055473584522</v>
      </c>
      <c r="S147" s="17">
        <v>4.95</v>
      </c>
      <c r="T147" s="3">
        <v>38452</v>
      </c>
      <c r="U147" s="98">
        <v>4055473384528</v>
      </c>
      <c r="V147" s="17">
        <v>6.75</v>
      </c>
      <c r="W147" s="3">
        <v>68452</v>
      </c>
      <c r="X147" s="98">
        <v>4055473684529</v>
      </c>
      <c r="Y147" s="17">
        <v>2.95</v>
      </c>
      <c r="Z147" s="101" t="s">
        <v>9489</v>
      </c>
      <c r="AA147" s="101" t="s">
        <v>9490</v>
      </c>
      <c r="AB147" s="101" t="s">
        <v>818</v>
      </c>
      <c r="AC147" s="101" t="s">
        <v>817</v>
      </c>
      <c r="AD147" s="101" t="s">
        <v>5653</v>
      </c>
      <c r="AE147" s="101" t="s">
        <v>9491</v>
      </c>
      <c r="AF147" s="101" t="s">
        <v>1828</v>
      </c>
      <c r="AG147" s="101" t="s">
        <v>5654</v>
      </c>
      <c r="AH147" s="101" t="s">
        <v>5655</v>
      </c>
      <c r="AI147" s="101" t="s">
        <v>5656</v>
      </c>
      <c r="AJ147" s="101" t="s">
        <v>1829</v>
      </c>
      <c r="AK147" s="102" t="s">
        <v>5657</v>
      </c>
      <c r="AL147" s="101" t="s">
        <v>9492</v>
      </c>
      <c r="AM147" s="101" t="s">
        <v>5658</v>
      </c>
      <c r="AN147" s="101" t="s">
        <v>5659</v>
      </c>
      <c r="AO147" s="101" t="s">
        <v>5660</v>
      </c>
      <c r="AP147" s="101" t="s">
        <v>1832</v>
      </c>
      <c r="AQ147" s="101" t="s">
        <v>5661</v>
      </c>
      <c r="AR147" s="101" t="s">
        <v>9743</v>
      </c>
      <c r="AS147" s="101" t="s">
        <v>5662</v>
      </c>
      <c r="AT147" s="101" t="s">
        <v>1833</v>
      </c>
      <c r="AU147" s="101" t="s">
        <v>1831</v>
      </c>
      <c r="AV147" s="101" t="s">
        <v>818</v>
      </c>
      <c r="AW147" s="101" t="s">
        <v>818</v>
      </c>
      <c r="AX147" s="101" t="s">
        <v>1830</v>
      </c>
      <c r="AY147" s="101" t="s">
        <v>818</v>
      </c>
      <c r="AZ147" s="101" t="s">
        <v>5663</v>
      </c>
      <c r="BA147" s="103" t="s">
        <v>818</v>
      </c>
      <c r="BB147" s="18" t="str">
        <f t="shared" si="57"/>
        <v>БИО - Чушки - Златно калифорнийско чудо
Capsicum annuum
BIO - Paprika - Golden California Wonder</v>
      </c>
      <c r="BC147" s="18" t="str">
        <f t="shared" si="58"/>
        <v>BIO - Peppers - Golden California Wonder
Capsicum annuum
BIO - Paprika - Golden California Wonder</v>
      </c>
      <c r="BD147" s="18" t="str">
        <f t="shared" si="59"/>
        <v xml:space="preserve">BIO - Paprika - Golden California Wonder
Capsicum annuum
</v>
      </c>
      <c r="BE147" s="18" t="str">
        <f t="shared" si="60"/>
        <v>Organic - Sweet Pepper - Golden California Wonder
Capsicum annuum
BIO - Paprika - Golden California Wonder</v>
      </c>
      <c r="BF147" s="18" t="str">
        <f t="shared" si="61"/>
        <v>ORGAANILINE – paprika – Golden California Wonder
Capsicum annuum
BIO - Paprika - Golden California Wonder</v>
      </c>
      <c r="BG147" s="18" t="str">
        <f t="shared" si="62"/>
        <v>LUOMU - Paprika - Golden California Wonder
Capsicum annuum
BIO - Paprika - Golden California Wonder</v>
      </c>
      <c r="BH147" s="18" t="str">
        <f t="shared" si="63"/>
        <v>BIO - Poivron - California wonder - Jaune
Capsicum annuum
BIO - Paprika - Golden California Wonder</v>
      </c>
      <c r="BI147" s="18" t="str">
        <f t="shared" si="64"/>
        <v>ΒΙΟΛΟΓΙΚΟ - Πάπρικα - Golden California Wonder
Capsicum annuum
BIO - Paprika - Golden California Wonder</v>
      </c>
      <c r="BJ147" s="18" t="str">
        <f t="shared" si="65"/>
        <v>ORGÁNACHA - Paprika - Golden California Wonder
Capsicum annuum
BIO - Paprika - Golden California Wonder</v>
      </c>
      <c r="BK147" s="18" t="str">
        <f t="shared" si="66"/>
        <v>LÍFRÆNT - Paprika - Golden California Wonder
Capsicum annuum
BIO - Paprika - Golden California Wonder</v>
      </c>
      <c r="BL147" s="18" t="str">
        <f t="shared" si="67"/>
        <v>BIO - Peperone - Golden California Wonder
Capsicum annuum
BIO - Paprika - Golden California Wonder</v>
      </c>
      <c r="BM147" s="18" t="str">
        <f t="shared" si="68"/>
        <v>オーガニック　－　パプリカ　－　ゴールデンカリフォルニアワンダー
Capsicum annuum
BIO - Paprika - Golden California Wonder</v>
      </c>
      <c r="BN147" s="18" t="str">
        <f t="shared" si="69"/>
        <v>ORGANSKI - Paprika - Zlatno kalifornijsko čudo
Capsicum annuum
BIO - Paprika - Golden California Wonder</v>
      </c>
      <c r="BO147" s="18" t="str">
        <f t="shared" si="70"/>
        <v>BIOLOĢISKĀ - paprika - Golden California Wonder
Capsicum annuum
BIO - Paprika - Golden California Wonder</v>
      </c>
      <c r="BP147" s="18" t="str">
        <f t="shared" si="71"/>
        <v>EKOLOGIŠKA – paprika – „Golden California Wonder“.
Capsicum annuum
BIO - Paprika - Golden California Wonder</v>
      </c>
      <c r="BQ147" s="18" t="str">
        <f t="shared" si="72"/>
        <v>ORGANIĊI - Paprika - Golden California Wonder
Capsicum annuum
BIO - Paprika - Golden California Wonder</v>
      </c>
      <c r="BR147" s="18" t="str">
        <f t="shared" si="73"/>
        <v>Bio - Paprika - Golden California Wonder
Capsicum annuum
BIO - Paprika - Golden California Wonder</v>
      </c>
      <c r="BS147" s="18" t="str">
        <f t="shared" si="74"/>
        <v>ØKOLOGISK - Paprika - Golden California Wonder
Capsicum annuum
BIO - Paprika - Golden California Wonder</v>
      </c>
      <c r="BT147" s="18" t="str">
        <f t="shared" si="75"/>
        <v>Bio - Papryka - Złoty
Capsicum annuum
BIO - Paprika - Golden California Wonder</v>
      </c>
      <c r="BU147" s="18" t="str">
        <f t="shared" si="76"/>
        <v>ORGÂNICO - Paprika - Golden California Wonder
Capsicum annuum
BIO - Paprika - Golden California Wonder</v>
      </c>
      <c r="BV147" s="18" t="str">
        <f t="shared" si="77"/>
        <v>Ecologic - Paprika - California Wonder - Aur
Capsicum annuum
BIO - Paprika - Golden California Wonder</v>
      </c>
      <c r="BW147" s="18" t="str">
        <f t="shared" si="78"/>
        <v>Ekologiskt - Paprika - Golden California Wonder
Capsicum annuum
BIO - Paprika - Golden California Wonder</v>
      </c>
      <c r="BX147" s="18" t="str">
        <f t="shared" si="79"/>
        <v>BIO - Paprika - Golden California Wonder
Capsicum annuum
BIO - Paprika - Golden California Wonder</v>
      </c>
      <c r="BY147" s="18" t="str">
        <f t="shared" si="80"/>
        <v>BIO - Paprika - Golden California Wonder
Capsicum annuum
BIO - Paprika - Golden California Wonder</v>
      </c>
      <c r="BZ147" s="18" t="str">
        <f t="shared" si="81"/>
        <v>Ecológico - Pimiento - Maravilla dorada de California
Capsicum annuum
BIO - Paprika - Golden California Wonder</v>
      </c>
      <c r="CA147" s="18" t="str">
        <f t="shared" si="82"/>
        <v>BIO - Paprika - Golden California Wonder
Capsicum annuum
BIO - Paprika - Golden California Wonder</v>
      </c>
      <c r="CB147" s="18" t="str">
        <f t="shared" si="83"/>
        <v>ORGANİK - Paprika - Golden California Wonder
Capsicum annuum
BIO - Paprika - Golden California Wonder</v>
      </c>
      <c r="CC147" s="18" t="str">
        <f t="shared" si="84"/>
        <v>BIO - Paprika - Golden California Wonder
Capsicum annuum
BIO - Paprika - Golden California Wonder</v>
      </c>
    </row>
    <row r="148" spans="2:81" ht="72" x14ac:dyDescent="0.2">
      <c r="B148" s="136">
        <v>146</v>
      </c>
      <c r="C148" s="3">
        <v>18453</v>
      </c>
      <c r="D148" s="98">
        <v>4055473184531</v>
      </c>
      <c r="E148" s="17">
        <v>2.0499999999999998</v>
      </c>
      <c r="F148" s="17">
        <v>20</v>
      </c>
      <c r="G148" s="99" t="s">
        <v>3114</v>
      </c>
      <c r="H148" s="98" t="s">
        <v>9734</v>
      </c>
      <c r="I148" s="17" t="s">
        <v>761</v>
      </c>
      <c r="J148" s="17" t="s">
        <v>2966</v>
      </c>
      <c r="K148" s="3">
        <v>78453</v>
      </c>
      <c r="L148" s="98">
        <v>4055473784533</v>
      </c>
      <c r="M148" s="17">
        <v>2.4500000000000002</v>
      </c>
      <c r="N148" s="3">
        <v>88453</v>
      </c>
      <c r="O148" s="98">
        <v>4055473884530</v>
      </c>
      <c r="P148" s="17">
        <v>3.75</v>
      </c>
      <c r="Q148" s="3">
        <v>58453</v>
      </c>
      <c r="R148" s="98">
        <v>4055473584539</v>
      </c>
      <c r="S148" s="17">
        <v>4.95</v>
      </c>
      <c r="T148" s="3">
        <v>38453</v>
      </c>
      <c r="U148" s="98">
        <v>4055473384535</v>
      </c>
      <c r="V148" s="17">
        <v>6.75</v>
      </c>
      <c r="W148" s="3">
        <v>68453</v>
      </c>
      <c r="X148" s="98">
        <v>4055473684536</v>
      </c>
      <c r="Y148" s="17">
        <v>2.95</v>
      </c>
      <c r="Z148" s="101" t="s">
        <v>9493</v>
      </c>
      <c r="AA148" s="101" t="s">
        <v>9494</v>
      </c>
      <c r="AB148" s="101" t="s">
        <v>820</v>
      </c>
      <c r="AC148" s="101" t="s">
        <v>819</v>
      </c>
      <c r="AD148" s="101" t="s">
        <v>9495</v>
      </c>
      <c r="AE148" s="101" t="s">
        <v>9496</v>
      </c>
      <c r="AF148" s="101" t="s">
        <v>1834</v>
      </c>
      <c r="AG148" s="101" t="s">
        <v>5664</v>
      </c>
      <c r="AH148" s="101" t="s">
        <v>5665</v>
      </c>
      <c r="AI148" s="101" t="s">
        <v>5666</v>
      </c>
      <c r="AJ148" s="101" t="s">
        <v>1835</v>
      </c>
      <c r="AK148" s="102" t="s">
        <v>5667</v>
      </c>
      <c r="AL148" s="101" t="s">
        <v>5668</v>
      </c>
      <c r="AM148" s="101" t="s">
        <v>5669</v>
      </c>
      <c r="AN148" s="101" t="s">
        <v>5670</v>
      </c>
      <c r="AO148" s="101" t="s">
        <v>5671</v>
      </c>
      <c r="AP148" s="101" t="s">
        <v>1838</v>
      </c>
      <c r="AQ148" s="101" t="s">
        <v>5672</v>
      </c>
      <c r="AR148" s="101" t="s">
        <v>1839</v>
      </c>
      <c r="AS148" s="101" t="s">
        <v>5673</v>
      </c>
      <c r="AT148" s="101" t="s">
        <v>1840</v>
      </c>
      <c r="AU148" s="101" t="s">
        <v>1837</v>
      </c>
      <c r="AV148" s="101" t="s">
        <v>820</v>
      </c>
      <c r="AW148" s="101" t="s">
        <v>820</v>
      </c>
      <c r="AX148" s="101" t="s">
        <v>1836</v>
      </c>
      <c r="AY148" s="101" t="s">
        <v>820</v>
      </c>
      <c r="AZ148" s="101" t="s">
        <v>5674</v>
      </c>
      <c r="BA148" s="103" t="s">
        <v>820</v>
      </c>
      <c r="BB148" s="18" t="str">
        <f t="shared" si="57"/>
        <v>БИО - Чушки - Long Red Marconi
Capsicum annuum
BIO - Paprika - Long Red Marconi</v>
      </c>
      <c r="BC148" s="18" t="str">
        <f t="shared" si="58"/>
        <v>BIO - Peberfrugt - Lang rød Marconi
Capsicum annuum
BIO - Paprika - Long Red Marconi</v>
      </c>
      <c r="BD148" s="18" t="str">
        <f t="shared" si="59"/>
        <v xml:space="preserve">BIO - Paprika - Long Red Marconi
Capsicum annuum
</v>
      </c>
      <c r="BE148" s="18" t="str">
        <f t="shared" si="60"/>
        <v>Organic - Sweet Pepper - Long Red Marconi
Capsicum annuum
BIO - Paprika - Long Red Marconi</v>
      </c>
      <c r="BF148" s="18" t="str">
        <f t="shared" si="61"/>
        <v>ORGAANILINE – Paprika – Long Red Marconi
Capsicum annuum
BIO - Paprika - Long Red Marconi</v>
      </c>
      <c r="BG148" s="18" t="str">
        <f t="shared" si="62"/>
        <v>LUOMU - Paprika - Long Red Marconi
Capsicum annuum
BIO - Paprika - Long Red Marconi</v>
      </c>
      <c r="BH148" s="18" t="str">
        <f t="shared" si="63"/>
        <v>BIO - Poivron - Red Marconi
Capsicum annuum
BIO - Paprika - Long Red Marconi</v>
      </c>
      <c r="BI148" s="18" t="str">
        <f t="shared" si="64"/>
        <v>ΒΙΟΛΟΓΙΚΟ - Πάπρικα - Μακρύ Κόκκινο Μαρκόνι
Capsicum annuum
BIO - Paprika - Long Red Marconi</v>
      </c>
      <c r="BJ148" s="18" t="str">
        <f t="shared" si="65"/>
        <v>ORGÁNACHA - Paprika - Marconi Fada Dearg
Capsicum annuum
BIO - Paprika - Long Red Marconi</v>
      </c>
      <c r="BK148" s="18" t="str">
        <f t="shared" si="66"/>
        <v>LÍFRÆNT - Paprika - Long Red Marconi
Capsicum annuum
BIO - Paprika - Long Red Marconi</v>
      </c>
      <c r="BL148" s="18" t="str">
        <f t="shared" si="67"/>
        <v>BIO - Peperone - Long Red Marconi
Capsicum annuum
BIO - Paprika - Long Red Marconi</v>
      </c>
      <c r="BM148" s="18" t="str">
        <f t="shared" si="68"/>
        <v>オーガニック　－　パプリカ　－　ロングレッドマルコーニ
Capsicum annuum
BIO - Paprika - Long Red Marconi</v>
      </c>
      <c r="BN148" s="18" t="str">
        <f t="shared" si="69"/>
        <v>ORGANSKI - Paprika - Long Red Marconi
Capsicum annuum
BIO - Paprika - Long Red Marconi</v>
      </c>
      <c r="BO148" s="18" t="str">
        <f t="shared" si="70"/>
        <v>BIOLOĢISKĀ - Paprika - Long Red Marconi
Capsicum annuum
BIO - Paprika - Long Red Marconi</v>
      </c>
      <c r="BP148" s="18" t="str">
        <f t="shared" si="71"/>
        <v>EKOLOGIŠKAS – Paprika – Ilgi raudonieji markonai
Capsicum annuum
BIO - Paprika - Long Red Marconi</v>
      </c>
      <c r="BQ148" s="18" t="str">
        <f t="shared" si="72"/>
        <v>ORGANIĊI - Paprika - Long Red Marconi
Capsicum annuum
BIO - Paprika - Long Red Marconi</v>
      </c>
      <c r="BR148" s="18" t="str">
        <f t="shared" si="73"/>
        <v>Bio - Paprika - Lange Rode Marconi
Capsicum annuum
BIO - Paprika - Long Red Marconi</v>
      </c>
      <c r="BS148" s="18" t="str">
        <f t="shared" si="74"/>
        <v>ØKOLOGISK - Paprika - Lang rød Marconi
Capsicum annuum
BIO - Paprika - Long Red Marconi</v>
      </c>
      <c r="BT148" s="18" t="str">
        <f t="shared" si="75"/>
        <v>Bio - Papryka - Marconi
Capsicum annuum
BIO - Paprika - Long Red Marconi</v>
      </c>
      <c r="BU148" s="18" t="str">
        <f t="shared" si="76"/>
        <v>ORGÂNICO - Paprika - Long Red Marconi
Capsicum annuum
BIO - Paprika - Long Red Marconi</v>
      </c>
      <c r="BV148" s="18" t="str">
        <f t="shared" si="77"/>
        <v>Ecologic - Paprika - Marconi Roșu Lung
Capsicum annuum
BIO - Paprika - Long Red Marconi</v>
      </c>
      <c r="BW148" s="18" t="str">
        <f t="shared" si="78"/>
        <v>Ekologiskt - Paprika - Lång Röd Marconi
Capsicum annuum
BIO - Paprika - Long Red Marconi</v>
      </c>
      <c r="BX148" s="18" t="str">
        <f t="shared" si="79"/>
        <v>BIO - Paprika - Long Red Marconi
Capsicum annuum
BIO - Paprika - Long Red Marconi</v>
      </c>
      <c r="BY148" s="18" t="str">
        <f t="shared" si="80"/>
        <v>BIO - Paprika - Long Red Marconi
Capsicum annuum
BIO - Paprika - Long Red Marconi</v>
      </c>
      <c r="BZ148" s="18" t="str">
        <f t="shared" si="81"/>
        <v>Ecológico - Pimiento - Marconi Rojo Largo
Capsicum annuum
BIO - Paprika - Long Red Marconi</v>
      </c>
      <c r="CA148" s="18" t="str">
        <f t="shared" si="82"/>
        <v>BIO - Paprika - Long Red Marconi
Capsicum annuum
BIO - Paprika - Long Red Marconi</v>
      </c>
      <c r="CB148" s="18" t="str">
        <f t="shared" si="83"/>
        <v>ORGANİK - Paprika - Uzun Kırmızı Marconi
Capsicum annuum
BIO - Paprika - Long Red Marconi</v>
      </c>
      <c r="CC148" s="18" t="str">
        <f t="shared" si="84"/>
        <v>BIO - Paprika - Long Red Marconi
Capsicum annuum
BIO - Paprika - Long Red Marconi</v>
      </c>
    </row>
    <row r="149" spans="2:81" ht="72" x14ac:dyDescent="0.2">
      <c r="B149" s="136">
        <v>147</v>
      </c>
      <c r="C149" s="3">
        <v>18454</v>
      </c>
      <c r="D149" s="98">
        <v>4055473184548</v>
      </c>
      <c r="E149" s="17">
        <v>2.0499999999999998</v>
      </c>
      <c r="F149" s="17">
        <v>10</v>
      </c>
      <c r="G149" s="99" t="s">
        <v>3114</v>
      </c>
      <c r="H149" s="98" t="s">
        <v>9734</v>
      </c>
      <c r="I149" s="17" t="s">
        <v>761</v>
      </c>
      <c r="J149" s="17" t="s">
        <v>2966</v>
      </c>
      <c r="K149" s="3">
        <v>78454</v>
      </c>
      <c r="L149" s="98">
        <v>4055473784540</v>
      </c>
      <c r="M149" s="17">
        <v>2.4500000000000002</v>
      </c>
      <c r="N149" s="3">
        <v>88454</v>
      </c>
      <c r="O149" s="98">
        <v>4055473884547</v>
      </c>
      <c r="P149" s="17">
        <v>3.75</v>
      </c>
      <c r="Q149" s="3">
        <v>58454</v>
      </c>
      <c r="R149" s="98">
        <v>4055473584546</v>
      </c>
      <c r="S149" s="17">
        <v>4.95</v>
      </c>
      <c r="T149" s="3">
        <v>38454</v>
      </c>
      <c r="U149" s="98">
        <v>4055473384542</v>
      </c>
      <c r="V149" s="17">
        <v>6.75</v>
      </c>
      <c r="W149" s="3">
        <v>68454</v>
      </c>
      <c r="X149" s="98">
        <v>4055473684543</v>
      </c>
      <c r="Y149" s="17">
        <v>2.95</v>
      </c>
      <c r="Z149" s="101" t="s">
        <v>9497</v>
      </c>
      <c r="AA149" s="101" t="s">
        <v>9498</v>
      </c>
      <c r="AB149" s="101" t="s">
        <v>822</v>
      </c>
      <c r="AC149" s="101" t="s">
        <v>821</v>
      </c>
      <c r="AD149" s="101" t="s">
        <v>9499</v>
      </c>
      <c r="AE149" s="101" t="s">
        <v>5675</v>
      </c>
      <c r="AF149" s="101" t="s">
        <v>1841</v>
      </c>
      <c r="AG149" s="101" t="s">
        <v>5676</v>
      </c>
      <c r="AH149" s="101" t="s">
        <v>5677</v>
      </c>
      <c r="AI149" s="101" t="s">
        <v>5678</v>
      </c>
      <c r="AJ149" s="101" t="s">
        <v>1842</v>
      </c>
      <c r="AK149" s="102" t="s">
        <v>5679</v>
      </c>
      <c r="AL149" s="101" t="s">
        <v>5680</v>
      </c>
      <c r="AM149" s="101" t="s">
        <v>5681</v>
      </c>
      <c r="AN149" s="101" t="s">
        <v>5682</v>
      </c>
      <c r="AO149" s="101" t="s">
        <v>5683</v>
      </c>
      <c r="AP149" s="101" t="s">
        <v>1845</v>
      </c>
      <c r="AQ149" s="101" t="s">
        <v>5684</v>
      </c>
      <c r="AR149" s="101" t="s">
        <v>1846</v>
      </c>
      <c r="AS149" s="101" t="s">
        <v>5685</v>
      </c>
      <c r="AT149" s="101" t="s">
        <v>1847</v>
      </c>
      <c r="AU149" s="101" t="s">
        <v>1844</v>
      </c>
      <c r="AV149" s="101" t="s">
        <v>5686</v>
      </c>
      <c r="AW149" s="101" t="s">
        <v>5687</v>
      </c>
      <c r="AX149" s="101" t="s">
        <v>1843</v>
      </c>
      <c r="AY149" s="101" t="s">
        <v>5686</v>
      </c>
      <c r="AZ149" s="101" t="s">
        <v>5688</v>
      </c>
      <c r="BA149" s="103" t="s">
        <v>5689</v>
      </c>
      <c r="BB149" s="18" t="str">
        <f t="shared" si="57"/>
        <v>БИО - Паприка - сладък шоколад
Capsicum annuum
BIO - Paprika - Sweet Chocolate</v>
      </c>
      <c r="BC149" s="18" t="str">
        <f t="shared" si="58"/>
        <v>BIO - Paprika - sød chokolade
Capsicum annuum
BIO - Paprika - Sweet Chocolate</v>
      </c>
      <c r="BD149" s="18" t="str">
        <f t="shared" si="59"/>
        <v xml:space="preserve">BIO - Paprika - Sweet Chocolate
Capsicum annuum
</v>
      </c>
      <c r="BE149" s="18" t="str">
        <f t="shared" si="60"/>
        <v>Organic - Sweet Pepper - Sweet Chocolate
Capsicum annuum
BIO - Paprika - Sweet Chocolate</v>
      </c>
      <c r="BF149" s="18" t="str">
        <f t="shared" si="61"/>
        <v>ORGAANILINE – paprika – magus šokolaad
Capsicum annuum
BIO - Paprika - Sweet Chocolate</v>
      </c>
      <c r="BG149" s="18" t="str">
        <f t="shared" si="62"/>
        <v>LUOMU - Paprika - Makea suklaa
Capsicum annuum
BIO - Paprika - Sweet Chocolate</v>
      </c>
      <c r="BH149" s="18" t="str">
        <f t="shared" si="63"/>
        <v>BIO - Poivron - Chocolat doux
Capsicum annuum
BIO - Paprika - Sweet Chocolate</v>
      </c>
      <c r="BI149" s="18" t="str">
        <f t="shared" si="64"/>
        <v>ΒΙΟΛΟΓΙΚΟ - Πάπρικα - Γλυκιά Σοκολάτα
Capsicum annuum
BIO - Paprika - Sweet Chocolate</v>
      </c>
      <c r="BJ149" s="18" t="str">
        <f t="shared" si="65"/>
        <v>ORGÁNACHA - Paprika - Seacláid Mhilis
Capsicum annuum
BIO - Paprika - Sweet Chocolate</v>
      </c>
      <c r="BK149" s="18" t="str">
        <f t="shared" si="66"/>
        <v>LÍFRÆNT - Paprika - Sætt súkkulaði
Capsicum annuum
BIO - Paprika - Sweet Chocolate</v>
      </c>
      <c r="BL149" s="18" t="str">
        <f t="shared" si="67"/>
        <v>BIO - Peperone - Sweet Chocolate
Capsicum annuum
BIO - Paprika - Sweet Chocolate</v>
      </c>
      <c r="BM149" s="18" t="str">
        <f t="shared" si="68"/>
        <v>オーガニック　－　パプリカ　－　スイートチョコレート
Capsicum annuum
BIO - Paprika - Sweet Chocolate</v>
      </c>
      <c r="BN149" s="18" t="str">
        <f t="shared" si="69"/>
        <v>ORGANSKI - Paprika - Slatka čokolada
Capsicum annuum
BIO - Paprika - Sweet Chocolate</v>
      </c>
      <c r="BO149" s="18" t="str">
        <f t="shared" si="70"/>
        <v>BIOLOĢISKĀ - paprika - saldā šokolāde
Capsicum annuum
BIO - Paprika - Sweet Chocolate</v>
      </c>
      <c r="BP149" s="18" t="str">
        <f t="shared" si="71"/>
        <v>EKOLOGIŠKAS – paprika – saldus šokoladas
Capsicum annuum
BIO - Paprika - Sweet Chocolate</v>
      </c>
      <c r="BQ149" s="18" t="str">
        <f t="shared" si="72"/>
        <v>ORGANIĊI - Paprika - Ċikkulata Ħelwa
Capsicum annuum
BIO - Paprika - Sweet Chocolate</v>
      </c>
      <c r="BR149" s="18" t="str">
        <f t="shared" si="73"/>
        <v>Bio - Paprika - Zoete Chocolade
Capsicum annuum
BIO - Paprika - Sweet Chocolate</v>
      </c>
      <c r="BS149" s="18" t="str">
        <f t="shared" si="74"/>
        <v>ØKOLOGISK - Paprika - Søt sjokolade
Capsicum annuum
BIO - Paprika - Sweet Chocolate</v>
      </c>
      <c r="BT149" s="18" t="str">
        <f t="shared" si="75"/>
        <v>Bio - Papryka - Chocolate
Capsicum annuum
BIO - Paprika - Sweet Chocolate</v>
      </c>
      <c r="BU149" s="18" t="str">
        <f t="shared" si="76"/>
        <v>ORGÂNICO - Páprica - Chocolate Doce
Capsicum annuum
BIO - Paprika - Sweet Chocolate</v>
      </c>
      <c r="BV149" s="18" t="str">
        <f t="shared" si="77"/>
        <v>Ecologic - Paprika - Ciocolată Dulce
Capsicum annuum
BIO - Paprika - Sweet Chocolate</v>
      </c>
      <c r="BW149" s="18" t="str">
        <f t="shared" si="78"/>
        <v>Ekologiskt - Paprika - Söt Choklad
Capsicum annuum
BIO - Paprika - Sweet Chocolate</v>
      </c>
      <c r="BX149" s="18" t="str">
        <f t="shared" si="79"/>
        <v>BIO - Paprika - Sladká čokoláda
Capsicum annuum
BIO - Paprika - Sweet Chocolate</v>
      </c>
      <c r="BY149" s="18" t="str">
        <f t="shared" si="80"/>
        <v>BIO - Paprika - Sladka čokolada
Capsicum annuum
BIO - Paprika - Sweet Chocolate</v>
      </c>
      <c r="BZ149" s="18" t="str">
        <f t="shared" si="81"/>
        <v>Ecológico - Pimiento - Chocolate Dulce
Capsicum annuum
BIO - Paprika - Sweet Chocolate</v>
      </c>
      <c r="CA149" s="18" t="str">
        <f t="shared" si="82"/>
        <v>BIO - Paprika - Sladká čokoláda
Capsicum annuum
BIO - Paprika - Sweet Chocolate</v>
      </c>
      <c r="CB149" s="18" t="str">
        <f t="shared" si="83"/>
        <v>ORGANİK - Paprika - Tatlı Çikolata
Capsicum annuum
BIO - Paprika - Sweet Chocolate</v>
      </c>
      <c r="CC149" s="18" t="str">
        <f t="shared" si="84"/>
        <v>BIO - Paprika - Édes csokoládé
Capsicum annuum
BIO - Paprika - Sweet Chocolate</v>
      </c>
    </row>
    <row r="150" spans="2:81" ht="48" x14ac:dyDescent="0.2">
      <c r="B150" s="136">
        <v>148</v>
      </c>
      <c r="C150" s="3">
        <v>18476</v>
      </c>
      <c r="D150" s="98">
        <v>4055473184760</v>
      </c>
      <c r="E150" s="17">
        <v>2.0499999999999998</v>
      </c>
      <c r="F150" s="17">
        <v>15</v>
      </c>
      <c r="G150" s="99" t="s">
        <v>3114</v>
      </c>
      <c r="H150" s="98" t="s">
        <v>9734</v>
      </c>
      <c r="I150" s="17" t="s">
        <v>761</v>
      </c>
      <c r="J150" s="17" t="s">
        <v>2966</v>
      </c>
      <c r="K150" s="3">
        <v>78476</v>
      </c>
      <c r="L150" s="98">
        <v>4055473784762</v>
      </c>
      <c r="M150" s="17">
        <v>2.4500000000000002</v>
      </c>
      <c r="N150" s="3">
        <v>88476</v>
      </c>
      <c r="O150" s="98">
        <v>4055473884769</v>
      </c>
      <c r="P150" s="17">
        <v>3.75</v>
      </c>
      <c r="Q150" s="3">
        <v>58476</v>
      </c>
      <c r="R150" s="98">
        <v>4055473584768</v>
      </c>
      <c r="S150" s="17">
        <v>4.95</v>
      </c>
      <c r="T150" s="3">
        <v>38476</v>
      </c>
      <c r="U150" s="98">
        <v>4055473384764</v>
      </c>
      <c r="V150" s="17">
        <v>6.75</v>
      </c>
      <c r="W150" s="3">
        <v>68476</v>
      </c>
      <c r="X150" s="98">
        <v>4055473684765</v>
      </c>
      <c r="Y150" s="17">
        <v>2.95</v>
      </c>
      <c r="Z150" s="101" t="s">
        <v>9500</v>
      </c>
      <c r="AA150" s="101" t="s">
        <v>762</v>
      </c>
      <c r="AB150" s="101" t="s">
        <v>762</v>
      </c>
      <c r="AC150" s="101" t="s">
        <v>760</v>
      </c>
      <c r="AD150" s="101" t="s">
        <v>9501</v>
      </c>
      <c r="AE150" s="101" t="s">
        <v>5690</v>
      </c>
      <c r="AF150" s="101" t="s">
        <v>1848</v>
      </c>
      <c r="AG150" s="101" t="s">
        <v>5691</v>
      </c>
      <c r="AH150" s="101" t="s">
        <v>5692</v>
      </c>
      <c r="AI150" s="101" t="s">
        <v>5693</v>
      </c>
      <c r="AJ150" s="101" t="s">
        <v>1849</v>
      </c>
      <c r="AK150" s="102" t="s">
        <v>5694</v>
      </c>
      <c r="AL150" s="101" t="s">
        <v>5695</v>
      </c>
      <c r="AM150" s="101" t="s">
        <v>5696</v>
      </c>
      <c r="AN150" s="101" t="s">
        <v>5697</v>
      </c>
      <c r="AO150" s="101" t="s">
        <v>5698</v>
      </c>
      <c r="AP150" s="101" t="s">
        <v>1852</v>
      </c>
      <c r="AQ150" s="101" t="s">
        <v>5699</v>
      </c>
      <c r="AR150" s="101" t="s">
        <v>1852</v>
      </c>
      <c r="AS150" s="101" t="s">
        <v>5700</v>
      </c>
      <c r="AT150" s="101" t="s">
        <v>1853</v>
      </c>
      <c r="AU150" s="101" t="s">
        <v>1851</v>
      </c>
      <c r="AV150" s="101" t="s">
        <v>762</v>
      </c>
      <c r="AW150" s="101" t="s">
        <v>5701</v>
      </c>
      <c r="AX150" s="101" t="s">
        <v>1850</v>
      </c>
      <c r="AY150" s="101" t="s">
        <v>5702</v>
      </c>
      <c r="AZ150" s="101" t="s">
        <v>5703</v>
      </c>
      <c r="BA150" s="103" t="s">
        <v>762</v>
      </c>
      <c r="BB150" s="18" t="str">
        <f t="shared" si="57"/>
        <v>БИО - Чили - Барак
Capsicum annuum
BIO - Chili - Barak</v>
      </c>
      <c r="BC150" s="18" t="str">
        <f t="shared" si="58"/>
        <v>BIO - Chili - Barak
Capsicum annuum
BIO - Chili - Barak</v>
      </c>
      <c r="BD150" s="18" t="str">
        <f t="shared" si="59"/>
        <v xml:space="preserve">BIO - Chili - Barak
Capsicum annuum
</v>
      </c>
      <c r="BE150" s="18" t="str">
        <f t="shared" si="60"/>
        <v>Organic - Hot Chili Pepper – Barak
Capsicum annuum
BIO - Chili - Barak</v>
      </c>
      <c r="BF150" s="18" t="str">
        <f t="shared" si="61"/>
        <v>ORGAANILINE – tšilli – barak
Capsicum annuum
BIO - Chili - Barak</v>
      </c>
      <c r="BG150" s="18" t="str">
        <f t="shared" si="62"/>
        <v>LUOMU - Chili - Barak
Capsicum annuum
BIO - Chili - Barak</v>
      </c>
      <c r="BH150" s="18" t="str">
        <f t="shared" si="63"/>
        <v>BIO - Piment - Barak
Capsicum annuum
BIO - Chili - Barak</v>
      </c>
      <c r="BI150" s="18" t="str">
        <f t="shared" si="64"/>
        <v>ΒΙΟΛΟΓΙΚΟ - Τσίλι - Μπαράκ
Capsicum annuum
BIO - Chili - Barak</v>
      </c>
      <c r="BJ150" s="18" t="str">
        <f t="shared" si="65"/>
        <v>ORGÁNACHA - Chili - Barak
Capsicum annuum
BIO - Chili - Barak</v>
      </c>
      <c r="BK150" s="18" t="str">
        <f t="shared" si="66"/>
        <v>LÍFRÆNT - Chili - Barak
Capsicum annuum
BIO - Chili - Barak</v>
      </c>
      <c r="BL150" s="18" t="str">
        <f t="shared" si="67"/>
        <v>BIO - Peperoncino - Barak
Capsicum annuum
BIO - Chili - Barak</v>
      </c>
      <c r="BM150" s="18" t="str">
        <f t="shared" si="68"/>
        <v>オーガニック　－　唐辛子　－　バラク
Capsicum annuum
BIO - Chili - Barak</v>
      </c>
      <c r="BN150" s="18" t="str">
        <f t="shared" si="69"/>
        <v>ORGANSKI - Čili - Barak
Capsicum annuum
BIO - Chili - Barak</v>
      </c>
      <c r="BO150" s="18" t="str">
        <f t="shared" si="70"/>
        <v>BIOLOĢISKĀ - Čili - Baraks
Capsicum annuum
BIO - Chili - Barak</v>
      </c>
      <c r="BP150" s="18" t="str">
        <f t="shared" si="71"/>
        <v>EKOLOGIŠKAS – Čili – Barakas
Capsicum annuum
BIO - Chili - Barak</v>
      </c>
      <c r="BQ150" s="18" t="str">
        <f t="shared" si="72"/>
        <v>ORGANIĊI - ĊILI - Barak
Capsicum annuum
BIO - Chili - Barak</v>
      </c>
      <c r="BR150" s="18" t="str">
        <f t="shared" si="73"/>
        <v>Bio - Chili - Barak
Capsicum annuum
BIO - Chili - Barak</v>
      </c>
      <c r="BS150" s="18" t="str">
        <f t="shared" si="74"/>
        <v>ØKOLOGISK - Chili - Barak
Capsicum annuum
BIO - Chili - Barak</v>
      </c>
      <c r="BT150" s="18" t="str">
        <f t="shared" si="75"/>
        <v>Bio - Chili - Barak
Capsicum annuum
BIO - Chili - Barak</v>
      </c>
      <c r="BU150" s="18" t="str">
        <f t="shared" si="76"/>
        <v>ORGÂNICO - Chili - Barak
Capsicum annuum
BIO - Chili - Barak</v>
      </c>
      <c r="BV150" s="18" t="str">
        <f t="shared" si="77"/>
        <v>Ecologic - Chili - Barak
Capsicum annuum
BIO - Chili - Barak</v>
      </c>
      <c r="BW150" s="18" t="str">
        <f t="shared" si="78"/>
        <v>Ekologiskt - Chili - Barak
Capsicum annuum
BIO - Chili - Barak</v>
      </c>
      <c r="BX150" s="18" t="str">
        <f t="shared" si="79"/>
        <v>BIO - Chili - Barak
Capsicum annuum
BIO - Chili - Barak</v>
      </c>
      <c r="BY150" s="18" t="str">
        <f t="shared" si="80"/>
        <v>BIO - Čili - Barak
Capsicum annuum
BIO - Chili - Barak</v>
      </c>
      <c r="BZ150" s="18" t="str">
        <f t="shared" si="81"/>
        <v>Ecológico - Chile - Barak
Capsicum annuum
BIO - Chili - Barak</v>
      </c>
      <c r="CA150" s="18" t="str">
        <f t="shared" si="82"/>
        <v>BIO - Chilli - Barak
Capsicum annuum
BIO - Chili - Barak</v>
      </c>
      <c r="CB150" s="18" t="str">
        <f t="shared" si="83"/>
        <v>ORGANİK - Acı Biber - Barak
Capsicum annuum
BIO - Chili - Barak</v>
      </c>
      <c r="CC150" s="18" t="str">
        <f t="shared" si="84"/>
        <v>BIO - Chili - Barak
Capsicum annuum
BIO - Chili - Barak</v>
      </c>
    </row>
    <row r="151" spans="2:81" ht="60" x14ac:dyDescent="0.2">
      <c r="B151" s="136">
        <v>149</v>
      </c>
      <c r="C151" s="3">
        <v>18477</v>
      </c>
      <c r="D151" s="98">
        <v>4055473184777</v>
      </c>
      <c r="E151" s="17">
        <v>2.0499999999999998</v>
      </c>
      <c r="F151" s="17">
        <v>20</v>
      </c>
      <c r="G151" s="99" t="s">
        <v>3114</v>
      </c>
      <c r="H151" s="98" t="s">
        <v>9734</v>
      </c>
      <c r="I151" s="17" t="s">
        <v>761</v>
      </c>
      <c r="J151" s="17" t="s">
        <v>2966</v>
      </c>
      <c r="K151" s="3">
        <v>78477</v>
      </c>
      <c r="L151" s="98">
        <v>4055473784779</v>
      </c>
      <c r="M151" s="17">
        <v>2.4500000000000002</v>
      </c>
      <c r="N151" s="3">
        <v>88477</v>
      </c>
      <c r="O151" s="98">
        <v>4055473884776</v>
      </c>
      <c r="P151" s="17">
        <v>3.75</v>
      </c>
      <c r="Q151" s="3">
        <v>58477</v>
      </c>
      <c r="R151" s="98">
        <v>4055473584775</v>
      </c>
      <c r="S151" s="17">
        <v>4.95</v>
      </c>
      <c r="T151" s="3">
        <v>38477</v>
      </c>
      <c r="U151" s="98">
        <v>4055473384771</v>
      </c>
      <c r="V151" s="17">
        <v>6.75</v>
      </c>
      <c r="W151" s="3">
        <v>68477</v>
      </c>
      <c r="X151" s="98">
        <v>4055473684772</v>
      </c>
      <c r="Y151" s="17">
        <v>2.95</v>
      </c>
      <c r="Z151" s="101" t="s">
        <v>9502</v>
      </c>
      <c r="AA151" s="101" t="s">
        <v>9503</v>
      </c>
      <c r="AB151" s="101" t="s">
        <v>766</v>
      </c>
      <c r="AC151" s="101" t="s">
        <v>765</v>
      </c>
      <c r="AD151" s="101" t="s">
        <v>9504</v>
      </c>
      <c r="AE151" s="101" t="s">
        <v>5704</v>
      </c>
      <c r="AF151" s="101" t="s">
        <v>5705</v>
      </c>
      <c r="AG151" s="101" t="s">
        <v>5706</v>
      </c>
      <c r="AH151" s="101" t="s">
        <v>5707</v>
      </c>
      <c r="AI151" s="101" t="s">
        <v>5708</v>
      </c>
      <c r="AJ151" s="101" t="s">
        <v>1854</v>
      </c>
      <c r="AK151" s="102" t="s">
        <v>5709</v>
      </c>
      <c r="AL151" s="101" t="s">
        <v>5710</v>
      </c>
      <c r="AM151" s="101" t="s">
        <v>5711</v>
      </c>
      <c r="AN151" s="101" t="s">
        <v>5712</v>
      </c>
      <c r="AO151" s="101" t="s">
        <v>5713</v>
      </c>
      <c r="AP151" s="101" t="s">
        <v>1857</v>
      </c>
      <c r="AQ151" s="101" t="s">
        <v>5714</v>
      </c>
      <c r="AR151" s="101" t="s">
        <v>1858</v>
      </c>
      <c r="AS151" s="101" t="s">
        <v>5715</v>
      </c>
      <c r="AT151" s="101" t="s">
        <v>1859</v>
      </c>
      <c r="AU151" s="101" t="s">
        <v>1856</v>
      </c>
      <c r="AV151" s="101" t="s">
        <v>5716</v>
      </c>
      <c r="AW151" s="101" t="s">
        <v>9505</v>
      </c>
      <c r="AX151" s="101" t="s">
        <v>1855</v>
      </c>
      <c r="AY151" s="101" t="s">
        <v>5716</v>
      </c>
      <c r="AZ151" s="101" t="s">
        <v>5717</v>
      </c>
      <c r="BA151" s="103" t="s">
        <v>5718</v>
      </c>
      <c r="BB151" s="18" t="str">
        <f t="shared" si="57"/>
        <v>БИО - Чили - Ранно халапеньо
Capsicum annuum
BIO - Chili - Early Jalapeno</v>
      </c>
      <c r="BC151" s="18" t="str">
        <f t="shared" si="58"/>
        <v>BIO - Chili - Tidlig Jalapeno
Capsicum annuum
BIO - Chili - Early Jalapeno</v>
      </c>
      <c r="BD151" s="18" t="str">
        <f t="shared" si="59"/>
        <v xml:space="preserve">BIO - Chili - Early Jalapeno
Capsicum annuum
</v>
      </c>
      <c r="BE151" s="18" t="str">
        <f t="shared" si="60"/>
        <v>Organic - Hot Chili Pepper – Early Jalapeno
Capsicum annuum
BIO - Chili - Early Jalapeno</v>
      </c>
      <c r="BF151" s="18" t="str">
        <f t="shared" si="61"/>
        <v>ORGAANILINE – tšilli – varajane jalapeno
Capsicum annuum
BIO - Chili - Early Jalapeno</v>
      </c>
      <c r="BG151" s="18" t="str">
        <f t="shared" si="62"/>
        <v>LUOMU - Chili - Varhainen Jalapeno
Capsicum annuum
BIO - Chili - Early Jalapeno</v>
      </c>
      <c r="BH151" s="18" t="str">
        <f t="shared" si="63"/>
        <v>BIO - Piment - Early jalapeno
Capsicum annuum
BIO - Chili - Early Jalapeno</v>
      </c>
      <c r="BI151" s="18" t="str">
        <f t="shared" si="64"/>
        <v>ΒΙΟΛΟΓΙΚΟ - Τσίλι - Πρώιμο Jalapeno
Capsicum annuum
BIO - Chili - Early Jalapeno</v>
      </c>
      <c r="BJ151" s="18" t="str">
        <f t="shared" si="65"/>
        <v>ORGÁNACHA - Chili - Jalapeno Luath
Capsicum annuum
BIO - Chili - Early Jalapeno</v>
      </c>
      <c r="BK151" s="18" t="str">
        <f t="shared" si="66"/>
        <v>LÍFRÆNT - Chili - Snemma Jalapeno
Capsicum annuum
BIO - Chili - Early Jalapeno</v>
      </c>
      <c r="BL151" s="18" t="str">
        <f t="shared" si="67"/>
        <v>BIO - Peperoncino - Early Jalapeno
Capsicum annuum
BIO - Chili - Early Jalapeno</v>
      </c>
      <c r="BM151" s="18" t="str">
        <f t="shared" si="68"/>
        <v>オーガニック　－　唐辛子　－　アーリーハラペーニョ
Capsicum annuum
BIO - Chili - Early Jalapeno</v>
      </c>
      <c r="BN151" s="18" t="str">
        <f t="shared" si="69"/>
        <v>ORGANSKI - Čili - Rani Jalapeno
Capsicum annuum
BIO - Chili - Early Jalapeno</v>
      </c>
      <c r="BO151" s="18" t="str">
        <f t="shared" si="70"/>
        <v>BIOLOĢISKI – Čili – Agrā Jalapeno
Capsicum annuum
BIO - Chili - Early Jalapeno</v>
      </c>
      <c r="BP151" s="18" t="str">
        <f t="shared" si="71"/>
        <v>EKOLOGIŠKAS – Čili – Ankstyvasis Jalapeno
Capsicum annuum
BIO - Chili - Early Jalapeno</v>
      </c>
      <c r="BQ151" s="18" t="str">
        <f t="shared" si="72"/>
        <v>ORGANIĊI - Chili - Jalapeno Kmieni
Capsicum annuum
BIO - Chili - Early Jalapeno</v>
      </c>
      <c r="BR151" s="18" t="str">
        <f t="shared" si="73"/>
        <v>Bio - Chili - Vroege Jalapeno
Capsicum annuum
BIO - Chili - Early Jalapeno</v>
      </c>
      <c r="BS151" s="18" t="str">
        <f t="shared" si="74"/>
        <v>ØKOLOGISK - Chili - Tidlig Jalapeno
Capsicum annuum
BIO - Chili - Early Jalapeno</v>
      </c>
      <c r="BT151" s="18" t="str">
        <f t="shared" si="75"/>
        <v>Bio - Chili - Early Jalapeno
Capsicum annuum
BIO - Chili - Early Jalapeno</v>
      </c>
      <c r="BU151" s="18" t="str">
        <f t="shared" si="76"/>
        <v>ORGÂNICO - Chili - Jalapeno precoce
Capsicum annuum
BIO - Chili - Early Jalapeno</v>
      </c>
      <c r="BV151" s="18" t="str">
        <f t="shared" si="77"/>
        <v>Ecologic - Chili - Jalapeno Timpuriu
Capsicum annuum
BIO - Chili - Early Jalapeno</v>
      </c>
      <c r="BW151" s="18" t="str">
        <f t="shared" si="78"/>
        <v>Ekologiskt - Chili - Tidig Jalapeno
Capsicum annuum
BIO - Chili - Early Jalapeno</v>
      </c>
      <c r="BX151" s="18" t="str">
        <f t="shared" si="79"/>
        <v>BIO - Chilli - Rané Jalapeno
Capsicum annuum
BIO - Chili - Early Jalapeno</v>
      </c>
      <c r="BY151" s="18" t="str">
        <f t="shared" si="80"/>
        <v>BIO - Čili - Zgodnji Jalapeno
Capsicum annuum
BIO - Chili - Early Jalapeno</v>
      </c>
      <c r="BZ151" s="18" t="str">
        <f t="shared" si="81"/>
        <v>Ecológico - Chile - Jalapeño Temprano
Capsicum annuum
BIO - Chili - Early Jalapeno</v>
      </c>
      <c r="CA151" s="18" t="str">
        <f t="shared" si="82"/>
        <v>BIO - Chilli - Rané Jalapeno
Capsicum annuum
BIO - Chili - Early Jalapeno</v>
      </c>
      <c r="CB151" s="18" t="str">
        <f t="shared" si="83"/>
        <v>ORGANİK - Acı Biber - Erkenci Jalapeno
Capsicum annuum
BIO - Chili - Early Jalapeno</v>
      </c>
      <c r="CC151" s="18" t="str">
        <f t="shared" si="84"/>
        <v>BIO - Chili - Korai Jalapeno
Capsicum annuum
BIO - Chili - Early Jalapeno</v>
      </c>
    </row>
    <row r="152" spans="2:81" ht="72" x14ac:dyDescent="0.2">
      <c r="B152" s="136">
        <v>150</v>
      </c>
      <c r="C152" s="3">
        <v>18478</v>
      </c>
      <c r="D152" s="98">
        <v>4055473184784</v>
      </c>
      <c r="E152" s="17">
        <v>2.0499999999999998</v>
      </c>
      <c r="F152" s="17">
        <v>10</v>
      </c>
      <c r="G152" s="99" t="s">
        <v>3114</v>
      </c>
      <c r="H152" s="98" t="s">
        <v>9734</v>
      </c>
      <c r="I152" s="17" t="s">
        <v>761</v>
      </c>
      <c r="J152" s="17" t="s">
        <v>2966</v>
      </c>
      <c r="K152" s="3">
        <v>78478</v>
      </c>
      <c r="L152" s="98">
        <v>4055473784786</v>
      </c>
      <c r="M152" s="17">
        <v>2.4500000000000002</v>
      </c>
      <c r="N152" s="3">
        <v>88478</v>
      </c>
      <c r="O152" s="98">
        <v>4055473884783</v>
      </c>
      <c r="P152" s="17">
        <v>3.75</v>
      </c>
      <c r="Q152" s="3">
        <v>58478</v>
      </c>
      <c r="R152" s="98">
        <v>4055473584782</v>
      </c>
      <c r="S152" s="17">
        <v>4.95</v>
      </c>
      <c r="T152" s="3">
        <v>38478</v>
      </c>
      <c r="U152" s="98">
        <v>4055473384788</v>
      </c>
      <c r="V152" s="17">
        <v>6.75</v>
      </c>
      <c r="W152" s="3">
        <v>68478</v>
      </c>
      <c r="X152" s="98">
        <v>4055473684789</v>
      </c>
      <c r="Y152" s="17">
        <v>2.95</v>
      </c>
      <c r="Z152" s="101" t="s">
        <v>9506</v>
      </c>
      <c r="AA152" s="101" t="s">
        <v>764</v>
      </c>
      <c r="AB152" s="101" t="s">
        <v>764</v>
      </c>
      <c r="AC152" s="101" t="s">
        <v>763</v>
      </c>
      <c r="AD152" s="101" t="s">
        <v>9507</v>
      </c>
      <c r="AE152" s="101" t="s">
        <v>9508</v>
      </c>
      <c r="AF152" s="101" t="s">
        <v>1860</v>
      </c>
      <c r="AG152" s="101" t="s">
        <v>5719</v>
      </c>
      <c r="AH152" s="101" t="s">
        <v>9509</v>
      </c>
      <c r="AI152" s="101" t="s">
        <v>5720</v>
      </c>
      <c r="AJ152" s="101" t="s">
        <v>1861</v>
      </c>
      <c r="AK152" s="102" t="s">
        <v>5721</v>
      </c>
      <c r="AL152" s="101" t="s">
        <v>5722</v>
      </c>
      <c r="AM152" s="101" t="s">
        <v>5723</v>
      </c>
      <c r="AN152" s="101" t="s">
        <v>5724</v>
      </c>
      <c r="AO152" s="101" t="s">
        <v>5725</v>
      </c>
      <c r="AP152" s="101" t="s">
        <v>1864</v>
      </c>
      <c r="AQ152" s="101" t="s">
        <v>5726</v>
      </c>
      <c r="AR152" s="101" t="s">
        <v>1865</v>
      </c>
      <c r="AS152" s="101" t="s">
        <v>5727</v>
      </c>
      <c r="AT152" s="101" t="s">
        <v>1866</v>
      </c>
      <c r="AU152" s="101" t="s">
        <v>1863</v>
      </c>
      <c r="AV152" s="101" t="s">
        <v>5728</v>
      </c>
      <c r="AW152" s="101" t="s">
        <v>5729</v>
      </c>
      <c r="AX152" s="101" t="s">
        <v>1862</v>
      </c>
      <c r="AY152" s="101" t="s">
        <v>5728</v>
      </c>
      <c r="AZ152" s="101" t="s">
        <v>5730</v>
      </c>
      <c r="BA152" s="103" t="s">
        <v>764</v>
      </c>
      <c r="BB152" s="18" t="str">
        <f t="shared" si="57"/>
        <v>БИО - Чили - De Cayenne Long Slim
Capsicum annuum
BIO - Chili - De Cayenne Long Slim</v>
      </c>
      <c r="BC152" s="18" t="str">
        <f t="shared" si="58"/>
        <v>BIO - Chili - De Cayenne Long Slim
Capsicum annuum
BIO - Chili - De Cayenne Long Slim</v>
      </c>
      <c r="BD152" s="18" t="str">
        <f t="shared" si="59"/>
        <v xml:space="preserve">BIO - Chili - De Cayenne Long Slim
Capsicum annuum
</v>
      </c>
      <c r="BE152" s="18" t="str">
        <f t="shared" si="60"/>
        <v>Organic - Hot Chili Pepper – De Cayenne Long Slim
Capsicum annuum
BIO - Chili - De Cayenne Long Slim</v>
      </c>
      <c r="BF152" s="18" t="str">
        <f t="shared" si="61"/>
        <v>ORGAANILINE – tšilli – De Cayenne Long Slim
Capsicum annuum
BIO - Chili - De Cayenne Long Slim</v>
      </c>
      <c r="BG152" s="18" t="str">
        <f t="shared" si="62"/>
        <v>LUOMU - Chili - De Cayenne Long Slim
Capsicum annuum
BIO - Chili - De Cayenne Long Slim</v>
      </c>
      <c r="BH152" s="18" t="str">
        <f t="shared" si="63"/>
        <v>BIO - Piment - De Cayenne long slim
Capsicum annuum
BIO - Chili - De Cayenne Long Slim</v>
      </c>
      <c r="BI152" s="18" t="str">
        <f t="shared" si="64"/>
        <v>ΒΙΟΛΟΓΙΚΟ - Τσίλι - De Cayenne Long Slim
Capsicum annuum
BIO - Chili - De Cayenne Long Slim</v>
      </c>
      <c r="BJ152" s="18" t="str">
        <f t="shared" si="65"/>
        <v>ORGÁNACHA - Chili - De Cayenne Fada caol
Capsicum annuum
BIO - Chili - De Cayenne Long Slim</v>
      </c>
      <c r="BK152" s="18" t="str">
        <f t="shared" si="66"/>
        <v>LÍFRÆNT - Chili - De Cayenne Long Slim
Capsicum annuum
BIO - Chili - De Cayenne Long Slim</v>
      </c>
      <c r="BL152" s="18" t="str">
        <f t="shared" si="67"/>
        <v>BIO - Peperoncino - De Cayenne Long Slim
Capsicum annuum
BIO - Chili - De Cayenne Long Slim</v>
      </c>
      <c r="BM152" s="18" t="str">
        <f t="shared" si="68"/>
        <v>オーガニック　－　唐辛子　－　カイエンロングスリム
Capsicum annuum
BIO - Chili - De Cayenne Long Slim</v>
      </c>
      <c r="BN152" s="18" t="str">
        <f t="shared" si="69"/>
        <v>ORGANSKI - Chili - De Cayenne Long Slim
Capsicum annuum
BIO - Chili - De Cayenne Long Slim</v>
      </c>
      <c r="BO152" s="18" t="str">
        <f t="shared" si="70"/>
        <v>BIOLOĢISKĀ - Čili - De Cayenne Long Slim
Capsicum annuum
BIO - Chili - De Cayenne Long Slim</v>
      </c>
      <c r="BP152" s="18" t="str">
        <f t="shared" si="71"/>
        <v>EKOLOGIŠKAS – Čili – De Cayenne Long Slim
Capsicum annuum
BIO - Chili - De Cayenne Long Slim</v>
      </c>
      <c r="BQ152" s="18" t="str">
        <f t="shared" si="72"/>
        <v>ORGANIKU - Chili - De Cayenne Long Slim
Capsicum annuum
BIO - Chili - De Cayenne Long Slim</v>
      </c>
      <c r="BR152" s="18" t="str">
        <f t="shared" si="73"/>
        <v>Bio - Chili - De Cayenne Long Slim
Capsicum annuum
BIO - Chili - De Cayenne Long Slim</v>
      </c>
      <c r="BS152" s="18" t="str">
        <f t="shared" si="74"/>
        <v>ØKOLOGISK - Chili - De Cayenne Long Slim
Capsicum annuum
BIO - Chili - De Cayenne Long Slim</v>
      </c>
      <c r="BT152" s="18" t="str">
        <f t="shared" si="75"/>
        <v>Bio - Chili - Cayenne
Capsicum annuum
BIO - Chili - De Cayenne Long Slim</v>
      </c>
      <c r="BU152" s="18" t="str">
        <f t="shared" si="76"/>
        <v>ORGÂNICO - Chili - De Cayenne Long Slim
Capsicum annuum
BIO - Chili - De Cayenne Long Slim</v>
      </c>
      <c r="BV152" s="18" t="str">
        <f t="shared" si="77"/>
        <v>Ecologic - Chili - De Cayenne
Capsicum annuum
BIO - Chili - De Cayenne Long Slim</v>
      </c>
      <c r="BW152" s="18" t="str">
        <f t="shared" si="78"/>
        <v>Ekologiskt - Chili - De Cayenne Long Slim
Capsicum annuum
BIO - Chili - De Cayenne Long Slim</v>
      </c>
      <c r="BX152" s="18" t="str">
        <f t="shared" si="79"/>
        <v>BIO - Chilli - De Cayenne Long Slim
Capsicum annuum
BIO - Chili - De Cayenne Long Slim</v>
      </c>
      <c r="BY152" s="18" t="str">
        <f t="shared" si="80"/>
        <v>BIO - Čili - De Cayenne Long Slim
Capsicum annuum
BIO - Chili - De Cayenne Long Slim</v>
      </c>
      <c r="BZ152" s="18" t="str">
        <f t="shared" si="81"/>
        <v>Ecológico - Chile - De Cayenne Long Slim
Capsicum annuum
BIO - Chili - De Cayenne Long Slim</v>
      </c>
      <c r="CA152" s="18" t="str">
        <f t="shared" si="82"/>
        <v>BIO - Chilli - De Cayenne Long Slim
Capsicum annuum
BIO - Chili - De Cayenne Long Slim</v>
      </c>
      <c r="CB152" s="18" t="str">
        <f t="shared" si="83"/>
        <v>ORGANİK - Acı Biber - De Cayenne Uzun Slim
Capsicum annuum
BIO - Chili - De Cayenne Long Slim</v>
      </c>
      <c r="CC152" s="18" t="str">
        <f t="shared" si="84"/>
        <v>BIO - Chili - De Cayenne Long Slim
Capsicum annuum
BIO - Chili - De Cayenne Long Slim</v>
      </c>
    </row>
    <row r="153" spans="2:81" ht="60" x14ac:dyDescent="0.2">
      <c r="B153" s="136">
        <v>151</v>
      </c>
      <c r="C153" s="3">
        <v>18479</v>
      </c>
      <c r="D153" s="98">
        <v>4055473184791</v>
      </c>
      <c r="E153" s="17">
        <v>2.0499999999999998</v>
      </c>
      <c r="F153" s="17">
        <v>20</v>
      </c>
      <c r="G153" s="99" t="s">
        <v>3114</v>
      </c>
      <c r="H153" s="98" t="s">
        <v>9734</v>
      </c>
      <c r="I153" s="17" t="s">
        <v>761</v>
      </c>
      <c r="J153" s="17" t="s">
        <v>2966</v>
      </c>
      <c r="K153" s="3">
        <v>78479</v>
      </c>
      <c r="L153" s="98">
        <v>4055473784793</v>
      </c>
      <c r="M153" s="17">
        <v>2.4500000000000002</v>
      </c>
      <c r="N153" s="3">
        <v>88479</v>
      </c>
      <c r="O153" s="98">
        <v>4055473884790</v>
      </c>
      <c r="P153" s="17">
        <v>3.75</v>
      </c>
      <c r="Q153" s="3">
        <v>58479</v>
      </c>
      <c r="R153" s="98">
        <v>4055473584799</v>
      </c>
      <c r="S153" s="17">
        <v>4.95</v>
      </c>
      <c r="T153" s="3">
        <v>38479</v>
      </c>
      <c r="U153" s="98">
        <v>4055473384795</v>
      </c>
      <c r="V153" s="17">
        <v>6.75</v>
      </c>
      <c r="W153" s="3">
        <v>68479</v>
      </c>
      <c r="X153" s="98">
        <v>4055473684796</v>
      </c>
      <c r="Y153" s="17">
        <v>2.95</v>
      </c>
      <c r="Z153" s="101" t="s">
        <v>9510</v>
      </c>
      <c r="AA153" s="101" t="s">
        <v>768</v>
      </c>
      <c r="AB153" s="101" t="s">
        <v>768</v>
      </c>
      <c r="AC153" s="101" t="s">
        <v>767</v>
      </c>
      <c r="AD153" s="101" t="s">
        <v>9511</v>
      </c>
      <c r="AE153" s="101" t="s">
        <v>9512</v>
      </c>
      <c r="AF153" s="101" t="s">
        <v>1867</v>
      </c>
      <c r="AG153" s="101" t="s">
        <v>9513</v>
      </c>
      <c r="AH153" s="101" t="s">
        <v>5731</v>
      </c>
      <c r="AI153" s="101" t="s">
        <v>5732</v>
      </c>
      <c r="AJ153" s="101" t="s">
        <v>1868</v>
      </c>
      <c r="AK153" s="102" t="s">
        <v>5733</v>
      </c>
      <c r="AL153" s="101" t="s">
        <v>5734</v>
      </c>
      <c r="AM153" s="101" t="s">
        <v>5735</v>
      </c>
      <c r="AN153" s="101" t="s">
        <v>5736</v>
      </c>
      <c r="AO153" s="101" t="s">
        <v>5737</v>
      </c>
      <c r="AP153" s="101" t="s">
        <v>1871</v>
      </c>
      <c r="AQ153" s="101" t="s">
        <v>5738</v>
      </c>
      <c r="AR153" s="101" t="s">
        <v>1872</v>
      </c>
      <c r="AS153" s="101" t="s">
        <v>5739</v>
      </c>
      <c r="AT153" s="101" t="s">
        <v>1873</v>
      </c>
      <c r="AU153" s="101" t="s">
        <v>1870</v>
      </c>
      <c r="AV153" s="101" t="s">
        <v>5740</v>
      </c>
      <c r="AW153" s="101" t="s">
        <v>5741</v>
      </c>
      <c r="AX153" s="101" t="s">
        <v>1869</v>
      </c>
      <c r="AY153" s="101" t="s">
        <v>5742</v>
      </c>
      <c r="AZ153" s="101" t="s">
        <v>5743</v>
      </c>
      <c r="BA153" s="103" t="s">
        <v>5744</v>
      </c>
      <c r="BB153" s="18" t="str">
        <f t="shared" si="57"/>
        <v>БИО - Чили - Habanero Orange
Capsicum annuum
BIO - Chili - Habanero Orange</v>
      </c>
      <c r="BC153" s="18" t="str">
        <f t="shared" si="58"/>
        <v>BIO - Chili - Habanero Orange
Capsicum annuum
BIO - Chili - Habanero Orange</v>
      </c>
      <c r="BD153" s="18" t="str">
        <f t="shared" si="59"/>
        <v xml:space="preserve">BIO - Chili - Habanero Orange
Capsicum annuum
</v>
      </c>
      <c r="BE153" s="18" t="str">
        <f t="shared" si="60"/>
        <v>Organic - Hot Chili Pepper – Habanero Orange
Capsicum annuum
BIO - Chili - Habanero Orange</v>
      </c>
      <c r="BF153" s="18" t="str">
        <f t="shared" si="61"/>
        <v>ORGAANILINE – tšilli – Habanero apelsin
Capsicum annuum
BIO - Chili - Habanero Orange</v>
      </c>
      <c r="BG153" s="18" t="str">
        <f t="shared" si="62"/>
        <v>LUOMU - Chili - Habanero Orange
Capsicum annuum
BIO - Chili - Habanero Orange</v>
      </c>
      <c r="BH153" s="18" t="str">
        <f t="shared" si="63"/>
        <v>BIO - Piment - Habanero orange
Capsicum annuum
BIO - Chili - Habanero Orange</v>
      </c>
      <c r="BI153" s="18" t="str">
        <f t="shared" si="64"/>
        <v>ΒΙΟΛΟΓΙΚΟ - Τσίλι - Habanero Orange
Capsicum annuum
BIO - Chili - Habanero Orange</v>
      </c>
      <c r="BJ153" s="18" t="str">
        <f t="shared" si="65"/>
        <v>ORGÁNACHA - Chili - Habanero Oráiste
Capsicum annuum
BIO - Chili - Habanero Orange</v>
      </c>
      <c r="BK153" s="18" t="str">
        <f t="shared" si="66"/>
        <v>LÍFRÆNT - Chili - Habanero Appelsín
Capsicum annuum
BIO - Chili - Habanero Orange</v>
      </c>
      <c r="BL153" s="18" t="str">
        <f t="shared" si="67"/>
        <v>BIO - Peperoncino - Habanero Orang
Capsicum annuum
BIO - Chili - Habanero Orange</v>
      </c>
      <c r="BM153" s="18" t="str">
        <f t="shared" si="68"/>
        <v>オーガニック　－　唐辛子　－　ハバネロオレンジ
Capsicum annuum
BIO - Chili - Habanero Orange</v>
      </c>
      <c r="BN153" s="18" t="str">
        <f t="shared" si="69"/>
        <v>ORGANSKI - Čili - Habanero naranča
Capsicum annuum
BIO - Chili - Habanero Orange</v>
      </c>
      <c r="BO153" s="18" t="str">
        <f t="shared" si="70"/>
        <v>BIOLOĢISKI - Čili - Habanero Apelsīns
Capsicum annuum
BIO - Chili - Habanero Orange</v>
      </c>
      <c r="BP153" s="18" t="str">
        <f t="shared" si="71"/>
        <v>EKOLOGIŠKAS – Čili – Habanero apelsinas
Capsicum annuum
BIO - Chili - Habanero Orange</v>
      </c>
      <c r="BQ153" s="18" t="str">
        <f t="shared" si="72"/>
        <v>ORGANIĊI - Chili - Habanero Orange
Capsicum annuum
BIO - Chili - Habanero Orange</v>
      </c>
      <c r="BR153" s="18" t="str">
        <f t="shared" si="73"/>
        <v>Bio - Chili - Habanero Sinaasappel
Capsicum annuum
BIO - Chili - Habanero Orange</v>
      </c>
      <c r="BS153" s="18" t="str">
        <f t="shared" si="74"/>
        <v>ØKOLOGISK - Chili - Habanero Appelsin
Capsicum annuum
BIO - Chili - Habanero Orange</v>
      </c>
      <c r="BT153" s="18" t="str">
        <f t="shared" si="75"/>
        <v>Bio - Chili - Habanero Orange
Capsicum annuum
BIO - Chili - Habanero Orange</v>
      </c>
      <c r="BU153" s="18" t="str">
        <f t="shared" si="76"/>
        <v>ORGÂNICO - Chili - Laranja Habanero
Capsicum annuum
BIO - Chili - Habanero Orange</v>
      </c>
      <c r="BV153" s="18" t="str">
        <f t="shared" si="77"/>
        <v>Ecologic - Chili - Habanero Orange
Capsicum annuum
BIO - Chili - Habanero Orange</v>
      </c>
      <c r="BW153" s="18" t="str">
        <f t="shared" si="78"/>
        <v>Ekologiskt - Chili - Habanero Orange
Capsicum annuum
BIO - Chili - Habanero Orange</v>
      </c>
      <c r="BX153" s="18" t="str">
        <f t="shared" si="79"/>
        <v>BIO - Chilli - Habanero Pomaranč
Capsicum annuum
BIO - Chili - Habanero Orange</v>
      </c>
      <c r="BY153" s="18" t="str">
        <f t="shared" si="80"/>
        <v>BIO - Čili - Habanero pomaranča
Capsicum annuum
BIO - Chili - Habanero Orange</v>
      </c>
      <c r="BZ153" s="18" t="str">
        <f t="shared" si="81"/>
        <v>Ecológico - Chile - Orégano Habanero
Capsicum annuum
BIO - Chili - Habanero Orange</v>
      </c>
      <c r="CA153" s="18" t="str">
        <f t="shared" si="82"/>
        <v>BIO - Chilli - Habanero Orange
Capsicum annuum
BIO - Chili - Habanero Orange</v>
      </c>
      <c r="CB153" s="18" t="str">
        <f t="shared" si="83"/>
        <v>ORGANİK - Acı Biber - Habanero Portakal
Capsicum annuum
BIO - Chili - Habanero Orange</v>
      </c>
      <c r="CC153" s="18" t="str">
        <f t="shared" si="84"/>
        <v>BIO - Chili - Habanero narancs
Capsicum annuum
BIO - Chili - Habanero Orange</v>
      </c>
    </row>
    <row r="154" spans="2:81" ht="60" x14ac:dyDescent="0.2">
      <c r="B154" s="136">
        <v>152</v>
      </c>
      <c r="C154" s="3">
        <v>18480</v>
      </c>
      <c r="D154" s="98">
        <v>4055473184807</v>
      </c>
      <c r="E154" s="17">
        <v>2.0499999999999998</v>
      </c>
      <c r="F154" s="17">
        <v>10</v>
      </c>
      <c r="G154" s="99" t="s">
        <v>3114</v>
      </c>
      <c r="H154" s="98" t="s">
        <v>9734</v>
      </c>
      <c r="I154" s="17" t="s">
        <v>761</v>
      </c>
      <c r="J154" s="17" t="s">
        <v>2966</v>
      </c>
      <c r="K154" s="3">
        <v>78480</v>
      </c>
      <c r="L154" s="98">
        <v>4055473784809</v>
      </c>
      <c r="M154" s="17">
        <v>2.4500000000000002</v>
      </c>
      <c r="N154" s="3">
        <v>88480</v>
      </c>
      <c r="O154" s="98">
        <v>4055473884806</v>
      </c>
      <c r="P154" s="17">
        <v>3.75</v>
      </c>
      <c r="Q154" s="3">
        <v>58480</v>
      </c>
      <c r="R154" s="98">
        <v>4055473584805</v>
      </c>
      <c r="S154" s="17">
        <v>4.95</v>
      </c>
      <c r="T154" s="3">
        <v>38480</v>
      </c>
      <c r="U154" s="98">
        <v>4055473384801</v>
      </c>
      <c r="V154" s="17">
        <v>6.75</v>
      </c>
      <c r="W154" s="3">
        <v>68480</v>
      </c>
      <c r="X154" s="98">
        <v>4055473684802</v>
      </c>
      <c r="Y154" s="17">
        <v>2.95</v>
      </c>
      <c r="Z154" s="101" t="s">
        <v>9514</v>
      </c>
      <c r="AA154" s="101" t="s">
        <v>9515</v>
      </c>
      <c r="AB154" s="101" t="s">
        <v>5745</v>
      </c>
      <c r="AC154" s="101" t="s">
        <v>9370</v>
      </c>
      <c r="AD154" s="101" t="s">
        <v>9516</v>
      </c>
      <c r="AE154" s="101" t="s">
        <v>5746</v>
      </c>
      <c r="AF154" s="101" t="s">
        <v>9372</v>
      </c>
      <c r="AG154" s="101" t="s">
        <v>5747</v>
      </c>
      <c r="AH154" s="101" t="s">
        <v>5748</v>
      </c>
      <c r="AI154" s="101" t="s">
        <v>5749</v>
      </c>
      <c r="AJ154" s="101" t="s">
        <v>9374</v>
      </c>
      <c r="AK154" s="102" t="s">
        <v>9517</v>
      </c>
      <c r="AL154" s="101" t="s">
        <v>5750</v>
      </c>
      <c r="AM154" s="101" t="s">
        <v>5751</v>
      </c>
      <c r="AN154" s="101" t="s">
        <v>5752</v>
      </c>
      <c r="AO154" s="101" t="s">
        <v>5753</v>
      </c>
      <c r="AP154" s="101" t="s">
        <v>9518</v>
      </c>
      <c r="AQ154" s="101" t="s">
        <v>5754</v>
      </c>
      <c r="AR154" s="101" t="s">
        <v>9519</v>
      </c>
      <c r="AS154" s="101" t="s">
        <v>5755</v>
      </c>
      <c r="AT154" s="101" t="s">
        <v>9520</v>
      </c>
      <c r="AU154" s="101" t="s">
        <v>9521</v>
      </c>
      <c r="AV154" s="101" t="s">
        <v>5756</v>
      </c>
      <c r="AW154" s="101" t="s">
        <v>5757</v>
      </c>
      <c r="AX154" s="101" t="s">
        <v>9522</v>
      </c>
      <c r="AY154" s="101" t="s">
        <v>5756</v>
      </c>
      <c r="AZ154" s="101" t="s">
        <v>5758</v>
      </c>
      <c r="BA154" s="103" t="s">
        <v>5759</v>
      </c>
      <c r="BB154" s="18" t="str">
        <f t="shared" si="57"/>
        <v>БИО - Чили – Сигарета ди Бергамо
Capsicum annuum
BIO – Chili – Sigaretta di Bergamo</v>
      </c>
      <c r="BC154" s="18" t="str">
        <f t="shared" si="58"/>
        <v>BIO - Chili – Sigaretta di Bergamo
Capsicum annuum
BIO – Chili – Sigaretta di Bergamo</v>
      </c>
      <c r="BD154" s="18" t="str">
        <f t="shared" si="59"/>
        <v xml:space="preserve">BIO – Chili – Sigaretta di Bergamo
Capsicum annuum
</v>
      </c>
      <c r="BE154" s="18" t="str">
        <f t="shared" si="60"/>
        <v>Organic - Chili – Sigaretta di Bergamo
Capsicum annuum
BIO – Chili – Sigaretta di Bergamo</v>
      </c>
      <c r="BF154" s="18" t="str">
        <f t="shared" si="61"/>
        <v>ORGAANILINE – tšilli – Sigaretta di Bergamo
Capsicum annuum
BIO – Chili – Sigaretta di Bergamo</v>
      </c>
      <c r="BG154" s="18" t="str">
        <f t="shared" si="62"/>
        <v>LUOMU - Chili - Sigaretta di Bergamo
Capsicum annuum
BIO – Chili – Sigaretta di Bergamo</v>
      </c>
      <c r="BH154" s="18" t="str">
        <f t="shared" si="63"/>
        <v>BIO - Chili – Sigaretta di Bergame
Capsicum annuum
BIO – Chili – Sigaretta di Bergamo</v>
      </c>
      <c r="BI154" s="18" t="str">
        <f t="shared" si="64"/>
        <v>ΒΙΟΛΟΓΙΚΟ - Τσίλι - Sigaretta di Bergamo
Capsicum annuum
BIO – Chili – Sigaretta di Bergamo</v>
      </c>
      <c r="BJ154" s="18" t="str">
        <f t="shared" si="65"/>
        <v>ORGÁNACHA - Chili - Sigaretta di Bergamo
Capsicum annuum
BIO – Chili – Sigaretta di Bergamo</v>
      </c>
      <c r="BK154" s="18" t="str">
        <f t="shared" si="66"/>
        <v>LÍFRÆNT - Chili - Sigaretta di Bergamo
Capsicum annuum
BIO – Chili – Sigaretta di Bergamo</v>
      </c>
      <c r="BL154" s="18" t="str">
        <f t="shared" si="67"/>
        <v>BIO - Peperoncino – Sigaretta di Bergamo
Capsicum annuum
BIO – Chili – Sigaretta di Bergamo</v>
      </c>
      <c r="BM154" s="18" t="str">
        <f t="shared" si="68"/>
        <v>オーガニック　－　チリ - ベルガモのシガレッタ
Capsicum annuum
BIO – Chili – Sigaretta di Bergamo</v>
      </c>
      <c r="BN154" s="18" t="str">
        <f t="shared" si="69"/>
        <v>ORGANSKI - Čili - Sigaretta di Bergamo
Capsicum annuum
BIO – Chili – Sigaretta di Bergamo</v>
      </c>
      <c r="BO154" s="18" t="str">
        <f t="shared" si="70"/>
        <v>BIOLOĢISKĀ - Čili - Sigaretta di Bergamo
Capsicum annuum
BIO – Chili – Sigaretta di Bergamo</v>
      </c>
      <c r="BP154" s="18" t="str">
        <f t="shared" si="71"/>
        <v>EKOLOGIŠKAS – Čili – Sigaretta di Bergamo
Capsicum annuum
BIO – Chili – Sigaretta di Bergamo</v>
      </c>
      <c r="BQ154" s="18" t="str">
        <f t="shared" si="72"/>
        <v>ORGANIĊI - Chili - Sigaretta di Bergamo
Capsicum annuum
BIO – Chili – Sigaretta di Bergamo</v>
      </c>
      <c r="BR154" s="18" t="str">
        <f t="shared" si="73"/>
        <v>Bio - Chili - Sigaretta di Bergamo
Capsicum annuum
BIO – Chili – Sigaretta di Bergamo</v>
      </c>
      <c r="BS154" s="18" t="str">
        <f t="shared" si="74"/>
        <v>ØKOLOGISK - Chili - Sigaretta di Bergamo
Capsicum annuum
BIO – Chili – Sigaretta di Bergamo</v>
      </c>
      <c r="BT154" s="18" t="str">
        <f t="shared" si="75"/>
        <v>Bio - Chili – Sigaretta di Bergamo
Capsicum annuum
BIO – Chili – Sigaretta di Bergamo</v>
      </c>
      <c r="BU154" s="18" t="str">
        <f t="shared" si="76"/>
        <v>ORGÂNICO - Chili - Sigaretta di Bergamo
Capsicum annuum
BIO – Chili – Sigaretta di Bergamo</v>
      </c>
      <c r="BV154" s="18" t="str">
        <f t="shared" si="77"/>
        <v>Ecologic - Chili – Sigaretta di Bergamo
Capsicum annuum
BIO – Chili – Sigaretta di Bergamo</v>
      </c>
      <c r="BW154" s="18" t="str">
        <f t="shared" si="78"/>
        <v>Ekologiskt – Sigaretta di Bergamo
Capsicum annuum
BIO – Chili – Sigaretta di Bergamo</v>
      </c>
      <c r="BX154" s="18" t="str">
        <f t="shared" si="79"/>
        <v>BIO - Chilli - Sigaretta di Bergamo
Capsicum annuum
BIO – Chili – Sigaretta di Bergamo</v>
      </c>
      <c r="BY154" s="18" t="str">
        <f t="shared" si="80"/>
        <v>BIO - Čili - Sigaretta di Bergamo
Capsicum annuum
BIO – Chili – Sigaretta di Bergamo</v>
      </c>
      <c r="BZ154" s="18" t="str">
        <f t="shared" si="81"/>
        <v>Ecológico - Chile – Sigaretta de Bérgamo
Capsicum annuum
BIO – Chili – Sigaretta di Bergamo</v>
      </c>
      <c r="CA154" s="18" t="str">
        <f t="shared" si="82"/>
        <v>BIO - Chilli - Sigaretta di Bergamo
Capsicum annuum
BIO – Chili – Sigaretta di Bergamo</v>
      </c>
      <c r="CB154" s="18" t="str">
        <f t="shared" si="83"/>
        <v>ORGANİK - Acı Biber - Sigaretta di Bergamo
Capsicum annuum
BIO – Chili – Sigaretta di Bergamo</v>
      </c>
      <c r="CC154" s="18" t="str">
        <f t="shared" si="84"/>
        <v>BIO - Chili - Sigaretta di Bergamo
Capsicum annuum
BIO – Chili – Sigaretta di Bergamo</v>
      </c>
    </row>
    <row r="155" spans="2:81" ht="60" x14ac:dyDescent="0.2">
      <c r="B155" s="136">
        <v>153</v>
      </c>
      <c r="C155" s="3">
        <v>18481</v>
      </c>
      <c r="D155" s="98">
        <v>4055473184814</v>
      </c>
      <c r="E155" s="17">
        <v>2.0499999999999998</v>
      </c>
      <c r="F155" s="17">
        <v>10</v>
      </c>
      <c r="G155" s="99" t="s">
        <v>3114</v>
      </c>
      <c r="H155" s="98" t="s">
        <v>9734</v>
      </c>
      <c r="I155" s="17" t="s">
        <v>761</v>
      </c>
      <c r="J155" s="17" t="s">
        <v>2966</v>
      </c>
      <c r="K155" s="3">
        <v>78481</v>
      </c>
      <c r="L155" s="98">
        <v>4055473784816</v>
      </c>
      <c r="M155" s="17">
        <v>2.4500000000000002</v>
      </c>
      <c r="N155" s="3">
        <v>88481</v>
      </c>
      <c r="O155" s="98">
        <v>4055473884813</v>
      </c>
      <c r="P155" s="17">
        <v>3.75</v>
      </c>
      <c r="Q155" s="3">
        <v>58481</v>
      </c>
      <c r="R155" s="98">
        <v>4055473584812</v>
      </c>
      <c r="S155" s="17">
        <v>4.95</v>
      </c>
      <c r="T155" s="3">
        <v>38481</v>
      </c>
      <c r="U155" s="98">
        <v>4055473384818</v>
      </c>
      <c r="V155" s="17">
        <v>6.75</v>
      </c>
      <c r="W155" s="3">
        <v>68481</v>
      </c>
      <c r="X155" s="98">
        <v>4055473684819</v>
      </c>
      <c r="Y155" s="17">
        <v>2.95</v>
      </c>
      <c r="Z155" s="101" t="s">
        <v>9523</v>
      </c>
      <c r="AA155" s="101" t="s">
        <v>9524</v>
      </c>
      <c r="AB155" s="101" t="s">
        <v>5760</v>
      </c>
      <c r="AC155" s="101" t="s">
        <v>9371</v>
      </c>
      <c r="AD155" s="101" t="s">
        <v>9525</v>
      </c>
      <c r="AE155" s="101" t="s">
        <v>5761</v>
      </c>
      <c r="AF155" s="101" t="s">
        <v>9373</v>
      </c>
      <c r="AG155" s="101" t="s">
        <v>9526</v>
      </c>
      <c r="AH155" s="101" t="s">
        <v>5762</v>
      </c>
      <c r="AI155" s="101" t="s">
        <v>5763</v>
      </c>
      <c r="AJ155" s="101" t="s">
        <v>9375</v>
      </c>
      <c r="AK155" s="102" t="s">
        <v>9527</v>
      </c>
      <c r="AL155" s="101" t="s">
        <v>5764</v>
      </c>
      <c r="AM155" s="101" t="s">
        <v>5765</v>
      </c>
      <c r="AN155" s="101" t="s">
        <v>5766</v>
      </c>
      <c r="AO155" s="101" t="s">
        <v>5767</v>
      </c>
      <c r="AP155" s="101" t="s">
        <v>9528</v>
      </c>
      <c r="AQ155" s="101" t="s">
        <v>5768</v>
      </c>
      <c r="AR155" s="101" t="s">
        <v>9528</v>
      </c>
      <c r="AS155" s="101" t="s">
        <v>5769</v>
      </c>
      <c r="AT155" s="101" t="s">
        <v>9529</v>
      </c>
      <c r="AU155" s="101" t="s">
        <v>9530</v>
      </c>
      <c r="AV155" s="101" t="s">
        <v>5760</v>
      </c>
      <c r="AW155" s="101" t="s">
        <v>5770</v>
      </c>
      <c r="AX155" s="101" t="s">
        <v>9531</v>
      </c>
      <c r="AY155" s="101" t="s">
        <v>5771</v>
      </c>
      <c r="AZ155" s="101" t="s">
        <v>5772</v>
      </c>
      <c r="BA155" s="103" t="s">
        <v>5760</v>
      </c>
      <c r="BB155" s="18" t="str">
        <f t="shared" si="57"/>
        <v>БИО - Чили - Piccante Cilieglia
Capsicum annuum
BIO – Chili – Piccante Cilieglia</v>
      </c>
      <c r="BC155" s="18" t="str">
        <f t="shared" si="58"/>
        <v>BIO - Chili - Piccante Cilieglia
Capsicum annuum
BIO – Chili – Piccante Cilieglia</v>
      </c>
      <c r="BD155" s="18" t="str">
        <f t="shared" si="59"/>
        <v xml:space="preserve">BIO – Chili – Piccante Cilieglia
Capsicum annuum
</v>
      </c>
      <c r="BE155" s="18" t="str">
        <f t="shared" si="60"/>
        <v>Organic - Chili - Piccante Cilieglia
Capsicum annuum
BIO – Chili – Piccante Cilieglia</v>
      </c>
      <c r="BF155" s="18" t="str">
        <f t="shared" si="61"/>
        <v>ORGAANILINE – tšilli – Piccante Cilieglia
Capsicum annuum
BIO – Chili – Piccante Cilieglia</v>
      </c>
      <c r="BG155" s="18" t="str">
        <f t="shared" si="62"/>
        <v>LUOMU – Chili – Piccante Cilieglia
Capsicum annuum
BIO – Chili – Piccante Cilieglia</v>
      </c>
      <c r="BH155" s="18" t="str">
        <f t="shared" si="63"/>
        <v>BIO - Piment - Piccante Cilieglia
Capsicum annuum
BIO – Chili – Piccante Cilieglia</v>
      </c>
      <c r="BI155" s="18" t="str">
        <f t="shared" si="64"/>
        <v>ΒΙΟΛΟΓΙΚΟ – Τσίλι – Piccante Cilieglia
Capsicum annuum
BIO – Chili – Piccante Cilieglia</v>
      </c>
      <c r="BJ155" s="18" t="str">
        <f t="shared" si="65"/>
        <v>ORGÁNACHA – Chili – Piccante Cilieglia
Capsicum annuum
BIO – Chili – Piccante Cilieglia</v>
      </c>
      <c r="BK155" s="18" t="str">
        <f t="shared" si="66"/>
        <v>LÍFRÆNT – Chili – Piccante Cilieglia
Capsicum annuum
BIO – Chili – Piccante Cilieglia</v>
      </c>
      <c r="BL155" s="18" t="str">
        <f t="shared" si="67"/>
        <v>BIO - Peperoncino - Piccante Cilieglia
Capsicum annuum
BIO – Chili – Piccante Cilieglia</v>
      </c>
      <c r="BM155" s="18" t="str">
        <f t="shared" si="68"/>
        <v>オーガニック - チリ - ピカンテ チリエグリア
Capsicum annuum
BIO – Chili – Piccante Cilieglia</v>
      </c>
      <c r="BN155" s="18" t="str">
        <f t="shared" si="69"/>
        <v>ORGANSKI – Čili – Piccante Cilieglia
Capsicum annuum
BIO – Chili – Piccante Cilieglia</v>
      </c>
      <c r="BO155" s="18" t="str">
        <f t="shared" si="70"/>
        <v>BIOLOĢISKI – Čili – Piccante Cilieglia
Capsicum annuum
BIO – Chili – Piccante Cilieglia</v>
      </c>
      <c r="BP155" s="18" t="str">
        <f t="shared" si="71"/>
        <v>EKOLOGIŠKAS – Čili – Piccante Cilieglia
Capsicum annuum
BIO – Chili – Piccante Cilieglia</v>
      </c>
      <c r="BQ155" s="18" t="str">
        <f t="shared" si="72"/>
        <v>ORGANIĊI – Chili – Piccante Cilieglia
Capsicum annuum
BIO – Chili – Piccante Cilieglia</v>
      </c>
      <c r="BR155" s="18" t="str">
        <f t="shared" si="73"/>
        <v>Bio - Chili - Piccante Cilieglia
Capsicum annuum
BIO – Chili – Piccante Cilieglia</v>
      </c>
      <c r="BS155" s="18" t="str">
        <f t="shared" si="74"/>
        <v>ØKOLOGISK – Chili – Piccante Cilieglia
Capsicum annuum
BIO – Chili – Piccante Cilieglia</v>
      </c>
      <c r="BT155" s="18" t="str">
        <f t="shared" si="75"/>
        <v>Bio - Chili - Piccante Cilieglia
Capsicum annuum
BIO – Chili – Piccante Cilieglia</v>
      </c>
      <c r="BU155" s="18" t="str">
        <f t="shared" si="76"/>
        <v>ORGÂNICO – Chili – Piccante Cilieglia
Capsicum annuum
BIO – Chili – Piccante Cilieglia</v>
      </c>
      <c r="BV155" s="18" t="str">
        <f t="shared" si="77"/>
        <v>Ecologic - Chili - Piccante Cilieglia
Capsicum annuum
BIO – Chili – Piccante Cilieglia</v>
      </c>
      <c r="BW155" s="18" t="str">
        <f t="shared" si="78"/>
        <v>Ekologiskt - Piccante Cilieglia
Capsicum annuum
BIO – Chili – Piccante Cilieglia</v>
      </c>
      <c r="BX155" s="18" t="str">
        <f t="shared" si="79"/>
        <v>BIO – Chili – Piccante Cilieglia
Capsicum annuum
BIO – Chili – Piccante Cilieglia</v>
      </c>
      <c r="BY155" s="18" t="str">
        <f t="shared" si="80"/>
        <v>BIO – Čili – Piccante Cilieglia
Capsicum annuum
BIO – Chili – Piccante Cilieglia</v>
      </c>
      <c r="BZ155" s="18" t="str">
        <f t="shared" si="81"/>
        <v>Ecológico - Chili - Piccante Cilieglia
Capsicum annuum
BIO – Chili – Piccante Cilieglia</v>
      </c>
      <c r="CA155" s="18" t="str">
        <f t="shared" si="82"/>
        <v>BIO – Chilli – Piccante Cilieglia
Capsicum annuum
BIO – Chili – Piccante Cilieglia</v>
      </c>
      <c r="CB155" s="18" t="str">
        <f t="shared" si="83"/>
        <v>ORGANİK – Biber – Piccante Cilieglia
Capsicum annuum
BIO – Chili – Piccante Cilieglia</v>
      </c>
      <c r="CC155" s="18" t="str">
        <f t="shared" si="84"/>
        <v>BIO – Chili – Piccante Cilieglia
Capsicum annuum
BIO – Chili – Piccante Cilieglia</v>
      </c>
    </row>
    <row r="156" spans="2:81" ht="72" x14ac:dyDescent="0.2">
      <c r="B156" s="136">
        <v>154</v>
      </c>
      <c r="C156" s="3">
        <v>18501</v>
      </c>
      <c r="D156" s="98">
        <v>4055473185019</v>
      </c>
      <c r="E156" s="17">
        <v>2.0499999999999998</v>
      </c>
      <c r="F156" s="17">
        <v>1000</v>
      </c>
      <c r="G156" s="99" t="s">
        <v>3114</v>
      </c>
      <c r="H156" s="98" t="s">
        <v>9734</v>
      </c>
      <c r="I156" s="17" t="s">
        <v>726</v>
      </c>
      <c r="J156" s="17" t="s">
        <v>2967</v>
      </c>
      <c r="K156" s="3">
        <v>78501</v>
      </c>
      <c r="L156" s="98">
        <v>4055473785011</v>
      </c>
      <c r="M156" s="17">
        <v>2.4500000000000002</v>
      </c>
      <c r="N156" s="3">
        <v>88501</v>
      </c>
      <c r="O156" s="98">
        <v>4055473885018</v>
      </c>
      <c r="P156" s="17">
        <v>3.75</v>
      </c>
      <c r="Q156" s="3">
        <v>58501</v>
      </c>
      <c r="R156" s="98">
        <v>4055473585017</v>
      </c>
      <c r="S156" s="17">
        <v>4.95</v>
      </c>
      <c r="T156" s="3">
        <v>38501</v>
      </c>
      <c r="U156" s="98">
        <v>4055473385013</v>
      </c>
      <c r="V156" s="17">
        <v>6.75</v>
      </c>
      <c r="W156" s="3">
        <v>68501</v>
      </c>
      <c r="X156" s="98">
        <v>4055473685014</v>
      </c>
      <c r="Y156" s="17">
        <v>2.95</v>
      </c>
      <c r="Z156" s="101" t="s">
        <v>9532</v>
      </c>
      <c r="AA156" s="101" t="s">
        <v>9533</v>
      </c>
      <c r="AB156" s="101" t="s">
        <v>727</v>
      </c>
      <c r="AC156" s="101" t="s">
        <v>725</v>
      </c>
      <c r="AD156" s="101" t="s">
        <v>9534</v>
      </c>
      <c r="AE156" s="101" t="s">
        <v>9535</v>
      </c>
      <c r="AF156" s="101" t="s">
        <v>1874</v>
      </c>
      <c r="AG156" s="101" t="s">
        <v>5773</v>
      </c>
      <c r="AH156" s="101" t="s">
        <v>5774</v>
      </c>
      <c r="AI156" s="101" t="s">
        <v>5775</v>
      </c>
      <c r="AJ156" s="101" t="s">
        <v>1875</v>
      </c>
      <c r="AK156" s="102" t="s">
        <v>5776</v>
      </c>
      <c r="AL156" s="101" t="s">
        <v>5777</v>
      </c>
      <c r="AM156" s="101" t="s">
        <v>5778</v>
      </c>
      <c r="AN156" s="101" t="s">
        <v>5779</v>
      </c>
      <c r="AO156" s="101" t="s">
        <v>5780</v>
      </c>
      <c r="AP156" s="101" t="s">
        <v>1878</v>
      </c>
      <c r="AQ156" s="101" t="s">
        <v>5781</v>
      </c>
      <c r="AR156" s="101" t="s">
        <v>1879</v>
      </c>
      <c r="AS156" s="101" t="s">
        <v>5782</v>
      </c>
      <c r="AT156" s="101" t="s">
        <v>1880</v>
      </c>
      <c r="AU156" s="101" t="s">
        <v>1877</v>
      </c>
      <c r="AV156" s="101" t="s">
        <v>5783</v>
      </c>
      <c r="AW156" s="101" t="s">
        <v>5784</v>
      </c>
      <c r="AX156" s="101" t="s">
        <v>1876</v>
      </c>
      <c r="AY156" s="101" t="s">
        <v>5785</v>
      </c>
      <c r="AZ156" s="101" t="s">
        <v>5786</v>
      </c>
      <c r="BA156" s="103" t="s">
        <v>5787</v>
      </c>
      <c r="BB156" s="18" t="str">
        <f t="shared" si="57"/>
        <v>БИО - Морковите - царят на есента
Daucus carota subsp. sativus
BIO - Möhren - Herbstkönig</v>
      </c>
      <c r="BC156" s="18" t="str">
        <f t="shared" si="58"/>
        <v>BIO - Gulerødder - efterårets konge
Daucus carota subsp. sativus
BIO - Möhren - Herbstkönig</v>
      </c>
      <c r="BD156" s="18" t="str">
        <f t="shared" si="59"/>
        <v xml:space="preserve">BIO - Möhren - Herbstkönig
Daucus carota subsp. sativus
</v>
      </c>
      <c r="BE156" s="18" t="str">
        <f t="shared" si="60"/>
        <v>Organic - Carrot - Autumn King
Daucus carota subsp. sativus
BIO - Möhren - Herbstkönig</v>
      </c>
      <c r="BF156" s="18" t="str">
        <f t="shared" si="61"/>
        <v>ORGAANILINE - porgand - sügiskuningas
Daucus carota subsp. sativus
BIO - Möhren - Herbstkönig</v>
      </c>
      <c r="BG156" s="18" t="str">
        <f t="shared" si="62"/>
        <v>LUOMU - porkkanat - syksyn kuningas
Daucus carota subsp. sativus
BIO - Möhren - Herbstkönig</v>
      </c>
      <c r="BH156" s="18" t="str">
        <f t="shared" si="63"/>
        <v>BIO - Carottes - Roi de l'automne
Daucus carota subsp. sativus
BIO - Möhren - Herbstkönig</v>
      </c>
      <c r="BI156" s="18" t="str">
        <f t="shared" si="64"/>
        <v>ΒΙΟΛΟΓΙΚΑ - καρότα - φθινοπωρινός βασιλιάς
Daucus carota subsp. sativus
BIO - Möhren - Herbstkönig</v>
      </c>
      <c r="BJ156" s="18" t="str">
        <f t="shared" si="65"/>
        <v>ORGÁNACHA - cairéid - rí an fhómhair
Daucus carota subsp. sativus
BIO - Möhren - Herbstkönig</v>
      </c>
      <c r="BK156" s="18" t="str">
        <f t="shared" si="66"/>
        <v>LÍFRÆNT - gulrætur - haustkóngur
Daucus carota subsp. sativus
BIO - Möhren - Herbstkönig</v>
      </c>
      <c r="BL156" s="18" t="str">
        <f t="shared" si="67"/>
        <v>BIO - Carota - Regina d'autunno
Daucus carota subsp. sativus
BIO - Möhren - Herbstkönig</v>
      </c>
      <c r="BM156" s="18" t="str">
        <f t="shared" si="68"/>
        <v>オーガニック　－　ニンジン　－　オータムキング
Daucus carota subsp. sativus
BIO - Möhren - Herbstkönig</v>
      </c>
      <c r="BN156" s="18" t="str">
        <f t="shared" si="69"/>
        <v>ORGANSKI - mrkva - jesenski kralj
Daucus carota subsp. sativus
BIO - Möhren - Herbstkönig</v>
      </c>
      <c r="BO156" s="18" t="str">
        <f t="shared" si="70"/>
        <v>BIOLOĢISKI - burkāni - rudens karalis
Daucus carota subsp. sativus
BIO - Möhren - Herbstkönig</v>
      </c>
      <c r="BP156" s="18" t="str">
        <f t="shared" si="71"/>
        <v>EKOLOGIŠKAS – morkos – rudens karalius
Daucus carota subsp. sativus
BIO - Möhren - Herbstkönig</v>
      </c>
      <c r="BQ156" s="18" t="str">
        <f t="shared" si="72"/>
        <v>ORGANIĊI - karrotti - ħarifa king
Daucus carota subsp. sativus
BIO - Möhren - Herbstkönig</v>
      </c>
      <c r="BR156" s="18" t="str">
        <f t="shared" si="73"/>
        <v>Bio - Wortelen - Autumn King
Daucus carota subsp. sativus
BIO - Möhren - Herbstkönig</v>
      </c>
      <c r="BS156" s="18" t="str">
        <f t="shared" si="74"/>
        <v>ØKOLOGISK - gulrøtter - høstkonge
Daucus carota subsp. sativus
BIO - Möhren - Herbstkönig</v>
      </c>
      <c r="BT156" s="18" t="str">
        <f t="shared" si="75"/>
        <v>Bio - Marchewka - Jesieni
Daucus carota subsp. sativus
BIO - Möhren - Herbstkönig</v>
      </c>
      <c r="BU156" s="18" t="str">
        <f t="shared" si="76"/>
        <v>ORGÂNICO - cenouras - rei do outono
Daucus carota subsp. sativus
BIO - Möhren - Herbstkönig</v>
      </c>
      <c r="BV156" s="18" t="str">
        <f t="shared" si="77"/>
        <v>Ecologic - Morcovi - Regele Toamnei
Daucus carota subsp. sativus
BIO - Möhren - Herbstkönig</v>
      </c>
      <c r="BW156" s="18" t="str">
        <f t="shared" si="78"/>
        <v>Ekologiskt - Morötter - Höstkung
Daucus carota subsp. sativus
BIO - Möhren - Herbstkönig</v>
      </c>
      <c r="BX156" s="18" t="str">
        <f t="shared" si="79"/>
        <v>BIO - mrkva - jesenný kráľ
Daucus carota subsp. sativus
BIO - Möhren - Herbstkönig</v>
      </c>
      <c r="BY156" s="18" t="str">
        <f t="shared" si="80"/>
        <v>BIO - korenje - jesenski kralj
Daucus carota subsp. sativus
BIO - Möhren - Herbstkönig</v>
      </c>
      <c r="BZ156" s="18" t="str">
        <f t="shared" si="81"/>
        <v>Ecológico - Zanahorias - Rey de otoño
Daucus carota subsp. sativus
BIO - Möhren - Herbstkönig</v>
      </c>
      <c r="CA156" s="18" t="str">
        <f t="shared" si="82"/>
        <v>BIO - mrkev - podzimní král
Daucus carota subsp. sativus
BIO - Möhren - Herbstkönig</v>
      </c>
      <c r="CB156" s="18" t="str">
        <f t="shared" si="83"/>
        <v>ORGANİK - havuç - sonbahar kralı
Daucus carota subsp. sativus
BIO - Möhren - Herbstkönig</v>
      </c>
      <c r="CC156" s="18" t="str">
        <f t="shared" si="84"/>
        <v>BIO - sárgarépa - ősz király
Daucus carota subsp. sativus
BIO - Möhren - Herbstkönig</v>
      </c>
    </row>
    <row r="157" spans="2:81" ht="72" x14ac:dyDescent="0.2">
      <c r="B157" s="136">
        <v>155</v>
      </c>
      <c r="C157" s="3">
        <v>18502</v>
      </c>
      <c r="D157" s="98">
        <v>4055473185026</v>
      </c>
      <c r="E157" s="17">
        <v>2.0499999999999998</v>
      </c>
      <c r="F157" s="17">
        <v>1500</v>
      </c>
      <c r="G157" s="99" t="s">
        <v>3114</v>
      </c>
      <c r="H157" s="98" t="s">
        <v>9734</v>
      </c>
      <c r="I157" s="17" t="s">
        <v>726</v>
      </c>
      <c r="J157" s="17" t="s">
        <v>2967</v>
      </c>
      <c r="K157" s="3">
        <v>78502</v>
      </c>
      <c r="L157" s="98">
        <v>4055473785028</v>
      </c>
      <c r="M157" s="17">
        <v>2.4500000000000002</v>
      </c>
      <c r="N157" s="3">
        <v>88502</v>
      </c>
      <c r="O157" s="98">
        <v>4055473885025</v>
      </c>
      <c r="P157" s="17">
        <v>3.75</v>
      </c>
      <c r="Q157" s="3">
        <v>58502</v>
      </c>
      <c r="R157" s="98">
        <v>4055473585024</v>
      </c>
      <c r="S157" s="17">
        <v>4.95</v>
      </c>
      <c r="T157" s="3">
        <v>38502</v>
      </c>
      <c r="U157" s="98">
        <v>4055473385020</v>
      </c>
      <c r="V157" s="17">
        <v>6.75</v>
      </c>
      <c r="W157" s="3">
        <v>68502</v>
      </c>
      <c r="X157" s="98">
        <v>4055473685021</v>
      </c>
      <c r="Y157" s="17">
        <v>2.95</v>
      </c>
      <c r="Z157" s="101" t="s">
        <v>9536</v>
      </c>
      <c r="AA157" s="101" t="s">
        <v>9537</v>
      </c>
      <c r="AB157" s="101" t="s">
        <v>729</v>
      </c>
      <c r="AC157" s="101" t="s">
        <v>728</v>
      </c>
      <c r="AD157" s="101" t="s">
        <v>9538</v>
      </c>
      <c r="AE157" s="101" t="s">
        <v>5788</v>
      </c>
      <c r="AF157" s="101" t="s">
        <v>1881</v>
      </c>
      <c r="AG157" s="101" t="s">
        <v>5789</v>
      </c>
      <c r="AH157" s="101" t="s">
        <v>5790</v>
      </c>
      <c r="AI157" s="101" t="s">
        <v>5791</v>
      </c>
      <c r="AJ157" s="101" t="s">
        <v>1882</v>
      </c>
      <c r="AK157" s="102" t="s">
        <v>5792</v>
      </c>
      <c r="AL157" s="101" t="s">
        <v>5793</v>
      </c>
      <c r="AM157" s="101" t="s">
        <v>5794</v>
      </c>
      <c r="AN157" s="101" t="s">
        <v>5795</v>
      </c>
      <c r="AO157" s="101" t="s">
        <v>5796</v>
      </c>
      <c r="AP157" s="101" t="s">
        <v>1885</v>
      </c>
      <c r="AQ157" s="101" t="s">
        <v>5797</v>
      </c>
      <c r="AR157" s="101" t="s">
        <v>1886</v>
      </c>
      <c r="AS157" s="101" t="s">
        <v>5798</v>
      </c>
      <c r="AT157" s="101" t="s">
        <v>1887</v>
      </c>
      <c r="AU157" s="101" t="s">
        <v>1884</v>
      </c>
      <c r="AV157" s="101" t="s">
        <v>5799</v>
      </c>
      <c r="AW157" s="101" t="s">
        <v>5800</v>
      </c>
      <c r="AX157" s="101" t="s">
        <v>1883</v>
      </c>
      <c r="AY157" s="101" t="s">
        <v>5801</v>
      </c>
      <c r="AZ157" s="101" t="s">
        <v>5802</v>
      </c>
      <c r="BA157" s="103" t="s">
        <v>5803</v>
      </c>
      <c r="BB157" s="18" t="str">
        <f t="shared" si="57"/>
        <v>БИО - Моркови - Ранни нантски
Daucus carota subsp. sativus
BIO - Möhren - Early Nantes</v>
      </c>
      <c r="BC157" s="18" t="str">
        <f t="shared" si="58"/>
        <v>BIO - Gulerødder - Tidlig Nantes
Daucus carota subsp. sativus
BIO - Möhren - Early Nantes</v>
      </c>
      <c r="BD157" s="18" t="str">
        <f t="shared" si="59"/>
        <v xml:space="preserve">BIO - Möhren - Early Nantes
Daucus carota subsp. sativus
</v>
      </c>
      <c r="BE157" s="18" t="str">
        <f t="shared" si="60"/>
        <v>Organic - Carrot - Early Nantes
Daucus carota subsp. sativus
BIO - Möhren - Early Nantes</v>
      </c>
      <c r="BF157" s="18" t="str">
        <f t="shared" si="61"/>
        <v>ORGAANILINE – Porgand – Varajane Nantes
Daucus carota subsp. sativus
BIO - Möhren - Early Nantes</v>
      </c>
      <c r="BG157" s="18" t="str">
        <f t="shared" si="62"/>
        <v>LUOMU - Porkkanat - Varhainen Nantes
Daucus carota subsp. sativus
BIO - Möhren - Early Nantes</v>
      </c>
      <c r="BH157" s="18" t="str">
        <f t="shared" si="63"/>
        <v>BIO - Carottes - Early Nantes
Daucus carota subsp. sativus
BIO - Möhren - Early Nantes</v>
      </c>
      <c r="BI157" s="18" t="str">
        <f t="shared" si="64"/>
        <v>ΒΙΟΛΟΓΙΚΑ - Καρότα - Πρώιμη Νάντη
Daucus carota subsp. sativus
BIO - Möhren - Early Nantes</v>
      </c>
      <c r="BJ157" s="18" t="str">
        <f t="shared" si="65"/>
        <v>ORGÁNACHA - Cairéid - Nantes Luath
Daucus carota subsp. sativus
BIO - Möhren - Early Nantes</v>
      </c>
      <c r="BK157" s="18" t="str">
        <f t="shared" si="66"/>
        <v>LÍFRÆNT - Gulrætur - Snemma Nantes
Daucus carota subsp. sativus
BIO - Möhren - Early Nantes</v>
      </c>
      <c r="BL157" s="18" t="str">
        <f t="shared" si="67"/>
        <v>BIO - Carota - Early Nantes
Daucus carota subsp. sativus
BIO - Möhren - Early Nantes</v>
      </c>
      <c r="BM157" s="18" t="str">
        <f t="shared" si="68"/>
        <v>オーガニック　－　ニンジン　－　アーリーナント
Daucus carota subsp. sativus
BIO - Möhren - Early Nantes</v>
      </c>
      <c r="BN157" s="18" t="str">
        <f t="shared" si="69"/>
        <v>ORGANSKI - Mrkva - Rani Nantes
Daucus carota subsp. sativus
BIO - Möhren - Early Nantes</v>
      </c>
      <c r="BO157" s="18" t="str">
        <f t="shared" si="70"/>
        <v>BIOLOĢISKI – Burkāni – Agrā Nante
Daucus carota subsp. sativus
BIO - Möhren - Early Nantes</v>
      </c>
      <c r="BP157" s="18" t="str">
        <f t="shared" si="71"/>
        <v>EKOLOGIŠKAS – Morkos – Ankstyvasis Nantas
Daucus carota subsp. sativus
BIO - Möhren - Early Nantes</v>
      </c>
      <c r="BQ157" s="18" t="str">
        <f t="shared" si="72"/>
        <v>ORGANIĊI - Karrotti - Nantes kmieni
Daucus carota subsp. sativus
BIO - Möhren - Early Nantes</v>
      </c>
      <c r="BR157" s="18" t="str">
        <f t="shared" si="73"/>
        <v>Bio - Wortelen - Vroege Nantes
Daucus carota subsp. sativus
BIO - Möhren - Early Nantes</v>
      </c>
      <c r="BS157" s="18" t="str">
        <f t="shared" si="74"/>
        <v>ØKOLOGISK - Gulrøtter - Tidlig Nantes
Daucus carota subsp. sativus
BIO - Möhren - Early Nantes</v>
      </c>
      <c r="BT157" s="18" t="str">
        <f t="shared" si="75"/>
        <v>Bio - Marchew - Nantes
Daucus carota subsp. sativus
BIO - Möhren - Early Nantes</v>
      </c>
      <c r="BU157" s="18" t="str">
        <f t="shared" si="76"/>
        <v>ORGÂNICO - Cenouras - Early Nantes
Daucus carota subsp. sativus
BIO - Möhren - Early Nantes</v>
      </c>
      <c r="BV157" s="18" t="str">
        <f t="shared" si="77"/>
        <v>Ecologic - Morcovi - Nantes Timpurie
Daucus carota subsp. sativus
BIO - Möhren - Early Nantes</v>
      </c>
      <c r="BW157" s="18" t="str">
        <f t="shared" si="78"/>
        <v>Ekologiskt - Morötter - Tidiga Nantes
Daucus carota subsp. sativus
BIO - Möhren - Early Nantes</v>
      </c>
      <c r="BX157" s="18" t="str">
        <f t="shared" si="79"/>
        <v>BIO - Mrkva - Skoré Nantes
Daucus carota subsp. sativus
BIO - Möhren - Early Nantes</v>
      </c>
      <c r="BY157" s="18" t="str">
        <f t="shared" si="80"/>
        <v>BIO - Korenje - Early Nantes
Daucus carota subsp. sativus
BIO - Möhren - Early Nantes</v>
      </c>
      <c r="BZ157" s="18" t="str">
        <f t="shared" si="81"/>
        <v>Ecológico - Zanahorias - Nantes Temprana
Daucus carota subsp. sativus
BIO - Möhren - Early Nantes</v>
      </c>
      <c r="CA157" s="18" t="str">
        <f t="shared" si="82"/>
        <v>BIO - Mrkev - Rané Nantes
Daucus carota subsp. sativus
BIO - Möhren - Early Nantes</v>
      </c>
      <c r="CB157" s="18" t="str">
        <f t="shared" si="83"/>
        <v>ORGANİK - Havuç - Erken Nantes
Daucus carota subsp. sativus
BIO - Möhren - Early Nantes</v>
      </c>
      <c r="CC157" s="18" t="str">
        <f t="shared" si="84"/>
        <v>BIO - Sárgarépa - Korai Nantes
Daucus carota subsp. sativus
BIO - Möhren - Early Nantes</v>
      </c>
    </row>
    <row r="158" spans="2:81" ht="48" x14ac:dyDescent="0.2">
      <c r="B158" s="136">
        <v>156</v>
      </c>
      <c r="C158" s="3">
        <v>18526</v>
      </c>
      <c r="D158" s="98">
        <v>4055473185262</v>
      </c>
      <c r="E158" s="17">
        <v>2.0499999999999998</v>
      </c>
      <c r="F158" s="17">
        <v>6</v>
      </c>
      <c r="G158" s="99" t="s">
        <v>3114</v>
      </c>
      <c r="H158" s="98" t="s">
        <v>9734</v>
      </c>
      <c r="I158" s="17" t="s">
        <v>806</v>
      </c>
      <c r="J158" s="17" t="s">
        <v>2968</v>
      </c>
      <c r="K158" s="3">
        <v>78526</v>
      </c>
      <c r="L158" s="98">
        <v>4055473785264</v>
      </c>
      <c r="M158" s="17">
        <v>2.4500000000000002</v>
      </c>
      <c r="N158" s="3">
        <v>88526</v>
      </c>
      <c r="O158" s="98">
        <v>4055473885261</v>
      </c>
      <c r="P158" s="17">
        <v>3.75</v>
      </c>
      <c r="Q158" s="3">
        <v>58526</v>
      </c>
      <c r="R158" s="98">
        <v>4055473585260</v>
      </c>
      <c r="S158" s="17">
        <v>4.95</v>
      </c>
      <c r="T158" s="3">
        <v>38526</v>
      </c>
      <c r="U158" s="98">
        <v>4055473385266</v>
      </c>
      <c r="V158" s="17">
        <v>6.75</v>
      </c>
      <c r="W158" s="3">
        <v>68526</v>
      </c>
      <c r="X158" s="98">
        <v>4055473685267</v>
      </c>
      <c r="Y158" s="17">
        <v>2.95</v>
      </c>
      <c r="Z158" s="101" t="s">
        <v>9539</v>
      </c>
      <c r="AA158" s="101" t="s">
        <v>9540</v>
      </c>
      <c r="AB158" s="101" t="s">
        <v>807</v>
      </c>
      <c r="AC158" s="101" t="s">
        <v>805</v>
      </c>
      <c r="AD158" s="101" t="s">
        <v>9541</v>
      </c>
      <c r="AE158" s="101" t="s">
        <v>5804</v>
      </c>
      <c r="AF158" s="101" t="s">
        <v>1888</v>
      </c>
      <c r="AG158" s="101" t="s">
        <v>5805</v>
      </c>
      <c r="AH158" s="101" t="s">
        <v>5806</v>
      </c>
      <c r="AI158" s="101" t="s">
        <v>5807</v>
      </c>
      <c r="AJ158" s="101" t="s">
        <v>1889</v>
      </c>
      <c r="AK158" s="102" t="s">
        <v>5808</v>
      </c>
      <c r="AL158" s="101" t="s">
        <v>5809</v>
      </c>
      <c r="AM158" s="101" t="s">
        <v>5810</v>
      </c>
      <c r="AN158" s="101" t="s">
        <v>5811</v>
      </c>
      <c r="AO158" s="101" t="s">
        <v>5812</v>
      </c>
      <c r="AP158" s="101" t="s">
        <v>1892</v>
      </c>
      <c r="AQ158" s="101" t="s">
        <v>5813</v>
      </c>
      <c r="AR158" s="101" t="s">
        <v>1893</v>
      </c>
      <c r="AS158" s="101" t="s">
        <v>5814</v>
      </c>
      <c r="AT158" s="101" t="s">
        <v>1894</v>
      </c>
      <c r="AU158" s="101" t="s">
        <v>1891</v>
      </c>
      <c r="AV158" s="101" t="s">
        <v>5815</v>
      </c>
      <c r="AW158" s="101" t="s">
        <v>5816</v>
      </c>
      <c r="AX158" s="101" t="s">
        <v>1890</v>
      </c>
      <c r="AY158" s="101" t="s">
        <v>5817</v>
      </c>
      <c r="AZ158" s="101" t="s">
        <v>5818</v>
      </c>
      <c r="BA158" s="103" t="s">
        <v>5819</v>
      </c>
      <c r="BB158" s="18" t="str">
        <f t="shared" si="57"/>
        <v>БИО - Тиква - Butternut
Cucurbita moschata
BIO - Kürbis - Butternut</v>
      </c>
      <c r="BC158" s="18" t="str">
        <f t="shared" si="58"/>
        <v>BIO - Græskar - Butternut
Cucurbita moschata
BIO - Kürbis - Butternut</v>
      </c>
      <c r="BD158" s="18" t="str">
        <f t="shared" si="59"/>
        <v xml:space="preserve">BIO - Kürbis - Butternut
Cucurbita moschata
</v>
      </c>
      <c r="BE158" s="18" t="str">
        <f t="shared" si="60"/>
        <v>Organic - Squash - Butternut
Cucurbita moschata
BIO - Kürbis - Butternut</v>
      </c>
      <c r="BF158" s="18" t="str">
        <f t="shared" si="61"/>
        <v>ORGAANILINE – kõrvits – võipähkel
Cucurbita moschata
BIO - Kürbis - Butternut</v>
      </c>
      <c r="BG158" s="18" t="str">
        <f t="shared" si="62"/>
        <v>LUOMU - Kurpitsa - Butternut
Cucurbita moschata
BIO - Kürbis - Butternut</v>
      </c>
      <c r="BH158" s="18" t="str">
        <f t="shared" si="63"/>
        <v>BIO - Courge - Butternut
Cucurbita moschata
BIO - Kürbis - Butternut</v>
      </c>
      <c r="BI158" s="18" t="str">
        <f t="shared" si="64"/>
        <v>ΒΙΟΛΟΓΙΚΟ - Κολοκύθα - Butternut
Cucurbita moschata
BIO - Kürbis - Butternut</v>
      </c>
      <c r="BJ158" s="18" t="str">
        <f t="shared" si="65"/>
        <v>ORGÁNACHA - Pumpkin - Butternut
Cucurbita moschata
BIO - Kürbis - Butternut</v>
      </c>
      <c r="BK158" s="18" t="str">
        <f t="shared" si="66"/>
        <v>LÍFRÆNT - Grasker - Butternut
Cucurbita moschata
BIO - Kürbis - Butternut</v>
      </c>
      <c r="BL158" s="18" t="str">
        <f t="shared" si="67"/>
        <v>BIO - Zucca - Butternut
Cucurbita moschata
BIO - Kürbis - Butternut</v>
      </c>
      <c r="BM158" s="18" t="str">
        <f t="shared" si="68"/>
        <v>オーガニック　－　カボチャ　－　バターナッツ
Cucurbita moschata
BIO - Kürbis - Butternut</v>
      </c>
      <c r="BN158" s="18" t="str">
        <f t="shared" si="69"/>
        <v>ORGANSKI - Bundeva - Butternut
Cucurbita moschata
BIO - Kürbis - Butternut</v>
      </c>
      <c r="BO158" s="18" t="str">
        <f t="shared" si="70"/>
        <v>BIOLOĢISKI - Ķirbis - Sviestrieksts
Cucurbita moschata
BIO - Kürbis - Butternut</v>
      </c>
      <c r="BP158" s="18" t="str">
        <f t="shared" si="71"/>
        <v>EKOLOGIŠKAS – Moliūgas – Sviestinis
Cucurbita moschata
BIO - Kürbis - Butternut</v>
      </c>
      <c r="BQ158" s="18" t="str">
        <f t="shared" si="72"/>
        <v>ORGANIĊI - Qara Ħamra - Butternut
Cucurbita moschata
BIO - Kürbis - Butternut</v>
      </c>
      <c r="BR158" s="18" t="str">
        <f t="shared" si="73"/>
        <v>Bio - Pompoen Butternut
Cucurbita moschata
BIO - Kürbis - Butternut</v>
      </c>
      <c r="BS158" s="18" t="str">
        <f t="shared" si="74"/>
        <v>ØKOLOGISK - Gresskar - Butternut
Cucurbita moschata
BIO - Kürbis - Butternut</v>
      </c>
      <c r="BT158" s="18" t="str">
        <f t="shared" si="75"/>
        <v>Bio - Dynia Butternut
Cucurbita moschata
BIO - Kürbis - Butternut</v>
      </c>
      <c r="BU158" s="18" t="str">
        <f t="shared" si="76"/>
        <v>ORGÂNICO - Abóbora - Butternut
Cucurbita moschata
BIO - Kürbis - Butternut</v>
      </c>
      <c r="BV158" s="18" t="str">
        <f t="shared" si="77"/>
        <v>Ecologic - Dovleac
Cucurbita moschata
BIO - Kürbis - Butternut</v>
      </c>
      <c r="BW158" s="18" t="str">
        <f t="shared" si="78"/>
        <v>Ekologiskt Pumpkin Butternut
Cucurbita moschata
BIO - Kürbis - Butternut</v>
      </c>
      <c r="BX158" s="18" t="str">
        <f t="shared" si="79"/>
        <v>BIO - tekvica - maslová
Cucurbita moschata
BIO - Kürbis - Butternut</v>
      </c>
      <c r="BY158" s="18" t="str">
        <f t="shared" si="80"/>
        <v>BIO - Buča - Butternut
Cucurbita moschata
BIO - Kürbis - Butternut</v>
      </c>
      <c r="BZ158" s="18" t="str">
        <f t="shared" si="81"/>
        <v>Ecológico - Calabaza - Nuez de mariposa
Cucurbita moschata
BIO - Kürbis - Butternut</v>
      </c>
      <c r="CA158" s="18" t="str">
        <f t="shared" si="82"/>
        <v>BIO - Dýně - Ořešák
Cucurbita moschata
BIO - Kürbis - Butternut</v>
      </c>
      <c r="CB158" s="18" t="str">
        <f t="shared" si="83"/>
        <v>ORGANİK - Kabak - Balkabağı
Cucurbita moschata
BIO - Kürbis - Butternut</v>
      </c>
      <c r="CC158" s="18" t="str">
        <f t="shared" si="84"/>
        <v>BIO - Sütőtök - Butternut
Cucurbita moschata
BIO - Kürbis - Butternut</v>
      </c>
    </row>
    <row r="159" spans="2:81" ht="48" x14ac:dyDescent="0.2">
      <c r="B159" s="136">
        <v>157</v>
      </c>
      <c r="C159" s="3">
        <v>18527</v>
      </c>
      <c r="D159" s="98">
        <v>4055473185279</v>
      </c>
      <c r="E159" s="17">
        <v>2.0499999999999998</v>
      </c>
      <c r="F159" s="17">
        <v>5</v>
      </c>
      <c r="G159" s="99" t="s">
        <v>3114</v>
      </c>
      <c r="H159" s="98" t="s">
        <v>9734</v>
      </c>
      <c r="I159" s="17" t="s">
        <v>811</v>
      </c>
      <c r="J159" s="17" t="s">
        <v>2969</v>
      </c>
      <c r="K159" s="3">
        <v>78527</v>
      </c>
      <c r="L159" s="98">
        <v>4055473785271</v>
      </c>
      <c r="M159" s="17">
        <v>2.4500000000000002</v>
      </c>
      <c r="N159" s="3">
        <v>88527</v>
      </c>
      <c r="O159" s="98">
        <v>4055473885278</v>
      </c>
      <c r="P159" s="17">
        <v>3.75</v>
      </c>
      <c r="Q159" s="3">
        <v>58527</v>
      </c>
      <c r="R159" s="98">
        <v>4055473585277</v>
      </c>
      <c r="S159" s="17">
        <v>4.95</v>
      </c>
      <c r="T159" s="3">
        <v>38527</v>
      </c>
      <c r="U159" s="98">
        <v>4055473385273</v>
      </c>
      <c r="V159" s="17">
        <v>6.75</v>
      </c>
      <c r="W159" s="3">
        <v>68527</v>
      </c>
      <c r="X159" s="98">
        <v>4055473685274</v>
      </c>
      <c r="Y159" s="17">
        <v>2.95</v>
      </c>
      <c r="Z159" s="101" t="s">
        <v>9542</v>
      </c>
      <c r="AA159" s="101" t="s">
        <v>9543</v>
      </c>
      <c r="AB159" s="101" t="s">
        <v>812</v>
      </c>
      <c r="AC159" s="101" t="s">
        <v>810</v>
      </c>
      <c r="AD159" s="101" t="s">
        <v>9544</v>
      </c>
      <c r="AE159" s="101" t="s">
        <v>9545</v>
      </c>
      <c r="AF159" s="101" t="s">
        <v>1895</v>
      </c>
      <c r="AG159" s="101" t="s">
        <v>5820</v>
      </c>
      <c r="AH159" s="101" t="s">
        <v>5821</v>
      </c>
      <c r="AI159" s="101" t="s">
        <v>5822</v>
      </c>
      <c r="AJ159" s="101" t="s">
        <v>1896</v>
      </c>
      <c r="AK159" s="102" t="s">
        <v>5823</v>
      </c>
      <c r="AL159" s="101" t="s">
        <v>5824</v>
      </c>
      <c r="AM159" s="101" t="s">
        <v>5825</v>
      </c>
      <c r="AN159" s="101" t="s">
        <v>5826</v>
      </c>
      <c r="AO159" s="101" t="s">
        <v>5827</v>
      </c>
      <c r="AP159" s="101" t="s">
        <v>1899</v>
      </c>
      <c r="AQ159" s="101" t="s">
        <v>5828</v>
      </c>
      <c r="AR159" s="101" t="s">
        <v>1900</v>
      </c>
      <c r="AS159" s="101" t="s">
        <v>5829</v>
      </c>
      <c r="AT159" s="101" t="s">
        <v>1901</v>
      </c>
      <c r="AU159" s="101" t="s">
        <v>1898</v>
      </c>
      <c r="AV159" s="101" t="s">
        <v>5830</v>
      </c>
      <c r="AW159" s="101" t="s">
        <v>5831</v>
      </c>
      <c r="AX159" s="101" t="s">
        <v>1897</v>
      </c>
      <c r="AY159" s="101" t="s">
        <v>5832</v>
      </c>
      <c r="AZ159" s="101" t="s">
        <v>5833</v>
      </c>
      <c r="BA159" s="103" t="s">
        <v>5834</v>
      </c>
      <c r="BB159" s="18" t="str">
        <f t="shared" si="57"/>
        <v>БИО - Тиква - Хокайдо
Cucurbita maxima
BIO - Kürbis - Hokkaido</v>
      </c>
      <c r="BC159" s="18" t="str">
        <f t="shared" si="58"/>
        <v>BIO - Græskar - Hokkaido
Cucurbita maxima
BIO - Kürbis - Hokkaido</v>
      </c>
      <c r="BD159" s="18" t="str">
        <f t="shared" si="59"/>
        <v xml:space="preserve">BIO - Kürbis - Hokkaido
Cucurbita maxima
</v>
      </c>
      <c r="BE159" s="18" t="str">
        <f t="shared" si="60"/>
        <v>Organic - Squash - Hokkaido
Cucurbita maxima
BIO - Kürbis - Hokkaido</v>
      </c>
      <c r="BF159" s="18" t="str">
        <f t="shared" si="61"/>
        <v>ORGAANILINE – kõrvits – Hokkaido
Cucurbita maxima
BIO - Kürbis - Hokkaido</v>
      </c>
      <c r="BG159" s="18" t="str">
        <f t="shared" si="62"/>
        <v>LUOMU - Kurpitsa - Hokkaido
Cucurbita maxima
BIO - Kürbis - Hokkaido</v>
      </c>
      <c r="BH159" s="18" t="str">
        <f t="shared" si="63"/>
        <v>BIO - Potiron d'Hokkaido
Cucurbita maxima
BIO - Kürbis - Hokkaido</v>
      </c>
      <c r="BI159" s="18" t="str">
        <f t="shared" si="64"/>
        <v>ΒΙΟΛΟΓΙΚΟ - Κολοκύθα - Χοκάιντο
Cucurbita maxima
BIO - Kürbis - Hokkaido</v>
      </c>
      <c r="BJ159" s="18" t="str">
        <f t="shared" si="65"/>
        <v>ORGÁNACHA - Pumpkin - Hokkaido
Cucurbita maxima
BIO - Kürbis - Hokkaido</v>
      </c>
      <c r="BK159" s="18" t="str">
        <f t="shared" si="66"/>
        <v>LÍFRÆNT - Grasker - Hokkaido
Cucurbita maxima
BIO - Kürbis - Hokkaido</v>
      </c>
      <c r="BL159" s="18" t="str">
        <f t="shared" si="67"/>
        <v>BIO - Zucca - Hokkaido
Cucurbita maxima
BIO - Kürbis - Hokkaido</v>
      </c>
      <c r="BM159" s="18" t="str">
        <f t="shared" si="68"/>
        <v>オーガニック　－　カボチャ　－　北海道
Cucurbita maxima
BIO - Kürbis - Hokkaido</v>
      </c>
      <c r="BN159" s="18" t="str">
        <f t="shared" si="69"/>
        <v>ORGANSKI - Bundeva - Hokaido
Cucurbita maxima
BIO - Kürbis - Hokkaido</v>
      </c>
      <c r="BO159" s="18" t="str">
        <f t="shared" si="70"/>
        <v>BIOLOĢISKI - Ķirbis - Hokaido
Cucurbita maxima
BIO - Kürbis - Hokkaido</v>
      </c>
      <c r="BP159" s="18" t="str">
        <f t="shared" si="71"/>
        <v>EKOLOGIŠKAS – Moliūgas – Hokaidas
Cucurbita maxima
BIO - Kürbis - Hokkaido</v>
      </c>
      <c r="BQ159" s="18" t="str">
        <f t="shared" si="72"/>
        <v>ORGANIĊI - Qara - Hokkaido
Cucurbita maxima
BIO - Kürbis - Hokkaido</v>
      </c>
      <c r="BR159" s="18" t="str">
        <f t="shared" si="73"/>
        <v>Bio - Pompoen - Hokkaido
Cucurbita maxima
BIO - Kürbis - Hokkaido</v>
      </c>
      <c r="BS159" s="18" t="str">
        <f t="shared" si="74"/>
        <v>ØKOLOGISK - Gresskar - Hokkaido
Cucurbita maxima
BIO - Kürbis - Hokkaido</v>
      </c>
      <c r="BT159" s="18" t="str">
        <f t="shared" si="75"/>
        <v>Bio - Dynia - Hokkaido
Cucurbita maxima
BIO - Kürbis - Hokkaido</v>
      </c>
      <c r="BU159" s="18" t="str">
        <f t="shared" si="76"/>
        <v>ORGÂNICO - Abóbora - Hokkaido
Cucurbita maxima
BIO - Kürbis - Hokkaido</v>
      </c>
      <c r="BV159" s="18" t="str">
        <f t="shared" si="77"/>
        <v>Ecologic - Dovleac - Hokkaido
Cucurbita maxima
BIO - Kürbis - Hokkaido</v>
      </c>
      <c r="BW159" s="18" t="str">
        <f t="shared" si="78"/>
        <v>Ekologiskt - Pumpa - Hokkaido
Cucurbita maxima
BIO - Kürbis - Hokkaido</v>
      </c>
      <c r="BX159" s="18" t="str">
        <f t="shared" si="79"/>
        <v>BIO - Tekvica - Hokkaido
Cucurbita maxima
BIO - Kürbis - Hokkaido</v>
      </c>
      <c r="BY159" s="18" t="str">
        <f t="shared" si="80"/>
        <v>BIO - Buča - Hokaido
Cucurbita maxima
BIO - Kürbis - Hokkaido</v>
      </c>
      <c r="BZ159" s="18" t="str">
        <f t="shared" si="81"/>
        <v>Ecológico - Calabaza - Hokkaido
Cucurbita maxima
BIO - Kürbis - Hokkaido</v>
      </c>
      <c r="CA159" s="18" t="str">
        <f t="shared" si="82"/>
        <v>BIO - Dýně - Hokkaido
Cucurbita maxima
BIO - Kürbis - Hokkaido</v>
      </c>
      <c r="CB159" s="18" t="str">
        <f t="shared" si="83"/>
        <v>ORGANİK - Kabak - Hokkaido
Cucurbita maxima
BIO - Kürbis - Hokkaido</v>
      </c>
      <c r="CC159" s="18" t="str">
        <f t="shared" si="84"/>
        <v>BIO - Sütőtök - Hokkaido
Cucurbita maxima
BIO - Kürbis - Hokkaido</v>
      </c>
    </row>
    <row r="160" spans="2:81" ht="48" x14ac:dyDescent="0.2">
      <c r="B160" s="136">
        <v>158</v>
      </c>
      <c r="C160" s="3">
        <v>18528</v>
      </c>
      <c r="D160" s="98">
        <v>4055473185286</v>
      </c>
      <c r="E160" s="17">
        <v>2.0499999999999998</v>
      </c>
      <c r="F160" s="17">
        <v>5</v>
      </c>
      <c r="G160" s="99" t="s">
        <v>3114</v>
      </c>
      <c r="H160" s="98" t="s">
        <v>9734</v>
      </c>
      <c r="I160" s="17" t="s">
        <v>746</v>
      </c>
      <c r="J160" s="17" t="s">
        <v>2970</v>
      </c>
      <c r="K160" s="3">
        <v>78528</v>
      </c>
      <c r="L160" s="98">
        <v>4055473785288</v>
      </c>
      <c r="M160" s="17">
        <v>2.4500000000000002</v>
      </c>
      <c r="N160" s="3">
        <v>88528</v>
      </c>
      <c r="O160" s="98">
        <v>4055473885285</v>
      </c>
      <c r="P160" s="17">
        <v>3.75</v>
      </c>
      <c r="Q160" s="3">
        <v>58528</v>
      </c>
      <c r="R160" s="98">
        <v>4055473585284</v>
      </c>
      <c r="S160" s="17">
        <v>4.95</v>
      </c>
      <c r="T160" s="3">
        <v>38528</v>
      </c>
      <c r="U160" s="98">
        <v>4055473385280</v>
      </c>
      <c r="V160" s="17">
        <v>6.75</v>
      </c>
      <c r="W160" s="3">
        <v>68528</v>
      </c>
      <c r="X160" s="98">
        <v>4055473685281</v>
      </c>
      <c r="Y160" s="17">
        <v>2.95</v>
      </c>
      <c r="Z160" s="101" t="s">
        <v>9546</v>
      </c>
      <c r="AA160" s="101" t="s">
        <v>9547</v>
      </c>
      <c r="AB160" s="101" t="s">
        <v>814</v>
      </c>
      <c r="AC160" s="101" t="s">
        <v>813</v>
      </c>
      <c r="AD160" s="101" t="s">
        <v>9548</v>
      </c>
      <c r="AE160" s="101" t="s">
        <v>9549</v>
      </c>
      <c r="AF160" s="101" t="s">
        <v>1902</v>
      </c>
      <c r="AG160" s="101" t="s">
        <v>5835</v>
      </c>
      <c r="AH160" s="101" t="s">
        <v>5836</v>
      </c>
      <c r="AI160" s="101" t="s">
        <v>5837</v>
      </c>
      <c r="AJ160" s="101" t="s">
        <v>1903</v>
      </c>
      <c r="AK160" s="102" t="s">
        <v>5838</v>
      </c>
      <c r="AL160" s="101" t="s">
        <v>5839</v>
      </c>
      <c r="AM160" s="101" t="s">
        <v>5840</v>
      </c>
      <c r="AN160" s="101" t="s">
        <v>5841</v>
      </c>
      <c r="AO160" s="101" t="s">
        <v>5842</v>
      </c>
      <c r="AP160" s="101" t="s">
        <v>1906</v>
      </c>
      <c r="AQ160" s="101" t="s">
        <v>5843</v>
      </c>
      <c r="AR160" s="101" t="s">
        <v>1907</v>
      </c>
      <c r="AS160" s="101" t="s">
        <v>5844</v>
      </c>
      <c r="AT160" s="101" t="s">
        <v>1908</v>
      </c>
      <c r="AU160" s="101" t="s">
        <v>1905</v>
      </c>
      <c r="AV160" s="101" t="s">
        <v>5845</v>
      </c>
      <c r="AW160" s="101" t="s">
        <v>5846</v>
      </c>
      <c r="AX160" s="101" t="s">
        <v>1904</v>
      </c>
      <c r="AY160" s="101" t="s">
        <v>5847</v>
      </c>
      <c r="AZ160" s="101" t="s">
        <v>5848</v>
      </c>
      <c r="BA160" s="103" t="s">
        <v>5849</v>
      </c>
      <c r="BB160" s="18" t="str">
        <f t="shared" si="57"/>
        <v>БИО - Тиква - спагети
Cucurbita pepo
BIO - Kürbis - Spaghetti</v>
      </c>
      <c r="BC160" s="18" t="str">
        <f t="shared" si="58"/>
        <v>BIO - Græskar - spaghetti
Cucurbita pepo
BIO - Kürbis - Spaghetti</v>
      </c>
      <c r="BD160" s="18" t="str">
        <f t="shared" si="59"/>
        <v xml:space="preserve">BIO - Kürbis - Spaghetti
Cucurbita pepo
</v>
      </c>
      <c r="BE160" s="18" t="str">
        <f t="shared" si="60"/>
        <v>Organic - Squash - Spaghetti
Cucurbita pepo
BIO - Kürbis - Spaghetti</v>
      </c>
      <c r="BF160" s="18" t="str">
        <f t="shared" si="61"/>
        <v>ORGAANILINE – kõrvits – spagetid
Cucurbita pepo
BIO - Kürbis - Spaghetti</v>
      </c>
      <c r="BG160" s="18" t="str">
        <f t="shared" si="62"/>
        <v>LUOMU - Kurpitsa - Spagetti
Cucurbita pepo
BIO - Kürbis - Spaghetti</v>
      </c>
      <c r="BH160" s="18" t="str">
        <f t="shared" si="63"/>
        <v>BIO - Courge - Spaghetti
Cucurbita pepo
BIO - Kürbis - Spaghetti</v>
      </c>
      <c r="BI160" s="18" t="str">
        <f t="shared" si="64"/>
        <v>ΒΙΟΛΟΓΙΚΑ - Κολοκύθα - Μακαρόνια
Cucurbita pepo
BIO - Kürbis - Spaghetti</v>
      </c>
      <c r="BJ160" s="18" t="str">
        <f t="shared" si="65"/>
        <v>ORGÁNACHA - Pumpkin - Spaghetti
Cucurbita pepo
BIO - Kürbis - Spaghetti</v>
      </c>
      <c r="BK160" s="18" t="str">
        <f t="shared" si="66"/>
        <v>LÍFRÆNT - Grasker - Spaghetti
Cucurbita pepo
BIO - Kürbis - Spaghetti</v>
      </c>
      <c r="BL160" s="18" t="str">
        <f t="shared" si="67"/>
        <v>BIO - Zucca - Spaghetti
Cucurbita pepo
BIO - Kürbis - Spaghetti</v>
      </c>
      <c r="BM160" s="18" t="str">
        <f t="shared" si="68"/>
        <v>オーガニック　－　カボチャ　－　スパゲティ
Cucurbita pepo
BIO - Kürbis - Spaghetti</v>
      </c>
      <c r="BN160" s="18" t="str">
        <f t="shared" si="69"/>
        <v>ORGANSKI - Bundeva - Špageti
Cucurbita pepo
BIO - Kürbis - Spaghetti</v>
      </c>
      <c r="BO160" s="18" t="str">
        <f t="shared" si="70"/>
        <v>BIOLOĢISKI - Ķirbis - Spageti
Cucurbita pepo
BIO - Kürbis - Spaghetti</v>
      </c>
      <c r="BP160" s="18" t="str">
        <f t="shared" si="71"/>
        <v>EKOLOGIŠKAS – Moliūgas – Spagečiai
Cucurbita pepo
BIO - Kürbis - Spaghetti</v>
      </c>
      <c r="BQ160" s="18" t="str">
        <f t="shared" si="72"/>
        <v>ORGANIĊI - Qara - Spagetti
Cucurbita pepo
BIO - Kürbis - Spaghetti</v>
      </c>
      <c r="BR160" s="18" t="str">
        <f t="shared" si="73"/>
        <v>Bio - Pompoen - Spaghetti
Cucurbita pepo
BIO - Kürbis - Spaghetti</v>
      </c>
      <c r="BS160" s="18" t="str">
        <f t="shared" si="74"/>
        <v>ØKOLOGISK - Gresskar - Spaghetti
Cucurbita pepo
BIO - Kürbis - Spaghetti</v>
      </c>
      <c r="BT160" s="18" t="str">
        <f t="shared" si="75"/>
        <v>Bio - Dynia - Spaghetti
Cucurbita pepo
BIO - Kürbis - Spaghetti</v>
      </c>
      <c r="BU160" s="18" t="str">
        <f t="shared" si="76"/>
        <v>ORGÂNICO - Abóbora - Espaguete
Cucurbita pepo
BIO - Kürbis - Spaghetti</v>
      </c>
      <c r="BV160" s="18" t="str">
        <f t="shared" si="77"/>
        <v>Ecologic - Dovleac - Spaghete
Cucurbita pepo
BIO - Kürbis - Spaghetti</v>
      </c>
      <c r="BW160" s="18" t="str">
        <f t="shared" si="78"/>
        <v>Ekologiskt - Pumpa - Spagetti
Cucurbita pepo
BIO - Kürbis - Spaghetti</v>
      </c>
      <c r="BX160" s="18" t="str">
        <f t="shared" si="79"/>
        <v>BIO - tekvica - špagety
Cucurbita pepo
BIO - Kürbis - Spaghetti</v>
      </c>
      <c r="BY160" s="18" t="str">
        <f t="shared" si="80"/>
        <v>BIO - Buče - Špageti
Cucurbita pepo
BIO - Kürbis - Spaghetti</v>
      </c>
      <c r="BZ160" s="18" t="str">
        <f t="shared" si="81"/>
        <v>Ecológico - Calabaza - Spaghetti
Cucurbita pepo
BIO - Kürbis - Spaghetti</v>
      </c>
      <c r="CA160" s="18" t="str">
        <f t="shared" si="82"/>
        <v>BIO - dýně - špagety
Cucurbita pepo
BIO - Kürbis - Spaghetti</v>
      </c>
      <c r="CB160" s="18" t="str">
        <f t="shared" si="83"/>
        <v>ORGANİK - Kabak - Spagetti
Cucurbita pepo
BIO - Kürbis - Spaghetti</v>
      </c>
      <c r="CC160" s="18" t="str">
        <f t="shared" si="84"/>
        <v>BIO - Sütőtök - Spagetti
Cucurbita pepo
BIO - Kürbis - Spaghetti</v>
      </c>
    </row>
    <row r="161" spans="2:81" ht="48" x14ac:dyDescent="0.2">
      <c r="B161" s="136">
        <v>159</v>
      </c>
      <c r="C161" s="3">
        <v>18529</v>
      </c>
      <c r="D161" s="98">
        <v>4055473185293</v>
      </c>
      <c r="E161" s="17">
        <v>2.0499999999999998</v>
      </c>
      <c r="F161" s="17">
        <v>6</v>
      </c>
      <c r="G161" s="99" t="s">
        <v>3114</v>
      </c>
      <c r="H161" s="98" t="s">
        <v>9734</v>
      </c>
      <c r="I161" s="17" t="s">
        <v>746</v>
      </c>
      <c r="J161" s="17" t="s">
        <v>2970</v>
      </c>
      <c r="K161" s="3">
        <v>78529</v>
      </c>
      <c r="L161" s="98">
        <v>4055473785295</v>
      </c>
      <c r="M161" s="17">
        <v>2.4500000000000002</v>
      </c>
      <c r="N161" s="3">
        <v>88529</v>
      </c>
      <c r="O161" s="98">
        <v>4055473885292</v>
      </c>
      <c r="P161" s="17">
        <v>3.75</v>
      </c>
      <c r="Q161" s="3">
        <v>58529</v>
      </c>
      <c r="R161" s="98">
        <v>4055473585291</v>
      </c>
      <c r="S161" s="17">
        <v>4.95</v>
      </c>
      <c r="T161" s="3">
        <v>38529</v>
      </c>
      <c r="U161" s="98">
        <v>4055473385297</v>
      </c>
      <c r="V161" s="17">
        <v>6.75</v>
      </c>
      <c r="W161" s="3">
        <v>68529</v>
      </c>
      <c r="X161" s="98">
        <v>4055473685298</v>
      </c>
      <c r="Y161" s="17">
        <v>2.95</v>
      </c>
      <c r="Z161" s="101" t="s">
        <v>9550</v>
      </c>
      <c r="AA161" s="101" t="s">
        <v>9551</v>
      </c>
      <c r="AB161" s="101" t="s">
        <v>809</v>
      </c>
      <c r="AC161" s="101" t="s">
        <v>808</v>
      </c>
      <c r="AD161" s="101" t="s">
        <v>9552</v>
      </c>
      <c r="AE161" s="101" t="s">
        <v>5850</v>
      </c>
      <c r="AF161" s="101" t="s">
        <v>1909</v>
      </c>
      <c r="AG161" s="101" t="s">
        <v>5851</v>
      </c>
      <c r="AH161" s="101" t="s">
        <v>5852</v>
      </c>
      <c r="AI161" s="101" t="s">
        <v>5853</v>
      </c>
      <c r="AJ161" s="101" t="s">
        <v>1910</v>
      </c>
      <c r="AK161" s="102" t="s">
        <v>5854</v>
      </c>
      <c r="AL161" s="101" t="s">
        <v>5855</v>
      </c>
      <c r="AM161" s="101" t="s">
        <v>5856</v>
      </c>
      <c r="AN161" s="101" t="s">
        <v>5857</v>
      </c>
      <c r="AO161" s="101" t="s">
        <v>5858</v>
      </c>
      <c r="AP161" s="101" t="s">
        <v>1913</v>
      </c>
      <c r="AQ161" s="101" t="s">
        <v>5859</v>
      </c>
      <c r="AR161" s="101" t="s">
        <v>1914</v>
      </c>
      <c r="AS161" s="101" t="s">
        <v>5860</v>
      </c>
      <c r="AT161" s="101" t="s">
        <v>1915</v>
      </c>
      <c r="AU161" s="101" t="s">
        <v>1912</v>
      </c>
      <c r="AV161" s="101" t="s">
        <v>5861</v>
      </c>
      <c r="AW161" s="101" t="s">
        <v>5862</v>
      </c>
      <c r="AX161" s="101" t="s">
        <v>1911</v>
      </c>
      <c r="AY161" s="101" t="s">
        <v>5863</v>
      </c>
      <c r="AZ161" s="101" t="s">
        <v>5864</v>
      </c>
      <c r="BA161" s="103" t="s">
        <v>5865</v>
      </c>
      <c r="BB161" s="18" t="str">
        <f t="shared" si="57"/>
        <v>БИО - Тиква - Delicata
Cucurbita pepo
BIO - Kürbis - Delicata</v>
      </c>
      <c r="BC161" s="18" t="str">
        <f t="shared" si="58"/>
        <v>BIO - Græskar - Delicata
Cucurbita pepo
BIO - Kürbis - Delicata</v>
      </c>
      <c r="BD161" s="18" t="str">
        <f t="shared" si="59"/>
        <v xml:space="preserve">BIO - Kürbis - Delicata
Cucurbita pepo
</v>
      </c>
      <c r="BE161" s="18" t="str">
        <f t="shared" si="60"/>
        <v>Organic - Squash - Delicata
Cucurbita pepo
BIO - Kürbis - Delicata</v>
      </c>
      <c r="BF161" s="18" t="str">
        <f t="shared" si="61"/>
        <v>ORGAANILINE – kõrvits – Delicata
Cucurbita pepo
BIO - Kürbis - Delicata</v>
      </c>
      <c r="BG161" s="18" t="str">
        <f t="shared" si="62"/>
        <v>LUOMU - Kurpitsa - Delicata
Cucurbita pepo
BIO - Kürbis - Delicata</v>
      </c>
      <c r="BH161" s="18" t="str">
        <f t="shared" si="63"/>
        <v>BIO - Courge - Delicata
Cucurbita pepo
BIO - Kürbis - Delicata</v>
      </c>
      <c r="BI161" s="18" t="str">
        <f t="shared" si="64"/>
        <v>ΒΙΟΛΟΓΙΚΟ - Κολοκύθα - Delicata
Cucurbita pepo
BIO - Kürbis - Delicata</v>
      </c>
      <c r="BJ161" s="18" t="str">
        <f t="shared" si="65"/>
        <v>ORGÁNACHA - Pumpkin - Delicata
Cucurbita pepo
BIO - Kürbis - Delicata</v>
      </c>
      <c r="BK161" s="18" t="str">
        <f t="shared" si="66"/>
        <v>LÍFRÆNT - Grasker - Delicata
Cucurbita pepo
BIO - Kürbis - Delicata</v>
      </c>
      <c r="BL161" s="18" t="str">
        <f t="shared" si="67"/>
        <v>BIO - Zucca - Delicata
Cucurbita pepo
BIO - Kürbis - Delicata</v>
      </c>
      <c r="BM161" s="18" t="str">
        <f t="shared" si="68"/>
        <v>オーガニック　－　カボチャ　－　デリカタ
Cucurbita pepo
BIO - Kürbis - Delicata</v>
      </c>
      <c r="BN161" s="18" t="str">
        <f t="shared" si="69"/>
        <v>ORGANSKI - Bundeva - Delicata
Cucurbita pepo
BIO - Kürbis - Delicata</v>
      </c>
      <c r="BO161" s="18" t="str">
        <f t="shared" si="70"/>
        <v>BIOLOĢISKI - Ķirbis - Delicata
Cucurbita pepo
BIO - Kürbis - Delicata</v>
      </c>
      <c r="BP161" s="18" t="str">
        <f t="shared" si="71"/>
        <v>EKOLOGIŠKAS – Moliūgas – Delicata
Cucurbita pepo
BIO - Kürbis - Delicata</v>
      </c>
      <c r="BQ161" s="18" t="str">
        <f t="shared" si="72"/>
        <v>ORGANIKU - Qara - Delicata
Cucurbita pepo
BIO - Kürbis - Delicata</v>
      </c>
      <c r="BR161" s="18" t="str">
        <f t="shared" si="73"/>
        <v>Bio - Pompoen - Delicata
Cucurbita pepo
BIO - Kürbis - Delicata</v>
      </c>
      <c r="BS161" s="18" t="str">
        <f t="shared" si="74"/>
        <v>ØKOLOGISK - Gresskar - Delicata
Cucurbita pepo
BIO - Kürbis - Delicata</v>
      </c>
      <c r="BT161" s="18" t="str">
        <f t="shared" si="75"/>
        <v>Bio - Dynia - Delicata
Cucurbita pepo
BIO - Kürbis - Delicata</v>
      </c>
      <c r="BU161" s="18" t="str">
        <f t="shared" si="76"/>
        <v>ORGÂNICO - Abóbora - Delicada
Cucurbita pepo
BIO - Kürbis - Delicata</v>
      </c>
      <c r="BV161" s="18" t="str">
        <f t="shared" si="77"/>
        <v>Ecologic - Dovleac - Delicata
Cucurbita pepo
BIO - Kürbis - Delicata</v>
      </c>
      <c r="BW161" s="18" t="str">
        <f t="shared" si="78"/>
        <v>Ekologiskt - Pumpa - Delicata
Cucurbita pepo
BIO - Kürbis - Delicata</v>
      </c>
      <c r="BX161" s="18" t="str">
        <f t="shared" si="79"/>
        <v>BIO - Tekvica - Delikátna
Cucurbita pepo
BIO - Kürbis - Delicata</v>
      </c>
      <c r="BY161" s="18" t="str">
        <f t="shared" si="80"/>
        <v>BIO - Buča - Delicata
Cucurbita pepo
BIO - Kürbis - Delicata</v>
      </c>
      <c r="BZ161" s="18" t="str">
        <f t="shared" si="81"/>
        <v>Ecológico - Calabaza - Delicata
Cucurbita pepo
BIO - Kürbis - Delicata</v>
      </c>
      <c r="CA161" s="18" t="str">
        <f t="shared" si="82"/>
        <v>BIO - Dýně - Delikátní
Cucurbita pepo
BIO - Kürbis - Delicata</v>
      </c>
      <c r="CB161" s="18" t="str">
        <f t="shared" si="83"/>
        <v>ORGANİK - Kabak - Şarküteri
Cucurbita pepo
BIO - Kürbis - Delicata</v>
      </c>
      <c r="CC161" s="18" t="str">
        <f t="shared" si="84"/>
        <v>BIO - Sütőtök - Delicata
Cucurbita pepo
BIO - Kürbis - Delicata</v>
      </c>
    </row>
    <row r="162" spans="2:81" ht="72" x14ac:dyDescent="0.2">
      <c r="B162" s="136">
        <v>160</v>
      </c>
      <c r="C162" s="3">
        <v>18551</v>
      </c>
      <c r="D162" s="98">
        <v>4055473185514</v>
      </c>
      <c r="E162" s="17">
        <v>2.0499999999999998</v>
      </c>
      <c r="F162" s="17">
        <v>5</v>
      </c>
      <c r="G162" s="99" t="s">
        <v>3114</v>
      </c>
      <c r="H162" s="98" t="s">
        <v>9734</v>
      </c>
      <c r="I162" s="17" t="s">
        <v>743</v>
      </c>
      <c r="J162" s="17" t="s">
        <v>2970</v>
      </c>
      <c r="K162" s="3">
        <v>78551</v>
      </c>
      <c r="L162" s="98">
        <v>4055473785516</v>
      </c>
      <c r="M162" s="17">
        <v>2.4500000000000002</v>
      </c>
      <c r="N162" s="3">
        <v>88551</v>
      </c>
      <c r="O162" s="98">
        <v>4055473885513</v>
      </c>
      <c r="P162" s="17">
        <v>3.75</v>
      </c>
      <c r="Q162" s="3">
        <v>58551</v>
      </c>
      <c r="R162" s="98">
        <v>4055473585512</v>
      </c>
      <c r="S162" s="17">
        <v>4.95</v>
      </c>
      <c r="T162" s="3">
        <v>38551</v>
      </c>
      <c r="U162" s="98">
        <v>4055473385518</v>
      </c>
      <c r="V162" s="17">
        <v>6.75</v>
      </c>
      <c r="W162" s="3">
        <v>68551</v>
      </c>
      <c r="X162" s="98">
        <v>4055473685519</v>
      </c>
      <c r="Y162" s="17">
        <v>2.95</v>
      </c>
      <c r="Z162" s="101" t="s">
        <v>9553</v>
      </c>
      <c r="AA162" s="101" t="s">
        <v>9554</v>
      </c>
      <c r="AB162" s="101" t="s">
        <v>744</v>
      </c>
      <c r="AC162" s="101" t="s">
        <v>742</v>
      </c>
      <c r="AD162" s="101" t="s">
        <v>9555</v>
      </c>
      <c r="AE162" s="101" t="s">
        <v>9556</v>
      </c>
      <c r="AF162" s="101" t="s">
        <v>1916</v>
      </c>
      <c r="AG162" s="101" t="s">
        <v>5866</v>
      </c>
      <c r="AH162" s="101" t="s">
        <v>5867</v>
      </c>
      <c r="AI162" s="101" t="s">
        <v>5868</v>
      </c>
      <c r="AJ162" s="101" t="s">
        <v>1917</v>
      </c>
      <c r="AK162" s="102" t="s">
        <v>5869</v>
      </c>
      <c r="AL162" s="101" t="s">
        <v>5870</v>
      </c>
      <c r="AM162" s="101" t="s">
        <v>5871</v>
      </c>
      <c r="AN162" s="101" t="s">
        <v>5872</v>
      </c>
      <c r="AO162" s="101" t="s">
        <v>5873</v>
      </c>
      <c r="AP162" s="101" t="s">
        <v>1920</v>
      </c>
      <c r="AQ162" s="101" t="s">
        <v>5874</v>
      </c>
      <c r="AR162" s="101" t="s">
        <v>1921</v>
      </c>
      <c r="AS162" s="101" t="s">
        <v>5875</v>
      </c>
      <c r="AT162" s="101" t="s">
        <v>1922</v>
      </c>
      <c r="AU162" s="101" t="s">
        <v>1919</v>
      </c>
      <c r="AV162" s="101" t="s">
        <v>5876</v>
      </c>
      <c r="AW162" s="101" t="s">
        <v>744</v>
      </c>
      <c r="AX162" s="101" t="s">
        <v>1918</v>
      </c>
      <c r="AY162" s="101" t="s">
        <v>5877</v>
      </c>
      <c r="AZ162" s="101" t="s">
        <v>5878</v>
      </c>
      <c r="BA162" s="103" t="s">
        <v>5879</v>
      </c>
      <c r="BB162" s="18" t="str">
        <f t="shared" si="57"/>
        <v>БИО - Ziucchini-Златна треска
Cucurbita pepo var. cylindrica
BIO - Ziucchini - Gold Rush</v>
      </c>
      <c r="BC162" s="18" t="str">
        <f t="shared" si="58"/>
        <v>BIO - Ziucchini-Gold Rush
Cucurbita pepo var. cylindrica
BIO - Ziucchini - Gold Rush</v>
      </c>
      <c r="BD162" s="18" t="str">
        <f t="shared" si="59"/>
        <v xml:space="preserve">BIO - Ziucchini - Gold Rush
Cucurbita pepo var. cylindrica
</v>
      </c>
      <c r="BE162" s="18" t="str">
        <f t="shared" si="60"/>
        <v>Organic - Courgette - Gold Rush
Cucurbita pepo var. cylindrica
BIO - Ziucchini - Gold Rush</v>
      </c>
      <c r="BF162" s="18" t="str">
        <f t="shared" si="61"/>
        <v>ORGAANILINE – suvikõrvits – kullapalavik
Cucurbita pepo var. cylindrica
BIO - Ziucchini - Gold Rush</v>
      </c>
      <c r="BG162" s="18" t="str">
        <f t="shared" si="62"/>
        <v>LUOMU - Ziucchini - Gold Rush
Cucurbita pepo var. cylindrica
BIO - Ziucchini - Gold Rush</v>
      </c>
      <c r="BH162" s="18" t="str">
        <f t="shared" si="63"/>
        <v>BIO - Courgette - Gold Rush
Cucurbita pepo var. cylindrica
BIO - Ziucchini - Gold Rush</v>
      </c>
      <c r="BI162" s="18" t="str">
        <f t="shared" si="64"/>
        <v>ΒΙΟΛΟΓΙΚΟ - Ziucchini - Gold Rush
Cucurbita pepo var. cylindrica
BIO - Ziucchini - Gold Rush</v>
      </c>
      <c r="BJ162" s="18" t="str">
        <f t="shared" si="65"/>
        <v>ORGÁNACHA - Ziucchini - Rush Óir
Cucurbita pepo var. cylindrica
BIO - Ziucchini - Gold Rush</v>
      </c>
      <c r="BK162" s="18" t="str">
        <f t="shared" si="66"/>
        <v>LÍFRÆNT - Ziucchini - Gold Rush
Cucurbita pepo var. cylindrica
BIO - Ziucchini - Gold Rush</v>
      </c>
      <c r="BL162" s="18" t="str">
        <f t="shared" si="67"/>
        <v>BIO - Zucchina - Gold Rush
Cucurbita pepo var. cylindrica
BIO - Ziucchini - Gold Rush</v>
      </c>
      <c r="BM162" s="18" t="str">
        <f t="shared" si="68"/>
        <v>オーガニック　－　ズッキーニ　－　ゴールドラッシュ
Cucurbita pepo var. cylindrica
BIO - Ziucchini - Gold Rush</v>
      </c>
      <c r="BN162" s="18" t="str">
        <f t="shared" si="69"/>
        <v>ORGANSKI - Ziucchini - Zlatna groznica
Cucurbita pepo var. cylindrica
BIO - Ziucchini - Gold Rush</v>
      </c>
      <c r="BO162" s="18" t="str">
        <f t="shared" si="70"/>
        <v>BIOLOĢISKIE - Ziucchini - Gold Rush
Cucurbita pepo var. cylindrica
BIO - Ziucchini - Gold Rush</v>
      </c>
      <c r="BP162" s="18" t="str">
        <f t="shared" si="71"/>
        <v>EKOLOGIŠKAS - Ziucchini - Gold Rush
Cucurbita pepo var. cylindrica
BIO - Ziucchini - Gold Rush</v>
      </c>
      <c r="BQ162" s="18" t="str">
        <f t="shared" si="72"/>
        <v>ORGANIĊI - Ziucchini - Gold Rush
Cucurbita pepo var. cylindrica
BIO - Ziucchini - Gold Rush</v>
      </c>
      <c r="BR162" s="18" t="str">
        <f t="shared" si="73"/>
        <v>Bio - Courgette - Gold Rush
Cucurbita pepo var. cylindrica
BIO - Ziucchini - Gold Rush</v>
      </c>
      <c r="BS162" s="18" t="str">
        <f t="shared" si="74"/>
        <v>ØKOLOGISK - Ziucchini - Gold Rush
Cucurbita pepo var. cylindrica
BIO - Ziucchini - Gold Rush</v>
      </c>
      <c r="BT162" s="18" t="str">
        <f t="shared" si="75"/>
        <v>Bio - Ziucchini - Gold Rush
Cucurbita pepo var. cylindrica
BIO - Ziucchini - Gold Rush</v>
      </c>
      <c r="BU162" s="18" t="str">
        <f t="shared" si="76"/>
        <v>ORGÂNICO - Ziucchini - Corrida do Ouro
Cucurbita pepo var. cylindrica
BIO - Ziucchini - Gold Rush</v>
      </c>
      <c r="BV162" s="18" t="str">
        <f t="shared" si="77"/>
        <v>Ecologic - Ziucchini - Gold Rush
Cucurbita pepo var. cylindrica
BIO - Ziucchini - Gold Rush</v>
      </c>
      <c r="BW162" s="18" t="str">
        <f t="shared" si="78"/>
        <v>Ekologiskt - Ziucchini - Gold Rush
Cucurbita pepo var. cylindrica
BIO - Ziucchini - Gold Rush</v>
      </c>
      <c r="BX162" s="18" t="str">
        <f t="shared" si="79"/>
        <v>BIO - cuketa - zlatá horúčka
Cucurbita pepo var. cylindrica
BIO - Ziucchini - Gold Rush</v>
      </c>
      <c r="BY162" s="18" t="str">
        <f t="shared" si="80"/>
        <v>BIO - Ziucchini - Gold Rush
Cucurbita pepo var. cylindrica
BIO - Ziucchini - Gold Rush</v>
      </c>
      <c r="BZ162" s="18" t="str">
        <f t="shared" si="81"/>
        <v>Ecológico - Calabacín - Fiebre del Oro
Cucurbita pepo var. cylindrica
BIO - Ziucchini - Gold Rush</v>
      </c>
      <c r="CA162" s="18" t="str">
        <f t="shared" si="82"/>
        <v>BIO - Cuketa - Zlatá horečka
Cucurbita pepo var. cylindrica
BIO - Ziucchini - Gold Rush</v>
      </c>
      <c r="CB162" s="18" t="str">
        <f t="shared" si="83"/>
        <v>ORGANİK - Ziucchini - Altına Hücum
Cucurbita pepo var. cylindrica
BIO - Ziucchini - Gold Rush</v>
      </c>
      <c r="CC162" s="18" t="str">
        <f t="shared" si="84"/>
        <v>BIO - Ziucchini - Aranyláz
Cucurbita pepo var. cylindrica
BIO - Ziucchini - Gold Rush</v>
      </c>
    </row>
    <row r="163" spans="2:81" ht="72" x14ac:dyDescent="0.2">
      <c r="B163" s="136">
        <v>161</v>
      </c>
      <c r="C163" s="3">
        <v>18552</v>
      </c>
      <c r="D163" s="98">
        <v>4055473185521</v>
      </c>
      <c r="E163" s="17">
        <v>2.0499999999999998</v>
      </c>
      <c r="F163" s="17">
        <v>5</v>
      </c>
      <c r="G163" s="99" t="s">
        <v>3114</v>
      </c>
      <c r="H163" s="98" t="s">
        <v>9734</v>
      </c>
      <c r="I163" s="17" t="s">
        <v>746</v>
      </c>
      <c r="J163" s="17" t="s">
        <v>2970</v>
      </c>
      <c r="K163" s="3">
        <v>78552</v>
      </c>
      <c r="L163" s="98">
        <v>4055473785523</v>
      </c>
      <c r="M163" s="17">
        <v>2.4500000000000002</v>
      </c>
      <c r="N163" s="3">
        <v>88552</v>
      </c>
      <c r="O163" s="98">
        <v>4055473885520</v>
      </c>
      <c r="P163" s="17">
        <v>3.75</v>
      </c>
      <c r="Q163" s="3">
        <v>58552</v>
      </c>
      <c r="R163" s="98">
        <v>4055473585529</v>
      </c>
      <c r="S163" s="17">
        <v>4.95</v>
      </c>
      <c r="T163" s="3">
        <v>38552</v>
      </c>
      <c r="U163" s="98">
        <v>4055473385525</v>
      </c>
      <c r="V163" s="17">
        <v>6.75</v>
      </c>
      <c r="W163" s="3">
        <v>68552</v>
      </c>
      <c r="X163" s="98">
        <v>4055473685526</v>
      </c>
      <c r="Y163" s="17">
        <v>2.95</v>
      </c>
      <c r="Z163" s="101" t="s">
        <v>9557</v>
      </c>
      <c r="AA163" s="101" t="s">
        <v>9558</v>
      </c>
      <c r="AB163" s="101" t="s">
        <v>749</v>
      </c>
      <c r="AC163" s="101" t="s">
        <v>748</v>
      </c>
      <c r="AD163" s="101" t="s">
        <v>9559</v>
      </c>
      <c r="AE163" s="101" t="s">
        <v>5880</v>
      </c>
      <c r="AF163" s="101" t="s">
        <v>1923</v>
      </c>
      <c r="AG163" s="101" t="s">
        <v>5881</v>
      </c>
      <c r="AH163" s="101" t="s">
        <v>5882</v>
      </c>
      <c r="AI163" s="101" t="s">
        <v>5883</v>
      </c>
      <c r="AJ163" s="101" t="s">
        <v>1924</v>
      </c>
      <c r="AK163" s="102" t="s">
        <v>5884</v>
      </c>
      <c r="AL163" s="101" t="s">
        <v>5885</v>
      </c>
      <c r="AM163" s="101" t="s">
        <v>5886</v>
      </c>
      <c r="AN163" s="101" t="s">
        <v>5887</v>
      </c>
      <c r="AO163" s="101" t="s">
        <v>5888</v>
      </c>
      <c r="AP163" s="101" t="s">
        <v>1927</v>
      </c>
      <c r="AQ163" s="101" t="s">
        <v>5889</v>
      </c>
      <c r="AR163" s="101" t="s">
        <v>1928</v>
      </c>
      <c r="AS163" s="101" t="s">
        <v>5890</v>
      </c>
      <c r="AT163" s="101" t="s">
        <v>1929</v>
      </c>
      <c r="AU163" s="101" t="s">
        <v>1926</v>
      </c>
      <c r="AV163" s="101" t="s">
        <v>5891</v>
      </c>
      <c r="AW163" s="101" t="s">
        <v>5892</v>
      </c>
      <c r="AX163" s="101" t="s">
        <v>1925</v>
      </c>
      <c r="AY163" s="101" t="s">
        <v>5891</v>
      </c>
      <c r="AZ163" s="101" t="s">
        <v>5893</v>
      </c>
      <c r="BA163" s="103" t="s">
        <v>5894</v>
      </c>
      <c r="BB163" s="18" t="str">
        <f t="shared" si="57"/>
        <v>БИО - Тиквички - Тондо ди Ница
Cucurbita pepo
BIO - Zucchini - Tondo di Nizza</v>
      </c>
      <c r="BC163" s="18" t="str">
        <f t="shared" si="58"/>
        <v>BIO - Zucchini - Tondo di Nice
Cucurbita pepo
BIO - Zucchini - Tondo di Nizza</v>
      </c>
      <c r="BD163" s="18" t="str">
        <f t="shared" si="59"/>
        <v xml:space="preserve">BIO - Zucchini - Tondo di Nizza
Cucurbita pepo
</v>
      </c>
      <c r="BE163" s="18" t="str">
        <f t="shared" si="60"/>
        <v>Organic - Courgette - Tondo di Nizza
Cucurbita pepo
BIO - Zucchini - Tondo di Nizza</v>
      </c>
      <c r="BF163" s="18" t="str">
        <f t="shared" si="61"/>
        <v>ORGAANILINE – suvikõrvits – Tondo di Nice
Cucurbita pepo
BIO - Zucchini - Tondo di Nizza</v>
      </c>
      <c r="BG163" s="18" t="str">
        <f t="shared" si="62"/>
        <v>LUOMU - Kesäkurpitsa - Tondo di Nice
Cucurbita pepo
BIO - Zucchini - Tondo di Nizza</v>
      </c>
      <c r="BH163" s="18" t="str">
        <f t="shared" si="63"/>
        <v>BIO - Courgette - Tondo di Nizza
Cucurbita pepo
BIO - Zucchini - Tondo di Nizza</v>
      </c>
      <c r="BI163" s="18" t="str">
        <f t="shared" si="64"/>
        <v>ΒΙΟΛΟΓΙΚΑ - Κολοκυθάκια - Tondo di Nice
Cucurbita pepo
BIO - Zucchini - Tondo di Nizza</v>
      </c>
      <c r="BJ163" s="18" t="str">
        <f t="shared" si="65"/>
        <v>ORGÁNACHA - Zucchini - Tondo di Nice
Cucurbita pepo
BIO - Zucchini - Tondo di Nizza</v>
      </c>
      <c r="BK163" s="18" t="str">
        <f t="shared" si="66"/>
        <v>LÍFRÆNT - Kúrbítur - Tondo di Nice
Cucurbita pepo
BIO - Zucchini - Tondo di Nizza</v>
      </c>
      <c r="BL163" s="18" t="str">
        <f t="shared" si="67"/>
        <v>BIO - Zucchina - Tondo di Nizza
Cucurbita pepo
BIO - Zucchini - Tondo di Nizza</v>
      </c>
      <c r="BM163" s="18" t="str">
        <f t="shared" si="68"/>
        <v>オーガニック　－　ズッキーニ　－　トンド・ディ・ニッツア
Cucurbita pepo
BIO - Zucchini - Tondo di Nizza</v>
      </c>
      <c r="BN163" s="18" t="str">
        <f t="shared" si="69"/>
        <v>ORGANSKI - Tikvice - Tondo di Nice
Cucurbita pepo
BIO - Zucchini - Tondo di Nizza</v>
      </c>
      <c r="BO163" s="18" t="str">
        <f t="shared" si="70"/>
        <v>BIOLOĢISKIE - Cukini - Tondo di Nice
Cucurbita pepo
BIO - Zucchini - Tondo di Nizza</v>
      </c>
      <c r="BP163" s="18" t="str">
        <f t="shared" si="71"/>
        <v>EKOLOGIŠKA – Cukinija – Tondo di Nice
Cucurbita pepo
BIO - Zucchini - Tondo di Nizza</v>
      </c>
      <c r="BQ163" s="18" t="str">
        <f t="shared" si="72"/>
        <v>ORGANIĊI - Zucchini - Tondo di Nice
Cucurbita pepo
BIO - Zucchini - Tondo di Nizza</v>
      </c>
      <c r="BR163" s="18" t="str">
        <f t="shared" si="73"/>
        <v>Bio - Courgette - Tondo Di Nizza
Cucurbita pepo
BIO - Zucchini - Tondo di Nizza</v>
      </c>
      <c r="BS163" s="18" t="str">
        <f t="shared" si="74"/>
        <v>ØKOLOGISK - Zucchini - Tondo di Nice
Cucurbita pepo
BIO - Zucchini - Tondo di Nizza</v>
      </c>
      <c r="BT163" s="18" t="str">
        <f t="shared" si="75"/>
        <v>Bio - Cukinia - Tondo Di Nizza
Cucurbita pepo
BIO - Zucchini - Tondo di Nizza</v>
      </c>
      <c r="BU163" s="18" t="str">
        <f t="shared" si="76"/>
        <v>ORGÂNICO - Abobrinha - Tondo di Nice
Cucurbita pepo
BIO - Zucchini - Tondo di Nizza</v>
      </c>
      <c r="BV163" s="18" t="str">
        <f t="shared" si="77"/>
        <v>Ecologic - Dovlecei - Tondo Di Nizza
Cucurbita pepo
BIO - Zucchini - Tondo di Nizza</v>
      </c>
      <c r="BW163" s="18" t="str">
        <f t="shared" si="78"/>
        <v>Ekologiskt - Zucchini - Tondo Di Nizza
Cucurbita pepo
BIO - Zucchini - Tondo di Nizza</v>
      </c>
      <c r="BX163" s="18" t="str">
        <f t="shared" si="79"/>
        <v>BIO - Cuketa - Tondo di Nice
Cucurbita pepo
BIO - Zucchini - Tondo di Nizza</v>
      </c>
      <c r="BY163" s="18" t="str">
        <f t="shared" si="80"/>
        <v>BIO - Bučke - Tondo di Nice
Cucurbita pepo
BIO - Zucchini - Tondo di Nizza</v>
      </c>
      <c r="BZ163" s="18" t="str">
        <f t="shared" si="81"/>
        <v>Ecológico - Calabacines - Ronda de Niza
Cucurbita pepo
BIO - Zucchini - Tondo di Nizza</v>
      </c>
      <c r="CA163" s="18" t="str">
        <f t="shared" si="82"/>
        <v>BIO - Cuketa - Tondo di Nice
Cucurbita pepo
BIO - Zucchini - Tondo di Nizza</v>
      </c>
      <c r="CB163" s="18" t="str">
        <f t="shared" si="83"/>
        <v>ORGANİK - Kabak - Tondo di Nice
Cucurbita pepo
BIO - Zucchini - Tondo di Nizza</v>
      </c>
      <c r="CC163" s="18" t="str">
        <f t="shared" si="84"/>
        <v>BIO - Cukkini - Tondo di Nice
Cucurbita pepo
BIO - Zucchini - Tondo di Nizza</v>
      </c>
    </row>
    <row r="164" spans="2:81" ht="72" x14ac:dyDescent="0.2">
      <c r="B164" s="136">
        <v>162</v>
      </c>
      <c r="C164" s="3">
        <v>18553</v>
      </c>
      <c r="D164" s="98">
        <v>4055473185538</v>
      </c>
      <c r="E164" s="17">
        <v>2.0499999999999998</v>
      </c>
      <c r="F164" s="17">
        <v>6</v>
      </c>
      <c r="G164" s="99" t="s">
        <v>3114</v>
      </c>
      <c r="H164" s="98" t="s">
        <v>9734</v>
      </c>
      <c r="I164" s="17" t="s">
        <v>746</v>
      </c>
      <c r="J164" s="17" t="s">
        <v>2970</v>
      </c>
      <c r="K164" s="3">
        <v>78553</v>
      </c>
      <c r="L164" s="98">
        <v>4055473785530</v>
      </c>
      <c r="M164" s="17">
        <v>2.4500000000000002</v>
      </c>
      <c r="N164" s="3">
        <v>88553</v>
      </c>
      <c r="O164" s="98">
        <v>4055473885537</v>
      </c>
      <c r="P164" s="17">
        <v>3.75</v>
      </c>
      <c r="Q164" s="3">
        <v>58553</v>
      </c>
      <c r="R164" s="98">
        <v>4055473585536</v>
      </c>
      <c r="S164" s="17">
        <v>4.95</v>
      </c>
      <c r="T164" s="3">
        <v>38553</v>
      </c>
      <c r="U164" s="98">
        <v>4055473385532</v>
      </c>
      <c r="V164" s="17">
        <v>6.75</v>
      </c>
      <c r="W164" s="3">
        <v>68553</v>
      </c>
      <c r="X164" s="98">
        <v>4055473685533</v>
      </c>
      <c r="Y164" s="17">
        <v>2.95</v>
      </c>
      <c r="Z164" s="101" t="s">
        <v>9560</v>
      </c>
      <c r="AA164" s="101" t="s">
        <v>747</v>
      </c>
      <c r="AB164" s="101" t="s">
        <v>747</v>
      </c>
      <c r="AC164" s="101" t="s">
        <v>745</v>
      </c>
      <c r="AD164" s="101" t="s">
        <v>9561</v>
      </c>
      <c r="AE164" s="101" t="s">
        <v>5895</v>
      </c>
      <c r="AF164" s="101" t="s">
        <v>1930</v>
      </c>
      <c r="AG164" s="101" t="s">
        <v>5896</v>
      </c>
      <c r="AH164" s="101" t="s">
        <v>5897</v>
      </c>
      <c r="AI164" s="101" t="s">
        <v>5898</v>
      </c>
      <c r="AJ164" s="101" t="s">
        <v>1931</v>
      </c>
      <c r="AK164" s="102" t="s">
        <v>5899</v>
      </c>
      <c r="AL164" s="101" t="s">
        <v>5900</v>
      </c>
      <c r="AM164" s="101" t="s">
        <v>5901</v>
      </c>
      <c r="AN164" s="101" t="s">
        <v>5902</v>
      </c>
      <c r="AO164" s="101" t="s">
        <v>5903</v>
      </c>
      <c r="AP164" s="101" t="s">
        <v>1934</v>
      </c>
      <c r="AQ164" s="101" t="s">
        <v>5904</v>
      </c>
      <c r="AR164" s="101" t="s">
        <v>1935</v>
      </c>
      <c r="AS164" s="101" t="s">
        <v>5905</v>
      </c>
      <c r="AT164" s="101" t="s">
        <v>1936</v>
      </c>
      <c r="AU164" s="101" t="s">
        <v>1933</v>
      </c>
      <c r="AV164" s="101" t="s">
        <v>5906</v>
      </c>
      <c r="AW164" s="101" t="s">
        <v>5907</v>
      </c>
      <c r="AX164" s="101" t="s">
        <v>1932</v>
      </c>
      <c r="AY164" s="101" t="s">
        <v>5906</v>
      </c>
      <c r="AZ164" s="101" t="s">
        <v>5908</v>
      </c>
      <c r="BA164" s="103" t="s">
        <v>5909</v>
      </c>
      <c r="BB164" s="18" t="str">
        <f t="shared" si="57"/>
        <v>БИО - Тиквички - Неро ди Милано
Cucurbita pepo
BIO - Zucchini - Nero di Milano</v>
      </c>
      <c r="BC164" s="18" t="str">
        <f t="shared" si="58"/>
        <v>BIO - Zucchini - Nero di Milano
Cucurbita pepo
BIO - Zucchini - Nero di Milano</v>
      </c>
      <c r="BD164" s="18" t="str">
        <f t="shared" si="59"/>
        <v xml:space="preserve">BIO - Zucchini - Nero di Milano
Cucurbita pepo
</v>
      </c>
      <c r="BE164" s="18" t="str">
        <f t="shared" si="60"/>
        <v>Organic - Courgette - Nero di Milano
Cucurbita pepo
BIO - Zucchini - Nero di Milano</v>
      </c>
      <c r="BF164" s="18" t="str">
        <f t="shared" si="61"/>
        <v>ORGAANILINE – suvikõrvits – Nero di Milano
Cucurbita pepo
BIO - Zucchini - Nero di Milano</v>
      </c>
      <c r="BG164" s="18" t="str">
        <f t="shared" si="62"/>
        <v>LUOMU - Kesäkurpitsa - Nero di Milano
Cucurbita pepo
BIO - Zucchini - Nero di Milano</v>
      </c>
      <c r="BH164" s="18" t="str">
        <f t="shared" si="63"/>
        <v>BIO - Courgette - Nero di Milano
Cucurbita pepo
BIO - Zucchini - Nero di Milano</v>
      </c>
      <c r="BI164" s="18" t="str">
        <f t="shared" si="64"/>
        <v>ΒΙΟΛΟΓΙΚΑ - Κολοκυθάκια - Nero di Milano
Cucurbita pepo
BIO - Zucchini - Nero di Milano</v>
      </c>
      <c r="BJ164" s="18" t="str">
        <f t="shared" si="65"/>
        <v>ORGÁNACHA - Zucchini - Nero di Milano
Cucurbita pepo
BIO - Zucchini - Nero di Milano</v>
      </c>
      <c r="BK164" s="18" t="str">
        <f t="shared" si="66"/>
        <v>LÍFRÆNT - Kúrbítur - Nero di Milano
Cucurbita pepo
BIO - Zucchini - Nero di Milano</v>
      </c>
      <c r="BL164" s="18" t="str">
        <f t="shared" si="67"/>
        <v>BIO - Zucchina - Nero di Milano
Cucurbita pepo
BIO - Zucchini - Nero di Milano</v>
      </c>
      <c r="BM164" s="18" t="str">
        <f t="shared" si="68"/>
        <v>オーガニック　－　ズッキーニ　－　ネロ・ディ・ミラノ
Cucurbita pepo
BIO - Zucchini - Nero di Milano</v>
      </c>
      <c r="BN164" s="18" t="str">
        <f t="shared" si="69"/>
        <v>ORGANSKI - Tikvice - Nero di Milano
Cucurbita pepo
BIO - Zucchini - Nero di Milano</v>
      </c>
      <c r="BO164" s="18" t="str">
        <f t="shared" si="70"/>
        <v>BIOLOĢISKIE - Cukini - Nero di Milano
Cucurbita pepo
BIO - Zucchini - Nero di Milano</v>
      </c>
      <c r="BP164" s="18" t="str">
        <f t="shared" si="71"/>
        <v>EKOLOGIŠKA – Cukinija – Nero di Milano
Cucurbita pepo
BIO - Zucchini - Nero di Milano</v>
      </c>
      <c r="BQ164" s="18" t="str">
        <f t="shared" si="72"/>
        <v>ORGANIĊI - Zucchini - Nero di Milano
Cucurbita pepo
BIO - Zucchini - Nero di Milano</v>
      </c>
      <c r="BR164" s="18" t="str">
        <f t="shared" si="73"/>
        <v>Bio - Courgette - Nero Di Milano
Cucurbita pepo
BIO - Zucchini - Nero di Milano</v>
      </c>
      <c r="BS164" s="18" t="str">
        <f t="shared" si="74"/>
        <v>ØKOLOGISK - Zucchini - Nero di Milano
Cucurbita pepo
BIO - Zucchini - Nero di Milano</v>
      </c>
      <c r="BT164" s="18" t="str">
        <f t="shared" si="75"/>
        <v>Bio - Cukinia - Nero Di Milano
Cucurbita pepo
BIO - Zucchini - Nero di Milano</v>
      </c>
      <c r="BU164" s="18" t="str">
        <f t="shared" si="76"/>
        <v>ORGÂNICO - Abobrinha - Nero di Milano
Cucurbita pepo
BIO - Zucchini - Nero di Milano</v>
      </c>
      <c r="BV164" s="18" t="str">
        <f t="shared" si="77"/>
        <v>Ecologic - Zucchini - Nero Di Milano
Cucurbita pepo
BIO - Zucchini - Nero di Milano</v>
      </c>
      <c r="BW164" s="18" t="str">
        <f t="shared" si="78"/>
        <v>Ekologiskt - Zucchini - Nero Di Milano
Cucurbita pepo
BIO - Zucchini - Nero di Milano</v>
      </c>
      <c r="BX164" s="18" t="str">
        <f t="shared" si="79"/>
        <v>BIO - Cuketa - Nero di Milano
Cucurbita pepo
BIO - Zucchini - Nero di Milano</v>
      </c>
      <c r="BY164" s="18" t="str">
        <f t="shared" si="80"/>
        <v>BIO - Bučke - Nero di Milano
Cucurbita pepo
BIO - Zucchini - Nero di Milano</v>
      </c>
      <c r="BZ164" s="18" t="str">
        <f t="shared" si="81"/>
        <v>Ecológico - Calabacín - Milán Negro
Cucurbita pepo
BIO - Zucchini - Nero di Milano</v>
      </c>
      <c r="CA164" s="18" t="str">
        <f t="shared" si="82"/>
        <v>BIO - Cuketa - Nero di Milano
Cucurbita pepo
BIO - Zucchini - Nero di Milano</v>
      </c>
      <c r="CB164" s="18" t="str">
        <f t="shared" si="83"/>
        <v>ORGANİK - Kabak - Nero di Milano
Cucurbita pepo
BIO - Zucchini - Nero di Milano</v>
      </c>
      <c r="CC164" s="18" t="str">
        <f t="shared" si="84"/>
        <v>BIO - Cukkini - Nero di Milano
Cucurbita pepo
BIO - Zucchini - Nero di Milano</v>
      </c>
    </row>
    <row r="165" spans="2:81" ht="72" x14ac:dyDescent="0.2">
      <c r="B165" s="136">
        <v>163</v>
      </c>
      <c r="C165" s="3">
        <v>18576</v>
      </c>
      <c r="D165" s="98">
        <v>4055473185767</v>
      </c>
      <c r="E165" s="17">
        <v>2.0499999999999998</v>
      </c>
      <c r="F165" s="17">
        <v>100</v>
      </c>
      <c r="G165" s="99" t="s">
        <v>3114</v>
      </c>
      <c r="H165" s="98" t="s">
        <v>9734</v>
      </c>
      <c r="I165" s="17" t="s">
        <v>778</v>
      </c>
      <c r="J165" s="17" t="s">
        <v>2965</v>
      </c>
      <c r="K165" s="3">
        <v>78576</v>
      </c>
      <c r="L165" s="98">
        <v>4055473785769</v>
      </c>
      <c r="M165" s="17">
        <v>2.4500000000000002</v>
      </c>
      <c r="N165" s="3">
        <v>88576</v>
      </c>
      <c r="O165" s="98">
        <v>4055473885766</v>
      </c>
      <c r="P165" s="17">
        <v>3.75</v>
      </c>
      <c r="Q165" s="3">
        <v>58576</v>
      </c>
      <c r="R165" s="98">
        <v>4055473585765</v>
      </c>
      <c r="S165" s="17">
        <v>4.95</v>
      </c>
      <c r="T165" s="3">
        <v>38576</v>
      </c>
      <c r="U165" s="98">
        <v>4055473385761</v>
      </c>
      <c r="V165" s="17">
        <v>6.75</v>
      </c>
      <c r="W165" s="3">
        <v>68576</v>
      </c>
      <c r="X165" s="98">
        <v>4055473685762</v>
      </c>
      <c r="Y165" s="17">
        <v>2.95</v>
      </c>
      <c r="Z165" s="101" t="s">
        <v>9562</v>
      </c>
      <c r="AA165" s="101" t="s">
        <v>9563</v>
      </c>
      <c r="AB165" s="101" t="s">
        <v>779</v>
      </c>
      <c r="AC165" s="101" t="s">
        <v>777</v>
      </c>
      <c r="AD165" s="101" t="s">
        <v>9564</v>
      </c>
      <c r="AE165" s="101" t="s">
        <v>9565</v>
      </c>
      <c r="AF165" s="101" t="s">
        <v>1937</v>
      </c>
      <c r="AG165" s="101" t="s">
        <v>5910</v>
      </c>
      <c r="AH165" s="101" t="s">
        <v>5911</v>
      </c>
      <c r="AI165" s="101" t="s">
        <v>5912</v>
      </c>
      <c r="AJ165" s="101" t="s">
        <v>1938</v>
      </c>
      <c r="AK165" s="102" t="s">
        <v>5913</v>
      </c>
      <c r="AL165" s="101" t="s">
        <v>5914</v>
      </c>
      <c r="AM165" s="101" t="s">
        <v>5915</v>
      </c>
      <c r="AN165" s="101" t="s">
        <v>5916</v>
      </c>
      <c r="AO165" s="101" t="s">
        <v>5917</v>
      </c>
      <c r="AP165" s="101" t="s">
        <v>1941</v>
      </c>
      <c r="AQ165" s="101" t="s">
        <v>5918</v>
      </c>
      <c r="AR165" s="101" t="s">
        <v>1942</v>
      </c>
      <c r="AS165" s="101" t="s">
        <v>5919</v>
      </c>
      <c r="AT165" s="101" t="s">
        <v>1943</v>
      </c>
      <c r="AU165" s="101" t="s">
        <v>1940</v>
      </c>
      <c r="AV165" s="101" t="s">
        <v>5920</v>
      </c>
      <c r="AW165" s="101" t="s">
        <v>5921</v>
      </c>
      <c r="AX165" s="101" t="s">
        <v>1939</v>
      </c>
      <c r="AY165" s="101" t="s">
        <v>5922</v>
      </c>
      <c r="AZ165" s="101" t="s">
        <v>5923</v>
      </c>
      <c r="BA165" s="103" t="s">
        <v>5924</v>
      </c>
      <c r="BB165" s="18" t="str">
        <f t="shared" si="57"/>
        <v>БИО - Черна испанска ряпа
Raphanus sativus
BIO - Schwarzer Spanischer Rettich</v>
      </c>
      <c r="BC165" s="18" t="str">
        <f t="shared" si="58"/>
        <v>BIO - Sort spansk radise
Raphanus sativus
BIO - Schwarzer Spanischer Rettich</v>
      </c>
      <c r="BD165" s="18" t="str">
        <f t="shared" si="59"/>
        <v xml:space="preserve">BIO - Schwarzer Spanischer Rettich
Raphanus sativus
</v>
      </c>
      <c r="BE165" s="18" t="str">
        <f t="shared" si="60"/>
        <v>Organic - Radish - Black Spanish Round
Raphanus sativus
BIO - Schwarzer Spanischer Rettich</v>
      </c>
      <c r="BF165" s="18" t="str">
        <f t="shared" si="61"/>
        <v>ORGAANILINE – Must Hispaania redis
Raphanus sativus
BIO - Schwarzer Spanischer Rettich</v>
      </c>
      <c r="BG165" s="18" t="str">
        <f t="shared" si="62"/>
        <v>LUOMU - musta espanjalainen retiisi
Raphanus sativus
BIO - Schwarzer Spanischer Rettich</v>
      </c>
      <c r="BH165" s="18" t="str">
        <f t="shared" si="63"/>
        <v>BIO - Radis - Noir
Raphanus sativus
BIO - Schwarzer Spanischer Rettich</v>
      </c>
      <c r="BI165" s="18" t="str">
        <f t="shared" si="64"/>
        <v>ΒΙΟΛΟΓΙΚΟ - Μαύρο Ισπανικό Ραπανάκι
Raphanus sativus
BIO - Schwarzer Spanischer Rettich</v>
      </c>
      <c r="BJ165" s="18" t="str">
        <f t="shared" si="65"/>
        <v>ORGÁNACHA - Raidis Dhubh Spáinnis
Raphanus sativus
BIO - Schwarzer Spanischer Rettich</v>
      </c>
      <c r="BK165" s="18" t="str">
        <f t="shared" si="66"/>
        <v>LÍFRÆTT - Svart spænsk radísa
Raphanus sativus
BIO - Schwarzer Spanischer Rettich</v>
      </c>
      <c r="BL165" s="18" t="str">
        <f t="shared" si="67"/>
        <v>BIO - Ravanello Spagnolo nero 
Raphanus sativus
BIO - Schwarzer Spanischer Rettich</v>
      </c>
      <c r="BM165" s="18" t="str">
        <f t="shared" si="68"/>
        <v>オーガニック　－　ラディッシュ　－　ブラックスパニッシュラウンド
Raphanus sativus
BIO - Schwarzer Spanischer Rettich</v>
      </c>
      <c r="BN165" s="18" t="str">
        <f t="shared" si="69"/>
        <v>ORGANSKI - Crna španjolska rotkva
Raphanus sativus
BIO - Schwarzer Spanischer Rettich</v>
      </c>
      <c r="BO165" s="18" t="str">
        <f t="shared" si="70"/>
        <v>BIOLOĢISKI - Melnais spāņu redīss
Raphanus sativus
BIO - Schwarzer Spanischer Rettich</v>
      </c>
      <c r="BP165" s="18" t="str">
        <f t="shared" si="71"/>
        <v>EKOLOGIŠKAS – juodasis ispaniškas ridikas
Raphanus sativus
BIO - Schwarzer Spanischer Rettich</v>
      </c>
      <c r="BQ165" s="18" t="str">
        <f t="shared" si="72"/>
        <v>ORGANIKU - Ravanell Iswed Spanjol
Raphanus sativus
BIO - Schwarzer Spanischer Rettich</v>
      </c>
      <c r="BR165" s="18" t="str">
        <f t="shared" si="73"/>
        <v>Bio - Spaanse Zwarte Radijs
Raphanus sativus
BIO - Schwarzer Spanischer Rettich</v>
      </c>
      <c r="BS165" s="18" t="str">
        <f t="shared" si="74"/>
        <v>ØKOLOGISK - Svart spansk reddik
Raphanus sativus
BIO - Schwarzer Spanischer Rettich</v>
      </c>
      <c r="BT165" s="18" t="str">
        <f t="shared" si="75"/>
        <v>Bio - Czarna Rzodkiew
Raphanus sativus
BIO - Schwarzer Spanischer Rettich</v>
      </c>
      <c r="BU165" s="18" t="str">
        <f t="shared" si="76"/>
        <v>ORGÂNICO - Rabanete espanhol preto
Raphanus sativus
BIO - Schwarzer Spanischer Rettich</v>
      </c>
      <c r="BV165" s="18" t="str">
        <f t="shared" si="77"/>
        <v>Ecologic - Ridiche Neagră Spaniolă
Raphanus sativus
BIO - Schwarzer Spanischer Rettich</v>
      </c>
      <c r="BW165" s="18" t="str">
        <f t="shared" si="78"/>
        <v>Ekologiskt - Spansk Svart Rädisa
Raphanus sativus
BIO - Schwarzer Spanischer Rettich</v>
      </c>
      <c r="BX165" s="18" t="str">
        <f t="shared" si="79"/>
        <v>BIO - Čierna španielska reďkovka
Raphanus sativus
BIO - Schwarzer Spanischer Rettich</v>
      </c>
      <c r="BY165" s="18" t="str">
        <f t="shared" si="80"/>
        <v>BIO - Črna španska redkev
Raphanus sativus
BIO - Schwarzer Spanischer Rettich</v>
      </c>
      <c r="BZ165" s="18" t="str">
        <f t="shared" si="81"/>
        <v>Ecológico - Rábano - Español Negro
Raphanus sativus
BIO - Schwarzer Spanischer Rettich</v>
      </c>
      <c r="CA165" s="18" t="str">
        <f t="shared" si="82"/>
        <v>BIO - Černá španělská ředkev
Raphanus sativus
BIO - Schwarzer Spanischer Rettich</v>
      </c>
      <c r="CB165" s="18" t="str">
        <f t="shared" si="83"/>
        <v>ORGANİK - Siyah İspanyol Turpu
Raphanus sativus
BIO - Schwarzer Spanischer Rettich</v>
      </c>
      <c r="CC165" s="18" t="str">
        <f t="shared" si="84"/>
        <v>BIO - Fekete spanyol retek
Raphanus sativus
BIO - Schwarzer Spanischer Rettich</v>
      </c>
    </row>
    <row r="166" spans="2:81" ht="60" x14ac:dyDescent="0.2">
      <c r="B166" s="136">
        <v>164</v>
      </c>
      <c r="C166" s="3">
        <v>18577</v>
      </c>
      <c r="D166" s="98">
        <v>4055473185774</v>
      </c>
      <c r="E166" s="17">
        <v>2.0499999999999998</v>
      </c>
      <c r="F166" s="17">
        <v>100</v>
      </c>
      <c r="G166" s="99" t="s">
        <v>3114</v>
      </c>
      <c r="H166" s="98" t="s">
        <v>9734</v>
      </c>
      <c r="I166" s="17" t="s">
        <v>778</v>
      </c>
      <c r="J166" s="17" t="s">
        <v>2965</v>
      </c>
      <c r="K166" s="3">
        <v>78577</v>
      </c>
      <c r="L166" s="98">
        <v>4055473785776</v>
      </c>
      <c r="M166" s="17">
        <v>2.4500000000000002</v>
      </c>
      <c r="N166" s="3">
        <v>88577</v>
      </c>
      <c r="O166" s="98">
        <v>4055473885773</v>
      </c>
      <c r="P166" s="17">
        <v>3.75</v>
      </c>
      <c r="Q166" s="3">
        <v>58577</v>
      </c>
      <c r="R166" s="98">
        <v>4055473585772</v>
      </c>
      <c r="S166" s="17">
        <v>4.95</v>
      </c>
      <c r="T166" s="3">
        <v>38577</v>
      </c>
      <c r="U166" s="98">
        <v>4055473385778</v>
      </c>
      <c r="V166" s="17">
        <v>6.75</v>
      </c>
      <c r="W166" s="3">
        <v>68577</v>
      </c>
      <c r="X166" s="98">
        <v>4055473685779</v>
      </c>
      <c r="Y166" s="17">
        <v>2.95</v>
      </c>
      <c r="Z166" s="101" t="s">
        <v>9566</v>
      </c>
      <c r="AA166" s="101" t="s">
        <v>9567</v>
      </c>
      <c r="AB166" s="101" t="s">
        <v>787</v>
      </c>
      <c r="AC166" s="101" t="s">
        <v>786</v>
      </c>
      <c r="AD166" s="101" t="s">
        <v>9568</v>
      </c>
      <c r="AE166" s="101" t="s">
        <v>5925</v>
      </c>
      <c r="AF166" s="101" t="s">
        <v>1944</v>
      </c>
      <c r="AG166" s="101" t="s">
        <v>5926</v>
      </c>
      <c r="AH166" s="101" t="s">
        <v>5927</v>
      </c>
      <c r="AI166" s="101" t="s">
        <v>5928</v>
      </c>
      <c r="AJ166" s="101" t="s">
        <v>1945</v>
      </c>
      <c r="AK166" s="102" t="s">
        <v>5929</v>
      </c>
      <c r="AL166" s="101" t="s">
        <v>5930</v>
      </c>
      <c r="AM166" s="101" t="s">
        <v>5931</v>
      </c>
      <c r="AN166" s="101" t="s">
        <v>5932</v>
      </c>
      <c r="AO166" s="101" t="s">
        <v>5933</v>
      </c>
      <c r="AP166" s="101" t="s">
        <v>1948</v>
      </c>
      <c r="AQ166" s="101" t="s">
        <v>5934</v>
      </c>
      <c r="AR166" s="101" t="s">
        <v>1949</v>
      </c>
      <c r="AS166" s="101" t="s">
        <v>5935</v>
      </c>
      <c r="AT166" s="101" t="s">
        <v>1950</v>
      </c>
      <c r="AU166" s="101" t="s">
        <v>1947</v>
      </c>
      <c r="AV166" s="101" t="s">
        <v>5936</v>
      </c>
      <c r="AW166" s="101" t="s">
        <v>5937</v>
      </c>
      <c r="AX166" s="101" t="s">
        <v>1946</v>
      </c>
      <c r="AY166" s="101" t="s">
        <v>5938</v>
      </c>
      <c r="AZ166" s="101" t="s">
        <v>5939</v>
      </c>
      <c r="BA166" s="103" t="s">
        <v>5940</v>
      </c>
      <c r="BB166" s="18" t="str">
        <f t="shared" si="57"/>
        <v>БИО - Репички - японски дайкон
Raphanus sativus
BIO - Rettich - Japanischer Daikon</v>
      </c>
      <c r="BC166" s="18" t="str">
        <f t="shared" si="58"/>
        <v>BIO - Radise - japansk Daikon
Raphanus sativus
BIO - Rettich - Japanischer Daikon</v>
      </c>
      <c r="BD166" s="18" t="str">
        <f t="shared" si="59"/>
        <v xml:space="preserve">BIO - Rettich - Japanischer Daikon
Raphanus sativus
</v>
      </c>
      <c r="BE166" s="18" t="str">
        <f t="shared" si="60"/>
        <v>Organic - Radish - Mooli Minowase
Raphanus sativus
BIO - Rettich - Japanischer Daikon</v>
      </c>
      <c r="BF166" s="18" t="str">
        <f t="shared" si="61"/>
        <v>ORGAANILINE – Redis – Jaapani Daikon
Raphanus sativus
BIO - Rettich - Japanischer Daikon</v>
      </c>
      <c r="BG166" s="18" t="str">
        <f t="shared" si="62"/>
        <v>LUOMU - Retiisi - Japanilainen Daikon
Raphanus sativus
BIO - Rettich - Japanischer Daikon</v>
      </c>
      <c r="BH166" s="18" t="str">
        <f t="shared" si="63"/>
        <v>BIO - Radis - Daïkon
Raphanus sativus
BIO - Rettich - Japanischer Daikon</v>
      </c>
      <c r="BI166" s="18" t="str">
        <f t="shared" si="64"/>
        <v>ΒΙΟΛΟΓΙΚΟ - Ραπανάκι - Γιαπωνέζικο Daikon
Raphanus sativus
BIO - Rettich - Japanischer Daikon</v>
      </c>
      <c r="BJ166" s="18" t="str">
        <f t="shared" si="65"/>
        <v>ORGÁNACHA - Raidis - Seapánach Daikon
Raphanus sativus
BIO - Rettich - Japanischer Daikon</v>
      </c>
      <c r="BK166" s="18" t="str">
        <f t="shared" si="66"/>
        <v>LÍFRÆNT - Radísa - japanskt Daikon
Raphanus sativus
BIO - Rettich - Japanischer Daikon</v>
      </c>
      <c r="BL166" s="18" t="str">
        <f t="shared" si="67"/>
        <v>BIO - Ravanello - Daikon giapponese
Raphanus sativus
BIO - Rettich - Japanischer Daikon</v>
      </c>
      <c r="BM166" s="18" t="str">
        <f t="shared" si="68"/>
        <v>オーガニック　－　ラディッシュ　－　ダイコン
Raphanus sativus
BIO - Rettich - Japanischer Daikon</v>
      </c>
      <c r="BN166" s="18" t="str">
        <f t="shared" si="69"/>
        <v>ORGANSKI - Rotkvica - Japanski Daikon
Raphanus sativus
BIO - Rettich - Japanischer Daikon</v>
      </c>
      <c r="BO166" s="18" t="str">
        <f t="shared" si="70"/>
        <v>BIOLOĢISKI – Redīsi – japāņu Daikon
Raphanus sativus
BIO - Rettich - Japanischer Daikon</v>
      </c>
      <c r="BP166" s="18" t="str">
        <f t="shared" si="71"/>
        <v>EKOLOGIŠKAS – Ridikėlis – japoniškas Daikon
Raphanus sativus
BIO - Rettich - Japanischer Daikon</v>
      </c>
      <c r="BQ166" s="18" t="str">
        <f t="shared" si="72"/>
        <v>ORGANIĊI - Ravanell - Daikon Ġappuniż
Raphanus sativus
BIO - Rettich - Japanischer Daikon</v>
      </c>
      <c r="BR166" s="18" t="str">
        <f t="shared" si="73"/>
        <v>Bio - Radijs - Japanse Daikon
Raphanus sativus
BIO - Rettich - Japanischer Daikon</v>
      </c>
      <c r="BS166" s="18" t="str">
        <f t="shared" si="74"/>
        <v>ØKOLOGISK - Reddik - Japansk Daikon
Raphanus sativus
BIO - Rettich - Japanischer Daikon</v>
      </c>
      <c r="BT166" s="18" t="str">
        <f t="shared" si="75"/>
        <v>Bio - Rzodkiewka - Daikon
Raphanus sativus
BIO - Rettich - Japanischer Daikon</v>
      </c>
      <c r="BU166" s="18" t="str">
        <f t="shared" si="76"/>
        <v>ORGÂNICO - Rabanete - Daikon Japonês
Raphanus sativus
BIO - Rettich - Japanischer Daikon</v>
      </c>
      <c r="BV166" s="18" t="str">
        <f t="shared" si="77"/>
        <v>Ecologic - Ridiche - Daikon Japonez
Raphanus sativus
BIO - Rettich - Japanischer Daikon</v>
      </c>
      <c r="BW166" s="18" t="str">
        <f t="shared" si="78"/>
        <v>Ekologiskt - Rädisa - Japanska Daikon
Raphanus sativus
BIO - Rettich - Japanischer Daikon</v>
      </c>
      <c r="BX166" s="18" t="str">
        <f t="shared" si="79"/>
        <v>BIO - Reďkovka - Japonský Daikon
Raphanus sativus
BIO - Rettich - Japanischer Daikon</v>
      </c>
      <c r="BY166" s="18" t="str">
        <f t="shared" si="80"/>
        <v>BIO - redkev - japonski daikon
Raphanus sativus
BIO - Rettich - Japanischer Daikon</v>
      </c>
      <c r="BZ166" s="18" t="str">
        <f t="shared" si="81"/>
        <v>Ecológico - Rábano - Daikon japonés
Raphanus sativus
BIO - Rettich - Japanischer Daikon</v>
      </c>
      <c r="CA166" s="18" t="str">
        <f t="shared" si="82"/>
        <v>BIO - Ředkev - Japonský Daikon
Raphanus sativus
BIO - Rettich - Japanischer Daikon</v>
      </c>
      <c r="CB166" s="18" t="str">
        <f t="shared" si="83"/>
        <v>ORGANİK - Turp - Japon Daikonu
Raphanus sativus
BIO - Rettich - Japanischer Daikon</v>
      </c>
      <c r="CC166" s="18" t="str">
        <f t="shared" si="84"/>
        <v>BIO - Retek - Japán Daikon
Raphanus sativus
BIO - Rettich - Japanischer Daikon</v>
      </c>
    </row>
    <row r="167" spans="2:81" ht="72" x14ac:dyDescent="0.2">
      <c r="B167" s="136">
        <v>165</v>
      </c>
      <c r="C167" s="3">
        <v>18601</v>
      </c>
      <c r="D167" s="98">
        <v>4055473186016</v>
      </c>
      <c r="E167" s="17">
        <v>2.0499999999999998</v>
      </c>
      <c r="F167" s="17">
        <v>150</v>
      </c>
      <c r="G167" s="99" t="s">
        <v>3114</v>
      </c>
      <c r="H167" s="98" t="s">
        <v>9734</v>
      </c>
      <c r="I167" s="17" t="s">
        <v>795</v>
      </c>
      <c r="J167" s="17" t="s">
        <v>2971</v>
      </c>
      <c r="K167" s="3">
        <v>78601</v>
      </c>
      <c r="L167" s="98">
        <v>4055473786018</v>
      </c>
      <c r="M167" s="17">
        <v>2.4500000000000002</v>
      </c>
      <c r="N167" s="3">
        <v>88601</v>
      </c>
      <c r="O167" s="98">
        <v>4055473886015</v>
      </c>
      <c r="P167" s="17">
        <v>3.75</v>
      </c>
      <c r="Q167" s="3">
        <v>58601</v>
      </c>
      <c r="R167" s="98">
        <v>4055473586014</v>
      </c>
      <c r="S167" s="17">
        <v>4.95</v>
      </c>
      <c r="T167" s="3">
        <v>38601</v>
      </c>
      <c r="U167" s="98">
        <v>4055473386010</v>
      </c>
      <c r="V167" s="17">
        <v>6.75</v>
      </c>
      <c r="W167" s="3">
        <v>68601</v>
      </c>
      <c r="X167" s="98">
        <v>4055473686011</v>
      </c>
      <c r="Y167" s="17">
        <v>2.95</v>
      </c>
      <c r="Z167" s="101" t="s">
        <v>9569</v>
      </c>
      <c r="AA167" s="101" t="s">
        <v>9570</v>
      </c>
      <c r="AB167" s="101" t="s">
        <v>796</v>
      </c>
      <c r="AC167" s="101" t="s">
        <v>794</v>
      </c>
      <c r="AD167" s="101" t="s">
        <v>9571</v>
      </c>
      <c r="AE167" s="101" t="s">
        <v>5941</v>
      </c>
      <c r="AF167" s="101" t="s">
        <v>1951</v>
      </c>
      <c r="AG167" s="101" t="s">
        <v>5942</v>
      </c>
      <c r="AH167" s="101" t="s">
        <v>5943</v>
      </c>
      <c r="AI167" s="101" t="s">
        <v>5944</v>
      </c>
      <c r="AJ167" s="101" t="s">
        <v>1952</v>
      </c>
      <c r="AK167" s="102" t="s">
        <v>5945</v>
      </c>
      <c r="AL167" s="101" t="s">
        <v>5946</v>
      </c>
      <c r="AM167" s="101" t="s">
        <v>5947</v>
      </c>
      <c r="AN167" s="101" t="s">
        <v>5948</v>
      </c>
      <c r="AO167" s="101" t="s">
        <v>5949</v>
      </c>
      <c r="AP167" s="101" t="s">
        <v>1955</v>
      </c>
      <c r="AQ167" s="101" t="s">
        <v>5950</v>
      </c>
      <c r="AR167" s="101" t="s">
        <v>1956</v>
      </c>
      <c r="AS167" s="101" t="s">
        <v>5951</v>
      </c>
      <c r="AT167" s="101" t="s">
        <v>1957</v>
      </c>
      <c r="AU167" s="101" t="s">
        <v>1954</v>
      </c>
      <c r="AV167" s="101" t="s">
        <v>5952</v>
      </c>
      <c r="AW167" s="101" t="s">
        <v>5953</v>
      </c>
      <c r="AX167" s="101" t="s">
        <v>1953</v>
      </c>
      <c r="AY167" s="101" t="s">
        <v>5954</v>
      </c>
      <c r="AZ167" s="101" t="s">
        <v>5955</v>
      </c>
      <c r="BA167" s="103" t="s">
        <v>5956</v>
      </c>
      <c r="BB167" s="18" t="str">
        <f t="shared" si="57"/>
        <v>БИО - Пролетен лук - бял лисабон
Allium cepa
BIO - Frühlingszwiebel - Weißer Lissabonner</v>
      </c>
      <c r="BC167" s="18" t="str">
        <f t="shared" si="58"/>
        <v>BIO - Forårsløg - Hvid Lissabon
Allium cepa
BIO - Frühlingszwiebel - Weißer Lissabonner</v>
      </c>
      <c r="BD167" s="18" t="str">
        <f t="shared" si="59"/>
        <v xml:space="preserve">BIO - Frühlingszwiebel - Weißer Lissabonner
Allium cepa
</v>
      </c>
      <c r="BE167" s="18" t="str">
        <f t="shared" si="60"/>
        <v>Organic - Salad Onion - White Lisbon
Allium cepa
BIO - Frühlingszwiebel - Weißer Lissabonner</v>
      </c>
      <c r="BF167" s="18" t="str">
        <f t="shared" si="61"/>
        <v>ORGAANILINE – kevadsibul – valge Lissabon
Allium cepa
BIO - Frühlingszwiebel - Weißer Lissabonner</v>
      </c>
      <c r="BG167" s="18" t="str">
        <f t="shared" si="62"/>
        <v>LUOMU - Kevätsipuli - Valkoinen Lissabon
Allium cepa
BIO - Frühlingszwiebel - Weißer Lissabonner</v>
      </c>
      <c r="BH167" s="18" t="str">
        <f t="shared" si="63"/>
        <v>BIO - Oignon - Blanc de Lisbonne
Allium cepa
BIO - Frühlingszwiebel - Weißer Lissabonner</v>
      </c>
      <c r="BI167" s="18" t="str">
        <f t="shared" si="64"/>
        <v>ΒΙΟΛΟΓΙΚΟ - Φρέσκο ​​Κρεμμυδάκι - Λευκή Λισαβόνα
Allium cepa
BIO - Frühlingszwiebel - Weißer Lissabonner</v>
      </c>
      <c r="BJ167" s="18" t="str">
        <f t="shared" si="65"/>
        <v>ORGÁNACHA - Oinniún Earraigh - Liospóin Bán
Allium cepa
BIO - Frühlingszwiebel - Weißer Lissabonner</v>
      </c>
      <c r="BK167" s="18" t="str">
        <f t="shared" si="66"/>
        <v>LÍFRÆNT - Vorlaukur - Hvítur Lissabon
Allium cepa
BIO - Frühlingszwiebel - Weißer Lissabonner</v>
      </c>
      <c r="BL167" s="18" t="str">
        <f t="shared" si="67"/>
        <v>BIO - Cipollina - Cipolla Bianca di Lisbona 
Allium cepa
BIO - Frühlingszwiebel - Weißer Lissabonner</v>
      </c>
      <c r="BM167" s="18" t="str">
        <f t="shared" si="68"/>
        <v>オーガニック　－　サラダオニオン　－　ホワイトリスボン
Allium cepa
BIO - Frühlingszwiebel - Weißer Lissabonner</v>
      </c>
      <c r="BN167" s="18" t="str">
        <f t="shared" si="69"/>
        <v>ORGANSKI - mladi luk - bijeli lisabonski
Allium cepa
BIO - Frühlingszwiebel - Weißer Lissabonner</v>
      </c>
      <c r="BO167" s="18" t="str">
        <f t="shared" si="70"/>
        <v>BIOLOĢISKAIS - pavasara sīpols - baltais Lisabona
Allium cepa
BIO - Frühlingszwiebel - Weißer Lissabonner</v>
      </c>
      <c r="BP167" s="18" t="str">
        <f t="shared" si="71"/>
        <v>EKOLOGIŠKAS – pavasarinis svogūnas – baltasis Lisabona
Allium cepa
BIO - Frühlingszwiebel - Weißer Lissabonner</v>
      </c>
      <c r="BQ167" s="18" t="str">
        <f t="shared" si="72"/>
        <v>ORGANIĊI - Basla tar-Rebbiegħa - Liżbona abjad
Allium cepa
BIO - Frühlingszwiebel - Weißer Lissabonner</v>
      </c>
      <c r="BR167" s="18" t="str">
        <f t="shared" si="73"/>
        <v>Bio - Bosui - Witte Lissabon Kaas
Allium cepa
BIO - Frühlingszwiebel - Weißer Lissabonner</v>
      </c>
      <c r="BS167" s="18" t="str">
        <f t="shared" si="74"/>
        <v>ØKOLOGISK - Vårløk - Hvit Lisboa
Allium cepa
BIO - Frühlingszwiebel - Weißer Lissabonner</v>
      </c>
      <c r="BT167" s="18" t="str">
        <f t="shared" si="75"/>
        <v>Bio - Szczypiorek - Lizboński
Allium cepa
BIO - Frühlingszwiebel - Weißer Lissabonner</v>
      </c>
      <c r="BU167" s="18" t="str">
        <f t="shared" si="76"/>
        <v>ORGÂNICO - Cebolinha - Lisboa Branca
Allium cepa
BIO - Frühlingszwiebel - Weißer Lissabonner</v>
      </c>
      <c r="BV167" s="18" t="str">
        <f t="shared" si="77"/>
        <v>Ecologic - Ceapă De Primăvară - Brânză Lisabona
Allium cepa
BIO - Frühlingszwiebel - Weißer Lissabonner</v>
      </c>
      <c r="BW167" s="18" t="str">
        <f t="shared" si="78"/>
        <v>Ekologiskt - Vårlök - Vit Lissabonost
Allium cepa
BIO - Frühlingszwiebel - Weißer Lissabonner</v>
      </c>
      <c r="BX167" s="18" t="str">
        <f t="shared" si="79"/>
        <v>BIO - Jarná cibuľka - Biely Lisabon
Allium cepa
BIO - Frühlingszwiebel - Weißer Lissabonner</v>
      </c>
      <c r="BY167" s="18" t="str">
        <f t="shared" si="80"/>
        <v>BIO - Mlada čebula - Bela lizbonska
Allium cepa
BIO - Frühlingszwiebel - Weißer Lissabonner</v>
      </c>
      <c r="BZ167" s="18" t="str">
        <f t="shared" si="81"/>
        <v>Ecológico - Cebolla de primavera - Cebolla de Lisboa blanca
Allium cepa
BIO - Frühlingszwiebel - Weißer Lissabonner</v>
      </c>
      <c r="CA167" s="18" t="str">
        <f t="shared" si="82"/>
        <v>BIO - Jarní Cibulka - Bílý Lisabon
Allium cepa
BIO - Frühlingszwiebel - Weißer Lissabonner</v>
      </c>
      <c r="CB167" s="18" t="str">
        <f t="shared" si="83"/>
        <v>ORGANİK - Taze Soğan - Beyaz Lizbon
Allium cepa
BIO - Frühlingszwiebel - Weißer Lissabonner</v>
      </c>
      <c r="CC167" s="18" t="str">
        <f t="shared" si="84"/>
        <v>BIO - újhagyma - fehér Lisszabon
Allium cepa
BIO - Frühlingszwiebel - Weißer Lissabonner</v>
      </c>
    </row>
    <row r="168" spans="2:81" ht="72" x14ac:dyDescent="0.2">
      <c r="B168" s="136">
        <v>166</v>
      </c>
      <c r="C168" s="3">
        <v>18602</v>
      </c>
      <c r="D168" s="98">
        <v>4055473186023</v>
      </c>
      <c r="E168" s="17">
        <v>2.0499999999999998</v>
      </c>
      <c r="F168" s="17">
        <v>150</v>
      </c>
      <c r="G168" s="99" t="s">
        <v>3114</v>
      </c>
      <c r="H168" s="98" t="s">
        <v>9734</v>
      </c>
      <c r="I168" s="17" t="s">
        <v>792</v>
      </c>
      <c r="J168" s="17" t="s">
        <v>2972</v>
      </c>
      <c r="K168" s="3">
        <v>78602</v>
      </c>
      <c r="L168" s="98">
        <v>4055473786025</v>
      </c>
      <c r="M168" s="17">
        <v>2.4500000000000002</v>
      </c>
      <c r="N168" s="3">
        <v>88602</v>
      </c>
      <c r="O168" s="98">
        <v>4055473886022</v>
      </c>
      <c r="P168" s="17">
        <v>3.75</v>
      </c>
      <c r="Q168" s="3">
        <v>58602</v>
      </c>
      <c r="R168" s="98">
        <v>4055473586021</v>
      </c>
      <c r="S168" s="17">
        <v>4.95</v>
      </c>
      <c r="T168" s="3">
        <v>38602</v>
      </c>
      <c r="U168" s="98">
        <v>4055473386027</v>
      </c>
      <c r="V168" s="17">
        <v>6.75</v>
      </c>
      <c r="W168" s="3">
        <v>68602</v>
      </c>
      <c r="X168" s="98">
        <v>4055473686028</v>
      </c>
      <c r="Y168" s="17">
        <v>2.95</v>
      </c>
      <c r="Z168" s="101" t="s">
        <v>9572</v>
      </c>
      <c r="AA168" s="101" t="s">
        <v>9573</v>
      </c>
      <c r="AB168" s="101" t="s">
        <v>793</v>
      </c>
      <c r="AC168" s="101" t="s">
        <v>791</v>
      </c>
      <c r="AD168" s="101" t="s">
        <v>9574</v>
      </c>
      <c r="AE168" s="101" t="s">
        <v>9575</v>
      </c>
      <c r="AF168" s="101" t="s">
        <v>1958</v>
      </c>
      <c r="AG168" s="101" t="s">
        <v>5957</v>
      </c>
      <c r="AH168" s="101" t="s">
        <v>5958</v>
      </c>
      <c r="AI168" s="101" t="s">
        <v>5959</v>
      </c>
      <c r="AJ168" s="101" t="s">
        <v>1959</v>
      </c>
      <c r="AK168" s="102" t="s">
        <v>5960</v>
      </c>
      <c r="AL168" s="101" t="s">
        <v>5961</v>
      </c>
      <c r="AM168" s="101" t="s">
        <v>5962</v>
      </c>
      <c r="AN168" s="101" t="s">
        <v>5963</v>
      </c>
      <c r="AO168" s="101" t="s">
        <v>5964</v>
      </c>
      <c r="AP168" s="101" t="s">
        <v>1962</v>
      </c>
      <c r="AQ168" s="101" t="s">
        <v>5965</v>
      </c>
      <c r="AR168" s="101" t="s">
        <v>1963</v>
      </c>
      <c r="AS168" s="101" t="s">
        <v>5966</v>
      </c>
      <c r="AT168" s="101" t="s">
        <v>1964</v>
      </c>
      <c r="AU168" s="101" t="s">
        <v>1961</v>
      </c>
      <c r="AV168" s="101" t="s">
        <v>5967</v>
      </c>
      <c r="AW168" s="101" t="s">
        <v>5968</v>
      </c>
      <c r="AX168" s="101" t="s">
        <v>1960</v>
      </c>
      <c r="AY168" s="101" t="s">
        <v>5969</v>
      </c>
      <c r="AZ168" s="101" t="s">
        <v>5970</v>
      </c>
      <c r="BA168" s="103" t="s">
        <v>5971</v>
      </c>
      <c r="BB168" s="18" t="str">
        <f t="shared" si="57"/>
        <v>БИО - Пролетен лук - японски Ishikura
Allium fistulosum
BIO - Frühlingszwiebel - Japanische Ishikura</v>
      </c>
      <c r="BC168" s="18" t="str">
        <f t="shared" si="58"/>
        <v>BIO - Forårsløg - japansk Ishikura
Allium fistulosum
BIO - Frühlingszwiebel - Japanische Ishikura</v>
      </c>
      <c r="BD168" s="18" t="str">
        <f t="shared" si="59"/>
        <v xml:space="preserve">BIO - Frühlingszwiebel - Japanische Ishikura
Allium fistulosum
</v>
      </c>
      <c r="BE168" s="18" t="str">
        <f t="shared" si="60"/>
        <v>Organic - Salad Onion - Japanese Ishikura
Allium fistulosum
BIO - Frühlingszwiebel - Japanische Ishikura</v>
      </c>
      <c r="BF168" s="18" t="str">
        <f t="shared" si="61"/>
        <v>ORGAANILINE – kevadsibul – Jaapani Ishikura
Allium fistulosum
BIO - Frühlingszwiebel - Japanische Ishikura</v>
      </c>
      <c r="BG168" s="18" t="str">
        <f t="shared" si="62"/>
        <v>LUOMU - Kevätsipuli - Japanilainen Ishikura
Allium fistulosum
BIO - Frühlingszwiebel - Japanische Ishikura</v>
      </c>
      <c r="BH168" s="18" t="str">
        <f t="shared" si="63"/>
        <v>BIO - Ciboule - Ishikura
Allium fistulosum
BIO - Frühlingszwiebel - Japanische Ishikura</v>
      </c>
      <c r="BI168" s="18" t="str">
        <f t="shared" si="64"/>
        <v>ΒΙΟΛΟΓΙΚΟ - Φρέσκο ​​Κρεμμυδάκι - Ιαπωνικό Ishikura
Allium fistulosum
BIO - Frühlingszwiebel - Japanische Ishikura</v>
      </c>
      <c r="BJ168" s="18" t="str">
        <f t="shared" si="65"/>
        <v>ORGÁNACHA - Oinniún Earraigh - Ishikura Seapánach
Allium fistulosum
BIO - Frühlingszwiebel - Japanische Ishikura</v>
      </c>
      <c r="BK168" s="18" t="str">
        <f t="shared" si="66"/>
        <v>LÍFRÆNT - Vorlaukur - Japanskur Ishikura
Allium fistulosum
BIO - Frühlingszwiebel - Japanische Ishikura</v>
      </c>
      <c r="BL168" s="18" t="str">
        <f t="shared" si="67"/>
        <v>BIO - Cipollina - Ishikura giapponese
Allium fistulosum
BIO - Frühlingszwiebel - Japanische Ishikura</v>
      </c>
      <c r="BM168" s="18" t="str">
        <f t="shared" si="68"/>
        <v>オーガニック　－　サラダオニオン　－　イシクラ
Allium fistulosum
BIO - Frühlingszwiebel - Japanische Ishikura</v>
      </c>
      <c r="BN168" s="18" t="str">
        <f t="shared" si="69"/>
        <v>ORGANSKI - mladi luk - japanski Ishikura
Allium fistulosum
BIO - Frühlingszwiebel - Japanische Ishikura</v>
      </c>
      <c r="BO168" s="18" t="str">
        <f t="shared" si="70"/>
        <v>BIOLOĢISKĀ - pavasara sīpols - japāņu Ishikura
Allium fistulosum
BIO - Frühlingszwiebel - Japanische Ishikura</v>
      </c>
      <c r="BP168" s="18" t="str">
        <f t="shared" si="71"/>
        <v>EKOLOGIŠKAS – pavasarinis svogūnas – japoniška Ishikura
Allium fistulosum
BIO - Frühlingszwiebel - Japanische Ishikura</v>
      </c>
      <c r="BQ168" s="18" t="str">
        <f t="shared" si="72"/>
        <v>ORGANIĊI - Basla tar-Rebbiegħa - Ishikura Ġappuniż
Allium fistulosum
BIO - Frühlingszwiebel - Japanische Ishikura</v>
      </c>
      <c r="BR168" s="18" t="str">
        <f t="shared" si="73"/>
        <v>Bio - Lente-Ui - Japanse Ishikura
Allium fistulosum
BIO - Frühlingszwiebel - Japanische Ishikura</v>
      </c>
      <c r="BS168" s="18" t="str">
        <f t="shared" si="74"/>
        <v>ØKOLOGISK - Vårløk - Japansk Ishikura
Allium fistulosum
BIO - Frühlingszwiebel - Japanische Ishikura</v>
      </c>
      <c r="BT168" s="18" t="str">
        <f t="shared" si="75"/>
        <v>Bio - Cebula - Ishikura
Allium fistulosum
BIO - Frühlingszwiebel - Japanische Ishikura</v>
      </c>
      <c r="BU168" s="18" t="str">
        <f t="shared" si="76"/>
        <v>ORGÂNICO - Cebolinha - Ishikura Japonês
Allium fistulosum
BIO - Frühlingszwiebel - Japanische Ishikura</v>
      </c>
      <c r="BV168" s="18" t="str">
        <f t="shared" si="77"/>
        <v>Ecologic - Ceapă De Primăvară - Ishikura
Allium fistulosum
BIO - Frühlingszwiebel - Japanische Ishikura</v>
      </c>
      <c r="BW168" s="18" t="str">
        <f t="shared" si="78"/>
        <v>Ekologiskt - Vårlök - Japanska Ishikura
Allium fistulosum
BIO - Frühlingszwiebel - Japanische Ishikura</v>
      </c>
      <c r="BX168" s="18" t="str">
        <f t="shared" si="79"/>
        <v>BIO - Jarná cibuľka - Japonská Ishikura
Allium fistulosum
BIO - Frühlingszwiebel - Japanische Ishikura</v>
      </c>
      <c r="BY168" s="18" t="str">
        <f t="shared" si="80"/>
        <v>BIO - Mlada čebula - japonska Ishikura
Allium fistulosum
BIO - Frühlingszwiebel - Japanische Ishikura</v>
      </c>
      <c r="BZ168" s="18" t="str">
        <f t="shared" si="81"/>
        <v>Ecológico - Cebolla tierna - Ishikura japonés
Allium fistulosum
BIO - Frühlingszwiebel - Japanische Ishikura</v>
      </c>
      <c r="CA168" s="18" t="str">
        <f t="shared" si="82"/>
        <v>BIO - Jarní cibulka - Japonská Ishikura
Allium fistulosum
BIO - Frühlingszwiebel - Japanische Ishikura</v>
      </c>
      <c r="CB168" s="18" t="str">
        <f t="shared" si="83"/>
        <v>ORGANİK - Taze Soğan - Japon Ishikura
Allium fistulosum
BIO - Frühlingszwiebel - Japanische Ishikura</v>
      </c>
      <c r="CC168" s="18" t="str">
        <f t="shared" si="84"/>
        <v>BIO - újhagyma - japán Ishikura
Allium fistulosum
BIO - Frühlingszwiebel - Japanische Ishikura</v>
      </c>
    </row>
    <row r="169" spans="2:81" ht="60" x14ac:dyDescent="0.2">
      <c r="B169" s="136">
        <v>167</v>
      </c>
      <c r="C169" s="3">
        <v>18626</v>
      </c>
      <c r="D169" s="98">
        <v>4055473186269</v>
      </c>
      <c r="E169" s="17">
        <v>2.0499999999999998</v>
      </c>
      <c r="F169" s="17">
        <v>100</v>
      </c>
      <c r="G169" s="99" t="s">
        <v>3114</v>
      </c>
      <c r="H169" s="98" t="s">
        <v>9734</v>
      </c>
      <c r="I169" s="17" t="s">
        <v>756</v>
      </c>
      <c r="J169" s="17" t="s">
        <v>2973</v>
      </c>
      <c r="K169" s="3">
        <v>78626</v>
      </c>
      <c r="L169" s="98">
        <v>4055473786261</v>
      </c>
      <c r="M169" s="17">
        <v>2.4500000000000002</v>
      </c>
      <c r="N169" s="3">
        <v>88626</v>
      </c>
      <c r="O169" s="98">
        <v>4055473886268</v>
      </c>
      <c r="P169" s="17">
        <v>3.75</v>
      </c>
      <c r="Q169" s="3">
        <v>58626</v>
      </c>
      <c r="R169" s="98">
        <v>4055473586267</v>
      </c>
      <c r="S169" s="17">
        <v>4.95</v>
      </c>
      <c r="T169" s="3">
        <v>38626</v>
      </c>
      <c r="U169" s="98">
        <v>4055473386263</v>
      </c>
      <c r="V169" s="17">
        <v>6.75</v>
      </c>
      <c r="W169" s="3">
        <v>68626</v>
      </c>
      <c r="X169" s="98">
        <v>4055473686264</v>
      </c>
      <c r="Y169" s="17">
        <v>2.95</v>
      </c>
      <c r="Z169" s="101" t="s">
        <v>9576</v>
      </c>
      <c r="AA169" s="101" t="s">
        <v>9577</v>
      </c>
      <c r="AB169" s="101" t="s">
        <v>757</v>
      </c>
      <c r="AC169" s="101" t="s">
        <v>755</v>
      </c>
      <c r="AD169" s="101" t="s">
        <v>5972</v>
      </c>
      <c r="AE169" s="101" t="s">
        <v>9578</v>
      </c>
      <c r="AF169" s="101" t="s">
        <v>1965</v>
      </c>
      <c r="AG169" s="101" t="s">
        <v>5973</v>
      </c>
      <c r="AH169" s="101" t="s">
        <v>5974</v>
      </c>
      <c r="AI169" s="101" t="s">
        <v>5975</v>
      </c>
      <c r="AJ169" s="101" t="s">
        <v>1966</v>
      </c>
      <c r="AK169" s="102" t="s">
        <v>5976</v>
      </c>
      <c r="AL169" s="101" t="s">
        <v>5977</v>
      </c>
      <c r="AM169" s="101" t="s">
        <v>5978</v>
      </c>
      <c r="AN169" s="101" t="s">
        <v>5979</v>
      </c>
      <c r="AO169" s="101" t="s">
        <v>5980</v>
      </c>
      <c r="AP169" s="101" t="s">
        <v>1969</v>
      </c>
      <c r="AQ169" s="101" t="s">
        <v>5981</v>
      </c>
      <c r="AR169" s="101" t="s">
        <v>1970</v>
      </c>
      <c r="AS169" s="101" t="s">
        <v>5982</v>
      </c>
      <c r="AT169" s="101" t="s">
        <v>1971</v>
      </c>
      <c r="AU169" s="101" t="s">
        <v>1968</v>
      </c>
      <c r="AV169" s="101" t="s">
        <v>5983</v>
      </c>
      <c r="AW169" s="101" t="s">
        <v>5984</v>
      </c>
      <c r="AX169" s="101" t="s">
        <v>1967</v>
      </c>
      <c r="AY169" s="101" t="s">
        <v>5985</v>
      </c>
      <c r="AZ169" s="101" t="s">
        <v>5986</v>
      </c>
      <c r="BA169" s="103" t="s">
        <v>5987</v>
      </c>
      <c r="BB169" s="18" t="str">
        <f t="shared" si="57"/>
        <v>БИО - копър
Foeniculum vulgare var. azoricum
BIO - Knollenfenchel</v>
      </c>
      <c r="BC169" s="18" t="str">
        <f t="shared" si="58"/>
        <v>BIO - fennikel
Foeniculum vulgare var. azoricum
BIO - Knollenfenchel</v>
      </c>
      <c r="BD169" s="18" t="str">
        <f t="shared" si="59"/>
        <v xml:space="preserve">BIO - Knollenfenchel
Foeniculum vulgare var. azoricum
</v>
      </c>
      <c r="BE169" s="18" t="str">
        <f t="shared" si="60"/>
        <v>Organic - Florence Fennel
Foeniculum vulgare var. azoricum
BIO - Knollenfenchel</v>
      </c>
      <c r="BF169" s="18" t="str">
        <f t="shared" si="61"/>
        <v>ORGAANILINE – apteegitilli sibul
Foeniculum vulgare var. azoricum
BIO - Knollenfenchel</v>
      </c>
      <c r="BG169" s="18" t="str">
        <f t="shared" si="62"/>
        <v>LUOMU - Fenkolin sipuli
Foeniculum vulgare var. azoricum
BIO - Knollenfenchel</v>
      </c>
      <c r="BH169" s="18" t="str">
        <f t="shared" si="63"/>
        <v>BIO - Fenouil doux
Foeniculum vulgare var. azoricum
BIO - Knollenfenchel</v>
      </c>
      <c r="BI169" s="18" t="str">
        <f t="shared" si="64"/>
        <v>ΒΙΟΛΟΓΙΚΟ - Βολβός μάραθου
Foeniculum vulgare var. azoricum
BIO - Knollenfenchel</v>
      </c>
      <c r="BJ169" s="18" t="str">
        <f t="shared" si="65"/>
        <v>ORGÁNACHA - bolgán finéal
Foeniculum vulgare var. azoricum
BIO - Knollenfenchel</v>
      </c>
      <c r="BK169" s="18" t="str">
        <f t="shared" si="66"/>
        <v>LÍFRÆNT - Fennel pera
Foeniculum vulgare var. azoricum
BIO - Knollenfenchel</v>
      </c>
      <c r="BL169" s="18" t="str">
        <f t="shared" si="67"/>
        <v>BIO - Finocchio
Foeniculum vulgare var. azoricum
BIO - Knollenfenchel</v>
      </c>
      <c r="BM169" s="18" t="str">
        <f t="shared" si="68"/>
        <v>オーガニック　－　フィレンチェフェンネル
Foeniculum vulgare var. azoricum
BIO - Knollenfenchel</v>
      </c>
      <c r="BN169" s="18" t="str">
        <f t="shared" si="69"/>
        <v>ORGANSKI – Lukovica komorača
Foeniculum vulgare var. azoricum
BIO - Knollenfenchel</v>
      </c>
      <c r="BO169" s="18" t="str">
        <f t="shared" si="70"/>
        <v>BIOLOĢISKI - Fenheļa sīpols
Foeniculum vulgare var. azoricum
BIO - Knollenfenchel</v>
      </c>
      <c r="BP169" s="18" t="str">
        <f t="shared" si="71"/>
        <v>EKOLOGIŠKAS – Pankolio svogūnėlis
Foeniculum vulgare var. azoricum
BIO - Knollenfenchel</v>
      </c>
      <c r="BQ169" s="18" t="str">
        <f t="shared" si="72"/>
        <v>ORGANIĊI - Bozza tal-bużbież
Foeniculum vulgare var. azoricum
BIO - Knollenfenchel</v>
      </c>
      <c r="BR169" s="18" t="str">
        <f t="shared" si="73"/>
        <v>Bio - Venkel
Foeniculum vulgare var. azoricum
BIO - Knollenfenchel</v>
      </c>
      <c r="BS169" s="18" t="str">
        <f t="shared" si="74"/>
        <v>ØKOLOGISK - Fennikelpære
Foeniculum vulgare var. azoricum
BIO - Knollenfenchel</v>
      </c>
      <c r="BT169" s="18" t="str">
        <f t="shared" si="75"/>
        <v>Bio - Koper Bulwiasty
Foeniculum vulgare var. azoricum
BIO - Knollenfenchel</v>
      </c>
      <c r="BU169" s="18" t="str">
        <f t="shared" si="76"/>
        <v>ORGÂNICO - bulbo de erva-doce
Foeniculum vulgare var. azoricum
BIO - Knollenfenchel</v>
      </c>
      <c r="BV169" s="18" t="str">
        <f t="shared" si="77"/>
        <v>Ecologic - Fenicul De Tuberculi
Foeniculum vulgare var. azoricum
BIO - Knollenfenchel</v>
      </c>
      <c r="BW169" s="18" t="str">
        <f t="shared" si="78"/>
        <v>Ekologiskt - Knölfänkål
Foeniculum vulgare var. azoricum
BIO - Knollenfenchel</v>
      </c>
      <c r="BX169" s="18" t="str">
        <f t="shared" si="79"/>
        <v>BIO - Feniklová cibuľka
Foeniculum vulgare var. azoricum
BIO - Knollenfenchel</v>
      </c>
      <c r="BY169" s="18" t="str">
        <f t="shared" si="80"/>
        <v>BIO - Čebulica komarčka
Foeniculum vulgare var. azoricum
BIO - Knollenfenchel</v>
      </c>
      <c r="BZ169" s="18" t="str">
        <f t="shared" si="81"/>
        <v>Ecológico - Hinojo de Florencia
Foeniculum vulgare var. azoricum
BIO - Knollenfenchel</v>
      </c>
      <c r="CA169" s="18" t="str">
        <f t="shared" si="82"/>
        <v>BIO - Cibulka fenyklu
Foeniculum vulgare var. azoricum
BIO - Knollenfenchel</v>
      </c>
      <c r="CB169" s="18" t="str">
        <f t="shared" si="83"/>
        <v>ORGANİK - Rezene soğanı
Foeniculum vulgare var. azoricum
BIO - Knollenfenchel</v>
      </c>
      <c r="CC169" s="18" t="str">
        <f t="shared" si="84"/>
        <v>BIO - Édesköményhagyma
Foeniculum vulgare var. azoricum
BIO - Knollenfenchel</v>
      </c>
    </row>
    <row r="170" spans="2:81" ht="48" x14ac:dyDescent="0.2">
      <c r="B170" s="136">
        <v>168</v>
      </c>
      <c r="C170" s="3">
        <v>18651</v>
      </c>
      <c r="D170" s="98">
        <v>4055473186511</v>
      </c>
      <c r="E170" s="17">
        <v>2.0499999999999998</v>
      </c>
      <c r="F170" s="17">
        <v>100</v>
      </c>
      <c r="G170" s="99" t="s">
        <v>3114</v>
      </c>
      <c r="H170" s="98" t="s">
        <v>9734</v>
      </c>
      <c r="I170" s="17" t="s">
        <v>718</v>
      </c>
      <c r="J170" s="17" t="s">
        <v>2974</v>
      </c>
      <c r="K170" s="3">
        <v>78651</v>
      </c>
      <c r="L170" s="98">
        <v>4055473786513</v>
      </c>
      <c r="M170" s="17">
        <v>2.4500000000000002</v>
      </c>
      <c r="N170" s="3">
        <v>88651</v>
      </c>
      <c r="O170" s="98">
        <v>4055473886510</v>
      </c>
      <c r="P170" s="17">
        <v>3.75</v>
      </c>
      <c r="Q170" s="3">
        <v>58651</v>
      </c>
      <c r="R170" s="98">
        <v>4055473586519</v>
      </c>
      <c r="S170" s="17">
        <v>4.95</v>
      </c>
      <c r="T170" s="3">
        <v>38651</v>
      </c>
      <c r="U170" s="98">
        <v>4055473386515</v>
      </c>
      <c r="V170" s="17">
        <v>6.75</v>
      </c>
      <c r="W170" s="3">
        <v>68651</v>
      </c>
      <c r="X170" s="98">
        <v>4055473686516</v>
      </c>
      <c r="Y170" s="17">
        <v>2.95</v>
      </c>
      <c r="Z170" s="101" t="s">
        <v>9579</v>
      </c>
      <c r="AA170" s="101" t="s">
        <v>719</v>
      </c>
      <c r="AB170" s="101" t="s">
        <v>719</v>
      </c>
      <c r="AC170" s="101" t="s">
        <v>717</v>
      </c>
      <c r="AD170" s="101" t="s">
        <v>9580</v>
      </c>
      <c r="AE170" s="101" t="s">
        <v>5988</v>
      </c>
      <c r="AF170" s="101" t="s">
        <v>1972</v>
      </c>
      <c r="AG170" s="101" t="s">
        <v>5989</v>
      </c>
      <c r="AH170" s="101" t="s">
        <v>5990</v>
      </c>
      <c r="AI170" s="101" t="s">
        <v>5991</v>
      </c>
      <c r="AJ170" s="101" t="s">
        <v>1973</v>
      </c>
      <c r="AK170" s="102" t="s">
        <v>5992</v>
      </c>
      <c r="AL170" s="101" t="s">
        <v>5993</v>
      </c>
      <c r="AM170" s="101" t="s">
        <v>5994</v>
      </c>
      <c r="AN170" s="101" t="s">
        <v>5995</v>
      </c>
      <c r="AO170" s="101" t="s">
        <v>5996</v>
      </c>
      <c r="AP170" s="101" t="s">
        <v>1976</v>
      </c>
      <c r="AQ170" s="101" t="s">
        <v>5997</v>
      </c>
      <c r="AR170" s="101" t="s">
        <v>1977</v>
      </c>
      <c r="AS170" s="101" t="s">
        <v>5998</v>
      </c>
      <c r="AT170" s="101" t="s">
        <v>1978</v>
      </c>
      <c r="AU170" s="101" t="s">
        <v>1975</v>
      </c>
      <c r="AV170" s="101" t="s">
        <v>5999</v>
      </c>
      <c r="AW170" s="101" t="s">
        <v>6000</v>
      </c>
      <c r="AX170" s="101" t="s">
        <v>1974</v>
      </c>
      <c r="AY170" s="101" t="s">
        <v>6001</v>
      </c>
      <c r="AZ170" s="101" t="s">
        <v>6002</v>
      </c>
      <c r="BA170" s="103" t="s">
        <v>6003</v>
      </c>
      <c r="BB170" s="18" t="str">
        <f t="shared" si="57"/>
        <v>БИО - Броколи - Калабрезе
Brassica oleracea
BIO - Broccoli - Calabrese</v>
      </c>
      <c r="BC170" s="18" t="str">
        <f t="shared" si="58"/>
        <v>BIO - Broccoli - Calabrese
Brassica oleracea
BIO - Broccoli - Calabrese</v>
      </c>
      <c r="BD170" s="18" t="str">
        <f t="shared" si="59"/>
        <v xml:space="preserve">BIO - Broccoli - Calabrese
Brassica oleracea
</v>
      </c>
      <c r="BE170" s="18" t="str">
        <f t="shared" si="60"/>
        <v>Organic - Broccoli - Calabrese
Brassica oleracea
BIO - Broccoli - Calabrese</v>
      </c>
      <c r="BF170" s="18" t="str">
        <f t="shared" si="61"/>
        <v>ORGAANILINE – brokkoli – Calabrese
Brassica oleracea
BIO - Broccoli - Calabrese</v>
      </c>
      <c r="BG170" s="18" t="str">
        <f t="shared" si="62"/>
        <v>LUOMU - Parsakaali - Calabrese
Brassica oleracea
BIO - Broccoli - Calabrese</v>
      </c>
      <c r="BH170" s="18" t="str">
        <f t="shared" si="63"/>
        <v>BIO - Brocoli - Calabrese
Brassica oleracea
BIO - Broccoli - Calabrese</v>
      </c>
      <c r="BI170" s="18" t="str">
        <f t="shared" si="64"/>
        <v>ΒΙΟΛΟΓΙΚΟ - Μπρόκολο - Calabrese
Brassica oleracea
BIO - Broccoli - Calabrese</v>
      </c>
      <c r="BJ170" s="18" t="str">
        <f t="shared" si="65"/>
        <v>ORGÁNACHA - Brocailí - Calabrese
Brassica oleracea
BIO - Broccoli - Calabrese</v>
      </c>
      <c r="BK170" s="18" t="str">
        <f t="shared" si="66"/>
        <v>LÍFRÆNT - Spergilkál - Calabrese
Brassica oleracea
BIO - Broccoli - Calabrese</v>
      </c>
      <c r="BL170" s="18" t="str">
        <f t="shared" si="67"/>
        <v>BIO - Broccolo - Calabrese
Brassica oleracea
BIO - Broccoli - Calabrese</v>
      </c>
      <c r="BM170" s="18" t="str">
        <f t="shared" si="68"/>
        <v>オーガニック　－　ブロッコリー　－　カラブレーゼ
Brassica oleracea
BIO - Broccoli - Calabrese</v>
      </c>
      <c r="BN170" s="18" t="str">
        <f t="shared" si="69"/>
        <v>ORGANSKI - Brokula - Calabrese
Brassica oleracea
BIO - Broccoli - Calabrese</v>
      </c>
      <c r="BO170" s="18" t="str">
        <f t="shared" si="70"/>
        <v>BIOLOĢISKI - Brokoļi - Calabrese
Brassica oleracea
BIO - Broccoli - Calabrese</v>
      </c>
      <c r="BP170" s="18" t="str">
        <f t="shared" si="71"/>
        <v>EKOLOGIŠKAS – brokoliai – Calabrese
Brassica oleracea
BIO - Broccoli - Calabrese</v>
      </c>
      <c r="BQ170" s="18" t="str">
        <f t="shared" si="72"/>
        <v>ORGANIĊI - Brokkoli - Calabrese
Brassica oleracea
BIO - Broccoli - Calabrese</v>
      </c>
      <c r="BR170" s="18" t="str">
        <f t="shared" si="73"/>
        <v>Bio - Broccoli - Calabrese
Brassica oleracea
BIO - Broccoli - Calabrese</v>
      </c>
      <c r="BS170" s="18" t="str">
        <f t="shared" si="74"/>
        <v>ØKOLOGISK - Brokkoli - Calabrese
Brassica oleracea
BIO - Broccoli - Calabrese</v>
      </c>
      <c r="BT170" s="18" t="str">
        <f t="shared" si="75"/>
        <v>Bio - Brokuły - Calabrese
Brassica oleracea
BIO - Broccoli - Calabrese</v>
      </c>
      <c r="BU170" s="18" t="str">
        <f t="shared" si="76"/>
        <v>ORGÂNICO - Brócolis - Calabresa
Brassica oleracea
BIO - Broccoli - Calabrese</v>
      </c>
      <c r="BV170" s="18" t="str">
        <f t="shared" si="77"/>
        <v>Ecologic - Broccoli - Calabrese
Brassica oleracea
BIO - Broccoli - Calabrese</v>
      </c>
      <c r="BW170" s="18" t="str">
        <f t="shared" si="78"/>
        <v>Ekologiskt - Broccoli - Calabrese
Brassica oleracea
BIO - Broccoli - Calabrese</v>
      </c>
      <c r="BX170" s="18" t="str">
        <f t="shared" si="79"/>
        <v>BIO - Brokolica - Calabrese
Brassica oleracea
BIO - Broccoli - Calabrese</v>
      </c>
      <c r="BY170" s="18" t="str">
        <f t="shared" si="80"/>
        <v>BIO - Brokoli - Calabrese
Brassica oleracea
BIO - Broccoli - Calabrese</v>
      </c>
      <c r="BZ170" s="18" t="str">
        <f t="shared" si="81"/>
        <v>Ecológico - Brócoli - Calabrese
Brassica oleracea
BIO - Broccoli - Calabrese</v>
      </c>
      <c r="CA170" s="18" t="str">
        <f t="shared" si="82"/>
        <v>BIO - Brokolice - Kalábrie
Brassica oleracea
BIO - Broccoli - Calabrese</v>
      </c>
      <c r="CB170" s="18" t="str">
        <f t="shared" si="83"/>
        <v>ORGANİK - Brokoli - Calabrese
Brassica oleracea
BIO - Broccoli - Calabrese</v>
      </c>
      <c r="CC170" s="18" t="str">
        <f t="shared" si="84"/>
        <v>BIO - Brokkoli - Calabrese
Brassica oleracea
BIO - Broccoli - Calabrese</v>
      </c>
    </row>
    <row r="171" spans="2:81" ht="60" x14ac:dyDescent="0.2">
      <c r="B171" s="136">
        <v>169</v>
      </c>
      <c r="C171" s="3">
        <v>18652</v>
      </c>
      <c r="D171" s="98">
        <v>4055473186528</v>
      </c>
      <c r="E171" s="17">
        <v>2.0499999999999998</v>
      </c>
      <c r="F171" s="17">
        <v>150</v>
      </c>
      <c r="G171" s="99" t="s">
        <v>3114</v>
      </c>
      <c r="H171" s="98" t="s">
        <v>9734</v>
      </c>
      <c r="I171" s="17" t="s">
        <v>718</v>
      </c>
      <c r="J171" s="17" t="s">
        <v>2974</v>
      </c>
      <c r="K171" s="3">
        <v>78652</v>
      </c>
      <c r="L171" s="98">
        <v>4055473786520</v>
      </c>
      <c r="M171" s="17">
        <v>2.4500000000000002</v>
      </c>
      <c r="N171" s="3">
        <v>88652</v>
      </c>
      <c r="O171" s="98">
        <v>4055473886527</v>
      </c>
      <c r="P171" s="17">
        <v>3.75</v>
      </c>
      <c r="Q171" s="3">
        <v>58652</v>
      </c>
      <c r="R171" s="98">
        <v>4055473586526</v>
      </c>
      <c r="S171" s="17">
        <v>4.95</v>
      </c>
      <c r="T171" s="3">
        <v>38652</v>
      </c>
      <c r="U171" s="98">
        <v>4055473386522</v>
      </c>
      <c r="V171" s="17">
        <v>6.75</v>
      </c>
      <c r="W171" s="3">
        <v>68652</v>
      </c>
      <c r="X171" s="98">
        <v>4055473686523</v>
      </c>
      <c r="Y171" s="17">
        <v>2.95</v>
      </c>
      <c r="Z171" s="101" t="s">
        <v>9581</v>
      </c>
      <c r="AA171" s="101" t="s">
        <v>9582</v>
      </c>
      <c r="AB171" s="101" t="s">
        <v>721</v>
      </c>
      <c r="AC171" s="101" t="s">
        <v>720</v>
      </c>
      <c r="AD171" s="101" t="s">
        <v>9583</v>
      </c>
      <c r="AE171" s="101" t="s">
        <v>6004</v>
      </c>
      <c r="AF171" s="101" t="s">
        <v>1979</v>
      </c>
      <c r="AG171" s="101" t="s">
        <v>6005</v>
      </c>
      <c r="AH171" s="101" t="s">
        <v>6006</v>
      </c>
      <c r="AI171" s="101" t="s">
        <v>6007</v>
      </c>
      <c r="AJ171" s="101" t="s">
        <v>1980</v>
      </c>
      <c r="AK171" s="102" t="s">
        <v>6008</v>
      </c>
      <c r="AL171" s="101" t="s">
        <v>6009</v>
      </c>
      <c r="AM171" s="101" t="s">
        <v>6010</v>
      </c>
      <c r="AN171" s="101" t="s">
        <v>6011</v>
      </c>
      <c r="AO171" s="101" t="s">
        <v>6012</v>
      </c>
      <c r="AP171" s="101" t="s">
        <v>1983</v>
      </c>
      <c r="AQ171" s="101" t="s">
        <v>6013</v>
      </c>
      <c r="AR171" s="101" t="s">
        <v>1984</v>
      </c>
      <c r="AS171" s="101" t="s">
        <v>6014</v>
      </c>
      <c r="AT171" s="101" t="s">
        <v>1985</v>
      </c>
      <c r="AU171" s="101" t="s">
        <v>1982</v>
      </c>
      <c r="AV171" s="101" t="s">
        <v>6015</v>
      </c>
      <c r="AW171" s="101" t="s">
        <v>6016</v>
      </c>
      <c r="AX171" s="101" t="s">
        <v>1981</v>
      </c>
      <c r="AY171" s="101" t="s">
        <v>6017</v>
      </c>
      <c r="AZ171" s="101" t="s">
        <v>6018</v>
      </c>
      <c r="BA171" s="103" t="s">
        <v>6019</v>
      </c>
      <c r="BB171" s="18" t="str">
        <f t="shared" si="57"/>
        <v>БИО - Броколи — Ранно лилаво
Brassica oleracea
BIO - Broccoli - Early Purple</v>
      </c>
      <c r="BC171" s="18" t="str">
        <f t="shared" si="58"/>
        <v>BIO - Broccoli - Tidlig lilla
Brassica oleracea
BIO - Broccoli - Early Purple</v>
      </c>
      <c r="BD171" s="18" t="str">
        <f t="shared" si="59"/>
        <v xml:space="preserve">BIO - Broccoli - Early Purple
Brassica oleracea
</v>
      </c>
      <c r="BE171" s="18" t="str">
        <f t="shared" si="60"/>
        <v>Organic - Broccoli - Early Purple
Brassica oleracea
BIO - Broccoli - Early Purple</v>
      </c>
      <c r="BF171" s="18" t="str">
        <f t="shared" si="61"/>
        <v>ORGAANILINE – Brokkoli – Varajane lilla
Brassica oleracea
BIO - Broccoli - Early Purple</v>
      </c>
      <c r="BG171" s="18" t="str">
        <f t="shared" si="62"/>
        <v>LUOMU - Parsakaali - Early Purple
Brassica oleracea
BIO - Broccoli - Early Purple</v>
      </c>
      <c r="BH171" s="18" t="str">
        <f t="shared" si="63"/>
        <v>BIO - Brocoli - Early purple
Brassica oleracea
BIO - Broccoli - Early Purple</v>
      </c>
      <c r="BI171" s="18" t="str">
        <f t="shared" si="64"/>
        <v>ΒΙΟΛΟΓΙΚΟ - Μπρόκολο - Πρώιμο Μωβ
Brassica oleracea
BIO - Broccoli - Early Purple</v>
      </c>
      <c r="BJ171" s="18" t="str">
        <f t="shared" si="65"/>
        <v>ORGÁNACHA - Brocailí - Corcra Luath
Brassica oleracea
BIO - Broccoli - Early Purple</v>
      </c>
      <c r="BK171" s="18" t="str">
        <f t="shared" si="66"/>
        <v>LÍFRÆNT - Spergilkál - Snemma fjólublátt
Brassica oleracea
BIO - Broccoli - Early Purple</v>
      </c>
      <c r="BL171" s="18" t="str">
        <f t="shared" si="67"/>
        <v>BIO - Broccolo - Early Purple
Brassica oleracea
BIO - Broccoli - Early Purple</v>
      </c>
      <c r="BM171" s="18" t="str">
        <f t="shared" si="68"/>
        <v>オーガニック　－　ブロッコリー　－　アーリーパープル
Brassica oleracea
BIO - Broccoli - Early Purple</v>
      </c>
      <c r="BN171" s="18" t="str">
        <f t="shared" si="69"/>
        <v>ORGANSKI - Brokula - Early Purple
Brassica oleracea
BIO - Broccoli - Early Purple</v>
      </c>
      <c r="BO171" s="18" t="str">
        <f t="shared" si="70"/>
        <v>BIOLOĢISKI – Brokoļi – Agri purpursarkani
Brassica oleracea
BIO - Broccoli - Early Purple</v>
      </c>
      <c r="BP171" s="18" t="str">
        <f t="shared" si="71"/>
        <v>EKOLOGIŠKA – Brokoliai – Ankstyvoji violetinė
Brassica oleracea
BIO - Broccoli - Early Purple</v>
      </c>
      <c r="BQ171" s="18" t="str">
        <f t="shared" si="72"/>
        <v>ORGANIĊI - Brokkoli - Vjola Bikrija
Brassica oleracea
BIO - Broccoli - Early Purple</v>
      </c>
      <c r="BR171" s="18" t="str">
        <f t="shared" si="73"/>
        <v>Bio - Broccoli - Early Purple
Brassica oleracea
BIO - Broccoli - Early Purple</v>
      </c>
      <c r="BS171" s="18" t="str">
        <f t="shared" si="74"/>
        <v>ØKOLOGISK - Brokkoli - Tidlig lilla
Brassica oleracea
BIO - Broccoli - Early Purple</v>
      </c>
      <c r="BT171" s="18" t="str">
        <f t="shared" si="75"/>
        <v>Bio - Brokuły - Wczesny Fiolet
Brassica oleracea
BIO - Broccoli - Early Purple</v>
      </c>
      <c r="BU171" s="18" t="str">
        <f t="shared" si="76"/>
        <v>ORGÂNICO - Brócolis - Early Purple
Brassica oleracea
BIO - Broccoli - Early Purple</v>
      </c>
      <c r="BV171" s="18" t="str">
        <f t="shared" si="77"/>
        <v>Ecologic - Broccoli - Violet Timpuriu
Brassica oleracea
BIO - Broccoli - Early Purple</v>
      </c>
      <c r="BW171" s="18" t="str">
        <f t="shared" si="78"/>
        <v>Ekologiskt - Broccoli - Tidig Lila
Brassica oleracea
BIO - Broccoli - Early Purple</v>
      </c>
      <c r="BX171" s="18" t="str">
        <f t="shared" si="79"/>
        <v>BIO - Brokolica - Skorá fialová
Brassica oleracea
BIO - Broccoli - Early Purple</v>
      </c>
      <c r="BY171" s="18" t="str">
        <f t="shared" si="80"/>
        <v>BIO - Brokoli - Early Purple
Brassica oleracea
BIO - Broccoli - Early Purple</v>
      </c>
      <c r="BZ171" s="18" t="str">
        <f t="shared" si="81"/>
        <v>Ecológico - Brócoli - Morado Temprano
Brassica oleracea
BIO - Broccoli - Early Purple</v>
      </c>
      <c r="CA171" s="18" t="str">
        <f t="shared" si="82"/>
        <v>BIO - Brokolice - Raně fialová
Brassica oleracea
BIO - Broccoli - Early Purple</v>
      </c>
      <c r="CB171" s="18" t="str">
        <f t="shared" si="83"/>
        <v>ORGANİK - Brokoli - Erkenci Mor
Brassica oleracea
BIO - Broccoli - Early Purple</v>
      </c>
      <c r="CC171" s="18" t="str">
        <f t="shared" si="84"/>
        <v>BIO - Brokkoli - Korai lila
Brassica oleracea
BIO - Broccoli - Early Purple</v>
      </c>
    </row>
    <row r="172" spans="2:81" ht="72" x14ac:dyDescent="0.2">
      <c r="B172" s="136">
        <v>170</v>
      </c>
      <c r="C172" s="3">
        <v>18661</v>
      </c>
      <c r="D172" s="98">
        <v>4055473186610</v>
      </c>
      <c r="E172" s="17">
        <v>2.0499999999999998</v>
      </c>
      <c r="F172" s="17">
        <v>50</v>
      </c>
      <c r="G172" s="99" t="s">
        <v>3114</v>
      </c>
      <c r="H172" s="98" t="s">
        <v>9734</v>
      </c>
      <c r="I172" s="17" t="s">
        <v>731</v>
      </c>
      <c r="J172" s="17" t="s">
        <v>2974</v>
      </c>
      <c r="K172" s="3">
        <v>78661</v>
      </c>
      <c r="L172" s="98">
        <v>4055473786612</v>
      </c>
      <c r="M172" s="17">
        <v>2.4500000000000002</v>
      </c>
      <c r="N172" s="3">
        <v>88661</v>
      </c>
      <c r="O172" s="98">
        <v>4055473886619</v>
      </c>
      <c r="P172" s="17">
        <v>3.75</v>
      </c>
      <c r="Q172" s="3">
        <v>58661</v>
      </c>
      <c r="R172" s="98">
        <v>4055473586618</v>
      </c>
      <c r="S172" s="17">
        <v>4.95</v>
      </c>
      <c r="T172" s="3">
        <v>38661</v>
      </c>
      <c r="U172" s="98">
        <v>4055473386614</v>
      </c>
      <c r="V172" s="17">
        <v>6.75</v>
      </c>
      <c r="W172" s="3">
        <v>68661</v>
      </c>
      <c r="X172" s="98">
        <v>4055473686615</v>
      </c>
      <c r="Y172" s="17">
        <v>2.95</v>
      </c>
      <c r="Z172" s="101" t="s">
        <v>9584</v>
      </c>
      <c r="AA172" s="101" t="s">
        <v>9585</v>
      </c>
      <c r="AB172" s="101" t="s">
        <v>732</v>
      </c>
      <c r="AC172" s="101" t="s">
        <v>730</v>
      </c>
      <c r="AD172" s="101" t="s">
        <v>9586</v>
      </c>
      <c r="AE172" s="101" t="s">
        <v>6020</v>
      </c>
      <c r="AF172" s="101" t="s">
        <v>1986</v>
      </c>
      <c r="AG172" s="101" t="s">
        <v>6021</v>
      </c>
      <c r="AH172" s="101" t="s">
        <v>6022</v>
      </c>
      <c r="AI172" s="101" t="s">
        <v>6023</v>
      </c>
      <c r="AJ172" s="101" t="s">
        <v>1987</v>
      </c>
      <c r="AK172" s="102" t="s">
        <v>6024</v>
      </c>
      <c r="AL172" s="101" t="s">
        <v>6025</v>
      </c>
      <c r="AM172" s="101" t="s">
        <v>6026</v>
      </c>
      <c r="AN172" s="101" t="s">
        <v>6027</v>
      </c>
      <c r="AO172" s="101" t="s">
        <v>6028</v>
      </c>
      <c r="AP172" s="101" t="s">
        <v>1990</v>
      </c>
      <c r="AQ172" s="101" t="s">
        <v>6029</v>
      </c>
      <c r="AR172" s="101" t="s">
        <v>1991</v>
      </c>
      <c r="AS172" s="101" t="s">
        <v>6030</v>
      </c>
      <c r="AT172" s="101" t="s">
        <v>1992</v>
      </c>
      <c r="AU172" s="101" t="s">
        <v>1989</v>
      </c>
      <c r="AV172" s="101" t="s">
        <v>6031</v>
      </c>
      <c r="AW172" s="101" t="s">
        <v>6032</v>
      </c>
      <c r="AX172" s="101" t="s">
        <v>1988</v>
      </c>
      <c r="AY172" s="101" t="s">
        <v>6033</v>
      </c>
      <c r="AZ172" s="101" t="s">
        <v>6034</v>
      </c>
      <c r="BA172" s="103" t="s">
        <v>6031</v>
      </c>
      <c r="BB172" s="18" t="str">
        <f t="shared" si="57"/>
        <v>БИО - Карфиол - романеско
Brassica oleracea var. Botrytis
BIO - Blumenkohl - Romanesco</v>
      </c>
      <c r="BC172" s="18" t="str">
        <f t="shared" si="58"/>
        <v>BIO - Blomkål - Romanesco
Brassica oleracea var. Botrytis
BIO - Blumenkohl - Romanesco</v>
      </c>
      <c r="BD172" s="18" t="str">
        <f t="shared" si="59"/>
        <v xml:space="preserve">BIO - Blumenkohl - Romanesco
Brassica oleracea var. Botrytis
</v>
      </c>
      <c r="BE172" s="18" t="str">
        <f t="shared" si="60"/>
        <v>Organic - Cauliflower - Romanesco
Brassica oleracea var. Botrytis
BIO - Blumenkohl - Romanesco</v>
      </c>
      <c r="BF172" s="18" t="str">
        <f t="shared" si="61"/>
        <v>ORGAANILINE – Lillkapsas – Romanesco
Brassica oleracea var. Botrytis
BIO - Blumenkohl - Romanesco</v>
      </c>
      <c r="BG172" s="18" t="str">
        <f t="shared" si="62"/>
        <v>LUOMU - Kukkakaali - Romanesco
Brassica oleracea var. Botrytis
BIO - Blumenkohl - Romanesco</v>
      </c>
      <c r="BH172" s="18" t="str">
        <f t="shared" si="63"/>
        <v>BIO - Chou - Romanesco
Brassica oleracea var. Botrytis
BIO - Blumenkohl - Romanesco</v>
      </c>
      <c r="BI172" s="18" t="str">
        <f t="shared" si="64"/>
        <v>ΒΙΟΛΟΓΙΚΟ - Κουνουπίδι - Romanesco
Brassica oleracea var. Botrytis
BIO - Blumenkohl - Romanesco</v>
      </c>
      <c r="BJ172" s="18" t="str">
        <f t="shared" si="65"/>
        <v>ORGÁNACHA - Cóilis - Romanesco
Brassica oleracea var. Botrytis
BIO - Blumenkohl - Romanesco</v>
      </c>
      <c r="BK172" s="18" t="str">
        <f t="shared" si="66"/>
        <v>LÍFRÆNT - Blómkál - Romanesco
Brassica oleracea var. Botrytis
BIO - Blumenkohl - Romanesco</v>
      </c>
      <c r="BL172" s="18" t="str">
        <f t="shared" si="67"/>
        <v>BIO - Cavolfiore - Romanesco
Brassica oleracea var. Botrytis
BIO - Blumenkohl - Romanesco</v>
      </c>
      <c r="BM172" s="18" t="str">
        <f t="shared" si="68"/>
        <v>オーガニック　－　カリフラワー　－　ロマネスコ
Brassica oleracea var. Botrytis
BIO - Blumenkohl - Romanesco</v>
      </c>
      <c r="BN172" s="18" t="str">
        <f t="shared" si="69"/>
        <v>ORGANSKI - Cvjetača - Romanesco
Brassica oleracea var. Botrytis
BIO - Blumenkohl - Romanesco</v>
      </c>
      <c r="BO172" s="18" t="str">
        <f t="shared" si="70"/>
        <v>BIOLOĢISKI - Ziedkāposti - Romanesco
Brassica oleracea var. Botrytis
BIO - Blumenkohl - Romanesco</v>
      </c>
      <c r="BP172" s="18" t="str">
        <f t="shared" si="71"/>
        <v>EKOLOGIŠKAS – Žiedinis kopūstas – Romanesco
Brassica oleracea var. Botrytis
BIO - Blumenkohl - Romanesco</v>
      </c>
      <c r="BQ172" s="18" t="str">
        <f t="shared" si="72"/>
        <v>ORGANIĊI - Pastard - Romanesco
Brassica oleracea var. Botrytis
BIO - Blumenkohl - Romanesco</v>
      </c>
      <c r="BR172" s="18" t="str">
        <f t="shared" si="73"/>
        <v>Bio - Bloemkool - Romanesco
Brassica oleracea var. Botrytis
BIO - Blumenkohl - Romanesco</v>
      </c>
      <c r="BS172" s="18" t="str">
        <f t="shared" si="74"/>
        <v>ØKOLOGISK - Blomkål - Romanesco
Brassica oleracea var. Botrytis
BIO - Blumenkohl - Romanesco</v>
      </c>
      <c r="BT172" s="18" t="str">
        <f t="shared" si="75"/>
        <v>Bio - Kalafior - Romanesco
Brassica oleracea var. Botrytis
BIO - Blumenkohl - Romanesco</v>
      </c>
      <c r="BU172" s="18" t="str">
        <f t="shared" si="76"/>
        <v>ORGÂNICO - Couve-flor - Romanesco
Brassica oleracea var. Botrytis
BIO - Blumenkohl - Romanesco</v>
      </c>
      <c r="BV172" s="18" t="str">
        <f t="shared" si="77"/>
        <v>Ecologic - Conopidă - Romanesco
Brassica oleracea var. Botrytis
BIO - Blumenkohl - Romanesco</v>
      </c>
      <c r="BW172" s="18" t="str">
        <f t="shared" si="78"/>
        <v>Ekologiskt - Blomkål - Romanesco
Brassica oleracea var. Botrytis
BIO - Blumenkohl - Romanesco</v>
      </c>
      <c r="BX172" s="18" t="str">
        <f t="shared" si="79"/>
        <v>BIO - Karfiol - Romanesco
Brassica oleracea var. Botrytis
BIO - Blumenkohl - Romanesco</v>
      </c>
      <c r="BY172" s="18" t="str">
        <f t="shared" si="80"/>
        <v>BIO - Cvetača - Romanesco
Brassica oleracea var. Botrytis
BIO - Blumenkohl - Romanesco</v>
      </c>
      <c r="BZ172" s="18" t="str">
        <f t="shared" si="81"/>
        <v>Ecológico - Coliflor - Romanesco
Brassica oleracea var. Botrytis
BIO - Blumenkohl - Romanesco</v>
      </c>
      <c r="CA172" s="18" t="str">
        <f t="shared" si="82"/>
        <v>BIO - Květák - Romanesco
Brassica oleracea var. Botrytis
BIO - Blumenkohl - Romanesco</v>
      </c>
      <c r="CB172" s="18" t="str">
        <f t="shared" si="83"/>
        <v>ORGANİK - Karnabahar - Romanesco
Brassica oleracea var. Botrytis
BIO - Blumenkohl - Romanesco</v>
      </c>
      <c r="CC172" s="18" t="str">
        <f t="shared" si="84"/>
        <v>BIO - Karfiol - Romanesco
Brassica oleracea var. Botrytis
BIO - Blumenkohl - Romanesco</v>
      </c>
    </row>
    <row r="173" spans="2:81" ht="72" x14ac:dyDescent="0.2">
      <c r="B173" s="136">
        <v>171</v>
      </c>
      <c r="C173" s="3">
        <v>18662</v>
      </c>
      <c r="D173" s="98">
        <v>4055473186627</v>
      </c>
      <c r="E173" s="17">
        <v>2.0499999999999998</v>
      </c>
      <c r="F173" s="17">
        <v>70</v>
      </c>
      <c r="G173" s="99" t="s">
        <v>3114</v>
      </c>
      <c r="H173" s="98" t="s">
        <v>9734</v>
      </c>
      <c r="I173" s="17" t="s">
        <v>734</v>
      </c>
      <c r="J173" s="17" t="s">
        <v>2974</v>
      </c>
      <c r="K173" s="3">
        <v>78662</v>
      </c>
      <c r="L173" s="98">
        <v>4055473786629</v>
      </c>
      <c r="M173" s="17">
        <v>2.4500000000000002</v>
      </c>
      <c r="N173" s="3">
        <v>88662</v>
      </c>
      <c r="O173" s="98">
        <v>4055473886626</v>
      </c>
      <c r="P173" s="17">
        <v>3.75</v>
      </c>
      <c r="Q173" s="3">
        <v>58662</v>
      </c>
      <c r="R173" s="98">
        <v>4055473586625</v>
      </c>
      <c r="S173" s="17">
        <v>4.95</v>
      </c>
      <c r="T173" s="3">
        <v>38662</v>
      </c>
      <c r="U173" s="98">
        <v>4055473386621</v>
      </c>
      <c r="V173" s="17">
        <v>6.75</v>
      </c>
      <c r="W173" s="3">
        <v>68662</v>
      </c>
      <c r="X173" s="98">
        <v>4055473686622</v>
      </c>
      <c r="Y173" s="17">
        <v>2.95</v>
      </c>
      <c r="Z173" s="101" t="s">
        <v>9587</v>
      </c>
      <c r="AA173" s="101" t="s">
        <v>9588</v>
      </c>
      <c r="AB173" s="101" t="s">
        <v>735</v>
      </c>
      <c r="AC173" s="101" t="s">
        <v>733</v>
      </c>
      <c r="AD173" s="101" t="s">
        <v>9589</v>
      </c>
      <c r="AE173" s="101" t="s">
        <v>6035</v>
      </c>
      <c r="AF173" s="101" t="s">
        <v>1993</v>
      </c>
      <c r="AG173" s="101" t="s">
        <v>6036</v>
      </c>
      <c r="AH173" s="101" t="s">
        <v>6037</v>
      </c>
      <c r="AI173" s="101" t="s">
        <v>6038</v>
      </c>
      <c r="AJ173" s="101" t="s">
        <v>1994</v>
      </c>
      <c r="AK173" s="102" t="s">
        <v>6039</v>
      </c>
      <c r="AL173" s="101" t="s">
        <v>6040</v>
      </c>
      <c r="AM173" s="101" t="s">
        <v>6041</v>
      </c>
      <c r="AN173" s="101" t="s">
        <v>6042</v>
      </c>
      <c r="AO173" s="101" t="s">
        <v>6043</v>
      </c>
      <c r="AP173" s="101" t="s">
        <v>1997</v>
      </c>
      <c r="AQ173" s="101" t="s">
        <v>6044</v>
      </c>
      <c r="AR173" s="101" t="s">
        <v>1998</v>
      </c>
      <c r="AS173" s="101" t="s">
        <v>6045</v>
      </c>
      <c r="AT173" s="101" t="s">
        <v>1999</v>
      </c>
      <c r="AU173" s="101" t="s">
        <v>1996</v>
      </c>
      <c r="AV173" s="101" t="s">
        <v>6046</v>
      </c>
      <c r="AW173" s="101" t="s">
        <v>6047</v>
      </c>
      <c r="AX173" s="101" t="s">
        <v>1995</v>
      </c>
      <c r="AY173" s="101" t="s">
        <v>6048</v>
      </c>
      <c r="AZ173" s="101" t="s">
        <v>6049</v>
      </c>
      <c r="BA173" s="103" t="s">
        <v>6050</v>
      </c>
      <c r="BB173" s="18" t="str">
        <f t="shared" si="57"/>
        <v>БИО - Карфиол - снежна топка
Brassica oleracea var. botrytis
BIO - Blumenkohl - Schneeball</v>
      </c>
      <c r="BC173" s="18" t="str">
        <f t="shared" si="58"/>
        <v>BIO - Blomkål - snebold
Brassica oleracea var. botrytis
BIO - Blumenkohl - Schneeball</v>
      </c>
      <c r="BD173" s="18" t="str">
        <f t="shared" si="59"/>
        <v xml:space="preserve">BIO - Blumenkohl - Schneeball
Brassica oleracea var. botrytis
</v>
      </c>
      <c r="BE173" s="18" t="str">
        <f t="shared" si="60"/>
        <v>Organic - Cauliflower - Snowball
Brassica oleracea var. botrytis
BIO - Blumenkohl - Schneeball</v>
      </c>
      <c r="BF173" s="18" t="str">
        <f t="shared" si="61"/>
        <v>ORGAANILINE – Lillkapsas – Lumepall
Brassica oleracea var. botrytis
BIO - Blumenkohl - Schneeball</v>
      </c>
      <c r="BG173" s="18" t="str">
        <f t="shared" si="62"/>
        <v>LUOMU - Kukkakaali - Lumipallo
Brassica oleracea var. botrytis
BIO - Blumenkohl - Schneeball</v>
      </c>
      <c r="BH173" s="18" t="str">
        <f t="shared" si="63"/>
        <v>BIO - Chou-fleur - Boule de neige
Brassica oleracea var. botrytis
BIO - Blumenkohl - Schneeball</v>
      </c>
      <c r="BI173" s="18" t="str">
        <f t="shared" si="64"/>
        <v>ΒΙΟΛΟΓΙΚΟ - Κουνουπίδι - Χιονόμπαλα
Brassica oleracea var. botrytis
BIO - Blumenkohl - Schneeball</v>
      </c>
      <c r="BJ173" s="18" t="str">
        <f t="shared" si="65"/>
        <v>ORGÁNACHA - Cóilis - Liathróid Sneachta
Brassica oleracea var. botrytis
BIO - Blumenkohl - Schneeball</v>
      </c>
      <c r="BK173" s="18" t="str">
        <f t="shared" si="66"/>
        <v>LÍFRÆNT - Blómkál - Snjóbolti
Brassica oleracea var. botrytis
BIO - Blumenkohl - Schneeball</v>
      </c>
      <c r="BL173" s="18" t="str">
        <f t="shared" si="67"/>
        <v>BIO - Cavolfiore - Palla di neve
Brassica oleracea var. botrytis
BIO - Blumenkohl - Schneeball</v>
      </c>
      <c r="BM173" s="18" t="str">
        <f t="shared" si="68"/>
        <v>オーガニック　－　カリフラワー　－　スノーボール
Brassica oleracea var. botrytis
BIO - Blumenkohl - Schneeball</v>
      </c>
      <c r="BN173" s="18" t="str">
        <f t="shared" si="69"/>
        <v>ORGANSKI - Cvjetača - Snježna kugla
Brassica oleracea var. botrytis
BIO - Blumenkohl - Schneeball</v>
      </c>
      <c r="BO173" s="18" t="str">
        <f t="shared" si="70"/>
        <v>BIOLOĢISKI - Ziedkāposti - Sniega pikas
Brassica oleracea var. botrytis
BIO - Blumenkohl - Schneeball</v>
      </c>
      <c r="BP173" s="18" t="str">
        <f t="shared" si="71"/>
        <v>EKOLOGIŠKAS – Žiedinis kopūstas – Sniego gniūžtė
Brassica oleracea var. botrytis
BIO - Blumenkohl - Schneeball</v>
      </c>
      <c r="BQ173" s="18" t="str">
        <f t="shared" si="72"/>
        <v>ORGANIĊI - Pastard - Boċċa tas-silġ
Brassica oleracea var. botrytis
BIO - Blumenkohl - Schneeball</v>
      </c>
      <c r="BR173" s="18" t="str">
        <f t="shared" si="73"/>
        <v>Bio - Bloemkool - Sneeuwbal
Brassica oleracea var. botrytis
BIO - Blumenkohl - Schneeball</v>
      </c>
      <c r="BS173" s="18" t="str">
        <f t="shared" si="74"/>
        <v>ØKOLOGISK - Blomkål - Snøball
Brassica oleracea var. botrytis
BIO - Blumenkohl - Schneeball</v>
      </c>
      <c r="BT173" s="18" t="str">
        <f t="shared" si="75"/>
        <v>Bio - Kalafior - Śnieżka
Brassica oleracea var. botrytis
BIO - Blumenkohl - Schneeball</v>
      </c>
      <c r="BU173" s="18" t="str">
        <f t="shared" si="76"/>
        <v>ORGÂNICO - Couve-flor - Bola de neve
Brassica oleracea var. botrytis
BIO - Blumenkohl - Schneeball</v>
      </c>
      <c r="BV173" s="18" t="str">
        <f t="shared" si="77"/>
        <v>Ecologic - Conopidă - Bulgăre De Zăpadă
Brassica oleracea var. botrytis
BIO - Blumenkohl - Schneeball</v>
      </c>
      <c r="BW173" s="18" t="str">
        <f t="shared" si="78"/>
        <v>Ekologiskt - Blomkål - Snöboll
Brassica oleracea var. botrytis
BIO - Blumenkohl - Schneeball</v>
      </c>
      <c r="BX173" s="18" t="str">
        <f t="shared" si="79"/>
        <v>BIO - Karfiol - Snehová guľa
Brassica oleracea var. botrytis
BIO - Blumenkohl - Schneeball</v>
      </c>
      <c r="BY173" s="18" t="str">
        <f t="shared" si="80"/>
        <v>BIO - Cvetača - Snežna kepa
Brassica oleracea var. botrytis
BIO - Blumenkohl - Schneeball</v>
      </c>
      <c r="BZ173" s="18" t="str">
        <f t="shared" si="81"/>
        <v>Ecológico - Coliflor - Bola de nieve
Brassica oleracea var. botrytis
BIO - Blumenkohl - Schneeball</v>
      </c>
      <c r="CA173" s="18" t="str">
        <f t="shared" si="82"/>
        <v>BIO - Květák - Sněhová koule
Brassica oleracea var. botrytis
BIO - Blumenkohl - Schneeball</v>
      </c>
      <c r="CB173" s="18" t="str">
        <f t="shared" si="83"/>
        <v>ORGANİK - Karnabahar - Kartopu
Brassica oleracea var. botrytis
BIO - Blumenkohl - Schneeball</v>
      </c>
      <c r="CC173" s="18" t="str">
        <f t="shared" si="84"/>
        <v>BIO - Karfiol - Hógolyó
Brassica oleracea var. botrytis
BIO - Blumenkohl - Schneeball</v>
      </c>
    </row>
    <row r="174" spans="2:81" ht="72" x14ac:dyDescent="0.2">
      <c r="B174" s="136">
        <v>172</v>
      </c>
      <c r="C174" s="3">
        <v>18671</v>
      </c>
      <c r="D174" s="98">
        <v>4055473186719</v>
      </c>
      <c r="E174" s="17">
        <v>2.0499999999999998</v>
      </c>
      <c r="F174" s="17">
        <v>30</v>
      </c>
      <c r="G174" s="99" t="s">
        <v>3114</v>
      </c>
      <c r="H174" s="98" t="s">
        <v>9734</v>
      </c>
      <c r="I174" s="17" t="s">
        <v>723</v>
      </c>
      <c r="J174" s="17" t="s">
        <v>2974</v>
      </c>
      <c r="K174" s="3">
        <v>78671</v>
      </c>
      <c r="L174" s="98">
        <v>4055473786711</v>
      </c>
      <c r="M174" s="17">
        <v>2.4500000000000002</v>
      </c>
      <c r="N174" s="3">
        <v>88671</v>
      </c>
      <c r="O174" s="98">
        <v>4055473886718</v>
      </c>
      <c r="P174" s="17">
        <v>3.75</v>
      </c>
      <c r="Q174" s="3">
        <v>58671</v>
      </c>
      <c r="R174" s="98">
        <v>4055473586717</v>
      </c>
      <c r="S174" s="17">
        <v>4.95</v>
      </c>
      <c r="T174" s="3">
        <v>38671</v>
      </c>
      <c r="U174" s="98">
        <v>4055473386713</v>
      </c>
      <c r="V174" s="17">
        <v>6.75</v>
      </c>
      <c r="W174" s="3">
        <v>68671</v>
      </c>
      <c r="X174" s="98">
        <v>4055473686714</v>
      </c>
      <c r="Y174" s="17">
        <v>2.95</v>
      </c>
      <c r="Z174" s="101" t="s">
        <v>9590</v>
      </c>
      <c r="AA174" s="101" t="s">
        <v>9591</v>
      </c>
      <c r="AB174" s="101" t="s">
        <v>724</v>
      </c>
      <c r="AC174" s="101" t="s">
        <v>722</v>
      </c>
      <c r="AD174" s="101" t="s">
        <v>9592</v>
      </c>
      <c r="AE174" s="101" t="s">
        <v>6051</v>
      </c>
      <c r="AF174" s="101" t="s">
        <v>2000</v>
      </c>
      <c r="AG174" s="101" t="s">
        <v>6052</v>
      </c>
      <c r="AH174" s="101" t="s">
        <v>6053</v>
      </c>
      <c r="AI174" s="101" t="s">
        <v>6054</v>
      </c>
      <c r="AJ174" s="101" t="s">
        <v>2001</v>
      </c>
      <c r="AK174" s="102" t="s">
        <v>6055</v>
      </c>
      <c r="AL174" s="101" t="s">
        <v>6056</v>
      </c>
      <c r="AM174" s="101" t="s">
        <v>6057</v>
      </c>
      <c r="AN174" s="101" t="s">
        <v>6058</v>
      </c>
      <c r="AO174" s="101" t="s">
        <v>6059</v>
      </c>
      <c r="AP174" s="101" t="s">
        <v>2004</v>
      </c>
      <c r="AQ174" s="101" t="s">
        <v>6060</v>
      </c>
      <c r="AR174" s="101" t="s">
        <v>2005</v>
      </c>
      <c r="AS174" s="101" t="s">
        <v>6061</v>
      </c>
      <c r="AT174" s="101" t="s">
        <v>2006</v>
      </c>
      <c r="AU174" s="101" t="s">
        <v>2003</v>
      </c>
      <c r="AV174" s="101" t="s">
        <v>6062</v>
      </c>
      <c r="AW174" s="101" t="s">
        <v>6063</v>
      </c>
      <c r="AX174" s="101" t="s">
        <v>2002</v>
      </c>
      <c r="AY174" s="101" t="s">
        <v>6064</v>
      </c>
      <c r="AZ174" s="101" t="s">
        <v>6065</v>
      </c>
      <c r="BA174" s="103" t="s">
        <v>6066</v>
      </c>
      <c r="BB174" s="18" t="str">
        <f t="shared" si="57"/>
        <v>БИО - Брюкселско зеле - Гронингер
Brassica oleracea var. gemmifera
BIO - Rosenkohl - Groninger</v>
      </c>
      <c r="BC174" s="18" t="str">
        <f t="shared" si="58"/>
        <v>BIO - Rosenkål - Groninger
Brassica oleracea var. gemmifera
BIO - Rosenkohl - Groninger</v>
      </c>
      <c r="BD174" s="18" t="str">
        <f t="shared" si="59"/>
        <v xml:space="preserve">BIO - Rosenkohl - Groninger
Brassica oleracea var. gemmifera
</v>
      </c>
      <c r="BE174" s="18" t="str">
        <f t="shared" si="60"/>
        <v>Organic - Brussels Sprout - Groninger
Brassica oleracea var. gemmifera
BIO - Rosenkohl - Groninger</v>
      </c>
      <c r="BF174" s="18" t="str">
        <f t="shared" si="61"/>
        <v>ORGAANILINE – rooskapsas – Groninger
Brassica oleracea var. gemmifera
BIO - Rosenkohl - Groninger</v>
      </c>
      <c r="BG174" s="18" t="str">
        <f t="shared" si="62"/>
        <v>LUOMU - ruusukaali - Groninger
Brassica oleracea var. gemmifera
BIO - Rosenkohl - Groninger</v>
      </c>
      <c r="BH174" s="18" t="str">
        <f t="shared" si="63"/>
        <v>BIO - Chou de Bruxelles - Groninger
Brassica oleracea var. gemmifera
BIO - Rosenkohl - Groninger</v>
      </c>
      <c r="BI174" s="18" t="str">
        <f t="shared" si="64"/>
        <v>ΒΙΟΛΟΓΙΚΑ - Λαχανάκια Βρυξελλών - Groninger
Brassica oleracea var. gemmifera
BIO - Rosenkohl - Groninger</v>
      </c>
      <c r="BJ174" s="18" t="str">
        <f t="shared" si="65"/>
        <v>ORGÁNACHA - sprouts na Bruiséile - Groninger
Brassica oleracea var. gemmifera
BIO - Rosenkohl - Groninger</v>
      </c>
      <c r="BK174" s="18" t="str">
        <f t="shared" si="66"/>
        <v>LÍFRÆNT - Rósakál - Groninger
Brassica oleracea var. gemmifera
BIO - Rosenkohl - Groninger</v>
      </c>
      <c r="BL174" s="18" t="str">
        <f t="shared" si="67"/>
        <v>BIO - Cavoletti di Bruxelles - Groninger
Brassica oleracea var. gemmifera
BIO - Rosenkohl - Groninger</v>
      </c>
      <c r="BM174" s="18" t="str">
        <f t="shared" si="68"/>
        <v>オーガニック　－　メキャベツ　－　フローニンゲン
Brassica oleracea var. gemmifera
BIO - Rosenkohl - Groninger</v>
      </c>
      <c r="BN174" s="18" t="str">
        <f t="shared" si="69"/>
        <v>ORGANSKI - prokulica - Groninger
Brassica oleracea var. gemmifera
BIO - Rosenkohl - Groninger</v>
      </c>
      <c r="BO174" s="18" t="str">
        <f t="shared" si="70"/>
        <v>BIOLOĢISKI - Briseles kāposti - Groninger
Brassica oleracea var. gemmifera
BIO - Rosenkohl - Groninger</v>
      </c>
      <c r="BP174" s="18" t="str">
        <f t="shared" si="71"/>
        <v>EKOLOGIŠKAS – Briuselio kopūstai – Groningeris
Brassica oleracea var. gemmifera
BIO - Rosenkohl - Groninger</v>
      </c>
      <c r="BQ174" s="18" t="str">
        <f t="shared" si="72"/>
        <v>ORGANIĊI - Brussels sprouts - Groninger
Brassica oleracea var. gemmifera
BIO - Rosenkohl - Groninger</v>
      </c>
      <c r="BR174" s="18" t="str">
        <f t="shared" si="73"/>
        <v>Bio - Spruitjes - Groninger
Brassica oleracea var. gemmifera
BIO - Rosenkohl - Groninger</v>
      </c>
      <c r="BS174" s="18" t="str">
        <f t="shared" si="74"/>
        <v>ØKOLOGISK - rosenkål - Groninger
Brassica oleracea var. gemmifera
BIO - Rosenkohl - Groninger</v>
      </c>
      <c r="BT174" s="18" t="str">
        <f t="shared" si="75"/>
        <v>Bio - Brukselka - Groninger
Brassica oleracea var. gemmifera
BIO - Rosenkohl - Groninger</v>
      </c>
      <c r="BU174" s="18" t="str">
        <f t="shared" si="76"/>
        <v>ORGÂNICO - Couve de Bruxelas - Groninger
Brassica oleracea var. gemmifera
BIO - Rosenkohl - Groninger</v>
      </c>
      <c r="BV174" s="18" t="str">
        <f t="shared" si="77"/>
        <v>Ecologic - Varza De Bruxelles - Groninger
Brassica oleracea var. gemmifera
BIO - Rosenkohl - Groninger</v>
      </c>
      <c r="BW174" s="18" t="str">
        <f t="shared" si="78"/>
        <v>Ekologiskt - Brysselkål - Groninger
Brassica oleracea var. gemmifera
BIO - Rosenkohl - Groninger</v>
      </c>
      <c r="BX174" s="18" t="str">
        <f t="shared" si="79"/>
        <v>BIO - Ružičkový kel - Groninger
Brassica oleracea var. gemmifera
BIO - Rosenkohl - Groninger</v>
      </c>
      <c r="BY174" s="18" t="str">
        <f t="shared" si="80"/>
        <v>BIO - Brstični ohrovt - Groninger
Brassica oleracea var. gemmifera
BIO - Rosenkohl - Groninger</v>
      </c>
      <c r="BZ174" s="18" t="str">
        <f t="shared" si="81"/>
        <v>Ecológico - Coles de Bruselas - Groninger
Brassica oleracea var. gemmifera
BIO - Rosenkohl - Groninger</v>
      </c>
      <c r="CA174" s="18" t="str">
        <f t="shared" si="82"/>
        <v>BIO - Růžičková kapusta - Groninger
Brassica oleracea var. gemmifera
BIO - Rosenkohl - Groninger</v>
      </c>
      <c r="CB174" s="18" t="str">
        <f t="shared" si="83"/>
        <v>ORGANİK - Brüksel lahanası - Groninger
Brassica oleracea var. gemmifera
BIO - Rosenkohl - Groninger</v>
      </c>
      <c r="CC174" s="18" t="str">
        <f t="shared" si="84"/>
        <v>BIO - kelbimbó - Groninger
Brassica oleracea var. gemmifera
BIO - Rosenkohl - Groninger</v>
      </c>
    </row>
    <row r="175" spans="2:81" ht="84" x14ac:dyDescent="0.2">
      <c r="B175" s="136">
        <v>173</v>
      </c>
      <c r="C175" s="3">
        <v>18681</v>
      </c>
      <c r="D175" s="98">
        <v>4055473186818</v>
      </c>
      <c r="E175" s="17">
        <v>2.0499999999999998</v>
      </c>
      <c r="F175" s="17">
        <v>70</v>
      </c>
      <c r="G175" s="99" t="s">
        <v>3114</v>
      </c>
      <c r="H175" s="98" t="s">
        <v>9734</v>
      </c>
      <c r="I175" s="17" t="s">
        <v>770</v>
      </c>
      <c r="J175" s="17" t="s">
        <v>2974</v>
      </c>
      <c r="K175" s="3">
        <v>78681</v>
      </c>
      <c r="L175" s="98">
        <v>4055473786810</v>
      </c>
      <c r="M175" s="17">
        <v>2.4500000000000002</v>
      </c>
      <c r="N175" s="3">
        <v>88681</v>
      </c>
      <c r="O175" s="98">
        <v>4055473886817</v>
      </c>
      <c r="P175" s="17">
        <v>3.75</v>
      </c>
      <c r="Q175" s="3">
        <v>58681</v>
      </c>
      <c r="R175" s="98">
        <v>4055473586816</v>
      </c>
      <c r="S175" s="17">
        <v>4.95</v>
      </c>
      <c r="T175" s="3">
        <v>38681</v>
      </c>
      <c r="U175" s="98">
        <v>4055473386812</v>
      </c>
      <c r="V175" s="17">
        <v>6.75</v>
      </c>
      <c r="W175" s="3">
        <v>68681</v>
      </c>
      <c r="X175" s="98">
        <v>4055473686813</v>
      </c>
      <c r="Y175" s="17">
        <v>2.95</v>
      </c>
      <c r="Z175" s="101" t="s">
        <v>9593</v>
      </c>
      <c r="AA175" s="101" t="s">
        <v>9594</v>
      </c>
      <c r="AB175" s="101" t="s">
        <v>773</v>
      </c>
      <c r="AC175" s="101" t="s">
        <v>772</v>
      </c>
      <c r="AD175" s="101" t="s">
        <v>9595</v>
      </c>
      <c r="AE175" s="101" t="s">
        <v>9596</v>
      </c>
      <c r="AF175" s="101" t="s">
        <v>2007</v>
      </c>
      <c r="AG175" s="101" t="s">
        <v>9597</v>
      </c>
      <c r="AH175" s="101" t="s">
        <v>6067</v>
      </c>
      <c r="AI175" s="101" t="s">
        <v>6068</v>
      </c>
      <c r="AJ175" s="101" t="s">
        <v>2008</v>
      </c>
      <c r="AK175" s="102" t="s">
        <v>6069</v>
      </c>
      <c r="AL175" s="101" t="s">
        <v>6070</v>
      </c>
      <c r="AM175" s="101" t="s">
        <v>6071</v>
      </c>
      <c r="AN175" s="101" t="s">
        <v>6072</v>
      </c>
      <c r="AO175" s="101" t="s">
        <v>6073</v>
      </c>
      <c r="AP175" s="101" t="s">
        <v>2011</v>
      </c>
      <c r="AQ175" s="101" t="s">
        <v>6074</v>
      </c>
      <c r="AR175" s="101" t="s">
        <v>2012</v>
      </c>
      <c r="AS175" s="101" t="s">
        <v>6075</v>
      </c>
      <c r="AT175" s="101" t="s">
        <v>2013</v>
      </c>
      <c r="AU175" s="101" t="s">
        <v>2010</v>
      </c>
      <c r="AV175" s="101" t="s">
        <v>6076</v>
      </c>
      <c r="AW175" s="101" t="s">
        <v>6077</v>
      </c>
      <c r="AX175" s="101" t="s">
        <v>2009</v>
      </c>
      <c r="AY175" s="101" t="s">
        <v>6078</v>
      </c>
      <c r="AZ175" s="101" t="s">
        <v>6079</v>
      </c>
      <c r="BA175" s="103" t="s">
        <v>6080</v>
      </c>
      <c r="BB175" s="18" t="str">
        <f t="shared" si="57"/>
        <v>БИО - Кейл - Westland Winter
Brassica oleracea var. sabellica
BIO - Grünkohl - Westland Winter</v>
      </c>
      <c r="BC175" s="18" t="str">
        <f t="shared" si="58"/>
        <v>BIO - Grønkål - Westland Winter
Brassica oleracea var. sabellica
BIO - Grünkohl - Westland Winter</v>
      </c>
      <c r="BD175" s="18" t="str">
        <f t="shared" si="59"/>
        <v xml:space="preserve">BIO - Grünkohl - Westland Winter
Brassica oleracea var. sabellica
</v>
      </c>
      <c r="BE175" s="18" t="str">
        <f t="shared" si="60"/>
        <v>Organic - Kale - Westland Winter
Brassica oleracea var. sabellica
BIO - Grünkohl - Westland Winter</v>
      </c>
      <c r="BF175" s="18" t="str">
        <f t="shared" si="61"/>
        <v>ORGAANILINE – lehtkapsas – Westlandi talv
Brassica oleracea var. sabellica
BIO - Grünkohl - Westland Winter</v>
      </c>
      <c r="BG175" s="18" t="str">
        <f t="shared" si="62"/>
        <v>LUOMU - Lehtikaali - Westland Winter
Brassica oleracea var. sabellica
BIO - Grünkohl - Westland Winter</v>
      </c>
      <c r="BH175" s="18" t="str">
        <f t="shared" si="63"/>
        <v>BIO - Chou frisé vert - Westland Winter
Brassica oleracea var. sabellica
BIO - Grünkohl - Westland Winter</v>
      </c>
      <c r="BI175" s="18" t="str">
        <f t="shared" si="64"/>
        <v>ΒΙΟΛΟΓΙΚΑ - Kale - Westland Winter
Brassica oleracea var. sabellica
BIO - Grünkohl - Westland Winter</v>
      </c>
      <c r="BJ175" s="18" t="str">
        <f t="shared" si="65"/>
        <v>ORGÁNACHA - Kale - Westland Geimhreadh
Brassica oleracea var. sabellica
BIO - Grünkohl - Westland Winter</v>
      </c>
      <c r="BK175" s="18" t="str">
        <f t="shared" si="66"/>
        <v>LÍFRÆNT - Grænkál - Vesturlandsvetur
Brassica oleracea var. sabellica
BIO - Grünkohl - Westland Winter</v>
      </c>
      <c r="BL175" s="18" t="str">
        <f t="shared" si="67"/>
        <v>BIO - Cavolo riccio - Westland Winter
Brassica oleracea var. sabellica
BIO - Grünkohl - Westland Winter</v>
      </c>
      <c r="BM175" s="18" t="str">
        <f t="shared" si="68"/>
        <v>オーガニック　－　ケール　－　ウェストランドウィンター
Brassica oleracea var. sabellica
BIO - Grünkohl - Westland Winter</v>
      </c>
      <c r="BN175" s="18" t="str">
        <f t="shared" si="69"/>
        <v>ORGANSKI - Kelj - Westland Winter
Brassica oleracea var. sabellica
BIO - Grünkohl - Westland Winter</v>
      </c>
      <c r="BO175" s="18" t="str">
        <f t="shared" si="70"/>
        <v>BIOLOĢISKĀ - Kale - Westland Winter
Brassica oleracea var. sabellica
BIO - Grünkohl - Westland Winter</v>
      </c>
      <c r="BP175" s="18" t="str">
        <f t="shared" si="71"/>
        <v>EKOLOGIŠKAS – Lapinis kopūstas – Westland Winter
Brassica oleracea var. sabellica
BIO - Grünkohl - Westland Winter</v>
      </c>
      <c r="BQ175" s="18" t="str">
        <f t="shared" si="72"/>
        <v>ORGANIĊI - Kale - Westland Winter
Brassica oleracea var. sabellica
BIO - Grünkohl - Westland Winter</v>
      </c>
      <c r="BR175" s="18" t="str">
        <f t="shared" si="73"/>
        <v>Bio - Boerenkool - Westland Winter
Brassica oleracea var. sabellica
BIO - Grünkohl - Westland Winter</v>
      </c>
      <c r="BS175" s="18" t="str">
        <f t="shared" si="74"/>
        <v>ØKOLOGISK - Grønnkål - Westland Winter
Brassica oleracea var. sabellica
BIO - Grünkohl - Westland Winter</v>
      </c>
      <c r="BT175" s="18" t="str">
        <f t="shared" si="75"/>
        <v>Bio - Kale - Westland Winter
Brassica oleracea var. sabellica
BIO - Grünkohl - Westland Winter</v>
      </c>
      <c r="BU175" s="18" t="str">
        <f t="shared" si="76"/>
        <v>ORGÂNICO - Couve - Westland Winter
Brassica oleracea var. sabellica
BIO - Grünkohl - Westland Winter</v>
      </c>
      <c r="BV175" s="18" t="str">
        <f t="shared" si="77"/>
        <v>Ecologic - Kale - Westland Winter
Brassica oleracea var. sabellica
BIO - Grünkohl - Westland Winter</v>
      </c>
      <c r="BW175" s="18" t="str">
        <f t="shared" si="78"/>
        <v>Ekologiskt - Kale - Westland Winter
Brassica oleracea var. sabellica
BIO - Grünkohl - Westland Winter</v>
      </c>
      <c r="BX175" s="18" t="str">
        <f t="shared" si="79"/>
        <v>BIO - Kel - Westland Winter
Brassica oleracea var. sabellica
BIO - Grünkohl - Westland Winter</v>
      </c>
      <c r="BY175" s="18" t="str">
        <f t="shared" si="80"/>
        <v>BIO - Ohrovt - Westland Winter
Brassica oleracea var. sabellica
BIO - Grünkohl - Westland Winter</v>
      </c>
      <c r="BZ175" s="18" t="str">
        <f t="shared" si="81"/>
        <v>Ecológico - Col rizada - Invierno Westland
Brassica oleracea var. sabellica
BIO - Grünkohl - Westland Winter</v>
      </c>
      <c r="CA175" s="18" t="str">
        <f t="shared" si="82"/>
        <v>BIO - Kapusta - Westland Winter
Brassica oleracea var. sabellica
BIO - Grünkohl - Westland Winter</v>
      </c>
      <c r="CB175" s="18" t="str">
        <f t="shared" si="83"/>
        <v>ORGANİK - Kale - Westland Kış
Brassica oleracea var. sabellica
BIO - Grünkohl - Westland Winter</v>
      </c>
      <c r="CC175" s="18" t="str">
        <f t="shared" si="84"/>
        <v>BIO - Kelkáposzta - Westland Winter
Brassica oleracea var. sabellica
BIO - Grünkohl - Westland Winter</v>
      </c>
    </row>
    <row r="176" spans="2:81" ht="84" x14ac:dyDescent="0.2">
      <c r="B176" s="136">
        <v>174</v>
      </c>
      <c r="C176" s="3">
        <v>18682</v>
      </c>
      <c r="D176" s="98">
        <v>4055473186825</v>
      </c>
      <c r="E176" s="17">
        <v>2.0499999999999998</v>
      </c>
      <c r="F176" s="17">
        <v>50</v>
      </c>
      <c r="G176" s="99" t="s">
        <v>3114</v>
      </c>
      <c r="H176" s="98" t="s">
        <v>9734</v>
      </c>
      <c r="I176" s="17" t="s">
        <v>770</v>
      </c>
      <c r="J176" s="17" t="s">
        <v>2974</v>
      </c>
      <c r="K176" s="3">
        <v>78682</v>
      </c>
      <c r="L176" s="98">
        <v>4055473786827</v>
      </c>
      <c r="M176" s="17">
        <v>2.4500000000000002</v>
      </c>
      <c r="N176" s="3">
        <v>88682</v>
      </c>
      <c r="O176" s="98">
        <v>4055473886824</v>
      </c>
      <c r="P176" s="17">
        <v>3.75</v>
      </c>
      <c r="Q176" s="3">
        <v>58682</v>
      </c>
      <c r="R176" s="98">
        <v>4055473586823</v>
      </c>
      <c r="S176" s="17">
        <v>4.95</v>
      </c>
      <c r="T176" s="3">
        <v>38682</v>
      </c>
      <c r="U176" s="98">
        <v>4055473386829</v>
      </c>
      <c r="V176" s="17">
        <v>6.75</v>
      </c>
      <c r="W176" s="3">
        <v>68682</v>
      </c>
      <c r="X176" s="98">
        <v>4055473686820</v>
      </c>
      <c r="Y176" s="17">
        <v>2.95</v>
      </c>
      <c r="Z176" s="101" t="s">
        <v>9598</v>
      </c>
      <c r="AA176" s="101" t="s">
        <v>9599</v>
      </c>
      <c r="AB176" s="101" t="s">
        <v>771</v>
      </c>
      <c r="AC176" s="101" t="s">
        <v>769</v>
      </c>
      <c r="AD176" s="101" t="s">
        <v>9600</v>
      </c>
      <c r="AE176" s="101" t="s">
        <v>9601</v>
      </c>
      <c r="AF176" s="101" t="s">
        <v>2014</v>
      </c>
      <c r="AG176" s="101" t="s">
        <v>9602</v>
      </c>
      <c r="AH176" s="101" t="s">
        <v>6081</v>
      </c>
      <c r="AI176" s="101" t="s">
        <v>6082</v>
      </c>
      <c r="AJ176" s="101" t="s">
        <v>2015</v>
      </c>
      <c r="AK176" s="102" t="s">
        <v>6083</v>
      </c>
      <c r="AL176" s="101" t="s">
        <v>6084</v>
      </c>
      <c r="AM176" s="101" t="s">
        <v>6085</v>
      </c>
      <c r="AN176" s="101" t="s">
        <v>6086</v>
      </c>
      <c r="AO176" s="101" t="s">
        <v>6087</v>
      </c>
      <c r="AP176" s="101" t="s">
        <v>2018</v>
      </c>
      <c r="AQ176" s="101" t="s">
        <v>6088</v>
      </c>
      <c r="AR176" s="101" t="s">
        <v>2019</v>
      </c>
      <c r="AS176" s="101" t="s">
        <v>6089</v>
      </c>
      <c r="AT176" s="101" t="s">
        <v>2020</v>
      </c>
      <c r="AU176" s="101" t="s">
        <v>2017</v>
      </c>
      <c r="AV176" s="101" t="s">
        <v>6090</v>
      </c>
      <c r="AW176" s="101" t="s">
        <v>6091</v>
      </c>
      <c r="AX176" s="101" t="s">
        <v>2016</v>
      </c>
      <c r="AY176" s="101" t="s">
        <v>6092</v>
      </c>
      <c r="AZ176" s="101" t="s">
        <v>6093</v>
      </c>
      <c r="BA176" s="103" t="s">
        <v>6094</v>
      </c>
      <c r="BB176" s="18" t="str">
        <f t="shared" si="57"/>
        <v>БИО - Кале - червен краузер
Brassica oleracea var. sabellica
BIO - Grünkohl - Roter Krauser</v>
      </c>
      <c r="BC176" s="18" t="str">
        <f t="shared" si="58"/>
        <v>BIO - Grønkål - Rød Krauser
Brassica oleracea var. sabellica
BIO - Grünkohl - Roter Krauser</v>
      </c>
      <c r="BD176" s="18" t="str">
        <f t="shared" si="59"/>
        <v xml:space="preserve">BIO - Grünkohl - Roter Krauser
Brassica oleracea var. sabellica
</v>
      </c>
      <c r="BE176" s="18" t="str">
        <f t="shared" si="60"/>
        <v>Organic - Kale - Redbor
Brassica oleracea var. sabellica
BIO - Grünkohl - Roter Krauser</v>
      </c>
      <c r="BF176" s="18" t="str">
        <f t="shared" si="61"/>
        <v>ORGAANILINE – lehtkapsas – punane krauser
Brassica oleracea var. sabellica
BIO - Grünkohl - Roter Krauser</v>
      </c>
      <c r="BG176" s="18" t="str">
        <f t="shared" si="62"/>
        <v>LUOMU - Lehtikaali - Red Krauser
Brassica oleracea var. sabellica
BIO - Grünkohl - Roter Krauser</v>
      </c>
      <c r="BH176" s="18" t="str">
        <f t="shared" si="63"/>
        <v>BIO - Chou frisé - Rouge
Brassica oleracea var. sabellica
BIO - Grünkohl - Roter Krauser</v>
      </c>
      <c r="BI176" s="18" t="str">
        <f t="shared" si="64"/>
        <v>ΒΙΟΛΟΓΙΚΑ - Kale - Red Krauser
Brassica oleracea var. sabellica
BIO - Grünkohl - Roter Krauser</v>
      </c>
      <c r="BJ176" s="18" t="str">
        <f t="shared" si="65"/>
        <v>ORGÁNACHA - Kale - Red Krauser
Brassica oleracea var. sabellica
BIO - Grünkohl - Roter Krauser</v>
      </c>
      <c r="BK176" s="18" t="str">
        <f t="shared" si="66"/>
        <v>LÍFRÆNT - Grænkál - Rauður Krauser
Brassica oleracea var. sabellica
BIO - Grünkohl - Roter Krauser</v>
      </c>
      <c r="BL176" s="18" t="str">
        <f t="shared" si="67"/>
        <v>BIO - Cavolo riccio - Krauser rosso
Brassica oleracea var. sabellica
BIO - Grünkohl - Roter Krauser</v>
      </c>
      <c r="BM176" s="18" t="str">
        <f t="shared" si="68"/>
        <v>オーガニック　－　ケール　－　レッドボル
Brassica oleracea var. sabellica
BIO - Grünkohl - Roter Krauser</v>
      </c>
      <c r="BN176" s="18" t="str">
        <f t="shared" si="69"/>
        <v>ORGANSKI - Kelj - Red Krauser
Brassica oleracea var. sabellica
BIO - Grünkohl - Roter Krauser</v>
      </c>
      <c r="BO176" s="18" t="str">
        <f t="shared" si="70"/>
        <v>BIOLOĢISKĀ - Kale - Red Krauser
Brassica oleracea var. sabellica
BIO - Grünkohl - Roter Krauser</v>
      </c>
      <c r="BP176" s="18" t="str">
        <f t="shared" si="71"/>
        <v>EKOLOGIŠKAS – Lapinis kopūstas – Raudonasis krauzeris
Brassica oleracea var. sabellica
BIO - Grünkohl - Roter Krauser</v>
      </c>
      <c r="BQ176" s="18" t="str">
        <f t="shared" si="72"/>
        <v>ORGANIĊI - Kale - Red Krauser
Brassica oleracea var. sabellica
BIO - Grünkohl - Roter Krauser</v>
      </c>
      <c r="BR176" s="18" t="str">
        <f t="shared" si="73"/>
        <v>Bio - Boerenkool - Rode Krauser
Brassica oleracea var. sabellica
BIO - Grünkohl - Roter Krauser</v>
      </c>
      <c r="BS176" s="18" t="str">
        <f t="shared" si="74"/>
        <v>ØKOLOGISK - Grønnkål - Rød Krauser
Brassica oleracea var. sabellica
BIO - Grünkohl - Roter Krauser</v>
      </c>
      <c r="BT176" s="18" t="str">
        <f t="shared" si="75"/>
        <v>Bio - Kale - Red Krauser
Brassica oleracea var. sabellica
BIO - Grünkohl - Roter Krauser</v>
      </c>
      <c r="BU176" s="18" t="str">
        <f t="shared" si="76"/>
        <v>ORGÂNICO - Couve - Red Krauser
Brassica oleracea var. sabellica
BIO - Grünkohl - Roter Krauser</v>
      </c>
      <c r="BV176" s="18" t="str">
        <f t="shared" si="77"/>
        <v>Ecologic - Kale - Red Krauser
Brassica oleracea var. sabellica
BIO - Grünkohl - Roter Krauser</v>
      </c>
      <c r="BW176" s="18" t="str">
        <f t="shared" si="78"/>
        <v>Ekologiskt - Kale - Red Krauser
Brassica oleracea var. sabellica
BIO - Grünkohl - Roter Krauser</v>
      </c>
      <c r="BX176" s="18" t="str">
        <f t="shared" si="79"/>
        <v>BIO - Kel - Červený Krauser
Brassica oleracea var. sabellica
BIO - Grünkohl - Roter Krauser</v>
      </c>
      <c r="BY176" s="18" t="str">
        <f t="shared" si="80"/>
        <v>BIO - Ohrovt - Red Krauser
Brassica oleracea var. sabellica
BIO - Grünkohl - Roter Krauser</v>
      </c>
      <c r="BZ176" s="18" t="str">
        <f t="shared" si="81"/>
        <v>Ecológico - Col verde - Rizado rojo
Brassica oleracea var. sabellica
BIO - Grünkohl - Roter Krauser</v>
      </c>
      <c r="CA176" s="18" t="str">
        <f t="shared" si="82"/>
        <v>BIO - Kapusta - Červený Krauser
Brassica oleracea var. sabellica
BIO - Grünkohl - Roter Krauser</v>
      </c>
      <c r="CB176" s="18" t="str">
        <f t="shared" si="83"/>
        <v>ORGANİK - Kale - Kırmızı Krauser
Brassica oleracea var. sabellica
BIO - Grünkohl - Roter Krauser</v>
      </c>
      <c r="CC176" s="18" t="str">
        <f t="shared" si="84"/>
        <v>BIO - Kelkáposzta - Vörös Krauser
Brassica oleracea var. sabellica
BIO - Grünkohl - Roter Krauser</v>
      </c>
    </row>
    <row r="177" spans="2:81" ht="84" x14ac:dyDescent="0.2">
      <c r="B177" s="136">
        <v>175</v>
      </c>
      <c r="C177" s="3">
        <v>18691</v>
      </c>
      <c r="D177" s="98">
        <v>4055473186917</v>
      </c>
      <c r="E177" s="17">
        <v>2.0499999999999998</v>
      </c>
      <c r="F177" s="17">
        <v>250</v>
      </c>
      <c r="G177" s="99" t="s">
        <v>3114</v>
      </c>
      <c r="H177" s="98" t="s">
        <v>9734</v>
      </c>
      <c r="I177" s="17" t="s">
        <v>789</v>
      </c>
      <c r="J177" s="17" t="s">
        <v>2974</v>
      </c>
      <c r="K177" s="3">
        <v>78691</v>
      </c>
      <c r="L177" s="98">
        <v>4055473786919</v>
      </c>
      <c r="M177" s="17">
        <v>2.4500000000000002</v>
      </c>
      <c r="N177" s="3">
        <v>88691</v>
      </c>
      <c r="O177" s="98">
        <v>4055473886916</v>
      </c>
      <c r="P177" s="17">
        <v>3.75</v>
      </c>
      <c r="Q177" s="3">
        <v>58691</v>
      </c>
      <c r="R177" s="98">
        <v>4055473586915</v>
      </c>
      <c r="S177" s="17">
        <v>4.95</v>
      </c>
      <c r="T177" s="3">
        <v>38691</v>
      </c>
      <c r="U177" s="98">
        <v>4055473386911</v>
      </c>
      <c r="V177" s="17">
        <v>6.75</v>
      </c>
      <c r="W177" s="3">
        <v>68691</v>
      </c>
      <c r="X177" s="98">
        <v>4055473686912</v>
      </c>
      <c r="Y177" s="17">
        <v>2.95</v>
      </c>
      <c r="Z177" s="101" t="s">
        <v>9603</v>
      </c>
      <c r="AA177" s="101" t="s">
        <v>9604</v>
      </c>
      <c r="AB177" s="101" t="s">
        <v>790</v>
      </c>
      <c r="AC177" s="101" t="s">
        <v>788</v>
      </c>
      <c r="AD177" s="101" t="s">
        <v>9605</v>
      </c>
      <c r="AE177" s="101" t="s">
        <v>9606</v>
      </c>
      <c r="AF177" s="101" t="s">
        <v>2021</v>
      </c>
      <c r="AG177" s="101" t="s">
        <v>6095</v>
      </c>
      <c r="AH177" s="101" t="s">
        <v>9607</v>
      </c>
      <c r="AI177" s="101" t="s">
        <v>6096</v>
      </c>
      <c r="AJ177" s="101" t="s">
        <v>2022</v>
      </c>
      <c r="AK177" s="102" t="s">
        <v>6097</v>
      </c>
      <c r="AL177" s="101" t="s">
        <v>6098</v>
      </c>
      <c r="AM177" s="101" t="s">
        <v>6099</v>
      </c>
      <c r="AN177" s="101" t="s">
        <v>6100</v>
      </c>
      <c r="AO177" s="101" t="s">
        <v>6101</v>
      </c>
      <c r="AP177" s="101" t="s">
        <v>2025</v>
      </c>
      <c r="AQ177" s="101" t="s">
        <v>6102</v>
      </c>
      <c r="AR177" s="101" t="s">
        <v>2026</v>
      </c>
      <c r="AS177" s="101" t="s">
        <v>6103</v>
      </c>
      <c r="AT177" s="101" t="s">
        <v>2027</v>
      </c>
      <c r="AU177" s="101" t="s">
        <v>2024</v>
      </c>
      <c r="AV177" s="101" t="s">
        <v>6104</v>
      </c>
      <c r="AW177" s="101" t="s">
        <v>6105</v>
      </c>
      <c r="AX177" s="101" t="s">
        <v>2023</v>
      </c>
      <c r="AY177" s="101" t="s">
        <v>6106</v>
      </c>
      <c r="AZ177" s="101" t="s">
        <v>6107</v>
      </c>
      <c r="BA177" s="103" t="s">
        <v>6108</v>
      </c>
      <c r="BB177" s="18" t="str">
        <f t="shared" si="57"/>
        <v>БИО - Червено зеле - Червен барабан
Brassica oleracea var. capitata
BIO - Rotkohl - Red Drumhead</v>
      </c>
      <c r="BC177" s="18" t="str">
        <f t="shared" si="58"/>
        <v>BIO - Rødkål - Rødt trommeskind
Brassica oleracea var. capitata
BIO - Rotkohl - Red Drumhead</v>
      </c>
      <c r="BD177" s="18" t="str">
        <f t="shared" si="59"/>
        <v xml:space="preserve">BIO - Rotkohl - Red Drumhead
Brassica oleracea var. capitata
</v>
      </c>
      <c r="BE177" s="18" t="str">
        <f t="shared" si="60"/>
        <v>Organic - Red Cabbage - Red Drumhead
Brassica oleracea var. capitata
BIO - Rotkohl - Red Drumhead</v>
      </c>
      <c r="BF177" s="18" t="str">
        <f t="shared" si="61"/>
        <v>ORGAANILINE – punane kapsas – punane trummipea
Brassica oleracea var. capitata
BIO - Rotkohl - Red Drumhead</v>
      </c>
      <c r="BG177" s="18" t="str">
        <f t="shared" si="62"/>
        <v>LUOMU - Punainen kaali - Red Drumhead
Brassica oleracea var. capitata
BIO - Rotkohl - Red Drumhead</v>
      </c>
      <c r="BH177" s="18" t="str">
        <f t="shared" si="63"/>
        <v>BIO - Chou rouge Red - Drumhead
Brassica oleracea var. capitata
BIO - Rotkohl - Red Drumhead</v>
      </c>
      <c r="BI177" s="18" t="str">
        <f t="shared" si="64"/>
        <v>ΒΙΟΛΟΓΙΚΟ - Κόκκινο Λάχανο - Red Drumhead
Brassica oleracea var. capitata
BIO - Rotkohl - Red Drumhead</v>
      </c>
      <c r="BJ177" s="18" t="str">
        <f t="shared" si="65"/>
        <v>ORGÁNACHA - Cabáiste Dearg - Droim Ceann Dearg
Brassica oleracea var. capitata
BIO - Rotkohl - Red Drumhead</v>
      </c>
      <c r="BK177" s="18" t="str">
        <f t="shared" si="66"/>
        <v>LÍFRÆNT - Rauðkál - Rauður trommuhaus
Brassica oleracea var. capitata
BIO - Rotkohl - Red Drumhead</v>
      </c>
      <c r="BL177" s="18" t="str">
        <f t="shared" si="67"/>
        <v>BIO - Cavolo rosso - Red Drumhead
Brassica oleracea var. capitata
BIO - Rotkohl - Red Drumhead</v>
      </c>
      <c r="BM177" s="18" t="str">
        <f t="shared" si="68"/>
        <v>オーガニック　－　赤キャベツ　－　ドラムヘッド
Brassica oleracea var. capitata
BIO - Rotkohl - Red Drumhead</v>
      </c>
      <c r="BN177" s="18" t="str">
        <f t="shared" si="69"/>
        <v>ORGANSKI - Crveni kupus - Red Drumhead
Brassica oleracea var. capitata
BIO - Rotkohl - Red Drumhead</v>
      </c>
      <c r="BO177" s="18" t="str">
        <f t="shared" si="70"/>
        <v>BIOLOĢISKI - Sarkanie kāposti - Red Drumhead
Brassica oleracea var. capitata
BIO - Rotkohl - Red Drumhead</v>
      </c>
      <c r="BP177" s="18" t="str">
        <f t="shared" si="71"/>
        <v>EKOLOGIŠKAS – Raudonasis kopūstas – Raudonasis būgnelis
Brassica oleracea var. capitata
BIO - Rotkohl - Red Drumhead</v>
      </c>
      <c r="BQ177" s="18" t="str">
        <f t="shared" si="72"/>
        <v>ORGANIĊI - Kaboċċa Ħamra - Red Drumhead
Brassica oleracea var. capitata
BIO - Rotkohl - Red Drumhead</v>
      </c>
      <c r="BR177" s="18" t="str">
        <f t="shared" si="73"/>
        <v>Bio - Rode Kool - Rood Trommelvel
Brassica oleracea var. capitata
BIO - Rotkohl - Red Drumhead</v>
      </c>
      <c r="BS177" s="18" t="str">
        <f t="shared" si="74"/>
        <v>ØKOLOGISK - Rødkål - Rødtrommeskinn
Brassica oleracea var. capitata
BIO - Rotkohl - Red Drumhead</v>
      </c>
      <c r="BT177" s="18" t="str">
        <f t="shared" si="75"/>
        <v>Bio - Czerwona Kapusta
Brassica oleracea var. capitata
BIO - Rotkohl - Red Drumhead</v>
      </c>
      <c r="BU177" s="18" t="str">
        <f t="shared" si="76"/>
        <v>ORGÂNICO - Repolho Roxo - Coxa Roxa
Brassica oleracea var. capitata
BIO - Rotkohl - Red Drumhead</v>
      </c>
      <c r="BV177" s="18" t="str">
        <f t="shared" si="77"/>
        <v>Ecologic - Varză Roșie - Toba Roșie
Brassica oleracea var. capitata
BIO - Rotkohl - Red Drumhead</v>
      </c>
      <c r="BW177" s="18" t="str">
        <f t="shared" si="78"/>
        <v>Ekologiskt - Rödkål - Röd Trumhuvud
Brassica oleracea var. capitata
BIO - Rotkohl - Red Drumhead</v>
      </c>
      <c r="BX177" s="18" t="str">
        <f t="shared" si="79"/>
        <v>BIO - Červená kapusta - Červená Drumhead
Brassica oleracea var. capitata
BIO - Rotkohl - Red Drumhead</v>
      </c>
      <c r="BY177" s="18" t="str">
        <f t="shared" si="80"/>
        <v>BIO - Rdeče zelje - Red Drumhead
Brassica oleracea var. capitata
BIO - Rotkohl - Red Drumhead</v>
      </c>
      <c r="BZ177" s="18" t="str">
        <f t="shared" si="81"/>
        <v>Ecológico - Col repollo
Brassica oleracea var. capitata
BIO - Rotkohl - Red Drumhead</v>
      </c>
      <c r="CA177" s="18" t="str">
        <f t="shared" si="82"/>
        <v>BIO - Červené zelí - Red Drumhead
Brassica oleracea var. capitata
BIO - Rotkohl - Red Drumhead</v>
      </c>
      <c r="CB177" s="18" t="str">
        <f t="shared" si="83"/>
        <v>ORGANİK - Kırmızı Lahana - Kırmızı Davul
Brassica oleracea var. capitata
BIO - Rotkohl - Red Drumhead</v>
      </c>
      <c r="CC177" s="18" t="str">
        <f t="shared" si="84"/>
        <v>BIO - Vörös káposzta - Vörös dobfej
Brassica oleracea var. capitata
BIO - Rotkohl - Red Drumhead</v>
      </c>
    </row>
    <row r="178" spans="2:81" ht="60" x14ac:dyDescent="0.2">
      <c r="B178" s="136">
        <v>176</v>
      </c>
      <c r="C178" s="3">
        <v>18701</v>
      </c>
      <c r="D178" s="98">
        <v>4055473187013</v>
      </c>
      <c r="E178" s="17">
        <v>2.0499999999999998</v>
      </c>
      <c r="F178" s="17">
        <v>40</v>
      </c>
      <c r="G178" s="99" t="s">
        <v>3114</v>
      </c>
      <c r="H178" s="98" t="s">
        <v>9734</v>
      </c>
      <c r="I178" s="17" t="s">
        <v>737</v>
      </c>
      <c r="J178" s="17" t="s">
        <v>2975</v>
      </c>
      <c r="K178" s="3">
        <v>78701</v>
      </c>
      <c r="L178" s="98">
        <v>4055473787015</v>
      </c>
      <c r="M178" s="17">
        <v>2.4500000000000002</v>
      </c>
      <c r="N178" s="3">
        <v>88701</v>
      </c>
      <c r="O178" s="98">
        <v>4055473887012</v>
      </c>
      <c r="P178" s="17">
        <v>3.75</v>
      </c>
      <c r="Q178" s="3">
        <v>58701</v>
      </c>
      <c r="R178" s="98">
        <v>4055473587011</v>
      </c>
      <c r="S178" s="17">
        <v>4.95</v>
      </c>
      <c r="T178" s="3">
        <v>38701</v>
      </c>
      <c r="U178" s="98">
        <v>4055473387017</v>
      </c>
      <c r="V178" s="17">
        <v>6.75</v>
      </c>
      <c r="W178" s="3">
        <v>68701</v>
      </c>
      <c r="X178" s="98">
        <v>4055473687018</v>
      </c>
      <c r="Y178" s="17">
        <v>2.95</v>
      </c>
      <c r="Z178" s="101" t="s">
        <v>9608</v>
      </c>
      <c r="AA178" s="101" t="s">
        <v>9609</v>
      </c>
      <c r="AB178" s="101" t="s">
        <v>738</v>
      </c>
      <c r="AC178" s="101" t="s">
        <v>736</v>
      </c>
      <c r="AD178" s="101" t="s">
        <v>9610</v>
      </c>
      <c r="AE178" s="101" t="s">
        <v>6109</v>
      </c>
      <c r="AF178" s="101" t="s">
        <v>2028</v>
      </c>
      <c r="AG178" s="101" t="s">
        <v>6110</v>
      </c>
      <c r="AH178" s="101" t="s">
        <v>6111</v>
      </c>
      <c r="AI178" s="101" t="s">
        <v>6112</v>
      </c>
      <c r="AJ178" s="101" t="s">
        <v>2029</v>
      </c>
      <c r="AK178" s="102" t="s">
        <v>6113</v>
      </c>
      <c r="AL178" s="101" t="s">
        <v>6114</v>
      </c>
      <c r="AM178" s="101" t="s">
        <v>6115</v>
      </c>
      <c r="AN178" s="101" t="s">
        <v>6116</v>
      </c>
      <c r="AO178" s="101" t="s">
        <v>6117</v>
      </c>
      <c r="AP178" s="101" t="s">
        <v>2032</v>
      </c>
      <c r="AQ178" s="101" t="s">
        <v>6118</v>
      </c>
      <c r="AR178" s="101" t="s">
        <v>2033</v>
      </c>
      <c r="AS178" s="101" t="s">
        <v>6119</v>
      </c>
      <c r="AT178" s="101" t="s">
        <v>2034</v>
      </c>
      <c r="AU178" s="101" t="s">
        <v>2031</v>
      </c>
      <c r="AV178" s="101" t="s">
        <v>6120</v>
      </c>
      <c r="AW178" s="101" t="s">
        <v>6121</v>
      </c>
      <c r="AX178" s="101" t="s">
        <v>2030</v>
      </c>
      <c r="AY178" s="101" t="s">
        <v>6122</v>
      </c>
      <c r="AZ178" s="101" t="s">
        <v>6123</v>
      </c>
      <c r="BA178" s="103" t="s">
        <v>6124</v>
      </c>
      <c r="BB178" s="18" t="str">
        <f t="shared" si="57"/>
        <v>БИО - Китайско зеле - гранат
Brassica rapa ssp. pekinensis
BIO - Chinakohl - Granat</v>
      </c>
      <c r="BC178" s="18" t="str">
        <f t="shared" si="58"/>
        <v>BIO - kinakål - granat
Brassica rapa ssp. pekinensis
BIO - Chinakohl - Granat</v>
      </c>
      <c r="BD178" s="18" t="str">
        <f t="shared" si="59"/>
        <v xml:space="preserve">BIO - Chinakohl - Granat
Brassica rapa ssp. pekinensis
</v>
      </c>
      <c r="BE178" s="18" t="str">
        <f t="shared" si="60"/>
        <v>Organic - Chinese cabbage - Granat
Brassica rapa ssp. pekinensis
BIO - Chinakohl - Granat</v>
      </c>
      <c r="BF178" s="18" t="str">
        <f t="shared" si="61"/>
        <v>ORGAANILINE – hiina kapsas – granaat
Brassica rapa ssp. pekinensis
BIO - Chinakohl - Granat</v>
      </c>
      <c r="BG178" s="18" t="str">
        <f t="shared" si="62"/>
        <v>LUOMU - kiinankaali - granaatti
Brassica rapa ssp. pekinensis
BIO - Chinakohl - Granat</v>
      </c>
      <c r="BH178" s="18" t="str">
        <f t="shared" si="63"/>
        <v>BIO - Chou chinois - Granat
Brassica rapa ssp. pekinensis
BIO - Chinakohl - Granat</v>
      </c>
      <c r="BI178" s="18" t="str">
        <f t="shared" si="64"/>
        <v>ΒΙΟΛΟΓΙΚΟ - Κινέζικο λάχανο - γρανάτης
Brassica rapa ssp. pekinensis
BIO - Chinakohl - Granat</v>
      </c>
      <c r="BJ178" s="18" t="str">
        <f t="shared" si="65"/>
        <v>ORGÁNACHA - cabáiste Síneach - gairnéad
Brassica rapa ssp. pekinensis
BIO - Chinakohl - Granat</v>
      </c>
      <c r="BK178" s="18" t="str">
        <f t="shared" si="66"/>
        <v>LÍFRÆNT - kínakál - granat
Brassica rapa ssp. pekinensis
BIO - Chinakohl - Granat</v>
      </c>
      <c r="BL178" s="18" t="str">
        <f t="shared" si="67"/>
        <v>BIO - Cavolo cinese - Granat
Brassica rapa ssp. pekinensis
BIO - Chinakohl - Granat</v>
      </c>
      <c r="BM178" s="18" t="str">
        <f t="shared" si="68"/>
        <v>オーガニック　－　ハクサイ　－　グラナート
Brassica rapa ssp. pekinensis
BIO - Chinakohl - Granat</v>
      </c>
      <c r="BN178" s="18" t="str">
        <f t="shared" si="69"/>
        <v>ORGANSKI – kineski kupus – granat
Brassica rapa ssp. pekinensis
BIO - Chinakohl - Granat</v>
      </c>
      <c r="BO178" s="18" t="str">
        <f t="shared" si="70"/>
        <v>BIOLOĢISKI - Ķīnas kāposti - granāts
Brassica rapa ssp. pekinensis
BIO - Chinakohl - Granat</v>
      </c>
      <c r="BP178" s="18" t="str">
        <f t="shared" si="71"/>
        <v>EKOLOGIŠKAS – Pekino kopūstas – granatas
Brassica rapa ssp. pekinensis
BIO - Chinakohl - Granat</v>
      </c>
      <c r="BQ178" s="18" t="str">
        <f t="shared" si="72"/>
        <v>ORGANIĊI - Kaboċċa Ċiniża - granata
Brassica rapa ssp. pekinensis
BIO - Chinakohl - Granat</v>
      </c>
      <c r="BR178" s="18" t="str">
        <f t="shared" si="73"/>
        <v>Bio - Chinese Kool - Granaat
Brassica rapa ssp. pekinensis
BIO - Chinakohl - Granat</v>
      </c>
      <c r="BS178" s="18" t="str">
        <f t="shared" si="74"/>
        <v>ØKOLOGISK - kinakål - granat
Brassica rapa ssp. pekinensis
BIO - Chinakohl - Granat</v>
      </c>
      <c r="BT178" s="18" t="str">
        <f t="shared" si="75"/>
        <v>Bio - Kapusta Pekińska - Granat
Brassica rapa ssp. pekinensis
BIO - Chinakohl - Granat</v>
      </c>
      <c r="BU178" s="18" t="str">
        <f t="shared" si="76"/>
        <v>ORGÂNICO - couve chinesa - granada
Brassica rapa ssp. pekinensis
BIO - Chinakohl - Granat</v>
      </c>
      <c r="BV178" s="18" t="str">
        <f t="shared" si="77"/>
        <v>Ecologic - Varză Chineză - Granat
Brassica rapa ssp. pekinensis
BIO - Chinakohl - Granat</v>
      </c>
      <c r="BW178" s="18" t="str">
        <f t="shared" si="78"/>
        <v>Ekologiskt - Kinakål - Granat
Brassica rapa ssp. pekinensis
BIO - Chinakohl - Granat</v>
      </c>
      <c r="BX178" s="18" t="str">
        <f t="shared" si="79"/>
        <v>BIO - čínska kapusta - granát
Brassica rapa ssp. pekinensis
BIO - Chinakohl - Granat</v>
      </c>
      <c r="BY178" s="18" t="str">
        <f t="shared" si="80"/>
        <v>BIO - kitajsko zelje - granat
Brassica rapa ssp. pekinensis
BIO - Chinakohl - Granat</v>
      </c>
      <c r="BZ178" s="18" t="str">
        <f t="shared" si="81"/>
        <v>Ecológico - Repollo Chino - Granate
Brassica rapa ssp. pekinensis
BIO - Chinakohl - Granat</v>
      </c>
      <c r="CA178" s="18" t="str">
        <f t="shared" si="82"/>
        <v>BIO - čínské zelí - granát
Brassica rapa ssp. pekinensis
BIO - Chinakohl - Granat</v>
      </c>
      <c r="CB178" s="18" t="str">
        <f t="shared" si="83"/>
        <v>ORGANİK - Çin lahanası - garnet
Brassica rapa ssp. pekinensis
BIO - Chinakohl - Granat</v>
      </c>
      <c r="CC178" s="18" t="str">
        <f t="shared" si="84"/>
        <v>BIO - kínai kel - gránát
Brassica rapa ssp. pekinensis
BIO - Chinakohl - Granat</v>
      </c>
    </row>
    <row r="179" spans="2:81" ht="84" x14ac:dyDescent="0.2">
      <c r="B179" s="136">
        <v>177</v>
      </c>
      <c r="C179" s="3">
        <v>18702</v>
      </c>
      <c r="D179" s="98">
        <v>4055473187020</v>
      </c>
      <c r="E179" s="17">
        <v>2.0499999999999998</v>
      </c>
      <c r="F179" s="17">
        <v>300</v>
      </c>
      <c r="G179" s="99" t="s">
        <v>3114</v>
      </c>
      <c r="H179" s="98" t="s">
        <v>9734</v>
      </c>
      <c r="I179" s="17" t="s">
        <v>740</v>
      </c>
      <c r="J179" s="17" t="s">
        <v>2975</v>
      </c>
      <c r="K179" s="3">
        <v>78702</v>
      </c>
      <c r="L179" s="98">
        <v>4055473787022</v>
      </c>
      <c r="M179" s="17">
        <v>2.4500000000000002</v>
      </c>
      <c r="N179" s="3">
        <v>88702</v>
      </c>
      <c r="O179" s="98">
        <v>4055473887029</v>
      </c>
      <c r="P179" s="17">
        <v>3.75</v>
      </c>
      <c r="Q179" s="3">
        <v>58702</v>
      </c>
      <c r="R179" s="98">
        <v>4055473587028</v>
      </c>
      <c r="S179" s="17">
        <v>4.95</v>
      </c>
      <c r="T179" s="3">
        <v>38702</v>
      </c>
      <c r="U179" s="98">
        <v>4055473387024</v>
      </c>
      <c r="V179" s="17">
        <v>6.75</v>
      </c>
      <c r="W179" s="3">
        <v>68702</v>
      </c>
      <c r="X179" s="98">
        <v>4055473687025</v>
      </c>
      <c r="Y179" s="17">
        <v>2.95</v>
      </c>
      <c r="Z179" s="101" t="s">
        <v>9611</v>
      </c>
      <c r="AA179" s="101" t="s">
        <v>9612</v>
      </c>
      <c r="AB179" s="101" t="s">
        <v>741</v>
      </c>
      <c r="AC179" s="101" t="s">
        <v>739</v>
      </c>
      <c r="AD179" s="101" t="s">
        <v>9613</v>
      </c>
      <c r="AE179" s="101" t="s">
        <v>6125</v>
      </c>
      <c r="AF179" s="101" t="s">
        <v>2035</v>
      </c>
      <c r="AG179" s="101" t="s">
        <v>6126</v>
      </c>
      <c r="AH179" s="101" t="s">
        <v>6127</v>
      </c>
      <c r="AI179" s="101" t="s">
        <v>6128</v>
      </c>
      <c r="AJ179" s="101" t="s">
        <v>2036</v>
      </c>
      <c r="AK179" s="102" t="s">
        <v>6129</v>
      </c>
      <c r="AL179" s="101" t="s">
        <v>6130</v>
      </c>
      <c r="AM179" s="101" t="s">
        <v>6131</v>
      </c>
      <c r="AN179" s="101" t="s">
        <v>6132</v>
      </c>
      <c r="AO179" s="101" t="s">
        <v>6133</v>
      </c>
      <c r="AP179" s="101" t="s">
        <v>2039</v>
      </c>
      <c r="AQ179" s="101" t="s">
        <v>6134</v>
      </c>
      <c r="AR179" s="101" t="s">
        <v>2040</v>
      </c>
      <c r="AS179" s="101" t="s">
        <v>6135</v>
      </c>
      <c r="AT179" s="101" t="s">
        <v>2041</v>
      </c>
      <c r="AU179" s="101" t="s">
        <v>2038</v>
      </c>
      <c r="AV179" s="101" t="s">
        <v>6136</v>
      </c>
      <c r="AW179" s="101" t="s">
        <v>6137</v>
      </c>
      <c r="AX179" s="101" t="s">
        <v>2037</v>
      </c>
      <c r="AY179" s="101" t="s">
        <v>6138</v>
      </c>
      <c r="AZ179" s="101" t="s">
        <v>6139</v>
      </c>
      <c r="BA179" s="103" t="s">
        <v>6140</v>
      </c>
      <c r="BB179" s="18" t="str">
        <f t="shared" si="57"/>
        <v>БИО - Китайско синапено зеле - Пак Чой
Brassica rapa supsp. chinensis
BIO - Chinesischer Senfkohl - Pak Choi</v>
      </c>
      <c r="BC179" s="18" t="str">
        <f t="shared" si="58"/>
        <v>BIO - Kinesisk sennepskål - Pak Choi
Brassica rapa supsp. chinensis
BIO - Chinesischer Senfkohl - Pak Choi</v>
      </c>
      <c r="BD179" s="18" t="str">
        <f t="shared" si="59"/>
        <v xml:space="preserve">BIO - Chinesischer Senfkohl - Pak Choi
Brassica rapa supsp. chinensis
</v>
      </c>
      <c r="BE179" s="18" t="str">
        <f t="shared" si="60"/>
        <v>Organic - Chinese mustard cabbage - Pak Choi
Brassica rapa supsp. chinensis
BIO - Chinesischer Senfkohl - Pak Choi</v>
      </c>
      <c r="BF179" s="18" t="str">
        <f t="shared" si="61"/>
        <v>ORGAANILINE – Hiina sinepikapsas – Pak Choi
Brassica rapa supsp. chinensis
BIO - Chinesischer Senfkohl - Pak Choi</v>
      </c>
      <c r="BG179" s="18" t="str">
        <f t="shared" si="62"/>
        <v>LUOMU - kiinalainen sinappikaali - Pak Choi
Brassica rapa supsp. chinensis
BIO - Chinesischer Senfkohl - Pak Choi</v>
      </c>
      <c r="BH179" s="18" t="str">
        <f t="shared" si="63"/>
        <v>BIO - Bok choy
Brassica rapa supsp. chinensis
BIO - Chinesischer Senfkohl - Pak Choi</v>
      </c>
      <c r="BI179" s="18" t="str">
        <f t="shared" si="64"/>
        <v>ΒΙΟΛΟΓΙΚΟ - Κινέζικο λάχανο μουστάρδας - Pak Choi
Brassica rapa supsp. chinensis
BIO - Chinesischer Senfkohl - Pak Choi</v>
      </c>
      <c r="BJ179" s="18" t="str">
        <f t="shared" si="65"/>
        <v>ORGÁNACHA - Cabáiste Mustard Síneach - Pak Choi
Brassica rapa supsp. chinensis
BIO - Chinesischer Senfkohl - Pak Choi</v>
      </c>
      <c r="BK179" s="18" t="str">
        <f t="shared" si="66"/>
        <v>LÍFRÆNT - Kínverskt sinnepskál - Pak Choi
Brassica rapa supsp. chinensis
BIO - Chinesischer Senfkohl - Pak Choi</v>
      </c>
      <c r="BL179" s="18" t="str">
        <f t="shared" si="67"/>
        <v>BIO - Cavolo senape cinese - Pak Choi
Brassica rapa supsp. chinensis
BIO - Chinesischer Senfkohl - Pak Choi</v>
      </c>
      <c r="BM179" s="18" t="str">
        <f t="shared" si="68"/>
        <v>オーガニック　－　カラシナ　－　チンゲンサイ
Brassica rapa supsp. chinensis
BIO - Chinesischer Senfkohl - Pak Choi</v>
      </c>
      <c r="BN179" s="18" t="str">
        <f t="shared" si="69"/>
        <v>ORGANSKI - Kineski gorušični kupus - Pak Choi
Brassica rapa supsp. chinensis
BIO - Chinesischer Senfkohl - Pak Choi</v>
      </c>
      <c r="BO179" s="18" t="str">
        <f t="shared" si="70"/>
        <v>BIOLOĢISKI - Ķīnas sinepju kāposti - Pak Choi
Brassica rapa supsp. chinensis
BIO - Chinesischer Senfkohl - Pak Choi</v>
      </c>
      <c r="BP179" s="18" t="str">
        <f t="shared" si="71"/>
        <v>EKOLOGIŠKAS – Kininis garstyčių kopūstas – Pak Choi
Brassica rapa supsp. chinensis
BIO - Chinesischer Senfkohl - Pak Choi</v>
      </c>
      <c r="BQ179" s="18" t="str">
        <f t="shared" si="72"/>
        <v>ORGANIĊI - Kaboċċa tal-Mustarda Ċiniża - Pak Choi
Brassica rapa supsp. chinensis
BIO - Chinesischer Senfkohl - Pak Choi</v>
      </c>
      <c r="BR179" s="18" t="str">
        <f t="shared" si="73"/>
        <v>Bio - Chinese Mosterdkool - Pak Choi
Brassica rapa supsp. chinensis
BIO - Chinesischer Senfkohl - Pak Choi</v>
      </c>
      <c r="BS179" s="18" t="str">
        <f t="shared" si="74"/>
        <v>ØKOLOGISK - Kinesisk sennepskål - Pak Choi
Brassica rapa supsp. chinensis
BIO - Chinesischer Senfkohl - Pak Choi</v>
      </c>
      <c r="BT179" s="18" t="str">
        <f t="shared" si="75"/>
        <v>Bio - Pekińska - Pak Choi
Brassica rapa supsp. chinensis
BIO - Chinesischer Senfkohl - Pak Choi</v>
      </c>
      <c r="BU179" s="18" t="str">
        <f t="shared" si="76"/>
        <v>ORGÂNICO - Couve Mostarda Chinesa - Pak Choi
Brassica rapa supsp. chinensis
BIO - Chinesischer Senfkohl - Pak Choi</v>
      </c>
      <c r="BV179" s="18" t="str">
        <f t="shared" si="77"/>
        <v>Ecologic - Varză Chineză - Pak Choi
Brassica rapa supsp. chinensis
BIO - Chinesischer Senfkohl - Pak Choi</v>
      </c>
      <c r="BW179" s="18" t="str">
        <f t="shared" si="78"/>
        <v>Ekologiskt - Kinesisk Senapskål - Pak Choi
Brassica rapa supsp. chinensis
BIO - Chinesischer Senfkohl - Pak Choi</v>
      </c>
      <c r="BX179" s="18" t="str">
        <f t="shared" si="79"/>
        <v>BIO - Čínska horčicová kapusta - Pak Choi
Brassica rapa supsp. chinensis
BIO - Chinesischer Senfkohl - Pak Choi</v>
      </c>
      <c r="BY179" s="18" t="str">
        <f t="shared" si="80"/>
        <v>BIO - Kitajsko gorčično zelje - Pak Choi
Brassica rapa supsp. chinensis
BIO - Chinesischer Senfkohl - Pak Choi</v>
      </c>
      <c r="BZ179" s="18" t="str">
        <f t="shared" si="81"/>
        <v>Ecológico - Col de mostaza china - Pak Choi
Brassica rapa supsp. chinensis
BIO - Chinesischer Senfkohl - Pak Choi</v>
      </c>
      <c r="CA179" s="18" t="str">
        <f t="shared" si="82"/>
        <v>BIO - Zelí z čínské hořčice - Pak Choi
Brassica rapa supsp. chinensis
BIO - Chinesischer Senfkohl - Pak Choi</v>
      </c>
      <c r="CB179" s="18" t="str">
        <f t="shared" si="83"/>
        <v>ORGANİK - Çin Hardallı Lahana - Pak Choi
Brassica rapa supsp. chinensis
BIO - Chinesischer Senfkohl - Pak Choi</v>
      </c>
      <c r="CC179" s="18" t="str">
        <f t="shared" si="84"/>
        <v>BIO – Kínai mustárkáposzta – Pak Choi
Brassica rapa supsp. chinensis
BIO - Chinesischer Senfkohl - Pak Choi</v>
      </c>
    </row>
    <row r="180" spans="2:81" ht="60" x14ac:dyDescent="0.2">
      <c r="B180" s="136">
        <v>178</v>
      </c>
      <c r="C180" s="3">
        <v>18711</v>
      </c>
      <c r="D180" s="98">
        <v>4055473187112</v>
      </c>
      <c r="E180" s="17">
        <v>2.0499999999999998</v>
      </c>
      <c r="F180" s="17">
        <v>600</v>
      </c>
      <c r="G180" s="99" t="s">
        <v>3114</v>
      </c>
      <c r="H180" s="98" t="s">
        <v>9734</v>
      </c>
      <c r="I180" s="17" t="s">
        <v>854</v>
      </c>
      <c r="J180" s="17" t="s">
        <v>2975</v>
      </c>
      <c r="K180" s="3">
        <v>78711</v>
      </c>
      <c r="L180" s="98">
        <v>4055473787114</v>
      </c>
      <c r="M180" s="17">
        <v>2.4500000000000002</v>
      </c>
      <c r="N180" s="3">
        <v>88711</v>
      </c>
      <c r="O180" s="98">
        <v>4055473887111</v>
      </c>
      <c r="P180" s="17">
        <v>3.75</v>
      </c>
      <c r="Q180" s="3">
        <v>58711</v>
      </c>
      <c r="R180" s="98">
        <v>4055473587110</v>
      </c>
      <c r="S180" s="17">
        <v>4.95</v>
      </c>
      <c r="T180" s="3">
        <v>38711</v>
      </c>
      <c r="U180" s="98">
        <v>4055473387116</v>
      </c>
      <c r="V180" s="17">
        <v>6.75</v>
      </c>
      <c r="W180" s="3">
        <v>68711</v>
      </c>
      <c r="X180" s="98">
        <v>4055473687117</v>
      </c>
      <c r="Y180" s="17">
        <v>2.95</v>
      </c>
      <c r="Z180" s="101" t="s">
        <v>9614</v>
      </c>
      <c r="AA180" s="101" t="s">
        <v>9615</v>
      </c>
      <c r="AB180" s="101" t="s">
        <v>857</v>
      </c>
      <c r="AC180" s="101" t="s">
        <v>856</v>
      </c>
      <c r="AD180" s="101" t="s">
        <v>6141</v>
      </c>
      <c r="AE180" s="101" t="s">
        <v>9616</v>
      </c>
      <c r="AF180" s="101" t="s">
        <v>2042</v>
      </c>
      <c r="AG180" s="101" t="s">
        <v>9617</v>
      </c>
      <c r="AH180" s="101" t="s">
        <v>6142</v>
      </c>
      <c r="AI180" s="101" t="s">
        <v>9618</v>
      </c>
      <c r="AJ180" s="101" t="s">
        <v>2043</v>
      </c>
      <c r="AK180" s="102" t="s">
        <v>6143</v>
      </c>
      <c r="AL180" s="101" t="s">
        <v>6144</v>
      </c>
      <c r="AM180" s="101" t="s">
        <v>6145</v>
      </c>
      <c r="AN180" s="101" t="s">
        <v>6146</v>
      </c>
      <c r="AO180" s="101" t="s">
        <v>6147</v>
      </c>
      <c r="AP180" s="101" t="s">
        <v>2046</v>
      </c>
      <c r="AQ180" s="101" t="s">
        <v>6148</v>
      </c>
      <c r="AR180" s="101" t="s">
        <v>2047</v>
      </c>
      <c r="AS180" s="101" t="s">
        <v>6149</v>
      </c>
      <c r="AT180" s="101" t="s">
        <v>2048</v>
      </c>
      <c r="AU180" s="101" t="s">
        <v>2045</v>
      </c>
      <c r="AV180" s="101" t="s">
        <v>6150</v>
      </c>
      <c r="AW180" s="101" t="s">
        <v>6151</v>
      </c>
      <c r="AX180" s="101" t="s">
        <v>2044</v>
      </c>
      <c r="AY180" s="101" t="s">
        <v>6152</v>
      </c>
      <c r="AZ180" s="101" t="s">
        <v>6153</v>
      </c>
      <c r="BA180" s="103" t="s">
        <v>6154</v>
      </c>
      <c r="BB180" s="18" t="str">
        <f t="shared" si="57"/>
        <v>БИО - Колраби - миланско лилаво
Brassica rapa
BIO - Kohlrabi - Milan Purple</v>
      </c>
      <c r="BC180" s="18" t="str">
        <f t="shared" si="58"/>
        <v>BIO - Kålrabi - Milan Lilla
Brassica rapa
BIO - Kohlrabi - Milan Purple</v>
      </c>
      <c r="BD180" s="18" t="str">
        <f t="shared" si="59"/>
        <v xml:space="preserve">BIO - Kohlrabi - Milan Purple
Brassica rapa
</v>
      </c>
      <c r="BE180" s="18" t="str">
        <f t="shared" si="60"/>
        <v>Organic - Turnip - Milan Purple
Brassica rapa
BIO - Kohlrabi - Milan Purple</v>
      </c>
      <c r="BF180" s="18" t="str">
        <f t="shared" si="61"/>
        <v>ORGAANILINE - Kohlrabi - Milan Purple
Brassica rapa
BIO - Kohlrabi - Milan Purple</v>
      </c>
      <c r="BG180" s="18" t="str">
        <f t="shared" si="62"/>
        <v>LUOMU - kyssäkaali - Milan Purple
Brassica rapa
BIO - Kohlrabi - Milan Purple</v>
      </c>
      <c r="BH180" s="18" t="str">
        <f t="shared" si="63"/>
        <v>BIO - Chou-rave - Violet de Vienne
Brassica rapa
BIO - Kohlrabi - Milan Purple</v>
      </c>
      <c r="BI180" s="18" t="str">
        <f t="shared" si="64"/>
        <v>ΒΙΟΛΟΓΙΚΑ - Κολραμπί - Milan Purple
Brassica rapa
BIO - Kohlrabi - Milan Purple</v>
      </c>
      <c r="BJ180" s="18" t="str">
        <f t="shared" si="65"/>
        <v>ORGÁNACHA - Kohlrabi - Corcra Milano
Brassica rapa
BIO - Kohlrabi - Milan Purple</v>
      </c>
      <c r="BK180" s="18" t="str">
        <f t="shared" si="66"/>
        <v>LÍFRÆNT - kálrabi - Milan Purple
Brassica rapa
BIO - Kohlrabi - Milan Purple</v>
      </c>
      <c r="BL180" s="18" t="str">
        <f t="shared" si="67"/>
        <v>BIO - Cavolo rapa - Milan Purple
Brassica rapa
BIO - Kohlrabi - Milan Purple</v>
      </c>
      <c r="BM180" s="18" t="str">
        <f t="shared" si="68"/>
        <v>オーガニック　－　カブ　－　ミラノパープル
Brassica rapa
BIO - Kohlrabi - Milan Purple</v>
      </c>
      <c r="BN180" s="18" t="str">
        <f t="shared" si="69"/>
        <v>ORGANSKI - Keleraba - Milano ljubičasta
Brassica rapa
BIO - Kohlrabi - Milan Purple</v>
      </c>
      <c r="BO180" s="18" t="str">
        <f t="shared" si="70"/>
        <v>BIOLOĢISKIE - Kolrābji - Milānas violets
Brassica rapa
BIO - Kohlrabi - Milan Purple</v>
      </c>
      <c r="BP180" s="18" t="str">
        <f t="shared" si="71"/>
        <v>EKOLOGIŠKAS - Kolrabi - Milan Purple
Brassica rapa
BIO - Kohlrabi - Milan Purple</v>
      </c>
      <c r="BQ180" s="18" t="str">
        <f t="shared" si="72"/>
        <v>ORGANIĊI - Kohlrabi - Milan Purple
Brassica rapa
BIO - Kohlrabi - Milan Purple</v>
      </c>
      <c r="BR180" s="18" t="str">
        <f t="shared" si="73"/>
        <v>Bio - Koolrabi - Milan Purple
Brassica rapa
BIO - Kohlrabi - Milan Purple</v>
      </c>
      <c r="BS180" s="18" t="str">
        <f t="shared" si="74"/>
        <v>ØKOLOGISK - Kålrabi - Milan Lilla
Brassica rapa
BIO - Kohlrabi - Milan Purple</v>
      </c>
      <c r="BT180" s="18" t="str">
        <f t="shared" si="75"/>
        <v>Bio - Kalarepa - Milan Purple
Brassica rapa
BIO - Kohlrabi - Milan Purple</v>
      </c>
      <c r="BU180" s="18" t="str">
        <f t="shared" si="76"/>
        <v>ORGÂNICO - Kohlrabi - Milan Purple
Brassica rapa
BIO - Kohlrabi - Milan Purple</v>
      </c>
      <c r="BV180" s="18" t="str">
        <f t="shared" si="77"/>
        <v>Ecologic - Kohlrabi - Milan Purple
Brassica rapa
BIO - Kohlrabi - Milan Purple</v>
      </c>
      <c r="BW180" s="18" t="str">
        <f t="shared" si="78"/>
        <v>Ekologiskt - Kohlrabi - Milan Purple
Brassica rapa
BIO - Kohlrabi - Milan Purple</v>
      </c>
      <c r="BX180" s="18" t="str">
        <f t="shared" si="79"/>
        <v>BIO - Kaleráb - Milan Purple
Brassica rapa
BIO - Kohlrabi - Milan Purple</v>
      </c>
      <c r="BY180" s="18" t="str">
        <f t="shared" si="80"/>
        <v>BIO - Koleraba - Milansko vijolična
Brassica rapa
BIO - Kohlrabi - Milan Purple</v>
      </c>
      <c r="BZ180" s="18" t="str">
        <f t="shared" si="81"/>
        <v>Ecológico - Colirrábano - Púrpura de Milán
Brassica rapa
BIO - Kohlrabi - Milan Purple</v>
      </c>
      <c r="CA180" s="18" t="str">
        <f t="shared" si="82"/>
        <v>BIO - Kedlubny - Milan Purple
Brassica rapa
BIO - Kohlrabi - Milan Purple</v>
      </c>
      <c r="CB180" s="18" t="str">
        <f t="shared" si="83"/>
        <v>ORGANİK - Alabaş - Milano Moru
Brassica rapa
BIO - Kohlrabi - Milan Purple</v>
      </c>
      <c r="CC180" s="18" t="str">
        <f t="shared" si="84"/>
        <v>BIO – Karalábé – Milánói lila
Brassica rapa
BIO - Kohlrabi - Milan Purple</v>
      </c>
    </row>
    <row r="181" spans="2:81" ht="48" x14ac:dyDescent="0.2">
      <c r="B181" s="136">
        <v>179</v>
      </c>
      <c r="C181" s="3">
        <v>18712</v>
      </c>
      <c r="D181" s="98">
        <v>4055473187129</v>
      </c>
      <c r="E181" s="17">
        <v>2.0499999999999998</v>
      </c>
      <c r="F181" s="17">
        <v>500</v>
      </c>
      <c r="G181" s="99" t="s">
        <v>3114</v>
      </c>
      <c r="H181" s="98" t="s">
        <v>9734</v>
      </c>
      <c r="I181" s="17" t="s">
        <v>854</v>
      </c>
      <c r="J181" s="17" t="s">
        <v>2975</v>
      </c>
      <c r="K181" s="3">
        <v>78712</v>
      </c>
      <c r="L181" s="98">
        <v>4055473787121</v>
      </c>
      <c r="M181" s="17">
        <v>2.4500000000000002</v>
      </c>
      <c r="N181" s="3">
        <v>88712</v>
      </c>
      <c r="O181" s="98">
        <v>4055473887128</v>
      </c>
      <c r="P181" s="17">
        <v>3.75</v>
      </c>
      <c r="Q181" s="3">
        <v>58712</v>
      </c>
      <c r="R181" s="98">
        <v>4055473587127</v>
      </c>
      <c r="S181" s="17">
        <v>4.95</v>
      </c>
      <c r="T181" s="3">
        <v>38712</v>
      </c>
      <c r="U181" s="98">
        <v>4055473387123</v>
      </c>
      <c r="V181" s="17">
        <v>6.75</v>
      </c>
      <c r="W181" s="3">
        <v>68712</v>
      </c>
      <c r="X181" s="98">
        <v>4055473687124</v>
      </c>
      <c r="Y181" s="17">
        <v>2.95</v>
      </c>
      <c r="Z181" s="101" t="s">
        <v>9619</v>
      </c>
      <c r="AA181" s="101" t="s">
        <v>9620</v>
      </c>
      <c r="AB181" s="101" t="s">
        <v>855</v>
      </c>
      <c r="AC181" s="101" t="s">
        <v>853</v>
      </c>
      <c r="AD181" s="101" t="s">
        <v>9621</v>
      </c>
      <c r="AE181" s="101" t="s">
        <v>6155</v>
      </c>
      <c r="AF181" s="101" t="s">
        <v>2049</v>
      </c>
      <c r="AG181" s="101" t="s">
        <v>9622</v>
      </c>
      <c r="AH181" s="101" t="s">
        <v>6156</v>
      </c>
      <c r="AI181" s="101" t="s">
        <v>9623</v>
      </c>
      <c r="AJ181" s="101" t="s">
        <v>2050</v>
      </c>
      <c r="AK181" s="102" t="s">
        <v>6157</v>
      </c>
      <c r="AL181" s="101" t="s">
        <v>6158</v>
      </c>
      <c r="AM181" s="101" t="s">
        <v>6159</v>
      </c>
      <c r="AN181" s="101" t="s">
        <v>6160</v>
      </c>
      <c r="AO181" s="101" t="s">
        <v>6161</v>
      </c>
      <c r="AP181" s="101" t="s">
        <v>2053</v>
      </c>
      <c r="AQ181" s="101" t="s">
        <v>6162</v>
      </c>
      <c r="AR181" s="101" t="s">
        <v>2054</v>
      </c>
      <c r="AS181" s="101" t="s">
        <v>6163</v>
      </c>
      <c r="AT181" s="101" t="s">
        <v>2055</v>
      </c>
      <c r="AU181" s="101" t="s">
        <v>2052</v>
      </c>
      <c r="AV181" s="101" t="s">
        <v>6164</v>
      </c>
      <c r="AW181" s="101" t="s">
        <v>6165</v>
      </c>
      <c r="AX181" s="101" t="s">
        <v>2051</v>
      </c>
      <c r="AY181" s="101" t="s">
        <v>6166</v>
      </c>
      <c r="AZ181" s="101" t="s">
        <v>6167</v>
      </c>
      <c r="BA181" s="103" t="s">
        <v>6168</v>
      </c>
      <c r="BB181" s="18" t="str">
        <f t="shared" si="57"/>
        <v>БИО - Колраби - Голдана
Brassica rapa
BIO - Kohlrabi - Goldana</v>
      </c>
      <c r="BC181" s="18" t="str">
        <f t="shared" si="58"/>
        <v>BIO - Kålrabi - Goldana
Brassica rapa
BIO - Kohlrabi - Goldana</v>
      </c>
      <c r="BD181" s="18" t="str">
        <f t="shared" si="59"/>
        <v xml:space="preserve">BIO - Kohlrabi - Goldana
Brassica rapa
</v>
      </c>
      <c r="BE181" s="18" t="str">
        <f t="shared" si="60"/>
        <v>Organic - Turnip - Goldana
Brassica rapa
BIO - Kohlrabi - Goldana</v>
      </c>
      <c r="BF181" s="18" t="str">
        <f t="shared" si="61"/>
        <v>ORGAANILINE - Kohlrabi - Goldana
Brassica rapa
BIO - Kohlrabi - Goldana</v>
      </c>
      <c r="BG181" s="18" t="str">
        <f t="shared" si="62"/>
        <v>LUOMU - kyssäkaali - Goldana
Brassica rapa
BIO - Kohlrabi - Goldana</v>
      </c>
      <c r="BH181" s="18" t="str">
        <f t="shared" si="63"/>
        <v>BIO - Chou navet - Goldana
Brassica rapa
BIO - Kohlrabi - Goldana</v>
      </c>
      <c r="BI181" s="18" t="str">
        <f t="shared" si="64"/>
        <v>ΒΙΟΛΟΓΙΚΟ - Κολραμπί - Goldana
Brassica rapa
BIO - Kohlrabi - Goldana</v>
      </c>
      <c r="BJ181" s="18" t="str">
        <f t="shared" si="65"/>
        <v>ORGÁNACHA - Kohlrabi - Goldana
Brassica rapa
BIO - Kohlrabi - Goldana</v>
      </c>
      <c r="BK181" s="18" t="str">
        <f t="shared" si="66"/>
        <v>LÍFRÆNT - kálrabi - Goldana
Brassica rapa
BIO - Kohlrabi - Goldana</v>
      </c>
      <c r="BL181" s="18" t="str">
        <f t="shared" si="67"/>
        <v>BIO - Cavolo rapa - Goldana
Brassica rapa
BIO - Kohlrabi - Goldana</v>
      </c>
      <c r="BM181" s="18" t="str">
        <f t="shared" si="68"/>
        <v>オーガニック　－　カブ　－　ゴールドアナ
Brassica rapa
BIO - Kohlrabi - Goldana</v>
      </c>
      <c r="BN181" s="18" t="str">
        <f t="shared" si="69"/>
        <v>ORGANSKI - Koleraba - Goldana
Brassica rapa
BIO - Kohlrabi - Goldana</v>
      </c>
      <c r="BO181" s="18" t="str">
        <f t="shared" si="70"/>
        <v>BIOLOĢISKI - Kolrābji - Goldana
Brassica rapa
BIO - Kohlrabi - Goldana</v>
      </c>
      <c r="BP181" s="18" t="str">
        <f t="shared" si="71"/>
        <v>EKOLOGIŠKI – Kolrabi – Goldana
Brassica rapa
BIO - Kohlrabi - Goldana</v>
      </c>
      <c r="BQ181" s="18" t="str">
        <f t="shared" si="72"/>
        <v>ORGANIĊI - Kohlrabi - Goldana
Brassica rapa
BIO - Kohlrabi - Goldana</v>
      </c>
      <c r="BR181" s="18" t="str">
        <f t="shared" si="73"/>
        <v>Bio - Koolrabi - Goldana
Brassica rapa
BIO - Kohlrabi - Goldana</v>
      </c>
      <c r="BS181" s="18" t="str">
        <f t="shared" si="74"/>
        <v>ØKOLOGISK - Kålrabi - Goldana
Brassica rapa
BIO - Kohlrabi - Goldana</v>
      </c>
      <c r="BT181" s="18" t="str">
        <f t="shared" si="75"/>
        <v>Bio - Kalarepa - Goldana
Brassica rapa
BIO - Kohlrabi - Goldana</v>
      </c>
      <c r="BU181" s="18" t="str">
        <f t="shared" si="76"/>
        <v>ORGÂNICO - Couve-Rábano - Goldana
Brassica rapa
BIO - Kohlrabi - Goldana</v>
      </c>
      <c r="BV181" s="18" t="str">
        <f t="shared" si="77"/>
        <v>Ecologic - Kohlrabi - Goldana
Brassica rapa
BIO - Kohlrabi - Goldana</v>
      </c>
      <c r="BW181" s="18" t="str">
        <f t="shared" si="78"/>
        <v>Ekologiskt - Kohlrabi - Goldana
Brassica rapa
BIO - Kohlrabi - Goldana</v>
      </c>
      <c r="BX181" s="18" t="str">
        <f t="shared" si="79"/>
        <v>BIO - Kaleráb - Goldana
Brassica rapa
BIO - Kohlrabi - Goldana</v>
      </c>
      <c r="BY181" s="18" t="str">
        <f t="shared" si="80"/>
        <v>BIO - Koleraba - Goldana
Brassica rapa
BIO - Kohlrabi - Goldana</v>
      </c>
      <c r="BZ181" s="18" t="str">
        <f t="shared" si="81"/>
        <v>Ecológico - Colirrábano - Goldana
Brassica rapa
BIO - Kohlrabi - Goldana</v>
      </c>
      <c r="CA181" s="18" t="str">
        <f t="shared" si="82"/>
        <v>BIO - Kedlubny - Goldana
Brassica rapa
BIO - Kohlrabi - Goldana</v>
      </c>
      <c r="CB181" s="18" t="str">
        <f t="shared" si="83"/>
        <v>ORGANİK - Alabaş - Goldana
Brassica rapa
BIO - Kohlrabi - Goldana</v>
      </c>
      <c r="CC181" s="18" t="str">
        <f t="shared" si="84"/>
        <v>BIO - Karalábé - Goldana
Brassica rapa
BIO - Kohlrabi - Goldana</v>
      </c>
    </row>
    <row r="182" spans="2:81" ht="72" x14ac:dyDescent="0.2">
      <c r="B182" s="136">
        <v>180</v>
      </c>
      <c r="C182" s="3">
        <v>18713</v>
      </c>
      <c r="D182" s="98">
        <v>4055473187136</v>
      </c>
      <c r="E182" s="17">
        <v>2.0499999999999998</v>
      </c>
      <c r="F182" s="17">
        <v>20</v>
      </c>
      <c r="G182" s="99" t="s">
        <v>3114</v>
      </c>
      <c r="H182" s="98" t="s">
        <v>9734</v>
      </c>
      <c r="I182" s="17" t="s">
        <v>859</v>
      </c>
      <c r="J182" s="17" t="s">
        <v>2974</v>
      </c>
      <c r="K182" s="3">
        <v>78713</v>
      </c>
      <c r="L182" s="98">
        <v>4055473787138</v>
      </c>
      <c r="M182" s="17">
        <v>2.4500000000000002</v>
      </c>
      <c r="N182" s="3">
        <v>88713</v>
      </c>
      <c r="O182" s="98">
        <v>4055473887135</v>
      </c>
      <c r="P182" s="17">
        <v>3.75</v>
      </c>
      <c r="Q182" s="3">
        <v>58713</v>
      </c>
      <c r="R182" s="98">
        <v>4055473587134</v>
      </c>
      <c r="S182" s="17">
        <v>4.95</v>
      </c>
      <c r="T182" s="3">
        <v>38713</v>
      </c>
      <c r="U182" s="98">
        <v>4055473387130</v>
      </c>
      <c r="V182" s="17">
        <v>6.75</v>
      </c>
      <c r="W182" s="3">
        <v>68713</v>
      </c>
      <c r="X182" s="98">
        <v>4055473687131</v>
      </c>
      <c r="Y182" s="17">
        <v>2.95</v>
      </c>
      <c r="Z182" s="101" t="s">
        <v>9624</v>
      </c>
      <c r="AA182" s="101" t="s">
        <v>9625</v>
      </c>
      <c r="AB182" s="101" t="s">
        <v>860</v>
      </c>
      <c r="AC182" s="101" t="s">
        <v>858</v>
      </c>
      <c r="AD182" s="101" t="s">
        <v>6169</v>
      </c>
      <c r="AE182" s="101" t="s">
        <v>9626</v>
      </c>
      <c r="AF182" s="101" t="s">
        <v>2056</v>
      </c>
      <c r="AG182" s="101" t="s">
        <v>6170</v>
      </c>
      <c r="AH182" s="101" t="s">
        <v>6171</v>
      </c>
      <c r="AI182" s="101" t="s">
        <v>6172</v>
      </c>
      <c r="AJ182" s="101" t="s">
        <v>2057</v>
      </c>
      <c r="AK182" s="102" t="s">
        <v>6173</v>
      </c>
      <c r="AL182" s="101" t="s">
        <v>6174</v>
      </c>
      <c r="AM182" s="101" t="s">
        <v>6175</v>
      </c>
      <c r="AN182" s="101" t="s">
        <v>6176</v>
      </c>
      <c r="AO182" s="101" t="s">
        <v>6177</v>
      </c>
      <c r="AP182" s="101" t="s">
        <v>2060</v>
      </c>
      <c r="AQ182" s="101" t="s">
        <v>6178</v>
      </c>
      <c r="AR182" s="101" t="s">
        <v>2061</v>
      </c>
      <c r="AS182" s="101" t="s">
        <v>6179</v>
      </c>
      <c r="AT182" s="101" t="s">
        <v>2062</v>
      </c>
      <c r="AU182" s="101" t="s">
        <v>2059</v>
      </c>
      <c r="AV182" s="101" t="s">
        <v>6180</v>
      </c>
      <c r="AW182" s="101" t="s">
        <v>9627</v>
      </c>
      <c r="AX182" s="101" t="s">
        <v>2058</v>
      </c>
      <c r="AY182" s="101" t="s">
        <v>6181</v>
      </c>
      <c r="AZ182" s="101" t="s">
        <v>6182</v>
      </c>
      <c r="BA182" s="103" t="s">
        <v>6183</v>
      </c>
      <c r="BB182" s="18" t="str">
        <f t="shared" si="57"/>
        <v>БИО - Колраби - супер топящ се
Brassica oleracea var. gongyl. L.
BIO - Kohlrabi - Superschmelz</v>
      </c>
      <c r="BC182" s="18" t="str">
        <f t="shared" si="58"/>
        <v>BIO - Kohlrabi - supersmeltende
Brassica oleracea var. gongyl. L.
BIO - Kohlrabi - Superschmelz</v>
      </c>
      <c r="BD182" s="18" t="str">
        <f t="shared" si="59"/>
        <v xml:space="preserve">BIO - Kohlrabi - Superschmelz
Brassica oleracea var. gongyl. L.
</v>
      </c>
      <c r="BE182" s="18" t="str">
        <f t="shared" si="60"/>
        <v>Organic - Turnip - Super Melt
Brassica oleracea var. gongyl. L.
BIO - Kohlrabi - Superschmelz</v>
      </c>
      <c r="BF182" s="18" t="str">
        <f t="shared" si="61"/>
        <v>ORGAANILINE - Kohlrabi - supersulav
Brassica oleracea var. gongyl. L.
BIO - Kohlrabi - Superschmelz</v>
      </c>
      <c r="BG182" s="18" t="str">
        <f t="shared" si="62"/>
        <v>LUOMU - Kyssäkaali - supersulava
Brassica oleracea var. gongyl. L.
BIO - Kohlrabi - Superschmelz</v>
      </c>
      <c r="BH182" s="18" t="str">
        <f t="shared" si="63"/>
        <v>BIO - Chou-rave - Superschmelz
Brassica oleracea var. gongyl. L.
BIO - Kohlrabi - Superschmelz</v>
      </c>
      <c r="BI182" s="18" t="str">
        <f t="shared" si="64"/>
        <v>ΒΙΟΛΟΓΙΚΟ - Κολράμπι - σούπερ λιώσιμο
Brassica oleracea var. gongyl. L.
BIO - Kohlrabi - Superschmelz</v>
      </c>
      <c r="BJ182" s="18" t="str">
        <f t="shared" si="65"/>
        <v>ORGÁNACHA - Kohlrabi - sár-leá
Brassica oleracea var. gongyl. L.
BIO - Kohlrabi - Superschmelz</v>
      </c>
      <c r="BK182" s="18" t="str">
        <f t="shared" si="66"/>
        <v>LÍFRÆNT - Kálrabi - ofurbráðnun
Brassica oleracea var. gongyl. L.
BIO - Kohlrabi - Superschmelz</v>
      </c>
      <c r="BL182" s="18" t="str">
        <f t="shared" si="67"/>
        <v>BIO - Cavolo rapa - Superschmelz
Brassica oleracea var. gongyl. L.
BIO - Kohlrabi - Superschmelz</v>
      </c>
      <c r="BM182" s="18" t="str">
        <f t="shared" si="68"/>
        <v>オーガニック　－　カブ　－　スーパーメルト
Brassica oleracea var. gongyl. L.
BIO - Kohlrabi - Superschmelz</v>
      </c>
      <c r="BN182" s="18" t="str">
        <f t="shared" si="69"/>
        <v>ORGANSKI - Keleraba - super topi
Brassica oleracea var. gongyl. L.
BIO - Kohlrabi - Superschmelz</v>
      </c>
      <c r="BO182" s="18" t="str">
        <f t="shared" si="70"/>
        <v>BIOLOĢISKI - Kolrābji - super kūstošs
Brassica oleracea var. gongyl. L.
BIO - Kohlrabi - Superschmelz</v>
      </c>
      <c r="BP182" s="18" t="str">
        <f t="shared" si="71"/>
        <v>EKOLOGIŠKAS – Kolrabi – itin tirpstantis
Brassica oleracea var. gongyl. L.
BIO - Kohlrabi - Superschmelz</v>
      </c>
      <c r="BQ182" s="18" t="str">
        <f t="shared" si="72"/>
        <v>ORGANIĊI - Kohlrabi - tidwib super
Brassica oleracea var. gongyl. L.
BIO - Kohlrabi - Superschmelz</v>
      </c>
      <c r="BR182" s="18" t="str">
        <f t="shared" si="73"/>
        <v>Bio - Koolrabi - Super Melt
Brassica oleracea var. gongyl. L.
BIO - Kohlrabi - Superschmelz</v>
      </c>
      <c r="BS182" s="18" t="str">
        <f t="shared" si="74"/>
        <v>ØKOLOGISK - Kålrabi - supersmeltende
Brassica oleracea var. gongyl. L.
BIO - Kohlrabi - Superschmelz</v>
      </c>
      <c r="BT182" s="18" t="str">
        <f t="shared" si="75"/>
        <v>Bio - Kalarepa - Super Melt
Brassica oleracea var. gongyl. L.
BIO - Kohlrabi - Superschmelz</v>
      </c>
      <c r="BU182" s="18" t="str">
        <f t="shared" si="76"/>
        <v>ORGÂNICO - Couve-Rábano - super derretendo
Brassica oleracea var. gongyl. L.
BIO - Kohlrabi - Superschmelz</v>
      </c>
      <c r="BV182" s="18" t="str">
        <f t="shared" si="77"/>
        <v>Ecologic - Kohlrabi - Super Melt
Brassica oleracea var. gongyl. L.
BIO - Kohlrabi - Superschmelz</v>
      </c>
      <c r="BW182" s="18" t="str">
        <f t="shared" si="78"/>
        <v>Ekologiskt - Kohlrabi - Super Melt
Brassica oleracea var. gongyl. L.
BIO - Kohlrabi - Superschmelz</v>
      </c>
      <c r="BX182" s="18" t="str">
        <f t="shared" si="79"/>
        <v>BIO - Kaleráb - super topiaci sa
Brassica oleracea var. gongyl. L.
BIO - Kohlrabi - Superschmelz</v>
      </c>
      <c r="BY182" s="18" t="str">
        <f t="shared" si="80"/>
        <v>BIO - Koleraba - super topi se
Brassica oleracea var. gongyl. L.
BIO - Kohlrabi - Superschmelz</v>
      </c>
      <c r="BZ182" s="18" t="str">
        <f t="shared" si="81"/>
        <v>Ecológico - Col silvestre
Brassica oleracea var. gongyl. L.
BIO - Kohlrabi - Superschmelz</v>
      </c>
      <c r="CA182" s="18" t="str">
        <f t="shared" si="82"/>
        <v>BIO - Kedlubny - super tající
Brassica oleracea var. gongyl. L.
BIO - Kohlrabi - Superschmelz</v>
      </c>
      <c r="CB182" s="18" t="str">
        <f t="shared" si="83"/>
        <v>ORGANİK - Alabaş - süper erime
Brassica oleracea var. gongyl. L.
BIO - Kohlrabi - Superschmelz</v>
      </c>
      <c r="CC182" s="18" t="str">
        <f t="shared" si="84"/>
        <v>BIO - Karalábé - szuper olvadás
Brassica oleracea var. gongyl. L.
BIO - Kohlrabi - Superschmelz</v>
      </c>
    </row>
    <row r="183" spans="2:81" ht="60" x14ac:dyDescent="0.2">
      <c r="B183" s="136">
        <v>181</v>
      </c>
      <c r="C183" s="3">
        <v>18721</v>
      </c>
      <c r="D183" s="98">
        <v>4055473187211</v>
      </c>
      <c r="E183" s="17">
        <v>2.0499999999999998</v>
      </c>
      <c r="F183" s="17">
        <v>150</v>
      </c>
      <c r="G183" s="99" t="s">
        <v>3114</v>
      </c>
      <c r="H183" s="98" t="s">
        <v>9734</v>
      </c>
      <c r="I183" s="17" t="s">
        <v>824</v>
      </c>
      <c r="J183" s="17" t="s">
        <v>2962</v>
      </c>
      <c r="K183" s="3">
        <v>78721</v>
      </c>
      <c r="L183" s="98">
        <v>4055473787213</v>
      </c>
      <c r="M183" s="17">
        <v>2.4500000000000002</v>
      </c>
      <c r="N183" s="3">
        <v>88721</v>
      </c>
      <c r="O183" s="98">
        <v>4055473887210</v>
      </c>
      <c r="P183" s="17">
        <v>3.75</v>
      </c>
      <c r="Q183" s="3">
        <v>58721</v>
      </c>
      <c r="R183" s="98">
        <v>4055473587219</v>
      </c>
      <c r="S183" s="17">
        <v>4.95</v>
      </c>
      <c r="T183" s="3">
        <v>38721</v>
      </c>
      <c r="U183" s="98">
        <v>4055473387215</v>
      </c>
      <c r="V183" s="17">
        <v>6.75</v>
      </c>
      <c r="W183" s="3">
        <v>68721</v>
      </c>
      <c r="X183" s="98">
        <v>4055473687216</v>
      </c>
      <c r="Y183" s="17">
        <v>2.95</v>
      </c>
      <c r="Z183" s="101" t="s">
        <v>9628</v>
      </c>
      <c r="AA183" s="101" t="s">
        <v>9629</v>
      </c>
      <c r="AB183" s="101" t="s">
        <v>825</v>
      </c>
      <c r="AC183" s="101" t="s">
        <v>823</v>
      </c>
      <c r="AD183" s="101" t="s">
        <v>9630</v>
      </c>
      <c r="AE183" s="101" t="s">
        <v>6184</v>
      </c>
      <c r="AF183" s="101" t="s">
        <v>2063</v>
      </c>
      <c r="AG183" s="101" t="s">
        <v>6185</v>
      </c>
      <c r="AH183" s="101" t="s">
        <v>6186</v>
      </c>
      <c r="AI183" s="101" t="s">
        <v>6187</v>
      </c>
      <c r="AJ183" s="101" t="s">
        <v>2064</v>
      </c>
      <c r="AK183" s="102" t="s">
        <v>6188</v>
      </c>
      <c r="AL183" s="101" t="s">
        <v>6189</v>
      </c>
      <c r="AM183" s="101" t="s">
        <v>6190</v>
      </c>
      <c r="AN183" s="101" t="s">
        <v>6191</v>
      </c>
      <c r="AO183" s="101" t="s">
        <v>6192</v>
      </c>
      <c r="AP183" s="101" t="s">
        <v>2067</v>
      </c>
      <c r="AQ183" s="101" t="s">
        <v>6193</v>
      </c>
      <c r="AR183" s="101" t="s">
        <v>2068</v>
      </c>
      <c r="AS183" s="101" t="s">
        <v>6194</v>
      </c>
      <c r="AT183" s="101" t="s">
        <v>2069</v>
      </c>
      <c r="AU183" s="101" t="s">
        <v>2066</v>
      </c>
      <c r="AV183" s="101" t="s">
        <v>6195</v>
      </c>
      <c r="AW183" s="101" t="s">
        <v>6196</v>
      </c>
      <c r="AX183" s="101" t="s">
        <v>2065</v>
      </c>
      <c r="AY183" s="101" t="s">
        <v>6197</v>
      </c>
      <c r="AZ183" s="101" t="s">
        <v>6198</v>
      </c>
      <c r="BA183" s="103" t="s">
        <v>6199</v>
      </c>
      <c r="BB183" s="18" t="str">
        <f t="shared" si="57"/>
        <v>БИО - Манголд
Beta vulgaris subsp. vulgaris
BIO - Schweizer Mangold</v>
      </c>
      <c r="BC183" s="18" t="str">
        <f t="shared" si="58"/>
        <v>BIO - Chard
Beta vulgaris subsp. vulgaris
BIO - Schweizer Mangold</v>
      </c>
      <c r="BD183" s="18" t="str">
        <f t="shared" si="59"/>
        <v xml:space="preserve">BIO - Schweizer Mangold
Beta vulgaris subsp. vulgaris
</v>
      </c>
      <c r="BE183" s="18" t="str">
        <f t="shared" si="60"/>
        <v>Organic - Swiss Chard
Beta vulgaris subsp. vulgaris
BIO - Schweizer Mangold</v>
      </c>
      <c r="BF183" s="18" t="str">
        <f t="shared" si="61"/>
        <v>ORGAANILINE – Šveitsi mangold
Beta vulgaris subsp. vulgaris
BIO - Schweizer Mangold</v>
      </c>
      <c r="BG183" s="18" t="str">
        <f t="shared" si="62"/>
        <v>LUOMU - Sveitsin mangoldi
Beta vulgaris subsp. vulgaris
BIO - Schweizer Mangold</v>
      </c>
      <c r="BH183" s="18" t="str">
        <f t="shared" si="63"/>
        <v>BIO - Bette-épinard
Beta vulgaris subsp. vulgaris
BIO - Schweizer Mangold</v>
      </c>
      <c r="BI183" s="18" t="str">
        <f t="shared" si="64"/>
        <v>ΒΙΟΛΟΓΙΚΟ - Ελβετικό σέσκουλο
Beta vulgaris subsp. vulgaris
BIO - Schweizer Mangold</v>
      </c>
      <c r="BJ183" s="18" t="str">
        <f t="shared" si="65"/>
        <v>ORGÁNACHA - cairt na hEilvéise
Beta vulgaris subsp. vulgaris
BIO - Schweizer Mangold</v>
      </c>
      <c r="BK183" s="18" t="str">
        <f t="shared" si="66"/>
        <v>LÍFRÆNT - svissneskur kard
Beta vulgaris subsp. vulgaris
BIO - Schweizer Mangold</v>
      </c>
      <c r="BL183" s="18" t="str">
        <f t="shared" si="67"/>
        <v>BIO - Bietola
Beta vulgaris subsp. vulgaris
BIO - Schweizer Mangold</v>
      </c>
      <c r="BM183" s="18" t="str">
        <f t="shared" si="68"/>
        <v>オーガニック　－　スイスチャード
Beta vulgaris subsp. vulgaris
BIO - Schweizer Mangold</v>
      </c>
      <c r="BN183" s="18" t="str">
        <f t="shared" si="69"/>
        <v>ORGANSKI – blitva
Beta vulgaris subsp. vulgaris
BIO - Schweizer Mangold</v>
      </c>
      <c r="BO183" s="18" t="str">
        <f t="shared" si="70"/>
        <v>BIOLOĢISKI – Šveices mangoldi
Beta vulgaris subsp. vulgaris
BIO - Schweizer Mangold</v>
      </c>
      <c r="BP183" s="18" t="str">
        <f t="shared" si="71"/>
        <v>EKOLOGIŠKAS – šveicarinis mangas
Beta vulgaris subsp. vulgaris
BIO - Schweizer Mangold</v>
      </c>
      <c r="BQ183" s="18" t="str">
        <f t="shared" si="72"/>
        <v>ORGANIKA - Chard Żvizzeru
Beta vulgaris subsp. vulgaris
BIO - Schweizer Mangold</v>
      </c>
      <c r="BR183" s="18" t="str">
        <f t="shared" si="73"/>
        <v>Bio - Snijbiet
Beta vulgaris subsp. vulgaris
BIO - Schweizer Mangold</v>
      </c>
      <c r="BS183" s="18" t="str">
        <f t="shared" si="74"/>
        <v>ØKOLOGISK - Chard
Beta vulgaris subsp. vulgaris
BIO - Schweizer Mangold</v>
      </c>
      <c r="BT183" s="18" t="str">
        <f t="shared" si="75"/>
        <v>Bio - Boćwina
Beta vulgaris subsp. vulgaris
BIO - Schweizer Mangold</v>
      </c>
      <c r="BU183" s="18" t="str">
        <f t="shared" si="76"/>
        <v>ORGÂNICO - acelga suíça
Beta vulgaris subsp. vulgaris
BIO - Schweizer Mangold</v>
      </c>
      <c r="BV183" s="18" t="str">
        <f t="shared" si="77"/>
        <v>Ecologic - Chard Elvețian
Beta vulgaris subsp. vulgaris
BIO - Schweizer Mangold</v>
      </c>
      <c r="BW183" s="18" t="str">
        <f t="shared" si="78"/>
        <v>Ekologiskt - Schweizisk Chard
Beta vulgaris subsp. vulgaris
BIO - Schweizer Mangold</v>
      </c>
      <c r="BX183" s="18" t="str">
        <f t="shared" si="79"/>
        <v>BIO - Švajčiarsky mangold
Beta vulgaris subsp. vulgaris
BIO - Schweizer Mangold</v>
      </c>
      <c r="BY183" s="18" t="str">
        <f t="shared" si="80"/>
        <v>BIO - blitva
Beta vulgaris subsp. vulgaris
BIO - Schweizer Mangold</v>
      </c>
      <c r="BZ183" s="18" t="str">
        <f t="shared" si="81"/>
        <v>Ecológico - Acelga suiza
Beta vulgaris subsp. vulgaris
BIO - Schweizer Mangold</v>
      </c>
      <c r="CA183" s="18" t="str">
        <f t="shared" si="82"/>
        <v>BIO - švýcarský mangold
Beta vulgaris subsp. vulgaris
BIO - Schweizer Mangold</v>
      </c>
      <c r="CB183" s="18" t="str">
        <f t="shared" si="83"/>
        <v>ORGANİK - İsviçre pazı
Beta vulgaris subsp. vulgaris
BIO - Schweizer Mangold</v>
      </c>
      <c r="CC183" s="18" t="str">
        <f t="shared" si="84"/>
        <v>BIO - Svájci mángold
Beta vulgaris subsp. vulgaris
BIO - Schweizer Mangold</v>
      </c>
    </row>
    <row r="184" spans="2:81" ht="60" x14ac:dyDescent="0.2">
      <c r="B184" s="136">
        <v>182</v>
      </c>
      <c r="C184" s="3">
        <v>18722</v>
      </c>
      <c r="D184" s="98">
        <v>4055473187228</v>
      </c>
      <c r="E184" s="17">
        <v>2.0499999999999998</v>
      </c>
      <c r="F184" s="17">
        <v>50</v>
      </c>
      <c r="G184" s="99" t="s">
        <v>3114</v>
      </c>
      <c r="H184" s="98" t="s">
        <v>9734</v>
      </c>
      <c r="I184" s="17" t="s">
        <v>824</v>
      </c>
      <c r="J184" s="17" t="s">
        <v>2962</v>
      </c>
      <c r="K184" s="3">
        <v>78722</v>
      </c>
      <c r="L184" s="98">
        <v>4055473787220</v>
      </c>
      <c r="M184" s="17">
        <v>2.4500000000000002</v>
      </c>
      <c r="N184" s="3">
        <v>88722</v>
      </c>
      <c r="O184" s="98">
        <v>4055473887227</v>
      </c>
      <c r="P184" s="17">
        <v>3.75</v>
      </c>
      <c r="Q184" s="3">
        <v>58722</v>
      </c>
      <c r="R184" s="98">
        <v>4055473587226</v>
      </c>
      <c r="S184" s="17">
        <v>4.95</v>
      </c>
      <c r="T184" s="3">
        <v>38722</v>
      </c>
      <c r="U184" s="98">
        <v>4055473387222</v>
      </c>
      <c r="V184" s="17">
        <v>6.75</v>
      </c>
      <c r="W184" s="3">
        <v>68722</v>
      </c>
      <c r="X184" s="98">
        <v>4055473687223</v>
      </c>
      <c r="Y184" s="17">
        <v>2.95</v>
      </c>
      <c r="Z184" s="101" t="s">
        <v>9631</v>
      </c>
      <c r="AA184" s="101" t="s">
        <v>9632</v>
      </c>
      <c r="AB184" s="101" t="s">
        <v>827</v>
      </c>
      <c r="AC184" s="101" t="s">
        <v>826</v>
      </c>
      <c r="AD184" s="101" t="s">
        <v>9633</v>
      </c>
      <c r="AE184" s="101" t="s">
        <v>6200</v>
      </c>
      <c r="AF184" s="101" t="s">
        <v>2070</v>
      </c>
      <c r="AG184" s="101" t="s">
        <v>6201</v>
      </c>
      <c r="AH184" s="101" t="s">
        <v>6202</v>
      </c>
      <c r="AI184" s="101" t="s">
        <v>6203</v>
      </c>
      <c r="AJ184" s="101" t="s">
        <v>2071</v>
      </c>
      <c r="AK184" s="102" t="s">
        <v>6204</v>
      </c>
      <c r="AL184" s="101" t="s">
        <v>6205</v>
      </c>
      <c r="AM184" s="101" t="s">
        <v>6206</v>
      </c>
      <c r="AN184" s="101" t="s">
        <v>6207</v>
      </c>
      <c r="AO184" s="101" t="s">
        <v>6208</v>
      </c>
      <c r="AP184" s="101" t="s">
        <v>2074</v>
      </c>
      <c r="AQ184" s="101" t="s">
        <v>9634</v>
      </c>
      <c r="AR184" s="101" t="s">
        <v>2075</v>
      </c>
      <c r="AS184" s="101" t="s">
        <v>9635</v>
      </c>
      <c r="AT184" s="101" t="s">
        <v>2076</v>
      </c>
      <c r="AU184" s="101" t="s">
        <v>2073</v>
      </c>
      <c r="AV184" s="101" t="s">
        <v>6209</v>
      </c>
      <c r="AW184" s="101" t="s">
        <v>6210</v>
      </c>
      <c r="AX184" s="101" t="s">
        <v>2072</v>
      </c>
      <c r="AY184" s="101" t="s">
        <v>6209</v>
      </c>
      <c r="AZ184" s="101" t="s">
        <v>6211</v>
      </c>
      <c r="BA184" s="103" t="s">
        <v>6212</v>
      </c>
      <c r="BB184" s="18" t="str">
        <f t="shared" si="57"/>
        <v>БИО - Манголд - Ревен
Beta vulgaris subsp. vulgaris
BIO - Mangold - Rhubarb</v>
      </c>
      <c r="BC184" s="18" t="str">
        <f t="shared" si="58"/>
        <v>BIO - Chard - Rabarber
Beta vulgaris subsp. vulgaris
BIO - Mangold - Rhubarb</v>
      </c>
      <c r="BD184" s="18" t="str">
        <f t="shared" si="59"/>
        <v xml:space="preserve">BIO - Mangold - Rhubarb
Beta vulgaris subsp. vulgaris
</v>
      </c>
      <c r="BE184" s="18" t="str">
        <f t="shared" si="60"/>
        <v>Organic - Swiss Chard - Rhubarb
Beta vulgaris subsp. vulgaris
BIO - Mangold - Rhubarb</v>
      </c>
      <c r="BF184" s="18" t="str">
        <f t="shared" si="61"/>
        <v>ORGAANILINE – mangold – rabarber
Beta vulgaris subsp. vulgaris
BIO - Mangold - Rhubarb</v>
      </c>
      <c r="BG184" s="18" t="str">
        <f t="shared" si="62"/>
        <v>LUOMU - Peruna - Raparperi
Beta vulgaris subsp. vulgaris
BIO - Mangold - Rhubarb</v>
      </c>
      <c r="BH184" s="18" t="str">
        <f t="shared" si="63"/>
        <v>BIO - Rhubarbe
Beta vulgaris subsp. vulgaris
BIO - Mangold - Rhubarb</v>
      </c>
      <c r="BI184" s="18" t="str">
        <f t="shared" si="64"/>
        <v>ΒΙΟΛΟΓΙΚΟ - Στρώνι - Ραβέντι
Beta vulgaris subsp. vulgaris
BIO - Mangold - Rhubarb</v>
      </c>
      <c r="BJ184" s="18" t="str">
        <f t="shared" si="65"/>
        <v>ORGÁNACHA - Chard - biabhóige
Beta vulgaris subsp. vulgaris
BIO - Mangold - Rhubarb</v>
      </c>
      <c r="BK184" s="18" t="str">
        <f t="shared" si="66"/>
        <v>LÍFRÆNT - Chard - Rabarbari
Beta vulgaris subsp. vulgaris
BIO - Mangold - Rhubarb</v>
      </c>
      <c r="BL184" s="18" t="str">
        <f t="shared" si="67"/>
        <v>BIO - Bietola - Rabarbaro
Beta vulgaris subsp. vulgaris
BIO - Mangold - Rhubarb</v>
      </c>
      <c r="BM184" s="18" t="str">
        <f t="shared" si="68"/>
        <v>オーガニック　－　スイスチャード　－　ルバーブ
Beta vulgaris subsp. vulgaris
BIO - Mangold - Rhubarb</v>
      </c>
      <c r="BN184" s="18" t="str">
        <f t="shared" si="69"/>
        <v>ORGANSKI - Blitva - Rabarbara
Beta vulgaris subsp. vulgaris
BIO - Mangold - Rhubarb</v>
      </c>
      <c r="BO184" s="18" t="str">
        <f t="shared" si="70"/>
        <v>BIOLOĢISKI – Mangoldi – Rabarberi
Beta vulgaris subsp. vulgaris
BIO - Mangold - Rhubarb</v>
      </c>
      <c r="BP184" s="18" t="str">
        <f t="shared" si="71"/>
        <v>EKOLOGIŠKA – Manga – Rabarbarai
Beta vulgaris subsp. vulgaris
BIO - Mangold - Rhubarb</v>
      </c>
      <c r="BQ184" s="18" t="str">
        <f t="shared" si="72"/>
        <v>ORGANIĊI - Chard - Rabarbru
Beta vulgaris subsp. vulgaris
BIO - Mangold - Rhubarb</v>
      </c>
      <c r="BR184" s="18" t="str">
        <f t="shared" si="73"/>
        <v>Bio - Snijbiet - Rabarber
Beta vulgaris subsp. vulgaris
BIO - Mangold - Rhubarb</v>
      </c>
      <c r="BS184" s="18" t="str">
        <f t="shared" si="74"/>
        <v>ØKOLOGISK - Mangold - Rhubarb
Beta vulgaris subsp. vulgaris
BIO - Mangold - Rhubarb</v>
      </c>
      <c r="BT184" s="18" t="str">
        <f t="shared" si="75"/>
        <v>Bio - Boćwina - Rabarbar
Beta vulgaris subsp. vulgaris
BIO - Mangold - Rhubarb</v>
      </c>
      <c r="BU184" s="18" t="str">
        <f t="shared" si="76"/>
        <v>ORGÂNICO - Mangold - Rhubarb
Beta vulgaris subsp. vulgaris
BIO - Mangold - Rhubarb</v>
      </c>
      <c r="BV184" s="18" t="str">
        <f t="shared" si="77"/>
        <v>Ecologic - Chard Elvețian - Rubarbă
Beta vulgaris subsp. vulgaris
BIO - Mangold - Rhubarb</v>
      </c>
      <c r="BW184" s="18" t="str">
        <f t="shared" si="78"/>
        <v>Ekologiskt - Schweizisk Chard - Rabarber
Beta vulgaris subsp. vulgaris
BIO - Mangold - Rhubarb</v>
      </c>
      <c r="BX184" s="18" t="str">
        <f t="shared" si="79"/>
        <v>BIO - Mangold - Rebarbora
Beta vulgaris subsp. vulgaris
BIO - Mangold - Rhubarb</v>
      </c>
      <c r="BY184" s="18" t="str">
        <f t="shared" si="80"/>
        <v>BIO - Blitva - Rabarbara
Beta vulgaris subsp. vulgaris
BIO - Mangold - Rhubarb</v>
      </c>
      <c r="BZ184" s="18" t="str">
        <f t="shared" si="81"/>
        <v>Ecológico - Acelga blanca (betabel)
Beta vulgaris subsp. vulgaris
BIO - Mangold - Rhubarb</v>
      </c>
      <c r="CA184" s="18" t="str">
        <f t="shared" si="82"/>
        <v>BIO - Mangold - Rebarbora
Beta vulgaris subsp. vulgaris
BIO - Mangold - Rhubarb</v>
      </c>
      <c r="CB184" s="18" t="str">
        <f t="shared" si="83"/>
        <v>ORGANİK - Pazı - Ravent
Beta vulgaris subsp. vulgaris
BIO - Mangold - Rhubarb</v>
      </c>
      <c r="CC184" s="18" t="str">
        <f t="shared" si="84"/>
        <v>BIO - Mángold - Rebarbara
Beta vulgaris subsp. vulgaris
BIO - Mangold - Rhubarb</v>
      </c>
    </row>
    <row r="185" spans="2:81" ht="48" x14ac:dyDescent="0.2">
      <c r="B185" s="136">
        <v>183</v>
      </c>
      <c r="C185" s="3">
        <v>18731</v>
      </c>
      <c r="D185" s="98">
        <v>4055473187310</v>
      </c>
      <c r="E185" s="17">
        <v>2.0499999999999998</v>
      </c>
      <c r="F185" s="17">
        <v>3000</v>
      </c>
      <c r="G185" s="99" t="s">
        <v>3114</v>
      </c>
      <c r="H185" s="98" t="s">
        <v>9734</v>
      </c>
      <c r="I185" s="17" t="s">
        <v>798</v>
      </c>
      <c r="J185" s="17" t="s">
        <v>2976</v>
      </c>
      <c r="K185" s="3">
        <v>78731</v>
      </c>
      <c r="L185" s="98">
        <v>4055473787312</v>
      </c>
      <c r="M185" s="17">
        <v>2.4500000000000002</v>
      </c>
      <c r="N185" s="3">
        <v>88731</v>
      </c>
      <c r="O185" s="98">
        <v>4055473887319</v>
      </c>
      <c r="P185" s="17">
        <v>3.75</v>
      </c>
      <c r="Q185" s="3">
        <v>58731</v>
      </c>
      <c r="R185" s="98">
        <v>4055473587318</v>
      </c>
      <c r="S185" s="17">
        <v>4.95</v>
      </c>
      <c r="T185" s="3">
        <v>38731</v>
      </c>
      <c r="U185" s="98">
        <v>4055473387314</v>
      </c>
      <c r="V185" s="17">
        <v>6.75</v>
      </c>
      <c r="W185" s="3">
        <v>68731</v>
      </c>
      <c r="X185" s="98">
        <v>4055473687315</v>
      </c>
      <c r="Y185" s="17">
        <v>2.95</v>
      </c>
      <c r="Z185" s="101" t="s">
        <v>9636</v>
      </c>
      <c r="AA185" s="101" t="s">
        <v>9637</v>
      </c>
      <c r="AB185" s="101" t="s">
        <v>799</v>
      </c>
      <c r="AC185" s="101" t="s">
        <v>797</v>
      </c>
      <c r="AD185" s="101" t="s">
        <v>6213</v>
      </c>
      <c r="AE185" s="101" t="s">
        <v>9638</v>
      </c>
      <c r="AF185" s="101" t="s">
        <v>2077</v>
      </c>
      <c r="AG185" s="101" t="s">
        <v>6214</v>
      </c>
      <c r="AH185" s="101" t="s">
        <v>9639</v>
      </c>
      <c r="AI185" s="101" t="s">
        <v>6215</v>
      </c>
      <c r="AJ185" s="101" t="s">
        <v>2078</v>
      </c>
      <c r="AK185" s="102" t="s">
        <v>6216</v>
      </c>
      <c r="AL185" s="101" t="s">
        <v>6217</v>
      </c>
      <c r="AM185" s="101" t="s">
        <v>6218</v>
      </c>
      <c r="AN185" s="101" t="s">
        <v>6219</v>
      </c>
      <c r="AO185" s="101" t="s">
        <v>6220</v>
      </c>
      <c r="AP185" s="101" t="s">
        <v>2081</v>
      </c>
      <c r="AQ185" s="101" t="s">
        <v>6221</v>
      </c>
      <c r="AR185" s="101" t="s">
        <v>2081</v>
      </c>
      <c r="AS185" s="101" t="s">
        <v>6222</v>
      </c>
      <c r="AT185" s="101" t="s">
        <v>2082</v>
      </c>
      <c r="AU185" s="101" t="s">
        <v>2080</v>
      </c>
      <c r="AV185" s="101" t="s">
        <v>6223</v>
      </c>
      <c r="AW185" s="101" t="s">
        <v>9640</v>
      </c>
      <c r="AX185" s="101" t="s">
        <v>2079</v>
      </c>
      <c r="AY185" s="101" t="s">
        <v>6223</v>
      </c>
      <c r="AZ185" s="101" t="s">
        <v>6224</v>
      </c>
      <c r="BA185" s="103" t="s">
        <v>9744</v>
      </c>
      <c r="BB185" s="18" t="str">
        <f t="shared" si="57"/>
        <v>БИО - ракета
Eruca sativa
BIO - Ruccola</v>
      </c>
      <c r="BC185" s="18" t="str">
        <f t="shared" si="58"/>
        <v>BIO - raket
Eruca sativa
BIO - Ruccola</v>
      </c>
      <c r="BD185" s="18" t="str">
        <f t="shared" si="59"/>
        <v xml:space="preserve">BIO - Ruccola
Eruca sativa
</v>
      </c>
      <c r="BE185" s="18" t="str">
        <f t="shared" si="60"/>
        <v>Organic - Salad Rocket
Eruca sativa
BIO - Ruccola</v>
      </c>
      <c r="BF185" s="18" t="str">
        <f t="shared" si="61"/>
        <v>ORGAANILINE – rakett
Eruca sativa
BIO - Ruccola</v>
      </c>
      <c r="BG185" s="18" t="str">
        <f t="shared" si="62"/>
        <v>LUOMU - raketti
Eruca sativa
BIO - Ruccola</v>
      </c>
      <c r="BH185" s="18" t="str">
        <f t="shared" si="63"/>
        <v>BIO - Roquette
Eruca sativa
BIO - Ruccola</v>
      </c>
      <c r="BI185" s="18" t="str">
        <f t="shared" si="64"/>
        <v>ΒΙΟΛΟΓΙΚΟ - Πύραυλος
Eruca sativa
BIO - Ruccola</v>
      </c>
      <c r="BJ185" s="18" t="str">
        <f t="shared" si="65"/>
        <v>ORGÁNACHA - roicéad
Eruca sativa
BIO - Ruccola</v>
      </c>
      <c r="BK185" s="18" t="str">
        <f t="shared" si="66"/>
        <v>LÍFRÆNT - Eldflaug
Eruca sativa
BIO - Ruccola</v>
      </c>
      <c r="BL185" s="18" t="str">
        <f t="shared" si="67"/>
        <v>BIO - Rucola
Eruca sativa
BIO - Ruccola</v>
      </c>
      <c r="BM185" s="18" t="str">
        <f t="shared" si="68"/>
        <v>オーガニック　－　サラダロケット
Eruca sativa
BIO - Ruccola</v>
      </c>
      <c r="BN185" s="18" t="str">
        <f t="shared" si="69"/>
        <v>ORGANSKI - Rukola
Eruca sativa
BIO - Ruccola</v>
      </c>
      <c r="BO185" s="18" t="str">
        <f t="shared" si="70"/>
        <v>BIOLOĢISKĀ - Raķete
Eruca sativa
BIO - Ruccola</v>
      </c>
      <c r="BP185" s="18" t="str">
        <f t="shared" si="71"/>
        <v>EKOLOGIŠKAS – raketa
Eruca sativa
BIO - Ruccola</v>
      </c>
      <c r="BQ185" s="18" t="str">
        <f t="shared" si="72"/>
        <v>ORGANIĊI - Rokit
Eruca sativa
BIO - Ruccola</v>
      </c>
      <c r="BR185" s="18" t="str">
        <f t="shared" si="73"/>
        <v>Bio - Ruccola
Eruca sativa
BIO - Ruccola</v>
      </c>
      <c r="BS185" s="18" t="str">
        <f t="shared" si="74"/>
        <v>ØKOLOGISK - Rakett
Eruca sativa
BIO - Ruccola</v>
      </c>
      <c r="BT185" s="18" t="str">
        <f t="shared" si="75"/>
        <v>Bio - Ruccola
Eruca sativa
BIO - Ruccola</v>
      </c>
      <c r="BU185" s="18" t="str">
        <f t="shared" si="76"/>
        <v>ORGÂNICO - Foguete
Eruca sativa
BIO - Ruccola</v>
      </c>
      <c r="BV185" s="18" t="str">
        <f t="shared" si="77"/>
        <v>Ecologic - Ruccola
Eruca sativa
BIO - Ruccola</v>
      </c>
      <c r="BW185" s="18" t="str">
        <f t="shared" si="78"/>
        <v>Ekologiskt - Ruccola
Eruca sativa
BIO - Ruccola</v>
      </c>
      <c r="BX185" s="18" t="str">
        <f t="shared" si="79"/>
        <v>BIO - Raketa
Eruca sativa
BIO - Ruccola</v>
      </c>
      <c r="BY185" s="18" t="str">
        <f t="shared" si="80"/>
        <v>BIO - Rukola
Eruca sativa
BIO - Ruccola</v>
      </c>
      <c r="BZ185" s="18" t="str">
        <f t="shared" si="81"/>
        <v>Ecológico - Rúcula
Eruca sativa
BIO - Ruccola</v>
      </c>
      <c r="CA185" s="18" t="str">
        <f t="shared" si="82"/>
        <v>BIO - Raketa
Eruca sativa
BIO - Ruccola</v>
      </c>
      <c r="CB185" s="18" t="str">
        <f t="shared" si="83"/>
        <v>ORGANİK - Roket
Eruca sativa
BIO - Ruccola</v>
      </c>
      <c r="CC185" s="18" t="str">
        <f t="shared" si="84"/>
        <v>BIO - Rakéta
Eruca sativa
BIO - Ruccola</v>
      </c>
    </row>
    <row r="186" spans="2:81" ht="48" x14ac:dyDescent="0.2">
      <c r="B186" s="136">
        <v>184</v>
      </c>
      <c r="C186" s="3">
        <v>18732</v>
      </c>
      <c r="D186" s="98">
        <v>4055473187327</v>
      </c>
      <c r="E186" s="17">
        <v>2.0499999999999998</v>
      </c>
      <c r="F186" s="17">
        <v>1500</v>
      </c>
      <c r="G186" s="99" t="s">
        <v>3114</v>
      </c>
      <c r="H186" s="98" t="s">
        <v>9734</v>
      </c>
      <c r="I186" s="17" t="s">
        <v>862</v>
      </c>
      <c r="J186" s="17" t="s">
        <v>2977</v>
      </c>
      <c r="K186" s="3">
        <v>78732</v>
      </c>
      <c r="L186" s="98">
        <v>4055473787329</v>
      </c>
      <c r="M186" s="17">
        <v>2.4500000000000002</v>
      </c>
      <c r="N186" s="3">
        <v>88732</v>
      </c>
      <c r="O186" s="98">
        <v>4055473887326</v>
      </c>
      <c r="P186" s="17">
        <v>3.75</v>
      </c>
      <c r="Q186" s="3">
        <v>58732</v>
      </c>
      <c r="R186" s="98">
        <v>4055473587325</v>
      </c>
      <c r="S186" s="17">
        <v>4.95</v>
      </c>
      <c r="T186" s="3">
        <v>38732</v>
      </c>
      <c r="U186" s="98">
        <v>4055473387321</v>
      </c>
      <c r="V186" s="17">
        <v>6.75</v>
      </c>
      <c r="W186" s="3">
        <v>68732</v>
      </c>
      <c r="X186" s="98">
        <v>4055473687322</v>
      </c>
      <c r="Y186" s="17">
        <v>2.95</v>
      </c>
      <c r="Z186" s="101" t="s">
        <v>9641</v>
      </c>
      <c r="AA186" s="101" t="s">
        <v>9642</v>
      </c>
      <c r="AB186" s="101" t="s">
        <v>863</v>
      </c>
      <c r="AC186" s="101" t="s">
        <v>861</v>
      </c>
      <c r="AD186" s="101" t="s">
        <v>6225</v>
      </c>
      <c r="AE186" s="101" t="s">
        <v>9643</v>
      </c>
      <c r="AF186" s="101" t="s">
        <v>2083</v>
      </c>
      <c r="AG186" s="101" t="s">
        <v>9745</v>
      </c>
      <c r="AH186" s="101" t="s">
        <v>9644</v>
      </c>
      <c r="AI186" s="101" t="s">
        <v>9645</v>
      </c>
      <c r="AJ186" s="101" t="s">
        <v>2084</v>
      </c>
      <c r="AK186" s="102" t="s">
        <v>6226</v>
      </c>
      <c r="AL186" s="101" t="s">
        <v>6227</v>
      </c>
      <c r="AM186" s="101" t="s">
        <v>6228</v>
      </c>
      <c r="AN186" s="101" t="s">
        <v>6229</v>
      </c>
      <c r="AO186" s="101" t="s">
        <v>6230</v>
      </c>
      <c r="AP186" s="101" t="s">
        <v>2087</v>
      </c>
      <c r="AQ186" s="101" t="s">
        <v>6231</v>
      </c>
      <c r="AR186" s="101" t="s">
        <v>2088</v>
      </c>
      <c r="AS186" s="101" t="s">
        <v>6232</v>
      </c>
      <c r="AT186" s="101" t="s">
        <v>2089</v>
      </c>
      <c r="AU186" s="101" t="s">
        <v>2086</v>
      </c>
      <c r="AV186" s="101" t="s">
        <v>6233</v>
      </c>
      <c r="AW186" s="101" t="s">
        <v>9646</v>
      </c>
      <c r="AX186" s="101" t="s">
        <v>2085</v>
      </c>
      <c r="AY186" s="101" t="s">
        <v>6234</v>
      </c>
      <c r="AZ186" s="101" t="s">
        <v>6235</v>
      </c>
      <c r="BA186" s="103" t="s">
        <v>9746</v>
      </c>
      <c r="BB186" s="18" t="str">
        <f t="shared" si="57"/>
        <v>БИО - Дива ракета
Diplotaxis tenuifolia
BIO - Wilder Ruccola</v>
      </c>
      <c r="BC186" s="18" t="str">
        <f t="shared" si="58"/>
        <v>BIO - Vild raket
Diplotaxis tenuifolia
BIO - Wilder Ruccola</v>
      </c>
      <c r="BD186" s="18" t="str">
        <f t="shared" si="59"/>
        <v xml:space="preserve">BIO - Wilder Ruccola
Diplotaxis tenuifolia
</v>
      </c>
      <c r="BE186" s="18" t="str">
        <f t="shared" si="60"/>
        <v>Organic - Wild Rocket
Diplotaxis tenuifolia
BIO - Wilder Ruccola</v>
      </c>
      <c r="BF186" s="18" t="str">
        <f t="shared" si="61"/>
        <v>ORGAANILINE – metsik rakett
Diplotaxis tenuifolia
BIO - Wilder Ruccola</v>
      </c>
      <c r="BG186" s="18" t="str">
        <f t="shared" si="62"/>
        <v>LUOMU - Wild Rocket
Diplotaxis tenuifolia
BIO - Wilder Ruccola</v>
      </c>
      <c r="BH186" s="18" t="str">
        <f t="shared" si="63"/>
        <v>BIO - Roquette sauvage
Diplotaxis tenuifolia
BIO - Wilder Ruccola</v>
      </c>
      <c r="BI186" s="18" t="str">
        <f t="shared" si="64"/>
        <v>ΒΙΟΛΟΓΙΚΟ - Pόκα
Diplotaxis tenuifolia
BIO - Wilder Ruccola</v>
      </c>
      <c r="BJ186" s="18" t="str">
        <f t="shared" si="65"/>
        <v>ORGÁNACHA - Roicéad Fiáin
Diplotaxis tenuifolia
BIO - Wilder Ruccola</v>
      </c>
      <c r="BK186" s="18" t="str">
        <f t="shared" si="66"/>
        <v>LÍFRÆNT - rúkúla
Diplotaxis tenuifolia
BIO - Wilder Ruccola</v>
      </c>
      <c r="BL186" s="18" t="str">
        <f t="shared" si="67"/>
        <v>BIO - Rucola selvatica
Diplotaxis tenuifolia
BIO - Wilder Ruccola</v>
      </c>
      <c r="BM186" s="18" t="str">
        <f t="shared" si="68"/>
        <v>オーガニック　－　ワイルドロケット
Diplotaxis tenuifolia
BIO - Wilder Ruccola</v>
      </c>
      <c r="BN186" s="18" t="str">
        <f t="shared" si="69"/>
        <v>ORGANSKI - Divlja rukola
Diplotaxis tenuifolia
BIO - Wilder Ruccola</v>
      </c>
      <c r="BO186" s="18" t="str">
        <f t="shared" si="70"/>
        <v>BIOLOĢISKĀ - Wild Rocket
Diplotaxis tenuifolia
BIO - Wilder Ruccola</v>
      </c>
      <c r="BP186" s="18" t="str">
        <f t="shared" si="71"/>
        <v>EKOLOGIŠKAS – Laukinė raketa
Diplotaxis tenuifolia
BIO - Wilder Ruccola</v>
      </c>
      <c r="BQ186" s="18" t="str">
        <f t="shared" si="72"/>
        <v>ORGANIĊI - Rokit Selvaġġ
Diplotaxis tenuifolia
BIO - Wilder Ruccola</v>
      </c>
      <c r="BR186" s="18" t="str">
        <f t="shared" si="73"/>
        <v>Bio - Wilde Ruccola
Diplotaxis tenuifolia
BIO - Wilder Ruccola</v>
      </c>
      <c r="BS186" s="18" t="str">
        <f t="shared" si="74"/>
        <v>ØKOLOGISK - Vill rakett
Diplotaxis tenuifolia
BIO - Wilder Ruccola</v>
      </c>
      <c r="BT186" s="18" t="str">
        <f t="shared" si="75"/>
        <v>Bio - Dzika Rukola
Diplotaxis tenuifolia
BIO - Wilder Ruccola</v>
      </c>
      <c r="BU186" s="18" t="str">
        <f t="shared" si="76"/>
        <v>ORGÂNICO - Foguete Selvagem
Diplotaxis tenuifolia
BIO - Wilder Ruccola</v>
      </c>
      <c r="BV186" s="18" t="str">
        <f t="shared" si="77"/>
        <v>Ecologic - Ruccola Sălbatică
Diplotaxis tenuifolia
BIO - Wilder Ruccola</v>
      </c>
      <c r="BW186" s="18" t="str">
        <f t="shared" si="78"/>
        <v>Ekologiskt - Wild Ruccola
Diplotaxis tenuifolia
BIO - Wilder Ruccola</v>
      </c>
      <c r="BX186" s="18" t="str">
        <f t="shared" si="79"/>
        <v>BIO - divoká raketa
Diplotaxis tenuifolia
BIO - Wilder Ruccola</v>
      </c>
      <c r="BY186" s="18" t="str">
        <f t="shared" si="80"/>
        <v>BIO - Wild Rocket
Diplotaxis tenuifolia
BIO - Wilder Ruccola</v>
      </c>
      <c r="BZ186" s="18" t="str">
        <f t="shared" si="81"/>
        <v>Ecológico - Rúcula silvestre
Diplotaxis tenuifolia
BIO - Wilder Ruccola</v>
      </c>
      <c r="CA186" s="18" t="str">
        <f t="shared" si="82"/>
        <v>BIO - Divoká raketa
Diplotaxis tenuifolia
BIO - Wilder Ruccola</v>
      </c>
      <c r="CB186" s="18" t="str">
        <f t="shared" si="83"/>
        <v>ORGANİK - Vahşi Roket
Diplotaxis tenuifolia
BIO - Wilder Ruccola</v>
      </c>
      <c r="CC186" s="18" t="str">
        <f t="shared" si="84"/>
        <v>BIO – Vad rakéta
Diplotaxis tenuifolia
BIO - Wilder Ruccola</v>
      </c>
    </row>
    <row r="187" spans="2:81" ht="48" x14ac:dyDescent="0.2">
      <c r="B187" s="136">
        <v>185</v>
      </c>
      <c r="C187" s="3">
        <v>18741</v>
      </c>
      <c r="D187" s="98">
        <v>4055473187419</v>
      </c>
      <c r="E187" s="17">
        <v>2.0499999999999998</v>
      </c>
      <c r="F187" s="17">
        <v>8</v>
      </c>
      <c r="G187" s="99" t="s">
        <v>3114</v>
      </c>
      <c r="H187" s="98" t="s">
        <v>9734</v>
      </c>
      <c r="I187" s="17" t="s">
        <v>710</v>
      </c>
      <c r="J187" s="17" t="s">
        <v>2978</v>
      </c>
      <c r="K187" s="3">
        <v>78741</v>
      </c>
      <c r="L187" s="98">
        <v>4055473787411</v>
      </c>
      <c r="M187" s="17">
        <v>2.4500000000000002</v>
      </c>
      <c r="N187" s="3">
        <v>88741</v>
      </c>
      <c r="O187" s="98">
        <v>4055473887418</v>
      </c>
      <c r="P187" s="17">
        <v>3.75</v>
      </c>
      <c r="Q187" s="3">
        <v>58741</v>
      </c>
      <c r="R187" s="98">
        <v>4055473587417</v>
      </c>
      <c r="S187" s="17">
        <v>4.95</v>
      </c>
      <c r="T187" s="3">
        <v>38741</v>
      </c>
      <c r="U187" s="98">
        <v>4055473387413</v>
      </c>
      <c r="V187" s="17">
        <v>6.75</v>
      </c>
      <c r="W187" s="3">
        <v>68741</v>
      </c>
      <c r="X187" s="98">
        <v>4055473687414</v>
      </c>
      <c r="Y187" s="17">
        <v>2.95</v>
      </c>
      <c r="Z187" s="101" t="s">
        <v>9647</v>
      </c>
      <c r="AA187" s="101" t="s">
        <v>9648</v>
      </c>
      <c r="AB187" s="101" t="s">
        <v>711</v>
      </c>
      <c r="AC187" s="101" t="s">
        <v>709</v>
      </c>
      <c r="AD187" s="101" t="s">
        <v>9649</v>
      </c>
      <c r="AE187" s="101" t="s">
        <v>9650</v>
      </c>
      <c r="AF187" s="101" t="s">
        <v>2090</v>
      </c>
      <c r="AG187" s="101" t="s">
        <v>6236</v>
      </c>
      <c r="AH187" s="101" t="s">
        <v>9651</v>
      </c>
      <c r="AI187" s="101" t="s">
        <v>6237</v>
      </c>
      <c r="AJ187" s="101" t="s">
        <v>2091</v>
      </c>
      <c r="AK187" s="102" t="s">
        <v>6238</v>
      </c>
      <c r="AL187" s="101" t="s">
        <v>6239</v>
      </c>
      <c r="AM187" s="101" t="s">
        <v>6240</v>
      </c>
      <c r="AN187" s="101" t="s">
        <v>6241</v>
      </c>
      <c r="AO187" s="101" t="s">
        <v>6242</v>
      </c>
      <c r="AP187" s="101" t="s">
        <v>2094</v>
      </c>
      <c r="AQ187" s="101" t="s">
        <v>6243</v>
      </c>
      <c r="AR187" s="101" t="s">
        <v>2095</v>
      </c>
      <c r="AS187" s="101" t="s">
        <v>6244</v>
      </c>
      <c r="AT187" s="101" t="s">
        <v>2096</v>
      </c>
      <c r="AU187" s="101" t="s">
        <v>2093</v>
      </c>
      <c r="AV187" s="101" t="s">
        <v>6245</v>
      </c>
      <c r="AW187" s="101" t="s">
        <v>6246</v>
      </c>
      <c r="AX187" s="101" t="s">
        <v>2092</v>
      </c>
      <c r="AY187" s="101" t="s">
        <v>6247</v>
      </c>
      <c r="AZ187" s="101" t="s">
        <v>6248</v>
      </c>
      <c r="BA187" s="103" t="s">
        <v>6249</v>
      </c>
      <c r="BB187" s="18" t="str">
        <f t="shared" si="57"/>
        <v>БИО - Боб - Едамаме
Glycine max (L.) Merr.
BIO - Bohne - Edamame</v>
      </c>
      <c r="BC187" s="18" t="str">
        <f t="shared" si="58"/>
        <v>BIO - Bean - Edamame
Glycine max (L.) Merr.
BIO - Bohne - Edamame</v>
      </c>
      <c r="BD187" s="18" t="str">
        <f t="shared" si="59"/>
        <v xml:space="preserve">BIO - Bohne - Edamame
Glycine max (L.) Merr.
</v>
      </c>
      <c r="BE187" s="18" t="str">
        <f t="shared" si="60"/>
        <v>Organic - Bean - Edamame
Glycine max (L.) Merr.
BIO - Bohne - Edamame</v>
      </c>
      <c r="BF187" s="18" t="str">
        <f t="shared" si="61"/>
        <v>ORGAANILINE – uba – edamame
Glycine max (L.) Merr.
BIO - Bohne - Edamame</v>
      </c>
      <c r="BG187" s="18" t="str">
        <f t="shared" si="62"/>
        <v>LUOMU - Papu - Edamame
Glycine max (L.) Merr.
BIO - Bohne - Edamame</v>
      </c>
      <c r="BH187" s="18" t="str">
        <f t="shared" si="63"/>
        <v>BIO - Haricot – Edamame
Glycine max (L.) Merr.
BIO - Bohne - Edamame</v>
      </c>
      <c r="BI187" s="18" t="str">
        <f t="shared" si="64"/>
        <v>ΒΙΟΛΟΓΙΚΟ - Φασόλι - Edamame
Glycine max (L.) Merr.
BIO - Bohne - Edamame</v>
      </c>
      <c r="BJ187" s="18" t="str">
        <f t="shared" si="65"/>
        <v>ORGÁNACHA - Bean - Edamame
Glycine max (L.) Merr.
BIO - Bohne - Edamame</v>
      </c>
      <c r="BK187" s="18" t="str">
        <f t="shared" si="66"/>
        <v>LÍFRÆNT - Baun - Edamame
Glycine max (L.) Merr.
BIO - Bohne - Edamame</v>
      </c>
      <c r="BL187" s="18" t="str">
        <f t="shared" si="67"/>
        <v>BIO - Soia - fagioli Edamame 
Glycine max (L.) Merr.
BIO - Bohne - Edamame</v>
      </c>
      <c r="BM187" s="18" t="str">
        <f t="shared" si="68"/>
        <v>オーガニック-豆-枝豆
Glycine max (L.) Merr.
BIO - Bohne - Edamame</v>
      </c>
      <c r="BN187" s="18" t="str">
        <f t="shared" si="69"/>
        <v>ORGANSKI - Grah - Edamame
Glycine max (L.) Merr.
BIO - Bohne - Edamame</v>
      </c>
      <c r="BO187" s="18" t="str">
        <f t="shared" si="70"/>
        <v>BIOLOĢISKĀS - Pupiņas - Edamame
Glycine max (L.) Merr.
BIO - Bohne - Edamame</v>
      </c>
      <c r="BP187" s="18" t="str">
        <f t="shared" si="71"/>
        <v>EKOLOGIŠKAS – Pupelės – Edamame
Glycine max (L.) Merr.
BIO - Bohne - Edamame</v>
      </c>
      <c r="BQ187" s="18" t="str">
        <f t="shared" si="72"/>
        <v>ORGANIĊI - Fażola - Edamame
Glycine max (L.) Merr.
BIO - Bohne - Edamame</v>
      </c>
      <c r="BR187" s="18" t="str">
        <f t="shared" si="73"/>
        <v>Bio - Boon - Edamame
Glycine max (L.) Merr.
BIO - Bohne - Edamame</v>
      </c>
      <c r="BS187" s="18" t="str">
        <f t="shared" si="74"/>
        <v>ØKOLOGISK - Bønne - Edamame
Glycine max (L.) Merr.
BIO - Bohne - Edamame</v>
      </c>
      <c r="BT187" s="18" t="str">
        <f t="shared" si="75"/>
        <v>Bio - Fasola - Edamame
Glycine max (L.) Merr.
BIO - Bohne - Edamame</v>
      </c>
      <c r="BU187" s="18" t="str">
        <f t="shared" si="76"/>
        <v>ORGÂNICO - Feijão - Edamame
Glycine max (L.) Merr.
BIO - Bohne - Edamame</v>
      </c>
      <c r="BV187" s="18" t="str">
        <f t="shared" si="77"/>
        <v>Ecologic - Edamame
Glycine max (L.) Merr.
BIO - Bohne - Edamame</v>
      </c>
      <c r="BW187" s="18" t="str">
        <f t="shared" si="78"/>
        <v>Ekologiskt - Böna - Edamame
Glycine max (L.) Merr.
BIO - Bohne - Edamame</v>
      </c>
      <c r="BX187" s="18" t="str">
        <f t="shared" si="79"/>
        <v>BIO - Fazuľa - Edamame
Glycine max (L.) Merr.
BIO - Bohne - Edamame</v>
      </c>
      <c r="BY187" s="18" t="str">
        <f t="shared" si="80"/>
        <v>BIO - Fižol - Edamame
Glycine max (L.) Merr.
BIO - Bohne - Edamame</v>
      </c>
      <c r="BZ187" s="18" t="str">
        <f t="shared" si="81"/>
        <v>Ecológico - Alubia - Edamame
Glycine max (L.) Merr.
BIO - Bohne - Edamame</v>
      </c>
      <c r="CA187" s="18" t="str">
        <f t="shared" si="82"/>
        <v>BIO - Fazole - Edamame
Glycine max (L.) Merr.
BIO - Bohne - Edamame</v>
      </c>
      <c r="CB187" s="18" t="str">
        <f t="shared" si="83"/>
        <v>ORGANİK - Fasulye - Edamame
Glycine max (L.) Merr.
BIO - Bohne - Edamame</v>
      </c>
      <c r="CC187" s="18" t="str">
        <f t="shared" si="84"/>
        <v>BIO - Bab - Edamame
Glycine max (L.) Merr.
BIO - Bohne - Edamame</v>
      </c>
    </row>
    <row r="188" spans="2:81" ht="84" x14ac:dyDescent="0.2">
      <c r="B188" s="136">
        <v>186</v>
      </c>
      <c r="C188" s="3">
        <v>18751</v>
      </c>
      <c r="D188" s="98">
        <v>4055473187518</v>
      </c>
      <c r="E188" s="17">
        <v>2.0499999999999998</v>
      </c>
      <c r="F188" s="17">
        <v>500</v>
      </c>
      <c r="G188" s="99" t="s">
        <v>3114</v>
      </c>
      <c r="H188" s="98" t="s">
        <v>9734</v>
      </c>
      <c r="I188" s="17" t="s">
        <v>775</v>
      </c>
      <c r="J188" s="17" t="s">
        <v>2979</v>
      </c>
      <c r="K188" s="3">
        <v>78751</v>
      </c>
      <c r="L188" s="98">
        <v>4055473787510</v>
      </c>
      <c r="M188" s="17">
        <v>2.4500000000000002</v>
      </c>
      <c r="N188" s="3">
        <v>88751</v>
      </c>
      <c r="O188" s="98">
        <v>4055473887517</v>
      </c>
      <c r="P188" s="17">
        <v>3.75</v>
      </c>
      <c r="Q188" s="3">
        <v>58751</v>
      </c>
      <c r="R188" s="98">
        <v>4055473587516</v>
      </c>
      <c r="S188" s="17">
        <v>4.95</v>
      </c>
      <c r="T188" s="3">
        <v>38751</v>
      </c>
      <c r="U188" s="98">
        <v>4055473387512</v>
      </c>
      <c r="V188" s="17">
        <v>6.75</v>
      </c>
      <c r="W188" s="3">
        <v>68751</v>
      </c>
      <c r="X188" s="98">
        <v>4055473687513</v>
      </c>
      <c r="Y188" s="17">
        <v>2.95</v>
      </c>
      <c r="Z188" s="101" t="s">
        <v>9652</v>
      </c>
      <c r="AA188" s="101" t="s">
        <v>9653</v>
      </c>
      <c r="AB188" s="101" t="s">
        <v>776</v>
      </c>
      <c r="AC188" s="101" t="s">
        <v>774</v>
      </c>
      <c r="AD188" s="101" t="s">
        <v>9654</v>
      </c>
      <c r="AE188" s="101" t="s">
        <v>6250</v>
      </c>
      <c r="AF188" s="101" t="s">
        <v>2097</v>
      </c>
      <c r="AG188" s="101" t="s">
        <v>6251</v>
      </c>
      <c r="AH188" s="101" t="s">
        <v>6252</v>
      </c>
      <c r="AI188" s="101" t="s">
        <v>6253</v>
      </c>
      <c r="AJ188" s="101" t="s">
        <v>2098</v>
      </c>
      <c r="AK188" s="102" t="s">
        <v>6254</v>
      </c>
      <c r="AL188" s="101" t="s">
        <v>6255</v>
      </c>
      <c r="AM188" s="101" t="s">
        <v>6256</v>
      </c>
      <c r="AN188" s="101" t="s">
        <v>6257</v>
      </c>
      <c r="AO188" s="101" t="s">
        <v>6258</v>
      </c>
      <c r="AP188" s="101" t="s">
        <v>2101</v>
      </c>
      <c r="AQ188" s="101" t="s">
        <v>6259</v>
      </c>
      <c r="AR188" s="101" t="s">
        <v>2102</v>
      </c>
      <c r="AS188" s="101" t="s">
        <v>6260</v>
      </c>
      <c r="AT188" s="101" t="s">
        <v>2103</v>
      </c>
      <c r="AU188" s="101" t="s">
        <v>2100</v>
      </c>
      <c r="AV188" s="101" t="s">
        <v>6261</v>
      </c>
      <c r="AW188" s="101" t="s">
        <v>6262</v>
      </c>
      <c r="AX188" s="101" t="s">
        <v>2099</v>
      </c>
      <c r="AY188" s="101" t="s">
        <v>6263</v>
      </c>
      <c r="AZ188" s="101" t="s">
        <v>6264</v>
      </c>
      <c r="BA188" s="103" t="s">
        <v>6265</v>
      </c>
      <c r="BB188" s="18" t="str">
        <f t="shared" si="57"/>
        <v>БИО - Целина - висок Юта
Apium graveolens var. Dulce
BIO - Stangensellerie - Tall Utah</v>
      </c>
      <c r="BC188" s="18" t="str">
        <f t="shared" si="58"/>
        <v>BIO - Selleri - Tall Utah
Apium graveolens var. Dulce
BIO - Stangensellerie - Tall Utah</v>
      </c>
      <c r="BD188" s="18" t="str">
        <f t="shared" si="59"/>
        <v xml:space="preserve">BIO - Stangensellerie - Tall Utah
Apium graveolens var. Dulce
</v>
      </c>
      <c r="BE188" s="18" t="str">
        <f t="shared" si="60"/>
        <v>Organic - Pascal celery - Tall Utah
Apium graveolens var. Dulce
BIO - Stangensellerie - Tall Utah</v>
      </c>
      <c r="BF188" s="18" t="str">
        <f t="shared" si="61"/>
        <v>ORGAANILINE – seller – pikk Utah
Apium graveolens var. Dulce
BIO - Stangensellerie - Tall Utah</v>
      </c>
      <c r="BG188" s="18" t="str">
        <f t="shared" si="62"/>
        <v>LUOMU - Selleri - Tall Utah
Apium graveolens var. Dulce
BIO - Stangensellerie - Tall Utah</v>
      </c>
      <c r="BH188" s="18" t="str">
        <f t="shared" si="63"/>
        <v>BIO - Céleri en branches - Tall Utah
Apium graveolens var. Dulce
BIO - Stangensellerie - Tall Utah</v>
      </c>
      <c r="BI188" s="18" t="str">
        <f t="shared" si="64"/>
        <v>ΒΙΟΛΟΓΙΚΟ - Σέλινο - Ψηλό Γιούτα
Apium graveolens var. Dulce
BIO - Stangensellerie - Tall Utah</v>
      </c>
      <c r="BJ188" s="18" t="str">
        <f t="shared" si="65"/>
        <v>ORGÁNACHA - Soilire - Utah Ard
Apium graveolens var. Dulce
BIO - Stangensellerie - Tall Utah</v>
      </c>
      <c r="BK188" s="18" t="str">
        <f t="shared" si="66"/>
        <v>LÍFRÆNT - Sellerí - Tall Utah
Apium graveolens var. Dulce
BIO - Stangensellerie - Tall Utah</v>
      </c>
      <c r="BL188" s="18" t="str">
        <f t="shared" si="67"/>
        <v>BIO - Sedano - Tall Utah
Apium graveolens var. Dulce
BIO - Stangensellerie - Tall Utah</v>
      </c>
      <c r="BM188" s="18" t="str">
        <f t="shared" si="68"/>
        <v>オーガニック-パスカルセロリ-トールユタ
Apium graveolens var. Dulce
BIO - Stangensellerie - Tall Utah</v>
      </c>
      <c r="BN188" s="18" t="str">
        <f t="shared" si="69"/>
        <v>ORGANSKI - Celer - Tall Utah
Apium graveolens var. Dulce
BIO - Stangensellerie - Tall Utah</v>
      </c>
      <c r="BO188" s="18" t="str">
        <f t="shared" si="70"/>
        <v>BIOLOĢISKĀS - Selerijas - Tall Utah
Apium graveolens var. Dulce
BIO - Stangensellerie - Tall Utah</v>
      </c>
      <c r="BP188" s="18" t="str">
        <f t="shared" si="71"/>
        <v>EKOLOGIŠKAS – Salierai – Aukštoji Juta
Apium graveolens var. Dulce
BIO - Stangensellerie - Tall Utah</v>
      </c>
      <c r="BQ188" s="18" t="str">
        <f t="shared" si="72"/>
        <v>ORGANIĊI - Karfus - Tall Utah
Apium graveolens var. Dulce
BIO - Stangensellerie - Tall Utah</v>
      </c>
      <c r="BR188" s="18" t="str">
        <f t="shared" si="73"/>
        <v>Bio - Knolselderij - Tall Utah
Apium graveolens var. Dulce
BIO - Stangensellerie - Tall Utah</v>
      </c>
      <c r="BS188" s="18" t="str">
        <f t="shared" si="74"/>
        <v>ØKOLOGISK - Selleri - Tall Utah
Apium graveolens var. Dulce
BIO - Stangensellerie - Tall Utah</v>
      </c>
      <c r="BT188" s="18" t="str">
        <f t="shared" si="75"/>
        <v>Bio - Seler - Tall Utah
Apium graveolens var. Dulce
BIO - Stangensellerie - Tall Utah</v>
      </c>
      <c r="BU188" s="18" t="str">
        <f t="shared" si="76"/>
        <v>ORGÂNICO - Aipo - Alto Utah
Apium graveolens var. Dulce
BIO - Stangensellerie - Tall Utah</v>
      </c>
      <c r="BV188" s="18" t="str">
        <f t="shared" si="77"/>
        <v>Ecologic - Țelină - Tall Utah
Apium graveolens var. Dulce
BIO - Stangensellerie - Tall Utah</v>
      </c>
      <c r="BW188" s="18" t="str">
        <f t="shared" si="78"/>
        <v>Ekologiskt - Rotselleri - Tall Utah
Apium graveolens var. Dulce
BIO - Stangensellerie - Tall Utah</v>
      </c>
      <c r="BX188" s="18" t="str">
        <f t="shared" si="79"/>
        <v>BIO - Zeler - Vysoký Utah
Apium graveolens var. Dulce
BIO - Stangensellerie - Tall Utah</v>
      </c>
      <c r="BY188" s="18" t="str">
        <f t="shared" si="80"/>
        <v>BIO - Zelena - Tall Utah
Apium graveolens var. Dulce
BIO - Stangensellerie - Tall Utah</v>
      </c>
      <c r="BZ188" s="18" t="str">
        <f t="shared" si="81"/>
        <v>Ecológico - Apio - Tall Utah
Apium graveolens var. Dulce
BIO - Stangensellerie - Tall Utah</v>
      </c>
      <c r="CA188" s="18" t="str">
        <f t="shared" si="82"/>
        <v>BIO - Celer - Vysoký Utah
Apium graveolens var. Dulce
BIO - Stangensellerie - Tall Utah</v>
      </c>
      <c r="CB188" s="18" t="str">
        <f t="shared" si="83"/>
        <v>ORGANİK - Kereviz - Tall Utah
Apium graveolens var. Dulce
BIO - Stangensellerie - Tall Utah</v>
      </c>
      <c r="CC188" s="18" t="str">
        <f t="shared" si="84"/>
        <v>BIO - Zeller - Tall Utah
Apium graveolens var. Dulce
BIO - Stangensellerie - Tall Utah</v>
      </c>
    </row>
    <row r="189" spans="2:81" ht="60" x14ac:dyDescent="0.2">
      <c r="B189" s="136">
        <v>187</v>
      </c>
      <c r="C189" s="3">
        <v>15301</v>
      </c>
      <c r="D189" s="98">
        <v>4055473153018</v>
      </c>
      <c r="E189" s="17">
        <v>2.0499999999999998</v>
      </c>
      <c r="F189" s="17">
        <v>800</v>
      </c>
      <c r="G189" s="99" t="s">
        <v>3115</v>
      </c>
      <c r="H189" s="98" t="s">
        <v>9734</v>
      </c>
      <c r="I189" s="17" t="s">
        <v>494</v>
      </c>
      <c r="J189" s="17" t="s">
        <v>2980</v>
      </c>
      <c r="K189" s="3">
        <v>75301</v>
      </c>
      <c r="L189" s="98">
        <v>4055473753010</v>
      </c>
      <c r="M189" s="17">
        <v>2.4500000000000002</v>
      </c>
      <c r="N189" s="3">
        <v>85301</v>
      </c>
      <c r="O189" s="98">
        <v>4055473853017</v>
      </c>
      <c r="P189" s="17">
        <v>3.75</v>
      </c>
      <c r="Q189" s="3">
        <v>55301</v>
      </c>
      <c r="R189" s="98">
        <v>4055473553016</v>
      </c>
      <c r="S189" s="17">
        <v>4.95</v>
      </c>
      <c r="T189" s="3">
        <v>35301</v>
      </c>
      <c r="U189" s="98">
        <v>4055473353012</v>
      </c>
      <c r="V189" s="17">
        <v>6.75</v>
      </c>
      <c r="W189" s="3">
        <v>65301</v>
      </c>
      <c r="X189" s="98">
        <v>4055473653013</v>
      </c>
      <c r="Y189" s="17">
        <v>2.95</v>
      </c>
      <c r="Z189" s="101" t="s">
        <v>9655</v>
      </c>
      <c r="AA189" s="101" t="s">
        <v>9656</v>
      </c>
      <c r="AB189" s="101" t="s">
        <v>641</v>
      </c>
      <c r="AC189" s="101" t="s">
        <v>640</v>
      </c>
      <c r="AD189" s="101" t="s">
        <v>9657</v>
      </c>
      <c r="AE189" s="101" t="s">
        <v>6266</v>
      </c>
      <c r="AF189" s="101" t="s">
        <v>2104</v>
      </c>
      <c r="AG189" s="101" t="s">
        <v>6267</v>
      </c>
      <c r="AH189" s="101" t="s">
        <v>6268</v>
      </c>
      <c r="AI189" s="101" t="s">
        <v>6269</v>
      </c>
      <c r="AJ189" s="101" t="s">
        <v>2105</v>
      </c>
      <c r="AK189" s="102" t="s">
        <v>6270</v>
      </c>
      <c r="AL189" s="101" t="s">
        <v>6271</v>
      </c>
      <c r="AM189" s="101" t="s">
        <v>6272</v>
      </c>
      <c r="AN189" s="101" t="s">
        <v>6273</v>
      </c>
      <c r="AO189" s="101" t="s">
        <v>6274</v>
      </c>
      <c r="AP189" s="101" t="s">
        <v>2108</v>
      </c>
      <c r="AQ189" s="101" t="s">
        <v>6275</v>
      </c>
      <c r="AR189" s="101" t="s">
        <v>2109</v>
      </c>
      <c r="AS189" s="101" t="s">
        <v>6276</v>
      </c>
      <c r="AT189" s="101" t="s">
        <v>2110</v>
      </c>
      <c r="AU189" s="101" t="s">
        <v>2107</v>
      </c>
      <c r="AV189" s="101" t="s">
        <v>6277</v>
      </c>
      <c r="AW189" s="101" t="s">
        <v>9658</v>
      </c>
      <c r="AX189" s="101" t="s">
        <v>2106</v>
      </c>
      <c r="AY189" s="101" t="s">
        <v>6277</v>
      </c>
      <c r="AZ189" s="101" t="s">
        <v>6278</v>
      </c>
      <c r="BA189" s="103" t="s">
        <v>6279</v>
      </c>
      <c r="BB189" s="18" t="str">
        <f t="shared" si="57"/>
        <v>БИО - Сладък босилек Дженовезе
Ocimum basilicum
BIO - Basilikum Sweet Genovese</v>
      </c>
      <c r="BC189" s="18" t="str">
        <f t="shared" si="58"/>
        <v>BIO - Sød genovesisk basilikum
Ocimum basilicum
BIO - Basilikum Sweet Genovese</v>
      </c>
      <c r="BD189" s="18" t="str">
        <f t="shared" si="59"/>
        <v xml:space="preserve">BIO - Basilikum Sweet Genovese
Ocimum basilicum
</v>
      </c>
      <c r="BE189" s="18" t="str">
        <f t="shared" si="60"/>
        <v>Organic - Basil Genovese
Ocimum basilicum
BIO - Basilikum Sweet Genovese</v>
      </c>
      <c r="BF189" s="18" t="str">
        <f t="shared" si="61"/>
        <v>ORGAANILINE – magus Genovese basiilik
Ocimum basilicum
BIO - Basilikum Sweet Genovese</v>
      </c>
      <c r="BG189" s="18" t="str">
        <f t="shared" si="62"/>
        <v>LUOMU - Makea Genovese basilika
Ocimum basilicum
BIO - Basilikum Sweet Genovese</v>
      </c>
      <c r="BH189" s="18" t="str">
        <f t="shared" si="63"/>
        <v>BIO - Basilic - Génois
Ocimum basilicum
BIO - Basilikum Sweet Genovese</v>
      </c>
      <c r="BI189" s="18" t="str">
        <f t="shared" si="64"/>
        <v>ΒΙΟΛΟΓΙΚΟ - Γλυκός Γενοβέζικος Βασιλικός
Ocimum basilicum
BIO - Basilikum Sweet Genovese</v>
      </c>
      <c r="BJ189" s="18" t="str">
        <f t="shared" si="65"/>
        <v>ORGÁNACHA - Basil Genovese milis
Ocimum basilicum
BIO - Basilikum Sweet Genovese</v>
      </c>
      <c r="BK189" s="18" t="str">
        <f t="shared" si="66"/>
        <v>LÍFRÆNT - sæt genovese basil
Ocimum basilicum
BIO - Basilikum Sweet Genovese</v>
      </c>
      <c r="BL189" s="18" t="str">
        <f t="shared" si="67"/>
        <v>BIO - Basilico - Dolce Genovese
Ocimum basilicum
BIO - Basilikum Sweet Genovese</v>
      </c>
      <c r="BM189" s="18" t="str">
        <f t="shared" si="68"/>
        <v>オーガニック　－　バジルジェノベーゼ
Ocimum basilicum
BIO - Basilikum Sweet Genovese</v>
      </c>
      <c r="BN189" s="18" t="str">
        <f t="shared" si="69"/>
        <v>ORGANSKI - slatki Genovese bosiljak
Ocimum basilicum
BIO - Basilikum Sweet Genovese</v>
      </c>
      <c r="BO189" s="18" t="str">
        <f t="shared" si="70"/>
        <v>BIOLOĢISKI – saldais Dženoves baziliks
Ocimum basilicum
BIO - Basilikum Sweet Genovese</v>
      </c>
      <c r="BP189" s="18" t="str">
        <f t="shared" si="71"/>
        <v>EKOLOGIŠKAS – saldusis Genovese bazilikas
Ocimum basilicum
BIO - Basilikum Sweet Genovese</v>
      </c>
      <c r="BQ189" s="18" t="str">
        <f t="shared" si="72"/>
        <v>ORGANIKU - Ħabaq Ġenoveż Ħelu
Ocimum basilicum
BIO - Basilikum Sweet Genovese</v>
      </c>
      <c r="BR189" s="18" t="str">
        <f t="shared" si="73"/>
        <v>Bio - Zoete Genovese Basilicum
Ocimum basilicum
BIO - Basilikum Sweet Genovese</v>
      </c>
      <c r="BS189" s="18" t="str">
        <f t="shared" si="74"/>
        <v>ØKOLOGISK - Søt genovesisk basilikum
Ocimum basilicum
BIO - Basilikum Sweet Genovese</v>
      </c>
      <c r="BT189" s="18" t="str">
        <f t="shared" si="75"/>
        <v>Bio - Słodka Bazylia Genovese
Ocimum basilicum
BIO - Basilikum Sweet Genovese</v>
      </c>
      <c r="BU189" s="18" t="str">
        <f t="shared" si="76"/>
        <v>ORGÂNICO - Manjericão Genovês Doce
Ocimum basilicum
BIO - Basilikum Sweet Genovese</v>
      </c>
      <c r="BV189" s="18" t="str">
        <f t="shared" si="77"/>
        <v>Ecologic - Busuioc - Genovez
Ocimum basilicum
BIO - Basilikum Sweet Genovese</v>
      </c>
      <c r="BW189" s="18" t="str">
        <f t="shared" si="78"/>
        <v>Ekologiskt - Sweet Genovese Basilika
Ocimum basilicum
BIO - Basilikum Sweet Genovese</v>
      </c>
      <c r="BX189" s="18" t="str">
        <f t="shared" si="79"/>
        <v>BIO - Sladká genovská bazalka
Ocimum basilicum
BIO - Basilikum Sweet Genovese</v>
      </c>
      <c r="BY189" s="18" t="str">
        <f t="shared" si="80"/>
        <v>BIO - sladka genovska bazilika
Ocimum basilicum
BIO - Basilikum Sweet Genovese</v>
      </c>
      <c r="BZ189" s="18" t="str">
        <f t="shared" si="81"/>
        <v>Ecológico - Albahaca - Dulce Genovesa
Ocimum basilicum
BIO - Basilikum Sweet Genovese</v>
      </c>
      <c r="CA189" s="18" t="str">
        <f t="shared" si="82"/>
        <v>BIO - Sladká genovská bazalka
Ocimum basilicum
BIO - Basilikum Sweet Genovese</v>
      </c>
      <c r="CB189" s="18" t="str">
        <f t="shared" si="83"/>
        <v>ORGANİK - Cenevizli Tatlı Fesleğen
Ocimum basilicum
BIO - Basilikum Sweet Genovese</v>
      </c>
      <c r="CC189" s="18" t="str">
        <f t="shared" si="84"/>
        <v>BIO – Édes genovai bazsalikom
Ocimum basilicum
BIO - Basilikum Sweet Genovese</v>
      </c>
    </row>
    <row r="190" spans="2:81" ht="48" x14ac:dyDescent="0.2">
      <c r="B190" s="136">
        <v>188</v>
      </c>
      <c r="C190" s="3">
        <v>15302</v>
      </c>
      <c r="D190" s="98">
        <v>4055473153025</v>
      </c>
      <c r="E190" s="17">
        <v>2.0499999999999998</v>
      </c>
      <c r="F190" s="17">
        <v>250</v>
      </c>
      <c r="G190" s="99" t="s">
        <v>3115</v>
      </c>
      <c r="H190" s="98" t="s">
        <v>9734</v>
      </c>
      <c r="I190" s="17" t="s">
        <v>494</v>
      </c>
      <c r="J190" s="17" t="s">
        <v>2980</v>
      </c>
      <c r="K190" s="3">
        <v>75302</v>
      </c>
      <c r="L190" s="98">
        <v>4055473753027</v>
      </c>
      <c r="M190" s="17">
        <v>2.4500000000000002</v>
      </c>
      <c r="N190" s="3">
        <v>85302</v>
      </c>
      <c r="O190" s="98">
        <v>4055473853024</v>
      </c>
      <c r="P190" s="17">
        <v>3.75</v>
      </c>
      <c r="Q190" s="3">
        <v>55302</v>
      </c>
      <c r="R190" s="98">
        <v>4055473553023</v>
      </c>
      <c r="S190" s="17">
        <v>4.95</v>
      </c>
      <c r="T190" s="3">
        <v>35302</v>
      </c>
      <c r="U190" s="98">
        <v>4055473353029</v>
      </c>
      <c r="V190" s="17">
        <v>6.75</v>
      </c>
      <c r="W190" s="3">
        <v>65302</v>
      </c>
      <c r="X190" s="98">
        <v>4055473653020</v>
      </c>
      <c r="Y190" s="17">
        <v>2.95</v>
      </c>
      <c r="Z190" s="101" t="s">
        <v>9659</v>
      </c>
      <c r="AA190" s="101" t="s">
        <v>645</v>
      </c>
      <c r="AB190" s="101" t="s">
        <v>645</v>
      </c>
      <c r="AC190" s="101" t="s">
        <v>644</v>
      </c>
      <c r="AD190" s="101" t="s">
        <v>9660</v>
      </c>
      <c r="AE190" s="101" t="s">
        <v>6280</v>
      </c>
      <c r="AF190" s="101" t="s">
        <v>2111</v>
      </c>
      <c r="AG190" s="101" t="s">
        <v>6281</v>
      </c>
      <c r="AH190" s="101" t="s">
        <v>6282</v>
      </c>
      <c r="AI190" s="101" t="s">
        <v>6283</v>
      </c>
      <c r="AJ190" s="101" t="s">
        <v>2112</v>
      </c>
      <c r="AK190" s="102" t="s">
        <v>6284</v>
      </c>
      <c r="AL190" s="101" t="s">
        <v>6285</v>
      </c>
      <c r="AM190" s="101" t="s">
        <v>6286</v>
      </c>
      <c r="AN190" s="101" t="s">
        <v>6287</v>
      </c>
      <c r="AO190" s="101" t="s">
        <v>6288</v>
      </c>
      <c r="AP190" s="101" t="s">
        <v>2115</v>
      </c>
      <c r="AQ190" s="101" t="s">
        <v>6289</v>
      </c>
      <c r="AR190" s="101" t="s">
        <v>2116</v>
      </c>
      <c r="AS190" s="101" t="s">
        <v>6290</v>
      </c>
      <c r="AT190" s="101" t="s">
        <v>2117</v>
      </c>
      <c r="AU190" s="101" t="s">
        <v>2114</v>
      </c>
      <c r="AV190" s="101" t="s">
        <v>6291</v>
      </c>
      <c r="AW190" s="101" t="s">
        <v>6292</v>
      </c>
      <c r="AX190" s="101" t="s">
        <v>2113</v>
      </c>
      <c r="AY190" s="101" t="s">
        <v>6291</v>
      </c>
      <c r="AZ190" s="101" t="s">
        <v>6293</v>
      </c>
      <c r="BA190" s="103" t="s">
        <v>6294</v>
      </c>
      <c r="BB190" s="18" t="str">
        <f t="shared" si="57"/>
        <v>БИО - босилек тайландски
Ocimum basilicum
BIO - Basilikum Thai</v>
      </c>
      <c r="BC190" s="18" t="str">
        <f t="shared" si="58"/>
        <v>BIO - Basilikum Thai
Ocimum basilicum
BIO - Basilikum Thai</v>
      </c>
      <c r="BD190" s="18" t="str">
        <f t="shared" si="59"/>
        <v xml:space="preserve">BIO - Basilikum Thai
Ocimum basilicum
</v>
      </c>
      <c r="BE190" s="18" t="str">
        <f t="shared" si="60"/>
        <v>Organic - Basil Thai
Ocimum basilicum
BIO - Basilikum Thai</v>
      </c>
      <c r="BF190" s="18" t="str">
        <f t="shared" si="61"/>
        <v>ORGAANILINE – basiilik Tai
Ocimum basilicum
BIO - Basilikum Thai</v>
      </c>
      <c r="BG190" s="18" t="str">
        <f t="shared" si="62"/>
        <v>LUOMU - Basil Thai
Ocimum basilicum
BIO - Basilikum Thai</v>
      </c>
      <c r="BH190" s="18" t="str">
        <f t="shared" si="63"/>
        <v>BIO - Basilic - Thaï
Ocimum basilicum
BIO - Basilikum Thai</v>
      </c>
      <c r="BI190" s="18" t="str">
        <f t="shared" si="64"/>
        <v>ΒΙΟΛΟΓΙΚΟ - Βασιλικός Ταϊλανδός
Ocimum basilicum
BIO - Basilikum Thai</v>
      </c>
      <c r="BJ190" s="18" t="str">
        <f t="shared" si="65"/>
        <v>ORGÁNACHA - Basil Téalainnis
Ocimum basilicum
BIO - Basilikum Thai</v>
      </c>
      <c r="BK190" s="18" t="str">
        <f t="shared" si="66"/>
        <v>LÍFRÆNT - Basil Thai
Ocimum basilicum
BIO - Basilikum Thai</v>
      </c>
      <c r="BL190" s="18" t="str">
        <f t="shared" si="67"/>
        <v>BIO - Basilico tailandese
Ocimum basilicum
BIO - Basilikum Thai</v>
      </c>
      <c r="BM190" s="18" t="str">
        <f t="shared" si="68"/>
        <v>オーガニック　－　タイバジル
Ocimum basilicum
BIO - Basilikum Thai</v>
      </c>
      <c r="BN190" s="18" t="str">
        <f t="shared" si="69"/>
        <v>ORGANSKI - Tajlandski bosiljak
Ocimum basilicum
BIO - Basilikum Thai</v>
      </c>
      <c r="BO190" s="18" t="str">
        <f t="shared" si="70"/>
        <v>BIOLOĢISKĀ - Baziliks Thai
Ocimum basilicum
BIO - Basilikum Thai</v>
      </c>
      <c r="BP190" s="18" t="str">
        <f t="shared" si="71"/>
        <v>EKOLOGIŠKAS – Bazilikas Thai
Ocimum basilicum
BIO - Basilikum Thai</v>
      </c>
      <c r="BQ190" s="18" t="str">
        <f t="shared" si="72"/>
        <v>ORGANIĊI - Basile Tajlandiż
Ocimum basilicum
BIO - Basilikum Thai</v>
      </c>
      <c r="BR190" s="18" t="str">
        <f t="shared" si="73"/>
        <v>Bio - Thaise Basilicum
Ocimum basilicum
BIO - Basilikum Thai</v>
      </c>
      <c r="BS190" s="18" t="str">
        <f t="shared" si="74"/>
        <v>ØKOLOGISK - Basilikum Thai
Ocimum basilicum
BIO - Basilikum Thai</v>
      </c>
      <c r="BT190" s="18" t="str">
        <f t="shared" si="75"/>
        <v>Bio - Tajska Bazylia
Ocimum basilicum
BIO - Basilikum Thai</v>
      </c>
      <c r="BU190" s="18" t="str">
        <f t="shared" si="76"/>
        <v>ORGÂNICO - Manjericão Tailandês
Ocimum basilicum
BIO - Basilikum Thai</v>
      </c>
      <c r="BV190" s="18" t="str">
        <f t="shared" si="77"/>
        <v>Ecologic - Busuioc Thailandez
Ocimum basilicum
BIO - Basilikum Thai</v>
      </c>
      <c r="BW190" s="18" t="str">
        <f t="shared" si="78"/>
        <v>Ekologiskt - Thailändsk Basilika
Ocimum basilicum
BIO - Basilikum Thai</v>
      </c>
      <c r="BX190" s="18" t="str">
        <f t="shared" si="79"/>
        <v>BIO - Bazalka thajská
Ocimum basilicum
BIO - Basilikum Thai</v>
      </c>
      <c r="BY190" s="18" t="str">
        <f t="shared" si="80"/>
        <v>BIO - tajska bazilika
Ocimum basilicum
BIO - Basilikum Thai</v>
      </c>
      <c r="BZ190" s="18" t="str">
        <f t="shared" si="81"/>
        <v>Ecológico - Albahaca tailandesa
Ocimum basilicum
BIO - Basilikum Thai</v>
      </c>
      <c r="CA190" s="18" t="str">
        <f t="shared" si="82"/>
        <v>BIO - Bazalka thajská
Ocimum basilicum
BIO - Basilikum Thai</v>
      </c>
      <c r="CB190" s="18" t="str">
        <f t="shared" si="83"/>
        <v>ORGANİK - Fesleğen Tay
Ocimum basilicum
BIO - Basilikum Thai</v>
      </c>
      <c r="CC190" s="18" t="str">
        <f t="shared" si="84"/>
        <v>BIO - Bazsalikom Thai
Ocimum basilicum
BIO - Basilikum Thai</v>
      </c>
    </row>
    <row r="191" spans="2:81" ht="48" x14ac:dyDescent="0.2">
      <c r="B191" s="136">
        <v>189</v>
      </c>
      <c r="C191" s="3">
        <v>15303</v>
      </c>
      <c r="D191" s="98">
        <v>4055473153032</v>
      </c>
      <c r="E191" s="17">
        <v>2.0499999999999998</v>
      </c>
      <c r="F191" s="17">
        <v>40</v>
      </c>
      <c r="G191" s="99" t="s">
        <v>3115</v>
      </c>
      <c r="H191" s="98" t="s">
        <v>9734</v>
      </c>
      <c r="I191" s="17" t="s">
        <v>650</v>
      </c>
      <c r="J191" s="17" t="s">
        <v>2981</v>
      </c>
      <c r="K191" s="3">
        <v>75303</v>
      </c>
      <c r="L191" s="98">
        <v>4055473753034</v>
      </c>
      <c r="M191" s="17">
        <v>2.4500000000000002</v>
      </c>
      <c r="N191" s="3">
        <v>85303</v>
      </c>
      <c r="O191" s="98">
        <v>4055473853031</v>
      </c>
      <c r="P191" s="17">
        <v>3.75</v>
      </c>
      <c r="Q191" s="3">
        <v>55303</v>
      </c>
      <c r="R191" s="98">
        <v>4055473553030</v>
      </c>
      <c r="S191" s="17">
        <v>4.95</v>
      </c>
      <c r="T191" s="3">
        <v>35303</v>
      </c>
      <c r="U191" s="98">
        <v>4055473353036</v>
      </c>
      <c r="V191" s="17">
        <v>6.75</v>
      </c>
      <c r="W191" s="3">
        <v>65303</v>
      </c>
      <c r="X191" s="98">
        <v>4055473653037</v>
      </c>
      <c r="Y191" s="17">
        <v>2.95</v>
      </c>
      <c r="Z191" s="101" t="s">
        <v>9661</v>
      </c>
      <c r="AA191" s="101" t="s">
        <v>9662</v>
      </c>
      <c r="AB191" s="101" t="s">
        <v>651</v>
      </c>
      <c r="AC191" s="101" t="s">
        <v>649</v>
      </c>
      <c r="AD191" s="101" t="s">
        <v>9663</v>
      </c>
      <c r="AE191" s="101" t="s">
        <v>6295</v>
      </c>
      <c r="AF191" s="101" t="s">
        <v>2118</v>
      </c>
      <c r="AG191" s="101" t="s">
        <v>6296</v>
      </c>
      <c r="AH191" s="101" t="s">
        <v>9664</v>
      </c>
      <c r="AI191" s="101" t="s">
        <v>9665</v>
      </c>
      <c r="AJ191" s="101" t="s">
        <v>2119</v>
      </c>
      <c r="AK191" s="102" t="s">
        <v>6297</v>
      </c>
      <c r="AL191" s="101" t="s">
        <v>6298</v>
      </c>
      <c r="AM191" s="101" t="s">
        <v>6299</v>
      </c>
      <c r="AN191" s="101" t="s">
        <v>6300</v>
      </c>
      <c r="AO191" s="101" t="s">
        <v>6301</v>
      </c>
      <c r="AP191" s="101" t="s">
        <v>2122</v>
      </c>
      <c r="AQ191" s="101" t="s">
        <v>6302</v>
      </c>
      <c r="AR191" s="101" t="s">
        <v>2123</v>
      </c>
      <c r="AS191" s="101" t="s">
        <v>6303</v>
      </c>
      <c r="AT191" s="101" t="s">
        <v>2124</v>
      </c>
      <c r="AU191" s="101" t="s">
        <v>2121</v>
      </c>
      <c r="AV191" s="101" t="s">
        <v>6304</v>
      </c>
      <c r="AW191" s="101" t="s">
        <v>6305</v>
      </c>
      <c r="AX191" s="101" t="s">
        <v>2120</v>
      </c>
      <c r="AY191" s="101" t="s">
        <v>6306</v>
      </c>
      <c r="AZ191" s="101" t="s">
        <v>6307</v>
      </c>
      <c r="BA191" s="103" t="s">
        <v>6308</v>
      </c>
      <c r="BB191" s="18" t="str">
        <f t="shared" si="57"/>
        <v>БИО - пореч
Borago officinalis
BIO - Borretsch</v>
      </c>
      <c r="BC191" s="18" t="str">
        <f t="shared" si="58"/>
        <v>BIO - borage
Borago officinalis
BIO - Borretsch</v>
      </c>
      <c r="BD191" s="18" t="str">
        <f t="shared" si="59"/>
        <v xml:space="preserve">BIO - Borretsch
Borago officinalis
</v>
      </c>
      <c r="BE191" s="18" t="str">
        <f t="shared" si="60"/>
        <v>Organic - Borage
Borago officinalis
BIO - Borretsch</v>
      </c>
      <c r="BF191" s="18" t="str">
        <f t="shared" si="61"/>
        <v>ORGAANILINE – kurgirohi
Borago officinalis
BIO - Borretsch</v>
      </c>
      <c r="BG191" s="18" t="str">
        <f t="shared" si="62"/>
        <v>LUOMU - Purasruoho
Borago officinalis
BIO - Borretsch</v>
      </c>
      <c r="BH191" s="18" t="str">
        <f t="shared" si="63"/>
        <v>BIO - Bourrache
Borago officinalis
BIO - Borretsch</v>
      </c>
      <c r="BI191" s="18" t="str">
        <f t="shared" si="64"/>
        <v>ΒΙΟΛΟΓΙΚΟ - Μποράγο
Borago officinalis
BIO - Borretsch</v>
      </c>
      <c r="BJ191" s="18" t="str">
        <f t="shared" si="65"/>
        <v>ORGÁNACHA - Borage
Borago officinalis
BIO - Borretsch</v>
      </c>
      <c r="BK191" s="18" t="str">
        <f t="shared" si="66"/>
        <v>LÍFRÆNT - Bláskolli
Borago officinalis
BIO - Borretsch</v>
      </c>
      <c r="BL191" s="18" t="str">
        <f t="shared" si="67"/>
        <v>BIO - Borragine 
Borago officinalis
BIO - Borretsch</v>
      </c>
      <c r="BM191" s="18" t="str">
        <f t="shared" si="68"/>
        <v>オーガニック　－　ルリジサ
Borago officinalis
BIO - Borretsch</v>
      </c>
      <c r="BN191" s="18" t="str">
        <f t="shared" si="69"/>
        <v>ORGANSKI – Boražina
Borago officinalis
BIO - Borretsch</v>
      </c>
      <c r="BO191" s="18" t="str">
        <f t="shared" si="70"/>
        <v>BIOLOĢISKĀ – gurķi
Borago officinalis
BIO - Borretsch</v>
      </c>
      <c r="BP191" s="18" t="str">
        <f t="shared" si="71"/>
        <v>EKOLOGIŠKAS – agurklė
Borago officinalis
BIO - Borretsch</v>
      </c>
      <c r="BQ191" s="18" t="str">
        <f t="shared" si="72"/>
        <v>ORGANIĊI - Borraġ
Borago officinalis
BIO - Borretsch</v>
      </c>
      <c r="BR191" s="18" t="str">
        <f t="shared" si="73"/>
        <v>Bio - Borage
Borago officinalis
BIO - Borretsch</v>
      </c>
      <c r="BS191" s="18" t="str">
        <f t="shared" si="74"/>
        <v>ØKOLOGISK - Borage
Borago officinalis
BIO - Borretsch</v>
      </c>
      <c r="BT191" s="18" t="str">
        <f t="shared" si="75"/>
        <v>Bio - Ogórecznik
Borago officinalis
BIO - Borretsch</v>
      </c>
      <c r="BU191" s="18" t="str">
        <f t="shared" si="76"/>
        <v>ORGÂNICO - Borragem
Borago officinalis
BIO - Borretsch</v>
      </c>
      <c r="BV191" s="18" t="str">
        <f t="shared" si="77"/>
        <v>Ecologic - Borage
Borago officinalis
BIO - Borretsch</v>
      </c>
      <c r="BW191" s="18" t="str">
        <f t="shared" si="78"/>
        <v>Ekologiskt - Borage
Borago officinalis
BIO - Borretsch</v>
      </c>
      <c r="BX191" s="18" t="str">
        <f t="shared" si="79"/>
        <v>BIO - Borák lekársky
Borago officinalis
BIO - Borretsch</v>
      </c>
      <c r="BY191" s="18" t="str">
        <f t="shared" si="80"/>
        <v>BIO - Boraga
Borago officinalis
BIO - Borretsch</v>
      </c>
      <c r="BZ191" s="18" t="str">
        <f t="shared" si="81"/>
        <v>Ecológico - Borraja
Borago officinalis
BIO - Borretsch</v>
      </c>
      <c r="CA191" s="18" t="str">
        <f t="shared" si="82"/>
        <v>BIO - Brutnák lékařský
Borago officinalis
BIO - Borretsch</v>
      </c>
      <c r="CB191" s="18" t="str">
        <f t="shared" si="83"/>
        <v>ORGANİK - Hodan
Borago officinalis
BIO - Borretsch</v>
      </c>
      <c r="CC191" s="18" t="str">
        <f t="shared" si="84"/>
        <v>BIO - Borágó
Borago officinalis
BIO - Borretsch</v>
      </c>
    </row>
    <row r="192" spans="2:81" ht="48" x14ac:dyDescent="0.2">
      <c r="B192" s="136">
        <v>190</v>
      </c>
      <c r="C192" s="3">
        <v>15304</v>
      </c>
      <c r="D192" s="98">
        <v>4055473153049</v>
      </c>
      <c r="E192" s="17">
        <v>2.0499999999999998</v>
      </c>
      <c r="F192" s="17">
        <v>800</v>
      </c>
      <c r="G192" s="99" t="s">
        <v>3115</v>
      </c>
      <c r="H192" s="98" t="s">
        <v>9734</v>
      </c>
      <c r="I192" s="17" t="s">
        <v>653</v>
      </c>
      <c r="J192" s="17" t="s">
        <v>2982</v>
      </c>
      <c r="K192" s="3">
        <v>75304</v>
      </c>
      <c r="L192" s="98">
        <v>4055473753041</v>
      </c>
      <c r="M192" s="17">
        <v>2.4500000000000002</v>
      </c>
      <c r="N192" s="3">
        <v>85304</v>
      </c>
      <c r="O192" s="98">
        <v>4055473853048</v>
      </c>
      <c r="P192" s="17">
        <v>3.75</v>
      </c>
      <c r="Q192" s="3">
        <v>55304</v>
      </c>
      <c r="R192" s="98">
        <v>4055473553047</v>
      </c>
      <c r="S192" s="17">
        <v>4.95</v>
      </c>
      <c r="T192" s="3">
        <v>35304</v>
      </c>
      <c r="U192" s="98">
        <v>4055473353043</v>
      </c>
      <c r="V192" s="17">
        <v>6.75</v>
      </c>
      <c r="W192" s="3">
        <v>65304</v>
      </c>
      <c r="X192" s="98">
        <v>4055473653044</v>
      </c>
      <c r="Y192" s="17">
        <v>2.95</v>
      </c>
      <c r="Z192" s="101" t="s">
        <v>9666</v>
      </c>
      <c r="AA192" s="101" t="s">
        <v>9667</v>
      </c>
      <c r="AB192" s="101" t="s">
        <v>654</v>
      </c>
      <c r="AC192" s="101" t="s">
        <v>652</v>
      </c>
      <c r="AD192" s="101" t="s">
        <v>9668</v>
      </c>
      <c r="AE192" s="101" t="s">
        <v>6309</v>
      </c>
      <c r="AF192" s="101" t="s">
        <v>2125</v>
      </c>
      <c r="AG192" s="101" t="s">
        <v>6310</v>
      </c>
      <c r="AH192" s="101" t="s">
        <v>9669</v>
      </c>
      <c r="AI192" s="101" t="s">
        <v>6311</v>
      </c>
      <c r="AJ192" s="101" t="s">
        <v>2126</v>
      </c>
      <c r="AK192" s="102" t="s">
        <v>6312</v>
      </c>
      <c r="AL192" s="101" t="s">
        <v>6313</v>
      </c>
      <c r="AM192" s="101" t="s">
        <v>6314</v>
      </c>
      <c r="AN192" s="101" t="s">
        <v>6315</v>
      </c>
      <c r="AO192" s="101" t="s">
        <v>6316</v>
      </c>
      <c r="AP192" s="101" t="s">
        <v>2129</v>
      </c>
      <c r="AQ192" s="101" t="s">
        <v>6317</v>
      </c>
      <c r="AR192" s="101" t="s">
        <v>2130</v>
      </c>
      <c r="AS192" s="101" t="s">
        <v>6318</v>
      </c>
      <c r="AT192" s="101" t="s">
        <v>2131</v>
      </c>
      <c r="AU192" s="101" t="s">
        <v>2128</v>
      </c>
      <c r="AV192" s="101" t="s">
        <v>654</v>
      </c>
      <c r="AW192" s="101" t="s">
        <v>6319</v>
      </c>
      <c r="AX192" s="101" t="s">
        <v>2127</v>
      </c>
      <c r="AY192" s="101" t="s">
        <v>6320</v>
      </c>
      <c r="AZ192" s="101" t="s">
        <v>6321</v>
      </c>
      <c r="BA192" s="103" t="s">
        <v>6322</v>
      </c>
      <c r="BB192" s="18" t="str">
        <f t="shared" si="57"/>
        <v>БИО - Семена от ким
Carum carvi
BIO - Kümmel</v>
      </c>
      <c r="BC192" s="18" t="str">
        <f t="shared" si="58"/>
        <v>BIO - kommenfrø
Carum carvi
BIO - Kümmel</v>
      </c>
      <c r="BD192" s="18" t="str">
        <f t="shared" si="59"/>
        <v xml:space="preserve">BIO - Kümmel
Carum carvi
</v>
      </c>
      <c r="BE192" s="18" t="str">
        <f t="shared" si="60"/>
        <v>Organic - Caraway
Carum carvi
BIO - Kümmel</v>
      </c>
      <c r="BF192" s="18" t="str">
        <f t="shared" si="61"/>
        <v>ORGAANILINE – köömned
Carum carvi
BIO - Kümmel</v>
      </c>
      <c r="BG192" s="18" t="str">
        <f t="shared" si="62"/>
        <v>LUOMU - kumina
Carum carvi
BIO - Kümmel</v>
      </c>
      <c r="BH192" s="18" t="str">
        <f t="shared" si="63"/>
        <v>BIO - Carvi
Carum carvi
BIO - Kümmel</v>
      </c>
      <c r="BI192" s="18" t="str">
        <f t="shared" si="64"/>
        <v>ΒΙΟΛΟΓΙΚΟ - Κύμινο
Carum carvi
BIO - Kümmel</v>
      </c>
      <c r="BJ192" s="18" t="str">
        <f t="shared" si="65"/>
        <v>ORGÁNACHA - Cumin
Carum carvi
BIO - Kümmel</v>
      </c>
      <c r="BK192" s="18" t="str">
        <f t="shared" si="66"/>
        <v>LÍFRÆNT - Kúmen
Carum carvi
BIO - Kümmel</v>
      </c>
      <c r="BL192" s="18" t="str">
        <f t="shared" si="67"/>
        <v>BIO - Cumino
Carum carvi
BIO - Kümmel</v>
      </c>
      <c r="BM192" s="18" t="str">
        <f t="shared" si="68"/>
        <v>オーガニック　－　キャラウェイ
Carum carvi
BIO - Kümmel</v>
      </c>
      <c r="BN192" s="18" t="str">
        <f t="shared" si="69"/>
        <v>ORGANSKI – Kumin
Carum carvi
BIO - Kümmel</v>
      </c>
      <c r="BO192" s="18" t="str">
        <f t="shared" si="70"/>
        <v>BIOLOĢISKI – Ķimenes
Carum carvi
BIO - Kümmel</v>
      </c>
      <c r="BP192" s="18" t="str">
        <f t="shared" si="71"/>
        <v>EKOLOGIŠKAS – kmynas
Carum carvi
BIO - Kümmel</v>
      </c>
      <c r="BQ192" s="18" t="str">
        <f t="shared" si="72"/>
        <v>ORGANIĊI - Kemmun
Carum carvi
BIO - Kümmel</v>
      </c>
      <c r="BR192" s="18" t="str">
        <f t="shared" si="73"/>
        <v>Bio - Karwijzaad
Carum carvi
BIO - Kümmel</v>
      </c>
      <c r="BS192" s="18" t="str">
        <f t="shared" si="74"/>
        <v>ØKOLOGISK - Spisskummen
Carum carvi
BIO - Kümmel</v>
      </c>
      <c r="BT192" s="18" t="str">
        <f t="shared" si="75"/>
        <v>Bio - Kminek
Carum carvi
BIO - Kümmel</v>
      </c>
      <c r="BU192" s="18" t="str">
        <f t="shared" si="76"/>
        <v>ORGÂNICO - Cominho
Carum carvi
BIO - Kümmel</v>
      </c>
      <c r="BV192" s="18" t="str">
        <f t="shared" si="77"/>
        <v>Ecologic - Semințe De Chimion
Carum carvi
BIO - Kümmel</v>
      </c>
      <c r="BW192" s="18" t="str">
        <f t="shared" si="78"/>
        <v>Ekologiskt - Kumminfrön
Carum carvi
BIO - Kümmel</v>
      </c>
      <c r="BX192" s="18" t="str">
        <f t="shared" si="79"/>
        <v>BIO - Kümmel
Carum carvi
BIO - Kümmel</v>
      </c>
      <c r="BY192" s="18" t="str">
        <f t="shared" si="80"/>
        <v>BIO - Kumina
Carum carvi
BIO - Kümmel</v>
      </c>
      <c r="BZ192" s="18" t="str">
        <f t="shared" si="81"/>
        <v>Ecológico - Comino
Carum carvi
BIO - Kümmel</v>
      </c>
      <c r="CA192" s="18" t="str">
        <f t="shared" si="82"/>
        <v>BIO - Kmín
Carum carvi
BIO - Kümmel</v>
      </c>
      <c r="CB192" s="18" t="str">
        <f t="shared" si="83"/>
        <v>ORGANİK - Kimyon
Carum carvi
BIO - Kümmel</v>
      </c>
      <c r="CC192" s="18" t="str">
        <f t="shared" si="84"/>
        <v>BIO - Kömény
Carum carvi
BIO - Kümmel</v>
      </c>
    </row>
    <row r="193" spans="2:81" ht="48" x14ac:dyDescent="0.2">
      <c r="B193" s="136">
        <v>191</v>
      </c>
      <c r="C193" s="3">
        <v>15305</v>
      </c>
      <c r="D193" s="98">
        <v>4055473153056</v>
      </c>
      <c r="E193" s="17">
        <v>2.0499999999999998</v>
      </c>
      <c r="F193" s="17">
        <v>800</v>
      </c>
      <c r="G193" s="99" t="s">
        <v>3115</v>
      </c>
      <c r="H193" s="98" t="s">
        <v>9734</v>
      </c>
      <c r="I193" s="17" t="s">
        <v>656</v>
      </c>
      <c r="J193" s="17" t="s">
        <v>2983</v>
      </c>
      <c r="K193" s="3">
        <v>75305</v>
      </c>
      <c r="L193" s="98">
        <v>4055473753058</v>
      </c>
      <c r="M193" s="17">
        <v>2.4500000000000002</v>
      </c>
      <c r="N193" s="3">
        <v>85305</v>
      </c>
      <c r="O193" s="98">
        <v>4055473853055</v>
      </c>
      <c r="P193" s="17">
        <v>3.75</v>
      </c>
      <c r="Q193" s="3">
        <v>55305</v>
      </c>
      <c r="R193" s="98">
        <v>4055473553054</v>
      </c>
      <c r="S193" s="17">
        <v>4.95</v>
      </c>
      <c r="T193" s="3">
        <v>35305</v>
      </c>
      <c r="U193" s="98">
        <v>4055473353050</v>
      </c>
      <c r="V193" s="17">
        <v>6.75</v>
      </c>
      <c r="W193" s="3">
        <v>65305</v>
      </c>
      <c r="X193" s="98">
        <v>4055473653051</v>
      </c>
      <c r="Y193" s="17">
        <v>2.95</v>
      </c>
      <c r="Z193" s="101" t="s">
        <v>9670</v>
      </c>
      <c r="AA193" s="101" t="s">
        <v>9671</v>
      </c>
      <c r="AB193" s="101" t="s">
        <v>657</v>
      </c>
      <c r="AC193" s="101" t="s">
        <v>655</v>
      </c>
      <c r="AD193" s="101" t="s">
        <v>9672</v>
      </c>
      <c r="AE193" s="101" t="s">
        <v>6323</v>
      </c>
      <c r="AF193" s="101" t="s">
        <v>2132</v>
      </c>
      <c r="AG193" s="101" t="s">
        <v>6324</v>
      </c>
      <c r="AH193" s="101" t="s">
        <v>6325</v>
      </c>
      <c r="AI193" s="101" t="s">
        <v>6326</v>
      </c>
      <c r="AJ193" s="101" t="s">
        <v>2133</v>
      </c>
      <c r="AK193" s="102" t="s">
        <v>6327</v>
      </c>
      <c r="AL193" s="101" t="s">
        <v>6328</v>
      </c>
      <c r="AM193" s="101" t="s">
        <v>6329</v>
      </c>
      <c r="AN193" s="101" t="s">
        <v>6330</v>
      </c>
      <c r="AO193" s="101" t="s">
        <v>6331</v>
      </c>
      <c r="AP193" s="101" t="s">
        <v>2136</v>
      </c>
      <c r="AQ193" s="101" t="s">
        <v>6332</v>
      </c>
      <c r="AR193" s="101" t="s">
        <v>2137</v>
      </c>
      <c r="AS193" s="101" t="s">
        <v>6333</v>
      </c>
      <c r="AT193" s="101" t="s">
        <v>2138</v>
      </c>
      <c r="AU193" s="101" t="s">
        <v>2135</v>
      </c>
      <c r="AV193" s="101" t="s">
        <v>6334</v>
      </c>
      <c r="AW193" s="101" t="s">
        <v>6335</v>
      </c>
      <c r="AX193" s="101" t="s">
        <v>2134</v>
      </c>
      <c r="AY193" s="101" t="s">
        <v>6336</v>
      </c>
      <c r="AZ193" s="101" t="s">
        <v>6337</v>
      </c>
      <c r="BA193" s="103" t="s">
        <v>6338</v>
      </c>
      <c r="BB193" s="18" t="str">
        <f t="shared" si="57"/>
        <v>БИО - кервиз
Anthriscus cerefolium
BIO - Kerbel</v>
      </c>
      <c r="BC193" s="18" t="str">
        <f t="shared" si="58"/>
        <v>BIO - kørvel
Anthriscus cerefolium
BIO - Kerbel</v>
      </c>
      <c r="BD193" s="18" t="str">
        <f t="shared" si="59"/>
        <v xml:space="preserve">BIO - Kerbel
Anthriscus cerefolium
</v>
      </c>
      <c r="BE193" s="18" t="str">
        <f t="shared" si="60"/>
        <v>Organic - Chervil
Anthriscus cerefolium
BIO - Kerbel</v>
      </c>
      <c r="BF193" s="18" t="str">
        <f t="shared" si="61"/>
        <v>ORGAANILINE – kirvel
Anthriscus cerefolium
BIO - Kerbel</v>
      </c>
      <c r="BG193" s="18" t="str">
        <f t="shared" si="62"/>
        <v>LUOMU - kirsikka
Anthriscus cerefolium
BIO - Kerbel</v>
      </c>
      <c r="BH193" s="18" t="str">
        <f t="shared" si="63"/>
        <v>BIO - Cerfeuil commun
Anthriscus cerefolium
BIO - Kerbel</v>
      </c>
      <c r="BI193" s="18" t="str">
        <f t="shared" si="64"/>
        <v>ΒΙΟΛΟΓΙΚΟ - τσέρβιλο
Anthriscus cerefolium
BIO - Kerbel</v>
      </c>
      <c r="BJ193" s="18" t="str">
        <f t="shared" si="65"/>
        <v>ORGÁNACHA - chervil
Anthriscus cerefolium
BIO - Kerbel</v>
      </c>
      <c r="BK193" s="18" t="str">
        <f t="shared" si="66"/>
        <v>LÍFRÆNT - kirtill
Anthriscus cerefolium
BIO - Kerbel</v>
      </c>
      <c r="BL193" s="18" t="str">
        <f t="shared" si="67"/>
        <v>BIO - Cerfoglio
Anthriscus cerefolium
BIO - Kerbel</v>
      </c>
      <c r="BM193" s="18" t="str">
        <f t="shared" si="68"/>
        <v>オーガニック　－　チャービル
Anthriscus cerefolium
BIO - Kerbel</v>
      </c>
      <c r="BN193" s="18" t="str">
        <f t="shared" si="69"/>
        <v>ORGANSKI - češnjevac
Anthriscus cerefolium
BIO - Kerbel</v>
      </c>
      <c r="BO193" s="18" t="str">
        <f t="shared" si="70"/>
        <v>BIOLOĢISKĀ - ķirbele
Anthriscus cerefolium
BIO - Kerbel</v>
      </c>
      <c r="BP193" s="18" t="str">
        <f t="shared" si="71"/>
        <v>EKOLOGIŠKAS – vyšnias
Anthriscus cerefolium
BIO - Kerbel</v>
      </c>
      <c r="BQ193" s="18" t="str">
        <f t="shared" si="72"/>
        <v>ORGANIĊI - chervil
Anthriscus cerefolium
BIO - Kerbel</v>
      </c>
      <c r="BR193" s="18" t="str">
        <f t="shared" si="73"/>
        <v>Bio - Kervel
Anthriscus cerefolium
BIO - Kerbel</v>
      </c>
      <c r="BS193" s="18" t="str">
        <f t="shared" si="74"/>
        <v>ØKOLOGISK - kjørvel
Anthriscus cerefolium
BIO - Kerbel</v>
      </c>
      <c r="BT193" s="18" t="str">
        <f t="shared" si="75"/>
        <v>Bio - Trybula
Anthriscus cerefolium
BIO - Kerbel</v>
      </c>
      <c r="BU193" s="18" t="str">
        <f t="shared" si="76"/>
        <v>ORGÂNICO - cerefólio
Anthriscus cerefolium
BIO - Kerbel</v>
      </c>
      <c r="BV193" s="18" t="str">
        <f t="shared" si="77"/>
        <v>Ecologic - Chervil
Anthriscus cerefolium
BIO - Kerbel</v>
      </c>
      <c r="BW193" s="18" t="str">
        <f t="shared" si="78"/>
        <v>Ekologiskt - Chervil
Anthriscus cerefolium
BIO - Kerbel</v>
      </c>
      <c r="BX193" s="18" t="str">
        <f t="shared" si="79"/>
        <v>BIO - žerucha
Anthriscus cerefolium
BIO - Kerbel</v>
      </c>
      <c r="BY193" s="18" t="str">
        <f t="shared" si="80"/>
        <v>BIO - čebulica
Anthriscus cerefolium
BIO - Kerbel</v>
      </c>
      <c r="BZ193" s="18" t="str">
        <f t="shared" si="81"/>
        <v>Ecológico - Perifollo
Anthriscus cerefolium
BIO - Kerbel</v>
      </c>
      <c r="CA193" s="18" t="str">
        <f t="shared" si="82"/>
        <v>BIO - kerblík
Anthriscus cerefolium
BIO - Kerbel</v>
      </c>
      <c r="CB193" s="18" t="str">
        <f t="shared" si="83"/>
        <v>ORGANİK - Frenk maydanozu
Anthriscus cerefolium
BIO - Kerbel</v>
      </c>
      <c r="CC193" s="18" t="str">
        <f t="shared" si="84"/>
        <v>BIO - cseresznye
Anthriscus cerefolium
BIO - Kerbel</v>
      </c>
    </row>
    <row r="194" spans="2:81" ht="36" x14ac:dyDescent="0.2">
      <c r="B194" s="136">
        <v>192</v>
      </c>
      <c r="C194" s="3">
        <v>15306</v>
      </c>
      <c r="D194" s="98">
        <v>4055473153063</v>
      </c>
      <c r="E194" s="17">
        <v>2.0499999999999998</v>
      </c>
      <c r="F194" s="17">
        <v>700</v>
      </c>
      <c r="G194" s="99" t="s">
        <v>3115</v>
      </c>
      <c r="H194" s="98" t="s">
        <v>9734</v>
      </c>
      <c r="I194" s="17" t="s">
        <v>667</v>
      </c>
      <c r="J194" s="17" t="s">
        <v>2984</v>
      </c>
      <c r="K194" s="3">
        <v>75306</v>
      </c>
      <c r="L194" s="98">
        <v>4055473753065</v>
      </c>
      <c r="M194" s="17">
        <v>2.4500000000000002</v>
      </c>
      <c r="N194" s="3">
        <v>85306</v>
      </c>
      <c r="O194" s="98">
        <v>4055473853062</v>
      </c>
      <c r="P194" s="17">
        <v>3.75</v>
      </c>
      <c r="Q194" s="3">
        <v>55306</v>
      </c>
      <c r="R194" s="98">
        <v>4055473553061</v>
      </c>
      <c r="S194" s="17">
        <v>4.95</v>
      </c>
      <c r="T194" s="3">
        <v>35306</v>
      </c>
      <c r="U194" s="98">
        <v>4055473353067</v>
      </c>
      <c r="V194" s="17">
        <v>6.75</v>
      </c>
      <c r="W194" s="3">
        <v>65306</v>
      </c>
      <c r="X194" s="98">
        <v>4055473653068</v>
      </c>
      <c r="Y194" s="17">
        <v>2.95</v>
      </c>
      <c r="Z194" s="101" t="s">
        <v>9576</v>
      </c>
      <c r="AA194" s="101" t="s">
        <v>9673</v>
      </c>
      <c r="AB194" s="101" t="s">
        <v>668</v>
      </c>
      <c r="AC194" s="101" t="s">
        <v>666</v>
      </c>
      <c r="AD194" s="101" t="s">
        <v>9674</v>
      </c>
      <c r="AE194" s="101" t="s">
        <v>6339</v>
      </c>
      <c r="AF194" s="101" t="s">
        <v>2139</v>
      </c>
      <c r="AG194" s="101" t="s">
        <v>6340</v>
      </c>
      <c r="AH194" s="101" t="s">
        <v>6341</v>
      </c>
      <c r="AI194" s="101" t="s">
        <v>6342</v>
      </c>
      <c r="AJ194" s="101" t="s">
        <v>2140</v>
      </c>
      <c r="AK194" s="102" t="s">
        <v>6343</v>
      </c>
      <c r="AL194" s="101" t="s">
        <v>6344</v>
      </c>
      <c r="AM194" s="101" t="s">
        <v>6345</v>
      </c>
      <c r="AN194" s="101" t="s">
        <v>6346</v>
      </c>
      <c r="AO194" s="101" t="s">
        <v>6347</v>
      </c>
      <c r="AP194" s="101" t="s">
        <v>2143</v>
      </c>
      <c r="AQ194" s="101" t="s">
        <v>6348</v>
      </c>
      <c r="AR194" s="101" t="s">
        <v>2144</v>
      </c>
      <c r="AS194" s="101" t="s">
        <v>6349</v>
      </c>
      <c r="AT194" s="101" t="s">
        <v>2145</v>
      </c>
      <c r="AU194" s="101" t="s">
        <v>2142</v>
      </c>
      <c r="AV194" s="101" t="s">
        <v>6350</v>
      </c>
      <c r="AW194" s="101" t="s">
        <v>6351</v>
      </c>
      <c r="AX194" s="101" t="s">
        <v>2141</v>
      </c>
      <c r="AY194" s="101" t="s">
        <v>6352</v>
      </c>
      <c r="AZ194" s="101" t="s">
        <v>6353</v>
      </c>
      <c r="BA194" s="103" t="s">
        <v>6354</v>
      </c>
      <c r="BB194" s="18" t="str">
        <f t="shared" si="57"/>
        <v>БИО - копър
Anethum graveolens
BIO - Dill</v>
      </c>
      <c r="BC194" s="18" t="str">
        <f t="shared" si="58"/>
        <v>BIO - dild
Anethum graveolens
BIO - Dill</v>
      </c>
      <c r="BD194" s="18" t="str">
        <f t="shared" si="59"/>
        <v xml:space="preserve">BIO - Dill
Anethum graveolens
</v>
      </c>
      <c r="BE194" s="18" t="str">
        <f t="shared" si="60"/>
        <v>Organic - Dill
Anethum graveolens
BIO - Dill</v>
      </c>
      <c r="BF194" s="18" t="str">
        <f t="shared" si="61"/>
        <v>ORGAANILINE – till
Anethum graveolens
BIO - Dill</v>
      </c>
      <c r="BG194" s="18" t="str">
        <f t="shared" si="62"/>
        <v>LUOMU - Tilli
Anethum graveolens
BIO - Dill</v>
      </c>
      <c r="BH194" s="18" t="str">
        <f t="shared" si="63"/>
        <v>BIO - Aneth
Anethum graveolens
BIO - Dill</v>
      </c>
      <c r="BI194" s="18" t="str">
        <f t="shared" si="64"/>
        <v>ΒΙΟΛΟΓΙΚΟ - Άνηθος
Anethum graveolens
BIO - Dill</v>
      </c>
      <c r="BJ194" s="18" t="str">
        <f t="shared" si="65"/>
        <v>ORGÁNACHA - Dill
Anethum graveolens
BIO - Dill</v>
      </c>
      <c r="BK194" s="18" t="str">
        <f t="shared" si="66"/>
        <v>LÍFRÆNT - Dill
Anethum graveolens
BIO - Dill</v>
      </c>
      <c r="BL194" s="18" t="str">
        <f t="shared" si="67"/>
        <v>BIO - Aneto
Anethum graveolens
BIO - Dill</v>
      </c>
      <c r="BM194" s="18" t="str">
        <f t="shared" si="68"/>
        <v>オーガニック　－　ディル
Anethum graveolens
BIO - Dill</v>
      </c>
      <c r="BN194" s="18" t="str">
        <f t="shared" si="69"/>
        <v>ORGANSKI - Kopar
Anethum graveolens
BIO - Dill</v>
      </c>
      <c r="BO194" s="18" t="str">
        <f t="shared" si="70"/>
        <v>BIOLOĢISKI - Dilles
Anethum graveolens
BIO - Dill</v>
      </c>
      <c r="BP194" s="18" t="str">
        <f t="shared" si="71"/>
        <v>EKOLOGIŠKAS – Krapai
Anethum graveolens
BIO - Dill</v>
      </c>
      <c r="BQ194" s="18" t="str">
        <f t="shared" si="72"/>
        <v>ORGANIĊI - Xibt
Anethum graveolens
BIO - Dill</v>
      </c>
      <c r="BR194" s="18" t="str">
        <f t="shared" si="73"/>
        <v>Bio - Dille
Anethum graveolens
BIO - Dill</v>
      </c>
      <c r="BS194" s="18" t="str">
        <f t="shared" si="74"/>
        <v>ØKOLOGISK - Dill
Anethum graveolens
BIO - Dill</v>
      </c>
      <c r="BT194" s="18" t="str">
        <f t="shared" si="75"/>
        <v>Bio - Koperek
Anethum graveolens
BIO - Dill</v>
      </c>
      <c r="BU194" s="18" t="str">
        <f t="shared" si="76"/>
        <v>ORGÂNICO - Endro
Anethum graveolens
BIO - Dill</v>
      </c>
      <c r="BV194" s="18" t="str">
        <f t="shared" si="77"/>
        <v>Ecologic - Mărar
Anethum graveolens
BIO - Dill</v>
      </c>
      <c r="BW194" s="18" t="str">
        <f t="shared" si="78"/>
        <v>Ekologiskt - Dill
Anethum graveolens
BIO - Dill</v>
      </c>
      <c r="BX194" s="18" t="str">
        <f t="shared" si="79"/>
        <v>BIO - Kôpor
Anethum graveolens
BIO - Dill</v>
      </c>
      <c r="BY194" s="18" t="str">
        <f t="shared" si="80"/>
        <v>BIO - Koper
Anethum graveolens
BIO - Dill</v>
      </c>
      <c r="BZ194" s="18" t="str">
        <f t="shared" si="81"/>
        <v>Ecológico - Eneldo
Anethum graveolens
BIO - Dill</v>
      </c>
      <c r="CA194" s="18" t="str">
        <f t="shared" si="82"/>
        <v>BIO - Kopr
Anethum graveolens
BIO - Dill</v>
      </c>
      <c r="CB194" s="18" t="str">
        <f t="shared" si="83"/>
        <v>ORGANİK - Dereotu
Anethum graveolens
BIO - Dill</v>
      </c>
      <c r="CC194" s="18" t="str">
        <f t="shared" si="84"/>
        <v>BIO - Kapor
Anethum graveolens
BIO - Dill</v>
      </c>
    </row>
    <row r="195" spans="2:81" ht="48" x14ac:dyDescent="0.2">
      <c r="B195" s="136">
        <v>193</v>
      </c>
      <c r="C195" s="3">
        <v>15307</v>
      </c>
      <c r="D195" s="98">
        <v>4055473153070</v>
      </c>
      <c r="E195" s="17">
        <v>2.0499999999999998</v>
      </c>
      <c r="F195" s="17">
        <v>150</v>
      </c>
      <c r="G195" s="99" t="s">
        <v>3115</v>
      </c>
      <c r="H195" s="98" t="s">
        <v>9734</v>
      </c>
      <c r="I195" s="17" t="s">
        <v>662</v>
      </c>
      <c r="J195" s="17" t="s">
        <v>2985</v>
      </c>
      <c r="K195" s="3">
        <v>75307</v>
      </c>
      <c r="L195" s="98">
        <v>4055473753072</v>
      </c>
      <c r="M195" s="17">
        <v>2.4500000000000002</v>
      </c>
      <c r="N195" s="3">
        <v>85307</v>
      </c>
      <c r="O195" s="98">
        <v>4055473853079</v>
      </c>
      <c r="P195" s="17">
        <v>3.75</v>
      </c>
      <c r="Q195" s="3">
        <v>55307</v>
      </c>
      <c r="R195" s="98">
        <v>4055473553078</v>
      </c>
      <c r="S195" s="17">
        <v>4.95</v>
      </c>
      <c r="T195" s="3">
        <v>35307</v>
      </c>
      <c r="U195" s="98">
        <v>4055473353074</v>
      </c>
      <c r="V195" s="17">
        <v>6.75</v>
      </c>
      <c r="W195" s="3">
        <v>65307</v>
      </c>
      <c r="X195" s="98">
        <v>4055473653075</v>
      </c>
      <c r="Y195" s="17">
        <v>2.95</v>
      </c>
      <c r="Z195" s="101" t="s">
        <v>9675</v>
      </c>
      <c r="AA195" s="101" t="s">
        <v>6365</v>
      </c>
      <c r="AB195" s="101" t="s">
        <v>663</v>
      </c>
      <c r="AC195" s="101" t="s">
        <v>661</v>
      </c>
      <c r="AD195" s="101" t="s">
        <v>9676</v>
      </c>
      <c r="AE195" s="101" t="s">
        <v>6355</v>
      </c>
      <c r="AF195" s="101" t="s">
        <v>2146</v>
      </c>
      <c r="AG195" s="101" t="s">
        <v>6356</v>
      </c>
      <c r="AH195" s="101" t="s">
        <v>9677</v>
      </c>
      <c r="AI195" s="101" t="s">
        <v>6357</v>
      </c>
      <c r="AJ195" s="101" t="s">
        <v>2147</v>
      </c>
      <c r="AK195" s="102" t="s">
        <v>6358</v>
      </c>
      <c r="AL195" s="101" t="s">
        <v>6359</v>
      </c>
      <c r="AM195" s="101" t="s">
        <v>6360</v>
      </c>
      <c r="AN195" s="101" t="s">
        <v>6361</v>
      </c>
      <c r="AO195" s="101" t="s">
        <v>6362</v>
      </c>
      <c r="AP195" s="101" t="s">
        <v>2150</v>
      </c>
      <c r="AQ195" s="101" t="s">
        <v>6363</v>
      </c>
      <c r="AR195" s="101" t="s">
        <v>2151</v>
      </c>
      <c r="AS195" s="101" t="s">
        <v>6364</v>
      </c>
      <c r="AT195" s="101" t="s">
        <v>2152</v>
      </c>
      <c r="AU195" s="101" t="s">
        <v>2149</v>
      </c>
      <c r="AV195" s="101" t="s">
        <v>6365</v>
      </c>
      <c r="AW195" s="101" t="s">
        <v>6365</v>
      </c>
      <c r="AX195" s="101" t="s">
        <v>2148</v>
      </c>
      <c r="AY195" s="101" t="s">
        <v>6366</v>
      </c>
      <c r="AZ195" s="101" t="s">
        <v>6367</v>
      </c>
      <c r="BA195" s="103" t="s">
        <v>6365</v>
      </c>
      <c r="BB195" s="18" t="str">
        <f t="shared" si="57"/>
        <v>БИО - кориандър
Coriandrum sativum
BIO - Koriander</v>
      </c>
      <c r="BC195" s="18" t="str">
        <f t="shared" si="58"/>
        <v>BIO - koriander
Coriandrum sativum
BIO - Koriander</v>
      </c>
      <c r="BD195" s="18" t="str">
        <f t="shared" si="59"/>
        <v xml:space="preserve">BIO - Koriander
Coriandrum sativum
</v>
      </c>
      <c r="BE195" s="18" t="str">
        <f t="shared" si="60"/>
        <v>Organic - Coriander
Coriandrum sativum
BIO - Koriander</v>
      </c>
      <c r="BF195" s="18" t="str">
        <f t="shared" si="61"/>
        <v>ORGAANILINE – koriander
Coriandrum sativum
BIO - Koriander</v>
      </c>
      <c r="BG195" s="18" t="str">
        <f t="shared" si="62"/>
        <v>LUOMU - Korianteri
Coriandrum sativum
BIO - Koriander</v>
      </c>
      <c r="BH195" s="18" t="str">
        <f t="shared" si="63"/>
        <v>BIO - Coriandre
Coriandrum sativum
BIO - Koriander</v>
      </c>
      <c r="BI195" s="18" t="str">
        <f t="shared" si="64"/>
        <v>ΒΙΟΛΟΓΙΚΟ - Κόλιανδρος
Coriandrum sativum
BIO - Koriander</v>
      </c>
      <c r="BJ195" s="18" t="str">
        <f t="shared" si="65"/>
        <v>ORGÁNACHA - Coriander
Coriandrum sativum
BIO - Koriander</v>
      </c>
      <c r="BK195" s="18" t="str">
        <f t="shared" si="66"/>
        <v>LÍFRÆNT - Kóríander
Coriandrum sativum
BIO - Koriander</v>
      </c>
      <c r="BL195" s="18" t="str">
        <f t="shared" si="67"/>
        <v>BIO - Coriandolo
Coriandrum sativum
BIO - Koriander</v>
      </c>
      <c r="BM195" s="18" t="str">
        <f t="shared" si="68"/>
        <v>オーガニック　－　コリアンダー
Coriandrum sativum
BIO - Koriander</v>
      </c>
      <c r="BN195" s="18" t="str">
        <f t="shared" si="69"/>
        <v>ORGANSKI – Korijander
Coriandrum sativum
BIO - Koriander</v>
      </c>
      <c r="BO195" s="18" t="str">
        <f t="shared" si="70"/>
        <v>BIOLOĢISKS – koriandrs
Coriandrum sativum
BIO - Koriander</v>
      </c>
      <c r="BP195" s="18" t="str">
        <f t="shared" si="71"/>
        <v>EKOLOGIŠKAS – kalendra
Coriandrum sativum
BIO - Koriander</v>
      </c>
      <c r="BQ195" s="18" t="str">
        <f t="shared" si="72"/>
        <v>ORGANIĊI - Kosbor
Coriandrum sativum
BIO - Koriander</v>
      </c>
      <c r="BR195" s="18" t="str">
        <f t="shared" si="73"/>
        <v>Bio - Koriander
Coriandrum sativum
BIO - Koriander</v>
      </c>
      <c r="BS195" s="18" t="str">
        <f t="shared" si="74"/>
        <v>ØKOLOGISK - Koriander
Coriandrum sativum
BIO - Koriander</v>
      </c>
      <c r="BT195" s="18" t="str">
        <f t="shared" si="75"/>
        <v>Bio - Kolendra
Coriandrum sativum
BIO - Koriander</v>
      </c>
      <c r="BU195" s="18" t="str">
        <f t="shared" si="76"/>
        <v>ORGÂNICO - Coentro
Coriandrum sativum
BIO - Koriander</v>
      </c>
      <c r="BV195" s="18" t="str">
        <f t="shared" si="77"/>
        <v>Ecologic - Coriandru
Coriandrum sativum
BIO - Koriander</v>
      </c>
      <c r="BW195" s="18" t="str">
        <f t="shared" si="78"/>
        <v>Ekologiskt - Koriander
Coriandrum sativum
BIO - Koriander</v>
      </c>
      <c r="BX195" s="18" t="str">
        <f t="shared" si="79"/>
        <v>BIO - koriander
Coriandrum sativum
BIO - Koriander</v>
      </c>
      <c r="BY195" s="18" t="str">
        <f t="shared" si="80"/>
        <v>BIO - koriander
Coriandrum sativum
BIO - Koriander</v>
      </c>
      <c r="BZ195" s="18" t="str">
        <f t="shared" si="81"/>
        <v>Ecológico - Cilantro
Coriandrum sativum
BIO - Koriander</v>
      </c>
      <c r="CA195" s="18" t="str">
        <f t="shared" si="82"/>
        <v>BIO - Koriandr
Coriandrum sativum
BIO - Koriander</v>
      </c>
      <c r="CB195" s="18" t="str">
        <f t="shared" si="83"/>
        <v>ORGANİK - Kişniş
Coriandrum sativum
BIO - Koriander</v>
      </c>
      <c r="CC195" s="18" t="str">
        <f t="shared" si="84"/>
        <v>BIO - koriander
Coriandrum sativum
BIO - Koriander</v>
      </c>
    </row>
    <row r="196" spans="2:81" ht="48" x14ac:dyDescent="0.2">
      <c r="B196" s="136">
        <v>194</v>
      </c>
      <c r="C196" s="3">
        <v>15308</v>
      </c>
      <c r="D196" s="98">
        <v>4055473153087</v>
      </c>
      <c r="E196" s="17">
        <v>2.0499999999999998</v>
      </c>
      <c r="F196" s="17">
        <v>400</v>
      </c>
      <c r="G196" s="99" t="s">
        <v>3115</v>
      </c>
      <c r="H196" s="98" t="s">
        <v>9734</v>
      </c>
      <c r="I196" s="17" t="s">
        <v>494</v>
      </c>
      <c r="J196" s="17" t="s">
        <v>2980</v>
      </c>
      <c r="K196" s="3">
        <v>75308</v>
      </c>
      <c r="L196" s="98">
        <v>4055473753089</v>
      </c>
      <c r="M196" s="17">
        <v>2.4500000000000002</v>
      </c>
      <c r="N196" s="3">
        <v>85308</v>
      </c>
      <c r="O196" s="98">
        <v>4055473853086</v>
      </c>
      <c r="P196" s="17">
        <v>3.75</v>
      </c>
      <c r="Q196" s="3">
        <v>55308</v>
      </c>
      <c r="R196" s="98">
        <v>4055473553085</v>
      </c>
      <c r="S196" s="17">
        <v>4.95</v>
      </c>
      <c r="T196" s="3">
        <v>35308</v>
      </c>
      <c r="U196" s="98">
        <v>4055473353081</v>
      </c>
      <c r="V196" s="17">
        <v>6.75</v>
      </c>
      <c r="W196" s="3">
        <v>65308</v>
      </c>
      <c r="X196" s="98">
        <v>4055473653082</v>
      </c>
      <c r="Y196" s="17">
        <v>2.95</v>
      </c>
      <c r="Z196" s="101" t="s">
        <v>9678</v>
      </c>
      <c r="AA196" s="101" t="s">
        <v>9679</v>
      </c>
      <c r="AB196" s="101" t="s">
        <v>643</v>
      </c>
      <c r="AC196" s="101" t="s">
        <v>642</v>
      </c>
      <c r="AD196" s="101" t="s">
        <v>9680</v>
      </c>
      <c r="AE196" s="101" t="s">
        <v>6370</v>
      </c>
      <c r="AF196" s="101" t="s">
        <v>2153</v>
      </c>
      <c r="AG196" s="101" t="s">
        <v>6371</v>
      </c>
      <c r="AH196" s="101" t="s">
        <v>6372</v>
      </c>
      <c r="AI196" s="101" t="s">
        <v>6373</v>
      </c>
      <c r="AJ196" s="101" t="s">
        <v>2154</v>
      </c>
      <c r="AK196" s="102" t="s">
        <v>6374</v>
      </c>
      <c r="AL196" s="101" t="s">
        <v>6375</v>
      </c>
      <c r="AM196" s="101" t="s">
        <v>6376</v>
      </c>
      <c r="AN196" s="101" t="s">
        <v>6377</v>
      </c>
      <c r="AO196" s="101" t="s">
        <v>6378</v>
      </c>
      <c r="AP196" s="101" t="s">
        <v>2157</v>
      </c>
      <c r="AQ196" s="101" t="s">
        <v>6379</v>
      </c>
      <c r="AR196" s="101" t="s">
        <v>2158</v>
      </c>
      <c r="AS196" s="101" t="s">
        <v>6380</v>
      </c>
      <c r="AT196" s="101" t="s">
        <v>2159</v>
      </c>
      <c r="AU196" s="101" t="s">
        <v>2156</v>
      </c>
      <c r="AV196" s="101" t="s">
        <v>6381</v>
      </c>
      <c r="AW196" s="101" t="s">
        <v>6382</v>
      </c>
      <c r="AX196" s="101" t="s">
        <v>2155</v>
      </c>
      <c r="AY196" s="101" t="s">
        <v>6381</v>
      </c>
      <c r="AZ196" s="101" t="s">
        <v>6383</v>
      </c>
      <c r="BA196" s="103" t="s">
        <v>6384</v>
      </c>
      <c r="BB196" s="18" t="str">
        <f t="shared" ref="BB196:BB259" si="85">CONCATENATE(Z196,CHAR(10),
$I196,CHAR(10),
$AB196)</f>
        <v>БИО - Червен босилек
Ocimum basilicum
BIO - Rotes Basilikum</v>
      </c>
      <c r="BC196" s="18" t="str">
        <f t="shared" ref="BC196:BC259" si="86">CONCATENATE(AA196,CHAR(10),
$I196,CHAR(10),
$AB196)</f>
        <v>BIO - Rød basilikum
Ocimum basilicum
BIO - Rotes Basilikum</v>
      </c>
      <c r="BD196" s="18" t="str">
        <f t="shared" ref="BD196:BD259" si="87">CONCATENATE(AB196,CHAR(10),
$I196,CHAR(10))</f>
        <v xml:space="preserve">BIO - Rotes Basilikum
Ocimum basilicum
</v>
      </c>
      <c r="BE196" s="18" t="str">
        <f t="shared" ref="BE196:BE259" si="88">CONCATENATE(AC196,CHAR(10),
$I196,CHAR(10),
$AB196)</f>
        <v>Organic - Basil Red
Ocimum basilicum
BIO - Rotes Basilikum</v>
      </c>
      <c r="BF196" s="18" t="str">
        <f t="shared" ref="BF196:BF259" si="89">CONCATENATE(AD196,CHAR(10),
$I196,CHAR(10),
$AB196)</f>
        <v>ORGAANILINE – punane basiilik
Ocimum basilicum
BIO - Rotes Basilikum</v>
      </c>
      <c r="BG196" s="18" t="str">
        <f t="shared" ref="BG196:BG259" si="90">CONCATENATE(AE196,CHAR(10),
$I196,CHAR(10),
$AB196)</f>
        <v>LUOMU - Punainen basilika
Ocimum basilicum
BIO - Rotes Basilikum</v>
      </c>
      <c r="BH196" s="18" t="str">
        <f t="shared" ref="BH196:BH259" si="91">CONCATENATE(AF196,CHAR(10),
$I196,CHAR(10),
$AB196)</f>
        <v>BIO - Basilic - Pourpre
Ocimum basilicum
BIO - Rotes Basilikum</v>
      </c>
      <c r="BI196" s="18" t="str">
        <f t="shared" ref="BI196:BI259" si="92">CONCATENATE(AG196,CHAR(10),
$I196,CHAR(10),
$AB196)</f>
        <v>ΒΙΟΛΟΓΙΚΟ - Κόκκινος Βασιλικός
Ocimum basilicum
BIO - Rotes Basilikum</v>
      </c>
      <c r="BJ196" s="18" t="str">
        <f t="shared" ref="BJ196:BJ259" si="93">CONCATENATE(AH196,CHAR(10),
$I196,CHAR(10),
$AB196)</f>
        <v>ORGÁNACHA - Basil Dearg
Ocimum basilicum
BIO - Rotes Basilikum</v>
      </c>
      <c r="BK196" s="18" t="str">
        <f t="shared" ref="BK196:BK259" si="94">CONCATENATE(AI196,CHAR(10),
$I196,CHAR(10),
$AB196)</f>
        <v>LÍFRÆNT - Rauð basil
Ocimum basilicum
BIO - Rotes Basilikum</v>
      </c>
      <c r="BL196" s="18" t="str">
        <f t="shared" ref="BL196:BL259" si="95">CONCATENATE(AJ196,CHAR(10),
$I196,CHAR(10),
$AB196)</f>
        <v>BIO - Basilico Rosso
Ocimum basilicum
BIO - Rotes Basilikum</v>
      </c>
      <c r="BM196" s="18" t="str">
        <f t="shared" ref="BM196:BM259" si="96">CONCATENATE(AK196,CHAR(10),
$I196,CHAR(10),
$AB196)</f>
        <v>オーガニック　－　レッドバジル
Ocimum basilicum
BIO - Rotes Basilikum</v>
      </c>
      <c r="BN196" s="18" t="str">
        <f t="shared" ref="BN196:BN259" si="97">CONCATENATE(AL196,CHAR(10),
$I196,CHAR(10),
$AB196)</f>
        <v>ORGANSKI - Crveni bosiljak
Ocimum basilicum
BIO - Rotes Basilikum</v>
      </c>
      <c r="BO196" s="18" t="str">
        <f t="shared" ref="BO196:BO259" si="98">CONCATENATE(AM196,CHAR(10),
$I196,CHAR(10),
$AB196)</f>
        <v>BIOLOĢISKI - Sarkanais baziliks
Ocimum basilicum
BIO - Rotes Basilikum</v>
      </c>
      <c r="BP196" s="18" t="str">
        <f t="shared" ref="BP196:BP259" si="99">CONCATENATE(AN196,CHAR(10),
$I196,CHAR(10),
$AB196)</f>
        <v>EKOLOGIŠKAS – Raudonasis bazilikas
Ocimum basilicum
BIO - Rotes Basilikum</v>
      </c>
      <c r="BQ196" s="18" t="str">
        <f t="shared" ref="BQ196:BQ259" si="100">CONCATENATE(AO196,CHAR(10),
$I196,CHAR(10),
$AB196)</f>
        <v>ORGANIĊI - Ħabaq Aħmar
Ocimum basilicum
BIO - Rotes Basilikum</v>
      </c>
      <c r="BR196" s="18" t="str">
        <f t="shared" ref="BR196:BR259" si="101">CONCATENATE(AP196,CHAR(10),
$I196,CHAR(10),
$AB196)</f>
        <v>Bio - Rode Basilicum
Ocimum basilicum
BIO - Rotes Basilikum</v>
      </c>
      <c r="BS196" s="18" t="str">
        <f t="shared" ref="BS196:BS259" si="102">CONCATENATE(AQ196,CHAR(10),
$I196,CHAR(10),
$AB196)</f>
        <v>ØKOLOGISK - Rød basilikum
Ocimum basilicum
BIO - Rotes Basilikum</v>
      </c>
      <c r="BT196" s="18" t="str">
        <f t="shared" ref="BT196:BT259" si="103">CONCATENATE(AR196,CHAR(10),
$I196,CHAR(10),
$AB196)</f>
        <v>Bio - Czerwona Bazylia
Ocimum basilicum
BIO - Rotes Basilikum</v>
      </c>
      <c r="BU196" s="18" t="str">
        <f t="shared" ref="BU196:BU259" si="104">CONCATENATE(AS196,CHAR(10),
$I196,CHAR(10),
$AB196)</f>
        <v>ORGÂNICO - Manjericão Vermelho
Ocimum basilicum
BIO - Rotes Basilikum</v>
      </c>
      <c r="BV196" s="18" t="str">
        <f t="shared" ref="BV196:BV259" si="105">CONCATENATE(AT196,CHAR(10),
$I196,CHAR(10),
$AB196)</f>
        <v>Ecologic - Busuioc Rosu
Ocimum basilicum
BIO - Rotes Basilikum</v>
      </c>
      <c r="BW196" s="18" t="str">
        <f t="shared" ref="BW196:BW259" si="106">CONCATENATE(AU196,CHAR(10),
$I196,CHAR(10),
$AB196)</f>
        <v>Ekologiskt - Röd Basilika
Ocimum basilicum
BIO - Rotes Basilikum</v>
      </c>
      <c r="BX196" s="18" t="str">
        <f t="shared" ref="BX196:BX259" si="107">CONCATENATE(AV196,CHAR(10),
$I196,CHAR(10),
$AB196)</f>
        <v>BIO - Bazalka červená
Ocimum basilicum
BIO - Rotes Basilikum</v>
      </c>
      <c r="BY196" s="18" t="str">
        <f t="shared" ref="BY196:BY259" si="108">CONCATENATE(AW196,CHAR(10),
$I196,CHAR(10),
$AB196)</f>
        <v>BIO - Rdeča bazilika
Ocimum basilicum
BIO - Rotes Basilikum</v>
      </c>
      <c r="BZ196" s="18" t="str">
        <f t="shared" ref="BZ196:BZ259" si="109">CONCATENATE(AX196,CHAR(10),
$I196,CHAR(10),
$AB196)</f>
        <v>Ecológico - Albahaca Roja
Ocimum basilicum
BIO - Rotes Basilikum</v>
      </c>
      <c r="CA196" s="18" t="str">
        <f t="shared" ref="CA196:CA259" si="110">CONCATENATE(AY196,CHAR(10),
$I196,CHAR(10),
$AB196)</f>
        <v>BIO - Bazalka červená
Ocimum basilicum
BIO - Rotes Basilikum</v>
      </c>
      <c r="CB196" s="18" t="str">
        <f t="shared" ref="CB196:CB259" si="111">CONCATENATE(AZ196,CHAR(10),
$I196,CHAR(10),
$AB196)</f>
        <v>ORGANİK - Fesleğen
Ocimum basilicum
BIO - Rotes Basilikum</v>
      </c>
      <c r="CC196" s="18" t="str">
        <f t="shared" ref="CC196:CC259" si="112">CONCATENATE(BA196,CHAR(10),
$I196,CHAR(10),
$AB196)</f>
        <v>BIO - Vörös bazsalikom
Ocimum basilicum
BIO - Rotes Basilikum</v>
      </c>
    </row>
    <row r="197" spans="2:81" ht="48" x14ac:dyDescent="0.2">
      <c r="B197" s="136">
        <v>195</v>
      </c>
      <c r="C197" s="3">
        <v>15309</v>
      </c>
      <c r="D197" s="98">
        <v>4055473153094</v>
      </c>
      <c r="E197" s="17">
        <v>2.0499999999999998</v>
      </c>
      <c r="F197" s="17">
        <v>400</v>
      </c>
      <c r="G197" s="99" t="s">
        <v>3115</v>
      </c>
      <c r="H197" s="98" t="s">
        <v>9734</v>
      </c>
      <c r="I197" s="17" t="s">
        <v>670</v>
      </c>
      <c r="J197" s="17" t="s">
        <v>2986</v>
      </c>
      <c r="K197" s="3">
        <v>75309</v>
      </c>
      <c r="L197" s="98">
        <v>4055473753096</v>
      </c>
      <c r="M197" s="17">
        <v>2.4500000000000002</v>
      </c>
      <c r="N197" s="3">
        <v>85309</v>
      </c>
      <c r="O197" s="98">
        <v>4055473853093</v>
      </c>
      <c r="P197" s="17">
        <v>3.75</v>
      </c>
      <c r="Q197" s="3">
        <v>55309</v>
      </c>
      <c r="R197" s="98">
        <v>4055473553092</v>
      </c>
      <c r="S197" s="17">
        <v>4.95</v>
      </c>
      <c r="T197" s="3">
        <v>35309</v>
      </c>
      <c r="U197" s="98">
        <v>4055473353098</v>
      </c>
      <c r="V197" s="17">
        <v>6.75</v>
      </c>
      <c r="W197" s="3">
        <v>65309</v>
      </c>
      <c r="X197" s="98">
        <v>4055473653099</v>
      </c>
      <c r="Y197" s="17">
        <v>2.95</v>
      </c>
      <c r="Z197" s="101" t="s">
        <v>9681</v>
      </c>
      <c r="AA197" s="101" t="s">
        <v>9682</v>
      </c>
      <c r="AB197" s="101" t="s">
        <v>671</v>
      </c>
      <c r="AC197" s="101" t="s">
        <v>669</v>
      </c>
      <c r="AD197" s="101" t="s">
        <v>9683</v>
      </c>
      <c r="AE197" s="101" t="s">
        <v>6385</v>
      </c>
      <c r="AF197" s="101" t="s">
        <v>2160</v>
      </c>
      <c r="AG197" s="101" t="s">
        <v>6386</v>
      </c>
      <c r="AH197" s="101" t="s">
        <v>9684</v>
      </c>
      <c r="AI197" s="101" t="s">
        <v>6387</v>
      </c>
      <c r="AJ197" s="101" t="s">
        <v>2161</v>
      </c>
      <c r="AK197" s="102" t="s">
        <v>6388</v>
      </c>
      <c r="AL197" s="101" t="s">
        <v>6389</v>
      </c>
      <c r="AM197" s="101" t="s">
        <v>6390</v>
      </c>
      <c r="AN197" s="101" t="s">
        <v>6391</v>
      </c>
      <c r="AO197" s="101" t="s">
        <v>6392</v>
      </c>
      <c r="AP197" s="101" t="s">
        <v>2164</v>
      </c>
      <c r="AQ197" s="101" t="s">
        <v>6393</v>
      </c>
      <c r="AR197" s="101" t="s">
        <v>2165</v>
      </c>
      <c r="AS197" s="101" t="s">
        <v>6394</v>
      </c>
      <c r="AT197" s="101" t="s">
        <v>2166</v>
      </c>
      <c r="AU197" s="101" t="s">
        <v>2163</v>
      </c>
      <c r="AV197" s="101" t="s">
        <v>6395</v>
      </c>
      <c r="AW197" s="101" t="s">
        <v>6396</v>
      </c>
      <c r="AX197" s="101" t="s">
        <v>2162</v>
      </c>
      <c r="AY197" s="101" t="s">
        <v>6397</v>
      </c>
      <c r="AZ197" s="101" t="s">
        <v>6398</v>
      </c>
      <c r="BA197" s="103" t="s">
        <v>6399</v>
      </c>
      <c r="BB197" s="18" t="str">
        <f t="shared" si="85"/>
        <v>БИО - киселец
Rumex acetosa
BIO - Sauerampfer</v>
      </c>
      <c r="BC197" s="18" t="str">
        <f t="shared" si="86"/>
        <v>BIO - syre
Rumex acetosa
BIO - Sauerampfer</v>
      </c>
      <c r="BD197" s="18" t="str">
        <f t="shared" si="87"/>
        <v xml:space="preserve">BIO - Sauerampfer
Rumex acetosa
</v>
      </c>
      <c r="BE197" s="18" t="str">
        <f t="shared" si="88"/>
        <v>Organic - French Sorrel
Rumex acetosa
BIO - Sauerampfer</v>
      </c>
      <c r="BF197" s="18" t="str">
        <f t="shared" si="89"/>
        <v>ORGAANILINE – hapuoblikas
Rumex acetosa
BIO - Sauerampfer</v>
      </c>
      <c r="BG197" s="18" t="str">
        <f t="shared" si="90"/>
        <v>LUOMU - suolaheinä
Rumex acetosa
BIO - Sauerampfer</v>
      </c>
      <c r="BH197" s="18" t="str">
        <f t="shared" si="91"/>
        <v>BIO - Oseille commune
Rumex acetosa
BIO - Sauerampfer</v>
      </c>
      <c r="BI197" s="18" t="str">
        <f t="shared" si="92"/>
        <v>ΒΙΟΛΟΓΙΚΟ - οξαλίδα
Rumex acetosa
BIO - Sauerampfer</v>
      </c>
      <c r="BJ197" s="18" t="str">
        <f t="shared" si="93"/>
        <v>ORGÁNACHA - sorrel
Rumex acetosa
BIO - Sauerampfer</v>
      </c>
      <c r="BK197" s="18" t="str">
        <f t="shared" si="94"/>
        <v>LÍFRÆNT - sýra
Rumex acetosa
BIO - Sauerampfer</v>
      </c>
      <c r="BL197" s="18" t="str">
        <f t="shared" si="95"/>
        <v>BIO - Acetosa
Rumex acetosa
BIO - Sauerampfer</v>
      </c>
      <c r="BM197" s="18" t="str">
        <f t="shared" si="96"/>
        <v>オーガニック　－　フレンチソレル
Rumex acetosa
BIO - Sauerampfer</v>
      </c>
      <c r="BN197" s="18" t="str">
        <f t="shared" si="97"/>
        <v>ORGANSKI – kiseljak
Rumex acetosa
BIO - Sauerampfer</v>
      </c>
      <c r="BO197" s="18" t="str">
        <f t="shared" si="98"/>
        <v>BIOLOĢISKĀS – skābenes
Rumex acetosa
BIO - Sauerampfer</v>
      </c>
      <c r="BP197" s="18" t="str">
        <f t="shared" si="99"/>
        <v>EKOLOGIŠKAS – rūgštynės
Rumex acetosa
BIO - Sauerampfer</v>
      </c>
      <c r="BQ197" s="18" t="str">
        <f t="shared" si="100"/>
        <v>ORGANIĊI - sorrel
Rumex acetosa
BIO - Sauerampfer</v>
      </c>
      <c r="BR197" s="18" t="str">
        <f t="shared" si="101"/>
        <v>Bio - Zuring
Rumex acetosa
BIO - Sauerampfer</v>
      </c>
      <c r="BS197" s="18" t="str">
        <f t="shared" si="102"/>
        <v>ØKOLOGISK - syre
Rumex acetosa
BIO - Sauerampfer</v>
      </c>
      <c r="BT197" s="18" t="str">
        <f t="shared" si="103"/>
        <v>Bio - Szczaw
Rumex acetosa
BIO - Sauerampfer</v>
      </c>
      <c r="BU197" s="18" t="str">
        <f t="shared" si="104"/>
        <v>ORGÂNICO - azeda
Rumex acetosa
BIO - Sauerampfer</v>
      </c>
      <c r="BV197" s="18" t="str">
        <f t="shared" si="105"/>
        <v>Ecologic - Măcriș
Rumex acetosa
BIO - Sauerampfer</v>
      </c>
      <c r="BW197" s="18" t="str">
        <f t="shared" si="106"/>
        <v>Ekologiskt - Sorrel
Rumex acetosa
BIO - Sauerampfer</v>
      </c>
      <c r="BX197" s="18" t="str">
        <f t="shared" si="107"/>
        <v>BIO - šťavel
Rumex acetosa
BIO - Sauerampfer</v>
      </c>
      <c r="BY197" s="18" t="str">
        <f t="shared" si="108"/>
        <v>BIO - kislica
Rumex acetosa
BIO - Sauerampfer</v>
      </c>
      <c r="BZ197" s="18" t="str">
        <f t="shared" si="109"/>
        <v>Ecológico - Alazana
Rumex acetosa
BIO - Sauerampfer</v>
      </c>
      <c r="CA197" s="18" t="str">
        <f t="shared" si="110"/>
        <v>BIO - šťovík
Rumex acetosa
BIO - Sauerampfer</v>
      </c>
      <c r="CB197" s="18" t="str">
        <f t="shared" si="111"/>
        <v>ORGANİK - kuzukulağı
Rumex acetosa
BIO - Sauerampfer</v>
      </c>
      <c r="CC197" s="18" t="str">
        <f t="shared" si="112"/>
        <v>BIO - sóska
Rumex acetosa
BIO - Sauerampfer</v>
      </c>
    </row>
    <row r="198" spans="2:81" ht="48" x14ac:dyDescent="0.2">
      <c r="B198" s="136">
        <v>196</v>
      </c>
      <c r="C198" s="3">
        <v>15310</v>
      </c>
      <c r="D198" s="98">
        <v>4055473153100</v>
      </c>
      <c r="E198" s="17">
        <v>2.0499999999999998</v>
      </c>
      <c r="F198" s="17">
        <v>700</v>
      </c>
      <c r="G198" s="99" t="s">
        <v>3115</v>
      </c>
      <c r="H198" s="98" t="s">
        <v>9734</v>
      </c>
      <c r="I198" s="17" t="s">
        <v>681</v>
      </c>
      <c r="J198" s="17" t="s">
        <v>2987</v>
      </c>
      <c r="K198" s="3">
        <v>75310</v>
      </c>
      <c r="L198" s="98">
        <v>4055473753102</v>
      </c>
      <c r="M198" s="17">
        <v>2.4500000000000002</v>
      </c>
      <c r="N198" s="3">
        <v>85310</v>
      </c>
      <c r="O198" s="98">
        <v>4055473853109</v>
      </c>
      <c r="P198" s="17">
        <v>3.75</v>
      </c>
      <c r="Q198" s="3">
        <v>55310</v>
      </c>
      <c r="R198" s="98">
        <v>4055473553108</v>
      </c>
      <c r="S198" s="17">
        <v>4.95</v>
      </c>
      <c r="T198" s="3">
        <v>35310</v>
      </c>
      <c r="U198" s="98">
        <v>4055473353104</v>
      </c>
      <c r="V198" s="17">
        <v>6.75</v>
      </c>
      <c r="W198" s="3">
        <v>65310</v>
      </c>
      <c r="X198" s="98">
        <v>4055473653105</v>
      </c>
      <c r="Y198" s="17">
        <v>2.95</v>
      </c>
      <c r="Z198" s="101" t="s">
        <v>9685</v>
      </c>
      <c r="AA198" s="101" t="s">
        <v>9686</v>
      </c>
      <c r="AB198" s="101" t="s">
        <v>682</v>
      </c>
      <c r="AC198" s="101" t="s">
        <v>680</v>
      </c>
      <c r="AD198" s="101" t="s">
        <v>9687</v>
      </c>
      <c r="AE198" s="101" t="s">
        <v>6400</v>
      </c>
      <c r="AF198" s="101" t="s">
        <v>2167</v>
      </c>
      <c r="AG198" s="101" t="s">
        <v>6401</v>
      </c>
      <c r="AH198" s="101" t="s">
        <v>6402</v>
      </c>
      <c r="AI198" s="101" t="s">
        <v>6403</v>
      </c>
      <c r="AJ198" s="101" t="s">
        <v>2168</v>
      </c>
      <c r="AK198" s="102" t="s">
        <v>6404</v>
      </c>
      <c r="AL198" s="101" t="s">
        <v>6405</v>
      </c>
      <c r="AM198" s="101" t="s">
        <v>6406</v>
      </c>
      <c r="AN198" s="101" t="s">
        <v>6407</v>
      </c>
      <c r="AO198" s="101" t="s">
        <v>6408</v>
      </c>
      <c r="AP198" s="101" t="s">
        <v>2171</v>
      </c>
      <c r="AQ198" s="101" t="s">
        <v>6409</v>
      </c>
      <c r="AR198" s="101" t="s">
        <v>2172</v>
      </c>
      <c r="AS198" s="101" t="s">
        <v>6410</v>
      </c>
      <c r="AT198" s="101" t="s">
        <v>2173</v>
      </c>
      <c r="AU198" s="101" t="s">
        <v>2170</v>
      </c>
      <c r="AV198" s="101" t="s">
        <v>6411</v>
      </c>
      <c r="AW198" s="101" t="s">
        <v>6412</v>
      </c>
      <c r="AX198" s="101" t="s">
        <v>2169</v>
      </c>
      <c r="AY198" s="101" t="s">
        <v>6413</v>
      </c>
      <c r="AZ198" s="101" t="s">
        <v>6414</v>
      </c>
      <c r="BA198" s="103" t="s">
        <v>6415</v>
      </c>
      <c r="BB198" s="18" t="str">
        <f t="shared" si="85"/>
        <v>БИО - майорана
Origanum majorana
BIO - Majoran</v>
      </c>
      <c r="BC198" s="18" t="str">
        <f t="shared" si="86"/>
        <v>BIO - merian
Origanum majorana
BIO - Majoran</v>
      </c>
      <c r="BD198" s="18" t="str">
        <f t="shared" si="87"/>
        <v xml:space="preserve">BIO - Majoran
Origanum majorana
</v>
      </c>
      <c r="BE198" s="18" t="str">
        <f t="shared" si="88"/>
        <v>Organic - Marjoram
Origanum majorana
BIO - Majoran</v>
      </c>
      <c r="BF198" s="18" t="str">
        <f t="shared" si="89"/>
        <v>ORGAANILINE – majoraan
Origanum majorana
BIO - Majoran</v>
      </c>
      <c r="BG198" s="18" t="str">
        <f t="shared" si="90"/>
        <v>LUOMU - Meirami
Origanum majorana
BIO - Majoran</v>
      </c>
      <c r="BH198" s="18" t="str">
        <f t="shared" si="91"/>
        <v>BIO - Marjolaine
Origanum majorana
BIO - Majoran</v>
      </c>
      <c r="BI198" s="18" t="str">
        <f t="shared" si="92"/>
        <v>ΒΙΟΛΟΓΙΚΗ - Μαντζουράνα
Origanum majorana
BIO - Majoran</v>
      </c>
      <c r="BJ198" s="18" t="str">
        <f t="shared" si="93"/>
        <v>ORGÁNAIGH - Marjoram
Origanum majorana
BIO - Majoran</v>
      </c>
      <c r="BK198" s="18" t="str">
        <f t="shared" si="94"/>
        <v>LÍFRÆNT - Marjoram
Origanum majorana
BIO - Majoran</v>
      </c>
      <c r="BL198" s="18" t="str">
        <f t="shared" si="95"/>
        <v>BIO - Maggiorana
Origanum majorana
BIO - Majoran</v>
      </c>
      <c r="BM198" s="18" t="str">
        <f t="shared" si="96"/>
        <v>オーガニック　－　マジョラム
Origanum majorana
BIO - Majoran</v>
      </c>
      <c r="BN198" s="18" t="str">
        <f t="shared" si="97"/>
        <v>ORGANSKI – mažuran
Origanum majorana
BIO - Majoran</v>
      </c>
      <c r="BO198" s="18" t="str">
        <f t="shared" si="98"/>
        <v>BIOLOĢISKI – majorāns
Origanum majorana
BIO - Majoran</v>
      </c>
      <c r="BP198" s="18" t="str">
        <f t="shared" si="99"/>
        <v>EKOLOGIŠKAS – mairūnas
Origanum majorana
BIO - Majoran</v>
      </c>
      <c r="BQ198" s="18" t="str">
        <f t="shared" si="100"/>
        <v>ORGANIĊI - Marjoram
Origanum majorana
BIO - Majoran</v>
      </c>
      <c r="BR198" s="18" t="str">
        <f t="shared" si="101"/>
        <v>Bio - Marjolein
Origanum majorana
BIO - Majoran</v>
      </c>
      <c r="BS198" s="18" t="str">
        <f t="shared" si="102"/>
        <v>ØKOLOGISK - Merian
Origanum majorana
BIO - Majoran</v>
      </c>
      <c r="BT198" s="18" t="str">
        <f t="shared" si="103"/>
        <v>Bio - Majeranek
Origanum majorana
BIO - Majoran</v>
      </c>
      <c r="BU198" s="18" t="str">
        <f t="shared" si="104"/>
        <v>ORGÂNICO - Manjerona
Origanum majorana
BIO - Majoran</v>
      </c>
      <c r="BV198" s="18" t="str">
        <f t="shared" si="105"/>
        <v>Ecologic - Maghiran
Origanum majorana
BIO - Majoran</v>
      </c>
      <c r="BW198" s="18" t="str">
        <f t="shared" si="106"/>
        <v>Ekologiskt - Merian
Origanum majorana
BIO - Majoran</v>
      </c>
      <c r="BX198" s="18" t="str">
        <f t="shared" si="107"/>
        <v>BIO - Majorán
Origanum majorana
BIO - Majoran</v>
      </c>
      <c r="BY198" s="18" t="str">
        <f t="shared" si="108"/>
        <v>BIO - majaron
Origanum majorana
BIO - Majoran</v>
      </c>
      <c r="BZ198" s="18" t="str">
        <f t="shared" si="109"/>
        <v>Ecológico - Mejorana
Origanum majorana
BIO - Majoran</v>
      </c>
      <c r="CA198" s="18" t="str">
        <f t="shared" si="110"/>
        <v>BIO - Majoránka
Origanum majorana
BIO - Majoran</v>
      </c>
      <c r="CB198" s="18" t="str">
        <f t="shared" si="111"/>
        <v>ORGANİK - Mercanköşk
Origanum majorana
BIO - Majoran</v>
      </c>
      <c r="CC198" s="18" t="str">
        <f t="shared" si="112"/>
        <v>BIO - majoránna
Origanum majorana
BIO - Majoran</v>
      </c>
    </row>
    <row r="199" spans="2:81" ht="48" x14ac:dyDescent="0.2">
      <c r="B199" s="136">
        <v>197</v>
      </c>
      <c r="C199" s="3">
        <v>15311</v>
      </c>
      <c r="D199" s="98">
        <v>4055473153117</v>
      </c>
      <c r="E199" s="17">
        <v>2.0499999999999998</v>
      </c>
      <c r="F199" s="17">
        <v>1500</v>
      </c>
      <c r="G199" s="99" t="s">
        <v>3115</v>
      </c>
      <c r="H199" s="98" t="s">
        <v>9734</v>
      </c>
      <c r="I199" s="17" t="s">
        <v>690</v>
      </c>
      <c r="J199" s="17" t="s">
        <v>2988</v>
      </c>
      <c r="K199" s="3">
        <v>75311</v>
      </c>
      <c r="L199" s="98">
        <v>4055473753119</v>
      </c>
      <c r="M199" s="17">
        <v>2.4500000000000002</v>
      </c>
      <c r="N199" s="3">
        <v>85311</v>
      </c>
      <c r="O199" s="98">
        <v>4055473853116</v>
      </c>
      <c r="P199" s="17">
        <v>3.75</v>
      </c>
      <c r="Q199" s="3">
        <v>55311</v>
      </c>
      <c r="R199" s="98">
        <v>4055473553115</v>
      </c>
      <c r="S199" s="17">
        <v>4.95</v>
      </c>
      <c r="T199" s="3">
        <v>35311</v>
      </c>
      <c r="U199" s="98">
        <v>4055473353111</v>
      </c>
      <c r="V199" s="17">
        <v>6.75</v>
      </c>
      <c r="W199" s="3">
        <v>65311</v>
      </c>
      <c r="X199" s="98">
        <v>4055473653112</v>
      </c>
      <c r="Y199" s="17">
        <v>2.95</v>
      </c>
      <c r="Z199" s="101" t="s">
        <v>9688</v>
      </c>
      <c r="AA199" s="101" t="s">
        <v>6427</v>
      </c>
      <c r="AB199" s="101" t="s">
        <v>691</v>
      </c>
      <c r="AC199" s="101" t="s">
        <v>689</v>
      </c>
      <c r="AD199" s="101" t="s">
        <v>9689</v>
      </c>
      <c r="AE199" s="101" t="s">
        <v>6416</v>
      </c>
      <c r="AF199" s="101" t="s">
        <v>2174</v>
      </c>
      <c r="AG199" s="101" t="s">
        <v>6417</v>
      </c>
      <c r="AH199" s="101" t="s">
        <v>6418</v>
      </c>
      <c r="AI199" s="101" t="s">
        <v>6419</v>
      </c>
      <c r="AJ199" s="101" t="s">
        <v>2175</v>
      </c>
      <c r="AK199" s="102" t="s">
        <v>6420</v>
      </c>
      <c r="AL199" s="101" t="s">
        <v>6421</v>
      </c>
      <c r="AM199" s="101" t="s">
        <v>6422</v>
      </c>
      <c r="AN199" s="101" t="s">
        <v>6423</v>
      </c>
      <c r="AO199" s="101" t="s">
        <v>6424</v>
      </c>
      <c r="AP199" s="101" t="s">
        <v>2178</v>
      </c>
      <c r="AQ199" s="101" t="s">
        <v>6425</v>
      </c>
      <c r="AR199" s="101" t="s">
        <v>2178</v>
      </c>
      <c r="AS199" s="101" t="s">
        <v>6426</v>
      </c>
      <c r="AT199" s="101" t="s">
        <v>2179</v>
      </c>
      <c r="AU199" s="101" t="s">
        <v>2177</v>
      </c>
      <c r="AV199" s="101" t="s">
        <v>6427</v>
      </c>
      <c r="AW199" s="101" t="s">
        <v>6428</v>
      </c>
      <c r="AX199" s="101" t="s">
        <v>2176</v>
      </c>
      <c r="AY199" s="101" t="s">
        <v>6427</v>
      </c>
      <c r="AZ199" s="101" t="s">
        <v>6429</v>
      </c>
      <c r="BA199" s="103" t="s">
        <v>6430</v>
      </c>
      <c r="BB199" s="18" t="str">
        <f t="shared" si="85"/>
        <v>БИО - риган
Origanum heracleoticum
BIO - Oregano</v>
      </c>
      <c r="BC199" s="18" t="str">
        <f t="shared" si="86"/>
        <v>BIO - oregano
Origanum heracleoticum
BIO - Oregano</v>
      </c>
      <c r="BD199" s="18" t="str">
        <f t="shared" si="87"/>
        <v xml:space="preserve">BIO - Oregano
Origanum heracleoticum
</v>
      </c>
      <c r="BE199" s="18" t="str">
        <f t="shared" si="88"/>
        <v>Organic - Oregano
Origanum heracleoticum
BIO - Oregano</v>
      </c>
      <c r="BF199" s="18" t="str">
        <f t="shared" si="89"/>
        <v>ORGAANILINE – pune
Origanum heracleoticum
BIO - Oregano</v>
      </c>
      <c r="BG199" s="18" t="str">
        <f t="shared" si="90"/>
        <v>LUOMU - oregano
Origanum heracleoticum
BIO - Oregano</v>
      </c>
      <c r="BH199" s="18" t="str">
        <f t="shared" si="91"/>
        <v>BIO - Origan
Origanum heracleoticum
BIO - Oregano</v>
      </c>
      <c r="BI199" s="18" t="str">
        <f t="shared" si="92"/>
        <v>ΒΙΟΛΟΓΙΚΟ - ρίγανη
Origanum heracleoticum
BIO - Oregano</v>
      </c>
      <c r="BJ199" s="18" t="str">
        <f t="shared" si="93"/>
        <v>ORGÁNACHA - oregano
Origanum heracleoticum
BIO - Oregano</v>
      </c>
      <c r="BK199" s="18" t="str">
        <f t="shared" si="94"/>
        <v>LÍFRÆNT - oregano
Origanum heracleoticum
BIO - Oregano</v>
      </c>
      <c r="BL199" s="18" t="str">
        <f t="shared" si="95"/>
        <v>BIO - Origano
Origanum heracleoticum
BIO - Oregano</v>
      </c>
      <c r="BM199" s="18" t="str">
        <f t="shared" si="96"/>
        <v>オーガニック　－　オレガノ
Origanum heracleoticum
BIO - Oregano</v>
      </c>
      <c r="BN199" s="18" t="str">
        <f t="shared" si="97"/>
        <v>ORGANSKI – origano
Origanum heracleoticum
BIO - Oregano</v>
      </c>
      <c r="BO199" s="18" t="str">
        <f t="shared" si="98"/>
        <v>BIOLOĢISKI - oregano
Origanum heracleoticum
BIO - Oregano</v>
      </c>
      <c r="BP199" s="18" t="str">
        <f t="shared" si="99"/>
        <v>EKOLOGIŠKAS – raudonėlis
Origanum heracleoticum
BIO - Oregano</v>
      </c>
      <c r="BQ199" s="18" t="str">
        <f t="shared" si="100"/>
        <v>ORGANIĊI - oregano
Origanum heracleoticum
BIO - Oregano</v>
      </c>
      <c r="BR199" s="18" t="str">
        <f t="shared" si="101"/>
        <v>Bio - Oregano
Origanum heracleoticum
BIO - Oregano</v>
      </c>
      <c r="BS199" s="18" t="str">
        <f t="shared" si="102"/>
        <v>ØKOLOGISK - oregano
Origanum heracleoticum
BIO - Oregano</v>
      </c>
      <c r="BT199" s="18" t="str">
        <f t="shared" si="103"/>
        <v>Bio - Oregano
Origanum heracleoticum
BIO - Oregano</v>
      </c>
      <c r="BU199" s="18" t="str">
        <f t="shared" si="104"/>
        <v>ORGÂNICO - orégano
Origanum heracleoticum
BIO - Oregano</v>
      </c>
      <c r="BV199" s="18" t="str">
        <f t="shared" si="105"/>
        <v>Ecologic - Oregano
Origanum heracleoticum
BIO - Oregano</v>
      </c>
      <c r="BW199" s="18" t="str">
        <f t="shared" si="106"/>
        <v>Ekologiskt - Oregano
Origanum heracleoticum
BIO - Oregano</v>
      </c>
      <c r="BX199" s="18" t="str">
        <f t="shared" si="107"/>
        <v>BIO - oregano
Origanum heracleoticum
BIO - Oregano</v>
      </c>
      <c r="BY199" s="18" t="str">
        <f t="shared" si="108"/>
        <v>BIO - origano
Origanum heracleoticum
BIO - Oregano</v>
      </c>
      <c r="BZ199" s="18" t="str">
        <f t="shared" si="109"/>
        <v>Ecológico - Oregano
Origanum heracleoticum
BIO - Oregano</v>
      </c>
      <c r="CA199" s="18" t="str">
        <f t="shared" si="110"/>
        <v>BIO - oregano
Origanum heracleoticum
BIO - Oregano</v>
      </c>
      <c r="CB199" s="18" t="str">
        <f t="shared" si="111"/>
        <v>ORGANİK - kekik
Origanum heracleoticum
BIO - Oregano</v>
      </c>
      <c r="CC199" s="18" t="str">
        <f t="shared" si="112"/>
        <v>BIO - oregánó
Origanum heracleoticum
BIO - Oregano</v>
      </c>
    </row>
    <row r="200" spans="2:81" ht="36" x14ac:dyDescent="0.2">
      <c r="B200" s="136">
        <v>198</v>
      </c>
      <c r="C200" s="3">
        <v>15312</v>
      </c>
      <c r="D200" s="98">
        <v>4055473153124</v>
      </c>
      <c r="E200" s="17">
        <v>2.0499999999999998</v>
      </c>
      <c r="F200" s="17">
        <v>60</v>
      </c>
      <c r="G200" s="99" t="s">
        <v>3115</v>
      </c>
      <c r="H200" s="98" t="s">
        <v>9734</v>
      </c>
      <c r="I200" s="17" t="s">
        <v>697</v>
      </c>
      <c r="J200" s="17" t="s">
        <v>2989</v>
      </c>
      <c r="K200" s="3">
        <v>75312</v>
      </c>
      <c r="L200" s="98">
        <v>4055473753126</v>
      </c>
      <c r="M200" s="17">
        <v>2.4500000000000002</v>
      </c>
      <c r="N200" s="3">
        <v>85312</v>
      </c>
      <c r="O200" s="98">
        <v>4055473853123</v>
      </c>
      <c r="P200" s="17">
        <v>3.75</v>
      </c>
      <c r="Q200" s="3">
        <v>55312</v>
      </c>
      <c r="R200" s="98">
        <v>4055473553122</v>
      </c>
      <c r="S200" s="17">
        <v>4.95</v>
      </c>
      <c r="T200" s="3">
        <v>35312</v>
      </c>
      <c r="U200" s="98">
        <v>4055473353128</v>
      </c>
      <c r="V200" s="17">
        <v>6.75</v>
      </c>
      <c r="W200" s="3">
        <v>65312</v>
      </c>
      <c r="X200" s="98">
        <v>4055473653129</v>
      </c>
      <c r="Y200" s="17">
        <v>2.95</v>
      </c>
      <c r="Z200" s="101" t="s">
        <v>9690</v>
      </c>
      <c r="AA200" s="101" t="s">
        <v>9691</v>
      </c>
      <c r="AB200" s="101" t="s">
        <v>698</v>
      </c>
      <c r="AC200" s="101" t="s">
        <v>696</v>
      </c>
      <c r="AD200" s="101" t="s">
        <v>9692</v>
      </c>
      <c r="AE200" s="101" t="s">
        <v>6431</v>
      </c>
      <c r="AF200" s="101" t="s">
        <v>2180</v>
      </c>
      <c r="AG200" s="101" t="s">
        <v>6432</v>
      </c>
      <c r="AH200" s="101" t="s">
        <v>9693</v>
      </c>
      <c r="AI200" s="101" t="s">
        <v>6433</v>
      </c>
      <c r="AJ200" s="101" t="s">
        <v>2181</v>
      </c>
      <c r="AK200" s="102" t="s">
        <v>6434</v>
      </c>
      <c r="AL200" s="101" t="s">
        <v>6435</v>
      </c>
      <c r="AM200" s="101" t="s">
        <v>6436</v>
      </c>
      <c r="AN200" s="101" t="s">
        <v>9694</v>
      </c>
      <c r="AO200" s="101" t="s">
        <v>6437</v>
      </c>
      <c r="AP200" s="101" t="s">
        <v>2184</v>
      </c>
      <c r="AQ200" s="101" t="s">
        <v>6438</v>
      </c>
      <c r="AR200" s="101" t="s">
        <v>2185</v>
      </c>
      <c r="AS200" s="101" t="s">
        <v>6439</v>
      </c>
      <c r="AT200" s="101" t="s">
        <v>2186</v>
      </c>
      <c r="AU200" s="101" t="s">
        <v>2183</v>
      </c>
      <c r="AV200" s="101" t="s">
        <v>6440</v>
      </c>
      <c r="AW200" s="101" t="s">
        <v>6441</v>
      </c>
      <c r="AX200" s="101" t="s">
        <v>2182</v>
      </c>
      <c r="AY200" s="101" t="s">
        <v>6442</v>
      </c>
      <c r="AZ200" s="101" t="s">
        <v>6443</v>
      </c>
      <c r="BA200" s="103" t="s">
        <v>6444</v>
      </c>
      <c r="BB200" s="18" t="str">
        <f t="shared" si="85"/>
        <v>БИО - мъдрец
Salvia officinalis
BIO - Salbei</v>
      </c>
      <c r="BC200" s="18" t="str">
        <f t="shared" si="86"/>
        <v>BIO - salvie
Salvia officinalis
BIO - Salbei</v>
      </c>
      <c r="BD200" s="18" t="str">
        <f t="shared" si="87"/>
        <v xml:space="preserve">BIO - Salbei
Salvia officinalis
</v>
      </c>
      <c r="BE200" s="18" t="str">
        <f t="shared" si="88"/>
        <v>Organic - Sage
Salvia officinalis
BIO - Salbei</v>
      </c>
      <c r="BF200" s="18" t="str">
        <f t="shared" si="89"/>
        <v>ORGAANILINE – salvei
Salvia officinalis
BIO - Salbei</v>
      </c>
      <c r="BG200" s="18" t="str">
        <f t="shared" si="90"/>
        <v>LUOMU - Salvia
Salvia officinalis
BIO - Salbei</v>
      </c>
      <c r="BH200" s="18" t="str">
        <f t="shared" si="91"/>
        <v>BIO - Sauge
Salvia officinalis
BIO - Salbei</v>
      </c>
      <c r="BI200" s="18" t="str">
        <f t="shared" si="92"/>
        <v>ΒΙΟΛΟΓΙΚΟ - Φασκόμηλο
Salvia officinalis
BIO - Salbei</v>
      </c>
      <c r="BJ200" s="18" t="str">
        <f t="shared" si="93"/>
        <v>ORGÁNACHA - Saoi
Salvia officinalis
BIO - Salbei</v>
      </c>
      <c r="BK200" s="18" t="str">
        <f t="shared" si="94"/>
        <v>LÍFRÆNT - Sage
Salvia officinalis
BIO - Salbei</v>
      </c>
      <c r="BL200" s="18" t="str">
        <f t="shared" si="95"/>
        <v>BIO - Salvia
Salvia officinalis
BIO - Salbei</v>
      </c>
      <c r="BM200" s="18" t="str">
        <f t="shared" si="96"/>
        <v>オーガニック　－　セージ
Salvia officinalis
BIO - Salbei</v>
      </c>
      <c r="BN200" s="18" t="str">
        <f t="shared" si="97"/>
        <v>ORGANSKI – Kadulja
Salvia officinalis
BIO - Salbei</v>
      </c>
      <c r="BO200" s="18" t="str">
        <f t="shared" si="98"/>
        <v>BIOLOĢISKI – salvija
Salvia officinalis
BIO - Salbei</v>
      </c>
      <c r="BP200" s="18" t="str">
        <f t="shared" si="99"/>
        <v>EKOLOGIŠKI - šalavijas
Salvia officinalis
BIO - Salbei</v>
      </c>
      <c r="BQ200" s="18" t="str">
        <f t="shared" si="100"/>
        <v>ORGANIĊI - Salvja
Salvia officinalis
BIO - Salbei</v>
      </c>
      <c r="BR200" s="18" t="str">
        <f t="shared" si="101"/>
        <v>Bio - Salie
Salvia officinalis
BIO - Salbei</v>
      </c>
      <c r="BS200" s="18" t="str">
        <f t="shared" si="102"/>
        <v>ØKOLOGISK - Salvie
Salvia officinalis
BIO - Salbei</v>
      </c>
      <c r="BT200" s="18" t="str">
        <f t="shared" si="103"/>
        <v>Bio - Szałwia
Salvia officinalis
BIO - Salbei</v>
      </c>
      <c r="BU200" s="18" t="str">
        <f t="shared" si="104"/>
        <v>ORGÂNICO - Sálvia
Salvia officinalis
BIO - Salbei</v>
      </c>
      <c r="BV200" s="18" t="str">
        <f t="shared" si="105"/>
        <v>Ecologic - Înțelept
Salvia officinalis
BIO - Salbei</v>
      </c>
      <c r="BW200" s="18" t="str">
        <f t="shared" si="106"/>
        <v>Ekologiskt - Salvia
Salvia officinalis
BIO - Salbei</v>
      </c>
      <c r="BX200" s="18" t="str">
        <f t="shared" si="107"/>
        <v>BIO - Šalvia
Salvia officinalis
BIO - Salbei</v>
      </c>
      <c r="BY200" s="18" t="str">
        <f t="shared" si="108"/>
        <v>BIO – Žajbelj
Salvia officinalis
BIO - Salbei</v>
      </c>
      <c r="BZ200" s="18" t="str">
        <f t="shared" si="109"/>
        <v>Ecológico - Salvia
Salvia officinalis
BIO - Salbei</v>
      </c>
      <c r="CA200" s="18" t="str">
        <f t="shared" si="110"/>
        <v>BIO - Šalvěj
Salvia officinalis
BIO - Salbei</v>
      </c>
      <c r="CB200" s="18" t="str">
        <f t="shared" si="111"/>
        <v>ORGANİK - Adaçayı
Salvia officinalis
BIO - Salbei</v>
      </c>
      <c r="CC200" s="18" t="str">
        <f t="shared" si="112"/>
        <v>BIO - Zsálya
Salvia officinalis
BIO - Salbei</v>
      </c>
    </row>
    <row r="201" spans="2:81" ht="48" x14ac:dyDescent="0.2">
      <c r="B201" s="136">
        <v>199</v>
      </c>
      <c r="C201" s="3">
        <v>15313</v>
      </c>
      <c r="D201" s="98">
        <v>4055473153131</v>
      </c>
      <c r="E201" s="17">
        <v>2.0499999999999998</v>
      </c>
      <c r="F201" s="17">
        <v>250</v>
      </c>
      <c r="G201" s="99" t="s">
        <v>3115</v>
      </c>
      <c r="H201" s="98" t="s">
        <v>9734</v>
      </c>
      <c r="I201" s="17" t="s">
        <v>659</v>
      </c>
      <c r="J201" s="17" t="s">
        <v>2990</v>
      </c>
      <c r="K201" s="3">
        <v>75313</v>
      </c>
      <c r="L201" s="98">
        <v>4055473753133</v>
      </c>
      <c r="M201" s="17">
        <v>2.4500000000000002</v>
      </c>
      <c r="N201" s="3">
        <v>85313</v>
      </c>
      <c r="O201" s="98">
        <v>4055473853130</v>
      </c>
      <c r="P201" s="17">
        <v>3.75</v>
      </c>
      <c r="Q201" s="3">
        <v>55313</v>
      </c>
      <c r="R201" s="98">
        <v>4055473553139</v>
      </c>
      <c r="S201" s="17">
        <v>4.95</v>
      </c>
      <c r="T201" s="3">
        <v>35313</v>
      </c>
      <c r="U201" s="98">
        <v>4055473353135</v>
      </c>
      <c r="V201" s="17">
        <v>6.75</v>
      </c>
      <c r="W201" s="3">
        <v>65313</v>
      </c>
      <c r="X201" s="98">
        <v>4055473653136</v>
      </c>
      <c r="Y201" s="17">
        <v>2.95</v>
      </c>
      <c r="Z201" s="101" t="s">
        <v>9695</v>
      </c>
      <c r="AA201" s="101" t="s">
        <v>9696</v>
      </c>
      <c r="AB201" s="101" t="s">
        <v>660</v>
      </c>
      <c r="AC201" s="101" t="s">
        <v>658</v>
      </c>
      <c r="AD201" s="101" t="s">
        <v>9697</v>
      </c>
      <c r="AE201" s="101" t="s">
        <v>6445</v>
      </c>
      <c r="AF201" s="101" t="s">
        <v>2187</v>
      </c>
      <c r="AG201" s="101" t="s">
        <v>6446</v>
      </c>
      <c r="AH201" s="101" t="s">
        <v>6447</v>
      </c>
      <c r="AI201" s="101" t="s">
        <v>6448</v>
      </c>
      <c r="AJ201" s="101" t="s">
        <v>2188</v>
      </c>
      <c r="AK201" s="102" t="s">
        <v>6449</v>
      </c>
      <c r="AL201" s="101" t="s">
        <v>6450</v>
      </c>
      <c r="AM201" s="101" t="s">
        <v>6451</v>
      </c>
      <c r="AN201" s="101" t="s">
        <v>6452</v>
      </c>
      <c r="AO201" s="101" t="s">
        <v>6453</v>
      </c>
      <c r="AP201" s="101" t="s">
        <v>2191</v>
      </c>
      <c r="AQ201" s="101" t="s">
        <v>6454</v>
      </c>
      <c r="AR201" s="101" t="s">
        <v>2192</v>
      </c>
      <c r="AS201" s="101" t="s">
        <v>6455</v>
      </c>
      <c r="AT201" s="101" t="s">
        <v>2193</v>
      </c>
      <c r="AU201" s="101" t="s">
        <v>2190</v>
      </c>
      <c r="AV201" s="101" t="s">
        <v>6456</v>
      </c>
      <c r="AW201" s="101" t="s">
        <v>6457</v>
      </c>
      <c r="AX201" s="101" t="s">
        <v>2189</v>
      </c>
      <c r="AY201" s="101" t="s">
        <v>6458</v>
      </c>
      <c r="AZ201" s="101" t="s">
        <v>6459</v>
      </c>
      <c r="BA201" s="103" t="s">
        <v>6460</v>
      </c>
      <c r="BB201" s="18" t="str">
        <f t="shared" si="85"/>
        <v>БИО - див лук
Allium schoenoprasum
BIO - Schnittlauch</v>
      </c>
      <c r="BC201" s="18" t="str">
        <f t="shared" si="86"/>
        <v>BIO - purløg
Allium schoenoprasum
BIO - Schnittlauch</v>
      </c>
      <c r="BD201" s="18" t="str">
        <f t="shared" si="87"/>
        <v xml:space="preserve">BIO - Schnittlauch
Allium schoenoprasum
</v>
      </c>
      <c r="BE201" s="18" t="str">
        <f t="shared" si="88"/>
        <v>Organic - Chives
Allium schoenoprasum
BIO - Schnittlauch</v>
      </c>
      <c r="BF201" s="18" t="str">
        <f t="shared" si="89"/>
        <v>ORGAANILINE – murulauk
Allium schoenoprasum
BIO - Schnittlauch</v>
      </c>
      <c r="BG201" s="18" t="str">
        <f t="shared" si="90"/>
        <v>LUOMU - ruohosipuli
Allium schoenoprasum
BIO - Schnittlauch</v>
      </c>
      <c r="BH201" s="18" t="str">
        <f t="shared" si="91"/>
        <v>BIO - Ciboulette
Allium schoenoprasum
BIO - Schnittlauch</v>
      </c>
      <c r="BI201" s="18" t="str">
        <f t="shared" si="92"/>
        <v>ΒΙΟΛΟΓΙΚΟ - Σχοινόπρασο
Allium schoenoprasum
BIO - Schnittlauch</v>
      </c>
      <c r="BJ201" s="18" t="str">
        <f t="shared" si="93"/>
        <v>ORGÁNACHA - Síobhais
Allium schoenoprasum
BIO - Schnittlauch</v>
      </c>
      <c r="BK201" s="18" t="str">
        <f t="shared" si="94"/>
        <v>LÍFRÆNT - Graslaukur
Allium schoenoprasum
BIO - Schnittlauch</v>
      </c>
      <c r="BL201" s="18" t="str">
        <f t="shared" si="95"/>
        <v>BIO - Erba cipollina
Allium schoenoprasum
BIO - Schnittlauch</v>
      </c>
      <c r="BM201" s="18" t="str">
        <f t="shared" si="96"/>
        <v>オーガニック　－　チャイブ
Allium schoenoprasum
BIO - Schnittlauch</v>
      </c>
      <c r="BN201" s="18" t="str">
        <f t="shared" si="97"/>
        <v>ORGANSKI – Vlasac
Allium schoenoprasum
BIO - Schnittlauch</v>
      </c>
      <c r="BO201" s="18" t="str">
        <f t="shared" si="98"/>
        <v>BIOLOĢISKI – maurloki
Allium schoenoprasum
BIO - Schnittlauch</v>
      </c>
      <c r="BP201" s="18" t="str">
        <f t="shared" si="99"/>
        <v>EKOLOGIŠKI – česnakai
Allium schoenoprasum
BIO - Schnittlauch</v>
      </c>
      <c r="BQ201" s="18" t="str">
        <f t="shared" si="100"/>
        <v>ORGANIĊI - Ċavella
Allium schoenoprasum
BIO - Schnittlauch</v>
      </c>
      <c r="BR201" s="18" t="str">
        <f t="shared" si="101"/>
        <v>Bio - Bieslook
Allium schoenoprasum
BIO - Schnittlauch</v>
      </c>
      <c r="BS201" s="18" t="str">
        <f t="shared" si="102"/>
        <v>ØKOLOGISK - Gressløk
Allium schoenoprasum
BIO - Schnittlauch</v>
      </c>
      <c r="BT201" s="18" t="str">
        <f t="shared" si="103"/>
        <v>Bio - Szczypiorek
Allium schoenoprasum
BIO - Schnittlauch</v>
      </c>
      <c r="BU201" s="18" t="str">
        <f t="shared" si="104"/>
        <v>ORGÂNICO - Cebolinha
Allium schoenoprasum
BIO - Schnittlauch</v>
      </c>
      <c r="BV201" s="18" t="str">
        <f t="shared" si="105"/>
        <v>Ecologic - Arpagic
Allium schoenoprasum
BIO - Schnittlauch</v>
      </c>
      <c r="BW201" s="18" t="str">
        <f t="shared" si="106"/>
        <v>Ekologiskt - Gräslök
Allium schoenoprasum
BIO - Schnittlauch</v>
      </c>
      <c r="BX201" s="18" t="str">
        <f t="shared" si="107"/>
        <v>BIO – pažítka
Allium schoenoprasum
BIO - Schnittlauch</v>
      </c>
      <c r="BY201" s="18" t="str">
        <f t="shared" si="108"/>
        <v>BIO - Drobnjak
Allium schoenoprasum
BIO - Schnittlauch</v>
      </c>
      <c r="BZ201" s="18" t="str">
        <f t="shared" si="109"/>
        <v>Ecológico - Cebollino
Allium schoenoprasum
BIO - Schnittlauch</v>
      </c>
      <c r="CA201" s="18" t="str">
        <f t="shared" si="110"/>
        <v>BIO – pažitka
Allium schoenoprasum
BIO - Schnittlauch</v>
      </c>
      <c r="CB201" s="18" t="str">
        <f t="shared" si="111"/>
        <v>ORGANİK - Frenk Soğanı
Allium schoenoprasum
BIO - Schnittlauch</v>
      </c>
      <c r="CC201" s="18" t="str">
        <f t="shared" si="112"/>
        <v>BIO - metélőhagyma
Allium schoenoprasum
BIO - Schnittlauch</v>
      </c>
    </row>
    <row r="202" spans="2:81" ht="36" x14ac:dyDescent="0.2">
      <c r="B202" s="136">
        <v>200</v>
      </c>
      <c r="C202" s="3">
        <v>15314</v>
      </c>
      <c r="D202" s="98">
        <v>4055473153148</v>
      </c>
      <c r="E202" s="17">
        <v>2.0499999999999998</v>
      </c>
      <c r="F202" s="17">
        <v>800</v>
      </c>
      <c r="G202" s="99" t="s">
        <v>3115</v>
      </c>
      <c r="H202" s="98" t="s">
        <v>9734</v>
      </c>
      <c r="I202" s="17" t="s">
        <v>458</v>
      </c>
      <c r="J202" s="17" t="s">
        <v>2991</v>
      </c>
      <c r="K202" s="3">
        <v>75314</v>
      </c>
      <c r="L202" s="98">
        <v>4055473753140</v>
      </c>
      <c r="M202" s="17">
        <v>2.4500000000000002</v>
      </c>
      <c r="N202" s="3">
        <v>85314</v>
      </c>
      <c r="O202" s="98">
        <v>4055473853147</v>
      </c>
      <c r="P202" s="17">
        <v>3.75</v>
      </c>
      <c r="Q202" s="3">
        <v>55314</v>
      </c>
      <c r="R202" s="98">
        <v>4055473553146</v>
      </c>
      <c r="S202" s="17">
        <v>4.95</v>
      </c>
      <c r="T202" s="3">
        <v>35314</v>
      </c>
      <c r="U202" s="98">
        <v>4055473353142</v>
      </c>
      <c r="V202" s="17">
        <v>6.75</v>
      </c>
      <c r="W202" s="3">
        <v>65314</v>
      </c>
      <c r="X202" s="98">
        <v>4055473653143</v>
      </c>
      <c r="Y202" s="17">
        <v>2.95</v>
      </c>
      <c r="Z202" s="101" t="s">
        <v>9698</v>
      </c>
      <c r="AA202" s="101" t="s">
        <v>9699</v>
      </c>
      <c r="AB202" s="101" t="s">
        <v>700</v>
      </c>
      <c r="AC202" s="101" t="s">
        <v>699</v>
      </c>
      <c r="AD202" s="101" t="s">
        <v>9700</v>
      </c>
      <c r="AE202" s="101" t="s">
        <v>6461</v>
      </c>
      <c r="AF202" s="101" t="s">
        <v>2194</v>
      </c>
      <c r="AG202" s="101" t="s">
        <v>6462</v>
      </c>
      <c r="AH202" s="101" t="s">
        <v>6463</v>
      </c>
      <c r="AI202" s="101" t="s">
        <v>6464</v>
      </c>
      <c r="AJ202" s="101" t="s">
        <v>2195</v>
      </c>
      <c r="AK202" s="102" t="s">
        <v>6465</v>
      </c>
      <c r="AL202" s="101" t="s">
        <v>6466</v>
      </c>
      <c r="AM202" s="101" t="s">
        <v>6467</v>
      </c>
      <c r="AN202" s="101" t="s">
        <v>6468</v>
      </c>
      <c r="AO202" s="101" t="s">
        <v>6469</v>
      </c>
      <c r="AP202" s="101" t="s">
        <v>2198</v>
      </c>
      <c r="AQ202" s="101" t="s">
        <v>6470</v>
      </c>
      <c r="AR202" s="101" t="s">
        <v>2199</v>
      </c>
      <c r="AS202" s="101" t="s">
        <v>6471</v>
      </c>
      <c r="AT202" s="101" t="s">
        <v>2200</v>
      </c>
      <c r="AU202" s="101" t="s">
        <v>2197</v>
      </c>
      <c r="AV202" s="101" t="s">
        <v>6472</v>
      </c>
      <c r="AW202" s="101" t="s">
        <v>6473</v>
      </c>
      <c r="AX202" s="101" t="s">
        <v>2196</v>
      </c>
      <c r="AY202" s="101" t="s">
        <v>6474</v>
      </c>
      <c r="AZ202" s="101" t="s">
        <v>6475</v>
      </c>
      <c r="BA202" s="103" t="s">
        <v>6476</v>
      </c>
      <c r="BB202" s="18" t="str">
        <f t="shared" si="85"/>
        <v>БИО - мащерка
Thymus vulgaris
BIO - Thymian</v>
      </c>
      <c r="BC202" s="18" t="str">
        <f t="shared" si="86"/>
        <v>BIO - timian
Thymus vulgaris
BIO - Thymian</v>
      </c>
      <c r="BD202" s="18" t="str">
        <f t="shared" si="87"/>
        <v xml:space="preserve">BIO - Thymian
Thymus vulgaris
</v>
      </c>
      <c r="BE202" s="18" t="str">
        <f t="shared" si="88"/>
        <v>Organic - Thyme
Thymus vulgaris
BIO - Thymian</v>
      </c>
      <c r="BF202" s="18" t="str">
        <f t="shared" si="89"/>
        <v>ORGAANILINE – tüümian
Thymus vulgaris
BIO - Thymian</v>
      </c>
      <c r="BG202" s="18" t="str">
        <f t="shared" si="90"/>
        <v>LUOMU - timjami
Thymus vulgaris
BIO - Thymian</v>
      </c>
      <c r="BH202" s="18" t="str">
        <f t="shared" si="91"/>
        <v>BIO - Thym
Thymus vulgaris
BIO - Thymian</v>
      </c>
      <c r="BI202" s="18" t="str">
        <f t="shared" si="92"/>
        <v>ΒΙΟΛΟΓΙΚΟ - Θυμάρι
Thymus vulgaris
BIO - Thymian</v>
      </c>
      <c r="BJ202" s="18" t="str">
        <f t="shared" si="93"/>
        <v>ORGÁNACHA - Thyme
Thymus vulgaris
BIO - Thymian</v>
      </c>
      <c r="BK202" s="18" t="str">
        <f t="shared" si="94"/>
        <v>LÍFRÆNT - Tímían
Thymus vulgaris
BIO - Thymian</v>
      </c>
      <c r="BL202" s="18" t="str">
        <f t="shared" si="95"/>
        <v>BIO - Timo
Thymus vulgaris
BIO - Thymian</v>
      </c>
      <c r="BM202" s="18" t="str">
        <f t="shared" si="96"/>
        <v>オーガニック　－　タイム
Thymus vulgaris
BIO - Thymian</v>
      </c>
      <c r="BN202" s="18" t="str">
        <f t="shared" si="97"/>
        <v>ORGANSKI - Majčina dušica
Thymus vulgaris
BIO - Thymian</v>
      </c>
      <c r="BO202" s="18" t="str">
        <f t="shared" si="98"/>
        <v>BIOLOĢISKS – timiāns
Thymus vulgaris
BIO - Thymian</v>
      </c>
      <c r="BP202" s="18" t="str">
        <f t="shared" si="99"/>
        <v>EKOLOGIŠKAS – čiobreliai
Thymus vulgaris
BIO - Thymian</v>
      </c>
      <c r="BQ202" s="18" t="str">
        <f t="shared" si="100"/>
        <v>ORGANIĊI - Sagħtar
Thymus vulgaris
BIO - Thymian</v>
      </c>
      <c r="BR202" s="18" t="str">
        <f t="shared" si="101"/>
        <v>Bio - Tijm
Thymus vulgaris
BIO - Thymian</v>
      </c>
      <c r="BS202" s="18" t="str">
        <f t="shared" si="102"/>
        <v>ØKOLOGISK - Timian
Thymus vulgaris
BIO - Thymian</v>
      </c>
      <c r="BT202" s="18" t="str">
        <f t="shared" si="103"/>
        <v>Bio - Tymianek
Thymus vulgaris
BIO - Thymian</v>
      </c>
      <c r="BU202" s="18" t="str">
        <f t="shared" si="104"/>
        <v>ORGÂNICO - Tomilho
Thymus vulgaris
BIO - Thymian</v>
      </c>
      <c r="BV202" s="18" t="str">
        <f t="shared" si="105"/>
        <v>Ecologic - Cimbru
Thymus vulgaris
BIO - Thymian</v>
      </c>
      <c r="BW202" s="18" t="str">
        <f t="shared" si="106"/>
        <v>Ekologiskt - Timjan
Thymus vulgaris
BIO - Thymian</v>
      </c>
      <c r="BX202" s="18" t="str">
        <f t="shared" si="107"/>
        <v>BIO - tymian
Thymus vulgaris
BIO - Thymian</v>
      </c>
      <c r="BY202" s="18" t="str">
        <f t="shared" si="108"/>
        <v>BIO - Timijan
Thymus vulgaris
BIO - Thymian</v>
      </c>
      <c r="BZ202" s="18" t="str">
        <f t="shared" si="109"/>
        <v>Ecológico - Tomillo
Thymus vulgaris
BIO - Thymian</v>
      </c>
      <c r="CA202" s="18" t="str">
        <f t="shared" si="110"/>
        <v>BIO - tymián
Thymus vulgaris
BIO - Thymian</v>
      </c>
      <c r="CB202" s="18" t="str">
        <f t="shared" si="111"/>
        <v>ORGANİK - Kekik
Thymus vulgaris
BIO - Thymian</v>
      </c>
      <c r="CC202" s="18" t="str">
        <f t="shared" si="112"/>
        <v>BIO - Kakukkfű
Thymus vulgaris
BIO - Thymian</v>
      </c>
    </row>
    <row r="203" spans="2:81" ht="48" x14ac:dyDescent="0.2">
      <c r="B203" s="136">
        <v>201</v>
      </c>
      <c r="C203" s="3">
        <v>15315</v>
      </c>
      <c r="D203" s="98">
        <v>4055473153155</v>
      </c>
      <c r="E203" s="17">
        <v>2.0499999999999998</v>
      </c>
      <c r="F203" s="17">
        <v>1000</v>
      </c>
      <c r="G203" s="99" t="s">
        <v>3115</v>
      </c>
      <c r="H203" s="98" t="s">
        <v>9734</v>
      </c>
      <c r="I203" s="17" t="s">
        <v>575</v>
      </c>
      <c r="J203" s="17" t="s">
        <v>2992</v>
      </c>
      <c r="K203" s="3">
        <v>75315</v>
      </c>
      <c r="L203" s="98">
        <v>4055473753157</v>
      </c>
      <c r="M203" s="17">
        <v>2.4500000000000002</v>
      </c>
      <c r="N203" s="3">
        <v>85315</v>
      </c>
      <c r="O203" s="98">
        <v>4055473853154</v>
      </c>
      <c r="P203" s="17">
        <v>3.75</v>
      </c>
      <c r="Q203" s="3">
        <v>55315</v>
      </c>
      <c r="R203" s="98">
        <v>4055473553153</v>
      </c>
      <c r="S203" s="17">
        <v>4.95</v>
      </c>
      <c r="T203" s="3">
        <v>35315</v>
      </c>
      <c r="U203" s="98">
        <v>4055473353159</v>
      </c>
      <c r="V203" s="17">
        <v>6.75</v>
      </c>
      <c r="W203" s="3">
        <v>65315</v>
      </c>
      <c r="X203" s="98">
        <v>4055473653150</v>
      </c>
      <c r="Y203" s="17">
        <v>2.95</v>
      </c>
      <c r="Z203" s="101" t="s">
        <v>9701</v>
      </c>
      <c r="AA203" s="101" t="s">
        <v>9702</v>
      </c>
      <c r="AB203" s="101" t="s">
        <v>676</v>
      </c>
      <c r="AC203" s="101" t="s">
        <v>675</v>
      </c>
      <c r="AD203" s="101" t="s">
        <v>6477</v>
      </c>
      <c r="AE203" s="101" t="s">
        <v>9703</v>
      </c>
      <c r="AF203" s="101" t="s">
        <v>2201</v>
      </c>
      <c r="AG203" s="101" t="s">
        <v>6478</v>
      </c>
      <c r="AH203" s="101" t="s">
        <v>6479</v>
      </c>
      <c r="AI203" s="101" t="s">
        <v>6480</v>
      </c>
      <c r="AJ203" s="101" t="s">
        <v>2202</v>
      </c>
      <c r="AK203" s="102" t="s">
        <v>6481</v>
      </c>
      <c r="AL203" s="101" t="s">
        <v>6482</v>
      </c>
      <c r="AM203" s="101" t="s">
        <v>9747</v>
      </c>
      <c r="AN203" s="101" t="s">
        <v>6483</v>
      </c>
      <c r="AO203" s="101" t="s">
        <v>6484</v>
      </c>
      <c r="AP203" s="101" t="s">
        <v>2205</v>
      </c>
      <c r="AQ203" s="101" t="s">
        <v>6485</v>
      </c>
      <c r="AR203" s="101" t="s">
        <v>2206</v>
      </c>
      <c r="AS203" s="101" t="s">
        <v>6486</v>
      </c>
      <c r="AT203" s="101" t="s">
        <v>2207</v>
      </c>
      <c r="AU203" s="101" t="s">
        <v>2204</v>
      </c>
      <c r="AV203" s="101" t="s">
        <v>6487</v>
      </c>
      <c r="AW203" s="101" t="s">
        <v>6488</v>
      </c>
      <c r="AX203" s="101" t="s">
        <v>2203</v>
      </c>
      <c r="AY203" s="101" t="s">
        <v>6489</v>
      </c>
      <c r="AZ203" s="101" t="s">
        <v>6490</v>
      </c>
      <c r="BA203" s="103" t="s">
        <v>9748</v>
      </c>
      <c r="BB203" s="18" t="str">
        <f t="shared" si="85"/>
        <v>БИО - лимонов балсам
Melissa officinalis
BIO - Zitronenmelisse</v>
      </c>
      <c r="BC203" s="18" t="str">
        <f t="shared" si="86"/>
        <v>BIO - citronmelisse
Melissa officinalis
BIO - Zitronenmelisse</v>
      </c>
      <c r="BD203" s="18" t="str">
        <f t="shared" si="87"/>
        <v xml:space="preserve">BIO - Zitronenmelisse
Melissa officinalis
</v>
      </c>
      <c r="BE203" s="18" t="str">
        <f t="shared" si="88"/>
        <v>Organic - Lemon Balm
Melissa officinalis
BIO - Zitronenmelisse</v>
      </c>
      <c r="BF203" s="18" t="str">
        <f t="shared" si="89"/>
        <v>ORGAANILINE - sidrunmeliss
Melissa officinalis
BIO - Zitronenmelisse</v>
      </c>
      <c r="BG203" s="18" t="str">
        <f t="shared" si="90"/>
        <v>LUOMU - sitruunamelissa
Melissa officinalis
BIO - Zitronenmelisse</v>
      </c>
      <c r="BH203" s="18" t="str">
        <f t="shared" si="91"/>
        <v>BIO - Mélisse officinale
Melissa officinalis
BIO - Zitronenmelisse</v>
      </c>
      <c r="BI203" s="18" t="str">
        <f t="shared" si="92"/>
        <v>ΒΙΟΛΟΓΙΚΟ - βάλσαμο λεμονιού
Melissa officinalis
BIO - Zitronenmelisse</v>
      </c>
      <c r="BJ203" s="18" t="str">
        <f t="shared" si="93"/>
        <v>ORGÁNACHA - balm líomóide
Melissa officinalis
BIO - Zitronenmelisse</v>
      </c>
      <c r="BK203" s="18" t="str">
        <f t="shared" si="94"/>
        <v>LÍFRÆNT - sítrónu smyrsl
Melissa officinalis
BIO - Zitronenmelisse</v>
      </c>
      <c r="BL203" s="18" t="str">
        <f t="shared" si="95"/>
        <v>BIO - Melissa
Melissa officinalis
BIO - Zitronenmelisse</v>
      </c>
      <c r="BM203" s="18" t="str">
        <f t="shared" si="96"/>
        <v>オーガニック　－　レモンバーム
Melissa officinalis
BIO - Zitronenmelisse</v>
      </c>
      <c r="BN203" s="18" t="str">
        <f t="shared" si="97"/>
        <v>ORGANSKI – matičnjak
Melissa officinalis
BIO - Zitronenmelisse</v>
      </c>
      <c r="BO203" s="18" t="str">
        <f t="shared" si="98"/>
        <v>BIOLOĢISKI - citronu balzams
Melissa officinalis
BIO - Zitronenmelisse</v>
      </c>
      <c r="BP203" s="18" t="str">
        <f t="shared" si="99"/>
        <v>EKOLOGIŠKAS – melisa
Melissa officinalis
BIO - Zitronenmelisse</v>
      </c>
      <c r="BQ203" s="18" t="str">
        <f t="shared" si="100"/>
        <v>ORGANIĊI - balzmu tal-lumi
Melissa officinalis
BIO - Zitronenmelisse</v>
      </c>
      <c r="BR203" s="18" t="str">
        <f t="shared" si="101"/>
        <v>Bio - Citroenmelisse
Melissa officinalis
BIO - Zitronenmelisse</v>
      </c>
      <c r="BS203" s="18" t="str">
        <f t="shared" si="102"/>
        <v>ØKOLOGISK - sitronmelisse
Melissa officinalis
BIO - Zitronenmelisse</v>
      </c>
      <c r="BT203" s="18" t="str">
        <f t="shared" si="103"/>
        <v>Bio - Melisa
Melissa officinalis
BIO - Zitronenmelisse</v>
      </c>
      <c r="BU203" s="18" t="str">
        <f t="shared" si="104"/>
        <v>ORGÂNICO - erva-cidreira
Melissa officinalis
BIO - Zitronenmelisse</v>
      </c>
      <c r="BV203" s="18" t="str">
        <f t="shared" si="105"/>
        <v>Ecologic - Balsam De Lamaie
Melissa officinalis
BIO - Zitronenmelisse</v>
      </c>
      <c r="BW203" s="18" t="str">
        <f t="shared" si="106"/>
        <v>Ekologiskt - Citronbalsam
Melissa officinalis
BIO - Zitronenmelisse</v>
      </c>
      <c r="BX203" s="18" t="str">
        <f t="shared" si="107"/>
        <v>BIO - medovka
Melissa officinalis
BIO - Zitronenmelisse</v>
      </c>
      <c r="BY203" s="18" t="str">
        <f t="shared" si="108"/>
        <v>BIO - melisa
Melissa officinalis
BIO - Zitronenmelisse</v>
      </c>
      <c r="BZ203" s="18" t="str">
        <f t="shared" si="109"/>
        <v>Ecológico - Melisa
Melissa officinalis
BIO - Zitronenmelisse</v>
      </c>
      <c r="CA203" s="18" t="str">
        <f t="shared" si="110"/>
        <v>BIO - meduňka
Melissa officinalis
BIO - Zitronenmelisse</v>
      </c>
      <c r="CB203" s="18" t="str">
        <f t="shared" si="111"/>
        <v>ORGANİK - melisa
Melissa officinalis
BIO - Zitronenmelisse</v>
      </c>
      <c r="CC203" s="18" t="str">
        <f t="shared" si="112"/>
        <v>BIO - citromfű
Melissa officinalis
BIO - Zitronenmelisse</v>
      </c>
    </row>
    <row r="204" spans="2:81" ht="48" x14ac:dyDescent="0.2">
      <c r="B204" s="136">
        <v>202</v>
      </c>
      <c r="C204" s="3">
        <v>15316</v>
      </c>
      <c r="D204" s="98">
        <v>4055473153162</v>
      </c>
      <c r="E204" s="17">
        <v>2.0499999999999998</v>
      </c>
      <c r="F204" s="17">
        <v>800</v>
      </c>
      <c r="G204" s="99" t="s">
        <v>3115</v>
      </c>
      <c r="H204" s="98" t="s">
        <v>9734</v>
      </c>
      <c r="I204" s="17" t="s">
        <v>684</v>
      </c>
      <c r="J204" s="17" t="s">
        <v>2993</v>
      </c>
      <c r="K204" s="3">
        <v>75316</v>
      </c>
      <c r="L204" s="98">
        <v>4055473753164</v>
      </c>
      <c r="M204" s="17">
        <v>2.4500000000000002</v>
      </c>
      <c r="N204" s="3">
        <v>85316</v>
      </c>
      <c r="O204" s="98">
        <v>4055473853161</v>
      </c>
      <c r="P204" s="17">
        <v>3.75</v>
      </c>
      <c r="Q204" s="3">
        <v>55316</v>
      </c>
      <c r="R204" s="98">
        <v>4055473553160</v>
      </c>
      <c r="S204" s="17">
        <v>4.95</v>
      </c>
      <c r="T204" s="3">
        <v>35316</v>
      </c>
      <c r="U204" s="98">
        <v>4055473353166</v>
      </c>
      <c r="V204" s="17">
        <v>6.75</v>
      </c>
      <c r="W204" s="3">
        <v>65316</v>
      </c>
      <c r="X204" s="98">
        <v>4055473653167</v>
      </c>
      <c r="Y204" s="17">
        <v>2.95</v>
      </c>
      <c r="Z204" s="101" t="s">
        <v>9704</v>
      </c>
      <c r="AA204" s="101" t="s">
        <v>9705</v>
      </c>
      <c r="AB204" s="101" t="s">
        <v>685</v>
      </c>
      <c r="AC204" s="101" t="s">
        <v>683</v>
      </c>
      <c r="AD204" s="101" t="s">
        <v>9706</v>
      </c>
      <c r="AE204" s="101" t="s">
        <v>6491</v>
      </c>
      <c r="AF204" s="101" t="s">
        <v>2208</v>
      </c>
      <c r="AG204" s="101" t="s">
        <v>6492</v>
      </c>
      <c r="AH204" s="101" t="s">
        <v>6493</v>
      </c>
      <c r="AI204" s="101" t="s">
        <v>6494</v>
      </c>
      <c r="AJ204" s="101" t="s">
        <v>2209</v>
      </c>
      <c r="AK204" s="102" t="s">
        <v>6495</v>
      </c>
      <c r="AL204" s="101" t="s">
        <v>6496</v>
      </c>
      <c r="AM204" s="101" t="s">
        <v>6497</v>
      </c>
      <c r="AN204" s="101" t="s">
        <v>6498</v>
      </c>
      <c r="AO204" s="101" t="s">
        <v>6499</v>
      </c>
      <c r="AP204" s="101" t="s">
        <v>2212</v>
      </c>
      <c r="AQ204" s="101" t="s">
        <v>6500</v>
      </c>
      <c r="AR204" s="101" t="s">
        <v>2213</v>
      </c>
      <c r="AS204" s="101" t="s">
        <v>6501</v>
      </c>
      <c r="AT204" s="101" t="s">
        <v>2214</v>
      </c>
      <c r="AU204" s="101" t="s">
        <v>2211</v>
      </c>
      <c r="AV204" s="101" t="s">
        <v>6502</v>
      </c>
      <c r="AW204" s="101" t="s">
        <v>6503</v>
      </c>
      <c r="AX204" s="101" t="s">
        <v>2210</v>
      </c>
      <c r="AY204" s="101" t="s">
        <v>6504</v>
      </c>
      <c r="AZ204" s="101" t="s">
        <v>6505</v>
      </c>
      <c r="BA204" s="103" t="s">
        <v>6506</v>
      </c>
      <c r="BB204" s="18" t="str">
        <f t="shared" si="85"/>
        <v>БИО - Навит магданоз
Petroselinum crispum
BIO - Krause Petersilie</v>
      </c>
      <c r="BC204" s="18" t="str">
        <f t="shared" si="86"/>
        <v>BIO - Krøllet persille
Petroselinum crispum
BIO - Krause Petersilie</v>
      </c>
      <c r="BD204" s="18" t="str">
        <f t="shared" si="87"/>
        <v xml:space="preserve">BIO - Krause Petersilie
Petroselinum crispum
</v>
      </c>
      <c r="BE204" s="18" t="str">
        <f t="shared" si="88"/>
        <v>Organic - Moss Curled Parsley
Petroselinum crispum
BIO - Krause Petersilie</v>
      </c>
      <c r="BF204" s="18" t="str">
        <f t="shared" si="89"/>
        <v>ORGAANILINE – käharpetersell
Petroselinum crispum
BIO - Krause Petersilie</v>
      </c>
      <c r="BG204" s="18" t="str">
        <f t="shared" si="90"/>
        <v>LUOMU - Kihartunut persilja
Petroselinum crispum
BIO - Krause Petersilie</v>
      </c>
      <c r="BH204" s="18" t="str">
        <f t="shared" si="91"/>
        <v>BIO - Persil frisé
Petroselinum crispum
BIO - Krause Petersilie</v>
      </c>
      <c r="BI204" s="18" t="str">
        <f t="shared" si="92"/>
        <v>ΒΙΟΛΟΓΙΚΟ - Μαϊντανός κατσαρός
Petroselinum crispum
BIO - Krause Petersilie</v>
      </c>
      <c r="BJ204" s="18" t="str">
        <f t="shared" si="93"/>
        <v>ORGÁNACHA - peirsil cuachta
Petroselinum crispum
BIO - Krause Petersilie</v>
      </c>
      <c r="BK204" s="18" t="str">
        <f t="shared" si="94"/>
        <v>LÍFRÆNT - Krulluð steinselja
Petroselinum crispum
BIO - Krause Petersilie</v>
      </c>
      <c r="BL204" s="18" t="str">
        <f t="shared" si="95"/>
        <v>BIO - Prezzemolo crespo
Petroselinum crispum
BIO - Krause Petersilie</v>
      </c>
      <c r="BM204" s="18" t="str">
        <f t="shared" si="96"/>
        <v>オーガニック　－　カールパセリ
Petroselinum crispum
BIO - Krause Petersilie</v>
      </c>
      <c r="BN204" s="18" t="str">
        <f t="shared" si="97"/>
        <v>ORGANSKI - Uvijeni peršin
Petroselinum crispum
BIO - Krause Petersilie</v>
      </c>
      <c r="BO204" s="18" t="str">
        <f t="shared" si="98"/>
        <v>BIOLOĢISKI – krokainajiem pētersīļiem
Petroselinum crispum
BIO - Krause Petersilie</v>
      </c>
      <c r="BP204" s="18" t="str">
        <f t="shared" si="99"/>
        <v>EKOLOGIŠKA – garbanota petražolė
Petroselinum crispum
BIO - Krause Petersilie</v>
      </c>
      <c r="BQ204" s="18" t="str">
        <f t="shared" si="100"/>
        <v>ORGANIĊI - Tursin indivja
Petroselinum crispum
BIO - Krause Petersilie</v>
      </c>
      <c r="BR204" s="18" t="str">
        <f t="shared" si="101"/>
        <v>Bio - Krulpeterselie
Petroselinum crispum
BIO - Krause Petersilie</v>
      </c>
      <c r="BS204" s="18" t="str">
        <f t="shared" si="102"/>
        <v>ØKOLOGISK - Krøllet persille
Petroselinum crispum
BIO - Krause Petersilie</v>
      </c>
      <c r="BT204" s="18" t="str">
        <f t="shared" si="103"/>
        <v>Bio - Pietruszka Kręcona
Petroselinum crispum
BIO - Krause Petersilie</v>
      </c>
      <c r="BU204" s="18" t="str">
        <f t="shared" si="104"/>
        <v>ORGÂNICO - Salsa enrolada
Petroselinum crispum
BIO - Krause Petersilie</v>
      </c>
      <c r="BV204" s="18" t="str">
        <f t="shared" si="105"/>
        <v>Ecologic - Patrunjel Cret
Petroselinum crispum
BIO - Krause Petersilie</v>
      </c>
      <c r="BW204" s="18" t="str">
        <f t="shared" si="106"/>
        <v>Ekologiskt - Lockig Persilja
Petroselinum crispum
BIO - Krause Petersilie</v>
      </c>
      <c r="BX204" s="18" t="str">
        <f t="shared" si="107"/>
        <v>BIO - Kučeravý petržlen
Petroselinum crispum
BIO - Krause Petersilie</v>
      </c>
      <c r="BY204" s="18" t="str">
        <f t="shared" si="108"/>
        <v>BIO - Zvit peteršilj
Petroselinum crispum
BIO - Krause Petersilie</v>
      </c>
      <c r="BZ204" s="18" t="str">
        <f t="shared" si="109"/>
        <v>Ecológico - Perejil rizado
Petroselinum crispum
BIO - Krause Petersilie</v>
      </c>
      <c r="CA204" s="18" t="str">
        <f t="shared" si="110"/>
        <v>BIO – kadeřavá petržel
Petroselinum crispum
BIO - Krause Petersilie</v>
      </c>
      <c r="CB204" s="18" t="str">
        <f t="shared" si="111"/>
        <v>ORGANİK - Kıvrılmış maydanoz
Petroselinum crispum
BIO - Krause Petersilie</v>
      </c>
      <c r="CC204" s="18" t="str">
        <f t="shared" si="112"/>
        <v>BIO - Fodros petrezselyem
Petroselinum crispum
BIO - Krause Petersilie</v>
      </c>
    </row>
    <row r="205" spans="2:81" ht="48" x14ac:dyDescent="0.2">
      <c r="B205" s="136">
        <v>203</v>
      </c>
      <c r="C205" s="3">
        <v>15317</v>
      </c>
      <c r="D205" s="98">
        <v>4055473153179</v>
      </c>
      <c r="E205" s="17">
        <v>2.0499999999999998</v>
      </c>
      <c r="F205" s="17">
        <v>600</v>
      </c>
      <c r="G205" s="99" t="s">
        <v>3115</v>
      </c>
      <c r="H205" s="98" t="s">
        <v>9734</v>
      </c>
      <c r="I205" s="17" t="s">
        <v>684</v>
      </c>
      <c r="J205" s="17" t="s">
        <v>2993</v>
      </c>
      <c r="K205" s="3">
        <v>75317</v>
      </c>
      <c r="L205" s="98">
        <v>4055473753171</v>
      </c>
      <c r="M205" s="17">
        <v>2.4500000000000002</v>
      </c>
      <c r="N205" s="3">
        <v>85317</v>
      </c>
      <c r="O205" s="98">
        <v>4055473853178</v>
      </c>
      <c r="P205" s="17">
        <v>3.75</v>
      </c>
      <c r="Q205" s="3">
        <v>55317</v>
      </c>
      <c r="R205" s="98">
        <v>4055473553177</v>
      </c>
      <c r="S205" s="17">
        <v>4.95</v>
      </c>
      <c r="T205" s="3">
        <v>35317</v>
      </c>
      <c r="U205" s="98">
        <v>4055473353173</v>
      </c>
      <c r="V205" s="17">
        <v>6.75</v>
      </c>
      <c r="W205" s="3">
        <v>65317</v>
      </c>
      <c r="X205" s="98">
        <v>4055473653174</v>
      </c>
      <c r="Y205" s="17">
        <v>2.95</v>
      </c>
      <c r="Z205" s="101" t="s">
        <v>9707</v>
      </c>
      <c r="AA205" s="101" t="s">
        <v>9708</v>
      </c>
      <c r="AB205" s="101" t="s">
        <v>693</v>
      </c>
      <c r="AC205" s="101" t="s">
        <v>692</v>
      </c>
      <c r="AD205" s="101" t="s">
        <v>9709</v>
      </c>
      <c r="AE205" s="101" t="s">
        <v>6507</v>
      </c>
      <c r="AF205" s="101" t="s">
        <v>2215</v>
      </c>
      <c r="AG205" s="101" t="s">
        <v>6508</v>
      </c>
      <c r="AH205" s="101" t="s">
        <v>6509</v>
      </c>
      <c r="AI205" s="101" t="s">
        <v>6510</v>
      </c>
      <c r="AJ205" s="101" t="s">
        <v>2216</v>
      </c>
      <c r="AK205" s="102" t="s">
        <v>6511</v>
      </c>
      <c r="AL205" s="101" t="s">
        <v>6512</v>
      </c>
      <c r="AM205" s="101" t="s">
        <v>6513</v>
      </c>
      <c r="AN205" s="101" t="s">
        <v>6514</v>
      </c>
      <c r="AO205" s="101" t="s">
        <v>6515</v>
      </c>
      <c r="AP205" s="101" t="s">
        <v>2219</v>
      </c>
      <c r="AQ205" s="101" t="s">
        <v>6516</v>
      </c>
      <c r="AR205" s="101" t="s">
        <v>2220</v>
      </c>
      <c r="AS205" s="101" t="s">
        <v>6517</v>
      </c>
      <c r="AT205" s="101" t="s">
        <v>2221</v>
      </c>
      <c r="AU205" s="101" t="s">
        <v>2218</v>
      </c>
      <c r="AV205" s="101" t="s">
        <v>6518</v>
      </c>
      <c r="AW205" s="101" t="s">
        <v>6519</v>
      </c>
      <c r="AX205" s="101" t="s">
        <v>2217</v>
      </c>
      <c r="AY205" s="101" t="s">
        <v>6520</v>
      </c>
      <c r="AZ205" s="101" t="s">
        <v>6521</v>
      </c>
      <c r="BA205" s="103" t="s">
        <v>6522</v>
      </c>
      <c r="BB205" s="18" t="str">
        <f t="shared" si="85"/>
        <v>БИО - Плосък лист магданоз
Petroselinum crispum
BIO - Glatte Petersilie</v>
      </c>
      <c r="BC205" s="18" t="str">
        <f t="shared" si="86"/>
        <v>BIO - Fladbladspersille
Petroselinum crispum
BIO - Glatte Petersilie</v>
      </c>
      <c r="BD205" s="18" t="str">
        <f t="shared" si="87"/>
        <v xml:space="preserve">BIO - Glatte Petersilie
Petroselinum crispum
</v>
      </c>
      <c r="BE205" s="18" t="str">
        <f t="shared" si="88"/>
        <v>Organic - Plain Leaved Parsley
Petroselinum crispum
BIO - Glatte Petersilie</v>
      </c>
      <c r="BF205" s="18" t="str">
        <f t="shared" si="89"/>
        <v>ORGAANILINE – lamedate lehtedega petersell
Petroselinum crispum
BIO - Glatte Petersilie</v>
      </c>
      <c r="BG205" s="18" t="str">
        <f t="shared" si="90"/>
        <v>LUOMU - Tasalehtinen persilja
Petroselinum crispum
BIO - Glatte Petersilie</v>
      </c>
      <c r="BH205" s="18" t="str">
        <f t="shared" si="91"/>
        <v>BIO - Persil plat
Petroselinum crispum
BIO - Glatte Petersilie</v>
      </c>
      <c r="BI205" s="18" t="str">
        <f t="shared" si="92"/>
        <v>ΒΙΟΛΟΓΙΚΟ - Μαϊντανός πλατύφυλλος
Petroselinum crispum
BIO - Glatte Petersilie</v>
      </c>
      <c r="BJ205" s="18" t="str">
        <f t="shared" si="93"/>
        <v>ORGÁNACHA - Peirsil duille cothrom
Petroselinum crispum
BIO - Glatte Petersilie</v>
      </c>
      <c r="BK205" s="18" t="str">
        <f t="shared" si="94"/>
        <v>LÍFRÆN - Flatblaða steinselja
Petroselinum crispum
BIO - Glatte Petersilie</v>
      </c>
      <c r="BL205" s="18" t="str">
        <f t="shared" si="95"/>
        <v>BIO - Prezzemolo liscio
Petroselinum crispum
BIO - Glatte Petersilie</v>
      </c>
      <c r="BM205" s="18" t="str">
        <f t="shared" si="96"/>
        <v>オーガニック　－　プレーンリーフパセリ
Petroselinum crispum
BIO - Glatte Petersilie</v>
      </c>
      <c r="BN205" s="18" t="str">
        <f t="shared" si="97"/>
        <v>ORGANSKI - Peršin u plosnatom listu
Petroselinum crispum
BIO - Glatte Petersilie</v>
      </c>
      <c r="BO205" s="18" t="str">
        <f t="shared" si="98"/>
        <v>BIOLOĢISKI – plakanu lapu pētersīļi
Petroselinum crispum
BIO - Glatte Petersilie</v>
      </c>
      <c r="BP205" s="18" t="str">
        <f t="shared" si="99"/>
        <v>EKOLOGIŠKOS – plokščialapės petražolės
Petroselinum crispum
BIO - Glatte Petersilie</v>
      </c>
      <c r="BQ205" s="18" t="str">
        <f t="shared" si="100"/>
        <v>ORGANIĊI - Tursin tal-weraq ċatt
Petroselinum crispum
BIO - Glatte Petersilie</v>
      </c>
      <c r="BR205" s="18" t="str">
        <f t="shared" si="101"/>
        <v>Bio - Bladpeterselie
Petroselinum crispum
BIO - Glatte Petersilie</v>
      </c>
      <c r="BS205" s="18" t="str">
        <f t="shared" si="102"/>
        <v>ØKOLOGISK - Flatbladpersille
Petroselinum crispum
BIO - Glatte Petersilie</v>
      </c>
      <c r="BT205" s="18" t="str">
        <f t="shared" si="103"/>
        <v>Bio - Pietruszka Płaska
Petroselinum crispum
BIO - Glatte Petersilie</v>
      </c>
      <c r="BU205" s="18" t="str">
        <f t="shared" si="104"/>
        <v>ORGÂNICO - Salsa de folhas planas
Petroselinum crispum
BIO - Glatte Petersilie</v>
      </c>
      <c r="BV205" s="18" t="str">
        <f t="shared" si="105"/>
        <v>Ecologic - Pătrunjel Cu Frunze Plate
Petroselinum crispum
BIO - Glatte Petersilie</v>
      </c>
      <c r="BW205" s="18" t="str">
        <f t="shared" si="106"/>
        <v>Ekologiskt - Persilja
Petroselinum crispum
BIO - Glatte Petersilie</v>
      </c>
      <c r="BX205" s="18" t="str">
        <f t="shared" si="107"/>
        <v>BIO - Plochý petržlen
Petroselinum crispum
BIO - Glatte Petersilie</v>
      </c>
      <c r="BY205" s="18" t="str">
        <f t="shared" si="108"/>
        <v>BIO - peteršilj ploščat list
Petroselinum crispum
BIO - Glatte Petersilie</v>
      </c>
      <c r="BZ205" s="18" t="str">
        <f t="shared" si="109"/>
        <v>Ecológico - Perejil liso
Petroselinum crispum
BIO - Glatte Petersilie</v>
      </c>
      <c r="CA205" s="18" t="str">
        <f t="shared" si="110"/>
        <v>BIO - Plochá petržel
Petroselinum crispum
BIO - Glatte Petersilie</v>
      </c>
      <c r="CB205" s="18" t="str">
        <f t="shared" si="111"/>
        <v>ORGANİK - Yassı yaprak maydanoz
Petroselinum crispum
BIO - Glatte Petersilie</v>
      </c>
      <c r="CC205" s="18" t="str">
        <f t="shared" si="112"/>
        <v>BIO - Lapos levelű petrezselyem
Petroselinum crispum
BIO - Glatte Petersilie</v>
      </c>
    </row>
    <row r="206" spans="2:81" ht="48" x14ac:dyDescent="0.2">
      <c r="B206" s="136">
        <v>204</v>
      </c>
      <c r="C206" s="3">
        <v>15318</v>
      </c>
      <c r="D206" s="98">
        <v>4055473153186</v>
      </c>
      <c r="E206" s="17">
        <v>2.0499999999999998</v>
      </c>
      <c r="F206" s="17">
        <v>100</v>
      </c>
      <c r="G206" s="99" t="s">
        <v>3115</v>
      </c>
      <c r="H206" s="98" t="s">
        <v>9734</v>
      </c>
      <c r="I206" s="17" t="s">
        <v>678</v>
      </c>
      <c r="J206" s="17" t="s">
        <v>2994</v>
      </c>
      <c r="K206" s="3">
        <v>75318</v>
      </c>
      <c r="L206" s="98">
        <v>4055473753188</v>
      </c>
      <c r="M206" s="17">
        <v>2.4500000000000002</v>
      </c>
      <c r="N206" s="3">
        <v>85318</v>
      </c>
      <c r="O206" s="98">
        <v>4055473853185</v>
      </c>
      <c r="P206" s="17">
        <v>3.75</v>
      </c>
      <c r="Q206" s="3">
        <v>55318</v>
      </c>
      <c r="R206" s="98">
        <v>4055473553184</v>
      </c>
      <c r="S206" s="17">
        <v>4.95</v>
      </c>
      <c r="T206" s="3">
        <v>35318</v>
      </c>
      <c r="U206" s="98">
        <v>4055473353180</v>
      </c>
      <c r="V206" s="17">
        <v>6.75</v>
      </c>
      <c r="W206" s="3">
        <v>65318</v>
      </c>
      <c r="X206" s="98">
        <v>4055473653181</v>
      </c>
      <c r="Y206" s="17">
        <v>2.95</v>
      </c>
      <c r="Z206" s="101" t="s">
        <v>9710</v>
      </c>
      <c r="AA206" s="101" t="s">
        <v>9711</v>
      </c>
      <c r="AB206" s="101" t="s">
        <v>679</v>
      </c>
      <c r="AC206" s="101" t="s">
        <v>677</v>
      </c>
      <c r="AD206" s="101" t="s">
        <v>6523</v>
      </c>
      <c r="AE206" s="101" t="s">
        <v>9712</v>
      </c>
      <c r="AF206" s="101" t="s">
        <v>2222</v>
      </c>
      <c r="AG206" s="101" t="s">
        <v>6524</v>
      </c>
      <c r="AH206" s="101" t="s">
        <v>9713</v>
      </c>
      <c r="AI206" s="101" t="s">
        <v>6525</v>
      </c>
      <c r="AJ206" s="101" t="s">
        <v>2223</v>
      </c>
      <c r="AK206" s="102" t="s">
        <v>6526</v>
      </c>
      <c r="AL206" s="101" t="s">
        <v>6527</v>
      </c>
      <c r="AM206" s="101" t="s">
        <v>6528</v>
      </c>
      <c r="AN206" s="101" t="s">
        <v>6529</v>
      </c>
      <c r="AO206" s="101" t="s">
        <v>6530</v>
      </c>
      <c r="AP206" s="101" t="s">
        <v>2226</v>
      </c>
      <c r="AQ206" s="101" t="s">
        <v>6531</v>
      </c>
      <c r="AR206" s="101" t="s">
        <v>2227</v>
      </c>
      <c r="AS206" s="101" t="s">
        <v>6532</v>
      </c>
      <c r="AT206" s="101" t="s">
        <v>2228</v>
      </c>
      <c r="AU206" s="101" t="s">
        <v>2225</v>
      </c>
      <c r="AV206" s="101" t="s">
        <v>6533</v>
      </c>
      <c r="AW206" s="101" t="s">
        <v>6534</v>
      </c>
      <c r="AX206" s="101" t="s">
        <v>2224</v>
      </c>
      <c r="AY206" s="101" t="s">
        <v>6535</v>
      </c>
      <c r="AZ206" s="101" t="s">
        <v>6536</v>
      </c>
      <c r="BA206" s="103" t="s">
        <v>6537</v>
      </c>
      <c r="BB206" s="18" t="str">
        <f t="shared" si="85"/>
        <v>БИО - любовник
Levisticum officinale
BIO - Liebstöckel</v>
      </c>
      <c r="BC206" s="18" t="str">
        <f t="shared" si="86"/>
        <v>BIO - løvstikke
Levisticum officinale
BIO - Liebstöckel</v>
      </c>
      <c r="BD206" s="18" t="str">
        <f t="shared" si="87"/>
        <v xml:space="preserve">BIO - Liebstöckel
Levisticum officinale
</v>
      </c>
      <c r="BE206" s="18" t="str">
        <f t="shared" si="88"/>
        <v>Organic - Lovage
Levisticum officinale
BIO - Liebstöckel</v>
      </c>
      <c r="BF206" s="18" t="str">
        <f t="shared" si="89"/>
        <v>ORGAANILINE - leevendus
Levisticum officinale
BIO - Liebstöckel</v>
      </c>
      <c r="BG206" s="18" t="str">
        <f t="shared" si="90"/>
        <v>LUOMU - lovage
Levisticum officinale
BIO - Liebstöckel</v>
      </c>
      <c r="BH206" s="18" t="str">
        <f t="shared" si="91"/>
        <v>BIO - Livèche
Levisticum officinale
BIO - Liebstöckel</v>
      </c>
      <c r="BI206" s="18" t="str">
        <f t="shared" si="92"/>
        <v>ΒΙΟΛΟΓΙΚΟ - λοβό
Levisticum officinale
BIO - Liebstöckel</v>
      </c>
      <c r="BJ206" s="18" t="str">
        <f t="shared" si="93"/>
        <v>ORGÁNACHA - lovage
Levisticum officinale
BIO - Liebstöckel</v>
      </c>
      <c r="BK206" s="18" t="str">
        <f t="shared" si="94"/>
        <v>LÍFFRÆNT - lifur
Levisticum officinale
BIO - Liebstöckel</v>
      </c>
      <c r="BL206" s="18" t="str">
        <f t="shared" si="95"/>
        <v>BIO - Levistico o sedano di monte
Levisticum officinale
BIO - Liebstöckel</v>
      </c>
      <c r="BM206" s="18" t="str">
        <f t="shared" si="96"/>
        <v>オーガニック　－　ラベージ
Levisticum officinale
BIO - Liebstöckel</v>
      </c>
      <c r="BN206" s="18" t="str">
        <f t="shared" si="97"/>
        <v>ORGANSKI – ljupčac
Levisticum officinale
BIO - Liebstöckel</v>
      </c>
      <c r="BO206" s="18" t="str">
        <f t="shared" si="98"/>
        <v>BIOLOĢISKĀ - lovage
Levisticum officinale
BIO - Liebstöckel</v>
      </c>
      <c r="BP206" s="18" t="str">
        <f t="shared" si="99"/>
        <v>EKOLOGIŠKAS – lovage
Levisticum officinale
BIO - Liebstöckel</v>
      </c>
      <c r="BQ206" s="18" t="str">
        <f t="shared" si="100"/>
        <v>ORGANIĊI - lovage
Levisticum officinale
BIO - Liebstöckel</v>
      </c>
      <c r="BR206" s="18" t="str">
        <f t="shared" si="101"/>
        <v>Bio - Lavas
Levisticum officinale
BIO - Liebstöckel</v>
      </c>
      <c r="BS206" s="18" t="str">
        <f t="shared" si="102"/>
        <v>ØKOLOGISK - løvstikk
Levisticum officinale
BIO - Liebstöckel</v>
      </c>
      <c r="BT206" s="18" t="str">
        <f t="shared" si="103"/>
        <v>Bio - Lubczyk
Levisticum officinale
BIO - Liebstöckel</v>
      </c>
      <c r="BU206" s="18" t="str">
        <f t="shared" si="104"/>
        <v>ORGÂNICO - amor
Levisticum officinale
BIO - Liebstöckel</v>
      </c>
      <c r="BV206" s="18" t="str">
        <f t="shared" si="105"/>
        <v>Ecologic - Dragoste
Levisticum officinale
BIO - Liebstöckel</v>
      </c>
      <c r="BW206" s="18" t="str">
        <f t="shared" si="106"/>
        <v>Ekologiskt - Älskling
Levisticum officinale
BIO - Liebstöckel</v>
      </c>
      <c r="BX206" s="18" t="str">
        <f t="shared" si="107"/>
        <v>BIO - ľubovník
Levisticum officinale
BIO - Liebstöckel</v>
      </c>
      <c r="BY206" s="18" t="str">
        <f t="shared" si="108"/>
        <v>BIO - lušček
Levisticum officinale
BIO - Liebstöckel</v>
      </c>
      <c r="BZ206" s="18" t="str">
        <f t="shared" si="109"/>
        <v>Ecológico - Apio de monte o levístico
Levisticum officinale
BIO - Liebstöckel</v>
      </c>
      <c r="CA206" s="18" t="str">
        <f t="shared" si="110"/>
        <v>BIO - libeček
Levisticum officinale
BIO - Liebstöckel</v>
      </c>
      <c r="CB206" s="18" t="str">
        <f t="shared" si="111"/>
        <v>ORGANİK - selâm
Levisticum officinale
BIO - Liebstöckel</v>
      </c>
      <c r="CC206" s="18" t="str">
        <f t="shared" si="112"/>
        <v>BIO - lovage
Levisticum officinale
BIO - Liebstöckel</v>
      </c>
    </row>
    <row r="207" spans="2:81" ht="48" x14ac:dyDescent="0.2">
      <c r="B207" s="136">
        <v>205</v>
      </c>
      <c r="C207" s="3">
        <v>15319</v>
      </c>
      <c r="D207" s="98">
        <v>4055473153193</v>
      </c>
      <c r="E207" s="17">
        <v>2.0499999999999998</v>
      </c>
      <c r="F207" s="17">
        <v>40</v>
      </c>
      <c r="G207" s="99" t="s">
        <v>3115</v>
      </c>
      <c r="H207" s="98" t="s">
        <v>9734</v>
      </c>
      <c r="I207" s="17" t="s">
        <v>497</v>
      </c>
      <c r="J207" s="17" t="s">
        <v>2995</v>
      </c>
      <c r="K207" s="3">
        <v>75319</v>
      </c>
      <c r="L207" s="98">
        <v>4055473753195</v>
      </c>
      <c r="M207" s="17">
        <v>2.4500000000000002</v>
      </c>
      <c r="N207" s="3">
        <v>85319</v>
      </c>
      <c r="O207" s="98">
        <v>4055473853192</v>
      </c>
      <c r="P207" s="17">
        <v>3.75</v>
      </c>
      <c r="Q207" s="3">
        <v>55319</v>
      </c>
      <c r="R207" s="98">
        <v>4055473553191</v>
      </c>
      <c r="S207" s="17">
        <v>4.95</v>
      </c>
      <c r="T207" s="3">
        <v>35319</v>
      </c>
      <c r="U207" s="98">
        <v>4055473353197</v>
      </c>
      <c r="V207" s="17">
        <v>6.75</v>
      </c>
      <c r="W207" s="3">
        <v>65319</v>
      </c>
      <c r="X207" s="98">
        <v>4055473653198</v>
      </c>
      <c r="Y207" s="17">
        <v>2.95</v>
      </c>
      <c r="Z207" s="101" t="s">
        <v>9714</v>
      </c>
      <c r="AA207" s="101" t="s">
        <v>9715</v>
      </c>
      <c r="AB207" s="101" t="s">
        <v>695</v>
      </c>
      <c r="AC207" s="101" t="s">
        <v>694</v>
      </c>
      <c r="AD207" s="101" t="s">
        <v>9716</v>
      </c>
      <c r="AE207" s="101" t="s">
        <v>6538</v>
      </c>
      <c r="AF207" s="101" t="s">
        <v>2229</v>
      </c>
      <c r="AG207" s="101" t="s">
        <v>6539</v>
      </c>
      <c r="AH207" s="101" t="s">
        <v>6540</v>
      </c>
      <c r="AI207" s="101" t="s">
        <v>6541</v>
      </c>
      <c r="AJ207" s="101" t="s">
        <v>2230</v>
      </c>
      <c r="AK207" s="102" t="s">
        <v>6542</v>
      </c>
      <c r="AL207" s="101" t="s">
        <v>6543</v>
      </c>
      <c r="AM207" s="101" t="s">
        <v>6544</v>
      </c>
      <c r="AN207" s="101" t="s">
        <v>6545</v>
      </c>
      <c r="AO207" s="101" t="s">
        <v>6546</v>
      </c>
      <c r="AP207" s="101" t="s">
        <v>2233</v>
      </c>
      <c r="AQ207" s="101" t="s">
        <v>6547</v>
      </c>
      <c r="AR207" s="101" t="s">
        <v>2234</v>
      </c>
      <c r="AS207" s="101" t="s">
        <v>6548</v>
      </c>
      <c r="AT207" s="101" t="s">
        <v>2235</v>
      </c>
      <c r="AU207" s="101" t="s">
        <v>2232</v>
      </c>
      <c r="AV207" s="101" t="s">
        <v>6549</v>
      </c>
      <c r="AW207" s="101" t="s">
        <v>6550</v>
      </c>
      <c r="AX207" s="101" t="s">
        <v>2231</v>
      </c>
      <c r="AY207" s="101" t="s">
        <v>6551</v>
      </c>
      <c r="AZ207" s="101" t="s">
        <v>6552</v>
      </c>
      <c r="BA207" s="103" t="s">
        <v>6553</v>
      </c>
      <c r="BB207" s="18" t="str">
        <f t="shared" si="85"/>
        <v>БИО - розмарин
Rosmarinus officinalis
BIO - Rosmarin</v>
      </c>
      <c r="BC207" s="18" t="str">
        <f t="shared" si="86"/>
        <v>BIO - rosmarin
Rosmarinus officinalis
BIO - Rosmarin</v>
      </c>
      <c r="BD207" s="18" t="str">
        <f t="shared" si="87"/>
        <v xml:space="preserve">BIO - Rosmarin
Rosmarinus officinalis
</v>
      </c>
      <c r="BE207" s="18" t="str">
        <f t="shared" si="88"/>
        <v>Organic - Rosemary
Rosmarinus officinalis
BIO - Rosmarin</v>
      </c>
      <c r="BF207" s="18" t="str">
        <f t="shared" si="89"/>
        <v>ORGAANILINE – rosmariin
Rosmarinus officinalis
BIO - Rosmarin</v>
      </c>
      <c r="BG207" s="18" t="str">
        <f t="shared" si="90"/>
        <v>LUOMU - Rosmariini
Rosmarinus officinalis
BIO - Rosmarin</v>
      </c>
      <c r="BH207" s="18" t="str">
        <f t="shared" si="91"/>
        <v>BIO - Romarin
Rosmarinus officinalis
BIO - Rosmarin</v>
      </c>
      <c r="BI207" s="18" t="str">
        <f t="shared" si="92"/>
        <v>ΒΙΟΛΟΓΙΚΟ - Δεντρολίβανο
Rosmarinus officinalis
BIO - Rosmarin</v>
      </c>
      <c r="BJ207" s="18" t="str">
        <f t="shared" si="93"/>
        <v>ORGÁNAIGH - Rosemary
Rosmarinus officinalis
BIO - Rosmarin</v>
      </c>
      <c r="BK207" s="18" t="str">
        <f t="shared" si="94"/>
        <v>LÍFRÆNT - Rósmarín
Rosmarinus officinalis
BIO - Rosmarin</v>
      </c>
      <c r="BL207" s="18" t="str">
        <f t="shared" si="95"/>
        <v>BIO - Rosmarino
Rosmarinus officinalis
BIO - Rosmarin</v>
      </c>
      <c r="BM207" s="18" t="str">
        <f t="shared" si="96"/>
        <v>オーガニック　－　ローズマリー
Rosmarinus officinalis
BIO - Rosmarin</v>
      </c>
      <c r="BN207" s="18" t="str">
        <f t="shared" si="97"/>
        <v>ORGANSKI – Ružmarin
Rosmarinus officinalis
BIO - Rosmarin</v>
      </c>
      <c r="BO207" s="18" t="str">
        <f t="shared" si="98"/>
        <v>BIOLOĢISKI – rozmarīns
Rosmarinus officinalis
BIO - Rosmarin</v>
      </c>
      <c r="BP207" s="18" t="str">
        <f t="shared" si="99"/>
        <v>EKOLOGIŠKAS – rozmarinas
Rosmarinus officinalis
BIO - Rosmarin</v>
      </c>
      <c r="BQ207" s="18" t="str">
        <f t="shared" si="100"/>
        <v>ORGANIĊI - Klin
Rosmarinus officinalis
BIO - Rosmarin</v>
      </c>
      <c r="BR207" s="18" t="str">
        <f t="shared" si="101"/>
        <v>Bio - Rozemarijn
Rosmarinus officinalis
BIO - Rosmarin</v>
      </c>
      <c r="BS207" s="18" t="str">
        <f t="shared" si="102"/>
        <v>ØKOLOGISK - Rosmarin
Rosmarinus officinalis
BIO - Rosmarin</v>
      </c>
      <c r="BT207" s="18" t="str">
        <f t="shared" si="103"/>
        <v>Bio - Rozmaryn
Rosmarinus officinalis
BIO - Rosmarin</v>
      </c>
      <c r="BU207" s="18" t="str">
        <f t="shared" si="104"/>
        <v>ORGÂNICO - Alecrim
Rosmarinus officinalis
BIO - Rosmarin</v>
      </c>
      <c r="BV207" s="18" t="str">
        <f t="shared" si="105"/>
        <v>Ecologic - Rozmarin
Rosmarinus officinalis
BIO - Rosmarin</v>
      </c>
      <c r="BW207" s="18" t="str">
        <f t="shared" si="106"/>
        <v>Ekologiskt - Rosmarin
Rosmarinus officinalis
BIO - Rosmarin</v>
      </c>
      <c r="BX207" s="18" t="str">
        <f t="shared" si="107"/>
        <v>BIO - Rozmarín
Rosmarinus officinalis
BIO - Rosmarin</v>
      </c>
      <c r="BY207" s="18" t="str">
        <f t="shared" si="108"/>
        <v>BIO - Rožmarin
Rosmarinus officinalis
BIO - Rosmarin</v>
      </c>
      <c r="BZ207" s="18" t="str">
        <f t="shared" si="109"/>
        <v>Ecológico - Romero
Rosmarinus officinalis
BIO - Rosmarin</v>
      </c>
      <c r="CA207" s="18" t="str">
        <f t="shared" si="110"/>
        <v>BIO - Rozmarýn
Rosmarinus officinalis
BIO - Rosmarin</v>
      </c>
      <c r="CB207" s="18" t="str">
        <f t="shared" si="111"/>
        <v>ORGANİK - Biberiye
Rosmarinus officinalis
BIO - Rosmarin</v>
      </c>
      <c r="CC207" s="18" t="str">
        <f t="shared" si="112"/>
        <v>BIO - Rozmaring
Rosmarinus officinalis
BIO - Rosmarin</v>
      </c>
    </row>
    <row r="208" spans="2:81" ht="48" x14ac:dyDescent="0.2">
      <c r="B208" s="136">
        <v>206</v>
      </c>
      <c r="C208" s="3">
        <v>15320</v>
      </c>
      <c r="D208" s="98">
        <v>4055473153209</v>
      </c>
      <c r="E208" s="17">
        <v>2.0499999999999998</v>
      </c>
      <c r="F208" s="17">
        <v>400</v>
      </c>
      <c r="G208" s="99" t="s">
        <v>3115</v>
      </c>
      <c r="H208" s="98" t="s">
        <v>9734</v>
      </c>
      <c r="I208" s="17" t="s">
        <v>535</v>
      </c>
      <c r="J208" s="17" t="s">
        <v>2996</v>
      </c>
      <c r="K208" s="3">
        <v>75320</v>
      </c>
      <c r="L208" s="98">
        <v>4055473753201</v>
      </c>
      <c r="M208" s="17">
        <v>2.4500000000000002</v>
      </c>
      <c r="N208" s="3">
        <v>85320</v>
      </c>
      <c r="O208" s="98">
        <v>4055473853208</v>
      </c>
      <c r="P208" s="17">
        <v>3.75</v>
      </c>
      <c r="Q208" s="3">
        <v>55320</v>
      </c>
      <c r="R208" s="98">
        <v>4055473553207</v>
      </c>
      <c r="S208" s="17">
        <v>4.95</v>
      </c>
      <c r="T208" s="3">
        <v>35320</v>
      </c>
      <c r="U208" s="98">
        <v>4055473353203</v>
      </c>
      <c r="V208" s="17">
        <v>6.75</v>
      </c>
      <c r="W208" s="3">
        <v>65320</v>
      </c>
      <c r="X208" s="98">
        <v>4055473653204</v>
      </c>
      <c r="Y208" s="17">
        <v>2.95</v>
      </c>
      <c r="Z208" s="101" t="s">
        <v>9717</v>
      </c>
      <c r="AA208" s="101" t="s">
        <v>9718</v>
      </c>
      <c r="AB208" s="101" t="s">
        <v>665</v>
      </c>
      <c r="AC208" s="101" t="s">
        <v>664</v>
      </c>
      <c r="AD208" s="101" t="s">
        <v>9719</v>
      </c>
      <c r="AE208" s="101" t="s">
        <v>9720</v>
      </c>
      <c r="AF208" s="101" t="s">
        <v>2236</v>
      </c>
      <c r="AG208" s="101" t="s">
        <v>6556</v>
      </c>
      <c r="AH208" s="101" t="s">
        <v>6557</v>
      </c>
      <c r="AI208" s="101" t="s">
        <v>6558</v>
      </c>
      <c r="AJ208" s="101" t="s">
        <v>2237</v>
      </c>
      <c r="AK208" s="102" t="s">
        <v>6559</v>
      </c>
      <c r="AL208" s="101" t="s">
        <v>6560</v>
      </c>
      <c r="AM208" s="101" t="s">
        <v>6561</v>
      </c>
      <c r="AN208" s="101" t="s">
        <v>6562</v>
      </c>
      <c r="AO208" s="101" t="s">
        <v>6563</v>
      </c>
      <c r="AP208" s="101" t="s">
        <v>2240</v>
      </c>
      <c r="AQ208" s="101" t="s">
        <v>6564</v>
      </c>
      <c r="AR208" s="101" t="s">
        <v>2241</v>
      </c>
      <c r="AS208" s="101" t="s">
        <v>6565</v>
      </c>
      <c r="AT208" s="101" t="s">
        <v>2242</v>
      </c>
      <c r="AU208" s="101" t="s">
        <v>2239</v>
      </c>
      <c r="AV208" s="101" t="s">
        <v>6566</v>
      </c>
      <c r="AW208" s="101" t="s">
        <v>6567</v>
      </c>
      <c r="AX208" s="101" t="s">
        <v>2238</v>
      </c>
      <c r="AY208" s="101" t="s">
        <v>6568</v>
      </c>
      <c r="AZ208" s="101" t="s">
        <v>6569</v>
      </c>
      <c r="BA208" s="103" t="s">
        <v>6570</v>
      </c>
      <c r="BB208" s="18" t="str">
        <f t="shared" si="85"/>
        <v>БИО - глухарче
Taraxacum officinale
BIO - Löwenzahn</v>
      </c>
      <c r="BC208" s="18" t="str">
        <f t="shared" si="86"/>
        <v>BIO - mælkebøtte
Taraxacum officinale
BIO - Löwenzahn</v>
      </c>
      <c r="BD208" s="18" t="str">
        <f t="shared" si="87"/>
        <v xml:space="preserve">BIO - Löwenzahn
Taraxacum officinale
</v>
      </c>
      <c r="BE208" s="18" t="str">
        <f t="shared" si="88"/>
        <v>Organic - Dandelion
Taraxacum officinale
BIO - Löwenzahn</v>
      </c>
      <c r="BF208" s="18" t="str">
        <f t="shared" si="89"/>
        <v>ORGAANILINE – võilill
Taraxacum officinale
BIO - Löwenzahn</v>
      </c>
      <c r="BG208" s="18" t="str">
        <f t="shared" si="90"/>
        <v>LUOMU - voikukka
Taraxacum officinale
BIO - Löwenzahn</v>
      </c>
      <c r="BH208" s="18" t="str">
        <f t="shared" si="91"/>
        <v>BIO - Pissenlit
Taraxacum officinale
BIO - Löwenzahn</v>
      </c>
      <c r="BI208" s="18" t="str">
        <f t="shared" si="92"/>
        <v>ΒΙΟΛΟΓΙΚΟ - πικραλίδα
Taraxacum officinale
BIO - Löwenzahn</v>
      </c>
      <c r="BJ208" s="18" t="str">
        <f t="shared" si="93"/>
        <v>ORGÁNACHA - dandelion
Taraxacum officinale
BIO - Löwenzahn</v>
      </c>
      <c r="BK208" s="18" t="str">
        <f t="shared" si="94"/>
        <v>LÍFRÆNT - túnfífill
Taraxacum officinale
BIO - Löwenzahn</v>
      </c>
      <c r="BL208" s="18" t="str">
        <f t="shared" si="95"/>
        <v>BIO - Tarassaco o dente di leone
Taraxacum officinale
BIO - Löwenzahn</v>
      </c>
      <c r="BM208" s="18" t="str">
        <f t="shared" si="96"/>
        <v>オーガニック　－　セイヨウタンポポ
Taraxacum officinale
BIO - Löwenzahn</v>
      </c>
      <c r="BN208" s="18" t="str">
        <f t="shared" si="97"/>
        <v>ORGANSKI – maslačak
Taraxacum officinale
BIO - Löwenzahn</v>
      </c>
      <c r="BO208" s="18" t="str">
        <f t="shared" si="98"/>
        <v>BIOLOĢISKĀ - pienene
Taraxacum officinale
BIO - Löwenzahn</v>
      </c>
      <c r="BP208" s="18" t="str">
        <f t="shared" si="99"/>
        <v>EKOLOGIŠKAS – kiaulpienė
Taraxacum officinale
BIO - Löwenzahn</v>
      </c>
      <c r="BQ208" s="18" t="str">
        <f t="shared" si="100"/>
        <v>ORGANIĊI - dandelion
Taraxacum officinale
BIO - Löwenzahn</v>
      </c>
      <c r="BR208" s="18" t="str">
        <f t="shared" si="101"/>
        <v>Bio - Paardenbloem
Taraxacum officinale
BIO - Löwenzahn</v>
      </c>
      <c r="BS208" s="18" t="str">
        <f t="shared" si="102"/>
        <v>ØKOLOGISK - løvetann
Taraxacum officinale
BIO - Löwenzahn</v>
      </c>
      <c r="BT208" s="18" t="str">
        <f t="shared" si="103"/>
        <v>Bio - Mniszek Lekarski
Taraxacum officinale
BIO - Löwenzahn</v>
      </c>
      <c r="BU208" s="18" t="str">
        <f t="shared" si="104"/>
        <v>ORGÂNICO - dente de leão
Taraxacum officinale
BIO - Löwenzahn</v>
      </c>
      <c r="BV208" s="18" t="str">
        <f t="shared" si="105"/>
        <v>Ecologic - Păpădie
Taraxacum officinale
BIO - Löwenzahn</v>
      </c>
      <c r="BW208" s="18" t="str">
        <f t="shared" si="106"/>
        <v>Ekologiskt - Maskros
Taraxacum officinale
BIO - Löwenzahn</v>
      </c>
      <c r="BX208" s="18" t="str">
        <f t="shared" si="107"/>
        <v>BIO - púpava
Taraxacum officinale
BIO - Löwenzahn</v>
      </c>
      <c r="BY208" s="18" t="str">
        <f t="shared" si="108"/>
        <v>BIO - regrat
Taraxacum officinale
BIO - Löwenzahn</v>
      </c>
      <c r="BZ208" s="18" t="str">
        <f t="shared" si="109"/>
        <v>Ecológico - Diente de león
Taraxacum officinale
BIO - Löwenzahn</v>
      </c>
      <c r="CA208" s="18" t="str">
        <f t="shared" si="110"/>
        <v>BIO - pampeliška
Taraxacum officinale
BIO - Löwenzahn</v>
      </c>
      <c r="CB208" s="18" t="str">
        <f t="shared" si="111"/>
        <v>ORGANİK - karahindiba
Taraxacum officinale
BIO - Löwenzahn</v>
      </c>
      <c r="CC208" s="18" t="str">
        <f t="shared" si="112"/>
        <v>BIO - pitypang
Taraxacum officinale
BIO - Löwenzahn</v>
      </c>
    </row>
    <row r="209" spans="2:81" ht="36" x14ac:dyDescent="0.2">
      <c r="B209" s="136">
        <v>207</v>
      </c>
      <c r="C209" s="3">
        <v>15321</v>
      </c>
      <c r="D209" s="98">
        <v>4055473153216</v>
      </c>
      <c r="E209" s="17">
        <v>2.0499999999999998</v>
      </c>
      <c r="F209" s="17">
        <v>2000</v>
      </c>
      <c r="G209" s="99" t="s">
        <v>3115</v>
      </c>
      <c r="H209" s="98" t="s">
        <v>9734</v>
      </c>
      <c r="I209" s="17" t="s">
        <v>687</v>
      </c>
      <c r="J209" s="17" t="s">
        <v>2997</v>
      </c>
      <c r="K209" s="3">
        <v>75321</v>
      </c>
      <c r="L209" s="98">
        <v>4055473753218</v>
      </c>
      <c r="M209" s="17">
        <v>2.4500000000000002</v>
      </c>
      <c r="N209" s="3">
        <v>85321</v>
      </c>
      <c r="O209" s="98">
        <v>4055473853215</v>
      </c>
      <c r="P209" s="17">
        <v>3.75</v>
      </c>
      <c r="Q209" s="3">
        <v>55321</v>
      </c>
      <c r="R209" s="98">
        <v>4055473553214</v>
      </c>
      <c r="S209" s="17">
        <v>4.95</v>
      </c>
      <c r="T209" s="3">
        <v>35321</v>
      </c>
      <c r="U209" s="98">
        <v>4055473353210</v>
      </c>
      <c r="V209" s="17">
        <v>6.75</v>
      </c>
      <c r="W209" s="3">
        <v>65321</v>
      </c>
      <c r="X209" s="98">
        <v>4055473653211</v>
      </c>
      <c r="Y209" s="17">
        <v>2.95</v>
      </c>
      <c r="Z209" s="101" t="s">
        <v>9721</v>
      </c>
      <c r="AA209" s="101" t="s">
        <v>9722</v>
      </c>
      <c r="AB209" s="101" t="s">
        <v>688</v>
      </c>
      <c r="AC209" s="101" t="s">
        <v>686</v>
      </c>
      <c r="AD209" s="101" t="s">
        <v>9723</v>
      </c>
      <c r="AE209" s="101" t="s">
        <v>6573</v>
      </c>
      <c r="AF209" s="101" t="s">
        <v>2243</v>
      </c>
      <c r="AG209" s="101" t="s">
        <v>6574</v>
      </c>
      <c r="AH209" s="101" t="s">
        <v>6575</v>
      </c>
      <c r="AI209" s="101" t="s">
        <v>6576</v>
      </c>
      <c r="AJ209" s="101" t="s">
        <v>2244</v>
      </c>
      <c r="AK209" s="102" t="s">
        <v>6577</v>
      </c>
      <c r="AL209" s="101" t="s">
        <v>6578</v>
      </c>
      <c r="AM209" s="101" t="s">
        <v>6579</v>
      </c>
      <c r="AN209" s="101" t="s">
        <v>6580</v>
      </c>
      <c r="AO209" s="101" t="s">
        <v>6581</v>
      </c>
      <c r="AP209" s="101" t="s">
        <v>2247</v>
      </c>
      <c r="AQ209" s="101" t="s">
        <v>6582</v>
      </c>
      <c r="AR209" s="101" t="s">
        <v>2248</v>
      </c>
      <c r="AS209" s="101" t="s">
        <v>6583</v>
      </c>
      <c r="AT209" s="101" t="s">
        <v>2249</v>
      </c>
      <c r="AU209" s="101" t="s">
        <v>2246</v>
      </c>
      <c r="AV209" s="101" t="s">
        <v>6584</v>
      </c>
      <c r="AW209" s="101" t="s">
        <v>6585</v>
      </c>
      <c r="AX209" s="101" t="s">
        <v>2245</v>
      </c>
      <c r="AY209" s="101" t="s">
        <v>6586</v>
      </c>
      <c r="AZ209" s="101" t="s">
        <v>6587</v>
      </c>
      <c r="BA209" s="103" t="s">
        <v>6588</v>
      </c>
      <c r="BB209" s="18" t="str">
        <f t="shared" si="85"/>
        <v>БИО - коприва
Urtica dioica
BIO - Brennnessel</v>
      </c>
      <c r="BC209" s="18" t="str">
        <f t="shared" si="86"/>
        <v>BIO - brændenælde
Urtica dioica
BIO - Brennnessel</v>
      </c>
      <c r="BD209" s="18" t="str">
        <f t="shared" si="87"/>
        <v xml:space="preserve">BIO - Brennnessel
Urtica dioica
</v>
      </c>
      <c r="BE209" s="18" t="str">
        <f t="shared" si="88"/>
        <v>Organic - Nettle
Urtica dioica
BIO - Brennnessel</v>
      </c>
      <c r="BF209" s="18" t="str">
        <f t="shared" si="89"/>
        <v>ORGAANILINE – nõges
Urtica dioica
BIO - Brennnessel</v>
      </c>
      <c r="BG209" s="18" t="str">
        <f t="shared" si="90"/>
        <v>LUOMU - Nokkonen
Urtica dioica
BIO - Brennnessel</v>
      </c>
      <c r="BH209" s="18" t="str">
        <f t="shared" si="91"/>
        <v>BIO - Grande ortie
Urtica dioica
BIO - Brennnessel</v>
      </c>
      <c r="BI209" s="18" t="str">
        <f t="shared" si="92"/>
        <v>ΒΙΟΛΟΓΙΚΟ - Τσουκνίδα
Urtica dioica
BIO - Brennnessel</v>
      </c>
      <c r="BJ209" s="18" t="str">
        <f t="shared" si="93"/>
        <v>ORGÁNACHA - Neantóg
Urtica dioica
BIO - Brennnessel</v>
      </c>
      <c r="BK209" s="18" t="str">
        <f t="shared" si="94"/>
        <v>LÍFRÆNT - Netla
Urtica dioica
BIO - Brennnessel</v>
      </c>
      <c r="BL209" s="18" t="str">
        <f t="shared" si="95"/>
        <v>BIO - Ortica
Urtica dioica
BIO - Brennnessel</v>
      </c>
      <c r="BM209" s="18" t="str">
        <f t="shared" si="96"/>
        <v>オーガニック　－　ネトル
Urtica dioica
BIO - Brennnessel</v>
      </c>
      <c r="BN209" s="18" t="str">
        <f t="shared" si="97"/>
        <v>ORGANSKI – Kopriva
Urtica dioica
BIO - Brennnessel</v>
      </c>
      <c r="BO209" s="18" t="str">
        <f t="shared" si="98"/>
        <v>BIOLOĢISKĀ - Nātre
Urtica dioica
BIO - Brennnessel</v>
      </c>
      <c r="BP209" s="18" t="str">
        <f t="shared" si="99"/>
        <v>EKOLOGIŠKAS – Dilgėlė
Urtica dioica
BIO - Brennnessel</v>
      </c>
      <c r="BQ209" s="18" t="str">
        <f t="shared" si="100"/>
        <v>ORGANIĊI - Ħurrieq
Urtica dioica
BIO - Brennnessel</v>
      </c>
      <c r="BR209" s="18" t="str">
        <f t="shared" si="101"/>
        <v>Bio - Brandnetel
Urtica dioica
BIO - Brennnessel</v>
      </c>
      <c r="BS209" s="18" t="str">
        <f t="shared" si="102"/>
        <v>ØKOLOGISK - Brennesle
Urtica dioica
BIO - Brennnessel</v>
      </c>
      <c r="BT209" s="18" t="str">
        <f t="shared" si="103"/>
        <v>Bio - Pokrzywa
Urtica dioica
BIO - Brennnessel</v>
      </c>
      <c r="BU209" s="18" t="str">
        <f t="shared" si="104"/>
        <v>ORGÂNICO - Urtiga
Urtica dioica
BIO - Brennnessel</v>
      </c>
      <c r="BV209" s="18" t="str">
        <f t="shared" si="105"/>
        <v>Ecologic - Urzică
Urtica dioica
BIO - Brennnessel</v>
      </c>
      <c r="BW209" s="18" t="str">
        <f t="shared" si="106"/>
        <v>Ekologiskt - Nässla
Urtica dioica
BIO - Brennnessel</v>
      </c>
      <c r="BX209" s="18" t="str">
        <f t="shared" si="107"/>
        <v>BIO - Žihľava
Urtica dioica
BIO - Brennnessel</v>
      </c>
      <c r="BY209" s="18" t="str">
        <f t="shared" si="108"/>
        <v>BIO - Kopriva
Urtica dioica
BIO - Brennnessel</v>
      </c>
      <c r="BZ209" s="18" t="str">
        <f t="shared" si="109"/>
        <v>Ecológico - Ortiga
Urtica dioica
BIO - Brennnessel</v>
      </c>
      <c r="CA209" s="18" t="str">
        <f t="shared" si="110"/>
        <v>BIO - Kopřiva
Urtica dioica
BIO - Brennnessel</v>
      </c>
      <c r="CB209" s="18" t="str">
        <f t="shared" si="111"/>
        <v>ORGANİK - Isırgan
Urtica dioica
BIO - Brennnessel</v>
      </c>
      <c r="CC209" s="18" t="str">
        <f t="shared" si="112"/>
        <v>BIO - Csalán
Urtica dioica
BIO - Brennnessel</v>
      </c>
    </row>
    <row r="210" spans="2:81" ht="48" x14ac:dyDescent="0.2">
      <c r="B210" s="136">
        <v>208</v>
      </c>
      <c r="C210" s="3">
        <v>15322</v>
      </c>
      <c r="D210" s="98">
        <v>4055473153223</v>
      </c>
      <c r="E210" s="17">
        <v>2.0499999999999998</v>
      </c>
      <c r="F210" s="17">
        <v>100</v>
      </c>
      <c r="G210" s="99" t="s">
        <v>3115</v>
      </c>
      <c r="H210" s="98" t="s">
        <v>9734</v>
      </c>
      <c r="I210" s="17" t="s">
        <v>673</v>
      </c>
      <c r="J210" s="17" t="s">
        <v>2998</v>
      </c>
      <c r="K210" s="3">
        <v>75322</v>
      </c>
      <c r="L210" s="98">
        <v>4055473753225</v>
      </c>
      <c r="M210" s="17">
        <v>2.4500000000000002</v>
      </c>
      <c r="N210" s="3">
        <v>85322</v>
      </c>
      <c r="O210" s="98">
        <v>4055473853222</v>
      </c>
      <c r="P210" s="17">
        <v>3.75</v>
      </c>
      <c r="Q210" s="3">
        <v>55322</v>
      </c>
      <c r="R210" s="98">
        <v>4055473553221</v>
      </c>
      <c r="S210" s="17">
        <v>4.95</v>
      </c>
      <c r="T210" s="3">
        <v>35322</v>
      </c>
      <c r="U210" s="98">
        <v>4055473353227</v>
      </c>
      <c r="V210" s="17">
        <v>6.75</v>
      </c>
      <c r="W210" s="3">
        <v>65322</v>
      </c>
      <c r="X210" s="98">
        <v>4055473653228</v>
      </c>
      <c r="Y210" s="17">
        <v>2.95</v>
      </c>
      <c r="Z210" s="101" t="s">
        <v>9724</v>
      </c>
      <c r="AA210" s="101" t="s">
        <v>9725</v>
      </c>
      <c r="AB210" s="101" t="s">
        <v>674</v>
      </c>
      <c r="AC210" s="101" t="s">
        <v>672</v>
      </c>
      <c r="AD210" s="101" t="s">
        <v>6589</v>
      </c>
      <c r="AE210" s="101" t="s">
        <v>9749</v>
      </c>
      <c r="AF210" s="101" t="s">
        <v>2250</v>
      </c>
      <c r="AG210" s="101" t="s">
        <v>9750</v>
      </c>
      <c r="AH210" s="101" t="s">
        <v>9726</v>
      </c>
      <c r="AI210" s="101" t="s">
        <v>6590</v>
      </c>
      <c r="AJ210" s="101" t="s">
        <v>2251</v>
      </c>
      <c r="AK210" s="102" t="s">
        <v>6591</v>
      </c>
      <c r="AL210" s="101" t="s">
        <v>9727</v>
      </c>
      <c r="AM210" s="101" t="s">
        <v>9751</v>
      </c>
      <c r="AN210" s="101" t="s">
        <v>9752</v>
      </c>
      <c r="AO210" s="101" t="s">
        <v>9728</v>
      </c>
      <c r="AP210" s="101" t="s">
        <v>2254</v>
      </c>
      <c r="AQ210" s="101" t="s">
        <v>9753</v>
      </c>
      <c r="AR210" s="101" t="s">
        <v>2255</v>
      </c>
      <c r="AS210" s="101" t="s">
        <v>6592</v>
      </c>
      <c r="AT210" s="101" t="s">
        <v>2256</v>
      </c>
      <c r="AU210" s="101" t="s">
        <v>2253</v>
      </c>
      <c r="AV210" s="101" t="s">
        <v>6593</v>
      </c>
      <c r="AW210" s="101" t="s">
        <v>6594</v>
      </c>
      <c r="AX210" s="101" t="s">
        <v>2252</v>
      </c>
      <c r="AY210" s="101" t="s">
        <v>6595</v>
      </c>
      <c r="AZ210" s="101" t="s">
        <v>9729</v>
      </c>
      <c r="BA210" s="103" t="s">
        <v>6596</v>
      </c>
      <c r="BB210" s="18" t="str">
        <f t="shared" si="85"/>
        <v>БИО - Нарязани - Чесън
Allium tuberosum
BIO - Schnitt - Knoblauch</v>
      </c>
      <c r="BC210" s="18" t="str">
        <f t="shared" si="86"/>
        <v>BIO - Skær - hvidløg
Allium tuberosum
BIO - Schnitt - Knoblauch</v>
      </c>
      <c r="BD210" s="18" t="str">
        <f t="shared" si="87"/>
        <v xml:space="preserve">BIO - Schnitt - Knoblauch
Allium tuberosum
</v>
      </c>
      <c r="BE210" s="18" t="str">
        <f t="shared" si="88"/>
        <v>Organic - Garlic-Chives
Allium tuberosum
BIO - Schnitt - Knoblauch</v>
      </c>
      <c r="BF210" s="18" t="str">
        <f t="shared" si="89"/>
        <v>BIO - lõigatud - küüslauk
Allium tuberosum
BIO - Schnitt - Knoblauch</v>
      </c>
      <c r="BG210" s="18" t="str">
        <f t="shared" si="90"/>
        <v>LUOMU - Leikattu - valkosipuli
Allium tuberosum
BIO - Schnitt - Knoblauch</v>
      </c>
      <c r="BH210" s="18" t="str">
        <f t="shared" si="91"/>
        <v>BIO - Ciboulette de Chine
Allium tuberosum
BIO - Schnitt - Knoblauch</v>
      </c>
      <c r="BI210" s="18" t="str">
        <f t="shared" si="92"/>
        <v>ΒΙΟΛΟΓΙΚΟ - κομμένο - σκόρδο
Allium tuberosum
BIO - Schnitt - Knoblauch</v>
      </c>
      <c r="BJ210" s="18" t="str">
        <f t="shared" si="93"/>
        <v>ORGÁNACHA - gearrtha - gairleog
Allium tuberosum
BIO - Schnitt - Knoblauch</v>
      </c>
      <c r="BK210" s="18" t="str">
        <f t="shared" si="94"/>
        <v>LÍFRÆNT - Skera - Hvítlaukur
Allium tuberosum
BIO - Schnitt - Knoblauch</v>
      </c>
      <c r="BL210" s="18" t="str">
        <f t="shared" si="95"/>
        <v>BIO - Aglio cinese o erba cipollina cinese
Allium tuberosum
BIO - Schnitt - Knoblauch</v>
      </c>
      <c r="BM210" s="18" t="str">
        <f t="shared" si="96"/>
        <v>オーガニック　－　ガーリックチャイブ
Allium tuberosum
BIO - Schnitt - Knoblauch</v>
      </c>
      <c r="BN210" s="18" t="str">
        <f t="shared" si="97"/>
        <v>ORGANSKI - rez - češnjak
Allium tuberosum
BIO - Schnitt - Knoblauch</v>
      </c>
      <c r="BO210" s="18" t="str">
        <f t="shared" si="98"/>
        <v>BIOLOĢISKI - sagriezti - ķiploki
Allium tuberosum
BIO - Schnitt - Knoblauch</v>
      </c>
      <c r="BP210" s="18" t="str">
        <f t="shared" si="99"/>
        <v>EKOLOGIŠKAS - supjaustyti - česnakai
Allium tuberosum
BIO - Schnitt - Knoblauch</v>
      </c>
      <c r="BQ210" s="18" t="str">
        <f t="shared" si="100"/>
        <v>ORGANIĊI - maqtugħa - tewm
Allium tuberosum
BIO - Schnitt - Knoblauch</v>
      </c>
      <c r="BR210" s="18" t="str">
        <f t="shared" si="101"/>
        <v>Bio - Gesneden - Knoflook
Allium tuberosum
BIO - Schnitt - Knoblauch</v>
      </c>
      <c r="BS210" s="18" t="str">
        <f t="shared" si="102"/>
        <v>ØKOLOGISK - Kutt - hvitløk
Allium tuberosum
BIO - Schnitt - Knoblauch</v>
      </c>
      <c r="BT210" s="18" t="str">
        <f t="shared" si="103"/>
        <v>Bio - Cięte - Czosnek
Allium tuberosum
BIO - Schnitt - Knoblauch</v>
      </c>
      <c r="BU210" s="18" t="str">
        <f t="shared" si="104"/>
        <v>ORGÂNICO - Corte - Alho
Allium tuberosum
BIO - Schnitt - Knoblauch</v>
      </c>
      <c r="BV210" s="18" t="str">
        <f t="shared" si="105"/>
        <v>Ecologic - Tăiat - Usturoi
Allium tuberosum
BIO - Schnitt - Knoblauch</v>
      </c>
      <c r="BW210" s="18" t="str">
        <f t="shared" si="106"/>
        <v>Ekologiskt - Skuren - Vitlök
Allium tuberosum
BIO - Schnitt - Knoblauch</v>
      </c>
      <c r="BX210" s="18" t="str">
        <f t="shared" si="107"/>
        <v>BIO - rez - cesnak
Allium tuberosum
BIO - Schnitt - Knoblauch</v>
      </c>
      <c r="BY210" s="18" t="str">
        <f t="shared" si="108"/>
        <v>BIO - rez - česen
Allium tuberosum
BIO - Schnitt - Knoblauch</v>
      </c>
      <c r="BZ210" s="18" t="str">
        <f t="shared" si="109"/>
        <v>Ecológico - Cebolleta 
Allium tuberosum
BIO - Schnitt - Knoblauch</v>
      </c>
      <c r="CA210" s="18" t="str">
        <f t="shared" si="110"/>
        <v>BIO - řez - česnek
Allium tuberosum
BIO - Schnitt - Knoblauch</v>
      </c>
      <c r="CB210" s="18" t="str">
        <f t="shared" si="111"/>
        <v>ORGANİK - kesilmiş - sarımsak
Allium tuberosum
BIO - Schnitt - Knoblauch</v>
      </c>
      <c r="CC210" s="18" t="str">
        <f t="shared" si="112"/>
        <v>BIO - vágott - fokhagyma
Allium tuberosum
BIO - Schnitt - Knoblauch</v>
      </c>
    </row>
    <row r="211" spans="2:81" ht="48" x14ac:dyDescent="0.2">
      <c r="B211" s="136">
        <v>209</v>
      </c>
      <c r="C211" s="3">
        <v>15323</v>
      </c>
      <c r="D211" s="98">
        <v>4055473153230</v>
      </c>
      <c r="E211" s="17">
        <v>2.0499999999999998</v>
      </c>
      <c r="F211" s="17">
        <v>300</v>
      </c>
      <c r="G211" s="99" t="s">
        <v>3115</v>
      </c>
      <c r="H211" s="98" t="s">
        <v>9734</v>
      </c>
      <c r="I211" s="17" t="s">
        <v>647</v>
      </c>
      <c r="J211" s="17" t="s">
        <v>2999</v>
      </c>
      <c r="K211" s="3">
        <v>75323</v>
      </c>
      <c r="L211" s="98">
        <v>4055473753232</v>
      </c>
      <c r="M211" s="17">
        <v>2.4500000000000002</v>
      </c>
      <c r="N211" s="3">
        <v>85323</v>
      </c>
      <c r="O211" s="98">
        <v>4055473853239</v>
      </c>
      <c r="P211" s="17">
        <v>3.75</v>
      </c>
      <c r="Q211" s="3">
        <v>55323</v>
      </c>
      <c r="R211" s="98">
        <v>4055473553238</v>
      </c>
      <c r="S211" s="17">
        <v>4.95</v>
      </c>
      <c r="T211" s="3">
        <v>35323</v>
      </c>
      <c r="U211" s="98">
        <v>4055473353234</v>
      </c>
      <c r="V211" s="17">
        <v>6.75</v>
      </c>
      <c r="W211" s="3">
        <v>65323</v>
      </c>
      <c r="X211" s="98">
        <v>4055473653235</v>
      </c>
      <c r="Y211" s="17">
        <v>2.95</v>
      </c>
      <c r="Z211" s="101" t="s">
        <v>9730</v>
      </c>
      <c r="AA211" s="101" t="s">
        <v>9731</v>
      </c>
      <c r="AB211" s="101" t="s">
        <v>648</v>
      </c>
      <c r="AC211" s="101" t="s">
        <v>646</v>
      </c>
      <c r="AD211" s="101" t="s">
        <v>9732</v>
      </c>
      <c r="AE211" s="101" t="s">
        <v>9733</v>
      </c>
      <c r="AF211" s="101" t="s">
        <v>2257</v>
      </c>
      <c r="AG211" s="101" t="s">
        <v>6597</v>
      </c>
      <c r="AH211" s="101" t="s">
        <v>6598</v>
      </c>
      <c r="AI211" s="101" t="s">
        <v>6599</v>
      </c>
      <c r="AJ211" s="101" t="s">
        <v>2258</v>
      </c>
      <c r="AK211" s="102" t="s">
        <v>6600</v>
      </c>
      <c r="AL211" s="101" t="s">
        <v>6601</v>
      </c>
      <c r="AM211" s="101" t="s">
        <v>6602</v>
      </c>
      <c r="AN211" s="101" t="s">
        <v>6603</v>
      </c>
      <c r="AO211" s="101" t="s">
        <v>6604</v>
      </c>
      <c r="AP211" s="101" t="s">
        <v>2261</v>
      </c>
      <c r="AQ211" s="101" t="s">
        <v>6605</v>
      </c>
      <c r="AR211" s="101" t="s">
        <v>2262</v>
      </c>
      <c r="AS211" s="101" t="s">
        <v>6606</v>
      </c>
      <c r="AT211" s="101" t="s">
        <v>2263</v>
      </c>
      <c r="AU211" s="101" t="s">
        <v>2260</v>
      </c>
      <c r="AV211" s="101" t="s">
        <v>6607</v>
      </c>
      <c r="AW211" s="101" t="s">
        <v>6608</v>
      </c>
      <c r="AX211" s="101" t="s">
        <v>2259</v>
      </c>
      <c r="AY211" s="101" t="s">
        <v>6609</v>
      </c>
      <c r="AZ211" s="101" t="s">
        <v>6610</v>
      </c>
      <c r="BA211" s="103" t="s">
        <v>6611</v>
      </c>
      <c r="BB211" s="18" t="str">
        <f t="shared" si="85"/>
        <v>БИО - черен кимион
Nigella sativa
BIO - Schwarzkümmel</v>
      </c>
      <c r="BC211" s="18" t="str">
        <f t="shared" si="86"/>
        <v>BIO - sort spidskommen
Nigella sativa
BIO - Schwarzkümmel</v>
      </c>
      <c r="BD211" s="18" t="str">
        <f t="shared" si="87"/>
        <v xml:space="preserve">BIO - Schwarzkümmel
Nigella sativa
</v>
      </c>
      <c r="BE211" s="18" t="str">
        <f t="shared" si="88"/>
        <v>Organic - Black Cumin
Nigella sativa
BIO - Schwarzkümmel</v>
      </c>
      <c r="BF211" s="18" t="str">
        <f t="shared" si="89"/>
        <v>ORGAANILINE - must köömned
Nigella sativa
BIO - Schwarzkümmel</v>
      </c>
      <c r="BG211" s="18" t="str">
        <f t="shared" si="90"/>
        <v>LUOMU - musta kumina
Nigella sativa
BIO - Schwarzkümmel</v>
      </c>
      <c r="BH211" s="18" t="str">
        <f t="shared" si="91"/>
        <v>BIO - Nigelle cultivée
Nigella sativa
BIO - Schwarzkümmel</v>
      </c>
      <c r="BI211" s="18" t="str">
        <f t="shared" si="92"/>
        <v>ΒΙΟΛΟΓΙΚΟ - μαύρο κύμινο
Nigella sativa
BIO - Schwarzkümmel</v>
      </c>
      <c r="BJ211" s="18" t="str">
        <f t="shared" si="93"/>
        <v>ORGÁNACHA - cumin dubh
Nigella sativa
BIO - Schwarzkümmel</v>
      </c>
      <c r="BK211" s="18" t="str">
        <f t="shared" si="94"/>
        <v>LÍFRÆNT - svart kúmen
Nigella sativa
BIO - Schwarzkümmel</v>
      </c>
      <c r="BL211" s="18" t="str">
        <f t="shared" si="95"/>
        <v>BIO - Cumino nero
Nigella sativa
BIO - Schwarzkümmel</v>
      </c>
      <c r="BM211" s="18" t="str">
        <f t="shared" si="96"/>
        <v>オーガニック　－　ブラッククミン
Nigella sativa
BIO - Schwarzkümmel</v>
      </c>
      <c r="BN211" s="18" t="str">
        <f t="shared" si="97"/>
        <v>ORGANSKI – crni kim
Nigella sativa
BIO - Schwarzkümmel</v>
      </c>
      <c r="BO211" s="18" t="str">
        <f t="shared" si="98"/>
        <v>BIOLOĢISKI – melnās ķimenes
Nigella sativa
BIO - Schwarzkümmel</v>
      </c>
      <c r="BP211" s="18" t="str">
        <f t="shared" si="99"/>
        <v>EKOLOGIŠKAS – juodasis kmynas
Nigella sativa
BIO - Schwarzkümmel</v>
      </c>
      <c r="BQ211" s="18" t="str">
        <f t="shared" si="100"/>
        <v>ORGANIĊI - kemmun iswed
Nigella sativa
BIO - Schwarzkümmel</v>
      </c>
      <c r="BR211" s="18" t="str">
        <f t="shared" si="101"/>
        <v>Bio - Zwarte Komijn
Nigella sativa
BIO - Schwarzkümmel</v>
      </c>
      <c r="BS211" s="18" t="str">
        <f t="shared" si="102"/>
        <v>ØKOLOGISK - svart spisskummen
Nigella sativa
BIO - Schwarzkümmel</v>
      </c>
      <c r="BT211" s="18" t="str">
        <f t="shared" si="103"/>
        <v>Bio - Czarnuszka
Nigella sativa
BIO - Schwarzkümmel</v>
      </c>
      <c r="BU211" s="18" t="str">
        <f t="shared" si="104"/>
        <v>ORGÂNICO - cominho preto
Nigella sativa
BIO - Schwarzkümmel</v>
      </c>
      <c r="BV211" s="18" t="str">
        <f t="shared" si="105"/>
        <v>Ecologic - Chimen Negru
Nigella sativa
BIO - Schwarzkümmel</v>
      </c>
      <c r="BW211" s="18" t="str">
        <f t="shared" si="106"/>
        <v>Ekologiskt - Svart Kummin
Nigella sativa
BIO - Schwarzkümmel</v>
      </c>
      <c r="BX211" s="18" t="str">
        <f t="shared" si="107"/>
        <v>BIO - čierny kmín
Nigella sativa
BIO - Schwarzkümmel</v>
      </c>
      <c r="BY211" s="18" t="str">
        <f t="shared" si="108"/>
        <v>BIO – črna kumina
Nigella sativa
BIO - Schwarzkümmel</v>
      </c>
      <c r="BZ211" s="18" t="str">
        <f t="shared" si="109"/>
        <v>Ecológico - Comino negro
Nigella sativa
BIO - Schwarzkümmel</v>
      </c>
      <c r="CA211" s="18" t="str">
        <f t="shared" si="110"/>
        <v>BIO - černý kmín
Nigella sativa
BIO - Schwarzkümmel</v>
      </c>
      <c r="CB211" s="18" t="str">
        <f t="shared" si="111"/>
        <v>ORGANİK - çörek otu
Nigella sativa
BIO - Schwarzkümmel</v>
      </c>
      <c r="CC211" s="18" t="str">
        <f t="shared" si="112"/>
        <v>BIO - fekete kömény
Nigella sativa
BIO - Schwarzkümmel</v>
      </c>
    </row>
    <row r="212" spans="2:81" ht="48" x14ac:dyDescent="0.2">
      <c r="B212" s="136">
        <v>210</v>
      </c>
      <c r="C212" s="3">
        <v>14000</v>
      </c>
      <c r="D212" s="98">
        <v>4055473140001</v>
      </c>
      <c r="E212" s="17">
        <v>1.85</v>
      </c>
      <c r="F212" s="17">
        <v>15</v>
      </c>
      <c r="G212" s="99" t="s">
        <v>3116</v>
      </c>
      <c r="H212" s="98" t="s">
        <v>9734</v>
      </c>
      <c r="I212" s="17" t="s">
        <v>341</v>
      </c>
      <c r="J212" s="17" t="s">
        <v>3000</v>
      </c>
      <c r="K212" s="3">
        <v>74000</v>
      </c>
      <c r="L212" s="98">
        <v>4055473740003</v>
      </c>
      <c r="M212" s="17">
        <v>2.4500000000000002</v>
      </c>
      <c r="N212" s="3">
        <v>84000</v>
      </c>
      <c r="O212" s="98">
        <v>4055473840000</v>
      </c>
      <c r="P212" s="17">
        <v>3.75</v>
      </c>
      <c r="Q212" s="3">
        <v>54000</v>
      </c>
      <c r="R212" s="98">
        <v>4055473540009</v>
      </c>
      <c r="S212" s="17">
        <v>4.95</v>
      </c>
      <c r="T212" s="3">
        <v>34000</v>
      </c>
      <c r="U212" s="98">
        <v>4055473340005</v>
      </c>
      <c r="V212" s="17">
        <v>6.75</v>
      </c>
      <c r="W212" s="3">
        <v>64000</v>
      </c>
      <c r="X212" s="98">
        <v>4055473640006</v>
      </c>
      <c r="Y212" s="17">
        <v>2.95</v>
      </c>
      <c r="Z212" s="101" t="s">
        <v>4479</v>
      </c>
      <c r="AA212" s="101" t="s">
        <v>4480</v>
      </c>
      <c r="AB212" s="101" t="s">
        <v>31</v>
      </c>
      <c r="AC212" s="101" t="s">
        <v>340</v>
      </c>
      <c r="AD212" s="101" t="s">
        <v>4481</v>
      </c>
      <c r="AE212" s="101" t="s">
        <v>4482</v>
      </c>
      <c r="AF212" s="101" t="s">
        <v>1438</v>
      </c>
      <c r="AG212" s="101" t="s">
        <v>4483</v>
      </c>
      <c r="AH212" s="101" t="s">
        <v>4484</v>
      </c>
      <c r="AI212" s="101" t="s">
        <v>4485</v>
      </c>
      <c r="AJ212" s="101" t="s">
        <v>2264</v>
      </c>
      <c r="AK212" s="102" t="s">
        <v>6612</v>
      </c>
      <c r="AL212" s="101" t="s">
        <v>4487</v>
      </c>
      <c r="AM212" s="101" t="s">
        <v>4488</v>
      </c>
      <c r="AN212" s="101" t="s">
        <v>4489</v>
      </c>
      <c r="AO212" s="101" t="s">
        <v>4490</v>
      </c>
      <c r="AP212" s="101" t="s">
        <v>6613</v>
      </c>
      <c r="AQ212" s="101" t="s">
        <v>4480</v>
      </c>
      <c r="AR212" s="101" t="s">
        <v>6614</v>
      </c>
      <c r="AS212" s="101" t="s">
        <v>4491</v>
      </c>
      <c r="AT212" s="101" t="s">
        <v>6615</v>
      </c>
      <c r="AU212" s="101" t="s">
        <v>6616</v>
      </c>
      <c r="AV212" s="101" t="s">
        <v>4492</v>
      </c>
      <c r="AW212" s="101" t="s">
        <v>4493</v>
      </c>
      <c r="AX212" s="101" t="s">
        <v>1440</v>
      </c>
      <c r="AY212" s="101" t="s">
        <v>4494</v>
      </c>
      <c r="AZ212" s="101" t="s">
        <v>4495</v>
      </c>
      <c r="BA212" s="103" t="s">
        <v>4496</v>
      </c>
      <c r="BB212" s="18" t="str">
        <f t="shared" si="85"/>
        <v>Африканска глициния
Bolusanthus speciosus
Afrikanischer Blauregen</v>
      </c>
      <c r="BC212" s="18" t="str">
        <f t="shared" si="86"/>
        <v>Afrikansk blåregn
Bolusanthus speciosus
Afrikanischer Blauregen</v>
      </c>
      <c r="BD212" s="18" t="str">
        <f t="shared" si="87"/>
        <v xml:space="preserve">Afrikanischer Blauregen
Bolusanthus speciosus
</v>
      </c>
      <c r="BE212" s="18" t="str">
        <f t="shared" si="88"/>
        <v>Bonsai - African Wisteria Tree
Bolusanthus speciosus
Afrikanischer Blauregen</v>
      </c>
      <c r="BF212" s="18" t="str">
        <f t="shared" si="89"/>
        <v>Aafrika wisteria
Bolusanthus speciosus
Afrikanischer Blauregen</v>
      </c>
      <c r="BG212" s="18" t="str">
        <f t="shared" si="90"/>
        <v>Afrikkalainen wisteria
Bolusanthus speciosus
Afrikanischer Blauregen</v>
      </c>
      <c r="BH212" s="18" t="str">
        <f t="shared" si="91"/>
        <v>Glycine arbre
Bolusanthus speciosus
Afrikanischer Blauregen</v>
      </c>
      <c r="BI212" s="18" t="str">
        <f t="shared" si="92"/>
        <v>Αφρικανική γουιστέρια
Bolusanthus speciosus
Afrikanischer Blauregen</v>
      </c>
      <c r="BJ212" s="18" t="str">
        <f t="shared" si="93"/>
        <v>Wisteria na hAfraice
Bolusanthus speciosus
Afrikanischer Blauregen</v>
      </c>
      <c r="BK212" s="18" t="str">
        <f t="shared" si="94"/>
        <v>Afrísk vínberja
Bolusanthus speciosus
Afrikanischer Blauregen</v>
      </c>
      <c r="BL212" s="18" t="str">
        <f t="shared" si="95"/>
        <v>Glicine africano 
Bolusanthus speciosus
Afrikanischer Blauregen</v>
      </c>
      <c r="BM212" s="18" t="str">
        <f t="shared" si="96"/>
        <v>アフリカフジ
Bolusanthus speciosus
Afrikanischer Blauregen</v>
      </c>
      <c r="BN212" s="18" t="str">
        <f t="shared" si="97"/>
        <v>Afrička glicinija
Bolusanthus speciosus
Afrikanischer Blauregen</v>
      </c>
      <c r="BO212" s="18" t="str">
        <f t="shared" si="98"/>
        <v>Āfrikas visterija
Bolusanthus speciosus
Afrikanischer Blauregen</v>
      </c>
      <c r="BP212" s="18" t="str">
        <f t="shared" si="99"/>
        <v>Afrikos visterija
Bolusanthus speciosus
Afrikanischer Blauregen</v>
      </c>
      <c r="BQ212" s="18" t="str">
        <f t="shared" si="100"/>
        <v>Wisteria Afrikana
Bolusanthus speciosus
Afrikanischer Blauregen</v>
      </c>
      <c r="BR212" s="18" t="str">
        <f t="shared" si="101"/>
        <v>Bonsai - Afrikaanse Blauweregen
Bolusanthus speciosus
Afrikanischer Blauregen</v>
      </c>
      <c r="BS212" s="18" t="str">
        <f t="shared" si="102"/>
        <v>Afrikansk blåregn
Bolusanthus speciosus
Afrikanischer Blauregen</v>
      </c>
      <c r="BT212" s="18" t="str">
        <f t="shared" si="103"/>
        <v>Bonsai - Glicynia Afrykańska
Bolusanthus speciosus
Afrikanischer Blauregen</v>
      </c>
      <c r="BU212" s="18" t="str">
        <f t="shared" si="104"/>
        <v>Glicínias africanas
Bolusanthus speciosus
Afrikanischer Blauregen</v>
      </c>
      <c r="BV212" s="18" t="str">
        <f t="shared" si="105"/>
        <v>Bonsai - Wisteria Africană
Bolusanthus speciosus
Afrikanischer Blauregen</v>
      </c>
      <c r="BW212" s="18" t="str">
        <f t="shared" si="106"/>
        <v>Bonsai - Afrikansk Blåregn
Bolusanthus speciosus
Afrikanischer Blauregen</v>
      </c>
      <c r="BX212" s="18" t="str">
        <f t="shared" si="107"/>
        <v>Africká vistéria
Bolusanthus speciosus
Afrikanischer Blauregen</v>
      </c>
      <c r="BY212" s="18" t="str">
        <f t="shared" si="108"/>
        <v>Afriška glicinija
Bolusanthus speciosus
Afrikanischer Blauregen</v>
      </c>
      <c r="BZ212" s="18" t="str">
        <f t="shared" si="109"/>
        <v>Glicinia africana
Bolusanthus speciosus
Afrikanischer Blauregen</v>
      </c>
      <c r="CA212" s="18" t="str">
        <f t="shared" si="110"/>
        <v>Africká vistárie
Bolusanthus speciosus
Afrikanischer Blauregen</v>
      </c>
      <c r="CB212" s="18" t="str">
        <f t="shared" si="111"/>
        <v>Afrika salkımları
Bolusanthus speciosus
Afrikanischer Blauregen</v>
      </c>
      <c r="CC212" s="18" t="str">
        <f t="shared" si="112"/>
        <v>Afrikai wisteria
Bolusanthus speciosus
Afrikanischer Blauregen</v>
      </c>
    </row>
    <row r="213" spans="2:81" ht="48" x14ac:dyDescent="0.2">
      <c r="B213" s="136">
        <v>211</v>
      </c>
      <c r="C213" s="3">
        <v>14002</v>
      </c>
      <c r="D213" s="98">
        <v>4055473140025</v>
      </c>
      <c r="E213" s="17">
        <v>1.85</v>
      </c>
      <c r="F213" s="17">
        <v>200</v>
      </c>
      <c r="G213" s="99" t="s">
        <v>3116</v>
      </c>
      <c r="H213" s="98" t="s">
        <v>9734</v>
      </c>
      <c r="I213" s="17" t="s">
        <v>323</v>
      </c>
      <c r="J213" s="17" t="s">
        <v>2914</v>
      </c>
      <c r="K213" s="3">
        <v>74002</v>
      </c>
      <c r="L213" s="98">
        <v>4055473740027</v>
      </c>
      <c r="M213" s="17">
        <v>2.4500000000000002</v>
      </c>
      <c r="N213" s="3">
        <v>84002</v>
      </c>
      <c r="O213" s="98">
        <v>4055473840024</v>
      </c>
      <c r="P213" s="17">
        <v>3.75</v>
      </c>
      <c r="Q213" s="3">
        <v>54002</v>
      </c>
      <c r="R213" s="98">
        <v>4055473540023</v>
      </c>
      <c r="S213" s="17">
        <v>4.95</v>
      </c>
      <c r="T213" s="3">
        <v>34002</v>
      </c>
      <c r="U213" s="98">
        <v>4055473340029</v>
      </c>
      <c r="V213" s="17">
        <v>6.75</v>
      </c>
      <c r="W213" s="3">
        <v>64002</v>
      </c>
      <c r="X213" s="98">
        <v>4055473640020</v>
      </c>
      <c r="Y213" s="17">
        <v>2.95</v>
      </c>
      <c r="Z213" s="101" t="s">
        <v>4497</v>
      </c>
      <c r="AA213" s="101" t="s">
        <v>4498</v>
      </c>
      <c r="AB213" s="101" t="s">
        <v>324</v>
      </c>
      <c r="AC213" s="101" t="s">
        <v>369</v>
      </c>
      <c r="AD213" s="101" t="s">
        <v>4499</v>
      </c>
      <c r="AE213" s="101" t="s">
        <v>4500</v>
      </c>
      <c r="AF213" s="101" t="s">
        <v>1445</v>
      </c>
      <c r="AG213" s="101" t="s">
        <v>4501</v>
      </c>
      <c r="AH213" s="101" t="s">
        <v>4502</v>
      </c>
      <c r="AI213" s="101" t="s">
        <v>4503</v>
      </c>
      <c r="AJ213" s="101" t="s">
        <v>1446</v>
      </c>
      <c r="AK213" s="102" t="s">
        <v>4504</v>
      </c>
      <c r="AL213" s="101" t="s">
        <v>4505</v>
      </c>
      <c r="AM213" s="101" t="s">
        <v>4506</v>
      </c>
      <c r="AN213" s="101" t="s">
        <v>4507</v>
      </c>
      <c r="AO213" s="101" t="s">
        <v>4508</v>
      </c>
      <c r="AP213" s="101" t="s">
        <v>6617</v>
      </c>
      <c r="AQ213" s="101" t="s">
        <v>4509</v>
      </c>
      <c r="AR213" s="101" t="s">
        <v>6618</v>
      </c>
      <c r="AS213" s="101" t="s">
        <v>4510</v>
      </c>
      <c r="AT213" s="101" t="s">
        <v>6619</v>
      </c>
      <c r="AU213" s="101" t="s">
        <v>6620</v>
      </c>
      <c r="AV213" s="101" t="s">
        <v>4511</v>
      </c>
      <c r="AW213" s="101" t="s">
        <v>4512</v>
      </c>
      <c r="AX213" s="101" t="s">
        <v>1447</v>
      </c>
      <c r="AY213" s="101" t="s">
        <v>4513</v>
      </c>
      <c r="AZ213" s="101" t="s">
        <v>4514</v>
      </c>
      <c r="BA213" s="103" t="s">
        <v>4515</v>
      </c>
      <c r="BB213" s="18" t="str">
        <f t="shared" si="85"/>
        <v>Бяла черница
Morus alba
Weißer Maulbeerbaum</v>
      </c>
      <c r="BC213" s="18" t="str">
        <f t="shared" si="86"/>
        <v>Hvidt morbærtræ
Morus alba
Weißer Maulbeerbaum</v>
      </c>
      <c r="BD213" s="18" t="str">
        <f t="shared" si="87"/>
        <v xml:space="preserve">Weißer Maulbeerbaum
Morus alba
</v>
      </c>
      <c r="BE213" s="18" t="str">
        <f t="shared" si="88"/>
        <v>Bonsai - White Mulberry
Morus alba
Weißer Maulbeerbaum</v>
      </c>
      <c r="BF213" s="18" t="str">
        <f t="shared" si="89"/>
        <v>Valge mooruspuu
Morus alba
Weißer Maulbeerbaum</v>
      </c>
      <c r="BG213" s="18" t="str">
        <f t="shared" si="90"/>
        <v>Valkoinen mulperipuu
Morus alba
Weißer Maulbeerbaum</v>
      </c>
      <c r="BH213" s="18" t="str">
        <f t="shared" si="91"/>
        <v>Mûrier blanc
Morus alba
Weißer Maulbeerbaum</v>
      </c>
      <c r="BI213" s="18" t="str">
        <f t="shared" si="92"/>
        <v>Λευκή μουριά
Morus alba
Weißer Maulbeerbaum</v>
      </c>
      <c r="BJ213" s="18" t="str">
        <f t="shared" si="93"/>
        <v>Crann mulberry bán
Morus alba
Weißer Maulbeerbaum</v>
      </c>
      <c r="BK213" s="18" t="str">
        <f t="shared" si="94"/>
        <v>Hvítt mórberjatré
Morus alba
Weißer Maulbeerbaum</v>
      </c>
      <c r="BL213" s="18" t="str">
        <f t="shared" si="95"/>
        <v>Moro bianco
Morus alba
Weißer Maulbeerbaum</v>
      </c>
      <c r="BM213" s="18" t="str">
        <f t="shared" si="96"/>
        <v>クワ
Morus alba
Weißer Maulbeerbaum</v>
      </c>
      <c r="BN213" s="18" t="str">
        <f t="shared" si="97"/>
        <v>Stablo bijelog duda
Morus alba
Weißer Maulbeerbaum</v>
      </c>
      <c r="BO213" s="18" t="str">
        <f t="shared" si="98"/>
        <v>Baltais zīdkoks
Morus alba
Weißer Maulbeerbaum</v>
      </c>
      <c r="BP213" s="18" t="str">
        <f t="shared" si="99"/>
        <v>Baltasis šilkmedis
Morus alba
Weißer Maulbeerbaum</v>
      </c>
      <c r="BQ213" s="18" t="str">
        <f t="shared" si="100"/>
        <v>Siġra taċ-ċawsli abjad
Morus alba
Weißer Maulbeerbaum</v>
      </c>
      <c r="BR213" s="18" t="str">
        <f t="shared" si="101"/>
        <v>Bonsai - Witte Moerbeiboom
Morus alba
Weißer Maulbeerbaum</v>
      </c>
      <c r="BS213" s="18" t="str">
        <f t="shared" si="102"/>
        <v>Hvitt morbærtre
Morus alba
Weißer Maulbeerbaum</v>
      </c>
      <c r="BT213" s="18" t="str">
        <f t="shared" si="103"/>
        <v>Bonsai - Drzewo Morwy Białej
Morus alba
Weißer Maulbeerbaum</v>
      </c>
      <c r="BU213" s="18" t="str">
        <f t="shared" si="104"/>
        <v>Amoreira branca
Morus alba
Weißer Maulbeerbaum</v>
      </c>
      <c r="BV213" s="18" t="str">
        <f t="shared" si="105"/>
        <v>Bonsai - Dud Alb
Morus alba
Weißer Maulbeerbaum</v>
      </c>
      <c r="BW213" s="18" t="str">
        <f t="shared" si="106"/>
        <v>Bonsai - Vitt Mullbärsträd
Morus alba
Weißer Maulbeerbaum</v>
      </c>
      <c r="BX213" s="18" t="str">
        <f t="shared" si="107"/>
        <v>Biely strom moruše
Morus alba
Weißer Maulbeerbaum</v>
      </c>
      <c r="BY213" s="18" t="str">
        <f t="shared" si="108"/>
        <v>Bela murva
Morus alba
Weißer Maulbeerbaum</v>
      </c>
      <c r="BZ213" s="18" t="str">
        <f t="shared" si="109"/>
        <v>Morera blanca
Morus alba
Weißer Maulbeerbaum</v>
      </c>
      <c r="CA213" s="18" t="str">
        <f t="shared" si="110"/>
        <v>Bílý strom moruše
Morus alba
Weißer Maulbeerbaum</v>
      </c>
      <c r="CB213" s="18" t="str">
        <f t="shared" si="111"/>
        <v>Beyaz dut ağacı
Morus alba
Weißer Maulbeerbaum</v>
      </c>
      <c r="CC213" s="18" t="str">
        <f t="shared" si="112"/>
        <v>Fehér eperfa
Morus alba
Weißer Maulbeerbaum</v>
      </c>
    </row>
    <row r="214" spans="2:81" ht="60" x14ac:dyDescent="0.2">
      <c r="B214" s="136">
        <v>212</v>
      </c>
      <c r="C214" s="3">
        <v>14005</v>
      </c>
      <c r="D214" s="98">
        <v>4055473140056</v>
      </c>
      <c r="E214" s="17">
        <v>1.85</v>
      </c>
      <c r="F214" s="17">
        <v>100</v>
      </c>
      <c r="G214" s="99" t="s">
        <v>3116</v>
      </c>
      <c r="H214" s="98" t="s">
        <v>9734</v>
      </c>
      <c r="I214" s="17" t="s">
        <v>36</v>
      </c>
      <c r="J214" s="17" t="s">
        <v>2915</v>
      </c>
      <c r="K214" s="3">
        <v>74005</v>
      </c>
      <c r="L214" s="98">
        <v>4055473740058</v>
      </c>
      <c r="M214" s="17">
        <v>2.4500000000000002</v>
      </c>
      <c r="N214" s="3">
        <v>84005</v>
      </c>
      <c r="O214" s="98">
        <v>4055473840055</v>
      </c>
      <c r="P214" s="17">
        <v>3.75</v>
      </c>
      <c r="Q214" s="3">
        <v>54005</v>
      </c>
      <c r="R214" s="98">
        <v>4055473540054</v>
      </c>
      <c r="S214" s="17">
        <v>4.95</v>
      </c>
      <c r="T214" s="3">
        <v>34005</v>
      </c>
      <c r="U214" s="98">
        <v>4055473340050</v>
      </c>
      <c r="V214" s="17">
        <v>6.75</v>
      </c>
      <c r="W214" s="3">
        <v>64005</v>
      </c>
      <c r="X214" s="98">
        <v>4055473640051</v>
      </c>
      <c r="Y214" s="17">
        <v>2.95</v>
      </c>
      <c r="Z214" s="101" t="s">
        <v>4516</v>
      </c>
      <c r="AA214" s="101" t="s">
        <v>1455</v>
      </c>
      <c r="AB214" s="101" t="s">
        <v>37</v>
      </c>
      <c r="AC214" s="101" t="s">
        <v>342</v>
      </c>
      <c r="AD214" s="101" t="s">
        <v>4517</v>
      </c>
      <c r="AE214" s="101" t="s">
        <v>4518</v>
      </c>
      <c r="AF214" s="101" t="s">
        <v>1452</v>
      </c>
      <c r="AG214" s="101" t="s">
        <v>1457</v>
      </c>
      <c r="AH214" s="101" t="s">
        <v>4519</v>
      </c>
      <c r="AI214" s="101" t="s">
        <v>1457</v>
      </c>
      <c r="AJ214" s="101" t="s">
        <v>1453</v>
      </c>
      <c r="AK214" s="102" t="s">
        <v>4520</v>
      </c>
      <c r="AL214" s="101" t="s">
        <v>4521</v>
      </c>
      <c r="AM214" s="101" t="s">
        <v>1457</v>
      </c>
      <c r="AN214" s="101" t="s">
        <v>1457</v>
      </c>
      <c r="AO214" s="101" t="s">
        <v>4522</v>
      </c>
      <c r="AP214" s="101" t="s">
        <v>6621</v>
      </c>
      <c r="AQ214" s="101" t="s">
        <v>1455</v>
      </c>
      <c r="AR214" s="101" t="s">
        <v>6622</v>
      </c>
      <c r="AS214" s="101" t="s">
        <v>4523</v>
      </c>
      <c r="AT214" s="101" t="s">
        <v>6623</v>
      </c>
      <c r="AU214" s="101" t="s">
        <v>6624</v>
      </c>
      <c r="AV214" s="101" t="s">
        <v>4524</v>
      </c>
      <c r="AW214" s="101" t="s">
        <v>1457</v>
      </c>
      <c r="AX214" s="101" t="s">
        <v>1454</v>
      </c>
      <c r="AY214" s="101" t="s">
        <v>4525</v>
      </c>
      <c r="AZ214" s="101" t="s">
        <v>4526</v>
      </c>
      <c r="BA214" s="103" t="s">
        <v>4527</v>
      </c>
      <c r="BB214" s="18" t="str">
        <f t="shared" si="85"/>
        <v>Американска сладка дъвка
Liquidamber styraciflua
Amerikanischer Amberbaum</v>
      </c>
      <c r="BC214" s="18" t="str">
        <f t="shared" si="86"/>
        <v>Amerikansk Sweetgum
Liquidamber styraciflua
Amerikanischer Amberbaum</v>
      </c>
      <c r="BD214" s="18" t="str">
        <f t="shared" si="87"/>
        <v xml:space="preserve">Amerikanischer Amberbaum
Liquidamber styraciflua
</v>
      </c>
      <c r="BE214" s="18" t="str">
        <f t="shared" si="88"/>
        <v>Bonsai - American Sweet Gum
Liquidamber styraciflua
Amerikanischer Amberbaum</v>
      </c>
      <c r="BF214" s="18" t="str">
        <f t="shared" si="89"/>
        <v>Ameerika Sweetgum
Liquidamber styraciflua
Amerikanischer Amberbaum</v>
      </c>
      <c r="BG214" s="18" t="str">
        <f t="shared" si="90"/>
        <v>Amerikkalainen Sweetgum
Liquidamber styraciflua
Amerikanischer Amberbaum</v>
      </c>
      <c r="BH214" s="18" t="str">
        <f t="shared" si="91"/>
        <v>Copalme d'Amérique
Liquidamber styraciflua
Amerikanischer Amberbaum</v>
      </c>
      <c r="BI214" s="18" t="str">
        <f t="shared" si="92"/>
        <v>American Sweetgum
Liquidamber styraciflua
Amerikanischer Amberbaum</v>
      </c>
      <c r="BJ214" s="18" t="str">
        <f t="shared" si="93"/>
        <v>Sweetgum Meiriceánach
Liquidamber styraciflua
Amerikanischer Amberbaum</v>
      </c>
      <c r="BK214" s="18" t="str">
        <f t="shared" si="94"/>
        <v>American Sweetgum
Liquidamber styraciflua
Amerikanischer Amberbaum</v>
      </c>
      <c r="BL214" s="18" t="str">
        <f t="shared" si="95"/>
        <v>Storace americano
Liquidamber styraciflua
Amerikanischer Amberbaum</v>
      </c>
      <c r="BM214" s="18" t="str">
        <f t="shared" si="96"/>
        <v>モミジバフウ
Liquidamber styraciflua
Amerikanischer Amberbaum</v>
      </c>
      <c r="BN214" s="18" t="str">
        <f t="shared" si="97"/>
        <v>Američki Sweetgum
Liquidamber styraciflua
Amerikanischer Amberbaum</v>
      </c>
      <c r="BO214" s="18" t="str">
        <f t="shared" si="98"/>
        <v>American Sweetgum
Liquidamber styraciflua
Amerikanischer Amberbaum</v>
      </c>
      <c r="BP214" s="18" t="str">
        <f t="shared" si="99"/>
        <v>American Sweetgum
Liquidamber styraciflua
Amerikanischer Amberbaum</v>
      </c>
      <c r="BQ214" s="18" t="str">
        <f t="shared" si="100"/>
        <v>Sweetgum Amerikana
Liquidamber styraciflua
Amerikanischer Amberbaum</v>
      </c>
      <c r="BR214" s="18" t="str">
        <f t="shared" si="101"/>
        <v>Bonsai - Amerikaanse Amber
Liquidamber styraciflua
Amerikanischer Amberbaum</v>
      </c>
      <c r="BS214" s="18" t="str">
        <f t="shared" si="102"/>
        <v>Amerikansk Sweetgum
Liquidamber styraciflua
Amerikanischer Amberbaum</v>
      </c>
      <c r="BT214" s="18" t="str">
        <f t="shared" si="103"/>
        <v>Bonsai - Amerykańska Słodycz
Liquidamber styraciflua
Amerikanischer Amberbaum</v>
      </c>
      <c r="BU214" s="18" t="str">
        <f t="shared" si="104"/>
        <v>Chiclete americano
Liquidamber styraciflua
Amerikanischer Amberbaum</v>
      </c>
      <c r="BV214" s="18" t="str">
        <f t="shared" si="105"/>
        <v>Bonsai - Guma Dulce
Liquidamber styraciflua
Amerikanischer Amberbaum</v>
      </c>
      <c r="BW214" s="18" t="str">
        <f t="shared" si="106"/>
        <v>Bonsai - Amerikansk Sweetgum
Liquidamber styraciflua
Amerikanischer Amberbaum</v>
      </c>
      <c r="BX214" s="18" t="str">
        <f t="shared" si="107"/>
        <v>Americká sladká guma
Liquidamber styraciflua
Amerikanischer Amberbaum</v>
      </c>
      <c r="BY214" s="18" t="str">
        <f t="shared" si="108"/>
        <v>American Sweetgum
Liquidamber styraciflua
Amerikanischer Amberbaum</v>
      </c>
      <c r="BZ214" s="18" t="str">
        <f t="shared" si="109"/>
        <v>Árbol del ámbar
Liquidamber styraciflua
Amerikanischer Amberbaum</v>
      </c>
      <c r="CA214" s="18" t="str">
        <f t="shared" si="110"/>
        <v>Americká Sweetgum
Liquidamber styraciflua
Amerikanischer Amberbaum</v>
      </c>
      <c r="CB214" s="18" t="str">
        <f t="shared" si="111"/>
        <v>Amerikan sığla
Liquidamber styraciflua
Amerikanischer Amberbaum</v>
      </c>
      <c r="CC214" s="18" t="str">
        <f t="shared" si="112"/>
        <v>Amerikai Sweetgum
Liquidamber styraciflua
Amerikanischer Amberbaum</v>
      </c>
    </row>
    <row r="215" spans="2:81" ht="48" x14ac:dyDescent="0.2">
      <c r="B215" s="136">
        <v>213</v>
      </c>
      <c r="C215" s="3">
        <v>14006</v>
      </c>
      <c r="D215" s="98">
        <v>4055473140063</v>
      </c>
      <c r="E215" s="17">
        <v>1.85</v>
      </c>
      <c r="F215" s="17">
        <v>35</v>
      </c>
      <c r="G215" s="99" t="s">
        <v>3116</v>
      </c>
      <c r="H215" s="98" t="s">
        <v>9734</v>
      </c>
      <c r="I215" s="17" t="s">
        <v>153</v>
      </c>
      <c r="J215" s="17" t="s">
        <v>2916</v>
      </c>
      <c r="K215" s="3">
        <v>74006</v>
      </c>
      <c r="L215" s="98">
        <v>4055473740065</v>
      </c>
      <c r="M215" s="17">
        <v>2.4500000000000002</v>
      </c>
      <c r="N215" s="3">
        <v>84006</v>
      </c>
      <c r="O215" s="98">
        <v>4055473840062</v>
      </c>
      <c r="P215" s="17">
        <v>3.75</v>
      </c>
      <c r="Q215" s="3">
        <v>54006</v>
      </c>
      <c r="R215" s="98">
        <v>4055473540061</v>
      </c>
      <c r="S215" s="17">
        <v>4.95</v>
      </c>
      <c r="T215" s="3">
        <v>34006</v>
      </c>
      <c r="U215" s="98">
        <v>4055473340067</v>
      </c>
      <c r="V215" s="17">
        <v>6.75</v>
      </c>
      <c r="W215" s="3">
        <v>64006</v>
      </c>
      <c r="X215" s="98">
        <v>4055473640068</v>
      </c>
      <c r="Y215" s="17">
        <v>2.95</v>
      </c>
      <c r="Z215" s="101" t="s">
        <v>4528</v>
      </c>
      <c r="AA215" s="101" t="s">
        <v>4529</v>
      </c>
      <c r="AB215" s="101" t="s">
        <v>154</v>
      </c>
      <c r="AC215" s="101" t="s">
        <v>352</v>
      </c>
      <c r="AD215" s="101" t="s">
        <v>4530</v>
      </c>
      <c r="AE215" s="101" t="s">
        <v>4531</v>
      </c>
      <c r="AF215" s="101" t="s">
        <v>1459</v>
      </c>
      <c r="AG215" s="101" t="s">
        <v>4532</v>
      </c>
      <c r="AH215" s="101" t="s">
        <v>4533</v>
      </c>
      <c r="AI215" s="101" t="s">
        <v>4534</v>
      </c>
      <c r="AJ215" s="101" t="s">
        <v>2265</v>
      </c>
      <c r="AK215" s="102" t="s">
        <v>4535</v>
      </c>
      <c r="AL215" s="101" t="s">
        <v>4536</v>
      </c>
      <c r="AM215" s="101" t="s">
        <v>4537</v>
      </c>
      <c r="AN215" s="101" t="s">
        <v>4538</v>
      </c>
      <c r="AO215" s="101" t="s">
        <v>4539</v>
      </c>
      <c r="AP215" s="101" t="s">
        <v>6625</v>
      </c>
      <c r="AQ215" s="101" t="s">
        <v>4540</v>
      </c>
      <c r="AR215" s="101" t="s">
        <v>6626</v>
      </c>
      <c r="AS215" s="101" t="s">
        <v>4541</v>
      </c>
      <c r="AT215" s="101" t="s">
        <v>6627</v>
      </c>
      <c r="AU215" s="101" t="s">
        <v>6628</v>
      </c>
      <c r="AV215" s="101" t="s">
        <v>4542</v>
      </c>
      <c r="AW215" s="101" t="s">
        <v>4543</v>
      </c>
      <c r="AX215" s="101" t="s">
        <v>1461</v>
      </c>
      <c r="AY215" s="101" t="s">
        <v>4544</v>
      </c>
      <c r="AZ215" s="101" t="s">
        <v>4545</v>
      </c>
      <c r="BA215" s="103" t="s">
        <v>4546</v>
      </c>
      <c r="BB215" s="18" t="str">
        <f t="shared" si="85"/>
        <v>Хималайски кедър
Cedrus deodara
Himalaya Zeder</v>
      </c>
      <c r="BC215" s="18" t="str">
        <f t="shared" si="86"/>
        <v>Himalaya cedertræ
Cedrus deodara
Himalaya Zeder</v>
      </c>
      <c r="BD215" s="18" t="str">
        <f t="shared" si="87"/>
        <v xml:space="preserve">Himalaya Zeder
Cedrus deodara
</v>
      </c>
      <c r="BE215" s="18" t="str">
        <f t="shared" si="88"/>
        <v>Bonsai - Indian Cedar
Cedrus deodara
Himalaya Zeder</v>
      </c>
      <c r="BF215" s="18" t="str">
        <f t="shared" si="89"/>
        <v>Himaalaja seeder
Cedrus deodara
Himalaya Zeder</v>
      </c>
      <c r="BG215" s="18" t="str">
        <f t="shared" si="90"/>
        <v>Himalajan setri
Cedrus deodara
Himalaya Zeder</v>
      </c>
      <c r="BH215" s="18" t="str">
        <f t="shared" si="91"/>
        <v>Cèdre de l'Himalaya
Cedrus deodara
Himalaya Zeder</v>
      </c>
      <c r="BI215" s="18" t="str">
        <f t="shared" si="92"/>
        <v>Κέδρος Ιμαλαΐων
Cedrus deodara
Himalaya Zeder</v>
      </c>
      <c r="BJ215" s="18" t="str">
        <f t="shared" si="93"/>
        <v>Cedar Himalayan
Cedrus deodara
Himalaya Zeder</v>
      </c>
      <c r="BK215" s="18" t="str">
        <f t="shared" si="94"/>
        <v>Himalaja sedrusviður
Cedrus deodara
Himalaya Zeder</v>
      </c>
      <c r="BL215" s="18" t="str">
        <f t="shared" si="95"/>
        <v>Cedro dell'Himalaya 
Cedrus deodara
Himalaya Zeder</v>
      </c>
      <c r="BM215" s="18" t="str">
        <f t="shared" si="96"/>
        <v>ヒマラヤ杉
Cedrus deodara
Himalaya Zeder</v>
      </c>
      <c r="BN215" s="18" t="str">
        <f t="shared" si="97"/>
        <v>Himalajski cedar
Cedrus deodara
Himalaya Zeder</v>
      </c>
      <c r="BO215" s="18" t="str">
        <f t="shared" si="98"/>
        <v>Himalaju ciedrs
Cedrus deodara
Himalaya Zeder</v>
      </c>
      <c r="BP215" s="18" t="str">
        <f t="shared" si="99"/>
        <v>Himalajų kedras
Cedrus deodara
Himalaya Zeder</v>
      </c>
      <c r="BQ215" s="18" t="str">
        <f t="shared" si="100"/>
        <v>Ċedru tal-Ħimalaja
Cedrus deodara
Himalaya Zeder</v>
      </c>
      <c r="BR215" s="18" t="str">
        <f t="shared" si="101"/>
        <v>Bonsai - Himalaya Ceder
Cedrus deodara
Himalaya Zeder</v>
      </c>
      <c r="BS215" s="18" t="str">
        <f t="shared" si="102"/>
        <v>Himalaya sedertre
Cedrus deodara
Himalaya Zeder</v>
      </c>
      <c r="BT215" s="18" t="str">
        <f t="shared" si="103"/>
        <v>Bonsai - Cedr Himalajski
Cedrus deodara
Himalaya Zeder</v>
      </c>
      <c r="BU215" s="18" t="str">
        <f t="shared" si="104"/>
        <v>Cedro do Himalaia
Cedrus deodara
Himalaya Zeder</v>
      </c>
      <c r="BV215" s="18" t="str">
        <f t="shared" si="105"/>
        <v>Bonsai - Cedru Din Himalaya
Cedrus deodara
Himalaya Zeder</v>
      </c>
      <c r="BW215" s="18" t="str">
        <f t="shared" si="106"/>
        <v>Bonsai - Himalaya Cedar
Cedrus deodara
Himalaya Zeder</v>
      </c>
      <c r="BX215" s="18" t="str">
        <f t="shared" si="107"/>
        <v>Himalájsky céder
Cedrus deodara
Himalaya Zeder</v>
      </c>
      <c r="BY215" s="18" t="str">
        <f t="shared" si="108"/>
        <v>Himalajska cedra
Cedrus deodara
Himalaya Zeder</v>
      </c>
      <c r="BZ215" s="18" t="str">
        <f t="shared" si="109"/>
        <v>Cedro del Himalaya
Cedrus deodara
Himalaya Zeder</v>
      </c>
      <c r="CA215" s="18" t="str">
        <f t="shared" si="110"/>
        <v>Himalájský cedr
Cedrus deodara
Himalaya Zeder</v>
      </c>
      <c r="CB215" s="18" t="str">
        <f t="shared" si="111"/>
        <v>Himalaya sediri
Cedrus deodara
Himalaya Zeder</v>
      </c>
      <c r="CC215" s="18" t="str">
        <f t="shared" si="112"/>
        <v>Himalájai cédrus
Cedrus deodara
Himalaya Zeder</v>
      </c>
    </row>
    <row r="216" spans="2:81" ht="36" x14ac:dyDescent="0.2">
      <c r="B216" s="136">
        <v>214</v>
      </c>
      <c r="C216" s="3">
        <v>14138</v>
      </c>
      <c r="D216" s="98">
        <v>4055473141381</v>
      </c>
      <c r="E216" s="17">
        <v>1.85</v>
      </c>
      <c r="F216" s="17">
        <v>20</v>
      </c>
      <c r="G216" s="99" t="s">
        <v>3116</v>
      </c>
      <c r="H216" s="98" t="s">
        <v>9734</v>
      </c>
      <c r="I216" s="17" t="s">
        <v>258</v>
      </c>
      <c r="J216" s="17" t="s">
        <v>2931</v>
      </c>
      <c r="K216" s="3">
        <v>74138</v>
      </c>
      <c r="L216" s="98">
        <v>4055473741383</v>
      </c>
      <c r="M216" s="17">
        <v>2.4500000000000002</v>
      </c>
      <c r="N216" s="3">
        <v>84138</v>
      </c>
      <c r="O216" s="98">
        <v>4055473841380</v>
      </c>
      <c r="P216" s="17">
        <v>3.75</v>
      </c>
      <c r="Q216" s="3">
        <v>54138</v>
      </c>
      <c r="R216" s="98">
        <v>4055473541389</v>
      </c>
      <c r="S216" s="17">
        <v>4.95</v>
      </c>
      <c r="T216" s="3">
        <v>34138</v>
      </c>
      <c r="U216" s="98">
        <v>4055473341385</v>
      </c>
      <c r="V216" s="17">
        <v>6.75</v>
      </c>
      <c r="W216" s="3">
        <v>64138</v>
      </c>
      <c r="X216" s="98">
        <v>4055473641386</v>
      </c>
      <c r="Y216" s="17">
        <v>2.95</v>
      </c>
      <c r="Z216" s="101" t="s">
        <v>4819</v>
      </c>
      <c r="AA216" s="101" t="s">
        <v>4820</v>
      </c>
      <c r="AB216" s="101" t="s">
        <v>259</v>
      </c>
      <c r="AC216" s="101" t="s">
        <v>362</v>
      </c>
      <c r="AD216" s="101" t="s">
        <v>4821</v>
      </c>
      <c r="AE216" s="101" t="s">
        <v>4822</v>
      </c>
      <c r="AF216" s="101" t="s">
        <v>1565</v>
      </c>
      <c r="AG216" s="101" t="s">
        <v>4823</v>
      </c>
      <c r="AH216" s="101" t="s">
        <v>4824</v>
      </c>
      <c r="AI216" s="101" t="s">
        <v>4825</v>
      </c>
      <c r="AJ216" s="101" t="s">
        <v>1566</v>
      </c>
      <c r="AK216" s="102" t="s">
        <v>4826</v>
      </c>
      <c r="AL216" s="101" t="s">
        <v>4827</v>
      </c>
      <c r="AM216" s="101" t="s">
        <v>4828</v>
      </c>
      <c r="AN216" s="101" t="s">
        <v>4829</v>
      </c>
      <c r="AO216" s="101" t="s">
        <v>4830</v>
      </c>
      <c r="AP216" s="101" t="s">
        <v>6629</v>
      </c>
      <c r="AQ216" s="101" t="s">
        <v>4831</v>
      </c>
      <c r="AR216" s="101" t="s">
        <v>6630</v>
      </c>
      <c r="AS216" s="101" t="s">
        <v>4194</v>
      </c>
      <c r="AT216" s="101" t="s">
        <v>6631</v>
      </c>
      <c r="AU216" s="101" t="s">
        <v>6632</v>
      </c>
      <c r="AV216" s="101" t="s">
        <v>4832</v>
      </c>
      <c r="AW216" s="101" t="s">
        <v>4833</v>
      </c>
      <c r="AX216" s="101" t="s">
        <v>1567</v>
      </c>
      <c r="AY216" s="101" t="s">
        <v>4832</v>
      </c>
      <c r="AZ216" s="101" t="s">
        <v>4834</v>
      </c>
      <c r="BA216" s="103" t="s">
        <v>4835</v>
      </c>
      <c r="BB216" s="18" t="str">
        <f t="shared" si="85"/>
        <v>червен клен
Acer rubrum
Rotahorn</v>
      </c>
      <c r="BC216" s="18" t="str">
        <f t="shared" si="86"/>
        <v>Rød ahorn
Acer rubrum
Rotahorn</v>
      </c>
      <c r="BD216" s="18" t="str">
        <f t="shared" si="87"/>
        <v xml:space="preserve">Rotahorn
Acer rubrum
</v>
      </c>
      <c r="BE216" s="18" t="str">
        <f t="shared" si="88"/>
        <v>Bonsai - Red Maple
Acer rubrum
Rotahorn</v>
      </c>
      <c r="BF216" s="18" t="str">
        <f t="shared" si="89"/>
        <v>Punane vaher
Acer rubrum
Rotahorn</v>
      </c>
      <c r="BG216" s="18" t="str">
        <f t="shared" si="90"/>
        <v>Punainen vaahtera
Acer rubrum
Rotahorn</v>
      </c>
      <c r="BH216" s="18" t="str">
        <f t="shared" si="91"/>
        <v>Erable rouge
Acer rubrum
Rotahorn</v>
      </c>
      <c r="BI216" s="18" t="str">
        <f t="shared" si="92"/>
        <v>κόκκινο σφενδάμι
Acer rubrum
Rotahorn</v>
      </c>
      <c r="BJ216" s="18" t="str">
        <f t="shared" si="93"/>
        <v>Maple dearg
Acer rubrum
Rotahorn</v>
      </c>
      <c r="BK216" s="18" t="str">
        <f t="shared" si="94"/>
        <v>Rauður hlynur
Acer rubrum
Rotahorn</v>
      </c>
      <c r="BL216" s="18" t="str">
        <f t="shared" si="95"/>
        <v>Acero rosso 
Acer rubrum
Rotahorn</v>
      </c>
      <c r="BM216" s="18" t="str">
        <f t="shared" si="96"/>
        <v>ベニカエデ
Acer rubrum
Rotahorn</v>
      </c>
      <c r="BN216" s="18" t="str">
        <f t="shared" si="97"/>
        <v>Crveni javor
Acer rubrum
Rotahorn</v>
      </c>
      <c r="BO216" s="18" t="str">
        <f t="shared" si="98"/>
        <v>Sarkanā kļava
Acer rubrum
Rotahorn</v>
      </c>
      <c r="BP216" s="18" t="str">
        <f t="shared" si="99"/>
        <v>Raudonasis klevas
Acer rubrum
Rotahorn</v>
      </c>
      <c r="BQ216" s="18" t="str">
        <f t="shared" si="100"/>
        <v>Aġġru aħmar
Acer rubrum
Rotahorn</v>
      </c>
      <c r="BR216" s="18" t="str">
        <f t="shared" si="101"/>
        <v>Bonsai - Rode Esdoorn
Acer rubrum
Rotahorn</v>
      </c>
      <c r="BS216" s="18" t="str">
        <f t="shared" si="102"/>
        <v>Rød lønn
Acer rubrum
Rotahorn</v>
      </c>
      <c r="BT216" s="18" t="str">
        <f t="shared" si="103"/>
        <v>Bonsai - Klon Czerwony
Acer rubrum
Rotahorn</v>
      </c>
      <c r="BU216" s="18" t="str">
        <f t="shared" si="104"/>
        <v>Bordo vermelho
Acer rubrum
Rotahorn</v>
      </c>
      <c r="BV216" s="18" t="str">
        <f t="shared" si="105"/>
        <v>Bonsai - Arțar Roșu
Acer rubrum
Rotahorn</v>
      </c>
      <c r="BW216" s="18" t="str">
        <f t="shared" si="106"/>
        <v>Bonsai - Röd Lönn
Acer rubrum
Rotahorn</v>
      </c>
      <c r="BX216" s="18" t="str">
        <f t="shared" si="107"/>
        <v>Červený javor
Acer rubrum
Rotahorn</v>
      </c>
      <c r="BY216" s="18" t="str">
        <f t="shared" si="108"/>
        <v>Rdeči javor
Acer rubrum
Rotahorn</v>
      </c>
      <c r="BZ216" s="18" t="str">
        <f t="shared" si="109"/>
        <v>Arce rojo
Acer rubrum
Rotahorn</v>
      </c>
      <c r="CA216" s="18" t="str">
        <f t="shared" si="110"/>
        <v>Červený javor
Acer rubrum
Rotahorn</v>
      </c>
      <c r="CB216" s="18" t="str">
        <f t="shared" si="111"/>
        <v>Kırmızı akçaağaç
Acer rubrum
Rotahorn</v>
      </c>
      <c r="CC216" s="18" t="str">
        <f t="shared" si="112"/>
        <v>Vörös juhar
Acer rubrum
Rotahorn</v>
      </c>
    </row>
    <row r="217" spans="2:81" ht="60" x14ac:dyDescent="0.2">
      <c r="B217" s="136">
        <v>215</v>
      </c>
      <c r="C217" s="3">
        <v>14221</v>
      </c>
      <c r="D217" s="98">
        <v>4055473142210</v>
      </c>
      <c r="E217" s="17">
        <v>1.85</v>
      </c>
      <c r="F217" s="17">
        <v>100</v>
      </c>
      <c r="G217" s="99" t="s">
        <v>3116</v>
      </c>
      <c r="H217" s="98" t="s">
        <v>9734</v>
      </c>
      <c r="I217" s="17" t="s">
        <v>219</v>
      </c>
      <c r="J217" s="17" t="s">
        <v>2940</v>
      </c>
      <c r="K217" s="3">
        <v>74221</v>
      </c>
      <c r="L217" s="98">
        <v>4055473742212</v>
      </c>
      <c r="M217" s="17">
        <v>2.4500000000000002</v>
      </c>
      <c r="N217" s="3">
        <v>84221</v>
      </c>
      <c r="O217" s="98">
        <v>4055473842219</v>
      </c>
      <c r="P217" s="17">
        <v>3.75</v>
      </c>
      <c r="Q217" s="3">
        <v>54221</v>
      </c>
      <c r="R217" s="98">
        <v>4055473542218</v>
      </c>
      <c r="S217" s="17">
        <v>4.95</v>
      </c>
      <c r="T217" s="3">
        <v>34221</v>
      </c>
      <c r="U217" s="98">
        <v>4055473342214</v>
      </c>
      <c r="V217" s="17">
        <v>6.75</v>
      </c>
      <c r="W217" s="3">
        <v>64221</v>
      </c>
      <c r="X217" s="98">
        <v>4055473642215</v>
      </c>
      <c r="Y217" s="17">
        <v>2.95</v>
      </c>
      <c r="Z217" s="101" t="s">
        <v>4981</v>
      </c>
      <c r="AA217" s="101" t="s">
        <v>4982</v>
      </c>
      <c r="AB217" s="101" t="s">
        <v>220</v>
      </c>
      <c r="AC217" s="101" t="s">
        <v>359</v>
      </c>
      <c r="AD217" s="101" t="s">
        <v>4983</v>
      </c>
      <c r="AE217" s="101" t="s">
        <v>4984</v>
      </c>
      <c r="AF217" s="101" t="s">
        <v>1624</v>
      </c>
      <c r="AG217" s="101" t="s">
        <v>4985</v>
      </c>
      <c r="AH217" s="101" t="s">
        <v>4986</v>
      </c>
      <c r="AI217" s="101" t="s">
        <v>4987</v>
      </c>
      <c r="AJ217" s="101" t="s">
        <v>1625</v>
      </c>
      <c r="AK217" s="102" t="s">
        <v>4988</v>
      </c>
      <c r="AL217" s="101" t="s">
        <v>4989</v>
      </c>
      <c r="AM217" s="101" t="s">
        <v>4990</v>
      </c>
      <c r="AN217" s="101" t="s">
        <v>4991</v>
      </c>
      <c r="AO217" s="101" t="s">
        <v>4992</v>
      </c>
      <c r="AP217" s="101" t="s">
        <v>6633</v>
      </c>
      <c r="AQ217" s="101" t="s">
        <v>4993</v>
      </c>
      <c r="AR217" s="101" t="s">
        <v>6634</v>
      </c>
      <c r="AS217" s="101" t="s">
        <v>4994</v>
      </c>
      <c r="AT217" s="101" t="s">
        <v>6635</v>
      </c>
      <c r="AU217" s="101" t="s">
        <v>6636</v>
      </c>
      <c r="AV217" s="101" t="s">
        <v>4995</v>
      </c>
      <c r="AW217" s="101" t="s">
        <v>4996</v>
      </c>
      <c r="AX217" s="101" t="s">
        <v>1626</v>
      </c>
      <c r="AY217" s="101" t="s">
        <v>4997</v>
      </c>
      <c r="AZ217" s="101" t="s">
        <v>4998</v>
      </c>
      <c r="BA217" s="103" t="s">
        <v>4993</v>
      </c>
      <c r="BB217" s="18" t="str">
        <f t="shared" si="85"/>
        <v>Смокиня на Буда / дърво Бодхи
Ficus religiosa
Buddha-Feige / Bodhi-Baum</v>
      </c>
      <c r="BC217" s="18" t="str">
        <f t="shared" si="86"/>
        <v>Buddha figen / Bodhi træ
Ficus religiosa
Buddha-Feige / Bodhi-Baum</v>
      </c>
      <c r="BD217" s="18" t="str">
        <f t="shared" si="87"/>
        <v xml:space="preserve">Buddha-Feige / Bodhi-Baum
Ficus religiosa
</v>
      </c>
      <c r="BE217" s="18" t="str">
        <f t="shared" si="88"/>
        <v>Bonsai - Peepul Tree / Sacred Fig
Ficus religiosa
Buddha-Feige / Bodhi-Baum</v>
      </c>
      <c r="BF217" s="18" t="str">
        <f t="shared" si="89"/>
        <v>Buddha viigipuu / Bodhi puu
Ficus religiosa
Buddha-Feige / Bodhi-Baum</v>
      </c>
      <c r="BG217" s="18" t="str">
        <f t="shared" si="90"/>
        <v>Buddha-viikuna / Bodhi-puu
Ficus religiosa
Buddha-Feige / Bodhi-Baum</v>
      </c>
      <c r="BH217" s="18" t="str">
        <f t="shared" si="91"/>
        <v>Arbre de la Bodhi
Ficus religiosa
Buddha-Feige / Bodhi-Baum</v>
      </c>
      <c r="BI217" s="18" t="str">
        <f t="shared" si="92"/>
        <v>Σύκο του Βούδα / Bodhi Tree
Ficus religiosa
Buddha-Feige / Bodhi-Baum</v>
      </c>
      <c r="BJ217" s="18" t="str">
        <f t="shared" si="93"/>
        <v>Fig Búda / Crann Bodhi
Ficus religiosa
Buddha-Feige / Bodhi-Baum</v>
      </c>
      <c r="BK217" s="18" t="str">
        <f t="shared" si="94"/>
        <v>Búddafíkja / Bodhi tré
Ficus religiosa
Buddha-Feige / Bodhi-Baum</v>
      </c>
      <c r="BL217" s="18" t="str">
        <f t="shared" si="95"/>
        <v>Fico sacro
Ficus religiosa
Buddha-Feige / Bodhi-Baum</v>
      </c>
      <c r="BM217" s="18" t="str">
        <f t="shared" si="96"/>
        <v>インドボダイジュ
Ficus religiosa
Buddha-Feige / Bodhi-Baum</v>
      </c>
      <c r="BN217" s="18" t="str">
        <f t="shared" si="97"/>
        <v>Buddha smokva / Bodhi drvo
Ficus religiosa
Buddha-Feige / Bodhi-Baum</v>
      </c>
      <c r="BO217" s="18" t="str">
        <f t="shared" si="98"/>
        <v>Budas vīģe / Bodhi koks
Ficus religiosa
Buddha-Feige / Bodhi-Baum</v>
      </c>
      <c r="BP217" s="18" t="str">
        <f t="shared" si="99"/>
        <v>Budos figa / Bodhi medis
Ficus religiosa
Buddha-Feige / Bodhi-Baum</v>
      </c>
      <c r="BQ217" s="18" t="str">
        <f t="shared" si="100"/>
        <v>Buddha Fig / Siġra Bodhi
Ficus religiosa
Buddha-Feige / Bodhi-Baum</v>
      </c>
      <c r="BR217" s="18" t="str">
        <f t="shared" si="101"/>
        <v>Bonsai - Boeddha Vijgen / Bodhiboom
Ficus religiosa
Buddha-Feige / Bodhi-Baum</v>
      </c>
      <c r="BS217" s="18" t="str">
        <f t="shared" si="102"/>
        <v>Buddha Fig / Bodhi Tree
Ficus religiosa
Buddha-Feige / Bodhi-Baum</v>
      </c>
      <c r="BT217" s="18" t="str">
        <f t="shared" si="103"/>
        <v>Bonsai - Figa Buddy
Ficus religiosa
Buddha-Feige / Bodhi-Baum</v>
      </c>
      <c r="BU217" s="18" t="str">
        <f t="shared" si="104"/>
        <v>Figo Buda / Árvore Bodhi
Ficus religiosa
Buddha-Feige / Bodhi-Baum</v>
      </c>
      <c r="BV217" s="18" t="str">
        <f t="shared" si="105"/>
        <v>Bonsai - Buddha Fig
Ficus religiosa
Buddha-Feige / Bodhi-Baum</v>
      </c>
      <c r="BW217" s="18" t="str">
        <f t="shared" si="106"/>
        <v>Bonsai - Buddha Fikon / Bodhi Träd
Ficus religiosa
Buddha-Feige / Bodhi-Baum</v>
      </c>
      <c r="BX217" s="18" t="str">
        <f t="shared" si="107"/>
        <v>Figa Budhu / Strom Bodhi
Ficus religiosa
Buddha-Feige / Bodhi-Baum</v>
      </c>
      <c r="BY217" s="18" t="str">
        <f t="shared" si="108"/>
        <v>Budova figa/drevo Bodhi
Ficus religiosa
Buddha-Feige / Bodhi-Baum</v>
      </c>
      <c r="BZ217" s="18" t="str">
        <f t="shared" si="109"/>
        <v>Higuera sagrada
Ficus religiosa
Buddha-Feige / Bodhi-Baum</v>
      </c>
      <c r="CA217" s="18" t="str">
        <f t="shared" si="110"/>
        <v>Fík Buddha / Strom Bodhi
Ficus religiosa
Buddha-Feige / Bodhi-Baum</v>
      </c>
      <c r="CB217" s="18" t="str">
        <f t="shared" si="111"/>
        <v>Buda İnciri / Bodhi Ağacı
Ficus religiosa
Buddha-Feige / Bodhi-Baum</v>
      </c>
      <c r="CC217" s="18" t="str">
        <f t="shared" si="112"/>
        <v>Buddha Fig / Bodhi Tree
Ficus religiosa
Buddha-Feige / Bodhi-Baum</v>
      </c>
    </row>
    <row r="218" spans="2:81" ht="48" x14ac:dyDescent="0.2">
      <c r="B218" s="136">
        <v>216</v>
      </c>
      <c r="C218" s="3">
        <v>14314</v>
      </c>
      <c r="D218" s="98">
        <v>4055473143149</v>
      </c>
      <c r="E218" s="17">
        <v>1.85</v>
      </c>
      <c r="F218" s="17">
        <v>30</v>
      </c>
      <c r="G218" s="99" t="s">
        <v>3116</v>
      </c>
      <c r="H218" s="98" t="s">
        <v>9734</v>
      </c>
      <c r="I218" s="17" t="s">
        <v>308</v>
      </c>
      <c r="J218" s="17" t="s">
        <v>2839</v>
      </c>
      <c r="K218" s="3">
        <v>74314</v>
      </c>
      <c r="L218" s="98">
        <v>4055473743141</v>
      </c>
      <c r="M218" s="17">
        <v>2.4500000000000002</v>
      </c>
      <c r="N218" s="3">
        <v>84314</v>
      </c>
      <c r="O218" s="98">
        <v>4055473843148</v>
      </c>
      <c r="P218" s="17">
        <v>3.75</v>
      </c>
      <c r="Q218" s="3">
        <v>54314</v>
      </c>
      <c r="R218" s="98">
        <v>4055473543147</v>
      </c>
      <c r="S218" s="17">
        <v>4.95</v>
      </c>
      <c r="T218" s="3">
        <v>34314</v>
      </c>
      <c r="U218" s="98">
        <v>4055473343143</v>
      </c>
      <c r="V218" s="17">
        <v>6.75</v>
      </c>
      <c r="W218" s="3">
        <v>64314</v>
      </c>
      <c r="X218" s="98">
        <v>4055473643144</v>
      </c>
      <c r="Y218" s="17">
        <v>2.95</v>
      </c>
      <c r="Z218" s="101" t="s">
        <v>3187</v>
      </c>
      <c r="AA218" s="101" t="s">
        <v>3188</v>
      </c>
      <c r="AB218" s="101" t="s">
        <v>309</v>
      </c>
      <c r="AC218" s="101" t="s">
        <v>368</v>
      </c>
      <c r="AD218" s="101" t="s">
        <v>3189</v>
      </c>
      <c r="AE218" s="101" t="s">
        <v>3190</v>
      </c>
      <c r="AF218" s="101" t="s">
        <v>969</v>
      </c>
      <c r="AG218" s="101" t="s">
        <v>3191</v>
      </c>
      <c r="AH218" s="101" t="s">
        <v>3192</v>
      </c>
      <c r="AI218" s="101" t="s">
        <v>3193</v>
      </c>
      <c r="AJ218" s="101" t="s">
        <v>970</v>
      </c>
      <c r="AK218" s="102" t="s">
        <v>3194</v>
      </c>
      <c r="AL218" s="101" t="s">
        <v>3195</v>
      </c>
      <c r="AM218" s="101" t="s">
        <v>3196</v>
      </c>
      <c r="AN218" s="101" t="s">
        <v>3197</v>
      </c>
      <c r="AO218" s="101" t="s">
        <v>3198</v>
      </c>
      <c r="AP218" s="101" t="s">
        <v>6637</v>
      </c>
      <c r="AQ218" s="101" t="s">
        <v>3199</v>
      </c>
      <c r="AR218" s="101" t="s">
        <v>6638</v>
      </c>
      <c r="AS218" s="101" t="s">
        <v>3200</v>
      </c>
      <c r="AT218" s="101" t="s">
        <v>6639</v>
      </c>
      <c r="AU218" s="101" t="s">
        <v>6640</v>
      </c>
      <c r="AV218" s="101" t="s">
        <v>3201</v>
      </c>
      <c r="AW218" s="101" t="s">
        <v>3202</v>
      </c>
      <c r="AX218" s="101" t="s">
        <v>970</v>
      </c>
      <c r="AY218" s="101" t="s">
        <v>3203</v>
      </c>
      <c r="AZ218" s="101" t="s">
        <v>3204</v>
      </c>
      <c r="BA218" s="103" t="s">
        <v>3205</v>
      </c>
      <c r="BB218" s="18" t="str">
        <f t="shared" si="85"/>
        <v>Истинска мирта / булка мирта
Myrtus communis
Echte Myrte / Brautmyrte</v>
      </c>
      <c r="BC218" s="18" t="str">
        <f t="shared" si="86"/>
        <v>Ægte myrte / brude myrte
Myrtus communis
Echte Myrte / Brautmyrte</v>
      </c>
      <c r="BD218" s="18" t="str">
        <f t="shared" si="87"/>
        <v xml:space="preserve">Echte Myrte / Brautmyrte
Myrtus communis
</v>
      </c>
      <c r="BE218" s="18" t="str">
        <f t="shared" si="88"/>
        <v>Bonsai - True Myrtle
Myrtus communis
Echte Myrte / Brautmyrte</v>
      </c>
      <c r="BF218" s="18" t="str">
        <f t="shared" si="89"/>
        <v>Päris mürt / pruutmürt
Myrtus communis
Echte Myrte / Brautmyrte</v>
      </c>
      <c r="BG218" s="18" t="str">
        <f t="shared" si="90"/>
        <v>Todellinen myrtti / morsianmyrtti
Myrtus communis
Echte Myrte / Brautmyrte</v>
      </c>
      <c r="BH218" s="18" t="str">
        <f t="shared" si="91"/>
        <v>Myrte commun
Myrtus communis
Echte Myrte / Brautmyrte</v>
      </c>
      <c r="BI218" s="18" t="str">
        <f t="shared" si="92"/>
        <v>Πραγματική μυρτιά / νύφη μυρτιά
Myrtus communis
Echte Myrte / Brautmyrte</v>
      </c>
      <c r="BJ218" s="18" t="str">
        <f t="shared" si="93"/>
        <v>Ríor-ríotle/bríde raimhre
Myrtus communis
Echte Myrte / Brautmyrte</v>
      </c>
      <c r="BK218" s="18" t="str">
        <f t="shared" si="94"/>
        <v>Ekta myrta / brúðarmyrta
Myrtus communis
Echte Myrte / Brautmyrte</v>
      </c>
      <c r="BL218" s="18" t="str">
        <f t="shared" si="95"/>
        <v>Mirto
Myrtus communis
Echte Myrte / Brautmyrte</v>
      </c>
      <c r="BM218" s="18" t="str">
        <f t="shared" si="96"/>
        <v>ギンバイカ
Myrtus communis
Echte Myrte / Brautmyrte</v>
      </c>
      <c r="BN218" s="18" t="str">
        <f t="shared" si="97"/>
        <v>Prava mirta / nevjesta mirta
Myrtus communis
Echte Myrte / Brautmyrte</v>
      </c>
      <c r="BO218" s="18" t="str">
        <f t="shared" si="98"/>
        <v>Īsta mirte / līgavas mirte
Myrtus communis
Echte Myrte / Brautmyrte</v>
      </c>
      <c r="BP218" s="18" t="str">
        <f t="shared" si="99"/>
        <v>Tikra mirta / nuotakos mirta
Myrtus communis
Echte Myrte / Brautmyrte</v>
      </c>
      <c r="BQ218" s="18" t="str">
        <f t="shared" si="100"/>
        <v>Myrtle reali / bride myrtle
Myrtus communis
Echte Myrte / Brautmyrte</v>
      </c>
      <c r="BR218" s="18" t="str">
        <f t="shared" si="101"/>
        <v>Bonsai - Echte Mirte / Bruidsmirte
Myrtus communis
Echte Myrte / Brautmyrte</v>
      </c>
      <c r="BS218" s="18" t="str">
        <f t="shared" si="102"/>
        <v>Ekte myrt / brudemyrt
Myrtus communis
Echte Myrte / Brautmyrte</v>
      </c>
      <c r="BT218" s="18" t="str">
        <f t="shared" si="103"/>
        <v>Bonsai - Prawdziwy Mirt
Myrtus communis
Echte Myrte / Brautmyrte</v>
      </c>
      <c r="BU218" s="18" t="str">
        <f t="shared" si="104"/>
        <v>Murta real / murta noiva
Myrtus communis
Echte Myrte / Brautmyrte</v>
      </c>
      <c r="BV218" s="18" t="str">
        <f t="shared" si="105"/>
        <v>Bonsai - Mirt Adevărat
Myrtus communis
Echte Myrte / Brautmyrte</v>
      </c>
      <c r="BW218" s="18" t="str">
        <f t="shared" si="106"/>
        <v>Bonsai - Äkta Myrten / Brudmyrten
Myrtus communis
Echte Myrte / Brautmyrte</v>
      </c>
      <c r="BX218" s="18" t="str">
        <f t="shared" si="107"/>
        <v>Pravá myrta / nevesta myrta
Myrtus communis
Echte Myrte / Brautmyrte</v>
      </c>
      <c r="BY218" s="18" t="str">
        <f t="shared" si="108"/>
        <v>Prava mirta / nevestina mirta
Myrtus communis
Echte Myrte / Brautmyrte</v>
      </c>
      <c r="BZ218" s="18" t="str">
        <f t="shared" si="109"/>
        <v>Mirto
Myrtus communis
Echte Myrte / Brautmyrte</v>
      </c>
      <c r="CA218" s="18" t="str">
        <f t="shared" si="110"/>
        <v>Pravá myrta / nevěsta myrta
Myrtus communis
Echte Myrte / Brautmyrte</v>
      </c>
      <c r="CB218" s="18" t="str">
        <f t="shared" si="111"/>
        <v>Gerçek mersin / gelin mersini
Myrtus communis
Echte Myrte / Brautmyrte</v>
      </c>
      <c r="CC218" s="18" t="str">
        <f t="shared" si="112"/>
        <v>Igazi mirtusz / menyasszonyi mirtusz
Myrtus communis
Echte Myrte / Brautmyrte</v>
      </c>
    </row>
    <row r="219" spans="2:81" ht="36" x14ac:dyDescent="0.2">
      <c r="B219" s="136">
        <v>217</v>
      </c>
      <c r="C219" s="3">
        <v>14338</v>
      </c>
      <c r="D219" s="98">
        <v>4055473143385</v>
      </c>
      <c r="E219" s="17">
        <v>1.85</v>
      </c>
      <c r="F219" s="17">
        <v>4</v>
      </c>
      <c r="G219" s="99" t="s">
        <v>3116</v>
      </c>
      <c r="H219" s="98" t="s">
        <v>9734</v>
      </c>
      <c r="I219" s="17" t="s">
        <v>184</v>
      </c>
      <c r="J219" s="17" t="s">
        <v>2850</v>
      </c>
      <c r="K219" s="3">
        <v>74338</v>
      </c>
      <c r="L219" s="98">
        <v>4055473743387</v>
      </c>
      <c r="M219" s="17">
        <v>2.4500000000000002</v>
      </c>
      <c r="N219" s="3">
        <v>84338</v>
      </c>
      <c r="O219" s="98">
        <v>4055473843384</v>
      </c>
      <c r="P219" s="17">
        <v>3.75</v>
      </c>
      <c r="Q219" s="3">
        <v>54338</v>
      </c>
      <c r="R219" s="98">
        <v>4055473543383</v>
      </c>
      <c r="S219" s="17">
        <v>4.95</v>
      </c>
      <c r="T219" s="3">
        <v>34338</v>
      </c>
      <c r="U219" s="98">
        <v>4055473343389</v>
      </c>
      <c r="V219" s="17">
        <v>6.75</v>
      </c>
      <c r="W219" s="3">
        <v>64338</v>
      </c>
      <c r="X219" s="98">
        <v>4055473643380</v>
      </c>
      <c r="Y219" s="17">
        <v>2.95</v>
      </c>
      <c r="Z219" s="101" t="s">
        <v>3394</v>
      </c>
      <c r="AA219" s="101" t="s">
        <v>185</v>
      </c>
      <c r="AB219" s="101" t="s">
        <v>185</v>
      </c>
      <c r="AC219" s="101" t="s">
        <v>358</v>
      </c>
      <c r="AD219" s="101" t="s">
        <v>3395</v>
      </c>
      <c r="AE219" s="101" t="s">
        <v>3396</v>
      </c>
      <c r="AF219" s="101" t="s">
        <v>185</v>
      </c>
      <c r="AG219" s="101" t="s">
        <v>3397</v>
      </c>
      <c r="AH219" s="101" t="s">
        <v>185</v>
      </c>
      <c r="AI219" s="101" t="s">
        <v>185</v>
      </c>
      <c r="AJ219" s="101" t="s">
        <v>1042</v>
      </c>
      <c r="AK219" s="102" t="s">
        <v>3398</v>
      </c>
      <c r="AL219" s="101" t="s">
        <v>185</v>
      </c>
      <c r="AM219" s="101" t="s">
        <v>185</v>
      </c>
      <c r="AN219" s="101" t="s">
        <v>3399</v>
      </c>
      <c r="AO219" s="101" t="s">
        <v>185</v>
      </c>
      <c r="AP219" s="101" t="s">
        <v>6641</v>
      </c>
      <c r="AQ219" s="101" t="s">
        <v>185</v>
      </c>
      <c r="AR219" s="101" t="s">
        <v>6641</v>
      </c>
      <c r="AS219" s="101" t="s">
        <v>185</v>
      </c>
      <c r="AT219" s="101" t="s">
        <v>6641</v>
      </c>
      <c r="AU219" s="101" t="s">
        <v>6641</v>
      </c>
      <c r="AV219" s="101" t="s">
        <v>185</v>
      </c>
      <c r="AW219" s="101" t="s">
        <v>3400</v>
      </c>
      <c r="AX219" s="101" t="s">
        <v>185</v>
      </c>
      <c r="AY219" s="101" t="s">
        <v>185</v>
      </c>
      <c r="AZ219" s="101" t="s">
        <v>185</v>
      </c>
      <c r="BA219" s="103" t="s">
        <v>185</v>
      </c>
      <c r="BB219" s="18" t="str">
        <f t="shared" si="85"/>
        <v>гинко
Ginkgo biloba
Ginkgo</v>
      </c>
      <c r="BC219" s="18" t="str">
        <f t="shared" si="86"/>
        <v>Ginkgo
Ginkgo biloba
Ginkgo</v>
      </c>
      <c r="BD219" s="18" t="str">
        <f t="shared" si="87"/>
        <v xml:space="preserve">Ginkgo
Ginkgo biloba
</v>
      </c>
      <c r="BE219" s="18" t="str">
        <f t="shared" si="88"/>
        <v>Bonsai - Maidenhair Tree
Ginkgo biloba
Ginkgo</v>
      </c>
      <c r="BF219" s="18" t="str">
        <f t="shared" si="89"/>
        <v>Hõlmikpuu
Ginkgo biloba
Ginkgo</v>
      </c>
      <c r="BG219" s="18" t="str">
        <f t="shared" si="90"/>
        <v>Neidonhiuspuu
Ginkgo biloba
Ginkgo</v>
      </c>
      <c r="BH219" s="18" t="str">
        <f t="shared" si="91"/>
        <v>Ginkgo
Ginkgo biloba
Ginkgo</v>
      </c>
      <c r="BI219" s="18" t="str">
        <f t="shared" si="92"/>
        <v>τζίνγκο
Ginkgo biloba
Ginkgo</v>
      </c>
      <c r="BJ219" s="18" t="str">
        <f t="shared" si="93"/>
        <v>Ginkgo
Ginkgo biloba
Ginkgo</v>
      </c>
      <c r="BK219" s="18" t="str">
        <f t="shared" si="94"/>
        <v>Ginkgo
Ginkgo biloba
Ginkgo</v>
      </c>
      <c r="BL219" s="18" t="str">
        <f t="shared" si="95"/>
        <v>Albero dei ventagli
Ginkgo biloba
Ginkgo</v>
      </c>
      <c r="BM219" s="18" t="str">
        <f t="shared" si="96"/>
        <v>イチョウ
Ginkgo biloba
Ginkgo</v>
      </c>
      <c r="BN219" s="18" t="str">
        <f t="shared" si="97"/>
        <v>Ginkgo
Ginkgo biloba
Ginkgo</v>
      </c>
      <c r="BO219" s="18" t="str">
        <f t="shared" si="98"/>
        <v>Ginkgo
Ginkgo biloba
Ginkgo</v>
      </c>
      <c r="BP219" s="18" t="str">
        <f t="shared" si="99"/>
        <v>Ginkmedis
Ginkgo biloba
Ginkgo</v>
      </c>
      <c r="BQ219" s="18" t="str">
        <f t="shared" si="100"/>
        <v>Ginkgo
Ginkgo biloba
Ginkgo</v>
      </c>
      <c r="BR219" s="18" t="str">
        <f t="shared" si="101"/>
        <v>Bonsai - Ginkgo
Ginkgo biloba
Ginkgo</v>
      </c>
      <c r="BS219" s="18" t="str">
        <f t="shared" si="102"/>
        <v>Ginkgo
Ginkgo biloba
Ginkgo</v>
      </c>
      <c r="BT219" s="18" t="str">
        <f t="shared" si="103"/>
        <v>Bonsai - Ginkgo
Ginkgo biloba
Ginkgo</v>
      </c>
      <c r="BU219" s="18" t="str">
        <f t="shared" si="104"/>
        <v>Ginkgo
Ginkgo biloba
Ginkgo</v>
      </c>
      <c r="BV219" s="18" t="str">
        <f t="shared" si="105"/>
        <v>Bonsai - Ginkgo
Ginkgo biloba
Ginkgo</v>
      </c>
      <c r="BW219" s="18" t="str">
        <f t="shared" si="106"/>
        <v>Bonsai - Ginkgo
Ginkgo biloba
Ginkgo</v>
      </c>
      <c r="BX219" s="18" t="str">
        <f t="shared" si="107"/>
        <v>Ginkgo
Ginkgo biloba
Ginkgo</v>
      </c>
      <c r="BY219" s="18" t="str">
        <f t="shared" si="108"/>
        <v>Ginko
Ginkgo biloba
Ginkgo</v>
      </c>
      <c r="BZ219" s="18" t="str">
        <f t="shared" si="109"/>
        <v>Ginkgo
Ginkgo biloba
Ginkgo</v>
      </c>
      <c r="CA219" s="18" t="str">
        <f t="shared" si="110"/>
        <v>Ginkgo
Ginkgo biloba
Ginkgo</v>
      </c>
      <c r="CB219" s="18" t="str">
        <f t="shared" si="111"/>
        <v>Ginkgo
Ginkgo biloba
Ginkgo</v>
      </c>
      <c r="CC219" s="18" t="str">
        <f t="shared" si="112"/>
        <v>Ginkgo
Ginkgo biloba
Ginkgo</v>
      </c>
    </row>
    <row r="220" spans="2:81" ht="36" x14ac:dyDescent="0.2">
      <c r="B220" s="136">
        <v>218</v>
      </c>
      <c r="C220" s="3">
        <v>14346</v>
      </c>
      <c r="D220" s="98">
        <v>4055473143460</v>
      </c>
      <c r="E220" s="17">
        <v>1.85</v>
      </c>
      <c r="F220" s="17">
        <v>20</v>
      </c>
      <c r="G220" s="99" t="s">
        <v>3116</v>
      </c>
      <c r="H220" s="98" t="s">
        <v>9734</v>
      </c>
      <c r="I220" s="17" t="s">
        <v>99</v>
      </c>
      <c r="J220" s="17" t="s">
        <v>2855</v>
      </c>
      <c r="K220" s="3">
        <v>74346</v>
      </c>
      <c r="L220" s="98">
        <v>4055473743462</v>
      </c>
      <c r="M220" s="17">
        <v>2.4500000000000002</v>
      </c>
      <c r="N220" s="3">
        <v>84346</v>
      </c>
      <c r="O220" s="98">
        <v>4055473843469</v>
      </c>
      <c r="P220" s="17">
        <v>3.75</v>
      </c>
      <c r="Q220" s="3">
        <v>54346</v>
      </c>
      <c r="R220" s="98">
        <v>4055473543468</v>
      </c>
      <c r="S220" s="17">
        <v>4.95</v>
      </c>
      <c r="T220" s="3">
        <v>34346</v>
      </c>
      <c r="U220" s="98">
        <v>4055473343464</v>
      </c>
      <c r="V220" s="17">
        <v>6.75</v>
      </c>
      <c r="W220" s="3">
        <v>64346</v>
      </c>
      <c r="X220" s="98">
        <v>4055473643465</v>
      </c>
      <c r="Y220" s="17">
        <v>2.95</v>
      </c>
      <c r="Z220" s="101" t="s">
        <v>3460</v>
      </c>
      <c r="AA220" s="101" t="s">
        <v>3461</v>
      </c>
      <c r="AB220" s="101" t="s">
        <v>100</v>
      </c>
      <c r="AC220" s="101" t="s">
        <v>346</v>
      </c>
      <c r="AD220" s="101" t="s">
        <v>3462</v>
      </c>
      <c r="AE220" s="101" t="s">
        <v>3462</v>
      </c>
      <c r="AF220" s="101" t="s">
        <v>1067</v>
      </c>
      <c r="AG220" s="101" t="s">
        <v>3463</v>
      </c>
      <c r="AH220" s="101" t="s">
        <v>3464</v>
      </c>
      <c r="AI220" s="101" t="s">
        <v>3465</v>
      </c>
      <c r="AJ220" s="101" t="s">
        <v>1068</v>
      </c>
      <c r="AK220" s="102" t="s">
        <v>6642</v>
      </c>
      <c r="AL220" s="101" t="s">
        <v>3467</v>
      </c>
      <c r="AM220" s="101" t="s">
        <v>3468</v>
      </c>
      <c r="AN220" s="101" t="s">
        <v>3469</v>
      </c>
      <c r="AO220" s="101" t="s">
        <v>3470</v>
      </c>
      <c r="AP220" s="101" t="s">
        <v>6643</v>
      </c>
      <c r="AQ220" s="101" t="s">
        <v>3471</v>
      </c>
      <c r="AR220" s="101" t="s">
        <v>6644</v>
      </c>
      <c r="AS220" s="101" t="s">
        <v>3472</v>
      </c>
      <c r="AT220" s="101" t="s">
        <v>6645</v>
      </c>
      <c r="AU220" s="101" t="s">
        <v>6646</v>
      </c>
      <c r="AV220" s="101" t="s">
        <v>3473</v>
      </c>
      <c r="AW220" s="101" t="s">
        <v>3474</v>
      </c>
      <c r="AX220" s="101" t="s">
        <v>1068</v>
      </c>
      <c r="AY220" s="101" t="s">
        <v>3473</v>
      </c>
      <c r="AZ220" s="101" t="s">
        <v>3475</v>
      </c>
      <c r="BA220" s="103" t="s">
        <v>3476</v>
      </c>
      <c r="BB220" s="18" t="str">
        <f t="shared" si="85"/>
        <v>маслиново дърво
Olea europea
Ölbaum</v>
      </c>
      <c r="BC220" s="18" t="str">
        <f t="shared" si="86"/>
        <v>Oliventræ
Olea europea
Ölbaum</v>
      </c>
      <c r="BD220" s="18" t="str">
        <f t="shared" si="87"/>
        <v xml:space="preserve">Ölbaum
Olea europea
</v>
      </c>
      <c r="BE220" s="18" t="str">
        <f t="shared" si="88"/>
        <v>Bonsai - Common Olive
Olea europea
Ölbaum</v>
      </c>
      <c r="BF220" s="18" t="str">
        <f t="shared" si="89"/>
        <v>Oliivipuu
Olea europea
Ölbaum</v>
      </c>
      <c r="BG220" s="18" t="str">
        <f t="shared" si="90"/>
        <v>Oliivipuu
Olea europea
Ölbaum</v>
      </c>
      <c r="BH220" s="18" t="str">
        <f t="shared" si="91"/>
        <v>Olivier
Olea europea
Ölbaum</v>
      </c>
      <c r="BI220" s="18" t="str">
        <f t="shared" si="92"/>
        <v>ελαιόδενδρο
Olea europea
Ölbaum</v>
      </c>
      <c r="BJ220" s="18" t="str">
        <f t="shared" si="93"/>
        <v>Crann olóige
Olea europea
Ölbaum</v>
      </c>
      <c r="BK220" s="18" t="str">
        <f t="shared" si="94"/>
        <v>Ólífutré
Olea europea
Ölbaum</v>
      </c>
      <c r="BL220" s="18" t="str">
        <f t="shared" si="95"/>
        <v>Olivo
Olea europea
Ölbaum</v>
      </c>
      <c r="BM220" s="18" t="str">
        <f t="shared" si="96"/>
        <v>オリーブ
Olea europea
Ölbaum</v>
      </c>
      <c r="BN220" s="18" t="str">
        <f t="shared" si="97"/>
        <v>Maslina
Olea europea
Ölbaum</v>
      </c>
      <c r="BO220" s="18" t="str">
        <f t="shared" si="98"/>
        <v>Olīvkoks
Olea europea
Ölbaum</v>
      </c>
      <c r="BP220" s="18" t="str">
        <f t="shared" si="99"/>
        <v>Alyvmedis
Olea europea
Ölbaum</v>
      </c>
      <c r="BQ220" s="18" t="str">
        <f t="shared" si="100"/>
        <v>Siġra taż-żebbuġ
Olea europea
Ölbaum</v>
      </c>
      <c r="BR220" s="18" t="str">
        <f t="shared" si="101"/>
        <v>Bonsai - Olijfboom
Olea europea
Ölbaum</v>
      </c>
      <c r="BS220" s="18" t="str">
        <f t="shared" si="102"/>
        <v>Oliven tre
Olea europea
Ölbaum</v>
      </c>
      <c r="BT220" s="18" t="str">
        <f t="shared" si="103"/>
        <v>Bonsai - Drzewo Oliwne
Olea europea
Ölbaum</v>
      </c>
      <c r="BU220" s="18" t="str">
        <f t="shared" si="104"/>
        <v>Oliveira
Olea europea
Ölbaum</v>
      </c>
      <c r="BV220" s="18" t="str">
        <f t="shared" si="105"/>
        <v>Bonsai - Măslin
Olea europea
Ölbaum</v>
      </c>
      <c r="BW220" s="18" t="str">
        <f t="shared" si="106"/>
        <v>Bonsai - Olivträd
Olea europea
Ölbaum</v>
      </c>
      <c r="BX220" s="18" t="str">
        <f t="shared" si="107"/>
        <v>Olivovník
Olea europea
Ölbaum</v>
      </c>
      <c r="BY220" s="18" t="str">
        <f t="shared" si="108"/>
        <v>Oljčno drevo
Olea europea
Ölbaum</v>
      </c>
      <c r="BZ220" s="18" t="str">
        <f t="shared" si="109"/>
        <v>Olivo
Olea europea
Ölbaum</v>
      </c>
      <c r="CA220" s="18" t="str">
        <f t="shared" si="110"/>
        <v>Olivovník
Olea europea
Ölbaum</v>
      </c>
      <c r="CB220" s="18" t="str">
        <f t="shared" si="111"/>
        <v>Zeytin ağacı
Olea europea
Ölbaum</v>
      </c>
      <c r="CC220" s="18" t="str">
        <f t="shared" si="112"/>
        <v>Olajfa
Olea europea
Ölbaum</v>
      </c>
    </row>
    <row r="221" spans="2:81" ht="48" x14ac:dyDescent="0.2">
      <c r="B221" s="136">
        <v>219</v>
      </c>
      <c r="C221" s="3">
        <v>14350</v>
      </c>
      <c r="D221" s="98">
        <v>4055473143507</v>
      </c>
      <c r="E221" s="17">
        <v>1.85</v>
      </c>
      <c r="F221" s="17">
        <v>50</v>
      </c>
      <c r="G221" s="99" t="s">
        <v>3116</v>
      </c>
      <c r="H221" s="98" t="s">
        <v>9734</v>
      </c>
      <c r="I221" s="17" t="s">
        <v>123</v>
      </c>
      <c r="J221" s="17" t="s">
        <v>2858</v>
      </c>
      <c r="K221" s="3">
        <v>74350</v>
      </c>
      <c r="L221" s="98">
        <v>4055473743509</v>
      </c>
      <c r="M221" s="17">
        <v>2.4500000000000002</v>
      </c>
      <c r="N221" s="3">
        <v>84350</v>
      </c>
      <c r="O221" s="98">
        <v>4055473843506</v>
      </c>
      <c r="P221" s="17">
        <v>3.75</v>
      </c>
      <c r="Q221" s="3">
        <v>54350</v>
      </c>
      <c r="R221" s="98">
        <v>4055473543505</v>
      </c>
      <c r="S221" s="17">
        <v>4.95</v>
      </c>
      <c r="T221" s="3">
        <v>34350</v>
      </c>
      <c r="U221" s="98">
        <v>4055473343501</v>
      </c>
      <c r="V221" s="17">
        <v>6.75</v>
      </c>
      <c r="W221" s="3">
        <v>64350</v>
      </c>
      <c r="X221" s="98">
        <v>4055473643502</v>
      </c>
      <c r="Y221" s="17">
        <v>2.95</v>
      </c>
      <c r="Z221" s="101" t="s">
        <v>6647</v>
      </c>
      <c r="AA221" s="101" t="s">
        <v>6648</v>
      </c>
      <c r="AB221" s="101" t="s">
        <v>6649</v>
      </c>
      <c r="AC221" s="101" t="s">
        <v>349</v>
      </c>
      <c r="AD221" s="101" t="s">
        <v>6650</v>
      </c>
      <c r="AE221" s="101" t="s">
        <v>6651</v>
      </c>
      <c r="AF221" s="101" t="s">
        <v>1087</v>
      </c>
      <c r="AG221" s="101" t="s">
        <v>6652</v>
      </c>
      <c r="AH221" s="101" t="s">
        <v>6653</v>
      </c>
      <c r="AI221" s="101" t="s">
        <v>6654</v>
      </c>
      <c r="AJ221" s="101" t="s">
        <v>1088</v>
      </c>
      <c r="AK221" s="102" t="s">
        <v>6655</v>
      </c>
      <c r="AL221" s="101" t="s">
        <v>6656</v>
      </c>
      <c r="AM221" s="101" t="s">
        <v>6657</v>
      </c>
      <c r="AN221" s="101" t="s">
        <v>6658</v>
      </c>
      <c r="AO221" s="101" t="s">
        <v>6659</v>
      </c>
      <c r="AP221" s="101" t="s">
        <v>6660</v>
      </c>
      <c r="AQ221" s="101" t="s">
        <v>6661</v>
      </c>
      <c r="AR221" s="101" t="s">
        <v>6662</v>
      </c>
      <c r="AS221" s="101" t="s">
        <v>6663</v>
      </c>
      <c r="AT221" s="101" t="s">
        <v>6664</v>
      </c>
      <c r="AU221" s="101" t="s">
        <v>6665</v>
      </c>
      <c r="AV221" s="101" t="s">
        <v>6666</v>
      </c>
      <c r="AW221" s="101" t="s">
        <v>6667</v>
      </c>
      <c r="AX221" s="101" t="s">
        <v>1089</v>
      </c>
      <c r="AY221" s="101" t="s">
        <v>6666</v>
      </c>
      <c r="AZ221" s="101" t="s">
        <v>6668</v>
      </c>
      <c r="BA221" s="103" t="s">
        <v>6669</v>
      </c>
      <c r="BB221" s="18" t="str">
        <f t="shared" si="85"/>
        <v>Джудже нар
Punica granatum nana
Zwerg-Granatapfel</v>
      </c>
      <c r="BC221" s="18" t="str">
        <f t="shared" si="86"/>
        <v>Dværg granatæble
Punica granatum nana
Zwerg-Granatapfel</v>
      </c>
      <c r="BD221" s="18" t="str">
        <f t="shared" si="87"/>
        <v xml:space="preserve">Zwerg-Granatapfel
Punica granatum nana
</v>
      </c>
      <c r="BE221" s="18" t="str">
        <f t="shared" si="88"/>
        <v>Bonsai - Dwarf Pomegranate
Punica granatum nana
Zwerg-Granatapfel</v>
      </c>
      <c r="BF221" s="18" t="str">
        <f t="shared" si="89"/>
        <v>Kääbus granaatõun
Punica granatum nana
Zwerg-Granatapfel</v>
      </c>
      <c r="BG221" s="18" t="str">
        <f t="shared" si="90"/>
        <v>Kääpiögranaattiomena
Punica granatum nana
Zwerg-Granatapfel</v>
      </c>
      <c r="BH221" s="18" t="str">
        <f t="shared" si="91"/>
        <v>Grenadier nain
Punica granatum nana
Zwerg-Granatapfel</v>
      </c>
      <c r="BI221" s="18" t="str">
        <f t="shared" si="92"/>
        <v>Νάνος Ρόδι
Punica granatum nana
Zwerg-Granatapfel</v>
      </c>
      <c r="BJ221" s="18" t="str">
        <f t="shared" si="93"/>
        <v>Pomegranate corrach
Punica granatum nana
Zwerg-Granatapfel</v>
      </c>
      <c r="BK221" s="18" t="str">
        <f t="shared" si="94"/>
        <v>Dvergur granatepli
Punica granatum nana
Zwerg-Granatapfel</v>
      </c>
      <c r="BL221" s="18" t="str">
        <f t="shared" si="95"/>
        <v>Melograno nano
Punica granatum nana
Zwerg-Granatapfel</v>
      </c>
      <c r="BM221" s="18" t="str">
        <f t="shared" si="96"/>
        <v>ヒメザクロ
Punica granatum nana
Zwerg-Granatapfel</v>
      </c>
      <c r="BN221" s="18" t="str">
        <f t="shared" si="97"/>
        <v>Patuljasti nar
Punica granatum nana
Zwerg-Granatapfel</v>
      </c>
      <c r="BO221" s="18" t="str">
        <f t="shared" si="98"/>
        <v>Pundurgranāts
Punica granatum nana
Zwerg-Granatapfel</v>
      </c>
      <c r="BP221" s="18" t="str">
        <f t="shared" si="99"/>
        <v>Nykštukinis granatas
Punica granatum nana
Zwerg-Granatapfel</v>
      </c>
      <c r="BQ221" s="18" t="str">
        <f t="shared" si="100"/>
        <v>Rummien Dwarf
Punica granatum nana
Zwerg-Granatapfel</v>
      </c>
      <c r="BR221" s="18" t="str">
        <f t="shared" si="101"/>
        <v>Bonsai - Dwerggranaatappel
Punica granatum nana
Zwerg-Granatapfel</v>
      </c>
      <c r="BS221" s="18" t="str">
        <f t="shared" si="102"/>
        <v>Dverggranateple
Punica granatum nana
Zwerg-Granatapfel</v>
      </c>
      <c r="BT221" s="18" t="str">
        <f t="shared" si="103"/>
        <v>Bonsai - Granat Karłowaty
Punica granatum nana
Zwerg-Granatapfel</v>
      </c>
      <c r="BU221" s="18" t="str">
        <f t="shared" si="104"/>
        <v>Romã anã
Punica granatum nana
Zwerg-Granatapfel</v>
      </c>
      <c r="BV221" s="18" t="str">
        <f t="shared" si="105"/>
        <v>Bonsai - Rodie Pitică
Punica granatum nana
Zwerg-Granatapfel</v>
      </c>
      <c r="BW221" s="18" t="str">
        <f t="shared" si="106"/>
        <v>Bonsai - Dvärg Granatäpple
Punica granatum nana
Zwerg-Granatapfel</v>
      </c>
      <c r="BX221" s="18" t="str">
        <f t="shared" si="107"/>
        <v>Trpasličí granátové jablko
Punica granatum nana
Zwerg-Granatapfel</v>
      </c>
      <c r="BY221" s="18" t="str">
        <f t="shared" si="108"/>
        <v>Pritlikavi šipek
Punica granatum nana
Zwerg-Granatapfel</v>
      </c>
      <c r="BZ221" s="18" t="str">
        <f t="shared" si="109"/>
        <v>Granado enano
Punica granatum nana
Zwerg-Granatapfel</v>
      </c>
      <c r="CA221" s="18" t="str">
        <f t="shared" si="110"/>
        <v>Trpasličí granátové jablko
Punica granatum nana
Zwerg-Granatapfel</v>
      </c>
      <c r="CB221" s="18" t="str">
        <f t="shared" si="111"/>
        <v>Cüce Nar
Punica granatum nana
Zwerg-Granatapfel</v>
      </c>
      <c r="CC221" s="18" t="str">
        <f t="shared" si="112"/>
        <v>Törpe gránátalma
Punica granatum nana
Zwerg-Granatapfel</v>
      </c>
    </row>
    <row r="222" spans="2:81" ht="48" x14ac:dyDescent="0.2">
      <c r="B222" s="136">
        <v>220</v>
      </c>
      <c r="C222" s="3">
        <v>14359</v>
      </c>
      <c r="D222" s="98">
        <v>4055473143590</v>
      </c>
      <c r="E222" s="17">
        <v>1.85</v>
      </c>
      <c r="F222" s="17">
        <v>4</v>
      </c>
      <c r="G222" s="99" t="s">
        <v>3116</v>
      </c>
      <c r="H222" s="98" t="s">
        <v>9734</v>
      </c>
      <c r="I222" s="17" t="s">
        <v>296</v>
      </c>
      <c r="J222" s="17" t="s">
        <v>2863</v>
      </c>
      <c r="K222" s="3">
        <v>74359</v>
      </c>
      <c r="L222" s="98">
        <v>4055473743592</v>
      </c>
      <c r="M222" s="17">
        <v>2.4500000000000002</v>
      </c>
      <c r="N222" s="3">
        <v>84359</v>
      </c>
      <c r="O222" s="98">
        <v>4055473843599</v>
      </c>
      <c r="P222" s="17">
        <v>3.75</v>
      </c>
      <c r="Q222" s="3">
        <v>54359</v>
      </c>
      <c r="R222" s="98">
        <v>4055473543598</v>
      </c>
      <c r="S222" s="17">
        <v>4.95</v>
      </c>
      <c r="T222" s="3">
        <v>34359</v>
      </c>
      <c r="U222" s="98">
        <v>4055473343594</v>
      </c>
      <c r="V222" s="17">
        <v>6.75</v>
      </c>
      <c r="W222" s="3">
        <v>64359</v>
      </c>
      <c r="X222" s="98">
        <v>4055473643595</v>
      </c>
      <c r="Y222" s="17">
        <v>2.95</v>
      </c>
      <c r="Z222" s="101" t="s">
        <v>6670</v>
      </c>
      <c r="AA222" s="101" t="s">
        <v>295</v>
      </c>
      <c r="AB222" s="101" t="s">
        <v>2268</v>
      </c>
      <c r="AC222" s="101" t="s">
        <v>365</v>
      </c>
      <c r="AD222" s="101" t="s">
        <v>295</v>
      </c>
      <c r="AE222" s="101" t="s">
        <v>6671</v>
      </c>
      <c r="AF222" s="101" t="s">
        <v>2266</v>
      </c>
      <c r="AG222" s="101" t="s">
        <v>6672</v>
      </c>
      <c r="AH222" s="101" t="s">
        <v>295</v>
      </c>
      <c r="AI222" s="101" t="s">
        <v>295</v>
      </c>
      <c r="AJ222" s="101" t="s">
        <v>2267</v>
      </c>
      <c r="AK222" s="102" t="s">
        <v>3609</v>
      </c>
      <c r="AL222" s="101" t="s">
        <v>6673</v>
      </c>
      <c r="AM222" s="101" t="s">
        <v>6673</v>
      </c>
      <c r="AN222" s="101" t="s">
        <v>6674</v>
      </c>
      <c r="AO222" s="101" t="s">
        <v>295</v>
      </c>
      <c r="AP222" s="101" t="s">
        <v>6675</v>
      </c>
      <c r="AQ222" s="101" t="s">
        <v>295</v>
      </c>
      <c r="AR222" s="101" t="s">
        <v>6676</v>
      </c>
      <c r="AS222" s="101" t="s">
        <v>1120</v>
      </c>
      <c r="AT222" s="101" t="s">
        <v>365</v>
      </c>
      <c r="AU222" s="101" t="s">
        <v>365</v>
      </c>
      <c r="AV222" s="101" t="s">
        <v>295</v>
      </c>
      <c r="AW222" s="101" t="s">
        <v>295</v>
      </c>
      <c r="AX222" s="101" t="s">
        <v>1120</v>
      </c>
      <c r="AY222" s="101" t="s">
        <v>295</v>
      </c>
      <c r="AZ222" s="101" t="s">
        <v>6677</v>
      </c>
      <c r="BA222" s="103" t="s">
        <v>295</v>
      </c>
      <c r="BB222" s="18" t="str">
        <f t="shared" si="85"/>
        <v>тамаринд
Tamarindus indica
Tamarinde</v>
      </c>
      <c r="BC222" s="18" t="str">
        <f t="shared" si="86"/>
        <v>Tamarind
Tamarindus indica
Tamarinde</v>
      </c>
      <c r="BD222" s="18" t="str">
        <f t="shared" si="87"/>
        <v xml:space="preserve">Tamarinde
Tamarindus indica
</v>
      </c>
      <c r="BE222" s="18" t="str">
        <f t="shared" si="88"/>
        <v>Bonsai - Tamarind
Tamarindus indica
Tamarinde</v>
      </c>
      <c r="BF222" s="18" t="str">
        <f t="shared" si="89"/>
        <v>Tamarind
Tamarindus indica
Tamarinde</v>
      </c>
      <c r="BG222" s="18" t="str">
        <f t="shared" si="90"/>
        <v>Tamarindi
Tamarindus indica
Tamarinde</v>
      </c>
      <c r="BH222" s="18" t="str">
        <f t="shared" si="91"/>
        <v>Dattier d'Inde
Tamarindus indica
Tamarinde</v>
      </c>
      <c r="BI222" s="18" t="str">
        <f t="shared" si="92"/>
        <v>οξυφοίνιξ
Tamarindus indica
Tamarinde</v>
      </c>
      <c r="BJ222" s="18" t="str">
        <f t="shared" si="93"/>
        <v>Tamarind
Tamarindus indica
Tamarinde</v>
      </c>
      <c r="BK222" s="18" t="str">
        <f t="shared" si="94"/>
        <v>Tamarind
Tamarindus indica
Tamarinde</v>
      </c>
      <c r="BL222" s="18" t="str">
        <f t="shared" si="95"/>
        <v>Tamarindo / Dattero dell'India
Tamarindus indica
Tamarinde</v>
      </c>
      <c r="BM222" s="18" t="str">
        <f t="shared" si="96"/>
        <v>タマリンド
Tamarindus indica
Tamarinde</v>
      </c>
      <c r="BN222" s="18" t="str">
        <f t="shared" si="97"/>
        <v>Tamarinda
Tamarindus indica
Tamarinde</v>
      </c>
      <c r="BO222" s="18" t="str">
        <f t="shared" si="98"/>
        <v>Tamarinda
Tamarindus indica
Tamarinde</v>
      </c>
      <c r="BP222" s="18" t="str">
        <f t="shared" si="99"/>
        <v>Tamarindas
Tamarindus indica
Tamarinde</v>
      </c>
      <c r="BQ222" s="18" t="str">
        <f t="shared" si="100"/>
        <v>Tamarind
Tamarindus indica
Tamarinde</v>
      </c>
      <c r="BR222" s="18" t="str">
        <f t="shared" si="101"/>
        <v>Bonsai - Tamarinde
Tamarindus indica
Tamarinde</v>
      </c>
      <c r="BS222" s="18" t="str">
        <f t="shared" si="102"/>
        <v>Tamarind
Tamarindus indica
Tamarinde</v>
      </c>
      <c r="BT222" s="18" t="str">
        <f t="shared" si="103"/>
        <v>Bonsai - Tamaryndowiec
Tamarindus indica
Tamarinde</v>
      </c>
      <c r="BU222" s="18" t="str">
        <f t="shared" si="104"/>
        <v>Tamarindo
Tamarindus indica
Tamarinde</v>
      </c>
      <c r="BV222" s="18" t="str">
        <f t="shared" si="105"/>
        <v>Bonsai - Tamarind
Tamarindus indica
Tamarinde</v>
      </c>
      <c r="BW222" s="18" t="str">
        <f t="shared" si="106"/>
        <v>Bonsai - Tamarind
Tamarindus indica
Tamarinde</v>
      </c>
      <c r="BX222" s="18" t="str">
        <f t="shared" si="107"/>
        <v>Tamarind
Tamarindus indica
Tamarinde</v>
      </c>
      <c r="BY222" s="18" t="str">
        <f t="shared" si="108"/>
        <v>Tamarind
Tamarindus indica
Tamarinde</v>
      </c>
      <c r="BZ222" s="18" t="str">
        <f t="shared" si="109"/>
        <v>Tamarindo
Tamarindus indica
Tamarinde</v>
      </c>
      <c r="CA222" s="18" t="str">
        <f t="shared" si="110"/>
        <v>Tamarind
Tamarindus indica
Tamarinde</v>
      </c>
      <c r="CB222" s="18" t="str">
        <f t="shared" si="111"/>
        <v>Demirhindi
Tamarindus indica
Tamarinde</v>
      </c>
      <c r="CC222" s="18" t="str">
        <f t="shared" si="112"/>
        <v>Tamarind
Tamarindus indica
Tamarinde</v>
      </c>
    </row>
    <row r="223" spans="2:81" ht="48" x14ac:dyDescent="0.2">
      <c r="B223" s="136">
        <v>221</v>
      </c>
      <c r="C223" s="3">
        <v>14360</v>
      </c>
      <c r="D223" s="98">
        <v>4055473143606</v>
      </c>
      <c r="E223" s="17">
        <v>1.85</v>
      </c>
      <c r="F223" s="17">
        <v>4</v>
      </c>
      <c r="G223" s="99" t="s">
        <v>3116</v>
      </c>
      <c r="H223" s="98" t="s">
        <v>9734</v>
      </c>
      <c r="I223" s="17" t="s">
        <v>63</v>
      </c>
      <c r="J223" s="17" t="s">
        <v>2864</v>
      </c>
      <c r="K223" s="3">
        <v>74360</v>
      </c>
      <c r="L223" s="98">
        <v>4055473743608</v>
      </c>
      <c r="M223" s="17">
        <v>2.4500000000000002</v>
      </c>
      <c r="N223" s="3">
        <v>84360</v>
      </c>
      <c r="O223" s="98">
        <v>4055473843605</v>
      </c>
      <c r="P223" s="17">
        <v>3.75</v>
      </c>
      <c r="Q223" s="3">
        <v>54360</v>
      </c>
      <c r="R223" s="98">
        <v>4055473543604</v>
      </c>
      <c r="S223" s="17">
        <v>4.95</v>
      </c>
      <c r="T223" s="3">
        <v>34360</v>
      </c>
      <c r="U223" s="98">
        <v>4055473343600</v>
      </c>
      <c r="V223" s="17">
        <v>6.75</v>
      </c>
      <c r="W223" s="3">
        <v>64360</v>
      </c>
      <c r="X223" s="98">
        <v>4055473643601</v>
      </c>
      <c r="Y223" s="17">
        <v>2.95</v>
      </c>
      <c r="Z223" s="101" t="s">
        <v>3621</v>
      </c>
      <c r="AA223" s="101" t="s">
        <v>1129</v>
      </c>
      <c r="AB223" s="101" t="s">
        <v>6678</v>
      </c>
      <c r="AC223" s="101" t="s">
        <v>343</v>
      </c>
      <c r="AD223" s="101" t="s">
        <v>1129</v>
      </c>
      <c r="AE223" s="101" t="s">
        <v>1129</v>
      </c>
      <c r="AF223" s="101" t="s">
        <v>1124</v>
      </c>
      <c r="AG223" s="101" t="s">
        <v>3622</v>
      </c>
      <c r="AH223" s="101" t="s">
        <v>1129</v>
      </c>
      <c r="AI223" s="101" t="s">
        <v>1129</v>
      </c>
      <c r="AJ223" s="101" t="s">
        <v>2269</v>
      </c>
      <c r="AK223" s="102" t="s">
        <v>3623</v>
      </c>
      <c r="AL223" s="101" t="s">
        <v>3624</v>
      </c>
      <c r="AM223" s="101" t="s">
        <v>3625</v>
      </c>
      <c r="AN223" s="101" t="s">
        <v>3625</v>
      </c>
      <c r="AO223" s="101" t="s">
        <v>1129</v>
      </c>
      <c r="AP223" s="101" t="s">
        <v>6679</v>
      </c>
      <c r="AQ223" s="101" t="s">
        <v>1127</v>
      </c>
      <c r="AR223" s="101" t="s">
        <v>6680</v>
      </c>
      <c r="AS223" s="101" t="s">
        <v>3626</v>
      </c>
      <c r="AT223" s="101" t="s">
        <v>6681</v>
      </c>
      <c r="AU223" s="101" t="s">
        <v>6682</v>
      </c>
      <c r="AV223" s="101" t="s">
        <v>1129</v>
      </c>
      <c r="AW223" s="101" t="s">
        <v>3624</v>
      </c>
      <c r="AX223" s="101" t="s">
        <v>2270</v>
      </c>
      <c r="AY223" s="101" t="s">
        <v>1129</v>
      </c>
      <c r="AZ223" s="101" t="s">
        <v>3627</v>
      </c>
      <c r="BA223" s="103" t="s">
        <v>1129</v>
      </c>
      <c r="BB223" s="18" t="str">
        <f t="shared" si="85"/>
        <v xml:space="preserve">Глициния
Wisteria sinensis
Blauregen </v>
      </c>
      <c r="BC223" s="18" t="str">
        <f t="shared" si="86"/>
        <v xml:space="preserve">Wisteria
Wisteria sinensis
Blauregen </v>
      </c>
      <c r="BD223" s="18" t="str">
        <f t="shared" si="87"/>
        <v xml:space="preserve">Blauregen 
Wisteria sinensis
</v>
      </c>
      <c r="BE223" s="18" t="str">
        <f t="shared" si="88"/>
        <v xml:space="preserve">Bonsai - Blue Chinese Wisteria
Wisteria sinensis
Blauregen </v>
      </c>
      <c r="BF223" s="18" t="str">
        <f t="shared" si="89"/>
        <v xml:space="preserve">Wisteria
Wisteria sinensis
Blauregen </v>
      </c>
      <c r="BG223" s="18" t="str">
        <f t="shared" si="90"/>
        <v xml:space="preserve">Wisteria
Wisteria sinensis
Blauregen </v>
      </c>
      <c r="BH223" s="18" t="str">
        <f t="shared" si="91"/>
        <v xml:space="preserve">Glycine de Chine
Wisteria sinensis
Blauregen </v>
      </c>
      <c r="BI223" s="18" t="str">
        <f t="shared" si="92"/>
        <v xml:space="preserve">Γλυκίνη
Wisteria sinensis
Blauregen </v>
      </c>
      <c r="BJ223" s="18" t="str">
        <f t="shared" si="93"/>
        <v xml:space="preserve">Wisteria
Wisteria sinensis
Blauregen </v>
      </c>
      <c r="BK223" s="18" t="str">
        <f t="shared" si="94"/>
        <v xml:space="preserve">Wisteria
Wisteria sinensis
Blauregen </v>
      </c>
      <c r="BL223" s="18" t="str">
        <f t="shared" si="95"/>
        <v xml:space="preserve">Glicine
Wisteria sinensis
Blauregen </v>
      </c>
      <c r="BM223" s="18" t="str">
        <f t="shared" si="96"/>
        <v xml:space="preserve">フジ
Wisteria sinensis
Blauregen </v>
      </c>
      <c r="BN223" s="18" t="str">
        <f t="shared" si="97"/>
        <v xml:space="preserve">Glicinija
Wisteria sinensis
Blauregen </v>
      </c>
      <c r="BO223" s="18" t="str">
        <f t="shared" si="98"/>
        <v xml:space="preserve">Visterija
Wisteria sinensis
Blauregen </v>
      </c>
      <c r="BP223" s="18" t="str">
        <f t="shared" si="99"/>
        <v xml:space="preserve">Visterija
Wisteria sinensis
Blauregen </v>
      </c>
      <c r="BQ223" s="18" t="str">
        <f t="shared" si="100"/>
        <v xml:space="preserve">Wisteria
Wisteria sinensis
Blauregen </v>
      </c>
      <c r="BR223" s="18" t="str">
        <f t="shared" si="101"/>
        <v xml:space="preserve">Bonsai - Blauweregen 
Wisteria sinensis
Blauregen </v>
      </c>
      <c r="BS223" s="18" t="str">
        <f t="shared" si="102"/>
        <v xml:space="preserve">Blåregn
Wisteria sinensis
Blauregen </v>
      </c>
      <c r="BT223" s="18" t="str">
        <f t="shared" si="103"/>
        <v xml:space="preserve">Bonsai - Glicynia 
Wisteria sinensis
Blauregen </v>
      </c>
      <c r="BU223" s="18" t="str">
        <f t="shared" si="104"/>
        <v xml:space="preserve">Glicínias
Wisteria sinensis
Blauregen </v>
      </c>
      <c r="BV223" s="18" t="str">
        <f t="shared" si="105"/>
        <v xml:space="preserve">Bonsai - Wisteria 
Wisteria sinensis
Blauregen </v>
      </c>
      <c r="BW223" s="18" t="str">
        <f t="shared" si="106"/>
        <v xml:space="preserve">Bonsai - Blåregn 
Wisteria sinensis
Blauregen </v>
      </c>
      <c r="BX223" s="18" t="str">
        <f t="shared" si="107"/>
        <v xml:space="preserve">Wisteria
Wisteria sinensis
Blauregen </v>
      </c>
      <c r="BY223" s="18" t="str">
        <f t="shared" si="108"/>
        <v xml:space="preserve">Glicinija
Wisteria sinensis
Blauregen </v>
      </c>
      <c r="BZ223" s="18" t="str">
        <f t="shared" si="109"/>
        <v xml:space="preserve">Glicinia
Wisteria sinensis
Blauregen </v>
      </c>
      <c r="CA223" s="18" t="str">
        <f t="shared" si="110"/>
        <v xml:space="preserve">Wisteria
Wisteria sinensis
Blauregen </v>
      </c>
      <c r="CB223" s="18" t="str">
        <f t="shared" si="111"/>
        <v xml:space="preserve">Salkım
Wisteria sinensis
Blauregen </v>
      </c>
      <c r="CC223" s="18" t="str">
        <f t="shared" si="112"/>
        <v xml:space="preserve">Wisteria
Wisteria sinensis
Blauregen </v>
      </c>
    </row>
    <row r="224" spans="2:81" ht="48" x14ac:dyDescent="0.2">
      <c r="B224" s="136">
        <v>222</v>
      </c>
      <c r="C224" s="3">
        <v>14372</v>
      </c>
      <c r="D224" s="98">
        <v>4055473143729</v>
      </c>
      <c r="E224" s="17">
        <v>1.85</v>
      </c>
      <c r="F224" s="17">
        <v>30</v>
      </c>
      <c r="G224" s="99" t="s">
        <v>3116</v>
      </c>
      <c r="H224" s="98" t="s">
        <v>9734</v>
      </c>
      <c r="I224" s="17" t="s">
        <v>371</v>
      </c>
      <c r="J224" s="17" t="s">
        <v>3001</v>
      </c>
      <c r="K224" s="3">
        <v>74372</v>
      </c>
      <c r="L224" s="98">
        <v>4055473743721</v>
      </c>
      <c r="M224" s="17">
        <v>2.4500000000000002</v>
      </c>
      <c r="N224" s="3">
        <v>84372</v>
      </c>
      <c r="O224" s="98">
        <v>4055473843728</v>
      </c>
      <c r="P224" s="17">
        <v>3.75</v>
      </c>
      <c r="Q224" s="3">
        <v>54372</v>
      </c>
      <c r="R224" s="98">
        <v>4055473543727</v>
      </c>
      <c r="S224" s="17">
        <v>4.95</v>
      </c>
      <c r="T224" s="3">
        <v>34372</v>
      </c>
      <c r="U224" s="98">
        <v>4055473343723</v>
      </c>
      <c r="V224" s="17">
        <v>6.75</v>
      </c>
      <c r="W224" s="3">
        <v>64372</v>
      </c>
      <c r="X224" s="98">
        <v>4055473643724</v>
      </c>
      <c r="Y224" s="17">
        <v>2.95</v>
      </c>
      <c r="Z224" s="101" t="s">
        <v>3665</v>
      </c>
      <c r="AA224" s="101" t="s">
        <v>3666</v>
      </c>
      <c r="AB224" s="101" t="s">
        <v>330</v>
      </c>
      <c r="AC224" s="101" t="s">
        <v>370</v>
      </c>
      <c r="AD224" s="101" t="s">
        <v>3667</v>
      </c>
      <c r="AE224" s="101" t="s">
        <v>3668</v>
      </c>
      <c r="AF224" s="101" t="s">
        <v>1142</v>
      </c>
      <c r="AG224" s="101" t="s">
        <v>3669</v>
      </c>
      <c r="AH224" s="101" t="s">
        <v>3670</v>
      </c>
      <c r="AI224" s="101" t="s">
        <v>3671</v>
      </c>
      <c r="AJ224" s="101" t="s">
        <v>2271</v>
      </c>
      <c r="AK224" s="102" t="s">
        <v>3672</v>
      </c>
      <c r="AL224" s="101" t="s">
        <v>3673</v>
      </c>
      <c r="AM224" s="101" t="s">
        <v>3674</v>
      </c>
      <c r="AN224" s="101" t="s">
        <v>3675</v>
      </c>
      <c r="AO224" s="101" t="s">
        <v>3676</v>
      </c>
      <c r="AP224" s="101" t="s">
        <v>6683</v>
      </c>
      <c r="AQ224" s="101" t="s">
        <v>3666</v>
      </c>
      <c r="AR224" s="101" t="s">
        <v>6684</v>
      </c>
      <c r="AS224" s="101" t="s">
        <v>3677</v>
      </c>
      <c r="AT224" s="101" t="s">
        <v>6685</v>
      </c>
      <c r="AU224" s="101" t="s">
        <v>6686</v>
      </c>
      <c r="AV224" s="101" t="s">
        <v>3678</v>
      </c>
      <c r="AW224" s="101" t="s">
        <v>3679</v>
      </c>
      <c r="AX224" s="101" t="s">
        <v>1144</v>
      </c>
      <c r="AY224" s="101" t="s">
        <v>3680</v>
      </c>
      <c r="AZ224" s="101" t="s">
        <v>3681</v>
      </c>
      <c r="BA224" s="103" t="s">
        <v>3682</v>
      </c>
      <c r="BB224" s="18" t="str">
        <f t="shared" si="85"/>
        <v>Японски вишнев цвят
Prunus serulata
Japanische Blütenkirsche</v>
      </c>
      <c r="BC224" s="18" t="str">
        <f t="shared" si="86"/>
        <v>Japansk kirsebærblomst
Prunus serulata
Japanische Blütenkirsche</v>
      </c>
      <c r="BD224" s="18" t="str">
        <f t="shared" si="87"/>
        <v xml:space="preserve">Japanische Blütenkirsche
Prunus serulata
</v>
      </c>
      <c r="BE224" s="18" t="str">
        <f t="shared" si="88"/>
        <v>Bonsai - Wild Black Cherry
Prunus serulata
Japanische Blütenkirsche</v>
      </c>
      <c r="BF224" s="18" t="str">
        <f t="shared" si="89"/>
        <v>Jaapani kirsiõis
Prunus serulata
Japanische Blütenkirsche</v>
      </c>
      <c r="BG224" s="18" t="str">
        <f t="shared" si="90"/>
        <v>Japanilainen kirsikankukka
Prunus serulata
Japanische Blütenkirsche</v>
      </c>
      <c r="BH224" s="18" t="str">
        <f t="shared" si="91"/>
        <v>Cerisier du Japon
Prunus serulata
Japanische Blütenkirsche</v>
      </c>
      <c r="BI224" s="18" t="str">
        <f t="shared" si="92"/>
        <v>Ιαπωνικό άνθος κερασιάς
Prunus serulata
Japanische Blütenkirsche</v>
      </c>
      <c r="BJ224" s="18" t="str">
        <f t="shared" si="93"/>
        <v>Bláth silíní Seapánach
Prunus serulata
Japanische Blütenkirsche</v>
      </c>
      <c r="BK224" s="18" t="str">
        <f t="shared" si="94"/>
        <v>Japanskt kirsuberjablóm
Prunus serulata
Japanische Blütenkirsche</v>
      </c>
      <c r="BL224" s="18" t="str">
        <f t="shared" si="95"/>
        <v>Ciliegio del Giappone / Sakura
Prunus serulata
Japanische Blütenkirsche</v>
      </c>
      <c r="BM224" s="18" t="str">
        <f t="shared" si="96"/>
        <v>桜
Prunus serulata
Japanische Blütenkirsche</v>
      </c>
      <c r="BN224" s="18" t="str">
        <f t="shared" si="97"/>
        <v>Japanski trešnjin cvijet
Prunus serulata
Japanische Blütenkirsche</v>
      </c>
      <c r="BO224" s="18" t="str">
        <f t="shared" si="98"/>
        <v>Japāņu ķiršu zieds
Prunus serulata
Japanische Blütenkirsche</v>
      </c>
      <c r="BP224" s="18" t="str">
        <f t="shared" si="99"/>
        <v>Japoniškas vyšnių žiedas
Prunus serulata
Japanische Blütenkirsche</v>
      </c>
      <c r="BQ224" s="18" t="str">
        <f t="shared" si="100"/>
        <v>Fjur taċ-ċirasa Ġappuniż
Prunus serulata
Japanische Blütenkirsche</v>
      </c>
      <c r="BR224" s="18" t="str">
        <f t="shared" si="101"/>
        <v>Bonsai - Japanse Kersenbloesems
Prunus serulata
Japanische Blütenkirsche</v>
      </c>
      <c r="BS224" s="18" t="str">
        <f t="shared" si="102"/>
        <v>Japansk kirsebærblomst
Prunus serulata
Japanische Blütenkirsche</v>
      </c>
      <c r="BT224" s="18" t="str">
        <f t="shared" si="103"/>
        <v>Bonsai - Japońskie Kwiaty Wiśni
Prunus serulata
Japanische Blütenkirsche</v>
      </c>
      <c r="BU224" s="18" t="str">
        <f t="shared" si="104"/>
        <v>Flor de cerejeira japonesa
Prunus serulata
Japanische Blütenkirsche</v>
      </c>
      <c r="BV224" s="18" t="str">
        <f t="shared" si="105"/>
        <v>Bonsai - Floarea De Cireș
Prunus serulata
Japanische Blütenkirsche</v>
      </c>
      <c r="BW224" s="18" t="str">
        <f t="shared" si="106"/>
        <v>Bonsai - Japanska Körsbärsblommor
Prunus serulata
Japanische Blütenkirsche</v>
      </c>
      <c r="BX224" s="18" t="str">
        <f t="shared" si="107"/>
        <v>Japonský čerešňový kvet
Prunus serulata
Japanische Blütenkirsche</v>
      </c>
      <c r="BY224" s="18" t="str">
        <f t="shared" si="108"/>
        <v>Japonski češnjev cvet
Prunus serulata
Japanische Blütenkirsche</v>
      </c>
      <c r="BZ224" s="18" t="str">
        <f t="shared" si="109"/>
        <v>Cerezo japonés
Prunus serulata
Japanische Blütenkirsche</v>
      </c>
      <c r="CA224" s="18" t="str">
        <f t="shared" si="110"/>
        <v>Japonský třešňový květ
Prunus serulata
Japanische Blütenkirsche</v>
      </c>
      <c r="CB224" s="18" t="str">
        <f t="shared" si="111"/>
        <v>Japon kiraz Çiçeği
Prunus serulata
Japanische Blütenkirsche</v>
      </c>
      <c r="CC224" s="18" t="str">
        <f t="shared" si="112"/>
        <v>Japán cseresznyevirág
Prunus serulata
Japanische Blütenkirsche</v>
      </c>
    </row>
    <row r="225" spans="2:81" ht="48" x14ac:dyDescent="0.2">
      <c r="B225" s="136">
        <v>223</v>
      </c>
      <c r="C225" s="3">
        <v>14918</v>
      </c>
      <c r="D225" s="98">
        <v>4055473149189</v>
      </c>
      <c r="E225" s="17">
        <v>1.85</v>
      </c>
      <c r="F225" s="17">
        <v>6</v>
      </c>
      <c r="G225" s="99" t="s">
        <v>3116</v>
      </c>
      <c r="H225" s="98" t="s">
        <v>9734</v>
      </c>
      <c r="I225" s="17" t="s">
        <v>278</v>
      </c>
      <c r="J225" s="17" t="s">
        <v>2886</v>
      </c>
      <c r="K225" s="3">
        <v>74918</v>
      </c>
      <c r="L225" s="98">
        <v>4055473749181</v>
      </c>
      <c r="M225" s="17">
        <v>2.4500000000000002</v>
      </c>
      <c r="N225" s="3">
        <v>84918</v>
      </c>
      <c r="O225" s="98">
        <v>4055473849188</v>
      </c>
      <c r="P225" s="17">
        <v>3.75</v>
      </c>
      <c r="Q225" s="3">
        <v>54918</v>
      </c>
      <c r="R225" s="98">
        <v>4055473549187</v>
      </c>
      <c r="S225" s="17">
        <v>4.95</v>
      </c>
      <c r="T225" s="3">
        <v>34918</v>
      </c>
      <c r="U225" s="98">
        <v>4055473349183</v>
      </c>
      <c r="V225" s="17">
        <v>6.75</v>
      </c>
      <c r="W225" s="3">
        <v>64918</v>
      </c>
      <c r="X225" s="98">
        <v>4055473649184</v>
      </c>
      <c r="Y225" s="17">
        <v>2.95</v>
      </c>
      <c r="Z225" s="101" t="s">
        <v>4001</v>
      </c>
      <c r="AA225" s="101" t="s">
        <v>4002</v>
      </c>
      <c r="AB225" s="101" t="s">
        <v>6687</v>
      </c>
      <c r="AC225" s="101" t="s">
        <v>364</v>
      </c>
      <c r="AD225" s="101" t="s">
        <v>4003</v>
      </c>
      <c r="AE225" s="101" t="s">
        <v>4004</v>
      </c>
      <c r="AF225" s="101" t="s">
        <v>1266</v>
      </c>
      <c r="AG225" s="101" t="s">
        <v>4005</v>
      </c>
      <c r="AH225" s="101" t="s">
        <v>4006</v>
      </c>
      <c r="AI225" s="101" t="s">
        <v>4007</v>
      </c>
      <c r="AJ225" s="101" t="s">
        <v>1267</v>
      </c>
      <c r="AK225" s="102" t="s">
        <v>4008</v>
      </c>
      <c r="AL225" s="101" t="s">
        <v>4009</v>
      </c>
      <c r="AM225" s="101" t="s">
        <v>4010</v>
      </c>
      <c r="AN225" s="101" t="s">
        <v>4011</v>
      </c>
      <c r="AO225" s="101" t="s">
        <v>4012</v>
      </c>
      <c r="AP225" s="101" t="s">
        <v>6688</v>
      </c>
      <c r="AQ225" s="101" t="s">
        <v>4013</v>
      </c>
      <c r="AR225" s="101" t="s">
        <v>6689</v>
      </c>
      <c r="AS225" s="101" t="s">
        <v>4014</v>
      </c>
      <c r="AT225" s="101" t="s">
        <v>6690</v>
      </c>
      <c r="AU225" s="101" t="s">
        <v>6691</v>
      </c>
      <c r="AV225" s="101" t="s">
        <v>4015</v>
      </c>
      <c r="AW225" s="101" t="s">
        <v>4016</v>
      </c>
      <c r="AX225" s="101" t="s">
        <v>1268</v>
      </c>
      <c r="AY225" s="101" t="s">
        <v>4017</v>
      </c>
      <c r="AZ225" s="101" t="s">
        <v>4018</v>
      </c>
      <c r="BA225" s="103" t="s">
        <v>4019</v>
      </c>
      <c r="BB225" s="18" t="str">
        <f t="shared" si="85"/>
        <v>Средиземноморски бор
Pinus pinea
Mittelmeer-Pinie</v>
      </c>
      <c r="BC225" s="18" t="str">
        <f t="shared" si="86"/>
        <v>Middelhavsfyr
Pinus pinea
Mittelmeer-Pinie</v>
      </c>
      <c r="BD225" s="18" t="str">
        <f t="shared" si="87"/>
        <v xml:space="preserve">Mittelmeer-Pinie
Pinus pinea
</v>
      </c>
      <c r="BE225" s="18" t="str">
        <f t="shared" si="88"/>
        <v>Bonsai - Stone Pine
Pinus pinea
Mittelmeer-Pinie</v>
      </c>
      <c r="BF225" s="18" t="str">
        <f t="shared" si="89"/>
        <v>Vahemere mänd
Pinus pinea
Mittelmeer-Pinie</v>
      </c>
      <c r="BG225" s="18" t="str">
        <f t="shared" si="90"/>
        <v>Välimeren mänty
Pinus pinea
Mittelmeer-Pinie</v>
      </c>
      <c r="BH225" s="18" t="str">
        <f t="shared" si="91"/>
        <v>Pin parasol
Pinus pinea
Mittelmeer-Pinie</v>
      </c>
      <c r="BI225" s="18" t="str">
        <f t="shared" si="92"/>
        <v>Μεσογειακό πεύκο
Pinus pinea
Mittelmeer-Pinie</v>
      </c>
      <c r="BJ225" s="18" t="str">
        <f t="shared" si="93"/>
        <v>Péine Meánmhara
Pinus pinea
Mittelmeer-Pinie</v>
      </c>
      <c r="BK225" s="18" t="str">
        <f t="shared" si="94"/>
        <v>Miðjarðarhafsfura
Pinus pinea
Mittelmeer-Pinie</v>
      </c>
      <c r="BL225" s="18" t="str">
        <f t="shared" si="95"/>
        <v>Pino marittimo
Pinus pinea
Mittelmeer-Pinie</v>
      </c>
      <c r="BM225" s="18" t="str">
        <f t="shared" si="96"/>
        <v>イタリアカサマツ
Pinus pinea
Mittelmeer-Pinie</v>
      </c>
      <c r="BN225" s="18" t="str">
        <f t="shared" si="97"/>
        <v>Sredozemni bor
Pinus pinea
Mittelmeer-Pinie</v>
      </c>
      <c r="BO225" s="18" t="str">
        <f t="shared" si="98"/>
        <v>Vidusjūras priede
Pinus pinea
Mittelmeer-Pinie</v>
      </c>
      <c r="BP225" s="18" t="str">
        <f t="shared" si="99"/>
        <v>Viduržemio jūros pušis
Pinus pinea
Mittelmeer-Pinie</v>
      </c>
      <c r="BQ225" s="18" t="str">
        <f t="shared" si="100"/>
        <v>Arżnu tal-Mediterran
Pinus pinea
Mittelmeer-Pinie</v>
      </c>
      <c r="BR225" s="18" t="str">
        <f t="shared" si="101"/>
        <v>Bonsai - Mediterrane Dennen
Pinus pinea
Mittelmeer-Pinie</v>
      </c>
      <c r="BS225" s="18" t="str">
        <f t="shared" si="102"/>
        <v>Middelhavsfuru
Pinus pinea
Mittelmeer-Pinie</v>
      </c>
      <c r="BT225" s="18" t="str">
        <f t="shared" si="103"/>
        <v>Bonsai - Sosna Śródziemnomorska
Pinus pinea
Mittelmeer-Pinie</v>
      </c>
      <c r="BU225" s="18" t="str">
        <f t="shared" si="104"/>
        <v>Pinheiro mediterrâneo
Pinus pinea
Mittelmeer-Pinie</v>
      </c>
      <c r="BV225" s="18" t="str">
        <f t="shared" si="105"/>
        <v>Bonsai - Pinul Mediteranean
Pinus pinea
Mittelmeer-Pinie</v>
      </c>
      <c r="BW225" s="18" t="str">
        <f t="shared" si="106"/>
        <v>Bonsai - Medelhavs Tall
Pinus pinea
Mittelmeer-Pinie</v>
      </c>
      <c r="BX225" s="18" t="str">
        <f t="shared" si="107"/>
        <v>Stredomorská borovica
Pinus pinea
Mittelmeer-Pinie</v>
      </c>
      <c r="BY225" s="18" t="str">
        <f t="shared" si="108"/>
        <v>Sredozemski bor
Pinus pinea
Mittelmeer-Pinie</v>
      </c>
      <c r="BZ225" s="18" t="str">
        <f t="shared" si="109"/>
        <v>Pinos piñoneros
Pinus pinea
Mittelmeer-Pinie</v>
      </c>
      <c r="CA225" s="18" t="str">
        <f t="shared" si="110"/>
        <v>Středomořská borovice
Pinus pinea
Mittelmeer-Pinie</v>
      </c>
      <c r="CB225" s="18" t="str">
        <f t="shared" si="111"/>
        <v>Akdeniz çamı
Pinus pinea
Mittelmeer-Pinie</v>
      </c>
      <c r="CC225" s="18" t="str">
        <f t="shared" si="112"/>
        <v>Mediterrán fenyő
Pinus pinea
Mittelmeer-Pinie</v>
      </c>
    </row>
    <row r="226" spans="2:81" ht="48" x14ac:dyDescent="0.2">
      <c r="B226" s="136">
        <v>224</v>
      </c>
      <c r="C226" s="3">
        <v>14921</v>
      </c>
      <c r="D226" s="98">
        <v>4055473149219</v>
      </c>
      <c r="E226" s="17">
        <v>1.85</v>
      </c>
      <c r="F226" s="17">
        <v>200</v>
      </c>
      <c r="G226" s="99" t="s">
        <v>3116</v>
      </c>
      <c r="H226" s="98" t="s">
        <v>9734</v>
      </c>
      <c r="I226" s="17" t="s">
        <v>147</v>
      </c>
      <c r="J226" s="17" t="s">
        <v>2887</v>
      </c>
      <c r="K226" s="3">
        <v>74921</v>
      </c>
      <c r="L226" s="98">
        <v>4055473749211</v>
      </c>
      <c r="M226" s="17">
        <v>2.4500000000000002</v>
      </c>
      <c r="N226" s="3">
        <v>84921</v>
      </c>
      <c r="O226" s="98">
        <v>4055473849218</v>
      </c>
      <c r="P226" s="17">
        <v>3.75</v>
      </c>
      <c r="Q226" s="3">
        <v>54921</v>
      </c>
      <c r="R226" s="98">
        <v>4055473549217</v>
      </c>
      <c r="S226" s="17">
        <v>4.95</v>
      </c>
      <c r="T226" s="3">
        <v>34921</v>
      </c>
      <c r="U226" s="98">
        <v>4055473349213</v>
      </c>
      <c r="V226" s="17">
        <v>6.75</v>
      </c>
      <c r="W226" s="3">
        <v>64921</v>
      </c>
      <c r="X226" s="98">
        <v>4055473649214</v>
      </c>
      <c r="Y226" s="17">
        <v>2.95</v>
      </c>
      <c r="Z226" s="101" t="s">
        <v>6692</v>
      </c>
      <c r="AA226" s="101" t="s">
        <v>6693</v>
      </c>
      <c r="AB226" s="101" t="s">
        <v>6694</v>
      </c>
      <c r="AC226" s="101" t="s">
        <v>363</v>
      </c>
      <c r="AD226" s="101" t="s">
        <v>6695</v>
      </c>
      <c r="AE226" s="101" t="s">
        <v>6696</v>
      </c>
      <c r="AF226" s="101" t="s">
        <v>1273</v>
      </c>
      <c r="AG226" s="101" t="s">
        <v>6697</v>
      </c>
      <c r="AH226" s="101" t="s">
        <v>6698</v>
      </c>
      <c r="AI226" s="101" t="s">
        <v>2272</v>
      </c>
      <c r="AJ226" s="101" t="s">
        <v>1274</v>
      </c>
      <c r="AK226" s="102" t="s">
        <v>4027</v>
      </c>
      <c r="AL226" s="101" t="s">
        <v>6699</v>
      </c>
      <c r="AM226" s="101" t="s">
        <v>6700</v>
      </c>
      <c r="AN226" s="101" t="s">
        <v>6701</v>
      </c>
      <c r="AO226" s="101" t="s">
        <v>6702</v>
      </c>
      <c r="AP226" s="101" t="s">
        <v>6703</v>
      </c>
      <c r="AQ226" s="101" t="s">
        <v>2272</v>
      </c>
      <c r="AR226" s="101" t="s">
        <v>6704</v>
      </c>
      <c r="AS226" s="101" t="s">
        <v>6705</v>
      </c>
      <c r="AT226" s="101" t="s">
        <v>6706</v>
      </c>
      <c r="AU226" s="101" t="s">
        <v>6707</v>
      </c>
      <c r="AV226" s="101" t="s">
        <v>6708</v>
      </c>
      <c r="AW226" s="101" t="s">
        <v>6709</v>
      </c>
      <c r="AX226" s="101" t="s">
        <v>1275</v>
      </c>
      <c r="AY226" s="101" t="s">
        <v>6710</v>
      </c>
      <c r="AZ226" s="101" t="s">
        <v>6711</v>
      </c>
      <c r="BA226" s="103" t="s">
        <v>6712</v>
      </c>
      <c r="BB226" s="18" t="str">
        <f t="shared" si="85"/>
        <v>Австралийски морски бор
Casuarina equisetifolia
Australische Strandkiefer</v>
      </c>
      <c r="BC226" s="18" t="str">
        <f t="shared" si="86"/>
        <v>Australsk maritim fyrretræ
Casuarina equisetifolia
Australische Strandkiefer</v>
      </c>
      <c r="BD226" s="18" t="str">
        <f t="shared" si="87"/>
        <v xml:space="preserve">Australische Strandkiefer
Casuarina equisetifolia
</v>
      </c>
      <c r="BE226" s="18" t="str">
        <f t="shared" si="88"/>
        <v>Bonsai - Sea Ironwood
Casuarina equisetifolia
Australische Strandkiefer</v>
      </c>
      <c r="BF226" s="18" t="str">
        <f t="shared" si="89"/>
        <v>Austraalia meremänd
Casuarina equisetifolia
Australische Strandkiefer</v>
      </c>
      <c r="BG226" s="18" t="str">
        <f t="shared" si="90"/>
        <v>Australian merimänty
Casuarina equisetifolia
Australische Strandkiefer</v>
      </c>
      <c r="BH226" s="18" t="str">
        <f t="shared" si="91"/>
        <v>Filao
Casuarina equisetifolia
Australische Strandkiefer</v>
      </c>
      <c r="BI226" s="18" t="str">
        <f t="shared" si="92"/>
        <v>Αυστραλιανή Θαλάσσια Πεύκη
Casuarina equisetifolia
Australische Strandkiefer</v>
      </c>
      <c r="BJ226" s="18" t="str">
        <f t="shared" si="93"/>
        <v>Péine Muirí na hAstráile
Casuarina equisetifolia
Australische Strandkiefer</v>
      </c>
      <c r="BK226" s="18" t="str">
        <f t="shared" si="94"/>
        <v>Australian Maritime Pine
Casuarina equisetifolia
Australische Strandkiefer</v>
      </c>
      <c r="BL226" s="18" t="str">
        <f t="shared" si="95"/>
        <v>Casuarina comune
Casuarina equisetifolia
Australische Strandkiefer</v>
      </c>
      <c r="BM226" s="18" t="str">
        <f t="shared" si="96"/>
        <v>トクサバモクマオウ
Casuarina equisetifolia
Australische Strandkiefer</v>
      </c>
      <c r="BN226" s="18" t="str">
        <f t="shared" si="97"/>
        <v>Australski pomorski bor
Casuarina equisetifolia
Australische Strandkiefer</v>
      </c>
      <c r="BO226" s="18" t="str">
        <f t="shared" si="98"/>
        <v>Austrālijas jūras priede
Casuarina equisetifolia
Australische Strandkiefer</v>
      </c>
      <c r="BP226" s="18" t="str">
        <f t="shared" si="99"/>
        <v>Australijos jūrinė pušis
Casuarina equisetifolia
Australische Strandkiefer</v>
      </c>
      <c r="BQ226" s="18" t="str">
        <f t="shared" si="100"/>
        <v>Arżnu Marittimu Awstraljan
Casuarina equisetifolia
Australische Strandkiefer</v>
      </c>
      <c r="BR226" s="18" t="str">
        <f t="shared" si="101"/>
        <v>Bonsai - Australische Zeeden
Casuarina equisetifolia
Australische Strandkiefer</v>
      </c>
      <c r="BS226" s="18" t="str">
        <f t="shared" si="102"/>
        <v>Australian Maritime Pine
Casuarina equisetifolia
Australische Strandkiefer</v>
      </c>
      <c r="BT226" s="18" t="str">
        <f t="shared" si="103"/>
        <v>Bonsai - Sosna Morska
Casuarina equisetifolia
Australische Strandkiefer</v>
      </c>
      <c r="BU226" s="18" t="str">
        <f t="shared" si="104"/>
        <v>Pinheiro Marítimo Australiano
Casuarina equisetifolia
Australische Strandkiefer</v>
      </c>
      <c r="BV226" s="18" t="str">
        <f t="shared" si="105"/>
        <v>Bonsai - Pinul Maritim
Casuarina equisetifolia
Australische Strandkiefer</v>
      </c>
      <c r="BW226" s="18" t="str">
        <f t="shared" si="106"/>
        <v>Bonsai - Australian Maritime Pine
Casuarina equisetifolia
Australische Strandkiefer</v>
      </c>
      <c r="BX226" s="18" t="str">
        <f t="shared" si="107"/>
        <v>Austrálska morská borovica
Casuarina equisetifolia
Australische Strandkiefer</v>
      </c>
      <c r="BY226" s="18" t="str">
        <f t="shared" si="108"/>
        <v>Avstralski morski bor
Casuarina equisetifolia
Australische Strandkiefer</v>
      </c>
      <c r="BZ226" s="18" t="str">
        <f t="shared" si="109"/>
        <v>Pino australiano
Casuarina equisetifolia
Australische Strandkiefer</v>
      </c>
      <c r="CA226" s="18" t="str">
        <f t="shared" si="110"/>
        <v>Australská přímořská borovice
Casuarina equisetifolia
Australische Strandkiefer</v>
      </c>
      <c r="CB226" s="18" t="str">
        <f t="shared" si="111"/>
        <v>Avustralya Deniz Çamı
Casuarina equisetifolia
Australische Strandkiefer</v>
      </c>
      <c r="CC226" s="18" t="str">
        <f t="shared" si="112"/>
        <v>Ausztrál tengeri fenyő
Casuarina equisetifolia
Australische Strandkiefer</v>
      </c>
    </row>
    <row r="227" spans="2:81" ht="36" x14ac:dyDescent="0.2">
      <c r="B227" s="136">
        <v>225</v>
      </c>
      <c r="C227" s="3">
        <v>14947</v>
      </c>
      <c r="D227" s="98">
        <v>4055473149479</v>
      </c>
      <c r="E227" s="17">
        <v>1.85</v>
      </c>
      <c r="F227" s="17">
        <v>20</v>
      </c>
      <c r="G227" s="99" t="s">
        <v>3116</v>
      </c>
      <c r="H227" s="98" t="s">
        <v>9734</v>
      </c>
      <c r="I227" s="17" t="s">
        <v>237</v>
      </c>
      <c r="J227" s="17" t="s">
        <v>2896</v>
      </c>
      <c r="K227" s="3">
        <v>74947</v>
      </c>
      <c r="L227" s="98">
        <v>4055473749471</v>
      </c>
      <c r="M227" s="17">
        <v>2.4500000000000002</v>
      </c>
      <c r="N227" s="3">
        <v>84947</v>
      </c>
      <c r="O227" s="98">
        <v>4055473849478</v>
      </c>
      <c r="P227" s="17">
        <v>3.75</v>
      </c>
      <c r="Q227" s="3">
        <v>54947</v>
      </c>
      <c r="R227" s="98">
        <v>4055473549477</v>
      </c>
      <c r="S227" s="17">
        <v>4.95</v>
      </c>
      <c r="T227" s="3">
        <v>34947</v>
      </c>
      <c r="U227" s="98">
        <v>4055473349473</v>
      </c>
      <c r="V227" s="17">
        <v>6.75</v>
      </c>
      <c r="W227" s="3">
        <v>64947</v>
      </c>
      <c r="X227" s="98">
        <v>4055473649474</v>
      </c>
      <c r="Y227" s="17">
        <v>2.95</v>
      </c>
      <c r="Z227" s="101" t="s">
        <v>4162</v>
      </c>
      <c r="AA227" s="101" t="s">
        <v>4163</v>
      </c>
      <c r="AB227" s="101" t="s">
        <v>238</v>
      </c>
      <c r="AC227" s="101" t="s">
        <v>360</v>
      </c>
      <c r="AD227" s="101" t="s">
        <v>4164</v>
      </c>
      <c r="AE227" s="101" t="s">
        <v>4165</v>
      </c>
      <c r="AF227" s="101" t="s">
        <v>1326</v>
      </c>
      <c r="AG227" s="101" t="s">
        <v>4166</v>
      </c>
      <c r="AH227" s="101" t="s">
        <v>4167</v>
      </c>
      <c r="AI227" s="101" t="s">
        <v>4168</v>
      </c>
      <c r="AJ227" s="101" t="s">
        <v>1327</v>
      </c>
      <c r="AK227" s="102" t="s">
        <v>4169</v>
      </c>
      <c r="AL227" s="101" t="s">
        <v>4170</v>
      </c>
      <c r="AM227" s="101" t="s">
        <v>4171</v>
      </c>
      <c r="AN227" s="101" t="s">
        <v>4172</v>
      </c>
      <c r="AO227" s="101" t="s">
        <v>4173</v>
      </c>
      <c r="AP227" s="101" t="s">
        <v>6713</v>
      </c>
      <c r="AQ227" s="101" t="s">
        <v>4174</v>
      </c>
      <c r="AR227" s="101" t="s">
        <v>6714</v>
      </c>
      <c r="AS227" s="101" t="s">
        <v>4175</v>
      </c>
      <c r="AT227" s="101" t="s">
        <v>6715</v>
      </c>
      <c r="AU227" s="101" t="s">
        <v>6716</v>
      </c>
      <c r="AV227" s="101" t="s">
        <v>4176</v>
      </c>
      <c r="AW227" s="101" t="s">
        <v>4177</v>
      </c>
      <c r="AX227" s="101" t="s">
        <v>1328</v>
      </c>
      <c r="AY227" s="101" t="s">
        <v>4178</v>
      </c>
      <c r="AZ227" s="101" t="s">
        <v>4179</v>
      </c>
      <c r="BA227" s="103" t="s">
        <v>4180</v>
      </c>
      <c r="BB227" s="18" t="str">
        <f t="shared" si="85"/>
        <v>златен бор
Pinus ponderosa
Goldkiefer</v>
      </c>
      <c r="BC227" s="18" t="str">
        <f t="shared" si="86"/>
        <v>Guldfyr
Pinus ponderosa
Goldkiefer</v>
      </c>
      <c r="BD227" s="18" t="str">
        <f t="shared" si="87"/>
        <v xml:space="preserve">Goldkiefer
Pinus ponderosa
</v>
      </c>
      <c r="BE227" s="18" t="str">
        <f t="shared" si="88"/>
        <v>Bonsai - Ponderosa Pine
Pinus ponderosa
Goldkiefer</v>
      </c>
      <c r="BF227" s="18" t="str">
        <f t="shared" si="89"/>
        <v>Kuldne mänd
Pinus ponderosa
Goldkiefer</v>
      </c>
      <c r="BG227" s="18" t="str">
        <f t="shared" si="90"/>
        <v>Kultainen mänty
Pinus ponderosa
Goldkiefer</v>
      </c>
      <c r="BH227" s="18" t="str">
        <f t="shared" si="91"/>
        <v>Pin ponderosa
Pinus ponderosa
Goldkiefer</v>
      </c>
      <c r="BI227" s="18" t="str">
        <f t="shared" si="92"/>
        <v>χρυσό πεύκο
Pinus ponderosa
Goldkiefer</v>
      </c>
      <c r="BJ227" s="18" t="str">
        <f t="shared" si="93"/>
        <v>Péine óir
Pinus ponderosa
Goldkiefer</v>
      </c>
      <c r="BK227" s="18" t="str">
        <f t="shared" si="94"/>
        <v>Gullfura
Pinus ponderosa
Goldkiefer</v>
      </c>
      <c r="BL227" s="18" t="str">
        <f t="shared" si="95"/>
        <v>Pino giallo
Pinus ponderosa
Goldkiefer</v>
      </c>
      <c r="BM227" s="18" t="str">
        <f t="shared" si="96"/>
        <v>ポンデローサマツ
Pinus ponderosa
Goldkiefer</v>
      </c>
      <c r="BN227" s="18" t="str">
        <f t="shared" si="97"/>
        <v>Zlatni bor
Pinus ponderosa
Goldkiefer</v>
      </c>
      <c r="BO227" s="18" t="str">
        <f t="shared" si="98"/>
        <v>Zelta priede
Pinus ponderosa
Goldkiefer</v>
      </c>
      <c r="BP227" s="18" t="str">
        <f t="shared" si="99"/>
        <v>Auksinė pušis
Pinus ponderosa
Goldkiefer</v>
      </c>
      <c r="BQ227" s="18" t="str">
        <f t="shared" si="100"/>
        <v>Arżnu tad-deheb
Pinus ponderosa
Goldkiefer</v>
      </c>
      <c r="BR227" s="18" t="str">
        <f t="shared" si="101"/>
        <v>Bonsai - Gouden Den
Pinus ponderosa
Goldkiefer</v>
      </c>
      <c r="BS227" s="18" t="str">
        <f t="shared" si="102"/>
        <v>Gullfuru
Pinus ponderosa
Goldkiefer</v>
      </c>
      <c r="BT227" s="18" t="str">
        <f t="shared" si="103"/>
        <v>Bonsai - Złocista Sosna
Pinus ponderosa
Goldkiefer</v>
      </c>
      <c r="BU227" s="18" t="str">
        <f t="shared" si="104"/>
        <v>Pinheiro dourado
Pinus ponderosa
Goldkiefer</v>
      </c>
      <c r="BV227" s="18" t="str">
        <f t="shared" si="105"/>
        <v>Bonsai - Pin Auriu
Pinus ponderosa
Goldkiefer</v>
      </c>
      <c r="BW227" s="18" t="str">
        <f t="shared" si="106"/>
        <v>Bonsai - Gyllene Tall
Pinus ponderosa
Goldkiefer</v>
      </c>
      <c r="BX227" s="18" t="str">
        <f t="shared" si="107"/>
        <v>Zlatá borovica
Pinus ponderosa
Goldkiefer</v>
      </c>
      <c r="BY227" s="18" t="str">
        <f t="shared" si="108"/>
        <v>Zlati bor
Pinus ponderosa
Goldkiefer</v>
      </c>
      <c r="BZ227" s="18" t="str">
        <f t="shared" si="109"/>
        <v>Pino amarillo occidental
Pinus ponderosa
Goldkiefer</v>
      </c>
      <c r="CA227" s="18" t="str">
        <f t="shared" si="110"/>
        <v>Zlatá borovice
Pinus ponderosa
Goldkiefer</v>
      </c>
      <c r="CB227" s="18" t="str">
        <f t="shared" si="111"/>
        <v>Altın çam
Pinus ponderosa
Goldkiefer</v>
      </c>
      <c r="CC227" s="18" t="str">
        <f t="shared" si="112"/>
        <v>Arany fenyő
Pinus ponderosa
Goldkiefer</v>
      </c>
    </row>
    <row r="228" spans="2:81" ht="60" x14ac:dyDescent="0.2">
      <c r="B228" s="136">
        <v>226</v>
      </c>
      <c r="C228" s="3">
        <v>14952</v>
      </c>
      <c r="D228" s="98">
        <v>4055473149523</v>
      </c>
      <c r="E228" s="17">
        <v>1.85</v>
      </c>
      <c r="F228" s="17">
        <v>20</v>
      </c>
      <c r="G228" s="99" t="s">
        <v>3116</v>
      </c>
      <c r="H228" s="98" t="s">
        <v>9734</v>
      </c>
      <c r="I228" s="17" t="s">
        <v>255</v>
      </c>
      <c r="J228" s="17" t="s">
        <v>2897</v>
      </c>
      <c r="K228" s="3">
        <v>74952</v>
      </c>
      <c r="L228" s="98">
        <v>4055473749525</v>
      </c>
      <c r="M228" s="17">
        <v>2.4500000000000002</v>
      </c>
      <c r="N228" s="3">
        <v>84952</v>
      </c>
      <c r="O228" s="98">
        <v>4055473849522</v>
      </c>
      <c r="P228" s="17">
        <v>3.75</v>
      </c>
      <c r="Q228" s="3">
        <v>54952</v>
      </c>
      <c r="R228" s="98">
        <v>4055473549521</v>
      </c>
      <c r="S228" s="17">
        <v>4.95</v>
      </c>
      <c r="T228" s="3">
        <v>34952</v>
      </c>
      <c r="U228" s="98">
        <v>4055473349527</v>
      </c>
      <c r="V228" s="17">
        <v>6.75</v>
      </c>
      <c r="W228" s="3">
        <v>64952</v>
      </c>
      <c r="X228" s="98">
        <v>4055473649528</v>
      </c>
      <c r="Y228" s="17">
        <v>2.95</v>
      </c>
      <c r="Z228" s="101" t="s">
        <v>4181</v>
      </c>
      <c r="AA228" s="101" t="s">
        <v>4182</v>
      </c>
      <c r="AB228" s="101" t="s">
        <v>256</v>
      </c>
      <c r="AC228" s="101" t="s">
        <v>361</v>
      </c>
      <c r="AD228" s="101" t="s">
        <v>4183</v>
      </c>
      <c r="AE228" s="101" t="s">
        <v>4184</v>
      </c>
      <c r="AF228" s="101" t="s">
        <v>1333</v>
      </c>
      <c r="AG228" s="101" t="s">
        <v>4185</v>
      </c>
      <c r="AH228" s="101" t="s">
        <v>4186</v>
      </c>
      <c r="AI228" s="101" t="s">
        <v>4187</v>
      </c>
      <c r="AJ228" s="101" t="s">
        <v>2273</v>
      </c>
      <c r="AK228" s="102" t="s">
        <v>4188</v>
      </c>
      <c r="AL228" s="101" t="s">
        <v>4189</v>
      </c>
      <c r="AM228" s="101" t="s">
        <v>4190</v>
      </c>
      <c r="AN228" s="101" t="s">
        <v>4191</v>
      </c>
      <c r="AO228" s="101" t="s">
        <v>4192</v>
      </c>
      <c r="AP228" s="101" t="s">
        <v>6717</v>
      </c>
      <c r="AQ228" s="101" t="s">
        <v>4193</v>
      </c>
      <c r="AR228" s="101" t="s">
        <v>6718</v>
      </c>
      <c r="AS228" s="101" t="s">
        <v>4194</v>
      </c>
      <c r="AT228" s="101" t="s">
        <v>6719</v>
      </c>
      <c r="AU228" s="101" t="s">
        <v>6720</v>
      </c>
      <c r="AV228" s="101" t="s">
        <v>4195</v>
      </c>
      <c r="AW228" s="101" t="s">
        <v>4196</v>
      </c>
      <c r="AX228" s="101" t="s">
        <v>1335</v>
      </c>
      <c r="AY228" s="101" t="s">
        <v>4197</v>
      </c>
      <c r="AZ228" s="101" t="s">
        <v>4198</v>
      </c>
      <c r="BA228" s="103" t="s">
        <v>4199</v>
      </c>
      <c r="BB228" s="18" t="str">
        <f t="shared" si="85"/>
        <v>Червен ветриловиден клен
Acer palmatum atropurpureum
Roter Fächerahorn</v>
      </c>
      <c r="BC228" s="18" t="str">
        <f t="shared" si="86"/>
        <v>Rød vifte ahorn
Acer palmatum atropurpureum
Roter Fächerahorn</v>
      </c>
      <c r="BD228" s="18" t="str">
        <f t="shared" si="87"/>
        <v xml:space="preserve">Roter Fächerahorn
Acer palmatum atropurpureum
</v>
      </c>
      <c r="BE228" s="18" t="str">
        <f t="shared" si="88"/>
        <v>Bonsai - Red Japanese Maple
Acer palmatum atropurpureum
Roter Fächerahorn</v>
      </c>
      <c r="BF228" s="18" t="str">
        <f t="shared" si="89"/>
        <v>Punane lehvikvaher
Acer palmatum atropurpureum
Roter Fächerahorn</v>
      </c>
      <c r="BG228" s="18" t="str">
        <f t="shared" si="90"/>
        <v>Punainen tuuletinvaahtera
Acer palmatum atropurpureum
Roter Fächerahorn</v>
      </c>
      <c r="BH228" s="18" t="str">
        <f t="shared" si="91"/>
        <v>Erable du Japon pourpre
Acer palmatum atropurpureum
Roter Fächerahorn</v>
      </c>
      <c r="BI228" s="18" t="str">
        <f t="shared" si="92"/>
        <v>Κόκκινος ανεμιστήρας σφενδάμου
Acer palmatum atropurpureum
Roter Fächerahorn</v>
      </c>
      <c r="BJ228" s="18" t="str">
        <f t="shared" si="93"/>
        <v>Maple lucht leanúna dearg
Acer palmatum atropurpureum
Roter Fächerahorn</v>
      </c>
      <c r="BK228" s="18" t="str">
        <f t="shared" si="94"/>
        <v>Rauður viftu hlynur
Acer palmatum atropurpureum
Roter Fächerahorn</v>
      </c>
      <c r="BL228" s="18" t="str">
        <f t="shared" si="95"/>
        <v>Acero palmato rosso
Acer palmatum atropurpureum
Roter Fächerahorn</v>
      </c>
      <c r="BM228" s="18" t="str">
        <f t="shared" si="96"/>
        <v>イロハモミジ
Acer palmatum atropurpureum
Roter Fächerahorn</v>
      </c>
      <c r="BN228" s="18" t="str">
        <f t="shared" si="97"/>
        <v>Crveni lepezasti javor
Acer palmatum atropurpureum
Roter Fächerahorn</v>
      </c>
      <c r="BO228" s="18" t="str">
        <f t="shared" si="98"/>
        <v>Sarkanā vēdekļa kļava
Acer palmatum atropurpureum
Roter Fächerahorn</v>
      </c>
      <c r="BP228" s="18" t="str">
        <f t="shared" si="99"/>
        <v>Raudonas vėduoklinis klevas
Acer palmatum atropurpureum
Roter Fächerahorn</v>
      </c>
      <c r="BQ228" s="18" t="str">
        <f t="shared" si="100"/>
        <v>Aġġru tal-fann aħmar
Acer palmatum atropurpureum
Roter Fächerahorn</v>
      </c>
      <c r="BR228" s="18" t="str">
        <f t="shared" si="101"/>
        <v>Bonsai - Rode Japanse Esdoorn
Acer palmatum atropurpureum
Roter Fächerahorn</v>
      </c>
      <c r="BS228" s="18" t="str">
        <f t="shared" si="102"/>
        <v>Rød viftelønn
Acer palmatum atropurpureum
Roter Fächerahorn</v>
      </c>
      <c r="BT228" s="18" t="str">
        <f t="shared" si="103"/>
        <v>Bonsai - Czerwony Klon Japoński
Acer palmatum atropurpureum
Roter Fächerahorn</v>
      </c>
      <c r="BU228" s="18" t="str">
        <f t="shared" si="104"/>
        <v>Bordo vermelho
Acer palmatum atropurpureum
Roter Fächerahorn</v>
      </c>
      <c r="BV228" s="18" t="str">
        <f t="shared" si="105"/>
        <v>Bonsai - Arțar Japonez
Acer palmatum atropurpureum
Roter Fächerahorn</v>
      </c>
      <c r="BW228" s="18" t="str">
        <f t="shared" si="106"/>
        <v>Bonsai - Röd Japansk Lönn
Acer palmatum atropurpureum
Roter Fächerahorn</v>
      </c>
      <c r="BX228" s="18" t="str">
        <f t="shared" si="107"/>
        <v>Červený vejár javor
Acer palmatum atropurpureum
Roter Fächerahorn</v>
      </c>
      <c r="BY228" s="18" t="str">
        <f t="shared" si="108"/>
        <v>Rdeči pahljačasti javor
Acer palmatum atropurpureum
Roter Fächerahorn</v>
      </c>
      <c r="BZ228" s="18" t="str">
        <f t="shared" si="109"/>
        <v>Arce japonés
Acer palmatum atropurpureum
Roter Fächerahorn</v>
      </c>
      <c r="CA228" s="18" t="str">
        <f t="shared" si="110"/>
        <v>Červený vějířový javor
Acer palmatum atropurpureum
Roter Fächerahorn</v>
      </c>
      <c r="CB228" s="18" t="str">
        <f t="shared" si="111"/>
        <v>Kırmızı yelpaze akçaağaç
Acer palmatum atropurpureum
Roter Fächerahorn</v>
      </c>
      <c r="CC228" s="18" t="str">
        <f t="shared" si="112"/>
        <v>Vörös legyező juhar
Acer palmatum atropurpureum
Roter Fächerahorn</v>
      </c>
    </row>
    <row r="229" spans="2:81" ht="48" x14ac:dyDescent="0.2">
      <c r="B229" s="136">
        <v>227</v>
      </c>
      <c r="C229" s="3">
        <v>14953</v>
      </c>
      <c r="D229" s="98">
        <v>4055473149530</v>
      </c>
      <c r="E229" s="17">
        <v>1.85</v>
      </c>
      <c r="F229" s="17">
        <v>30</v>
      </c>
      <c r="G229" s="99" t="s">
        <v>3116</v>
      </c>
      <c r="H229" s="98" t="s">
        <v>9734</v>
      </c>
      <c r="I229" s="17" t="s">
        <v>373</v>
      </c>
      <c r="J229" s="17" t="s">
        <v>3002</v>
      </c>
      <c r="K229" s="3">
        <v>74953</v>
      </c>
      <c r="L229" s="98">
        <v>4055473749532</v>
      </c>
      <c r="M229" s="17">
        <v>2.4500000000000002</v>
      </c>
      <c r="N229" s="3">
        <v>84953</v>
      </c>
      <c r="O229" s="98">
        <v>4055473849539</v>
      </c>
      <c r="P229" s="17">
        <v>3.75</v>
      </c>
      <c r="Q229" s="3">
        <v>54953</v>
      </c>
      <c r="R229" s="98">
        <v>4055473549538</v>
      </c>
      <c r="S229" s="17">
        <v>4.95</v>
      </c>
      <c r="T229" s="3">
        <v>34953</v>
      </c>
      <c r="U229" s="98">
        <v>4055473349534</v>
      </c>
      <c r="V229" s="17">
        <v>6.75</v>
      </c>
      <c r="W229" s="3">
        <v>64953</v>
      </c>
      <c r="X229" s="98">
        <v>4055473649535</v>
      </c>
      <c r="Y229" s="17">
        <v>2.95</v>
      </c>
      <c r="Z229" s="101" t="s">
        <v>6721</v>
      </c>
      <c r="AA229" s="101" t="s">
        <v>6722</v>
      </c>
      <c r="AB229" s="101" t="s">
        <v>6723</v>
      </c>
      <c r="AC229" s="101" t="s">
        <v>372</v>
      </c>
      <c r="AD229" s="101" t="s">
        <v>6724</v>
      </c>
      <c r="AE229" s="101" t="s">
        <v>6725</v>
      </c>
      <c r="AF229" s="101" t="s">
        <v>2274</v>
      </c>
      <c r="AG229" s="101" t="s">
        <v>6726</v>
      </c>
      <c r="AH229" s="101" t="s">
        <v>6727</v>
      </c>
      <c r="AI229" s="101" t="s">
        <v>6728</v>
      </c>
      <c r="AJ229" s="101" t="s">
        <v>2275</v>
      </c>
      <c r="AK229" s="102" t="s">
        <v>6729</v>
      </c>
      <c r="AL229" s="101" t="s">
        <v>6730</v>
      </c>
      <c r="AM229" s="101" t="s">
        <v>6731</v>
      </c>
      <c r="AN229" s="101" t="s">
        <v>6732</v>
      </c>
      <c r="AO229" s="101" t="s">
        <v>6733</v>
      </c>
      <c r="AP229" s="101" t="s">
        <v>6734</v>
      </c>
      <c r="AQ229" s="101" t="s">
        <v>6735</v>
      </c>
      <c r="AR229" s="101" t="s">
        <v>6736</v>
      </c>
      <c r="AS229" s="101" t="s">
        <v>6737</v>
      </c>
      <c r="AT229" s="101" t="s">
        <v>6738</v>
      </c>
      <c r="AU229" s="101" t="s">
        <v>6739</v>
      </c>
      <c r="AV229" s="101" t="s">
        <v>6740</v>
      </c>
      <c r="AW229" s="101" t="s">
        <v>6741</v>
      </c>
      <c r="AX229" s="101" t="s">
        <v>2276</v>
      </c>
      <c r="AY229" s="101" t="s">
        <v>6742</v>
      </c>
      <c r="AZ229" s="101" t="s">
        <v>6743</v>
      </c>
      <c r="BA229" s="103" t="s">
        <v>6744</v>
      </c>
      <c r="BB229" s="18" t="str">
        <f t="shared" si="85"/>
        <v>Европейска дива ябълка
Malus sylvestris
Europäischer Wildapfel</v>
      </c>
      <c r="BC229" s="18" t="str">
        <f t="shared" si="86"/>
        <v>Europæisk vildæble
Malus sylvestris
Europäischer Wildapfel</v>
      </c>
      <c r="BD229" s="18" t="str">
        <f t="shared" si="87"/>
        <v xml:space="preserve">Europäischer Wildapfel
Malus sylvestris
</v>
      </c>
      <c r="BE229" s="18" t="str">
        <f t="shared" si="88"/>
        <v>Bonsai - Wild Crab
Malus sylvestris
Europäischer Wildapfel</v>
      </c>
      <c r="BF229" s="18" t="str">
        <f t="shared" si="89"/>
        <v>Euroopa metsik õun
Malus sylvestris
Europäischer Wildapfel</v>
      </c>
      <c r="BG229" s="18" t="str">
        <f t="shared" si="90"/>
        <v>Euroopan villi omena
Malus sylvestris
Europäischer Wildapfel</v>
      </c>
      <c r="BH229" s="18" t="str">
        <f t="shared" si="91"/>
        <v>Pommier sauvage
Malus sylvestris
Europäischer Wildapfel</v>
      </c>
      <c r="BI229" s="18" t="str">
        <f t="shared" si="92"/>
        <v>Ευρωπαϊκό άγριο μήλο
Malus sylvestris
Europäischer Wildapfel</v>
      </c>
      <c r="BJ229" s="18" t="str">
        <f t="shared" si="93"/>
        <v>Úll fiáin na hEorpa
Malus sylvestris
Europäischer Wildapfel</v>
      </c>
      <c r="BK229" s="18" t="str">
        <f t="shared" si="94"/>
        <v>Evrópskt villta epli
Malus sylvestris
Europäischer Wildapfel</v>
      </c>
      <c r="BL229" s="18" t="str">
        <f t="shared" si="95"/>
        <v>Melo selvatico
Malus sylvestris
Europäischer Wildapfel</v>
      </c>
      <c r="BM229" s="18" t="str">
        <f t="shared" si="96"/>
        <v>ワイルドクラブアップル
Malus sylvestris
Europäischer Wildapfel</v>
      </c>
      <c r="BN229" s="18" t="str">
        <f t="shared" si="97"/>
        <v>Europska divlja jabuka
Malus sylvestris
Europäischer Wildapfel</v>
      </c>
      <c r="BO229" s="18" t="str">
        <f t="shared" si="98"/>
        <v>Eiropas savvaļas ābols
Malus sylvestris
Europäischer Wildapfel</v>
      </c>
      <c r="BP229" s="18" t="str">
        <f t="shared" si="99"/>
        <v>Europos laukinis obuolys
Malus sylvestris
Europäischer Wildapfel</v>
      </c>
      <c r="BQ229" s="18" t="str">
        <f t="shared" si="100"/>
        <v>Tuffieħ selvaġġ Ewropew
Malus sylvestris
Europäischer Wildapfel</v>
      </c>
      <c r="BR229" s="18" t="str">
        <f t="shared" si="101"/>
        <v>Bonsai - Europese Wilde Appel
Malus sylvestris
Europäischer Wildapfel</v>
      </c>
      <c r="BS229" s="18" t="str">
        <f t="shared" si="102"/>
        <v>Europeisk villeple
Malus sylvestris
Europäischer Wildapfel</v>
      </c>
      <c r="BT229" s="18" t="str">
        <f t="shared" si="103"/>
        <v>Bonsai - Europejskie Jabłko
Malus sylvestris
Europäischer Wildapfel</v>
      </c>
      <c r="BU229" s="18" t="str">
        <f t="shared" si="104"/>
        <v>Maçã selvagem europeia
Malus sylvestris
Europäischer Wildapfel</v>
      </c>
      <c r="BV229" s="18" t="str">
        <f t="shared" si="105"/>
        <v>Bonsai - Măr Sălbatic
Malus sylvestris
Europäischer Wildapfel</v>
      </c>
      <c r="BW229" s="18" t="str">
        <f t="shared" si="106"/>
        <v>Bonsai - Europeiskt Vildt Äpple
Malus sylvestris
Europäischer Wildapfel</v>
      </c>
      <c r="BX229" s="18" t="str">
        <f t="shared" si="107"/>
        <v>Európske divoké jablko
Malus sylvestris
Europäischer Wildapfel</v>
      </c>
      <c r="BY229" s="18" t="str">
        <f t="shared" si="108"/>
        <v>Evropsko divje jabolko
Malus sylvestris
Europäischer Wildapfel</v>
      </c>
      <c r="BZ229" s="18" t="str">
        <f t="shared" si="109"/>
        <v>Manzano silvestre
Malus sylvestris
Europäischer Wildapfel</v>
      </c>
      <c r="CA229" s="18" t="str">
        <f t="shared" si="110"/>
        <v>Evropské divoké jablko
Malus sylvestris
Europäischer Wildapfel</v>
      </c>
      <c r="CB229" s="18" t="str">
        <f t="shared" si="111"/>
        <v>Avrupa yaban elması
Malus sylvestris
Europäischer Wildapfel</v>
      </c>
      <c r="CC229" s="18" t="str">
        <f t="shared" si="112"/>
        <v>Európai vadalma
Malus sylvestris
Europäischer Wildapfel</v>
      </c>
    </row>
    <row r="230" spans="2:81" ht="48" x14ac:dyDescent="0.2">
      <c r="B230" s="136">
        <v>228</v>
      </c>
      <c r="C230" s="3">
        <v>14955</v>
      </c>
      <c r="D230" s="98">
        <v>4055473149554</v>
      </c>
      <c r="E230" s="17">
        <v>1.85</v>
      </c>
      <c r="F230" s="17">
        <v>8</v>
      </c>
      <c r="G230" s="99" t="s">
        <v>3116</v>
      </c>
      <c r="H230" s="98" t="s">
        <v>9734</v>
      </c>
      <c r="I230" s="17" t="s">
        <v>348</v>
      </c>
      <c r="J230" s="17" t="s">
        <v>3003</v>
      </c>
      <c r="K230" s="3">
        <v>74955</v>
      </c>
      <c r="L230" s="98">
        <v>4055473749556</v>
      </c>
      <c r="M230" s="17">
        <v>2.4500000000000002</v>
      </c>
      <c r="N230" s="3">
        <v>84955</v>
      </c>
      <c r="O230" s="98">
        <v>4055473849553</v>
      </c>
      <c r="P230" s="17">
        <v>3.75</v>
      </c>
      <c r="Q230" s="3">
        <v>54955</v>
      </c>
      <c r="R230" s="98">
        <v>4055473549552</v>
      </c>
      <c r="S230" s="17">
        <v>4.95</v>
      </c>
      <c r="T230" s="3">
        <v>34955</v>
      </c>
      <c r="U230" s="98">
        <v>4055473349558</v>
      </c>
      <c r="V230" s="17">
        <v>6.75</v>
      </c>
      <c r="W230" s="3">
        <v>64955</v>
      </c>
      <c r="X230" s="98">
        <v>4055473649559</v>
      </c>
      <c r="Y230" s="17">
        <v>2.95</v>
      </c>
      <c r="Z230" s="101" t="s">
        <v>6745</v>
      </c>
      <c r="AA230" s="101" t="s">
        <v>6746</v>
      </c>
      <c r="AB230" s="101" t="s">
        <v>378</v>
      </c>
      <c r="AC230" s="101" t="s">
        <v>347</v>
      </c>
      <c r="AD230" s="101" t="s">
        <v>6747</v>
      </c>
      <c r="AE230" s="101" t="s">
        <v>6748</v>
      </c>
      <c r="AF230" s="101" t="s">
        <v>2277</v>
      </c>
      <c r="AG230" s="101" t="s">
        <v>6749</v>
      </c>
      <c r="AH230" s="101" t="s">
        <v>6750</v>
      </c>
      <c r="AI230" s="101" t="s">
        <v>6751</v>
      </c>
      <c r="AJ230" s="101" t="s">
        <v>2278</v>
      </c>
      <c r="AK230" s="102" t="s">
        <v>6752</v>
      </c>
      <c r="AL230" s="101" t="s">
        <v>6753</v>
      </c>
      <c r="AM230" s="101" t="s">
        <v>6754</v>
      </c>
      <c r="AN230" s="101" t="s">
        <v>6755</v>
      </c>
      <c r="AO230" s="101" t="s">
        <v>6756</v>
      </c>
      <c r="AP230" s="101" t="s">
        <v>6757</v>
      </c>
      <c r="AQ230" s="101" t="s">
        <v>6746</v>
      </c>
      <c r="AR230" s="101" t="s">
        <v>6758</v>
      </c>
      <c r="AS230" s="101" t="s">
        <v>6759</v>
      </c>
      <c r="AT230" s="101" t="s">
        <v>6760</v>
      </c>
      <c r="AU230" s="101" t="s">
        <v>6761</v>
      </c>
      <c r="AV230" s="101" t="s">
        <v>6762</v>
      </c>
      <c r="AW230" s="101" t="s">
        <v>6763</v>
      </c>
      <c r="AX230" s="101" t="s">
        <v>2279</v>
      </c>
      <c r="AY230" s="101" t="s">
        <v>6764</v>
      </c>
      <c r="AZ230" s="101" t="s">
        <v>6765</v>
      </c>
      <c r="BA230" s="103" t="s">
        <v>6766</v>
      </c>
      <c r="BB230" s="18" t="str">
        <f t="shared" si="85"/>
        <v>пустинна роза
Adenium obesum
Wüstenrose</v>
      </c>
      <c r="BC230" s="18" t="str">
        <f t="shared" si="86"/>
        <v>Ørkenrose
Adenium obesum
Wüstenrose</v>
      </c>
      <c r="BD230" s="18" t="str">
        <f t="shared" si="87"/>
        <v xml:space="preserve">Wüstenrose
Adenium obesum
</v>
      </c>
      <c r="BE230" s="18" t="str">
        <f t="shared" si="88"/>
        <v>Bonsai - Desert Rose
Adenium obesum
Wüstenrose</v>
      </c>
      <c r="BF230" s="18" t="str">
        <f t="shared" si="89"/>
        <v>Kõrberoos
Adenium obesum
Wüstenrose</v>
      </c>
      <c r="BG230" s="18" t="str">
        <f t="shared" si="90"/>
        <v>Aavikkoruusu
Adenium obesum
Wüstenrose</v>
      </c>
      <c r="BH230" s="18" t="str">
        <f t="shared" si="91"/>
        <v>Rose du désert
Adenium obesum
Wüstenrose</v>
      </c>
      <c r="BI230" s="18" t="str">
        <f t="shared" si="92"/>
        <v>τριαντάφυλλο της ερήμου
Adenium obesum
Wüstenrose</v>
      </c>
      <c r="BJ230" s="18" t="str">
        <f t="shared" si="93"/>
        <v>Fásach ardaigh
Adenium obesum
Wüstenrose</v>
      </c>
      <c r="BK230" s="18" t="str">
        <f t="shared" si="94"/>
        <v>Eyðimerkurrós
Adenium obesum
Wüstenrose</v>
      </c>
      <c r="BL230" s="18" t="str">
        <f t="shared" si="95"/>
        <v>Rosa del deserto
Adenium obesum
Wüstenrose</v>
      </c>
      <c r="BM230" s="18" t="str">
        <f t="shared" si="96"/>
        <v>アデニウム・オベスム
Adenium obesum
Wüstenrose</v>
      </c>
      <c r="BN230" s="18" t="str">
        <f t="shared" si="97"/>
        <v>Pustinjska ruža
Adenium obesum
Wüstenrose</v>
      </c>
      <c r="BO230" s="18" t="str">
        <f t="shared" si="98"/>
        <v>Tuksneša roze
Adenium obesum
Wüstenrose</v>
      </c>
      <c r="BP230" s="18" t="str">
        <f t="shared" si="99"/>
        <v>Dykumos rožė
Adenium obesum
Wüstenrose</v>
      </c>
      <c r="BQ230" s="18" t="str">
        <f t="shared" si="100"/>
        <v>Tela tad-deżert
Adenium obesum
Wüstenrose</v>
      </c>
      <c r="BR230" s="18" t="str">
        <f t="shared" si="101"/>
        <v>Bonsai - Woestijnroos
Adenium obesum
Wüstenrose</v>
      </c>
      <c r="BS230" s="18" t="str">
        <f t="shared" si="102"/>
        <v>Ørkenrose
Adenium obesum
Wüstenrose</v>
      </c>
      <c r="BT230" s="18" t="str">
        <f t="shared" si="103"/>
        <v>Bonsai - Róża Pustyni
Adenium obesum
Wüstenrose</v>
      </c>
      <c r="BU230" s="18" t="str">
        <f t="shared" si="104"/>
        <v>Rosa do Deserto
Adenium obesum
Wüstenrose</v>
      </c>
      <c r="BV230" s="18" t="str">
        <f t="shared" si="105"/>
        <v>Bonsai - Trandafirul Deșertului
Adenium obesum
Wüstenrose</v>
      </c>
      <c r="BW230" s="18" t="str">
        <f t="shared" si="106"/>
        <v>Bonsai - Ökenros
Adenium obesum
Wüstenrose</v>
      </c>
      <c r="BX230" s="18" t="str">
        <f t="shared" si="107"/>
        <v>Púštne ruže
Adenium obesum
Wüstenrose</v>
      </c>
      <c r="BY230" s="18" t="str">
        <f t="shared" si="108"/>
        <v>Puščavska vrtnica
Adenium obesum
Wüstenrose</v>
      </c>
      <c r="BZ230" s="18" t="str">
        <f t="shared" si="109"/>
        <v>Rosa del desierto
Adenium obesum
Wüstenrose</v>
      </c>
      <c r="CA230" s="18" t="str">
        <f t="shared" si="110"/>
        <v>Pouštní růže
Adenium obesum
Wüstenrose</v>
      </c>
      <c r="CB230" s="18" t="str">
        <f t="shared" si="111"/>
        <v>Çöl Gülü
Adenium obesum
Wüstenrose</v>
      </c>
      <c r="CC230" s="18" t="str">
        <f t="shared" si="112"/>
        <v>Sivatagi rózsa
Adenium obesum
Wüstenrose</v>
      </c>
    </row>
    <row r="231" spans="2:81" ht="48" x14ac:dyDescent="0.2">
      <c r="B231" s="136">
        <v>229</v>
      </c>
      <c r="C231" s="3">
        <v>14969</v>
      </c>
      <c r="D231" s="98">
        <v>4055473149691</v>
      </c>
      <c r="E231" s="17">
        <v>1.85</v>
      </c>
      <c r="F231" s="17">
        <v>12</v>
      </c>
      <c r="G231" s="99" t="s">
        <v>3116</v>
      </c>
      <c r="H231" s="98" t="s">
        <v>9734</v>
      </c>
      <c r="I231" s="17" t="s">
        <v>158</v>
      </c>
      <c r="J231" s="17" t="s">
        <v>2901</v>
      </c>
      <c r="K231" s="3">
        <v>74969</v>
      </c>
      <c r="L231" s="98">
        <v>4055473749693</v>
      </c>
      <c r="M231" s="17">
        <v>2.4500000000000002</v>
      </c>
      <c r="N231" s="3">
        <v>84969</v>
      </c>
      <c r="O231" s="98">
        <v>4055473849690</v>
      </c>
      <c r="P231" s="17">
        <v>3.75</v>
      </c>
      <c r="Q231" s="3">
        <v>54969</v>
      </c>
      <c r="R231" s="98">
        <v>4055473549699</v>
      </c>
      <c r="S231" s="17">
        <v>4.95</v>
      </c>
      <c r="T231" s="3">
        <v>34969</v>
      </c>
      <c r="U231" s="98">
        <v>4055473349695</v>
      </c>
      <c r="V231" s="17">
        <v>6.75</v>
      </c>
      <c r="W231" s="3">
        <v>64969</v>
      </c>
      <c r="X231" s="98">
        <v>4055473649696</v>
      </c>
      <c r="Y231" s="17">
        <v>2.95</v>
      </c>
      <c r="Z231" s="101" t="s">
        <v>4258</v>
      </c>
      <c r="AA231" s="101" t="s">
        <v>4259</v>
      </c>
      <c r="AB231" s="101" t="s">
        <v>159</v>
      </c>
      <c r="AC231" s="101" t="s">
        <v>355</v>
      </c>
      <c r="AD231" s="101" t="s">
        <v>4260</v>
      </c>
      <c r="AE231" s="101" t="s">
        <v>4261</v>
      </c>
      <c r="AF231" s="101" t="s">
        <v>1360</v>
      </c>
      <c r="AG231" s="101" t="s">
        <v>4262</v>
      </c>
      <c r="AH231" s="101" t="s">
        <v>4263</v>
      </c>
      <c r="AI231" s="101" t="s">
        <v>4264</v>
      </c>
      <c r="AJ231" s="101" t="s">
        <v>1361</v>
      </c>
      <c r="AK231" s="102" t="s">
        <v>4265</v>
      </c>
      <c r="AL231" s="101" t="s">
        <v>4266</v>
      </c>
      <c r="AM231" s="101" t="s">
        <v>4267</v>
      </c>
      <c r="AN231" s="101" t="s">
        <v>4268</v>
      </c>
      <c r="AO231" s="101" t="s">
        <v>4269</v>
      </c>
      <c r="AP231" s="101" t="s">
        <v>6767</v>
      </c>
      <c r="AQ231" s="101" t="s">
        <v>4270</v>
      </c>
      <c r="AR231" s="101" t="s">
        <v>6768</v>
      </c>
      <c r="AS231" s="101" t="s">
        <v>4271</v>
      </c>
      <c r="AT231" s="101" t="s">
        <v>6769</v>
      </c>
      <c r="AU231" s="101" t="s">
        <v>6770</v>
      </c>
      <c r="AV231" s="101" t="s">
        <v>4272</v>
      </c>
      <c r="AW231" s="101" t="s">
        <v>4273</v>
      </c>
      <c r="AX231" s="101" t="s">
        <v>1362</v>
      </c>
      <c r="AY231" s="101" t="s">
        <v>4274</v>
      </c>
      <c r="AZ231" s="101" t="s">
        <v>4275</v>
      </c>
      <c r="BA231" s="103" t="s">
        <v>4276</v>
      </c>
      <c r="BB231" s="18" t="str">
        <f t="shared" si="85"/>
        <v>бял бор
Pinus parviflora
Mädchenkiefer</v>
      </c>
      <c r="BC231" s="18" t="str">
        <f t="shared" si="86"/>
        <v>Hvid fyr
Pinus parviflora
Mädchenkiefer</v>
      </c>
      <c r="BD231" s="18" t="str">
        <f t="shared" si="87"/>
        <v xml:space="preserve">Mädchenkiefer
Pinus parviflora
</v>
      </c>
      <c r="BE231" s="18" t="str">
        <f t="shared" si="88"/>
        <v>Bonsai - Japanese White Pine
Pinus parviflora
Mädchenkiefer</v>
      </c>
      <c r="BF231" s="18" t="str">
        <f t="shared" si="89"/>
        <v>Valge mänd
Pinus parviflora
Mädchenkiefer</v>
      </c>
      <c r="BG231" s="18" t="str">
        <f t="shared" si="90"/>
        <v>Valkoinen mänty
Pinus parviflora
Mädchenkiefer</v>
      </c>
      <c r="BH231" s="18" t="str">
        <f t="shared" si="91"/>
        <v>Pin blanc du Japon
Pinus parviflora
Mädchenkiefer</v>
      </c>
      <c r="BI231" s="18" t="str">
        <f t="shared" si="92"/>
        <v>λευκό πεύκο
Pinus parviflora
Mädchenkiefer</v>
      </c>
      <c r="BJ231" s="18" t="str">
        <f t="shared" si="93"/>
        <v>Péine bán
Pinus parviflora
Mädchenkiefer</v>
      </c>
      <c r="BK231" s="18" t="str">
        <f t="shared" si="94"/>
        <v>Hvít fura
Pinus parviflora
Mädchenkiefer</v>
      </c>
      <c r="BL231" s="18" t="str">
        <f t="shared" si="95"/>
        <v>Pino bianco giapponese 
Pinus parviflora
Mädchenkiefer</v>
      </c>
      <c r="BM231" s="18" t="str">
        <f t="shared" si="96"/>
        <v>五葉松
Pinus parviflora
Mädchenkiefer</v>
      </c>
      <c r="BN231" s="18" t="str">
        <f t="shared" si="97"/>
        <v>Bijeli bor
Pinus parviflora
Mädchenkiefer</v>
      </c>
      <c r="BO231" s="18" t="str">
        <f t="shared" si="98"/>
        <v>Baltā priede
Pinus parviflora
Mädchenkiefer</v>
      </c>
      <c r="BP231" s="18" t="str">
        <f t="shared" si="99"/>
        <v>Balta pušis
Pinus parviflora
Mädchenkiefer</v>
      </c>
      <c r="BQ231" s="18" t="str">
        <f t="shared" si="100"/>
        <v>Arżnu abjad
Pinus parviflora
Mädchenkiefer</v>
      </c>
      <c r="BR231" s="18" t="str">
        <f t="shared" si="101"/>
        <v>Bonsai - Witte Den
Pinus parviflora
Mädchenkiefer</v>
      </c>
      <c r="BS231" s="18" t="str">
        <f t="shared" si="102"/>
        <v>Hvit furu
Pinus parviflora
Mädchenkiefer</v>
      </c>
      <c r="BT231" s="18" t="str">
        <f t="shared" si="103"/>
        <v>Bonsai - Sosna Biała
Pinus parviflora
Mädchenkiefer</v>
      </c>
      <c r="BU231" s="18" t="str">
        <f t="shared" si="104"/>
        <v>Pinho branco
Pinus parviflora
Mädchenkiefer</v>
      </c>
      <c r="BV231" s="18" t="str">
        <f t="shared" si="105"/>
        <v>Bonsai - Pin Alb
Pinus parviflora
Mädchenkiefer</v>
      </c>
      <c r="BW231" s="18" t="str">
        <f t="shared" si="106"/>
        <v>Bonsai - Vit Tall
Pinus parviflora
Mädchenkiefer</v>
      </c>
      <c r="BX231" s="18" t="str">
        <f t="shared" si="107"/>
        <v>Biela borovica
Pinus parviflora
Mädchenkiefer</v>
      </c>
      <c r="BY231" s="18" t="str">
        <f t="shared" si="108"/>
        <v>Beli bor
Pinus parviflora
Mädchenkiefer</v>
      </c>
      <c r="BZ231" s="18" t="str">
        <f t="shared" si="109"/>
        <v>Pino blanco japonés
Pinus parviflora
Mädchenkiefer</v>
      </c>
      <c r="CA231" s="18" t="str">
        <f t="shared" si="110"/>
        <v>Bílá borovice
Pinus parviflora
Mädchenkiefer</v>
      </c>
      <c r="CB231" s="18" t="str">
        <f t="shared" si="111"/>
        <v>Beyaz çam
Pinus parviflora
Mädchenkiefer</v>
      </c>
      <c r="CC231" s="18" t="str">
        <f t="shared" si="112"/>
        <v>Fehér fenyő
Pinus parviflora
Mädchenkiefer</v>
      </c>
    </row>
    <row r="232" spans="2:81" ht="36" x14ac:dyDescent="0.2">
      <c r="B232" s="136">
        <v>230</v>
      </c>
      <c r="C232" s="3">
        <v>14986</v>
      </c>
      <c r="D232" s="98">
        <v>4055473149868</v>
      </c>
      <c r="E232" s="17">
        <v>1.85</v>
      </c>
      <c r="F232" s="17">
        <v>20</v>
      </c>
      <c r="G232" s="99" t="s">
        <v>3116</v>
      </c>
      <c r="H232" s="98" t="s">
        <v>9734</v>
      </c>
      <c r="I232" s="17" t="s">
        <v>166</v>
      </c>
      <c r="J232" s="17" t="s">
        <v>2908</v>
      </c>
      <c r="K232" s="3">
        <v>74986</v>
      </c>
      <c r="L232" s="98">
        <v>4055473749860</v>
      </c>
      <c r="M232" s="17">
        <v>2.4500000000000002</v>
      </c>
      <c r="N232" s="3">
        <v>84986</v>
      </c>
      <c r="O232" s="98">
        <v>4055473849867</v>
      </c>
      <c r="P232" s="17">
        <v>3.75</v>
      </c>
      <c r="Q232" s="3">
        <v>54986</v>
      </c>
      <c r="R232" s="98">
        <v>4055473549866</v>
      </c>
      <c r="S232" s="17">
        <v>4.95</v>
      </c>
      <c r="T232" s="3">
        <v>34986</v>
      </c>
      <c r="U232" s="98">
        <v>4055473349862</v>
      </c>
      <c r="V232" s="17">
        <v>6.75</v>
      </c>
      <c r="W232" s="3">
        <v>64986</v>
      </c>
      <c r="X232" s="98">
        <v>4055473649863</v>
      </c>
      <c r="Y232" s="17">
        <v>2.95</v>
      </c>
      <c r="Z232" s="101" t="s">
        <v>6771</v>
      </c>
      <c r="AA232" s="101" t="s">
        <v>6772</v>
      </c>
      <c r="AB232" s="101" t="s">
        <v>6773</v>
      </c>
      <c r="AC232" s="101" t="s">
        <v>356</v>
      </c>
      <c r="AD232" s="101" t="s">
        <v>6774</v>
      </c>
      <c r="AE232" s="101" t="s">
        <v>6775</v>
      </c>
      <c r="AF232" s="101" t="s">
        <v>1408</v>
      </c>
      <c r="AG232" s="101" t="s">
        <v>6776</v>
      </c>
      <c r="AH232" s="101" t="s">
        <v>6777</v>
      </c>
      <c r="AI232" s="101" t="s">
        <v>6778</v>
      </c>
      <c r="AJ232" s="101" t="s">
        <v>1409</v>
      </c>
      <c r="AK232" s="102" t="s">
        <v>4395</v>
      </c>
      <c r="AL232" s="101" t="s">
        <v>6779</v>
      </c>
      <c r="AM232" s="101" t="s">
        <v>6780</v>
      </c>
      <c r="AN232" s="101" t="s">
        <v>6781</v>
      </c>
      <c r="AO232" s="101" t="s">
        <v>6782</v>
      </c>
      <c r="AP232" s="101" t="s">
        <v>6783</v>
      </c>
      <c r="AQ232" s="101" t="s">
        <v>6784</v>
      </c>
      <c r="AR232" s="101" t="s">
        <v>6785</v>
      </c>
      <c r="AS232" s="101" t="s">
        <v>6786</v>
      </c>
      <c r="AT232" s="101" t="s">
        <v>6787</v>
      </c>
      <c r="AU232" s="101" t="s">
        <v>6788</v>
      </c>
      <c r="AV232" s="101" t="s">
        <v>6789</v>
      </c>
      <c r="AW232" s="101" t="s">
        <v>6790</v>
      </c>
      <c r="AX232" s="101" t="s">
        <v>1410</v>
      </c>
      <c r="AY232" s="101" t="s">
        <v>6791</v>
      </c>
      <c r="AZ232" s="101" t="s">
        <v>6792</v>
      </c>
      <c r="BA232" s="103" t="s">
        <v>6793</v>
      </c>
      <c r="BB232" s="18" t="str">
        <f t="shared" si="85"/>
        <v>Ливански кедър
Cedrus libani
Libanon Zeder</v>
      </c>
      <c r="BC232" s="18" t="str">
        <f t="shared" si="86"/>
        <v>Libanon cedertræ
Cedrus libani
Libanon Zeder</v>
      </c>
      <c r="BD232" s="18" t="str">
        <f t="shared" si="87"/>
        <v xml:space="preserve">Libanon Zeder
Cedrus libani
</v>
      </c>
      <c r="BE232" s="18" t="str">
        <f t="shared" si="88"/>
        <v>Bonsai - Lebanon Cedar
Cedrus libani
Libanon Zeder</v>
      </c>
      <c r="BF232" s="18" t="str">
        <f t="shared" si="89"/>
        <v>Liibanoni seeder
Cedrus libani
Libanon Zeder</v>
      </c>
      <c r="BG232" s="18" t="str">
        <f t="shared" si="90"/>
        <v>Libanonin setri
Cedrus libani
Libanon Zeder</v>
      </c>
      <c r="BH232" s="18" t="str">
        <f t="shared" si="91"/>
        <v>Cèdre du Liban
Cedrus libani
Libanon Zeder</v>
      </c>
      <c r="BI232" s="18" t="str">
        <f t="shared" si="92"/>
        <v>Κέδρος του Λιβάνου
Cedrus libani
Libanon Zeder</v>
      </c>
      <c r="BJ232" s="18" t="str">
        <f t="shared" si="93"/>
        <v>Cedar Liobáin
Cedrus libani
Libanon Zeder</v>
      </c>
      <c r="BK232" s="18" t="str">
        <f t="shared" si="94"/>
        <v>Líbanon sedrusviður
Cedrus libani
Libanon Zeder</v>
      </c>
      <c r="BL232" s="18" t="str">
        <f t="shared" si="95"/>
        <v>Cedro libanese
Cedrus libani
Libanon Zeder</v>
      </c>
      <c r="BM232" s="18" t="str">
        <f t="shared" si="96"/>
        <v>レバノン杉
Cedrus libani
Libanon Zeder</v>
      </c>
      <c r="BN232" s="18" t="str">
        <f t="shared" si="97"/>
        <v>Libanonski cedar
Cedrus libani
Libanon Zeder</v>
      </c>
      <c r="BO232" s="18" t="str">
        <f t="shared" si="98"/>
        <v>Libānas ciedrs
Cedrus libani
Libanon Zeder</v>
      </c>
      <c r="BP232" s="18" t="str">
        <f t="shared" si="99"/>
        <v>Libano kedras
Cedrus libani
Libanon Zeder</v>
      </c>
      <c r="BQ232" s="18" t="str">
        <f t="shared" si="100"/>
        <v>Ċedru tal-Libanu
Cedrus libani
Libanon Zeder</v>
      </c>
      <c r="BR232" s="18" t="str">
        <f t="shared" si="101"/>
        <v>Bonsai - Libanonceder
Cedrus libani
Libanon Zeder</v>
      </c>
      <c r="BS232" s="18" t="str">
        <f t="shared" si="102"/>
        <v>Libanonseder
Cedrus libani
Libanon Zeder</v>
      </c>
      <c r="BT232" s="18" t="str">
        <f t="shared" si="103"/>
        <v>Bonsai - Cedr Libański
Cedrus libani
Libanon Zeder</v>
      </c>
      <c r="BU232" s="18" t="str">
        <f t="shared" si="104"/>
        <v>Cedro do líbano
Cedrus libani
Libanon Zeder</v>
      </c>
      <c r="BV232" s="18" t="str">
        <f t="shared" si="105"/>
        <v>Bonsai - Cedru Liban
Cedrus libani
Libanon Zeder</v>
      </c>
      <c r="BW232" s="18" t="str">
        <f t="shared" si="106"/>
        <v>Bonsai - Libanon Cedar
Cedrus libani
Libanon Zeder</v>
      </c>
      <c r="BX232" s="18" t="str">
        <f t="shared" si="107"/>
        <v>Libanonský céder
Cedrus libani
Libanon Zeder</v>
      </c>
      <c r="BY232" s="18" t="str">
        <f t="shared" si="108"/>
        <v>Libanonska cedra
Cedrus libani
Libanon Zeder</v>
      </c>
      <c r="BZ232" s="18" t="str">
        <f t="shared" si="109"/>
        <v>Cedro del Líbano
Cedrus libani
Libanon Zeder</v>
      </c>
      <c r="CA232" s="18" t="str">
        <f t="shared" si="110"/>
        <v>Libanonský cedr
Cedrus libani
Libanon Zeder</v>
      </c>
      <c r="CB232" s="18" t="str">
        <f t="shared" si="111"/>
        <v>Lübnan sediri
Cedrus libani
Libanon Zeder</v>
      </c>
      <c r="CC232" s="18" t="str">
        <f t="shared" si="112"/>
        <v>Libanoni cédrus
Cedrus libani
Libanon Zeder</v>
      </c>
    </row>
    <row r="233" spans="2:81" ht="48" x14ac:dyDescent="0.2">
      <c r="B233" s="136">
        <v>231</v>
      </c>
      <c r="C233" s="3">
        <v>14993</v>
      </c>
      <c r="D233" s="98">
        <v>4055473149936</v>
      </c>
      <c r="E233" s="17">
        <v>1.85</v>
      </c>
      <c r="F233" s="17">
        <v>75</v>
      </c>
      <c r="G233" s="99" t="s">
        <v>3116</v>
      </c>
      <c r="H233" s="98" t="s">
        <v>9734</v>
      </c>
      <c r="I233" s="17" t="s">
        <v>351</v>
      </c>
      <c r="J233" s="17" t="s">
        <v>3004</v>
      </c>
      <c r="K233" s="3">
        <v>74993</v>
      </c>
      <c r="L233" s="98">
        <v>4055473749938</v>
      </c>
      <c r="M233" s="17">
        <v>2.4500000000000002</v>
      </c>
      <c r="N233" s="3">
        <v>84993</v>
      </c>
      <c r="O233" s="98">
        <v>4055473849935</v>
      </c>
      <c r="P233" s="17">
        <v>3.75</v>
      </c>
      <c r="Q233" s="3">
        <v>54993</v>
      </c>
      <c r="R233" s="98">
        <v>4055473549934</v>
      </c>
      <c r="S233" s="17">
        <v>4.95</v>
      </c>
      <c r="T233" s="3">
        <v>34993</v>
      </c>
      <c r="U233" s="98">
        <v>4055473349930</v>
      </c>
      <c r="V233" s="17">
        <v>6.75</v>
      </c>
      <c r="W233" s="3">
        <v>64993</v>
      </c>
      <c r="X233" s="98">
        <v>4055473649931</v>
      </c>
      <c r="Y233" s="17">
        <v>2.95</v>
      </c>
      <c r="Z233" s="101" t="s">
        <v>6794</v>
      </c>
      <c r="AA233" s="101" t="s">
        <v>6795</v>
      </c>
      <c r="AB233" s="101" t="s">
        <v>6796</v>
      </c>
      <c r="AC233" s="101" t="s">
        <v>350</v>
      </c>
      <c r="AD233" s="101" t="s">
        <v>6797</v>
      </c>
      <c r="AE233" s="101" t="s">
        <v>6798</v>
      </c>
      <c r="AF233" s="101" t="s">
        <v>2281</v>
      </c>
      <c r="AG233" s="101" t="s">
        <v>6799</v>
      </c>
      <c r="AH233" s="101" t="s">
        <v>6800</v>
      </c>
      <c r="AI233" s="101" t="s">
        <v>6801</v>
      </c>
      <c r="AJ233" s="101" t="s">
        <v>2282</v>
      </c>
      <c r="AK233" s="102" t="s">
        <v>6802</v>
      </c>
      <c r="AL233" s="101" t="s">
        <v>6803</v>
      </c>
      <c r="AM233" s="101" t="s">
        <v>6804</v>
      </c>
      <c r="AN233" s="101" t="s">
        <v>6805</v>
      </c>
      <c r="AO233" s="101" t="s">
        <v>6806</v>
      </c>
      <c r="AP233" s="101" t="s">
        <v>6807</v>
      </c>
      <c r="AQ233" s="101" t="s">
        <v>6808</v>
      </c>
      <c r="AR233" s="101" t="s">
        <v>6809</v>
      </c>
      <c r="AS233" s="101" t="s">
        <v>6810</v>
      </c>
      <c r="AT233" s="101" t="s">
        <v>6811</v>
      </c>
      <c r="AU233" s="101" t="s">
        <v>6812</v>
      </c>
      <c r="AV233" s="101" t="s">
        <v>6813</v>
      </c>
      <c r="AW233" s="101" t="s">
        <v>6814</v>
      </c>
      <c r="AX233" s="101" t="s">
        <v>2283</v>
      </c>
      <c r="AY233" s="101" t="s">
        <v>6815</v>
      </c>
      <c r="AZ233" s="101" t="s">
        <v>6816</v>
      </c>
      <c r="BA233" s="103" t="s">
        <v>6817</v>
      </c>
      <c r="BB233" s="18" t="str">
        <f t="shared" si="85"/>
        <v>Европейска лиственица
Larix decidua
Europäische Lärche</v>
      </c>
      <c r="BC233" s="18" t="str">
        <f t="shared" si="86"/>
        <v>Europæisk lærk
Larix decidua
Europäische Lärche</v>
      </c>
      <c r="BD233" s="18" t="str">
        <f t="shared" si="87"/>
        <v xml:space="preserve">Europäische Lärche
Larix decidua
</v>
      </c>
      <c r="BE233" s="18" t="str">
        <f t="shared" si="88"/>
        <v>Bonsai - European Larch
Larix decidua
Europäische Lärche</v>
      </c>
      <c r="BF233" s="18" t="str">
        <f t="shared" si="89"/>
        <v>Euroopa lehis
Larix decidua
Europäische Lärche</v>
      </c>
      <c r="BG233" s="18" t="str">
        <f t="shared" si="90"/>
        <v>Euroopan lehtikuusi
Larix decidua
Europäische Lärche</v>
      </c>
      <c r="BH233" s="18" t="str">
        <f t="shared" si="91"/>
        <v>Mélèze d'Europe
Larix decidua
Europäische Lärche</v>
      </c>
      <c r="BI233" s="18" t="str">
        <f t="shared" si="92"/>
        <v>ευρωπαϊκή πεύκη
Larix decidua
Europäische Lärche</v>
      </c>
      <c r="BJ233" s="18" t="str">
        <f t="shared" si="93"/>
        <v>Learóg Eorpach
Larix decidua
Europäische Lärche</v>
      </c>
      <c r="BK233" s="18" t="str">
        <f t="shared" si="94"/>
        <v>Evrópulerki
Larix decidua
Europäische Lärche</v>
      </c>
      <c r="BL233" s="18" t="str">
        <f t="shared" si="95"/>
        <v>Larice comune
Larix decidua
Europäische Lärche</v>
      </c>
      <c r="BM233" s="18" t="str">
        <f t="shared" si="96"/>
        <v>ヨーロッパカラマツ
Larix decidua
Europäische Lärche</v>
      </c>
      <c r="BN233" s="18" t="str">
        <f t="shared" si="97"/>
        <v>Europski ariš
Larix decidua
Europäische Lärche</v>
      </c>
      <c r="BO233" s="18" t="str">
        <f t="shared" si="98"/>
        <v>Eiropas lapegle
Larix decidua
Europäische Lärche</v>
      </c>
      <c r="BP233" s="18" t="str">
        <f t="shared" si="99"/>
        <v>Europinis maumedis
Larix decidua
Europäische Lärche</v>
      </c>
      <c r="BQ233" s="18" t="str">
        <f t="shared" si="100"/>
        <v>Larċi Ewropew
Larix decidua
Europäische Lärche</v>
      </c>
      <c r="BR233" s="18" t="str">
        <f t="shared" si="101"/>
        <v>Bonsai - Europese Lariks
Larix decidua
Europäische Lärche</v>
      </c>
      <c r="BS233" s="18" t="str">
        <f t="shared" si="102"/>
        <v>Europeisk lerk
Larix decidua
Europäische Lärche</v>
      </c>
      <c r="BT233" s="18" t="str">
        <f t="shared" si="103"/>
        <v>Bonsai - Modrzew Europejski
Larix decidua
Europäische Lärche</v>
      </c>
      <c r="BU233" s="18" t="str">
        <f t="shared" si="104"/>
        <v>Larício europeu
Larix decidua
Europäische Lärche</v>
      </c>
      <c r="BV233" s="18" t="str">
        <f t="shared" si="105"/>
        <v>Bonsai - Zada
Larix decidua
Europäische Lärche</v>
      </c>
      <c r="BW233" s="18" t="str">
        <f t="shared" si="106"/>
        <v>Bonsai - Europeisk Lärk
Larix decidua
Europäische Lärche</v>
      </c>
      <c r="BX233" s="18" t="str">
        <f t="shared" si="107"/>
        <v>Smrekovec európsky
Larix decidua
Europäische Lärche</v>
      </c>
      <c r="BY233" s="18" t="str">
        <f t="shared" si="108"/>
        <v>Evropski macesen
Larix decidua
Europäische Lärche</v>
      </c>
      <c r="BZ233" s="18" t="str">
        <f t="shared" si="109"/>
        <v>Alerce europeo
Larix decidua
Europäische Lärche</v>
      </c>
      <c r="CA233" s="18" t="str">
        <f t="shared" si="110"/>
        <v>Modřín evropský
Larix decidua
Europäische Lärche</v>
      </c>
      <c r="CB233" s="18" t="str">
        <f t="shared" si="111"/>
        <v>Avrupa karaçam
Larix decidua
Europäische Lärche</v>
      </c>
      <c r="CC233" s="18" t="str">
        <f t="shared" si="112"/>
        <v>Európai vörösfenyő
Larix decidua
Europäische Lärche</v>
      </c>
    </row>
    <row r="234" spans="2:81" ht="48" x14ac:dyDescent="0.2">
      <c r="B234" s="136">
        <v>232</v>
      </c>
      <c r="C234" s="3">
        <v>14994</v>
      </c>
      <c r="D234" s="98">
        <v>4055473149943</v>
      </c>
      <c r="E234" s="17">
        <v>1.85</v>
      </c>
      <c r="F234" s="17">
        <v>30</v>
      </c>
      <c r="G234" s="99" t="s">
        <v>3116</v>
      </c>
      <c r="H234" s="98" t="s">
        <v>9734</v>
      </c>
      <c r="I234" s="17" t="s">
        <v>181</v>
      </c>
      <c r="J234" s="17" t="s">
        <v>2930</v>
      </c>
      <c r="K234" s="3">
        <v>74994</v>
      </c>
      <c r="L234" s="98">
        <v>4055473749945</v>
      </c>
      <c r="M234" s="17">
        <v>2.4500000000000002</v>
      </c>
      <c r="N234" s="3">
        <v>84994</v>
      </c>
      <c r="O234" s="98">
        <v>4055473849942</v>
      </c>
      <c r="P234" s="17">
        <v>3.75</v>
      </c>
      <c r="Q234" s="3">
        <v>54994</v>
      </c>
      <c r="R234" s="98">
        <v>4055473549941</v>
      </c>
      <c r="S234" s="17">
        <v>4.95</v>
      </c>
      <c r="T234" s="3">
        <v>34994</v>
      </c>
      <c r="U234" s="98">
        <v>4055473349947</v>
      </c>
      <c r="V234" s="17">
        <v>6.75</v>
      </c>
      <c r="W234" s="3">
        <v>64994</v>
      </c>
      <c r="X234" s="98">
        <v>4055473649948</v>
      </c>
      <c r="Y234" s="17">
        <v>2.95</v>
      </c>
      <c r="Z234" s="101" t="s">
        <v>4800</v>
      </c>
      <c r="AA234" s="101" t="s">
        <v>4801</v>
      </c>
      <c r="AB234" s="101" t="s">
        <v>182</v>
      </c>
      <c r="AC234" s="101" t="s">
        <v>357</v>
      </c>
      <c r="AD234" s="101" t="s">
        <v>4802</v>
      </c>
      <c r="AE234" s="101" t="s">
        <v>4803</v>
      </c>
      <c r="AF234" s="101" t="s">
        <v>1558</v>
      </c>
      <c r="AG234" s="101" t="s">
        <v>4804</v>
      </c>
      <c r="AH234" s="101" t="s">
        <v>4805</v>
      </c>
      <c r="AI234" s="101" t="s">
        <v>4806</v>
      </c>
      <c r="AJ234" s="101" t="s">
        <v>2284</v>
      </c>
      <c r="AK234" s="102" t="s">
        <v>4807</v>
      </c>
      <c r="AL234" s="101" t="s">
        <v>4808</v>
      </c>
      <c r="AM234" s="101" t="s">
        <v>4809</v>
      </c>
      <c r="AN234" s="101" t="s">
        <v>4810</v>
      </c>
      <c r="AO234" s="101" t="s">
        <v>4811</v>
      </c>
      <c r="AP234" s="101" t="s">
        <v>6818</v>
      </c>
      <c r="AQ234" s="101" t="s">
        <v>4812</v>
      </c>
      <c r="AR234" s="101" t="s">
        <v>6819</v>
      </c>
      <c r="AS234" s="101" t="s">
        <v>4813</v>
      </c>
      <c r="AT234" s="101" t="s">
        <v>6820</v>
      </c>
      <c r="AU234" s="101" t="s">
        <v>6821</v>
      </c>
      <c r="AV234" s="101" t="s">
        <v>4814</v>
      </c>
      <c r="AW234" s="101" t="s">
        <v>4815</v>
      </c>
      <c r="AX234" s="101" t="s">
        <v>2285</v>
      </c>
      <c r="AY234" s="101" t="s">
        <v>4816</v>
      </c>
      <c r="AZ234" s="101" t="s">
        <v>4817</v>
      </c>
      <c r="BA234" s="103" t="s">
        <v>4818</v>
      </c>
      <c r="BB234" s="18" t="str">
        <f t="shared" si="85"/>
        <v>скална череша
Prunus mahaleb
Felsenkirsche</v>
      </c>
      <c r="BC234" s="18" t="str">
        <f t="shared" si="86"/>
        <v>Stenkirsebær
Prunus mahaleb
Felsenkirsche</v>
      </c>
      <c r="BD234" s="18" t="str">
        <f t="shared" si="87"/>
        <v xml:space="preserve">Felsenkirsche
Prunus mahaleb
</v>
      </c>
      <c r="BE234" s="18" t="str">
        <f t="shared" si="88"/>
        <v>Bonsai - Mahaleb Cherry
Prunus mahaleb
Felsenkirsche</v>
      </c>
      <c r="BF234" s="18" t="str">
        <f t="shared" si="89"/>
        <v>Kivikirss
Prunus mahaleb
Felsenkirsche</v>
      </c>
      <c r="BG234" s="18" t="str">
        <f t="shared" si="90"/>
        <v>Kivikirsikka
Prunus mahaleb
Felsenkirsche</v>
      </c>
      <c r="BH234" s="18" t="str">
        <f t="shared" si="91"/>
        <v>Cerisier de Sainte-Lucie
Prunus mahaleb
Felsenkirsche</v>
      </c>
      <c r="BI234" s="18" t="str">
        <f t="shared" si="92"/>
        <v>ροκ κεράσι
Prunus mahaleb
Felsenkirsche</v>
      </c>
      <c r="BJ234" s="18" t="str">
        <f t="shared" si="93"/>
        <v>Silín carraig
Prunus mahaleb
Felsenkirsche</v>
      </c>
      <c r="BK234" s="18" t="str">
        <f t="shared" si="94"/>
        <v>Steinkirsuber
Prunus mahaleb
Felsenkirsche</v>
      </c>
      <c r="BL234" s="18" t="str">
        <f t="shared" si="95"/>
        <v>Ciliegio canino / Magaleppo
Prunus mahaleb
Felsenkirsche</v>
      </c>
      <c r="BM234" s="18" t="str">
        <f t="shared" si="96"/>
        <v>マハレブチェリー
Prunus mahaleb
Felsenkirsche</v>
      </c>
      <c r="BN234" s="18" t="str">
        <f t="shared" si="97"/>
        <v>Kamena trešnja
Prunus mahaleb
Felsenkirsche</v>
      </c>
      <c r="BO234" s="18" t="str">
        <f t="shared" si="98"/>
        <v>Akmens ķirsis
Prunus mahaleb
Felsenkirsche</v>
      </c>
      <c r="BP234" s="18" t="str">
        <f t="shared" si="99"/>
        <v>Roko vyšnia
Prunus mahaleb
Felsenkirsche</v>
      </c>
      <c r="BQ234" s="18" t="str">
        <f t="shared" si="100"/>
        <v>Ċirasa tal-blat
Prunus mahaleb
Felsenkirsche</v>
      </c>
      <c r="BR234" s="18" t="str">
        <f t="shared" si="101"/>
        <v>Bonsai - Rotskers
Prunus mahaleb
Felsenkirsche</v>
      </c>
      <c r="BS234" s="18" t="str">
        <f t="shared" si="102"/>
        <v>Steinkirsebær
Prunus mahaleb
Felsenkirsche</v>
      </c>
      <c r="BT234" s="18" t="str">
        <f t="shared" si="103"/>
        <v>Bonsai - Wiśnia Rockowa
Prunus mahaleb
Felsenkirsche</v>
      </c>
      <c r="BU234" s="18" t="str">
        <f t="shared" si="104"/>
        <v>Cerejeira
Prunus mahaleb
Felsenkirsche</v>
      </c>
      <c r="BV234" s="18" t="str">
        <f t="shared" si="105"/>
        <v>Bonsai - Cireș De Piatră
Prunus mahaleb
Felsenkirsche</v>
      </c>
      <c r="BW234" s="18" t="str">
        <f t="shared" si="106"/>
        <v>Bonsai - Stenkörsbär
Prunus mahaleb
Felsenkirsche</v>
      </c>
      <c r="BX234" s="18" t="str">
        <f t="shared" si="107"/>
        <v>Skalná čerešňa
Prunus mahaleb
Felsenkirsche</v>
      </c>
      <c r="BY234" s="18" t="str">
        <f t="shared" si="108"/>
        <v>Kamnita češnja
Prunus mahaleb
Felsenkirsche</v>
      </c>
      <c r="BZ234" s="18" t="str">
        <f t="shared" si="109"/>
        <v>Cerecino
Prunus mahaleb
Felsenkirsche</v>
      </c>
      <c r="CA234" s="18" t="str">
        <f t="shared" si="110"/>
        <v>Skalní třešeň
Prunus mahaleb
Felsenkirsche</v>
      </c>
      <c r="CB234" s="18" t="str">
        <f t="shared" si="111"/>
        <v>Kaya kirazı
Prunus mahaleb
Felsenkirsche</v>
      </c>
      <c r="CC234" s="18" t="str">
        <f t="shared" si="112"/>
        <v>Sziklacseresznye
Prunus mahaleb
Felsenkirsche</v>
      </c>
    </row>
    <row r="235" spans="2:81" ht="48" x14ac:dyDescent="0.2">
      <c r="B235" s="136">
        <v>233</v>
      </c>
      <c r="C235" s="3">
        <v>14995</v>
      </c>
      <c r="D235" s="98">
        <v>4055473149950</v>
      </c>
      <c r="E235" s="17">
        <v>1.85</v>
      </c>
      <c r="F235" s="17">
        <v>30</v>
      </c>
      <c r="G235" s="99" t="s">
        <v>3116</v>
      </c>
      <c r="H235" s="98" t="s">
        <v>9734</v>
      </c>
      <c r="I235" s="17" t="s">
        <v>354</v>
      </c>
      <c r="J235" s="17" t="s">
        <v>3005</v>
      </c>
      <c r="K235" s="3">
        <v>74995</v>
      </c>
      <c r="L235" s="98">
        <v>4055473749952</v>
      </c>
      <c r="M235" s="17">
        <v>2.4500000000000002</v>
      </c>
      <c r="N235" s="3">
        <v>84995</v>
      </c>
      <c r="O235" s="98">
        <v>4055473849959</v>
      </c>
      <c r="P235" s="17">
        <v>3.75</v>
      </c>
      <c r="Q235" s="3">
        <v>54995</v>
      </c>
      <c r="R235" s="98">
        <v>4055473549958</v>
      </c>
      <c r="S235" s="17">
        <v>4.95</v>
      </c>
      <c r="T235" s="3">
        <v>34995</v>
      </c>
      <c r="U235" s="98">
        <v>4055473349954</v>
      </c>
      <c r="V235" s="17">
        <v>6.75</v>
      </c>
      <c r="W235" s="3">
        <v>64995</v>
      </c>
      <c r="X235" s="98">
        <v>4055473649955</v>
      </c>
      <c r="Y235" s="17">
        <v>2.95</v>
      </c>
      <c r="Z235" s="101" t="s">
        <v>6822</v>
      </c>
      <c r="AA235" s="101" t="s">
        <v>6823</v>
      </c>
      <c r="AB235" s="101" t="s">
        <v>6824</v>
      </c>
      <c r="AC235" s="101" t="s">
        <v>353</v>
      </c>
      <c r="AD235" s="101" t="s">
        <v>6825</v>
      </c>
      <c r="AE235" s="101" t="s">
        <v>6826</v>
      </c>
      <c r="AF235" s="101" t="s">
        <v>2286</v>
      </c>
      <c r="AG235" s="101" t="s">
        <v>6827</v>
      </c>
      <c r="AH235" s="101" t="s">
        <v>6828</v>
      </c>
      <c r="AI235" s="101" t="s">
        <v>6829</v>
      </c>
      <c r="AJ235" s="101" t="s">
        <v>2287</v>
      </c>
      <c r="AK235" s="102" t="s">
        <v>6830</v>
      </c>
      <c r="AL235" s="101" t="s">
        <v>6831</v>
      </c>
      <c r="AM235" s="101" t="s">
        <v>6832</v>
      </c>
      <c r="AN235" s="101" t="s">
        <v>6833</v>
      </c>
      <c r="AO235" s="101" t="s">
        <v>6834</v>
      </c>
      <c r="AP235" s="101" t="s">
        <v>6835</v>
      </c>
      <c r="AQ235" s="101" t="s">
        <v>6836</v>
      </c>
      <c r="AR235" s="101" t="s">
        <v>6837</v>
      </c>
      <c r="AS235" s="101" t="s">
        <v>6838</v>
      </c>
      <c r="AT235" s="101" t="s">
        <v>6839</v>
      </c>
      <c r="AU235" s="101" t="s">
        <v>6840</v>
      </c>
      <c r="AV235" s="101" t="s">
        <v>6841</v>
      </c>
      <c r="AW235" s="101" t="s">
        <v>6842</v>
      </c>
      <c r="AX235" s="101" t="s">
        <v>2288</v>
      </c>
      <c r="AY235" s="101" t="s">
        <v>6843</v>
      </c>
      <c r="AZ235" s="101" t="s">
        <v>6844</v>
      </c>
      <c r="BA235" s="103" t="s">
        <v>6845</v>
      </c>
      <c r="BB235" s="18" t="str">
        <f t="shared" si="85"/>
        <v>Японски черен бор
Pinus thunbergii
Japanische Schwarzkiefer</v>
      </c>
      <c r="BC235" s="18" t="str">
        <f t="shared" si="86"/>
        <v>Japansk sort fyr
Pinus thunbergii
Japanische Schwarzkiefer</v>
      </c>
      <c r="BD235" s="18" t="str">
        <f t="shared" si="87"/>
        <v xml:space="preserve">Japanische Schwarzkiefer
Pinus thunbergii
</v>
      </c>
      <c r="BE235" s="18" t="str">
        <f t="shared" si="88"/>
        <v>Bonsai - Japanese Black Pine
Pinus thunbergii
Japanische Schwarzkiefer</v>
      </c>
      <c r="BF235" s="18" t="str">
        <f t="shared" si="89"/>
        <v>Jaapani must mänd
Pinus thunbergii
Japanische Schwarzkiefer</v>
      </c>
      <c r="BG235" s="18" t="str">
        <f t="shared" si="90"/>
        <v>Japanilainen musta mänty
Pinus thunbergii
Japanische Schwarzkiefer</v>
      </c>
      <c r="BH235" s="18" t="str">
        <f t="shared" si="91"/>
        <v>Pin noir du Japon
Pinus thunbergii
Japanische Schwarzkiefer</v>
      </c>
      <c r="BI235" s="18" t="str">
        <f t="shared" si="92"/>
        <v>Ιαπωνική μαύρη πεύκη
Pinus thunbergii
Japanische Schwarzkiefer</v>
      </c>
      <c r="BJ235" s="18" t="str">
        <f t="shared" si="93"/>
        <v>Péine dubh Seapánach
Pinus thunbergii
Japanische Schwarzkiefer</v>
      </c>
      <c r="BK235" s="18" t="str">
        <f t="shared" si="94"/>
        <v>Japansk svört fura
Pinus thunbergii
Japanische Schwarzkiefer</v>
      </c>
      <c r="BL235" s="18" t="str">
        <f t="shared" si="95"/>
        <v>Pino nero giapponese
Pinus thunbergii
Japanische Schwarzkiefer</v>
      </c>
      <c r="BM235" s="18" t="str">
        <f t="shared" si="96"/>
        <v>黒松
Pinus thunbergii
Japanische Schwarzkiefer</v>
      </c>
      <c r="BN235" s="18" t="str">
        <f t="shared" si="97"/>
        <v>Japanski crni bor
Pinus thunbergii
Japanische Schwarzkiefer</v>
      </c>
      <c r="BO235" s="18" t="str">
        <f t="shared" si="98"/>
        <v>Japāņu melnā priede
Pinus thunbergii
Japanische Schwarzkiefer</v>
      </c>
      <c r="BP235" s="18" t="str">
        <f t="shared" si="99"/>
        <v>Japoniška juodoji pušis
Pinus thunbergii
Japanische Schwarzkiefer</v>
      </c>
      <c r="BQ235" s="18" t="str">
        <f t="shared" si="100"/>
        <v>Arżnu iswed Ġappuniż
Pinus thunbergii
Japanische Schwarzkiefer</v>
      </c>
      <c r="BR235" s="18" t="str">
        <f t="shared" si="101"/>
        <v>Bonsai - Japanse Zwarte Den
Pinus thunbergii
Japanische Schwarzkiefer</v>
      </c>
      <c r="BS235" s="18" t="str">
        <f t="shared" si="102"/>
        <v>Japansk svart furu
Pinus thunbergii
Japanische Schwarzkiefer</v>
      </c>
      <c r="BT235" s="18" t="str">
        <f t="shared" si="103"/>
        <v>Bonsai - Japońska Sosna Czarna
Pinus thunbergii
Japanische Schwarzkiefer</v>
      </c>
      <c r="BU235" s="18" t="str">
        <f t="shared" si="104"/>
        <v>Pinheiro preto japonês
Pinus thunbergii
Japanische Schwarzkiefer</v>
      </c>
      <c r="BV235" s="18" t="str">
        <f t="shared" si="105"/>
        <v>Bonsai - Pin Negru
Pinus thunbergii
Japanische Schwarzkiefer</v>
      </c>
      <c r="BW235" s="18" t="str">
        <f t="shared" si="106"/>
        <v>Bonsai - Japansk Svart Tall
Pinus thunbergii
Japanische Schwarzkiefer</v>
      </c>
      <c r="BX235" s="18" t="str">
        <f t="shared" si="107"/>
        <v>Japonská čierna borovica
Pinus thunbergii
Japanische Schwarzkiefer</v>
      </c>
      <c r="BY235" s="18" t="str">
        <f t="shared" si="108"/>
        <v>Japonski črni bor
Pinus thunbergii
Japanische Schwarzkiefer</v>
      </c>
      <c r="BZ235" s="18" t="str">
        <f t="shared" si="109"/>
        <v>Pino negro japonés
Pinus thunbergii
Japanische Schwarzkiefer</v>
      </c>
      <c r="CA235" s="18" t="str">
        <f t="shared" si="110"/>
        <v>Japonská černá borovice
Pinus thunbergii
Japanische Schwarzkiefer</v>
      </c>
      <c r="CB235" s="18" t="str">
        <f t="shared" si="111"/>
        <v>Japon karaçamı
Pinus thunbergii
Japanische Schwarzkiefer</v>
      </c>
      <c r="CC235" s="18" t="str">
        <f t="shared" si="112"/>
        <v>Japán fekete fenyő
Pinus thunbergii
Japanische Schwarzkiefer</v>
      </c>
    </row>
    <row r="236" spans="2:81" ht="48" x14ac:dyDescent="0.2">
      <c r="B236" s="136">
        <v>234</v>
      </c>
      <c r="C236" s="3">
        <v>14998</v>
      </c>
      <c r="D236" s="98">
        <v>4055473149981</v>
      </c>
      <c r="E236" s="17">
        <v>1.85</v>
      </c>
      <c r="F236" s="17">
        <v>30</v>
      </c>
      <c r="G236" s="99" t="s">
        <v>3116</v>
      </c>
      <c r="H236" s="98" t="s">
        <v>9734</v>
      </c>
      <c r="I236" s="17" t="s">
        <v>367</v>
      </c>
      <c r="J236" s="17" t="s">
        <v>3006</v>
      </c>
      <c r="K236" s="3">
        <v>74998</v>
      </c>
      <c r="L236" s="98">
        <v>4055473749983</v>
      </c>
      <c r="M236" s="17">
        <v>2.4500000000000002</v>
      </c>
      <c r="N236" s="3">
        <v>84998</v>
      </c>
      <c r="O236" s="98">
        <v>4055473849980</v>
      </c>
      <c r="P236" s="17">
        <v>3.75</v>
      </c>
      <c r="Q236" s="3">
        <v>54998</v>
      </c>
      <c r="R236" s="98">
        <v>4055473549989</v>
      </c>
      <c r="S236" s="17">
        <v>4.95</v>
      </c>
      <c r="T236" s="3">
        <v>34998</v>
      </c>
      <c r="U236" s="98">
        <v>4055473349985</v>
      </c>
      <c r="V236" s="17">
        <v>6.75</v>
      </c>
      <c r="W236" s="3">
        <v>64998</v>
      </c>
      <c r="X236" s="98">
        <v>4055473649986</v>
      </c>
      <c r="Y236" s="17">
        <v>2.95</v>
      </c>
      <c r="Z236" s="101" t="s">
        <v>6846</v>
      </c>
      <c r="AA236" s="101" t="s">
        <v>6847</v>
      </c>
      <c r="AB236" s="101" t="s">
        <v>6848</v>
      </c>
      <c r="AC236" s="101" t="s">
        <v>366</v>
      </c>
      <c r="AD236" s="101" t="s">
        <v>6849</v>
      </c>
      <c r="AE236" s="101" t="s">
        <v>6850</v>
      </c>
      <c r="AF236" s="101" t="s">
        <v>2289</v>
      </c>
      <c r="AG236" s="101" t="s">
        <v>6851</v>
      </c>
      <c r="AH236" s="101" t="s">
        <v>6852</v>
      </c>
      <c r="AI236" s="101" t="s">
        <v>6853</v>
      </c>
      <c r="AJ236" s="101" t="s">
        <v>2290</v>
      </c>
      <c r="AK236" s="102" t="s">
        <v>6854</v>
      </c>
      <c r="AL236" s="101" t="s">
        <v>6855</v>
      </c>
      <c r="AM236" s="101" t="s">
        <v>6856</v>
      </c>
      <c r="AN236" s="101" t="s">
        <v>6857</v>
      </c>
      <c r="AO236" s="101" t="s">
        <v>6858</v>
      </c>
      <c r="AP236" s="101" t="s">
        <v>6859</v>
      </c>
      <c r="AQ236" s="101" t="s">
        <v>6860</v>
      </c>
      <c r="AR236" s="101" t="s">
        <v>6861</v>
      </c>
      <c r="AS236" s="101" t="s">
        <v>6862</v>
      </c>
      <c r="AT236" s="101" t="s">
        <v>6863</v>
      </c>
      <c r="AU236" s="101" t="s">
        <v>6864</v>
      </c>
      <c r="AV236" s="101" t="s">
        <v>6865</v>
      </c>
      <c r="AW236" s="101" t="s">
        <v>6866</v>
      </c>
      <c r="AX236" s="101" t="s">
        <v>2291</v>
      </c>
      <c r="AY236" s="101" t="s">
        <v>6867</v>
      </c>
      <c r="AZ236" s="101" t="s">
        <v>6868</v>
      </c>
      <c r="BA236" s="103" t="s">
        <v>6869</v>
      </c>
      <c r="BB236" s="18" t="str">
        <f t="shared" si="85"/>
        <v>Тризъбец клен
Acer buergerianum
Dreispitzahorn</v>
      </c>
      <c r="BC236" s="18" t="str">
        <f t="shared" si="86"/>
        <v>Trident ahorn
Acer buergerianum
Dreispitzahorn</v>
      </c>
      <c r="BD236" s="18" t="str">
        <f t="shared" si="87"/>
        <v xml:space="preserve">Dreispitzahorn
Acer buergerianum
</v>
      </c>
      <c r="BE236" s="18" t="str">
        <f t="shared" si="88"/>
        <v>Bonsai - Three Toothed Maple
Acer buergerianum
Dreispitzahorn</v>
      </c>
      <c r="BF236" s="18" t="str">
        <f t="shared" si="89"/>
        <v>Trident vaher
Acer buergerianum
Dreispitzahorn</v>
      </c>
      <c r="BG236" s="18" t="str">
        <f t="shared" si="90"/>
        <v>Trident vaahtera
Acer buergerianum
Dreispitzahorn</v>
      </c>
      <c r="BH236" s="18" t="str">
        <f t="shared" si="91"/>
        <v>Erable trident
Acer buergerianum
Dreispitzahorn</v>
      </c>
      <c r="BI236" s="18" t="str">
        <f t="shared" si="92"/>
        <v>Τρίαινα σφενδάμι
Acer buergerianum
Dreispitzahorn</v>
      </c>
      <c r="BJ236" s="18" t="str">
        <f t="shared" si="93"/>
        <v>Maple Trident
Acer buergerianum
Dreispitzahorn</v>
      </c>
      <c r="BK236" s="18" t="str">
        <f t="shared" si="94"/>
        <v>Trident hlynur
Acer buergerianum
Dreispitzahorn</v>
      </c>
      <c r="BL236" s="18" t="str">
        <f t="shared" si="95"/>
        <v>Acero tridente
Acer buergerianum
Dreispitzahorn</v>
      </c>
      <c r="BM236" s="18" t="str">
        <f t="shared" si="96"/>
        <v>トウカエデ
Acer buergerianum
Dreispitzahorn</v>
      </c>
      <c r="BN236" s="18" t="str">
        <f t="shared" si="97"/>
        <v>Trozubi javor
Acer buergerianum
Dreispitzahorn</v>
      </c>
      <c r="BO236" s="18" t="str">
        <f t="shared" si="98"/>
        <v>Trident kļava
Acer buergerianum
Dreispitzahorn</v>
      </c>
      <c r="BP236" s="18" t="str">
        <f t="shared" si="99"/>
        <v>Trišakis klevas
Acer buergerianum
Dreispitzahorn</v>
      </c>
      <c r="BQ236" s="18" t="str">
        <f t="shared" si="100"/>
        <v>Aġġru Trident
Acer buergerianum
Dreispitzahorn</v>
      </c>
      <c r="BR236" s="18" t="str">
        <f t="shared" si="101"/>
        <v>Bonsai - Drietandesdoorn
Acer buergerianum
Dreispitzahorn</v>
      </c>
      <c r="BS236" s="18" t="str">
        <f t="shared" si="102"/>
        <v>Trident lønn
Acer buergerianum
Dreispitzahorn</v>
      </c>
      <c r="BT236" s="18" t="str">
        <f t="shared" si="103"/>
        <v>Bonsai - Klon Trójzębny
Acer buergerianum
Dreispitzahorn</v>
      </c>
      <c r="BU236" s="18" t="str">
        <f t="shared" si="104"/>
        <v>Bordo tridente
Acer buergerianum
Dreispitzahorn</v>
      </c>
      <c r="BV236" s="18" t="str">
        <f t="shared" si="105"/>
        <v>Bonsai - Arțar Trident
Acer buergerianum
Dreispitzahorn</v>
      </c>
      <c r="BW236" s="18" t="str">
        <f t="shared" si="106"/>
        <v>Bonsai - Trident Lönn
Acer buergerianum
Dreispitzahorn</v>
      </c>
      <c r="BX236" s="18" t="str">
        <f t="shared" si="107"/>
        <v>Javor trojzubý
Acer buergerianum
Dreispitzahorn</v>
      </c>
      <c r="BY236" s="18" t="str">
        <f t="shared" si="108"/>
        <v>Trident javor
Acer buergerianum
Dreispitzahorn</v>
      </c>
      <c r="BZ236" s="18" t="str">
        <f t="shared" si="109"/>
        <v>Arce tridente
Acer buergerianum
Dreispitzahorn</v>
      </c>
      <c r="CA236" s="18" t="str">
        <f t="shared" si="110"/>
        <v>Trojzubec javor
Acer buergerianum
Dreispitzahorn</v>
      </c>
      <c r="CB236" s="18" t="str">
        <f t="shared" si="111"/>
        <v>Üç dişli akçaağaç
Acer buergerianum
Dreispitzahorn</v>
      </c>
      <c r="CC236" s="18" t="str">
        <f t="shared" si="112"/>
        <v>Háromágú juhar
Acer buergerianum
Dreispitzahorn</v>
      </c>
    </row>
    <row r="237" spans="2:81" ht="48" x14ac:dyDescent="0.2">
      <c r="B237" s="136">
        <v>235</v>
      </c>
      <c r="C237" s="3">
        <v>14999</v>
      </c>
      <c r="D237" s="98">
        <v>4055473149998</v>
      </c>
      <c r="E237" s="17">
        <v>1.85</v>
      </c>
      <c r="F237" s="17">
        <v>30</v>
      </c>
      <c r="G237" s="99" t="s">
        <v>3116</v>
      </c>
      <c r="H237" s="98" t="s">
        <v>9734</v>
      </c>
      <c r="I237" s="17" t="s">
        <v>345</v>
      </c>
      <c r="J237" s="17" t="s">
        <v>3007</v>
      </c>
      <c r="K237" s="3">
        <v>74999</v>
      </c>
      <c r="L237" s="98">
        <v>4055473749990</v>
      </c>
      <c r="M237" s="17">
        <v>2.4500000000000002</v>
      </c>
      <c r="N237" s="3">
        <v>84999</v>
      </c>
      <c r="O237" s="98">
        <v>4055473849997</v>
      </c>
      <c r="P237" s="17">
        <v>3.75</v>
      </c>
      <c r="Q237" s="3">
        <v>54999</v>
      </c>
      <c r="R237" s="98">
        <v>4055473549996</v>
      </c>
      <c r="S237" s="17">
        <v>4.95</v>
      </c>
      <c r="T237" s="3">
        <v>34999</v>
      </c>
      <c r="U237" s="98">
        <v>4055473349992</v>
      </c>
      <c r="V237" s="17">
        <v>6.75</v>
      </c>
      <c r="W237" s="3">
        <v>64999</v>
      </c>
      <c r="X237" s="98">
        <v>4055473649993</v>
      </c>
      <c r="Y237" s="17">
        <v>2.95</v>
      </c>
      <c r="Z237" s="101" t="s">
        <v>6870</v>
      </c>
      <c r="AA237" s="101" t="s">
        <v>6871</v>
      </c>
      <c r="AB237" s="101" t="s">
        <v>6872</v>
      </c>
      <c r="AC237" s="101" t="s">
        <v>344</v>
      </c>
      <c r="AD237" s="101" t="s">
        <v>6873</v>
      </c>
      <c r="AE237" s="101" t="s">
        <v>6874</v>
      </c>
      <c r="AF237" s="101" t="s">
        <v>2292</v>
      </c>
      <c r="AG237" s="101" t="s">
        <v>6875</v>
      </c>
      <c r="AH237" s="101" t="s">
        <v>6876</v>
      </c>
      <c r="AI237" s="101" t="s">
        <v>6877</v>
      </c>
      <c r="AJ237" s="101" t="s">
        <v>2293</v>
      </c>
      <c r="AK237" s="102" t="s">
        <v>6878</v>
      </c>
      <c r="AL237" s="101" t="s">
        <v>6879</v>
      </c>
      <c r="AM237" s="101" t="s">
        <v>6880</v>
      </c>
      <c r="AN237" s="101" t="s">
        <v>6881</v>
      </c>
      <c r="AO237" s="101" t="s">
        <v>6882</v>
      </c>
      <c r="AP237" s="101" t="s">
        <v>6883</v>
      </c>
      <c r="AQ237" s="101" t="s">
        <v>6884</v>
      </c>
      <c r="AR237" s="101" t="s">
        <v>6885</v>
      </c>
      <c r="AS237" s="101" t="s">
        <v>6886</v>
      </c>
      <c r="AT237" s="101" t="s">
        <v>6887</v>
      </c>
      <c r="AU237" s="101" t="s">
        <v>6888</v>
      </c>
      <c r="AV237" s="101" t="s">
        <v>6889</v>
      </c>
      <c r="AW237" s="101" t="s">
        <v>6890</v>
      </c>
      <c r="AX237" s="101" t="s">
        <v>2294</v>
      </c>
      <c r="AY237" s="101" t="s">
        <v>6891</v>
      </c>
      <c r="AZ237" s="101" t="s">
        <v>6892</v>
      </c>
      <c r="BA237" s="103" t="s">
        <v>6893</v>
      </c>
      <c r="BB237" s="18" t="str">
        <f t="shared" si="85"/>
        <v>китайска хвойна
Juniperus chinensis
Chinesischer Wacholder</v>
      </c>
      <c r="BC237" s="18" t="str">
        <f t="shared" si="86"/>
        <v>Kinesisk enebær
Juniperus chinensis
Chinesischer Wacholder</v>
      </c>
      <c r="BD237" s="18" t="str">
        <f t="shared" si="87"/>
        <v xml:space="preserve">Chinesischer Wacholder
Juniperus chinensis
</v>
      </c>
      <c r="BE237" s="18" t="str">
        <f t="shared" si="88"/>
        <v>Bonsai - Chinese Juniper
Juniperus chinensis
Chinesischer Wacholder</v>
      </c>
      <c r="BF237" s="18" t="str">
        <f t="shared" si="89"/>
        <v>Hiina kadakas
Juniperus chinensis
Chinesischer Wacholder</v>
      </c>
      <c r="BG237" s="18" t="str">
        <f t="shared" si="90"/>
        <v>Kiinalainen kataja
Juniperus chinensis
Chinesischer Wacholder</v>
      </c>
      <c r="BH237" s="18" t="str">
        <f t="shared" si="91"/>
        <v>Genévrier de Chine
Juniperus chinensis
Chinesischer Wacholder</v>
      </c>
      <c r="BI237" s="18" t="str">
        <f t="shared" si="92"/>
        <v>Κινεζική αρκεύθου
Juniperus chinensis
Chinesischer Wacholder</v>
      </c>
      <c r="BJ237" s="18" t="str">
        <f t="shared" si="93"/>
        <v>Aitil Sínis
Juniperus chinensis
Chinesischer Wacholder</v>
      </c>
      <c r="BK237" s="18" t="str">
        <f t="shared" si="94"/>
        <v>Kínversk einiber
Juniperus chinensis
Chinesischer Wacholder</v>
      </c>
      <c r="BL237" s="18" t="str">
        <f t="shared" si="95"/>
        <v>Ginepro cinese
Juniperus chinensis
Chinesischer Wacholder</v>
      </c>
      <c r="BM237" s="18" t="str">
        <f t="shared" si="96"/>
        <v>イブキ
Juniperus chinensis
Chinesischer Wacholder</v>
      </c>
      <c r="BN237" s="18" t="str">
        <f t="shared" si="97"/>
        <v>Kineska smreka
Juniperus chinensis
Chinesischer Wacholder</v>
      </c>
      <c r="BO237" s="18" t="str">
        <f t="shared" si="98"/>
        <v>Ķīnas kadiķis
Juniperus chinensis
Chinesischer Wacholder</v>
      </c>
      <c r="BP237" s="18" t="str">
        <f t="shared" si="99"/>
        <v>Kininis kadagys
Juniperus chinensis
Chinesischer Wacholder</v>
      </c>
      <c r="BQ237" s="18" t="str">
        <f t="shared" si="100"/>
        <v>Ġnibru Ċiniż
Juniperus chinensis
Chinesischer Wacholder</v>
      </c>
      <c r="BR237" s="18" t="str">
        <f t="shared" si="101"/>
        <v>Bonsai - Chinese Jeneverbes
Juniperus chinensis
Chinesischer Wacholder</v>
      </c>
      <c r="BS237" s="18" t="str">
        <f t="shared" si="102"/>
        <v>Kinesisk einer
Juniperus chinensis
Chinesischer Wacholder</v>
      </c>
      <c r="BT237" s="18" t="str">
        <f t="shared" si="103"/>
        <v>Bonsai - Chiński Jałowiec
Juniperus chinensis
Chinesischer Wacholder</v>
      </c>
      <c r="BU237" s="18" t="str">
        <f t="shared" si="104"/>
        <v>Zimbro chinês
Juniperus chinensis
Chinesischer Wacholder</v>
      </c>
      <c r="BV237" s="18" t="str">
        <f t="shared" si="105"/>
        <v>Bonsai - Ienupăr
Juniperus chinensis
Chinesischer Wacholder</v>
      </c>
      <c r="BW237" s="18" t="str">
        <f t="shared" si="106"/>
        <v>Bonsai - Kinesisk Enbär
Juniperus chinensis
Chinesischer Wacholder</v>
      </c>
      <c r="BX237" s="18" t="str">
        <f t="shared" si="107"/>
        <v>Borievka čínska
Juniperus chinensis
Chinesischer Wacholder</v>
      </c>
      <c r="BY237" s="18" t="str">
        <f t="shared" si="108"/>
        <v>Kitajski brin
Juniperus chinensis
Chinesischer Wacholder</v>
      </c>
      <c r="BZ237" s="18" t="str">
        <f t="shared" si="109"/>
        <v>Enebro de la China
Juniperus chinensis
Chinesischer Wacholder</v>
      </c>
      <c r="CA237" s="18" t="str">
        <f t="shared" si="110"/>
        <v>Jalovec čínský
Juniperus chinensis
Chinesischer Wacholder</v>
      </c>
      <c r="CB237" s="18" t="str">
        <f t="shared" si="111"/>
        <v>Çin ardıç
Juniperus chinensis
Chinesischer Wacholder</v>
      </c>
      <c r="CC237" s="18" t="str">
        <f t="shared" si="112"/>
        <v>Kínai boróka
Juniperus chinensis
Chinesischer Wacholder</v>
      </c>
    </row>
    <row r="238" spans="2:81" ht="48" x14ac:dyDescent="0.2">
      <c r="B238" s="136">
        <v>236</v>
      </c>
      <c r="C238" s="3">
        <v>12355</v>
      </c>
      <c r="D238" s="98">
        <v>4055473123554</v>
      </c>
      <c r="E238" s="17">
        <v>1.85</v>
      </c>
      <c r="F238" s="17">
        <v>20</v>
      </c>
      <c r="G238" s="99" t="s">
        <v>3117</v>
      </c>
      <c r="H238" s="98" t="s">
        <v>9734</v>
      </c>
      <c r="I238" s="17" t="s">
        <v>876</v>
      </c>
      <c r="J238" s="17" t="s">
        <v>3008</v>
      </c>
      <c r="K238" s="3">
        <v>72355</v>
      </c>
      <c r="L238" s="98">
        <v>4055473723556</v>
      </c>
      <c r="M238" s="17">
        <v>2.4500000000000002</v>
      </c>
      <c r="N238" s="3">
        <v>82355</v>
      </c>
      <c r="O238" s="98">
        <v>4055473823553</v>
      </c>
      <c r="P238" s="17">
        <v>3.75</v>
      </c>
      <c r="Q238" s="3">
        <v>52355</v>
      </c>
      <c r="R238" s="98">
        <v>4055473523552</v>
      </c>
      <c r="S238" s="17">
        <v>4.95</v>
      </c>
      <c r="T238" s="3">
        <v>32355</v>
      </c>
      <c r="U238" s="98">
        <v>4055473323558</v>
      </c>
      <c r="V238" s="17">
        <v>6.75</v>
      </c>
      <c r="W238" s="3">
        <v>62355</v>
      </c>
      <c r="X238" s="98">
        <v>4055473623559</v>
      </c>
      <c r="Y238" s="17">
        <v>2.95</v>
      </c>
      <c r="Z238" s="101" t="s">
        <v>6894</v>
      </c>
      <c r="AA238" s="101" t="s">
        <v>6895</v>
      </c>
      <c r="AB238" s="101" t="s">
        <v>877</v>
      </c>
      <c r="AC238" s="101" t="s">
        <v>875</v>
      </c>
      <c r="AD238" s="101" t="s">
        <v>6896</v>
      </c>
      <c r="AE238" s="101" t="s">
        <v>6896</v>
      </c>
      <c r="AF238" s="101" t="s">
        <v>2295</v>
      </c>
      <c r="AG238" s="101" t="s">
        <v>6897</v>
      </c>
      <c r="AH238" s="101" t="s">
        <v>6898</v>
      </c>
      <c r="AI238" s="101" t="s">
        <v>6899</v>
      </c>
      <c r="AJ238" s="101" t="s">
        <v>2296</v>
      </c>
      <c r="AK238" s="102" t="s">
        <v>6900</v>
      </c>
      <c r="AL238" s="101" t="s">
        <v>6901</v>
      </c>
      <c r="AM238" s="101" t="s">
        <v>6902</v>
      </c>
      <c r="AN238" s="101" t="s">
        <v>6903</v>
      </c>
      <c r="AO238" s="101" t="s">
        <v>6904</v>
      </c>
      <c r="AP238" s="101" t="s">
        <v>2299</v>
      </c>
      <c r="AQ238" s="101" t="s">
        <v>6905</v>
      </c>
      <c r="AR238" s="101" t="s">
        <v>2300</v>
      </c>
      <c r="AS238" s="101" t="s">
        <v>6906</v>
      </c>
      <c r="AT238" s="101" t="s">
        <v>2301</v>
      </c>
      <c r="AU238" s="101" t="s">
        <v>2298</v>
      </c>
      <c r="AV238" s="101" t="s">
        <v>6907</v>
      </c>
      <c r="AW238" s="101" t="s">
        <v>6908</v>
      </c>
      <c r="AX238" s="101" t="s">
        <v>2297</v>
      </c>
      <c r="AY238" s="101" t="s">
        <v>6909</v>
      </c>
      <c r="AZ238" s="101" t="s">
        <v>6910</v>
      </c>
      <c r="BA238" s="103" t="s">
        <v>6911</v>
      </c>
      <c r="BB238" s="18" t="str">
        <f t="shared" si="85"/>
        <v>яйчно дърво
Solanum melonga
Eierbaum</v>
      </c>
      <c r="BC238" s="18" t="str">
        <f t="shared" si="86"/>
        <v>Æggetræ
Solanum melonga
Eierbaum</v>
      </c>
      <c r="BD238" s="18" t="str">
        <f t="shared" si="87"/>
        <v xml:space="preserve">Eierbaum
Solanum melonga
</v>
      </c>
      <c r="BE238" s="18" t="str">
        <f t="shared" si="88"/>
        <v>Eggplant
Solanum melonga
Eierbaum</v>
      </c>
      <c r="BF238" s="18" t="str">
        <f t="shared" si="89"/>
        <v>Munapuu
Solanum melonga
Eierbaum</v>
      </c>
      <c r="BG238" s="18" t="str">
        <f t="shared" si="90"/>
        <v>Munapuu
Solanum melonga
Eierbaum</v>
      </c>
      <c r="BH238" s="18" t="str">
        <f t="shared" si="91"/>
        <v>Aubergine
Solanum melonga
Eierbaum</v>
      </c>
      <c r="BI238" s="18" t="str">
        <f t="shared" si="92"/>
        <v>αυγόδεντρο
Solanum melonga
Eierbaum</v>
      </c>
      <c r="BJ238" s="18" t="str">
        <f t="shared" si="93"/>
        <v>Crann ubh
Solanum melonga
Eierbaum</v>
      </c>
      <c r="BK238" s="18" t="str">
        <f t="shared" si="94"/>
        <v>Eggjatré
Solanum melonga
Eierbaum</v>
      </c>
      <c r="BL238" s="18" t="str">
        <f t="shared" si="95"/>
        <v>Melanzana
Solanum melonga
Eierbaum</v>
      </c>
      <c r="BM238" s="18" t="str">
        <f t="shared" si="96"/>
        <v>ナス
Solanum melonga
Eierbaum</v>
      </c>
      <c r="BN238" s="18" t="str">
        <f t="shared" si="97"/>
        <v>Stablo jaja
Solanum melonga
Eierbaum</v>
      </c>
      <c r="BO238" s="18" t="str">
        <f t="shared" si="98"/>
        <v>Olu koks
Solanum melonga
Eierbaum</v>
      </c>
      <c r="BP238" s="18" t="str">
        <f t="shared" si="99"/>
        <v>Kiaušinių medis
Solanum melonga
Eierbaum</v>
      </c>
      <c r="BQ238" s="18" t="str">
        <f t="shared" si="100"/>
        <v>Siġra tal-bajd
Solanum melonga
Eierbaum</v>
      </c>
      <c r="BR238" s="18" t="str">
        <f t="shared" si="101"/>
        <v>Plantaardige Aubergine - Eierboom
Solanum melonga
Eierbaum</v>
      </c>
      <c r="BS238" s="18" t="str">
        <f t="shared" si="102"/>
        <v>Eggetre
Solanum melonga
Eierbaum</v>
      </c>
      <c r="BT238" s="18" t="str">
        <f t="shared" si="103"/>
        <v>Warzywny - Drzewo Jajeczne
Solanum melonga
Eierbaum</v>
      </c>
      <c r="BU238" s="18" t="str">
        <f t="shared" si="104"/>
        <v>Árvore de ovo
Solanum melonga
Eierbaum</v>
      </c>
      <c r="BV238" s="18" t="str">
        <f t="shared" si="105"/>
        <v>Arborele De Ou
Solanum melonga
Eierbaum</v>
      </c>
      <c r="BW238" s="18" t="str">
        <f t="shared" si="106"/>
        <v>Aubergine - Äggträd
Solanum melonga
Eierbaum</v>
      </c>
      <c r="BX238" s="18" t="str">
        <f t="shared" si="107"/>
        <v>Vajíčkový strom
Solanum melonga
Eierbaum</v>
      </c>
      <c r="BY238" s="18" t="str">
        <f t="shared" si="108"/>
        <v>Jajčno drevo
Solanum melonga
Eierbaum</v>
      </c>
      <c r="BZ238" s="18" t="str">
        <f t="shared" si="109"/>
        <v>Berenjena
Solanum melonga
Eierbaum</v>
      </c>
      <c r="CA238" s="18" t="str">
        <f t="shared" si="110"/>
        <v>Vaječný strom
Solanum melonga
Eierbaum</v>
      </c>
      <c r="CB238" s="18" t="str">
        <f t="shared" si="111"/>
        <v>Yumurta ağacı
Solanum melonga
Eierbaum</v>
      </c>
      <c r="CC238" s="18" t="str">
        <f t="shared" si="112"/>
        <v>Tojásfa
Solanum melonga
Eierbaum</v>
      </c>
    </row>
    <row r="239" spans="2:81" ht="60" x14ac:dyDescent="0.2">
      <c r="B239" s="136">
        <v>237</v>
      </c>
      <c r="C239" s="3">
        <v>13070</v>
      </c>
      <c r="D239" s="98">
        <v>4055473130705</v>
      </c>
      <c r="E239" s="17">
        <v>1.85</v>
      </c>
      <c r="F239" s="17">
        <v>7</v>
      </c>
      <c r="G239" s="99" t="s">
        <v>3117</v>
      </c>
      <c r="H239" s="98" t="s">
        <v>9734</v>
      </c>
      <c r="I239" s="17" t="s">
        <v>811</v>
      </c>
      <c r="J239" s="17" t="s">
        <v>2969</v>
      </c>
      <c r="K239" s="3">
        <v>73070</v>
      </c>
      <c r="L239" s="98">
        <v>4055473730707</v>
      </c>
      <c r="M239" s="17">
        <v>2.4500000000000002</v>
      </c>
      <c r="N239" s="3">
        <v>83070</v>
      </c>
      <c r="O239" s="98">
        <v>4055473830704</v>
      </c>
      <c r="P239" s="17">
        <v>3.75</v>
      </c>
      <c r="Q239" s="3">
        <v>53070</v>
      </c>
      <c r="R239" s="98">
        <v>4055473530703</v>
      </c>
      <c r="S239" s="17">
        <v>4.95</v>
      </c>
      <c r="T239" s="3">
        <v>33070</v>
      </c>
      <c r="U239" s="98">
        <v>4055473330709</v>
      </c>
      <c r="V239" s="17">
        <v>6.75</v>
      </c>
      <c r="W239" s="3">
        <v>63070</v>
      </c>
      <c r="X239" s="98">
        <v>4055473630700</v>
      </c>
      <c r="Y239" s="17">
        <v>2.95</v>
      </c>
      <c r="Z239" s="101" t="s">
        <v>6912</v>
      </c>
      <c r="AA239" s="101" t="s">
        <v>6913</v>
      </c>
      <c r="AB239" s="101" t="s">
        <v>881</v>
      </c>
      <c r="AC239" s="101" t="s">
        <v>880</v>
      </c>
      <c r="AD239" s="101" t="s">
        <v>6914</v>
      </c>
      <c r="AE239" s="101" t="s">
        <v>6915</v>
      </c>
      <c r="AF239" s="101" t="s">
        <v>2302</v>
      </c>
      <c r="AG239" s="101" t="s">
        <v>6916</v>
      </c>
      <c r="AH239" s="101" t="s">
        <v>6917</v>
      </c>
      <c r="AI239" s="101" t="s">
        <v>6918</v>
      </c>
      <c r="AJ239" s="101" t="s">
        <v>2303</v>
      </c>
      <c r="AK239" s="102" t="s">
        <v>6919</v>
      </c>
      <c r="AL239" s="101" t="s">
        <v>6920</v>
      </c>
      <c r="AM239" s="101" t="s">
        <v>6921</v>
      </c>
      <c r="AN239" s="101" t="s">
        <v>6922</v>
      </c>
      <c r="AO239" s="101" t="s">
        <v>6923</v>
      </c>
      <c r="AP239" s="101" t="s">
        <v>2306</v>
      </c>
      <c r="AQ239" s="101" t="s">
        <v>6924</v>
      </c>
      <c r="AR239" s="101" t="s">
        <v>2307</v>
      </c>
      <c r="AS239" s="101" t="s">
        <v>6925</v>
      </c>
      <c r="AT239" s="101" t="s">
        <v>2308</v>
      </c>
      <c r="AU239" s="101" t="s">
        <v>2305</v>
      </c>
      <c r="AV239" s="101" t="s">
        <v>6926</v>
      </c>
      <c r="AW239" s="101" t="s">
        <v>6927</v>
      </c>
      <c r="AX239" s="101" t="s">
        <v>2304</v>
      </c>
      <c r="AY239" s="101" t="s">
        <v>6928</v>
      </c>
      <c r="AZ239" s="101" t="s">
        <v>6929</v>
      </c>
      <c r="BA239" s="103" t="s">
        <v>6930</v>
      </c>
      <c r="BB239" s="18" t="str">
        <f t="shared" si="85"/>
        <v>Тиква - атлантически гигант
Cucurbita maxima
Kürbis - Atlantic Giant</v>
      </c>
      <c r="BC239" s="18" t="str">
        <f t="shared" si="86"/>
        <v>Græskar - Atlantic Giant
Cucurbita maxima
Kürbis - Atlantic Giant</v>
      </c>
      <c r="BD239" s="18" t="str">
        <f t="shared" si="87"/>
        <v xml:space="preserve">Kürbis - Atlantic Giant
Cucurbita maxima
</v>
      </c>
      <c r="BE239" s="18" t="str">
        <f t="shared" si="88"/>
        <v>Pumpkin - Atlantic Giant
Cucurbita maxima
Kürbis - Atlantic Giant</v>
      </c>
      <c r="BF239" s="18" t="str">
        <f t="shared" si="89"/>
        <v>Kõrvits - Atlandi hiiglane
Cucurbita maxima
Kürbis - Atlantic Giant</v>
      </c>
      <c r="BG239" s="18" t="str">
        <f t="shared" si="90"/>
        <v>Kurpitsa - Atlantin jättiläinen
Cucurbita maxima
Kürbis - Atlantic Giant</v>
      </c>
      <c r="BH239" s="18" t="str">
        <f t="shared" si="91"/>
        <v>Potiron - Atlantic Giant
Cucurbita maxima
Kürbis - Atlantic Giant</v>
      </c>
      <c r="BI239" s="18" t="str">
        <f t="shared" si="92"/>
        <v>Κολοκύθα - Γίγαντας του Ατλαντικού
Cucurbita maxima
Kürbis - Atlantic Giant</v>
      </c>
      <c r="BJ239" s="18" t="str">
        <f t="shared" si="93"/>
        <v>Pumpkin - Giant Atlantach
Cucurbita maxima
Kürbis - Atlantic Giant</v>
      </c>
      <c r="BK239" s="18" t="str">
        <f t="shared" si="94"/>
        <v>Grasker - Atlantic Giant
Cucurbita maxima
Kürbis - Atlantic Giant</v>
      </c>
      <c r="BL239" s="18" t="str">
        <f t="shared" si="95"/>
        <v>Zucca gigante 
Cucurbita maxima
Kürbis - Atlantic Giant</v>
      </c>
      <c r="BM239" s="18" t="str">
        <f t="shared" si="96"/>
        <v>西洋カボチャ　-　アトランティック・ジャイアント
Cucurbita maxima
Kürbis - Atlantic Giant</v>
      </c>
      <c r="BN239" s="18" t="str">
        <f t="shared" si="97"/>
        <v>Bundeva - atlantski div
Cucurbita maxima
Kürbis - Atlantic Giant</v>
      </c>
      <c r="BO239" s="18" t="str">
        <f t="shared" si="98"/>
        <v>Ķirbis - Atlantijas gigants
Cucurbita maxima
Kürbis - Atlantic Giant</v>
      </c>
      <c r="BP239" s="18" t="str">
        <f t="shared" si="99"/>
        <v>Moliūgas – Atlanto milžinas
Cucurbita maxima
Kürbis - Atlantic Giant</v>
      </c>
      <c r="BQ239" s="18" t="str">
        <f t="shared" si="100"/>
        <v>Qara - Ġgant Atlantiku
Cucurbita maxima
Kürbis - Atlantic Giant</v>
      </c>
      <c r="BR239" s="18" t="str">
        <f t="shared" si="101"/>
        <v>Pompoen - Atlantische Reus
Cucurbita maxima
Kürbis - Atlantic Giant</v>
      </c>
      <c r="BS239" s="18" t="str">
        <f t="shared" si="102"/>
        <v>Gresskar - Atlantic Giant
Cucurbita maxima
Kürbis - Atlantic Giant</v>
      </c>
      <c r="BT239" s="18" t="str">
        <f t="shared" si="103"/>
        <v>Dynia - Olbrzym Atlantycki
Cucurbita maxima
Kürbis - Atlantic Giant</v>
      </c>
      <c r="BU239" s="18" t="str">
        <f t="shared" si="104"/>
        <v>Abóbora - Gigante do Atlântico
Cucurbita maxima
Kürbis - Atlantic Giant</v>
      </c>
      <c r="BV239" s="18" t="str">
        <f t="shared" si="105"/>
        <v>Dovleacul - Uriașul Atlanticului
Cucurbita maxima
Kürbis - Atlantic Giant</v>
      </c>
      <c r="BW239" s="18" t="str">
        <f t="shared" si="106"/>
        <v>Pumpa - Atlantic Giant
Cucurbita maxima
Kürbis - Atlantic Giant</v>
      </c>
      <c r="BX239" s="18" t="str">
        <f t="shared" si="107"/>
        <v>Tekvica - Atlantický gigant
Cucurbita maxima
Kürbis - Atlantic Giant</v>
      </c>
      <c r="BY239" s="18" t="str">
        <f t="shared" si="108"/>
        <v>Buča - atlantski velikan
Cucurbita maxima
Kürbis - Atlantic Giant</v>
      </c>
      <c r="BZ239" s="18" t="str">
        <f t="shared" si="109"/>
        <v>Calabaza Atlantic Giant
Cucurbita maxima
Kürbis - Atlantic Giant</v>
      </c>
      <c r="CA239" s="18" t="str">
        <f t="shared" si="110"/>
        <v>Dýně - Atlantický obr
Cucurbita maxima
Kürbis - Atlantic Giant</v>
      </c>
      <c r="CB239" s="18" t="str">
        <f t="shared" si="111"/>
        <v>Kabak - Atlantik Devi
Cucurbita maxima
Kürbis - Atlantic Giant</v>
      </c>
      <c r="CC239" s="18" t="str">
        <f t="shared" si="112"/>
        <v>Tök – Atlanti Óriás
Cucurbita maxima
Kürbis - Atlantic Giant</v>
      </c>
    </row>
    <row r="240" spans="2:81" ht="60" x14ac:dyDescent="0.2">
      <c r="B240" s="136">
        <v>238</v>
      </c>
      <c r="C240" s="3">
        <v>13076</v>
      </c>
      <c r="D240" s="98">
        <v>4055473130767</v>
      </c>
      <c r="E240" s="17">
        <v>1.85</v>
      </c>
      <c r="F240" s="17">
        <v>10</v>
      </c>
      <c r="G240" s="99" t="s">
        <v>3117</v>
      </c>
      <c r="H240" s="98" t="s">
        <v>9734</v>
      </c>
      <c r="I240" s="17" t="s">
        <v>746</v>
      </c>
      <c r="J240" s="17" t="s">
        <v>2970</v>
      </c>
      <c r="K240" s="3">
        <v>73076</v>
      </c>
      <c r="L240" s="98">
        <v>4055473730769</v>
      </c>
      <c r="M240" s="17">
        <v>2.4500000000000002</v>
      </c>
      <c r="N240" s="3">
        <v>83076</v>
      </c>
      <c r="O240" s="98">
        <v>4055473830766</v>
      </c>
      <c r="P240" s="17">
        <v>3.75</v>
      </c>
      <c r="Q240" s="3">
        <v>53076</v>
      </c>
      <c r="R240" s="98">
        <v>4055473530765</v>
      </c>
      <c r="S240" s="17">
        <v>4.95</v>
      </c>
      <c r="T240" s="3">
        <v>33076</v>
      </c>
      <c r="U240" s="98">
        <v>4055473330761</v>
      </c>
      <c r="V240" s="17">
        <v>6.75</v>
      </c>
      <c r="W240" s="3">
        <v>63076</v>
      </c>
      <c r="X240" s="98">
        <v>4055473630762</v>
      </c>
      <c r="Y240" s="17">
        <v>2.95</v>
      </c>
      <c r="Z240" s="101" t="s">
        <v>6931</v>
      </c>
      <c r="AA240" s="101" t="s">
        <v>6932</v>
      </c>
      <c r="AB240" s="101" t="s">
        <v>885</v>
      </c>
      <c r="AC240" s="101" t="s">
        <v>884</v>
      </c>
      <c r="AD240" s="101" t="s">
        <v>6933</v>
      </c>
      <c r="AE240" s="101" t="s">
        <v>6933</v>
      </c>
      <c r="AF240" s="101" t="s">
        <v>2309</v>
      </c>
      <c r="AG240" s="101" t="s">
        <v>6933</v>
      </c>
      <c r="AH240" s="101" t="s">
        <v>6934</v>
      </c>
      <c r="AI240" s="101" t="s">
        <v>6935</v>
      </c>
      <c r="AJ240" s="101" t="s">
        <v>2310</v>
      </c>
      <c r="AK240" s="102" t="s">
        <v>6936</v>
      </c>
      <c r="AL240" s="101" t="s">
        <v>6937</v>
      </c>
      <c r="AM240" s="101" t="s">
        <v>6938</v>
      </c>
      <c r="AN240" s="101" t="s">
        <v>6939</v>
      </c>
      <c r="AO240" s="101" t="s">
        <v>6940</v>
      </c>
      <c r="AP240" s="101" t="s">
        <v>2313</v>
      </c>
      <c r="AQ240" s="101" t="s">
        <v>6941</v>
      </c>
      <c r="AR240" s="101" t="s">
        <v>2314</v>
      </c>
      <c r="AS240" s="101" t="s">
        <v>6942</v>
      </c>
      <c r="AT240" s="101" t="s">
        <v>2315</v>
      </c>
      <c r="AU240" s="101" t="s">
        <v>2312</v>
      </c>
      <c r="AV240" s="101" t="s">
        <v>6943</v>
      </c>
      <c r="AW240" s="101" t="s">
        <v>6944</v>
      </c>
      <c r="AX240" s="101" t="s">
        <v>2311</v>
      </c>
      <c r="AY240" s="101" t="s">
        <v>6945</v>
      </c>
      <c r="AZ240" s="101" t="s">
        <v>6946</v>
      </c>
      <c r="BA240" s="103" t="s">
        <v>6947</v>
      </c>
      <c r="BB240" s="18" t="str">
        <f t="shared" si="85"/>
        <v>Тиква - Jack O'Lantern Lantern Pumpkin
Cucurbita pepo
Kürbis - Jack O'Lantern Laternenkürbis</v>
      </c>
      <c r="BC240" s="18" t="str">
        <f t="shared" si="86"/>
        <v>Græskar - Jack O'Lantern Lantern Græskar
Cucurbita pepo
Kürbis - Jack O'Lantern Laternenkürbis</v>
      </c>
      <c r="BD240" s="18" t="str">
        <f t="shared" si="87"/>
        <v xml:space="preserve">Kürbis - Jack O'Lantern Laternenkürbis
Cucurbita pepo
</v>
      </c>
      <c r="BE240" s="18" t="str">
        <f t="shared" si="88"/>
        <v>Pumpkin - Lantern Pumpkin
Cucurbita pepo
Kürbis - Jack O'Lantern Laternenkürbis</v>
      </c>
      <c r="BF240" s="18" t="str">
        <f t="shared" si="89"/>
        <v>Pumpkin - Jack O'Lantern Lantern Pumpkin
Cucurbita pepo
Kürbis - Jack O'Lantern Laternenkürbis</v>
      </c>
      <c r="BG240" s="18" t="str">
        <f t="shared" si="90"/>
        <v>Pumpkin - Jack O'Lantern Lantern Pumpkin
Cucurbita pepo
Kürbis - Jack O'Lantern Laternenkürbis</v>
      </c>
      <c r="BH240" s="18" t="str">
        <f t="shared" si="91"/>
        <v>Potiron - Lanterne Potiron
Cucurbita pepo
Kürbis - Jack O'Lantern Laternenkürbis</v>
      </c>
      <c r="BI240" s="18" t="str">
        <f t="shared" si="92"/>
        <v>Pumpkin - Jack O'Lantern Lantern Pumpkin
Cucurbita pepo
Kürbis - Jack O'Lantern Laternenkürbis</v>
      </c>
      <c r="BJ240" s="18" t="str">
        <f t="shared" si="93"/>
        <v>Pumpkin - Jack O'Lantern Pumpkin Lantern
Cucurbita pepo
Kürbis - Jack O'Lantern Laternenkürbis</v>
      </c>
      <c r="BK240" s="18" t="str">
        <f t="shared" si="94"/>
        <v>Grasker - Jack O'Lantern Lantern grasker
Cucurbita pepo
Kürbis - Jack O'Lantern Laternenkürbis</v>
      </c>
      <c r="BL240" s="18" t="str">
        <f t="shared" si="95"/>
        <v>Zucca - Zucca Lanterna
Cucurbita pepo
Kürbis - Jack O'Lantern Laternenkürbis</v>
      </c>
      <c r="BM240" s="18" t="str">
        <f t="shared" si="96"/>
        <v>ランタンかぼちゃ
Cucurbita pepo
Kürbis - Jack O'Lantern Laternenkürbis</v>
      </c>
      <c r="BN240" s="18" t="str">
        <f t="shared" si="97"/>
        <v>Bundeva - Jack O'Lantern Lantern Pumpkin
Cucurbita pepo
Kürbis - Jack O'Lantern Laternenkürbis</v>
      </c>
      <c r="BO240" s="18" t="str">
        <f t="shared" si="98"/>
        <v>Ķirbis - Džeka O'Laternas laternas ķirbis
Cucurbita pepo
Kürbis - Jack O'Lantern Laternenkürbis</v>
      </c>
      <c r="BP240" s="18" t="str">
        <f t="shared" si="99"/>
        <v>Moliūgas - Jack O'Lantern Lantern Pumpkin
Cucurbita pepo
Kürbis - Jack O'Lantern Laternenkürbis</v>
      </c>
      <c r="BQ240" s="18" t="str">
        <f t="shared" si="100"/>
        <v>Pumpkin - Jack O'Lantern Fanal Pumpkin
Cucurbita pepo
Kürbis - Jack O'Lantern Laternenkürbis</v>
      </c>
      <c r="BR240" s="18" t="str">
        <f t="shared" si="101"/>
        <v>Pompoen - Jack O'Lantern Lantern Pumpkin
Cucurbita pepo
Kürbis - Jack O'Lantern Laternenkürbis</v>
      </c>
      <c r="BS240" s="18" t="str">
        <f t="shared" si="102"/>
        <v>Gresskar - Jack O'Lantern Lantern Pumpkin
Cucurbita pepo
Kürbis - Jack O'Lantern Laternenkürbis</v>
      </c>
      <c r="BT240" s="18" t="str">
        <f t="shared" si="103"/>
        <v>Dynia - Jack O'Lantern
Cucurbita pepo
Kürbis - Jack O'Lantern Laternenkürbis</v>
      </c>
      <c r="BU240" s="18" t="str">
        <f t="shared" si="104"/>
        <v>Abóbora - Lanterna Jack O'Lantern Abóbora
Cucurbita pepo
Kürbis - Jack O'Lantern Laternenkürbis</v>
      </c>
      <c r="BV240" s="18" t="str">
        <f t="shared" si="105"/>
        <v>Dovleac - Tărtăcuță De Felinar
Cucurbita pepo
Kürbis - Jack O'Lantern Laternenkürbis</v>
      </c>
      <c r="BW240" s="18" t="str">
        <f t="shared" si="106"/>
        <v>Pumpa - Jack O'Lantern Lantern Pumpkin
Cucurbita pepo
Kürbis - Jack O'Lantern Laternenkürbis</v>
      </c>
      <c r="BX240" s="18" t="str">
        <f t="shared" si="107"/>
        <v>Tekvica - Jack O'Lantern Lantern Tekvica
Cucurbita pepo
Kürbis - Jack O'Lantern Laternenkürbis</v>
      </c>
      <c r="BY240" s="18" t="str">
        <f t="shared" si="108"/>
        <v>Buča - Jack O'Lantern Lantern Pumpkin
Cucurbita pepo
Kürbis - Jack O'Lantern Laternenkürbis</v>
      </c>
      <c r="BZ240" s="18" t="str">
        <f t="shared" si="109"/>
        <v>Calabaza - Calabaza linterna
Cucurbita pepo
Kürbis - Jack O'Lantern Laternenkürbis</v>
      </c>
      <c r="CA240" s="18" t="str">
        <f t="shared" si="110"/>
        <v>Dýně - Jack O'Lantern Lantern Dýně
Cucurbita pepo
Kürbis - Jack O'Lantern Laternenkürbis</v>
      </c>
      <c r="CB240" s="18" t="str">
        <f t="shared" si="111"/>
        <v>Kabak - Jack O'Lantern Fener Kabak
Cucurbita pepo
Kürbis - Jack O'Lantern Laternenkürbis</v>
      </c>
      <c r="CC240" s="18" t="str">
        <f t="shared" si="112"/>
        <v>Pumpkin - Jack O'Lantern Lámpás tök
Cucurbita pepo
Kürbis - Jack O'Lantern Laternenkürbis</v>
      </c>
    </row>
    <row r="241" spans="2:81" ht="48" x14ac:dyDescent="0.2">
      <c r="B241" s="136">
        <v>239</v>
      </c>
      <c r="C241" s="3">
        <v>13080</v>
      </c>
      <c r="D241" s="98">
        <v>4055473130804</v>
      </c>
      <c r="E241" s="17">
        <v>1.85</v>
      </c>
      <c r="F241" s="17">
        <v>10</v>
      </c>
      <c r="G241" s="99" t="s">
        <v>3117</v>
      </c>
      <c r="H241" s="98" t="s">
        <v>9734</v>
      </c>
      <c r="I241" s="17" t="s">
        <v>811</v>
      </c>
      <c r="J241" s="17" t="s">
        <v>2969</v>
      </c>
      <c r="K241" s="3">
        <v>73080</v>
      </c>
      <c r="L241" s="98">
        <v>4055473730806</v>
      </c>
      <c r="M241" s="17">
        <v>2.4500000000000002</v>
      </c>
      <c r="N241" s="3">
        <v>83080</v>
      </c>
      <c r="O241" s="98">
        <v>4055473830803</v>
      </c>
      <c r="P241" s="17">
        <v>3.75</v>
      </c>
      <c r="Q241" s="3">
        <v>53080</v>
      </c>
      <c r="R241" s="98">
        <v>4055473530802</v>
      </c>
      <c r="S241" s="17">
        <v>4.95</v>
      </c>
      <c r="T241" s="3">
        <v>33080</v>
      </c>
      <c r="U241" s="98">
        <v>4055473330808</v>
      </c>
      <c r="V241" s="17">
        <v>6.75</v>
      </c>
      <c r="W241" s="3">
        <v>63080</v>
      </c>
      <c r="X241" s="98">
        <v>4055473630809</v>
      </c>
      <c r="Y241" s="17">
        <v>2.95</v>
      </c>
      <c r="Z241" s="101" t="s">
        <v>6948</v>
      </c>
      <c r="AA241" s="101" t="s">
        <v>6949</v>
      </c>
      <c r="AB241" s="101" t="s">
        <v>883</v>
      </c>
      <c r="AC241" s="101" t="s">
        <v>882</v>
      </c>
      <c r="AD241" s="101" t="s">
        <v>6950</v>
      </c>
      <c r="AE241" s="101" t="s">
        <v>6951</v>
      </c>
      <c r="AF241" s="101" t="s">
        <v>2316</v>
      </c>
      <c r="AG241" s="101" t="s">
        <v>6952</v>
      </c>
      <c r="AH241" s="101" t="s">
        <v>6953</v>
      </c>
      <c r="AI241" s="101" t="s">
        <v>6954</v>
      </c>
      <c r="AJ241" s="101" t="s">
        <v>2317</v>
      </c>
      <c r="AK241" s="102" t="s">
        <v>6955</v>
      </c>
      <c r="AL241" s="101" t="s">
        <v>6956</v>
      </c>
      <c r="AM241" s="101" t="s">
        <v>6957</v>
      </c>
      <c r="AN241" s="101" t="s">
        <v>6958</v>
      </c>
      <c r="AO241" s="101" t="s">
        <v>6959</v>
      </c>
      <c r="AP241" s="101" t="s">
        <v>2320</v>
      </c>
      <c r="AQ241" s="101" t="s">
        <v>6960</v>
      </c>
      <c r="AR241" s="101" t="s">
        <v>2321</v>
      </c>
      <c r="AS241" s="101" t="s">
        <v>6961</v>
      </c>
      <c r="AT241" s="101" t="s">
        <v>2322</v>
      </c>
      <c r="AU241" s="101" t="s">
        <v>2319</v>
      </c>
      <c r="AV241" s="101" t="s">
        <v>6962</v>
      </c>
      <c r="AW241" s="101" t="s">
        <v>6963</v>
      </c>
      <c r="AX241" s="101" t="s">
        <v>2318</v>
      </c>
      <c r="AY241" s="101" t="s">
        <v>6964</v>
      </c>
      <c r="AZ241" s="101" t="s">
        <v>6965</v>
      </c>
      <c r="BA241" s="103" t="s">
        <v>6966</v>
      </c>
      <c r="BB241" s="18" t="str">
        <f t="shared" si="85"/>
        <v>Тиква - Япония Хокайдо
Cucurbita maxima
Kürbis - Japan Hokkaido</v>
      </c>
      <c r="BC241" s="18" t="str">
        <f t="shared" si="86"/>
        <v>Græskar - Japan Hokkaido
Cucurbita maxima
Kürbis - Japan Hokkaido</v>
      </c>
      <c r="BD241" s="18" t="str">
        <f t="shared" si="87"/>
        <v xml:space="preserve">Kürbis - Japan Hokkaido
Cucurbita maxima
</v>
      </c>
      <c r="BE241" s="18" t="str">
        <f t="shared" si="88"/>
        <v>Pumpkin - Japanese Hokkaido
Cucurbita maxima
Kürbis - Japan Hokkaido</v>
      </c>
      <c r="BF241" s="18" t="str">
        <f t="shared" si="89"/>
        <v>Kõrvits - Jaapan Hokkaido
Cucurbita maxima
Kürbis - Japan Hokkaido</v>
      </c>
      <c r="BG241" s="18" t="str">
        <f t="shared" si="90"/>
        <v>Kurpitsa - Japani Hokkaido
Cucurbita maxima
Kürbis - Japan Hokkaido</v>
      </c>
      <c r="BH241" s="18" t="str">
        <f t="shared" si="91"/>
        <v>Potiron - Hokkaïdo
Cucurbita maxima
Kürbis - Japan Hokkaido</v>
      </c>
      <c r="BI241" s="18" t="str">
        <f t="shared" si="92"/>
        <v>Κολοκύθα - Ιαπωνία Χοκάιντο
Cucurbita maxima
Kürbis - Japan Hokkaido</v>
      </c>
      <c r="BJ241" s="18" t="str">
        <f t="shared" si="93"/>
        <v>Pumpkin - Hokkaido tSeapáin
Cucurbita maxima
Kürbis - Japan Hokkaido</v>
      </c>
      <c r="BK241" s="18" t="str">
        <f t="shared" si="94"/>
        <v>Grasker - Japan Hokkaido
Cucurbita maxima
Kürbis - Japan Hokkaido</v>
      </c>
      <c r="BL241" s="18" t="str">
        <f t="shared" si="95"/>
        <v>Zucca di Hokkaido
Cucurbita maxima
Kürbis - Japan Hokkaido</v>
      </c>
      <c r="BM241" s="18" t="str">
        <f t="shared" si="96"/>
        <v>カボチャ　－　北海道
Cucurbita maxima
Kürbis - Japan Hokkaido</v>
      </c>
      <c r="BN241" s="18" t="str">
        <f t="shared" si="97"/>
        <v>Bundeva - Japan Hokkaido
Cucurbita maxima
Kürbis - Japan Hokkaido</v>
      </c>
      <c r="BO241" s="18" t="str">
        <f t="shared" si="98"/>
        <v>Ķirbis - Japāna Hokaido
Cucurbita maxima
Kürbis - Japan Hokkaido</v>
      </c>
      <c r="BP241" s="18" t="str">
        <f t="shared" si="99"/>
        <v>Moliūgas – Japonijos Hokaidas
Cucurbita maxima
Kürbis - Japan Hokkaido</v>
      </c>
      <c r="BQ241" s="18" t="str">
        <f t="shared" si="100"/>
        <v>Qara - Ġappun Hokkaido
Cucurbita maxima
Kürbis - Japan Hokkaido</v>
      </c>
      <c r="BR241" s="18" t="str">
        <f t="shared" si="101"/>
        <v>Pompoen - Japan Hokkaido
Cucurbita maxima
Kürbis - Japan Hokkaido</v>
      </c>
      <c r="BS241" s="18" t="str">
        <f t="shared" si="102"/>
        <v>Gresskar - Japan Hokkaido
Cucurbita maxima
Kürbis - Japan Hokkaido</v>
      </c>
      <c r="BT241" s="18" t="str">
        <f t="shared" si="103"/>
        <v>Dynia - Japonia Hokkaido
Cucurbita maxima
Kürbis - Japan Hokkaido</v>
      </c>
      <c r="BU241" s="18" t="str">
        <f t="shared" si="104"/>
        <v>Abóbora - Japão Hokkaido
Cucurbita maxima
Kürbis - Japan Hokkaido</v>
      </c>
      <c r="BV241" s="18" t="str">
        <f t="shared" si="105"/>
        <v>Dovleac - Japonia Hokkaido
Cucurbita maxima
Kürbis - Japan Hokkaido</v>
      </c>
      <c r="BW241" s="18" t="str">
        <f t="shared" si="106"/>
        <v>Pumpa - Japan Hokkaido
Cucurbita maxima
Kürbis - Japan Hokkaido</v>
      </c>
      <c r="BX241" s="18" t="str">
        <f t="shared" si="107"/>
        <v>Tekvica - Japonsko Hokkaido
Cucurbita maxima
Kürbis - Japan Hokkaido</v>
      </c>
      <c r="BY241" s="18" t="str">
        <f t="shared" si="108"/>
        <v>Buča - Japonska Hokaido
Cucurbita maxima
Kürbis - Japan Hokkaido</v>
      </c>
      <c r="BZ241" s="18" t="str">
        <f t="shared" si="109"/>
        <v>Calabaza Hokkaido
Cucurbita maxima
Kürbis - Japan Hokkaido</v>
      </c>
      <c r="CA241" s="18" t="str">
        <f t="shared" si="110"/>
        <v>Dýně - Japonsko Hokkaido
Cucurbita maxima
Kürbis - Japan Hokkaido</v>
      </c>
      <c r="CB241" s="18" t="str">
        <f t="shared" si="111"/>
        <v>Kabak - Japonya Hokkaido
Cucurbita maxima
Kürbis - Japan Hokkaido</v>
      </c>
      <c r="CC241" s="18" t="str">
        <f t="shared" si="112"/>
        <v>Tök - Japán Hokkaido
Cucurbita maxima
Kürbis - Japan Hokkaido</v>
      </c>
    </row>
    <row r="242" spans="2:81" ht="48" x14ac:dyDescent="0.2">
      <c r="B242" s="136">
        <v>240</v>
      </c>
      <c r="C242" s="3">
        <v>13113</v>
      </c>
      <c r="D242" s="98">
        <v>4055473131139</v>
      </c>
      <c r="E242" s="17">
        <v>1.85</v>
      </c>
      <c r="F242" s="17">
        <v>50</v>
      </c>
      <c r="G242" s="99" t="s">
        <v>3117</v>
      </c>
      <c r="H242" s="98" t="s">
        <v>9734</v>
      </c>
      <c r="I242" s="17" t="s">
        <v>865</v>
      </c>
      <c r="J242" s="17" t="s">
        <v>3009</v>
      </c>
      <c r="K242" s="3">
        <v>73113</v>
      </c>
      <c r="L242" s="98">
        <v>4055473731131</v>
      </c>
      <c r="M242" s="17">
        <v>2.4500000000000002</v>
      </c>
      <c r="N242" s="3">
        <v>83113</v>
      </c>
      <c r="O242" s="98">
        <v>4055473831138</v>
      </c>
      <c r="P242" s="17">
        <v>3.75</v>
      </c>
      <c r="Q242" s="3">
        <v>53113</v>
      </c>
      <c r="R242" s="98">
        <v>4055473531137</v>
      </c>
      <c r="S242" s="17">
        <v>4.95</v>
      </c>
      <c r="T242" s="3">
        <v>33113</v>
      </c>
      <c r="U242" s="98">
        <v>4055473331133</v>
      </c>
      <c r="V242" s="17">
        <v>6.75</v>
      </c>
      <c r="W242" s="3">
        <v>63113</v>
      </c>
      <c r="X242" s="98">
        <v>4055473631134</v>
      </c>
      <c r="Y242" s="17">
        <v>2.95</v>
      </c>
      <c r="Z242" s="101" t="s">
        <v>6967</v>
      </c>
      <c r="AA242" s="101" t="s">
        <v>6968</v>
      </c>
      <c r="AB242" s="101" t="s">
        <v>866</v>
      </c>
      <c r="AC242" s="101" t="s">
        <v>864</v>
      </c>
      <c r="AD242" s="101" t="s">
        <v>6969</v>
      </c>
      <c r="AE242" s="101" t="s">
        <v>6970</v>
      </c>
      <c r="AF242" s="101" t="s">
        <v>2323</v>
      </c>
      <c r="AG242" s="101" t="s">
        <v>6971</v>
      </c>
      <c r="AH242" s="101" t="s">
        <v>6972</v>
      </c>
      <c r="AI242" s="101" t="s">
        <v>6973</v>
      </c>
      <c r="AJ242" s="101" t="s">
        <v>2324</v>
      </c>
      <c r="AK242" s="102" t="s">
        <v>6974</v>
      </c>
      <c r="AL242" s="101" t="s">
        <v>6975</v>
      </c>
      <c r="AM242" s="101" t="s">
        <v>6976</v>
      </c>
      <c r="AN242" s="101" t="s">
        <v>6977</v>
      </c>
      <c r="AO242" s="101" t="s">
        <v>6978</v>
      </c>
      <c r="AP242" s="101" t="s">
        <v>2327</v>
      </c>
      <c r="AQ242" s="101" t="s">
        <v>6979</v>
      </c>
      <c r="AR242" s="101" t="s">
        <v>2328</v>
      </c>
      <c r="AS242" s="101" t="s">
        <v>6980</v>
      </c>
      <c r="AT242" s="101" t="s">
        <v>2329</v>
      </c>
      <c r="AU242" s="101" t="s">
        <v>2326</v>
      </c>
      <c r="AV242" s="101" t="s">
        <v>6981</v>
      </c>
      <c r="AW242" s="101" t="s">
        <v>6982</v>
      </c>
      <c r="AX242" s="101" t="s">
        <v>2325</v>
      </c>
      <c r="AY242" s="101" t="s">
        <v>6983</v>
      </c>
      <c r="AZ242" s="101" t="s">
        <v>6984</v>
      </c>
      <c r="BA242" s="103" t="s">
        <v>6985</v>
      </c>
      <c r="BB242" s="18" t="str">
        <f t="shared" si="85"/>
        <v>Испански артишок
Cynara cardunculus
Spanische Artischocke</v>
      </c>
      <c r="BC242" s="18" t="str">
        <f t="shared" si="86"/>
        <v>Spansk artiskok
Cynara cardunculus
Spanische Artischocke</v>
      </c>
      <c r="BD242" s="18" t="str">
        <f t="shared" si="87"/>
        <v xml:space="preserve">Spanische Artischocke
Cynara cardunculus
</v>
      </c>
      <c r="BE242" s="18" t="str">
        <f t="shared" si="88"/>
        <v>Cardoon / Spanish Artichoke
Cynara cardunculus
Spanische Artischocke</v>
      </c>
      <c r="BF242" s="18" t="str">
        <f t="shared" si="89"/>
        <v>Hispaania artišokk
Cynara cardunculus
Spanische Artischocke</v>
      </c>
      <c r="BG242" s="18" t="str">
        <f t="shared" si="90"/>
        <v>Espanjalainen artisokka
Cynara cardunculus
Spanische Artischocke</v>
      </c>
      <c r="BH242" s="18" t="str">
        <f t="shared" si="91"/>
        <v>Cardon
Cynara cardunculus
Spanische Artischocke</v>
      </c>
      <c r="BI242" s="18" t="str">
        <f t="shared" si="92"/>
        <v>Ισπανική αγκινάρα
Cynara cardunculus
Spanische Artischocke</v>
      </c>
      <c r="BJ242" s="18" t="str">
        <f t="shared" si="93"/>
        <v>Bhliosán gréine
Cynara cardunculus
Spanische Artischocke</v>
      </c>
      <c r="BK242" s="18" t="str">
        <f t="shared" si="94"/>
        <v>Spænskur ætiþistli
Cynara cardunculus
Spanische Artischocke</v>
      </c>
      <c r="BL242" s="18" t="str">
        <f t="shared" si="95"/>
        <v>Cardo 
Cynara cardunculus
Spanische Artischocke</v>
      </c>
      <c r="BM242" s="18" t="str">
        <f t="shared" si="96"/>
        <v>カルドン
Cynara cardunculus
Spanische Artischocke</v>
      </c>
      <c r="BN242" s="18" t="str">
        <f t="shared" si="97"/>
        <v>Španjolska artičoka
Cynara cardunculus
Spanische Artischocke</v>
      </c>
      <c r="BO242" s="18" t="str">
        <f t="shared" si="98"/>
        <v>Spānijas artišoks
Cynara cardunculus
Spanische Artischocke</v>
      </c>
      <c r="BP242" s="18" t="str">
        <f t="shared" si="99"/>
        <v>Ispaniškas artišokas
Cynara cardunculus
Spanische Artischocke</v>
      </c>
      <c r="BQ242" s="18" t="str">
        <f t="shared" si="100"/>
        <v>Qaqoċċ Spanjol
Cynara cardunculus
Spanische Artischocke</v>
      </c>
      <c r="BR242" s="18" t="str">
        <f t="shared" si="101"/>
        <v>Stengelgroenten - Spaanse Artisjok
Cynara cardunculus
Spanische Artischocke</v>
      </c>
      <c r="BS242" s="18" t="str">
        <f t="shared" si="102"/>
        <v>Spansk artisjokk
Cynara cardunculus
Spanische Artischocke</v>
      </c>
      <c r="BT242" s="18" t="str">
        <f t="shared" si="103"/>
        <v>Karczoch Hiszpański
Cynara cardunculus
Spanische Artischocke</v>
      </c>
      <c r="BU242" s="18" t="str">
        <f t="shared" si="104"/>
        <v>Alcachofra espanhola
Cynara cardunculus
Spanische Artischocke</v>
      </c>
      <c r="BV242" s="18" t="str">
        <f t="shared" si="105"/>
        <v>Anghinare Spaniolă
Cynara cardunculus
Spanische Artischocke</v>
      </c>
      <c r="BW242" s="18" t="str">
        <f t="shared" si="106"/>
        <v>Stjälkgrönsaker - Spansk Kronärtskocka
Cynara cardunculus
Spanische Artischocke</v>
      </c>
      <c r="BX242" s="18" t="str">
        <f t="shared" si="107"/>
        <v>Španielsky artičok
Cynara cardunculus
Spanische Artischocke</v>
      </c>
      <c r="BY242" s="18" t="str">
        <f t="shared" si="108"/>
        <v>Španska artičoka
Cynara cardunculus
Spanische Artischocke</v>
      </c>
      <c r="BZ242" s="18" t="str">
        <f t="shared" si="109"/>
        <v>Alcachofa silvestre
Cynara cardunculus
Spanische Artischocke</v>
      </c>
      <c r="CA242" s="18" t="str">
        <f t="shared" si="110"/>
        <v>Španělský artyčok
Cynara cardunculus
Spanische Artischocke</v>
      </c>
      <c r="CB242" s="18" t="str">
        <f t="shared" si="111"/>
        <v>İspanyol enginarı
Cynara cardunculus
Spanische Artischocke</v>
      </c>
      <c r="CC242" s="18" t="str">
        <f t="shared" si="112"/>
        <v>Spanyol articsóka
Cynara cardunculus
Spanische Artischocke</v>
      </c>
    </row>
    <row r="243" spans="2:81" ht="60" x14ac:dyDescent="0.2">
      <c r="B243" s="136">
        <v>241</v>
      </c>
      <c r="C243" s="3">
        <v>13403</v>
      </c>
      <c r="D243" s="98">
        <v>4055473134031</v>
      </c>
      <c r="E243" s="17">
        <v>1.85</v>
      </c>
      <c r="F243" s="17">
        <v>10</v>
      </c>
      <c r="G243" s="99" t="s">
        <v>3117</v>
      </c>
      <c r="H243" s="98" t="s">
        <v>9734</v>
      </c>
      <c r="I243" s="17" t="s">
        <v>887</v>
      </c>
      <c r="J243" s="17" t="s">
        <v>3010</v>
      </c>
      <c r="K243" s="3">
        <v>73403</v>
      </c>
      <c r="L243" s="98">
        <v>4055473734033</v>
      </c>
      <c r="M243" s="17">
        <v>2.4500000000000002</v>
      </c>
      <c r="N243" s="3">
        <v>83403</v>
      </c>
      <c r="O243" s="98">
        <v>4055473834030</v>
      </c>
      <c r="P243" s="17">
        <v>3.75</v>
      </c>
      <c r="Q243" s="3">
        <v>53403</v>
      </c>
      <c r="R243" s="98">
        <v>4055473534039</v>
      </c>
      <c r="S243" s="17">
        <v>4.95</v>
      </c>
      <c r="T243" s="3">
        <v>33403</v>
      </c>
      <c r="U243" s="98">
        <v>4055473334035</v>
      </c>
      <c r="V243" s="17">
        <v>6.75</v>
      </c>
      <c r="W243" s="3">
        <v>63403</v>
      </c>
      <c r="X243" s="98">
        <v>4055473634036</v>
      </c>
      <c r="Y243" s="17">
        <v>2.95</v>
      </c>
      <c r="Z243" s="101" t="s">
        <v>6986</v>
      </c>
      <c r="AA243" s="101" t="s">
        <v>6987</v>
      </c>
      <c r="AB243" s="101" t="s">
        <v>888</v>
      </c>
      <c r="AC243" s="101" t="s">
        <v>886</v>
      </c>
      <c r="AD243" s="101" t="s">
        <v>6988</v>
      </c>
      <c r="AE243" s="101" t="s">
        <v>6989</v>
      </c>
      <c r="AF243" s="101" t="s">
        <v>2330</v>
      </c>
      <c r="AG243" s="101" t="s">
        <v>6990</v>
      </c>
      <c r="AH243" s="101" t="s">
        <v>6991</v>
      </c>
      <c r="AI243" s="101" t="s">
        <v>6992</v>
      </c>
      <c r="AJ243" s="101" t="s">
        <v>2331</v>
      </c>
      <c r="AK243" s="102" t="s">
        <v>6993</v>
      </c>
      <c r="AL243" s="101" t="s">
        <v>6994</v>
      </c>
      <c r="AM243" s="101" t="s">
        <v>6995</v>
      </c>
      <c r="AN243" s="101" t="s">
        <v>6996</v>
      </c>
      <c r="AO243" s="101" t="s">
        <v>6997</v>
      </c>
      <c r="AP243" s="101" t="s">
        <v>2334</v>
      </c>
      <c r="AQ243" s="101" t="s">
        <v>6987</v>
      </c>
      <c r="AR243" s="101" t="s">
        <v>2335</v>
      </c>
      <c r="AS243" s="101" t="s">
        <v>6998</v>
      </c>
      <c r="AT243" s="101" t="s">
        <v>2336</v>
      </c>
      <c r="AU243" s="101" t="s">
        <v>2333</v>
      </c>
      <c r="AV243" s="101" t="s">
        <v>6999</v>
      </c>
      <c r="AW243" s="101" t="s">
        <v>7000</v>
      </c>
      <c r="AX243" s="101" t="s">
        <v>2332</v>
      </c>
      <c r="AY243" s="101" t="s">
        <v>7001</v>
      </c>
      <c r="AZ243" s="101" t="s">
        <v>7002</v>
      </c>
      <c r="BA243" s="103" t="s">
        <v>7003</v>
      </c>
      <c r="BB243" s="18" t="str">
        <f t="shared" si="85"/>
        <v>Домат - Андски рог / Cornue des Andes
Lycopersicon esculentum
Tomate - Andenhorn / Cornue des Andes</v>
      </c>
      <c r="BC243" s="18" t="str">
        <f t="shared" si="86"/>
        <v>Tomat - Andeshorn / Cornue des Andes
Lycopersicon esculentum
Tomate - Andenhorn / Cornue des Andes</v>
      </c>
      <c r="BD243" s="18" t="str">
        <f t="shared" si="87"/>
        <v xml:space="preserve">Tomate - Andenhorn / Cornue des Andes
Lycopersicon esculentum
</v>
      </c>
      <c r="BE243" s="18" t="str">
        <f t="shared" si="88"/>
        <v>Tomato - Cornue des Andes
Lycopersicon esculentum
Tomate - Andenhorn / Cornue des Andes</v>
      </c>
      <c r="BF243" s="18" t="str">
        <f t="shared" si="89"/>
        <v>Tomat – Andide sarv / Cornue des Andes
Lycopersicon esculentum
Tomate - Andenhorn / Cornue des Andes</v>
      </c>
      <c r="BG243" s="18" t="str">
        <f t="shared" si="90"/>
        <v>Tomaatti - Andien sarvi / Cornue des Andes
Lycopersicon esculentum
Tomate - Andenhorn / Cornue des Andes</v>
      </c>
      <c r="BH243" s="18" t="str">
        <f t="shared" si="91"/>
        <v>Tomate Cornue des Andes
Lycopersicon esculentum
Tomate - Andenhorn / Cornue des Andes</v>
      </c>
      <c r="BI243" s="18" t="str">
        <f t="shared" si="92"/>
        <v>Ντομάτα - Κέρας Άνδεων / Cornue des Andes
Lycopersicon esculentum
Tomate - Andenhorn / Cornue des Andes</v>
      </c>
      <c r="BJ243" s="18" t="str">
        <f t="shared" si="93"/>
        <v>Trátaí - Corn Aindéis / Cornue des Andes
Lycopersicon esculentum
Tomate - Andenhorn / Cornue des Andes</v>
      </c>
      <c r="BK243" s="18" t="str">
        <f t="shared" si="94"/>
        <v>Tómatur - Andeshorn / Cornue des Andes
Lycopersicon esculentum
Tomate - Andenhorn / Cornue des Andes</v>
      </c>
      <c r="BL243" s="18" t="str">
        <f t="shared" si="95"/>
        <v>Pomodoro Cornuto delle Ande 
Lycopersicon esculentum
Tomate - Andenhorn / Cornue des Andes</v>
      </c>
      <c r="BM243" s="18" t="str">
        <f t="shared" si="96"/>
        <v>コルニュ・デ・ザンデス
Lycopersicon esculentum
Tomate - Andenhorn / Cornue des Andes</v>
      </c>
      <c r="BN243" s="18" t="str">
        <f t="shared" si="97"/>
        <v>Rajčica - Andski rog / Cornue des Andes
Lycopersicon esculentum
Tomate - Andenhorn / Cornue des Andes</v>
      </c>
      <c r="BO243" s="18" t="str">
        <f t="shared" si="98"/>
        <v>Tomāts - Andu rags / Cornue des Andes
Lycopersicon esculentum
Tomate - Andenhorn / Cornue des Andes</v>
      </c>
      <c r="BP243" s="18" t="str">
        <f t="shared" si="99"/>
        <v>Pomidoras – Andų ragas / Cornue des Andes
Lycopersicon esculentum
Tomate - Andenhorn / Cornue des Andes</v>
      </c>
      <c r="BQ243" s="18" t="str">
        <f t="shared" si="100"/>
        <v>Tadam - Qarn Andin / Cornue des Andes
Lycopersicon esculentum
Tomate - Andenhorn / Cornue des Andes</v>
      </c>
      <c r="BR243" s="18" t="str">
        <f t="shared" si="101"/>
        <v>Tomaat - Andenhorn / Cornue Des Andes
Lycopersicon esculentum
Tomate - Andenhorn / Cornue des Andes</v>
      </c>
      <c r="BS243" s="18" t="str">
        <f t="shared" si="102"/>
        <v>Tomat - Andeshorn / Cornue des Andes
Lycopersicon esculentum
Tomate - Andenhorn / Cornue des Andes</v>
      </c>
      <c r="BT243" s="18" t="str">
        <f t="shared" si="103"/>
        <v>Pomidor - Andenhorn
Lycopersicon esculentum
Tomate - Andenhorn / Cornue des Andes</v>
      </c>
      <c r="BU243" s="18" t="str">
        <f t="shared" si="104"/>
        <v>Tomate - Corno Andino / Cornue des Andes
Lycopersicon esculentum
Tomate - Andenhorn / Cornue des Andes</v>
      </c>
      <c r="BV243" s="18" t="str">
        <f t="shared" si="105"/>
        <v>Tomate - Corn Andin
Lycopersicon esculentum
Tomate - Andenhorn / Cornue des Andes</v>
      </c>
      <c r="BW243" s="18" t="str">
        <f t="shared" si="106"/>
        <v>Tomat - Andenhorn / Cornue Des Andes
Lycopersicon esculentum
Tomate - Andenhorn / Cornue des Andes</v>
      </c>
      <c r="BX243" s="18" t="str">
        <f t="shared" si="107"/>
        <v>Paradajka - Andský roh / Cornue des Andes
Lycopersicon esculentum
Tomate - Andenhorn / Cornue des Andes</v>
      </c>
      <c r="BY243" s="18" t="str">
        <f t="shared" si="108"/>
        <v>Paradižnik - Andski rog / Cornue des Andes
Lycopersicon esculentum
Tomate - Andenhorn / Cornue des Andes</v>
      </c>
      <c r="BZ243" s="18" t="str">
        <f t="shared" si="109"/>
        <v>Tomate Andine Cornue (de los Andes)
Lycopersicon esculentum
Tomate - Andenhorn / Cornue des Andes</v>
      </c>
      <c r="CA243" s="18" t="str">
        <f t="shared" si="110"/>
        <v>Rajče - Andský roh / Cornue des Andes
Lycopersicon esculentum
Tomate - Andenhorn / Cornue des Andes</v>
      </c>
      <c r="CB243" s="18" t="str">
        <f t="shared" si="111"/>
        <v>Domates - And Boynuzu / Cornue des Andes
Lycopersicon esculentum
Tomate - Andenhorn / Cornue des Andes</v>
      </c>
      <c r="CC243" s="18" t="str">
        <f t="shared" si="112"/>
        <v>Paradicsom - Andok kürt / Cornue des Andes
Lycopersicon esculentum
Tomate - Andenhorn / Cornue des Andes</v>
      </c>
    </row>
    <row r="244" spans="2:81" ht="60" x14ac:dyDescent="0.2">
      <c r="B244" s="136">
        <v>242</v>
      </c>
      <c r="C244" s="3">
        <v>13404</v>
      </c>
      <c r="D244" s="98">
        <v>4055473134048</v>
      </c>
      <c r="E244" s="17">
        <v>1.85</v>
      </c>
      <c r="F244" s="17">
        <v>10</v>
      </c>
      <c r="G244" s="99" t="s">
        <v>3117</v>
      </c>
      <c r="H244" s="98" t="s">
        <v>9734</v>
      </c>
      <c r="I244" s="17" t="s">
        <v>887</v>
      </c>
      <c r="J244" s="17" t="s">
        <v>3010</v>
      </c>
      <c r="K244" s="3">
        <v>73404</v>
      </c>
      <c r="L244" s="98">
        <v>4055473734040</v>
      </c>
      <c r="M244" s="17">
        <v>2.4500000000000002</v>
      </c>
      <c r="N244" s="3">
        <v>83404</v>
      </c>
      <c r="O244" s="98">
        <v>4055473834047</v>
      </c>
      <c r="P244" s="17">
        <v>3.75</v>
      </c>
      <c r="Q244" s="3">
        <v>53404</v>
      </c>
      <c r="R244" s="98">
        <v>4055473534046</v>
      </c>
      <c r="S244" s="17">
        <v>4.95</v>
      </c>
      <c r="T244" s="3">
        <v>33404</v>
      </c>
      <c r="U244" s="98">
        <v>4055473334042</v>
      </c>
      <c r="V244" s="17">
        <v>6.75</v>
      </c>
      <c r="W244" s="3">
        <v>63404</v>
      </c>
      <c r="X244" s="98">
        <v>4055473634043</v>
      </c>
      <c r="Y244" s="17">
        <v>2.95</v>
      </c>
      <c r="Z244" s="101" t="s">
        <v>7004</v>
      </c>
      <c r="AA244" s="101" t="s">
        <v>2339</v>
      </c>
      <c r="AB244" s="101" t="s">
        <v>890</v>
      </c>
      <c r="AC244" s="101" t="s">
        <v>889</v>
      </c>
      <c r="AD244" s="101" t="s">
        <v>2339</v>
      </c>
      <c r="AE244" s="101" t="s">
        <v>7005</v>
      </c>
      <c r="AF244" s="101" t="s">
        <v>2337</v>
      </c>
      <c r="AG244" s="101" t="s">
        <v>7006</v>
      </c>
      <c r="AH244" s="101" t="s">
        <v>7007</v>
      </c>
      <c r="AI244" s="101" t="s">
        <v>7008</v>
      </c>
      <c r="AJ244" s="101" t="s">
        <v>2338</v>
      </c>
      <c r="AK244" s="102" t="s">
        <v>7009</v>
      </c>
      <c r="AL244" s="101" t="s">
        <v>7010</v>
      </c>
      <c r="AM244" s="101" t="s">
        <v>7011</v>
      </c>
      <c r="AN244" s="101" t="s">
        <v>7012</v>
      </c>
      <c r="AO244" s="101" t="s">
        <v>7013</v>
      </c>
      <c r="AP244" s="101" t="s">
        <v>2340</v>
      </c>
      <c r="AQ244" s="101" t="s">
        <v>2339</v>
      </c>
      <c r="AR244" s="101" t="s">
        <v>2341</v>
      </c>
      <c r="AS244" s="101" t="s">
        <v>890</v>
      </c>
      <c r="AT244" s="101" t="s">
        <v>890</v>
      </c>
      <c r="AU244" s="101" t="s">
        <v>2339</v>
      </c>
      <c r="AV244" s="101" t="s">
        <v>7014</v>
      </c>
      <c r="AW244" s="101" t="s">
        <v>7015</v>
      </c>
      <c r="AX244" s="101" t="s">
        <v>890</v>
      </c>
      <c r="AY244" s="101" t="s">
        <v>7016</v>
      </c>
      <c r="AZ244" s="101" t="s">
        <v>7017</v>
      </c>
      <c r="BA244" s="103" t="s">
        <v>7018</v>
      </c>
      <c r="BB244" s="18" t="str">
        <f t="shared" si="85"/>
        <v>Домат - Costoluto Genovese
Lycopersicon esculentum
Tomate - Costoluto Genovese</v>
      </c>
      <c r="BC244" s="18" t="str">
        <f t="shared" si="86"/>
        <v>Tomat - Costoluto Genovese
Lycopersicon esculentum
Tomate - Costoluto Genovese</v>
      </c>
      <c r="BD244" s="18" t="str">
        <f t="shared" si="87"/>
        <v xml:space="preserve">Tomate - Costoluto Genovese
Lycopersicon esculentum
</v>
      </c>
      <c r="BE244" s="18" t="str">
        <f t="shared" si="88"/>
        <v>Tomato - Costoluto Genovese
Lycopersicon esculentum
Tomate - Costoluto Genovese</v>
      </c>
      <c r="BF244" s="18" t="str">
        <f t="shared" si="89"/>
        <v>Tomat - Costoluto Genovese
Lycopersicon esculentum
Tomate - Costoluto Genovese</v>
      </c>
      <c r="BG244" s="18" t="str">
        <f t="shared" si="90"/>
        <v>Tomaatti - Costoluto Genovese
Lycopersicon esculentum
Tomate - Costoluto Genovese</v>
      </c>
      <c r="BH244" s="18" t="str">
        <f t="shared" si="91"/>
        <v>Tomate Costoluto Genovese
Lycopersicon esculentum
Tomate - Costoluto Genovese</v>
      </c>
      <c r="BI244" s="18" t="str">
        <f t="shared" si="92"/>
        <v>Ντομάτα - Costoluto Genovese
Lycopersicon esculentum
Tomate - Costoluto Genovese</v>
      </c>
      <c r="BJ244" s="18" t="str">
        <f t="shared" si="93"/>
        <v>Trátaí - Costoluto Genovese
Lycopersicon esculentum
Tomate - Costoluto Genovese</v>
      </c>
      <c r="BK244" s="18" t="str">
        <f t="shared" si="94"/>
        <v>Tómatar - Costoluto Genovese
Lycopersicon esculentum
Tomate - Costoluto Genovese</v>
      </c>
      <c r="BL244" s="18" t="str">
        <f t="shared" si="95"/>
        <v>Pomodoro Costoluto Genovese
Lycopersicon esculentum
Tomate - Costoluto Genovese</v>
      </c>
      <c r="BM244" s="18" t="str">
        <f t="shared" si="96"/>
        <v>コストルート・ジェノベーゼ
Lycopersicon esculentum
Tomate - Costoluto Genovese</v>
      </c>
      <c r="BN244" s="18" t="str">
        <f t="shared" si="97"/>
        <v>Rajčica - Costoluto Genovese
Lycopersicon esculentum
Tomate - Costoluto Genovese</v>
      </c>
      <c r="BO244" s="18" t="str">
        <f t="shared" si="98"/>
        <v>Tomāts - Costoluto Genovese
Lycopersicon esculentum
Tomate - Costoluto Genovese</v>
      </c>
      <c r="BP244" s="18" t="str">
        <f t="shared" si="99"/>
        <v>Pomidoras – Costoluto Genovese
Lycopersicon esculentum
Tomate - Costoluto Genovese</v>
      </c>
      <c r="BQ244" s="18" t="str">
        <f t="shared" si="100"/>
        <v>Tadam - Costluto Genovese
Lycopersicon esculentum
Tomate - Costoluto Genovese</v>
      </c>
      <c r="BR244" s="18" t="str">
        <f t="shared" si="101"/>
        <v>Tomaat - Costoluto Genovese
Lycopersicon esculentum
Tomate - Costoluto Genovese</v>
      </c>
      <c r="BS244" s="18" t="str">
        <f t="shared" si="102"/>
        <v>Tomat - Costoluto Genovese
Lycopersicon esculentum
Tomate - Costoluto Genovese</v>
      </c>
      <c r="BT244" s="18" t="str">
        <f t="shared" si="103"/>
        <v>Pomidor - Costoluto Genovese
Lycopersicon esculentum
Tomate - Costoluto Genovese</v>
      </c>
      <c r="BU244" s="18" t="str">
        <f t="shared" si="104"/>
        <v>Tomate - Costoluto Genovese
Lycopersicon esculentum
Tomate - Costoluto Genovese</v>
      </c>
      <c r="BV244" s="18" t="str">
        <f t="shared" si="105"/>
        <v>Tomate - Costoluto Genovese
Lycopersicon esculentum
Tomate - Costoluto Genovese</v>
      </c>
      <c r="BW244" s="18" t="str">
        <f t="shared" si="106"/>
        <v>Tomat - Costoluto Genovese
Lycopersicon esculentum
Tomate - Costoluto Genovese</v>
      </c>
      <c r="BX244" s="18" t="str">
        <f t="shared" si="107"/>
        <v>Paradajka - Costoluto Genovese
Lycopersicon esculentum
Tomate - Costoluto Genovese</v>
      </c>
      <c r="BY244" s="18" t="str">
        <f t="shared" si="108"/>
        <v>Paradižnik - Costoluto Genovese
Lycopersicon esculentum
Tomate - Costoluto Genovese</v>
      </c>
      <c r="BZ244" s="18" t="str">
        <f t="shared" si="109"/>
        <v>Tomate - Costoluto Genovese
Lycopersicon esculentum
Tomate - Costoluto Genovese</v>
      </c>
      <c r="CA244" s="18" t="str">
        <f t="shared" si="110"/>
        <v>Rajče - Costoluto Genovese
Lycopersicon esculentum
Tomate - Costoluto Genovese</v>
      </c>
      <c r="CB244" s="18" t="str">
        <f t="shared" si="111"/>
        <v>Domates - Costoluto Genovese
Lycopersicon esculentum
Tomate - Costoluto Genovese</v>
      </c>
      <c r="CC244" s="18" t="str">
        <f t="shared" si="112"/>
        <v>Paradicsom - Costoluto Genovese
Lycopersicon esculentum
Tomate - Costoluto Genovese</v>
      </c>
    </row>
    <row r="245" spans="2:81" ht="48" x14ac:dyDescent="0.2">
      <c r="B245" s="136">
        <v>243</v>
      </c>
      <c r="C245" s="3">
        <v>13408</v>
      </c>
      <c r="D245" s="98">
        <v>4055473134086</v>
      </c>
      <c r="E245" s="17">
        <v>1.85</v>
      </c>
      <c r="F245" s="17">
        <v>10</v>
      </c>
      <c r="G245" s="99" t="s">
        <v>3117</v>
      </c>
      <c r="H245" s="98" t="s">
        <v>9734</v>
      </c>
      <c r="I245" s="17" t="s">
        <v>887</v>
      </c>
      <c r="J245" s="17" t="s">
        <v>3010</v>
      </c>
      <c r="K245" s="3">
        <v>73408</v>
      </c>
      <c r="L245" s="98">
        <v>4055473734088</v>
      </c>
      <c r="M245" s="17">
        <v>2.4500000000000002</v>
      </c>
      <c r="N245" s="3">
        <v>83408</v>
      </c>
      <c r="O245" s="98">
        <v>4055473834085</v>
      </c>
      <c r="P245" s="17">
        <v>3.75</v>
      </c>
      <c r="Q245" s="3">
        <v>53408</v>
      </c>
      <c r="R245" s="98">
        <v>4055473534084</v>
      </c>
      <c r="S245" s="17">
        <v>4.95</v>
      </c>
      <c r="T245" s="3">
        <v>33408</v>
      </c>
      <c r="U245" s="98">
        <v>4055473334080</v>
      </c>
      <c r="V245" s="17">
        <v>6.75</v>
      </c>
      <c r="W245" s="3">
        <v>63408</v>
      </c>
      <c r="X245" s="98">
        <v>4055473634081</v>
      </c>
      <c r="Y245" s="17">
        <v>2.95</v>
      </c>
      <c r="Z245" s="101" t="s">
        <v>7019</v>
      </c>
      <c r="AA245" s="101" t="s">
        <v>7020</v>
      </c>
      <c r="AB245" s="101" t="s">
        <v>896</v>
      </c>
      <c r="AC245" s="101" t="s">
        <v>895</v>
      </c>
      <c r="AD245" s="101" t="s">
        <v>7020</v>
      </c>
      <c r="AE245" s="101" t="s">
        <v>7021</v>
      </c>
      <c r="AF245" s="101" t="s">
        <v>2342</v>
      </c>
      <c r="AG245" s="101" t="s">
        <v>7022</v>
      </c>
      <c r="AH245" s="101" t="s">
        <v>7023</v>
      </c>
      <c r="AI245" s="101" t="s">
        <v>7024</v>
      </c>
      <c r="AJ245" s="101" t="s">
        <v>2343</v>
      </c>
      <c r="AK245" s="102" t="s">
        <v>7025</v>
      </c>
      <c r="AL245" s="101" t="s">
        <v>7026</v>
      </c>
      <c r="AM245" s="101" t="s">
        <v>7027</v>
      </c>
      <c r="AN245" s="101" t="s">
        <v>7028</v>
      </c>
      <c r="AO245" s="101" t="s">
        <v>7029</v>
      </c>
      <c r="AP245" s="101" t="s">
        <v>2346</v>
      </c>
      <c r="AQ245" s="101" t="s">
        <v>7020</v>
      </c>
      <c r="AR245" s="101" t="s">
        <v>2347</v>
      </c>
      <c r="AS245" s="101" t="s">
        <v>7030</v>
      </c>
      <c r="AT245" s="101" t="s">
        <v>2348</v>
      </c>
      <c r="AU245" s="101" t="s">
        <v>2345</v>
      </c>
      <c r="AV245" s="101" t="s">
        <v>7031</v>
      </c>
      <c r="AW245" s="101" t="s">
        <v>7032</v>
      </c>
      <c r="AX245" s="101" t="s">
        <v>2344</v>
      </c>
      <c r="AY245" s="101" t="s">
        <v>7033</v>
      </c>
      <c r="AZ245" s="101" t="s">
        <v>7034</v>
      </c>
      <c r="BA245" s="103" t="s">
        <v>7035</v>
      </c>
      <c r="BB245" s="18" t="str">
        <f t="shared" si="85"/>
        <v>Домат - Rose de Berne
Lycopersicon esculentum
Tomate - Rose de Berne</v>
      </c>
      <c r="BC245" s="18" t="str">
        <f t="shared" si="86"/>
        <v>Tomat - Rose de Berne
Lycopersicon esculentum
Tomate - Rose de Berne</v>
      </c>
      <c r="BD245" s="18" t="str">
        <f t="shared" si="87"/>
        <v xml:space="preserve">Tomate - Rose de Berne
Lycopersicon esculentum
</v>
      </c>
      <c r="BE245" s="18" t="str">
        <f t="shared" si="88"/>
        <v>Tomato - Rose de Berne
Lycopersicon esculentum
Tomate - Rose de Berne</v>
      </c>
      <c r="BF245" s="18" t="str">
        <f t="shared" si="89"/>
        <v>Tomat - Rose de Berne
Lycopersicon esculentum
Tomate - Rose de Berne</v>
      </c>
      <c r="BG245" s="18" t="str">
        <f t="shared" si="90"/>
        <v>Tomaatti - Rose de Berne
Lycopersicon esculentum
Tomate - Rose de Berne</v>
      </c>
      <c r="BH245" s="18" t="str">
        <f t="shared" si="91"/>
        <v>Tomate Rose de Berne
Lycopersicon esculentum
Tomate - Rose de Berne</v>
      </c>
      <c r="BI245" s="18" t="str">
        <f t="shared" si="92"/>
        <v>Ντομάτα - Rose de Berne
Lycopersicon esculentum
Tomate - Rose de Berne</v>
      </c>
      <c r="BJ245" s="18" t="str">
        <f t="shared" si="93"/>
        <v>Trátaí - Rose de Berne
Lycopersicon esculentum
Tomate - Rose de Berne</v>
      </c>
      <c r="BK245" s="18" t="str">
        <f t="shared" si="94"/>
        <v>Tómatur - Rose de Berne
Lycopersicon esculentum
Tomate - Rose de Berne</v>
      </c>
      <c r="BL245" s="18" t="str">
        <f t="shared" si="95"/>
        <v>Pomodoro Rosa di Berna
Lycopersicon esculentum
Tomate - Rose de Berne</v>
      </c>
      <c r="BM245" s="18" t="str">
        <f t="shared" si="96"/>
        <v>ローズ・ド・ベルン
Lycopersicon esculentum
Tomate - Rose de Berne</v>
      </c>
      <c r="BN245" s="18" t="str">
        <f t="shared" si="97"/>
        <v>Rajčica - Rose de Berne
Lycopersicon esculentum
Tomate - Rose de Berne</v>
      </c>
      <c r="BO245" s="18" t="str">
        <f t="shared" si="98"/>
        <v>Tomāts - Rose de Berne
Lycopersicon esculentum
Tomate - Rose de Berne</v>
      </c>
      <c r="BP245" s="18" t="str">
        <f t="shared" si="99"/>
        <v>Pomidoras - Rose de Berne
Lycopersicon esculentum
Tomate - Rose de Berne</v>
      </c>
      <c r="BQ245" s="18" t="str">
        <f t="shared" si="100"/>
        <v>Tadam - Rose de Berne
Lycopersicon esculentum
Tomate - Rose de Berne</v>
      </c>
      <c r="BR245" s="18" t="str">
        <f t="shared" si="101"/>
        <v>Tomaat - Rose De Berne
Lycopersicon esculentum
Tomate - Rose de Berne</v>
      </c>
      <c r="BS245" s="18" t="str">
        <f t="shared" si="102"/>
        <v>Tomat - Rose de Berne
Lycopersicon esculentum
Tomate - Rose de Berne</v>
      </c>
      <c r="BT245" s="18" t="str">
        <f t="shared" si="103"/>
        <v>Pomidor - Rose De Berne
Lycopersicon esculentum
Tomate - Rose de Berne</v>
      </c>
      <c r="BU245" s="18" t="str">
        <f t="shared" si="104"/>
        <v>Tomate - Rosa de Berna
Lycopersicon esculentum
Tomate - Rose de Berne</v>
      </c>
      <c r="BV245" s="18" t="str">
        <f t="shared" si="105"/>
        <v>Tomate - Rose De Berne
Lycopersicon esculentum
Tomate - Rose de Berne</v>
      </c>
      <c r="BW245" s="18" t="str">
        <f t="shared" si="106"/>
        <v>Tomat - Rose De Berne
Lycopersicon esculentum
Tomate - Rose de Berne</v>
      </c>
      <c r="BX245" s="18" t="str">
        <f t="shared" si="107"/>
        <v>Paradajka - Rose de Berne
Lycopersicon esculentum
Tomate - Rose de Berne</v>
      </c>
      <c r="BY245" s="18" t="str">
        <f t="shared" si="108"/>
        <v>Paradižnik - Bernska vrtnica
Lycopersicon esculentum
Tomate - Rose de Berne</v>
      </c>
      <c r="BZ245" s="18" t="str">
        <f t="shared" si="109"/>
        <v>Tomate - Rosa de Berne
Lycopersicon esculentum
Tomate - Rose de Berne</v>
      </c>
      <c r="CA245" s="18" t="str">
        <f t="shared" si="110"/>
        <v>Rajčata - Rose de Berne
Lycopersicon esculentum
Tomate - Rose de Berne</v>
      </c>
      <c r="CB245" s="18" t="str">
        <f t="shared" si="111"/>
        <v>Domates - Rose de Berne
Lycopersicon esculentum
Tomate - Rose de Berne</v>
      </c>
      <c r="CC245" s="18" t="str">
        <f t="shared" si="112"/>
        <v>Paradicsom - Rose de Berne
Lycopersicon esculentum
Tomate - Rose de Berne</v>
      </c>
    </row>
    <row r="246" spans="2:81" ht="36" x14ac:dyDescent="0.2">
      <c r="B246" s="136">
        <v>244</v>
      </c>
      <c r="C246" s="3">
        <v>13409</v>
      </c>
      <c r="D246" s="98">
        <v>4055473134093</v>
      </c>
      <c r="E246" s="17">
        <v>1.85</v>
      </c>
      <c r="F246" s="17">
        <v>10</v>
      </c>
      <c r="G246" s="99" t="s">
        <v>3117</v>
      </c>
      <c r="H246" s="98" t="s">
        <v>9734</v>
      </c>
      <c r="I246" s="17" t="s">
        <v>887</v>
      </c>
      <c r="J246" s="17" t="s">
        <v>3010</v>
      </c>
      <c r="K246" s="3">
        <v>73409</v>
      </c>
      <c r="L246" s="98">
        <v>4055473734095</v>
      </c>
      <c r="M246" s="17">
        <v>2.4500000000000002</v>
      </c>
      <c r="N246" s="3">
        <v>83409</v>
      </c>
      <c r="O246" s="98">
        <v>4055473834092</v>
      </c>
      <c r="P246" s="17">
        <v>3.75</v>
      </c>
      <c r="Q246" s="3">
        <v>53409</v>
      </c>
      <c r="R246" s="98">
        <v>4055473534091</v>
      </c>
      <c r="S246" s="17">
        <v>4.95</v>
      </c>
      <c r="T246" s="3">
        <v>33409</v>
      </c>
      <c r="U246" s="98">
        <v>4055473334097</v>
      </c>
      <c r="V246" s="17">
        <v>6.75</v>
      </c>
      <c r="W246" s="3">
        <v>63409</v>
      </c>
      <c r="X246" s="98">
        <v>4055473634098</v>
      </c>
      <c r="Y246" s="17">
        <v>2.95</v>
      </c>
      <c r="Z246" s="101" t="s">
        <v>7036</v>
      </c>
      <c r="AA246" s="101" t="s">
        <v>2351</v>
      </c>
      <c r="AB246" s="101" t="s">
        <v>900</v>
      </c>
      <c r="AC246" s="101" t="s">
        <v>899</v>
      </c>
      <c r="AD246" s="101" t="s">
        <v>2351</v>
      </c>
      <c r="AE246" s="101" t="s">
        <v>7037</v>
      </c>
      <c r="AF246" s="101" t="s">
        <v>2349</v>
      </c>
      <c r="AG246" s="101" t="s">
        <v>7038</v>
      </c>
      <c r="AH246" s="101" t="s">
        <v>7039</v>
      </c>
      <c r="AI246" s="101" t="s">
        <v>7040</v>
      </c>
      <c r="AJ246" s="101" t="s">
        <v>2350</v>
      </c>
      <c r="AK246" s="102" t="s">
        <v>7041</v>
      </c>
      <c r="AL246" s="101" t="s">
        <v>7042</v>
      </c>
      <c r="AM246" s="101" t="s">
        <v>7043</v>
      </c>
      <c r="AN246" s="101" t="s">
        <v>7044</v>
      </c>
      <c r="AO246" s="101" t="s">
        <v>7045</v>
      </c>
      <c r="AP246" s="101" t="s">
        <v>2352</v>
      </c>
      <c r="AQ246" s="101" t="s">
        <v>2351</v>
      </c>
      <c r="AR246" s="101" t="s">
        <v>2353</v>
      </c>
      <c r="AS246" s="101" t="s">
        <v>7046</v>
      </c>
      <c r="AT246" s="101" t="s">
        <v>900</v>
      </c>
      <c r="AU246" s="101" t="s">
        <v>2351</v>
      </c>
      <c r="AV246" s="101" t="s">
        <v>7047</v>
      </c>
      <c r="AW246" s="101" t="s">
        <v>7048</v>
      </c>
      <c r="AX246" s="101" t="s">
        <v>900</v>
      </c>
      <c r="AY246" s="101" t="s">
        <v>7049</v>
      </c>
      <c r="AZ246" s="101" t="s">
        <v>7050</v>
      </c>
      <c r="BA246" s="103" t="s">
        <v>7051</v>
      </c>
      <c r="BB246" s="18" t="str">
        <f t="shared" si="85"/>
        <v>Домат - Тигерела
Lycopersicon esculentum
Tomate - Tigerella</v>
      </c>
      <c r="BC246" s="18" t="str">
        <f t="shared" si="86"/>
        <v>Tomat - Tigerella
Lycopersicon esculentum
Tomate - Tigerella</v>
      </c>
      <c r="BD246" s="18" t="str">
        <f t="shared" si="87"/>
        <v xml:space="preserve">Tomate - Tigerella
Lycopersicon esculentum
</v>
      </c>
      <c r="BE246" s="18" t="str">
        <f t="shared" si="88"/>
        <v>Tomato - Tigerella
Lycopersicon esculentum
Tomate - Tigerella</v>
      </c>
      <c r="BF246" s="18" t="str">
        <f t="shared" si="89"/>
        <v>Tomat - Tigerella
Lycopersicon esculentum
Tomate - Tigerella</v>
      </c>
      <c r="BG246" s="18" t="str">
        <f t="shared" si="90"/>
        <v>Tomaatti - Tigerella
Lycopersicon esculentum
Tomate - Tigerella</v>
      </c>
      <c r="BH246" s="18" t="str">
        <f t="shared" si="91"/>
        <v>Tomate Tigerella
Lycopersicon esculentum
Tomate - Tigerella</v>
      </c>
      <c r="BI246" s="18" t="str">
        <f t="shared" si="92"/>
        <v>Ντομάτα - Tigerella
Lycopersicon esculentum
Tomate - Tigerella</v>
      </c>
      <c r="BJ246" s="18" t="str">
        <f t="shared" si="93"/>
        <v>Trátaí - Tigerella
Lycopersicon esculentum
Tomate - Tigerella</v>
      </c>
      <c r="BK246" s="18" t="str">
        <f t="shared" si="94"/>
        <v>Tómatar - Tigerella
Lycopersicon esculentum
Tomate - Tigerella</v>
      </c>
      <c r="BL246" s="18" t="str">
        <f t="shared" si="95"/>
        <v>Pomodoro Tigerella
Lycopersicon esculentum
Tomate - Tigerella</v>
      </c>
      <c r="BM246" s="18" t="str">
        <f t="shared" si="96"/>
        <v>ティゲレラ
Lycopersicon esculentum
Tomate - Tigerella</v>
      </c>
      <c r="BN246" s="18" t="str">
        <f t="shared" si="97"/>
        <v>Rajčica - Tigerella
Lycopersicon esculentum
Tomate - Tigerella</v>
      </c>
      <c r="BO246" s="18" t="str">
        <f t="shared" si="98"/>
        <v>Tomāts - Tigerella
Lycopersicon esculentum
Tomate - Tigerella</v>
      </c>
      <c r="BP246" s="18" t="str">
        <f t="shared" si="99"/>
        <v>Pomidoras - Tigerella
Lycopersicon esculentum
Tomate - Tigerella</v>
      </c>
      <c r="BQ246" s="18" t="str">
        <f t="shared" si="100"/>
        <v>Tadam - Tigerella
Lycopersicon esculentum
Tomate - Tigerella</v>
      </c>
      <c r="BR246" s="18" t="str">
        <f t="shared" si="101"/>
        <v>Tomaat - Tigerella
Lycopersicon esculentum
Tomate - Tigerella</v>
      </c>
      <c r="BS246" s="18" t="str">
        <f t="shared" si="102"/>
        <v>Tomat - Tigerella
Lycopersicon esculentum
Tomate - Tigerella</v>
      </c>
      <c r="BT246" s="18" t="str">
        <f t="shared" si="103"/>
        <v>Pomidor - Tigerella
Lycopersicon esculentum
Tomate - Tigerella</v>
      </c>
      <c r="BU246" s="18" t="str">
        <f t="shared" si="104"/>
        <v>Tomate - Tigerela
Lycopersicon esculentum
Tomate - Tigerella</v>
      </c>
      <c r="BV246" s="18" t="str">
        <f t="shared" si="105"/>
        <v>Tomate - Tigerella
Lycopersicon esculentum
Tomate - Tigerella</v>
      </c>
      <c r="BW246" s="18" t="str">
        <f t="shared" si="106"/>
        <v>Tomat - Tigerella
Lycopersicon esculentum
Tomate - Tigerella</v>
      </c>
      <c r="BX246" s="18" t="str">
        <f t="shared" si="107"/>
        <v>Paradajka - Tigerella
Lycopersicon esculentum
Tomate - Tigerella</v>
      </c>
      <c r="BY246" s="18" t="str">
        <f t="shared" si="108"/>
        <v>Paradižnik - Tigerella
Lycopersicon esculentum
Tomate - Tigerella</v>
      </c>
      <c r="BZ246" s="18" t="str">
        <f t="shared" si="109"/>
        <v>Tomate - Tigerella
Lycopersicon esculentum
Tomate - Tigerella</v>
      </c>
      <c r="CA246" s="18" t="str">
        <f t="shared" si="110"/>
        <v>Rajče - Tigerella
Lycopersicon esculentum
Tomate - Tigerella</v>
      </c>
      <c r="CB246" s="18" t="str">
        <f t="shared" si="111"/>
        <v>Domates - Tigerella
Lycopersicon esculentum
Tomate - Tigerella</v>
      </c>
      <c r="CC246" s="18" t="str">
        <f t="shared" si="112"/>
        <v>Paradicsom - Tigerella
Lycopersicon esculentum
Tomate - Tigerella</v>
      </c>
    </row>
    <row r="247" spans="2:81" ht="36" x14ac:dyDescent="0.2">
      <c r="B247" s="136">
        <v>245</v>
      </c>
      <c r="C247" s="3">
        <v>13411</v>
      </c>
      <c r="D247" s="98">
        <v>4055473134116</v>
      </c>
      <c r="E247" s="17">
        <v>1.85</v>
      </c>
      <c r="F247" s="17">
        <v>10</v>
      </c>
      <c r="G247" s="99" t="s">
        <v>3117</v>
      </c>
      <c r="H247" s="98" t="s">
        <v>9734</v>
      </c>
      <c r="I247" s="17" t="s">
        <v>887</v>
      </c>
      <c r="J247" s="17" t="s">
        <v>3010</v>
      </c>
      <c r="K247" s="3">
        <v>73411</v>
      </c>
      <c r="L247" s="98">
        <v>4055473734118</v>
      </c>
      <c r="M247" s="17">
        <v>2.4500000000000002</v>
      </c>
      <c r="N247" s="3">
        <v>83411</v>
      </c>
      <c r="O247" s="98">
        <v>4055473834115</v>
      </c>
      <c r="P247" s="17">
        <v>3.75</v>
      </c>
      <c r="Q247" s="3">
        <v>53411</v>
      </c>
      <c r="R247" s="98">
        <v>4055473534114</v>
      </c>
      <c r="S247" s="17">
        <v>4.95</v>
      </c>
      <c r="T247" s="3">
        <v>33411</v>
      </c>
      <c r="U247" s="98">
        <v>4055473334110</v>
      </c>
      <c r="V247" s="17">
        <v>6.75</v>
      </c>
      <c r="W247" s="3">
        <v>63411</v>
      </c>
      <c r="X247" s="98">
        <v>4055473634111</v>
      </c>
      <c r="Y247" s="17">
        <v>2.95</v>
      </c>
      <c r="Z247" s="101" t="s">
        <v>5397</v>
      </c>
      <c r="AA247" s="101" t="s">
        <v>2357</v>
      </c>
      <c r="AB247" s="101" t="s">
        <v>898</v>
      </c>
      <c r="AC247" s="101" t="s">
        <v>897</v>
      </c>
      <c r="AD247" s="101" t="s">
        <v>2357</v>
      </c>
      <c r="AE247" s="101" t="s">
        <v>7052</v>
      </c>
      <c r="AF247" s="101" t="s">
        <v>2354</v>
      </c>
      <c r="AG247" s="101" t="s">
        <v>7053</v>
      </c>
      <c r="AH247" s="101" t="s">
        <v>7054</v>
      </c>
      <c r="AI247" s="101" t="s">
        <v>7055</v>
      </c>
      <c r="AJ247" s="101" t="s">
        <v>2355</v>
      </c>
      <c r="AK247" s="102" t="s">
        <v>7056</v>
      </c>
      <c r="AL247" s="101" t="s">
        <v>7057</v>
      </c>
      <c r="AM247" s="101" t="s">
        <v>7058</v>
      </c>
      <c r="AN247" s="101" t="s">
        <v>7059</v>
      </c>
      <c r="AO247" s="101" t="s">
        <v>7060</v>
      </c>
      <c r="AP247" s="101" t="s">
        <v>2358</v>
      </c>
      <c r="AQ247" s="101" t="s">
        <v>2357</v>
      </c>
      <c r="AR247" s="101" t="s">
        <v>2359</v>
      </c>
      <c r="AS247" s="101" t="s">
        <v>898</v>
      </c>
      <c r="AT247" s="101" t="s">
        <v>898</v>
      </c>
      <c r="AU247" s="101" t="s">
        <v>2357</v>
      </c>
      <c r="AV247" s="101" t="s">
        <v>7061</v>
      </c>
      <c r="AW247" s="101" t="s">
        <v>7062</v>
      </c>
      <c r="AX247" s="101" t="s">
        <v>2356</v>
      </c>
      <c r="AY247" s="101" t="s">
        <v>7063</v>
      </c>
      <c r="AZ247" s="101" t="s">
        <v>7064</v>
      </c>
      <c r="BA247" s="103" t="s">
        <v>7065</v>
      </c>
      <c r="BB247" s="18" t="str">
        <f t="shared" si="85"/>
        <v>Домат - Сан Марцано
Lycopersicon esculentum
Tomate - San Marzano</v>
      </c>
      <c r="BC247" s="18" t="str">
        <f t="shared" si="86"/>
        <v>Tomat - San Marzano
Lycopersicon esculentum
Tomate - San Marzano</v>
      </c>
      <c r="BD247" s="18" t="str">
        <f t="shared" si="87"/>
        <v xml:space="preserve">Tomate - San Marzano
Lycopersicon esculentum
</v>
      </c>
      <c r="BE247" s="18" t="str">
        <f t="shared" si="88"/>
        <v>Tomato - San Marzano
Lycopersicon esculentum
Tomate - San Marzano</v>
      </c>
      <c r="BF247" s="18" t="str">
        <f t="shared" si="89"/>
        <v>Tomat - San Marzano
Lycopersicon esculentum
Tomate - San Marzano</v>
      </c>
      <c r="BG247" s="18" t="str">
        <f t="shared" si="90"/>
        <v>Tomaatti - San Marzano
Lycopersicon esculentum
Tomate - San Marzano</v>
      </c>
      <c r="BH247" s="18" t="str">
        <f t="shared" si="91"/>
        <v>Tomate San Marzano
Lycopersicon esculentum
Tomate - San Marzano</v>
      </c>
      <c r="BI247" s="18" t="str">
        <f t="shared" si="92"/>
        <v>Ντομάτα - San Marzano
Lycopersicon esculentum
Tomate - San Marzano</v>
      </c>
      <c r="BJ247" s="18" t="str">
        <f t="shared" si="93"/>
        <v>Trátaí - San Marzano
Lycopersicon esculentum
Tomate - San Marzano</v>
      </c>
      <c r="BK247" s="18" t="str">
        <f t="shared" si="94"/>
        <v>Tómatar - San Marzano
Lycopersicon esculentum
Tomate - San Marzano</v>
      </c>
      <c r="BL247" s="18" t="str">
        <f t="shared" si="95"/>
        <v>Pomodoro San Marzano
Lycopersicon esculentum
Tomate - San Marzano</v>
      </c>
      <c r="BM247" s="18" t="str">
        <f t="shared" si="96"/>
        <v>サンマルツァーノ
Lycopersicon esculentum
Tomate - San Marzano</v>
      </c>
      <c r="BN247" s="18" t="str">
        <f t="shared" si="97"/>
        <v>Rajčica - San Marzano
Lycopersicon esculentum
Tomate - San Marzano</v>
      </c>
      <c r="BO247" s="18" t="str">
        <f t="shared" si="98"/>
        <v>Tomāts - Sanmarzano
Lycopersicon esculentum
Tomate - San Marzano</v>
      </c>
      <c r="BP247" s="18" t="str">
        <f t="shared" si="99"/>
        <v>Pomidoras – San Marzano
Lycopersicon esculentum
Tomate - San Marzano</v>
      </c>
      <c r="BQ247" s="18" t="str">
        <f t="shared" si="100"/>
        <v>Tadam - San Marzano
Lycopersicon esculentum
Tomate - San Marzano</v>
      </c>
      <c r="BR247" s="18" t="str">
        <f t="shared" si="101"/>
        <v>Tomaat - San Marzano
Lycopersicon esculentum
Tomate - San Marzano</v>
      </c>
      <c r="BS247" s="18" t="str">
        <f t="shared" si="102"/>
        <v>Tomat - San Marzano
Lycopersicon esculentum
Tomate - San Marzano</v>
      </c>
      <c r="BT247" s="18" t="str">
        <f t="shared" si="103"/>
        <v>Pomidor - San Marzano
Lycopersicon esculentum
Tomate - San Marzano</v>
      </c>
      <c r="BU247" s="18" t="str">
        <f t="shared" si="104"/>
        <v>Tomate - San Marzano
Lycopersicon esculentum
Tomate - San Marzano</v>
      </c>
      <c r="BV247" s="18" t="str">
        <f t="shared" si="105"/>
        <v>Tomate - San Marzano
Lycopersicon esculentum
Tomate - San Marzano</v>
      </c>
      <c r="BW247" s="18" t="str">
        <f t="shared" si="106"/>
        <v>Tomat - San Marzano
Lycopersicon esculentum
Tomate - San Marzano</v>
      </c>
      <c r="BX247" s="18" t="str">
        <f t="shared" si="107"/>
        <v>Paradajka - San Marzano
Lycopersicon esculentum
Tomate - San Marzano</v>
      </c>
      <c r="BY247" s="18" t="str">
        <f t="shared" si="108"/>
        <v>Paradižnik - San Marzano
Lycopersicon esculentum
Tomate - San Marzano</v>
      </c>
      <c r="BZ247" s="18" t="str">
        <f t="shared" si="109"/>
        <v>Tomate -San Marzano
Lycopersicon esculentum
Tomate - San Marzano</v>
      </c>
      <c r="CA247" s="18" t="str">
        <f t="shared" si="110"/>
        <v>Rajče - San Marzano
Lycopersicon esculentum
Tomate - San Marzano</v>
      </c>
      <c r="CB247" s="18" t="str">
        <f t="shared" si="111"/>
        <v>Domates - San Marzano
Lycopersicon esculentum
Tomate - San Marzano</v>
      </c>
      <c r="CC247" s="18" t="str">
        <f t="shared" si="112"/>
        <v>Paradicsom - San Marzano
Lycopersicon esculentum
Tomate - San Marzano</v>
      </c>
    </row>
    <row r="248" spans="2:81" ht="48" x14ac:dyDescent="0.2">
      <c r="B248" s="136">
        <v>246</v>
      </c>
      <c r="C248" s="3">
        <v>13424</v>
      </c>
      <c r="D248" s="98">
        <v>4055473134246</v>
      </c>
      <c r="E248" s="17">
        <v>1.85</v>
      </c>
      <c r="F248" s="17">
        <v>10</v>
      </c>
      <c r="G248" s="99" t="s">
        <v>3117</v>
      </c>
      <c r="H248" s="98" t="s">
        <v>9734</v>
      </c>
      <c r="I248" s="17" t="s">
        <v>887</v>
      </c>
      <c r="J248" s="17" t="s">
        <v>3010</v>
      </c>
      <c r="K248" s="3">
        <v>73424</v>
      </c>
      <c r="L248" s="98">
        <v>4055473734248</v>
      </c>
      <c r="M248" s="17">
        <v>2.4500000000000002</v>
      </c>
      <c r="N248" s="3">
        <v>83424</v>
      </c>
      <c r="O248" s="98">
        <v>4055473834245</v>
      </c>
      <c r="P248" s="17">
        <v>3.75</v>
      </c>
      <c r="Q248" s="3">
        <v>53424</v>
      </c>
      <c r="R248" s="98">
        <v>4055473534244</v>
      </c>
      <c r="S248" s="17">
        <v>4.95</v>
      </c>
      <c r="T248" s="3">
        <v>33424</v>
      </c>
      <c r="U248" s="98">
        <v>4055473334240</v>
      </c>
      <c r="V248" s="17">
        <v>6.75</v>
      </c>
      <c r="W248" s="3">
        <v>63424</v>
      </c>
      <c r="X248" s="98">
        <v>4055473634241</v>
      </c>
      <c r="Y248" s="17">
        <v>2.95</v>
      </c>
      <c r="Z248" s="101" t="s">
        <v>7066</v>
      </c>
      <c r="AA248" s="101" t="s">
        <v>2363</v>
      </c>
      <c r="AB248" s="101" t="s">
        <v>894</v>
      </c>
      <c r="AC248" s="101" t="s">
        <v>893</v>
      </c>
      <c r="AD248" s="101" t="s">
        <v>7067</v>
      </c>
      <c r="AE248" s="101" t="s">
        <v>7068</v>
      </c>
      <c r="AF248" s="101" t="s">
        <v>2360</v>
      </c>
      <c r="AG248" s="101" t="s">
        <v>7069</v>
      </c>
      <c r="AH248" s="101" t="s">
        <v>7070</v>
      </c>
      <c r="AI248" s="101" t="s">
        <v>7071</v>
      </c>
      <c r="AJ248" s="101" t="s">
        <v>2361</v>
      </c>
      <c r="AK248" s="102" t="s">
        <v>7072</v>
      </c>
      <c r="AL248" s="101" t="s">
        <v>7073</v>
      </c>
      <c r="AM248" s="101" t="s">
        <v>7074</v>
      </c>
      <c r="AN248" s="101" t="s">
        <v>7075</v>
      </c>
      <c r="AO248" s="101" t="s">
        <v>7076</v>
      </c>
      <c r="AP248" s="101" t="s">
        <v>2364</v>
      </c>
      <c r="AQ248" s="101" t="s">
        <v>7077</v>
      </c>
      <c r="AR248" s="101" t="s">
        <v>2365</v>
      </c>
      <c r="AS248" s="101" t="s">
        <v>7078</v>
      </c>
      <c r="AT248" s="101" t="s">
        <v>2366</v>
      </c>
      <c r="AU248" s="101" t="s">
        <v>2363</v>
      </c>
      <c r="AV248" s="101" t="s">
        <v>7079</v>
      </c>
      <c r="AW248" s="101" t="s">
        <v>7080</v>
      </c>
      <c r="AX248" s="101" t="s">
        <v>2362</v>
      </c>
      <c r="AY248" s="101" t="s">
        <v>7081</v>
      </c>
      <c r="AZ248" s="101" t="s">
        <v>7082</v>
      </c>
      <c r="BA248" s="103" t="s">
        <v>7083</v>
      </c>
      <c r="BB248" s="18" t="str">
        <f t="shared" si="85"/>
        <v>Домат - Розово Брендивайн
Lycopersicon esculentum
Tomate - Pink Brandywine</v>
      </c>
      <c r="BC248" s="18" t="str">
        <f t="shared" si="86"/>
        <v>Tomat - Pink Brandywine
Lycopersicon esculentum
Tomate - Pink Brandywine</v>
      </c>
      <c r="BD248" s="18" t="str">
        <f t="shared" si="87"/>
        <v xml:space="preserve">Tomate - Pink Brandywine
Lycopersicon esculentum
</v>
      </c>
      <c r="BE248" s="18" t="str">
        <f t="shared" si="88"/>
        <v>Tomato - Pink Brandywine
Lycopersicon esculentum
Tomate - Pink Brandywine</v>
      </c>
      <c r="BF248" s="18" t="str">
        <f t="shared" si="89"/>
        <v>Tomat - Roosa Brandywine
Lycopersicon esculentum
Tomate - Pink Brandywine</v>
      </c>
      <c r="BG248" s="18" t="str">
        <f t="shared" si="90"/>
        <v>Tomaatti - Pink Brandywine
Lycopersicon esculentum
Tomate - Pink Brandywine</v>
      </c>
      <c r="BH248" s="18" t="str">
        <f t="shared" si="91"/>
        <v>Tomate Brandywine
Lycopersicon esculentum
Tomate - Pink Brandywine</v>
      </c>
      <c r="BI248" s="18" t="str">
        <f t="shared" si="92"/>
        <v>Ντομάτα - Pink Brandywine
Lycopersicon esculentum
Tomate - Pink Brandywine</v>
      </c>
      <c r="BJ248" s="18" t="str">
        <f t="shared" si="93"/>
        <v>Trátaí - Brandywine Pink
Lycopersicon esculentum
Tomate - Pink Brandywine</v>
      </c>
      <c r="BK248" s="18" t="str">
        <f t="shared" si="94"/>
        <v>Tómatur - bleikt brennivín
Lycopersicon esculentum
Tomate - Pink Brandywine</v>
      </c>
      <c r="BL248" s="18" t="str">
        <f t="shared" si="95"/>
        <v>Pomodoro Pink Brandywine
Lycopersicon esculentum
Tomate - Pink Brandywine</v>
      </c>
      <c r="BM248" s="18" t="str">
        <f t="shared" si="96"/>
        <v>ピンク・ブランディワイン
Lycopersicon esculentum
Tomate - Pink Brandywine</v>
      </c>
      <c r="BN248" s="18" t="str">
        <f t="shared" si="97"/>
        <v>Rajčica - Pink Brandywine
Lycopersicon esculentum
Tomate - Pink Brandywine</v>
      </c>
      <c r="BO248" s="18" t="str">
        <f t="shared" si="98"/>
        <v>Tomāts - Pink Brandywine
Lycopersicon esculentum
Tomate - Pink Brandywine</v>
      </c>
      <c r="BP248" s="18" t="str">
        <f t="shared" si="99"/>
        <v>Pomidoras – rožinis brendžio vynas
Lycopersicon esculentum
Tomate - Pink Brandywine</v>
      </c>
      <c r="BQ248" s="18" t="str">
        <f t="shared" si="100"/>
        <v>Tadam - Roża Brandywine
Lycopersicon esculentum
Tomate - Pink Brandywine</v>
      </c>
      <c r="BR248" s="18" t="str">
        <f t="shared" si="101"/>
        <v>Tomaat - Pink Brandywine
Lycopersicon esculentum
Tomate - Pink Brandywine</v>
      </c>
      <c r="BS248" s="18" t="str">
        <f t="shared" si="102"/>
        <v>Tomat - Rosa Brandywine
Lycopersicon esculentum
Tomate - Pink Brandywine</v>
      </c>
      <c r="BT248" s="18" t="str">
        <f t="shared" si="103"/>
        <v>Pomidor - Różowy Brandywine
Lycopersicon esculentum
Tomate - Pink Brandywine</v>
      </c>
      <c r="BU248" s="18" t="str">
        <f t="shared" si="104"/>
        <v>Tomate - Brandywine Rosa
Lycopersicon esculentum
Tomate - Pink Brandywine</v>
      </c>
      <c r="BV248" s="18" t="str">
        <f t="shared" si="105"/>
        <v>Tomate - Brandywine Roz
Lycopersicon esculentum
Tomate - Pink Brandywine</v>
      </c>
      <c r="BW248" s="18" t="str">
        <f t="shared" si="106"/>
        <v>Tomat - Pink Brandywine
Lycopersicon esculentum
Tomate - Pink Brandywine</v>
      </c>
      <c r="BX248" s="18" t="str">
        <f t="shared" si="107"/>
        <v>Paradajkovo - ružové brandyvíno
Lycopersicon esculentum
Tomate - Pink Brandywine</v>
      </c>
      <c r="BY248" s="18" t="str">
        <f t="shared" si="108"/>
        <v>Paradižnik - Pink Brandywine
Lycopersicon esculentum
Tomate - Pink Brandywine</v>
      </c>
      <c r="BZ248" s="18" t="str">
        <f t="shared" si="109"/>
        <v>Tomate - Brandywine
Lycopersicon esculentum
Tomate - Pink Brandywine</v>
      </c>
      <c r="CA248" s="18" t="str">
        <f t="shared" si="110"/>
        <v>Rajče - růžové brandywine
Lycopersicon esculentum
Tomate - Pink Brandywine</v>
      </c>
      <c r="CB248" s="18" t="str">
        <f t="shared" si="111"/>
        <v>Domates - Pembe Brandywine
Lycopersicon esculentum
Tomate - Pink Brandywine</v>
      </c>
      <c r="CC248" s="18" t="str">
        <f t="shared" si="112"/>
        <v>Paradicsom - Pink Brandywine
Lycopersicon esculentum
Tomate - Pink Brandywine</v>
      </c>
    </row>
    <row r="249" spans="2:81" ht="72" x14ac:dyDescent="0.2">
      <c r="B249" s="136">
        <v>247</v>
      </c>
      <c r="C249" s="3">
        <v>13427</v>
      </c>
      <c r="D249" s="98">
        <v>4055473134277</v>
      </c>
      <c r="E249" s="17">
        <v>1.85</v>
      </c>
      <c r="F249" s="17">
        <v>10</v>
      </c>
      <c r="G249" s="99" t="s">
        <v>3117</v>
      </c>
      <c r="H249" s="98" t="s">
        <v>9734</v>
      </c>
      <c r="I249" s="17" t="s">
        <v>887</v>
      </c>
      <c r="J249" s="17" t="s">
        <v>3010</v>
      </c>
      <c r="K249" s="3">
        <v>73427</v>
      </c>
      <c r="L249" s="98">
        <v>4055473734279</v>
      </c>
      <c r="M249" s="17">
        <v>2.4500000000000002</v>
      </c>
      <c r="N249" s="3">
        <v>83427</v>
      </c>
      <c r="O249" s="98">
        <v>4055473834276</v>
      </c>
      <c r="P249" s="17">
        <v>3.75</v>
      </c>
      <c r="Q249" s="3">
        <v>53427</v>
      </c>
      <c r="R249" s="98">
        <v>4055473534275</v>
      </c>
      <c r="S249" s="17">
        <v>4.95</v>
      </c>
      <c r="T249" s="3">
        <v>33427</v>
      </c>
      <c r="U249" s="98">
        <v>4055473334271</v>
      </c>
      <c r="V249" s="17">
        <v>6.75</v>
      </c>
      <c r="W249" s="3">
        <v>63427</v>
      </c>
      <c r="X249" s="98">
        <v>4055473634272</v>
      </c>
      <c r="Y249" s="17">
        <v>2.95</v>
      </c>
      <c r="Z249" s="101" t="s">
        <v>7084</v>
      </c>
      <c r="AA249" s="101" t="s">
        <v>7085</v>
      </c>
      <c r="AB249" s="101" t="s">
        <v>892</v>
      </c>
      <c r="AC249" s="101" t="s">
        <v>891</v>
      </c>
      <c r="AD249" s="101" t="s">
        <v>7086</v>
      </c>
      <c r="AE249" s="101" t="s">
        <v>7087</v>
      </c>
      <c r="AF249" s="101" t="s">
        <v>2367</v>
      </c>
      <c r="AG249" s="101" t="s">
        <v>7088</v>
      </c>
      <c r="AH249" s="101" t="s">
        <v>7089</v>
      </c>
      <c r="AI249" s="101" t="s">
        <v>7090</v>
      </c>
      <c r="AJ249" s="101" t="s">
        <v>2368</v>
      </c>
      <c r="AK249" s="102" t="s">
        <v>7091</v>
      </c>
      <c r="AL249" s="101" t="s">
        <v>7092</v>
      </c>
      <c r="AM249" s="101" t="s">
        <v>7093</v>
      </c>
      <c r="AN249" s="101" t="s">
        <v>7094</v>
      </c>
      <c r="AO249" s="101" t="s">
        <v>7095</v>
      </c>
      <c r="AP249" s="101" t="s">
        <v>2371</v>
      </c>
      <c r="AQ249" s="101" t="s">
        <v>7096</v>
      </c>
      <c r="AR249" s="101" t="s">
        <v>2372</v>
      </c>
      <c r="AS249" s="101" t="s">
        <v>7097</v>
      </c>
      <c r="AT249" s="101" t="s">
        <v>2373</v>
      </c>
      <c r="AU249" s="101" t="s">
        <v>2370</v>
      </c>
      <c r="AV249" s="101" t="s">
        <v>7098</v>
      </c>
      <c r="AW249" s="101" t="s">
        <v>7099</v>
      </c>
      <c r="AX249" s="101" t="s">
        <v>2369</v>
      </c>
      <c r="AY249" s="101" t="s">
        <v>7100</v>
      </c>
      <c r="AZ249" s="101" t="s">
        <v>7101</v>
      </c>
      <c r="BA249" s="103" t="s">
        <v>7102</v>
      </c>
      <c r="BB249" s="18" t="str">
        <f t="shared" si="85"/>
        <v>Домат - мексикански меден домат
Lycopersicon esculentum
Tomate - Mexikanische Honigtomate</v>
      </c>
      <c r="BC249" s="18" t="str">
        <f t="shared" si="86"/>
        <v>Tomat - mexicansk honningtomat
Lycopersicon esculentum
Tomate - Mexikanische Honigtomate</v>
      </c>
      <c r="BD249" s="18" t="str">
        <f t="shared" si="87"/>
        <v xml:space="preserve">Tomate - Mexikanische Honigtomate
Lycopersicon esculentum
</v>
      </c>
      <c r="BE249" s="18" t="str">
        <f t="shared" si="88"/>
        <v>Tomato - Mexican Honey Tomato
Lycopersicon esculentum
Tomate - Mexikanische Honigtomate</v>
      </c>
      <c r="BF249" s="18" t="str">
        <f t="shared" si="89"/>
        <v>Tomat – Mehhiko mee tomat
Lycopersicon esculentum
Tomate - Mexikanische Honigtomate</v>
      </c>
      <c r="BG249" s="18" t="str">
        <f t="shared" si="90"/>
        <v>Tomaatti - meksikolainen hunajatomaatti
Lycopersicon esculentum
Tomate - Mexikanische Honigtomate</v>
      </c>
      <c r="BH249" s="18" t="str">
        <f t="shared" si="91"/>
        <v>Tomate mexicaine au miel
Lycopersicon esculentum
Tomate - Mexikanische Honigtomate</v>
      </c>
      <c r="BI249" s="18" t="str">
        <f t="shared" si="92"/>
        <v>Ντομάτα - Μεξικάνικη ντομάτα μελιού
Lycopersicon esculentum
Tomate - Mexikanische Honigtomate</v>
      </c>
      <c r="BJ249" s="18" t="str">
        <f t="shared" si="93"/>
        <v>Trátaí - trátaí mil Mheicsiceo
Lycopersicon esculentum
Tomate - Mexikanische Honigtomate</v>
      </c>
      <c r="BK249" s="18" t="str">
        <f t="shared" si="94"/>
        <v>Tómatur - mexíkóskur hunangstómatur
Lycopersicon esculentum
Tomate - Mexikanische Honigtomate</v>
      </c>
      <c r="BL249" s="18" t="str">
        <f t="shared" si="95"/>
        <v>Pomodoro messicano al miele
Lycopersicon esculentum
Tomate - Mexikanische Honigtomate</v>
      </c>
      <c r="BM249" s="18" t="str">
        <f t="shared" si="96"/>
        <v>メキシコのハニートマト
Lycopersicon esculentum
Tomate - Mexikanische Honigtomate</v>
      </c>
      <c r="BN249" s="18" t="str">
        <f t="shared" si="97"/>
        <v>Rajčica - meksička medena rajčica
Lycopersicon esculentum
Tomate - Mexikanische Honigtomate</v>
      </c>
      <c r="BO249" s="18" t="str">
        <f t="shared" si="98"/>
        <v>Tomāts - meksikāņu medus tomāts
Lycopersicon esculentum
Tomate - Mexikanische Honigtomate</v>
      </c>
      <c r="BP249" s="18" t="str">
        <f t="shared" si="99"/>
        <v>Pomidoras – meksikietiškas medaus pomidoras
Lycopersicon esculentum
Tomate - Mexikanische Honigtomate</v>
      </c>
      <c r="BQ249" s="18" t="str">
        <f t="shared" si="100"/>
        <v>Tadam - Tadam tal-għasel Messikan
Lycopersicon esculentum
Tomate - Mexikanische Honigtomate</v>
      </c>
      <c r="BR249" s="18" t="str">
        <f t="shared" si="101"/>
        <v>Mexicaanse honingtomaat
Lycopersicon esculentum
Tomate - Mexikanische Honigtomate</v>
      </c>
      <c r="BS249" s="18" t="str">
        <f t="shared" si="102"/>
        <v>Tomat - meksikansk honningtomat
Lycopersicon esculentum
Tomate - Mexikanische Honigtomate</v>
      </c>
      <c r="BT249" s="18" t="str">
        <f t="shared" si="103"/>
        <v>Meksykańskie Miodowe Pomidory
Lycopersicon esculentum
Tomate - Mexikanische Honigtomate</v>
      </c>
      <c r="BU249" s="18" t="str">
        <f t="shared" si="104"/>
        <v>Tomate - tomate mel mexicano
Lycopersicon esculentum
Tomate - Mexikanische Honigtomate</v>
      </c>
      <c r="BV249" s="18" t="str">
        <f t="shared" si="105"/>
        <v>Roșii mexicane cu miere
Lycopersicon esculentum
Tomate - Mexikanische Honigtomate</v>
      </c>
      <c r="BW249" s="18" t="str">
        <f t="shared" si="106"/>
        <v>Mexikansk honungstomat
Lycopersicon esculentum
Tomate - Mexikanische Honigtomate</v>
      </c>
      <c r="BX249" s="18" t="str">
        <f t="shared" si="107"/>
        <v>Paradajka – mexická medová paradajka
Lycopersicon esculentum
Tomate - Mexikanische Honigtomate</v>
      </c>
      <c r="BY249" s="18" t="str">
        <f t="shared" si="108"/>
        <v>Paradižnik - mehiški medeni paradižnik
Lycopersicon esculentum
Tomate - Mexikanische Honigtomate</v>
      </c>
      <c r="BZ249" s="18" t="str">
        <f t="shared" si="109"/>
        <v>Tomate miel mexicana
Lycopersicon esculentum
Tomate - Mexikanische Honigtomate</v>
      </c>
      <c r="CA249" s="18" t="str">
        <f t="shared" si="110"/>
        <v>Tomato - mexické medové rajče
Lycopersicon esculentum
Tomate - Mexikanische Honigtomate</v>
      </c>
      <c r="CB249" s="18" t="str">
        <f t="shared" si="111"/>
        <v>Domates - Meksika bal domatesi
Lycopersicon esculentum
Tomate - Mexikanische Honigtomate</v>
      </c>
      <c r="CC249" s="18" t="str">
        <f t="shared" si="112"/>
        <v>Paradicsom - mexikói mézes paradicsom
Lycopersicon esculentum
Tomate - Mexikanische Honigtomate</v>
      </c>
    </row>
    <row r="250" spans="2:81" ht="48" x14ac:dyDescent="0.2">
      <c r="B250" s="136">
        <v>248</v>
      </c>
      <c r="C250" s="3">
        <v>13503</v>
      </c>
      <c r="D250" s="98">
        <v>4055473135038</v>
      </c>
      <c r="E250" s="17">
        <v>1.85</v>
      </c>
      <c r="F250" s="17">
        <v>10</v>
      </c>
      <c r="G250" s="99" t="s">
        <v>3117</v>
      </c>
      <c r="H250" s="98" t="s">
        <v>9734</v>
      </c>
      <c r="I250" s="17" t="s">
        <v>3011</v>
      </c>
      <c r="J250" s="17" t="s">
        <v>3012</v>
      </c>
      <c r="K250" s="3">
        <v>73503</v>
      </c>
      <c r="L250" s="98">
        <v>4055473735030</v>
      </c>
      <c r="M250" s="17">
        <v>2.4500000000000002</v>
      </c>
      <c r="N250" s="3">
        <v>83503</v>
      </c>
      <c r="O250" s="98">
        <v>4055473835037</v>
      </c>
      <c r="P250" s="17">
        <v>3.75</v>
      </c>
      <c r="Q250" s="3">
        <v>53503</v>
      </c>
      <c r="R250" s="98">
        <v>4055473535036</v>
      </c>
      <c r="S250" s="17">
        <v>4.95</v>
      </c>
      <c r="T250" s="3">
        <v>33503</v>
      </c>
      <c r="U250" s="98">
        <v>4055473335032</v>
      </c>
      <c r="V250" s="17">
        <v>6.75</v>
      </c>
      <c r="W250" s="3">
        <v>63503</v>
      </c>
      <c r="X250" s="98">
        <v>4055473635033</v>
      </c>
      <c r="Y250" s="17">
        <v>2.95</v>
      </c>
      <c r="Z250" s="101" t="s">
        <v>7103</v>
      </c>
      <c r="AA250" s="101" t="s">
        <v>7104</v>
      </c>
      <c r="AB250" s="101" t="s">
        <v>7105</v>
      </c>
      <c r="AC250" s="101" t="s">
        <v>7106</v>
      </c>
      <c r="AD250" s="101" t="s">
        <v>7107</v>
      </c>
      <c r="AE250" s="101" t="s">
        <v>7104</v>
      </c>
      <c r="AF250" s="101" t="s">
        <v>7108</v>
      </c>
      <c r="AG250" s="101" t="s">
        <v>7109</v>
      </c>
      <c r="AH250" s="101" t="s">
        <v>7110</v>
      </c>
      <c r="AI250" s="101" t="s">
        <v>7104</v>
      </c>
      <c r="AJ250" s="101" t="s">
        <v>7111</v>
      </c>
      <c r="AK250" s="102" t="s">
        <v>7112</v>
      </c>
      <c r="AL250" s="101" t="s">
        <v>7113</v>
      </c>
      <c r="AM250" s="101" t="s">
        <v>7114</v>
      </c>
      <c r="AN250" s="101" t="s">
        <v>7115</v>
      </c>
      <c r="AO250" s="101" t="s">
        <v>7116</v>
      </c>
      <c r="AP250" s="101" t="s">
        <v>7117</v>
      </c>
      <c r="AQ250" s="101" t="s">
        <v>7104</v>
      </c>
      <c r="AR250" s="101" t="s">
        <v>7118</v>
      </c>
      <c r="AS250" s="101" t="s">
        <v>7119</v>
      </c>
      <c r="AT250" s="101" t="s">
        <v>7120</v>
      </c>
      <c r="AU250" s="101" t="s">
        <v>7104</v>
      </c>
      <c r="AV250" s="101" t="s">
        <v>7104</v>
      </c>
      <c r="AW250" s="101" t="s">
        <v>7121</v>
      </c>
      <c r="AX250" s="101" t="s">
        <v>7122</v>
      </c>
      <c r="AY250" s="101" t="s">
        <v>7123</v>
      </c>
      <c r="AZ250" s="101" t="s">
        <v>7124</v>
      </c>
      <c r="BA250" s="103" t="s">
        <v>7104</v>
      </c>
      <c r="BB250" s="18" t="str">
        <f t="shared" si="85"/>
        <v>Кивано рог туршия
Cucumis metuliferus
Kiwano Horngurke</v>
      </c>
      <c r="BC250" s="18" t="str">
        <f t="shared" si="86"/>
        <v>Kiwano Horn Pickle
Cucumis metuliferus
Kiwano Horngurke</v>
      </c>
      <c r="BD250" s="18" t="str">
        <f t="shared" si="87"/>
        <v xml:space="preserve">Kiwano Horngurke
Cucumis metuliferus
</v>
      </c>
      <c r="BE250" s="18" t="str">
        <f t="shared" si="88"/>
        <v>Kiwano Horned cucumber
Cucumis metuliferus
Kiwano Horngurke</v>
      </c>
      <c r="BF250" s="18" t="str">
        <f t="shared" si="89"/>
        <v>Kiwano sarvekurk
Cucumis metuliferus
Kiwano Horngurke</v>
      </c>
      <c r="BG250" s="18" t="str">
        <f t="shared" si="90"/>
        <v>Kiwano Horn Pickle
Cucumis metuliferus
Kiwano Horngurke</v>
      </c>
      <c r="BH250" s="18" t="str">
        <f t="shared" si="91"/>
        <v>Kiwano concombre à cornes
Cucumis metuliferus
Kiwano Horngurke</v>
      </c>
      <c r="BI250" s="18" t="str">
        <f t="shared" si="92"/>
        <v>Pickle Kiwano Horn
Cucumis metuliferus
Kiwano Horngurke</v>
      </c>
      <c r="BJ250" s="18" t="str">
        <f t="shared" si="93"/>
        <v>Kiwano Corn Pickle
Cucumis metuliferus
Kiwano Horngurke</v>
      </c>
      <c r="BK250" s="18" t="str">
        <f t="shared" si="94"/>
        <v>Kiwano Horn Pickle
Cucumis metuliferus
Kiwano Horngurke</v>
      </c>
      <c r="BL250" s="18" t="str">
        <f t="shared" si="95"/>
        <v>Sottaceto di corno di Kiwano
Cucumis metuliferus
Kiwano Horngurke</v>
      </c>
      <c r="BM250" s="18" t="str">
        <f t="shared" si="96"/>
        <v>キワノホーンピクルス
Cucumis metuliferus
Kiwano Horngurke</v>
      </c>
      <c r="BN250" s="18" t="str">
        <f t="shared" si="97"/>
        <v>Kiwano kiseli krastavac
Cucumis metuliferus
Kiwano Horngurke</v>
      </c>
      <c r="BO250" s="18" t="str">
        <f t="shared" si="98"/>
        <v>Kiwano ragu sālījums
Cucumis metuliferus
Kiwano Horngurke</v>
      </c>
      <c r="BP250" s="18" t="str">
        <f t="shared" si="99"/>
        <v>Kivano ragų marinuotas agurkas
Cucumis metuliferus
Kiwano Horngurke</v>
      </c>
      <c r="BQ250" s="18" t="str">
        <f t="shared" si="100"/>
        <v>Kiwano Qarn Pickle
Cucumis metuliferus
Kiwano Horngurke</v>
      </c>
      <c r="BR250" s="18" t="str">
        <f t="shared" si="101"/>
        <v>Kiwano Hoorn Augurk
Cucumis metuliferus
Kiwano Horngurke</v>
      </c>
      <c r="BS250" s="18" t="str">
        <f t="shared" si="102"/>
        <v>Kiwano Horn Pickle
Cucumis metuliferus
Kiwano Horngurke</v>
      </c>
      <c r="BT250" s="18" t="str">
        <f t="shared" si="103"/>
        <v>Marynata Kiwano Horn
Cucumis metuliferus
Kiwano Horngurke</v>
      </c>
      <c r="BU250" s="18" t="str">
        <f t="shared" si="104"/>
        <v>Picles De Chifre De Kiwano
Cucumis metuliferus
Kiwano Horngurke</v>
      </c>
      <c r="BV250" s="18" t="str">
        <f t="shared" si="105"/>
        <v>Murat cu corn Kiwano
Cucumis metuliferus
Kiwano Horngurke</v>
      </c>
      <c r="BW250" s="18" t="str">
        <f t="shared" si="106"/>
        <v>Kiwano Horn Pickle
Cucumis metuliferus
Kiwano Horngurke</v>
      </c>
      <c r="BX250" s="18" t="str">
        <f t="shared" si="107"/>
        <v>Kiwano Horn Pickle
Cucumis metuliferus
Kiwano Horngurke</v>
      </c>
      <c r="BY250" s="18" t="str">
        <f t="shared" si="108"/>
        <v>Kiwano kisla kumarica
Cucumis metuliferus
Kiwano Horngurke</v>
      </c>
      <c r="BZ250" s="18" t="str">
        <f t="shared" si="109"/>
        <v>Encurtido De Cuerno De Kiwano
Cucumis metuliferus
Kiwano Horngurke</v>
      </c>
      <c r="CA250" s="18" t="str">
        <f t="shared" si="110"/>
        <v>Kiwano Roh Pickle
Cucumis metuliferus
Kiwano Horngurke</v>
      </c>
      <c r="CB250" s="18" t="str">
        <f t="shared" si="111"/>
        <v>Kiwano Boynuz Turşusu
Cucumis metuliferus
Kiwano Horngurke</v>
      </c>
      <c r="CC250" s="18" t="str">
        <f t="shared" si="112"/>
        <v>Kiwano Horn Pickle
Cucumis metuliferus
Kiwano Horngurke</v>
      </c>
    </row>
    <row r="251" spans="2:81" ht="48" x14ac:dyDescent="0.2">
      <c r="B251" s="136">
        <v>249</v>
      </c>
      <c r="C251" s="3">
        <v>13504</v>
      </c>
      <c r="D251" s="98">
        <v>4055473135045</v>
      </c>
      <c r="E251" s="17">
        <v>1.85</v>
      </c>
      <c r="F251" s="17">
        <v>10</v>
      </c>
      <c r="G251" s="99" t="s">
        <v>3117</v>
      </c>
      <c r="H251" s="98" t="s">
        <v>9734</v>
      </c>
      <c r="I251" s="17" t="s">
        <v>3013</v>
      </c>
      <c r="J251" s="17" t="s">
        <v>3014</v>
      </c>
      <c r="K251" s="3">
        <v>73504</v>
      </c>
      <c r="L251" s="98">
        <v>4055473735047</v>
      </c>
      <c r="M251" s="17">
        <v>2.4500000000000002</v>
      </c>
      <c r="N251" s="3">
        <v>83504</v>
      </c>
      <c r="O251" s="98">
        <v>4055473835044</v>
      </c>
      <c r="P251" s="17">
        <v>3.75</v>
      </c>
      <c r="Q251" s="3">
        <v>53504</v>
      </c>
      <c r="R251" s="98">
        <v>4055473535043</v>
      </c>
      <c r="S251" s="17">
        <v>4.95</v>
      </c>
      <c r="T251" s="3">
        <v>33504</v>
      </c>
      <c r="U251" s="98">
        <v>4055473335049</v>
      </c>
      <c r="V251" s="17">
        <v>6.75</v>
      </c>
      <c r="W251" s="3">
        <v>63504</v>
      </c>
      <c r="X251" s="98">
        <v>4055473635040</v>
      </c>
      <c r="Y251" s="17">
        <v>2.95</v>
      </c>
      <c r="Z251" s="101" t="s">
        <v>7125</v>
      </c>
      <c r="AA251" s="101" t="s">
        <v>7126</v>
      </c>
      <c r="AB251" s="101" t="s">
        <v>7127</v>
      </c>
      <c r="AC251" s="101" t="s">
        <v>7128</v>
      </c>
      <c r="AD251" s="101" t="s">
        <v>7129</v>
      </c>
      <c r="AE251" s="101" t="s">
        <v>7130</v>
      </c>
      <c r="AF251" s="101" t="s">
        <v>7131</v>
      </c>
      <c r="AG251" s="101" t="s">
        <v>7132</v>
      </c>
      <c r="AH251" s="101" t="s">
        <v>7133</v>
      </c>
      <c r="AI251" s="101" t="s">
        <v>7134</v>
      </c>
      <c r="AJ251" s="101" t="s">
        <v>7135</v>
      </c>
      <c r="AK251" s="102" t="s">
        <v>7136</v>
      </c>
      <c r="AL251" s="101" t="s">
        <v>7137</v>
      </c>
      <c r="AM251" s="101" t="s">
        <v>7138</v>
      </c>
      <c r="AN251" s="101" t="s">
        <v>7139</v>
      </c>
      <c r="AO251" s="101" t="s">
        <v>7140</v>
      </c>
      <c r="AP251" s="101" t="s">
        <v>7141</v>
      </c>
      <c r="AQ251" s="101" t="s">
        <v>7142</v>
      </c>
      <c r="AR251" s="101" t="s">
        <v>7143</v>
      </c>
      <c r="AS251" s="101" t="s">
        <v>7144</v>
      </c>
      <c r="AT251" s="101" t="s">
        <v>7145</v>
      </c>
      <c r="AU251" s="101" t="s">
        <v>7146</v>
      </c>
      <c r="AV251" s="101" t="s">
        <v>7147</v>
      </c>
      <c r="AW251" s="101" t="s">
        <v>7148</v>
      </c>
      <c r="AX251" s="101" t="s">
        <v>7149</v>
      </c>
      <c r="AY251" s="101" t="s">
        <v>7150</v>
      </c>
      <c r="AZ251" s="101" t="s">
        <v>7151</v>
      </c>
      <c r="BA251" s="103" t="s">
        <v>7152</v>
      </c>
      <c r="BB251" s="18" t="str">
        <f t="shared" si="85"/>
        <v>Luffa гъба краставица
Luffa aegyptica syn. L. cylindrica
Luffa Schwammgurke</v>
      </c>
      <c r="BC251" s="18" t="str">
        <f t="shared" si="86"/>
        <v>Luffa svampeagurk
Luffa aegyptica syn. L. cylindrica
Luffa Schwammgurke</v>
      </c>
      <c r="BD251" s="18" t="str">
        <f t="shared" si="87"/>
        <v xml:space="preserve">Luffa Schwammgurke
Luffa aegyptica syn. L. cylindrica
</v>
      </c>
      <c r="BE251" s="18" t="str">
        <f t="shared" si="88"/>
        <v>Luffa sponge cucumber
Luffa aegyptica syn. L. cylindrica
Luffa Schwammgurke</v>
      </c>
      <c r="BF251" s="18" t="str">
        <f t="shared" si="89"/>
        <v>Luffa käsnkurk
Luffa aegyptica syn. L. cylindrica
Luffa Schwammgurke</v>
      </c>
      <c r="BG251" s="18" t="str">
        <f t="shared" si="90"/>
        <v>Luffa sienikurkku
Luffa aegyptica syn. L. cylindrica
Luffa Schwammgurke</v>
      </c>
      <c r="BH251" s="18" t="str">
        <f t="shared" si="91"/>
        <v>Concombre éponge Luffa
Luffa aegyptica syn. L. cylindrica
Luffa Schwammgurke</v>
      </c>
      <c r="BI251" s="18" t="str">
        <f t="shared" si="92"/>
        <v>Σφουγγάρι αγγούρι Luffa
Luffa aegyptica syn. L. cylindrica
Luffa Schwammgurke</v>
      </c>
      <c r="BJ251" s="18" t="str">
        <f t="shared" si="93"/>
        <v>Luffa cúcamar spúinse
Luffa aegyptica syn. L. cylindrica
Luffa Schwammgurke</v>
      </c>
      <c r="BK251" s="18" t="str">
        <f t="shared" si="94"/>
        <v>Luffa svampagúrka
Luffa aegyptica syn. L. cylindrica
Luffa Schwammgurke</v>
      </c>
      <c r="BL251" s="18" t="str">
        <f t="shared" si="95"/>
        <v>Cetriolo spugna di Luffa
Luffa aegyptica syn. L. cylindrica
Luffa Schwammgurke</v>
      </c>
      <c r="BM251" s="18" t="str">
        <f t="shared" si="96"/>
        <v>へちまきゅうり
Luffa aegyptica syn. L. cylindrica
Luffa Schwammgurke</v>
      </c>
      <c r="BN251" s="18" t="str">
        <f t="shared" si="97"/>
        <v>Luffa spužvasti krastavac
Luffa aegyptica syn. L. cylindrica
Luffa Schwammgurke</v>
      </c>
      <c r="BO251" s="18" t="str">
        <f t="shared" si="98"/>
        <v>Lufas sūkļa gurķis
Luffa aegyptica syn. L. cylindrica
Luffa Schwammgurke</v>
      </c>
      <c r="BP251" s="18" t="str">
        <f t="shared" si="99"/>
        <v>Luffa kempinės agurkas
Luffa aegyptica syn. L. cylindrica
Luffa Schwammgurke</v>
      </c>
      <c r="BQ251" s="18" t="str">
        <f t="shared" si="100"/>
        <v>Ħjar sponża Luffa
Luffa aegyptica syn. L. cylindrica
Luffa Schwammgurke</v>
      </c>
      <c r="BR251" s="18" t="str">
        <f t="shared" si="101"/>
        <v>Luffa sponskomkommer
Luffa aegyptica syn. L. cylindrica
Luffa Schwammgurke</v>
      </c>
      <c r="BS251" s="18" t="str">
        <f t="shared" si="102"/>
        <v>Luffa svampagurk
Luffa aegyptica syn. L. cylindrica
Luffa Schwammgurke</v>
      </c>
      <c r="BT251" s="18" t="str">
        <f t="shared" si="103"/>
        <v>Ogórek Biszkoptowy Luffa
Luffa aegyptica syn. L. cylindrica
Luffa Schwammgurke</v>
      </c>
      <c r="BU251" s="18" t="str">
        <f t="shared" si="104"/>
        <v>Luffa pepino esponja
Luffa aegyptica syn. L. cylindrica
Luffa Schwammgurke</v>
      </c>
      <c r="BV251" s="18" t="str">
        <f t="shared" si="105"/>
        <v>Castraveți buretele Luffa
Luffa aegyptica syn. L. cylindrica
Luffa Schwammgurke</v>
      </c>
      <c r="BW251" s="18" t="str">
        <f t="shared" si="106"/>
        <v>Luffa svampgurka
Luffa aegyptica syn. L. cylindrica
Luffa Schwammgurke</v>
      </c>
      <c r="BX251" s="18" t="str">
        <f t="shared" si="107"/>
        <v>Luffa špongiová uhorka
Luffa aegyptica syn. L. cylindrica
Luffa Schwammgurke</v>
      </c>
      <c r="BY251" s="18" t="str">
        <f t="shared" si="108"/>
        <v>Luffa sponge kumare
Luffa aegyptica syn. L. cylindrica
Luffa Schwammgurke</v>
      </c>
      <c r="BZ251" s="18" t="str">
        <f t="shared" si="109"/>
        <v>Pepino esponja luffa
Luffa aegyptica syn. L. cylindrica
Luffa Schwammgurke</v>
      </c>
      <c r="CA251" s="18" t="str">
        <f t="shared" si="110"/>
        <v>Luffa houbová okurka
Luffa aegyptica syn. L. cylindrica
Luffa Schwammgurke</v>
      </c>
      <c r="CB251" s="18" t="str">
        <f t="shared" si="111"/>
        <v>Luffa sünger salatalık
Luffa aegyptica syn. L. cylindrica
Luffa Schwammgurke</v>
      </c>
      <c r="CC251" s="18" t="str">
        <f t="shared" si="112"/>
        <v>Luffa piskóta uborka
Luffa aegyptica syn. L. cylindrica
Luffa Schwammgurke</v>
      </c>
    </row>
    <row r="252" spans="2:81" ht="60" x14ac:dyDescent="0.2">
      <c r="B252" s="136">
        <v>250</v>
      </c>
      <c r="C252" s="3">
        <v>13505</v>
      </c>
      <c r="D252" s="98">
        <v>4055473135052</v>
      </c>
      <c r="E252" s="17">
        <v>1.85</v>
      </c>
      <c r="F252" s="17">
        <v>10</v>
      </c>
      <c r="G252" s="99" t="s">
        <v>3117</v>
      </c>
      <c r="H252" s="98" t="s">
        <v>9734</v>
      </c>
      <c r="I252" s="17" t="s">
        <v>868</v>
      </c>
      <c r="J252" s="17" t="s">
        <v>3015</v>
      </c>
      <c r="K252" s="3">
        <v>73505</v>
      </c>
      <c r="L252" s="98">
        <v>4055473735054</v>
      </c>
      <c r="M252" s="17">
        <v>2.4500000000000002</v>
      </c>
      <c r="N252" s="3">
        <v>83505</v>
      </c>
      <c r="O252" s="98">
        <v>4055473835051</v>
      </c>
      <c r="P252" s="17">
        <v>3.75</v>
      </c>
      <c r="Q252" s="3">
        <v>53505</v>
      </c>
      <c r="R252" s="98">
        <v>4055473535050</v>
      </c>
      <c r="S252" s="17">
        <v>4.95</v>
      </c>
      <c r="T252" s="3">
        <v>33505</v>
      </c>
      <c r="U252" s="98">
        <v>4055473335056</v>
      </c>
      <c r="V252" s="17">
        <v>6.75</v>
      </c>
      <c r="W252" s="3">
        <v>63505</v>
      </c>
      <c r="X252" s="98">
        <v>4055473635057</v>
      </c>
      <c r="Y252" s="17">
        <v>2.95</v>
      </c>
      <c r="Z252" s="101" t="s">
        <v>7153</v>
      </c>
      <c r="AA252" s="101" t="s">
        <v>7154</v>
      </c>
      <c r="AB252" s="101" t="s">
        <v>879</v>
      </c>
      <c r="AC252" s="101" t="s">
        <v>878</v>
      </c>
      <c r="AD252" s="101" t="s">
        <v>7155</v>
      </c>
      <c r="AE252" s="101" t="s">
        <v>7156</v>
      </c>
      <c r="AF252" s="101" t="s">
        <v>2374</v>
      </c>
      <c r="AG252" s="101" t="s">
        <v>7157</v>
      </c>
      <c r="AH252" s="101" t="s">
        <v>7158</v>
      </c>
      <c r="AI252" s="101" t="s">
        <v>7159</v>
      </c>
      <c r="AJ252" s="101" t="s">
        <v>2375</v>
      </c>
      <c r="AK252" s="102" t="s">
        <v>7160</v>
      </c>
      <c r="AL252" s="101" t="s">
        <v>7161</v>
      </c>
      <c r="AM252" s="101" t="s">
        <v>7162</v>
      </c>
      <c r="AN252" s="101" t="s">
        <v>7163</v>
      </c>
      <c r="AO252" s="101" t="s">
        <v>7164</v>
      </c>
      <c r="AP252" s="101" t="s">
        <v>2378</v>
      </c>
      <c r="AQ252" s="101" t="s">
        <v>7165</v>
      </c>
      <c r="AR252" s="101" t="s">
        <v>2379</v>
      </c>
      <c r="AS252" s="101" t="s">
        <v>7166</v>
      </c>
      <c r="AT252" s="101" t="s">
        <v>2380</v>
      </c>
      <c r="AU252" s="101" t="s">
        <v>2377</v>
      </c>
      <c r="AV252" s="101" t="s">
        <v>7167</v>
      </c>
      <c r="AW252" s="101" t="s">
        <v>7168</v>
      </c>
      <c r="AX252" s="101" t="s">
        <v>2376</v>
      </c>
      <c r="AY252" s="101" t="s">
        <v>7167</v>
      </c>
      <c r="AZ252" s="101" t="s">
        <v>7169</v>
      </c>
      <c r="BA252" s="103" t="s">
        <v>7170</v>
      </c>
      <c r="BB252" s="18" t="str">
        <f t="shared" si="85"/>
        <v>Паприка - сладък шоколад х
Capsicum annum
Paprika - Sweet Chocolate x</v>
      </c>
      <c r="BC252" s="18" t="str">
        <f t="shared" si="86"/>
        <v>Paprika - sød chokolade x
Capsicum annum
Paprika - Sweet Chocolate x</v>
      </c>
      <c r="BD252" s="18" t="str">
        <f t="shared" si="87"/>
        <v xml:space="preserve">Paprika - Sweet Chocolate x
Capsicum annum
</v>
      </c>
      <c r="BE252" s="18" t="str">
        <f t="shared" si="88"/>
        <v>Pepper - Sweet Chocolate x
Capsicum annum
Paprika - Sweet Chocolate x</v>
      </c>
      <c r="BF252" s="18" t="str">
        <f t="shared" si="89"/>
        <v>Paprika – magus šokolaad x
Capsicum annum
Paprika - Sweet Chocolate x</v>
      </c>
      <c r="BG252" s="18" t="str">
        <f t="shared" si="90"/>
        <v>Paprika - makea suklaa x
Capsicum annum
Paprika - Sweet Chocolate x</v>
      </c>
      <c r="BH252" s="18" t="str">
        <f t="shared" si="91"/>
        <v>Paprika - Sweet Chocolate X
Capsicum annum
Paprika - Sweet Chocolate x</v>
      </c>
      <c r="BI252" s="18" t="str">
        <f t="shared" si="92"/>
        <v>Πάπρικα - Sweet Chocolate x
Capsicum annum
Paprika - Sweet Chocolate x</v>
      </c>
      <c r="BJ252" s="18" t="str">
        <f t="shared" si="93"/>
        <v>Paprika - Seacláid Mhilis x
Capsicum annum
Paprika - Sweet Chocolate x</v>
      </c>
      <c r="BK252" s="18" t="str">
        <f t="shared" si="94"/>
        <v>Paprika - sætt súkkulaði x
Capsicum annum
Paprika - Sweet Chocolate x</v>
      </c>
      <c r="BL252" s="18" t="str">
        <f t="shared" si="95"/>
        <v>Peperoncino Sweet Chocolate
Capsicum annum
Paprika - Sweet Chocolate x</v>
      </c>
      <c r="BM252" s="18" t="str">
        <f t="shared" si="96"/>
        <v>スイートチョコレート・ピーマン
Capsicum annum
Paprika - Sweet Chocolate x</v>
      </c>
      <c r="BN252" s="18" t="str">
        <f t="shared" si="97"/>
        <v>Paprika - slatka čokolada x
Capsicum annum
Paprika - Sweet Chocolate x</v>
      </c>
      <c r="BO252" s="18" t="str">
        <f t="shared" si="98"/>
        <v>Paprika - saldā šokolāde x
Capsicum annum
Paprika - Sweet Chocolate x</v>
      </c>
      <c r="BP252" s="18" t="str">
        <f t="shared" si="99"/>
        <v>Paprika – saldus šokoladas x
Capsicum annum
Paprika - Sweet Chocolate x</v>
      </c>
      <c r="BQ252" s="18" t="str">
        <f t="shared" si="100"/>
        <v>Paprika - Ċikkulata Ħelwa x
Capsicum annum
Paprika - Sweet Chocolate x</v>
      </c>
      <c r="BR252" s="18" t="str">
        <f t="shared" si="101"/>
        <v>Paprika - Zoete Chocolade X
Capsicum annum
Paprika - Sweet Chocolate x</v>
      </c>
      <c r="BS252" s="18" t="str">
        <f t="shared" si="102"/>
        <v>Paprika - Søt sjokolade x
Capsicum annum
Paprika - Sweet Chocolate x</v>
      </c>
      <c r="BT252" s="18" t="str">
        <f t="shared" si="103"/>
        <v>Papryka - Słodka Czekolada X
Capsicum annum
Paprika - Sweet Chocolate x</v>
      </c>
      <c r="BU252" s="18" t="str">
        <f t="shared" si="104"/>
        <v>Paprika - Chocolate Doce x
Capsicum annum
Paprika - Sweet Chocolate x</v>
      </c>
      <c r="BV252" s="18" t="str">
        <f t="shared" si="105"/>
        <v>Paprika - Ciocolată Dulce X
Capsicum annum
Paprika - Sweet Chocolate x</v>
      </c>
      <c r="BW252" s="18" t="str">
        <f t="shared" si="106"/>
        <v>Paprika - Söt Choklad X
Capsicum annum
Paprika - Sweet Chocolate x</v>
      </c>
      <c r="BX252" s="18" t="str">
        <f t="shared" si="107"/>
        <v>Paprika - sladká čokoláda x
Capsicum annum
Paprika - Sweet Chocolate x</v>
      </c>
      <c r="BY252" s="18" t="str">
        <f t="shared" si="108"/>
        <v>Paprika - sladka čokolada x
Capsicum annum
Paprika - Sweet Chocolate x</v>
      </c>
      <c r="BZ252" s="18" t="str">
        <f t="shared" si="109"/>
        <v>Pimiento sweet chocolate
Capsicum annum
Paprika - Sweet Chocolate x</v>
      </c>
      <c r="CA252" s="18" t="str">
        <f t="shared" si="110"/>
        <v>Paprika - sladká čokoláda x
Capsicum annum
Paprika - Sweet Chocolate x</v>
      </c>
      <c r="CB252" s="18" t="str">
        <f t="shared" si="111"/>
        <v>Paprika - Tatlı Çikolata x
Capsicum annum
Paprika - Sweet Chocolate x</v>
      </c>
      <c r="CC252" s="18" t="str">
        <f t="shared" si="112"/>
        <v>Paprika - Édes csokoládé x
Capsicum annum
Paprika - Sweet Chocolate x</v>
      </c>
    </row>
    <row r="253" spans="2:81" ht="60" x14ac:dyDescent="0.2">
      <c r="B253" s="136">
        <v>251</v>
      </c>
      <c r="C253" s="3">
        <v>13506</v>
      </c>
      <c r="D253" s="98">
        <v>4055473135069</v>
      </c>
      <c r="E253" s="17">
        <v>1.85</v>
      </c>
      <c r="F253" s="17">
        <v>10</v>
      </c>
      <c r="G253" s="99" t="s">
        <v>3117</v>
      </c>
      <c r="H253" s="98" t="s">
        <v>9734</v>
      </c>
      <c r="I253" s="17" t="s">
        <v>870</v>
      </c>
      <c r="J253" s="17" t="s">
        <v>3016</v>
      </c>
      <c r="K253" s="3">
        <v>73506</v>
      </c>
      <c r="L253" s="98">
        <v>4055473735061</v>
      </c>
      <c r="M253" s="17">
        <v>2.4500000000000002</v>
      </c>
      <c r="N253" s="3">
        <v>83506</v>
      </c>
      <c r="O253" s="98">
        <v>4055473835068</v>
      </c>
      <c r="P253" s="17">
        <v>3.75</v>
      </c>
      <c r="Q253" s="3">
        <v>53506</v>
      </c>
      <c r="R253" s="98">
        <v>4055473535067</v>
      </c>
      <c r="S253" s="17">
        <v>4.95</v>
      </c>
      <c r="T253" s="3">
        <v>33506</v>
      </c>
      <c r="U253" s="98">
        <v>4055473335063</v>
      </c>
      <c r="V253" s="17">
        <v>6.75</v>
      </c>
      <c r="W253" s="3">
        <v>63506</v>
      </c>
      <c r="X253" s="98">
        <v>4055473635064</v>
      </c>
      <c r="Y253" s="17">
        <v>2.95</v>
      </c>
      <c r="Z253" s="101" t="s">
        <v>7171</v>
      </c>
      <c r="AA253" s="101" t="s">
        <v>7172</v>
      </c>
      <c r="AB253" s="101" t="s">
        <v>869</v>
      </c>
      <c r="AC253" s="101" t="s">
        <v>869</v>
      </c>
      <c r="AD253" s="101" t="s">
        <v>7173</v>
      </c>
      <c r="AE253" s="101" t="s">
        <v>7174</v>
      </c>
      <c r="AF253" s="101" t="s">
        <v>2381</v>
      </c>
      <c r="AG253" s="101" t="s">
        <v>7175</v>
      </c>
      <c r="AH253" s="101" t="s">
        <v>7176</v>
      </c>
      <c r="AI253" s="101" t="s">
        <v>7177</v>
      </c>
      <c r="AJ253" s="101" t="s">
        <v>2382</v>
      </c>
      <c r="AK253" s="102" t="s">
        <v>7178</v>
      </c>
      <c r="AL253" s="101" t="s">
        <v>7179</v>
      </c>
      <c r="AM253" s="101" t="s">
        <v>7180</v>
      </c>
      <c r="AN253" s="101" t="s">
        <v>7181</v>
      </c>
      <c r="AO253" s="101" t="s">
        <v>869</v>
      </c>
      <c r="AP253" s="101" t="s">
        <v>869</v>
      </c>
      <c r="AQ253" s="101" t="s">
        <v>7182</v>
      </c>
      <c r="AR253" s="101" t="s">
        <v>869</v>
      </c>
      <c r="AS253" s="101" t="s">
        <v>869</v>
      </c>
      <c r="AT253" s="101" t="s">
        <v>2385</v>
      </c>
      <c r="AU253" s="101" t="s">
        <v>2384</v>
      </c>
      <c r="AV253" s="101" t="s">
        <v>7183</v>
      </c>
      <c r="AW253" s="101" t="s">
        <v>7179</v>
      </c>
      <c r="AX253" s="101" t="s">
        <v>2383</v>
      </c>
      <c r="AY253" s="101" t="s">
        <v>7183</v>
      </c>
      <c r="AZ253" s="101" t="s">
        <v>7184</v>
      </c>
      <c r="BA253" s="103" t="s">
        <v>7185</v>
      </c>
      <c r="BB253" s="18" t="str">
        <f t="shared" si="85"/>
        <v>Чили - Habanero Antilles Red
Capsicum chinense
Chili - Habanero Antilles Red</v>
      </c>
      <c r="BC253" s="18" t="str">
        <f t="shared" si="86"/>
        <v>Chili - Habanero Antiller Rød
Capsicum chinense
Chili - Habanero Antilles Red</v>
      </c>
      <c r="BD253" s="18" t="str">
        <f t="shared" si="87"/>
        <v xml:space="preserve">Chili - Habanero Antilles Red
Capsicum chinense
</v>
      </c>
      <c r="BE253" s="18" t="str">
        <f t="shared" si="88"/>
        <v>Chili - Habanero Antilles Red
Capsicum chinense
Chili - Habanero Antilles Red</v>
      </c>
      <c r="BF253" s="18" t="str">
        <f t="shared" si="89"/>
        <v>Tšilli – Habanero Antillide punane
Capsicum chinense
Chili - Habanero Antilles Red</v>
      </c>
      <c r="BG253" s="18" t="str">
        <f t="shared" si="90"/>
        <v>Chili - Habanero Antillien punainen
Capsicum chinense
Chili - Habanero Antilles Red</v>
      </c>
      <c r="BH253" s="18" t="str">
        <f t="shared" si="91"/>
        <v>Piment habanero
Capsicum chinense
Chili - Habanero Antilles Red</v>
      </c>
      <c r="BI253" s="18" t="str">
        <f t="shared" si="92"/>
        <v>Τσίλι - Habanero Antilles Red
Capsicum chinense
Chili - Habanero Antilles Red</v>
      </c>
      <c r="BJ253" s="18" t="str">
        <f t="shared" si="93"/>
        <v>Chili - Habanero Aintillí Dearg
Capsicum chinense
Chili - Habanero Antilles Red</v>
      </c>
      <c r="BK253" s="18" t="str">
        <f t="shared" si="94"/>
        <v>Chili - Habanero Antilles Rauður
Capsicum chinense
Chili - Habanero Antilles Red</v>
      </c>
      <c r="BL253" s="18" t="str">
        <f t="shared" si="95"/>
        <v>Peperoncino Habanero rosso delle Antille
Capsicum chinense
Chili - Habanero Antilles Red</v>
      </c>
      <c r="BM253" s="18" t="str">
        <f t="shared" si="96"/>
        <v>レッドハバネロ
Capsicum chinense
Chili - Habanero Antilles Red</v>
      </c>
      <c r="BN253" s="18" t="str">
        <f t="shared" si="97"/>
        <v>Čili - Habanero Antilles Red
Capsicum chinense
Chili - Habanero Antilles Red</v>
      </c>
      <c r="BO253" s="18" t="str">
        <f t="shared" si="98"/>
        <v>Čili - Habanero Antiļu sarkanais
Capsicum chinense
Chili - Habanero Antilles Red</v>
      </c>
      <c r="BP253" s="18" t="str">
        <f t="shared" si="99"/>
        <v>Čili – Habanero Antilų raudona
Capsicum chinense
Chili - Habanero Antilles Red</v>
      </c>
      <c r="BQ253" s="18" t="str">
        <f t="shared" si="100"/>
        <v>Chili - Habanero Antilles Red
Capsicum chinense
Chili - Habanero Antilles Red</v>
      </c>
      <c r="BR253" s="18" t="str">
        <f t="shared" si="101"/>
        <v>Chili - Habanero Antilles Red
Capsicum chinense
Chili - Habanero Antilles Red</v>
      </c>
      <c r="BS253" s="18" t="str">
        <f t="shared" si="102"/>
        <v>Chili - Habanero Antillene Rød
Capsicum chinense
Chili - Habanero Antilles Red</v>
      </c>
      <c r="BT253" s="18" t="str">
        <f t="shared" si="103"/>
        <v>Chili - Habanero Antilles Red
Capsicum chinense
Chili - Habanero Antilles Red</v>
      </c>
      <c r="BU253" s="18" t="str">
        <f t="shared" si="104"/>
        <v>Chili - Habanero Antilles Red
Capsicum chinense
Chili - Habanero Antilles Red</v>
      </c>
      <c r="BV253" s="18" t="str">
        <f t="shared" si="105"/>
        <v>Chili - Habanero Red
Capsicum chinense
Chili - Habanero Antilles Red</v>
      </c>
      <c r="BW253" s="18" t="str">
        <f t="shared" si="106"/>
        <v>Chili - Habanero Antilles Röd
Capsicum chinense
Chili - Habanero Antilles Red</v>
      </c>
      <c r="BX253" s="18" t="str">
        <f t="shared" si="107"/>
        <v>Chilli - Habanero Antilles Red
Capsicum chinense
Chili - Habanero Antilles Red</v>
      </c>
      <c r="BY253" s="18" t="str">
        <f t="shared" si="108"/>
        <v>Čili - Habanero Antilles Red
Capsicum chinense
Chili - Habanero Antilles Red</v>
      </c>
      <c r="BZ253" s="18" t="str">
        <f t="shared" si="109"/>
        <v>Chile habanero red antilles
Capsicum chinense
Chili - Habanero Antilles Red</v>
      </c>
      <c r="CA253" s="18" t="str">
        <f t="shared" si="110"/>
        <v>Chilli - Habanero Antilles Red
Capsicum chinense
Chili - Habanero Antilles Red</v>
      </c>
      <c r="CB253" s="18" t="str">
        <f t="shared" si="111"/>
        <v>Biber - Habanero Antilleri Kırmızısı
Capsicum chinense
Chili - Habanero Antilles Red</v>
      </c>
      <c r="CC253" s="18" t="str">
        <f t="shared" si="112"/>
        <v>Chili - Habanero Antillák piros
Capsicum chinense
Chili - Habanero Antilles Red</v>
      </c>
    </row>
    <row r="254" spans="2:81" ht="36" x14ac:dyDescent="0.2">
      <c r="B254" s="136">
        <v>252</v>
      </c>
      <c r="C254" s="3">
        <v>13509</v>
      </c>
      <c r="D254" s="98">
        <v>4055473135090</v>
      </c>
      <c r="E254" s="17">
        <v>1.85</v>
      </c>
      <c r="F254" s="17">
        <v>20</v>
      </c>
      <c r="G254" s="99" t="s">
        <v>3117</v>
      </c>
      <c r="H254" s="98" t="s">
        <v>9734</v>
      </c>
      <c r="I254" s="17" t="s">
        <v>868</v>
      </c>
      <c r="J254" s="17" t="s">
        <v>3015</v>
      </c>
      <c r="K254" s="3">
        <v>73509</v>
      </c>
      <c r="L254" s="98">
        <v>4055473735092</v>
      </c>
      <c r="M254" s="17">
        <v>2.4500000000000002</v>
      </c>
      <c r="N254" s="3">
        <v>83509</v>
      </c>
      <c r="O254" s="98">
        <v>4055473835099</v>
      </c>
      <c r="P254" s="17">
        <v>3.75</v>
      </c>
      <c r="Q254" s="3">
        <v>53509</v>
      </c>
      <c r="R254" s="98">
        <v>4055473535098</v>
      </c>
      <c r="S254" s="17">
        <v>4.95</v>
      </c>
      <c r="T254" s="3">
        <v>33509</v>
      </c>
      <c r="U254" s="98">
        <v>4055473335094</v>
      </c>
      <c r="V254" s="17">
        <v>6.75</v>
      </c>
      <c r="W254" s="3">
        <v>63509</v>
      </c>
      <c r="X254" s="98">
        <v>4055473635095</v>
      </c>
      <c r="Y254" s="17">
        <v>2.95</v>
      </c>
      <c r="Z254" s="101" t="s">
        <v>7186</v>
      </c>
      <c r="AA254" s="101" t="s">
        <v>7187</v>
      </c>
      <c r="AB254" s="101" t="s">
        <v>867</v>
      </c>
      <c r="AC254" s="101" t="s">
        <v>867</v>
      </c>
      <c r="AD254" s="101" t="s">
        <v>7187</v>
      </c>
      <c r="AE254" s="101" t="s">
        <v>7187</v>
      </c>
      <c r="AF254" s="101" t="s">
        <v>2386</v>
      </c>
      <c r="AG254" s="101" t="s">
        <v>7187</v>
      </c>
      <c r="AH254" s="101" t="s">
        <v>7187</v>
      </c>
      <c r="AI254" s="101" t="s">
        <v>7187</v>
      </c>
      <c r="AJ254" s="101" t="s">
        <v>2387</v>
      </c>
      <c r="AK254" s="102" t="s">
        <v>7188</v>
      </c>
      <c r="AL254" s="101" t="s">
        <v>7187</v>
      </c>
      <c r="AM254" s="101" t="s">
        <v>7189</v>
      </c>
      <c r="AN254" s="101" t="s">
        <v>7187</v>
      </c>
      <c r="AO254" s="101" t="s">
        <v>7187</v>
      </c>
      <c r="AP254" s="101" t="s">
        <v>867</v>
      </c>
      <c r="AQ254" s="101" t="s">
        <v>7187</v>
      </c>
      <c r="AR254" s="101" t="s">
        <v>867</v>
      </c>
      <c r="AS254" s="101" t="s">
        <v>7187</v>
      </c>
      <c r="AT254" s="101" t="s">
        <v>867</v>
      </c>
      <c r="AU254" s="101" t="s">
        <v>867</v>
      </c>
      <c r="AV254" s="101" t="s">
        <v>7187</v>
      </c>
      <c r="AW254" s="101" t="s">
        <v>7190</v>
      </c>
      <c r="AX254" s="101" t="s">
        <v>2388</v>
      </c>
      <c r="AY254" s="101" t="s">
        <v>7187</v>
      </c>
      <c r="AZ254" s="101" t="s">
        <v>7187</v>
      </c>
      <c r="BA254" s="103" t="s">
        <v>7187</v>
      </c>
      <c r="BB254" s="18" t="str">
        <f t="shared" si="85"/>
        <v>Чили-де Кайен
Capsicum annum
Chili - De Cayenne</v>
      </c>
      <c r="BC254" s="18" t="str">
        <f t="shared" si="86"/>
        <v>Chili-De Cayenne
Capsicum annum
Chili - De Cayenne</v>
      </c>
      <c r="BD254" s="18" t="str">
        <f t="shared" si="87"/>
        <v xml:space="preserve">Chili - De Cayenne
Capsicum annum
</v>
      </c>
      <c r="BE254" s="18" t="str">
        <f t="shared" si="88"/>
        <v>Chili - De Cayenne
Capsicum annum
Chili - De Cayenne</v>
      </c>
      <c r="BF254" s="18" t="str">
        <f t="shared" si="89"/>
        <v>Chili-De Cayenne
Capsicum annum
Chili - De Cayenne</v>
      </c>
      <c r="BG254" s="18" t="str">
        <f t="shared" si="90"/>
        <v>Chili-De Cayenne
Capsicum annum
Chili - De Cayenne</v>
      </c>
      <c r="BH254" s="18" t="str">
        <f t="shared" si="91"/>
        <v>Piment de Cayenne
Capsicum annum
Chili - De Cayenne</v>
      </c>
      <c r="BI254" s="18" t="str">
        <f t="shared" si="92"/>
        <v>Chili-De Cayenne
Capsicum annum
Chili - De Cayenne</v>
      </c>
      <c r="BJ254" s="18" t="str">
        <f t="shared" si="93"/>
        <v>Chili-De Cayenne
Capsicum annum
Chili - De Cayenne</v>
      </c>
      <c r="BK254" s="18" t="str">
        <f t="shared" si="94"/>
        <v>Chili-De Cayenne
Capsicum annum
Chili - De Cayenne</v>
      </c>
      <c r="BL254" s="18" t="str">
        <f t="shared" si="95"/>
        <v>Peperoncino di Cayenna
Capsicum annum
Chili - De Cayenne</v>
      </c>
      <c r="BM254" s="18" t="str">
        <f t="shared" si="96"/>
        <v>カイエン
Capsicum annum
Chili - De Cayenne</v>
      </c>
      <c r="BN254" s="18" t="str">
        <f t="shared" si="97"/>
        <v>Chili-De Cayenne
Capsicum annum
Chili - De Cayenne</v>
      </c>
      <c r="BO254" s="18" t="str">
        <f t="shared" si="98"/>
        <v>Čili-De Kajenna
Capsicum annum
Chili - De Cayenne</v>
      </c>
      <c r="BP254" s="18" t="str">
        <f t="shared" si="99"/>
        <v>Chili-De Cayenne
Capsicum annum
Chili - De Cayenne</v>
      </c>
      <c r="BQ254" s="18" t="str">
        <f t="shared" si="100"/>
        <v>Chili-De Cayenne
Capsicum annum
Chili - De Cayenne</v>
      </c>
      <c r="BR254" s="18" t="str">
        <f t="shared" si="101"/>
        <v>Chili - De Cayenne
Capsicum annum
Chili - De Cayenne</v>
      </c>
      <c r="BS254" s="18" t="str">
        <f t="shared" si="102"/>
        <v>Chili-De Cayenne
Capsicum annum
Chili - De Cayenne</v>
      </c>
      <c r="BT254" s="18" t="str">
        <f t="shared" si="103"/>
        <v>Chili - De Cayenne
Capsicum annum
Chili - De Cayenne</v>
      </c>
      <c r="BU254" s="18" t="str">
        <f t="shared" si="104"/>
        <v>Chili-De Cayenne
Capsicum annum
Chili - De Cayenne</v>
      </c>
      <c r="BV254" s="18" t="str">
        <f t="shared" si="105"/>
        <v>Chili - De Cayenne
Capsicum annum
Chili - De Cayenne</v>
      </c>
      <c r="BW254" s="18" t="str">
        <f t="shared" si="106"/>
        <v>Chili - De Cayenne
Capsicum annum
Chili - De Cayenne</v>
      </c>
      <c r="BX254" s="18" t="str">
        <f t="shared" si="107"/>
        <v>Chili-De Cayenne
Capsicum annum
Chili - De Cayenne</v>
      </c>
      <c r="BY254" s="18" t="str">
        <f t="shared" si="108"/>
        <v>Čili-De Cayenne
Capsicum annum
Chili - De Cayenne</v>
      </c>
      <c r="BZ254" s="18" t="str">
        <f t="shared" si="109"/>
        <v>Chile de cayenne
Capsicum annum
Chili - De Cayenne</v>
      </c>
      <c r="CA254" s="18" t="str">
        <f t="shared" si="110"/>
        <v>Chili-De Cayenne
Capsicum annum
Chili - De Cayenne</v>
      </c>
      <c r="CB254" s="18" t="str">
        <f t="shared" si="111"/>
        <v>Chili-De Cayenne
Capsicum annum
Chili - De Cayenne</v>
      </c>
      <c r="CC254" s="18" t="str">
        <f t="shared" si="112"/>
        <v>Chili-De Cayenne
Capsicum annum
Chili - De Cayenne</v>
      </c>
    </row>
    <row r="255" spans="2:81" ht="48" x14ac:dyDescent="0.2">
      <c r="B255" s="136">
        <v>253</v>
      </c>
      <c r="C255" s="3">
        <v>13534</v>
      </c>
      <c r="D255" s="98">
        <v>4055473135342</v>
      </c>
      <c r="E255" s="17">
        <v>1.85</v>
      </c>
      <c r="F255" s="17">
        <v>10</v>
      </c>
      <c r="G255" s="99" t="s">
        <v>3117</v>
      </c>
      <c r="H255" s="98" t="s">
        <v>9734</v>
      </c>
      <c r="I255" s="17" t="s">
        <v>870</v>
      </c>
      <c r="J255" s="17" t="s">
        <v>3016</v>
      </c>
      <c r="K255" s="3">
        <v>73534</v>
      </c>
      <c r="L255" s="98">
        <v>4055473735344</v>
      </c>
      <c r="M255" s="17">
        <v>2.4500000000000002</v>
      </c>
      <c r="N255" s="3">
        <v>83534</v>
      </c>
      <c r="O255" s="98">
        <v>4055473835341</v>
      </c>
      <c r="P255" s="17">
        <v>3.75</v>
      </c>
      <c r="Q255" s="3">
        <v>53534</v>
      </c>
      <c r="R255" s="98">
        <v>4055473535340</v>
      </c>
      <c r="S255" s="17">
        <v>4.95</v>
      </c>
      <c r="T255" s="3">
        <v>33534</v>
      </c>
      <c r="U255" s="98">
        <v>4055473335346</v>
      </c>
      <c r="V255" s="17">
        <v>6.75</v>
      </c>
      <c r="W255" s="3">
        <v>63534</v>
      </c>
      <c r="X255" s="98">
        <v>4055473635347</v>
      </c>
      <c r="Y255" s="17">
        <v>2.95</v>
      </c>
      <c r="Z255" s="101" t="s">
        <v>7191</v>
      </c>
      <c r="AA255" s="101" t="s">
        <v>7192</v>
      </c>
      <c r="AB255" s="101" t="s">
        <v>871</v>
      </c>
      <c r="AC255" s="101" t="s">
        <v>871</v>
      </c>
      <c r="AD255" s="101" t="s">
        <v>7193</v>
      </c>
      <c r="AE255" s="101" t="s">
        <v>7194</v>
      </c>
      <c r="AF255" s="101" t="s">
        <v>2389</v>
      </c>
      <c r="AG255" s="101" t="s">
        <v>7195</v>
      </c>
      <c r="AH255" s="101" t="s">
        <v>7196</v>
      </c>
      <c r="AI255" s="101" t="s">
        <v>7197</v>
      </c>
      <c r="AJ255" s="101" t="s">
        <v>2390</v>
      </c>
      <c r="AK255" s="102" t="s">
        <v>7198</v>
      </c>
      <c r="AL255" s="101" t="s">
        <v>7199</v>
      </c>
      <c r="AM255" s="101" t="s">
        <v>7200</v>
      </c>
      <c r="AN255" s="101" t="s">
        <v>7201</v>
      </c>
      <c r="AO255" s="101" t="s">
        <v>7202</v>
      </c>
      <c r="AP255" s="101" t="s">
        <v>2393</v>
      </c>
      <c r="AQ255" s="101" t="s">
        <v>7203</v>
      </c>
      <c r="AR255" s="101" t="s">
        <v>871</v>
      </c>
      <c r="AS255" s="101" t="s">
        <v>7204</v>
      </c>
      <c r="AT255" s="101" t="s">
        <v>2394</v>
      </c>
      <c r="AU255" s="101" t="s">
        <v>2392</v>
      </c>
      <c r="AV255" s="101" t="s">
        <v>7205</v>
      </c>
      <c r="AW255" s="101" t="s">
        <v>7206</v>
      </c>
      <c r="AX255" s="101" t="s">
        <v>2391</v>
      </c>
      <c r="AY255" s="101" t="s">
        <v>7205</v>
      </c>
      <c r="AZ255" s="101" t="s">
        <v>7207</v>
      </c>
      <c r="BA255" s="103" t="s">
        <v>7208</v>
      </c>
      <c r="BB255" s="18" t="str">
        <f t="shared" si="85"/>
        <v>Чили - Habanero Chocolate
Capsicum chinense
Chili - Habanero Chocolate</v>
      </c>
      <c r="BC255" s="18" t="str">
        <f t="shared" si="86"/>
        <v>Chili - Habanero Chokolade
Capsicum chinense
Chili - Habanero Chocolate</v>
      </c>
      <c r="BD255" s="18" t="str">
        <f t="shared" si="87"/>
        <v xml:space="preserve">Chili - Habanero Chocolate
Capsicum chinense
</v>
      </c>
      <c r="BE255" s="18" t="str">
        <f t="shared" si="88"/>
        <v>Chili - Habanero Chocolate
Capsicum chinense
Chili - Habanero Chocolate</v>
      </c>
      <c r="BF255" s="18" t="str">
        <f t="shared" si="89"/>
        <v>Chili - Habanero šokolaad
Capsicum chinense
Chili - Habanero Chocolate</v>
      </c>
      <c r="BG255" s="18" t="str">
        <f t="shared" si="90"/>
        <v>Chili - Habanero-suklaa
Capsicum chinense
Chili - Habanero Chocolate</v>
      </c>
      <c r="BH255" s="18" t="str">
        <f t="shared" si="91"/>
        <v>Piment habanero chocolat
Capsicum chinense
Chili - Habanero Chocolate</v>
      </c>
      <c r="BI255" s="18" t="str">
        <f t="shared" si="92"/>
        <v>Τσίλι - Σοκολάτα Habanero
Capsicum chinense
Chili - Habanero Chocolate</v>
      </c>
      <c r="BJ255" s="18" t="str">
        <f t="shared" si="93"/>
        <v>Chili - Seacláid Habanero
Capsicum chinense
Chili - Habanero Chocolate</v>
      </c>
      <c r="BK255" s="18" t="str">
        <f t="shared" si="94"/>
        <v>Chili - Habanero súkkulaði
Capsicum chinense
Chili - Habanero Chocolate</v>
      </c>
      <c r="BL255" s="18" t="str">
        <f t="shared" si="95"/>
        <v>Peperoncino Habanero Chocolate
Capsicum chinense
Chili - Habanero Chocolate</v>
      </c>
      <c r="BM255" s="18" t="str">
        <f t="shared" si="96"/>
        <v>チョコレートハバネロ
Capsicum chinense
Chili - Habanero Chocolate</v>
      </c>
      <c r="BN255" s="18" t="str">
        <f t="shared" si="97"/>
        <v>Čili - Habanero čokolada
Capsicum chinense
Chili - Habanero Chocolate</v>
      </c>
      <c r="BO255" s="18" t="str">
        <f t="shared" si="98"/>
        <v>Čili - Habanero šokolāde
Capsicum chinense
Chili - Habanero Chocolate</v>
      </c>
      <c r="BP255" s="18" t="str">
        <f t="shared" si="99"/>
        <v>Čili – Habanero šokoladas
Capsicum chinense
Chili - Habanero Chocolate</v>
      </c>
      <c r="BQ255" s="18" t="str">
        <f t="shared" si="100"/>
        <v>Chili - Ċikkulata Habanero
Capsicum chinense
Chili - Habanero Chocolate</v>
      </c>
      <c r="BR255" s="18" t="str">
        <f t="shared" si="101"/>
        <v>Chili - Habanero-Chocolade
Capsicum chinense
Chili - Habanero Chocolate</v>
      </c>
      <c r="BS255" s="18" t="str">
        <f t="shared" si="102"/>
        <v>Chili - Habanero Sjokolade
Capsicum chinense
Chili - Habanero Chocolate</v>
      </c>
      <c r="BT255" s="18" t="str">
        <f t="shared" si="103"/>
        <v>Chili - Habanero Chocolate
Capsicum chinense
Chili - Habanero Chocolate</v>
      </c>
      <c r="BU255" s="18" t="str">
        <f t="shared" si="104"/>
        <v>Chili - Chocolate Habanero
Capsicum chinense
Chili - Habanero Chocolate</v>
      </c>
      <c r="BV255" s="18" t="str">
        <f t="shared" si="105"/>
        <v>Chili - Ciocolată Habanero
Capsicum chinense
Chili - Habanero Chocolate</v>
      </c>
      <c r="BW255" s="18" t="str">
        <f t="shared" si="106"/>
        <v>Chili - Habanero-Choklad
Capsicum chinense
Chili - Habanero Chocolate</v>
      </c>
      <c r="BX255" s="18" t="str">
        <f t="shared" si="107"/>
        <v>Chilli - Habanero čokoláda
Capsicum chinense
Chili - Habanero Chocolate</v>
      </c>
      <c r="BY255" s="18" t="str">
        <f t="shared" si="108"/>
        <v>Čili - čokolada Habanero
Capsicum chinense
Chili - Habanero Chocolate</v>
      </c>
      <c r="BZ255" s="18" t="str">
        <f t="shared" si="109"/>
        <v>Chile habanero chocolate
Capsicum chinense
Chili - Habanero Chocolate</v>
      </c>
      <c r="CA255" s="18" t="str">
        <f t="shared" si="110"/>
        <v>Chilli - Habanero čokoláda
Capsicum chinense
Chili - Habanero Chocolate</v>
      </c>
      <c r="CB255" s="18" t="str">
        <f t="shared" si="111"/>
        <v>Biber - Habanero Çikolata
Capsicum chinense
Chili - Habanero Chocolate</v>
      </c>
      <c r="CC255" s="18" t="str">
        <f t="shared" si="112"/>
        <v>Chili - Habanero csokoládé
Capsicum chinense
Chili - Habanero Chocolate</v>
      </c>
    </row>
    <row r="256" spans="2:81" ht="48" x14ac:dyDescent="0.2">
      <c r="B256" s="136">
        <v>254</v>
      </c>
      <c r="C256" s="3">
        <v>13535</v>
      </c>
      <c r="D256" s="98">
        <v>4055473135359</v>
      </c>
      <c r="E256" s="17">
        <v>1.85</v>
      </c>
      <c r="F256" s="17">
        <v>10</v>
      </c>
      <c r="G256" s="99" t="s">
        <v>3117</v>
      </c>
      <c r="H256" s="98" t="s">
        <v>9734</v>
      </c>
      <c r="I256" s="17" t="s">
        <v>870</v>
      </c>
      <c r="J256" s="17" t="s">
        <v>3016</v>
      </c>
      <c r="K256" s="3">
        <v>73535</v>
      </c>
      <c r="L256" s="98">
        <v>4055473735351</v>
      </c>
      <c r="M256" s="17">
        <v>2.4500000000000002</v>
      </c>
      <c r="N256" s="3">
        <v>83535</v>
      </c>
      <c r="O256" s="98">
        <v>4055473835358</v>
      </c>
      <c r="P256" s="17">
        <v>3.75</v>
      </c>
      <c r="Q256" s="3">
        <v>53535</v>
      </c>
      <c r="R256" s="98">
        <v>4055473535357</v>
      </c>
      <c r="S256" s="17">
        <v>4.95</v>
      </c>
      <c r="T256" s="3">
        <v>33535</v>
      </c>
      <c r="U256" s="98">
        <v>4055473335353</v>
      </c>
      <c r="V256" s="17">
        <v>6.75</v>
      </c>
      <c r="W256" s="3">
        <v>63535</v>
      </c>
      <c r="X256" s="98">
        <v>4055473635354</v>
      </c>
      <c r="Y256" s="17">
        <v>2.95</v>
      </c>
      <c r="Z256" s="101" t="s">
        <v>7209</v>
      </c>
      <c r="AA256" s="101" t="s">
        <v>2398</v>
      </c>
      <c r="AB256" s="101" t="s">
        <v>874</v>
      </c>
      <c r="AC256" s="101" t="s">
        <v>873</v>
      </c>
      <c r="AD256" s="101" t="s">
        <v>7210</v>
      </c>
      <c r="AE256" s="101" t="s">
        <v>7211</v>
      </c>
      <c r="AF256" s="101" t="s">
        <v>2395</v>
      </c>
      <c r="AG256" s="101" t="s">
        <v>7212</v>
      </c>
      <c r="AH256" s="101" t="s">
        <v>7213</v>
      </c>
      <c r="AI256" s="101" t="s">
        <v>7214</v>
      </c>
      <c r="AJ256" s="101" t="s">
        <v>2396</v>
      </c>
      <c r="AK256" s="102" t="s">
        <v>7215</v>
      </c>
      <c r="AL256" s="101" t="s">
        <v>7216</v>
      </c>
      <c r="AM256" s="101" t="s">
        <v>7217</v>
      </c>
      <c r="AN256" s="101" t="s">
        <v>7218</v>
      </c>
      <c r="AO256" s="101" t="s">
        <v>7219</v>
      </c>
      <c r="AP256" s="101" t="s">
        <v>2399</v>
      </c>
      <c r="AQ256" s="101" t="s">
        <v>2398</v>
      </c>
      <c r="AR256" s="101" t="s">
        <v>873</v>
      </c>
      <c r="AS256" s="101" t="s">
        <v>7220</v>
      </c>
      <c r="AT256" s="101" t="s">
        <v>2400</v>
      </c>
      <c r="AU256" s="101" t="s">
        <v>2398</v>
      </c>
      <c r="AV256" s="101" t="s">
        <v>7221</v>
      </c>
      <c r="AW256" s="101" t="s">
        <v>7222</v>
      </c>
      <c r="AX256" s="101" t="s">
        <v>2397</v>
      </c>
      <c r="AY256" s="101" t="s">
        <v>7223</v>
      </c>
      <c r="AZ256" s="101" t="s">
        <v>7224</v>
      </c>
      <c r="BA256" s="103" t="s">
        <v>7225</v>
      </c>
      <c r="BB256" s="18" t="str">
        <f t="shared" si="85"/>
        <v>Чили - Жълто Хабанеро
Capsicum chinense
Chili - Gelbe Habanero</v>
      </c>
      <c r="BC256" s="18" t="str">
        <f t="shared" si="86"/>
        <v>Chili - Gul Habanero
Capsicum chinense
Chili - Gelbe Habanero</v>
      </c>
      <c r="BD256" s="18" t="str">
        <f t="shared" si="87"/>
        <v xml:space="preserve">Chili - Gelbe Habanero
Capsicum chinense
</v>
      </c>
      <c r="BE256" s="18" t="str">
        <f t="shared" si="88"/>
        <v>Chili - Yellow Habanero
Capsicum chinense
Chili - Gelbe Habanero</v>
      </c>
      <c r="BF256" s="18" t="str">
        <f t="shared" si="89"/>
        <v>Chili - kollane habanero
Capsicum chinense
Chili - Gelbe Habanero</v>
      </c>
      <c r="BG256" s="18" t="str">
        <f t="shared" si="90"/>
        <v>Chili - keltainen habanero
Capsicum chinense
Chili - Gelbe Habanero</v>
      </c>
      <c r="BH256" s="18" t="str">
        <f t="shared" si="91"/>
        <v>Piment habanero jaune
Capsicum chinense
Chili - Gelbe Habanero</v>
      </c>
      <c r="BI256" s="18" t="str">
        <f t="shared" si="92"/>
        <v>Τσίλι - Κίτρινο Habanero
Capsicum chinense
Chili - Gelbe Habanero</v>
      </c>
      <c r="BJ256" s="18" t="str">
        <f t="shared" si="93"/>
        <v>Chili - Habanero Buí
Capsicum chinense
Chili - Gelbe Habanero</v>
      </c>
      <c r="BK256" s="18" t="str">
        <f t="shared" si="94"/>
        <v>Chili - Gulur Habanero
Capsicum chinense
Chili - Gelbe Habanero</v>
      </c>
      <c r="BL256" s="18" t="str">
        <f t="shared" si="95"/>
        <v>Peperoncino Habanero giallo
Capsicum chinense
Chili - Gelbe Habanero</v>
      </c>
      <c r="BM256" s="18" t="str">
        <f t="shared" si="96"/>
        <v>イエローハバネロ
Capsicum chinense
Chili - Gelbe Habanero</v>
      </c>
      <c r="BN256" s="18" t="str">
        <f t="shared" si="97"/>
        <v>Čili - žuti habanero
Capsicum chinense
Chili - Gelbe Habanero</v>
      </c>
      <c r="BO256" s="18" t="str">
        <f t="shared" si="98"/>
        <v>Čili - dzeltenais habanero
Capsicum chinense
Chili - Gelbe Habanero</v>
      </c>
      <c r="BP256" s="18" t="str">
        <f t="shared" si="99"/>
        <v>Čili – geltonasis habanero
Capsicum chinense
Chili - Gelbe Habanero</v>
      </c>
      <c r="BQ256" s="18" t="str">
        <f t="shared" si="100"/>
        <v>Ċili - Habanero Isfar
Capsicum chinense
Chili - Gelbe Habanero</v>
      </c>
      <c r="BR256" s="18" t="str">
        <f t="shared" si="101"/>
        <v>Chili - Geel Habanero
Capsicum chinense
Chili - Gelbe Habanero</v>
      </c>
      <c r="BS256" s="18" t="str">
        <f t="shared" si="102"/>
        <v>Chili - Gul Habanero
Capsicum chinense
Chili - Gelbe Habanero</v>
      </c>
      <c r="BT256" s="18" t="str">
        <f t="shared" si="103"/>
        <v>Chili - Yellow Habanero
Capsicum chinense
Chili - Gelbe Habanero</v>
      </c>
      <c r="BU256" s="18" t="str">
        <f t="shared" si="104"/>
        <v>Chili - Habanero Amarelo
Capsicum chinense
Chili - Gelbe Habanero</v>
      </c>
      <c r="BV256" s="18" t="str">
        <f t="shared" si="105"/>
        <v>Chili - Habanero Galben
Capsicum chinense
Chili - Gelbe Habanero</v>
      </c>
      <c r="BW256" s="18" t="str">
        <f t="shared" si="106"/>
        <v>Chili - Gul Habanero
Capsicum chinense
Chili - Gelbe Habanero</v>
      </c>
      <c r="BX256" s="18" t="str">
        <f t="shared" si="107"/>
        <v>Chilli - Žlté Habanero
Capsicum chinense
Chili - Gelbe Habanero</v>
      </c>
      <c r="BY256" s="18" t="str">
        <f t="shared" si="108"/>
        <v>Čili - rumeni habanero
Capsicum chinense
Chili - Gelbe Habanero</v>
      </c>
      <c r="BZ256" s="18" t="str">
        <f t="shared" si="109"/>
        <v>Chile habanero amarillo
Capsicum chinense
Chili - Gelbe Habanero</v>
      </c>
      <c r="CA256" s="18" t="str">
        <f t="shared" si="110"/>
        <v>Chilli - žluté Habanero
Capsicum chinense
Chili - Gelbe Habanero</v>
      </c>
      <c r="CB256" s="18" t="str">
        <f t="shared" si="111"/>
        <v>Biber - Sarı Habanero
Capsicum chinense
Chili - Gelbe Habanero</v>
      </c>
      <c r="CC256" s="18" t="str">
        <f t="shared" si="112"/>
        <v>Chili - Sárga Habanero
Capsicum chinense
Chili - Gelbe Habanero</v>
      </c>
    </row>
    <row r="257" spans="2:81" ht="60" x14ac:dyDescent="0.2">
      <c r="B257" s="136">
        <v>255</v>
      </c>
      <c r="C257" s="3">
        <v>13536</v>
      </c>
      <c r="D257" s="98">
        <v>4055473135366</v>
      </c>
      <c r="E257" s="17">
        <v>1.85</v>
      </c>
      <c r="F257" s="17">
        <v>10</v>
      </c>
      <c r="G257" s="99" t="s">
        <v>3117</v>
      </c>
      <c r="H257" s="98" t="s">
        <v>9734</v>
      </c>
      <c r="I257" s="17" t="s">
        <v>761</v>
      </c>
      <c r="J257" s="17" t="s">
        <v>2966</v>
      </c>
      <c r="K257" s="3">
        <v>73536</v>
      </c>
      <c r="L257" s="98">
        <v>4055473735368</v>
      </c>
      <c r="M257" s="17">
        <v>2.4500000000000002</v>
      </c>
      <c r="N257" s="3">
        <v>83536</v>
      </c>
      <c r="O257" s="98">
        <v>4055473835365</v>
      </c>
      <c r="P257" s="17">
        <v>3.75</v>
      </c>
      <c r="Q257" s="3">
        <v>53536</v>
      </c>
      <c r="R257" s="98">
        <v>4055473535364</v>
      </c>
      <c r="S257" s="17">
        <v>4.95</v>
      </c>
      <c r="T257" s="3">
        <v>33536</v>
      </c>
      <c r="U257" s="98">
        <v>4055473335360</v>
      </c>
      <c r="V257" s="17">
        <v>6.75</v>
      </c>
      <c r="W257" s="3">
        <v>63536</v>
      </c>
      <c r="X257" s="98">
        <v>4055473635361</v>
      </c>
      <c r="Y257" s="17">
        <v>2.95</v>
      </c>
      <c r="Z257" s="101" t="s">
        <v>7226</v>
      </c>
      <c r="AA257" s="101" t="s">
        <v>7227</v>
      </c>
      <c r="AB257" s="101" t="s">
        <v>872</v>
      </c>
      <c r="AC257" s="101" t="s">
        <v>872</v>
      </c>
      <c r="AD257" s="101" t="s">
        <v>7228</v>
      </c>
      <c r="AE257" s="101" t="s">
        <v>7229</v>
      </c>
      <c r="AF257" s="101" t="s">
        <v>2401</v>
      </c>
      <c r="AG257" s="101" t="s">
        <v>7230</v>
      </c>
      <c r="AH257" s="101" t="s">
        <v>7231</v>
      </c>
      <c r="AI257" s="101" t="s">
        <v>7232</v>
      </c>
      <c r="AJ257" s="101" t="s">
        <v>2402</v>
      </c>
      <c r="AK257" s="102" t="s">
        <v>7233</v>
      </c>
      <c r="AL257" s="101" t="s">
        <v>7234</v>
      </c>
      <c r="AM257" s="101" t="s">
        <v>7235</v>
      </c>
      <c r="AN257" s="101" t="s">
        <v>7236</v>
      </c>
      <c r="AO257" s="101" t="s">
        <v>7237</v>
      </c>
      <c r="AP257" s="101" t="s">
        <v>872</v>
      </c>
      <c r="AQ257" s="101" t="s">
        <v>7227</v>
      </c>
      <c r="AR257" s="101" t="s">
        <v>2404</v>
      </c>
      <c r="AS257" s="101" t="s">
        <v>7238</v>
      </c>
      <c r="AT257" s="101" t="s">
        <v>2405</v>
      </c>
      <c r="AU257" s="101" t="s">
        <v>872</v>
      </c>
      <c r="AV257" s="101" t="s">
        <v>7239</v>
      </c>
      <c r="AW257" s="101" t="s">
        <v>7240</v>
      </c>
      <c r="AX257" s="101" t="s">
        <v>2403</v>
      </c>
      <c r="AY257" s="101" t="s">
        <v>7241</v>
      </c>
      <c r="AZ257" s="101" t="s">
        <v>7242</v>
      </c>
      <c r="BA257" s="103" t="s">
        <v>7243</v>
      </c>
      <c r="BB257" s="18" t="str">
        <f t="shared" si="85"/>
        <v>Чили - пениса на Питър Пепър
Capsicum annuum
Chili - Peter Peppers Penis Chili</v>
      </c>
      <c r="BC257" s="18" t="str">
        <f t="shared" si="86"/>
        <v>Chili - Peter Peppers penis chili
Capsicum annuum
Chili - Peter Peppers Penis Chili</v>
      </c>
      <c r="BD257" s="18" t="str">
        <f t="shared" si="87"/>
        <v xml:space="preserve">Chili - Peter Peppers Penis Chili
Capsicum annuum
</v>
      </c>
      <c r="BE257" s="18" t="str">
        <f t="shared" si="88"/>
        <v>Chili - Peter Peppers Penis Chili
Capsicum annuum
Chili - Peter Peppers Penis Chili</v>
      </c>
      <c r="BF257" s="18" t="str">
        <f t="shared" si="89"/>
        <v>Chili – Peter Pepperi peenise tšilli
Capsicum annuum
Chili - Peter Peppers Penis Chili</v>
      </c>
      <c r="BG257" s="18" t="str">
        <f t="shared" si="90"/>
        <v>Chili - Peter Pepperin penis chili
Capsicum annuum
Chili - Peter Peppers Penis Chili</v>
      </c>
      <c r="BH257" s="18" t="str">
        <f t="shared" si="91"/>
        <v>Piment - Peter Peppers Pénis Chili
Capsicum annuum
Chili - Peter Peppers Penis Chili</v>
      </c>
      <c r="BI257" s="18" t="str">
        <f t="shared" si="92"/>
        <v>Τσίλι - τσίλι πέους Peter Pepper
Capsicum annuum
Chili - Peter Peppers Penis Chili</v>
      </c>
      <c r="BJ257" s="18" t="str">
        <f t="shared" si="93"/>
        <v>Chili - chili bod Peter Pepper
Capsicum annuum
Chili - Peter Peppers Penis Chili</v>
      </c>
      <c r="BK257" s="18" t="str">
        <f t="shared" si="94"/>
        <v>Chili - Peter Pepper's typpi chili
Capsicum annuum
Chili - Peter Peppers Penis Chili</v>
      </c>
      <c r="BL257" s="18" t="str">
        <f t="shared" si="95"/>
        <v>Peperoncino Peter Peppers Penis
Capsicum annuum
Chili - Peter Peppers Penis Chili</v>
      </c>
      <c r="BM257" s="18" t="str">
        <f t="shared" si="96"/>
        <v>ピーターペッパーペニスチリ
Capsicum annuum
Chili - Peter Peppers Penis Chili</v>
      </c>
      <c r="BN257" s="18" t="str">
        <f t="shared" si="97"/>
        <v>Čili - čili za penis Petera Peppera
Capsicum annuum
Chili - Peter Peppers Penis Chili</v>
      </c>
      <c r="BO257" s="18" t="str">
        <f t="shared" si="98"/>
        <v>Čili - Pītera Pepera dzimumlocekļa čili
Capsicum annuum
Chili - Peter Peppers Penis Chili</v>
      </c>
      <c r="BP257" s="18" t="str">
        <f t="shared" si="99"/>
        <v>Čili – Piterio Pipiro varpos čili
Capsicum annuum
Chili - Peter Peppers Penis Chili</v>
      </c>
      <c r="BQ257" s="18" t="str">
        <f t="shared" si="100"/>
        <v>CHILI - iċ-chili tal-pene ta' Peter Pepper
Capsicum annuum
Chili - Peter Peppers Penis Chili</v>
      </c>
      <c r="BR257" s="18" t="str">
        <f t="shared" si="101"/>
        <v>Chili - Peter Peppers Penis Chili
Capsicum annuum
Chili - Peter Peppers Penis Chili</v>
      </c>
      <c r="BS257" s="18" t="str">
        <f t="shared" si="102"/>
        <v>Chili - Peter Peppers penis chili
Capsicum annuum
Chili - Peter Peppers Penis Chili</v>
      </c>
      <c r="BT257" s="18" t="str">
        <f t="shared" si="103"/>
        <v>Chili - Peter Penis Chili
Capsicum annuum
Chili - Peter Peppers Penis Chili</v>
      </c>
      <c r="BU257" s="18" t="str">
        <f t="shared" si="104"/>
        <v>Chili - pimenta do pênis de Peter Pepper
Capsicum annuum
Chili - Peter Peppers Penis Chili</v>
      </c>
      <c r="BV257" s="18" t="str">
        <f t="shared" si="105"/>
        <v>Chili - Penis Chili
Capsicum annuum
Chili - Peter Peppers Penis Chili</v>
      </c>
      <c r="BW257" s="18" t="str">
        <f t="shared" si="106"/>
        <v>Chili - Peter Peppers Penis Chili
Capsicum annuum
Chili - Peter Peppers Penis Chili</v>
      </c>
      <c r="BX257" s="18" t="str">
        <f t="shared" si="107"/>
        <v>Chili - čili penis Petra Peppera
Capsicum annuum
Chili - Peter Peppers Penis Chili</v>
      </c>
      <c r="BY257" s="18" t="str">
        <f t="shared" si="108"/>
        <v>Čili - Peter Pepperjev penis čili
Capsicum annuum
Chili - Peter Peppers Penis Chili</v>
      </c>
      <c r="BZ257" s="18" t="str">
        <f t="shared" si="109"/>
        <v>Pimientas de chile Peter en forma de pene
Capsicum annuum
Chili - Peter Peppers Penis Chili</v>
      </c>
      <c r="CA257" s="18" t="str">
        <f t="shared" si="110"/>
        <v>Chili - Chilli penisu Petera Peppera
Capsicum annuum
Chili - Peter Peppers Penis Chili</v>
      </c>
      <c r="CB257" s="18" t="str">
        <f t="shared" si="111"/>
        <v>Chili - Peter Pepper'ın penis biberi
Capsicum annuum
Chili - Peter Peppers Penis Chili</v>
      </c>
      <c r="CC257" s="18" t="str">
        <f t="shared" si="112"/>
        <v>Chili – Peter Pepper pénisze chili
Capsicum annuum
Chili - Peter Peppers Penis Chili</v>
      </c>
    </row>
    <row r="258" spans="2:81" ht="60" x14ac:dyDescent="0.2">
      <c r="B258" s="136">
        <v>256</v>
      </c>
      <c r="C258" s="3">
        <v>13301</v>
      </c>
      <c r="D258" s="98">
        <v>4055473133010</v>
      </c>
      <c r="E258" s="17">
        <v>1.85</v>
      </c>
      <c r="F258" s="17">
        <v>50</v>
      </c>
      <c r="G258" s="99" t="s">
        <v>3118</v>
      </c>
      <c r="H258" s="98" t="s">
        <v>9734</v>
      </c>
      <c r="I258" s="17" t="s">
        <v>437</v>
      </c>
      <c r="J258" s="17" t="s">
        <v>3017</v>
      </c>
      <c r="K258" s="3">
        <v>73301</v>
      </c>
      <c r="L258" s="98">
        <v>4055473733012</v>
      </c>
      <c r="M258" s="17">
        <v>2.4500000000000002</v>
      </c>
      <c r="N258" s="3">
        <v>83301</v>
      </c>
      <c r="O258" s="98">
        <v>4055473833019</v>
      </c>
      <c r="P258" s="17">
        <v>3.75</v>
      </c>
      <c r="Q258" s="3">
        <v>53301</v>
      </c>
      <c r="R258" s="98">
        <v>4055473533018</v>
      </c>
      <c r="S258" s="17">
        <v>4.95</v>
      </c>
      <c r="T258" s="3">
        <v>33301</v>
      </c>
      <c r="U258" s="98">
        <v>4055473333014</v>
      </c>
      <c r="V258" s="17">
        <v>6.75</v>
      </c>
      <c r="W258" s="3">
        <v>63301</v>
      </c>
      <c r="X258" s="98">
        <v>4055473633015</v>
      </c>
      <c r="Y258" s="17">
        <v>2.95</v>
      </c>
      <c r="Z258" s="101" t="s">
        <v>7244</v>
      </c>
      <c r="AA258" s="101" t="s">
        <v>7245</v>
      </c>
      <c r="AB258" s="101" t="s">
        <v>438</v>
      </c>
      <c r="AC258" s="101" t="s">
        <v>436</v>
      </c>
      <c r="AD258" s="101" t="s">
        <v>7246</v>
      </c>
      <c r="AE258" s="101" t="s">
        <v>7247</v>
      </c>
      <c r="AF258" s="101" t="s">
        <v>2406</v>
      </c>
      <c r="AG258" s="101" t="s">
        <v>7248</v>
      </c>
      <c r="AH258" s="101" t="s">
        <v>7249</v>
      </c>
      <c r="AI258" s="101" t="s">
        <v>7250</v>
      </c>
      <c r="AJ258" s="101" t="s">
        <v>2407</v>
      </c>
      <c r="AK258" s="102" t="s">
        <v>7251</v>
      </c>
      <c r="AL258" s="101" t="s">
        <v>7252</v>
      </c>
      <c r="AM258" s="101" t="s">
        <v>7253</v>
      </c>
      <c r="AN258" s="101" t="s">
        <v>7254</v>
      </c>
      <c r="AO258" s="101" t="s">
        <v>7255</v>
      </c>
      <c r="AP258" s="101" t="s">
        <v>7256</v>
      </c>
      <c r="AQ258" s="101" t="s">
        <v>7257</v>
      </c>
      <c r="AR258" s="101" t="s">
        <v>2409</v>
      </c>
      <c r="AS258" s="101" t="s">
        <v>7258</v>
      </c>
      <c r="AT258" s="101" t="s">
        <v>2410</v>
      </c>
      <c r="AU258" s="101" t="s">
        <v>7259</v>
      </c>
      <c r="AV258" s="101" t="s">
        <v>7260</v>
      </c>
      <c r="AW258" s="101" t="s">
        <v>7261</v>
      </c>
      <c r="AX258" s="101" t="s">
        <v>2408</v>
      </c>
      <c r="AY258" s="101" t="s">
        <v>7262</v>
      </c>
      <c r="AZ258" s="101" t="s">
        <v>7263</v>
      </c>
      <c r="BA258" s="103" t="s">
        <v>7264</v>
      </c>
      <c r="BB258" s="18" t="str">
        <f t="shared" si="85"/>
        <v>Голям трън бамбук
Dendrocalamus arundinacea
Großer Dornenbambus</v>
      </c>
      <c r="BC258" s="18" t="str">
        <f t="shared" si="86"/>
        <v>Stor torne bambus
Dendrocalamus arundinacea
Großer Dornenbambus</v>
      </c>
      <c r="BD258" s="18" t="str">
        <f t="shared" si="87"/>
        <v xml:space="preserve">Großer Dornenbambus
Dendrocalamus arundinacea
</v>
      </c>
      <c r="BE258" s="18" t="str">
        <f t="shared" si="88"/>
        <v>Great Thorny Bamboo
Dendrocalamus arundinacea
Großer Dornenbambus</v>
      </c>
      <c r="BF258" s="18" t="str">
        <f t="shared" si="89"/>
        <v>Suur okasbambus
Dendrocalamus arundinacea
Großer Dornenbambus</v>
      </c>
      <c r="BG258" s="18" t="str">
        <f t="shared" si="90"/>
        <v>Suuri piikkibambu
Dendrocalamus arundinacea
Großer Dornenbambus</v>
      </c>
      <c r="BH258" s="18" t="str">
        <f t="shared" si="91"/>
        <v>Bambou géant épineux
Dendrocalamus arundinacea
Großer Dornenbambus</v>
      </c>
      <c r="BI258" s="18" t="str">
        <f t="shared" si="92"/>
        <v>Μπαμπού μεγάλο αγκάθι
Dendrocalamus arundinacea
Großer Dornenbambus</v>
      </c>
      <c r="BJ258" s="18" t="str">
        <f t="shared" si="93"/>
        <v>Bambú dealga mór
Dendrocalamus arundinacea
Großer Dornenbambus</v>
      </c>
      <c r="BK258" s="18" t="str">
        <f t="shared" si="94"/>
        <v>Stór þyrni bambus
Dendrocalamus arundinacea
Großer Dornenbambus</v>
      </c>
      <c r="BL258" s="18" t="str">
        <f t="shared" si="95"/>
        <v>Bambù spinoso
Dendrocalamus arundinacea
Großer Dornenbambus</v>
      </c>
      <c r="BM258" s="18" t="str">
        <f t="shared" si="96"/>
        <v>グレート　トーニー　バンブー
Dendrocalamus arundinacea
Großer Dornenbambus</v>
      </c>
      <c r="BN258" s="18" t="str">
        <f t="shared" si="97"/>
        <v>Veliki trnoviti bambus
Dendrocalamus arundinacea
Großer Dornenbambus</v>
      </c>
      <c r="BO258" s="18" t="str">
        <f t="shared" si="98"/>
        <v>Lielais ērkšķu bambuss
Dendrocalamus arundinacea
Großer Dornenbambus</v>
      </c>
      <c r="BP258" s="18" t="str">
        <f t="shared" si="99"/>
        <v>Didelis spygliuočių bambukas
Dendrocalamus arundinacea
Großer Dornenbambus</v>
      </c>
      <c r="BQ258" s="18" t="str">
        <f t="shared" si="100"/>
        <v>Bambu tax-xewk kbir
Dendrocalamus arundinacea
Großer Dornenbambus</v>
      </c>
      <c r="BR258" s="18" t="str">
        <f t="shared" si="101"/>
        <v>Grassen-Bamboo-Grote Doorn Bamboe
Dendrocalamus arundinacea
Großer Dornenbambus</v>
      </c>
      <c r="BS258" s="18" t="str">
        <f t="shared" si="102"/>
        <v>Stor tornebambus
Dendrocalamus arundinacea
Großer Dornenbambus</v>
      </c>
      <c r="BT258" s="18" t="str">
        <f t="shared" si="103"/>
        <v>Bambus Cierniowy
Dendrocalamus arundinacea
Großer Dornenbambus</v>
      </c>
      <c r="BU258" s="18" t="str">
        <f t="shared" si="104"/>
        <v>Bambu espinho grande
Dendrocalamus arundinacea
Großer Dornenbambus</v>
      </c>
      <c r="BV258" s="18" t="str">
        <f t="shared" si="105"/>
        <v>Bambus De Spini
Dendrocalamus arundinacea
Großer Dornenbambus</v>
      </c>
      <c r="BW258" s="18" t="str">
        <f t="shared" si="106"/>
        <v>Gräs-Bambu-Stor Taggbambu
Dendrocalamus arundinacea
Großer Dornenbambus</v>
      </c>
      <c r="BX258" s="18" t="str">
        <f t="shared" si="107"/>
        <v>Veľký tŕňový bambus
Dendrocalamus arundinacea
Großer Dornenbambus</v>
      </c>
      <c r="BY258" s="18" t="str">
        <f t="shared" si="108"/>
        <v>Veliki trnasti bambus
Dendrocalamus arundinacea
Großer Dornenbambus</v>
      </c>
      <c r="BZ258" s="18" t="str">
        <f t="shared" si="109"/>
        <v>Bambú de interior
Dendrocalamus arundinacea
Großer Dornenbambus</v>
      </c>
      <c r="CA258" s="18" t="str">
        <f t="shared" si="110"/>
        <v>Velký trnitý bambus
Dendrocalamus arundinacea
Großer Dornenbambus</v>
      </c>
      <c r="CB258" s="18" t="str">
        <f t="shared" si="111"/>
        <v>Büyük dikenli bambu
Dendrocalamus arundinacea
Großer Dornenbambus</v>
      </c>
      <c r="CC258" s="18" t="str">
        <f t="shared" si="112"/>
        <v>Nagy tövis bambusz
Dendrocalamus arundinacea
Großer Dornenbambus</v>
      </c>
    </row>
    <row r="259" spans="2:81" ht="48" x14ac:dyDescent="0.2">
      <c r="B259" s="136">
        <v>257</v>
      </c>
      <c r="C259" s="3">
        <v>13302</v>
      </c>
      <c r="D259" s="98">
        <v>4055473133027</v>
      </c>
      <c r="E259" s="17">
        <v>1.85</v>
      </c>
      <c r="F259" s="17">
        <v>50</v>
      </c>
      <c r="G259" s="99" t="s">
        <v>3118</v>
      </c>
      <c r="H259" s="98" t="s">
        <v>9734</v>
      </c>
      <c r="I259" s="17" t="s">
        <v>419</v>
      </c>
      <c r="J259" s="17" t="s">
        <v>3018</v>
      </c>
      <c r="K259" s="3">
        <v>73302</v>
      </c>
      <c r="L259" s="98">
        <v>4055473733029</v>
      </c>
      <c r="M259" s="17">
        <v>2.4500000000000002</v>
      </c>
      <c r="N259" s="3">
        <v>83302</v>
      </c>
      <c r="O259" s="98">
        <v>4055473833026</v>
      </c>
      <c r="P259" s="17">
        <v>3.75</v>
      </c>
      <c r="Q259" s="3">
        <v>53302</v>
      </c>
      <c r="R259" s="98">
        <v>4055473533025</v>
      </c>
      <c r="S259" s="17">
        <v>4.95</v>
      </c>
      <c r="T259" s="3">
        <v>33302</v>
      </c>
      <c r="U259" s="98">
        <v>4055473333021</v>
      </c>
      <c r="V259" s="17">
        <v>6.75</v>
      </c>
      <c r="W259" s="3">
        <v>63302</v>
      </c>
      <c r="X259" s="98">
        <v>4055473633022</v>
      </c>
      <c r="Y259" s="17">
        <v>2.95</v>
      </c>
      <c r="Z259" s="101" t="s">
        <v>7265</v>
      </c>
      <c r="AA259" s="101" t="s">
        <v>7266</v>
      </c>
      <c r="AB259" s="101" t="s">
        <v>420</v>
      </c>
      <c r="AC259" s="101" t="s">
        <v>418</v>
      </c>
      <c r="AD259" s="101" t="s">
        <v>7266</v>
      </c>
      <c r="AE259" s="101" t="s">
        <v>7267</v>
      </c>
      <c r="AF259" s="101" t="s">
        <v>2411</v>
      </c>
      <c r="AG259" s="101" t="s">
        <v>7268</v>
      </c>
      <c r="AH259" s="101" t="s">
        <v>7269</v>
      </c>
      <c r="AI259" s="101" t="s">
        <v>7270</v>
      </c>
      <c r="AJ259" s="101" t="s">
        <v>2412</v>
      </c>
      <c r="AK259" s="102" t="s">
        <v>7271</v>
      </c>
      <c r="AL259" s="101" t="s">
        <v>7272</v>
      </c>
      <c r="AM259" s="101" t="s">
        <v>7273</v>
      </c>
      <c r="AN259" s="101" t="s">
        <v>7274</v>
      </c>
      <c r="AO259" s="101" t="s">
        <v>7275</v>
      </c>
      <c r="AP259" s="101" t="s">
        <v>7276</v>
      </c>
      <c r="AQ259" s="101" t="s">
        <v>7266</v>
      </c>
      <c r="AR259" s="101" t="s">
        <v>2414</v>
      </c>
      <c r="AS259" s="101" t="s">
        <v>7277</v>
      </c>
      <c r="AT259" s="101" t="s">
        <v>2415</v>
      </c>
      <c r="AU259" s="101" t="s">
        <v>7278</v>
      </c>
      <c r="AV259" s="101" t="s">
        <v>7279</v>
      </c>
      <c r="AW259" s="101" t="s">
        <v>7280</v>
      </c>
      <c r="AX259" s="101" t="s">
        <v>2413</v>
      </c>
      <c r="AY259" s="101" t="s">
        <v>7279</v>
      </c>
      <c r="AZ259" s="101" t="s">
        <v>7281</v>
      </c>
      <c r="BA259" s="103" t="s">
        <v>7282</v>
      </c>
      <c r="BB259" s="18" t="str">
        <f t="shared" si="85"/>
        <v>бамбук от калкута
Dendrocalamus strictus
Kalkuttabambus</v>
      </c>
      <c r="BC259" s="18" t="str">
        <f t="shared" si="86"/>
        <v>Calcutta bambus
Dendrocalamus strictus
Kalkuttabambus</v>
      </c>
      <c r="BD259" s="18" t="str">
        <f t="shared" si="87"/>
        <v xml:space="preserve">Kalkuttabambus
Dendrocalamus strictus
</v>
      </c>
      <c r="BE259" s="18" t="str">
        <f t="shared" si="88"/>
        <v>Calcutta Bamboo
Dendrocalamus strictus
Kalkuttabambus</v>
      </c>
      <c r="BF259" s="18" t="str">
        <f t="shared" si="89"/>
        <v>Calcutta bambus
Dendrocalamus strictus
Kalkuttabambus</v>
      </c>
      <c r="BG259" s="18" t="str">
        <f t="shared" si="90"/>
        <v>Kalkutan bambu
Dendrocalamus strictus
Kalkuttabambus</v>
      </c>
      <c r="BH259" s="18" t="str">
        <f t="shared" si="91"/>
        <v>Bambou mâle
Dendrocalamus strictus
Kalkuttabambus</v>
      </c>
      <c r="BI259" s="18" t="str">
        <f t="shared" si="92"/>
        <v>μπαμπού καλκούτας
Dendrocalamus strictus
Kalkuttabambus</v>
      </c>
      <c r="BJ259" s="18" t="str">
        <f t="shared" si="93"/>
        <v>Bambú calcúta
Dendrocalamus strictus
Kalkuttabambus</v>
      </c>
      <c r="BK259" s="18" t="str">
        <f t="shared" si="94"/>
        <v>Kalkútta bambus
Dendrocalamus strictus
Kalkuttabambus</v>
      </c>
      <c r="BL259" s="18" t="str">
        <f t="shared" si="95"/>
        <v>Bambù di Calcutta
Dendrocalamus strictus
Kalkuttabambus</v>
      </c>
      <c r="BM259" s="18" t="str">
        <f t="shared" si="96"/>
        <v>カルカッタバンブー
Dendrocalamus strictus
Kalkuttabambus</v>
      </c>
      <c r="BN259" s="18" t="str">
        <f t="shared" si="97"/>
        <v>Bambus iz Kalkute
Dendrocalamus strictus
Kalkuttabambus</v>
      </c>
      <c r="BO259" s="18" t="str">
        <f t="shared" si="98"/>
        <v>Kalkutas bambuss
Dendrocalamus strictus
Kalkuttabambus</v>
      </c>
      <c r="BP259" s="18" t="str">
        <f t="shared" si="99"/>
        <v>Kalkutos bambukas
Dendrocalamus strictus
Kalkuttabambus</v>
      </c>
      <c r="BQ259" s="18" t="str">
        <f t="shared" si="100"/>
        <v>Bambu tal-kalkuta
Dendrocalamus strictus
Kalkuttabambus</v>
      </c>
      <c r="BR259" s="18" t="str">
        <f t="shared" si="101"/>
        <v>Gras-Bamboe-Calcuttabamboo
Dendrocalamus strictus
Kalkuttabambus</v>
      </c>
      <c r="BS259" s="18" t="str">
        <f t="shared" si="102"/>
        <v>Calcutta bambus
Dendrocalamus strictus
Kalkuttabambus</v>
      </c>
      <c r="BT259" s="18" t="str">
        <f t="shared" si="103"/>
        <v>Wapień-Bambus
Dendrocalamus strictus
Kalkuttabambus</v>
      </c>
      <c r="BU259" s="18" t="str">
        <f t="shared" si="104"/>
        <v>Bambu de calcutá
Dendrocalamus strictus
Kalkuttabambus</v>
      </c>
      <c r="BV259" s="18" t="str">
        <f t="shared" si="105"/>
        <v>Bambus Calcutta
Dendrocalamus strictus
Kalkuttabambus</v>
      </c>
      <c r="BW259" s="18" t="str">
        <f t="shared" si="106"/>
        <v>Gräs Bambu Calcuttabamboo
Dendrocalamus strictus
Kalkuttabambus</v>
      </c>
      <c r="BX259" s="18" t="str">
        <f t="shared" si="107"/>
        <v>Kalkatský bambus
Dendrocalamus strictus
Kalkuttabambus</v>
      </c>
      <c r="BY259" s="18" t="str">
        <f t="shared" si="108"/>
        <v>Bambus iz kalkute
Dendrocalamus strictus
Kalkuttabambus</v>
      </c>
      <c r="BZ259" s="18" t="str">
        <f t="shared" si="109"/>
        <v>Bambú de Calcuta 
Dendrocalamus strictus
Kalkuttabambus</v>
      </c>
      <c r="CA259" s="18" t="str">
        <f t="shared" si="110"/>
        <v>Kalkatský bambus
Dendrocalamus strictus
Kalkuttabambus</v>
      </c>
      <c r="CB259" s="18" t="str">
        <f t="shared" si="111"/>
        <v>Kalküta bambu
Dendrocalamus strictus
Kalkuttabambus</v>
      </c>
      <c r="CC259" s="18" t="str">
        <f t="shared" si="112"/>
        <v>Kalkuttai bambusz
Dendrocalamus strictus
Kalkuttabambus</v>
      </c>
    </row>
    <row r="260" spans="2:81" ht="48" x14ac:dyDescent="0.2">
      <c r="B260" s="136">
        <v>258</v>
      </c>
      <c r="C260" s="3">
        <v>13306</v>
      </c>
      <c r="D260" s="98">
        <v>4055473133065</v>
      </c>
      <c r="E260" s="17">
        <v>1.85</v>
      </c>
      <c r="F260" s="17">
        <v>50</v>
      </c>
      <c r="G260" s="99" t="s">
        <v>3118</v>
      </c>
      <c r="H260" s="98" t="s">
        <v>9734</v>
      </c>
      <c r="I260" s="17" t="s">
        <v>413</v>
      </c>
      <c r="J260" s="17" t="s">
        <v>3019</v>
      </c>
      <c r="K260" s="3">
        <v>73306</v>
      </c>
      <c r="L260" s="98">
        <v>4055473733067</v>
      </c>
      <c r="M260" s="17">
        <v>2.4500000000000002</v>
      </c>
      <c r="N260" s="3">
        <v>83306</v>
      </c>
      <c r="O260" s="98">
        <v>4055473833064</v>
      </c>
      <c r="P260" s="17">
        <v>3.75</v>
      </c>
      <c r="Q260" s="3">
        <v>53306</v>
      </c>
      <c r="R260" s="98">
        <v>4055473533063</v>
      </c>
      <c r="S260" s="17">
        <v>4.95</v>
      </c>
      <c r="T260" s="3">
        <v>33306</v>
      </c>
      <c r="U260" s="98">
        <v>4055473333069</v>
      </c>
      <c r="V260" s="17">
        <v>6.75</v>
      </c>
      <c r="W260" s="3">
        <v>63306</v>
      </c>
      <c r="X260" s="98">
        <v>4055473633060</v>
      </c>
      <c r="Y260" s="17">
        <v>2.95</v>
      </c>
      <c r="Z260" s="101" t="s">
        <v>7283</v>
      </c>
      <c r="AA260" s="101" t="s">
        <v>7284</v>
      </c>
      <c r="AB260" s="101" t="s">
        <v>414</v>
      </c>
      <c r="AC260" s="101" t="s">
        <v>412</v>
      </c>
      <c r="AD260" s="101" t="s">
        <v>7285</v>
      </c>
      <c r="AE260" s="101" t="s">
        <v>7286</v>
      </c>
      <c r="AF260" s="101" t="s">
        <v>2416</v>
      </c>
      <c r="AG260" s="101" t="s">
        <v>7287</v>
      </c>
      <c r="AH260" s="101" t="s">
        <v>7288</v>
      </c>
      <c r="AI260" s="101" t="s">
        <v>7289</v>
      </c>
      <c r="AJ260" s="101" t="s">
        <v>2417</v>
      </c>
      <c r="AK260" s="102" t="s">
        <v>7290</v>
      </c>
      <c r="AL260" s="101" t="s">
        <v>7291</v>
      </c>
      <c r="AM260" s="101" t="s">
        <v>7292</v>
      </c>
      <c r="AN260" s="101" t="s">
        <v>414</v>
      </c>
      <c r="AO260" s="101" t="s">
        <v>7293</v>
      </c>
      <c r="AP260" s="101" t="s">
        <v>7294</v>
      </c>
      <c r="AQ260" s="101" t="s">
        <v>7295</v>
      </c>
      <c r="AR260" s="101" t="s">
        <v>2419</v>
      </c>
      <c r="AS260" s="101" t="s">
        <v>7296</v>
      </c>
      <c r="AT260" s="101" t="s">
        <v>2420</v>
      </c>
      <c r="AU260" s="101" t="s">
        <v>7297</v>
      </c>
      <c r="AV260" s="101" t="s">
        <v>7298</v>
      </c>
      <c r="AW260" s="101" t="s">
        <v>7299</v>
      </c>
      <c r="AX260" s="101" t="s">
        <v>2418</v>
      </c>
      <c r="AY260" s="101" t="s">
        <v>7300</v>
      </c>
      <c r="AZ260" s="101" t="s">
        <v>7301</v>
      </c>
      <c r="BA260" s="103" t="s">
        <v>7302</v>
      </c>
      <c r="BB260" s="18" t="str">
        <f t="shared" ref="BB260:BB323" si="113">CONCATENATE(Z260,CHAR(10),
$I260,CHAR(10),
$AB260)</f>
        <v>Трева от синя власатка
Festuca glauca
Blauschwingel-Gras</v>
      </c>
      <c r="BC260" s="18" t="str">
        <f t="shared" ref="BC260:BC323" si="114">CONCATENATE(AA260,CHAR(10),
$I260,CHAR(10),
$AB260)</f>
        <v>Blåsvingel græs
Festuca glauca
Blauschwingel-Gras</v>
      </c>
      <c r="BD260" s="18" t="str">
        <f t="shared" ref="BD260:BD323" si="115">CONCATENATE(AB260,CHAR(10),
$I260,CHAR(10))</f>
        <v xml:space="preserve">Blauschwingel-Gras
Festuca glauca
</v>
      </c>
      <c r="BE260" s="18" t="str">
        <f t="shared" ref="BE260:BE323" si="116">CONCATENATE(AC260,CHAR(10),
$I260,CHAR(10),
$AB260)</f>
        <v>Blue Mountain Grass
Festuca glauca
Blauschwingel-Gras</v>
      </c>
      <c r="BF260" s="18" t="str">
        <f t="shared" ref="BF260:BF323" si="117">CONCATENATE(AD260,CHAR(10),
$I260,CHAR(10),
$AB260)</f>
        <v>Sinine aruhein
Festuca glauca
Blauschwingel-Gras</v>
      </c>
      <c r="BG260" s="18" t="str">
        <f t="shared" ref="BG260:BG323" si="118">CONCATENATE(AE260,CHAR(10),
$I260,CHAR(10),
$AB260)</f>
        <v>Sininen nata ruoho
Festuca glauca
Blauschwingel-Gras</v>
      </c>
      <c r="BH260" s="18" t="str">
        <f t="shared" ref="BH260:BH323" si="119">CONCATENATE(AF260,CHAR(10),
$I260,CHAR(10),
$AB260)</f>
        <v>Fétuque glauque
Festuca glauca
Blauschwingel-Gras</v>
      </c>
      <c r="BI260" s="18" t="str">
        <f t="shared" ref="BI260:BI323" si="120">CONCATENATE(AG260,CHAR(10),
$I260,CHAR(10),
$AB260)</f>
        <v>Μπλε γρασίδι φέσκου
Festuca glauca
Blauschwingel-Gras</v>
      </c>
      <c r="BJ260" s="18" t="str">
        <f t="shared" ref="BJ260:BJ323" si="121">CONCATENATE(AH260,CHAR(10),
$I260,CHAR(10),
$AB260)</f>
        <v>Féar feisciú gorm
Festuca glauca
Blauschwingel-Gras</v>
      </c>
      <c r="BK260" s="18" t="str">
        <f t="shared" ref="BK260:BK323" si="122">CONCATENATE(AI260,CHAR(10),
$I260,CHAR(10),
$AB260)</f>
        <v>Blásveiflugras
Festuca glauca
Blauschwingel-Gras</v>
      </c>
      <c r="BL260" s="18" t="str">
        <f t="shared" ref="BL260:BL323" si="123">CONCATENATE(AJ260,CHAR(10),
$I260,CHAR(10),
$AB260)</f>
        <v>Festuca azzurra
Festuca glauca
Blauschwingel-Gras</v>
      </c>
      <c r="BM260" s="18" t="str">
        <f t="shared" ref="BM260:BM323" si="124">CONCATENATE(AK260,CHAR(10),
$I260,CHAR(10),
$AB260)</f>
        <v>ウシノケグサアラカシ
Festuca glauca
Blauschwingel-Gras</v>
      </c>
      <c r="BN260" s="18" t="str">
        <f t="shared" ref="BN260:BN323" si="125">CONCATENATE(AL260,CHAR(10),
$I260,CHAR(10),
$AB260)</f>
        <v>Plava vlasuljasta trava
Festuca glauca
Blauschwingel-Gras</v>
      </c>
      <c r="BO260" s="18" t="str">
        <f t="shared" ref="BO260:BO323" si="126">CONCATENATE(AM260,CHAR(10),
$I260,CHAR(10),
$AB260)</f>
        <v>Zilā auzenes zāle
Festuca glauca
Blauschwingel-Gras</v>
      </c>
      <c r="BP260" s="18" t="str">
        <f t="shared" ref="BP260:BP323" si="127">CONCATENATE(AN260,CHAR(10),
$I260,CHAR(10),
$AB260)</f>
        <v>Blauschwingel-Gras
Festuca glauca
Blauschwingel-Gras</v>
      </c>
      <c r="BQ260" s="18" t="str">
        <f t="shared" ref="BQ260:BQ323" si="128">CONCATENATE(AO260,CHAR(10),
$I260,CHAR(10),
$AB260)</f>
        <v>Ħaxix tal-fescue blu
Festuca glauca
Blauschwingel-Gras</v>
      </c>
      <c r="BR260" s="18" t="str">
        <f t="shared" ref="BR260:BR323" si="129">CONCATENATE(AP260,CHAR(10),
$I260,CHAR(10),
$AB260)</f>
        <v>Grassen-Bamboe-Blauw Zwenkgras-Gras
Festuca glauca
Blauschwingel-Gras</v>
      </c>
      <c r="BS260" s="18" t="str">
        <f t="shared" ref="BS260:BS323" si="130">CONCATENATE(AQ260,CHAR(10),
$I260,CHAR(10),
$AB260)</f>
        <v>Blåsvingelgress
Festuca glauca
Blauschwingel-Gras</v>
      </c>
      <c r="BT260" s="18" t="str">
        <f t="shared" ref="BT260:BT323" si="131">CONCATENATE(AR260,CHAR(10),
$I260,CHAR(10),
$AB260)</f>
        <v>Kostrzewa-Trawa
Festuca glauca
Blauschwingel-Gras</v>
      </c>
      <c r="BU260" s="18" t="str">
        <f t="shared" ref="BU260:BU323" si="132">CONCATENATE(AS260,CHAR(10),
$I260,CHAR(10),
$AB260)</f>
        <v>Grama de festuca azul
Festuca glauca
Blauschwingel-Gras</v>
      </c>
      <c r="BV260" s="18" t="str">
        <f t="shared" ref="BV260:BV323" si="133">CONCATENATE(AT260,CHAR(10),
$I260,CHAR(10),
$AB260)</f>
        <v>Iarbă Albastră De Păiuș
Festuca glauca
Blauschwingel-Gras</v>
      </c>
      <c r="BW260" s="18" t="str">
        <f t="shared" ref="BW260:BW323" si="134">CONCATENATE(AU260,CHAR(10),
$I260,CHAR(10),
$AB260)</f>
        <v>Gräs-Bambu-Blå Svänggräs
Festuca glauca
Blauschwingel-Gras</v>
      </c>
      <c r="BX260" s="18" t="str">
        <f t="shared" ref="BX260:BX323" si="135">CONCATENATE(AV260,CHAR(10),
$I260,CHAR(10),
$AB260)</f>
        <v>Modrá kostrava tráva
Festuca glauca
Blauschwingel-Gras</v>
      </c>
      <c r="BY260" s="18" t="str">
        <f t="shared" ref="BY260:BY323" si="136">CONCATENATE(AW260,CHAR(10),
$I260,CHAR(10),
$AB260)</f>
        <v>Modra bilnica
Festuca glauca
Blauschwingel-Gras</v>
      </c>
      <c r="BZ260" s="18" t="str">
        <f t="shared" ref="BZ260:BZ323" si="137">CONCATENATE(AX260,CHAR(10),
$I260,CHAR(10),
$AB260)</f>
        <v>Festuca azul
Festuca glauca
Blauschwingel-Gras</v>
      </c>
      <c r="CA260" s="18" t="str">
        <f t="shared" ref="CA260:CA323" si="138">CONCATENATE(AY260,CHAR(10),
$I260,CHAR(10),
$AB260)</f>
        <v>Kostřava modrá tráva
Festuca glauca
Blauschwingel-Gras</v>
      </c>
      <c r="CB260" s="18" t="str">
        <f t="shared" ref="CB260:CB323" si="139">CONCATENATE(AZ260,CHAR(10),
$I260,CHAR(10),
$AB260)</f>
        <v>Mavi çayır otu
Festuca glauca
Blauschwingel-Gras</v>
      </c>
      <c r="CC260" s="18" t="str">
        <f t="shared" ref="CC260:CC323" si="140">CONCATENATE(BA260,CHAR(10),
$I260,CHAR(10),
$AB260)</f>
        <v>Kék csenkeszfű
Festuca glauca
Blauschwingel-Gras</v>
      </c>
    </row>
    <row r="261" spans="2:81" ht="48" x14ac:dyDescent="0.2">
      <c r="B261" s="136">
        <v>259</v>
      </c>
      <c r="C261" s="3">
        <v>13307</v>
      </c>
      <c r="D261" s="98">
        <v>4055473133072</v>
      </c>
      <c r="E261" s="17">
        <v>1.85</v>
      </c>
      <c r="F261" s="17">
        <v>50</v>
      </c>
      <c r="G261" s="99" t="s">
        <v>3118</v>
      </c>
      <c r="H261" s="98" t="s">
        <v>9734</v>
      </c>
      <c r="I261" s="17" t="s">
        <v>425</v>
      </c>
      <c r="J261" s="17" t="s">
        <v>3020</v>
      </c>
      <c r="K261" s="3">
        <v>73307</v>
      </c>
      <c r="L261" s="98">
        <v>4055473733074</v>
      </c>
      <c r="M261" s="17">
        <v>2.4500000000000002</v>
      </c>
      <c r="N261" s="3">
        <v>83307</v>
      </c>
      <c r="O261" s="98">
        <v>4055473833071</v>
      </c>
      <c r="P261" s="17">
        <v>3.75</v>
      </c>
      <c r="Q261" s="3">
        <v>53307</v>
      </c>
      <c r="R261" s="98">
        <v>4055473533070</v>
      </c>
      <c r="S261" s="17">
        <v>4.95</v>
      </c>
      <c r="T261" s="3">
        <v>33307</v>
      </c>
      <c r="U261" s="98">
        <v>4055473333076</v>
      </c>
      <c r="V261" s="17">
        <v>6.75</v>
      </c>
      <c r="W261" s="3">
        <v>63307</v>
      </c>
      <c r="X261" s="98">
        <v>4055473633077</v>
      </c>
      <c r="Y261" s="17">
        <v>2.95</v>
      </c>
      <c r="Z261" s="101" t="s">
        <v>7303</v>
      </c>
      <c r="AA261" s="101" t="s">
        <v>7304</v>
      </c>
      <c r="AB261" s="101" t="s">
        <v>426</v>
      </c>
      <c r="AC261" s="101" t="s">
        <v>424</v>
      </c>
      <c r="AD261" s="101" t="s">
        <v>7305</v>
      </c>
      <c r="AE261" s="101" t="s">
        <v>7306</v>
      </c>
      <c r="AF261" s="101" t="s">
        <v>2421</v>
      </c>
      <c r="AG261" s="101" t="s">
        <v>7307</v>
      </c>
      <c r="AH261" s="101" t="s">
        <v>7308</v>
      </c>
      <c r="AI261" s="101" t="s">
        <v>7309</v>
      </c>
      <c r="AJ261" s="101" t="s">
        <v>2422</v>
      </c>
      <c r="AK261" s="102" t="s">
        <v>7310</v>
      </c>
      <c r="AL261" s="101" t="s">
        <v>7311</v>
      </c>
      <c r="AM261" s="101" t="s">
        <v>7312</v>
      </c>
      <c r="AN261" s="101" t="s">
        <v>7313</v>
      </c>
      <c r="AO261" s="101" t="s">
        <v>7314</v>
      </c>
      <c r="AP261" s="101" t="s">
        <v>7315</v>
      </c>
      <c r="AQ261" s="101" t="s">
        <v>7316</v>
      </c>
      <c r="AR261" s="101" t="s">
        <v>2424</v>
      </c>
      <c r="AS261" s="101" t="s">
        <v>7317</v>
      </c>
      <c r="AT261" s="101" t="s">
        <v>2425</v>
      </c>
      <c r="AU261" s="101" t="s">
        <v>7318</v>
      </c>
      <c r="AV261" s="101" t="s">
        <v>7319</v>
      </c>
      <c r="AW261" s="101" t="s">
        <v>7320</v>
      </c>
      <c r="AX261" s="101" t="s">
        <v>2423</v>
      </c>
      <c r="AY261" s="101" t="s">
        <v>7319</v>
      </c>
      <c r="AZ261" s="101" t="s">
        <v>7321</v>
      </c>
      <c r="BA261" s="103" t="s">
        <v>7322</v>
      </c>
      <c r="BB261" s="18" t="str">
        <f t="shared" si="113"/>
        <v>Японска кървава трева
Imperata cylindrica
Japanisches Blutgras</v>
      </c>
      <c r="BC261" s="18" t="str">
        <f t="shared" si="114"/>
        <v>Japansk blodgræs
Imperata cylindrica
Japanisches Blutgras</v>
      </c>
      <c r="BD261" s="18" t="str">
        <f t="shared" si="115"/>
        <v xml:space="preserve">Japanisches Blutgras
Imperata cylindrica
</v>
      </c>
      <c r="BE261" s="18" t="str">
        <f t="shared" si="116"/>
        <v>Cogongrass
Imperata cylindrica
Japanisches Blutgras</v>
      </c>
      <c r="BF261" s="18" t="str">
        <f t="shared" si="117"/>
        <v>Jaapani vererohi
Imperata cylindrica
Japanisches Blutgras</v>
      </c>
      <c r="BG261" s="18" t="str">
        <f t="shared" si="118"/>
        <v>Japanilainen veriruoho
Imperata cylindrica
Japanisches Blutgras</v>
      </c>
      <c r="BH261" s="18" t="str">
        <f t="shared" si="119"/>
        <v>Impérate cylindrique
Imperata cylindrica
Japanisches Blutgras</v>
      </c>
      <c r="BI261" s="18" t="str">
        <f t="shared" si="120"/>
        <v>Γιαπωνέζικο χόρτο αίματος
Imperata cylindrica
Japanisches Blutgras</v>
      </c>
      <c r="BJ261" s="18" t="str">
        <f t="shared" si="121"/>
        <v>Féar fola Seapánach
Imperata cylindrica
Japanisches Blutgras</v>
      </c>
      <c r="BK261" s="18" t="str">
        <f t="shared" si="122"/>
        <v>Japanskt blóðgras
Imperata cylindrica
Japanisches Blutgras</v>
      </c>
      <c r="BL261" s="18" t="str">
        <f t="shared" si="123"/>
        <v>Erba del sangue giapponese
Imperata cylindrica
Japanisches Blutgras</v>
      </c>
      <c r="BM261" s="18" t="str">
        <f t="shared" si="124"/>
        <v>チガヤ
Imperata cylindrica
Japanisches Blutgras</v>
      </c>
      <c r="BN261" s="18" t="str">
        <f t="shared" si="125"/>
        <v>Japanska krvava trava
Imperata cylindrica
Japanisches Blutgras</v>
      </c>
      <c r="BO261" s="18" t="str">
        <f t="shared" si="126"/>
        <v>Japāņu asinszāle
Imperata cylindrica
Japanisches Blutgras</v>
      </c>
      <c r="BP261" s="18" t="str">
        <f t="shared" si="127"/>
        <v>Japoniška kraujo žolė
Imperata cylindrica
Japanisches Blutgras</v>
      </c>
      <c r="BQ261" s="18" t="str">
        <f t="shared" si="128"/>
        <v>Ħaxix tad-demm Ġappuniż
Imperata cylindrica
Japanisches Blutgras</v>
      </c>
      <c r="BR261" s="18" t="str">
        <f t="shared" si="129"/>
        <v>Grassen Bamboe Japans Bloedgras
Imperata cylindrica
Japanisches Blutgras</v>
      </c>
      <c r="BS261" s="18" t="str">
        <f t="shared" si="130"/>
        <v>Japansk blodgress
Imperata cylindrica
Japanisches Blutgras</v>
      </c>
      <c r="BT261" s="18" t="str">
        <f t="shared" si="131"/>
        <v>Japońska Trawa
Imperata cylindrica
Japanisches Blutgras</v>
      </c>
      <c r="BU261" s="18" t="str">
        <f t="shared" si="132"/>
        <v>Grama de sangue japonês
Imperata cylindrica
Japanisches Blutgras</v>
      </c>
      <c r="BV261" s="18" t="str">
        <f t="shared" si="133"/>
        <v>Iarbă De Sânge Japonez
Imperata cylindrica
Japanisches Blutgras</v>
      </c>
      <c r="BW261" s="18" t="str">
        <f t="shared" si="134"/>
        <v>Gräsbambu Japanskt Blodgräs
Imperata cylindrica
Japanisches Blutgras</v>
      </c>
      <c r="BX261" s="18" t="str">
        <f t="shared" si="135"/>
        <v>Japonská krvavá tráva
Imperata cylindrica
Japanisches Blutgras</v>
      </c>
      <c r="BY261" s="18" t="str">
        <f t="shared" si="136"/>
        <v>Japonska krvna trava
Imperata cylindrica
Japanisches Blutgras</v>
      </c>
      <c r="BZ261" s="18" t="str">
        <f t="shared" si="137"/>
        <v>Hierba sangrienta japonesa
Imperata cylindrica
Japanisches Blutgras</v>
      </c>
      <c r="CA261" s="18" t="str">
        <f t="shared" si="138"/>
        <v>Japonská krvavá tráva
Imperata cylindrica
Japanisches Blutgras</v>
      </c>
      <c r="CB261" s="18" t="str">
        <f t="shared" si="139"/>
        <v>Japon kan otu
Imperata cylindrica
Japanisches Blutgras</v>
      </c>
      <c r="CC261" s="18" t="str">
        <f t="shared" si="140"/>
        <v>Japán vérfű
Imperata cylindrica
Japanisches Blutgras</v>
      </c>
    </row>
    <row r="262" spans="2:81" ht="72" x14ac:dyDescent="0.2">
      <c r="B262" s="136">
        <v>260</v>
      </c>
      <c r="C262" s="3">
        <v>13308</v>
      </c>
      <c r="D262" s="98">
        <v>4055473133089</v>
      </c>
      <c r="E262" s="17">
        <v>1.85</v>
      </c>
      <c r="F262" s="17">
        <v>75</v>
      </c>
      <c r="G262" s="99" t="s">
        <v>3118</v>
      </c>
      <c r="H262" s="98" t="s">
        <v>9734</v>
      </c>
      <c r="I262" s="17" t="s">
        <v>443</v>
      </c>
      <c r="J262" s="17" t="s">
        <v>3021</v>
      </c>
      <c r="K262" s="3">
        <v>73308</v>
      </c>
      <c r="L262" s="98">
        <v>4055473733081</v>
      </c>
      <c r="M262" s="17">
        <v>2.4500000000000002</v>
      </c>
      <c r="N262" s="3">
        <v>83308</v>
      </c>
      <c r="O262" s="98">
        <v>4055473833088</v>
      </c>
      <c r="P262" s="17">
        <v>3.75</v>
      </c>
      <c r="Q262" s="3">
        <v>53308</v>
      </c>
      <c r="R262" s="98">
        <v>4055473533087</v>
      </c>
      <c r="S262" s="17">
        <v>4.95</v>
      </c>
      <c r="T262" s="3">
        <v>33308</v>
      </c>
      <c r="U262" s="98">
        <v>4055473333083</v>
      </c>
      <c r="V262" s="17">
        <v>6.75</v>
      </c>
      <c r="W262" s="3">
        <v>63308</v>
      </c>
      <c r="X262" s="98">
        <v>4055473633084</v>
      </c>
      <c r="Y262" s="17">
        <v>2.95</v>
      </c>
      <c r="Z262" s="101" t="s">
        <v>7323</v>
      </c>
      <c r="AA262" s="101" t="s">
        <v>7324</v>
      </c>
      <c r="AB262" s="101" t="s">
        <v>444</v>
      </c>
      <c r="AC262" s="101" t="s">
        <v>442</v>
      </c>
      <c r="AD262" s="101" t="s">
        <v>7325</v>
      </c>
      <c r="AE262" s="101" t="s">
        <v>7326</v>
      </c>
      <c r="AF262" s="101" t="s">
        <v>2426</v>
      </c>
      <c r="AG262" s="101" t="s">
        <v>7323</v>
      </c>
      <c r="AH262" s="101" t="s">
        <v>7327</v>
      </c>
      <c r="AI262" s="101" t="s">
        <v>7328</v>
      </c>
      <c r="AJ262" s="101" t="s">
        <v>2427</v>
      </c>
      <c r="AK262" s="102" t="s">
        <v>7329</v>
      </c>
      <c r="AL262" s="101" t="s">
        <v>7323</v>
      </c>
      <c r="AM262" s="101" t="s">
        <v>7330</v>
      </c>
      <c r="AN262" s="101" t="s">
        <v>7331</v>
      </c>
      <c r="AO262" s="101" t="s">
        <v>7332</v>
      </c>
      <c r="AP262" s="101" t="s">
        <v>7333</v>
      </c>
      <c r="AQ262" s="101" t="s">
        <v>7324</v>
      </c>
      <c r="AR262" s="101" t="s">
        <v>2429</v>
      </c>
      <c r="AS262" s="101" t="s">
        <v>7334</v>
      </c>
      <c r="AT262" s="101" t="s">
        <v>2430</v>
      </c>
      <c r="AU262" s="101" t="s">
        <v>7335</v>
      </c>
      <c r="AV262" s="101" t="s">
        <v>7336</v>
      </c>
      <c r="AW262" s="101" t="s">
        <v>7323</v>
      </c>
      <c r="AX262" s="101" t="s">
        <v>2428</v>
      </c>
      <c r="AY262" s="101" t="s">
        <v>7336</v>
      </c>
      <c r="AZ262" s="101" t="s">
        <v>7323</v>
      </c>
      <c r="BA262" s="103" t="s">
        <v>7337</v>
      </c>
      <c r="BB262" s="18" t="str">
        <f t="shared" si="113"/>
        <v>Heart Quakergrass / Maidenhair
Briza media
Herz-Zittergras / Jungfernhaar</v>
      </c>
      <c r="BC262" s="18" t="str">
        <f t="shared" si="114"/>
        <v>Hjerte Quakergrass / Maidenhair
Briza media
Herz-Zittergras / Jungfernhaar</v>
      </c>
      <c r="BD262" s="18" t="str">
        <f t="shared" si="115"/>
        <v xml:space="preserve">Herz-Zittergras / Jungfernhaar
Briza media
</v>
      </c>
      <c r="BE262" s="18" t="str">
        <f t="shared" si="116"/>
        <v>Quaking Grass
Briza media
Herz-Zittergras / Jungfernhaar</v>
      </c>
      <c r="BF262" s="18" t="str">
        <f t="shared" si="117"/>
        <v>Süda kveekergrass / Maidenhair
Briza media
Herz-Zittergras / Jungfernhaar</v>
      </c>
      <c r="BG262" s="18" t="str">
        <f t="shared" si="118"/>
        <v>Sydän Quakergrass / Maidenhair
Briza media
Herz-Zittergras / Jungfernhaar</v>
      </c>
      <c r="BH262" s="18" t="str">
        <f t="shared" si="119"/>
        <v>Amourette commune
Briza media
Herz-Zittergras / Jungfernhaar</v>
      </c>
      <c r="BI262" s="18" t="str">
        <f t="shared" si="120"/>
        <v>Heart Quakergrass / Maidenhair
Briza media
Herz-Zittergras / Jungfernhaar</v>
      </c>
      <c r="BJ262" s="18" t="str">
        <f t="shared" si="121"/>
        <v>Croí Quakergrass / Maidenhair
Briza media
Herz-Zittergras / Jungfernhaar</v>
      </c>
      <c r="BK262" s="18" t="str">
        <f t="shared" si="122"/>
        <v>Hjarta Quakergrass / Maidenhair
Briza media
Herz-Zittergras / Jungfernhaar</v>
      </c>
      <c r="BL262" s="18" t="str">
        <f t="shared" si="123"/>
        <v>Tremolina
Briza media
Herz-Zittergras / Jungfernhaar</v>
      </c>
      <c r="BM262" s="18" t="str">
        <f t="shared" si="124"/>
        <v>コバンソウ
Briza media
Herz-Zittergras / Jungfernhaar</v>
      </c>
      <c r="BN262" s="18" t="str">
        <f t="shared" si="125"/>
        <v>Heart Quakergrass / Maidenhair
Briza media
Herz-Zittergras / Jungfernhaar</v>
      </c>
      <c r="BO262" s="18" t="str">
        <f t="shared" si="126"/>
        <v>Sirds kvēkergrass / Maidenhair
Briza media
Herz-Zittergras / Jungfernhaar</v>
      </c>
      <c r="BP262" s="18" t="str">
        <f t="shared" si="127"/>
        <v>Širdies kvakeržolė / Maidenhair
Briza media
Herz-Zittergras / Jungfernhaar</v>
      </c>
      <c r="BQ262" s="18" t="str">
        <f t="shared" si="128"/>
        <v>Qalb Quakergrass / Maidenhair
Briza media
Herz-Zittergras / Jungfernhaar</v>
      </c>
      <c r="BR262" s="18" t="str">
        <f t="shared" si="129"/>
        <v>Gras-Bamboe-Hart-Rillend Gras / Maagdelijk Haar
Briza media
Herz-Zittergras / Jungfernhaar</v>
      </c>
      <c r="BS262" s="18" t="str">
        <f t="shared" si="130"/>
        <v>Hjerte Quakergrass / Maidenhair
Briza media
Herz-Zittergras / Jungfernhaar</v>
      </c>
      <c r="BT262" s="18" t="str">
        <f t="shared" si="131"/>
        <v>Dreszcz-Trawa
Briza media
Herz-Zittergras / Jungfernhaar</v>
      </c>
      <c r="BU262" s="18" t="str">
        <f t="shared" si="132"/>
        <v>Coração Quakergrass / Maidenhair
Briza media
Herz-Zittergras / Jungfernhaar</v>
      </c>
      <c r="BV262" s="18" t="str">
        <f t="shared" si="133"/>
        <v>Inima Tremurând Iarba
Briza media
Herz-Zittergras / Jungfernhaar</v>
      </c>
      <c r="BW262" s="18" t="str">
        <f t="shared" si="134"/>
        <v>Gräs-Bambu-Hjärta-Darrande Gräs / Jungfruligt Hår
Briza media
Herz-Zittergras / Jungfernhaar</v>
      </c>
      <c r="BX262" s="18" t="str">
        <f t="shared" si="135"/>
        <v>Srdce Quakergrass / Maidenhair
Briza media
Herz-Zittergras / Jungfernhaar</v>
      </c>
      <c r="BY262" s="18" t="str">
        <f t="shared" si="136"/>
        <v>Heart Quakergrass / Maidenhair
Briza media
Herz-Zittergras / Jungfernhaar</v>
      </c>
      <c r="BZ262" s="18" t="str">
        <f t="shared" si="137"/>
        <v>Corazones
Briza media
Herz-Zittergras / Jungfernhaar</v>
      </c>
      <c r="CA262" s="18" t="str">
        <f t="shared" si="138"/>
        <v>Srdce Quakergrass / Maidenhair
Briza media
Herz-Zittergras / Jungfernhaar</v>
      </c>
      <c r="CB262" s="18" t="str">
        <f t="shared" si="139"/>
        <v>Heart Quakergrass / Maidenhair
Briza media
Herz-Zittergras / Jungfernhaar</v>
      </c>
      <c r="CC262" s="18" t="str">
        <f t="shared" si="140"/>
        <v>Szív Quakergrass / Maidenhair
Briza media
Herz-Zittergras / Jungfernhaar</v>
      </c>
    </row>
    <row r="263" spans="2:81" ht="72" x14ac:dyDescent="0.2">
      <c r="B263" s="136">
        <v>261</v>
      </c>
      <c r="C263" s="3">
        <v>13309</v>
      </c>
      <c r="D263" s="98">
        <v>4055473133096</v>
      </c>
      <c r="E263" s="17">
        <v>1.85</v>
      </c>
      <c r="F263" s="17">
        <v>50</v>
      </c>
      <c r="G263" s="99" t="s">
        <v>3118</v>
      </c>
      <c r="H263" s="98" t="s">
        <v>9734</v>
      </c>
      <c r="I263" s="17" t="s">
        <v>428</v>
      </c>
      <c r="J263" s="17" t="s">
        <v>3022</v>
      </c>
      <c r="K263" s="3">
        <v>73309</v>
      </c>
      <c r="L263" s="98">
        <v>4055473733098</v>
      </c>
      <c r="M263" s="17">
        <v>2.4500000000000002</v>
      </c>
      <c r="N263" s="3">
        <v>83309</v>
      </c>
      <c r="O263" s="98">
        <v>4055473833095</v>
      </c>
      <c r="P263" s="17">
        <v>3.75</v>
      </c>
      <c r="Q263" s="3">
        <v>53309</v>
      </c>
      <c r="R263" s="98">
        <v>4055473533094</v>
      </c>
      <c r="S263" s="17">
        <v>4.95</v>
      </c>
      <c r="T263" s="3">
        <v>33309</v>
      </c>
      <c r="U263" s="98">
        <v>4055473333090</v>
      </c>
      <c r="V263" s="17">
        <v>6.75</v>
      </c>
      <c r="W263" s="3">
        <v>63309</v>
      </c>
      <c r="X263" s="98">
        <v>4055473633091</v>
      </c>
      <c r="Y263" s="17">
        <v>2.95</v>
      </c>
      <c r="Z263" s="101" t="s">
        <v>7338</v>
      </c>
      <c r="AA263" s="101" t="s">
        <v>7339</v>
      </c>
      <c r="AB263" s="101" t="s">
        <v>429</v>
      </c>
      <c r="AC263" s="101" t="s">
        <v>427</v>
      </c>
      <c r="AD263" s="101" t="s">
        <v>7340</v>
      </c>
      <c r="AE263" s="101" t="s">
        <v>7340</v>
      </c>
      <c r="AF263" s="101" t="s">
        <v>2431</v>
      </c>
      <c r="AG263" s="101" t="s">
        <v>7341</v>
      </c>
      <c r="AH263" s="101" t="s">
        <v>7342</v>
      </c>
      <c r="AI263" s="101" t="s">
        <v>7340</v>
      </c>
      <c r="AJ263" s="101" t="s">
        <v>2432</v>
      </c>
      <c r="AK263" s="102" t="s">
        <v>7343</v>
      </c>
      <c r="AL263" s="101" t="s">
        <v>7344</v>
      </c>
      <c r="AM263" s="101" t="s">
        <v>7345</v>
      </c>
      <c r="AN263" s="101" t="s">
        <v>7346</v>
      </c>
      <c r="AO263" s="101" t="s">
        <v>7347</v>
      </c>
      <c r="AP263" s="101" t="s">
        <v>7348</v>
      </c>
      <c r="AQ263" s="101" t="s">
        <v>7349</v>
      </c>
      <c r="AR263" s="101" t="s">
        <v>2433</v>
      </c>
      <c r="AS263" s="101" t="s">
        <v>7350</v>
      </c>
      <c r="AT263" s="101" t="s">
        <v>2434</v>
      </c>
      <c r="AU263" s="101" t="s">
        <v>7351</v>
      </c>
      <c r="AV263" s="101" t="s">
        <v>7352</v>
      </c>
      <c r="AW263" s="101" t="s">
        <v>7353</v>
      </c>
      <c r="AX263" s="101" t="s">
        <v>428</v>
      </c>
      <c r="AY263" s="101" t="s">
        <v>7354</v>
      </c>
      <c r="AZ263" s="101" t="s">
        <v>7355</v>
      </c>
      <c r="BA263" s="103" t="s">
        <v>7340</v>
      </c>
      <c r="BB263" s="18" t="str">
        <f t="shared" si="113"/>
        <v>Трева от камилска коса / Трева от сребърно ухо
Stipa calamagrostis
Kamelhaar-Gras / Silber-Ährengras</v>
      </c>
      <c r="BC263" s="18" t="str">
        <f t="shared" si="114"/>
        <v>Kamelhårgræs / Sølvøregræs
Stipa calamagrostis
Kamelhaar-Gras / Silber-Ährengras</v>
      </c>
      <c r="BD263" s="18" t="str">
        <f t="shared" si="115"/>
        <v xml:space="preserve">Kamelhaar-Gras / Silber-Ährengras
Stipa calamagrostis
</v>
      </c>
      <c r="BE263" s="18" t="str">
        <f t="shared" si="116"/>
        <v>Feather Grass / Pheasant's Tail Grass
Stipa calamagrostis
Kamelhaar-Gras / Silber-Ährengras</v>
      </c>
      <c r="BF263" s="18" t="str">
        <f t="shared" si="117"/>
        <v>Camel Hair Grass / Silver Ear Grass
Stipa calamagrostis
Kamelhaar-Gras / Silber-Ährengras</v>
      </c>
      <c r="BG263" s="18" t="str">
        <f t="shared" si="118"/>
        <v>Camel Hair Grass / Silver Ear Grass
Stipa calamagrostis
Kamelhaar-Gras / Silber-Ährengras</v>
      </c>
      <c r="BH263" s="18" t="str">
        <f t="shared" si="119"/>
        <v>Calamagrostide argentée
Stipa calamagrostis
Kamelhaar-Gras / Silber-Ährengras</v>
      </c>
      <c r="BI263" s="18" t="str">
        <f t="shared" si="120"/>
        <v>Χλόη τρίχας καμήλας / Ασημένιο γρασίδι αυτιού
Stipa calamagrostis
Kamelhaar-Gras / Silber-Ährengras</v>
      </c>
      <c r="BJ263" s="18" t="str">
        <f t="shared" si="121"/>
        <v>Féar Gruaige Camel / Féar Cluas Airgid
Stipa calamagrostis
Kamelhaar-Gras / Silber-Ährengras</v>
      </c>
      <c r="BK263" s="18" t="str">
        <f t="shared" si="122"/>
        <v>Camel Hair Grass / Silver Ear Grass
Stipa calamagrostis
Kamelhaar-Gras / Silber-Ährengras</v>
      </c>
      <c r="BL263" s="18" t="str">
        <f t="shared" si="123"/>
        <v>Cannella argentea
Stipa calamagrostis
Kamelhaar-Gras / Silber-Ährengras</v>
      </c>
      <c r="BM263" s="18" t="str">
        <f t="shared" si="124"/>
        <v>ハネガヤ
Stipa calamagrostis
Kamelhaar-Gras / Silber-Ährengras</v>
      </c>
      <c r="BN263" s="18" t="str">
        <f t="shared" si="125"/>
        <v>Trava devine dlake / Trava srebrnog uha
Stipa calamagrostis
Kamelhaar-Gras / Silber-Ährengras</v>
      </c>
      <c r="BO263" s="18" t="str">
        <f t="shared" si="126"/>
        <v>Kamieļu matu zāle / sudraba ausu zāle
Stipa calamagrostis
Kamelhaar-Gras / Silber-Ährengras</v>
      </c>
      <c r="BP263" s="18" t="str">
        <f t="shared" si="127"/>
        <v>Kupranugarių plaukų žolė / sidabrinė ausų žolė
Stipa calamagrostis
Kamelhaar-Gras / Silber-Ährengras</v>
      </c>
      <c r="BQ263" s="18" t="str">
        <f t="shared" si="128"/>
        <v>Ħaxix tax-xagħar tal-ġemel / Ħaxix tal-widnejn tal-fidda
Stipa calamagrostis
Kamelhaar-Gras / Silber-Ährengras</v>
      </c>
      <c r="BR263" s="18" t="str">
        <f t="shared" si="129"/>
        <v>Grassen-Bamboe-Kameelhaargras / Zilver Oorgras
Stipa calamagrostis
Kamelhaar-Gras / Silber-Ährengras</v>
      </c>
      <c r="BS263" s="18" t="str">
        <f t="shared" si="130"/>
        <v>Kamelhårgress / Sølvøregress
Stipa calamagrostis
Kamelhaar-Gras / Silber-Ährengras</v>
      </c>
      <c r="BT263" s="18" t="str">
        <f t="shared" si="131"/>
        <v>Wielbłąd-Trawa-Trawa
Stipa calamagrostis
Kamelhaar-Gras / Silber-Ährengras</v>
      </c>
      <c r="BU263" s="18" t="str">
        <f t="shared" si="132"/>
        <v>Grama Pêlo de Camelo / Grama Orelha Prateada
Stipa calamagrostis
Kamelhaar-Gras / Silber-Ährengras</v>
      </c>
      <c r="BV263" s="18" t="str">
        <f t="shared" si="133"/>
        <v>Iarbă De Păr De Cămilă
Stipa calamagrostis
Kamelhaar-Gras / Silber-Ährengras</v>
      </c>
      <c r="BW263" s="18" t="str">
        <f t="shared" si="134"/>
        <v>Gräs-Bambu-Kamel-Hår-Gräs / Silverörngräs
Stipa calamagrostis
Kamelhaar-Gras / Silber-Ährengras</v>
      </c>
      <c r="BX263" s="18" t="str">
        <f t="shared" si="135"/>
        <v>Tráva z ťavej srsti / Tráva zo strieborných klasov
Stipa calamagrostis
Kamelhaar-Gras / Silber-Ährengras</v>
      </c>
      <c r="BY263" s="18" t="str">
        <f t="shared" si="136"/>
        <v>Trava iz kamelje dlake / trava s srebrnim ušesom
Stipa calamagrostis
Kamelhaar-Gras / Silber-Ährengras</v>
      </c>
      <c r="BZ263" s="18" t="str">
        <f t="shared" si="137"/>
        <v>Stipa calamagrostis
Stipa calamagrostis
Kamelhaar-Gras / Silber-Ährengras</v>
      </c>
      <c r="CA263" s="18" t="str">
        <f t="shared" si="138"/>
        <v>Tráva z velbloudí srsti / Stříbrná tráva
Stipa calamagrostis
Kamelhaar-Gras / Silber-Ährengras</v>
      </c>
      <c r="CB263" s="18" t="str">
        <f t="shared" si="139"/>
        <v>Deve Tüyü Otu / Gümüş Kulak Otu
Stipa calamagrostis
Kamelhaar-Gras / Silber-Ährengras</v>
      </c>
      <c r="CC263" s="18" t="str">
        <f t="shared" si="140"/>
        <v>Camel Hair Grass / Silver Ear Grass
Stipa calamagrostis
Kamelhaar-Gras / Silber-Ährengras</v>
      </c>
    </row>
    <row r="264" spans="2:81" ht="48" x14ac:dyDescent="0.2">
      <c r="B264" s="136">
        <v>262</v>
      </c>
      <c r="C264" s="3">
        <v>13310</v>
      </c>
      <c r="D264" s="98">
        <v>4055473133102</v>
      </c>
      <c r="E264" s="17">
        <v>1.85</v>
      </c>
      <c r="F264" s="17">
        <v>200</v>
      </c>
      <c r="G264" s="99" t="s">
        <v>3118</v>
      </c>
      <c r="H264" s="98" t="s">
        <v>9734</v>
      </c>
      <c r="I264" s="17" t="s">
        <v>422</v>
      </c>
      <c r="J264" s="17" t="s">
        <v>3023</v>
      </c>
      <c r="K264" s="3">
        <v>73310</v>
      </c>
      <c r="L264" s="98">
        <v>4055473733104</v>
      </c>
      <c r="M264" s="17">
        <v>2.4500000000000002</v>
      </c>
      <c r="N264" s="3">
        <v>83310</v>
      </c>
      <c r="O264" s="98">
        <v>4055473833101</v>
      </c>
      <c r="P264" s="17">
        <v>3.75</v>
      </c>
      <c r="Q264" s="3">
        <v>53310</v>
      </c>
      <c r="R264" s="98">
        <v>4055473533100</v>
      </c>
      <c r="S264" s="17">
        <v>4.95</v>
      </c>
      <c r="T264" s="3">
        <v>33310</v>
      </c>
      <c r="U264" s="98">
        <v>4055473333106</v>
      </c>
      <c r="V264" s="17">
        <v>6.75</v>
      </c>
      <c r="W264" s="3">
        <v>63310</v>
      </c>
      <c r="X264" s="98">
        <v>4055473633107</v>
      </c>
      <c r="Y264" s="17">
        <v>2.95</v>
      </c>
      <c r="Z264" s="101" t="s">
        <v>7356</v>
      </c>
      <c r="AA264" s="101" t="s">
        <v>7357</v>
      </c>
      <c r="AB264" s="101" t="s">
        <v>423</v>
      </c>
      <c r="AC264" s="101" t="s">
        <v>421</v>
      </c>
      <c r="AD264" s="101" t="s">
        <v>7358</v>
      </c>
      <c r="AE264" s="101" t="s">
        <v>7359</v>
      </c>
      <c r="AF264" s="101" t="s">
        <v>2435</v>
      </c>
      <c r="AG264" s="101" t="s">
        <v>7360</v>
      </c>
      <c r="AH264" s="101" t="s">
        <v>7361</v>
      </c>
      <c r="AI264" s="101" t="s">
        <v>7362</v>
      </c>
      <c r="AJ264" s="101" t="s">
        <v>2436</v>
      </c>
      <c r="AK264" s="102" t="s">
        <v>7363</v>
      </c>
      <c r="AL264" s="101" t="s">
        <v>7364</v>
      </c>
      <c r="AM264" s="101" t="s">
        <v>7365</v>
      </c>
      <c r="AN264" s="101" t="s">
        <v>7366</v>
      </c>
      <c r="AO264" s="101" t="s">
        <v>7367</v>
      </c>
      <c r="AP264" s="101" t="s">
        <v>7368</v>
      </c>
      <c r="AQ264" s="101" t="s">
        <v>7357</v>
      </c>
      <c r="AR264" s="101" t="s">
        <v>2438</v>
      </c>
      <c r="AS264" s="101" t="s">
        <v>7369</v>
      </c>
      <c r="AT264" s="101" t="s">
        <v>2439</v>
      </c>
      <c r="AU264" s="101" t="s">
        <v>7370</v>
      </c>
      <c r="AV264" s="101" t="s">
        <v>7371</v>
      </c>
      <c r="AW264" s="101" t="s">
        <v>7372</v>
      </c>
      <c r="AX264" s="101" t="s">
        <v>2437</v>
      </c>
      <c r="AY264" s="101" t="s">
        <v>7373</v>
      </c>
      <c r="AZ264" s="101" t="s">
        <v>7374</v>
      </c>
      <c r="BA264" s="103" t="s">
        <v>7375</v>
      </c>
      <c r="BB264" s="18" t="str">
        <f t="shared" si="113"/>
        <v>китайска тръстика
Miscanthus sinensis
Chinaschilf</v>
      </c>
      <c r="BC264" s="18" t="str">
        <f t="shared" si="114"/>
        <v>Kinesisk siv
Miscanthus sinensis
Chinaschilf</v>
      </c>
      <c r="BD264" s="18" t="str">
        <f t="shared" si="115"/>
        <v xml:space="preserve">Chinaschilf
Miscanthus sinensis
</v>
      </c>
      <c r="BE264" s="18" t="str">
        <f t="shared" si="116"/>
        <v>Chinese Silver Grass
Miscanthus sinensis
Chinaschilf</v>
      </c>
      <c r="BF264" s="18" t="str">
        <f t="shared" si="117"/>
        <v>Hiina pilliroog
Miscanthus sinensis
Chinaschilf</v>
      </c>
      <c r="BG264" s="18" t="str">
        <f t="shared" si="118"/>
        <v>Kiinan ruoko
Miscanthus sinensis
Chinaschilf</v>
      </c>
      <c r="BH264" s="18" t="str">
        <f t="shared" si="119"/>
        <v>Roseau de Chine
Miscanthus sinensis
Chinaschilf</v>
      </c>
      <c r="BI264" s="18" t="str">
        <f t="shared" si="120"/>
        <v>Κινέζικο καλάμι
Miscanthus sinensis
Chinaschilf</v>
      </c>
      <c r="BJ264" s="18" t="str">
        <f t="shared" si="121"/>
        <v>Giolcach Síneach
Miscanthus sinensis
Chinaschilf</v>
      </c>
      <c r="BK264" s="18" t="str">
        <f t="shared" si="122"/>
        <v>Kínverskur reyr
Miscanthus sinensis
Chinaschilf</v>
      </c>
      <c r="BL264" s="18" t="str">
        <f t="shared" si="123"/>
        <v>Erba elefantina
Miscanthus sinensis
Chinaschilf</v>
      </c>
      <c r="BM264" s="18" t="str">
        <f t="shared" si="124"/>
        <v>ススキ
Miscanthus sinensis
Chinaschilf</v>
      </c>
      <c r="BN264" s="18" t="str">
        <f t="shared" si="125"/>
        <v>Kineska trska
Miscanthus sinensis
Chinaschilf</v>
      </c>
      <c r="BO264" s="18" t="str">
        <f t="shared" si="126"/>
        <v>Ķīniešu niedres
Miscanthus sinensis
Chinaschilf</v>
      </c>
      <c r="BP264" s="18" t="str">
        <f t="shared" si="127"/>
        <v>Kiniška nendrė
Miscanthus sinensis
Chinaschilf</v>
      </c>
      <c r="BQ264" s="18" t="str">
        <f t="shared" si="128"/>
        <v>Qasab Ċiniż
Miscanthus sinensis
Chinaschilf</v>
      </c>
      <c r="BR264" s="18" t="str">
        <f t="shared" si="129"/>
        <v>Gras-Bamboe-Chinees Riet
Miscanthus sinensis
Chinaschilf</v>
      </c>
      <c r="BS264" s="18" t="str">
        <f t="shared" si="130"/>
        <v>Kinesisk siv
Miscanthus sinensis
Chinaschilf</v>
      </c>
      <c r="BT264" s="18" t="str">
        <f t="shared" si="131"/>
        <v>Chiński Trzcina
Miscanthus sinensis
Chinaschilf</v>
      </c>
      <c r="BU264" s="18" t="str">
        <f t="shared" si="132"/>
        <v>Palheta chinesa
Miscanthus sinensis
Chinaschilf</v>
      </c>
      <c r="BV264" s="18" t="str">
        <f t="shared" si="133"/>
        <v>Stuf Chinezesc
Miscanthus sinensis
Chinaschilf</v>
      </c>
      <c r="BW264" s="18" t="str">
        <f t="shared" si="134"/>
        <v>Gräs-Bambu-Kinesiskt Vass
Miscanthus sinensis
Chinaschilf</v>
      </c>
      <c r="BX264" s="18" t="str">
        <f t="shared" si="135"/>
        <v>Čínska trstina
Miscanthus sinensis
Chinaschilf</v>
      </c>
      <c r="BY264" s="18" t="str">
        <f t="shared" si="136"/>
        <v>Kitajski trst
Miscanthus sinensis
Chinaschilf</v>
      </c>
      <c r="BZ264" s="18" t="str">
        <f t="shared" si="137"/>
        <v>Plateado chino
Miscanthus sinensis
Chinaschilf</v>
      </c>
      <c r="CA264" s="18" t="str">
        <f t="shared" si="138"/>
        <v>Čínský rákos
Miscanthus sinensis
Chinaschilf</v>
      </c>
      <c r="CB264" s="18" t="str">
        <f t="shared" si="139"/>
        <v>Çin kamışı
Miscanthus sinensis
Chinaschilf</v>
      </c>
      <c r="CC264" s="18" t="str">
        <f t="shared" si="140"/>
        <v>Kínai nád
Miscanthus sinensis
Chinaschilf</v>
      </c>
    </row>
    <row r="265" spans="2:81" ht="48" x14ac:dyDescent="0.2">
      <c r="B265" s="136">
        <v>263</v>
      </c>
      <c r="C265" s="3">
        <v>13311</v>
      </c>
      <c r="D265" s="98">
        <v>4055473133119</v>
      </c>
      <c r="E265" s="17">
        <v>1.85</v>
      </c>
      <c r="F265" s="17">
        <v>70</v>
      </c>
      <c r="G265" s="99" t="s">
        <v>3118</v>
      </c>
      <c r="H265" s="98" t="s">
        <v>9734</v>
      </c>
      <c r="I265" s="17" t="s">
        <v>431</v>
      </c>
      <c r="J265" s="17" t="s">
        <v>3024</v>
      </c>
      <c r="K265" s="3">
        <v>73311</v>
      </c>
      <c r="L265" s="98">
        <v>4055473733111</v>
      </c>
      <c r="M265" s="17">
        <v>2.4500000000000002</v>
      </c>
      <c r="N265" s="3">
        <v>83311</v>
      </c>
      <c r="O265" s="98">
        <v>4055473833118</v>
      </c>
      <c r="P265" s="17">
        <v>3.75</v>
      </c>
      <c r="Q265" s="3">
        <v>53311</v>
      </c>
      <c r="R265" s="98">
        <v>4055473533117</v>
      </c>
      <c r="S265" s="17">
        <v>4.95</v>
      </c>
      <c r="T265" s="3">
        <v>33311</v>
      </c>
      <c r="U265" s="98">
        <v>4055473333113</v>
      </c>
      <c r="V265" s="17">
        <v>6.75</v>
      </c>
      <c r="W265" s="3">
        <v>63311</v>
      </c>
      <c r="X265" s="98">
        <v>4055473633114</v>
      </c>
      <c r="Y265" s="17">
        <v>2.95</v>
      </c>
      <c r="Z265" s="101" t="s">
        <v>7376</v>
      </c>
      <c r="AA265" s="101" t="s">
        <v>7377</v>
      </c>
      <c r="AB265" s="101" t="s">
        <v>432</v>
      </c>
      <c r="AC265" s="101" t="s">
        <v>430</v>
      </c>
      <c r="AD265" s="101" t="s">
        <v>7378</v>
      </c>
      <c r="AE265" s="101" t="s">
        <v>7379</v>
      </c>
      <c r="AF265" s="101" t="s">
        <v>2440</v>
      </c>
      <c r="AG265" s="101" t="s">
        <v>7380</v>
      </c>
      <c r="AH265" s="101" t="s">
        <v>7381</v>
      </c>
      <c r="AI265" s="101" t="s">
        <v>7382</v>
      </c>
      <c r="AJ265" s="101" t="s">
        <v>2441</v>
      </c>
      <c r="AK265" s="102" t="s">
        <v>7383</v>
      </c>
      <c r="AL265" s="101" t="s">
        <v>7384</v>
      </c>
      <c r="AM265" s="101" t="s">
        <v>7385</v>
      </c>
      <c r="AN265" s="101" t="s">
        <v>432</v>
      </c>
      <c r="AO265" s="101" t="s">
        <v>7386</v>
      </c>
      <c r="AP265" s="101" t="s">
        <v>7387</v>
      </c>
      <c r="AQ265" s="101" t="s">
        <v>7388</v>
      </c>
      <c r="AR265" s="101" t="s">
        <v>2443</v>
      </c>
      <c r="AS265" s="101" t="s">
        <v>7389</v>
      </c>
      <c r="AT265" s="101" t="s">
        <v>2444</v>
      </c>
      <c r="AU265" s="101" t="s">
        <v>7390</v>
      </c>
      <c r="AV265" s="101" t="s">
        <v>7391</v>
      </c>
      <c r="AW265" s="101" t="s">
        <v>7392</v>
      </c>
      <c r="AX265" s="101" t="s">
        <v>2442</v>
      </c>
      <c r="AY265" s="101" t="s">
        <v>7393</v>
      </c>
      <c r="AZ265" s="101" t="s">
        <v>7394</v>
      </c>
      <c r="BA265" s="103" t="s">
        <v>7395</v>
      </c>
      <c r="BB265" s="18" t="str">
        <f t="shared" si="113"/>
        <v>грива ечемик
Hordeum jubatum
Mähnengerste</v>
      </c>
      <c r="BC265" s="18" t="str">
        <f t="shared" si="114"/>
        <v>Mankebyg
Hordeum jubatum
Mähnengerste</v>
      </c>
      <c r="BD265" s="18" t="str">
        <f t="shared" si="115"/>
        <v xml:space="preserve">Mähnengerste
Hordeum jubatum
</v>
      </c>
      <c r="BE265" s="18" t="str">
        <f t="shared" si="116"/>
        <v>Foxtail Barley / Squirrel Tail
Hordeum jubatum
Mähnengerste</v>
      </c>
      <c r="BF265" s="18" t="str">
        <f t="shared" si="117"/>
        <v>Lakk oder
Hordeum jubatum
Mähnengerste</v>
      </c>
      <c r="BG265" s="18" t="str">
        <f t="shared" si="118"/>
        <v>Harja ohra
Hordeum jubatum
Mähnengerste</v>
      </c>
      <c r="BH265" s="18" t="str">
        <f t="shared" si="119"/>
        <v>Orge à crinière
Hordeum jubatum
Mähnengerste</v>
      </c>
      <c r="BI265" s="18" t="str">
        <f t="shared" si="120"/>
        <v>κριθάρι χαίτης
Hordeum jubatum
Mähnengerste</v>
      </c>
      <c r="BJ265" s="18" t="str">
        <f t="shared" si="121"/>
        <v>Mane eorna
Hordeum jubatum
Mähnengerste</v>
      </c>
      <c r="BK265" s="18" t="str">
        <f t="shared" si="122"/>
        <v>Faxi bygg
Hordeum jubatum
Mähnengerste</v>
      </c>
      <c r="BL265" s="18" t="str">
        <f t="shared" si="123"/>
        <v>Orzo crinito
Hordeum jubatum
Mähnengerste</v>
      </c>
      <c r="BM265" s="18" t="str">
        <f t="shared" si="124"/>
        <v>細野毛麦
Hordeum jubatum
Mähnengerste</v>
      </c>
      <c r="BN265" s="18" t="str">
        <f t="shared" si="125"/>
        <v>Grivasti ječam
Hordeum jubatum
Mähnengerste</v>
      </c>
      <c r="BO265" s="18" t="str">
        <f t="shared" si="126"/>
        <v>Krēpes mieži
Hordeum jubatum
Mähnengerste</v>
      </c>
      <c r="BP265" s="18" t="str">
        <f t="shared" si="127"/>
        <v>Mähnengerste
Hordeum jubatum
Mähnengerste</v>
      </c>
      <c r="BQ265" s="18" t="str">
        <f t="shared" si="128"/>
        <v>Xgħir tal-mane
Hordeum jubatum
Mähnengerste</v>
      </c>
      <c r="BR265" s="18" t="str">
        <f t="shared" si="129"/>
        <v>Gras Bamboe Manen Gerst
Hordeum jubatum
Mähnengerste</v>
      </c>
      <c r="BS265" s="18" t="str">
        <f t="shared" si="130"/>
        <v>Mankebygg
Hordeum jubatum
Mähnengerste</v>
      </c>
      <c r="BT265" s="18" t="str">
        <f t="shared" si="131"/>
        <v>Kasza Jęczmienna Z Bambusa
Hordeum jubatum
Mähnengerste</v>
      </c>
      <c r="BU265" s="18" t="str">
        <f t="shared" si="132"/>
        <v>Cevada
Hordeum jubatum
Mähnengerste</v>
      </c>
      <c r="BV265" s="18" t="str">
        <f t="shared" si="133"/>
        <v>Orz De Coamă
Hordeum jubatum
Mähnengerste</v>
      </c>
      <c r="BW265" s="18" t="str">
        <f t="shared" si="134"/>
        <v>Gräsbambu Mankorn
Hordeum jubatum
Mähnengerste</v>
      </c>
      <c r="BX265" s="18" t="str">
        <f t="shared" si="135"/>
        <v>Hrivový jačmeň
Hordeum jubatum
Mähnengerste</v>
      </c>
      <c r="BY265" s="18" t="str">
        <f t="shared" si="136"/>
        <v>Grivasti ječmen
Hordeum jubatum
Mähnengerste</v>
      </c>
      <c r="BZ265" s="18" t="str">
        <f t="shared" si="137"/>
        <v>Cola de ardilla
Hordeum jubatum
Mähnengerste</v>
      </c>
      <c r="CA265" s="18" t="str">
        <f t="shared" si="138"/>
        <v>Hříva ječmen
Hordeum jubatum
Mähnengerste</v>
      </c>
      <c r="CB265" s="18" t="str">
        <f t="shared" si="139"/>
        <v>Yeleli arpa
Hordeum jubatum
Mähnengerste</v>
      </c>
      <c r="CC265" s="18" t="str">
        <f t="shared" si="140"/>
        <v>Sörényárpa
Hordeum jubatum
Mähnengerste</v>
      </c>
    </row>
    <row r="266" spans="2:81" ht="60" x14ac:dyDescent="0.2">
      <c r="B266" s="136">
        <v>264</v>
      </c>
      <c r="C266" s="3">
        <v>13312</v>
      </c>
      <c r="D266" s="98">
        <v>4055473133126</v>
      </c>
      <c r="E266" s="17">
        <v>1.85</v>
      </c>
      <c r="F266" s="17">
        <v>100</v>
      </c>
      <c r="G266" s="99" t="s">
        <v>3118</v>
      </c>
      <c r="H266" s="98" t="s">
        <v>9734</v>
      </c>
      <c r="I266" s="17" t="s">
        <v>416</v>
      </c>
      <c r="J266" s="17" t="s">
        <v>3025</v>
      </c>
      <c r="K266" s="3">
        <v>73312</v>
      </c>
      <c r="L266" s="98">
        <v>4055473733128</v>
      </c>
      <c r="M266" s="17">
        <v>2.4500000000000002</v>
      </c>
      <c r="N266" s="3">
        <v>83312</v>
      </c>
      <c r="O266" s="98">
        <v>4055473833125</v>
      </c>
      <c r="P266" s="17">
        <v>3.75</v>
      </c>
      <c r="Q266" s="3">
        <v>53312</v>
      </c>
      <c r="R266" s="98">
        <v>4055473533124</v>
      </c>
      <c r="S266" s="17">
        <v>4.95</v>
      </c>
      <c r="T266" s="3">
        <v>33312</v>
      </c>
      <c r="U266" s="98">
        <v>4055473333120</v>
      </c>
      <c r="V266" s="17">
        <v>6.75</v>
      </c>
      <c r="W266" s="3">
        <v>63312</v>
      </c>
      <c r="X266" s="98">
        <v>4055473633121</v>
      </c>
      <c r="Y266" s="17">
        <v>2.95</v>
      </c>
      <c r="Z266" s="101" t="s">
        <v>7396</v>
      </c>
      <c r="AA266" s="101" t="s">
        <v>7397</v>
      </c>
      <c r="AB266" s="101" t="s">
        <v>417</v>
      </c>
      <c r="AC266" s="101" t="s">
        <v>415</v>
      </c>
      <c r="AD266" s="101" t="s">
        <v>7398</v>
      </c>
      <c r="AE266" s="101" t="s">
        <v>7398</v>
      </c>
      <c r="AF266" s="101" t="s">
        <v>2445</v>
      </c>
      <c r="AG266" s="101" t="s">
        <v>7398</v>
      </c>
      <c r="AH266" s="101" t="s">
        <v>7399</v>
      </c>
      <c r="AI266" s="101" t="s">
        <v>7400</v>
      </c>
      <c r="AJ266" s="101" t="s">
        <v>2446</v>
      </c>
      <c r="AK266" s="102" t="s">
        <v>7401</v>
      </c>
      <c r="AL266" s="101" t="s">
        <v>7402</v>
      </c>
      <c r="AM266" s="101" t="s">
        <v>7398</v>
      </c>
      <c r="AN266" s="101" t="s">
        <v>7403</v>
      </c>
      <c r="AO266" s="101" t="s">
        <v>7404</v>
      </c>
      <c r="AP266" s="101" t="s">
        <v>7405</v>
      </c>
      <c r="AQ266" s="101" t="s">
        <v>7406</v>
      </c>
      <c r="AR266" s="101" t="s">
        <v>2448</v>
      </c>
      <c r="AS266" s="101" t="s">
        <v>7407</v>
      </c>
      <c r="AT266" s="101" t="s">
        <v>2449</v>
      </c>
      <c r="AU266" s="101" t="s">
        <v>7408</v>
      </c>
      <c r="AV266" s="101" t="s">
        <v>7409</v>
      </c>
      <c r="AW266" s="101" t="s">
        <v>7410</v>
      </c>
      <c r="AX266" s="101" t="s">
        <v>2447</v>
      </c>
      <c r="AY266" s="101" t="s">
        <v>7411</v>
      </c>
      <c r="AZ266" s="101" t="s">
        <v>7412</v>
      </c>
      <c r="BA266" s="103" t="s">
        <v>7398</v>
      </c>
      <c r="BB266" s="18" t="str">
        <f t="shared" si="113"/>
        <v>Трева от заешка опашка / Кадифена трева
Lagurus ovatus
Hasenschwanz-Gras / Samtgras</v>
      </c>
      <c r="BC266" s="18" t="str">
        <f t="shared" si="114"/>
        <v>Kaninhalegræs / Fløjlsgræs
Lagurus ovatus
Hasenschwanz-Gras / Samtgras</v>
      </c>
      <c r="BD266" s="18" t="str">
        <f t="shared" si="115"/>
        <v xml:space="preserve">Hasenschwanz-Gras / Samtgras
Lagurus ovatus
</v>
      </c>
      <c r="BE266" s="18" t="str">
        <f t="shared" si="116"/>
        <v>Bunny Tail Grass
Lagurus ovatus
Hasenschwanz-Gras / Samtgras</v>
      </c>
      <c r="BF266" s="18" t="str">
        <f t="shared" si="117"/>
        <v>Rabbit Tail Grass / Velvet Grass
Lagurus ovatus
Hasenschwanz-Gras / Samtgras</v>
      </c>
      <c r="BG266" s="18" t="str">
        <f t="shared" si="118"/>
        <v>Rabbit Tail Grass / Velvet Grass
Lagurus ovatus
Hasenschwanz-Gras / Samtgras</v>
      </c>
      <c r="BH266" s="18" t="str">
        <f t="shared" si="119"/>
        <v>Lagure ovale
Lagurus ovatus
Hasenschwanz-Gras / Samtgras</v>
      </c>
      <c r="BI266" s="18" t="str">
        <f t="shared" si="120"/>
        <v>Rabbit Tail Grass / Velvet Grass
Lagurus ovatus
Hasenschwanz-Gras / Samtgras</v>
      </c>
      <c r="BJ266" s="18" t="str">
        <f t="shared" si="121"/>
        <v>Grass Eireaball Coinín / Velvet Grass
Lagurus ovatus
Hasenschwanz-Gras / Samtgras</v>
      </c>
      <c r="BK266" s="18" t="str">
        <f t="shared" si="122"/>
        <v>Kanínuhala gras / Velvet Grass
Lagurus ovatus
Hasenschwanz-Gras / Samtgras</v>
      </c>
      <c r="BL266" s="18" t="str">
        <f t="shared" si="123"/>
        <v>Coda di lepre
Lagurus ovatus
Hasenschwanz-Gras / Samtgras</v>
      </c>
      <c r="BM266" s="18" t="str">
        <f t="shared" si="124"/>
        <v>ウサギノオ
Lagurus ovatus
Hasenschwanz-Gras / Samtgras</v>
      </c>
      <c r="BN266" s="18" t="str">
        <f t="shared" si="125"/>
        <v>Trava za zečji rep / Baršunasta trava
Lagurus ovatus
Hasenschwanz-Gras / Samtgras</v>
      </c>
      <c r="BO266" s="18" t="str">
        <f t="shared" si="126"/>
        <v>Rabbit Tail Grass / Velvet Grass
Lagurus ovatus
Hasenschwanz-Gras / Samtgras</v>
      </c>
      <c r="BP266" s="18" t="str">
        <f t="shared" si="127"/>
        <v>Triušio uodegos žolė / Velvet Grass
Lagurus ovatus
Hasenschwanz-Gras / Samtgras</v>
      </c>
      <c r="BQ266" s="18" t="str">
        <f t="shared" si="128"/>
        <v>Ħaxix tad-denb tal-fenek / Ħaxix tal-bellus
Lagurus ovatus
Hasenschwanz-Gras / Samtgras</v>
      </c>
      <c r="BR266" s="18" t="str">
        <f t="shared" si="129"/>
        <v>Grassen Bamboe Konijn Staart Gras / Fluweel Gras
Lagurus ovatus
Hasenschwanz-Gras / Samtgras</v>
      </c>
      <c r="BS266" s="18" t="str">
        <f t="shared" si="130"/>
        <v>Kaninhalegress / Fløyelsgress
Lagurus ovatus
Hasenschwanz-Gras / Samtgras</v>
      </c>
      <c r="BT266" s="18" t="str">
        <f t="shared" si="131"/>
        <v>Królika Ogon Trawy
Lagurus ovatus
Hasenschwanz-Gras / Samtgras</v>
      </c>
      <c r="BU266" s="18" t="str">
        <f t="shared" si="132"/>
        <v>Grama Rabo de Coelho / Grama Velvet
Lagurus ovatus
Hasenschwanz-Gras / Samtgras</v>
      </c>
      <c r="BV266" s="18" t="str">
        <f t="shared" si="133"/>
        <v>Iarbă De Coadă De Iepure
Lagurus ovatus
Hasenschwanz-Gras / Samtgras</v>
      </c>
      <c r="BW266" s="18" t="str">
        <f t="shared" si="134"/>
        <v>Gräs Bambu Kaninsvans Gräs / Sammet Gräs
Lagurus ovatus
Hasenschwanz-Gras / Samtgras</v>
      </c>
      <c r="BX266" s="18" t="str">
        <f t="shared" si="135"/>
        <v>Tráva z králičieho chvosta / Zamatová tráva
Lagurus ovatus
Hasenschwanz-Gras / Samtgras</v>
      </c>
      <c r="BY266" s="18" t="str">
        <f t="shared" si="136"/>
        <v>Trava za zajčji rep / Žametna trava
Lagurus ovatus
Hasenschwanz-Gras / Samtgras</v>
      </c>
      <c r="BZ266" s="18" t="str">
        <f t="shared" si="137"/>
        <v>Lágrimas de la Virgen
Lagurus ovatus
Hasenschwanz-Gras / Samtgras</v>
      </c>
      <c r="CA266" s="18" t="str">
        <f t="shared" si="138"/>
        <v>Králičí ocasní tráva / sametová tráva
Lagurus ovatus
Hasenschwanz-Gras / Samtgras</v>
      </c>
      <c r="CB266" s="18" t="str">
        <f t="shared" si="139"/>
        <v>Tavşan Kuyruğu Otu / Kadife Otu
Lagurus ovatus
Hasenschwanz-Gras / Samtgras</v>
      </c>
      <c r="CC266" s="18" t="str">
        <f t="shared" si="140"/>
        <v>Rabbit Tail Grass / Velvet Grass
Lagurus ovatus
Hasenschwanz-Gras / Samtgras</v>
      </c>
    </row>
    <row r="267" spans="2:81" ht="60" x14ac:dyDescent="0.2">
      <c r="B267" s="136">
        <v>265</v>
      </c>
      <c r="C267" s="3">
        <v>13313</v>
      </c>
      <c r="D267" s="98">
        <v>4055473133133</v>
      </c>
      <c r="E267" s="17">
        <v>1.85</v>
      </c>
      <c r="F267" s="17">
        <v>200</v>
      </c>
      <c r="G267" s="99" t="s">
        <v>3118</v>
      </c>
      <c r="H267" s="98" t="s">
        <v>9734</v>
      </c>
      <c r="I267" s="17" t="s">
        <v>410</v>
      </c>
      <c r="J267" s="17" t="s">
        <v>3026</v>
      </c>
      <c r="K267" s="3">
        <v>73313</v>
      </c>
      <c r="L267" s="98">
        <v>4055473733135</v>
      </c>
      <c r="M267" s="17">
        <v>2.4500000000000002</v>
      </c>
      <c r="N267" s="3">
        <v>83313</v>
      </c>
      <c r="O267" s="98">
        <v>4055473833132</v>
      </c>
      <c r="P267" s="17">
        <v>3.75</v>
      </c>
      <c r="Q267" s="3">
        <v>53313</v>
      </c>
      <c r="R267" s="98">
        <v>4055473533131</v>
      </c>
      <c r="S267" s="17">
        <v>4.95</v>
      </c>
      <c r="T267" s="3">
        <v>33313</v>
      </c>
      <c r="U267" s="98">
        <v>4055473333137</v>
      </c>
      <c r="V267" s="17">
        <v>6.75</v>
      </c>
      <c r="W267" s="3">
        <v>63313</v>
      </c>
      <c r="X267" s="98">
        <v>4055473633138</v>
      </c>
      <c r="Y267" s="17">
        <v>2.95</v>
      </c>
      <c r="Z267" s="101" t="s">
        <v>7413</v>
      </c>
      <c r="AA267" s="101" t="s">
        <v>7414</v>
      </c>
      <c r="AB267" s="101" t="s">
        <v>411</v>
      </c>
      <c r="AC267" s="101" t="s">
        <v>409</v>
      </c>
      <c r="AD267" s="101" t="s">
        <v>7415</v>
      </c>
      <c r="AE267" s="101" t="s">
        <v>7416</v>
      </c>
      <c r="AF267" s="101" t="s">
        <v>2450</v>
      </c>
      <c r="AG267" s="101" t="s">
        <v>7417</v>
      </c>
      <c r="AH267" s="101" t="s">
        <v>7418</v>
      </c>
      <c r="AI267" s="101" t="s">
        <v>7419</v>
      </c>
      <c r="AJ267" s="101" t="s">
        <v>2451</v>
      </c>
      <c r="AK267" s="102" t="s">
        <v>7420</v>
      </c>
      <c r="AL267" s="101" t="s">
        <v>7421</v>
      </c>
      <c r="AM267" s="101" t="s">
        <v>7422</v>
      </c>
      <c r="AN267" s="101" t="s">
        <v>7423</v>
      </c>
      <c r="AO267" s="101" t="s">
        <v>7424</v>
      </c>
      <c r="AP267" s="101" t="s">
        <v>7425</v>
      </c>
      <c r="AQ267" s="101" t="s">
        <v>7426</v>
      </c>
      <c r="AR267" s="101" t="s">
        <v>2453</v>
      </c>
      <c r="AS267" s="101" t="s">
        <v>7427</v>
      </c>
      <c r="AT267" s="101" t="s">
        <v>2454</v>
      </c>
      <c r="AU267" s="101" t="s">
        <v>7428</v>
      </c>
      <c r="AV267" s="101" t="s">
        <v>7429</v>
      </c>
      <c r="AW267" s="101" t="s">
        <v>7430</v>
      </c>
      <c r="AX267" s="101" t="s">
        <v>2452</v>
      </c>
      <c r="AY267" s="101" t="s">
        <v>7429</v>
      </c>
      <c r="AZ267" s="101" t="s">
        <v>7431</v>
      </c>
      <c r="BA267" s="103" t="s">
        <v>7432</v>
      </c>
      <c r="BB267" s="18" t="str">
        <f t="shared" si="113"/>
        <v>Американска пампас трева
Cortaderia selloana
Amerikanisches Pampasgras</v>
      </c>
      <c r="BC267" s="18" t="str">
        <f t="shared" si="114"/>
        <v>Amerikansk pampasgræs
Cortaderia selloana
Amerikanisches Pampasgras</v>
      </c>
      <c r="BD267" s="18" t="str">
        <f t="shared" si="115"/>
        <v xml:space="preserve">Amerikanisches Pampasgras
Cortaderia selloana
</v>
      </c>
      <c r="BE267" s="18" t="str">
        <f t="shared" si="116"/>
        <v>American Pampas Grass
Cortaderia selloana
Amerikanisches Pampasgras</v>
      </c>
      <c r="BF267" s="18" t="str">
        <f t="shared" si="117"/>
        <v>Ameerika pamparohi
Cortaderia selloana
Amerikanisches Pampasgras</v>
      </c>
      <c r="BG267" s="18" t="str">
        <f t="shared" si="118"/>
        <v>Amerikkalainen pampasruoho
Cortaderia selloana
Amerikanisches Pampasgras</v>
      </c>
      <c r="BH267" s="18" t="str">
        <f t="shared" si="119"/>
        <v>Herbe de la pampa
Cortaderia selloana
Amerikanisches Pampasgras</v>
      </c>
      <c r="BI267" s="18" t="str">
        <f t="shared" si="120"/>
        <v>Αμερικάνικο γρασίδι pampas
Cortaderia selloana
Amerikanisches Pampasgras</v>
      </c>
      <c r="BJ267" s="18" t="str">
        <f t="shared" si="121"/>
        <v>Meiriceánach pampas féar
Cortaderia selloana
Amerikanisches Pampasgras</v>
      </c>
      <c r="BK267" s="18" t="str">
        <f t="shared" si="122"/>
        <v>Amerískt pampas gras
Cortaderia selloana
Amerikanisches Pampasgras</v>
      </c>
      <c r="BL267" s="18" t="str">
        <f t="shared" si="123"/>
        <v>Erba delle Pampas
Cortaderia selloana
Amerikanisches Pampasgras</v>
      </c>
      <c r="BM267" s="18" t="str">
        <f t="shared" si="124"/>
        <v>シロガネヨシ
Cortaderia selloana
Amerikanisches Pampasgras</v>
      </c>
      <c r="BN267" s="18" t="str">
        <f t="shared" si="125"/>
        <v>Američka pampas trava
Cortaderia selloana
Amerikanisches Pampasgras</v>
      </c>
      <c r="BO267" s="18" t="str">
        <f t="shared" si="126"/>
        <v>Amerikāņu pampu zāle
Cortaderia selloana
Amerikanisches Pampasgras</v>
      </c>
      <c r="BP267" s="18" t="str">
        <f t="shared" si="127"/>
        <v>Amerikos pampų žolė
Cortaderia selloana
Amerikanisches Pampasgras</v>
      </c>
      <c r="BQ267" s="18" t="str">
        <f t="shared" si="128"/>
        <v>Ħaxix tal-pampas Amerikan
Cortaderia selloana
Amerikanisches Pampasgras</v>
      </c>
      <c r="BR267" s="18" t="str">
        <f t="shared" si="129"/>
        <v>Grassen-Bamboo-Amerikaans Pampagras
Cortaderia selloana
Amerikanisches Pampasgras</v>
      </c>
      <c r="BS267" s="18" t="str">
        <f t="shared" si="130"/>
        <v>Amerikansk pampasgress
Cortaderia selloana
Amerikanisches Pampasgras</v>
      </c>
      <c r="BT267" s="18" t="str">
        <f t="shared" si="131"/>
        <v>Amerykańska Trawa Pampasowa
Cortaderia selloana
Amerikanisches Pampasgras</v>
      </c>
      <c r="BU267" s="18" t="str">
        <f t="shared" si="132"/>
        <v>Capim dos pampas americanos
Cortaderia selloana
Amerikanisches Pampasgras</v>
      </c>
      <c r="BV267" s="18" t="str">
        <f t="shared" si="133"/>
        <v>Iarbă De Pampas
Cortaderia selloana
Amerikanisches Pampasgras</v>
      </c>
      <c r="BW267" s="18" t="str">
        <f t="shared" si="134"/>
        <v>Gräs-Bambu-Amerikanskt Pampasgräs
Cortaderia selloana
Amerikanisches Pampasgras</v>
      </c>
      <c r="BX267" s="18" t="str">
        <f t="shared" si="135"/>
        <v>Americká pampová tráva
Cortaderia selloana
Amerikanisches Pampasgras</v>
      </c>
      <c r="BY267" s="18" t="str">
        <f t="shared" si="136"/>
        <v>Ameriška pampaška trava
Cortaderia selloana
Amerikanisches Pampasgras</v>
      </c>
      <c r="BZ267" s="18" t="str">
        <f t="shared" si="137"/>
        <v>Hierba de las Pampas
Cortaderia selloana
Amerikanisches Pampasgras</v>
      </c>
      <c r="CA267" s="18" t="str">
        <f t="shared" si="138"/>
        <v>Americká pampová tráva
Cortaderia selloana
Amerikanisches Pampasgras</v>
      </c>
      <c r="CB267" s="18" t="str">
        <f t="shared" si="139"/>
        <v>Amerikan pampa otu
Cortaderia selloana
Amerikanisches Pampasgras</v>
      </c>
      <c r="CC267" s="18" t="str">
        <f t="shared" si="140"/>
        <v>Amerikai pampafű
Cortaderia selloana
Amerikanisches Pampasgras</v>
      </c>
    </row>
    <row r="268" spans="2:81" ht="72" x14ac:dyDescent="0.2">
      <c r="B268" s="136">
        <v>266</v>
      </c>
      <c r="C268" s="3">
        <v>13314</v>
      </c>
      <c r="D268" s="98">
        <v>4055473133140</v>
      </c>
      <c r="E268" s="17">
        <v>1.85</v>
      </c>
      <c r="F268" s="17">
        <v>10</v>
      </c>
      <c r="G268" s="99" t="s">
        <v>3118</v>
      </c>
      <c r="H268" s="98" t="s">
        <v>9734</v>
      </c>
      <c r="I268" s="17" t="s">
        <v>434</v>
      </c>
      <c r="J268" s="17" t="s">
        <v>3027</v>
      </c>
      <c r="K268" s="3">
        <v>73314</v>
      </c>
      <c r="L268" s="98">
        <v>4055473733142</v>
      </c>
      <c r="M268" s="17">
        <v>2.4500000000000002</v>
      </c>
      <c r="N268" s="3">
        <v>83314</v>
      </c>
      <c r="O268" s="98">
        <v>4055473833149</v>
      </c>
      <c r="P268" s="17">
        <v>3.75</v>
      </c>
      <c r="Q268" s="3">
        <v>53314</v>
      </c>
      <c r="R268" s="98">
        <v>4055473533148</v>
      </c>
      <c r="S268" s="17">
        <v>4.95</v>
      </c>
      <c r="T268" s="3">
        <v>33314</v>
      </c>
      <c r="U268" s="98">
        <v>4055473333144</v>
      </c>
      <c r="V268" s="17">
        <v>6.75</v>
      </c>
      <c r="W268" s="3">
        <v>63314</v>
      </c>
      <c r="X268" s="98">
        <v>4055473633145</v>
      </c>
      <c r="Y268" s="17">
        <v>2.95</v>
      </c>
      <c r="Z268" s="101" t="s">
        <v>7433</v>
      </c>
      <c r="AA268" s="101" t="s">
        <v>7434</v>
      </c>
      <c r="AB268" s="101" t="s">
        <v>435</v>
      </c>
      <c r="AC268" s="101" t="s">
        <v>433</v>
      </c>
      <c r="AD268" s="101" t="s">
        <v>7435</v>
      </c>
      <c r="AE268" s="101" t="s">
        <v>7436</v>
      </c>
      <c r="AF268" s="101" t="s">
        <v>2455</v>
      </c>
      <c r="AG268" s="101" t="s">
        <v>7436</v>
      </c>
      <c r="AH268" s="101" t="s">
        <v>7437</v>
      </c>
      <c r="AI268" s="101" t="s">
        <v>7438</v>
      </c>
      <c r="AJ268" s="101" t="s">
        <v>2456</v>
      </c>
      <c r="AK268" s="102" t="s">
        <v>7439</v>
      </c>
      <c r="AL268" s="101" t="s">
        <v>7440</v>
      </c>
      <c r="AM268" s="101" t="s">
        <v>7441</v>
      </c>
      <c r="AN268" s="101" t="s">
        <v>7442</v>
      </c>
      <c r="AO268" s="101" t="s">
        <v>7443</v>
      </c>
      <c r="AP268" s="101" t="s">
        <v>7444</v>
      </c>
      <c r="AQ268" s="101" t="s">
        <v>7436</v>
      </c>
      <c r="AR268" s="101" t="s">
        <v>2458</v>
      </c>
      <c r="AS268" s="101" t="s">
        <v>7445</v>
      </c>
      <c r="AT268" s="101" t="s">
        <v>2459</v>
      </c>
      <c r="AU268" s="101" t="s">
        <v>7446</v>
      </c>
      <c r="AV268" s="101" t="s">
        <v>7447</v>
      </c>
      <c r="AW268" s="101" t="s">
        <v>7448</v>
      </c>
      <c r="AX268" s="101" t="s">
        <v>2457</v>
      </c>
      <c r="AY268" s="101" t="s">
        <v>7447</v>
      </c>
      <c r="AZ268" s="101" t="s">
        <v>7449</v>
      </c>
      <c r="BA268" s="103" t="s">
        <v>7450</v>
      </c>
      <c r="BB268" s="18" t="str">
        <f t="shared" si="113"/>
        <v>Гигантска перушина / Пиренеи - перушина
Stipa gigantea
Riesen-Federgras / Pyrenäen - Federgras</v>
      </c>
      <c r="BC268" s="18" t="str">
        <f t="shared" si="114"/>
        <v>Kæmpe Fjergræs / Pyrenæerne - Fjergræs
Stipa gigantea
Riesen-Federgras / Pyrenäen - Federgras</v>
      </c>
      <c r="BD268" s="18" t="str">
        <f t="shared" si="115"/>
        <v xml:space="preserve">Riesen-Federgras / Pyrenäen - Federgras
Stipa gigantea
</v>
      </c>
      <c r="BE268" s="18" t="str">
        <f t="shared" si="116"/>
        <v>Giant Feather Grass
Stipa gigantea
Riesen-Federgras / Pyrenäen - Federgras</v>
      </c>
      <c r="BF268" s="18" t="str">
        <f t="shared" si="117"/>
        <v>Giant Feather Grass / Püreneed - Feather Grass
Stipa gigantea
Riesen-Federgras / Pyrenäen - Federgras</v>
      </c>
      <c r="BG268" s="18" t="str">
        <f t="shared" si="118"/>
        <v>Giant Feather Grass / Pyrenees - Feather Grass
Stipa gigantea
Riesen-Federgras / Pyrenäen - Federgras</v>
      </c>
      <c r="BH268" s="18" t="str">
        <f t="shared" si="119"/>
        <v>Stipa géante
Stipa gigantea
Riesen-Federgras / Pyrenäen - Federgras</v>
      </c>
      <c r="BI268" s="18" t="str">
        <f t="shared" si="120"/>
        <v>Giant Feather Grass / Pyrenees - Feather Grass
Stipa gigantea
Riesen-Federgras / Pyrenäen - Federgras</v>
      </c>
      <c r="BJ268" s="18" t="str">
        <f t="shared" si="121"/>
        <v>Féar Cleite Ollmhór / Piréiní - Feather Grass
Stipa gigantea
Riesen-Federgras / Pyrenäen - Federgras</v>
      </c>
      <c r="BK268" s="18" t="str">
        <f t="shared" si="122"/>
        <v>Risastór fjaðragras / Pyrenees - Fjaðurgras
Stipa gigantea
Riesen-Federgras / Pyrenäen - Federgras</v>
      </c>
      <c r="BL268" s="18" t="str">
        <f t="shared" si="123"/>
        <v>Lino delle fate gigante
Stipa gigantea
Riesen-Federgras / Pyrenäen - Federgras</v>
      </c>
      <c r="BM268" s="18" t="str">
        <f t="shared" si="124"/>
        <v>ジャイアントフェザーグラス
Stipa gigantea
Riesen-Federgras / Pyrenäen - Federgras</v>
      </c>
      <c r="BN268" s="18" t="str">
        <f t="shared" si="125"/>
        <v>Divovska perna trava / Pireneji - perna trava
Stipa gigantea
Riesen-Federgras / Pyrenäen - Federgras</v>
      </c>
      <c r="BO268" s="18" t="str">
        <f t="shared" si="126"/>
        <v>Milzu spalvu zāle / Pireneji - spalvu zāle
Stipa gigantea
Riesen-Federgras / Pyrenäen - Federgras</v>
      </c>
      <c r="BP268" s="18" t="str">
        <f t="shared" si="127"/>
        <v>Milžiniška plunksnų žolė / Pirėnai – plunksnų žolė
Stipa gigantea
Riesen-Federgras / Pyrenäen - Federgras</v>
      </c>
      <c r="BQ268" s="18" t="str">
        <f t="shared" si="128"/>
        <v>Ħaxix tar-rix ġgant / Pirinej - Ħaxix tar-rix
Stipa gigantea
Riesen-Federgras / Pyrenäen - Federgras</v>
      </c>
      <c r="BR268" s="18" t="str">
        <f t="shared" si="129"/>
        <v>Grassen Bamboe Reuze Verengras / Pyreneeën - Verengras
Stipa gigantea
Riesen-Federgras / Pyrenäen - Federgras</v>
      </c>
      <c r="BS268" s="18" t="str">
        <f t="shared" si="130"/>
        <v>Giant Feather Grass / Pyrenees - Feather Grass
Stipa gigantea
Riesen-Federgras / Pyrenäen - Federgras</v>
      </c>
      <c r="BT268" s="18" t="str">
        <f t="shared" si="131"/>
        <v>Giant-Feather Grass
Stipa gigantea
Riesen-Federgras / Pyrenäen - Federgras</v>
      </c>
      <c r="BU268" s="18" t="str">
        <f t="shared" si="132"/>
        <v>Grama Pena Gigante / Pirinéus - Grama Pena
Stipa gigantea
Riesen-Federgras / Pyrenäen - Federgras</v>
      </c>
      <c r="BV268" s="18" t="str">
        <f t="shared" si="133"/>
        <v>Pirinei - Iarbă Cu Pene
Stipa gigantea
Riesen-Federgras / Pyrenäen - Federgras</v>
      </c>
      <c r="BW268" s="18" t="str">
        <f t="shared" si="134"/>
        <v>Gräs-Bambu-Jätte-Fjädergräs / Pyrenéer - Fjädergräs
Stipa gigantea
Riesen-Federgras / Pyrenäen - Federgras</v>
      </c>
      <c r="BX268" s="18" t="str">
        <f t="shared" si="135"/>
        <v>Giant Feather Grass / Pyreneje - Feather Grass
Stipa gigantea
Riesen-Federgras / Pyrenäen - Federgras</v>
      </c>
      <c r="BY268" s="18" t="str">
        <f t="shared" si="136"/>
        <v>Velikanska perjanka / Pireneji - perjanka
Stipa gigantea
Riesen-Federgras / Pyrenäen - Federgras</v>
      </c>
      <c r="BZ268" s="18" t="str">
        <f t="shared" si="137"/>
        <v>Espolín
Stipa gigantea
Riesen-Federgras / Pyrenäen - Federgras</v>
      </c>
      <c r="CA268" s="18" t="str">
        <f t="shared" si="138"/>
        <v>Giant Feather Grass / Pyreneje - Feather Grass
Stipa gigantea
Riesen-Federgras / Pyrenäen - Federgras</v>
      </c>
      <c r="CB268" s="18" t="str">
        <f t="shared" si="139"/>
        <v>Dev Tüy Otu / Pireneler - Tüy Otu
Stipa gigantea
Riesen-Federgras / Pyrenäen - Federgras</v>
      </c>
      <c r="CC268" s="18" t="str">
        <f t="shared" si="140"/>
        <v>Giant Feather Grass / Pireneusok - Feather Grass
Stipa gigantea
Riesen-Federgras / Pyrenäen - Federgras</v>
      </c>
    </row>
    <row r="269" spans="2:81" ht="48" x14ac:dyDescent="0.2">
      <c r="B269" s="136">
        <v>267</v>
      </c>
      <c r="C269" s="3">
        <v>13322</v>
      </c>
      <c r="D269" s="98">
        <v>4055473133225</v>
      </c>
      <c r="E269" s="17">
        <v>1.85</v>
      </c>
      <c r="F269" s="17">
        <v>20</v>
      </c>
      <c r="G269" s="99" t="s">
        <v>3118</v>
      </c>
      <c r="H269" s="98" t="s">
        <v>9734</v>
      </c>
      <c r="I269" s="17" t="s">
        <v>440</v>
      </c>
      <c r="J269" s="17" t="s">
        <v>3028</v>
      </c>
      <c r="K269" s="3">
        <v>73322</v>
      </c>
      <c r="L269" s="98">
        <v>4055473733227</v>
      </c>
      <c r="M269" s="17">
        <v>2.4500000000000002</v>
      </c>
      <c r="N269" s="3">
        <v>83322</v>
      </c>
      <c r="O269" s="98">
        <v>4055473833224</v>
      </c>
      <c r="P269" s="17">
        <v>3.75</v>
      </c>
      <c r="Q269" s="3">
        <v>53322</v>
      </c>
      <c r="R269" s="98">
        <v>4055473533223</v>
      </c>
      <c r="S269" s="17">
        <v>4.95</v>
      </c>
      <c r="T269" s="3">
        <v>33322</v>
      </c>
      <c r="U269" s="98">
        <v>4055473333229</v>
      </c>
      <c r="V269" s="17">
        <v>6.75</v>
      </c>
      <c r="W269" s="3">
        <v>63322</v>
      </c>
      <c r="X269" s="98">
        <v>4055473633220</v>
      </c>
      <c r="Y269" s="17">
        <v>2.95</v>
      </c>
      <c r="Z269" s="101" t="s">
        <v>7451</v>
      </c>
      <c r="AA269" s="101" t="s">
        <v>7452</v>
      </c>
      <c r="AB269" s="101" t="s">
        <v>441</v>
      </c>
      <c r="AC269" s="101" t="s">
        <v>439</v>
      </c>
      <c r="AD269" s="101" t="s">
        <v>7453</v>
      </c>
      <c r="AE269" s="101" t="s">
        <v>7454</v>
      </c>
      <c r="AF269" s="101" t="s">
        <v>2460</v>
      </c>
      <c r="AG269" s="101" t="s">
        <v>7455</v>
      </c>
      <c r="AH269" s="101" t="s">
        <v>7456</v>
      </c>
      <c r="AI269" s="101" t="s">
        <v>7457</v>
      </c>
      <c r="AJ269" s="101" t="s">
        <v>2461</v>
      </c>
      <c r="AK269" s="102" t="s">
        <v>7458</v>
      </c>
      <c r="AL269" s="101" t="s">
        <v>7459</v>
      </c>
      <c r="AM269" s="101" t="s">
        <v>7460</v>
      </c>
      <c r="AN269" s="101" t="s">
        <v>7461</v>
      </c>
      <c r="AO269" s="101" t="s">
        <v>7462</v>
      </c>
      <c r="AP269" s="101" t="s">
        <v>7463</v>
      </c>
      <c r="AQ269" s="101" t="s">
        <v>7464</v>
      </c>
      <c r="AR269" s="101" t="s">
        <v>2463</v>
      </c>
      <c r="AS269" s="101" t="s">
        <v>7465</v>
      </c>
      <c r="AT269" s="101" t="s">
        <v>2464</v>
      </c>
      <c r="AU269" s="101" t="s">
        <v>7466</v>
      </c>
      <c r="AV269" s="101" t="s">
        <v>7467</v>
      </c>
      <c r="AW269" s="101" t="s">
        <v>7468</v>
      </c>
      <c r="AX269" s="101" t="s">
        <v>2462</v>
      </c>
      <c r="AY269" s="101" t="s">
        <v>7469</v>
      </c>
      <c r="AZ269" s="101" t="s">
        <v>7470</v>
      </c>
      <c r="BA269" s="103" t="s">
        <v>7471</v>
      </c>
      <c r="BB269" s="18" t="str">
        <f t="shared" si="113"/>
        <v>Мосо гигантски бамбук
Phyllostachys pubescens
Moso Riesenbambus</v>
      </c>
      <c r="BC269" s="18" t="str">
        <f t="shared" si="114"/>
        <v>Moso kæmpe bambus
Phyllostachys pubescens
Moso Riesenbambus</v>
      </c>
      <c r="BD269" s="18" t="str">
        <f t="shared" si="115"/>
        <v xml:space="preserve">Moso Riesenbambus
Phyllostachys pubescens
</v>
      </c>
      <c r="BE269" s="18" t="str">
        <f t="shared" si="116"/>
        <v>Moso Bamboo
Phyllostachys pubescens
Moso Riesenbambus</v>
      </c>
      <c r="BF269" s="18" t="str">
        <f t="shared" si="117"/>
        <v>Moso hiiglaslik bambus
Phyllostachys pubescens
Moso Riesenbambus</v>
      </c>
      <c r="BG269" s="18" t="str">
        <f t="shared" si="118"/>
        <v>Moso jättiläinen bambu
Phyllostachys pubescens
Moso Riesenbambus</v>
      </c>
      <c r="BH269" s="18" t="str">
        <f t="shared" si="119"/>
        <v>Bambou Moso
Phyllostachys pubescens
Moso Riesenbambus</v>
      </c>
      <c r="BI269" s="18" t="str">
        <f t="shared" si="120"/>
        <v>Γιγαντιαίο μπαμπού Moso
Phyllostachys pubescens
Moso Riesenbambus</v>
      </c>
      <c r="BJ269" s="18" t="str">
        <f t="shared" si="121"/>
        <v>Bambú ollmhór Moso
Phyllostachys pubescens
Moso Riesenbambus</v>
      </c>
      <c r="BK269" s="18" t="str">
        <f t="shared" si="122"/>
        <v>Moso risastór bambus
Phyllostachys pubescens
Moso Riesenbambus</v>
      </c>
      <c r="BL269" s="18" t="str">
        <f t="shared" si="123"/>
        <v>Moso / Bambù gigante
Phyllostachys pubescens
Moso Riesenbambus</v>
      </c>
      <c r="BM269" s="18" t="str">
        <f t="shared" si="124"/>
        <v>孟宗竹
Phyllostachys pubescens
Moso Riesenbambus</v>
      </c>
      <c r="BN269" s="18" t="str">
        <f t="shared" si="125"/>
        <v>Moso divovski bambus
Phyllostachys pubescens
Moso Riesenbambus</v>
      </c>
      <c r="BO269" s="18" t="str">
        <f t="shared" si="126"/>
        <v>Moso milzu bambuss
Phyllostachys pubescens
Moso Riesenbambus</v>
      </c>
      <c r="BP269" s="18" t="str">
        <f t="shared" si="127"/>
        <v>Moso milžiniškas bambukas
Phyllostachys pubescens
Moso Riesenbambus</v>
      </c>
      <c r="BQ269" s="18" t="str">
        <f t="shared" si="128"/>
        <v>Moso bambu ġgant
Phyllostachys pubescens
Moso Riesenbambus</v>
      </c>
      <c r="BR269" s="18" t="str">
        <f t="shared" si="129"/>
        <v>Grassen-Bamboo-Moso Giant Bamboo
Phyllostachys pubescens
Moso Riesenbambus</v>
      </c>
      <c r="BS269" s="18" t="str">
        <f t="shared" si="130"/>
        <v>Moso gigantisk bambus
Phyllostachys pubescens
Moso Riesenbambus</v>
      </c>
      <c r="BT269" s="18" t="str">
        <f t="shared" si="131"/>
        <v>Moso Giant Bamboo
Phyllostachys pubescens
Moso Riesenbambus</v>
      </c>
      <c r="BU269" s="18" t="str">
        <f t="shared" si="132"/>
        <v>Moso bambu gigante
Phyllostachys pubescens
Moso Riesenbambus</v>
      </c>
      <c r="BV269" s="18" t="str">
        <f t="shared" si="133"/>
        <v>Bambus Gigant Moso
Phyllostachys pubescens
Moso Riesenbambus</v>
      </c>
      <c r="BW269" s="18" t="str">
        <f t="shared" si="134"/>
        <v>Gräs-Bambu-Moso Jättebambu
Phyllostachys pubescens
Moso Riesenbambus</v>
      </c>
      <c r="BX269" s="18" t="str">
        <f t="shared" si="135"/>
        <v>Obrovský bambus Moso
Phyllostachys pubescens
Moso Riesenbambus</v>
      </c>
      <c r="BY269" s="18" t="str">
        <f t="shared" si="136"/>
        <v>Moso velikanski bambus
Phyllostachys pubescens
Moso Riesenbambus</v>
      </c>
      <c r="BZ269" s="18" t="str">
        <f t="shared" si="137"/>
        <v>Bambú moso
Phyllostachys pubescens
Moso Riesenbambus</v>
      </c>
      <c r="CA269" s="18" t="str">
        <f t="shared" si="138"/>
        <v>Moso obří bambus
Phyllostachys pubescens
Moso Riesenbambus</v>
      </c>
      <c r="CB269" s="18" t="str">
        <f t="shared" si="139"/>
        <v>Moso dev bambu
Phyllostachys pubescens
Moso Riesenbambus</v>
      </c>
      <c r="CC269" s="18" t="str">
        <f t="shared" si="140"/>
        <v>Moso óriási bambusz
Phyllostachys pubescens
Moso Riesenbambus</v>
      </c>
    </row>
    <row r="270" spans="2:81" ht="48" x14ac:dyDescent="0.2">
      <c r="B270" s="136">
        <v>268</v>
      </c>
      <c r="C270" s="3">
        <v>15201</v>
      </c>
      <c r="D270" s="98">
        <v>4055473152011</v>
      </c>
      <c r="E270" s="17">
        <v>1.85</v>
      </c>
      <c r="F270" s="17">
        <v>200</v>
      </c>
      <c r="G270" s="99" t="s">
        <v>3119</v>
      </c>
      <c r="H270" s="98" t="s">
        <v>9734</v>
      </c>
      <c r="I270" s="17" t="s">
        <v>548</v>
      </c>
      <c r="J270" s="17" t="s">
        <v>3029</v>
      </c>
      <c r="K270" s="3">
        <v>75201</v>
      </c>
      <c r="L270" s="98">
        <v>4055473752013</v>
      </c>
      <c r="M270" s="17">
        <v>2.4500000000000002</v>
      </c>
      <c r="N270" s="3">
        <v>85201</v>
      </c>
      <c r="O270" s="98">
        <v>4055473852010</v>
      </c>
      <c r="P270" s="17">
        <v>3.75</v>
      </c>
      <c r="Q270" s="3">
        <v>55201</v>
      </c>
      <c r="R270" s="98">
        <v>4055473552019</v>
      </c>
      <c r="S270" s="17">
        <v>4.95</v>
      </c>
      <c r="T270" s="3">
        <v>35201</v>
      </c>
      <c r="U270" s="98">
        <v>4055473352015</v>
      </c>
      <c r="V270" s="17">
        <v>6.75</v>
      </c>
      <c r="W270" s="3">
        <v>65201</v>
      </c>
      <c r="X270" s="98">
        <v>4055473652016</v>
      </c>
      <c r="Y270" s="17">
        <v>2.95</v>
      </c>
      <c r="Z270" s="101" t="s">
        <v>7472</v>
      </c>
      <c r="AA270" s="101" t="s">
        <v>7473</v>
      </c>
      <c r="AB270" s="101" t="s">
        <v>549</v>
      </c>
      <c r="AC270" s="101" t="s">
        <v>547</v>
      </c>
      <c r="AD270" s="101" t="s">
        <v>7474</v>
      </c>
      <c r="AE270" s="101" t="s">
        <v>7475</v>
      </c>
      <c r="AF270" s="101" t="s">
        <v>2465</v>
      </c>
      <c r="AG270" s="101" t="s">
        <v>7476</v>
      </c>
      <c r="AH270" s="101" t="s">
        <v>7477</v>
      </c>
      <c r="AI270" s="101" t="s">
        <v>7478</v>
      </c>
      <c r="AJ270" s="101" t="s">
        <v>2466</v>
      </c>
      <c r="AK270" s="102" t="s">
        <v>7479</v>
      </c>
      <c r="AL270" s="101" t="s">
        <v>7480</v>
      </c>
      <c r="AM270" s="101" t="s">
        <v>7481</v>
      </c>
      <c r="AN270" s="101" t="s">
        <v>7482</v>
      </c>
      <c r="AO270" s="101" t="s">
        <v>547</v>
      </c>
      <c r="AP270" s="101" t="s">
        <v>7483</v>
      </c>
      <c r="AQ270" s="101" t="s">
        <v>7484</v>
      </c>
      <c r="AR270" s="101" t="s">
        <v>2468</v>
      </c>
      <c r="AS270" s="101" t="s">
        <v>547</v>
      </c>
      <c r="AT270" s="101" t="s">
        <v>7485</v>
      </c>
      <c r="AU270" s="101" t="s">
        <v>7486</v>
      </c>
      <c r="AV270" s="101" t="s">
        <v>7487</v>
      </c>
      <c r="AW270" s="101" t="s">
        <v>7488</v>
      </c>
      <c r="AX270" s="101" t="s">
        <v>2467</v>
      </c>
      <c r="AY270" s="101" t="s">
        <v>7489</v>
      </c>
      <c r="AZ270" s="101" t="s">
        <v>7490</v>
      </c>
      <c r="BA270" s="103" t="s">
        <v>7491</v>
      </c>
      <c r="BB270" s="18" t="str">
        <f t="shared" si="113"/>
        <v>светло око
Euphrasia officinalis
Augentrost</v>
      </c>
      <c r="BC270" s="18" t="str">
        <f t="shared" si="114"/>
        <v>Øjentrøst
Euphrasia officinalis
Augentrost</v>
      </c>
      <c r="BD270" s="18" t="str">
        <f t="shared" si="115"/>
        <v xml:space="preserve">Augentrost
Euphrasia officinalis
</v>
      </c>
      <c r="BE270" s="18" t="str">
        <f t="shared" si="116"/>
        <v>Eyebright
Euphrasia officinalis
Augentrost</v>
      </c>
      <c r="BF270" s="18" t="str">
        <f t="shared" si="117"/>
        <v>Silmapaistev
Euphrasia officinalis
Augentrost</v>
      </c>
      <c r="BG270" s="18" t="str">
        <f t="shared" si="118"/>
        <v>Silmän kirkas
Euphrasia officinalis
Augentrost</v>
      </c>
      <c r="BH270" s="18" t="str">
        <f t="shared" si="119"/>
        <v>Euphraise de Rostkov
Euphrasia officinalis
Augentrost</v>
      </c>
      <c r="BI270" s="18" t="str">
        <f t="shared" si="120"/>
        <v>βλέμμα
Euphrasia officinalis
Augentrost</v>
      </c>
      <c r="BJ270" s="18" t="str">
        <f t="shared" si="121"/>
        <v>Geal súl
Euphrasia officinalis
Augentrost</v>
      </c>
      <c r="BK270" s="18" t="str">
        <f t="shared" si="122"/>
        <v>Augnbrjóst
Euphrasia officinalis
Augentrost</v>
      </c>
      <c r="BL270" s="18" t="str">
        <f t="shared" si="123"/>
        <v>Eufrasia officinale
Euphrasia officinalis
Augentrost</v>
      </c>
      <c r="BM270" s="18" t="str">
        <f t="shared" si="124"/>
        <v>アイブライト
Euphrasia officinalis
Augentrost</v>
      </c>
      <c r="BN270" s="18" t="str">
        <f t="shared" si="125"/>
        <v>Oka bistra
Euphrasia officinalis
Augentrost</v>
      </c>
      <c r="BO270" s="18" t="str">
        <f t="shared" si="126"/>
        <v>Acs gaišs
Euphrasia officinalis
Augentrost</v>
      </c>
      <c r="BP270" s="18" t="str">
        <f t="shared" si="127"/>
        <v>Akiai šviesus
Euphrasia officinalis
Augentrost</v>
      </c>
      <c r="BQ270" s="18" t="str">
        <f t="shared" si="128"/>
        <v>Eyebright
Euphrasia officinalis
Augentrost</v>
      </c>
      <c r="BR270" s="18" t="str">
        <f t="shared" si="129"/>
        <v>Geneeskrachtige Planten - Ogentroost
Euphrasia officinalis
Augentrost</v>
      </c>
      <c r="BS270" s="18" t="str">
        <f t="shared" si="130"/>
        <v>Øyentrøst
Euphrasia officinalis
Augentrost</v>
      </c>
      <c r="BT270" s="18" t="str">
        <f t="shared" si="131"/>
        <v>Świetlik
Euphrasia officinalis
Augentrost</v>
      </c>
      <c r="BU270" s="18" t="str">
        <f t="shared" si="132"/>
        <v>Eyebright
Euphrasia officinalis
Augentrost</v>
      </c>
      <c r="BV270" s="18" t="str">
        <f t="shared" si="133"/>
        <v>Plante medicinale - Eyebright
Euphrasia officinalis
Augentrost</v>
      </c>
      <c r="BW270" s="18" t="str">
        <f t="shared" si="134"/>
        <v>Läkemedelsväxter - Ögonljus
Euphrasia officinalis
Augentrost</v>
      </c>
      <c r="BX270" s="18" t="str">
        <f t="shared" si="135"/>
        <v>Svetlý
Euphrasia officinalis
Augentrost</v>
      </c>
      <c r="BY270" s="18" t="str">
        <f t="shared" si="136"/>
        <v>Svetlobno
Euphrasia officinalis
Augentrost</v>
      </c>
      <c r="BZ270" s="18" t="str">
        <f t="shared" si="137"/>
        <v>Eufrasia
Euphrasia officinalis
Augentrost</v>
      </c>
      <c r="CA270" s="18" t="str">
        <f t="shared" si="138"/>
        <v>Světlý
Euphrasia officinalis
Augentrost</v>
      </c>
      <c r="CB270" s="18" t="str">
        <f t="shared" si="139"/>
        <v>Göz kamaştırıcı
Euphrasia officinalis
Augentrost</v>
      </c>
      <c r="CC270" s="18" t="str">
        <f t="shared" si="140"/>
        <v>Szemfényvesztő
Euphrasia officinalis
Augentrost</v>
      </c>
    </row>
    <row r="271" spans="2:81" ht="48" x14ac:dyDescent="0.2">
      <c r="B271" s="136">
        <v>269</v>
      </c>
      <c r="C271" s="3">
        <v>15202</v>
      </c>
      <c r="D271" s="98">
        <v>4055473152028</v>
      </c>
      <c r="E271" s="17">
        <v>1.85</v>
      </c>
      <c r="F271" s="17">
        <v>40</v>
      </c>
      <c r="G271" s="99" t="s">
        <v>3119</v>
      </c>
      <c r="H271" s="98" t="s">
        <v>9734</v>
      </c>
      <c r="I271" s="17" t="s">
        <v>593</v>
      </c>
      <c r="J271" s="17" t="s">
        <v>3030</v>
      </c>
      <c r="K271" s="3">
        <v>75202</v>
      </c>
      <c r="L271" s="98">
        <v>4055473752020</v>
      </c>
      <c r="M271" s="17">
        <v>2.4500000000000002</v>
      </c>
      <c r="N271" s="3">
        <v>85202</v>
      </c>
      <c r="O271" s="98">
        <v>4055473852027</v>
      </c>
      <c r="P271" s="17">
        <v>3.75</v>
      </c>
      <c r="Q271" s="3">
        <v>55202</v>
      </c>
      <c r="R271" s="98">
        <v>4055473552026</v>
      </c>
      <c r="S271" s="17">
        <v>4.95</v>
      </c>
      <c r="T271" s="3">
        <v>35202</v>
      </c>
      <c r="U271" s="98">
        <v>4055473352022</v>
      </c>
      <c r="V271" s="17">
        <v>6.75</v>
      </c>
      <c r="W271" s="3">
        <v>65202</v>
      </c>
      <c r="X271" s="98">
        <v>4055473652023</v>
      </c>
      <c r="Y271" s="17">
        <v>2.95</v>
      </c>
      <c r="Z271" s="101" t="s">
        <v>7492</v>
      </c>
      <c r="AA271" s="101" t="s">
        <v>7493</v>
      </c>
      <c r="AB271" s="101" t="s">
        <v>594</v>
      </c>
      <c r="AC271" s="101" t="s">
        <v>592</v>
      </c>
      <c r="AD271" s="101" t="s">
        <v>7494</v>
      </c>
      <c r="AE271" s="101" t="s">
        <v>7495</v>
      </c>
      <c r="AF271" s="101" t="s">
        <v>2469</v>
      </c>
      <c r="AG271" s="101" t="s">
        <v>7496</v>
      </c>
      <c r="AH271" s="101" t="s">
        <v>7497</v>
      </c>
      <c r="AI271" s="101" t="s">
        <v>7498</v>
      </c>
      <c r="AJ271" s="101" t="s">
        <v>2470</v>
      </c>
      <c r="AK271" s="102" t="s">
        <v>7499</v>
      </c>
      <c r="AL271" s="101" t="s">
        <v>7500</v>
      </c>
      <c r="AM271" s="101" t="s">
        <v>7501</v>
      </c>
      <c r="AN271" s="101" t="s">
        <v>7502</v>
      </c>
      <c r="AO271" s="101" t="s">
        <v>7503</v>
      </c>
      <c r="AP271" s="101" t="s">
        <v>7504</v>
      </c>
      <c r="AQ271" s="101" t="s">
        <v>7505</v>
      </c>
      <c r="AR271" s="101" t="s">
        <v>2472</v>
      </c>
      <c r="AS271" s="101" t="s">
        <v>7506</v>
      </c>
      <c r="AT271" s="101" t="s">
        <v>7507</v>
      </c>
      <c r="AU271" s="101" t="s">
        <v>7508</v>
      </c>
      <c r="AV271" s="101" t="s">
        <v>7509</v>
      </c>
      <c r="AW271" s="101" t="s">
        <v>7500</v>
      </c>
      <c r="AX271" s="101" t="s">
        <v>2471</v>
      </c>
      <c r="AY271" s="101" t="s">
        <v>7509</v>
      </c>
      <c r="AZ271" s="101" t="s">
        <v>7510</v>
      </c>
      <c r="BA271" s="103" t="s">
        <v>7511</v>
      </c>
      <c r="BB271" s="18" t="str">
        <f t="shared" si="113"/>
        <v>Истинска арника
Arnica montana
Echte Arnica</v>
      </c>
      <c r="BC271" s="18" t="str">
        <f t="shared" si="114"/>
        <v>Ægte Arnica
Arnica montana
Echte Arnica</v>
      </c>
      <c r="BD271" s="18" t="str">
        <f t="shared" si="115"/>
        <v xml:space="preserve">Echte Arnica
Arnica montana
</v>
      </c>
      <c r="BE271" s="18" t="str">
        <f t="shared" si="116"/>
        <v>Mountain Arnica
Arnica montana
Echte Arnica</v>
      </c>
      <c r="BF271" s="18" t="str">
        <f t="shared" si="117"/>
        <v>Tõeline Arnica
Arnica montana
Echte Arnica</v>
      </c>
      <c r="BG271" s="18" t="str">
        <f t="shared" si="118"/>
        <v>Todellinen Arnica
Arnica montana
Echte Arnica</v>
      </c>
      <c r="BH271" s="18" t="str">
        <f t="shared" si="119"/>
        <v>Arnica des montagnes
Arnica montana
Echte Arnica</v>
      </c>
      <c r="BI271" s="18" t="str">
        <f t="shared" si="120"/>
        <v>Αληθινή Άρνικα
Arnica montana
Echte Arnica</v>
      </c>
      <c r="BJ271" s="18" t="str">
        <f t="shared" si="121"/>
        <v>Arnica fíor
Arnica montana
Echte Arnica</v>
      </c>
      <c r="BK271" s="18" t="str">
        <f t="shared" si="122"/>
        <v>Sönn Arnica
Arnica montana
Echte Arnica</v>
      </c>
      <c r="BL271" s="18" t="str">
        <f t="shared" si="123"/>
        <v>Arnica 
Arnica montana
Echte Arnica</v>
      </c>
      <c r="BM271" s="18" t="str">
        <f t="shared" si="124"/>
        <v>アルニカ・モンタナ
Arnica montana
Echte Arnica</v>
      </c>
      <c r="BN271" s="18" t="str">
        <f t="shared" si="125"/>
        <v>Prava arnika
Arnica montana
Echte Arnica</v>
      </c>
      <c r="BO271" s="18" t="str">
        <f t="shared" si="126"/>
        <v>Īstā Arnika
Arnica montana
Echte Arnica</v>
      </c>
      <c r="BP271" s="18" t="str">
        <f t="shared" si="127"/>
        <v>Tikra Arnika
Arnica montana
Echte Arnica</v>
      </c>
      <c r="BQ271" s="18" t="str">
        <f t="shared" si="128"/>
        <v>Arnica vera
Arnica montana
Echte Arnica</v>
      </c>
      <c r="BR271" s="18" t="str">
        <f t="shared" si="129"/>
        <v>Medicinale Planten - Real Arnica
Arnica montana
Echte Arnica</v>
      </c>
      <c r="BS271" s="18" t="str">
        <f t="shared" si="130"/>
        <v>Ekte Arnica
Arnica montana
Echte Arnica</v>
      </c>
      <c r="BT271" s="18" t="str">
        <f t="shared" si="131"/>
        <v>Prawdziwa Arnika
Arnica montana
Echte Arnica</v>
      </c>
      <c r="BU271" s="18" t="str">
        <f t="shared" si="132"/>
        <v>Verdadeira Arnica
Arnica montana
Echte Arnica</v>
      </c>
      <c r="BV271" s="18" t="str">
        <f t="shared" si="133"/>
        <v>Plante medicinale - Arnica Adevărată
Arnica montana
Echte Arnica</v>
      </c>
      <c r="BW271" s="18" t="str">
        <f t="shared" si="134"/>
        <v>Läkemedel - Real Arnica
Arnica montana
Echte Arnica</v>
      </c>
      <c r="BX271" s="18" t="str">
        <f t="shared" si="135"/>
        <v>Pravá Arnika
Arnica montana
Echte Arnica</v>
      </c>
      <c r="BY271" s="18" t="str">
        <f t="shared" si="136"/>
        <v>Prava arnika
Arnica montana
Echte Arnica</v>
      </c>
      <c r="BZ271" s="18" t="str">
        <f t="shared" si="137"/>
        <v>Árnica
Arnica montana
Echte Arnica</v>
      </c>
      <c r="CA271" s="18" t="str">
        <f t="shared" si="138"/>
        <v>Pravá Arnika
Arnica montana
Echte Arnica</v>
      </c>
      <c r="CB271" s="18" t="str">
        <f t="shared" si="139"/>
        <v>Gerçek Arnika
Arnica montana
Echte Arnica</v>
      </c>
      <c r="CC271" s="18" t="str">
        <f t="shared" si="140"/>
        <v>Igazi Árnika
Arnica montana
Echte Arnica</v>
      </c>
    </row>
    <row r="272" spans="2:81" ht="48" x14ac:dyDescent="0.2">
      <c r="B272" s="136">
        <v>270</v>
      </c>
      <c r="C272" s="3">
        <v>15203</v>
      </c>
      <c r="D272" s="98">
        <v>4055473152035</v>
      </c>
      <c r="E272" s="17">
        <v>1.85</v>
      </c>
      <c r="F272" s="17">
        <v>150</v>
      </c>
      <c r="G272" s="99" t="s">
        <v>3119</v>
      </c>
      <c r="H272" s="98" t="s">
        <v>9734</v>
      </c>
      <c r="I272" s="17" t="s">
        <v>538</v>
      </c>
      <c r="J272" s="17" t="s">
        <v>3031</v>
      </c>
      <c r="K272" s="3">
        <v>75203</v>
      </c>
      <c r="L272" s="98">
        <v>4055473752037</v>
      </c>
      <c r="M272" s="17">
        <v>2.4500000000000002</v>
      </c>
      <c r="N272" s="3">
        <v>85203</v>
      </c>
      <c r="O272" s="98">
        <v>4055473852034</v>
      </c>
      <c r="P272" s="17">
        <v>3.75</v>
      </c>
      <c r="Q272" s="3">
        <v>55203</v>
      </c>
      <c r="R272" s="98">
        <v>4055473552033</v>
      </c>
      <c r="S272" s="17">
        <v>4.95</v>
      </c>
      <c r="T272" s="3">
        <v>35203</v>
      </c>
      <c r="U272" s="98">
        <v>4055473352039</v>
      </c>
      <c r="V272" s="17">
        <v>6.75</v>
      </c>
      <c r="W272" s="3">
        <v>65203</v>
      </c>
      <c r="X272" s="98">
        <v>4055473652030</v>
      </c>
      <c r="Y272" s="17">
        <v>2.95</v>
      </c>
      <c r="Z272" s="101" t="s">
        <v>6571</v>
      </c>
      <c r="AA272" s="101" t="s">
        <v>6572</v>
      </c>
      <c r="AB272" s="101" t="s">
        <v>7512</v>
      </c>
      <c r="AC272" s="101" t="s">
        <v>537</v>
      </c>
      <c r="AD272" s="101" t="s">
        <v>7513</v>
      </c>
      <c r="AE272" s="101" t="s">
        <v>7514</v>
      </c>
      <c r="AF272" s="101" t="s">
        <v>2473</v>
      </c>
      <c r="AG272" s="101" t="s">
        <v>7515</v>
      </c>
      <c r="AH272" s="101" t="s">
        <v>7516</v>
      </c>
      <c r="AI272" s="101" t="s">
        <v>7512</v>
      </c>
      <c r="AJ272" s="101" t="s">
        <v>2474</v>
      </c>
      <c r="AK272" s="102" t="s">
        <v>7517</v>
      </c>
      <c r="AL272" s="101" t="s">
        <v>7518</v>
      </c>
      <c r="AM272" s="101" t="s">
        <v>7519</v>
      </c>
      <c r="AN272" s="101" t="s">
        <v>7520</v>
      </c>
      <c r="AO272" s="101" t="s">
        <v>7521</v>
      </c>
      <c r="AP272" s="101" t="s">
        <v>7522</v>
      </c>
      <c r="AQ272" s="101" t="s">
        <v>7523</v>
      </c>
      <c r="AR272" s="101" t="s">
        <v>2476</v>
      </c>
      <c r="AS272" s="101" t="s">
        <v>7524</v>
      </c>
      <c r="AT272" s="101" t="s">
        <v>7525</v>
      </c>
      <c r="AU272" s="101" t="s">
        <v>7526</v>
      </c>
      <c r="AV272" s="101" t="s">
        <v>7527</v>
      </c>
      <c r="AW272" s="101" t="s">
        <v>7518</v>
      </c>
      <c r="AX272" s="101" t="s">
        <v>2475</v>
      </c>
      <c r="AY272" s="101" t="s">
        <v>7528</v>
      </c>
      <c r="AZ272" s="101" t="s">
        <v>7529</v>
      </c>
      <c r="BA272" s="103" t="s">
        <v>7530</v>
      </c>
      <c r="BB272" s="18" t="str">
        <f t="shared" si="113"/>
        <v>коприва
Urtica urens
Brennnessel</v>
      </c>
      <c r="BC272" s="18" t="str">
        <f t="shared" si="114"/>
        <v>Brændenælde
Urtica urens
Brennnessel</v>
      </c>
      <c r="BD272" s="18" t="str">
        <f t="shared" si="115"/>
        <v xml:space="preserve">Brennnessel
Urtica urens
</v>
      </c>
      <c r="BE272" s="18" t="str">
        <f t="shared" si="116"/>
        <v>Dog Nettle
Urtica urens
Brennnessel</v>
      </c>
      <c r="BF272" s="18" t="str">
        <f t="shared" si="117"/>
        <v>Nõges
Urtica urens
Brennnessel</v>
      </c>
      <c r="BG272" s="18" t="str">
        <f t="shared" si="118"/>
        <v>Nokkonen
Urtica urens
Brennnessel</v>
      </c>
      <c r="BH272" s="18" t="str">
        <f t="shared" si="119"/>
        <v>Ortie brûlante
Urtica urens
Brennnessel</v>
      </c>
      <c r="BI272" s="18" t="str">
        <f t="shared" si="120"/>
        <v>τσουκνίδα
Urtica urens
Brennnessel</v>
      </c>
      <c r="BJ272" s="18" t="str">
        <f t="shared" si="121"/>
        <v>Neantóg
Urtica urens
Brennnessel</v>
      </c>
      <c r="BK272" s="18" t="str">
        <f t="shared" si="122"/>
        <v>Brennnessel
Urtica urens
Brennnessel</v>
      </c>
      <c r="BL272" s="18" t="str">
        <f t="shared" si="123"/>
        <v>Ortica minore
Urtica urens
Brennnessel</v>
      </c>
      <c r="BM272" s="18" t="str">
        <f t="shared" si="124"/>
        <v>ヒメイラクサ
Urtica urens
Brennnessel</v>
      </c>
      <c r="BN272" s="18" t="str">
        <f t="shared" si="125"/>
        <v>Kopriva
Urtica urens
Brennnessel</v>
      </c>
      <c r="BO272" s="18" t="str">
        <f t="shared" si="126"/>
        <v>Nātres
Urtica urens
Brennnessel</v>
      </c>
      <c r="BP272" s="18" t="str">
        <f t="shared" si="127"/>
        <v>Dilgėlė
Urtica urens
Brennnessel</v>
      </c>
      <c r="BQ272" s="18" t="str">
        <f t="shared" si="128"/>
        <v>Ħurrieq
Urtica urens
Brennnessel</v>
      </c>
      <c r="BR272" s="18" t="str">
        <f t="shared" si="129"/>
        <v>Geneeskrachtige Planten - Brandnetel
Urtica urens
Brennnessel</v>
      </c>
      <c r="BS272" s="18" t="str">
        <f t="shared" si="130"/>
        <v>Brennesle
Urtica urens
Brennnessel</v>
      </c>
      <c r="BT272" s="18" t="str">
        <f t="shared" si="131"/>
        <v>Pokrzywa
Urtica urens
Brennnessel</v>
      </c>
      <c r="BU272" s="18" t="str">
        <f t="shared" si="132"/>
        <v>Urtiga
Urtica urens
Brennnessel</v>
      </c>
      <c r="BV272" s="18" t="str">
        <f t="shared" si="133"/>
        <v>Plante medicinale - Urzică
Urtica urens
Brennnessel</v>
      </c>
      <c r="BW272" s="18" t="str">
        <f t="shared" si="134"/>
        <v>Läkemedelsväxter - Nässla
Urtica urens
Brennnessel</v>
      </c>
      <c r="BX272" s="18" t="str">
        <f t="shared" si="135"/>
        <v>Žihľava
Urtica urens
Brennnessel</v>
      </c>
      <c r="BY272" s="18" t="str">
        <f t="shared" si="136"/>
        <v>Kopriva
Urtica urens
Brennnessel</v>
      </c>
      <c r="BZ272" s="18" t="str">
        <f t="shared" si="137"/>
        <v>Ortiga menor
Urtica urens
Brennnessel</v>
      </c>
      <c r="CA272" s="18" t="str">
        <f t="shared" si="138"/>
        <v>Kopřiva
Urtica urens
Brennnessel</v>
      </c>
      <c r="CB272" s="18" t="str">
        <f t="shared" si="139"/>
        <v>Isırgan otu
Urtica urens
Brennnessel</v>
      </c>
      <c r="CC272" s="18" t="str">
        <f t="shared" si="140"/>
        <v>Csalán
Urtica urens
Brennnessel</v>
      </c>
    </row>
    <row r="273" spans="2:81" ht="48" x14ac:dyDescent="0.2">
      <c r="B273" s="136">
        <v>271</v>
      </c>
      <c r="C273" s="3">
        <v>15204</v>
      </c>
      <c r="D273" s="98">
        <v>4055473152042</v>
      </c>
      <c r="E273" s="17">
        <v>1.85</v>
      </c>
      <c r="F273" s="17">
        <v>300</v>
      </c>
      <c r="G273" s="99" t="s">
        <v>3119</v>
      </c>
      <c r="H273" s="98" t="s">
        <v>9734</v>
      </c>
      <c r="I273" s="17" t="s">
        <v>581</v>
      </c>
      <c r="J273" s="17" t="s">
        <v>3032</v>
      </c>
      <c r="K273" s="3">
        <v>75204</v>
      </c>
      <c r="L273" s="98">
        <v>4055473752044</v>
      </c>
      <c r="M273" s="17">
        <v>2.4500000000000002</v>
      </c>
      <c r="N273" s="3">
        <v>85204</v>
      </c>
      <c r="O273" s="98">
        <v>4055473852041</v>
      </c>
      <c r="P273" s="17">
        <v>3.75</v>
      </c>
      <c r="Q273" s="3">
        <v>55204</v>
      </c>
      <c r="R273" s="98">
        <v>4055473552040</v>
      </c>
      <c r="S273" s="17">
        <v>4.95</v>
      </c>
      <c r="T273" s="3">
        <v>35204</v>
      </c>
      <c r="U273" s="98">
        <v>4055473352046</v>
      </c>
      <c r="V273" s="17">
        <v>6.75</v>
      </c>
      <c r="W273" s="3">
        <v>65204</v>
      </c>
      <c r="X273" s="98">
        <v>4055473652047</v>
      </c>
      <c r="Y273" s="17">
        <v>2.95</v>
      </c>
      <c r="Z273" s="101" t="s">
        <v>7531</v>
      </c>
      <c r="AA273" s="101" t="s">
        <v>7532</v>
      </c>
      <c r="AB273" s="101" t="s">
        <v>582</v>
      </c>
      <c r="AC273" s="101" t="s">
        <v>580</v>
      </c>
      <c r="AD273" s="101" t="s">
        <v>7533</v>
      </c>
      <c r="AE273" s="101" t="s">
        <v>7534</v>
      </c>
      <c r="AF273" s="101" t="s">
        <v>2477</v>
      </c>
      <c r="AG273" s="101" t="s">
        <v>7535</v>
      </c>
      <c r="AH273" s="101" t="s">
        <v>7536</v>
      </c>
      <c r="AI273" s="101" t="s">
        <v>7537</v>
      </c>
      <c r="AJ273" s="101" t="s">
        <v>2478</v>
      </c>
      <c r="AK273" s="102" t="s">
        <v>7538</v>
      </c>
      <c r="AL273" s="101" t="s">
        <v>7539</v>
      </c>
      <c r="AM273" s="101" t="s">
        <v>7540</v>
      </c>
      <c r="AN273" s="101" t="s">
        <v>7541</v>
      </c>
      <c r="AO273" s="101" t="s">
        <v>7542</v>
      </c>
      <c r="AP273" s="101" t="s">
        <v>7543</v>
      </c>
      <c r="AQ273" s="101" t="s">
        <v>7544</v>
      </c>
      <c r="AR273" s="101" t="s">
        <v>2480</v>
      </c>
      <c r="AS273" s="101" t="s">
        <v>7545</v>
      </c>
      <c r="AT273" s="101" t="s">
        <v>7546</v>
      </c>
      <c r="AU273" s="101" t="s">
        <v>7547</v>
      </c>
      <c r="AV273" s="101" t="s">
        <v>7548</v>
      </c>
      <c r="AW273" s="101" t="s">
        <v>7539</v>
      </c>
      <c r="AX273" s="101" t="s">
        <v>2479</v>
      </c>
      <c r="AY273" s="101" t="s">
        <v>7549</v>
      </c>
      <c r="AZ273" s="101" t="s">
        <v>7550</v>
      </c>
      <c r="BA273" s="103" t="s">
        <v>7551</v>
      </c>
      <c r="BB273" s="18" t="str">
        <f t="shared" si="113"/>
        <v>Истинска лайка
Matricaria chamomilla
Echte Kamille</v>
      </c>
      <c r="BC273" s="18" t="str">
        <f t="shared" si="114"/>
        <v>Ægte kamille
Matricaria chamomilla
Echte Kamille</v>
      </c>
      <c r="BD273" s="18" t="str">
        <f t="shared" si="115"/>
        <v xml:space="preserve">Echte Kamille
Matricaria chamomilla
</v>
      </c>
      <c r="BE273" s="18" t="str">
        <f t="shared" si="116"/>
        <v>Mayweed
Matricaria chamomilla
Echte Kamille</v>
      </c>
      <c r="BF273" s="18" t="str">
        <f t="shared" si="117"/>
        <v>Tõeline kummel
Matricaria chamomilla
Echte Kamille</v>
      </c>
      <c r="BG273" s="18" t="str">
        <f t="shared" si="118"/>
        <v>Todellinen kamomilla
Matricaria chamomilla
Echte Kamille</v>
      </c>
      <c r="BH273" s="18" t="str">
        <f t="shared" si="119"/>
        <v>Camomille sauvage
Matricaria chamomilla
Echte Kamille</v>
      </c>
      <c r="BI273" s="18" t="str">
        <f t="shared" si="120"/>
        <v>Πραγματικό χαμομήλι
Matricaria chamomilla
Echte Kamille</v>
      </c>
      <c r="BJ273" s="18" t="str">
        <f t="shared" si="121"/>
        <v>Chamomile fíor
Matricaria chamomilla
Echte Kamille</v>
      </c>
      <c r="BK273" s="18" t="str">
        <f t="shared" si="122"/>
        <v>Ekta kamille
Matricaria chamomilla
Echte Kamille</v>
      </c>
      <c r="BL273" s="18" t="str">
        <f t="shared" si="123"/>
        <v>Camomilla
Matricaria chamomilla
Echte Kamille</v>
      </c>
      <c r="BM273" s="18" t="str">
        <f t="shared" si="124"/>
        <v>カモミール
Matricaria chamomilla
Echte Kamille</v>
      </c>
      <c r="BN273" s="18" t="str">
        <f t="shared" si="125"/>
        <v>Prava kamilica
Matricaria chamomilla
Echte Kamille</v>
      </c>
      <c r="BO273" s="18" t="str">
        <f t="shared" si="126"/>
        <v>Īsta kumelīte
Matricaria chamomilla
Echte Kamille</v>
      </c>
      <c r="BP273" s="18" t="str">
        <f t="shared" si="127"/>
        <v>Tikra ramunėlė
Matricaria chamomilla
Echte Kamille</v>
      </c>
      <c r="BQ273" s="18" t="str">
        <f t="shared" si="128"/>
        <v>Chamomile reali
Matricaria chamomilla
Echte Kamille</v>
      </c>
      <c r="BR273" s="18" t="str">
        <f t="shared" si="129"/>
        <v>Medicinale Planten - Echte Kamille
Matricaria chamomilla
Echte Kamille</v>
      </c>
      <c r="BS273" s="18" t="str">
        <f t="shared" si="130"/>
        <v>Ekte kamille
Matricaria chamomilla
Echte Kamille</v>
      </c>
      <c r="BT273" s="18" t="str">
        <f t="shared" si="131"/>
        <v>Prawdziwy Rumianek
Matricaria chamomilla
Echte Kamille</v>
      </c>
      <c r="BU273" s="18" t="str">
        <f t="shared" si="132"/>
        <v>Camomila verdadeira
Matricaria chamomilla
Echte Kamille</v>
      </c>
      <c r="BV273" s="18" t="str">
        <f t="shared" si="133"/>
        <v>Plante medicinale - Mușețel Adevărat
Matricaria chamomilla
Echte Kamille</v>
      </c>
      <c r="BW273" s="18" t="str">
        <f t="shared" si="134"/>
        <v>Läkemedelsväxter - Riktig Kamomill
Matricaria chamomilla
Echte Kamille</v>
      </c>
      <c r="BX273" s="18" t="str">
        <f t="shared" si="135"/>
        <v>Pravý harmanček
Matricaria chamomilla
Echte Kamille</v>
      </c>
      <c r="BY273" s="18" t="str">
        <f t="shared" si="136"/>
        <v>Prava kamilica
Matricaria chamomilla
Echte Kamille</v>
      </c>
      <c r="BZ273" s="18" t="str">
        <f t="shared" si="137"/>
        <v>Manzanilla común
Matricaria chamomilla
Echte Kamille</v>
      </c>
      <c r="CA273" s="18" t="str">
        <f t="shared" si="138"/>
        <v>Pravý heřmánek
Matricaria chamomilla
Echte Kamille</v>
      </c>
      <c r="CB273" s="18" t="str">
        <f t="shared" si="139"/>
        <v>Gerçek papatya
Matricaria chamomilla
Echte Kamille</v>
      </c>
      <c r="CC273" s="18" t="str">
        <f t="shared" si="140"/>
        <v>Igazi kamilla
Matricaria chamomilla
Echte Kamille</v>
      </c>
    </row>
    <row r="274" spans="2:81" ht="48" x14ac:dyDescent="0.2">
      <c r="B274" s="136">
        <v>272</v>
      </c>
      <c r="C274" s="3">
        <v>15205</v>
      </c>
      <c r="D274" s="98">
        <v>4055473152059</v>
      </c>
      <c r="E274" s="17">
        <v>1.85</v>
      </c>
      <c r="F274" s="17">
        <v>100</v>
      </c>
      <c r="G274" s="99" t="s">
        <v>3119</v>
      </c>
      <c r="H274" s="98" t="s">
        <v>9734</v>
      </c>
      <c r="I274" s="17" t="s">
        <v>569</v>
      </c>
      <c r="J274" s="17" t="s">
        <v>3033</v>
      </c>
      <c r="K274" s="3">
        <v>75205</v>
      </c>
      <c r="L274" s="98">
        <v>4055473752051</v>
      </c>
      <c r="M274" s="17">
        <v>2.4500000000000002</v>
      </c>
      <c r="N274" s="3">
        <v>85205</v>
      </c>
      <c r="O274" s="98">
        <v>4055473852058</v>
      </c>
      <c r="P274" s="17">
        <v>3.75</v>
      </c>
      <c r="Q274" s="3">
        <v>55205</v>
      </c>
      <c r="R274" s="98">
        <v>4055473552057</v>
      </c>
      <c r="S274" s="17">
        <v>4.95</v>
      </c>
      <c r="T274" s="3">
        <v>35205</v>
      </c>
      <c r="U274" s="98">
        <v>4055473352053</v>
      </c>
      <c r="V274" s="17">
        <v>6.75</v>
      </c>
      <c r="W274" s="3">
        <v>65205</v>
      </c>
      <c r="X274" s="98">
        <v>4055473652054</v>
      </c>
      <c r="Y274" s="17">
        <v>2.95</v>
      </c>
      <c r="Z274" s="101" t="s">
        <v>7552</v>
      </c>
      <c r="AA274" s="101" t="s">
        <v>7553</v>
      </c>
      <c r="AB274" s="101" t="s">
        <v>570</v>
      </c>
      <c r="AC274" s="101" t="s">
        <v>568</v>
      </c>
      <c r="AD274" s="101" t="s">
        <v>7554</v>
      </c>
      <c r="AE274" s="101" t="s">
        <v>7555</v>
      </c>
      <c r="AF274" s="101" t="s">
        <v>2481</v>
      </c>
      <c r="AG274" s="101" t="s">
        <v>7556</v>
      </c>
      <c r="AH274" s="101" t="s">
        <v>7557</v>
      </c>
      <c r="AI274" s="101" t="s">
        <v>7558</v>
      </c>
      <c r="AJ274" s="101" t="s">
        <v>2482</v>
      </c>
      <c r="AK274" s="102" t="s">
        <v>7559</v>
      </c>
      <c r="AL274" s="101" t="s">
        <v>7560</v>
      </c>
      <c r="AM274" s="101" t="s">
        <v>7561</v>
      </c>
      <c r="AN274" s="101" t="s">
        <v>7562</v>
      </c>
      <c r="AO274" s="101" t="s">
        <v>7563</v>
      </c>
      <c r="AP274" s="101" t="s">
        <v>7564</v>
      </c>
      <c r="AQ274" s="101" t="s">
        <v>7553</v>
      </c>
      <c r="AR274" s="101" t="s">
        <v>2484</v>
      </c>
      <c r="AS274" s="101" t="s">
        <v>7565</v>
      </c>
      <c r="AT274" s="101" t="s">
        <v>7566</v>
      </c>
      <c r="AU274" s="101" t="s">
        <v>7567</v>
      </c>
      <c r="AV274" s="101" t="s">
        <v>7568</v>
      </c>
      <c r="AW274" s="101" t="s">
        <v>7569</v>
      </c>
      <c r="AX274" s="101" t="s">
        <v>2483</v>
      </c>
      <c r="AY274" s="101" t="s">
        <v>7570</v>
      </c>
      <c r="AZ274" s="101" t="s">
        <v>7571</v>
      </c>
      <c r="BA274" s="103" t="s">
        <v>7572</v>
      </c>
      <c r="BB274" s="18" t="str">
        <f t="shared" si="113"/>
        <v>дамска мантия
Alchemilla vulgaris
Frauenmantel</v>
      </c>
      <c r="BC274" s="18" t="str">
        <f t="shared" si="114"/>
        <v>Damekappe
Alchemilla vulgaris
Frauenmantel</v>
      </c>
      <c r="BD274" s="18" t="str">
        <f t="shared" si="115"/>
        <v xml:space="preserve">Frauenmantel
Alchemilla vulgaris
</v>
      </c>
      <c r="BE274" s="18" t="str">
        <f t="shared" si="116"/>
        <v>Lady's Mantle
Alchemilla vulgaris
Frauenmantel</v>
      </c>
      <c r="BF274" s="18" t="str">
        <f t="shared" si="117"/>
        <v>Daami mantel
Alchemilla vulgaris
Frauenmantel</v>
      </c>
      <c r="BG274" s="18" t="str">
        <f t="shared" si="118"/>
        <v>Naisen vaippa
Alchemilla vulgaris
Frauenmantel</v>
      </c>
      <c r="BH274" s="18" t="str">
        <f t="shared" si="119"/>
        <v>Alchémille commune
Alchemilla vulgaris
Frauenmantel</v>
      </c>
      <c r="BI274" s="18" t="str">
        <f t="shared" si="120"/>
        <v>γυναικείο μανδύα
Alchemilla vulgaris
Frauenmantel</v>
      </c>
      <c r="BJ274" s="18" t="str">
        <f t="shared" si="121"/>
        <v>Maintlín na mban
Alchemilla vulgaris
Frauenmantel</v>
      </c>
      <c r="BK274" s="18" t="str">
        <f t="shared" si="122"/>
        <v>Dömubindi
Alchemilla vulgaris
Frauenmantel</v>
      </c>
      <c r="BL274" s="18" t="str">
        <f t="shared" si="123"/>
        <v>Erba stella
Alchemilla vulgaris
Frauenmantel</v>
      </c>
      <c r="BM274" s="18" t="str">
        <f t="shared" si="124"/>
        <v>レディースマントル
Alchemilla vulgaris
Frauenmantel</v>
      </c>
      <c r="BN274" s="18" t="str">
        <f t="shared" si="125"/>
        <v>Damski plašt
Alchemilla vulgaris
Frauenmantel</v>
      </c>
      <c r="BO274" s="18" t="str">
        <f t="shared" si="126"/>
        <v>Dāmu mantija
Alchemilla vulgaris
Frauenmantel</v>
      </c>
      <c r="BP274" s="18" t="str">
        <f t="shared" si="127"/>
        <v>Ponios mantija
Alchemilla vulgaris
Frauenmantel</v>
      </c>
      <c r="BQ274" s="18" t="str">
        <f t="shared" si="128"/>
        <v>Mantell tal-mara
Alchemilla vulgaris
Frauenmantel</v>
      </c>
      <c r="BR274" s="18" t="str">
        <f t="shared" si="129"/>
        <v>Medicinale Planten - Vrouwenmantel
Alchemilla vulgaris
Frauenmantel</v>
      </c>
      <c r="BS274" s="18" t="str">
        <f t="shared" si="130"/>
        <v>Damekappe
Alchemilla vulgaris
Frauenmantel</v>
      </c>
      <c r="BT274" s="18" t="str">
        <f t="shared" si="131"/>
        <v>Płaszcz Damski
Alchemilla vulgaris
Frauenmantel</v>
      </c>
      <c r="BU274" s="18" t="str">
        <f t="shared" si="132"/>
        <v>Manto de dama
Alchemilla vulgaris
Frauenmantel</v>
      </c>
      <c r="BV274" s="18" t="str">
        <f t="shared" si="133"/>
        <v>Plante medicinale - Mantaua Doamnei
Alchemilla vulgaris
Frauenmantel</v>
      </c>
      <c r="BW274" s="18" t="str">
        <f t="shared" si="134"/>
        <v>Läkemedelsväxter - Dammantel
Alchemilla vulgaris
Frauenmantel</v>
      </c>
      <c r="BX274" s="18" t="str">
        <f t="shared" si="135"/>
        <v>Dámsky plášť
Alchemilla vulgaris
Frauenmantel</v>
      </c>
      <c r="BY274" s="18" t="str">
        <f t="shared" si="136"/>
        <v>Ženski plašč
Alchemilla vulgaris
Frauenmantel</v>
      </c>
      <c r="BZ274" s="18" t="str">
        <f t="shared" si="137"/>
        <v>Pie de león
Alchemilla vulgaris
Frauenmantel</v>
      </c>
      <c r="CA274" s="18" t="str">
        <f t="shared" si="138"/>
        <v>Dámský plášť
Alchemilla vulgaris
Frauenmantel</v>
      </c>
      <c r="CB274" s="18" t="str">
        <f t="shared" si="139"/>
        <v>Bayan manto
Alchemilla vulgaris
Frauenmantel</v>
      </c>
      <c r="CC274" s="18" t="str">
        <f t="shared" si="140"/>
        <v>Női köpeny
Alchemilla vulgaris
Frauenmantel</v>
      </c>
    </row>
    <row r="275" spans="2:81" ht="48" x14ac:dyDescent="0.2">
      <c r="B275" s="136">
        <v>273</v>
      </c>
      <c r="C275" s="3">
        <v>15206</v>
      </c>
      <c r="D275" s="98">
        <v>4055473152066</v>
      </c>
      <c r="E275" s="17">
        <v>1.85</v>
      </c>
      <c r="F275" s="17">
        <v>100</v>
      </c>
      <c r="G275" s="99" t="s">
        <v>3119</v>
      </c>
      <c r="H275" s="98" t="s">
        <v>9734</v>
      </c>
      <c r="I275" s="17" t="s">
        <v>554</v>
      </c>
      <c r="J275" s="17" t="s">
        <v>3034</v>
      </c>
      <c r="K275" s="3">
        <v>75206</v>
      </c>
      <c r="L275" s="98">
        <v>4055473752068</v>
      </c>
      <c r="M275" s="17">
        <v>2.4500000000000002</v>
      </c>
      <c r="N275" s="3">
        <v>85206</v>
      </c>
      <c r="O275" s="98">
        <v>4055473852065</v>
      </c>
      <c r="P275" s="17">
        <v>3.75</v>
      </c>
      <c r="Q275" s="3">
        <v>55206</v>
      </c>
      <c r="R275" s="98">
        <v>4055473552064</v>
      </c>
      <c r="S275" s="17">
        <v>4.95</v>
      </c>
      <c r="T275" s="3">
        <v>35206</v>
      </c>
      <c r="U275" s="98">
        <v>4055473352060</v>
      </c>
      <c r="V275" s="17">
        <v>6.75</v>
      </c>
      <c r="W275" s="3">
        <v>65206</v>
      </c>
      <c r="X275" s="98">
        <v>4055473652061</v>
      </c>
      <c r="Y275" s="17">
        <v>2.95</v>
      </c>
      <c r="Z275" s="101" t="s">
        <v>7573</v>
      </c>
      <c r="AA275" s="101" t="s">
        <v>7574</v>
      </c>
      <c r="AB275" s="101" t="s">
        <v>555</v>
      </c>
      <c r="AC275" s="101" t="s">
        <v>553</v>
      </c>
      <c r="AD275" s="101" t="s">
        <v>7575</v>
      </c>
      <c r="AE275" s="101" t="s">
        <v>7576</v>
      </c>
      <c r="AF275" s="101" t="s">
        <v>2485</v>
      </c>
      <c r="AG275" s="101" t="s">
        <v>7577</v>
      </c>
      <c r="AH275" s="101" t="s">
        <v>7578</v>
      </c>
      <c r="AI275" s="101" t="s">
        <v>7579</v>
      </c>
      <c r="AJ275" s="101" t="s">
        <v>2486</v>
      </c>
      <c r="AK275" s="102" t="s">
        <v>7580</v>
      </c>
      <c r="AL275" s="101" t="s">
        <v>7581</v>
      </c>
      <c r="AM275" s="101" t="s">
        <v>7582</v>
      </c>
      <c r="AN275" s="101" t="s">
        <v>7583</v>
      </c>
      <c r="AO275" s="101" t="s">
        <v>7584</v>
      </c>
      <c r="AP275" s="101" t="s">
        <v>7585</v>
      </c>
      <c r="AQ275" s="101" t="s">
        <v>7586</v>
      </c>
      <c r="AR275" s="101" t="s">
        <v>2488</v>
      </c>
      <c r="AS275" s="101" t="s">
        <v>7587</v>
      </c>
      <c r="AT275" s="101" t="s">
        <v>7588</v>
      </c>
      <c r="AU275" s="101" t="s">
        <v>7589</v>
      </c>
      <c r="AV275" s="101" t="s">
        <v>7590</v>
      </c>
      <c r="AW275" s="101" t="s">
        <v>7591</v>
      </c>
      <c r="AX275" s="101" t="s">
        <v>2487</v>
      </c>
      <c r="AY275" s="101" t="s">
        <v>7592</v>
      </c>
      <c r="AZ275" s="101" t="s">
        <v>7593</v>
      </c>
      <c r="BA275" s="103" t="s">
        <v>7594</v>
      </c>
      <c r="BB275" s="18" t="str">
        <f t="shared" si="113"/>
        <v>Истинска златна пръчица
Solidago virgaurea
Echte Goldrute</v>
      </c>
      <c r="BC275" s="18" t="str">
        <f t="shared" si="114"/>
        <v>Ægte guldris
Solidago virgaurea
Echte Goldrute</v>
      </c>
      <c r="BD275" s="18" t="str">
        <f t="shared" si="115"/>
        <v xml:space="preserve">Echte Goldrute
Solidago virgaurea
</v>
      </c>
      <c r="BE275" s="18" t="str">
        <f t="shared" si="116"/>
        <v>Goldenrod
Solidago virgaurea
Echte Goldrute</v>
      </c>
      <c r="BF275" s="18" t="str">
        <f t="shared" si="117"/>
        <v>Tõeline kuldvits
Solidago virgaurea
Echte Goldrute</v>
      </c>
      <c r="BG275" s="18" t="str">
        <f t="shared" si="118"/>
        <v>Varsinainen kultaviide
Solidago virgaurea
Echte Goldrute</v>
      </c>
      <c r="BH275" s="18" t="str">
        <f t="shared" si="119"/>
        <v>Solidage verge d'or
Solidago virgaurea
Echte Goldrute</v>
      </c>
      <c r="BI275" s="18" t="str">
        <f t="shared" si="120"/>
        <v>Πραγματικό χρυσόβεργα
Solidago virgaurea
Echte Goldrute</v>
      </c>
      <c r="BJ275" s="18" t="str">
        <f t="shared" si="121"/>
        <v>Sliotán órga fíor
Solidago virgaurea
Echte Goldrute</v>
      </c>
      <c r="BK275" s="18" t="str">
        <f t="shared" si="122"/>
        <v>Sannkallaður gullmoli
Solidago virgaurea
Echte Goldrute</v>
      </c>
      <c r="BL275" s="18" t="str">
        <f t="shared" si="123"/>
        <v>Verga d'oro 
Solidago virgaurea
Echte Goldrute</v>
      </c>
      <c r="BM275" s="18" t="str">
        <f t="shared" si="124"/>
        <v>アキノキリンソウ
Solidago virgaurea
Echte Goldrute</v>
      </c>
      <c r="BN275" s="18" t="str">
        <f t="shared" si="125"/>
        <v>Prava zlatnica
Solidago virgaurea
Echte Goldrute</v>
      </c>
      <c r="BO275" s="18" t="str">
        <f t="shared" si="126"/>
        <v>Īsta zelta stienis
Solidago virgaurea
Echte Goldrute</v>
      </c>
      <c r="BP275" s="18" t="str">
        <f t="shared" si="127"/>
        <v>Tikra aukso lazda
Solidago virgaurea
Echte Goldrute</v>
      </c>
      <c r="BQ275" s="18" t="str">
        <f t="shared" si="128"/>
        <v>Goldenrod reali
Solidago virgaurea
Echte Goldrute</v>
      </c>
      <c r="BR275" s="18" t="str">
        <f t="shared" si="129"/>
        <v>Medicinale Planten - Echte Guldenroede
Solidago virgaurea
Echte Goldrute</v>
      </c>
      <c r="BS275" s="18" t="str">
        <f t="shared" si="130"/>
        <v>Ekte gullris
Solidago virgaurea
Echte Goldrute</v>
      </c>
      <c r="BT275" s="18" t="str">
        <f t="shared" si="131"/>
        <v>Prawdziwa Nawłoć
Solidago virgaurea
Echte Goldrute</v>
      </c>
      <c r="BU275" s="18" t="str">
        <f t="shared" si="132"/>
        <v>Goldenrod real
Solidago virgaurea
Echte Goldrute</v>
      </c>
      <c r="BV275" s="18" t="str">
        <f t="shared" si="133"/>
        <v>Plante medicinale - Adevărată Tijă De Aur
Solidago virgaurea
Echte Goldrute</v>
      </c>
      <c r="BW275" s="18" t="str">
        <f t="shared" si="134"/>
        <v>Läkemedelsväxter - Äkta Goldenrod
Solidago virgaurea
Echte Goldrute</v>
      </c>
      <c r="BX275" s="18" t="str">
        <f t="shared" si="135"/>
        <v>Skutočný zlatobyľ
Solidago virgaurea
Echte Goldrute</v>
      </c>
      <c r="BY275" s="18" t="str">
        <f t="shared" si="136"/>
        <v>Prava zlata rozga
Solidago virgaurea
Echte Goldrute</v>
      </c>
      <c r="BZ275" s="18" t="str">
        <f t="shared" si="137"/>
        <v>Vara de oro
Solidago virgaurea
Echte Goldrute</v>
      </c>
      <c r="CA275" s="18" t="str">
        <f t="shared" si="138"/>
        <v>Skutečný zlatobýl
Solidago virgaurea
Echte Goldrute</v>
      </c>
      <c r="CB275" s="18" t="str">
        <f t="shared" si="139"/>
        <v>Gerçek altın başak
Solidago virgaurea
Echte Goldrute</v>
      </c>
      <c r="CC275" s="18" t="str">
        <f t="shared" si="140"/>
        <v>Igazi aranyvessző
Solidago virgaurea
Echte Goldrute</v>
      </c>
    </row>
    <row r="276" spans="2:81" ht="48" x14ac:dyDescent="0.2">
      <c r="B276" s="136">
        <v>274</v>
      </c>
      <c r="C276" s="3">
        <v>15207</v>
      </c>
      <c r="D276" s="98">
        <v>4055473152073</v>
      </c>
      <c r="E276" s="17">
        <v>1.85</v>
      </c>
      <c r="F276" s="17">
        <v>50</v>
      </c>
      <c r="G276" s="99" t="s">
        <v>3119</v>
      </c>
      <c r="H276" s="98" t="s">
        <v>9734</v>
      </c>
      <c r="I276" s="17" t="s">
        <v>520</v>
      </c>
      <c r="J276" s="17" t="s">
        <v>3035</v>
      </c>
      <c r="K276" s="3">
        <v>75207</v>
      </c>
      <c r="L276" s="98">
        <v>4055473752075</v>
      </c>
      <c r="M276" s="17">
        <v>2.4500000000000002</v>
      </c>
      <c r="N276" s="3">
        <v>85207</v>
      </c>
      <c r="O276" s="98">
        <v>4055473852072</v>
      </c>
      <c r="P276" s="17">
        <v>3.75</v>
      </c>
      <c r="Q276" s="3">
        <v>55207</v>
      </c>
      <c r="R276" s="98">
        <v>4055473552071</v>
      </c>
      <c r="S276" s="17">
        <v>4.95</v>
      </c>
      <c r="T276" s="3">
        <v>35207</v>
      </c>
      <c r="U276" s="98">
        <v>4055473352077</v>
      </c>
      <c r="V276" s="17">
        <v>6.75</v>
      </c>
      <c r="W276" s="3">
        <v>65207</v>
      </c>
      <c r="X276" s="98">
        <v>4055473652078</v>
      </c>
      <c r="Y276" s="17">
        <v>2.95</v>
      </c>
      <c r="Z276" s="101" t="s">
        <v>7595</v>
      </c>
      <c r="AA276" s="101" t="s">
        <v>7596</v>
      </c>
      <c r="AB276" s="101" t="s">
        <v>521</v>
      </c>
      <c r="AC276" s="101" t="s">
        <v>519</v>
      </c>
      <c r="AD276" s="101" t="s">
        <v>7597</v>
      </c>
      <c r="AE276" s="101" t="s">
        <v>7598</v>
      </c>
      <c r="AF276" s="101" t="s">
        <v>2489</v>
      </c>
      <c r="AG276" s="101" t="s">
        <v>7599</v>
      </c>
      <c r="AH276" s="101" t="s">
        <v>7600</v>
      </c>
      <c r="AI276" s="101" t="s">
        <v>7601</v>
      </c>
      <c r="AJ276" s="101" t="s">
        <v>2490</v>
      </c>
      <c r="AK276" s="102" t="s">
        <v>7602</v>
      </c>
      <c r="AL276" s="101" t="s">
        <v>7603</v>
      </c>
      <c r="AM276" s="101" t="s">
        <v>7604</v>
      </c>
      <c r="AN276" s="101" t="s">
        <v>521</v>
      </c>
      <c r="AO276" s="101" t="s">
        <v>7605</v>
      </c>
      <c r="AP276" s="101" t="s">
        <v>7606</v>
      </c>
      <c r="AQ276" s="101" t="s">
        <v>7607</v>
      </c>
      <c r="AR276" s="101" t="s">
        <v>2492</v>
      </c>
      <c r="AS276" s="101" t="s">
        <v>7608</v>
      </c>
      <c r="AT276" s="101" t="s">
        <v>7609</v>
      </c>
      <c r="AU276" s="101" t="s">
        <v>7610</v>
      </c>
      <c r="AV276" s="101" t="s">
        <v>7611</v>
      </c>
      <c r="AW276" s="101" t="s">
        <v>7603</v>
      </c>
      <c r="AX276" s="101" t="s">
        <v>2491</v>
      </c>
      <c r="AY276" s="101" t="s">
        <v>7612</v>
      </c>
      <c r="AZ276" s="101" t="s">
        <v>7613</v>
      </c>
      <c r="BA276" s="103" t="s">
        <v>7614</v>
      </c>
      <c r="BB276" s="18" t="str">
        <f t="shared" si="113"/>
        <v>истински хмел
Humulus lupulus
Echter Hopfen</v>
      </c>
      <c r="BC276" s="18" t="str">
        <f t="shared" si="114"/>
        <v>Rigtig humle
Humulus lupulus
Echter Hopfen</v>
      </c>
      <c r="BD276" s="18" t="str">
        <f t="shared" si="115"/>
        <v xml:space="preserve">Echter Hopfen
Humulus lupulus
</v>
      </c>
      <c r="BE276" s="18" t="str">
        <f t="shared" si="116"/>
        <v>Common Hop
Humulus lupulus
Echter Hopfen</v>
      </c>
      <c r="BF276" s="18" t="str">
        <f t="shared" si="117"/>
        <v>Päris humal
Humulus lupulus
Echter Hopfen</v>
      </c>
      <c r="BG276" s="18" t="str">
        <f t="shared" si="118"/>
        <v>Todellista humalaa
Humulus lupulus
Echter Hopfen</v>
      </c>
      <c r="BH276" s="18" t="str">
        <f t="shared" si="119"/>
        <v>Houblon
Humulus lupulus
Echter Hopfen</v>
      </c>
      <c r="BI276" s="18" t="str">
        <f t="shared" si="120"/>
        <v>πραγματικός λυκίσκος
Humulus lupulus
Echter Hopfen</v>
      </c>
      <c r="BJ276" s="18" t="str">
        <f t="shared" si="121"/>
        <v>Leannlusanna fíor
Humulus lupulus
Echter Hopfen</v>
      </c>
      <c r="BK276" s="18" t="str">
        <f t="shared" si="122"/>
        <v>Alvöru huml
Humulus lupulus
Echter Hopfen</v>
      </c>
      <c r="BL276" s="18" t="str">
        <f t="shared" si="123"/>
        <v>Luppolo
Humulus lupulus
Echter Hopfen</v>
      </c>
      <c r="BM276" s="18" t="str">
        <f t="shared" si="124"/>
        <v>ホップ
Humulus lupulus
Echter Hopfen</v>
      </c>
      <c r="BN276" s="18" t="str">
        <f t="shared" si="125"/>
        <v>Pravi hmelj
Humulus lupulus
Echter Hopfen</v>
      </c>
      <c r="BO276" s="18" t="str">
        <f t="shared" si="126"/>
        <v>Īsti apiņi
Humulus lupulus
Echter Hopfen</v>
      </c>
      <c r="BP276" s="18" t="str">
        <f t="shared" si="127"/>
        <v>Echter Hopfen
Humulus lupulus
Echter Hopfen</v>
      </c>
      <c r="BQ276" s="18" t="str">
        <f t="shared" si="128"/>
        <v>Ħops reali
Humulus lupulus
Echter Hopfen</v>
      </c>
      <c r="BR276" s="18" t="str">
        <f t="shared" si="129"/>
        <v>Medicinale Planten - Echte Hop
Humulus lupulus
Echter Hopfen</v>
      </c>
      <c r="BS276" s="18" t="str">
        <f t="shared" si="130"/>
        <v>Ekte humle
Humulus lupulus
Echter Hopfen</v>
      </c>
      <c r="BT276" s="18" t="str">
        <f t="shared" si="131"/>
        <v>Prawdziwy Chmiel
Humulus lupulus
Echter Hopfen</v>
      </c>
      <c r="BU276" s="18" t="str">
        <f t="shared" si="132"/>
        <v>Lúpulo real
Humulus lupulus
Echter Hopfen</v>
      </c>
      <c r="BV276" s="18" t="str">
        <f t="shared" si="133"/>
        <v>Plante medicinale - Hamei Adevărat
Humulus lupulus
Echter Hopfen</v>
      </c>
      <c r="BW276" s="18" t="str">
        <f t="shared" si="134"/>
        <v>Läkemedelsväxter - Äkta Humle
Humulus lupulus
Echter Hopfen</v>
      </c>
      <c r="BX276" s="18" t="str">
        <f t="shared" si="135"/>
        <v>Skutočný chmeľ
Humulus lupulus
Echter Hopfen</v>
      </c>
      <c r="BY276" s="18" t="str">
        <f t="shared" si="136"/>
        <v>Pravi hmelj
Humulus lupulus
Echter Hopfen</v>
      </c>
      <c r="BZ276" s="18" t="str">
        <f t="shared" si="137"/>
        <v>Lúpulo
Humulus lupulus
Echter Hopfen</v>
      </c>
      <c r="CA276" s="18" t="str">
        <f t="shared" si="138"/>
        <v>Skutečný chmel
Humulus lupulus
Echter Hopfen</v>
      </c>
      <c r="CB276" s="18" t="str">
        <f t="shared" si="139"/>
        <v>Gerçek şerbetçiotu
Humulus lupulus
Echter Hopfen</v>
      </c>
      <c r="CC276" s="18" t="str">
        <f t="shared" si="140"/>
        <v>Igazi komló
Humulus lupulus
Echter Hopfen</v>
      </c>
    </row>
    <row r="277" spans="2:81" ht="48" x14ac:dyDescent="0.2">
      <c r="B277" s="136">
        <v>275</v>
      </c>
      <c r="C277" s="3">
        <v>15208</v>
      </c>
      <c r="D277" s="98">
        <v>4055473152080</v>
      </c>
      <c r="E277" s="17">
        <v>1.85</v>
      </c>
      <c r="F277" s="17">
        <v>300</v>
      </c>
      <c r="G277" s="99" t="s">
        <v>3119</v>
      </c>
      <c r="H277" s="98" t="s">
        <v>9734</v>
      </c>
      <c r="I277" s="17" t="s">
        <v>617</v>
      </c>
      <c r="J277" s="17" t="s">
        <v>3036</v>
      </c>
      <c r="K277" s="3">
        <v>75208</v>
      </c>
      <c r="L277" s="98">
        <v>4055473752082</v>
      </c>
      <c r="M277" s="17">
        <v>2.4500000000000002</v>
      </c>
      <c r="N277" s="3">
        <v>85208</v>
      </c>
      <c r="O277" s="98">
        <v>4055473852089</v>
      </c>
      <c r="P277" s="17">
        <v>3.75</v>
      </c>
      <c r="Q277" s="3">
        <v>55208</v>
      </c>
      <c r="R277" s="98">
        <v>4055473552088</v>
      </c>
      <c r="S277" s="17">
        <v>4.95</v>
      </c>
      <c r="T277" s="3">
        <v>35208</v>
      </c>
      <c r="U277" s="98">
        <v>4055473352084</v>
      </c>
      <c r="V277" s="17">
        <v>6.75</v>
      </c>
      <c r="W277" s="3">
        <v>65208</v>
      </c>
      <c r="X277" s="98">
        <v>4055473652085</v>
      </c>
      <c r="Y277" s="17">
        <v>2.95</v>
      </c>
      <c r="Z277" s="101" t="s">
        <v>7615</v>
      </c>
      <c r="AA277" s="101" t="s">
        <v>7616</v>
      </c>
      <c r="AB277" s="101" t="s">
        <v>618</v>
      </c>
      <c r="AC277" s="101" t="s">
        <v>616</v>
      </c>
      <c r="AD277" s="101" t="s">
        <v>7617</v>
      </c>
      <c r="AE277" s="101" t="s">
        <v>7618</v>
      </c>
      <c r="AF277" s="101" t="s">
        <v>2493</v>
      </c>
      <c r="AG277" s="101" t="s">
        <v>7619</v>
      </c>
      <c r="AH277" s="101" t="s">
        <v>7620</v>
      </c>
      <c r="AI277" s="101" t="s">
        <v>7621</v>
      </c>
      <c r="AJ277" s="101" t="s">
        <v>2494</v>
      </c>
      <c r="AK277" s="102" t="s">
        <v>7622</v>
      </c>
      <c r="AL277" s="101" t="s">
        <v>7623</v>
      </c>
      <c r="AM277" s="101" t="s">
        <v>7624</v>
      </c>
      <c r="AN277" s="101" t="s">
        <v>7625</v>
      </c>
      <c r="AO277" s="101" t="s">
        <v>7626</v>
      </c>
      <c r="AP277" s="101" t="s">
        <v>7627</v>
      </c>
      <c r="AQ277" s="101" t="s">
        <v>7616</v>
      </c>
      <c r="AR277" s="101" t="s">
        <v>2496</v>
      </c>
      <c r="AS277" s="101" t="s">
        <v>7628</v>
      </c>
      <c r="AT277" s="101" t="s">
        <v>7629</v>
      </c>
      <c r="AU277" s="101" t="s">
        <v>7630</v>
      </c>
      <c r="AV277" s="101" t="s">
        <v>7631</v>
      </c>
      <c r="AW277" s="101" t="s">
        <v>7632</v>
      </c>
      <c r="AX277" s="101" t="s">
        <v>2495</v>
      </c>
      <c r="AY277" s="101" t="s">
        <v>7633</v>
      </c>
      <c r="AZ277" s="101" t="s">
        <v>7634</v>
      </c>
      <c r="BA277" s="103" t="s">
        <v>7635</v>
      </c>
      <c r="BB277" s="18" t="str">
        <f t="shared" si="113"/>
        <v>Йоханис билки
Hypericum perforatum
Johanniskraut</v>
      </c>
      <c r="BC277" s="18" t="str">
        <f t="shared" si="114"/>
        <v>Johannis urter
Hypericum perforatum
Johanniskraut</v>
      </c>
      <c r="BD277" s="18" t="str">
        <f t="shared" si="115"/>
        <v xml:space="preserve">Johanniskraut
Hypericum perforatum
</v>
      </c>
      <c r="BE277" s="18" t="str">
        <f t="shared" si="116"/>
        <v>St. John's Wort
Hypericum perforatum
Johanniskraut</v>
      </c>
      <c r="BF277" s="18" t="str">
        <f t="shared" si="117"/>
        <v>Johannise maitsetaimed
Hypericum perforatum
Johanniskraut</v>
      </c>
      <c r="BG277" s="18" t="str">
        <f t="shared" si="118"/>
        <v>Johanniksen yrttejä
Hypericum perforatum
Johanniskraut</v>
      </c>
      <c r="BH277" s="18" t="str">
        <f t="shared" si="119"/>
        <v>Millepertuis perforé
Hypericum perforatum
Johanniskraut</v>
      </c>
      <c r="BI277" s="18" t="str">
        <f t="shared" si="120"/>
        <v>Βότανα Johannis
Hypericum perforatum
Johanniskraut</v>
      </c>
      <c r="BJ277" s="18" t="str">
        <f t="shared" si="121"/>
        <v>Luibheanna Johannis
Hypericum perforatum
Johanniskraut</v>
      </c>
      <c r="BK277" s="18" t="str">
        <f t="shared" si="122"/>
        <v>Jóhannis jurtir
Hypericum perforatum
Johanniskraut</v>
      </c>
      <c r="BL277" s="18" t="str">
        <f t="shared" si="123"/>
        <v>Iperico
Hypericum perforatum
Johanniskraut</v>
      </c>
      <c r="BM277" s="18" t="str">
        <f t="shared" si="124"/>
        <v>セント・ジョーンズ・ワート 
Hypericum perforatum
Johanniskraut</v>
      </c>
      <c r="BN277" s="18" t="str">
        <f t="shared" si="125"/>
        <v>Johannis bilje
Hypericum perforatum
Johanniskraut</v>
      </c>
      <c r="BO277" s="18" t="str">
        <f t="shared" si="126"/>
        <v>Johannis garšaugi
Hypericum perforatum
Johanniskraut</v>
      </c>
      <c r="BP277" s="18" t="str">
        <f t="shared" si="127"/>
        <v>Johanis žolelės
Hypericum perforatum
Johanniskraut</v>
      </c>
      <c r="BQ277" s="18" t="str">
        <f t="shared" si="128"/>
        <v>Ħwawar Johannis
Hypericum perforatum
Johanniskraut</v>
      </c>
      <c r="BR277" s="18" t="str">
        <f t="shared" si="129"/>
        <v>Medicinale Planten - St. Janskruid
Hypericum perforatum
Johanniskraut</v>
      </c>
      <c r="BS277" s="18" t="str">
        <f t="shared" si="130"/>
        <v>Johannis urter
Hypericum perforatum
Johanniskraut</v>
      </c>
      <c r="BT277" s="18" t="str">
        <f t="shared" si="131"/>
        <v>Ziele Dziurawca
Hypericum perforatum
Johanniskraut</v>
      </c>
      <c r="BU277" s="18" t="str">
        <f t="shared" si="132"/>
        <v>Ervas Johannis
Hypericum perforatum
Johanniskraut</v>
      </c>
      <c r="BV277" s="18" t="str">
        <f t="shared" si="133"/>
        <v>Plante medicinale - Ierburi Johannis
Hypericum perforatum
Johanniskraut</v>
      </c>
      <c r="BW277" s="18" t="str">
        <f t="shared" si="134"/>
        <v>Läkemedelsväxter - Johannesört
Hypericum perforatum
Johanniskraut</v>
      </c>
      <c r="BX277" s="18" t="str">
        <f t="shared" si="135"/>
        <v>Bylinky Johannis
Hypericum perforatum
Johanniskraut</v>
      </c>
      <c r="BY277" s="18" t="str">
        <f t="shared" si="136"/>
        <v>Johannis zelišča
Hypericum perforatum
Johanniskraut</v>
      </c>
      <c r="BZ277" s="18" t="str">
        <f t="shared" si="137"/>
        <v>Hierba de San Juan
Hypericum perforatum
Johanniskraut</v>
      </c>
      <c r="CA277" s="18" t="str">
        <f t="shared" si="138"/>
        <v>Johannis byliny
Hypericum perforatum
Johanniskraut</v>
      </c>
      <c r="CB277" s="18" t="str">
        <f t="shared" si="139"/>
        <v>Johannis otları
Hypericum perforatum
Johanniskraut</v>
      </c>
      <c r="CC277" s="18" t="str">
        <f t="shared" si="140"/>
        <v>Johannis gyógynövények
Hypericum perforatum
Johanniskraut</v>
      </c>
    </row>
    <row r="278" spans="2:81" ht="48" x14ac:dyDescent="0.2">
      <c r="B278" s="136">
        <v>276</v>
      </c>
      <c r="C278" s="3">
        <v>15209</v>
      </c>
      <c r="D278" s="98">
        <v>4055473152097</v>
      </c>
      <c r="E278" s="17">
        <v>1.85</v>
      </c>
      <c r="F278" s="17">
        <v>150</v>
      </c>
      <c r="G278" s="99" t="s">
        <v>3119</v>
      </c>
      <c r="H278" s="98" t="s">
        <v>9734</v>
      </c>
      <c r="I278" s="17" t="s">
        <v>542</v>
      </c>
      <c r="J278" s="17" t="s">
        <v>3037</v>
      </c>
      <c r="K278" s="3">
        <v>75209</v>
      </c>
      <c r="L278" s="98">
        <v>4055473752099</v>
      </c>
      <c r="M278" s="17">
        <v>2.4500000000000002</v>
      </c>
      <c r="N278" s="3">
        <v>85209</v>
      </c>
      <c r="O278" s="98">
        <v>4055473852096</v>
      </c>
      <c r="P278" s="17">
        <v>3.75</v>
      </c>
      <c r="Q278" s="3">
        <v>55209</v>
      </c>
      <c r="R278" s="98">
        <v>4055473552095</v>
      </c>
      <c r="S278" s="17">
        <v>4.95</v>
      </c>
      <c r="T278" s="3">
        <v>35209</v>
      </c>
      <c r="U278" s="98">
        <v>4055473352091</v>
      </c>
      <c r="V278" s="17">
        <v>6.75</v>
      </c>
      <c r="W278" s="3">
        <v>65209</v>
      </c>
      <c r="X278" s="98">
        <v>4055473652092</v>
      </c>
      <c r="Y278" s="17">
        <v>2.95</v>
      </c>
      <c r="Z278" s="101" t="s">
        <v>7636</v>
      </c>
      <c r="AA278" s="101" t="s">
        <v>7637</v>
      </c>
      <c r="AB278" s="101" t="s">
        <v>543</v>
      </c>
      <c r="AC278" s="101" t="s">
        <v>541</v>
      </c>
      <c r="AD278" s="101" t="s">
        <v>7638</v>
      </c>
      <c r="AE278" s="101" t="s">
        <v>7639</v>
      </c>
      <c r="AF278" s="101" t="s">
        <v>2497</v>
      </c>
      <c r="AG278" s="101" t="s">
        <v>7640</v>
      </c>
      <c r="AH278" s="101" t="s">
        <v>7641</v>
      </c>
      <c r="AI278" s="101" t="s">
        <v>7642</v>
      </c>
      <c r="AJ278" s="101" t="s">
        <v>2498</v>
      </c>
      <c r="AK278" s="102" t="s">
        <v>7643</v>
      </c>
      <c r="AL278" s="101" t="s">
        <v>7644</v>
      </c>
      <c r="AM278" s="101" t="s">
        <v>7645</v>
      </c>
      <c r="AN278" s="101" t="s">
        <v>543</v>
      </c>
      <c r="AO278" s="101" t="s">
        <v>7646</v>
      </c>
      <c r="AP278" s="101" t="s">
        <v>7647</v>
      </c>
      <c r="AQ278" s="101" t="s">
        <v>7648</v>
      </c>
      <c r="AR278" s="101" t="s">
        <v>2499</v>
      </c>
      <c r="AS278" s="101" t="s">
        <v>7649</v>
      </c>
      <c r="AT278" s="101" t="s">
        <v>7650</v>
      </c>
      <c r="AU278" s="101" t="s">
        <v>7651</v>
      </c>
      <c r="AV278" s="101" t="s">
        <v>7652</v>
      </c>
      <c r="AW278" s="101" t="s">
        <v>7653</v>
      </c>
      <c r="AX278" s="101" t="s">
        <v>2498</v>
      </c>
      <c r="AY278" s="101" t="s">
        <v>7654</v>
      </c>
      <c r="AZ278" s="101" t="s">
        <v>7655</v>
      </c>
      <c r="BA278" s="103" t="s">
        <v>7656</v>
      </c>
      <c r="BB278" s="18" t="str">
        <f t="shared" si="113"/>
        <v>истинска лавандула
Lavandula angustifolia
Echter Lavendel</v>
      </c>
      <c r="BC278" s="18" t="str">
        <f t="shared" si="114"/>
        <v>Ægte lavendel
Lavandula angustifolia
Echter Lavendel</v>
      </c>
      <c r="BD278" s="18" t="str">
        <f t="shared" si="115"/>
        <v xml:space="preserve">Echter Lavendel
Lavandula angustifolia
</v>
      </c>
      <c r="BE278" s="18" t="str">
        <f t="shared" si="116"/>
        <v>English Lavender
Lavandula angustifolia
Echter Lavendel</v>
      </c>
      <c r="BF278" s="18" t="str">
        <f t="shared" si="117"/>
        <v>Tõeline lavendel
Lavandula angustifolia
Echter Lavendel</v>
      </c>
      <c r="BG278" s="18" t="str">
        <f t="shared" si="118"/>
        <v>Oikeaa laventelia
Lavandula angustifolia
Echter Lavendel</v>
      </c>
      <c r="BH278" s="18" t="str">
        <f t="shared" si="119"/>
        <v>Lavande vraie
Lavandula angustifolia
Echter Lavendel</v>
      </c>
      <c r="BI278" s="18" t="str">
        <f t="shared" si="120"/>
        <v>πραγματική λεβάντα
Lavandula angustifolia
Echter Lavendel</v>
      </c>
      <c r="BJ278" s="18" t="str">
        <f t="shared" si="121"/>
        <v>Lavender fíor
Lavandula angustifolia
Echter Lavendel</v>
      </c>
      <c r="BK278" s="18" t="str">
        <f t="shared" si="122"/>
        <v>Alvöru lavender
Lavandula angustifolia
Echter Lavendel</v>
      </c>
      <c r="BL278" s="18" t="str">
        <f t="shared" si="123"/>
        <v>Lavanda
Lavandula angustifolia
Echter Lavendel</v>
      </c>
      <c r="BM278" s="18" t="str">
        <f t="shared" si="124"/>
        <v>ラベンダー
Lavandula angustifolia
Echter Lavendel</v>
      </c>
      <c r="BN278" s="18" t="str">
        <f t="shared" si="125"/>
        <v>Prava lavanda
Lavandula angustifolia
Echter Lavendel</v>
      </c>
      <c r="BO278" s="18" t="str">
        <f t="shared" si="126"/>
        <v>Īsta lavanda
Lavandula angustifolia
Echter Lavendel</v>
      </c>
      <c r="BP278" s="18" t="str">
        <f t="shared" si="127"/>
        <v>Echter Lavendel
Lavandula angustifolia
Echter Lavendel</v>
      </c>
      <c r="BQ278" s="18" t="str">
        <f t="shared" si="128"/>
        <v>Lavanda reali
Lavandula angustifolia
Echter Lavendel</v>
      </c>
      <c r="BR278" s="18" t="str">
        <f t="shared" si="129"/>
        <v>Medicinale Planten - Echte Lavendel
Lavandula angustifolia
Echter Lavendel</v>
      </c>
      <c r="BS278" s="18" t="str">
        <f t="shared" si="130"/>
        <v>Ekte lavendel
Lavandula angustifolia
Echter Lavendel</v>
      </c>
      <c r="BT278" s="18" t="str">
        <f t="shared" si="131"/>
        <v>Prawdziwa Lawenda
Lavandula angustifolia
Echter Lavendel</v>
      </c>
      <c r="BU278" s="18" t="str">
        <f t="shared" si="132"/>
        <v>Lavanda verdadeira
Lavandula angustifolia
Echter Lavendel</v>
      </c>
      <c r="BV278" s="18" t="str">
        <f t="shared" si="133"/>
        <v>Plante medicinale - Adevărată Lavandă
Lavandula angustifolia
Echter Lavendel</v>
      </c>
      <c r="BW278" s="18" t="str">
        <f t="shared" si="134"/>
        <v>Läkemedelsväxter - Riktig Lavendel
Lavandula angustifolia
Echter Lavendel</v>
      </c>
      <c r="BX278" s="18" t="str">
        <f t="shared" si="135"/>
        <v>Pravá levanduľa
Lavandula angustifolia
Echter Lavendel</v>
      </c>
      <c r="BY278" s="18" t="str">
        <f t="shared" si="136"/>
        <v>Prava sivka
Lavandula angustifolia
Echter Lavendel</v>
      </c>
      <c r="BZ278" s="18" t="str">
        <f t="shared" si="137"/>
        <v>Lavanda
Lavandula angustifolia
Echter Lavendel</v>
      </c>
      <c r="CA278" s="18" t="str">
        <f t="shared" si="138"/>
        <v>Pravá levandule
Lavandula angustifolia
Echter Lavendel</v>
      </c>
      <c r="CB278" s="18" t="str">
        <f t="shared" si="139"/>
        <v>Gerçek lavanta
Lavandula angustifolia
Echter Lavendel</v>
      </c>
      <c r="CC278" s="18" t="str">
        <f t="shared" si="140"/>
        <v>Igazi levendula
Lavandula angustifolia
Echter Lavendel</v>
      </c>
    </row>
    <row r="279" spans="2:81" ht="48" x14ac:dyDescent="0.2">
      <c r="B279" s="136">
        <v>277</v>
      </c>
      <c r="C279" s="3">
        <v>15210</v>
      </c>
      <c r="D279" s="98">
        <v>4055473152103</v>
      </c>
      <c r="E279" s="17">
        <v>1.85</v>
      </c>
      <c r="F279" s="17">
        <v>200</v>
      </c>
      <c r="G279" s="99" t="s">
        <v>3119</v>
      </c>
      <c r="H279" s="98" t="s">
        <v>9734</v>
      </c>
      <c r="I279" s="17" t="s">
        <v>535</v>
      </c>
      <c r="J279" s="17" t="s">
        <v>2996</v>
      </c>
      <c r="K279" s="3">
        <v>75210</v>
      </c>
      <c r="L279" s="98">
        <v>4055473752105</v>
      </c>
      <c r="M279" s="17">
        <v>2.4500000000000002</v>
      </c>
      <c r="N279" s="3">
        <v>85210</v>
      </c>
      <c r="O279" s="98">
        <v>4055473852102</v>
      </c>
      <c r="P279" s="17">
        <v>3.75</v>
      </c>
      <c r="Q279" s="3">
        <v>55210</v>
      </c>
      <c r="R279" s="98">
        <v>4055473552101</v>
      </c>
      <c r="S279" s="17">
        <v>4.95</v>
      </c>
      <c r="T279" s="3">
        <v>35210</v>
      </c>
      <c r="U279" s="98">
        <v>4055473352107</v>
      </c>
      <c r="V279" s="17">
        <v>6.75</v>
      </c>
      <c r="W279" s="3">
        <v>65210</v>
      </c>
      <c r="X279" s="98">
        <v>4055473652108</v>
      </c>
      <c r="Y279" s="17">
        <v>2.95</v>
      </c>
      <c r="Z279" s="101" t="s">
        <v>6554</v>
      </c>
      <c r="AA279" s="101" t="s">
        <v>6555</v>
      </c>
      <c r="AB279" s="101" t="s">
        <v>536</v>
      </c>
      <c r="AC279" s="101" t="s">
        <v>534</v>
      </c>
      <c r="AD279" s="101" t="s">
        <v>7657</v>
      </c>
      <c r="AE279" s="101" t="s">
        <v>7658</v>
      </c>
      <c r="AF279" s="101" t="s">
        <v>2500</v>
      </c>
      <c r="AG279" s="101" t="s">
        <v>7659</v>
      </c>
      <c r="AH279" s="101" t="s">
        <v>534</v>
      </c>
      <c r="AI279" s="101" t="s">
        <v>7660</v>
      </c>
      <c r="AJ279" s="101" t="s">
        <v>2501</v>
      </c>
      <c r="AK279" s="102" t="s">
        <v>7661</v>
      </c>
      <c r="AL279" s="101" t="s">
        <v>7662</v>
      </c>
      <c r="AM279" s="101" t="s">
        <v>7663</v>
      </c>
      <c r="AN279" s="101" t="s">
        <v>7664</v>
      </c>
      <c r="AO279" s="101" t="s">
        <v>7665</v>
      </c>
      <c r="AP279" s="101" t="s">
        <v>7666</v>
      </c>
      <c r="AQ279" s="101" t="s">
        <v>7667</v>
      </c>
      <c r="AR279" s="101" t="s">
        <v>2503</v>
      </c>
      <c r="AS279" s="101" t="s">
        <v>7668</v>
      </c>
      <c r="AT279" s="101" t="s">
        <v>7669</v>
      </c>
      <c r="AU279" s="101" t="s">
        <v>7670</v>
      </c>
      <c r="AV279" s="101" t="s">
        <v>7671</v>
      </c>
      <c r="AW279" s="101" t="s">
        <v>7672</v>
      </c>
      <c r="AX279" s="101" t="s">
        <v>2502</v>
      </c>
      <c r="AY279" s="101" t="s">
        <v>7673</v>
      </c>
      <c r="AZ279" s="101" t="s">
        <v>7674</v>
      </c>
      <c r="BA279" s="103" t="s">
        <v>7675</v>
      </c>
      <c r="BB279" s="18" t="str">
        <f t="shared" si="113"/>
        <v>глухарче
Taraxacum officinale
Löwenzahn</v>
      </c>
      <c r="BC279" s="18" t="str">
        <f t="shared" si="114"/>
        <v>Mælkebøtte
Taraxacum officinale
Löwenzahn</v>
      </c>
      <c r="BD279" s="18" t="str">
        <f t="shared" si="115"/>
        <v xml:space="preserve">Löwenzahn
Taraxacum officinale
</v>
      </c>
      <c r="BE279" s="18" t="str">
        <f t="shared" si="116"/>
        <v>Dandelion
Taraxacum officinale
Löwenzahn</v>
      </c>
      <c r="BF279" s="18" t="str">
        <f t="shared" si="117"/>
        <v>Võilill
Taraxacum officinale
Löwenzahn</v>
      </c>
      <c r="BG279" s="18" t="str">
        <f t="shared" si="118"/>
        <v>Voikukka
Taraxacum officinale
Löwenzahn</v>
      </c>
      <c r="BH279" s="18" t="str">
        <f t="shared" si="119"/>
        <v>Pissenlit
Taraxacum officinale
Löwenzahn</v>
      </c>
      <c r="BI279" s="18" t="str">
        <f t="shared" si="120"/>
        <v>πικραλίδα
Taraxacum officinale
Löwenzahn</v>
      </c>
      <c r="BJ279" s="18" t="str">
        <f t="shared" si="121"/>
        <v>Dandelion
Taraxacum officinale
Löwenzahn</v>
      </c>
      <c r="BK279" s="18" t="str">
        <f t="shared" si="122"/>
        <v>Túnfífill
Taraxacum officinale
Löwenzahn</v>
      </c>
      <c r="BL279" s="18" t="str">
        <f t="shared" si="123"/>
        <v>Dente di leone
Taraxacum officinale
Löwenzahn</v>
      </c>
      <c r="BM279" s="18" t="str">
        <f t="shared" si="124"/>
        <v>セイヨウタンポポ
Taraxacum officinale
Löwenzahn</v>
      </c>
      <c r="BN279" s="18" t="str">
        <f t="shared" si="125"/>
        <v>Maslačak
Taraxacum officinale
Löwenzahn</v>
      </c>
      <c r="BO279" s="18" t="str">
        <f t="shared" si="126"/>
        <v>Pienene
Taraxacum officinale
Löwenzahn</v>
      </c>
      <c r="BP279" s="18" t="str">
        <f t="shared" si="127"/>
        <v>Kiaulpienė
Taraxacum officinale
Löwenzahn</v>
      </c>
      <c r="BQ279" s="18" t="str">
        <f t="shared" si="128"/>
        <v>Ċikwejra
Taraxacum officinale
Löwenzahn</v>
      </c>
      <c r="BR279" s="18" t="str">
        <f t="shared" si="129"/>
        <v>Medicinale Planten - Paardebloemen
Taraxacum officinale
Löwenzahn</v>
      </c>
      <c r="BS279" s="18" t="str">
        <f t="shared" si="130"/>
        <v>Løvetann
Taraxacum officinale
Löwenzahn</v>
      </c>
      <c r="BT279" s="18" t="str">
        <f t="shared" si="131"/>
        <v>Mlecze
Taraxacum officinale
Löwenzahn</v>
      </c>
      <c r="BU279" s="18" t="str">
        <f t="shared" si="132"/>
        <v>Dente de leão
Taraxacum officinale
Löwenzahn</v>
      </c>
      <c r="BV279" s="18" t="str">
        <f t="shared" si="133"/>
        <v>Plante medicinale - Păpădie
Taraxacum officinale
Löwenzahn</v>
      </c>
      <c r="BW279" s="18" t="str">
        <f t="shared" si="134"/>
        <v>Läkemedelsväxter - Maskrosor
Taraxacum officinale
Löwenzahn</v>
      </c>
      <c r="BX279" s="18" t="str">
        <f t="shared" si="135"/>
        <v>Púpava
Taraxacum officinale
Löwenzahn</v>
      </c>
      <c r="BY279" s="18" t="str">
        <f t="shared" si="136"/>
        <v>Regrat
Taraxacum officinale
Löwenzahn</v>
      </c>
      <c r="BZ279" s="18" t="str">
        <f t="shared" si="137"/>
        <v>Diente de león
Taraxacum officinale
Löwenzahn</v>
      </c>
      <c r="CA279" s="18" t="str">
        <f t="shared" si="138"/>
        <v>Pampeliška
Taraxacum officinale
Löwenzahn</v>
      </c>
      <c r="CB279" s="18" t="str">
        <f t="shared" si="139"/>
        <v>Karahindiba
Taraxacum officinale
Löwenzahn</v>
      </c>
      <c r="CC279" s="18" t="str">
        <f t="shared" si="140"/>
        <v>Pitypang
Taraxacum officinale
Löwenzahn</v>
      </c>
    </row>
    <row r="280" spans="2:81" ht="48" x14ac:dyDescent="0.2">
      <c r="B280" s="136">
        <v>278</v>
      </c>
      <c r="C280" s="3">
        <v>15211</v>
      </c>
      <c r="D280" s="98">
        <v>4055473152110</v>
      </c>
      <c r="E280" s="17">
        <v>1.85</v>
      </c>
      <c r="F280" s="17">
        <v>150</v>
      </c>
      <c r="G280" s="99" t="s">
        <v>3119</v>
      </c>
      <c r="H280" s="98" t="s">
        <v>9734</v>
      </c>
      <c r="I280" s="17" t="s">
        <v>575</v>
      </c>
      <c r="J280" s="17" t="s">
        <v>2992</v>
      </c>
      <c r="K280" s="3">
        <v>75211</v>
      </c>
      <c r="L280" s="98">
        <v>4055473752112</v>
      </c>
      <c r="M280" s="17">
        <v>2.4500000000000002</v>
      </c>
      <c r="N280" s="3">
        <v>85211</v>
      </c>
      <c r="O280" s="98">
        <v>4055473852119</v>
      </c>
      <c r="P280" s="17">
        <v>3.75</v>
      </c>
      <c r="Q280" s="3">
        <v>55211</v>
      </c>
      <c r="R280" s="98">
        <v>4055473552118</v>
      </c>
      <c r="S280" s="17">
        <v>4.95</v>
      </c>
      <c r="T280" s="3">
        <v>35211</v>
      </c>
      <c r="U280" s="98">
        <v>4055473352114</v>
      </c>
      <c r="V280" s="17">
        <v>6.75</v>
      </c>
      <c r="W280" s="3">
        <v>65211</v>
      </c>
      <c r="X280" s="98">
        <v>4055473652115</v>
      </c>
      <c r="Y280" s="17">
        <v>2.95</v>
      </c>
      <c r="Z280" s="101" t="s">
        <v>7676</v>
      </c>
      <c r="AA280" s="101" t="s">
        <v>7677</v>
      </c>
      <c r="AB280" s="101" t="s">
        <v>576</v>
      </c>
      <c r="AC280" s="101" t="s">
        <v>574</v>
      </c>
      <c r="AD280" s="101" t="s">
        <v>7678</v>
      </c>
      <c r="AE280" s="101" t="s">
        <v>7679</v>
      </c>
      <c r="AF280" s="101" t="s">
        <v>2504</v>
      </c>
      <c r="AG280" s="101" t="s">
        <v>7680</v>
      </c>
      <c r="AH280" s="101" t="s">
        <v>7681</v>
      </c>
      <c r="AI280" s="101" t="s">
        <v>7682</v>
      </c>
      <c r="AJ280" s="101" t="s">
        <v>2505</v>
      </c>
      <c r="AK280" s="102" t="s">
        <v>7683</v>
      </c>
      <c r="AL280" s="101" t="s">
        <v>7684</v>
      </c>
      <c r="AM280" s="101" t="s">
        <v>7685</v>
      </c>
      <c r="AN280" s="101" t="s">
        <v>7686</v>
      </c>
      <c r="AO280" s="101" t="s">
        <v>7687</v>
      </c>
      <c r="AP280" s="101" t="s">
        <v>7688</v>
      </c>
      <c r="AQ280" s="101" t="s">
        <v>7689</v>
      </c>
      <c r="AR280" s="101" t="s">
        <v>2507</v>
      </c>
      <c r="AS280" s="101" t="s">
        <v>7690</v>
      </c>
      <c r="AT280" s="101" t="s">
        <v>7691</v>
      </c>
      <c r="AU280" s="101" t="s">
        <v>7692</v>
      </c>
      <c r="AV280" s="101" t="s">
        <v>7693</v>
      </c>
      <c r="AW280" s="101" t="s">
        <v>7694</v>
      </c>
      <c r="AX280" s="101" t="s">
        <v>2506</v>
      </c>
      <c r="AY280" s="101" t="s">
        <v>7695</v>
      </c>
      <c r="AZ280" s="101" t="s">
        <v>7696</v>
      </c>
      <c r="BA280" s="103" t="s">
        <v>7697</v>
      </c>
      <c r="BB280" s="18" t="str">
        <f t="shared" si="113"/>
        <v>Лимони - маточина
Melissa officinalis
Zitronen - Melisse</v>
      </c>
      <c r="BC280" s="18" t="str">
        <f t="shared" si="114"/>
        <v>Citroner - citronmelisse
Melissa officinalis
Zitronen - Melisse</v>
      </c>
      <c r="BD280" s="18" t="str">
        <f t="shared" si="115"/>
        <v xml:space="preserve">Zitronen - Melisse
Melissa officinalis
</v>
      </c>
      <c r="BE280" s="18" t="str">
        <f t="shared" si="116"/>
        <v>Lemon Balm
Melissa officinalis
Zitronen - Melisse</v>
      </c>
      <c r="BF280" s="18" t="str">
        <f t="shared" si="117"/>
        <v>Sidrunid - meliss
Melissa officinalis
Zitronen - Melisse</v>
      </c>
      <c r="BG280" s="18" t="str">
        <f t="shared" si="118"/>
        <v>Sitruunat - sitruunamelissa
Melissa officinalis
Zitronen - Melisse</v>
      </c>
      <c r="BH280" s="18" t="str">
        <f t="shared" si="119"/>
        <v>Mélisse officinale
Melissa officinalis
Zitronen - Melisse</v>
      </c>
      <c r="BI280" s="18" t="str">
        <f t="shared" si="120"/>
        <v>Λεμόνια - βάλσαμο λεμονιού
Melissa officinalis
Zitronen - Melisse</v>
      </c>
      <c r="BJ280" s="18" t="str">
        <f t="shared" si="121"/>
        <v>Lemons - líomóid balm
Melissa officinalis
Zitronen - Melisse</v>
      </c>
      <c r="BK280" s="18" t="str">
        <f t="shared" si="122"/>
        <v>Sítrónur - sítrónu smyrsl
Melissa officinalis
Zitronen - Melisse</v>
      </c>
      <c r="BL280" s="18" t="str">
        <f t="shared" si="123"/>
        <v>Erba limoncina
Melissa officinalis
Zitronen - Melisse</v>
      </c>
      <c r="BM280" s="18" t="str">
        <f t="shared" si="124"/>
        <v>レモンバーム
Melissa officinalis
Zitronen - Melisse</v>
      </c>
      <c r="BN280" s="18" t="str">
        <f t="shared" si="125"/>
        <v>Limuni - matičnjak
Melissa officinalis
Zitronen - Melisse</v>
      </c>
      <c r="BO280" s="18" t="str">
        <f t="shared" si="126"/>
        <v>Citroni - citronu balzams
Melissa officinalis
Zitronen - Melisse</v>
      </c>
      <c r="BP280" s="18" t="str">
        <f t="shared" si="127"/>
        <v>Citrinos – melisa
Melissa officinalis
Zitronen - Melisse</v>
      </c>
      <c r="BQ280" s="18" t="str">
        <f t="shared" si="128"/>
        <v>Lumi - balzmu tal-lumi
Melissa officinalis
Zitronen - Melisse</v>
      </c>
      <c r="BR280" s="18" t="str">
        <f t="shared" si="129"/>
        <v>Medicinale Planten - Citroenen - Balsem
Melissa officinalis
Zitronen - Melisse</v>
      </c>
      <c r="BS280" s="18" t="str">
        <f t="shared" si="130"/>
        <v>Sitroner - sitronmelisse
Melissa officinalis
Zitronen - Melisse</v>
      </c>
      <c r="BT280" s="18" t="str">
        <f t="shared" si="131"/>
        <v>Cytryny - Balsam
Melissa officinalis
Zitronen - Melisse</v>
      </c>
      <c r="BU280" s="18" t="str">
        <f t="shared" si="132"/>
        <v>Limões - erva-cidreira
Melissa officinalis
Zitronen - Melisse</v>
      </c>
      <c r="BV280" s="18" t="str">
        <f t="shared" si="133"/>
        <v>Plante medicinale - Balsam De Lamaie
Melissa officinalis
Zitronen - Melisse</v>
      </c>
      <c r="BW280" s="18" t="str">
        <f t="shared" si="134"/>
        <v>Läkemedelsväxter - Citroner - Balsam
Melissa officinalis
Zitronen - Melisse</v>
      </c>
      <c r="BX280" s="18" t="str">
        <f t="shared" si="135"/>
        <v>Citróny - medovka
Melissa officinalis
Zitronen - Melisse</v>
      </c>
      <c r="BY280" s="18" t="str">
        <f t="shared" si="136"/>
        <v>Limone - melisa
Melissa officinalis
Zitronen - Melisse</v>
      </c>
      <c r="BZ280" s="18" t="str">
        <f t="shared" si="137"/>
        <v>Melisa u hoja de limón
Melissa officinalis
Zitronen - Melisse</v>
      </c>
      <c r="CA280" s="18" t="str">
        <f t="shared" si="138"/>
        <v>Citrony - meduňka
Melissa officinalis
Zitronen - Melisse</v>
      </c>
      <c r="CB280" s="18" t="str">
        <f t="shared" si="139"/>
        <v>Limonlar - melisa
Melissa officinalis
Zitronen - Melisse</v>
      </c>
      <c r="CC280" s="18" t="str">
        <f t="shared" si="140"/>
        <v>Citrom - citromfű
Melissa officinalis
Zitronen - Melisse</v>
      </c>
    </row>
    <row r="281" spans="2:81" ht="48" x14ac:dyDescent="0.2">
      <c r="B281" s="136">
        <v>279</v>
      </c>
      <c r="C281" s="3">
        <v>15212</v>
      </c>
      <c r="D281" s="98">
        <v>4055473152127</v>
      </c>
      <c r="E281" s="17">
        <v>1.85</v>
      </c>
      <c r="F281" s="17">
        <v>250</v>
      </c>
      <c r="G281" s="99" t="s">
        <v>3119</v>
      </c>
      <c r="H281" s="98" t="s">
        <v>9734</v>
      </c>
      <c r="I281" s="17" t="s">
        <v>517</v>
      </c>
      <c r="J281" s="17" t="s">
        <v>3038</v>
      </c>
      <c r="K281" s="3">
        <v>75212</v>
      </c>
      <c r="L281" s="98">
        <v>4055473752129</v>
      </c>
      <c r="M281" s="17">
        <v>2.4500000000000002</v>
      </c>
      <c r="N281" s="3">
        <v>85212</v>
      </c>
      <c r="O281" s="98">
        <v>4055473852126</v>
      </c>
      <c r="P281" s="17">
        <v>3.75</v>
      </c>
      <c r="Q281" s="3">
        <v>55212</v>
      </c>
      <c r="R281" s="98">
        <v>4055473552125</v>
      </c>
      <c r="S281" s="17">
        <v>4.95</v>
      </c>
      <c r="T281" s="3">
        <v>35212</v>
      </c>
      <c r="U281" s="98">
        <v>4055473352121</v>
      </c>
      <c r="V281" s="17">
        <v>6.75</v>
      </c>
      <c r="W281" s="3">
        <v>65212</v>
      </c>
      <c r="X281" s="98">
        <v>4055473652122</v>
      </c>
      <c r="Y281" s="17">
        <v>2.95</v>
      </c>
      <c r="Z281" s="101" t="s">
        <v>7698</v>
      </c>
      <c r="AA281" s="101" t="s">
        <v>2511</v>
      </c>
      <c r="AB281" s="101" t="s">
        <v>518</v>
      </c>
      <c r="AC281" s="101" t="s">
        <v>516</v>
      </c>
      <c r="AD281" s="101" t="s">
        <v>2511</v>
      </c>
      <c r="AE281" s="101" t="s">
        <v>2511</v>
      </c>
      <c r="AF281" s="101" t="s">
        <v>2508</v>
      </c>
      <c r="AG281" s="101" t="s">
        <v>2511</v>
      </c>
      <c r="AH281" s="101" t="s">
        <v>7699</v>
      </c>
      <c r="AI281" s="101" t="s">
        <v>2511</v>
      </c>
      <c r="AJ281" s="101" t="s">
        <v>2509</v>
      </c>
      <c r="AK281" s="102" t="s">
        <v>7700</v>
      </c>
      <c r="AL281" s="101" t="s">
        <v>2511</v>
      </c>
      <c r="AM281" s="101" t="s">
        <v>7701</v>
      </c>
      <c r="AN281" s="101" t="s">
        <v>7702</v>
      </c>
      <c r="AO281" s="101" t="s">
        <v>2511</v>
      </c>
      <c r="AP281" s="101" t="s">
        <v>7703</v>
      </c>
      <c r="AQ281" s="101" t="s">
        <v>2511</v>
      </c>
      <c r="AR281" s="101" t="s">
        <v>2511</v>
      </c>
      <c r="AS281" s="101" t="s">
        <v>7704</v>
      </c>
      <c r="AT281" s="101" t="s">
        <v>7705</v>
      </c>
      <c r="AU281" s="101" t="s">
        <v>7706</v>
      </c>
      <c r="AV281" s="101" t="s">
        <v>2511</v>
      </c>
      <c r="AW281" s="101" t="s">
        <v>2511</v>
      </c>
      <c r="AX281" s="101" t="s">
        <v>2510</v>
      </c>
      <c r="AY281" s="101" t="s">
        <v>2511</v>
      </c>
      <c r="AZ281" s="101" t="s">
        <v>7707</v>
      </c>
      <c r="BA281" s="103" t="s">
        <v>2511</v>
      </c>
      <c r="BB281" s="18" t="str">
        <f t="shared" si="113"/>
        <v>Столетник
Centaurium erythraea
Tausendgüldenkraut</v>
      </c>
      <c r="BC281" s="18" t="str">
        <f t="shared" si="114"/>
        <v>Centaury
Centaurium erythraea
Tausendgüldenkraut</v>
      </c>
      <c r="BD281" s="18" t="str">
        <f t="shared" si="115"/>
        <v xml:space="preserve">Tausendgüldenkraut
Centaurium erythraea
</v>
      </c>
      <c r="BE281" s="18" t="str">
        <f t="shared" si="116"/>
        <v>Common Centaury
Centaurium erythraea
Tausendgüldenkraut</v>
      </c>
      <c r="BF281" s="18" t="str">
        <f t="shared" si="117"/>
        <v>Centaury
Centaurium erythraea
Tausendgüldenkraut</v>
      </c>
      <c r="BG281" s="18" t="str">
        <f t="shared" si="118"/>
        <v>Centaury
Centaurium erythraea
Tausendgüldenkraut</v>
      </c>
      <c r="BH281" s="18" t="str">
        <f t="shared" si="119"/>
        <v>Petite-centaurée commune
Centaurium erythraea
Tausendgüldenkraut</v>
      </c>
      <c r="BI281" s="18" t="str">
        <f t="shared" si="120"/>
        <v>Centaury
Centaurium erythraea
Tausendgüldenkraut</v>
      </c>
      <c r="BJ281" s="18" t="str">
        <f t="shared" si="121"/>
        <v>Haois
Centaurium erythraea
Tausendgüldenkraut</v>
      </c>
      <c r="BK281" s="18" t="str">
        <f t="shared" si="122"/>
        <v>Centaury
Centaurium erythraea
Tausendgüldenkraut</v>
      </c>
      <c r="BL281" s="18" t="str">
        <f t="shared" si="123"/>
        <v>Centaurea minore
Centaurium erythraea
Tausendgüldenkraut</v>
      </c>
      <c r="BM281" s="18" t="str">
        <f t="shared" si="124"/>
        <v>ベニバナセンブリ
Centaurium erythraea
Tausendgüldenkraut</v>
      </c>
      <c r="BN281" s="18" t="str">
        <f t="shared" si="125"/>
        <v>Centaury
Centaurium erythraea
Tausendgüldenkraut</v>
      </c>
      <c r="BO281" s="18" t="str">
        <f t="shared" si="126"/>
        <v>Century
Centaurium erythraea
Tausendgüldenkraut</v>
      </c>
      <c r="BP281" s="18" t="str">
        <f t="shared" si="127"/>
        <v>Šimtmetis
Centaurium erythraea
Tausendgüldenkraut</v>
      </c>
      <c r="BQ281" s="18" t="str">
        <f t="shared" si="128"/>
        <v>Centaury
Centaurium erythraea
Tausendgüldenkraut</v>
      </c>
      <c r="BR281" s="18" t="str">
        <f t="shared" si="129"/>
        <v>Medicinale Planten - Centaury
Centaurium erythraea
Tausendgüldenkraut</v>
      </c>
      <c r="BS281" s="18" t="str">
        <f t="shared" si="130"/>
        <v>Centaury
Centaurium erythraea
Tausendgüldenkraut</v>
      </c>
      <c r="BT281" s="18" t="str">
        <f t="shared" si="131"/>
        <v>Centaury
Centaurium erythraea
Tausendgüldenkraut</v>
      </c>
      <c r="BU281" s="18" t="str">
        <f t="shared" si="132"/>
        <v>Centauro
Centaurium erythraea
Tausendgüldenkraut</v>
      </c>
      <c r="BV281" s="18" t="str">
        <f t="shared" si="133"/>
        <v>Plante medicinale - Dioc
Centaurium erythraea
Tausendgüldenkraut</v>
      </c>
      <c r="BW281" s="18" t="str">
        <f t="shared" si="134"/>
        <v>Läkemedelsväxter - Centaury
Centaurium erythraea
Tausendgüldenkraut</v>
      </c>
      <c r="BX281" s="18" t="str">
        <f t="shared" si="135"/>
        <v>Centaury
Centaurium erythraea
Tausendgüldenkraut</v>
      </c>
      <c r="BY281" s="18" t="str">
        <f t="shared" si="136"/>
        <v>Centaury
Centaurium erythraea
Tausendgüldenkraut</v>
      </c>
      <c r="BZ281" s="18" t="str">
        <f t="shared" si="137"/>
        <v>Centáurea menor
Centaurium erythraea
Tausendgüldenkraut</v>
      </c>
      <c r="CA281" s="18" t="str">
        <f t="shared" si="138"/>
        <v>Centaury
Centaurium erythraea
Tausendgüldenkraut</v>
      </c>
      <c r="CB281" s="18" t="str">
        <f t="shared" si="139"/>
        <v>Kantaron
Centaurium erythraea
Tausendgüldenkraut</v>
      </c>
      <c r="CC281" s="18" t="str">
        <f t="shared" si="140"/>
        <v>Centaury
Centaurium erythraea
Tausendgüldenkraut</v>
      </c>
    </row>
    <row r="282" spans="2:81" ht="48" x14ac:dyDescent="0.2">
      <c r="B282" s="136">
        <v>280</v>
      </c>
      <c r="C282" s="3">
        <v>15213</v>
      </c>
      <c r="D282" s="98">
        <v>4055473152134</v>
      </c>
      <c r="E282" s="17">
        <v>1.85</v>
      </c>
      <c r="F282" s="17">
        <v>5</v>
      </c>
      <c r="G282" s="99" t="s">
        <v>3119</v>
      </c>
      <c r="H282" s="98" t="s">
        <v>9734</v>
      </c>
      <c r="I282" s="17" t="s">
        <v>632</v>
      </c>
      <c r="J282" s="17" t="s">
        <v>3039</v>
      </c>
      <c r="K282" s="3">
        <v>75213</v>
      </c>
      <c r="L282" s="98">
        <v>4055473752136</v>
      </c>
      <c r="M282" s="17">
        <v>2.4500000000000002</v>
      </c>
      <c r="N282" s="3">
        <v>85213</v>
      </c>
      <c r="O282" s="98">
        <v>4055473852133</v>
      </c>
      <c r="P282" s="17">
        <v>3.75</v>
      </c>
      <c r="Q282" s="3">
        <v>55213</v>
      </c>
      <c r="R282" s="98">
        <v>4055473552132</v>
      </c>
      <c r="S282" s="17">
        <v>4.95</v>
      </c>
      <c r="T282" s="3">
        <v>35213</v>
      </c>
      <c r="U282" s="98">
        <v>4055473352138</v>
      </c>
      <c r="V282" s="17">
        <v>6.75</v>
      </c>
      <c r="W282" s="3">
        <v>65213</v>
      </c>
      <c r="X282" s="98">
        <v>4055473652139</v>
      </c>
      <c r="Y282" s="17">
        <v>2.95</v>
      </c>
      <c r="Z282" s="101" t="s">
        <v>7708</v>
      </c>
      <c r="AA282" s="101" t="s">
        <v>7709</v>
      </c>
      <c r="AB282" s="101" t="s">
        <v>633</v>
      </c>
      <c r="AC282" s="101" t="s">
        <v>631</v>
      </c>
      <c r="AD282" s="101" t="s">
        <v>7710</v>
      </c>
      <c r="AE282" s="101" t="s">
        <v>7711</v>
      </c>
      <c r="AF282" s="101" t="s">
        <v>2512</v>
      </c>
      <c r="AG282" s="101" t="s">
        <v>7712</v>
      </c>
      <c r="AH282" s="101" t="s">
        <v>7713</v>
      </c>
      <c r="AI282" s="101" t="s">
        <v>7714</v>
      </c>
      <c r="AJ282" s="101" t="s">
        <v>1074</v>
      </c>
      <c r="AK282" s="102" t="s">
        <v>7715</v>
      </c>
      <c r="AL282" s="101" t="s">
        <v>7716</v>
      </c>
      <c r="AM282" s="101" t="s">
        <v>7717</v>
      </c>
      <c r="AN282" s="101" t="s">
        <v>7718</v>
      </c>
      <c r="AO282" s="101" t="s">
        <v>7719</v>
      </c>
      <c r="AP282" s="101" t="s">
        <v>7720</v>
      </c>
      <c r="AQ282" s="101" t="s">
        <v>7721</v>
      </c>
      <c r="AR282" s="101" t="s">
        <v>2514</v>
      </c>
      <c r="AS282" s="101" t="s">
        <v>7722</v>
      </c>
      <c r="AT282" s="101" t="s">
        <v>7723</v>
      </c>
      <c r="AU282" s="101" t="s">
        <v>7724</v>
      </c>
      <c r="AV282" s="101" t="s">
        <v>3952</v>
      </c>
      <c r="AW282" s="101" t="s">
        <v>3953</v>
      </c>
      <c r="AX282" s="101" t="s">
        <v>2513</v>
      </c>
      <c r="AY282" s="101" t="s">
        <v>3952</v>
      </c>
      <c r="AZ282" s="101" t="s">
        <v>7725</v>
      </c>
      <c r="BA282" s="103" t="s">
        <v>7726</v>
      </c>
      <c r="BB282" s="18" t="str">
        <f t="shared" si="113"/>
        <v>пасифлора
Passiflora incarnata
Passionsblume</v>
      </c>
      <c r="BC282" s="18" t="str">
        <f t="shared" si="114"/>
        <v>Passionsblomst
Passiflora incarnata
Passionsblume</v>
      </c>
      <c r="BD282" s="18" t="str">
        <f t="shared" si="115"/>
        <v xml:space="preserve">Passionsblume
Passiflora incarnata
</v>
      </c>
      <c r="BE282" s="18" t="str">
        <f t="shared" si="116"/>
        <v>Wild Passion Flower
Passiflora incarnata
Passionsblume</v>
      </c>
      <c r="BF282" s="18" t="str">
        <f t="shared" si="117"/>
        <v>Kannatuslill
Passiflora incarnata
Passionsblume</v>
      </c>
      <c r="BG282" s="18" t="str">
        <f t="shared" si="118"/>
        <v>Kärsimyskukka
Passiflora incarnata
Passionsblume</v>
      </c>
      <c r="BH282" s="18" t="str">
        <f t="shared" si="119"/>
        <v>Passiflore officinale
Passiflora incarnata
Passionsblume</v>
      </c>
      <c r="BI282" s="18" t="str">
        <f t="shared" si="120"/>
        <v>λουλούδι του πάθους
Passiflora incarnata
Passionsblume</v>
      </c>
      <c r="BJ282" s="18" t="str">
        <f t="shared" si="121"/>
        <v>Bláth paisean
Passiflora incarnata
Passionsblume</v>
      </c>
      <c r="BK282" s="18" t="str">
        <f t="shared" si="122"/>
        <v>Ástríðublóm
Passiflora incarnata
Passionsblume</v>
      </c>
      <c r="BL282" s="18" t="str">
        <f t="shared" si="123"/>
        <v>Fiore della passione
Passiflora incarnata
Passionsblume</v>
      </c>
      <c r="BM282" s="18" t="str">
        <f t="shared" si="124"/>
        <v>チャボトケイソウ
Passiflora incarnata
Passionsblume</v>
      </c>
      <c r="BN282" s="18" t="str">
        <f t="shared" si="125"/>
        <v>Cvijet strasti
Passiflora incarnata
Passionsblume</v>
      </c>
      <c r="BO282" s="18" t="str">
        <f t="shared" si="126"/>
        <v>Kaislības zieds
Passiflora incarnata
Passionsblume</v>
      </c>
      <c r="BP282" s="18" t="str">
        <f t="shared" si="127"/>
        <v>Aistros gėlė
Passiflora incarnata
Passionsblume</v>
      </c>
      <c r="BQ282" s="18" t="str">
        <f t="shared" si="128"/>
        <v>Fjura tal-passjoni
Passiflora incarnata
Passionsblume</v>
      </c>
      <c r="BR282" s="18" t="str">
        <f t="shared" si="129"/>
        <v>Medicinale Planten - Passiebloem
Passiflora incarnata
Passionsblume</v>
      </c>
      <c r="BS282" s="18" t="str">
        <f t="shared" si="130"/>
        <v>Pasjonsblomst
Passiflora incarnata
Passionsblume</v>
      </c>
      <c r="BT282" s="18" t="str">
        <f t="shared" si="131"/>
        <v>Męczennica
Passiflora incarnata
Passionsblume</v>
      </c>
      <c r="BU282" s="18" t="str">
        <f t="shared" si="132"/>
        <v>Flor da Paixão
Passiflora incarnata
Passionsblume</v>
      </c>
      <c r="BV282" s="18" t="str">
        <f t="shared" si="133"/>
        <v>Plante medicinale - Floarea Pasiunii
Passiflora incarnata
Passionsblume</v>
      </c>
      <c r="BW282" s="18" t="str">
        <f t="shared" si="134"/>
        <v>Läkemedelsväxter - Passionblomma
Passiflora incarnata
Passionsblume</v>
      </c>
      <c r="BX282" s="18" t="str">
        <f t="shared" si="135"/>
        <v>Mučenka
Passiflora incarnata
Passionsblume</v>
      </c>
      <c r="BY282" s="18" t="str">
        <f t="shared" si="136"/>
        <v>Pasijonka
Passiflora incarnata
Passionsblume</v>
      </c>
      <c r="BZ282" s="18" t="str">
        <f t="shared" si="137"/>
        <v>Flores de la pasión
Passiflora incarnata
Passionsblume</v>
      </c>
      <c r="CA282" s="18" t="str">
        <f t="shared" si="138"/>
        <v>Mučenka
Passiflora incarnata
Passionsblume</v>
      </c>
      <c r="CB282" s="18" t="str">
        <f t="shared" si="139"/>
        <v>Tutku çiçeği
Passiflora incarnata
Passionsblume</v>
      </c>
      <c r="CC282" s="18" t="str">
        <f t="shared" si="140"/>
        <v>Golgotavirág
Passiflora incarnata
Passionsblume</v>
      </c>
    </row>
    <row r="283" spans="2:81" ht="48" x14ac:dyDescent="0.2">
      <c r="B283" s="136">
        <v>281</v>
      </c>
      <c r="C283" s="3">
        <v>15214</v>
      </c>
      <c r="D283" s="98">
        <v>4055473152141</v>
      </c>
      <c r="E283" s="17">
        <v>1.85</v>
      </c>
      <c r="F283" s="17">
        <v>50</v>
      </c>
      <c r="G283" s="99" t="s">
        <v>3119</v>
      </c>
      <c r="H283" s="98" t="s">
        <v>9734</v>
      </c>
      <c r="I283" s="17" t="s">
        <v>599</v>
      </c>
      <c r="J283" s="17" t="s">
        <v>3040</v>
      </c>
      <c r="K283" s="3">
        <v>75214</v>
      </c>
      <c r="L283" s="98">
        <v>4055473752143</v>
      </c>
      <c r="M283" s="17">
        <v>2.4500000000000002</v>
      </c>
      <c r="N283" s="3">
        <v>85214</v>
      </c>
      <c r="O283" s="98">
        <v>4055473852140</v>
      </c>
      <c r="P283" s="17">
        <v>3.75</v>
      </c>
      <c r="Q283" s="3">
        <v>55214</v>
      </c>
      <c r="R283" s="98">
        <v>4055473552149</v>
      </c>
      <c r="S283" s="17">
        <v>4.95</v>
      </c>
      <c r="T283" s="3">
        <v>35214</v>
      </c>
      <c r="U283" s="98">
        <v>4055473352145</v>
      </c>
      <c r="V283" s="17">
        <v>6.75</v>
      </c>
      <c r="W283" s="3">
        <v>65214</v>
      </c>
      <c r="X283" s="98">
        <v>4055473652146</v>
      </c>
      <c r="Y283" s="17">
        <v>2.95</v>
      </c>
      <c r="Z283" s="101" t="s">
        <v>7727</v>
      </c>
      <c r="AA283" s="101" t="s">
        <v>7728</v>
      </c>
      <c r="AB283" s="101" t="s">
        <v>600</v>
      </c>
      <c r="AC283" s="101" t="s">
        <v>598</v>
      </c>
      <c r="AD283" s="101" t="s">
        <v>7729</v>
      </c>
      <c r="AE283" s="101" t="s">
        <v>7730</v>
      </c>
      <c r="AF283" s="101" t="s">
        <v>2515</v>
      </c>
      <c r="AG283" s="101" t="s">
        <v>7731</v>
      </c>
      <c r="AH283" s="101" t="s">
        <v>7732</v>
      </c>
      <c r="AI283" s="101" t="s">
        <v>7733</v>
      </c>
      <c r="AJ283" s="101" t="s">
        <v>2516</v>
      </c>
      <c r="AK283" s="102" t="s">
        <v>7734</v>
      </c>
      <c r="AL283" s="101" t="s">
        <v>7735</v>
      </c>
      <c r="AM283" s="101" t="s">
        <v>7736</v>
      </c>
      <c r="AN283" s="101" t="s">
        <v>7737</v>
      </c>
      <c r="AO283" s="101" t="s">
        <v>7733</v>
      </c>
      <c r="AP283" s="101" t="s">
        <v>7738</v>
      </c>
      <c r="AQ283" s="101" t="s">
        <v>7739</v>
      </c>
      <c r="AR283" s="101" t="s">
        <v>2518</v>
      </c>
      <c r="AS283" s="101" t="s">
        <v>7740</v>
      </c>
      <c r="AT283" s="101" t="s">
        <v>7741</v>
      </c>
      <c r="AU283" s="101" t="s">
        <v>7742</v>
      </c>
      <c r="AV283" s="101" t="s">
        <v>7743</v>
      </c>
      <c r="AW283" s="101" t="s">
        <v>7744</v>
      </c>
      <c r="AX283" s="101" t="s">
        <v>2517</v>
      </c>
      <c r="AY283" s="101" t="s">
        <v>7745</v>
      </c>
      <c r="AZ283" s="101" t="s">
        <v>7746</v>
      </c>
      <c r="BA283" s="103" t="s">
        <v>7747</v>
      </c>
      <c r="BB283" s="18" t="str">
        <f t="shared" si="113"/>
        <v>невен
Calendula officinalis
Ringelblume</v>
      </c>
      <c r="BC283" s="18" t="str">
        <f t="shared" si="114"/>
        <v>Morgenfrue
Calendula officinalis
Ringelblume</v>
      </c>
      <c r="BD283" s="18" t="str">
        <f t="shared" si="115"/>
        <v xml:space="preserve">Ringelblume
Calendula officinalis
</v>
      </c>
      <c r="BE283" s="18" t="str">
        <f t="shared" si="116"/>
        <v>Pot Marygold
Calendula officinalis
Ringelblume</v>
      </c>
      <c r="BF283" s="18" t="str">
        <f t="shared" si="117"/>
        <v>Saialill
Calendula officinalis
Ringelblume</v>
      </c>
      <c r="BG283" s="18" t="str">
        <f t="shared" si="118"/>
        <v>Kehäkukka
Calendula officinalis
Ringelblume</v>
      </c>
      <c r="BH283" s="18" t="str">
        <f t="shared" si="119"/>
        <v>Souci
Calendula officinalis
Ringelblume</v>
      </c>
      <c r="BI283" s="18" t="str">
        <f t="shared" si="120"/>
        <v>κατιφές
Calendula officinalis
Ringelblume</v>
      </c>
      <c r="BJ283" s="18" t="str">
        <f t="shared" si="121"/>
        <v>Buí
Calendula officinalis
Ringelblume</v>
      </c>
      <c r="BK283" s="18" t="str">
        <f t="shared" si="122"/>
        <v>Marigold
Calendula officinalis
Ringelblume</v>
      </c>
      <c r="BL283" s="18" t="str">
        <f t="shared" si="123"/>
        <v>Calendula
Calendula officinalis
Ringelblume</v>
      </c>
      <c r="BM283" s="18" t="str">
        <f t="shared" si="124"/>
        <v>ポットマリーゴールド
Calendula officinalis
Ringelblume</v>
      </c>
      <c r="BN283" s="18" t="str">
        <f t="shared" si="125"/>
        <v>Neven
Calendula officinalis
Ringelblume</v>
      </c>
      <c r="BO283" s="18" t="str">
        <f t="shared" si="126"/>
        <v>Kliņģerīte
Calendula officinalis
Ringelblume</v>
      </c>
      <c r="BP283" s="18" t="str">
        <f t="shared" si="127"/>
        <v>Medetkų
Calendula officinalis
Ringelblume</v>
      </c>
      <c r="BQ283" s="18" t="str">
        <f t="shared" si="128"/>
        <v>Marigold
Calendula officinalis
Ringelblume</v>
      </c>
      <c r="BR283" s="18" t="str">
        <f t="shared" si="129"/>
        <v>Medicinale Planten - Goudsbloem
Calendula officinalis
Ringelblume</v>
      </c>
      <c r="BS283" s="18" t="str">
        <f t="shared" si="130"/>
        <v>Fløyelsblomst
Calendula officinalis
Ringelblume</v>
      </c>
      <c r="BT283" s="18" t="str">
        <f t="shared" si="131"/>
        <v>Nagietek
Calendula officinalis
Ringelblume</v>
      </c>
      <c r="BU283" s="18" t="str">
        <f t="shared" si="132"/>
        <v>Calêndula
Calendula officinalis
Ringelblume</v>
      </c>
      <c r="BV283" s="18" t="str">
        <f t="shared" si="133"/>
        <v>Plante medicinale - Gălbenele
Calendula officinalis
Ringelblume</v>
      </c>
      <c r="BW283" s="18" t="str">
        <f t="shared" si="134"/>
        <v>Läkemedelsväxter - Ringblomma
Calendula officinalis
Ringelblume</v>
      </c>
      <c r="BX283" s="18" t="str">
        <f t="shared" si="135"/>
        <v>Nechtík
Calendula officinalis
Ringelblume</v>
      </c>
      <c r="BY283" s="18" t="str">
        <f t="shared" si="136"/>
        <v>Ognjič
Calendula officinalis
Ringelblume</v>
      </c>
      <c r="BZ283" s="18" t="str">
        <f t="shared" si="137"/>
        <v>Botón de oro
Calendula officinalis
Ringelblume</v>
      </c>
      <c r="CA283" s="18" t="str">
        <f t="shared" si="138"/>
        <v>Měsíček
Calendula officinalis
Ringelblume</v>
      </c>
      <c r="CB283" s="18" t="str">
        <f t="shared" si="139"/>
        <v>Kadife çiçeği
Calendula officinalis
Ringelblume</v>
      </c>
      <c r="CC283" s="18" t="str">
        <f t="shared" si="140"/>
        <v>Körömvirág
Calendula officinalis
Ringelblume</v>
      </c>
    </row>
    <row r="284" spans="2:81" ht="48" x14ac:dyDescent="0.2">
      <c r="B284" s="136">
        <v>282</v>
      </c>
      <c r="C284" s="3">
        <v>15215</v>
      </c>
      <c r="D284" s="98">
        <v>4055473152158</v>
      </c>
      <c r="E284" s="17">
        <v>1.85</v>
      </c>
      <c r="F284" s="17">
        <v>100</v>
      </c>
      <c r="G284" s="99" t="s">
        <v>3119</v>
      </c>
      <c r="H284" s="98" t="s">
        <v>9734</v>
      </c>
      <c r="I284" s="17" t="s">
        <v>545</v>
      </c>
      <c r="J284" s="17" t="s">
        <v>3041</v>
      </c>
      <c r="K284" s="3">
        <v>75215</v>
      </c>
      <c r="L284" s="98">
        <v>4055473752150</v>
      </c>
      <c r="M284" s="17">
        <v>2.4500000000000002</v>
      </c>
      <c r="N284" s="3">
        <v>85215</v>
      </c>
      <c r="O284" s="98">
        <v>4055473852157</v>
      </c>
      <c r="P284" s="17">
        <v>3.75</v>
      </c>
      <c r="Q284" s="3">
        <v>55215</v>
      </c>
      <c r="R284" s="98">
        <v>4055473552156</v>
      </c>
      <c r="S284" s="17">
        <v>4.95</v>
      </c>
      <c r="T284" s="3">
        <v>35215</v>
      </c>
      <c r="U284" s="98">
        <v>4055473352152</v>
      </c>
      <c r="V284" s="17">
        <v>6.75</v>
      </c>
      <c r="W284" s="3">
        <v>65215</v>
      </c>
      <c r="X284" s="98">
        <v>4055473652153</v>
      </c>
      <c r="Y284" s="17">
        <v>2.95</v>
      </c>
      <c r="Z284" s="101" t="s">
        <v>7748</v>
      </c>
      <c r="AA284" s="101" t="s">
        <v>7749</v>
      </c>
      <c r="AB284" s="101" t="s">
        <v>546</v>
      </c>
      <c r="AC284" s="101" t="s">
        <v>544</v>
      </c>
      <c r="AD284" s="101" t="s">
        <v>7750</v>
      </c>
      <c r="AE284" s="101" t="s">
        <v>7751</v>
      </c>
      <c r="AF284" s="101" t="s">
        <v>2519</v>
      </c>
      <c r="AG284" s="101" t="s">
        <v>7752</v>
      </c>
      <c r="AH284" s="101" t="s">
        <v>7753</v>
      </c>
      <c r="AI284" s="101" t="s">
        <v>7754</v>
      </c>
      <c r="AJ284" s="101" t="s">
        <v>2520</v>
      </c>
      <c r="AK284" s="102" t="s">
        <v>7755</v>
      </c>
      <c r="AL284" s="101" t="s">
        <v>7756</v>
      </c>
      <c r="AM284" s="101" t="s">
        <v>7757</v>
      </c>
      <c r="AN284" s="101" t="s">
        <v>7758</v>
      </c>
      <c r="AO284" s="101" t="s">
        <v>7753</v>
      </c>
      <c r="AP284" s="101" t="s">
        <v>7759</v>
      </c>
      <c r="AQ284" s="101" t="s">
        <v>7749</v>
      </c>
      <c r="AR284" s="101" t="s">
        <v>2522</v>
      </c>
      <c r="AS284" s="101" t="s">
        <v>7753</v>
      </c>
      <c r="AT284" s="101" t="s">
        <v>7760</v>
      </c>
      <c r="AU284" s="101" t="s">
        <v>7761</v>
      </c>
      <c r="AV284" s="101" t="s">
        <v>7762</v>
      </c>
      <c r="AW284" s="101" t="s">
        <v>7763</v>
      </c>
      <c r="AX284" s="101" t="s">
        <v>2521</v>
      </c>
      <c r="AY284" s="101" t="s">
        <v>7764</v>
      </c>
      <c r="AZ284" s="101" t="s">
        <v>7765</v>
      </c>
      <c r="BA284" s="103" t="s">
        <v>7766</v>
      </c>
      <c r="BB284" s="18" t="str">
        <f t="shared" si="113"/>
        <v>зърнастец
Plantago lanceolata
Spitzwegerich</v>
      </c>
      <c r="BC284" s="18" t="str">
        <f t="shared" si="114"/>
        <v>Bukkehorn
Plantago lanceolata
Spitzwegerich</v>
      </c>
      <c r="BD284" s="18" t="str">
        <f t="shared" si="115"/>
        <v xml:space="preserve">Spitzwegerich
Plantago lanceolata
</v>
      </c>
      <c r="BE284" s="18" t="str">
        <f t="shared" si="116"/>
        <v>English Plantain
Plantago lanceolata
Spitzwegerich</v>
      </c>
      <c r="BF284" s="18" t="str">
        <f t="shared" si="117"/>
        <v>Tatrapuu
Plantago lanceolata
Spitzwegerich</v>
      </c>
      <c r="BG284" s="18" t="str">
        <f t="shared" si="118"/>
        <v>Tyrni
Plantago lanceolata
Spitzwegerich</v>
      </c>
      <c r="BH284" s="18" t="str">
        <f t="shared" si="119"/>
        <v>Plantain lancéolé
Plantago lanceolata
Spitzwegerich</v>
      </c>
      <c r="BI284" s="18" t="str">
        <f t="shared" si="120"/>
        <v>buckhorn
Plantago lanceolata
Spitzwegerich</v>
      </c>
      <c r="BJ284" s="18" t="str">
        <f t="shared" si="121"/>
        <v>Buckhorn
Plantago lanceolata
Spitzwegerich</v>
      </c>
      <c r="BK284" s="18" t="str">
        <f t="shared" si="122"/>
        <v>Kvikindi
Plantago lanceolata
Spitzwegerich</v>
      </c>
      <c r="BL284" s="18" t="str">
        <f t="shared" si="123"/>
        <v>Piantaggine
Plantago lanceolata
Spitzwegerich</v>
      </c>
      <c r="BM284" s="18" t="str">
        <f t="shared" si="124"/>
        <v>ヘラオオバコ
Plantago lanceolata
Spitzwegerich</v>
      </c>
      <c r="BN284" s="18" t="str">
        <f t="shared" si="125"/>
        <v>Krkavina
Plantago lanceolata
Spitzwegerich</v>
      </c>
      <c r="BO284" s="18" t="str">
        <f t="shared" si="126"/>
        <v>Smilšakmens
Plantago lanceolata
Spitzwegerich</v>
      </c>
      <c r="BP284" s="18" t="str">
        <f t="shared" si="127"/>
        <v>Šaltalankių
Plantago lanceolata
Spitzwegerich</v>
      </c>
      <c r="BQ284" s="18" t="str">
        <f t="shared" si="128"/>
        <v>Buckhorn
Plantago lanceolata
Spitzwegerich</v>
      </c>
      <c r="BR284" s="18" t="str">
        <f t="shared" si="129"/>
        <v>Medicinale Planten - Ribwort
Plantago lanceolata
Spitzwegerich</v>
      </c>
      <c r="BS284" s="18" t="str">
        <f t="shared" si="130"/>
        <v>Bukkehorn
Plantago lanceolata
Spitzwegerich</v>
      </c>
      <c r="BT284" s="18" t="str">
        <f t="shared" si="131"/>
        <v>Żebrówka
Plantago lanceolata
Spitzwegerich</v>
      </c>
      <c r="BU284" s="18" t="str">
        <f t="shared" si="132"/>
        <v>Buckhorn
Plantago lanceolata
Spitzwegerich</v>
      </c>
      <c r="BV284" s="18" t="str">
        <f t="shared" si="133"/>
        <v>Plante medicinale - Pătlagină De Ribwort
Plantago lanceolata
Spitzwegerich</v>
      </c>
      <c r="BW284" s="18" t="str">
        <f t="shared" si="134"/>
        <v>Läkemedelsväxter - Ribwort
Plantago lanceolata
Spitzwegerich</v>
      </c>
      <c r="BX284" s="18" t="str">
        <f t="shared" si="135"/>
        <v>Rakytník
Plantago lanceolata
Spitzwegerich</v>
      </c>
      <c r="BY284" s="18" t="str">
        <f t="shared" si="136"/>
        <v>Krhlika
Plantago lanceolata
Spitzwegerich</v>
      </c>
      <c r="BZ284" s="18" t="str">
        <f t="shared" si="137"/>
        <v>Llantén menor
Plantago lanceolata
Spitzwegerich</v>
      </c>
      <c r="CA284" s="18" t="str">
        <f t="shared" si="138"/>
        <v>Řešetlákový
Plantago lanceolata
Spitzwegerich</v>
      </c>
      <c r="CB284" s="18" t="str">
        <f t="shared" si="139"/>
        <v>Cehri
Plantago lanceolata
Spitzwegerich</v>
      </c>
      <c r="CC284" s="18" t="str">
        <f t="shared" si="140"/>
        <v>Bakkürt
Plantago lanceolata
Spitzwegerich</v>
      </c>
    </row>
    <row r="285" spans="2:81" ht="48" x14ac:dyDescent="0.2">
      <c r="B285" s="136">
        <v>283</v>
      </c>
      <c r="C285" s="3">
        <v>15216</v>
      </c>
      <c r="D285" s="98">
        <v>4055473152165</v>
      </c>
      <c r="E285" s="17">
        <v>1.85</v>
      </c>
      <c r="F285" s="17">
        <v>300</v>
      </c>
      <c r="G285" s="99" t="s">
        <v>3119</v>
      </c>
      <c r="H285" s="98" t="s">
        <v>9734</v>
      </c>
      <c r="I285" s="17" t="s">
        <v>596</v>
      </c>
      <c r="J285" s="17" t="s">
        <v>3042</v>
      </c>
      <c r="K285" s="3">
        <v>75216</v>
      </c>
      <c r="L285" s="98">
        <v>4055473752167</v>
      </c>
      <c r="M285" s="17">
        <v>2.4500000000000002</v>
      </c>
      <c r="N285" s="3">
        <v>85216</v>
      </c>
      <c r="O285" s="98">
        <v>4055473852164</v>
      </c>
      <c r="P285" s="17">
        <v>3.75</v>
      </c>
      <c r="Q285" s="3">
        <v>55216</v>
      </c>
      <c r="R285" s="98">
        <v>4055473552163</v>
      </c>
      <c r="S285" s="17">
        <v>4.95</v>
      </c>
      <c r="T285" s="3">
        <v>35216</v>
      </c>
      <c r="U285" s="98">
        <v>4055473352169</v>
      </c>
      <c r="V285" s="17">
        <v>6.75</v>
      </c>
      <c r="W285" s="3">
        <v>65216</v>
      </c>
      <c r="X285" s="98">
        <v>4055473652160</v>
      </c>
      <c r="Y285" s="17">
        <v>2.95</v>
      </c>
      <c r="Z285" s="101" t="s">
        <v>7767</v>
      </c>
      <c r="AA285" s="101" t="s">
        <v>7768</v>
      </c>
      <c r="AB285" s="101" t="s">
        <v>597</v>
      </c>
      <c r="AC285" s="101" t="s">
        <v>595</v>
      </c>
      <c r="AD285" s="101" t="s">
        <v>7769</v>
      </c>
      <c r="AE285" s="101" t="s">
        <v>7770</v>
      </c>
      <c r="AF285" s="101" t="s">
        <v>2523</v>
      </c>
      <c r="AG285" s="101" t="s">
        <v>7771</v>
      </c>
      <c r="AH285" s="101" t="s">
        <v>7772</v>
      </c>
      <c r="AI285" s="101" t="s">
        <v>7773</v>
      </c>
      <c r="AJ285" s="101" t="s">
        <v>2524</v>
      </c>
      <c r="AK285" s="102" t="s">
        <v>7774</v>
      </c>
      <c r="AL285" s="101" t="s">
        <v>7775</v>
      </c>
      <c r="AM285" s="101" t="s">
        <v>7776</v>
      </c>
      <c r="AN285" s="101" t="s">
        <v>7777</v>
      </c>
      <c r="AO285" s="101" t="s">
        <v>2525</v>
      </c>
      <c r="AP285" s="101" t="s">
        <v>7778</v>
      </c>
      <c r="AQ285" s="101" t="s">
        <v>7779</v>
      </c>
      <c r="AR285" s="101" t="s">
        <v>2526</v>
      </c>
      <c r="AS285" s="101" t="s">
        <v>7780</v>
      </c>
      <c r="AT285" s="101" t="s">
        <v>7781</v>
      </c>
      <c r="AU285" s="101" t="s">
        <v>7782</v>
      </c>
      <c r="AV285" s="101" t="s">
        <v>7783</v>
      </c>
      <c r="AW285" s="101" t="s">
        <v>7784</v>
      </c>
      <c r="AX285" s="101" t="s">
        <v>2525</v>
      </c>
      <c r="AY285" s="101" t="s">
        <v>7785</v>
      </c>
      <c r="AZ285" s="101" t="s">
        <v>7786</v>
      </c>
      <c r="BA285" s="103" t="s">
        <v>7787</v>
      </c>
      <c r="BB285" s="18" t="str">
        <f t="shared" si="113"/>
        <v>мента
Mentha piperita
Pfefferminze</v>
      </c>
      <c r="BC285" s="18" t="str">
        <f t="shared" si="114"/>
        <v>Pebermynte
Mentha piperita
Pfefferminze</v>
      </c>
      <c r="BD285" s="18" t="str">
        <f t="shared" si="115"/>
        <v xml:space="preserve">Pfefferminze
Mentha piperita
</v>
      </c>
      <c r="BE285" s="18" t="str">
        <f t="shared" si="116"/>
        <v>Peppermint
Mentha piperita
Pfefferminze</v>
      </c>
      <c r="BF285" s="18" t="str">
        <f t="shared" si="117"/>
        <v>Piparmünt
Mentha piperita
Pfefferminze</v>
      </c>
      <c r="BG285" s="18" t="str">
        <f t="shared" si="118"/>
        <v>Piparminttu
Mentha piperita
Pfefferminze</v>
      </c>
      <c r="BH285" s="18" t="str">
        <f t="shared" si="119"/>
        <v>Menthe poivrée
Mentha piperita
Pfefferminze</v>
      </c>
      <c r="BI285" s="18" t="str">
        <f t="shared" si="120"/>
        <v>μέντα
Mentha piperita
Pfefferminze</v>
      </c>
      <c r="BJ285" s="18" t="str">
        <f t="shared" si="121"/>
        <v>Lus an phiobair
Mentha piperita
Pfefferminze</v>
      </c>
      <c r="BK285" s="18" t="str">
        <f t="shared" si="122"/>
        <v>Piparmyntu
Mentha piperita
Pfefferminze</v>
      </c>
      <c r="BL285" s="18" t="str">
        <f t="shared" si="123"/>
        <v>Menta piperita
Mentha piperita
Pfefferminze</v>
      </c>
      <c r="BM285" s="18" t="str">
        <f t="shared" si="124"/>
        <v>ペパーミント
Mentha piperita
Pfefferminze</v>
      </c>
      <c r="BN285" s="18" t="str">
        <f t="shared" si="125"/>
        <v>Paprena metvica
Mentha piperita
Pfefferminze</v>
      </c>
      <c r="BO285" s="18" t="str">
        <f t="shared" si="126"/>
        <v>Piparmētra
Mentha piperita
Pfefferminze</v>
      </c>
      <c r="BP285" s="18" t="str">
        <f t="shared" si="127"/>
        <v>Pipirmėčių
Mentha piperita
Pfefferminze</v>
      </c>
      <c r="BQ285" s="18" t="str">
        <f t="shared" si="128"/>
        <v>Menta
Mentha piperita
Pfefferminze</v>
      </c>
      <c r="BR285" s="18" t="str">
        <f t="shared" si="129"/>
        <v>Medicinale Planten - Pepermunt
Mentha piperita
Pfefferminze</v>
      </c>
      <c r="BS285" s="18" t="str">
        <f t="shared" si="130"/>
        <v>Peppermynte
Mentha piperita
Pfefferminze</v>
      </c>
      <c r="BT285" s="18" t="str">
        <f t="shared" si="131"/>
        <v>Mięta Pieprzowa
Mentha piperita
Pfefferminze</v>
      </c>
      <c r="BU285" s="18" t="str">
        <f t="shared" si="132"/>
        <v>Hortelã-pimenta
Mentha piperita
Pfefferminze</v>
      </c>
      <c r="BV285" s="18" t="str">
        <f t="shared" si="133"/>
        <v>Plante medicinale - Mentă
Mentha piperita
Pfefferminze</v>
      </c>
      <c r="BW285" s="18" t="str">
        <f t="shared" si="134"/>
        <v>Läkemedelsväxter - Pepparmynta
Mentha piperita
Pfefferminze</v>
      </c>
      <c r="BX285" s="18" t="str">
        <f t="shared" si="135"/>
        <v>Mäta pieporná
Mentha piperita
Pfefferminze</v>
      </c>
      <c r="BY285" s="18" t="str">
        <f t="shared" si="136"/>
        <v>Poprova meta
Mentha piperita
Pfefferminze</v>
      </c>
      <c r="BZ285" s="18" t="str">
        <f t="shared" si="137"/>
        <v>Menta
Mentha piperita
Pfefferminze</v>
      </c>
      <c r="CA285" s="18" t="str">
        <f t="shared" si="138"/>
        <v>Máta peprná
Mentha piperita
Pfefferminze</v>
      </c>
      <c r="CB285" s="18" t="str">
        <f t="shared" si="139"/>
        <v>Nane
Mentha piperita
Pfefferminze</v>
      </c>
      <c r="CC285" s="18" t="str">
        <f t="shared" si="140"/>
        <v>Borsmenta
Mentha piperita
Pfefferminze</v>
      </c>
    </row>
    <row r="286" spans="2:81" ht="48" x14ac:dyDescent="0.2">
      <c r="B286" s="136">
        <v>284</v>
      </c>
      <c r="C286" s="3">
        <v>15217</v>
      </c>
      <c r="D286" s="98">
        <v>4055473152172</v>
      </c>
      <c r="E286" s="17">
        <v>1.85</v>
      </c>
      <c r="F286" s="17">
        <v>100</v>
      </c>
      <c r="G286" s="99" t="s">
        <v>3119</v>
      </c>
      <c r="H286" s="98" t="s">
        <v>9734</v>
      </c>
      <c r="I286" s="17" t="s">
        <v>602</v>
      </c>
      <c r="J286" s="17" t="s">
        <v>3043</v>
      </c>
      <c r="K286" s="3">
        <v>75217</v>
      </c>
      <c r="L286" s="98">
        <v>4055473752174</v>
      </c>
      <c r="M286" s="17">
        <v>2.4500000000000002</v>
      </c>
      <c r="N286" s="3">
        <v>85217</v>
      </c>
      <c r="O286" s="98">
        <v>4055473852171</v>
      </c>
      <c r="P286" s="17">
        <v>3.75</v>
      </c>
      <c r="Q286" s="3">
        <v>55217</v>
      </c>
      <c r="R286" s="98">
        <v>4055473552170</v>
      </c>
      <c r="S286" s="17">
        <v>4.95</v>
      </c>
      <c r="T286" s="3">
        <v>35217</v>
      </c>
      <c r="U286" s="98">
        <v>4055473352176</v>
      </c>
      <c r="V286" s="17">
        <v>6.75</v>
      </c>
      <c r="W286" s="3">
        <v>65217</v>
      </c>
      <c r="X286" s="98">
        <v>4055473652177</v>
      </c>
      <c r="Y286" s="17">
        <v>2.95</v>
      </c>
      <c r="Z286" s="101" t="s">
        <v>7788</v>
      </c>
      <c r="AA286" s="101" t="s">
        <v>7789</v>
      </c>
      <c r="AB286" s="101" t="s">
        <v>603</v>
      </c>
      <c r="AC286" s="101" t="s">
        <v>601</v>
      </c>
      <c r="AD286" s="101" t="s">
        <v>7790</v>
      </c>
      <c r="AE286" s="101" t="s">
        <v>7791</v>
      </c>
      <c r="AF286" s="101" t="s">
        <v>2527</v>
      </c>
      <c r="AG286" s="101" t="s">
        <v>7792</v>
      </c>
      <c r="AH286" s="101" t="s">
        <v>7793</v>
      </c>
      <c r="AI286" s="101" t="s">
        <v>7794</v>
      </c>
      <c r="AJ286" s="101" t="s">
        <v>2528</v>
      </c>
      <c r="AK286" s="102" t="s">
        <v>7795</v>
      </c>
      <c r="AL286" s="101" t="s">
        <v>7796</v>
      </c>
      <c r="AM286" s="101" t="s">
        <v>7797</v>
      </c>
      <c r="AN286" s="101" t="s">
        <v>7798</v>
      </c>
      <c r="AO286" s="101" t="s">
        <v>2530</v>
      </c>
      <c r="AP286" s="101" t="s">
        <v>7799</v>
      </c>
      <c r="AQ286" s="101" t="s">
        <v>7800</v>
      </c>
      <c r="AR286" s="101" t="s">
        <v>2530</v>
      </c>
      <c r="AS286" s="101" t="s">
        <v>7801</v>
      </c>
      <c r="AT286" s="101" t="s">
        <v>7802</v>
      </c>
      <c r="AU286" s="101" t="s">
        <v>7803</v>
      </c>
      <c r="AV286" s="101" t="s">
        <v>7804</v>
      </c>
      <c r="AW286" s="101" t="s">
        <v>7805</v>
      </c>
      <c r="AX286" s="101" t="s">
        <v>2529</v>
      </c>
      <c r="AY286" s="101" t="s">
        <v>7806</v>
      </c>
      <c r="AZ286" s="101" t="s">
        <v>7807</v>
      </c>
      <c r="BA286" s="103" t="s">
        <v>7808</v>
      </c>
      <c r="BB286" s="18" t="str">
        <f t="shared" si="113"/>
        <v>кравешко трева
Primula veris
Schlüsselblume</v>
      </c>
      <c r="BC286" s="18" t="str">
        <f t="shared" si="114"/>
        <v>Ko-slip
Primula veris
Schlüsselblume</v>
      </c>
      <c r="BD286" s="18" t="str">
        <f t="shared" si="115"/>
        <v xml:space="preserve">Schlüsselblume
Primula veris
</v>
      </c>
      <c r="BE286" s="18" t="str">
        <f t="shared" si="116"/>
        <v>Primrose
Primula veris
Schlüsselblume</v>
      </c>
      <c r="BF286" s="18" t="str">
        <f t="shared" si="117"/>
        <v>Lehmalass
Primula veris
Schlüsselblume</v>
      </c>
      <c r="BG286" s="18" t="str">
        <f t="shared" si="118"/>
        <v>Kevätesikko
Primula veris
Schlüsselblume</v>
      </c>
      <c r="BH286" s="18" t="str">
        <f t="shared" si="119"/>
        <v>Primevère officinale
Primula veris
Schlüsselblume</v>
      </c>
      <c r="BI286" s="18" t="str">
        <f t="shared" si="120"/>
        <v>πασχαλίτσα
Primula veris
Schlüsselblume</v>
      </c>
      <c r="BJ286" s="18" t="str">
        <f t="shared" si="121"/>
        <v>Bruscar
Primula veris
Schlüsselblume</v>
      </c>
      <c r="BK286" s="18" t="str">
        <f t="shared" si="122"/>
        <v>Kúasmiði
Primula veris
Schlüsselblume</v>
      </c>
      <c r="BL286" s="18" t="str">
        <f t="shared" si="123"/>
        <v>Primula odorosa
Primula veris
Schlüsselblume</v>
      </c>
      <c r="BM286" s="18" t="str">
        <f t="shared" si="124"/>
        <v>プリムラ
Primula veris
Schlüsselblume</v>
      </c>
      <c r="BN286" s="18" t="str">
        <f t="shared" si="125"/>
        <v>Kravlji slip
Primula veris
Schlüsselblume</v>
      </c>
      <c r="BO286" s="18" t="str">
        <f t="shared" si="126"/>
        <v>Govs slīdnis
Primula veris
Schlüsselblume</v>
      </c>
      <c r="BP286" s="18" t="str">
        <f t="shared" si="127"/>
        <v>Karvių šleifas
Primula veris
Schlüsselblume</v>
      </c>
      <c r="BQ286" s="18" t="str">
        <f t="shared" si="128"/>
        <v>Cowslip
Primula veris
Schlüsselblume</v>
      </c>
      <c r="BR286" s="18" t="str">
        <f t="shared" si="129"/>
        <v>Medicinale Planten - Sleutelbloem
Primula veris
Schlüsselblume</v>
      </c>
      <c r="BS286" s="18" t="str">
        <f t="shared" si="130"/>
        <v>Kuslip
Primula veris
Schlüsselblume</v>
      </c>
      <c r="BT286" s="18" t="str">
        <f t="shared" si="131"/>
        <v>Cowslip
Primula veris
Schlüsselblume</v>
      </c>
      <c r="BU286" s="18" t="str">
        <f t="shared" si="132"/>
        <v>Prímula
Primula veris
Schlüsselblume</v>
      </c>
      <c r="BV286" s="18" t="str">
        <f t="shared" si="133"/>
        <v>Plante medicinale - Vâslă
Primula veris
Schlüsselblume</v>
      </c>
      <c r="BW286" s="18" t="str">
        <f t="shared" si="134"/>
        <v>Läkemedelsväxter - Korslip
Primula veris
Schlüsselblume</v>
      </c>
      <c r="BX286" s="18" t="str">
        <f t="shared" si="135"/>
        <v>Pasienka
Primula veris
Schlüsselblume</v>
      </c>
      <c r="BY286" s="18" t="str">
        <f t="shared" si="136"/>
        <v>Kravji slip
Primula veris
Schlüsselblume</v>
      </c>
      <c r="BZ286" s="18" t="str">
        <f t="shared" si="137"/>
        <v>Primavera
Primula veris
Schlüsselblume</v>
      </c>
      <c r="CA286" s="18" t="str">
        <f t="shared" si="138"/>
        <v>Pastýř
Primula veris
Schlüsselblume</v>
      </c>
      <c r="CB286" s="18" t="str">
        <f t="shared" si="139"/>
        <v>Çuha çiçeği
Primula veris
Schlüsselblume</v>
      </c>
      <c r="CC286" s="18" t="str">
        <f t="shared" si="140"/>
        <v>Tehéncsúcs
Primula veris
Schlüsselblume</v>
      </c>
    </row>
    <row r="287" spans="2:81" ht="48" x14ac:dyDescent="0.2">
      <c r="B287" s="136">
        <v>285</v>
      </c>
      <c r="C287" s="3">
        <v>15218</v>
      </c>
      <c r="D287" s="98">
        <v>4055473152189</v>
      </c>
      <c r="E287" s="17">
        <v>1.85</v>
      </c>
      <c r="F287" s="17">
        <v>200</v>
      </c>
      <c r="G287" s="99" t="s">
        <v>3119</v>
      </c>
      <c r="H287" s="98" t="s">
        <v>9734</v>
      </c>
      <c r="I287" s="17" t="s">
        <v>526</v>
      </c>
      <c r="J287" s="17" t="s">
        <v>3044</v>
      </c>
      <c r="K287" s="3">
        <v>75218</v>
      </c>
      <c r="L287" s="98">
        <v>4055473752181</v>
      </c>
      <c r="M287" s="17">
        <v>2.4500000000000002</v>
      </c>
      <c r="N287" s="3">
        <v>85218</v>
      </c>
      <c r="O287" s="98">
        <v>4055473852188</v>
      </c>
      <c r="P287" s="17">
        <v>3.75</v>
      </c>
      <c r="Q287" s="3">
        <v>55218</v>
      </c>
      <c r="R287" s="98">
        <v>4055473552187</v>
      </c>
      <c r="S287" s="17">
        <v>4.95</v>
      </c>
      <c r="T287" s="3">
        <v>35218</v>
      </c>
      <c r="U287" s="98">
        <v>4055473352183</v>
      </c>
      <c r="V287" s="17">
        <v>6.75</v>
      </c>
      <c r="W287" s="3">
        <v>65218</v>
      </c>
      <c r="X287" s="98">
        <v>4055473652184</v>
      </c>
      <c r="Y287" s="17">
        <v>2.95</v>
      </c>
      <c r="Z287" s="101" t="s">
        <v>7809</v>
      </c>
      <c r="AA287" s="101" t="s">
        <v>7810</v>
      </c>
      <c r="AB287" s="101" t="s">
        <v>527</v>
      </c>
      <c r="AC287" s="101" t="s">
        <v>525</v>
      </c>
      <c r="AD287" s="101" t="s">
        <v>7811</v>
      </c>
      <c r="AE287" s="101" t="s">
        <v>7812</v>
      </c>
      <c r="AF287" s="101" t="s">
        <v>2531</v>
      </c>
      <c r="AG287" s="101" t="s">
        <v>7813</v>
      </c>
      <c r="AH287" s="101" t="s">
        <v>7814</v>
      </c>
      <c r="AI287" s="101" t="s">
        <v>7815</v>
      </c>
      <c r="AJ287" s="101" t="s">
        <v>2532</v>
      </c>
      <c r="AK287" s="102" t="s">
        <v>7816</v>
      </c>
      <c r="AL287" s="101" t="s">
        <v>7817</v>
      </c>
      <c r="AM287" s="101" t="s">
        <v>7818</v>
      </c>
      <c r="AN287" s="101" t="s">
        <v>7819</v>
      </c>
      <c r="AO287" s="101" t="s">
        <v>7814</v>
      </c>
      <c r="AP287" s="101" t="s">
        <v>7820</v>
      </c>
      <c r="AQ287" s="101" t="s">
        <v>7821</v>
      </c>
      <c r="AR287" s="101" t="s">
        <v>2534</v>
      </c>
      <c r="AS287" s="101" t="s">
        <v>7822</v>
      </c>
      <c r="AT287" s="101" t="s">
        <v>7823</v>
      </c>
      <c r="AU287" s="101" t="s">
        <v>7824</v>
      </c>
      <c r="AV287" s="101" t="s">
        <v>7825</v>
      </c>
      <c r="AW287" s="101" t="s">
        <v>7826</v>
      </c>
      <c r="AX287" s="101" t="s">
        <v>2533</v>
      </c>
      <c r="AY287" s="101" t="s">
        <v>7827</v>
      </c>
      <c r="AZ287" s="101" t="s">
        <v>7828</v>
      </c>
      <c r="BA287" s="103" t="s">
        <v>7829</v>
      </c>
      <c r="BB287" s="18" t="str">
        <f t="shared" si="113"/>
        <v>бял равнец
Achillea millefolium
Schafgarbe</v>
      </c>
      <c r="BC287" s="18" t="str">
        <f t="shared" si="114"/>
        <v>Røllike
Achillea millefolium
Schafgarbe</v>
      </c>
      <c r="BD287" s="18" t="str">
        <f t="shared" si="115"/>
        <v xml:space="preserve">Schafgarbe
Achillea millefolium
</v>
      </c>
      <c r="BE287" s="18" t="str">
        <f t="shared" si="116"/>
        <v>Common Yarrow
Achillea millefolium
Schafgarbe</v>
      </c>
      <c r="BF287" s="18" t="str">
        <f t="shared" si="117"/>
        <v>Raudrohi
Achillea millefolium
Schafgarbe</v>
      </c>
      <c r="BG287" s="18" t="str">
        <f t="shared" si="118"/>
        <v>Siankärsämö
Achillea millefolium
Schafgarbe</v>
      </c>
      <c r="BH287" s="18" t="str">
        <f t="shared" si="119"/>
        <v>Achillée millefeuille
Achillea millefolium
Schafgarbe</v>
      </c>
      <c r="BI287" s="18" t="str">
        <f t="shared" si="120"/>
        <v>μυριόφυλλο
Achillea millefolium
Schafgarbe</v>
      </c>
      <c r="BJ287" s="18" t="str">
        <f t="shared" si="121"/>
        <v>Yarrow
Achillea millefolium
Schafgarbe</v>
      </c>
      <c r="BK287" s="18" t="str">
        <f t="shared" si="122"/>
        <v>Vallhumall
Achillea millefolium
Schafgarbe</v>
      </c>
      <c r="BL287" s="18" t="str">
        <f t="shared" si="123"/>
        <v>Achillea millefoglie
Achillea millefolium
Schafgarbe</v>
      </c>
      <c r="BM287" s="18" t="str">
        <f t="shared" si="124"/>
        <v>セイヨウノコギリソウ
Achillea millefolium
Schafgarbe</v>
      </c>
      <c r="BN287" s="18" t="str">
        <f t="shared" si="125"/>
        <v>Stolisnik
Achillea millefolium
Schafgarbe</v>
      </c>
      <c r="BO287" s="18" t="str">
        <f t="shared" si="126"/>
        <v>Pelašķi
Achillea millefolium
Schafgarbe</v>
      </c>
      <c r="BP287" s="18" t="str">
        <f t="shared" si="127"/>
        <v>Kraujažolės
Achillea millefolium
Schafgarbe</v>
      </c>
      <c r="BQ287" s="18" t="str">
        <f t="shared" si="128"/>
        <v>Yarrow
Achillea millefolium
Schafgarbe</v>
      </c>
      <c r="BR287" s="18" t="str">
        <f t="shared" si="129"/>
        <v>Medicinale Planten - Duizendblad
Achillea millefolium
Schafgarbe</v>
      </c>
      <c r="BS287" s="18" t="str">
        <f t="shared" si="130"/>
        <v>Ryllik
Achillea millefolium
Schafgarbe</v>
      </c>
      <c r="BT287" s="18" t="str">
        <f t="shared" si="131"/>
        <v>Krwawnik Pospolity
Achillea millefolium
Schafgarbe</v>
      </c>
      <c r="BU287" s="18" t="str">
        <f t="shared" si="132"/>
        <v>Mil-folhas
Achillea millefolium
Schafgarbe</v>
      </c>
      <c r="BV287" s="18" t="str">
        <f t="shared" si="133"/>
        <v>Plante medicinale - Șarpe
Achillea millefolium
Schafgarbe</v>
      </c>
      <c r="BW287" s="18" t="str">
        <f t="shared" si="134"/>
        <v>Läkemedelsväxter - Rölleka
Achillea millefolium
Schafgarbe</v>
      </c>
      <c r="BX287" s="18" t="str">
        <f t="shared" si="135"/>
        <v>Rebríček
Achillea millefolium
Schafgarbe</v>
      </c>
      <c r="BY287" s="18" t="str">
        <f t="shared" si="136"/>
        <v>Rman
Achillea millefolium
Schafgarbe</v>
      </c>
      <c r="BZ287" s="18" t="str">
        <f t="shared" si="137"/>
        <v>Milenrama
Achillea millefolium
Schafgarbe</v>
      </c>
      <c r="CA287" s="18" t="str">
        <f t="shared" si="138"/>
        <v>Řebříček
Achillea millefolium
Schafgarbe</v>
      </c>
      <c r="CB287" s="18" t="str">
        <f t="shared" si="139"/>
        <v>Civanperçemi
Achillea millefolium
Schafgarbe</v>
      </c>
      <c r="CC287" s="18" t="str">
        <f t="shared" si="140"/>
        <v>Cickafark
Achillea millefolium
Schafgarbe</v>
      </c>
    </row>
    <row r="288" spans="2:81" ht="48" x14ac:dyDescent="0.2">
      <c r="B288" s="136">
        <v>286</v>
      </c>
      <c r="C288" s="3">
        <v>15219</v>
      </c>
      <c r="D288" s="98">
        <v>4055473152196</v>
      </c>
      <c r="E288" s="17">
        <v>1.85</v>
      </c>
      <c r="F288" s="17">
        <v>100</v>
      </c>
      <c r="G288" s="99" t="s">
        <v>3119</v>
      </c>
      <c r="H288" s="98" t="s">
        <v>9734</v>
      </c>
      <c r="I288" s="17" t="s">
        <v>497</v>
      </c>
      <c r="J288" s="17" t="s">
        <v>2995</v>
      </c>
      <c r="K288" s="3">
        <v>75219</v>
      </c>
      <c r="L288" s="98">
        <v>4055473752198</v>
      </c>
      <c r="M288" s="17">
        <v>2.4500000000000002</v>
      </c>
      <c r="N288" s="3">
        <v>85219</v>
      </c>
      <c r="O288" s="98">
        <v>4055473852195</v>
      </c>
      <c r="P288" s="17">
        <v>3.75</v>
      </c>
      <c r="Q288" s="3">
        <v>55219</v>
      </c>
      <c r="R288" s="98">
        <v>4055473552194</v>
      </c>
      <c r="S288" s="17">
        <v>4.95</v>
      </c>
      <c r="T288" s="3">
        <v>35219</v>
      </c>
      <c r="U288" s="98">
        <v>4055473352190</v>
      </c>
      <c r="V288" s="17">
        <v>6.75</v>
      </c>
      <c r="W288" s="3">
        <v>65219</v>
      </c>
      <c r="X288" s="98">
        <v>4055473652191</v>
      </c>
      <c r="Y288" s="17">
        <v>2.95</v>
      </c>
      <c r="Z288" s="101" t="s">
        <v>7830</v>
      </c>
      <c r="AA288" s="101" t="s">
        <v>7831</v>
      </c>
      <c r="AB288" s="101" t="s">
        <v>498</v>
      </c>
      <c r="AC288" s="101" t="s">
        <v>496</v>
      </c>
      <c r="AD288" s="101" t="s">
        <v>7832</v>
      </c>
      <c r="AE288" s="101" t="s">
        <v>7833</v>
      </c>
      <c r="AF288" s="101" t="s">
        <v>2535</v>
      </c>
      <c r="AG288" s="101" t="s">
        <v>7834</v>
      </c>
      <c r="AH288" s="101" t="s">
        <v>7835</v>
      </c>
      <c r="AI288" s="101" t="s">
        <v>7836</v>
      </c>
      <c r="AJ288" s="101" t="s">
        <v>2536</v>
      </c>
      <c r="AK288" s="102" t="s">
        <v>7837</v>
      </c>
      <c r="AL288" s="101" t="s">
        <v>7838</v>
      </c>
      <c r="AM288" s="101" t="s">
        <v>7839</v>
      </c>
      <c r="AN288" s="101" t="s">
        <v>7840</v>
      </c>
      <c r="AO288" s="101" t="s">
        <v>7841</v>
      </c>
      <c r="AP288" s="101" t="s">
        <v>7842</v>
      </c>
      <c r="AQ288" s="101" t="s">
        <v>7843</v>
      </c>
      <c r="AR288" s="101" t="s">
        <v>2538</v>
      </c>
      <c r="AS288" s="101" t="s">
        <v>7844</v>
      </c>
      <c r="AT288" s="101" t="s">
        <v>7845</v>
      </c>
      <c r="AU288" s="101" t="s">
        <v>7846</v>
      </c>
      <c r="AV288" s="101" t="s">
        <v>7847</v>
      </c>
      <c r="AW288" s="101" t="s">
        <v>7848</v>
      </c>
      <c r="AX288" s="101" t="s">
        <v>2537</v>
      </c>
      <c r="AY288" s="101" t="s">
        <v>7849</v>
      </c>
      <c r="AZ288" s="101" t="s">
        <v>7850</v>
      </c>
      <c r="BA288" s="103" t="s">
        <v>7851</v>
      </c>
      <c r="BB288" s="18" t="str">
        <f t="shared" si="113"/>
        <v>Истински розмарин
Rosmarinus officinalis
Echter Rosmarin</v>
      </c>
      <c r="BC288" s="18" t="str">
        <f t="shared" si="114"/>
        <v>Ægte rosmarin
Rosmarinus officinalis
Echter Rosmarin</v>
      </c>
      <c r="BD288" s="18" t="str">
        <f t="shared" si="115"/>
        <v xml:space="preserve">Echter Rosmarin
Rosmarinus officinalis
</v>
      </c>
      <c r="BE288" s="18" t="str">
        <f t="shared" si="116"/>
        <v>Rosemary
Rosmarinus officinalis
Echter Rosmarin</v>
      </c>
      <c r="BF288" s="18" t="str">
        <f t="shared" si="117"/>
        <v>Tõeline rosmariin
Rosmarinus officinalis
Echter Rosmarin</v>
      </c>
      <c r="BG288" s="18" t="str">
        <f t="shared" si="118"/>
        <v>Aito rosmariini
Rosmarinus officinalis
Echter Rosmarin</v>
      </c>
      <c r="BH288" s="18" t="str">
        <f t="shared" si="119"/>
        <v>Romarin
Rosmarinus officinalis
Echter Rosmarin</v>
      </c>
      <c r="BI288" s="18" t="str">
        <f t="shared" si="120"/>
        <v>Πραγματικό δεντρολίβανο
Rosmarinus officinalis
Echter Rosmarin</v>
      </c>
      <c r="BJ288" s="18" t="str">
        <f t="shared" si="121"/>
        <v>Rosemary fíor
Rosmarinus officinalis
Echter Rosmarin</v>
      </c>
      <c r="BK288" s="18" t="str">
        <f t="shared" si="122"/>
        <v>Ekta rósmarín
Rosmarinus officinalis
Echter Rosmarin</v>
      </c>
      <c r="BL288" s="18" t="str">
        <f t="shared" si="123"/>
        <v>Rosmarino
Rosmarinus officinalis
Echter Rosmarin</v>
      </c>
      <c r="BM288" s="18" t="str">
        <f t="shared" si="124"/>
        <v>ローズマリー
Rosmarinus officinalis
Echter Rosmarin</v>
      </c>
      <c r="BN288" s="18" t="str">
        <f t="shared" si="125"/>
        <v>Pravi ružmarin
Rosmarinus officinalis
Echter Rosmarin</v>
      </c>
      <c r="BO288" s="18" t="str">
        <f t="shared" si="126"/>
        <v>Īsts rozmarīns
Rosmarinus officinalis
Echter Rosmarin</v>
      </c>
      <c r="BP288" s="18" t="str">
        <f t="shared" si="127"/>
        <v>Tikras rozmarinas
Rosmarinus officinalis
Echter Rosmarin</v>
      </c>
      <c r="BQ288" s="18" t="str">
        <f t="shared" si="128"/>
        <v>Klin veru
Rosmarinus officinalis
Echter Rosmarin</v>
      </c>
      <c r="BR288" s="18" t="str">
        <f t="shared" si="129"/>
        <v>Medicinale Planten - Echte Rozemarijn
Rosmarinus officinalis
Echter Rosmarin</v>
      </c>
      <c r="BS288" s="18" t="str">
        <f t="shared" si="130"/>
        <v>Ekte rosmarin
Rosmarinus officinalis
Echter Rosmarin</v>
      </c>
      <c r="BT288" s="18" t="str">
        <f t="shared" si="131"/>
        <v>Prawdziwy Rozmaryn
Rosmarinus officinalis
Echter Rosmarin</v>
      </c>
      <c r="BU288" s="18" t="str">
        <f t="shared" si="132"/>
        <v>Alecrim verdadeiro
Rosmarinus officinalis
Echter Rosmarin</v>
      </c>
      <c r="BV288" s="18" t="str">
        <f t="shared" si="133"/>
        <v>Plante medicinale - Adevărat Rozmarin
Rosmarinus officinalis
Echter Rosmarin</v>
      </c>
      <c r="BW288" s="18" t="str">
        <f t="shared" si="134"/>
        <v>Läkemedelsväxter - Riktig Rosmarin
Rosmarinus officinalis
Echter Rosmarin</v>
      </c>
      <c r="BX288" s="18" t="str">
        <f t="shared" si="135"/>
        <v>Skutočný rozmarín
Rosmarinus officinalis
Echter Rosmarin</v>
      </c>
      <c r="BY288" s="18" t="str">
        <f t="shared" si="136"/>
        <v>Pravi rožmarin
Rosmarinus officinalis
Echter Rosmarin</v>
      </c>
      <c r="BZ288" s="18" t="str">
        <f t="shared" si="137"/>
        <v>Romero
Rosmarinus officinalis
Echter Rosmarin</v>
      </c>
      <c r="CA288" s="18" t="str">
        <f t="shared" si="138"/>
        <v>Skutečný rozmarýn
Rosmarinus officinalis
Echter Rosmarin</v>
      </c>
      <c r="CB288" s="18" t="str">
        <f t="shared" si="139"/>
        <v>Gerçek biberiye
Rosmarinus officinalis
Echter Rosmarin</v>
      </c>
      <c r="CC288" s="18" t="str">
        <f t="shared" si="140"/>
        <v>Igazi rozmaring
Rosmarinus officinalis
Echter Rosmarin</v>
      </c>
    </row>
    <row r="289" spans="2:81" ht="48" x14ac:dyDescent="0.2">
      <c r="B289" s="136">
        <v>287</v>
      </c>
      <c r="C289" s="3">
        <v>15220</v>
      </c>
      <c r="D289" s="98">
        <v>4055473152202</v>
      </c>
      <c r="E289" s="17">
        <v>1.85</v>
      </c>
      <c r="F289" s="17">
        <v>200</v>
      </c>
      <c r="G289" s="99" t="s">
        <v>3119</v>
      </c>
      <c r="H289" s="98" t="s">
        <v>9734</v>
      </c>
      <c r="I289" s="17" t="s">
        <v>458</v>
      </c>
      <c r="J289" s="17" t="s">
        <v>2991</v>
      </c>
      <c r="K289" s="3">
        <v>75220</v>
      </c>
      <c r="L289" s="98">
        <v>4055473752204</v>
      </c>
      <c r="M289" s="17">
        <v>2.4500000000000002</v>
      </c>
      <c r="N289" s="3">
        <v>85220</v>
      </c>
      <c r="O289" s="98">
        <v>4055473852201</v>
      </c>
      <c r="P289" s="17">
        <v>3.75</v>
      </c>
      <c r="Q289" s="3">
        <v>55220</v>
      </c>
      <c r="R289" s="98">
        <v>4055473552200</v>
      </c>
      <c r="S289" s="17">
        <v>4.95</v>
      </c>
      <c r="T289" s="3">
        <v>35220</v>
      </c>
      <c r="U289" s="98">
        <v>4055473352206</v>
      </c>
      <c r="V289" s="17">
        <v>6.75</v>
      </c>
      <c r="W289" s="3">
        <v>65220</v>
      </c>
      <c r="X289" s="98">
        <v>4055473652207</v>
      </c>
      <c r="Y289" s="17">
        <v>2.95</v>
      </c>
      <c r="Z289" s="101" t="s">
        <v>7852</v>
      </c>
      <c r="AA289" s="101" t="s">
        <v>7853</v>
      </c>
      <c r="AB289" s="101" t="s">
        <v>459</v>
      </c>
      <c r="AC289" s="101" t="s">
        <v>457</v>
      </c>
      <c r="AD289" s="101" t="s">
        <v>7854</v>
      </c>
      <c r="AE289" s="101" t="s">
        <v>7855</v>
      </c>
      <c r="AF289" s="101" t="s">
        <v>2539</v>
      </c>
      <c r="AG289" s="101" t="s">
        <v>7856</v>
      </c>
      <c r="AH289" s="101" t="s">
        <v>7857</v>
      </c>
      <c r="AI289" s="101" t="s">
        <v>7858</v>
      </c>
      <c r="AJ289" s="101" t="s">
        <v>2540</v>
      </c>
      <c r="AK289" s="102" t="s">
        <v>7859</v>
      </c>
      <c r="AL289" s="101" t="s">
        <v>7860</v>
      </c>
      <c r="AM289" s="101" t="s">
        <v>7861</v>
      </c>
      <c r="AN289" s="101" t="s">
        <v>7862</v>
      </c>
      <c r="AO289" s="101" t="s">
        <v>7863</v>
      </c>
      <c r="AP289" s="101" t="s">
        <v>7864</v>
      </c>
      <c r="AQ289" s="101" t="s">
        <v>7865</v>
      </c>
      <c r="AR289" s="101" t="s">
        <v>2542</v>
      </c>
      <c r="AS289" s="101" t="s">
        <v>7866</v>
      </c>
      <c r="AT289" s="101" t="s">
        <v>7867</v>
      </c>
      <c r="AU289" s="101" t="s">
        <v>7868</v>
      </c>
      <c r="AV289" s="101" t="s">
        <v>7869</v>
      </c>
      <c r="AW289" s="101" t="s">
        <v>7870</v>
      </c>
      <c r="AX289" s="101" t="s">
        <v>2541</v>
      </c>
      <c r="AY289" s="101" t="s">
        <v>7871</v>
      </c>
      <c r="AZ289" s="101" t="s">
        <v>7872</v>
      </c>
      <c r="BA289" s="103" t="s">
        <v>7873</v>
      </c>
      <c r="BB289" s="18" t="str">
        <f t="shared" si="113"/>
        <v>Истинска мащерка
Thymus vulgaris
Echter Thymian</v>
      </c>
      <c r="BC289" s="18" t="str">
        <f t="shared" si="114"/>
        <v>Ægte timian
Thymus vulgaris
Echter Thymian</v>
      </c>
      <c r="BD289" s="18" t="str">
        <f t="shared" si="115"/>
        <v xml:space="preserve">Echter Thymian
Thymus vulgaris
</v>
      </c>
      <c r="BE289" s="18" t="str">
        <f t="shared" si="116"/>
        <v>Common Thyme
Thymus vulgaris
Echter Thymian</v>
      </c>
      <c r="BF289" s="18" t="str">
        <f t="shared" si="117"/>
        <v>Päris tüümian
Thymus vulgaris
Echter Thymian</v>
      </c>
      <c r="BG289" s="18" t="str">
        <f t="shared" si="118"/>
        <v>Aito timjami
Thymus vulgaris
Echter Thymian</v>
      </c>
      <c r="BH289" s="18" t="str">
        <f t="shared" si="119"/>
        <v>Thym commun
Thymus vulgaris
Echter Thymian</v>
      </c>
      <c r="BI289" s="18" t="str">
        <f t="shared" si="120"/>
        <v>Πραγματικό θυμάρι
Thymus vulgaris
Echter Thymian</v>
      </c>
      <c r="BJ289" s="18" t="str">
        <f t="shared" si="121"/>
        <v>Thyme fíor
Thymus vulgaris
Echter Thymian</v>
      </c>
      <c r="BK289" s="18" t="str">
        <f t="shared" si="122"/>
        <v>Ekta timjan
Thymus vulgaris
Echter Thymian</v>
      </c>
      <c r="BL289" s="18" t="str">
        <f t="shared" si="123"/>
        <v>Timo comune
Thymus vulgaris
Echter Thymian</v>
      </c>
      <c r="BM289" s="18" t="str">
        <f t="shared" si="124"/>
        <v>タイム
Thymus vulgaris
Echter Thymian</v>
      </c>
      <c r="BN289" s="18" t="str">
        <f t="shared" si="125"/>
        <v>Prava majčina dušica
Thymus vulgaris
Echter Thymian</v>
      </c>
      <c r="BO289" s="18" t="str">
        <f t="shared" si="126"/>
        <v>Īsts timiāns
Thymus vulgaris
Echter Thymian</v>
      </c>
      <c r="BP289" s="18" t="str">
        <f t="shared" si="127"/>
        <v>Tikras čiobrelis
Thymus vulgaris
Echter Thymian</v>
      </c>
      <c r="BQ289" s="18" t="str">
        <f t="shared" si="128"/>
        <v>Sagħtar reali
Thymus vulgaris
Echter Thymian</v>
      </c>
      <c r="BR289" s="18" t="str">
        <f t="shared" si="129"/>
        <v>Medicinale Planten - Echte Tijm
Thymus vulgaris
Echter Thymian</v>
      </c>
      <c r="BS289" s="18" t="str">
        <f t="shared" si="130"/>
        <v>Ekte timian
Thymus vulgaris
Echter Thymian</v>
      </c>
      <c r="BT289" s="18" t="str">
        <f t="shared" si="131"/>
        <v>Prawdziwy Tymianek
Thymus vulgaris
Echter Thymian</v>
      </c>
      <c r="BU289" s="18" t="str">
        <f t="shared" si="132"/>
        <v>Verdadeiro tomilho
Thymus vulgaris
Echter Thymian</v>
      </c>
      <c r="BV289" s="18" t="str">
        <f t="shared" si="133"/>
        <v>Plante medicinale - Cimbru Adevărat
Thymus vulgaris
Echter Thymian</v>
      </c>
      <c r="BW289" s="18" t="str">
        <f t="shared" si="134"/>
        <v>Läkemedelsväxter - Riktig Timjan
Thymus vulgaris
Echter Thymian</v>
      </c>
      <c r="BX289" s="18" t="str">
        <f t="shared" si="135"/>
        <v>Skutočný tymián
Thymus vulgaris
Echter Thymian</v>
      </c>
      <c r="BY289" s="18" t="str">
        <f t="shared" si="136"/>
        <v>Pravi timijan
Thymus vulgaris
Echter Thymian</v>
      </c>
      <c r="BZ289" s="18" t="str">
        <f t="shared" si="137"/>
        <v>Tomillo
Thymus vulgaris
Echter Thymian</v>
      </c>
      <c r="CA289" s="18" t="str">
        <f t="shared" si="138"/>
        <v>Skutečný tymián
Thymus vulgaris
Echter Thymian</v>
      </c>
      <c r="CB289" s="18" t="str">
        <f t="shared" si="139"/>
        <v>Gerçek kekik
Thymus vulgaris
Echter Thymian</v>
      </c>
      <c r="CC289" s="18" t="str">
        <f t="shared" si="140"/>
        <v>Igazi kakukkfű
Thymus vulgaris
Echter Thymian</v>
      </c>
    </row>
    <row r="290" spans="2:81" ht="48" x14ac:dyDescent="0.2">
      <c r="B290" s="136">
        <v>288</v>
      </c>
      <c r="C290" s="3">
        <v>15221</v>
      </c>
      <c r="D290" s="98">
        <v>4055473152219</v>
      </c>
      <c r="E290" s="17">
        <v>1.85</v>
      </c>
      <c r="F290" s="17">
        <v>200</v>
      </c>
      <c r="G290" s="99" t="s">
        <v>3119</v>
      </c>
      <c r="H290" s="98" t="s">
        <v>9734</v>
      </c>
      <c r="I290" s="17" t="s">
        <v>523</v>
      </c>
      <c r="J290" s="17" t="s">
        <v>3045</v>
      </c>
      <c r="K290" s="3">
        <v>75221</v>
      </c>
      <c r="L290" s="98">
        <v>4055473752211</v>
      </c>
      <c r="M290" s="17">
        <v>2.4500000000000002</v>
      </c>
      <c r="N290" s="3">
        <v>85221</v>
      </c>
      <c r="O290" s="98">
        <v>4055473852218</v>
      </c>
      <c r="P290" s="17">
        <v>3.75</v>
      </c>
      <c r="Q290" s="3">
        <v>55221</v>
      </c>
      <c r="R290" s="98">
        <v>4055473552217</v>
      </c>
      <c r="S290" s="17">
        <v>4.95</v>
      </c>
      <c r="T290" s="3">
        <v>35221</v>
      </c>
      <c r="U290" s="98">
        <v>4055473352213</v>
      </c>
      <c r="V290" s="17">
        <v>6.75</v>
      </c>
      <c r="W290" s="3">
        <v>65221</v>
      </c>
      <c r="X290" s="98">
        <v>4055473652214</v>
      </c>
      <c r="Y290" s="17">
        <v>2.95</v>
      </c>
      <c r="Z290" s="101" t="s">
        <v>7874</v>
      </c>
      <c r="AA290" s="101" t="s">
        <v>524</v>
      </c>
      <c r="AB290" s="101" t="s">
        <v>524</v>
      </c>
      <c r="AC290" s="101" t="s">
        <v>522</v>
      </c>
      <c r="AD290" s="101" t="s">
        <v>7875</v>
      </c>
      <c r="AE290" s="101" t="s">
        <v>2545</v>
      </c>
      <c r="AF290" s="101" t="s">
        <v>2543</v>
      </c>
      <c r="AG290" s="101" t="s">
        <v>7876</v>
      </c>
      <c r="AH290" s="101" t="s">
        <v>2545</v>
      </c>
      <c r="AI290" s="101" t="s">
        <v>7877</v>
      </c>
      <c r="AJ290" s="101" t="s">
        <v>2544</v>
      </c>
      <c r="AK290" s="102" t="s">
        <v>7878</v>
      </c>
      <c r="AL290" s="101" t="s">
        <v>7879</v>
      </c>
      <c r="AM290" s="101" t="s">
        <v>524</v>
      </c>
      <c r="AN290" s="101" t="s">
        <v>7880</v>
      </c>
      <c r="AO290" s="101" t="s">
        <v>7881</v>
      </c>
      <c r="AP290" s="101" t="s">
        <v>7882</v>
      </c>
      <c r="AQ290" s="101" t="s">
        <v>2545</v>
      </c>
      <c r="AR290" s="101" t="s">
        <v>2546</v>
      </c>
      <c r="AS290" s="101" t="s">
        <v>2544</v>
      </c>
      <c r="AT290" s="101" t="s">
        <v>7883</v>
      </c>
      <c r="AU290" s="101" t="s">
        <v>7884</v>
      </c>
      <c r="AV290" s="101" t="s">
        <v>7885</v>
      </c>
      <c r="AW290" s="101" t="s">
        <v>7886</v>
      </c>
      <c r="AX290" s="101" t="s">
        <v>2544</v>
      </c>
      <c r="AY290" s="101" t="s">
        <v>7887</v>
      </c>
      <c r="AZ290" s="101" t="s">
        <v>7888</v>
      </c>
      <c r="BA290" s="103" t="s">
        <v>7889</v>
      </c>
      <c r="BB290" s="18" t="str">
        <f t="shared" si="113"/>
        <v>валериана
Valeriana officinalis
Baldrian</v>
      </c>
      <c r="BC290" s="18" t="str">
        <f t="shared" si="114"/>
        <v>Baldrian
Valeriana officinalis
Baldrian</v>
      </c>
      <c r="BD290" s="18" t="str">
        <f t="shared" si="115"/>
        <v xml:space="preserve">Baldrian
Valeriana officinalis
</v>
      </c>
      <c r="BE290" s="18" t="str">
        <f t="shared" si="116"/>
        <v>Common Valerian
Valeriana officinalis
Baldrian</v>
      </c>
      <c r="BF290" s="18" t="str">
        <f t="shared" si="117"/>
        <v>Palderjan
Valeriana officinalis
Baldrian</v>
      </c>
      <c r="BG290" s="18" t="str">
        <f t="shared" si="118"/>
        <v>Valerian
Valeriana officinalis
Baldrian</v>
      </c>
      <c r="BH290" s="18" t="str">
        <f t="shared" si="119"/>
        <v>Valériane officinale
Valeriana officinalis
Baldrian</v>
      </c>
      <c r="BI290" s="18" t="str">
        <f t="shared" si="120"/>
        <v>βαλεριάνα
Valeriana officinalis
Baldrian</v>
      </c>
      <c r="BJ290" s="18" t="str">
        <f t="shared" si="121"/>
        <v>Valerian
Valeriana officinalis
Baldrian</v>
      </c>
      <c r="BK290" s="18" t="str">
        <f t="shared" si="122"/>
        <v>Valerían
Valeriana officinalis
Baldrian</v>
      </c>
      <c r="BL290" s="18" t="str">
        <f t="shared" si="123"/>
        <v>Valeriana
Valeriana officinalis
Baldrian</v>
      </c>
      <c r="BM290" s="18" t="str">
        <f t="shared" si="124"/>
        <v>セイヨウカノコソウ 
Valeriana officinalis
Baldrian</v>
      </c>
      <c r="BN290" s="18" t="str">
        <f t="shared" si="125"/>
        <v>Odoljen
Valeriana officinalis
Baldrian</v>
      </c>
      <c r="BO290" s="18" t="str">
        <f t="shared" si="126"/>
        <v>Baldrian
Valeriana officinalis
Baldrian</v>
      </c>
      <c r="BP290" s="18" t="str">
        <f t="shared" si="127"/>
        <v>Valerijonas
Valeriana officinalis
Baldrian</v>
      </c>
      <c r="BQ290" s="18" t="str">
        <f t="shared" si="128"/>
        <v>Valerjana
Valeriana officinalis
Baldrian</v>
      </c>
      <c r="BR290" s="18" t="str">
        <f t="shared" si="129"/>
        <v>Medicinale Planten - Valeriaan
Valeriana officinalis
Baldrian</v>
      </c>
      <c r="BS290" s="18" t="str">
        <f t="shared" si="130"/>
        <v>Valerian
Valeriana officinalis
Baldrian</v>
      </c>
      <c r="BT290" s="18" t="str">
        <f t="shared" si="131"/>
        <v>Waleriana
Valeriana officinalis
Baldrian</v>
      </c>
      <c r="BU290" s="18" t="str">
        <f t="shared" si="132"/>
        <v>Valeriana
Valeriana officinalis
Baldrian</v>
      </c>
      <c r="BV290" s="18" t="str">
        <f t="shared" si="133"/>
        <v>Plante medicinale - Valeriană
Valeriana officinalis
Baldrian</v>
      </c>
      <c r="BW290" s="18" t="str">
        <f t="shared" si="134"/>
        <v>Läkemedelsväxter - Valerian
Valeriana officinalis
Baldrian</v>
      </c>
      <c r="BX290" s="18" t="str">
        <f t="shared" si="135"/>
        <v>Valeriána lekárska
Valeriana officinalis
Baldrian</v>
      </c>
      <c r="BY290" s="18" t="str">
        <f t="shared" si="136"/>
        <v>Baldrijan
Valeriana officinalis
Baldrian</v>
      </c>
      <c r="BZ290" s="18" t="str">
        <f t="shared" si="137"/>
        <v>Valeriana
Valeriana officinalis
Baldrian</v>
      </c>
      <c r="CA290" s="18" t="str">
        <f t="shared" si="138"/>
        <v>Kozlík lékařský
Valeriana officinalis
Baldrian</v>
      </c>
      <c r="CB290" s="18" t="str">
        <f t="shared" si="139"/>
        <v>Kediotu
Valeriana officinalis
Baldrian</v>
      </c>
      <c r="CC290" s="18" t="str">
        <f t="shared" si="140"/>
        <v>Macskagyökér
Valeriana officinalis
Baldrian</v>
      </c>
    </row>
    <row r="291" spans="2:81" ht="48" x14ac:dyDescent="0.2">
      <c r="B291" s="136">
        <v>289</v>
      </c>
      <c r="C291" s="3">
        <v>15222</v>
      </c>
      <c r="D291" s="98">
        <v>4055473152226</v>
      </c>
      <c r="E291" s="17">
        <v>1.85</v>
      </c>
      <c r="F291" s="17">
        <v>250</v>
      </c>
      <c r="G291" s="99" t="s">
        <v>3119</v>
      </c>
      <c r="H291" s="98" t="s">
        <v>9734</v>
      </c>
      <c r="I291" s="17" t="s">
        <v>511</v>
      </c>
      <c r="J291" s="17" t="s">
        <v>3046</v>
      </c>
      <c r="K291" s="3">
        <v>75222</v>
      </c>
      <c r="L291" s="98">
        <v>4055473752228</v>
      </c>
      <c r="M291" s="17">
        <v>2.4500000000000002</v>
      </c>
      <c r="N291" s="3">
        <v>85222</v>
      </c>
      <c r="O291" s="98">
        <v>4055473852225</v>
      </c>
      <c r="P291" s="17">
        <v>3.75</v>
      </c>
      <c r="Q291" s="3">
        <v>55222</v>
      </c>
      <c r="R291" s="98">
        <v>4055473552224</v>
      </c>
      <c r="S291" s="17">
        <v>4.95</v>
      </c>
      <c r="T291" s="3">
        <v>35222</v>
      </c>
      <c r="U291" s="98">
        <v>4055473352220</v>
      </c>
      <c r="V291" s="17">
        <v>6.75</v>
      </c>
      <c r="W291" s="3">
        <v>65222</v>
      </c>
      <c r="X291" s="98">
        <v>4055473652221</v>
      </c>
      <c r="Y291" s="17">
        <v>2.95</v>
      </c>
      <c r="Z291" s="101" t="s">
        <v>7890</v>
      </c>
      <c r="AA291" s="101" t="s">
        <v>7891</v>
      </c>
      <c r="AB291" s="101" t="s">
        <v>512</v>
      </c>
      <c r="AC291" s="101" t="s">
        <v>510</v>
      </c>
      <c r="AD291" s="101" t="s">
        <v>7892</v>
      </c>
      <c r="AE291" s="101" t="s">
        <v>7893</v>
      </c>
      <c r="AF291" s="101" t="s">
        <v>2547</v>
      </c>
      <c r="AG291" s="101" t="s">
        <v>7894</v>
      </c>
      <c r="AH291" s="101" t="s">
        <v>7895</v>
      </c>
      <c r="AI291" s="101" t="s">
        <v>7896</v>
      </c>
      <c r="AJ291" s="101" t="s">
        <v>2548</v>
      </c>
      <c r="AK291" s="102" t="s">
        <v>7897</v>
      </c>
      <c r="AL291" s="101" t="s">
        <v>7898</v>
      </c>
      <c r="AM291" s="101" t="s">
        <v>7899</v>
      </c>
      <c r="AN291" s="101" t="s">
        <v>7900</v>
      </c>
      <c r="AO291" s="101" t="s">
        <v>7665</v>
      </c>
      <c r="AP291" s="101" t="s">
        <v>7901</v>
      </c>
      <c r="AQ291" s="101" t="s">
        <v>7902</v>
      </c>
      <c r="AR291" s="101" t="s">
        <v>2550</v>
      </c>
      <c r="AS291" s="101" t="s">
        <v>7903</v>
      </c>
      <c r="AT291" s="101" t="s">
        <v>7904</v>
      </c>
      <c r="AU291" s="101" t="s">
        <v>7905</v>
      </c>
      <c r="AV291" s="101" t="s">
        <v>7906</v>
      </c>
      <c r="AW291" s="101" t="s">
        <v>7907</v>
      </c>
      <c r="AX291" s="101" t="s">
        <v>2549</v>
      </c>
      <c r="AY291" s="101" t="s">
        <v>7908</v>
      </c>
      <c r="AZ291" s="101" t="s">
        <v>7909</v>
      </c>
      <c r="BA291" s="103" t="s">
        <v>7910</v>
      </c>
      <c r="BB291" s="18" t="str">
        <f t="shared" si="113"/>
        <v>цикория
Cichorium intybus
Wegwarte</v>
      </c>
      <c r="BC291" s="18" t="str">
        <f t="shared" si="114"/>
        <v>Cikorie
Cichorium intybus
Wegwarte</v>
      </c>
      <c r="BD291" s="18" t="str">
        <f t="shared" si="115"/>
        <v xml:space="preserve">Wegwarte
Cichorium intybus
</v>
      </c>
      <c r="BE291" s="18" t="str">
        <f t="shared" si="116"/>
        <v>Chicory 
Cichorium intybus
Wegwarte</v>
      </c>
      <c r="BF291" s="18" t="str">
        <f t="shared" si="117"/>
        <v>Sigur
Cichorium intybus
Wegwarte</v>
      </c>
      <c r="BG291" s="18" t="str">
        <f t="shared" si="118"/>
        <v>Sikuri
Cichorium intybus
Wegwarte</v>
      </c>
      <c r="BH291" s="18" t="str">
        <f t="shared" si="119"/>
        <v>Chicorée sauvage
Cichorium intybus
Wegwarte</v>
      </c>
      <c r="BI291" s="18" t="str">
        <f t="shared" si="120"/>
        <v>ραδίκι
Cichorium intybus
Wegwarte</v>
      </c>
      <c r="BJ291" s="18" t="str">
        <f t="shared" si="121"/>
        <v>Siocaire
Cichorium intybus
Wegwarte</v>
      </c>
      <c r="BK291" s="18" t="str">
        <f t="shared" si="122"/>
        <v>Síkóríur
Cichorium intybus
Wegwarte</v>
      </c>
      <c r="BL291" s="18" t="str">
        <f t="shared" si="123"/>
        <v>Cicoria comune
Cichorium intybus
Wegwarte</v>
      </c>
      <c r="BM291" s="18" t="str">
        <f t="shared" si="124"/>
        <v>チコリー 
Cichorium intybus
Wegwarte</v>
      </c>
      <c r="BN291" s="18" t="str">
        <f t="shared" si="125"/>
        <v>Cikorija
Cichorium intybus
Wegwarte</v>
      </c>
      <c r="BO291" s="18" t="str">
        <f t="shared" si="126"/>
        <v>Cigoriņi
Cichorium intybus
Wegwarte</v>
      </c>
      <c r="BP291" s="18" t="str">
        <f t="shared" si="127"/>
        <v>Cikorijos
Cichorium intybus
Wegwarte</v>
      </c>
      <c r="BQ291" s="18" t="str">
        <f t="shared" si="128"/>
        <v>Ċikwejra
Cichorium intybus
Wegwarte</v>
      </c>
      <c r="BR291" s="18" t="str">
        <f t="shared" si="129"/>
        <v>Medicinale Planten - Cichorei
Cichorium intybus
Wegwarte</v>
      </c>
      <c r="BS291" s="18" t="str">
        <f t="shared" si="130"/>
        <v>Sikori
Cichorium intybus
Wegwarte</v>
      </c>
      <c r="BT291" s="18" t="str">
        <f t="shared" si="131"/>
        <v>Cykoria
Cichorium intybus
Wegwarte</v>
      </c>
      <c r="BU291" s="18" t="str">
        <f t="shared" si="132"/>
        <v>Chicória
Cichorium intybus
Wegwarte</v>
      </c>
      <c r="BV291" s="18" t="str">
        <f t="shared" si="133"/>
        <v>Plante medicinale - Cicoare
Cichorium intybus
Wegwarte</v>
      </c>
      <c r="BW291" s="18" t="str">
        <f t="shared" si="134"/>
        <v>Läkemedelsväxter - Cikoria
Cichorium intybus
Wegwarte</v>
      </c>
      <c r="BX291" s="18" t="str">
        <f t="shared" si="135"/>
        <v>Čakanka
Cichorium intybus
Wegwarte</v>
      </c>
      <c r="BY291" s="18" t="str">
        <f t="shared" si="136"/>
        <v>Radič
Cichorium intybus
Wegwarte</v>
      </c>
      <c r="BZ291" s="18" t="str">
        <f t="shared" si="137"/>
        <v>Escarola
Cichorium intybus
Wegwarte</v>
      </c>
      <c r="CA291" s="18" t="str">
        <f t="shared" si="138"/>
        <v>Cikorka
Cichorium intybus
Wegwarte</v>
      </c>
      <c r="CB291" s="18" t="str">
        <f t="shared" si="139"/>
        <v>Hindiba
Cichorium intybus
Wegwarte</v>
      </c>
      <c r="CC291" s="18" t="str">
        <f t="shared" si="140"/>
        <v>Cikória
Cichorium intybus
Wegwarte</v>
      </c>
    </row>
    <row r="292" spans="2:81" ht="48" x14ac:dyDescent="0.2">
      <c r="B292" s="136">
        <v>290</v>
      </c>
      <c r="C292" s="3">
        <v>15223</v>
      </c>
      <c r="D292" s="98">
        <v>4055473152233</v>
      </c>
      <c r="E292" s="17">
        <v>1.85</v>
      </c>
      <c r="F292" s="17">
        <v>500</v>
      </c>
      <c r="G292" s="99" t="s">
        <v>3119</v>
      </c>
      <c r="H292" s="98" t="s">
        <v>9734</v>
      </c>
      <c r="I292" s="17" t="s">
        <v>572</v>
      </c>
      <c r="J292" s="17" t="s">
        <v>3047</v>
      </c>
      <c r="K292" s="3">
        <v>75223</v>
      </c>
      <c r="L292" s="98">
        <v>4055473752235</v>
      </c>
      <c r="M292" s="17">
        <v>2.4500000000000002</v>
      </c>
      <c r="N292" s="3">
        <v>85223</v>
      </c>
      <c r="O292" s="98">
        <v>4055473852232</v>
      </c>
      <c r="P292" s="17">
        <v>3.75</v>
      </c>
      <c r="Q292" s="3">
        <v>55223</v>
      </c>
      <c r="R292" s="98">
        <v>4055473552231</v>
      </c>
      <c r="S292" s="17">
        <v>4.95</v>
      </c>
      <c r="T292" s="3">
        <v>35223</v>
      </c>
      <c r="U292" s="98">
        <v>4055473352237</v>
      </c>
      <c r="V292" s="17">
        <v>6.75</v>
      </c>
      <c r="W292" s="3">
        <v>65223</v>
      </c>
      <c r="X292" s="98">
        <v>4055473652238</v>
      </c>
      <c r="Y292" s="17">
        <v>2.95</v>
      </c>
      <c r="Z292" s="101" t="s">
        <v>7911</v>
      </c>
      <c r="AA292" s="101" t="s">
        <v>7912</v>
      </c>
      <c r="AB292" s="101" t="s">
        <v>573</v>
      </c>
      <c r="AC292" s="101" t="s">
        <v>571</v>
      </c>
      <c r="AD292" s="101" t="s">
        <v>7913</v>
      </c>
      <c r="AE292" s="101" t="s">
        <v>7914</v>
      </c>
      <c r="AF292" s="101" t="s">
        <v>2551</v>
      </c>
      <c r="AG292" s="101" t="s">
        <v>7915</v>
      </c>
      <c r="AH292" s="101" t="s">
        <v>7916</v>
      </c>
      <c r="AI292" s="101" t="s">
        <v>7917</v>
      </c>
      <c r="AJ292" s="101" t="s">
        <v>2552</v>
      </c>
      <c r="AK292" s="102" t="s">
        <v>7918</v>
      </c>
      <c r="AL292" s="101" t="s">
        <v>7919</v>
      </c>
      <c r="AM292" s="101" t="s">
        <v>7920</v>
      </c>
      <c r="AN292" s="101" t="s">
        <v>7921</v>
      </c>
      <c r="AO292" s="101" t="s">
        <v>7922</v>
      </c>
      <c r="AP292" s="101" t="s">
        <v>7923</v>
      </c>
      <c r="AQ292" s="101" t="s">
        <v>7912</v>
      </c>
      <c r="AR292" s="101" t="s">
        <v>2554</v>
      </c>
      <c r="AS292" s="101" t="s">
        <v>7924</v>
      </c>
      <c r="AT292" s="101" t="s">
        <v>7925</v>
      </c>
      <c r="AU292" s="101" t="s">
        <v>7926</v>
      </c>
      <c r="AV292" s="101" t="s">
        <v>7927</v>
      </c>
      <c r="AW292" s="101" t="s">
        <v>7928</v>
      </c>
      <c r="AX292" s="101" t="s">
        <v>2553</v>
      </c>
      <c r="AY292" s="101" t="s">
        <v>7929</v>
      </c>
      <c r="AZ292" s="101" t="s">
        <v>7930</v>
      </c>
      <c r="BA292" s="103" t="s">
        <v>7931</v>
      </c>
      <c r="BB292" s="18" t="str">
        <f t="shared" si="113"/>
        <v>Едроцветен лопен
Verbascum densiflorum
Großblumige Königskerze</v>
      </c>
      <c r="BC292" s="18" t="str">
        <f t="shared" si="114"/>
        <v>Storblomstret mullein
Verbascum densiflorum
Großblumige Königskerze</v>
      </c>
      <c r="BD292" s="18" t="str">
        <f t="shared" si="115"/>
        <v xml:space="preserve">Großblumige Königskerze
Verbascum densiflorum
</v>
      </c>
      <c r="BE292" s="18" t="str">
        <f t="shared" si="116"/>
        <v>Large Flowered Mullein
Verbascum densiflorum
Großblumige Königskerze</v>
      </c>
      <c r="BF292" s="18" t="str">
        <f t="shared" si="117"/>
        <v>Suureõieline mullein
Verbascum densiflorum
Großblumige Königskerze</v>
      </c>
      <c r="BG292" s="18" t="str">
        <f t="shared" si="118"/>
        <v>Suurikukkainen mullein
Verbascum densiflorum
Großblumige Königskerze</v>
      </c>
      <c r="BH292" s="18" t="str">
        <f t="shared" si="119"/>
        <v>Molène à fleurs denses
Verbascum densiflorum
Großblumige Königskerze</v>
      </c>
      <c r="BI292" s="18" t="str">
        <f t="shared" si="120"/>
        <v>Φλόμος με μεγάλα άνθη
Verbascum densiflorum
Großblumige Königskerze</v>
      </c>
      <c r="BJ292" s="18" t="str">
        <f t="shared" si="121"/>
        <v>Mullein mór-bhláth
Verbascum densiflorum
Großblumige Königskerze</v>
      </c>
      <c r="BK292" s="18" t="str">
        <f t="shared" si="122"/>
        <v>Stórblóma mullein
Verbascum densiflorum
Großblumige Königskerze</v>
      </c>
      <c r="BL292" s="18" t="str">
        <f t="shared" si="123"/>
        <v>Verbasco falso barbasso
Verbascum densiflorum
Großblumige Königskerze</v>
      </c>
      <c r="BM292" s="18" t="str">
        <f t="shared" si="124"/>
        <v>マレイン
Verbascum densiflorum
Großblumige Königskerze</v>
      </c>
      <c r="BN292" s="18" t="str">
        <f t="shared" si="125"/>
        <v>Divizma s velikim cvjetovima
Verbascum densiflorum
Großblumige Königskerze</v>
      </c>
      <c r="BO292" s="18" t="str">
        <f t="shared" si="126"/>
        <v>Lielziedu deviņvīru spēks
Verbascum densiflorum
Großblumige Königskerze</v>
      </c>
      <c r="BP292" s="18" t="str">
        <f t="shared" si="127"/>
        <v>Stambiažiedė devivėrė
Verbascum densiflorum
Großblumige Königskerze</v>
      </c>
      <c r="BQ292" s="18" t="str">
        <f t="shared" si="128"/>
        <v>Mullein bi fjuri kbar
Verbascum densiflorum
Großblumige Königskerze</v>
      </c>
      <c r="BR292" s="18" t="str">
        <f t="shared" si="129"/>
        <v>Medicinale Planten - Grootbloemige Toorts
Verbascum densiflorum
Großblumige Königskerze</v>
      </c>
      <c r="BS292" s="18" t="str">
        <f t="shared" si="130"/>
        <v>Storblomstret mullein
Verbascum densiflorum
Großblumige Königskerze</v>
      </c>
      <c r="BT292" s="18" t="str">
        <f t="shared" si="131"/>
        <v>Dziewanna Wielkokwiatowa
Verbascum densiflorum
Großblumige Königskerze</v>
      </c>
      <c r="BU292" s="18" t="str">
        <f t="shared" si="132"/>
        <v>Verbasco de flor grande
Verbascum densiflorum
Großblumige Königskerze</v>
      </c>
      <c r="BV292" s="18" t="str">
        <f t="shared" si="133"/>
        <v>Plante medicinale - Mullein
Verbascum densiflorum
Großblumige Königskerze</v>
      </c>
      <c r="BW292" s="18" t="str">
        <f t="shared" si="134"/>
        <v>Läkemedelsväxter - Storblommig Mullein
Verbascum densiflorum
Großblumige Königskerze</v>
      </c>
      <c r="BX292" s="18" t="str">
        <f t="shared" si="135"/>
        <v>Mullein veľkokvetý
Verbascum densiflorum
Großblumige Königskerze</v>
      </c>
      <c r="BY292" s="18" t="str">
        <f t="shared" si="136"/>
        <v>Velikocvetni mullein
Verbascum densiflorum
Großblumige Königskerze</v>
      </c>
      <c r="BZ292" s="18" t="str">
        <f t="shared" si="137"/>
        <v>Gordolobo
Verbascum densiflorum
Großblumige Königskerze</v>
      </c>
      <c r="CA292" s="18" t="str">
        <f t="shared" si="138"/>
        <v>Divizna velkokvětá
Verbascum densiflorum
Großblumige Königskerze</v>
      </c>
      <c r="CB292" s="18" t="str">
        <f t="shared" si="139"/>
        <v>Büyük çiçekli sığırkuyruğu
Verbascum densiflorum
Großblumige Königskerze</v>
      </c>
      <c r="CC292" s="18" t="str">
        <f t="shared" si="140"/>
        <v>Nagyvirágú ökörfarkkóró
Verbascum densiflorum
Großblumige Königskerze</v>
      </c>
    </row>
    <row r="293" spans="2:81" ht="48" x14ac:dyDescent="0.2">
      <c r="B293" s="136">
        <v>291</v>
      </c>
      <c r="C293" s="3">
        <v>15224</v>
      </c>
      <c r="D293" s="98">
        <v>4055473152240</v>
      </c>
      <c r="E293" s="17">
        <v>1.85</v>
      </c>
      <c r="F293" s="17">
        <v>40</v>
      </c>
      <c r="G293" s="99" t="s">
        <v>3119</v>
      </c>
      <c r="H293" s="98" t="s">
        <v>9734</v>
      </c>
      <c r="I293" s="17" t="s">
        <v>605</v>
      </c>
      <c r="J293" s="17" t="s">
        <v>3048</v>
      </c>
      <c r="K293" s="3">
        <v>75224</v>
      </c>
      <c r="L293" s="98">
        <v>4055473752242</v>
      </c>
      <c r="M293" s="17">
        <v>2.4500000000000002</v>
      </c>
      <c r="N293" s="3">
        <v>85224</v>
      </c>
      <c r="O293" s="98">
        <v>4055473852249</v>
      </c>
      <c r="P293" s="17">
        <v>3.75</v>
      </c>
      <c r="Q293" s="3">
        <v>55224</v>
      </c>
      <c r="R293" s="98">
        <v>4055473552248</v>
      </c>
      <c r="S293" s="17">
        <v>4.95</v>
      </c>
      <c r="T293" s="3">
        <v>35224</v>
      </c>
      <c r="U293" s="98">
        <v>4055473352244</v>
      </c>
      <c r="V293" s="17">
        <v>6.75</v>
      </c>
      <c r="W293" s="3">
        <v>65224</v>
      </c>
      <c r="X293" s="98">
        <v>4055473652245</v>
      </c>
      <c r="Y293" s="17">
        <v>2.95</v>
      </c>
      <c r="Z293" s="101" t="s">
        <v>7932</v>
      </c>
      <c r="AA293" s="101" t="s">
        <v>2558</v>
      </c>
      <c r="AB293" s="101" t="s">
        <v>606</v>
      </c>
      <c r="AC293" s="101" t="s">
        <v>604</v>
      </c>
      <c r="AD293" s="101" t="s">
        <v>7933</v>
      </c>
      <c r="AE293" s="101" t="s">
        <v>7751</v>
      </c>
      <c r="AF293" s="101" t="s">
        <v>2555</v>
      </c>
      <c r="AG293" s="101" t="s">
        <v>7934</v>
      </c>
      <c r="AH293" s="101" t="s">
        <v>7935</v>
      </c>
      <c r="AI293" s="101" t="s">
        <v>7936</v>
      </c>
      <c r="AJ293" s="101" t="s">
        <v>2556</v>
      </c>
      <c r="AK293" s="102" t="s">
        <v>7937</v>
      </c>
      <c r="AL293" s="101" t="s">
        <v>7938</v>
      </c>
      <c r="AM293" s="101" t="s">
        <v>7939</v>
      </c>
      <c r="AN293" s="101" t="s">
        <v>7758</v>
      </c>
      <c r="AO293" s="101" t="s">
        <v>7940</v>
      </c>
      <c r="AP293" s="101" t="s">
        <v>7941</v>
      </c>
      <c r="AQ293" s="101" t="s">
        <v>2558</v>
      </c>
      <c r="AR293" s="101" t="s">
        <v>2559</v>
      </c>
      <c r="AS293" s="101" t="s">
        <v>7942</v>
      </c>
      <c r="AT293" s="101" t="s">
        <v>7943</v>
      </c>
      <c r="AU293" s="101" t="s">
        <v>7944</v>
      </c>
      <c r="AV293" s="101" t="s">
        <v>7762</v>
      </c>
      <c r="AW293" s="101" t="s">
        <v>7945</v>
      </c>
      <c r="AX293" s="101" t="s">
        <v>2557</v>
      </c>
      <c r="AY293" s="101" t="s">
        <v>7762</v>
      </c>
      <c r="AZ293" s="101" t="s">
        <v>7946</v>
      </c>
      <c r="BA293" s="103" t="s">
        <v>7947</v>
      </c>
      <c r="BB293" s="18" t="str">
        <f t="shared" si="113"/>
        <v>морски зърнастец
Hippophae rhamnoides
Sanddorn</v>
      </c>
      <c r="BC293" s="18" t="str">
        <f t="shared" si="114"/>
        <v>Havtorn
Hippophae rhamnoides
Sanddorn</v>
      </c>
      <c r="BD293" s="18" t="str">
        <f t="shared" si="115"/>
        <v xml:space="preserve">Sanddorn
Hippophae rhamnoides
</v>
      </c>
      <c r="BE293" s="18" t="str">
        <f t="shared" si="116"/>
        <v>Sea Buckthorn
Hippophae rhamnoides
Sanddorn</v>
      </c>
      <c r="BF293" s="18" t="str">
        <f t="shared" si="117"/>
        <v>Astelpaju
Hippophae rhamnoides
Sanddorn</v>
      </c>
      <c r="BG293" s="18" t="str">
        <f t="shared" si="118"/>
        <v>Tyrni
Hippophae rhamnoides
Sanddorn</v>
      </c>
      <c r="BH293" s="18" t="str">
        <f t="shared" si="119"/>
        <v>Argousier
Hippophae rhamnoides
Sanddorn</v>
      </c>
      <c r="BI293" s="18" t="str">
        <f t="shared" si="120"/>
        <v>ιπποφαές
Hippophae rhamnoides
Sanddorn</v>
      </c>
      <c r="BJ293" s="18" t="str">
        <f t="shared" si="121"/>
        <v>Buckthorn farraige
Hippophae rhamnoides
Sanddorn</v>
      </c>
      <c r="BK293" s="18" t="str">
        <f t="shared" si="122"/>
        <v>Hafþyrni
Hippophae rhamnoides
Sanddorn</v>
      </c>
      <c r="BL293" s="18" t="str">
        <f t="shared" si="123"/>
        <v>Olivello spinoso
Hippophae rhamnoides
Sanddorn</v>
      </c>
      <c r="BM293" s="18" t="str">
        <f t="shared" si="124"/>
        <v>シーバックソーン
Hippophae rhamnoides
Sanddorn</v>
      </c>
      <c r="BN293" s="18" t="str">
        <f t="shared" si="125"/>
        <v>Morski trn
Hippophae rhamnoides
Sanddorn</v>
      </c>
      <c r="BO293" s="18" t="str">
        <f t="shared" si="126"/>
        <v>Smiltsērkšķi
Hippophae rhamnoides
Sanddorn</v>
      </c>
      <c r="BP293" s="18" t="str">
        <f t="shared" si="127"/>
        <v>Šaltalankių
Hippophae rhamnoides
Sanddorn</v>
      </c>
      <c r="BQ293" s="18" t="str">
        <f t="shared" si="128"/>
        <v>Pruna salvaġġa marina
Hippophae rhamnoides
Sanddorn</v>
      </c>
      <c r="BR293" s="18" t="str">
        <f t="shared" si="129"/>
        <v>Medicinale Planten - Duindoorn
Hippophae rhamnoides
Sanddorn</v>
      </c>
      <c r="BS293" s="18" t="str">
        <f t="shared" si="130"/>
        <v>Havtorn
Hippophae rhamnoides
Sanddorn</v>
      </c>
      <c r="BT293" s="18" t="str">
        <f t="shared" si="131"/>
        <v>Rokitnik Zwyczajny
Hippophae rhamnoides
Sanddorn</v>
      </c>
      <c r="BU293" s="18" t="str">
        <f t="shared" si="132"/>
        <v>Espinheiro marítimo
Hippophae rhamnoides
Sanddorn</v>
      </c>
      <c r="BV293" s="18" t="str">
        <f t="shared" si="133"/>
        <v>Plante medicinale - Cătina
Hippophae rhamnoides
Sanddorn</v>
      </c>
      <c r="BW293" s="18" t="str">
        <f t="shared" si="134"/>
        <v>Läkemedelsväxter - Havtorn
Hippophae rhamnoides
Sanddorn</v>
      </c>
      <c r="BX293" s="18" t="str">
        <f t="shared" si="135"/>
        <v>Rakytník
Hippophae rhamnoides
Sanddorn</v>
      </c>
      <c r="BY293" s="18" t="str">
        <f t="shared" si="136"/>
        <v>Rakitovca
Hippophae rhamnoides
Sanddorn</v>
      </c>
      <c r="BZ293" s="18" t="str">
        <f t="shared" si="137"/>
        <v>Espino amarillo 
Hippophae rhamnoides
Sanddorn</v>
      </c>
      <c r="CA293" s="18" t="str">
        <f t="shared" si="138"/>
        <v>Rakytník
Hippophae rhamnoides
Sanddorn</v>
      </c>
      <c r="CB293" s="18" t="str">
        <f t="shared" si="139"/>
        <v>Deniz topalak
Hippophae rhamnoides
Sanddorn</v>
      </c>
      <c r="CC293" s="18" t="str">
        <f t="shared" si="140"/>
        <v>Homoktövis
Hippophae rhamnoides
Sanddorn</v>
      </c>
    </row>
    <row r="294" spans="2:81" ht="48" x14ac:dyDescent="0.2">
      <c r="B294" s="136">
        <v>292</v>
      </c>
      <c r="C294" s="3">
        <v>15225</v>
      </c>
      <c r="D294" s="98">
        <v>4055473152257</v>
      </c>
      <c r="E294" s="17">
        <v>1.85</v>
      </c>
      <c r="F294" s="17">
        <v>15</v>
      </c>
      <c r="G294" s="99" t="s">
        <v>3119</v>
      </c>
      <c r="H294" s="98" t="s">
        <v>9734</v>
      </c>
      <c r="I294" s="17" t="s">
        <v>514</v>
      </c>
      <c r="J294" s="17" t="s">
        <v>3049</v>
      </c>
      <c r="K294" s="3">
        <v>75225</v>
      </c>
      <c r="L294" s="98">
        <v>4055473752259</v>
      </c>
      <c r="M294" s="17">
        <v>2.4500000000000002</v>
      </c>
      <c r="N294" s="3">
        <v>85225</v>
      </c>
      <c r="O294" s="98">
        <v>4055473852256</v>
      </c>
      <c r="P294" s="17">
        <v>3.75</v>
      </c>
      <c r="Q294" s="3">
        <v>55225</v>
      </c>
      <c r="R294" s="98">
        <v>4055473552255</v>
      </c>
      <c r="S294" s="17">
        <v>4.95</v>
      </c>
      <c r="T294" s="3">
        <v>35225</v>
      </c>
      <c r="U294" s="98">
        <v>4055473352251</v>
      </c>
      <c r="V294" s="17">
        <v>6.75</v>
      </c>
      <c r="W294" s="3">
        <v>65225</v>
      </c>
      <c r="X294" s="98">
        <v>4055473652252</v>
      </c>
      <c r="Y294" s="17">
        <v>2.95</v>
      </c>
      <c r="Z294" s="101" t="s">
        <v>7948</v>
      </c>
      <c r="AA294" s="101" t="s">
        <v>513</v>
      </c>
      <c r="AB294" s="101" t="s">
        <v>515</v>
      </c>
      <c r="AC294" s="101" t="s">
        <v>513</v>
      </c>
      <c r="AD294" s="101" t="s">
        <v>513</v>
      </c>
      <c r="AE294" s="101" t="s">
        <v>7949</v>
      </c>
      <c r="AF294" s="101" t="s">
        <v>2560</v>
      </c>
      <c r="AG294" s="101" t="s">
        <v>513</v>
      </c>
      <c r="AH294" s="101" t="s">
        <v>513</v>
      </c>
      <c r="AI294" s="101" t="s">
        <v>513</v>
      </c>
      <c r="AJ294" s="101" t="s">
        <v>2561</v>
      </c>
      <c r="AK294" s="102" t="s">
        <v>7950</v>
      </c>
      <c r="AL294" s="101" t="s">
        <v>7951</v>
      </c>
      <c r="AM294" s="101" t="s">
        <v>513</v>
      </c>
      <c r="AN294" s="101" t="s">
        <v>513</v>
      </c>
      <c r="AO294" s="101" t="s">
        <v>513</v>
      </c>
      <c r="AP294" s="101" t="s">
        <v>7952</v>
      </c>
      <c r="AQ294" s="101" t="s">
        <v>513</v>
      </c>
      <c r="AR294" s="101" t="s">
        <v>2563</v>
      </c>
      <c r="AS294" s="101" t="s">
        <v>7953</v>
      </c>
      <c r="AT294" s="101" t="s">
        <v>7954</v>
      </c>
      <c r="AU294" s="101" t="s">
        <v>7955</v>
      </c>
      <c r="AV294" s="101" t="s">
        <v>7956</v>
      </c>
      <c r="AW294" s="101" t="s">
        <v>7957</v>
      </c>
      <c r="AX294" s="101" t="s">
        <v>2562</v>
      </c>
      <c r="AY294" s="101" t="s">
        <v>7958</v>
      </c>
      <c r="AZ294" s="101" t="s">
        <v>7959</v>
      </c>
      <c r="BA294" s="103" t="s">
        <v>513</v>
      </c>
      <c r="BB294" s="18" t="str">
        <f t="shared" si="113"/>
        <v>черен оман
Symphytum officinale
Beinwell</v>
      </c>
      <c r="BC294" s="18" t="str">
        <f t="shared" si="114"/>
        <v>Comfrey
Symphytum officinale
Beinwell</v>
      </c>
      <c r="BD294" s="18" t="str">
        <f t="shared" si="115"/>
        <v xml:space="preserve">Beinwell
Symphytum officinale
</v>
      </c>
      <c r="BE294" s="18" t="str">
        <f t="shared" si="116"/>
        <v>Comfrey
Symphytum officinale
Beinwell</v>
      </c>
      <c r="BF294" s="18" t="str">
        <f t="shared" si="117"/>
        <v>Comfrey
Symphytum officinale
Beinwell</v>
      </c>
      <c r="BG294" s="18" t="str">
        <f t="shared" si="118"/>
        <v>Raunioyrtti
Symphytum officinale
Beinwell</v>
      </c>
      <c r="BH294" s="18" t="str">
        <f t="shared" si="119"/>
        <v>Consoude
Symphytum officinale
Beinwell</v>
      </c>
      <c r="BI294" s="18" t="str">
        <f t="shared" si="120"/>
        <v>Comfrey
Symphytum officinale
Beinwell</v>
      </c>
      <c r="BJ294" s="18" t="str">
        <f t="shared" si="121"/>
        <v>Comfrey
Symphytum officinale
Beinwell</v>
      </c>
      <c r="BK294" s="18" t="str">
        <f t="shared" si="122"/>
        <v>Comfrey
Symphytum officinale
Beinwell</v>
      </c>
      <c r="BL294" s="18" t="str">
        <f t="shared" si="123"/>
        <v>Consolida maggiore
Symphytum officinale
Beinwell</v>
      </c>
      <c r="BM294" s="18" t="str">
        <f t="shared" si="124"/>
        <v>コンフリー
Symphytum officinale
Beinwell</v>
      </c>
      <c r="BN294" s="18" t="str">
        <f t="shared" si="125"/>
        <v>Gavez
Symphytum officinale
Beinwell</v>
      </c>
      <c r="BO294" s="18" t="str">
        <f t="shared" si="126"/>
        <v>Comfrey
Symphytum officinale
Beinwell</v>
      </c>
      <c r="BP294" s="18" t="str">
        <f t="shared" si="127"/>
        <v>Comfrey
Symphytum officinale
Beinwell</v>
      </c>
      <c r="BQ294" s="18" t="str">
        <f t="shared" si="128"/>
        <v>Comfrey
Symphytum officinale
Beinwell</v>
      </c>
      <c r="BR294" s="18" t="str">
        <f t="shared" si="129"/>
        <v>Medicinale Planten - Smeerwortel
Symphytum officinale
Beinwell</v>
      </c>
      <c r="BS294" s="18" t="str">
        <f t="shared" si="130"/>
        <v>Comfrey
Symphytum officinale
Beinwell</v>
      </c>
      <c r="BT294" s="18" t="str">
        <f t="shared" si="131"/>
        <v>Żywokost
Symphytum officinale
Beinwell</v>
      </c>
      <c r="BU294" s="18" t="str">
        <f t="shared" si="132"/>
        <v>Confrei
Symphytum officinale
Beinwell</v>
      </c>
      <c r="BV294" s="18" t="str">
        <f t="shared" si="133"/>
        <v>Plante medicinale - Iubire
Symphytum officinale
Beinwell</v>
      </c>
      <c r="BW294" s="18" t="str">
        <f t="shared" si="134"/>
        <v>Läkemedelsväxter - Comfrey
Symphytum officinale
Beinwell</v>
      </c>
      <c r="BX294" s="18" t="str">
        <f t="shared" si="135"/>
        <v>Kostihoj
Symphytum officinale
Beinwell</v>
      </c>
      <c r="BY294" s="18" t="str">
        <f t="shared" si="136"/>
        <v>Gabez
Symphytum officinale
Beinwell</v>
      </c>
      <c r="BZ294" s="18" t="str">
        <f t="shared" si="137"/>
        <v>Consuelda
Symphytum officinale
Beinwell</v>
      </c>
      <c r="CA294" s="18" t="str">
        <f t="shared" si="138"/>
        <v>Kostival lékařský
Symphytum officinale
Beinwell</v>
      </c>
      <c r="CB294" s="18" t="str">
        <f t="shared" si="139"/>
        <v>Karakafes
Symphytum officinale
Beinwell</v>
      </c>
      <c r="CC294" s="18" t="str">
        <f t="shared" si="140"/>
        <v>Comfrey
Symphytum officinale
Beinwell</v>
      </c>
    </row>
    <row r="295" spans="2:81" ht="48" x14ac:dyDescent="0.2">
      <c r="B295" s="136">
        <v>293</v>
      </c>
      <c r="C295" s="3">
        <v>15226</v>
      </c>
      <c r="D295" s="98">
        <v>4055473152264</v>
      </c>
      <c r="E295" s="17">
        <v>1.85</v>
      </c>
      <c r="F295" s="17">
        <v>500</v>
      </c>
      <c r="G295" s="99" t="s">
        <v>3119</v>
      </c>
      <c r="H295" s="98" t="s">
        <v>9734</v>
      </c>
      <c r="I295" s="17" t="s">
        <v>540</v>
      </c>
      <c r="J295" s="17" t="s">
        <v>3050</v>
      </c>
      <c r="K295" s="3">
        <v>75226</v>
      </c>
      <c r="L295" s="98">
        <v>4055473752266</v>
      </c>
      <c r="M295" s="17">
        <v>2.4500000000000002</v>
      </c>
      <c r="N295" s="3">
        <v>85226</v>
      </c>
      <c r="O295" s="98">
        <v>4055473852263</v>
      </c>
      <c r="P295" s="17">
        <v>3.75</v>
      </c>
      <c r="Q295" s="3">
        <v>55226</v>
      </c>
      <c r="R295" s="98">
        <v>4055473552262</v>
      </c>
      <c r="S295" s="17">
        <v>4.95</v>
      </c>
      <c r="T295" s="3">
        <v>35226</v>
      </c>
      <c r="U295" s="98">
        <v>4055473352268</v>
      </c>
      <c r="V295" s="17">
        <v>6.75</v>
      </c>
      <c r="W295" s="3">
        <v>65226</v>
      </c>
      <c r="X295" s="98">
        <v>4055473652269</v>
      </c>
      <c r="Y295" s="17">
        <v>2.95</v>
      </c>
      <c r="Z295" s="101" t="s">
        <v>7960</v>
      </c>
      <c r="AA295" s="101" t="s">
        <v>539</v>
      </c>
      <c r="AB295" s="101" t="s">
        <v>539</v>
      </c>
      <c r="AC295" s="101" t="s">
        <v>539</v>
      </c>
      <c r="AD295" s="101" t="s">
        <v>539</v>
      </c>
      <c r="AE295" s="101" t="s">
        <v>539</v>
      </c>
      <c r="AF295" s="101" t="s">
        <v>2564</v>
      </c>
      <c r="AG295" s="101" t="s">
        <v>7961</v>
      </c>
      <c r="AH295" s="101" t="s">
        <v>539</v>
      </c>
      <c r="AI295" s="101" t="s">
        <v>539</v>
      </c>
      <c r="AJ295" s="101" t="s">
        <v>2565</v>
      </c>
      <c r="AK295" s="102" t="s">
        <v>7962</v>
      </c>
      <c r="AL295" s="101" t="s">
        <v>7963</v>
      </c>
      <c r="AM295" s="101" t="s">
        <v>7964</v>
      </c>
      <c r="AN295" s="101" t="s">
        <v>7965</v>
      </c>
      <c r="AO295" s="101" t="s">
        <v>539</v>
      </c>
      <c r="AP295" s="101" t="s">
        <v>7966</v>
      </c>
      <c r="AQ295" s="101" t="s">
        <v>539</v>
      </c>
      <c r="AR295" s="101" t="s">
        <v>2566</v>
      </c>
      <c r="AS295" s="101" t="s">
        <v>7967</v>
      </c>
      <c r="AT295" s="101" t="s">
        <v>7968</v>
      </c>
      <c r="AU295" s="101" t="s">
        <v>7969</v>
      </c>
      <c r="AV295" s="101" t="s">
        <v>539</v>
      </c>
      <c r="AW295" s="101" t="s">
        <v>539</v>
      </c>
      <c r="AX295" s="101" t="s">
        <v>539</v>
      </c>
      <c r="AY295" s="101" t="s">
        <v>7970</v>
      </c>
      <c r="AZ295" s="101" t="s">
        <v>7971</v>
      </c>
      <c r="BA295" s="103" t="s">
        <v>539</v>
      </c>
      <c r="BB295" s="18" t="str">
        <f t="shared" si="113"/>
        <v>Еделвайс
Leontopodium alpinum
Edelweiss</v>
      </c>
      <c r="BC295" s="18" t="str">
        <f t="shared" si="114"/>
        <v>Edelweiss
Leontopodium alpinum
Edelweiss</v>
      </c>
      <c r="BD295" s="18" t="str">
        <f t="shared" si="115"/>
        <v xml:space="preserve">Edelweiss
Leontopodium alpinum
</v>
      </c>
      <c r="BE295" s="18" t="str">
        <f t="shared" si="116"/>
        <v>Edelweiss
Leontopodium alpinum
Edelweiss</v>
      </c>
      <c r="BF295" s="18" t="str">
        <f t="shared" si="117"/>
        <v>Edelweiss
Leontopodium alpinum
Edelweiss</v>
      </c>
      <c r="BG295" s="18" t="str">
        <f t="shared" si="118"/>
        <v>Edelweiss
Leontopodium alpinum
Edelweiss</v>
      </c>
      <c r="BH295" s="18" t="str">
        <f t="shared" si="119"/>
        <v>L’edelweiss
Leontopodium alpinum
Edelweiss</v>
      </c>
      <c r="BI295" s="18" t="str">
        <f t="shared" si="120"/>
        <v>Εντελβάις
Leontopodium alpinum
Edelweiss</v>
      </c>
      <c r="BJ295" s="18" t="str">
        <f t="shared" si="121"/>
        <v>Edelweiss
Leontopodium alpinum
Edelweiss</v>
      </c>
      <c r="BK295" s="18" t="str">
        <f t="shared" si="122"/>
        <v>Edelweiss
Leontopodium alpinum
Edelweiss</v>
      </c>
      <c r="BL295" s="18" t="str">
        <f t="shared" si="123"/>
        <v>Stella alpina
Leontopodium alpinum
Edelweiss</v>
      </c>
      <c r="BM295" s="18" t="str">
        <f t="shared" si="124"/>
        <v>エーデルワイス
Leontopodium alpinum
Edelweiss</v>
      </c>
      <c r="BN295" s="18" t="str">
        <f t="shared" si="125"/>
        <v>Runolist
Leontopodium alpinum
Edelweiss</v>
      </c>
      <c r="BO295" s="18" t="str">
        <f t="shared" si="126"/>
        <v>Ēdelveiss
Leontopodium alpinum
Edelweiss</v>
      </c>
      <c r="BP295" s="18" t="str">
        <f t="shared" si="127"/>
        <v>Edelveisas
Leontopodium alpinum
Edelweiss</v>
      </c>
      <c r="BQ295" s="18" t="str">
        <f t="shared" si="128"/>
        <v>Edelweiss
Leontopodium alpinum
Edelweiss</v>
      </c>
      <c r="BR295" s="18" t="str">
        <f t="shared" si="129"/>
        <v>Medicinale Planten - Edelweiss
Leontopodium alpinum
Edelweiss</v>
      </c>
      <c r="BS295" s="18" t="str">
        <f t="shared" si="130"/>
        <v>Edelweiss
Leontopodium alpinum
Edelweiss</v>
      </c>
      <c r="BT295" s="18" t="str">
        <f t="shared" si="131"/>
        <v>Szarotka
Leontopodium alpinum
Edelweiss</v>
      </c>
      <c r="BU295" s="18" t="str">
        <f t="shared" si="132"/>
        <v>Edelvais
Leontopodium alpinum
Edelweiss</v>
      </c>
      <c r="BV295" s="18" t="str">
        <f t="shared" si="133"/>
        <v>Plante medicinale - Floare De Colt
Leontopodium alpinum
Edelweiss</v>
      </c>
      <c r="BW295" s="18" t="str">
        <f t="shared" si="134"/>
        <v>Läkemedelsväxter - Edelweiss
Leontopodium alpinum
Edelweiss</v>
      </c>
      <c r="BX295" s="18" t="str">
        <f t="shared" si="135"/>
        <v>Edelweiss
Leontopodium alpinum
Edelweiss</v>
      </c>
      <c r="BY295" s="18" t="str">
        <f t="shared" si="136"/>
        <v>Edelweiss
Leontopodium alpinum
Edelweiss</v>
      </c>
      <c r="BZ295" s="18" t="str">
        <f t="shared" si="137"/>
        <v>Edelweiss
Leontopodium alpinum
Edelweiss</v>
      </c>
      <c r="CA295" s="18" t="str">
        <f t="shared" si="138"/>
        <v>Protěž
Leontopodium alpinum
Edelweiss</v>
      </c>
      <c r="CB295" s="18" t="str">
        <f t="shared" si="139"/>
        <v>Edelvays
Leontopodium alpinum
Edelweiss</v>
      </c>
      <c r="CC295" s="18" t="str">
        <f t="shared" si="140"/>
        <v>Edelweiss
Leontopodium alpinum
Edelweiss</v>
      </c>
    </row>
    <row r="296" spans="2:81" ht="48" x14ac:dyDescent="0.2">
      <c r="B296" s="136">
        <v>294</v>
      </c>
      <c r="C296" s="3">
        <v>15227</v>
      </c>
      <c r="D296" s="98">
        <v>4055473152271</v>
      </c>
      <c r="E296" s="17">
        <v>1.85</v>
      </c>
      <c r="F296" s="17">
        <v>20</v>
      </c>
      <c r="G296" s="99" t="s">
        <v>3119</v>
      </c>
      <c r="H296" s="98" t="s">
        <v>9734</v>
      </c>
      <c r="I296" s="17" t="s">
        <v>623</v>
      </c>
      <c r="J296" s="17" t="s">
        <v>3051</v>
      </c>
      <c r="K296" s="3">
        <v>75227</v>
      </c>
      <c r="L296" s="98">
        <v>4055473752273</v>
      </c>
      <c r="M296" s="17">
        <v>2.4500000000000002</v>
      </c>
      <c r="N296" s="3">
        <v>85227</v>
      </c>
      <c r="O296" s="98">
        <v>4055473852270</v>
      </c>
      <c r="P296" s="17">
        <v>3.75</v>
      </c>
      <c r="Q296" s="3">
        <v>55227</v>
      </c>
      <c r="R296" s="98">
        <v>4055473552279</v>
      </c>
      <c r="S296" s="17">
        <v>4.95</v>
      </c>
      <c r="T296" s="3">
        <v>35227</v>
      </c>
      <c r="U296" s="98">
        <v>4055473352275</v>
      </c>
      <c r="V296" s="17">
        <v>6.75</v>
      </c>
      <c r="W296" s="3">
        <v>65227</v>
      </c>
      <c r="X296" s="98">
        <v>4055473652276</v>
      </c>
      <c r="Y296" s="17">
        <v>2.95</v>
      </c>
      <c r="Z296" s="101" t="s">
        <v>7972</v>
      </c>
      <c r="AA296" s="101" t="s">
        <v>7973</v>
      </c>
      <c r="AB296" s="101" t="s">
        <v>624</v>
      </c>
      <c r="AC296" s="101" t="s">
        <v>622</v>
      </c>
      <c r="AD296" s="101" t="s">
        <v>7974</v>
      </c>
      <c r="AE296" s="101" t="s">
        <v>7975</v>
      </c>
      <c r="AF296" s="101" t="s">
        <v>2567</v>
      </c>
      <c r="AG296" s="101" t="s">
        <v>7976</v>
      </c>
      <c r="AH296" s="101" t="s">
        <v>7977</v>
      </c>
      <c r="AI296" s="101" t="s">
        <v>7978</v>
      </c>
      <c r="AJ296" s="101" t="s">
        <v>2568</v>
      </c>
      <c r="AK296" s="102" t="s">
        <v>7979</v>
      </c>
      <c r="AL296" s="101" t="s">
        <v>7980</v>
      </c>
      <c r="AM296" s="101" t="s">
        <v>7981</v>
      </c>
      <c r="AN296" s="101" t="s">
        <v>7982</v>
      </c>
      <c r="AO296" s="101" t="s">
        <v>2570</v>
      </c>
      <c r="AP296" s="101" t="s">
        <v>7983</v>
      </c>
      <c r="AQ296" s="101" t="s">
        <v>7984</v>
      </c>
      <c r="AR296" s="101" t="s">
        <v>2571</v>
      </c>
      <c r="AS296" s="101" t="s">
        <v>7985</v>
      </c>
      <c r="AT296" s="101" t="s">
        <v>7986</v>
      </c>
      <c r="AU296" s="101" t="s">
        <v>7987</v>
      </c>
      <c r="AV296" s="101" t="s">
        <v>7988</v>
      </c>
      <c r="AW296" s="101" t="s">
        <v>7989</v>
      </c>
      <c r="AX296" s="101" t="s">
        <v>2569</v>
      </c>
      <c r="AY296" s="101" t="s">
        <v>7990</v>
      </c>
      <c r="AZ296" s="101" t="s">
        <v>7991</v>
      </c>
      <c r="BA296" s="103" t="s">
        <v>7992</v>
      </c>
      <c r="BB296" s="18" t="str">
        <f t="shared" si="113"/>
        <v>дървесница
Galium odoratum
Waldmeister</v>
      </c>
      <c r="BC296" s="18" t="str">
        <f t="shared" si="114"/>
        <v>Skovruff
Galium odoratum
Waldmeister</v>
      </c>
      <c r="BD296" s="18" t="str">
        <f t="shared" si="115"/>
        <v xml:space="preserve">Waldmeister
Galium odoratum
</v>
      </c>
      <c r="BE296" s="18" t="str">
        <f t="shared" si="116"/>
        <v>Sweet woodruff
Galium odoratum
Waldmeister</v>
      </c>
      <c r="BF296" s="18" t="str">
        <f t="shared" si="117"/>
        <v>Rähn
Galium odoratum
Waldmeister</v>
      </c>
      <c r="BG296" s="18" t="str">
        <f t="shared" si="118"/>
        <v>Puurätti
Galium odoratum
Waldmeister</v>
      </c>
      <c r="BH296" s="18" t="str">
        <f t="shared" si="119"/>
        <v>L’aspérule
Galium odoratum
Waldmeister</v>
      </c>
      <c r="BI296" s="18" t="str">
        <f t="shared" si="120"/>
        <v>ξυλοκόπος
Galium odoratum
Waldmeister</v>
      </c>
      <c r="BJ296" s="18" t="str">
        <f t="shared" si="121"/>
        <v>Adhmad rufa
Galium odoratum
Waldmeister</v>
      </c>
      <c r="BK296" s="18" t="str">
        <f t="shared" si="122"/>
        <v>Skógarrif
Galium odoratum
Waldmeister</v>
      </c>
      <c r="BL296" s="18" t="str">
        <f t="shared" si="123"/>
        <v>Asperula
Galium odoratum
Waldmeister</v>
      </c>
      <c r="BM296" s="18" t="str">
        <f t="shared" si="124"/>
        <v>甘いウッドラフ
Galium odoratum
Waldmeister</v>
      </c>
      <c r="BN296" s="18" t="str">
        <f t="shared" si="125"/>
        <v>Lazarkinja
Galium odoratum
Waldmeister</v>
      </c>
      <c r="BO296" s="18" t="str">
        <f t="shared" si="126"/>
        <v>Mežsargs
Galium odoratum
Waldmeister</v>
      </c>
      <c r="BP296" s="18" t="str">
        <f t="shared" si="127"/>
        <v>Miškas
Galium odoratum
Waldmeister</v>
      </c>
      <c r="BQ296" s="18" t="str">
        <f t="shared" si="128"/>
        <v>Woodruff
Galium odoratum
Waldmeister</v>
      </c>
      <c r="BR296" s="18" t="str">
        <f t="shared" si="129"/>
        <v>Medicinale Planten - Lievevrouwebedstro
Galium odoratum
Waldmeister</v>
      </c>
      <c r="BS296" s="18" t="str">
        <f t="shared" si="130"/>
        <v>Skogruff
Galium odoratum
Waldmeister</v>
      </c>
      <c r="BT296" s="18" t="str">
        <f t="shared" si="131"/>
        <v>Marzanka
Galium odoratum
Waldmeister</v>
      </c>
      <c r="BU296" s="18" t="str">
        <f t="shared" si="132"/>
        <v>Aspérula
Galium odoratum
Waldmeister</v>
      </c>
      <c r="BV296" s="18" t="str">
        <f t="shared" si="133"/>
        <v>Plante medicinale - Woodruff
Galium odoratum
Waldmeister</v>
      </c>
      <c r="BW296" s="18" t="str">
        <f t="shared" si="134"/>
        <v>Läkemedelsväxter - Woodruff
Galium odoratum
Waldmeister</v>
      </c>
      <c r="BX296" s="18" t="str">
        <f t="shared" si="135"/>
        <v>Drievka lesná
Galium odoratum
Waldmeister</v>
      </c>
      <c r="BY296" s="18" t="str">
        <f t="shared" si="136"/>
        <v>Gozdar
Galium odoratum
Waldmeister</v>
      </c>
      <c r="BZ296" s="18" t="str">
        <f t="shared" si="137"/>
        <v>Reina de los bosques
Galium odoratum
Waldmeister</v>
      </c>
      <c r="CA296" s="18" t="str">
        <f t="shared" si="138"/>
        <v>Mařinka vonná
Galium odoratum
Waldmeister</v>
      </c>
      <c r="CB296" s="18" t="str">
        <f t="shared" si="139"/>
        <v>Oduncu
Galium odoratum
Waldmeister</v>
      </c>
      <c r="CC296" s="18" t="str">
        <f t="shared" si="140"/>
        <v>Szagos müge
Galium odoratum
Waldmeister</v>
      </c>
    </row>
    <row r="297" spans="2:81" ht="48" x14ac:dyDescent="0.2">
      <c r="B297" s="136">
        <v>295</v>
      </c>
      <c r="C297" s="3">
        <v>15228</v>
      </c>
      <c r="D297" s="98">
        <v>4055473152288</v>
      </c>
      <c r="E297" s="17">
        <v>1.85</v>
      </c>
      <c r="F297" s="17">
        <v>20</v>
      </c>
      <c r="G297" s="99" t="s">
        <v>3119</v>
      </c>
      <c r="H297" s="98" t="s">
        <v>9734</v>
      </c>
      <c r="I297" s="17" t="s">
        <v>611</v>
      </c>
      <c r="J297" s="17" t="s">
        <v>3052</v>
      </c>
      <c r="K297" s="3">
        <v>75228</v>
      </c>
      <c r="L297" s="98">
        <v>4055473752280</v>
      </c>
      <c r="M297" s="17">
        <v>2.4500000000000002</v>
      </c>
      <c r="N297" s="3">
        <v>85228</v>
      </c>
      <c r="O297" s="98">
        <v>4055473852287</v>
      </c>
      <c r="P297" s="17">
        <v>3.75</v>
      </c>
      <c r="Q297" s="3">
        <v>55228</v>
      </c>
      <c r="R297" s="98">
        <v>4055473552286</v>
      </c>
      <c r="S297" s="17">
        <v>4.95</v>
      </c>
      <c r="T297" s="3">
        <v>35228</v>
      </c>
      <c r="U297" s="98">
        <v>4055473352282</v>
      </c>
      <c r="V297" s="17">
        <v>6.75</v>
      </c>
      <c r="W297" s="3">
        <v>65228</v>
      </c>
      <c r="X297" s="98">
        <v>4055473652283</v>
      </c>
      <c r="Y297" s="17">
        <v>2.95</v>
      </c>
      <c r="Z297" s="101" t="s">
        <v>7993</v>
      </c>
      <c r="AA297" s="101" t="s">
        <v>7994</v>
      </c>
      <c r="AB297" s="101" t="s">
        <v>612</v>
      </c>
      <c r="AC297" s="101" t="s">
        <v>610</v>
      </c>
      <c r="AD297" s="101" t="s">
        <v>7995</v>
      </c>
      <c r="AE297" s="101" t="s">
        <v>7996</v>
      </c>
      <c r="AF297" s="101" t="s">
        <v>2572</v>
      </c>
      <c r="AG297" s="101" t="s">
        <v>7997</v>
      </c>
      <c r="AH297" s="101" t="s">
        <v>7998</v>
      </c>
      <c r="AI297" s="101" t="s">
        <v>7994</v>
      </c>
      <c r="AJ297" s="101" t="s">
        <v>2573</v>
      </c>
      <c r="AK297" s="102" t="s">
        <v>7999</v>
      </c>
      <c r="AL297" s="101" t="s">
        <v>8000</v>
      </c>
      <c r="AM297" s="101" t="s">
        <v>7994</v>
      </c>
      <c r="AN297" s="101" t="s">
        <v>7994</v>
      </c>
      <c r="AO297" s="101" t="s">
        <v>7994</v>
      </c>
      <c r="AP297" s="101" t="s">
        <v>8001</v>
      </c>
      <c r="AQ297" s="101" t="s">
        <v>7994</v>
      </c>
      <c r="AR297" s="101" t="s">
        <v>2575</v>
      </c>
      <c r="AS297" s="101" t="s">
        <v>7994</v>
      </c>
      <c r="AT297" s="101" t="s">
        <v>8002</v>
      </c>
      <c r="AU297" s="101" t="s">
        <v>8003</v>
      </c>
      <c r="AV297" s="101" t="s">
        <v>7994</v>
      </c>
      <c r="AW297" s="101" t="s">
        <v>8004</v>
      </c>
      <c r="AX297" s="101" t="s">
        <v>2574</v>
      </c>
      <c r="AY297" s="101" t="s">
        <v>8005</v>
      </c>
      <c r="AZ297" s="101" t="s">
        <v>8006</v>
      </c>
      <c r="BA297" s="103" t="s">
        <v>7994</v>
      </c>
      <c r="BB297" s="18" t="str">
        <f t="shared" si="113"/>
        <v>тинтява
Potentilla anserina
Gänsefingerkraut</v>
      </c>
      <c r="BC297" s="18" t="str">
        <f t="shared" si="114"/>
        <v>Cinquefoil
Potentilla anserina
Gänsefingerkraut</v>
      </c>
      <c r="BD297" s="18" t="str">
        <f t="shared" si="115"/>
        <v xml:space="preserve">Gänsefingerkraut
Potentilla anserina
</v>
      </c>
      <c r="BE297" s="18" t="str">
        <f t="shared" si="116"/>
        <v>Silverweed
Potentilla anserina
Gänsefingerkraut</v>
      </c>
      <c r="BF297" s="18" t="str">
        <f t="shared" si="117"/>
        <v>Kinkefoil
Potentilla anserina
Gänsefingerkraut</v>
      </c>
      <c r="BG297" s="18" t="str">
        <f t="shared" si="118"/>
        <v>Hanhikki
Potentilla anserina
Gänsefingerkraut</v>
      </c>
      <c r="BH297" s="18" t="str">
        <f t="shared" si="119"/>
        <v>La potentille ansérine 
Potentilla anserina
Gänsefingerkraut</v>
      </c>
      <c r="BI297" s="18" t="str">
        <f t="shared" si="120"/>
        <v>πεντάφυλλο
Potentilla anserina
Gänsefingerkraut</v>
      </c>
      <c r="BJ297" s="18" t="str">
        <f t="shared" si="121"/>
        <v>Cinqueafoil
Potentilla anserina
Gänsefingerkraut</v>
      </c>
      <c r="BK297" s="18" t="str">
        <f t="shared" si="122"/>
        <v>Cinquefoil
Potentilla anserina
Gänsefingerkraut</v>
      </c>
      <c r="BL297" s="18" t="str">
        <f t="shared" si="123"/>
        <v>Cinquefoglia piè d'oca
Potentilla anserina
Gänsefingerkraut</v>
      </c>
      <c r="BM297" s="18" t="str">
        <f t="shared" si="124"/>
        <v>シルバーウィード
Potentilla anserina
Gänsefingerkraut</v>
      </c>
      <c r="BN297" s="18" t="str">
        <f t="shared" si="125"/>
        <v>Petoprsnik
Potentilla anserina
Gänsefingerkraut</v>
      </c>
      <c r="BO297" s="18" t="str">
        <f t="shared" si="126"/>
        <v>Cinquefoil
Potentilla anserina
Gänsefingerkraut</v>
      </c>
      <c r="BP297" s="18" t="str">
        <f t="shared" si="127"/>
        <v>Cinquefoil
Potentilla anserina
Gänsefingerkraut</v>
      </c>
      <c r="BQ297" s="18" t="str">
        <f t="shared" si="128"/>
        <v>Cinquefoil
Potentilla anserina
Gänsefingerkraut</v>
      </c>
      <c r="BR297" s="18" t="str">
        <f t="shared" si="129"/>
        <v>Medicinale Planten - Ganzenkruid
Potentilla anserina
Gänsefingerkraut</v>
      </c>
      <c r="BS297" s="18" t="str">
        <f t="shared" si="130"/>
        <v>Cinquefoil
Potentilla anserina
Gänsefingerkraut</v>
      </c>
      <c r="BT297" s="18" t="str">
        <f t="shared" si="131"/>
        <v>Chwast Gęsi
Potentilla anserina
Gänsefingerkraut</v>
      </c>
      <c r="BU297" s="18" t="str">
        <f t="shared" si="132"/>
        <v>Cinquefoil
Potentilla anserina
Gänsefingerkraut</v>
      </c>
      <c r="BV297" s="18" t="str">
        <f t="shared" si="133"/>
        <v>Plante medicinale - Fingerwort
Potentilla anserina
Gänsefingerkraut</v>
      </c>
      <c r="BW297" s="18" t="str">
        <f t="shared" si="134"/>
        <v>Läkemedelsväxter - Fingerweed
Potentilla anserina
Gänsefingerkraut</v>
      </c>
      <c r="BX297" s="18" t="str">
        <f t="shared" si="135"/>
        <v>Cinquefoil
Potentilla anserina
Gänsefingerkraut</v>
      </c>
      <c r="BY297" s="18" t="str">
        <f t="shared" si="136"/>
        <v>Petoprstnik
Potentilla anserina
Gänsefingerkraut</v>
      </c>
      <c r="BZ297" s="18" t="str">
        <f t="shared" si="137"/>
        <v>Potentilla
Potentilla anserina
Gänsefingerkraut</v>
      </c>
      <c r="CA297" s="18" t="str">
        <f t="shared" si="138"/>
        <v>Mochna
Potentilla anserina
Gänsefingerkraut</v>
      </c>
      <c r="CB297" s="18" t="str">
        <f t="shared" si="139"/>
        <v>Beşparmakotu
Potentilla anserina
Gänsefingerkraut</v>
      </c>
      <c r="CC297" s="18" t="str">
        <f t="shared" si="140"/>
        <v>Cinquefoil
Potentilla anserina
Gänsefingerkraut</v>
      </c>
    </row>
    <row r="298" spans="2:81" ht="48" x14ac:dyDescent="0.2">
      <c r="B298" s="136">
        <v>296</v>
      </c>
      <c r="C298" s="3">
        <v>15229</v>
      </c>
      <c r="D298" s="98">
        <v>4055473152295</v>
      </c>
      <c r="E298" s="17">
        <v>1.85</v>
      </c>
      <c r="F298" s="17">
        <v>1000</v>
      </c>
      <c r="G298" s="99" t="s">
        <v>3119</v>
      </c>
      <c r="H298" s="98" t="s">
        <v>9734</v>
      </c>
      <c r="I298" s="17" t="s">
        <v>608</v>
      </c>
      <c r="J298" s="17" t="s">
        <v>3053</v>
      </c>
      <c r="K298" s="3">
        <v>75229</v>
      </c>
      <c r="L298" s="98">
        <v>4055473752297</v>
      </c>
      <c r="M298" s="17">
        <v>2.4500000000000002</v>
      </c>
      <c r="N298" s="3">
        <v>85229</v>
      </c>
      <c r="O298" s="98">
        <v>4055473852294</v>
      </c>
      <c r="P298" s="17">
        <v>3.75</v>
      </c>
      <c r="Q298" s="3">
        <v>55229</v>
      </c>
      <c r="R298" s="98">
        <v>4055473552293</v>
      </c>
      <c r="S298" s="17">
        <v>4.95</v>
      </c>
      <c r="T298" s="3">
        <v>35229</v>
      </c>
      <c r="U298" s="98">
        <v>4055473352299</v>
      </c>
      <c r="V298" s="17">
        <v>6.75</v>
      </c>
      <c r="W298" s="3">
        <v>65229</v>
      </c>
      <c r="X298" s="98">
        <v>4055473652290</v>
      </c>
      <c r="Y298" s="17">
        <v>2.95</v>
      </c>
      <c r="Z298" s="101" t="s">
        <v>8007</v>
      </c>
      <c r="AA298" s="101" t="s">
        <v>8008</v>
      </c>
      <c r="AB298" s="101" t="s">
        <v>609</v>
      </c>
      <c r="AC298" s="101" t="s">
        <v>607</v>
      </c>
      <c r="AD298" s="101" t="s">
        <v>8009</v>
      </c>
      <c r="AE298" s="101" t="s">
        <v>8010</v>
      </c>
      <c r="AF298" s="101" t="s">
        <v>2576</v>
      </c>
      <c r="AG298" s="101" t="s">
        <v>8011</v>
      </c>
      <c r="AH298" s="101" t="s">
        <v>8012</v>
      </c>
      <c r="AI298" s="101" t="s">
        <v>8013</v>
      </c>
      <c r="AJ298" s="101" t="s">
        <v>2577</v>
      </c>
      <c r="AK298" s="102" t="s">
        <v>8014</v>
      </c>
      <c r="AL298" s="101" t="s">
        <v>8015</v>
      </c>
      <c r="AM298" s="101" t="s">
        <v>8016</v>
      </c>
      <c r="AN298" s="101" t="s">
        <v>8017</v>
      </c>
      <c r="AO298" s="101" t="s">
        <v>8018</v>
      </c>
      <c r="AP298" s="101" t="s">
        <v>8019</v>
      </c>
      <c r="AQ298" s="101" t="s">
        <v>8020</v>
      </c>
      <c r="AR298" s="101" t="s">
        <v>2579</v>
      </c>
      <c r="AS298" s="101" t="s">
        <v>8021</v>
      </c>
      <c r="AT298" s="101" t="s">
        <v>8022</v>
      </c>
      <c r="AU298" s="101" t="s">
        <v>8023</v>
      </c>
      <c r="AV298" s="101" t="s">
        <v>8024</v>
      </c>
      <c r="AW298" s="101" t="s">
        <v>8025</v>
      </c>
      <c r="AX298" s="101" t="s">
        <v>2578</v>
      </c>
      <c r="AY298" s="101" t="s">
        <v>8026</v>
      </c>
      <c r="AZ298" s="101" t="s">
        <v>8027</v>
      </c>
      <c r="BA298" s="103" t="s">
        <v>8028</v>
      </c>
      <c r="BB298" s="18" t="str">
        <f t="shared" si="113"/>
        <v>овчарска торбичка
Capsella bursa-pastoris
Hirtentäschel</v>
      </c>
      <c r="BC298" s="18" t="str">
        <f t="shared" si="114"/>
        <v>Hyrdepung
Capsella bursa-pastoris
Hirtentäschel</v>
      </c>
      <c r="BD298" s="18" t="str">
        <f t="shared" si="115"/>
        <v xml:space="preserve">Hirtentäschel
Capsella bursa-pastoris
</v>
      </c>
      <c r="BE298" s="18" t="str">
        <f t="shared" si="116"/>
        <v>Sheperd’s purse
Capsella bursa-pastoris
Hirtentäschel</v>
      </c>
      <c r="BF298" s="18" t="str">
        <f t="shared" si="117"/>
        <v>Karjase rahakott
Capsella bursa-pastoris
Hirtentäschel</v>
      </c>
      <c r="BG298" s="18" t="str">
        <f t="shared" si="118"/>
        <v>Paimenen kukkaro
Capsella bursa-pastoris
Hirtentäschel</v>
      </c>
      <c r="BH298" s="18" t="str">
        <f t="shared" si="119"/>
        <v>La bourse-à-pasteur
Capsella bursa-pastoris
Hirtentäschel</v>
      </c>
      <c r="BI298" s="18" t="str">
        <f t="shared" si="120"/>
        <v>τσαντάκι του βοσκού
Capsella bursa-pastoris
Hirtentäschel</v>
      </c>
      <c r="BJ298" s="18" t="str">
        <f t="shared" si="121"/>
        <v>Sparán aoire
Capsella bursa-pastoris
Hirtentäschel</v>
      </c>
      <c r="BK298" s="18" t="str">
        <f t="shared" si="122"/>
        <v>Hirðaveski
Capsella bursa-pastoris
Hirtentäschel</v>
      </c>
      <c r="BL298" s="18" t="str">
        <f t="shared" si="123"/>
        <v>Borsapastore comune
Capsella bursa-pastoris
Hirtentäschel</v>
      </c>
      <c r="BM298" s="18" t="str">
        <f t="shared" si="124"/>
        <v>シェパードの財布
Capsella bursa-pastoris
Hirtentäschel</v>
      </c>
      <c r="BN298" s="18" t="str">
        <f t="shared" si="125"/>
        <v>Pastirska torbica
Capsella bursa-pastoris
Hirtentäschel</v>
      </c>
      <c r="BO298" s="18" t="str">
        <f t="shared" si="126"/>
        <v>Ganu somiņa
Capsella bursa-pastoris
Hirtentäschel</v>
      </c>
      <c r="BP298" s="18" t="str">
        <f t="shared" si="127"/>
        <v>Piemens piniginė
Capsella bursa-pastoris
Hirtentäschel</v>
      </c>
      <c r="BQ298" s="18" t="str">
        <f t="shared" si="128"/>
        <v>Purse tar-ragħaj
Capsella bursa-pastoris
Hirtentäschel</v>
      </c>
      <c r="BR298" s="18" t="str">
        <f t="shared" si="129"/>
        <v>Medicinale Planten - Herderstasje
Capsella bursa-pastoris
Hirtentäschel</v>
      </c>
      <c r="BS298" s="18" t="str">
        <f t="shared" si="130"/>
        <v>Gjeterpung
Capsella bursa-pastoris
Hirtentäschel</v>
      </c>
      <c r="BT298" s="18" t="str">
        <f t="shared" si="131"/>
        <v>Torebka Pasterza
Capsella bursa-pastoris
Hirtentäschel</v>
      </c>
      <c r="BU298" s="18" t="str">
        <f t="shared" si="132"/>
        <v>Bolsa do pastor
Capsella bursa-pastoris
Hirtentäschel</v>
      </c>
      <c r="BV298" s="18" t="str">
        <f t="shared" si="133"/>
        <v>Plante medicinale - Punga Lui Shepherd
Capsella bursa-pastoris
Hirtentäschel</v>
      </c>
      <c r="BW298" s="18" t="str">
        <f t="shared" si="134"/>
        <v>Läkemedelsväxter - Herdens Handväska
Capsella bursa-pastoris
Hirtentäschel</v>
      </c>
      <c r="BX298" s="18" t="str">
        <f t="shared" si="135"/>
        <v>Pastierska kabelka
Capsella bursa-pastoris
Hirtentäschel</v>
      </c>
      <c r="BY298" s="18" t="str">
        <f t="shared" si="136"/>
        <v>Pastirska torba
Capsella bursa-pastoris
Hirtentäschel</v>
      </c>
      <c r="BZ298" s="18" t="str">
        <f t="shared" si="137"/>
        <v>Bolsa de Pastor
Capsella bursa-pastoris
Hirtentäschel</v>
      </c>
      <c r="CA298" s="18" t="str">
        <f t="shared" si="138"/>
        <v>Pastýřská peněženka
Capsella bursa-pastoris
Hirtentäschel</v>
      </c>
      <c r="CB298" s="18" t="str">
        <f t="shared" si="139"/>
        <v>Shepherd'in çantası
Capsella bursa-pastoris
Hirtentäschel</v>
      </c>
      <c r="CC298" s="18" t="str">
        <f t="shared" si="140"/>
        <v>Pásztortáska
Capsella bursa-pastoris
Hirtentäschel</v>
      </c>
    </row>
    <row r="299" spans="2:81" ht="48" x14ac:dyDescent="0.2">
      <c r="B299" s="136">
        <v>297</v>
      </c>
      <c r="C299" s="3">
        <v>15230</v>
      </c>
      <c r="D299" s="98">
        <v>4055473152301</v>
      </c>
      <c r="E299" s="17">
        <v>1.85</v>
      </c>
      <c r="F299" s="17">
        <v>75</v>
      </c>
      <c r="G299" s="99" t="s">
        <v>3119</v>
      </c>
      <c r="H299" s="98" t="s">
        <v>9734</v>
      </c>
      <c r="I299" s="17" t="s">
        <v>587</v>
      </c>
      <c r="J299" s="17" t="s">
        <v>3054</v>
      </c>
      <c r="K299" s="3">
        <v>75230</v>
      </c>
      <c r="L299" s="98">
        <v>4055473752303</v>
      </c>
      <c r="M299" s="17">
        <v>2.4500000000000002</v>
      </c>
      <c r="N299" s="3">
        <v>85230</v>
      </c>
      <c r="O299" s="98">
        <v>4055473852300</v>
      </c>
      <c r="P299" s="17">
        <v>3.75</v>
      </c>
      <c r="Q299" s="3">
        <v>55230</v>
      </c>
      <c r="R299" s="98">
        <v>4055473552309</v>
      </c>
      <c r="S299" s="17">
        <v>4.95</v>
      </c>
      <c r="T299" s="3">
        <v>35230</v>
      </c>
      <c r="U299" s="98">
        <v>4055473352305</v>
      </c>
      <c r="V299" s="17">
        <v>6.75</v>
      </c>
      <c r="W299" s="3">
        <v>65230</v>
      </c>
      <c r="X299" s="98">
        <v>4055473652306</v>
      </c>
      <c r="Y299" s="17">
        <v>2.95</v>
      </c>
      <c r="Z299" s="101" t="s">
        <v>8029</v>
      </c>
      <c r="AA299" s="101" t="s">
        <v>8030</v>
      </c>
      <c r="AB299" s="101" t="s">
        <v>588</v>
      </c>
      <c r="AC299" s="101" t="s">
        <v>586</v>
      </c>
      <c r="AD299" s="101" t="s">
        <v>8031</v>
      </c>
      <c r="AE299" s="101" t="s">
        <v>8032</v>
      </c>
      <c r="AF299" s="101" t="s">
        <v>2580</v>
      </c>
      <c r="AG299" s="101" t="s">
        <v>8033</v>
      </c>
      <c r="AH299" s="101" t="s">
        <v>8034</v>
      </c>
      <c r="AI299" s="101" t="s">
        <v>8035</v>
      </c>
      <c r="AJ299" s="101" t="s">
        <v>2581</v>
      </c>
      <c r="AK299" s="102" t="s">
        <v>8036</v>
      </c>
      <c r="AL299" s="101" t="s">
        <v>8037</v>
      </c>
      <c r="AM299" s="101" t="s">
        <v>8038</v>
      </c>
      <c r="AN299" s="101" t="s">
        <v>8039</v>
      </c>
      <c r="AO299" s="101" t="s">
        <v>8040</v>
      </c>
      <c r="AP299" s="101" t="s">
        <v>8041</v>
      </c>
      <c r="AQ299" s="101" t="s">
        <v>8042</v>
      </c>
      <c r="AR299" s="101" t="s">
        <v>2582</v>
      </c>
      <c r="AS299" s="101" t="s">
        <v>8043</v>
      </c>
      <c r="AT299" s="101" t="s">
        <v>8044</v>
      </c>
      <c r="AU299" s="101" t="s">
        <v>8045</v>
      </c>
      <c r="AV299" s="101" t="s">
        <v>8046</v>
      </c>
      <c r="AW299" s="101" t="s">
        <v>8047</v>
      </c>
      <c r="AX299" s="101" t="s">
        <v>2581</v>
      </c>
      <c r="AY299" s="101" t="s">
        <v>8048</v>
      </c>
      <c r="AZ299" s="101" t="s">
        <v>8049</v>
      </c>
      <c r="BA299" s="103" t="s">
        <v>8050</v>
      </c>
      <c r="BB299" s="18" t="str">
        <f t="shared" si="113"/>
        <v>бял трън
Silybum marianum
Mariendistel</v>
      </c>
      <c r="BC299" s="18" t="str">
        <f t="shared" si="114"/>
        <v>Marietidsel
Silybum marianum
Mariendistel</v>
      </c>
      <c r="BD299" s="18" t="str">
        <f t="shared" si="115"/>
        <v xml:space="preserve">Mariendistel
Silybum marianum
</v>
      </c>
      <c r="BE299" s="18" t="str">
        <f t="shared" si="116"/>
        <v>Milk thistle
Silybum marianum
Mariendistel</v>
      </c>
      <c r="BF299" s="18" t="str">
        <f t="shared" si="117"/>
        <v>Piimaohakas
Silybum marianum
Mariendistel</v>
      </c>
      <c r="BG299" s="18" t="str">
        <f t="shared" si="118"/>
        <v>Maidon ohdake
Silybum marianum
Mariendistel</v>
      </c>
      <c r="BH299" s="18" t="str">
        <f t="shared" si="119"/>
        <v>Chardon-Marie
Silybum marianum
Mariendistel</v>
      </c>
      <c r="BI299" s="18" t="str">
        <f t="shared" si="120"/>
        <v>γαϊδουράγκαθο
Silybum marianum
Mariendistel</v>
      </c>
      <c r="BJ299" s="18" t="str">
        <f t="shared" si="121"/>
        <v>Feochadán bainne
Silybum marianum
Mariendistel</v>
      </c>
      <c r="BK299" s="18" t="str">
        <f t="shared" si="122"/>
        <v>Mjólkurþistill
Silybum marianum
Mariendistel</v>
      </c>
      <c r="BL299" s="18" t="str">
        <f t="shared" si="123"/>
        <v>Cardo mariano
Silybum marianum
Mariendistel</v>
      </c>
      <c r="BM299" s="18" t="str">
        <f t="shared" si="124"/>
        <v>オオアザミ
Silybum marianum
Mariendistel</v>
      </c>
      <c r="BN299" s="18" t="str">
        <f t="shared" si="125"/>
        <v>Mlijeko čička
Silybum marianum
Mariendistel</v>
      </c>
      <c r="BO299" s="18" t="str">
        <f t="shared" si="126"/>
        <v>Piena dadzis
Silybum marianum
Mariendistel</v>
      </c>
      <c r="BP299" s="18" t="str">
        <f t="shared" si="127"/>
        <v>Pieno usnis
Silybum marianum
Mariendistel</v>
      </c>
      <c r="BQ299" s="18" t="str">
        <f t="shared" si="128"/>
        <v>Thistle tal-ħalib
Silybum marianum
Mariendistel</v>
      </c>
      <c r="BR299" s="18" t="str">
        <f t="shared" si="129"/>
        <v>Medicinale Planten - Mariadistel
Silybum marianum
Mariendistel</v>
      </c>
      <c r="BS299" s="18" t="str">
        <f t="shared" si="130"/>
        <v>Melketistel
Silybum marianum
Mariendistel</v>
      </c>
      <c r="BT299" s="18" t="str">
        <f t="shared" si="131"/>
        <v>Ostropest Plamisty
Silybum marianum
Mariendistel</v>
      </c>
      <c r="BU299" s="18" t="str">
        <f t="shared" si="132"/>
        <v>Cardo de leite
Silybum marianum
Mariendistel</v>
      </c>
      <c r="BV299" s="18" t="str">
        <f t="shared" si="133"/>
        <v>Plante medicinale - Ciulinul De Lapte
Silybum marianum
Mariendistel</v>
      </c>
      <c r="BW299" s="18" t="str">
        <f t="shared" si="134"/>
        <v>Läkemedelsväxter - Mjölktistel
Silybum marianum
Mariendistel</v>
      </c>
      <c r="BX299" s="18" t="str">
        <f t="shared" si="135"/>
        <v>Ostropestrec mariánsky
Silybum marianum
Mariendistel</v>
      </c>
      <c r="BY299" s="18" t="str">
        <f t="shared" si="136"/>
        <v>Mlečni badelj
Silybum marianum
Mariendistel</v>
      </c>
      <c r="BZ299" s="18" t="str">
        <f t="shared" si="137"/>
        <v>Cardo mariano
Silybum marianum
Mariendistel</v>
      </c>
      <c r="CA299" s="18" t="str">
        <f t="shared" si="138"/>
        <v>Ostropestřec mariánský
Silybum marianum
Mariendistel</v>
      </c>
      <c r="CB299" s="18" t="str">
        <f t="shared" si="139"/>
        <v>Süt devedikeni
Silybum marianum
Mariendistel</v>
      </c>
      <c r="CC299" s="18" t="str">
        <f t="shared" si="140"/>
        <v>Máriatövis
Silybum marianum
Mariendistel</v>
      </c>
    </row>
    <row r="300" spans="2:81" ht="48" x14ac:dyDescent="0.2">
      <c r="B300" s="136">
        <v>298</v>
      </c>
      <c r="C300" s="3">
        <v>15231</v>
      </c>
      <c r="D300" s="98">
        <v>4055473152318</v>
      </c>
      <c r="E300" s="17">
        <v>1.85</v>
      </c>
      <c r="F300" s="17">
        <v>50</v>
      </c>
      <c r="G300" s="99" t="s">
        <v>3119</v>
      </c>
      <c r="H300" s="98" t="s">
        <v>9734</v>
      </c>
      <c r="I300" s="17" t="s">
        <v>614</v>
      </c>
      <c r="J300" s="17" t="s">
        <v>3055</v>
      </c>
      <c r="K300" s="3">
        <v>75231</v>
      </c>
      <c r="L300" s="98">
        <v>4055473752310</v>
      </c>
      <c r="M300" s="17">
        <v>2.4500000000000002</v>
      </c>
      <c r="N300" s="3">
        <v>85231</v>
      </c>
      <c r="O300" s="98">
        <v>4055473852317</v>
      </c>
      <c r="P300" s="17">
        <v>3.75</v>
      </c>
      <c r="Q300" s="3">
        <v>55231</v>
      </c>
      <c r="R300" s="98">
        <v>4055473552316</v>
      </c>
      <c r="S300" s="17">
        <v>4.95</v>
      </c>
      <c r="T300" s="3">
        <v>35231</v>
      </c>
      <c r="U300" s="98">
        <v>4055473352312</v>
      </c>
      <c r="V300" s="17">
        <v>6.75</v>
      </c>
      <c r="W300" s="3">
        <v>65231</v>
      </c>
      <c r="X300" s="98">
        <v>4055473652313</v>
      </c>
      <c r="Y300" s="17">
        <v>2.95</v>
      </c>
      <c r="Z300" s="101" t="s">
        <v>8051</v>
      </c>
      <c r="AA300" s="101" t="s">
        <v>8052</v>
      </c>
      <c r="AB300" s="101" t="s">
        <v>615</v>
      </c>
      <c r="AC300" s="101" t="s">
        <v>613</v>
      </c>
      <c r="AD300" s="101" t="s">
        <v>8053</v>
      </c>
      <c r="AE300" s="101" t="s">
        <v>8054</v>
      </c>
      <c r="AF300" s="101" t="s">
        <v>2583</v>
      </c>
      <c r="AG300" s="101" t="s">
        <v>8055</v>
      </c>
      <c r="AH300" s="101" t="s">
        <v>8056</v>
      </c>
      <c r="AI300" s="101" t="s">
        <v>8057</v>
      </c>
      <c r="AJ300" s="101" t="s">
        <v>2584</v>
      </c>
      <c r="AK300" s="102" t="s">
        <v>8058</v>
      </c>
      <c r="AL300" s="101" t="s">
        <v>8059</v>
      </c>
      <c r="AM300" s="101" t="s">
        <v>8060</v>
      </c>
      <c r="AN300" s="101" t="s">
        <v>8061</v>
      </c>
      <c r="AO300" s="101" t="s">
        <v>8062</v>
      </c>
      <c r="AP300" s="101" t="s">
        <v>8063</v>
      </c>
      <c r="AQ300" s="101" t="s">
        <v>8052</v>
      </c>
      <c r="AR300" s="101" t="s">
        <v>2586</v>
      </c>
      <c r="AS300" s="101" t="s">
        <v>8064</v>
      </c>
      <c r="AT300" s="101" t="s">
        <v>8065</v>
      </c>
      <c r="AU300" s="101" t="s">
        <v>8066</v>
      </c>
      <c r="AV300" s="101" t="s">
        <v>8067</v>
      </c>
      <c r="AW300" s="101" t="s">
        <v>8068</v>
      </c>
      <c r="AX300" s="101" t="s">
        <v>2585</v>
      </c>
      <c r="AY300" s="101" t="s">
        <v>8067</v>
      </c>
      <c r="AZ300" s="101" t="s">
        <v>8069</v>
      </c>
      <c r="BA300" s="103" t="s">
        <v>8070</v>
      </c>
      <c r="BB300" s="18" t="str">
        <f t="shared" si="113"/>
        <v>благословена билка
Cnicus benedictus
Benediktenkraut</v>
      </c>
      <c r="BC300" s="18" t="str">
        <f t="shared" si="114"/>
        <v>Velsignet urt
Cnicus benedictus
Benediktenkraut</v>
      </c>
      <c r="BD300" s="18" t="str">
        <f t="shared" si="115"/>
        <v xml:space="preserve">Benediktenkraut
Cnicus benedictus
</v>
      </c>
      <c r="BE300" s="18" t="str">
        <f t="shared" si="116"/>
        <v>St. Benedict's thistle
Cnicus benedictus
Benediktenkraut</v>
      </c>
      <c r="BF300" s="18" t="str">
        <f t="shared" si="117"/>
        <v>Õnnistatud rohi
Cnicus benedictus
Benediktenkraut</v>
      </c>
      <c r="BG300" s="18" t="str">
        <f t="shared" si="118"/>
        <v>Siunattu yrtti
Cnicus benedictus
Benediktenkraut</v>
      </c>
      <c r="BH300" s="18" t="str">
        <f t="shared" si="119"/>
        <v>Chardon béni
Cnicus benedictus
Benediktenkraut</v>
      </c>
      <c r="BI300" s="18" t="str">
        <f t="shared" si="120"/>
        <v>ευλογημένο βότανο
Cnicus benedictus
Benediktenkraut</v>
      </c>
      <c r="BJ300" s="18" t="str">
        <f t="shared" si="121"/>
        <v>Luibh bheannaithe
Cnicus benedictus
Benediktenkraut</v>
      </c>
      <c r="BK300" s="18" t="str">
        <f t="shared" si="122"/>
        <v>Blessuð jurt
Cnicus benedictus
Benediktenkraut</v>
      </c>
      <c r="BL300" s="18" t="str">
        <f t="shared" si="123"/>
        <v>Cardo santo
Cnicus benedictus
Benediktenkraut</v>
      </c>
      <c r="BM300" s="18" t="str">
        <f t="shared" si="124"/>
        <v>聖ベネディクトのアザミ
Cnicus benedictus
Benediktenkraut</v>
      </c>
      <c r="BN300" s="18" t="str">
        <f t="shared" si="125"/>
        <v>Blagoslovljeno bilje
Cnicus benedictus
Benediktenkraut</v>
      </c>
      <c r="BO300" s="18" t="str">
        <f t="shared" si="126"/>
        <v>Svētīta zāle
Cnicus benedictus
Benediktenkraut</v>
      </c>
      <c r="BP300" s="18" t="str">
        <f t="shared" si="127"/>
        <v>Palaiminta žolė
Cnicus benedictus
Benediktenkraut</v>
      </c>
      <c r="BQ300" s="18" t="str">
        <f t="shared" si="128"/>
        <v>Ħaxixa mbierka
Cnicus benedictus
Benediktenkraut</v>
      </c>
      <c r="BR300" s="18" t="str">
        <f t="shared" si="129"/>
        <v>Medicinale Planten - Benedictijner Kruid
Cnicus benedictus
Benediktenkraut</v>
      </c>
      <c r="BS300" s="18" t="str">
        <f t="shared" si="130"/>
        <v>Velsignet urt
Cnicus benedictus
Benediktenkraut</v>
      </c>
      <c r="BT300" s="18" t="str">
        <f t="shared" si="131"/>
        <v>Ziele Benedyktynów
Cnicus benedictus
Benediktenkraut</v>
      </c>
      <c r="BU300" s="18" t="str">
        <f t="shared" si="132"/>
        <v>Erva abençoada
Cnicus benedictus
Benediktenkraut</v>
      </c>
      <c r="BV300" s="18" t="str">
        <f t="shared" si="133"/>
        <v>Plante medicinale - Ierbă Benedictină
Cnicus benedictus
Benediktenkraut</v>
      </c>
      <c r="BW300" s="18" t="str">
        <f t="shared" si="134"/>
        <v>Läkemedelsväxter - Benediktin Ört
Cnicus benedictus
Benediktenkraut</v>
      </c>
      <c r="BX300" s="18" t="str">
        <f t="shared" si="135"/>
        <v>Požehnaná bylina
Cnicus benedictus
Benediktenkraut</v>
      </c>
      <c r="BY300" s="18" t="str">
        <f t="shared" si="136"/>
        <v>Blagoslovljeno zelišče
Cnicus benedictus
Benediktenkraut</v>
      </c>
      <c r="BZ300" s="18" t="str">
        <f t="shared" si="137"/>
        <v>Hierba benedictina
Cnicus benedictus
Benediktenkraut</v>
      </c>
      <c r="CA300" s="18" t="str">
        <f t="shared" si="138"/>
        <v>Požehnaná bylina
Cnicus benedictus
Benediktenkraut</v>
      </c>
      <c r="CB300" s="18" t="str">
        <f t="shared" si="139"/>
        <v>Kutsanmış bitki
Cnicus benedictus
Benediktenkraut</v>
      </c>
      <c r="CC300" s="18" t="str">
        <f t="shared" si="140"/>
        <v>Áldott gyógynövény
Cnicus benedictus
Benediktenkraut</v>
      </c>
    </row>
    <row r="301" spans="2:81" ht="48" x14ac:dyDescent="0.2">
      <c r="B301" s="136">
        <v>299</v>
      </c>
      <c r="C301" s="3">
        <v>15232</v>
      </c>
      <c r="D301" s="98">
        <v>4055473152325</v>
      </c>
      <c r="E301" s="17">
        <v>1.85</v>
      </c>
      <c r="F301" s="17">
        <v>500</v>
      </c>
      <c r="G301" s="99" t="s">
        <v>3119</v>
      </c>
      <c r="H301" s="98" t="s">
        <v>9734</v>
      </c>
      <c r="I301" s="17" t="s">
        <v>584</v>
      </c>
      <c r="J301" s="17" t="s">
        <v>3056</v>
      </c>
      <c r="K301" s="3">
        <v>75232</v>
      </c>
      <c r="L301" s="98">
        <v>4055473752327</v>
      </c>
      <c r="M301" s="17">
        <v>2.4500000000000002</v>
      </c>
      <c r="N301" s="3">
        <v>85232</v>
      </c>
      <c r="O301" s="98">
        <v>4055473852324</v>
      </c>
      <c r="P301" s="17">
        <v>3.75</v>
      </c>
      <c r="Q301" s="3">
        <v>55232</v>
      </c>
      <c r="R301" s="98">
        <v>4055473552323</v>
      </c>
      <c r="S301" s="17">
        <v>4.95</v>
      </c>
      <c r="T301" s="3">
        <v>35232</v>
      </c>
      <c r="U301" s="98">
        <v>4055473352329</v>
      </c>
      <c r="V301" s="17">
        <v>6.75</v>
      </c>
      <c r="W301" s="3">
        <v>65232</v>
      </c>
      <c r="X301" s="98">
        <v>4055473652320</v>
      </c>
      <c r="Y301" s="17">
        <v>2.95</v>
      </c>
      <c r="Z301" s="101" t="s">
        <v>8071</v>
      </c>
      <c r="AA301" s="101" t="s">
        <v>8072</v>
      </c>
      <c r="AB301" s="101" t="s">
        <v>585</v>
      </c>
      <c r="AC301" s="101" t="s">
        <v>583</v>
      </c>
      <c r="AD301" s="101" t="s">
        <v>8073</v>
      </c>
      <c r="AE301" s="101" t="s">
        <v>8074</v>
      </c>
      <c r="AF301" s="101" t="s">
        <v>2587</v>
      </c>
      <c r="AG301" s="101" t="s">
        <v>8075</v>
      </c>
      <c r="AH301" s="101" t="s">
        <v>8076</v>
      </c>
      <c r="AI301" s="101" t="s">
        <v>8077</v>
      </c>
      <c r="AJ301" s="101" t="s">
        <v>2588</v>
      </c>
      <c r="AK301" s="102" t="s">
        <v>8078</v>
      </c>
      <c r="AL301" s="101" t="s">
        <v>8079</v>
      </c>
      <c r="AM301" s="101" t="s">
        <v>8080</v>
      </c>
      <c r="AN301" s="101" t="s">
        <v>8081</v>
      </c>
      <c r="AO301" s="101" t="s">
        <v>8082</v>
      </c>
      <c r="AP301" s="101" t="s">
        <v>8083</v>
      </c>
      <c r="AQ301" s="101" t="s">
        <v>8084</v>
      </c>
      <c r="AR301" s="101" t="s">
        <v>2590</v>
      </c>
      <c r="AS301" s="101" t="s">
        <v>8085</v>
      </c>
      <c r="AT301" s="101" t="s">
        <v>8086</v>
      </c>
      <c r="AU301" s="101" t="s">
        <v>8087</v>
      </c>
      <c r="AV301" s="101" t="s">
        <v>8088</v>
      </c>
      <c r="AW301" s="101" t="s">
        <v>8089</v>
      </c>
      <c r="AX301" s="101" t="s">
        <v>2589</v>
      </c>
      <c r="AY301" s="101" t="s">
        <v>8090</v>
      </c>
      <c r="AZ301" s="101" t="s">
        <v>8091</v>
      </c>
      <c r="BA301" s="103" t="s">
        <v>8092</v>
      </c>
      <c r="BB301" s="18" t="str">
        <f t="shared" si="113"/>
        <v>Истинска ливадна сладка
Filipendula ulmaria
Echtes Mädesüß</v>
      </c>
      <c r="BC301" s="18" t="str">
        <f t="shared" si="114"/>
        <v>Rigtig engsød
Filipendula ulmaria
Echtes Mädesüß</v>
      </c>
      <c r="BD301" s="18" t="str">
        <f t="shared" si="115"/>
        <v xml:space="preserve">Echtes Mädesüß
Filipendula ulmaria
</v>
      </c>
      <c r="BE301" s="18" t="str">
        <f t="shared" si="116"/>
        <v>Meadowsweet
Filipendula ulmaria
Echtes Mädesüß</v>
      </c>
      <c r="BF301" s="18" t="str">
        <f t="shared" si="117"/>
        <v>Tõeline nurmenukk
Filipendula ulmaria
Echtes Mädesüß</v>
      </c>
      <c r="BG301" s="18" t="str">
        <f t="shared" si="118"/>
        <v>Todellinen niittysukka
Filipendula ulmaria
Echtes Mädesüß</v>
      </c>
      <c r="BH301" s="18" t="str">
        <f t="shared" si="119"/>
        <v>La reine des prés
Filipendula ulmaria
Echtes Mädesüß</v>
      </c>
      <c r="BI301" s="18" t="str">
        <f t="shared" si="120"/>
        <v>Πραγματικό λιβάδι
Filipendula ulmaria
Echtes Mädesüß</v>
      </c>
      <c r="BJ301" s="18" t="str">
        <f t="shared" si="121"/>
        <v>Mearbhall fíor
Filipendula ulmaria
Echtes Mädesüß</v>
      </c>
      <c r="BK301" s="18" t="str">
        <f t="shared" si="122"/>
        <v>Algjört engjasæta
Filipendula ulmaria
Echtes Mädesüß</v>
      </c>
      <c r="BL301" s="18" t="str">
        <f t="shared" si="123"/>
        <v>Regina dei prati
Filipendula ulmaria
Echtes Mädesüß</v>
      </c>
      <c r="BM301" s="18" t="str">
        <f t="shared" si="124"/>
        <v>メドウスイート
Filipendula ulmaria
Echtes Mädesüß</v>
      </c>
      <c r="BN301" s="18" t="str">
        <f t="shared" si="125"/>
        <v>Prava livada
Filipendula ulmaria
Echtes Mädesüß</v>
      </c>
      <c r="BO301" s="18" t="str">
        <f t="shared" si="126"/>
        <v>Īsts vīgriezes
Filipendula ulmaria
Echtes Mädesüß</v>
      </c>
      <c r="BP301" s="18" t="str">
        <f t="shared" si="127"/>
        <v>Tikras pievinis saldainis
Filipendula ulmaria
Echtes Mädesüß</v>
      </c>
      <c r="BQ301" s="18" t="str">
        <f t="shared" si="128"/>
        <v>Meadowsweet reali
Filipendula ulmaria
Echtes Mädesüß</v>
      </c>
      <c r="BR301" s="18" t="str">
        <f t="shared" si="129"/>
        <v>Medicinale Planten - Echte Moerasspirea
Filipendula ulmaria
Echtes Mädesüß</v>
      </c>
      <c r="BS301" s="18" t="str">
        <f t="shared" si="130"/>
        <v>Ekte engsøt
Filipendula ulmaria
Echtes Mädesüß</v>
      </c>
      <c r="BT301" s="18" t="str">
        <f t="shared" si="131"/>
        <v>Prawdziwy Meadowsweet
Filipendula ulmaria
Echtes Mädesüß</v>
      </c>
      <c r="BU301" s="18" t="str">
        <f t="shared" si="132"/>
        <v>Meadowsweet real
Filipendula ulmaria
Echtes Mädesüß</v>
      </c>
      <c r="BV301" s="18" t="str">
        <f t="shared" si="133"/>
        <v>Plante medicinale - Adevărat Pajiște
Filipendula ulmaria
Echtes Mädesüß</v>
      </c>
      <c r="BW301" s="18" t="str">
        <f t="shared" si="134"/>
        <v>Läkemedelsväxter - Riktig Ängsöt
Filipendula ulmaria
Echtes Mädesüß</v>
      </c>
      <c r="BX301" s="18" t="str">
        <f t="shared" si="135"/>
        <v>Pravá lúčna
Filipendula ulmaria
Echtes Mädesüß</v>
      </c>
      <c r="BY301" s="18" t="str">
        <f t="shared" si="136"/>
        <v>Prava travniška sladica
Filipendula ulmaria
Echtes Mädesüß</v>
      </c>
      <c r="BZ301" s="18" t="str">
        <f t="shared" si="137"/>
        <v>Reina de los prados
Filipendula ulmaria
Echtes Mädesüß</v>
      </c>
      <c r="CA301" s="18" t="str">
        <f t="shared" si="138"/>
        <v>Pravá luční
Filipendula ulmaria
Echtes Mädesüß</v>
      </c>
      <c r="CB301" s="18" t="str">
        <f t="shared" si="139"/>
        <v>Gerçek çayır tatlısı
Filipendula ulmaria
Echtes Mädesüß</v>
      </c>
      <c r="CC301" s="18" t="str">
        <f t="shared" si="140"/>
        <v>Igazi réti rózsa
Filipendula ulmaria
Echtes Mädesüß</v>
      </c>
    </row>
    <row r="302" spans="2:81" ht="48" x14ac:dyDescent="0.2">
      <c r="B302" s="136">
        <v>300</v>
      </c>
      <c r="C302" s="3">
        <v>15233</v>
      </c>
      <c r="D302" s="98">
        <v>4055473152332</v>
      </c>
      <c r="E302" s="17">
        <v>1.85</v>
      </c>
      <c r="F302" s="17">
        <v>100</v>
      </c>
      <c r="G302" s="99" t="s">
        <v>3119</v>
      </c>
      <c r="H302" s="98" t="s">
        <v>9734</v>
      </c>
      <c r="I302" s="17" t="s">
        <v>532</v>
      </c>
      <c r="J302" s="17" t="s">
        <v>3057</v>
      </c>
      <c r="K302" s="3">
        <v>75233</v>
      </c>
      <c r="L302" s="98">
        <v>4055473752334</v>
      </c>
      <c r="M302" s="17">
        <v>2.4500000000000002</v>
      </c>
      <c r="N302" s="3">
        <v>85233</v>
      </c>
      <c r="O302" s="98">
        <v>4055473852331</v>
      </c>
      <c r="P302" s="17">
        <v>3.75</v>
      </c>
      <c r="Q302" s="3">
        <v>55233</v>
      </c>
      <c r="R302" s="98">
        <v>4055473552330</v>
      </c>
      <c r="S302" s="17">
        <v>4.95</v>
      </c>
      <c r="T302" s="3">
        <v>35233</v>
      </c>
      <c r="U302" s="98">
        <v>4055473352336</v>
      </c>
      <c r="V302" s="17">
        <v>6.75</v>
      </c>
      <c r="W302" s="3">
        <v>65233</v>
      </c>
      <c r="X302" s="98">
        <v>4055473652337</v>
      </c>
      <c r="Y302" s="17">
        <v>2.95</v>
      </c>
      <c r="Z302" s="101" t="s">
        <v>8093</v>
      </c>
      <c r="AA302" s="101" t="s">
        <v>8094</v>
      </c>
      <c r="AB302" s="101" t="s">
        <v>533</v>
      </c>
      <c r="AC302" s="101" t="s">
        <v>531</v>
      </c>
      <c r="AD302" s="101" t="s">
        <v>8095</v>
      </c>
      <c r="AE302" s="101" t="s">
        <v>533</v>
      </c>
      <c r="AF302" s="101" t="s">
        <v>2591</v>
      </c>
      <c r="AG302" s="101" t="s">
        <v>8096</v>
      </c>
      <c r="AH302" s="101" t="s">
        <v>8097</v>
      </c>
      <c r="AI302" s="101" t="s">
        <v>8098</v>
      </c>
      <c r="AJ302" s="101" t="s">
        <v>2592</v>
      </c>
      <c r="AK302" s="102" t="s">
        <v>8099</v>
      </c>
      <c r="AL302" s="101" t="s">
        <v>8100</v>
      </c>
      <c r="AM302" s="101" t="s">
        <v>8101</v>
      </c>
      <c r="AN302" s="101" t="s">
        <v>8102</v>
      </c>
      <c r="AO302" s="101" t="s">
        <v>2595</v>
      </c>
      <c r="AP302" s="101" t="s">
        <v>8103</v>
      </c>
      <c r="AQ302" s="101" t="s">
        <v>8094</v>
      </c>
      <c r="AR302" s="101" t="s">
        <v>2594</v>
      </c>
      <c r="AS302" s="101" t="s">
        <v>8104</v>
      </c>
      <c r="AT302" s="101" t="s">
        <v>8105</v>
      </c>
      <c r="AU302" s="101" t="s">
        <v>8106</v>
      </c>
      <c r="AV302" s="101" t="s">
        <v>8107</v>
      </c>
      <c r="AW302" s="101" t="s">
        <v>8108</v>
      </c>
      <c r="AX302" s="101" t="s">
        <v>2593</v>
      </c>
      <c r="AY302" s="101" t="s">
        <v>8109</v>
      </c>
      <c r="AZ302" s="101" t="s">
        <v>8110</v>
      </c>
      <c r="BA302" s="103" t="s">
        <v>8111</v>
      </c>
      <c r="BB302" s="18" t="str">
        <f t="shared" si="113"/>
        <v>ливадна пяна
Cardamine pratensis
Wiesenschaumkraut</v>
      </c>
      <c r="BC302" s="18" t="str">
        <f t="shared" si="114"/>
        <v>Engskum
Cardamine pratensis
Wiesenschaumkraut</v>
      </c>
      <c r="BD302" s="18" t="str">
        <f t="shared" si="115"/>
        <v xml:space="preserve">Wiesenschaumkraut
Cardamine pratensis
</v>
      </c>
      <c r="BE302" s="18" t="str">
        <f t="shared" si="116"/>
        <v>Cuckooflower
Cardamine pratensis
Wiesenschaumkraut</v>
      </c>
      <c r="BF302" s="18" t="str">
        <f t="shared" si="117"/>
        <v>Heinamaa vaht
Cardamine pratensis
Wiesenschaumkraut</v>
      </c>
      <c r="BG302" s="18" t="str">
        <f t="shared" si="118"/>
        <v>Wiesenschaumkraut
Cardamine pratensis
Wiesenschaumkraut</v>
      </c>
      <c r="BH302" s="18" t="str">
        <f t="shared" si="119"/>
        <v>Cardamine des prés
Cardamine pratensis
Wiesenschaumkraut</v>
      </c>
      <c r="BI302" s="18" t="str">
        <f t="shared" si="120"/>
        <v>λιβάδι αφρός
Cardamine pratensis
Wiesenschaumkraut</v>
      </c>
      <c r="BJ302" s="18" t="str">
        <f t="shared" si="121"/>
        <v>Móinéir
Cardamine pratensis
Wiesenschaumkraut</v>
      </c>
      <c r="BK302" s="18" t="str">
        <f t="shared" si="122"/>
        <v>Engjafroða
Cardamine pratensis
Wiesenschaumkraut</v>
      </c>
      <c r="BL302" s="18" t="str">
        <f t="shared" si="123"/>
        <v>Billeri dei prati
Cardamine pratensis
Wiesenschaumkraut</v>
      </c>
      <c r="BM302" s="18" t="str">
        <f t="shared" si="124"/>
        <v>カッコウフラワー
Cardamine pratensis
Wiesenschaumkraut</v>
      </c>
      <c r="BN302" s="18" t="str">
        <f t="shared" si="125"/>
        <v>Livadna pjena
Cardamine pratensis
Wiesenschaumkraut</v>
      </c>
      <c r="BO302" s="18" t="str">
        <f t="shared" si="126"/>
        <v>Pļavas putas
Cardamine pratensis
Wiesenschaumkraut</v>
      </c>
      <c r="BP302" s="18" t="str">
        <f t="shared" si="127"/>
        <v>Pievos putos
Cardamine pratensis
Wiesenschaumkraut</v>
      </c>
      <c r="BQ302" s="18" t="str">
        <f t="shared" si="128"/>
        <v>Meadowfoam
Cardamine pratensis
Wiesenschaumkraut</v>
      </c>
      <c r="BR302" s="18" t="str">
        <f t="shared" si="129"/>
        <v>Medicinale Planten - Moerasschuim
Cardamine pratensis
Wiesenschaumkraut</v>
      </c>
      <c r="BS302" s="18" t="str">
        <f t="shared" si="130"/>
        <v>Engskum
Cardamine pratensis
Wiesenschaumkraut</v>
      </c>
      <c r="BT302" s="18" t="str">
        <f t="shared" si="131"/>
        <v>Pianka Łąkowa
Cardamine pratensis
Wiesenschaumkraut</v>
      </c>
      <c r="BU302" s="18" t="str">
        <f t="shared" si="132"/>
        <v>Espuma de prado
Cardamine pratensis
Wiesenschaumkraut</v>
      </c>
      <c r="BV302" s="18" t="str">
        <f t="shared" si="133"/>
        <v>Plante medicinale - Meadowfoam
Cardamine pratensis
Wiesenschaumkraut</v>
      </c>
      <c r="BW302" s="18" t="str">
        <f t="shared" si="134"/>
        <v>Läkemedelsväxter - Ängskum
Cardamine pratensis
Wiesenschaumkraut</v>
      </c>
      <c r="BX302" s="18" t="str">
        <f t="shared" si="135"/>
        <v>Lúčna pena
Cardamine pratensis
Wiesenschaumkraut</v>
      </c>
      <c r="BY302" s="18" t="str">
        <f t="shared" si="136"/>
        <v>Travniška pena
Cardamine pratensis
Wiesenschaumkraut</v>
      </c>
      <c r="BZ302" s="18" t="str">
        <f t="shared" si="137"/>
        <v>Flor de cuco del prado
Cardamine pratensis
Wiesenschaumkraut</v>
      </c>
      <c r="CA302" s="18" t="str">
        <f t="shared" si="138"/>
        <v>Luční pěna
Cardamine pratensis
Wiesenschaumkraut</v>
      </c>
      <c r="CB302" s="18" t="str">
        <f t="shared" si="139"/>
        <v>Çayır köpüğü
Cardamine pratensis
Wiesenschaumkraut</v>
      </c>
      <c r="CC302" s="18" t="str">
        <f t="shared" si="140"/>
        <v>Réti hab
Cardamine pratensis
Wiesenschaumkraut</v>
      </c>
    </row>
    <row r="303" spans="2:81" ht="48" x14ac:dyDescent="0.2">
      <c r="B303" s="136">
        <v>301</v>
      </c>
      <c r="C303" s="3">
        <v>15234</v>
      </c>
      <c r="D303" s="98">
        <v>4055473152349</v>
      </c>
      <c r="E303" s="17">
        <v>1.85</v>
      </c>
      <c r="F303" s="17">
        <v>30</v>
      </c>
      <c r="G303" s="99" t="s">
        <v>3119</v>
      </c>
      <c r="H303" s="98" t="s">
        <v>9734</v>
      </c>
      <c r="I303" s="17" t="s">
        <v>590</v>
      </c>
      <c r="J303" s="17" t="s">
        <v>3058</v>
      </c>
      <c r="K303" s="3">
        <v>75234</v>
      </c>
      <c r="L303" s="98">
        <v>4055473752341</v>
      </c>
      <c r="M303" s="17">
        <v>2.4500000000000002</v>
      </c>
      <c r="N303" s="3">
        <v>85234</v>
      </c>
      <c r="O303" s="98">
        <v>4055473852348</v>
      </c>
      <c r="P303" s="17">
        <v>3.75</v>
      </c>
      <c r="Q303" s="3">
        <v>55234</v>
      </c>
      <c r="R303" s="98">
        <v>4055473552347</v>
      </c>
      <c r="S303" s="17">
        <v>4.95</v>
      </c>
      <c r="T303" s="3">
        <v>35234</v>
      </c>
      <c r="U303" s="98">
        <v>4055473352343</v>
      </c>
      <c r="V303" s="17">
        <v>6.75</v>
      </c>
      <c r="W303" s="3">
        <v>65234</v>
      </c>
      <c r="X303" s="98">
        <v>4055473652344</v>
      </c>
      <c r="Y303" s="17">
        <v>2.95</v>
      </c>
      <c r="Z303" s="101" t="s">
        <v>8112</v>
      </c>
      <c r="AA303" s="101" t="s">
        <v>8113</v>
      </c>
      <c r="AB303" s="101" t="s">
        <v>591</v>
      </c>
      <c r="AC303" s="101" t="s">
        <v>589</v>
      </c>
      <c r="AD303" s="101" t="s">
        <v>8114</v>
      </c>
      <c r="AE303" s="101" t="s">
        <v>8115</v>
      </c>
      <c r="AF303" s="101" t="s">
        <v>2596</v>
      </c>
      <c r="AG303" s="101" t="s">
        <v>8116</v>
      </c>
      <c r="AH303" s="101" t="s">
        <v>8117</v>
      </c>
      <c r="AI303" s="101" t="s">
        <v>8118</v>
      </c>
      <c r="AJ303" s="101" t="s">
        <v>2597</v>
      </c>
      <c r="AK303" s="102" t="s">
        <v>8119</v>
      </c>
      <c r="AL303" s="101" t="s">
        <v>8120</v>
      </c>
      <c r="AM303" s="101" t="s">
        <v>8121</v>
      </c>
      <c r="AN303" s="101" t="s">
        <v>8122</v>
      </c>
      <c r="AO303" s="101" t="s">
        <v>8123</v>
      </c>
      <c r="AP303" s="101" t="s">
        <v>8124</v>
      </c>
      <c r="AQ303" s="101" t="s">
        <v>8125</v>
      </c>
      <c r="AR303" s="101" t="s">
        <v>2599</v>
      </c>
      <c r="AS303" s="101" t="s">
        <v>8126</v>
      </c>
      <c r="AT303" s="101" t="s">
        <v>8127</v>
      </c>
      <c r="AU303" s="101" t="s">
        <v>8128</v>
      </c>
      <c r="AV303" s="101" t="s">
        <v>8129</v>
      </c>
      <c r="AW303" s="101" t="s">
        <v>8130</v>
      </c>
      <c r="AX303" s="101" t="s">
        <v>2598</v>
      </c>
      <c r="AY303" s="101" t="s">
        <v>8129</v>
      </c>
      <c r="AZ303" s="101" t="s">
        <v>8131</v>
      </c>
      <c r="BA303" s="103" t="s">
        <v>8132</v>
      </c>
      <c r="BB303" s="18" t="str">
        <f t="shared" si="113"/>
        <v>целомъдрено дърво
Vitex agnus-castus
Mönchspfeffer</v>
      </c>
      <c r="BC303" s="18" t="str">
        <f t="shared" si="114"/>
        <v>Kysk træ
Vitex agnus-castus
Mönchspfeffer</v>
      </c>
      <c r="BD303" s="18" t="str">
        <f t="shared" si="115"/>
        <v xml:space="preserve">Mönchspfeffer
Vitex agnus-castus
</v>
      </c>
      <c r="BE303" s="18" t="str">
        <f t="shared" si="116"/>
        <v>Monk’s Pepper
Vitex agnus-castus
Mönchspfeffer</v>
      </c>
      <c r="BF303" s="18" t="str">
        <f t="shared" si="117"/>
        <v>Puhas puu
Vitex agnus-castus
Mönchspfeffer</v>
      </c>
      <c r="BG303" s="18" t="str">
        <f t="shared" si="118"/>
        <v>Puhdas puu
Vitex agnus-castus
Mönchspfeffer</v>
      </c>
      <c r="BH303" s="18" t="str">
        <f t="shared" si="119"/>
        <v>Le gattilier
Vitex agnus-castus
Mönchspfeffer</v>
      </c>
      <c r="BI303" s="18" t="str">
        <f t="shared" si="120"/>
        <v>αγνό δέντρο
Vitex agnus-castus
Mönchspfeffer</v>
      </c>
      <c r="BJ303" s="18" t="str">
        <f t="shared" si="121"/>
        <v>Crann cailce
Vitex agnus-castus
Mönchspfeffer</v>
      </c>
      <c r="BK303" s="18" t="str">
        <f t="shared" si="122"/>
        <v>Skírlífi tré
Vitex agnus-castus
Mönchspfeffer</v>
      </c>
      <c r="BL303" s="18" t="str">
        <f t="shared" si="123"/>
        <v>Pepe dei monaci
Vitex agnus-castus
Mönchspfeffer</v>
      </c>
      <c r="BM303" s="18" t="str">
        <f t="shared" si="124"/>
        <v>モンクペッパー
Vitex agnus-castus
Mönchspfeffer</v>
      </c>
      <c r="BN303" s="18" t="str">
        <f t="shared" si="125"/>
        <v>Čedno drvo
Vitex agnus-castus
Mönchspfeffer</v>
      </c>
      <c r="BO303" s="18" t="str">
        <f t="shared" si="126"/>
        <v>Tīrs koks
Vitex agnus-castus
Mönchspfeffer</v>
      </c>
      <c r="BP303" s="18" t="str">
        <f t="shared" si="127"/>
        <v>Švarus medis
Vitex agnus-castus
Mönchspfeffer</v>
      </c>
      <c r="BQ303" s="18" t="str">
        <f t="shared" si="128"/>
        <v>Siġra kasta
Vitex agnus-castus
Mönchspfeffer</v>
      </c>
      <c r="BR303" s="18" t="str">
        <f t="shared" si="129"/>
        <v>Medicinale Planten - Monnikspeper
Vitex agnus-castus
Mönchspfeffer</v>
      </c>
      <c r="BS303" s="18" t="str">
        <f t="shared" si="130"/>
        <v>Kyskt tre
Vitex agnus-castus
Mönchspfeffer</v>
      </c>
      <c r="BT303" s="18" t="str">
        <f t="shared" si="131"/>
        <v>Pieprz Mnicha
Vitex agnus-castus
Mönchspfeffer</v>
      </c>
      <c r="BU303" s="18" t="str">
        <f t="shared" si="132"/>
        <v>Árvore casta
Vitex agnus-castus
Mönchspfeffer</v>
      </c>
      <c r="BV303" s="18" t="str">
        <f t="shared" si="133"/>
        <v>Plante medicinale - Copac Cast
Vitex agnus-castus
Mönchspfeffer</v>
      </c>
      <c r="BW303" s="18" t="str">
        <f t="shared" si="134"/>
        <v>Läkemedelsväxter - Munkpeppar
Vitex agnus-castus
Mönchspfeffer</v>
      </c>
      <c r="BX303" s="18" t="str">
        <f t="shared" si="135"/>
        <v>Cudný strom
Vitex agnus-castus
Mönchspfeffer</v>
      </c>
      <c r="BY303" s="18" t="str">
        <f t="shared" si="136"/>
        <v>Čedno drevo
Vitex agnus-castus
Mönchspfeffer</v>
      </c>
      <c r="BZ303" s="18" t="str">
        <f t="shared" si="137"/>
        <v>Hierba de Castidad
Vitex agnus-castus
Mönchspfeffer</v>
      </c>
      <c r="CA303" s="18" t="str">
        <f t="shared" si="138"/>
        <v>Cudný strom
Vitex agnus-castus
Mönchspfeffer</v>
      </c>
      <c r="CB303" s="18" t="str">
        <f t="shared" si="139"/>
        <v>Iffetli ağaç
Vitex agnus-castus
Mönchspfeffer</v>
      </c>
      <c r="CC303" s="18" t="str">
        <f t="shared" si="140"/>
        <v>Tiszta fa
Vitex agnus-castus
Mönchspfeffer</v>
      </c>
    </row>
    <row r="304" spans="2:81" ht="72" x14ac:dyDescent="0.2">
      <c r="B304" s="136">
        <v>302</v>
      </c>
      <c r="C304" s="3">
        <v>15235</v>
      </c>
      <c r="D304" s="98">
        <v>4055473152356</v>
      </c>
      <c r="E304" s="17">
        <v>1.85</v>
      </c>
      <c r="F304" s="17">
        <v>30</v>
      </c>
      <c r="G304" s="99" t="s">
        <v>3119</v>
      </c>
      <c r="H304" s="98" t="s">
        <v>9734</v>
      </c>
      <c r="I304" s="17" t="s">
        <v>563</v>
      </c>
      <c r="J304" s="17" t="s">
        <v>3059</v>
      </c>
      <c r="K304" s="3">
        <v>75235</v>
      </c>
      <c r="L304" s="98">
        <v>4055473752358</v>
      </c>
      <c r="M304" s="17">
        <v>2.4500000000000002</v>
      </c>
      <c r="N304" s="3">
        <v>85235</v>
      </c>
      <c r="O304" s="98">
        <v>4055473852355</v>
      </c>
      <c r="P304" s="17">
        <v>3.75</v>
      </c>
      <c r="Q304" s="3">
        <v>55235</v>
      </c>
      <c r="R304" s="98">
        <v>4055473552354</v>
      </c>
      <c r="S304" s="17">
        <v>4.95</v>
      </c>
      <c r="T304" s="3">
        <v>35235</v>
      </c>
      <c r="U304" s="98">
        <v>4055473352350</v>
      </c>
      <c r="V304" s="17">
        <v>6.75</v>
      </c>
      <c r="W304" s="3">
        <v>65235</v>
      </c>
      <c r="X304" s="98">
        <v>4055473652351</v>
      </c>
      <c r="Y304" s="17">
        <v>2.95</v>
      </c>
      <c r="Z304" s="101" t="s">
        <v>8133</v>
      </c>
      <c r="AA304" s="101" t="s">
        <v>8134</v>
      </c>
      <c r="AB304" s="101" t="s">
        <v>564</v>
      </c>
      <c r="AC304" s="101" t="s">
        <v>562</v>
      </c>
      <c r="AD304" s="101" t="s">
        <v>8135</v>
      </c>
      <c r="AE304" s="101" t="s">
        <v>8136</v>
      </c>
      <c r="AF304" s="101" t="s">
        <v>2600</v>
      </c>
      <c r="AG304" s="101" t="s">
        <v>8137</v>
      </c>
      <c r="AH304" s="101" t="s">
        <v>8138</v>
      </c>
      <c r="AI304" s="101" t="s">
        <v>8139</v>
      </c>
      <c r="AJ304" s="101" t="s">
        <v>2601</v>
      </c>
      <c r="AK304" s="102" t="s">
        <v>8140</v>
      </c>
      <c r="AL304" s="101" t="s">
        <v>8141</v>
      </c>
      <c r="AM304" s="101" t="s">
        <v>8142</v>
      </c>
      <c r="AN304" s="101" t="s">
        <v>8143</v>
      </c>
      <c r="AO304" s="101" t="s">
        <v>8144</v>
      </c>
      <c r="AP304" s="101" t="s">
        <v>8145</v>
      </c>
      <c r="AQ304" s="101" t="s">
        <v>8146</v>
      </c>
      <c r="AR304" s="101" t="s">
        <v>2603</v>
      </c>
      <c r="AS304" s="101" t="s">
        <v>8147</v>
      </c>
      <c r="AT304" s="101" t="s">
        <v>8148</v>
      </c>
      <c r="AU304" s="101" t="s">
        <v>8149</v>
      </c>
      <c r="AV304" s="101" t="s">
        <v>8150</v>
      </c>
      <c r="AW304" s="101" t="s">
        <v>8151</v>
      </c>
      <c r="AX304" s="101" t="s">
        <v>2602</v>
      </c>
      <c r="AY304" s="101" t="s">
        <v>8152</v>
      </c>
      <c r="AZ304" s="101" t="s">
        <v>8153</v>
      </c>
      <c r="BA304" s="103" t="s">
        <v>8154</v>
      </c>
      <c r="BB304" s="18" t="str">
        <f t="shared" si="113"/>
        <v>растение на безсмъртието
Gynostemma pentaphyllum
Pflanze der Unsterblichkeit</v>
      </c>
      <c r="BC304" s="18" t="str">
        <f t="shared" si="114"/>
        <v>Udødelighedens plante
Gynostemma pentaphyllum
Pflanze der Unsterblichkeit</v>
      </c>
      <c r="BD304" s="18" t="str">
        <f t="shared" si="115"/>
        <v xml:space="preserve">Pflanze der Unsterblichkeit
Gynostemma pentaphyllum
</v>
      </c>
      <c r="BE304" s="18" t="str">
        <f t="shared" si="116"/>
        <v>Jiaogulan / Five Leaf Ginseng
Gynostemma pentaphyllum
Pflanze der Unsterblichkeit</v>
      </c>
      <c r="BF304" s="18" t="str">
        <f t="shared" si="117"/>
        <v>Surematuse taim
Gynostemma pentaphyllum
Pflanze der Unsterblichkeit</v>
      </c>
      <c r="BG304" s="18" t="str">
        <f t="shared" si="118"/>
        <v>Kuolemattomuuden kasvi
Gynostemma pentaphyllum
Pflanze der Unsterblichkeit</v>
      </c>
      <c r="BH304" s="18" t="str">
        <f t="shared" si="119"/>
        <v>La plante de l’immortalité
Gynostemma pentaphyllum
Pflanze der Unsterblichkeit</v>
      </c>
      <c r="BI304" s="18" t="str">
        <f t="shared" si="120"/>
        <v>φυτό της αθανασίας
Gynostemma pentaphyllum
Pflanze der Unsterblichkeit</v>
      </c>
      <c r="BJ304" s="18" t="str">
        <f t="shared" si="121"/>
        <v>Planda na neamhbhásmhaireachta
Gynostemma pentaphyllum
Pflanze der Unsterblichkeit</v>
      </c>
      <c r="BK304" s="18" t="str">
        <f t="shared" si="122"/>
        <v>Planta ódauðleikans
Gynostemma pentaphyllum
Pflanze der Unsterblichkeit</v>
      </c>
      <c r="BL304" s="18" t="str">
        <f t="shared" si="123"/>
        <v>Jiaogulan / Pianta dell'immortalità
Gynostemma pentaphyllum
Pflanze der Unsterblichkeit</v>
      </c>
      <c r="BM304" s="18" t="str">
        <f t="shared" si="124"/>
        <v>アマチャヅル/五葉高麗人参
Gynostemma pentaphyllum
Pflanze der Unsterblichkeit</v>
      </c>
      <c r="BN304" s="18" t="str">
        <f t="shared" si="125"/>
        <v>Biljka besmrtnosti
Gynostemma pentaphyllum
Pflanze der Unsterblichkeit</v>
      </c>
      <c r="BO304" s="18" t="str">
        <f t="shared" si="126"/>
        <v>Nemirstības augs
Gynostemma pentaphyllum
Pflanze der Unsterblichkeit</v>
      </c>
      <c r="BP304" s="18" t="str">
        <f t="shared" si="127"/>
        <v>Nemirtingumo augalas
Gynostemma pentaphyllum
Pflanze der Unsterblichkeit</v>
      </c>
      <c r="BQ304" s="18" t="str">
        <f t="shared" si="128"/>
        <v>Pjanta tal-immortalità
Gynostemma pentaphyllum
Pflanze der Unsterblichkeit</v>
      </c>
      <c r="BR304" s="18" t="str">
        <f t="shared" si="129"/>
        <v>Medicinale Planten - Plant Van Onsterfelijkheid
Gynostemma pentaphyllum
Pflanze der Unsterblichkeit</v>
      </c>
      <c r="BS304" s="18" t="str">
        <f t="shared" si="130"/>
        <v>Udødelighetens plante
Gynostemma pentaphyllum
Pflanze der Unsterblichkeit</v>
      </c>
      <c r="BT304" s="18" t="str">
        <f t="shared" si="131"/>
        <v>Roślina Nieśmiertelności
Gynostemma pentaphyllum
Pflanze der Unsterblichkeit</v>
      </c>
      <c r="BU304" s="18" t="str">
        <f t="shared" si="132"/>
        <v>Planta da imortalidade
Gynostemma pentaphyllum
Pflanze der Unsterblichkeit</v>
      </c>
      <c r="BV304" s="18" t="str">
        <f t="shared" si="133"/>
        <v>Plante medicinale - Planta Nemuririi
Gynostemma pentaphyllum
Pflanze der Unsterblichkeit</v>
      </c>
      <c r="BW304" s="18" t="str">
        <f t="shared" si="134"/>
        <v>Läkemedelsväxter - Odödlighetens Växt
Gynostemma pentaphyllum
Pflanze der Unsterblichkeit</v>
      </c>
      <c r="BX304" s="18" t="str">
        <f t="shared" si="135"/>
        <v>Rastlina nesmrteľnosti
Gynostemma pentaphyllum
Pflanze der Unsterblichkeit</v>
      </c>
      <c r="BY304" s="18" t="str">
        <f t="shared" si="136"/>
        <v>Rastlina nesmrtnosti
Gynostemma pentaphyllum
Pflanze der Unsterblichkeit</v>
      </c>
      <c r="BZ304" s="18" t="str">
        <f t="shared" si="137"/>
        <v>Planta de la inmortalidad
Gynostemma pentaphyllum
Pflanze der Unsterblichkeit</v>
      </c>
      <c r="CA304" s="18" t="str">
        <f t="shared" si="138"/>
        <v>Rostlina nesmrtelnosti
Gynostemma pentaphyllum
Pflanze der Unsterblichkeit</v>
      </c>
      <c r="CB304" s="18" t="str">
        <f t="shared" si="139"/>
        <v>Ölümsüzlük bitkisi
Gynostemma pentaphyllum
Pflanze der Unsterblichkeit</v>
      </c>
      <c r="CC304" s="18" t="str">
        <f t="shared" si="140"/>
        <v>A halhatatlanság növénye
Gynostemma pentaphyllum
Pflanze der Unsterblichkeit</v>
      </c>
    </row>
    <row r="305" spans="2:81" ht="48" x14ac:dyDescent="0.2">
      <c r="B305" s="136">
        <v>303</v>
      </c>
      <c r="C305" s="3">
        <v>15236</v>
      </c>
      <c r="D305" s="98">
        <v>4055473152363</v>
      </c>
      <c r="E305" s="17">
        <v>1.85</v>
      </c>
      <c r="F305" s="17">
        <v>200</v>
      </c>
      <c r="G305" s="99" t="s">
        <v>3119</v>
      </c>
      <c r="H305" s="98" t="s">
        <v>9734</v>
      </c>
      <c r="I305" s="17" t="s">
        <v>551</v>
      </c>
      <c r="J305" s="17" t="s">
        <v>3060</v>
      </c>
      <c r="K305" s="3">
        <v>75236</v>
      </c>
      <c r="L305" s="98">
        <v>4055473752365</v>
      </c>
      <c r="M305" s="17">
        <v>2.4500000000000002</v>
      </c>
      <c r="N305" s="3">
        <v>85236</v>
      </c>
      <c r="O305" s="98">
        <v>4055473852362</v>
      </c>
      <c r="P305" s="17">
        <v>3.75</v>
      </c>
      <c r="Q305" s="3">
        <v>55236</v>
      </c>
      <c r="R305" s="98">
        <v>4055473552361</v>
      </c>
      <c r="S305" s="17">
        <v>4.95</v>
      </c>
      <c r="T305" s="3">
        <v>35236</v>
      </c>
      <c r="U305" s="98">
        <v>4055473352367</v>
      </c>
      <c r="V305" s="17">
        <v>6.75</v>
      </c>
      <c r="W305" s="3">
        <v>65236</v>
      </c>
      <c r="X305" s="98">
        <v>4055473652368</v>
      </c>
      <c r="Y305" s="17">
        <v>2.95</v>
      </c>
      <c r="Z305" s="101" t="s">
        <v>8155</v>
      </c>
      <c r="AA305" s="101" t="s">
        <v>8156</v>
      </c>
      <c r="AB305" s="101" t="s">
        <v>552</v>
      </c>
      <c r="AC305" s="101" t="s">
        <v>550</v>
      </c>
      <c r="AD305" s="101" t="s">
        <v>8157</v>
      </c>
      <c r="AE305" s="101" t="s">
        <v>8158</v>
      </c>
      <c r="AF305" s="101" t="s">
        <v>2604</v>
      </c>
      <c r="AG305" s="101" t="s">
        <v>8159</v>
      </c>
      <c r="AH305" s="101" t="s">
        <v>8160</v>
      </c>
      <c r="AI305" s="101" t="s">
        <v>8161</v>
      </c>
      <c r="AJ305" s="101" t="s">
        <v>2605</v>
      </c>
      <c r="AK305" s="102" t="s">
        <v>8162</v>
      </c>
      <c r="AL305" s="101" t="s">
        <v>8163</v>
      </c>
      <c r="AM305" s="101" t="s">
        <v>8164</v>
      </c>
      <c r="AN305" s="101" t="s">
        <v>8165</v>
      </c>
      <c r="AO305" s="101" t="s">
        <v>8166</v>
      </c>
      <c r="AP305" s="101" t="s">
        <v>8167</v>
      </c>
      <c r="AQ305" s="101" t="s">
        <v>8168</v>
      </c>
      <c r="AR305" s="101" t="s">
        <v>2607</v>
      </c>
      <c r="AS305" s="101" t="s">
        <v>550</v>
      </c>
      <c r="AT305" s="101" t="s">
        <v>8169</v>
      </c>
      <c r="AU305" s="101" t="s">
        <v>8170</v>
      </c>
      <c r="AV305" s="101" t="s">
        <v>552</v>
      </c>
      <c r="AW305" s="101" t="s">
        <v>8171</v>
      </c>
      <c r="AX305" s="101" t="s">
        <v>2606</v>
      </c>
      <c r="AY305" s="101" t="s">
        <v>8172</v>
      </c>
      <c r="AZ305" s="101" t="s">
        <v>8173</v>
      </c>
      <c r="BA305" s="103" t="s">
        <v>8174</v>
      </c>
      <c r="BB305" s="18" t="str">
        <f t="shared" si="113"/>
        <v>Годжи Бери
Lycium chinensis
Gojibeere</v>
      </c>
      <c r="BC305" s="18" t="str">
        <f t="shared" si="114"/>
        <v>Goji bær
Lycium chinensis
Gojibeere</v>
      </c>
      <c r="BD305" s="18" t="str">
        <f t="shared" si="115"/>
        <v xml:space="preserve">Gojibeere
Lycium chinensis
</v>
      </c>
      <c r="BE305" s="18" t="str">
        <f t="shared" si="116"/>
        <v>Goji berry
Lycium chinensis
Gojibeere</v>
      </c>
      <c r="BF305" s="18" t="str">
        <f t="shared" si="117"/>
        <v>Goji mari
Lycium chinensis
Gojibeere</v>
      </c>
      <c r="BG305" s="18" t="str">
        <f t="shared" si="118"/>
        <v>Goji-marja
Lycium chinensis
Gojibeere</v>
      </c>
      <c r="BH305" s="18" t="str">
        <f t="shared" si="119"/>
        <v>Baie de goji
Lycium chinensis
Gojibeere</v>
      </c>
      <c r="BI305" s="18" t="str">
        <f t="shared" si="120"/>
        <v>γκότζι μπέρι
Lycium chinensis
Gojibeere</v>
      </c>
      <c r="BJ305" s="18" t="str">
        <f t="shared" si="121"/>
        <v>Caora goji
Lycium chinensis
Gojibeere</v>
      </c>
      <c r="BK305" s="18" t="str">
        <f t="shared" si="122"/>
        <v>Goji berjum
Lycium chinensis
Gojibeere</v>
      </c>
      <c r="BL305" s="18" t="str">
        <f t="shared" si="123"/>
        <v>Bacche di Goji
Lycium chinensis
Gojibeere</v>
      </c>
      <c r="BM305" s="18" t="str">
        <f t="shared" si="124"/>
        <v>ゴジベリー
Lycium chinensis
Gojibeere</v>
      </c>
      <c r="BN305" s="18" t="str">
        <f t="shared" si="125"/>
        <v>Goji bobice
Lycium chinensis
Gojibeere</v>
      </c>
      <c r="BO305" s="18" t="str">
        <f t="shared" si="126"/>
        <v>Godži ogu
Lycium chinensis
Gojibeere</v>
      </c>
      <c r="BP305" s="18" t="str">
        <f t="shared" si="127"/>
        <v>Goji uogos
Lycium chinensis
Gojibeere</v>
      </c>
      <c r="BQ305" s="18" t="str">
        <f t="shared" si="128"/>
        <v>Berry goji
Lycium chinensis
Gojibeere</v>
      </c>
      <c r="BR305" s="18" t="str">
        <f t="shared" si="129"/>
        <v>Medicinale Planten - Goji-Bes
Lycium chinensis
Gojibeere</v>
      </c>
      <c r="BS305" s="18" t="str">
        <f t="shared" si="130"/>
        <v>Gojibær
Lycium chinensis
Gojibeere</v>
      </c>
      <c r="BT305" s="18" t="str">
        <f t="shared" si="131"/>
        <v>Jagoda Goji
Lycium chinensis
Gojibeere</v>
      </c>
      <c r="BU305" s="18" t="str">
        <f t="shared" si="132"/>
        <v>Goji berry
Lycium chinensis
Gojibeere</v>
      </c>
      <c r="BV305" s="18" t="str">
        <f t="shared" si="133"/>
        <v>Plante medicinale - Bacă Goji
Lycium chinensis
Gojibeere</v>
      </c>
      <c r="BW305" s="18" t="str">
        <f t="shared" si="134"/>
        <v>Läkemedelsväxter - Gojibär
Lycium chinensis
Gojibeere</v>
      </c>
      <c r="BX305" s="18" t="str">
        <f t="shared" si="135"/>
        <v>Gojibeere
Lycium chinensis
Gojibeere</v>
      </c>
      <c r="BY305" s="18" t="str">
        <f t="shared" si="136"/>
        <v>Goji jagode
Lycium chinensis
Gojibeere</v>
      </c>
      <c r="BZ305" s="18" t="str">
        <f t="shared" si="137"/>
        <v>Baya de Goji
Lycium chinensis
Gojibeere</v>
      </c>
      <c r="CA305" s="18" t="str">
        <f t="shared" si="138"/>
        <v>Bobule goji
Lycium chinensis
Gojibeere</v>
      </c>
      <c r="CB305" s="18" t="str">
        <f t="shared" si="139"/>
        <v>Goji meyvesi
Lycium chinensis
Gojibeere</v>
      </c>
      <c r="CC305" s="18" t="str">
        <f t="shared" si="140"/>
        <v>Goji bogyó
Lycium chinensis
Gojibeere</v>
      </c>
    </row>
    <row r="306" spans="2:81" ht="48" x14ac:dyDescent="0.2">
      <c r="B306" s="136">
        <v>304</v>
      </c>
      <c r="C306" s="3">
        <v>15237</v>
      </c>
      <c r="D306" s="98">
        <v>4055473152370</v>
      </c>
      <c r="E306" s="17">
        <v>1.85</v>
      </c>
      <c r="F306" s="17">
        <v>15</v>
      </c>
      <c r="G306" s="99" t="s">
        <v>3119</v>
      </c>
      <c r="H306" s="98" t="s">
        <v>9734</v>
      </c>
      <c r="I306" s="17" t="s">
        <v>578</v>
      </c>
      <c r="J306" s="17" t="s">
        <v>3061</v>
      </c>
      <c r="K306" s="3">
        <v>75237</v>
      </c>
      <c r="L306" s="98">
        <v>4055473752372</v>
      </c>
      <c r="M306" s="17">
        <v>2.4500000000000002</v>
      </c>
      <c r="N306" s="3">
        <v>85237</v>
      </c>
      <c r="O306" s="98">
        <v>4055473852379</v>
      </c>
      <c r="P306" s="17">
        <v>3.75</v>
      </c>
      <c r="Q306" s="3">
        <v>55237</v>
      </c>
      <c r="R306" s="98">
        <v>4055473552378</v>
      </c>
      <c r="S306" s="17">
        <v>4.95</v>
      </c>
      <c r="T306" s="3">
        <v>35237</v>
      </c>
      <c r="U306" s="98">
        <v>4055473352374</v>
      </c>
      <c r="V306" s="17">
        <v>6.75</v>
      </c>
      <c r="W306" s="3">
        <v>65237</v>
      </c>
      <c r="X306" s="98">
        <v>4055473652375</v>
      </c>
      <c r="Y306" s="17">
        <v>2.95</v>
      </c>
      <c r="Z306" s="101" t="s">
        <v>8175</v>
      </c>
      <c r="AA306" s="101" t="s">
        <v>8176</v>
      </c>
      <c r="AB306" s="101" t="s">
        <v>579</v>
      </c>
      <c r="AC306" s="101" t="s">
        <v>577</v>
      </c>
      <c r="AD306" s="101" t="s">
        <v>8177</v>
      </c>
      <c r="AE306" s="101" t="s">
        <v>8178</v>
      </c>
      <c r="AF306" s="101" t="s">
        <v>2608</v>
      </c>
      <c r="AG306" s="101" t="s">
        <v>8179</v>
      </c>
      <c r="AH306" s="101" t="s">
        <v>8180</v>
      </c>
      <c r="AI306" s="101" t="s">
        <v>8181</v>
      </c>
      <c r="AJ306" s="101" t="s">
        <v>2608</v>
      </c>
      <c r="AK306" s="102" t="s">
        <v>8182</v>
      </c>
      <c r="AL306" s="101" t="s">
        <v>8183</v>
      </c>
      <c r="AM306" s="101" t="s">
        <v>8184</v>
      </c>
      <c r="AN306" s="101" t="s">
        <v>8185</v>
      </c>
      <c r="AO306" s="101" t="s">
        <v>8186</v>
      </c>
      <c r="AP306" s="101" t="s">
        <v>8187</v>
      </c>
      <c r="AQ306" s="101" t="s">
        <v>8176</v>
      </c>
      <c r="AR306" s="101" t="s">
        <v>2610</v>
      </c>
      <c r="AS306" s="101" t="s">
        <v>8188</v>
      </c>
      <c r="AT306" s="101" t="s">
        <v>8189</v>
      </c>
      <c r="AU306" s="101" t="s">
        <v>8190</v>
      </c>
      <c r="AV306" s="101" t="s">
        <v>8191</v>
      </c>
      <c r="AW306" s="101" t="s">
        <v>8192</v>
      </c>
      <c r="AX306" s="101" t="s">
        <v>2609</v>
      </c>
      <c r="AY306" s="101" t="s">
        <v>8191</v>
      </c>
      <c r="AZ306" s="101" t="s">
        <v>8193</v>
      </c>
      <c r="BA306" s="103" t="s">
        <v>8194</v>
      </c>
      <c r="BB306" s="18" t="str">
        <f t="shared" si="113"/>
        <v>Wu-Wei-Zi Бери
Schisandra chinensis
Wu-Wei-Zi Beere</v>
      </c>
      <c r="BC306" s="18" t="str">
        <f t="shared" si="114"/>
        <v>Wu-Wei-Zi bær
Schisandra chinensis
Wu-Wei-Zi Beere</v>
      </c>
      <c r="BD306" s="18" t="str">
        <f t="shared" si="115"/>
        <v xml:space="preserve">Wu-Wei-Zi Beere
Schisandra chinensis
</v>
      </c>
      <c r="BE306" s="18" t="str">
        <f t="shared" si="116"/>
        <v>Magnolia berry
Schisandra chinensis
Wu-Wei-Zi Beere</v>
      </c>
      <c r="BF306" s="18" t="str">
        <f t="shared" si="117"/>
        <v>Wu-Wei-Zi mari
Schisandra chinensis
Wu-Wei-Zi Beere</v>
      </c>
      <c r="BG306" s="18" t="str">
        <f t="shared" si="118"/>
        <v>Wu-Wei-Zi marja
Schisandra chinensis
Wu-Wei-Zi Beere</v>
      </c>
      <c r="BH306" s="18" t="str">
        <f t="shared" si="119"/>
        <v>Schisandra
Schisandra chinensis
Wu-Wei-Zi Beere</v>
      </c>
      <c r="BI306" s="18" t="str">
        <f t="shared" si="120"/>
        <v>Μούρο Wu-Wei-Zi
Schisandra chinensis
Wu-Wei-Zi Beere</v>
      </c>
      <c r="BJ306" s="18" t="str">
        <f t="shared" si="121"/>
        <v>Caora Wu-Wei-Zi
Schisandra chinensis
Wu-Wei-Zi Beere</v>
      </c>
      <c r="BK306" s="18" t="str">
        <f t="shared" si="122"/>
        <v>Wu-Wei-Zi ber
Schisandra chinensis
Wu-Wei-Zi Beere</v>
      </c>
      <c r="BL306" s="18" t="str">
        <f t="shared" si="123"/>
        <v>Schisandra
Schisandra chinensis
Wu-Wei-Zi Beere</v>
      </c>
      <c r="BM306" s="18" t="str">
        <f t="shared" si="124"/>
        <v>マグノリアベリー
Schisandra chinensis
Wu-Wei-Zi Beere</v>
      </c>
      <c r="BN306" s="18" t="str">
        <f t="shared" si="125"/>
        <v>Wu-Wei-Zi bobica
Schisandra chinensis
Wu-Wei-Zi Beere</v>
      </c>
      <c r="BO306" s="18" t="str">
        <f t="shared" si="126"/>
        <v>Wu-Wei-Zi oga
Schisandra chinensis
Wu-Wei-Zi Beere</v>
      </c>
      <c r="BP306" s="18" t="str">
        <f t="shared" si="127"/>
        <v>Wu-Wei-Zi uogos
Schisandra chinensis
Wu-Wei-Zi Beere</v>
      </c>
      <c r="BQ306" s="18" t="str">
        <f t="shared" si="128"/>
        <v>Berry Wu-Wei-Zi
Schisandra chinensis
Wu-Wei-Zi Beere</v>
      </c>
      <c r="BR306" s="18" t="str">
        <f t="shared" si="129"/>
        <v>Medicinale Planten - Wu-Wei-Zi-Bes
Schisandra chinensis
Wu-Wei-Zi Beere</v>
      </c>
      <c r="BS306" s="18" t="str">
        <f t="shared" si="130"/>
        <v>Wu-Wei-Zi bær
Schisandra chinensis
Wu-Wei-Zi Beere</v>
      </c>
      <c r="BT306" s="18" t="str">
        <f t="shared" si="131"/>
        <v>Jagoda Wu-Wei-Zi
Schisandra chinensis
Wu-Wei-Zi Beere</v>
      </c>
      <c r="BU306" s="18" t="str">
        <f t="shared" si="132"/>
        <v>Baga Wu-Wei-Zi
Schisandra chinensis
Wu-Wei-Zi Beere</v>
      </c>
      <c r="BV306" s="18" t="str">
        <f t="shared" si="133"/>
        <v>Plante medicinale - Boabe Wu-Wie-Zi
Schisandra chinensis
Wu-Wei-Zi Beere</v>
      </c>
      <c r="BW306" s="18" t="str">
        <f t="shared" si="134"/>
        <v>Läkemedelsväxter - Wu-Wei-Zi Bär
Schisandra chinensis
Wu-Wei-Zi Beere</v>
      </c>
      <c r="BX306" s="18" t="str">
        <f t="shared" si="135"/>
        <v>Bobule Wu-Wei-Zi
Schisandra chinensis
Wu-Wei-Zi Beere</v>
      </c>
      <c r="BY306" s="18" t="str">
        <f t="shared" si="136"/>
        <v>Wu-Wei-Zi jagode
Schisandra chinensis
Wu-Wei-Zi Beere</v>
      </c>
      <c r="BZ306" s="18" t="str">
        <f t="shared" si="137"/>
        <v>Baya Wu-Wei-Zi
Schisandra chinensis
Wu-Wei-Zi Beere</v>
      </c>
      <c r="CA306" s="18" t="str">
        <f t="shared" si="138"/>
        <v>Bobule Wu-Wei-Zi
Schisandra chinensis
Wu-Wei-Zi Beere</v>
      </c>
      <c r="CB306" s="18" t="str">
        <f t="shared" si="139"/>
        <v>Wu-Wei-Zi meyvesi
Schisandra chinensis
Wu-Wei-Zi Beere</v>
      </c>
      <c r="CC306" s="18" t="str">
        <f t="shared" si="140"/>
        <v>Wu-Wei-Zi bogyó
Schisandra chinensis
Wu-Wei-Zi Beere</v>
      </c>
    </row>
    <row r="307" spans="2:81" ht="48" x14ac:dyDescent="0.2">
      <c r="B307" s="136">
        <v>305</v>
      </c>
      <c r="C307" s="3">
        <v>15238</v>
      </c>
      <c r="D307" s="98">
        <v>4055473152387</v>
      </c>
      <c r="E307" s="17">
        <v>1.85</v>
      </c>
      <c r="F307" s="17">
        <v>10</v>
      </c>
      <c r="G307" s="99" t="s">
        <v>3119</v>
      </c>
      <c r="H307" s="98" t="s">
        <v>9734</v>
      </c>
      <c r="I307" s="17" t="s">
        <v>638</v>
      </c>
      <c r="J307" s="17" t="s">
        <v>3062</v>
      </c>
      <c r="K307" s="3">
        <v>75238</v>
      </c>
      <c r="L307" s="98">
        <v>4055473752389</v>
      </c>
      <c r="M307" s="17">
        <v>2.4500000000000002</v>
      </c>
      <c r="N307" s="3">
        <v>85238</v>
      </c>
      <c r="O307" s="98">
        <v>4055473852386</v>
      </c>
      <c r="P307" s="17">
        <v>3.75</v>
      </c>
      <c r="Q307" s="3">
        <v>55238</v>
      </c>
      <c r="R307" s="98">
        <v>4055473552385</v>
      </c>
      <c r="S307" s="17">
        <v>4.95</v>
      </c>
      <c r="T307" s="3">
        <v>35238</v>
      </c>
      <c r="U307" s="98">
        <v>4055473352381</v>
      </c>
      <c r="V307" s="17">
        <v>6.75</v>
      </c>
      <c r="W307" s="3">
        <v>65238</v>
      </c>
      <c r="X307" s="98">
        <v>4055473652382</v>
      </c>
      <c r="Y307" s="17">
        <v>2.95</v>
      </c>
      <c r="Z307" s="101" t="s">
        <v>8195</v>
      </c>
      <c r="AA307" s="101" t="s">
        <v>8196</v>
      </c>
      <c r="AB307" s="101" t="s">
        <v>639</v>
      </c>
      <c r="AC307" s="101" t="s">
        <v>637</v>
      </c>
      <c r="AD307" s="101" t="s">
        <v>8197</v>
      </c>
      <c r="AE307" s="101" t="s">
        <v>8198</v>
      </c>
      <c r="AF307" s="101" t="s">
        <v>2611</v>
      </c>
      <c r="AG307" s="101" t="s">
        <v>8199</v>
      </c>
      <c r="AH307" s="101" t="s">
        <v>8200</v>
      </c>
      <c r="AI307" s="101" t="s">
        <v>8201</v>
      </c>
      <c r="AJ307" s="101" t="s">
        <v>2612</v>
      </c>
      <c r="AK307" s="102" t="s">
        <v>8202</v>
      </c>
      <c r="AL307" s="101" t="s">
        <v>8203</v>
      </c>
      <c r="AM307" s="101" t="s">
        <v>8204</v>
      </c>
      <c r="AN307" s="101" t="s">
        <v>8205</v>
      </c>
      <c r="AO307" s="101" t="s">
        <v>8206</v>
      </c>
      <c r="AP307" s="101" t="s">
        <v>8207</v>
      </c>
      <c r="AQ307" s="101" t="s">
        <v>8208</v>
      </c>
      <c r="AR307" s="101" t="s">
        <v>2614</v>
      </c>
      <c r="AS307" s="101" t="s">
        <v>639</v>
      </c>
      <c r="AT307" s="101" t="s">
        <v>8209</v>
      </c>
      <c r="AU307" s="101" t="s">
        <v>8210</v>
      </c>
      <c r="AV307" s="101" t="s">
        <v>8211</v>
      </c>
      <c r="AW307" s="101" t="s">
        <v>8212</v>
      </c>
      <c r="AX307" s="101" t="s">
        <v>2613</v>
      </c>
      <c r="AY307" s="101" t="s">
        <v>8213</v>
      </c>
      <c r="AZ307" s="101" t="s">
        <v>8214</v>
      </c>
      <c r="BA307" s="103" t="s">
        <v>8215</v>
      </c>
      <c r="BB307" s="18" t="str">
        <f t="shared" si="113"/>
        <v>Чаен храст мате
Ilex paraguariensis
Mate Teestrauch</v>
      </c>
      <c r="BC307" s="18" t="str">
        <f t="shared" si="114"/>
        <v>Mate tebusk
Ilex paraguariensis
Mate Teestrauch</v>
      </c>
      <c r="BD307" s="18" t="str">
        <f t="shared" si="115"/>
        <v xml:space="preserve">Mate Teestrauch
Ilex paraguariensis
</v>
      </c>
      <c r="BE307" s="18" t="str">
        <f t="shared" si="116"/>
        <v>Yerba mate
Ilex paraguariensis
Mate Teestrauch</v>
      </c>
      <c r="BF307" s="18" t="str">
        <f t="shared" si="117"/>
        <v>Mate teepõõsas
Ilex paraguariensis
Mate Teestrauch</v>
      </c>
      <c r="BG307" s="18" t="str">
        <f t="shared" si="118"/>
        <v>Mate-teepensas
Ilex paraguariensis
Mate Teestrauch</v>
      </c>
      <c r="BH307" s="18" t="str">
        <f t="shared" si="119"/>
        <v>Maté buisson de thé
Ilex paraguariensis
Mate Teestrauch</v>
      </c>
      <c r="BI307" s="18" t="str">
        <f t="shared" si="120"/>
        <v>Θάμνος τσαγιού Mate
Ilex paraguariensis
Mate Teestrauch</v>
      </c>
      <c r="BJ307" s="18" t="str">
        <f t="shared" si="121"/>
        <v>Tor tae maité
Ilex paraguariensis
Mate Teestrauch</v>
      </c>
      <c r="BK307" s="18" t="str">
        <f t="shared" si="122"/>
        <v>Mate te runna
Ilex paraguariensis
Mate Teestrauch</v>
      </c>
      <c r="BL307" s="18" t="str">
        <f t="shared" si="123"/>
        <v>Erba Mate
Ilex paraguariensis
Mate Teestrauch</v>
      </c>
      <c r="BM307" s="18" t="str">
        <f t="shared" si="124"/>
        <v>マテ茶
Ilex paraguariensis
Mate Teestrauch</v>
      </c>
      <c r="BN307" s="18" t="str">
        <f t="shared" si="125"/>
        <v>Mate čaj grm
Ilex paraguariensis
Mate Teestrauch</v>
      </c>
      <c r="BO307" s="18" t="str">
        <f t="shared" si="126"/>
        <v>Mates tējas krūms
Ilex paraguariensis
Mate Teestrauch</v>
      </c>
      <c r="BP307" s="18" t="str">
        <f t="shared" si="127"/>
        <v>Matės arbatos krūmas
Ilex paraguariensis
Mate Teestrauch</v>
      </c>
      <c r="BQ307" s="18" t="str">
        <f t="shared" si="128"/>
        <v>Mate tea bush
Ilex paraguariensis
Mate Teestrauch</v>
      </c>
      <c r="BR307" s="18" t="str">
        <f t="shared" si="129"/>
        <v>Medicinale Planten - Mate Theestruik
Ilex paraguariensis
Mate Teestrauch</v>
      </c>
      <c r="BS307" s="18" t="str">
        <f t="shared" si="130"/>
        <v>Kompis tebusk
Ilex paraguariensis
Mate Teestrauch</v>
      </c>
      <c r="BT307" s="18" t="str">
        <f t="shared" si="131"/>
        <v>Krzew Herbaciany Mate
Ilex paraguariensis
Mate Teestrauch</v>
      </c>
      <c r="BU307" s="18" t="str">
        <f t="shared" si="132"/>
        <v>Mate Teestrauch
Ilex paraguariensis
Mate Teestrauch</v>
      </c>
      <c r="BV307" s="18" t="str">
        <f t="shared" si="133"/>
        <v>Plante medicinale - Tufă De Ceai Mate
Ilex paraguariensis
Mate Teestrauch</v>
      </c>
      <c r="BW307" s="18" t="str">
        <f t="shared" si="134"/>
        <v>Läkemedelsväxter - Mate Te Buske
Ilex paraguariensis
Mate Teestrauch</v>
      </c>
      <c r="BX307" s="18" t="str">
        <f t="shared" si="135"/>
        <v>Maté čajový krík
Ilex paraguariensis
Mate Teestrauch</v>
      </c>
      <c r="BY307" s="18" t="str">
        <f t="shared" si="136"/>
        <v>Čajni grm mate
Ilex paraguariensis
Mate Teestrauch</v>
      </c>
      <c r="BZ307" s="18" t="str">
        <f t="shared" si="137"/>
        <v>Arbusto del té mate
Ilex paraguariensis
Mate Teestrauch</v>
      </c>
      <c r="CA307" s="18" t="str">
        <f t="shared" si="138"/>
        <v>Čajový keř maté
Ilex paraguariensis
Mate Teestrauch</v>
      </c>
      <c r="CB307" s="18" t="str">
        <f t="shared" si="139"/>
        <v>Mate çay çalısı
Ilex paraguariensis
Mate Teestrauch</v>
      </c>
      <c r="CC307" s="18" t="str">
        <f t="shared" si="140"/>
        <v>Mate teacserje
Ilex paraguariensis
Mate Teestrauch</v>
      </c>
    </row>
    <row r="308" spans="2:81" ht="60" x14ac:dyDescent="0.2">
      <c r="B308" s="136">
        <v>306</v>
      </c>
      <c r="C308" s="3">
        <v>15239</v>
      </c>
      <c r="D308" s="98">
        <v>4055473152394</v>
      </c>
      <c r="E308" s="17">
        <v>1.85</v>
      </c>
      <c r="F308" s="17">
        <v>10</v>
      </c>
      <c r="G308" s="99" t="s">
        <v>3119</v>
      </c>
      <c r="H308" s="98" t="s">
        <v>9734</v>
      </c>
      <c r="I308" s="17" t="s">
        <v>566</v>
      </c>
      <c r="J308" s="17" t="s">
        <v>3063</v>
      </c>
      <c r="K308" s="3">
        <v>75239</v>
      </c>
      <c r="L308" s="98">
        <v>4055473752396</v>
      </c>
      <c r="M308" s="17">
        <v>2.4500000000000002</v>
      </c>
      <c r="N308" s="3">
        <v>85239</v>
      </c>
      <c r="O308" s="98">
        <v>4055473852393</v>
      </c>
      <c r="P308" s="17">
        <v>3.75</v>
      </c>
      <c r="Q308" s="3">
        <v>55239</v>
      </c>
      <c r="R308" s="98">
        <v>4055473552392</v>
      </c>
      <c r="S308" s="17">
        <v>4.95</v>
      </c>
      <c r="T308" s="3">
        <v>35239</v>
      </c>
      <c r="U308" s="98">
        <v>4055473352398</v>
      </c>
      <c r="V308" s="17">
        <v>6.75</v>
      </c>
      <c r="W308" s="3">
        <v>65239</v>
      </c>
      <c r="X308" s="98">
        <v>4055473652399</v>
      </c>
      <c r="Y308" s="17">
        <v>2.95</v>
      </c>
      <c r="Z308" s="101" t="s">
        <v>8216</v>
      </c>
      <c r="AA308" s="101" t="s">
        <v>8217</v>
      </c>
      <c r="AB308" s="101" t="s">
        <v>567</v>
      </c>
      <c r="AC308" s="101" t="s">
        <v>565</v>
      </c>
      <c r="AD308" s="101" t="s">
        <v>8218</v>
      </c>
      <c r="AE308" s="101" t="s">
        <v>8219</v>
      </c>
      <c r="AF308" s="101" t="s">
        <v>2615</v>
      </c>
      <c r="AG308" s="101" t="s">
        <v>8220</v>
      </c>
      <c r="AH308" s="101" t="s">
        <v>8221</v>
      </c>
      <c r="AI308" s="101" t="s">
        <v>8222</v>
      </c>
      <c r="AJ308" s="101" t="s">
        <v>2616</v>
      </c>
      <c r="AK308" s="102" t="s">
        <v>8223</v>
      </c>
      <c r="AL308" s="101" t="s">
        <v>8224</v>
      </c>
      <c r="AM308" s="101" t="s">
        <v>8225</v>
      </c>
      <c r="AN308" s="101" t="s">
        <v>8226</v>
      </c>
      <c r="AO308" s="101" t="s">
        <v>8227</v>
      </c>
      <c r="AP308" s="101" t="s">
        <v>8228</v>
      </c>
      <c r="AQ308" s="101" t="s">
        <v>8229</v>
      </c>
      <c r="AR308" s="101" t="s">
        <v>2618</v>
      </c>
      <c r="AS308" s="101" t="s">
        <v>8230</v>
      </c>
      <c r="AT308" s="101" t="s">
        <v>8231</v>
      </c>
      <c r="AU308" s="101" t="s">
        <v>8232</v>
      </c>
      <c r="AV308" s="101" t="s">
        <v>8233</v>
      </c>
      <c r="AW308" s="101" t="s">
        <v>8224</v>
      </c>
      <c r="AX308" s="101" t="s">
        <v>2617</v>
      </c>
      <c r="AY308" s="101" t="s">
        <v>8234</v>
      </c>
      <c r="AZ308" s="101" t="s">
        <v>8235</v>
      </c>
      <c r="BA308" s="103" t="s">
        <v>8236</v>
      </c>
      <c r="BB308" s="18" t="str">
        <f t="shared" si="113"/>
        <v>Истински корейски женшен
Panax ginseng
Echter Koreanischer Ginseng</v>
      </c>
      <c r="BC308" s="18" t="str">
        <f t="shared" si="114"/>
        <v>Ægte koreansk ginseng
Panax ginseng
Echter Koreanischer Ginseng</v>
      </c>
      <c r="BD308" s="18" t="str">
        <f t="shared" si="115"/>
        <v xml:space="preserve">Echter Koreanischer Ginseng
Panax ginseng
</v>
      </c>
      <c r="BE308" s="18" t="str">
        <f t="shared" si="116"/>
        <v>Korean ginseng
Panax ginseng
Echter Koreanischer Ginseng</v>
      </c>
      <c r="BF308" s="18" t="str">
        <f t="shared" si="117"/>
        <v>Tõeline Korea ženšenn
Panax ginseng
Echter Koreanischer Ginseng</v>
      </c>
      <c r="BG308" s="18" t="str">
        <f t="shared" si="118"/>
        <v>Aito korealainen ginseng
Panax ginseng
Echter Koreanischer Ginseng</v>
      </c>
      <c r="BH308" s="18" t="str">
        <f t="shared" si="119"/>
        <v>Ginseng coréen
Panax ginseng
Echter Koreanischer Ginseng</v>
      </c>
      <c r="BI308" s="18" t="str">
        <f t="shared" si="120"/>
        <v>Πραγματικό κορεάτικο τζίνσενγκ
Panax ginseng
Echter Koreanischer Ginseng</v>
      </c>
      <c r="BJ308" s="18" t="str">
        <f t="shared" si="121"/>
        <v>Ginseng Cóiréis fíor
Panax ginseng
Echter Koreanischer Ginseng</v>
      </c>
      <c r="BK308" s="18" t="str">
        <f t="shared" si="122"/>
        <v>Ekta kóreskt ginseng
Panax ginseng
Echter Koreanischer Ginseng</v>
      </c>
      <c r="BL308" s="18" t="str">
        <f t="shared" si="123"/>
        <v>Ginseng
Panax ginseng
Echter Koreanischer Ginseng</v>
      </c>
      <c r="BM308" s="18" t="str">
        <f t="shared" si="124"/>
        <v>高麗人参
Panax ginseng
Echter Koreanischer Ginseng</v>
      </c>
      <c r="BN308" s="18" t="str">
        <f t="shared" si="125"/>
        <v>Pravi korejski ginseng
Panax ginseng
Echter Koreanischer Ginseng</v>
      </c>
      <c r="BO308" s="18" t="str">
        <f t="shared" si="126"/>
        <v>Īsts korejiešu žeņšeņs
Panax ginseng
Echter Koreanischer Ginseng</v>
      </c>
      <c r="BP308" s="18" t="str">
        <f t="shared" si="127"/>
        <v>Tikras Korėjos ženšenis
Panax ginseng
Echter Koreanischer Ginseng</v>
      </c>
      <c r="BQ308" s="18" t="str">
        <f t="shared" si="128"/>
        <v>Ġinseng Korean reali
Panax ginseng
Echter Koreanischer Ginseng</v>
      </c>
      <c r="BR308" s="18" t="str">
        <f t="shared" si="129"/>
        <v>Medicinale Planten - Echte Koreaanse Ginseng
Panax ginseng
Echter Koreanischer Ginseng</v>
      </c>
      <c r="BS308" s="18" t="str">
        <f t="shared" si="130"/>
        <v>Ekte koreansk ginseng
Panax ginseng
Echter Koreanischer Ginseng</v>
      </c>
      <c r="BT308" s="18" t="str">
        <f t="shared" si="131"/>
        <v>Prawdziwy Koreański Żeń-Szeń
Panax ginseng
Echter Koreanischer Ginseng</v>
      </c>
      <c r="BU308" s="18" t="str">
        <f t="shared" si="132"/>
        <v>Ginseng coreano de verdade
Panax ginseng
Echter Koreanischer Ginseng</v>
      </c>
      <c r="BV308" s="18" t="str">
        <f t="shared" si="133"/>
        <v>Plante medicinale - Ginseng Coreean Adevărat
Panax ginseng
Echter Koreanischer Ginseng</v>
      </c>
      <c r="BW308" s="18" t="str">
        <f t="shared" si="134"/>
        <v>Läkemedelsväxter - Riktig Koreansk Ginseng
Panax ginseng
Echter Koreanischer Ginseng</v>
      </c>
      <c r="BX308" s="18" t="str">
        <f t="shared" si="135"/>
        <v>Pravý kórejský ženšen
Panax ginseng
Echter Koreanischer Ginseng</v>
      </c>
      <c r="BY308" s="18" t="str">
        <f t="shared" si="136"/>
        <v>Pravi korejski ginseng
Panax ginseng
Echter Koreanischer Ginseng</v>
      </c>
      <c r="BZ308" s="18" t="str">
        <f t="shared" si="137"/>
        <v>Ginseng genuino coreano
Panax ginseng
Echter Koreanischer Ginseng</v>
      </c>
      <c r="CA308" s="18" t="str">
        <f t="shared" si="138"/>
        <v>Pravý korejský ženšen
Panax ginseng
Echter Koreanischer Ginseng</v>
      </c>
      <c r="CB308" s="18" t="str">
        <f t="shared" si="139"/>
        <v>Gerçek Kore Ginsengi
Panax ginseng
Echter Koreanischer Ginseng</v>
      </c>
      <c r="CC308" s="18" t="str">
        <f t="shared" si="140"/>
        <v>Igazi koreai ginzeng
Panax ginseng
Echter Koreanischer Ginseng</v>
      </c>
    </row>
    <row r="309" spans="2:81" ht="72" x14ac:dyDescent="0.2">
      <c r="B309" s="136">
        <v>307</v>
      </c>
      <c r="C309" s="3">
        <v>15240</v>
      </c>
      <c r="D309" s="98">
        <v>4055473152400</v>
      </c>
      <c r="E309" s="17">
        <v>1.85</v>
      </c>
      <c r="F309" s="17">
        <v>75</v>
      </c>
      <c r="G309" s="99" t="s">
        <v>3119</v>
      </c>
      <c r="H309" s="98" t="s">
        <v>9734</v>
      </c>
      <c r="I309" s="17" t="s">
        <v>557</v>
      </c>
      <c r="J309" s="17" t="s">
        <v>3064</v>
      </c>
      <c r="K309" s="3">
        <v>75240</v>
      </c>
      <c r="L309" s="98">
        <v>4055473752402</v>
      </c>
      <c r="M309" s="17">
        <v>2.4500000000000002</v>
      </c>
      <c r="N309" s="3">
        <v>85240</v>
      </c>
      <c r="O309" s="98">
        <v>4055473852409</v>
      </c>
      <c r="P309" s="17">
        <v>3.75</v>
      </c>
      <c r="Q309" s="3">
        <v>55240</v>
      </c>
      <c r="R309" s="98">
        <v>4055473552408</v>
      </c>
      <c r="S309" s="17">
        <v>4.95</v>
      </c>
      <c r="T309" s="3">
        <v>35240</v>
      </c>
      <c r="U309" s="98">
        <v>4055473352404</v>
      </c>
      <c r="V309" s="17">
        <v>6.75</v>
      </c>
      <c r="W309" s="3">
        <v>65240</v>
      </c>
      <c r="X309" s="98">
        <v>4055473652405</v>
      </c>
      <c r="Y309" s="17">
        <v>2.95</v>
      </c>
      <c r="Z309" s="101" t="s">
        <v>8237</v>
      </c>
      <c r="AA309" s="101" t="s">
        <v>558</v>
      </c>
      <c r="AB309" s="101" t="s">
        <v>558</v>
      </c>
      <c r="AC309" s="101" t="s">
        <v>556</v>
      </c>
      <c r="AD309" s="101" t="s">
        <v>558</v>
      </c>
      <c r="AE309" s="101" t="s">
        <v>558</v>
      </c>
      <c r="AF309" s="101" t="s">
        <v>2619</v>
      </c>
      <c r="AG309" s="101" t="s">
        <v>558</v>
      </c>
      <c r="AH309" s="101" t="s">
        <v>558</v>
      </c>
      <c r="AI309" s="101" t="s">
        <v>558</v>
      </c>
      <c r="AJ309" s="101" t="s">
        <v>2620</v>
      </c>
      <c r="AK309" s="102" t="s">
        <v>8238</v>
      </c>
      <c r="AL309" s="101" t="s">
        <v>558</v>
      </c>
      <c r="AM309" s="101" t="s">
        <v>8239</v>
      </c>
      <c r="AN309" s="101" t="s">
        <v>8240</v>
      </c>
      <c r="AO309" s="101" t="s">
        <v>558</v>
      </c>
      <c r="AP309" s="101" t="s">
        <v>8241</v>
      </c>
      <c r="AQ309" s="101" t="s">
        <v>558</v>
      </c>
      <c r="AR309" s="101" t="s">
        <v>2622</v>
      </c>
      <c r="AS309" s="101" t="s">
        <v>558</v>
      </c>
      <c r="AT309" s="101" t="s">
        <v>8242</v>
      </c>
      <c r="AU309" s="101" t="s">
        <v>8243</v>
      </c>
      <c r="AV309" s="101" t="s">
        <v>558</v>
      </c>
      <c r="AW309" s="101" t="s">
        <v>558</v>
      </c>
      <c r="AX309" s="101" t="s">
        <v>2621</v>
      </c>
      <c r="AY309" s="101" t="s">
        <v>558</v>
      </c>
      <c r="AZ309" s="101" t="s">
        <v>558</v>
      </c>
      <c r="BA309" s="103" t="s">
        <v>558</v>
      </c>
      <c r="BB309" s="18" t="str">
        <f t="shared" si="113"/>
        <v>Гундерман / Гунделребе
Glechoma hederacea
Gundermann / Gundelreebe</v>
      </c>
      <c r="BC309" s="18" t="str">
        <f t="shared" si="114"/>
        <v>Gundermann / Gundelreebe
Glechoma hederacea
Gundermann / Gundelreebe</v>
      </c>
      <c r="BD309" s="18" t="str">
        <f t="shared" si="115"/>
        <v xml:space="preserve">Gundermann / Gundelreebe
Glechoma hederacea
</v>
      </c>
      <c r="BE309" s="18" t="str">
        <f t="shared" si="116"/>
        <v>Ground ivy
Glechoma hederacea
Gundermann / Gundelreebe</v>
      </c>
      <c r="BF309" s="18" t="str">
        <f t="shared" si="117"/>
        <v>Gundermann / Gundelreebe
Glechoma hederacea
Gundermann / Gundelreebe</v>
      </c>
      <c r="BG309" s="18" t="str">
        <f t="shared" si="118"/>
        <v>Gundermann / Gundelreebe
Glechoma hederacea
Gundermann / Gundelreebe</v>
      </c>
      <c r="BH309" s="18" t="str">
        <f t="shared" si="119"/>
        <v>Lierre terrestre
Glechoma hederacea
Gundermann / Gundelreebe</v>
      </c>
      <c r="BI309" s="18" t="str">
        <f t="shared" si="120"/>
        <v>Gundermann / Gundelreebe
Glechoma hederacea
Gundermann / Gundelreebe</v>
      </c>
      <c r="BJ309" s="18" t="str">
        <f t="shared" si="121"/>
        <v>Gundermann / Gundelreebe
Glechoma hederacea
Gundermann / Gundelreebe</v>
      </c>
      <c r="BK309" s="18" t="str">
        <f t="shared" si="122"/>
        <v>Gundermann / Gundelreebe
Glechoma hederacea
Gundermann / Gundelreebe</v>
      </c>
      <c r="BL309" s="18" t="str">
        <f t="shared" si="123"/>
        <v>Edera terrestre
Glechoma hederacea
Gundermann / Gundelreebe</v>
      </c>
      <c r="BM309" s="18" t="str">
        <f t="shared" si="124"/>
        <v>カキドオシ
Glechoma hederacea
Gundermann / Gundelreebe</v>
      </c>
      <c r="BN309" s="18" t="str">
        <f t="shared" si="125"/>
        <v>Gundermann / Gundelreebe
Glechoma hederacea
Gundermann / Gundelreebe</v>
      </c>
      <c r="BO309" s="18" t="str">
        <f t="shared" si="126"/>
        <v>Gundermanis / Gundelrēbe
Glechoma hederacea
Gundermann / Gundelreebe</v>
      </c>
      <c r="BP309" s="18" t="str">
        <f t="shared" si="127"/>
        <v>Gundermannas / Gundelreebe
Glechoma hederacea
Gundermann / Gundelreebe</v>
      </c>
      <c r="BQ309" s="18" t="str">
        <f t="shared" si="128"/>
        <v>Gundermann / Gundelreebe
Glechoma hederacea
Gundermann / Gundelreebe</v>
      </c>
      <c r="BR309" s="18" t="str">
        <f t="shared" si="129"/>
        <v>Medicinale Planten - Gundermann / Gundelrebe
Glechoma hederacea
Gundermann / Gundelreebe</v>
      </c>
      <c r="BS309" s="18" t="str">
        <f t="shared" si="130"/>
        <v>Gundermann / Gundelreebe
Glechoma hederacea
Gundermann / Gundelreebe</v>
      </c>
      <c r="BT309" s="18" t="str">
        <f t="shared" si="131"/>
        <v>Gundermann / Gundelrebe
Glechoma hederacea
Gundermann / Gundelreebe</v>
      </c>
      <c r="BU309" s="18" t="str">
        <f t="shared" si="132"/>
        <v>Gundermann / Gundelreebe
Glechoma hederacea
Gundermann / Gundelreebe</v>
      </c>
      <c r="BV309" s="18" t="str">
        <f t="shared" si="133"/>
        <v>Plante medicinale - Gundermann
Glechoma hederacea
Gundermann / Gundelreebe</v>
      </c>
      <c r="BW309" s="18" t="str">
        <f t="shared" si="134"/>
        <v>Läkemedelsväxter - Gundermann / Gundelrebe
Glechoma hederacea
Gundermann / Gundelreebe</v>
      </c>
      <c r="BX309" s="18" t="str">
        <f t="shared" si="135"/>
        <v>Gundermann / Gundelreebe
Glechoma hederacea
Gundermann / Gundelreebe</v>
      </c>
      <c r="BY309" s="18" t="str">
        <f t="shared" si="136"/>
        <v>Gundermann / Gundelreebe
Glechoma hederacea
Gundermann / Gundelreebe</v>
      </c>
      <c r="BZ309" s="18" t="str">
        <f t="shared" si="137"/>
        <v>Hiedra terrestre
Glechoma hederacea
Gundermann / Gundelreebe</v>
      </c>
      <c r="CA309" s="18" t="str">
        <f t="shared" si="138"/>
        <v>Gundermann / Gundelreebe
Glechoma hederacea
Gundermann / Gundelreebe</v>
      </c>
      <c r="CB309" s="18" t="str">
        <f t="shared" si="139"/>
        <v>Gundermann / Gundelreebe
Glechoma hederacea
Gundermann / Gundelreebe</v>
      </c>
      <c r="CC309" s="18" t="str">
        <f t="shared" si="140"/>
        <v>Gundermann / Gundelreebe
Glechoma hederacea
Gundermann / Gundelreebe</v>
      </c>
    </row>
    <row r="310" spans="2:81" ht="60" x14ac:dyDescent="0.2">
      <c r="B310" s="136">
        <v>308</v>
      </c>
      <c r="C310" s="3">
        <v>15241</v>
      </c>
      <c r="D310" s="98">
        <v>4055473152417</v>
      </c>
      <c r="E310" s="17">
        <v>1.85</v>
      </c>
      <c r="F310" s="17">
        <v>250</v>
      </c>
      <c r="G310" s="99" t="s">
        <v>3119</v>
      </c>
      <c r="H310" s="98" t="s">
        <v>9734</v>
      </c>
      <c r="I310" s="17" t="s">
        <v>626</v>
      </c>
      <c r="J310" s="17" t="s">
        <v>3065</v>
      </c>
      <c r="K310" s="3">
        <v>75241</v>
      </c>
      <c r="L310" s="98">
        <v>4055473752419</v>
      </c>
      <c r="M310" s="17">
        <v>2.4500000000000002</v>
      </c>
      <c r="N310" s="3">
        <v>85241</v>
      </c>
      <c r="O310" s="98">
        <v>4055473852416</v>
      </c>
      <c r="P310" s="17">
        <v>3.75</v>
      </c>
      <c r="Q310" s="3">
        <v>55241</v>
      </c>
      <c r="R310" s="98">
        <v>4055473552415</v>
      </c>
      <c r="S310" s="17">
        <v>4.95</v>
      </c>
      <c r="T310" s="3">
        <v>35241</v>
      </c>
      <c r="U310" s="98">
        <v>4055473352411</v>
      </c>
      <c r="V310" s="17">
        <v>6.75</v>
      </c>
      <c r="W310" s="3">
        <v>65241</v>
      </c>
      <c r="X310" s="98">
        <v>4055473652412</v>
      </c>
      <c r="Y310" s="17">
        <v>2.95</v>
      </c>
      <c r="Z310" s="101" t="s">
        <v>8244</v>
      </c>
      <c r="AA310" s="101" t="s">
        <v>627</v>
      </c>
      <c r="AB310" s="101" t="s">
        <v>627</v>
      </c>
      <c r="AC310" s="101" t="s">
        <v>625</v>
      </c>
      <c r="AD310" s="101" t="s">
        <v>8245</v>
      </c>
      <c r="AE310" s="101" t="s">
        <v>8246</v>
      </c>
      <c r="AF310" s="101" t="s">
        <v>2623</v>
      </c>
      <c r="AG310" s="101" t="s">
        <v>8247</v>
      </c>
      <c r="AH310" s="101" t="s">
        <v>8248</v>
      </c>
      <c r="AI310" s="101" t="s">
        <v>8249</v>
      </c>
      <c r="AJ310" s="101" t="s">
        <v>2624</v>
      </c>
      <c r="AK310" s="102" t="s">
        <v>8250</v>
      </c>
      <c r="AL310" s="101" t="s">
        <v>8251</v>
      </c>
      <c r="AM310" s="101" t="s">
        <v>8252</v>
      </c>
      <c r="AN310" s="101" t="s">
        <v>8253</v>
      </c>
      <c r="AO310" s="101" t="s">
        <v>8254</v>
      </c>
      <c r="AP310" s="101" t="s">
        <v>8255</v>
      </c>
      <c r="AQ310" s="101" t="s">
        <v>8256</v>
      </c>
      <c r="AR310" s="101" t="s">
        <v>2626</v>
      </c>
      <c r="AS310" s="101" t="s">
        <v>627</v>
      </c>
      <c r="AT310" s="101" t="s">
        <v>8257</v>
      </c>
      <c r="AU310" s="101" t="s">
        <v>8258</v>
      </c>
      <c r="AV310" s="101" t="s">
        <v>8259</v>
      </c>
      <c r="AW310" s="101" t="s">
        <v>8260</v>
      </c>
      <c r="AX310" s="101" t="s">
        <v>2625</v>
      </c>
      <c r="AY310" s="101" t="s">
        <v>8261</v>
      </c>
      <c r="AZ310" s="101" t="s">
        <v>8262</v>
      </c>
      <c r="BA310" s="103" t="s">
        <v>8263</v>
      </c>
      <c r="BB310" s="18" t="str">
        <f t="shared" si="113"/>
        <v>Китайски пелин Qing Hao
Artemisia annua
Chinesischer Beifuß Qing Hao</v>
      </c>
      <c r="BC310" s="18" t="str">
        <f t="shared" si="114"/>
        <v>Chinesischer Beifuß Qing Hao
Artemisia annua
Chinesischer Beifuß Qing Hao</v>
      </c>
      <c r="BD310" s="18" t="str">
        <f t="shared" si="115"/>
        <v xml:space="preserve">Chinesischer Beifuß Qing Hao
Artemisia annua
</v>
      </c>
      <c r="BE310" s="18" t="str">
        <f t="shared" si="116"/>
        <v>Sweet Wormwood Qing Hao
Artemisia annua
Chinesischer Beifuß Qing Hao</v>
      </c>
      <c r="BF310" s="18" t="str">
        <f t="shared" si="117"/>
        <v>Hiina mugirohi Qing Hao
Artemisia annua
Chinesischer Beifuß Qing Hao</v>
      </c>
      <c r="BG310" s="18" t="str">
        <f t="shared" si="118"/>
        <v>Kiinalainen mukijuuri Qing Hao
Artemisia annua
Chinesischer Beifuß Qing Hao</v>
      </c>
      <c r="BH310" s="18" t="str">
        <f t="shared" si="119"/>
        <v>Armoise annuelle Qing Hao
Artemisia annua
Chinesischer Beifuß Qing Hao</v>
      </c>
      <c r="BI310" s="18" t="str">
        <f t="shared" si="120"/>
        <v>Κινεζική καραμέλα Qing Hao
Artemisia annua
Chinesischer Beifuß Qing Hao</v>
      </c>
      <c r="BJ310" s="18" t="str">
        <f t="shared" si="121"/>
        <v>Mugwort Sínis Qing Hao
Artemisia annua
Chinesischer Beifuß Qing Hao</v>
      </c>
      <c r="BK310" s="18" t="str">
        <f t="shared" si="122"/>
        <v>Kínversk mugwort Qing Hao
Artemisia annua
Chinesischer Beifuß Qing Hao</v>
      </c>
      <c r="BL310" s="18" t="str">
        <f t="shared" si="123"/>
        <v>Artemisia annuale Qing Hao
Artemisia annua
Chinesischer Beifuß Qing Hao</v>
      </c>
      <c r="BM310" s="18" t="str">
        <f t="shared" si="124"/>
        <v>クソニンジン清ハオ
Artemisia annua
Chinesischer Beifuß Qing Hao</v>
      </c>
      <c r="BN310" s="18" t="str">
        <f t="shared" si="125"/>
        <v>Kineski pelin Qing Hao
Artemisia annua
Chinesischer Beifuß Qing Hao</v>
      </c>
      <c r="BO310" s="18" t="str">
        <f t="shared" si="126"/>
        <v>Ķīniešu vībotne Qing Hao
Artemisia annua
Chinesischer Beifuß Qing Hao</v>
      </c>
      <c r="BP310" s="18" t="str">
        <f t="shared" si="127"/>
        <v>Kinijos smėlis Qing Hao
Artemisia annua
Chinesischer Beifuß Qing Hao</v>
      </c>
      <c r="BQ310" s="18" t="str">
        <f t="shared" si="128"/>
        <v>Mugwort Ċiniż Qing Hao
Artemisia annua
Chinesischer Beifuß Qing Hao</v>
      </c>
      <c r="BR310" s="18" t="str">
        <f t="shared" si="129"/>
        <v>Medicinale Planten - Chinese Bijvoet
Artemisia annua
Chinesischer Beifuß Qing Hao</v>
      </c>
      <c r="BS310" s="18" t="str">
        <f t="shared" si="130"/>
        <v>Kinesisk bynke Qing Hao
Artemisia annua
Chinesischer Beifuß Qing Hao</v>
      </c>
      <c r="BT310" s="18" t="str">
        <f t="shared" si="131"/>
        <v>Bylica Chińska
Artemisia annua
Chinesischer Beifuß Qing Hao</v>
      </c>
      <c r="BU310" s="18" t="str">
        <f t="shared" si="132"/>
        <v>Chinesischer Beifuß Qing Hao
Artemisia annua
Chinesischer Beifuß Qing Hao</v>
      </c>
      <c r="BV310" s="18" t="str">
        <f t="shared" si="133"/>
        <v>Plante medicinale - Artă
Artemisia annua
Chinesischer Beifuß Qing Hao</v>
      </c>
      <c r="BW310" s="18" t="str">
        <f t="shared" si="134"/>
        <v>Läkemedelsväxter - Kinesisk Muggvort
Artemisia annua
Chinesischer Beifuß Qing Hao</v>
      </c>
      <c r="BX310" s="18" t="str">
        <f t="shared" si="135"/>
        <v>Palina čínska Qing Hao
Artemisia annua
Chinesischer Beifuß Qing Hao</v>
      </c>
      <c r="BY310" s="18" t="str">
        <f t="shared" si="136"/>
        <v>Kitajski pelin Qing Hao
Artemisia annua
Chinesischer Beifuß Qing Hao</v>
      </c>
      <c r="BZ310" s="18" t="str">
        <f t="shared" si="137"/>
        <v>Ajenjo dulce Qing Hao
Artemisia annua
Chinesischer Beifuß Qing Hao</v>
      </c>
      <c r="CA310" s="18" t="str">
        <f t="shared" si="138"/>
        <v>Čínský pelyněk Qing Hao
Artemisia annua
Chinesischer Beifuß Qing Hao</v>
      </c>
      <c r="CB310" s="18" t="str">
        <f t="shared" si="139"/>
        <v>Çin pelin Qing Hao
Artemisia annua
Chinesischer Beifuß Qing Hao</v>
      </c>
      <c r="CC310" s="18" t="str">
        <f t="shared" si="140"/>
        <v>Kínai bögre, Qing Hao
Artemisia annua
Chinesischer Beifuß Qing Hao</v>
      </c>
    </row>
    <row r="311" spans="2:81" ht="48" x14ac:dyDescent="0.2">
      <c r="B311" s="136">
        <v>309</v>
      </c>
      <c r="C311" s="3">
        <v>15242</v>
      </c>
      <c r="D311" s="98">
        <v>4055473152424</v>
      </c>
      <c r="E311" s="17">
        <v>1.85</v>
      </c>
      <c r="F311" s="17">
        <v>27000</v>
      </c>
      <c r="G311" s="99" t="s">
        <v>3119</v>
      </c>
      <c r="H311" s="98" t="s">
        <v>9734</v>
      </c>
      <c r="I311" s="17" t="s">
        <v>508</v>
      </c>
      <c r="J311" s="17" t="s">
        <v>3066</v>
      </c>
      <c r="K311" s="3">
        <v>75242</v>
      </c>
      <c r="L311" s="98">
        <v>4055473752426</v>
      </c>
      <c r="M311" s="17">
        <v>2.4500000000000002</v>
      </c>
      <c r="N311" s="3">
        <v>85242</v>
      </c>
      <c r="O311" s="98">
        <v>4055473852423</v>
      </c>
      <c r="P311" s="17">
        <v>3.75</v>
      </c>
      <c r="Q311" s="3">
        <v>55242</v>
      </c>
      <c r="R311" s="98">
        <v>4055473552422</v>
      </c>
      <c r="S311" s="17">
        <v>4.95</v>
      </c>
      <c r="T311" s="3">
        <v>35242</v>
      </c>
      <c r="U311" s="98">
        <v>4055473352428</v>
      </c>
      <c r="V311" s="17">
        <v>6.75</v>
      </c>
      <c r="W311" s="3">
        <v>65242</v>
      </c>
      <c r="X311" s="98">
        <v>4055473652429</v>
      </c>
      <c r="Y311" s="17">
        <v>2.95</v>
      </c>
      <c r="Z311" s="101" t="s">
        <v>8264</v>
      </c>
      <c r="AA311" s="101" t="s">
        <v>8265</v>
      </c>
      <c r="AB311" s="101" t="s">
        <v>509</v>
      </c>
      <c r="AC311" s="101" t="s">
        <v>507</v>
      </c>
      <c r="AD311" s="101" t="s">
        <v>8266</v>
      </c>
      <c r="AE311" s="101" t="s">
        <v>8267</v>
      </c>
      <c r="AF311" s="101" t="s">
        <v>2627</v>
      </c>
      <c r="AG311" s="101" t="s">
        <v>8268</v>
      </c>
      <c r="AH311" s="101" t="s">
        <v>8269</v>
      </c>
      <c r="AI311" s="101" t="s">
        <v>8270</v>
      </c>
      <c r="AJ311" s="101" t="s">
        <v>2628</v>
      </c>
      <c r="AK311" s="102" t="s">
        <v>8271</v>
      </c>
      <c r="AL311" s="101" t="s">
        <v>8272</v>
      </c>
      <c r="AM311" s="101" t="s">
        <v>8273</v>
      </c>
      <c r="AN311" s="101" t="s">
        <v>8274</v>
      </c>
      <c r="AO311" s="101" t="s">
        <v>8275</v>
      </c>
      <c r="AP311" s="101" t="s">
        <v>2631</v>
      </c>
      <c r="AQ311" s="101" t="s">
        <v>8265</v>
      </c>
      <c r="AR311" s="101" t="s">
        <v>2632</v>
      </c>
      <c r="AS311" s="101" t="s">
        <v>8276</v>
      </c>
      <c r="AT311" s="101" t="s">
        <v>2633</v>
      </c>
      <c r="AU311" s="101" t="s">
        <v>2630</v>
      </c>
      <c r="AV311" s="101" t="s">
        <v>8277</v>
      </c>
      <c r="AW311" s="101" t="s">
        <v>8278</v>
      </c>
      <c r="AX311" s="101" t="s">
        <v>2629</v>
      </c>
      <c r="AY311" s="101" t="s">
        <v>8279</v>
      </c>
      <c r="AZ311" s="101" t="s">
        <v>8280</v>
      </c>
      <c r="BA311" s="103" t="s">
        <v>8281</v>
      </c>
      <c r="BB311" s="18" t="str">
        <f t="shared" si="113"/>
        <v>Синя метличина
Centaurea cyanus
Blaue Kornblume</v>
      </c>
      <c r="BC311" s="18" t="str">
        <f t="shared" si="114"/>
        <v>Blå kornblomst
Centaurea cyanus
Blaue Kornblume</v>
      </c>
      <c r="BD311" s="18" t="str">
        <f t="shared" si="115"/>
        <v xml:space="preserve">Blaue Kornblume
Centaurea cyanus
</v>
      </c>
      <c r="BE311" s="18" t="str">
        <f t="shared" si="116"/>
        <v>Blue cornflower
Centaurea cyanus
Blaue Kornblume</v>
      </c>
      <c r="BF311" s="18" t="str">
        <f t="shared" si="117"/>
        <v>Sinine rukkilill
Centaurea cyanus
Blaue Kornblume</v>
      </c>
      <c r="BG311" s="18" t="str">
        <f t="shared" si="118"/>
        <v>Sininen ruiskukka
Centaurea cyanus
Blaue Kornblume</v>
      </c>
      <c r="BH311" s="18" t="str">
        <f t="shared" si="119"/>
        <v>Bleuet bleu
Centaurea cyanus
Blaue Kornblume</v>
      </c>
      <c r="BI311" s="18" t="str">
        <f t="shared" si="120"/>
        <v>Μπλε κενταύριο
Centaurea cyanus
Blaue Kornblume</v>
      </c>
      <c r="BJ311" s="18" t="str">
        <f t="shared" si="121"/>
        <v>Bláth arbhar gorm
Centaurea cyanus
Blaue Kornblume</v>
      </c>
      <c r="BK311" s="18" t="str">
        <f t="shared" si="122"/>
        <v>Blá kornblóm
Centaurea cyanus
Blaue Kornblume</v>
      </c>
      <c r="BL311" s="18" t="str">
        <f t="shared" si="123"/>
        <v>Fiordaliso blu
Centaurea cyanus
Blaue Kornblume</v>
      </c>
      <c r="BM311" s="18" t="str">
        <f t="shared" si="124"/>
        <v>ブルーコーンフラワー
Centaurea cyanus
Blaue Kornblume</v>
      </c>
      <c r="BN311" s="18" t="str">
        <f t="shared" si="125"/>
        <v>Plavi različak
Centaurea cyanus
Blaue Kornblume</v>
      </c>
      <c r="BO311" s="18" t="str">
        <f t="shared" si="126"/>
        <v>Zilā rudzupuķe
Centaurea cyanus
Blaue Kornblume</v>
      </c>
      <c r="BP311" s="18" t="str">
        <f t="shared" si="127"/>
        <v>Mėlyna rugiagėlė
Centaurea cyanus
Blaue Kornblume</v>
      </c>
      <c r="BQ311" s="18" t="str">
        <f t="shared" si="128"/>
        <v>Qornflower blu
Centaurea cyanus
Blaue Kornblume</v>
      </c>
      <c r="BR311" s="18" t="str">
        <f t="shared" si="129"/>
        <v>Blauwe korenbloem
Centaurea cyanus
Blaue Kornblume</v>
      </c>
      <c r="BS311" s="18" t="str">
        <f t="shared" si="130"/>
        <v>Blå kornblomst
Centaurea cyanus
Blaue Kornblume</v>
      </c>
      <c r="BT311" s="18" t="str">
        <f t="shared" si="131"/>
        <v>Niebieski chaber
Centaurea cyanus
Blaue Kornblume</v>
      </c>
      <c r="BU311" s="18" t="str">
        <f t="shared" si="132"/>
        <v>Centáurea azul
Centaurea cyanus
Blaue Kornblume</v>
      </c>
      <c r="BV311" s="18" t="str">
        <f t="shared" si="133"/>
        <v>Floarea de albastru albastră
Centaurea cyanus
Blaue Kornblume</v>
      </c>
      <c r="BW311" s="18" t="str">
        <f t="shared" si="134"/>
        <v>Blå blåklint
Centaurea cyanus
Blaue Kornblume</v>
      </c>
      <c r="BX311" s="18" t="str">
        <f t="shared" si="135"/>
        <v>Modrá nevädza
Centaurea cyanus
Blaue Kornblume</v>
      </c>
      <c r="BY311" s="18" t="str">
        <f t="shared" si="136"/>
        <v>Modra koruznica
Centaurea cyanus
Blaue Kornblume</v>
      </c>
      <c r="BZ311" s="18" t="str">
        <f t="shared" si="137"/>
        <v>Aciano azul
Centaurea cyanus
Blaue Kornblume</v>
      </c>
      <c r="CA311" s="18" t="str">
        <f t="shared" si="138"/>
        <v>Modrá chrpa
Centaurea cyanus
Blaue Kornblume</v>
      </c>
      <c r="CB311" s="18" t="str">
        <f t="shared" si="139"/>
        <v>Mavi peygamber çiçeği
Centaurea cyanus
Blaue Kornblume</v>
      </c>
      <c r="CC311" s="18" t="str">
        <f t="shared" si="140"/>
        <v>Kék búzavirág
Centaurea cyanus
Blaue Kornblume</v>
      </c>
    </row>
    <row r="312" spans="2:81" ht="36" x14ac:dyDescent="0.2">
      <c r="B312" s="136">
        <v>310</v>
      </c>
      <c r="C312" s="3">
        <v>15243</v>
      </c>
      <c r="D312" s="98">
        <v>4055473152431</v>
      </c>
      <c r="E312" s="17">
        <v>1.85</v>
      </c>
      <c r="F312" s="17">
        <v>200</v>
      </c>
      <c r="G312" s="99" t="s">
        <v>3119</v>
      </c>
      <c r="H312" s="98" t="s">
        <v>9734</v>
      </c>
      <c r="I312" s="17" t="s">
        <v>505</v>
      </c>
      <c r="J312" s="17" t="s">
        <v>3067</v>
      </c>
      <c r="K312" s="3">
        <v>75243</v>
      </c>
      <c r="L312" s="98">
        <v>4055473752433</v>
      </c>
      <c r="M312" s="17">
        <v>2.4500000000000002</v>
      </c>
      <c r="N312" s="3">
        <v>85243</v>
      </c>
      <c r="O312" s="98">
        <v>4055473852430</v>
      </c>
      <c r="P312" s="17">
        <v>3.75</v>
      </c>
      <c r="Q312" s="3">
        <v>55243</v>
      </c>
      <c r="R312" s="98">
        <v>4055473552439</v>
      </c>
      <c r="S312" s="17">
        <v>4.95</v>
      </c>
      <c r="T312" s="3">
        <v>35243</v>
      </c>
      <c r="U312" s="98">
        <v>4055473352435</v>
      </c>
      <c r="V312" s="17">
        <v>6.75</v>
      </c>
      <c r="W312" s="3">
        <v>65243</v>
      </c>
      <c r="X312" s="98">
        <v>4055473652436</v>
      </c>
      <c r="Y312" s="17">
        <v>2.95</v>
      </c>
      <c r="Z312" s="101" t="s">
        <v>8282</v>
      </c>
      <c r="AA312" s="101" t="s">
        <v>506</v>
      </c>
      <c r="AB312" s="101" t="s">
        <v>506</v>
      </c>
      <c r="AC312" s="101" t="s">
        <v>504</v>
      </c>
      <c r="AD312" s="101" t="s">
        <v>8283</v>
      </c>
      <c r="AE312" s="101" t="s">
        <v>506</v>
      </c>
      <c r="AF312" s="101" t="s">
        <v>506</v>
      </c>
      <c r="AG312" s="101" t="s">
        <v>8284</v>
      </c>
      <c r="AH312" s="101" t="s">
        <v>8285</v>
      </c>
      <c r="AI312" s="101" t="s">
        <v>2634</v>
      </c>
      <c r="AJ312" s="101" t="s">
        <v>2805</v>
      </c>
      <c r="AK312" s="102" t="s">
        <v>8286</v>
      </c>
      <c r="AL312" s="101" t="s">
        <v>506</v>
      </c>
      <c r="AM312" s="101" t="s">
        <v>8287</v>
      </c>
      <c r="AN312" s="101" t="s">
        <v>8288</v>
      </c>
      <c r="AO312" s="101" t="s">
        <v>8289</v>
      </c>
      <c r="AP312" s="101" t="s">
        <v>2635</v>
      </c>
      <c r="AQ312" s="101" t="s">
        <v>506</v>
      </c>
      <c r="AR312" s="101" t="s">
        <v>2636</v>
      </c>
      <c r="AS312" s="101" t="s">
        <v>506</v>
      </c>
      <c r="AT312" s="101" t="s">
        <v>2637</v>
      </c>
      <c r="AU312" s="101" t="s">
        <v>506</v>
      </c>
      <c r="AV312" s="101" t="s">
        <v>8290</v>
      </c>
      <c r="AW312" s="101" t="s">
        <v>8291</v>
      </c>
      <c r="AX312" s="101" t="s">
        <v>2634</v>
      </c>
      <c r="AY312" s="101" t="s">
        <v>8292</v>
      </c>
      <c r="AZ312" s="101" t="s">
        <v>2637</v>
      </c>
      <c r="BA312" s="103" t="s">
        <v>8293</v>
      </c>
      <c r="BB312" s="18" t="str">
        <f t="shared" si="113"/>
        <v>анасон
Pimpinella anisum
Anis</v>
      </c>
      <c r="BC312" s="18" t="str">
        <f t="shared" si="114"/>
        <v>Anis
Pimpinella anisum
Anis</v>
      </c>
      <c r="BD312" s="18" t="str">
        <f t="shared" si="115"/>
        <v xml:space="preserve">Anis
Pimpinella anisum
</v>
      </c>
      <c r="BE312" s="18" t="str">
        <f t="shared" si="116"/>
        <v>Anise
Pimpinella anisum
Anis</v>
      </c>
      <c r="BF312" s="18" t="str">
        <f t="shared" si="117"/>
        <v>Aniis
Pimpinella anisum
Anis</v>
      </c>
      <c r="BG312" s="18" t="str">
        <f t="shared" si="118"/>
        <v>Anis
Pimpinella anisum
Anis</v>
      </c>
      <c r="BH312" s="18" t="str">
        <f t="shared" si="119"/>
        <v>Anis
Pimpinella anisum
Anis</v>
      </c>
      <c r="BI312" s="18" t="str">
        <f t="shared" si="120"/>
        <v>γλυκάνισο
Pimpinella anisum
Anis</v>
      </c>
      <c r="BJ312" s="18" t="str">
        <f t="shared" si="121"/>
        <v>Ainíse
Pimpinella anisum
Anis</v>
      </c>
      <c r="BK312" s="18" t="str">
        <f t="shared" si="122"/>
        <v>Anís
Pimpinella anisum
Anis</v>
      </c>
      <c r="BL312" s="18" t="str">
        <f t="shared" si="123"/>
        <v>Anice
Pimpinella anisum
Anis</v>
      </c>
      <c r="BM312" s="18" t="str">
        <f t="shared" si="124"/>
        <v>アニス
Pimpinella anisum
Anis</v>
      </c>
      <c r="BN312" s="18" t="str">
        <f t="shared" si="125"/>
        <v>Anis
Pimpinella anisum
Anis</v>
      </c>
      <c r="BO312" s="18" t="str">
        <f t="shared" si="126"/>
        <v>Anīss
Pimpinella anisum
Anis</v>
      </c>
      <c r="BP312" s="18" t="str">
        <f t="shared" si="127"/>
        <v>Anyžių
Pimpinella anisum
Anis</v>
      </c>
      <c r="BQ312" s="18" t="str">
        <f t="shared" si="128"/>
        <v>Ħlewwa
Pimpinella anisum
Anis</v>
      </c>
      <c r="BR312" s="18" t="str">
        <f t="shared" si="129"/>
        <v>Anijs
Pimpinella anisum
Anis</v>
      </c>
      <c r="BS312" s="18" t="str">
        <f t="shared" si="130"/>
        <v>Anis
Pimpinella anisum
Anis</v>
      </c>
      <c r="BT312" s="18" t="str">
        <f t="shared" si="131"/>
        <v>Anyż
Pimpinella anisum
Anis</v>
      </c>
      <c r="BU312" s="18" t="str">
        <f t="shared" si="132"/>
        <v>Anis
Pimpinella anisum
Anis</v>
      </c>
      <c r="BV312" s="18" t="str">
        <f t="shared" si="133"/>
        <v>Anason
Pimpinella anisum
Anis</v>
      </c>
      <c r="BW312" s="18" t="str">
        <f t="shared" si="134"/>
        <v>Anis
Pimpinella anisum
Anis</v>
      </c>
      <c r="BX312" s="18" t="str">
        <f t="shared" si="135"/>
        <v>Aníz
Pimpinella anisum
Anis</v>
      </c>
      <c r="BY312" s="18" t="str">
        <f t="shared" si="136"/>
        <v>Janež
Pimpinella anisum
Anis</v>
      </c>
      <c r="BZ312" s="18" t="str">
        <f t="shared" si="137"/>
        <v>Anís
Pimpinella anisum
Anis</v>
      </c>
      <c r="CA312" s="18" t="str">
        <f t="shared" si="138"/>
        <v>Anýz
Pimpinella anisum
Anis</v>
      </c>
      <c r="CB312" s="18" t="str">
        <f t="shared" si="139"/>
        <v>Anason
Pimpinella anisum
Anis</v>
      </c>
      <c r="CC312" s="18" t="str">
        <f t="shared" si="140"/>
        <v>Ánizs
Pimpinella anisum
Anis</v>
      </c>
    </row>
    <row r="313" spans="2:81" ht="36" x14ac:dyDescent="0.2">
      <c r="B313" s="136">
        <v>311</v>
      </c>
      <c r="C313" s="3">
        <v>15244</v>
      </c>
      <c r="D313" s="98">
        <v>4055473152448</v>
      </c>
      <c r="E313" s="17">
        <v>1.85</v>
      </c>
      <c r="F313" s="17">
        <v>250</v>
      </c>
      <c r="G313" s="99" t="s">
        <v>3119</v>
      </c>
      <c r="H313" s="98" t="s">
        <v>9734</v>
      </c>
      <c r="I313" s="17" t="s">
        <v>629</v>
      </c>
      <c r="J313" s="17" t="s">
        <v>3068</v>
      </c>
      <c r="K313" s="3">
        <v>75244</v>
      </c>
      <c r="L313" s="98">
        <v>4055473752440</v>
      </c>
      <c r="M313" s="17">
        <v>2.4500000000000002</v>
      </c>
      <c r="N313" s="3">
        <v>85244</v>
      </c>
      <c r="O313" s="98">
        <v>4055473852447</v>
      </c>
      <c r="P313" s="17">
        <v>3.75</v>
      </c>
      <c r="Q313" s="3">
        <v>55244</v>
      </c>
      <c r="R313" s="98">
        <v>4055473552446</v>
      </c>
      <c r="S313" s="17">
        <v>4.95</v>
      </c>
      <c r="T313" s="3">
        <v>35244</v>
      </c>
      <c r="U313" s="98">
        <v>4055473352442</v>
      </c>
      <c r="V313" s="17">
        <v>6.75</v>
      </c>
      <c r="W313" s="3">
        <v>65244</v>
      </c>
      <c r="X313" s="98">
        <v>4055473652443</v>
      </c>
      <c r="Y313" s="17">
        <v>2.95</v>
      </c>
      <c r="Z313" s="101" t="s">
        <v>8294</v>
      </c>
      <c r="AA313" s="101" t="s">
        <v>628</v>
      </c>
      <c r="AB313" s="101" t="s">
        <v>630</v>
      </c>
      <c r="AC313" s="101" t="s">
        <v>628</v>
      </c>
      <c r="AD313" s="101" t="s">
        <v>628</v>
      </c>
      <c r="AE313" s="101" t="s">
        <v>628</v>
      </c>
      <c r="AF313" s="101" t="s">
        <v>2638</v>
      </c>
      <c r="AG313" s="101" t="s">
        <v>8295</v>
      </c>
      <c r="AH313" s="101" t="s">
        <v>628</v>
      </c>
      <c r="AI313" s="101" t="s">
        <v>628</v>
      </c>
      <c r="AJ313" s="101" t="s">
        <v>628</v>
      </c>
      <c r="AK313" s="102" t="s">
        <v>8296</v>
      </c>
      <c r="AL313" s="101" t="s">
        <v>8297</v>
      </c>
      <c r="AM313" s="101" t="s">
        <v>628</v>
      </c>
      <c r="AN313" s="101" t="s">
        <v>628</v>
      </c>
      <c r="AO313" s="101" t="s">
        <v>628</v>
      </c>
      <c r="AP313" s="101" t="s">
        <v>628</v>
      </c>
      <c r="AQ313" s="101" t="s">
        <v>628</v>
      </c>
      <c r="AR313" s="101" t="s">
        <v>2639</v>
      </c>
      <c r="AS313" s="101" t="s">
        <v>628</v>
      </c>
      <c r="AT313" s="101" t="s">
        <v>628</v>
      </c>
      <c r="AU313" s="101" t="s">
        <v>628</v>
      </c>
      <c r="AV313" s="101" t="s">
        <v>628</v>
      </c>
      <c r="AW313" s="101" t="s">
        <v>628</v>
      </c>
      <c r="AX313" s="101" t="s">
        <v>628</v>
      </c>
      <c r="AY313" s="101" t="s">
        <v>628</v>
      </c>
      <c r="AZ313" s="101" t="s">
        <v>8298</v>
      </c>
      <c r="BA313" s="103" t="s">
        <v>8299</v>
      </c>
      <c r="BB313" s="18" t="str">
        <f t="shared" si="113"/>
        <v>Върбинка
Verbena officinalis
Eisenkraut</v>
      </c>
      <c r="BC313" s="18" t="str">
        <f t="shared" si="114"/>
        <v>Verbena
Verbena officinalis
Eisenkraut</v>
      </c>
      <c r="BD313" s="18" t="str">
        <f t="shared" si="115"/>
        <v xml:space="preserve">Eisenkraut
Verbena officinalis
</v>
      </c>
      <c r="BE313" s="18" t="str">
        <f t="shared" si="116"/>
        <v>Verbena
Verbena officinalis
Eisenkraut</v>
      </c>
      <c r="BF313" s="18" t="str">
        <f t="shared" si="117"/>
        <v>Verbena
Verbena officinalis
Eisenkraut</v>
      </c>
      <c r="BG313" s="18" t="str">
        <f t="shared" si="118"/>
        <v>Verbena
Verbena officinalis
Eisenkraut</v>
      </c>
      <c r="BH313" s="18" t="str">
        <f t="shared" si="119"/>
        <v>Verveine
Verbena officinalis
Eisenkraut</v>
      </c>
      <c r="BI313" s="18" t="str">
        <f t="shared" si="120"/>
        <v>Λουίζα
Verbena officinalis
Eisenkraut</v>
      </c>
      <c r="BJ313" s="18" t="str">
        <f t="shared" si="121"/>
        <v>Verbena
Verbena officinalis
Eisenkraut</v>
      </c>
      <c r="BK313" s="18" t="str">
        <f t="shared" si="122"/>
        <v>Verbena
Verbena officinalis
Eisenkraut</v>
      </c>
      <c r="BL313" s="18" t="str">
        <f t="shared" si="123"/>
        <v>Verbena
Verbena officinalis
Eisenkraut</v>
      </c>
      <c r="BM313" s="18" t="str">
        <f t="shared" si="124"/>
        <v>バーベナ
Verbena officinalis
Eisenkraut</v>
      </c>
      <c r="BN313" s="18" t="str">
        <f t="shared" si="125"/>
        <v>Vrbena
Verbena officinalis
Eisenkraut</v>
      </c>
      <c r="BO313" s="18" t="str">
        <f t="shared" si="126"/>
        <v>Verbena
Verbena officinalis
Eisenkraut</v>
      </c>
      <c r="BP313" s="18" t="str">
        <f t="shared" si="127"/>
        <v>Verbena
Verbena officinalis
Eisenkraut</v>
      </c>
      <c r="BQ313" s="18" t="str">
        <f t="shared" si="128"/>
        <v>Verbena
Verbena officinalis
Eisenkraut</v>
      </c>
      <c r="BR313" s="18" t="str">
        <f t="shared" si="129"/>
        <v>Verbena
Verbena officinalis
Eisenkraut</v>
      </c>
      <c r="BS313" s="18" t="str">
        <f t="shared" si="130"/>
        <v>Verbena
Verbena officinalis
Eisenkraut</v>
      </c>
      <c r="BT313" s="18" t="str">
        <f t="shared" si="131"/>
        <v>Werbena
Verbena officinalis
Eisenkraut</v>
      </c>
      <c r="BU313" s="18" t="str">
        <f t="shared" si="132"/>
        <v>Verbena
Verbena officinalis
Eisenkraut</v>
      </c>
      <c r="BV313" s="18" t="str">
        <f t="shared" si="133"/>
        <v>Verbena
Verbena officinalis
Eisenkraut</v>
      </c>
      <c r="BW313" s="18" t="str">
        <f t="shared" si="134"/>
        <v>Verbena
Verbena officinalis
Eisenkraut</v>
      </c>
      <c r="BX313" s="18" t="str">
        <f t="shared" si="135"/>
        <v>Verbena
Verbena officinalis
Eisenkraut</v>
      </c>
      <c r="BY313" s="18" t="str">
        <f t="shared" si="136"/>
        <v>Verbena
Verbena officinalis
Eisenkraut</v>
      </c>
      <c r="BZ313" s="18" t="str">
        <f t="shared" si="137"/>
        <v>Verbena
Verbena officinalis
Eisenkraut</v>
      </c>
      <c r="CA313" s="18" t="str">
        <f t="shared" si="138"/>
        <v>Verbena
Verbena officinalis
Eisenkraut</v>
      </c>
      <c r="CB313" s="18" t="str">
        <f t="shared" si="139"/>
        <v>Mine Çiçeği
Verbena officinalis
Eisenkraut</v>
      </c>
      <c r="CC313" s="18" t="str">
        <f t="shared" si="140"/>
        <v>Vasfű
Verbena officinalis
Eisenkraut</v>
      </c>
    </row>
    <row r="314" spans="2:81" ht="36" x14ac:dyDescent="0.2">
      <c r="B314" s="136">
        <v>312</v>
      </c>
      <c r="C314" s="3">
        <v>15245</v>
      </c>
      <c r="D314" s="98">
        <v>4055473152455</v>
      </c>
      <c r="E314" s="17">
        <v>1.85</v>
      </c>
      <c r="F314" s="17">
        <v>500</v>
      </c>
      <c r="G314" s="99" t="s">
        <v>3119</v>
      </c>
      <c r="H314" s="98" t="s">
        <v>9734</v>
      </c>
      <c r="I314" s="17" t="s">
        <v>635</v>
      </c>
      <c r="J314" s="17" t="s">
        <v>3069</v>
      </c>
      <c r="K314" s="3">
        <v>75245</v>
      </c>
      <c r="L314" s="98">
        <v>4055473752457</v>
      </c>
      <c r="M314" s="17">
        <v>2.4500000000000002</v>
      </c>
      <c r="N314" s="3">
        <v>85245</v>
      </c>
      <c r="O314" s="98">
        <v>4055473852454</v>
      </c>
      <c r="P314" s="17">
        <v>3.75</v>
      </c>
      <c r="Q314" s="3">
        <v>55245</v>
      </c>
      <c r="R314" s="98">
        <v>4055473552453</v>
      </c>
      <c r="S314" s="17">
        <v>4.95</v>
      </c>
      <c r="T314" s="3">
        <v>35245</v>
      </c>
      <c r="U314" s="98">
        <v>4055473352459</v>
      </c>
      <c r="V314" s="17">
        <v>6.75</v>
      </c>
      <c r="W314" s="3">
        <v>65245</v>
      </c>
      <c r="X314" s="98">
        <v>4055473652450</v>
      </c>
      <c r="Y314" s="17">
        <v>2.95</v>
      </c>
      <c r="Z314" s="101" t="s">
        <v>8300</v>
      </c>
      <c r="AA314" s="101" t="s">
        <v>8301</v>
      </c>
      <c r="AB314" s="101" t="s">
        <v>636</v>
      </c>
      <c r="AC314" s="101" t="s">
        <v>634</v>
      </c>
      <c r="AD314" s="101" t="s">
        <v>8302</v>
      </c>
      <c r="AE314" s="101" t="s">
        <v>8303</v>
      </c>
      <c r="AF314" s="101" t="s">
        <v>2640</v>
      </c>
      <c r="AG314" s="101" t="s">
        <v>8304</v>
      </c>
      <c r="AH314" s="101" t="s">
        <v>8301</v>
      </c>
      <c r="AI314" s="101" t="s">
        <v>8301</v>
      </c>
      <c r="AJ314" s="101" t="s">
        <v>2641</v>
      </c>
      <c r="AK314" s="102" t="s">
        <v>8305</v>
      </c>
      <c r="AL314" s="101" t="s">
        <v>8302</v>
      </c>
      <c r="AM314" s="101" t="s">
        <v>8306</v>
      </c>
      <c r="AN314" s="101" t="s">
        <v>8307</v>
      </c>
      <c r="AO314" s="101" t="s">
        <v>8302</v>
      </c>
      <c r="AP314" s="101" t="s">
        <v>2644</v>
      </c>
      <c r="AQ314" s="101" t="s">
        <v>8301</v>
      </c>
      <c r="AR314" s="101" t="s">
        <v>2645</v>
      </c>
      <c r="AS314" s="101" t="s">
        <v>8308</v>
      </c>
      <c r="AT314" s="101" t="s">
        <v>2646</v>
      </c>
      <c r="AU314" s="101" t="s">
        <v>2643</v>
      </c>
      <c r="AV314" s="101" t="s">
        <v>8309</v>
      </c>
      <c r="AW314" s="101" t="s">
        <v>8302</v>
      </c>
      <c r="AX314" s="101" t="s">
        <v>2642</v>
      </c>
      <c r="AY314" s="101" t="s">
        <v>8302</v>
      </c>
      <c r="AZ314" s="101" t="s">
        <v>8302</v>
      </c>
      <c r="BA314" s="103" t="s">
        <v>8302</v>
      </c>
      <c r="BB314" s="18" t="str">
        <f t="shared" si="113"/>
        <v>вермут
Artemisia absinthum
Wermut</v>
      </c>
      <c r="BC314" s="18" t="str">
        <f t="shared" si="114"/>
        <v>Vermouth
Artemisia absinthum
Wermut</v>
      </c>
      <c r="BD314" s="18" t="str">
        <f t="shared" si="115"/>
        <v xml:space="preserve">Wermut
Artemisia absinthum
</v>
      </c>
      <c r="BE314" s="18" t="str">
        <f t="shared" si="116"/>
        <v>Wormwood
Artemisia absinthum
Wermut</v>
      </c>
      <c r="BF314" s="18" t="str">
        <f t="shared" si="117"/>
        <v>Vermut
Artemisia absinthum
Wermut</v>
      </c>
      <c r="BG314" s="18" t="str">
        <f t="shared" si="118"/>
        <v>Vermutti
Artemisia absinthum
Wermut</v>
      </c>
      <c r="BH314" s="18" t="str">
        <f t="shared" si="119"/>
        <v>Armoise
Artemisia absinthum
Wermut</v>
      </c>
      <c r="BI314" s="18" t="str">
        <f t="shared" si="120"/>
        <v>βερμούτ
Artemisia absinthum
Wermut</v>
      </c>
      <c r="BJ314" s="18" t="str">
        <f t="shared" si="121"/>
        <v>Vermouth
Artemisia absinthum
Wermut</v>
      </c>
      <c r="BK314" s="18" t="str">
        <f t="shared" si="122"/>
        <v>Vermouth
Artemisia absinthum
Wermut</v>
      </c>
      <c r="BL314" s="18" t="str">
        <f t="shared" si="123"/>
        <v>Assenzio
Artemisia absinthum
Wermut</v>
      </c>
      <c r="BM314" s="18" t="str">
        <f t="shared" si="124"/>
        <v>よもぎ
Artemisia absinthum
Wermut</v>
      </c>
      <c r="BN314" s="18" t="str">
        <f t="shared" si="125"/>
        <v>Vermut
Artemisia absinthum
Wermut</v>
      </c>
      <c r="BO314" s="18" t="str">
        <f t="shared" si="126"/>
        <v>Vermuts
Artemisia absinthum
Wermut</v>
      </c>
      <c r="BP314" s="18" t="str">
        <f t="shared" si="127"/>
        <v>Vermutas
Artemisia absinthum
Wermut</v>
      </c>
      <c r="BQ314" s="18" t="str">
        <f t="shared" si="128"/>
        <v>Vermut
Artemisia absinthum
Wermut</v>
      </c>
      <c r="BR314" s="18" t="str">
        <f t="shared" si="129"/>
        <v>Alsem
Artemisia absinthum
Wermut</v>
      </c>
      <c r="BS314" s="18" t="str">
        <f t="shared" si="130"/>
        <v>Vermouth
Artemisia absinthum
Wermut</v>
      </c>
      <c r="BT314" s="18" t="str">
        <f t="shared" si="131"/>
        <v>Piołun
Artemisia absinthum
Wermut</v>
      </c>
      <c r="BU314" s="18" t="str">
        <f t="shared" si="132"/>
        <v>Vermute
Artemisia absinthum
Wermut</v>
      </c>
      <c r="BV314" s="18" t="str">
        <f t="shared" si="133"/>
        <v>Pelin
Artemisia absinthum
Wermut</v>
      </c>
      <c r="BW314" s="18" t="str">
        <f t="shared" si="134"/>
        <v>Malört
Artemisia absinthum
Wermut</v>
      </c>
      <c r="BX314" s="18" t="str">
        <f t="shared" si="135"/>
        <v>Vermút
Artemisia absinthum
Wermut</v>
      </c>
      <c r="BY314" s="18" t="str">
        <f t="shared" si="136"/>
        <v>Vermut
Artemisia absinthum
Wermut</v>
      </c>
      <c r="BZ314" s="18" t="str">
        <f t="shared" si="137"/>
        <v>Ajenjo
Artemisia absinthum
Wermut</v>
      </c>
      <c r="CA314" s="18" t="str">
        <f t="shared" si="138"/>
        <v>Vermut
Artemisia absinthum
Wermut</v>
      </c>
      <c r="CB314" s="18" t="str">
        <f t="shared" si="139"/>
        <v>Vermut
Artemisia absinthum
Wermut</v>
      </c>
      <c r="CC314" s="18" t="str">
        <f t="shared" si="140"/>
        <v>Vermut
Artemisia absinthum
Wermut</v>
      </c>
    </row>
    <row r="315" spans="2:81" ht="36" x14ac:dyDescent="0.2">
      <c r="B315" s="136">
        <v>313</v>
      </c>
      <c r="C315" s="3">
        <v>15246</v>
      </c>
      <c r="D315" s="98">
        <v>4055473152462</v>
      </c>
      <c r="E315" s="17">
        <v>1.85</v>
      </c>
      <c r="F315" s="17">
        <v>250</v>
      </c>
      <c r="G315" s="99" t="s">
        <v>3119</v>
      </c>
      <c r="H315" s="98" t="s">
        <v>9734</v>
      </c>
      <c r="I315" s="17" t="s">
        <v>620</v>
      </c>
      <c r="J315" s="17" t="s">
        <v>3070</v>
      </c>
      <c r="K315" s="3">
        <v>75246</v>
      </c>
      <c r="L315" s="98">
        <v>4055473752464</v>
      </c>
      <c r="M315" s="17">
        <v>2.4500000000000002</v>
      </c>
      <c r="N315" s="3">
        <v>85246</v>
      </c>
      <c r="O315" s="98">
        <v>4055473852461</v>
      </c>
      <c r="P315" s="17">
        <v>3.75</v>
      </c>
      <c r="Q315" s="3">
        <v>55246</v>
      </c>
      <c r="R315" s="98">
        <v>4055473552460</v>
      </c>
      <c r="S315" s="17">
        <v>4.95</v>
      </c>
      <c r="T315" s="3">
        <v>35246</v>
      </c>
      <c r="U315" s="98">
        <v>4055473352466</v>
      </c>
      <c r="V315" s="17">
        <v>6.75</v>
      </c>
      <c r="W315" s="3">
        <v>65246</v>
      </c>
      <c r="X315" s="98">
        <v>4055473652467</v>
      </c>
      <c r="Y315" s="17">
        <v>2.95</v>
      </c>
      <c r="Z315" s="101" t="s">
        <v>8310</v>
      </c>
      <c r="AA315" s="101" t="s">
        <v>8311</v>
      </c>
      <c r="AB315" s="101" t="s">
        <v>621</v>
      </c>
      <c r="AC315" s="101" t="s">
        <v>619</v>
      </c>
      <c r="AD315" s="101" t="s">
        <v>8312</v>
      </c>
      <c r="AE315" s="101" t="s">
        <v>8313</v>
      </c>
      <c r="AF315" s="101" t="s">
        <v>2647</v>
      </c>
      <c r="AG315" s="101" t="s">
        <v>8314</v>
      </c>
      <c r="AH315" s="101" t="s">
        <v>8315</v>
      </c>
      <c r="AI315" s="101" t="s">
        <v>8316</v>
      </c>
      <c r="AJ315" s="101" t="s">
        <v>2648</v>
      </c>
      <c r="AK315" s="102" t="s">
        <v>8317</v>
      </c>
      <c r="AL315" s="101" t="s">
        <v>8318</v>
      </c>
      <c r="AM315" s="101" t="s">
        <v>8319</v>
      </c>
      <c r="AN315" s="101" t="s">
        <v>8320</v>
      </c>
      <c r="AO315" s="101" t="s">
        <v>8321</v>
      </c>
      <c r="AP315" s="101" t="s">
        <v>2651</v>
      </c>
      <c r="AQ315" s="101" t="s">
        <v>8322</v>
      </c>
      <c r="AR315" s="101" t="s">
        <v>2652</v>
      </c>
      <c r="AS315" s="101" t="s">
        <v>8323</v>
      </c>
      <c r="AT315" s="101" t="s">
        <v>2653</v>
      </c>
      <c r="AU315" s="101" t="s">
        <v>2650</v>
      </c>
      <c r="AV315" s="101" t="s">
        <v>8324</v>
      </c>
      <c r="AW315" s="101" t="s">
        <v>8325</v>
      </c>
      <c r="AX315" s="101" t="s">
        <v>2649</v>
      </c>
      <c r="AY315" s="101" t="s">
        <v>8326</v>
      </c>
      <c r="AZ315" s="101" t="s">
        <v>8327</v>
      </c>
      <c r="BA315" s="103" t="s">
        <v>8328</v>
      </c>
      <c r="BB315" s="18" t="str">
        <f t="shared" si="113"/>
        <v>сладка детелина
Melilotus officinalis
Steinklee</v>
      </c>
      <c r="BC315" s="18" t="str">
        <f t="shared" si="114"/>
        <v>Sød kløver
Melilotus officinalis
Steinklee</v>
      </c>
      <c r="BD315" s="18" t="str">
        <f t="shared" si="115"/>
        <v xml:space="preserve">Steinklee
Melilotus officinalis
</v>
      </c>
      <c r="BE315" s="18" t="str">
        <f t="shared" si="116"/>
        <v>Sweet clover
Melilotus officinalis
Steinklee</v>
      </c>
      <c r="BF315" s="18" t="str">
        <f t="shared" si="117"/>
        <v>Magus ristik
Melilotus officinalis
Steinklee</v>
      </c>
      <c r="BG315" s="18" t="str">
        <f t="shared" si="118"/>
        <v>Makea apila
Melilotus officinalis
Steinklee</v>
      </c>
      <c r="BH315" s="18" t="str">
        <f t="shared" si="119"/>
        <v>Mélilot
Melilotus officinalis
Steinklee</v>
      </c>
      <c r="BI315" s="18" t="str">
        <f t="shared" si="120"/>
        <v>γλυκό τριφύλλι
Melilotus officinalis
Steinklee</v>
      </c>
      <c r="BJ315" s="18" t="str">
        <f t="shared" si="121"/>
        <v>Seamair mhilis
Melilotus officinalis
Steinklee</v>
      </c>
      <c r="BK315" s="18" t="str">
        <f t="shared" si="122"/>
        <v>Sætur smári
Melilotus officinalis
Steinklee</v>
      </c>
      <c r="BL315" s="18" t="str">
        <f t="shared" si="123"/>
        <v>Trifoglio dolce
Melilotus officinalis
Steinklee</v>
      </c>
      <c r="BM315" s="18" t="str">
        <f t="shared" si="124"/>
        <v>甘いクローバー
Melilotus officinalis
Steinklee</v>
      </c>
      <c r="BN315" s="18" t="str">
        <f t="shared" si="125"/>
        <v>Slatka djetelina
Melilotus officinalis
Steinklee</v>
      </c>
      <c r="BO315" s="18" t="str">
        <f t="shared" si="126"/>
        <v>Saldais āboliņš
Melilotus officinalis
Steinklee</v>
      </c>
      <c r="BP315" s="18" t="str">
        <f t="shared" si="127"/>
        <v>Saldieji dobilai
Melilotus officinalis
Steinklee</v>
      </c>
      <c r="BQ315" s="18" t="str">
        <f t="shared" si="128"/>
        <v>Silla ħelwa
Melilotus officinalis
Steinklee</v>
      </c>
      <c r="BR315" s="18" t="str">
        <f t="shared" si="129"/>
        <v>Zoete klaver
Melilotus officinalis
Steinklee</v>
      </c>
      <c r="BS315" s="18" t="str">
        <f t="shared" si="130"/>
        <v>Søt kløver
Melilotus officinalis
Steinklee</v>
      </c>
      <c r="BT315" s="18" t="str">
        <f t="shared" si="131"/>
        <v>Słodka koniczyna
Melilotus officinalis
Steinklee</v>
      </c>
      <c r="BU315" s="18" t="str">
        <f t="shared" si="132"/>
        <v>Trevo doce
Melilotus officinalis
Steinklee</v>
      </c>
      <c r="BV315" s="18" t="str">
        <f t="shared" si="133"/>
        <v>Trifoi dulce
Melilotus officinalis
Steinklee</v>
      </c>
      <c r="BW315" s="18" t="str">
        <f t="shared" si="134"/>
        <v>Söt klöver
Melilotus officinalis
Steinklee</v>
      </c>
      <c r="BX315" s="18" t="str">
        <f t="shared" si="135"/>
        <v>Sladká ďatelina
Melilotus officinalis
Steinklee</v>
      </c>
      <c r="BY315" s="18" t="str">
        <f t="shared" si="136"/>
        <v>Sladka detelja
Melilotus officinalis
Steinklee</v>
      </c>
      <c r="BZ315" s="18" t="str">
        <f t="shared" si="137"/>
        <v>Trébol dulce
Melilotus officinalis
Steinklee</v>
      </c>
      <c r="CA315" s="18" t="str">
        <f t="shared" si="138"/>
        <v>Sladký jetel
Melilotus officinalis
Steinklee</v>
      </c>
      <c r="CB315" s="18" t="str">
        <f t="shared" si="139"/>
        <v>Tatlı yonca
Melilotus officinalis
Steinklee</v>
      </c>
      <c r="CC315" s="18" t="str">
        <f t="shared" si="140"/>
        <v>Édes lóhere
Melilotus officinalis
Steinklee</v>
      </c>
    </row>
    <row r="316" spans="2:81" ht="36" x14ac:dyDescent="0.2">
      <c r="B316" s="136">
        <v>314</v>
      </c>
      <c r="C316" s="3">
        <v>15247</v>
      </c>
      <c r="D316" s="98">
        <v>4055473152479</v>
      </c>
      <c r="E316" s="17">
        <v>1.85</v>
      </c>
      <c r="F316" s="17">
        <v>27000</v>
      </c>
      <c r="G316" s="99" t="s">
        <v>3119</v>
      </c>
      <c r="H316" s="98" t="s">
        <v>9734</v>
      </c>
      <c r="I316" s="17" t="s">
        <v>529</v>
      </c>
      <c r="J316" s="17" t="s">
        <v>3071</v>
      </c>
      <c r="K316" s="3">
        <v>75247</v>
      </c>
      <c r="L316" s="98">
        <v>4055473752471</v>
      </c>
      <c r="M316" s="17">
        <v>2.4500000000000002</v>
      </c>
      <c r="N316" s="3">
        <v>85247</v>
      </c>
      <c r="O316" s="98">
        <v>4055473852478</v>
      </c>
      <c r="P316" s="17">
        <v>3.75</v>
      </c>
      <c r="Q316" s="3">
        <v>55247</v>
      </c>
      <c r="R316" s="98">
        <v>4055473552477</v>
      </c>
      <c r="S316" s="17">
        <v>4.95</v>
      </c>
      <c r="T316" s="3">
        <v>35247</v>
      </c>
      <c r="U316" s="98">
        <v>4055473352473</v>
      </c>
      <c r="V316" s="17">
        <v>6.75</v>
      </c>
      <c r="W316" s="3">
        <v>65247</v>
      </c>
      <c r="X316" s="98">
        <v>4055473652474</v>
      </c>
      <c r="Y316" s="17">
        <v>2.95</v>
      </c>
      <c r="Z316" s="101" t="s">
        <v>530</v>
      </c>
      <c r="AA316" s="101" t="s">
        <v>8329</v>
      </c>
      <c r="AB316" s="101" t="s">
        <v>530</v>
      </c>
      <c r="AC316" s="101" t="s">
        <v>528</v>
      </c>
      <c r="AD316" s="101" t="s">
        <v>8330</v>
      </c>
      <c r="AE316" s="101" t="s">
        <v>8331</v>
      </c>
      <c r="AF316" s="101" t="s">
        <v>2654</v>
      </c>
      <c r="AG316" s="101" t="s">
        <v>8332</v>
      </c>
      <c r="AH316" s="101" t="s">
        <v>8333</v>
      </c>
      <c r="AI316" s="101" t="s">
        <v>8334</v>
      </c>
      <c r="AJ316" s="101" t="s">
        <v>2655</v>
      </c>
      <c r="AK316" s="102" t="s">
        <v>8335</v>
      </c>
      <c r="AL316" s="101" t="s">
        <v>8336</v>
      </c>
      <c r="AM316" s="101" t="s">
        <v>8337</v>
      </c>
      <c r="AN316" s="101" t="s">
        <v>8338</v>
      </c>
      <c r="AO316" s="101" t="s">
        <v>8339</v>
      </c>
      <c r="AP316" s="101" t="s">
        <v>2658</v>
      </c>
      <c r="AQ316" s="101" t="s">
        <v>8329</v>
      </c>
      <c r="AR316" s="101" t="s">
        <v>2659</v>
      </c>
      <c r="AS316" s="101" t="s">
        <v>8340</v>
      </c>
      <c r="AT316" s="101" t="s">
        <v>2660</v>
      </c>
      <c r="AU316" s="101" t="s">
        <v>2657</v>
      </c>
      <c r="AV316" s="101" t="s">
        <v>8336</v>
      </c>
      <c r="AW316" s="101" t="s">
        <v>8336</v>
      </c>
      <c r="AX316" s="101" t="s">
        <v>2656</v>
      </c>
      <c r="AY316" s="101" t="s">
        <v>8341</v>
      </c>
      <c r="AZ316" s="101" t="s">
        <v>8342</v>
      </c>
      <c r="BA316" s="103" t="s">
        <v>8341</v>
      </c>
      <c r="BB316" s="18" t="str">
        <f t="shared" si="113"/>
        <v>Klatschmohn
Papaver rhoeas
Klatschmohn</v>
      </c>
      <c r="BC316" s="18" t="str">
        <f t="shared" si="114"/>
        <v>Valmue
Papaver rhoeas
Klatschmohn</v>
      </c>
      <c r="BD316" s="18" t="str">
        <f t="shared" si="115"/>
        <v xml:space="preserve">Klatschmohn
Papaver rhoeas
</v>
      </c>
      <c r="BE316" s="18" t="str">
        <f t="shared" si="116"/>
        <v>Corn poppy
Papaver rhoeas
Klatschmohn</v>
      </c>
      <c r="BF316" s="18" t="str">
        <f t="shared" si="117"/>
        <v>Moon
Papaver rhoeas
Klatschmohn</v>
      </c>
      <c r="BG316" s="18" t="str">
        <f t="shared" si="118"/>
        <v>Unikko
Papaver rhoeas
Klatschmohn</v>
      </c>
      <c r="BH316" s="18" t="str">
        <f t="shared" si="119"/>
        <v>Pavot de maïs
Papaver rhoeas
Klatschmohn</v>
      </c>
      <c r="BI316" s="18" t="str">
        <f t="shared" si="120"/>
        <v>παπαρούνα
Papaver rhoeas
Klatschmohn</v>
      </c>
      <c r="BJ316" s="18" t="str">
        <f t="shared" si="121"/>
        <v>Poipín
Papaver rhoeas
Klatschmohn</v>
      </c>
      <c r="BK316" s="18" t="str">
        <f t="shared" si="122"/>
        <v>Valmúa
Papaver rhoeas
Klatschmohn</v>
      </c>
      <c r="BL316" s="18" t="str">
        <f t="shared" si="123"/>
        <v>Papavero di mais
Papaver rhoeas
Klatschmohn</v>
      </c>
      <c r="BM316" s="18" t="str">
        <f t="shared" si="124"/>
        <v>ヒナゲシ
Papaver rhoeas
Klatschmohn</v>
      </c>
      <c r="BN316" s="18" t="str">
        <f t="shared" si="125"/>
        <v>Mak
Papaver rhoeas
Klatschmohn</v>
      </c>
      <c r="BO316" s="18" t="str">
        <f t="shared" si="126"/>
        <v>Magone
Papaver rhoeas
Klatschmohn</v>
      </c>
      <c r="BP316" s="18" t="str">
        <f t="shared" si="127"/>
        <v>Aguona
Papaver rhoeas
Klatschmohn</v>
      </c>
      <c r="BQ316" s="18" t="str">
        <f t="shared" si="128"/>
        <v>Peprin
Papaver rhoeas
Klatschmohn</v>
      </c>
      <c r="BR316" s="18" t="str">
        <f t="shared" si="129"/>
        <v>Klaproos
Papaver rhoeas
Klatschmohn</v>
      </c>
      <c r="BS316" s="18" t="str">
        <f t="shared" si="130"/>
        <v>Valmue
Papaver rhoeas
Klatschmohn</v>
      </c>
      <c r="BT316" s="18" t="str">
        <f t="shared" si="131"/>
        <v>Mak kukurydziany
Papaver rhoeas
Klatschmohn</v>
      </c>
      <c r="BU316" s="18" t="str">
        <f t="shared" si="132"/>
        <v>Papoula
Papaver rhoeas
Klatschmohn</v>
      </c>
      <c r="BV316" s="18" t="str">
        <f t="shared" si="133"/>
        <v>Mac de porumb
Papaver rhoeas
Klatschmohn</v>
      </c>
      <c r="BW316" s="18" t="str">
        <f t="shared" si="134"/>
        <v>Majs vallmo
Papaver rhoeas
Klatschmohn</v>
      </c>
      <c r="BX316" s="18" t="str">
        <f t="shared" si="135"/>
        <v>Mak
Papaver rhoeas
Klatschmohn</v>
      </c>
      <c r="BY316" s="18" t="str">
        <f t="shared" si="136"/>
        <v>Mak
Papaver rhoeas
Klatschmohn</v>
      </c>
      <c r="BZ316" s="18" t="str">
        <f t="shared" si="137"/>
        <v>Amapola de maíz
Papaver rhoeas
Klatschmohn</v>
      </c>
      <c r="CA316" s="18" t="str">
        <f t="shared" si="138"/>
        <v>Mák
Papaver rhoeas
Klatschmohn</v>
      </c>
      <c r="CB316" s="18" t="str">
        <f t="shared" si="139"/>
        <v>Haşhaş
Papaver rhoeas
Klatschmohn</v>
      </c>
      <c r="CC316" s="18" t="str">
        <f t="shared" si="140"/>
        <v>Mák
Papaver rhoeas
Klatschmohn</v>
      </c>
    </row>
    <row r="317" spans="2:81" ht="48" x14ac:dyDescent="0.2">
      <c r="B317" s="136">
        <v>315</v>
      </c>
      <c r="C317" s="3">
        <v>15248</v>
      </c>
      <c r="D317" s="98">
        <v>4055473152486</v>
      </c>
      <c r="E317" s="17">
        <v>1.85</v>
      </c>
      <c r="F317" s="17">
        <v>100</v>
      </c>
      <c r="G317" s="99" t="s">
        <v>3119</v>
      </c>
      <c r="H317" s="98" t="s">
        <v>9734</v>
      </c>
      <c r="I317" s="17" t="s">
        <v>560</v>
      </c>
      <c r="J317" s="17" t="s">
        <v>2955</v>
      </c>
      <c r="K317" s="3">
        <v>75248</v>
      </c>
      <c r="L317" s="98">
        <v>4055473752488</v>
      </c>
      <c r="M317" s="17">
        <v>2.4500000000000002</v>
      </c>
      <c r="N317" s="3">
        <v>85248</v>
      </c>
      <c r="O317" s="98">
        <v>4055473852485</v>
      </c>
      <c r="P317" s="17">
        <v>3.75</v>
      </c>
      <c r="Q317" s="3">
        <v>55248</v>
      </c>
      <c r="R317" s="98">
        <v>4055473552484</v>
      </c>
      <c r="S317" s="17">
        <v>4.95</v>
      </c>
      <c r="T317" s="3">
        <v>35248</v>
      </c>
      <c r="U317" s="98">
        <v>4055473352480</v>
      </c>
      <c r="V317" s="17">
        <v>6.75</v>
      </c>
      <c r="W317" s="3">
        <v>65248</v>
      </c>
      <c r="X317" s="98">
        <v>4055473652481</v>
      </c>
      <c r="Y317" s="17">
        <v>2.95</v>
      </c>
      <c r="Z317" s="101" t="s">
        <v>8343</v>
      </c>
      <c r="AA317" s="101" t="s">
        <v>8344</v>
      </c>
      <c r="AB317" s="101" t="s">
        <v>561</v>
      </c>
      <c r="AC317" s="101" t="s">
        <v>559</v>
      </c>
      <c r="AD317" s="101" t="s">
        <v>8345</v>
      </c>
      <c r="AE317" s="101" t="s">
        <v>8346</v>
      </c>
      <c r="AF317" s="101" t="s">
        <v>2661</v>
      </c>
      <c r="AG317" s="101" t="s">
        <v>8347</v>
      </c>
      <c r="AH317" s="101" t="s">
        <v>8348</v>
      </c>
      <c r="AI317" s="101" t="s">
        <v>8349</v>
      </c>
      <c r="AJ317" s="101" t="s">
        <v>2662</v>
      </c>
      <c r="AK317" s="102" t="s">
        <v>8350</v>
      </c>
      <c r="AL317" s="101" t="s">
        <v>8347</v>
      </c>
      <c r="AM317" s="101" t="s">
        <v>8347</v>
      </c>
      <c r="AN317" s="101" t="s">
        <v>8351</v>
      </c>
      <c r="AO317" s="101" t="s">
        <v>8352</v>
      </c>
      <c r="AP317" s="101" t="s">
        <v>2664</v>
      </c>
      <c r="AQ317" s="101" t="s">
        <v>8344</v>
      </c>
      <c r="AR317" s="101" t="s">
        <v>2665</v>
      </c>
      <c r="AS317" s="101" t="s">
        <v>8353</v>
      </c>
      <c r="AT317" s="101" t="s">
        <v>2666</v>
      </c>
      <c r="AU317" s="101" t="s">
        <v>559</v>
      </c>
      <c r="AV317" s="101" t="s">
        <v>8347</v>
      </c>
      <c r="AW317" s="101" t="s">
        <v>8347</v>
      </c>
      <c r="AX317" s="101" t="s">
        <v>2663</v>
      </c>
      <c r="AY317" s="101" t="s">
        <v>8347</v>
      </c>
      <c r="AZ317" s="101" t="s">
        <v>8354</v>
      </c>
      <c r="BA317" s="103" t="s">
        <v>8347</v>
      </c>
      <c r="BB317" s="18" t="str">
        <f t="shared" si="113"/>
        <v>Hollyhocks - Микс
Alcea rosea
Stockrosen - Mix</v>
      </c>
      <c r="BC317" s="18" t="str">
        <f t="shared" si="114"/>
        <v>Stokroser - Bland
Alcea rosea
Stockrosen - Mix</v>
      </c>
      <c r="BD317" s="18" t="str">
        <f t="shared" si="115"/>
        <v xml:space="preserve">Stockrosen - Mix
Alcea rosea
</v>
      </c>
      <c r="BE317" s="18" t="str">
        <f t="shared" si="116"/>
        <v>Hollyhocks mix
Alcea rosea
Stockrosen - Mix</v>
      </c>
      <c r="BF317" s="18" t="str">
        <f t="shared" si="117"/>
        <v>Hollyhocks – sega
Alcea rosea
Stockrosen - Mix</v>
      </c>
      <c r="BG317" s="18" t="str">
        <f t="shared" si="118"/>
        <v>Hollyhocks - Sekoita
Alcea rosea
Stockrosen - Mix</v>
      </c>
      <c r="BH317" s="18" t="str">
        <f t="shared" si="119"/>
        <v>Mélange de roses trémières
Alcea rosea
Stockrosen - Mix</v>
      </c>
      <c r="BI317" s="18" t="str">
        <f t="shared" si="120"/>
        <v>Hollyhocks - Mix
Alcea rosea
Stockrosen - Mix</v>
      </c>
      <c r="BJ317" s="18" t="str">
        <f t="shared" si="121"/>
        <v>Hollyhocks - Meascán
Alcea rosea
Stockrosen - Mix</v>
      </c>
      <c r="BK317" s="18" t="str">
        <f t="shared" si="122"/>
        <v>Hollyhocks - Blanda
Alcea rosea
Stockrosen - Mix</v>
      </c>
      <c r="BL317" s="18" t="str">
        <f t="shared" si="123"/>
        <v>Hollyhocks si mescola
Alcea rosea
Stockrosen - Mix</v>
      </c>
      <c r="BM317" s="18" t="str">
        <f t="shared" si="124"/>
        <v>タチアオイミックス
Alcea rosea
Stockrosen - Mix</v>
      </c>
      <c r="BN317" s="18" t="str">
        <f t="shared" si="125"/>
        <v>Hollyhocks - Mix
Alcea rosea
Stockrosen - Mix</v>
      </c>
      <c r="BO317" s="18" t="str">
        <f t="shared" si="126"/>
        <v>Hollyhocks - Mix
Alcea rosea
Stockrosen - Mix</v>
      </c>
      <c r="BP317" s="18" t="str">
        <f t="shared" si="127"/>
        <v>Hollyhocks - Mišinys
Alcea rosea
Stockrosen - Mix</v>
      </c>
      <c r="BQ317" s="18" t="str">
        <f t="shared" si="128"/>
        <v>Hollyhocks - Ħallat
Alcea rosea
Stockrosen - Mix</v>
      </c>
      <c r="BR317" s="18" t="str">
        <f t="shared" si="129"/>
        <v>Stokrozen mix
Alcea rosea
Stockrosen - Mix</v>
      </c>
      <c r="BS317" s="18" t="str">
        <f t="shared" si="130"/>
        <v>Stokroser - Bland
Alcea rosea
Stockrosen - Mix</v>
      </c>
      <c r="BT317" s="18" t="str">
        <f t="shared" si="131"/>
        <v>Mieszanka malwy
Alcea rosea
Stockrosen - Mix</v>
      </c>
      <c r="BU317" s="18" t="str">
        <f t="shared" si="132"/>
        <v>Malva-rosa - Mix
Alcea rosea
Stockrosen - Mix</v>
      </c>
      <c r="BV317" s="18" t="str">
        <f t="shared" si="133"/>
        <v>Se amestecă hollyhocks
Alcea rosea
Stockrosen - Mix</v>
      </c>
      <c r="BW317" s="18" t="str">
        <f t="shared" si="134"/>
        <v>Hollyhocks mix
Alcea rosea
Stockrosen - Mix</v>
      </c>
      <c r="BX317" s="18" t="str">
        <f t="shared" si="135"/>
        <v>Hollyhocks - Mix
Alcea rosea
Stockrosen - Mix</v>
      </c>
      <c r="BY317" s="18" t="str">
        <f t="shared" si="136"/>
        <v>Hollyhocks - Mix
Alcea rosea
Stockrosen - Mix</v>
      </c>
      <c r="BZ317" s="18" t="str">
        <f t="shared" si="137"/>
        <v>Mezcla de malvarrosas
Alcea rosea
Stockrosen - Mix</v>
      </c>
      <c r="CA317" s="18" t="str">
        <f t="shared" si="138"/>
        <v>Hollyhocks - Mix
Alcea rosea
Stockrosen - Mix</v>
      </c>
      <c r="CB317" s="18" t="str">
        <f t="shared" si="139"/>
        <v>Gülhatmi - Karışık
Alcea rosea
Stockrosen - Mix</v>
      </c>
      <c r="CC317" s="18" t="str">
        <f t="shared" si="140"/>
        <v>Hollyhocks - Mix
Alcea rosea
Stockrosen - Mix</v>
      </c>
    </row>
    <row r="318" spans="2:81" ht="36" x14ac:dyDescent="0.2">
      <c r="B318" s="136">
        <v>316</v>
      </c>
      <c r="C318" s="3">
        <v>15249</v>
      </c>
      <c r="D318" s="98">
        <v>4055473152493</v>
      </c>
      <c r="E318" s="17">
        <v>1.85</v>
      </c>
      <c r="F318" s="17">
        <v>150</v>
      </c>
      <c r="G318" s="99" t="s">
        <v>3119</v>
      </c>
      <c r="H318" s="98" t="s">
        <v>9734</v>
      </c>
      <c r="I318" s="17" t="s">
        <v>3072</v>
      </c>
      <c r="J318" s="17" t="s">
        <v>3073</v>
      </c>
      <c r="K318" s="3">
        <v>75249</v>
      </c>
      <c r="L318" s="98">
        <v>4055473752495</v>
      </c>
      <c r="M318" s="17">
        <v>2.4500000000000002</v>
      </c>
      <c r="N318" s="3">
        <v>85249</v>
      </c>
      <c r="O318" s="98">
        <v>4055473852492</v>
      </c>
      <c r="P318" s="17">
        <v>3.75</v>
      </c>
      <c r="Q318" s="3">
        <v>55249</v>
      </c>
      <c r="R318" s="98">
        <v>4055473552491</v>
      </c>
      <c r="S318" s="17">
        <v>4.95</v>
      </c>
      <c r="T318" s="3">
        <v>35249</v>
      </c>
      <c r="U318" s="98">
        <v>4055473352497</v>
      </c>
      <c r="V318" s="17">
        <v>6.75</v>
      </c>
      <c r="W318" s="3">
        <v>65249</v>
      </c>
      <c r="X318" s="98">
        <v>4055473652498</v>
      </c>
      <c r="Y318" s="17">
        <v>2.95</v>
      </c>
      <c r="Z318" s="101" t="s">
        <v>8355</v>
      </c>
      <c r="AA318" s="101" t="s">
        <v>8356</v>
      </c>
      <c r="AB318" s="101" t="s">
        <v>8357</v>
      </c>
      <c r="AC318" s="101" t="s">
        <v>8358</v>
      </c>
      <c r="AD318" s="101" t="s">
        <v>8359</v>
      </c>
      <c r="AE318" s="101" t="s">
        <v>8360</v>
      </c>
      <c r="AF318" s="101" t="s">
        <v>8361</v>
      </c>
      <c r="AG318" s="101" t="s">
        <v>8362</v>
      </c>
      <c r="AH318" s="101" t="s">
        <v>8363</v>
      </c>
      <c r="AI318" s="101" t="s">
        <v>8364</v>
      </c>
      <c r="AJ318" s="101" t="s">
        <v>8365</v>
      </c>
      <c r="AK318" s="102" t="s">
        <v>8366</v>
      </c>
      <c r="AL318" s="101" t="s">
        <v>8367</v>
      </c>
      <c r="AM318" s="101" t="s">
        <v>8368</v>
      </c>
      <c r="AN318" s="101" t="s">
        <v>8369</v>
      </c>
      <c r="AO318" s="101" t="s">
        <v>8370</v>
      </c>
      <c r="AP318" s="101" t="s">
        <v>8371</v>
      </c>
      <c r="AQ318" s="101" t="s">
        <v>8372</v>
      </c>
      <c r="AR318" s="101" t="s">
        <v>8373</v>
      </c>
      <c r="AS318" s="101" t="s">
        <v>8374</v>
      </c>
      <c r="AT318" s="101" t="s">
        <v>8375</v>
      </c>
      <c r="AU318" s="101" t="s">
        <v>8376</v>
      </c>
      <c r="AV318" s="101" t="s">
        <v>8377</v>
      </c>
      <c r="AW318" s="101" t="s">
        <v>8378</v>
      </c>
      <c r="AX318" s="101" t="s">
        <v>8379</v>
      </c>
      <c r="AY318" s="101" t="s">
        <v>8380</v>
      </c>
      <c r="AZ318" s="101" t="s">
        <v>8381</v>
      </c>
      <c r="BA318" s="103" t="s">
        <v>8382</v>
      </c>
      <c r="BB318" s="18" t="str">
        <f t="shared" si="113"/>
        <v>Не ме забравяй
Myosotis sylvatica
Vergißmeinnicht</v>
      </c>
      <c r="BC318" s="18" t="str">
        <f t="shared" si="114"/>
        <v>Glem mig ikke
Myosotis sylvatica
Vergißmeinnicht</v>
      </c>
      <c r="BD318" s="18" t="str">
        <f t="shared" si="115"/>
        <v xml:space="preserve">Vergißmeinnicht
Myosotis sylvatica
</v>
      </c>
      <c r="BE318" s="18" t="str">
        <f t="shared" si="116"/>
        <v>Forget Me Not
Myosotis sylvatica
Vergißmeinnicht</v>
      </c>
      <c r="BF318" s="18" t="str">
        <f t="shared" si="117"/>
        <v>Ärge unustage mind
Myosotis sylvatica
Vergißmeinnicht</v>
      </c>
      <c r="BG318" s="18" t="str">
        <f t="shared" si="118"/>
        <v>Älä unohda minua
Myosotis sylvatica
Vergißmeinnicht</v>
      </c>
      <c r="BH318" s="18" t="str">
        <f t="shared" si="119"/>
        <v>Ne m'oublie pas
Myosotis sylvatica
Vergißmeinnicht</v>
      </c>
      <c r="BI318" s="18" t="str">
        <f t="shared" si="120"/>
        <v>Μην με ξεχάσεις
Myosotis sylvatica
Vergißmeinnicht</v>
      </c>
      <c r="BJ318" s="18" t="str">
        <f t="shared" si="121"/>
        <v>Ná déan dearmad Mise
Myosotis sylvatica
Vergißmeinnicht</v>
      </c>
      <c r="BK318" s="18" t="str">
        <f t="shared" si="122"/>
        <v>Gleym mér ekki
Myosotis sylvatica
Vergißmeinnicht</v>
      </c>
      <c r="BL318" s="18" t="str">
        <f t="shared" si="123"/>
        <v>Non ti scordar di mé
Myosotis sylvatica
Vergißmeinnicht</v>
      </c>
      <c r="BM318" s="18" t="str">
        <f t="shared" si="124"/>
        <v>忘れないで
Myosotis sylvatica
Vergißmeinnicht</v>
      </c>
      <c r="BN318" s="18" t="str">
        <f t="shared" si="125"/>
        <v>Ne zaboravi me
Myosotis sylvatica
Vergißmeinnicht</v>
      </c>
      <c r="BO318" s="18" t="str">
        <f t="shared" si="126"/>
        <v>Neaizmirsti mani
Myosotis sylvatica
Vergißmeinnicht</v>
      </c>
      <c r="BP318" s="18" t="str">
        <f t="shared" si="127"/>
        <v>Nepamiršk manęs
Myosotis sylvatica
Vergißmeinnicht</v>
      </c>
      <c r="BQ318" s="18" t="str">
        <f t="shared" si="128"/>
        <v>Tinsiniex
Myosotis sylvatica
Vergißmeinnicht</v>
      </c>
      <c r="BR318" s="18" t="str">
        <f t="shared" si="129"/>
        <v>Vergeet me niet
Myosotis sylvatica
Vergißmeinnicht</v>
      </c>
      <c r="BS318" s="18" t="str">
        <f t="shared" si="130"/>
        <v>Ikke glem meg
Myosotis sylvatica
Vergißmeinnicht</v>
      </c>
      <c r="BT318" s="18" t="str">
        <f t="shared" si="131"/>
        <v>Nie zapomnij mnie
Myosotis sylvatica
Vergißmeinnicht</v>
      </c>
      <c r="BU318" s="18" t="str">
        <f t="shared" si="132"/>
        <v>Não me esqueça
Myosotis sylvatica
Vergißmeinnicht</v>
      </c>
      <c r="BV318" s="18" t="str">
        <f t="shared" si="133"/>
        <v>Nu ma uita
Myosotis sylvatica
Vergißmeinnicht</v>
      </c>
      <c r="BW318" s="18" t="str">
        <f t="shared" si="134"/>
        <v>Glöm mig inte
Myosotis sylvatica
Vergißmeinnicht</v>
      </c>
      <c r="BX318" s="18" t="str">
        <f t="shared" si="135"/>
        <v>Nezabudni na mňa
Myosotis sylvatica
Vergißmeinnicht</v>
      </c>
      <c r="BY318" s="18" t="str">
        <f t="shared" si="136"/>
        <v>Ne pozabi me
Myosotis sylvatica
Vergißmeinnicht</v>
      </c>
      <c r="BZ318" s="18" t="str">
        <f t="shared" si="137"/>
        <v>No me olvides
Myosotis sylvatica
Vergißmeinnicht</v>
      </c>
      <c r="CA318" s="18" t="str">
        <f t="shared" si="138"/>
        <v>Nezapomeň na mě
Myosotis sylvatica
Vergißmeinnicht</v>
      </c>
      <c r="CB318" s="18" t="str">
        <f t="shared" si="139"/>
        <v>Beni Unutma
Myosotis sylvatica
Vergißmeinnicht</v>
      </c>
      <c r="CC318" s="18" t="str">
        <f t="shared" si="140"/>
        <v>Ne feledkezz meg rólam
Myosotis sylvatica
Vergißmeinnicht</v>
      </c>
    </row>
    <row r="319" spans="2:81" ht="36" x14ac:dyDescent="0.2">
      <c r="B319" s="136">
        <v>317</v>
      </c>
      <c r="C319" s="3">
        <v>15250</v>
      </c>
      <c r="D319" s="98">
        <v>4055473152509</v>
      </c>
      <c r="E319" s="17">
        <v>1.85</v>
      </c>
      <c r="F319" s="17">
        <v>1000</v>
      </c>
      <c r="G319" s="99" t="s">
        <v>3119</v>
      </c>
      <c r="H319" s="98" t="s">
        <v>9734</v>
      </c>
      <c r="I319" s="17" t="s">
        <v>3074</v>
      </c>
      <c r="J319" s="17" t="s">
        <v>3075</v>
      </c>
      <c r="K319" s="3">
        <v>75250</v>
      </c>
      <c r="L319" s="98">
        <v>4055473752501</v>
      </c>
      <c r="M319" s="17">
        <v>2.4500000000000002</v>
      </c>
      <c r="N319" s="3">
        <v>85250</v>
      </c>
      <c r="O319" s="98">
        <v>4055473852508</v>
      </c>
      <c r="P319" s="17">
        <v>3.75</v>
      </c>
      <c r="Q319" s="3">
        <v>55250</v>
      </c>
      <c r="R319" s="98">
        <v>4055473552507</v>
      </c>
      <c r="S319" s="17">
        <v>4.95</v>
      </c>
      <c r="T319" s="3">
        <v>35250</v>
      </c>
      <c r="U319" s="98">
        <v>4055473352503</v>
      </c>
      <c r="V319" s="17">
        <v>6.75</v>
      </c>
      <c r="W319" s="3">
        <v>65250</v>
      </c>
      <c r="X319" s="98">
        <v>4055473652504</v>
      </c>
      <c r="Y319" s="17">
        <v>2.95</v>
      </c>
      <c r="Z319" s="101" t="s">
        <v>8383</v>
      </c>
      <c r="AA319" s="101" t="s">
        <v>8384</v>
      </c>
      <c r="AB319" s="101" t="s">
        <v>8385</v>
      </c>
      <c r="AC319" s="101" t="s">
        <v>8386</v>
      </c>
      <c r="AD319" s="101" t="s">
        <v>8387</v>
      </c>
      <c r="AE319" s="101" t="s">
        <v>8388</v>
      </c>
      <c r="AF319" s="101" t="s">
        <v>8389</v>
      </c>
      <c r="AG319" s="101" t="s">
        <v>8390</v>
      </c>
      <c r="AH319" s="101" t="s">
        <v>8391</v>
      </c>
      <c r="AI319" s="101" t="s">
        <v>8392</v>
      </c>
      <c r="AJ319" s="101" t="s">
        <v>8393</v>
      </c>
      <c r="AK319" s="102" t="s">
        <v>8394</v>
      </c>
      <c r="AL319" s="101" t="s">
        <v>8395</v>
      </c>
      <c r="AM319" s="101" t="s">
        <v>8396</v>
      </c>
      <c r="AN319" s="101" t="s">
        <v>8397</v>
      </c>
      <c r="AO319" s="101" t="s">
        <v>8386</v>
      </c>
      <c r="AP319" s="101" t="s">
        <v>8398</v>
      </c>
      <c r="AQ319" s="101" t="s">
        <v>8399</v>
      </c>
      <c r="AR319" s="101" t="s">
        <v>8400</v>
      </c>
      <c r="AS319" s="101" t="s">
        <v>8386</v>
      </c>
      <c r="AT319" s="101" t="s">
        <v>8401</v>
      </c>
      <c r="AU319" s="101" t="s">
        <v>8402</v>
      </c>
      <c r="AV319" s="101" t="s">
        <v>8403</v>
      </c>
      <c r="AW319" s="101" t="s">
        <v>8404</v>
      </c>
      <c r="AX319" s="101" t="s">
        <v>8405</v>
      </c>
      <c r="AY319" s="101" t="s">
        <v>8406</v>
      </c>
      <c r="AZ319" s="101" t="s">
        <v>8407</v>
      </c>
      <c r="BA319" s="103" t="s">
        <v>8408</v>
      </c>
      <c r="BB319" s="18" t="str">
        <f t="shared" si="113"/>
        <v>Мачурка
Stellaria media
Vogelmiere</v>
      </c>
      <c r="BC319" s="18" t="str">
        <f t="shared" si="114"/>
        <v>Kyllingemad
Stellaria media
Vogelmiere</v>
      </c>
      <c r="BD319" s="18" t="str">
        <f t="shared" si="115"/>
        <v xml:space="preserve">Vogelmiere
Stellaria media
</v>
      </c>
      <c r="BE319" s="18" t="str">
        <f t="shared" si="116"/>
        <v>Chickweed
Stellaria media
Vogelmiere</v>
      </c>
      <c r="BF319" s="18" t="str">
        <f t="shared" si="117"/>
        <v>Kikerhein
Stellaria media
Vogelmiere</v>
      </c>
      <c r="BG319" s="18" t="str">
        <f t="shared" si="118"/>
        <v>Vikukka
Stellaria media
Vogelmiere</v>
      </c>
      <c r="BH319" s="18" t="str">
        <f t="shared" si="119"/>
        <v>Mouron des oiseaux
Stellaria media
Vogelmiere</v>
      </c>
      <c r="BI319" s="18" t="str">
        <f t="shared" si="120"/>
        <v>Ανθόχορτο
Stellaria media
Vogelmiere</v>
      </c>
      <c r="BJ319" s="18" t="str">
        <f t="shared" si="121"/>
        <v>Giolcach
Stellaria media
Vogelmiere</v>
      </c>
      <c r="BK319" s="18" t="str">
        <f t="shared" si="122"/>
        <v>Kjúklingur
Stellaria media
Vogelmiere</v>
      </c>
      <c r="BL319" s="18" t="str">
        <f t="shared" si="123"/>
        <v>Cerastio
Stellaria media
Vogelmiere</v>
      </c>
      <c r="BM319" s="18" t="str">
        <f t="shared" si="124"/>
        <v>ハコベ
Stellaria media
Vogelmiere</v>
      </c>
      <c r="BN319" s="18" t="str">
        <f t="shared" si="125"/>
        <v>Mišjakinja
Stellaria media
Vogelmiere</v>
      </c>
      <c r="BO319" s="18" t="str">
        <f t="shared" si="126"/>
        <v>Aunazāles
Stellaria media
Vogelmiere</v>
      </c>
      <c r="BP319" s="18" t="str">
        <f t="shared" si="127"/>
        <v>Avinžolė
Stellaria media
Vogelmiere</v>
      </c>
      <c r="BQ319" s="18" t="str">
        <f t="shared" si="128"/>
        <v>Chickweed
Stellaria media
Vogelmiere</v>
      </c>
      <c r="BR319" s="18" t="str">
        <f t="shared" si="129"/>
        <v>Muur
Stellaria media
Vogelmiere</v>
      </c>
      <c r="BS319" s="18" t="str">
        <f t="shared" si="130"/>
        <v>Kyllingemat
Stellaria media
Vogelmiere</v>
      </c>
      <c r="BT319" s="18" t="str">
        <f t="shared" si="131"/>
        <v>Ciecierzyca
Stellaria media
Vogelmiere</v>
      </c>
      <c r="BU319" s="18" t="str">
        <f t="shared" si="132"/>
        <v>Chickweed
Stellaria media
Vogelmiere</v>
      </c>
      <c r="BV319" s="18" t="str">
        <f t="shared" si="133"/>
        <v>Puiul
Stellaria media
Vogelmiere</v>
      </c>
      <c r="BW319" s="18" t="str">
        <f t="shared" si="134"/>
        <v>Våtarv
Stellaria media
Vogelmiere</v>
      </c>
      <c r="BX319" s="18" t="str">
        <f t="shared" si="135"/>
        <v>Čakan
Stellaria media
Vogelmiere</v>
      </c>
      <c r="BY319" s="18" t="str">
        <f t="shared" si="136"/>
        <v>Piščančja trava
Stellaria media
Vogelmiere</v>
      </c>
      <c r="BZ319" s="18" t="str">
        <f t="shared" si="137"/>
        <v>Pamplina
Stellaria media
Vogelmiere</v>
      </c>
      <c r="CA319" s="18" t="str">
        <f t="shared" si="138"/>
        <v>Ptačinec
Stellaria media
Vogelmiere</v>
      </c>
      <c r="CB319" s="18" t="str">
        <f t="shared" si="139"/>
        <v>Kuş otu
Stellaria media
Vogelmiere</v>
      </c>
      <c r="CC319" s="18" t="str">
        <f t="shared" si="140"/>
        <v>Tyúkhúr
Stellaria media
Vogelmiere</v>
      </c>
    </row>
    <row r="320" spans="2:81" ht="48" x14ac:dyDescent="0.2">
      <c r="B320" s="136">
        <v>318</v>
      </c>
      <c r="C320" s="3">
        <v>15251</v>
      </c>
      <c r="D320" s="98">
        <v>4055473152516</v>
      </c>
      <c r="E320" s="17">
        <v>1.85</v>
      </c>
      <c r="F320" s="17">
        <v>100</v>
      </c>
      <c r="G320" s="99" t="s">
        <v>3119</v>
      </c>
      <c r="H320" s="98" t="s">
        <v>9734</v>
      </c>
      <c r="I320" s="17" t="s">
        <v>3076</v>
      </c>
      <c r="J320" s="17" t="s">
        <v>3077</v>
      </c>
      <c r="K320" s="3">
        <v>75251</v>
      </c>
      <c r="L320" s="98">
        <v>4055473752518</v>
      </c>
      <c r="M320" s="17">
        <v>2.4500000000000002</v>
      </c>
      <c r="N320" s="3">
        <v>85251</v>
      </c>
      <c r="O320" s="98">
        <v>4055473852515</v>
      </c>
      <c r="P320" s="17">
        <v>3.75</v>
      </c>
      <c r="Q320" s="3">
        <v>55251</v>
      </c>
      <c r="R320" s="98">
        <v>4055473552514</v>
      </c>
      <c r="S320" s="17">
        <v>4.95</v>
      </c>
      <c r="T320" s="3">
        <v>35251</v>
      </c>
      <c r="U320" s="98">
        <v>4055473352510</v>
      </c>
      <c r="V320" s="17">
        <v>6.75</v>
      </c>
      <c r="W320" s="3">
        <v>65251</v>
      </c>
      <c r="X320" s="98">
        <v>4055473652511</v>
      </c>
      <c r="Y320" s="17">
        <v>2.95</v>
      </c>
      <c r="Z320" s="101" t="s">
        <v>8409</v>
      </c>
      <c r="AA320" s="101" t="s">
        <v>7749</v>
      </c>
      <c r="AB320" s="101" t="s">
        <v>8410</v>
      </c>
      <c r="AC320" s="101" t="s">
        <v>8411</v>
      </c>
      <c r="AD320" s="101" t="s">
        <v>8412</v>
      </c>
      <c r="AE320" s="101" t="s">
        <v>8413</v>
      </c>
      <c r="AF320" s="101" t="s">
        <v>8414</v>
      </c>
      <c r="AG320" s="101" t="s">
        <v>8415</v>
      </c>
      <c r="AH320" s="101" t="s">
        <v>8411</v>
      </c>
      <c r="AI320" s="101" t="s">
        <v>8411</v>
      </c>
      <c r="AJ320" s="101" t="s">
        <v>8416</v>
      </c>
      <c r="AK320" s="102" t="s">
        <v>8417</v>
      </c>
      <c r="AL320" s="101" t="s">
        <v>8418</v>
      </c>
      <c r="AM320" s="101" t="s">
        <v>8419</v>
      </c>
      <c r="AN320" s="101" t="s">
        <v>8420</v>
      </c>
      <c r="AO320" s="101" t="s">
        <v>8411</v>
      </c>
      <c r="AP320" s="101" t="s">
        <v>8421</v>
      </c>
      <c r="AQ320" s="101" t="s">
        <v>8422</v>
      </c>
      <c r="AR320" s="101" t="s">
        <v>8423</v>
      </c>
      <c r="AS320" s="101" t="s">
        <v>8424</v>
      </c>
      <c r="AT320" s="101" t="s">
        <v>8425</v>
      </c>
      <c r="AU320" s="101" t="s">
        <v>8426</v>
      </c>
      <c r="AV320" s="101" t="s">
        <v>8427</v>
      </c>
      <c r="AW320" s="101" t="s">
        <v>8428</v>
      </c>
      <c r="AX320" s="101" t="s">
        <v>8429</v>
      </c>
      <c r="AY320" s="101" t="s">
        <v>8430</v>
      </c>
      <c r="AZ320" s="101" t="s">
        <v>8431</v>
      </c>
      <c r="BA320" s="103" t="s">
        <v>8432</v>
      </c>
      <c r="BB320" s="18" t="str">
        <f t="shared" si="113"/>
        <v>сминдух
Trigonella foenum-graecum
Bockshornklee</v>
      </c>
      <c r="BC320" s="18" t="str">
        <f t="shared" si="114"/>
        <v>Bukkehorn
Trigonella foenum-graecum
Bockshornklee</v>
      </c>
      <c r="BD320" s="18" t="str">
        <f t="shared" si="115"/>
        <v xml:space="preserve">Bockshornklee
Trigonella foenum-graecum
</v>
      </c>
      <c r="BE320" s="18" t="str">
        <f t="shared" si="116"/>
        <v>Fenugreek
Trigonella foenum-graecum
Bockshornklee</v>
      </c>
      <c r="BF320" s="18" t="str">
        <f t="shared" si="117"/>
        <v>Lambalääts
Trigonella foenum-graecum
Bockshornklee</v>
      </c>
      <c r="BG320" s="18" t="str">
        <f t="shared" si="118"/>
        <v>Sarviapila
Trigonella foenum-graecum
Bockshornklee</v>
      </c>
      <c r="BH320" s="18" t="str">
        <f t="shared" si="119"/>
        <v>Fenugrec
Trigonella foenum-graecum
Bockshornklee</v>
      </c>
      <c r="BI320" s="18" t="str">
        <f t="shared" si="120"/>
        <v>τριγωνάκι
Trigonella foenum-graecum
Bockshornklee</v>
      </c>
      <c r="BJ320" s="18" t="str">
        <f t="shared" si="121"/>
        <v>Fenugreek
Trigonella foenum-graecum
Bockshornklee</v>
      </c>
      <c r="BK320" s="18" t="str">
        <f t="shared" si="122"/>
        <v>Fenugreek
Trigonella foenum-graecum
Bockshornklee</v>
      </c>
      <c r="BL320" s="18" t="str">
        <f t="shared" si="123"/>
        <v>Fieno greco
Trigonella foenum-graecum
Bockshornklee</v>
      </c>
      <c r="BM320" s="18" t="str">
        <f t="shared" si="124"/>
        <v>フェヌグリーク
Trigonella foenum-graecum
Bockshornklee</v>
      </c>
      <c r="BN320" s="18" t="str">
        <f t="shared" si="125"/>
        <v>Piskavica
Trigonella foenum-graecum
Bockshornklee</v>
      </c>
      <c r="BO320" s="18" t="str">
        <f t="shared" si="126"/>
        <v>Mātīte
Trigonella foenum-graecum
Bockshornklee</v>
      </c>
      <c r="BP320" s="18" t="str">
        <f t="shared" si="127"/>
        <v>Ožragė
Trigonella foenum-graecum
Bockshornklee</v>
      </c>
      <c r="BQ320" s="18" t="str">
        <f t="shared" si="128"/>
        <v>Fenugreek
Trigonella foenum-graecum
Bockshornklee</v>
      </c>
      <c r="BR320" s="18" t="str">
        <f t="shared" si="129"/>
        <v>Fenegriek
Trigonella foenum-graecum
Bockshornklee</v>
      </c>
      <c r="BS320" s="18" t="str">
        <f t="shared" si="130"/>
        <v>Bukkehornkløver
Trigonella foenum-graecum
Bockshornklee</v>
      </c>
      <c r="BT320" s="18" t="str">
        <f t="shared" si="131"/>
        <v>Kozieradka
Trigonella foenum-graecum
Bockshornklee</v>
      </c>
      <c r="BU320" s="18" t="str">
        <f t="shared" si="132"/>
        <v>Fenacho
Trigonella foenum-graecum
Bockshornklee</v>
      </c>
      <c r="BV320" s="18" t="str">
        <f t="shared" si="133"/>
        <v>Schinduf
Trigonella foenum-graecum
Bockshornklee</v>
      </c>
      <c r="BW320" s="18" t="str">
        <f t="shared" si="134"/>
        <v>Bockhornsklöver
Trigonella foenum-graecum
Bockshornklee</v>
      </c>
      <c r="BX320" s="18" t="str">
        <f t="shared" si="135"/>
        <v>Senovka grécka
Trigonella foenum-graecum
Bockshornklee</v>
      </c>
      <c r="BY320" s="18" t="str">
        <f t="shared" si="136"/>
        <v>Triplata
Trigonella foenum-graecum
Bockshornklee</v>
      </c>
      <c r="BZ320" s="18" t="str">
        <f t="shared" si="137"/>
        <v>Fenogreco
Trigonella foenum-graecum
Bockshornklee</v>
      </c>
      <c r="CA320" s="18" t="str">
        <f t="shared" si="138"/>
        <v>Pískavice řecké seno
Trigonella foenum-graecum
Bockshornklee</v>
      </c>
      <c r="CB320" s="18" t="str">
        <f t="shared" si="139"/>
        <v>Çemen otu
Trigonella foenum-graecum
Bockshornklee</v>
      </c>
      <c r="CC320" s="18" t="str">
        <f t="shared" si="140"/>
        <v>Görögszéna
Trigonella foenum-graecum
Bockshornklee</v>
      </c>
    </row>
    <row r="321" spans="2:81" ht="48" x14ac:dyDescent="0.2">
      <c r="B321" s="136">
        <v>319</v>
      </c>
      <c r="C321" s="3">
        <v>19411</v>
      </c>
      <c r="D321" s="98">
        <v>4055473194110</v>
      </c>
      <c r="E321" s="17">
        <v>1.85</v>
      </c>
      <c r="F321" s="17">
        <v>40</v>
      </c>
      <c r="G321" s="99" t="s">
        <v>3120</v>
      </c>
      <c r="H321" s="98" t="s">
        <v>9734</v>
      </c>
      <c r="I321" s="17" t="s">
        <v>407</v>
      </c>
      <c r="J321" s="17" t="s">
        <v>3078</v>
      </c>
      <c r="K321" s="3">
        <v>79411</v>
      </c>
      <c r="L321" s="98">
        <v>4055473794112</v>
      </c>
      <c r="M321" s="17">
        <v>2.4500000000000002</v>
      </c>
      <c r="N321" s="3">
        <v>89411</v>
      </c>
      <c r="O321" s="98">
        <v>4055473894119</v>
      </c>
      <c r="P321" s="17">
        <v>3.75</v>
      </c>
      <c r="Q321" s="3">
        <v>59411</v>
      </c>
      <c r="R321" s="98">
        <v>4055473594118</v>
      </c>
      <c r="S321" s="17">
        <v>4.95</v>
      </c>
      <c r="T321" s="3">
        <v>39411</v>
      </c>
      <c r="U321" s="98">
        <v>4055473394114</v>
      </c>
      <c r="V321" s="17">
        <v>6.75</v>
      </c>
      <c r="W321" s="3">
        <v>69411</v>
      </c>
      <c r="X321" s="98">
        <v>4055473694115</v>
      </c>
      <c r="Y321" s="17">
        <v>2.95</v>
      </c>
      <c r="Z321" s="101" t="s">
        <v>8433</v>
      </c>
      <c r="AA321" s="101" t="s">
        <v>8434</v>
      </c>
      <c r="AB321" s="101" t="s">
        <v>408</v>
      </c>
      <c r="AC321" s="101" t="s">
        <v>406</v>
      </c>
      <c r="AD321" s="101" t="s">
        <v>8435</v>
      </c>
      <c r="AE321" s="101" t="s">
        <v>8436</v>
      </c>
      <c r="AF321" s="101" t="s">
        <v>2667</v>
      </c>
      <c r="AG321" s="101" t="s">
        <v>8437</v>
      </c>
      <c r="AH321" s="101" t="s">
        <v>8438</v>
      </c>
      <c r="AI321" s="101" t="s">
        <v>8439</v>
      </c>
      <c r="AJ321" s="101" t="s">
        <v>407</v>
      </c>
      <c r="AK321" s="102" t="s">
        <v>8440</v>
      </c>
      <c r="AL321" s="101" t="s">
        <v>8441</v>
      </c>
      <c r="AM321" s="101" t="s">
        <v>8442</v>
      </c>
      <c r="AN321" s="101" t="s">
        <v>8443</v>
      </c>
      <c r="AO321" s="101" t="s">
        <v>8444</v>
      </c>
      <c r="AP321" s="101" t="s">
        <v>8445</v>
      </c>
      <c r="AQ321" s="101" t="s">
        <v>8446</v>
      </c>
      <c r="AR321" s="101" t="s">
        <v>2669</v>
      </c>
      <c r="AS321" s="101" t="s">
        <v>8447</v>
      </c>
      <c r="AT321" s="101" t="s">
        <v>8448</v>
      </c>
      <c r="AU321" s="101" t="s">
        <v>8449</v>
      </c>
      <c r="AV321" s="101" t="s">
        <v>8450</v>
      </c>
      <c r="AW321" s="101" t="s">
        <v>8441</v>
      </c>
      <c r="AX321" s="101" t="s">
        <v>2668</v>
      </c>
      <c r="AY321" s="101" t="s">
        <v>8451</v>
      </c>
      <c r="AZ321" s="101" t="s">
        <v>8452</v>
      </c>
      <c r="BA321" s="103" t="s">
        <v>8453</v>
      </c>
      <c r="BB321" s="18" t="str">
        <f t="shared" si="113"/>
        <v>Истинска тигрова челюст
Faucaria tigrina
Echter Tigerrachen</v>
      </c>
      <c r="BC321" s="18" t="str">
        <f t="shared" si="114"/>
        <v>Ægte tigerkæbe
Faucaria tigrina
Echter Tigerrachen</v>
      </c>
      <c r="BD321" s="18" t="str">
        <f t="shared" si="115"/>
        <v xml:space="preserve">Echter Tigerrachen
Faucaria tigrina
</v>
      </c>
      <c r="BE321" s="18" t="str">
        <f t="shared" si="116"/>
        <v>Tiger Jaw
Faucaria tigrina
Echter Tigerrachen</v>
      </c>
      <c r="BF321" s="18" t="str">
        <f t="shared" si="117"/>
        <v>Tõeline tiigri lõualuu
Faucaria tigrina
Echter Tigerrachen</v>
      </c>
      <c r="BG321" s="18" t="str">
        <f t="shared" si="118"/>
        <v>Todellinen tiikerileuka
Faucaria tigrina
Echter Tigerrachen</v>
      </c>
      <c r="BH321" s="18" t="str">
        <f t="shared" si="119"/>
        <v>Gueule de tigre
Faucaria tigrina
Echter Tigerrachen</v>
      </c>
      <c r="BI321" s="18" t="str">
        <f t="shared" si="120"/>
        <v>Πραγματικό σαγόνι τίγρης
Faucaria tigrina
Echter Tigerrachen</v>
      </c>
      <c r="BJ321" s="18" t="str">
        <f t="shared" si="121"/>
        <v>Jaw fíor-tíogair
Faucaria tigrina
Echter Tigerrachen</v>
      </c>
      <c r="BK321" s="18" t="str">
        <f t="shared" si="122"/>
        <v>Ekta tígrisdýr
Faucaria tigrina
Echter Tigerrachen</v>
      </c>
      <c r="BL321" s="18" t="str">
        <f t="shared" si="123"/>
        <v>Faucaria tigrina
Faucaria tigrina
Echter Tigerrachen</v>
      </c>
      <c r="BM321" s="18" t="str">
        <f t="shared" si="124"/>
        <v>四海波
Faucaria tigrina
Echter Tigerrachen</v>
      </c>
      <c r="BN321" s="18" t="str">
        <f t="shared" si="125"/>
        <v>Prava tigrova čeljust
Faucaria tigrina
Echter Tigerrachen</v>
      </c>
      <c r="BO321" s="18" t="str">
        <f t="shared" si="126"/>
        <v>Īsts tīģera žoklis
Faucaria tigrina
Echter Tigerrachen</v>
      </c>
      <c r="BP321" s="18" t="str">
        <f t="shared" si="127"/>
        <v>Tikras tigro žandikaulis
Faucaria tigrina
Echter Tigerrachen</v>
      </c>
      <c r="BQ321" s="18" t="str">
        <f t="shared" si="128"/>
        <v>Xedaq tat-tiger reali
Faucaria tigrina
Echter Tigerrachen</v>
      </c>
      <c r="BR321" s="18" t="str">
        <f t="shared" si="129"/>
        <v>Cactussen - Echte Tijgerkaken
Faucaria tigrina
Echter Tigerrachen</v>
      </c>
      <c r="BS321" s="18" t="str">
        <f t="shared" si="130"/>
        <v>Ekte tigerkjeve
Faucaria tigrina
Echter Tigerrachen</v>
      </c>
      <c r="BT321" s="18" t="str">
        <f t="shared" si="131"/>
        <v>Prawdziwe Szczęki Tygrysa
Faucaria tigrina
Echter Tigerrachen</v>
      </c>
      <c r="BU321" s="18" t="str">
        <f t="shared" si="132"/>
        <v>Mandíbula de tigre real
Faucaria tigrina
Echter Tigerrachen</v>
      </c>
      <c r="BV321" s="18" t="str">
        <f t="shared" si="133"/>
        <v>Cactuși - Fălci De Tigru
Faucaria tigrina
Echter Tigerrachen</v>
      </c>
      <c r="BW321" s="18" t="str">
        <f t="shared" si="134"/>
        <v>Kaktusar - Riktiga Tigerbackar
Faucaria tigrina
Echter Tigerrachen</v>
      </c>
      <c r="BX321" s="18" t="str">
        <f t="shared" si="135"/>
        <v>Skutočná tigria čeľusť
Faucaria tigrina
Echter Tigerrachen</v>
      </c>
      <c r="BY321" s="18" t="str">
        <f t="shared" si="136"/>
        <v>Prava tigrova čeljust
Faucaria tigrina
Echter Tigerrachen</v>
      </c>
      <c r="BZ321" s="18" t="str">
        <f t="shared" si="137"/>
        <v>Boca de tigre
Faucaria tigrina
Echter Tigerrachen</v>
      </c>
      <c r="CA321" s="18" t="str">
        <f t="shared" si="138"/>
        <v>Skutečná tygří čelist
Faucaria tigrina
Echter Tigerrachen</v>
      </c>
      <c r="CB321" s="18" t="str">
        <f t="shared" si="139"/>
        <v>Gerçek kaplan çenesi
Faucaria tigrina
Echter Tigerrachen</v>
      </c>
      <c r="CC321" s="18" t="str">
        <f t="shared" si="140"/>
        <v>Igazi tigrispofa
Faucaria tigrina
Echter Tigerrachen</v>
      </c>
    </row>
    <row r="322" spans="2:81" ht="48" x14ac:dyDescent="0.2">
      <c r="B322" s="136">
        <v>320</v>
      </c>
      <c r="C322" s="3">
        <v>19412</v>
      </c>
      <c r="D322" s="98">
        <v>4055473194127</v>
      </c>
      <c r="E322" s="17">
        <v>1.85</v>
      </c>
      <c r="F322" s="17">
        <v>40</v>
      </c>
      <c r="G322" s="99" t="s">
        <v>3120</v>
      </c>
      <c r="H322" s="98" t="s">
        <v>9734</v>
      </c>
      <c r="I322" s="17" t="s">
        <v>401</v>
      </c>
      <c r="J322" s="17" t="s">
        <v>3079</v>
      </c>
      <c r="K322" s="3">
        <v>79412</v>
      </c>
      <c r="L322" s="98">
        <v>4055473794129</v>
      </c>
      <c r="M322" s="17">
        <v>2.4500000000000002</v>
      </c>
      <c r="N322" s="3">
        <v>89412</v>
      </c>
      <c r="O322" s="98">
        <v>4055473894126</v>
      </c>
      <c r="P322" s="17">
        <v>3.75</v>
      </c>
      <c r="Q322" s="3">
        <v>59412</v>
      </c>
      <c r="R322" s="98">
        <v>4055473594125</v>
      </c>
      <c r="S322" s="17">
        <v>4.95</v>
      </c>
      <c r="T322" s="3">
        <v>39412</v>
      </c>
      <c r="U322" s="98">
        <v>4055473394121</v>
      </c>
      <c r="V322" s="17">
        <v>6.75</v>
      </c>
      <c r="W322" s="3">
        <v>69412</v>
      </c>
      <c r="X322" s="98">
        <v>4055473694122</v>
      </c>
      <c r="Y322" s="17">
        <v>2.95</v>
      </c>
      <c r="Z322" s="101" t="s">
        <v>8454</v>
      </c>
      <c r="AA322" s="101" t="s">
        <v>8455</v>
      </c>
      <c r="AB322" s="101" t="s">
        <v>402</v>
      </c>
      <c r="AC322" s="101" t="s">
        <v>400</v>
      </c>
      <c r="AD322" s="101" t="s">
        <v>8456</v>
      </c>
      <c r="AE322" s="101" t="s">
        <v>8457</v>
      </c>
      <c r="AF322" s="101" t="s">
        <v>2670</v>
      </c>
      <c r="AG322" s="101" t="s">
        <v>8458</v>
      </c>
      <c r="AH322" s="101" t="s">
        <v>8459</v>
      </c>
      <c r="AI322" s="101" t="s">
        <v>8460</v>
      </c>
      <c r="AJ322" s="101" t="s">
        <v>2671</v>
      </c>
      <c r="AK322" s="102" t="s">
        <v>8461</v>
      </c>
      <c r="AL322" s="101" t="s">
        <v>8462</v>
      </c>
      <c r="AM322" s="101" t="s">
        <v>8463</v>
      </c>
      <c r="AN322" s="101" t="s">
        <v>8464</v>
      </c>
      <c r="AO322" s="101" t="s">
        <v>8465</v>
      </c>
      <c r="AP322" s="101" t="s">
        <v>8466</v>
      </c>
      <c r="AQ322" s="101" t="s">
        <v>8467</v>
      </c>
      <c r="AR322" s="101" t="s">
        <v>2673</v>
      </c>
      <c r="AS322" s="101" t="s">
        <v>8468</v>
      </c>
      <c r="AT322" s="101" t="s">
        <v>8469</v>
      </c>
      <c r="AU322" s="101" t="s">
        <v>8470</v>
      </c>
      <c r="AV322" s="101" t="s">
        <v>8471</v>
      </c>
      <c r="AW322" s="101" t="s">
        <v>8472</v>
      </c>
      <c r="AX322" s="101" t="s">
        <v>2672</v>
      </c>
      <c r="AY322" s="101" t="s">
        <v>8473</v>
      </c>
      <c r="AZ322" s="101" t="s">
        <v>8474</v>
      </c>
      <c r="BA322" s="103" t="s">
        <v>8475</v>
      </c>
      <c r="BB322" s="18" t="str">
        <f t="shared" si="113"/>
        <v>Кралицата на нощта
Selenicerus grandiflorus
Königin der Nacht</v>
      </c>
      <c r="BC322" s="18" t="str">
        <f t="shared" si="114"/>
        <v>Nattens Dronning
Selenicerus grandiflorus
Königin der Nacht</v>
      </c>
      <c r="BD322" s="18" t="str">
        <f t="shared" si="115"/>
        <v xml:space="preserve">Königin der Nacht
Selenicerus grandiflorus
</v>
      </c>
      <c r="BE322" s="18" t="str">
        <f t="shared" si="116"/>
        <v>Queen of the Night
Selenicerus grandiflorus
Königin der Nacht</v>
      </c>
      <c r="BF322" s="18" t="str">
        <f t="shared" si="117"/>
        <v>Öökuninganna
Selenicerus grandiflorus
Königin der Nacht</v>
      </c>
      <c r="BG322" s="18" t="str">
        <f t="shared" si="118"/>
        <v>Yön kuningatar
Selenicerus grandiflorus
Königin der Nacht</v>
      </c>
      <c r="BH322" s="18" t="str">
        <f t="shared" si="119"/>
        <v>Reine de la nuit
Selenicerus grandiflorus
Königin der Nacht</v>
      </c>
      <c r="BI322" s="18" t="str">
        <f t="shared" si="120"/>
        <v>Βασίλισσα της Νύχτας
Selenicerus grandiflorus
Königin der Nacht</v>
      </c>
      <c r="BJ322" s="18" t="str">
        <f t="shared" si="121"/>
        <v>Banríon na Oíche
Selenicerus grandiflorus
Königin der Nacht</v>
      </c>
      <c r="BK322" s="18" t="str">
        <f t="shared" si="122"/>
        <v>Drottning næturinnar
Selenicerus grandiflorus
Königin der Nacht</v>
      </c>
      <c r="BL322" s="18" t="str">
        <f t="shared" si="123"/>
        <v>Regina della notte
Selenicerus grandiflorus
Königin der Nacht</v>
      </c>
      <c r="BM322" s="18" t="str">
        <f t="shared" si="124"/>
        <v>月下美人
Selenicerus grandiflorus
Königin der Nacht</v>
      </c>
      <c r="BN322" s="18" t="str">
        <f t="shared" si="125"/>
        <v>Kraljica noći
Selenicerus grandiflorus
Königin der Nacht</v>
      </c>
      <c r="BO322" s="18" t="str">
        <f t="shared" si="126"/>
        <v>Nakts karaliene
Selenicerus grandiflorus
Königin der Nacht</v>
      </c>
      <c r="BP322" s="18" t="str">
        <f t="shared" si="127"/>
        <v>Nakties karalienė
Selenicerus grandiflorus
Königin der Nacht</v>
      </c>
      <c r="BQ322" s="18" t="str">
        <f t="shared" si="128"/>
        <v>Reġina tal-Lejl
Selenicerus grandiflorus
Königin der Nacht</v>
      </c>
      <c r="BR322" s="18" t="str">
        <f t="shared" si="129"/>
        <v>Cactussen - Queen Of The Night
Selenicerus grandiflorus
Königin der Nacht</v>
      </c>
      <c r="BS322" s="18" t="str">
        <f t="shared" si="130"/>
        <v>Nattens dronning
Selenicerus grandiflorus
Königin der Nacht</v>
      </c>
      <c r="BT322" s="18" t="str">
        <f t="shared" si="131"/>
        <v>Królowa Nocy
Selenicerus grandiflorus
Königin der Nacht</v>
      </c>
      <c r="BU322" s="18" t="str">
        <f t="shared" si="132"/>
        <v>Rainha da Noite
Selenicerus grandiflorus
Königin der Nacht</v>
      </c>
      <c r="BV322" s="18" t="str">
        <f t="shared" si="133"/>
        <v>Cactuși - Regina Noptii
Selenicerus grandiflorus
Königin der Nacht</v>
      </c>
      <c r="BW322" s="18" t="str">
        <f t="shared" si="134"/>
        <v>Kaktusar - Nattens Drottning
Selenicerus grandiflorus
Königin der Nacht</v>
      </c>
      <c r="BX322" s="18" t="str">
        <f t="shared" si="135"/>
        <v>Kráľovná noci
Selenicerus grandiflorus
Königin der Nacht</v>
      </c>
      <c r="BY322" s="18" t="str">
        <f t="shared" si="136"/>
        <v>Kraljica noči
Selenicerus grandiflorus
Königin der Nacht</v>
      </c>
      <c r="BZ322" s="18" t="str">
        <f t="shared" si="137"/>
        <v>Reina de las flores
Selenicerus grandiflorus
Königin der Nacht</v>
      </c>
      <c r="CA322" s="18" t="str">
        <f t="shared" si="138"/>
        <v>Královna noci
Selenicerus grandiflorus
Königin der Nacht</v>
      </c>
      <c r="CB322" s="18" t="str">
        <f t="shared" si="139"/>
        <v>Gecenin kraliçesi
Selenicerus grandiflorus
Königin der Nacht</v>
      </c>
      <c r="CC322" s="18" t="str">
        <f t="shared" si="140"/>
        <v>Az éjszaka királynője
Selenicerus grandiflorus
Königin der Nacht</v>
      </c>
    </row>
    <row r="323" spans="2:81" ht="48" x14ac:dyDescent="0.2">
      <c r="B323" s="136">
        <v>321</v>
      </c>
      <c r="C323" s="3">
        <v>19414</v>
      </c>
      <c r="D323" s="98">
        <v>4055473194141</v>
      </c>
      <c r="E323" s="17">
        <v>1.85</v>
      </c>
      <c r="F323" s="17">
        <v>40</v>
      </c>
      <c r="G323" s="99" t="s">
        <v>3120</v>
      </c>
      <c r="H323" s="98" t="s">
        <v>9734</v>
      </c>
      <c r="I323" s="17" t="s">
        <v>386</v>
      </c>
      <c r="J323" s="17" t="s">
        <v>3080</v>
      </c>
      <c r="K323" s="3">
        <v>79414</v>
      </c>
      <c r="L323" s="98">
        <v>4055473794143</v>
      </c>
      <c r="M323" s="17">
        <v>2.4500000000000002</v>
      </c>
      <c r="N323" s="3">
        <v>89414</v>
      </c>
      <c r="O323" s="98">
        <v>4055473894140</v>
      </c>
      <c r="P323" s="17">
        <v>3.75</v>
      </c>
      <c r="Q323" s="3">
        <v>59414</v>
      </c>
      <c r="R323" s="98">
        <v>4055473594149</v>
      </c>
      <c r="S323" s="17">
        <v>4.95</v>
      </c>
      <c r="T323" s="3">
        <v>39414</v>
      </c>
      <c r="U323" s="98">
        <v>4055473394145</v>
      </c>
      <c r="V323" s="17">
        <v>6.75</v>
      </c>
      <c r="W323" s="3">
        <v>69414</v>
      </c>
      <c r="X323" s="98">
        <v>4055473694146</v>
      </c>
      <c r="Y323" s="17">
        <v>2.95</v>
      </c>
      <c r="Z323" s="101" t="s">
        <v>8476</v>
      </c>
      <c r="AA323" s="101" t="s">
        <v>8477</v>
      </c>
      <c r="AB323" s="101" t="s">
        <v>387</v>
      </c>
      <c r="AC323" s="101" t="s">
        <v>385</v>
      </c>
      <c r="AD323" s="101" t="s">
        <v>8478</v>
      </c>
      <c r="AE323" s="101" t="s">
        <v>387</v>
      </c>
      <c r="AF323" s="101" t="s">
        <v>2674</v>
      </c>
      <c r="AG323" s="101" t="s">
        <v>8479</v>
      </c>
      <c r="AH323" s="101" t="s">
        <v>8480</v>
      </c>
      <c r="AI323" s="101" t="s">
        <v>8481</v>
      </c>
      <c r="AJ323" s="101" t="s">
        <v>2675</v>
      </c>
      <c r="AK323" s="102" t="s">
        <v>8482</v>
      </c>
      <c r="AL323" s="101" t="s">
        <v>8483</v>
      </c>
      <c r="AM323" s="101" t="s">
        <v>8484</v>
      </c>
      <c r="AN323" s="101" t="s">
        <v>8485</v>
      </c>
      <c r="AO323" s="101" t="s">
        <v>8486</v>
      </c>
      <c r="AP323" s="101" t="s">
        <v>8487</v>
      </c>
      <c r="AQ323" s="101" t="s">
        <v>8488</v>
      </c>
      <c r="AR323" s="101" t="s">
        <v>8489</v>
      </c>
      <c r="AS323" s="101" t="s">
        <v>8490</v>
      </c>
      <c r="AT323" s="101" t="s">
        <v>8491</v>
      </c>
      <c r="AU323" s="101" t="s">
        <v>8492</v>
      </c>
      <c r="AV323" s="101" t="s">
        <v>8493</v>
      </c>
      <c r="AW323" s="101" t="s">
        <v>8483</v>
      </c>
      <c r="AX323" s="101" t="s">
        <v>2676</v>
      </c>
      <c r="AY323" s="101" t="s">
        <v>8493</v>
      </c>
      <c r="AZ323" s="101" t="s">
        <v>8494</v>
      </c>
      <c r="BA323" s="103" t="s">
        <v>8495</v>
      </c>
      <c r="BB323" s="18" t="str">
        <f t="shared" si="113"/>
        <v>жив гранит
Pleiospilos nelii
Lebender Granit</v>
      </c>
      <c r="BC323" s="18" t="str">
        <f t="shared" si="114"/>
        <v>Levende granit
Pleiospilos nelii
Lebender Granit</v>
      </c>
      <c r="BD323" s="18" t="str">
        <f t="shared" si="115"/>
        <v xml:space="preserve">Lebender Granit
Pleiospilos nelii
</v>
      </c>
      <c r="BE323" s="18" t="str">
        <f t="shared" si="116"/>
        <v>Living Granite
Pleiospilos nelii
Lebender Granit</v>
      </c>
      <c r="BF323" s="18" t="str">
        <f t="shared" si="117"/>
        <v>Elav graniit
Pleiospilos nelii
Lebender Granit</v>
      </c>
      <c r="BG323" s="18" t="str">
        <f t="shared" si="118"/>
        <v>Lebender Granit
Pleiospilos nelii
Lebender Granit</v>
      </c>
      <c r="BH323" s="18" t="str">
        <f t="shared" si="119"/>
        <v>Cleft Stone
Pleiospilos nelii
Lebender Granit</v>
      </c>
      <c r="BI323" s="18" t="str">
        <f t="shared" si="120"/>
        <v>ζωντανός γρανίτης
Pleiospilos nelii
Lebender Granit</v>
      </c>
      <c r="BJ323" s="18" t="str">
        <f t="shared" si="121"/>
        <v>Eibhir beo
Pleiospilos nelii
Lebender Granit</v>
      </c>
      <c r="BK323" s="18" t="str">
        <f t="shared" si="122"/>
        <v>Lifandi granít
Pleiospilos nelii
Lebender Granit</v>
      </c>
      <c r="BL323" s="18" t="str">
        <f t="shared" si="123"/>
        <v>Pleiospilos tricolore
Pleiospilos nelii
Lebender Granit</v>
      </c>
      <c r="BM323" s="18" t="str">
        <f t="shared" si="124"/>
        <v>プレイオスピロス・ネリイ
Pleiospilos nelii
Lebender Granit</v>
      </c>
      <c r="BN323" s="18" t="str">
        <f t="shared" si="125"/>
        <v>Živi granit
Pleiospilos nelii
Lebender Granit</v>
      </c>
      <c r="BO323" s="18" t="str">
        <f t="shared" si="126"/>
        <v>Dzīvais granīts
Pleiospilos nelii
Lebender Granit</v>
      </c>
      <c r="BP323" s="18" t="str">
        <f t="shared" si="127"/>
        <v>Gyvas granitas
Pleiospilos nelii
Lebender Granit</v>
      </c>
      <c r="BQ323" s="18" t="str">
        <f t="shared" si="128"/>
        <v>Granit ħaj
Pleiospilos nelii
Lebender Granit</v>
      </c>
      <c r="BR323" s="18" t="str">
        <f t="shared" si="129"/>
        <v>Vetplanten - Levend Graniet
Pleiospilos nelii
Lebender Granit</v>
      </c>
      <c r="BS323" s="18" t="str">
        <f t="shared" si="130"/>
        <v>Levende granitt
Pleiospilos nelii
Lebender Granit</v>
      </c>
      <c r="BT323" s="18" t="str">
        <f t="shared" si="131"/>
        <v>Sukulenty - Żywy Granit
Pleiospilos nelii
Lebender Granit</v>
      </c>
      <c r="BU323" s="18" t="str">
        <f t="shared" si="132"/>
        <v>Granito vivo
Pleiospilos nelii
Lebender Granit</v>
      </c>
      <c r="BV323" s="18" t="str">
        <f t="shared" si="133"/>
        <v>Cactuși - Granit Viu
Pleiospilos nelii
Lebender Granit</v>
      </c>
      <c r="BW323" s="18" t="str">
        <f t="shared" si="134"/>
        <v>Suckulenter - Levande Granit
Pleiospilos nelii
Lebender Granit</v>
      </c>
      <c r="BX323" s="18" t="str">
        <f t="shared" si="135"/>
        <v>Živá žula
Pleiospilos nelii
Lebender Granit</v>
      </c>
      <c r="BY323" s="18" t="str">
        <f t="shared" si="136"/>
        <v>Živi granit
Pleiospilos nelii
Lebender Granit</v>
      </c>
      <c r="BZ323" s="18" t="str">
        <f t="shared" si="137"/>
        <v>Piedras vivas
Pleiospilos nelii
Lebender Granit</v>
      </c>
      <c r="CA323" s="18" t="str">
        <f t="shared" si="138"/>
        <v>Živá žula
Pleiospilos nelii
Lebender Granit</v>
      </c>
      <c r="CB323" s="18" t="str">
        <f t="shared" si="139"/>
        <v>Yaşayan granit
Pleiospilos nelii
Lebender Granit</v>
      </c>
      <c r="CC323" s="18" t="str">
        <f t="shared" si="140"/>
        <v>Élő gránit
Pleiospilos nelii
Lebender Granit</v>
      </c>
    </row>
    <row r="324" spans="2:81" ht="48" x14ac:dyDescent="0.2">
      <c r="B324" s="136">
        <v>322</v>
      </c>
      <c r="C324" s="3">
        <v>19417</v>
      </c>
      <c r="D324" s="98">
        <v>4055473194172</v>
      </c>
      <c r="E324" s="17">
        <v>1.85</v>
      </c>
      <c r="F324" s="17">
        <v>40</v>
      </c>
      <c r="G324" s="99" t="s">
        <v>3120</v>
      </c>
      <c r="H324" s="98" t="s">
        <v>9734</v>
      </c>
      <c r="I324" s="17" t="s">
        <v>395</v>
      </c>
      <c r="J324" s="17" t="s">
        <v>3081</v>
      </c>
      <c r="K324" s="3">
        <v>79417</v>
      </c>
      <c r="L324" s="98">
        <v>4055473794174</v>
      </c>
      <c r="M324" s="17">
        <v>2.4500000000000002</v>
      </c>
      <c r="N324" s="3">
        <v>89417</v>
      </c>
      <c r="O324" s="98">
        <v>4055473894171</v>
      </c>
      <c r="P324" s="17">
        <v>3.75</v>
      </c>
      <c r="Q324" s="3">
        <v>59417</v>
      </c>
      <c r="R324" s="98">
        <v>4055473594170</v>
      </c>
      <c r="S324" s="17">
        <v>4.95</v>
      </c>
      <c r="T324" s="3">
        <v>39417</v>
      </c>
      <c r="U324" s="98">
        <v>4055473394176</v>
      </c>
      <c r="V324" s="17">
        <v>6.75</v>
      </c>
      <c r="W324" s="3">
        <v>69417</v>
      </c>
      <c r="X324" s="98">
        <v>4055473694177</v>
      </c>
      <c r="Y324" s="17">
        <v>2.95</v>
      </c>
      <c r="Z324" s="101" t="s">
        <v>8496</v>
      </c>
      <c r="AA324" s="101" t="s">
        <v>8497</v>
      </c>
      <c r="AB324" s="101" t="s">
        <v>396</v>
      </c>
      <c r="AC324" s="101" t="s">
        <v>394</v>
      </c>
      <c r="AD324" s="101" t="s">
        <v>8498</v>
      </c>
      <c r="AE324" s="101" t="s">
        <v>8499</v>
      </c>
      <c r="AF324" s="101" t="s">
        <v>2677</v>
      </c>
      <c r="AG324" s="101" t="s">
        <v>8500</v>
      </c>
      <c r="AH324" s="101" t="s">
        <v>8501</v>
      </c>
      <c r="AI324" s="101" t="s">
        <v>8502</v>
      </c>
      <c r="AJ324" s="101" t="s">
        <v>2678</v>
      </c>
      <c r="AK324" s="102" t="s">
        <v>8503</v>
      </c>
      <c r="AL324" s="101" t="s">
        <v>8504</v>
      </c>
      <c r="AM324" s="101" t="s">
        <v>8505</v>
      </c>
      <c r="AN324" s="101" t="s">
        <v>8506</v>
      </c>
      <c r="AO324" s="101" t="s">
        <v>8507</v>
      </c>
      <c r="AP324" s="101" t="s">
        <v>8508</v>
      </c>
      <c r="AQ324" s="101" t="s">
        <v>8509</v>
      </c>
      <c r="AR324" s="101" t="s">
        <v>2680</v>
      </c>
      <c r="AS324" s="101" t="s">
        <v>8510</v>
      </c>
      <c r="AT324" s="101" t="s">
        <v>8511</v>
      </c>
      <c r="AU324" s="101" t="s">
        <v>8512</v>
      </c>
      <c r="AV324" s="101" t="s">
        <v>8513</v>
      </c>
      <c r="AW324" s="101" t="s">
        <v>8514</v>
      </c>
      <c r="AX324" s="101" t="s">
        <v>2679</v>
      </c>
      <c r="AY324" s="101" t="s">
        <v>8515</v>
      </c>
      <c r="AZ324" s="101" t="s">
        <v>8516</v>
      </c>
      <c r="BA324" s="103" t="s">
        <v>8517</v>
      </c>
      <c r="BB324" s="18" t="str">
        <f t="shared" ref="BB324:BB366" si="141">CONCATENATE(Z324,CHAR(10),
$I324,CHAR(10),
$AB324)</f>
        <v>Старецът от Андите
Oreocereus celsianus
Alter Mann der Anden</v>
      </c>
      <c r="BC324" s="18" t="str">
        <f t="shared" ref="BC324:BC366" si="142">CONCATENATE(AA324,CHAR(10),
$I324,CHAR(10),
$AB324)</f>
        <v>Gammel mand fra Andesbjergene
Oreocereus celsianus
Alter Mann der Anden</v>
      </c>
      <c r="BD324" s="18" t="str">
        <f t="shared" ref="BD324:BD366" si="143">CONCATENATE(AB324,CHAR(10),
$I324,CHAR(10))</f>
        <v xml:space="preserve">Alter Mann der Anden
Oreocereus celsianus
</v>
      </c>
      <c r="BE324" s="18" t="str">
        <f t="shared" ref="BE324:BE366" si="144">CONCATENATE(AC324,CHAR(10),
$I324,CHAR(10),
$AB324)</f>
        <v>Old Man of the Andes
Oreocereus celsianus
Alter Mann der Anden</v>
      </c>
      <c r="BF324" s="18" t="str">
        <f t="shared" ref="BF324:BF366" si="145">CONCATENATE(AD324,CHAR(10),
$I324,CHAR(10),
$AB324)</f>
        <v>Andide vanamees
Oreocereus celsianus
Alter Mann der Anden</v>
      </c>
      <c r="BG324" s="18" t="str">
        <f t="shared" ref="BG324:BG366" si="146">CONCATENATE(AE324,CHAR(10),
$I324,CHAR(10),
$AB324)</f>
        <v>Andien vanha mies
Oreocereus celsianus
Alter Mann der Anden</v>
      </c>
      <c r="BH324" s="18" t="str">
        <f t="shared" ref="BH324:BH366" si="147">CONCATENATE(AF324,CHAR(10),
$I324,CHAR(10),
$AB324)</f>
        <v>Vieil homme des Andes
Oreocereus celsianus
Alter Mann der Anden</v>
      </c>
      <c r="BI324" s="18" t="str">
        <f t="shared" ref="BI324:BI366" si="148">CONCATENATE(AG324,CHAR(10),
$I324,CHAR(10),
$AB324)</f>
        <v>Γέρος των Άνδεων
Oreocereus celsianus
Alter Mann der Anden</v>
      </c>
      <c r="BJ324" s="18" t="str">
        <f t="shared" ref="BJ324:BJ366" si="149">CONCATENATE(AH324,CHAR(10),
$I324,CHAR(10),
$AB324)</f>
        <v>Seanfhear na nAindéas
Oreocereus celsianus
Alter Mann der Anden</v>
      </c>
      <c r="BK324" s="18" t="str">
        <f t="shared" ref="BK324:BK366" si="150">CONCATENATE(AI324,CHAR(10),
$I324,CHAR(10),
$AB324)</f>
        <v>Gamall maður í Andesfjöllum
Oreocereus celsianus
Alter Mann der Anden</v>
      </c>
      <c r="BL324" s="18" t="str">
        <f t="shared" ref="BL324:BL366" si="151">CONCATENATE(AJ324,CHAR(10),
$I324,CHAR(10),
$AB324)</f>
        <v>Orocereus
Oreocereus celsianus
Alter Mann der Anden</v>
      </c>
      <c r="BM324" s="18" t="str">
        <f t="shared" ref="BM324:BM366" si="152">CONCATENATE(AK324,CHAR(10),
$I324,CHAR(10),
$AB324)</f>
        <v>オーレオセレウス・セルシアヌス
Oreocereus celsianus
Alter Mann der Anden</v>
      </c>
      <c r="BN324" s="18" t="str">
        <f t="shared" ref="BN324:BN366" si="153">CONCATENATE(AL324,CHAR(10),
$I324,CHAR(10),
$AB324)</f>
        <v>Starac s Anda
Oreocereus celsianus
Alter Mann der Anden</v>
      </c>
      <c r="BO324" s="18" t="str">
        <f t="shared" ref="BO324:BO366" si="154">CONCATENATE(AM324,CHAR(10),
$I324,CHAR(10),
$AB324)</f>
        <v>Andu vecis
Oreocereus celsianus
Alter Mann der Anden</v>
      </c>
      <c r="BP324" s="18" t="str">
        <f t="shared" ref="BP324:BP366" si="155">CONCATENATE(AN324,CHAR(10),
$I324,CHAR(10),
$AB324)</f>
        <v>Andų senukas
Oreocereus celsianus
Alter Mann der Anden</v>
      </c>
      <c r="BQ324" s="18" t="str">
        <f t="shared" ref="BQ324:BQ366" si="156">CONCATENATE(AO324,CHAR(10),
$I324,CHAR(10),
$AB324)</f>
        <v>Raġel anzjan tal-Andes
Oreocereus celsianus
Alter Mann der Anden</v>
      </c>
      <c r="BR324" s="18" t="str">
        <f t="shared" ref="BR324:BR366" si="157">CONCATENATE(AP324,CHAR(10),
$I324,CHAR(10),
$AB324)</f>
        <v>Cactussen - Oude Man Van De Andes
Oreocereus celsianus
Alter Mann der Anden</v>
      </c>
      <c r="BS324" s="18" t="str">
        <f t="shared" ref="BS324:BS366" si="158">CONCATENATE(AQ324,CHAR(10),
$I324,CHAR(10),
$AB324)</f>
        <v>Gammel mann fra Andesfjellene
Oreocereus celsianus
Alter Mann der Anden</v>
      </c>
      <c r="BT324" s="18" t="str">
        <f t="shared" ref="BT324:BT366" si="159">CONCATENATE(AR324,CHAR(10),
$I324,CHAR(10),
$AB324)</f>
        <v>Staruszek Z Andów
Oreocereus celsianus
Alter Mann der Anden</v>
      </c>
      <c r="BU324" s="18" t="str">
        <f t="shared" ref="BU324:BU366" si="160">CONCATENATE(AS324,CHAR(10),
$I324,CHAR(10),
$AB324)</f>
        <v>Velho dos Andes
Oreocereus celsianus
Alter Mann der Anden</v>
      </c>
      <c r="BV324" s="18" t="str">
        <f t="shared" ref="BV324:BV366" si="161">CONCATENATE(AT324,CHAR(10),
$I324,CHAR(10),
$AB324)</f>
        <v>Cactuși - Bătrân Din Anzi
Oreocereus celsianus
Alter Mann der Anden</v>
      </c>
      <c r="BW324" s="18" t="str">
        <f t="shared" ref="BW324:BW366" si="162">CONCATENATE(AU324,CHAR(10),
$I324,CHAR(10),
$AB324)</f>
        <v>Kaktusar - Andenes Gamla Man
Oreocereus celsianus
Alter Mann der Anden</v>
      </c>
      <c r="BX324" s="18" t="str">
        <f t="shared" ref="BX324:BX366" si="163">CONCATENATE(AV324,CHAR(10),
$I324,CHAR(10),
$AB324)</f>
        <v>Starý muž z Ánd
Oreocereus celsianus
Alter Mann der Anden</v>
      </c>
      <c r="BY324" s="18" t="str">
        <f t="shared" ref="BY324:BY366" si="164">CONCATENATE(AW324,CHAR(10),
$I324,CHAR(10),
$AB324)</f>
        <v>Starec iz Andov
Oreocereus celsianus
Alter Mann der Anden</v>
      </c>
      <c r="BZ324" s="18" t="str">
        <f t="shared" ref="BZ324:BZ366" si="165">CONCATENATE(AX324,CHAR(10),
$I324,CHAR(10),
$AB324)</f>
        <v>Viejo hombre de los Andes
Oreocereus celsianus
Alter Mann der Anden</v>
      </c>
      <c r="CA324" s="18" t="str">
        <f t="shared" ref="CA324:CA366" si="166">CONCATENATE(AY324,CHAR(10),
$I324,CHAR(10),
$AB324)</f>
        <v>Starý muž z And
Oreocereus celsianus
Alter Mann der Anden</v>
      </c>
      <c r="CB324" s="18" t="str">
        <f t="shared" ref="CB324:CB366" si="167">CONCATENATE(AZ324,CHAR(10),
$I324,CHAR(10),
$AB324)</f>
        <v>And Dağları'nın yaşlı adamı
Oreocereus celsianus
Alter Mann der Anden</v>
      </c>
      <c r="CC324" s="18" t="str">
        <f t="shared" ref="CC324:CC366" si="168">CONCATENATE(BA324,CHAR(10),
$I324,CHAR(10),
$AB324)</f>
        <v>Andok öregje
Oreocereus celsianus
Alter Mann der Anden</v>
      </c>
    </row>
    <row r="325" spans="2:81" ht="48" x14ac:dyDescent="0.2">
      <c r="B325" s="136">
        <v>323</v>
      </c>
      <c r="C325" s="3">
        <v>19421</v>
      </c>
      <c r="D325" s="98">
        <v>4055473194219</v>
      </c>
      <c r="E325" s="17">
        <v>1.85</v>
      </c>
      <c r="F325" s="17">
        <v>40</v>
      </c>
      <c r="G325" s="99" t="s">
        <v>3120</v>
      </c>
      <c r="H325" s="98" t="s">
        <v>9734</v>
      </c>
      <c r="I325" s="17" t="s">
        <v>375</v>
      </c>
      <c r="J325" s="17" t="s">
        <v>3082</v>
      </c>
      <c r="K325" s="3">
        <v>79421</v>
      </c>
      <c r="L325" s="98">
        <v>4055473794211</v>
      </c>
      <c r="M325" s="17">
        <v>2.4500000000000002</v>
      </c>
      <c r="N325" s="3">
        <v>89421</v>
      </c>
      <c r="O325" s="98">
        <v>4055473894218</v>
      </c>
      <c r="P325" s="17">
        <v>3.75</v>
      </c>
      <c r="Q325" s="3">
        <v>59421</v>
      </c>
      <c r="R325" s="98">
        <v>4055473594217</v>
      </c>
      <c r="S325" s="17">
        <v>4.95</v>
      </c>
      <c r="T325" s="3">
        <v>39421</v>
      </c>
      <c r="U325" s="98">
        <v>4055473394213</v>
      </c>
      <c r="V325" s="17">
        <v>6.75</v>
      </c>
      <c r="W325" s="3">
        <v>69421</v>
      </c>
      <c r="X325" s="98">
        <v>4055473694214</v>
      </c>
      <c r="Y325" s="17">
        <v>2.95</v>
      </c>
      <c r="Z325" s="101" t="s">
        <v>8518</v>
      </c>
      <c r="AA325" s="101" t="s">
        <v>8519</v>
      </c>
      <c r="AB325" s="101" t="s">
        <v>376</v>
      </c>
      <c r="AC325" s="101" t="s">
        <v>374</v>
      </c>
      <c r="AD325" s="101" t="s">
        <v>8520</v>
      </c>
      <c r="AE325" s="101" t="s">
        <v>8521</v>
      </c>
      <c r="AF325" s="101" t="s">
        <v>2681</v>
      </c>
      <c r="AG325" s="101" t="s">
        <v>8522</v>
      </c>
      <c r="AH325" s="101" t="s">
        <v>8523</v>
      </c>
      <c r="AI325" s="101" t="s">
        <v>8524</v>
      </c>
      <c r="AJ325" s="101" t="s">
        <v>2682</v>
      </c>
      <c r="AK325" s="102" t="s">
        <v>8525</v>
      </c>
      <c r="AL325" s="101" t="s">
        <v>8526</v>
      </c>
      <c r="AM325" s="101" t="s">
        <v>8527</v>
      </c>
      <c r="AN325" s="101" t="s">
        <v>8528</v>
      </c>
      <c r="AO325" s="101" t="s">
        <v>8529</v>
      </c>
      <c r="AP325" s="101" t="s">
        <v>8530</v>
      </c>
      <c r="AQ325" s="101" t="s">
        <v>8519</v>
      </c>
      <c r="AR325" s="101" t="s">
        <v>2684</v>
      </c>
      <c r="AS325" s="101" t="s">
        <v>8531</v>
      </c>
      <c r="AT325" s="101" t="s">
        <v>8532</v>
      </c>
      <c r="AU325" s="101" t="s">
        <v>8533</v>
      </c>
      <c r="AV325" s="101" t="s">
        <v>8534</v>
      </c>
      <c r="AW325" s="101" t="s">
        <v>8535</v>
      </c>
      <c r="AX325" s="101" t="s">
        <v>2683</v>
      </c>
      <c r="AY325" s="101" t="s">
        <v>8536</v>
      </c>
      <c r="AZ325" s="101" t="s">
        <v>8537</v>
      </c>
      <c r="BA325" s="103" t="s">
        <v>8538</v>
      </c>
      <c r="BB325" s="18" t="str">
        <f t="shared" si="141"/>
        <v>стол за тъща
Echinocactus grusonii
Schwiegermutterstuhl</v>
      </c>
      <c r="BC325" s="18" t="str">
        <f t="shared" si="142"/>
        <v>Svigermor stol
Echinocactus grusonii
Schwiegermutterstuhl</v>
      </c>
      <c r="BD325" s="18" t="str">
        <f t="shared" si="143"/>
        <v xml:space="preserve">Schwiegermutterstuhl
Echinocactus grusonii
</v>
      </c>
      <c r="BE325" s="18" t="str">
        <f t="shared" si="144"/>
        <v>Barrel Cactus / Mother in law Seat
Echinocactus grusonii
Schwiegermutterstuhl</v>
      </c>
      <c r="BF325" s="18" t="str">
        <f t="shared" si="145"/>
        <v>Ämma tool
Echinocactus grusonii
Schwiegermutterstuhl</v>
      </c>
      <c r="BG325" s="18" t="str">
        <f t="shared" si="146"/>
        <v>Anoppituoli
Echinocactus grusonii
Schwiegermutterstuhl</v>
      </c>
      <c r="BH325" s="18" t="str">
        <f t="shared" si="147"/>
        <v>Coussin de belle-mère
Echinocactus grusonii
Schwiegermutterstuhl</v>
      </c>
      <c r="BI325" s="18" t="str">
        <f t="shared" si="148"/>
        <v>καρέκλα πεθεράς
Echinocactus grusonii
Schwiegermutterstuhl</v>
      </c>
      <c r="BJ325" s="18" t="str">
        <f t="shared" si="149"/>
        <v>Cathaoir mháthair-i-dlí
Echinocactus grusonii
Schwiegermutterstuhl</v>
      </c>
      <c r="BK325" s="18" t="str">
        <f t="shared" si="150"/>
        <v>Tengdamóðurstóll
Echinocactus grusonii
Schwiegermutterstuhl</v>
      </c>
      <c r="BL325" s="18" t="str">
        <f t="shared" si="151"/>
        <v>Cuscino della suocera
Echinocactus grusonii
Schwiegermutterstuhl</v>
      </c>
      <c r="BM325" s="18" t="str">
        <f t="shared" si="152"/>
        <v>キンシャチ
Echinocactus grusonii
Schwiegermutterstuhl</v>
      </c>
      <c r="BN325" s="18" t="str">
        <f t="shared" si="153"/>
        <v>Svekrva stolica
Echinocactus grusonii
Schwiegermutterstuhl</v>
      </c>
      <c r="BO325" s="18" t="str">
        <f t="shared" si="154"/>
        <v>Vīramātes krēsls
Echinocactus grusonii
Schwiegermutterstuhl</v>
      </c>
      <c r="BP325" s="18" t="str">
        <f t="shared" si="155"/>
        <v>Uošvės kėdė
Echinocactus grusonii
Schwiegermutterstuhl</v>
      </c>
      <c r="BQ325" s="18" t="str">
        <f t="shared" si="156"/>
        <v>Siġġu tal-omm
Echinocactus grusonii
Schwiegermutterstuhl</v>
      </c>
      <c r="BR325" s="18" t="str">
        <f t="shared" si="157"/>
        <v>Cactussen - Schoonmoeder Stoel
Echinocactus grusonii
Schwiegermutterstuhl</v>
      </c>
      <c r="BS325" s="18" t="str">
        <f t="shared" si="158"/>
        <v>Svigermor stol
Echinocactus grusonii
Schwiegermutterstuhl</v>
      </c>
      <c r="BT325" s="18" t="str">
        <f t="shared" si="159"/>
        <v>Krzesło Teściowej
Echinocactus grusonii
Schwiegermutterstuhl</v>
      </c>
      <c r="BU325" s="18" t="str">
        <f t="shared" si="160"/>
        <v>Cadeira de sogra
Echinocactus grusonii
Schwiegermutterstuhl</v>
      </c>
      <c r="BV325" s="18" t="str">
        <f t="shared" si="161"/>
        <v>Cactuși - Scaun De Soacră
Echinocactus grusonii
Schwiegermutterstuhl</v>
      </c>
      <c r="BW325" s="18" t="str">
        <f t="shared" si="162"/>
        <v>Kaktusar - Svärmorsstol
Echinocactus grusonii
Schwiegermutterstuhl</v>
      </c>
      <c r="BX325" s="18" t="str">
        <f t="shared" si="163"/>
        <v>Kreslo svokry
Echinocactus grusonii
Schwiegermutterstuhl</v>
      </c>
      <c r="BY325" s="18" t="str">
        <f t="shared" si="164"/>
        <v>Stol za taščo
Echinocactus grusonii
Schwiegermutterstuhl</v>
      </c>
      <c r="BZ325" s="18" t="str">
        <f t="shared" si="165"/>
        <v>Asiento de suegra
Echinocactus grusonii
Schwiegermutterstuhl</v>
      </c>
      <c r="CA325" s="18" t="str">
        <f t="shared" si="166"/>
        <v>Židle tchyně
Echinocactus grusonii
Schwiegermutterstuhl</v>
      </c>
      <c r="CB325" s="18" t="str">
        <f t="shared" si="167"/>
        <v>Kayınvalide koltuğu
Echinocactus grusonii
Schwiegermutterstuhl</v>
      </c>
      <c r="CC325" s="18" t="str">
        <f t="shared" si="168"/>
        <v>Anyós szék
Echinocactus grusonii
Schwiegermutterstuhl</v>
      </c>
    </row>
    <row r="326" spans="2:81" ht="48" x14ac:dyDescent="0.2">
      <c r="B326" s="136">
        <v>324</v>
      </c>
      <c r="C326" s="3">
        <v>19422</v>
      </c>
      <c r="D326" s="98">
        <v>4055473194226</v>
      </c>
      <c r="E326" s="17">
        <v>1.85</v>
      </c>
      <c r="F326" s="17">
        <v>40</v>
      </c>
      <c r="G326" s="99" t="s">
        <v>3120</v>
      </c>
      <c r="H326" s="98" t="s">
        <v>9734</v>
      </c>
      <c r="I326" s="17" t="s">
        <v>380</v>
      </c>
      <c r="J326" s="17" t="s">
        <v>3083</v>
      </c>
      <c r="K326" s="3">
        <v>79422</v>
      </c>
      <c r="L326" s="98">
        <v>4055473794228</v>
      </c>
      <c r="M326" s="17">
        <v>2.4500000000000002</v>
      </c>
      <c r="N326" s="3">
        <v>89422</v>
      </c>
      <c r="O326" s="98">
        <v>4055473894225</v>
      </c>
      <c r="P326" s="17">
        <v>3.75</v>
      </c>
      <c r="Q326" s="3">
        <v>59422</v>
      </c>
      <c r="R326" s="98">
        <v>4055473594224</v>
      </c>
      <c r="S326" s="17">
        <v>4.95</v>
      </c>
      <c r="T326" s="3">
        <v>39422</v>
      </c>
      <c r="U326" s="98">
        <v>4055473394220</v>
      </c>
      <c r="V326" s="17">
        <v>6.75</v>
      </c>
      <c r="W326" s="3">
        <v>69422</v>
      </c>
      <c r="X326" s="98">
        <v>4055473694221</v>
      </c>
      <c r="Y326" s="17">
        <v>2.95</v>
      </c>
      <c r="Z326" s="101" t="s">
        <v>8539</v>
      </c>
      <c r="AA326" s="101" t="s">
        <v>8540</v>
      </c>
      <c r="AB326" s="101" t="s">
        <v>381</v>
      </c>
      <c r="AC326" s="101" t="s">
        <v>379</v>
      </c>
      <c r="AD326" s="101" t="s">
        <v>8541</v>
      </c>
      <c r="AE326" s="101" t="s">
        <v>8542</v>
      </c>
      <c r="AF326" s="101" t="s">
        <v>2685</v>
      </c>
      <c r="AG326" s="101" t="s">
        <v>8543</v>
      </c>
      <c r="AH326" s="101" t="s">
        <v>8544</v>
      </c>
      <c r="AI326" s="101" t="s">
        <v>8545</v>
      </c>
      <c r="AJ326" s="101" t="s">
        <v>2686</v>
      </c>
      <c r="AK326" s="102" t="s">
        <v>8546</v>
      </c>
      <c r="AL326" s="101" t="s">
        <v>8547</v>
      </c>
      <c r="AM326" s="101" t="s">
        <v>8548</v>
      </c>
      <c r="AN326" s="101" t="s">
        <v>8549</v>
      </c>
      <c r="AO326" s="101" t="s">
        <v>8550</v>
      </c>
      <c r="AP326" s="101" t="s">
        <v>8551</v>
      </c>
      <c r="AQ326" s="101" t="s">
        <v>8552</v>
      </c>
      <c r="AR326" s="101" t="s">
        <v>2688</v>
      </c>
      <c r="AS326" s="101" t="s">
        <v>8553</v>
      </c>
      <c r="AT326" s="101" t="s">
        <v>8554</v>
      </c>
      <c r="AU326" s="101" t="s">
        <v>8555</v>
      </c>
      <c r="AV326" s="101" t="s">
        <v>8556</v>
      </c>
      <c r="AW326" s="101" t="s">
        <v>8557</v>
      </c>
      <c r="AX326" s="101" t="s">
        <v>2687</v>
      </c>
      <c r="AY326" s="101" t="s">
        <v>8558</v>
      </c>
      <c r="AZ326" s="101" t="s">
        <v>8559</v>
      </c>
      <c r="BA326" s="103" t="s">
        <v>8560</v>
      </c>
      <c r="BB326" s="18" t="str">
        <f t="shared" si="141"/>
        <v>кактус от морски таралеж
Echinopsis mirabilis
Seeigelkaktus</v>
      </c>
      <c r="BC326" s="18" t="str">
        <f t="shared" si="142"/>
        <v>Søpindsvinskaktus
Echinopsis mirabilis
Seeigelkaktus</v>
      </c>
      <c r="BD326" s="18" t="str">
        <f t="shared" si="143"/>
        <v xml:space="preserve">Seeigelkaktus
Echinopsis mirabilis
</v>
      </c>
      <c r="BE326" s="18" t="str">
        <f t="shared" si="144"/>
        <v>Flower of Adoration
Echinopsis mirabilis
Seeigelkaktus</v>
      </c>
      <c r="BF326" s="18" t="str">
        <f t="shared" si="145"/>
        <v>Merisiiliku kaktus
Echinopsis mirabilis
Seeigelkaktus</v>
      </c>
      <c r="BG326" s="18" t="str">
        <f t="shared" si="146"/>
        <v>Merisiili kaktus
Echinopsis mirabilis
Seeigelkaktus</v>
      </c>
      <c r="BH326" s="18" t="str">
        <f t="shared" si="147"/>
        <v>Fleur de la prière
Echinopsis mirabilis
Seeigelkaktus</v>
      </c>
      <c r="BI326" s="18" t="str">
        <f t="shared" si="148"/>
        <v>κάκτος αχινού
Echinopsis mirabilis
Seeigelkaktus</v>
      </c>
      <c r="BJ326" s="18" t="str">
        <f t="shared" si="149"/>
        <v>Cactus urchin farraige
Echinopsis mirabilis
Seeigelkaktus</v>
      </c>
      <c r="BK326" s="18" t="str">
        <f t="shared" si="150"/>
        <v>Ígulkerkaktus
Echinopsis mirabilis
Seeigelkaktus</v>
      </c>
      <c r="BL326" s="18" t="str">
        <f t="shared" si="151"/>
        <v>Echinopsis o Setiechinopsis mirabilis
Echinopsis mirabilis
Seeigelkaktus</v>
      </c>
      <c r="BM326" s="18" t="str">
        <f t="shared" si="152"/>
        <v>エキノプシス・ミラビリス
Echinopsis mirabilis
Seeigelkaktus</v>
      </c>
      <c r="BN326" s="18" t="str">
        <f t="shared" si="153"/>
        <v>Kaktus morskog ježa
Echinopsis mirabilis
Seeigelkaktus</v>
      </c>
      <c r="BO326" s="18" t="str">
        <f t="shared" si="154"/>
        <v>Jūras ežu kaktuss
Echinopsis mirabilis
Seeigelkaktus</v>
      </c>
      <c r="BP326" s="18" t="str">
        <f t="shared" si="155"/>
        <v>Jūrų ežių kaktusas
Echinopsis mirabilis
Seeigelkaktus</v>
      </c>
      <c r="BQ326" s="18" t="str">
        <f t="shared" si="156"/>
        <v>Kaktus tar-riċi tal-baħar
Echinopsis mirabilis
Seeigelkaktus</v>
      </c>
      <c r="BR326" s="18" t="str">
        <f t="shared" si="157"/>
        <v>Cactussen - Zee-Egelcactus
Echinopsis mirabilis
Seeigelkaktus</v>
      </c>
      <c r="BS326" s="18" t="str">
        <f t="shared" si="158"/>
        <v>Kråkebolle-kaktus
Echinopsis mirabilis
Seeigelkaktus</v>
      </c>
      <c r="BT326" s="18" t="str">
        <f t="shared" si="159"/>
        <v>Kaktus Jeżowca
Echinopsis mirabilis
Seeigelkaktus</v>
      </c>
      <c r="BU326" s="18" t="str">
        <f t="shared" si="160"/>
        <v>Ouriço do mar cacto
Echinopsis mirabilis
Seeigelkaktus</v>
      </c>
      <c r="BV326" s="18" t="str">
        <f t="shared" si="161"/>
        <v>Cactuși - Cactus De Arici De Mare
Echinopsis mirabilis
Seeigelkaktus</v>
      </c>
      <c r="BW326" s="18" t="str">
        <f t="shared" si="162"/>
        <v>Kaktusar - Sjöborre Kaktus
Echinopsis mirabilis
Seeigelkaktus</v>
      </c>
      <c r="BX326" s="18" t="str">
        <f t="shared" si="163"/>
        <v>Kaktus morského ježka
Echinopsis mirabilis
Seeigelkaktus</v>
      </c>
      <c r="BY326" s="18" t="str">
        <f t="shared" si="164"/>
        <v>Kaktus morskega ježka
Echinopsis mirabilis
Seeigelkaktus</v>
      </c>
      <c r="BZ326" s="18" t="str">
        <f t="shared" si="165"/>
        <v>Cacto erizo de mar
Echinopsis mirabilis
Seeigelkaktus</v>
      </c>
      <c r="CA326" s="18" t="str">
        <f t="shared" si="166"/>
        <v>Kaktus mořského ježka
Echinopsis mirabilis
Seeigelkaktus</v>
      </c>
      <c r="CB326" s="18" t="str">
        <f t="shared" si="167"/>
        <v>Deniz kestanesi kaktüsü
Echinopsis mirabilis
Seeigelkaktus</v>
      </c>
      <c r="CC326" s="18" t="str">
        <f t="shared" si="168"/>
        <v>Tengeri sün kaktusz
Echinopsis mirabilis
Seeigelkaktus</v>
      </c>
    </row>
    <row r="327" spans="2:81" ht="60" x14ac:dyDescent="0.2">
      <c r="B327" s="136">
        <v>325</v>
      </c>
      <c r="C327" s="3">
        <v>19425</v>
      </c>
      <c r="D327" s="98">
        <v>4055473194257</v>
      </c>
      <c r="E327" s="17">
        <v>1.85</v>
      </c>
      <c r="F327" s="17">
        <v>40</v>
      </c>
      <c r="G327" s="99" t="s">
        <v>3120</v>
      </c>
      <c r="H327" s="98" t="s">
        <v>9734</v>
      </c>
      <c r="I327" s="17" t="s">
        <v>404</v>
      </c>
      <c r="J327" s="17" t="s">
        <v>3084</v>
      </c>
      <c r="K327" s="3">
        <v>79425</v>
      </c>
      <c r="L327" s="98">
        <v>4055473794259</v>
      </c>
      <c r="M327" s="17">
        <v>2.4500000000000002</v>
      </c>
      <c r="N327" s="3">
        <v>89425</v>
      </c>
      <c r="O327" s="98">
        <v>4055473894256</v>
      </c>
      <c r="P327" s="17">
        <v>3.75</v>
      </c>
      <c r="Q327" s="3">
        <v>59425</v>
      </c>
      <c r="R327" s="98">
        <v>4055473594255</v>
      </c>
      <c r="S327" s="17">
        <v>4.95</v>
      </c>
      <c r="T327" s="3">
        <v>39425</v>
      </c>
      <c r="U327" s="98">
        <v>4055473394251</v>
      </c>
      <c r="V327" s="17">
        <v>6.75</v>
      </c>
      <c r="W327" s="3">
        <v>69425</v>
      </c>
      <c r="X327" s="98">
        <v>4055473694252</v>
      </c>
      <c r="Y327" s="17">
        <v>2.95</v>
      </c>
      <c r="Z327" s="101" t="s">
        <v>8561</v>
      </c>
      <c r="AA327" s="101" t="s">
        <v>8562</v>
      </c>
      <c r="AB327" s="101" t="s">
        <v>405</v>
      </c>
      <c r="AC327" s="101" t="s">
        <v>403</v>
      </c>
      <c r="AD327" s="101" t="s">
        <v>8563</v>
      </c>
      <c r="AE327" s="101" t="s">
        <v>8564</v>
      </c>
      <c r="AF327" s="101" t="s">
        <v>2689</v>
      </c>
      <c r="AG327" s="101" t="s">
        <v>8565</v>
      </c>
      <c r="AH327" s="101" t="s">
        <v>8566</v>
      </c>
      <c r="AI327" s="101" t="s">
        <v>8567</v>
      </c>
      <c r="AJ327" s="101" t="s">
        <v>2690</v>
      </c>
      <c r="AK327" s="102" t="s">
        <v>8568</v>
      </c>
      <c r="AL327" s="101" t="s">
        <v>8569</v>
      </c>
      <c r="AM327" s="101" t="s">
        <v>8570</v>
      </c>
      <c r="AN327" s="101" t="s">
        <v>8571</v>
      </c>
      <c r="AO327" s="101" t="s">
        <v>8572</v>
      </c>
      <c r="AP327" s="101" t="s">
        <v>8573</v>
      </c>
      <c r="AQ327" s="101" t="s">
        <v>8574</v>
      </c>
      <c r="AR327" s="101" t="s">
        <v>2691</v>
      </c>
      <c r="AS327" s="101" t="s">
        <v>8575</v>
      </c>
      <c r="AT327" s="101" t="s">
        <v>8576</v>
      </c>
      <c r="AU327" s="101" t="s">
        <v>8577</v>
      </c>
      <c r="AV327" s="101" t="s">
        <v>8578</v>
      </c>
      <c r="AW327" s="101" t="s">
        <v>8579</v>
      </c>
      <c r="AX327" s="101" t="s">
        <v>403</v>
      </c>
      <c r="AY327" s="101" t="s">
        <v>8580</v>
      </c>
      <c r="AZ327" s="101" t="s">
        <v>8581</v>
      </c>
      <c r="BA327" s="103" t="s">
        <v>8582</v>
      </c>
      <c r="BB327" s="18" t="str">
        <f t="shared" si="141"/>
        <v>Аржентински кактус джудже
Rebutia / Mix
Argentinischer Zwergkaktus</v>
      </c>
      <c r="BC327" s="18" t="str">
        <f t="shared" si="142"/>
        <v>Argentinsk dværgkaktus
Rebutia / Mix
Argentinischer Zwergkaktus</v>
      </c>
      <c r="BD327" s="18" t="str">
        <f t="shared" si="143"/>
        <v xml:space="preserve">Argentinischer Zwergkaktus
Rebutia / Mix
</v>
      </c>
      <c r="BE327" s="18" t="str">
        <f t="shared" si="144"/>
        <v>Rebutia
Rebutia / Mix
Argentinischer Zwergkaktus</v>
      </c>
      <c r="BF327" s="18" t="str">
        <f t="shared" si="145"/>
        <v>Argentina kääbuskaktus
Rebutia / Mix
Argentinischer Zwergkaktus</v>
      </c>
      <c r="BG327" s="18" t="str">
        <f t="shared" si="146"/>
        <v>Argentiinalainen kääpiökaktus
Rebutia / Mix
Argentinischer Zwergkaktus</v>
      </c>
      <c r="BH327" s="18" t="str">
        <f t="shared" si="147"/>
        <v>Cactus nain argentin
Rebutia / Mix
Argentinischer Zwergkaktus</v>
      </c>
      <c r="BI327" s="18" t="str">
        <f t="shared" si="148"/>
        <v>Αργεντινός νάνος κάκτος
Rebutia / Mix
Argentinischer Zwergkaktus</v>
      </c>
      <c r="BJ327" s="18" t="str">
        <f t="shared" si="149"/>
        <v>Cactus dwarf na hAirgintíne
Rebutia / Mix
Argentinischer Zwergkaktus</v>
      </c>
      <c r="BK327" s="18" t="str">
        <f t="shared" si="150"/>
        <v>Argentínskur dvergkaktus
Rebutia / Mix
Argentinischer Zwergkaktus</v>
      </c>
      <c r="BL327" s="18" t="str">
        <f t="shared" si="151"/>
        <v>Rebutia 
Rebutia / Mix
Argentinischer Zwergkaktus</v>
      </c>
      <c r="BM327" s="18" t="str">
        <f t="shared" si="152"/>
        <v>レブチア
Rebutia / Mix
Argentinischer Zwergkaktus</v>
      </c>
      <c r="BN327" s="18" t="str">
        <f t="shared" si="153"/>
        <v>Argentinski patuljasti kaktus
Rebutia / Mix
Argentinischer Zwergkaktus</v>
      </c>
      <c r="BO327" s="18" t="str">
        <f t="shared" si="154"/>
        <v>Argentīnas pundurkaktuss
Rebutia / Mix
Argentinischer Zwergkaktus</v>
      </c>
      <c r="BP327" s="18" t="str">
        <f t="shared" si="155"/>
        <v>Argentinos nykštukinis kaktusas
Rebutia / Mix
Argentinischer Zwergkaktus</v>
      </c>
      <c r="BQ327" s="18" t="str">
        <f t="shared" si="156"/>
        <v>Kaktus nanu Arġentin
Rebutia / Mix
Argentinischer Zwergkaktus</v>
      </c>
      <c r="BR327" s="18" t="str">
        <f t="shared" si="157"/>
        <v>Cactussen - Argentijnse Dwergcactus
Rebutia / Mix
Argentinischer Zwergkaktus</v>
      </c>
      <c r="BS327" s="18" t="str">
        <f t="shared" si="158"/>
        <v>Argentinsk dvergkaktus
Rebutia / Mix
Argentinischer Zwergkaktus</v>
      </c>
      <c r="BT327" s="18" t="str">
        <f t="shared" si="159"/>
        <v>Argentyński Kaktus Karłowaty
Rebutia / Mix
Argentinischer Zwergkaktus</v>
      </c>
      <c r="BU327" s="18" t="str">
        <f t="shared" si="160"/>
        <v>Cacto anão argentino
Rebutia / Mix
Argentinischer Zwergkaktus</v>
      </c>
      <c r="BV327" s="18" t="str">
        <f t="shared" si="161"/>
        <v>Cactuși - Cactus Pitic
Rebutia / Mix
Argentinischer Zwergkaktus</v>
      </c>
      <c r="BW327" s="18" t="str">
        <f t="shared" si="162"/>
        <v>Kaktusar - Argentinsk Dvärgkaktus
Rebutia / Mix
Argentinischer Zwergkaktus</v>
      </c>
      <c r="BX327" s="18" t="str">
        <f t="shared" si="163"/>
        <v>Argentínsky trpasličí kaktus
Rebutia / Mix
Argentinischer Zwergkaktus</v>
      </c>
      <c r="BY327" s="18" t="str">
        <f t="shared" si="164"/>
        <v>Argentinski pritlikavi kaktus
Rebutia / Mix
Argentinischer Zwergkaktus</v>
      </c>
      <c r="BZ327" s="18" t="str">
        <f t="shared" si="165"/>
        <v>Rebutia
Rebutia / Mix
Argentinischer Zwergkaktus</v>
      </c>
      <c r="CA327" s="18" t="str">
        <f t="shared" si="166"/>
        <v>Argentinský trpasličí kaktus
Rebutia / Mix
Argentinischer Zwergkaktus</v>
      </c>
      <c r="CB327" s="18" t="str">
        <f t="shared" si="167"/>
        <v>Arjantinli cüce kaktüs
Rebutia / Mix
Argentinischer Zwergkaktus</v>
      </c>
      <c r="CC327" s="18" t="str">
        <f t="shared" si="168"/>
        <v>Argentin törpe kaktusz
Rebutia / Mix
Argentinischer Zwergkaktus</v>
      </c>
    </row>
    <row r="328" spans="2:81" ht="48" x14ac:dyDescent="0.2">
      <c r="B328" s="136">
        <v>326</v>
      </c>
      <c r="C328" s="3">
        <v>19426</v>
      </c>
      <c r="D328" s="98">
        <v>4055473194264</v>
      </c>
      <c r="E328" s="17">
        <v>1.85</v>
      </c>
      <c r="F328" s="17">
        <v>10</v>
      </c>
      <c r="G328" s="99" t="s">
        <v>3120</v>
      </c>
      <c r="H328" s="98" t="s">
        <v>9734</v>
      </c>
      <c r="I328" s="17" t="s">
        <v>389</v>
      </c>
      <c r="J328" s="17" t="s">
        <v>3085</v>
      </c>
      <c r="K328" s="3">
        <v>79426</v>
      </c>
      <c r="L328" s="98">
        <v>4055473794266</v>
      </c>
      <c r="M328" s="17">
        <v>2.4500000000000002</v>
      </c>
      <c r="N328" s="3">
        <v>89426</v>
      </c>
      <c r="O328" s="98">
        <v>4055473894263</v>
      </c>
      <c r="P328" s="17">
        <v>3.75</v>
      </c>
      <c r="Q328" s="3">
        <v>59426</v>
      </c>
      <c r="R328" s="98">
        <v>4055473594262</v>
      </c>
      <c r="S328" s="17">
        <v>4.95</v>
      </c>
      <c r="T328" s="3">
        <v>39426</v>
      </c>
      <c r="U328" s="98">
        <v>4055473394268</v>
      </c>
      <c r="V328" s="17">
        <v>6.75</v>
      </c>
      <c r="W328" s="3">
        <v>69426</v>
      </c>
      <c r="X328" s="98">
        <v>4055473694269</v>
      </c>
      <c r="Y328" s="17">
        <v>2.95</v>
      </c>
      <c r="Z328" s="101" t="s">
        <v>8583</v>
      </c>
      <c r="AA328" s="101" t="s">
        <v>8584</v>
      </c>
      <c r="AB328" s="101" t="s">
        <v>390</v>
      </c>
      <c r="AC328" s="101" t="s">
        <v>388</v>
      </c>
      <c r="AD328" s="101" t="s">
        <v>8585</v>
      </c>
      <c r="AE328" s="101" t="s">
        <v>8586</v>
      </c>
      <c r="AF328" s="101" t="s">
        <v>2692</v>
      </c>
      <c r="AG328" s="101" t="s">
        <v>8587</v>
      </c>
      <c r="AH328" s="101" t="s">
        <v>8588</v>
      </c>
      <c r="AI328" s="101" t="s">
        <v>8589</v>
      </c>
      <c r="AJ328" s="101" t="s">
        <v>2693</v>
      </c>
      <c r="AK328" s="102" t="s">
        <v>8590</v>
      </c>
      <c r="AL328" s="101" t="s">
        <v>8591</v>
      </c>
      <c r="AM328" s="101" t="s">
        <v>8592</v>
      </c>
      <c r="AN328" s="101" t="s">
        <v>8593</v>
      </c>
      <c r="AO328" s="101" t="s">
        <v>8594</v>
      </c>
      <c r="AP328" s="101" t="s">
        <v>8595</v>
      </c>
      <c r="AQ328" s="101" t="s">
        <v>8596</v>
      </c>
      <c r="AR328" s="101" t="s">
        <v>2695</v>
      </c>
      <c r="AS328" s="101" t="s">
        <v>8597</v>
      </c>
      <c r="AT328" s="101" t="s">
        <v>8598</v>
      </c>
      <c r="AU328" s="101" t="s">
        <v>8599</v>
      </c>
      <c r="AV328" s="101" t="s">
        <v>8591</v>
      </c>
      <c r="AW328" s="101" t="s">
        <v>8591</v>
      </c>
      <c r="AX328" s="101" t="s">
        <v>2694</v>
      </c>
      <c r="AY328" s="101" t="s">
        <v>8591</v>
      </c>
      <c r="AZ328" s="101" t="s">
        <v>8600</v>
      </c>
      <c r="BA328" s="103" t="s">
        <v>8601</v>
      </c>
      <c r="BB328" s="18" t="str">
        <f t="shared" si="141"/>
        <v>Мадагаскар - палмово дърво
Pachypodium lamerei
Madagascar - Palme</v>
      </c>
      <c r="BC328" s="18" t="str">
        <f t="shared" si="142"/>
        <v>Madagaskar - palme
Pachypodium lamerei
Madagascar - Palme</v>
      </c>
      <c r="BD328" s="18" t="str">
        <f t="shared" si="143"/>
        <v xml:space="preserve">Madagascar - Palme
Pachypodium lamerei
</v>
      </c>
      <c r="BE328" s="18" t="str">
        <f t="shared" si="144"/>
        <v>Madagascar Palm
Pachypodium lamerei
Madagascar - Palme</v>
      </c>
      <c r="BF328" s="18" t="str">
        <f t="shared" si="145"/>
        <v>Madagaskar - palmipuu
Pachypodium lamerei
Madagascar - Palme</v>
      </c>
      <c r="BG328" s="18" t="str">
        <f t="shared" si="146"/>
        <v>Madagaskar - palmu
Pachypodium lamerei
Madagascar - Palme</v>
      </c>
      <c r="BH328" s="18" t="str">
        <f t="shared" si="147"/>
        <v>Palmier de Madagascar
Pachypodium lamerei
Madagascar - Palme</v>
      </c>
      <c r="BI328" s="18" t="str">
        <f t="shared" si="148"/>
        <v>Μαδαγασκάρη - φοίνικας
Pachypodium lamerei
Madagascar - Palme</v>
      </c>
      <c r="BJ328" s="18" t="str">
        <f t="shared" si="149"/>
        <v>Madagascar - crann pailme
Pachypodium lamerei
Madagascar - Palme</v>
      </c>
      <c r="BK328" s="18" t="str">
        <f t="shared" si="150"/>
        <v>Madagaskar - pálmatré
Pachypodium lamerei
Madagascar - Palme</v>
      </c>
      <c r="BL328" s="18" t="str">
        <f t="shared" si="151"/>
        <v>Palma del Madagascar
Pachypodium lamerei
Madagascar - Palme</v>
      </c>
      <c r="BM328" s="18" t="str">
        <f t="shared" si="152"/>
        <v>パキポディウム・ラメレイ
Pachypodium lamerei
Madagascar - Palme</v>
      </c>
      <c r="BN328" s="18" t="str">
        <f t="shared" si="153"/>
        <v>Madagaskar - palma
Pachypodium lamerei
Madagascar - Palme</v>
      </c>
      <c r="BO328" s="18" t="str">
        <f t="shared" si="154"/>
        <v>Madagaskara - palma
Pachypodium lamerei
Madagascar - Palme</v>
      </c>
      <c r="BP328" s="18" t="str">
        <f t="shared" si="155"/>
        <v>Madagaskaras – palmė
Pachypodium lamerei
Madagascar - Palme</v>
      </c>
      <c r="BQ328" s="18" t="str">
        <f t="shared" si="156"/>
        <v>Madagaskar - siġra tal-palm
Pachypodium lamerei
Madagascar - Palme</v>
      </c>
      <c r="BR328" s="18" t="str">
        <f t="shared" si="157"/>
        <v>Cactussen - Madagascar - Palm
Pachypodium lamerei
Madagascar - Palme</v>
      </c>
      <c r="BS328" s="18" t="str">
        <f t="shared" si="158"/>
        <v>Madagaskar - palmetre
Pachypodium lamerei
Madagascar - Palme</v>
      </c>
      <c r="BT328" s="18" t="str">
        <f t="shared" si="159"/>
        <v>Madagaskar - Palma
Pachypodium lamerei
Madagascar - Palme</v>
      </c>
      <c r="BU328" s="18" t="str">
        <f t="shared" si="160"/>
        <v>Madagáscar - palmeira
Pachypodium lamerei
Madagascar - Palme</v>
      </c>
      <c r="BV328" s="18" t="str">
        <f t="shared" si="161"/>
        <v>Cactuși - Madagascar - Palmier
Pachypodium lamerei
Madagascar - Palme</v>
      </c>
      <c r="BW328" s="18" t="str">
        <f t="shared" si="162"/>
        <v>Kaktusar - Madagaskar - Palm
Pachypodium lamerei
Madagascar - Palme</v>
      </c>
      <c r="BX328" s="18" t="str">
        <f t="shared" si="163"/>
        <v>Madagaskar - palma
Pachypodium lamerei
Madagascar - Palme</v>
      </c>
      <c r="BY328" s="18" t="str">
        <f t="shared" si="164"/>
        <v>Madagaskar - palma
Pachypodium lamerei
Madagascar - Palme</v>
      </c>
      <c r="BZ328" s="18" t="str">
        <f t="shared" si="165"/>
        <v>Palma de Madagascar
Pachypodium lamerei
Madagascar - Palme</v>
      </c>
      <c r="CA328" s="18" t="str">
        <f t="shared" si="166"/>
        <v>Madagaskar - palma
Pachypodium lamerei
Madagascar - Palme</v>
      </c>
      <c r="CB328" s="18" t="str">
        <f t="shared" si="167"/>
        <v>Madagaskar - palmiye ağacı
Pachypodium lamerei
Madagascar - Palme</v>
      </c>
      <c r="CC328" s="18" t="str">
        <f t="shared" si="168"/>
        <v>Madagaszkár - pálmafa
Pachypodium lamerei
Madagascar - Palme</v>
      </c>
    </row>
    <row r="329" spans="2:81" ht="48" x14ac:dyDescent="0.2">
      <c r="B329" s="136">
        <v>327</v>
      </c>
      <c r="C329" s="3">
        <v>19955</v>
      </c>
      <c r="D329" s="98">
        <v>4055473199559</v>
      </c>
      <c r="E329" s="17">
        <v>1.85</v>
      </c>
      <c r="F329" s="17">
        <v>8</v>
      </c>
      <c r="G329" s="99" t="s">
        <v>3120</v>
      </c>
      <c r="H329" s="98" t="s">
        <v>9734</v>
      </c>
      <c r="I329" s="17" t="s">
        <v>348</v>
      </c>
      <c r="J329" s="17" t="s">
        <v>3003</v>
      </c>
      <c r="K329" s="3">
        <v>79955</v>
      </c>
      <c r="L329" s="98">
        <v>4055473799551</v>
      </c>
      <c r="M329" s="17">
        <v>2.4500000000000002</v>
      </c>
      <c r="N329" s="3">
        <v>89955</v>
      </c>
      <c r="O329" s="98">
        <v>4055473899558</v>
      </c>
      <c r="P329" s="17">
        <v>3.75</v>
      </c>
      <c r="Q329" s="3">
        <v>59955</v>
      </c>
      <c r="R329" s="98">
        <v>4055473599557</v>
      </c>
      <c r="S329" s="17">
        <v>4.95</v>
      </c>
      <c r="T329" s="3">
        <v>39955</v>
      </c>
      <c r="U329" s="98">
        <v>4055473399553</v>
      </c>
      <c r="V329" s="17">
        <v>6.75</v>
      </c>
      <c r="W329" s="3">
        <v>69955</v>
      </c>
      <c r="X329" s="98">
        <v>4055473699554</v>
      </c>
      <c r="Y329" s="17">
        <v>2.95</v>
      </c>
      <c r="Z329" s="101" t="s">
        <v>6745</v>
      </c>
      <c r="AA329" s="101" t="s">
        <v>6746</v>
      </c>
      <c r="AB329" s="101" t="s">
        <v>378</v>
      </c>
      <c r="AC329" s="101" t="s">
        <v>377</v>
      </c>
      <c r="AD329" s="101" t="s">
        <v>6747</v>
      </c>
      <c r="AE329" s="101" t="s">
        <v>6748</v>
      </c>
      <c r="AF329" s="101" t="s">
        <v>2277</v>
      </c>
      <c r="AG329" s="101" t="s">
        <v>6749</v>
      </c>
      <c r="AH329" s="101" t="s">
        <v>6750</v>
      </c>
      <c r="AI329" s="101" t="s">
        <v>6751</v>
      </c>
      <c r="AJ329" s="101" t="s">
        <v>2278</v>
      </c>
      <c r="AK329" s="102" t="s">
        <v>6752</v>
      </c>
      <c r="AL329" s="101" t="s">
        <v>6753</v>
      </c>
      <c r="AM329" s="101" t="s">
        <v>6754</v>
      </c>
      <c r="AN329" s="101" t="s">
        <v>6755</v>
      </c>
      <c r="AO329" s="101" t="s">
        <v>6756</v>
      </c>
      <c r="AP329" s="101" t="s">
        <v>8602</v>
      </c>
      <c r="AQ329" s="101" t="s">
        <v>6746</v>
      </c>
      <c r="AR329" s="101" t="s">
        <v>2280</v>
      </c>
      <c r="AS329" s="101" t="s">
        <v>6759</v>
      </c>
      <c r="AT329" s="101" t="s">
        <v>8603</v>
      </c>
      <c r="AU329" s="101" t="s">
        <v>8604</v>
      </c>
      <c r="AV329" s="101" t="s">
        <v>6762</v>
      </c>
      <c r="AW329" s="101" t="s">
        <v>6763</v>
      </c>
      <c r="AX329" s="101" t="s">
        <v>2279</v>
      </c>
      <c r="AY329" s="101" t="s">
        <v>6764</v>
      </c>
      <c r="AZ329" s="101" t="s">
        <v>6765</v>
      </c>
      <c r="BA329" s="103" t="s">
        <v>6766</v>
      </c>
      <c r="BB329" s="18" t="str">
        <f t="shared" si="141"/>
        <v>пустинна роза
Adenium obesum
Wüstenrose</v>
      </c>
      <c r="BC329" s="18" t="str">
        <f t="shared" si="142"/>
        <v>Ørkenrose
Adenium obesum
Wüstenrose</v>
      </c>
      <c r="BD329" s="18" t="str">
        <f t="shared" si="143"/>
        <v xml:space="preserve">Wüstenrose
Adenium obesum
</v>
      </c>
      <c r="BE329" s="18" t="str">
        <f t="shared" si="144"/>
        <v>Desert Rose
Adenium obesum
Wüstenrose</v>
      </c>
      <c r="BF329" s="18" t="str">
        <f t="shared" si="145"/>
        <v>Kõrberoos
Adenium obesum
Wüstenrose</v>
      </c>
      <c r="BG329" s="18" t="str">
        <f t="shared" si="146"/>
        <v>Aavikkoruusu
Adenium obesum
Wüstenrose</v>
      </c>
      <c r="BH329" s="18" t="str">
        <f t="shared" si="147"/>
        <v>Rose du désert
Adenium obesum
Wüstenrose</v>
      </c>
      <c r="BI329" s="18" t="str">
        <f t="shared" si="148"/>
        <v>τριαντάφυλλο της ερήμου
Adenium obesum
Wüstenrose</v>
      </c>
      <c r="BJ329" s="18" t="str">
        <f t="shared" si="149"/>
        <v>Fásach ardaigh
Adenium obesum
Wüstenrose</v>
      </c>
      <c r="BK329" s="18" t="str">
        <f t="shared" si="150"/>
        <v>Eyðimerkurrós
Adenium obesum
Wüstenrose</v>
      </c>
      <c r="BL329" s="18" t="str">
        <f t="shared" si="151"/>
        <v>Rosa del deserto
Adenium obesum
Wüstenrose</v>
      </c>
      <c r="BM329" s="18" t="str">
        <f t="shared" si="152"/>
        <v>アデニウム・オベスム
Adenium obesum
Wüstenrose</v>
      </c>
      <c r="BN329" s="18" t="str">
        <f t="shared" si="153"/>
        <v>Pustinjska ruža
Adenium obesum
Wüstenrose</v>
      </c>
      <c r="BO329" s="18" t="str">
        <f t="shared" si="154"/>
        <v>Tuksneša roze
Adenium obesum
Wüstenrose</v>
      </c>
      <c r="BP329" s="18" t="str">
        <f t="shared" si="155"/>
        <v>Dykumos rožė
Adenium obesum
Wüstenrose</v>
      </c>
      <c r="BQ329" s="18" t="str">
        <f t="shared" si="156"/>
        <v>Tela tad-deżert
Adenium obesum
Wüstenrose</v>
      </c>
      <c r="BR329" s="18" t="str">
        <f t="shared" si="157"/>
        <v>Vetplanten - Woestijnroos
Adenium obesum
Wüstenrose</v>
      </c>
      <c r="BS329" s="18" t="str">
        <f t="shared" si="158"/>
        <v>Ørkenrose
Adenium obesum
Wüstenrose</v>
      </c>
      <c r="BT329" s="18" t="str">
        <f t="shared" si="159"/>
        <v>Róża Pustyni
Adenium obesum
Wüstenrose</v>
      </c>
      <c r="BU329" s="18" t="str">
        <f t="shared" si="160"/>
        <v>Rosa do Deserto
Adenium obesum
Wüstenrose</v>
      </c>
      <c r="BV329" s="18" t="str">
        <f t="shared" si="161"/>
        <v>Cactuși - Trandafirul Deșertului
Adenium obesum
Wüstenrose</v>
      </c>
      <c r="BW329" s="18" t="str">
        <f t="shared" si="162"/>
        <v>Suckulenter - Ökenros
Adenium obesum
Wüstenrose</v>
      </c>
      <c r="BX329" s="18" t="str">
        <f t="shared" si="163"/>
        <v>Púštne ruže
Adenium obesum
Wüstenrose</v>
      </c>
      <c r="BY329" s="18" t="str">
        <f t="shared" si="164"/>
        <v>Puščavska vrtnica
Adenium obesum
Wüstenrose</v>
      </c>
      <c r="BZ329" s="18" t="str">
        <f t="shared" si="165"/>
        <v>Rosa del desierto
Adenium obesum
Wüstenrose</v>
      </c>
      <c r="CA329" s="18" t="str">
        <f t="shared" si="166"/>
        <v>Pouštní růže
Adenium obesum
Wüstenrose</v>
      </c>
      <c r="CB329" s="18" t="str">
        <f t="shared" si="167"/>
        <v>Çöl Gülü
Adenium obesum
Wüstenrose</v>
      </c>
      <c r="CC329" s="18" t="str">
        <f t="shared" si="168"/>
        <v>Sivatagi rózsa
Adenium obesum
Wüstenrose</v>
      </c>
    </row>
    <row r="330" spans="2:81" ht="48" x14ac:dyDescent="0.2">
      <c r="B330" s="136">
        <v>328</v>
      </c>
      <c r="C330" s="3">
        <v>19980</v>
      </c>
      <c r="D330" s="98">
        <v>4055473199801</v>
      </c>
      <c r="E330" s="17">
        <v>2.35</v>
      </c>
      <c r="F330" s="17">
        <v>40</v>
      </c>
      <c r="G330" s="99" t="s">
        <v>3120</v>
      </c>
      <c r="H330" s="98" t="s">
        <v>9734</v>
      </c>
      <c r="I330" s="17" t="s">
        <v>392</v>
      </c>
      <c r="J330" s="17" t="s">
        <v>3086</v>
      </c>
      <c r="K330" s="3">
        <v>79980</v>
      </c>
      <c r="L330" s="98">
        <v>4055473799803</v>
      </c>
      <c r="M330" s="17">
        <v>2.4500000000000002</v>
      </c>
      <c r="N330" s="3">
        <v>89980</v>
      </c>
      <c r="O330" s="98">
        <v>4055473899800</v>
      </c>
      <c r="P330" s="17">
        <v>3.75</v>
      </c>
      <c r="Q330" s="3">
        <v>59980</v>
      </c>
      <c r="R330" s="98">
        <v>4055473599809</v>
      </c>
      <c r="S330" s="17">
        <v>4.95</v>
      </c>
      <c r="T330" s="3">
        <v>39980</v>
      </c>
      <c r="U330" s="98">
        <v>4055473399805</v>
      </c>
      <c r="V330" s="17">
        <v>6.75</v>
      </c>
      <c r="W330" s="3">
        <v>69980</v>
      </c>
      <c r="X330" s="98">
        <v>4055473699806</v>
      </c>
      <c r="Y330" s="17">
        <v>2.95</v>
      </c>
      <c r="Z330" s="101" t="s">
        <v>8605</v>
      </c>
      <c r="AA330" s="101" t="s">
        <v>8606</v>
      </c>
      <c r="AB330" s="101" t="s">
        <v>393</v>
      </c>
      <c r="AC330" s="101" t="s">
        <v>391</v>
      </c>
      <c r="AD330" s="101" t="s">
        <v>8607</v>
      </c>
      <c r="AE330" s="101" t="s">
        <v>8608</v>
      </c>
      <c r="AF330" s="101" t="s">
        <v>2696</v>
      </c>
      <c r="AG330" s="101" t="s">
        <v>8609</v>
      </c>
      <c r="AH330" s="101" t="s">
        <v>8610</v>
      </c>
      <c r="AI330" s="101" t="s">
        <v>8611</v>
      </c>
      <c r="AJ330" s="101" t="s">
        <v>2697</v>
      </c>
      <c r="AK330" s="102" t="s">
        <v>8612</v>
      </c>
      <c r="AL330" s="101" t="s">
        <v>8613</v>
      </c>
      <c r="AM330" s="101" t="s">
        <v>8614</v>
      </c>
      <c r="AN330" s="101" t="s">
        <v>8615</v>
      </c>
      <c r="AO330" s="101" t="s">
        <v>8616</v>
      </c>
      <c r="AP330" s="101" t="s">
        <v>8617</v>
      </c>
      <c r="AQ330" s="101" t="s">
        <v>8606</v>
      </c>
      <c r="AR330" s="101" t="s">
        <v>392</v>
      </c>
      <c r="AS330" s="101" t="s">
        <v>8618</v>
      </c>
      <c r="AT330" s="101" t="s">
        <v>8619</v>
      </c>
      <c r="AU330" s="101" t="s">
        <v>8620</v>
      </c>
      <c r="AV330" s="101" t="s">
        <v>8621</v>
      </c>
      <c r="AW330" s="101" t="s">
        <v>8622</v>
      </c>
      <c r="AX330" s="101" t="s">
        <v>2698</v>
      </c>
      <c r="AY330" s="101" t="s">
        <v>8623</v>
      </c>
      <c r="AZ330" s="101" t="s">
        <v>8624</v>
      </c>
      <c r="BA330" s="103" t="s">
        <v>8625</v>
      </c>
      <c r="BB330" s="18" t="str">
        <f t="shared" si="141"/>
        <v>Смес от бозайници
Mammilaria Mix
Mammilaria Mischung</v>
      </c>
      <c r="BC330" s="18" t="str">
        <f t="shared" si="142"/>
        <v>Pattedyrblanding
Mammilaria Mix
Mammilaria Mischung</v>
      </c>
      <c r="BD330" s="18" t="str">
        <f t="shared" si="143"/>
        <v xml:space="preserve">Mammilaria Mischung
Mammilaria Mix
</v>
      </c>
      <c r="BE330" s="18" t="str">
        <f t="shared" si="144"/>
        <v>Mammillaire Mix
Mammilaria Mix
Mammilaria Mischung</v>
      </c>
      <c r="BF330" s="18" t="str">
        <f t="shared" si="145"/>
        <v>Imetajate segu
Mammilaria Mix
Mammilaria Mischung</v>
      </c>
      <c r="BG330" s="18" t="str">
        <f t="shared" si="146"/>
        <v>Nisäkässekoitus
Mammilaria Mix
Mammilaria Mischung</v>
      </c>
      <c r="BH330" s="18" t="str">
        <f t="shared" si="147"/>
        <v>Mélange de Mammillaria
Mammilaria Mix
Mammilaria Mischung</v>
      </c>
      <c r="BI330" s="18" t="str">
        <f t="shared" si="148"/>
        <v>Μείγμα Θηλαστικών
Mammilaria Mix
Mammilaria Mischung</v>
      </c>
      <c r="BJ330" s="18" t="str">
        <f t="shared" si="149"/>
        <v>Meascán Mamach
Mammilaria Mix
Mammilaria Mischung</v>
      </c>
      <c r="BK330" s="18" t="str">
        <f t="shared" si="150"/>
        <v>Spendýrablanda
Mammilaria Mix
Mammilaria Mischung</v>
      </c>
      <c r="BL330" s="18" t="str">
        <f t="shared" si="151"/>
        <v>Mammillaria (mix)
Mammilaria Mix
Mammilaria Mischung</v>
      </c>
      <c r="BM330" s="18" t="str">
        <f t="shared" si="152"/>
        <v>マミラリア
Mammilaria Mix
Mammilaria Mischung</v>
      </c>
      <c r="BN330" s="18" t="str">
        <f t="shared" si="153"/>
        <v>Mješavina sisavaca
Mammilaria Mix
Mammilaria Mischung</v>
      </c>
      <c r="BO330" s="18" t="str">
        <f t="shared" si="154"/>
        <v>Zīdītāju maisījums
Mammilaria Mix
Mammilaria Mischung</v>
      </c>
      <c r="BP330" s="18" t="str">
        <f t="shared" si="155"/>
        <v>Žinduolių mišinys
Mammilaria Mix
Mammilaria Mischung</v>
      </c>
      <c r="BQ330" s="18" t="str">
        <f t="shared" si="156"/>
        <v>Taħlita tal-Mammiferi
Mammilaria Mix
Mammilaria Mischung</v>
      </c>
      <c r="BR330" s="18" t="str">
        <f t="shared" si="157"/>
        <v>Cactussen - Mammilaria-Mix
Mammilaria Mix
Mammilaria Mischung</v>
      </c>
      <c r="BS330" s="18" t="str">
        <f t="shared" si="158"/>
        <v>Pattedyrblanding
Mammilaria Mix
Mammilaria Mischung</v>
      </c>
      <c r="BT330" s="18" t="str">
        <f t="shared" si="159"/>
        <v>Mammilaria Mix
Mammilaria Mix
Mammilaria Mischung</v>
      </c>
      <c r="BU330" s="18" t="str">
        <f t="shared" si="160"/>
        <v>Mistura de Mamíferos
Mammilaria Mix
Mammilaria Mischung</v>
      </c>
      <c r="BV330" s="18" t="str">
        <f t="shared" si="161"/>
        <v>Cactuși - Mammilaria Mx
Mammilaria Mix
Mammilaria Mischung</v>
      </c>
      <c r="BW330" s="18" t="str">
        <f t="shared" si="162"/>
        <v>Kaktusar - Mammilaria Mix
Mammilaria Mix
Mammilaria Mischung</v>
      </c>
      <c r="BX330" s="18" t="str">
        <f t="shared" si="163"/>
        <v>Cicavčia zmes
Mammilaria Mix
Mammilaria Mischung</v>
      </c>
      <c r="BY330" s="18" t="str">
        <f t="shared" si="164"/>
        <v>Mešanica za sesalce
Mammilaria Mix
Mammilaria Mischung</v>
      </c>
      <c r="BZ330" s="18" t="str">
        <f t="shared" si="165"/>
        <v>Mezcla mammillaria
Mammilaria Mix
Mammilaria Mischung</v>
      </c>
      <c r="CA330" s="18" t="str">
        <f t="shared" si="166"/>
        <v>Savčí směs
Mammilaria Mix
Mammilaria Mischung</v>
      </c>
      <c r="CB330" s="18" t="str">
        <f t="shared" si="167"/>
        <v>Memeli Karışımı
Mammilaria Mix
Mammilaria Mischung</v>
      </c>
      <c r="CC330" s="18" t="str">
        <f t="shared" si="168"/>
        <v>Emlős keverék
Mammilaria Mix
Mammilaria Mischung</v>
      </c>
    </row>
    <row r="331" spans="2:81" ht="60" x14ac:dyDescent="0.2">
      <c r="B331" s="136">
        <v>329</v>
      </c>
      <c r="C331" s="3">
        <v>19981</v>
      </c>
      <c r="D331" s="98">
        <v>4055473199818</v>
      </c>
      <c r="E331" s="17">
        <v>2.35</v>
      </c>
      <c r="F331" s="17">
        <v>40</v>
      </c>
      <c r="G331" s="99" t="s">
        <v>3120</v>
      </c>
      <c r="H331" s="98" t="s">
        <v>9734</v>
      </c>
      <c r="I331" s="17" t="s">
        <v>383</v>
      </c>
      <c r="J331" s="17" t="s">
        <v>3087</v>
      </c>
      <c r="K331" s="3">
        <v>79981</v>
      </c>
      <c r="L331" s="98">
        <v>4055473799810</v>
      </c>
      <c r="M331" s="17">
        <v>2.4500000000000002</v>
      </c>
      <c r="N331" s="3">
        <v>89981</v>
      </c>
      <c r="O331" s="98">
        <v>4055473899817</v>
      </c>
      <c r="P331" s="17">
        <v>3.75</v>
      </c>
      <c r="Q331" s="3">
        <v>59981</v>
      </c>
      <c r="R331" s="98">
        <v>4055473599816</v>
      </c>
      <c r="S331" s="17">
        <v>4.95</v>
      </c>
      <c r="T331" s="3">
        <v>39981</v>
      </c>
      <c r="U331" s="98">
        <v>4055473399812</v>
      </c>
      <c r="V331" s="17">
        <v>6.75</v>
      </c>
      <c r="W331" s="3">
        <v>69981</v>
      </c>
      <c r="X331" s="98">
        <v>4055473699813</v>
      </c>
      <c r="Y331" s="17">
        <v>2.95</v>
      </c>
      <c r="Z331" s="101" t="s">
        <v>8626</v>
      </c>
      <c r="AA331" s="101" t="s">
        <v>8627</v>
      </c>
      <c r="AB331" s="101" t="s">
        <v>384</v>
      </c>
      <c r="AC331" s="101" t="s">
        <v>382</v>
      </c>
      <c r="AD331" s="101" t="s">
        <v>8628</v>
      </c>
      <c r="AE331" s="101" t="s">
        <v>8629</v>
      </c>
      <c r="AF331" s="101" t="s">
        <v>2699</v>
      </c>
      <c r="AG331" s="101" t="s">
        <v>8630</v>
      </c>
      <c r="AH331" s="101" t="s">
        <v>8631</v>
      </c>
      <c r="AI331" s="101" t="s">
        <v>8632</v>
      </c>
      <c r="AJ331" s="101" t="s">
        <v>2700</v>
      </c>
      <c r="AK331" s="102" t="s">
        <v>8633</v>
      </c>
      <c r="AL331" s="101" t="s">
        <v>8634</v>
      </c>
      <c r="AM331" s="101" t="s">
        <v>8635</v>
      </c>
      <c r="AN331" s="101" t="s">
        <v>8636</v>
      </c>
      <c r="AO331" s="101" t="s">
        <v>8637</v>
      </c>
      <c r="AP331" s="101" t="s">
        <v>8638</v>
      </c>
      <c r="AQ331" s="101" t="s">
        <v>8639</v>
      </c>
      <c r="AR331" s="101" t="s">
        <v>2701</v>
      </c>
      <c r="AS331" s="101" t="s">
        <v>8640</v>
      </c>
      <c r="AT331" s="101" t="s">
        <v>8641</v>
      </c>
      <c r="AU331" s="101" t="s">
        <v>8642</v>
      </c>
      <c r="AV331" s="101" t="s">
        <v>8643</v>
      </c>
      <c r="AW331" s="101" t="s">
        <v>8644</v>
      </c>
      <c r="AX331" s="101" t="s">
        <v>383</v>
      </c>
      <c r="AY331" s="101" t="s">
        <v>8645</v>
      </c>
      <c r="AZ331" s="101" t="s">
        <v>8646</v>
      </c>
      <c r="BA331" s="103" t="s">
        <v>8647</v>
      </c>
      <c r="BB331" s="18" t="str">
        <f t="shared" si="141"/>
        <v>Цъфтящи камъни / Конофитум микс
Conophytum Mix
Blühende Steine / Conophytum Mix</v>
      </c>
      <c r="BC331" s="18" t="str">
        <f t="shared" si="142"/>
        <v>Blomstrende sten / Conophytum Mix
Conophytum Mix
Blühende Steine / Conophytum Mix</v>
      </c>
      <c r="BD331" s="18" t="str">
        <f t="shared" si="143"/>
        <v xml:space="preserve">Blühende Steine / Conophytum Mix
Conophytum Mix
</v>
      </c>
      <c r="BE331" s="18" t="str">
        <f t="shared" si="144"/>
        <v>Flowering Stones / Conophytum Mix
Conophytum Mix
Blühende Steine / Conophytum Mix</v>
      </c>
      <c r="BF331" s="18" t="str">
        <f t="shared" si="145"/>
        <v>Õitsvad kivid / Conophytum Mix
Conophytum Mix
Blühende Steine / Conophytum Mix</v>
      </c>
      <c r="BG331" s="18" t="str">
        <f t="shared" si="146"/>
        <v>Kukkivat kivet / Conophytum Mix
Conophytum Mix
Blühende Steine / Conophytum Mix</v>
      </c>
      <c r="BH331" s="18" t="str">
        <f t="shared" si="147"/>
        <v>Des pierres fleurissantes / Mélange de Conophytum
Conophytum Mix
Blühende Steine / Conophytum Mix</v>
      </c>
      <c r="BI331" s="18" t="str">
        <f t="shared" si="148"/>
        <v>Πέτρες άνθισης / Μίγμα Κονοφύτου
Conophytum Mix
Blühende Steine / Conophytum Mix</v>
      </c>
      <c r="BJ331" s="18" t="str">
        <f t="shared" si="149"/>
        <v>Clocha Bláthanna / Conophytum Mix
Conophytum Mix
Blühende Steine / Conophytum Mix</v>
      </c>
      <c r="BK331" s="18" t="str">
        <f t="shared" si="150"/>
        <v>Blómstrandi steinar / Conophytum Mix
Conophytum Mix
Blühende Steine / Conophytum Mix</v>
      </c>
      <c r="BL331" s="18" t="str">
        <f t="shared" si="151"/>
        <v>Conophytum (mix)
Conophytum Mix
Blühende Steine / Conophytum Mix</v>
      </c>
      <c r="BM331" s="18" t="str">
        <f t="shared" si="152"/>
        <v>コノフィツム
Conophytum Mix
Blühende Steine / Conophytum Mix</v>
      </c>
      <c r="BN331" s="18" t="str">
        <f t="shared" si="153"/>
        <v>Cvjetno kamenje / Conophytum Mix
Conophytum Mix
Blühende Steine / Conophytum Mix</v>
      </c>
      <c r="BO331" s="18" t="str">
        <f t="shared" si="154"/>
        <v>Ziedoši akmeņi / Conophytum Mix
Conophytum Mix
Blühende Steine / Conophytum Mix</v>
      </c>
      <c r="BP331" s="18" t="str">
        <f t="shared" si="155"/>
        <v>Žydintys akmenys / Conophytum Mix
Conophytum Mix
Blühende Steine / Conophytum Mix</v>
      </c>
      <c r="BQ331" s="18" t="str">
        <f t="shared" si="156"/>
        <v>Ġebel tal-Fjuri / Taħlita tal-Conophytum
Conophytum Mix
Blühende Steine / Conophytum Mix</v>
      </c>
      <c r="BR331" s="18" t="str">
        <f t="shared" si="157"/>
        <v>Vetplanten - Bloeiende Stenen / Conophytum Mix
Conophytum Mix
Blühende Steine / Conophytum Mix</v>
      </c>
      <c r="BS331" s="18" t="str">
        <f t="shared" si="158"/>
        <v>Blomstrende steiner / Conophytum Mix
Conophytum Mix
Blühende Steine / Conophytum Mix</v>
      </c>
      <c r="BT331" s="18" t="str">
        <f t="shared" si="159"/>
        <v>Kwitnące kamienie / Conophytum Mix
Conophytum Mix
Blühende Steine / Conophytum Mix</v>
      </c>
      <c r="BU331" s="18" t="str">
        <f t="shared" si="160"/>
        <v>Pedras floridas / Conophytum Mix
Conophytum Mix
Blühende Steine / Conophytum Mix</v>
      </c>
      <c r="BV331" s="18" t="str">
        <f t="shared" si="161"/>
        <v>Cactuși - Pietrele Înflorite Se Amestecă
Conophytum Mix
Blühende Steine / Conophytum Mix</v>
      </c>
      <c r="BW331" s="18" t="str">
        <f t="shared" si="162"/>
        <v>Suckulenter - Blooming Stones / Conophytum Mix
Conophytum Mix
Blühende Steine / Conophytum Mix</v>
      </c>
      <c r="BX331" s="18" t="str">
        <f t="shared" si="163"/>
        <v>Kvitnúce kamene / Conophytum Mix
Conophytum Mix
Blühende Steine / Conophytum Mix</v>
      </c>
      <c r="BY331" s="18" t="str">
        <f t="shared" si="164"/>
        <v>Cvetoče kamne / mešanica Conophytum
Conophytum Mix
Blühende Steine / Conophytum Mix</v>
      </c>
      <c r="BZ331" s="18" t="str">
        <f t="shared" si="165"/>
        <v>Conophytum Mix
Conophytum Mix
Blühende Steine / Conophytum Mix</v>
      </c>
      <c r="CA331" s="18" t="str">
        <f t="shared" si="166"/>
        <v>Kvetoucí kameny / Conophytum Mix
Conophytum Mix
Blühende Steine / Conophytum Mix</v>
      </c>
      <c r="CB331" s="18" t="str">
        <f t="shared" si="167"/>
        <v>Çiçekli Taşlar / Conophytum Karışımı
Conophytum Mix
Blühende Steine / Conophytum Mix</v>
      </c>
      <c r="CC331" s="18" t="str">
        <f t="shared" si="168"/>
        <v>Virágzó kövek / Conophytum Mix
Conophytum Mix
Blühende Steine / Conophytum Mix</v>
      </c>
    </row>
    <row r="332" spans="2:81" ht="36" x14ac:dyDescent="0.2">
      <c r="B332" s="136">
        <v>330</v>
      </c>
      <c r="C332" s="3">
        <v>19982</v>
      </c>
      <c r="D332" s="98">
        <v>4055473199825</v>
      </c>
      <c r="E332" s="17">
        <v>2.35</v>
      </c>
      <c r="F332" s="17">
        <v>20</v>
      </c>
      <c r="G332" s="99" t="s">
        <v>3120</v>
      </c>
      <c r="H332" s="98" t="s">
        <v>9734</v>
      </c>
      <c r="I332" s="17" t="s">
        <v>398</v>
      </c>
      <c r="J332" s="17" t="s">
        <v>3088</v>
      </c>
      <c r="K332" s="3">
        <v>79982</v>
      </c>
      <c r="L332" s="98">
        <v>4055473799827</v>
      </c>
      <c r="M332" s="17">
        <v>2.4500000000000002</v>
      </c>
      <c r="N332" s="3">
        <v>89982</v>
      </c>
      <c r="O332" s="98">
        <v>4055473899824</v>
      </c>
      <c r="P332" s="17">
        <v>3.75</v>
      </c>
      <c r="Q332" s="3">
        <v>59982</v>
      </c>
      <c r="R332" s="98">
        <v>4055473599823</v>
      </c>
      <c r="S332" s="17">
        <v>4.95</v>
      </c>
      <c r="T332" s="3">
        <v>39982</v>
      </c>
      <c r="U332" s="98">
        <v>4055473399829</v>
      </c>
      <c r="V332" s="17">
        <v>6.75</v>
      </c>
      <c r="W332" s="3">
        <v>69982</v>
      </c>
      <c r="X332" s="98">
        <v>4055473699820</v>
      </c>
      <c r="Y332" s="17">
        <v>2.95</v>
      </c>
      <c r="Z332" s="101" t="s">
        <v>8648</v>
      </c>
      <c r="AA332" s="101" t="s">
        <v>8649</v>
      </c>
      <c r="AB332" s="101" t="s">
        <v>399</v>
      </c>
      <c r="AC332" s="101" t="s">
        <v>397</v>
      </c>
      <c r="AD332" s="101" t="s">
        <v>8650</v>
      </c>
      <c r="AE332" s="101" t="s">
        <v>8649</v>
      </c>
      <c r="AF332" s="101" t="s">
        <v>2702</v>
      </c>
      <c r="AG332" s="101" t="s">
        <v>8651</v>
      </c>
      <c r="AH332" s="101" t="s">
        <v>8652</v>
      </c>
      <c r="AI332" s="101" t="s">
        <v>8649</v>
      </c>
      <c r="AJ332" s="101" t="s">
        <v>397</v>
      </c>
      <c r="AK332" s="102" t="s">
        <v>8653</v>
      </c>
      <c r="AL332" s="101" t="s">
        <v>8649</v>
      </c>
      <c r="AM332" s="101" t="s">
        <v>8654</v>
      </c>
      <c r="AN332" s="101" t="s">
        <v>8655</v>
      </c>
      <c r="AO332" s="101" t="s">
        <v>8656</v>
      </c>
      <c r="AP332" s="101" t="s">
        <v>8657</v>
      </c>
      <c r="AQ332" s="101" t="s">
        <v>8658</v>
      </c>
      <c r="AR332" s="101" t="s">
        <v>2703</v>
      </c>
      <c r="AS332" s="101" t="s">
        <v>8659</v>
      </c>
      <c r="AT332" s="101" t="s">
        <v>8660</v>
      </c>
      <c r="AU332" s="101" t="s">
        <v>8661</v>
      </c>
      <c r="AV332" s="101" t="s">
        <v>8656</v>
      </c>
      <c r="AW332" s="101" t="s">
        <v>8649</v>
      </c>
      <c r="AX332" s="101" t="s">
        <v>397</v>
      </c>
      <c r="AY332" s="101" t="s">
        <v>8656</v>
      </c>
      <c r="AZ332" s="101" t="s">
        <v>8662</v>
      </c>
      <c r="BA332" s="103" t="s">
        <v>8663</v>
      </c>
      <c r="BB332" s="18" t="str">
        <f t="shared" si="141"/>
        <v xml:space="preserve">Пейотл кактус
Lophophora williamsii
Peyotl Kaktus </v>
      </c>
      <c r="BC332" s="18" t="str">
        <f t="shared" si="142"/>
        <v xml:space="preserve">Peyotl kaktus
Lophophora williamsii
Peyotl Kaktus </v>
      </c>
      <c r="BD332" s="18" t="str">
        <f t="shared" si="143"/>
        <v xml:space="preserve">Peyotl Kaktus 
Lophophora williamsii
</v>
      </c>
      <c r="BE332" s="18" t="str">
        <f t="shared" si="144"/>
        <v xml:space="preserve">Peyote
Lophophora williamsii
Peyotl Kaktus </v>
      </c>
      <c r="BF332" s="18" t="str">
        <f t="shared" si="145"/>
        <v xml:space="preserve">Peyotli kaktus
Lophophora williamsii
Peyotl Kaktus </v>
      </c>
      <c r="BG332" s="18" t="str">
        <f t="shared" si="146"/>
        <v xml:space="preserve">Peyotl kaktus
Lophophora williamsii
Peyotl Kaktus </v>
      </c>
      <c r="BH332" s="18" t="str">
        <f t="shared" si="147"/>
        <v xml:space="preserve">Peyotl
Lophophora williamsii
Peyotl Kaktus </v>
      </c>
      <c r="BI332" s="18" t="str">
        <f t="shared" si="148"/>
        <v xml:space="preserve">Κάκτος Peyotl
Lophophora williamsii
Peyotl Kaktus </v>
      </c>
      <c r="BJ332" s="18" t="str">
        <f t="shared" si="149"/>
        <v xml:space="preserve">Peyotl cactus
Lophophora williamsii
Peyotl Kaktus </v>
      </c>
      <c r="BK332" s="18" t="str">
        <f t="shared" si="150"/>
        <v xml:space="preserve">Peyotl kaktus
Lophophora williamsii
Peyotl Kaktus </v>
      </c>
      <c r="BL332" s="18" t="str">
        <f t="shared" si="151"/>
        <v xml:space="preserve">Peyote
Lophophora williamsii
Peyotl Kaktus </v>
      </c>
      <c r="BM332" s="18" t="str">
        <f t="shared" si="152"/>
        <v xml:space="preserve">ペヨーテ
Lophophora williamsii
Peyotl Kaktus </v>
      </c>
      <c r="BN332" s="18" t="str">
        <f t="shared" si="153"/>
        <v xml:space="preserve">Peyotl kaktus
Lophophora williamsii
Peyotl Kaktus </v>
      </c>
      <c r="BO332" s="18" t="str">
        <f t="shared" si="154"/>
        <v xml:space="preserve">Pejotla kaktuss
Lophophora williamsii
Peyotl Kaktus </v>
      </c>
      <c r="BP332" s="18" t="str">
        <f t="shared" si="155"/>
        <v xml:space="preserve">Peyotl kaktusas
Lophophora williamsii
Peyotl Kaktus </v>
      </c>
      <c r="BQ332" s="18" t="str">
        <f t="shared" si="156"/>
        <v xml:space="preserve">Kaktus Peyotl
Lophophora williamsii
Peyotl Kaktus </v>
      </c>
      <c r="BR332" s="18" t="str">
        <f t="shared" si="157"/>
        <v xml:space="preserve">Cactussen - Peyotl Cactus 
Lophophora williamsii
Peyotl Kaktus </v>
      </c>
      <c r="BS332" s="18" t="str">
        <f t="shared" si="158"/>
        <v xml:space="preserve">Peyotl-kaktus
Lophophora williamsii
Peyotl Kaktus </v>
      </c>
      <c r="BT332" s="18" t="str">
        <f t="shared" si="159"/>
        <v xml:space="preserve">Peyotl Cactus 
Lophophora williamsii
Peyotl Kaktus </v>
      </c>
      <c r="BU332" s="18" t="str">
        <f t="shared" si="160"/>
        <v xml:space="preserve">Cacto Peyotl
Lophophora williamsii
Peyotl Kaktus </v>
      </c>
      <c r="BV332" s="18" t="str">
        <f t="shared" si="161"/>
        <v xml:space="preserve">Cactuși - Cactus Peyotl 
Lophophora williamsii
Peyotl Kaktus </v>
      </c>
      <c r="BW332" s="18" t="str">
        <f t="shared" si="162"/>
        <v xml:space="preserve">Kaktusar - Peyotl-Kaktus 
Lophophora williamsii
Peyotl Kaktus </v>
      </c>
      <c r="BX332" s="18" t="str">
        <f t="shared" si="163"/>
        <v xml:space="preserve">Kaktus Peyotl
Lophophora williamsii
Peyotl Kaktus </v>
      </c>
      <c r="BY332" s="18" t="str">
        <f t="shared" si="164"/>
        <v xml:space="preserve">Peyotl kaktus
Lophophora williamsii
Peyotl Kaktus </v>
      </c>
      <c r="BZ332" s="18" t="str">
        <f t="shared" si="165"/>
        <v xml:space="preserve">Peyote
Lophophora williamsii
Peyotl Kaktus </v>
      </c>
      <c r="CA332" s="18" t="str">
        <f t="shared" si="166"/>
        <v xml:space="preserve">Kaktus Peyotl
Lophophora williamsii
Peyotl Kaktus </v>
      </c>
      <c r="CB332" s="18" t="str">
        <f t="shared" si="167"/>
        <v xml:space="preserve">Peyotl kaktüsü
Lophophora williamsii
Peyotl Kaktus </v>
      </c>
      <c r="CC332" s="18" t="str">
        <f t="shared" si="168"/>
        <v xml:space="preserve">Peyotl kaktusz
Lophophora williamsii
Peyotl Kaktus </v>
      </c>
    </row>
    <row r="333" spans="2:81" ht="36" x14ac:dyDescent="0.2">
      <c r="B333" s="136">
        <v>331</v>
      </c>
      <c r="C333" s="3">
        <v>17501</v>
      </c>
      <c r="D333" s="98">
        <v>4055473175010</v>
      </c>
      <c r="E333" s="17">
        <v>1.85</v>
      </c>
      <c r="F333" s="17">
        <v>20</v>
      </c>
      <c r="G333" s="99" t="s">
        <v>3121</v>
      </c>
      <c r="H333" s="98" t="s">
        <v>9734</v>
      </c>
      <c r="I333" s="17" t="s">
        <v>452</v>
      </c>
      <c r="J333" s="17" t="s">
        <v>3089</v>
      </c>
      <c r="K333" s="3">
        <v>77501</v>
      </c>
      <c r="L333" s="98">
        <v>4055473775012</v>
      </c>
      <c r="M333" s="17">
        <v>2.4500000000000002</v>
      </c>
      <c r="N333" s="3">
        <v>87501</v>
      </c>
      <c r="O333" s="98">
        <v>4055473875019</v>
      </c>
      <c r="P333" s="17">
        <v>3.75</v>
      </c>
      <c r="Q333" s="3">
        <v>57501</v>
      </c>
      <c r="R333" s="98">
        <v>4055473575018</v>
      </c>
      <c r="S333" s="17">
        <v>4.95</v>
      </c>
      <c r="T333" s="3">
        <v>37501</v>
      </c>
      <c r="U333" s="98">
        <v>4055473375014</v>
      </c>
      <c r="V333" s="17">
        <v>6.75</v>
      </c>
      <c r="W333" s="3">
        <v>67501</v>
      </c>
      <c r="X333" s="98">
        <v>4055473675015</v>
      </c>
      <c r="Y333" s="17">
        <v>2.95</v>
      </c>
      <c r="Z333" s="101" t="s">
        <v>8664</v>
      </c>
      <c r="AA333" s="101" t="s">
        <v>8665</v>
      </c>
      <c r="AB333" s="101" t="s">
        <v>453</v>
      </c>
      <c r="AC333" s="101" t="s">
        <v>451</v>
      </c>
      <c r="AD333" s="101" t="s">
        <v>8666</v>
      </c>
      <c r="AE333" s="101" t="s">
        <v>2706</v>
      </c>
      <c r="AF333" s="101" t="s">
        <v>2704</v>
      </c>
      <c r="AG333" s="101" t="s">
        <v>8667</v>
      </c>
      <c r="AH333" s="101" t="s">
        <v>451</v>
      </c>
      <c r="AI333" s="101" t="s">
        <v>8668</v>
      </c>
      <c r="AJ333" s="101" t="s">
        <v>2705</v>
      </c>
      <c r="AK333" s="102" t="s">
        <v>8669</v>
      </c>
      <c r="AL333" s="101" t="s">
        <v>453</v>
      </c>
      <c r="AM333" s="101" t="s">
        <v>8670</v>
      </c>
      <c r="AN333" s="101" t="s">
        <v>8671</v>
      </c>
      <c r="AO333" s="101" t="s">
        <v>8672</v>
      </c>
      <c r="AP333" s="101" t="s">
        <v>8673</v>
      </c>
      <c r="AQ333" s="101" t="s">
        <v>8665</v>
      </c>
      <c r="AR333" s="101" t="s">
        <v>8674</v>
      </c>
      <c r="AS333" s="101" t="s">
        <v>2705</v>
      </c>
      <c r="AT333" s="101" t="s">
        <v>8675</v>
      </c>
      <c r="AU333" s="101" t="s">
        <v>8676</v>
      </c>
      <c r="AV333" s="101" t="s">
        <v>8677</v>
      </c>
      <c r="AW333" s="101" t="s">
        <v>453</v>
      </c>
      <c r="AX333" s="101" t="s">
        <v>2705</v>
      </c>
      <c r="AY333" s="101" t="s">
        <v>2707</v>
      </c>
      <c r="AZ333" s="101" t="s">
        <v>8678</v>
      </c>
      <c r="BA333" s="103" t="s">
        <v>453</v>
      </c>
      <c r="BB333" s="18" t="str">
        <f t="shared" si="141"/>
        <v>кардамон
Elettaria cardamomum
Kardamom</v>
      </c>
      <c r="BC333" s="18" t="str">
        <f t="shared" si="142"/>
        <v>Kardemomme
Elettaria cardamomum
Kardamom</v>
      </c>
      <c r="BD333" s="18" t="str">
        <f t="shared" si="143"/>
        <v xml:space="preserve">Kardamom
Elettaria cardamomum
</v>
      </c>
      <c r="BE333" s="18" t="str">
        <f t="shared" si="144"/>
        <v>Cardamom
Elettaria cardamomum
Kardamom</v>
      </c>
      <c r="BF333" s="18" t="str">
        <f t="shared" si="145"/>
        <v>Kardemon
Elettaria cardamomum
Kardamom</v>
      </c>
      <c r="BG333" s="18" t="str">
        <f t="shared" si="146"/>
        <v>Kardemumma
Elettaria cardamomum
Kardamom</v>
      </c>
      <c r="BH333" s="18" t="str">
        <f t="shared" si="147"/>
        <v>Cardamome
Elettaria cardamomum
Kardamom</v>
      </c>
      <c r="BI333" s="18" t="str">
        <f t="shared" si="148"/>
        <v>κάρδαμο
Elettaria cardamomum
Kardamom</v>
      </c>
      <c r="BJ333" s="18" t="str">
        <f t="shared" si="149"/>
        <v>Cardamom
Elettaria cardamomum
Kardamom</v>
      </c>
      <c r="BK333" s="18" t="str">
        <f t="shared" si="150"/>
        <v>Kardimommur
Elettaria cardamomum
Kardamom</v>
      </c>
      <c r="BL333" s="18" t="str">
        <f t="shared" si="151"/>
        <v>Cardamomo
Elettaria cardamomum
Kardamom</v>
      </c>
      <c r="BM333" s="18" t="str">
        <f t="shared" si="152"/>
        <v>カルダモン
Elettaria cardamomum
Kardamom</v>
      </c>
      <c r="BN333" s="18" t="str">
        <f t="shared" si="153"/>
        <v>Kardamom
Elettaria cardamomum
Kardamom</v>
      </c>
      <c r="BO333" s="18" t="str">
        <f t="shared" si="154"/>
        <v>Kardamons
Elettaria cardamomum
Kardamom</v>
      </c>
      <c r="BP333" s="18" t="str">
        <f t="shared" si="155"/>
        <v>Kardamonas
Elettaria cardamomum
Kardamom</v>
      </c>
      <c r="BQ333" s="18" t="str">
        <f t="shared" si="156"/>
        <v>Kardamomu
Elettaria cardamomum
Kardamom</v>
      </c>
      <c r="BR333" s="18" t="str">
        <f t="shared" si="157"/>
        <v>Kruiden - Kardemom
Elettaria cardamomum
Kardamom</v>
      </c>
      <c r="BS333" s="18" t="str">
        <f t="shared" si="158"/>
        <v>Kardemomme
Elettaria cardamomum
Kardamom</v>
      </c>
      <c r="BT333" s="18" t="str">
        <f t="shared" si="159"/>
        <v>Zioła - Kardamon
Elettaria cardamomum
Kardamom</v>
      </c>
      <c r="BU333" s="18" t="str">
        <f t="shared" si="160"/>
        <v>Cardamomo
Elettaria cardamomum
Kardamom</v>
      </c>
      <c r="BV333" s="18" t="str">
        <f t="shared" si="161"/>
        <v>Lerburi - Cardamom
Elettaria cardamomum
Kardamom</v>
      </c>
      <c r="BW333" s="18" t="str">
        <f t="shared" si="162"/>
        <v>Örter - Kardemumma
Elettaria cardamomum
Kardamom</v>
      </c>
      <c r="BX333" s="18" t="str">
        <f t="shared" si="163"/>
        <v>Kardamóm
Elettaria cardamomum
Kardamom</v>
      </c>
      <c r="BY333" s="18" t="str">
        <f t="shared" si="164"/>
        <v>Kardamom
Elettaria cardamomum
Kardamom</v>
      </c>
      <c r="BZ333" s="18" t="str">
        <f t="shared" si="165"/>
        <v>Cardamomo
Elettaria cardamomum
Kardamom</v>
      </c>
      <c r="CA333" s="18" t="str">
        <f t="shared" si="166"/>
        <v>Kardamon
Elettaria cardamomum
Kardamom</v>
      </c>
      <c r="CB333" s="18" t="str">
        <f t="shared" si="167"/>
        <v>Kakule
Elettaria cardamomum
Kardamom</v>
      </c>
      <c r="CC333" s="18" t="str">
        <f t="shared" si="168"/>
        <v>Kardamom
Elettaria cardamomum
Kardamom</v>
      </c>
    </row>
    <row r="334" spans="2:81" ht="48" x14ac:dyDescent="0.2">
      <c r="B334" s="136">
        <v>332</v>
      </c>
      <c r="C334" s="3">
        <v>17502</v>
      </c>
      <c r="D334" s="98">
        <v>4055473175027</v>
      </c>
      <c r="E334" s="17">
        <v>1.85</v>
      </c>
      <c r="F334" s="17">
        <v>100</v>
      </c>
      <c r="G334" s="99" t="s">
        <v>3121</v>
      </c>
      <c r="H334" s="98" t="s">
        <v>9734</v>
      </c>
      <c r="I334" s="17" t="s">
        <v>500</v>
      </c>
      <c r="J334" s="17" t="s">
        <v>3090</v>
      </c>
      <c r="K334" s="3">
        <v>77502</v>
      </c>
      <c r="L334" s="98">
        <v>4055473775029</v>
      </c>
      <c r="M334" s="17">
        <v>2.4500000000000002</v>
      </c>
      <c r="N334" s="3">
        <v>87502</v>
      </c>
      <c r="O334" s="98">
        <v>4055473875026</v>
      </c>
      <c r="P334" s="17">
        <v>3.75</v>
      </c>
      <c r="Q334" s="3">
        <v>57502</v>
      </c>
      <c r="R334" s="98">
        <v>4055473575025</v>
      </c>
      <c r="S334" s="17">
        <v>4.95</v>
      </c>
      <c r="T334" s="3">
        <v>37502</v>
      </c>
      <c r="U334" s="98">
        <v>4055473375021</v>
      </c>
      <c r="V334" s="17">
        <v>6.75</v>
      </c>
      <c r="W334" s="3">
        <v>67502</v>
      </c>
      <c r="X334" s="98">
        <v>4055473675022</v>
      </c>
      <c r="Y334" s="17">
        <v>2.95</v>
      </c>
      <c r="Z334" s="101" t="s">
        <v>8679</v>
      </c>
      <c r="AA334" s="101" t="s">
        <v>8680</v>
      </c>
      <c r="AB334" s="101" t="s">
        <v>501</v>
      </c>
      <c r="AC334" s="101" t="s">
        <v>499</v>
      </c>
      <c r="AD334" s="101" t="s">
        <v>8681</v>
      </c>
      <c r="AE334" s="101" t="s">
        <v>8682</v>
      </c>
      <c r="AF334" s="101" t="s">
        <v>2708</v>
      </c>
      <c r="AG334" s="101" t="s">
        <v>8683</v>
      </c>
      <c r="AH334" s="101" t="s">
        <v>8684</v>
      </c>
      <c r="AI334" s="101" t="s">
        <v>8685</v>
      </c>
      <c r="AJ334" s="101" t="s">
        <v>2709</v>
      </c>
      <c r="AK334" s="102" t="s">
        <v>8686</v>
      </c>
      <c r="AL334" s="101" t="s">
        <v>8687</v>
      </c>
      <c r="AM334" s="101" t="s">
        <v>8688</v>
      </c>
      <c r="AN334" s="101" t="s">
        <v>8689</v>
      </c>
      <c r="AO334" s="101" t="s">
        <v>8690</v>
      </c>
      <c r="AP334" s="101" t="s">
        <v>8691</v>
      </c>
      <c r="AQ334" s="101" t="s">
        <v>8692</v>
      </c>
      <c r="AR334" s="101" t="s">
        <v>8693</v>
      </c>
      <c r="AS334" s="101" t="s">
        <v>8694</v>
      </c>
      <c r="AT334" s="101" t="s">
        <v>8695</v>
      </c>
      <c r="AU334" s="101" t="s">
        <v>8696</v>
      </c>
      <c r="AV334" s="101" t="s">
        <v>8697</v>
      </c>
      <c r="AW334" s="101" t="s">
        <v>8698</v>
      </c>
      <c r="AX334" s="101" t="s">
        <v>2710</v>
      </c>
      <c r="AY334" s="101" t="s">
        <v>8699</v>
      </c>
      <c r="AZ334" s="101" t="s">
        <v>8700</v>
      </c>
      <c r="BA334" s="103" t="s">
        <v>8701</v>
      </c>
      <c r="BB334" s="18" t="str">
        <f t="shared" si="141"/>
        <v>Сладка билка стевия
Stevia rebaudiana
Stevia Süßkraut</v>
      </c>
      <c r="BC334" s="18" t="str">
        <f t="shared" si="142"/>
        <v>Stevia sød urt
Stevia rebaudiana
Stevia Süßkraut</v>
      </c>
      <c r="BD334" s="18" t="str">
        <f t="shared" si="143"/>
        <v xml:space="preserve">Stevia Süßkraut
Stevia rebaudiana
</v>
      </c>
      <c r="BE334" s="18" t="str">
        <f t="shared" si="144"/>
        <v>Sweet Leaf of Paraguay
Stevia rebaudiana
Stevia Süßkraut</v>
      </c>
      <c r="BF334" s="18" t="str">
        <f t="shared" si="145"/>
        <v>Stevia magus ürt
Stevia rebaudiana
Stevia Süßkraut</v>
      </c>
      <c r="BG334" s="18" t="str">
        <f t="shared" si="146"/>
        <v>Stevia makea yrtti
Stevia rebaudiana
Stevia Süßkraut</v>
      </c>
      <c r="BH334" s="18" t="str">
        <f t="shared" si="147"/>
        <v>Chanvre d'eau
Stevia rebaudiana
Stevia Süßkraut</v>
      </c>
      <c r="BI334" s="18" t="str">
        <f t="shared" si="148"/>
        <v>Στέβια γλυκό βότανο
Stevia rebaudiana
Stevia Süßkraut</v>
      </c>
      <c r="BJ334" s="18" t="str">
        <f t="shared" si="149"/>
        <v>Stevia luibh milis
Stevia rebaudiana
Stevia Süßkraut</v>
      </c>
      <c r="BK334" s="18" t="str">
        <f t="shared" si="150"/>
        <v>Stevia sæt jurt
Stevia rebaudiana
Stevia Süßkraut</v>
      </c>
      <c r="BL334" s="18" t="str">
        <f t="shared" si="151"/>
        <v>Stevia
Stevia rebaudiana
Stevia Süßkraut</v>
      </c>
      <c r="BM334" s="18" t="str">
        <f t="shared" si="152"/>
        <v>ステビア
Stevia rebaudiana
Stevia Süßkraut</v>
      </c>
      <c r="BN334" s="18" t="str">
        <f t="shared" si="153"/>
        <v>Stevia slatka biljka
Stevia rebaudiana
Stevia Süßkraut</v>
      </c>
      <c r="BO334" s="18" t="str">
        <f t="shared" si="154"/>
        <v>Stēvijas saldais augs
Stevia rebaudiana
Stevia Süßkraut</v>
      </c>
      <c r="BP334" s="18" t="str">
        <f t="shared" si="155"/>
        <v>Stevija saldi žolė
Stevia rebaudiana
Stevia Süßkraut</v>
      </c>
      <c r="BQ334" s="18" t="str">
        <f t="shared" si="156"/>
        <v>Ħwawar ħelwa Stevia
Stevia rebaudiana
Stevia Süßkraut</v>
      </c>
      <c r="BR334" s="18" t="str">
        <f t="shared" si="157"/>
        <v>Kruiden - Stevia Zoet Kruid
Stevia rebaudiana
Stevia Süßkraut</v>
      </c>
      <c r="BS334" s="18" t="str">
        <f t="shared" si="158"/>
        <v>Stevia søt urt
Stevia rebaudiana
Stevia Süßkraut</v>
      </c>
      <c r="BT334" s="18" t="str">
        <f t="shared" si="159"/>
        <v>Zioła - Słodkie Zioło Stewii
Stevia rebaudiana
Stevia Süßkraut</v>
      </c>
      <c r="BU334" s="18" t="str">
        <f t="shared" si="160"/>
        <v>Erva doce estévia
Stevia rebaudiana
Stevia Süßkraut</v>
      </c>
      <c r="BV334" s="18" t="str">
        <f t="shared" si="161"/>
        <v>Lerburi - Stevia Planta Dulce
Stevia rebaudiana
Stevia Süßkraut</v>
      </c>
      <c r="BW334" s="18" t="str">
        <f t="shared" si="162"/>
        <v>Örter - Stevia Söt Ört
Stevia rebaudiana
Stevia Süßkraut</v>
      </c>
      <c r="BX334" s="18" t="str">
        <f t="shared" si="163"/>
        <v>Sladká bylinka Stévia
Stevia rebaudiana
Stevia Süßkraut</v>
      </c>
      <c r="BY334" s="18" t="str">
        <f t="shared" si="164"/>
        <v>Stevia sladko zelišče
Stevia rebaudiana
Stevia Süßkraut</v>
      </c>
      <c r="BZ334" s="18" t="str">
        <f t="shared" si="165"/>
        <v>Hierba dulce
Stevia rebaudiana
Stevia Süßkraut</v>
      </c>
      <c r="CA334" s="18" t="str">
        <f t="shared" si="166"/>
        <v>Sladká bylina stévie
Stevia rebaudiana
Stevia Süßkraut</v>
      </c>
      <c r="CB334" s="18" t="str">
        <f t="shared" si="167"/>
        <v>Stevia tatlı bitkisi
Stevia rebaudiana
Stevia Süßkraut</v>
      </c>
      <c r="CC334" s="18" t="str">
        <f t="shared" si="168"/>
        <v>Stevia édes gyógynövény
Stevia rebaudiana
Stevia Süßkraut</v>
      </c>
    </row>
    <row r="335" spans="2:81" ht="36" x14ac:dyDescent="0.2">
      <c r="B335" s="136">
        <v>333</v>
      </c>
      <c r="C335" s="3">
        <v>17504</v>
      </c>
      <c r="D335" s="98">
        <v>4055473175041</v>
      </c>
      <c r="E335" s="17">
        <v>1.85</v>
      </c>
      <c r="F335" s="17">
        <v>50</v>
      </c>
      <c r="G335" s="99" t="s">
        <v>3121</v>
      </c>
      <c r="H335" s="98" t="s">
        <v>9734</v>
      </c>
      <c r="I335" s="17" t="s">
        <v>470</v>
      </c>
      <c r="J335" s="17" t="s">
        <v>3091</v>
      </c>
      <c r="K335" s="3">
        <v>77504</v>
      </c>
      <c r="L335" s="98">
        <v>4055473775043</v>
      </c>
      <c r="M335" s="17">
        <v>2.4500000000000002</v>
      </c>
      <c r="N335" s="3">
        <v>87504</v>
      </c>
      <c r="O335" s="98">
        <v>4055473875040</v>
      </c>
      <c r="P335" s="17">
        <v>3.75</v>
      </c>
      <c r="Q335" s="3">
        <v>57504</v>
      </c>
      <c r="R335" s="98">
        <v>4055473575049</v>
      </c>
      <c r="S335" s="17">
        <v>4.95</v>
      </c>
      <c r="T335" s="3">
        <v>37504</v>
      </c>
      <c r="U335" s="98">
        <v>4055473375045</v>
      </c>
      <c r="V335" s="17">
        <v>6.75</v>
      </c>
      <c r="W335" s="3">
        <v>67504</v>
      </c>
      <c r="X335" s="98">
        <v>4055473675046</v>
      </c>
      <c r="Y335" s="17">
        <v>2.95</v>
      </c>
      <c r="Z335" s="101" t="s">
        <v>8702</v>
      </c>
      <c r="AA335" s="101" t="s">
        <v>8703</v>
      </c>
      <c r="AB335" s="101" t="s">
        <v>471</v>
      </c>
      <c r="AC335" s="101" t="s">
        <v>469</v>
      </c>
      <c r="AD335" s="101" t="s">
        <v>8704</v>
      </c>
      <c r="AE335" s="101" t="s">
        <v>8705</v>
      </c>
      <c r="AF335" s="101" t="s">
        <v>2711</v>
      </c>
      <c r="AG335" s="101" t="s">
        <v>8706</v>
      </c>
      <c r="AH335" s="101" t="s">
        <v>469</v>
      </c>
      <c r="AI335" s="101" t="s">
        <v>8707</v>
      </c>
      <c r="AJ335" s="101" t="s">
        <v>2712</v>
      </c>
      <c r="AK335" s="102" t="s">
        <v>8708</v>
      </c>
      <c r="AL335" s="101" t="s">
        <v>8709</v>
      </c>
      <c r="AM335" s="101" t="s">
        <v>8710</v>
      </c>
      <c r="AN335" s="101" t="s">
        <v>8711</v>
      </c>
      <c r="AO335" s="101" t="s">
        <v>469</v>
      </c>
      <c r="AP335" s="101" t="s">
        <v>8712</v>
      </c>
      <c r="AQ335" s="101" t="s">
        <v>8713</v>
      </c>
      <c r="AR335" s="101" t="s">
        <v>8714</v>
      </c>
      <c r="AS335" s="101" t="s">
        <v>8715</v>
      </c>
      <c r="AT335" s="101" t="s">
        <v>8716</v>
      </c>
      <c r="AU335" s="101" t="s">
        <v>8717</v>
      </c>
      <c r="AV335" s="101" t="s">
        <v>8718</v>
      </c>
      <c r="AW335" s="101" t="s">
        <v>8719</v>
      </c>
      <c r="AX335" s="101" t="s">
        <v>2713</v>
      </c>
      <c r="AY335" s="101" t="s">
        <v>8720</v>
      </c>
      <c r="AZ335" s="101" t="s">
        <v>8721</v>
      </c>
      <c r="BA335" s="103" t="s">
        <v>8722</v>
      </c>
      <c r="BB335" s="18" t="str">
        <f t="shared" si="141"/>
        <v>лимонена трева
Cymbopogon flexosus
Zitronengras</v>
      </c>
      <c r="BC335" s="18" t="str">
        <f t="shared" si="142"/>
        <v>Citrongræs
Cymbopogon flexosus
Zitronengras</v>
      </c>
      <c r="BD335" s="18" t="str">
        <f t="shared" si="143"/>
        <v xml:space="preserve">Zitronengras
Cymbopogon flexosus
</v>
      </c>
      <c r="BE335" s="18" t="str">
        <f t="shared" si="144"/>
        <v>Lemongrass
Cymbopogon flexosus
Zitronengras</v>
      </c>
      <c r="BF335" s="18" t="str">
        <f t="shared" si="145"/>
        <v>Sidrunhein
Cymbopogon flexosus
Zitronengras</v>
      </c>
      <c r="BG335" s="18" t="str">
        <f t="shared" si="146"/>
        <v>Sitruunaruohoa
Cymbopogon flexosus
Zitronengras</v>
      </c>
      <c r="BH335" s="18" t="str">
        <f t="shared" si="147"/>
        <v>Lemongrass de l'Inde
Cymbopogon flexosus
Zitronengras</v>
      </c>
      <c r="BI335" s="18" t="str">
        <f t="shared" si="148"/>
        <v>λεμονόχορτο
Cymbopogon flexosus
Zitronengras</v>
      </c>
      <c r="BJ335" s="18" t="str">
        <f t="shared" si="149"/>
        <v>Lemongrass
Cymbopogon flexosus
Zitronengras</v>
      </c>
      <c r="BK335" s="18" t="str">
        <f t="shared" si="150"/>
        <v>Sítrónugrasi
Cymbopogon flexosus
Zitronengras</v>
      </c>
      <c r="BL335" s="18" t="str">
        <f t="shared" si="151"/>
        <v>Citronella
Cymbopogon flexosus
Zitronengras</v>
      </c>
      <c r="BM335" s="18" t="str">
        <f t="shared" si="152"/>
        <v>レモングラス
Cymbopogon flexosus
Zitronengras</v>
      </c>
      <c r="BN335" s="18" t="str">
        <f t="shared" si="153"/>
        <v>Limunska trava
Cymbopogon flexosus
Zitronengras</v>
      </c>
      <c r="BO335" s="18" t="str">
        <f t="shared" si="154"/>
        <v>Citronzāle
Cymbopogon flexosus
Zitronengras</v>
      </c>
      <c r="BP335" s="18" t="str">
        <f t="shared" si="155"/>
        <v>Citrinžolė
Cymbopogon flexosus
Zitronengras</v>
      </c>
      <c r="BQ335" s="18" t="str">
        <f t="shared" si="156"/>
        <v>Lemongrass
Cymbopogon flexosus
Zitronengras</v>
      </c>
      <c r="BR335" s="18" t="str">
        <f t="shared" si="157"/>
        <v>Kruiden - Citroengras
Cymbopogon flexosus
Zitronengras</v>
      </c>
      <c r="BS335" s="18" t="str">
        <f t="shared" si="158"/>
        <v>Sitrongress
Cymbopogon flexosus
Zitronengras</v>
      </c>
      <c r="BT335" s="18" t="str">
        <f t="shared" si="159"/>
        <v>Zioła - Trawa Cytrynowa
Cymbopogon flexosus
Zitronengras</v>
      </c>
      <c r="BU335" s="18" t="str">
        <f t="shared" si="160"/>
        <v>Capim-limão
Cymbopogon flexosus
Zitronengras</v>
      </c>
      <c r="BV335" s="18" t="str">
        <f t="shared" si="161"/>
        <v>Lerburi - Lemongrass
Cymbopogon flexosus
Zitronengras</v>
      </c>
      <c r="BW335" s="18" t="str">
        <f t="shared" si="162"/>
        <v>Örter - Citrongräs
Cymbopogon flexosus
Zitronengras</v>
      </c>
      <c r="BX335" s="18" t="str">
        <f t="shared" si="163"/>
        <v>Citrónová tráva
Cymbopogon flexosus
Zitronengras</v>
      </c>
      <c r="BY335" s="18" t="str">
        <f t="shared" si="164"/>
        <v>Limonska trava
Cymbopogon flexosus
Zitronengras</v>
      </c>
      <c r="BZ335" s="18" t="str">
        <f t="shared" si="165"/>
        <v>Pasto limón
Cymbopogon flexosus
Zitronengras</v>
      </c>
      <c r="CA335" s="18" t="str">
        <f t="shared" si="166"/>
        <v>Citronová tráva
Cymbopogon flexosus
Zitronengras</v>
      </c>
      <c r="CB335" s="18" t="str">
        <f t="shared" si="167"/>
        <v>Limon otu
Cymbopogon flexosus
Zitronengras</v>
      </c>
      <c r="CC335" s="18" t="str">
        <f t="shared" si="168"/>
        <v>Citromfű
Cymbopogon flexosus
Zitronengras</v>
      </c>
    </row>
    <row r="336" spans="2:81" ht="48" x14ac:dyDescent="0.2">
      <c r="B336" s="136">
        <v>334</v>
      </c>
      <c r="C336" s="3">
        <v>17505</v>
      </c>
      <c r="D336" s="98">
        <v>4055473175058</v>
      </c>
      <c r="E336" s="17">
        <v>1.85</v>
      </c>
      <c r="F336" s="17">
        <v>30</v>
      </c>
      <c r="G336" s="99" t="s">
        <v>3121</v>
      </c>
      <c r="H336" s="98" t="s">
        <v>9734</v>
      </c>
      <c r="I336" s="17" t="s">
        <v>473</v>
      </c>
      <c r="J336" s="17" t="s">
        <v>3092</v>
      </c>
      <c r="K336" s="3">
        <v>77505</v>
      </c>
      <c r="L336" s="98">
        <v>4055473775050</v>
      </c>
      <c r="M336" s="17">
        <v>2.4500000000000002</v>
      </c>
      <c r="N336" s="3">
        <v>87505</v>
      </c>
      <c r="O336" s="98">
        <v>4055473875057</v>
      </c>
      <c r="P336" s="17">
        <v>3.75</v>
      </c>
      <c r="Q336" s="3">
        <v>57505</v>
      </c>
      <c r="R336" s="98">
        <v>4055473575056</v>
      </c>
      <c r="S336" s="17">
        <v>4.95</v>
      </c>
      <c r="T336" s="3">
        <v>37505</v>
      </c>
      <c r="U336" s="98">
        <v>4055473375052</v>
      </c>
      <c r="V336" s="17">
        <v>6.75</v>
      </c>
      <c r="W336" s="3">
        <v>67505</v>
      </c>
      <c r="X336" s="98">
        <v>4055473675053</v>
      </c>
      <c r="Y336" s="17">
        <v>2.95</v>
      </c>
      <c r="Z336" s="101" t="s">
        <v>8723</v>
      </c>
      <c r="AA336" s="101" t="s">
        <v>8724</v>
      </c>
      <c r="AB336" s="101" t="s">
        <v>474</v>
      </c>
      <c r="AC336" s="101" t="s">
        <v>472</v>
      </c>
      <c r="AD336" s="101" t="s">
        <v>8725</v>
      </c>
      <c r="AE336" s="101" t="s">
        <v>8726</v>
      </c>
      <c r="AF336" s="101" t="s">
        <v>2714</v>
      </c>
      <c r="AG336" s="101" t="s">
        <v>8727</v>
      </c>
      <c r="AH336" s="101" t="s">
        <v>8728</v>
      </c>
      <c r="AI336" s="101" t="s">
        <v>8729</v>
      </c>
      <c r="AJ336" s="101" t="s">
        <v>2715</v>
      </c>
      <c r="AK336" s="102" t="s">
        <v>8730</v>
      </c>
      <c r="AL336" s="101" t="s">
        <v>8731</v>
      </c>
      <c r="AM336" s="101" t="s">
        <v>8732</v>
      </c>
      <c r="AN336" s="101" t="s">
        <v>8733</v>
      </c>
      <c r="AO336" s="101" t="s">
        <v>8728</v>
      </c>
      <c r="AP336" s="101" t="s">
        <v>8734</v>
      </c>
      <c r="AQ336" s="101" t="s">
        <v>8735</v>
      </c>
      <c r="AR336" s="101" t="s">
        <v>8736</v>
      </c>
      <c r="AS336" s="101" t="s">
        <v>8737</v>
      </c>
      <c r="AT336" s="101" t="s">
        <v>8738</v>
      </c>
      <c r="AU336" s="101" t="s">
        <v>8739</v>
      </c>
      <c r="AV336" s="101" t="s">
        <v>8740</v>
      </c>
      <c r="AW336" s="101" t="s">
        <v>8741</v>
      </c>
      <c r="AX336" s="101" t="s">
        <v>2716</v>
      </c>
      <c r="AY336" s="101" t="s">
        <v>8742</v>
      </c>
      <c r="AZ336" s="101" t="s">
        <v>8743</v>
      </c>
      <c r="BA336" s="103" t="s">
        <v>8744</v>
      </c>
      <c r="BB336" s="18" t="str">
        <f t="shared" si="141"/>
        <v>Женско биле / Женско биле
Glycyrrhiza glabra
Süßholz / Lakritze</v>
      </c>
      <c r="BC336" s="18" t="str">
        <f t="shared" si="142"/>
        <v>Lakrids / Lakrids
Glycyrrhiza glabra
Süßholz / Lakritze</v>
      </c>
      <c r="BD336" s="18" t="str">
        <f t="shared" si="143"/>
        <v xml:space="preserve">Süßholz / Lakritze
Glycyrrhiza glabra
</v>
      </c>
      <c r="BE336" s="18" t="str">
        <f t="shared" si="144"/>
        <v>Liquorice
Glycyrrhiza glabra
Süßholz / Lakritze</v>
      </c>
      <c r="BF336" s="18" t="str">
        <f t="shared" si="145"/>
        <v>Lagrits / Lagrits
Glycyrrhiza glabra
Süßholz / Lakritze</v>
      </c>
      <c r="BG336" s="18" t="str">
        <f t="shared" si="146"/>
        <v>Lakritsi / Lakritsi
Glycyrrhiza glabra
Süßholz / Lakritze</v>
      </c>
      <c r="BH336" s="18" t="str">
        <f t="shared" si="147"/>
        <v>Réglisse glabre
Glycyrrhiza glabra
Süßholz / Lakritze</v>
      </c>
      <c r="BI336" s="18" t="str">
        <f t="shared" si="148"/>
        <v>Γλυκόριζα / Liquorice
Glycyrrhiza glabra
Süßholz / Lakritze</v>
      </c>
      <c r="BJ336" s="18" t="str">
        <f t="shared" si="149"/>
        <v>Liquorice / Liquorice
Glycyrrhiza glabra
Süßholz / Lakritze</v>
      </c>
      <c r="BK336" s="18" t="str">
        <f t="shared" si="150"/>
        <v>Lakkrís / Lakkrís
Glycyrrhiza glabra
Süßholz / Lakritze</v>
      </c>
      <c r="BL336" s="18" t="str">
        <f t="shared" si="151"/>
        <v>Liquirizia
Glycyrrhiza glabra
Süßholz / Lakritze</v>
      </c>
      <c r="BM336" s="18" t="str">
        <f t="shared" si="152"/>
        <v>カンゾウ
Glycyrrhiza glabra
Süßholz / Lakritze</v>
      </c>
      <c r="BN336" s="18" t="str">
        <f t="shared" si="153"/>
        <v>Slatki korijen / sladić
Glycyrrhiza glabra
Süßholz / Lakritze</v>
      </c>
      <c r="BO336" s="18" t="str">
        <f t="shared" si="154"/>
        <v>Lakrica / Lakrica
Glycyrrhiza glabra
Süßholz / Lakritze</v>
      </c>
      <c r="BP336" s="18" t="str">
        <f t="shared" si="155"/>
        <v>Saldymedis / Saldymedis
Glycyrrhiza glabra
Süßholz / Lakritze</v>
      </c>
      <c r="BQ336" s="18" t="str">
        <f t="shared" si="156"/>
        <v>Liquorice / Liquorice
Glycyrrhiza glabra
Süßholz / Lakritze</v>
      </c>
      <c r="BR336" s="18" t="str">
        <f t="shared" si="157"/>
        <v>Kruiden - Zoethout / Zoethout
Glycyrrhiza glabra
Süßholz / Lakritze</v>
      </c>
      <c r="BS336" s="18" t="str">
        <f t="shared" si="158"/>
        <v>Lakris / Lakris
Glycyrrhiza glabra
Süßholz / Lakritze</v>
      </c>
      <c r="BT336" s="18" t="str">
        <f t="shared" si="159"/>
        <v>Zioła - Lukrecja / Lukrecja
Glycyrrhiza glabra
Süßholz / Lakritze</v>
      </c>
      <c r="BU336" s="18" t="str">
        <f t="shared" si="160"/>
        <v>Alcaçuz / Alcaçuz
Glycyrrhiza glabra
Süßholz / Lakritze</v>
      </c>
      <c r="BV336" s="18" t="str">
        <f t="shared" si="161"/>
        <v>Lerburi - Lemn Dulce
Glycyrrhiza glabra
Süßholz / Lakritze</v>
      </c>
      <c r="BW336" s="18" t="str">
        <f t="shared" si="162"/>
        <v>Örter - Lakrits / Lakrits
Glycyrrhiza glabra
Süßholz / Lakritze</v>
      </c>
      <c r="BX336" s="18" t="str">
        <f t="shared" si="163"/>
        <v>Sladké drievko / sladké drievko
Glycyrrhiza glabra
Süßholz / Lakritze</v>
      </c>
      <c r="BY336" s="18" t="str">
        <f t="shared" si="164"/>
        <v>Sladki koren / sladki koren
Glycyrrhiza glabra
Süßholz / Lakritze</v>
      </c>
      <c r="BZ336" s="18" t="str">
        <f t="shared" si="165"/>
        <v>Regaliz u orozuz
Glycyrrhiza glabra
Süßholz / Lakritze</v>
      </c>
      <c r="CA336" s="18" t="str">
        <f t="shared" si="166"/>
        <v>Lékořice / Lékořice
Glycyrrhiza glabra
Süßholz / Lakritze</v>
      </c>
      <c r="CB336" s="18" t="str">
        <f t="shared" si="167"/>
        <v>Meyankökü / meyankökü
Glycyrrhiza glabra
Süßholz / Lakritze</v>
      </c>
      <c r="CC336" s="18" t="str">
        <f t="shared" si="168"/>
        <v>Édesgyökér / Édesgyökér
Glycyrrhiza glabra
Süßholz / Lakritze</v>
      </c>
    </row>
    <row r="337" spans="2:81" ht="48" x14ac:dyDescent="0.2">
      <c r="B337" s="136">
        <v>335</v>
      </c>
      <c r="C337" s="3">
        <v>17506</v>
      </c>
      <c r="D337" s="98">
        <v>4055473175065</v>
      </c>
      <c r="E337" s="17">
        <v>1.85</v>
      </c>
      <c r="F337" s="17">
        <v>1200</v>
      </c>
      <c r="G337" s="99" t="s">
        <v>3121</v>
      </c>
      <c r="H337" s="98" t="s">
        <v>9734</v>
      </c>
      <c r="I337" s="17" t="s">
        <v>464</v>
      </c>
      <c r="J337" s="17" t="s">
        <v>3093</v>
      </c>
      <c r="K337" s="3">
        <v>77506</v>
      </c>
      <c r="L337" s="98">
        <v>4055473775067</v>
      </c>
      <c r="M337" s="17">
        <v>2.4500000000000002</v>
      </c>
      <c r="N337" s="3">
        <v>87506</v>
      </c>
      <c r="O337" s="98">
        <v>4055473875064</v>
      </c>
      <c r="P337" s="17">
        <v>3.75</v>
      </c>
      <c r="Q337" s="3">
        <v>57506</v>
      </c>
      <c r="R337" s="98">
        <v>4055473575063</v>
      </c>
      <c r="S337" s="17">
        <v>4.95</v>
      </c>
      <c r="T337" s="3">
        <v>37506</v>
      </c>
      <c r="U337" s="98">
        <v>4055473375069</v>
      </c>
      <c r="V337" s="17">
        <v>6.75</v>
      </c>
      <c r="W337" s="3">
        <v>67506</v>
      </c>
      <c r="X337" s="98">
        <v>4055473675060</v>
      </c>
      <c r="Y337" s="17">
        <v>2.95</v>
      </c>
      <c r="Z337" s="101" t="s">
        <v>8745</v>
      </c>
      <c r="AA337" s="101" t="s">
        <v>8746</v>
      </c>
      <c r="AB337" s="101" t="s">
        <v>465</v>
      </c>
      <c r="AC337" s="101" t="s">
        <v>463</v>
      </c>
      <c r="AD337" s="101" t="s">
        <v>8747</v>
      </c>
      <c r="AE337" s="101" t="s">
        <v>8748</v>
      </c>
      <c r="AF337" s="101" t="s">
        <v>2717</v>
      </c>
      <c r="AG337" s="101" t="s">
        <v>8749</v>
      </c>
      <c r="AH337" s="101" t="s">
        <v>8750</v>
      </c>
      <c r="AI337" s="101" t="s">
        <v>8751</v>
      </c>
      <c r="AJ337" s="101" t="s">
        <v>2718</v>
      </c>
      <c r="AK337" s="102" t="s">
        <v>8752</v>
      </c>
      <c r="AL337" s="101" t="s">
        <v>8753</v>
      </c>
      <c r="AM337" s="101" t="s">
        <v>8754</v>
      </c>
      <c r="AN337" s="101" t="s">
        <v>8755</v>
      </c>
      <c r="AO337" s="101" t="s">
        <v>8756</v>
      </c>
      <c r="AP337" s="101" t="s">
        <v>8757</v>
      </c>
      <c r="AQ337" s="101" t="s">
        <v>8746</v>
      </c>
      <c r="AR337" s="101" t="s">
        <v>8758</v>
      </c>
      <c r="AS337" s="101" t="s">
        <v>8759</v>
      </c>
      <c r="AT337" s="101" t="s">
        <v>8760</v>
      </c>
      <c r="AU337" s="101" t="s">
        <v>8761</v>
      </c>
      <c r="AV337" s="101" t="s">
        <v>8762</v>
      </c>
      <c r="AW337" s="101" t="s">
        <v>8753</v>
      </c>
      <c r="AX337" s="101" t="s">
        <v>2718</v>
      </c>
      <c r="AY337" s="101" t="s">
        <v>8763</v>
      </c>
      <c r="AZ337" s="101" t="s">
        <v>8764</v>
      </c>
      <c r="BA337" s="103" t="s">
        <v>8765</v>
      </c>
      <c r="BB337" s="18" t="str">
        <f t="shared" si="141"/>
        <v>корейски монетен двор
Agastache rugosa
Koreanische Minze</v>
      </c>
      <c r="BC337" s="18" t="str">
        <f t="shared" si="142"/>
        <v>Koreansk mynte
Agastache rugosa
Koreanische Minze</v>
      </c>
      <c r="BD337" s="18" t="str">
        <f t="shared" si="143"/>
        <v xml:space="preserve">Koreanische Minze
Agastache rugosa
</v>
      </c>
      <c r="BE337" s="18" t="str">
        <f t="shared" si="144"/>
        <v>Korean mint
Agastache rugosa
Koreanische Minze</v>
      </c>
      <c r="BF337" s="18" t="str">
        <f t="shared" si="145"/>
        <v>Korea piparmünt
Agastache rugosa
Koreanische Minze</v>
      </c>
      <c r="BG337" s="18" t="str">
        <f t="shared" si="146"/>
        <v>Korean minttu
Agastache rugosa
Koreanische Minze</v>
      </c>
      <c r="BH337" s="18" t="str">
        <f t="shared" si="147"/>
        <v>Menthe de Corée
Agastache rugosa
Koreanische Minze</v>
      </c>
      <c r="BI337" s="18" t="str">
        <f t="shared" si="148"/>
        <v>Κορεάτικη μέντα
Agastache rugosa
Koreanische Minze</v>
      </c>
      <c r="BJ337" s="18" t="str">
        <f t="shared" si="149"/>
        <v>Miontas Cóiréis
Agastache rugosa
Koreanische Minze</v>
      </c>
      <c r="BK337" s="18" t="str">
        <f t="shared" si="150"/>
        <v>Kóresk mynta
Agastache rugosa
Koreanische Minze</v>
      </c>
      <c r="BL337" s="18" t="str">
        <f t="shared" si="151"/>
        <v>Menta coreana
Agastache rugosa
Koreanische Minze</v>
      </c>
      <c r="BM337" s="18" t="str">
        <f t="shared" si="152"/>
        <v>カワミドリ
Agastache rugosa
Koreanische Minze</v>
      </c>
      <c r="BN337" s="18" t="str">
        <f t="shared" si="153"/>
        <v>Korejska kovnica
Agastache rugosa
Koreanische Minze</v>
      </c>
      <c r="BO337" s="18" t="str">
        <f t="shared" si="154"/>
        <v>Korejas piparmētra
Agastache rugosa
Koreanische Minze</v>
      </c>
      <c r="BP337" s="18" t="str">
        <f t="shared" si="155"/>
        <v>Korėjos mėtos
Agastache rugosa
Koreanische Minze</v>
      </c>
      <c r="BQ337" s="18" t="str">
        <f t="shared" si="156"/>
        <v>Zekka Koreana
Agastache rugosa
Koreanische Minze</v>
      </c>
      <c r="BR337" s="18" t="str">
        <f t="shared" si="157"/>
        <v>Kruiden - Koreaanse Munt
Agastache rugosa
Koreanische Minze</v>
      </c>
      <c r="BS337" s="18" t="str">
        <f t="shared" si="158"/>
        <v>Koreansk mynte
Agastache rugosa
Koreanische Minze</v>
      </c>
      <c r="BT337" s="18" t="str">
        <f t="shared" si="159"/>
        <v>Zioła - Koreańska Mięta
Agastache rugosa
Koreanische Minze</v>
      </c>
      <c r="BU337" s="18" t="str">
        <f t="shared" si="160"/>
        <v>Hortelã coreana
Agastache rugosa
Koreanische Minze</v>
      </c>
      <c r="BV337" s="18" t="str">
        <f t="shared" si="161"/>
        <v>Lerburi - Monetărie Coreeană
Agastache rugosa
Koreanische Minze</v>
      </c>
      <c r="BW337" s="18" t="str">
        <f t="shared" si="162"/>
        <v>Örter - Koreansk Mynta
Agastache rugosa
Koreanische Minze</v>
      </c>
      <c r="BX337" s="18" t="str">
        <f t="shared" si="163"/>
        <v>Kórejská mincovňa
Agastache rugosa
Koreanische Minze</v>
      </c>
      <c r="BY337" s="18" t="str">
        <f t="shared" si="164"/>
        <v>Korejska kovnica
Agastache rugosa
Koreanische Minze</v>
      </c>
      <c r="BZ337" s="18" t="str">
        <f t="shared" si="165"/>
        <v>Menta coreana
Agastache rugosa
Koreanische Minze</v>
      </c>
      <c r="CA337" s="18" t="str">
        <f t="shared" si="166"/>
        <v>Korejská máta
Agastache rugosa
Koreanische Minze</v>
      </c>
      <c r="CB337" s="18" t="str">
        <f t="shared" si="167"/>
        <v>Kore nanesi
Agastache rugosa
Koreanische Minze</v>
      </c>
      <c r="CC337" s="18" t="str">
        <f t="shared" si="168"/>
        <v>Koreai menta
Agastache rugosa
Koreanische Minze</v>
      </c>
    </row>
    <row r="338" spans="2:81" ht="48" x14ac:dyDescent="0.2">
      <c r="B338" s="136">
        <v>336</v>
      </c>
      <c r="C338" s="3">
        <v>17509</v>
      </c>
      <c r="D338" s="98">
        <v>4055473175096</v>
      </c>
      <c r="E338" s="17">
        <v>1.85</v>
      </c>
      <c r="F338" s="17">
        <v>50</v>
      </c>
      <c r="G338" s="99" t="s">
        <v>3121</v>
      </c>
      <c r="H338" s="98" t="s">
        <v>9734</v>
      </c>
      <c r="I338" s="17" t="s">
        <v>482</v>
      </c>
      <c r="J338" s="17" t="s">
        <v>3094</v>
      </c>
      <c r="K338" s="3">
        <v>77509</v>
      </c>
      <c r="L338" s="98">
        <v>4055473775098</v>
      </c>
      <c r="M338" s="17">
        <v>2.4500000000000002</v>
      </c>
      <c r="N338" s="3">
        <v>87509</v>
      </c>
      <c r="O338" s="98">
        <v>4055473875095</v>
      </c>
      <c r="P338" s="17">
        <v>3.75</v>
      </c>
      <c r="Q338" s="3">
        <v>57509</v>
      </c>
      <c r="R338" s="98">
        <v>4055473575094</v>
      </c>
      <c r="S338" s="17">
        <v>4.95</v>
      </c>
      <c r="T338" s="3">
        <v>37509</v>
      </c>
      <c r="U338" s="98">
        <v>4055473375090</v>
      </c>
      <c r="V338" s="17">
        <v>6.75</v>
      </c>
      <c r="W338" s="3">
        <v>67509</v>
      </c>
      <c r="X338" s="98">
        <v>4055473675091</v>
      </c>
      <c r="Y338" s="17">
        <v>2.95</v>
      </c>
      <c r="Z338" s="101" t="s">
        <v>8766</v>
      </c>
      <c r="AA338" s="101" t="s">
        <v>8767</v>
      </c>
      <c r="AB338" s="101" t="s">
        <v>483</v>
      </c>
      <c r="AC338" s="101" t="s">
        <v>481</v>
      </c>
      <c r="AD338" s="101" t="s">
        <v>8768</v>
      </c>
      <c r="AE338" s="101" t="s">
        <v>8767</v>
      </c>
      <c r="AF338" s="101" t="s">
        <v>2719</v>
      </c>
      <c r="AG338" s="101" t="s">
        <v>8769</v>
      </c>
      <c r="AH338" s="101" t="s">
        <v>8770</v>
      </c>
      <c r="AI338" s="101" t="s">
        <v>8771</v>
      </c>
      <c r="AJ338" s="101" t="s">
        <v>2720</v>
      </c>
      <c r="AK338" s="102" t="s">
        <v>8772</v>
      </c>
      <c r="AL338" s="101" t="s">
        <v>8773</v>
      </c>
      <c r="AM338" s="101" t="s">
        <v>8774</v>
      </c>
      <c r="AN338" s="101" t="s">
        <v>8775</v>
      </c>
      <c r="AO338" s="101" t="s">
        <v>8776</v>
      </c>
      <c r="AP338" s="101" t="s">
        <v>8777</v>
      </c>
      <c r="AQ338" s="101" t="s">
        <v>8767</v>
      </c>
      <c r="AR338" s="101" t="s">
        <v>8778</v>
      </c>
      <c r="AS338" s="101" t="s">
        <v>8779</v>
      </c>
      <c r="AT338" s="101" t="s">
        <v>8780</v>
      </c>
      <c r="AU338" s="101" t="s">
        <v>8781</v>
      </c>
      <c r="AV338" s="101" t="s">
        <v>8782</v>
      </c>
      <c r="AW338" s="101" t="s">
        <v>8783</v>
      </c>
      <c r="AX338" s="101" t="s">
        <v>2721</v>
      </c>
      <c r="AY338" s="101" t="s">
        <v>8784</v>
      </c>
      <c r="AZ338" s="101" t="s">
        <v>8785</v>
      </c>
      <c r="BA338" s="103" t="s">
        <v>8786</v>
      </c>
      <c r="BB338" s="18" t="str">
        <f t="shared" si="141"/>
        <v>Лайм - анасон
Agastache mexicana
Limonen - Aniskraut</v>
      </c>
      <c r="BC338" s="18" t="str">
        <f t="shared" si="142"/>
        <v>Lime - anis
Agastache mexicana
Limonen - Aniskraut</v>
      </c>
      <c r="BD338" s="18" t="str">
        <f t="shared" si="143"/>
        <v xml:space="preserve">Limonen - Aniskraut
Agastache mexicana
</v>
      </c>
      <c r="BE338" s="18" t="str">
        <f t="shared" si="144"/>
        <v>Mexican Giant Hyssop
Agastache mexicana
Limonen - Aniskraut</v>
      </c>
      <c r="BF338" s="18" t="str">
        <f t="shared" si="145"/>
        <v>Laim - aniis
Agastache mexicana
Limonen - Aniskraut</v>
      </c>
      <c r="BG338" s="18" t="str">
        <f t="shared" si="146"/>
        <v>Lime - anis
Agastache mexicana
Limonen - Aniskraut</v>
      </c>
      <c r="BH338" s="18" t="str">
        <f t="shared" si="147"/>
        <v>Agastache mexicaine
Agastache mexicana
Limonen - Aniskraut</v>
      </c>
      <c r="BI338" s="18" t="str">
        <f t="shared" si="148"/>
        <v>Ασβέστης - γλυκάνισος
Agastache mexicana
Limonen - Aniskraut</v>
      </c>
      <c r="BJ338" s="18" t="str">
        <f t="shared" si="149"/>
        <v>Aol - ainíse
Agastache mexicana
Limonen - Aniskraut</v>
      </c>
      <c r="BK338" s="18" t="str">
        <f t="shared" si="150"/>
        <v>Lime - anísfræ
Agastache mexicana
Limonen - Aniskraut</v>
      </c>
      <c r="BL338" s="18" t="str">
        <f t="shared" si="151"/>
        <v>Anice menta messicana
Agastache mexicana
Limonen - Aniskraut</v>
      </c>
      <c r="BM338" s="18" t="str">
        <f t="shared" si="152"/>
        <v>メキシカンヒソップ
Agastache mexicana
Limonen - Aniskraut</v>
      </c>
      <c r="BN338" s="18" t="str">
        <f t="shared" si="153"/>
        <v>Limeta - anis
Agastache mexicana
Limonen - Aniskraut</v>
      </c>
      <c r="BO338" s="18" t="str">
        <f t="shared" si="154"/>
        <v>Laima - anīsa
Agastache mexicana
Limonen - Aniskraut</v>
      </c>
      <c r="BP338" s="18" t="str">
        <f t="shared" si="155"/>
        <v>Kalkės – anyžius
Agastache mexicana
Limonen - Aniskraut</v>
      </c>
      <c r="BQ338" s="18" t="str">
        <f t="shared" si="156"/>
        <v>Ġir - ħlewwa
Agastache mexicana
Limonen - Aniskraut</v>
      </c>
      <c r="BR338" s="18" t="str">
        <f t="shared" si="157"/>
        <v>Kruiden - Limoen - Anijskruid
Agastache mexicana
Limonen - Aniskraut</v>
      </c>
      <c r="BS338" s="18" t="str">
        <f t="shared" si="158"/>
        <v>Lime - anis
Agastache mexicana
Limonen - Aniskraut</v>
      </c>
      <c r="BT338" s="18" t="str">
        <f t="shared" si="159"/>
        <v>Zioła - Limonka - Ziele Anyżu
Agastache mexicana
Limonen - Aniskraut</v>
      </c>
      <c r="BU338" s="18" t="str">
        <f t="shared" si="160"/>
        <v>Limão - anis
Agastache mexicana
Limonen - Aniskraut</v>
      </c>
      <c r="BV338" s="18" t="str">
        <f t="shared" si="161"/>
        <v>Lerburi - Var - Anason
Agastache mexicana
Limonen - Aniskraut</v>
      </c>
      <c r="BW338" s="18" t="str">
        <f t="shared" si="162"/>
        <v>Örter - Lime - Anis Ört
Agastache mexicana
Limonen - Aniskraut</v>
      </c>
      <c r="BX338" s="18" t="str">
        <f t="shared" si="163"/>
        <v>Limetka - aníz
Agastache mexicana
Limonen - Aniskraut</v>
      </c>
      <c r="BY338" s="18" t="str">
        <f t="shared" si="164"/>
        <v>Apno - janež
Agastache mexicana
Limonen - Aniskraut</v>
      </c>
      <c r="BZ338" s="18" t="str">
        <f t="shared" si="165"/>
        <v>Toronjil morado
Agastache mexicana
Limonen - Aniskraut</v>
      </c>
      <c r="CA338" s="18" t="str">
        <f t="shared" si="166"/>
        <v>Limetka - anýz
Agastache mexicana
Limonen - Aniskraut</v>
      </c>
      <c r="CB338" s="18" t="str">
        <f t="shared" si="167"/>
        <v>Kireç - anason
Agastache mexicana
Limonen - Aniskraut</v>
      </c>
      <c r="CC338" s="18" t="str">
        <f t="shared" si="168"/>
        <v>Lime - ánizs
Agastache mexicana
Limonen - Aniskraut</v>
      </c>
    </row>
    <row r="339" spans="2:81" ht="48" x14ac:dyDescent="0.2">
      <c r="B339" s="136">
        <v>337</v>
      </c>
      <c r="C339" s="3">
        <v>17510</v>
      </c>
      <c r="D339" s="98">
        <v>4055473175102</v>
      </c>
      <c r="E339" s="17">
        <v>1.85</v>
      </c>
      <c r="F339" s="17">
        <v>200</v>
      </c>
      <c r="G339" s="99" t="s">
        <v>3121</v>
      </c>
      <c r="H339" s="98" t="s">
        <v>9734</v>
      </c>
      <c r="I339" s="17" t="s">
        <v>494</v>
      </c>
      <c r="J339" s="17" t="s">
        <v>2980</v>
      </c>
      <c r="K339" s="3">
        <v>77510</v>
      </c>
      <c r="L339" s="98">
        <v>4055473775104</v>
      </c>
      <c r="M339" s="17">
        <v>2.4500000000000002</v>
      </c>
      <c r="N339" s="3">
        <v>87510</v>
      </c>
      <c r="O339" s="98">
        <v>4055473875101</v>
      </c>
      <c r="P339" s="17">
        <v>3.75</v>
      </c>
      <c r="Q339" s="3">
        <v>57510</v>
      </c>
      <c r="R339" s="98">
        <v>4055473575100</v>
      </c>
      <c r="S339" s="17">
        <v>4.95</v>
      </c>
      <c r="T339" s="3">
        <v>37510</v>
      </c>
      <c r="U339" s="98">
        <v>4055473375106</v>
      </c>
      <c r="V339" s="17">
        <v>6.75</v>
      </c>
      <c r="W339" s="3">
        <v>67510</v>
      </c>
      <c r="X339" s="98">
        <v>4055473675107</v>
      </c>
      <c r="Y339" s="17">
        <v>2.95</v>
      </c>
      <c r="Z339" s="101" t="s">
        <v>8787</v>
      </c>
      <c r="AA339" s="101" t="s">
        <v>8788</v>
      </c>
      <c r="AB339" s="101" t="s">
        <v>503</v>
      </c>
      <c r="AC339" s="101" t="s">
        <v>502</v>
      </c>
      <c r="AD339" s="101" t="s">
        <v>8789</v>
      </c>
      <c r="AE339" s="101" t="s">
        <v>8790</v>
      </c>
      <c r="AF339" s="101" t="s">
        <v>2722</v>
      </c>
      <c r="AG339" s="101" t="s">
        <v>8791</v>
      </c>
      <c r="AH339" s="101" t="s">
        <v>8792</v>
      </c>
      <c r="AI339" s="101" t="s">
        <v>8793</v>
      </c>
      <c r="AJ339" s="101" t="s">
        <v>2723</v>
      </c>
      <c r="AK339" s="102" t="s">
        <v>8794</v>
      </c>
      <c r="AL339" s="101" t="s">
        <v>8795</v>
      </c>
      <c r="AM339" s="101" t="s">
        <v>8796</v>
      </c>
      <c r="AN339" s="101" t="s">
        <v>8797</v>
      </c>
      <c r="AO339" s="101" t="s">
        <v>8798</v>
      </c>
      <c r="AP339" s="101" t="s">
        <v>8799</v>
      </c>
      <c r="AQ339" s="101" t="s">
        <v>8788</v>
      </c>
      <c r="AR339" s="101" t="s">
        <v>8800</v>
      </c>
      <c r="AS339" s="101" t="s">
        <v>8801</v>
      </c>
      <c r="AT339" s="101" t="s">
        <v>8802</v>
      </c>
      <c r="AU339" s="101" t="s">
        <v>8803</v>
      </c>
      <c r="AV339" s="101" t="s">
        <v>8804</v>
      </c>
      <c r="AW339" s="101" t="s">
        <v>8805</v>
      </c>
      <c r="AX339" s="101" t="s">
        <v>2724</v>
      </c>
      <c r="AY339" s="101" t="s">
        <v>8804</v>
      </c>
      <c r="AZ339" s="101" t="s">
        <v>8806</v>
      </c>
      <c r="BA339" s="103" t="s">
        <v>8807</v>
      </c>
      <c r="BB339" s="18" t="str">
        <f t="shared" si="141"/>
        <v>тайландски босилек
Ocimum basilicum
Thai - Basilikum</v>
      </c>
      <c r="BC339" s="18" t="str">
        <f t="shared" si="142"/>
        <v>Thai basilikum
Ocimum basilicum
Thai - Basilikum</v>
      </c>
      <c r="BD339" s="18" t="str">
        <f t="shared" si="143"/>
        <v xml:space="preserve">Thai - Basilikum
Ocimum basilicum
</v>
      </c>
      <c r="BE339" s="18" t="str">
        <f t="shared" si="144"/>
        <v>Thai Basil
Ocimum basilicum
Thai - Basilikum</v>
      </c>
      <c r="BF339" s="18" t="str">
        <f t="shared" si="145"/>
        <v>Tai basiilik
Ocimum basilicum
Thai - Basilikum</v>
      </c>
      <c r="BG339" s="18" t="str">
        <f t="shared" si="146"/>
        <v>Thai basilika
Ocimum basilicum
Thai - Basilikum</v>
      </c>
      <c r="BH339" s="18" t="str">
        <f t="shared" si="147"/>
        <v>Basilic thai
Ocimum basilicum
Thai - Basilikum</v>
      </c>
      <c r="BI339" s="18" t="str">
        <f t="shared" si="148"/>
        <v>Ταϊλανδικός βασιλικός
Ocimum basilicum
Thai - Basilikum</v>
      </c>
      <c r="BJ339" s="18" t="str">
        <f t="shared" si="149"/>
        <v>Basil Téalainnis
Ocimum basilicum
Thai - Basilikum</v>
      </c>
      <c r="BK339" s="18" t="str">
        <f t="shared" si="150"/>
        <v>Tælensk basil
Ocimum basilicum
Thai - Basilikum</v>
      </c>
      <c r="BL339" s="18" t="str">
        <f t="shared" si="151"/>
        <v>Basilico tailandese
Ocimum basilicum
Thai - Basilikum</v>
      </c>
      <c r="BM339" s="18" t="str">
        <f t="shared" si="152"/>
        <v>タイバジル
Ocimum basilicum
Thai - Basilikum</v>
      </c>
      <c r="BN339" s="18" t="str">
        <f t="shared" si="153"/>
        <v>Tajlandski bosiljak
Ocimum basilicum
Thai - Basilikum</v>
      </c>
      <c r="BO339" s="18" t="str">
        <f t="shared" si="154"/>
        <v>Taizemes baziliks
Ocimum basilicum
Thai - Basilikum</v>
      </c>
      <c r="BP339" s="18" t="str">
        <f t="shared" si="155"/>
        <v>Tailando bazilikas
Ocimum basilicum
Thai - Basilikum</v>
      </c>
      <c r="BQ339" s="18" t="str">
        <f t="shared" si="156"/>
        <v>Ħabaq Tajlandiż
Ocimum basilicum
Thai - Basilikum</v>
      </c>
      <c r="BR339" s="18" t="str">
        <f t="shared" si="157"/>
        <v>Kruiden - Thais - Basilicum
Ocimum basilicum
Thai - Basilikum</v>
      </c>
      <c r="BS339" s="18" t="str">
        <f t="shared" si="158"/>
        <v>Thai basilikum
Ocimum basilicum
Thai - Basilikum</v>
      </c>
      <c r="BT339" s="18" t="str">
        <f t="shared" si="159"/>
        <v>Zioła - Tajski - Bazylia
Ocimum basilicum
Thai - Basilikum</v>
      </c>
      <c r="BU339" s="18" t="str">
        <f t="shared" si="160"/>
        <v>Manjericão tailandês
Ocimum basilicum
Thai - Basilikum</v>
      </c>
      <c r="BV339" s="18" t="str">
        <f t="shared" si="161"/>
        <v>Lerburi - Busuioc Thailandez
Ocimum basilicum
Thai - Basilikum</v>
      </c>
      <c r="BW339" s="18" t="str">
        <f t="shared" si="162"/>
        <v>Örtte - Thai - Basilika
Ocimum basilicum
Thai - Basilikum</v>
      </c>
      <c r="BX339" s="18" t="str">
        <f t="shared" si="163"/>
        <v>Thajská bazalka
Ocimum basilicum
Thai - Basilikum</v>
      </c>
      <c r="BY339" s="18" t="str">
        <f t="shared" si="164"/>
        <v>Tajska bazilika
Ocimum basilicum
Thai - Basilikum</v>
      </c>
      <c r="BZ339" s="18" t="str">
        <f t="shared" si="165"/>
        <v>Albahaca
Ocimum basilicum
Thai - Basilikum</v>
      </c>
      <c r="CA339" s="18" t="str">
        <f t="shared" si="166"/>
        <v>Thajská bazalka
Ocimum basilicum
Thai - Basilikum</v>
      </c>
      <c r="CB339" s="18" t="str">
        <f t="shared" si="167"/>
        <v>Tayland reyhanı
Ocimum basilicum
Thai - Basilikum</v>
      </c>
      <c r="CC339" s="18" t="str">
        <f t="shared" si="168"/>
        <v>Thai bazsalikom
Ocimum basilicum
Thai - Basilikum</v>
      </c>
    </row>
    <row r="340" spans="2:81" ht="48" x14ac:dyDescent="0.2">
      <c r="B340" s="136">
        <v>338</v>
      </c>
      <c r="C340" s="3">
        <v>17512</v>
      </c>
      <c r="D340" s="98">
        <v>4055473175126</v>
      </c>
      <c r="E340" s="17">
        <v>1.85</v>
      </c>
      <c r="F340" s="17">
        <v>250</v>
      </c>
      <c r="G340" s="99" t="s">
        <v>3121</v>
      </c>
      <c r="H340" s="98" t="s">
        <v>9734</v>
      </c>
      <c r="I340" s="17" t="s">
        <v>476</v>
      </c>
      <c r="J340" s="17" t="s">
        <v>3095</v>
      </c>
      <c r="K340" s="3">
        <v>77512</v>
      </c>
      <c r="L340" s="98">
        <v>4055473775128</v>
      </c>
      <c r="M340" s="17">
        <v>2.4500000000000002</v>
      </c>
      <c r="N340" s="3">
        <v>87512</v>
      </c>
      <c r="O340" s="98">
        <v>4055473875125</v>
      </c>
      <c r="P340" s="17">
        <v>3.75</v>
      </c>
      <c r="Q340" s="3">
        <v>57512</v>
      </c>
      <c r="R340" s="98">
        <v>4055473575124</v>
      </c>
      <c r="S340" s="17">
        <v>4.95</v>
      </c>
      <c r="T340" s="3">
        <v>37512</v>
      </c>
      <c r="U340" s="98">
        <v>4055473375120</v>
      </c>
      <c r="V340" s="17">
        <v>6.75</v>
      </c>
      <c r="W340" s="3">
        <v>67512</v>
      </c>
      <c r="X340" s="98">
        <v>4055473675121</v>
      </c>
      <c r="Y340" s="17">
        <v>2.95</v>
      </c>
      <c r="Z340" s="101" t="s">
        <v>8808</v>
      </c>
      <c r="AA340" s="101" t="s">
        <v>8809</v>
      </c>
      <c r="AB340" s="101" t="s">
        <v>477</v>
      </c>
      <c r="AC340" s="101" t="s">
        <v>475</v>
      </c>
      <c r="AD340" s="101" t="s">
        <v>8810</v>
      </c>
      <c r="AE340" s="101" t="s">
        <v>8811</v>
      </c>
      <c r="AF340" s="101" t="s">
        <v>2725</v>
      </c>
      <c r="AG340" s="101" t="s">
        <v>8812</v>
      </c>
      <c r="AH340" s="101" t="s">
        <v>8813</v>
      </c>
      <c r="AI340" s="101" t="s">
        <v>8814</v>
      </c>
      <c r="AJ340" s="101" t="s">
        <v>2726</v>
      </c>
      <c r="AK340" s="102" t="s">
        <v>8815</v>
      </c>
      <c r="AL340" s="101" t="s">
        <v>8816</v>
      </c>
      <c r="AM340" s="101" t="s">
        <v>8817</v>
      </c>
      <c r="AN340" s="101" t="s">
        <v>8818</v>
      </c>
      <c r="AO340" s="101" t="s">
        <v>8819</v>
      </c>
      <c r="AP340" s="101" t="s">
        <v>8820</v>
      </c>
      <c r="AQ340" s="101" t="s">
        <v>8809</v>
      </c>
      <c r="AR340" s="101" t="s">
        <v>8821</v>
      </c>
      <c r="AS340" s="101" t="s">
        <v>8822</v>
      </c>
      <c r="AT340" s="101" t="s">
        <v>8823</v>
      </c>
      <c r="AU340" s="101" t="s">
        <v>8824</v>
      </c>
      <c r="AV340" s="101" t="s">
        <v>8825</v>
      </c>
      <c r="AW340" s="101" t="s">
        <v>8826</v>
      </c>
      <c r="AX340" s="101" t="s">
        <v>2727</v>
      </c>
      <c r="AY340" s="101" t="s">
        <v>8827</v>
      </c>
      <c r="AZ340" s="101" t="s">
        <v>8828</v>
      </c>
      <c r="BA340" s="103" t="s">
        <v>8829</v>
      </c>
      <c r="BB340" s="18" t="str">
        <f t="shared" si="141"/>
        <v>Испански майоран
Thymus mastichina
Spanischer Majoran</v>
      </c>
      <c r="BC340" s="18" t="str">
        <f t="shared" si="142"/>
        <v>Spansk merian
Thymus mastichina
Spanischer Majoran</v>
      </c>
      <c r="BD340" s="18" t="str">
        <f t="shared" si="143"/>
        <v xml:space="preserve">Spanischer Majoran
Thymus mastichina
</v>
      </c>
      <c r="BE340" s="18" t="str">
        <f t="shared" si="144"/>
        <v>Mastic Thyme
Thymus mastichina
Spanischer Majoran</v>
      </c>
      <c r="BF340" s="18" t="str">
        <f t="shared" si="145"/>
        <v>Hispaania majoraan
Thymus mastichina
Spanischer Majoran</v>
      </c>
      <c r="BG340" s="18" t="str">
        <f t="shared" si="146"/>
        <v>Espanjalainen meirami
Thymus mastichina
Spanischer Majoran</v>
      </c>
      <c r="BH340" s="18" t="str">
        <f t="shared" si="147"/>
        <v>Thym résineux
Thymus mastichina
Spanischer Majoran</v>
      </c>
      <c r="BI340" s="18" t="str">
        <f t="shared" si="148"/>
        <v>Ισπανική μαντζουράνα
Thymus mastichina
Spanischer Majoran</v>
      </c>
      <c r="BJ340" s="18" t="str">
        <f t="shared" si="149"/>
        <v>Marjoram na Spáinne
Thymus mastichina
Spanischer Majoran</v>
      </c>
      <c r="BK340" s="18" t="str">
        <f t="shared" si="150"/>
        <v>Spænska marjoram
Thymus mastichina
Spanischer Majoran</v>
      </c>
      <c r="BL340" s="18" t="str">
        <f t="shared" si="151"/>
        <v>Timo mastichina
Thymus mastichina
Spanischer Majoran</v>
      </c>
      <c r="BM340" s="18" t="str">
        <f t="shared" si="152"/>
        <v>マスチック・タイム
Thymus mastichina
Spanischer Majoran</v>
      </c>
      <c r="BN340" s="18" t="str">
        <f t="shared" si="153"/>
        <v>Španjolski mažuran
Thymus mastichina
Spanischer Majoran</v>
      </c>
      <c r="BO340" s="18" t="str">
        <f t="shared" si="154"/>
        <v>Spāņu majorāns
Thymus mastichina
Spanischer Majoran</v>
      </c>
      <c r="BP340" s="18" t="str">
        <f t="shared" si="155"/>
        <v>Ispaniškas mairūnas
Thymus mastichina
Spanischer Majoran</v>
      </c>
      <c r="BQ340" s="18" t="str">
        <f t="shared" si="156"/>
        <v>Marjoram Spanjola
Thymus mastichina
Spanischer Majoran</v>
      </c>
      <c r="BR340" s="18" t="str">
        <f t="shared" si="157"/>
        <v>Kruiden - Spaanse Marjolein
Thymus mastichina
Spanischer Majoran</v>
      </c>
      <c r="BS340" s="18" t="str">
        <f t="shared" si="158"/>
        <v>Spansk merian
Thymus mastichina
Spanischer Majoran</v>
      </c>
      <c r="BT340" s="18" t="str">
        <f t="shared" si="159"/>
        <v>Zioła - Majeranek Hiszpański
Thymus mastichina
Spanischer Majoran</v>
      </c>
      <c r="BU340" s="18" t="str">
        <f t="shared" si="160"/>
        <v>Manjerona espanhola
Thymus mastichina
Spanischer Majoran</v>
      </c>
      <c r="BV340" s="18" t="str">
        <f t="shared" si="161"/>
        <v>Lerburi - Maghiran Spaniol
Thymus mastichina
Spanischer Majoran</v>
      </c>
      <c r="BW340" s="18" t="str">
        <f t="shared" si="162"/>
        <v>Örter - Spansk Merian
Thymus mastichina
Spanischer Majoran</v>
      </c>
      <c r="BX340" s="18" t="str">
        <f t="shared" si="163"/>
        <v>Majorán španielsky
Thymus mastichina
Spanischer Majoran</v>
      </c>
      <c r="BY340" s="18" t="str">
        <f t="shared" si="164"/>
        <v>Španski majaron
Thymus mastichina
Spanischer Majoran</v>
      </c>
      <c r="BZ340" s="18" t="str">
        <f t="shared" si="165"/>
        <v>Tomillo blanco
Thymus mastichina
Spanischer Majoran</v>
      </c>
      <c r="CA340" s="18" t="str">
        <f t="shared" si="166"/>
        <v>Španělská majoránka
Thymus mastichina
Spanischer Majoran</v>
      </c>
      <c r="CB340" s="18" t="str">
        <f t="shared" si="167"/>
        <v>İspanyol Mercanköşk
Thymus mastichina
Spanischer Majoran</v>
      </c>
      <c r="CC340" s="18" t="str">
        <f t="shared" si="168"/>
        <v>Spanyol majoránna
Thymus mastichina
Spanischer Majoran</v>
      </c>
    </row>
    <row r="341" spans="2:81" ht="48" x14ac:dyDescent="0.2">
      <c r="B341" s="136">
        <v>339</v>
      </c>
      <c r="C341" s="3">
        <v>17515</v>
      </c>
      <c r="D341" s="98">
        <v>4055473175157</v>
      </c>
      <c r="E341" s="17">
        <v>1.85</v>
      </c>
      <c r="F341" s="17">
        <v>500</v>
      </c>
      <c r="G341" s="99" t="s">
        <v>3121</v>
      </c>
      <c r="H341" s="98" t="s">
        <v>9734</v>
      </c>
      <c r="I341" s="17" t="s">
        <v>488</v>
      </c>
      <c r="J341" s="17" t="s">
        <v>3096</v>
      </c>
      <c r="K341" s="3">
        <v>77515</v>
      </c>
      <c r="L341" s="98">
        <v>4055473775159</v>
      </c>
      <c r="M341" s="17">
        <v>2.4500000000000002</v>
      </c>
      <c r="N341" s="3">
        <v>87515</v>
      </c>
      <c r="O341" s="98">
        <v>4055473875156</v>
      </c>
      <c r="P341" s="17">
        <v>3.75</v>
      </c>
      <c r="Q341" s="3">
        <v>57515</v>
      </c>
      <c r="R341" s="98">
        <v>4055473575155</v>
      </c>
      <c r="S341" s="17">
        <v>4.95</v>
      </c>
      <c r="T341" s="3">
        <v>37515</v>
      </c>
      <c r="U341" s="98">
        <v>4055473375151</v>
      </c>
      <c r="V341" s="17">
        <v>6.75</v>
      </c>
      <c r="W341" s="3">
        <v>67515</v>
      </c>
      <c r="X341" s="98">
        <v>4055473675152</v>
      </c>
      <c r="Y341" s="17">
        <v>2.95</v>
      </c>
      <c r="Z341" s="101" t="s">
        <v>8830</v>
      </c>
      <c r="AA341" s="101" t="s">
        <v>2731</v>
      </c>
      <c r="AB341" s="101" t="s">
        <v>489</v>
      </c>
      <c r="AC341" s="101" t="s">
        <v>487</v>
      </c>
      <c r="AD341" s="101" t="s">
        <v>8831</v>
      </c>
      <c r="AE341" s="101" t="s">
        <v>8832</v>
      </c>
      <c r="AF341" s="101" t="s">
        <v>2728</v>
      </c>
      <c r="AG341" s="101" t="s">
        <v>8833</v>
      </c>
      <c r="AH341" s="101" t="s">
        <v>8834</v>
      </c>
      <c r="AI341" s="101" t="s">
        <v>2731</v>
      </c>
      <c r="AJ341" s="101" t="s">
        <v>2729</v>
      </c>
      <c r="AK341" s="102" t="s">
        <v>8835</v>
      </c>
      <c r="AL341" s="101" t="s">
        <v>8836</v>
      </c>
      <c r="AM341" s="101" t="s">
        <v>8831</v>
      </c>
      <c r="AN341" s="101" t="s">
        <v>8837</v>
      </c>
      <c r="AO341" s="101" t="s">
        <v>2731</v>
      </c>
      <c r="AP341" s="101" t="s">
        <v>8838</v>
      </c>
      <c r="AQ341" s="101" t="s">
        <v>2731</v>
      </c>
      <c r="AR341" s="101" t="s">
        <v>8839</v>
      </c>
      <c r="AS341" s="101" t="s">
        <v>8840</v>
      </c>
      <c r="AT341" s="101" t="s">
        <v>8841</v>
      </c>
      <c r="AU341" s="101" t="s">
        <v>8842</v>
      </c>
      <c r="AV341" s="101" t="s">
        <v>2731</v>
      </c>
      <c r="AW341" s="101" t="s">
        <v>8843</v>
      </c>
      <c r="AX341" s="101" t="s">
        <v>2730</v>
      </c>
      <c r="AY341" s="101" t="s">
        <v>2731</v>
      </c>
      <c r="AZ341" s="101" t="s">
        <v>8844</v>
      </c>
      <c r="BA341" s="103" t="s">
        <v>8845</v>
      </c>
      <c r="BB341" s="18" t="str">
        <f t="shared" si="141"/>
        <v>паракрес
Acmella oleracea
Parakresse</v>
      </c>
      <c r="BC341" s="18" t="str">
        <f t="shared" si="142"/>
        <v>Paracress
Acmella oleracea
Parakresse</v>
      </c>
      <c r="BD341" s="18" t="str">
        <f t="shared" si="143"/>
        <v xml:space="preserve">Parakresse
Acmella oleracea
</v>
      </c>
      <c r="BE341" s="18" t="str">
        <f t="shared" si="144"/>
        <v>Para Cress
Acmella oleracea
Parakresse</v>
      </c>
      <c r="BF341" s="18" t="str">
        <f t="shared" si="145"/>
        <v>Parakress
Acmella oleracea
Parakresse</v>
      </c>
      <c r="BG341" s="18" t="str">
        <f t="shared" si="146"/>
        <v>Laskuvarjovarjo
Acmella oleracea
Parakresse</v>
      </c>
      <c r="BH341" s="18" t="str">
        <f t="shared" si="147"/>
        <v>Brède mafane
Acmella oleracea
Parakresse</v>
      </c>
      <c r="BI341" s="18" t="str">
        <f t="shared" si="148"/>
        <v>παρακρέμα
Acmella oleracea
Parakresse</v>
      </c>
      <c r="BJ341" s="18" t="str">
        <f t="shared" si="149"/>
        <v>Paraisiúit
Acmella oleracea
Parakresse</v>
      </c>
      <c r="BK341" s="18" t="str">
        <f t="shared" si="150"/>
        <v>Paracress
Acmella oleracea
Parakresse</v>
      </c>
      <c r="BL341" s="18" t="str">
        <f t="shared" si="151"/>
        <v>Crescione del Brasile
Acmella oleracea
Parakresse</v>
      </c>
      <c r="BM341" s="18" t="str">
        <f t="shared" si="152"/>
        <v>オランダセンニチ
Acmella oleracea
Parakresse</v>
      </c>
      <c r="BN341" s="18" t="str">
        <f t="shared" si="153"/>
        <v>Parakres
Acmella oleracea
Parakresse</v>
      </c>
      <c r="BO341" s="18" t="str">
        <f t="shared" si="154"/>
        <v>Parakress
Acmella oleracea
Parakresse</v>
      </c>
      <c r="BP341" s="18" t="str">
        <f t="shared" si="155"/>
        <v>Parasparnis
Acmella oleracea
Parakresse</v>
      </c>
      <c r="BQ341" s="18" t="str">
        <f t="shared" si="156"/>
        <v>Paracress
Acmella oleracea
Parakresse</v>
      </c>
      <c r="BR341" s="18" t="str">
        <f t="shared" si="157"/>
        <v>Kruiden - Paracress
Acmella oleracea
Parakresse</v>
      </c>
      <c r="BS341" s="18" t="str">
        <f t="shared" si="158"/>
        <v>Paracress
Acmella oleracea
Parakresse</v>
      </c>
      <c r="BT341" s="18" t="str">
        <f t="shared" si="159"/>
        <v>Zioła - Paracress
Acmella oleracea
Parakresse</v>
      </c>
      <c r="BU341" s="18" t="str">
        <f t="shared" si="160"/>
        <v>Agrião
Acmella oleracea
Parakresse</v>
      </c>
      <c r="BV341" s="18" t="str">
        <f t="shared" si="161"/>
        <v>Lerburi - Paracress
Acmella oleracea
Parakresse</v>
      </c>
      <c r="BW341" s="18" t="str">
        <f t="shared" si="162"/>
        <v>Örter - Paracress
Acmella oleracea
Parakresse</v>
      </c>
      <c r="BX341" s="18" t="str">
        <f t="shared" si="163"/>
        <v>Paracress
Acmella oleracea
Parakresse</v>
      </c>
      <c r="BY341" s="18" t="str">
        <f t="shared" si="164"/>
        <v>Parakresa
Acmella oleracea
Parakresse</v>
      </c>
      <c r="BZ341" s="18" t="str">
        <f t="shared" si="165"/>
        <v>Hierba de los dientes / Paracress
Acmella oleracea
Parakresse</v>
      </c>
      <c r="CA341" s="18" t="str">
        <f t="shared" si="166"/>
        <v>Paracress
Acmella oleracea
Parakresse</v>
      </c>
      <c r="CB341" s="18" t="str">
        <f t="shared" si="167"/>
        <v>Paracres
Acmella oleracea
Parakresse</v>
      </c>
      <c r="CC341" s="18" t="str">
        <f t="shared" si="168"/>
        <v>Ejtőernyős
Acmella oleracea
Parakresse</v>
      </c>
    </row>
    <row r="342" spans="2:81" ht="36" x14ac:dyDescent="0.2">
      <c r="B342" s="136">
        <v>340</v>
      </c>
      <c r="C342" s="3">
        <v>17516</v>
      </c>
      <c r="D342" s="98">
        <v>4055473175164</v>
      </c>
      <c r="E342" s="17">
        <v>1.85</v>
      </c>
      <c r="F342" s="17">
        <v>20</v>
      </c>
      <c r="G342" s="99" t="s">
        <v>3121</v>
      </c>
      <c r="H342" s="98" t="s">
        <v>9734</v>
      </c>
      <c r="I342" s="17" t="s">
        <v>446</v>
      </c>
      <c r="J342" s="17" t="s">
        <v>3097</v>
      </c>
      <c r="K342" s="3">
        <v>77516</v>
      </c>
      <c r="L342" s="98">
        <v>4055473775166</v>
      </c>
      <c r="M342" s="17">
        <v>2.4500000000000002</v>
      </c>
      <c r="N342" s="3">
        <v>87516</v>
      </c>
      <c r="O342" s="98">
        <v>4055473875163</v>
      </c>
      <c r="P342" s="17">
        <v>3.75</v>
      </c>
      <c r="Q342" s="3">
        <v>57516</v>
      </c>
      <c r="R342" s="98">
        <v>4055473575162</v>
      </c>
      <c r="S342" s="17">
        <v>4.95</v>
      </c>
      <c r="T342" s="3">
        <v>37516</v>
      </c>
      <c r="U342" s="98">
        <v>4055473375168</v>
      </c>
      <c r="V342" s="17">
        <v>6.75</v>
      </c>
      <c r="W342" s="3">
        <v>67516</v>
      </c>
      <c r="X342" s="98">
        <v>4055473675169</v>
      </c>
      <c r="Y342" s="17">
        <v>2.95</v>
      </c>
      <c r="Z342" s="101" t="s">
        <v>8846</v>
      </c>
      <c r="AA342" s="101" t="s">
        <v>8847</v>
      </c>
      <c r="AB342" s="101" t="s">
        <v>447</v>
      </c>
      <c r="AC342" s="101" t="s">
        <v>445</v>
      </c>
      <c r="AD342" s="101" t="s">
        <v>8848</v>
      </c>
      <c r="AE342" s="101" t="s">
        <v>8849</v>
      </c>
      <c r="AF342" s="101" t="s">
        <v>2732</v>
      </c>
      <c r="AG342" s="101" t="s">
        <v>8850</v>
      </c>
      <c r="AH342" s="101" t="s">
        <v>8851</v>
      </c>
      <c r="AI342" s="101" t="s">
        <v>8852</v>
      </c>
      <c r="AJ342" s="101" t="s">
        <v>2733</v>
      </c>
      <c r="AK342" s="102" t="s">
        <v>8853</v>
      </c>
      <c r="AL342" s="101" t="s">
        <v>8854</v>
      </c>
      <c r="AM342" s="101" t="s">
        <v>8855</v>
      </c>
      <c r="AN342" s="101" t="s">
        <v>8856</v>
      </c>
      <c r="AO342" s="101" t="s">
        <v>8857</v>
      </c>
      <c r="AP342" s="101" t="s">
        <v>8858</v>
      </c>
      <c r="AQ342" s="101" t="s">
        <v>8859</v>
      </c>
      <c r="AR342" s="101" t="s">
        <v>8860</v>
      </c>
      <c r="AS342" s="101" t="s">
        <v>8861</v>
      </c>
      <c r="AT342" s="101" t="s">
        <v>8862</v>
      </c>
      <c r="AU342" s="101" t="s">
        <v>8863</v>
      </c>
      <c r="AV342" s="101" t="s">
        <v>8864</v>
      </c>
      <c r="AW342" s="101" t="s">
        <v>8865</v>
      </c>
      <c r="AX342" s="101" t="s">
        <v>2734</v>
      </c>
      <c r="AY342" s="101" t="s">
        <v>8866</v>
      </c>
      <c r="AZ342" s="101" t="s">
        <v>8867</v>
      </c>
      <c r="BA342" s="103" t="s">
        <v>8868</v>
      </c>
      <c r="BB342" s="18" t="str">
        <f t="shared" si="141"/>
        <v>пчелен балсам
Monarda didyma
Goldmelisse</v>
      </c>
      <c r="BC342" s="18" t="str">
        <f t="shared" si="142"/>
        <v>Bibalsam
Monarda didyma
Goldmelisse</v>
      </c>
      <c r="BD342" s="18" t="str">
        <f t="shared" si="143"/>
        <v xml:space="preserve">Goldmelisse
Monarda didyma
</v>
      </c>
      <c r="BE342" s="18" t="str">
        <f t="shared" si="144"/>
        <v>Bergamot / Oswego Tea
Monarda didyma
Goldmelisse</v>
      </c>
      <c r="BF342" s="18" t="str">
        <f t="shared" si="145"/>
        <v>Mesilaspalsam
Monarda didyma
Goldmelisse</v>
      </c>
      <c r="BG342" s="18" t="str">
        <f t="shared" si="146"/>
        <v>Mehiläisbalsami
Monarda didyma
Goldmelisse</v>
      </c>
      <c r="BH342" s="18" t="str">
        <f t="shared" si="147"/>
        <v>Monarde
Monarda didyma
Goldmelisse</v>
      </c>
      <c r="BI342" s="18" t="str">
        <f t="shared" si="148"/>
        <v>βάλσαμο μελισσών
Monarda didyma
Goldmelisse</v>
      </c>
      <c r="BJ342" s="18" t="str">
        <f t="shared" si="149"/>
        <v>Balm beacha
Monarda didyma
Goldmelisse</v>
      </c>
      <c r="BK342" s="18" t="str">
        <f t="shared" si="150"/>
        <v>Bí smyrsl
Monarda didyma
Goldmelisse</v>
      </c>
      <c r="BL342" s="18" t="str">
        <f t="shared" si="151"/>
        <v>Bergamotto
Monarda didyma
Goldmelisse</v>
      </c>
      <c r="BM342" s="18" t="str">
        <f t="shared" si="152"/>
        <v>ベルガモット
Monarda didyma
Goldmelisse</v>
      </c>
      <c r="BN342" s="18" t="str">
        <f t="shared" si="153"/>
        <v>Pčelinji melem
Monarda didyma
Goldmelisse</v>
      </c>
      <c r="BO342" s="18" t="str">
        <f t="shared" si="154"/>
        <v>Bišu balzams
Monarda didyma
Goldmelisse</v>
      </c>
      <c r="BP342" s="18" t="str">
        <f t="shared" si="155"/>
        <v>Bičių balzamas
Monarda didyma
Goldmelisse</v>
      </c>
      <c r="BQ342" s="18" t="str">
        <f t="shared" si="156"/>
        <v>Balzmu tan-naħal
Monarda didyma
Goldmelisse</v>
      </c>
      <c r="BR342" s="18" t="str">
        <f t="shared" si="157"/>
        <v>Kruiden - Gouden Balsem
Monarda didyma
Goldmelisse</v>
      </c>
      <c r="BS342" s="18" t="str">
        <f t="shared" si="158"/>
        <v>Bie balsam
Monarda didyma
Goldmelisse</v>
      </c>
      <c r="BT342" s="18" t="str">
        <f t="shared" si="159"/>
        <v>Zioła - Balsam
Monarda didyma
Goldmelisse</v>
      </c>
      <c r="BU342" s="18" t="str">
        <f t="shared" si="160"/>
        <v>Bálsamo de abelha
Monarda didyma
Goldmelisse</v>
      </c>
      <c r="BV342" s="18" t="str">
        <f t="shared" si="161"/>
        <v>Lerburi - Balsam De Aur
Monarda didyma
Goldmelisse</v>
      </c>
      <c r="BW342" s="18" t="str">
        <f t="shared" si="162"/>
        <v>Örter - Balsam
Monarda didyma
Goldmelisse</v>
      </c>
      <c r="BX342" s="18" t="str">
        <f t="shared" si="163"/>
        <v>Včelí balzam
Monarda didyma
Goldmelisse</v>
      </c>
      <c r="BY342" s="18" t="str">
        <f t="shared" si="164"/>
        <v>Čebelji balzam
Monarda didyma
Goldmelisse</v>
      </c>
      <c r="BZ342" s="18" t="str">
        <f t="shared" si="165"/>
        <v>Bergamota silvestre
Monarda didyma
Goldmelisse</v>
      </c>
      <c r="CA342" s="18" t="str">
        <f t="shared" si="166"/>
        <v>Včelí balzám
Monarda didyma
Goldmelisse</v>
      </c>
      <c r="CB342" s="18" t="str">
        <f t="shared" si="167"/>
        <v>Arı balsamı
Monarda didyma
Goldmelisse</v>
      </c>
      <c r="CC342" s="18" t="str">
        <f t="shared" si="168"/>
        <v>Méhbalzsam
Monarda didyma
Goldmelisse</v>
      </c>
    </row>
    <row r="343" spans="2:81" ht="48" x14ac:dyDescent="0.2">
      <c r="B343" s="136">
        <v>341</v>
      </c>
      <c r="C343" s="3">
        <v>17517</v>
      </c>
      <c r="D343" s="98">
        <v>4055473175171</v>
      </c>
      <c r="E343" s="17">
        <v>1.85</v>
      </c>
      <c r="F343" s="17">
        <v>600</v>
      </c>
      <c r="G343" s="99" t="s">
        <v>3121</v>
      </c>
      <c r="H343" s="98" t="s">
        <v>9734</v>
      </c>
      <c r="I343" s="17" t="s">
        <v>461</v>
      </c>
      <c r="J343" s="17" t="s">
        <v>3098</v>
      </c>
      <c r="K343" s="3">
        <v>77517</v>
      </c>
      <c r="L343" s="98">
        <v>4055473775173</v>
      </c>
      <c r="M343" s="17">
        <v>2.4500000000000002</v>
      </c>
      <c r="N343" s="3">
        <v>87517</v>
      </c>
      <c r="O343" s="98">
        <v>4055473875170</v>
      </c>
      <c r="P343" s="17">
        <v>3.75</v>
      </c>
      <c r="Q343" s="3">
        <v>57517</v>
      </c>
      <c r="R343" s="98">
        <v>4055473575179</v>
      </c>
      <c r="S343" s="17">
        <v>4.95</v>
      </c>
      <c r="T343" s="3">
        <v>37517</v>
      </c>
      <c r="U343" s="98">
        <v>4055473375175</v>
      </c>
      <c r="V343" s="17">
        <v>6.75</v>
      </c>
      <c r="W343" s="3">
        <v>67517</v>
      </c>
      <c r="X343" s="98">
        <v>4055473675176</v>
      </c>
      <c r="Y343" s="17">
        <v>2.95</v>
      </c>
      <c r="Z343" s="101" t="s">
        <v>8869</v>
      </c>
      <c r="AA343" s="101" t="s">
        <v>8870</v>
      </c>
      <c r="AB343" s="101" t="s">
        <v>462</v>
      </c>
      <c r="AC343" s="101" t="s">
        <v>460</v>
      </c>
      <c r="AD343" s="101" t="s">
        <v>8871</v>
      </c>
      <c r="AE343" s="101" t="s">
        <v>8872</v>
      </c>
      <c r="AF343" s="101" t="s">
        <v>2735</v>
      </c>
      <c r="AG343" s="101" t="s">
        <v>8873</v>
      </c>
      <c r="AH343" s="101" t="s">
        <v>8874</v>
      </c>
      <c r="AI343" s="101" t="s">
        <v>8875</v>
      </c>
      <c r="AJ343" s="101" t="s">
        <v>2736</v>
      </c>
      <c r="AK343" s="102" t="s">
        <v>8876</v>
      </c>
      <c r="AL343" s="101" t="s">
        <v>8877</v>
      </c>
      <c r="AM343" s="101" t="s">
        <v>8878</v>
      </c>
      <c r="AN343" s="101" t="s">
        <v>8879</v>
      </c>
      <c r="AO343" s="101" t="s">
        <v>8880</v>
      </c>
      <c r="AP343" s="101" t="s">
        <v>8881</v>
      </c>
      <c r="AQ343" s="101" t="s">
        <v>8882</v>
      </c>
      <c r="AR343" s="101" t="s">
        <v>8883</v>
      </c>
      <c r="AS343" s="101" t="s">
        <v>8884</v>
      </c>
      <c r="AT343" s="101" t="s">
        <v>8885</v>
      </c>
      <c r="AU343" s="101" t="s">
        <v>8886</v>
      </c>
      <c r="AV343" s="101" t="s">
        <v>8887</v>
      </c>
      <c r="AW343" s="101" t="s">
        <v>8888</v>
      </c>
      <c r="AX343" s="101" t="s">
        <v>2737</v>
      </c>
      <c r="AY343" s="101" t="s">
        <v>8889</v>
      </c>
      <c r="AZ343" s="101" t="s">
        <v>8890</v>
      </c>
      <c r="BA343" s="103" t="s">
        <v>8891</v>
      </c>
      <c r="BB343" s="18" t="str">
        <f t="shared" si="141"/>
        <v>Гръцки риган
Origanum vulgare supsp. Hirtum
Griechischer Oregano</v>
      </c>
      <c r="BC343" s="18" t="str">
        <f t="shared" si="142"/>
        <v>Græsk oregano
Origanum vulgare supsp. Hirtum
Griechischer Oregano</v>
      </c>
      <c r="BD343" s="18" t="str">
        <f t="shared" si="143"/>
        <v xml:space="preserve">Griechischer Oregano
Origanum vulgare supsp. Hirtum
</v>
      </c>
      <c r="BE343" s="18" t="str">
        <f t="shared" si="144"/>
        <v>Greek Oregano
Origanum vulgare supsp. Hirtum
Griechischer Oregano</v>
      </c>
      <c r="BF343" s="18" t="str">
        <f t="shared" si="145"/>
        <v>Kreeka pune
Origanum vulgare supsp. Hirtum
Griechischer Oregano</v>
      </c>
      <c r="BG343" s="18" t="str">
        <f t="shared" si="146"/>
        <v>Kreikkalainen oregano
Origanum vulgare supsp. Hirtum
Griechischer Oregano</v>
      </c>
      <c r="BH343" s="18" t="str">
        <f t="shared" si="147"/>
        <v>Origan
Origanum vulgare supsp. Hirtum
Griechischer Oregano</v>
      </c>
      <c r="BI343" s="18" t="str">
        <f t="shared" si="148"/>
        <v>Ελληνική ρίγανη
Origanum vulgare supsp. Hirtum
Griechischer Oregano</v>
      </c>
      <c r="BJ343" s="18" t="str">
        <f t="shared" si="149"/>
        <v>Oregano Gréagach
Origanum vulgare supsp. Hirtum
Griechischer Oregano</v>
      </c>
      <c r="BK343" s="18" t="str">
        <f t="shared" si="150"/>
        <v>Grískt oregano
Origanum vulgare supsp. Hirtum
Griechischer Oregano</v>
      </c>
      <c r="BL343" s="18" t="str">
        <f t="shared" si="151"/>
        <v>Origano greco
Origanum vulgare supsp. Hirtum
Griechischer Oregano</v>
      </c>
      <c r="BM343" s="18" t="str">
        <f t="shared" si="152"/>
        <v>ギリシャオレガノ
Origanum vulgare supsp. Hirtum
Griechischer Oregano</v>
      </c>
      <c r="BN343" s="18" t="str">
        <f t="shared" si="153"/>
        <v>Grčki origano
Origanum vulgare supsp. Hirtum
Griechischer Oregano</v>
      </c>
      <c r="BO343" s="18" t="str">
        <f t="shared" si="154"/>
        <v>Grieķu oregano
Origanum vulgare supsp. Hirtum
Griechischer Oregano</v>
      </c>
      <c r="BP343" s="18" t="str">
        <f t="shared" si="155"/>
        <v>Graikiškas raudonėlis
Origanum vulgare supsp. Hirtum
Griechischer Oregano</v>
      </c>
      <c r="BQ343" s="18" t="str">
        <f t="shared" si="156"/>
        <v>Origano Grieg
Origanum vulgare supsp. Hirtum
Griechischer Oregano</v>
      </c>
      <c r="BR343" s="18" t="str">
        <f t="shared" si="157"/>
        <v>Kruiden - Griekse Oregano
Origanum vulgare supsp. Hirtum
Griechischer Oregano</v>
      </c>
      <c r="BS343" s="18" t="str">
        <f t="shared" si="158"/>
        <v>Gresk oregano
Origanum vulgare supsp. Hirtum
Griechischer Oregano</v>
      </c>
      <c r="BT343" s="18" t="str">
        <f t="shared" si="159"/>
        <v>Zioła - Greckie Oregano
Origanum vulgare supsp. Hirtum
Griechischer Oregano</v>
      </c>
      <c r="BU343" s="18" t="str">
        <f t="shared" si="160"/>
        <v>Orégano grego
Origanum vulgare supsp. Hirtum
Griechischer Oregano</v>
      </c>
      <c r="BV343" s="18" t="str">
        <f t="shared" si="161"/>
        <v>Lerburi - Oregano Grecesc
Origanum vulgare supsp. Hirtum
Griechischer Oregano</v>
      </c>
      <c r="BW343" s="18" t="str">
        <f t="shared" si="162"/>
        <v>Örter - Grekisk Oregano
Origanum vulgare supsp. Hirtum
Griechischer Oregano</v>
      </c>
      <c r="BX343" s="18" t="str">
        <f t="shared" si="163"/>
        <v>Grécke oregano
Origanum vulgare supsp. Hirtum
Griechischer Oregano</v>
      </c>
      <c r="BY343" s="18" t="str">
        <f t="shared" si="164"/>
        <v>Grški origano
Origanum vulgare supsp. Hirtum
Griechischer Oregano</v>
      </c>
      <c r="BZ343" s="18" t="str">
        <f t="shared" si="165"/>
        <v>Orégano griego
Origanum vulgare supsp. Hirtum
Griechischer Oregano</v>
      </c>
      <c r="CA343" s="18" t="str">
        <f t="shared" si="166"/>
        <v>Řecké oregano
Origanum vulgare supsp. Hirtum
Griechischer Oregano</v>
      </c>
      <c r="CB343" s="18" t="str">
        <f t="shared" si="167"/>
        <v>Yunan kekik
Origanum vulgare supsp. Hirtum
Griechischer Oregano</v>
      </c>
      <c r="CC343" s="18" t="str">
        <f t="shared" si="168"/>
        <v>Görög oregánó
Origanum vulgare supsp. Hirtum
Griechischer Oregano</v>
      </c>
    </row>
    <row r="344" spans="2:81" ht="60" x14ac:dyDescent="0.2">
      <c r="B344" s="136">
        <v>342</v>
      </c>
      <c r="C344" s="3">
        <v>17518</v>
      </c>
      <c r="D344" s="98">
        <v>4055473175188</v>
      </c>
      <c r="E344" s="17">
        <v>1.85</v>
      </c>
      <c r="F344" s="17">
        <v>200</v>
      </c>
      <c r="G344" s="99" t="s">
        <v>3121</v>
      </c>
      <c r="H344" s="98" t="s">
        <v>9734</v>
      </c>
      <c r="I344" s="17" t="s">
        <v>455</v>
      </c>
      <c r="J344" s="17" t="s">
        <v>2980</v>
      </c>
      <c r="K344" s="3">
        <v>77518</v>
      </c>
      <c r="L344" s="98">
        <v>4055473775180</v>
      </c>
      <c r="M344" s="17">
        <v>2.4500000000000002</v>
      </c>
      <c r="N344" s="3">
        <v>87518</v>
      </c>
      <c r="O344" s="98">
        <v>4055473875187</v>
      </c>
      <c r="P344" s="17">
        <v>3.75</v>
      </c>
      <c r="Q344" s="3">
        <v>57518</v>
      </c>
      <c r="R344" s="98">
        <v>4055473575186</v>
      </c>
      <c r="S344" s="17">
        <v>4.95</v>
      </c>
      <c r="T344" s="3">
        <v>37518</v>
      </c>
      <c r="U344" s="98">
        <v>4055473375182</v>
      </c>
      <c r="V344" s="17">
        <v>6.75</v>
      </c>
      <c r="W344" s="3">
        <v>67518</v>
      </c>
      <c r="X344" s="98">
        <v>4055473675183</v>
      </c>
      <c r="Y344" s="17">
        <v>2.95</v>
      </c>
      <c r="Z344" s="101" t="s">
        <v>8892</v>
      </c>
      <c r="AA344" s="101" t="s">
        <v>8893</v>
      </c>
      <c r="AB344" s="101" t="s">
        <v>456</v>
      </c>
      <c r="AC344" s="101" t="s">
        <v>454</v>
      </c>
      <c r="AD344" s="101" t="s">
        <v>8894</v>
      </c>
      <c r="AE344" s="101" t="s">
        <v>8895</v>
      </c>
      <c r="AF344" s="101" t="s">
        <v>2738</v>
      </c>
      <c r="AG344" s="101" t="s">
        <v>8896</v>
      </c>
      <c r="AH344" s="101" t="s">
        <v>8897</v>
      </c>
      <c r="AI344" s="101" t="s">
        <v>8898</v>
      </c>
      <c r="AJ344" s="101" t="s">
        <v>2739</v>
      </c>
      <c r="AK344" s="102" t="s">
        <v>8899</v>
      </c>
      <c r="AL344" s="101" t="s">
        <v>8900</v>
      </c>
      <c r="AM344" s="101" t="s">
        <v>8901</v>
      </c>
      <c r="AN344" s="101" t="s">
        <v>8902</v>
      </c>
      <c r="AO344" s="101" t="s">
        <v>8903</v>
      </c>
      <c r="AP344" s="101" t="s">
        <v>8904</v>
      </c>
      <c r="AQ344" s="101" t="s">
        <v>8893</v>
      </c>
      <c r="AR344" s="101" t="s">
        <v>8905</v>
      </c>
      <c r="AS344" s="101" t="s">
        <v>456</v>
      </c>
      <c r="AT344" s="101" t="s">
        <v>8906</v>
      </c>
      <c r="AU344" s="101" t="s">
        <v>8907</v>
      </c>
      <c r="AV344" s="101" t="s">
        <v>8908</v>
      </c>
      <c r="AW344" s="101" t="s">
        <v>8909</v>
      </c>
      <c r="AX344" s="101" t="s">
        <v>2740</v>
      </c>
      <c r="AY344" s="101" t="s">
        <v>8910</v>
      </c>
      <c r="AZ344" s="101" t="s">
        <v>8911</v>
      </c>
      <c r="BA344" s="103" t="s">
        <v>8912</v>
      </c>
      <c r="BB344" s="18" t="str">
        <f t="shared" si="141"/>
        <v>Канела босилек
Ocimum basilicum cinnamon
Zimt-Basilikum</v>
      </c>
      <c r="BC344" s="18" t="str">
        <f t="shared" si="142"/>
        <v>Kanel basilikum
Ocimum basilicum cinnamon
Zimt-Basilikum</v>
      </c>
      <c r="BD344" s="18" t="str">
        <f t="shared" si="143"/>
        <v xml:space="preserve">Zimt-Basilikum
Ocimum basilicum cinnamon
</v>
      </c>
      <c r="BE344" s="18" t="str">
        <f t="shared" si="144"/>
        <v>Cinnamon Basil
Ocimum basilicum cinnamon
Zimt-Basilikum</v>
      </c>
      <c r="BF344" s="18" t="str">
        <f t="shared" si="145"/>
        <v>Kaneeli basiilik
Ocimum basilicum cinnamon
Zimt-Basilikum</v>
      </c>
      <c r="BG344" s="18" t="str">
        <f t="shared" si="146"/>
        <v>Kaneli basilika
Ocimum basilicum cinnamon
Zimt-Basilikum</v>
      </c>
      <c r="BH344" s="18" t="str">
        <f t="shared" si="147"/>
        <v>Basilic cannelle
Ocimum basilicum cinnamon
Zimt-Basilikum</v>
      </c>
      <c r="BI344" s="18" t="str">
        <f t="shared" si="148"/>
        <v>Βασιλικός κανέλας
Ocimum basilicum cinnamon
Zimt-Basilikum</v>
      </c>
      <c r="BJ344" s="18" t="str">
        <f t="shared" si="149"/>
        <v>Basil cainéil
Ocimum basilicum cinnamon
Zimt-Basilikum</v>
      </c>
      <c r="BK344" s="18" t="str">
        <f t="shared" si="150"/>
        <v>Kanill basil
Ocimum basilicum cinnamon
Zimt-Basilikum</v>
      </c>
      <c r="BL344" s="18" t="str">
        <f t="shared" si="151"/>
        <v>Basilico cannella
Ocimum basilicum cinnamon
Zimt-Basilikum</v>
      </c>
      <c r="BM344" s="18" t="str">
        <f t="shared" si="152"/>
        <v>シナモンバジル
Ocimum basilicum cinnamon
Zimt-Basilikum</v>
      </c>
      <c r="BN344" s="18" t="str">
        <f t="shared" si="153"/>
        <v>Bosiljak s cimetom
Ocimum basilicum cinnamon
Zimt-Basilikum</v>
      </c>
      <c r="BO344" s="18" t="str">
        <f t="shared" si="154"/>
        <v>Kanēļa baziliks
Ocimum basilicum cinnamon
Zimt-Basilikum</v>
      </c>
      <c r="BP344" s="18" t="str">
        <f t="shared" si="155"/>
        <v>Cinamoninis bazilikas
Ocimum basilicum cinnamon
Zimt-Basilikum</v>
      </c>
      <c r="BQ344" s="18" t="str">
        <f t="shared" si="156"/>
        <v>Ħabaq Kannella
Ocimum basilicum cinnamon
Zimt-Basilikum</v>
      </c>
      <c r="BR344" s="18" t="str">
        <f t="shared" si="157"/>
        <v>Kruiden - Kaneelbasilicum
Ocimum basilicum cinnamon
Zimt-Basilikum</v>
      </c>
      <c r="BS344" s="18" t="str">
        <f t="shared" si="158"/>
        <v>Kanel basilikum
Ocimum basilicum cinnamon
Zimt-Basilikum</v>
      </c>
      <c r="BT344" s="18" t="str">
        <f t="shared" si="159"/>
        <v>Zioła - Bazylia Cynamonowa
Ocimum basilicum cinnamon
Zimt-Basilikum</v>
      </c>
      <c r="BU344" s="18" t="str">
        <f t="shared" si="160"/>
        <v>Zimt-Basilikum
Ocimum basilicum cinnamon
Zimt-Basilikum</v>
      </c>
      <c r="BV344" s="18" t="str">
        <f t="shared" si="161"/>
        <v>Lerburi - Busuioc De Scorțișoară
Ocimum basilicum cinnamon
Zimt-Basilikum</v>
      </c>
      <c r="BW344" s="18" t="str">
        <f t="shared" si="162"/>
        <v>Örter - Kanel Basilika
Ocimum basilicum cinnamon
Zimt-Basilikum</v>
      </c>
      <c r="BX344" s="18" t="str">
        <f t="shared" si="163"/>
        <v>Bazalka škoricová
Ocimum basilicum cinnamon
Zimt-Basilikum</v>
      </c>
      <c r="BY344" s="18" t="str">
        <f t="shared" si="164"/>
        <v>Bazilika s cimetom
Ocimum basilicum cinnamon
Zimt-Basilikum</v>
      </c>
      <c r="BZ344" s="18" t="str">
        <f t="shared" si="165"/>
        <v>Albahaca canela
Ocimum basilicum cinnamon
Zimt-Basilikum</v>
      </c>
      <c r="CA344" s="18" t="str">
        <f t="shared" si="166"/>
        <v>Skořicová bazalka
Ocimum basilicum cinnamon
Zimt-Basilikum</v>
      </c>
      <c r="CB344" s="18" t="str">
        <f t="shared" si="167"/>
        <v>Tarçınlı fesleğen
Ocimum basilicum cinnamon
Zimt-Basilikum</v>
      </c>
      <c r="CC344" s="18" t="str">
        <f t="shared" si="168"/>
        <v>Fahéjas bazsalikom
Ocimum basilicum cinnamon
Zimt-Basilikum</v>
      </c>
    </row>
    <row r="345" spans="2:81" ht="48" x14ac:dyDescent="0.2">
      <c r="B345" s="136">
        <v>343</v>
      </c>
      <c r="C345" s="3">
        <v>17520</v>
      </c>
      <c r="D345" s="98">
        <v>4055473175201</v>
      </c>
      <c r="E345" s="17">
        <v>1.85</v>
      </c>
      <c r="F345" s="17">
        <v>100</v>
      </c>
      <c r="G345" s="99" t="s">
        <v>3121</v>
      </c>
      <c r="H345" s="98" t="s">
        <v>9734</v>
      </c>
      <c r="I345" s="17" t="s">
        <v>497</v>
      </c>
      <c r="J345" s="17" t="s">
        <v>2995</v>
      </c>
      <c r="K345" s="3">
        <v>77520</v>
      </c>
      <c r="L345" s="98">
        <v>4055473775203</v>
      </c>
      <c r="M345" s="17">
        <v>2.4500000000000002</v>
      </c>
      <c r="N345" s="3">
        <v>87520</v>
      </c>
      <c r="O345" s="98">
        <v>4055473875200</v>
      </c>
      <c r="P345" s="17">
        <v>3.75</v>
      </c>
      <c r="Q345" s="3">
        <v>57520</v>
      </c>
      <c r="R345" s="98">
        <v>4055473575209</v>
      </c>
      <c r="S345" s="17">
        <v>4.95</v>
      </c>
      <c r="T345" s="3">
        <v>37520</v>
      </c>
      <c r="U345" s="98">
        <v>4055473375205</v>
      </c>
      <c r="V345" s="17">
        <v>6.75</v>
      </c>
      <c r="W345" s="3">
        <v>67520</v>
      </c>
      <c r="X345" s="98">
        <v>4055473675206</v>
      </c>
      <c r="Y345" s="17">
        <v>2.95</v>
      </c>
      <c r="Z345" s="101" t="s">
        <v>7830</v>
      </c>
      <c r="AA345" s="101" t="s">
        <v>7831</v>
      </c>
      <c r="AB345" s="101" t="s">
        <v>498</v>
      </c>
      <c r="AC345" s="101" t="s">
        <v>496</v>
      </c>
      <c r="AD345" s="101" t="s">
        <v>7832</v>
      </c>
      <c r="AE345" s="101" t="s">
        <v>7833</v>
      </c>
      <c r="AF345" s="101" t="s">
        <v>2535</v>
      </c>
      <c r="AG345" s="101" t="s">
        <v>7834</v>
      </c>
      <c r="AH345" s="101" t="s">
        <v>7835</v>
      </c>
      <c r="AI345" s="101" t="s">
        <v>7836</v>
      </c>
      <c r="AJ345" s="101" t="s">
        <v>2536</v>
      </c>
      <c r="AK345" s="102" t="s">
        <v>7837</v>
      </c>
      <c r="AL345" s="101" t="s">
        <v>7838</v>
      </c>
      <c r="AM345" s="101" t="s">
        <v>7839</v>
      </c>
      <c r="AN345" s="101" t="s">
        <v>7840</v>
      </c>
      <c r="AO345" s="101" t="s">
        <v>7841</v>
      </c>
      <c r="AP345" s="101" t="s">
        <v>8913</v>
      </c>
      <c r="AQ345" s="101" t="s">
        <v>7843</v>
      </c>
      <c r="AR345" s="101" t="s">
        <v>8914</v>
      </c>
      <c r="AS345" s="101" t="s">
        <v>7844</v>
      </c>
      <c r="AT345" s="101" t="s">
        <v>8915</v>
      </c>
      <c r="AU345" s="101" t="s">
        <v>8916</v>
      </c>
      <c r="AV345" s="101" t="s">
        <v>7847</v>
      </c>
      <c r="AW345" s="101" t="s">
        <v>7848</v>
      </c>
      <c r="AX345" s="101" t="s">
        <v>2741</v>
      </c>
      <c r="AY345" s="101" t="s">
        <v>7849</v>
      </c>
      <c r="AZ345" s="101" t="s">
        <v>7850</v>
      </c>
      <c r="BA345" s="103" t="s">
        <v>7851</v>
      </c>
      <c r="BB345" s="18" t="str">
        <f t="shared" si="141"/>
        <v>Истински розмарин
Rosmarinus officinalis
Echter Rosmarin</v>
      </c>
      <c r="BC345" s="18" t="str">
        <f t="shared" si="142"/>
        <v>Ægte rosmarin
Rosmarinus officinalis
Echter Rosmarin</v>
      </c>
      <c r="BD345" s="18" t="str">
        <f t="shared" si="143"/>
        <v xml:space="preserve">Echter Rosmarin
Rosmarinus officinalis
</v>
      </c>
      <c r="BE345" s="18" t="str">
        <f t="shared" si="144"/>
        <v>Rosemary
Rosmarinus officinalis
Echter Rosmarin</v>
      </c>
      <c r="BF345" s="18" t="str">
        <f t="shared" si="145"/>
        <v>Tõeline rosmariin
Rosmarinus officinalis
Echter Rosmarin</v>
      </c>
      <c r="BG345" s="18" t="str">
        <f t="shared" si="146"/>
        <v>Aito rosmariini
Rosmarinus officinalis
Echter Rosmarin</v>
      </c>
      <c r="BH345" s="18" t="str">
        <f t="shared" si="147"/>
        <v>Romarin
Rosmarinus officinalis
Echter Rosmarin</v>
      </c>
      <c r="BI345" s="18" t="str">
        <f t="shared" si="148"/>
        <v>Πραγματικό δεντρολίβανο
Rosmarinus officinalis
Echter Rosmarin</v>
      </c>
      <c r="BJ345" s="18" t="str">
        <f t="shared" si="149"/>
        <v>Rosemary fíor
Rosmarinus officinalis
Echter Rosmarin</v>
      </c>
      <c r="BK345" s="18" t="str">
        <f t="shared" si="150"/>
        <v>Ekta rósmarín
Rosmarinus officinalis
Echter Rosmarin</v>
      </c>
      <c r="BL345" s="18" t="str">
        <f t="shared" si="151"/>
        <v>Rosmarino
Rosmarinus officinalis
Echter Rosmarin</v>
      </c>
      <c r="BM345" s="18" t="str">
        <f t="shared" si="152"/>
        <v>ローズマリー
Rosmarinus officinalis
Echter Rosmarin</v>
      </c>
      <c r="BN345" s="18" t="str">
        <f t="shared" si="153"/>
        <v>Pravi ružmarin
Rosmarinus officinalis
Echter Rosmarin</v>
      </c>
      <c r="BO345" s="18" t="str">
        <f t="shared" si="154"/>
        <v>Īsts rozmarīns
Rosmarinus officinalis
Echter Rosmarin</v>
      </c>
      <c r="BP345" s="18" t="str">
        <f t="shared" si="155"/>
        <v>Tikras rozmarinas
Rosmarinus officinalis
Echter Rosmarin</v>
      </c>
      <c r="BQ345" s="18" t="str">
        <f t="shared" si="156"/>
        <v>Klin veru
Rosmarinus officinalis
Echter Rosmarin</v>
      </c>
      <c r="BR345" s="18" t="str">
        <f t="shared" si="157"/>
        <v>Kruiden - Echte Rozemarijn
Rosmarinus officinalis
Echter Rosmarin</v>
      </c>
      <c r="BS345" s="18" t="str">
        <f t="shared" si="158"/>
        <v>Ekte rosmarin
Rosmarinus officinalis
Echter Rosmarin</v>
      </c>
      <c r="BT345" s="18" t="str">
        <f t="shared" si="159"/>
        <v>Zioła - Prawdziwy Rozmaryn
Rosmarinus officinalis
Echter Rosmarin</v>
      </c>
      <c r="BU345" s="18" t="str">
        <f t="shared" si="160"/>
        <v>Alecrim verdadeiro
Rosmarinus officinalis
Echter Rosmarin</v>
      </c>
      <c r="BV345" s="18" t="str">
        <f t="shared" si="161"/>
        <v>Lerburi - Adevărat Rozmarin
Rosmarinus officinalis
Echter Rosmarin</v>
      </c>
      <c r="BW345" s="18" t="str">
        <f t="shared" si="162"/>
        <v>Örter - Riktig Rosmarin
Rosmarinus officinalis
Echter Rosmarin</v>
      </c>
      <c r="BX345" s="18" t="str">
        <f t="shared" si="163"/>
        <v>Skutočný rozmarín
Rosmarinus officinalis
Echter Rosmarin</v>
      </c>
      <c r="BY345" s="18" t="str">
        <f t="shared" si="164"/>
        <v>Pravi rožmarin
Rosmarinus officinalis
Echter Rosmarin</v>
      </c>
      <c r="BZ345" s="18" t="str">
        <f t="shared" si="165"/>
        <v>Romero blanco
Rosmarinus officinalis
Echter Rosmarin</v>
      </c>
      <c r="CA345" s="18" t="str">
        <f t="shared" si="166"/>
        <v>Skutečný rozmarýn
Rosmarinus officinalis
Echter Rosmarin</v>
      </c>
      <c r="CB345" s="18" t="str">
        <f t="shared" si="167"/>
        <v>Gerçek biberiye
Rosmarinus officinalis
Echter Rosmarin</v>
      </c>
      <c r="CC345" s="18" t="str">
        <f t="shared" si="168"/>
        <v>Igazi rozmaring
Rosmarinus officinalis
Echter Rosmarin</v>
      </c>
    </row>
    <row r="346" spans="2:81" ht="36" x14ac:dyDescent="0.2">
      <c r="B346" s="136">
        <v>344</v>
      </c>
      <c r="C346" s="3">
        <v>17523</v>
      </c>
      <c r="D346" s="98">
        <v>4055473175232</v>
      </c>
      <c r="E346" s="17">
        <v>1.85</v>
      </c>
      <c r="F346" s="17">
        <v>200</v>
      </c>
      <c r="G346" s="99" t="s">
        <v>3121</v>
      </c>
      <c r="H346" s="98" t="s">
        <v>9734</v>
      </c>
      <c r="I346" s="17" t="s">
        <v>494</v>
      </c>
      <c r="J346" s="17" t="s">
        <v>2980</v>
      </c>
      <c r="K346" s="3">
        <v>77523</v>
      </c>
      <c r="L346" s="98">
        <v>4055473775234</v>
      </c>
      <c r="M346" s="17">
        <v>2.4500000000000002</v>
      </c>
      <c r="N346" s="3">
        <v>87523</v>
      </c>
      <c r="O346" s="98">
        <v>4055473875231</v>
      </c>
      <c r="P346" s="17">
        <v>3.75</v>
      </c>
      <c r="Q346" s="3">
        <v>57523</v>
      </c>
      <c r="R346" s="98">
        <v>4055473575230</v>
      </c>
      <c r="S346" s="17">
        <v>4.95</v>
      </c>
      <c r="T346" s="3">
        <v>37523</v>
      </c>
      <c r="U346" s="98">
        <v>4055473375236</v>
      </c>
      <c r="V346" s="17">
        <v>6.75</v>
      </c>
      <c r="W346" s="3">
        <v>67523</v>
      </c>
      <c r="X346" s="98">
        <v>4055473675237</v>
      </c>
      <c r="Y346" s="17">
        <v>2.95</v>
      </c>
      <c r="Z346" s="101" t="s">
        <v>6368</v>
      </c>
      <c r="AA346" s="101" t="s">
        <v>6369</v>
      </c>
      <c r="AB346" s="101" t="s">
        <v>495</v>
      </c>
      <c r="AC346" s="101" t="s">
        <v>493</v>
      </c>
      <c r="AD346" s="101" t="s">
        <v>8917</v>
      </c>
      <c r="AE346" s="101" t="s">
        <v>8918</v>
      </c>
      <c r="AF346" s="101" t="s">
        <v>2742</v>
      </c>
      <c r="AG346" s="101" t="s">
        <v>8919</v>
      </c>
      <c r="AH346" s="101" t="s">
        <v>8920</v>
      </c>
      <c r="AI346" s="101" t="s">
        <v>8921</v>
      </c>
      <c r="AJ346" s="101" t="s">
        <v>2743</v>
      </c>
      <c r="AK346" s="102" t="s">
        <v>8922</v>
      </c>
      <c r="AL346" s="101" t="s">
        <v>8923</v>
      </c>
      <c r="AM346" s="101" t="s">
        <v>8924</v>
      </c>
      <c r="AN346" s="101" t="s">
        <v>8925</v>
      </c>
      <c r="AO346" s="101" t="s">
        <v>8926</v>
      </c>
      <c r="AP346" s="101" t="s">
        <v>8927</v>
      </c>
      <c r="AQ346" s="101" t="s">
        <v>6369</v>
      </c>
      <c r="AR346" s="101" t="s">
        <v>8928</v>
      </c>
      <c r="AS346" s="101" t="s">
        <v>8929</v>
      </c>
      <c r="AT346" s="101" t="s">
        <v>8930</v>
      </c>
      <c r="AU346" s="101" t="s">
        <v>8931</v>
      </c>
      <c r="AV346" s="101" t="s">
        <v>8932</v>
      </c>
      <c r="AW346" s="101" t="s">
        <v>8933</v>
      </c>
      <c r="AX346" s="101" t="s">
        <v>8934</v>
      </c>
      <c r="AY346" s="101" t="s">
        <v>8935</v>
      </c>
      <c r="AZ346" s="101" t="s">
        <v>8936</v>
      </c>
      <c r="BA346" s="103" t="s">
        <v>8937</v>
      </c>
      <c r="BB346" s="18" t="str">
        <f t="shared" si="141"/>
        <v>Червен босилек
Ocimum basilicum
Rotes Basilikum</v>
      </c>
      <c r="BC346" s="18" t="str">
        <f t="shared" si="142"/>
        <v>Rød basilikum
Ocimum basilicum
Rotes Basilikum</v>
      </c>
      <c r="BD346" s="18" t="str">
        <f t="shared" si="143"/>
        <v xml:space="preserve">Rotes Basilikum
Ocimum basilicum
</v>
      </c>
      <c r="BE346" s="18" t="str">
        <f t="shared" si="144"/>
        <v>Red Basil
Ocimum basilicum
Rotes Basilikum</v>
      </c>
      <c r="BF346" s="18" t="str">
        <f t="shared" si="145"/>
        <v>Punane basiilik
Ocimum basilicum
Rotes Basilikum</v>
      </c>
      <c r="BG346" s="18" t="str">
        <f t="shared" si="146"/>
        <v>Punainen basilika
Ocimum basilicum
Rotes Basilikum</v>
      </c>
      <c r="BH346" s="18" t="str">
        <f t="shared" si="147"/>
        <v>Basilic rouge
Ocimum basilicum
Rotes Basilikum</v>
      </c>
      <c r="BI346" s="18" t="str">
        <f t="shared" si="148"/>
        <v>Κόκκινος Βασιλικός
Ocimum basilicum
Rotes Basilikum</v>
      </c>
      <c r="BJ346" s="18" t="str">
        <f t="shared" si="149"/>
        <v>Basil dearg
Ocimum basilicum
Rotes Basilikum</v>
      </c>
      <c r="BK346" s="18" t="str">
        <f t="shared" si="150"/>
        <v>Rauð basil
Ocimum basilicum
Rotes Basilikum</v>
      </c>
      <c r="BL346" s="18" t="str">
        <f t="shared" si="151"/>
        <v>Basilico rosso 
Ocimum basilicum
Rotes Basilikum</v>
      </c>
      <c r="BM346" s="18" t="str">
        <f t="shared" si="152"/>
        <v>レッドバジル
Ocimum basilicum
Rotes Basilikum</v>
      </c>
      <c r="BN346" s="18" t="str">
        <f t="shared" si="153"/>
        <v>Crveni bosiljak
Ocimum basilicum
Rotes Basilikum</v>
      </c>
      <c r="BO346" s="18" t="str">
        <f t="shared" si="154"/>
        <v>Sarkanais baziliks
Ocimum basilicum
Rotes Basilikum</v>
      </c>
      <c r="BP346" s="18" t="str">
        <f t="shared" si="155"/>
        <v>Raudonasis bazilikas
Ocimum basilicum
Rotes Basilikum</v>
      </c>
      <c r="BQ346" s="18" t="str">
        <f t="shared" si="156"/>
        <v>Basile Aħmar
Ocimum basilicum
Rotes Basilikum</v>
      </c>
      <c r="BR346" s="18" t="str">
        <f t="shared" si="157"/>
        <v>Kruiden - Rode Basilicum
Ocimum basilicum
Rotes Basilikum</v>
      </c>
      <c r="BS346" s="18" t="str">
        <f t="shared" si="158"/>
        <v>Rød basilikum
Ocimum basilicum
Rotes Basilikum</v>
      </c>
      <c r="BT346" s="18" t="str">
        <f t="shared" si="159"/>
        <v>Zioła - Czerwona Bazylia
Ocimum basilicum
Rotes Basilikum</v>
      </c>
      <c r="BU346" s="18" t="str">
        <f t="shared" si="160"/>
        <v>Manjericão vermelho
Ocimum basilicum
Rotes Basilikum</v>
      </c>
      <c r="BV346" s="18" t="str">
        <f t="shared" si="161"/>
        <v>Lerburi - Busuioc Rosu
Ocimum basilicum
Rotes Basilikum</v>
      </c>
      <c r="BW346" s="18" t="str">
        <f t="shared" si="162"/>
        <v>Örter - Röd Basilika
Ocimum basilicum
Rotes Basilikum</v>
      </c>
      <c r="BX346" s="18" t="str">
        <f t="shared" si="163"/>
        <v>Bazalka červená
Ocimum basilicum
Rotes Basilikum</v>
      </c>
      <c r="BY346" s="18" t="str">
        <f t="shared" si="164"/>
        <v>Rdeča bazilika
Ocimum basilicum
Rotes Basilikum</v>
      </c>
      <c r="BZ346" s="18" t="str">
        <f t="shared" si="165"/>
        <v>Albahaca 
Ocimum basilicum
Rotes Basilikum</v>
      </c>
      <c r="CA346" s="18" t="str">
        <f t="shared" si="166"/>
        <v>Červená bazalka
Ocimum basilicum
Rotes Basilikum</v>
      </c>
      <c r="CB346" s="18" t="str">
        <f t="shared" si="167"/>
        <v>Fesleğen
Ocimum basilicum
Rotes Basilikum</v>
      </c>
      <c r="CC346" s="18" t="str">
        <f t="shared" si="168"/>
        <v>Vörös bazsalikom
Ocimum basilicum
Rotes Basilikum</v>
      </c>
    </row>
    <row r="347" spans="2:81" ht="48" x14ac:dyDescent="0.2">
      <c r="B347" s="136">
        <v>345</v>
      </c>
      <c r="C347" s="3">
        <v>17524</v>
      </c>
      <c r="D347" s="98">
        <v>4055473175249</v>
      </c>
      <c r="E347" s="17">
        <v>1.85</v>
      </c>
      <c r="F347" s="17">
        <v>200</v>
      </c>
      <c r="G347" s="99" t="s">
        <v>3121</v>
      </c>
      <c r="H347" s="98" t="s">
        <v>9734</v>
      </c>
      <c r="I347" s="17" t="s">
        <v>467</v>
      </c>
      <c r="J347" s="17" t="s">
        <v>3099</v>
      </c>
      <c r="K347" s="3">
        <v>77524</v>
      </c>
      <c r="L347" s="98">
        <v>4055473775241</v>
      </c>
      <c r="M347" s="17">
        <v>2.4500000000000002</v>
      </c>
      <c r="N347" s="3">
        <v>87524</v>
      </c>
      <c r="O347" s="98">
        <v>4055473875248</v>
      </c>
      <c r="P347" s="17">
        <v>3.75</v>
      </c>
      <c r="Q347" s="3">
        <v>57524</v>
      </c>
      <c r="R347" s="98">
        <v>4055473575247</v>
      </c>
      <c r="S347" s="17">
        <v>4.95</v>
      </c>
      <c r="T347" s="3">
        <v>37524</v>
      </c>
      <c r="U347" s="98">
        <v>4055473375243</v>
      </c>
      <c r="V347" s="17">
        <v>6.75</v>
      </c>
      <c r="W347" s="3">
        <v>67524</v>
      </c>
      <c r="X347" s="98">
        <v>4055473675244</v>
      </c>
      <c r="Y347" s="17">
        <v>2.95</v>
      </c>
      <c r="Z347" s="101" t="s">
        <v>8938</v>
      </c>
      <c r="AA347" s="101" t="s">
        <v>8939</v>
      </c>
      <c r="AB347" s="101" t="s">
        <v>468</v>
      </c>
      <c r="AC347" s="101" t="s">
        <v>466</v>
      </c>
      <c r="AD347" s="101" t="s">
        <v>8940</v>
      </c>
      <c r="AE347" s="101" t="s">
        <v>8941</v>
      </c>
      <c r="AF347" s="101" t="s">
        <v>2744</v>
      </c>
      <c r="AG347" s="101" t="s">
        <v>8942</v>
      </c>
      <c r="AH347" s="101" t="s">
        <v>8943</v>
      </c>
      <c r="AI347" s="101" t="s">
        <v>2747</v>
      </c>
      <c r="AJ347" s="101" t="s">
        <v>2745</v>
      </c>
      <c r="AK347" s="102" t="s">
        <v>8944</v>
      </c>
      <c r="AL347" s="101" t="s">
        <v>8945</v>
      </c>
      <c r="AM347" s="101" t="s">
        <v>8946</v>
      </c>
      <c r="AN347" s="101" t="s">
        <v>8947</v>
      </c>
      <c r="AO347" s="101" t="s">
        <v>8948</v>
      </c>
      <c r="AP347" s="101" t="s">
        <v>8949</v>
      </c>
      <c r="AQ347" s="101" t="s">
        <v>8939</v>
      </c>
      <c r="AR347" s="101" t="s">
        <v>8950</v>
      </c>
      <c r="AS347" s="101" t="s">
        <v>8951</v>
      </c>
      <c r="AT347" s="101" t="s">
        <v>8952</v>
      </c>
      <c r="AU347" s="101" t="s">
        <v>8953</v>
      </c>
      <c r="AV347" s="101" t="s">
        <v>8954</v>
      </c>
      <c r="AW347" s="101" t="s">
        <v>8955</v>
      </c>
      <c r="AX347" s="101" t="s">
        <v>2746</v>
      </c>
      <c r="AY347" s="101" t="s">
        <v>8954</v>
      </c>
      <c r="AZ347" s="101" t="s">
        <v>8936</v>
      </c>
      <c r="BA347" s="103" t="s">
        <v>8956</v>
      </c>
      <c r="BB347" s="18" t="str">
        <f t="shared" si="141"/>
        <v>Лайм Босилек
Ocimum citriodorum
Limonen Basilikum</v>
      </c>
      <c r="BC347" s="18" t="str">
        <f t="shared" si="142"/>
        <v>Lime basilikum
Ocimum citriodorum
Limonen Basilikum</v>
      </c>
      <c r="BD347" s="18" t="str">
        <f t="shared" si="143"/>
        <v xml:space="preserve">Limonen Basilikum
Ocimum citriodorum
</v>
      </c>
      <c r="BE347" s="18" t="str">
        <f t="shared" si="144"/>
        <v>Lemon Basil
Ocimum citriodorum
Limonen Basilikum</v>
      </c>
      <c r="BF347" s="18" t="str">
        <f t="shared" si="145"/>
        <v>Laim Basiilik
Ocimum citriodorum
Limonen Basilikum</v>
      </c>
      <c r="BG347" s="18" t="str">
        <f t="shared" si="146"/>
        <v>Lime Basilika
Ocimum citriodorum
Limonen Basilikum</v>
      </c>
      <c r="BH347" s="18" t="str">
        <f t="shared" si="147"/>
        <v>Basilic citronné
Ocimum citriodorum
Limonen Basilikum</v>
      </c>
      <c r="BI347" s="18" t="str">
        <f t="shared" si="148"/>
        <v>Ασβέστης Βασιλικός
Ocimum citriodorum
Limonen Basilikum</v>
      </c>
      <c r="BJ347" s="18" t="str">
        <f t="shared" si="149"/>
        <v>Basil aoil
Ocimum citriodorum
Limonen Basilikum</v>
      </c>
      <c r="BK347" s="18" t="str">
        <f t="shared" si="150"/>
        <v>Lime Basil
Ocimum citriodorum
Limonen Basilikum</v>
      </c>
      <c r="BL347" s="18" t="str">
        <f t="shared" si="151"/>
        <v>Basilico limone
Ocimum citriodorum
Limonen Basilikum</v>
      </c>
      <c r="BM347" s="18" t="str">
        <f t="shared" si="152"/>
        <v>レモンバジル
Ocimum citriodorum
Limonen Basilikum</v>
      </c>
      <c r="BN347" s="18" t="str">
        <f t="shared" si="153"/>
        <v>Limeta Bosiljak
Ocimum citriodorum
Limonen Basilikum</v>
      </c>
      <c r="BO347" s="18" t="str">
        <f t="shared" si="154"/>
        <v>Laima baziliks
Ocimum citriodorum
Limonen Basilikum</v>
      </c>
      <c r="BP347" s="18" t="str">
        <f t="shared" si="155"/>
        <v>Laimo bazilikas
Ocimum citriodorum
Limonen Basilikum</v>
      </c>
      <c r="BQ347" s="18" t="str">
        <f t="shared" si="156"/>
        <v>Ħabaq Ġir
Ocimum citriodorum
Limonen Basilikum</v>
      </c>
      <c r="BR347" s="18" t="str">
        <f t="shared" si="157"/>
        <v>Kruiden - Limoen Basilicum
Ocimum citriodorum
Limonen Basilikum</v>
      </c>
      <c r="BS347" s="18" t="str">
        <f t="shared" si="158"/>
        <v>Lime basilikum
Ocimum citriodorum
Limonen Basilikum</v>
      </c>
      <c r="BT347" s="18" t="str">
        <f t="shared" si="159"/>
        <v>Zioła - Bazylia Limonkowa
Ocimum citriodorum
Limonen Basilikum</v>
      </c>
      <c r="BU347" s="18" t="str">
        <f t="shared" si="160"/>
        <v>Manjericão limão
Ocimum citriodorum
Limonen Basilikum</v>
      </c>
      <c r="BV347" s="18" t="str">
        <f t="shared" si="161"/>
        <v>Lerburi - Busuioc De Tei
Ocimum citriodorum
Limonen Basilikum</v>
      </c>
      <c r="BW347" s="18" t="str">
        <f t="shared" si="162"/>
        <v>Örter - Lime Basil
Ocimum citriodorum
Limonen Basilikum</v>
      </c>
      <c r="BX347" s="18" t="str">
        <f t="shared" si="163"/>
        <v>Limetková bazalka
Ocimum citriodorum
Limonen Basilikum</v>
      </c>
      <c r="BY347" s="18" t="str">
        <f t="shared" si="164"/>
        <v>Limeta bazilika
Ocimum citriodorum
Limonen Basilikum</v>
      </c>
      <c r="BZ347" s="18" t="str">
        <f t="shared" si="165"/>
        <v>Albahaca limón
Ocimum citriodorum
Limonen Basilikum</v>
      </c>
      <c r="CA347" s="18" t="str">
        <f t="shared" si="166"/>
        <v>Limetková bazalka
Ocimum citriodorum
Limonen Basilikum</v>
      </c>
      <c r="CB347" s="18" t="str">
        <f t="shared" si="167"/>
        <v>Fesleğen
Ocimum citriodorum
Limonen Basilikum</v>
      </c>
      <c r="CC347" s="18" t="str">
        <f t="shared" si="168"/>
        <v>Lime Bazsalikom
Ocimum citriodorum
Limonen Basilikum</v>
      </c>
    </row>
    <row r="348" spans="2:81" ht="48" x14ac:dyDescent="0.2">
      <c r="B348" s="136">
        <v>346</v>
      </c>
      <c r="C348" s="3">
        <v>17526</v>
      </c>
      <c r="D348" s="98">
        <v>4055473175263</v>
      </c>
      <c r="E348" s="17">
        <v>1.85</v>
      </c>
      <c r="F348" s="17">
        <v>25</v>
      </c>
      <c r="G348" s="99" t="s">
        <v>3121</v>
      </c>
      <c r="H348" s="98" t="s">
        <v>9734</v>
      </c>
      <c r="I348" s="17" t="s">
        <v>449</v>
      </c>
      <c r="J348" s="17" t="s">
        <v>3100</v>
      </c>
      <c r="K348" s="3">
        <v>77526</v>
      </c>
      <c r="L348" s="98">
        <v>4055473775265</v>
      </c>
      <c r="M348" s="17">
        <v>2.4500000000000002</v>
      </c>
      <c r="N348" s="3">
        <v>87526</v>
      </c>
      <c r="O348" s="98">
        <v>4055473875262</v>
      </c>
      <c r="P348" s="17">
        <v>3.75</v>
      </c>
      <c r="Q348" s="3">
        <v>57526</v>
      </c>
      <c r="R348" s="98">
        <v>4055473575261</v>
      </c>
      <c r="S348" s="17">
        <v>4.95</v>
      </c>
      <c r="T348" s="3">
        <v>37526</v>
      </c>
      <c r="U348" s="98">
        <v>4055473375267</v>
      </c>
      <c r="V348" s="17">
        <v>6.75</v>
      </c>
      <c r="W348" s="3">
        <v>67526</v>
      </c>
      <c r="X348" s="98">
        <v>4055473675268</v>
      </c>
      <c r="Y348" s="17">
        <v>2.95</v>
      </c>
      <c r="Z348" s="101" t="s">
        <v>8957</v>
      </c>
      <c r="AA348" s="101" t="s">
        <v>8958</v>
      </c>
      <c r="AB348" s="101" t="s">
        <v>450</v>
      </c>
      <c r="AC348" s="101" t="s">
        <v>448</v>
      </c>
      <c r="AD348" s="101" t="s">
        <v>8959</v>
      </c>
      <c r="AE348" s="101" t="s">
        <v>8960</v>
      </c>
      <c r="AF348" s="101" t="s">
        <v>2748</v>
      </c>
      <c r="AG348" s="101" t="s">
        <v>8961</v>
      </c>
      <c r="AH348" s="101" t="s">
        <v>8962</v>
      </c>
      <c r="AI348" s="101" t="s">
        <v>450</v>
      </c>
      <c r="AJ348" s="101" t="s">
        <v>2749</v>
      </c>
      <c r="AK348" s="102" t="s">
        <v>8963</v>
      </c>
      <c r="AL348" s="101" t="s">
        <v>8964</v>
      </c>
      <c r="AM348" s="101" t="s">
        <v>8965</v>
      </c>
      <c r="AN348" s="101" t="s">
        <v>8966</v>
      </c>
      <c r="AO348" s="101" t="s">
        <v>8967</v>
      </c>
      <c r="AP348" s="101" t="s">
        <v>8968</v>
      </c>
      <c r="AQ348" s="101" t="s">
        <v>8969</v>
      </c>
      <c r="AR348" s="101" t="s">
        <v>8970</v>
      </c>
      <c r="AS348" s="101" t="s">
        <v>8971</v>
      </c>
      <c r="AT348" s="101" t="s">
        <v>8972</v>
      </c>
      <c r="AU348" s="101" t="s">
        <v>8973</v>
      </c>
      <c r="AV348" s="101" t="s">
        <v>8974</v>
      </c>
      <c r="AW348" s="101" t="s">
        <v>8975</v>
      </c>
      <c r="AX348" s="101" t="s">
        <v>2750</v>
      </c>
      <c r="AY348" s="101" t="s">
        <v>8976</v>
      </c>
      <c r="AZ348" s="101" t="s">
        <v>8977</v>
      </c>
      <c r="BA348" s="103" t="s">
        <v>8978</v>
      </c>
      <c r="BB348" s="18" t="str">
        <f t="shared" si="141"/>
        <v>Истински каперсов храст
Capparis spinosa
Echter Kapernstrauch</v>
      </c>
      <c r="BC348" s="18" t="str">
        <f t="shared" si="142"/>
        <v>Ægte kapersbusk
Capparis spinosa
Echter Kapernstrauch</v>
      </c>
      <c r="BD348" s="18" t="str">
        <f t="shared" si="143"/>
        <v xml:space="preserve">Echter Kapernstrauch
Capparis spinosa
</v>
      </c>
      <c r="BE348" s="18" t="str">
        <f t="shared" si="144"/>
        <v>Caper Plant
Capparis spinosa
Echter Kapernstrauch</v>
      </c>
      <c r="BF348" s="18" t="str">
        <f t="shared" si="145"/>
        <v>Päris kapparipõõsas
Capparis spinosa
Echter Kapernstrauch</v>
      </c>
      <c r="BG348" s="18" t="str">
        <f t="shared" si="146"/>
        <v>Aito kaprispensas
Capparis spinosa
Echter Kapernstrauch</v>
      </c>
      <c r="BH348" s="18" t="str">
        <f t="shared" si="147"/>
        <v>Câprier
Capparis spinosa
Echter Kapernstrauch</v>
      </c>
      <c r="BI348" s="18" t="str">
        <f t="shared" si="148"/>
        <v>Πραγματική κάπαρη
Capparis spinosa
Echter Kapernstrauch</v>
      </c>
      <c r="BJ348" s="18" t="str">
        <f t="shared" si="149"/>
        <v>Fíor caper Bush
Capparis spinosa
Echter Kapernstrauch</v>
      </c>
      <c r="BK348" s="18" t="str">
        <f t="shared" si="150"/>
        <v>Echter Kapernstrauch
Capparis spinosa
Echter Kapernstrauch</v>
      </c>
      <c r="BL348" s="18" t="str">
        <f t="shared" si="151"/>
        <v>Cappero
Capparis spinosa
Echter Kapernstrauch</v>
      </c>
      <c r="BM348" s="18" t="str">
        <f t="shared" si="152"/>
        <v>ケッパー
Capparis spinosa
Echter Kapernstrauch</v>
      </c>
      <c r="BN348" s="18" t="str">
        <f t="shared" si="153"/>
        <v>Pravi grm kapara
Capparis spinosa
Echter Kapernstrauch</v>
      </c>
      <c r="BO348" s="18" t="str">
        <f t="shared" si="154"/>
        <v>Īsts kaperu krūms
Capparis spinosa
Echter Kapernstrauch</v>
      </c>
      <c r="BP348" s="18" t="str">
        <f t="shared" si="155"/>
        <v>Tikras kaparėlių krūmas
Capparis spinosa
Echter Kapernstrauch</v>
      </c>
      <c r="BQ348" s="18" t="str">
        <f t="shared" si="156"/>
        <v>Arbuxxell tal-kappar reali
Capparis spinosa
Echter Kapernstrauch</v>
      </c>
      <c r="BR348" s="18" t="str">
        <f t="shared" si="157"/>
        <v>Kruiden - Echte Kappertjesstruik
Capparis spinosa
Echter Kapernstrauch</v>
      </c>
      <c r="BS348" s="18" t="str">
        <f t="shared" si="158"/>
        <v>Ekte kapersbusk
Capparis spinosa
Echter Kapernstrauch</v>
      </c>
      <c r="BT348" s="18" t="str">
        <f t="shared" si="159"/>
        <v>Zioła - Prawdziwy Krzew Kaparowy
Capparis spinosa
Echter Kapernstrauch</v>
      </c>
      <c r="BU348" s="18" t="str">
        <f t="shared" si="160"/>
        <v>Alcaparras reais
Capparis spinosa
Echter Kapernstrauch</v>
      </c>
      <c r="BV348" s="18" t="str">
        <f t="shared" si="161"/>
        <v>Lerburi - Tufă De Căprioară
Capparis spinosa
Echter Kapernstrauch</v>
      </c>
      <c r="BW348" s="18" t="str">
        <f t="shared" si="162"/>
        <v>Örter - Riktig Kaprisbuske
Capparis spinosa
Echter Kapernstrauch</v>
      </c>
      <c r="BX348" s="18" t="str">
        <f t="shared" si="163"/>
        <v>Skutočný kaparový krík
Capparis spinosa
Echter Kapernstrauch</v>
      </c>
      <c r="BY348" s="18" t="str">
        <f t="shared" si="164"/>
        <v>Pravi grm kaparja
Capparis spinosa
Echter Kapernstrauch</v>
      </c>
      <c r="BZ348" s="18" t="str">
        <f t="shared" si="165"/>
        <v>Alcaparro
Capparis spinosa
Echter Kapernstrauch</v>
      </c>
      <c r="CA348" s="18" t="str">
        <f t="shared" si="166"/>
        <v>Skutečný keř kapary
Capparis spinosa
Echter Kapernstrauch</v>
      </c>
      <c r="CB348" s="18" t="str">
        <f t="shared" si="167"/>
        <v>Gerçek kapari çalısı
Capparis spinosa
Echter Kapernstrauch</v>
      </c>
      <c r="CC348" s="18" t="str">
        <f t="shared" si="168"/>
        <v>Igazi kapribogyó
Capparis spinosa
Echter Kapernstrauch</v>
      </c>
    </row>
    <row r="349" spans="2:81" ht="36" x14ac:dyDescent="0.2">
      <c r="B349" s="136">
        <v>347</v>
      </c>
      <c r="C349" s="3">
        <v>17530</v>
      </c>
      <c r="D349" s="98">
        <v>4055473175300</v>
      </c>
      <c r="E349" s="17">
        <v>1.85</v>
      </c>
      <c r="F349" s="17">
        <v>500</v>
      </c>
      <c r="G349" s="99" t="s">
        <v>3121</v>
      </c>
      <c r="H349" s="98" t="s">
        <v>9734</v>
      </c>
      <c r="I349" s="17" t="s">
        <v>479</v>
      </c>
      <c r="J349" s="17" t="s">
        <v>3101</v>
      </c>
      <c r="K349" s="3">
        <v>77530</v>
      </c>
      <c r="L349" s="98">
        <v>4055473775302</v>
      </c>
      <c r="M349" s="17">
        <v>2.4500000000000002</v>
      </c>
      <c r="N349" s="3">
        <v>87530</v>
      </c>
      <c r="O349" s="98">
        <v>4055473875309</v>
      </c>
      <c r="P349" s="17">
        <v>3.75</v>
      </c>
      <c r="Q349" s="3">
        <v>57530</v>
      </c>
      <c r="R349" s="98">
        <v>4055473575308</v>
      </c>
      <c r="S349" s="17">
        <v>4.95</v>
      </c>
      <c r="T349" s="3">
        <v>37530</v>
      </c>
      <c r="U349" s="98">
        <v>4055473375304</v>
      </c>
      <c r="V349" s="17">
        <v>6.75</v>
      </c>
      <c r="W349" s="3">
        <v>67530</v>
      </c>
      <c r="X349" s="98">
        <v>4055473675305</v>
      </c>
      <c r="Y349" s="17">
        <v>2.95</v>
      </c>
      <c r="Z349" s="101" t="s">
        <v>8979</v>
      </c>
      <c r="AA349" s="101" t="s">
        <v>8980</v>
      </c>
      <c r="AB349" s="101" t="s">
        <v>480</v>
      </c>
      <c r="AC349" s="101" t="s">
        <v>478</v>
      </c>
      <c r="AD349" s="101" t="s">
        <v>8981</v>
      </c>
      <c r="AE349" s="101" t="s">
        <v>8982</v>
      </c>
      <c r="AF349" s="101" t="s">
        <v>2751</v>
      </c>
      <c r="AG349" s="101" t="s">
        <v>8983</v>
      </c>
      <c r="AH349" s="101" t="s">
        <v>8984</v>
      </c>
      <c r="AI349" s="101" t="s">
        <v>8985</v>
      </c>
      <c r="AJ349" s="101" t="s">
        <v>2751</v>
      </c>
      <c r="AK349" s="102" t="s">
        <v>8986</v>
      </c>
      <c r="AL349" s="101" t="s">
        <v>8987</v>
      </c>
      <c r="AM349" s="101" t="s">
        <v>8988</v>
      </c>
      <c r="AN349" s="101" t="s">
        <v>8989</v>
      </c>
      <c r="AO349" s="101" t="s">
        <v>8990</v>
      </c>
      <c r="AP349" s="101" t="s">
        <v>8991</v>
      </c>
      <c r="AQ349" s="101" t="s">
        <v>8992</v>
      </c>
      <c r="AR349" s="101" t="s">
        <v>8993</v>
      </c>
      <c r="AS349" s="101" t="s">
        <v>8994</v>
      </c>
      <c r="AT349" s="101" t="s">
        <v>8995</v>
      </c>
      <c r="AU349" s="101" t="s">
        <v>8996</v>
      </c>
      <c r="AV349" s="101" t="s">
        <v>8997</v>
      </c>
      <c r="AW349" s="101" t="s">
        <v>8998</v>
      </c>
      <c r="AX349" s="101" t="s">
        <v>2752</v>
      </c>
      <c r="AY349" s="101" t="s">
        <v>8997</v>
      </c>
      <c r="AZ349" s="101" t="s">
        <v>8999</v>
      </c>
      <c r="BA349" s="103" t="s">
        <v>9000</v>
      </c>
      <c r="BB349" s="18" t="str">
        <f t="shared" si="141"/>
        <v>мексиканска чиа
Salvia hispanica
Mexikanische Chia</v>
      </c>
      <c r="BC349" s="18" t="str">
        <f t="shared" si="142"/>
        <v>Mexicansk chia
Salvia hispanica
Mexikanische Chia</v>
      </c>
      <c r="BD349" s="18" t="str">
        <f t="shared" si="143"/>
        <v xml:space="preserve">Mexikanische Chia
Salvia hispanica
</v>
      </c>
      <c r="BE349" s="18" t="str">
        <f t="shared" si="144"/>
        <v>Mexican Chia
Salvia hispanica
Mexikanische Chia</v>
      </c>
      <c r="BF349" s="18" t="str">
        <f t="shared" si="145"/>
        <v>Mehhiko chia
Salvia hispanica
Mexikanische Chia</v>
      </c>
      <c r="BG349" s="18" t="str">
        <f t="shared" si="146"/>
        <v>Meksikon chia
Salvia hispanica
Mexikanische Chia</v>
      </c>
      <c r="BH349" s="18" t="str">
        <f t="shared" si="147"/>
        <v>Chia
Salvia hispanica
Mexikanische Chia</v>
      </c>
      <c r="BI349" s="18" t="str">
        <f t="shared" si="148"/>
        <v>Μεξικάνικη chia
Salvia hispanica
Mexikanische Chia</v>
      </c>
      <c r="BJ349" s="18" t="str">
        <f t="shared" si="149"/>
        <v>Chia Mheicsiceo
Salvia hispanica
Mexikanische Chia</v>
      </c>
      <c r="BK349" s="18" t="str">
        <f t="shared" si="150"/>
        <v>Mexíkóskur chia
Salvia hispanica
Mexikanische Chia</v>
      </c>
      <c r="BL349" s="18" t="str">
        <f t="shared" si="151"/>
        <v>Chia
Salvia hispanica
Mexikanische Chia</v>
      </c>
      <c r="BM349" s="18" t="str">
        <f t="shared" si="152"/>
        <v>チア
Salvia hispanica
Mexikanische Chia</v>
      </c>
      <c r="BN349" s="18" t="str">
        <f t="shared" si="153"/>
        <v>Meksička chia
Salvia hispanica
Mexikanische Chia</v>
      </c>
      <c r="BO349" s="18" t="str">
        <f t="shared" si="154"/>
        <v>Meksikāņu čia
Salvia hispanica
Mexikanische Chia</v>
      </c>
      <c r="BP349" s="18" t="str">
        <f t="shared" si="155"/>
        <v>Meksikos chia
Salvia hispanica
Mexikanische Chia</v>
      </c>
      <c r="BQ349" s="18" t="str">
        <f t="shared" si="156"/>
        <v>Chia Messikana
Salvia hispanica
Mexikanische Chia</v>
      </c>
      <c r="BR349" s="18" t="str">
        <f t="shared" si="157"/>
        <v>Kruiden - Mexicaanse Chia
Salvia hispanica
Mexikanische Chia</v>
      </c>
      <c r="BS349" s="18" t="str">
        <f t="shared" si="158"/>
        <v>Meksikansk chia
Salvia hispanica
Mexikanische Chia</v>
      </c>
      <c r="BT349" s="18" t="str">
        <f t="shared" si="159"/>
        <v>Zioła - Meksykańska Chia
Salvia hispanica
Mexikanische Chia</v>
      </c>
      <c r="BU349" s="18" t="str">
        <f t="shared" si="160"/>
        <v>Chia mexicana
Salvia hispanica
Mexikanische Chia</v>
      </c>
      <c r="BV349" s="18" t="str">
        <f t="shared" si="161"/>
        <v>Lerburi - Chia Mexicană
Salvia hispanica
Mexikanische Chia</v>
      </c>
      <c r="BW349" s="18" t="str">
        <f t="shared" si="162"/>
        <v>Örter - Mexikansk Chia
Salvia hispanica
Mexikanische Chia</v>
      </c>
      <c r="BX349" s="18" t="str">
        <f t="shared" si="163"/>
        <v>Mexická chia
Salvia hispanica
Mexikanische Chia</v>
      </c>
      <c r="BY349" s="18" t="str">
        <f t="shared" si="164"/>
        <v>Mehiški chia
Salvia hispanica
Mexikanische Chia</v>
      </c>
      <c r="BZ349" s="18" t="str">
        <f t="shared" si="165"/>
        <v>Chía
Salvia hispanica
Mexikanische Chia</v>
      </c>
      <c r="CA349" s="18" t="str">
        <f t="shared" si="166"/>
        <v>Mexická chia
Salvia hispanica
Mexikanische Chia</v>
      </c>
      <c r="CB349" s="18" t="str">
        <f t="shared" si="167"/>
        <v>Meksikalı chia
Salvia hispanica
Mexikanische Chia</v>
      </c>
      <c r="CC349" s="18" t="str">
        <f t="shared" si="168"/>
        <v>Mexikói chia
Salvia hispanica
Mexikanische Chia</v>
      </c>
    </row>
    <row r="350" spans="2:81" ht="48" x14ac:dyDescent="0.2">
      <c r="B350" s="136">
        <v>348</v>
      </c>
      <c r="C350" s="3">
        <v>17531</v>
      </c>
      <c r="D350" s="98">
        <v>4055473175317</v>
      </c>
      <c r="E350" s="17">
        <v>1.85</v>
      </c>
      <c r="F350" s="17">
        <v>200</v>
      </c>
      <c r="G350" s="99" t="s">
        <v>3121</v>
      </c>
      <c r="H350" s="98" t="s">
        <v>9734</v>
      </c>
      <c r="I350" s="17" t="s">
        <v>458</v>
      </c>
      <c r="J350" s="17" t="s">
        <v>2991</v>
      </c>
      <c r="K350" s="3">
        <v>77531</v>
      </c>
      <c r="L350" s="98">
        <v>4055473775319</v>
      </c>
      <c r="M350" s="17">
        <v>2.4500000000000002</v>
      </c>
      <c r="N350" s="3">
        <v>87531</v>
      </c>
      <c r="O350" s="98">
        <v>4055473875316</v>
      </c>
      <c r="P350" s="17">
        <v>3.75</v>
      </c>
      <c r="Q350" s="3">
        <v>57531</v>
      </c>
      <c r="R350" s="98">
        <v>4055473575315</v>
      </c>
      <c r="S350" s="17">
        <v>4.95</v>
      </c>
      <c r="T350" s="3">
        <v>37531</v>
      </c>
      <c r="U350" s="98">
        <v>4055473375311</v>
      </c>
      <c r="V350" s="17">
        <v>6.75</v>
      </c>
      <c r="W350" s="3">
        <v>67531</v>
      </c>
      <c r="X350" s="98">
        <v>4055473675312</v>
      </c>
      <c r="Y350" s="17">
        <v>2.95</v>
      </c>
      <c r="Z350" s="101" t="s">
        <v>7852</v>
      </c>
      <c r="AA350" s="101" t="s">
        <v>7853</v>
      </c>
      <c r="AB350" s="101" t="s">
        <v>459</v>
      </c>
      <c r="AC350" s="101" t="s">
        <v>457</v>
      </c>
      <c r="AD350" s="101" t="s">
        <v>7854</v>
      </c>
      <c r="AE350" s="101" t="s">
        <v>7855</v>
      </c>
      <c r="AF350" s="101" t="s">
        <v>2539</v>
      </c>
      <c r="AG350" s="101" t="s">
        <v>7856</v>
      </c>
      <c r="AH350" s="101" t="s">
        <v>7857</v>
      </c>
      <c r="AI350" s="101" t="s">
        <v>7858</v>
      </c>
      <c r="AJ350" s="101" t="s">
        <v>2753</v>
      </c>
      <c r="AK350" s="102" t="s">
        <v>7859</v>
      </c>
      <c r="AL350" s="101" t="s">
        <v>7860</v>
      </c>
      <c r="AM350" s="101" t="s">
        <v>7861</v>
      </c>
      <c r="AN350" s="101" t="s">
        <v>7862</v>
      </c>
      <c r="AO350" s="101" t="s">
        <v>7863</v>
      </c>
      <c r="AP350" s="101" t="s">
        <v>9001</v>
      </c>
      <c r="AQ350" s="101" t="s">
        <v>7865</v>
      </c>
      <c r="AR350" s="101" t="s">
        <v>9002</v>
      </c>
      <c r="AS350" s="101" t="s">
        <v>7866</v>
      </c>
      <c r="AT350" s="101" t="s">
        <v>9003</v>
      </c>
      <c r="AU350" s="101" t="s">
        <v>9004</v>
      </c>
      <c r="AV350" s="101" t="s">
        <v>7869</v>
      </c>
      <c r="AW350" s="101" t="s">
        <v>7870</v>
      </c>
      <c r="AX350" s="101" t="s">
        <v>9005</v>
      </c>
      <c r="AY350" s="101" t="s">
        <v>7871</v>
      </c>
      <c r="AZ350" s="101" t="s">
        <v>7872</v>
      </c>
      <c r="BA350" s="103" t="s">
        <v>7873</v>
      </c>
      <c r="BB350" s="18" t="str">
        <f t="shared" si="141"/>
        <v>Истинска мащерка
Thymus vulgaris
Echter Thymian</v>
      </c>
      <c r="BC350" s="18" t="str">
        <f t="shared" si="142"/>
        <v>Ægte timian
Thymus vulgaris
Echter Thymian</v>
      </c>
      <c r="BD350" s="18" t="str">
        <f t="shared" si="143"/>
        <v xml:space="preserve">Echter Thymian
Thymus vulgaris
</v>
      </c>
      <c r="BE350" s="18" t="str">
        <f t="shared" si="144"/>
        <v>Common Thyme
Thymus vulgaris
Echter Thymian</v>
      </c>
      <c r="BF350" s="18" t="str">
        <f t="shared" si="145"/>
        <v>Päris tüümian
Thymus vulgaris
Echter Thymian</v>
      </c>
      <c r="BG350" s="18" t="str">
        <f t="shared" si="146"/>
        <v>Aito timjami
Thymus vulgaris
Echter Thymian</v>
      </c>
      <c r="BH350" s="18" t="str">
        <f t="shared" si="147"/>
        <v>Thym commun
Thymus vulgaris
Echter Thymian</v>
      </c>
      <c r="BI350" s="18" t="str">
        <f t="shared" si="148"/>
        <v>Πραγματικό θυμάρι
Thymus vulgaris
Echter Thymian</v>
      </c>
      <c r="BJ350" s="18" t="str">
        <f t="shared" si="149"/>
        <v>Thyme fíor
Thymus vulgaris
Echter Thymian</v>
      </c>
      <c r="BK350" s="18" t="str">
        <f t="shared" si="150"/>
        <v>Ekta timjan
Thymus vulgaris
Echter Thymian</v>
      </c>
      <c r="BL350" s="18" t="str">
        <f t="shared" si="151"/>
        <v>Timo
Thymus vulgaris
Echter Thymian</v>
      </c>
      <c r="BM350" s="18" t="str">
        <f t="shared" si="152"/>
        <v>タイム
Thymus vulgaris
Echter Thymian</v>
      </c>
      <c r="BN350" s="18" t="str">
        <f t="shared" si="153"/>
        <v>Prava majčina dušica
Thymus vulgaris
Echter Thymian</v>
      </c>
      <c r="BO350" s="18" t="str">
        <f t="shared" si="154"/>
        <v>Īsts timiāns
Thymus vulgaris
Echter Thymian</v>
      </c>
      <c r="BP350" s="18" t="str">
        <f t="shared" si="155"/>
        <v>Tikras čiobrelis
Thymus vulgaris
Echter Thymian</v>
      </c>
      <c r="BQ350" s="18" t="str">
        <f t="shared" si="156"/>
        <v>Sagħtar reali
Thymus vulgaris
Echter Thymian</v>
      </c>
      <c r="BR350" s="18" t="str">
        <f t="shared" si="157"/>
        <v>Kruiden - Echte Tijm
Thymus vulgaris
Echter Thymian</v>
      </c>
      <c r="BS350" s="18" t="str">
        <f t="shared" si="158"/>
        <v>Ekte timian
Thymus vulgaris
Echter Thymian</v>
      </c>
      <c r="BT350" s="18" t="str">
        <f t="shared" si="159"/>
        <v>Zioła - Prawdziwy Tymianek
Thymus vulgaris
Echter Thymian</v>
      </c>
      <c r="BU350" s="18" t="str">
        <f t="shared" si="160"/>
        <v>Verdadeiro tomilho
Thymus vulgaris
Echter Thymian</v>
      </c>
      <c r="BV350" s="18" t="str">
        <f t="shared" si="161"/>
        <v>Lerburi - Cimbru Adevărat
Thymus vulgaris
Echter Thymian</v>
      </c>
      <c r="BW350" s="18" t="str">
        <f t="shared" si="162"/>
        <v>Örter - Riktig Timjan
Thymus vulgaris
Echter Thymian</v>
      </c>
      <c r="BX350" s="18" t="str">
        <f t="shared" si="163"/>
        <v>Skutočný tymián
Thymus vulgaris
Echter Thymian</v>
      </c>
      <c r="BY350" s="18" t="str">
        <f t="shared" si="164"/>
        <v>Pravi timijan
Thymus vulgaris
Echter Thymian</v>
      </c>
      <c r="BZ350" s="18" t="str">
        <f t="shared" si="165"/>
        <v>Tomillo 
Thymus vulgaris
Echter Thymian</v>
      </c>
      <c r="CA350" s="18" t="str">
        <f t="shared" si="166"/>
        <v>Skutečný tymián
Thymus vulgaris
Echter Thymian</v>
      </c>
      <c r="CB350" s="18" t="str">
        <f t="shared" si="167"/>
        <v>Gerçek kekik
Thymus vulgaris
Echter Thymian</v>
      </c>
      <c r="CC350" s="18" t="str">
        <f t="shared" si="168"/>
        <v>Igazi kakukkfű
Thymus vulgaris
Echter Thymian</v>
      </c>
    </row>
    <row r="351" spans="2:81" ht="48" x14ac:dyDescent="0.2">
      <c r="B351" s="136">
        <v>349</v>
      </c>
      <c r="C351" s="3">
        <v>17533</v>
      </c>
      <c r="D351" s="98">
        <v>4055473175331</v>
      </c>
      <c r="E351" s="17">
        <v>1.85</v>
      </c>
      <c r="F351" s="17">
        <v>500</v>
      </c>
      <c r="G351" s="99" t="s">
        <v>3121</v>
      </c>
      <c r="H351" s="98" t="s">
        <v>9734</v>
      </c>
      <c r="I351" s="17" t="s">
        <v>485</v>
      </c>
      <c r="J351" s="17" t="s">
        <v>3102</v>
      </c>
      <c r="K351" s="3">
        <v>77533</v>
      </c>
      <c r="L351" s="98">
        <v>4055473775333</v>
      </c>
      <c r="M351" s="17">
        <v>2.4500000000000002</v>
      </c>
      <c r="N351" s="3">
        <v>87533</v>
      </c>
      <c r="O351" s="98">
        <v>4055473875330</v>
      </c>
      <c r="P351" s="17">
        <v>3.75</v>
      </c>
      <c r="Q351" s="3">
        <v>57533</v>
      </c>
      <c r="R351" s="98">
        <v>4055473575339</v>
      </c>
      <c r="S351" s="17">
        <v>4.95</v>
      </c>
      <c r="T351" s="3">
        <v>37533</v>
      </c>
      <c r="U351" s="98">
        <v>4055473375335</v>
      </c>
      <c r="V351" s="17">
        <v>6.75</v>
      </c>
      <c r="W351" s="3">
        <v>67533</v>
      </c>
      <c r="X351" s="98">
        <v>4055473675336</v>
      </c>
      <c r="Y351" s="17">
        <v>2.95</v>
      </c>
      <c r="Z351" s="101" t="s">
        <v>9006</v>
      </c>
      <c r="AA351" s="101" t="s">
        <v>9007</v>
      </c>
      <c r="AB351" s="101" t="s">
        <v>486</v>
      </c>
      <c r="AC351" s="101" t="s">
        <v>484</v>
      </c>
      <c r="AD351" s="101" t="s">
        <v>9008</v>
      </c>
      <c r="AE351" s="101" t="s">
        <v>9009</v>
      </c>
      <c r="AF351" s="101" t="s">
        <v>2754</v>
      </c>
      <c r="AG351" s="101" t="s">
        <v>9010</v>
      </c>
      <c r="AH351" s="101" t="s">
        <v>9011</v>
      </c>
      <c r="AI351" s="101" t="s">
        <v>9012</v>
      </c>
      <c r="AJ351" s="101" t="s">
        <v>2755</v>
      </c>
      <c r="AK351" s="102" t="s">
        <v>9013</v>
      </c>
      <c r="AL351" s="101" t="s">
        <v>9014</v>
      </c>
      <c r="AM351" s="101" t="s">
        <v>9015</v>
      </c>
      <c r="AN351" s="101" t="s">
        <v>9016</v>
      </c>
      <c r="AO351" s="101" t="s">
        <v>9017</v>
      </c>
      <c r="AP351" s="101" t="s">
        <v>9018</v>
      </c>
      <c r="AQ351" s="101" t="s">
        <v>9019</v>
      </c>
      <c r="AR351" s="101" t="s">
        <v>9020</v>
      </c>
      <c r="AS351" s="101" t="s">
        <v>9021</v>
      </c>
      <c r="AT351" s="101" t="s">
        <v>9022</v>
      </c>
      <c r="AU351" s="101" t="s">
        <v>9023</v>
      </c>
      <c r="AV351" s="101" t="s">
        <v>9024</v>
      </c>
      <c r="AW351" s="101" t="s">
        <v>9025</v>
      </c>
      <c r="AX351" s="101" t="s">
        <v>2756</v>
      </c>
      <c r="AY351" s="101" t="s">
        <v>9026</v>
      </c>
      <c r="AZ351" s="101" t="s">
        <v>9027</v>
      </c>
      <c r="BA351" s="103" t="s">
        <v>9028</v>
      </c>
      <c r="BB351" s="18" t="str">
        <f t="shared" si="141"/>
        <v>Мексикански монетен двор Нана
Mentha spicata Nane
Mexikanische Nana Minze</v>
      </c>
      <c r="BC351" s="18" t="str">
        <f t="shared" si="142"/>
        <v>Mexicansk Nana Mint
Mentha spicata Nane
Mexikanische Nana Minze</v>
      </c>
      <c r="BD351" s="18" t="str">
        <f t="shared" si="143"/>
        <v xml:space="preserve">Mexikanische Nana Minze
Mentha spicata Nane
</v>
      </c>
      <c r="BE351" s="18" t="str">
        <f t="shared" si="144"/>
        <v>Mexican nana mint
Mentha spicata Nane
Mexikanische Nana Minze</v>
      </c>
      <c r="BF351" s="18" t="str">
        <f t="shared" si="145"/>
        <v>Mehhiko Nana Mint
Mentha spicata Nane
Mexikanische Nana Minze</v>
      </c>
      <c r="BG351" s="18" t="str">
        <f t="shared" si="146"/>
        <v>Meksikolainen Nana Mint
Mentha spicata Nane
Mexikanische Nana Minze</v>
      </c>
      <c r="BH351" s="18" t="str">
        <f t="shared" si="147"/>
        <v>Menthe mexicaine nana
Mentha spicata Nane
Mexikanische Nana Minze</v>
      </c>
      <c r="BI351" s="18" t="str">
        <f t="shared" si="148"/>
        <v>Μεξικάνικη Nana Mint
Mentha spicata Nane
Mexikanische Nana Minze</v>
      </c>
      <c r="BJ351" s="18" t="str">
        <f t="shared" si="149"/>
        <v>Miontas Nana Mheicsiceo
Mentha spicata Nane
Mexikanische Nana Minze</v>
      </c>
      <c r="BK351" s="18" t="str">
        <f t="shared" si="150"/>
        <v>Mexíkósk Nana Mint
Mentha spicata Nane
Mexikanische Nana Minze</v>
      </c>
      <c r="BL351" s="18" t="str">
        <f t="shared" si="151"/>
        <v>Menta spicata Nana
Mentha spicata Nane
Mexikanische Nana Minze</v>
      </c>
      <c r="BM351" s="18" t="str">
        <f t="shared" si="152"/>
        <v>メキシコのナナミント
Mentha spicata Nane
Mexikanische Nana Minze</v>
      </c>
      <c r="BN351" s="18" t="str">
        <f t="shared" si="153"/>
        <v>Meksička kovnica Nana
Mentha spicata Nane
Mexikanische Nana Minze</v>
      </c>
      <c r="BO351" s="18" t="str">
        <f t="shared" si="154"/>
        <v>Meksikāņu Nana Mint
Mentha spicata Nane
Mexikanische Nana Minze</v>
      </c>
      <c r="BP351" s="18" t="str">
        <f t="shared" si="155"/>
        <v>Meksikos Nana Mint
Mentha spicata Nane
Mexikanische Nana Minze</v>
      </c>
      <c r="BQ351" s="18" t="str">
        <f t="shared" si="156"/>
        <v>Messikani Nana Mint
Mentha spicata Nane
Mexikanische Nana Minze</v>
      </c>
      <c r="BR351" s="18" t="str">
        <f t="shared" si="157"/>
        <v>Kruiden - Mexicaanse Nana Mint
Mentha spicata Nane
Mexikanische Nana Minze</v>
      </c>
      <c r="BS351" s="18" t="str">
        <f t="shared" si="158"/>
        <v>Meksikansk Nana Mint
Mentha spicata Nane
Mexikanische Nana Minze</v>
      </c>
      <c r="BT351" s="18" t="str">
        <f t="shared" si="159"/>
        <v>Zioła - Mexican Nana Mint
Mentha spicata Nane
Mexikanische Nana Minze</v>
      </c>
      <c r="BU351" s="18" t="str">
        <f t="shared" si="160"/>
        <v>Nana Menta Mexicana
Mentha spicata Nane
Mexikanische Nana Minze</v>
      </c>
      <c r="BV351" s="18" t="str">
        <f t="shared" si="161"/>
        <v>Lerburi - Monetărie Mexicană
Mentha spicata Nane
Mexikanische Nana Minze</v>
      </c>
      <c r="BW351" s="18" t="str">
        <f t="shared" si="162"/>
        <v>Örter - Mexikansk Nana Mynta
Mentha spicata Nane
Mexikanische Nana Minze</v>
      </c>
      <c r="BX351" s="18" t="str">
        <f t="shared" si="163"/>
        <v>Mexická mäta Nana
Mentha spicata Nane
Mexikanische Nana Minze</v>
      </c>
      <c r="BY351" s="18" t="str">
        <f t="shared" si="164"/>
        <v>Mehiška kovnica Nana
Mentha spicata Nane
Mexikanische Nana Minze</v>
      </c>
      <c r="BZ351" s="18" t="str">
        <f t="shared" si="165"/>
        <v>Menta de nana mejicana
Mentha spicata Nane
Mexikanische Nana Minze</v>
      </c>
      <c r="CA351" s="18" t="str">
        <f t="shared" si="166"/>
        <v>Mexická máta Nana
Mentha spicata Nane
Mexikanische Nana Minze</v>
      </c>
      <c r="CB351" s="18" t="str">
        <f t="shared" si="167"/>
        <v>Meksika Nane Nane
Mentha spicata Nane
Mexikanische Nana Minze</v>
      </c>
      <c r="CC351" s="18" t="str">
        <f t="shared" si="168"/>
        <v>Mexikói Nana Mint
Mentha spicata Nane
Mexikanische Nana Minze</v>
      </c>
    </row>
    <row r="352" spans="2:81" ht="36" x14ac:dyDescent="0.2">
      <c r="B352" s="136">
        <v>350</v>
      </c>
      <c r="C352" s="3">
        <v>17974</v>
      </c>
      <c r="D352" s="98">
        <v>4055473179742</v>
      </c>
      <c r="E352" s="17">
        <v>1.85</v>
      </c>
      <c r="F352" s="17">
        <v>20</v>
      </c>
      <c r="G352" s="99" t="s">
        <v>3121</v>
      </c>
      <c r="H352" s="98" t="s">
        <v>9734</v>
      </c>
      <c r="I352" s="17" t="s">
        <v>491</v>
      </c>
      <c r="J352" s="17" t="s">
        <v>3103</v>
      </c>
      <c r="K352" s="3">
        <v>77974</v>
      </c>
      <c r="L352" s="98">
        <v>4055473779744</v>
      </c>
      <c r="M352" s="17">
        <v>2.4500000000000002</v>
      </c>
      <c r="N352" s="3">
        <v>87974</v>
      </c>
      <c r="O352" s="98">
        <v>4055473879741</v>
      </c>
      <c r="P352" s="17">
        <v>3.75</v>
      </c>
      <c r="Q352" s="3">
        <v>57974</v>
      </c>
      <c r="R352" s="98">
        <v>4055473579740</v>
      </c>
      <c r="S352" s="17">
        <v>4.95</v>
      </c>
      <c r="T352" s="3">
        <v>37974</v>
      </c>
      <c r="U352" s="98">
        <v>4055473379746</v>
      </c>
      <c r="V352" s="17">
        <v>6.75</v>
      </c>
      <c r="W352" s="3">
        <v>67974</v>
      </c>
      <c r="X352" s="98">
        <v>4055473679747</v>
      </c>
      <c r="Y352" s="17">
        <v>2.95</v>
      </c>
      <c r="Z352" s="101" t="s">
        <v>9029</v>
      </c>
      <c r="AA352" s="101" t="s">
        <v>9030</v>
      </c>
      <c r="AB352" s="101" t="s">
        <v>492</v>
      </c>
      <c r="AC352" s="101" t="s">
        <v>490</v>
      </c>
      <c r="AD352" s="101" t="s">
        <v>9031</v>
      </c>
      <c r="AE352" s="101" t="s">
        <v>9032</v>
      </c>
      <c r="AF352" s="101" t="s">
        <v>2757</v>
      </c>
      <c r="AG352" s="101" t="s">
        <v>9033</v>
      </c>
      <c r="AH352" s="101" t="s">
        <v>9034</v>
      </c>
      <c r="AI352" s="101" t="s">
        <v>9035</v>
      </c>
      <c r="AJ352" s="101" t="s">
        <v>2758</v>
      </c>
      <c r="AK352" s="102" t="s">
        <v>9036</v>
      </c>
      <c r="AL352" s="101" t="s">
        <v>9037</v>
      </c>
      <c r="AM352" s="101" t="s">
        <v>9038</v>
      </c>
      <c r="AN352" s="101" t="s">
        <v>9039</v>
      </c>
      <c r="AO352" s="101" t="s">
        <v>9040</v>
      </c>
      <c r="AP352" s="101" t="s">
        <v>9041</v>
      </c>
      <c r="AQ352" s="101" t="s">
        <v>9042</v>
      </c>
      <c r="AR352" s="101" t="s">
        <v>9043</v>
      </c>
      <c r="AS352" s="101" t="s">
        <v>9044</v>
      </c>
      <c r="AT352" s="101" t="s">
        <v>9045</v>
      </c>
      <c r="AU352" s="101" t="s">
        <v>9046</v>
      </c>
      <c r="AV352" s="101" t="s">
        <v>9047</v>
      </c>
      <c r="AW352" s="101" t="s">
        <v>9048</v>
      </c>
      <c r="AX352" s="101" t="s">
        <v>2759</v>
      </c>
      <c r="AY352" s="101" t="s">
        <v>9049</v>
      </c>
      <c r="AZ352" s="101" t="s">
        <v>9050</v>
      </c>
      <c r="BA352" s="103" t="s">
        <v>9051</v>
      </c>
      <c r="BB352" s="18" t="str">
        <f t="shared" si="141"/>
        <v>истински пипер
Piper nigrum
Echter Pfeffer</v>
      </c>
      <c r="BC352" s="18" t="str">
        <f t="shared" si="142"/>
        <v>Rigtig peber
Piper nigrum
Echter Pfeffer</v>
      </c>
      <c r="BD352" s="18" t="str">
        <f t="shared" si="143"/>
        <v xml:space="preserve">Echter Pfeffer
Piper nigrum
</v>
      </c>
      <c r="BE352" s="18" t="str">
        <f t="shared" si="144"/>
        <v>Pepper Plant
Piper nigrum
Echter Pfeffer</v>
      </c>
      <c r="BF352" s="18" t="str">
        <f t="shared" si="145"/>
        <v>Tõeline pipar
Piper nigrum
Echter Pfeffer</v>
      </c>
      <c r="BG352" s="18" t="str">
        <f t="shared" si="146"/>
        <v>Oikea pippuri
Piper nigrum
Echter Pfeffer</v>
      </c>
      <c r="BH352" s="18" t="str">
        <f t="shared" si="147"/>
        <v>Poivrier commun
Piper nigrum
Echter Pfeffer</v>
      </c>
      <c r="BI352" s="18" t="str">
        <f t="shared" si="148"/>
        <v>αληθινό πιπέρι
Piper nigrum
Echter Pfeffer</v>
      </c>
      <c r="BJ352" s="18" t="str">
        <f t="shared" si="149"/>
        <v>Piobar fíor
Piper nigrum
Echter Pfeffer</v>
      </c>
      <c r="BK352" s="18" t="str">
        <f t="shared" si="150"/>
        <v>Alvöru pipar
Piper nigrum
Echter Pfeffer</v>
      </c>
      <c r="BL352" s="18" t="str">
        <f t="shared" si="151"/>
        <v>Pepe 
Piper nigrum
Echter Pfeffer</v>
      </c>
      <c r="BM352" s="18" t="str">
        <f t="shared" si="152"/>
        <v>コショウ植物
Piper nigrum
Echter Pfeffer</v>
      </c>
      <c r="BN352" s="18" t="str">
        <f t="shared" si="153"/>
        <v>Pravi papar
Piper nigrum
Echter Pfeffer</v>
      </c>
      <c r="BO352" s="18" t="str">
        <f t="shared" si="154"/>
        <v>Īstie pipari
Piper nigrum
Echter Pfeffer</v>
      </c>
      <c r="BP352" s="18" t="str">
        <f t="shared" si="155"/>
        <v>Tikri pipirai
Piper nigrum
Echter Pfeffer</v>
      </c>
      <c r="BQ352" s="18" t="str">
        <f t="shared" si="156"/>
        <v>Bżar reali
Piper nigrum
Echter Pfeffer</v>
      </c>
      <c r="BR352" s="18" t="str">
        <f t="shared" si="157"/>
        <v>Kruiden - Echte Peper
Piper nigrum
Echter Pfeffer</v>
      </c>
      <c r="BS352" s="18" t="str">
        <f t="shared" si="158"/>
        <v>Ekte pepper
Piper nigrum
Echter Pfeffer</v>
      </c>
      <c r="BT352" s="18" t="str">
        <f t="shared" si="159"/>
        <v>Zioła - Prawdziwy Pieprz
Piper nigrum
Echter Pfeffer</v>
      </c>
      <c r="BU352" s="18" t="str">
        <f t="shared" si="160"/>
        <v>Pimenta de verdade
Piper nigrum
Echter Pfeffer</v>
      </c>
      <c r="BV352" s="18" t="str">
        <f t="shared" si="161"/>
        <v>Lerburi - Piper Adevărat
Piper nigrum
Echter Pfeffer</v>
      </c>
      <c r="BW352" s="18" t="str">
        <f t="shared" si="162"/>
        <v>Örter - Riktig Peppar
Piper nigrum
Echter Pfeffer</v>
      </c>
      <c r="BX352" s="18" t="str">
        <f t="shared" si="163"/>
        <v>Skutočné korenie
Piper nigrum
Echter Pfeffer</v>
      </c>
      <c r="BY352" s="18" t="str">
        <f t="shared" si="164"/>
        <v>Pravi poper
Piper nigrum
Echter Pfeffer</v>
      </c>
      <c r="BZ352" s="18" t="str">
        <f t="shared" si="165"/>
        <v>Pimienta
Piper nigrum
Echter Pfeffer</v>
      </c>
      <c r="CA352" s="18" t="str">
        <f t="shared" si="166"/>
        <v>Skutečný pepř
Piper nigrum
Echter Pfeffer</v>
      </c>
      <c r="CB352" s="18" t="str">
        <f t="shared" si="167"/>
        <v>Gerçek biber
Piper nigrum
Echter Pfeffer</v>
      </c>
      <c r="CC352" s="18" t="str">
        <f t="shared" si="168"/>
        <v>Igazi bors
Piper nigrum
Echter Pfeffer</v>
      </c>
    </row>
    <row r="353" spans="2:81" ht="48" x14ac:dyDescent="0.2">
      <c r="B353" s="136">
        <v>351</v>
      </c>
      <c r="C353" s="3">
        <v>18151</v>
      </c>
      <c r="D353" s="98">
        <v>4055473181516</v>
      </c>
      <c r="E353" s="17">
        <v>1.85</v>
      </c>
      <c r="F353" s="17">
        <v>1000</v>
      </c>
      <c r="G353" s="99" t="s">
        <v>940</v>
      </c>
      <c r="H353" s="98" t="s">
        <v>9734</v>
      </c>
      <c r="I353" s="17" t="s">
        <v>9740</v>
      </c>
      <c r="J353" s="17" t="s">
        <v>3104</v>
      </c>
      <c r="M353" s="17"/>
      <c r="P353" s="17"/>
      <c r="S353" s="17"/>
      <c r="V353" s="17"/>
      <c r="Y353" s="17">
        <v>2.95</v>
      </c>
      <c r="Z353" s="101" t="s">
        <v>9052</v>
      </c>
      <c r="AA353" s="101" t="s">
        <v>9053</v>
      </c>
      <c r="AB353" s="101" t="s">
        <v>919</v>
      </c>
      <c r="AC353" s="101" t="s">
        <v>918</v>
      </c>
      <c r="AD353" s="101" t="s">
        <v>9054</v>
      </c>
      <c r="AE353" s="101" t="s">
        <v>9055</v>
      </c>
      <c r="AF353" s="101" t="s">
        <v>2760</v>
      </c>
      <c r="AG353" s="101" t="s">
        <v>9056</v>
      </c>
      <c r="AH353" s="101" t="s">
        <v>9057</v>
      </c>
      <c r="AI353" s="101" t="s">
        <v>9058</v>
      </c>
      <c r="AJ353" s="101" t="s">
        <v>2761</v>
      </c>
      <c r="AK353" s="102" t="s">
        <v>9059</v>
      </c>
      <c r="AL353" s="101" t="s">
        <v>9060</v>
      </c>
      <c r="AM353" s="101" t="s">
        <v>9061</v>
      </c>
      <c r="AN353" s="101" t="s">
        <v>9062</v>
      </c>
      <c r="AO353" s="101" t="s">
        <v>9063</v>
      </c>
      <c r="AP353" s="101" t="s">
        <v>9064</v>
      </c>
      <c r="AQ353" s="101" t="s">
        <v>9065</v>
      </c>
      <c r="AR353" s="101" t="s">
        <v>9066</v>
      </c>
      <c r="AS353" s="101" t="s">
        <v>9067</v>
      </c>
      <c r="AT353" s="101" t="s">
        <v>9068</v>
      </c>
      <c r="AU353" s="101" t="s">
        <v>9069</v>
      </c>
      <c r="AV353" s="101" t="s">
        <v>9070</v>
      </c>
      <c r="AW353" s="101" t="s">
        <v>9071</v>
      </c>
      <c r="AX353" s="101" t="s">
        <v>2762</v>
      </c>
      <c r="AY353" s="101" t="s">
        <v>9072</v>
      </c>
      <c r="AZ353" s="101" t="s">
        <v>9073</v>
      </c>
      <c r="BA353" s="103" t="s">
        <v>9074</v>
      </c>
      <c r="BB353" s="18" t="str">
        <f t="shared" si="141"/>
        <v>планински поляни
Mix
Bergwiesen</v>
      </c>
      <c r="BC353" s="18" t="str">
        <f t="shared" si="142"/>
        <v>Bjergenge
Mix
Bergwiesen</v>
      </c>
      <c r="BD353" s="18" t="str">
        <f t="shared" si="143"/>
        <v xml:space="preserve">Bergwiesen
Mix
</v>
      </c>
      <c r="BE353" s="18" t="str">
        <f t="shared" si="144"/>
        <v>Mountain Meadow
Mix
Bergwiesen</v>
      </c>
      <c r="BF353" s="18" t="str">
        <f t="shared" si="145"/>
        <v>Mäginiidud
Mix
Bergwiesen</v>
      </c>
      <c r="BG353" s="18" t="str">
        <f t="shared" si="146"/>
        <v>Vuoristoniityt
Mix
Bergwiesen</v>
      </c>
      <c r="BH353" s="18" t="str">
        <f t="shared" si="147"/>
        <v>Prairies de montagne
Mix
Bergwiesen</v>
      </c>
      <c r="BI353" s="18" t="str">
        <f t="shared" si="148"/>
        <v>ορεινά λιβάδια
Mix
Bergwiesen</v>
      </c>
      <c r="BJ353" s="18" t="str">
        <f t="shared" si="149"/>
        <v>Móinéir sléibhe
Mix
Bergwiesen</v>
      </c>
      <c r="BK353" s="18" t="str">
        <f t="shared" si="150"/>
        <v>Fjallaengi
Mix
Bergwiesen</v>
      </c>
      <c r="BL353" s="18" t="str">
        <f t="shared" si="151"/>
        <v>Prato di montagna
Mix
Bergwiesen</v>
      </c>
      <c r="BM353" s="18" t="str">
        <f t="shared" si="152"/>
        <v>草地植物
Mix
Bergwiesen</v>
      </c>
      <c r="BN353" s="18" t="str">
        <f t="shared" si="153"/>
        <v>Planinske livade
Mix
Bergwiesen</v>
      </c>
      <c r="BO353" s="18" t="str">
        <f t="shared" si="154"/>
        <v>Kalnu pļavas
Mix
Bergwiesen</v>
      </c>
      <c r="BP353" s="18" t="str">
        <f t="shared" si="155"/>
        <v>Kalnų pievos
Mix
Bergwiesen</v>
      </c>
      <c r="BQ353" s="18" t="str">
        <f t="shared" si="156"/>
        <v>Mergħat tal-muntanji
Mix
Bergwiesen</v>
      </c>
      <c r="BR353" s="18" t="str">
        <f t="shared" si="157"/>
        <v>Wilde bloemen: bergweiden
Mix
Bergwiesen</v>
      </c>
      <c r="BS353" s="18" t="str">
        <f t="shared" si="158"/>
        <v>Fjellenger
Mix
Bergwiesen</v>
      </c>
      <c r="BT353" s="18" t="str">
        <f t="shared" si="159"/>
        <v>Polne Kwiaty - Górskie Łąki
Mix
Bergwiesen</v>
      </c>
      <c r="BU353" s="18" t="str">
        <f t="shared" si="160"/>
        <v>Prados de montanha
Mix
Bergwiesen</v>
      </c>
      <c r="BV353" s="18" t="str">
        <f t="shared" si="161"/>
        <v>Flori Sălbatice - Pajiști Montane
Mix
Bergwiesen</v>
      </c>
      <c r="BW353" s="18" t="str">
        <f t="shared" si="162"/>
        <v>Vildblommor - Fjällängar
Mix
Bergwiesen</v>
      </c>
      <c r="BX353" s="18" t="str">
        <f t="shared" si="163"/>
        <v>Horské lúky
Mix
Bergwiesen</v>
      </c>
      <c r="BY353" s="18" t="str">
        <f t="shared" si="164"/>
        <v>Planinski travniki
Mix
Bergwiesen</v>
      </c>
      <c r="BZ353" s="18" t="str">
        <f t="shared" si="165"/>
        <v>Pradera de montaña
Mix
Bergwiesen</v>
      </c>
      <c r="CA353" s="18" t="str">
        <f t="shared" si="166"/>
        <v>Horské louky
Mix
Bergwiesen</v>
      </c>
      <c r="CB353" s="18" t="str">
        <f t="shared" si="167"/>
        <v>Dağ çayırları
Mix
Bergwiesen</v>
      </c>
      <c r="CC353" s="18" t="str">
        <f t="shared" si="168"/>
        <v>Hegyi rétek
Mix
Bergwiesen</v>
      </c>
    </row>
    <row r="354" spans="2:81" ht="48" x14ac:dyDescent="0.2">
      <c r="B354" s="136">
        <v>352</v>
      </c>
      <c r="C354" s="3">
        <v>18152</v>
      </c>
      <c r="D354" s="98">
        <v>4055473181523</v>
      </c>
      <c r="E354" s="17">
        <v>1.85</v>
      </c>
      <c r="F354" s="17">
        <v>1000</v>
      </c>
      <c r="G354" s="99" t="s">
        <v>940</v>
      </c>
      <c r="H354" s="98" t="s">
        <v>9734</v>
      </c>
      <c r="I354" s="17" t="s">
        <v>9740</v>
      </c>
      <c r="J354" s="17" t="s">
        <v>3105</v>
      </c>
      <c r="M354" s="17"/>
      <c r="P354" s="17"/>
      <c r="S354" s="17"/>
      <c r="V354" s="17"/>
      <c r="Y354" s="17">
        <v>2.95</v>
      </c>
      <c r="Z354" s="101" t="s">
        <v>9075</v>
      </c>
      <c r="AA354" s="101" t="s">
        <v>906</v>
      </c>
      <c r="AB354" s="101" t="s">
        <v>906</v>
      </c>
      <c r="AC354" s="101" t="s">
        <v>905</v>
      </c>
      <c r="AD354" s="101" t="s">
        <v>9076</v>
      </c>
      <c r="AE354" s="101" t="s">
        <v>9077</v>
      </c>
      <c r="AF354" s="101" t="s">
        <v>2763</v>
      </c>
      <c r="AG354" s="101" t="s">
        <v>9078</v>
      </c>
      <c r="AH354" s="101" t="s">
        <v>9079</v>
      </c>
      <c r="AI354" s="101" t="s">
        <v>9080</v>
      </c>
      <c r="AJ354" s="101" t="s">
        <v>2764</v>
      </c>
      <c r="AK354" s="102" t="s">
        <v>9081</v>
      </c>
      <c r="AL354" s="101" t="s">
        <v>9082</v>
      </c>
      <c r="AM354" s="101" t="s">
        <v>9083</v>
      </c>
      <c r="AN354" s="101" t="s">
        <v>9084</v>
      </c>
      <c r="AO354" s="101" t="s">
        <v>9085</v>
      </c>
      <c r="AP354" s="101" t="s">
        <v>9086</v>
      </c>
      <c r="AQ354" s="101" t="s">
        <v>9087</v>
      </c>
      <c r="AR354" s="101" t="s">
        <v>9088</v>
      </c>
      <c r="AS354" s="101" t="s">
        <v>9089</v>
      </c>
      <c r="AT354" s="101" t="s">
        <v>9090</v>
      </c>
      <c r="AU354" s="101" t="s">
        <v>9091</v>
      </c>
      <c r="AV354" s="101" t="s">
        <v>9092</v>
      </c>
      <c r="AW354" s="101" t="s">
        <v>9093</v>
      </c>
      <c r="AX354" s="101" t="s">
        <v>2765</v>
      </c>
      <c r="AY354" s="101" t="s">
        <v>9094</v>
      </c>
      <c r="AZ354" s="101" t="s">
        <v>9095</v>
      </c>
      <c r="BA354" s="103" t="s">
        <v>9096</v>
      </c>
      <c r="BB354" s="18" t="str">
        <f t="shared" si="141"/>
        <v>птичи мечти
Mix
Vogelträume</v>
      </c>
      <c r="BC354" s="18" t="str">
        <f t="shared" si="142"/>
        <v>Vogelträume
Mix
Vogelträume</v>
      </c>
      <c r="BD354" s="18" t="str">
        <f t="shared" si="143"/>
        <v xml:space="preserve">Vogelträume
Mix
</v>
      </c>
      <c r="BE354" s="18" t="str">
        <f t="shared" si="144"/>
        <v>Bird Lover's Mix
Mix
Vogelträume</v>
      </c>
      <c r="BF354" s="18" t="str">
        <f t="shared" si="145"/>
        <v>Linnu unenäod
Mix
Vogelträume</v>
      </c>
      <c r="BG354" s="18" t="str">
        <f t="shared" si="146"/>
        <v>Linnun unelmia
Mix
Vogelträume</v>
      </c>
      <c r="BH354" s="18" t="str">
        <f t="shared" si="147"/>
        <v>Rêves d'oiseaux
Mix
Vogelträume</v>
      </c>
      <c r="BI354" s="18" t="str">
        <f t="shared" si="148"/>
        <v>όνειρα πουλιών
Mix
Vogelträume</v>
      </c>
      <c r="BJ354" s="18" t="str">
        <f t="shared" si="149"/>
        <v>Aisling éan
Mix
Vogelträume</v>
      </c>
      <c r="BK354" s="18" t="str">
        <f t="shared" si="150"/>
        <v>Fugladrauma
Mix
Vogelträume</v>
      </c>
      <c r="BL354" s="18" t="str">
        <f t="shared" si="151"/>
        <v>Sogno degli uccelli
Mix
Vogelträume</v>
      </c>
      <c r="BM354" s="18" t="str">
        <f t="shared" si="152"/>
        <v>バードラバーミックス
Mix
Vogelträume</v>
      </c>
      <c r="BN354" s="18" t="str">
        <f t="shared" si="153"/>
        <v>Ptičji snovi
Mix
Vogelträume</v>
      </c>
      <c r="BO354" s="18" t="str">
        <f t="shared" si="154"/>
        <v>Putnu sapņi
Mix
Vogelträume</v>
      </c>
      <c r="BP354" s="18" t="str">
        <f t="shared" si="155"/>
        <v>Paukščių svajonės
Mix
Vogelträume</v>
      </c>
      <c r="BQ354" s="18" t="str">
        <f t="shared" si="156"/>
        <v>Ħolm għasafar
Mix
Vogelträume</v>
      </c>
      <c r="BR354" s="18" t="str">
        <f t="shared" si="157"/>
        <v>Wilde bloemen: vogeldromen
Mix
Vogelträume</v>
      </c>
      <c r="BS354" s="18" t="str">
        <f t="shared" si="158"/>
        <v>Fugledrømmer
Mix
Vogelträume</v>
      </c>
      <c r="BT354" s="18" t="str">
        <f t="shared" si="159"/>
        <v>Polne Kwiaty - Ptasie Sny
Mix
Vogelträume</v>
      </c>
      <c r="BU354" s="18" t="str">
        <f t="shared" si="160"/>
        <v>Sonhos de pássaros
Mix
Vogelträume</v>
      </c>
      <c r="BV354" s="18" t="str">
        <f t="shared" si="161"/>
        <v>Flori Sălbatice - Visele Păsărilor
Mix
Vogelträume</v>
      </c>
      <c r="BW354" s="18" t="str">
        <f t="shared" si="162"/>
        <v>Vildblommor - Fågeldrömmar
Mix
Vogelträume</v>
      </c>
      <c r="BX354" s="18" t="str">
        <f t="shared" si="163"/>
        <v>Vtáčie sny
Mix
Vogelträume</v>
      </c>
      <c r="BY354" s="18" t="str">
        <f t="shared" si="164"/>
        <v>Ptičje sanje
Mix
Vogelträume</v>
      </c>
      <c r="BZ354" s="18" t="str">
        <f t="shared" si="165"/>
        <v>Sueños de ave
Mix
Vogelträume</v>
      </c>
      <c r="CA354" s="18" t="str">
        <f t="shared" si="166"/>
        <v>Ptačí sny
Mix
Vogelträume</v>
      </c>
      <c r="CB354" s="18" t="str">
        <f t="shared" si="167"/>
        <v>Kuş rüyaları
Mix
Vogelträume</v>
      </c>
      <c r="CC354" s="18" t="str">
        <f t="shared" si="168"/>
        <v>Madár álmai
Mix
Vogelträume</v>
      </c>
    </row>
    <row r="355" spans="2:81" ht="48" x14ac:dyDescent="0.2">
      <c r="B355" s="136">
        <v>353</v>
      </c>
      <c r="C355" s="3">
        <v>18153</v>
      </c>
      <c r="D355" s="98">
        <v>4055473181530</v>
      </c>
      <c r="E355" s="17">
        <v>1.85</v>
      </c>
      <c r="F355" s="17">
        <v>1000</v>
      </c>
      <c r="G355" s="99" t="s">
        <v>940</v>
      </c>
      <c r="H355" s="98" t="s">
        <v>9734</v>
      </c>
      <c r="I355" s="17" t="s">
        <v>9740</v>
      </c>
      <c r="J355" s="17" t="s">
        <v>3106</v>
      </c>
      <c r="M355" s="17"/>
      <c r="P355" s="17"/>
      <c r="S355" s="17"/>
      <c r="V355" s="17"/>
      <c r="Y355" s="17">
        <v>2.95</v>
      </c>
      <c r="Z355" s="101" t="s">
        <v>9097</v>
      </c>
      <c r="AA355" s="101" t="s">
        <v>2769</v>
      </c>
      <c r="AB355" s="101" t="s">
        <v>902</v>
      </c>
      <c r="AC355" s="101" t="s">
        <v>901</v>
      </c>
      <c r="AD355" s="101" t="s">
        <v>9098</v>
      </c>
      <c r="AE355" s="101" t="s">
        <v>9099</v>
      </c>
      <c r="AF355" s="101" t="s">
        <v>2766</v>
      </c>
      <c r="AG355" s="101" t="s">
        <v>9100</v>
      </c>
      <c r="AH355" s="101" t="s">
        <v>9101</v>
      </c>
      <c r="AI355" s="101" t="s">
        <v>9102</v>
      </c>
      <c r="AJ355" s="101" t="s">
        <v>2767</v>
      </c>
      <c r="AK355" s="102" t="s">
        <v>9103</v>
      </c>
      <c r="AL355" s="101" t="s">
        <v>9104</v>
      </c>
      <c r="AM355" s="101" t="s">
        <v>9105</v>
      </c>
      <c r="AN355" s="101" t="s">
        <v>9106</v>
      </c>
      <c r="AO355" s="101" t="s">
        <v>9107</v>
      </c>
      <c r="AP355" s="101" t="s">
        <v>9108</v>
      </c>
      <c r="AQ355" s="101" t="s">
        <v>2769</v>
      </c>
      <c r="AR355" s="101" t="s">
        <v>9109</v>
      </c>
      <c r="AS355" s="101" t="s">
        <v>9110</v>
      </c>
      <c r="AT355" s="101" t="s">
        <v>9111</v>
      </c>
      <c r="AU355" s="101" t="s">
        <v>9112</v>
      </c>
      <c r="AV355" s="101" t="s">
        <v>9113</v>
      </c>
      <c r="AW355" s="101" t="s">
        <v>9114</v>
      </c>
      <c r="AX355" s="101" t="s">
        <v>2768</v>
      </c>
      <c r="AY355" s="101" t="s">
        <v>9115</v>
      </c>
      <c r="AZ355" s="101" t="s">
        <v>9116</v>
      </c>
      <c r="BA355" s="103" t="s">
        <v>9117</v>
      </c>
      <c r="BB355" s="18" t="str">
        <f t="shared" si="141"/>
        <v>рай за насекоми
Mix
Insekten Paradies</v>
      </c>
      <c r="BC355" s="18" t="str">
        <f t="shared" si="142"/>
        <v>Insektparadis
Mix
Insekten Paradies</v>
      </c>
      <c r="BD355" s="18" t="str">
        <f t="shared" si="143"/>
        <v xml:space="preserve">Insekten Paradies
Mix
</v>
      </c>
      <c r="BE355" s="18" t="str">
        <f t="shared" si="144"/>
        <v>Beneficial Bug Mix
Mix
Insekten Paradies</v>
      </c>
      <c r="BF355" s="18" t="str">
        <f t="shared" si="145"/>
        <v>Putukate paradiis
Mix
Insekten Paradies</v>
      </c>
      <c r="BG355" s="18" t="str">
        <f t="shared" si="146"/>
        <v>Hyönteisten paratiisi
Mix
Insekten Paradies</v>
      </c>
      <c r="BH355" s="18" t="str">
        <f t="shared" si="147"/>
        <v>Paradis pour les insectes
Mix
Insekten Paradies</v>
      </c>
      <c r="BI355" s="18" t="str">
        <f t="shared" si="148"/>
        <v>παράδεισος των εντόμων
Mix
Insekten Paradies</v>
      </c>
      <c r="BJ355" s="18" t="str">
        <f t="shared" si="149"/>
        <v>Paradise feithidí
Mix
Insekten Paradies</v>
      </c>
      <c r="BK355" s="18" t="str">
        <f t="shared" si="150"/>
        <v>Skordýra paradís
Mix
Insekten Paradies</v>
      </c>
      <c r="BL355" s="18" t="str">
        <f t="shared" si="151"/>
        <v>Paradiso degli insetti
Mix
Insekten Paradies</v>
      </c>
      <c r="BM355" s="18" t="str">
        <f t="shared" si="152"/>
        <v>役に立つ昆虫のためのミックス
Mix
Insekten Paradies</v>
      </c>
      <c r="BN355" s="18" t="str">
        <f t="shared" si="153"/>
        <v>Raj za kukce
Mix
Insekten Paradies</v>
      </c>
      <c r="BO355" s="18" t="str">
        <f t="shared" si="154"/>
        <v>Kukaiņu paradīze
Mix
Insekten Paradies</v>
      </c>
      <c r="BP355" s="18" t="str">
        <f t="shared" si="155"/>
        <v>Vabzdžių rojus
Mix
Insekten Paradies</v>
      </c>
      <c r="BQ355" s="18" t="str">
        <f t="shared" si="156"/>
        <v>Ġenna tal-insetti
Mix
Insekten Paradies</v>
      </c>
      <c r="BR355" s="18" t="str">
        <f t="shared" si="157"/>
        <v>Wilde bloemen: insectenparadijs
Mix
Insekten Paradies</v>
      </c>
      <c r="BS355" s="18" t="str">
        <f t="shared" si="158"/>
        <v>Insektparadis
Mix
Insekten Paradies</v>
      </c>
      <c r="BT355" s="18" t="str">
        <f t="shared" si="159"/>
        <v>Polne Kwiaty - Raj Dla Owadów
Mix
Insekten Paradies</v>
      </c>
      <c r="BU355" s="18" t="str">
        <f t="shared" si="160"/>
        <v>Paraíso dos insetos
Mix
Insekten Paradies</v>
      </c>
      <c r="BV355" s="18" t="str">
        <f t="shared" si="161"/>
        <v>Flori Sălbatice - Paradisul Insectelor
Mix
Insekten Paradies</v>
      </c>
      <c r="BW355" s="18" t="str">
        <f t="shared" si="162"/>
        <v>Vildblommor - Insektparadis
Mix
Insekten Paradies</v>
      </c>
      <c r="BX355" s="18" t="str">
        <f t="shared" si="163"/>
        <v>Hmyzím rajom
Mix
Insekten Paradies</v>
      </c>
      <c r="BY355" s="18" t="str">
        <f t="shared" si="164"/>
        <v>Raj za žuželke
Mix
Insekten Paradies</v>
      </c>
      <c r="BZ355" s="18" t="str">
        <f t="shared" si="165"/>
        <v>Paraíso para insectos
Mix
Insekten Paradies</v>
      </c>
      <c r="CA355" s="18" t="str">
        <f t="shared" si="166"/>
        <v>Hmyzí ráj
Mix
Insekten Paradies</v>
      </c>
      <c r="CB355" s="18" t="str">
        <f t="shared" si="167"/>
        <v>Böcek cenneti
Mix
Insekten Paradies</v>
      </c>
      <c r="CC355" s="18" t="str">
        <f t="shared" si="168"/>
        <v>Rovarparadicsom
Mix
Insekten Paradies</v>
      </c>
    </row>
    <row r="356" spans="2:81" ht="48" x14ac:dyDescent="0.2">
      <c r="B356" s="136">
        <v>354</v>
      </c>
      <c r="C356" s="3">
        <v>18154</v>
      </c>
      <c r="D356" s="98">
        <v>4055473181547</v>
      </c>
      <c r="E356" s="17">
        <v>1.85</v>
      </c>
      <c r="F356" s="17">
        <v>1000</v>
      </c>
      <c r="G356" s="99" t="s">
        <v>940</v>
      </c>
      <c r="H356" s="98" t="s">
        <v>9734</v>
      </c>
      <c r="I356" s="17" t="s">
        <v>9740</v>
      </c>
      <c r="J356" s="17" t="s">
        <v>3105</v>
      </c>
      <c r="M356" s="17"/>
      <c r="P356" s="17"/>
      <c r="S356" s="17"/>
      <c r="V356" s="17"/>
      <c r="Y356" s="17">
        <v>2.95</v>
      </c>
      <c r="Z356" s="101" t="s">
        <v>9118</v>
      </c>
      <c r="AA356" s="101" t="s">
        <v>9119</v>
      </c>
      <c r="AB356" s="101" t="s">
        <v>909</v>
      </c>
      <c r="AC356" s="101" t="s">
        <v>908</v>
      </c>
      <c r="AD356" s="101" t="s">
        <v>9120</v>
      </c>
      <c r="AE356" s="101" t="s">
        <v>9121</v>
      </c>
      <c r="AF356" s="101" t="s">
        <v>2770</v>
      </c>
      <c r="AG356" s="101" t="s">
        <v>9122</v>
      </c>
      <c r="AH356" s="101" t="s">
        <v>9123</v>
      </c>
      <c r="AI356" s="101" t="s">
        <v>9124</v>
      </c>
      <c r="AJ356" s="101" t="s">
        <v>2771</v>
      </c>
      <c r="AK356" s="102" t="s">
        <v>9125</v>
      </c>
      <c r="AL356" s="101" t="s">
        <v>9126</v>
      </c>
      <c r="AM356" s="101" t="s">
        <v>9127</v>
      </c>
      <c r="AN356" s="101" t="s">
        <v>9128</v>
      </c>
      <c r="AO356" s="101" t="s">
        <v>9129</v>
      </c>
      <c r="AP356" s="101" t="s">
        <v>9130</v>
      </c>
      <c r="AQ356" s="101" t="s">
        <v>9131</v>
      </c>
      <c r="AR356" s="101" t="s">
        <v>9132</v>
      </c>
      <c r="AS356" s="101" t="s">
        <v>9133</v>
      </c>
      <c r="AT356" s="101" t="s">
        <v>9134</v>
      </c>
      <c r="AU356" s="101" t="s">
        <v>9135</v>
      </c>
      <c r="AV356" s="101" t="s">
        <v>9136</v>
      </c>
      <c r="AW356" s="101" t="s">
        <v>9137</v>
      </c>
      <c r="AX356" s="101" t="s">
        <v>2772</v>
      </c>
      <c r="AY356" s="101" t="s">
        <v>9138</v>
      </c>
      <c r="AZ356" s="101" t="s">
        <v>9139</v>
      </c>
      <c r="BA356" s="103" t="s">
        <v>9140</v>
      </c>
      <c r="BB356" s="18" t="str">
        <f t="shared" si="141"/>
        <v>Рязани цветя поляна
Mix
Schnittblumen Wiese</v>
      </c>
      <c r="BC356" s="18" t="str">
        <f t="shared" si="142"/>
        <v>Afskårne blomster eng
Mix
Schnittblumen Wiese</v>
      </c>
      <c r="BD356" s="18" t="str">
        <f t="shared" si="143"/>
        <v xml:space="preserve">Schnittblumen Wiese
Mix
</v>
      </c>
      <c r="BE356" s="18" t="str">
        <f t="shared" si="144"/>
        <v>Cutflower Mix
Mix
Schnittblumen Wiese</v>
      </c>
      <c r="BF356" s="18" t="str">
        <f t="shared" si="145"/>
        <v>Lõikelillede heinamaa
Mix
Schnittblumen Wiese</v>
      </c>
      <c r="BG356" s="18" t="str">
        <f t="shared" si="146"/>
        <v>Leikkokukat niitty
Mix
Schnittblumen Wiese</v>
      </c>
      <c r="BH356" s="18" t="str">
        <f t="shared" si="147"/>
        <v>Prairie de fleurs coupées
Mix
Schnittblumen Wiese</v>
      </c>
      <c r="BI356" s="18" t="str">
        <f t="shared" si="148"/>
        <v>Λιβάδι με κομμένα λουλούδια
Mix
Schnittblumen Wiese</v>
      </c>
      <c r="BJ356" s="18" t="str">
        <f t="shared" si="149"/>
        <v>Gearr móinéir bláthanna
Mix
Schnittblumen Wiese</v>
      </c>
      <c r="BK356" s="18" t="str">
        <f t="shared" si="150"/>
        <v>Afskorin blóm tún
Mix
Schnittblumen Wiese</v>
      </c>
      <c r="BL356" s="18" t="str">
        <f t="shared" si="151"/>
        <v>Prato di fiori da recidere
Mix
Schnittblumen Wiese</v>
      </c>
      <c r="BM356" s="18" t="str">
        <f t="shared" si="152"/>
        <v>切り花ミックス
Mix
Schnittblumen Wiese</v>
      </c>
      <c r="BN356" s="18" t="str">
        <f t="shared" si="153"/>
        <v>Rezano cvijeće livada
Mix
Schnittblumen Wiese</v>
      </c>
      <c r="BO356" s="18" t="str">
        <f t="shared" si="154"/>
        <v>Grieztu ziedu pļava
Mix
Schnittblumen Wiese</v>
      </c>
      <c r="BP356" s="18" t="str">
        <f t="shared" si="155"/>
        <v>Skintos gėlės pieva
Mix
Schnittblumen Wiese</v>
      </c>
      <c r="BQ356" s="18" t="str">
        <f t="shared" si="156"/>
        <v>Fjuri maqtugħa meadow
Mix
Schnittblumen Wiese</v>
      </c>
      <c r="BR356" s="18" t="str">
        <f t="shared" si="157"/>
        <v>Wilde bloemen: snijbloemenweide
Mix
Schnittblumen Wiese</v>
      </c>
      <c r="BS356" s="18" t="str">
        <f t="shared" si="158"/>
        <v>Avskårne blomster eng
Mix
Schnittblumen Wiese</v>
      </c>
      <c r="BT356" s="18" t="str">
        <f t="shared" si="159"/>
        <v>Polne Kwiaty - Cięte Kwiaty Łąkowe
Mix
Schnittblumen Wiese</v>
      </c>
      <c r="BU356" s="18" t="str">
        <f t="shared" si="160"/>
        <v>Prado de flores cortadas
Mix
Schnittblumen Wiese</v>
      </c>
      <c r="BV356" s="18" t="str">
        <f t="shared" si="161"/>
        <v>Flori Sălbatice - Flori Tăiate Pajiște
Mix
Schnittblumen Wiese</v>
      </c>
      <c r="BW356" s="18" t="str">
        <f t="shared" si="162"/>
        <v>Vildblommor - Klipp Blommor Äng
Mix
Schnittblumen Wiese</v>
      </c>
      <c r="BX356" s="18" t="str">
        <f t="shared" si="163"/>
        <v>Rezané kvety lúka
Mix
Schnittblumen Wiese</v>
      </c>
      <c r="BY356" s="18" t="str">
        <f t="shared" si="164"/>
        <v>Travniško rezano cvetje
Mix
Schnittblumen Wiese</v>
      </c>
      <c r="BZ356" s="18" t="str">
        <f t="shared" si="165"/>
        <v>Un prado de flores cortadas
Mix
Schnittblumen Wiese</v>
      </c>
      <c r="CA356" s="18" t="str">
        <f t="shared" si="166"/>
        <v>Řezané květiny louka
Mix
Schnittblumen Wiese</v>
      </c>
      <c r="CB356" s="18" t="str">
        <f t="shared" si="167"/>
        <v>Kesme çiçekler çayır
Mix
Schnittblumen Wiese</v>
      </c>
      <c r="CC356" s="18" t="str">
        <f t="shared" si="168"/>
        <v>Vágott virágok rét
Mix
Schnittblumen Wiese</v>
      </c>
    </row>
    <row r="357" spans="2:81" ht="48" x14ac:dyDescent="0.2">
      <c r="B357" s="136">
        <v>355</v>
      </c>
      <c r="C357" s="3">
        <v>18155</v>
      </c>
      <c r="D357" s="98">
        <v>4055473181554</v>
      </c>
      <c r="E357" s="17">
        <v>1.85</v>
      </c>
      <c r="F357" s="17">
        <v>1000</v>
      </c>
      <c r="G357" s="99" t="s">
        <v>940</v>
      </c>
      <c r="H357" s="98" t="s">
        <v>9734</v>
      </c>
      <c r="I357" s="17" t="s">
        <v>9740</v>
      </c>
      <c r="J357" s="17" t="s">
        <v>3107</v>
      </c>
      <c r="M357" s="17"/>
      <c r="P357" s="17"/>
      <c r="S357" s="17"/>
      <c r="V357" s="17"/>
      <c r="Y357" s="17">
        <v>2.95</v>
      </c>
      <c r="Z357" s="101" t="s">
        <v>9141</v>
      </c>
      <c r="AA357" s="101" t="s">
        <v>9142</v>
      </c>
      <c r="AB357" s="101" t="s">
        <v>911</v>
      </c>
      <c r="AC357" s="101" t="s">
        <v>910</v>
      </c>
      <c r="AD357" s="101" t="s">
        <v>9143</v>
      </c>
      <c r="AE357" s="101" t="s">
        <v>9144</v>
      </c>
      <c r="AF357" s="101" t="s">
        <v>2773</v>
      </c>
      <c r="AG357" s="101" t="s">
        <v>9145</v>
      </c>
      <c r="AH357" s="101" t="s">
        <v>9146</v>
      </c>
      <c r="AI357" s="101" t="s">
        <v>9147</v>
      </c>
      <c r="AJ357" s="101" t="s">
        <v>2774</v>
      </c>
      <c r="AK357" s="102" t="s">
        <v>9148</v>
      </c>
      <c r="AL357" s="101" t="s">
        <v>9149</v>
      </c>
      <c r="AM357" s="101" t="s">
        <v>9150</v>
      </c>
      <c r="AN357" s="101" t="s">
        <v>9151</v>
      </c>
      <c r="AO357" s="101" t="s">
        <v>9152</v>
      </c>
      <c r="AP357" s="101" t="s">
        <v>9153</v>
      </c>
      <c r="AQ357" s="101" t="s">
        <v>9154</v>
      </c>
      <c r="AR357" s="101" t="s">
        <v>9155</v>
      </c>
      <c r="AS357" s="101" t="s">
        <v>9156</v>
      </c>
      <c r="AT357" s="101" t="s">
        <v>9157</v>
      </c>
      <c r="AU357" s="101" t="s">
        <v>9158</v>
      </c>
      <c r="AV357" s="101" t="s">
        <v>9159</v>
      </c>
      <c r="AW357" s="101" t="s">
        <v>9160</v>
      </c>
      <c r="AX357" s="101" t="s">
        <v>2775</v>
      </c>
      <c r="AY357" s="101" t="s">
        <v>9161</v>
      </c>
      <c r="AZ357" s="101" t="s">
        <v>9162</v>
      </c>
      <c r="BA357" s="103" t="s">
        <v>9163</v>
      </c>
      <c r="BB357" s="18" t="str">
        <f t="shared" si="141"/>
        <v>забавление за деца
Mix
Kinderspaß</v>
      </c>
      <c r="BC357" s="18" t="str">
        <f t="shared" si="142"/>
        <v>Sjov for børn
Mix
Kinderspaß</v>
      </c>
      <c r="BD357" s="18" t="str">
        <f t="shared" si="143"/>
        <v xml:space="preserve">Kinderspaß
Mix
</v>
      </c>
      <c r="BE357" s="18" t="str">
        <f t="shared" si="144"/>
        <v>Easy Care Children's Garden Mix
Mix
Kinderspaß</v>
      </c>
      <c r="BF357" s="18" t="str">
        <f t="shared" si="145"/>
        <v>Laste lõbus
Mix
Kinderspaß</v>
      </c>
      <c r="BG357" s="18" t="str">
        <f t="shared" si="146"/>
        <v>Lasten hauskaa
Mix
Kinderspaß</v>
      </c>
      <c r="BH357" s="18" t="str">
        <f t="shared" si="147"/>
        <v>Amusement des enfants
Mix
Kinderspaß</v>
      </c>
      <c r="BI357" s="18" t="str">
        <f t="shared" si="148"/>
        <v>παιδική διασκέδαση
Mix
Kinderspaß</v>
      </c>
      <c r="BJ357" s="18" t="str">
        <f t="shared" si="149"/>
        <v>Spraoi páistí
Mix
Kinderspaß</v>
      </c>
      <c r="BK357" s="18" t="str">
        <f t="shared" si="150"/>
        <v>Krakka gaman
Mix
Kinderspaß</v>
      </c>
      <c r="BL357" s="18" t="str">
        <f t="shared" si="151"/>
        <v>Divertimento per i bambini
Mix
Kinderspaß</v>
      </c>
      <c r="BM357" s="18" t="str">
        <f t="shared" si="152"/>
        <v>手入れが簡単な子供用ミックス
Mix
Kinderspaß</v>
      </c>
      <c r="BN357" s="18" t="str">
        <f t="shared" si="153"/>
        <v>Dječja zabava
Mix
Kinderspaß</v>
      </c>
      <c r="BO357" s="18" t="str">
        <f t="shared" si="154"/>
        <v>Bērniem jautri
Mix
Kinderspaß</v>
      </c>
      <c r="BP357" s="18" t="str">
        <f t="shared" si="155"/>
        <v>Vaikams smagu
Mix
Kinderspaß</v>
      </c>
      <c r="BQ357" s="18" t="str">
        <f t="shared" si="156"/>
        <v>Gost għat-tfal
Mix
Kinderspaß</v>
      </c>
      <c r="BR357" s="18" t="str">
        <f t="shared" si="157"/>
        <v>Wilde bloemen: leuk voor kinderen
Mix
Kinderspaß</v>
      </c>
      <c r="BS357" s="18" t="str">
        <f t="shared" si="158"/>
        <v>Moro for barn
Mix
Kinderspaß</v>
      </c>
      <c r="BT357" s="18" t="str">
        <f t="shared" si="159"/>
        <v>Polne Kwiaty - Zabawa Dla Dzieci
Mix
Kinderspaß</v>
      </c>
      <c r="BU357" s="18" t="str">
        <f t="shared" si="160"/>
        <v>Diversão para crianças
Mix
Kinderspaß</v>
      </c>
      <c r="BV357" s="18" t="str">
        <f t="shared" si="161"/>
        <v>Flori Sălbatice - Distracție Pentru Copii
Mix
Kinderspaß</v>
      </c>
      <c r="BW357" s="18" t="str">
        <f t="shared" si="162"/>
        <v>Vildblommor - Barn Kul
Mix
Kinderspaß</v>
      </c>
      <c r="BX357" s="18" t="str">
        <f t="shared" si="163"/>
        <v>Detská zábava
Mix
Kinderspaß</v>
      </c>
      <c r="BY357" s="18" t="str">
        <f t="shared" si="164"/>
        <v>Zabava za otroke
Mix
Kinderspaß</v>
      </c>
      <c r="BZ357" s="18" t="str">
        <f t="shared" si="165"/>
        <v>Alegría para niños
Mix
Kinderspaß</v>
      </c>
      <c r="CA357" s="18" t="str">
        <f t="shared" si="166"/>
        <v>Dětská zábava
Mix
Kinderspaß</v>
      </c>
      <c r="CB357" s="18" t="str">
        <f t="shared" si="167"/>
        <v>Çocuklar eğlence
Mix
Kinderspaß</v>
      </c>
      <c r="CC357" s="18" t="str">
        <f t="shared" si="168"/>
        <v>Gyerekek szórakozás
Mix
Kinderspaß</v>
      </c>
    </row>
    <row r="358" spans="2:81" ht="48" x14ac:dyDescent="0.2">
      <c r="B358" s="136">
        <v>356</v>
      </c>
      <c r="C358" s="3">
        <v>18156</v>
      </c>
      <c r="D358" s="98">
        <v>4055473181561</v>
      </c>
      <c r="E358" s="17">
        <v>1.85</v>
      </c>
      <c r="F358" s="17">
        <v>1000</v>
      </c>
      <c r="G358" s="99" t="s">
        <v>940</v>
      </c>
      <c r="H358" s="98" t="s">
        <v>9734</v>
      </c>
      <c r="I358" s="17" t="s">
        <v>9740</v>
      </c>
      <c r="J358" s="17" t="s">
        <v>3108</v>
      </c>
      <c r="M358" s="17"/>
      <c r="P358" s="17"/>
      <c r="S358" s="17"/>
      <c r="V358" s="17"/>
      <c r="Y358" s="17">
        <v>2.95</v>
      </c>
      <c r="Z358" s="101" t="s">
        <v>9164</v>
      </c>
      <c r="AA358" s="101" t="s">
        <v>9165</v>
      </c>
      <c r="AB358" s="101" t="s">
        <v>913</v>
      </c>
      <c r="AC358" s="101" t="s">
        <v>912</v>
      </c>
      <c r="AD358" s="101" t="s">
        <v>9166</v>
      </c>
      <c r="AE358" s="101" t="s">
        <v>9167</v>
      </c>
      <c r="AF358" s="101" t="s">
        <v>2776</v>
      </c>
      <c r="AG358" s="101" t="s">
        <v>9168</v>
      </c>
      <c r="AH358" s="101" t="s">
        <v>9169</v>
      </c>
      <c r="AI358" s="101" t="s">
        <v>9170</v>
      </c>
      <c r="AJ358" s="101" t="s">
        <v>2777</v>
      </c>
      <c r="AK358" s="102" t="s">
        <v>9171</v>
      </c>
      <c r="AL358" s="101" t="s">
        <v>9172</v>
      </c>
      <c r="AM358" s="101" t="s">
        <v>9173</v>
      </c>
      <c r="AN358" s="101" t="s">
        <v>9174</v>
      </c>
      <c r="AO358" s="101" t="s">
        <v>9175</v>
      </c>
      <c r="AP358" s="101" t="s">
        <v>9176</v>
      </c>
      <c r="AQ358" s="101" t="s">
        <v>9165</v>
      </c>
      <c r="AR358" s="101" t="s">
        <v>9177</v>
      </c>
      <c r="AS358" s="101" t="s">
        <v>9178</v>
      </c>
      <c r="AT358" s="101" t="s">
        <v>9179</v>
      </c>
      <c r="AU358" s="101" t="s">
        <v>9180</v>
      </c>
      <c r="AV358" s="101" t="s">
        <v>9181</v>
      </c>
      <c r="AW358" s="101" t="s">
        <v>9182</v>
      </c>
      <c r="AX358" s="101" t="s">
        <v>2778</v>
      </c>
      <c r="AY358" s="101" t="s">
        <v>9183</v>
      </c>
      <c r="AZ358" s="101" t="s">
        <v>9184</v>
      </c>
      <c r="BA358" s="103" t="s">
        <v>9185</v>
      </c>
      <c r="BB358" s="18" t="str">
        <f t="shared" si="141"/>
        <v>Ядливи цветя
Mix
Essbare Blüten</v>
      </c>
      <c r="BC358" s="18" t="str">
        <f t="shared" si="142"/>
        <v>Spiselige blomster
Mix
Essbare Blüten</v>
      </c>
      <c r="BD358" s="18" t="str">
        <f t="shared" si="143"/>
        <v xml:space="preserve">Essbare Blüten
Mix
</v>
      </c>
      <c r="BE358" s="18" t="str">
        <f t="shared" si="144"/>
        <v>Edible Flower Mix
Mix
Essbare Blüten</v>
      </c>
      <c r="BF358" s="18" t="str">
        <f t="shared" si="145"/>
        <v>Söödavad lilled
Mix
Essbare Blüten</v>
      </c>
      <c r="BG358" s="18" t="str">
        <f t="shared" si="146"/>
        <v>Syötävät kukat
Mix
Essbare Blüten</v>
      </c>
      <c r="BH358" s="18" t="str">
        <f t="shared" si="147"/>
        <v>Fleurs comestibles
Mix
Essbare Blüten</v>
      </c>
      <c r="BI358" s="18" t="str">
        <f t="shared" si="148"/>
        <v>Βρώσιμα λουλούδια
Mix
Essbare Blüten</v>
      </c>
      <c r="BJ358" s="18" t="str">
        <f t="shared" si="149"/>
        <v>Bláthanna inite
Mix
Essbare Blüten</v>
      </c>
      <c r="BK358" s="18" t="str">
        <f t="shared" si="150"/>
        <v>Ætandi blóm
Mix
Essbare Blüten</v>
      </c>
      <c r="BL358" s="18" t="str">
        <f t="shared" si="151"/>
        <v>Fiori commestibili 
Mix
Essbare Blüten</v>
      </c>
      <c r="BM358" s="18" t="str">
        <f t="shared" si="152"/>
        <v>食用フラワーミックス
Mix
Essbare Blüten</v>
      </c>
      <c r="BN358" s="18" t="str">
        <f t="shared" si="153"/>
        <v>Jestivo cvijeće
Mix
Essbare Blüten</v>
      </c>
      <c r="BO358" s="18" t="str">
        <f t="shared" si="154"/>
        <v>Ēdami ziedi
Mix
Essbare Blüten</v>
      </c>
      <c r="BP358" s="18" t="str">
        <f t="shared" si="155"/>
        <v>Valgomos gėlės
Mix
Essbare Blüten</v>
      </c>
      <c r="BQ358" s="18" t="str">
        <f t="shared" si="156"/>
        <v>Fjuri li jittieklu
Mix
Essbare Blüten</v>
      </c>
      <c r="BR358" s="18" t="str">
        <f t="shared" si="157"/>
        <v>Wilde bloemen: eetbare bloemen
Mix
Essbare Blüten</v>
      </c>
      <c r="BS358" s="18" t="str">
        <f t="shared" si="158"/>
        <v>Spiselige blomster
Mix
Essbare Blüten</v>
      </c>
      <c r="BT358" s="18" t="str">
        <f t="shared" si="159"/>
        <v>Polne Kwiaty - Jadalne Kwiaty
Mix
Essbare Blüten</v>
      </c>
      <c r="BU358" s="18" t="str">
        <f t="shared" si="160"/>
        <v>Flores comestíveis
Mix
Essbare Blüten</v>
      </c>
      <c r="BV358" s="18" t="str">
        <f t="shared" si="161"/>
        <v>Flori Sălbatice - Flori Comestibile
Mix
Essbare Blüten</v>
      </c>
      <c r="BW358" s="18" t="str">
        <f t="shared" si="162"/>
        <v>Vildblommor - Ätbara Blommor
Mix
Essbare Blüten</v>
      </c>
      <c r="BX358" s="18" t="str">
        <f t="shared" si="163"/>
        <v>Jedlé kvety
Mix
Essbare Blüten</v>
      </c>
      <c r="BY358" s="18" t="str">
        <f t="shared" si="164"/>
        <v>Užitne rože
Mix
Essbare Blüten</v>
      </c>
      <c r="BZ358" s="18" t="str">
        <f t="shared" si="165"/>
        <v>Estampitas comestibles
Mix
Essbare Blüten</v>
      </c>
      <c r="CA358" s="18" t="str">
        <f t="shared" si="166"/>
        <v>Jedlé květiny
Mix
Essbare Blüten</v>
      </c>
      <c r="CB358" s="18" t="str">
        <f t="shared" si="167"/>
        <v>Yenilebilir çiçekler
Mix
Essbare Blüten</v>
      </c>
      <c r="CC358" s="18" t="str">
        <f t="shared" si="168"/>
        <v>Ehető virágok
Mix
Essbare Blüten</v>
      </c>
    </row>
    <row r="359" spans="2:81" ht="48" x14ac:dyDescent="0.2">
      <c r="B359" s="136">
        <v>357</v>
      </c>
      <c r="C359" s="3">
        <v>18157</v>
      </c>
      <c r="D359" s="98">
        <v>4055473181578</v>
      </c>
      <c r="E359" s="17">
        <v>1.85</v>
      </c>
      <c r="F359" s="17">
        <v>1000</v>
      </c>
      <c r="G359" s="99" t="s">
        <v>940</v>
      </c>
      <c r="H359" s="98" t="s">
        <v>9734</v>
      </c>
      <c r="I359" s="17" t="s">
        <v>9740</v>
      </c>
      <c r="J359" s="17" t="s">
        <v>3109</v>
      </c>
      <c r="M359" s="17"/>
      <c r="P359" s="17"/>
      <c r="S359" s="17"/>
      <c r="V359" s="17"/>
      <c r="Y359" s="17">
        <v>2.95</v>
      </c>
      <c r="Z359" s="101" t="s">
        <v>9186</v>
      </c>
      <c r="AA359" s="101" t="s">
        <v>9187</v>
      </c>
      <c r="AB359" s="101" t="s">
        <v>915</v>
      </c>
      <c r="AC359" s="101" t="s">
        <v>914</v>
      </c>
      <c r="AD359" s="101" t="s">
        <v>9188</v>
      </c>
      <c r="AE359" s="101" t="s">
        <v>9189</v>
      </c>
      <c r="AF359" s="101" t="s">
        <v>2779</v>
      </c>
      <c r="AG359" s="101" t="s">
        <v>9190</v>
      </c>
      <c r="AH359" s="101" t="s">
        <v>9191</v>
      </c>
      <c r="AI359" s="101" t="s">
        <v>9192</v>
      </c>
      <c r="AJ359" s="101" t="s">
        <v>2780</v>
      </c>
      <c r="AK359" s="102" t="s">
        <v>9193</v>
      </c>
      <c r="AL359" s="101" t="s">
        <v>9194</v>
      </c>
      <c r="AM359" s="101" t="s">
        <v>9195</v>
      </c>
      <c r="AN359" s="101" t="s">
        <v>9196</v>
      </c>
      <c r="AO359" s="101" t="s">
        <v>9197</v>
      </c>
      <c r="AP359" s="101" t="s">
        <v>9198</v>
      </c>
      <c r="AQ359" s="101" t="s">
        <v>9199</v>
      </c>
      <c r="AR359" s="101" t="s">
        <v>9200</v>
      </c>
      <c r="AS359" s="101" t="s">
        <v>9201</v>
      </c>
      <c r="AT359" s="101" t="s">
        <v>9202</v>
      </c>
      <c r="AU359" s="101" t="s">
        <v>9203</v>
      </c>
      <c r="AV359" s="101" t="s">
        <v>9204</v>
      </c>
      <c r="AW359" s="101" t="s">
        <v>9205</v>
      </c>
      <c r="AX359" s="101" t="s">
        <v>2781</v>
      </c>
      <c r="AY359" s="101" t="s">
        <v>9206</v>
      </c>
      <c r="AZ359" s="101" t="s">
        <v>9207</v>
      </c>
      <c r="BA359" s="103" t="s">
        <v>9208</v>
      </c>
      <c r="BB359" s="18" t="str">
        <f t="shared" si="141"/>
        <v>Примамливи аромати
Mix
Betörende Düfte</v>
      </c>
      <c r="BC359" s="18" t="str">
        <f t="shared" si="142"/>
        <v>Forførende dufte
Mix
Betörende Düfte</v>
      </c>
      <c r="BD359" s="18" t="str">
        <f t="shared" si="143"/>
        <v xml:space="preserve">Betörende Düfte
Mix
</v>
      </c>
      <c r="BE359" s="18" t="str">
        <f t="shared" si="144"/>
        <v>Fragrant Mix
Mix
Betörende Düfte</v>
      </c>
      <c r="BF359" s="18" t="str">
        <f t="shared" si="145"/>
        <v>Meeldivad lõhnad
Mix
Betörende Düfte</v>
      </c>
      <c r="BG359" s="18" t="str">
        <f t="shared" si="146"/>
        <v>Houkuttelevat tuoksut
Mix
Betörende Düfte</v>
      </c>
      <c r="BH359" s="18" t="str">
        <f t="shared" si="147"/>
        <v>Parfums enchanteurs
Mix
Betörende Düfte</v>
      </c>
      <c r="BI359" s="18" t="str">
        <f t="shared" si="148"/>
        <v>Συναρπαστικές μυρωδιές
Mix
Betörende Düfte</v>
      </c>
      <c r="BJ359" s="18" t="str">
        <f t="shared" si="149"/>
        <v>Boladh beguiling
Mix
Betörende Düfte</v>
      </c>
      <c r="BK359" s="18" t="str">
        <f t="shared" si="150"/>
        <v>Töfrandi lykt
Mix
Betörende Düfte</v>
      </c>
      <c r="BL359" s="18" t="str">
        <f t="shared" si="151"/>
        <v>Profumi seducenti
Mix
Betörende Düfte</v>
      </c>
      <c r="BM359" s="18" t="str">
        <f t="shared" si="152"/>
        <v>フレグランスミックス
Mix
Betörende Düfte</v>
      </c>
      <c r="BN359" s="18" t="str">
        <f t="shared" si="153"/>
        <v>Zamamni mirisi
Mix
Betörende Düfte</v>
      </c>
      <c r="BO359" s="18" t="str">
        <f t="shared" si="154"/>
        <v>Valdzinošas smaržas
Mix
Betörende Düfte</v>
      </c>
      <c r="BP359" s="18" t="str">
        <f t="shared" si="155"/>
        <v>Įspūdingi kvapai
Mix
Betörende Düfte</v>
      </c>
      <c r="BQ359" s="18" t="str">
        <f t="shared" si="156"/>
        <v>Irwejjaħ beguiling
Mix
Betörende Düfte</v>
      </c>
      <c r="BR359" s="18" t="str">
        <f t="shared" si="157"/>
        <v>Wilde bloemen: verleidelijke geuren
Mix
Betörende Düfte</v>
      </c>
      <c r="BS359" s="18" t="str">
        <f t="shared" si="158"/>
        <v>Forvirrende dufter
Mix
Betörende Düfte</v>
      </c>
      <c r="BT359" s="18" t="str">
        <f t="shared" si="159"/>
        <v>Polne Kwiaty - Urzekające Zapachy
Mix
Betörende Düfte</v>
      </c>
      <c r="BU359" s="18" t="str">
        <f t="shared" si="160"/>
        <v>Aromas sedutores
Mix
Betörende Düfte</v>
      </c>
      <c r="BV359" s="18" t="str">
        <f t="shared" si="161"/>
        <v>Flori Sălbatice - Mirosuri Strâmtoare
Mix
Betörende Düfte</v>
      </c>
      <c r="BW359" s="18" t="str">
        <f t="shared" si="162"/>
        <v>Vildblommor - Bedrägliga Dofter
Mix
Betörende Düfte</v>
      </c>
      <c r="BX359" s="18" t="str">
        <f t="shared" si="163"/>
        <v>Očarujúce vône
Mix
Betörende Düfte</v>
      </c>
      <c r="BY359" s="18" t="str">
        <f t="shared" si="164"/>
        <v>Zapeljive dišave
Mix
Betörende Düfte</v>
      </c>
      <c r="BZ359" s="18" t="str">
        <f t="shared" si="165"/>
        <v>Aromas seductores
Mix
Betörende Düfte</v>
      </c>
      <c r="CA359" s="18" t="str">
        <f t="shared" si="166"/>
        <v>Okouzlující vůně
Mix
Betörende Düfte</v>
      </c>
      <c r="CB359" s="18" t="str">
        <f t="shared" si="167"/>
        <v>Baştan çıkarıcı kokular
Mix
Betörende Düfte</v>
      </c>
      <c r="CC359" s="18" t="str">
        <f t="shared" si="168"/>
        <v>Lenyűgöző illatok
Mix
Betörende Düfte</v>
      </c>
    </row>
    <row r="360" spans="2:81" ht="48" x14ac:dyDescent="0.2">
      <c r="B360" s="136">
        <v>358</v>
      </c>
      <c r="C360" s="3">
        <v>18158</v>
      </c>
      <c r="D360" s="98">
        <v>4055473181585</v>
      </c>
      <c r="E360" s="17">
        <v>1.85</v>
      </c>
      <c r="F360" s="17">
        <v>1000</v>
      </c>
      <c r="G360" s="99" t="s">
        <v>940</v>
      </c>
      <c r="H360" s="98" t="s">
        <v>9734</v>
      </c>
      <c r="I360" s="17" t="s">
        <v>9740</v>
      </c>
      <c r="J360" s="17" t="s">
        <v>3105</v>
      </c>
      <c r="M360" s="17"/>
      <c r="P360" s="17"/>
      <c r="S360" s="17"/>
      <c r="V360" s="17"/>
      <c r="Y360" s="17">
        <v>2.95</v>
      </c>
      <c r="Z360" s="101" t="s">
        <v>9209</v>
      </c>
      <c r="AA360" s="101" t="s">
        <v>9210</v>
      </c>
      <c r="AB360" s="101" t="s">
        <v>927</v>
      </c>
      <c r="AC360" s="101" t="s">
        <v>926</v>
      </c>
      <c r="AD360" s="101" t="s">
        <v>9211</v>
      </c>
      <c r="AE360" s="101" t="s">
        <v>9212</v>
      </c>
      <c r="AF360" s="101" t="s">
        <v>2782</v>
      </c>
      <c r="AG360" s="101" t="s">
        <v>9213</v>
      </c>
      <c r="AH360" s="101" t="s">
        <v>9214</v>
      </c>
      <c r="AI360" s="101" t="s">
        <v>9215</v>
      </c>
      <c r="AJ360" s="101" t="s">
        <v>2783</v>
      </c>
      <c r="AK360" s="102" t="s">
        <v>9216</v>
      </c>
      <c r="AL360" s="101" t="s">
        <v>9217</v>
      </c>
      <c r="AM360" s="101" t="s">
        <v>9218</v>
      </c>
      <c r="AN360" s="101" t="s">
        <v>9219</v>
      </c>
      <c r="AO360" s="101" t="s">
        <v>9220</v>
      </c>
      <c r="AP360" s="101" t="s">
        <v>9221</v>
      </c>
      <c r="AQ360" s="101" t="s">
        <v>9222</v>
      </c>
      <c r="AR360" s="101" t="s">
        <v>9223</v>
      </c>
      <c r="AS360" s="101" t="s">
        <v>9224</v>
      </c>
      <c r="AT360" s="101" t="s">
        <v>9225</v>
      </c>
      <c r="AU360" s="101" t="s">
        <v>9226</v>
      </c>
      <c r="AV360" s="101" t="s">
        <v>9227</v>
      </c>
      <c r="AW360" s="101" t="s">
        <v>9228</v>
      </c>
      <c r="AX360" s="101" t="s">
        <v>2784</v>
      </c>
      <c r="AY360" s="101" t="s">
        <v>9229</v>
      </c>
      <c r="AZ360" s="101" t="s">
        <v>9230</v>
      </c>
      <c r="BA360" s="103" t="s">
        <v>9231</v>
      </c>
      <c r="BB360" s="18" t="str">
        <f t="shared" si="141"/>
        <v>Големи градински джуджета
Mix
Große Gartenzwerge</v>
      </c>
      <c r="BC360" s="18" t="str">
        <f t="shared" si="142"/>
        <v>Store havenisser
Mix
Große Gartenzwerge</v>
      </c>
      <c r="BD360" s="18" t="str">
        <f t="shared" si="143"/>
        <v xml:space="preserve">Große Gartenzwerge
Mix
</v>
      </c>
      <c r="BE360" s="18" t="str">
        <f t="shared" si="144"/>
        <v>Tall Garden Gnome Mix
Mix
Große Gartenzwerge</v>
      </c>
      <c r="BF360" s="18" t="str">
        <f t="shared" si="145"/>
        <v>Suured aiapäkapikud
Mix
Große Gartenzwerge</v>
      </c>
      <c r="BG360" s="18" t="str">
        <f t="shared" si="146"/>
        <v>Suuret puutarhatontut
Mix
Große Gartenzwerge</v>
      </c>
      <c r="BH360" s="18" t="str">
        <f t="shared" si="147"/>
        <v>Gros nains de jardin
Mix
Große Gartenzwerge</v>
      </c>
      <c r="BI360" s="18" t="str">
        <f t="shared" si="148"/>
        <v>Μεγάλοι καλικάντζαροι κήπου
Mix
Große Gartenzwerge</v>
      </c>
      <c r="BJ360" s="18" t="str">
        <f t="shared" si="149"/>
        <v>Gnothaí móra gairdín
Mix
Große Gartenzwerge</v>
      </c>
      <c r="BK360" s="18" t="str">
        <f t="shared" si="150"/>
        <v>Stórir garðdvergar
Mix
Große Gartenzwerge</v>
      </c>
      <c r="BL360" s="18" t="str">
        <f t="shared" si="151"/>
        <v>Grossi nani da giardino 
Mix
Große Gartenzwerge</v>
      </c>
      <c r="BM360" s="18" t="str">
        <f t="shared" si="152"/>
        <v>大地を守る精霊ノームのミックス　－　トール
Mix
Große Gartenzwerge</v>
      </c>
      <c r="BN360" s="18" t="str">
        <f t="shared" si="153"/>
        <v>Veliki vrtni patuljci
Mix
Große Gartenzwerge</v>
      </c>
      <c r="BO360" s="18" t="str">
        <f t="shared" si="154"/>
        <v>Lielie dārza rūķi
Mix
Große Gartenzwerge</v>
      </c>
      <c r="BP360" s="18" t="str">
        <f t="shared" si="155"/>
        <v>Dideli sodo nykštukai
Mix
Große Gartenzwerge</v>
      </c>
      <c r="BQ360" s="18" t="str">
        <f t="shared" si="156"/>
        <v>Gnomes kbar tal-ġnien
Mix
Große Gartenzwerge</v>
      </c>
      <c r="BR360" s="18" t="str">
        <f t="shared" si="157"/>
        <v>Wilde bloemen: Grote tuinkabouters
Mix
Große Gartenzwerge</v>
      </c>
      <c r="BS360" s="18" t="str">
        <f t="shared" si="158"/>
        <v>Store hagenisser
Mix
Große Gartenzwerge</v>
      </c>
      <c r="BT360" s="18" t="str">
        <f t="shared" si="159"/>
        <v>Polne Kwiaty - Duże Krasnale Ogrodowe
Mix
Große Gartenzwerge</v>
      </c>
      <c r="BU360" s="18" t="str">
        <f t="shared" si="160"/>
        <v>Grandes gnomos de jardim
Mix
Große Gartenzwerge</v>
      </c>
      <c r="BV360" s="18" t="str">
        <f t="shared" si="161"/>
        <v>Flori Sălbatice - Gnomi Mari De Grădină
Mix
Große Gartenzwerge</v>
      </c>
      <c r="BW360" s="18" t="str">
        <f t="shared" si="162"/>
        <v>Vildblommor - Stora Trädgårdsnisser
Mix
Große Gartenzwerge</v>
      </c>
      <c r="BX360" s="18" t="str">
        <f t="shared" si="163"/>
        <v>Veľkí záhradní trpaslíci
Mix
Große Gartenzwerge</v>
      </c>
      <c r="BY360" s="18" t="str">
        <f t="shared" si="164"/>
        <v>Veliki vrtni palčki
Mix
Große Gartenzwerge</v>
      </c>
      <c r="BZ360" s="18" t="str">
        <f t="shared" si="165"/>
        <v>Enanos de jardín grandes
Mix
Große Gartenzwerge</v>
      </c>
      <c r="CA360" s="18" t="str">
        <f t="shared" si="166"/>
        <v>Velcí zahradní trpaslíci
Mix
Große Gartenzwerge</v>
      </c>
      <c r="CB360" s="18" t="str">
        <f t="shared" si="167"/>
        <v>Büyük bahçe cüceleri
Mix
Große Gartenzwerge</v>
      </c>
      <c r="CC360" s="18" t="str">
        <f t="shared" si="168"/>
        <v>Nagy kerti törpék
Mix
Große Gartenzwerge</v>
      </c>
    </row>
    <row r="361" spans="2:81" ht="48" x14ac:dyDescent="0.2">
      <c r="B361" s="136">
        <v>359</v>
      </c>
      <c r="C361" s="3">
        <v>18159</v>
      </c>
      <c r="D361" s="98">
        <v>4055473181592</v>
      </c>
      <c r="E361" s="17">
        <v>1.85</v>
      </c>
      <c r="F361" s="17">
        <v>1000</v>
      </c>
      <c r="G361" s="99" t="s">
        <v>940</v>
      </c>
      <c r="H361" s="98" t="s">
        <v>9734</v>
      </c>
      <c r="I361" s="17" t="s">
        <v>9740</v>
      </c>
      <c r="J361" s="17" t="s">
        <v>3110</v>
      </c>
      <c r="M361" s="17"/>
      <c r="P361" s="17"/>
      <c r="S361" s="17"/>
      <c r="V361" s="17"/>
      <c r="Y361" s="17">
        <v>2.95</v>
      </c>
      <c r="Z361" s="101" t="s">
        <v>9232</v>
      </c>
      <c r="AA361" s="101" t="s">
        <v>9233</v>
      </c>
      <c r="AB361" s="101" t="s">
        <v>907</v>
      </c>
      <c r="AC361" s="101" t="s">
        <v>907</v>
      </c>
      <c r="AD361" s="101" t="s">
        <v>9234</v>
      </c>
      <c r="AE361" s="101" t="s">
        <v>9235</v>
      </c>
      <c r="AF361" s="101" t="s">
        <v>907</v>
      </c>
      <c r="AG361" s="101" t="s">
        <v>9236</v>
      </c>
      <c r="AH361" s="101" t="s">
        <v>9237</v>
      </c>
      <c r="AI361" s="101" t="s">
        <v>9238</v>
      </c>
      <c r="AJ361" s="101" t="s">
        <v>2785</v>
      </c>
      <c r="AK361" s="102" t="s">
        <v>9239</v>
      </c>
      <c r="AL361" s="101" t="s">
        <v>9240</v>
      </c>
      <c r="AM361" s="101" t="s">
        <v>9241</v>
      </c>
      <c r="AN361" s="101" t="s">
        <v>9242</v>
      </c>
      <c r="AO361" s="101" t="s">
        <v>9243</v>
      </c>
      <c r="AP361" s="101" t="s">
        <v>9244</v>
      </c>
      <c r="AQ361" s="101" t="s">
        <v>9245</v>
      </c>
      <c r="AR361" s="101" t="s">
        <v>9246</v>
      </c>
      <c r="AS361" s="101" t="s">
        <v>9247</v>
      </c>
      <c r="AT361" s="101" t="s">
        <v>9248</v>
      </c>
      <c r="AU361" s="101" t="s">
        <v>9249</v>
      </c>
      <c r="AV361" s="101" t="s">
        <v>9250</v>
      </c>
      <c r="AW361" s="101" t="s">
        <v>9251</v>
      </c>
      <c r="AX361" s="101" t="s">
        <v>2786</v>
      </c>
      <c r="AY361" s="101" t="s">
        <v>9252</v>
      </c>
      <c r="AZ361" s="101" t="s">
        <v>9253</v>
      </c>
      <c r="BA361" s="103" t="s">
        <v>9254</v>
      </c>
      <c r="BB361" s="18" t="str">
        <f t="shared" si="141"/>
        <v>Вилна градина
Mix
Cottage Garden</v>
      </c>
      <c r="BC361" s="18" t="str">
        <f t="shared" si="142"/>
        <v>Sommerhushave
Mix
Cottage Garden</v>
      </c>
      <c r="BD361" s="18" t="str">
        <f t="shared" si="143"/>
        <v xml:space="preserve">Cottage Garden
Mix
</v>
      </c>
      <c r="BE361" s="18" t="str">
        <f t="shared" si="144"/>
        <v>Cottage Garden
Mix
Cottage Garden</v>
      </c>
      <c r="BF361" s="18" t="str">
        <f t="shared" si="145"/>
        <v>Suvila aed
Mix
Cottage Garden</v>
      </c>
      <c r="BG361" s="18" t="str">
        <f t="shared" si="146"/>
        <v>Mökin puutarha
Mix
Cottage Garden</v>
      </c>
      <c r="BH361" s="18" t="str">
        <f t="shared" si="147"/>
        <v>Cottage Garden
Mix
Cottage Garden</v>
      </c>
      <c r="BI361" s="18" t="str">
        <f t="shared" si="148"/>
        <v>Κήπος εξοχικής κατοικίας
Mix
Cottage Garden</v>
      </c>
      <c r="BJ361" s="18" t="str">
        <f t="shared" si="149"/>
        <v>Gairdín teachín
Mix
Cottage Garden</v>
      </c>
      <c r="BK361" s="18" t="str">
        <f t="shared" si="150"/>
        <v>Sumarhúsagarður
Mix
Cottage Garden</v>
      </c>
      <c r="BL361" s="18" t="str">
        <f t="shared" si="151"/>
        <v>Cottage garden
Mix
Cottage Garden</v>
      </c>
      <c r="BM361" s="18" t="str">
        <f t="shared" si="152"/>
        <v>コテージガーデン
Mix
Cottage Garden</v>
      </c>
      <c r="BN361" s="18" t="str">
        <f t="shared" si="153"/>
        <v>Vrt vikendice
Mix
Cottage Garden</v>
      </c>
      <c r="BO361" s="18" t="str">
        <f t="shared" si="154"/>
        <v>Kotedžas dārzs
Mix
Cottage Garden</v>
      </c>
      <c r="BP361" s="18" t="str">
        <f t="shared" si="155"/>
        <v>Kotedžo sodas
Mix
Cottage Garden</v>
      </c>
      <c r="BQ361" s="18" t="str">
        <f t="shared" si="156"/>
        <v>Ġnien tal-kottage
Mix
Cottage Garden</v>
      </c>
      <c r="BR361" s="18" t="str">
        <f t="shared" si="157"/>
        <v>Wilde bloemen: Cottage Garden
Mix
Cottage Garden</v>
      </c>
      <c r="BS361" s="18" t="str">
        <f t="shared" si="158"/>
        <v>Hyttehage
Mix
Cottage Garden</v>
      </c>
      <c r="BT361" s="18" t="str">
        <f t="shared" si="159"/>
        <v>Polne Kwiaty - Ogród Wiejski
Mix
Cottage Garden</v>
      </c>
      <c r="BU361" s="18" t="str">
        <f t="shared" si="160"/>
        <v>Jardim da casa de campo
Mix
Cottage Garden</v>
      </c>
      <c r="BV361" s="18" t="str">
        <f t="shared" si="161"/>
        <v>Flori Sălbatice - Grădină Cabană
Mix
Cottage Garden</v>
      </c>
      <c r="BW361" s="18" t="str">
        <f t="shared" si="162"/>
        <v>Vildblommor - Stuga Trädgård
Mix
Cottage Garden</v>
      </c>
      <c r="BX361" s="18" t="str">
        <f t="shared" si="163"/>
        <v>Záhrada chaty
Mix
Cottage Garden</v>
      </c>
      <c r="BY361" s="18" t="str">
        <f t="shared" si="164"/>
        <v>Koča vrt
Mix
Cottage Garden</v>
      </c>
      <c r="BZ361" s="18" t="str">
        <f t="shared" si="165"/>
        <v>Jardín de la cabaña
Mix
Cottage Garden</v>
      </c>
      <c r="CA361" s="18" t="str">
        <f t="shared" si="166"/>
        <v>Zahrada chaty
Mix
Cottage Garden</v>
      </c>
      <c r="CB361" s="18" t="str">
        <f t="shared" si="167"/>
        <v>Yazlık bahçe
Mix
Cottage Garden</v>
      </c>
      <c r="CC361" s="18" t="str">
        <f t="shared" si="168"/>
        <v>Víkendház kertje
Mix
Cottage Garden</v>
      </c>
    </row>
    <row r="362" spans="2:81" ht="48" x14ac:dyDescent="0.2">
      <c r="B362" s="136">
        <v>360</v>
      </c>
      <c r="C362" s="3">
        <v>18160</v>
      </c>
      <c r="D362" s="98">
        <v>4055473181608</v>
      </c>
      <c r="E362" s="17">
        <v>1.85</v>
      </c>
      <c r="F362" s="17">
        <v>1000</v>
      </c>
      <c r="G362" s="99" t="s">
        <v>940</v>
      </c>
      <c r="H362" s="98" t="s">
        <v>9734</v>
      </c>
      <c r="I362" s="17" t="s">
        <v>9740</v>
      </c>
      <c r="J362" s="17" t="s">
        <v>3109</v>
      </c>
      <c r="M362" s="17"/>
      <c r="P362" s="17"/>
      <c r="S362" s="17"/>
      <c r="V362" s="17"/>
      <c r="Y362" s="17">
        <v>2.95</v>
      </c>
      <c r="Z362" s="101" t="s">
        <v>9255</v>
      </c>
      <c r="AA362" s="101" t="s">
        <v>9256</v>
      </c>
      <c r="AB362" s="101" t="s">
        <v>923</v>
      </c>
      <c r="AC362" s="101" t="s">
        <v>922</v>
      </c>
      <c r="AD362" s="101" t="s">
        <v>9257</v>
      </c>
      <c r="AE362" s="101" t="s">
        <v>9258</v>
      </c>
      <c r="AF362" s="101" t="s">
        <v>2787</v>
      </c>
      <c r="AG362" s="101" t="s">
        <v>9259</v>
      </c>
      <c r="AH362" s="101" t="s">
        <v>9260</v>
      </c>
      <c r="AI362" s="101" t="s">
        <v>9261</v>
      </c>
      <c r="AJ362" s="101" t="s">
        <v>2788</v>
      </c>
      <c r="AK362" s="102" t="s">
        <v>9262</v>
      </c>
      <c r="AL362" s="101" t="s">
        <v>9263</v>
      </c>
      <c r="AM362" s="101" t="s">
        <v>9264</v>
      </c>
      <c r="AN362" s="101" t="s">
        <v>9265</v>
      </c>
      <c r="AO362" s="101" t="s">
        <v>9266</v>
      </c>
      <c r="AP362" s="101" t="s">
        <v>9267</v>
      </c>
      <c r="AQ362" s="101" t="s">
        <v>9268</v>
      </c>
      <c r="AR362" s="101" t="s">
        <v>9269</v>
      </c>
      <c r="AS362" s="101" t="s">
        <v>9270</v>
      </c>
      <c r="AT362" s="101" t="s">
        <v>9271</v>
      </c>
      <c r="AU362" s="101" t="s">
        <v>9272</v>
      </c>
      <c r="AV362" s="101" t="s">
        <v>9273</v>
      </c>
      <c r="AW362" s="101" t="s">
        <v>9274</v>
      </c>
      <c r="AX362" s="101" t="s">
        <v>2789</v>
      </c>
      <c r="AY362" s="101" t="s">
        <v>9275</v>
      </c>
      <c r="AZ362" s="101" t="s">
        <v>9276</v>
      </c>
      <c r="BA362" s="103" t="s">
        <v>9277</v>
      </c>
      <c r="BB362" s="18" t="str">
        <f t="shared" si="141"/>
        <v>Малки градински джуджета
Mix
Kleine Gartenzwerge</v>
      </c>
      <c r="BC362" s="18" t="str">
        <f t="shared" si="142"/>
        <v>Små havenisser
Mix
Kleine Gartenzwerge</v>
      </c>
      <c r="BD362" s="18" t="str">
        <f t="shared" si="143"/>
        <v xml:space="preserve">Kleine Gartenzwerge
Mix
</v>
      </c>
      <c r="BE362" s="18" t="str">
        <f t="shared" si="144"/>
        <v>Short Garden Gnome Mix
Mix
Kleine Gartenzwerge</v>
      </c>
      <c r="BF362" s="18" t="str">
        <f t="shared" si="145"/>
        <v>Väikesed aiapäkapikud
Mix
Kleine Gartenzwerge</v>
      </c>
      <c r="BG362" s="18" t="str">
        <f t="shared" si="146"/>
        <v>Pienet puutarhatontut
Mix
Kleine Gartenzwerge</v>
      </c>
      <c r="BH362" s="18" t="str">
        <f t="shared" si="147"/>
        <v>Petits nains de jardin
Mix
Kleine Gartenzwerge</v>
      </c>
      <c r="BI362" s="18" t="str">
        <f t="shared" si="148"/>
        <v>Μικροί καλικάντζαροι κήπου
Mix
Kleine Gartenzwerge</v>
      </c>
      <c r="BJ362" s="18" t="str">
        <f t="shared" si="149"/>
        <v>Gnothaí gairdíní beaga
Mix
Kleine Gartenzwerge</v>
      </c>
      <c r="BK362" s="18" t="str">
        <f t="shared" si="150"/>
        <v>Litlir garðdvergar
Mix
Kleine Gartenzwerge</v>
      </c>
      <c r="BL362" s="18" t="str">
        <f t="shared" si="151"/>
        <v>Piccoli nani da giardino
Mix
Kleine Gartenzwerge</v>
      </c>
      <c r="BM362" s="18" t="str">
        <f t="shared" si="152"/>
        <v>大地を守る精霊ノームのミックス　－　ショート
Mix
Kleine Gartenzwerge</v>
      </c>
      <c r="BN362" s="18" t="str">
        <f t="shared" si="153"/>
        <v>Mali vrtni patuljci
Mix
Kleine Gartenzwerge</v>
      </c>
      <c r="BO362" s="18" t="str">
        <f t="shared" si="154"/>
        <v>Mazie dārza rūķi
Mix
Kleine Gartenzwerge</v>
      </c>
      <c r="BP362" s="18" t="str">
        <f t="shared" si="155"/>
        <v>Maži sodo nykštukai
Mix
Kleine Gartenzwerge</v>
      </c>
      <c r="BQ362" s="18" t="str">
        <f t="shared" si="156"/>
        <v>Gnomes żgħar tal-ġnien
Mix
Kleine Gartenzwerge</v>
      </c>
      <c r="BR362" s="18" t="str">
        <f t="shared" si="157"/>
        <v>Wilde bloemen: kleine tuinkabouters
Mix
Kleine Gartenzwerge</v>
      </c>
      <c r="BS362" s="18" t="str">
        <f t="shared" si="158"/>
        <v>Små hagenisser
Mix
Kleine Gartenzwerge</v>
      </c>
      <c r="BT362" s="18" t="str">
        <f t="shared" si="159"/>
        <v>Polne Kwiaty - Małe Krasnale Ogrodowe
Mix
Kleine Gartenzwerge</v>
      </c>
      <c r="BU362" s="18" t="str">
        <f t="shared" si="160"/>
        <v>Pequenos gnomos de jardim
Mix
Kleine Gartenzwerge</v>
      </c>
      <c r="BV362" s="18" t="str">
        <f t="shared" si="161"/>
        <v>Flori Sălbatice - Micii Gnomi De Grădină
Mix
Kleine Gartenzwerge</v>
      </c>
      <c r="BW362" s="18" t="str">
        <f t="shared" si="162"/>
        <v>Vildblommor - Små Trädgårdstomar
Mix
Kleine Gartenzwerge</v>
      </c>
      <c r="BX362" s="18" t="str">
        <f t="shared" si="163"/>
        <v>Malí záhradní trpaslíci
Mix
Kleine Gartenzwerge</v>
      </c>
      <c r="BY362" s="18" t="str">
        <f t="shared" si="164"/>
        <v>Majhni vrtni palčki
Mix
Kleine Gartenzwerge</v>
      </c>
      <c r="BZ362" s="18" t="str">
        <f t="shared" si="165"/>
        <v>Enanos de jardín pequeños
Mix
Kleine Gartenzwerge</v>
      </c>
      <c r="CA362" s="18" t="str">
        <f t="shared" si="166"/>
        <v>Malí zahradní trpaslíci
Mix
Kleine Gartenzwerge</v>
      </c>
      <c r="CB362" s="18" t="str">
        <f t="shared" si="167"/>
        <v>Küçük bahçe cüceleri
Mix
Kleine Gartenzwerge</v>
      </c>
      <c r="CC362" s="18" t="str">
        <f t="shared" si="168"/>
        <v>Kis kerti törpék
Mix
Kleine Gartenzwerge</v>
      </c>
    </row>
    <row r="363" spans="2:81" ht="48" x14ac:dyDescent="0.2">
      <c r="B363" s="136">
        <v>361</v>
      </c>
      <c r="C363" s="3">
        <v>18161</v>
      </c>
      <c r="D363" s="98">
        <v>4055473181615</v>
      </c>
      <c r="E363" s="17">
        <v>1.85</v>
      </c>
      <c r="F363" s="17">
        <v>1000</v>
      </c>
      <c r="G363" s="99" t="s">
        <v>940</v>
      </c>
      <c r="H363" s="98" t="s">
        <v>9734</v>
      </c>
      <c r="I363" s="17" t="s">
        <v>9740</v>
      </c>
      <c r="J363" s="17" t="s">
        <v>3111</v>
      </c>
      <c r="M363" s="17"/>
      <c r="P363" s="17"/>
      <c r="S363" s="17"/>
      <c r="V363" s="17"/>
      <c r="Y363" s="17">
        <v>2.95</v>
      </c>
      <c r="Z363" s="101" t="s">
        <v>9278</v>
      </c>
      <c r="AA363" s="101" t="s">
        <v>9279</v>
      </c>
      <c r="AB363" s="101" t="s">
        <v>917</v>
      </c>
      <c r="AC363" s="101" t="s">
        <v>916</v>
      </c>
      <c r="AD363" s="101" t="s">
        <v>9280</v>
      </c>
      <c r="AE363" s="101" t="s">
        <v>9281</v>
      </c>
      <c r="AF363" s="101" t="s">
        <v>2790</v>
      </c>
      <c r="AG363" s="101" t="s">
        <v>9282</v>
      </c>
      <c r="AH363" s="101" t="s">
        <v>9283</v>
      </c>
      <c r="AI363" s="101" t="s">
        <v>9284</v>
      </c>
      <c r="AJ363" s="101" t="s">
        <v>2791</v>
      </c>
      <c r="AK363" s="102" t="s">
        <v>9285</v>
      </c>
      <c r="AL363" s="101" t="s">
        <v>9286</v>
      </c>
      <c r="AM363" s="101" t="s">
        <v>9287</v>
      </c>
      <c r="AN363" s="101" t="s">
        <v>9288</v>
      </c>
      <c r="AO363" s="101" t="s">
        <v>9289</v>
      </c>
      <c r="AP363" s="101" t="s">
        <v>9290</v>
      </c>
      <c r="AQ363" s="101" t="s">
        <v>9291</v>
      </c>
      <c r="AR363" s="101" t="s">
        <v>9292</v>
      </c>
      <c r="AS363" s="101" t="s">
        <v>9293</v>
      </c>
      <c r="AT363" s="101" t="s">
        <v>9294</v>
      </c>
      <c r="AU363" s="101" t="s">
        <v>9295</v>
      </c>
      <c r="AV363" s="101" t="s">
        <v>9296</v>
      </c>
      <c r="AW363" s="101" t="s">
        <v>9297</v>
      </c>
      <c r="AX363" s="101" t="s">
        <v>2792</v>
      </c>
      <c r="AY363" s="101" t="s">
        <v>9296</v>
      </c>
      <c r="AZ363" s="101" t="s">
        <v>9298</v>
      </c>
      <c r="BA363" s="103" t="s">
        <v>9299</v>
      </c>
      <c r="BB363" s="18" t="str">
        <f t="shared" si="141"/>
        <v>мечтите на голфърите
Mix
Golferträume</v>
      </c>
      <c r="BC363" s="18" t="str">
        <f t="shared" si="142"/>
        <v>Golfspilleres drømme
Mix
Golferträume</v>
      </c>
      <c r="BD363" s="18" t="str">
        <f t="shared" si="143"/>
        <v xml:space="preserve">Golferträume
Mix
</v>
      </c>
      <c r="BE363" s="18" t="str">
        <f t="shared" si="144"/>
        <v>Golfer's Dream Mix
Mix
Golferträume</v>
      </c>
      <c r="BF363" s="18" t="str">
        <f t="shared" si="145"/>
        <v>Golfimängijate unistused
Mix
Golferträume</v>
      </c>
      <c r="BG363" s="18" t="str">
        <f t="shared" si="146"/>
        <v>Golfaajien unelmia
Mix
Golferträume</v>
      </c>
      <c r="BH363" s="18" t="str">
        <f t="shared" si="147"/>
        <v>Rêves de golfeurs
Mix
Golferträume</v>
      </c>
      <c r="BI363" s="18" t="str">
        <f t="shared" si="148"/>
        <v>όνειρα παικτών γκολφ
Mix
Golferträume</v>
      </c>
      <c r="BJ363" s="18" t="str">
        <f t="shared" si="149"/>
        <v>Aisling galfairí
Mix
Golferträume</v>
      </c>
      <c r="BK363" s="18" t="str">
        <f t="shared" si="150"/>
        <v>Drauma kylfinga
Mix
Golferträume</v>
      </c>
      <c r="BL363" s="18" t="str">
        <f t="shared" si="151"/>
        <v>Il sogno dei golfisti
Mix
Golferträume</v>
      </c>
      <c r="BM363" s="18" t="str">
        <f t="shared" si="152"/>
        <v>ゴルファーズ・ドリームミックス
Mix
Golferträume</v>
      </c>
      <c r="BN363" s="18" t="str">
        <f t="shared" si="153"/>
        <v>Snovi golfera
Mix
Golferträume</v>
      </c>
      <c r="BO363" s="18" t="str">
        <f t="shared" si="154"/>
        <v>Golfa spēlētāju sapņi
Mix
Golferträume</v>
      </c>
      <c r="BP363" s="18" t="str">
        <f t="shared" si="155"/>
        <v>Golfo žaidėjų svajonės
Mix
Golferträume</v>
      </c>
      <c r="BQ363" s="18" t="str">
        <f t="shared" si="156"/>
        <v>Golfers ħolm
Mix
Golferträume</v>
      </c>
      <c r="BR363" s="18" t="str">
        <f t="shared" si="157"/>
        <v>Wilde bloemen: dromen van golfers
Mix
Golferträume</v>
      </c>
      <c r="BS363" s="18" t="str">
        <f t="shared" si="158"/>
        <v>Golfspillere drømmer
Mix
Golferträume</v>
      </c>
      <c r="BT363" s="18" t="str">
        <f t="shared" si="159"/>
        <v>Polne Kwiaty - Marzenia Golfistów
Mix
Golferträume</v>
      </c>
      <c r="BU363" s="18" t="str">
        <f t="shared" si="160"/>
        <v>Sonhos de jogadores de golfe
Mix
Golferträume</v>
      </c>
      <c r="BV363" s="18" t="str">
        <f t="shared" si="161"/>
        <v>Flori Sălbatice - Jucătorii De Golf Visează
Mix
Golferträume</v>
      </c>
      <c r="BW363" s="18" t="str">
        <f t="shared" si="162"/>
        <v>Vildblommor - Golfare Drömmar
Mix
Golferträume</v>
      </c>
      <c r="BX363" s="18" t="str">
        <f t="shared" si="163"/>
        <v>Golfové sny
Mix
Golferträume</v>
      </c>
      <c r="BY363" s="18" t="str">
        <f t="shared" si="164"/>
        <v>Sanje golfistov
Mix
Golferträume</v>
      </c>
      <c r="BZ363" s="18" t="str">
        <f t="shared" si="165"/>
        <v>Sueños para jugadores de golf
Mix
Golferträume</v>
      </c>
      <c r="CA363" s="18" t="str">
        <f t="shared" si="166"/>
        <v>Golfové sny
Mix
Golferträume</v>
      </c>
      <c r="CB363" s="18" t="str">
        <f t="shared" si="167"/>
        <v>Golfçü rüyaları
Mix
Golferträume</v>
      </c>
      <c r="CC363" s="18" t="str">
        <f t="shared" si="168"/>
        <v>Golfozók álmai
Mix
Golferträume</v>
      </c>
    </row>
    <row r="364" spans="2:81" ht="48" x14ac:dyDescent="0.2">
      <c r="B364" s="136">
        <v>362</v>
      </c>
      <c r="C364" s="3">
        <v>18162</v>
      </c>
      <c r="D364" s="98">
        <v>4055473181622</v>
      </c>
      <c r="E364" s="17">
        <v>1.85</v>
      </c>
      <c r="F364" s="17">
        <v>1000</v>
      </c>
      <c r="G364" s="99" t="s">
        <v>940</v>
      </c>
      <c r="H364" s="98" t="s">
        <v>9734</v>
      </c>
      <c r="I364" s="17" t="s">
        <v>9740</v>
      </c>
      <c r="J364" s="17" t="s">
        <v>3106</v>
      </c>
      <c r="M364" s="17"/>
      <c r="P364" s="17"/>
      <c r="S364" s="17"/>
      <c r="V364" s="17"/>
      <c r="Y364" s="17">
        <v>2.95</v>
      </c>
      <c r="Z364" s="101" t="s">
        <v>9300</v>
      </c>
      <c r="AA364" s="101" t="s">
        <v>9301</v>
      </c>
      <c r="AB364" s="101" t="s">
        <v>921</v>
      </c>
      <c r="AC364" s="101" t="s">
        <v>920</v>
      </c>
      <c r="AD364" s="101" t="s">
        <v>9302</v>
      </c>
      <c r="AE364" s="101" t="s">
        <v>9303</v>
      </c>
      <c r="AF364" s="101" t="s">
        <v>2793</v>
      </c>
      <c r="AG364" s="101" t="s">
        <v>9304</v>
      </c>
      <c r="AH364" s="101" t="s">
        <v>9305</v>
      </c>
      <c r="AI364" s="101" t="s">
        <v>9306</v>
      </c>
      <c r="AJ364" s="101" t="s">
        <v>2794</v>
      </c>
      <c r="AK364" s="102" t="s">
        <v>9307</v>
      </c>
      <c r="AL364" s="101" t="s">
        <v>9308</v>
      </c>
      <c r="AM364" s="101" t="s">
        <v>9309</v>
      </c>
      <c r="AN364" s="101" t="s">
        <v>9310</v>
      </c>
      <c r="AO364" s="101" t="s">
        <v>9311</v>
      </c>
      <c r="AP364" s="101" t="s">
        <v>9312</v>
      </c>
      <c r="AQ364" s="101" t="s">
        <v>9301</v>
      </c>
      <c r="AR364" s="101" t="s">
        <v>9313</v>
      </c>
      <c r="AS364" s="101" t="s">
        <v>9314</v>
      </c>
      <c r="AT364" s="101" t="s">
        <v>9315</v>
      </c>
      <c r="AU364" s="101" t="s">
        <v>9316</v>
      </c>
      <c r="AV364" s="101" t="s">
        <v>9317</v>
      </c>
      <c r="AW364" s="101" t="s">
        <v>9318</v>
      </c>
      <c r="AX364" s="101" t="s">
        <v>2795</v>
      </c>
      <c r="AY364" s="101" t="s">
        <v>9319</v>
      </c>
      <c r="AZ364" s="101" t="s">
        <v>9320</v>
      </c>
      <c r="BA364" s="103" t="s">
        <v>9321</v>
      </c>
      <c r="BB364" s="18" t="str">
        <f t="shared" si="141"/>
        <v>сенчести растения
Mix
Schattengewächse</v>
      </c>
      <c r="BC364" s="18" t="str">
        <f t="shared" si="142"/>
        <v>Skygge planter
Mix
Schattengewächse</v>
      </c>
      <c r="BD364" s="18" t="str">
        <f t="shared" si="143"/>
        <v xml:space="preserve">Schattengewächse
Mix
</v>
      </c>
      <c r="BE364" s="18" t="str">
        <f t="shared" si="144"/>
        <v>Shade Mix
Mix
Schattengewächse</v>
      </c>
      <c r="BF364" s="18" t="str">
        <f t="shared" si="145"/>
        <v>Varjutaimed
Mix
Schattengewächse</v>
      </c>
      <c r="BG364" s="18" t="str">
        <f t="shared" si="146"/>
        <v>Varjossa olevat kasvit
Mix
Schattengewächse</v>
      </c>
      <c r="BH364" s="18" t="str">
        <f t="shared" si="147"/>
        <v>Plantes d'ombre
Mix
Schattengewächse</v>
      </c>
      <c r="BI364" s="18" t="str">
        <f t="shared" si="148"/>
        <v>σκιά φυτών
Mix
Schattengewächse</v>
      </c>
      <c r="BJ364" s="18" t="str">
        <f t="shared" si="149"/>
        <v>Plandaí scáth
Mix
Schattengewächse</v>
      </c>
      <c r="BK364" s="18" t="str">
        <f t="shared" si="150"/>
        <v>Skugga plöntur
Mix
Schattengewächse</v>
      </c>
      <c r="BL364" s="18" t="str">
        <f t="shared" si="151"/>
        <v>Piante da ombra
Mix
Schattengewächse</v>
      </c>
      <c r="BM364" s="18" t="str">
        <f t="shared" si="152"/>
        <v>シェードミックス
Mix
Schattengewächse</v>
      </c>
      <c r="BN364" s="18" t="str">
        <f t="shared" si="153"/>
        <v>Biljke za sjenu
Mix
Schattengewächse</v>
      </c>
      <c r="BO364" s="18" t="str">
        <f t="shared" si="154"/>
        <v>Ēnā augi
Mix
Schattengewächse</v>
      </c>
      <c r="BP364" s="18" t="str">
        <f t="shared" si="155"/>
        <v>Šešėlių augalai
Mix
Schattengewächse</v>
      </c>
      <c r="BQ364" s="18" t="str">
        <f t="shared" si="156"/>
        <v>Pjanti tad-dell
Mix
Schattengewächse</v>
      </c>
      <c r="BR364" s="18" t="str">
        <f t="shared" si="157"/>
        <v>Wilde bloemen: schaduwplanten
Mix
Schattengewächse</v>
      </c>
      <c r="BS364" s="18" t="str">
        <f t="shared" si="158"/>
        <v>Skygge planter
Mix
Schattengewächse</v>
      </c>
      <c r="BT364" s="18" t="str">
        <f t="shared" si="159"/>
        <v>Polne Kwiaty - Rośliny Cieniujące
Mix
Schattengewächse</v>
      </c>
      <c r="BU364" s="18" t="str">
        <f t="shared" si="160"/>
        <v>Plantas de sombra
Mix
Schattengewächse</v>
      </c>
      <c r="BV364" s="18" t="str">
        <f t="shared" si="161"/>
        <v>Flori Sălbatice - Plante De Umbră
Mix
Schattengewächse</v>
      </c>
      <c r="BW364" s="18" t="str">
        <f t="shared" si="162"/>
        <v>Vildblommor - Skugga Växter
Mix
Schattengewächse</v>
      </c>
      <c r="BX364" s="18" t="str">
        <f t="shared" si="163"/>
        <v>Tieňové rastliny
Mix
Schattengewächse</v>
      </c>
      <c r="BY364" s="18" t="str">
        <f t="shared" si="164"/>
        <v>Senčne rastline
Mix
Schattengewächse</v>
      </c>
      <c r="BZ364" s="18" t="str">
        <f t="shared" si="165"/>
        <v>Solanáceas
Mix
Schattengewächse</v>
      </c>
      <c r="CA364" s="18" t="str">
        <f t="shared" si="166"/>
        <v>Stínící rostliny
Mix
Schattengewächse</v>
      </c>
      <c r="CB364" s="18" t="str">
        <f t="shared" si="167"/>
        <v>Gölge bitkileri
Mix
Schattengewächse</v>
      </c>
      <c r="CC364" s="18" t="str">
        <f t="shared" si="168"/>
        <v>Árnyékos növények
Mix
Schattengewächse</v>
      </c>
    </row>
    <row r="365" spans="2:81" ht="48" x14ac:dyDescent="0.2">
      <c r="B365" s="136">
        <v>363</v>
      </c>
      <c r="C365" s="3">
        <v>18163</v>
      </c>
      <c r="D365" s="98">
        <v>4055473181639</v>
      </c>
      <c r="E365" s="17">
        <v>1.85</v>
      </c>
      <c r="F365" s="17">
        <v>1000</v>
      </c>
      <c r="G365" s="99" t="s">
        <v>940</v>
      </c>
      <c r="H365" s="98" t="s">
        <v>9734</v>
      </c>
      <c r="I365" s="17" t="s">
        <v>9740</v>
      </c>
      <c r="J365" s="17" t="s">
        <v>3111</v>
      </c>
      <c r="M365" s="17"/>
      <c r="P365" s="17"/>
      <c r="S365" s="17"/>
      <c r="V365" s="17"/>
      <c r="Y365" s="17">
        <v>2.95</v>
      </c>
      <c r="Z365" s="101" t="s">
        <v>9322</v>
      </c>
      <c r="AA365" s="101" t="s">
        <v>9323</v>
      </c>
      <c r="AB365" s="101" t="s">
        <v>925</v>
      </c>
      <c r="AC365" s="101" t="s">
        <v>924</v>
      </c>
      <c r="AD365" s="101" t="s">
        <v>9324</v>
      </c>
      <c r="AE365" s="101" t="s">
        <v>9325</v>
      </c>
      <c r="AF365" s="101" t="s">
        <v>2796</v>
      </c>
      <c r="AG365" s="101" t="s">
        <v>9326</v>
      </c>
      <c r="AH365" s="101" t="s">
        <v>9327</v>
      </c>
      <c r="AI365" s="101" t="s">
        <v>9328</v>
      </c>
      <c r="AJ365" s="101" t="s">
        <v>2797</v>
      </c>
      <c r="AK365" s="102" t="s">
        <v>9329</v>
      </c>
      <c r="AL365" s="101" t="s">
        <v>9330</v>
      </c>
      <c r="AM365" s="101" t="s">
        <v>9331</v>
      </c>
      <c r="AN365" s="101" t="s">
        <v>9332</v>
      </c>
      <c r="AO365" s="101" t="s">
        <v>9333</v>
      </c>
      <c r="AP365" s="101" t="s">
        <v>9334</v>
      </c>
      <c r="AQ365" s="101" t="s">
        <v>9323</v>
      </c>
      <c r="AR365" s="101" t="s">
        <v>9335</v>
      </c>
      <c r="AS365" s="101" t="s">
        <v>9336</v>
      </c>
      <c r="AT365" s="101" t="s">
        <v>9337</v>
      </c>
      <c r="AU365" s="101" t="s">
        <v>9338</v>
      </c>
      <c r="AV365" s="101" t="s">
        <v>9339</v>
      </c>
      <c r="AW365" s="101" t="s">
        <v>9340</v>
      </c>
      <c r="AX365" s="101" t="s">
        <v>2798</v>
      </c>
      <c r="AY365" s="101" t="s">
        <v>9341</v>
      </c>
      <c r="AZ365" s="101" t="s">
        <v>9342</v>
      </c>
      <c r="BA365" s="103" t="s">
        <v>9343</v>
      </c>
      <c r="BB365" s="18" t="str">
        <f t="shared" si="141"/>
        <v>слънчеви бани
Mix
Sonnenanbeter</v>
      </c>
      <c r="BC365" s="18" t="str">
        <f t="shared" si="142"/>
        <v>Solbadere
Mix
Sonnenanbeter</v>
      </c>
      <c r="BD365" s="18" t="str">
        <f t="shared" si="143"/>
        <v xml:space="preserve">Sonnenanbeter
Mix
</v>
      </c>
      <c r="BE365" s="18" t="str">
        <f t="shared" si="144"/>
        <v>Sun Worshiper Mix
Mix
Sonnenanbeter</v>
      </c>
      <c r="BF365" s="18" t="str">
        <f t="shared" si="145"/>
        <v>Päevitajad
Mix
Sonnenanbeter</v>
      </c>
      <c r="BG365" s="18" t="str">
        <f t="shared" si="146"/>
        <v>Auringonottajia
Mix
Sonnenanbeter</v>
      </c>
      <c r="BH365" s="18" t="str">
        <f t="shared" si="147"/>
        <v>Adorateurs du soleil
Mix
Sonnenanbeter</v>
      </c>
      <c r="BI365" s="18" t="str">
        <f t="shared" si="148"/>
        <v>ηλιόλουστες
Mix
Sonnenanbeter</v>
      </c>
      <c r="BJ365" s="18" t="str">
        <f t="shared" si="149"/>
        <v>Grianghortha
Mix
Sonnenanbeter</v>
      </c>
      <c r="BK365" s="18" t="str">
        <f t="shared" si="150"/>
        <v>Sólbaðsfólk
Mix
Sonnenanbeter</v>
      </c>
      <c r="BL365" s="18" t="str">
        <f t="shared" si="151"/>
        <v>Adoratori del sole
Mix
Sonnenanbeter</v>
      </c>
      <c r="BM365" s="18" t="str">
        <f t="shared" si="152"/>
        <v>日向ぼっこミックス
Mix
Sonnenanbeter</v>
      </c>
      <c r="BN365" s="18" t="str">
        <f t="shared" si="153"/>
        <v>Ljubitelji sunčanja
Mix
Sonnenanbeter</v>
      </c>
      <c r="BO365" s="18" t="str">
        <f t="shared" si="154"/>
        <v>Sauļotāji
Mix
Sonnenanbeter</v>
      </c>
      <c r="BP365" s="18" t="str">
        <f t="shared" si="155"/>
        <v>Saulės vonių
Mix
Sonnenanbeter</v>
      </c>
      <c r="BQ365" s="18" t="str">
        <f t="shared" si="156"/>
        <v>Dawk li jgħumu x-xemx
Mix
Sonnenanbeter</v>
      </c>
      <c r="BR365" s="18" t="str">
        <f t="shared" si="157"/>
        <v>Wilde bloemen: zonnebaders
Mix
Sonnenanbeter</v>
      </c>
      <c r="BS365" s="18" t="str">
        <f t="shared" si="158"/>
        <v>Solbadere
Mix
Sonnenanbeter</v>
      </c>
      <c r="BT365" s="18" t="str">
        <f t="shared" si="159"/>
        <v>Polne Kwiaty - Plażowicze
Mix
Sonnenanbeter</v>
      </c>
      <c r="BU365" s="18" t="str">
        <f t="shared" si="160"/>
        <v>Banhistas
Mix
Sonnenanbeter</v>
      </c>
      <c r="BV365" s="18" t="str">
        <f t="shared" si="161"/>
        <v>Flori Sălbatice - Adorator De Soare
Mix
Sonnenanbeter</v>
      </c>
      <c r="BW365" s="18" t="str">
        <f t="shared" si="162"/>
        <v>Vildblommor - Soltillbedjare
Mix
Sonnenanbeter</v>
      </c>
      <c r="BX365" s="18" t="str">
        <f t="shared" si="163"/>
        <v>Opaľujúcich sa
Mix
Sonnenanbeter</v>
      </c>
      <c r="BY365" s="18" t="str">
        <f t="shared" si="164"/>
        <v>Sončniki
Mix
Sonnenanbeter</v>
      </c>
      <c r="BZ365" s="18" t="str">
        <f t="shared" si="165"/>
        <v>Adoradores del sol
Mix
Sonnenanbeter</v>
      </c>
      <c r="CA365" s="18" t="str">
        <f t="shared" si="166"/>
        <v>Opalující se
Mix
Sonnenanbeter</v>
      </c>
      <c r="CB365" s="18" t="str">
        <f t="shared" si="167"/>
        <v>Güneşlenenler
Mix
Sonnenanbeter</v>
      </c>
      <c r="CC365" s="18" t="str">
        <f t="shared" si="168"/>
        <v>Napozók
Mix
Sonnenanbeter</v>
      </c>
    </row>
    <row r="366" spans="2:81" ht="48" x14ac:dyDescent="0.2">
      <c r="B366" s="136">
        <v>364</v>
      </c>
      <c r="C366" s="3">
        <v>18164</v>
      </c>
      <c r="D366" s="98">
        <v>4055473181646</v>
      </c>
      <c r="E366" s="17">
        <v>1.85</v>
      </c>
      <c r="F366" s="17">
        <v>1000</v>
      </c>
      <c r="G366" s="99" t="s">
        <v>940</v>
      </c>
      <c r="H366" s="98" t="s">
        <v>9734</v>
      </c>
      <c r="I366" s="17" t="s">
        <v>9740</v>
      </c>
      <c r="J366" s="17" t="s">
        <v>3110</v>
      </c>
      <c r="M366" s="17"/>
      <c r="P366" s="17"/>
      <c r="S366" s="17"/>
      <c r="V366" s="17"/>
      <c r="Y366" s="17">
        <v>2.95</v>
      </c>
      <c r="Z366" s="101" t="s">
        <v>9344</v>
      </c>
      <c r="AA366" s="101" t="s">
        <v>9345</v>
      </c>
      <c r="AB366" s="101" t="s">
        <v>904</v>
      </c>
      <c r="AC366" s="101" t="s">
        <v>903</v>
      </c>
      <c r="AD366" s="101" t="s">
        <v>9346</v>
      </c>
      <c r="AE366" s="101" t="s">
        <v>9347</v>
      </c>
      <c r="AF366" s="101" t="s">
        <v>2799</v>
      </c>
      <c r="AG366" s="101" t="s">
        <v>9348</v>
      </c>
      <c r="AH366" s="101" t="s">
        <v>9349</v>
      </c>
      <c r="AI366" s="101" t="s">
        <v>9350</v>
      </c>
      <c r="AJ366" s="101" t="s">
        <v>2800</v>
      </c>
      <c r="AK366" s="102" t="s">
        <v>9351</v>
      </c>
      <c r="AL366" s="101" t="s">
        <v>9352</v>
      </c>
      <c r="AM366" s="101" t="s">
        <v>9353</v>
      </c>
      <c r="AN366" s="101" t="s">
        <v>9354</v>
      </c>
      <c r="AO366" s="101" t="s">
        <v>9355</v>
      </c>
      <c r="AP366" s="101" t="s">
        <v>9356</v>
      </c>
      <c r="AQ366" s="101" t="s">
        <v>9357</v>
      </c>
      <c r="AR366" s="101" t="s">
        <v>9358</v>
      </c>
      <c r="AS366" s="101" t="s">
        <v>9359</v>
      </c>
      <c r="AT366" s="101" t="s">
        <v>9360</v>
      </c>
      <c r="AU366" s="101" t="s">
        <v>9361</v>
      </c>
      <c r="AV366" s="101" t="s">
        <v>9362</v>
      </c>
      <c r="AW366" s="101" t="s">
        <v>9363</v>
      </c>
      <c r="AX366" s="101" t="s">
        <v>2801</v>
      </c>
      <c r="AY366" s="101" t="s">
        <v>9364</v>
      </c>
      <c r="AZ366" s="101" t="s">
        <v>9365</v>
      </c>
      <c r="BA366" s="103" t="s">
        <v>9366</v>
      </c>
      <c r="BB366" s="18" t="str">
        <f t="shared" si="141"/>
        <v>поляна с пеперуди
Mix
Schmetterlingswiese</v>
      </c>
      <c r="BC366" s="18" t="str">
        <f t="shared" si="142"/>
        <v>Sommerfugle eng
Mix
Schmetterlingswiese</v>
      </c>
      <c r="BD366" s="18" t="str">
        <f t="shared" si="143"/>
        <v xml:space="preserve">Schmetterlingswiese
Mix
</v>
      </c>
      <c r="BE366" s="18" t="str">
        <f t="shared" si="144"/>
        <v>Bird &amp; Butterfly Mix
Mix
Schmetterlingswiese</v>
      </c>
      <c r="BF366" s="18" t="str">
        <f t="shared" si="145"/>
        <v>Liblika heinamaa
Mix
Schmetterlingswiese</v>
      </c>
      <c r="BG366" s="18" t="str">
        <f t="shared" si="146"/>
        <v>Perhonen niitty
Mix
Schmetterlingswiese</v>
      </c>
      <c r="BH366" s="18" t="str">
        <f t="shared" si="147"/>
        <v>Prairie de papillons
Mix
Schmetterlingswiese</v>
      </c>
      <c r="BI366" s="18" t="str">
        <f t="shared" si="148"/>
        <v>λιβάδι πεταλούδων
Mix
Schmetterlingswiese</v>
      </c>
      <c r="BJ366" s="18" t="str">
        <f t="shared" si="149"/>
        <v>Móinéir féileacán
Mix
Schmetterlingswiese</v>
      </c>
      <c r="BK366" s="18" t="str">
        <f t="shared" si="150"/>
        <v>Fiðrilda tún
Mix
Schmetterlingswiese</v>
      </c>
      <c r="BL366" s="18" t="str">
        <f t="shared" si="151"/>
        <v>Prato per farfalle
Mix
Schmetterlingswiese</v>
      </c>
      <c r="BM366" s="18" t="str">
        <f t="shared" si="152"/>
        <v>バード＆バタフライミックス
Mix
Schmetterlingswiese</v>
      </c>
      <c r="BN366" s="18" t="str">
        <f t="shared" si="153"/>
        <v>Livada leptira
Mix
Schmetterlingswiese</v>
      </c>
      <c r="BO366" s="18" t="str">
        <f t="shared" si="154"/>
        <v>Tauriņu pļava
Mix
Schmetterlingswiese</v>
      </c>
      <c r="BP366" s="18" t="str">
        <f t="shared" si="155"/>
        <v>Drugelių pieva
Mix
Schmetterlingswiese</v>
      </c>
      <c r="BQ366" s="18" t="str">
        <f t="shared" si="156"/>
        <v>Mergħa tal-farfett
Mix
Schmetterlingswiese</v>
      </c>
      <c r="BR366" s="18" t="str">
        <f t="shared" si="157"/>
        <v>Wilde bloemen: vlinderweide
Mix
Schmetterlingswiese</v>
      </c>
      <c r="BS366" s="18" t="str">
        <f t="shared" si="158"/>
        <v>Sommerfugleng
Mix
Schmetterlingswiese</v>
      </c>
      <c r="BT366" s="18" t="str">
        <f t="shared" si="159"/>
        <v>Polne Kwiaty - Motylkowa Łąka
Mix
Schmetterlingswiese</v>
      </c>
      <c r="BU366" s="18" t="str">
        <f t="shared" si="160"/>
        <v>Prado borboleta
Mix
Schmetterlingswiese</v>
      </c>
      <c r="BV366" s="18" t="str">
        <f t="shared" si="161"/>
        <v>Flori Sălbatice - Pajiște Fluture
Mix
Schmetterlingswiese</v>
      </c>
      <c r="BW366" s="18" t="str">
        <f t="shared" si="162"/>
        <v>Vildblommor - Fjäriläng
Mix
Schmetterlingswiese</v>
      </c>
      <c r="BX366" s="18" t="str">
        <f t="shared" si="163"/>
        <v>Motýľová lúka
Mix
Schmetterlingswiese</v>
      </c>
      <c r="BY366" s="18" t="str">
        <f t="shared" si="164"/>
        <v>Travnik metuljev
Mix
Schmetterlingswiese</v>
      </c>
      <c r="BZ366" s="18" t="str">
        <f t="shared" si="165"/>
        <v>Prado para mariposas
Mix
Schmetterlingswiese</v>
      </c>
      <c r="CA366" s="18" t="str">
        <f t="shared" si="166"/>
        <v>Motýlí louka
Mix
Schmetterlingswiese</v>
      </c>
      <c r="CB366" s="18" t="str">
        <f t="shared" si="167"/>
        <v>Kelebek çayır
Mix
Schmetterlingswiese</v>
      </c>
      <c r="CC366" s="18" t="str">
        <f t="shared" si="168"/>
        <v>Lepke rét
Mix
Schmetterlingswiese</v>
      </c>
    </row>
    <row r="367" spans="2:81" x14ac:dyDescent="0.2">
      <c r="B367" s="136">
        <v>365</v>
      </c>
      <c r="C367" s="3">
        <v>18182</v>
      </c>
      <c r="D367" s="98">
        <v>4055473181820</v>
      </c>
      <c r="E367" s="138">
        <v>2.95</v>
      </c>
      <c r="G367" s="99" t="s">
        <v>9754</v>
      </c>
      <c r="H367" s="98" t="s">
        <v>9734</v>
      </c>
      <c r="I367" s="139" t="s">
        <v>9755</v>
      </c>
      <c r="J367" s="139" t="s">
        <v>9755</v>
      </c>
      <c r="Z367" s="17" t="s">
        <v>9794</v>
      </c>
      <c r="AA367" s="17" t="s">
        <v>9832</v>
      </c>
      <c r="AB367" s="17" t="s">
        <v>9871</v>
      </c>
      <c r="AC367" s="17" t="s">
        <v>9910</v>
      </c>
      <c r="AD367" s="17" t="s">
        <v>9910</v>
      </c>
      <c r="AE367" s="17" t="s">
        <v>9910</v>
      </c>
      <c r="AF367" s="17" t="s">
        <v>9987</v>
      </c>
      <c r="AG367" s="17" t="s">
        <v>9910</v>
      </c>
      <c r="AH367" s="17" t="s">
        <v>10045</v>
      </c>
      <c r="AI367" s="17" t="s">
        <v>10083</v>
      </c>
      <c r="AJ367" s="17" t="s">
        <v>10117</v>
      </c>
      <c r="AK367" s="17" t="s">
        <v>10155</v>
      </c>
      <c r="AL367" s="17" t="s">
        <v>9910</v>
      </c>
      <c r="AM367" s="17" t="s">
        <v>10219</v>
      </c>
      <c r="AN367" s="17" t="s">
        <v>10257</v>
      </c>
      <c r="AO367" s="17" t="s">
        <v>10294</v>
      </c>
      <c r="AP367" s="17" t="s">
        <v>10321</v>
      </c>
      <c r="AQ367" s="17" t="s">
        <v>10358</v>
      </c>
      <c r="AR367" s="17" t="s">
        <v>9910</v>
      </c>
      <c r="AS367" s="17" t="s">
        <v>10418</v>
      </c>
      <c r="AT367" s="17" t="s">
        <v>9910</v>
      </c>
      <c r="AU367" s="17" t="s">
        <v>10487</v>
      </c>
      <c r="AV367" s="17" t="s">
        <v>9910</v>
      </c>
      <c r="AW367" s="17" t="s">
        <v>10558</v>
      </c>
      <c r="AX367" s="17" t="s">
        <v>10595</v>
      </c>
      <c r="AY367" s="17" t="s">
        <v>9910</v>
      </c>
      <c r="AZ367" s="17" t="s">
        <v>10660</v>
      </c>
      <c r="BA367" s="140" t="s">
        <v>9910</v>
      </c>
      <c r="BB367" s="18"/>
      <c r="BC367" s="18"/>
      <c r="BD367" s="18"/>
    </row>
    <row r="368" spans="2:81" x14ac:dyDescent="0.2">
      <c r="B368" s="136">
        <v>366</v>
      </c>
      <c r="C368" s="3">
        <v>18188</v>
      </c>
      <c r="D368" s="98">
        <v>4055473181882</v>
      </c>
      <c r="E368" s="138">
        <v>2.95</v>
      </c>
      <c r="G368" s="99" t="s">
        <v>9754</v>
      </c>
      <c r="H368" s="98" t="s">
        <v>9734</v>
      </c>
      <c r="I368" s="139" t="s">
        <v>9756</v>
      </c>
      <c r="J368" s="139" t="s">
        <v>9756</v>
      </c>
      <c r="Z368" s="17" t="s">
        <v>9795</v>
      </c>
      <c r="AA368" s="17" t="s">
        <v>9833</v>
      </c>
      <c r="AB368" s="17" t="s">
        <v>9872</v>
      </c>
      <c r="AC368" s="17" t="s">
        <v>9911</v>
      </c>
      <c r="AD368" s="17" t="s">
        <v>9911</v>
      </c>
      <c r="AE368" s="17" t="s">
        <v>9956</v>
      </c>
      <c r="AF368" s="17" t="s">
        <v>9988</v>
      </c>
      <c r="AG368" s="17" t="s">
        <v>10016</v>
      </c>
      <c r="AH368" s="17" t="s">
        <v>10046</v>
      </c>
      <c r="AI368" s="17" t="s">
        <v>10084</v>
      </c>
      <c r="AJ368" s="17" t="s">
        <v>10118</v>
      </c>
      <c r="AK368" s="17" t="s">
        <v>10156</v>
      </c>
      <c r="AL368" s="17" t="s">
        <v>9911</v>
      </c>
      <c r="AM368" s="17" t="s">
        <v>10220</v>
      </c>
      <c r="AN368" s="17" t="s">
        <v>10258</v>
      </c>
      <c r="AO368" s="17" t="s">
        <v>10295</v>
      </c>
      <c r="AP368" s="17" t="s">
        <v>10322</v>
      </c>
      <c r="AQ368" s="17" t="s">
        <v>10359</v>
      </c>
      <c r="AR368" s="17" t="s">
        <v>9911</v>
      </c>
      <c r="AS368" s="17" t="s">
        <v>10419</v>
      </c>
      <c r="AT368" s="17" t="s">
        <v>9911</v>
      </c>
      <c r="AU368" s="17" t="s">
        <v>10488</v>
      </c>
      <c r="AV368" s="17" t="s">
        <v>10520</v>
      </c>
      <c r="AW368" s="17" t="s">
        <v>10559</v>
      </c>
      <c r="AX368" s="17" t="s">
        <v>10596</v>
      </c>
      <c r="AY368" s="17" t="s">
        <v>10626</v>
      </c>
      <c r="AZ368" s="17" t="s">
        <v>10661</v>
      </c>
      <c r="BA368" s="140" t="s">
        <v>10699</v>
      </c>
      <c r="BB368" s="18"/>
      <c r="BC368" s="18"/>
      <c r="BD368" s="18"/>
    </row>
    <row r="369" spans="2:56" x14ac:dyDescent="0.2">
      <c r="B369" s="136">
        <v>367</v>
      </c>
      <c r="C369" s="3">
        <v>12801</v>
      </c>
      <c r="D369" s="98">
        <v>4055473128016</v>
      </c>
      <c r="E369" s="138">
        <v>14.45</v>
      </c>
      <c r="G369" s="99" t="s">
        <v>9754</v>
      </c>
      <c r="H369" s="98" t="s">
        <v>9734</v>
      </c>
      <c r="I369" s="139" t="s">
        <v>9757</v>
      </c>
      <c r="J369" s="139" t="s">
        <v>9757</v>
      </c>
      <c r="Z369" s="17" t="s">
        <v>9796</v>
      </c>
      <c r="AA369" s="17" t="s">
        <v>9834</v>
      </c>
      <c r="AB369" s="17" t="s">
        <v>9873</v>
      </c>
      <c r="AC369" s="17" t="s">
        <v>9912</v>
      </c>
      <c r="AD369" s="17" t="s">
        <v>9912</v>
      </c>
      <c r="AE369" s="17" t="s">
        <v>9957</v>
      </c>
      <c r="AF369" s="17" t="s">
        <v>9912</v>
      </c>
      <c r="AG369" s="17" t="s">
        <v>10017</v>
      </c>
      <c r="AH369" s="17" t="s">
        <v>10047</v>
      </c>
      <c r="AI369" s="17" t="s">
        <v>10085</v>
      </c>
      <c r="AJ369" s="17" t="s">
        <v>10119</v>
      </c>
      <c r="AK369" s="17" t="s">
        <v>10157</v>
      </c>
      <c r="AL369" s="17" t="s">
        <v>9912</v>
      </c>
      <c r="AM369" s="17" t="s">
        <v>10221</v>
      </c>
      <c r="AN369" s="17" t="s">
        <v>10259</v>
      </c>
      <c r="AO369" s="17" t="s">
        <v>10296</v>
      </c>
      <c r="AP369" s="17" t="s">
        <v>10323</v>
      </c>
      <c r="AQ369" s="17" t="s">
        <v>10360</v>
      </c>
      <c r="AR369" s="17" t="s">
        <v>10389</v>
      </c>
      <c r="AS369" s="17" t="s">
        <v>10420</v>
      </c>
      <c r="AT369" s="17" t="s">
        <v>9912</v>
      </c>
      <c r="AU369" s="17" t="s">
        <v>10489</v>
      </c>
      <c r="AV369" s="17" t="s">
        <v>10521</v>
      </c>
      <c r="AW369" s="17" t="s">
        <v>10560</v>
      </c>
      <c r="AX369" s="17" t="s">
        <v>10597</v>
      </c>
      <c r="AY369" s="17" t="s">
        <v>10627</v>
      </c>
      <c r="AZ369" s="17" t="s">
        <v>10662</v>
      </c>
      <c r="BA369" s="140" t="s">
        <v>9912</v>
      </c>
      <c r="BB369" s="18"/>
      <c r="BC369" s="18"/>
      <c r="BD369" s="18"/>
    </row>
    <row r="370" spans="2:56" x14ac:dyDescent="0.2">
      <c r="B370" s="136">
        <v>368</v>
      </c>
      <c r="C370" s="3">
        <v>12802</v>
      </c>
      <c r="D370" s="98">
        <v>4055473128023</v>
      </c>
      <c r="E370" s="138">
        <v>14.45</v>
      </c>
      <c r="G370" s="99" t="s">
        <v>9754</v>
      </c>
      <c r="H370" s="98" t="s">
        <v>9734</v>
      </c>
      <c r="I370" s="139" t="s">
        <v>9758</v>
      </c>
      <c r="J370" s="139" t="s">
        <v>9758</v>
      </c>
      <c r="Z370" s="17" t="s">
        <v>9797</v>
      </c>
      <c r="AA370" s="17" t="s">
        <v>9835</v>
      </c>
      <c r="AB370" s="17" t="s">
        <v>9874</v>
      </c>
      <c r="AC370" s="17" t="s">
        <v>9913</v>
      </c>
      <c r="AD370" s="17" t="s">
        <v>9930</v>
      </c>
      <c r="AE370" s="17" t="s">
        <v>9958</v>
      </c>
      <c r="AF370" s="17" t="s">
        <v>9989</v>
      </c>
      <c r="AG370" s="17" t="s">
        <v>10018</v>
      </c>
      <c r="AH370" s="17" t="s">
        <v>10048</v>
      </c>
      <c r="AI370" s="17" t="s">
        <v>10086</v>
      </c>
      <c r="AJ370" s="17" t="s">
        <v>10120</v>
      </c>
      <c r="AK370" s="17" t="s">
        <v>10158</v>
      </c>
      <c r="AL370" s="17" t="s">
        <v>10193</v>
      </c>
      <c r="AM370" s="17" t="s">
        <v>10222</v>
      </c>
      <c r="AN370" s="17" t="s">
        <v>10260</v>
      </c>
      <c r="AO370" s="17" t="s">
        <v>10297</v>
      </c>
      <c r="AP370" s="17" t="s">
        <v>10324</v>
      </c>
      <c r="AQ370" s="17" t="s">
        <v>10361</v>
      </c>
      <c r="AR370" s="17" t="s">
        <v>10390</v>
      </c>
      <c r="AS370" s="17" t="s">
        <v>10421</v>
      </c>
      <c r="AT370" s="17" t="s">
        <v>10457</v>
      </c>
      <c r="AU370" s="17" t="s">
        <v>10490</v>
      </c>
      <c r="AV370" s="17" t="s">
        <v>10522</v>
      </c>
      <c r="AW370" s="17" t="s">
        <v>10561</v>
      </c>
      <c r="AX370" s="17" t="s">
        <v>10598</v>
      </c>
      <c r="AY370" s="17" t="s">
        <v>10628</v>
      </c>
      <c r="AZ370" s="17" t="s">
        <v>10663</v>
      </c>
      <c r="BA370" s="140" t="s">
        <v>10700</v>
      </c>
      <c r="BB370" s="18"/>
      <c r="BC370" s="18"/>
      <c r="BD370" s="18"/>
    </row>
    <row r="371" spans="2:56" x14ac:dyDescent="0.2">
      <c r="B371" s="136">
        <v>369</v>
      </c>
      <c r="C371" s="3">
        <v>12803</v>
      </c>
      <c r="D371" s="98">
        <v>4055473128030</v>
      </c>
      <c r="E371" s="138">
        <v>14.45</v>
      </c>
      <c r="G371" s="99" t="s">
        <v>9754</v>
      </c>
      <c r="H371" s="98" t="s">
        <v>9734</v>
      </c>
      <c r="I371" s="139" t="s">
        <v>9759</v>
      </c>
      <c r="J371" s="139" t="s">
        <v>9759</v>
      </c>
      <c r="Z371" s="17" t="s">
        <v>9798</v>
      </c>
      <c r="AA371" s="17" t="s">
        <v>9836</v>
      </c>
      <c r="AB371" s="17" t="s">
        <v>9875</v>
      </c>
      <c r="AC371" s="17" t="s">
        <v>9914</v>
      </c>
      <c r="AD371" s="17" t="s">
        <v>9931</v>
      </c>
      <c r="AE371" s="17" t="s">
        <v>9959</v>
      </c>
      <c r="AF371" s="17" t="s">
        <v>9990</v>
      </c>
      <c r="AG371" s="17" t="s">
        <v>10019</v>
      </c>
      <c r="AH371" s="17" t="s">
        <v>10049</v>
      </c>
      <c r="AI371" s="17" t="s">
        <v>10087</v>
      </c>
      <c r="AJ371" s="17" t="s">
        <v>10121</v>
      </c>
      <c r="AK371" s="17" t="s">
        <v>10159</v>
      </c>
      <c r="AL371" s="17" t="s">
        <v>10194</v>
      </c>
      <c r="AM371" s="17" t="s">
        <v>10223</v>
      </c>
      <c r="AN371" s="17" t="s">
        <v>10261</v>
      </c>
      <c r="AO371" s="17" t="s">
        <v>10298</v>
      </c>
      <c r="AP371" s="17" t="s">
        <v>10325</v>
      </c>
      <c r="AQ371" s="17" t="s">
        <v>10362</v>
      </c>
      <c r="AR371" s="17" t="s">
        <v>10391</v>
      </c>
      <c r="AS371" s="17" t="s">
        <v>10422</v>
      </c>
      <c r="AT371" s="17" t="s">
        <v>10458</v>
      </c>
      <c r="AU371" s="17" t="s">
        <v>10491</v>
      </c>
      <c r="AV371" s="17" t="s">
        <v>10523</v>
      </c>
      <c r="AW371" s="17" t="s">
        <v>10562</v>
      </c>
      <c r="AX371" s="17" t="s">
        <v>10599</v>
      </c>
      <c r="AY371" s="17" t="s">
        <v>10629</v>
      </c>
      <c r="AZ371" s="17" t="s">
        <v>10664</v>
      </c>
      <c r="BA371" s="140" t="s">
        <v>10701</v>
      </c>
      <c r="BB371" s="18"/>
      <c r="BC371" s="18"/>
      <c r="BD371" s="18"/>
    </row>
    <row r="372" spans="2:56" x14ac:dyDescent="0.2">
      <c r="B372" s="136">
        <v>370</v>
      </c>
      <c r="C372" s="3">
        <v>12804</v>
      </c>
      <c r="D372" s="98">
        <v>4055473128047</v>
      </c>
      <c r="E372" s="138">
        <v>14.45</v>
      </c>
      <c r="G372" s="99" t="s">
        <v>9754</v>
      </c>
      <c r="H372" s="98" t="s">
        <v>9734</v>
      </c>
      <c r="I372" s="139" t="s">
        <v>9760</v>
      </c>
      <c r="J372" s="139" t="s">
        <v>9760</v>
      </c>
      <c r="Z372" s="17" t="s">
        <v>9799</v>
      </c>
      <c r="AA372" s="17" t="s">
        <v>9837</v>
      </c>
      <c r="AB372" s="17" t="s">
        <v>9876</v>
      </c>
      <c r="AC372" s="17" t="s">
        <v>9915</v>
      </c>
      <c r="AD372" s="17" t="s">
        <v>9932</v>
      </c>
      <c r="AE372" s="17" t="s">
        <v>9960</v>
      </c>
      <c r="AF372" s="17" t="s">
        <v>9915</v>
      </c>
      <c r="AG372" s="17" t="s">
        <v>10020</v>
      </c>
      <c r="AH372" s="17" t="s">
        <v>10050</v>
      </c>
      <c r="AI372" s="17" t="s">
        <v>10088</v>
      </c>
      <c r="AJ372" s="17" t="s">
        <v>10122</v>
      </c>
      <c r="AK372" s="17" t="s">
        <v>10160</v>
      </c>
      <c r="AL372" s="17" t="s">
        <v>9915</v>
      </c>
      <c r="AM372" s="17" t="s">
        <v>10224</v>
      </c>
      <c r="AN372" s="17" t="s">
        <v>10262</v>
      </c>
      <c r="AO372" s="17" t="s">
        <v>9915</v>
      </c>
      <c r="AP372" s="17" t="s">
        <v>10326</v>
      </c>
      <c r="AQ372" s="17" t="s">
        <v>10363</v>
      </c>
      <c r="AR372" s="17" t="s">
        <v>10392</v>
      </c>
      <c r="AS372" s="17" t="s">
        <v>10423</v>
      </c>
      <c r="AT372" s="17" t="s">
        <v>10459</v>
      </c>
      <c r="AU372" s="17" t="s">
        <v>10492</v>
      </c>
      <c r="AV372" s="17" t="s">
        <v>10524</v>
      </c>
      <c r="AW372" s="17" t="s">
        <v>10563</v>
      </c>
      <c r="AX372" s="17" t="s">
        <v>10600</v>
      </c>
      <c r="AY372" s="17" t="s">
        <v>10630</v>
      </c>
      <c r="AZ372" s="17" t="s">
        <v>10665</v>
      </c>
      <c r="BA372" s="140" t="s">
        <v>10702</v>
      </c>
      <c r="BB372" s="18"/>
      <c r="BC372" s="18"/>
      <c r="BD372" s="18"/>
    </row>
    <row r="373" spans="2:56" x14ac:dyDescent="0.2">
      <c r="B373" s="136">
        <v>371</v>
      </c>
      <c r="C373" s="3">
        <v>12805</v>
      </c>
      <c r="D373" s="98">
        <v>4055473128054</v>
      </c>
      <c r="E373" s="138">
        <v>14.45</v>
      </c>
      <c r="G373" s="99" t="s">
        <v>9754</v>
      </c>
      <c r="H373" s="98" t="s">
        <v>9734</v>
      </c>
      <c r="I373" s="139" t="s">
        <v>9761</v>
      </c>
      <c r="J373" s="139" t="s">
        <v>9761</v>
      </c>
      <c r="Z373" s="17" t="s">
        <v>9800</v>
      </c>
      <c r="AA373" s="17" t="s">
        <v>9838</v>
      </c>
      <c r="AB373" s="17" t="s">
        <v>9877</v>
      </c>
      <c r="AC373" s="17" t="s">
        <v>9838</v>
      </c>
      <c r="AD373" s="17" t="s">
        <v>9933</v>
      </c>
      <c r="AE373" s="17" t="s">
        <v>9961</v>
      </c>
      <c r="AF373" s="17" t="s">
        <v>9838</v>
      </c>
      <c r="AG373" s="17" t="s">
        <v>10021</v>
      </c>
      <c r="AH373" s="17" t="s">
        <v>10051</v>
      </c>
      <c r="AI373" s="17" t="s">
        <v>10089</v>
      </c>
      <c r="AJ373" s="17" t="s">
        <v>10123</v>
      </c>
      <c r="AK373" s="17" t="s">
        <v>10161</v>
      </c>
      <c r="AL373" s="17" t="s">
        <v>9838</v>
      </c>
      <c r="AM373" s="17" t="s">
        <v>10225</v>
      </c>
      <c r="AN373" s="17" t="s">
        <v>10263</v>
      </c>
      <c r="AO373" s="17" t="s">
        <v>9838</v>
      </c>
      <c r="AP373" s="17" t="s">
        <v>10327</v>
      </c>
      <c r="AQ373" s="17" t="s">
        <v>10364</v>
      </c>
      <c r="AR373" s="17" t="s">
        <v>10393</v>
      </c>
      <c r="AS373" s="17" t="s">
        <v>10424</v>
      </c>
      <c r="AT373" s="17" t="s">
        <v>10460</v>
      </c>
      <c r="AU373" s="17" t="s">
        <v>10493</v>
      </c>
      <c r="AV373" s="17" t="s">
        <v>10525</v>
      </c>
      <c r="AW373" s="17" t="s">
        <v>10564</v>
      </c>
      <c r="AX373" s="17" t="s">
        <v>10601</v>
      </c>
      <c r="AY373" s="17" t="s">
        <v>10631</v>
      </c>
      <c r="AZ373" s="17" t="s">
        <v>10666</v>
      </c>
      <c r="BA373" s="140" t="s">
        <v>10703</v>
      </c>
      <c r="BB373" s="18"/>
      <c r="BC373" s="18"/>
      <c r="BD373" s="18"/>
    </row>
    <row r="374" spans="2:56" x14ac:dyDescent="0.2">
      <c r="B374" s="136">
        <v>372</v>
      </c>
      <c r="C374" s="3">
        <v>12806</v>
      </c>
      <c r="D374" s="98">
        <v>4055473128061</v>
      </c>
      <c r="E374" s="138">
        <v>14.45</v>
      </c>
      <c r="G374" s="99" t="s">
        <v>9754</v>
      </c>
      <c r="H374" s="98" t="s">
        <v>9734</v>
      </c>
      <c r="I374" s="139" t="s">
        <v>9762</v>
      </c>
      <c r="J374" s="139" t="s">
        <v>9762</v>
      </c>
      <c r="Z374" s="17" t="s">
        <v>9801</v>
      </c>
      <c r="AA374" s="17" t="s">
        <v>9839</v>
      </c>
      <c r="AB374" s="17" t="s">
        <v>9878</v>
      </c>
      <c r="AC374" s="17" t="s">
        <v>9916</v>
      </c>
      <c r="AD374" s="17" t="s">
        <v>9934</v>
      </c>
      <c r="AE374" s="17" t="s">
        <v>9962</v>
      </c>
      <c r="AF374" s="17" t="s">
        <v>9991</v>
      </c>
      <c r="AG374" s="17" t="s">
        <v>10022</v>
      </c>
      <c r="AH374" s="17" t="s">
        <v>10052</v>
      </c>
      <c r="AI374" s="17" t="s">
        <v>10090</v>
      </c>
      <c r="AJ374" s="17" t="s">
        <v>10124</v>
      </c>
      <c r="AK374" s="17" t="s">
        <v>10162</v>
      </c>
      <c r="AL374" s="17" t="s">
        <v>10195</v>
      </c>
      <c r="AM374" s="17" t="s">
        <v>10226</v>
      </c>
      <c r="AN374" s="17" t="s">
        <v>10264</v>
      </c>
      <c r="AO374" s="17" t="s">
        <v>10299</v>
      </c>
      <c r="AP374" s="17" t="s">
        <v>10328</v>
      </c>
      <c r="AQ374" s="17" t="s">
        <v>10365</v>
      </c>
      <c r="AR374" s="17" t="s">
        <v>10394</v>
      </c>
      <c r="AS374" s="17" t="s">
        <v>10425</v>
      </c>
      <c r="AT374" s="17" t="s">
        <v>10461</v>
      </c>
      <c r="AU374" s="17" t="s">
        <v>10494</v>
      </c>
      <c r="AV374" s="17" t="s">
        <v>10526</v>
      </c>
      <c r="AW374" s="17" t="s">
        <v>10565</v>
      </c>
      <c r="AX374" s="17" t="s">
        <v>10602</v>
      </c>
      <c r="AY374" s="17" t="s">
        <v>10632</v>
      </c>
      <c r="AZ374" s="17" t="s">
        <v>10667</v>
      </c>
      <c r="BA374" s="140" t="s">
        <v>10704</v>
      </c>
      <c r="BB374" s="18"/>
      <c r="BC374" s="18"/>
      <c r="BD374" s="18"/>
    </row>
    <row r="375" spans="2:56" x14ac:dyDescent="0.2">
      <c r="B375" s="136">
        <v>373</v>
      </c>
      <c r="C375" s="3">
        <v>18186</v>
      </c>
      <c r="D375" s="98">
        <v>4055473181868</v>
      </c>
      <c r="E375" s="138">
        <v>2.4500000000000002</v>
      </c>
      <c r="G375" s="99" t="s">
        <v>9754</v>
      </c>
      <c r="H375" s="98" t="s">
        <v>9734</v>
      </c>
      <c r="I375" s="139" t="s">
        <v>9763</v>
      </c>
      <c r="J375" s="139" t="s">
        <v>9763</v>
      </c>
      <c r="Z375" s="17" t="s">
        <v>9802</v>
      </c>
      <c r="AA375" s="17" t="s">
        <v>9840</v>
      </c>
      <c r="AB375" s="17" t="s">
        <v>9840</v>
      </c>
      <c r="AC375" s="17" t="s">
        <v>9840</v>
      </c>
      <c r="AD375" s="17" t="s">
        <v>9840</v>
      </c>
      <c r="AE375" s="17" t="s">
        <v>9963</v>
      </c>
      <c r="AF375" s="17" t="s">
        <v>9840</v>
      </c>
      <c r="AG375" s="17" t="s">
        <v>9840</v>
      </c>
      <c r="AH375" s="17" t="s">
        <v>10053</v>
      </c>
      <c r="AI375" s="17" t="s">
        <v>9840</v>
      </c>
      <c r="AJ375" s="17" t="s">
        <v>10125</v>
      </c>
      <c r="AK375" s="17" t="s">
        <v>10163</v>
      </c>
      <c r="AL375" s="17" t="s">
        <v>9840</v>
      </c>
      <c r="AM375" s="17" t="s">
        <v>10227</v>
      </c>
      <c r="AN375" s="17" t="s">
        <v>10265</v>
      </c>
      <c r="AO375" s="17" t="s">
        <v>9840</v>
      </c>
      <c r="AP375" s="17" t="s">
        <v>10329</v>
      </c>
      <c r="AQ375" s="17" t="s">
        <v>9840</v>
      </c>
      <c r="AR375" s="17" t="s">
        <v>9840</v>
      </c>
      <c r="AS375" s="17" t="s">
        <v>10426</v>
      </c>
      <c r="AT375" s="17" t="s">
        <v>9840</v>
      </c>
      <c r="AU375" s="17" t="s">
        <v>10495</v>
      </c>
      <c r="AV375" s="17" t="s">
        <v>10527</v>
      </c>
      <c r="AW375" s="17" t="s">
        <v>10566</v>
      </c>
      <c r="AX375" s="17" t="s">
        <v>9840</v>
      </c>
      <c r="AY375" s="17" t="s">
        <v>10633</v>
      </c>
      <c r="AZ375" s="17" t="s">
        <v>10668</v>
      </c>
      <c r="BA375" s="140" t="s">
        <v>10705</v>
      </c>
      <c r="BB375" s="18"/>
      <c r="BC375" s="18"/>
      <c r="BD375" s="18"/>
    </row>
    <row r="376" spans="2:56" x14ac:dyDescent="0.2">
      <c r="B376" s="136">
        <v>374</v>
      </c>
      <c r="C376" s="3">
        <v>18187</v>
      </c>
      <c r="D376" s="98">
        <v>4055473181875</v>
      </c>
      <c r="E376" s="138">
        <v>2.4500000000000002</v>
      </c>
      <c r="G376" s="99" t="s">
        <v>9754</v>
      </c>
      <c r="H376" s="98" t="s">
        <v>9734</v>
      </c>
      <c r="I376" s="139" t="s">
        <v>9764</v>
      </c>
      <c r="J376" s="139" t="s">
        <v>9764</v>
      </c>
      <c r="Z376" s="17" t="s">
        <v>9803</v>
      </c>
      <c r="AA376" s="17" t="s">
        <v>9841</v>
      </c>
      <c r="AB376" s="17" t="s">
        <v>9879</v>
      </c>
      <c r="AC376" s="17" t="s">
        <v>9841</v>
      </c>
      <c r="AD376" s="17" t="s">
        <v>9841</v>
      </c>
      <c r="AE376" s="17" t="s">
        <v>9841</v>
      </c>
      <c r="AF376" s="17" t="s">
        <v>9841</v>
      </c>
      <c r="AG376" s="17" t="s">
        <v>9841</v>
      </c>
      <c r="AH376" s="17" t="s">
        <v>10054</v>
      </c>
      <c r="AI376" s="17" t="s">
        <v>9841</v>
      </c>
      <c r="AJ376" s="17" t="s">
        <v>10126</v>
      </c>
      <c r="AK376" s="17" t="s">
        <v>10164</v>
      </c>
      <c r="AL376" s="17" t="s">
        <v>9841</v>
      </c>
      <c r="AM376" s="17" t="s">
        <v>10228</v>
      </c>
      <c r="AN376" s="17" t="s">
        <v>10266</v>
      </c>
      <c r="AO376" s="17" t="s">
        <v>9841</v>
      </c>
      <c r="AP376" s="17" t="s">
        <v>10330</v>
      </c>
      <c r="AQ376" s="17" t="s">
        <v>10366</v>
      </c>
      <c r="AR376" s="17" t="s">
        <v>9841</v>
      </c>
      <c r="AS376" s="17" t="s">
        <v>10427</v>
      </c>
      <c r="AT376" s="17" t="s">
        <v>9841</v>
      </c>
      <c r="AU376" s="17" t="s">
        <v>10496</v>
      </c>
      <c r="AV376" s="17" t="s">
        <v>10528</v>
      </c>
      <c r="AW376" s="17" t="s">
        <v>10567</v>
      </c>
      <c r="AX376" s="17" t="s">
        <v>10603</v>
      </c>
      <c r="AY376" s="17" t="s">
        <v>10634</v>
      </c>
      <c r="AZ376" s="17" t="s">
        <v>10669</v>
      </c>
      <c r="BA376" s="140" t="s">
        <v>9841</v>
      </c>
      <c r="BB376" s="18"/>
      <c r="BC376" s="18"/>
      <c r="BD376" s="18"/>
    </row>
    <row r="377" spans="2:56" x14ac:dyDescent="0.2">
      <c r="B377" s="136">
        <v>375</v>
      </c>
      <c r="C377" s="3">
        <v>18190</v>
      </c>
      <c r="D377" s="98">
        <v>4055473181905</v>
      </c>
      <c r="E377" s="138">
        <v>2.4500000000000002</v>
      </c>
      <c r="G377" s="99" t="s">
        <v>9754</v>
      </c>
      <c r="H377" s="98" t="s">
        <v>9734</v>
      </c>
      <c r="I377" s="139" t="s">
        <v>9765</v>
      </c>
      <c r="J377" s="139" t="s">
        <v>9765</v>
      </c>
      <c r="Z377" s="17" t="s">
        <v>9804</v>
      </c>
      <c r="AA377" s="17" t="s">
        <v>9842</v>
      </c>
      <c r="AB377" s="17" t="s">
        <v>9880</v>
      </c>
      <c r="AC377" s="17" t="s">
        <v>9842</v>
      </c>
      <c r="AD377" s="17" t="s">
        <v>9842</v>
      </c>
      <c r="AE377" s="17" t="s">
        <v>9964</v>
      </c>
      <c r="AF377" s="17" t="s">
        <v>9842</v>
      </c>
      <c r="AG377" s="17" t="s">
        <v>10023</v>
      </c>
      <c r="AH377" s="17" t="s">
        <v>10055</v>
      </c>
      <c r="AI377" s="17" t="s">
        <v>10091</v>
      </c>
      <c r="AJ377" s="17" t="s">
        <v>10127</v>
      </c>
      <c r="AK377" s="17" t="s">
        <v>10165</v>
      </c>
      <c r="AL377" s="17" t="s">
        <v>10196</v>
      </c>
      <c r="AM377" s="17" t="s">
        <v>10229</v>
      </c>
      <c r="AN377" s="17" t="s">
        <v>10267</v>
      </c>
      <c r="AO377" s="17" t="s">
        <v>9842</v>
      </c>
      <c r="AP377" s="17" t="s">
        <v>10331</v>
      </c>
      <c r="AQ377" s="17" t="s">
        <v>10367</v>
      </c>
      <c r="AR377" s="17" t="s">
        <v>9842</v>
      </c>
      <c r="AS377" s="17" t="s">
        <v>10428</v>
      </c>
      <c r="AT377" s="17" t="s">
        <v>10462</v>
      </c>
      <c r="AU377" s="17" t="s">
        <v>10497</v>
      </c>
      <c r="AV377" s="17" t="s">
        <v>10529</v>
      </c>
      <c r="AW377" s="17" t="s">
        <v>9842</v>
      </c>
      <c r="AX377" s="17" t="s">
        <v>10604</v>
      </c>
      <c r="AY377" s="17" t="s">
        <v>10635</v>
      </c>
      <c r="AZ377" s="17" t="s">
        <v>10670</v>
      </c>
      <c r="BA377" s="140" t="s">
        <v>10706</v>
      </c>
      <c r="BB377" s="18"/>
      <c r="BC377" s="18"/>
      <c r="BD377" s="18"/>
    </row>
    <row r="378" spans="2:56" x14ac:dyDescent="0.2">
      <c r="B378" s="136">
        <v>376</v>
      </c>
      <c r="C378" s="3">
        <v>18191</v>
      </c>
      <c r="D378" s="98">
        <v>4055473181912</v>
      </c>
      <c r="E378" s="138">
        <v>2.4500000000000002</v>
      </c>
      <c r="G378" s="99" t="s">
        <v>9754</v>
      </c>
      <c r="H378" s="98" t="s">
        <v>9734</v>
      </c>
      <c r="I378" s="139" t="s">
        <v>9766</v>
      </c>
      <c r="J378" s="139" t="s">
        <v>9766</v>
      </c>
      <c r="Z378" s="17" t="s">
        <v>9805</v>
      </c>
      <c r="AA378" s="17" t="s">
        <v>9843</v>
      </c>
      <c r="AB378" s="17" t="s">
        <v>9881</v>
      </c>
      <c r="AC378" s="17" t="s">
        <v>9843</v>
      </c>
      <c r="AD378" s="17" t="s">
        <v>9843</v>
      </c>
      <c r="AE378" s="17" t="s">
        <v>9843</v>
      </c>
      <c r="AF378" s="17" t="s">
        <v>9992</v>
      </c>
      <c r="AG378" s="17" t="s">
        <v>9843</v>
      </c>
      <c r="AH378" s="17" t="s">
        <v>10056</v>
      </c>
      <c r="AI378" s="17" t="s">
        <v>10092</v>
      </c>
      <c r="AJ378" s="17" t="s">
        <v>10128</v>
      </c>
      <c r="AK378" s="17" t="s">
        <v>10166</v>
      </c>
      <c r="AL378" s="17" t="s">
        <v>10197</v>
      </c>
      <c r="AM378" s="17" t="s">
        <v>10230</v>
      </c>
      <c r="AN378" s="17" t="s">
        <v>10268</v>
      </c>
      <c r="AO378" s="17" t="s">
        <v>10300</v>
      </c>
      <c r="AP378" s="17" t="s">
        <v>10332</v>
      </c>
      <c r="AQ378" s="17" t="s">
        <v>10368</v>
      </c>
      <c r="AR378" s="17" t="s">
        <v>9843</v>
      </c>
      <c r="AS378" s="17" t="s">
        <v>10429</v>
      </c>
      <c r="AT378" s="17" t="s">
        <v>9843</v>
      </c>
      <c r="AU378" s="17" t="s">
        <v>10498</v>
      </c>
      <c r="AV378" s="17" t="s">
        <v>10530</v>
      </c>
      <c r="AW378" s="17" t="s">
        <v>10568</v>
      </c>
      <c r="AX378" s="17" t="s">
        <v>10605</v>
      </c>
      <c r="AY378" s="17" t="s">
        <v>10636</v>
      </c>
      <c r="AZ378" s="17" t="s">
        <v>10671</v>
      </c>
      <c r="BA378" s="140" t="s">
        <v>10707</v>
      </c>
      <c r="BB378" s="18"/>
      <c r="BC378" s="18"/>
      <c r="BD378" s="18"/>
    </row>
    <row r="379" spans="2:56" x14ac:dyDescent="0.2">
      <c r="B379" s="136">
        <v>377</v>
      </c>
      <c r="C379" s="3">
        <v>18849</v>
      </c>
      <c r="D379" s="98">
        <v>4055473188492</v>
      </c>
      <c r="E379" s="138">
        <v>7.45</v>
      </c>
      <c r="G379" s="99" t="s">
        <v>9754</v>
      </c>
      <c r="H379" s="98" t="s">
        <v>9734</v>
      </c>
      <c r="I379" s="139" t="s">
        <v>9767</v>
      </c>
      <c r="J379" s="139" t="s">
        <v>9767</v>
      </c>
      <c r="Z379" s="17" t="s">
        <v>9806</v>
      </c>
      <c r="AA379" s="17" t="s">
        <v>9844</v>
      </c>
      <c r="AB379" s="17" t="s">
        <v>9882</v>
      </c>
      <c r="AC379" s="17" t="s">
        <v>9844</v>
      </c>
      <c r="AD379" s="17" t="s">
        <v>9935</v>
      </c>
      <c r="AE379" s="17" t="s">
        <v>9965</v>
      </c>
      <c r="AF379" s="17" t="s">
        <v>9993</v>
      </c>
      <c r="AG379" s="17" t="s">
        <v>10024</v>
      </c>
      <c r="AH379" s="17" t="s">
        <v>10057</v>
      </c>
      <c r="AI379" s="17" t="s">
        <v>10093</v>
      </c>
      <c r="AJ379" s="17" t="s">
        <v>10129</v>
      </c>
      <c r="AK379" s="17" t="s">
        <v>10167</v>
      </c>
      <c r="AL379" s="17" t="s">
        <v>10198</v>
      </c>
      <c r="AM379" s="17" t="s">
        <v>10231</v>
      </c>
      <c r="AN379" s="17" t="s">
        <v>10269</v>
      </c>
      <c r="AO379" s="17" t="s">
        <v>9844</v>
      </c>
      <c r="AP379" s="17" t="s">
        <v>10333</v>
      </c>
      <c r="AQ379" s="17" t="s">
        <v>10369</v>
      </c>
      <c r="AR379" s="17" t="s">
        <v>10395</v>
      </c>
      <c r="AS379" s="17" t="s">
        <v>10430</v>
      </c>
      <c r="AT379" s="17" t="s">
        <v>10463</v>
      </c>
      <c r="AU379" s="17" t="s">
        <v>10499</v>
      </c>
      <c r="AV379" s="17" t="s">
        <v>10531</v>
      </c>
      <c r="AW379" s="17" t="s">
        <v>10569</v>
      </c>
      <c r="AX379" s="17" t="s">
        <v>10606</v>
      </c>
      <c r="AY379" s="17" t="s">
        <v>10637</v>
      </c>
      <c r="AZ379" s="17" t="s">
        <v>10672</v>
      </c>
      <c r="BA379" s="140" t="s">
        <v>10708</v>
      </c>
      <c r="BB379" s="18"/>
      <c r="BC379" s="18"/>
      <c r="BD379" s="18"/>
    </row>
    <row r="380" spans="2:56" x14ac:dyDescent="0.2">
      <c r="B380" s="136">
        <v>378</v>
      </c>
      <c r="C380" s="3">
        <v>18850</v>
      </c>
      <c r="D380" s="98">
        <v>4055473188508</v>
      </c>
      <c r="E380" s="138">
        <v>3.45</v>
      </c>
      <c r="G380" s="99" t="s">
        <v>9754</v>
      </c>
      <c r="H380" s="98" t="s">
        <v>9734</v>
      </c>
      <c r="I380" s="139" t="s">
        <v>9768</v>
      </c>
      <c r="J380" s="139" t="s">
        <v>9768</v>
      </c>
      <c r="Z380" s="17" t="s">
        <v>9807</v>
      </c>
      <c r="AA380" s="17" t="s">
        <v>9845</v>
      </c>
      <c r="AB380" s="17" t="s">
        <v>9883</v>
      </c>
      <c r="AC380" s="17" t="s">
        <v>9845</v>
      </c>
      <c r="AD380" s="17" t="s">
        <v>9936</v>
      </c>
      <c r="AE380" s="17" t="s">
        <v>9966</v>
      </c>
      <c r="AF380" s="17" t="s">
        <v>9994</v>
      </c>
      <c r="AG380" s="17" t="s">
        <v>10025</v>
      </c>
      <c r="AH380" s="17" t="s">
        <v>10058</v>
      </c>
      <c r="AI380" s="17" t="s">
        <v>10094</v>
      </c>
      <c r="AJ380" s="17" t="s">
        <v>10130</v>
      </c>
      <c r="AK380" s="17" t="s">
        <v>10168</v>
      </c>
      <c r="AL380" s="17" t="s">
        <v>10199</v>
      </c>
      <c r="AM380" s="17" t="s">
        <v>10232</v>
      </c>
      <c r="AN380" s="17" t="s">
        <v>10270</v>
      </c>
      <c r="AO380" s="17" t="s">
        <v>9845</v>
      </c>
      <c r="AP380" s="17" t="s">
        <v>10334</v>
      </c>
      <c r="AQ380" s="17" t="s">
        <v>9845</v>
      </c>
      <c r="AR380" s="17" t="s">
        <v>10396</v>
      </c>
      <c r="AS380" s="17" t="s">
        <v>10431</v>
      </c>
      <c r="AT380" s="17" t="s">
        <v>10464</v>
      </c>
      <c r="AU380" s="17" t="s">
        <v>10500</v>
      </c>
      <c r="AV380" s="17" t="s">
        <v>10532</v>
      </c>
      <c r="AW380" s="17" t="s">
        <v>10570</v>
      </c>
      <c r="AX380" s="17" t="s">
        <v>10607</v>
      </c>
      <c r="AY380" s="17" t="s">
        <v>10638</v>
      </c>
      <c r="AZ380" s="17" t="s">
        <v>10673</v>
      </c>
      <c r="BA380" s="140" t="s">
        <v>9845</v>
      </c>
      <c r="BB380" s="18"/>
      <c r="BC380" s="18"/>
      <c r="BD380" s="18"/>
    </row>
    <row r="381" spans="2:56" x14ac:dyDescent="0.2">
      <c r="B381" s="136">
        <v>379</v>
      </c>
      <c r="C381" s="3">
        <v>18851</v>
      </c>
      <c r="D381" s="98">
        <v>4055473188515</v>
      </c>
      <c r="E381" s="138">
        <v>2.35</v>
      </c>
      <c r="G381" s="99" t="s">
        <v>9754</v>
      </c>
      <c r="H381" s="98" t="s">
        <v>9734</v>
      </c>
      <c r="I381" s="139" t="s">
        <v>9769</v>
      </c>
      <c r="J381" s="139" t="s">
        <v>9769</v>
      </c>
      <c r="Z381" s="17" t="s">
        <v>9808</v>
      </c>
      <c r="AA381" s="17" t="s">
        <v>9846</v>
      </c>
      <c r="AB381" s="17" t="s">
        <v>9884</v>
      </c>
      <c r="AC381" s="17" t="s">
        <v>9846</v>
      </c>
      <c r="AD381" s="17" t="s">
        <v>9846</v>
      </c>
      <c r="AE381" s="17" t="s">
        <v>9967</v>
      </c>
      <c r="AF381" s="17" t="s">
        <v>9995</v>
      </c>
      <c r="AG381" s="17" t="s">
        <v>10026</v>
      </c>
      <c r="AH381" s="17" t="s">
        <v>10059</v>
      </c>
      <c r="AI381" s="17" t="s">
        <v>10095</v>
      </c>
      <c r="AJ381" s="17" t="s">
        <v>10131</v>
      </c>
      <c r="AK381" s="17" t="s">
        <v>10169</v>
      </c>
      <c r="AL381" s="17" t="s">
        <v>10200</v>
      </c>
      <c r="AM381" s="17" t="s">
        <v>10233</v>
      </c>
      <c r="AN381" s="17" t="s">
        <v>10271</v>
      </c>
      <c r="AO381" s="17" t="s">
        <v>9846</v>
      </c>
      <c r="AP381" s="17" t="s">
        <v>10335</v>
      </c>
      <c r="AQ381" s="17" t="s">
        <v>10370</v>
      </c>
      <c r="AR381" s="17" t="s">
        <v>10397</v>
      </c>
      <c r="AS381" s="17" t="s">
        <v>10432</v>
      </c>
      <c r="AT381" s="17" t="s">
        <v>10465</v>
      </c>
      <c r="AU381" s="17" t="s">
        <v>10501</v>
      </c>
      <c r="AV381" s="17" t="s">
        <v>10533</v>
      </c>
      <c r="AW381" s="17" t="s">
        <v>10571</v>
      </c>
      <c r="AX381" s="17" t="s">
        <v>10608</v>
      </c>
      <c r="AY381" s="17" t="s">
        <v>10533</v>
      </c>
      <c r="AZ381" s="17" t="s">
        <v>10674</v>
      </c>
      <c r="BA381" s="140" t="s">
        <v>10709</v>
      </c>
      <c r="BB381" s="18"/>
      <c r="BC381" s="18"/>
      <c r="BD381" s="18"/>
    </row>
    <row r="382" spans="2:56" x14ac:dyDescent="0.2">
      <c r="B382" s="136">
        <v>380</v>
      </c>
      <c r="C382" s="3">
        <v>18855</v>
      </c>
      <c r="D382" s="98">
        <v>4055473188553</v>
      </c>
      <c r="E382" s="138">
        <v>2.35</v>
      </c>
      <c r="G382" s="99" t="s">
        <v>9754</v>
      </c>
      <c r="H382" s="98" t="s">
        <v>9734</v>
      </c>
      <c r="I382" s="139" t="s">
        <v>9770</v>
      </c>
      <c r="J382" s="139" t="s">
        <v>9770</v>
      </c>
      <c r="Z382" s="17" t="s">
        <v>9809</v>
      </c>
      <c r="AA382" s="17" t="s">
        <v>9847</v>
      </c>
      <c r="AB382" s="17" t="s">
        <v>9885</v>
      </c>
      <c r="AC382" s="17" t="s">
        <v>9847</v>
      </c>
      <c r="AD382" s="17" t="s">
        <v>9937</v>
      </c>
      <c r="AE382" s="17" t="s">
        <v>9968</v>
      </c>
      <c r="AF382" s="17" t="s">
        <v>9996</v>
      </c>
      <c r="AG382" s="17" t="s">
        <v>10027</v>
      </c>
      <c r="AH382" s="17" t="s">
        <v>10060</v>
      </c>
      <c r="AI382" s="17" t="s">
        <v>10096</v>
      </c>
      <c r="AJ382" s="17" t="s">
        <v>10132</v>
      </c>
      <c r="AK382" s="17" t="s">
        <v>10170</v>
      </c>
      <c r="AL382" s="17" t="s">
        <v>10201</v>
      </c>
      <c r="AM382" s="17" t="s">
        <v>10234</v>
      </c>
      <c r="AN382" s="17" t="s">
        <v>10272</v>
      </c>
      <c r="AO382" s="17" t="s">
        <v>10301</v>
      </c>
      <c r="AP382" s="17" t="s">
        <v>10336</v>
      </c>
      <c r="AQ382" s="17" t="s">
        <v>10371</v>
      </c>
      <c r="AR382" s="17" t="s">
        <v>10398</v>
      </c>
      <c r="AS382" s="17" t="s">
        <v>10433</v>
      </c>
      <c r="AT382" s="17" t="s">
        <v>10466</v>
      </c>
      <c r="AU382" s="17" t="s">
        <v>10502</v>
      </c>
      <c r="AV382" s="17" t="s">
        <v>10534</v>
      </c>
      <c r="AW382" s="17" t="s">
        <v>10572</v>
      </c>
      <c r="AX382" s="17" t="s">
        <v>10609</v>
      </c>
      <c r="AY382" s="17" t="s">
        <v>10639</v>
      </c>
      <c r="AZ382" s="17" t="s">
        <v>10675</v>
      </c>
      <c r="BA382" s="140" t="s">
        <v>10710</v>
      </c>
      <c r="BB382" s="18"/>
      <c r="BC382" s="18"/>
      <c r="BD382" s="18"/>
    </row>
    <row r="383" spans="2:56" x14ac:dyDescent="0.2">
      <c r="B383" s="136">
        <v>381</v>
      </c>
      <c r="C383" s="3">
        <v>18856</v>
      </c>
      <c r="D383" s="98">
        <v>4055473188560</v>
      </c>
      <c r="E383" s="138">
        <v>2.35</v>
      </c>
      <c r="G383" s="99" t="s">
        <v>9754</v>
      </c>
      <c r="H383" s="98" t="s">
        <v>9734</v>
      </c>
      <c r="I383" s="139" t="s">
        <v>9771</v>
      </c>
      <c r="J383" s="139" t="s">
        <v>9771</v>
      </c>
      <c r="Z383" s="17" t="s">
        <v>9810</v>
      </c>
      <c r="AA383" s="17" t="s">
        <v>9848</v>
      </c>
      <c r="AB383" s="17" t="s">
        <v>9886</v>
      </c>
      <c r="AC383" s="17" t="s">
        <v>9848</v>
      </c>
      <c r="AD383" s="17" t="s">
        <v>9938</v>
      </c>
      <c r="AE383" s="17" t="s">
        <v>9969</v>
      </c>
      <c r="AF383" s="17" t="s">
        <v>9848</v>
      </c>
      <c r="AG383" s="17" t="s">
        <v>10028</v>
      </c>
      <c r="AH383" s="17" t="s">
        <v>10061</v>
      </c>
      <c r="AI383" s="17" t="s">
        <v>10097</v>
      </c>
      <c r="AJ383" s="17" t="s">
        <v>10133</v>
      </c>
      <c r="AK383" s="17" t="s">
        <v>10171</v>
      </c>
      <c r="AL383" s="17" t="s">
        <v>10202</v>
      </c>
      <c r="AM383" s="17" t="s">
        <v>10235</v>
      </c>
      <c r="AN383" s="17" t="s">
        <v>10273</v>
      </c>
      <c r="AO383" s="17" t="s">
        <v>10302</v>
      </c>
      <c r="AP383" s="17" t="s">
        <v>10337</v>
      </c>
      <c r="AQ383" s="17" t="s">
        <v>10372</v>
      </c>
      <c r="AR383" s="17" t="s">
        <v>10399</v>
      </c>
      <c r="AS383" s="17" t="s">
        <v>10434</v>
      </c>
      <c r="AT383" s="17" t="s">
        <v>10467</v>
      </c>
      <c r="AU383" s="17" t="s">
        <v>10503</v>
      </c>
      <c r="AV383" s="17" t="s">
        <v>10535</v>
      </c>
      <c r="AW383" s="17" t="s">
        <v>10573</v>
      </c>
      <c r="AX383" s="17" t="s">
        <v>10610</v>
      </c>
      <c r="AY383" s="17" t="s">
        <v>10640</v>
      </c>
      <c r="AZ383" s="17" t="s">
        <v>10676</v>
      </c>
      <c r="BA383" s="140" t="s">
        <v>10711</v>
      </c>
      <c r="BB383" s="18"/>
      <c r="BC383" s="18"/>
      <c r="BD383" s="18"/>
    </row>
    <row r="384" spans="2:56" x14ac:dyDescent="0.2">
      <c r="B384" s="136">
        <v>382</v>
      </c>
      <c r="C384" s="3">
        <v>18857</v>
      </c>
      <c r="D384" s="98">
        <v>4055473188577</v>
      </c>
      <c r="E384" s="138">
        <v>2.35</v>
      </c>
      <c r="G384" s="99" t="s">
        <v>9754</v>
      </c>
      <c r="H384" s="98" t="s">
        <v>9734</v>
      </c>
      <c r="I384" s="139" t="s">
        <v>9772</v>
      </c>
      <c r="J384" s="139" t="s">
        <v>9772</v>
      </c>
      <c r="Z384" s="17" t="s">
        <v>9811</v>
      </c>
      <c r="AA384" s="17" t="s">
        <v>9849</v>
      </c>
      <c r="AB384" s="17" t="s">
        <v>9887</v>
      </c>
      <c r="AC384" s="17" t="s">
        <v>9917</v>
      </c>
      <c r="AD384" s="17" t="s">
        <v>9939</v>
      </c>
      <c r="AE384" s="17" t="s">
        <v>9970</v>
      </c>
      <c r="AF384" s="17" t="s">
        <v>9997</v>
      </c>
      <c r="AG384" s="17" t="s">
        <v>10029</v>
      </c>
      <c r="AH384" s="17" t="s">
        <v>10062</v>
      </c>
      <c r="AI384" s="17" t="s">
        <v>10098</v>
      </c>
      <c r="AJ384" s="17" t="s">
        <v>10134</v>
      </c>
      <c r="AK384" s="17" t="s">
        <v>10172</v>
      </c>
      <c r="AL384" s="17" t="s">
        <v>10203</v>
      </c>
      <c r="AM384" s="17" t="s">
        <v>10236</v>
      </c>
      <c r="AN384" s="17" t="s">
        <v>10274</v>
      </c>
      <c r="AO384" s="17" t="s">
        <v>10303</v>
      </c>
      <c r="AP384" s="17" t="s">
        <v>10338</v>
      </c>
      <c r="AQ384" s="17" t="s">
        <v>9849</v>
      </c>
      <c r="AR384" s="17" t="s">
        <v>10400</v>
      </c>
      <c r="AS384" s="17" t="s">
        <v>10435</v>
      </c>
      <c r="AT384" s="17" t="s">
        <v>10468</v>
      </c>
      <c r="AU384" s="17" t="s">
        <v>10504</v>
      </c>
      <c r="AV384" s="17" t="s">
        <v>10536</v>
      </c>
      <c r="AW384" s="17" t="s">
        <v>10574</v>
      </c>
      <c r="AX384" s="17" t="s">
        <v>10611</v>
      </c>
      <c r="AY384" s="17" t="s">
        <v>10641</v>
      </c>
      <c r="AZ384" s="17" t="s">
        <v>10677</v>
      </c>
      <c r="BA384" s="140" t="s">
        <v>10712</v>
      </c>
      <c r="BB384" s="18"/>
      <c r="BC384" s="18"/>
      <c r="BD384" s="18"/>
    </row>
    <row r="385" spans="2:56" x14ac:dyDescent="0.2">
      <c r="B385" s="136">
        <v>383</v>
      </c>
      <c r="C385" s="3">
        <v>18864</v>
      </c>
      <c r="D385" s="98">
        <v>4055473188645</v>
      </c>
      <c r="E385" s="138">
        <v>2.35</v>
      </c>
      <c r="G385" s="99" t="s">
        <v>9754</v>
      </c>
      <c r="H385" s="98" t="s">
        <v>9734</v>
      </c>
      <c r="I385" s="139" t="s">
        <v>9773</v>
      </c>
      <c r="J385" s="139" t="s">
        <v>9773</v>
      </c>
      <c r="Z385" s="17" t="s">
        <v>9812</v>
      </c>
      <c r="AA385" s="17" t="s">
        <v>9850</v>
      </c>
      <c r="AB385" s="17" t="s">
        <v>9888</v>
      </c>
      <c r="AC385" s="17" t="s">
        <v>9918</v>
      </c>
      <c r="AD385" s="17" t="s">
        <v>9940</v>
      </c>
      <c r="AE385" s="17" t="s">
        <v>9971</v>
      </c>
      <c r="AF385" s="17" t="s">
        <v>9998</v>
      </c>
      <c r="AG385" s="17" t="s">
        <v>10030</v>
      </c>
      <c r="AH385" s="17" t="s">
        <v>10063</v>
      </c>
      <c r="AI385" s="17" t="s">
        <v>10099</v>
      </c>
      <c r="AJ385" s="17" t="s">
        <v>10135</v>
      </c>
      <c r="AK385" s="17" t="s">
        <v>10173</v>
      </c>
      <c r="AL385" s="17" t="s">
        <v>10204</v>
      </c>
      <c r="AM385" s="17" t="s">
        <v>10237</v>
      </c>
      <c r="AN385" s="17" t="s">
        <v>10275</v>
      </c>
      <c r="AO385" s="17" t="s">
        <v>10304</v>
      </c>
      <c r="AP385" s="17" t="s">
        <v>10339</v>
      </c>
      <c r="AQ385" s="17" t="s">
        <v>10373</v>
      </c>
      <c r="AR385" s="17" t="s">
        <v>10401</v>
      </c>
      <c r="AS385" s="17" t="s">
        <v>10436</v>
      </c>
      <c r="AT385" s="17" t="s">
        <v>10469</v>
      </c>
      <c r="AU385" s="17" t="s">
        <v>10505</v>
      </c>
      <c r="AV385" s="17" t="s">
        <v>10537</v>
      </c>
      <c r="AW385" s="17" t="s">
        <v>10575</v>
      </c>
      <c r="AX385" s="17" t="s">
        <v>10612</v>
      </c>
      <c r="AY385" s="17" t="s">
        <v>10642</v>
      </c>
      <c r="AZ385" s="17" t="s">
        <v>10678</v>
      </c>
      <c r="BA385" s="140" t="s">
        <v>10713</v>
      </c>
      <c r="BB385" s="18"/>
      <c r="BC385" s="18"/>
      <c r="BD385" s="18"/>
    </row>
    <row r="386" spans="2:56" x14ac:dyDescent="0.2">
      <c r="B386" s="136">
        <v>384</v>
      </c>
      <c r="C386" s="3">
        <v>18865</v>
      </c>
      <c r="D386" s="98">
        <v>4055473188652</v>
      </c>
      <c r="E386" s="138">
        <v>2.35</v>
      </c>
      <c r="G386" s="99" t="s">
        <v>9754</v>
      </c>
      <c r="H386" s="98" t="s">
        <v>9734</v>
      </c>
      <c r="I386" s="139" t="s">
        <v>9774</v>
      </c>
      <c r="J386" s="139" t="s">
        <v>9774</v>
      </c>
      <c r="Z386" s="17" t="s">
        <v>9813</v>
      </c>
      <c r="AA386" s="17" t="s">
        <v>9851</v>
      </c>
      <c r="AB386" s="17" t="s">
        <v>9889</v>
      </c>
      <c r="AC386" s="17" t="s">
        <v>9919</v>
      </c>
      <c r="AD386" s="17" t="s">
        <v>9941</v>
      </c>
      <c r="AE386" s="17" t="s">
        <v>9972</v>
      </c>
      <c r="AF386" s="17" t="s">
        <v>9999</v>
      </c>
      <c r="AG386" s="17" t="s">
        <v>10031</v>
      </c>
      <c r="AH386" s="17" t="s">
        <v>10064</v>
      </c>
      <c r="AI386" s="17" t="s">
        <v>10100</v>
      </c>
      <c r="AJ386" s="17" t="s">
        <v>10136</v>
      </c>
      <c r="AK386" s="17" t="s">
        <v>10174</v>
      </c>
      <c r="AL386" s="17" t="s">
        <v>10205</v>
      </c>
      <c r="AM386" s="17" t="s">
        <v>10238</v>
      </c>
      <c r="AN386" s="17" t="s">
        <v>10276</v>
      </c>
      <c r="AO386" s="17" t="s">
        <v>10305</v>
      </c>
      <c r="AP386" s="17" t="s">
        <v>10340</v>
      </c>
      <c r="AQ386" s="17" t="s">
        <v>10374</v>
      </c>
      <c r="AR386" s="17" t="s">
        <v>10402</v>
      </c>
      <c r="AS386" s="17" t="s">
        <v>10437</v>
      </c>
      <c r="AT386" s="17" t="s">
        <v>10470</v>
      </c>
      <c r="AU386" s="17" t="s">
        <v>10506</v>
      </c>
      <c r="AV386" s="17" t="s">
        <v>10538</v>
      </c>
      <c r="AW386" s="17" t="s">
        <v>10576</v>
      </c>
      <c r="AX386" s="17" t="s">
        <v>10613</v>
      </c>
      <c r="AY386" s="17" t="s">
        <v>10643</v>
      </c>
      <c r="AZ386" s="17" t="s">
        <v>10679</v>
      </c>
      <c r="BA386" s="140" t="s">
        <v>10714</v>
      </c>
      <c r="BB386" s="18"/>
      <c r="BC386" s="18"/>
      <c r="BD386" s="18"/>
    </row>
    <row r="387" spans="2:56" x14ac:dyDescent="0.2">
      <c r="B387" s="136">
        <v>385</v>
      </c>
      <c r="C387" s="3">
        <v>18866</v>
      </c>
      <c r="D387" s="98">
        <v>4055473188669</v>
      </c>
      <c r="E387" s="138">
        <v>2.35</v>
      </c>
      <c r="G387" s="99" t="s">
        <v>9754</v>
      </c>
      <c r="H387" s="98" t="s">
        <v>9734</v>
      </c>
      <c r="I387" s="139" t="s">
        <v>9775</v>
      </c>
      <c r="J387" s="139" t="s">
        <v>9775</v>
      </c>
      <c r="Z387" s="17" t="s">
        <v>9814</v>
      </c>
      <c r="AA387" s="17" t="s">
        <v>9852</v>
      </c>
      <c r="AB387" s="17" t="s">
        <v>9890</v>
      </c>
      <c r="AC387" s="17" t="s">
        <v>9852</v>
      </c>
      <c r="AD387" s="17" t="s">
        <v>9942</v>
      </c>
      <c r="AE387" s="17" t="s">
        <v>9973</v>
      </c>
      <c r="AF387" s="17" t="s">
        <v>10000</v>
      </c>
      <c r="AG387" s="17" t="s">
        <v>10032</v>
      </c>
      <c r="AH387" s="17" t="s">
        <v>9852</v>
      </c>
      <c r="AI387" s="17" t="s">
        <v>10101</v>
      </c>
      <c r="AJ387" s="17" t="s">
        <v>10137</v>
      </c>
      <c r="AK387" s="17" t="s">
        <v>8417</v>
      </c>
      <c r="AL387" s="17" t="s">
        <v>10206</v>
      </c>
      <c r="AM387" s="17" t="s">
        <v>10239</v>
      </c>
      <c r="AN387" s="17" t="s">
        <v>10277</v>
      </c>
      <c r="AO387" s="17" t="s">
        <v>9852</v>
      </c>
      <c r="AP387" s="17" t="s">
        <v>10341</v>
      </c>
      <c r="AQ387" s="17" t="s">
        <v>10375</v>
      </c>
      <c r="AR387" s="17" t="s">
        <v>10403</v>
      </c>
      <c r="AS387" s="17" t="s">
        <v>10438</v>
      </c>
      <c r="AT387" s="17" t="s">
        <v>10471</v>
      </c>
      <c r="AU387" s="17" t="s">
        <v>10507</v>
      </c>
      <c r="AV387" s="17" t="s">
        <v>10539</v>
      </c>
      <c r="AW387" s="17" t="s">
        <v>10577</v>
      </c>
      <c r="AX387" s="17" t="s">
        <v>10614</v>
      </c>
      <c r="AY387" s="17" t="s">
        <v>10644</v>
      </c>
      <c r="AZ387" s="17" t="s">
        <v>10680</v>
      </c>
      <c r="BA387" s="140" t="s">
        <v>10715</v>
      </c>
      <c r="BB387" s="18"/>
      <c r="BC387" s="18"/>
      <c r="BD387" s="18"/>
    </row>
    <row r="388" spans="2:56" x14ac:dyDescent="0.2">
      <c r="B388" s="136">
        <v>386</v>
      </c>
      <c r="C388" s="3">
        <v>19301</v>
      </c>
      <c r="D388" s="98">
        <v>4055473193014</v>
      </c>
      <c r="E388" s="138">
        <v>2.95</v>
      </c>
      <c r="G388" s="99" t="s">
        <v>9754</v>
      </c>
      <c r="H388" s="98" t="s">
        <v>9734</v>
      </c>
      <c r="I388" s="139" t="s">
        <v>9776</v>
      </c>
      <c r="J388" s="139" t="s">
        <v>9776</v>
      </c>
      <c r="Z388" s="17" t="s">
        <v>9815</v>
      </c>
      <c r="AA388" s="17" t="s">
        <v>9853</v>
      </c>
      <c r="AB388" s="17" t="s">
        <v>9891</v>
      </c>
      <c r="AC388" s="17" t="s">
        <v>9853</v>
      </c>
      <c r="AD388" s="17" t="s">
        <v>9943</v>
      </c>
      <c r="AE388" s="17" t="s">
        <v>9853</v>
      </c>
      <c r="AF388" s="17" t="s">
        <v>9853</v>
      </c>
      <c r="AG388" s="17" t="s">
        <v>9853</v>
      </c>
      <c r="AH388" s="17" t="s">
        <v>10065</v>
      </c>
      <c r="AI388" s="17" t="s">
        <v>10102</v>
      </c>
      <c r="AJ388" s="17" t="s">
        <v>10138</v>
      </c>
      <c r="AK388" s="17" t="s">
        <v>10175</v>
      </c>
      <c r="AL388" s="17" t="s">
        <v>9853</v>
      </c>
      <c r="AM388" s="17" t="s">
        <v>10240</v>
      </c>
      <c r="AN388" s="17" t="s">
        <v>9853</v>
      </c>
      <c r="AO388" s="17" t="s">
        <v>10306</v>
      </c>
      <c r="AP388" s="17" t="s">
        <v>9853</v>
      </c>
      <c r="AQ388" s="17" t="s">
        <v>9853</v>
      </c>
      <c r="AR388" s="17" t="s">
        <v>9853</v>
      </c>
      <c r="AS388" s="17" t="s">
        <v>10439</v>
      </c>
      <c r="AT388" s="17" t="s">
        <v>10472</v>
      </c>
      <c r="AU388" s="17" t="s">
        <v>9853</v>
      </c>
      <c r="AV388" s="17" t="s">
        <v>10540</v>
      </c>
      <c r="AW388" s="17" t="s">
        <v>10578</v>
      </c>
      <c r="AX388" s="17" t="s">
        <v>9853</v>
      </c>
      <c r="AY388" s="17" t="s">
        <v>10645</v>
      </c>
      <c r="AZ388" s="17" t="s">
        <v>10681</v>
      </c>
      <c r="BA388" s="140" t="s">
        <v>9853</v>
      </c>
      <c r="BB388" s="18"/>
      <c r="BC388" s="18"/>
      <c r="BD388" s="18"/>
    </row>
    <row r="389" spans="2:56" x14ac:dyDescent="0.2">
      <c r="B389" s="136">
        <v>387</v>
      </c>
      <c r="C389" s="3">
        <v>19302</v>
      </c>
      <c r="D389" s="98">
        <v>4055473193021</v>
      </c>
      <c r="E389" s="138">
        <v>2.95</v>
      </c>
      <c r="G389" s="99" t="s">
        <v>9754</v>
      </c>
      <c r="H389" s="98" t="s">
        <v>9734</v>
      </c>
      <c r="I389" s="139" t="s">
        <v>9777</v>
      </c>
      <c r="J389" s="139" t="s">
        <v>9777</v>
      </c>
      <c r="Z389" s="17" t="s">
        <v>9816</v>
      </c>
      <c r="AA389" s="17" t="s">
        <v>9854</v>
      </c>
      <c r="AB389" s="17" t="s">
        <v>9892</v>
      </c>
      <c r="AC389" s="17" t="s">
        <v>9854</v>
      </c>
      <c r="AD389" s="17" t="s">
        <v>9944</v>
      </c>
      <c r="AE389" s="17" t="s">
        <v>9854</v>
      </c>
      <c r="AF389" s="17" t="s">
        <v>9854</v>
      </c>
      <c r="AG389" s="17" t="s">
        <v>9854</v>
      </c>
      <c r="AH389" s="17" t="s">
        <v>10066</v>
      </c>
      <c r="AI389" s="17" t="s">
        <v>10103</v>
      </c>
      <c r="AJ389" s="17" t="s">
        <v>10139</v>
      </c>
      <c r="AK389" s="17" t="s">
        <v>10176</v>
      </c>
      <c r="AL389" s="17" t="s">
        <v>10207</v>
      </c>
      <c r="AM389" s="17" t="s">
        <v>9854</v>
      </c>
      <c r="AN389" s="17" t="s">
        <v>9854</v>
      </c>
      <c r="AO389" s="17" t="s">
        <v>10307</v>
      </c>
      <c r="AP389" s="17" t="s">
        <v>10342</v>
      </c>
      <c r="AQ389" s="17" t="s">
        <v>9854</v>
      </c>
      <c r="AR389" s="17" t="s">
        <v>9854</v>
      </c>
      <c r="AS389" s="17" t="s">
        <v>10440</v>
      </c>
      <c r="AT389" s="17" t="s">
        <v>9854</v>
      </c>
      <c r="AU389" s="17" t="s">
        <v>9854</v>
      </c>
      <c r="AV389" s="17" t="s">
        <v>10541</v>
      </c>
      <c r="AW389" s="17" t="s">
        <v>10207</v>
      </c>
      <c r="AX389" s="17" t="s">
        <v>9854</v>
      </c>
      <c r="AY389" s="17" t="s">
        <v>9854</v>
      </c>
      <c r="AZ389" s="17" t="s">
        <v>10682</v>
      </c>
      <c r="BA389" s="140" t="s">
        <v>9854</v>
      </c>
      <c r="BB389" s="18"/>
      <c r="BC389" s="18"/>
      <c r="BD389" s="18"/>
    </row>
    <row r="390" spans="2:56" x14ac:dyDescent="0.2">
      <c r="B390" s="136">
        <v>388</v>
      </c>
      <c r="C390" s="3">
        <v>19303</v>
      </c>
      <c r="D390" s="98">
        <v>4055473193038</v>
      </c>
      <c r="E390" s="138">
        <v>2.95</v>
      </c>
      <c r="G390" s="99" t="s">
        <v>9754</v>
      </c>
      <c r="H390" s="98" t="s">
        <v>9734</v>
      </c>
      <c r="I390" s="139" t="s">
        <v>9778</v>
      </c>
      <c r="J390" s="139" t="s">
        <v>9778</v>
      </c>
      <c r="Z390" s="17" t="s">
        <v>9817</v>
      </c>
      <c r="AA390" s="17" t="s">
        <v>9855</v>
      </c>
      <c r="AB390" s="17" t="s">
        <v>10730</v>
      </c>
      <c r="AC390" s="17" t="s">
        <v>9920</v>
      </c>
      <c r="AD390" s="17" t="s">
        <v>9945</v>
      </c>
      <c r="AE390" s="17" t="s">
        <v>9974</v>
      </c>
      <c r="AF390" s="17" t="s">
        <v>10001</v>
      </c>
      <c r="AG390" s="17" t="s">
        <v>9920</v>
      </c>
      <c r="AH390" s="17" t="s">
        <v>10067</v>
      </c>
      <c r="AI390" s="17" t="s">
        <v>10104</v>
      </c>
      <c r="AJ390" s="17" t="s">
        <v>10140</v>
      </c>
      <c r="AK390" s="17" t="s">
        <v>10177</v>
      </c>
      <c r="AL390" s="17" t="s">
        <v>9920</v>
      </c>
      <c r="AM390" s="17" t="s">
        <v>10241</v>
      </c>
      <c r="AN390" s="17" t="s">
        <v>10278</v>
      </c>
      <c r="AO390" s="17" t="s">
        <v>10308</v>
      </c>
      <c r="AP390" s="17" t="s">
        <v>10343</v>
      </c>
      <c r="AQ390" s="17" t="s">
        <v>9855</v>
      </c>
      <c r="AR390" s="17" t="s">
        <v>10404</v>
      </c>
      <c r="AS390" s="17" t="s">
        <v>10441</v>
      </c>
      <c r="AT390" s="17" t="s">
        <v>10308</v>
      </c>
      <c r="AU390" s="17" t="s">
        <v>9855</v>
      </c>
      <c r="AV390" s="17" t="s">
        <v>10542</v>
      </c>
      <c r="AW390" s="17" t="s">
        <v>10579</v>
      </c>
      <c r="AX390" s="17" t="s">
        <v>10615</v>
      </c>
      <c r="AY390" s="17" t="s">
        <v>10646</v>
      </c>
      <c r="AZ390" s="17" t="s">
        <v>10683</v>
      </c>
      <c r="BA390" s="140" t="s">
        <v>10716</v>
      </c>
      <c r="BB390" s="18"/>
      <c r="BC390" s="18"/>
      <c r="BD390" s="18"/>
    </row>
    <row r="391" spans="2:56" x14ac:dyDescent="0.2">
      <c r="B391" s="136">
        <v>389</v>
      </c>
      <c r="C391" s="3">
        <v>19304</v>
      </c>
      <c r="D391" s="98">
        <v>4055473193045</v>
      </c>
      <c r="E391" s="138">
        <v>35.4</v>
      </c>
      <c r="G391" s="99" t="s">
        <v>9754</v>
      </c>
      <c r="H391" s="98" t="s">
        <v>9734</v>
      </c>
      <c r="I391" s="139" t="s">
        <v>9779</v>
      </c>
      <c r="J391" s="139" t="s">
        <v>9779</v>
      </c>
      <c r="Z391" s="17" t="s">
        <v>9818</v>
      </c>
      <c r="AA391" s="17" t="s">
        <v>9856</v>
      </c>
      <c r="AB391" s="17" t="s">
        <v>9900</v>
      </c>
      <c r="AC391" s="17" t="s">
        <v>9856</v>
      </c>
      <c r="AD391" s="17" t="s">
        <v>9946</v>
      </c>
      <c r="AE391" s="17" t="s">
        <v>9856</v>
      </c>
      <c r="AF391" s="17" t="s">
        <v>10002</v>
      </c>
      <c r="AG391" s="17" t="s">
        <v>9856</v>
      </c>
      <c r="AH391" s="17" t="s">
        <v>10068</v>
      </c>
      <c r="AI391" s="17" t="s">
        <v>10105</v>
      </c>
      <c r="AJ391" s="17" t="s">
        <v>10141</v>
      </c>
      <c r="AK391" s="17" t="s">
        <v>10178</v>
      </c>
      <c r="AL391" s="17" t="s">
        <v>9856</v>
      </c>
      <c r="AM391" s="17" t="s">
        <v>10242</v>
      </c>
      <c r="AN391" s="17" t="s">
        <v>10279</v>
      </c>
      <c r="AO391" s="17" t="s">
        <v>10309</v>
      </c>
      <c r="AP391" s="17" t="s">
        <v>9856</v>
      </c>
      <c r="AQ391" s="17" t="s">
        <v>9856</v>
      </c>
      <c r="AR391" s="17" t="s">
        <v>10405</v>
      </c>
      <c r="AS391" s="17" t="s">
        <v>10442</v>
      </c>
      <c r="AT391" s="17" t="s">
        <v>10473</v>
      </c>
      <c r="AU391" s="17" t="s">
        <v>9856</v>
      </c>
      <c r="AV391" s="17" t="s">
        <v>10543</v>
      </c>
      <c r="AW391" s="17" t="s">
        <v>10580</v>
      </c>
      <c r="AX391" s="17" t="s">
        <v>9856</v>
      </c>
      <c r="AY391" s="17" t="s">
        <v>9856</v>
      </c>
      <c r="AZ391" s="17" t="s">
        <v>10684</v>
      </c>
      <c r="BA391" s="140" t="s">
        <v>9856</v>
      </c>
      <c r="BB391" s="18"/>
      <c r="BC391" s="18"/>
      <c r="BD391" s="18"/>
    </row>
    <row r="392" spans="2:56" x14ac:dyDescent="0.2">
      <c r="B392" s="136">
        <v>390</v>
      </c>
      <c r="C392" s="3">
        <v>12784</v>
      </c>
      <c r="D392" s="98">
        <v>4055473127842</v>
      </c>
      <c r="E392" s="138">
        <v>2.75</v>
      </c>
      <c r="G392" s="99" t="s">
        <v>9754</v>
      </c>
      <c r="H392" s="98" t="s">
        <v>9734</v>
      </c>
      <c r="I392" s="139" t="s">
        <v>9780</v>
      </c>
      <c r="J392" s="139" t="s">
        <v>9780</v>
      </c>
      <c r="Z392" s="17" t="s">
        <v>9819</v>
      </c>
      <c r="AA392" s="17" t="s">
        <v>9857</v>
      </c>
      <c r="AB392" s="17" t="s">
        <v>9901</v>
      </c>
      <c r="AC392" s="17" t="s">
        <v>9921</v>
      </c>
      <c r="AD392" s="17" t="s">
        <v>9947</v>
      </c>
      <c r="AE392" s="17" t="s">
        <v>9975</v>
      </c>
      <c r="AF392" s="17" t="s">
        <v>10003</v>
      </c>
      <c r="AG392" s="17" t="s">
        <v>10033</v>
      </c>
      <c r="AH392" s="17" t="s">
        <v>10069</v>
      </c>
      <c r="AI392" s="17" t="s">
        <v>10106</v>
      </c>
      <c r="AJ392" s="17" t="s">
        <v>10142</v>
      </c>
      <c r="AK392" s="17" t="s">
        <v>10179</v>
      </c>
      <c r="AL392" s="17" t="s">
        <v>10208</v>
      </c>
      <c r="AM392" s="17" t="s">
        <v>10243</v>
      </c>
      <c r="AN392" s="17" t="s">
        <v>10280</v>
      </c>
      <c r="AO392" s="17" t="s">
        <v>10310</v>
      </c>
      <c r="AP392" s="17" t="s">
        <v>10344</v>
      </c>
      <c r="AQ392" s="17" t="s">
        <v>10376</v>
      </c>
      <c r="AR392" s="17" t="s">
        <v>10406</v>
      </c>
      <c r="AS392" s="17" t="s">
        <v>10443</v>
      </c>
      <c r="AT392" s="17" t="s">
        <v>10474</v>
      </c>
      <c r="AU392" s="17" t="s">
        <v>10508</v>
      </c>
      <c r="AV392" s="17" t="s">
        <v>10544</v>
      </c>
      <c r="AW392" s="17" t="s">
        <v>10581</v>
      </c>
      <c r="AX392" s="17" t="s">
        <v>9921</v>
      </c>
      <c r="AY392" s="17" t="s">
        <v>10647</v>
      </c>
      <c r="AZ392" s="17" t="s">
        <v>10685</v>
      </c>
      <c r="BA392" s="140" t="s">
        <v>10717</v>
      </c>
      <c r="BB392" s="18"/>
      <c r="BC392" s="18"/>
      <c r="BD392" s="18"/>
    </row>
    <row r="393" spans="2:56" x14ac:dyDescent="0.2">
      <c r="B393" s="136">
        <v>391</v>
      </c>
      <c r="C393" s="3">
        <v>12785</v>
      </c>
      <c r="D393" s="98">
        <v>4055473127859</v>
      </c>
      <c r="E393" s="138">
        <v>2.75</v>
      </c>
      <c r="G393" s="99" t="s">
        <v>9754</v>
      </c>
      <c r="H393" s="98" t="s">
        <v>9734</v>
      </c>
      <c r="I393" s="139" t="s">
        <v>9781</v>
      </c>
      <c r="J393" s="139" t="s">
        <v>9781</v>
      </c>
      <c r="Z393" s="17" t="s">
        <v>9820</v>
      </c>
      <c r="AA393" s="17" t="s">
        <v>9858</v>
      </c>
      <c r="AB393" s="17" t="s">
        <v>9902</v>
      </c>
      <c r="AC393" s="17" t="s">
        <v>9922</v>
      </c>
      <c r="AD393" s="17" t="s">
        <v>9948</v>
      </c>
      <c r="AE393" s="17" t="s">
        <v>9976</v>
      </c>
      <c r="AF393" s="17" t="s">
        <v>10004</v>
      </c>
      <c r="AG393" s="17" t="s">
        <v>10034</v>
      </c>
      <c r="AH393" s="17" t="s">
        <v>10070</v>
      </c>
      <c r="AI393" s="17" t="s">
        <v>10107</v>
      </c>
      <c r="AJ393" s="17" t="s">
        <v>10143</v>
      </c>
      <c r="AK393" s="17" t="s">
        <v>10180</v>
      </c>
      <c r="AL393" s="17" t="s">
        <v>10209</v>
      </c>
      <c r="AM393" s="17" t="s">
        <v>10244</v>
      </c>
      <c r="AN393" s="17" t="s">
        <v>10281</v>
      </c>
      <c r="AO393" s="17" t="s">
        <v>10311</v>
      </c>
      <c r="AP393" s="17" t="s">
        <v>10345</v>
      </c>
      <c r="AQ393" s="17" t="s">
        <v>10377</v>
      </c>
      <c r="AR393" s="17" t="s">
        <v>10407</v>
      </c>
      <c r="AS393" s="17" t="s">
        <v>10444</v>
      </c>
      <c r="AT393" s="17" t="s">
        <v>10475</v>
      </c>
      <c r="AU393" s="17" t="s">
        <v>10509</v>
      </c>
      <c r="AV393" s="17" t="s">
        <v>10545</v>
      </c>
      <c r="AW393" s="17" t="s">
        <v>10582</v>
      </c>
      <c r="AX393" s="17" t="s">
        <v>10616</v>
      </c>
      <c r="AY393" s="17" t="s">
        <v>10648</v>
      </c>
      <c r="AZ393" s="17" t="s">
        <v>10686</v>
      </c>
      <c r="BA393" s="140" t="s">
        <v>10718</v>
      </c>
      <c r="BB393" s="18"/>
      <c r="BC393" s="18"/>
      <c r="BD393" s="18"/>
    </row>
    <row r="394" spans="2:56" x14ac:dyDescent="0.2">
      <c r="B394" s="136">
        <v>392</v>
      </c>
      <c r="C394" s="3">
        <v>12786</v>
      </c>
      <c r="D394" s="98">
        <v>4055473127866</v>
      </c>
      <c r="E394" s="138">
        <v>2.75</v>
      </c>
      <c r="G394" s="99" t="s">
        <v>9754</v>
      </c>
      <c r="H394" s="98" t="s">
        <v>9734</v>
      </c>
      <c r="I394" s="139" t="s">
        <v>9782</v>
      </c>
      <c r="J394" s="139" t="s">
        <v>9782</v>
      </c>
      <c r="Z394" s="17" t="s">
        <v>9821</v>
      </c>
      <c r="AA394" s="17" t="s">
        <v>9859</v>
      </c>
      <c r="AB394" s="17" t="s">
        <v>9903</v>
      </c>
      <c r="AC394" s="17" t="s">
        <v>9923</v>
      </c>
      <c r="AD394" s="17" t="s">
        <v>9949</v>
      </c>
      <c r="AE394" s="17" t="s">
        <v>9977</v>
      </c>
      <c r="AF394" s="17" t="s">
        <v>10005</v>
      </c>
      <c r="AG394" s="17" t="s">
        <v>10035</v>
      </c>
      <c r="AH394" s="17" t="s">
        <v>10071</v>
      </c>
      <c r="AI394" s="17" t="s">
        <v>10108</v>
      </c>
      <c r="AJ394" s="17" t="s">
        <v>10144</v>
      </c>
      <c r="AK394" s="17" t="s">
        <v>10181</v>
      </c>
      <c r="AL394" s="17" t="s">
        <v>10210</v>
      </c>
      <c r="AM394" s="17" t="s">
        <v>10245</v>
      </c>
      <c r="AN394" s="17" t="s">
        <v>10282</v>
      </c>
      <c r="AO394" s="17" t="s">
        <v>10312</v>
      </c>
      <c r="AP394" s="17" t="s">
        <v>10346</v>
      </c>
      <c r="AQ394" s="17" t="s">
        <v>10378</v>
      </c>
      <c r="AR394" s="17" t="s">
        <v>10408</v>
      </c>
      <c r="AS394" s="17" t="s">
        <v>10445</v>
      </c>
      <c r="AT394" s="17" t="s">
        <v>10476</v>
      </c>
      <c r="AU394" s="17" t="s">
        <v>10510</v>
      </c>
      <c r="AV394" s="17" t="s">
        <v>10546</v>
      </c>
      <c r="AW394" s="17" t="s">
        <v>10583</v>
      </c>
      <c r="AX394" s="17" t="s">
        <v>10617</v>
      </c>
      <c r="AY394" s="17" t="s">
        <v>10649</v>
      </c>
      <c r="AZ394" s="17" t="s">
        <v>10687</v>
      </c>
      <c r="BA394" s="140" t="s">
        <v>10719</v>
      </c>
      <c r="BB394" s="18"/>
      <c r="BC394" s="18"/>
      <c r="BD394" s="18"/>
    </row>
    <row r="395" spans="2:56" x14ac:dyDescent="0.2">
      <c r="B395" s="136">
        <v>393</v>
      </c>
      <c r="C395" s="3">
        <v>12787</v>
      </c>
      <c r="D395" s="98">
        <v>4055473127873</v>
      </c>
      <c r="E395" s="138">
        <v>2.75</v>
      </c>
      <c r="G395" s="99" t="s">
        <v>9754</v>
      </c>
      <c r="H395" s="98" t="s">
        <v>9734</v>
      </c>
      <c r="I395" s="139" t="s">
        <v>9783</v>
      </c>
      <c r="J395" s="139" t="s">
        <v>9783</v>
      </c>
      <c r="Z395" s="17" t="s">
        <v>9822</v>
      </c>
      <c r="AA395" s="17" t="s">
        <v>9860</v>
      </c>
      <c r="AB395" s="17" t="s">
        <v>9904</v>
      </c>
      <c r="AC395" s="17" t="s">
        <v>9860</v>
      </c>
      <c r="AD395" s="17" t="s">
        <v>9950</v>
      </c>
      <c r="AE395" s="17" t="s">
        <v>9978</v>
      </c>
      <c r="AF395" s="17" t="s">
        <v>10006</v>
      </c>
      <c r="AG395" s="17" t="s">
        <v>10036</v>
      </c>
      <c r="AH395" s="17" t="s">
        <v>10072</v>
      </c>
      <c r="AI395" s="17" t="s">
        <v>10109</v>
      </c>
      <c r="AJ395" s="17" t="s">
        <v>10145</v>
      </c>
      <c r="AK395" s="17" t="s">
        <v>10182</v>
      </c>
      <c r="AL395" s="17" t="s">
        <v>10211</v>
      </c>
      <c r="AM395" s="17" t="s">
        <v>10246</v>
      </c>
      <c r="AN395" s="17" t="s">
        <v>10283</v>
      </c>
      <c r="AO395" s="17" t="s">
        <v>10313</v>
      </c>
      <c r="AP395" s="17" t="s">
        <v>10347</v>
      </c>
      <c r="AQ395" s="17" t="s">
        <v>10379</v>
      </c>
      <c r="AR395" s="17" t="s">
        <v>10409</v>
      </c>
      <c r="AS395" s="17" t="s">
        <v>10446</v>
      </c>
      <c r="AT395" s="17" t="s">
        <v>10477</v>
      </c>
      <c r="AU395" s="17" t="s">
        <v>10511</v>
      </c>
      <c r="AV395" s="17" t="s">
        <v>10547</v>
      </c>
      <c r="AW395" s="17" t="s">
        <v>10584</v>
      </c>
      <c r="AX395" s="17" t="s">
        <v>10618</v>
      </c>
      <c r="AY395" s="17" t="s">
        <v>10650</v>
      </c>
      <c r="AZ395" s="17" t="s">
        <v>10688</v>
      </c>
      <c r="BA395" s="140" t="s">
        <v>10720</v>
      </c>
      <c r="BB395" s="18"/>
      <c r="BC395" s="18"/>
      <c r="BD395" s="18"/>
    </row>
    <row r="396" spans="2:56" x14ac:dyDescent="0.2">
      <c r="B396" s="136">
        <v>394</v>
      </c>
      <c r="C396" s="3">
        <v>12788</v>
      </c>
      <c r="D396" s="98">
        <v>4055473127880</v>
      </c>
      <c r="E396" s="138">
        <v>2.75</v>
      </c>
      <c r="G396" s="99" t="s">
        <v>9754</v>
      </c>
      <c r="H396" s="98" t="s">
        <v>9734</v>
      </c>
      <c r="I396" s="139" t="s">
        <v>9784</v>
      </c>
      <c r="J396" s="139" t="s">
        <v>9784</v>
      </c>
      <c r="Z396" s="17" t="s">
        <v>9823</v>
      </c>
      <c r="AA396" s="17" t="s">
        <v>9861</v>
      </c>
      <c r="AB396" s="17" t="s">
        <v>9905</v>
      </c>
      <c r="AC396" s="17" t="s">
        <v>9861</v>
      </c>
      <c r="AD396" s="17" t="s">
        <v>9951</v>
      </c>
      <c r="AE396" s="17" t="s">
        <v>9979</v>
      </c>
      <c r="AF396" s="17" t="s">
        <v>10007</v>
      </c>
      <c r="AG396" s="17" t="s">
        <v>10037</v>
      </c>
      <c r="AH396" s="17" t="s">
        <v>10073</v>
      </c>
      <c r="AI396" s="17" t="s">
        <v>10110</v>
      </c>
      <c r="AJ396" s="17" t="s">
        <v>10146</v>
      </c>
      <c r="AK396" s="17" t="s">
        <v>10183</v>
      </c>
      <c r="AL396" s="17" t="s">
        <v>10212</v>
      </c>
      <c r="AM396" s="17" t="s">
        <v>10247</v>
      </c>
      <c r="AN396" s="17" t="s">
        <v>10284</v>
      </c>
      <c r="AO396" s="17" t="s">
        <v>10314</v>
      </c>
      <c r="AP396" s="17" t="s">
        <v>10348</v>
      </c>
      <c r="AQ396" s="17" t="s">
        <v>10380</v>
      </c>
      <c r="AR396" s="17" t="s">
        <v>10410</v>
      </c>
      <c r="AS396" s="17" t="s">
        <v>10447</v>
      </c>
      <c r="AT396" s="17" t="s">
        <v>10478</v>
      </c>
      <c r="AU396" s="17" t="s">
        <v>10512</v>
      </c>
      <c r="AV396" s="17" t="s">
        <v>10548</v>
      </c>
      <c r="AW396" s="17" t="s">
        <v>10585</v>
      </c>
      <c r="AX396" s="17" t="s">
        <v>10619</v>
      </c>
      <c r="AY396" s="17" t="s">
        <v>10651</v>
      </c>
      <c r="AZ396" s="17" t="s">
        <v>10689</v>
      </c>
      <c r="BA396" s="140" t="s">
        <v>10721</v>
      </c>
      <c r="BB396" s="18"/>
      <c r="BC396" s="18"/>
      <c r="BD396" s="18"/>
    </row>
    <row r="397" spans="2:56" x14ac:dyDescent="0.2">
      <c r="B397" s="136">
        <v>395</v>
      </c>
      <c r="C397" s="3">
        <v>12751</v>
      </c>
      <c r="D397" s="98">
        <v>4055473127514</v>
      </c>
      <c r="E397" s="138">
        <v>1.85</v>
      </c>
      <c r="G397" s="99" t="s">
        <v>9754</v>
      </c>
      <c r="H397" s="98" t="s">
        <v>9734</v>
      </c>
      <c r="I397" s="139" t="s">
        <v>9785</v>
      </c>
      <c r="J397" s="139" t="s">
        <v>9785</v>
      </c>
      <c r="Z397" s="17" t="s">
        <v>9908</v>
      </c>
      <c r="AA397" s="17" t="s">
        <v>9909</v>
      </c>
      <c r="AB397" s="17" t="s">
        <v>9906</v>
      </c>
      <c r="AC397" s="17" t="s">
        <v>9862</v>
      </c>
      <c r="AD397" s="17" t="s">
        <v>9862</v>
      </c>
      <c r="AE397" s="17" t="s">
        <v>9980</v>
      </c>
      <c r="AF397" s="17" t="s">
        <v>9862</v>
      </c>
      <c r="AG397" s="17" t="s">
        <v>10038</v>
      </c>
      <c r="AH397" s="17" t="s">
        <v>10074</v>
      </c>
      <c r="AI397" s="17" t="s">
        <v>10111</v>
      </c>
      <c r="AJ397" s="17" t="s">
        <v>9862</v>
      </c>
      <c r="AK397" s="17" t="s">
        <v>10184</v>
      </c>
      <c r="AL397" s="17" t="s">
        <v>10213</v>
      </c>
      <c r="AM397" s="17" t="s">
        <v>10248</v>
      </c>
      <c r="AN397" s="17" t="s">
        <v>10285</v>
      </c>
      <c r="AO397" s="17" t="s">
        <v>9862</v>
      </c>
      <c r="AP397" s="17" t="s">
        <v>10349</v>
      </c>
      <c r="AQ397" s="17" t="s">
        <v>10381</v>
      </c>
      <c r="AR397" s="17" t="s">
        <v>10411</v>
      </c>
      <c r="AS397" s="17" t="s">
        <v>10448</v>
      </c>
      <c r="AT397" s="17" t="s">
        <v>10479</v>
      </c>
      <c r="AU397" s="17" t="s">
        <v>9862</v>
      </c>
      <c r="AV397" s="17" t="s">
        <v>10549</v>
      </c>
      <c r="AW397" s="17" t="s">
        <v>10586</v>
      </c>
      <c r="AX397" s="17" t="s">
        <v>9862</v>
      </c>
      <c r="AY397" s="17" t="s">
        <v>10652</v>
      </c>
      <c r="AZ397" s="17" t="s">
        <v>10690</v>
      </c>
      <c r="BA397" s="140" t="s">
        <v>10722</v>
      </c>
      <c r="BB397" s="18"/>
      <c r="BC397" s="18"/>
      <c r="BD397" s="18"/>
    </row>
    <row r="398" spans="2:56" x14ac:dyDescent="0.2">
      <c r="B398" s="136">
        <v>396</v>
      </c>
      <c r="C398" s="3">
        <v>12752</v>
      </c>
      <c r="D398" s="98">
        <v>4055473127521</v>
      </c>
      <c r="E398" s="138">
        <v>1.85</v>
      </c>
      <c r="G398" s="99" t="s">
        <v>9754</v>
      </c>
      <c r="H398" s="98" t="s">
        <v>9734</v>
      </c>
      <c r="I398" s="139" t="s">
        <v>9786</v>
      </c>
      <c r="J398" s="139" t="s">
        <v>9786</v>
      </c>
      <c r="Z398" s="17" t="s">
        <v>9824</v>
      </c>
      <c r="AA398" s="17" t="s">
        <v>9863</v>
      </c>
      <c r="AB398" s="17" t="s">
        <v>9893</v>
      </c>
      <c r="AC398" s="17" t="s">
        <v>9924</v>
      </c>
      <c r="AD398" s="17" t="s">
        <v>9924</v>
      </c>
      <c r="AE398" s="17" t="s">
        <v>9924</v>
      </c>
      <c r="AF398" s="17" t="s">
        <v>10008</v>
      </c>
      <c r="AG398" s="17" t="s">
        <v>9924</v>
      </c>
      <c r="AH398" s="17" t="s">
        <v>10075</v>
      </c>
      <c r="AI398" s="17" t="s">
        <v>10112</v>
      </c>
      <c r="AJ398" s="17" t="s">
        <v>10147</v>
      </c>
      <c r="AK398" s="17" t="s">
        <v>10185</v>
      </c>
      <c r="AL398" s="17" t="s">
        <v>9924</v>
      </c>
      <c r="AM398" s="17" t="s">
        <v>10249</v>
      </c>
      <c r="AN398" s="17" t="s">
        <v>10286</v>
      </c>
      <c r="AO398" s="17" t="s">
        <v>10315</v>
      </c>
      <c r="AP398" s="17" t="s">
        <v>10350</v>
      </c>
      <c r="AQ398" s="17" t="s">
        <v>10382</v>
      </c>
      <c r="AR398" s="17" t="s">
        <v>9924</v>
      </c>
      <c r="AS398" s="17" t="s">
        <v>10449</v>
      </c>
      <c r="AT398" s="17" t="s">
        <v>9924</v>
      </c>
      <c r="AU398" s="17" t="s">
        <v>10513</v>
      </c>
      <c r="AV398" s="17" t="s">
        <v>10550</v>
      </c>
      <c r="AW398" s="17" t="s">
        <v>10587</v>
      </c>
      <c r="AX398" s="17" t="s">
        <v>9924</v>
      </c>
      <c r="AY398" s="17" t="s">
        <v>10653</v>
      </c>
      <c r="AZ398" s="17" t="s">
        <v>10691</v>
      </c>
      <c r="BA398" s="140" t="s">
        <v>9924</v>
      </c>
      <c r="BB398" s="18"/>
      <c r="BC398" s="18"/>
      <c r="BD398" s="18"/>
    </row>
    <row r="399" spans="2:56" x14ac:dyDescent="0.2">
      <c r="B399" s="136">
        <v>397</v>
      </c>
      <c r="C399" s="3">
        <v>12759</v>
      </c>
      <c r="D399" s="98">
        <v>4055473127590</v>
      </c>
      <c r="E399" s="138">
        <v>1.85</v>
      </c>
      <c r="G399" s="99" t="s">
        <v>9754</v>
      </c>
      <c r="H399" s="98" t="s">
        <v>9734</v>
      </c>
      <c r="I399" s="139" t="s">
        <v>9787</v>
      </c>
      <c r="J399" s="139" t="s">
        <v>9787</v>
      </c>
      <c r="Z399" s="17" t="s">
        <v>9825</v>
      </c>
      <c r="AA399" s="17" t="s">
        <v>9864</v>
      </c>
      <c r="AB399" s="17" t="s">
        <v>9894</v>
      </c>
      <c r="AC399" s="17" t="s">
        <v>9925</v>
      </c>
      <c r="AD399" s="17" t="s">
        <v>9952</v>
      </c>
      <c r="AE399" s="17" t="s">
        <v>9925</v>
      </c>
      <c r="AF399" s="17" t="s">
        <v>10009</v>
      </c>
      <c r="AG399" s="17" t="s">
        <v>10039</v>
      </c>
      <c r="AH399" s="17" t="s">
        <v>10076</v>
      </c>
      <c r="AI399" s="17" t="s">
        <v>10113</v>
      </c>
      <c r="AJ399" s="17" t="s">
        <v>10148</v>
      </c>
      <c r="AK399" s="17" t="s">
        <v>10186</v>
      </c>
      <c r="AL399" s="17" t="s">
        <v>10214</v>
      </c>
      <c r="AM399" s="17" t="s">
        <v>10250</v>
      </c>
      <c r="AN399" s="17" t="s">
        <v>10287</v>
      </c>
      <c r="AO399" s="17" t="s">
        <v>10316</v>
      </c>
      <c r="AP399" s="17" t="s">
        <v>10351</v>
      </c>
      <c r="AQ399" s="17" t="s">
        <v>10383</v>
      </c>
      <c r="AR399" s="17" t="s">
        <v>10412</v>
      </c>
      <c r="AS399" s="17" t="s">
        <v>10450</v>
      </c>
      <c r="AT399" s="17" t="s">
        <v>10480</v>
      </c>
      <c r="AU399" s="17" t="s">
        <v>10514</v>
      </c>
      <c r="AV399" s="17" t="s">
        <v>10551</v>
      </c>
      <c r="AW399" s="17" t="s">
        <v>10588</v>
      </c>
      <c r="AX399" s="17" t="s">
        <v>10620</v>
      </c>
      <c r="AY399" s="17" t="s">
        <v>10654</v>
      </c>
      <c r="AZ399" s="17" t="s">
        <v>10692</v>
      </c>
      <c r="BA399" s="140" t="s">
        <v>10723</v>
      </c>
      <c r="BB399" s="18"/>
      <c r="BC399" s="18"/>
      <c r="BD399" s="18"/>
    </row>
    <row r="400" spans="2:56" x14ac:dyDescent="0.2">
      <c r="B400" s="136">
        <v>398</v>
      </c>
      <c r="C400" s="3">
        <v>12760</v>
      </c>
      <c r="D400" s="98">
        <v>4055473127606</v>
      </c>
      <c r="E400" s="138">
        <v>1.85</v>
      </c>
      <c r="G400" s="99" t="s">
        <v>9754</v>
      </c>
      <c r="H400" s="98" t="s">
        <v>9734</v>
      </c>
      <c r="I400" s="139" t="s">
        <v>9788</v>
      </c>
      <c r="J400" s="139" t="s">
        <v>9788</v>
      </c>
      <c r="Z400" s="17" t="s">
        <v>9826</v>
      </c>
      <c r="AA400" s="17" t="s">
        <v>9865</v>
      </c>
      <c r="AB400" s="17" t="s">
        <v>9895</v>
      </c>
      <c r="AC400" s="17" t="s">
        <v>9926</v>
      </c>
      <c r="AD400" s="17" t="s">
        <v>9953</v>
      </c>
      <c r="AE400" s="17" t="s">
        <v>9981</v>
      </c>
      <c r="AF400" s="17" t="s">
        <v>10010</v>
      </c>
      <c r="AG400" s="17" t="s">
        <v>10040</v>
      </c>
      <c r="AH400" s="17" t="s">
        <v>10077</v>
      </c>
      <c r="AI400" s="17" t="s">
        <v>10114</v>
      </c>
      <c r="AJ400" s="17" t="s">
        <v>10149</v>
      </c>
      <c r="AK400" s="17" t="s">
        <v>10187</v>
      </c>
      <c r="AL400" s="17" t="s">
        <v>10215</v>
      </c>
      <c r="AM400" s="17" t="s">
        <v>10251</v>
      </c>
      <c r="AN400" s="17" t="s">
        <v>10288</v>
      </c>
      <c r="AO400" s="17" t="s">
        <v>10317</v>
      </c>
      <c r="AP400" s="17" t="s">
        <v>10352</v>
      </c>
      <c r="AQ400" s="17" t="s">
        <v>10384</v>
      </c>
      <c r="AR400" s="17" t="s">
        <v>10413</v>
      </c>
      <c r="AS400" s="17" t="s">
        <v>10451</v>
      </c>
      <c r="AT400" s="17" t="s">
        <v>10481</v>
      </c>
      <c r="AU400" s="17" t="s">
        <v>10515</v>
      </c>
      <c r="AV400" s="17" t="s">
        <v>10552</v>
      </c>
      <c r="AW400" s="17" t="s">
        <v>10589</v>
      </c>
      <c r="AX400" s="17" t="s">
        <v>10621</v>
      </c>
      <c r="AY400" s="17" t="s">
        <v>10655</v>
      </c>
      <c r="AZ400" s="17" t="s">
        <v>10693</v>
      </c>
      <c r="BA400" s="140" t="s">
        <v>10724</v>
      </c>
      <c r="BB400" s="18"/>
      <c r="BC400" s="18"/>
      <c r="BD400" s="18"/>
    </row>
    <row r="401" spans="2:56" x14ac:dyDescent="0.2">
      <c r="B401" s="136">
        <v>399</v>
      </c>
      <c r="C401" s="3">
        <v>12761</v>
      </c>
      <c r="D401" s="98">
        <v>4055473127613</v>
      </c>
      <c r="E401" s="138">
        <v>1.85</v>
      </c>
      <c r="G401" s="99" t="s">
        <v>9754</v>
      </c>
      <c r="H401" s="98" t="s">
        <v>9734</v>
      </c>
      <c r="I401" s="139" t="s">
        <v>9789</v>
      </c>
      <c r="J401" s="139" t="s">
        <v>9789</v>
      </c>
      <c r="Z401" s="17" t="s">
        <v>9827</v>
      </c>
      <c r="AA401" s="17" t="s">
        <v>9866</v>
      </c>
      <c r="AB401" s="17" t="s">
        <v>9896</v>
      </c>
      <c r="AC401" s="17" t="s">
        <v>9866</v>
      </c>
      <c r="AD401" s="17" t="s">
        <v>9866</v>
      </c>
      <c r="AE401" s="17" t="s">
        <v>9982</v>
      </c>
      <c r="AF401" s="17" t="s">
        <v>10011</v>
      </c>
      <c r="AG401" s="17" t="s">
        <v>9866</v>
      </c>
      <c r="AH401" s="17" t="s">
        <v>10078</v>
      </c>
      <c r="AI401" s="17" t="s">
        <v>9866</v>
      </c>
      <c r="AJ401" s="17" t="s">
        <v>10150</v>
      </c>
      <c r="AK401" s="17" t="s">
        <v>10188</v>
      </c>
      <c r="AL401" s="17" t="s">
        <v>9866</v>
      </c>
      <c r="AM401" s="17" t="s">
        <v>10252</v>
      </c>
      <c r="AN401" s="17" t="s">
        <v>10289</v>
      </c>
      <c r="AO401" s="17" t="s">
        <v>10318</v>
      </c>
      <c r="AP401" s="17" t="s">
        <v>10353</v>
      </c>
      <c r="AQ401" s="17" t="s">
        <v>10385</v>
      </c>
      <c r="AR401" s="17" t="s">
        <v>9866</v>
      </c>
      <c r="AS401" s="17" t="s">
        <v>10452</v>
      </c>
      <c r="AT401" s="17" t="s">
        <v>10482</v>
      </c>
      <c r="AU401" s="17" t="s">
        <v>10516</v>
      </c>
      <c r="AV401" s="17" t="s">
        <v>10553</v>
      </c>
      <c r="AW401" s="17" t="s">
        <v>10590</v>
      </c>
      <c r="AX401" s="17" t="s">
        <v>10622</v>
      </c>
      <c r="AY401" s="17" t="s">
        <v>10553</v>
      </c>
      <c r="AZ401" s="17" t="s">
        <v>10694</v>
      </c>
      <c r="BA401" s="140" t="s">
        <v>10725</v>
      </c>
      <c r="BB401" s="18"/>
      <c r="BC401" s="18"/>
      <c r="BD401" s="18"/>
    </row>
    <row r="402" spans="2:56" x14ac:dyDescent="0.2">
      <c r="B402" s="136">
        <v>400</v>
      </c>
      <c r="C402" s="3">
        <v>12762</v>
      </c>
      <c r="D402" s="98">
        <v>4055473127620</v>
      </c>
      <c r="E402" s="138">
        <v>1.85</v>
      </c>
      <c r="G402" s="99" t="s">
        <v>9754</v>
      </c>
      <c r="H402" s="98" t="s">
        <v>9734</v>
      </c>
      <c r="I402" s="139" t="s">
        <v>9790</v>
      </c>
      <c r="J402" s="139" t="s">
        <v>9790</v>
      </c>
      <c r="Z402" s="17" t="s">
        <v>9828</v>
      </c>
      <c r="AA402" s="17" t="s">
        <v>9867</v>
      </c>
      <c r="AB402" s="17" t="s">
        <v>9907</v>
      </c>
      <c r="AC402" s="17" t="s">
        <v>9927</v>
      </c>
      <c r="AD402" s="17" t="s">
        <v>9954</v>
      </c>
      <c r="AE402" s="17" t="s">
        <v>9983</v>
      </c>
      <c r="AF402" s="17" t="s">
        <v>10012</v>
      </c>
      <c r="AG402" s="17" t="s">
        <v>10041</v>
      </c>
      <c r="AH402" s="17" t="s">
        <v>10079</v>
      </c>
      <c r="AI402" s="17" t="s">
        <v>10115</v>
      </c>
      <c r="AJ402" s="17" t="s">
        <v>10151</v>
      </c>
      <c r="AK402" s="17" t="s">
        <v>10189</v>
      </c>
      <c r="AL402" s="17" t="s">
        <v>10216</v>
      </c>
      <c r="AM402" s="17" t="s">
        <v>10253</v>
      </c>
      <c r="AN402" s="17" t="s">
        <v>10290</v>
      </c>
      <c r="AO402" s="17" t="s">
        <v>10319</v>
      </c>
      <c r="AP402" s="17" t="s">
        <v>10354</v>
      </c>
      <c r="AQ402" s="17" t="s">
        <v>9867</v>
      </c>
      <c r="AR402" s="17" t="s">
        <v>10414</v>
      </c>
      <c r="AS402" s="17" t="s">
        <v>10453</v>
      </c>
      <c r="AT402" s="17" t="s">
        <v>10483</v>
      </c>
      <c r="AU402" s="17" t="s">
        <v>10517</v>
      </c>
      <c r="AV402" s="17" t="s">
        <v>10554</v>
      </c>
      <c r="AW402" s="17" t="s">
        <v>10591</v>
      </c>
      <c r="AX402" s="17" t="s">
        <v>10623</v>
      </c>
      <c r="AY402" s="17" t="s">
        <v>10656</v>
      </c>
      <c r="AZ402" s="17" t="s">
        <v>10695</v>
      </c>
      <c r="BA402" s="140" t="s">
        <v>10726</v>
      </c>
      <c r="BB402" s="18"/>
      <c r="BC402" s="18"/>
      <c r="BD402" s="18"/>
    </row>
    <row r="403" spans="2:56" x14ac:dyDescent="0.2">
      <c r="B403" s="136">
        <v>401</v>
      </c>
      <c r="C403" s="3">
        <v>12778</v>
      </c>
      <c r="D403" s="98">
        <v>4055473127781</v>
      </c>
      <c r="E403" s="138">
        <v>1.85</v>
      </c>
      <c r="G403" s="99" t="s">
        <v>9754</v>
      </c>
      <c r="H403" s="98" t="s">
        <v>9734</v>
      </c>
      <c r="I403" s="139" t="s">
        <v>9791</v>
      </c>
      <c r="J403" s="139" t="s">
        <v>9791</v>
      </c>
      <c r="Z403" s="17" t="s">
        <v>9829</v>
      </c>
      <c r="AA403" s="17" t="s">
        <v>9868</v>
      </c>
      <c r="AB403" s="17" t="s">
        <v>9897</v>
      </c>
      <c r="AC403" s="17" t="s">
        <v>9928</v>
      </c>
      <c r="AD403" s="17" t="s">
        <v>9928</v>
      </c>
      <c r="AE403" s="17" t="s">
        <v>9984</v>
      </c>
      <c r="AF403" s="17" t="s">
        <v>10013</v>
      </c>
      <c r="AG403" s="17" t="s">
        <v>10042</v>
      </c>
      <c r="AH403" s="17" t="s">
        <v>10080</v>
      </c>
      <c r="AI403" s="17" t="s">
        <v>9928</v>
      </c>
      <c r="AJ403" s="17" t="s">
        <v>10152</v>
      </c>
      <c r="AK403" s="17" t="s">
        <v>10190</v>
      </c>
      <c r="AL403" s="17" t="s">
        <v>9928</v>
      </c>
      <c r="AM403" s="17" t="s">
        <v>10254</v>
      </c>
      <c r="AN403" s="17" t="s">
        <v>10291</v>
      </c>
      <c r="AO403" s="17" t="s">
        <v>9928</v>
      </c>
      <c r="AP403" s="17" t="s">
        <v>10355</v>
      </c>
      <c r="AQ403" s="17" t="s">
        <v>10386</v>
      </c>
      <c r="AR403" s="17" t="s">
        <v>10415</v>
      </c>
      <c r="AS403" s="17" t="s">
        <v>10454</v>
      </c>
      <c r="AT403" s="17" t="s">
        <v>10484</v>
      </c>
      <c r="AU403" s="17" t="s">
        <v>10518</v>
      </c>
      <c r="AV403" s="17" t="s">
        <v>10555</v>
      </c>
      <c r="AW403" s="17" t="s">
        <v>10592</v>
      </c>
      <c r="AX403" s="17" t="s">
        <v>10624</v>
      </c>
      <c r="AY403" s="17" t="s">
        <v>10657</v>
      </c>
      <c r="AZ403" s="17" t="s">
        <v>10696</v>
      </c>
      <c r="BA403" s="140" t="s">
        <v>10727</v>
      </c>
      <c r="BB403" s="18"/>
      <c r="BC403" s="18"/>
      <c r="BD403" s="18"/>
    </row>
    <row r="404" spans="2:56" x14ac:dyDescent="0.2">
      <c r="B404" s="136">
        <v>402</v>
      </c>
      <c r="C404" s="3">
        <v>12779</v>
      </c>
      <c r="D404" s="98">
        <v>4055473127798</v>
      </c>
      <c r="E404" s="138">
        <v>1.85</v>
      </c>
      <c r="G404" s="99" t="s">
        <v>9754</v>
      </c>
      <c r="H404" s="98" t="s">
        <v>9734</v>
      </c>
      <c r="I404" s="139" t="s">
        <v>9792</v>
      </c>
      <c r="J404" s="139" t="s">
        <v>9792</v>
      </c>
      <c r="Z404" s="17" t="s">
        <v>9830</v>
      </c>
      <c r="AA404" s="17" t="s">
        <v>9869</v>
      </c>
      <c r="AB404" s="17" t="s">
        <v>9898</v>
      </c>
      <c r="AC404" s="17" t="s">
        <v>9929</v>
      </c>
      <c r="AD404" s="17" t="s">
        <v>9929</v>
      </c>
      <c r="AE404" s="17" t="s">
        <v>9985</v>
      </c>
      <c r="AF404" s="17" t="s">
        <v>10014</v>
      </c>
      <c r="AG404" s="17" t="s">
        <v>10043</v>
      </c>
      <c r="AH404" s="17" t="s">
        <v>10081</v>
      </c>
      <c r="AI404" s="17" t="s">
        <v>9929</v>
      </c>
      <c r="AJ404" s="17" t="s">
        <v>10153</v>
      </c>
      <c r="AK404" s="17" t="s">
        <v>10191</v>
      </c>
      <c r="AL404" s="17" t="s">
        <v>10217</v>
      </c>
      <c r="AM404" s="17" t="s">
        <v>10255</v>
      </c>
      <c r="AN404" s="17" t="s">
        <v>10292</v>
      </c>
      <c r="AO404" s="17" t="s">
        <v>9929</v>
      </c>
      <c r="AP404" s="17" t="s">
        <v>10356</v>
      </c>
      <c r="AQ404" s="17" t="s">
        <v>10387</v>
      </c>
      <c r="AR404" s="17" t="s">
        <v>10416</v>
      </c>
      <c r="AS404" s="17" t="s">
        <v>10455</v>
      </c>
      <c r="AT404" s="17" t="s">
        <v>10485</v>
      </c>
      <c r="AU404" s="17" t="s">
        <v>10519</v>
      </c>
      <c r="AV404" s="17" t="s">
        <v>10556</v>
      </c>
      <c r="AW404" s="17" t="s">
        <v>10593</v>
      </c>
      <c r="AX404" s="17" t="s">
        <v>10625</v>
      </c>
      <c r="AY404" s="17" t="s">
        <v>10658</v>
      </c>
      <c r="AZ404" s="17" t="s">
        <v>10697</v>
      </c>
      <c r="BA404" s="140" t="s">
        <v>10728</v>
      </c>
      <c r="BB404" s="18"/>
      <c r="BC404" s="18"/>
      <c r="BD404" s="18"/>
    </row>
    <row r="405" spans="2:56" x14ac:dyDescent="0.2">
      <c r="B405" s="136">
        <v>403</v>
      </c>
      <c r="C405" s="3">
        <v>12434</v>
      </c>
      <c r="D405" s="98">
        <v>4055473124346</v>
      </c>
      <c r="E405" s="138">
        <v>1.85</v>
      </c>
      <c r="G405" s="99" t="s">
        <v>9754</v>
      </c>
      <c r="H405" s="98" t="s">
        <v>9734</v>
      </c>
      <c r="I405" s="139" t="s">
        <v>9793</v>
      </c>
      <c r="J405" s="139" t="s">
        <v>9793</v>
      </c>
      <c r="Z405" s="17" t="s">
        <v>9831</v>
      </c>
      <c r="AA405" s="17" t="s">
        <v>9870</v>
      </c>
      <c r="AB405" s="17" t="s">
        <v>9899</v>
      </c>
      <c r="AC405" s="17" t="s">
        <v>9870</v>
      </c>
      <c r="AD405" s="17" t="s">
        <v>9955</v>
      </c>
      <c r="AE405" s="17" t="s">
        <v>9986</v>
      </c>
      <c r="AF405" s="17" t="s">
        <v>10015</v>
      </c>
      <c r="AG405" s="17" t="s">
        <v>10044</v>
      </c>
      <c r="AH405" s="17" t="s">
        <v>10082</v>
      </c>
      <c r="AI405" s="17" t="s">
        <v>10116</v>
      </c>
      <c r="AJ405" s="17" t="s">
        <v>10154</v>
      </c>
      <c r="AK405" s="17" t="s">
        <v>10192</v>
      </c>
      <c r="AL405" s="17" t="s">
        <v>10218</v>
      </c>
      <c r="AM405" s="17" t="s">
        <v>10256</v>
      </c>
      <c r="AN405" s="17" t="s">
        <v>10293</v>
      </c>
      <c r="AO405" s="17" t="s">
        <v>10320</v>
      </c>
      <c r="AP405" s="17" t="s">
        <v>10357</v>
      </c>
      <c r="AQ405" s="17" t="s">
        <v>10388</v>
      </c>
      <c r="AR405" s="17" t="s">
        <v>10417</v>
      </c>
      <c r="AS405" s="17" t="s">
        <v>10456</v>
      </c>
      <c r="AT405" s="17" t="s">
        <v>10486</v>
      </c>
      <c r="AU405" s="17" t="s">
        <v>10388</v>
      </c>
      <c r="AV405" s="17" t="s">
        <v>10557</v>
      </c>
      <c r="AW405" s="17" t="s">
        <v>10594</v>
      </c>
      <c r="AX405" s="17" t="s">
        <v>10456</v>
      </c>
      <c r="AY405" s="17" t="s">
        <v>10659</v>
      </c>
      <c r="AZ405" s="17" t="s">
        <v>10698</v>
      </c>
      <c r="BA405" s="140" t="s">
        <v>10729</v>
      </c>
      <c r="BB405" s="18"/>
      <c r="BC405" s="18"/>
      <c r="BD405" s="18"/>
    </row>
  </sheetData>
  <sheetProtection algorithmName="SHA-512" hashValue="+q2qtQu30shjdaz+rhEx9yPcXpX7jFI1QqLkFbfqUw4dpAiBu34koQoBK4my/LZrG3LZWIkeCpcONwylSMq0NA==" saltValue="FUC/K0e481GLaT9pyQqPsQ==" spinCount="100000" sheet="1" objects="1" scenarios="1" selectLockedCells="1" selectUnlockedCells="1"/>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 sqref="A3:A40"/>
    </sheetView>
  </sheetViews>
  <sheetFormatPr baseColWidth="10" defaultRowHeight="12" x14ac:dyDescent="0.2"/>
  <sheetData/>
  <sheetProtection algorithmName="SHA-512" hashValue="dXjdcweDLQvGzWqt7RcMoMg0EBd37PL1RvwNNoCTpyKYd4LV61qudpNezUIOrFI/7xFPAcnif5d7ed/yYZLSKA==" saltValue="vL7nT7j9fs6Pt+w+S46rVA==" spinCount="100000" sheet="1" objects="1" scenarios="1" selectLockedCells="1" selectUnlockedCells="1"/>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W37"/>
  <sheetViews>
    <sheetView showGridLines="0" showZeros="0" tabSelected="1" zoomScaleNormal="100" workbookViewId="0">
      <selection activeCell="B2" sqref="B2"/>
    </sheetView>
  </sheetViews>
  <sheetFormatPr baseColWidth="10" defaultColWidth="14" defaultRowHeight="12" x14ac:dyDescent="0.2"/>
  <cols>
    <col min="1" max="1" width="4.83203125" customWidth="1"/>
    <col min="2" max="2" width="10.83203125" customWidth="1"/>
    <col min="3" max="4" width="8.83203125" customWidth="1"/>
    <col min="5" max="5" width="25.83203125" customWidth="1"/>
    <col min="6" max="6" width="2.83203125" customWidth="1"/>
    <col min="7" max="7" width="10.83203125" customWidth="1"/>
    <col min="8" max="9" width="8.83203125" customWidth="1"/>
    <col min="10" max="10" width="25.83203125" customWidth="1"/>
    <col min="11" max="11" width="6.6640625" customWidth="1"/>
    <col min="12" max="12" width="12" customWidth="1"/>
  </cols>
  <sheetData>
    <row r="1" spans="1:23" ht="24.95" customHeight="1" thickBot="1" x14ac:dyDescent="0.25">
      <c r="E1" s="112"/>
      <c r="M1" s="147" t="str">
        <f>IF(J3="Deutsch - DE","Erläuterungen zum Aufbau unseres internationalen Kataloges und der Bestellformulare:",IF(J3="Dänisch - DK","Forklaringer på strukturen af ​​vores internationale katalog og bestillingsformularerne:",IF(J3="Bulgarisch - BG","Обяснения за структурата на нашия международен каталог и формулярите за поръчки:",IF(J3="Englisch - UK","Explanations of the structure of our international catalog and the order forms:",IF(J3="Estnisch - EE","Meie rahvusvahelise kataloogi ülesehituse ja tellimisvormide selgitused:",IF(J3="Finnisch - FI","Selitykset kansainvälisen luettelomme rakenteesta ja tilauslomakkeista:",IF(J3="Französisch - FR","Explications de la structure de notre catalogue international et des bons de commande :",IF(J3="Griechisch - GR","Επεξηγήσεις για τη δομή του διεθνούς μας καταλόγου και τα έντυπα παραγγελίας:",IF(J3="Irisch - IE","Mínithe ar struchtúr ár gcatalóg idirnáisiúnta agus na foirmeacha ordaithe:",IF(J3="Isländisch - IS","Útskýringar á uppbyggingu alþjóðlegrar vörulista okkar og pöntunarformum:",IF(J3="Kroatisch - HR","Objašnjenja strukture našeg međunarodnog kataloga i narudžbenica:",IF(J3="Litauisch - LT","Mūsų tarptautinio katalogo struktūros ir užsakymų formų paaiškinimai:",IF(J3="Italienisch - IT","Spiegazioni della struttura del nostro catalogo internazionale e dei moduli d'ordine:",IF(J3="Lettisch - LV","Paskaidrojumi par mūsu starptautiskā kataloga struktūru un pasūtījuma veidlapām:",IF(J3="Niederländisch - NL","Uitleg over de structuur van onze internationale catalogus en de bestelformulieren:",IF(J3="Maltesisch - MT","Spjegazzjonijiet tal-istruttura tal-katalgu internazzjonali tagħna u l-formoli tal-ordni:",IF(J3="Polnisch - PL","Objaśnienia struktury naszego międzynarodowego katalogu i formularzy zamówień:",IF(J3="Portugiesisch - PT","Explicações sobre a estrutura do nosso catálogo internacional e os formulários de encomenda:",IF(J3="Norwegisch - NO","Forklaringer på strukturen til vår internasjonale katalog og bestillingsskjemaene:",IF(J3="Rumänisch - RO","Explicații privind structura catalogului nostru internațional și formularele de comandă:",IF(J3="Spanisch - ES","Explicaciones de la estructura de nuestro catálogo internacional y los formularios de pedido:",IF(J3="Schwedisch - SE","Förklaringar av strukturen i vår internationella katalog och beställningsformulären:",IF(J3="Tschechisch - CZ","Vysvětlení struktury našeho mezinárodního katalogu a objednávkových formulářů:",IF(J3="Slowenisch - SI","Pojasnila strukture našega mednarodnega kataloga in naročilnic:",IF(J3="Slowakisch - SK","Vysvetlivky k štruktúre nášho medzinárodného katalógu a objednávkovým formulárom:",IF(J3="Türkisch - TR","Uluslararası kataloğumuzun yapısına ve sipariş formlarına ilişkin açıklamalar:",IF(J3="Ungarisch - HU","Magyarázatok nemzetközi katalógusunk felépítéséhez és a megrendelőlapokhoz:",IF(J3="Japanisch - JP","国際カタログの構造と注文フォームの説明:","Achtung"))))))))))))))))))))))))))))</f>
        <v>Explanations of the structure of our international catalog and the order forms:</v>
      </c>
    </row>
    <row r="2" spans="1:23" ht="24.95" customHeight="1" thickTop="1" thickBot="1" x14ac:dyDescent="0.25">
      <c r="B2" s="336">
        <v>28</v>
      </c>
      <c r="C2" s="120"/>
      <c r="M2" s="146" t="str">
        <f>IF($J$3="Deutsch - DE","Die Formulare aus TAB 2, TAB 3 und TAB 4 können Sie ausdrucken und faxen oder Sie senden uns einfach die ausgefüllte Datei.",IF($J$3="Englisch - UK","You can print out and fax the forms from TAB 2, TAB 3 and TAB 4 or simply send us the completed file.",IF($J$3="Bulgarisch - BG","Можете да разпечатате и изпратите по факс формулярите от ТАБ 2, ТАБ 3 и ТАБ 4 или просто да ни изпратите попълнения файл.",IF($J$3="Kroatisch - HR","Obrasce iz TAB 2, TAB 3 i TAB 4 možete isprintati i poslati faksom ili nam jednostavno poslati ispunjenu datoteku.",IF($J$3="Dänisch - DK","Du kan printe og faxe formularerne fra TAB 2, TAB 3 og TAB 4 eller blot sende os den udfyldte fil.",IF($J$3="Tschechisch - CZ","Formuláře z TAB 2, TAB 3 a TAB 4 si můžete vytisknout a odfaxovat nebo nám vyplněný soubor jednoduše poslat.",IF($J$3="Niederländisch - NL","U kunt de formulieren uit TAB 2, TAB 3 en TAB 4 afdrukken en faxen of ons gewoon het ingevulde bestand toesturen.",IF($J$3="Französisch - FR","Vous pouvez imprimer et faxer les formulaires TAB 2, TAB 3 et TAB 4 ou simplement nous envoyer le dossier complété.",IF($J$3="Finnisch - FI","Voit tulostaa ja faksata lomakkeet TAB 2:sta, TAB 3:sta ja TAB 4:stä tai yksinkertaisesti lähettää meille valmiin tiedoston.",IF($J$3="Estnisch - EE","Saate TAB 2, TAB 3 ja TAB 4 vormid välja printida ja faksida või lihtsalt saata meile täidetud faili.",IF($J$3="Japanisch - JP","TAB 2、TAB 3、TAB 4 からフォームを印刷して FAX で送信することも、完成したファイルを送信することもできます。",IF($J$3="Italienisch - IT","Puoi stampare e inviare via fax i moduli della TAB 2, TAB 3 e TAB 4 o semplicemente inviarci il file compilato.",IF($J$3="Griechisch - GR","Μπορείτε να εκτυπώσετε και να στείλετε με φαξ τις φόρμες από τα TAB 2, TAB 3 και TAB 4 ή απλά να μας στείλετε το συμπληρωμένο αρχείο.",IF($J$3="Norwegisch - NO","Du kan skrive ut og fakse skjemaene fra TAB 2, TAB 3 og TAB 4 eller ganske enkelt sende oss den utfylte filen.",IF($J$3="Litauisch - LT","Galite atsispausdinti ir faksu išsiųsti formas iš TAB 2, TAB 3 ir TAB 4 arba tiesiog atsiųsti mums užpildytą failą.",IF($J$3="Lettisch - LV","Jūs varat izdrukāt un pa faksu nosūtīt veidlapas no TAB 2, TAB 3 un TAB 4 vai vienkārši nosūtīt mums aizpildīto failu.",IF($J$3="Polnisch - PL","Formularze z TAB 2, TAB 3 i TAB 4 można wydrukować i przefaksować lub po prostu przesłać nam wypełniony plik.",IF($J$3="Rumänisch - RO","Puteți imprima și trimite prin fax formularele din TAB 2, TAB 3 și TAB 4 sau pur și simplu ne trimiteți dosarul completat.",IF($J$3="Portugiesisch - PT","Você pode imprimir e enviar por fax os formulários do TAB 2, TAB 3 e TAB 4 ou simplesmente nos enviar o arquivo preenchido.",IF($J$3="Spanisch - ES","Puede imprimir y enviar por fax los formularios de TAB 2, TAB 3 y TAB 4 o simplemente enviarnos el archivo completo.",IF($J$3="Slowakisch - SK","Formuláre z TAB 2, TAB 3 a TAB 4 si môžete vytlačiť a odfaxovať alebo nám jednoducho poslať vyplnený súbor.",IF($J$3="Slowenisch - SI","Obrazce iz TAB 2, TAB 3 in TAB 4 lahko natisnete in pošljete po faksu ali pa nam preprosto pošljete izpolnjeno datoteko.",IF($J$3="Schwedisch - SE","Du kan skriva ut och faxa blanketterna från TAB 2, TAB 3 och TAB 4 eller helt enkelt skicka oss den ifyllda filen.",IF($J$3="Ungarisch - HU","A TAB 2, TAB 3 és TAB 4 űrlapjait kinyomtathatja és faxolhatja, vagy egyszerűen elküldheti nekünk a kitöltött fájlt.",IF($J$3="Türkisch - TR","TAB 2, TAB 3 ve TAB 4'teki formların çıktısını alıp fakslayabilirsiniz veya doldurduğunuz dosyayı bize gönderebilirsiniz.",IF($J$3="Irisch - IE","Is féidir leat na foirmeacha a phriontáil amach agus facs a chur ar fáil ó CMT 2, TAB 3 agus TAB 4 nó níl le déanamh ach an comhad comhlánaithe a sheoladh chugainn.",IF($J$3="Isländisch - IS","Þú getur prentað út og faxað eyðublöðin frá TAB 2, TAB 3 og TAB 4 eða einfaldlega sent okkur útfyllta skrána.",IF($J$3="Maltesisch - MT","Tista' tipprintja u tfax il-formoli minn TAB 2, TAB 3 u TAB 4 jew sempliċiment ibgħatilna l-fajl mimli.","Achtung"))))))))))))))))))))))))))))</f>
        <v>You can print out and fax the forms from TAB 2, TAB 3 and TAB 4 or simply send us the completed file.</v>
      </c>
      <c r="N2" s="118"/>
      <c r="O2" s="118"/>
      <c r="P2" s="118"/>
      <c r="Q2" s="118"/>
    </row>
    <row r="3" spans="1:23" ht="24.95" customHeight="1" thickTop="1" thickBot="1" x14ac:dyDescent="0.25">
      <c r="A3" s="106"/>
      <c r="C3" s="145"/>
      <c r="D3" s="106"/>
      <c r="E3" s="106"/>
      <c r="F3" s="113"/>
      <c r="G3" s="106"/>
      <c r="H3" s="106"/>
      <c r="I3" s="106"/>
      <c r="J3" s="114" t="str">
        <f>IF($B$2=1,"Bulgarisch - BG",
IF($B$2=2,"Tschechisch - CZ",
IF($B$2=3,"Deutsch - DE",
IF($B$2=4,"Dänisch - DK",
IF($B$2=5,"Estnisch - EE",
IF($B$2=6,"Spanisch - ES",
IF($B$2=7,"Finnisch - FI",
IF($B$2=8,"Französisch - FR",
IF($B$2=9,"Griechisch - GR",
IF($B$2=10,"Kroatisch - HR",
IF($B$2=11,"Ungarisch - HU",
IF($B$2=12,"Irisch - IE",
IF($B$2=13,"Isländisch - IS",
IF($B$2=14,"Italienisch - IT",
IF($B$2=15,"Japanisch - JP",
IF($B$2=16,"Litauisch - LT",
IF($B$2=17,"Lettisch - LV",
IF($B$2=18,"Maltesisch - MT",
IF($B$2=19,"Niederländisch - NL",
IF($B$2=20,"Norwegisch - NO",
IF($B$2=21,"Polnisch - PL",
IF($B$2=22,"Portugiesisch - PT",
IF($B$2=23,"Rumänisch - RO",
IF($B$2=24,"Schwedisch - SE",
IF($B$2=25,"Slowenisch - SI",
IF($B$2=26,"Slowakisch - SK",
IF($B$2=27,"Türkisch - TR",
IF($B$2=28,"Englisch - UK",""))))))))))))))))))))))))))))</f>
        <v>Englisch - UK</v>
      </c>
      <c r="K3" s="106"/>
      <c r="L3" s="119" t="s">
        <v>4</v>
      </c>
      <c r="M3" s="118" t="str">
        <f>IF($J$3="Deutsch - DE","Auf dieser Seite finden Sie Muster - Abbildungen aller Produkte. ",IF($J$3="Bulgarisch - BG","На тази страница ще намерите мостри - изображения на всички продукти.",IF($J$3="Englisch - UK","On this page you will find samples - images of all products.",IF($J$3="Kroatisch - HR","Na ovoj stranici ćete pronaći uzorke - slike svih proizvoda.",IF($J$3="Tschechisch - CZ","Na této stránce naleznete ukázky - obrázky všech produktů.",IF($J$3="Estnisch - EE","Sellelt lehelt leiate näidised - kõikide toodete pildid.",IF($J$3="Dänisch - DK","På denne side finder du prøver - billeder af alle produkter.",IF($J$3="Niederländisch - NL","Op deze pagina vindt u voorbeelden - afbeeldingen van alle producten.",IF($J$3="Finnisch - FI","Tältä sivulta löydät näytteitä - kuvia kaikista tuotteista.",IF($J$3="Französisch - FR","Sur cette page, vous trouverez des échantillons - des images de tous les produits.",IF($J$3="Griechisch - GR","Σε αυτή τη σελίδα θα βρείτε δείγματα – εικόνες όλων των προϊόντων.",IF($J$3="Japanisch - JP","このページでは、すべての製品のサンプル - 画像をご覧いただけます。",IF($J$3="Italienisch - IT","In questa pagina troverai campioni - immagini di tutti i prodotti.",IF($J$3="Lettisch - LV","Šajā lapā jūs atradīsiet visu produktu paraugus - attēlus.",IF($J$3="Litauisch - LT","Šiame puslapyje rasite visų gaminių pavyzdžius – paveikslėlius.",IF($J$3="Norwegisch - NO","På denne siden finner du prøver - bilder av alle produktene.",IF($J$3="Rumänisch - RO","Pe această pagină veți găsi mostre - imagini ale tuturor produselor.",IF($J$3="Portugiesisch - PT","Nesta página você encontrará amostras - imagens de todos os produtos.",IF($J$3="Polnisch - PL","Na tej stronie znajdziesz próbki - zdjęcia wszystkich produktów.",IF($J$3="Slowakisch - SK","Na tejto stránke nájdete ukážky - obrázky všetkých produktov.",IF($J$3="Slowenisch - SI","Na tej strani boste našli vzorce - slike vseh izdelkov.",IF($J$3="Spanisch - ES","En esta página encontrará muestras - imágenes de todos los productos.",IF($J$3="Isländisch - IS","Á þessari síðu finnur þú sýnishorn - myndir af öllum vörum.",IF($J$3="Schwedisch - SE","På denna sida hittar du prov - bilder på alla produkter.",IF($J$3="Türkisch - TR","Bu sayfada tüm ürünlerin örneklerini - resimlerini bulacaksınız.",IF($J$3="Maltesisch - MT","Fuq din il-paġna għandek issib kampjuni - stampi tal-prodotti kollha.",IF($J$3="Ungarisch - HU","Ezen az oldalon talál mintákat - képeket az összes termékről.",IF($J$3="Irisch - IE","Ar an leathanach seo gheobhaidh tú samplaí - íomhánna de gach táirge.","Achtung"))))))))))))))))))))))))))))</f>
        <v>On this page you will find samples - images of all products.</v>
      </c>
      <c r="N3" s="118"/>
      <c r="O3" s="118"/>
      <c r="P3" s="118"/>
      <c r="Q3" s="118"/>
      <c r="R3" s="106"/>
      <c r="S3" s="106"/>
      <c r="T3" s="106"/>
      <c r="U3" s="106"/>
      <c r="V3" s="106"/>
      <c r="W3" s="106"/>
    </row>
    <row r="4" spans="1:23" ht="28.35" customHeight="1" thickBot="1" x14ac:dyDescent="0.25">
      <c r="A4" s="106"/>
      <c r="B4" s="115"/>
      <c r="C4" s="116">
        <v>1</v>
      </c>
      <c r="D4" s="117" t="s">
        <v>10739</v>
      </c>
      <c r="E4" s="110" t="str">
        <f>IF($B$2=1,"Български - BG","")</f>
        <v/>
      </c>
      <c r="F4" s="107"/>
      <c r="G4" s="115"/>
      <c r="H4" s="116">
        <v>15</v>
      </c>
      <c r="I4" s="117" t="s">
        <v>10753</v>
      </c>
      <c r="J4" s="110" t="str">
        <f>IF($B$2=15,"日本語 - JP","")</f>
        <v/>
      </c>
      <c r="K4" s="107"/>
      <c r="L4" s="119" t="s">
        <v>5</v>
      </c>
      <c r="M4" s="118" t="str">
        <f>IF($J$3="Deutsch - DE","Hier finden Sie das Preis- und Bestellformular zu unseren Samenpäckchen.",IF($J$3="Englisch - UK","Here you will find the price and order form for our seed packets.",IF($J$3="Kroatisch - HR","Ovdje ćete pronaći cijenu i narudžbenicu za naše pakete sjemena.",IF($J$3="Bulgarisch - BG","Тук ще намерите цената и формата за поръчка на нашите пакети със семена.",IF($J$3="Niederländisch - NL","Hier vindt u de prijs en het bestelformulier voor onze zadenpakketten.",IF($J$3="Tschechisch - CZ","Zde najdete cenu a objednávkový formulář pro naše balíčky semen.",IF($J$3="Dänisch - DK","Her finder du pris og bestillingsformular til vores frøpakker.",IF($J$3="Französisch - FR","Vous trouverez ici le prix et le formulaire de commande de nos sachets de graines.",IF($J$3="Finnisch - FI","Täältä löydät siemenpakettiemme hinnan ja tilauslomakkeen.",IF($J$3="Estnisch - EE","Siit leiate meie seemnepakkide hinna ja tellimisvormi.",IF($J$3="Griechisch - GR","Εδώ θα βρείτε την τιμή και τη φόρμα παραγγελίας για τα πακέτα σπόρων μας.",IF($J$3="Italienisch - IT","Qui troverete il prezzo e il modulo d'ordine dei nostri pacchetti di sementi.",IF($J$3="Japanisch - JP","ここでは、種子パケットの価格と注文フォームをご覧いただけます。",IF($J$3="Lettisch - LV","Šeit jūs atradīsiet cenu un pasūtījuma veidlapu mūsu sēklu paciņām.",IF($J$3="Litauisch - LT","Čia rasite mūsų sėklų pakelių kainą ir užsakymo formą.",IF($J$3="Norwegisch - NO","Her finner du pris og bestillingsskjema for frøpakkene våre.",IF($J$3="Portugiesisch - PT","Aqui você encontrará o preço e o formulário de pedido dos nossos pacotes de sementes.",IF($J$3="Rumänisch - RO","Aici veți găsi prețul și formularul de comandă pentru pachetele noastre de semințe.",IF($J$3="Polnisch - PL","Tutaj znajdziesz cenę i formularz zamówienia naszych torebek z nasionami.",IF($J$3="Spanisch - ES","Aquí encontrará el precio y el formulario de pedido de nuestros paquetes de semillas.",IF($J$3="Slowakisch - SK","Tu nájdete cenu a objednávkový formulár našich semien.",IF($J$3="Slowenisch - SI","Tukaj boste našli ceno in naročilnico za naše pakete semen.",IF($J$3="Ungarisch - HU","Itt találja a vetőmagcsomagjaink árát és megrendelőlapját.",IF($J$3="Türkisch - TR","Tohum paketlerimizin fiyat ve sipariş formunu burada bulabilirsiniz.",IF($J$3="Schwedisch - SE","Här hittar du pris och beställningsformulär för våra fröpaket.",IF($J$3="Isländisch - IS","Hér finnur þú verð og pöntunarform fyrir fræpakkana okkar.",IF($J$3="Irisch - IE","Gheobhaidh tú anseo an praghas agus an fhoirm ordaithe dár bpacáistí síolta.",IF($J$3="Maltesisch - MT","Hawnhekk għandek issib il-prezz u l-formola tal-ordni għall-pakketti taż-żerriegħa tagħna.","Achtung"))))))))))))))))))))))))))))</f>
        <v>Here you will find the price and order form for our seed packets.</v>
      </c>
      <c r="R4" s="118"/>
      <c r="S4" s="118"/>
      <c r="T4" s="118"/>
      <c r="U4" s="118"/>
      <c r="V4" s="106"/>
      <c r="W4" s="106"/>
    </row>
    <row r="5" spans="1:23" ht="28.35" customHeight="1" thickBot="1" x14ac:dyDescent="0.25">
      <c r="A5" s="106"/>
      <c r="B5" s="115"/>
      <c r="C5" s="116">
        <v>2</v>
      </c>
      <c r="D5" s="117" t="s">
        <v>10740</v>
      </c>
      <c r="E5" s="110" t="str">
        <f>IF($B$2=2,"Čeština - CZ","")</f>
        <v/>
      </c>
      <c r="F5" s="107"/>
      <c r="G5" s="115"/>
      <c r="H5" s="116">
        <v>16</v>
      </c>
      <c r="I5" s="117" t="s">
        <v>10754</v>
      </c>
      <c r="J5" s="110" t="str">
        <f>IF($B$2=16,"Lietuvių kalba - LT","")</f>
        <v/>
      </c>
      <c r="K5" s="107"/>
      <c r="M5" s="119" t="str">
        <f>IF($J$3="Deutsch - DE","Wenn Sie am Ende mit dem Filter für die Spalte C die leeren Zeilen ausblenden, sehen Sie nur noch Ihre bestellten Artikel.",IF($J$3="Bulgarisch - BG","Ако скриете празните редове с филтъра за колона C в края, ще видите само вашите поръчани артикули.",IF($J$3="Englisch - UK","If you hide the empty rows with the filter for column C at the end, you will only see your ordered items.",IF($J$3="Kroatisch - HR","Ako sakrijete prazne retke s filtrom za stupac C na kraju, vidjet ćete samo naručene artikle.",IF($J$3="Dänisch - DK","Hvis du skjuler de tomme rækker med filteret for kolonne C til sidst, vil du kun se dine bestilte varer.",IF($J$3="Tschechisch - CZ","Pokud filtrem pro sloupec C skryjete prázdné řádky na konci, uvidíte pouze své objednané položky.",IF($J$3="Estnisch - EE","Kui peidate tühjad read, mille lõpus on veeru C filter, näete ainult tellitud tooteid.",IF($J$3="Französisch - FR","Si vous masquez les lignes vides avec le filtre pour la colonne C à la fin, vous ne verrez que vos articles commandés.",IF($J$3="Finnisch - FI","Jos piilotat tyhjät rivit sarakkeen C suodattimen lopussa, näet vain tilatut tuotteet.",IF($J$3="Niederländisch - NL","Als je de lege rijen verbergt met het filter voor kolom C aan het einde, zie je alleen je bestelde artikelen.",IF($J$3="Italienisch - IT","Se nascondi le righe vuote con il filtro per la colonna C alla fine, vedrai solo gli articoli ordinati.",IF($J$3="Griechisch - GR","Εάν αποκρύψετε τις κενές σειρές με το φίλτρο για τη στήλη Γ στο τέλος, θα δείτε μόνο τα παραγγελθέντα στοιχεία σας.",IF($J$3="Japanisch - JP","最後に列 C のフィルターで空の行を非表示にすると、注文したアイテムのみが表示されます。",IF($J$3="Litauisch - LT","Jei paslėpsite tuščias eilutes, kurių pabaigoje yra C stulpelio filtras, matysite tik užsakytas prekes.",IF($J$3="Lettisch - LV","Ja paslēpsit tukšās rindas ar filtru C kolonnai, jūs redzēsiet tikai pasūtītās preces.",IF($J$3="Norwegisch - NO","Skjuler du de tomme radene med filteret for kolonne C på slutten, vil du kun se dine bestilte varer.",IF($J$3="Polnisch - PL","Jeśli ukryjesz puste wiersze za pomocą filtra dla kolumny C na końcu, zobaczysz tylko zamówione pozycje.",IF($J$3="Portugiesisch - PT","Se você ocultar as linhas vazias com o filtro da coluna C no final, verá apenas os itens solicitados.",IF($J$3="Rumänisch - RO","Dacă ascundeți rândurile goale la sfârșitul cu filtrul pentru coloana C, veți vedea doar articolele comandate.",IF($J$3="Slowakisch - SK","Ak skryjete prázdne riadky pomocou filtra pre stĺpec C na konci, uvidíte iba svoje objednané položky.",IF($J$3="Slowenisch - SI","Če skrijete prazne vrstice s filtrom za stolpec C na koncu, boste videli samo svoje naročene artikle.",IF($J$3="Spanisch - ES","Si oculta las filas vacías con el filtro de la columna C al final, solo verá los artículos pedidos.",IF($J$3="Schwedisch - SE","Om du döljer de tomma raderna med filtret för kolumn C i slutet kommer du bara att se dina beställda varor.",IF($J$3="Türkisch - TR","Sondaki C sütunu için filtre ile boş satırları gizlerseniz, yalnızca sipariş ettiğiniz ürünleri görürsünüz.",IF($J$3="Isländisch - IS","Ef þú felur tómu línurnar með síunni fyrir dálk C í lokin, muntu aðeins sjá pantaðar vörur þínar.",IF($J$3="Irisch - IE","Má cheiltíonn tú na sraitheanna folamh leis an scagaire le haghaidh colún C ag an deireadh, ní fheicfidh tú ach do chuid míreanna ordaithe.",IF($J$3="Ungarisch - HU","Ha elrejti az üres sorokat a C oszlop szűrőjével a végén, akkor csak a megrendelt tételeket fogja látni.",IF($J$3="Maltesisch - MT","Jekk taħbi r-ringieli vojta bil-filtru għall-kolonna Ċ fl-aħħar, tara biss l-oġġetti ordnati tiegħek.","Achtung"))))))))))))))))))))))))))))</f>
        <v>If you hide the empty rows with the filter for column C at the end, you will only see your ordered items.</v>
      </c>
      <c r="N5" s="118"/>
      <c r="R5" s="118"/>
      <c r="S5" s="118"/>
      <c r="T5" s="118"/>
      <c r="U5" s="118"/>
      <c r="V5" s="106"/>
      <c r="W5" s="106"/>
    </row>
    <row r="6" spans="1:23" ht="28.35" customHeight="1" thickBot="1" x14ac:dyDescent="0.25">
      <c r="A6" s="106"/>
      <c r="B6" s="115"/>
      <c r="C6" s="116">
        <v>3</v>
      </c>
      <c r="D6" s="117" t="s">
        <v>10741</v>
      </c>
      <c r="E6" s="110" t="str">
        <f>IF($B$2=3,"Deutsch - DE","")</f>
        <v/>
      </c>
      <c r="F6" s="107"/>
      <c r="G6" s="115"/>
      <c r="H6" s="116">
        <v>17</v>
      </c>
      <c r="I6" s="117" t="s">
        <v>10755</v>
      </c>
      <c r="J6" s="110" t="str">
        <f>IF($B$2=17,"Latviešu valoda - LV","")</f>
        <v/>
      </c>
      <c r="K6" s="107"/>
      <c r="L6" s="119" t="s">
        <v>6</v>
      </c>
      <c r="M6" s="118" t="str">
        <f>IF($J$3="Deutsch - DE","Hier finden Sie unsere Anzuchtsets, die für alle Samen (außer Wildblumen) bestellt werden können.",IF($J$3="Englisch - UK","Here you will find our growing kits, which can be ordered for all seeds (except wildflowers).",IF($J$3="Bulgarisch - BG","Тук ще намерите нашите комплекти за отглеждане, които могат да бъдат поръчани за всички семена (с изключение на диви цветя).",IF($J$3="Kroatisch - HR","Ovdje ćete pronaći naše setove za uzgoj, koji se mogu naručiti za sve sjemenke (osim divljeg cvijeća).",IF($J$3="Niederländisch - NL","Hier vindt u onze kweeksets, die u voor alle zaden (behalve wilde bloemen) kunt bestellen.",IF($J$3="Dänisch - DK","Her finder du vores dyrkningssæt, som kan bestilles til alle frø (undtagen vilde blomster).",IF($J$3="Tschechisch - CZ","Zde najdete naše pěstební sady, které lze objednat pro všechna semena (kromě divokých květin).",IF($J$3="Französisch - FR","Vous trouverez ici nos kits de culture, qui peuvent être commandés pour toutes les graines (sauf fleurs sauvages).",IF($J$3="Finnisch - FI","Täältä löydät kasvatussarjamme, joita voi tilata kaikille siemenille (paitsi luonnonkukkia).",IF($J$3="Estnisch - EE","Siit leiate meie kasvatuskomplektid, mida saab tellida kõikidele seemnetele (v.a. põllulilled).",IF($J$3="Japanisch - JP","ここでは、すべての種子 (野生の花を除く) を注文できる栽培キットを見つけることができます。",IF($J$3="Griechisch - GR","Εδώ θα βρείτε τα κιτ καλλιέργειας μας, τα οποία μπορούν να παραγγελθούν για όλους τους σπόρους (εκτός από αγριολούλουδα).",IF($J$3="Italienisch - IT","Qui troverai i nostri kit di coltivazione, che possono essere ordinati per tutti i semi (eccetto i fiori di campo).",IF($J$3="Norwegisch - NO","Her finner du våre voksesett, som kan bestilles til alle frø (unntatt markblomster).",IF($J$3="Litauisch - LT","Čia rasite mūsų auginimo rinkinius, kuriuos galima užsisakyti visoms sėkloms (išskyrus lauko gėles).",IF($J$3="Lettisch - LV","Šeit atradīsiet mūsu audzēšanas komplektus, kurus var pasūtīt visām sēklām (izņemot savvaļas puķes).",IF($J$3="Portugiesisch - PT","Aqui você encontrará nossos kits de cultivo, que podem ser encomendados para todas as sementes (exceto flores silvestres).",IF($J$3="Polnisch - PL","Tutaj znajdziesz nasze zestawy do uprawy, które można zamówić dla wszystkich nasion (z wyjątkiem polnych kwiatów).",IF($J$3="Rumänisch - RO","Aici veți găsi trusele noastre de creștere, care pot fi comandate pentru toate semințele (cu excepția florilor sălbatice).",IF($J$3="Spanisch - ES","Aquí encontrará nuestros kits de cultivo, que se pueden pedir para todas las semillas (excepto las flores silvestres).",IF($J$3="Slowenisch - SI","Tukaj boste našli naše komplete za gojenje, ki jih je mogoče naročiti za vsa semena (razen za divje rože).",IF($J$3="Slowakisch - SK","Tu nájdete naše pestovateľské sady, ktoré je možné objednať pre všetky semená (okrem poľných kvetov).",IF($J$3="Ungarisch - HU","Itt megtalálod termesztőkészleteinket, melyek minden vetőmaghoz (a vadvirág kivételével) rendelhetők.",IF($J$3="Türkisch - TR","Burada tüm tohumlar için (kır çiçekleri hariç) sipariş edilebilecek yetiştirme kitlerimizi bulacaksınız.",IF($J$3="Schwedisch - SE","Här hittar du våra odlingssatser, som går att beställa till alla frön (förutom vilda blommor).",IF($J$3="Irisch - IE","Anseo gheobhaidh tú ár feisteáin fáis, is féidir a ordú do gach síolta (seachas bláthanna fiáine).",IF($J$3="Isländisch - IS","Hér finnur þú ræktunarsettin okkar sem hægt er að panta fyrir öll fræ (nema villiblóm).",IF($J$3="Maltesisch - MT","Hawnhekk għandek issib il-kits tat-tkabbir tagħna, li jistgħu jiġu ordnati għaż-żrieragħ kollha (ħlief fjuri selvaġġi).","Achtung"))))))))))))))))))))))))))))</f>
        <v>Here you will find our growing kits, which can be ordered for all seeds (except wildflowers).</v>
      </c>
      <c r="N6" s="118"/>
      <c r="O6" s="118"/>
      <c r="P6" s="118"/>
      <c r="Q6" s="118"/>
      <c r="R6" s="118"/>
      <c r="S6" s="118"/>
      <c r="T6" s="118"/>
      <c r="U6" s="118"/>
      <c r="V6" s="106"/>
      <c r="W6" s="106"/>
    </row>
    <row r="7" spans="1:23" ht="28.35" customHeight="1" thickBot="1" x14ac:dyDescent="0.25">
      <c r="A7" s="106"/>
      <c r="B7" s="115"/>
      <c r="C7" s="116">
        <v>4</v>
      </c>
      <c r="D7" s="117" t="s">
        <v>10742</v>
      </c>
      <c r="E7" s="110" t="str">
        <f>IF($B$2=4,"Dansk - DK","")</f>
        <v/>
      </c>
      <c r="F7" s="107"/>
      <c r="G7" s="115"/>
      <c r="H7" s="116">
        <v>18</v>
      </c>
      <c r="I7" s="117" t="s">
        <v>10756</v>
      </c>
      <c r="J7" s="110" t="str">
        <f>IF($B$2=18,"Maltesisch - MT","")</f>
        <v/>
      </c>
      <c r="K7" s="107"/>
      <c r="M7" s="118" t="str">
        <f>IF($J$3="Deutsch - DE","Bei den Sets gibt es zunächst eine Themen - Einheit - zum Beispiel sind dies beim Set Garden to go Lite 18 Stück.",IF($J$3="Kroatisch - HR","Setovi u početku imaju tematsku cjelinu - na primjer Garden to go Lite set ima 18 dijelova.",IF($J$3="Bulgarisch - BG","Комплектите първоначално имат тематична единица - например комплектът Garden to go Lite има 18 части.",IF($J$3="Englisch - UK","The sets initially have a themed unit - for example the Garden to go Lite set has 18 pieces.",IF($J$3="Dänisch - DK","Sættene har i starten en temaenhed - for eksempel har Garden to go Lite sættet 18 stk.",IF($J$3="Tschechisch - CZ","Sady mají zpočátku tematický celek - například sada Garden to go Lite má 18 kusů.",IF($J$3="Estnisch - EE","Komplektidel on esialgu temaatiline üksus – näiteks Garden to go Lite komplektis on 18 osa.",IF($J$3="Französisch - FR","Les ensembles ont initialement une unité thématique - par exemple, l'ensemble Garden to go Lite comprend 18 pièces.",IF($J$3="Niederländisch - NL","De sets hebben aanvankelijk een thema-eenheid - de Garden to go Lite-set heeft bijvoorbeeld 18 stuks.",IF($J$3="Finnisch - FI","Seteissä on aluksi teemayksikkö - esimerkiksi Garden to go Lite -setissä on 18 osaa.",IF($J$3="Griechisch - GR","Τα σετ έχουν αρχικά μια θεματική ενότητα - για παράδειγμα το σετ Garden to go Lite έχει 18 κομμάτια.",IF($J$3="Japanisch - JP","セットには最初、テーマ別のユニットがあります。たとえば、Garden to go Lite セットには 18 個のピース​​があります。",IF($J$3="Italienisch - IT","I set hanno inizialmente un'unità a tema, ad esempio il set Garden to go Lite ha 18 pezzi.",IF($J$3="Norwegisch - NO","Settene har i utgangspunktet en temaenhet - for eksempel har Garden to go Lite-settet 18 deler.",IF($J$3="Lettisch - LV","Komplektiem sākotnēji ir tematiska vienība - piemēram, Garden to go Lite komplektā ir 18 gabali.",IF($J$3="Litauisch - LT","Iš pradžių rinkiniai turi teminį vienetą – pavyzdžiui, Garden to go Lite rinkinį sudaro 18 dalių.",IF($J$3="Polnisch - PL","Zestawy początkowo mają jednostkę tematyczną - na przykład zestaw Garden to go Lite ma 18 elementów.",IF($J$3="Portugiesisch - PT","Os conjuntos inicialmente têm uma unidade temática - por exemplo, o conjunto Garden to go Lite tem 18 peças.",IF($J$3="Rumänisch - RO","Seturile au inițial o unitate tematică - de exemplu setul Garden to go Lite are 18 piese.",IF($J$3="Slowakisch - SK","Sady majú spočiatku tematický celok - napríklad sada Garden to go Lite má 18 kusov.",IF($J$3="Slowenisch - SI","Kompleti imajo sprva tematsko enoto – na primer komplet Garden to go Lite ima 18 kosov.",IF($J$3="Spanisch - ES","Los juegos inicialmente tienen una unidad temática; por ejemplo, el juego Garden to go Lite tiene 18 piezas.",IF($J$3="Isländisch - IS","Settin eru upphaflega með þemaeiningu - til dæmis er Garden to go Lite settið 18 stykki.",IF($J$3="Schwedisch - SE","Seterna har till en början en enhet med teman - till exempel Garden to go Lite-setet har 18 stycken.",IF($J$3="Türkisch - TR","Setlerin başlangıçta temalı bir birimi vardır - örneğin, Garden to go Lite setinde 18 parça vardır.",IF($J$3="Ungarisch - HU","A készletek kezdetben tematikus egységgel rendelkeznek - például a Garden to go Lite készlet 18 darabból áll.",IF($J$3="Maltesisch - MT","Is-settijiet inizjalment għandhom unità tematika - pereżempju s-sett Garden to go Lite għandu 18-il biċċa.",IF($J$3="Irisch - IE","Tá aonad téamach ag na tacair ar dtús - mar shampla tá 18 bpíosa sa tacar Garden to go Lite.","Achtung"))))))))))))))))))))))))))))</f>
        <v>The sets initially have a themed unit - for example the Garden to go Lite set has 18 pieces.</v>
      </c>
      <c r="N7" s="118"/>
      <c r="O7" s="118"/>
      <c r="P7" s="118"/>
      <c r="Q7" s="118"/>
      <c r="R7" s="118"/>
      <c r="S7" s="118"/>
      <c r="T7" s="118"/>
      <c r="U7" s="118"/>
      <c r="V7" s="106"/>
      <c r="W7" s="106"/>
    </row>
    <row r="8" spans="1:23" ht="28.35" customHeight="1" thickBot="1" x14ac:dyDescent="0.25">
      <c r="A8" s="106"/>
      <c r="B8" s="115"/>
      <c r="C8" s="116">
        <v>5</v>
      </c>
      <c r="D8" s="117" t="s">
        <v>10743</v>
      </c>
      <c r="E8" s="110" t="str">
        <f>IF($B$2=5,"Eesti keel - EE","")</f>
        <v/>
      </c>
      <c r="F8" s="107"/>
      <c r="G8" s="115"/>
      <c r="H8" s="116">
        <v>19</v>
      </c>
      <c r="I8" s="117" t="s">
        <v>10757</v>
      </c>
      <c r="J8" s="110" t="str">
        <f>IF($B$2=19,"Nederlands - NL","")</f>
        <v/>
      </c>
      <c r="K8" s="107"/>
      <c r="L8" s="119"/>
      <c r="M8" s="118" t="str">
        <f>IF($J$3="Deutsch - DE","Dies bedeutet, dass mindestens so viele Sets einer Samensorte bestellt werden müssen - oder das Mehrfache dieser Menge.",IF($J$3="Bulgarisch - BG","Това означава, че трябва да бъдат поръчани поне толкова комплекта от даден тип семена - или кратни на това количество.",IF($J$3="Englisch - UK","This means that at least as many sets of a seed type must be ordered - or multiples of this quantity.",IF($J$3="Kroatisch - HR","To znači da se mora naručiti najmanje onoliko kompleta jedne vrste sjemena - ili višekratnika ove količine.",IF($J$3="Tschechisch - CZ","To znamená, že je nutné objednat minimálně tolik sad jednoho typu osiva – nebo násobky tohoto množství.",IF($J$3="Estnisch - EE","See tähendab, et tellida tuleb vähemalt sama palju seemnetüüpi komplekte – või selle koguse kordamine.",IF($J$3="Dänisch - DK","Det betyder, at der skal bestilles mindst lige så mange sæt af en frøtype - eller multipla af denne mængde.",IF($J$3="Niederländisch - NL","Dit betekent dat er minimaal zoveel sets van een zaadsoort besteld moeten worden - of veelvouden van dit aantal.",IF($J$3="Finnisch - FI","Tämä tarkoittaa, että vähintään yhtä monta siementyyppiä on tilattava - tai tämän määrän kerrannaisina.",IF($J$3="Französisch - FR","Cela signifie qu'au moins autant d'ensembles d'un type de graine doivent être commandés - ou des multiples de cette quantité.",IF($J$3="Griechisch - GR","Αυτό σημαίνει ότι πρέπει να παραγγελθούν τουλάχιστον τόσα σετ ενός τύπου σπόρου - ή πολλαπλάσια αυτής της ποσότητας.",IF($J$3="Italienisch - IT","Ciò significa che devono essere ordinati almeno altrettanti set di un tipo di seme o multipli di questa quantità.",IF($J$3="Japanisch - JP","これは、少なくとも同じ種類の種子のセット、またはこの数量の倍数を注文する必要があることを意味します。",IF($J$3="Lettisch - LV","Tas nozīmē, ka jāpasūta vismaz tikpat daudz sēklu veida komplektu – vai šī daudzuma vairākkārtēji.",IF($J$3="Litauisch - LT","Tai reiškia, kad reikia užsakyti bent tiek pat sėklų rinkinių – arba šio kiekio kartotinius.",IF($J$3="Norwegisch - NO","Det betyr at det må bestilles minst like mange sett av en frøtype - eller multipler av denne mengden.",IF($J$3="Polnisch - PL","Oznacza to, że należy zamówić co najmniej tyle kompletów danego typu nasion - lub wielokrotność tej ilości.",IF($J$3="Rumänisch - RO","Aceasta înseamnă că trebuie comandate cel puțin tot atâtea seturi de un tip de semințe - sau multipli ai acestei cantități.",IF($J$3="Portugiesisch - PT","Isso significa que pelo menos tantos conjuntos de um tipo de semente devem ser pedidos - ou múltiplos dessa quantidade.",IF($J$3="Slowenisch - SI","To pomeni, da je treba naročiti vsaj toliko kompletov vrste semena - ali večkratnike te količine.",IF($J$3="Slowakisch - SK","To znamená, že je potrebné objednať minimálne toľko sád typu osiva - alebo násobky tohto množstva.",IF($J$3="Spanisch - ES","Esto significa que se deben pedir al menos tantos juegos de un tipo de semilla, o múltiplos de esta cantidad.",IF($J$3="Türkisch - TR","Bu, en az bir tohum türü setinin veya bu miktarın katlarının sipariş edilmesi gerektiği anlamına gelir.",IF($J$3="Isländisch - IS","Þetta þýðir að panta þarf að minnsta kosti jafn mörg sett af frætegund - eða margfeldi af þessu magni.",IF($J$3="Schwedisch - SE","Det betyder att minst lika många set av en frötyp måste beställas - eller multiplar av denna kvantitet.",IF($J$3="Maltesisch - MT","Dan ifisser li mill-inqas daqstant settijiet ta 'tip ta' żerriegħa jridu jiġu ordnati - jew multipli ta 'din il-kwantità.",IF($J$3="Ungarisch - HU","Ez azt jelenti, hogy egy vetőmagtípusból legalább annyi készletet kell rendelni – vagy ennek többszörösét.",IF($J$3="Irisch - IE","Ciallaíonn sé seo nach mór ar a laghad an oiread tacair de chineál síl a ordú - nó iolraí den chainníocht seo.","Achtung"))))))))))))))))))))))))))))</f>
        <v>This means that at least as many sets of a seed type must be ordered - or multiples of this quantity.</v>
      </c>
      <c r="N8" s="118"/>
      <c r="O8" s="118"/>
      <c r="P8" s="118"/>
      <c r="Q8" s="118"/>
      <c r="R8" s="118"/>
      <c r="S8" s="118"/>
      <c r="T8" s="118"/>
      <c r="U8" s="118"/>
      <c r="V8" s="106"/>
      <c r="W8" s="106"/>
    </row>
    <row r="9" spans="1:23" ht="28.35" customHeight="1" thickBot="1" x14ac:dyDescent="0.25">
      <c r="A9" s="106"/>
      <c r="B9" s="115"/>
      <c r="C9" s="116">
        <v>6</v>
      </c>
      <c r="D9" s="117" t="s">
        <v>10744</v>
      </c>
      <c r="E9" s="110" t="str">
        <f>IF($B$2=6,"Español - ES","")</f>
        <v/>
      </c>
      <c r="F9" s="107"/>
      <c r="G9" s="115"/>
      <c r="H9" s="116">
        <v>20</v>
      </c>
      <c r="I9" s="117" t="s">
        <v>10758</v>
      </c>
      <c r="J9" s="110" t="str">
        <f>IF($B$2=20,"Norsk - NO","")</f>
        <v/>
      </c>
      <c r="K9" s="107"/>
      <c r="L9" s="119"/>
      <c r="M9" s="118" t="str">
        <f>IF($J$3="Deutsch - DE","Und dann gibt es übergeordnet die Verpackungseinheit - zum Beispiel sind dies beim Set Garden to go - Lite 72 Stück.",IF($J$3="Kroatisch - HR","A tu je i jedinica za pakiranje - na primjer, tu su 72 komada za Garden to go - Lite set.",IF($J$3="Bulgarisch - BG","И тогава има опаковъчната единица - например, с Set Garden to go - Lite има 72 броя.",IF($J$3="Englisch - UK","And then there is the packaging unit - for example, with the Set Garden to go - Lite there are 72 pieces.",IF($J$3="Dänisch - DK","Og så er der emballageenheden - for eksempel med Set Garden to go - Lite er der 72 stk.",IF($J$3="Estnisch - EE","Ja siis on pakkeüksus - näiteks koos Set Gardeniga - Lite on 72 tükki.",IF($J$3="Tschechisch - CZ","A pak je tu balicí jednotka - například sada Garden to go - Lite je 72 kusů.",IF($J$3="Französisch - FR","Et puis il y a l'unité d'emballage - par exemple, il y a 72 pièces pour l'ensemble Garden to go - Lite.",IF($J$3="Niederländisch - NL","En dan is er nog de verpakkingseenheid - er zijn bijvoorbeeld 72 stuks voor de Garden to go - Lite set.",IF($J$3="Finnisch - FI","Ja sitten on pakkausyksikkö - esimerkiksi Garden to go -sarjaa on 72 kappaletta - Lite-setti.",IF($J$3="Italienisch - IT","E poi c'è l'unità di imballaggio - per esempio, con il Set Garden to go - Lite ci sono 72 pezzi.",IF($J$3="Griechisch - GR","Και μετά υπάρχει η μονάδα συσκευασίας - για παράδειγμα, με το Set Garden να πάει - Lite υπάρχουν 72 τεμάχια.",IF($J$3="Japanisch - JP","そして、パッケージ ユニットがあります。たとえば、Set Garden to go - Lite は 72 個あります。",IF($J$3="Lettisch - LV","Un tad ir iepakojuma vienība - piemēram, ar Set Garden līdzi - Lite ir 72 gabali.",IF($J$3="Litauisch - LT","Ir dar yra pakavimo vienetas – pavyzdžiui, yra 72 vienetai „Garden to go“ – „Lite“ rinkinys.",IF($J$3="Norwegisch - NO","Og så er det pakkeenheten - for eksempel er det 72 stykker for Garden to go - Lite sett.",IF($J$3="Portugiesisch - PT","E depois há a unidade de embalagem - por exemplo, com o Set Garden para ir - Lite são 72 peças.",IF($J$3="Rumänisch - RO","Și apoi este unitatea de ambalare - de exemplu, cu Set Garden to go - Lite sunt 72 de piese.",IF($J$3="Polnisch - PL","A potem jest opakowanie - na przykład z zestawem ogrodowym na wynos - Lite są 72 sztuki.",IF($J$3="Slowakisch - SK","A potom je tu baliaca jednotka - napríklad pri Set Garden to go - Lite je 72 kusov.",IF($J$3="Slowenisch - SI","In potem je tu še embalažna enota - na primer pri Setu Garden to go - Lite je 72 kosov.",IF($J$3="Spanisch - ES","Y luego está la unidad de embalaje - por ejemplo, con el Set Garden to go - Lite hay 72 piezas.",IF($J$3="Türkisch - TR","Ve sonra paketleme ünitesi var - örneğin, Garden to Go için 72 parça var - Lite seti.",IF($J$3="Isländisch - IS","Og svo er það umbúðaeiningin - til dæmis, með Set Garden to go - Lite eru 72 stykki.",IF($J$3="Schwedisch - SE","Och så finns det förpackningsenheten - till exempel med Set Garden to go - Lite finns det 72 stycken.",IF($J$3="Irisch - IE","Agus ansin tá an t-aonad pacáistithe - mar shampla, leis an Set Garden le dul - Lite tá 72 píosa ann.",IF($J$3="Maltesisch - MT","U mbagħad hemm l-unità tal-ippakkjar - pereżempju, bis-Set Garden to go - Lite hemm 72 biċċa.",IF($J$3="Ungarisch - HU","És akkor ott van a csomagoló egység - például a Set Garden-el együtt - Lite van 72 darab.","Achtung"))))))))))))))))))))))))))))</f>
        <v>And then there is the packaging unit - for example, with the Set Garden to go - Lite there are 72 pieces.</v>
      </c>
      <c r="N9" s="118"/>
      <c r="O9" s="118"/>
      <c r="P9" s="118"/>
      <c r="Q9" s="118"/>
      <c r="R9" s="118"/>
      <c r="S9" s="118"/>
      <c r="T9" s="118"/>
      <c r="U9" s="118"/>
      <c r="V9" s="106"/>
      <c r="W9" s="106"/>
    </row>
    <row r="10" spans="1:23" ht="28.35" customHeight="1" thickBot="1" x14ac:dyDescent="0.25">
      <c r="A10" s="106"/>
      <c r="B10" s="115"/>
      <c r="C10" s="116">
        <v>7</v>
      </c>
      <c r="D10" s="117" t="s">
        <v>10745</v>
      </c>
      <c r="E10" s="110" t="str">
        <f>IF($B$2=7,"Suomi - FI","")</f>
        <v/>
      </c>
      <c r="F10" s="107"/>
      <c r="G10" s="115"/>
      <c r="H10" s="116">
        <v>21</v>
      </c>
      <c r="I10" s="117" t="s">
        <v>10759</v>
      </c>
      <c r="J10" s="110" t="str">
        <f>IF($B$2=21,"Polski - PL","")</f>
        <v/>
      </c>
      <c r="K10" s="107"/>
      <c r="L10" s="119"/>
      <c r="M10" s="118" t="str">
        <f>IF($J$3="Deutsch - DE","Oder natürlich wieder das Mehrfache dieser Menge.",IF($J$3="Kroatisch - HR","Ili naravno opet višekratnik ovog iznosa.",IF($J$3="Bulgarisch - BG","Или разбира се отново кратното на тази сума.",IF($J$3="Englisch - UK","Or of course again the multiple of this amount.",IF($J$3="Dänisch - DK","Eller selvfølgelig igen multiplum af dette beløb.",IF($J$3="Estnisch - EE","Või muidugi jälle selle summa mitmekordne.",IF($J$3="Tschechisch - CZ","Nebo samozřejmě opět násobek této částky.",IF($J$3="Niederländisch - NL","Of natuurlijk weer het veelvoud van dit bedrag.",IF($J$3="Finnisch - FI","Tai tietysti jälleen kerran tämän määrän.",IF($J$3="Französisch - FR","Ou bien sûr encore le multiple de ce montant.",IF($J$3="Griechisch - GR","Ή φυσικά πάλι το πολλαπλάσιο αυτού του ποσού.",IF($J$3="Japanisch - JP","またはもちろん、この量の倍数です。",IF($J$3="Italienisch - IT","O ovviamente ancora il multiplo di questo importo.",IF($J$3="Litauisch - LT","Arba, žinoma, vėl šios sumos kartotinis.",IF($J$3="Lettisch - LV","Vai, protams, atkal šīs summas reizinājums.",IF($J$3="Norwegisch - NO","Eller selvfølgelig igjen multiplumet av dette beløpet.",IF($J$3="Polnisch - PL","Lub oczywiście znowu wielokrotność tej kwoty.",IF($J$3="Rumänisch - RO","Sau bineînțeles din nou multiplu al acestei sume.",IF($J$3="Portugiesisch - PT","Ou, claro, novamente o múltiplo desse valor.",IF($J$3="Slowakisch - SK","Alebo samozrejme opäť násobok tejto sumy.",IF($J$3="Slowenisch - SI","Ali seveda spet večkratnik tega zneska.",IF($J$3="Spanisch - ES","O, por supuesto, de nuevo el múltiplo de esta cantidad.",IF($J$3="Schwedisch - SE","Eller naturligtvis igen multipeln av detta belopp.",IF($J$3="Türkisch - TR","Ya da tabi yine bu miktarın katları.",IF($J$3="Isländisch - IS","Eða auðvitað aftur margfeldi þessarar upphæðar.",IF($J$3="Ungarisch - HU","Vagy persze ismét ennek az összegnek a többszöröse.",IF($J$3="Maltesisch - MT","Jew ovvjament għal darb'oħra l-multiplu ta' dan l-ammont.",IF($J$3="Irisch - IE","Nó ar ndóigh arís iolraí an mhéid seo.","Achtung"))))))))))))))))))))))))))))</f>
        <v>Or of course again the multiple of this amount.</v>
      </c>
      <c r="N10" s="118"/>
      <c r="O10" s="118"/>
      <c r="P10" s="118"/>
      <c r="Q10" s="118"/>
      <c r="R10" s="118"/>
      <c r="S10" s="118"/>
      <c r="T10" s="118"/>
      <c r="U10" s="118"/>
      <c r="V10" s="106"/>
      <c r="W10" s="106"/>
    </row>
    <row r="11" spans="1:23" ht="28.35" customHeight="1" thickBot="1" x14ac:dyDescent="0.25">
      <c r="A11" s="106"/>
      <c r="B11" s="115"/>
      <c r="C11" s="116">
        <v>8</v>
      </c>
      <c r="D11" s="117" t="s">
        <v>10746</v>
      </c>
      <c r="E11" s="110" t="str">
        <f>IF($B$2=8,"Français - FR","")</f>
        <v/>
      </c>
      <c r="F11" s="107"/>
      <c r="G11" s="115"/>
      <c r="H11" s="116">
        <v>22</v>
      </c>
      <c r="I11" s="117" t="s">
        <v>10760</v>
      </c>
      <c r="J11" s="110" t="str">
        <f>IF($B$2=22,"Português - PT","")</f>
        <v/>
      </c>
      <c r="K11" s="107"/>
      <c r="L11" s="119"/>
      <c r="M11" s="118" t="str">
        <f>IF($J$3="Deutsch - DE","Das Set Garden to go - Lite als Beispiel lässt sich also aus bis zu 4 verschiedenen Themen - Einheiten zu einer Verpackungseinheit kombinieren.",IF($J$3="Englisch - UK","The Garden to go - Lite set as an example can be combined from up to 4 different themed units into one packaging unit.",IF($J$3="Kroatisch - HR","The Garden to go - Lite set kao primjer može se kombinirati iz do 4 različite tematske jedinice u jednu jedinicu pakiranja.",IF($J$3="Bulgarisch - BG","The Garden to go - Комплектът Lite като пример може да се комбинира от до 4 различни тематични единици в една опаковъчна единица.",IF($J$3="Tschechisch - CZ","Sada Garden to go - Lite jako příklad může být kombinována až ze 4 různých tematických jednotek do jedné obalové jednotky.",IF($J$3="Estnisch - EE","Garden to go - Lite komplekti näitena saab kombineerida kuni 4 erinevast teemakohast üheks pakendiühikuks.",IF($J$3="Dänisch - DK","The Garden to go - Lite sæt som eksempel kan kombineres fra op til 4 forskellige temaenheder til én emballageenhed.",IF($J$3="Französisch - FR","L'ensemble Garden to go - Lite à titre d'exemple peut être combiné jusqu'à 4 unités thématiques différentes dans une seule unité d'emballage.",IF($J$3="Niederländisch - NL","De Garden to go - Lite set als voorbeeld kan worden gecombineerd van maximaal 4 verschillende thema-eenheden tot één verpakkingseenheid.",IF($J$3="Finnisch - FI","Garden to go - Lite -sarja esimerkkinä voidaan yhdistää jopa 4 eri teemayksiköstä yhdeksi pakkausyksiköksi.",IF($J$3="Japanisch - JP","Garden to go - 例としてのライト セットは、最大 4 つの異なるテーマのユニットを 1 つのパッケージ ユニットに組み合わせることができます。",IF($J$3="Griechisch - GR","Το σετ Garden to go - Lite ως παράδειγμα μπορεί να συνδυαστεί από έως και 4 διαφορετικές θεματικές ενότητες σε μία μονάδα συσκευασίας.",IF($J$3="Italienisch - IT","Il set Garden to go - Lite come esempio può essere combinato da un massimo di 4 diverse unità a tema in un'unica unità di imballaggio.",IF($J$3="Norwegisch - NO","The Garden to go - Lite-settet som et eksempel kan kombineres fra opptil 4 forskjellige temaenheter til én pakkeenhet.",IF($J$3="Litauisch - LT","„Garden to go – Lite“ rinkinį kaip pavyzdį galima sujungti iš iki 4 skirtingų teminių vienetų į vieną pakuotės vienetą.",IF($J$3="Lettisch - LV","Garden to go - Lite komplektu kā piemēru var apvienot no līdz pat 4 dažādām tematiskām vienībām vienā iepakojuma vienībā.",IF($J$3="Polnisch - PL","Przykładowy zestaw Garden to go - Lite można połączyć z maksymalnie 4 różnymi jednostkami tematycznymi w jedno opakowanie.",IF($J$3="Rumänisch - RO","Setul Garden to go - Lite ca exemplu poate fi combinat din până la 4 unități tematice diferite într-o unitate de ambalare.",IF($J$3="Portugiesisch - PT","O exemplo Garden to go - Lite pode ser combinado de até 4 unidades temáticas diferentes em uma unidade de embalagem.",IF($J$3="Slowakisch - SK","Sada Garden to go - Lite ako príklad môže byť skombinovaná až zo 4 rôznych tematických jednotiek do jednej obalovej jednotky.",IF($J$3="Spanisch - ES","El juego Garden to go - Lite como ejemplo se puede combinar con hasta 4 unidades temáticas diferentes en una sola unidad de embalaje.",IF($J$3="Slowenisch - SI","Garnitura Garden to go - Lite kot primer se lahko združi iz do 4 različnih tematskih enot v eno embalažno enoto.",IF($J$3="Türkisch - TR","Örnek olarak Garden to go - Lite seti, 4 adede kadar farklı temalı üniteden tek bir ambalaj ünitesinde birleştirilebilir.",IF($J$3="Isländisch - IS","The Garden to go - Lite sett sem dæmi er hægt að sameina úr allt að 4 mismunandi þemaeiningum í eina umbúðaeiningu.",IF($J$3="Schwedisch - SE","The Garden to go - Lite set som ett exempel kan kombineras från upp till 4 olika temaenheter till en förpackningsenhet.",IF($J$3="Irisch - IE","The Garden to go - Is féidir tacar Lite mar shampla a chomhcheangal ó suas le 4 aonad téamaí éagsúla in aonad pacáistithe amháin.",IF($J$3="Ungarisch - HU","A példaként szolgáló Garden to go - Lite készlet akár 4 különböző témájú egységből is kombinálható egyetlen csomagolási egységbe.",IF($J$3="Maltesisch - MT","Is-sett Garden to go - Lite bħala eżempju jista 'jiġi kkombinat minn sa 4 unitajiet b'tema differenti f'unità tal-ippakkjar waħda.","Achtung"))))))))))))))))))))))))))))</f>
        <v>The Garden to go - Lite set as an example can be combined from up to 4 different themed units into one packaging unit.</v>
      </c>
      <c r="N11" s="118"/>
      <c r="O11" s="118"/>
      <c r="P11" s="118"/>
      <c r="Q11" s="118"/>
      <c r="R11" s="118"/>
      <c r="S11" s="118"/>
      <c r="T11" s="118"/>
      <c r="U11" s="118"/>
      <c r="V11" s="106"/>
      <c r="W11" s="106"/>
    </row>
    <row r="12" spans="1:23" ht="28.35" customHeight="1" thickBot="1" x14ac:dyDescent="0.25">
      <c r="A12" s="106"/>
      <c r="B12" s="115"/>
      <c r="C12" s="116">
        <v>9</v>
      </c>
      <c r="D12" s="117" t="s">
        <v>10747</v>
      </c>
      <c r="E12" s="110" t="str">
        <f>IF($B$2=9,"Ελληνικά - GR","")</f>
        <v/>
      </c>
      <c r="F12" s="107"/>
      <c r="G12" s="115"/>
      <c r="H12" s="116">
        <v>23</v>
      </c>
      <c r="I12" s="117" t="s">
        <v>10761</v>
      </c>
      <c r="J12" s="110" t="str">
        <f>IF($B$2=23,"Română - RO","")</f>
        <v/>
      </c>
      <c r="K12" s="107"/>
      <c r="L12" s="119"/>
      <c r="M12" s="118" t="str">
        <f>IF($J$3="Deutsch - DE","Oder zwei Verpackungseinheiten aus bis zu 8 verschiedenen Themen - und so weiter.",IF($J$3="Bulgarisch - BG","Или две опаковъчни единици от до 8 различни теми - и така нататък.",IF($J$3="Kroatisch - HR","Ili dvije jedinice pakiranja s do 8 različitih tema - i tako dalje.",IF($J$3="Englisch - UK","Or two packaging units from up to 8 different themes - and so on.",IF($J$3="Dänisch - DK","Eller to emballageenheder fra op til 8 forskellige temaer – og så videre.",IF($J$3="Tschechisch - CZ","Nebo dvě obalové jednotky až z 8 různých témat – a tak dále.",IF($J$3="Estnisch - EE","Või kaks pakendiüksust kuni 8 erinevast teemast ja nii edasi.",IF($J$3="Niederländisch - NL","Of twee verpakkingen van maximaal 8 verschillende thema's - en ga zo maar door.",IF($J$3="Finnisch - FI","Tai kaksi pakkausyksikköä jopa 8 eri teemasta - ja niin edelleen.",IF($J$3="Französisch - FR","Ou deux unités d'emballage de jusqu'à 8 thèmes différents - et ainsi de suite.",IF($J$3="Griechisch - GR","Ή δύο μονάδες συσκευασίας από έως και 8 διαφορετικά θέματα - και ούτω καθεξής.",IF($J$3="Italienisch - IT","O due unità di imballaggio da un massimo di 8 temi diversi - e così via.",IF($J$3="Japanisch - JP","または、最大 8 つの異なるテーマからの 2 つのパッケージ ユニットなど。",IF($J$3="Litauisch - LT","Arba du pakavimo vienetai iš iki 8 skirtingų temų – ir pan.",IF($J$3="Lettisch - LV","Vai divas iepakojuma vienības no līdz pat 8 dažādām tēmām un tā tālāk.",IF($J$3="Norwegisch - NO","Eller to pakkeenheter fra opptil 8 forskjellige temaer – og så videre.",IF($J$3="Rumänisch - RO","Sau două unități de ambalare cu până la 8 teme diferite - și așa mai departe.",IF($J$3="Polnisch - PL","Lub dwie jednostki opakowaniowe z maksymalnie 8 różnych motywów - i tak dalej.",IF($J$3="Portugiesisch - PT","Ou duas unidades de embalagem de até 8 temas diferentes - e assim por diante.",IF($J$3="Slowakisch - SK","Alebo dve baliace jednotky až z 8 rôznych tém – a tak ďalej.",IF($J$3="Slowenisch - SI","Ali dve embalažni enoti iz do 8 različnih tem - in tako naprej.",IF($J$3="Spanisch - ES","O dos unidades de embalaje de hasta 8 temas diferentes, y así sucesivamente.",IF($J$3="Türkisch - TR","Veya 8 adede kadar farklı temadan iki paketleme birimi - vb.",IF($J$3="Schwedisch - SE","Eller två förpackningsenheter från upp till 8 olika teman – och så vidare.",IF($J$3="Isländisch - IS","Eða tvær umbúðir úr allt að 8 mismunandi þemum - og svo framvegis.",IF($J$3="Ungarisch - HU","Vagy két csomagolási egység akár 8 különböző témából – és így tovább.",IF($J$3="Irisch - IE","Nó dhá aonad pacáistithe ó suas le 8 téamaí éagsúla - agus mar sin de.",IF($J$3="Maltesisch - MT","Jew żewġ unitajiet ta 'ppakkjar minn sa 8 temi differenti - eċċ.","Achtung"))))))))))))))))))))))))))))</f>
        <v>Or two packaging units from up to 8 different themes - and so on.</v>
      </c>
      <c r="N12" s="118"/>
      <c r="O12" s="118"/>
      <c r="P12" s="118"/>
      <c r="Q12" s="118"/>
      <c r="R12" s="118"/>
      <c r="S12" s="118"/>
      <c r="T12" s="118"/>
      <c r="U12" s="118"/>
      <c r="V12" s="106"/>
      <c r="W12" s="106"/>
    </row>
    <row r="13" spans="1:23" ht="28.35" customHeight="1" thickBot="1" x14ac:dyDescent="0.25">
      <c r="A13" s="106"/>
      <c r="B13" s="115"/>
      <c r="C13" s="116">
        <v>10</v>
      </c>
      <c r="D13" s="117" t="s">
        <v>10748</v>
      </c>
      <c r="E13" s="110" t="str">
        <f>IF($B$2=10,"Hrvatski - HR","")</f>
        <v/>
      </c>
      <c r="F13" s="107"/>
      <c r="G13" s="115"/>
      <c r="H13" s="116">
        <v>24</v>
      </c>
      <c r="I13" s="117" t="s">
        <v>10762</v>
      </c>
      <c r="J13" s="110" t="str">
        <f>IF($B$2=24,"Svenska - SE","")</f>
        <v/>
      </c>
      <c r="K13" s="107"/>
      <c r="L13" s="119"/>
      <c r="M13" s="118" t="str">
        <f>IF($J$3="Deutsch - DE","Wenn die Zahl der gewählten Themen - Einheiten keine vollen Verpackungseinheiten ergeben, erscheint ein roter Hinweis.",IF($J$3="Kroatisch - HR","Ako zbroj odabranih tematskih jedinica ne odgovara punim jedinicama pakiranja, pojavljuje se crvena obavijest.",IF($J$3="Bulgarisch - BG","Ако броят на избраните тематични единици не отговаря на пълните опаковъчни единици, се появява червено известие.",IF($J$3="Englisch - UK","If the number of selected topic units does not add up to full packaging units, a red message appears.",IF($J$3="Dänisch - DK","Hvis antallet af udvalgte emneenheder ikke svarer til hele emballageenheder, vises en rød meddelelse.",IF($J$3="Estnisch - EE","Kui valitud teemaühikute arv ei vasta täispakendiühikutele, kuvatakse punane teade.",IF($J$3="Tschechisch - CZ","Pokud počet vybraných tematických jednotek neodpovídá celkovému počtu jednotek balení, zobrazí se červené upozornění.",IF($J$3="Französisch - FR","Si le nombre d'unités thématiques sélectionnées ne correspond pas aux unités d'emballage complètes, une notification rouge s'affiche.",IF($J$3="Finnisch - FI","Jos valittujen aiheyksiköiden määrä ei vastaa täydellisiä pakkausyksiköitä, näyttöön tulee punainen viesti.",IF($J$3="Niederländisch - NL","Als het aantal geselecteerde thema-eenheden niet optelt tot volledige verpakkingseenheden, verschijnt er een rode melding.",IF($J$3="Griechisch - GR","Εάν ο αριθμός των επιλεγμένων θεματικών ενοτήτων δεν αντιστοιχεί σε πλήρεις μονάδες συσκευασίας, εμφανίζεται ένα κόκκινο μήνυμα.",IF($J$3="Japanisch - JP","選択したトピック ユニットの数が完全なパッケージ ユニットに達しない場合は、赤い通知が表示されます。",IF($J$3="Italienisch - IT","Se il numero di unità tematiche selezionate non si somma alle unità di imballaggio complete, viene visualizzato un messaggio rosso.",IF($J$3="Norwegisch - NO","Hvis antall valgte emneenheter ikke summerer seg til hele emballasjeenheter, vises en rød melding.",IF($J$3="Litauisch - LT","Jei pasirinktų temų vienetų skaičius nesudaro visų pakuotės vienetų, pasirodo raudonas pranešimas.",IF($J$3="Lettisch - LV","Ja atlasīto tēmu vienību skaits nesakrīt ar pilnām iepakojuma vienībām, tiek parādīts sarkans ziņojums.",IF($J$3="Portugiesisch - PT","Se o número de unidades de tópico selecionadas não totalizar unidades de embalagem completas, um aviso vermelho aparecerá.",IF($J$3="Polnisch - PL","Jeśli liczba wybranych jednostek tematycznych nie sumuje się do pełnych jednostek opakowaniowych, pojawi się czerwona informacja.",IF($J$3="Rumänisch - RO","Dacă numărul de unități tematice selectate nu se adună la unitățile de ambalare complete, apare o notificare roșie.",IF($J$3="Spanisch - ES","Si el número de unidades temáticas seleccionadas no suma las unidades de empaquetado completas, aparece un aviso rojo.",IF($J$3="Slowenisch - SI","Če število izbranih tematskih enot ne ustreza celotnim embalažnim enotam, se pojavi rdeče sporočilo.",IF($J$3="Slowakisch - SK","Ak počet vybratých tematických jednotiek nezodpovedá celkovému počtu jednotiek balenia, zobrazí sa červené upozornenie.",IF($J$3="Türkisch - TR","Seçilen konu birimlerinin sayısı tam paketleme birimine eşit değilse, kırmızı bir mesaj görünür.",IF($J$3="Isländisch - IS","Ef fjöldi valinna efniseininga er ekki fullur umbúðaeiningar birtist rauð tilkynning.",IF($J$3="Schwedisch - SE","Om antalet valda ämnesenheter inte summerar till hela förpackningsenheter, visas en röd notis.",IF($J$3="Irisch - IE","Murab ionann líon na n-aonad topaice roghnaithe agus aonaid iomlána pacáistithe, feictear fógra dearg.",IF($J$3="Maltesisch - MT","Jekk in-numru ta 'unitajiet tas-suġġett magħżula ma jammontawx għal unitajiet ta' ppakkjar sħaħ, jidher avviż aħmar.",IF($J$3="Ungarisch - HU","Ha a kiválasztott témaegységek száma nem adja ki a teljes csomagolási egységeket, piros figyelmeztetés jelenik meg.","Achtung"))))))))))))))))))))))))))))</f>
        <v>If the number of selected topic units does not add up to full packaging units, a red message appears.</v>
      </c>
      <c r="N13" s="118"/>
      <c r="O13" s="118"/>
      <c r="P13" s="118"/>
      <c r="Q13" s="118"/>
      <c r="R13" s="118"/>
      <c r="S13" s="118"/>
      <c r="T13" s="118"/>
      <c r="U13" s="118"/>
      <c r="V13" s="106"/>
      <c r="W13" s="106"/>
    </row>
    <row r="14" spans="1:23" ht="28.35" customHeight="1" thickBot="1" x14ac:dyDescent="0.25">
      <c r="A14" s="106"/>
      <c r="B14" s="115"/>
      <c r="C14" s="116">
        <v>11</v>
      </c>
      <c r="D14" s="117" t="s">
        <v>10749</v>
      </c>
      <c r="E14" s="110" t="str">
        <f>IF($B$2=11,"Magyar - HU","")</f>
        <v/>
      </c>
      <c r="F14" s="107"/>
      <c r="G14" s="115"/>
      <c r="H14" s="116">
        <v>25</v>
      </c>
      <c r="I14" s="117" t="s">
        <v>10763</v>
      </c>
      <c r="J14" s="110" t="str">
        <f>IF($B$2=25,"Slovenščina - SI","")</f>
        <v/>
      </c>
      <c r="K14" s="107"/>
      <c r="L14" s="119"/>
      <c r="M14" s="118" t="str">
        <f>IF($J$3="Deutsch - DE","Die Summe Ihrer Bestellung finden Sie fortlaufend in Zeile 11 des Formulars angezeigt.",IF($J$3="Bulgarisch - BG","Общата сума на вашата поръчка се показва последователно в ред 11 на формуляра.",IF($J$3="Kroatisch - HR","Ukupni iznos vaše narudžbe prikazan je uzastopno u retku 11 obrasca.",IF($J$3="Englisch - UK","The total of your order is displayed consecutively in line 11 of the form.",IF($J$3="Dänisch - DK","Summen af ​​din ordre vises fortløbende i linje 11 i formularen.",IF($J$3="Tschechisch - CZ","Celková částka vaší objednávky se zobrazuje postupně na řádku 11 formuláře.",IF($J$3="Estnisch - EE","Teie tellimuse kogusumma kuvatakse järjestikku vormi real 11.",IF($J$3="Niederländisch - NL","Het totaal van uw bestelling wordt achtereenvolgens weergegeven in regel 11 van het formulier.",IF($J$3="Finnisch - FI","Tilauksesi kokonaissumma näkyy peräkkäin lomakkeen rivillä 11.",IF($J$3="Französisch - FR","Le total de votre commande s'affiche consécutivement à la ligne 11 du formulaire.",IF($J$3="Japanisch - JP","注文の合計は、フォームの 11 行目に連続して表示されます。",IF($J$3="Italienisch - IT","Il totale del tuo ordine viene visualizzato consecutivamente nella riga 11 del modulo.",IF($J$3="Griechisch - GR","Το σύνολο της παραγγελίας σας εμφανίζεται διαδοχικά στη γραμμή 11 της φόρμας.",IF($J$3="Litauisch - LT","Jūsų užsakymo suma iš eilės rodoma 11 formos eilutėje.",IF($J$3="Norwegisch - NO","Summen av bestillingen din vises fortløpende i linje 11 i skjemaet.",IF($J$3="Lettisch - LV","Jūsu pasūtījuma kopsumma tiek parādīta secīgi veidlapas 11. rindā.",IF($J$3="Portugiesisch - PT","O total do seu pedido é exibido consecutivamente na linha 11 do formulário.",IF($J$3="Rumänisch - RO","Totalul comenzii dvs. este afișat consecutiv în rândul 11 ​​al formularului.",IF($J$3="Polnisch - PL","Suma zamówienia jest wyświetlana kolejno w linii 11 formularza.",IF($J$3="Slowenisch - SI","Skupni znesek vašega naročila je zaporedno prikazan v 11. vrstici obrazca.",IF($J$3="Spanisch - ES","El total de su pedido se muestra consecutivamente en la línea 11 del formulario.",IF($J$3="Slowakisch - SK","Celková suma vašej objednávky sa zobrazuje postupne v riadku 11 formulára.",IF($J$3="Schwedisch - SE","Summan av din beställning visas i rad på rad 11 i formuläret.",IF($J$3="Isländisch - IS","Heildarkostnaður pöntunarinnar þinnar birtist í röð í línu 11 á eyðublaðinu.",IF($J$3="Türkisch - TR","Siparişinizin toplamı, formun 11. satırında sıralı olarak görüntülenir.",IF($J$3="Ungarisch - HU","Megrendelésének végösszege folyamatosan megjelenik az űrlap 11. sorában.",IF($J$3="Maltesisch - MT","It-total tal-ordni tiegħek jintwera konsekuttivament fil-linja 11 tal-formola.",IF($J$3="Irisch - IE","Taispeántar iomlán d’ordaithe i ndiaidh a chéile i líne 11 den fhoirm.","Achtung"))))))))))))))))))))))))))))</f>
        <v>The total of your order is displayed consecutively in line 11 of the form.</v>
      </c>
      <c r="N14" s="118"/>
      <c r="O14" s="118"/>
      <c r="P14" s="118"/>
      <c r="Q14" s="118"/>
      <c r="R14" s="118"/>
      <c r="S14" s="118"/>
      <c r="T14" s="118"/>
      <c r="U14" s="118"/>
      <c r="V14" s="106"/>
      <c r="W14" s="106"/>
    </row>
    <row r="15" spans="1:23" ht="28.35" customHeight="1" thickBot="1" x14ac:dyDescent="0.25">
      <c r="A15" s="106"/>
      <c r="B15" s="115"/>
      <c r="C15" s="116">
        <v>12</v>
      </c>
      <c r="D15" s="117" t="s">
        <v>10750</v>
      </c>
      <c r="E15" s="110" t="str">
        <f>IF($B$2=12,"Gaeilge - IE","")</f>
        <v/>
      </c>
      <c r="F15" s="107"/>
      <c r="G15" s="115"/>
      <c r="H15" s="116">
        <v>26</v>
      </c>
      <c r="I15" s="117" t="s">
        <v>10764</v>
      </c>
      <c r="J15" s="110" t="str">
        <f>IF($B$2=26,"Slovenčina - SK","")</f>
        <v/>
      </c>
      <c r="K15" s="107"/>
      <c r="L15" s="119"/>
      <c r="M15" s="119" t="str">
        <f>IF($J$3="Deutsch - DE","Wenn Sie am Ende mit dem Filter für die Spalte D die leeren Zeilen ausblenden, sehen Sie nur noch Ihre bestellten Artikel.",IF($J$3="Bulgarisch - BG","Ако скриете празните редове с филтъра за колона D в края, ще видите само вашите поръчани артикули.",IF($J$3="Englisch - UK","If you hide the empty rows with the filter for column D at the end, you will only see your ordered items.",IF($J$3="Kroatisch - HR","Ako sakrijete prazne retke s filtrom za stupac D na kraju, vidjet ćete samo naručene artikle.",IF($J$3="Dänisch - DK","Hvis du skjuler de tomme rækker med filteret for kolonne D til sidst, vil du kun se dine bestilte varer.",IF($J$3="Tschechisch - CZ","Pokud filtrem pro sloupec D skryjete prázdné řádky na konci, uvidíte pouze své objednané položky.",IF($J$3="Estnisch - EE","Kui peidate tühjad read, mille lõpus on veeru D filter, näete ainult tellitud tooteid.",IF($J$3="Französisch - FR","Si vous masquez les lignes vides avec le filtre pour la colonne D à la fin, vous ne verrez que vos articles commandés.",IF($J$3="Finnisch - FI","Jos piilotat tyhjät rivit sarakkeen D suodattimen lopussa, näet vain tilatut tuotteet.",IF($J$3="Niederländisch - NL","Als je de lege rijen verbergt met het filter voor kolom D aan het einde, zie je alleen je bestelde artikelen.",IF($J$3="Italienisch - IT","Se nascondi le righe vuote con il filtro per la colonna D alla fine, vedrai solo gli articoli ordinati.",IF($J$3="Griechisch - GR","Εάν αποκρύψετε τις κενές σειρές με το φίλτρο για τη στήλη Γ στο τέλος, θα δείτε μόνο τα παραγγελθέντα στοιχεία σας.",IF($J$3="Japanisch - JP","最後に列 D のフィルターで空の行を非表示にすると、注文したアイテムのみが表示されます。",IF($J$3="Litauisch - LT","Jei paslėpsite tuščias eilutes, kurių pabaigoje yra D stulpelio filtras, matysite tik užsakytas prekes.",IF($J$3="Lettisch - LV","Ja paslēpsit tukšās rindas ar filtru D kolonnai, jūs redzēsiet tikai pasūtītās preces.",IF($J$3="Norwegisch - NO","Skjuler du de tomme radene med filteret for kolonne D på slutten, vil du kun se dine bestilte varer.",IF($J$3="Polnisch - PL","Jeśli ukryjesz puste wiersze za pomocą filtra dla kolumny D na końcu, zobaczysz tylko zamówione pozycje.",IF($J$3="Portugiesisch - PT","Se você ocultar as linhas vazias com o filtro da coluna D no final, verá apenas os itens solicitados.",IF($J$3="Rumänisch - RO","Dacă ascundeți rândurile goale la sfârșitul cu filtrul pentru coloana C, veți vedea doar articolele comandate.",IF($J$3="Slowakisch - SK","Ak skryjete prázdne riadky pomocou filtra pre stĺpec D na konci, uvidíte iba svoje objednané položky.",IF($J$3="Slowenisch - SI","Če skrijete prazne vrstice s filtrom za stolpec D na koncu, boste videli samo svoje naročene artikle.",IF($J$3="Spanisch - ES","Si oculta las filas vacías con el filtro de la columna D al final, solo verá los artículos pedidos.",IF($J$3="Schwedisch - SE","Om du döljer de tomma raderna med filtret för kolumn D i slutet kommer du bara att se dina beställda varor.",IF($J$3="Türkisch - TR","Sondaki D sütunu için filtre ile boş satırları gizlerseniz, yalnızca sipariş ettiğiniz ürünleri görürsünüz.",IF($J$3="Isländisch - IS","Ef þú felur tómu línurnar með síunni fyrir dálk D í lokin, muntu aðeins sjá pantaðar vörur þínar.",IF($J$3="Irisch - IE","Má cheiltíonn tú na sraitheanna folamh leis an scagaire le haghaidh colún D ag an deireadh, ní fheicfidh tú ach do chuid míreanna ordaithe.",IF($J$3="Ungarisch - HU","Ha elrejti az üres sorokat a D oszlop szűrőjével a végén, akkor csak a megrendelt tételeket fogja látni.",IF($J$3="Maltesisch - MT","Jekk taħbi r-ringieli vojta bil-filtru għall-kolonna Ċ fl-aħħar, tara biss l-oġġetti ordnati tiegħek.","Achtung"))))))))))))))))))))))))))))</f>
        <v>If you hide the empty rows with the filter for column D at the end, you will only see your ordered items.</v>
      </c>
      <c r="N15" s="118"/>
      <c r="O15" s="118"/>
      <c r="P15" s="118"/>
      <c r="Q15" s="118"/>
      <c r="R15" s="118"/>
      <c r="S15" s="118"/>
      <c r="T15" s="118"/>
      <c r="U15" s="118"/>
      <c r="V15" s="106"/>
      <c r="W15" s="106"/>
    </row>
    <row r="16" spans="1:23" ht="28.35" customHeight="1" thickBot="1" x14ac:dyDescent="0.25">
      <c r="A16" s="106"/>
      <c r="B16" s="115"/>
      <c r="C16" s="116">
        <v>13</v>
      </c>
      <c r="D16" s="117" t="s">
        <v>10751</v>
      </c>
      <c r="E16" s="110" t="str">
        <f>IF($B$2=13,"Íslenska - IS","")</f>
        <v/>
      </c>
      <c r="F16" s="107"/>
      <c r="G16" s="115"/>
      <c r="H16" s="116">
        <v>27</v>
      </c>
      <c r="I16" s="117" t="s">
        <v>10765</v>
      </c>
      <c r="J16" s="110" t="str">
        <f>IF($B$2=27,"Türkçe - TR","")</f>
        <v/>
      </c>
      <c r="K16" s="107"/>
      <c r="L16" s="119" t="s">
        <v>10768</v>
      </c>
      <c r="M16" s="118" t="str">
        <f>IF($J$3="Deutsch - DE","Hier finden Sie unsere weiteren Produkte, die nicht direkt auf bestimmten Samensorten basieren.",IF($J$3="Kroatisch - HR","Ovdje ćete pronaći naše ostale proizvode koji se ne temelje izravno na određenim sortama sjemena.",IF($J$3="Englisch - UK","Here you will find our other products that are not directly based on specific seed varieties.",IF($J$3="Bulgarisch - BG","Тук ще намерите други наши продукти, които не са директно базирани на конкретни сортове семена.",IF($J$3="Dänisch - DK","Her finder du vores øvrige produkter, som ikke er direkte baseret på specifikke frøsorter.",IF($J$3="Tschechisch - CZ","Zde najdete naše další produkty, které nejsou přímo založeny na konkrétních odrůdách semen.",IF($J$3="Estnisch - EE","Siit leiate meie muud tooted, mis ei põhine otseselt konkreetsetel seemnesortidel.",IF($J$3="Finnisch - FI","Täältä löydät muut tuotteemme, jotka eivät perustu suoraan tiettyihin siemenlajikkeisiin.",IF($J$3="Niederländisch - NL","Hier vindt u onze overige producten die niet direct gebaseerd zijn op specifieke zaadsoorten.",IF($J$3="Französisch - FR","Vous trouverez ici nos autres produits qui ne sont pas directement basés sur des variétés de semences spécifiques.",IF($J$3="Griechisch - GR","Εδώ θα βρείτε τα άλλα προϊόντα μας που δεν βασίζονται άμεσα σε συγκεκριμένες ποικιλίες σπόρων.",IF($J$3="Japanisch - JP","ここでは、特定の種子品種に直接基づいていない他の製品をご覧いただけます。",IF($J$3="Italienisch - IT","Qui troverai i nostri altri prodotti che non si basano direttamente su varietà di semi specifiche.",IF($J$3="Lettisch - LV","Šeit jūs atradīsiet citus mūsu produktus, kas nav tieši balstīti uz konkrētām sēklu šķirnēm.",IF($J$3="Litauisch - LT","Čia rasite kitus mūsų produktus, kurie nėra tiesiogiai pagrįsti konkrečiomis sėklų rūšimis.",IF($J$3="Norwegisch - NO","Her finner du våre andre produkter som ikke er direkte basert på spesifikke frøsorter.",IF($J$3="Polnisch - PL","Tutaj znajdziesz inne nasze produkty, które nie bazują bezpośrednio na konkretnych odmianach nasion.",IF($J$3="Portugiesisch - PT","Aqui você encontrará nossos outros produtos que não são baseados diretamente em variedades de sementes específicas.",IF($J$3="Rumänisch - RO","Aici veți găsi celelalte produse ale noastre care nu se bazează direct pe anumite soiuri de semințe.",IF($J$3="Spanisch - ES","Aquí encontrará nuestros otros productos que no se basan directamente en variedades de semillas específicas.",IF($J$3="Slowakisch - SK","Tu nájdete naše ďalšie produkty, ktoré nie sú priamo založené na konkrétnych odrodách semien.",IF($J$3="Slowenisch - SI","Tukaj boste našli naše druge izdelke, ki ne temeljijo neposredno na določenih sortah semen.",IF($J$3="Türkisch - TR","Doğrudan belirli tohum çeşitlerine dayalı olmayan diğer ürünlerimizi burada bulabilirsiniz.",IF($J$3="Isländisch - IS","Hér finnur þú aðrar vörur okkar sem eru ekki beint byggðar á sérstökum fræafbrigðum.",IF($J$3="Schwedisch - SE","Här hittar du våra andra produkter som inte är direkt baserade på specifika frösorter.",IF($J$3="Ungarisch - HU","Itt találja egyéb termékeinket is, amelyek nem közvetlenül meghatározott vetőmagfajtákon alapulnak.",IF($J$3="Maltesisch - MT","Hawnhekk issib il-prodotti l-oħra tagħna li mhumiex ibbażati direttament fuq varjetajiet ta 'żerriegħa speċifiċi.",IF($J$3="Irisch - IE","Anseo gheobhaidh tú ár gcuid táirgí eile nach bhfuil bunaithe go díreach ar chineálacha síolta sonracha.","Achtung"))))))))))))))))))))))))))))</f>
        <v>Here you will find our other products that are not directly based on specific seed varieties.</v>
      </c>
      <c r="N16" s="118"/>
      <c r="O16" s="118"/>
      <c r="P16" s="118"/>
      <c r="Q16" s="118"/>
      <c r="R16" s="118"/>
      <c r="S16" s="118"/>
      <c r="T16" s="118"/>
      <c r="U16" s="118"/>
      <c r="V16" s="106"/>
      <c r="W16" s="106"/>
    </row>
    <row r="17" spans="1:23" ht="28.35" customHeight="1" thickBot="1" x14ac:dyDescent="0.25">
      <c r="A17" s="106"/>
      <c r="B17" s="115"/>
      <c r="C17" s="116">
        <v>14</v>
      </c>
      <c r="D17" s="117" t="s">
        <v>10752</v>
      </c>
      <c r="E17" s="110" t="str">
        <f>IF($B$2=14,"Italiano - IT","")</f>
        <v/>
      </c>
      <c r="F17" s="107"/>
      <c r="G17" s="115"/>
      <c r="H17" s="116">
        <v>28</v>
      </c>
      <c r="I17" s="117" t="s">
        <v>10766</v>
      </c>
      <c r="J17" s="110" t="str">
        <f>IF($B$2=28,"English - UK","")</f>
        <v>English - UK</v>
      </c>
      <c r="K17" s="107"/>
      <c r="L17" s="119" t="s">
        <v>10770</v>
      </c>
      <c r="M17" s="118" t="str">
        <f>IF($J$3="Deutsch - DE","Hier finden Sie alle Informationen, die Sie zum Einpflegen unserer Produkte in Ihr System benötigen sowie alle Links zu unseren Bildern",IF($J$3="Englisch - UK","Here you will find all the information you need to enter our products into your system, as well as all the links to our images",IF($J$3="Bulgarisch - BG","Тук ще намерите цялата информация, от която се нуждаете, за да въведете нашите продукти във вашата система, както и всички връзки към нашите изображения",IF($J$3="Kroatisch - HR","Ovdje ćete pronaći sve informacije koje su vam potrebne za unos naših proizvoda u vaš sustav, kao i sve poveznice na naše slike",IF($J$3="Tschechisch - CZ","Zde najdete všechny informace, které potřebujete k zadání našich produktů do vašeho systému, stejně jako všechny odkazy na naše obrázky",IF($J$3="Estnisch - EE","Siit leiate kogu teabe, mida vajate meie toodete sisestamiseks oma süsteemi, samuti kõik lingid meie piltidele",IF($J$3="Dänisch - DK","Her finder du al den information, du skal bruge for at indtaste vores produkter i dit system, samt alle links til vores billeder",IF($J$3="Niederländisch - NL","Hier vindt u alle informatie die u nodig heeft om onze producten in uw systeem in te voeren, evenals alle links naar onze afbeeldingen",IF($J$3="Französisch - FR","Vous trouverez ici toutes les informations dont vous avez besoin pour entrer nos produits dans votre système, ainsi que tous les liens vers nos images",IF($J$3="Finnisch - FI","Täältä löydät kaikki tiedot, joita tarvitset syöttääksesi tuotteemme järjestelmääsi, sekä kaikki linkit kuviimme",IF($J$3="Japanisch - JP","ここには、当社の製品をシステムに入力するために必要なすべての情報と、画像へのすべてのリンクがあります。",IF($J$3="Italienisch - IT","Qui troverai tutte le informazioni necessarie per inserire i nostri prodotti nel tuo sistema, oltre a tutti i link alle nostre immagini",IF($J$3="Griechisch - GR","Εδώ θα βρείτε όλες τις πληροφορίες που χρειάζεστε για να εισάγετε τα προϊόντα μας στο σύστημά σας, καθώς και όλους τους συνδέσμους προς τις εικόνες μας",IF($J$3="Lettisch - LV","Šeit jūs atradīsiet visu nepieciešamo informāciju, lai ievadītu mūsu produktus savā sistēmā, kā arī visas saites uz mūsu attēliem",IF($J$3="Norwegisch - NO","Her finner du all informasjonen du trenger for å legge inn produktene våre i systemet ditt, samt alle lenkene til bildene våre",IF($J$3="Litauisch - LT","Čia rasite visą informaciją, kurios jums reikia norint įvesti mūsų produktus į savo sistemą, taip pat visas nuorodas į mūsų vaizdus",IF($J$3="Polnisch - PL","Tutaj znajdziesz wszystkie informacje potrzebne do wprowadzenia naszych produktów do swojego systemu, a także wszystkie linki do naszych zdjęć",IF($J$3="Portugiesisch - PT","Aqui você encontrará todas as informações necessárias para inserir nossos produtos em seu sistema, bem como todos os links para nossas imagens",IF($J$3="Rumänisch - RO","Aici veți găsi toate informațiile de care aveți nevoie pentru a introduce produsele noastre în sistemul dumneavoastră, precum și toate linkurile către imaginile noastre",IF($J$3="Spanisch - ES","Aquí encontrará toda la información que necesita para ingresar nuestros productos a su sistema, así como todos los enlaces a nuestras imágenes.",IF($J$3="Slowakisch - SK","Tu nájdete všetky informácie, ktoré potrebujete na zadanie našich produktov do vášho systému, ako aj všetky odkazy na naše obrázky",IF($J$3="Slowenisch - SI","Tukaj boste našli vse informacije, ki jih potrebujete za vnos naših izdelkov v vaš sistem, kot tudi vse povezave do naših slik",IF($J$3="Schwedisch - SE","Här hittar du all information du behöver för att lägga in våra produkter i ditt system, samt alla länkar till våra bilder",IF($J$3="Türkisch - TR","Ürünlerimizi sisteminize girmek için ihtiyacınız olan tüm bilgileri ve görsellerimizin tüm bağlantılarını burada bulacaksınız.",IF($J$3="Isländisch - IS","Hér finnur þú allar upplýsingar sem þú þarft til að setja vörur okkar inn í kerfið þitt, auk allra tengla á myndirnar okkar",IF($J$3="Maltesisch - MT","Hawnhekk issib l-informazzjoni kollha li għandek bżonn biex iddaħħal il-prodotti tagħna fis-sistema tiegħek, kif ukoll il-links kollha għall-immaġini tagħna",IF($J$3="Ungarisch - HU","Itt megtalál minden olyan információt, amelyre szüksége van ahhoz, hogy termékeinket beírja a rendszerébe, valamint a képeinkre mutató linkeket",IF($J$3="Irisch - IE","Anseo gheobhaidh tú an fhaisnéis go léir atá uait chun ár dtáirgí a chur isteach i do chóras, chomh maith leis na naisc go léir chuig ár n-íomhánna","Achtung"))))))))))))))))))))))))))))</f>
        <v>Here you will find all the information you need to enter our products into your system, as well as all the links to our images</v>
      </c>
      <c r="N17" s="118"/>
      <c r="O17" s="118"/>
      <c r="P17" s="118"/>
      <c r="Q17" s="118"/>
      <c r="R17" s="118"/>
      <c r="S17" s="118"/>
      <c r="T17" s="118"/>
      <c r="U17" s="118"/>
      <c r="V17" s="106"/>
      <c r="W17" s="106"/>
    </row>
    <row r="18" spans="1:23" ht="28.35" customHeight="1" x14ac:dyDescent="0.2">
      <c r="A18" s="106"/>
      <c r="B18" s="105"/>
      <c r="C18" s="109"/>
      <c r="D18" s="109"/>
      <c r="E18" s="106"/>
      <c r="F18" s="107"/>
      <c r="G18" s="108"/>
      <c r="H18" s="109"/>
      <c r="I18" s="109"/>
      <c r="J18" s="107"/>
      <c r="K18" s="107"/>
      <c r="O18" s="118"/>
      <c r="P18" s="118"/>
      <c r="Q18" s="118"/>
      <c r="R18" s="118"/>
      <c r="S18" s="118"/>
      <c r="T18" s="118"/>
      <c r="U18" s="118"/>
      <c r="V18" s="106"/>
      <c r="W18" s="106"/>
    </row>
    <row r="19" spans="1:23" ht="28.35" customHeight="1" x14ac:dyDescent="0.2">
      <c r="A19" s="106"/>
      <c r="B19" s="47"/>
      <c r="C19" s="106"/>
      <c r="D19" s="106"/>
      <c r="E19" s="106"/>
      <c r="F19" s="106"/>
      <c r="G19" s="106"/>
      <c r="H19" s="106"/>
      <c r="I19" s="106"/>
      <c r="J19" s="106"/>
      <c r="K19" s="106"/>
      <c r="O19" s="118"/>
      <c r="P19" s="118"/>
      <c r="Q19" s="118"/>
      <c r="R19" s="118"/>
      <c r="S19" s="118"/>
      <c r="T19" s="118"/>
      <c r="U19" s="118"/>
      <c r="V19" s="106"/>
      <c r="W19" s="106"/>
    </row>
    <row r="20" spans="1:23" ht="28.35" customHeight="1" x14ac:dyDescent="0.2">
      <c r="A20" s="106"/>
      <c r="B20" s="47"/>
      <c r="C20" s="106"/>
      <c r="D20" s="106"/>
      <c r="E20" s="106"/>
      <c r="F20" s="106"/>
      <c r="G20" s="106"/>
      <c r="H20" s="106"/>
      <c r="I20" s="106"/>
      <c r="J20" s="106"/>
      <c r="K20" s="106"/>
      <c r="Q20" s="118"/>
      <c r="R20" s="118"/>
      <c r="S20" s="118"/>
      <c r="T20" s="118"/>
      <c r="U20" s="118"/>
      <c r="V20" s="106"/>
      <c r="W20" s="106"/>
    </row>
    <row r="21" spans="1:23" ht="28.35" customHeight="1" x14ac:dyDescent="0.2">
      <c r="B21" s="3"/>
      <c r="L21" s="2"/>
      <c r="N21" s="1"/>
      <c r="O21" s="1"/>
      <c r="P21" s="1"/>
      <c r="Q21" s="1"/>
      <c r="R21" s="1"/>
      <c r="S21" s="1"/>
      <c r="T21" s="1"/>
      <c r="U21" s="1"/>
    </row>
    <row r="22" spans="1:23" ht="28.35" customHeight="1" x14ac:dyDescent="0.2">
      <c r="B22" s="3"/>
    </row>
    <row r="23" spans="1:23" ht="28.35" customHeight="1" x14ac:dyDescent="0.2"/>
    <row r="24" spans="1:23" ht="28.35" customHeight="1" x14ac:dyDescent="0.2"/>
    <row r="25" spans="1:23" ht="28.35" customHeight="1" x14ac:dyDescent="0.2"/>
    <row r="26" spans="1:23" ht="28.35" customHeight="1" x14ac:dyDescent="0.2"/>
    <row r="27" spans="1:23" ht="28.35" customHeight="1" x14ac:dyDescent="0.2"/>
    <row r="28" spans="1:23" ht="28.35" customHeight="1" x14ac:dyDescent="0.2"/>
    <row r="29" spans="1:23" ht="28.35" customHeight="1" x14ac:dyDescent="0.2"/>
    <row r="30" spans="1:23" ht="28.35" customHeight="1" x14ac:dyDescent="0.2"/>
    <row r="31" spans="1:23" ht="28.35" customHeight="1" x14ac:dyDescent="0.2"/>
    <row r="32" spans="1:23" ht="28.35" customHeight="1" x14ac:dyDescent="0.2"/>
    <row r="33" ht="28.35" customHeight="1" x14ac:dyDescent="0.2"/>
    <row r="34" ht="28.35" customHeight="1" x14ac:dyDescent="0.2"/>
    <row r="35" ht="28.35" customHeight="1" x14ac:dyDescent="0.2"/>
    <row r="36" ht="28.35" customHeight="1" x14ac:dyDescent="0.2"/>
    <row r="37" ht="28.35" customHeight="1" x14ac:dyDescent="0.2"/>
  </sheetData>
  <sheetProtection algorithmName="SHA-512" hashValue="WgU9Y68G2hg1buMa6q8UPtchSM1xeUSsxq5JAKHgeyievKcF/nD3CWD9lVOujCLVSb1vXstaquXp1V1SJhByKQ==" saltValue="pmpU2ZIzZ7eWRODvPGSkQQ==" spinCount="100000" sheet="1" objects="1" scenarios="1" selectLockedCells="1"/>
  <pageMargins left="0.78749999999999998" right="0.78749999999999998" top="1.05277777777778" bottom="1.05277777777778" header="0.78749999999999998" footer="0.78749999999999998"/>
  <pageSetup paperSize="9" orientation="portrait" horizontalDpi="300" verticalDpi="300" r:id="rId1"/>
  <headerFooter>
    <oddHeader>&amp;C&amp;"Times New Roman,Standard"&amp;12&amp;Kffffff&amp;A</oddHeader>
    <oddFooter>&amp;C&amp;"Times New Roman,Standard"&amp;12&amp;KffffffSeite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398"/>
  <sheetViews>
    <sheetView showGridLines="0" zoomScale="98" zoomScaleNormal="98" workbookViewId="0">
      <pane ySplit="2" topLeftCell="A3" activePane="bottomLeft" state="frozen"/>
      <selection pane="bottomLeft" activeCell="J177" sqref="J177"/>
    </sheetView>
  </sheetViews>
  <sheetFormatPr baseColWidth="10" defaultRowHeight="12" x14ac:dyDescent="0.2"/>
  <cols>
    <col min="1" max="1" width="2.33203125" style="56" customWidth="1"/>
    <col min="2" max="2" width="17.83203125" style="56" customWidth="1"/>
    <col min="3" max="13" width="12" style="56"/>
    <col min="14" max="18" width="12" style="74"/>
    <col min="19" max="16384" width="12" style="56"/>
  </cols>
  <sheetData>
    <row r="1" spans="2:21" ht="34.5" customHeight="1" x14ac:dyDescent="0.35">
      <c r="B1" s="340" t="s">
        <v>2802</v>
      </c>
      <c r="C1" s="341"/>
      <c r="D1" s="58" t="str">
        <f>'0'!J3</f>
        <v>Englisch - UK</v>
      </c>
      <c r="G1" s="59" t="str">
        <f>IF($D$1="Deutsch - DE","Katalog",IF($D$1="Englisch - UK","Catalogue",IF($D$1="Bulgarisch - BG","Каталог",IF($D$1="Kroatisch - HR","Katalog",IF($D$1="Tschechisch - CZ","Katalog",IF($D$1="Dänisch - DK","Katalog",IF($D$1="Niederländisch - NL","Catalogus",IF($D$1="Finnisch - FI","Luettelo",IF($D$1="Französisch - FR","Catalogue",IF($D$1="Estnisch - EE","Kataloog",IF($D$1="Italienisch - IT","Catalogare",IF($D$1="Japanisch - JP","カタログ",IF($D$1="Griechisch - GR","Κατάλογος",IF($D$1="Norwegisch - NO","Katalog",IF($D$1="Litauisch - LT","Katalogas",IF($D$1="Lettisch - LV","Katalogs",IF($D$1="Polnisch - PL","Katalog",IF($D$1="Portugiesisch - PT","Catálogo",IF($D$1="Rumänisch - RO","Catalog",IF($D$1="Spanisch - ES","Catalogar",IF($D$1="Slowakisch - SK","Katalóg",IF($D$1="Slowenisch - SI","Katalog",IF($D$1="Ungarisch - HU","Katalógus",IF($D$1="Türkisch - TR","Katalog",IF($D$1="Schwedisch - SE","Katalog",IF($D$1="Maltesisch - MT","Katalgu",IF($D$1="Irisch - IE","Catalóg",IF($D$1="Isländisch - IS","Vörulisti","Achtung"))))))))))))))))))))))))))))</f>
        <v>Catalogue</v>
      </c>
      <c r="J1" s="60" t="str">
        <f>IF($D$1="Deutsch - DE","Um die Größe der Bestelldatei zu begrenzen, bilden wir die Produkte hier im Katalog in englischer Sprache ab.",IF($D$1="Englisch - UK","In order to limit the size of the order file, we show the products here in the catalog in English.",IF($D$1="Bulgarisch - BG","За да ограничим размера на файла с поръчки, показваме продуктите тук в каталога на английски език.",IF($D$1="Kroatisch - HR","Kako bismo ograničili veličinu datoteke s narudžbama, ovdje u katalogu prikazujemo proizvode na engleskom jeziku.",IF($D$1="Tschechisch - CZ","Abychom omezili velikost souboru objednávky, zobrazujeme produkty zde v katalogu v angličtině.",IF($D$1="Dänisch - DK","For at begrænse størrelsen af ​​ordrefilen viser vi produkterne her i kataloget på engelsk.",IF($D$1="Niederländisch - NL","Om de grootte van het bestelbestand te beperken, tonen we de producten hier in de catalogus in het Engels.",IF($D$1="Finnisch - FI","Tilaustiedoston koon rajoittamiseksi näytämme tuotteet tässä luettelossa englanniksi.",IF($D$1="Estnisch - EE","Tellimusfaili mahu piiramiseks näitame tooteid siin kataloogis inglise keeles.",IF($D$1="Französisch - FR","Afin de limiter la taille du fichier de commande, nous affichons les produits ici dans le catalogue en anglais.",IF($D$1="Japanisch - JP","注文ファイルのサイズを制限するために、ここのカタログの製品は英語で表示されます。",IF($D$1="Griechisch - GR","Για να περιορίσουμε το μέγεθος του αρχείου παραγγελίας, εμφανίζουμε τα προϊόντα εδώ στον κατάλογο στα Αγγλικά.",IF($D$1="Italienisch - IT","Per limitare le dimensioni del file dell'ordine, mostriamo i prodotti qui nel catalogo in inglese.",IF($D$1="Norwegisch - NO","For å begrense størrelsen på bestillingsfilen viser vi produktene her i katalogen på engelsk.",IF($D$1="Litauisch - LT","Siekdami apriboti užsakymo failo dydį, čia, kataloge, rodome prekes anglų kalba.",IF($D$1="Lettisch - LV","Lai ierobežotu pasūtījuma faila lielumu, mēs piedāvājam preces šeit katalogā angļu valodā.",IF($D$1="Portugiesisch - PT","Para limitar o tamanho do arquivo de pedidos, mostramos os produtos aqui no catálogo em inglês.",IF($D$1="Rumänisch - RO","Pentru a limita dimensiunea dosarului de comanda, aratam produsele aici in catalog in limba engleza.",IF($D$1="Polnisch - PL","Aby ograniczyć rozmiar pliku zamówienia, tutaj produkty pokazujemy w katalogu w języku angielskim.",IF($D$1="Spanisch - ES","Para limitar el tamaño del archivo de pedido, mostramos los productos aquí en el catálogo en inglés.",IF($D$1="Slowenisch - SI","Da bi omejili velikost datoteke z naročili, izdelke tukaj v katalogu prikažemo v angleškem jeziku.",IF($D$1="Slowakisch - SK","Aby sme obmedzili veľkosť súboru objednávky, zobrazujeme produkty tu v katalógu v angličtine.",IF($D$1="Türkisch - TR","Sipariş dosyasının boyutunu sınırlamak için burada katalogdaki ürünleri İngilizce olarak gösteriyoruz.",IF($D$1="Ungarisch - HU","A rendelési fájl méretének korlátozása érdekében a termékeket itt a katalógusban angol nyelven mutatjuk be.",IF($D$1="Schwedisch - SE","För att begränsa storleken på orderfilen visar vi produkterna här i katalogen på engelska.",IF($D$1="Irisch - IE","D'fhonn méid an chomhaid ordaithe a theorannú, léirímid na táirgí anseo sa chatalóg i mBéarla.",IF($D$1="Maltesisch - MT","Sabiex nillimitaw id-daqs tal-fajl tal-ordni, aħna nuru l-prodotti hawn fil-katalgu bl-Ingliż.",IF($D$1="Isländisch - IS","Til að takmarka stærð pöntunarskrár sýnum við vörurnar hér í vörulistanum á ensku.","Achtung"))))))))))))))))))))))))))))</f>
        <v>In order to limit the size of the order file, we show the products here in the catalog in English.</v>
      </c>
    </row>
    <row r="2" spans="2:21" ht="19.5" customHeight="1" x14ac:dyDescent="0.65">
      <c r="B2" s="48"/>
      <c r="C2" s="48"/>
      <c r="D2" s="61"/>
      <c r="E2" s="61"/>
      <c r="F2" s="61"/>
      <c r="G2" s="61"/>
      <c r="H2" s="61"/>
      <c r="J2" s="62" t="str">
        <f>IF($D$1="Deutsch - DE","Bilder in Ihrer Sprache können Sie direkt über die entsprechenden Links in TAB 5 herunterladen.",IF($D$1="Englisch - UK","You can download images in your language directly via the corresponding links in TAB 5.",IF($D$1="Bulgarisch - BG","Можете да изтеглите изображения на вашия език директно чрез съответните връзки в РАЗДЕЛ 5.",IF($D$1="Kroatisch - HR","Slike na svom jeziku možete preuzeti izravno putem odgovarajućih poveznica u TAB 5.",IF($D$1="Niederländisch - NL","U kunt afbeeldingen in uw taal rechtstreeks downloaden via de overeenkomstige links in TAB 5.",IF($D$1="Tschechisch - CZ","Obrázky ve vašem jazyce si můžete stáhnout přímo prostřednictvím příslušných odkazů v TAB 5.",IF($D$1="Dänisch - DK","Du kan downloade billeder på dit sprog direkte via de tilsvarende links i TAB 5.",IF($D$1="Französisch - FR","Vous pouvez télécharger des images dans votre langue directement via les liens correspondants dans TAB 5.",IF($D$1="Estnisch - EE","Saate oma keeles pilte otse alla laadida vahekaardil 5 vastavate linkide kaudu.",IF($D$1="Finnisch - FI","Voit ladata kuvia omalla kielelläsi suoraan TAB 5:n vastaavien linkkien kautta.",IF($D$1="Japanisch - JP","TAB 5 の対応するリンクから、あなたの言語の画像を直接ダウンロードできます。",IF($D$1="Italienisch - IT","Puoi scaricare le immagini nella tua lingua direttamente tramite i link corrispondenti nella TAB 5.",IF($D$1="Griechisch - GR","Μπορείτε να κάνετε λήψη εικόνων στη γλώσσα σας απευθείας μέσω των αντίστοιχων συνδέσμων στην TAB 5.",IF($D$1="Norwegisch - NO","Du kan laste ned bilder på ditt språk direkte via de tilsvarende lenkene i TAB 5.",IF($D$1="Litauisch - LT","Galite atsisiųsti vaizdus savo kalba tiesiogiai naudodami atitinkamas 5 TAB nuorodas.",IF($D$1="Lettisch - LV","Varat lejupielādēt attēlus savā valodā tieši, izmantojot atbilstošās saites 5. cilnē.",IF($D$1="Rumänisch - RO","Puteți descărca imagini în limba dvs. direct prin linkurile corespunzătoare din TAB 5.",IF($D$1="Polnisch - PL","Możesz pobrać obrazy w swoim języku bezpośrednio poprzez odpowiednie linki w TAB 5.",IF($D$1="Portugiesisch - PT","Você pode baixar imagens em seu idioma diretamente através dos links correspondentes na TAB 5.",IF($D$1="Spanisch - ES","Puede descargar imágenes en su idioma directamente a través de los enlaces correspondientes en la PESTAÑA 5.",IF($D$1="Slowakisch - SK","Obrázky vo vašom jazyku si môžete stiahnuť priamo cez príslušné odkazy na karte TAB 5.",IF($D$1="Slowenisch - SI","Slike v svojem jeziku lahko prenesete neposredno prek ustreznih povezav v TAB 5.",IF($D$1="Ungarisch - HU","A képeket az Ön nyelvén közvetlenül letöltheti a TAB 5 megfelelő hivatkozásairól.",IF($D$1="Schwedisch - SE","Du kan ladda ner bilder på ditt språk direkt via motsvarande länkar i TAB 5.",IF($D$1="Türkisch - TR","Kendi dilinizdeki görselleri doğrudan TAB 5'teki ilgili bağlantılar aracılığıyla indirebilirsiniz.",IF($D$1="Maltesisch - MT","Tista' tniżżel immaġini bil-lingwa tiegħek direttament permezz tal-links korrispondenti fit-TAB 5.",IF($D$1="Isländisch - IS","Þú getur hlaðið niður myndum á þínu tungumáli beint í gegnum samsvarandi hlekki í flipa 5.",IF($D$1="Irisch - IE","Is féidir leat íomhánna a íoslódáil i do theanga go díreach trí na naisc chomhfhreagracha i TAB 5.","Achtung"))))))))))))))))))))))))))))</f>
        <v>You can download images in your language directly via the corresponding links in TAB 5.</v>
      </c>
      <c r="K2" s="61"/>
      <c r="L2" s="61"/>
      <c r="M2" s="61"/>
      <c r="N2" s="75"/>
      <c r="O2" s="75"/>
      <c r="P2" s="75"/>
      <c r="Q2" s="75"/>
      <c r="R2" s="75"/>
    </row>
    <row r="3" spans="2:21" ht="20.100000000000001" customHeight="1" x14ac:dyDescent="0.2">
      <c r="B3" s="57"/>
      <c r="C3" s="45"/>
      <c r="D3" s="45"/>
      <c r="E3" s="45"/>
      <c r="F3" s="45"/>
      <c r="G3" s="45"/>
      <c r="H3" s="45"/>
      <c r="I3" s="45"/>
      <c r="J3" s="45"/>
      <c r="K3" s="45"/>
      <c r="L3" s="45"/>
      <c r="M3" s="45"/>
    </row>
    <row r="4" spans="2:21" ht="20.100000000000001" customHeight="1" x14ac:dyDescent="0.2">
      <c r="B4" s="45"/>
      <c r="C4" s="45"/>
      <c r="D4" s="45"/>
      <c r="E4" s="45"/>
      <c r="F4" s="45"/>
      <c r="G4" s="45"/>
      <c r="H4" s="45"/>
      <c r="I4" s="45"/>
      <c r="J4" s="45"/>
      <c r="K4" s="45"/>
      <c r="L4" s="45"/>
      <c r="M4" s="45"/>
    </row>
    <row r="5" spans="2:21" ht="20.100000000000001" customHeight="1" x14ac:dyDescent="0.3">
      <c r="B5" s="73" t="str">
        <f>IF($D$1="Deutsch - DE","Samenpackungen",IF($D$1="Englisch - UK","Seed packages",IF($D$1="Dänisch - DK","Frøpakker",IF($D$1="Bulgarisch - BG","Пакети със семена",IF($D$1="Estnisch - EE","Seemnepakid",IF($D$1="Französisch - FR","Paquets de semences",IF($D$1="Finnisch - FI","Siemenpakkaukset",IF($D$1="Griechisch - GR","Συσκευασίες σπόρων",IF($D$1="Isländisch - IS","Fræpakkar",IF($D$1="Irisch - IE","Pacáistí síolta",IF($D$1="Kroatisch - HR","Paketi sjemena",IF($D$1="Litauisch - LT","Sėklų pakuotės",IF($D$1="Italienisch - IT","Pacchetti di semi",IF($D$1="Lettisch - LV","Sēklu pakas",IF($D$1="Niederländisch - NL","Zaad pakketten",IF($D$1="Maltesisch - MT","Pakketti taż-żerriegħa",IF($D$1="Portugiesisch - PT","Pacotes de sementes",IF($D$1="Norwegisch - NO","Frøpakker",IF($D$1="Polnisch - PL","Pakiety nasion",IF($D$1="Schwedisch - SE","Fröpaket",IF($D$1="Rumänisch - RO","Pachete cu semințe",IF($D$1="Spanisch - ES","Paquetes de semillas",IF($D$1="Tschechisch - CZ","Balíčky semen",IF($D$1="Slowenisch - SI","Paketi semen",IF($D$1="Slowakisch - SK","Balíčky semien",IF($D$1="Ungarisch - HU","Vetőmag csomagok",IF($D$1="Türkisch - TR","Tohum paketleri",IF($D$1="Japanisch - JP","種子パッケージ","Achtung"))))))))))))))))))))))))))))</f>
        <v>Seed packages</v>
      </c>
      <c r="C5" s="45"/>
      <c r="D5" s="45"/>
      <c r="E5" s="45"/>
      <c r="F5" s="45"/>
      <c r="G5" s="45"/>
      <c r="H5" s="77" t="str">
        <f>IF($D$1="Deutsch - DE","Größe der Samenpackungen:",IF($D$1="Englisch - UK","Seed pack size:",IF($D$1="Kroatisch - HR","Veličina pakiranja sjemena:",IF($D$1="Bulgarisch - BG","Размер на опаковката със семена:",IF($D$1="Niederländisch - NL","Zaadverpakkingsgrootte:",IF($D$1="Dänisch - DK","Frøpakkestørrelse:",IF($D$1="Tschechisch - CZ","Velikost balení semen:",IF($D$1="Estnisch - EE","Seemnepaki suurus:",IF($D$1="Finnisch - FI","Siemenpakkauksen koko:",IF($D$1="Französisch - FR","Taille du paquet de graines :",IF($D$1="Japanisch - JP","種子パックのサイズ:",IF($D$1="Griechisch - GR","Μέγεθος συσκευασίας σπόρων:",IF($D$1="Italienisch - IT","Confezione di semi:",IF($D$1="Norwegisch - NO","Frøpakkestørrelse:",IF($D$1="Lettisch - LV","Sēklu iepakojuma izmērs:",IF($D$1="Litauisch - LT","Sėklų pakuotės dydis:",IF($D$1="Rumänisch - RO","Dimensiunea pachetului de semințe:",IF($D$1="Portugiesisch - PT","Tamanho do pacote de sementes:",IF($D$1="Polnisch - PL","Rozmiar opakowania nasion:",IF($D$1="Slowenisch - SI","Velikost pakiranja semena:",IF($D$1="Slowakisch - SK","Veľkosť balenia semien:",IF($D$1="Spanisch - ES","Tamaño del paquete de semillas:",IF($D$1="Türkisch - TR","Tohum paketi boyutu:",IF($D$1="Ungarisch - HU","Vetőmag csomag mérete:",IF($D$1="Schwedisch - SE","Fröförpackningsstorlek:",IF($D$1="Maltesisch - MT","Daqs tal-pakkett taż-żerriegħa:",IF($D$1="Isländisch - IS","Fræpakkningastærð:",IF($D$1="Irisch - IE","Méid pacáiste síolta:","Achtung"))))))))))))))))))))))))))))</f>
        <v>Seed pack size:</v>
      </c>
      <c r="I5" s="45"/>
      <c r="J5" s="45"/>
      <c r="L5" s="77" t="s">
        <v>9739</v>
      </c>
      <c r="M5" s="45"/>
    </row>
    <row r="6" spans="2:21" ht="20.100000000000001" customHeight="1" x14ac:dyDescent="0.2">
      <c r="C6" s="45"/>
      <c r="D6" s="45"/>
      <c r="E6" s="45"/>
      <c r="F6" s="45"/>
      <c r="G6" s="45"/>
      <c r="H6" s="45"/>
      <c r="I6" s="45"/>
      <c r="J6" s="45"/>
      <c r="K6" s="45"/>
      <c r="L6" s="45"/>
      <c r="M6" s="45"/>
    </row>
    <row r="7" spans="2:21" ht="20.100000000000001" customHeight="1" x14ac:dyDescent="0.2">
      <c r="B7" s="45"/>
      <c r="C7" s="45"/>
      <c r="D7" s="45"/>
      <c r="E7" s="45"/>
      <c r="F7" s="45"/>
      <c r="G7" s="45"/>
      <c r="H7" s="45"/>
      <c r="I7" s="45"/>
      <c r="J7" s="45"/>
      <c r="K7" s="45"/>
      <c r="L7" s="45"/>
      <c r="M7" s="45"/>
      <c r="R7" s="76"/>
    </row>
    <row r="8" spans="2:21" ht="20.100000000000001" customHeight="1" x14ac:dyDescent="0.2">
      <c r="B8" s="45"/>
      <c r="C8" s="45"/>
      <c r="D8" s="45"/>
      <c r="E8" s="45"/>
      <c r="F8" s="45"/>
      <c r="G8" s="45"/>
      <c r="H8" s="45"/>
      <c r="I8" s="45"/>
      <c r="J8" s="45"/>
      <c r="K8" s="45"/>
      <c r="L8" s="45"/>
      <c r="M8" s="45"/>
      <c r="Q8" s="76"/>
      <c r="R8" s="76"/>
    </row>
    <row r="9" spans="2:21" ht="20.100000000000001" customHeight="1" x14ac:dyDescent="0.2">
      <c r="B9" s="45"/>
      <c r="C9" s="45"/>
      <c r="D9" s="45"/>
      <c r="E9" s="45"/>
      <c r="F9" s="45"/>
      <c r="G9" s="45"/>
      <c r="H9" s="45"/>
      <c r="I9" s="45"/>
      <c r="J9" s="45"/>
      <c r="K9" s="45"/>
      <c r="L9" s="45"/>
      <c r="M9" s="45"/>
      <c r="R9" s="76"/>
    </row>
    <row r="10" spans="2:21" ht="20.100000000000001" customHeight="1" x14ac:dyDescent="0.3">
      <c r="B10" s="45"/>
      <c r="C10" s="45"/>
      <c r="D10" s="45"/>
      <c r="E10" s="45"/>
      <c r="F10" s="45"/>
      <c r="G10" s="45"/>
      <c r="H10" s="45"/>
      <c r="I10" s="45"/>
      <c r="J10" s="45"/>
      <c r="K10" s="45"/>
      <c r="L10" s="45"/>
      <c r="M10" s="45"/>
      <c r="R10" s="76"/>
      <c r="U10" s="73"/>
    </row>
    <row r="11" spans="2:21" ht="20.100000000000001" customHeight="1" x14ac:dyDescent="0.2">
      <c r="B11" s="45"/>
      <c r="C11" s="45"/>
      <c r="D11" s="45"/>
      <c r="E11" s="45"/>
      <c r="F11" s="45"/>
      <c r="G11" s="45"/>
      <c r="H11" s="45"/>
      <c r="I11" s="45"/>
      <c r="J11" s="45"/>
      <c r="K11" s="45"/>
      <c r="L11" s="45"/>
      <c r="M11" s="45"/>
      <c r="R11" s="76"/>
    </row>
    <row r="12" spans="2:21" ht="20.100000000000001" customHeight="1" x14ac:dyDescent="0.3">
      <c r="B12" s="45"/>
      <c r="C12" s="45"/>
      <c r="D12" s="45"/>
      <c r="E12" s="45"/>
      <c r="F12" s="45"/>
      <c r="G12" s="45"/>
      <c r="H12" s="45"/>
      <c r="I12" s="45"/>
      <c r="J12" s="45"/>
      <c r="K12" s="45"/>
      <c r="L12" s="45"/>
      <c r="M12" s="45"/>
      <c r="R12" s="76"/>
      <c r="U12" s="73"/>
    </row>
    <row r="13" spans="2:21" ht="20.100000000000001" customHeight="1" x14ac:dyDescent="0.2">
      <c r="B13" s="45"/>
      <c r="C13" s="45"/>
      <c r="D13" s="45"/>
      <c r="E13" s="45"/>
      <c r="F13" s="45"/>
      <c r="G13" s="45"/>
      <c r="H13" s="45"/>
      <c r="I13" s="45"/>
      <c r="J13" s="45"/>
      <c r="K13" s="45"/>
      <c r="L13" s="45"/>
      <c r="M13" s="45"/>
      <c r="R13" s="76"/>
    </row>
    <row r="14" spans="2:21" ht="20.100000000000001" customHeight="1" x14ac:dyDescent="0.3">
      <c r="B14" s="45"/>
      <c r="C14" s="45"/>
      <c r="D14" s="45"/>
      <c r="E14" s="45"/>
      <c r="F14" s="45"/>
      <c r="G14" s="45"/>
      <c r="H14" s="45"/>
      <c r="I14" s="45"/>
      <c r="J14" s="45"/>
      <c r="K14" s="45"/>
      <c r="L14" s="45"/>
      <c r="M14" s="45"/>
      <c r="R14" s="76"/>
      <c r="U14" s="73"/>
    </row>
    <row r="15" spans="2:21" ht="20.100000000000001" customHeight="1" x14ac:dyDescent="0.2">
      <c r="B15" s="45"/>
      <c r="C15" s="45"/>
      <c r="D15" s="45"/>
      <c r="E15" s="45"/>
      <c r="F15" s="45"/>
      <c r="G15" s="45"/>
      <c r="H15" s="45"/>
      <c r="I15" s="45"/>
      <c r="J15" s="45"/>
      <c r="K15" s="45"/>
      <c r="L15" s="45"/>
      <c r="M15" s="45"/>
      <c r="R15" s="76"/>
    </row>
    <row r="16" spans="2:21" ht="20.100000000000001" customHeight="1" x14ac:dyDescent="0.3">
      <c r="B16" s="45"/>
      <c r="C16" s="45"/>
      <c r="D16" s="45"/>
      <c r="E16" s="45"/>
      <c r="F16" s="45"/>
      <c r="G16" s="45"/>
      <c r="H16" s="45"/>
      <c r="I16" s="45"/>
      <c r="J16" s="45"/>
      <c r="K16" s="45"/>
      <c r="L16" s="45"/>
      <c r="M16" s="45"/>
      <c r="R16" s="76"/>
      <c r="U16" s="73"/>
    </row>
    <row r="17" spans="2:21" ht="20.100000000000001" customHeight="1" x14ac:dyDescent="0.2">
      <c r="B17" s="45"/>
      <c r="C17" s="45"/>
      <c r="D17" s="45"/>
      <c r="E17" s="45"/>
      <c r="F17" s="45"/>
      <c r="G17" s="45"/>
      <c r="H17" s="45"/>
      <c r="I17" s="45"/>
      <c r="J17" s="45"/>
      <c r="K17" s="45"/>
      <c r="L17" s="45"/>
      <c r="M17" s="45"/>
      <c r="R17" s="76"/>
    </row>
    <row r="18" spans="2:21" ht="20.100000000000001" customHeight="1" x14ac:dyDescent="0.3">
      <c r="B18" s="45"/>
      <c r="C18" s="45"/>
      <c r="D18" s="45"/>
      <c r="E18" s="45"/>
      <c r="F18" s="45"/>
      <c r="G18" s="45"/>
      <c r="H18" s="45"/>
      <c r="I18" s="45"/>
      <c r="J18" s="45"/>
      <c r="K18" s="45"/>
      <c r="L18" s="45"/>
      <c r="M18" s="45"/>
      <c r="R18" s="76"/>
      <c r="U18" s="73"/>
    </row>
    <row r="19" spans="2:21" ht="20.100000000000001" customHeight="1" x14ac:dyDescent="0.2">
      <c r="B19" s="45"/>
      <c r="C19" s="45"/>
      <c r="D19" s="45"/>
      <c r="E19" s="45"/>
      <c r="F19" s="45"/>
      <c r="G19" s="45"/>
      <c r="H19" s="45"/>
      <c r="I19" s="45"/>
      <c r="J19" s="45"/>
      <c r="K19" s="45"/>
      <c r="L19" s="45"/>
      <c r="M19" s="45"/>
      <c r="R19" s="76"/>
    </row>
    <row r="20" spans="2:21" ht="20.100000000000001" customHeight="1" x14ac:dyDescent="0.3">
      <c r="B20" s="45"/>
      <c r="C20" s="45"/>
      <c r="D20" s="45"/>
      <c r="E20" s="45"/>
      <c r="F20" s="45"/>
      <c r="G20" s="45"/>
      <c r="H20" s="45"/>
      <c r="I20" s="45"/>
      <c r="J20" s="45"/>
      <c r="K20" s="45"/>
      <c r="L20" s="45"/>
      <c r="M20" s="45"/>
      <c r="R20" s="76"/>
      <c r="U20" s="73"/>
    </row>
    <row r="21" spans="2:21" ht="20.100000000000001" customHeight="1" x14ac:dyDescent="0.2">
      <c r="B21" s="45"/>
      <c r="C21" s="45"/>
      <c r="D21" s="45"/>
      <c r="E21" s="45"/>
      <c r="F21" s="45"/>
      <c r="G21" s="45"/>
      <c r="H21" s="45"/>
      <c r="I21" s="45"/>
      <c r="J21" s="45"/>
      <c r="K21" s="45"/>
      <c r="L21" s="45"/>
      <c r="M21" s="45"/>
      <c r="R21" s="76"/>
    </row>
    <row r="22" spans="2:21" ht="20.100000000000001" customHeight="1" x14ac:dyDescent="0.3">
      <c r="B22" s="45"/>
      <c r="C22" s="45"/>
      <c r="D22" s="45"/>
      <c r="E22" s="45"/>
      <c r="F22" s="45"/>
      <c r="G22" s="45"/>
      <c r="H22" s="45"/>
      <c r="I22" s="45"/>
      <c r="J22" s="45"/>
      <c r="K22" s="45"/>
      <c r="L22" s="45"/>
      <c r="M22" s="45"/>
      <c r="R22" s="76"/>
      <c r="U22" s="73"/>
    </row>
    <row r="23" spans="2:21" ht="20.100000000000001" customHeight="1" x14ac:dyDescent="0.2">
      <c r="B23" s="45"/>
      <c r="C23" s="45"/>
      <c r="D23" s="45"/>
      <c r="E23" s="45"/>
      <c r="F23" s="45"/>
      <c r="G23" s="45"/>
      <c r="H23" s="45"/>
      <c r="I23" s="45"/>
      <c r="J23" s="45"/>
      <c r="K23" s="45"/>
      <c r="L23" s="45"/>
      <c r="M23" s="45"/>
      <c r="R23" s="76"/>
    </row>
    <row r="24" spans="2:21" ht="20.100000000000001" customHeight="1" x14ac:dyDescent="0.3">
      <c r="B24" s="45"/>
      <c r="C24" s="45"/>
      <c r="D24" s="45"/>
      <c r="E24" s="45"/>
      <c r="F24" s="45"/>
      <c r="G24" s="45"/>
      <c r="H24" s="45"/>
      <c r="I24" s="45"/>
      <c r="J24" s="45"/>
      <c r="K24" s="45"/>
      <c r="L24" s="45"/>
      <c r="M24" s="45"/>
      <c r="R24" s="76"/>
      <c r="U24" s="73"/>
    </row>
    <row r="25" spans="2:21" ht="20.100000000000001" customHeight="1" x14ac:dyDescent="0.2">
      <c r="B25" s="45"/>
      <c r="C25" s="45"/>
      <c r="D25" s="45"/>
      <c r="E25" s="45"/>
      <c r="F25" s="45"/>
      <c r="G25" s="45"/>
      <c r="H25" s="45"/>
      <c r="I25" s="45"/>
      <c r="J25" s="45"/>
      <c r="K25" s="45"/>
      <c r="L25" s="45"/>
      <c r="M25" s="45"/>
      <c r="R25" s="76"/>
    </row>
    <row r="26" spans="2:21" ht="20.100000000000001" customHeight="1" x14ac:dyDescent="0.3">
      <c r="B26" s="45"/>
      <c r="C26" s="45"/>
      <c r="D26" s="45"/>
      <c r="E26" s="45"/>
      <c r="F26" s="45"/>
      <c r="G26" s="45"/>
      <c r="H26" s="45"/>
      <c r="I26" s="45"/>
      <c r="J26" s="45"/>
      <c r="K26" s="45"/>
      <c r="L26" s="45"/>
      <c r="M26" s="45"/>
      <c r="R26" s="76"/>
      <c r="U26" s="73"/>
    </row>
    <row r="27" spans="2:21" ht="20.100000000000001" customHeight="1" x14ac:dyDescent="0.2">
      <c r="B27" s="45"/>
      <c r="C27" s="45"/>
      <c r="D27" s="45"/>
      <c r="E27" s="45"/>
      <c r="F27" s="45"/>
      <c r="G27" s="45"/>
      <c r="H27" s="45"/>
      <c r="I27" s="45"/>
      <c r="J27" s="45"/>
      <c r="K27" s="45"/>
      <c r="L27" s="45"/>
      <c r="M27" s="45"/>
      <c r="R27" s="76"/>
    </row>
    <row r="28" spans="2:21" ht="20.100000000000001" customHeight="1" x14ac:dyDescent="0.3">
      <c r="B28" s="45"/>
      <c r="C28" s="45"/>
      <c r="D28" s="45"/>
      <c r="E28" s="45"/>
      <c r="F28" s="45"/>
      <c r="G28" s="45"/>
      <c r="H28" s="45"/>
      <c r="I28" s="45"/>
      <c r="J28" s="45"/>
      <c r="K28" s="45"/>
      <c r="L28" s="45"/>
      <c r="M28" s="45"/>
      <c r="R28" s="76"/>
      <c r="U28" s="73"/>
    </row>
    <row r="29" spans="2:21" ht="20.100000000000001" customHeight="1" x14ac:dyDescent="0.3">
      <c r="B29" s="45"/>
      <c r="C29" s="45"/>
      <c r="D29" s="45"/>
      <c r="E29" s="45"/>
      <c r="F29" s="45"/>
      <c r="G29" s="45"/>
      <c r="H29" s="45"/>
      <c r="I29" s="45"/>
      <c r="J29" s="45"/>
      <c r="K29" s="45"/>
      <c r="L29" s="45"/>
      <c r="M29" s="45"/>
      <c r="R29" s="76"/>
      <c r="U29" s="73"/>
    </row>
    <row r="30" spans="2:21" ht="20.100000000000001" customHeight="1" x14ac:dyDescent="0.3">
      <c r="B30" s="73" t="str">
        <f>IF($D$1="Deutsch - DE","Samen Sets",IF($D$1="Englisch - UK","Seed Sets",IF($D$1="Kroatisch - HR","Setovi sjemena",IF($D$1="Bulgarisch - BG","Комплекти семена",IF($D$1="Tschechisch - CZ","Sady semen",IF($D$1="Dänisch - DK","Frøsæt",IF($D$1="Niederländisch - NL","Zaad sets",IF($D$1="Finnisch - FI","Siemensarjat",IF($D$1="Estnisch - EE","Seemnekomplektid",IF($D$1="Französisch - FR","Ensembles de graines",IF($D$1="Griechisch - GR","Σετ σπόρων",IF($D$1="Italienisch - IT","Set di semi",IF($D$1="Japanisch - JP","種子セット",IF($D$1="Norwegisch - NO","Frøsett",IF($D$1="Lettisch - LV","Sēklu komplekti",IF($D$1="Litauisch - LT","Sėklų rinkiniai",IF($D$1="Portugiesisch - PT","Conjuntos de sementes",IF($D$1="Polnisch - PL","Zestawy nasion",IF($D$1="Rumänisch - RO","Seturi de semințe",IF($D$1="Slowenisch - SI","Kompleti semen",IF($D$1="Spanisch - ES","Conjuntos de semillas",IF($D$1="Slowakisch - SK","Sady semien",IF($D$1="Türkisch - TR","Tohum Setleri",IF($D$1="Ungarisch - HU","Magkészletek",IF($D$1="Schwedisch - SE","Fröuppsättningar",IF($D$1="Isländisch - IS","Fræsett",IF($D$1="Maltesisch - MT","Settijiet taż-żerriegħa",IF($D$1="Irisch - IE","Seiteanna Síl","Achtung"))))))))))))))))))))))))))))</f>
        <v>Seed Sets</v>
      </c>
      <c r="C30" s="45"/>
      <c r="D30" s="45"/>
      <c r="E30" s="45"/>
      <c r="F30" s="45"/>
      <c r="G30" s="45"/>
      <c r="H30" s="45"/>
      <c r="I30" s="45"/>
      <c r="J30" s="45"/>
      <c r="K30" s="45"/>
      <c r="L30" s="45"/>
      <c r="M30" s="45"/>
      <c r="R30" s="76"/>
      <c r="U30" s="73"/>
    </row>
    <row r="31" spans="2:21" ht="20.100000000000001" customHeight="1" x14ac:dyDescent="0.3">
      <c r="B31" s="45"/>
      <c r="C31" s="45"/>
      <c r="D31" s="45"/>
      <c r="E31" s="45"/>
      <c r="F31" s="45"/>
      <c r="G31" s="45"/>
      <c r="H31" s="45"/>
      <c r="I31" s="45"/>
      <c r="J31" s="45"/>
      <c r="K31" s="45"/>
      <c r="L31" s="45"/>
      <c r="M31" s="45"/>
      <c r="R31" s="76"/>
      <c r="U31" s="73"/>
    </row>
    <row r="32" spans="2:21" ht="20.100000000000001" customHeight="1" x14ac:dyDescent="0.3">
      <c r="B32" s="45"/>
      <c r="C32" s="45"/>
      <c r="D32" s="45"/>
      <c r="E32" s="45"/>
      <c r="F32" s="45"/>
      <c r="G32" s="45"/>
      <c r="H32" s="77" t="str">
        <f>IF($D$1="Deutsch - DE","Größe der Verpackung:",IF($D$1="Englisch - UK","Size of packaging:",IF($D$1="Kroatisch - HR","Veličina pakiranja:",IF($D$1="Bulgarisch - BG","Размер на опаковката:",IF($D$1="Dänisch - DK","Størrelse på emballage:",IF($D$1="Niederländisch - NL","Afmeting verpakking:",IF($D$1="Tschechisch - CZ","Velikost balení:",IF($D$1="Französisch - FR","Taille de l'emballage :",IF($D$1="Finnisch - FI","Pakkauksen koko:",IF($D$1="Estnisch - EE","Pakendi suurus:",IF($D$1="Italienisch - IT","Dimensione della confezione:",IF($D$1="Griechisch - GR","Μέγεθος συσκευασίας:",IF($D$1="Japanisch - JP","パッケージのサイズ:",IF($D$1="Norwegisch - NO","Størrelse på emballasje:",IF($D$1="Lettisch - LV","Iepakojuma izmērs:",IF($D$1="Litauisch - LT","Pakuotės dydis:",IF($D$1="Polnisch - PL","Rozmiar opakowania:",IF($D$1="Rumänisch - RO","Dimensiunea ambalajului:",IF($D$1="Portugiesisch - PT","Tamanho da embalagem:",IF($D$1="Spanisch - ES","Tamaño del embalaje:",IF($D$1="Slowakisch - SK","Veľkosť balenia:",IF($D$1="Slowenisch - SI","Velikost embalaže:",IF($D$1="Ungarisch - HU","A csomagolás mérete:",IF($D$1="Schwedisch - SE","Storlek på förpackningen:",IF($D$1="Türkisch - TR","Ambalajın boyutu:",IF($D$1="Irisch - IE","Méid an phacáistithe:",IF($D$1="Maltesisch - MT","Daqs tal-ippakkjar:",IF($D$1="Isländisch - IS","Stærð umbúða:","Achtung"))))))))))))))))))))))))))))</f>
        <v>Size of packaging:</v>
      </c>
      <c r="I32" s="45"/>
      <c r="J32" s="45"/>
      <c r="L32" s="77" t="s">
        <v>9738</v>
      </c>
      <c r="M32" s="45"/>
      <c r="R32" s="76"/>
      <c r="U32" s="73"/>
    </row>
    <row r="33" spans="2:21" ht="20.100000000000001" customHeight="1" x14ac:dyDescent="0.3">
      <c r="B33" s="45"/>
      <c r="C33" s="45"/>
      <c r="D33" s="45"/>
      <c r="E33" s="45"/>
      <c r="F33" s="45"/>
      <c r="G33" s="45"/>
      <c r="H33" s="77"/>
      <c r="I33" s="45"/>
      <c r="J33" s="45"/>
      <c r="K33" s="45"/>
      <c r="L33" s="45"/>
      <c r="M33" s="45"/>
      <c r="R33" s="76"/>
      <c r="U33" s="73"/>
    </row>
    <row r="34" spans="2:21" ht="20.100000000000001" customHeight="1" x14ac:dyDescent="0.3">
      <c r="B34" s="45"/>
      <c r="C34" s="45"/>
      <c r="D34" s="45"/>
      <c r="E34" s="45"/>
      <c r="F34" s="45"/>
      <c r="G34" s="45"/>
      <c r="H34" s="79" t="str">
        <f>IF($D$1="Deutsch - DE","Bestandteile:",IF($D$1="Englisch - UK","Components:",IF($D$1="Kroatisch - HR","Komponente:",IF($D$1="Bulgarisch - BG","Компоненти:",IF($D$1="Tschechisch - CZ","Komponenty:",IF($D$1="Niederländisch - NL","Componenten:",IF($D$1="Dänisch - DK","Komponenter:",IF($D$1="Estnisch - EE","Komponendid:",IF($D$1="Finnisch - FI","Komponentit:",IF($D$1="Französisch - FR","Composants:",IF($D$1="Griechisch - GR","Συστατικά:",IF($D$1="Italienisch - IT","Componenti:",IF($D$1="Japanisch - JP","コンポーネント:",IF($D$1="Litauisch - LT","Komponentai:",IF($D$1="Norwegisch - NO","Komponenter:",IF($D$1="Lettisch - LV","Sastāvdaļas:",IF($D$1="Polnisch - PL","Składniki:",IF($D$1="Rumänisch - RO","Componente:",IF($D$1="Portugiesisch - PT","Componentes:",IF($D$1="Spanisch - ES","Componentes:",IF($D$1="Slowenisch - SI","Sestavine:",IF($D$1="Slowakisch - SK","Komponenty:",IF($D$1="Schwedisch - SE","Komponenter:",IF($D$1="Türkisch - TR","Bileşenler:",IF($D$1="Ungarisch - HU","Alkatrészek:",IF($D$1="Irisch - IE","Comhpháirteanna:",IF($D$1="Isländisch - IS","Íhlutir:",IF($D$1="Maltesisch - MT","Komponenti:","Achtung"))))))))))))))))))))))))))))</f>
        <v>Components:</v>
      </c>
      <c r="I34" s="45"/>
      <c r="J34" s="45"/>
      <c r="K34" s="45"/>
      <c r="L34" s="45"/>
      <c r="M34" s="45"/>
      <c r="R34" s="76"/>
      <c r="U34" s="73"/>
    </row>
    <row r="35" spans="2:21" ht="20.100000000000001" customHeight="1" x14ac:dyDescent="0.3">
      <c r="B35" s="45"/>
      <c r="C35" s="45"/>
      <c r="D35" s="45"/>
      <c r="E35" s="45"/>
      <c r="F35" s="45"/>
      <c r="G35" s="45"/>
      <c r="H35" s="77" t="str">
        <f>IF($D$1="Deutsch - DE","10 thematische Samenkarten",IF($D$1="Englisch - UK","10 themed seed cards",IF($D$1="Kroatisch - HR","10 tematskih početnih kartica",IF($D$1="Bulgarisch - BG","10 тематични начални карти",IF($D$1="Niederländisch - NL","10 thematische zaadkaarten",IF($D$1="Tschechisch - CZ","10 tematických semenných karet",IF($D$1="Dänisch - DK","10 frøkort med tema",IF($D$1="Französisch - FR","10 cartes de semences thématiques",IF($D$1="Estnisch - EE","10 temaatilist seemnekaarti",IF($D$1="Finnisch - FI","10 teemallista siemenkorttia",IF($D$1="Griechisch - GR","10 θεματικές κάρτες σπόρων",IF($D$1="Japanisch - JP","10枚のテーマシードカード",IF($D$1="Italienisch - IT","10 carte seme a tema",IF($D$1="Litauisch - LT","10 teminių sėklų kortelių",IF($D$1="Lettisch - LV","10 tematiskas sēklu kartītes",IF($D$1="Norwegisch - NO","10 frøkort med tema",IF($D$1="Portugiesisch - PT","10 cartões de sementes temáticos",IF($D$1="Rumänisch - RO","10 carduri tematice cu semințe",IF($D$1="Polnisch - PL","10 tematycznych kart nasion",IF($D$1="Spanisch - ES","10 tarjetas de semillas temáticas",IF($D$1="Slowakisch - SK","10 tematických semienkových kariet",IF($D$1="Slowenisch - SI","10 tematskih semenskih kartic",IF($D$1="Ungarisch - HU","10 tematikus magkártya",IF($D$1="Türkisch - TR","10 temalı tohum kartı",IF($D$1="Schwedisch - SE","10 frökort med teman",IF($D$1="Irisch - IE","10 gcárta síolta téamaí",IF($D$1="Isländisch - IS","10 þema frækort",IF($D$1="Maltesisch - MT","10 karti taż-żerriegħa b'tema","Achtung"))))))))))))))))))))))))))))</f>
        <v>10 themed seed cards</v>
      </c>
      <c r="I35" s="45"/>
      <c r="J35" s="45"/>
      <c r="K35" s="45"/>
      <c r="L35" s="45"/>
      <c r="M35" s="45"/>
      <c r="R35" s="76"/>
      <c r="U35" s="73"/>
    </row>
    <row r="36" spans="2:21" ht="20.100000000000001" customHeight="1" x14ac:dyDescent="0.3">
      <c r="B36" s="45"/>
      <c r="C36" s="45"/>
      <c r="D36" s="45"/>
      <c r="E36" s="45"/>
      <c r="F36" s="45"/>
      <c r="G36" s="45"/>
      <c r="H36" s="45"/>
      <c r="I36" s="45"/>
      <c r="J36" s="45"/>
      <c r="K36" s="45"/>
      <c r="L36" s="45"/>
      <c r="M36" s="45"/>
      <c r="R36" s="76"/>
      <c r="U36" s="73"/>
    </row>
    <row r="37" spans="2:21" ht="20.100000000000001" customHeight="1" x14ac:dyDescent="0.3">
      <c r="B37" s="45"/>
      <c r="C37" s="45"/>
      <c r="D37" s="45"/>
      <c r="E37" s="45"/>
      <c r="F37" s="45"/>
      <c r="G37" s="45"/>
      <c r="H37" s="45"/>
      <c r="I37" s="45"/>
      <c r="J37" s="45"/>
      <c r="K37" s="45"/>
      <c r="L37" s="45"/>
      <c r="M37" s="45"/>
      <c r="R37" s="76"/>
      <c r="U37" s="73"/>
    </row>
    <row r="38" spans="2:21" ht="20.100000000000001" customHeight="1" x14ac:dyDescent="0.3">
      <c r="B38" s="45"/>
      <c r="C38" s="45"/>
      <c r="D38" s="45"/>
      <c r="E38" s="45"/>
      <c r="F38" s="45"/>
      <c r="G38" s="45"/>
      <c r="H38" s="45"/>
      <c r="I38" s="45"/>
      <c r="J38" s="45"/>
      <c r="K38" s="45"/>
      <c r="L38" s="45"/>
      <c r="M38" s="45"/>
      <c r="R38" s="76"/>
      <c r="U38" s="73"/>
    </row>
    <row r="39" spans="2:21" ht="20.100000000000001" customHeight="1" x14ac:dyDescent="0.3">
      <c r="B39" s="45"/>
      <c r="C39" s="45"/>
      <c r="D39" s="45"/>
      <c r="E39" s="45"/>
      <c r="F39" s="45"/>
      <c r="G39" s="45"/>
      <c r="H39" s="45"/>
      <c r="I39" s="45"/>
      <c r="J39" s="45"/>
      <c r="K39" s="45"/>
      <c r="L39" s="45"/>
      <c r="M39" s="45"/>
      <c r="R39" s="76"/>
      <c r="U39" s="73"/>
    </row>
    <row r="40" spans="2:21" ht="20.100000000000001" customHeight="1" x14ac:dyDescent="0.3">
      <c r="B40" s="45"/>
      <c r="C40" s="45"/>
      <c r="D40" s="45"/>
      <c r="E40" s="45"/>
      <c r="F40" s="45"/>
      <c r="G40" s="45"/>
      <c r="H40" s="45"/>
      <c r="I40" s="45"/>
      <c r="J40" s="45"/>
      <c r="K40" s="45"/>
      <c r="L40" s="45"/>
      <c r="M40" s="45"/>
      <c r="R40" s="76"/>
      <c r="U40" s="73"/>
    </row>
    <row r="41" spans="2:21" ht="20.100000000000001" customHeight="1" x14ac:dyDescent="0.3">
      <c r="B41" s="45"/>
      <c r="C41" s="45"/>
      <c r="D41" s="45"/>
      <c r="E41" s="45"/>
      <c r="F41" s="45"/>
      <c r="G41" s="45"/>
      <c r="H41" s="45"/>
      <c r="I41" s="45"/>
      <c r="J41" s="45"/>
      <c r="K41" s="45"/>
      <c r="L41" s="45"/>
      <c r="M41" s="45"/>
      <c r="R41" s="76"/>
      <c r="U41" s="73"/>
    </row>
    <row r="42" spans="2:21" ht="20.100000000000001" customHeight="1" x14ac:dyDescent="0.3">
      <c r="B42" s="45"/>
      <c r="C42" s="45"/>
      <c r="D42" s="45"/>
      <c r="E42" s="45"/>
      <c r="F42" s="45"/>
      <c r="G42" s="45"/>
      <c r="H42" s="45"/>
      <c r="I42" s="45"/>
      <c r="J42" s="45"/>
      <c r="K42" s="45"/>
      <c r="L42" s="45"/>
      <c r="M42" s="45"/>
      <c r="R42" s="76"/>
      <c r="U42" s="73"/>
    </row>
    <row r="43" spans="2:21" ht="20.100000000000001" customHeight="1" x14ac:dyDescent="0.3">
      <c r="B43" s="45"/>
      <c r="C43" s="45"/>
      <c r="D43" s="45"/>
      <c r="E43" s="45"/>
      <c r="F43" s="45"/>
      <c r="G43" s="45"/>
      <c r="H43" s="45"/>
      <c r="I43" s="45"/>
      <c r="J43" s="45"/>
      <c r="K43" s="45"/>
      <c r="L43" s="45"/>
      <c r="M43" s="45"/>
      <c r="R43" s="76"/>
      <c r="U43" s="73"/>
    </row>
    <row r="44" spans="2:21" ht="20.100000000000001" customHeight="1" x14ac:dyDescent="0.3">
      <c r="B44" s="45"/>
      <c r="C44" s="45"/>
      <c r="D44" s="45"/>
      <c r="E44" s="45"/>
      <c r="F44" s="45"/>
      <c r="G44" s="45"/>
      <c r="H44" s="45"/>
      <c r="I44" s="45"/>
      <c r="J44" s="45"/>
      <c r="K44" s="45"/>
      <c r="L44" s="45"/>
      <c r="M44" s="45"/>
      <c r="R44" s="76"/>
      <c r="U44" s="73"/>
    </row>
    <row r="45" spans="2:21" ht="20.100000000000001" customHeight="1" x14ac:dyDescent="0.3">
      <c r="B45" s="73" t="s">
        <v>9735</v>
      </c>
      <c r="C45" s="45"/>
      <c r="D45" s="45"/>
      <c r="E45" s="45"/>
      <c r="F45" s="45"/>
      <c r="G45" s="45"/>
      <c r="H45" s="45"/>
      <c r="I45" s="45"/>
      <c r="J45" s="45"/>
      <c r="K45" s="45"/>
      <c r="L45" s="45"/>
      <c r="M45" s="45"/>
      <c r="R45" s="76"/>
    </row>
    <row r="46" spans="2:21" ht="20.100000000000001" customHeight="1" x14ac:dyDescent="0.3">
      <c r="B46" s="45"/>
      <c r="C46" s="45"/>
      <c r="D46" s="45"/>
      <c r="E46" s="45"/>
      <c r="F46" s="45"/>
      <c r="G46" s="45"/>
      <c r="H46" s="45"/>
      <c r="I46" s="45"/>
      <c r="J46" s="45"/>
      <c r="K46" s="45"/>
      <c r="L46" s="45"/>
      <c r="M46" s="45"/>
      <c r="R46" s="76"/>
      <c r="U46" s="73"/>
    </row>
    <row r="47" spans="2:21" ht="20.100000000000001" customHeight="1" x14ac:dyDescent="0.2">
      <c r="B47" s="45"/>
      <c r="C47" s="45"/>
      <c r="D47" s="45"/>
      <c r="E47" s="45"/>
      <c r="F47" s="45"/>
      <c r="G47" s="45"/>
      <c r="H47" s="77" t="str">
        <f>IF($D$1="Deutsch - DE","Größe der Verpackung:",IF($D$1="Englisch - UK","Size of packaging:",IF($D$1="Kroatisch - HR","Veličina pakiranja:",IF($D$1="Bulgarisch - BG","Размер на опаковката:",IF($D$1="Dänisch - DK","Størrelse på emballage:",IF($D$1="Niederländisch - NL","Afmeting verpakking:",IF($D$1="Tschechisch - CZ","Velikost balení:",IF($D$1="Französisch - FR","Taille de l'emballage :",IF($D$1="Finnisch - FI","Pakkauksen koko:",IF($D$1="Estnisch - EE","Pakendi suurus:",IF($D$1="Italienisch - IT","Dimensione della confezione:",IF($D$1="Griechisch - GR","Μέγεθος συσκευασίας:",IF($D$1="Japanisch - JP","パッケージのサイズ:",IF($D$1="Norwegisch - NO","Størrelse på emballasje:",IF($D$1="Lettisch - LV","Iepakojuma izmērs:",IF($D$1="Litauisch - LT","Pakuotės dydis:",IF($D$1="Polnisch - PL","Rozmiar opakowania:",IF($D$1="Rumänisch - RO","Dimensiunea ambalajului:",IF($D$1="Portugiesisch - PT","Tamanho da embalagem:",IF($D$1="Spanisch - ES","Tamaño del embalaje:",IF($D$1="Slowakisch - SK","Veľkosť balenia:",IF($D$1="Slowenisch - SI","Velikost embalaže:",IF($D$1="Ungarisch - HU","A csomagolás mérete:",IF($D$1="Schwedisch - SE","Storlek på förpackningen:",IF($D$1="Türkisch - TR","Ambalajın boyutu:",IF($D$1="Irisch - IE","Méid an phacáistithe:",IF($D$1="Maltesisch - MT","Daqs tal-ippakkjar:",IF($D$1="Isländisch - IS","Stærð umbúða:","Achtung"))))))))))))))))))))))))))))</f>
        <v>Size of packaging:</v>
      </c>
      <c r="I47" s="77"/>
      <c r="J47" s="74"/>
      <c r="L47" s="77" t="s">
        <v>10738</v>
      </c>
      <c r="M47" s="45"/>
      <c r="R47" s="77"/>
    </row>
    <row r="48" spans="2:21" ht="20.100000000000001" customHeight="1" x14ac:dyDescent="0.3">
      <c r="B48" s="45"/>
      <c r="C48" s="45"/>
      <c r="D48" s="45"/>
      <c r="E48" s="45"/>
      <c r="F48" s="45"/>
      <c r="G48" s="45"/>
      <c r="H48" s="77"/>
      <c r="I48" s="77"/>
      <c r="J48" s="77"/>
      <c r="K48" s="77"/>
      <c r="L48" s="45"/>
      <c r="M48" s="45"/>
      <c r="R48" s="77"/>
      <c r="U48" s="73"/>
    </row>
    <row r="49" spans="2:18" ht="20.100000000000001" customHeight="1" x14ac:dyDescent="0.2">
      <c r="B49" s="45"/>
      <c r="C49" s="45"/>
      <c r="D49" s="45"/>
      <c r="E49" s="45"/>
      <c r="F49" s="45"/>
      <c r="G49" s="45"/>
      <c r="H49" s="79" t="str">
        <f>IF($D$1="Deutsch - DE","Bestandteile:",IF($D$1="Englisch - UK","Components:",IF($D$1="Kroatisch - HR","Komponente:",IF($D$1="Bulgarisch - BG","Компоненти:",IF($D$1="Tschechisch - CZ","Komponenty:",IF($D$1="Niederländisch - NL","Componenten:",IF($D$1="Dänisch - DK","Komponenter:",IF($D$1="Estnisch - EE","Komponendid:",IF($D$1="Finnisch - FI","Komponentit:",IF($D$1="Französisch - FR","Composants:",IF($D$1="Griechisch - GR","Συστατικά:",IF($D$1="Italienisch - IT","Componenti:",IF($D$1="Japanisch - JP","コンポーネント:",IF($D$1="Litauisch - LT","Komponentai:",IF($D$1="Norwegisch - NO","Komponenter:",IF($D$1="Lettisch - LV","Sastāvdaļas:",IF($D$1="Polnisch - PL","Składniki:",IF($D$1="Rumänisch - RO","Componente:",IF($D$1="Portugiesisch - PT","Componentes:",IF($D$1="Spanisch - ES","Componentes:",IF($D$1="Slowenisch - SI","Sestavine:",IF($D$1="Slowakisch - SK","Komponenty:",IF($D$1="Schwedisch - SE","Komponenter:",IF($D$1="Türkisch - TR","Bileşenler:",IF($D$1="Ungarisch - HU","Alkatrészek:",IF($D$1="Irisch - IE","Comhpháirteanna:",IF($D$1="Isländisch - IS","Íhlutir:",IF($D$1="Maltesisch - MT","Komponenti:","Achtung"))))))))))))))))))))))))))))</f>
        <v>Components:</v>
      </c>
      <c r="I49" s="77"/>
      <c r="J49" s="77"/>
      <c r="K49" s="77"/>
      <c r="L49" s="45"/>
      <c r="M49" s="45"/>
      <c r="R49" s="77"/>
    </row>
    <row r="50" spans="2:18" ht="20.100000000000001" customHeight="1" x14ac:dyDescent="0.2">
      <c r="B50" s="45"/>
      <c r="C50" s="45"/>
      <c r="D50" s="45"/>
      <c r="E50" s="45"/>
      <c r="F50" s="45"/>
      <c r="G50" s="45"/>
      <c r="H50" s="77" t="str">
        <f>IF($D$1="Deutsch - DE","Samen",IF($D$1="Englisch - UK","Seeds",IF($D$1="Kroatisch - HR","Sjemenke",IF($D$1="Bulgarisch - BG","Семена",IF($D$1="Dänisch - DK","Frø",IF($D$1="Tschechisch - CZ","Semena",IF($D$1="Niederländisch - NL","Zaden",IF($D$1="Französisch - FR","Graines",IF($D$1="Finnisch - FI","Siemenet",IF($D$1="Estnisch - EE","Seemned",IF($D$1="Japanisch - JP","種子",IF($D$1="Italienisch - IT","Semi",IF($D$1="Griechisch - GR","Σπόροι",IF($D$1="Lettisch - LV","Sēklas",IF($D$1="Litauisch - LT","Sėklos",IF($D$1="Norwegisch - NO","Frø",IF($D$1="Portugiesisch - PT","Sementes",IF($D$1="Polnisch - PL","Posiew",IF($D$1="Rumänisch - RO","Semințe",IF($D$1="Spanisch - ES","Semillas",IF($D$1="Slowakisch - SK","Semená",IF($D$1="Slowenisch - SI","Semena",IF($D$1="Schwedisch - SE","Frön",IF($D$1="Türkisch - TR","Tohumlar",IF($D$1="Ungarisch - HU","Magok",IF($D$1="Isländisch - IS","Fræ",IF($D$1="Irisch - IE","Síolta",IF($D$1="Maltesisch - MT","Żrieragħ","Achtung"))))))))))))))))))))))))))))</f>
        <v>Seeds</v>
      </c>
      <c r="I50" s="77"/>
      <c r="J50" s="77"/>
      <c r="K50" s="77"/>
      <c r="L50" s="45"/>
      <c r="M50" s="45"/>
      <c r="R50" s="77"/>
    </row>
    <row r="51" spans="2:18" ht="20.100000000000001" customHeight="1" x14ac:dyDescent="0.25">
      <c r="B51" s="45"/>
      <c r="C51" s="45"/>
      <c r="D51" s="45"/>
      <c r="E51" s="45"/>
      <c r="F51" s="45"/>
      <c r="G51" s="45"/>
      <c r="H51" s="78" t="str">
        <f>IF($D$1="Deutsch - DE","Topf aus Kokosfaser",IF($D$1="Englisch - UK","Coconut fiber pot",IF($D$1="Kroatisch - HR","Lonac od kokosovih vlakana",IF($D$1="Bulgarisch - BG","Саксия от кокосови влакна",IF($D$1="Dänisch - DK","Kokosfibergryde",IF($D$1="Tschechisch - CZ","Hrnec z kokosového vlákna",IF($D$1="Niederländisch - NL","Pot van kokosvezel",IF($D$1="Französisch - FR","Pot en fibre de coco",IF($D$1="Finnisch - FI","Kookoskuidustannu",IF($D$1="Estnisch - EE","Kookoskiust pott",IF($D$1="Japanisch - JP","ココナッツファイバーポット",IF($D$1="Italienisch - IT","Pentola in fibra di cocco",IF($D$1="Griechisch - GR","Γλάστρα με ίνες καρύδας",IF($D$1="Lettisch - LV","Kokosriekstu šķiedras pods",IF($D$1="Litauisch - LT","Kokoso pluošto puodas",IF($D$1="Norwegisch - NO","Kokosfibergryte",IF($D$1="Polnisch - PL","Garnek z włókna kokosowego",IF($D$1="Portugiesisch - PT","Pote de fibra de coco",IF($D$1="Rumänisch - RO","Ghiveci cu fibre de cocos",IF($D$1="Slowenisch - SI","Lonec iz kokosovih vlaken",IF($D$1="Spanisch - ES","Maceta de fibra de coco",IF($D$1="Slowakisch - SK","Hrniec z kokosového vlákna",IF($D$1="Türkisch - TR","Hindistan cevizi lifi tenceresi",IF($D$1="Schwedisch - SE","Kokosfiberkruka",IF($D$1="Ungarisch - HU","Kókuszrost edény",IF($D$1="Isländisch - IS","Kókos trefjapottur",IF($D$1="Maltesisch - MT","Borma tal-fibra tal-ġewż",IF($D$1="Irisch - IE","Pota snáithín cnó cócó","Achtung"))))))))))))))))))))))))))))</f>
        <v>Coconut fiber pot</v>
      </c>
      <c r="I51" s="77"/>
      <c r="J51" s="77"/>
      <c r="K51" s="77"/>
      <c r="L51" s="45"/>
      <c r="M51" s="45"/>
      <c r="R51" s="77"/>
    </row>
    <row r="52" spans="2:18" ht="20.100000000000001" customHeight="1" x14ac:dyDescent="0.25">
      <c r="B52" s="45"/>
      <c r="C52" s="45"/>
      <c r="D52" s="45"/>
      <c r="E52" s="45"/>
      <c r="F52" s="45"/>
      <c r="G52" s="45"/>
      <c r="H52" s="78" t="str">
        <f>IF($D$1="Deutsch - DE","Anzuchtsubstrat",IF($D$1="Kroatisch - HR","Supstrat za uzgoj",IF($D$1="Bulgarisch - BG","Растежен субстрат",IF($D$1="Englisch - UK","Growing substrate",IF($D$1="Dänisch - DK","Voksende substrat",IF($D$1="Tschechisch - CZ","Pěstební substrát",IF($D$1="Niederländisch - NL","Groeiend substraat",IF($D$1="Französisch - FR","Substrat de culture",IF($D$1="Estnisch - EE","Kasvav substraat",IF($D$1="Finnisch - FI","Kasvava substraatti",IF($D$1="Griechisch - GR","Υπόστρωμα ανάπτυξης",IF($D$1="Japanisch - JP","成長する基質",IF($D$1="Italienisch - IT","Substrato di coltivazione",IF($D$1="Lettisch - LV","Audzēšanas substrāts",IF($D$1="Norwegisch - NO","Voksende substrat",IF($D$1="Litauisch - LT","Augantis substratas",IF($D$1="Portugiesisch - PT","Substrato crescente",IF($D$1="Rumänisch - RO","Substrat de creștere",IF($D$1="Polnisch - PL","Rosnące podłoże",IF($D$1="Slowenisch - SI","Rastni substrat",IF($D$1="Slowakisch - SK","Pestovateľský substrát",IF($D$1="Spanisch - ES","Sustrato de cultivo",IF($D$1="Schwedisch - SE","Växande substrat",IF($D$1="Türkisch - TR","Büyüyen substrat",IF($D$1="Ungarisch - HU","Termesztő szubsztrát",IF($D$1="Irisch - IE","Tsubstráit ag fás",IF($D$1="Isländisch - IS","Vaxandi undirlag",IF($D$1="Maltesisch - MT","Sottostrat tat-tkabbir","Achtung"))))))))))))))))))))))))))))</f>
        <v>Growing substrate</v>
      </c>
      <c r="I52" s="45"/>
      <c r="J52" s="45"/>
      <c r="K52" s="45"/>
      <c r="L52" s="45"/>
      <c r="M52" s="45"/>
    </row>
    <row r="53" spans="2:18" ht="20.100000000000001" customHeight="1" x14ac:dyDescent="0.25">
      <c r="B53" s="45"/>
      <c r="C53" s="45"/>
      <c r="D53" s="45"/>
      <c r="E53" s="45"/>
      <c r="F53" s="45"/>
      <c r="G53" s="45"/>
      <c r="H53" s="78" t="str">
        <f>IF($D$1="Deutsch - DE","Anleitung zur Anzucht",IF($D$1="Englisch - UK","Instructions for growing",IF($D$1="Bulgarisch - BG","Инструкции за отглеждане",IF($D$1="Kroatisch - HR","Upute za uzgoj",IF($D$1="Tschechisch - CZ","Návod na pěstování",IF($D$1="Dänisch - DK","Instruktioner til dyrkning",IF($D$1="Niederländisch - NL","Instructies voor het kweken",IF($D$1="Französisch - FR","Instructions pour la culture",IF($D$1="Estnisch - EE","Kasvatamise juhised",IF($D$1="Finnisch - FI","Kasvatusohjeet",IF($D$1="Japanisch - JP","成長のための指示",IF($D$1="Italienisch - IT","Istruzioni per la coltivazione",IF($D$1="Griechisch - GR","Οδηγίες για την καλλιέργεια",IF($D$1="Norwegisch - NO","Instruksjoner for dyrking",IF($D$1="Lettisch - LV","Norādījumi audzēšanai",IF($D$1="Litauisch - LT","Auginimo instrukcijos",IF($D$1="Polnisch - PL","Instrukcje uprawy",IF($D$1="Rumänisch - RO","Instrucțiuni pentru creștere",IF($D$1="Portugiesisch - PT","Instruções para crescer",IF($D$1="Slowenisch - SI","Navodila za gojenje",IF($D$1="Slowakisch - SK","Návod na pestovanie",IF($D$1="Spanisch - ES","Instrucciones para crecer",IF($D$1="Ungarisch - HU","Útmutató a termesztéshez",IF($D$1="Türkisch - TR","Büyümek için talimatlar",IF($D$1="Schwedisch - SE","Instruktioner för odling",IF($D$1="Irisch - IE","Treoracha le haghaidh fás",IF($D$1="Isländisch - IS","Leiðbeiningar um ræktun",IF($D$1="Maltesisch - MT","Struzzjonijiet għat-tkabbir","Achtung"))))))))))))))))))))))))))))</f>
        <v>Instructions for growing</v>
      </c>
      <c r="I53" s="45"/>
      <c r="J53" s="45"/>
      <c r="K53" s="45"/>
      <c r="L53" s="45"/>
      <c r="M53" s="45"/>
    </row>
    <row r="54" spans="2:18" ht="20.100000000000001" customHeight="1" x14ac:dyDescent="0.2">
      <c r="B54" s="45"/>
      <c r="C54" s="45"/>
      <c r="D54" s="45"/>
      <c r="E54" s="45"/>
      <c r="F54" s="45"/>
      <c r="G54" s="45"/>
      <c r="I54" s="45"/>
      <c r="J54" s="45"/>
      <c r="K54" s="45"/>
      <c r="L54" s="45"/>
      <c r="M54" s="45"/>
    </row>
    <row r="55" spans="2:18" ht="20.100000000000001" customHeight="1" x14ac:dyDescent="0.2">
      <c r="B55" s="45"/>
      <c r="C55" s="45"/>
      <c r="D55" s="45"/>
      <c r="E55" s="45"/>
      <c r="F55" s="45"/>
      <c r="G55" s="45"/>
      <c r="H55" s="45"/>
      <c r="I55" s="45"/>
      <c r="J55" s="45"/>
      <c r="K55" s="45"/>
      <c r="L55" s="45"/>
      <c r="M55" s="45"/>
    </row>
    <row r="56" spans="2:18" ht="20.100000000000001" customHeight="1" x14ac:dyDescent="0.2">
      <c r="B56" s="45"/>
      <c r="C56" s="45"/>
      <c r="D56" s="45"/>
      <c r="E56" s="45"/>
      <c r="F56" s="45"/>
      <c r="G56" s="45"/>
      <c r="H56" s="45"/>
      <c r="I56" s="45"/>
      <c r="J56" s="45"/>
      <c r="K56" s="45"/>
      <c r="L56" s="45"/>
      <c r="M56" s="45"/>
    </row>
    <row r="57" spans="2:18" ht="20.100000000000001" customHeight="1" x14ac:dyDescent="0.2">
      <c r="B57" s="45"/>
      <c r="C57" s="45"/>
      <c r="D57" s="45"/>
      <c r="E57" s="45"/>
      <c r="F57" s="45"/>
      <c r="G57" s="45"/>
      <c r="H57" s="45"/>
      <c r="I57" s="45"/>
      <c r="J57" s="45"/>
      <c r="K57" s="45"/>
      <c r="L57" s="45"/>
      <c r="M57" s="45"/>
    </row>
    <row r="58" spans="2:18" ht="20.100000000000001" customHeight="1" x14ac:dyDescent="0.2"/>
    <row r="59" spans="2:18" ht="20.100000000000001" customHeight="1" x14ac:dyDescent="0.3">
      <c r="B59" s="73" t="s">
        <v>9736</v>
      </c>
    </row>
    <row r="60" spans="2:18" ht="20.100000000000001" customHeight="1" x14ac:dyDescent="0.2"/>
    <row r="61" spans="2:18" ht="20.100000000000001" customHeight="1" x14ac:dyDescent="0.2">
      <c r="H61" s="77" t="str">
        <f>IF($D$1="Deutsch - DE","Größe der Verpackung:",IF($D$1="Englisch - UK","Size of packaging:",IF($D$1="Kroatisch - HR","Veličina pakiranja:",IF($D$1="Bulgarisch - BG","Размер на опаковката:",IF($D$1="Dänisch - DK","Størrelse på emballage:",IF($D$1="Niederländisch - NL","Afmeting verpakking:",IF($D$1="Tschechisch - CZ","Velikost balení:",IF($D$1="Französisch - FR","Taille de l'emballage :",IF($D$1="Finnisch - FI","Pakkauksen koko:",IF($D$1="Estnisch - EE","Pakendi suurus:",IF($D$1="Italienisch - IT","Dimensione della confezione:",IF($D$1="Griechisch - GR","Μέγεθος συσκευασίας:",IF($D$1="Japanisch - JP","パッケージのサイズ:",IF($D$1="Norwegisch - NO","Størrelse på emballasje:",IF($D$1="Lettisch - LV","Iepakojuma izmērs:",IF($D$1="Litauisch - LT","Pakuotės dydis:",IF($D$1="Polnisch - PL","Rozmiar opakowania:",IF($D$1="Rumänisch - RO","Dimensiunea ambalajului:",IF($D$1="Portugiesisch - PT","Tamanho da embalagem:",IF($D$1="Spanisch - ES","Tamaño del embalaje:",IF($D$1="Slowakisch - SK","Veľkosť balenia:",IF($D$1="Slowenisch - SI","Velikost embalaže:",IF($D$1="Ungarisch - HU","A csomagolás mérete:",IF($D$1="Schwedisch - SE","Storlek på förpackningen:",IF($D$1="Türkisch - TR","Ambalajın boyutu:",IF($D$1="Irisch - IE","Méid an phacáistithe:",IF($D$1="Maltesisch - MT","Daqs tal-ippakkjar:",IF($D$1="Isländisch - IS","Stærð umbúða:","Achtung"))))))))))))))))))))))))))))</f>
        <v>Size of packaging:</v>
      </c>
      <c r="I61" s="77"/>
      <c r="J61" s="74"/>
      <c r="L61" s="77" t="s">
        <v>10735</v>
      </c>
    </row>
    <row r="62" spans="2:18" ht="20.100000000000001" customHeight="1" x14ac:dyDescent="0.2">
      <c r="H62" s="77"/>
      <c r="I62" s="77"/>
      <c r="J62" s="77"/>
      <c r="K62" s="74"/>
    </row>
    <row r="63" spans="2:18" ht="20.100000000000001" customHeight="1" x14ac:dyDescent="0.2">
      <c r="H63" s="79" t="str">
        <f>IF($D$1="Deutsch - DE","Bestandteile:",IF($D$1="Englisch - UK","Components:",IF($D$1="Kroatisch - HR","Komponente:",IF($D$1="Bulgarisch - BG","Компоненти:",IF($D$1="Tschechisch - CZ","Komponenty:",IF($D$1="Niederländisch - NL","Componenten:",IF($D$1="Dänisch - DK","Komponenter:",IF($D$1="Estnisch - EE","Komponendid:",IF($D$1="Finnisch - FI","Komponentit:",IF($D$1="Französisch - FR","Composants:",IF($D$1="Griechisch - GR","Συστατικά:",IF($D$1="Italienisch - IT","Componenti:",IF($D$1="Japanisch - JP","コンポーネント:",IF($D$1="Litauisch - LT","Komponentai:",IF($D$1="Norwegisch - NO","Komponenter:",IF($D$1="Lettisch - LV","Sastāvdaļas:",IF($D$1="Polnisch - PL","Składniki:",IF($D$1="Rumänisch - RO","Componente:",IF($D$1="Portugiesisch - PT","Componentes:",IF($D$1="Spanisch - ES","Componentes:",IF($D$1="Slowenisch - SI","Sestavine:",IF($D$1="Slowakisch - SK","Komponenty:",IF($D$1="Schwedisch - SE","Komponenter:",IF($D$1="Türkisch - TR","Bileşenler:",IF($D$1="Ungarisch - HU","Alkatrészek:",IF($D$1="Irisch - IE","Comhpháirteanna:",IF($D$1="Isländisch - IS","Íhlutir:",IF($D$1="Maltesisch - MT","Komponenti:","Achtung"))))))))))))))))))))))))))))</f>
        <v>Components:</v>
      </c>
      <c r="I63" s="77"/>
      <c r="J63" s="77"/>
      <c r="K63" s="74"/>
    </row>
    <row r="64" spans="2:18" ht="20.100000000000001" customHeight="1" x14ac:dyDescent="0.2">
      <c r="H64" s="77" t="str">
        <f>IF($D$1="Deutsch - DE","Samen",IF($D$1="Englisch - UK","Seeds",IF($D$1="Kroatisch - HR","Sjemenke",IF($D$1="Bulgarisch - BG","Семена",IF($D$1="Dänisch - DK","Frø",IF($D$1="Tschechisch - CZ","Semena",IF($D$1="Niederländisch - NL","Zaden",IF($D$1="Französisch - FR","Graines",IF($D$1="Finnisch - FI","Siemenet",IF($D$1="Estnisch - EE","Seemned",IF($D$1="Japanisch - JP","種子",IF($D$1="Italienisch - IT","Semi",IF($D$1="Griechisch - GR","Σπόροι",IF($D$1="Lettisch - LV","Sēklas",IF($D$1="Litauisch - LT","Sėklos",IF($D$1="Norwegisch - NO","Frø",IF($D$1="Portugiesisch - PT","Sementes",IF($D$1="Polnisch - PL","Posiew",IF($D$1="Rumänisch - RO","Semințe",IF($D$1="Spanisch - ES","Semillas",IF($D$1="Slowakisch - SK","Semená",IF($D$1="Slowenisch - SI","Semena",IF($D$1="Schwedisch - SE","Frön",IF($D$1="Türkisch - TR","Tohumlar",IF($D$1="Ungarisch - HU","Magok",IF($D$1="Isländisch - IS","Fræ",IF($D$1="Irisch - IE","Síolta",IF($D$1="Maltesisch - MT","Żrieragħ","Achtung"))))))))))))))))))))))))))))</f>
        <v>Seeds</v>
      </c>
      <c r="I64" s="77"/>
      <c r="J64" s="77"/>
      <c r="K64" s="74"/>
    </row>
    <row r="65" spans="2:18" ht="20.100000000000001" customHeight="1" x14ac:dyDescent="0.2">
      <c r="H65" s="77" t="str">
        <f>IF($D$1="Deutsch - DE","Kunststofftopf",IF($D$1="Englisch - UK","Plastic pot",IF($D$1="Bulgarisch - BG","Пластмасова саксия",IF($D$1="Kroatisch - HR","Plastični lonac",IF($D$1="Niederländisch - NL","Kunststof pot",IF($D$1="Tschechisch - CZ","Plastový hrnec",IF($D$1="Dänisch - DK","Plastik gryde",IF($D$1="Französisch - FR","Pot en plastique",IF($D$1="Finnisch - FI","Muovinen ruukku",IF($D$1="Estnisch - EE","Plastikust pott",IF($D$1="Griechisch - GR","Πλαστικό δοχείο",IF($D$1="Japanisch - JP","プラスチックポット",IF($D$1="Italienisch - IT","Vaso di plastica",IF($D$1="Norwegisch - NO","Plastpotte",IF($D$1="Lettisch - LV","Plastmasas pods",IF($D$1="Litauisch - LT","Plastikinis puodas",IF($D$1="Polnisch - PL","Plastikowy garnek",IF($D$1="Portugiesisch - PT","Pote de plástico",IF($D$1="Rumänisch - RO","Oală de plastic",IF($D$1="Spanisch - ES","Maceta de plastico",IF($D$1="Slowenisch - SI","Plastični lonček",IF($D$1="Slowakisch - SK","Plastový hrniec",IF($D$1="Ungarisch - HU","Műanyag edény",IF($D$1="Schwedisch - SE","Plastkruka",IF($D$1="Türkisch - TR","Plastik kap",IF($D$1="Irisch - IE","Pota plaisteach",IF($D$1="Maltesisch - MT","Borma tal-plastik",IF($D$1="Isländisch - IS","Plastpottur","Achtung"))))))))))))))))))))))))))))</f>
        <v>Plastic pot</v>
      </c>
      <c r="I65" s="77"/>
      <c r="J65" s="77"/>
      <c r="K65" s="74"/>
      <c r="N65" s="56"/>
      <c r="O65" s="56"/>
      <c r="P65" s="56"/>
      <c r="Q65" s="56"/>
      <c r="R65" s="56"/>
    </row>
    <row r="66" spans="2:18" ht="20.100000000000001" customHeight="1" x14ac:dyDescent="0.2">
      <c r="H66" s="77" t="str">
        <f>IF($D$1="Deutsch - DE","Klarsichtdeckel für ein optimales Anzuchtklima ",IF($D$1="Englisch - UK","Transparent cover for an optimal cultivation climate",IF($D$1="Bulgarisch - BG","Прозрачно покритие за оптимален климат за отглеждане",IF($D$1="Kroatisch - HR","Prozirni pokrov za optimalnu klimu za uzgoj",IF($D$1="Niederländisch - NL","Transparante hoes voor een optimaal teeltklimaat",IF($D$1="Tschechisch - CZ","Průhledný kryt pro optimální kultivační klima",IF($D$1="Dänisch - DK","Gennemsigtigt betræk for optimalt dyrkningsklima",IF($D$1="Finnisch - FI","Läpinäkyvä kansi optimaaliseen viljelyilmastoon",IF($D$1="Estnisch - EE","Läbipaistev kate optimaalse kultiveerimiskliima jaoks",IF($D$1="Französisch - FR","Couvercle transparent pour un climat de culture optimal",IF($D$1="Japanisch - JP","最適な栽培環境のための透明なカバー",IF($D$1="Griechisch - GR","Διαφανές κάλυμμα για βέλτιστο κλίμα καλλιέργειας",IF($D$1="Italienisch - IT","Copertura trasparente per un clima di coltivazione ottimale",IF($D$1="Lettisch - LV","Caurspīdīgs segums optimālam kultivēšanas klimatam",IF($D$1="Norwegisch - NO","Gjennomsiktig dekke for optimalt dyrkingsklima",IF($D$1="Litauisch - LT","Skaidrus dangalas optimaliam auginimo klimatui",IF($D$1="Rumänisch - RO","Capac transparent pentru un climat optim de cultivare",IF($D$1="Portugiesisch - PT","Cobertura transparente para um clima de cultivo ideal",IF($D$1="Polnisch - PL","Przezroczysta pokrywa zapewniająca optymalny klimat uprawy",IF($D$1="Slowenisch - SI","Prozoren pokrov za optimalno klimo gojenja",IF($D$1="Slowakisch - SK","Priehľadný kryt pre optimálnu pestovateľskú klímu",IF($D$1="Spanisch - ES","Cobertura transparente para un clima de cultivo óptimo",IF($D$1="Türkisch - TR","Optimum yetiştirme iklimi için şeffaf kapak",IF($D$1="Schwedisch - SE","Transparent lock för ett optimalt odlingsklimat",IF($D$1="Ungarisch - HU","Átlátszó burkolat az optimális termesztési klímáért",IF($D$1="Isländisch - IS","Gegnsætt hlíf fyrir ákjósanlegt ræktunarloftslag",IF($D$1="Irisch - IE","Clúdach trédhearcach don aeráid saothraithe is fearr",IF($D$1="Maltesisch - MT","Qoxra trasparenti għal klima ta 'kultivazzjoni ottimali","Achtung"))))))))))))))))))))))))))))</f>
        <v>Transparent cover for an optimal cultivation climate</v>
      </c>
      <c r="I66" s="74"/>
      <c r="J66" s="74"/>
      <c r="K66" s="74"/>
      <c r="N66" s="56"/>
      <c r="O66" s="56"/>
      <c r="P66" s="56"/>
      <c r="Q66" s="56"/>
      <c r="R66" s="56"/>
    </row>
    <row r="67" spans="2:18" ht="20.100000000000001" customHeight="1" x14ac:dyDescent="0.25">
      <c r="H67" s="78" t="str">
        <f>IF($D$1="Deutsch - DE","Anzuchtsubstrat",IF($D$1="Kroatisch - HR","Supstrat za uzgoj",IF($D$1="Bulgarisch - BG","Растежен субстрат",IF($D$1="Englisch - UK","Growing substrate",IF($D$1="Dänisch - DK","Voksende substrat",IF($D$1="Tschechisch - CZ","Pěstební substrát",IF($D$1="Niederländisch - NL","Groeiend substraat",IF($D$1="Französisch - FR","Substrat de culture",IF($D$1="Estnisch - EE","Kasvav substraat",IF($D$1="Finnisch - FI","Kasvava substraatti",IF($D$1="Griechisch - GR","Υπόστρωμα ανάπτυξης",IF($D$1="Japanisch - JP","成長する基質",IF($D$1="Italienisch - IT","Substrato di coltivazione",IF($D$1="Lettisch - LV","Audzēšanas substrāts",IF($D$1="Norwegisch - NO","Voksende substrat",IF($D$1="Litauisch - LT","Augantis substratas",IF($D$1="Portugiesisch - PT","Substrato crescente",IF($D$1="Rumänisch - RO","Substrat de creștere",IF($D$1="Polnisch - PL","Rosnące podłoże",IF($D$1="Slowenisch - SI","Rastni substrat",IF($D$1="Slowakisch - SK","Pestovateľský substrát",IF($D$1="Spanisch - ES","Sustrato de cultivo",IF($D$1="Schwedisch - SE","Växande substrat",IF($D$1="Türkisch - TR","Büyüyen substrat",IF($D$1="Ungarisch - HU","Termesztő szubsztrát",IF($D$1="Irisch - IE","Tsubstráit ag fás",IF($D$1="Isländisch - IS","Vaxandi undirlag",IF($D$1="Maltesisch - MT","Sottostrat tat-tkabbir","Achtung"))))))))))))))))))))))))))))</f>
        <v>Growing substrate</v>
      </c>
      <c r="I67" s="74"/>
      <c r="J67" s="74"/>
      <c r="K67" s="74"/>
      <c r="N67" s="56"/>
      <c r="O67" s="56"/>
      <c r="P67" s="56"/>
      <c r="Q67" s="56"/>
      <c r="R67" s="56"/>
    </row>
    <row r="68" spans="2:18" ht="20.100000000000001" customHeight="1" x14ac:dyDescent="0.25">
      <c r="H68" s="78" t="str">
        <f>IF($D$1="Deutsch - DE","Anleitung zur Anzucht",IF($D$1="Englisch - UK","Instructions for growing",IF($D$1="Bulgarisch - BG","Инструкции за отглеждане",IF($D$1="Kroatisch - HR","Upute za uzgoj",IF($D$1="Tschechisch - CZ","Návod na pěstování",IF($D$1="Dänisch - DK","Instruktioner til dyrkning",IF($D$1="Niederländisch - NL","Instructies voor het kweken",IF($D$1="Französisch - FR","Instructions pour la culture",IF($D$1="Estnisch - EE","Kasvatamise juhised",IF($D$1="Finnisch - FI","Kasvatusohjeet",IF($D$1="Japanisch - JP","成長のための指示",IF($D$1="Italienisch - IT","Istruzioni per la coltivazione",IF($D$1="Griechisch - GR","Οδηγίες για την καλλιέργεια",IF($D$1="Norwegisch - NO","Instruksjoner for dyrking",IF($D$1="Lettisch - LV","Norādījumi audzēšanai",IF($D$1="Litauisch - LT","Auginimo instrukcijos",IF($D$1="Polnisch - PL","Instrukcje uprawy",IF($D$1="Rumänisch - RO","Instrucțiuni pentru creștere",IF($D$1="Portugiesisch - PT","Instruções para crescer",IF($D$1="Slowenisch - SI","Navodila za gojenje",IF($D$1="Slowakisch - SK","Návod na pestovanie",IF($D$1="Spanisch - ES","Instrucciones para crecer",IF($D$1="Ungarisch - HU","Útmutató a termesztéshez",IF($D$1="Türkisch - TR","Büyümek için talimatlar",IF($D$1="Schwedisch - SE","Instruktioner för odling",IF($D$1="Irisch - IE","Treoracha le haghaidh fás",IF($D$1="Isländisch - IS","Leiðbeiningar um ræktun",IF($D$1="Maltesisch - MT","Struzzjonijiet għat-tkabbir","Achtung"))))))))))))))))))))))))))))</f>
        <v>Instructions for growing</v>
      </c>
      <c r="I68" s="74"/>
      <c r="J68" s="74"/>
      <c r="K68" s="74"/>
      <c r="N68" s="56"/>
      <c r="O68" s="56"/>
      <c r="P68" s="56"/>
      <c r="Q68" s="56"/>
      <c r="R68" s="56"/>
    </row>
    <row r="69" spans="2:18" ht="20.100000000000001" customHeight="1" x14ac:dyDescent="0.2">
      <c r="I69" s="74"/>
      <c r="J69" s="74"/>
      <c r="K69" s="74"/>
      <c r="N69" s="56"/>
      <c r="O69" s="56"/>
      <c r="P69" s="56"/>
      <c r="Q69" s="56"/>
      <c r="R69" s="56"/>
    </row>
    <row r="70" spans="2:18" ht="20.100000000000001" customHeight="1" x14ac:dyDescent="0.2">
      <c r="N70" s="56"/>
      <c r="O70" s="56"/>
      <c r="P70" s="56"/>
      <c r="Q70" s="56"/>
      <c r="R70" s="56"/>
    </row>
    <row r="71" spans="2:18" ht="20.100000000000001" customHeight="1" x14ac:dyDescent="0.2">
      <c r="N71" s="56"/>
      <c r="O71" s="56"/>
      <c r="P71" s="56"/>
      <c r="Q71" s="56"/>
      <c r="R71" s="56"/>
    </row>
    <row r="72" spans="2:18" ht="20.100000000000001" customHeight="1" x14ac:dyDescent="0.2">
      <c r="N72" s="56"/>
      <c r="O72" s="56"/>
      <c r="P72" s="56"/>
      <c r="Q72" s="56"/>
      <c r="R72" s="56"/>
    </row>
    <row r="73" spans="2:18" ht="20.100000000000001" customHeight="1" x14ac:dyDescent="0.3">
      <c r="B73" s="73" t="s">
        <v>11</v>
      </c>
      <c r="N73" s="56"/>
      <c r="O73" s="56"/>
      <c r="P73" s="56"/>
      <c r="Q73" s="56"/>
      <c r="R73" s="56"/>
    </row>
    <row r="74" spans="2:18" ht="20.100000000000001" customHeight="1" x14ac:dyDescent="0.2">
      <c r="N74" s="56"/>
      <c r="O74" s="56"/>
      <c r="P74" s="56"/>
      <c r="Q74" s="56"/>
      <c r="R74" s="56"/>
    </row>
    <row r="75" spans="2:18" ht="20.100000000000001" customHeight="1" x14ac:dyDescent="0.2">
      <c r="H75" s="77" t="str">
        <f>IF($D$1="Deutsch - DE","Größe der Verpackung:",IF($D$1="Englisch - UK","Size of packaging:",IF($D$1="Kroatisch - HR","Veličina pakiranja:",IF($D$1="Bulgarisch - BG","Размер на опаковката:",IF($D$1="Dänisch - DK","Størrelse på emballage:",IF($D$1="Niederländisch - NL","Afmeting verpakking:",IF($D$1="Tschechisch - CZ","Velikost balení:",IF($D$1="Französisch - FR","Taille de l'emballage :",IF($D$1="Finnisch - FI","Pakkauksen koko:",IF($D$1="Estnisch - EE","Pakendi suurus:",IF($D$1="Italienisch - IT","Dimensione della confezione:",IF($D$1="Griechisch - GR","Μέγεθος συσκευασίας:",IF($D$1="Japanisch - JP","パッケージのサイズ:",IF($D$1="Norwegisch - NO","Størrelse på emballasje:",IF($D$1="Lettisch - LV","Iepakojuma izmērs:",IF($D$1="Litauisch - LT","Pakuotės dydis:",IF($D$1="Polnisch - PL","Rozmiar opakowania:",IF($D$1="Rumänisch - RO","Dimensiunea ambalajului:",IF($D$1="Portugiesisch - PT","Tamanho da embalagem:",IF($D$1="Spanisch - ES","Tamaño del embalaje:",IF($D$1="Slowakisch - SK","Veľkosť balenia:",IF($D$1="Slowenisch - SI","Velikost embalaže:",IF($D$1="Ungarisch - HU","A csomagolás mérete:",IF($D$1="Schwedisch - SE","Storlek på förpackningen:",IF($D$1="Türkisch - TR","Ambalajın boyutu:",IF($D$1="Irisch - IE","Méid an phacáistithe:",IF($D$1="Maltesisch - MT","Daqs tal-ippakkjar:",IF($D$1="Isländisch - IS","Stærð umbúða:","Achtung"))))))))))))))))))))))))))))</f>
        <v>Size of packaging:</v>
      </c>
      <c r="I75" s="77"/>
      <c r="J75" s="74"/>
      <c r="L75" s="77" t="s">
        <v>10736</v>
      </c>
      <c r="N75" s="56"/>
      <c r="O75" s="56"/>
      <c r="P75" s="56"/>
      <c r="Q75" s="56"/>
      <c r="R75" s="56"/>
    </row>
    <row r="76" spans="2:18" ht="20.100000000000001" customHeight="1" x14ac:dyDescent="0.2">
      <c r="H76" s="77"/>
      <c r="I76" s="77"/>
      <c r="J76" s="77"/>
      <c r="K76" s="74"/>
      <c r="N76" s="56"/>
      <c r="O76" s="56"/>
      <c r="P76" s="56"/>
      <c r="Q76" s="56"/>
      <c r="R76" s="56"/>
    </row>
    <row r="77" spans="2:18" ht="20.100000000000001" customHeight="1" x14ac:dyDescent="0.2">
      <c r="H77" s="79" t="str">
        <f>IF($D$1="Deutsch - DE","Bestandteile:",IF($D$1="Englisch - UK","Components:",IF($D$1="Kroatisch - HR","Komponente:",IF($D$1="Bulgarisch - BG","Компоненти:",IF($D$1="Tschechisch - CZ","Komponenty:",IF($D$1="Niederländisch - NL","Componenten:",IF($D$1="Dänisch - DK","Komponenter:",IF($D$1="Estnisch - EE","Komponendid:",IF($D$1="Finnisch - FI","Komponentit:",IF($D$1="Französisch - FR","Composants:",IF($D$1="Griechisch - GR","Συστατικά:",IF($D$1="Italienisch - IT","Componenti:",IF($D$1="Japanisch - JP","コンポーネント:",IF($D$1="Litauisch - LT","Komponentai:",IF($D$1="Norwegisch - NO","Komponenter:",IF($D$1="Lettisch - LV","Sastāvdaļas:",IF($D$1="Polnisch - PL","Składniki:",IF($D$1="Rumänisch - RO","Componente:",IF($D$1="Portugiesisch - PT","Componentes:",IF($D$1="Spanisch - ES","Componentes:",IF($D$1="Slowenisch - SI","Sestavine:",IF($D$1="Slowakisch - SK","Komponenty:",IF($D$1="Schwedisch - SE","Komponenter:",IF($D$1="Türkisch - TR","Bileşenler:",IF($D$1="Ungarisch - HU","Alkatrészek:",IF($D$1="Irisch - IE","Comhpháirteanna:",IF($D$1="Isländisch - IS","Íhlutir:",IF($D$1="Maltesisch - MT","Komponenti:","Achtung"))))))))))))))))))))))))))))</f>
        <v>Components:</v>
      </c>
      <c r="I77" s="77"/>
      <c r="J77" s="77"/>
      <c r="K77" s="74"/>
      <c r="N77" s="56"/>
      <c r="O77" s="56"/>
      <c r="P77" s="56"/>
      <c r="Q77" s="56"/>
      <c r="R77" s="56"/>
    </row>
    <row r="78" spans="2:18" ht="20.100000000000001" customHeight="1" x14ac:dyDescent="0.2">
      <c r="H78" s="77" t="str">
        <f>IF($D$1="Deutsch - DE","Samen",IF($D$1="Englisch - UK","Seeds",IF($D$1="Kroatisch - HR","Sjemenke",IF($D$1="Bulgarisch - BG","Семена",IF($D$1="Dänisch - DK","Frø",IF($D$1="Tschechisch - CZ","Semena",IF($D$1="Niederländisch - NL","Zaden",IF($D$1="Französisch - FR","Graines",IF($D$1="Finnisch - FI","Siemenet",IF($D$1="Estnisch - EE","Seemned",IF($D$1="Japanisch - JP","種子",IF($D$1="Italienisch - IT","Semi",IF($D$1="Griechisch - GR","Σπόροι",IF($D$1="Lettisch - LV","Sēklas",IF($D$1="Litauisch - LT","Sėklos",IF($D$1="Norwegisch - NO","Frø",IF($D$1="Portugiesisch - PT","Sementes",IF($D$1="Polnisch - PL","Posiew",IF($D$1="Rumänisch - RO","Semințe",IF($D$1="Spanisch - ES","Semillas",IF($D$1="Slowakisch - SK","Semená",IF($D$1="Slowenisch - SI","Semena",IF($D$1="Schwedisch - SE","Frön",IF($D$1="Türkisch - TR","Tohumlar",IF($D$1="Ungarisch - HU","Magok",IF($D$1="Isländisch - IS","Fræ",IF($D$1="Irisch - IE","Síolta",IF($D$1="Maltesisch - MT","Żrieragħ","Achtung"))))))))))))))))))))))))))))</f>
        <v>Seeds</v>
      </c>
      <c r="I78" s="77"/>
      <c r="J78" s="77"/>
      <c r="K78" s="74"/>
      <c r="N78" s="56"/>
      <c r="O78" s="56"/>
      <c r="P78" s="56"/>
      <c r="Q78" s="56"/>
      <c r="R78" s="56"/>
    </row>
    <row r="79" spans="2:18" ht="20.100000000000001" customHeight="1" x14ac:dyDescent="0.2">
      <c r="H79" s="77" t="str">
        <f>IF($D$1="Deutsch - DE","Tontopf und Tonuntersetzer",IF($D$1="Englisch - UK","Clay pot and clay coaster",IF($D$1="Bulgarisch - BG","Глинен съд и глинена подложка",IF($D$1="Kroatisch - HR","Glineni lonac i glineni podmetač",IF($D$1="Tschechisch - CZ","Hliněný hrnec a hliněný tácek",IF($D$1="Niederländisch - NL","Aarden pot en klei onderzetter",IF($D$1="Dänisch - DK","Lerkrukke og lerbræt",IF($D$1="Estnisch - EE","Savipott ja savialus",IF($D$1="Finnisch - FI","Saviruukku ja savialus",IF($D$1="Französisch - FR","Pot en argile et dessous de verre en argile",IF($D$1="Italienisch - IT","Vaso di terracotta e sottobicchiere di terracotta",IF($D$1="Japanisch - JP","土鍋と土のコースター",IF($D$1="Griechisch - GR","Πήλινο σκεύος και πήλινο σουβέρ",IF($D$1="Lettisch - LV","Māla pods un māla paliktnis",IF($D$1="Litauisch - LT","Molinis puodas ir molinis padėkliukas",IF($D$1="Norwegisch - NO","Leirpotte og leirbrikke",IF($D$1="Polnisch - PL","Gliniany garnek i gliniana podstawka",IF($D$1="Portugiesisch - PT","Pote de barro e porta-copos de barro",IF($D$1="Rumänisch - RO","Oală de lut și coaster de lut",IF($D$1="Slowakisch - SK","Hlinený hrniec a hlinená tácka",IF($D$1="Spanisch - ES","Vasija de barro y posavasos de barro",IF($D$1="Slowenisch - SI","Glineni lonec in glineni podstavek",IF($D$1="Türkisch - TR","Kil çömlek ve kil bardak altlığı",IF($D$1="Schwedisch - SE","Lerkruka och lerunderlägg",IF($D$1="Ungarisch - HU","Agyagedény és agyagos alátét",IF($D$1="Isländisch - IS","Leirpott og leirbrúsa",IF($D$1="Irisch - IE","Pota cré agus coaster cré",IF($D$1="Maltesisch - MT","Pot tat-tafal u coaster tat-tafal","Achtung"))))))))))))))))))))))))))))</f>
        <v>Clay pot and clay coaster</v>
      </c>
      <c r="I79" s="77"/>
      <c r="J79" s="77"/>
      <c r="K79" s="74"/>
      <c r="N79" s="56"/>
      <c r="O79" s="56"/>
      <c r="P79" s="56"/>
      <c r="Q79" s="56"/>
      <c r="R79" s="56"/>
    </row>
    <row r="80" spans="2:18" ht="20.100000000000001" customHeight="1" x14ac:dyDescent="0.2">
      <c r="H80" s="77" t="str">
        <f>IF($D$1="Deutsch - DE","Klarsichtdeckel für ein optimales Anzuchtklima ",IF($D$1="Englisch - UK","Transparent cover for an optimal cultivation climate",IF($D$1="Bulgarisch - BG","Прозрачно покритие за оптимален климат за отглеждане",IF($D$1="Kroatisch - HR","Prozirni pokrov za optimalnu klimu za uzgoj",IF($D$1="Niederländisch - NL","Transparante hoes voor een optimaal teeltklimaat",IF($D$1="Tschechisch - CZ","Průhledný kryt pro optimální kultivační klima",IF($D$1="Dänisch - DK","Gennemsigtigt betræk for optimalt dyrkningsklima",IF($D$1="Finnisch - FI","Läpinäkyvä kansi optimaaliseen viljelyilmastoon",IF($D$1="Estnisch - EE","Läbipaistev kate optimaalse kultiveerimiskliima jaoks",IF($D$1="Französisch - FR","Couvercle transparent pour un climat de culture optimal",IF($D$1="Japanisch - JP","最適な栽培環境のための透明なカバー",IF($D$1="Griechisch - GR","Διαφανές κάλυμμα για βέλτιστο κλίμα καλλιέργειας",IF($D$1="Italienisch - IT","Copertura trasparente per un clima di coltivazione ottimale",IF($D$1="Lettisch - LV","Caurspīdīgs segums optimālam kultivēšanas klimatam",IF($D$1="Norwegisch - NO","Gjennomsiktig dekke for optimalt dyrkingsklima",IF($D$1="Litauisch - LT","Skaidrus dangalas optimaliam auginimo klimatui",IF($D$1="Rumänisch - RO","Capac transparent pentru un climat optim de cultivare",IF($D$1="Portugiesisch - PT","Cobertura transparente para um clima de cultivo ideal",IF($D$1="Polnisch - PL","Przezroczysta pokrywa zapewniająca optymalny klimat uprawy",IF($D$1="Slowenisch - SI","Prozoren pokrov za optimalno klimo gojenja",IF($D$1="Slowakisch - SK","Priehľadný kryt pre optimálnu pestovateľskú klímu",IF($D$1="Spanisch - ES","Cobertura transparente para un clima de cultivo óptimo",IF($D$1="Türkisch - TR","Optimum yetiştirme iklimi için şeffaf kapak",IF($D$1="Schwedisch - SE","Transparent lock för ett optimalt odlingsklimat",IF($D$1="Ungarisch - HU","Átlátszó burkolat az optimális termesztési klímáért",IF($D$1="Isländisch - IS","Gegnsætt hlíf fyrir ákjósanlegt ræktunarloftslag",IF($D$1="Irisch - IE","Clúdach trédhearcach don aeráid saothraithe is fearr",IF($D$1="Maltesisch - MT","Qoxra trasparenti għal klima ta 'kultivazzjoni ottimali","Achtung"))))))))))))))))))))))))))))</f>
        <v>Transparent cover for an optimal cultivation climate</v>
      </c>
      <c r="I80" s="74"/>
      <c r="J80" s="74"/>
      <c r="K80" s="74"/>
      <c r="N80" s="56"/>
      <c r="O80" s="56"/>
      <c r="P80" s="56"/>
      <c r="Q80" s="56"/>
      <c r="R80" s="56"/>
    </row>
    <row r="81" spans="2:18" ht="20.100000000000001" customHeight="1" x14ac:dyDescent="0.25">
      <c r="H81" s="78" t="str">
        <f>IF($D$1="Deutsch - DE","Anzuchtsubstrat",IF($D$1="Kroatisch - HR","Supstrat za uzgoj",IF($D$1="Bulgarisch - BG","Растежен субстрат",IF($D$1="Englisch - UK","Growing substrate",IF($D$1="Dänisch - DK","Voksende substrat",IF($D$1="Tschechisch - CZ","Pěstební substrát",IF($D$1="Niederländisch - NL","Groeiend substraat",IF($D$1="Französisch - FR","Substrat de culture",IF($D$1="Estnisch - EE","Kasvav substraat",IF($D$1="Finnisch - FI","Kasvava substraatti",IF($D$1="Griechisch - GR","Υπόστρωμα ανάπτυξης",IF($D$1="Japanisch - JP","成長する基質",IF($D$1="Italienisch - IT","Substrato di coltivazione",IF($D$1="Lettisch - LV","Audzēšanas substrāts",IF($D$1="Norwegisch - NO","Voksende substrat",IF($D$1="Litauisch - LT","Augantis substratas",IF($D$1="Portugiesisch - PT","Substrato crescente",IF($D$1="Rumänisch - RO","Substrat de creștere",IF($D$1="Polnisch - PL","Rosnące podłoże",IF($D$1="Slowenisch - SI","Rastni substrat",IF($D$1="Slowakisch - SK","Pestovateľský substrát",IF($D$1="Spanisch - ES","Sustrato de cultivo",IF($D$1="Schwedisch - SE","Växande substrat",IF($D$1="Türkisch - TR","Büyüyen substrat",IF($D$1="Ungarisch - HU","Termesztő szubsztrát",IF($D$1="Irisch - IE","Tsubstráit ag fás",IF($D$1="Isländisch - IS","Vaxandi undirlag",IF($D$1="Maltesisch - MT","Sottostrat tat-tkabbir","Achtung"))))))))))))))))))))))))))))</f>
        <v>Growing substrate</v>
      </c>
      <c r="I81" s="74"/>
      <c r="J81" s="74"/>
      <c r="K81" s="74"/>
      <c r="Q81" s="56"/>
      <c r="R81" s="56"/>
    </row>
    <row r="82" spans="2:18" ht="20.100000000000001" customHeight="1" x14ac:dyDescent="0.25">
      <c r="H82" s="78" t="str">
        <f>IF($D$1="Deutsch - DE","Anleitung zur Anzucht",IF($D$1="Englisch - UK","Instructions for growing",IF($D$1="Bulgarisch - BG","Инструкции за отглеждане",IF($D$1="Kroatisch - HR","Upute za uzgoj",IF($D$1="Tschechisch - CZ","Návod na pěstování",IF($D$1="Dänisch - DK","Instruktioner til dyrkning",IF($D$1="Niederländisch - NL","Instructies voor het kweken",IF($D$1="Französisch - FR","Instructions pour la culture",IF($D$1="Estnisch - EE","Kasvatamise juhised",IF($D$1="Finnisch - FI","Kasvatusohjeet",IF($D$1="Japanisch - JP","成長のための指示",IF($D$1="Italienisch - IT","Istruzioni per la coltivazione",IF($D$1="Griechisch - GR","Οδηγίες για την καλλιέργεια",IF($D$1="Norwegisch - NO","Instruksjoner for dyrking",IF($D$1="Lettisch - LV","Norādījumi audzēšanai",IF($D$1="Litauisch - LT","Auginimo instrukcijos",IF($D$1="Polnisch - PL","Instrukcje uprawy",IF($D$1="Rumänisch - RO","Instrucțiuni pentru creștere",IF($D$1="Portugiesisch - PT","Instruções para crescer",IF($D$1="Slowenisch - SI","Navodila za gojenje",IF($D$1="Slowakisch - SK","Návod na pestovanie",IF($D$1="Spanisch - ES","Instrucciones para crecer",IF($D$1="Ungarisch - HU","Útmutató a termesztéshez",IF($D$1="Türkisch - TR","Büyümek için talimatlar",IF($D$1="Schwedisch - SE","Instruktioner för odling",IF($D$1="Irisch - IE","Treoracha le haghaidh fás",IF($D$1="Isländisch - IS","Leiðbeiningar um ræktun",IF($D$1="Maltesisch - MT","Struzzjonijiet għat-tkabbir","Achtung"))))))))))))))))))))))))))))</f>
        <v>Instructions for growing</v>
      </c>
      <c r="I82" s="78"/>
      <c r="J82" s="74"/>
      <c r="K82" s="74"/>
      <c r="Q82" s="56"/>
      <c r="R82" s="56"/>
    </row>
    <row r="83" spans="2:18" ht="20.100000000000001" customHeight="1" x14ac:dyDescent="0.2">
      <c r="I83" s="74"/>
      <c r="J83" s="74"/>
      <c r="K83" s="74"/>
      <c r="Q83" s="56"/>
      <c r="R83" s="56"/>
    </row>
    <row r="84" spans="2:18" ht="20.100000000000001" customHeight="1" x14ac:dyDescent="0.2">
      <c r="Q84" s="56"/>
      <c r="R84" s="56"/>
    </row>
    <row r="85" spans="2:18" ht="20.100000000000001" customHeight="1" x14ac:dyDescent="0.2">
      <c r="Q85" s="56"/>
      <c r="R85" s="56"/>
    </row>
    <row r="86" spans="2:18" ht="20.100000000000001" customHeight="1" x14ac:dyDescent="0.2">
      <c r="Q86" s="56"/>
      <c r="R86" s="56"/>
    </row>
    <row r="87" spans="2:18" ht="20.100000000000001" customHeight="1" x14ac:dyDescent="0.3">
      <c r="B87" s="73" t="str">
        <f>IF($D$1="Deutsch - DE","Anzucht Set",IF($D$1="Englisch - UK","Cultivation Set",IF($D$1="Bulgarisch - BG","Комплект за култивиране",IF($D$1="Dänisch - DK","Dyrkningssæt",IF($D$1="Französisch - FR","Ensemble de culture",IF($D$1="Finnisch - FI","Viljelysarja",IF($D$1="Estnisch - EE","Viljeluskomplekt",IF($D$1="Griechisch - GR","Σετ καλλιέργειας",IF($D$1="Irisch - IE","Socraigh Saothrú",IF($D$1="Isländisch - IS","Ræktunarsett",IF($D$1="Litauisch - LT","Auginimo rinkinys",IF($D$1="Italienisch - IT","Insieme di coltivazione",IF($D$1="Kroatisch - HR","Set za uzgoj",IF($D$1="Niederländisch - NL","Teelt Set",IF($D$1="Lettisch - LV","Audzēšanas komplekts",IF($D$1="Maltesisch - MT","Sett tal-Kultivazzjoni",IF($D$1="Portugiesisch - PT","Conjunto de cultivo",IF($D$1="Norwegisch - NO","Kultiveringssett",IF($D$1="Polnisch - PL","Zestaw kultywacyjny",IF($D$1="Schwedisch - SE","Odlingsset",IF($D$1="Spanisch - ES","Conjunto de cultivo",IF($D$1="Rumänisch - RO","Set de cultivare",IF($D$1="Tschechisch - CZ","Kultivační sada",IF($D$1="Slowakisch - SK","Kultivačná sada",IF($D$1="Slowenisch - SI","Set za gojenje",IF($D$1="Türkisch - TR","Yetiştirme Seti",IF($D$1="Ungarisch - HU","Termesztési készlet",IF($D$1="Japanisch - JP","栽培セット","Achtung"))))))))))))))))))))))))))))</f>
        <v>Cultivation Set</v>
      </c>
      <c r="Q87" s="56"/>
      <c r="R87" s="56"/>
    </row>
    <row r="88" spans="2:18" ht="20.100000000000001" customHeight="1" x14ac:dyDescent="0.2">
      <c r="Q88" s="56"/>
      <c r="R88" s="56"/>
    </row>
    <row r="89" spans="2:18" ht="20.100000000000001" customHeight="1" x14ac:dyDescent="0.2">
      <c r="H89" s="77" t="str">
        <f>IF($D$1="Deutsch - DE","Größe der Verpackung:",IF($D$1="Englisch - UK","Size of packaging:",IF($D$1="Kroatisch - HR","Veličina pakiranja:",IF($D$1="Bulgarisch - BG","Размер на опаковката:",IF($D$1="Dänisch - DK","Størrelse på emballage:",IF($D$1="Niederländisch - NL","Afmeting verpakking:",IF($D$1="Tschechisch - CZ","Velikost balení:",IF($D$1="Französisch - FR","Taille de l'emballage :",IF($D$1="Finnisch - FI","Pakkauksen koko:",IF($D$1="Estnisch - EE","Pakendi suurus:",IF($D$1="Italienisch - IT","Dimensione della confezione:",IF($D$1="Griechisch - GR","Μέγεθος συσκευασίας:",IF($D$1="Japanisch - JP","パッケージのサイズ:",IF($D$1="Norwegisch - NO","Størrelse på emballasje:",IF($D$1="Lettisch - LV","Iepakojuma izmērs:",IF($D$1="Litauisch - LT","Pakuotės dydis:",IF($D$1="Polnisch - PL","Rozmiar opakowania:",IF($D$1="Rumänisch - RO","Dimensiunea ambalajului:",IF($D$1="Portugiesisch - PT","Tamanho da embalagem:",IF($D$1="Spanisch - ES","Tamaño del embalaje:",IF($D$1="Slowakisch - SK","Veľkosť balenia:",IF($D$1="Slowenisch - SI","Velikost embalaže:",IF($D$1="Ungarisch - HU","A csomagolás mérete:",IF($D$1="Schwedisch - SE","Storlek på förpackningen:",IF($D$1="Türkisch - TR","Ambalajın boyutu:",IF($D$1="Irisch - IE","Méid an phacáistithe:",IF($D$1="Maltesisch - MT","Daqs tal-ippakkjar:",IF($D$1="Isländisch - IS","Stærð umbúða:","Achtung"))))))))))))))))))))))))))))</f>
        <v>Size of packaging:</v>
      </c>
      <c r="L89" s="77" t="s">
        <v>10733</v>
      </c>
      <c r="O89" s="77"/>
      <c r="Q89" s="56"/>
      <c r="R89" s="56"/>
    </row>
    <row r="90" spans="2:18" ht="20.100000000000001" customHeight="1" x14ac:dyDescent="0.2">
      <c r="H90" s="77"/>
      <c r="O90" s="77"/>
      <c r="P90" s="77"/>
      <c r="Q90" s="56"/>
      <c r="R90" s="56"/>
    </row>
    <row r="91" spans="2:18" ht="20.100000000000001" customHeight="1" x14ac:dyDescent="0.2">
      <c r="H91" s="79" t="str">
        <f>IF($D$1="Deutsch - DE","Bestandteile:",IF($D$1="Englisch - UK","Components:",IF($D$1="Kroatisch - HR","Komponente:",IF($D$1="Bulgarisch - BG","Компоненти:",IF($D$1="Tschechisch - CZ","Komponenty:",IF($D$1="Niederländisch - NL","Componenten:",IF($D$1="Dänisch - DK","Komponenter:",IF($D$1="Estnisch - EE","Komponendid:",IF($D$1="Finnisch - FI","Komponentit:",IF($D$1="Französisch - FR","Composants:",IF($D$1="Griechisch - GR","Συστατικά:",IF($D$1="Italienisch - IT","Componenti:",IF($D$1="Japanisch - JP","コンポーネント:",IF($D$1="Litauisch - LT","Komponentai:",IF($D$1="Norwegisch - NO","Komponenter:",IF($D$1="Lettisch - LV","Sastāvdaļas:",IF($D$1="Polnisch - PL","Składniki:",IF($D$1="Rumänisch - RO","Componente:",IF($D$1="Portugiesisch - PT","Componentes:",IF($D$1="Spanisch - ES","Componentes:",IF($D$1="Slowenisch - SI","Sestavine:",IF($D$1="Slowakisch - SK","Komponenty:",IF($D$1="Schwedisch - SE","Komponenter:",IF($D$1="Türkisch - TR","Bileşenler:",IF($D$1="Ungarisch - HU","Alkatrészek:",IF($D$1="Irisch - IE","Comhpháirteanna:",IF($D$1="Isländisch - IS","Íhlutir:",IF($D$1="Maltesisch - MT","Komponenti:","Achtung"))))))))))))))))))))))))))))</f>
        <v>Components:</v>
      </c>
      <c r="O91" s="77"/>
      <c r="P91" s="77"/>
      <c r="Q91" s="56"/>
      <c r="R91" s="56"/>
    </row>
    <row r="92" spans="2:18" ht="20.100000000000001" customHeight="1" x14ac:dyDescent="0.2">
      <c r="H92" s="77" t="str">
        <f>IF($D$1="Deutsch - DE","Samen",IF($D$1="Englisch - UK","Seeds",IF($D$1="Kroatisch - HR","Sjemenke",IF($D$1="Bulgarisch - BG","Семена",IF($D$1="Dänisch - DK","Frø",IF($D$1="Tschechisch - CZ","Semena",IF($D$1="Niederländisch - NL","Zaden",IF($D$1="Französisch - FR","Graines",IF($D$1="Finnisch - FI","Siemenet",IF($D$1="Estnisch - EE","Seemned",IF($D$1="Japanisch - JP","種子",IF($D$1="Italienisch - IT","Semi",IF($D$1="Griechisch - GR","Σπόροι",IF($D$1="Lettisch - LV","Sēklas",IF($D$1="Litauisch - LT","Sėklos",IF($D$1="Norwegisch - NO","Frø",IF($D$1="Portugiesisch - PT","Sementes",IF($D$1="Polnisch - PL","Posiew",IF($D$1="Rumänisch - RO","Semințe",IF($D$1="Spanisch - ES","Semillas",IF($D$1="Slowakisch - SK","Semená",IF($D$1="Slowenisch - SI","Semena",IF($D$1="Schwedisch - SE","Frön",IF($D$1="Türkisch - TR","Tohumlar",IF($D$1="Ungarisch - HU","Magok",IF($D$1="Isländisch - IS","Fræ",IF($D$1="Irisch - IE","Síolta",IF($D$1="Maltesisch - MT","Żrieragħ","Achtung"))))))))))))))))))))))))))))</f>
        <v>Seeds</v>
      </c>
      <c r="O92" s="77"/>
      <c r="P92" s="77"/>
      <c r="Q92" s="56"/>
      <c r="R92" s="56"/>
    </row>
    <row r="93" spans="2:18" ht="20.100000000000001" customHeight="1" x14ac:dyDescent="0.2">
      <c r="H93" s="77" t="str">
        <f>IF($D$1="Deutsch - DE","Englisches Mini Gewächshaus mit extra hohem Deckel",IF($D$1="Englisch - UK","English mini greenhouse with extra high lid",IF($D$1="Bulgarisch - BG","Английска мини оранжерия с екстра висок капак",IF($D$1="Kroatisch - HR","Engleski mini staklenik s ekstra visokim poklopcem",IF($D$1="Tschechisch - CZ","Anglický mini skleník s extra vysokým víkem",IF($D$1="Dänisch - DK","Engelsk minidrivhus med ekstra højt låg",IF($D$1="Niederländisch - NL","Engelse mini broeikas met extra hoog deksel",IF($D$1="Estnisch - EE","Inglise minikasvuhoone eriti kõrge kaanega",IF($D$1="Finnisch - FI","Englantilainen minikasvihuone erittäin korkealla kannella",IF($D$1="Französisch - FR","Mini serre anglaise avec couvercle extra haut",IF($D$1="Japanisch - JP","エクストラハイリッド付きイングリッシュミニ温室",IF($D$1="Italienisch - IT","Mini serra inglese con coperchio extra alto",IF($D$1="Griechisch - GR","Αγγλικό μίνι θερμοκήπιο με έξτρα ψηλό καπάκι",IF($D$1="Norwegisch - NO","Engelsk minidrivhus med ekstra høyt lokk",IF($D$1="Lettisch - LV","Angļu mini siltumnīca ar īpaši augstu vāku",IF($D$1="Litauisch - LT","Angliškas mini šiltnamis su itin aukštu dangčiu",IF($D$1="Rumänisch - RO","Mini sera engleza cu capac extra inalt",IF($D$1="Portugiesisch - PT","Miniestufa inglesa com tampa extra alta",IF($D$1="Polnisch - PL","Angielska mini szklarnia z bardzo wysoką pokrywą",IF($D$1="Spanisch - ES","Mini invernadero inglés con tapa extra alta",IF($D$1="Slowakisch - SK","Anglický mini skleník s extra vysokým vekom",IF($D$1="Slowenisch - SI","Angleški mini rastlinjak z ekstra visokim pokrovom",IF($D$1="Türkisch - TR","Ekstra yüksek kapaklı İngiliz mini sera",IF($D$1="Ungarisch - HU","Angol mini üvegház extra magas fedéllel",IF($D$1="Schwedisch - SE","Engelskt miniväxthus med extra högt lock",IF($D$1="Isländisch - IS","Enskt mini gróðurhús með extra háu loki",IF($D$1="Irisch - IE","Mion-cheaptha teasa Béarla le clúdach ard breise",IF($D$1="Maltesisch - MT","Mini serra Ingliża b'għatu għoli żejjed","Achtung"))))))))))))))))))))))))))))</f>
        <v>English mini greenhouse with extra high lid</v>
      </c>
      <c r="O93" s="77"/>
      <c r="P93" s="77"/>
      <c r="Q93" s="56"/>
      <c r="R93" s="56"/>
    </row>
    <row r="94" spans="2:18" ht="20.100000000000001" customHeight="1" x14ac:dyDescent="0.2">
      <c r="H94" s="77" t="str">
        <f>IF($D$1="Deutsch - DE","Zwei Töpfe aus Holzfaser zum einfachen Umtopfen",IF($D$1="Englisch - UK","Two wood fiber pots for easy repotting",IF($D$1="Kroatisch - HR","Dvije posude od drvenih vlakana za jednostavno presađivanje",IF($D$1="Bulgarisch - BG","Две саксии от дървесни влакна за лесно презасаждане",IF($D$1="Dänisch - DK","To træfiberpotter til nem ompotning",IF($D$1="Tschechisch - CZ","Dva květináče z dřevěných vláken pro snadné přesazování",IF($D$1="Niederländisch - NL","Twee houtvezelpotten voor eenvoudig verpotten",IF($D$1="Französisch - FR","Deux pots en fibre de bois pour un rempotage facile",IF($D$1="Estnisch - EE","Kaks puitkiudpotti lihtsaks ümberistutamiseks",IF($D$1="Finnisch - FI","Kaksi puukuituluukkua helpottaa uudelleenistutusta",IF($D$1="Italienisch - IT","Due vasi in fibra di legno per un facile rinvaso",IF($D$1="Griechisch - GR","Δύο γλάστρες από ξύλινες ίνες για εύκολη μεταφύτευση",IF($D$1="Japanisch - JP","植え替えが簡単な2つのウッドファイバーポット",IF($D$1="Norwegisch - NO","To trefiberpotter for enkel ompotting",IF($D$1="Litauisch - LT","Du medžio pluošto vazonai lengvam persodinimui",IF($D$1="Lettisch - LV","Divi kokšķiedras podi ērtai pārstādīšanai",IF($D$1="Rumänisch - RO","Două ghivece din fibră de lemn pentru rempozare ușoară",IF($D$1="Portugiesisch - PT","Dois potes de fibra de madeira para facilitar o replantio",IF($D$1="Polnisch - PL","Dwie doniczki z włókna drzewnego do łatwego przesadzania",IF($D$1="Slowakisch - SK","Dva kvetináče z drevených vlákien pre jednoduché presádzanie",IF($D$1="Spanisch - ES","Dos macetas de fibra de madera para trasplantar fácilmente",IF($D$1="Slowenisch - SI","Dva lončka iz lesnih vlaken za enostavno presajanje",IF($D$1="Ungarisch - HU","Két farost edény az egyszerű áttelepítéshez",IF($D$1="Schwedisch - SE","Två träfiberkrukor för enkel omkrukning",IF($D$1="Türkisch - TR","Kolay saksı değişimi için iki ahşap lifli saksı",IF($D$1="Maltesisch - MT","Żewġ qsari tal-fibra tal-injam għal repotting faċli",IF($D$1="Isländisch - IS","Tveir viðarpottar til að auðvelda umpottingu",IF($D$1="Irisch - IE","Dhá phota snáithíní adhmaid le haghaidh repotting éasca","Achtung"))))))))))))))))))))))))))))</f>
        <v>Two wood fiber pots for easy repotting</v>
      </c>
      <c r="Q94" s="56"/>
      <c r="R94" s="56"/>
    </row>
    <row r="95" spans="2:18" ht="20.100000000000001" customHeight="1" x14ac:dyDescent="0.25">
      <c r="H95" s="78" t="str">
        <f>IF($D$1="Deutsch - DE","Anzuchtsubstrat",IF($D$1="Kroatisch - HR","Supstrat za uzgoj",IF($D$1="Bulgarisch - BG","Растежен субстрат",IF($D$1="Englisch - UK","Growing substrate",IF($D$1="Dänisch - DK","Voksende substrat",IF($D$1="Tschechisch - CZ","Pěstební substrát",IF($D$1="Niederländisch - NL","Groeiend substraat",IF($D$1="Französisch - FR","Substrat de culture",IF($D$1="Estnisch - EE","Kasvav substraat",IF($D$1="Finnisch - FI","Kasvava substraatti",IF($D$1="Griechisch - GR","Υπόστρωμα ανάπτυξης",IF($D$1="Japanisch - JP","成長する基質",IF($D$1="Italienisch - IT","Substrato di coltivazione",IF($D$1="Lettisch - LV","Audzēšanas substrāts",IF($D$1="Norwegisch - NO","Voksende substrat",IF($D$1="Litauisch - LT","Augantis substratas",IF($D$1="Portugiesisch - PT","Substrato crescente",IF($D$1="Rumänisch - RO","Substrat de creștere",IF($D$1="Polnisch - PL","Rosnące podłoże",IF($D$1="Slowenisch - SI","Rastni substrat",IF($D$1="Slowakisch - SK","Pestovateľský substrát",IF($D$1="Spanisch - ES","Sustrato de cultivo",IF($D$1="Schwedisch - SE","Växande substrat",IF($D$1="Türkisch - TR","Büyüyen substrat",IF($D$1="Ungarisch - HU","Termesztő szubsztrát",IF($D$1="Irisch - IE","Tsubstráit ag fás",IF($D$1="Isländisch - IS","Vaxandi undirlag",IF($D$1="Maltesisch - MT","Sottostrat tat-tkabbir","Achtung"))))))))))))))))))))))))))))</f>
        <v>Growing substrate</v>
      </c>
      <c r="Q95" s="56"/>
      <c r="R95" s="56"/>
    </row>
    <row r="96" spans="2:18" ht="20.100000000000001" customHeight="1" x14ac:dyDescent="0.2">
      <c r="H96" s="77" t="str">
        <f>IF($D$1="Deutsch - DE","Pflanzensticker",IF($D$1="Englisch - UK","Plant stickers",IF($D$1="Bulgarisch - BG","Растителни стикери",IF($D$1="Kroatisch - HR","Biljne naljepnice",IF($D$1="Niederländisch - NL","Plant stickers",IF($D$1="Dänisch - DK","Planteklistermærker",IF($D$1="Tschechisch - CZ","Rostlinné nálepky",IF($D$1="Estnisch - EE","Taime kleebised",IF($D$1="Finnisch - FI","Kasvitarroja",IF($D$1="Französisch - FR","Plante stickers",IF($D$1="Italienisch - IT","Adesivi per piante",IF($D$1="Japanisch - JP","植物ステッカー",IF($D$1="Griechisch - GR","Αυτοκόλλητα φυτών",IF($D$1="Litauisch - LT","Augalų lipdukai",IF($D$1="Lettisch - LV","Augu uzlīmes",IF($D$1="Norwegisch - NO","Planteklistremerker",IF($D$1="Rumänisch - RO","Autocolante cu plante",IF($D$1="Polnisch - PL","Naklejki roślinne",IF($D$1="Portugiesisch - PT","Adesivos de plantas",IF($D$1="Slowenisch - SI","Rastlinske nalepke",IF($D$1="Spanisch - ES","Planta pegatinas",IF($D$1="Slowakisch - SK","Nálepky rastlín",IF($D$1="Türkisch - TR","Bitki çıkartmaları",IF($D$1="Schwedisch - SE","Växtklistermärken",IF($D$1="Ungarisch - HU","Növényi matricák",IF($D$1="Maltesisch - MT","Stikers tal-pjanti",IF($D$1="Irisch - IE","Greamáin plandaí",IF($D$1="Isländisch - IS","Plöntu límmiða","Achtung"))))))))))))))))))))))))))))</f>
        <v>Plant stickers</v>
      </c>
      <c r="Q96" s="56"/>
      <c r="R96" s="56"/>
    </row>
    <row r="97" spans="2:18" ht="20.100000000000001" customHeight="1" x14ac:dyDescent="0.2">
      <c r="H97" s="77" t="str">
        <f>IF($D$1="Deutsch - DE","Holzstab zum Umtopfen",IF($D$1="Englisch - UK","Wooden stick for repotting",IF($D$1="Kroatisch - HR","Drveni štap za presađivanje",IF($D$1="Bulgarisch - BG","Дървена пръчка за пресаждане",IF($D$1="Dänisch - DK","Træpind til ompotning",IF($D$1="Tschechisch - CZ","Dřevěná tyč na přesazování",IF($D$1="Niederländisch - NL","Houten stok om te verpotten",IF($D$1="Französisch - FR","Bâton en bois pour le rempotage",IF($D$1="Estnisch - EE","Puidust pulk ümberistutamiseks",IF($D$1="Finnisch - FI","Puinen tikku uudelleenistutukseen",IF($D$1="Griechisch - GR","Ξύλινο ραβδί για μεταφύτευση",IF($D$1="Italienisch - IT","Bastoncino di legno per rinvaso",IF($D$1="Japanisch - JP","植え替え用木の棒",IF($D$1="Norwegisch - NO","Trepinne for ompotting",IF($D$1="Lettisch - LV","Koka nūja pārstādīšanai",IF($D$1="Litauisch - LT","Medinis pagaliukas persodinimui",IF($D$1="Portugiesisch - PT","Vara de madeira para repotting",IF($D$1="Rumänisch - RO","Băț de lemn pentru reîmpodotare",IF($D$1="Polnisch - PL","Drewniany kij do przesadzania",IF($D$1="Slowenisch - SI","Lesena palica za presajanje",IF($D$1="Spanisch - ES","Palo de madera para trasplantar",IF($D$1="Slowakisch - SK","Drevená palica na presádzanie",IF($D$1="Schwedisch - SE","Träpinne för ompottning",IF($D$1="Ungarisch - HU","Fa pálcika átültetéshez",IF($D$1="Türkisch - TR","Saksı değişimi için tahta çubuk",IF($D$1="Isländisch - IS","Tréstafur til umpottunar",IF($D$1="Irisch - IE","Bata adhmaid le haghaidh repotting",IF($D$1="Maltesisch - MT","Stikk tal-injam għar-repotting","Achtung"))))))))))))))))))))))))))))</f>
        <v>Wooden stick for repotting</v>
      </c>
      <c r="O97" s="56"/>
      <c r="P97" s="56"/>
      <c r="Q97" s="56"/>
      <c r="R97" s="56"/>
    </row>
    <row r="98" spans="2:18" ht="20.100000000000001" customHeight="1" x14ac:dyDescent="0.25">
      <c r="H98" s="78" t="str">
        <f>IF($D$1="Deutsch - DE","Anleitung zur Anzucht",IF($D$1="Englisch - UK","Instructions for growing",IF($D$1="Bulgarisch - BG","Инструкции за отглеждане",IF($D$1="Kroatisch - HR","Upute za uzgoj",IF($D$1="Tschechisch - CZ","Návod na pěstování",IF($D$1="Dänisch - DK","Instruktioner til dyrkning",IF($D$1="Niederländisch - NL","Instructies voor het kweken",IF($D$1="Französisch - FR","Instructions pour la culture",IF($D$1="Estnisch - EE","Kasvatamise juhised",IF($D$1="Finnisch - FI","Kasvatusohjeet",IF($D$1="Japanisch - JP","成長のための指示",IF($D$1="Italienisch - IT","Istruzioni per la coltivazione",IF($D$1="Griechisch - GR","Οδηγίες για την καλλιέργεια",IF($D$1="Norwegisch - NO","Instruksjoner for dyrking",IF($D$1="Lettisch - LV","Norādījumi audzēšanai",IF($D$1="Litauisch - LT","Auginimo instrukcijos",IF($D$1="Polnisch - PL","Instrukcje uprawy",IF($D$1="Rumänisch - RO","Instrucțiuni pentru creștere",IF($D$1="Portugiesisch - PT","Instruções para crescer",IF($D$1="Slowenisch - SI","Navodila za gojenje",IF($D$1="Slowakisch - SK","Návod na pestovanie",IF($D$1="Spanisch - ES","Instrucciones para crecer",IF($D$1="Ungarisch - HU","Útmutató a termesztéshez",IF($D$1="Türkisch - TR","Büyümek için talimatlar",IF($D$1="Schwedisch - SE","Instruktioner för odling",IF($D$1="Irisch - IE","Treoracha le haghaidh fás",IF($D$1="Isländisch - IS","Leiðbeiningar um ræktun",IF($D$1="Maltesisch - MT","Struzzjonijiet għat-tkabbir","Achtung"))))))))))))))))))))))))))))</f>
        <v>Instructions for growing</v>
      </c>
      <c r="O98" s="56"/>
      <c r="P98" s="56"/>
      <c r="Q98" s="56"/>
      <c r="R98" s="56"/>
    </row>
    <row r="99" spans="2:18" ht="20.100000000000001" customHeight="1" x14ac:dyDescent="0.2">
      <c r="O99" s="56"/>
      <c r="P99" s="56"/>
      <c r="Q99" s="56"/>
      <c r="R99" s="56"/>
    </row>
    <row r="100" spans="2:18" ht="20.100000000000001" customHeight="1" x14ac:dyDescent="0.2">
      <c r="O100" s="56"/>
      <c r="P100" s="56"/>
      <c r="Q100" s="56"/>
      <c r="R100" s="56"/>
    </row>
    <row r="101" spans="2:18" ht="20.100000000000001" customHeight="1" x14ac:dyDescent="0.3">
      <c r="B101" s="73" t="s">
        <v>12</v>
      </c>
      <c r="O101" s="56"/>
      <c r="P101" s="56"/>
      <c r="Q101" s="56"/>
      <c r="R101" s="56"/>
    </row>
    <row r="102" spans="2:18" ht="20.100000000000001" customHeight="1" x14ac:dyDescent="0.2">
      <c r="O102" s="56"/>
      <c r="P102" s="56"/>
      <c r="Q102" s="56"/>
      <c r="R102" s="56"/>
    </row>
    <row r="103" spans="2:18" ht="20.100000000000001" customHeight="1" x14ac:dyDescent="0.2">
      <c r="H103" s="77" t="str">
        <f>IF($D$1="Deutsch - DE","Größe der Verpackung:",IF($D$1="Englisch - UK","Size of packaging:",IF($D$1="Kroatisch - HR","Veličina pakiranja:",IF($D$1="Bulgarisch - BG","Размер на опаковката:",IF($D$1="Dänisch - DK","Størrelse på emballage:",IF($D$1="Niederländisch - NL","Afmeting verpakking:",IF($D$1="Tschechisch - CZ","Velikost balení:",IF($D$1="Französisch - FR","Taille de l'emballage :",IF($D$1="Finnisch - FI","Pakkauksen koko:",IF($D$1="Estnisch - EE","Pakendi suurus:",IF($D$1="Italienisch - IT","Dimensione della confezione:",IF($D$1="Griechisch - GR","Μέγεθος συσκευασίας:",IF($D$1="Japanisch - JP","パッケージのサイズ:",IF($D$1="Norwegisch - NO","Størrelse på emballasje:",IF($D$1="Lettisch - LV","Iepakojuma izmērs:",IF($D$1="Litauisch - LT","Pakuotės dydis:",IF($D$1="Polnisch - PL","Rozmiar opakowania:",IF($D$1="Rumänisch - RO","Dimensiunea ambalajului:",IF($D$1="Portugiesisch - PT","Tamanho da embalagem:",IF($D$1="Spanisch - ES","Tamaño del embalaje:",IF($D$1="Slowakisch - SK","Veľkosť balenia:",IF($D$1="Slowenisch - SI","Velikost embalaže:",IF($D$1="Ungarisch - HU","A csomagolás mérete:",IF($D$1="Schwedisch - SE","Storlek på förpackningen:",IF($D$1="Türkisch - TR","Ambalajın boyutu:",IF($D$1="Irisch - IE","Méid an phacáistithe:",IF($D$1="Maltesisch - MT","Daqs tal-ippakkjar:",IF($D$1="Isländisch - IS","Stærð umbúða:","Achtung"))))))))))))))))))))))))))))</f>
        <v>Size of packaging:</v>
      </c>
      <c r="I103" s="77"/>
      <c r="J103" s="74"/>
      <c r="L103" s="77" t="s">
        <v>9737</v>
      </c>
      <c r="O103" s="56"/>
      <c r="P103" s="56"/>
      <c r="Q103" s="56"/>
      <c r="R103" s="56"/>
    </row>
    <row r="104" spans="2:18" ht="20.100000000000001" customHeight="1" x14ac:dyDescent="0.2">
      <c r="H104" s="77"/>
      <c r="I104" s="77"/>
      <c r="J104" s="77"/>
      <c r="K104" s="74"/>
      <c r="L104" s="74"/>
      <c r="O104" s="56"/>
      <c r="P104" s="56"/>
      <c r="Q104" s="56"/>
      <c r="R104" s="56"/>
    </row>
    <row r="105" spans="2:18" ht="20.100000000000001" customHeight="1" x14ac:dyDescent="0.2">
      <c r="H105" s="79" t="str">
        <f>IF($D$1="Deutsch - DE","Bestandteile:",IF($D$1="Englisch - UK","Components:",IF($D$1="Kroatisch - HR","Komponente:",IF($D$1="Bulgarisch - BG","Компоненти:",IF($D$1="Tschechisch - CZ","Komponenty:",IF($D$1="Niederländisch - NL","Componenten:",IF($D$1="Dänisch - DK","Komponenter:",IF($D$1="Estnisch - EE","Komponendid:",IF($D$1="Finnisch - FI","Komponentit:",IF($D$1="Französisch - FR","Composants:",IF($D$1="Griechisch - GR","Συστατικά:",IF($D$1="Italienisch - IT","Componenti:",IF($D$1="Japanisch - JP","コンポーネント:",IF($D$1="Litauisch - LT","Komponentai:",IF($D$1="Norwegisch - NO","Komponenter:",IF($D$1="Lettisch - LV","Sastāvdaļas:",IF($D$1="Polnisch - PL","Składniki:",IF($D$1="Rumänisch - RO","Componente:",IF($D$1="Portugiesisch - PT","Componentes:",IF($D$1="Spanisch - ES","Componentes:",IF($D$1="Slowenisch - SI","Sestavine:",IF($D$1="Slowakisch - SK","Komponenty:",IF($D$1="Schwedisch - SE","Komponenter:",IF($D$1="Türkisch - TR","Bileşenler:",IF($D$1="Ungarisch - HU","Alkatrészek:",IF($D$1="Irisch - IE","Comhpháirteanna:",IF($D$1="Isländisch - IS","Íhlutir:",IF($D$1="Maltesisch - MT","Komponenti:","Achtung"))))))))))))))))))))))))))))</f>
        <v>Components:</v>
      </c>
      <c r="I105" s="77"/>
      <c r="J105" s="77"/>
      <c r="K105" s="74"/>
      <c r="L105" s="74"/>
      <c r="O105" s="56"/>
      <c r="P105" s="56"/>
      <c r="Q105" s="56"/>
      <c r="R105" s="56"/>
    </row>
    <row r="106" spans="2:18" ht="20.100000000000001" customHeight="1" x14ac:dyDescent="0.2">
      <c r="H106" s="77" t="str">
        <f>IF($D$1="Deutsch - DE","Samen",IF($D$1="Englisch - UK","Seeds",IF($D$1="Kroatisch - HR","Sjemenke",IF($D$1="Bulgarisch - BG","Семена",IF($D$1="Dänisch - DK","Frø",IF($D$1="Tschechisch - CZ","Semena",IF($D$1="Niederländisch - NL","Zaden",IF($D$1="Französisch - FR","Graines",IF($D$1="Finnisch - FI","Siemenet",IF($D$1="Estnisch - EE","Seemned",IF($D$1="Japanisch - JP","種子",IF($D$1="Italienisch - IT","Semi",IF($D$1="Griechisch - GR","Σπόροι",IF($D$1="Lettisch - LV","Sēklas",IF($D$1="Litauisch - LT","Sėklos",IF($D$1="Norwegisch - NO","Frø",IF($D$1="Portugiesisch - PT","Sementes",IF($D$1="Polnisch - PL","Posiew",IF($D$1="Rumänisch - RO","Semințe",IF($D$1="Spanisch - ES","Semillas",IF($D$1="Slowakisch - SK","Semená",IF($D$1="Slowenisch - SI","Semena",IF($D$1="Schwedisch - SE","Frön",IF($D$1="Türkisch - TR","Tohumlar",IF($D$1="Ungarisch - HU","Magok",IF($D$1="Isländisch - IS","Fræ",IF($D$1="Irisch - IE","Síolta",IF($D$1="Maltesisch - MT","Żrieragħ","Achtung"))))))))))))))))))))))))))))</f>
        <v>Seeds</v>
      </c>
      <c r="I106" s="77"/>
      <c r="J106" s="77"/>
      <c r="K106" s="74"/>
      <c r="L106" s="74"/>
      <c r="O106" s="56"/>
      <c r="P106" s="56"/>
      <c r="Q106" s="56"/>
      <c r="R106" s="56"/>
    </row>
    <row r="107" spans="2:18" ht="20.100000000000001" customHeight="1" x14ac:dyDescent="0.2">
      <c r="H107" s="77" t="str">
        <f>IF($D$1="Deutsch - DE","Anzuchtsubstrat in einem selbst aufstellenden Beutel",IF($D$1="Englisch - UK","Cultivation substrate in a self-standing bag",IF($D$1="Kroatisch - HR","Supstrat za uzgoj u samostojećoj vreći",IF($D$1="Bulgarisch - BG","Субстрат за култивиране в самостояща торба",IF($D$1="Dänisch - DK","Dyrkningssubstrat i en selvstående pose",IF($D$1="Niederländisch - NL","Kweeksubstraat in een op zichzelf staande zak",IF($D$1="Tschechisch - CZ","Kultivační substrát v samostatně stojícím pytli",IF($D$1="Estnisch - EE","Kultiveerimissubstraat iseseisvas kotis",IF($D$1="Finnisch - FI","Viljelyalusta itsenäisessä pussissa",IF($D$1="Französisch - FR","Substrat de culture en sac autoportant",IF($D$1="Griechisch - GR","Υπόστρωμα καλλιέργειας σε αυτόνομη σακούλα",IF($D$1="Japanisch - JP","自立袋入り培養土",IF($D$1="Italienisch - IT","Substrato di coltivazione in sacco autoportante",IF($D$1="Norwegisch - NO","Dyrkningssubstrat i selvstående pose",IF($D$1="Litauisch - LT","Auginimo substratas stovinčiame maišelyje",IF($D$1="Lettisch - LV","Kultivēšanas substrāts patstāvīgi stāvošā maisā",IF($D$1="Polnisch - PL","Podłoże uprawowe w torbie wolnostojącej",IF($D$1="Portugiesisch - PT","Substrato de cultivo em saco autoportante",IF($D$1="Rumänisch - RO","Substratul de cultivare intr-o punga autoportanta",IF($D$1="Slowakisch - SK","Kultivačný substrát v samostatne stojacom vreci",IF($D$1="Spanisch - ES","Sustrato de cultivo en bolsa autoportante",IF($D$1="Slowenisch - SI","Substrat za gojenje v samostoječi vreči",IF($D$1="Schwedisch - SE","Odlingssubstrat i fristående påse",IF($D$1="Türkisch - TR","Kendi kendine ayakta duran bir torbada yetiştirme substratı",IF($D$1="Ungarisch - HU","Termesztési szubsztrátum önálló zsákban",IF($D$1="Irisch - IE","Foshraith saothraithe i mála féin-sheasamh",IF($D$1="Isländisch - IS","Ræktunarundirlag í sjálfstandandi poka",IF($D$1="Maltesisch - MT","Sottostrat tal-kultivazzjoni f'borża waħedha","Achtung"))))))))))))))))))))))))))))</f>
        <v>Cultivation substrate in a self-standing bag</v>
      </c>
      <c r="I107" s="77"/>
      <c r="J107" s="77"/>
      <c r="K107" s="74"/>
      <c r="L107" s="74"/>
      <c r="O107" s="56"/>
      <c r="P107" s="56"/>
      <c r="Q107" s="56"/>
      <c r="R107" s="56"/>
    </row>
    <row r="108" spans="2:18" ht="20.100000000000001" customHeight="1" x14ac:dyDescent="0.25">
      <c r="H108" s="78" t="str">
        <f>IF($D$1="Deutsch - DE","Anleitung zur Anzucht",IF($D$1="Englisch - UK","Instructions for growing",IF($D$1="Bulgarisch - BG","Инструкции за отглеждане",IF($D$1="Kroatisch - HR","Upute za uzgoj",IF($D$1="Tschechisch - CZ","Návod na pěstování",IF($D$1="Dänisch - DK","Instruktioner til dyrkning",IF($D$1="Niederländisch - NL","Instructies voor het kweken",IF($D$1="Französisch - FR","Instructions pour la culture",IF($D$1="Estnisch - EE","Kasvatamise juhised",IF($D$1="Finnisch - FI","Kasvatusohjeet",IF($D$1="Japanisch - JP","成長のための指示",IF($D$1="Italienisch - IT","Istruzioni per la coltivazione",IF($D$1="Griechisch - GR","Οδηγίες για την καλλιέργεια",IF($D$1="Norwegisch - NO","Instruksjoner for dyrking",IF($D$1="Lettisch - LV","Norādījumi audzēšanai",IF($D$1="Litauisch - LT","Auginimo instrukcijos",IF($D$1="Polnisch - PL","Instrukcje uprawy",IF($D$1="Rumänisch - RO","Instrucțiuni pentru creștere",IF($D$1="Portugiesisch - PT","Instruções para crescer",IF($D$1="Slowenisch - SI","Navodila za gojenje",IF($D$1="Slowakisch - SK","Návod na pestovanie",IF($D$1="Spanisch - ES","Instrucciones para crecer",IF($D$1="Ungarisch - HU","Útmutató a termesztéshez",IF($D$1="Türkisch - TR","Büyümek için talimatlar",IF($D$1="Schwedisch - SE","Instruktioner för odling",IF($D$1="Irisch - IE","Treoracha le haghaidh fás",IF($D$1="Isländisch - IS","Leiðbeiningar um ræktun",IF($D$1="Maltesisch - MT","Struzzjonijiet għat-tkabbir","Achtung"))))))))))))))))))))))))))))</f>
        <v>Instructions for growing</v>
      </c>
      <c r="I108" s="74"/>
      <c r="J108" s="74"/>
      <c r="K108" s="74"/>
      <c r="L108" s="74"/>
      <c r="O108" s="56"/>
      <c r="P108" s="56"/>
      <c r="Q108" s="56"/>
      <c r="R108" s="56"/>
    </row>
    <row r="109" spans="2:18" ht="20.100000000000001" customHeight="1" x14ac:dyDescent="0.2">
      <c r="I109" s="74"/>
      <c r="J109" s="74"/>
      <c r="K109" s="74"/>
      <c r="L109" s="74"/>
      <c r="O109" s="56"/>
      <c r="P109" s="56"/>
      <c r="Q109" s="56"/>
      <c r="R109" s="56"/>
    </row>
    <row r="110" spans="2:18" ht="20.100000000000001" customHeight="1" x14ac:dyDescent="0.2">
      <c r="N110" s="77"/>
      <c r="O110" s="56"/>
      <c r="P110" s="56"/>
      <c r="Q110" s="56"/>
      <c r="R110" s="56"/>
    </row>
    <row r="111" spans="2:18" ht="20.100000000000001" customHeight="1" x14ac:dyDescent="0.2">
      <c r="N111" s="77"/>
      <c r="O111" s="56"/>
      <c r="P111" s="56"/>
      <c r="Q111" s="56"/>
      <c r="R111" s="56"/>
    </row>
    <row r="112" spans="2:18" ht="20.100000000000001" customHeight="1" x14ac:dyDescent="0.2">
      <c r="N112" s="77"/>
      <c r="O112" s="56"/>
      <c r="P112" s="56"/>
      <c r="Q112" s="56"/>
      <c r="R112" s="56"/>
    </row>
    <row r="113" spans="2:18" ht="20.100000000000001" customHeight="1" x14ac:dyDescent="0.2">
      <c r="N113" s="56"/>
      <c r="O113" s="56"/>
      <c r="P113" s="56"/>
      <c r="Q113" s="56"/>
      <c r="R113" s="56"/>
    </row>
    <row r="114" spans="2:18" ht="20.100000000000001" customHeight="1" x14ac:dyDescent="0.2">
      <c r="N114" s="56"/>
      <c r="O114" s="56"/>
      <c r="P114" s="56"/>
      <c r="Q114" s="56"/>
      <c r="R114" s="56"/>
    </row>
    <row r="115" spans="2:18" ht="20.100000000000001" customHeight="1" x14ac:dyDescent="0.3">
      <c r="B115" s="73" t="s">
        <v>928</v>
      </c>
      <c r="N115" s="56"/>
      <c r="O115" s="56"/>
      <c r="P115" s="56"/>
      <c r="Q115" s="56"/>
      <c r="R115" s="56"/>
    </row>
    <row r="116" spans="2:18" ht="20.100000000000001" customHeight="1" x14ac:dyDescent="0.2">
      <c r="N116" s="56"/>
      <c r="O116" s="56"/>
      <c r="P116" s="56"/>
      <c r="Q116" s="56"/>
      <c r="R116" s="56"/>
    </row>
    <row r="117" spans="2:18" ht="20.100000000000001" customHeight="1" x14ac:dyDescent="0.2">
      <c r="H117" s="77" t="str">
        <f>IF($D$1="Deutsch - DE","Größe der Verpackung:",IF($D$1="Englisch - UK","Size of packaging:",IF($D$1="Kroatisch - HR","Veličina pakiranja:",IF($D$1="Bulgarisch - BG","Размер на опаковката:",IF($D$1="Dänisch - DK","Størrelse på emballage:",IF($D$1="Niederländisch - NL","Afmeting verpakking:",IF($D$1="Tschechisch - CZ","Velikost balení:",IF($D$1="Französisch - FR","Taille de l'emballage :",IF($D$1="Finnisch - FI","Pakkauksen koko:",IF($D$1="Estnisch - EE","Pakendi suurus:",IF($D$1="Italienisch - IT","Dimensione della confezione:",IF($D$1="Griechisch - GR","Μέγεθος συσκευασίας:",IF($D$1="Japanisch - JP","パッケージのサイズ:",IF($D$1="Norwegisch - NO","Størrelse på emballasje:",IF($D$1="Lettisch - LV","Iepakojuma izmērs:",IF($D$1="Litauisch - LT","Pakuotės dydis:",IF($D$1="Polnisch - PL","Rozmiar opakowania:",IF($D$1="Rumänisch - RO","Dimensiunea ambalajului:",IF($D$1="Portugiesisch - PT","Tamanho da embalagem:",IF($D$1="Spanisch - ES","Tamaño del embalaje:",IF($D$1="Slowakisch - SK","Veľkosť balenia:",IF($D$1="Slowenisch - SI","Velikost embalaže:",IF($D$1="Ungarisch - HU","A csomagolás mérete:",IF($D$1="Schwedisch - SE","Storlek på förpackningen:",IF($D$1="Türkisch - TR","Ambalajın boyutu:",IF($D$1="Irisch - IE","Méid an phacáistithe:",IF($D$1="Maltesisch - MT","Daqs tal-ippakkjar:",IF($D$1="Isländisch - IS","Stærð umbúða:","Achtung"))))))))))))))))))))))))))))</f>
        <v>Size of packaging:</v>
      </c>
      <c r="I117" s="77"/>
      <c r="J117" s="74"/>
      <c r="L117" s="77" t="s">
        <v>9737</v>
      </c>
      <c r="N117" s="56"/>
      <c r="O117" s="56"/>
      <c r="P117" s="56"/>
      <c r="Q117" s="56"/>
      <c r="R117" s="56"/>
    </row>
    <row r="118" spans="2:18" ht="20.100000000000001" customHeight="1" x14ac:dyDescent="0.2">
      <c r="H118" s="77"/>
      <c r="I118" s="77"/>
      <c r="J118" s="77"/>
      <c r="K118" s="74"/>
      <c r="N118" s="56"/>
      <c r="O118" s="56"/>
      <c r="P118" s="56"/>
      <c r="Q118" s="56"/>
      <c r="R118" s="56"/>
    </row>
    <row r="119" spans="2:18" ht="20.100000000000001" customHeight="1" x14ac:dyDescent="0.2">
      <c r="H119" s="79" t="str">
        <f>IF($D$1="Deutsch - DE","Bestandteile:",IF($D$1="Englisch - UK","Components:",IF($D$1="Kroatisch - HR","Komponente:",IF($D$1="Bulgarisch - BG","Компоненти:",IF($D$1="Tschechisch - CZ","Komponenty:",IF($D$1="Niederländisch - NL","Componenten:",IF($D$1="Dänisch - DK","Komponenter:",IF($D$1="Estnisch - EE","Komponendid:",IF($D$1="Finnisch - FI","Komponentit:",IF($D$1="Französisch - FR","Composants:",IF($D$1="Griechisch - GR","Συστατικά:",IF($D$1="Italienisch - IT","Componenti:",IF($D$1="Japanisch - JP","コンポーネント:",IF($D$1="Litauisch - LT","Komponentai:",IF($D$1="Norwegisch - NO","Komponenter:",IF($D$1="Lettisch - LV","Sastāvdaļas:",IF($D$1="Polnisch - PL","Składniki:",IF($D$1="Rumänisch - RO","Componente:",IF($D$1="Portugiesisch - PT","Componentes:",IF($D$1="Spanisch - ES","Componentes:",IF($D$1="Slowenisch - SI","Sestavine:",IF($D$1="Slowakisch - SK","Komponenty:",IF($D$1="Schwedisch - SE","Komponenter:",IF($D$1="Türkisch - TR","Bileşenler:",IF($D$1="Ungarisch - HU","Alkatrészek:",IF($D$1="Irisch - IE","Comhpháirteanna:",IF($D$1="Isländisch - IS","Íhlutir:",IF($D$1="Maltesisch - MT","Komponenti:","Achtung"))))))))))))))))))))))))))))</f>
        <v>Components:</v>
      </c>
      <c r="I119" s="77"/>
      <c r="J119" s="77"/>
      <c r="K119" s="74"/>
      <c r="N119" s="56"/>
      <c r="O119" s="56"/>
      <c r="P119" s="56"/>
      <c r="Q119" s="56"/>
      <c r="R119" s="56"/>
    </row>
    <row r="120" spans="2:18" ht="20.100000000000001" customHeight="1" x14ac:dyDescent="0.2">
      <c r="H120" s="77" t="str">
        <f>IF($D$1="Deutsch - DE","Anzuchtsubstrat in einem selbst aufstellenden Beutel",IF($D$1="Englisch - UK","Cultivation substrate in a self-standing bag",IF($D$1="Kroatisch - HR","Supstrat za uzgoj u samostojećoj vreći",IF($D$1="Bulgarisch - BG","Субстрат за култивиране в самостояща торба",IF($D$1="Dänisch - DK","Dyrkningssubstrat i en selvstående pose",IF($D$1="Niederländisch - NL","Kweeksubstraat in een op zichzelf staande zak",IF($D$1="Tschechisch - CZ","Kultivační substrát v samostatně stojícím pytli",IF($D$1="Estnisch - EE","Kultiveerimissubstraat iseseisvas kotis",IF($D$1="Finnisch - FI","Viljelyalusta itsenäisessä pussissa",IF($D$1="Französisch - FR","Substrat de culture en sac autoportant",IF($D$1="Griechisch - GR","Υπόστρωμα καλλιέργειας σε αυτόνομη σακούλα",IF($D$1="Japanisch - JP","自立袋入り培養土",IF($D$1="Italienisch - IT","Substrato di coltivazione in sacco autoportante",IF($D$1="Norwegisch - NO","Dyrkningssubstrat i selvstående pose",IF($D$1="Litauisch - LT","Auginimo substratas stovinčiame maišelyje",IF($D$1="Lettisch - LV","Kultivēšanas substrāts patstāvīgi stāvošā maisā",IF($D$1="Polnisch - PL","Podłoże uprawowe w torbie wolnostojącej",IF($D$1="Portugiesisch - PT","Substrato de cultivo em saco autoportante",IF($D$1="Rumänisch - RO","Substratul de cultivare intr-o punga autoportanta",IF($D$1="Slowakisch - SK","Kultivačný substrát v samostatne stojacom vreci",IF($D$1="Spanisch - ES","Sustrato de cultivo en bolsa autoportante",IF($D$1="Slowenisch - SI","Substrat za gojenje v samostoječi vreči",IF($D$1="Schwedisch - SE","Odlingssubstrat i fristående påse",IF($D$1="Türkisch - TR","Kendi kendine ayakta duran bir torbada yetiştirme substratı",IF($D$1="Ungarisch - HU","Termesztési szubsztrátum önálló zsákban",IF($D$1="Irisch - IE","Foshraith saothraithe i mála féin-sheasamh",IF($D$1="Isländisch - IS","Ræktunarundirlag í sjálfstandandi poka",IF($D$1="Maltesisch - MT","Sottostrat tal-kultivazzjoni f'borża waħedha","Achtung"))))))))))))))))))))))))))))</f>
        <v>Cultivation substrate in a self-standing bag</v>
      </c>
      <c r="I120" s="77"/>
      <c r="J120" s="77"/>
      <c r="K120" s="74"/>
      <c r="N120" s="56"/>
      <c r="O120" s="56"/>
      <c r="P120" s="56"/>
      <c r="Q120" s="56"/>
      <c r="R120" s="56"/>
    </row>
    <row r="121" spans="2:18" ht="20.100000000000001" customHeight="1" x14ac:dyDescent="0.2">
      <c r="I121" s="77"/>
      <c r="J121" s="77"/>
      <c r="K121" s="74"/>
      <c r="N121" s="56"/>
      <c r="O121" s="56"/>
      <c r="P121" s="56"/>
      <c r="Q121" s="56"/>
      <c r="R121" s="56"/>
    </row>
    <row r="122" spans="2:18" ht="20.100000000000001" customHeight="1" x14ac:dyDescent="0.2">
      <c r="H122" s="77"/>
      <c r="I122" s="74"/>
      <c r="J122" s="74"/>
      <c r="K122" s="74"/>
      <c r="N122" s="56"/>
      <c r="O122" s="56"/>
      <c r="P122" s="56"/>
      <c r="Q122" s="56"/>
      <c r="R122" s="56"/>
    </row>
    <row r="123" spans="2:18" ht="20.100000000000001" customHeight="1" x14ac:dyDescent="0.2">
      <c r="N123" s="56"/>
      <c r="O123" s="56"/>
      <c r="P123" s="56"/>
      <c r="Q123" s="56"/>
      <c r="R123" s="56"/>
    </row>
    <row r="124" spans="2:18" ht="20.100000000000001" customHeight="1" x14ac:dyDescent="0.2">
      <c r="N124" s="56"/>
      <c r="O124" s="56"/>
      <c r="P124" s="56"/>
      <c r="Q124" s="56"/>
      <c r="R124" s="56"/>
    </row>
    <row r="125" spans="2:18" ht="20.100000000000001" customHeight="1" x14ac:dyDescent="0.2">
      <c r="N125" s="56"/>
      <c r="O125" s="56"/>
      <c r="P125" s="56"/>
      <c r="Q125" s="56"/>
      <c r="R125" s="56"/>
    </row>
    <row r="126" spans="2:18" ht="20.100000000000001" customHeight="1" x14ac:dyDescent="0.2">
      <c r="N126" s="56"/>
      <c r="O126" s="56"/>
      <c r="P126" s="56"/>
      <c r="Q126" s="56"/>
      <c r="R126" s="56"/>
    </row>
    <row r="127" spans="2:18" ht="20.100000000000001" customHeight="1" x14ac:dyDescent="0.2">
      <c r="N127" s="56"/>
      <c r="O127" s="56"/>
      <c r="P127" s="56"/>
      <c r="Q127" s="56"/>
      <c r="R127" s="56"/>
    </row>
    <row r="128" spans="2:18" ht="20.100000000000001" customHeight="1" x14ac:dyDescent="0.2">
      <c r="N128" s="56"/>
      <c r="O128" s="56"/>
      <c r="P128" s="56"/>
      <c r="Q128" s="56"/>
      <c r="R128" s="56"/>
    </row>
    <row r="129" spans="2:18" ht="20.100000000000001" customHeight="1" x14ac:dyDescent="0.3">
      <c r="B129" s="73" t="str">
        <f>IF($D$1="Deutsch - DE","Mischungen",IF($D$1="Englisch - UK","Mixtures",IF($D$1="Kroatisch - HR","Smjese",IF($D$1="Bulgarisch - BG","Смеси",IF($D$1="Niederländisch - NL","Mengsels",IF($D$1="Tschechisch - CZ","Směsi",IF($D$1="Dänisch - DK","Blandinger",IF($D$1="Französisch - FR","Mélanges",IF($D$1="Estnisch - EE","Segud",IF($D$1="Finnisch - FI","Seokset",IF($D$1="Griechisch - GR","Μείγματα",IF($D$1="Italienisch - IT","Miscele",IF($D$1="Japanisch - JP","混合物",IF($D$1="Norwegisch - NO","Blandinger",IF($D$1="Lettisch - LV","Maisījumi",IF($D$1="Litauisch - LT","Mišiniai",IF($D$1="Polnisch - PL","Mieszanki",IF($D$1="Rumänisch - RO","Amestecuri",IF($D$1="Portugiesisch - PT","Misturas",IF($D$1="Spanisch - ES","Mezclas",IF($D$1="Slowenisch - SI","Mešanice",IF($D$1="Slowakisch - SK","Zmesi",IF($D$1="Türkisch - TR","Karışımlar",IF($D$1="Schwedisch - SE","Blandningar",IF($D$1="Ungarisch - HU","Keverékek",IF($D$1="Maltesisch - MT","Taħlitiet",IF($D$1="Isländisch - IS","Blöndur",IF($D$1="Irisch - IE","Meascáin","Achtung"))))))))))))))))))))))))))))</f>
        <v>Mixtures</v>
      </c>
      <c r="N129" s="56"/>
      <c r="O129" s="56"/>
      <c r="P129" s="56"/>
      <c r="Q129" s="56"/>
      <c r="R129" s="56"/>
    </row>
    <row r="130" spans="2:18" ht="20.100000000000001" customHeight="1" x14ac:dyDescent="0.2">
      <c r="N130" s="56"/>
      <c r="O130" s="56"/>
      <c r="P130" s="56"/>
      <c r="Q130" s="56"/>
      <c r="R130" s="56"/>
    </row>
    <row r="131" spans="2:18" ht="20.100000000000001" customHeight="1" x14ac:dyDescent="0.2">
      <c r="H131" s="77" t="str">
        <f>IF($D$1="Deutsch - DE","Größe der Verpackung:",IF($D$1="Englisch - UK","Size of packaging:",IF($D$1="Kroatisch - HR","Veličina pakiranja:",IF($D$1="Bulgarisch - BG","Размер на опаковката:",IF($D$1="Dänisch - DK","Størrelse på emballage:",IF($D$1="Niederländisch - NL","Afmeting verpakking:",IF($D$1="Tschechisch - CZ","Velikost balení:",IF($D$1="Französisch - FR","Taille de l'emballage :",IF($D$1="Finnisch - FI","Pakkauksen koko:",IF($D$1="Estnisch - EE","Pakendi suurus:",IF($D$1="Italienisch - IT","Dimensione della confezione:",IF($D$1="Griechisch - GR","Μέγεθος συσκευασίας:",IF($D$1="Japanisch - JP","パッケージのサイズ:",IF($D$1="Norwegisch - NO","Størrelse på emballasje:",IF($D$1="Lettisch - LV","Iepakojuma izmērs:",IF($D$1="Litauisch - LT","Pakuotės dydis:",IF($D$1="Polnisch - PL","Rozmiar opakowania:",IF($D$1="Rumänisch - RO","Dimensiunea ambalajului:",IF($D$1="Portugiesisch - PT","Tamanho da embalagem:",IF($D$1="Spanisch - ES","Tamaño del embalaje:",IF($D$1="Slowakisch - SK","Veľkosť balenia:",IF($D$1="Slowenisch - SI","Velikost embalaže:",IF($D$1="Ungarisch - HU","A csomagolás mérete:",IF($D$1="Schwedisch - SE","Storlek på förpackningen:",IF($D$1="Türkisch - TR","Ambalajın boyutu:",IF($D$1="Irisch - IE","Méid an phacáistithe:",IF($D$1="Maltesisch - MT","Daqs tal-ippakkjar:",IF($D$1="Isländisch - IS","Stærð umbúða:","Achtung"))))))))))))))))))))))))))))</f>
        <v>Size of packaging:</v>
      </c>
      <c r="I131" s="77"/>
      <c r="J131" s="74"/>
      <c r="L131" s="77" t="s">
        <v>10731</v>
      </c>
      <c r="N131" s="56"/>
      <c r="O131" s="56"/>
      <c r="P131" s="56"/>
      <c r="Q131" s="56"/>
      <c r="R131" s="56"/>
    </row>
    <row r="132" spans="2:18" ht="20.100000000000001" customHeight="1" x14ac:dyDescent="0.2">
      <c r="H132" s="77"/>
      <c r="I132" s="77"/>
      <c r="J132" s="77"/>
      <c r="K132" s="74"/>
      <c r="N132" s="56"/>
      <c r="O132" s="56"/>
      <c r="P132" s="56"/>
      <c r="Q132" s="56"/>
      <c r="R132" s="56"/>
    </row>
    <row r="133" spans="2:18" ht="20.100000000000001" customHeight="1" x14ac:dyDescent="0.2">
      <c r="H133" s="79" t="str">
        <f>IF($D$1="Deutsch - DE","Bestandteile:",IF($D$1="Englisch - UK","Components:",IF($D$1="Kroatisch - HR","Komponente:",IF($D$1="Bulgarisch - BG","Компоненти:",IF($D$1="Tschechisch - CZ","Komponenty:",IF($D$1="Niederländisch - NL","Componenten:",IF($D$1="Dänisch - DK","Komponenter:",IF($D$1="Estnisch - EE","Komponendid:",IF($D$1="Finnisch - FI","Komponentit:",IF($D$1="Französisch - FR","Composants:",IF($D$1="Griechisch - GR","Συστατικά:",IF($D$1="Italienisch - IT","Componenti:",IF($D$1="Japanisch - JP","コンポーネント:",IF($D$1="Litauisch - LT","Komponentai:",IF($D$1="Norwegisch - NO","Komponenter:",IF($D$1="Lettisch - LV","Sastāvdaļas:",IF($D$1="Polnisch - PL","Składniki:",IF($D$1="Rumänisch - RO","Componente:",IF($D$1="Portugiesisch - PT","Componentes:",IF($D$1="Spanisch - ES","Componentes:",IF($D$1="Slowenisch - SI","Sestavine:",IF($D$1="Slowakisch - SK","Komponenty:",IF($D$1="Schwedisch - SE","Komponenter:",IF($D$1="Türkisch - TR","Bileşenler:",IF($D$1="Ungarisch - HU","Alkatrészek:",IF($D$1="Irisch - IE","Comhpháirteanna:",IF($D$1="Isländisch - IS","Íhlutir:",IF($D$1="Maltesisch - MT","Komponenti:","Achtung"))))))))))))))))))))))))))))</f>
        <v>Components:</v>
      </c>
      <c r="I133" s="77"/>
      <c r="J133" s="77"/>
      <c r="K133" s="74"/>
      <c r="N133" s="56"/>
      <c r="O133" s="56"/>
      <c r="P133" s="56"/>
      <c r="Q133" s="56"/>
      <c r="R133" s="56"/>
    </row>
    <row r="134" spans="2:18" ht="20.100000000000001" customHeight="1" x14ac:dyDescent="0.2">
      <c r="H134" s="77" t="str">
        <f>IF($D$1="Deutsch - DE","100 g reine Saatmischung",IF($D$1="Englisch - UK","100 g pure seed mixture",IF($D$1="Bulgarisch - BG","100 г смес от чисти семена",IF($D$1="Kroatisch - HR","100 g mješavine čistih sjemenki",IF($D$1="Niederländisch - NL","100 g puur zadenmengsel",IF($D$1="Dänisch - DK","100 g ren frøblanding",IF($D$1="Tschechisch - CZ","100 g čisté směsi semínek",IF($D$1="Französisch - FR","100 g de mélange de graines pures",IF($D$1="Finnisch - FI","100 g puhdasta siemenseosta",IF($D$1="Estnisch - EE","100 g puhast seemnesegu",IF($D$1="Italienisch - IT","100 g di miscela di semi puri",IF($D$1="Griechisch - GR","100 g καθαρού μείγματος σπόρων",IF($D$1="Japanisch - JP","100 g 純粋な種子の混合物",IF($D$1="Norwegisch - NO","100 g ren frøblanding",IF($D$1="Litauisch - LT","100 g gryno sėklų mišinio",IF($D$1="Lettisch - LV","100 g tīra sēklu maisījuma",IF($D$1="Portugiesisch - PT","100 g de mistura de sementes pura",IF($D$1="Polnisch - PL","100 g czystej mieszanki nasion",IF($D$1="Rumänisch - RO","100 g amestec pur de semințe",IF($D$1="Spanisch - ES","100 g de mezcla de semillas puras",IF($D$1="Slowenisch - SI","100 g mešanice čistih semen",IF($D$1="Slowakisch - SK","100 g čistej zmesi semien",IF($D$1="Türkisch - TR","100 gr saf tohum karışımı",IF($D$1="Schwedisch - SE","100 g ren fröblandning",IF($D$1="Ungarisch - HU","100 g tiszta magkeverék",IF($D$1="Irisch - IE","100 g meascán síolta íon",IF($D$1="Maltesisch - MT","100 g taħlita ta 'żerriegħa pura",IF($D$1="Isländisch - IS","100 g hrein fræblanda","Achtung"))))))))))))))))))))))))))))</f>
        <v>100 g pure seed mixture</v>
      </c>
      <c r="I134" s="77"/>
      <c r="J134" s="77"/>
      <c r="K134" s="74"/>
      <c r="N134" s="56"/>
      <c r="O134" s="56"/>
      <c r="P134" s="56"/>
      <c r="Q134" s="56"/>
      <c r="R134" s="56"/>
    </row>
    <row r="135" spans="2:18" ht="20.100000000000001" customHeight="1" x14ac:dyDescent="0.25">
      <c r="H135" s="78" t="str">
        <f>IF($D$1="Deutsch - DE","Anleitung zur Anzucht",IF($D$1="Englisch - UK","Instructions for growing",IF($D$1="Bulgarisch - BG","Инструкции за отглеждане",IF($D$1="Kroatisch - HR","Upute za uzgoj",IF($D$1="Tschechisch - CZ","Návod na pěstování",IF($D$1="Dänisch - DK","Instruktioner til dyrkning",IF($D$1="Niederländisch - NL","Instructies voor het kweken",IF($D$1="Französisch - FR","Instructions pour la culture",IF($D$1="Estnisch - EE","Kasvatamise juhised",IF($D$1="Finnisch - FI","Kasvatusohjeet",IF($D$1="Japanisch - JP","成長のための指示",IF($D$1="Italienisch - IT","Istruzioni per la coltivazione",IF($D$1="Griechisch - GR","Οδηγίες για την καλλιέργεια",IF($D$1="Norwegisch - NO","Instruksjoner for dyrking",IF($D$1="Lettisch - LV","Norādījumi audzēšanai",IF($D$1="Litauisch - LT","Auginimo instrukcijos",IF($D$1="Polnisch - PL","Instrukcje uprawy",IF($D$1="Rumänisch - RO","Instrucțiuni pentru creștere",IF($D$1="Portugiesisch - PT","Instruções para crescer",IF($D$1="Slowenisch - SI","Navodila za gojenje",IF($D$1="Slowakisch - SK","Návod na pestovanie",IF($D$1="Spanisch - ES","Instrucciones para crecer",IF($D$1="Ungarisch - HU","Útmutató a termesztéshez",IF($D$1="Türkisch - TR","Büyümek için talimatlar",IF($D$1="Schwedisch - SE","Instruktioner för odling",IF($D$1="Irisch - IE","Treoracha le haghaidh fás",IF($D$1="Isländisch - IS","Leiðbeiningar um ræktun",IF($D$1="Maltesisch - MT","Struzzjonijiet għat-tkabbir","Achtung"))))))))))))))))))))))))))))</f>
        <v>Instructions for growing</v>
      </c>
      <c r="N135" s="56"/>
      <c r="O135" s="56"/>
      <c r="P135" s="56"/>
      <c r="Q135" s="56"/>
      <c r="R135" s="56"/>
    </row>
    <row r="136" spans="2:18" ht="20.100000000000001" customHeight="1" x14ac:dyDescent="0.2">
      <c r="N136" s="56"/>
      <c r="O136" s="56"/>
      <c r="P136" s="56"/>
      <c r="Q136" s="56"/>
      <c r="R136" s="56"/>
    </row>
    <row r="137" spans="2:18" ht="20.100000000000001" customHeight="1" x14ac:dyDescent="0.2">
      <c r="N137" s="56"/>
      <c r="O137" s="56"/>
      <c r="P137" s="56"/>
      <c r="Q137" s="56"/>
      <c r="R137" s="56"/>
    </row>
    <row r="138" spans="2:18" ht="20.100000000000001" customHeight="1" x14ac:dyDescent="0.2">
      <c r="N138" s="56"/>
      <c r="O138" s="56"/>
      <c r="P138" s="56"/>
      <c r="Q138" s="56"/>
      <c r="R138" s="56"/>
    </row>
    <row r="139" spans="2:18" ht="20.100000000000001" customHeight="1" x14ac:dyDescent="0.2">
      <c r="N139" s="56"/>
      <c r="O139" s="56"/>
      <c r="P139" s="56"/>
      <c r="Q139" s="56"/>
      <c r="R139" s="56"/>
    </row>
    <row r="140" spans="2:18" ht="20.100000000000001" customHeight="1" x14ac:dyDescent="0.2">
      <c r="N140" s="56"/>
      <c r="O140" s="56"/>
      <c r="P140" s="56"/>
      <c r="Q140" s="56"/>
      <c r="R140" s="56"/>
    </row>
    <row r="141" spans="2:18" ht="20.100000000000001" customHeight="1" x14ac:dyDescent="0.2">
      <c r="N141" s="56"/>
      <c r="O141" s="56"/>
      <c r="P141" s="56"/>
      <c r="Q141" s="56"/>
      <c r="R141" s="56"/>
    </row>
    <row r="142" spans="2:18" ht="20.100000000000001" customHeight="1" x14ac:dyDescent="0.2">
      <c r="N142" s="56"/>
      <c r="O142" s="56"/>
      <c r="P142" s="56"/>
      <c r="Q142" s="56"/>
      <c r="R142" s="56"/>
    </row>
    <row r="143" spans="2:18" ht="20.100000000000001" customHeight="1" x14ac:dyDescent="0.3">
      <c r="B143" s="73" t="str">
        <f>IF($D$1="Deutsch - DE","Samenbälle",IF($D$1="Englisch - UK","Seed balls",IF($D$1="Kroatisch - HR","Kuglice sa sjemenkama",IF($D$1="Bulgarisch - BG","Семена топки",IF($D$1="Niederländisch - NL","Zaad ballen",IF($D$1="Dänisch - DK","Frøkugler",IF($D$1="Tschechisch - CZ","Semenné kuličky",IF($D$1="Estnisch - EE","Seemnepallid",IF($D$1="Finnisch - FI","Siemenpallot",IF($D$1="Französisch - FR","Boules de graines",IF($D$1="Griechisch - GR","Μπάλες σπόρου",IF($D$1="Italienisch - IT","Palline di semi",IF($D$1="Japanisch - JP","シードボール",IF($D$1="Lettisch - LV","Sēklu bumbiņas",IF($D$1="Litauisch - LT","Sėklų rutuliukai",IF($D$1="Norwegisch - NO","Frøkuler",IF($D$1="Portugiesisch - PT","Bolas de sementes",IF($D$1="Rumänisch - RO","Bile de semințe",IF($D$1="Polnisch - PL","Kulki z nasionami",IF($D$1="Spanisch - ES","Bolas de semillas",IF($D$1="Slowenisch - SI","Semenske kroglice",IF($D$1="Slowakisch - SK","Semenné gule",IF($D$1="Türkisch - TR","Tohum topları",IF($D$1="Schwedisch - SE","Fröbollar",IF($D$1="Ungarisch - HU","Maggolyók",IF($D$1="Irisch - IE","Liathróidí síolta",IF($D$1="Maltesisch - MT","Blalen taż-żerriegħa",IF($D$1="Isländisch - IS","Frækúlur","Achtung"))))))))))))))))))))))))))))</f>
        <v>Seed balls</v>
      </c>
      <c r="N143" s="56"/>
      <c r="O143" s="56"/>
      <c r="P143" s="56"/>
      <c r="Q143" s="56"/>
      <c r="R143" s="56"/>
    </row>
    <row r="144" spans="2:18" ht="20.100000000000001" customHeight="1" x14ac:dyDescent="0.2">
      <c r="N144" s="56"/>
      <c r="O144" s="56"/>
      <c r="P144" s="56"/>
      <c r="Q144" s="56"/>
      <c r="R144" s="56"/>
    </row>
    <row r="145" spans="2:18" ht="20.100000000000001" customHeight="1" x14ac:dyDescent="0.2">
      <c r="H145" s="77" t="str">
        <f>IF($D$1="Deutsch - DE","Größe der Verpackung:",IF($D$1="Englisch - UK","Size of packaging:",IF($D$1="Kroatisch - HR","Veličina pakiranja:",IF($D$1="Bulgarisch - BG","Размер на опаковката:",IF($D$1="Dänisch - DK","Størrelse på emballage:",IF($D$1="Niederländisch - NL","Afmeting verpakking:",IF($D$1="Tschechisch - CZ","Velikost balení:",IF($D$1="Französisch - FR","Taille de l'emballage :",IF($D$1="Finnisch - FI","Pakkauksen koko:",IF($D$1="Estnisch - EE","Pakendi suurus:",IF($D$1="Italienisch - IT","Dimensione della confezione:",IF($D$1="Griechisch - GR","Μέγεθος συσκευασίας:",IF($D$1="Japanisch - JP","パッケージのサイズ:",IF($D$1="Norwegisch - NO","Størrelse på emballasje:",IF($D$1="Lettisch - LV","Iepakojuma izmērs:",IF($D$1="Litauisch - LT","Pakuotės dydis:",IF($D$1="Polnisch - PL","Rozmiar opakowania:",IF($D$1="Rumänisch - RO","Dimensiunea ambalajului:",IF($D$1="Portugiesisch - PT","Tamanho da embalagem:",IF($D$1="Spanisch - ES","Tamaño del embalaje:",IF($D$1="Slowakisch - SK","Veľkosť balenia:",IF($D$1="Slowenisch - SI","Velikost embalaže:",IF($D$1="Ungarisch - HU","A csomagolás mérete:",IF($D$1="Schwedisch - SE","Storlek på förpackningen:",IF($D$1="Türkisch - TR","Ambalajın boyutu:",IF($D$1="Irisch - IE","Méid an phacáistithe:",IF($D$1="Maltesisch - MT","Daqs tal-ippakkjar:",IF($D$1="Isländisch - IS","Stærð umbúða:","Achtung"))))))))))))))))))))))))))))</f>
        <v>Size of packaging:</v>
      </c>
      <c r="I145" s="77"/>
      <c r="J145" s="74"/>
      <c r="L145" s="77" t="s">
        <v>10737</v>
      </c>
      <c r="N145" s="56"/>
      <c r="O145" s="56"/>
      <c r="P145" s="56"/>
      <c r="Q145" s="56"/>
      <c r="R145" s="56"/>
    </row>
    <row r="146" spans="2:18" ht="20.100000000000001" customHeight="1" x14ac:dyDescent="0.2">
      <c r="H146" s="77"/>
      <c r="I146" s="77"/>
      <c r="J146" s="77"/>
      <c r="K146" s="74"/>
      <c r="N146" s="56"/>
      <c r="O146" s="56"/>
      <c r="P146" s="56"/>
      <c r="Q146" s="56"/>
      <c r="R146" s="56"/>
    </row>
    <row r="147" spans="2:18" ht="20.100000000000001" customHeight="1" x14ac:dyDescent="0.2">
      <c r="H147" s="79" t="str">
        <f>IF($D$1="Deutsch - DE","Bestandteile:",IF($D$1="Englisch - UK","Components:",IF($D$1="Kroatisch - HR","Komponente:",IF($D$1="Bulgarisch - BG","Компоненти:",IF($D$1="Tschechisch - CZ","Komponenty:",IF($D$1="Niederländisch - NL","Componenten:",IF($D$1="Dänisch - DK","Komponenter:",IF($D$1="Estnisch - EE","Komponendid:",IF($D$1="Finnisch - FI","Komponentit:",IF($D$1="Französisch - FR","Composants:",IF($D$1="Griechisch - GR","Συστατικά:",IF($D$1="Italienisch - IT","Componenti:",IF($D$1="Japanisch - JP","コンポーネント:",IF($D$1="Litauisch - LT","Komponentai:",IF($D$1="Norwegisch - NO","Komponenter:",IF($D$1="Lettisch - LV","Sastāvdaļas:",IF($D$1="Polnisch - PL","Składniki:",IF($D$1="Rumänisch - RO","Componente:",IF($D$1="Portugiesisch - PT","Componentes:",IF($D$1="Spanisch - ES","Componentes:",IF($D$1="Slowenisch - SI","Sestavine:",IF($D$1="Slowakisch - SK","Komponenty:",IF($D$1="Schwedisch - SE","Komponenter:",IF($D$1="Türkisch - TR","Bileşenler:",IF($D$1="Ungarisch - HU","Alkatrészek:",IF($D$1="Irisch - IE","Comhpháirteanna:",IF($D$1="Isländisch - IS","Íhlutir:",IF($D$1="Maltesisch - MT","Komponenti:","Achtung"))))))))))))))))))))))))))))</f>
        <v>Components:</v>
      </c>
      <c r="I147" s="77"/>
      <c r="J147" s="77"/>
      <c r="K147" s="74"/>
      <c r="N147" s="56"/>
      <c r="O147" s="56"/>
      <c r="P147" s="56"/>
      <c r="Q147" s="56"/>
      <c r="R147" s="56"/>
    </row>
    <row r="148" spans="2:18" ht="20.100000000000001" customHeight="1" x14ac:dyDescent="0.2">
      <c r="H148" s="77" t="str">
        <f>IF($D$1="Deutsch - DE","Drei Samenbälle",IF($D$1="Englisch - UK","Three seed balls",IF($D$1="Bulgarisch - BG","Три семенни топки",IF($D$1="Kroatisch - HR","Tri kuglice sa sjemenkama",IF($D$1="Tschechisch - CZ","Tři kuličky semínek",IF($D$1="Dänisch - DK","Tre frøkugler",IF($D$1="Niederländisch - NL","Drie zaadballen",IF($D$1="Französisch - FR","Trois boules de graines",IF($D$1="Estnisch - EE","Kolm seemnepalli",IF($D$1="Finnisch - FI","Kolme siemenpalloa",IF($D$1="Italienisch - IT","Tre palline di semi",IF($D$1="Japanisch - JP","種玉3個",IF($D$1="Griechisch - GR","Τρεις μπάλες σπόρου",IF($D$1="Litauisch - LT","Trys sėklų rutuliukai",IF($D$1="Norwegisch - NO","Tre frøkuler",IF($D$1="Lettisch - LV","Trīs sēklu bumbiņas",IF($D$1="Portugiesisch - PT","Três bolas de sementes",IF($D$1="Rumänisch - RO","Trei bile de semințe",IF($D$1="Polnisch - PL","Trzy kulki z nasionami",IF($D$1="Slowakisch - SK","Tri semenné gule",IF($D$1="Spanisch - ES","Tres bolas de semillas",IF($D$1="Slowenisch - SI","Tri semenske kroglice",IF($D$1="Ungarisch - HU","Három maggolyó",IF($D$1="Türkisch - TR","Üç tohum topları",IF($D$1="Schwedisch - SE","Tre fröbollar",IF($D$1="Irisch - IE","Trí liathróidí síolta",IF($D$1="Maltesisch - MT","Tliet blalen taż-żerriegħa",IF($D$1="Isländisch - IS","Þrjár frækúlur","Achtung"))))))))))))))))))))))))))))</f>
        <v>Three seed balls</v>
      </c>
      <c r="I148" s="77"/>
      <c r="J148" s="77"/>
      <c r="K148" s="74"/>
      <c r="N148" s="56"/>
      <c r="O148" s="56"/>
      <c r="P148" s="56"/>
      <c r="Q148" s="56"/>
      <c r="R148" s="56"/>
    </row>
    <row r="149" spans="2:18" ht="20.100000000000001" customHeight="1" x14ac:dyDescent="0.25">
      <c r="H149" s="78" t="str">
        <f>IF($D$1="Deutsch - DE","Anleitung zur Anzucht",IF($D$1="Englisch - UK","Instructions for growing",IF($D$1="Bulgarisch - BG","Инструкции за отглеждане",IF($D$1="Kroatisch - HR","Upute za uzgoj",IF($D$1="Tschechisch - CZ","Návod na pěstování",IF($D$1="Dänisch - DK","Instruktioner til dyrkning",IF($D$1="Niederländisch - NL","Instructies voor het kweken",IF($D$1="Französisch - FR","Instructions pour la culture",IF($D$1="Estnisch - EE","Kasvatamise juhised",IF($D$1="Finnisch - FI","Kasvatusohjeet",IF($D$1="Japanisch - JP","成長のための指示",IF($D$1="Italienisch - IT","Istruzioni per la coltivazione",IF($D$1="Griechisch - GR","Οδηγίες για την καλλιέργεια",IF($D$1="Norwegisch - NO","Instruksjoner for dyrking",IF($D$1="Lettisch - LV","Norādījumi audzēšanai",IF($D$1="Litauisch - LT","Auginimo instrukcijos",IF($D$1="Polnisch - PL","Instrukcje uprawy",IF($D$1="Rumänisch - RO","Instrucțiuni pentru creștere",IF($D$1="Portugiesisch - PT","Instruções para crescer",IF($D$1="Slowenisch - SI","Navodila za gojenje",IF($D$1="Slowakisch - SK","Návod na pestovanie",IF($D$1="Spanisch - ES","Instrucciones para crecer",IF($D$1="Ungarisch - HU","Útmutató a termesztéshez",IF($D$1="Türkisch - TR","Büyümek için talimatlar",IF($D$1="Schwedisch - SE","Instruktioner för odling",IF($D$1="Irisch - IE","Treoracha le haghaidh fás",IF($D$1="Isländisch - IS","Leiðbeiningar um ræktun",IF($D$1="Maltesisch - MT","Struzzjonijiet għat-tkabbir","Achtung"))))))))))))))))))))))))))))</f>
        <v>Instructions for growing</v>
      </c>
      <c r="N149" s="56"/>
      <c r="O149" s="56"/>
      <c r="P149" s="56"/>
      <c r="Q149" s="56"/>
      <c r="R149" s="56"/>
    </row>
    <row r="150" spans="2:18" ht="20.100000000000001" customHeight="1" x14ac:dyDescent="0.2">
      <c r="N150" s="56"/>
      <c r="O150" s="56"/>
      <c r="P150" s="56"/>
      <c r="Q150" s="56"/>
      <c r="R150" s="56"/>
    </row>
    <row r="151" spans="2:18" ht="20.100000000000001" customHeight="1" x14ac:dyDescent="0.2">
      <c r="N151" s="56"/>
      <c r="O151" s="56"/>
      <c r="P151" s="56"/>
      <c r="Q151" s="56"/>
      <c r="R151" s="56"/>
    </row>
    <row r="152" spans="2:18" ht="20.100000000000001" customHeight="1" x14ac:dyDescent="0.2">
      <c r="N152" s="56"/>
      <c r="O152" s="56"/>
      <c r="P152" s="56"/>
      <c r="Q152" s="56"/>
      <c r="R152" s="56"/>
    </row>
    <row r="153" spans="2:18" ht="20.100000000000001" customHeight="1" x14ac:dyDescent="0.2">
      <c r="N153" s="56"/>
      <c r="O153" s="56"/>
      <c r="P153" s="56"/>
      <c r="Q153" s="56"/>
      <c r="R153" s="56"/>
    </row>
    <row r="154" spans="2:18" ht="20.100000000000001" customHeight="1" x14ac:dyDescent="0.2">
      <c r="N154" s="56"/>
      <c r="O154" s="56"/>
      <c r="P154" s="56"/>
      <c r="Q154" s="56"/>
      <c r="R154" s="56"/>
    </row>
    <row r="155" spans="2:18" ht="20.100000000000001" customHeight="1" x14ac:dyDescent="0.2">
      <c r="N155" s="56"/>
      <c r="O155" s="56"/>
      <c r="P155" s="56"/>
      <c r="Q155" s="56"/>
      <c r="R155" s="56"/>
    </row>
    <row r="156" spans="2:18" ht="20.100000000000001" customHeight="1" x14ac:dyDescent="0.2">
      <c r="N156" s="56"/>
      <c r="O156" s="56"/>
      <c r="P156" s="56"/>
      <c r="Q156" s="56"/>
      <c r="R156" s="56"/>
    </row>
    <row r="157" spans="2:18" ht="20.100000000000001" customHeight="1" x14ac:dyDescent="0.3">
      <c r="B157" s="73" t="str">
        <f>IF($D$1="Deutsch - DE","Samenbänder",IF($D$1="Englisch - UK","Seed ribbons",IF($D$1="Bulgarisch - BG","Ленти за семена",IF($D$1="Kroatisch - HR","Sjemenske trake",IF($D$1="Niederländisch - NL","Zaad banden",IF($D$1="Tschechisch - CZ","Semenné pásky",IF($D$1="Dänisch - DK","Frøbånd",IF($D$1="Estnisch - EE","Seemneteibid",IF($D$1="Finnisch - FI","Siemennauhat",IF($D$1="Französisch - FR","Bandes de graines",IF($D$1="Japanisch - JP","種子テープ",IF($D$1="Italienisch - IT","Nastri di semi",IF($D$1="Griechisch - GR","Σποροταινίες",IF($D$1="Norwegisch - NO","Frøbånd",IF($D$1="Litauisch - LT","Sėklų juostos",IF($D$1="Lettisch - LV","Sēklu lentes",IF($D$1="Portugiesisch - PT","Fitas de sementes",IF($D$1="Rumänisch - RO","Benzi de semințe",IF($D$1="Polnisch - PL","Taśmy nasienne",IF($D$1="Slowakisch - SK","Semenné pásky",IF($D$1="Spanisch - ES","Cintas de semillas",IF($D$1="Slowenisch - SI","Semenski trakovi",IF($D$1="Türkisch - TR","Tohum bantları",IF($D$1="Ungarisch - HU","Vetőmag szalagok",IF($D$1="Schwedisch - SE","Fröband",IF($D$1="Isländisch - IS","Fræbönd",IF($D$1="Maltesisch - MT","Tejps taż-żerriegħa",IF($D$1="Irisch - IE","Téipeanna síolta","Achtung"))))))))))))))))))))))))))))</f>
        <v>Seed ribbons</v>
      </c>
      <c r="N157" s="56"/>
      <c r="O157" s="56"/>
      <c r="P157" s="56"/>
      <c r="Q157" s="56"/>
      <c r="R157" s="56"/>
    </row>
    <row r="158" spans="2:18" ht="20.100000000000001" customHeight="1" x14ac:dyDescent="0.2">
      <c r="N158" s="56"/>
      <c r="O158" s="56"/>
      <c r="P158" s="56"/>
      <c r="Q158" s="56"/>
      <c r="R158" s="56"/>
    </row>
    <row r="159" spans="2:18" ht="20.100000000000001" customHeight="1" x14ac:dyDescent="0.2">
      <c r="H159" s="77" t="str">
        <f>IF($D$1="Deutsch - DE","Größe der Verpackung:",IF($D$1="Englisch - UK","Size of packaging:",IF($D$1="Kroatisch - HR","Veličina pakiranja:",IF($D$1="Bulgarisch - BG","Размер на опаковката:",IF($D$1="Dänisch - DK","Størrelse på emballage:",IF($D$1="Niederländisch - NL","Afmeting verpakking:",IF($D$1="Tschechisch - CZ","Velikost balení:",IF($D$1="Französisch - FR","Taille de l'emballage :",IF($D$1="Finnisch - FI","Pakkauksen koko:",IF($D$1="Estnisch - EE","Pakendi suurus:",IF($D$1="Italienisch - IT","Dimensione della confezione:",IF($D$1="Griechisch - GR","Μέγεθος συσκευασίας:",IF($D$1="Japanisch - JP","パッケージのサイズ:",IF($D$1="Norwegisch - NO","Størrelse på emballasje:",IF($D$1="Lettisch - LV","Iepakojuma izmērs:",IF($D$1="Litauisch - LT","Pakuotės dydis:",IF($D$1="Polnisch - PL","Rozmiar opakowania:",IF($D$1="Rumänisch - RO","Dimensiunea ambalajului:",IF($D$1="Portugiesisch - PT","Tamanho da embalagem:",IF($D$1="Spanisch - ES","Tamaño del embalaje:",IF($D$1="Slowakisch - SK","Veľkosť balenia:",IF($D$1="Slowenisch - SI","Velikost embalaže:",IF($D$1="Ungarisch - HU","A csomagolás mérete:",IF($D$1="Schwedisch - SE","Storlek på förpackningen:",IF($D$1="Türkisch - TR","Ambalajın boyutu:",IF($D$1="Irisch - IE","Méid an phacáistithe:",IF($D$1="Maltesisch - MT","Daqs tal-ippakkjar:",IF($D$1="Isländisch - IS","Stærð umbúða:","Achtung"))))))))))))))))))))))))))))</f>
        <v>Size of packaging:</v>
      </c>
      <c r="I159" s="77"/>
      <c r="J159" s="74"/>
      <c r="L159" s="77" t="s">
        <v>10732</v>
      </c>
      <c r="N159" s="56"/>
      <c r="O159" s="56"/>
      <c r="P159" s="56"/>
      <c r="Q159" s="56"/>
      <c r="R159" s="56"/>
    </row>
    <row r="160" spans="2:18" ht="20.100000000000001" customHeight="1" x14ac:dyDescent="0.2">
      <c r="H160" s="77"/>
      <c r="I160" s="77"/>
      <c r="J160" s="77"/>
      <c r="K160" s="74"/>
      <c r="N160" s="56"/>
      <c r="O160" s="56"/>
      <c r="P160" s="56"/>
      <c r="Q160" s="56"/>
      <c r="R160" s="56"/>
    </row>
    <row r="161" spans="2:18" ht="20.100000000000001" customHeight="1" x14ac:dyDescent="0.2">
      <c r="H161" s="79" t="str">
        <f>IF($D$1="Deutsch - DE","Bestandteile:",IF($D$1="Englisch - UK","Components:",IF($D$1="Kroatisch - HR","Komponente:",IF($D$1="Bulgarisch - BG","Компоненти:",IF($D$1="Tschechisch - CZ","Komponenty:",IF($D$1="Niederländisch - NL","Componenten:",IF($D$1="Dänisch - DK","Komponenter:",IF($D$1="Estnisch - EE","Komponendid:",IF($D$1="Finnisch - FI","Komponentit:",IF($D$1="Französisch - FR","Composants:",IF($D$1="Griechisch - GR","Συστατικά:",IF($D$1="Italienisch - IT","Componenti:",IF($D$1="Japanisch - JP","コンポーネント:",IF($D$1="Litauisch - LT","Komponentai:",IF($D$1="Norwegisch - NO","Komponenter:",IF($D$1="Lettisch - LV","Sastāvdaļas:",IF($D$1="Polnisch - PL","Składniki:",IF($D$1="Rumänisch - RO","Componente:",IF($D$1="Portugiesisch - PT","Componentes:",IF($D$1="Spanisch - ES","Componentes:",IF($D$1="Slowenisch - SI","Sestavine:",IF($D$1="Slowakisch - SK","Komponenty:",IF($D$1="Schwedisch - SE","Komponenter:",IF($D$1="Türkisch - TR","Bileşenler:",IF($D$1="Ungarisch - HU","Alkatrészek:",IF($D$1="Irisch - IE","Comhpháirteanna:",IF($D$1="Isländisch - IS","Íhlutir:",IF($D$1="Maltesisch - MT","Komponenti:","Achtung"))))))))))))))))))))))))))))</f>
        <v>Components:</v>
      </c>
      <c r="I161" s="77"/>
      <c r="J161" s="77"/>
      <c r="K161" s="74"/>
      <c r="N161" s="56"/>
      <c r="O161" s="56"/>
      <c r="P161" s="56"/>
      <c r="Q161" s="56"/>
      <c r="R161" s="56"/>
    </row>
    <row r="162" spans="2:18" ht="20.100000000000001" customHeight="1" x14ac:dyDescent="0.2">
      <c r="H162" s="77" t="str">
        <f>IF($D$1="Deutsch - DE","Je nach Sorte 5 Meter Saatband in 3 Streifen oder als Saatplatte 80 x 10 cm",IF($D$1="Englisch - UK","Depending on the variety, 5 meters of seed tape in 3 strips or as a seed plate 80 x 10 cm",IF($D$1="Kroatisch - HR","Ovisno o sorti, 5 metara sjetvene trake u 3 trake ili kao sjetvena ploča 80 x 10 cm",IF($D$1="Bulgarisch - BG","В зависимост от сорта, 5 метра лента за семена на 3 ленти или като плоча за семена 80 x 10 cm",IF($D$1="Dänisch - DK","Alt efter sort 5 meter frøtape i 3 strimler eller som frøplade 80 x 10 cm",IF($D$1="Tschechisch - CZ","V závislosti na odrůdě 5 metrů výsevní pásky ve 3 pásech nebo jako výsevní deska 80 x 10 cm",IF($D$1="Niederländisch - NL","Afhankelijk van de soort 5 meter zaadlint in 3 stroken of als zaaibord 80 x 10 cm",IF($D$1="Finnisch - FI","Lajikkeesta riippuen 5 metriä kylvöteippiä 3 nauhana tai kylvölautasena 80 x 10 cm",IF($D$1="Französisch - FR","Selon la variété, 5 mètres de ruban de semences en 3 bandes ou en plaque de semis 80 x 10 cm",IF($D$1="Estnisch - EE","Olenevalt sordist 5 meetrit seemneteipi 3 ribana või külvitaldrikuna 80 x 10 cm",IF($D$1="Italienisch - IT","A seconda della varietà, 5 metri di nastro per semi in 3 strisce o come piatto per semi 80 x 10 cm",IF($D$1="Griechisch - GR","Ανάλογα με την ποικιλία, 5 μέτρα σποροταινία σε 3 λωρίδες ή ως πλάκα σποράς 80 x 10 cm",IF($D$1="Japanisch - JP","品種に応じて、5 メートルのシード テープを 3 つのストリップに、またはシード プレートとして 80 x 10 cm",IF($D$1="Lettisch - LV","Atkarībā no šķirnes 5 metri sēklu lentes 3 sloksnēs vai kā sēklu plāksne 80 x 10 cm",IF($D$1="Norwegisch - NO","Avhengig av sort, 5 meter frøtape i 3 strimler eller som frøplate 80 x 10 cm",IF($D$1="Litauisch - LT","Priklausomai nuo veislės, 5 metrai sėklų juostos 3 juostelėmis arba kaip sėklų plokštelė 80 x 10 cm",IF($D$1="Rumänisch - RO","În funcție de soi, 5 metri bandă de semințe în 3 benzi sau ca placă de semințe 80 x 10 cm",IF($D$1="Polnisch - PL","W zależności od odmiany 5 metrów taśmy nasiennej w 3 paskach lub jako talerz nasienny 80 x 10 cm",IF($D$1="Portugiesisch - PT","Dependendo da variedade, 5 metros de fita de sementes em 3 tiras ou como prato de sementes 80 x 10 cm",IF($D$1="Slowenisch - SI","Odvisno od sorte 5 metrov semenskega traku v 3 pasovih ali kot setvena plošča 80 x 10 cm",IF($D$1="Slowakisch - SK","V závislosti od odrody 5 metrov výsevnej pásky v 3 pásoch alebo ako výsevný tanier 80 x 10 cm",IF($D$1="Spanisch - ES","Según la variedad, 5 metros de cinta de semillas en 3 tiras o como plato de semillas de 80 x 10 cm",IF($D$1="Türkisch - TR","Çeşide bağlı olarak 5 metre tohum bandı 3 şerit halinde veya tohum tablası olarak 80 x 10 cm",IF($D$1="Ungarisch - HU","Fajtatól függően 5 méter vetőszalag 3 csíkban vagy vetőlemezként 80 x 10 cm",IF($D$1="Schwedisch - SE","Beroende på sort, 5 meter frötejp i 3 remsor eller som fröplatta 80 x 10 cm",IF($D$1="Isländisch - IS","Það fer eftir tegundinni, 5 metrar af fræbandi í 3 strimlum eða sem fræplata 80 x 10 cm",IF($D$1="Irisch - IE","Ag brath ar an éagsúlacht, 5 méadar de théip síolta i 3 stiallacha nó mar phláta síolta 80 x 10 cm",IF($D$1="Maltesisch - MT","Skont il-varjetà, 5 metri ta 'tejp taż-żerriegħa fi 3 strixxi jew bħala pjanċa taż-żerriegħa 80 x 10 ċm","Achtung"))))))))))))))))))))))))))))</f>
        <v>Depending on the variety, 5 meters of seed tape in 3 strips or as a seed plate 80 x 10 cm</v>
      </c>
      <c r="I162" s="77"/>
      <c r="J162" s="77"/>
      <c r="K162" s="74"/>
      <c r="N162" s="56"/>
      <c r="O162" s="56"/>
      <c r="P162" s="56"/>
      <c r="Q162" s="56"/>
      <c r="R162" s="56"/>
    </row>
    <row r="163" spans="2:18" ht="20.100000000000001" customHeight="1" x14ac:dyDescent="0.25">
      <c r="H163" s="78" t="str">
        <f>IF($D$1="Deutsch - DE","Anleitung zur Anzucht",IF($D$1="Englisch - UK","Instructions for growing",IF($D$1="Bulgarisch - BG","Инструкции за отглеждане",IF($D$1="Kroatisch - HR","Upute za uzgoj",IF($D$1="Tschechisch - CZ","Návod na pěstování",IF($D$1="Dänisch - DK","Instruktioner til dyrkning",IF($D$1="Niederländisch - NL","Instructies voor het kweken",IF($D$1="Französisch - FR","Instructions pour la culture",IF($D$1="Estnisch - EE","Kasvatamise juhised",IF($D$1="Finnisch - FI","Kasvatusohjeet",IF($D$1="Japanisch - JP","成長のための指示",IF($D$1="Italienisch - IT","Istruzioni per la coltivazione",IF($D$1="Griechisch - GR","Οδηγίες για την καλλιέργεια",IF($D$1="Norwegisch - NO","Instruksjoner for dyrking",IF($D$1="Lettisch - LV","Norādījumi audzēšanai",IF($D$1="Litauisch - LT","Auginimo instrukcijos",IF($D$1="Polnisch - PL","Instrukcje uprawy",IF($D$1="Rumänisch - RO","Instrucțiuni pentru creștere",IF($D$1="Portugiesisch - PT","Instruções para crescer",IF($D$1="Slowenisch - SI","Navodila za gojenje",IF($D$1="Slowakisch - SK","Návod na pestovanie",IF($D$1="Spanisch - ES","Instrucciones para crecer",IF($D$1="Ungarisch - HU","Útmutató a termesztéshez",IF($D$1="Türkisch - TR","Büyümek için talimatlar",IF($D$1="Schwedisch - SE","Instruktioner för odling",IF($D$1="Irisch - IE","Treoracha le haghaidh fás",IF($D$1="Isländisch - IS","Leiðbeiningar um ræktun",IF($D$1="Maltesisch - MT","Struzzjonijiet għat-tkabbir","Achtung"))))))))))))))))))))))))))))</f>
        <v>Instructions for growing</v>
      </c>
      <c r="N163" s="56"/>
      <c r="O163" s="56"/>
      <c r="P163" s="56"/>
      <c r="Q163" s="56"/>
      <c r="R163" s="56"/>
    </row>
    <row r="164" spans="2:18" ht="20.100000000000001" customHeight="1" x14ac:dyDescent="0.2">
      <c r="N164" s="56"/>
      <c r="O164" s="56"/>
      <c r="P164" s="56"/>
      <c r="Q164" s="56"/>
      <c r="R164" s="56"/>
    </row>
    <row r="165" spans="2:18" ht="20.100000000000001" customHeight="1" x14ac:dyDescent="0.2">
      <c r="N165" s="56"/>
      <c r="O165" s="56"/>
      <c r="P165" s="56"/>
      <c r="Q165" s="56"/>
      <c r="R165" s="56"/>
    </row>
    <row r="166" spans="2:18" ht="20.100000000000001" customHeight="1" x14ac:dyDescent="0.2">
      <c r="N166" s="56"/>
      <c r="O166" s="56"/>
      <c r="P166" s="56"/>
      <c r="Q166" s="56"/>
      <c r="R166" s="56"/>
    </row>
    <row r="167" spans="2:18" ht="20.100000000000001" customHeight="1" x14ac:dyDescent="0.2">
      <c r="N167" s="56"/>
      <c r="O167" s="56"/>
      <c r="P167" s="56"/>
      <c r="Q167" s="56"/>
      <c r="R167" s="56"/>
    </row>
    <row r="168" spans="2:18" ht="20.100000000000001" customHeight="1" x14ac:dyDescent="0.2">
      <c r="N168" s="56"/>
      <c r="O168" s="56"/>
      <c r="P168" s="56"/>
      <c r="Q168" s="56"/>
      <c r="R168" s="56"/>
    </row>
    <row r="169" spans="2:18" ht="20.100000000000001" customHeight="1" x14ac:dyDescent="0.2">
      <c r="N169" s="56"/>
      <c r="O169" s="56"/>
      <c r="P169" s="56"/>
      <c r="Q169" s="56"/>
      <c r="R169" s="56"/>
    </row>
    <row r="170" spans="2:18" ht="20.100000000000001" customHeight="1" x14ac:dyDescent="0.2">
      <c r="N170" s="56"/>
      <c r="O170" s="56"/>
      <c r="P170" s="56"/>
      <c r="Q170" s="56"/>
      <c r="R170" s="56"/>
    </row>
    <row r="171" spans="2:18" ht="20.100000000000001" customHeight="1" x14ac:dyDescent="0.3">
      <c r="B171" s="73" t="str">
        <f>IF($D$1="Deutsch - DE","Keimsprossen Starter Set",IF($D$1="Englisch - UK","Sprouts Starter Set",IF($D$1="Kroatisch - HR","Sprouts početni set",IF($D$1="Bulgarisch - BG","Стартов комплект Sprouts",IF($D$1="Tschechisch - CZ","Startovací sada Sprouts",IF($D$1="Niederländisch - NL","Spruitjes starterset",IF($D$1="Dänisch - DK","Spirer Starter Sæt",IF($D$1="Französisch - FR","Kit de démarrage Sprouts",IF($D$1="Finnisch - FI","Sprouts aloitussarja",IF($D$1="Estnisch - EE","Sprouts stardikomplekt",IF($D$1="Italienisch - IT","Set iniziale di germogli",IF($D$1="Japanisch - JP","もやしスターターセット",IF($D$1="Griechisch - GR","Σετ εκκίνησης βλαστών",IF($D$1="Litauisch - LT","Sprouts starterio rinkinys",IF($D$1="Lettisch - LV","Kāpostu starta komplekts",IF($D$1="Norwegisch - NO","Spirer startsett",IF($D$1="Rumänisch - RO","Set de start Sprouts",IF($D$1="Portugiesisch - PT","Conjunto inicial de brotos",IF($D$1="Polnisch - PL","Zestaw startowy kiełków",IF($D$1="Slowakisch - SK","Sprouts Starter Set",IF($D$1="Slowenisch - SI","Začetni set Sprouts",IF($D$1="Spanisch - ES","Juego de iniciación de brotes",IF($D$1="Schwedisch - SE","Groddar Starter Set",IF($D$1="Ungarisch - HU","Sprouts indítókészlet",IF($D$1="Türkisch - TR","Filiz Başlangıç ​​Seti",IF($D$1="Isländisch - IS","Spíra byrjendasett",IF($D$1="Irisch - IE","Socraigh Tosaitheoir Sprouts",IF($D$1="Maltesisch - MT","Sprouts Starter Set","Achtung"))))))))))))))))))))))))))))</f>
        <v>Sprouts Starter Set</v>
      </c>
      <c r="N171" s="56"/>
      <c r="O171" s="56"/>
      <c r="P171" s="56"/>
      <c r="Q171" s="56"/>
      <c r="R171" s="56"/>
    </row>
    <row r="172" spans="2:18" ht="20.100000000000001" customHeight="1" x14ac:dyDescent="0.2">
      <c r="B172" s="77" t="str">
        <f>IF($D$1="Deutsch - DE","Keimsprossen Glas und drei Sorten Keimsprossen",IF($D$1="Englisch - UK","Sprouts Glass and three kinds of Sprouts",IF($D$1="Bulgarisch - BG","Sprouts Glass и три вида Sprouts",IF($D$1="Kroatisch - HR","Sprouts Staklo i tri vrste Sprouts",IF($D$1="Tschechisch - CZ","Sprouts Sklo a tři druhy Sprouts",IF($D$1="Niederländisch - NL","Spruiten Glas en drie soorten Spruiten",IF($D$1="Dänisch - DK","Spirer Glas og tre slags Spirer",IF($D$1="Französisch - FR","Verre de germes et trois sortes de germes",IF($D$1="Finnisch - FI","Ituja Lasi ja kolmenlaisia ​​versoja",IF($D$1="Estnisch - EE","Kapsad Klaas ja kolme tüüpi idud",IF($D$1="Italienisch - IT","Sprouts Glass e tre tipi di Sprouts",IF($D$1="Griechisch - GR","Sprouts Γυαλί και τριών ειδών Sprouts",IF($D$1="Japanisch - JP","もやしグラスと3種のもやし",IF($D$1="Norwegisch - NO","Spirer Glass og tre typer Spirer",IF($D$1="Lettisch - LV","Asni Stikls un trīs veidu asni",IF($D$1="Litauisch - LT","Stiklas Stiklas ir trijų rūšių daigai",IF($D$1="Portugiesisch - PT","Sprouts Glass e três tipos de Sprouts",IF($D$1="Polnisch - PL","Kiełki Szkło i trzy rodzaje Kiełki",IF($D$1="Rumänisch - RO","Sprouts Glass și trei tipuri de Sprouts",IF($D$1="Slowakisch - SK","Sprouts Glass a tri druhy Sprouts",IF($D$1="Spanisch - ES","Sprouts Glass y tres tipos de Sprouts",IF($D$1="Slowenisch - SI","Sprouts Glass in tri vrste Sprouts",IF($D$1="Ungarisch - HU","Csírák Üveg és háromféle hajtás",IF($D$1="Türkisch - TR","Filiz Camı ve üç çeşit Filiz",IF($D$1="Schwedisch - SE","Groddar Glas och tre sorters Groddar",IF($D$1="Maltesisch - MT","Sprouts Ħġieġ u tliet tipi ta 'Sprouts",IF($D$1="Irisch - IE","Sprouts Gloine agus trí chineál Sprouts",IF($D$1="Isländisch - IS","Spíra Gler og þrjár tegundir af spíra","Achtung"))))))))))))))))))))))))))))</f>
        <v>Sprouts Glass and three kinds of Sprouts</v>
      </c>
      <c r="N172" s="56"/>
      <c r="O172" s="56"/>
      <c r="P172" s="56"/>
      <c r="Q172" s="56"/>
      <c r="R172" s="56"/>
    </row>
    <row r="173" spans="2:18" ht="20.100000000000001" customHeight="1" x14ac:dyDescent="0.2">
      <c r="B173" s="77" t="str">
        <f>IF($D$1="Deutsch - DE","Größe der Verpackung:",IF($D$1="Englisch - UK","Size of packaging:",IF($D$1="Kroatisch - HR","Veličina pakiranja:",IF($D$1="Bulgarisch - BG","Размер на опаковката:",IF($D$1="Dänisch - DK","Størrelse på emballage:",IF($D$1="Niederländisch - NL","Afmeting verpakking:",IF($D$1="Tschechisch - CZ","Velikost balení:",IF($D$1="Französisch - FR","Taille de l'emballage :",IF($D$1="Finnisch - FI","Pakkauksen koko:",IF($D$1="Estnisch - EE","Pakendi suurus:",IF($D$1="Italienisch - IT","Dimensione della confezione:",IF($D$1="Griechisch - GR","Μέγεθος συσκευασίας:",IF($D$1="Japanisch - JP","パッケージのサイズ:",IF($D$1="Norwegisch - NO","Størrelse på emballasje:",IF($D$1="Lettisch - LV","Iepakojuma izmērs:",IF($D$1="Litauisch - LT","Pakuotės dydis:",IF($D$1="Polnisch - PL","Rozmiar opakowania:",IF($D$1="Rumänisch - RO","Dimensiunea ambalajului:",IF($D$1="Portugiesisch - PT","Tamanho da embalagem:",IF($D$1="Spanisch - ES","Tamaño del embalaje:",IF($D$1="Slowakisch - SK","Veľkosť balenia:",IF($D$1="Slowenisch - SI","Velikost embalaže:",IF($D$1="Ungarisch - HU","A csomagolás mérete:",IF($D$1="Schwedisch - SE","Storlek på förpackningen:",IF($D$1="Türkisch - TR","Ambalajın boyutu:",IF($D$1="Irisch - IE","Méid an phacáistithe:",IF($D$1="Maltesisch - MT","Daqs tal-ippakkjar:",IF($D$1="Isländisch - IS","Stærð umbúða:","Achtung"))))))))))))))))))))))))))))</f>
        <v>Size of packaging:</v>
      </c>
      <c r="C173" s="77"/>
      <c r="D173" s="74"/>
      <c r="E173" s="77" t="s">
        <v>10733</v>
      </c>
      <c r="N173" s="56"/>
      <c r="O173" s="56"/>
      <c r="P173" s="56"/>
      <c r="Q173" s="56"/>
      <c r="R173" s="56"/>
    </row>
    <row r="174" spans="2:18" ht="20.100000000000001" customHeight="1" x14ac:dyDescent="0.2">
      <c r="N174" s="56"/>
      <c r="O174" s="56"/>
      <c r="P174" s="56"/>
      <c r="Q174" s="56"/>
      <c r="R174" s="56"/>
    </row>
    <row r="175" spans="2:18" ht="20.100000000000001" customHeight="1" x14ac:dyDescent="0.2">
      <c r="N175" s="56"/>
      <c r="O175" s="56"/>
      <c r="P175" s="56"/>
      <c r="Q175" s="56"/>
      <c r="R175" s="56"/>
    </row>
    <row r="176" spans="2:18" ht="20.100000000000001" customHeight="1" x14ac:dyDescent="0.2">
      <c r="N176" s="56"/>
      <c r="O176" s="56"/>
      <c r="P176" s="56"/>
      <c r="Q176" s="56"/>
      <c r="R176" s="56"/>
    </row>
    <row r="177" spans="2:18" ht="20.100000000000001" customHeight="1" x14ac:dyDescent="0.2">
      <c r="N177" s="56"/>
      <c r="O177" s="56"/>
      <c r="P177" s="56"/>
      <c r="Q177" s="56"/>
      <c r="R177" s="56"/>
    </row>
    <row r="178" spans="2:18" ht="20.100000000000001" customHeight="1" x14ac:dyDescent="0.2">
      <c r="N178" s="56"/>
      <c r="O178" s="56"/>
      <c r="P178" s="56"/>
      <c r="Q178" s="56"/>
      <c r="R178" s="56"/>
    </row>
    <row r="179" spans="2:18" ht="20.100000000000001" customHeight="1" x14ac:dyDescent="0.2">
      <c r="N179" s="56"/>
      <c r="O179" s="56"/>
      <c r="P179" s="56"/>
      <c r="Q179" s="56"/>
      <c r="R179" s="56"/>
    </row>
    <row r="180" spans="2:18" ht="20.100000000000001" customHeight="1" x14ac:dyDescent="0.2">
      <c r="N180" s="56"/>
      <c r="O180" s="56"/>
      <c r="P180" s="56"/>
      <c r="Q180" s="56"/>
      <c r="R180" s="56"/>
    </row>
    <row r="181" spans="2:18" ht="20.100000000000001" customHeight="1" x14ac:dyDescent="0.2">
      <c r="N181" s="56"/>
      <c r="O181" s="56"/>
      <c r="P181" s="56"/>
      <c r="Q181" s="56"/>
      <c r="R181" s="56"/>
    </row>
    <row r="182" spans="2:18" ht="20.100000000000001" customHeight="1" x14ac:dyDescent="0.2">
      <c r="N182" s="56"/>
      <c r="O182" s="56"/>
      <c r="P182" s="56"/>
      <c r="Q182" s="56"/>
      <c r="R182" s="56"/>
    </row>
    <row r="183" spans="2:18" ht="20.100000000000001" customHeight="1" x14ac:dyDescent="0.2">
      <c r="N183" s="56"/>
      <c r="O183" s="56"/>
      <c r="P183" s="56"/>
      <c r="Q183" s="56"/>
      <c r="R183" s="56"/>
    </row>
    <row r="184" spans="2:18" ht="20.100000000000001" customHeight="1" x14ac:dyDescent="0.2">
      <c r="N184" s="56"/>
      <c r="O184" s="56"/>
      <c r="P184" s="56"/>
      <c r="Q184" s="56"/>
      <c r="R184" s="56"/>
    </row>
    <row r="185" spans="2:18" ht="20.100000000000001" customHeight="1" x14ac:dyDescent="0.2">
      <c r="N185" s="56"/>
      <c r="O185" s="56"/>
      <c r="P185" s="56"/>
      <c r="Q185" s="56"/>
      <c r="R185" s="56"/>
    </row>
    <row r="186" spans="2:18" ht="20.100000000000001" customHeight="1" x14ac:dyDescent="0.2">
      <c r="N186" s="56"/>
      <c r="O186" s="56"/>
      <c r="P186" s="56"/>
      <c r="Q186" s="56"/>
      <c r="R186" s="56"/>
    </row>
    <row r="187" spans="2:18" ht="20.100000000000001" customHeight="1" x14ac:dyDescent="0.3">
      <c r="B187" s="73" t="str">
        <f>IF($D$1="Deutsch - DE","Keimsprossen",IF($D$1="Bulgarisch - BG","Кълнове",IF($D$1="Kroatisch - HR","Klice",IF($D$1="Englisch - UK","Sprouts",IF($D$1="Tschechisch - CZ","Klíčky",IF($D$1="Niederländisch - NL","Spruiten",IF($D$1="Dänisch - DK","Spirer",IF($D$1="Estnisch - EE","Võrsed",IF($D$1="Finnisch - FI","Ituja",IF($D$1="Französisch - FR","Choux",IF($D$1="Italienisch - IT","Germogli",IF($D$1="Japanisch - JP","スプラウト",IF($D$1="Griechisch - GR","Βλαστάρια",IF($D$1="Lettisch - LV","Asni",IF($D$1="Norwegisch - NO","Spirer",IF($D$1="Litauisch - LT","Daigai",IF($D$1="Portugiesisch - PT","Brotos",IF($D$1="Polnisch - PL","Kiełki",IF($D$1="Rumänisch - RO","Muguri",IF($D$1="Spanisch - ES","Coles",IF($D$1="Slowenisch - SI","Kalčki",IF($D$1="Slowakisch - SK","Klíčky",IF($D$1="Schwedisch - SE","Groddar",IF($D$1="Ungarisch - HU","Hajtások",IF($D$1="Türkisch - TR","Filizler",IF($D$1="Isländisch - IS","Spíra",IF($D$1="Maltesisch - MT","Sprouts",IF($D$1="Irisch - IE","Sprouts","Achtung"))))))))))))))))))))))))))))</f>
        <v>Sprouts</v>
      </c>
      <c r="N187" s="56"/>
      <c r="O187" s="56"/>
      <c r="P187" s="56"/>
      <c r="Q187" s="56"/>
      <c r="R187" s="56"/>
    </row>
    <row r="188" spans="2:18" ht="20.100000000000001" customHeight="1" x14ac:dyDescent="0.2">
      <c r="N188" s="56"/>
      <c r="O188" s="56"/>
      <c r="P188" s="56"/>
      <c r="Q188" s="56"/>
      <c r="R188" s="56"/>
    </row>
    <row r="189" spans="2:18" ht="20.100000000000001" customHeight="1" x14ac:dyDescent="0.2">
      <c r="H189" s="77" t="str">
        <f>IF($D$1="Deutsch - DE","Größe der Verpackung:",IF($D$1="Englisch - UK","Size of packaging:",IF($D$1="Kroatisch - HR","Veličina pakiranja:",IF($D$1="Bulgarisch - BG","Размер на опаковката:",IF($D$1="Dänisch - DK","Størrelse på emballage:",IF($D$1="Niederländisch - NL","Afmeting verpakking:",IF($D$1="Tschechisch - CZ","Velikost balení:",IF($D$1="Französisch - FR","Taille de l'emballage :",IF($D$1="Finnisch - FI","Pakkauksen koko:",IF($D$1="Estnisch - EE","Pakendi suurus:",IF($D$1="Italienisch - IT","Dimensione della confezione:",IF($D$1="Griechisch - GR","Μέγεθος συσκευασίας:",IF($D$1="Japanisch - JP","パッケージのサイズ:",IF($D$1="Norwegisch - NO","Størrelse på emballasje:",IF($D$1="Lettisch - LV","Iepakojuma izmērs:",IF($D$1="Litauisch - LT","Pakuotės dydis:",IF($D$1="Polnisch - PL","Rozmiar opakowania:",IF($D$1="Rumänisch - RO","Dimensiunea ambalajului:",IF($D$1="Portugiesisch - PT","Tamanho da embalagem:",IF($D$1="Spanisch - ES","Tamaño del embalaje:",IF($D$1="Slowakisch - SK","Veľkosť balenia:",IF($D$1="Slowenisch - SI","Velikost embalaže:",IF($D$1="Ungarisch - HU","A csomagolás mérete:",IF($D$1="Schwedisch - SE","Storlek på förpackningen:",IF($D$1="Türkisch - TR","Ambalajın boyutu:",IF($D$1="Irisch - IE","Méid an phacáistithe:",IF($D$1="Maltesisch - MT","Daqs tal-ippakkjar:",IF($D$1="Isländisch - IS","Stærð umbúða:","Achtung"))))))))))))))))))))))))))))</f>
        <v>Size of packaging:</v>
      </c>
      <c r="I189" s="77"/>
      <c r="J189" s="74"/>
      <c r="L189" s="77" t="s">
        <v>10731</v>
      </c>
      <c r="N189" s="56"/>
      <c r="O189" s="56"/>
      <c r="P189" s="56"/>
      <c r="Q189" s="56"/>
      <c r="R189" s="56"/>
    </row>
    <row r="190" spans="2:18" ht="20.100000000000001" customHeight="1" x14ac:dyDescent="0.2">
      <c r="H190" s="77"/>
      <c r="I190" s="77"/>
      <c r="J190" s="77"/>
      <c r="K190" s="74"/>
      <c r="N190" s="56"/>
      <c r="O190" s="56"/>
      <c r="P190" s="56"/>
      <c r="Q190" s="56"/>
      <c r="R190" s="56"/>
    </row>
    <row r="191" spans="2:18" ht="20.100000000000001" customHeight="1" x14ac:dyDescent="0.2">
      <c r="H191" s="79" t="str">
        <f>IF($D$1="Deutsch - DE","Bestandteile:",IF($D$1="Englisch - UK","Components:",IF($D$1="Kroatisch - HR","Komponente:",IF($D$1="Bulgarisch - BG","Компоненти:",IF($D$1="Tschechisch - CZ","Komponenty:",IF($D$1="Niederländisch - NL","Componenten:",IF($D$1="Dänisch - DK","Komponenter:",IF($D$1="Estnisch - EE","Komponendid:",IF($D$1="Finnisch - FI","Komponentit:",IF($D$1="Französisch - FR","Composants:",IF($D$1="Griechisch - GR","Συστατικά:",IF($D$1="Italienisch - IT","Componenti:",IF($D$1="Japanisch - JP","コンポーネント:",IF($D$1="Litauisch - LT","Komponentai:",IF($D$1="Norwegisch - NO","Komponenter:",IF($D$1="Lettisch - LV","Sastāvdaļas:",IF($D$1="Polnisch - PL","Składniki:",IF($D$1="Rumänisch - RO","Componente:",IF($D$1="Portugiesisch - PT","Componentes:",IF($D$1="Spanisch - ES","Componentes:",IF($D$1="Slowenisch - SI","Sestavine:",IF($D$1="Slowakisch - SK","Komponenty:",IF($D$1="Schwedisch - SE","Komponenter:",IF($D$1="Türkisch - TR","Bileşenler:",IF($D$1="Ungarisch - HU","Alkatrészek:",IF($D$1="Irisch - IE","Comhpháirteanna:",IF($D$1="Isländisch - IS","Íhlutir:",IF($D$1="Maltesisch - MT","Komponenti:","Achtung"))))))))))))))))))))))))))))</f>
        <v>Components:</v>
      </c>
      <c r="I191" s="77"/>
      <c r="J191" s="77"/>
      <c r="K191" s="74"/>
      <c r="N191" s="56"/>
      <c r="O191" s="56"/>
      <c r="P191" s="56"/>
      <c r="Q191" s="56"/>
      <c r="R191" s="56"/>
    </row>
    <row r="192" spans="2:18" ht="20.100000000000001" customHeight="1" x14ac:dyDescent="0.2">
      <c r="H192" s="77" t="str">
        <f>IF($D$1="Deutsch - DE","50 g BIO Keimsprossen",IF($D$1="Englisch - UK","50 g ORGANIC sprouts",IF($D$1="Kroatisch - HR","50 g ORGANSKIH klica",IF($D$1="Bulgarisch - BG","50 гр. БИО кълнове",IF($D$1="Dänisch - DK","50 g ØKOLOGISKE spirer",IF($D$1="Niederländisch - NL","50 g BIO spruitjes",IF($D$1="Tschechisch - CZ","50 g BIO klíčků",IF($D$1="Estnisch - EE","50 g MAHE idusid",IF($D$1="Französisch - FR","50 g de germes BIO",IF($D$1="Finnisch - FI","50 g LUOMU ituja",IF($D$1="Italienisch - IT","50 g di germogli BIO",IF($D$1="Griechisch - GR","50 g ΒΙΟΛΟΓΙΚΑ φύτρα",IF($D$1="Japanisch - JP","オーガニックもやし 50g",IF($D$1="Litauisch - LT","50 g EKOLOGIŠKŲ daigų",IF($D$1="Lettisch - LV","50 g bioloģisko asnu",IF($D$1="Norwegisch - NO","50 g ØKOLOGISKE spirer",IF($D$1="Portugiesisch - PT","50 g de brotos ORGÂNICOS",IF($D$1="Rumänisch - RO","50 g muguri BIO",IF($D$1="Polnisch - PL","50 g Kiełki ORGANICZNE",IF($D$1="Slowakisch - SK","50 g BIO klíčkov",IF($D$1="Slowenisch - SI","50 g BIO kalčkov",IF($D$1="Spanisch - ES","50 g de brotes BIO",IF($D$1="Türkisch - TR","50 gr ORGANİK filiz",IF($D$1="Ungarisch - HU","50 g BIO csíra",IF($D$1="Schwedisch - SE","50 g EKOLOGISKA groddar",IF($D$1="Isländisch - IS","50 g LÍFRÆNIR spíra",IF($D$1="Irisch - IE","50 g sprouts ORGÁNACHA",IF($D$1="Maltesisch - MT","50 g sprouts ORGANIĊI","Achtung"))))))))))))))))))))))))))))</f>
        <v>50 g ORGANIC sprouts</v>
      </c>
      <c r="I192" s="77"/>
      <c r="J192" s="77"/>
      <c r="K192" s="74"/>
      <c r="N192" s="56"/>
      <c r="O192" s="56"/>
      <c r="P192" s="56"/>
      <c r="Q192" s="56"/>
      <c r="R192" s="56"/>
    </row>
    <row r="193" spans="2:18" ht="20.100000000000001" customHeight="1" x14ac:dyDescent="0.25">
      <c r="H193" s="78" t="str">
        <f>IF($D$1="Deutsch - DE","Anleitung zur Anzucht",IF($D$1="Englisch - UK","Instructions for growing",IF($D$1="Bulgarisch - BG","Инструкции за отглеждане",IF($D$1="Kroatisch - HR","Upute za uzgoj",IF($D$1="Tschechisch - CZ","Návod na pěstování",IF($D$1="Dänisch - DK","Instruktioner til dyrkning",IF($D$1="Niederländisch - NL","Instructies voor het kweken",IF($D$1="Französisch - FR","Instructions pour la culture",IF($D$1="Estnisch - EE","Kasvatamise juhised",IF($D$1="Finnisch - FI","Kasvatusohjeet",IF($D$1="Japanisch - JP","成長のための指示",IF($D$1="Italienisch - IT","Istruzioni per la coltivazione",IF($D$1="Griechisch - GR","Οδηγίες για την καλλιέργεια",IF($D$1="Norwegisch - NO","Instruksjoner for dyrking",IF($D$1="Lettisch - LV","Norādījumi audzēšanai",IF($D$1="Litauisch - LT","Auginimo instrukcijos",IF($D$1="Polnisch - PL","Instrukcje uprawy",IF($D$1="Rumänisch - RO","Instrucțiuni pentru creștere",IF($D$1="Portugiesisch - PT","Instruções para crescer",IF($D$1="Slowenisch - SI","Navodila za gojenje",IF($D$1="Slowakisch - SK","Návod na pestovanie",IF($D$1="Spanisch - ES","Instrucciones para crecer",IF($D$1="Ungarisch - HU","Útmutató a termesztéshez",IF($D$1="Türkisch - TR","Büyümek için talimatlar",IF($D$1="Schwedisch - SE","Instruktioner för odling",IF($D$1="Irisch - IE","Treoracha le haghaidh fás",IF($D$1="Isländisch - IS","Leiðbeiningar um ræktun",IF($D$1="Maltesisch - MT","Struzzjonijiet għat-tkabbir","Achtung"))))))))))))))))))))))))))))</f>
        <v>Instructions for growing</v>
      </c>
      <c r="N193" s="56"/>
      <c r="O193" s="56"/>
      <c r="P193" s="56"/>
      <c r="Q193" s="56"/>
      <c r="R193" s="56"/>
    </row>
    <row r="194" spans="2:18" ht="20.100000000000001" customHeight="1" x14ac:dyDescent="0.2">
      <c r="N194" s="56"/>
      <c r="O194" s="56"/>
      <c r="P194" s="56"/>
      <c r="Q194" s="56"/>
      <c r="R194" s="56"/>
    </row>
    <row r="195" spans="2:18" ht="20.100000000000001" customHeight="1" x14ac:dyDescent="0.2">
      <c r="N195" s="56"/>
      <c r="O195" s="56"/>
      <c r="P195" s="56"/>
      <c r="Q195" s="56"/>
      <c r="R195" s="56"/>
    </row>
    <row r="196" spans="2:18" ht="20.100000000000001" customHeight="1" x14ac:dyDescent="0.2">
      <c r="N196" s="56"/>
      <c r="O196" s="56"/>
      <c r="P196" s="56"/>
      <c r="Q196" s="56"/>
      <c r="R196" s="56"/>
    </row>
    <row r="197" spans="2:18" ht="20.100000000000001" customHeight="1" x14ac:dyDescent="0.2">
      <c r="N197" s="56"/>
      <c r="O197" s="56"/>
      <c r="P197" s="56"/>
      <c r="Q197" s="56"/>
      <c r="R197" s="56"/>
    </row>
    <row r="198" spans="2:18" ht="20.100000000000001" customHeight="1" x14ac:dyDescent="0.2">
      <c r="N198" s="56"/>
      <c r="O198" s="56"/>
      <c r="P198" s="56"/>
      <c r="Q198" s="56"/>
      <c r="R198" s="56"/>
    </row>
    <row r="199" spans="2:18" ht="20.100000000000001" customHeight="1" x14ac:dyDescent="0.2">
      <c r="N199" s="56"/>
      <c r="O199" s="56"/>
      <c r="P199" s="56"/>
      <c r="Q199" s="56"/>
      <c r="R199" s="56"/>
    </row>
    <row r="200" spans="2:18" ht="20.100000000000001" customHeight="1" x14ac:dyDescent="0.2">
      <c r="N200" s="56"/>
      <c r="O200" s="56"/>
      <c r="P200" s="56"/>
      <c r="Q200" s="56"/>
      <c r="R200" s="56"/>
    </row>
    <row r="201" spans="2:18" ht="20.100000000000001" customHeight="1" x14ac:dyDescent="0.3">
      <c r="B201" s="73" t="str">
        <f>IF($D$1="Deutsch - DE","Tierfutter",IF($D$1="Englisch - UK","Animal feed",IF($D$1="Kroatisch - HR","Hrana za životinje",IF($D$1="Bulgarisch - BG","Храна за животни",IF($D$1="Tschechisch - CZ","Krmivo pro zvířata",IF($D$1="Dänisch - DK","Dyrefoder",IF($D$1="Niederländisch - NL","Diereneten",IF($D$1="Finnisch - FI","Eläinten rehu",IF($D$1="Estnisch - EE","Loomatoit",IF($D$1="Französisch - FR","L'alimentation animale",IF($D$1="Griechisch - GR","Ζωοτροφή",IF($D$1="Italienisch - IT","Cibo per animali",IF($D$1="Japanisch - JP","動物飼料",IF($D$1="Norwegisch - NO","Dyrefôr",IF($D$1="Litauisch - LT","Gyvūnų pašaras",IF($D$1="Lettisch - LV","Dzīvnieku barība",IF($D$1="Portugiesisch - PT","Alimentação animal",IF($D$1="Rumänisch - RO","Hrana animalelor",IF($D$1="Polnisch - PL","Karma dla zwierząt",IF($D$1="Spanisch - ES","Alimentación animal",IF($D$1="Slowakisch - SK","Jedlo pre zvieratá",IF($D$1="Slowenisch - SI","Krma za živali",IF($D$1="Ungarisch - HU","Állat eledel",IF($D$1="Türkisch - TR","Hayvan yemi",IF($D$1="Schwedisch - SE","Djurfoder",IF($D$1="Maltesisch - MT","Għalf għall-annimali",IF($D$1="Isländisch - IS","Dýrafóður",IF($D$1="Irisch - IE","Beatha ainmhithe","Achtung"))))))))))))))))))))))))))))</f>
        <v>Animal feed</v>
      </c>
      <c r="N201" s="56"/>
      <c r="O201" s="56"/>
      <c r="P201" s="56"/>
      <c r="Q201" s="56"/>
      <c r="R201" s="56"/>
    </row>
    <row r="202" spans="2:18" ht="20.100000000000001" customHeight="1" x14ac:dyDescent="0.2">
      <c r="N202" s="56"/>
      <c r="O202" s="56"/>
      <c r="P202" s="56"/>
      <c r="Q202" s="56"/>
      <c r="R202" s="56"/>
    </row>
    <row r="203" spans="2:18" ht="20.100000000000001" customHeight="1" x14ac:dyDescent="0.2">
      <c r="H203" s="77" t="str">
        <f>IF($D$1="Deutsch - DE","Größe der Verpackung:",IF($D$1="Englisch - UK","Size of packaging:",IF($D$1="Kroatisch - HR","Veličina pakiranja:",IF($D$1="Bulgarisch - BG","Размер на опаковката:",IF($D$1="Dänisch - DK","Størrelse på emballage:",IF($D$1="Niederländisch - NL","Afmeting verpakking:",IF($D$1="Tschechisch - CZ","Velikost balení:",IF($D$1="Französisch - FR","Taille de l'emballage :",IF($D$1="Finnisch - FI","Pakkauksen koko:",IF($D$1="Estnisch - EE","Pakendi suurus:",IF($D$1="Italienisch - IT","Dimensione della confezione:",IF($D$1="Griechisch - GR","Μέγεθος συσκευασίας:",IF($D$1="Japanisch - JP","パッケージのサイズ:",IF($D$1="Norwegisch - NO","Størrelse på emballasje:",IF($D$1="Lettisch - LV","Iepakojuma izmērs:",IF($D$1="Litauisch - LT","Pakuotės dydis:",IF($D$1="Polnisch - PL","Rozmiar opakowania:",IF($D$1="Rumänisch - RO","Dimensiunea ambalajului:",IF($D$1="Portugiesisch - PT","Tamanho da embalagem:",IF($D$1="Spanisch - ES","Tamaño del embalaje:",IF($D$1="Slowakisch - SK","Veľkosť balenia:",IF($D$1="Slowenisch - SI","Velikost embalaže:",IF($D$1="Ungarisch - HU","A csomagolás mérete:",IF($D$1="Schwedisch - SE","Storlek på förpackningen:",IF($D$1="Türkisch - TR","Ambalajın boyutu:",IF($D$1="Irisch - IE","Méid an phacáistithe:",IF($D$1="Maltesisch - MT","Daqs tal-ippakkjar:",IF($D$1="Isländisch - IS","Stærð umbúða:","Achtung"))))))))))))))))))))))))))))</f>
        <v>Size of packaging:</v>
      </c>
      <c r="I203" s="77"/>
      <c r="J203" s="74"/>
      <c r="L203" s="77" t="s">
        <v>10734</v>
      </c>
      <c r="N203" s="56"/>
      <c r="O203" s="56"/>
      <c r="P203" s="56"/>
      <c r="Q203" s="56"/>
      <c r="R203" s="56"/>
    </row>
    <row r="204" spans="2:18" ht="20.100000000000001" customHeight="1" x14ac:dyDescent="0.2">
      <c r="H204" s="77"/>
      <c r="I204" s="77"/>
      <c r="J204" s="77"/>
      <c r="K204" s="74"/>
      <c r="N204" s="56"/>
      <c r="O204" s="56"/>
      <c r="P204" s="56"/>
      <c r="Q204" s="56"/>
      <c r="R204" s="56"/>
    </row>
    <row r="205" spans="2:18" ht="20.100000000000001" customHeight="1" x14ac:dyDescent="0.2">
      <c r="H205" s="79" t="str">
        <f>IF($D$1="Deutsch - DE","Bestandteile:",IF($D$1="Englisch - UK","Components:",IF($D$1="Kroatisch - HR","Komponente:",IF($D$1="Bulgarisch - BG","Компоненти:",IF($D$1="Tschechisch - CZ","Komponenty:",IF($D$1="Niederländisch - NL","Componenten:",IF($D$1="Dänisch - DK","Komponenter:",IF($D$1="Estnisch - EE","Komponendid:",IF($D$1="Finnisch - FI","Komponentit:",IF($D$1="Französisch - FR","Composants:",IF($D$1="Griechisch - GR","Συστατικά:",IF($D$1="Italienisch - IT","Componenti:",IF($D$1="Japanisch - JP","コンポーネント:",IF($D$1="Litauisch - LT","Komponentai:",IF($D$1="Norwegisch - NO","Komponenter:",IF($D$1="Lettisch - LV","Sastāvdaļas:",IF($D$1="Polnisch - PL","Składniki:",IF($D$1="Rumänisch - RO","Componente:",IF($D$1="Portugiesisch - PT","Componentes:",IF($D$1="Spanisch - ES","Componentes:",IF($D$1="Slowenisch - SI","Sestavine:",IF($D$1="Slowakisch - SK","Komponenty:",IF($D$1="Schwedisch - SE","Komponenter:",IF($D$1="Türkisch - TR","Bileşenler:",IF($D$1="Ungarisch - HU","Alkatrészek:",IF($D$1="Irisch - IE","Comhpháirteanna:",IF($D$1="Isländisch - IS","Íhlutir:",IF($D$1="Maltesisch - MT","Komponenti:","Achtung"))))))))))))))))))))))))))))</f>
        <v>Components:</v>
      </c>
      <c r="I205" s="77"/>
      <c r="J205" s="77"/>
      <c r="K205" s="74"/>
      <c r="N205" s="56"/>
      <c r="O205" s="56"/>
      <c r="P205" s="56"/>
      <c r="Q205" s="56"/>
      <c r="R205" s="56"/>
    </row>
    <row r="206" spans="2:18" ht="20.100000000000001" customHeight="1" x14ac:dyDescent="0.2">
      <c r="H206" s="77" t="str">
        <f>IF($D$1="Deutsch - DE","50 g - 250 g Leckereien für Kaninchen, Hamster, Meerschweinchen, Hühner, Igel und Eichhörnchen",IF($D$1="Englisch - UK","50g - 250g treats for rabbits, hamsters, guinea pigs, chickens, hedgehogs and squirrels",IF($D$1="Kroatisch - HR","50g - 250g poslastice za kuniće, hrčke, zamorce, piliće, ježeve i vjeverice",IF($D$1="Bulgarisch - BG","50g - 250g лакомства за зайци, хамстери, морски свинчета, пилета, таралежи и катерици",IF($D$1="Dänisch - DK","50g - 250g godbidder til kaniner, hamstere, marsvin, høns, pindsvin og egern",IF($D$1="Tschechisch - CZ","50g - 250g pamlsky pro králíky, křečky, morčata, slepice, ježky a veverky",IF($D$1="Niederländisch - NL","50g - 250g snacks voor konijnen, hamsters, cavia's, kippen, egels en eekhoorns",IF($D$1="Finnisch - FI","50g - 250g herkkuja kaneille, hamstereille, marsuille, kanoille, siileille ja oraville",IF($D$1="Estnisch - EE","50g - 250g maiused küülikutele, hamstritele, merisigadele, kanadele, siilidele ja oravatele",IF($D$1="Französisch - FR","50g - 250g friandises pour lapins, hamsters, cobayes, poules, hérissons et écureuils",IF($D$1="Japanisch - JP","50g - 250g ウサギ、ハムスター、モルモット、ニワトリ、ハリネズミ、リス用のおやつ",IF($D$1="Griechisch - GR","50g - 250g λιχουδιές για κουνέλια, χάμστερ, ινδικά χοιρίδια, κοτόπουλα, σκαντζόχοιρους και σκίουρους",IF($D$1="Italienisch - IT","Dolcetti da 50g - 250g per conigli, criceti, porcellini d'India, galline, ricci e scoiattoli",IF($D$1="Litauisch - LT","50g - 250g skanėstai triušiams, žiurkėnams, jūrų kiaulytėms, vištoms, ežiams ir voverėms",IF($D$1="Norwegisch - NO","50g - 250g godbiter til kaniner, hamstere, marsvin, høner, pinnsvin og ekorn",IF($D$1="Lettisch - LV","50g - 250g gardumi trušiem, kāmjiem, jūrascūciņām, vistām, ežiem un vāverēm",IF($D$1="Rumänisch - RO","50g - 250g delicii pentru iepuri, hamsteri, cobai, pui, arici si veverite",IF($D$1="Portugiesisch - PT","50g - 250g guloseimas para coelhos, hamsters, porquinhos da índia, galinhas, ouriços e esquilos",IF($D$1="Polnisch - PL","50g - 250g smakołyków dla królików, chomików, świnek morskich, kurczaków, jeży i wiewiórek",IF($D$1="Slowakisch - SK","50g - 250g maškrty pre králiky, škrečky, morčatá, sliepky, ježkov a veveričky",IF($D$1="Spanisch - ES","50g - 250g golosinas para conejos, hámsteres, cobayas, gallinas, erizos y ardillas",IF($D$1="Slowenisch - SI","50g - 250g priboljški za zajce, hrčke, morske prašičke, piščance, ježe in veverice",IF($D$1="Schwedisch - SE","50g - 250g godsaker för kaniner, hamstrar, marsvin, kycklingar, igelkottar och ekorrar",IF($D$1="Türkisch - TR","Tavşanlar, hamsterler, kobaylar, tavuklar, kirpiler ve sincaplar için 50 gr - 250 gr ödül",IF($D$1="Ungarisch - HU","50g - 250g csemege nyulaknak, hörcsögöknek, tengerimalacoknak, csirkéknek, sündisznóknak és mókusoknak",IF($D$1="Irisch - IE","50g - 250g bréidín le haghaidh coiníní, hamsters, muca guine, sicíní, gráinneoga agus ioraí",IF($D$1="Maltesisch - MT","50g - 250g kura għall-fniek, ħamsters, fniek tal-Indi, tiġieġ, qanfud u squirils",IF($D$1="Isländisch - IS","50g - 250g meðlæti fyrir kanínur, hamstra, naggrísi, hænur, broddgelta og íkorna","Achtung"))))))))))))))))))))))))))))</f>
        <v>50g - 250g treats for rabbits, hamsters, guinea pigs, chickens, hedgehogs and squirrels</v>
      </c>
      <c r="I206" s="77"/>
      <c r="J206" s="77"/>
      <c r="K206" s="74"/>
      <c r="N206" s="56"/>
      <c r="O206" s="56"/>
      <c r="P206" s="56"/>
      <c r="Q206" s="56"/>
      <c r="R206" s="56"/>
    </row>
    <row r="207" spans="2:18" ht="20.100000000000001" customHeight="1" x14ac:dyDescent="0.2">
      <c r="N207" s="56"/>
      <c r="O207" s="56"/>
      <c r="P207" s="56"/>
      <c r="Q207" s="56"/>
      <c r="R207" s="56"/>
    </row>
    <row r="208" spans="2:18" ht="20.100000000000001" customHeight="1" x14ac:dyDescent="0.2">
      <c r="N208" s="56"/>
      <c r="O208" s="56"/>
      <c r="P208" s="56"/>
      <c r="Q208" s="56"/>
      <c r="R208" s="56"/>
    </row>
    <row r="209" spans="14:18" ht="20.100000000000001" customHeight="1" x14ac:dyDescent="0.2">
      <c r="N209" s="56"/>
      <c r="O209" s="56"/>
      <c r="P209" s="56"/>
      <c r="Q209" s="56"/>
      <c r="R209" s="56"/>
    </row>
    <row r="210" spans="14:18" ht="20.100000000000001" customHeight="1" x14ac:dyDescent="0.2">
      <c r="N210" s="56"/>
      <c r="O210" s="56"/>
      <c r="P210" s="56"/>
      <c r="Q210" s="56"/>
      <c r="R210" s="56"/>
    </row>
    <row r="211" spans="14:18" ht="20.100000000000001" customHeight="1" x14ac:dyDescent="0.2">
      <c r="N211" s="56"/>
      <c r="O211" s="56"/>
      <c r="P211" s="56"/>
      <c r="Q211" s="56"/>
      <c r="R211" s="56"/>
    </row>
    <row r="212" spans="14:18" ht="20.100000000000001" customHeight="1" x14ac:dyDescent="0.2">
      <c r="N212" s="56"/>
      <c r="O212" s="56"/>
      <c r="P212" s="56"/>
      <c r="Q212" s="56"/>
      <c r="R212" s="56"/>
    </row>
    <row r="213" spans="14:18" ht="20.100000000000001" customHeight="1" x14ac:dyDescent="0.2">
      <c r="N213" s="56"/>
      <c r="O213" s="56"/>
      <c r="P213" s="56"/>
      <c r="Q213" s="56"/>
      <c r="R213" s="56"/>
    </row>
    <row r="214" spans="14:18" ht="20.100000000000001" customHeight="1" x14ac:dyDescent="0.2">
      <c r="N214" s="56"/>
      <c r="O214" s="56"/>
      <c r="P214" s="56"/>
      <c r="Q214" s="56"/>
      <c r="R214" s="56"/>
    </row>
    <row r="215" spans="14:18" ht="20.100000000000001" customHeight="1" x14ac:dyDescent="0.2">
      <c r="N215" s="56"/>
      <c r="O215" s="56"/>
      <c r="P215" s="56"/>
      <c r="Q215" s="56"/>
      <c r="R215" s="56"/>
    </row>
    <row r="216" spans="14:18" ht="20.100000000000001" customHeight="1" x14ac:dyDescent="0.2">
      <c r="N216" s="56"/>
      <c r="O216" s="56"/>
      <c r="P216" s="56"/>
      <c r="Q216" s="56"/>
      <c r="R216" s="56"/>
    </row>
    <row r="217" spans="14:18" ht="20.100000000000001" customHeight="1" x14ac:dyDescent="0.2">
      <c r="N217" s="56"/>
      <c r="O217" s="56"/>
      <c r="P217" s="56"/>
      <c r="Q217" s="56"/>
      <c r="R217" s="56"/>
    </row>
    <row r="218" spans="14:18" ht="20.100000000000001" customHeight="1" x14ac:dyDescent="0.2">
      <c r="N218" s="56"/>
      <c r="O218" s="56"/>
      <c r="P218" s="56"/>
      <c r="Q218" s="56"/>
      <c r="R218" s="56"/>
    </row>
    <row r="219" spans="14:18" ht="20.100000000000001" customHeight="1" x14ac:dyDescent="0.2">
      <c r="N219" s="56"/>
      <c r="O219" s="56"/>
      <c r="P219" s="56"/>
      <c r="Q219" s="56"/>
      <c r="R219" s="56"/>
    </row>
    <row r="220" spans="14:18" ht="20.100000000000001" customHeight="1" x14ac:dyDescent="0.2">
      <c r="N220" s="56"/>
      <c r="O220" s="56"/>
      <c r="P220" s="56"/>
      <c r="Q220" s="56"/>
      <c r="R220" s="56"/>
    </row>
    <row r="221" spans="14:18" ht="20.100000000000001" customHeight="1" x14ac:dyDescent="0.2">
      <c r="N221" s="56"/>
      <c r="O221" s="56"/>
      <c r="P221" s="56"/>
      <c r="Q221" s="56"/>
      <c r="R221" s="56"/>
    </row>
    <row r="222" spans="14:18" ht="20.100000000000001" customHeight="1" x14ac:dyDescent="0.2">
      <c r="N222" s="56"/>
      <c r="O222" s="56"/>
      <c r="P222" s="56"/>
      <c r="Q222" s="56"/>
      <c r="R222" s="56"/>
    </row>
    <row r="223" spans="14:18" ht="20.100000000000001" customHeight="1" x14ac:dyDescent="0.2">
      <c r="N223" s="56"/>
      <c r="O223" s="56"/>
      <c r="P223" s="56"/>
      <c r="Q223" s="56"/>
      <c r="R223" s="56"/>
    </row>
    <row r="224" spans="14:18" ht="20.100000000000001" customHeight="1" x14ac:dyDescent="0.2">
      <c r="N224" s="56"/>
      <c r="O224" s="56"/>
      <c r="P224" s="56"/>
      <c r="Q224" s="56"/>
      <c r="R224" s="56"/>
    </row>
    <row r="225" spans="14:18" ht="20.100000000000001" customHeight="1" x14ac:dyDescent="0.2">
      <c r="N225" s="56"/>
      <c r="O225" s="56"/>
      <c r="P225" s="56"/>
      <c r="Q225" s="56"/>
      <c r="R225" s="56"/>
    </row>
    <row r="226" spans="14:18" ht="20.100000000000001" customHeight="1" x14ac:dyDescent="0.2">
      <c r="N226" s="56"/>
      <c r="O226" s="56"/>
      <c r="P226" s="56"/>
      <c r="Q226" s="56"/>
      <c r="R226" s="56"/>
    </row>
    <row r="227" spans="14:18" ht="20.100000000000001" customHeight="1" x14ac:dyDescent="0.2">
      <c r="N227" s="56"/>
      <c r="O227" s="56"/>
      <c r="P227" s="56"/>
      <c r="Q227" s="56"/>
      <c r="R227" s="56"/>
    </row>
    <row r="228" spans="14:18" ht="20.100000000000001" customHeight="1" x14ac:dyDescent="0.2">
      <c r="N228" s="56"/>
      <c r="O228" s="56"/>
      <c r="P228" s="56"/>
      <c r="Q228" s="56"/>
      <c r="R228" s="56"/>
    </row>
    <row r="229" spans="14:18" ht="20.100000000000001" customHeight="1" x14ac:dyDescent="0.2">
      <c r="N229" s="56"/>
      <c r="O229" s="56"/>
      <c r="P229" s="56"/>
      <c r="Q229" s="56"/>
      <c r="R229" s="56"/>
    </row>
    <row r="230" spans="14:18" ht="20.100000000000001" customHeight="1" x14ac:dyDescent="0.2">
      <c r="N230" s="56"/>
      <c r="O230" s="56"/>
      <c r="P230" s="56"/>
      <c r="Q230" s="56"/>
      <c r="R230" s="56"/>
    </row>
    <row r="231" spans="14:18" ht="20.100000000000001" customHeight="1" x14ac:dyDescent="0.2">
      <c r="N231" s="56"/>
      <c r="O231" s="56"/>
      <c r="P231" s="56"/>
      <c r="Q231" s="56"/>
      <c r="R231" s="56"/>
    </row>
    <row r="232" spans="14:18" ht="20.100000000000001" customHeight="1" x14ac:dyDescent="0.2">
      <c r="N232" s="56"/>
      <c r="O232" s="56"/>
      <c r="P232" s="56"/>
      <c r="Q232" s="56"/>
      <c r="R232" s="56"/>
    </row>
    <row r="233" spans="14:18" ht="20.100000000000001" customHeight="1" x14ac:dyDescent="0.2">
      <c r="N233" s="56"/>
      <c r="O233" s="56"/>
      <c r="P233" s="56"/>
      <c r="Q233" s="56"/>
      <c r="R233" s="56"/>
    </row>
    <row r="234" spans="14:18" ht="20.100000000000001" customHeight="1" x14ac:dyDescent="0.2">
      <c r="N234" s="56"/>
      <c r="O234" s="56"/>
      <c r="P234" s="56"/>
      <c r="Q234" s="56"/>
      <c r="R234" s="56"/>
    </row>
    <row r="235" spans="14:18" ht="20.100000000000001" customHeight="1" x14ac:dyDescent="0.2">
      <c r="N235" s="56"/>
      <c r="O235" s="56"/>
      <c r="P235" s="56"/>
      <c r="Q235" s="56"/>
      <c r="R235" s="56"/>
    </row>
    <row r="236" spans="14:18" ht="20.100000000000001" customHeight="1" x14ac:dyDescent="0.2">
      <c r="N236" s="56"/>
      <c r="O236" s="56"/>
      <c r="P236" s="56"/>
      <c r="Q236" s="56"/>
      <c r="R236" s="56"/>
    </row>
    <row r="237" spans="14:18" ht="20.100000000000001" customHeight="1" x14ac:dyDescent="0.2">
      <c r="N237" s="56"/>
      <c r="O237" s="56"/>
      <c r="P237" s="56"/>
      <c r="Q237" s="56"/>
      <c r="R237" s="56"/>
    </row>
    <row r="238" spans="14:18" ht="20.100000000000001" customHeight="1" x14ac:dyDescent="0.2">
      <c r="N238" s="56"/>
      <c r="O238" s="56"/>
      <c r="P238" s="56"/>
      <c r="Q238" s="56"/>
      <c r="R238" s="56"/>
    </row>
    <row r="239" spans="14:18" ht="20.100000000000001" customHeight="1" x14ac:dyDescent="0.2">
      <c r="N239" s="56"/>
      <c r="O239" s="56"/>
      <c r="P239" s="56"/>
      <c r="Q239" s="56"/>
      <c r="R239" s="56"/>
    </row>
    <row r="240" spans="14:18" ht="20.100000000000001" customHeight="1" x14ac:dyDescent="0.2">
      <c r="N240" s="56"/>
      <c r="O240" s="56"/>
      <c r="P240" s="56"/>
      <c r="Q240" s="56"/>
      <c r="R240" s="56"/>
    </row>
    <row r="241" spans="14:18" ht="20.100000000000001" customHeight="1" x14ac:dyDescent="0.2">
      <c r="N241" s="56"/>
      <c r="O241" s="56"/>
      <c r="P241" s="56"/>
      <c r="Q241" s="56"/>
      <c r="R241" s="56"/>
    </row>
    <row r="242" spans="14:18" ht="20.100000000000001" customHeight="1" x14ac:dyDescent="0.2">
      <c r="N242" s="56"/>
      <c r="O242" s="56"/>
      <c r="P242" s="56"/>
      <c r="Q242" s="56"/>
      <c r="R242" s="56"/>
    </row>
    <row r="243" spans="14:18" ht="20.100000000000001" customHeight="1" x14ac:dyDescent="0.2">
      <c r="N243" s="56"/>
      <c r="O243" s="56"/>
      <c r="P243" s="56"/>
      <c r="Q243" s="56"/>
      <c r="R243" s="56"/>
    </row>
    <row r="244" spans="14:18" ht="20.100000000000001" customHeight="1" x14ac:dyDescent="0.2">
      <c r="N244" s="56"/>
      <c r="O244" s="56"/>
      <c r="P244" s="56"/>
      <c r="Q244" s="56"/>
      <c r="R244" s="56"/>
    </row>
    <row r="245" spans="14:18" ht="20.100000000000001" customHeight="1" x14ac:dyDescent="0.2">
      <c r="N245" s="56"/>
      <c r="O245" s="56"/>
      <c r="P245" s="56"/>
      <c r="Q245" s="56"/>
      <c r="R245" s="56"/>
    </row>
    <row r="246" spans="14:18" ht="20.100000000000001" customHeight="1" x14ac:dyDescent="0.2">
      <c r="N246" s="56"/>
      <c r="O246" s="56"/>
      <c r="P246" s="56"/>
      <c r="Q246" s="56"/>
      <c r="R246" s="56"/>
    </row>
    <row r="247" spans="14:18" ht="20.100000000000001" customHeight="1" x14ac:dyDescent="0.2">
      <c r="N247" s="56"/>
      <c r="O247" s="56"/>
      <c r="P247" s="56"/>
      <c r="Q247" s="56"/>
      <c r="R247" s="56"/>
    </row>
    <row r="248" spans="14:18" ht="20.100000000000001" customHeight="1" x14ac:dyDescent="0.2">
      <c r="N248" s="56"/>
      <c r="O248" s="56"/>
      <c r="P248" s="56"/>
      <c r="Q248" s="56"/>
      <c r="R248" s="56"/>
    </row>
    <row r="249" spans="14:18" ht="20.100000000000001" customHeight="1" x14ac:dyDescent="0.2">
      <c r="N249" s="56"/>
      <c r="O249" s="56"/>
      <c r="P249" s="56"/>
      <c r="Q249" s="56"/>
      <c r="R249" s="56"/>
    </row>
    <row r="250" spans="14:18" ht="20.100000000000001" customHeight="1" x14ac:dyDescent="0.2">
      <c r="N250" s="56"/>
      <c r="O250" s="56"/>
      <c r="P250" s="56"/>
      <c r="Q250" s="56"/>
      <c r="R250" s="56"/>
    </row>
    <row r="251" spans="14:18" ht="20.100000000000001" customHeight="1" x14ac:dyDescent="0.2">
      <c r="N251" s="56"/>
      <c r="O251" s="56"/>
      <c r="P251" s="56"/>
      <c r="Q251" s="56"/>
      <c r="R251" s="56"/>
    </row>
    <row r="252" spans="14:18" ht="20.100000000000001" customHeight="1" x14ac:dyDescent="0.2">
      <c r="N252" s="56"/>
      <c r="O252" s="56"/>
      <c r="P252" s="56"/>
      <c r="Q252" s="56"/>
      <c r="R252" s="56"/>
    </row>
    <row r="253" spans="14:18" ht="20.100000000000001" customHeight="1" x14ac:dyDescent="0.2">
      <c r="N253" s="56"/>
      <c r="O253" s="56"/>
      <c r="P253" s="56"/>
      <c r="Q253" s="56"/>
      <c r="R253" s="56"/>
    </row>
    <row r="254" spans="14:18" ht="20.100000000000001" customHeight="1" x14ac:dyDescent="0.2">
      <c r="N254" s="56"/>
      <c r="O254" s="56"/>
      <c r="P254" s="56"/>
      <c r="Q254" s="56"/>
      <c r="R254" s="56"/>
    </row>
    <row r="255" spans="14:18" ht="20.100000000000001" customHeight="1" x14ac:dyDescent="0.2">
      <c r="N255" s="56"/>
      <c r="O255" s="56"/>
      <c r="P255" s="56"/>
      <c r="Q255" s="56"/>
      <c r="R255" s="56"/>
    </row>
    <row r="256" spans="14:18" ht="20.100000000000001" customHeight="1" x14ac:dyDescent="0.2">
      <c r="N256" s="56"/>
      <c r="O256" s="56"/>
      <c r="P256" s="56"/>
      <c r="Q256" s="56"/>
      <c r="R256" s="56"/>
    </row>
    <row r="257" spans="14:18" ht="20.100000000000001" customHeight="1" x14ac:dyDescent="0.2">
      <c r="N257" s="56"/>
      <c r="O257" s="56"/>
      <c r="P257" s="56"/>
      <c r="Q257" s="56"/>
      <c r="R257" s="56"/>
    </row>
    <row r="258" spans="14:18" ht="20.100000000000001" customHeight="1" x14ac:dyDescent="0.2">
      <c r="N258" s="56"/>
      <c r="O258" s="56"/>
      <c r="P258" s="56"/>
      <c r="Q258" s="56"/>
      <c r="R258" s="56"/>
    </row>
    <row r="259" spans="14:18" ht="20.100000000000001" customHeight="1" x14ac:dyDescent="0.2">
      <c r="N259" s="56"/>
      <c r="O259" s="56"/>
      <c r="P259" s="56"/>
      <c r="Q259" s="56"/>
      <c r="R259" s="56"/>
    </row>
    <row r="260" spans="14:18" ht="20.100000000000001" customHeight="1" x14ac:dyDescent="0.2">
      <c r="N260" s="56"/>
      <c r="O260" s="56"/>
      <c r="P260" s="56"/>
      <c r="Q260" s="56"/>
      <c r="R260" s="56"/>
    </row>
    <row r="261" spans="14:18" ht="20.100000000000001" customHeight="1" x14ac:dyDescent="0.2">
      <c r="N261" s="56"/>
      <c r="O261" s="56"/>
      <c r="P261" s="56"/>
      <c r="Q261" s="56"/>
      <c r="R261" s="56"/>
    </row>
    <row r="262" spans="14:18" ht="20.100000000000001" customHeight="1" x14ac:dyDescent="0.2">
      <c r="N262" s="56"/>
      <c r="O262" s="56"/>
      <c r="P262" s="56"/>
      <c r="Q262" s="56"/>
      <c r="R262" s="56"/>
    </row>
    <row r="263" spans="14:18" ht="20.100000000000001" customHeight="1" x14ac:dyDescent="0.2">
      <c r="N263" s="56"/>
      <c r="O263" s="56"/>
      <c r="P263" s="56"/>
      <c r="Q263" s="56"/>
      <c r="R263" s="56"/>
    </row>
    <row r="264" spans="14:18" ht="20.100000000000001" customHeight="1" x14ac:dyDescent="0.2">
      <c r="N264" s="56"/>
      <c r="O264" s="56"/>
      <c r="P264" s="56"/>
      <c r="Q264" s="56"/>
      <c r="R264" s="56"/>
    </row>
    <row r="265" spans="14:18" ht="20.100000000000001" customHeight="1" x14ac:dyDescent="0.2">
      <c r="N265" s="56"/>
      <c r="O265" s="56"/>
      <c r="P265" s="56"/>
      <c r="Q265" s="56"/>
      <c r="R265" s="56"/>
    </row>
    <row r="266" spans="14:18" ht="20.100000000000001" customHeight="1" x14ac:dyDescent="0.2">
      <c r="N266" s="56"/>
      <c r="O266" s="56"/>
      <c r="P266" s="56"/>
      <c r="Q266" s="56"/>
      <c r="R266" s="56"/>
    </row>
    <row r="267" spans="14:18" ht="20.100000000000001" customHeight="1" x14ac:dyDescent="0.2">
      <c r="N267" s="56"/>
      <c r="O267" s="56"/>
      <c r="P267" s="56"/>
      <c r="Q267" s="56"/>
      <c r="R267" s="56"/>
    </row>
    <row r="268" spans="14:18" ht="20.100000000000001" customHeight="1" x14ac:dyDescent="0.2">
      <c r="N268" s="56"/>
      <c r="O268" s="56"/>
      <c r="P268" s="56"/>
      <c r="Q268" s="56"/>
      <c r="R268" s="56"/>
    </row>
    <row r="269" spans="14:18" ht="20.100000000000001" customHeight="1" x14ac:dyDescent="0.2">
      <c r="N269" s="56"/>
      <c r="O269" s="56"/>
      <c r="P269" s="56"/>
      <c r="Q269" s="56"/>
      <c r="R269" s="56"/>
    </row>
    <row r="270" spans="14:18" ht="20.100000000000001" customHeight="1" x14ac:dyDescent="0.2">
      <c r="N270" s="56"/>
      <c r="O270" s="56"/>
      <c r="P270" s="56"/>
      <c r="Q270" s="56"/>
      <c r="R270" s="56"/>
    </row>
    <row r="271" spans="14:18" ht="20.100000000000001" customHeight="1" x14ac:dyDescent="0.2">
      <c r="N271" s="56"/>
      <c r="O271" s="56"/>
      <c r="P271" s="56"/>
      <c r="Q271" s="56"/>
      <c r="R271" s="56"/>
    </row>
    <row r="272" spans="14:18" ht="20.100000000000001" customHeight="1" x14ac:dyDescent="0.2">
      <c r="N272" s="56"/>
      <c r="O272" s="56"/>
      <c r="P272" s="56"/>
      <c r="Q272" s="56"/>
      <c r="R272" s="56"/>
    </row>
    <row r="273" spans="14:18" ht="20.100000000000001" customHeight="1" x14ac:dyDescent="0.2">
      <c r="N273" s="56"/>
      <c r="O273" s="56"/>
      <c r="P273" s="56"/>
      <c r="Q273" s="56"/>
      <c r="R273" s="56"/>
    </row>
    <row r="274" spans="14:18" ht="20.100000000000001" customHeight="1" x14ac:dyDescent="0.2">
      <c r="N274" s="56"/>
      <c r="O274" s="56"/>
      <c r="P274" s="56"/>
      <c r="Q274" s="56"/>
      <c r="R274" s="56"/>
    </row>
    <row r="275" spans="14:18" ht="20.100000000000001" customHeight="1" x14ac:dyDescent="0.2">
      <c r="N275" s="56"/>
      <c r="O275" s="56"/>
      <c r="P275" s="56"/>
      <c r="Q275" s="56"/>
      <c r="R275" s="56"/>
    </row>
    <row r="276" spans="14:18" ht="20.100000000000001" customHeight="1" x14ac:dyDescent="0.2">
      <c r="N276" s="56"/>
      <c r="O276" s="56"/>
      <c r="P276" s="56"/>
      <c r="Q276" s="56"/>
      <c r="R276" s="56"/>
    </row>
    <row r="277" spans="14:18" ht="20.100000000000001" customHeight="1" x14ac:dyDescent="0.2">
      <c r="N277" s="56"/>
      <c r="O277" s="56"/>
      <c r="P277" s="56"/>
      <c r="Q277" s="56"/>
      <c r="R277" s="56"/>
    </row>
    <row r="278" spans="14:18" ht="20.100000000000001" customHeight="1" x14ac:dyDescent="0.2">
      <c r="N278" s="56"/>
      <c r="O278" s="56"/>
      <c r="P278" s="56"/>
      <c r="Q278" s="56"/>
      <c r="R278" s="56"/>
    </row>
    <row r="279" spans="14:18" ht="20.100000000000001" customHeight="1" x14ac:dyDescent="0.2">
      <c r="N279" s="56"/>
      <c r="O279" s="56"/>
      <c r="P279" s="56"/>
      <c r="Q279" s="56"/>
      <c r="R279" s="56"/>
    </row>
    <row r="280" spans="14:18" ht="20.100000000000001" customHeight="1" x14ac:dyDescent="0.2">
      <c r="N280" s="56"/>
      <c r="O280" s="56"/>
      <c r="P280" s="56"/>
      <c r="Q280" s="56"/>
      <c r="R280" s="56"/>
    </row>
    <row r="281" spans="14:18" ht="20.100000000000001" customHeight="1" x14ac:dyDescent="0.2">
      <c r="N281" s="56"/>
      <c r="O281" s="56"/>
      <c r="P281" s="56"/>
      <c r="Q281" s="56"/>
      <c r="R281" s="56"/>
    </row>
    <row r="282" spans="14:18" ht="20.100000000000001" customHeight="1" x14ac:dyDescent="0.2">
      <c r="N282" s="56"/>
      <c r="O282" s="56"/>
      <c r="P282" s="56"/>
      <c r="Q282" s="56"/>
      <c r="R282" s="56"/>
    </row>
    <row r="283" spans="14:18" ht="20.100000000000001" customHeight="1" x14ac:dyDescent="0.2">
      <c r="N283" s="56"/>
      <c r="O283" s="56"/>
      <c r="P283" s="56"/>
      <c r="Q283" s="56"/>
      <c r="R283" s="56"/>
    </row>
    <row r="284" spans="14:18" ht="20.100000000000001" customHeight="1" x14ac:dyDescent="0.2">
      <c r="N284" s="56"/>
      <c r="O284" s="56"/>
      <c r="P284" s="56"/>
      <c r="Q284" s="56"/>
      <c r="R284" s="56"/>
    </row>
    <row r="285" spans="14:18" ht="20.100000000000001" customHeight="1" x14ac:dyDescent="0.2">
      <c r="N285" s="56"/>
      <c r="O285" s="56"/>
      <c r="P285" s="56"/>
      <c r="Q285" s="56"/>
      <c r="R285" s="56"/>
    </row>
    <row r="286" spans="14:18" ht="20.100000000000001" customHeight="1" x14ac:dyDescent="0.2">
      <c r="N286" s="56"/>
      <c r="O286" s="56"/>
      <c r="P286" s="56"/>
      <c r="Q286" s="56"/>
      <c r="R286" s="56"/>
    </row>
    <row r="287" spans="14:18" ht="20.100000000000001" customHeight="1" x14ac:dyDescent="0.2">
      <c r="N287" s="56"/>
      <c r="O287" s="56"/>
      <c r="P287" s="56"/>
      <c r="Q287" s="56"/>
      <c r="R287" s="56"/>
    </row>
    <row r="288" spans="14:18" ht="20.100000000000001" customHeight="1" x14ac:dyDescent="0.2">
      <c r="N288" s="56"/>
      <c r="O288" s="56"/>
      <c r="P288" s="56"/>
      <c r="Q288" s="56"/>
      <c r="R288" s="56"/>
    </row>
    <row r="289" spans="14:18" ht="20.100000000000001" customHeight="1" x14ac:dyDescent="0.2">
      <c r="N289" s="56"/>
      <c r="O289" s="56"/>
      <c r="P289" s="56"/>
      <c r="Q289" s="56"/>
      <c r="R289" s="56"/>
    </row>
    <row r="290" spans="14:18" ht="20.100000000000001" customHeight="1" x14ac:dyDescent="0.2">
      <c r="N290" s="56"/>
      <c r="O290" s="56"/>
      <c r="P290" s="56"/>
      <c r="Q290" s="56"/>
      <c r="R290" s="56"/>
    </row>
    <row r="291" spans="14:18" ht="20.100000000000001" customHeight="1" x14ac:dyDescent="0.2">
      <c r="N291" s="56"/>
      <c r="O291" s="56"/>
      <c r="P291" s="56"/>
      <c r="Q291" s="56"/>
      <c r="R291" s="56"/>
    </row>
    <row r="292" spans="14:18" ht="20.100000000000001" customHeight="1" x14ac:dyDescent="0.2">
      <c r="N292" s="56"/>
      <c r="O292" s="56"/>
      <c r="P292" s="56"/>
      <c r="Q292" s="56"/>
      <c r="R292" s="56"/>
    </row>
    <row r="293" spans="14:18" ht="20.100000000000001" customHeight="1" x14ac:dyDescent="0.2">
      <c r="N293" s="56"/>
      <c r="O293" s="56"/>
      <c r="P293" s="56"/>
      <c r="Q293" s="56"/>
      <c r="R293" s="56"/>
    </row>
    <row r="294" spans="14:18" ht="20.100000000000001" customHeight="1" x14ac:dyDescent="0.2">
      <c r="N294" s="56"/>
      <c r="O294" s="56"/>
      <c r="P294" s="56"/>
      <c r="Q294" s="56"/>
      <c r="R294" s="56"/>
    </row>
    <row r="295" spans="14:18" ht="20.100000000000001" customHeight="1" x14ac:dyDescent="0.2">
      <c r="N295" s="56"/>
      <c r="O295" s="56"/>
      <c r="P295" s="56"/>
      <c r="Q295" s="56"/>
      <c r="R295" s="56"/>
    </row>
    <row r="296" spans="14:18" ht="20.100000000000001" customHeight="1" x14ac:dyDescent="0.2">
      <c r="N296" s="56"/>
      <c r="O296" s="56"/>
      <c r="P296" s="56"/>
      <c r="Q296" s="56"/>
      <c r="R296" s="56"/>
    </row>
    <row r="297" spans="14:18" ht="20.100000000000001" customHeight="1" x14ac:dyDescent="0.2">
      <c r="N297" s="56"/>
      <c r="O297" s="56"/>
      <c r="P297" s="56"/>
      <c r="Q297" s="56"/>
      <c r="R297" s="56"/>
    </row>
    <row r="298" spans="14:18" ht="20.100000000000001" customHeight="1" x14ac:dyDescent="0.2">
      <c r="N298" s="56"/>
      <c r="O298" s="56"/>
      <c r="P298" s="56"/>
      <c r="Q298" s="56"/>
      <c r="R298" s="56"/>
    </row>
    <row r="299" spans="14:18" ht="20.100000000000001" customHeight="1" x14ac:dyDescent="0.2">
      <c r="N299" s="56"/>
      <c r="O299" s="56"/>
      <c r="P299" s="56"/>
      <c r="Q299" s="56"/>
      <c r="R299" s="56"/>
    </row>
    <row r="300" spans="14:18" ht="20.100000000000001" customHeight="1" x14ac:dyDescent="0.2">
      <c r="N300" s="56"/>
      <c r="O300" s="56"/>
      <c r="P300" s="56"/>
      <c r="Q300" s="56"/>
      <c r="R300" s="56"/>
    </row>
    <row r="301" spans="14:18" ht="20.100000000000001" customHeight="1" x14ac:dyDescent="0.2">
      <c r="N301" s="56"/>
      <c r="O301" s="56"/>
      <c r="P301" s="56"/>
      <c r="Q301" s="56"/>
      <c r="R301" s="56"/>
    </row>
    <row r="302" spans="14:18" ht="20.100000000000001" customHeight="1" x14ac:dyDescent="0.2">
      <c r="N302" s="56"/>
      <c r="O302" s="56"/>
      <c r="P302" s="56"/>
      <c r="Q302" s="56"/>
      <c r="R302" s="56"/>
    </row>
    <row r="303" spans="14:18" ht="20.100000000000001" customHeight="1" x14ac:dyDescent="0.2">
      <c r="N303" s="56"/>
      <c r="O303" s="56"/>
      <c r="P303" s="56"/>
      <c r="Q303" s="56"/>
      <c r="R303" s="56"/>
    </row>
    <row r="304" spans="14:18" ht="20.100000000000001" customHeight="1" x14ac:dyDescent="0.2">
      <c r="N304" s="56"/>
      <c r="O304" s="56"/>
      <c r="P304" s="56"/>
      <c r="Q304" s="56"/>
      <c r="R304" s="56"/>
    </row>
    <row r="305" spans="14:18" ht="20.100000000000001" customHeight="1" x14ac:dyDescent="0.2">
      <c r="N305" s="56"/>
      <c r="O305" s="56"/>
      <c r="P305" s="56"/>
      <c r="Q305" s="56"/>
      <c r="R305" s="56"/>
    </row>
    <row r="306" spans="14:18" ht="20.100000000000001" customHeight="1" x14ac:dyDescent="0.2">
      <c r="N306" s="56"/>
      <c r="O306" s="56"/>
      <c r="P306" s="56"/>
      <c r="Q306" s="56"/>
      <c r="R306" s="56"/>
    </row>
    <row r="307" spans="14:18" ht="20.100000000000001" customHeight="1" x14ac:dyDescent="0.2">
      <c r="N307" s="56"/>
      <c r="O307" s="56"/>
      <c r="P307" s="56"/>
      <c r="Q307" s="56"/>
      <c r="R307" s="56"/>
    </row>
    <row r="308" spans="14:18" ht="20.100000000000001" customHeight="1" x14ac:dyDescent="0.2">
      <c r="N308" s="56"/>
      <c r="O308" s="56"/>
      <c r="P308" s="56"/>
      <c r="Q308" s="56"/>
      <c r="R308" s="56"/>
    </row>
    <row r="309" spans="14:18" ht="20.100000000000001" customHeight="1" x14ac:dyDescent="0.2">
      <c r="N309" s="56"/>
      <c r="O309" s="56"/>
      <c r="P309" s="56"/>
      <c r="Q309" s="56"/>
      <c r="R309" s="56"/>
    </row>
    <row r="310" spans="14:18" ht="20.100000000000001" customHeight="1" x14ac:dyDescent="0.2">
      <c r="N310" s="56"/>
      <c r="O310" s="56"/>
      <c r="P310" s="56"/>
      <c r="Q310" s="56"/>
      <c r="R310" s="56"/>
    </row>
    <row r="311" spans="14:18" ht="20.100000000000001" customHeight="1" x14ac:dyDescent="0.2">
      <c r="N311" s="56"/>
      <c r="O311" s="56"/>
      <c r="P311" s="56"/>
      <c r="Q311" s="56"/>
      <c r="R311" s="56"/>
    </row>
    <row r="312" spans="14:18" ht="20.100000000000001" customHeight="1" x14ac:dyDescent="0.2">
      <c r="N312" s="56"/>
      <c r="O312" s="56"/>
      <c r="P312" s="56"/>
      <c r="Q312" s="56"/>
      <c r="R312" s="56"/>
    </row>
    <row r="313" spans="14:18" ht="20.100000000000001" customHeight="1" x14ac:dyDescent="0.2">
      <c r="N313" s="56"/>
      <c r="O313" s="56"/>
      <c r="P313" s="56"/>
      <c r="Q313" s="56"/>
      <c r="R313" s="56"/>
    </row>
    <row r="314" spans="14:18" ht="20.100000000000001" customHeight="1" x14ac:dyDescent="0.2">
      <c r="N314" s="56"/>
      <c r="O314" s="56"/>
      <c r="P314" s="56"/>
      <c r="Q314" s="56"/>
      <c r="R314" s="56"/>
    </row>
    <row r="315" spans="14:18" ht="20.100000000000001" customHeight="1" x14ac:dyDescent="0.2">
      <c r="N315" s="56"/>
      <c r="O315" s="56"/>
      <c r="P315" s="56"/>
      <c r="Q315" s="56"/>
      <c r="R315" s="56"/>
    </row>
    <row r="316" spans="14:18" ht="20.100000000000001" customHeight="1" x14ac:dyDescent="0.2">
      <c r="N316" s="56"/>
      <c r="O316" s="56"/>
      <c r="P316" s="56"/>
      <c r="Q316" s="56"/>
      <c r="R316" s="56"/>
    </row>
    <row r="317" spans="14:18" ht="20.100000000000001" customHeight="1" x14ac:dyDescent="0.2">
      <c r="N317" s="56"/>
      <c r="O317" s="56"/>
      <c r="P317" s="56"/>
      <c r="Q317" s="56"/>
      <c r="R317" s="56"/>
    </row>
    <row r="318" spans="14:18" ht="20.100000000000001" customHeight="1" x14ac:dyDescent="0.2">
      <c r="N318" s="56"/>
      <c r="O318" s="56"/>
      <c r="P318" s="56"/>
      <c r="Q318" s="56"/>
      <c r="R318" s="56"/>
    </row>
    <row r="319" spans="14:18" ht="20.100000000000001" customHeight="1" x14ac:dyDescent="0.2">
      <c r="N319" s="56"/>
      <c r="O319" s="56"/>
      <c r="P319" s="56"/>
      <c r="Q319" s="56"/>
      <c r="R319" s="56"/>
    </row>
    <row r="320" spans="14:18" ht="20.100000000000001" customHeight="1" x14ac:dyDescent="0.2">
      <c r="N320" s="56"/>
      <c r="O320" s="56"/>
      <c r="P320" s="56"/>
      <c r="Q320" s="56"/>
      <c r="R320" s="56"/>
    </row>
    <row r="321" spans="14:18" ht="20.100000000000001" customHeight="1" x14ac:dyDescent="0.2">
      <c r="N321" s="56"/>
      <c r="O321" s="56"/>
      <c r="P321" s="56"/>
      <c r="Q321" s="56"/>
      <c r="R321" s="56"/>
    </row>
    <row r="322" spans="14:18" ht="20.100000000000001" customHeight="1" x14ac:dyDescent="0.2">
      <c r="N322" s="56"/>
      <c r="O322" s="56"/>
      <c r="P322" s="56"/>
      <c r="Q322" s="56"/>
      <c r="R322" s="56"/>
    </row>
    <row r="323" spans="14:18" ht="20.100000000000001" customHeight="1" x14ac:dyDescent="0.2">
      <c r="N323" s="56"/>
      <c r="O323" s="56"/>
      <c r="P323" s="56"/>
      <c r="Q323" s="56"/>
      <c r="R323" s="56"/>
    </row>
    <row r="324" spans="14:18" ht="20.100000000000001" customHeight="1" x14ac:dyDescent="0.2">
      <c r="N324" s="56"/>
      <c r="O324" s="56"/>
      <c r="P324" s="56"/>
      <c r="Q324" s="56"/>
      <c r="R324" s="56"/>
    </row>
    <row r="325" spans="14:18" ht="20.100000000000001" customHeight="1" x14ac:dyDescent="0.2">
      <c r="N325" s="56"/>
      <c r="O325" s="56"/>
      <c r="P325" s="56"/>
      <c r="Q325" s="56"/>
      <c r="R325" s="56"/>
    </row>
    <row r="326" spans="14:18" ht="20.100000000000001" customHeight="1" x14ac:dyDescent="0.2">
      <c r="N326" s="56"/>
      <c r="O326" s="56"/>
      <c r="P326" s="56"/>
      <c r="Q326" s="56"/>
      <c r="R326" s="56"/>
    </row>
    <row r="327" spans="14:18" ht="20.100000000000001" customHeight="1" x14ac:dyDescent="0.2">
      <c r="N327" s="56"/>
      <c r="O327" s="56"/>
      <c r="P327" s="56"/>
      <c r="Q327" s="56"/>
      <c r="R327" s="56"/>
    </row>
    <row r="328" spans="14:18" ht="20.100000000000001" customHeight="1" x14ac:dyDescent="0.2">
      <c r="N328" s="56"/>
      <c r="O328" s="56"/>
      <c r="P328" s="56"/>
      <c r="Q328" s="56"/>
      <c r="R328" s="56"/>
    </row>
    <row r="329" spans="14:18" ht="20.100000000000001" customHeight="1" x14ac:dyDescent="0.2">
      <c r="N329" s="56"/>
      <c r="O329" s="56"/>
      <c r="P329" s="56"/>
      <c r="Q329" s="56"/>
      <c r="R329" s="56"/>
    </row>
    <row r="330" spans="14:18" ht="20.100000000000001" customHeight="1" x14ac:dyDescent="0.2">
      <c r="N330" s="56"/>
      <c r="O330" s="56"/>
      <c r="P330" s="56"/>
      <c r="Q330" s="56"/>
      <c r="R330" s="56"/>
    </row>
    <row r="331" spans="14:18" ht="20.100000000000001" customHeight="1" x14ac:dyDescent="0.2">
      <c r="N331" s="56"/>
      <c r="O331" s="56"/>
      <c r="P331" s="56"/>
      <c r="Q331" s="56"/>
      <c r="R331" s="56"/>
    </row>
    <row r="332" spans="14:18" ht="20.100000000000001" customHeight="1" x14ac:dyDescent="0.2">
      <c r="N332" s="56"/>
      <c r="O332" s="56"/>
      <c r="P332" s="56"/>
      <c r="Q332" s="56"/>
      <c r="R332" s="56"/>
    </row>
    <row r="333" spans="14:18" ht="20.100000000000001" customHeight="1" x14ac:dyDescent="0.2">
      <c r="N333" s="56"/>
      <c r="O333" s="56"/>
      <c r="P333" s="56"/>
      <c r="Q333" s="56"/>
      <c r="R333" s="56"/>
    </row>
    <row r="334" spans="14:18" ht="20.100000000000001" customHeight="1" x14ac:dyDescent="0.2">
      <c r="N334" s="56"/>
      <c r="O334" s="56"/>
      <c r="P334" s="56"/>
      <c r="Q334" s="56"/>
      <c r="R334" s="56"/>
    </row>
    <row r="335" spans="14:18" ht="20.100000000000001" customHeight="1" x14ac:dyDescent="0.2">
      <c r="N335" s="56"/>
      <c r="O335" s="56"/>
      <c r="P335" s="56"/>
      <c r="Q335" s="56"/>
      <c r="R335" s="56"/>
    </row>
    <row r="336" spans="14:18" ht="20.100000000000001" customHeight="1" x14ac:dyDescent="0.2">
      <c r="N336" s="56"/>
      <c r="O336" s="56"/>
      <c r="P336" s="56"/>
      <c r="Q336" s="56"/>
      <c r="R336" s="56"/>
    </row>
    <row r="337" spans="14:18" ht="20.100000000000001" customHeight="1" x14ac:dyDescent="0.2">
      <c r="N337" s="56"/>
      <c r="O337" s="56"/>
      <c r="P337" s="56"/>
      <c r="Q337" s="56"/>
      <c r="R337" s="56"/>
    </row>
    <row r="338" spans="14:18" ht="20.100000000000001" customHeight="1" x14ac:dyDescent="0.2">
      <c r="N338" s="56"/>
      <c r="O338" s="56"/>
      <c r="P338" s="56"/>
      <c r="Q338" s="56"/>
      <c r="R338" s="56"/>
    </row>
    <row r="339" spans="14:18" ht="20.100000000000001" customHeight="1" x14ac:dyDescent="0.2">
      <c r="N339" s="56"/>
      <c r="O339" s="56"/>
      <c r="P339" s="56"/>
      <c r="Q339" s="56"/>
      <c r="R339" s="56"/>
    </row>
    <row r="340" spans="14:18" ht="20.100000000000001" customHeight="1" x14ac:dyDescent="0.2">
      <c r="N340" s="56"/>
      <c r="O340" s="56"/>
      <c r="P340" s="56"/>
      <c r="Q340" s="56"/>
      <c r="R340" s="56"/>
    </row>
    <row r="341" spans="14:18" ht="20.100000000000001" customHeight="1" x14ac:dyDescent="0.2">
      <c r="N341" s="56"/>
      <c r="O341" s="56"/>
      <c r="P341" s="56"/>
      <c r="Q341" s="56"/>
      <c r="R341" s="56"/>
    </row>
    <row r="342" spans="14:18" ht="20.100000000000001" customHeight="1" x14ac:dyDescent="0.2">
      <c r="N342" s="56"/>
      <c r="O342" s="56"/>
      <c r="P342" s="56"/>
      <c r="Q342" s="56"/>
      <c r="R342" s="56"/>
    </row>
    <row r="343" spans="14:18" ht="20.100000000000001" customHeight="1" x14ac:dyDescent="0.2">
      <c r="N343" s="56"/>
      <c r="O343" s="56"/>
      <c r="P343" s="56"/>
      <c r="Q343" s="56"/>
      <c r="R343" s="56"/>
    </row>
    <row r="344" spans="14:18" ht="20.100000000000001" customHeight="1" x14ac:dyDescent="0.2">
      <c r="N344" s="56"/>
      <c r="O344" s="56"/>
      <c r="P344" s="56"/>
      <c r="Q344" s="56"/>
      <c r="R344" s="56"/>
    </row>
    <row r="345" spans="14:18" ht="20.100000000000001" customHeight="1" x14ac:dyDescent="0.2">
      <c r="N345" s="56"/>
      <c r="O345" s="56"/>
      <c r="P345" s="56"/>
      <c r="Q345" s="56"/>
      <c r="R345" s="56"/>
    </row>
    <row r="346" spans="14:18" ht="20.100000000000001" customHeight="1" x14ac:dyDescent="0.2">
      <c r="N346" s="56"/>
      <c r="O346" s="56"/>
      <c r="P346" s="56"/>
      <c r="Q346" s="56"/>
      <c r="R346" s="56"/>
    </row>
    <row r="347" spans="14:18" ht="20.100000000000001" customHeight="1" x14ac:dyDescent="0.2">
      <c r="N347" s="56"/>
      <c r="O347" s="56"/>
      <c r="P347" s="56"/>
      <c r="Q347" s="56"/>
      <c r="R347" s="56"/>
    </row>
    <row r="348" spans="14:18" ht="20.100000000000001" customHeight="1" x14ac:dyDescent="0.2">
      <c r="N348" s="56"/>
      <c r="O348" s="56"/>
      <c r="P348" s="56"/>
      <c r="Q348" s="56"/>
      <c r="R348" s="56"/>
    </row>
    <row r="349" spans="14:18" ht="20.100000000000001" customHeight="1" x14ac:dyDescent="0.2">
      <c r="N349" s="56"/>
      <c r="O349" s="56"/>
      <c r="P349" s="56"/>
      <c r="Q349" s="56"/>
      <c r="R349" s="56"/>
    </row>
    <row r="350" spans="14:18" ht="20.100000000000001" customHeight="1" x14ac:dyDescent="0.2">
      <c r="N350" s="56"/>
      <c r="O350" s="56"/>
      <c r="P350" s="56"/>
      <c r="Q350" s="56"/>
      <c r="R350" s="56"/>
    </row>
    <row r="351" spans="14:18" ht="20.100000000000001" customHeight="1" x14ac:dyDescent="0.2">
      <c r="N351" s="56"/>
      <c r="O351" s="56"/>
      <c r="P351" s="56"/>
      <c r="Q351" s="56"/>
      <c r="R351" s="56"/>
    </row>
    <row r="352" spans="14:18" ht="20.100000000000001" customHeight="1" x14ac:dyDescent="0.2">
      <c r="N352" s="56"/>
      <c r="O352" s="56"/>
      <c r="P352" s="56"/>
      <c r="Q352" s="56"/>
      <c r="R352" s="56"/>
    </row>
    <row r="353" spans="14:18" ht="20.100000000000001" customHeight="1" x14ac:dyDescent="0.2">
      <c r="N353" s="56"/>
      <c r="O353" s="56"/>
      <c r="P353" s="56"/>
      <c r="Q353" s="56"/>
      <c r="R353" s="56"/>
    </row>
    <row r="354" spans="14:18" ht="20.100000000000001" customHeight="1" x14ac:dyDescent="0.2">
      <c r="N354" s="56"/>
      <c r="O354" s="56"/>
      <c r="P354" s="56"/>
      <c r="Q354" s="56"/>
      <c r="R354" s="56"/>
    </row>
    <row r="355" spans="14:18" ht="20.100000000000001" customHeight="1" x14ac:dyDescent="0.2">
      <c r="N355" s="56"/>
      <c r="O355" s="56"/>
      <c r="P355" s="56"/>
      <c r="Q355" s="56"/>
      <c r="R355" s="56"/>
    </row>
    <row r="356" spans="14:18" ht="20.100000000000001" customHeight="1" x14ac:dyDescent="0.2">
      <c r="N356" s="56"/>
      <c r="O356" s="56"/>
      <c r="P356" s="56"/>
      <c r="Q356" s="56"/>
      <c r="R356" s="56"/>
    </row>
    <row r="357" spans="14:18" ht="20.100000000000001" customHeight="1" x14ac:dyDescent="0.2">
      <c r="N357" s="56"/>
      <c r="O357" s="56"/>
      <c r="P357" s="56"/>
      <c r="Q357" s="56"/>
      <c r="R357" s="56"/>
    </row>
    <row r="358" spans="14:18" ht="20.100000000000001" customHeight="1" x14ac:dyDescent="0.2">
      <c r="N358" s="56"/>
      <c r="O358" s="56"/>
      <c r="P358" s="56"/>
      <c r="Q358" s="56"/>
      <c r="R358" s="56"/>
    </row>
    <row r="359" spans="14:18" ht="20.100000000000001" customHeight="1" x14ac:dyDescent="0.2">
      <c r="N359" s="56"/>
      <c r="O359" s="56"/>
      <c r="P359" s="56"/>
      <c r="Q359" s="56"/>
      <c r="R359" s="56"/>
    </row>
    <row r="360" spans="14:18" ht="20.100000000000001" customHeight="1" x14ac:dyDescent="0.2">
      <c r="N360" s="56"/>
      <c r="O360" s="56"/>
      <c r="P360" s="56"/>
      <c r="Q360" s="56"/>
      <c r="R360" s="56"/>
    </row>
    <row r="361" spans="14:18" ht="20.100000000000001" customHeight="1" x14ac:dyDescent="0.2">
      <c r="N361" s="56"/>
      <c r="O361" s="56"/>
      <c r="P361" s="56"/>
      <c r="Q361" s="56"/>
      <c r="R361" s="56"/>
    </row>
    <row r="362" spans="14:18" ht="20.100000000000001" customHeight="1" x14ac:dyDescent="0.2">
      <c r="N362" s="56"/>
      <c r="O362" s="56"/>
      <c r="P362" s="56"/>
      <c r="Q362" s="56"/>
      <c r="R362" s="56"/>
    </row>
    <row r="363" spans="14:18" ht="20.100000000000001" customHeight="1" x14ac:dyDescent="0.2">
      <c r="N363" s="56"/>
      <c r="O363" s="56"/>
      <c r="P363" s="56"/>
      <c r="Q363" s="56"/>
      <c r="R363" s="56"/>
    </row>
    <row r="364" spans="14:18" ht="20.100000000000001" customHeight="1" x14ac:dyDescent="0.2">
      <c r="N364" s="56"/>
      <c r="O364" s="56"/>
      <c r="P364" s="56"/>
      <c r="Q364" s="56"/>
      <c r="R364" s="56"/>
    </row>
    <row r="365" spans="14:18" ht="20.100000000000001" customHeight="1" x14ac:dyDescent="0.2">
      <c r="N365" s="56"/>
      <c r="O365" s="56"/>
      <c r="P365" s="56"/>
      <c r="Q365" s="56"/>
      <c r="R365" s="56"/>
    </row>
    <row r="366" spans="14:18" ht="20.100000000000001" customHeight="1" x14ac:dyDescent="0.2">
      <c r="N366" s="56"/>
      <c r="O366" s="56"/>
      <c r="P366" s="56"/>
      <c r="Q366" s="56"/>
      <c r="R366" s="56"/>
    </row>
    <row r="367" spans="14:18" ht="20.100000000000001" customHeight="1" x14ac:dyDescent="0.2">
      <c r="N367" s="56"/>
      <c r="O367" s="56"/>
      <c r="P367" s="56"/>
      <c r="Q367" s="56"/>
      <c r="R367" s="56"/>
    </row>
    <row r="368" spans="14:18" ht="20.100000000000001" customHeight="1" x14ac:dyDescent="0.2">
      <c r="N368" s="56"/>
      <c r="O368" s="56"/>
      <c r="P368" s="56"/>
      <c r="Q368" s="56"/>
      <c r="R368" s="56"/>
    </row>
    <row r="369" spans="14:18" ht="20.100000000000001" customHeight="1" x14ac:dyDescent="0.2">
      <c r="N369" s="56"/>
      <c r="O369" s="56"/>
      <c r="P369" s="56"/>
      <c r="Q369" s="56"/>
      <c r="R369" s="56"/>
    </row>
    <row r="370" spans="14:18" ht="20.100000000000001" customHeight="1" x14ac:dyDescent="0.2">
      <c r="N370" s="56"/>
      <c r="O370" s="56"/>
      <c r="P370" s="56"/>
      <c r="Q370" s="56"/>
      <c r="R370" s="56"/>
    </row>
    <row r="371" spans="14:18" ht="20.100000000000001" customHeight="1" x14ac:dyDescent="0.2">
      <c r="N371" s="56"/>
      <c r="O371" s="56"/>
      <c r="P371" s="56"/>
      <c r="Q371" s="56"/>
      <c r="R371" s="56"/>
    </row>
    <row r="372" spans="14:18" ht="20.100000000000001" customHeight="1" x14ac:dyDescent="0.2">
      <c r="N372" s="56"/>
      <c r="O372" s="56"/>
      <c r="P372" s="56"/>
      <c r="Q372" s="56"/>
      <c r="R372" s="56"/>
    </row>
    <row r="373" spans="14:18" ht="20.100000000000001" customHeight="1" x14ac:dyDescent="0.2">
      <c r="N373" s="56"/>
      <c r="O373" s="56"/>
      <c r="P373" s="56"/>
      <c r="Q373" s="56"/>
      <c r="R373" s="56"/>
    </row>
    <row r="374" spans="14:18" ht="20.100000000000001" customHeight="1" x14ac:dyDescent="0.2">
      <c r="N374" s="56"/>
      <c r="O374" s="56"/>
      <c r="P374" s="56"/>
      <c r="Q374" s="56"/>
      <c r="R374" s="56"/>
    </row>
    <row r="375" spans="14:18" ht="20.100000000000001" customHeight="1" x14ac:dyDescent="0.2">
      <c r="N375" s="56"/>
      <c r="O375" s="56"/>
      <c r="P375" s="56"/>
      <c r="Q375" s="56"/>
      <c r="R375" s="56"/>
    </row>
    <row r="376" spans="14:18" ht="20.100000000000001" customHeight="1" x14ac:dyDescent="0.2">
      <c r="N376" s="56"/>
      <c r="O376" s="56"/>
      <c r="P376" s="56"/>
      <c r="Q376" s="56"/>
      <c r="R376" s="56"/>
    </row>
    <row r="377" spans="14:18" ht="20.100000000000001" customHeight="1" x14ac:dyDescent="0.2">
      <c r="N377" s="56"/>
      <c r="O377" s="56"/>
      <c r="P377" s="56"/>
      <c r="Q377" s="56"/>
      <c r="R377" s="56"/>
    </row>
    <row r="378" spans="14:18" ht="20.100000000000001" customHeight="1" x14ac:dyDescent="0.2">
      <c r="N378" s="56"/>
      <c r="O378" s="56"/>
      <c r="P378" s="56"/>
      <c r="Q378" s="56"/>
      <c r="R378" s="56"/>
    </row>
    <row r="379" spans="14:18" ht="20.100000000000001" customHeight="1" x14ac:dyDescent="0.2">
      <c r="N379" s="56"/>
      <c r="O379" s="56"/>
      <c r="P379" s="56"/>
      <c r="Q379" s="56"/>
      <c r="R379" s="56"/>
    </row>
    <row r="380" spans="14:18" ht="20.100000000000001" customHeight="1" x14ac:dyDescent="0.2">
      <c r="N380" s="56"/>
      <c r="O380" s="56"/>
      <c r="P380" s="56"/>
      <c r="Q380" s="56"/>
      <c r="R380" s="56"/>
    </row>
    <row r="381" spans="14:18" ht="20.100000000000001" customHeight="1" x14ac:dyDescent="0.2">
      <c r="N381" s="56"/>
      <c r="O381" s="56"/>
      <c r="P381" s="56"/>
      <c r="Q381" s="56"/>
      <c r="R381" s="56"/>
    </row>
    <row r="382" spans="14:18" ht="20.100000000000001" customHeight="1" x14ac:dyDescent="0.2">
      <c r="N382" s="56"/>
      <c r="O382" s="56"/>
      <c r="P382" s="56"/>
      <c r="Q382" s="56"/>
      <c r="R382" s="56"/>
    </row>
    <row r="383" spans="14:18" ht="20.100000000000001" customHeight="1" x14ac:dyDescent="0.2">
      <c r="N383" s="56"/>
      <c r="O383" s="56"/>
      <c r="P383" s="56"/>
      <c r="Q383" s="56"/>
      <c r="R383" s="56"/>
    </row>
    <row r="384" spans="14:18" ht="20.100000000000001" customHeight="1" x14ac:dyDescent="0.2">
      <c r="N384" s="56"/>
      <c r="O384" s="56"/>
      <c r="P384" s="56"/>
      <c r="Q384" s="56"/>
      <c r="R384" s="56"/>
    </row>
    <row r="385" spans="14:18" ht="20.100000000000001" customHeight="1" x14ac:dyDescent="0.2">
      <c r="N385" s="56"/>
      <c r="O385" s="56"/>
      <c r="P385" s="56"/>
      <c r="Q385" s="56"/>
      <c r="R385" s="56"/>
    </row>
    <row r="386" spans="14:18" ht="20.100000000000001" customHeight="1" x14ac:dyDescent="0.2">
      <c r="N386" s="56"/>
      <c r="O386" s="56"/>
      <c r="P386" s="56"/>
      <c r="Q386" s="56"/>
      <c r="R386" s="56"/>
    </row>
    <row r="387" spans="14:18" ht="20.100000000000001" customHeight="1" x14ac:dyDescent="0.2">
      <c r="N387" s="56"/>
      <c r="O387" s="56"/>
      <c r="P387" s="56"/>
      <c r="Q387" s="56"/>
      <c r="R387" s="56"/>
    </row>
    <row r="388" spans="14:18" ht="20.100000000000001" customHeight="1" x14ac:dyDescent="0.2">
      <c r="N388" s="56"/>
      <c r="O388" s="56"/>
      <c r="P388" s="56"/>
      <c r="Q388" s="56"/>
      <c r="R388" s="56"/>
    </row>
    <row r="389" spans="14:18" ht="20.100000000000001" customHeight="1" x14ac:dyDescent="0.2">
      <c r="N389" s="56"/>
      <c r="O389" s="56"/>
      <c r="P389" s="56"/>
      <c r="Q389" s="56"/>
      <c r="R389" s="56"/>
    </row>
    <row r="390" spans="14:18" ht="20.100000000000001" customHeight="1" x14ac:dyDescent="0.2">
      <c r="N390" s="56"/>
      <c r="O390" s="56"/>
      <c r="P390" s="56"/>
      <c r="Q390" s="56"/>
      <c r="R390" s="56"/>
    </row>
    <row r="391" spans="14:18" ht="20.100000000000001" customHeight="1" x14ac:dyDescent="0.2">
      <c r="N391" s="56"/>
      <c r="O391" s="56"/>
      <c r="P391" s="56"/>
      <c r="Q391" s="56"/>
      <c r="R391" s="56"/>
    </row>
    <row r="392" spans="14:18" ht="20.100000000000001" customHeight="1" x14ac:dyDescent="0.2">
      <c r="N392" s="56"/>
      <c r="O392" s="56"/>
      <c r="P392" s="56"/>
      <c r="Q392" s="56"/>
      <c r="R392" s="56"/>
    </row>
    <row r="393" spans="14:18" ht="20.100000000000001" customHeight="1" x14ac:dyDescent="0.2">
      <c r="N393" s="56"/>
      <c r="O393" s="56"/>
      <c r="P393" s="56"/>
      <c r="Q393" s="56"/>
      <c r="R393" s="56"/>
    </row>
    <row r="394" spans="14:18" ht="20.100000000000001" customHeight="1" x14ac:dyDescent="0.2">
      <c r="N394" s="56"/>
      <c r="O394" s="56"/>
      <c r="P394" s="56"/>
      <c r="Q394" s="56"/>
      <c r="R394" s="56"/>
    </row>
    <row r="395" spans="14:18" ht="20.100000000000001" customHeight="1" x14ac:dyDescent="0.2">
      <c r="N395" s="56"/>
      <c r="O395" s="56"/>
      <c r="P395" s="56"/>
      <c r="Q395" s="56"/>
      <c r="R395" s="56"/>
    </row>
    <row r="396" spans="14:18" ht="20.100000000000001" customHeight="1" x14ac:dyDescent="0.2">
      <c r="N396" s="56"/>
      <c r="O396" s="56"/>
      <c r="P396" s="56"/>
      <c r="Q396" s="56"/>
      <c r="R396" s="56"/>
    </row>
    <row r="397" spans="14:18" ht="20.100000000000001" customHeight="1" x14ac:dyDescent="0.2">
      <c r="N397" s="56"/>
      <c r="O397" s="56"/>
      <c r="P397" s="56"/>
      <c r="Q397" s="56"/>
      <c r="R397" s="56"/>
    </row>
    <row r="398" spans="14:18" ht="20.100000000000001" customHeight="1" x14ac:dyDescent="0.2">
      <c r="N398" s="56"/>
      <c r="O398" s="56"/>
      <c r="P398" s="56"/>
      <c r="Q398" s="56"/>
      <c r="R398" s="56"/>
    </row>
  </sheetData>
  <sheetProtection algorithmName="SHA-512" hashValue="iKjw6nPEXcZbdxVs3P8MDQv+Fhs5EZgWbFCphCyPYwvdLQdmd7xxg8cmwhrHh3gfwm+odv68+s7B94nIYNZcCA==" saltValue="JT3jQGQlcWZkb4/zIQeXSQ==" spinCount="100000" sheet="1" objects="1" scenarios="1" selectLockedCells="1" selectUnlockedCells="1"/>
  <mergeCells count="1">
    <mergeCell ref="B1:C1"/>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78"/>
  <sheetViews>
    <sheetView showGridLines="0" showZeros="0" zoomScaleNormal="100" workbookViewId="0">
      <pane ySplit="14" topLeftCell="A15" activePane="bottomLeft" state="frozen"/>
      <selection pane="bottomLeft" activeCell="L18" sqref="L18"/>
    </sheetView>
  </sheetViews>
  <sheetFormatPr baseColWidth="10" defaultColWidth="12" defaultRowHeight="12.75" x14ac:dyDescent="0.2"/>
  <cols>
    <col min="1" max="1" width="8.83203125" style="30" customWidth="1"/>
    <col min="2" max="2" width="60.83203125" style="4" customWidth="1"/>
    <col min="3" max="3" width="15.83203125" style="4" customWidth="1"/>
    <col min="4" max="4" width="17.83203125" style="4" hidden="1" customWidth="1"/>
    <col min="5" max="7" width="13.83203125" style="5" customWidth="1"/>
    <col min="8" max="9" width="13.83203125" style="6" customWidth="1"/>
    <col min="10" max="10" width="45.83203125" style="4" customWidth="1"/>
    <col min="11" max="11" width="7.83203125" style="4" customWidth="1"/>
    <col min="12" max="12" width="45.83203125" style="4" customWidth="1"/>
    <col min="13" max="16384" width="12" style="4"/>
  </cols>
  <sheetData>
    <row r="1" spans="1:12" ht="15" customHeight="1" x14ac:dyDescent="0.2">
      <c r="A1" s="340" t="s">
        <v>2802</v>
      </c>
      <c r="B1" s="369"/>
      <c r="C1" s="363">
        <v>2024</v>
      </c>
      <c r="D1" s="149"/>
      <c r="E1" s="373" t="str">
        <f>IF($A$4="Deutsch - DE","Anschrift Rechnung",IF($A$4="Kroatisch - HR","Adresa računa",IF($A$4="Englisch - UK","Bill address",IF($A$4="Bulgarisch - BG","Адрес на сметката",IF($A$4="Dänisch - DK","Regningsadresse",IF($A$4="Estnisch - EE","Arve aadress",IF($A$4="Tschechisch - CZ","Fakturační adresa",IF($A$4="Französisch - FR","Adresse de facturation",IF($A$4="Niederländisch - NL","Factuur adres",IF($A$4="Finnisch - FI","Laskun osoite",IF($A$4="Japanisch - JP","請求先住所",IF($A$4="Griechisch - GR","Διεύθυνση λογαριασμού",IF($A$4="Italienisch - IT","Indirizzo di fattura",IF($A$4="Litauisch - LT","Sąskaitos adresas",IF($A$4="Lettisch - LV","Rēķina adrese",IF($A$4="Norwegisch - NO","Regningsadresse",IF($A$4="Rumänisch - RO","Adresa de factura",IF($A$4="Polnisch - PL","Adres rozliczeniowy",IF($A$4="Portugiesisch - PT","Endereço de cobrança",IF($A$4="Slowenisch - SI","Naslov računa",IF($A$4="Slowakisch - SK","Fakturačná adresa",IF($A$4="Spanisch - ES","Dirección de facturación",IF($A$4="Schwedisch - SE","Fakturaadress",IF($A$4="Isländisch - IS","Heimilisfang reiknings",IF($A$4="Türkisch - TR","Fatura adresi",IF($A$4="Maltesisch - MT","Indirizz tal-kont",IF($A$4="Irisch - IE","Seoladh bille",IF($A$4="Ungarisch - HU","Számla címe","Achtung"))))))))))))))))))))))))))))</f>
        <v>Bill address</v>
      </c>
      <c r="F1" s="374"/>
      <c r="G1" s="342" t="str">
        <f>IF($A$4="Deutsch - DE","Firma",IF($A$4="Englisch - UK","Company",IF($A$4="Dänisch - DK","Selskab",IF($A$4="Bulgarisch - BG","Търговско дружество",IF($A$4="Estnisch - EE","Ettevõte",IF($A$4="Finnisch - FI","Yhtiö",IF($A$4="Französisch - FR","Compagnie",IF($A$4="Griechisch - GR","Εταιρία",IF($A$4="Isländisch - IS","Fyrirtæki",IF($A$4="Irisch - IE","Cuideachta",IF($A$4="Italienisch - IT","Azienda",IF($A$4="Kroatisch - HR","Društvo",IF($A$4="Litauisch - LT","Bendrovė",IF($A$4="Lettisch - LV","Uzņēmums",IF($A$4="Niederländisch - NL","Bedrijf",IF($A$4="Maltesisch - MT","Kumpanija",IF($A$4="Polnisch - PL","Spółka",IF($A$4="Portugiesisch - PT","Empresa",IF($A$4="Norwegisch - NO","Selskap",IF($A$4="Spanisch - ES","Empresa",IF($A$4="Schwedisch - SE","Företag",IF($A$4="Rumänisch - RO","Companie",IF($A$4="Slowakisch - SK","Spoločnosť",IF($A$4="Slowenisch - SI","Podjetje",IF($A$4="Tschechisch - CZ","Společnost",IF($A$4="Ungarisch - HU","Vállalat",IF($A$4="Japanisch - JP","会社",IF($A$4="Türkisch - TR","Şirket","Achtung"))))))))))))))))))))))))))))</f>
        <v>Company</v>
      </c>
      <c r="H1" s="344"/>
      <c r="I1" s="352"/>
      <c r="J1" s="353"/>
      <c r="K1" s="359" t="str">
        <f>IF($A$4="Deutsch - DE","Produkt Gruppen",IF($A$4="Englisch - UK","Product groups",IF($A$4="Bulgarisch - BG","Групи продукти",IF($A$4="Kroatisch - HR","Grupe proizvoda",IF($A$4="Dänisch - DK","Produktgrupper",IF($A$4="Niederländisch - NL","Productgroepen",IF($A$4="Tschechisch - CZ","Skupiny produktů",IF($A$4="Französisch - FR","Groupes de produits",IF($A$4="Finnisch - FI","Tuoteryhmät",IF($A$4="Estnisch - EE","Tooterühmad",IF($A$4="Italienisch - IT","Gruppi di prodotti",IF($A$4="Griechisch - GR","Ομάδες προϊόντων",IF($A$4="Japanisch - JP","製品グループ",IF($A$4="Norwegisch - NO","Produktgrupper",IF($A$4="Litauisch - LT","Produktų grupės",IF($A$4="Lettisch - LV","Produktu grupas",IF($A$4="Portugiesisch - PT","Grupos de produtos",IF($A$4="Rumänisch - RO","Grupuri de produse",IF($A$4="Polnisch - PL","Grupy produktów",IF($A$4="Slowakisch - SK","Skupiny produktov",IF($A$4="Slowenisch - SI","Skupine izdelkov",IF($A$4="Spanisch - ES","Grupos de productos",IF($A$4="Schwedisch - SE","Produktgrupper",IF($A$4="Ungarisch - HU","Termékcsoportok",IF($A$4="Türkisch - TR","Ürün grupları",IF($A$4="Irisch - IE","Grúpaí táirgí",IF($A$4="Maltesisch - MT","Gruppi ta' prodotti",IF($A$4="Isländisch - IS","Vöruflokkar","Achtung"))))))))))))))))))))))))))))</f>
        <v>Product groups</v>
      </c>
      <c r="L1" s="360"/>
    </row>
    <row r="2" spans="1:12" ht="15" customHeight="1" x14ac:dyDescent="0.2">
      <c r="A2" s="370"/>
      <c r="B2" s="369"/>
      <c r="C2" s="364"/>
      <c r="D2" s="149"/>
      <c r="E2" s="342" t="str">
        <f>IF($A$4="Deutsch - DE","Abteilung",IF($A$4="Englisch - UK","Department",IF($A$4="Dänisch - DK","Afdeling",IF($A$4="Bulgarisch - BG","Отдел",IF($A$4="Französisch - FR","Département",IF($A$4="Finnisch - FI","Osasto",IF($A$4="Estnisch - EE","Osakond",IF($A$4="Isländisch - IS","Deild",IF($A$4="Irisch - IE","Roinn",IF($A$4="Griechisch - GR","Τμήμα",IF($A$4="Italienisch - IT","Dipartimento",IF($A$4="Kroatisch - HR","Odjelu",IF($A$4="Litauisch - LT","Skyrius",IF($A$4="Niederländisch - NL","Afdeling",IF($A$4="Maltesisch - MT","Dipartiment",IF($A$4="Lettisch - LV","Nodaļa",IF($A$4="Portugiesisch - PT","Departamento",IF($A$4="Polnisch - PL","Dział",IF($A$4="Norwegisch - NO","Avdeling",IF($A$4="Rumänisch - RO","Departament",IF($A$4="Spanisch - ES","Departamento",IF($A$4="Schwedisch - SE","Avdelning",IF($A$4="Tschechisch - CZ","Oddělení",IF($A$4="Slowenisch - SI","Oddelek",IF($A$4="Slowakisch - SK","Oddelenie",IF($A$4="Japanisch - JP","デパートメント",IF($A$4="Ungarisch - HU","Osztály",IF($A$4="Türkisch - TR","Bölüm","Achtung"))))))))))))))))))))))))))))</f>
        <v>Department</v>
      </c>
      <c r="F2" s="343"/>
      <c r="G2" s="343"/>
      <c r="H2" s="344"/>
      <c r="I2" s="352"/>
      <c r="J2" s="353"/>
      <c r="K2" s="361"/>
      <c r="L2" s="362"/>
    </row>
    <row r="3" spans="1:12" ht="15" customHeight="1" x14ac:dyDescent="0.2">
      <c r="E3" s="342" t="str">
        <f>IF($A$4="Deutsch - DE","Kontaktperson",IF($A$4="Englisch - UK","Contact person",IF($A$4="Bulgarisch - BG","Лице за контакт",IF($A$4="Dänisch - DK","Kontaktperson",IF($A$4="Französisch - FR","Personne de contact",IF($A$4="Estnisch - EE","Kontaktisik",IF($A$4="Finnisch - FI","Yhteyshenkilö",IF($A$4="Irisch - IE","Duine teagmhála",IF($A$4="Griechisch - GR","Πρόσωπο επικοινωνίας",IF($A$4="Isländisch - IS","Tengiliður",IF($A$4="Kroatisch - HR","Osoba za kontakt",IF($A$4="Italienisch - IT","Referente",IF($A$4="Litauisch - LT","Kontaktinis asmuo",IF($A$4="Niederländisch - NL","Contactpersoon",IF($A$4="Lettisch - LV","Kontaktpersona",IF($A$4="Maltesisch - MT","Persuna ta' kuntatt",IF($A$4="Portugiesisch - PT","Pessoa de contato",IF($A$4="Norwegisch - NO","Kontaktperson",IF($A$4="Polnisch - PL","Osoba kontaktowa",IF($A$4="Schwedisch - SE","Kontaktperson",IF($A$4="Rumänisch - RO","Persoana de contact",IF($A$4="Spanisch - ES","Persona de contacto",IF($A$4="Slowenisch - SI","Kontaktna oseba",IF($A$4="Tschechisch - CZ","Kontaktní osoba",IF($A$4="Slowakisch - SK","Kontaktná osoba",IF($A$4="Türkisch - TR","Ilgili kişi",IF($A$4="Japanisch - JP","連絡窓口",IF($A$4="Ungarisch - HU","Kapcsolattartó","Achtung"))))))))))))))))))))))))))))</f>
        <v>Contact person</v>
      </c>
      <c r="F3" s="343"/>
      <c r="G3" s="343"/>
      <c r="H3" s="344"/>
      <c r="I3" s="352"/>
      <c r="J3" s="353"/>
      <c r="K3" s="63" t="s">
        <v>3113</v>
      </c>
      <c r="L3" s="141" t="str">
        <f>IF($A$4="Deutsch - DE","Basisgruppe",IF($A$4="Englisch - UK","Base group",IF($A$4="Bulgarisch - BG","Базова група",IF($A$4="Dänisch - DK","Basisgruppe",IF($A$4="Finnisch - FI","Perusryhmä",IF($A$4="Estnisch - EE","Baasgrupp",IF($A$4="Französisch - FR","Groupe de base",IF($A$4="Griechisch - GR","Ομάδα βάσης",IF($A$4="Irisch - IE","Bunghrúpa",IF($A$4="Isländisch - IS","Grunnhópur",IF($A$4="Italienisch - IT","Gruppo base",IF($A$4="Kroatisch - HR","Osnovna grupa",IF($A$4="Litauisch - LT","Bazinė grupė",IF($A$4="Niederländisch - NL","Basis groep",IF($A$4="Maltesisch - MT","Grupp bażi",IF($A$4="Lettisch - LV","Bāzes grupa",IF($A$4="Norwegisch - NO","Basisgruppe",IF($A$4="Polnisch - PL","Grupa podstawowa",IF($A$4="Portugiesisch - PT","Grupo base",IF($A$4="Spanisch - ES","Grupo básico",IF($A$4="Rumänisch - RO","Grupul de bază",IF($A$4="Schwedisch - SE","Basgrupp",IF($A$4="Slowenisch - SI","Osnovna skupina",IF($A$4="Slowakisch - SK","Základná skupina",IF($A$4="Tschechisch - CZ","Základní skupina",IF($A$4="Japanisch - JP","ベースグループ",IF($A$4="Ungarisch - HU","Alapcsoport",IF($A$4="Türkisch - TR","Baz grup","Achtung"))))))))))))))))))))))))))))</f>
        <v>Base group</v>
      </c>
    </row>
    <row r="4" spans="1:12" ht="15" customHeight="1" x14ac:dyDescent="0.2">
      <c r="A4" s="350" t="str">
        <f>'0'!$J$3</f>
        <v>Englisch - UK</v>
      </c>
      <c r="B4" s="351"/>
      <c r="C4" s="124"/>
      <c r="E4" s="342" t="str">
        <f>IF($A$4="Deutsch - DE","Straße",IF($A$4="Dänisch - DK","Vejnavn",IF($A$4="Englisch - UK","Street address",IF($A$4="Bulgarisch - BG","Адрес на улица",IF($A$4="Französisch - FR","Adresse de la rue",IF($A$4="Finnisch - FI","Katuosoite",IF($A$4="Estnisch - EE","Tänava aadress",IF($A$4="Isländisch - IS","Heimilisfang",IF($A$4="Irisch - IE","Ainm na sráide",IF($A$4="Griechisch - GR","Διεύθυνση",IF($A$4="Italienisch - IT","Indirizzo",IF($A$4="Kroatisch - HR","Adresa ulice",IF($A$4="Litauisch - LT","Gatvės adresas",IF($A$4="Lettisch - LV","Ielas adrese",IF($A$4="Maltesisch - MT","Indirizz ta 't-triq",IF($A$4="Niederländisch - NL","Woonadres",IF($A$4="Norwegisch - NO","Gateadresse",IF($A$4="Polnisch - PL","Adres ulicy",IF($A$4="Portugiesisch - PT","Endereço da Rua",IF($A$4="Spanisch - ES","Dirección",IF($A$4="Rumänisch - RO","Adresa străzii",IF($A$4="Schwedisch - SE","Gatuadress",IF($A$4="Slowakisch - SK","Ulica",IF($A$4="Slowenisch - SI","Naslov ceste",IF($A$4="Tschechisch - CZ","Adresa ulice",IF($A$4="Ungarisch - HU","Cím",IF($A$4="Japanisch - JP","住所",IF($A$4="Türkisch - TR","Açık adres","Achtung"))))))))))))))))))))))))))))</f>
        <v>Street address</v>
      </c>
      <c r="F4" s="343"/>
      <c r="G4" s="343"/>
      <c r="H4" s="344"/>
      <c r="I4" s="352"/>
      <c r="J4" s="353"/>
      <c r="K4" s="68" t="s">
        <v>3114</v>
      </c>
      <c r="L4" s="142" t="str">
        <f>IF($A$4="Deutsch - DE","BIO Gemüse",IF($A$4="Englisch - UK","Organic vegetables",IF($A$4="Bulgarisch - BG","Органични зеленчуци",IF($A$4="Dänisch - DK","Økologiske grøntsager",IF($A$4="Finnisch - FI","Luomuvihanneksia",IF($A$4="Französisch - FR","Légumes organiques",IF($A$4="Estnisch - EE","Orgaanilised köögiviljad",IF($A$4="Irisch - IE","Glasraí orgánacha",IF($A$4="Griechisch - GR","Βιολογικά λαχανικά",IF($A$4="Isländisch - IS","Lífrænt grænmeti",IF($A$4="Litauisch - LT","Ekologiškos daržovės",IF($A$4="Kroatisch - HR","Organsko povrće",IF($A$4="Italienisch - IT","Verdure biologiche",IF($A$4="Maltesisch - MT","Ħxejjex organiċi",IF($A$4="Niederländisch - NL","Organische groenten",IF($A$4="Lettisch - LV","Bioloģiskie dārzeņi",IF($A$4="Norwegisch - NO","Økologiske grønnsaker",IF($A$4="Portugiesisch - PT","Vegetais organícos",IF($A$4="Polnisch - PL","Warzywa organiczne",IF($A$4="Rumänisch - RO","Legume organice",IF($A$4="Schwedisch - SE","Organiska grönsaker",IF($A$4="Spanisch - ES","Vegetales orgánicos",IF($A$4="Slowenisch - SI","Ekološka zelenjava",IF($A$4="Slowakisch - SK","Bio zelenina",IF($A$4="Tschechisch - CZ","Bio zelenina",IF($A$4="Türkisch - TR","Organik sebzeler",IF($A$4="Ungarisch - HU","Bio zöldségek",IF($A$4="Japanisch - JP","有機野菜","Achtung"))))))))))))))))))))))))))))</f>
        <v>Organic vegetables</v>
      </c>
    </row>
    <row r="5" spans="1:12" s="8" customFormat="1" ht="15" customHeight="1" x14ac:dyDescent="0.2">
      <c r="A5" s="351"/>
      <c r="B5" s="351"/>
      <c r="C5" s="150"/>
      <c r="D5" s="151"/>
      <c r="E5" s="342" t="str">
        <f>IF($A$4="Deutsch - DE","PLZ und Stadt",IF($A$4="Bulgarisch - BG","Пощенски код и град",IF($A$4="Dänisch - DK","Postnummer og by",IF($A$4="Englisch - UK","Zip code and city",IF($A$4="Französisch - FR","Code postal et ville",IF($A$4="Finnisch - FI","Postinumero ja kaupunki",IF($A$4="Estnisch - EE","Postiindeks ja linn",IF($A$4="Irisch - IE","Cód zip agus cathrach",IF($A$4="Griechisch - GR","Ταχυδρομικός κώδικας και πόλη",IF($A$4="Isländisch - IS","Póstnúmer og borg",IF($A$4="Litauisch - LT","Pašto kodas ir miestas",IF($A$4="Kroatisch - HR","Poštanski broj i grad",IF($A$4="Italienisch - IT","CAP e città",IF($A$4="Lettisch - LV","Pasta indekss un pilsēta",IF($A$4="Niederländisch - NL","Postcode en plaats",IF($A$4="Maltesisch - MT","Kodiċi zip u belt",IF($A$4="Portugiesisch - PT","CEP e cidade",IF($A$4="Polnisch - PL","Kod pocztowy i miasto",IF($A$4="Norwegisch - NO","Postnummer og by",IF($A$4="Schwedisch - SE","Postnummer och stad",IF($A$4="Rumänisch - RO","Cod poștal și oraș",IF($A$4="Spanisch - ES","Código postal y ciudad",IF($A$4="Tschechisch - CZ","PSČ a město",IF($A$4="Slowenisch - SI","Poštna številka in mesto",IF($A$4="Slowakisch - SK","PSČ a mesto",IF($A$4="Japanisch - JP","郵便番号と都市",IF($A$4="Türkisch - TR","Posta kodu ve şehir",IF($A$4="Ungarisch - HU","Irányítószám és város","Achtung"))))))))))))))))))))))))))))</f>
        <v>Zip code and city</v>
      </c>
      <c r="F5" s="343"/>
      <c r="G5" s="343"/>
      <c r="H5" s="344"/>
      <c r="I5" s="352"/>
      <c r="J5" s="353"/>
      <c r="K5" s="64" t="s">
        <v>3115</v>
      </c>
      <c r="L5" s="129" t="str">
        <f>IF($A$4="Deutsch - DE","BIO Kräuter",IF($A$4="Bulgarisch - BG","ОРГАНИЧНИ билки",IF($A$4="Englisch - UK","ORGANIC herbs",IF($A$4="Dänisch - DK","ØKOLOGISKE urter",IF($A$4="Finnisch - FI","LUOMU yrttejä",IF($A$4="Estnisch - EE","MAHE ürdid",IF($A$4="Französisch - FR","Herbes BIO",IF($A$4="Isländisch - IS","LÍFFRÍNAR jurtir",IF($A$4="Irisch - IE","Luibheanna ORGÁNACHA",IF($A$4="Griechisch - GR","ΒΙΟΛΟΓΙΚΑ βότανα",IF($A$4="Kroatisch - HR","ORGANSKO bilje",IF($A$4="Litauisch - LT","EKOLOGIŠKOS žolės",IF($A$4="Italienisch - IT","Erbe BIOLOGICHE",IF($A$4="Lettisch - LV","BIOLOĢISKIE augi",IF($A$4="Maltesisch - MT","Ħwawar ORGANIĊI",IF($A$4="Niederländisch - NL","BIOLOGISCHE kruiden",IF($A$4="Portugiesisch - PT","Ervas ORGÂNICAS",IF($A$4="Norwegisch - NO","ØKOLOGISKE urter",IF($A$4="Polnisch - PL","Zioła ORGANICZNE",IF($A$4="Rumänisch - RO","Ierburi BIO",IF($A$4="Spanisch - ES","Hierbas ORGÁNICAS",IF($A$4="Schwedisch - SE","EKOLOGISKA örter",IF($A$4="Slowenisch - SI","ORGANSKA zelišča",IF($A$4="Slowakisch - SK","BIO bylinky",IF($A$4="Tschechisch - CZ","BIO byliny",IF($A$4="Türkisch - TR","ORGANİK otlar",IF($A$4="Ungarisch - HU","BIO gyógynövények",IF($A$4="Japanisch - JP","オーガニックハーブ","Achtung"))))))))))))))))))))))))))))</f>
        <v>ORGANIC herbs</v>
      </c>
    </row>
    <row r="6" spans="1:12" ht="15" customHeight="1" x14ac:dyDescent="0.2">
      <c r="A6" s="367" t="str">
        <f>IF($A$4="Deutsch - DE","Preise und Bestellformular: Anzucht Sets",IF($A$4="Englisch - UK","Prices and order form: Cultivation sets",IF($A$4="Kroatisch - HR","Cijene i narudžbenica: Setovi za uzgoj",IF($A$4="Bulgarisch - BG","Цени и форма за поръчка: Култивационни комплекти",IF($A$4="Niederländisch - NL","Prijzen en bestelformulier: Kweeksets",IF($A$4="Tschechisch - CZ","Ceny a objednávkový formulář: Kultivační sady",IF($A$4="Dänisch - DK","Priser og bestillingsformular: Dyrkningssæt",IF($A$4="Französisch - FR","Prix ​​et bon de commande : Sets de culture",IF($A$4="Estnisch - EE","Hinnad ja tellimisvorm: Viljeluskomplektid",IF($A$4="Finnisch - FI","Hinnat ja tilauslomake: Viljelysetit",IF($A$4="Griechisch - GR","Τιμές και φόρμα παραγγελίας: Σετ καλλιέργειας",IF($A$4="Japanisch - JP","価格と注文書：栽培セット",IF($A$4="Italienisch - IT","Prezzi e modulo d'ordine: Set di coltivazione",IF($A$4="Norwegisch - NO","Priser og bestillingsskjema: Dyrkingssett",IF($A$4="Lettisch - LV","Cenas un pasūtījuma forma: Audzēšanas komplekti",IF($A$4="Litauisch - LT","Kainos ir užsakymo forma: Auginimo rinkiniai",IF($A$4="Polnisch - PL","Ceny i formularz zamówienia: Zestawy do uprawy",IF($A$4="Rumänisch - RO","Preturi si formular de comanda: Seturi de cultivare",IF($A$4="Portugiesisch - PT","Preços e formulário de pedido: Conjuntos de cultivo",IF($A$4="Spanisch - ES","Precios y formulario de pedido: Conjuntos de cultivo",IF($A$4="Slowakisch - SK","Ceny a objednávkový formulár: Kultivačné sady",IF($A$4="Slowenisch - SI","Cene in naročilnica: Kompleti za gojenje",IF($A$4="Schwedisch - SE","Priser och beställningsblankett: Odlingssatser",IF($A$4="Türkisch - TR","Fiyatlar ve sipariş formu: Yetiştirme setleri",IF($A$4="Ungarisch - HU","Árak és megrendelőlap: Termesztőkészletek",IF($A$4="Isländisch - IS","Verð og pöntunarform: Ræktunarsett",IF($A$4="Irisch - IE","Praghsanna agus foirm ordaithe: Leagann saothraithe",IF($A$4="Maltesisch - MT","Prezzijiet u formola tal-ordni: Settijiet tal-kultivazzjoni","Achtung"))))))))))))))))))))))))))))</f>
        <v>Prices and order form: Cultivation sets</v>
      </c>
      <c r="B6" s="351"/>
      <c r="C6" s="368"/>
      <c r="D6" s="151"/>
      <c r="E6" s="342" t="str">
        <f>IF($A$4="Deutsch - DE","Land",IF($A$4="Bulgarisch - BG","Страна",IF($A$4="Dänisch - DK","Land",IF($A$4="Englisch - UK","Country",IF($A$4="Französisch - FR","État",IF($A$4="Finnisch - FI","Maa",IF($A$4="Estnisch - EE","Riik",IF($A$4="Isländisch - IS","Land",IF($A$4="Griechisch - GR","Χώρα",IF($A$4="Irisch - IE","Tír",IF($A$4="Italienisch - IT","Paese",IF($A$4="Litauisch - LT","Šalis",IF($A$4="Kroatisch - HR","Zemlja",IF($A$4="Niederländisch - NL","Land",IF($A$4="Lettisch - LV","Valsts",IF($A$4="Maltesisch - MT","Pajjiż",IF($A$4="Norwegisch - NO","Land",IF($A$4="Polnisch - PL","Kraj",IF($A$4="Portugiesisch - PT","País",IF($A$4="Spanisch - ES","País",IF($A$4="Schwedisch - SE","Land",IF($A$4="Rumänisch - RO","Țară",IF($A$4="Slowenisch - SI","Država",IF($A$4="Tschechisch - CZ","Země",IF($A$4="Slowakisch - SK","Krajina",IF($A$4="Japanisch - JP","国",IF($A$4="Türkisch - TR","Ülke",IF($A$4="Ungarisch - HU","Ország","Achtung"))))))))))))))))))))))))))))</f>
        <v>Country</v>
      </c>
      <c r="F6" s="343"/>
      <c r="G6" s="343"/>
      <c r="H6" s="344"/>
      <c r="I6" s="352"/>
      <c r="J6" s="353"/>
      <c r="K6" s="72" t="s">
        <v>3116</v>
      </c>
      <c r="L6" s="130" t="str">
        <f>IF($A$4="Deutsch - DE","Bonsai",IF($A$4="Bulgarisch - BG","Бонсай",IF($A$4="Dänisch - DK","Bonsai",IF($A$4="Englisch - UK","Bonsai",IF($A$4="Finnisch - FI","Bonsai",IF($A$4="Estnisch - EE","Bonsai",IF($A$4="Französisch - FR","Bonsaï",IF($A$4="Isländisch - IS","Bonsai",IF($A$4="Irisch - IE","Bonsai",IF($A$4="Griechisch - GR","Μπονσάι",IF($A$4="Italienisch - IT","Bonsai",IF($A$4="Litauisch - LT","Bonsai",IF($A$4="Kroatisch - HR","Bonsai",IF($A$4="Lettisch - LV","Pundurkociņš",IF($A$4="Maltesisch - MT","Bonsai",IF($A$4="Niederländisch - NL","Bonsai",IF($A$4="Norwegisch - NO","Bonsai",IF($A$4="Polnisch - PL","Bonsai",IF($A$4="Portugiesisch - PT","Bonsai",IF($A$4="Rumänisch - RO","Bonsai",IF($A$4="Spanisch - ES","Bonsái",IF($A$4="Schwedisch - SE","Bonsai",IF($A$4="Tschechisch - CZ","Bonsai",IF($A$4="Slowakisch - SK","Bonsai",IF($A$4="Slowenisch - SI","Bonsaj",IF($A$4="Türkisch - TR","Bonzai",IF($A$4="Ungarisch - HU","Bonsai",IF($A$4="Japanisch - JP","盆栽","Achtung"))))))))))))))))))))))))))))</f>
        <v>Bonsai</v>
      </c>
    </row>
    <row r="7" spans="1:12" ht="15" customHeight="1" x14ac:dyDescent="0.2">
      <c r="A7" s="351"/>
      <c r="B7" s="351"/>
      <c r="C7" s="368"/>
      <c r="D7" s="143"/>
      <c r="E7" s="342" t="str">
        <f>IF($A$4="Deutsch - DE","Telefon / Fax",IF($A$4="Englisch - UK","Telephone and Fax",IF($A$4="Dänisch - DK","Telefon og Fax",IF($A$4="Bulgarisch - BG","Телефон и факс",IF($A$4="Estnisch - EE","Telefon ja faks",IF($A$4="Finnisch - FI","Puhelin ja faksi",IF($A$4="Französisch - FR","Téléphone et fax",IF($A$4="Isländisch - IS","Síma og fax",IF($A$4="Irisch - IE","Teileafón agus facs",IF($A$4="Griechisch - GR","Τηλέφωνο και φαξ",IF($A$4="Litauisch - LT","Telefonu ir faksu",IF($A$4="Italienisch - IT","Telefono e fax",IF($A$4="Kroatisch - HR","Telefon i faks",IF($A$4="Lettisch - LV","Tālrunis un fakss",IF($A$4="Niederländisch - NL","Telefoon en fax",IF($A$4="Maltesisch - MT","Telefon u faks",IF($A$4="Norwegisch - NO","Telefon og faks",IF($A$4="Polnisch - PL","Telefon i faks",IF($A$4="Portugiesisch - PT","Telefone e fax",IF($A$4="Schwedisch - SE","Telefon och fax",IF($A$4="Rumänisch - RO","Telefon si fax",IF($A$4="Spanisch - ES","Teléfono y fax",IF($A$4="Slowakisch - SK","Telefón a fax",IF($A$4="Tschechisch - CZ","Telefon a fax",IF($A$4="Slowenisch - SI","Telefon in faks",IF($A$4="Ungarisch - HU","Telefon és fax",IF($A$4="Japanisch - JP","電話とファックス",IF($A$4="Türkisch - TR","Telefon ve faks","Achtung"))))))))))))))))))))))))))))</f>
        <v>Telephone and Fax</v>
      </c>
      <c r="F7" s="343"/>
      <c r="G7" s="343"/>
      <c r="H7" s="344"/>
      <c r="I7" s="352"/>
      <c r="J7" s="353"/>
      <c r="K7" s="65" t="s">
        <v>3117</v>
      </c>
      <c r="L7" s="131" t="str">
        <f>IF($A$4="Deutsch - DE","Gemüse",IF($A$4="Bulgarisch - BG","Зеленчуци",IF($A$4="Englisch - UK","Vegetables",IF($A$4="Dänisch - DK","Grøntsager",IF($A$4="Französisch - FR","Des légumes",IF($A$4="Finnisch - FI","Vihannekset",IF($A$4="Estnisch - EE","Köögiviljad",IF($A$4="Griechisch - GR","Λαχανικά",IF($A$4="Irisch - IE","Glasraí",IF($A$4="Isländisch - IS","Grænmeti",IF($A$4="Italienisch - IT","La verdura",IF($A$4="Litauisch - LT","Daržovės",IF($A$4="Kroatisch - HR","Povrće",IF($A$4="Lettisch - LV","Dārzeņus",IF($A$4="Niederländisch - NL","Groenten",IF($A$4="Maltesisch - MT","Ħaxix",IF($A$4="Polnisch - PL","Warzywa",IF($A$4="Norwegisch - NO","Grønnsaker",IF($A$4="Portugiesisch - PT","Legumes",IF($A$4="Spanisch - ES","Verduras",IF($A$4="Rumänisch - RO","Legume",IF($A$4="Schwedisch - SE","Grönsaker",IF($A$4="Slowakisch - SK","Zeleniny",IF($A$4="Slowenisch - SI","Zelenjava",IF($A$4="Tschechisch - CZ","Zelenina",IF($A$4="Türkisch - TR","Sebzeler",IF($A$4="Ungarisch - HU","Zöldségek",IF($A$4="Japanisch - JP","野菜","Achtung"))))))))))))))))))))))))))))</f>
        <v>Vegetables</v>
      </c>
    </row>
    <row r="8" spans="1:12" ht="15" customHeight="1" x14ac:dyDescent="0.2">
      <c r="A8" s="9" t="s">
        <v>7</v>
      </c>
      <c r="B8" s="10" t="s">
        <v>8</v>
      </c>
      <c r="D8" s="143"/>
      <c r="E8" s="342" t="s">
        <v>9</v>
      </c>
      <c r="F8" s="343"/>
      <c r="G8" s="343"/>
      <c r="H8" s="344"/>
      <c r="I8" s="352"/>
      <c r="J8" s="353"/>
      <c r="K8" s="68" t="s">
        <v>3118</v>
      </c>
      <c r="L8" s="132" t="str">
        <f>IF($A$4="Deutsch - DE","Gräser und Bambus",IF($A$4="Bulgarisch - BG","Треви и бамбук",IF($A$4="Dänisch - DK","Græs og bambus",IF($A$4="Englisch - UK","Grasses and bamboo",IF($A$4="Estnisch - EE","Rohi ja bambus",IF($A$4="Französisch - FR","Graminées et bambous",IF($A$4="Finnisch - FI","Ruohoa ja bambua",IF($A$4="Griechisch - GR","Χόρτα και μπαμπού",IF($A$4="Irisch - IE","Féara agus bambú",IF($A$4="Isländisch - IS","Grös og bambus",IF($A$4="Italienisch - IT","Erbe e bambù",IF($A$4="Litauisch - LT","Žolės ir bambukai",IF($A$4="Kroatisch - HR","Trave i bambus",IF($A$4="Maltesisch - MT","Ħaxix u bambu",IF($A$4="Niederländisch - NL","Grassen en bamboe",IF($A$4="Lettisch - LV","Zāles un bambuss",IF($A$4="Portugiesisch - PT","Ervas e bambu",IF($A$4="Polnisch - PL","Trawy i bambus",IF($A$4="Norwegisch - NO","Gress og bambus",IF($A$4="Spanisch - ES","Hierbas y bambú",IF($A$4="Rumänisch - RO","Ierburi și bambus",IF($A$4="Schwedisch - SE","Gräs och bambu",IF($A$4="Slowakisch - SK","Trávy a bambus",IF($A$4="Slowenisch - SI","Trave in bambus",IF($A$4="Tschechisch - CZ","Trávy a bambus",IF($A$4="Ungarisch - HU","Fű és bambusz",IF($A$4="Japanisch - JP","草と竹",IF($A$4="Türkisch - TR","Otlar ve bambu","Achtung"))))))))))))))))))))))))))))</f>
        <v>Grasses and bamboo</v>
      </c>
    </row>
    <row r="9" spans="1:12" ht="15" customHeight="1" x14ac:dyDescent="0.2">
      <c r="A9" s="9" t="s">
        <v>9</v>
      </c>
      <c r="B9" s="11" t="s">
        <v>10</v>
      </c>
      <c r="D9" s="143"/>
      <c r="E9" s="356" t="str">
        <f>IF($A$4="Deutsch - DE","Anschrift Lieferung",IF($A$4="Kroatisch - HR","Adresa dostave",IF($A$4="Englisch - UK","Delivery address",IF($A$4="Bulgarisch - BG","Адрес за доставка",IF($A$4="Dänisch - DK","Leveringsadresse",IF($A$4="Tschechisch - CZ","Doručovací adresa",IF($A$4="Estnisch - EE","Saaja aadress",IF($A$4="Französisch - FR","Adresse de livraison",IF($A$4="Niederländisch - NL","Bezorgadres",IF($A$4="Finnisch - FI","Toimitusosoite",IF($A$4="Japanisch - JP","配送先住所",IF($A$4="Italienisch - IT","Indirizzo di consegna",IF($A$4="Griechisch - GR","Διεύθυνση παράδοσης",IF($A$4="Norwegisch - NO","Leveringsadresse",IF($A$4="Lettisch - LV","Piegādes adrese",IF($A$4="Litauisch - LT","Pristatymo adresas",IF($A$4="Rumänisch - RO","Adresă de livrare",IF($A$4="Polnisch - PL","Adres dostawy",IF($A$4="Portugiesisch - PT","Endereço de entrega",IF($A$4="Slowenisch - SI","Dostavni naslov",IF($A$4="Slowakisch - SK","Adresa dodania",IF($A$4="Spanisch - ES","Dirección de entrega",IF($A$4="Schwedisch - SE","Leveransadress",IF($A$4="Isländisch - IS","Heimilisfang afhendingar",IF($A$4="Türkisch - TR","Teslimat adresi",IF($A$4="Ungarisch - HU","Szállítási cím",IF($A$4="Irisch - IE","Seoladh seachadta",IF($A$4="Maltesisch - MT","Indirizz tal-kunsinna","Achtung"))))))))))))))))))))))))))))</f>
        <v>Delivery address</v>
      </c>
      <c r="F9" s="357"/>
      <c r="G9" s="342" t="str">
        <f>IF($A$4="Deutsch - DE","Firma",IF($A$4="Englisch - UK","Company",IF($A$4="Dänisch - DK","Selskab",IF($A$4="Bulgarisch - BG","Търговско дружество",IF($A$4="Estnisch - EE","Ettevõte",IF($A$4="Finnisch - FI","Yhtiö",IF($A$4="Französisch - FR","Compagnie",IF($A$4="Griechisch - GR","Εταιρία",IF($A$4="Isländisch - IS","Fyrirtæki",IF($A$4="Irisch - IE","Cuideachta",IF($A$4="Italienisch - IT","Azienda",IF($A$4="Kroatisch - HR","Društvo",IF($A$4="Litauisch - LT","Bendrovė",IF($A$4="Lettisch - LV","Uzņēmums",IF($A$4="Niederländisch - NL","Bedrijf",IF($A$4="Maltesisch - MT","Kumpanija",IF($A$4="Polnisch - PL","Spółka",IF($A$4="Portugiesisch - PT","Empresa",IF($A$4="Norwegisch - NO","Selskap",IF($A$4="Spanisch - ES","Empresa",IF($A$4="Schwedisch - SE","Företag",IF($A$4="Rumänisch - RO","Companie",IF($A$4="Slowakisch - SK","Spoločnosť",IF($A$4="Slowenisch - SI","Podjetje",IF($A$4="Tschechisch - CZ","Společnost",IF($A$4="Ungarisch - HU","Vállalat",IF($A$4="Japanisch - JP","会社",IF($A$4="Türkisch - TR","Şirket","Achtung"))))))))))))))))))))))))))))</f>
        <v>Company</v>
      </c>
      <c r="H9" s="358"/>
      <c r="I9" s="352"/>
      <c r="J9" s="354"/>
      <c r="K9" s="66" t="s">
        <v>3119</v>
      </c>
      <c r="L9" s="133" t="str">
        <f>IF($A$4="Deutsch - DE","Heilpflanzen",IF($A$4="Bulgarisch - BG","Лечебни растения",IF($A$4="Dänisch - DK","Lægeplanter",IF($A$4="Englisch - UK","Medicinal plants",IF($A$4="Finnisch - FI","Lääkekasvit",IF($A$4="Estnisch - EE","Ravimtaimed",IF($A$4="Französisch - FR","Plantes médicinales",IF($A$4="Isländisch - IS","Lækningajurtir",IF($A$4="Irisch - IE","Plandaí íocshláinte",IF($A$4="Griechisch - GR","Φαρμακευτικά φυτά",IF($A$4="Litauisch - LT","Vaistiniai augalai",IF($A$4="Kroatisch - HR","Ljekovito bilje",IF($A$4="Italienisch - IT","Piante medicinali",IF($A$4="Lettisch - LV","Ārstniecības augi",IF($A$4="Maltesisch - MT","Pjanti mediċinali",IF($A$4="Niederländisch - NL","Medicinale planten",IF($A$4="Portugiesisch - PT","Plantas medicinais",IF($A$4="Norwegisch - NO","Medisinske planter",IF($A$4="Polnisch - PL","Rośliny lecznicze",IF($A$4="Spanisch - ES","Plantas medicinales",IF($A$4="Schwedisch - SE","Medicinska växter",IF($A$4="Rumänisch - RO","Plante medicinale",IF($A$4="Slowakisch - SK","Liečivé rastliny",IF($A$4="Tschechisch - CZ","Léčivé rostliny",IF($A$4="Slowenisch - SI","Zdravilne rastline",IF($A$4="Ungarisch - HU","Orvosi növények",IF($A$4="Türkisch - TR","Şifalı Bitkiler",IF($A$4="Japanisch - JP","薬用植物","Achtung"))))))))))))))))))))))))))))</f>
        <v>Medicinal plants</v>
      </c>
    </row>
    <row r="10" spans="1:12" ht="15" customHeight="1" x14ac:dyDescent="0.2">
      <c r="A10" s="345" t="str">
        <f>IF($A$4="Deutsch - DE","Deaktivieren Sie die Anzeige von leeren Zellen im Filter der Spalte C (Gesamtpreis) am Ende Ihrer Bestellung, um nur Ihre bestellten Artikel zu sehen.",IF($A$4="Englisch - UK","Disable the display of empty cells in the filter of column C (total price) at the end of your order to only see your ordered items.",IF($A$4="Dänisch - DK","Deaktiver visningen af ​​tomme celler i filteret i kolonne C (samlet pris) i slutningen af ​​din ordre for kun at se dine bestilte varer.",IF($A$4="Bulgarisch - BG","Деактивирайте показването на празни клетки във филтъра на колона C (обща цена) в края на вашата поръчка, за да видите само вашите поръчани артикули.",IF($A$4="Französisch - FR","Désactivez l'affichage des cellules vides dans le filtre de la colonne C (prix total) à la fin de votre commande pour ne voir que vos articles commandés.",IF($A$4="Estnisch - EE","Keelake tühjade lahtrite kuvamine veeru C filtris (koguhind) tellimuse lõpus, et näha ainult tellitud tooteid.",IF($A$4="Finnisch - FI","Poista tyhjien solujen näyttäminen käytöstä sarakkeen C (kokonaishinta) suodattimesta tilauksesi lopussa, jotta näet vain tilatut tuotteet.",IF($A$4="Isländisch - IS","Slökktu á birtingu tómra hólfa í síunni í dálki C (heildarverð) í lok pöntunar þinnar til að sjá aðeins pantaðar vörur þínar.",IF($A$4="Irisch - IE","Díchumasaigh taispeáint na gceall folamh sa scagaire de cholún C (praghas iomlán) ag deireadh d'ordaithe chun na hearraí ordaithe amháin a fheiceáil.",IF($A$4="Griechisch - GR","Απενεργοποιήστε την εμφάνιση των κενών κελιών στο φίλτρο της στήλης C (συνολική τιμή) στο τέλος της παραγγελίας σας για να βλέπετε μόνο τα παραγγελθέντα προϊόντα σας.",IF($A$4="Italienisch - IT","Disabilita la visualizzazione delle celle vuote nel filtro della colonna C (prezzo totale) alla fine dell'ordine per visualizzare solo gli articoli ordinati.",IF($A$4="Kroatisch - HR","Onemogućite prikaz praznih ćelija u filtru stupca C (ukupna cijena) na kraju narudžbe kako biste vidjeli samo naručene artikle.",IF($A$4="Litauisch - LT","Užsakymo pabaigoje išjunkite tuščių langelių rodymą C stulpelio filtre (bendra kaina), kad matytumėte tik užsakytas prekes.",IF($A$4="Lettisch - LV","Pasūtījuma beigās atspējojiet tukšo šūnu rādīšanu kolonnas C filtrā (kopējā cena), lai redzētu tikai pasūtītās preces.",IF($A$4="Maltesisch - MT","Iddiżattiva l-wiri taċ-ċelloli vojta fil-filtru tal-kolonna C (prezz totali) fl-aħħar tal-ordni tiegħek biex tara biss l-oġġetti ordnati tiegħek.",IF($A$4="Niederländisch - NL","Schakel de weergave van lege cellen in het filter van kolom C (totaalprijs) aan het einde van uw bestelling uit om alleen uw bestelde artikelen te zien.",IF($A$4="Portugiesisch - PT","Desative a exibição de células vazias no filtro da coluna C (preço total) no final do seu pedido para ver apenas os itens solicitados.",IF($A$4="Norwegisch - NO","Deaktiver visningen av tomme celler i filteret i kolonne C (totalpris) på slutten av bestillingen for kun å se dine bestilte varer.",IF($A$4="Polnisch - PL","Wyłącz wyświetlanie pustych komórek w filtrze kolumny C (cena całkowita) na końcu zamówienia, aby zobaczyć tylko zamówione produkty.",IF($A$4="Schwedisch - SE","Inaktivera visningen av tomma celler i filtret i kolumn C (totalpris) i slutet av din beställning för att bara se dina beställda varor.",IF($A$4="Spanisch - ES","Desactive la visualización de celdas vacías en el filtro de la columna C (precio total) al final de su pedido para ver solo los artículos pedidos.",IF($A$4="Rumänisch - RO","Dezactivează afișarea celulelor goale în filtrul coloanei C (preț total) la sfârșitul comenzii pentru a vedea doar articolele comandate.",IF($A$4="Tschechisch - CZ","Vypněte zobrazení prázdných buněk ve filtru sloupce C (celková cena) na konci objednávky, abyste viděli pouze objednané položky.",IF($A$4="Slowenisch - SI","Onemogočite prikaz praznih celic v filtru stolpca C (skupna cena) na koncu vašega naročila, da boste videli samo vaše naročene artikle.",IF($A$4="Slowakisch - SK","Vypnite zobrazenie prázdnych buniek vo filtri stĺpca C (celková cena) na konci objednávky, aby ste videli iba objednané položky.",IF($A$4="Ungarisch - HU","Tiltsa le az üres cellák megjelenítését a C oszlop (teljes ár) szűrőjében a rendelés végén, hogy csak a megrendelt tételeket lássa.",IF($A$4="Türkisch - TR","Yalnızca sipariş ettiğiniz ürünleri görmek için siparişinizin sonunda C sütunundaki (toplam fiyat) filtrede boş hücrelerin görüntülenmesini devre dışı bırakın.",IF($A$4="Japanisch - JP","注文の最後にある列 C (合計価格) のフィルターで空のセルの表示を無効にして、注文したアイテムのみを表示します。","Achtung"))))))))))))))))))))))))))))</f>
        <v>Disable the display of empty cells in the filter of column C (total price) at the end of your order to only see your ordered items.</v>
      </c>
      <c r="B10" s="346"/>
      <c r="C10" s="347"/>
      <c r="D10" s="143"/>
      <c r="E10" s="355" t="str">
        <f>IF($A$4="Deutsch - DE","Abteilung",IF($A$4="Englisch - UK","Department",IF($A$4="Dänisch - DK","Afdeling",IF($A$4="Bulgarisch - BG","Отдел",IF($A$4="Französisch - FR","Département",IF($A$4="Finnisch - FI","Osasto",IF($A$4="Estnisch - EE","Osakond",IF($A$4="Isländisch - IS","Deild",IF($A$4="Irisch - IE","Roinn",IF($A$4="Griechisch - GR","Τμήμα",IF($A$4="Italienisch - IT","Dipartimento",IF($A$4="Kroatisch - HR","Odjelu",IF($A$4="Litauisch - LT","Skyrius",IF($A$4="Niederländisch - NL","Afdeling",IF($A$4="Maltesisch - MT","Dipartiment",IF($A$4="Lettisch - LV","Nodaļa",IF($A$4="Portugiesisch - PT","Departamento",IF($A$4="Polnisch - PL","Dział",IF($A$4="Norwegisch - NO","Avdeling",IF($A$4="Rumänisch - RO","Departament",IF($A$4="Spanisch - ES","Departamento",IF($A$4="Schwedisch - SE","Avdelning",IF($A$4="Tschechisch - CZ","Oddělení",IF($A$4="Slowenisch - SI","Oddelek",IF($A$4="Slowakisch - SK","Oddelenie",IF($A$4="Japanisch - JP","デパートメント",IF($A$4="Ungarisch - HU","Osztály",IF($A$4="Türkisch - TR","Bölüm","Achtung"))))))))))))))))))))))))))))</f>
        <v>Department</v>
      </c>
      <c r="F10" s="355"/>
      <c r="G10" s="355"/>
      <c r="H10" s="355"/>
      <c r="I10" s="352"/>
      <c r="J10" s="354"/>
      <c r="K10" s="69" t="s">
        <v>3120</v>
      </c>
      <c r="L10" s="134" t="str">
        <f>IF($A$4="Deutsch - DE","Kakteen",IF($A$4="Bulgarisch - BG","Кактуси",IF($A$4="Dänisch - DK","Kaktusser",IF($A$4="Englisch - UK","Cacti",IF($A$4="Finnisch - FI","Kaktukset",IF($A$4="Französisch - FR","Cactus",IF($A$4="Estnisch - EE","Kaktused",IF($A$4="Griechisch - GR","Κάκτοι",IF($A$4="Irisch - IE","Cachtais",IF($A$4="Isländisch - IS","Kaktusa",IF($A$4="Kroatisch - HR","Kaktusi",IF($A$4="Litauisch - LT","Kaktusai",IF($A$4="Italienisch - IT","Cactus",IF($A$4="Lettisch - LV","Kaktusi",IF($A$4="Niederländisch - NL","Cactussen",IF($A$4="Maltesisch - MT","Kakti",IF($A$4="Portugiesisch - PT","Cactos",IF($A$4="Polnisch - PL","Kaktusy",IF($A$4="Norwegisch - NO","Kaktuser",IF($A$4="Spanisch - ES","Cactus",IF($A$4="Rumänisch - RO","Cactusi",IF($A$4="Schwedisch - SE","Kaktusar",IF($A$4="Tschechisch - CZ","Kaktusy",IF($A$4="Slowenisch - SI","Kaktusi",IF($A$4="Slowakisch - SK","Kaktusy",IF($A$4="Japanisch - JP","サボテン",IF($A$4="Ungarisch - HU","Kaktuszok",IF($A$4="Türkisch - TR","Kaktüsler","Achtung"))))))))))))))))))))))))))))</f>
        <v>Cacti</v>
      </c>
    </row>
    <row r="11" spans="1:12" ht="15" customHeight="1" x14ac:dyDescent="0.2">
      <c r="A11" s="346"/>
      <c r="B11" s="346"/>
      <c r="C11" s="347"/>
      <c r="D11" s="143"/>
      <c r="E11" s="355" t="str">
        <f>IF($A$4="Deutsch - DE","Straße",IF($A$4="Dänisch - DK","Vejnavn",IF($A$4="Englisch - UK","Street address",IF($A$4="Bulgarisch - BG","Адрес на улица",IF($A$4="Französisch - FR","Adresse de la rue",IF($A$4="Finnisch - FI","Katuosoite",IF($A$4="Estnisch - EE","Tänava aadress",IF($A$4="Isländisch - IS","Heimilisfang",IF($A$4="Irisch - IE","Ainm na sráide",IF($A$4="Griechisch - GR","Διεύθυνση",IF($A$4="Italienisch - IT","Indirizzo",IF($A$4="Kroatisch - HR","Adresa ulice",IF($A$4="Litauisch - LT","Gatvės adresas",IF($A$4="Lettisch - LV","Ielas adrese",IF($A$4="Maltesisch - MT","Indirizz ta 't-triq",IF($A$4="Niederländisch - NL","Woonadres",IF($A$4="Norwegisch - NO","Gateadresse",IF($A$4="Polnisch - PL","Adres ulicy",IF($A$4="Portugiesisch - PT","Endereço da Rua",IF($A$4="Spanisch - ES","Dirección",IF($A$4="Rumänisch - RO","Adresa străzii",IF($A$4="Schwedisch - SE","Gatuadress",IF($A$4="Slowakisch - SK","Ulica",IF($A$4="Slowenisch - SI","Naslov ceste",IF($A$4="Tschechisch - CZ","Adresa ulice",IF($A$4="Ungarisch - HU","Cím",IF($A$4="Japanisch - JP","住所",IF($A$4="Türkisch - TR","Açık adres","Achtung"))))))))))))))))))))))))))))</f>
        <v>Street address</v>
      </c>
      <c r="F11" s="355"/>
      <c r="G11" s="355"/>
      <c r="H11" s="355"/>
      <c r="I11" s="352"/>
      <c r="J11" s="354"/>
      <c r="K11" s="71" t="s">
        <v>3121</v>
      </c>
      <c r="L11" s="125" t="str">
        <f>IF($A$4="Deutsch - DE","Kräuter",IF($A$4="Englisch - UK","Herbs",IF($A$4="Dänisch - DK","Urter",IF($A$4="Bulgarisch - BG","Билки",IF($A$4="Estnisch - EE","Maitsetaimed",IF($A$4="Finnisch - FI","Yrtit",IF($A$4="Französisch - FR","Herbes",IF($A$4="Griechisch - GR","Βότανα",IF($A$4="Isländisch - IS","Jurtir",IF($A$4="Irisch - IE","Luibheanna",IF($A$4="Litauisch - LT","Vaistažolės",IF($A$4="Kroatisch - HR","Bilje",IF($A$4="Italienisch - IT","Erbe aromatiche",IF($A$4="Lettisch - LV","Garšaugi",IF($A$4="Niederländisch - NL","Kruiden",IF($A$4="Maltesisch - MT","Ħwawar",IF($A$4="Polnisch - PL","Zioła",IF($A$4="Norwegisch - NO","Urter",IF($A$4="Portugiesisch - PT","Ervas",IF($A$4="Schwedisch - SE","Örter",IF($A$4="Rumänisch - RO","Ierburi",IF($A$4="Spanisch - ES","Hierbas",IF($A$4="Slowenisch - SI","Zelišča",IF($A$4="Tschechisch - CZ","Byliny",IF($A$4="Slowakisch - SK","Bylinky",IF($A$4="Japanisch - JP","ハーブ",IF($A$4="Türkisch - TR","Otlar",IF($A$4="Ungarisch - HU","Gyógynövények","Achtung"))))))))))))))))))))))))))))</f>
        <v>Herbs</v>
      </c>
    </row>
    <row r="12" spans="1:12" ht="15" customHeight="1" x14ac:dyDescent="0.2">
      <c r="A12" s="348"/>
      <c r="B12" s="348"/>
      <c r="C12" s="349"/>
      <c r="D12" s="143"/>
      <c r="E12" s="355" t="str">
        <f>IF($A$4="Deutsch - DE","PLZ und Stadt",IF($A$4="Bulgarisch - BG","Пощенски код и град",IF($A$4="Dänisch - DK","Postnummer og by",IF($A$4="Englisch - UK","Zip code and city",IF($A$4="Französisch - FR","Code postal et ville",IF($A$4="Finnisch - FI","Postinumero ja kaupunki",IF($A$4="Estnisch - EE","Postiindeks ja linn",IF($A$4="Irisch - IE","Cód zip agus cathrach",IF($A$4="Griechisch - GR","Ταχυδρομικός κώδικας και πόλη",IF($A$4="Isländisch - IS","Póstnúmer og borg",IF($A$4="Litauisch - LT","Pašto kodas ir miestas",IF($A$4="Kroatisch - HR","Poštanski broj i grad",IF($A$4="Italienisch - IT","CAP e città",IF($A$4="Lettisch - LV","Pasta indekss un pilsēta",IF($A$4="Niederländisch - NL","Postcode en plaats",IF($A$4="Maltesisch - MT","Kodiċi zip u belt",IF($A$4="Portugiesisch - PT","CEP e cidade",IF($A$4="Polnisch - PL","Kod pocztowy i miasto",IF($A$4="Norwegisch - NO","Postnummer og by",IF($A$4="Schwedisch - SE","Postnummer och stad",IF($A$4="Rumänisch - RO","Cod poștal și oraș",IF($A$4="Spanisch - ES","Código postal y ciudad",IF($A$4="Tschechisch - CZ","PSČ a město",IF($A$4="Slowenisch - SI","Poštna številka in mesto",IF($A$4="Slowakisch - SK","PSČ a mesto",IF($A$4="Japanisch - JP","郵便番号と都市",IF($A$4="Türkisch - TR","Posta kodu ve şehir",IF($A$4="Ungarisch - HU","Irányítószám és város","Achtung"))))))))))))))))))))))))))))</f>
        <v>Zip code and city</v>
      </c>
      <c r="F12" s="355"/>
      <c r="G12" s="355"/>
      <c r="H12" s="355"/>
      <c r="I12" s="352"/>
      <c r="J12" s="354"/>
      <c r="K12" s="64" t="s">
        <v>940</v>
      </c>
      <c r="L12" s="126" t="str">
        <f>IF($A$4="Deutsch - DE","Wildblumen",IF($A$4="Englisch - UK","Wildflowers",IF($A$4="Dänisch - DK","Vilde blomster",IF($A$4="Bulgarisch - BG","Диви цветя",IF($A$4="Finnisch - FI","Luonnonkasvit",IF($A$4="Französisch - FR","Fleurs sauvages",IF($A$4="Estnisch - EE","Metsalilled",IF($A$4="Griechisch - GR","Αγριολούλουδα",IF($A$4="Irisch - IE","Bláthanna fiáine",IF($A$4="Isländisch - IS","Villt blóm",IF($A$4="Litauisch - LT","Lauko gėlės",IF($A$4="Kroatisch - HR","Poljsko cvijeće",IF($A$4="Italienisch - IT","Fiori selvatici",IF($A$4="Maltesisch - MT","Fjuri selvaġġi",IF($A$4="Niederländisch - NL","Wilde bloemen",IF($A$4="Lettisch - LV","Savvaļas puķes",IF($A$4="Portugiesisch - PT","Flores silvestres",IF($A$4="Norwegisch - NO","Villblomster",IF($A$4="Polnisch - PL","Polne kwiaty",IF($A$4="Schwedisch - SE","Vilda blommor",IF($A$4="Spanisch - ES","Flores silvestres",IF($A$4="Rumänisch - RO","Flori sălbatice",IF($A$4="Slowakisch - SK","Poľné kvety",IF($A$4="Slowenisch - SI","Divje rože",IF($A$4="Tschechisch - CZ","Polní květiny",IF($A$4="Ungarisch - HU","Vadvirágok",IF($A$4="Japanisch - JP","野の花",IF($A$4="Türkisch - TR","Kır çiçekleri","Achtung"))))))))))))))))))))))))))))</f>
        <v>Wildflowers</v>
      </c>
    </row>
    <row r="13" spans="1:12" ht="24.95" customHeight="1" thickBot="1" x14ac:dyDescent="0.25">
      <c r="A13" s="371" t="str">
        <f>IF($A$4="Deutsch - DE","Ihr Netto - Bestellwert auf dieser Seite",IF($A$4="Englisch - UK","Your net order value on this page",IF($A$4="Bulgarisch - BG","Вашата нетна стойност на поръчката на тази страница",IF($A$4="Dänisch - DK","Din nettoordreværdi på denne side",IF($A$4="Finnisch - FI","Tilauksesi nettoarvo tällä sivulla",IF($A$4="Estnisch - EE","Teie tellimuse netoväärtus sellel lehel",IF($A$4="Französisch - FR","Votre valeur nette de commande sur cette page",IF($A$4="Isländisch - IS","Nettó pöntunarvirði þitt á þessari síðu",IF($A$4="Griechisch - GR","Η καθαρή αξία παραγγελίας σας σε αυτήν τη σελίδα",IF($A$4="Irisch - IE","Do luach ordaithe glan ar an leathanach seo",IF($A$4="Italienisch - IT","Il valore netto dell'ordine in questa pagina",IF($A$4="Kroatisch - HR","Vaša neto vrijednost narudžbe na ovoj stranici",IF($A$4="Litauisch - LT","Jūsų grynoji užsakymo vertė šiame puslapyje",IF($A$4="Niederländisch - NL","Uw netto bestelwaarde op deze pagina",IF($A$4="Lettisch - LV","Jūsu pasūtījuma neto vērtība šajā lapā",IF($A$4="Maltesisch - MT","Il-valur nett tal-ordni tiegħek f'din il-paġna",IF($A$4="Norwegisch - NO","Din netto ordreverdi på denne siden",IF($A$4="Polnisch - PL","Twoja wartość zamówienia netto na tej stronie",IF($A$4="Portugiesisch - PT","Seu valor líquido do pedido nesta página",IF($A$4="Spanisch - ES","El valor neto de su pedido en esta página",IF($A$4="Schwedisch - SE","Ditt nettoordervärde på denna sida",IF($A$4="Rumänisch - RO","Valoarea netă a comenzii dvs. pe această pagină",IF($A$4="Slowakisch - SK","Vaša čistá hodnota objednávky na tejto stránke",IF($A$4="Tschechisch- CZ","Vaše čistá hodnota objednávky na této stránce",IF($A$4="Slowenisch - SI","Vaša neto vrednost naročila na tej strani",IF($A$4="Türkisch - TR","Bu sayfadaki net sipariş değeriniz",IF($A$4="Ungarisch - HU","Az Ön nettó rendelési értéke ezen az oldalon",IF($A$4="Japanisch - JP","このページの正味注文額","Achtung"))))))))))))))))))))))))))))</f>
        <v>Your net order value on this page</v>
      </c>
      <c r="B13" s="372"/>
      <c r="C13" s="144">
        <f>SUM(C15:C378)</f>
        <v>0</v>
      </c>
      <c r="D13" s="49"/>
      <c r="E13" s="135">
        <f>SUM(E15:E378)*$G$15</f>
        <v>0</v>
      </c>
      <c r="F13" s="365" t="str">
        <f>IF($A$4="Deutsch - DE","Hier eingegebene Adressdaten werden automatisch nach TAB 3 und TAB 4 übertragen.",IF($A$4="Englisch - UK","Address data entered here will be automatically transferred to TAB 3 and TAB 4.",IF($A$4="Kroatisch - HR","Ovdje uneseni podaci o adresi bit će automatski prebačeni u TAB 3 i TAB 4.",IF($A$4="Bulgarisch - BG","Данните за адреса, въведени тук, ще бъдат автоматично прехвърлени в TAB 3 и TAB 4.",IF($A$4="Dänisch - DK","Adressedata indtastet her vil automatisk blive overført til TAB 3 og TAB 4.",IF($A$4="Niederländisch - NL","Hier ingevoerde adresgegevens worden automatisch naar TAB 3 en TAB 4 overgebracht.",IF($A$4="Tschechisch - CZ","Zde zadané adresy budou automaticky přeneseny do TAB 3 a TAB 4.",IF($A$4="Französisch - FR","Les données d'adresse saisies ici seront automatiquement transférées vers TAB 3 et TAB 4.",IF($A$4="Estnisch - EE","Siia sisestatud aadressiandmed kantakse automaatselt üle vahekaardile 3 ja TAB 4.",IF($A$4="Finnisch - FI","Tässä syötetyt osoitetiedot siirretään automaattisesti välilehtiin TAB 3 ja TAB 4.",IF($A$4="Griechisch - GR","Τα δεδομένα διεύθυνσης που εισάγονται εδώ θα μεταφερθούν αυτόματα στο TAB 3 και στο TAB 4.",IF($A$4="Japanisch - JP","ここで入力した住所データは、TAB 3 と TAB 4 に自動的に転送されます。",IF($A$4="Italienisch - IT","I dati dell'indirizzo qui inseriti verranno automaticamente trasferiti alla TAB 3 e alla TAB 4.",IF($A$4="Norwegisch - NO","Adressedata som legges inn her vil automatisk overføres til TAB 3 og TAB 4.",IF($A$4="Litauisch - LT","Čia įvesti adreso duomenys bus automatiškai perkelti į TAB 3 ir TAB 4.",IF($A$4="Lettisch - LV","Šeit ievadītie adreses dati tiks automātiski pārsūtīti uz cilni 3 un 4.",IF($A$4="Polnisch - PL","Wpisane tutaj dane adresowe zostaną automatycznie przesłane do TAB 3 i TAB 4.",IF($A$4="Portugiesisch - PT","Os dados de endereço inseridos aqui serão automaticamente transferidos para TAB 3 e TAB 4.",IF($A$4="Rumänisch - RO","Datele de adresă introduse aici vor fi transferate automat în TAB 3 și TAB 4.",IF($A$4="Spanisch - ES","Los datos de dirección ingresados ​​aquí se transferirán automáticamente a TAB 3 y TAB 4.",IF($A$4="Slowakisch - SK","Tu zadané údaje adresy sa automaticky prenesú do TAB 3 a TAB 4.",IF($A$4="Slowenisch - SI","Tukaj vneseni podatki o naslovu bodo samodejno preneseni v TAB 3 in TAB 4.",IF($A$4="Schwedisch - SE","Adressdata som anges här kommer automatiskt att överföras till TAB 3 och TAB 4.",IF($A$4="Türkisch - TR","Buraya girilen adres verileri otomatik olarak TAB 3 ve TAB 4'e aktarılacaktır.",IF($A$4="Ungarisch - HU","Az itt megadott címadatok automatikusan átkerülnek a TAB 3-ra és TAB 4-re.",IF($A$4="Maltesisch - MT","Id-dejta tal-indirizz imdaħħla hawn tiġi trasferita awtomatikament għal TAB 3 u TAB 4.",IF($A$4="Isländisch - IS","Heimilisfangsgögn sem slegin eru inn hér verða sjálfkrafa flutt yfir á TAPA 3 og TAPA 4.",IF($A$4="Irisch - IE","Aistreofar sonraí seoltaí a chuirtear isteach anseo go huathoibríoch chuig CMT 3 agus CMT 4.","Achtung"))))))))))))))))))))))))))))</f>
        <v>Address data entered here will be automatically transferred to TAB 3 and TAB 4.</v>
      </c>
      <c r="G13" s="365"/>
      <c r="H13" s="365"/>
      <c r="I13" s="365"/>
      <c r="J13" s="366"/>
    </row>
    <row r="14" spans="1:12" ht="39.950000000000003" customHeight="1" thickBot="1" x14ac:dyDescent="0.25">
      <c r="A14" s="152" t="str">
        <f>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New</v>
      </c>
      <c r="B14" s="153" t="str">
        <f>IF($A$4="Deutsch - DE","Umgangssprachlicher Name",IF($A$4="Englisch - UK","Colloquial name",IF($A$4="Bulgarisch - BG","Разговорно име",IF($A$4="Kroatisch - HR","Kolokvijalni naziv",IF($A$4="Niederländisch - NL","Informele naam",IF($A$4="Tschechisch - CZ","Hovorové jméno",IF($A$4="Dänisch - DK","Fælles navn",IF($A$4="Französisch - FR","Nom familier",IF($A$4="Finnisch - FI","Puhekielessä oleva nimi",IF($A$4="Estnisch - EE","Kõnekeelne nimi",IF($A$4="Griechisch - GR","Καθομιλουμένη ονομασία",IF($A$4="Italienisch - IT","Nome colloquiale",IF($A$4="Japanisch - JP","通称",IF($A$4="Litauisch - LT","Šnekamoji pavardė",IF($A$4="Lettisch - LV","Sarunvalodas nosaukums",IF($A$4="Norwegisch - NO","Samtalenavn",IF($A$4="Portugiesisch - PT","Nome coloquial",IF($A$4="Polnisch - PL","Nazwa potoczna",IF($A$4="Rumänisch - RO","Nume colocvial",IF($A$4="Spanisch - ES","Nombre coloquial",IF($A$4="Slowenisch - SI","Pogovorno ime",IF($A$4="Slowakisch - SK","Hovorové meno",IF($A$4="Schwedisch - SE","Allmänt namn",IF($A$4="Ungarisch - HU","Köznyelvi név",IF($A$4="Türkisch - TR","Konuşma dilindeki ad",IF($A$4="Maltesisch - MT","Isem kolokwali",IF($A$4="Irisch - IE","Ainm colloquial",IF($A$4="Isländisch - IS","Almennt nafn","Achtung"))))))))))))))))))))))))))))</f>
        <v>Colloquial name</v>
      </c>
      <c r="C14" s="164" t="str">
        <f>IF($A$4="Deutsch - DE","Gesamt Preis",IF($A$4="Bulgarisch - BG","Обща цена",IF($A$4="Dänisch - DK","Total pris",IF($A$4="Englisch - UK","Total price",IF($A$4="Estnisch - EE","Koguhind",IF($A$4="Finnisch - FI","Kokonaishinta",IF($A$4="Französisch - FR","Prix total",IF($A$4="Isländisch - IS","Heildarverð",IF($A$4="Griechisch - GR","Συνολικό ποσό",IF($A$4="Irisch - IE","Praghas iomlán",IF($A$4="Italienisch - IT","Prezzo totale",IF($A$4="Kroatisch - HR","Ukupna cijena",IF($A$4="Litauisch - LT","Bendra kaina",IF($A$4="Niederländisch - NL","Totale prijs",IF($A$4="Lettisch - LV","Kopējā cena",IF($A$4="Maltesisch - MT","Prezz totali",IF($A$4="Portugiesisch - PT","Preço total",IF($A$4="Norwegisch - NO","Totalpris",IF($A$4="Polnisch - PL","Cena całkowita",IF($A$4="Spanisch - ES","Precio total",IF($A$4="Rumänisch - RO","Pretul total",IF($A$4="Schwedisch - SE","Totalbelopp",IF($A$4="Slowakisch - SK","Celková cena",IF($A$4="Tschechisch - CZ","Celková cena",IF($A$4="Slowenisch - SI","Skupna cena",IF($A$4="Japanisch - JP","合計金額",IF($A$4="Ungarisch - HU","Teljes ár",IF($A$4="Türkisch - TR","Toplam fiyat","Achtung"))))))))))))))))))))))))))))</f>
        <v>Total price</v>
      </c>
      <c r="D14" s="165"/>
      <c r="E14" s="166" t="str">
        <f>IF($A$4="Deutsch - DE","Bestellung Einheiten",IF($A$4="Englisch - UK","Order packaging units",IF($A$4="Bulgarisch - BG","Поръчайте опаковъчни единици",IF($A$4="Dänisch - DK","Bestil emballageenheder",IF($A$4="Estnisch - EE","Tellige pakkeühikud",IF($A$4="Finnisch - FI","Tilaa pakkausyksiköt",IF($A$4="Französisch - FR","Commander des unités d'emballage",IF($A$4="Irisch - IE","Aonaid phacáistithe a ordú",IF($A$4="Isländisch - IS","Pantaðu pökkunareiningar",IF($A$4="Griechisch - GR","Παραγγελία μονάδων συσκευασίας",IF($A$4="Kroatisch - HR","Naručite jedinice pakiranja",IF($A$4="Litauisch - LT","Užsisakykite pakavimo vienetus",IF($A$4="Italienisch - IT","Ordina unità di imballaggio",IF($A$4="Niederländisch - NL","Verpakkingseenheden bestellen",IF($A$4="Maltesisch - MT","Ordna unitajiet tal-ippakkjar",IF($A$4="Lettisch - LV","Pasūtiet iepakojuma vienības",IF($A$4="Polnisch - PL","Zamów jednostki opakowaniowe",IF($A$4="Norwegisch - NO","Bestill pakkeenheter",IF($A$4="Portugiesisch - PT","Encomendar unidades de embalagem",IF($A$4="Rumänisch - RO","Comandați unități de ambalare",IF($A$4="Schwedisch - SE","Beställ förpackningsenheter",IF($A$4="Spanisch - ES","Pedir unidades de embalaje",IF($A$4="Slowenisch - SI","Naročite embalažne enote",IF($A$4="Slowakisch - SK","Objednajte si baliace jednotky",IF($A$4="Tschechisch - CZ","Objednejte balicí jednotky",IF($A$4="Ungarisch - HU","Rendeljen csomagolóegységeket",IF($A$4="Türkisch - TR","Sipariş paketleme birimleri",IF($A$4="Japanisch - JP","梱包単位の注文","Achtung"))))))))))))))))))))))))))))</f>
        <v>Order packaging units</v>
      </c>
      <c r="F14" s="156" t="str">
        <f>IF($A$4="Deutsch - DE","Artikel Nummer",IF($A$4="Englisch - UK","Item number",IF($A$4="Bulgarisch - BG","Номер на артикул",IF($A$4="Dänisch - DK","Varenummer",IF($A$4="Estnisch - EE","Eseme number",IF($A$4="Finnisch - FI","Tuotenumero",IF($A$4="Französisch - FR","Numéro d'article",IF($A$4="Griechisch - GR","Αριθμός αντικειμένου",IF($A$4="Isländisch - IS","Vörunúmer",IF($A$4="Irisch - IE","Uimhir mhíre",IF($A$4="Italienisch - IT","Codice articolo",IF($A$4="Litauisch - LT","Prekės numeris",IF($A$4="Kroatisch - HR","Broj predmeta",IF($A$4="Niederländisch - NL","Item nummer",IF($A$4="Lettisch - LV","Lietas numurs",IF($A$4="Maltesisch - MT","Numru tal-oġġett",IF($A$4="Portugiesisch - PT","Número de item",IF($A$4="Polnisch - PL","Numer przedmiotu",IF($A$4="Norwegisch - NO","Artikkelnummer",IF($A$4="Spanisch - ES","Número de artículo",IF($A$4="Rumänisch - RO","Numărul de articol",IF($A$4="Schwedisch - SE","Artikelnummer",IF($A$4="Slowakisch - SK","Číslo položky",IF($A$4="Slowenisch - SI","Številka artikla",IF($A$4="Tschechisch - CZ","Číslo položky",IF($A$4="Ungarisch - HU","Cikkszám",IF($A$4="Türkisch - TR","Ürün numarası",IF($A$4="Japanisch - JP","商品番号","Achtung"))))))))))))))))))))))))))))</f>
        <v>Item number</v>
      </c>
      <c r="G14" s="158" t="str">
        <f>IF($A$4="Deutsch - DE","Themen Einheit",IF($A$4="Kroatisch - HR","Tematska jedinica",IF($A$4="Englisch - UK","Theme unit",IF($A$4="Bulgarisch - BG","Тематична единица",IF($A$4="Niederländisch - NL","Thema-eenheid",IF($A$4="Tschechisch - CZ","Tematický celek",IF($A$4="Dänisch - DK","Temaenhed",IF($A$4="Estnisch - EE","Teemaüksus",IF($A$4="Französisch - FR","Unité thématique",IF($A$4="Finnisch - FI","Teemayksikkö",IF($A$4="Griechisch - GR","Θεματική ενότητα",IF($A$4="Japanisch - JP","テーマユニット",IF($A$4="Italienisch - IT","Unità tematica",IF($A$4="Litauisch - LT","Teminis vienetas",IF($A$4="Lettisch - LV","Tēmas vienība",IF($A$4="Norwegisch - NO","Temaenhet",IF($A$4="Portugiesisch - PT","Unidade temática",IF($A$4="Polnisch - PL","Jednostka tematyczna",IF($A$4="Rumänisch - RO","Unitate tematică",IF($A$4="Slowakisch - SK","Tematický celok",IF($A$4="Slowenisch - SI","Tematska enota",IF($A$4="Spanisch - ES","Unidad temática",IF($A$4="Ungarisch - HU","Témaegység",IF($A$4="Türkisch - TR","Tema birimi",IF($A$4="Schwedisch - SE","Temaenhet",IF($A$4="Irisch - IE","Aonad téama",IF($A$4="Isländisch - IS","Þemaeining",IF($A$4="Maltesisch - MT","Unità tematika","Achtung"))))))))))))))))))))))))))))</f>
        <v>Theme unit</v>
      </c>
      <c r="H14" s="158" t="str">
        <f>IF($A$4="Deutsch - DE","Preis pro Stück",IF($A$4="Bulgarisch - BG","Цена за брой",IF($A$4="Dänisch - DK","Pris pr stk",IF($A$4="Englisch - UK","Price per piece",IF($A$4="Französisch - FR","Prix ​​par pièce",IF($A$4="Finnisch - FI","Hinta per kappale",IF($A$4="Estnisch - EE","Hind tüki kohta",IF($A$4="Griechisch - GR","Τιμή ανά τεμάχιο",IF($A$4="Irisch - IE","Praghas in aghaidh an phíosa",IF($A$4="Isländisch - IS","Verð á stykki",IF($A$4="Litauisch - LT","Kaina už vienetą",IF($A$4="Italienisch - IT","Prezzo per pezzo",IF($A$4="Kroatisch - HR","Cijena po komadu",IF($A$4="Niederländisch - NL","Prijs per stuk",IF($A$4="Maltesisch - MT","Prezz għal kull biċċa",IF($A$4="Lettisch - LV","Cena par gabalu",IF($A$4="Norwegisch - NO","Pris pr stk",IF($A$4="Polnisch - PL","Cena za sztukę",IF($A$4="Portugiesisch - PT","Preço por peça",IF($A$4="Schwedisch - SE","Pris per styck",IF($A$4="Spanisch - ES","Precio por pieza",IF($A$4="Rumänisch - RO","Pret pe bucata",IF($A$4="Slowenisch - SI","Cena za kos",IF($A$4="Tschechisch - CZ","Cena za kus",IF($A$4="Slowakisch - SK","Cena za kus",IF($A$4="Türkisch - TR","Parça başına fiyat",IF($A$4="Ungarisch - HU","Ár darabonként",IF($A$4="Japanisch - JP","1枚あたりの価格","Achtung"))))))))))))))))))))))))))))</f>
        <v>Price per piece</v>
      </c>
      <c r="I14" s="158" t="str">
        <f>IF($A$4="Deutsch - DE","Produkt Gruppe",IF($A$4="Englisch - UK","Product group",IF($A$4="Kroatisch - HR","Grupa proizvoda",IF($A$4="Bulgarisch - BG","Продуктова група",IF($A$4="Niederländisch - NL","Productgroep",IF($A$4="Dänisch - DK","Produktgruppe",IF($A$4="Tschechisch - CZ","Skupina produktů",IF($A$4="Französisch - FR","Groupe de produits",IF($A$4="Finnisch - FI","Tuoteryhmä",IF($A$4="Estnisch - EE","Tooterühm",IF($A$4="Japanisch - JP","製品グループ",IF($A$4="Griechisch - GR","Ομάδα προϊόντων",IF($A$4="Italienisch - IT","Gruppo di prodotti",IF($A$4="Lettisch - LV","Produktu grupa",IF($A$4="Litauisch - LT","Produktų grupė",IF($A$4="Norwegisch - NO","Produktgruppe",IF($A$4="Polnisch - PL","Grupa produktów",IF($A$4="Portugiesisch - PT","Grupo de produtos",IF($A$4="Rumänisch - RO","Grup de produse",IF($A$4="Spanisch - ES","Grupo de productos",IF($A$4="Slowakisch - SK","Skupina produktov",IF($A$4="Slowenisch - SI","Skupina izdelkov",IF($A$4="Schwedisch - SE","Produktgrupp",IF($A$4="Türkisch - TR","Ürün grubu",IF($A$4="Ungarisch - HU","Termékcsoport",IF($A$4="Maltesisch - MT","Grupp ta' prodotti",IF($A$4="Isländisch - IS","Vöruflokkur",IF($A$4="Irisch - IE","Grúpa táirgí","Achtung"))))))))))))))))))))))))))))</f>
        <v>Product group</v>
      </c>
      <c r="J14" s="159" t="str">
        <f>IF($A$4="Deutsch - DE","Botanischer Name",IF($A$4="Kroatisch - HR","Botanički naziv",IF($A$4="Englisch - UK","Botanical name",IF($A$4="Bulgarisch - BG","Ботаническо име",IF($A$4="Niederländisch - NL","Botanische naam",IF($A$4="Dänisch - DK","Botanisk navn",IF($A$4="Tschechisch - CZ","Botanický název",IF($A$4="Französisch - FR","Nom botanique",IF($A$4="Estnisch - EE","Botaaniline nimi",IF($A$4="Finnisch - FI","Kasvitieteellinen nimi",IF($A$4="Italienisch - IT","Nome botanico",IF($A$4="Japanisch - JP","植物名",IF($A$4="Griechisch - GR","Βοτανική ονομασία",IF($A$4="Norwegisch - NO","Botanisk navn",IF($A$4="Litauisch - LT","Botaninis pavadinimas",IF($A$4="Lettisch - LV","Botāniskais nosaukums",IF($A$4="Portugiesisch - PT","Nome botânico",IF($A$4="Polnisch - PL","Nazwa botaniczna",IF($A$4="Rumänisch - RO","Nume botanic",IF($A$4="Spanisch - ES","Nombre botánico",IF($A$4="Slowenisch - SI","Botanično ime",IF($A$4="Slowakisch - SK","Botanický názov",IF($A$4="Türkisch - TR","Bitkisel isim",IF($A$4="Ungarisch - HU","Botanikai név",IF($A$4="Schwedisch - SE","Botaniskt namn",IF($A$4="Maltesisch - MT","Isem botaniku",IF($A$4="Isländisch - IS","Grasafræðilegt nafn",IF($A$4="Irisch - IE","Ainm luibheolaíoch","Achtung"))))))))))))))))))))))))))))</f>
        <v>Botanical name</v>
      </c>
      <c r="K14" s="167" t="str">
        <f>IF($A$4="Deutsch - DE","Intern: Druck Seite",IF($A$4="Englisch - UK","Internal: Print page",IF($A$4="Kroatisch - HR","Interno: Ispis stranice",IF($A$4="Bulgarisch - BG","Вътрешен: Печат на страница",IF($A$4="Niederländisch - NL","Intern: pagina afdrukken",IF($A$4="Dänisch - DK","Internt: Udskriv side",IF($A$4="Tschechisch - CZ","Interní: Tisk stránky",IF($A$4="Französisch - FR","Interne : Imprimer la page",IF($A$4="Estnisch - EE","Sisemine: prindi leht",IF($A$4="Finnisch - FI","Sisäinen: Tulosta sivu",IF($A$4="Griechisch - GR","Εσωτερική: Εκτύπωση σελίδας",IF($A$4="Italienisch - IT","Interno: stampa pagina",IF($A$4="Japanisch - JP","内部: 印刷ページ",IF($A$4="Lettisch - LV","Iekšējais: drukāt lapu",IF($A$4="Litauisch - LT","Vidinis: spausdinti puslapį",IF($A$4="Norwegisch - NO","Internt: Skriv ut side",IF($A$4="Polnisch - PL","Wewnętrzne: Drukuj stronę",IF($A$4="Portugiesisch - PT","Interno: Imprimir página",IF($A$4="Rumänisch - RO","Intern: Imprimați pagina",IF($A$4="Spanisch - ES","Interno: Imprimir página",IF($A$4="Slowenisch - SI","Interno: Natisni stran",IF($A$4="Slowakisch - SK","Interné: Tlač stránky",IF($A$4="Ungarisch - HU","Belső: Oldal nyomtatása",IF($A$4="Schwedisch - SE","Internt: Skriv ut sida",IF($A$4="Türkisch - TR","Dahili: Sayfayı yazdır",IF($A$4="Maltesisch - MT","Intern: Stampa paġna",IF($A$4="Isländisch - IS","Innra: Prenta síðu",IF($A$4="Irisch - IE","Inmheánach: Priontáil leathanach","Achtung"))))))))))))))))))))))))))))</f>
        <v>Internal: Print page</v>
      </c>
      <c r="L14" s="168" t="str">
        <f>IF($A$4="Deutsch - DE","Intern: Deutscher Name",IF($A$4="Englisch - UK","Internal: German name",IF($A$4="Bulgarisch - BG","Вътрешно: немско име",IF($A$4="Kroatisch - HR","Interno: njemački naziv",IF($A$4="Niederländisch - NL","Intern: Duitse naam",IF($A$4="Tschechisch - CZ","Interní: Německý název",IF($A$4="Dänisch - DK","Internt: tysk navn",IF($A$4="Finnisch - FI","Sisäinen: saksalainen nimi",IF($A$4="Estnisch - EE","Sisemine: saksa nimi",IF($A$4="Französisch - FR","Interne : nom allemand",IF($A$4="Griechisch - GR","Εσωτερικό: Γερμανική ονομασία",IF($A$4="Italienisch - IT","Interno: nome tedesco",IF($A$4="Japanisch - JP","内部: ドイツ名",IF($A$4="Litauisch - LT","Vidinis: vokiškas pavadinimas",IF($A$4="Lettisch - LV","Iekšējais: vācu nosaukums",IF($A$4="Norwegisch - NO","Internt: tysk navn",IF($A$4="Portugiesisch - PT","Interno: nome alemão",IF($A$4="Polnisch - PL","Wewnętrzne: nazwa niemiecka",IF($A$4="Rumänisch - RO","Intern: nume german",IF($A$4="Spanisch - ES","Interno: nombre alemán",IF($A$4="Slowakisch - SK","Interné: nemecký názov",IF($A$4="Slowenisch - SI","Notranje: nemško ime",IF($A$4="Türkisch - TR","Dahili: Almanca adı",IF($A$4="Ungarisch - HU","Belső: német név",IF($A$4="Schwedisch - SE","Internt: tyskt namn",IF($A$4="Isländisch - IS","Innra: þýskt nafn",IF($A$4="Irisch - IE","Inmheánach: Ainm Gearmánach",IF($A$4="Maltesisch - MT","Intern: isem Ġermaniż","Achtung"))))))))))))))))))))))))))))</f>
        <v>Internal: German name</v>
      </c>
    </row>
    <row r="15" spans="1:12" ht="20.100000000000001" customHeight="1" x14ac:dyDescent="0.2">
      <c r="A15" s="154" t="str">
        <f>IF('Basis-Tabelle-Samen'!A102="","",IF($A$4="Deutsch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5" s="155" t="str">
        <f>IF('Basis-Tabelle-Samen'!$AB102="","",
IF($A$4="Bulgarisch - BG",'Basis-Tabelle-Samen'!$Z102,
IF($A$4="Dänisch - DK",'Basis-Tabelle-Samen'!$AA102,
IF($A$4="Deutsch - DE",'Basis-Tabelle-Samen'!$AB102,
IF($A$4="Englisch - UK",'Basis-Tabelle-Samen'!$AC102,
IF($A$4="Estnisch - EE",'Basis-Tabelle-Samen'!$AD102,
IF($A$4="Finnisch - FI",'Basis-Tabelle-Samen'!$AE102,
IF($A$4="Französisch - FR",'Basis-Tabelle-Samen'!$AF102,
IF($A$4="Griechisch - GR",'Basis-Tabelle-Samen'!$AG102,
IF($A$4="Irisch - IE",'Basis-Tabelle-Samen'!$AH102,
IF($A$4="Isländisch - IS",'Basis-Tabelle-Samen'!$AI102,
IF($A$4="Italienisch - IT",'Basis-Tabelle-Samen'!$AJ102,
IF($A$4="Japanisch - JP",'Basis-Tabelle-Samen'!$AK102,
IF($A$4="Kroatisch - HR",'Basis-Tabelle-Samen'!$AL102,
IF($A$4="Lettisch - LV",'Basis-Tabelle-Samen'!$AM102,
IF($A$4="Litauisch - LT",'Basis-Tabelle-Samen'!$AN102,
IF($A$4="Maltesisch - MT",'Basis-Tabelle-Samen'!$AO102,
IF($A$4="Niederländisch - NL",'Basis-Tabelle-Samen'!$AP102,
IF($A$4="Norwegisch - NO",'Basis-Tabelle-Samen'!$AQ102,
IF($A$4="Polnisch - PL",'Basis-Tabelle-Samen'!$AR102,
IF($A$4="Portugiesisch - PT",'Basis-Tabelle-Samen'!$AS102,
IF($A$4="Rumänisch - RO",'Basis-Tabelle-Samen'!$AT102,
IF($A$4="Schwedisch - SE",'Basis-Tabelle-Samen'!$AU102,
IF($A$4="Slowakisch - SK",'Basis-Tabelle-Samen'!$AV102,
IF($A$4="Slowenisch - SI",'Basis-Tabelle-Samen'!$AW102,
IF($A$4="Spanisch - ES",'Basis-Tabelle-Samen'!$AX102,
IF($A$4="Tschechisch - CZ",'Basis-Tabelle-Samen'!$AY102,
IF($A$4="Türkisch - TR",'Basis-Tabelle-Samen'!$AZ102,
IF($A$4="Ungarisch - HU",'Basis-Tabelle-Samen'!$BA102,
" ACHTUNG")))))))))))))))))))))))))))))</f>
        <v>African Climbing Lily</v>
      </c>
      <c r="C15" s="169" t="str">
        <f t="shared" ref="C15:C78" si="0">IF((E15*G15*H15)&lt;1,"",E15*G15*H15)</f>
        <v/>
      </c>
      <c r="D15" s="170"/>
      <c r="E15" s="12"/>
      <c r="F15" s="157">
        <f>IF('Basis-Tabelle-Samen'!C102="","",'Basis-Tabelle-Samen'!C102)</f>
        <v>13156</v>
      </c>
      <c r="G15" s="171">
        <f>IF('Basis-Tabelle-Samen'!C102="","",IF($A$4="Deutsch - DE",10,12))</f>
        <v>12</v>
      </c>
      <c r="H15" s="172">
        <f>IF('Basis-Tabelle-Samen'!E102="","",'Basis-Tabelle-Samen'!E102)</f>
        <v>1.85</v>
      </c>
      <c r="I15" s="160" t="str">
        <f>IF('Basis-Tabelle-Samen'!G102="","",'Basis-Tabelle-Samen'!G102)</f>
        <v>01</v>
      </c>
      <c r="J15" s="162" t="str">
        <f>IF('Basis-Tabelle-Samen'!I102="","",'Basis-Tabelle-Samen'!I102)</f>
        <v>Gloriosa rothschildiana</v>
      </c>
      <c r="K15" s="173">
        <f>IF('Basis-Tabelle-Samen'!B102="","",'Basis-Tabelle-Samen'!B102)</f>
        <v>100</v>
      </c>
      <c r="L15" s="174" t="str">
        <f>IF('Basis-Tabelle-Samen'!AB102="","",'Basis-Tabelle-Samen'!AB102)</f>
        <v>Afrikanische Kletterlilie</v>
      </c>
    </row>
    <row r="16" spans="1:12" ht="20.100000000000001" customHeight="1" x14ac:dyDescent="0.2">
      <c r="A16" s="154" t="str">
        <f>IF('Basis-Tabelle-Samen'!A61="","",IF($A$4="Deutsch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6" s="155" t="str">
        <f>IF('Basis-Tabelle-Samen'!$AB61="","",
IF($A$4="Bulgarisch - BG",'Basis-Tabelle-Samen'!$Z61,
IF($A$4="Dänisch - DK",'Basis-Tabelle-Samen'!$AA61,
IF($A$4="Deutsch - DE",'Basis-Tabelle-Samen'!$AB61,
IF($A$4="Englisch - UK",'Basis-Tabelle-Samen'!$AC61,
IF($A$4="Estnisch - EE",'Basis-Tabelle-Samen'!$AD61,
IF($A$4="Finnisch - FI",'Basis-Tabelle-Samen'!$AE61,
IF($A$4="Französisch - FR",'Basis-Tabelle-Samen'!$AF61,
IF($A$4="Griechisch - GR",'Basis-Tabelle-Samen'!$AG61,
IF($A$4="Irisch - IE",'Basis-Tabelle-Samen'!$AH61,
IF($A$4="Isländisch - IS",'Basis-Tabelle-Samen'!$AI61,
IF($A$4="Italienisch - IT",'Basis-Tabelle-Samen'!$AJ61,
IF($A$4="Japanisch - JP",'Basis-Tabelle-Samen'!$AK61,
IF($A$4="Kroatisch - HR",'Basis-Tabelle-Samen'!$AL61,
IF($A$4="Lettisch - LV",'Basis-Tabelle-Samen'!$AM61,
IF($A$4="Litauisch - LT",'Basis-Tabelle-Samen'!$AN61,
IF($A$4="Maltesisch - MT",'Basis-Tabelle-Samen'!$AO61,
IF($A$4="Niederländisch - NL",'Basis-Tabelle-Samen'!$AP61,
IF($A$4="Norwegisch - NO",'Basis-Tabelle-Samen'!$AQ61,
IF($A$4="Polnisch - PL",'Basis-Tabelle-Samen'!$AR61,
IF($A$4="Portugiesisch - PT",'Basis-Tabelle-Samen'!$AS61,
IF($A$4="Rumänisch - RO",'Basis-Tabelle-Samen'!$AT61,
IF($A$4="Schwedisch - SE",'Basis-Tabelle-Samen'!$AU61,
IF($A$4="Slowakisch - SK",'Basis-Tabelle-Samen'!$AV61,
IF($A$4="Slowenisch - SI",'Basis-Tabelle-Samen'!$AW61,
IF($A$4="Spanisch - ES",'Basis-Tabelle-Samen'!$AX61,
IF($A$4="Tschechisch - CZ",'Basis-Tabelle-Samen'!$AY61,
IF($A$4="Türkisch - TR",'Basis-Tabelle-Samen'!$AZ61,
IF($A$4="Ungarisch - HU",'Basis-Tabelle-Samen'!$BA61,
" ACHTUNG")))))))))))))))))))))))))))))</f>
        <v>African Lily</v>
      </c>
      <c r="C16" s="175" t="str">
        <f t="shared" si="0"/>
        <v/>
      </c>
      <c r="D16" s="170"/>
      <c r="E16" s="12"/>
      <c r="F16" s="157">
        <f>IF('Basis-Tabelle-Samen'!C61="","",'Basis-Tabelle-Samen'!C61)</f>
        <v>12940</v>
      </c>
      <c r="G16" s="160">
        <f>IF('Basis-Tabelle-Samen'!C61="","",IF($A$4="Deutsch - DE",10,12))</f>
        <v>12</v>
      </c>
      <c r="H16" s="172">
        <f>IF('Basis-Tabelle-Samen'!E61="","",'Basis-Tabelle-Samen'!E61)</f>
        <v>1.85</v>
      </c>
      <c r="I16" s="160" t="str">
        <f>IF('Basis-Tabelle-Samen'!G61="","",'Basis-Tabelle-Samen'!G61)</f>
        <v>01</v>
      </c>
      <c r="J16" s="161" t="str">
        <f>IF('Basis-Tabelle-Samen'!I61="","",'Basis-Tabelle-Samen'!I61)</f>
        <v>Agapanthus orientalis ssy. praecox (blue)</v>
      </c>
      <c r="K16" s="176">
        <f>IF('Basis-Tabelle-Samen'!B61="","",'Basis-Tabelle-Samen'!B61)</f>
        <v>59</v>
      </c>
      <c r="L16" s="177" t="str">
        <f>IF('Basis-Tabelle-Samen'!AB61="","",'Basis-Tabelle-Samen'!AB61)</f>
        <v>Schmucklilie / Liebesbaum</v>
      </c>
    </row>
    <row r="17" spans="1:12" ht="20.100000000000001" customHeight="1" x14ac:dyDescent="0.2">
      <c r="A17" s="154" t="str">
        <f>IF('Basis-Tabelle-Samen'!A3="","",IF($A$4="Deutsch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7" s="155" t="str">
        <f>IF('Basis-Tabelle-Samen'!$AB3="","",
IF($A$4="Bulgarisch - BG",'Basis-Tabelle-Samen'!$Z3,
IF($A$4="Dänisch - DK",'Basis-Tabelle-Samen'!$AA3,
IF($A$4="Deutsch - DE",'Basis-Tabelle-Samen'!$AB3,
IF($A$4="Englisch - UK",'Basis-Tabelle-Samen'!$AC3,
IF($A$4="Estnisch - EE",'Basis-Tabelle-Samen'!$AD3,
IF($A$4="Finnisch - FI",'Basis-Tabelle-Samen'!$AE3,
IF($A$4="Französisch - FR",'Basis-Tabelle-Samen'!$AF3,
IF($A$4="Griechisch - GR",'Basis-Tabelle-Samen'!$AG3,
IF($A$4="Irisch - IE",'Basis-Tabelle-Samen'!$AH3,
IF($A$4="Isländisch - IS",'Basis-Tabelle-Samen'!$AI3,
IF($A$4="Italienisch - IT",'Basis-Tabelle-Samen'!$AJ3,
IF($A$4="Japanisch - JP",'Basis-Tabelle-Samen'!$AK3,
IF($A$4="Kroatisch - HR",'Basis-Tabelle-Samen'!$AL3,
IF($A$4="Lettisch - LV",'Basis-Tabelle-Samen'!$AM3,
IF($A$4="Litauisch - LT",'Basis-Tabelle-Samen'!$AN3,
IF($A$4="Maltesisch - MT",'Basis-Tabelle-Samen'!$AO3,
IF($A$4="Niederländisch - NL",'Basis-Tabelle-Samen'!$AP3,
IF($A$4="Norwegisch - NO",'Basis-Tabelle-Samen'!$AQ3,
IF($A$4="Polnisch - PL",'Basis-Tabelle-Samen'!$AR3,
IF($A$4="Portugiesisch - PT",'Basis-Tabelle-Samen'!$AS3,
IF($A$4="Rumänisch - RO",'Basis-Tabelle-Samen'!$AT3,
IF($A$4="Schwedisch - SE",'Basis-Tabelle-Samen'!$AU3,
IF($A$4="Slowakisch - SK",'Basis-Tabelle-Samen'!$AV3,
IF($A$4="Slowenisch - SI",'Basis-Tabelle-Samen'!$AW3,
IF($A$4="Spanisch - ES",'Basis-Tabelle-Samen'!$AX3,
IF($A$4="Tschechisch - CZ",'Basis-Tabelle-Samen'!$AY3,
IF($A$4="Türkisch - TR",'Basis-Tabelle-Samen'!$AZ3,
IF($A$4="Ungarisch - HU",'Basis-Tabelle-Samen'!$BA3,
" ACHTUNG")))))))))))))))))))))))))))))</f>
        <v>African Monkey Bread Tree</v>
      </c>
      <c r="C17" s="175" t="str">
        <f t="shared" si="0"/>
        <v/>
      </c>
      <c r="D17" s="170"/>
      <c r="E17" s="12"/>
      <c r="F17" s="157">
        <f>IF('Basis-Tabelle-Samen'!C3="","",'Basis-Tabelle-Samen'!C3)</f>
        <v>12302</v>
      </c>
      <c r="G17" s="160">
        <f>IF('Basis-Tabelle-Samen'!C3="","",IF($A$4="Deutsch - DE",10,12))</f>
        <v>12</v>
      </c>
      <c r="H17" s="172">
        <f>IF('Basis-Tabelle-Samen'!E3="","",'Basis-Tabelle-Samen'!E3)</f>
        <v>1.85</v>
      </c>
      <c r="I17" s="160" t="str">
        <f>IF('Basis-Tabelle-Samen'!G3="","",'Basis-Tabelle-Samen'!G3)</f>
        <v>01</v>
      </c>
      <c r="J17" s="163" t="str">
        <f>IF('Basis-Tabelle-Samen'!I3="","",'Basis-Tabelle-Samen'!I3)</f>
        <v>Adansonia digitata</v>
      </c>
      <c r="K17" s="176">
        <f>IF('Basis-Tabelle-Samen'!B3="","",'Basis-Tabelle-Samen'!B3)</f>
        <v>1</v>
      </c>
      <c r="L17" s="178" t="str">
        <f>IF('Basis-Tabelle-Samen'!AB3="","",'Basis-Tabelle-Samen'!AB3)</f>
        <v>Afrikanischer Affenbrotbaum</v>
      </c>
    </row>
    <row r="18" spans="1:12" ht="20.100000000000001" customHeight="1" x14ac:dyDescent="0.2">
      <c r="A18" s="154" t="str">
        <f>IF('Basis-Tabelle-Samen'!A44="","",IF($A$4="Deutsch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8" s="155" t="str">
        <f>IF('Basis-Tabelle-Samen'!$AB44="","",
IF($A$4="Bulgarisch - BG",'Basis-Tabelle-Samen'!$Z44,
IF($A$4="Dänisch - DK",'Basis-Tabelle-Samen'!$AA44,
IF($A$4="Deutsch - DE",'Basis-Tabelle-Samen'!$AB44,
IF($A$4="Englisch - UK",'Basis-Tabelle-Samen'!$AC44,
IF($A$4="Estnisch - EE",'Basis-Tabelle-Samen'!$AD44,
IF($A$4="Finnisch - FI",'Basis-Tabelle-Samen'!$AE44,
IF($A$4="Französisch - FR",'Basis-Tabelle-Samen'!$AF44,
IF($A$4="Griechisch - GR",'Basis-Tabelle-Samen'!$AG44,
IF($A$4="Irisch - IE",'Basis-Tabelle-Samen'!$AH44,
IF($A$4="Isländisch - IS",'Basis-Tabelle-Samen'!$AI44,
IF($A$4="Italienisch - IT",'Basis-Tabelle-Samen'!$AJ44,
IF($A$4="Japanisch - JP",'Basis-Tabelle-Samen'!$AK44,
IF($A$4="Kroatisch - HR",'Basis-Tabelle-Samen'!$AL44,
IF($A$4="Lettisch - LV",'Basis-Tabelle-Samen'!$AM44,
IF($A$4="Litauisch - LT",'Basis-Tabelle-Samen'!$AN44,
IF($A$4="Maltesisch - MT",'Basis-Tabelle-Samen'!$AO44,
IF($A$4="Niederländisch - NL",'Basis-Tabelle-Samen'!$AP44,
IF($A$4="Norwegisch - NO",'Basis-Tabelle-Samen'!$AQ44,
IF($A$4="Polnisch - PL",'Basis-Tabelle-Samen'!$AR44,
IF($A$4="Portugiesisch - PT",'Basis-Tabelle-Samen'!$AS44,
IF($A$4="Rumänisch - RO",'Basis-Tabelle-Samen'!$AT44,
IF($A$4="Schwedisch - SE",'Basis-Tabelle-Samen'!$AU44,
IF($A$4="Slowakisch - SK",'Basis-Tabelle-Samen'!$AV44,
IF($A$4="Slowenisch - SI",'Basis-Tabelle-Samen'!$AW44,
IF($A$4="Spanisch - ES",'Basis-Tabelle-Samen'!$AX44,
IF($A$4="Tschechisch - CZ",'Basis-Tabelle-Samen'!$AY44,
IF($A$4="Türkisch - TR",'Basis-Tabelle-Samen'!$AZ44,
IF($A$4="Ungarisch - HU",'Basis-Tabelle-Samen'!$BA44,
" ACHTUNG")))))))))))))))))))))))))))))</f>
        <v>African Sundew</v>
      </c>
      <c r="C18" s="175" t="str">
        <f t="shared" si="0"/>
        <v/>
      </c>
      <c r="D18" s="170"/>
      <c r="E18" s="12"/>
      <c r="F18" s="157">
        <f>IF('Basis-Tabelle-Samen'!C44="","",'Basis-Tabelle-Samen'!C44)</f>
        <v>12702</v>
      </c>
      <c r="G18" s="160">
        <f>IF('Basis-Tabelle-Samen'!C44="","",IF($A$4="Deutsch - DE",10,12))</f>
        <v>12</v>
      </c>
      <c r="H18" s="172">
        <f>IF('Basis-Tabelle-Samen'!E44="","",'Basis-Tabelle-Samen'!E44)</f>
        <v>2.35</v>
      </c>
      <c r="I18" s="160" t="str">
        <f>IF('Basis-Tabelle-Samen'!G44="","",'Basis-Tabelle-Samen'!G44)</f>
        <v>01</v>
      </c>
      <c r="J18" s="161" t="str">
        <f>IF('Basis-Tabelle-Samen'!I44="","",'Basis-Tabelle-Samen'!I44)</f>
        <v>Drosera capensis</v>
      </c>
      <c r="K18" s="176">
        <f>IF('Basis-Tabelle-Samen'!B44="","",'Basis-Tabelle-Samen'!B44)</f>
        <v>42</v>
      </c>
      <c r="L18" s="177" t="str">
        <f>IF('Basis-Tabelle-Samen'!AB44="","",'Basis-Tabelle-Samen'!AB44)</f>
        <v>Sonnentau</v>
      </c>
    </row>
    <row r="19" spans="1:12" ht="20.100000000000001" customHeight="1" x14ac:dyDescent="0.2">
      <c r="A19" s="154" t="str">
        <f>IF('Basis-Tabelle-Samen'!A49="","",IF($A$4="Deutsch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9" s="155" t="str">
        <f>IF('Basis-Tabelle-Samen'!$AB49="","",
IF($A$4="Bulgarisch - BG",'Basis-Tabelle-Samen'!$Z49,
IF($A$4="Dänisch - DK",'Basis-Tabelle-Samen'!$AA49,
IF($A$4="Deutsch - DE",'Basis-Tabelle-Samen'!$AB49,
IF($A$4="Englisch - UK",'Basis-Tabelle-Samen'!$AC49,
IF($A$4="Estnisch - EE",'Basis-Tabelle-Samen'!$AD49,
IF($A$4="Finnisch - FI",'Basis-Tabelle-Samen'!$AE49,
IF($A$4="Französisch - FR",'Basis-Tabelle-Samen'!$AF49,
IF($A$4="Griechisch - GR",'Basis-Tabelle-Samen'!$AG49,
IF($A$4="Irisch - IE",'Basis-Tabelle-Samen'!$AH49,
IF($A$4="Isländisch - IS",'Basis-Tabelle-Samen'!$AI49,
IF($A$4="Italienisch - IT",'Basis-Tabelle-Samen'!$AJ49,
IF($A$4="Japanisch - JP",'Basis-Tabelle-Samen'!$AK49,
IF($A$4="Kroatisch - HR",'Basis-Tabelle-Samen'!$AL49,
IF($A$4="Lettisch - LV",'Basis-Tabelle-Samen'!$AM49,
IF($A$4="Litauisch - LT",'Basis-Tabelle-Samen'!$AN49,
IF($A$4="Maltesisch - MT",'Basis-Tabelle-Samen'!$AO49,
IF($A$4="Niederländisch - NL",'Basis-Tabelle-Samen'!$AP49,
IF($A$4="Norwegisch - NO",'Basis-Tabelle-Samen'!$AQ49,
IF($A$4="Polnisch - PL",'Basis-Tabelle-Samen'!$AR49,
IF($A$4="Portugiesisch - PT",'Basis-Tabelle-Samen'!$AS49,
IF($A$4="Rumänisch - RO",'Basis-Tabelle-Samen'!$AT49,
IF($A$4="Schwedisch - SE",'Basis-Tabelle-Samen'!$AU49,
IF($A$4="Slowakisch - SK",'Basis-Tabelle-Samen'!$AV49,
IF($A$4="Slowenisch - SI",'Basis-Tabelle-Samen'!$AW49,
IF($A$4="Spanisch - ES",'Basis-Tabelle-Samen'!$AX49,
IF($A$4="Tschechisch - CZ",'Basis-Tabelle-Samen'!$AY49,
IF($A$4="Türkisch - TR",'Basis-Tabelle-Samen'!$AZ49,
IF($A$4="Ungarisch - HU",'Basis-Tabelle-Samen'!$BA49,
" ACHTUNG")))))))))))))))))))))))))))))</f>
        <v>African Tulip Tree</v>
      </c>
      <c r="C19" s="175" t="str">
        <f t="shared" si="0"/>
        <v/>
      </c>
      <c r="D19" s="170"/>
      <c r="E19" s="12"/>
      <c r="F19" s="157">
        <f>IF('Basis-Tabelle-Samen'!C49="","",'Basis-Tabelle-Samen'!C49)</f>
        <v>12908</v>
      </c>
      <c r="G19" s="160">
        <f>IF('Basis-Tabelle-Samen'!C49="","",IF($A$4="Deutsch - DE",10,12))</f>
        <v>12</v>
      </c>
      <c r="H19" s="172">
        <f>IF('Basis-Tabelle-Samen'!E49="","",'Basis-Tabelle-Samen'!E49)</f>
        <v>1.85</v>
      </c>
      <c r="I19" s="160" t="str">
        <f>IF('Basis-Tabelle-Samen'!G49="","",'Basis-Tabelle-Samen'!G49)</f>
        <v>01</v>
      </c>
      <c r="J19" s="161" t="str">
        <f>IF('Basis-Tabelle-Samen'!I49="","",'Basis-Tabelle-Samen'!I49)</f>
        <v>Spathodea campanulata</v>
      </c>
      <c r="K19" s="176">
        <f>IF('Basis-Tabelle-Samen'!B49="","",'Basis-Tabelle-Samen'!B49)</f>
        <v>47</v>
      </c>
      <c r="L19" s="177" t="str">
        <f>IF('Basis-Tabelle-Samen'!AB49="","",'Basis-Tabelle-Samen'!AB49)</f>
        <v>Afrikanischer Tulpenbaum</v>
      </c>
    </row>
    <row r="20" spans="1:12" ht="20.100000000000001" customHeight="1" x14ac:dyDescent="0.2">
      <c r="A20" s="154" t="str">
        <f>IF('Basis-Tabelle-Samen'!A81="","",IF($A$4="Deutsch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0" s="155" t="str">
        <f>IF('Basis-Tabelle-Samen'!$AB81="","",
IF($A$4="Bulgarisch - BG",'Basis-Tabelle-Samen'!$Z81,
IF($A$4="Dänisch - DK",'Basis-Tabelle-Samen'!$AA81,
IF($A$4="Deutsch - DE",'Basis-Tabelle-Samen'!$AB81,
IF($A$4="Englisch - UK",'Basis-Tabelle-Samen'!$AC81,
IF($A$4="Estnisch - EE",'Basis-Tabelle-Samen'!$AD81,
IF($A$4="Finnisch - FI",'Basis-Tabelle-Samen'!$AE81,
IF($A$4="Französisch - FR",'Basis-Tabelle-Samen'!$AF81,
IF($A$4="Griechisch - GR",'Basis-Tabelle-Samen'!$AG81,
IF($A$4="Irisch - IE",'Basis-Tabelle-Samen'!$AH81,
IF($A$4="Isländisch - IS",'Basis-Tabelle-Samen'!$AI81,
IF($A$4="Italienisch - IT",'Basis-Tabelle-Samen'!$AJ81,
IF($A$4="Japanisch - JP",'Basis-Tabelle-Samen'!$AK81,
IF($A$4="Kroatisch - HR",'Basis-Tabelle-Samen'!$AL81,
IF($A$4="Lettisch - LV",'Basis-Tabelle-Samen'!$AM81,
IF($A$4="Litauisch - LT",'Basis-Tabelle-Samen'!$AN81,
IF($A$4="Maltesisch - MT",'Basis-Tabelle-Samen'!$AO81,
IF($A$4="Niederländisch - NL",'Basis-Tabelle-Samen'!$AP81,
IF($A$4="Norwegisch - NO",'Basis-Tabelle-Samen'!$AQ81,
IF($A$4="Polnisch - PL",'Basis-Tabelle-Samen'!$AR81,
IF($A$4="Portugiesisch - PT",'Basis-Tabelle-Samen'!$AS81,
IF($A$4="Rumänisch - RO",'Basis-Tabelle-Samen'!$AT81,
IF($A$4="Schwedisch - SE",'Basis-Tabelle-Samen'!$AU81,
IF($A$4="Slowakisch - SK",'Basis-Tabelle-Samen'!$AV81,
IF($A$4="Slowenisch - SI",'Basis-Tabelle-Samen'!$AW81,
IF($A$4="Spanisch - ES",'Basis-Tabelle-Samen'!$AX81,
IF($A$4="Tschechisch - CZ",'Basis-Tabelle-Samen'!$AY81,
IF($A$4="Türkisch - TR",'Basis-Tabelle-Samen'!$AZ81,
IF($A$4="Ungarisch - HU",'Basis-Tabelle-Samen'!$BA81,
" ACHTUNG")))))))))))))))))))))))))))))</f>
        <v>African Wisteria Tree</v>
      </c>
      <c r="C20" s="175" t="str">
        <f t="shared" si="0"/>
        <v/>
      </c>
      <c r="D20" s="170"/>
      <c r="E20" s="12"/>
      <c r="F20" s="157">
        <f>IF('Basis-Tabelle-Samen'!C81="","",'Basis-Tabelle-Samen'!C81)</f>
        <v>13000</v>
      </c>
      <c r="G20" s="160">
        <f>IF('Basis-Tabelle-Samen'!C81="","",IF($A$4="Deutsch - DE",10,12))</f>
        <v>12</v>
      </c>
      <c r="H20" s="172">
        <f>IF('Basis-Tabelle-Samen'!E81="","",'Basis-Tabelle-Samen'!E81)</f>
        <v>1.85</v>
      </c>
      <c r="I20" s="160" t="str">
        <f>IF('Basis-Tabelle-Samen'!G81="","",'Basis-Tabelle-Samen'!G81)</f>
        <v>01</v>
      </c>
      <c r="J20" s="161" t="str">
        <f>IF('Basis-Tabelle-Samen'!I81="","",'Basis-Tabelle-Samen'!I81)</f>
        <v>Bolusanthus africanus</v>
      </c>
      <c r="K20" s="176">
        <f>IF('Basis-Tabelle-Samen'!B81="","",'Basis-Tabelle-Samen'!B81)</f>
        <v>79</v>
      </c>
      <c r="L20" s="177" t="str">
        <f>IF('Basis-Tabelle-Samen'!AB81="","",'Basis-Tabelle-Samen'!AB81)</f>
        <v>Afrikanischer Blauregen</v>
      </c>
    </row>
    <row r="21" spans="1:12" ht="20.100000000000001" customHeight="1" x14ac:dyDescent="0.2">
      <c r="A21" s="154" t="str">
        <f>IF('Basis-Tabelle-Samen'!A62="","",IF($A$4="Deutsch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1" s="155" t="str">
        <f>IF('Basis-Tabelle-Samen'!$AB62="","",
IF($A$4="Bulgarisch - BG",'Basis-Tabelle-Samen'!$Z62,
IF($A$4="Dänisch - DK",'Basis-Tabelle-Samen'!$AA62,
IF($A$4="Deutsch - DE",'Basis-Tabelle-Samen'!$AB62,
IF($A$4="Englisch - UK",'Basis-Tabelle-Samen'!$AC62,
IF($A$4="Estnisch - EE",'Basis-Tabelle-Samen'!$AD62,
IF($A$4="Finnisch - FI",'Basis-Tabelle-Samen'!$AE62,
IF($A$4="Französisch - FR",'Basis-Tabelle-Samen'!$AF62,
IF($A$4="Griechisch - GR",'Basis-Tabelle-Samen'!$AG62,
IF($A$4="Irisch - IE",'Basis-Tabelle-Samen'!$AH62,
IF($A$4="Isländisch - IS",'Basis-Tabelle-Samen'!$AI62,
IF($A$4="Italienisch - IT",'Basis-Tabelle-Samen'!$AJ62,
IF($A$4="Japanisch - JP",'Basis-Tabelle-Samen'!$AK62,
IF($A$4="Kroatisch - HR",'Basis-Tabelle-Samen'!$AL62,
IF($A$4="Lettisch - LV",'Basis-Tabelle-Samen'!$AM62,
IF($A$4="Litauisch - LT",'Basis-Tabelle-Samen'!$AN62,
IF($A$4="Maltesisch - MT",'Basis-Tabelle-Samen'!$AO62,
IF($A$4="Niederländisch - NL",'Basis-Tabelle-Samen'!$AP62,
IF($A$4="Norwegisch - NO",'Basis-Tabelle-Samen'!$AQ62,
IF($A$4="Polnisch - PL",'Basis-Tabelle-Samen'!$AR62,
IF($A$4="Portugiesisch - PT",'Basis-Tabelle-Samen'!$AS62,
IF($A$4="Rumänisch - RO",'Basis-Tabelle-Samen'!$AT62,
IF($A$4="Schwedisch - SE",'Basis-Tabelle-Samen'!$AU62,
IF($A$4="Slowakisch - SK",'Basis-Tabelle-Samen'!$AV62,
IF($A$4="Slowenisch - SI",'Basis-Tabelle-Samen'!$AW62,
IF($A$4="Spanisch - ES",'Basis-Tabelle-Samen'!$AX62,
IF($A$4="Tschechisch - CZ",'Basis-Tabelle-Samen'!$AY62,
IF($A$4="Türkisch - TR",'Basis-Tabelle-Samen'!$AZ62,
IF($A$4="Ungarisch - HU",'Basis-Tabelle-Samen'!$BA62,
" ACHTUNG")))))))))))))))))))))))))))))</f>
        <v>Alpine Snow Gum</v>
      </c>
      <c r="C21" s="175" t="str">
        <f t="shared" si="0"/>
        <v/>
      </c>
      <c r="D21" s="170"/>
      <c r="E21" s="12"/>
      <c r="F21" s="157">
        <f>IF('Basis-Tabelle-Samen'!C62="","",'Basis-Tabelle-Samen'!C62)</f>
        <v>12941</v>
      </c>
      <c r="G21" s="160">
        <f>IF('Basis-Tabelle-Samen'!C62="","",IF($A$4="Deutsch - DE",10,12))</f>
        <v>12</v>
      </c>
      <c r="H21" s="172">
        <f>IF('Basis-Tabelle-Samen'!E62="","",'Basis-Tabelle-Samen'!E62)</f>
        <v>1.85</v>
      </c>
      <c r="I21" s="160" t="str">
        <f>IF('Basis-Tabelle-Samen'!G62="","",'Basis-Tabelle-Samen'!G62)</f>
        <v>01</v>
      </c>
      <c r="J21" s="161" t="str">
        <f>IF('Basis-Tabelle-Samen'!I62="","",'Basis-Tabelle-Samen'!I62)</f>
        <v>Eucalyptus pauciflora ssp. niphophila</v>
      </c>
      <c r="K21" s="176">
        <f>IF('Basis-Tabelle-Samen'!B62="","",'Basis-Tabelle-Samen'!B62)</f>
        <v>60</v>
      </c>
      <c r="L21" s="177" t="str">
        <f>IF('Basis-Tabelle-Samen'!AB62="","",'Basis-Tabelle-Samen'!AB62)</f>
        <v>Schnee - Eucalyptus</v>
      </c>
    </row>
    <row r="22" spans="1:12" ht="20.100000000000001" customHeight="1" x14ac:dyDescent="0.2">
      <c r="A22" s="154" t="str">
        <f>IF('Basis-Tabelle-Samen'!A83="","",IF($A$4="Deutsch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2" s="155" t="str">
        <f>IF('Basis-Tabelle-Samen'!$AB83="","",
IF($A$4="Bulgarisch - BG",'Basis-Tabelle-Samen'!$Z83,
IF($A$4="Dänisch - DK",'Basis-Tabelle-Samen'!$AA83,
IF($A$4="Deutsch - DE",'Basis-Tabelle-Samen'!$AB83,
IF($A$4="Englisch - UK",'Basis-Tabelle-Samen'!$AC83,
IF($A$4="Estnisch - EE",'Basis-Tabelle-Samen'!$AD83,
IF($A$4="Finnisch - FI",'Basis-Tabelle-Samen'!$AE83,
IF($A$4="Französisch - FR",'Basis-Tabelle-Samen'!$AF83,
IF($A$4="Griechisch - GR",'Basis-Tabelle-Samen'!$AG83,
IF($A$4="Irisch - IE",'Basis-Tabelle-Samen'!$AH83,
IF($A$4="Isländisch - IS",'Basis-Tabelle-Samen'!$AI83,
IF($A$4="Italienisch - IT",'Basis-Tabelle-Samen'!$AJ83,
IF($A$4="Japanisch - JP",'Basis-Tabelle-Samen'!$AK83,
IF($A$4="Kroatisch - HR",'Basis-Tabelle-Samen'!$AL83,
IF($A$4="Lettisch - LV",'Basis-Tabelle-Samen'!$AM83,
IF($A$4="Litauisch - LT",'Basis-Tabelle-Samen'!$AN83,
IF($A$4="Maltesisch - MT",'Basis-Tabelle-Samen'!$AO83,
IF($A$4="Niederländisch - NL",'Basis-Tabelle-Samen'!$AP83,
IF($A$4="Norwegisch - NO",'Basis-Tabelle-Samen'!$AQ83,
IF($A$4="Polnisch - PL",'Basis-Tabelle-Samen'!$AR83,
IF($A$4="Portugiesisch - PT",'Basis-Tabelle-Samen'!$AS83,
IF($A$4="Rumänisch - RO",'Basis-Tabelle-Samen'!$AT83,
IF($A$4="Schwedisch - SE",'Basis-Tabelle-Samen'!$AU83,
IF($A$4="Slowakisch - SK",'Basis-Tabelle-Samen'!$AV83,
IF($A$4="Slowenisch - SI",'Basis-Tabelle-Samen'!$AW83,
IF($A$4="Spanisch - ES",'Basis-Tabelle-Samen'!$AX83,
IF($A$4="Tschechisch - CZ",'Basis-Tabelle-Samen'!$AY83,
IF($A$4="Türkisch - TR",'Basis-Tabelle-Samen'!$AZ83,
IF($A$4="Ungarisch - HU",'Basis-Tabelle-Samen'!$BA83,
" ACHTUNG")))))))))))))))))))))))))))))</f>
        <v>American Sweet Gum</v>
      </c>
      <c r="C22" s="175" t="str">
        <f t="shared" si="0"/>
        <v/>
      </c>
      <c r="D22" s="170"/>
      <c r="E22" s="12"/>
      <c r="F22" s="157">
        <f>IF('Basis-Tabelle-Samen'!C83="","",'Basis-Tabelle-Samen'!C83)</f>
        <v>13005</v>
      </c>
      <c r="G22" s="160">
        <f>IF('Basis-Tabelle-Samen'!C83="","",IF($A$4="Deutsch - DE",10,12))</f>
        <v>12</v>
      </c>
      <c r="H22" s="172">
        <f>IF('Basis-Tabelle-Samen'!E83="","",'Basis-Tabelle-Samen'!E83)</f>
        <v>1.85</v>
      </c>
      <c r="I22" s="160" t="str">
        <f>IF('Basis-Tabelle-Samen'!G83="","",'Basis-Tabelle-Samen'!G83)</f>
        <v>01</v>
      </c>
      <c r="J22" s="161" t="str">
        <f>IF('Basis-Tabelle-Samen'!I83="","",'Basis-Tabelle-Samen'!I83)</f>
        <v>Liquidamber styraciflua</v>
      </c>
      <c r="K22" s="176">
        <f>IF('Basis-Tabelle-Samen'!B83="","",'Basis-Tabelle-Samen'!B83)</f>
        <v>81</v>
      </c>
      <c r="L22" s="177" t="str">
        <f>IF('Basis-Tabelle-Samen'!AB83="","",'Basis-Tabelle-Samen'!AB83)</f>
        <v>Amerikanischer Amberbaum</v>
      </c>
    </row>
    <row r="23" spans="1:12" ht="20.100000000000001" customHeight="1" x14ac:dyDescent="0.2">
      <c r="A23" s="154" t="str">
        <f>IF('Basis-Tabelle-Samen'!A93="","",IF($A$4="Deutsch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3" s="155" t="str">
        <f>IF('Basis-Tabelle-Samen'!$AB93="","",
IF($A$4="Bulgarisch - BG",'Basis-Tabelle-Samen'!$Z93,
IF($A$4="Dänisch - DK",'Basis-Tabelle-Samen'!$AA93,
IF($A$4="Deutsch - DE",'Basis-Tabelle-Samen'!$AB93,
IF($A$4="Englisch - UK",'Basis-Tabelle-Samen'!$AC93,
IF($A$4="Estnisch - EE",'Basis-Tabelle-Samen'!$AD93,
IF($A$4="Finnisch - FI",'Basis-Tabelle-Samen'!$AE93,
IF($A$4="Französisch - FR",'Basis-Tabelle-Samen'!$AF93,
IF($A$4="Griechisch - GR",'Basis-Tabelle-Samen'!$AG93,
IF($A$4="Irisch - IE",'Basis-Tabelle-Samen'!$AH93,
IF($A$4="Isländisch - IS",'Basis-Tabelle-Samen'!$AI93,
IF($A$4="Italienisch - IT",'Basis-Tabelle-Samen'!$AJ93,
IF($A$4="Japanisch - JP",'Basis-Tabelle-Samen'!$AK93,
IF($A$4="Kroatisch - HR",'Basis-Tabelle-Samen'!$AL93,
IF($A$4="Lettisch - LV",'Basis-Tabelle-Samen'!$AM93,
IF($A$4="Litauisch - LT",'Basis-Tabelle-Samen'!$AN93,
IF($A$4="Maltesisch - MT",'Basis-Tabelle-Samen'!$AO93,
IF($A$4="Niederländisch - NL",'Basis-Tabelle-Samen'!$AP93,
IF($A$4="Norwegisch - NO",'Basis-Tabelle-Samen'!$AQ93,
IF($A$4="Polnisch - PL",'Basis-Tabelle-Samen'!$AR93,
IF($A$4="Portugiesisch - PT",'Basis-Tabelle-Samen'!$AS93,
IF($A$4="Rumänisch - RO",'Basis-Tabelle-Samen'!$AT93,
IF($A$4="Schwedisch - SE",'Basis-Tabelle-Samen'!$AU93,
IF($A$4="Slowakisch - SK",'Basis-Tabelle-Samen'!$AV93,
IF($A$4="Slowenisch - SI",'Basis-Tabelle-Samen'!$AW93,
IF($A$4="Spanisch - ES",'Basis-Tabelle-Samen'!$AX93,
IF($A$4="Tschechisch - CZ",'Basis-Tabelle-Samen'!$AY93,
IF($A$4="Türkisch - TR",'Basis-Tabelle-Samen'!$AZ93,
IF($A$4="Ungarisch - HU",'Basis-Tabelle-Samen'!$BA93,
" ACHTUNG")))))))))))))))))))))))))))))</f>
        <v>Angel's Trumpet Pink</v>
      </c>
      <c r="C23" s="175" t="str">
        <f t="shared" si="0"/>
        <v/>
      </c>
      <c r="D23" s="170"/>
      <c r="E23" s="12"/>
      <c r="F23" s="157">
        <f>IF('Basis-Tabelle-Samen'!C93="","",'Basis-Tabelle-Samen'!C93)</f>
        <v>13101</v>
      </c>
      <c r="G23" s="160">
        <f>IF('Basis-Tabelle-Samen'!C93="","",IF($A$4="Deutsch - DE",10,12))</f>
        <v>12</v>
      </c>
      <c r="H23" s="172">
        <f>IF('Basis-Tabelle-Samen'!E93="","",'Basis-Tabelle-Samen'!E93)</f>
        <v>1.85</v>
      </c>
      <c r="I23" s="160" t="str">
        <f>IF('Basis-Tabelle-Samen'!G93="","",'Basis-Tabelle-Samen'!G93)</f>
        <v>01</v>
      </c>
      <c r="J23" s="161" t="str">
        <f>IF('Basis-Tabelle-Samen'!I93="","",'Basis-Tabelle-Samen'!I93)</f>
        <v>Brugmansia suaveolens Pink</v>
      </c>
      <c r="K23" s="176">
        <f>IF('Basis-Tabelle-Samen'!B93="","",'Basis-Tabelle-Samen'!B93)</f>
        <v>91</v>
      </c>
      <c r="L23" s="177" t="str">
        <f>IF('Basis-Tabelle-Samen'!AB93="","",'Basis-Tabelle-Samen'!AB93)</f>
        <v>Engelstrompete / Pink</v>
      </c>
    </row>
    <row r="24" spans="1:12" ht="20.100000000000001" customHeight="1" x14ac:dyDescent="0.2">
      <c r="A24" s="154" t="str">
        <f>IF('Basis-Tabelle-Samen'!A14="","",IF($A$4="Deutsch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4" s="155" t="str">
        <f>IF('Basis-Tabelle-Samen'!$AB14="","",
IF($A$4="Bulgarisch - BG",'Basis-Tabelle-Samen'!$Z14,
IF($A$4="Dänisch - DK",'Basis-Tabelle-Samen'!$AA14,
IF($A$4="Deutsch - DE",'Basis-Tabelle-Samen'!$AB14,
IF($A$4="Englisch - UK",'Basis-Tabelle-Samen'!$AC14,
IF($A$4="Estnisch - EE",'Basis-Tabelle-Samen'!$AD14,
IF($A$4="Finnisch - FI",'Basis-Tabelle-Samen'!$AE14,
IF($A$4="Französisch - FR",'Basis-Tabelle-Samen'!$AF14,
IF($A$4="Griechisch - GR",'Basis-Tabelle-Samen'!$AG14,
IF($A$4="Irisch - IE",'Basis-Tabelle-Samen'!$AH14,
IF($A$4="Isländisch - IS",'Basis-Tabelle-Samen'!$AI14,
IF($A$4="Italienisch - IT",'Basis-Tabelle-Samen'!$AJ14,
IF($A$4="Japanisch - JP",'Basis-Tabelle-Samen'!$AK14,
IF($A$4="Kroatisch - HR",'Basis-Tabelle-Samen'!$AL14,
IF($A$4="Lettisch - LV",'Basis-Tabelle-Samen'!$AM14,
IF($A$4="Litauisch - LT",'Basis-Tabelle-Samen'!$AN14,
IF($A$4="Maltesisch - MT",'Basis-Tabelle-Samen'!$AO14,
IF($A$4="Niederländisch - NL",'Basis-Tabelle-Samen'!$AP14,
IF($A$4="Norwegisch - NO",'Basis-Tabelle-Samen'!$AQ14,
IF($A$4="Polnisch - PL",'Basis-Tabelle-Samen'!$AR14,
IF($A$4="Portugiesisch - PT",'Basis-Tabelle-Samen'!$AS14,
IF($A$4="Rumänisch - RO",'Basis-Tabelle-Samen'!$AT14,
IF($A$4="Schwedisch - SE",'Basis-Tabelle-Samen'!$AU14,
IF($A$4="Slowakisch - SK",'Basis-Tabelle-Samen'!$AV14,
IF($A$4="Slowenisch - SI",'Basis-Tabelle-Samen'!$AW14,
IF($A$4="Spanisch - ES",'Basis-Tabelle-Samen'!$AX14,
IF($A$4="Tschechisch - CZ",'Basis-Tabelle-Samen'!$AY14,
IF($A$4="Türkisch - TR",'Basis-Tabelle-Samen'!$AZ14,
IF($A$4="Ungarisch - HU",'Basis-Tabelle-Samen'!$BA14,
" ACHTUNG")))))))))))))))))))))))))))))</f>
        <v>Angel's Trumpet White</v>
      </c>
      <c r="C24" s="175" t="str">
        <f t="shared" si="0"/>
        <v/>
      </c>
      <c r="D24" s="170"/>
      <c r="E24" s="12"/>
      <c r="F24" s="157">
        <f>IF('Basis-Tabelle-Samen'!C14="","",'Basis-Tabelle-Samen'!C14)</f>
        <v>12333</v>
      </c>
      <c r="G24" s="160">
        <f>IF('Basis-Tabelle-Samen'!C14="","",IF($A$4="Deutsch - DE",10,12))</f>
        <v>12</v>
      </c>
      <c r="H24" s="172">
        <f>IF('Basis-Tabelle-Samen'!E14="","",'Basis-Tabelle-Samen'!E14)</f>
        <v>1.85</v>
      </c>
      <c r="I24" s="160" t="str">
        <f>IF('Basis-Tabelle-Samen'!G14="","",'Basis-Tabelle-Samen'!G14)</f>
        <v>01</v>
      </c>
      <c r="J24" s="161" t="str">
        <f>IF('Basis-Tabelle-Samen'!I14="","",'Basis-Tabelle-Samen'!I14)</f>
        <v>Brugmansia suaveolens</v>
      </c>
      <c r="K24" s="176">
        <f>IF('Basis-Tabelle-Samen'!B14="","",'Basis-Tabelle-Samen'!B14)</f>
        <v>12</v>
      </c>
      <c r="L24" s="177" t="str">
        <f>IF('Basis-Tabelle-Samen'!AB14="","",'Basis-Tabelle-Samen'!AB14)</f>
        <v>Engelstrompete / Weiß</v>
      </c>
    </row>
    <row r="25" spans="1:12" ht="20.100000000000001" customHeight="1" x14ac:dyDescent="0.2">
      <c r="A25" s="154" t="str">
        <f>IF('Basis-Tabelle-Samen'!A8="","",IF($A$4="Deutsch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5" s="155" t="str">
        <f>IF('Basis-Tabelle-Samen'!$AB8="","",
IF($A$4="Bulgarisch - BG",'Basis-Tabelle-Samen'!$Z8,
IF($A$4="Dänisch - DK",'Basis-Tabelle-Samen'!$AA8,
IF($A$4="Deutsch - DE",'Basis-Tabelle-Samen'!$AB8,
IF($A$4="Englisch - UK",'Basis-Tabelle-Samen'!$AC8,
IF($A$4="Estnisch - EE",'Basis-Tabelle-Samen'!$AD8,
IF($A$4="Finnisch - FI",'Basis-Tabelle-Samen'!$AE8,
IF($A$4="Französisch - FR",'Basis-Tabelle-Samen'!$AF8,
IF($A$4="Griechisch - GR",'Basis-Tabelle-Samen'!$AG8,
IF($A$4="Irisch - IE",'Basis-Tabelle-Samen'!$AH8,
IF($A$4="Isländisch - IS",'Basis-Tabelle-Samen'!$AI8,
IF($A$4="Italienisch - IT",'Basis-Tabelle-Samen'!$AJ8,
IF($A$4="Japanisch - JP",'Basis-Tabelle-Samen'!$AK8,
IF($A$4="Kroatisch - HR",'Basis-Tabelle-Samen'!$AL8,
IF($A$4="Lettisch - LV",'Basis-Tabelle-Samen'!$AM8,
IF($A$4="Litauisch - LT",'Basis-Tabelle-Samen'!$AN8,
IF($A$4="Maltesisch - MT",'Basis-Tabelle-Samen'!$AO8,
IF($A$4="Niederländisch - NL",'Basis-Tabelle-Samen'!$AP8,
IF($A$4="Norwegisch - NO",'Basis-Tabelle-Samen'!$AQ8,
IF($A$4="Polnisch - PL",'Basis-Tabelle-Samen'!$AR8,
IF($A$4="Portugiesisch - PT",'Basis-Tabelle-Samen'!$AS8,
IF($A$4="Rumänisch - RO",'Basis-Tabelle-Samen'!$AT8,
IF($A$4="Schwedisch - SE",'Basis-Tabelle-Samen'!$AU8,
IF($A$4="Slowakisch - SK",'Basis-Tabelle-Samen'!$AV8,
IF($A$4="Slowenisch - SI",'Basis-Tabelle-Samen'!$AW8,
IF($A$4="Spanisch - ES",'Basis-Tabelle-Samen'!$AX8,
IF($A$4="Tschechisch - CZ",'Basis-Tabelle-Samen'!$AY8,
IF($A$4="Türkisch - TR",'Basis-Tabelle-Samen'!$AZ8,
IF($A$4="Ungarisch - HU",'Basis-Tabelle-Samen'!$BA8,
" ACHTUNG")))))))))))))))))))))))))))))</f>
        <v>Apple of Peru</v>
      </c>
      <c r="C25" s="175" t="str">
        <f t="shared" si="0"/>
        <v/>
      </c>
      <c r="D25" s="170"/>
      <c r="E25" s="12"/>
      <c r="F25" s="157">
        <f>IF('Basis-Tabelle-Samen'!C8="","",'Basis-Tabelle-Samen'!C8)</f>
        <v>12315</v>
      </c>
      <c r="G25" s="160">
        <f>IF('Basis-Tabelle-Samen'!C8="","",IF($A$4="Deutsch - DE",10,12))</f>
        <v>12</v>
      </c>
      <c r="H25" s="172">
        <f>IF('Basis-Tabelle-Samen'!E8="","",'Basis-Tabelle-Samen'!E8)</f>
        <v>1.85</v>
      </c>
      <c r="I25" s="160" t="str">
        <f>IF('Basis-Tabelle-Samen'!G8="","",'Basis-Tabelle-Samen'!G8)</f>
        <v>01</v>
      </c>
      <c r="J25" s="161" t="str">
        <f>IF('Basis-Tabelle-Samen'!I8="","",'Basis-Tabelle-Samen'!I8)</f>
        <v>Nicandra Physaloides</v>
      </c>
      <c r="K25" s="176">
        <f>IF('Basis-Tabelle-Samen'!B8="","",'Basis-Tabelle-Samen'!B8)</f>
        <v>6</v>
      </c>
      <c r="L25" s="177" t="str">
        <f>IF('Basis-Tabelle-Samen'!AB8="","",'Basis-Tabelle-Samen'!AB8)</f>
        <v>Blaue Lampionblume</v>
      </c>
    </row>
    <row r="26" spans="1:12" ht="20.100000000000001" customHeight="1" x14ac:dyDescent="0.2">
      <c r="A26" s="154" t="str">
        <f>IF('Basis-Tabelle-Samen'!A58="","",IF($A$4="Deutsch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6" s="155" t="str">
        <f>IF('Basis-Tabelle-Samen'!$AB58="","",
IF($A$4="Bulgarisch - BG",'Basis-Tabelle-Samen'!$Z58,
IF($A$4="Dänisch - DK",'Basis-Tabelle-Samen'!$AA58,
IF($A$4="Deutsch - DE",'Basis-Tabelle-Samen'!$AB58,
IF($A$4="Englisch - UK",'Basis-Tabelle-Samen'!$AC58,
IF($A$4="Estnisch - EE",'Basis-Tabelle-Samen'!$AD58,
IF($A$4="Finnisch - FI",'Basis-Tabelle-Samen'!$AE58,
IF($A$4="Französisch - FR",'Basis-Tabelle-Samen'!$AF58,
IF($A$4="Griechisch - GR",'Basis-Tabelle-Samen'!$AG58,
IF($A$4="Irisch - IE",'Basis-Tabelle-Samen'!$AH58,
IF($A$4="Isländisch - IS",'Basis-Tabelle-Samen'!$AI58,
IF($A$4="Italienisch - IT",'Basis-Tabelle-Samen'!$AJ58,
IF($A$4="Japanisch - JP",'Basis-Tabelle-Samen'!$AK58,
IF($A$4="Kroatisch - HR",'Basis-Tabelle-Samen'!$AL58,
IF($A$4="Lettisch - LV",'Basis-Tabelle-Samen'!$AM58,
IF($A$4="Litauisch - LT",'Basis-Tabelle-Samen'!$AN58,
IF($A$4="Maltesisch - MT",'Basis-Tabelle-Samen'!$AO58,
IF($A$4="Niederländisch - NL",'Basis-Tabelle-Samen'!$AP58,
IF($A$4="Norwegisch - NO",'Basis-Tabelle-Samen'!$AQ58,
IF($A$4="Polnisch - PL",'Basis-Tabelle-Samen'!$AR58,
IF($A$4="Portugiesisch - PT",'Basis-Tabelle-Samen'!$AS58,
IF($A$4="Rumänisch - RO",'Basis-Tabelle-Samen'!$AT58,
IF($A$4="Schwedisch - SE",'Basis-Tabelle-Samen'!$AU58,
IF($A$4="Slowakisch - SK",'Basis-Tabelle-Samen'!$AV58,
IF($A$4="Slowenisch - SI",'Basis-Tabelle-Samen'!$AW58,
IF($A$4="Spanisch - ES",'Basis-Tabelle-Samen'!$AX58,
IF($A$4="Tschechisch - CZ",'Basis-Tabelle-Samen'!$AY58,
IF($A$4="Türkisch - TR",'Basis-Tabelle-Samen'!$AZ58,
IF($A$4="Ungarisch - HU",'Basis-Tabelle-Samen'!$BA58,
" ACHTUNG")))))))))))))))))))))))))))))</f>
        <v>Australian Tea Tree</v>
      </c>
      <c r="C26" s="175" t="str">
        <f t="shared" si="0"/>
        <v/>
      </c>
      <c r="D26" s="170"/>
      <c r="E26" s="12"/>
      <c r="F26" s="157">
        <f>IF('Basis-Tabelle-Samen'!C58="","",'Basis-Tabelle-Samen'!C58)</f>
        <v>12928</v>
      </c>
      <c r="G26" s="160">
        <f>IF('Basis-Tabelle-Samen'!C58="","",IF($A$4="Deutsch - DE",10,12))</f>
        <v>12</v>
      </c>
      <c r="H26" s="172">
        <f>IF('Basis-Tabelle-Samen'!E58="","",'Basis-Tabelle-Samen'!E58)</f>
        <v>1.85</v>
      </c>
      <c r="I26" s="160" t="str">
        <f>IF('Basis-Tabelle-Samen'!G58="","",'Basis-Tabelle-Samen'!G58)</f>
        <v>01</v>
      </c>
      <c r="J26" s="161" t="str">
        <f>IF('Basis-Tabelle-Samen'!I58="","",'Basis-Tabelle-Samen'!I58)</f>
        <v>Melaleuca alternifolia</v>
      </c>
      <c r="K26" s="176">
        <f>IF('Basis-Tabelle-Samen'!B58="","",'Basis-Tabelle-Samen'!B58)</f>
        <v>56</v>
      </c>
      <c r="L26" s="177" t="str">
        <f>IF('Basis-Tabelle-Samen'!AB58="","",'Basis-Tabelle-Samen'!AB58)</f>
        <v>Australischer Teebaum</v>
      </c>
    </row>
    <row r="27" spans="1:12" ht="20.100000000000001" customHeight="1" x14ac:dyDescent="0.2">
      <c r="A27" s="154" t="str">
        <f>IF('Basis-Tabelle-Samen'!A79="","",IF($A$4="Deutsch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7" s="155" t="str">
        <f>IF('Basis-Tabelle-Samen'!$AB79="","",
IF($A$4="Bulgarisch - BG",'Basis-Tabelle-Samen'!$Z79,
IF($A$4="Dänisch - DK",'Basis-Tabelle-Samen'!$AA79,
IF($A$4="Deutsch - DE",'Basis-Tabelle-Samen'!$AB79,
IF($A$4="Englisch - UK",'Basis-Tabelle-Samen'!$AC79,
IF($A$4="Estnisch - EE",'Basis-Tabelle-Samen'!$AD79,
IF($A$4="Finnisch - FI",'Basis-Tabelle-Samen'!$AE79,
IF($A$4="Französisch - FR",'Basis-Tabelle-Samen'!$AF79,
IF($A$4="Griechisch - GR",'Basis-Tabelle-Samen'!$AG79,
IF($A$4="Irisch - IE",'Basis-Tabelle-Samen'!$AH79,
IF($A$4="Isländisch - IS",'Basis-Tabelle-Samen'!$AI79,
IF($A$4="Italienisch - IT",'Basis-Tabelle-Samen'!$AJ79,
IF($A$4="Japanisch - JP",'Basis-Tabelle-Samen'!$AK79,
IF($A$4="Kroatisch - HR",'Basis-Tabelle-Samen'!$AL79,
IF($A$4="Lettisch - LV",'Basis-Tabelle-Samen'!$AM79,
IF($A$4="Litauisch - LT",'Basis-Tabelle-Samen'!$AN79,
IF($A$4="Maltesisch - MT",'Basis-Tabelle-Samen'!$AO79,
IF($A$4="Niederländisch - NL",'Basis-Tabelle-Samen'!$AP79,
IF($A$4="Norwegisch - NO",'Basis-Tabelle-Samen'!$AQ79,
IF($A$4="Polnisch - PL",'Basis-Tabelle-Samen'!$AR79,
IF($A$4="Portugiesisch - PT",'Basis-Tabelle-Samen'!$AS79,
IF($A$4="Rumänisch - RO",'Basis-Tabelle-Samen'!$AT79,
IF($A$4="Schwedisch - SE",'Basis-Tabelle-Samen'!$AU79,
IF($A$4="Slowakisch - SK",'Basis-Tabelle-Samen'!$AV79,
IF($A$4="Slowenisch - SI",'Basis-Tabelle-Samen'!$AW79,
IF($A$4="Spanisch - ES",'Basis-Tabelle-Samen'!$AX79,
IF($A$4="Tschechisch - CZ",'Basis-Tabelle-Samen'!$AY79,
IF($A$4="Türkisch - TR",'Basis-Tabelle-Samen'!$AZ79,
IF($A$4="Ungarisch - HU",'Basis-Tabelle-Samen'!$BA79,
" ACHTUNG")))))))))))))))))))))))))))))</f>
        <v>Bay Tree</v>
      </c>
      <c r="C27" s="175" t="str">
        <f t="shared" si="0"/>
        <v/>
      </c>
      <c r="D27" s="170"/>
      <c r="E27" s="12"/>
      <c r="F27" s="157">
        <f>IF('Basis-Tabelle-Samen'!C79="","",'Basis-Tabelle-Samen'!C79)</f>
        <v>12997</v>
      </c>
      <c r="G27" s="160">
        <f>IF('Basis-Tabelle-Samen'!C79="","",IF($A$4="Deutsch - DE",10,12))</f>
        <v>12</v>
      </c>
      <c r="H27" s="172">
        <f>IF('Basis-Tabelle-Samen'!E79="","",'Basis-Tabelle-Samen'!E79)</f>
        <v>1.85</v>
      </c>
      <c r="I27" s="160" t="str">
        <f>IF('Basis-Tabelle-Samen'!G79="","",'Basis-Tabelle-Samen'!G79)</f>
        <v>01</v>
      </c>
      <c r="J27" s="161" t="str">
        <f>IF('Basis-Tabelle-Samen'!I79="","",'Basis-Tabelle-Samen'!I79)</f>
        <v>Laurus nobilis</v>
      </c>
      <c r="K27" s="176">
        <f>IF('Basis-Tabelle-Samen'!B79="","",'Basis-Tabelle-Samen'!B79)</f>
        <v>77</v>
      </c>
      <c r="L27" s="177" t="str">
        <f>IF('Basis-Tabelle-Samen'!AB79="","",'Basis-Tabelle-Samen'!AB79)</f>
        <v>Gewürzlorbeerbaum</v>
      </c>
    </row>
    <row r="28" spans="1:12" ht="20.100000000000001" customHeight="1" x14ac:dyDescent="0.2">
      <c r="A28" s="154" t="str">
        <f>IF('Basis-Tabelle-Samen'!A29="","",IF($A$4="Deutsch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8" s="155" t="str">
        <f>IF('Basis-Tabelle-Samen'!$AB29="","",
IF($A$4="Bulgarisch - BG",'Basis-Tabelle-Samen'!$Z29,
IF($A$4="Dänisch - DK",'Basis-Tabelle-Samen'!$AA29,
IF($A$4="Deutsch - DE",'Basis-Tabelle-Samen'!$AB29,
IF($A$4="Englisch - UK",'Basis-Tabelle-Samen'!$AC29,
IF($A$4="Estnisch - EE",'Basis-Tabelle-Samen'!$AD29,
IF($A$4="Finnisch - FI",'Basis-Tabelle-Samen'!$AE29,
IF($A$4="Französisch - FR",'Basis-Tabelle-Samen'!$AF29,
IF($A$4="Griechisch - GR",'Basis-Tabelle-Samen'!$AG29,
IF($A$4="Irisch - IE",'Basis-Tabelle-Samen'!$AH29,
IF($A$4="Isländisch - IS",'Basis-Tabelle-Samen'!$AI29,
IF($A$4="Italienisch - IT",'Basis-Tabelle-Samen'!$AJ29,
IF($A$4="Japanisch - JP",'Basis-Tabelle-Samen'!$AK29,
IF($A$4="Kroatisch - HR",'Basis-Tabelle-Samen'!$AL29,
IF($A$4="Lettisch - LV",'Basis-Tabelle-Samen'!$AM29,
IF($A$4="Litauisch - LT",'Basis-Tabelle-Samen'!$AN29,
IF($A$4="Maltesisch - MT",'Basis-Tabelle-Samen'!$AO29,
IF($A$4="Niederländisch - NL",'Basis-Tabelle-Samen'!$AP29,
IF($A$4="Norwegisch - NO",'Basis-Tabelle-Samen'!$AQ29,
IF($A$4="Polnisch - PL",'Basis-Tabelle-Samen'!$AR29,
IF($A$4="Portugiesisch - PT",'Basis-Tabelle-Samen'!$AS29,
IF($A$4="Rumänisch - RO",'Basis-Tabelle-Samen'!$AT29,
IF($A$4="Schwedisch - SE",'Basis-Tabelle-Samen'!$AU29,
IF($A$4="Slowakisch - SK",'Basis-Tabelle-Samen'!$AV29,
IF($A$4="Slowenisch - SI",'Basis-Tabelle-Samen'!$AW29,
IF($A$4="Spanisch - ES",'Basis-Tabelle-Samen'!$AX29,
IF($A$4="Tschechisch - CZ",'Basis-Tabelle-Samen'!$AY29,
IF($A$4="Türkisch - TR",'Basis-Tabelle-Samen'!$AZ29,
IF($A$4="Ungarisch - HU",'Basis-Tabelle-Samen'!$BA29,
" ACHTUNG")))))))))))))))))))))))))))))</f>
        <v>Bird of Paradise</v>
      </c>
      <c r="C28" s="175" t="str">
        <f t="shared" si="0"/>
        <v/>
      </c>
      <c r="D28" s="170"/>
      <c r="E28" s="12"/>
      <c r="F28" s="157">
        <f>IF('Basis-Tabelle-Samen'!C29="","",'Basis-Tabelle-Samen'!C29)</f>
        <v>12357</v>
      </c>
      <c r="G28" s="160">
        <f>IF('Basis-Tabelle-Samen'!C29="","",IF($A$4="Deutsch - DE",10,12))</f>
        <v>12</v>
      </c>
      <c r="H28" s="172">
        <f>IF('Basis-Tabelle-Samen'!E29="","",'Basis-Tabelle-Samen'!E29)</f>
        <v>1.85</v>
      </c>
      <c r="I28" s="160" t="str">
        <f>IF('Basis-Tabelle-Samen'!G29="","",'Basis-Tabelle-Samen'!G29)</f>
        <v>01</v>
      </c>
      <c r="J28" s="161" t="str">
        <f>IF('Basis-Tabelle-Samen'!I29="","",'Basis-Tabelle-Samen'!I29)</f>
        <v>Strelitzia reginae</v>
      </c>
      <c r="K28" s="176">
        <f>IF('Basis-Tabelle-Samen'!B29="","",'Basis-Tabelle-Samen'!B29)</f>
        <v>27</v>
      </c>
      <c r="L28" s="177" t="str">
        <f>IF('Basis-Tabelle-Samen'!AB29="","",'Basis-Tabelle-Samen'!AB29)</f>
        <v>Paradiesvogelblume (reginae)</v>
      </c>
    </row>
    <row r="29" spans="1:12" ht="20.100000000000001" customHeight="1" x14ac:dyDescent="0.2">
      <c r="A29" s="154" t="str">
        <f>IF('Basis-Tabelle-Samen'!A68="","",IF($A$4="Deutsch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9" s="155" t="str">
        <f>IF('Basis-Tabelle-Samen'!$AB68="","",
IF($A$4="Bulgarisch - BG",'Basis-Tabelle-Samen'!$Z68,
IF($A$4="Dänisch - DK",'Basis-Tabelle-Samen'!$AA68,
IF($A$4="Deutsch - DE",'Basis-Tabelle-Samen'!$AB68,
IF($A$4="Englisch - UK",'Basis-Tabelle-Samen'!$AC68,
IF($A$4="Estnisch - EE",'Basis-Tabelle-Samen'!$AD68,
IF($A$4="Finnisch - FI",'Basis-Tabelle-Samen'!$AE68,
IF($A$4="Französisch - FR",'Basis-Tabelle-Samen'!$AF68,
IF($A$4="Griechisch - GR",'Basis-Tabelle-Samen'!$AG68,
IF($A$4="Irisch - IE",'Basis-Tabelle-Samen'!$AH68,
IF($A$4="Isländisch - IS",'Basis-Tabelle-Samen'!$AI68,
IF($A$4="Italienisch - IT",'Basis-Tabelle-Samen'!$AJ68,
IF($A$4="Japanisch - JP",'Basis-Tabelle-Samen'!$AK68,
IF($A$4="Kroatisch - HR",'Basis-Tabelle-Samen'!$AL68,
IF($A$4="Lettisch - LV",'Basis-Tabelle-Samen'!$AM68,
IF($A$4="Litauisch - LT",'Basis-Tabelle-Samen'!$AN68,
IF($A$4="Maltesisch - MT",'Basis-Tabelle-Samen'!$AO68,
IF($A$4="Niederländisch - NL",'Basis-Tabelle-Samen'!$AP68,
IF($A$4="Norwegisch - NO",'Basis-Tabelle-Samen'!$AQ68,
IF($A$4="Polnisch - PL",'Basis-Tabelle-Samen'!$AR68,
IF($A$4="Portugiesisch - PT",'Basis-Tabelle-Samen'!$AS68,
IF($A$4="Rumänisch - RO",'Basis-Tabelle-Samen'!$AT68,
IF($A$4="Schwedisch - SE",'Basis-Tabelle-Samen'!$AU68,
IF($A$4="Slowakisch - SK",'Basis-Tabelle-Samen'!$AV68,
IF($A$4="Slowenisch - SI",'Basis-Tabelle-Samen'!$AW68,
IF($A$4="Spanisch - ES",'Basis-Tabelle-Samen'!$AX68,
IF($A$4="Tschechisch - CZ",'Basis-Tabelle-Samen'!$AY68,
IF($A$4="Türkisch - TR",'Basis-Tabelle-Samen'!$AZ68,
IF($A$4="Ungarisch - HU",'Basis-Tabelle-Samen'!$BA68,
" ACHTUNG")))))))))))))))))))))))))))))</f>
        <v>Black Bat Flower</v>
      </c>
      <c r="C29" s="175" t="str">
        <f t="shared" si="0"/>
        <v/>
      </c>
      <c r="D29" s="170"/>
      <c r="E29" s="12"/>
      <c r="F29" s="157">
        <f>IF('Basis-Tabelle-Samen'!C68="","",'Basis-Tabelle-Samen'!C68)</f>
        <v>12962</v>
      </c>
      <c r="G29" s="160">
        <f>IF('Basis-Tabelle-Samen'!C68="","",IF($A$4="Deutsch - DE",10,12))</f>
        <v>12</v>
      </c>
      <c r="H29" s="172">
        <f>IF('Basis-Tabelle-Samen'!E68="","",'Basis-Tabelle-Samen'!E68)</f>
        <v>1.85</v>
      </c>
      <c r="I29" s="160" t="str">
        <f>IF('Basis-Tabelle-Samen'!G68="","",'Basis-Tabelle-Samen'!G68)</f>
        <v>01</v>
      </c>
      <c r="J29" s="161" t="str">
        <f>IF('Basis-Tabelle-Samen'!I68="","",'Basis-Tabelle-Samen'!I68)</f>
        <v>Tacca chantrieri</v>
      </c>
      <c r="K29" s="176">
        <f>IF('Basis-Tabelle-Samen'!B68="","",'Basis-Tabelle-Samen'!B68)</f>
        <v>66</v>
      </c>
      <c r="L29" s="177" t="str">
        <f>IF('Basis-Tabelle-Samen'!AB68="","",'Basis-Tabelle-Samen'!AB68)</f>
        <v>Fledermausblume</v>
      </c>
    </row>
    <row r="30" spans="1:12" ht="20.100000000000001" customHeight="1" x14ac:dyDescent="0.2">
      <c r="A30" s="154" t="str">
        <f>IF('Basis-Tabelle-Samen'!A116="","",IF($A$4="Deutsch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0" s="155" t="str">
        <f>IF('Basis-Tabelle-Samen'!$AB116="","",
IF($A$4="Bulgarisch - BG",'Basis-Tabelle-Samen'!$Z116,
IF($A$4="Dänisch - DK",'Basis-Tabelle-Samen'!$AA116,
IF($A$4="Deutsch - DE",'Basis-Tabelle-Samen'!$AB116,
IF($A$4="Englisch - UK",'Basis-Tabelle-Samen'!$AC116,
IF($A$4="Estnisch - EE",'Basis-Tabelle-Samen'!$AD116,
IF($A$4="Finnisch - FI",'Basis-Tabelle-Samen'!$AE116,
IF($A$4="Französisch - FR",'Basis-Tabelle-Samen'!$AF116,
IF($A$4="Griechisch - GR",'Basis-Tabelle-Samen'!$AG116,
IF($A$4="Irisch - IE",'Basis-Tabelle-Samen'!$AH116,
IF($A$4="Isländisch - IS",'Basis-Tabelle-Samen'!$AI116,
IF($A$4="Italienisch - IT",'Basis-Tabelle-Samen'!$AJ116,
IF($A$4="Japanisch - JP",'Basis-Tabelle-Samen'!$AK116,
IF($A$4="Kroatisch - HR",'Basis-Tabelle-Samen'!$AL116,
IF($A$4="Lettisch - LV",'Basis-Tabelle-Samen'!$AM116,
IF($A$4="Litauisch - LT",'Basis-Tabelle-Samen'!$AN116,
IF($A$4="Maltesisch - MT",'Basis-Tabelle-Samen'!$AO116,
IF($A$4="Niederländisch - NL",'Basis-Tabelle-Samen'!$AP116,
IF($A$4="Norwegisch - NO",'Basis-Tabelle-Samen'!$AQ116,
IF($A$4="Polnisch - PL",'Basis-Tabelle-Samen'!$AR116,
IF($A$4="Portugiesisch - PT",'Basis-Tabelle-Samen'!$AS116,
IF($A$4="Rumänisch - RO",'Basis-Tabelle-Samen'!$AT116,
IF($A$4="Schwedisch - SE",'Basis-Tabelle-Samen'!$AU116,
IF($A$4="Slowakisch - SK",'Basis-Tabelle-Samen'!$AV116,
IF($A$4="Slowenisch - SI",'Basis-Tabelle-Samen'!$AW116,
IF($A$4="Spanisch - ES",'Basis-Tabelle-Samen'!$AX116,
IF($A$4="Tschechisch - CZ",'Basis-Tabelle-Samen'!$AY116,
IF($A$4="Türkisch - TR",'Basis-Tabelle-Samen'!$AZ116,
IF($A$4="Ungarisch - HU",'Basis-Tabelle-Samen'!$BA116,
" ACHTUNG")))))))))))))))))))))))))))))</f>
        <v>Black hollyhock</v>
      </c>
      <c r="C30" s="175" t="str">
        <f t="shared" si="0"/>
        <v/>
      </c>
      <c r="D30" s="170"/>
      <c r="E30" s="12"/>
      <c r="F30" s="157">
        <f>IF('Basis-Tabelle-Samen'!C116="","",'Basis-Tabelle-Samen'!C116)</f>
        <v>13256</v>
      </c>
      <c r="G30" s="160">
        <f>IF('Basis-Tabelle-Samen'!C116="","",IF($A$4="Deutsch - DE",10,12))</f>
        <v>12</v>
      </c>
      <c r="H30" s="172">
        <f>IF('Basis-Tabelle-Samen'!E116="","",'Basis-Tabelle-Samen'!E116)</f>
        <v>1.85</v>
      </c>
      <c r="I30" s="160" t="str">
        <f>IF('Basis-Tabelle-Samen'!G116="","",'Basis-Tabelle-Samen'!G116)</f>
        <v>01</v>
      </c>
      <c r="J30" s="161" t="str">
        <f>IF('Basis-Tabelle-Samen'!I116="","",'Basis-Tabelle-Samen'!I116)</f>
        <v>Alcea rosea nigra</v>
      </c>
      <c r="K30" s="176">
        <f>IF('Basis-Tabelle-Samen'!B116="","",'Basis-Tabelle-Samen'!B116)</f>
        <v>114</v>
      </c>
      <c r="L30" s="177" t="str">
        <f>IF('Basis-Tabelle-Samen'!AB116="","",'Basis-Tabelle-Samen'!AB116)</f>
        <v>Schwarze Stockrose</v>
      </c>
    </row>
    <row r="31" spans="1:12" ht="20.100000000000001" customHeight="1" x14ac:dyDescent="0.2">
      <c r="A31" s="154" t="str">
        <f>IF('Basis-Tabelle-Samen'!A75="","",IF($A$4="Deutsch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1" s="155" t="str">
        <f>IF('Basis-Tabelle-Samen'!$AB75="","",
IF($A$4="Bulgarisch - BG",'Basis-Tabelle-Samen'!$Z75,
IF($A$4="Dänisch - DK",'Basis-Tabelle-Samen'!$AA75,
IF($A$4="Deutsch - DE",'Basis-Tabelle-Samen'!$AB75,
IF($A$4="Englisch - UK",'Basis-Tabelle-Samen'!$AC75,
IF($A$4="Estnisch - EE",'Basis-Tabelle-Samen'!$AD75,
IF($A$4="Finnisch - FI",'Basis-Tabelle-Samen'!$AE75,
IF($A$4="Französisch - FR",'Basis-Tabelle-Samen'!$AF75,
IF($A$4="Griechisch - GR",'Basis-Tabelle-Samen'!$AG75,
IF($A$4="Irisch - IE",'Basis-Tabelle-Samen'!$AH75,
IF($A$4="Isländisch - IS",'Basis-Tabelle-Samen'!$AI75,
IF($A$4="Italienisch - IT",'Basis-Tabelle-Samen'!$AJ75,
IF($A$4="Japanisch - JP",'Basis-Tabelle-Samen'!$AK75,
IF($A$4="Kroatisch - HR",'Basis-Tabelle-Samen'!$AL75,
IF($A$4="Lettisch - LV",'Basis-Tabelle-Samen'!$AM75,
IF($A$4="Litauisch - LT",'Basis-Tabelle-Samen'!$AN75,
IF($A$4="Maltesisch - MT",'Basis-Tabelle-Samen'!$AO75,
IF($A$4="Niederländisch - NL",'Basis-Tabelle-Samen'!$AP75,
IF($A$4="Norwegisch - NO",'Basis-Tabelle-Samen'!$AQ75,
IF($A$4="Polnisch - PL",'Basis-Tabelle-Samen'!$AR75,
IF($A$4="Portugiesisch - PT",'Basis-Tabelle-Samen'!$AS75,
IF($A$4="Rumänisch - RO",'Basis-Tabelle-Samen'!$AT75,
IF($A$4="Schwedisch - SE",'Basis-Tabelle-Samen'!$AU75,
IF($A$4="Slowakisch - SK",'Basis-Tabelle-Samen'!$AV75,
IF($A$4="Slowenisch - SI",'Basis-Tabelle-Samen'!$AW75,
IF($A$4="Spanisch - ES",'Basis-Tabelle-Samen'!$AX75,
IF($A$4="Tschechisch - CZ",'Basis-Tabelle-Samen'!$AY75,
IF($A$4="Türkisch - TR",'Basis-Tabelle-Samen'!$AZ75,
IF($A$4="Ungarisch - HU",'Basis-Tabelle-Samen'!$BA75,
" ACHTUNG")))))))))))))))))))))))))))))</f>
        <v>Black Mulberry</v>
      </c>
      <c r="C31" s="175" t="str">
        <f t="shared" si="0"/>
        <v/>
      </c>
      <c r="D31" s="170"/>
      <c r="E31" s="12"/>
      <c r="F31" s="157">
        <f>IF('Basis-Tabelle-Samen'!C75="","",'Basis-Tabelle-Samen'!C75)</f>
        <v>12985</v>
      </c>
      <c r="G31" s="160">
        <f>IF('Basis-Tabelle-Samen'!C75="","",IF($A$4="Deutsch - DE",10,12))</f>
        <v>12</v>
      </c>
      <c r="H31" s="172">
        <f>IF('Basis-Tabelle-Samen'!E75="","",'Basis-Tabelle-Samen'!E75)</f>
        <v>1.85</v>
      </c>
      <c r="I31" s="160" t="str">
        <f>IF('Basis-Tabelle-Samen'!G75="","",'Basis-Tabelle-Samen'!G75)</f>
        <v>01</v>
      </c>
      <c r="J31" s="161" t="str">
        <f>IF('Basis-Tabelle-Samen'!I75="","",'Basis-Tabelle-Samen'!I75)</f>
        <v>Morus nigra</v>
      </c>
      <c r="K31" s="176">
        <f>IF('Basis-Tabelle-Samen'!B75="","",'Basis-Tabelle-Samen'!B75)</f>
        <v>73</v>
      </c>
      <c r="L31" s="177" t="str">
        <f>IF('Basis-Tabelle-Samen'!AB75="","",'Basis-Tabelle-Samen'!AB75)</f>
        <v>Schwarzer Maulbeerbaum</v>
      </c>
    </row>
    <row r="32" spans="1:12" ht="20.100000000000001" customHeight="1" x14ac:dyDescent="0.2">
      <c r="A32" s="154" t="str">
        <f>IF('Basis-Tabelle-Samen'!A32="","",IF($A$4="Deutsch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2" s="155" t="str">
        <f>IF('Basis-Tabelle-Samen'!$AB32="","",
IF($A$4="Bulgarisch - BG",'Basis-Tabelle-Samen'!$Z32,
IF($A$4="Dänisch - DK",'Basis-Tabelle-Samen'!$AA32,
IF($A$4="Deutsch - DE",'Basis-Tabelle-Samen'!$AB32,
IF($A$4="Englisch - UK",'Basis-Tabelle-Samen'!$AC32,
IF($A$4="Estnisch - EE",'Basis-Tabelle-Samen'!$AD32,
IF($A$4="Finnisch - FI",'Basis-Tabelle-Samen'!$AE32,
IF($A$4="Französisch - FR",'Basis-Tabelle-Samen'!$AF32,
IF($A$4="Griechisch - GR",'Basis-Tabelle-Samen'!$AG32,
IF($A$4="Irisch - IE",'Basis-Tabelle-Samen'!$AH32,
IF($A$4="Isländisch - IS",'Basis-Tabelle-Samen'!$AI32,
IF($A$4="Italienisch - IT",'Basis-Tabelle-Samen'!$AJ32,
IF($A$4="Japanisch - JP",'Basis-Tabelle-Samen'!$AK32,
IF($A$4="Kroatisch - HR",'Basis-Tabelle-Samen'!$AL32,
IF($A$4="Lettisch - LV",'Basis-Tabelle-Samen'!$AM32,
IF($A$4="Litauisch - LT",'Basis-Tabelle-Samen'!$AN32,
IF($A$4="Maltesisch - MT",'Basis-Tabelle-Samen'!$AO32,
IF($A$4="Niederländisch - NL",'Basis-Tabelle-Samen'!$AP32,
IF($A$4="Norwegisch - NO",'Basis-Tabelle-Samen'!$AQ32,
IF($A$4="Polnisch - PL",'Basis-Tabelle-Samen'!$AR32,
IF($A$4="Portugiesisch - PT",'Basis-Tabelle-Samen'!$AS32,
IF($A$4="Rumänisch - RO",'Basis-Tabelle-Samen'!$AT32,
IF($A$4="Schwedisch - SE",'Basis-Tabelle-Samen'!$AU32,
IF($A$4="Slowakisch - SK",'Basis-Tabelle-Samen'!$AV32,
IF($A$4="Slowenisch - SI",'Basis-Tabelle-Samen'!$AW32,
IF($A$4="Spanisch - ES",'Basis-Tabelle-Samen'!$AX32,
IF($A$4="Tschechisch - CZ",'Basis-Tabelle-Samen'!$AY32,
IF($A$4="Türkisch - TR",'Basis-Tabelle-Samen'!$AZ32,
IF($A$4="Ungarisch - HU",'Basis-Tabelle-Samen'!$BA32,
" ACHTUNG")))))))))))))))))))))))))))))</f>
        <v>Blue Chinese Wisteria</v>
      </c>
      <c r="C32" s="175" t="str">
        <f t="shared" si="0"/>
        <v/>
      </c>
      <c r="D32" s="170"/>
      <c r="E32" s="12"/>
      <c r="F32" s="157">
        <f>IF('Basis-Tabelle-Samen'!C32="","",'Basis-Tabelle-Samen'!C32)</f>
        <v>12360</v>
      </c>
      <c r="G32" s="160">
        <f>IF('Basis-Tabelle-Samen'!C32="","",IF($A$4="Deutsch - DE",10,12))</f>
        <v>12</v>
      </c>
      <c r="H32" s="172">
        <f>IF('Basis-Tabelle-Samen'!E32="","",'Basis-Tabelle-Samen'!E32)</f>
        <v>1.85</v>
      </c>
      <c r="I32" s="160" t="str">
        <f>IF('Basis-Tabelle-Samen'!G32="","",'Basis-Tabelle-Samen'!G32)</f>
        <v>01</v>
      </c>
      <c r="J32" s="161" t="str">
        <f>IF('Basis-Tabelle-Samen'!I32="","",'Basis-Tabelle-Samen'!I32)</f>
        <v>Wisteria sinensis</v>
      </c>
      <c r="K32" s="176">
        <f>IF('Basis-Tabelle-Samen'!B32="","",'Basis-Tabelle-Samen'!B32)</f>
        <v>30</v>
      </c>
      <c r="L32" s="177" t="str">
        <f>IF('Basis-Tabelle-Samen'!AB32="","",'Basis-Tabelle-Samen'!AB32)</f>
        <v>Blauregen</v>
      </c>
    </row>
    <row r="33" spans="1:12" ht="20.100000000000001" customHeight="1" x14ac:dyDescent="0.2">
      <c r="A33" s="154" t="str">
        <f>IF('Basis-Tabelle-Samen'!A120="","",IF($A$4="Deutsch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3" s="155" t="str">
        <f>IF('Basis-Tabelle-Samen'!$AB120="","",
IF($A$4="Bulgarisch - BG",'Basis-Tabelle-Samen'!$Z120,
IF($A$4="Dänisch - DK",'Basis-Tabelle-Samen'!$AA120,
IF($A$4="Deutsch - DE",'Basis-Tabelle-Samen'!$AB120,
IF($A$4="Englisch - UK",'Basis-Tabelle-Samen'!$AC120,
IF($A$4="Estnisch - EE",'Basis-Tabelle-Samen'!$AD120,
IF($A$4="Finnisch - FI",'Basis-Tabelle-Samen'!$AE120,
IF($A$4="Französisch - FR",'Basis-Tabelle-Samen'!$AF120,
IF($A$4="Griechisch - GR",'Basis-Tabelle-Samen'!$AG120,
IF($A$4="Irisch - IE",'Basis-Tabelle-Samen'!$AH120,
IF($A$4="Isländisch - IS",'Basis-Tabelle-Samen'!$AI120,
IF($A$4="Italienisch - IT",'Basis-Tabelle-Samen'!$AJ120,
IF($A$4="Japanisch - JP",'Basis-Tabelle-Samen'!$AK120,
IF($A$4="Kroatisch - HR",'Basis-Tabelle-Samen'!$AL120,
IF($A$4="Lettisch - LV",'Basis-Tabelle-Samen'!$AM120,
IF($A$4="Litauisch - LT",'Basis-Tabelle-Samen'!$AN120,
IF($A$4="Maltesisch - MT",'Basis-Tabelle-Samen'!$AO120,
IF($A$4="Niederländisch - NL",'Basis-Tabelle-Samen'!$AP120,
IF($A$4="Norwegisch - NO",'Basis-Tabelle-Samen'!$AQ120,
IF($A$4="Polnisch - PL",'Basis-Tabelle-Samen'!$AR120,
IF($A$4="Portugiesisch - PT",'Basis-Tabelle-Samen'!$AS120,
IF($A$4="Rumänisch - RO",'Basis-Tabelle-Samen'!$AT120,
IF($A$4="Schwedisch - SE",'Basis-Tabelle-Samen'!$AU120,
IF($A$4="Slowakisch - SK",'Basis-Tabelle-Samen'!$AV120,
IF($A$4="Slowenisch - SI",'Basis-Tabelle-Samen'!$AW120,
IF($A$4="Spanisch - ES",'Basis-Tabelle-Samen'!$AX120,
IF($A$4="Tschechisch - CZ",'Basis-Tabelle-Samen'!$AY120,
IF($A$4="Türkisch - TR",'Basis-Tabelle-Samen'!$AZ120,
IF($A$4="Ungarisch - HU",'Basis-Tabelle-Samen'!$BA120,
" ACHTUNG")))))))))))))))))))))))))))))</f>
        <v>Blue Lotus</v>
      </c>
      <c r="C33" s="175" t="str">
        <f t="shared" si="0"/>
        <v/>
      </c>
      <c r="D33" s="170"/>
      <c r="E33" s="12"/>
      <c r="F33" s="157">
        <f>IF('Basis-Tabelle-Samen'!C120="","",'Basis-Tabelle-Samen'!C120)</f>
        <v>15802</v>
      </c>
      <c r="G33" s="160">
        <f>IF('Basis-Tabelle-Samen'!C120="","",IF($A$4="Deutsch - DE",10,12))</f>
        <v>12</v>
      </c>
      <c r="H33" s="172">
        <f>IF('Basis-Tabelle-Samen'!E120="","",'Basis-Tabelle-Samen'!E120)</f>
        <v>1.85</v>
      </c>
      <c r="I33" s="160" t="str">
        <f>IF('Basis-Tabelle-Samen'!G120="","",'Basis-Tabelle-Samen'!G120)</f>
        <v>01</v>
      </c>
      <c r="J33" s="161" t="str">
        <f>IF('Basis-Tabelle-Samen'!I120="","",'Basis-Tabelle-Samen'!I120)</f>
        <v>Nymphaea nouchali var. Caerulea</v>
      </c>
      <c r="K33" s="176">
        <f>IF('Basis-Tabelle-Samen'!B120="","",'Basis-Tabelle-Samen'!B120)</f>
        <v>118</v>
      </c>
      <c r="L33" s="177" t="str">
        <f>IF('Basis-Tabelle-Samen'!AB120="","",'Basis-Tabelle-Samen'!AB120)</f>
        <v>Blaue Seerose</v>
      </c>
    </row>
    <row r="34" spans="1:12" ht="20.100000000000001" customHeight="1" x14ac:dyDescent="0.2">
      <c r="A34" s="154" t="str">
        <f>IF('Basis-Tabelle-Samen'!A66="","",IF($A$4="Deutsch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4" s="155" t="str">
        <f>IF('Basis-Tabelle-Samen'!$AB66="","",
IF($A$4="Bulgarisch - BG",'Basis-Tabelle-Samen'!$Z66,
IF($A$4="Dänisch - DK",'Basis-Tabelle-Samen'!$AA66,
IF($A$4="Deutsch - DE",'Basis-Tabelle-Samen'!$AB66,
IF($A$4="Englisch - UK",'Basis-Tabelle-Samen'!$AC66,
IF($A$4="Estnisch - EE",'Basis-Tabelle-Samen'!$AD66,
IF($A$4="Finnisch - FI",'Basis-Tabelle-Samen'!$AE66,
IF($A$4="Französisch - FR",'Basis-Tabelle-Samen'!$AF66,
IF($A$4="Griechisch - GR",'Basis-Tabelle-Samen'!$AG66,
IF($A$4="Irisch - IE",'Basis-Tabelle-Samen'!$AH66,
IF($A$4="Isländisch - IS",'Basis-Tabelle-Samen'!$AI66,
IF($A$4="Italienisch - IT",'Basis-Tabelle-Samen'!$AJ66,
IF($A$4="Japanisch - JP",'Basis-Tabelle-Samen'!$AK66,
IF($A$4="Kroatisch - HR",'Basis-Tabelle-Samen'!$AL66,
IF($A$4="Lettisch - LV",'Basis-Tabelle-Samen'!$AM66,
IF($A$4="Litauisch - LT",'Basis-Tabelle-Samen'!$AN66,
IF($A$4="Maltesisch - MT",'Basis-Tabelle-Samen'!$AO66,
IF($A$4="Niederländisch - NL",'Basis-Tabelle-Samen'!$AP66,
IF($A$4="Norwegisch - NO",'Basis-Tabelle-Samen'!$AQ66,
IF($A$4="Polnisch - PL",'Basis-Tabelle-Samen'!$AR66,
IF($A$4="Portugiesisch - PT",'Basis-Tabelle-Samen'!$AS66,
IF($A$4="Rumänisch - RO",'Basis-Tabelle-Samen'!$AT66,
IF($A$4="Schwedisch - SE",'Basis-Tabelle-Samen'!$AU66,
IF($A$4="Slowakisch - SK",'Basis-Tabelle-Samen'!$AV66,
IF($A$4="Slowenisch - SI",'Basis-Tabelle-Samen'!$AW66,
IF($A$4="Spanisch - ES",'Basis-Tabelle-Samen'!$AX66,
IF($A$4="Tschechisch - CZ",'Basis-Tabelle-Samen'!$AY66,
IF($A$4="Türkisch - TR",'Basis-Tabelle-Samen'!$AZ66,
IF($A$4="Ungarisch - HU",'Basis-Tabelle-Samen'!$BA66,
" ACHTUNG")))))))))))))))))))))))))))))</f>
        <v>Bottle Gourd</v>
      </c>
      <c r="C34" s="175" t="str">
        <f t="shared" si="0"/>
        <v/>
      </c>
      <c r="D34" s="170"/>
      <c r="E34" s="12"/>
      <c r="F34" s="157">
        <f>IF('Basis-Tabelle-Samen'!C66="","",'Basis-Tabelle-Samen'!C66)</f>
        <v>12956</v>
      </c>
      <c r="G34" s="160">
        <f>IF('Basis-Tabelle-Samen'!C66="","",IF($A$4="Deutsch - DE",10,12))</f>
        <v>12</v>
      </c>
      <c r="H34" s="172">
        <f>IF('Basis-Tabelle-Samen'!E66="","",'Basis-Tabelle-Samen'!E66)</f>
        <v>1.85</v>
      </c>
      <c r="I34" s="160" t="str">
        <f>IF('Basis-Tabelle-Samen'!G66="","",'Basis-Tabelle-Samen'!G66)</f>
        <v>01</v>
      </c>
      <c r="J34" s="161" t="str">
        <f>IF('Basis-Tabelle-Samen'!I66="","",'Basis-Tabelle-Samen'!I66)</f>
        <v>Lagenaria siceraria</v>
      </c>
      <c r="K34" s="176">
        <f>IF('Basis-Tabelle-Samen'!B66="","",'Basis-Tabelle-Samen'!B66)</f>
        <v>64</v>
      </c>
      <c r="L34" s="177" t="str">
        <f>IF('Basis-Tabelle-Samen'!AB66="","",'Basis-Tabelle-Samen'!AB66)</f>
        <v>Afrikanische Riesenkalebasse</v>
      </c>
    </row>
    <row r="35" spans="1:12" ht="20.100000000000001" customHeight="1" x14ac:dyDescent="0.2">
      <c r="A35" s="154" t="str">
        <f>IF('Basis-Tabelle-Samen'!A28="","",IF($A$4="Deutsch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5" s="155" t="str">
        <f>IF('Basis-Tabelle-Samen'!$AB28="","",
IF($A$4="Bulgarisch - BG",'Basis-Tabelle-Samen'!$Z28,
IF($A$4="Dänisch - DK",'Basis-Tabelle-Samen'!$AA28,
IF($A$4="Deutsch - DE",'Basis-Tabelle-Samen'!$AB28,
IF($A$4="Englisch - UK",'Basis-Tabelle-Samen'!$AC28,
IF($A$4="Estnisch - EE",'Basis-Tabelle-Samen'!$AD28,
IF($A$4="Finnisch - FI",'Basis-Tabelle-Samen'!$AE28,
IF($A$4="Französisch - FR",'Basis-Tabelle-Samen'!$AF28,
IF($A$4="Griechisch - GR",'Basis-Tabelle-Samen'!$AG28,
IF($A$4="Irisch - IE",'Basis-Tabelle-Samen'!$AH28,
IF($A$4="Isländisch - IS",'Basis-Tabelle-Samen'!$AI28,
IF($A$4="Italienisch - IT",'Basis-Tabelle-Samen'!$AJ28,
IF($A$4="Japanisch - JP",'Basis-Tabelle-Samen'!$AK28,
IF($A$4="Kroatisch - HR",'Basis-Tabelle-Samen'!$AL28,
IF($A$4="Lettisch - LV",'Basis-Tabelle-Samen'!$AM28,
IF($A$4="Litauisch - LT",'Basis-Tabelle-Samen'!$AN28,
IF($A$4="Maltesisch - MT",'Basis-Tabelle-Samen'!$AO28,
IF($A$4="Niederländisch - NL",'Basis-Tabelle-Samen'!$AP28,
IF($A$4="Norwegisch - NO",'Basis-Tabelle-Samen'!$AQ28,
IF($A$4="Polnisch - PL",'Basis-Tabelle-Samen'!$AR28,
IF($A$4="Portugiesisch - PT",'Basis-Tabelle-Samen'!$AS28,
IF($A$4="Rumänisch - RO",'Basis-Tabelle-Samen'!$AT28,
IF($A$4="Schwedisch - SE",'Basis-Tabelle-Samen'!$AU28,
IF($A$4="Slowakisch - SK",'Basis-Tabelle-Samen'!$AV28,
IF($A$4="Slowenisch - SI",'Basis-Tabelle-Samen'!$AW28,
IF($A$4="Spanisch - ES",'Basis-Tabelle-Samen'!$AX28,
IF($A$4="Tschechisch - CZ",'Basis-Tabelle-Samen'!$AY28,
IF($A$4="Türkisch - TR",'Basis-Tabelle-Samen'!$AZ28,
IF($A$4="Ungarisch - HU",'Basis-Tabelle-Samen'!$BA28,
" ACHTUNG")))))))))))))))))))))))))))))</f>
        <v>California Giant Redwood</v>
      </c>
      <c r="C35" s="175" t="str">
        <f t="shared" si="0"/>
        <v/>
      </c>
      <c r="D35" s="170"/>
      <c r="E35" s="12"/>
      <c r="F35" s="157">
        <f>IF('Basis-Tabelle-Samen'!C28="","",'Basis-Tabelle-Samen'!C28)</f>
        <v>12354</v>
      </c>
      <c r="G35" s="160">
        <f>IF('Basis-Tabelle-Samen'!C28="","",IF($A$4="Deutsch - DE",10,12))</f>
        <v>12</v>
      </c>
      <c r="H35" s="172">
        <f>IF('Basis-Tabelle-Samen'!E28="","",'Basis-Tabelle-Samen'!E28)</f>
        <v>1.85</v>
      </c>
      <c r="I35" s="160" t="str">
        <f>IF('Basis-Tabelle-Samen'!G28="","",'Basis-Tabelle-Samen'!G28)</f>
        <v>01</v>
      </c>
      <c r="J35" s="161" t="str">
        <f>IF('Basis-Tabelle-Samen'!I28="","",'Basis-Tabelle-Samen'!I28)</f>
        <v>Sequoiadendron gigantea</v>
      </c>
      <c r="K35" s="176">
        <f>IF('Basis-Tabelle-Samen'!B28="","",'Basis-Tabelle-Samen'!B28)</f>
        <v>26</v>
      </c>
      <c r="L35" s="177" t="str">
        <f>IF('Basis-Tabelle-Samen'!AB28="","",'Basis-Tabelle-Samen'!AB28)</f>
        <v>Berg - Mammutbaum</v>
      </c>
    </row>
    <row r="36" spans="1:12" ht="20.100000000000001" customHeight="1" x14ac:dyDescent="0.2">
      <c r="A36" s="154" t="str">
        <f>IF('Basis-Tabelle-Samen'!A114="","",IF($A$4="Deutsch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6" s="155" t="str">
        <f>IF('Basis-Tabelle-Samen'!$AB114="","",
IF($A$4="Bulgarisch - BG",'Basis-Tabelle-Samen'!$Z114,
IF($A$4="Dänisch - DK",'Basis-Tabelle-Samen'!$AA114,
IF($A$4="Deutsch - DE",'Basis-Tabelle-Samen'!$AB114,
IF($A$4="Englisch - UK",'Basis-Tabelle-Samen'!$AC114,
IF($A$4="Estnisch - EE",'Basis-Tabelle-Samen'!$AD114,
IF($A$4="Finnisch - FI",'Basis-Tabelle-Samen'!$AE114,
IF($A$4="Französisch - FR",'Basis-Tabelle-Samen'!$AF114,
IF($A$4="Griechisch - GR",'Basis-Tabelle-Samen'!$AG114,
IF($A$4="Irisch - IE",'Basis-Tabelle-Samen'!$AH114,
IF($A$4="Isländisch - IS",'Basis-Tabelle-Samen'!$AI114,
IF($A$4="Italienisch - IT",'Basis-Tabelle-Samen'!$AJ114,
IF($A$4="Japanisch - JP",'Basis-Tabelle-Samen'!$AK114,
IF($A$4="Kroatisch - HR",'Basis-Tabelle-Samen'!$AL114,
IF($A$4="Lettisch - LV",'Basis-Tabelle-Samen'!$AM114,
IF($A$4="Litauisch - LT",'Basis-Tabelle-Samen'!$AN114,
IF($A$4="Maltesisch - MT",'Basis-Tabelle-Samen'!$AO114,
IF($A$4="Niederländisch - NL",'Basis-Tabelle-Samen'!$AP114,
IF($A$4="Norwegisch - NO",'Basis-Tabelle-Samen'!$AQ114,
IF($A$4="Polnisch - PL",'Basis-Tabelle-Samen'!$AR114,
IF($A$4="Portugiesisch - PT",'Basis-Tabelle-Samen'!$AS114,
IF($A$4="Rumänisch - RO",'Basis-Tabelle-Samen'!$AT114,
IF($A$4="Schwedisch - SE",'Basis-Tabelle-Samen'!$AU114,
IF($A$4="Slowakisch - SK",'Basis-Tabelle-Samen'!$AV114,
IF($A$4="Slowenisch - SI",'Basis-Tabelle-Samen'!$AW114,
IF($A$4="Spanisch - ES",'Basis-Tabelle-Samen'!$AX114,
IF($A$4="Tschechisch - CZ",'Basis-Tabelle-Samen'!$AY114,
IF($A$4="Türkisch - TR",'Basis-Tabelle-Samen'!$AZ114,
IF($A$4="Ungarisch - HU",'Basis-Tabelle-Samen'!$BA114,
" ACHTUNG")))))))))))))))))))))))))))))</f>
        <v>California poppy</v>
      </c>
      <c r="C36" s="175" t="str">
        <f t="shared" si="0"/>
        <v/>
      </c>
      <c r="D36" s="170"/>
      <c r="E36" s="12"/>
      <c r="F36" s="157">
        <f>IF('Basis-Tabelle-Samen'!C114="","",'Basis-Tabelle-Samen'!C114)</f>
        <v>13254</v>
      </c>
      <c r="G36" s="160">
        <f>IF('Basis-Tabelle-Samen'!C114="","",IF($A$4="Deutsch - DE",10,12))</f>
        <v>12</v>
      </c>
      <c r="H36" s="172">
        <f>IF('Basis-Tabelle-Samen'!E114="","",'Basis-Tabelle-Samen'!E114)</f>
        <v>1.85</v>
      </c>
      <c r="I36" s="160" t="str">
        <f>IF('Basis-Tabelle-Samen'!G114="","",'Basis-Tabelle-Samen'!G114)</f>
        <v>01</v>
      </c>
      <c r="J36" s="161" t="str">
        <f>IF('Basis-Tabelle-Samen'!I114="","",'Basis-Tabelle-Samen'!I114)</f>
        <v>Eschscholzia californica</v>
      </c>
      <c r="K36" s="176">
        <f>IF('Basis-Tabelle-Samen'!B114="","",'Basis-Tabelle-Samen'!B114)</f>
        <v>112</v>
      </c>
      <c r="L36" s="177" t="str">
        <f>IF('Basis-Tabelle-Samen'!AB114="","",'Basis-Tabelle-Samen'!AB114)</f>
        <v>Kalifornischer Mohn</v>
      </c>
    </row>
    <row r="37" spans="1:12" ht="20.100000000000001" customHeight="1" x14ac:dyDescent="0.2">
      <c r="A37" s="154" t="str">
        <f>IF('Basis-Tabelle-Samen'!A60="","",IF($A$4="Deutsch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7" s="155" t="str">
        <f>IF('Basis-Tabelle-Samen'!$AB60="","",
IF($A$4="Bulgarisch - BG",'Basis-Tabelle-Samen'!$Z60,
IF($A$4="Dänisch - DK",'Basis-Tabelle-Samen'!$AA60,
IF($A$4="Deutsch - DE",'Basis-Tabelle-Samen'!$AB60,
IF($A$4="Englisch - UK",'Basis-Tabelle-Samen'!$AC60,
IF($A$4="Estnisch - EE",'Basis-Tabelle-Samen'!$AD60,
IF($A$4="Finnisch - FI",'Basis-Tabelle-Samen'!$AE60,
IF($A$4="Französisch - FR",'Basis-Tabelle-Samen'!$AF60,
IF($A$4="Griechisch - GR",'Basis-Tabelle-Samen'!$AG60,
IF($A$4="Irisch - IE",'Basis-Tabelle-Samen'!$AH60,
IF($A$4="Isländisch - IS",'Basis-Tabelle-Samen'!$AI60,
IF($A$4="Italienisch - IT",'Basis-Tabelle-Samen'!$AJ60,
IF($A$4="Japanisch - JP",'Basis-Tabelle-Samen'!$AK60,
IF($A$4="Kroatisch - HR",'Basis-Tabelle-Samen'!$AL60,
IF($A$4="Lettisch - LV",'Basis-Tabelle-Samen'!$AM60,
IF($A$4="Litauisch - LT",'Basis-Tabelle-Samen'!$AN60,
IF($A$4="Maltesisch - MT",'Basis-Tabelle-Samen'!$AO60,
IF($A$4="Niederländisch - NL",'Basis-Tabelle-Samen'!$AP60,
IF($A$4="Norwegisch - NO",'Basis-Tabelle-Samen'!$AQ60,
IF($A$4="Polnisch - PL",'Basis-Tabelle-Samen'!$AR60,
IF($A$4="Portugiesisch - PT",'Basis-Tabelle-Samen'!$AS60,
IF($A$4="Rumänisch - RO",'Basis-Tabelle-Samen'!$AT60,
IF($A$4="Schwedisch - SE",'Basis-Tabelle-Samen'!$AU60,
IF($A$4="Slowakisch - SK",'Basis-Tabelle-Samen'!$AV60,
IF($A$4="Slowenisch - SI",'Basis-Tabelle-Samen'!$AW60,
IF($A$4="Spanisch - ES",'Basis-Tabelle-Samen'!$AX60,
IF($A$4="Tschechisch - CZ",'Basis-Tabelle-Samen'!$AY60,
IF($A$4="Türkisch - TR",'Basis-Tabelle-Samen'!$AZ60,
IF($A$4="Ungarisch - HU",'Basis-Tabelle-Samen'!$BA60,
" ACHTUNG")))))))))))))))))))))))))))))</f>
        <v>Camel Foot Tree</v>
      </c>
      <c r="C37" s="175" t="str">
        <f t="shared" si="0"/>
        <v/>
      </c>
      <c r="D37" s="170"/>
      <c r="E37" s="12"/>
      <c r="F37" s="157">
        <f>IF('Basis-Tabelle-Samen'!C60="","",'Basis-Tabelle-Samen'!C60)</f>
        <v>12938</v>
      </c>
      <c r="G37" s="160">
        <f>IF('Basis-Tabelle-Samen'!C60="","",IF($A$4="Deutsch - DE",10,12))</f>
        <v>12</v>
      </c>
      <c r="H37" s="172">
        <f>IF('Basis-Tabelle-Samen'!E60="","",'Basis-Tabelle-Samen'!E60)</f>
        <v>1.85</v>
      </c>
      <c r="I37" s="160" t="str">
        <f>IF('Basis-Tabelle-Samen'!G60="","",'Basis-Tabelle-Samen'!G60)</f>
        <v>01</v>
      </c>
      <c r="J37" s="161" t="str">
        <f>IF('Basis-Tabelle-Samen'!I60="","",'Basis-Tabelle-Samen'!I60)</f>
        <v>Bauhinia variegata</v>
      </c>
      <c r="K37" s="176">
        <f>IF('Basis-Tabelle-Samen'!B60="","",'Basis-Tabelle-Samen'!B60)</f>
        <v>58</v>
      </c>
      <c r="L37" s="177" t="str">
        <f>IF('Basis-Tabelle-Samen'!AB60="","",'Basis-Tabelle-Samen'!AB60)</f>
        <v>Orchideen-Baum</v>
      </c>
    </row>
    <row r="38" spans="1:12" ht="20.100000000000001" customHeight="1" x14ac:dyDescent="0.2">
      <c r="A38" s="154" t="str">
        <f>IF('Basis-Tabelle-Samen'!A111="","",IF($A$4="Deutsch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8" s="155" t="str">
        <f>IF('Basis-Tabelle-Samen'!$AB111="","",
IF($A$4="Bulgarisch - BG",'Basis-Tabelle-Samen'!$Z111,
IF($A$4="Dänisch - DK",'Basis-Tabelle-Samen'!$AA111,
IF($A$4="Deutsch - DE",'Basis-Tabelle-Samen'!$AB111,
IF($A$4="Englisch - UK",'Basis-Tabelle-Samen'!$AC111,
IF($A$4="Estnisch - EE",'Basis-Tabelle-Samen'!$AD111,
IF($A$4="Finnisch - FI",'Basis-Tabelle-Samen'!$AE111,
IF($A$4="Französisch - FR",'Basis-Tabelle-Samen'!$AF111,
IF($A$4="Griechisch - GR",'Basis-Tabelle-Samen'!$AG111,
IF($A$4="Irisch - IE",'Basis-Tabelle-Samen'!$AH111,
IF($A$4="Isländisch - IS",'Basis-Tabelle-Samen'!$AI111,
IF($A$4="Italienisch - IT",'Basis-Tabelle-Samen'!$AJ111,
IF($A$4="Japanisch - JP",'Basis-Tabelle-Samen'!$AK111,
IF($A$4="Kroatisch - HR",'Basis-Tabelle-Samen'!$AL111,
IF($A$4="Lettisch - LV",'Basis-Tabelle-Samen'!$AM111,
IF($A$4="Litauisch - LT",'Basis-Tabelle-Samen'!$AN111,
IF($A$4="Maltesisch - MT",'Basis-Tabelle-Samen'!$AO111,
IF($A$4="Niederländisch - NL",'Basis-Tabelle-Samen'!$AP111,
IF($A$4="Norwegisch - NO",'Basis-Tabelle-Samen'!$AQ111,
IF($A$4="Polnisch - PL",'Basis-Tabelle-Samen'!$AR111,
IF($A$4="Portugiesisch - PT",'Basis-Tabelle-Samen'!$AS111,
IF($A$4="Rumänisch - RO",'Basis-Tabelle-Samen'!$AT111,
IF($A$4="Schwedisch - SE",'Basis-Tabelle-Samen'!$AU111,
IF($A$4="Slowakisch - SK",'Basis-Tabelle-Samen'!$AV111,
IF($A$4="Slowenisch - SI",'Basis-Tabelle-Samen'!$AW111,
IF($A$4="Spanisch - ES",'Basis-Tabelle-Samen'!$AX111,
IF($A$4="Tschechisch - CZ",'Basis-Tabelle-Samen'!$AY111,
IF($A$4="Türkisch - TR",'Basis-Tabelle-Samen'!$AZ111,
IF($A$4="Ungarisch - HU",'Basis-Tabelle-Samen'!$BA111,
" ACHTUNG")))))))))))))))))))))))))))))</f>
        <v>Canary date palm</v>
      </c>
      <c r="C38" s="175" t="str">
        <f t="shared" si="0"/>
        <v/>
      </c>
      <c r="D38" s="170"/>
      <c r="E38" s="12"/>
      <c r="F38" s="157">
        <f>IF('Basis-Tabelle-Samen'!C111="","",'Basis-Tabelle-Samen'!C111)</f>
        <v>13251</v>
      </c>
      <c r="G38" s="160">
        <f>IF('Basis-Tabelle-Samen'!C111="","",IF($A$4="Deutsch - DE",10,12))</f>
        <v>12</v>
      </c>
      <c r="H38" s="172">
        <f>IF('Basis-Tabelle-Samen'!E111="","",'Basis-Tabelle-Samen'!E111)</f>
        <v>1.85</v>
      </c>
      <c r="I38" s="160" t="str">
        <f>IF('Basis-Tabelle-Samen'!G111="","",'Basis-Tabelle-Samen'!G111)</f>
        <v>01</v>
      </c>
      <c r="J38" s="161" t="str">
        <f>IF('Basis-Tabelle-Samen'!I111="","",'Basis-Tabelle-Samen'!I111)</f>
        <v>Phoenix canariensis</v>
      </c>
      <c r="K38" s="176">
        <f>IF('Basis-Tabelle-Samen'!B111="","",'Basis-Tabelle-Samen'!B111)</f>
        <v>109</v>
      </c>
      <c r="L38" s="177" t="str">
        <f>IF('Basis-Tabelle-Samen'!AB111="","",'Basis-Tabelle-Samen'!AB111)</f>
        <v>Kanarische Dattelpalme</v>
      </c>
    </row>
    <row r="39" spans="1:12" ht="20.100000000000001" customHeight="1" x14ac:dyDescent="0.2">
      <c r="A39" s="154" t="str">
        <f>IF('Basis-Tabelle-Samen'!A95="","",IF($A$4="Deutsch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9" s="155" t="str">
        <f>IF('Basis-Tabelle-Samen'!$AB95="","",
IF($A$4="Bulgarisch - BG",'Basis-Tabelle-Samen'!$Z95,
IF($A$4="Dänisch - DK",'Basis-Tabelle-Samen'!$AA95,
IF($A$4="Deutsch - DE",'Basis-Tabelle-Samen'!$AB95,
IF($A$4="Englisch - UK",'Basis-Tabelle-Samen'!$AC95,
IF($A$4="Estnisch - EE",'Basis-Tabelle-Samen'!$AD95,
IF($A$4="Finnisch - FI",'Basis-Tabelle-Samen'!$AE95,
IF($A$4="Französisch - FR",'Basis-Tabelle-Samen'!$AF95,
IF($A$4="Griechisch - GR",'Basis-Tabelle-Samen'!$AG95,
IF($A$4="Irisch - IE",'Basis-Tabelle-Samen'!$AH95,
IF($A$4="Isländisch - IS",'Basis-Tabelle-Samen'!$AI95,
IF($A$4="Italienisch - IT",'Basis-Tabelle-Samen'!$AJ95,
IF($A$4="Japanisch - JP",'Basis-Tabelle-Samen'!$AK95,
IF($A$4="Kroatisch - HR",'Basis-Tabelle-Samen'!$AL95,
IF($A$4="Lettisch - LV",'Basis-Tabelle-Samen'!$AM95,
IF($A$4="Litauisch - LT",'Basis-Tabelle-Samen'!$AN95,
IF($A$4="Maltesisch - MT",'Basis-Tabelle-Samen'!$AO95,
IF($A$4="Niederländisch - NL",'Basis-Tabelle-Samen'!$AP95,
IF($A$4="Norwegisch - NO",'Basis-Tabelle-Samen'!$AQ95,
IF($A$4="Polnisch - PL",'Basis-Tabelle-Samen'!$AR95,
IF($A$4="Portugiesisch - PT",'Basis-Tabelle-Samen'!$AS95,
IF($A$4="Rumänisch - RO",'Basis-Tabelle-Samen'!$AT95,
IF($A$4="Schwedisch - SE",'Basis-Tabelle-Samen'!$AU95,
IF($A$4="Slowakisch - SK",'Basis-Tabelle-Samen'!$AV95,
IF($A$4="Slowenisch - SI",'Basis-Tabelle-Samen'!$AW95,
IF($A$4="Spanisch - ES",'Basis-Tabelle-Samen'!$AX95,
IF($A$4="Tschechisch - CZ",'Basis-Tabelle-Samen'!$AY95,
IF($A$4="Türkisch - TR",'Basis-Tabelle-Samen'!$AZ95,
IF($A$4="Ungarisch - HU",'Basis-Tabelle-Samen'!$BA95,
" ACHTUNG")))))))))))))))))))))))))))))</f>
        <v>Cape Gooseberry / Peruvian Cherry</v>
      </c>
      <c r="C39" s="175" t="str">
        <f t="shared" si="0"/>
        <v/>
      </c>
      <c r="D39" s="170"/>
      <c r="E39" s="12"/>
      <c r="F39" s="157">
        <f>IF('Basis-Tabelle-Samen'!C95="","",'Basis-Tabelle-Samen'!C95)</f>
        <v>13107</v>
      </c>
      <c r="G39" s="160">
        <f>IF('Basis-Tabelle-Samen'!C95="","",IF($A$4="Deutsch - DE",10,12))</f>
        <v>12</v>
      </c>
      <c r="H39" s="172">
        <f>IF('Basis-Tabelle-Samen'!E95="","",'Basis-Tabelle-Samen'!E95)</f>
        <v>1.85</v>
      </c>
      <c r="I39" s="160" t="str">
        <f>IF('Basis-Tabelle-Samen'!G95="","",'Basis-Tabelle-Samen'!G95)</f>
        <v>01</v>
      </c>
      <c r="J39" s="161" t="str">
        <f>IF('Basis-Tabelle-Samen'!I95="","",'Basis-Tabelle-Samen'!I95)</f>
        <v>Physalis peruviana</v>
      </c>
      <c r="K39" s="176">
        <f>IF('Basis-Tabelle-Samen'!B95="","",'Basis-Tabelle-Samen'!B95)</f>
        <v>93</v>
      </c>
      <c r="L39" s="177" t="str">
        <f>IF('Basis-Tabelle-Samen'!AB95="","",'Basis-Tabelle-Samen'!AB95)</f>
        <v>Kapstachelbeere / Andenbeere</v>
      </c>
    </row>
    <row r="40" spans="1:12" ht="20.100000000000001" customHeight="1" x14ac:dyDescent="0.2">
      <c r="A40" s="154" t="str">
        <f>IF('Basis-Tabelle-Samen'!A73="","",IF($A$4="Deutsch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40" s="155" t="str">
        <f>IF('Basis-Tabelle-Samen'!$AB73="","",
IF($A$4="Bulgarisch - BG",'Basis-Tabelle-Samen'!$Z73,
IF($A$4="Dänisch - DK",'Basis-Tabelle-Samen'!$AA73,
IF($A$4="Deutsch - DE",'Basis-Tabelle-Samen'!$AB73,
IF($A$4="Englisch - UK",'Basis-Tabelle-Samen'!$AC73,
IF($A$4="Estnisch - EE",'Basis-Tabelle-Samen'!$AD73,
IF($A$4="Finnisch - FI",'Basis-Tabelle-Samen'!$AE73,
IF($A$4="Französisch - FR",'Basis-Tabelle-Samen'!$AF73,
IF($A$4="Griechisch - GR",'Basis-Tabelle-Samen'!$AG73,
IF($A$4="Irisch - IE",'Basis-Tabelle-Samen'!$AH73,
IF($A$4="Isländisch - IS",'Basis-Tabelle-Samen'!$AI73,
IF($A$4="Italienisch - IT",'Basis-Tabelle-Samen'!$AJ73,
IF($A$4="Japanisch - JP",'Basis-Tabelle-Samen'!$AK73,
IF($A$4="Kroatisch - HR",'Basis-Tabelle-Samen'!$AL73,
IF($A$4="Lettisch - LV",'Basis-Tabelle-Samen'!$AM73,
IF($A$4="Litauisch - LT",'Basis-Tabelle-Samen'!$AN73,
IF($A$4="Maltesisch - MT",'Basis-Tabelle-Samen'!$AO73,
IF($A$4="Niederländisch - NL",'Basis-Tabelle-Samen'!$AP73,
IF($A$4="Norwegisch - NO",'Basis-Tabelle-Samen'!$AQ73,
IF($A$4="Polnisch - PL",'Basis-Tabelle-Samen'!$AR73,
IF($A$4="Portugiesisch - PT",'Basis-Tabelle-Samen'!$AS73,
IF($A$4="Rumänisch - RO",'Basis-Tabelle-Samen'!$AT73,
IF($A$4="Schwedisch - SE",'Basis-Tabelle-Samen'!$AU73,
IF($A$4="Slowakisch - SK",'Basis-Tabelle-Samen'!$AV73,
IF($A$4="Slowenisch - SI",'Basis-Tabelle-Samen'!$AW73,
IF($A$4="Spanisch - ES",'Basis-Tabelle-Samen'!$AX73,
IF($A$4="Tschechisch - CZ",'Basis-Tabelle-Samen'!$AY73,
IF($A$4="Türkisch - TR",'Basis-Tabelle-Samen'!$AZ73,
IF($A$4="Ungarisch - HU",'Basis-Tabelle-Samen'!$BA73,
" ACHTUNG")))))))))))))))))))))))))))))</f>
        <v>Chinese Dogwood</v>
      </c>
      <c r="C40" s="175" t="str">
        <f t="shared" si="0"/>
        <v/>
      </c>
      <c r="D40" s="170"/>
      <c r="E40" s="12"/>
      <c r="F40" s="157">
        <f>IF('Basis-Tabelle-Samen'!C73="","",'Basis-Tabelle-Samen'!C73)</f>
        <v>12982</v>
      </c>
      <c r="G40" s="160">
        <f>IF('Basis-Tabelle-Samen'!C73="","",IF($A$4="Deutsch - DE",10,12))</f>
        <v>12</v>
      </c>
      <c r="H40" s="172">
        <f>IF('Basis-Tabelle-Samen'!E73="","",'Basis-Tabelle-Samen'!E73)</f>
        <v>1.85</v>
      </c>
      <c r="I40" s="160" t="str">
        <f>IF('Basis-Tabelle-Samen'!G73="","",'Basis-Tabelle-Samen'!G73)</f>
        <v>01</v>
      </c>
      <c r="J40" s="161" t="str">
        <f>IF('Basis-Tabelle-Samen'!I73="","",'Basis-Tabelle-Samen'!I73)</f>
        <v>Cornus kousa var. chinensis</v>
      </c>
      <c r="K40" s="176">
        <f>IF('Basis-Tabelle-Samen'!B73="","",'Basis-Tabelle-Samen'!B73)</f>
        <v>71</v>
      </c>
      <c r="L40" s="177" t="str">
        <f>IF('Basis-Tabelle-Samen'!AB73="","",'Basis-Tabelle-Samen'!AB73)</f>
        <v>Asiatischer Blüten - Hartriegel</v>
      </c>
    </row>
    <row r="41" spans="1:12" ht="20.100000000000001" customHeight="1" x14ac:dyDescent="0.2">
      <c r="A41" s="154" t="str">
        <f>IF('Basis-Tabelle-Samen'!A38="","",IF($A$4="Deutsch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41" s="155" t="str">
        <f>IF('Basis-Tabelle-Samen'!$AB38="","",
IF($A$4="Bulgarisch - BG",'Basis-Tabelle-Samen'!$Z38,
IF($A$4="Dänisch - DK",'Basis-Tabelle-Samen'!$AA38,
IF($A$4="Deutsch - DE",'Basis-Tabelle-Samen'!$AB38,
IF($A$4="Englisch - UK",'Basis-Tabelle-Samen'!$AC38,
IF($A$4="Estnisch - EE",'Basis-Tabelle-Samen'!$AD38,
IF($A$4="Finnisch - FI",'Basis-Tabelle-Samen'!$AE38,
IF($A$4="Französisch - FR",'Basis-Tabelle-Samen'!$AF38,
IF($A$4="Griechisch - GR",'Basis-Tabelle-Samen'!$AG38,
IF($A$4="Irisch - IE",'Basis-Tabelle-Samen'!$AH38,
IF($A$4="Isländisch - IS",'Basis-Tabelle-Samen'!$AI38,
IF($A$4="Italienisch - IT",'Basis-Tabelle-Samen'!$AJ38,
IF($A$4="Japanisch - JP",'Basis-Tabelle-Samen'!$AK38,
IF($A$4="Kroatisch - HR",'Basis-Tabelle-Samen'!$AL38,
IF($A$4="Lettisch - LV",'Basis-Tabelle-Samen'!$AM38,
IF($A$4="Litauisch - LT",'Basis-Tabelle-Samen'!$AN38,
IF($A$4="Maltesisch - MT",'Basis-Tabelle-Samen'!$AO38,
IF($A$4="Niederländisch - NL",'Basis-Tabelle-Samen'!$AP38,
IF($A$4="Norwegisch - NO",'Basis-Tabelle-Samen'!$AQ38,
IF($A$4="Polnisch - PL",'Basis-Tabelle-Samen'!$AR38,
IF($A$4="Portugiesisch - PT",'Basis-Tabelle-Samen'!$AS38,
IF($A$4="Rumänisch - RO",'Basis-Tabelle-Samen'!$AT38,
IF($A$4="Schwedisch - SE",'Basis-Tabelle-Samen'!$AU38,
IF($A$4="Slowakisch - SK",'Basis-Tabelle-Samen'!$AV38,
IF($A$4="Slowenisch - SI",'Basis-Tabelle-Samen'!$AW38,
IF($A$4="Spanisch - ES",'Basis-Tabelle-Samen'!$AX38,
IF($A$4="Tschechisch - CZ",'Basis-Tabelle-Samen'!$AY38,
IF($A$4="Türkisch - TR",'Basis-Tabelle-Samen'!$AZ38,
IF($A$4="Ungarisch - HU",'Basis-Tabelle-Samen'!$BA38,
" ACHTUNG")))))))))))))))))))))))))))))</f>
        <v>Chinese Windmill Palm</v>
      </c>
      <c r="C41" s="175" t="str">
        <f t="shared" si="0"/>
        <v/>
      </c>
      <c r="D41" s="170"/>
      <c r="E41" s="12"/>
      <c r="F41" s="157">
        <f>IF('Basis-Tabelle-Samen'!C38="","",'Basis-Tabelle-Samen'!C38)</f>
        <v>12381</v>
      </c>
      <c r="G41" s="160">
        <f>IF('Basis-Tabelle-Samen'!C38="","",IF($A$4="Deutsch - DE",10,12))</f>
        <v>12</v>
      </c>
      <c r="H41" s="172">
        <f>IF('Basis-Tabelle-Samen'!E38="","",'Basis-Tabelle-Samen'!E38)</f>
        <v>1.85</v>
      </c>
      <c r="I41" s="160" t="str">
        <f>IF('Basis-Tabelle-Samen'!G38="","",'Basis-Tabelle-Samen'!G38)</f>
        <v>01</v>
      </c>
      <c r="J41" s="161" t="str">
        <f>IF('Basis-Tabelle-Samen'!I38="","",'Basis-Tabelle-Samen'!I38)</f>
        <v>Chamaerops excelsa</v>
      </c>
      <c r="K41" s="176">
        <f>IF('Basis-Tabelle-Samen'!B38="","",'Basis-Tabelle-Samen'!B38)</f>
        <v>36</v>
      </c>
      <c r="L41" s="177" t="str">
        <f>IF('Basis-Tabelle-Samen'!AB38="","",'Basis-Tabelle-Samen'!AB38)</f>
        <v>Hanfpalme</v>
      </c>
    </row>
    <row r="42" spans="1:12" ht="20.100000000000001" customHeight="1" x14ac:dyDescent="0.2">
      <c r="A42" s="154" t="str">
        <f>IF('Basis-Tabelle-Samen'!A101="","",IF($A$4="Deutsch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42" s="155" t="str">
        <f>IF('Basis-Tabelle-Samen'!$AB101="","",
IF($A$4="Bulgarisch - BG",'Basis-Tabelle-Samen'!$Z101,
IF($A$4="Dänisch - DK",'Basis-Tabelle-Samen'!$AA101,
IF($A$4="Deutsch - DE",'Basis-Tabelle-Samen'!$AB101,
IF($A$4="Englisch - UK",'Basis-Tabelle-Samen'!$AC101,
IF($A$4="Estnisch - EE",'Basis-Tabelle-Samen'!$AD101,
IF($A$4="Finnisch - FI",'Basis-Tabelle-Samen'!$AE101,
IF($A$4="Französisch - FR",'Basis-Tabelle-Samen'!$AF101,
IF($A$4="Griechisch - GR",'Basis-Tabelle-Samen'!$AG101,
IF($A$4="Irisch - IE",'Basis-Tabelle-Samen'!$AH101,
IF($A$4="Isländisch - IS",'Basis-Tabelle-Samen'!$AI101,
IF($A$4="Italienisch - IT",'Basis-Tabelle-Samen'!$AJ101,
IF($A$4="Japanisch - JP",'Basis-Tabelle-Samen'!$AK101,
IF($A$4="Kroatisch - HR",'Basis-Tabelle-Samen'!$AL101,
IF($A$4="Lettisch - LV",'Basis-Tabelle-Samen'!$AM101,
IF($A$4="Litauisch - LT",'Basis-Tabelle-Samen'!$AN101,
IF($A$4="Maltesisch - MT",'Basis-Tabelle-Samen'!$AO101,
IF($A$4="Niederländisch - NL",'Basis-Tabelle-Samen'!$AP101,
IF($A$4="Norwegisch - NO",'Basis-Tabelle-Samen'!$AQ101,
IF($A$4="Polnisch - PL",'Basis-Tabelle-Samen'!$AR101,
IF($A$4="Portugiesisch - PT",'Basis-Tabelle-Samen'!$AS101,
IF($A$4="Rumänisch - RO",'Basis-Tabelle-Samen'!$AT101,
IF($A$4="Schwedisch - SE",'Basis-Tabelle-Samen'!$AU101,
IF($A$4="Slowakisch - SK",'Basis-Tabelle-Samen'!$AV101,
IF($A$4="Slowenisch - SI",'Basis-Tabelle-Samen'!$AW101,
IF($A$4="Spanisch - ES",'Basis-Tabelle-Samen'!$AX101,
IF($A$4="Tschechisch - CZ",'Basis-Tabelle-Samen'!$AY101,
IF($A$4="Türkisch - TR",'Basis-Tabelle-Samen'!$AZ101,
IF($A$4="Ungarisch - HU",'Basis-Tabelle-Samen'!$BA101,
" ACHTUNG")))))))))))))))))))))))))))))</f>
        <v>Chocolate Vine</v>
      </c>
      <c r="C42" s="175" t="str">
        <f t="shared" si="0"/>
        <v/>
      </c>
      <c r="D42" s="170"/>
      <c r="E42" s="12"/>
      <c r="F42" s="157">
        <f>IF('Basis-Tabelle-Samen'!C101="","",'Basis-Tabelle-Samen'!C101)</f>
        <v>13149</v>
      </c>
      <c r="G42" s="160">
        <f>IF('Basis-Tabelle-Samen'!C101="","",IF($A$4="Deutsch - DE",10,12))</f>
        <v>12</v>
      </c>
      <c r="H42" s="172">
        <f>IF('Basis-Tabelle-Samen'!E101="","",'Basis-Tabelle-Samen'!E101)</f>
        <v>1.85</v>
      </c>
      <c r="I42" s="160" t="str">
        <f>IF('Basis-Tabelle-Samen'!G101="","",'Basis-Tabelle-Samen'!G101)</f>
        <v>01</v>
      </c>
      <c r="J42" s="161" t="str">
        <f>IF('Basis-Tabelle-Samen'!I101="","",'Basis-Tabelle-Samen'!I101)</f>
        <v>Akebia quinata</v>
      </c>
      <c r="K42" s="176">
        <f>IF('Basis-Tabelle-Samen'!B101="","",'Basis-Tabelle-Samen'!B101)</f>
        <v>99</v>
      </c>
      <c r="L42" s="177" t="str">
        <f>IF('Basis-Tabelle-Samen'!AB101="","",'Basis-Tabelle-Samen'!AB101)</f>
        <v>Schokoladenwein</v>
      </c>
    </row>
    <row r="43" spans="1:12" ht="20.100000000000001" customHeight="1" x14ac:dyDescent="0.2">
      <c r="A43" s="154" t="str">
        <f>IF('Basis-Tabelle-Samen'!A48="","",IF($A$4="Deutsch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43" s="155" t="str">
        <f>IF('Basis-Tabelle-Samen'!$AB48="","",
IF($A$4="Bulgarisch - BG",'Basis-Tabelle-Samen'!$Z48,
IF($A$4="Dänisch - DK",'Basis-Tabelle-Samen'!$AA48,
IF($A$4="Deutsch - DE",'Basis-Tabelle-Samen'!$AB48,
IF($A$4="Englisch - UK",'Basis-Tabelle-Samen'!$AC48,
IF($A$4="Estnisch - EE",'Basis-Tabelle-Samen'!$AD48,
IF($A$4="Finnisch - FI",'Basis-Tabelle-Samen'!$AE48,
IF($A$4="Französisch - FR",'Basis-Tabelle-Samen'!$AF48,
IF($A$4="Griechisch - GR",'Basis-Tabelle-Samen'!$AG48,
IF($A$4="Irisch - IE",'Basis-Tabelle-Samen'!$AH48,
IF($A$4="Isländisch - IS",'Basis-Tabelle-Samen'!$AI48,
IF($A$4="Italienisch - IT",'Basis-Tabelle-Samen'!$AJ48,
IF($A$4="Japanisch - JP",'Basis-Tabelle-Samen'!$AK48,
IF($A$4="Kroatisch - HR",'Basis-Tabelle-Samen'!$AL48,
IF($A$4="Lettisch - LV",'Basis-Tabelle-Samen'!$AM48,
IF($A$4="Litauisch - LT",'Basis-Tabelle-Samen'!$AN48,
IF($A$4="Maltesisch - MT",'Basis-Tabelle-Samen'!$AO48,
IF($A$4="Niederländisch - NL",'Basis-Tabelle-Samen'!$AP48,
IF($A$4="Norwegisch - NO",'Basis-Tabelle-Samen'!$AQ48,
IF($A$4="Polnisch - PL",'Basis-Tabelle-Samen'!$AR48,
IF($A$4="Portugiesisch - PT",'Basis-Tabelle-Samen'!$AS48,
IF($A$4="Rumänisch - RO",'Basis-Tabelle-Samen'!$AT48,
IF($A$4="Schwedisch - SE",'Basis-Tabelle-Samen'!$AU48,
IF($A$4="Slowakisch - SK",'Basis-Tabelle-Samen'!$AV48,
IF($A$4="Slowenisch - SI",'Basis-Tabelle-Samen'!$AW48,
IF($A$4="Spanisch - ES",'Basis-Tabelle-Samen'!$AX48,
IF($A$4="Tschechisch - CZ",'Basis-Tabelle-Samen'!$AY48,
IF($A$4="Türkisch - TR",'Basis-Tabelle-Samen'!$AZ48,
IF($A$4="Ungarisch - HU",'Basis-Tabelle-Samen'!$BA48,
" ACHTUNG")))))))))))))))))))))))))))))</f>
        <v>Coastal Redwood</v>
      </c>
      <c r="C43" s="175" t="str">
        <f t="shared" si="0"/>
        <v/>
      </c>
      <c r="D43" s="170"/>
      <c r="E43" s="12"/>
      <c r="F43" s="157">
        <f>IF('Basis-Tabelle-Samen'!C48="","",'Basis-Tabelle-Samen'!C48)</f>
        <v>12907</v>
      </c>
      <c r="G43" s="160">
        <f>IF('Basis-Tabelle-Samen'!C48="","",IF($A$4="Deutsch - DE",10,12))</f>
        <v>12</v>
      </c>
      <c r="H43" s="172">
        <f>IF('Basis-Tabelle-Samen'!E48="","",'Basis-Tabelle-Samen'!E48)</f>
        <v>1.85</v>
      </c>
      <c r="I43" s="160" t="str">
        <f>IF('Basis-Tabelle-Samen'!G48="","",'Basis-Tabelle-Samen'!G48)</f>
        <v>01</v>
      </c>
      <c r="J43" s="161" t="str">
        <f>IF('Basis-Tabelle-Samen'!I48="","",'Basis-Tabelle-Samen'!I48)</f>
        <v>Sequoia sempervirens</v>
      </c>
      <c r="K43" s="176">
        <f>IF('Basis-Tabelle-Samen'!B48="","",'Basis-Tabelle-Samen'!B48)</f>
        <v>46</v>
      </c>
      <c r="L43" s="177" t="str">
        <f>IF('Basis-Tabelle-Samen'!AB48="","",'Basis-Tabelle-Samen'!AB48)</f>
        <v>Küsten - Mammutbaum</v>
      </c>
    </row>
    <row r="44" spans="1:12" ht="20.100000000000001" customHeight="1" x14ac:dyDescent="0.2">
      <c r="A44" s="154" t="str">
        <f>IF('Basis-Tabelle-Samen'!A17="","",IF($A$4="Deutsch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44" s="155" t="str">
        <f>IF('Basis-Tabelle-Samen'!$AB17="","",
IF($A$4="Bulgarisch - BG",'Basis-Tabelle-Samen'!$Z17,
IF($A$4="Dänisch - DK",'Basis-Tabelle-Samen'!$AA17,
IF($A$4="Deutsch - DE",'Basis-Tabelle-Samen'!$AB17,
IF($A$4="Englisch - UK",'Basis-Tabelle-Samen'!$AC17,
IF($A$4="Estnisch - EE",'Basis-Tabelle-Samen'!$AD17,
IF($A$4="Finnisch - FI",'Basis-Tabelle-Samen'!$AE17,
IF($A$4="Französisch - FR",'Basis-Tabelle-Samen'!$AF17,
IF($A$4="Griechisch - GR",'Basis-Tabelle-Samen'!$AG17,
IF($A$4="Irisch - IE",'Basis-Tabelle-Samen'!$AH17,
IF($A$4="Isländisch - IS",'Basis-Tabelle-Samen'!$AI17,
IF($A$4="Italienisch - IT",'Basis-Tabelle-Samen'!$AJ17,
IF($A$4="Japanisch - JP",'Basis-Tabelle-Samen'!$AK17,
IF($A$4="Kroatisch - HR",'Basis-Tabelle-Samen'!$AL17,
IF($A$4="Lettisch - LV",'Basis-Tabelle-Samen'!$AM17,
IF($A$4="Litauisch - LT",'Basis-Tabelle-Samen'!$AN17,
IF($A$4="Maltesisch - MT",'Basis-Tabelle-Samen'!$AO17,
IF($A$4="Niederländisch - NL",'Basis-Tabelle-Samen'!$AP17,
IF($A$4="Norwegisch - NO",'Basis-Tabelle-Samen'!$AQ17,
IF($A$4="Polnisch - PL",'Basis-Tabelle-Samen'!$AR17,
IF($A$4="Portugiesisch - PT",'Basis-Tabelle-Samen'!$AS17,
IF($A$4="Rumänisch - RO",'Basis-Tabelle-Samen'!$AT17,
IF($A$4="Schwedisch - SE",'Basis-Tabelle-Samen'!$AU17,
IF($A$4="Slowakisch - SK",'Basis-Tabelle-Samen'!$AV17,
IF($A$4="Slowenisch - SI",'Basis-Tabelle-Samen'!$AW17,
IF($A$4="Spanisch - ES",'Basis-Tabelle-Samen'!$AX17,
IF($A$4="Tschechisch - CZ",'Basis-Tabelle-Samen'!$AY17,
IF($A$4="Türkisch - TR",'Basis-Tabelle-Samen'!$AZ17,
IF($A$4="Ungarisch - HU",'Basis-Tabelle-Samen'!$BA17,
" ACHTUNG")))))))))))))))))))))))))))))</f>
        <v>Cockspur Coral Tree</v>
      </c>
      <c r="C44" s="175" t="str">
        <f t="shared" si="0"/>
        <v/>
      </c>
      <c r="D44" s="170"/>
      <c r="E44" s="12"/>
      <c r="F44" s="157">
        <f>IF('Basis-Tabelle-Samen'!C17="","",'Basis-Tabelle-Samen'!C17)</f>
        <v>12337</v>
      </c>
      <c r="G44" s="160">
        <f>IF('Basis-Tabelle-Samen'!C17="","",IF($A$4="Deutsch - DE",10,12))</f>
        <v>12</v>
      </c>
      <c r="H44" s="172">
        <f>IF('Basis-Tabelle-Samen'!E17="","",'Basis-Tabelle-Samen'!E17)</f>
        <v>1.85</v>
      </c>
      <c r="I44" s="160" t="str">
        <f>IF('Basis-Tabelle-Samen'!G17="","",'Basis-Tabelle-Samen'!G17)</f>
        <v>01</v>
      </c>
      <c r="J44" s="161" t="str">
        <f>IF('Basis-Tabelle-Samen'!I17="","",'Basis-Tabelle-Samen'!I17)</f>
        <v>Erythrina crista-galli</v>
      </c>
      <c r="K44" s="176">
        <f>IF('Basis-Tabelle-Samen'!B17="","",'Basis-Tabelle-Samen'!B17)</f>
        <v>15</v>
      </c>
      <c r="L44" s="177" t="str">
        <f>IF('Basis-Tabelle-Samen'!AB17="","",'Basis-Tabelle-Samen'!AB17)</f>
        <v>Karibischer Korallenstrauch</v>
      </c>
    </row>
    <row r="45" spans="1:12" ht="20.100000000000001" customHeight="1" x14ac:dyDescent="0.2">
      <c r="A45" s="154" t="str">
        <f>IF('Basis-Tabelle-Samen'!A72="","",IF($A$4="Deutsch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45" s="155" t="str">
        <f>IF('Basis-Tabelle-Samen'!$AB72="","",
IF($A$4="Bulgarisch - BG",'Basis-Tabelle-Samen'!$Z72,
IF($A$4="Dänisch - DK",'Basis-Tabelle-Samen'!$AA72,
IF($A$4="Deutsch - DE",'Basis-Tabelle-Samen'!$AB72,
IF($A$4="Englisch - UK",'Basis-Tabelle-Samen'!$AC72,
IF($A$4="Estnisch - EE",'Basis-Tabelle-Samen'!$AD72,
IF($A$4="Finnisch - FI",'Basis-Tabelle-Samen'!$AE72,
IF($A$4="Französisch - FR",'Basis-Tabelle-Samen'!$AF72,
IF($A$4="Griechisch - GR",'Basis-Tabelle-Samen'!$AG72,
IF($A$4="Irisch - IE",'Basis-Tabelle-Samen'!$AH72,
IF($A$4="Isländisch - IS",'Basis-Tabelle-Samen'!$AI72,
IF($A$4="Italienisch - IT",'Basis-Tabelle-Samen'!$AJ72,
IF($A$4="Japanisch - JP",'Basis-Tabelle-Samen'!$AK72,
IF($A$4="Kroatisch - HR",'Basis-Tabelle-Samen'!$AL72,
IF($A$4="Lettisch - LV",'Basis-Tabelle-Samen'!$AM72,
IF($A$4="Litauisch - LT",'Basis-Tabelle-Samen'!$AN72,
IF($A$4="Maltesisch - MT",'Basis-Tabelle-Samen'!$AO72,
IF($A$4="Niederländisch - NL",'Basis-Tabelle-Samen'!$AP72,
IF($A$4="Norwegisch - NO",'Basis-Tabelle-Samen'!$AQ72,
IF($A$4="Polnisch - PL",'Basis-Tabelle-Samen'!$AR72,
IF($A$4="Portugiesisch - PT",'Basis-Tabelle-Samen'!$AS72,
IF($A$4="Rumänisch - RO",'Basis-Tabelle-Samen'!$AT72,
IF($A$4="Schwedisch - SE",'Basis-Tabelle-Samen'!$AU72,
IF($A$4="Slowakisch - SK",'Basis-Tabelle-Samen'!$AV72,
IF($A$4="Slowenisch - SI",'Basis-Tabelle-Samen'!$AW72,
IF($A$4="Spanisch - ES",'Basis-Tabelle-Samen'!$AX72,
IF($A$4="Tschechisch - CZ",'Basis-Tabelle-Samen'!$AY72,
IF($A$4="Türkisch - TR",'Basis-Tabelle-Samen'!$AZ72,
IF($A$4="Ungarisch - HU",'Basis-Tabelle-Samen'!$BA72,
" ACHTUNG")))))))))))))))))))))))))))))</f>
        <v>Common Banana</v>
      </c>
      <c r="C45" s="175" t="str">
        <f t="shared" si="0"/>
        <v/>
      </c>
      <c r="D45" s="170"/>
      <c r="E45" s="12"/>
      <c r="F45" s="157">
        <f>IF('Basis-Tabelle-Samen'!C72="","",'Basis-Tabelle-Samen'!C72)</f>
        <v>12979</v>
      </c>
      <c r="G45" s="160">
        <f>IF('Basis-Tabelle-Samen'!C72="","",IF($A$4="Deutsch - DE",10,12))</f>
        <v>12</v>
      </c>
      <c r="H45" s="172">
        <f>IF('Basis-Tabelle-Samen'!E72="","",'Basis-Tabelle-Samen'!E72)</f>
        <v>1.85</v>
      </c>
      <c r="I45" s="160" t="str">
        <f>IF('Basis-Tabelle-Samen'!G72="","",'Basis-Tabelle-Samen'!G72)</f>
        <v>01</v>
      </c>
      <c r="J45" s="161" t="str">
        <f>IF('Basis-Tabelle-Samen'!I72="","",'Basis-Tabelle-Samen'!I72)</f>
        <v>Musa X paradisiaca</v>
      </c>
      <c r="K45" s="176">
        <f>IF('Basis-Tabelle-Samen'!B72="","",'Basis-Tabelle-Samen'!B72)</f>
        <v>70</v>
      </c>
      <c r="L45" s="177" t="str">
        <f>IF('Basis-Tabelle-Samen'!AB72="","",'Basis-Tabelle-Samen'!AB72)</f>
        <v>Große Essbanane</v>
      </c>
    </row>
    <row r="46" spans="1:12" ht="20.100000000000001" customHeight="1" x14ac:dyDescent="0.2">
      <c r="A46" s="154" t="str">
        <f>IF('Basis-Tabelle-Samen'!A23="","",IF($A$4="Deutsch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46" s="155" t="str">
        <f>IF('Basis-Tabelle-Samen'!$AB23="","",
IF($A$4="Bulgarisch - BG",'Basis-Tabelle-Samen'!$Z23,
IF($A$4="Dänisch - DK",'Basis-Tabelle-Samen'!$AA23,
IF($A$4="Deutsch - DE",'Basis-Tabelle-Samen'!$AB23,
IF($A$4="Englisch - UK",'Basis-Tabelle-Samen'!$AC23,
IF($A$4="Estnisch - EE",'Basis-Tabelle-Samen'!$AD23,
IF($A$4="Finnisch - FI",'Basis-Tabelle-Samen'!$AE23,
IF($A$4="Französisch - FR",'Basis-Tabelle-Samen'!$AF23,
IF($A$4="Griechisch - GR",'Basis-Tabelle-Samen'!$AG23,
IF($A$4="Irisch - IE",'Basis-Tabelle-Samen'!$AH23,
IF($A$4="Isländisch - IS",'Basis-Tabelle-Samen'!$AI23,
IF($A$4="Italienisch - IT",'Basis-Tabelle-Samen'!$AJ23,
IF($A$4="Japanisch - JP",'Basis-Tabelle-Samen'!$AK23,
IF($A$4="Kroatisch - HR",'Basis-Tabelle-Samen'!$AL23,
IF($A$4="Lettisch - LV",'Basis-Tabelle-Samen'!$AM23,
IF($A$4="Litauisch - LT",'Basis-Tabelle-Samen'!$AN23,
IF($A$4="Maltesisch - MT",'Basis-Tabelle-Samen'!$AO23,
IF($A$4="Niederländisch - NL",'Basis-Tabelle-Samen'!$AP23,
IF($A$4="Norwegisch - NO",'Basis-Tabelle-Samen'!$AQ23,
IF($A$4="Polnisch - PL",'Basis-Tabelle-Samen'!$AR23,
IF($A$4="Portugiesisch - PT",'Basis-Tabelle-Samen'!$AS23,
IF($A$4="Rumänisch - RO",'Basis-Tabelle-Samen'!$AT23,
IF($A$4="Schwedisch - SE",'Basis-Tabelle-Samen'!$AU23,
IF($A$4="Slowakisch - SK",'Basis-Tabelle-Samen'!$AV23,
IF($A$4="Slowenisch - SI",'Basis-Tabelle-Samen'!$AW23,
IF($A$4="Spanisch - ES",'Basis-Tabelle-Samen'!$AX23,
IF($A$4="Tschechisch - CZ",'Basis-Tabelle-Samen'!$AY23,
IF($A$4="Türkisch - TR",'Basis-Tabelle-Samen'!$AZ23,
IF($A$4="Ungarisch - HU",'Basis-Tabelle-Samen'!$BA23,
" ACHTUNG")))))))))))))))))))))))))))))</f>
        <v>Common Olive</v>
      </c>
      <c r="C46" s="175" t="str">
        <f t="shared" si="0"/>
        <v/>
      </c>
      <c r="D46" s="170"/>
      <c r="E46" s="12"/>
      <c r="F46" s="157">
        <f>IF('Basis-Tabelle-Samen'!C23="","",'Basis-Tabelle-Samen'!C23)</f>
        <v>12346</v>
      </c>
      <c r="G46" s="160">
        <f>IF('Basis-Tabelle-Samen'!C23="","",IF($A$4="Deutsch - DE",10,12))</f>
        <v>12</v>
      </c>
      <c r="H46" s="172">
        <f>IF('Basis-Tabelle-Samen'!E23="","",'Basis-Tabelle-Samen'!E23)</f>
        <v>1.85</v>
      </c>
      <c r="I46" s="160" t="str">
        <f>IF('Basis-Tabelle-Samen'!G23="","",'Basis-Tabelle-Samen'!G23)</f>
        <v>01</v>
      </c>
      <c r="J46" s="161" t="str">
        <f>IF('Basis-Tabelle-Samen'!I23="","",'Basis-Tabelle-Samen'!I23)</f>
        <v>Olea europea</v>
      </c>
      <c r="K46" s="176">
        <f>IF('Basis-Tabelle-Samen'!B23="","",'Basis-Tabelle-Samen'!B23)</f>
        <v>21</v>
      </c>
      <c r="L46" s="177" t="str">
        <f>IF('Basis-Tabelle-Samen'!AB23="","",'Basis-Tabelle-Samen'!AB23)</f>
        <v>Ölbaum</v>
      </c>
    </row>
    <row r="47" spans="1:12" ht="20.100000000000001" customHeight="1" x14ac:dyDescent="0.2">
      <c r="A47" s="154" t="str">
        <f>IF('Basis-Tabelle-Samen'!A108="","",IF($A$4="Deutsch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47" s="155" t="str">
        <f>IF('Basis-Tabelle-Samen'!$AB108="","",
IF($A$4="Bulgarisch - BG",'Basis-Tabelle-Samen'!$Z108,
IF($A$4="Dänisch - DK",'Basis-Tabelle-Samen'!$AA108,
IF($A$4="Deutsch - DE",'Basis-Tabelle-Samen'!$AB108,
IF($A$4="Englisch - UK",'Basis-Tabelle-Samen'!$AC108,
IF($A$4="Estnisch - EE",'Basis-Tabelle-Samen'!$AD108,
IF($A$4="Finnisch - FI",'Basis-Tabelle-Samen'!$AE108,
IF($A$4="Französisch - FR",'Basis-Tabelle-Samen'!$AF108,
IF($A$4="Griechisch - GR",'Basis-Tabelle-Samen'!$AG108,
IF($A$4="Irisch - IE",'Basis-Tabelle-Samen'!$AH108,
IF($A$4="Isländisch - IS",'Basis-Tabelle-Samen'!$AI108,
IF($A$4="Italienisch - IT",'Basis-Tabelle-Samen'!$AJ108,
IF($A$4="Japanisch - JP",'Basis-Tabelle-Samen'!$AK108,
IF($A$4="Kroatisch - HR",'Basis-Tabelle-Samen'!$AL108,
IF($A$4="Lettisch - LV",'Basis-Tabelle-Samen'!$AM108,
IF($A$4="Litauisch - LT",'Basis-Tabelle-Samen'!$AN108,
IF($A$4="Maltesisch - MT",'Basis-Tabelle-Samen'!$AO108,
IF($A$4="Niederländisch - NL",'Basis-Tabelle-Samen'!$AP108,
IF($A$4="Norwegisch - NO",'Basis-Tabelle-Samen'!$AQ108,
IF($A$4="Polnisch - PL",'Basis-Tabelle-Samen'!$AR108,
IF($A$4="Portugiesisch - PT",'Basis-Tabelle-Samen'!$AS108,
IF($A$4="Rumänisch - RO",'Basis-Tabelle-Samen'!$AT108,
IF($A$4="Schwedisch - SE",'Basis-Tabelle-Samen'!$AU108,
IF($A$4="Slowakisch - SK",'Basis-Tabelle-Samen'!$AV108,
IF($A$4="Slowenisch - SI",'Basis-Tabelle-Samen'!$AW108,
IF($A$4="Spanisch - ES",'Basis-Tabelle-Samen'!$AX108,
IF($A$4="Tschechisch - CZ",'Basis-Tabelle-Samen'!$AY108,
IF($A$4="Türkisch - TR",'Basis-Tabelle-Samen'!$AZ108,
IF($A$4="Ungarisch - HU",'Basis-Tabelle-Samen'!$BA108,
" ACHTUNG")))))))))))))))))))))))))))))</f>
        <v>Common Tobacco</v>
      </c>
      <c r="C47" s="175" t="str">
        <f t="shared" si="0"/>
        <v/>
      </c>
      <c r="D47" s="170"/>
      <c r="E47" s="12"/>
      <c r="F47" s="157">
        <f>IF('Basis-Tabelle-Samen'!C108="","",'Basis-Tabelle-Samen'!C108)</f>
        <v>13218</v>
      </c>
      <c r="G47" s="160">
        <f>IF('Basis-Tabelle-Samen'!C108="","",IF($A$4="Deutsch - DE",10,12))</f>
        <v>12</v>
      </c>
      <c r="H47" s="172">
        <f>IF('Basis-Tabelle-Samen'!E108="","",'Basis-Tabelle-Samen'!E108)</f>
        <v>1.85</v>
      </c>
      <c r="I47" s="160" t="str">
        <f>IF('Basis-Tabelle-Samen'!G108="","",'Basis-Tabelle-Samen'!G108)</f>
        <v>01</v>
      </c>
      <c r="J47" s="161" t="str">
        <f>IF('Basis-Tabelle-Samen'!I108="","",'Basis-Tabelle-Samen'!I108)</f>
        <v>Nicotiana tabacum</v>
      </c>
      <c r="K47" s="176">
        <f>IF('Basis-Tabelle-Samen'!B108="","",'Basis-Tabelle-Samen'!B108)</f>
        <v>106</v>
      </c>
      <c r="L47" s="177" t="str">
        <f>IF('Basis-Tabelle-Samen'!AB108="","",'Basis-Tabelle-Samen'!AB108)</f>
        <v>Echter Virginischer Tabak</v>
      </c>
    </row>
    <row r="48" spans="1:12" ht="20.100000000000001" customHeight="1" x14ac:dyDescent="0.2">
      <c r="A48" s="154" t="str">
        <f>IF('Basis-Tabelle-Samen'!A40="","",IF($A$4="Deutsch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48" s="155" t="str">
        <f>IF('Basis-Tabelle-Samen'!$AB40="","",
IF($A$4="Bulgarisch - BG",'Basis-Tabelle-Samen'!$Z40,
IF($A$4="Dänisch - DK",'Basis-Tabelle-Samen'!$AA40,
IF($A$4="Deutsch - DE",'Basis-Tabelle-Samen'!$AB40,
IF($A$4="Englisch - UK",'Basis-Tabelle-Samen'!$AC40,
IF($A$4="Estnisch - EE",'Basis-Tabelle-Samen'!$AD40,
IF($A$4="Finnisch - FI",'Basis-Tabelle-Samen'!$AE40,
IF($A$4="Französisch - FR",'Basis-Tabelle-Samen'!$AF40,
IF($A$4="Griechisch - GR",'Basis-Tabelle-Samen'!$AG40,
IF($A$4="Irisch - IE",'Basis-Tabelle-Samen'!$AH40,
IF($A$4="Isländisch - IS",'Basis-Tabelle-Samen'!$AI40,
IF($A$4="Italienisch - IT",'Basis-Tabelle-Samen'!$AJ40,
IF($A$4="Japanisch - JP",'Basis-Tabelle-Samen'!$AK40,
IF($A$4="Kroatisch - HR",'Basis-Tabelle-Samen'!$AL40,
IF($A$4="Lettisch - LV",'Basis-Tabelle-Samen'!$AM40,
IF($A$4="Litauisch - LT",'Basis-Tabelle-Samen'!$AN40,
IF($A$4="Maltesisch - MT",'Basis-Tabelle-Samen'!$AO40,
IF($A$4="Niederländisch - NL",'Basis-Tabelle-Samen'!$AP40,
IF($A$4="Norwegisch - NO",'Basis-Tabelle-Samen'!$AQ40,
IF($A$4="Polnisch - PL",'Basis-Tabelle-Samen'!$AR40,
IF($A$4="Portugiesisch - PT",'Basis-Tabelle-Samen'!$AS40,
IF($A$4="Rumänisch - RO",'Basis-Tabelle-Samen'!$AT40,
IF($A$4="Schwedisch - SE",'Basis-Tabelle-Samen'!$AU40,
IF($A$4="Slowakisch - SK",'Basis-Tabelle-Samen'!$AV40,
IF($A$4="Slowenisch - SI",'Basis-Tabelle-Samen'!$AW40,
IF($A$4="Spanisch - ES",'Basis-Tabelle-Samen'!$AX40,
IF($A$4="Tschechisch - CZ",'Basis-Tabelle-Samen'!$AY40,
IF($A$4="Türkisch - TR",'Basis-Tabelle-Samen'!$AZ40,
IF($A$4="Ungarisch - HU",'Basis-Tabelle-Samen'!$BA40,
" ACHTUNG")))))))))))))))))))))))))))))</f>
        <v>Cuban Royal Palm</v>
      </c>
      <c r="C48" s="175" t="str">
        <f t="shared" si="0"/>
        <v/>
      </c>
      <c r="D48" s="170"/>
      <c r="E48" s="12"/>
      <c r="F48" s="157">
        <f>IF('Basis-Tabelle-Samen'!C40="","",'Basis-Tabelle-Samen'!C40)</f>
        <v>12393</v>
      </c>
      <c r="G48" s="160">
        <f>IF('Basis-Tabelle-Samen'!C40="","",IF($A$4="Deutsch - DE",10,12))</f>
        <v>12</v>
      </c>
      <c r="H48" s="172">
        <f>IF('Basis-Tabelle-Samen'!E40="","",'Basis-Tabelle-Samen'!E40)</f>
        <v>1.85</v>
      </c>
      <c r="I48" s="160" t="str">
        <f>IF('Basis-Tabelle-Samen'!G40="","",'Basis-Tabelle-Samen'!G40)</f>
        <v>01</v>
      </c>
      <c r="J48" s="161" t="str">
        <f>IF('Basis-Tabelle-Samen'!I40="","",'Basis-Tabelle-Samen'!I40)</f>
        <v>Roystonia regia</v>
      </c>
      <c r="K48" s="176">
        <f>IF('Basis-Tabelle-Samen'!B40="","",'Basis-Tabelle-Samen'!B40)</f>
        <v>38</v>
      </c>
      <c r="L48" s="177" t="str">
        <f>IF('Basis-Tabelle-Samen'!AB40="","",'Basis-Tabelle-Samen'!AB40)</f>
        <v>Cubanische Königspalme</v>
      </c>
    </row>
    <row r="49" spans="1:12" ht="20.100000000000001" customHeight="1" x14ac:dyDescent="0.2">
      <c r="A49" s="154" t="str">
        <f>IF('Basis-Tabelle-Samen'!A63="","",IF($A$4="Deutsch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49" s="155" t="str">
        <f>IF('Basis-Tabelle-Samen'!$AB63="","",
IF($A$4="Bulgarisch - BG",'Basis-Tabelle-Samen'!$Z63,
IF($A$4="Dänisch - DK",'Basis-Tabelle-Samen'!$AA63,
IF($A$4="Deutsch - DE",'Basis-Tabelle-Samen'!$AB63,
IF($A$4="Englisch - UK",'Basis-Tabelle-Samen'!$AC63,
IF($A$4="Estnisch - EE",'Basis-Tabelle-Samen'!$AD63,
IF($A$4="Finnisch - FI",'Basis-Tabelle-Samen'!$AE63,
IF($A$4="Französisch - FR",'Basis-Tabelle-Samen'!$AF63,
IF($A$4="Griechisch - GR",'Basis-Tabelle-Samen'!$AG63,
IF($A$4="Irisch - IE",'Basis-Tabelle-Samen'!$AH63,
IF($A$4="Isländisch - IS",'Basis-Tabelle-Samen'!$AI63,
IF($A$4="Italienisch - IT",'Basis-Tabelle-Samen'!$AJ63,
IF($A$4="Japanisch - JP",'Basis-Tabelle-Samen'!$AK63,
IF($A$4="Kroatisch - HR",'Basis-Tabelle-Samen'!$AL63,
IF($A$4="Lettisch - LV",'Basis-Tabelle-Samen'!$AM63,
IF($A$4="Litauisch - LT",'Basis-Tabelle-Samen'!$AN63,
IF($A$4="Maltesisch - MT",'Basis-Tabelle-Samen'!$AO63,
IF($A$4="Niederländisch - NL",'Basis-Tabelle-Samen'!$AP63,
IF($A$4="Norwegisch - NO",'Basis-Tabelle-Samen'!$AQ63,
IF($A$4="Polnisch - PL",'Basis-Tabelle-Samen'!$AR63,
IF($A$4="Portugiesisch - PT",'Basis-Tabelle-Samen'!$AS63,
IF($A$4="Rumänisch - RO",'Basis-Tabelle-Samen'!$AT63,
IF($A$4="Schwedisch - SE",'Basis-Tabelle-Samen'!$AU63,
IF($A$4="Slowakisch - SK",'Basis-Tabelle-Samen'!$AV63,
IF($A$4="Slowenisch - SI",'Basis-Tabelle-Samen'!$AW63,
IF($A$4="Spanisch - ES",'Basis-Tabelle-Samen'!$AX63,
IF($A$4="Tschechisch - CZ",'Basis-Tabelle-Samen'!$AY63,
IF($A$4="Türkisch - TR",'Basis-Tabelle-Samen'!$AZ63,
IF($A$4="Ungarisch - HU",'Basis-Tabelle-Samen'!$BA63,
" ACHTUNG")))))))))))))))))))))))))))))</f>
        <v>Darjeeling Banana</v>
      </c>
      <c r="C49" s="175" t="str">
        <f t="shared" si="0"/>
        <v/>
      </c>
      <c r="D49" s="170"/>
      <c r="E49" s="12"/>
      <c r="F49" s="157">
        <f>IF('Basis-Tabelle-Samen'!C63="","",'Basis-Tabelle-Samen'!C63)</f>
        <v>12946</v>
      </c>
      <c r="G49" s="160">
        <f>IF('Basis-Tabelle-Samen'!C63="","",IF($A$4="Deutsch - DE",10,12))</f>
        <v>12</v>
      </c>
      <c r="H49" s="172">
        <f>IF('Basis-Tabelle-Samen'!E63="","",'Basis-Tabelle-Samen'!E63)</f>
        <v>1.85</v>
      </c>
      <c r="I49" s="160" t="str">
        <f>IF('Basis-Tabelle-Samen'!G63="","",'Basis-Tabelle-Samen'!G63)</f>
        <v>01</v>
      </c>
      <c r="J49" s="161" t="str">
        <f>IF('Basis-Tabelle-Samen'!I63="","",'Basis-Tabelle-Samen'!I63)</f>
        <v>Musa sikkimensis</v>
      </c>
      <c r="K49" s="176">
        <f>IF('Basis-Tabelle-Samen'!B63="","",'Basis-Tabelle-Samen'!B63)</f>
        <v>61</v>
      </c>
      <c r="L49" s="177" t="str">
        <f>IF('Basis-Tabelle-Samen'!AB63="","",'Basis-Tabelle-Samen'!AB63)</f>
        <v>Darjeeling - Banane</v>
      </c>
    </row>
    <row r="50" spans="1:12" ht="20.100000000000001" customHeight="1" x14ac:dyDescent="0.2">
      <c r="A50" s="154" t="str">
        <f>IF('Basis-Tabelle-Samen'!A51="","",IF($A$4="Deutsch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50" s="155" t="str">
        <f>IF('Basis-Tabelle-Samen'!$AB51="","",
IF($A$4="Bulgarisch - BG",'Basis-Tabelle-Samen'!$Z51,
IF($A$4="Dänisch - DK",'Basis-Tabelle-Samen'!$AA51,
IF($A$4="Deutsch - DE",'Basis-Tabelle-Samen'!$AB51,
IF($A$4="Englisch - UK",'Basis-Tabelle-Samen'!$AC51,
IF($A$4="Estnisch - EE",'Basis-Tabelle-Samen'!$AD51,
IF($A$4="Finnisch - FI",'Basis-Tabelle-Samen'!$AE51,
IF($A$4="Französisch - FR",'Basis-Tabelle-Samen'!$AF51,
IF($A$4="Griechisch - GR",'Basis-Tabelle-Samen'!$AG51,
IF($A$4="Irisch - IE",'Basis-Tabelle-Samen'!$AH51,
IF($A$4="Isländisch - IS",'Basis-Tabelle-Samen'!$AI51,
IF($A$4="Italienisch - IT",'Basis-Tabelle-Samen'!$AJ51,
IF($A$4="Japanisch - JP",'Basis-Tabelle-Samen'!$AK51,
IF($A$4="Kroatisch - HR",'Basis-Tabelle-Samen'!$AL51,
IF($A$4="Lettisch - LV",'Basis-Tabelle-Samen'!$AM51,
IF($A$4="Litauisch - LT",'Basis-Tabelle-Samen'!$AN51,
IF($A$4="Maltesisch - MT",'Basis-Tabelle-Samen'!$AO51,
IF($A$4="Niederländisch - NL",'Basis-Tabelle-Samen'!$AP51,
IF($A$4="Norwegisch - NO",'Basis-Tabelle-Samen'!$AQ51,
IF($A$4="Polnisch - PL",'Basis-Tabelle-Samen'!$AR51,
IF($A$4="Portugiesisch - PT",'Basis-Tabelle-Samen'!$AS51,
IF($A$4="Rumänisch - RO",'Basis-Tabelle-Samen'!$AT51,
IF($A$4="Schwedisch - SE",'Basis-Tabelle-Samen'!$AU51,
IF($A$4="Slowakisch - SK",'Basis-Tabelle-Samen'!$AV51,
IF($A$4="Slowenisch - SI",'Basis-Tabelle-Samen'!$AW51,
IF($A$4="Spanisch - ES",'Basis-Tabelle-Samen'!$AX51,
IF($A$4="Tschechisch - CZ",'Basis-Tabelle-Samen'!$AY51,
IF($A$4="Türkisch - TR",'Basis-Tabelle-Samen'!$AZ51,
IF($A$4="Ungarisch - HU",'Basis-Tabelle-Samen'!$BA51,
" ACHTUNG")))))))))))))))))))))))))))))</f>
        <v>Dawn Redwood</v>
      </c>
      <c r="C50" s="175" t="str">
        <f t="shared" si="0"/>
        <v/>
      </c>
      <c r="D50" s="170"/>
      <c r="E50" s="12"/>
      <c r="F50" s="157">
        <f>IF('Basis-Tabelle-Samen'!C51="","",'Basis-Tabelle-Samen'!C51)</f>
        <v>12912</v>
      </c>
      <c r="G50" s="160">
        <f>IF('Basis-Tabelle-Samen'!C51="","",IF($A$4="Deutsch - DE",10,12))</f>
        <v>12</v>
      </c>
      <c r="H50" s="172">
        <f>IF('Basis-Tabelle-Samen'!E51="","",'Basis-Tabelle-Samen'!E51)</f>
        <v>1.85</v>
      </c>
      <c r="I50" s="160" t="str">
        <f>IF('Basis-Tabelle-Samen'!G51="","",'Basis-Tabelle-Samen'!G51)</f>
        <v>01</v>
      </c>
      <c r="J50" s="161" t="str">
        <f>IF('Basis-Tabelle-Samen'!I51="","",'Basis-Tabelle-Samen'!I51)</f>
        <v>Metasequoia glyptostroboides</v>
      </c>
      <c r="K50" s="176">
        <f>IF('Basis-Tabelle-Samen'!B51="","",'Basis-Tabelle-Samen'!B51)</f>
        <v>49</v>
      </c>
      <c r="L50" s="177" t="str">
        <f>IF('Basis-Tabelle-Samen'!AB51="","",'Basis-Tabelle-Samen'!AB51)</f>
        <v>Urwelt - Mammutbaum</v>
      </c>
    </row>
    <row r="51" spans="1:12" ht="20.100000000000001" customHeight="1" x14ac:dyDescent="0.2">
      <c r="A51" s="154" t="str">
        <f>IF('Basis-Tabelle-Samen'!A16="","",IF($A$4="Deutsch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51" s="155" t="str">
        <f>IF('Basis-Tabelle-Samen'!$AB16="","",
IF($A$4="Bulgarisch - BG",'Basis-Tabelle-Samen'!$Z16,
IF($A$4="Dänisch - DK",'Basis-Tabelle-Samen'!$AA16,
IF($A$4="Deutsch - DE",'Basis-Tabelle-Samen'!$AB16,
IF($A$4="Englisch - UK",'Basis-Tabelle-Samen'!$AC16,
IF($A$4="Estnisch - EE",'Basis-Tabelle-Samen'!$AD16,
IF($A$4="Finnisch - FI",'Basis-Tabelle-Samen'!$AE16,
IF($A$4="Französisch - FR",'Basis-Tabelle-Samen'!$AF16,
IF($A$4="Griechisch - GR",'Basis-Tabelle-Samen'!$AG16,
IF($A$4="Irisch - IE",'Basis-Tabelle-Samen'!$AH16,
IF($A$4="Isländisch - IS",'Basis-Tabelle-Samen'!$AI16,
IF($A$4="Italienisch - IT",'Basis-Tabelle-Samen'!$AJ16,
IF($A$4="Japanisch - JP",'Basis-Tabelle-Samen'!$AK16,
IF($A$4="Kroatisch - HR",'Basis-Tabelle-Samen'!$AL16,
IF($A$4="Lettisch - LV",'Basis-Tabelle-Samen'!$AM16,
IF($A$4="Litauisch - LT",'Basis-Tabelle-Samen'!$AN16,
IF($A$4="Maltesisch - MT",'Basis-Tabelle-Samen'!$AO16,
IF($A$4="Niederländisch - NL",'Basis-Tabelle-Samen'!$AP16,
IF($A$4="Norwegisch - NO",'Basis-Tabelle-Samen'!$AQ16,
IF($A$4="Polnisch - PL",'Basis-Tabelle-Samen'!$AR16,
IF($A$4="Portugiesisch - PT",'Basis-Tabelle-Samen'!$AS16,
IF($A$4="Rumänisch - RO",'Basis-Tabelle-Samen'!$AT16,
IF($A$4="Schwedisch - SE",'Basis-Tabelle-Samen'!$AU16,
IF($A$4="Slowakisch - SK",'Basis-Tabelle-Samen'!$AV16,
IF($A$4="Slowenisch - SI",'Basis-Tabelle-Samen'!$AW16,
IF($A$4="Spanisch - ES",'Basis-Tabelle-Samen'!$AX16,
IF($A$4="Tschechisch - CZ",'Basis-Tabelle-Samen'!$AY16,
IF($A$4="Türkisch - TR",'Basis-Tabelle-Samen'!$AZ16,
IF($A$4="Ungarisch - HU",'Basis-Tabelle-Samen'!$BA16,
" ACHTUNG")))))))))))))))))))))))))))))</f>
        <v>Dragon Tree</v>
      </c>
      <c r="C51" s="175" t="str">
        <f t="shared" si="0"/>
        <v/>
      </c>
      <c r="D51" s="170"/>
      <c r="E51" s="12"/>
      <c r="F51" s="157">
        <f>IF('Basis-Tabelle-Samen'!C16="","",'Basis-Tabelle-Samen'!C16)</f>
        <v>12335</v>
      </c>
      <c r="G51" s="160">
        <f>IF('Basis-Tabelle-Samen'!C16="","",IF($A$4="Deutsch - DE",10,12))</f>
        <v>12</v>
      </c>
      <c r="H51" s="172">
        <f>IF('Basis-Tabelle-Samen'!E16="","",'Basis-Tabelle-Samen'!E16)</f>
        <v>1.85</v>
      </c>
      <c r="I51" s="160" t="str">
        <f>IF('Basis-Tabelle-Samen'!G16="","",'Basis-Tabelle-Samen'!G16)</f>
        <v>01</v>
      </c>
      <c r="J51" s="161" t="str">
        <f>IF('Basis-Tabelle-Samen'!I16="","",'Basis-Tabelle-Samen'!I16)</f>
        <v>Dracaena Draco</v>
      </c>
      <c r="K51" s="176">
        <f>IF('Basis-Tabelle-Samen'!B16="","",'Basis-Tabelle-Samen'!B16)</f>
        <v>14</v>
      </c>
      <c r="L51" s="177" t="str">
        <f>IF('Basis-Tabelle-Samen'!AB16="","",'Basis-Tabelle-Samen'!AB16)</f>
        <v>Drachenbaum</v>
      </c>
    </row>
    <row r="52" spans="1:12" ht="20.100000000000001" customHeight="1" x14ac:dyDescent="0.2">
      <c r="A52" s="154" t="str">
        <f>IF('Basis-Tabelle-Samen'!A56="","",IF($A$4="Deutsch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52" s="155" t="str">
        <f>IF('Basis-Tabelle-Samen'!$AB56="","",
IF($A$4="Bulgarisch - BG",'Basis-Tabelle-Samen'!$Z56,
IF($A$4="Dänisch - DK",'Basis-Tabelle-Samen'!$AA56,
IF($A$4="Deutsch - DE",'Basis-Tabelle-Samen'!$AB56,
IF($A$4="Englisch - UK",'Basis-Tabelle-Samen'!$AC56,
IF($A$4="Estnisch - EE",'Basis-Tabelle-Samen'!$AD56,
IF($A$4="Finnisch - FI",'Basis-Tabelle-Samen'!$AE56,
IF($A$4="Französisch - FR",'Basis-Tabelle-Samen'!$AF56,
IF($A$4="Griechisch - GR",'Basis-Tabelle-Samen'!$AG56,
IF($A$4="Irisch - IE",'Basis-Tabelle-Samen'!$AH56,
IF($A$4="Isländisch - IS",'Basis-Tabelle-Samen'!$AI56,
IF($A$4="Italienisch - IT",'Basis-Tabelle-Samen'!$AJ56,
IF($A$4="Japanisch - JP",'Basis-Tabelle-Samen'!$AK56,
IF($A$4="Kroatisch - HR",'Basis-Tabelle-Samen'!$AL56,
IF($A$4="Lettisch - LV",'Basis-Tabelle-Samen'!$AM56,
IF($A$4="Litauisch - LT",'Basis-Tabelle-Samen'!$AN56,
IF($A$4="Maltesisch - MT",'Basis-Tabelle-Samen'!$AO56,
IF($A$4="Niederländisch - NL",'Basis-Tabelle-Samen'!$AP56,
IF($A$4="Norwegisch - NO",'Basis-Tabelle-Samen'!$AQ56,
IF($A$4="Polnisch - PL",'Basis-Tabelle-Samen'!$AR56,
IF($A$4="Portugiesisch - PT",'Basis-Tabelle-Samen'!$AS56,
IF($A$4="Rumänisch - RO",'Basis-Tabelle-Samen'!$AT56,
IF($A$4="Schwedisch - SE",'Basis-Tabelle-Samen'!$AU56,
IF($A$4="Slowakisch - SK",'Basis-Tabelle-Samen'!$AV56,
IF($A$4="Slowenisch - SI",'Basis-Tabelle-Samen'!$AW56,
IF($A$4="Spanisch - ES",'Basis-Tabelle-Samen'!$AX56,
IF($A$4="Tschechisch - CZ",'Basis-Tabelle-Samen'!$AY56,
IF($A$4="Türkisch - TR",'Basis-Tabelle-Samen'!$AZ56,
IF($A$4="Ungarisch - HU",'Basis-Tabelle-Samen'!$BA56,
" ACHTUNG")))))))))))))))))))))))))))))</f>
        <v>Dutchman's Pipe</v>
      </c>
      <c r="C52" s="175" t="str">
        <f t="shared" si="0"/>
        <v/>
      </c>
      <c r="D52" s="170"/>
      <c r="E52" s="12"/>
      <c r="F52" s="157">
        <f>IF('Basis-Tabelle-Samen'!C56="","",'Basis-Tabelle-Samen'!C56)</f>
        <v>12922</v>
      </c>
      <c r="G52" s="160">
        <f>IF('Basis-Tabelle-Samen'!C56="","",IF($A$4="Deutsch - DE",10,12))</f>
        <v>12</v>
      </c>
      <c r="H52" s="172">
        <f>IF('Basis-Tabelle-Samen'!E56="","",'Basis-Tabelle-Samen'!E56)</f>
        <v>1.85</v>
      </c>
      <c r="I52" s="160" t="str">
        <f>IF('Basis-Tabelle-Samen'!G56="","",'Basis-Tabelle-Samen'!G56)</f>
        <v>01</v>
      </c>
      <c r="J52" s="161" t="str">
        <f>IF('Basis-Tabelle-Samen'!I56="","",'Basis-Tabelle-Samen'!I56)</f>
        <v>Aristolochia littoralis syn. elegans</v>
      </c>
      <c r="K52" s="176">
        <f>IF('Basis-Tabelle-Samen'!B56="","",'Basis-Tabelle-Samen'!B56)</f>
        <v>54</v>
      </c>
      <c r="L52" s="177" t="str">
        <f>IF('Basis-Tabelle-Samen'!AB56="","",'Basis-Tabelle-Samen'!AB56)</f>
        <v>Gespensterpflanze</v>
      </c>
    </row>
    <row r="53" spans="1:12" ht="20.100000000000001" customHeight="1" x14ac:dyDescent="0.2">
      <c r="A53" s="154" t="str">
        <f>IF('Basis-Tabelle-Samen'!A13="","",IF($A$4="Deutsch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53" s="155" t="str">
        <f>IF('Basis-Tabelle-Samen'!$AB13="","",
IF($A$4="Bulgarisch - BG",'Basis-Tabelle-Samen'!$Z13,
IF($A$4="Dänisch - DK",'Basis-Tabelle-Samen'!$AA13,
IF($A$4="Deutsch - DE",'Basis-Tabelle-Samen'!$AB13,
IF($A$4="Englisch - UK",'Basis-Tabelle-Samen'!$AC13,
IF($A$4="Estnisch - EE",'Basis-Tabelle-Samen'!$AD13,
IF($A$4="Finnisch - FI",'Basis-Tabelle-Samen'!$AE13,
IF($A$4="Französisch - FR",'Basis-Tabelle-Samen'!$AF13,
IF($A$4="Griechisch - GR",'Basis-Tabelle-Samen'!$AG13,
IF($A$4="Irisch - IE",'Basis-Tabelle-Samen'!$AH13,
IF($A$4="Isländisch - IS",'Basis-Tabelle-Samen'!$AI13,
IF($A$4="Italienisch - IT",'Basis-Tabelle-Samen'!$AJ13,
IF($A$4="Japanisch - JP",'Basis-Tabelle-Samen'!$AK13,
IF($A$4="Kroatisch - HR",'Basis-Tabelle-Samen'!$AL13,
IF($A$4="Lettisch - LV",'Basis-Tabelle-Samen'!$AM13,
IF($A$4="Litauisch - LT",'Basis-Tabelle-Samen'!$AN13,
IF($A$4="Maltesisch - MT",'Basis-Tabelle-Samen'!$AO13,
IF($A$4="Niederländisch - NL",'Basis-Tabelle-Samen'!$AP13,
IF($A$4="Norwegisch - NO",'Basis-Tabelle-Samen'!$AQ13,
IF($A$4="Polnisch - PL",'Basis-Tabelle-Samen'!$AR13,
IF($A$4="Portugiesisch - PT",'Basis-Tabelle-Samen'!$AS13,
IF($A$4="Rumänisch - RO",'Basis-Tabelle-Samen'!$AT13,
IF($A$4="Schwedisch - SE",'Basis-Tabelle-Samen'!$AU13,
IF($A$4="Slowakisch - SK",'Basis-Tabelle-Samen'!$AV13,
IF($A$4="Slowenisch - SI",'Basis-Tabelle-Samen'!$AW13,
IF($A$4="Spanisch - ES",'Basis-Tabelle-Samen'!$AX13,
IF($A$4="Tschechisch - CZ",'Basis-Tabelle-Samen'!$AY13,
IF($A$4="Türkisch - TR",'Basis-Tabelle-Samen'!$AZ13,
IF($A$4="Ungarisch - HU",'Basis-Tabelle-Samen'!$BA13,
" ACHTUNG")))))))))))))))))))))))))))))</f>
        <v>Dwarf Coffee</v>
      </c>
      <c r="C53" s="175" t="str">
        <f t="shared" si="0"/>
        <v/>
      </c>
      <c r="D53" s="170"/>
      <c r="E53" s="12"/>
      <c r="F53" s="157">
        <f>IF('Basis-Tabelle-Samen'!C13="","",'Basis-Tabelle-Samen'!C13)</f>
        <v>12330</v>
      </c>
      <c r="G53" s="160">
        <f>IF('Basis-Tabelle-Samen'!C13="","",IF($A$4="Deutsch - DE",10,12))</f>
        <v>12</v>
      </c>
      <c r="H53" s="172">
        <f>IF('Basis-Tabelle-Samen'!E13="","",'Basis-Tabelle-Samen'!E13)</f>
        <v>1.85</v>
      </c>
      <c r="I53" s="160" t="str">
        <f>IF('Basis-Tabelle-Samen'!G13="","",'Basis-Tabelle-Samen'!G13)</f>
        <v>01</v>
      </c>
      <c r="J53" s="161" t="str">
        <f>IF('Basis-Tabelle-Samen'!I13="","",'Basis-Tabelle-Samen'!I13)</f>
        <v>Coffea arabica nana</v>
      </c>
      <c r="K53" s="176">
        <f>IF('Basis-Tabelle-Samen'!B13="","",'Basis-Tabelle-Samen'!B13)</f>
        <v>11</v>
      </c>
      <c r="L53" s="177" t="str">
        <f>IF('Basis-Tabelle-Samen'!AB13="","",'Basis-Tabelle-Samen'!AB13)</f>
        <v>Zwergkaffee-Strauch</v>
      </c>
    </row>
    <row r="54" spans="1:12" ht="20.100000000000001" customHeight="1" x14ac:dyDescent="0.2">
      <c r="A54" s="154" t="str">
        <f>IF('Basis-Tabelle-Samen'!A26="","",IF($A$4="Deutsch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54" s="155" t="str">
        <f>IF('Basis-Tabelle-Samen'!$AB26="","",
IF($A$4="Bulgarisch - BG",'Basis-Tabelle-Samen'!$Z26,
IF($A$4="Dänisch - DK",'Basis-Tabelle-Samen'!$AA26,
IF($A$4="Deutsch - DE",'Basis-Tabelle-Samen'!$AB26,
IF($A$4="Englisch - UK",'Basis-Tabelle-Samen'!$AC26,
IF($A$4="Estnisch - EE",'Basis-Tabelle-Samen'!$AD26,
IF($A$4="Finnisch - FI",'Basis-Tabelle-Samen'!$AE26,
IF($A$4="Französisch - FR",'Basis-Tabelle-Samen'!$AF26,
IF($A$4="Griechisch - GR",'Basis-Tabelle-Samen'!$AG26,
IF($A$4="Irisch - IE",'Basis-Tabelle-Samen'!$AH26,
IF($A$4="Isländisch - IS",'Basis-Tabelle-Samen'!$AI26,
IF($A$4="Italienisch - IT",'Basis-Tabelle-Samen'!$AJ26,
IF($A$4="Japanisch - JP",'Basis-Tabelle-Samen'!$AK26,
IF($A$4="Kroatisch - HR",'Basis-Tabelle-Samen'!$AL26,
IF($A$4="Lettisch - LV",'Basis-Tabelle-Samen'!$AM26,
IF($A$4="Litauisch - LT",'Basis-Tabelle-Samen'!$AN26,
IF($A$4="Maltesisch - MT",'Basis-Tabelle-Samen'!$AO26,
IF($A$4="Niederländisch - NL",'Basis-Tabelle-Samen'!$AP26,
IF($A$4="Norwegisch - NO",'Basis-Tabelle-Samen'!$AQ26,
IF($A$4="Polnisch - PL",'Basis-Tabelle-Samen'!$AR26,
IF($A$4="Portugiesisch - PT",'Basis-Tabelle-Samen'!$AS26,
IF($A$4="Rumänisch - RO",'Basis-Tabelle-Samen'!$AT26,
IF($A$4="Schwedisch - SE",'Basis-Tabelle-Samen'!$AU26,
IF($A$4="Slowakisch - SK",'Basis-Tabelle-Samen'!$AV26,
IF($A$4="Slowenisch - SI",'Basis-Tabelle-Samen'!$AW26,
IF($A$4="Spanisch - ES",'Basis-Tabelle-Samen'!$AX26,
IF($A$4="Tschechisch - CZ",'Basis-Tabelle-Samen'!$AY26,
IF($A$4="Türkisch - TR",'Basis-Tabelle-Samen'!$AZ26,
IF($A$4="Ungarisch - HU",'Basis-Tabelle-Samen'!$BA26,
" ACHTUNG")))))))))))))))))))))))))))))</f>
        <v>Dwarf Pomegranate</v>
      </c>
      <c r="C54" s="175" t="str">
        <f t="shared" si="0"/>
        <v/>
      </c>
      <c r="D54" s="170"/>
      <c r="E54" s="12"/>
      <c r="F54" s="157">
        <f>IF('Basis-Tabelle-Samen'!C26="","",'Basis-Tabelle-Samen'!C26)</f>
        <v>12350</v>
      </c>
      <c r="G54" s="160">
        <f>IF('Basis-Tabelle-Samen'!C26="","",IF($A$4="Deutsch - DE",10,12))</f>
        <v>12</v>
      </c>
      <c r="H54" s="172">
        <f>IF('Basis-Tabelle-Samen'!E26="","",'Basis-Tabelle-Samen'!E26)</f>
        <v>1.85</v>
      </c>
      <c r="I54" s="160" t="str">
        <f>IF('Basis-Tabelle-Samen'!G26="","",'Basis-Tabelle-Samen'!G26)</f>
        <v>01</v>
      </c>
      <c r="J54" s="161" t="str">
        <f>IF('Basis-Tabelle-Samen'!I26="","",'Basis-Tabelle-Samen'!I26)</f>
        <v>Punica granatum nana</v>
      </c>
      <c r="K54" s="176">
        <f>IF('Basis-Tabelle-Samen'!B26="","",'Basis-Tabelle-Samen'!B26)</f>
        <v>24</v>
      </c>
      <c r="L54" s="177" t="str">
        <f>IF('Basis-Tabelle-Samen'!AB26="","",'Basis-Tabelle-Samen'!AB26)</f>
        <v>Zwerg - Granatapfel</v>
      </c>
    </row>
    <row r="55" spans="1:12" ht="20.100000000000001" customHeight="1" x14ac:dyDescent="0.2">
      <c r="A55" s="154" t="str">
        <f>IF('Basis-Tabelle-Samen'!A91="","",IF($A$4="Deutsch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55" s="155" t="str">
        <f>IF('Basis-Tabelle-Samen'!$AB91="","",
IF($A$4="Bulgarisch - BG",'Basis-Tabelle-Samen'!$Z91,
IF($A$4="Dänisch - DK",'Basis-Tabelle-Samen'!$AA91,
IF($A$4="Deutsch - DE",'Basis-Tabelle-Samen'!$AB91,
IF($A$4="Englisch - UK",'Basis-Tabelle-Samen'!$AC91,
IF($A$4="Estnisch - EE",'Basis-Tabelle-Samen'!$AD91,
IF($A$4="Finnisch - FI",'Basis-Tabelle-Samen'!$AE91,
IF($A$4="Französisch - FR",'Basis-Tabelle-Samen'!$AF91,
IF($A$4="Griechisch - GR",'Basis-Tabelle-Samen'!$AG91,
IF($A$4="Irisch - IE",'Basis-Tabelle-Samen'!$AH91,
IF($A$4="Isländisch - IS",'Basis-Tabelle-Samen'!$AI91,
IF($A$4="Italienisch - IT",'Basis-Tabelle-Samen'!$AJ91,
IF($A$4="Japanisch - JP",'Basis-Tabelle-Samen'!$AK91,
IF($A$4="Kroatisch - HR",'Basis-Tabelle-Samen'!$AL91,
IF($A$4="Lettisch - LV",'Basis-Tabelle-Samen'!$AM91,
IF($A$4="Litauisch - LT",'Basis-Tabelle-Samen'!$AN91,
IF($A$4="Maltesisch - MT",'Basis-Tabelle-Samen'!$AO91,
IF($A$4="Niederländisch - NL",'Basis-Tabelle-Samen'!$AP91,
IF($A$4="Norwegisch - NO",'Basis-Tabelle-Samen'!$AQ91,
IF($A$4="Polnisch - PL",'Basis-Tabelle-Samen'!$AR91,
IF($A$4="Portugiesisch - PT",'Basis-Tabelle-Samen'!$AS91,
IF($A$4="Rumänisch - RO",'Basis-Tabelle-Samen'!$AT91,
IF($A$4="Schwedisch - SE",'Basis-Tabelle-Samen'!$AU91,
IF($A$4="Slowakisch - SK",'Basis-Tabelle-Samen'!$AV91,
IF($A$4="Slowenisch - SI",'Basis-Tabelle-Samen'!$AW91,
IF($A$4="Spanisch - ES",'Basis-Tabelle-Samen'!$AX91,
IF($A$4="Tschechisch - CZ",'Basis-Tabelle-Samen'!$AY91,
IF($A$4="Türkisch - TR",'Basis-Tabelle-Samen'!$AZ91,
IF($A$4="Ungarisch - HU",'Basis-Tabelle-Samen'!$BA91,
" ACHTUNG")))))))))))))))))))))))))))))</f>
        <v>Dwarf Sunflower</v>
      </c>
      <c r="C55" s="175" t="str">
        <f t="shared" si="0"/>
        <v/>
      </c>
      <c r="D55" s="170"/>
      <c r="E55" s="12"/>
      <c r="F55" s="157">
        <f>IF('Basis-Tabelle-Samen'!C91="","",'Basis-Tabelle-Samen'!C91)</f>
        <v>13035</v>
      </c>
      <c r="G55" s="160">
        <f>IF('Basis-Tabelle-Samen'!C91="","",IF($A$4="Deutsch - DE",10,12))</f>
        <v>12</v>
      </c>
      <c r="H55" s="172">
        <f>IF('Basis-Tabelle-Samen'!E91="","",'Basis-Tabelle-Samen'!E91)</f>
        <v>1.85</v>
      </c>
      <c r="I55" s="160" t="str">
        <f>IF('Basis-Tabelle-Samen'!G91="","",'Basis-Tabelle-Samen'!G91)</f>
        <v>01</v>
      </c>
      <c r="J55" s="161" t="str">
        <f>IF('Basis-Tabelle-Samen'!I91="","",'Basis-Tabelle-Samen'!I91)</f>
        <v>Helianthus annuus</v>
      </c>
      <c r="K55" s="176">
        <f>IF('Basis-Tabelle-Samen'!B91="","",'Basis-Tabelle-Samen'!B91)</f>
        <v>89</v>
      </c>
      <c r="L55" s="177" t="str">
        <f>IF('Basis-Tabelle-Samen'!AB91="","",'Basis-Tabelle-Samen'!AB91)</f>
        <v>Sonnenblume Puschel</v>
      </c>
    </row>
    <row r="56" spans="1:12" ht="20.100000000000001" customHeight="1" x14ac:dyDescent="0.2">
      <c r="A56" s="154" t="str">
        <f>IF('Basis-Tabelle-Samen'!A43="","",IF($A$4="Deutsch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56" s="155" t="str">
        <f>IF('Basis-Tabelle-Samen'!$AB43="","",
IF($A$4="Bulgarisch - BG",'Basis-Tabelle-Samen'!$Z43,
IF($A$4="Dänisch - DK",'Basis-Tabelle-Samen'!$AA43,
IF($A$4="Deutsch - DE",'Basis-Tabelle-Samen'!$AB43,
IF($A$4="Englisch - UK",'Basis-Tabelle-Samen'!$AC43,
IF($A$4="Estnisch - EE",'Basis-Tabelle-Samen'!$AD43,
IF($A$4="Finnisch - FI",'Basis-Tabelle-Samen'!$AE43,
IF($A$4="Französisch - FR",'Basis-Tabelle-Samen'!$AF43,
IF($A$4="Griechisch - GR",'Basis-Tabelle-Samen'!$AG43,
IF($A$4="Irisch - IE",'Basis-Tabelle-Samen'!$AH43,
IF($A$4="Isländisch - IS",'Basis-Tabelle-Samen'!$AI43,
IF($A$4="Italienisch - IT",'Basis-Tabelle-Samen'!$AJ43,
IF($A$4="Japanisch - JP",'Basis-Tabelle-Samen'!$AK43,
IF($A$4="Kroatisch - HR",'Basis-Tabelle-Samen'!$AL43,
IF($A$4="Lettisch - LV",'Basis-Tabelle-Samen'!$AM43,
IF($A$4="Litauisch - LT",'Basis-Tabelle-Samen'!$AN43,
IF($A$4="Maltesisch - MT",'Basis-Tabelle-Samen'!$AO43,
IF($A$4="Niederländisch - NL",'Basis-Tabelle-Samen'!$AP43,
IF($A$4="Norwegisch - NO",'Basis-Tabelle-Samen'!$AQ43,
IF($A$4="Polnisch - PL",'Basis-Tabelle-Samen'!$AR43,
IF($A$4="Portugiesisch - PT",'Basis-Tabelle-Samen'!$AS43,
IF($A$4="Rumänisch - RO",'Basis-Tabelle-Samen'!$AT43,
IF($A$4="Schwedisch - SE",'Basis-Tabelle-Samen'!$AU43,
IF($A$4="Slowakisch - SK",'Basis-Tabelle-Samen'!$AV43,
IF($A$4="Slowenisch - SI",'Basis-Tabelle-Samen'!$AW43,
IF($A$4="Spanisch - ES",'Basis-Tabelle-Samen'!$AX43,
IF($A$4="Tschechisch - CZ",'Basis-Tabelle-Samen'!$AY43,
IF($A$4="Türkisch - TR",'Basis-Tabelle-Samen'!$AZ43,
IF($A$4="Ungarisch - HU",'Basis-Tabelle-Samen'!$BA43,
" ACHTUNG")))))))))))))))))))))))))))))</f>
        <v>Firewheel Tree</v>
      </c>
      <c r="C56" s="175" t="str">
        <f t="shared" si="0"/>
        <v/>
      </c>
      <c r="D56" s="170"/>
      <c r="E56" s="12"/>
      <c r="F56" s="157">
        <f>IF('Basis-Tabelle-Samen'!C43="","",'Basis-Tabelle-Samen'!C43)</f>
        <v>12551</v>
      </c>
      <c r="G56" s="160">
        <f>IF('Basis-Tabelle-Samen'!C43="","",IF($A$4="Deutsch - DE",10,12))</f>
        <v>12</v>
      </c>
      <c r="H56" s="172">
        <f>IF('Basis-Tabelle-Samen'!E43="","",'Basis-Tabelle-Samen'!E43)</f>
        <v>1.85</v>
      </c>
      <c r="I56" s="160" t="str">
        <f>IF('Basis-Tabelle-Samen'!G43="","",'Basis-Tabelle-Samen'!G43)</f>
        <v>01</v>
      </c>
      <c r="J56" s="161" t="str">
        <f>IF('Basis-Tabelle-Samen'!I43="","",'Basis-Tabelle-Samen'!I43)</f>
        <v>Stenocarpus sinuatus</v>
      </c>
      <c r="K56" s="176">
        <f>IF('Basis-Tabelle-Samen'!B43="","",'Basis-Tabelle-Samen'!B43)</f>
        <v>41</v>
      </c>
      <c r="L56" s="177" t="str">
        <f>IF('Basis-Tabelle-Samen'!AB43="","",'Basis-Tabelle-Samen'!AB43)</f>
        <v>Australischer Feuerradbaum</v>
      </c>
    </row>
    <row r="57" spans="1:12" ht="20.100000000000001" customHeight="1" x14ac:dyDescent="0.2">
      <c r="A57" s="154" t="str">
        <f>IF('Basis-Tabelle-Samen'!A15="","",IF($A$4="Deutsch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57" s="155" t="str">
        <f>IF('Basis-Tabelle-Samen'!$AB15="","",
IF($A$4="Bulgarisch - BG",'Basis-Tabelle-Samen'!$Z15,
IF($A$4="Dänisch - DK",'Basis-Tabelle-Samen'!$AA15,
IF($A$4="Deutsch - DE",'Basis-Tabelle-Samen'!$AB15,
IF($A$4="Englisch - UK",'Basis-Tabelle-Samen'!$AC15,
IF($A$4="Estnisch - EE",'Basis-Tabelle-Samen'!$AD15,
IF($A$4="Finnisch - FI",'Basis-Tabelle-Samen'!$AE15,
IF($A$4="Französisch - FR",'Basis-Tabelle-Samen'!$AF15,
IF($A$4="Griechisch - GR",'Basis-Tabelle-Samen'!$AG15,
IF($A$4="Irisch - IE",'Basis-Tabelle-Samen'!$AH15,
IF($A$4="Isländisch - IS",'Basis-Tabelle-Samen'!$AI15,
IF($A$4="Italienisch - IT",'Basis-Tabelle-Samen'!$AJ15,
IF($A$4="Japanisch - JP",'Basis-Tabelle-Samen'!$AK15,
IF($A$4="Kroatisch - HR",'Basis-Tabelle-Samen'!$AL15,
IF($A$4="Lettisch - LV",'Basis-Tabelle-Samen'!$AM15,
IF($A$4="Litauisch - LT",'Basis-Tabelle-Samen'!$AN15,
IF($A$4="Maltesisch - MT",'Basis-Tabelle-Samen'!$AO15,
IF($A$4="Niederländisch - NL",'Basis-Tabelle-Samen'!$AP15,
IF($A$4="Norwegisch - NO",'Basis-Tabelle-Samen'!$AQ15,
IF($A$4="Polnisch - PL",'Basis-Tabelle-Samen'!$AR15,
IF($A$4="Portugiesisch - PT",'Basis-Tabelle-Samen'!$AS15,
IF($A$4="Rumänisch - RO",'Basis-Tabelle-Samen'!$AT15,
IF($A$4="Schwedisch - SE",'Basis-Tabelle-Samen'!$AU15,
IF($A$4="Slowakisch - SK",'Basis-Tabelle-Samen'!$AV15,
IF($A$4="Slowenisch - SI",'Basis-Tabelle-Samen'!$AW15,
IF($A$4="Spanisch - ES",'Basis-Tabelle-Samen'!$AX15,
IF($A$4="Tschechisch - CZ",'Basis-Tabelle-Samen'!$AY15,
IF($A$4="Türkisch - TR",'Basis-Tabelle-Samen'!$AZ15,
IF($A$4="Ungarisch - HU",'Basis-Tabelle-Samen'!$BA15,
" ACHTUNG")))))))))))))))))))))))))))))</f>
        <v>Flamboyant</v>
      </c>
      <c r="C57" s="175" t="str">
        <f t="shared" si="0"/>
        <v/>
      </c>
      <c r="D57" s="170"/>
      <c r="E57" s="12"/>
      <c r="F57" s="157">
        <f>IF('Basis-Tabelle-Samen'!C15="","",'Basis-Tabelle-Samen'!C15)</f>
        <v>12334</v>
      </c>
      <c r="G57" s="160">
        <f>IF('Basis-Tabelle-Samen'!C15="","",IF($A$4="Deutsch - DE",10,12))</f>
        <v>12</v>
      </c>
      <c r="H57" s="172">
        <f>IF('Basis-Tabelle-Samen'!E15="","",'Basis-Tabelle-Samen'!E15)</f>
        <v>1.85</v>
      </c>
      <c r="I57" s="160" t="str">
        <f>IF('Basis-Tabelle-Samen'!G15="","",'Basis-Tabelle-Samen'!G15)</f>
        <v>01</v>
      </c>
      <c r="J57" s="161" t="str">
        <f>IF('Basis-Tabelle-Samen'!I15="","",'Basis-Tabelle-Samen'!I15)</f>
        <v>Delonix regia</v>
      </c>
      <c r="K57" s="176">
        <f>IF('Basis-Tabelle-Samen'!B15="","",'Basis-Tabelle-Samen'!B15)</f>
        <v>13</v>
      </c>
      <c r="L57" s="177" t="str">
        <f>IF('Basis-Tabelle-Samen'!AB15="","",'Basis-Tabelle-Samen'!AB15)</f>
        <v>Flammenbaum</v>
      </c>
    </row>
    <row r="58" spans="1:12" ht="20.100000000000001" customHeight="1" x14ac:dyDescent="0.2">
      <c r="A58" s="154" t="str">
        <f>IF('Basis-Tabelle-Samen'!A103="","",IF($A$4="Deutsch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58" s="155" t="str">
        <f>IF('Basis-Tabelle-Samen'!$AB103="","",
IF($A$4="Bulgarisch - BG",'Basis-Tabelle-Samen'!$Z103,
IF($A$4="Dänisch - DK",'Basis-Tabelle-Samen'!$AA103,
IF($A$4="Deutsch - DE",'Basis-Tabelle-Samen'!$AB103,
IF($A$4="Englisch - UK",'Basis-Tabelle-Samen'!$AC103,
IF($A$4="Estnisch - EE",'Basis-Tabelle-Samen'!$AD103,
IF($A$4="Finnisch - FI",'Basis-Tabelle-Samen'!$AE103,
IF($A$4="Französisch - FR",'Basis-Tabelle-Samen'!$AF103,
IF($A$4="Griechisch - GR",'Basis-Tabelle-Samen'!$AG103,
IF($A$4="Irisch - IE",'Basis-Tabelle-Samen'!$AH103,
IF($A$4="Isländisch - IS",'Basis-Tabelle-Samen'!$AI103,
IF($A$4="Italienisch - IT",'Basis-Tabelle-Samen'!$AJ103,
IF($A$4="Japanisch - JP",'Basis-Tabelle-Samen'!$AK103,
IF($A$4="Kroatisch - HR",'Basis-Tabelle-Samen'!$AL103,
IF($A$4="Lettisch - LV",'Basis-Tabelle-Samen'!$AM103,
IF($A$4="Litauisch - LT",'Basis-Tabelle-Samen'!$AN103,
IF($A$4="Maltesisch - MT",'Basis-Tabelle-Samen'!$AO103,
IF($A$4="Niederländisch - NL",'Basis-Tabelle-Samen'!$AP103,
IF($A$4="Norwegisch - NO",'Basis-Tabelle-Samen'!$AQ103,
IF($A$4="Polnisch - PL",'Basis-Tabelle-Samen'!$AR103,
IF($A$4="Portugiesisch - PT",'Basis-Tabelle-Samen'!$AS103,
IF($A$4="Rumänisch - RO",'Basis-Tabelle-Samen'!$AT103,
IF($A$4="Schwedisch - SE",'Basis-Tabelle-Samen'!$AU103,
IF($A$4="Slowakisch - SK",'Basis-Tabelle-Samen'!$AV103,
IF($A$4="Slowenisch - SI",'Basis-Tabelle-Samen'!$AW103,
IF($A$4="Spanisch - ES",'Basis-Tabelle-Samen'!$AX103,
IF($A$4="Tschechisch - CZ",'Basis-Tabelle-Samen'!$AY103,
IF($A$4="Türkisch - TR",'Basis-Tabelle-Samen'!$AZ103,
IF($A$4="Ungarisch - HU",'Basis-Tabelle-Samen'!$BA103,
" ACHTUNG")))))))))))))))))))))))))))))</f>
        <v>Giant Bat Flower White</v>
      </c>
      <c r="C58" s="175" t="str">
        <f t="shared" si="0"/>
        <v/>
      </c>
      <c r="D58" s="170"/>
      <c r="E58" s="12"/>
      <c r="F58" s="157">
        <f>IF('Basis-Tabelle-Samen'!C103="","",'Basis-Tabelle-Samen'!C103)</f>
        <v>13161</v>
      </c>
      <c r="G58" s="160">
        <f>IF('Basis-Tabelle-Samen'!C103="","",IF($A$4="Deutsch - DE",10,12))</f>
        <v>12</v>
      </c>
      <c r="H58" s="172">
        <f>IF('Basis-Tabelle-Samen'!E103="","",'Basis-Tabelle-Samen'!E103)</f>
        <v>1.85</v>
      </c>
      <c r="I58" s="160" t="str">
        <f>IF('Basis-Tabelle-Samen'!G103="","",'Basis-Tabelle-Samen'!G103)</f>
        <v>01</v>
      </c>
      <c r="J58" s="161" t="str">
        <f>IF('Basis-Tabelle-Samen'!I103="","",'Basis-Tabelle-Samen'!I103)</f>
        <v>Tacca nevia white</v>
      </c>
      <c r="K58" s="176">
        <f>IF('Basis-Tabelle-Samen'!B103="","",'Basis-Tabelle-Samen'!B103)</f>
        <v>101</v>
      </c>
      <c r="L58" s="177" t="str">
        <f>IF('Basis-Tabelle-Samen'!AB103="","",'Basis-Tabelle-Samen'!AB103)</f>
        <v>Nepalesische Riesen - Fledermausblume</v>
      </c>
    </row>
    <row r="59" spans="1:12" ht="20.100000000000001" customHeight="1" x14ac:dyDescent="0.2">
      <c r="A59" s="154" t="str">
        <f>IF('Basis-Tabelle-Samen'!A25="","",IF($A$4="Deutsch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59" s="155" t="str">
        <f>IF('Basis-Tabelle-Samen'!$AB25="","",
IF($A$4="Bulgarisch - BG",'Basis-Tabelle-Samen'!$Z25,
IF($A$4="Dänisch - DK",'Basis-Tabelle-Samen'!$AA25,
IF($A$4="Deutsch - DE",'Basis-Tabelle-Samen'!$AB25,
IF($A$4="Englisch - UK",'Basis-Tabelle-Samen'!$AC25,
IF($A$4="Estnisch - EE",'Basis-Tabelle-Samen'!$AD25,
IF($A$4="Finnisch - FI",'Basis-Tabelle-Samen'!$AE25,
IF($A$4="Französisch - FR",'Basis-Tabelle-Samen'!$AF25,
IF($A$4="Griechisch - GR",'Basis-Tabelle-Samen'!$AG25,
IF($A$4="Irisch - IE",'Basis-Tabelle-Samen'!$AH25,
IF($A$4="Isländisch - IS",'Basis-Tabelle-Samen'!$AI25,
IF($A$4="Italienisch - IT",'Basis-Tabelle-Samen'!$AJ25,
IF($A$4="Japanisch - JP",'Basis-Tabelle-Samen'!$AK25,
IF($A$4="Kroatisch - HR",'Basis-Tabelle-Samen'!$AL25,
IF($A$4="Lettisch - LV",'Basis-Tabelle-Samen'!$AM25,
IF($A$4="Litauisch - LT",'Basis-Tabelle-Samen'!$AN25,
IF($A$4="Maltesisch - MT",'Basis-Tabelle-Samen'!$AO25,
IF($A$4="Niederländisch - NL",'Basis-Tabelle-Samen'!$AP25,
IF($A$4="Norwegisch - NO",'Basis-Tabelle-Samen'!$AQ25,
IF($A$4="Polnisch - PL",'Basis-Tabelle-Samen'!$AR25,
IF($A$4="Portugiesisch - PT",'Basis-Tabelle-Samen'!$AS25,
IF($A$4="Rumänisch - RO",'Basis-Tabelle-Samen'!$AT25,
IF($A$4="Schwedisch - SE",'Basis-Tabelle-Samen'!$AU25,
IF($A$4="Slowakisch - SK",'Basis-Tabelle-Samen'!$AV25,
IF($A$4="Slowenisch - SI",'Basis-Tabelle-Samen'!$AW25,
IF($A$4="Spanisch - ES",'Basis-Tabelle-Samen'!$AX25,
IF($A$4="Tschechisch - CZ",'Basis-Tabelle-Samen'!$AY25,
IF($A$4="Türkisch - TR",'Basis-Tabelle-Samen'!$AZ25,
IF($A$4="Ungarisch - HU",'Basis-Tabelle-Samen'!$BA25,
" ACHTUNG")))))))))))))))))))))))))))))</f>
        <v>Giant Grenadilla</v>
      </c>
      <c r="C59" s="175" t="str">
        <f t="shared" si="0"/>
        <v/>
      </c>
      <c r="D59" s="170"/>
      <c r="E59" s="12"/>
      <c r="F59" s="157">
        <f>IF('Basis-Tabelle-Samen'!C25="","",'Basis-Tabelle-Samen'!C25)</f>
        <v>12349</v>
      </c>
      <c r="G59" s="160">
        <f>IF('Basis-Tabelle-Samen'!C25="","",IF($A$4="Deutsch - DE",10,12))</f>
        <v>12</v>
      </c>
      <c r="H59" s="172">
        <f>IF('Basis-Tabelle-Samen'!E25="","",'Basis-Tabelle-Samen'!E25)</f>
        <v>1.85</v>
      </c>
      <c r="I59" s="160" t="str">
        <f>IF('Basis-Tabelle-Samen'!G25="","",'Basis-Tabelle-Samen'!G25)</f>
        <v>01</v>
      </c>
      <c r="J59" s="161" t="str">
        <f>IF('Basis-Tabelle-Samen'!I25="","",'Basis-Tabelle-Samen'!I25)</f>
        <v>Passiflora quadrangularis</v>
      </c>
      <c r="K59" s="176">
        <f>IF('Basis-Tabelle-Samen'!B25="","",'Basis-Tabelle-Samen'!B25)</f>
        <v>23</v>
      </c>
      <c r="L59" s="177" t="str">
        <f>IF('Basis-Tabelle-Samen'!AB25="","",'Basis-Tabelle-Samen'!AB25)</f>
        <v>Riesengranadilla / Königsgranadilla</v>
      </c>
    </row>
    <row r="60" spans="1:12" ht="20.100000000000001" customHeight="1" x14ac:dyDescent="0.2">
      <c r="A60" s="154" t="str">
        <f>IF('Basis-Tabelle-Samen'!A118="","",IF($A$4="Deutsch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60" s="155" t="str">
        <f>IF('Basis-Tabelle-Samen'!$AB118="","",
IF($A$4="Bulgarisch - BG",'Basis-Tabelle-Samen'!$Z118,
IF($A$4="Dänisch - DK",'Basis-Tabelle-Samen'!$AA118,
IF($A$4="Deutsch - DE",'Basis-Tabelle-Samen'!$AB118,
IF($A$4="Englisch - UK",'Basis-Tabelle-Samen'!$AC118,
IF($A$4="Estnisch - EE",'Basis-Tabelle-Samen'!$AD118,
IF($A$4="Finnisch - FI",'Basis-Tabelle-Samen'!$AE118,
IF($A$4="Französisch - FR",'Basis-Tabelle-Samen'!$AF118,
IF($A$4="Griechisch - GR",'Basis-Tabelle-Samen'!$AG118,
IF($A$4="Irisch - IE",'Basis-Tabelle-Samen'!$AH118,
IF($A$4="Isländisch - IS",'Basis-Tabelle-Samen'!$AI118,
IF($A$4="Italienisch - IT",'Basis-Tabelle-Samen'!$AJ118,
IF($A$4="Japanisch - JP",'Basis-Tabelle-Samen'!$AK118,
IF($A$4="Kroatisch - HR",'Basis-Tabelle-Samen'!$AL118,
IF($A$4="Lettisch - LV",'Basis-Tabelle-Samen'!$AM118,
IF($A$4="Litauisch - LT",'Basis-Tabelle-Samen'!$AN118,
IF($A$4="Maltesisch - MT",'Basis-Tabelle-Samen'!$AO118,
IF($A$4="Niederländisch - NL",'Basis-Tabelle-Samen'!$AP118,
IF($A$4="Norwegisch - NO",'Basis-Tabelle-Samen'!$AQ118,
IF($A$4="Polnisch - PL",'Basis-Tabelle-Samen'!$AR118,
IF($A$4="Portugiesisch - PT",'Basis-Tabelle-Samen'!$AS118,
IF($A$4="Rumänisch - RO",'Basis-Tabelle-Samen'!$AT118,
IF($A$4="Schwedisch - SE",'Basis-Tabelle-Samen'!$AU118,
IF($A$4="Slowakisch - SK",'Basis-Tabelle-Samen'!$AV118,
IF($A$4="Slowenisch - SI",'Basis-Tabelle-Samen'!$AW118,
IF($A$4="Spanisch - ES",'Basis-Tabelle-Samen'!$AX118,
IF($A$4="Tschechisch - CZ",'Basis-Tabelle-Samen'!$AY118,
IF($A$4="Türkisch - TR",'Basis-Tabelle-Samen'!$AZ118,
IF($A$4="Ungarisch - HU",'Basis-Tabelle-Samen'!$BA118,
" ACHTUNG")))))))))))))))))))))))))))))</f>
        <v>Giant King Protea</v>
      </c>
      <c r="C60" s="175" t="str">
        <f t="shared" si="0"/>
        <v/>
      </c>
      <c r="D60" s="170"/>
      <c r="E60" s="12"/>
      <c r="F60" s="157">
        <f>IF('Basis-Tabelle-Samen'!C118="","",'Basis-Tabelle-Samen'!C118)</f>
        <v>13717</v>
      </c>
      <c r="G60" s="160">
        <f>IF('Basis-Tabelle-Samen'!C118="","",IF($A$4="Deutsch - DE",10,12))</f>
        <v>12</v>
      </c>
      <c r="H60" s="172">
        <f>IF('Basis-Tabelle-Samen'!E118="","",'Basis-Tabelle-Samen'!E118)</f>
        <v>1.85</v>
      </c>
      <c r="I60" s="160" t="str">
        <f>IF('Basis-Tabelle-Samen'!G118="","",'Basis-Tabelle-Samen'!G118)</f>
        <v>01</v>
      </c>
      <c r="J60" s="161" t="str">
        <f>IF('Basis-Tabelle-Samen'!I118="","",'Basis-Tabelle-Samen'!I118)</f>
        <v>Protea cynaroides</v>
      </c>
      <c r="K60" s="176">
        <f>IF('Basis-Tabelle-Samen'!B118="","",'Basis-Tabelle-Samen'!B118)</f>
        <v>116</v>
      </c>
      <c r="L60" s="177" t="str">
        <f>IF('Basis-Tabelle-Samen'!AB118="","",'Basis-Tabelle-Samen'!AB118)</f>
        <v>Königsprotea</v>
      </c>
    </row>
    <row r="61" spans="1:12" ht="20.100000000000001" customHeight="1" x14ac:dyDescent="0.2">
      <c r="A61" s="154" t="str">
        <f>IF('Basis-Tabelle-Samen'!A57="","",IF($A$4="Deutsch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61" s="155" t="str">
        <f>IF('Basis-Tabelle-Samen'!$AB57="","",
IF($A$4="Bulgarisch - BG",'Basis-Tabelle-Samen'!$Z57,
IF($A$4="Dänisch - DK",'Basis-Tabelle-Samen'!$AA57,
IF($A$4="Deutsch - DE",'Basis-Tabelle-Samen'!$AB57,
IF($A$4="Englisch - UK",'Basis-Tabelle-Samen'!$AC57,
IF($A$4="Estnisch - EE",'Basis-Tabelle-Samen'!$AD57,
IF($A$4="Finnisch - FI",'Basis-Tabelle-Samen'!$AE57,
IF($A$4="Französisch - FR",'Basis-Tabelle-Samen'!$AF57,
IF($A$4="Griechisch - GR",'Basis-Tabelle-Samen'!$AG57,
IF($A$4="Irisch - IE",'Basis-Tabelle-Samen'!$AH57,
IF($A$4="Isländisch - IS",'Basis-Tabelle-Samen'!$AI57,
IF($A$4="Italienisch - IT",'Basis-Tabelle-Samen'!$AJ57,
IF($A$4="Japanisch - JP",'Basis-Tabelle-Samen'!$AK57,
IF($A$4="Kroatisch - HR",'Basis-Tabelle-Samen'!$AL57,
IF($A$4="Lettisch - LV",'Basis-Tabelle-Samen'!$AM57,
IF($A$4="Litauisch - LT",'Basis-Tabelle-Samen'!$AN57,
IF($A$4="Maltesisch - MT",'Basis-Tabelle-Samen'!$AO57,
IF($A$4="Niederländisch - NL",'Basis-Tabelle-Samen'!$AP57,
IF($A$4="Norwegisch - NO",'Basis-Tabelle-Samen'!$AQ57,
IF($A$4="Polnisch - PL",'Basis-Tabelle-Samen'!$AR57,
IF($A$4="Portugiesisch - PT",'Basis-Tabelle-Samen'!$AS57,
IF($A$4="Rumänisch - RO",'Basis-Tabelle-Samen'!$AT57,
IF($A$4="Schwedisch - SE",'Basis-Tabelle-Samen'!$AU57,
IF($A$4="Slowakisch - SK",'Basis-Tabelle-Samen'!$AV57,
IF($A$4="Slowenisch - SI",'Basis-Tabelle-Samen'!$AW57,
IF($A$4="Spanisch - ES",'Basis-Tabelle-Samen'!$AX57,
IF($A$4="Tschechisch - CZ",'Basis-Tabelle-Samen'!$AY57,
IF($A$4="Türkisch - TR",'Basis-Tabelle-Samen'!$AZ57,
IF($A$4="Ungarisch - HU",'Basis-Tabelle-Samen'!$BA57,
" ACHTUNG")))))))))))))))))))))))))))))</f>
        <v>Horseradish</v>
      </c>
      <c r="C61" s="175" t="str">
        <f t="shared" si="0"/>
        <v/>
      </c>
      <c r="D61" s="170"/>
      <c r="E61" s="12"/>
      <c r="F61" s="157">
        <f>IF('Basis-Tabelle-Samen'!C57="","",'Basis-Tabelle-Samen'!C57)</f>
        <v>12925</v>
      </c>
      <c r="G61" s="160">
        <f>IF('Basis-Tabelle-Samen'!C57="","",IF($A$4="Deutsch - DE",10,12))</f>
        <v>12</v>
      </c>
      <c r="H61" s="172">
        <f>IF('Basis-Tabelle-Samen'!E57="","",'Basis-Tabelle-Samen'!E57)</f>
        <v>1.85</v>
      </c>
      <c r="I61" s="160" t="str">
        <f>IF('Basis-Tabelle-Samen'!G57="","",'Basis-Tabelle-Samen'!G57)</f>
        <v>01</v>
      </c>
      <c r="J61" s="161" t="str">
        <f>IF('Basis-Tabelle-Samen'!I57="","",'Basis-Tabelle-Samen'!I57)</f>
        <v>Moringa oleifera</v>
      </c>
      <c r="K61" s="176">
        <f>IF('Basis-Tabelle-Samen'!B57="","",'Basis-Tabelle-Samen'!B57)</f>
        <v>55</v>
      </c>
      <c r="L61" s="177" t="str">
        <f>IF('Basis-Tabelle-Samen'!AB57="","",'Basis-Tabelle-Samen'!AB57)</f>
        <v>Moringa</v>
      </c>
    </row>
    <row r="62" spans="1:12" ht="20.100000000000001" customHeight="1" x14ac:dyDescent="0.2">
      <c r="A62" s="154" t="str">
        <f>IF('Basis-Tabelle-Samen'!A55="","",IF($A$4="Deutsch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62" s="155" t="str">
        <f>IF('Basis-Tabelle-Samen'!$AB55="","",
IF($A$4="Bulgarisch - BG",'Basis-Tabelle-Samen'!$Z55,
IF($A$4="Dänisch - DK",'Basis-Tabelle-Samen'!$AA55,
IF($A$4="Deutsch - DE",'Basis-Tabelle-Samen'!$AB55,
IF($A$4="Englisch - UK",'Basis-Tabelle-Samen'!$AC55,
IF($A$4="Estnisch - EE",'Basis-Tabelle-Samen'!$AD55,
IF($A$4="Finnisch - FI",'Basis-Tabelle-Samen'!$AE55,
IF($A$4="Französisch - FR",'Basis-Tabelle-Samen'!$AF55,
IF($A$4="Griechisch - GR",'Basis-Tabelle-Samen'!$AG55,
IF($A$4="Irisch - IE",'Basis-Tabelle-Samen'!$AH55,
IF($A$4="Isländisch - IS",'Basis-Tabelle-Samen'!$AI55,
IF($A$4="Italienisch - IT",'Basis-Tabelle-Samen'!$AJ55,
IF($A$4="Japanisch - JP",'Basis-Tabelle-Samen'!$AK55,
IF($A$4="Kroatisch - HR",'Basis-Tabelle-Samen'!$AL55,
IF($A$4="Lettisch - LV",'Basis-Tabelle-Samen'!$AM55,
IF($A$4="Litauisch - LT",'Basis-Tabelle-Samen'!$AN55,
IF($A$4="Maltesisch - MT",'Basis-Tabelle-Samen'!$AO55,
IF($A$4="Niederländisch - NL",'Basis-Tabelle-Samen'!$AP55,
IF($A$4="Norwegisch - NO",'Basis-Tabelle-Samen'!$AQ55,
IF($A$4="Polnisch - PL",'Basis-Tabelle-Samen'!$AR55,
IF($A$4="Portugiesisch - PT",'Basis-Tabelle-Samen'!$AS55,
IF($A$4="Rumänisch - RO",'Basis-Tabelle-Samen'!$AT55,
IF($A$4="Schwedisch - SE",'Basis-Tabelle-Samen'!$AU55,
IF($A$4="Slowakisch - SK",'Basis-Tabelle-Samen'!$AV55,
IF($A$4="Slowenisch - SI",'Basis-Tabelle-Samen'!$AW55,
IF($A$4="Spanisch - ES",'Basis-Tabelle-Samen'!$AX55,
IF($A$4="Tschechisch - CZ",'Basis-Tabelle-Samen'!$AY55,
IF($A$4="Türkisch - TR",'Basis-Tabelle-Samen'!$AZ55,
IF($A$4="Ungarisch - HU",'Basis-Tabelle-Samen'!$BA55,
" ACHTUNG")))))))))))))))))))))))))))))</f>
        <v>Horsetail Tree</v>
      </c>
      <c r="C62" s="175" t="str">
        <f t="shared" si="0"/>
        <v/>
      </c>
      <c r="D62" s="170"/>
      <c r="E62" s="12"/>
      <c r="F62" s="157">
        <f>IF('Basis-Tabelle-Samen'!C55="","",'Basis-Tabelle-Samen'!C55)</f>
        <v>12921</v>
      </c>
      <c r="G62" s="160">
        <f>IF('Basis-Tabelle-Samen'!C55="","",IF($A$4="Deutsch - DE",10,12))</f>
        <v>12</v>
      </c>
      <c r="H62" s="172">
        <f>IF('Basis-Tabelle-Samen'!E55="","",'Basis-Tabelle-Samen'!E55)</f>
        <v>1.85</v>
      </c>
      <c r="I62" s="160" t="str">
        <f>IF('Basis-Tabelle-Samen'!G55="","",'Basis-Tabelle-Samen'!G55)</f>
        <v>01</v>
      </c>
      <c r="J62" s="161" t="str">
        <f>IF('Basis-Tabelle-Samen'!I55="","",'Basis-Tabelle-Samen'!I55)</f>
        <v>Casuarina equisetifolia</v>
      </c>
      <c r="K62" s="176">
        <f>IF('Basis-Tabelle-Samen'!B55="","",'Basis-Tabelle-Samen'!B55)</f>
        <v>53</v>
      </c>
      <c r="L62" s="177" t="str">
        <f>IF('Basis-Tabelle-Samen'!AB55="","",'Basis-Tabelle-Samen'!AB55)</f>
        <v>Känguruhbaum</v>
      </c>
    </row>
    <row r="63" spans="1:12" ht="20.100000000000001" customHeight="1" x14ac:dyDescent="0.2">
      <c r="A63" s="154" t="str">
        <f>IF('Basis-Tabelle-Samen'!A113="","",IF($A$4="Deutsch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63" s="155" t="str">
        <f>IF('Basis-Tabelle-Samen'!$AB113="","",
IF($A$4="Bulgarisch - BG",'Basis-Tabelle-Samen'!$Z113,
IF($A$4="Dänisch - DK",'Basis-Tabelle-Samen'!$AA113,
IF($A$4="Deutsch - DE",'Basis-Tabelle-Samen'!$AB113,
IF($A$4="Englisch - UK",'Basis-Tabelle-Samen'!$AC113,
IF($A$4="Estnisch - EE",'Basis-Tabelle-Samen'!$AD113,
IF($A$4="Finnisch - FI",'Basis-Tabelle-Samen'!$AE113,
IF($A$4="Französisch - FR",'Basis-Tabelle-Samen'!$AF113,
IF($A$4="Griechisch - GR",'Basis-Tabelle-Samen'!$AG113,
IF($A$4="Irisch - IE",'Basis-Tabelle-Samen'!$AH113,
IF($A$4="Isländisch - IS",'Basis-Tabelle-Samen'!$AI113,
IF($A$4="Italienisch - IT",'Basis-Tabelle-Samen'!$AJ113,
IF($A$4="Japanisch - JP",'Basis-Tabelle-Samen'!$AK113,
IF($A$4="Kroatisch - HR",'Basis-Tabelle-Samen'!$AL113,
IF($A$4="Lettisch - LV",'Basis-Tabelle-Samen'!$AM113,
IF($A$4="Litauisch - LT",'Basis-Tabelle-Samen'!$AN113,
IF($A$4="Maltesisch - MT",'Basis-Tabelle-Samen'!$AO113,
IF($A$4="Niederländisch - NL",'Basis-Tabelle-Samen'!$AP113,
IF($A$4="Norwegisch - NO",'Basis-Tabelle-Samen'!$AQ113,
IF($A$4="Polnisch - PL",'Basis-Tabelle-Samen'!$AR113,
IF($A$4="Portugiesisch - PT",'Basis-Tabelle-Samen'!$AS113,
IF($A$4="Rumänisch - RO",'Basis-Tabelle-Samen'!$AT113,
IF($A$4="Schwedisch - SE",'Basis-Tabelle-Samen'!$AU113,
IF($A$4="Slowakisch - SK",'Basis-Tabelle-Samen'!$AV113,
IF($A$4="Slowenisch - SI",'Basis-Tabelle-Samen'!$AW113,
IF($A$4="Spanisch - ES",'Basis-Tabelle-Samen'!$AX113,
IF($A$4="Tschechisch - CZ",'Basis-Tabelle-Samen'!$AY113,
IF($A$4="Türkisch - TR",'Basis-Tabelle-Samen'!$AZ113,
IF($A$4="Ungarisch - HU",'Basis-Tabelle-Samen'!$BA113,
" ACHTUNG")))))))))))))))))))))))))))))</f>
        <v>Iceland poppy mix</v>
      </c>
      <c r="C63" s="175" t="str">
        <f t="shared" si="0"/>
        <v/>
      </c>
      <c r="D63" s="170"/>
      <c r="E63" s="12"/>
      <c r="F63" s="157">
        <f>IF('Basis-Tabelle-Samen'!C113="","",'Basis-Tabelle-Samen'!C113)</f>
        <v>13253</v>
      </c>
      <c r="G63" s="160">
        <f>IF('Basis-Tabelle-Samen'!C113="","",IF($A$4="Deutsch - DE",10,12))</f>
        <v>12</v>
      </c>
      <c r="H63" s="172">
        <f>IF('Basis-Tabelle-Samen'!E113="","",'Basis-Tabelle-Samen'!E113)</f>
        <v>1.85</v>
      </c>
      <c r="I63" s="160" t="str">
        <f>IF('Basis-Tabelle-Samen'!G113="","",'Basis-Tabelle-Samen'!G113)</f>
        <v>01</v>
      </c>
      <c r="J63" s="161" t="str">
        <f>IF('Basis-Tabelle-Samen'!I113="","",'Basis-Tabelle-Samen'!I113)</f>
        <v>Papaver nudicaule</v>
      </c>
      <c r="K63" s="176">
        <f>IF('Basis-Tabelle-Samen'!B113="","",'Basis-Tabelle-Samen'!B113)</f>
        <v>111</v>
      </c>
      <c r="L63" s="177" t="str">
        <f>IF('Basis-Tabelle-Samen'!AB113="","",'Basis-Tabelle-Samen'!AB113)</f>
        <v>Islandmohn – Mix</v>
      </c>
    </row>
    <row r="64" spans="1:12" ht="20.100000000000001" customHeight="1" x14ac:dyDescent="0.2">
      <c r="A64" s="154" t="str">
        <f>IF('Basis-Tabelle-Samen'!A70="","",IF($A$4="Deutsch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64" s="155" t="str">
        <f>IF('Basis-Tabelle-Samen'!$AB70="","",
IF($A$4="Bulgarisch - BG",'Basis-Tabelle-Samen'!$Z70,
IF($A$4="Dänisch - DK",'Basis-Tabelle-Samen'!$AA70,
IF($A$4="Deutsch - DE",'Basis-Tabelle-Samen'!$AB70,
IF($A$4="Englisch - UK",'Basis-Tabelle-Samen'!$AC70,
IF($A$4="Estnisch - EE",'Basis-Tabelle-Samen'!$AD70,
IF($A$4="Finnisch - FI",'Basis-Tabelle-Samen'!$AE70,
IF($A$4="Französisch - FR",'Basis-Tabelle-Samen'!$AF70,
IF($A$4="Griechisch - GR",'Basis-Tabelle-Samen'!$AG70,
IF($A$4="Irisch - IE",'Basis-Tabelle-Samen'!$AH70,
IF($A$4="Isländisch - IS",'Basis-Tabelle-Samen'!$AI70,
IF($A$4="Italienisch - IT",'Basis-Tabelle-Samen'!$AJ70,
IF($A$4="Japanisch - JP",'Basis-Tabelle-Samen'!$AK70,
IF($A$4="Kroatisch - HR",'Basis-Tabelle-Samen'!$AL70,
IF($A$4="Lettisch - LV",'Basis-Tabelle-Samen'!$AM70,
IF($A$4="Litauisch - LT",'Basis-Tabelle-Samen'!$AN70,
IF($A$4="Maltesisch - MT",'Basis-Tabelle-Samen'!$AO70,
IF($A$4="Niederländisch - NL",'Basis-Tabelle-Samen'!$AP70,
IF($A$4="Norwegisch - NO",'Basis-Tabelle-Samen'!$AQ70,
IF($A$4="Polnisch - PL",'Basis-Tabelle-Samen'!$AR70,
IF($A$4="Portugiesisch - PT",'Basis-Tabelle-Samen'!$AS70,
IF($A$4="Rumänisch - RO",'Basis-Tabelle-Samen'!$AT70,
IF($A$4="Schwedisch - SE",'Basis-Tabelle-Samen'!$AU70,
IF($A$4="Slowakisch - SK",'Basis-Tabelle-Samen'!$AV70,
IF($A$4="Slowenisch - SI",'Basis-Tabelle-Samen'!$AW70,
IF($A$4="Spanisch - ES",'Basis-Tabelle-Samen'!$AX70,
IF($A$4="Tschechisch - CZ",'Basis-Tabelle-Samen'!$AY70,
IF($A$4="Türkisch - TR",'Basis-Tabelle-Samen'!$AZ70,
IF($A$4="Ungarisch - HU",'Basis-Tabelle-Samen'!$BA70,
" ACHTUNG")))))))))))))))))))))))))))))</f>
        <v>Indian Banyan Tree</v>
      </c>
      <c r="C64" s="175" t="str">
        <f t="shared" si="0"/>
        <v/>
      </c>
      <c r="D64" s="170"/>
      <c r="E64" s="12"/>
      <c r="F64" s="157">
        <f>IF('Basis-Tabelle-Samen'!C70="","",'Basis-Tabelle-Samen'!C70)</f>
        <v>12971</v>
      </c>
      <c r="G64" s="160">
        <f>IF('Basis-Tabelle-Samen'!C70="","",IF($A$4="Deutsch - DE",10,12))</f>
        <v>12</v>
      </c>
      <c r="H64" s="172">
        <f>IF('Basis-Tabelle-Samen'!E70="","",'Basis-Tabelle-Samen'!E70)</f>
        <v>1.85</v>
      </c>
      <c r="I64" s="160" t="str">
        <f>IF('Basis-Tabelle-Samen'!G70="","",'Basis-Tabelle-Samen'!G70)</f>
        <v>01</v>
      </c>
      <c r="J64" s="161" t="str">
        <f>IF('Basis-Tabelle-Samen'!I70="","",'Basis-Tabelle-Samen'!I70)</f>
        <v>Ficus benghalensis</v>
      </c>
      <c r="K64" s="176">
        <f>IF('Basis-Tabelle-Samen'!B70="","",'Basis-Tabelle-Samen'!B70)</f>
        <v>68</v>
      </c>
      <c r="L64" s="177" t="str">
        <f>IF('Basis-Tabelle-Samen'!AB70="","",'Basis-Tabelle-Samen'!AB70)</f>
        <v>Bengalische Würgefeige</v>
      </c>
    </row>
    <row r="65" spans="1:12" ht="20.100000000000001" customHeight="1" x14ac:dyDescent="0.2">
      <c r="A65" s="154" t="str">
        <f>IF('Basis-Tabelle-Samen'!A84="","",IF($A$4="Deutsch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65" s="155" t="str">
        <f>IF('Basis-Tabelle-Samen'!$AB84="","",
IF($A$4="Bulgarisch - BG",'Basis-Tabelle-Samen'!$Z84,
IF($A$4="Dänisch - DK",'Basis-Tabelle-Samen'!$AA84,
IF($A$4="Deutsch - DE",'Basis-Tabelle-Samen'!$AB84,
IF($A$4="Englisch - UK",'Basis-Tabelle-Samen'!$AC84,
IF($A$4="Estnisch - EE",'Basis-Tabelle-Samen'!$AD84,
IF($A$4="Finnisch - FI",'Basis-Tabelle-Samen'!$AE84,
IF($A$4="Französisch - FR",'Basis-Tabelle-Samen'!$AF84,
IF($A$4="Griechisch - GR",'Basis-Tabelle-Samen'!$AG84,
IF($A$4="Irisch - IE",'Basis-Tabelle-Samen'!$AH84,
IF($A$4="Isländisch - IS",'Basis-Tabelle-Samen'!$AI84,
IF($A$4="Italienisch - IT",'Basis-Tabelle-Samen'!$AJ84,
IF($A$4="Japanisch - JP",'Basis-Tabelle-Samen'!$AK84,
IF($A$4="Kroatisch - HR",'Basis-Tabelle-Samen'!$AL84,
IF($A$4="Lettisch - LV",'Basis-Tabelle-Samen'!$AM84,
IF($A$4="Litauisch - LT",'Basis-Tabelle-Samen'!$AN84,
IF($A$4="Maltesisch - MT",'Basis-Tabelle-Samen'!$AO84,
IF($A$4="Niederländisch - NL",'Basis-Tabelle-Samen'!$AP84,
IF($A$4="Norwegisch - NO",'Basis-Tabelle-Samen'!$AQ84,
IF($A$4="Polnisch - PL",'Basis-Tabelle-Samen'!$AR84,
IF($A$4="Portugiesisch - PT",'Basis-Tabelle-Samen'!$AS84,
IF($A$4="Rumänisch - RO",'Basis-Tabelle-Samen'!$AT84,
IF($A$4="Schwedisch - SE",'Basis-Tabelle-Samen'!$AU84,
IF($A$4="Slowakisch - SK",'Basis-Tabelle-Samen'!$AV84,
IF($A$4="Slowenisch - SI",'Basis-Tabelle-Samen'!$AW84,
IF($A$4="Spanisch - ES",'Basis-Tabelle-Samen'!$AX84,
IF($A$4="Tschechisch - CZ",'Basis-Tabelle-Samen'!$AY84,
IF($A$4="Türkisch - TR",'Basis-Tabelle-Samen'!$AZ84,
IF($A$4="Ungarisch - HU",'Basis-Tabelle-Samen'!$BA84,
" ACHTUNG")))))))))))))))))))))))))))))</f>
        <v>Indian Cedar</v>
      </c>
      <c r="C65" s="175" t="str">
        <f t="shared" si="0"/>
        <v/>
      </c>
      <c r="D65" s="170"/>
      <c r="E65" s="12"/>
      <c r="F65" s="157">
        <f>IF('Basis-Tabelle-Samen'!C84="","",'Basis-Tabelle-Samen'!C84)</f>
        <v>13006</v>
      </c>
      <c r="G65" s="160">
        <f>IF('Basis-Tabelle-Samen'!C84="","",IF($A$4="Deutsch - DE",10,12))</f>
        <v>12</v>
      </c>
      <c r="H65" s="172">
        <f>IF('Basis-Tabelle-Samen'!E84="","",'Basis-Tabelle-Samen'!E84)</f>
        <v>1.85</v>
      </c>
      <c r="I65" s="160" t="str">
        <f>IF('Basis-Tabelle-Samen'!G84="","",'Basis-Tabelle-Samen'!G84)</f>
        <v>01</v>
      </c>
      <c r="J65" s="161" t="str">
        <f>IF('Basis-Tabelle-Samen'!I84="","",'Basis-Tabelle-Samen'!I84)</f>
        <v>Cedrus deodara</v>
      </c>
      <c r="K65" s="176">
        <f>IF('Basis-Tabelle-Samen'!B84="","",'Basis-Tabelle-Samen'!B84)</f>
        <v>82</v>
      </c>
      <c r="L65" s="177" t="str">
        <f>IF('Basis-Tabelle-Samen'!AB84="","",'Basis-Tabelle-Samen'!AB84)</f>
        <v>Himalaya Zeder</v>
      </c>
    </row>
    <row r="66" spans="1:12" ht="20.100000000000001" customHeight="1" x14ac:dyDescent="0.2">
      <c r="A66" s="154" t="str">
        <f>IF('Basis-Tabelle-Samen'!A20="","",IF($A$4="Deutsch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66" s="155" t="str">
        <f>IF('Basis-Tabelle-Samen'!$AB20="","",
IF($A$4="Bulgarisch - BG",'Basis-Tabelle-Samen'!$Z20,
IF($A$4="Dänisch - DK",'Basis-Tabelle-Samen'!$AA20,
IF($A$4="Deutsch - DE",'Basis-Tabelle-Samen'!$AB20,
IF($A$4="Englisch - UK",'Basis-Tabelle-Samen'!$AC20,
IF($A$4="Estnisch - EE",'Basis-Tabelle-Samen'!$AD20,
IF($A$4="Finnisch - FI",'Basis-Tabelle-Samen'!$AE20,
IF($A$4="Französisch - FR",'Basis-Tabelle-Samen'!$AF20,
IF($A$4="Griechisch - GR",'Basis-Tabelle-Samen'!$AG20,
IF($A$4="Irisch - IE",'Basis-Tabelle-Samen'!$AH20,
IF($A$4="Isländisch - IS",'Basis-Tabelle-Samen'!$AI20,
IF($A$4="Italienisch - IT",'Basis-Tabelle-Samen'!$AJ20,
IF($A$4="Japanisch - JP",'Basis-Tabelle-Samen'!$AK20,
IF($A$4="Kroatisch - HR",'Basis-Tabelle-Samen'!$AL20,
IF($A$4="Lettisch - LV",'Basis-Tabelle-Samen'!$AM20,
IF($A$4="Litauisch - LT",'Basis-Tabelle-Samen'!$AN20,
IF($A$4="Maltesisch - MT",'Basis-Tabelle-Samen'!$AO20,
IF($A$4="Niederländisch - NL",'Basis-Tabelle-Samen'!$AP20,
IF($A$4="Norwegisch - NO",'Basis-Tabelle-Samen'!$AQ20,
IF($A$4="Polnisch - PL",'Basis-Tabelle-Samen'!$AR20,
IF($A$4="Portugiesisch - PT",'Basis-Tabelle-Samen'!$AS20,
IF($A$4="Rumänisch - RO",'Basis-Tabelle-Samen'!$AT20,
IF($A$4="Schwedisch - SE",'Basis-Tabelle-Samen'!$AU20,
IF($A$4="Slowakisch - SK",'Basis-Tabelle-Samen'!$AV20,
IF($A$4="Slowenisch - SI",'Basis-Tabelle-Samen'!$AW20,
IF($A$4="Spanisch - ES",'Basis-Tabelle-Samen'!$AX20,
IF($A$4="Tschechisch - CZ",'Basis-Tabelle-Samen'!$AY20,
IF($A$4="Türkisch - TR",'Basis-Tabelle-Samen'!$AZ20,
IF($A$4="Ungarisch - HU",'Basis-Tabelle-Samen'!$BA20,
" ACHTUNG")))))))))))))))))))))))))))))</f>
        <v>Jacaranda</v>
      </c>
      <c r="C66" s="175" t="str">
        <f t="shared" si="0"/>
        <v/>
      </c>
      <c r="D66" s="170"/>
      <c r="E66" s="12"/>
      <c r="F66" s="157">
        <f>IF('Basis-Tabelle-Samen'!C20="","",'Basis-Tabelle-Samen'!C20)</f>
        <v>12340</v>
      </c>
      <c r="G66" s="160">
        <f>IF('Basis-Tabelle-Samen'!C20="","",IF($A$4="Deutsch - DE",10,12))</f>
        <v>12</v>
      </c>
      <c r="H66" s="172">
        <f>IF('Basis-Tabelle-Samen'!E20="","",'Basis-Tabelle-Samen'!E20)</f>
        <v>1.85</v>
      </c>
      <c r="I66" s="160" t="str">
        <f>IF('Basis-Tabelle-Samen'!G20="","",'Basis-Tabelle-Samen'!G20)</f>
        <v>01</v>
      </c>
      <c r="J66" s="161" t="str">
        <f>IF('Basis-Tabelle-Samen'!I20="","",'Basis-Tabelle-Samen'!I20)</f>
        <v>Jacaranda mimosifolia</v>
      </c>
      <c r="K66" s="176">
        <f>IF('Basis-Tabelle-Samen'!B20="","",'Basis-Tabelle-Samen'!B20)</f>
        <v>18</v>
      </c>
      <c r="L66" s="177" t="str">
        <f>IF('Basis-Tabelle-Samen'!AB20="","",'Basis-Tabelle-Samen'!AB20)</f>
        <v>Jacaranda</v>
      </c>
    </row>
    <row r="67" spans="1:12" ht="20.100000000000001" customHeight="1" x14ac:dyDescent="0.2">
      <c r="A67" s="154" t="str">
        <f>IF('Basis-Tabelle-Samen'!A69="","",IF($A$4="Deutsch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67" s="155" t="str">
        <f>IF('Basis-Tabelle-Samen'!$AB69="","",
IF($A$4="Bulgarisch - BG",'Basis-Tabelle-Samen'!$Z69,
IF($A$4="Dänisch - DK",'Basis-Tabelle-Samen'!$AA69,
IF($A$4="Deutsch - DE",'Basis-Tabelle-Samen'!$AB69,
IF($A$4="Englisch - UK",'Basis-Tabelle-Samen'!$AC69,
IF($A$4="Estnisch - EE",'Basis-Tabelle-Samen'!$AD69,
IF($A$4="Finnisch - FI",'Basis-Tabelle-Samen'!$AE69,
IF($A$4="Französisch - FR",'Basis-Tabelle-Samen'!$AF69,
IF($A$4="Griechisch - GR",'Basis-Tabelle-Samen'!$AG69,
IF($A$4="Irisch - IE",'Basis-Tabelle-Samen'!$AH69,
IF($A$4="Isländisch - IS",'Basis-Tabelle-Samen'!$AI69,
IF($A$4="Italienisch - IT",'Basis-Tabelle-Samen'!$AJ69,
IF($A$4="Japanisch - JP",'Basis-Tabelle-Samen'!$AK69,
IF($A$4="Kroatisch - HR",'Basis-Tabelle-Samen'!$AL69,
IF($A$4="Lettisch - LV",'Basis-Tabelle-Samen'!$AM69,
IF($A$4="Litauisch - LT",'Basis-Tabelle-Samen'!$AN69,
IF($A$4="Maltesisch - MT",'Basis-Tabelle-Samen'!$AO69,
IF($A$4="Niederländisch - NL",'Basis-Tabelle-Samen'!$AP69,
IF($A$4="Norwegisch - NO",'Basis-Tabelle-Samen'!$AQ69,
IF($A$4="Polnisch - PL",'Basis-Tabelle-Samen'!$AR69,
IF($A$4="Portugiesisch - PT",'Basis-Tabelle-Samen'!$AS69,
IF($A$4="Rumänisch - RO",'Basis-Tabelle-Samen'!$AT69,
IF($A$4="Schwedisch - SE",'Basis-Tabelle-Samen'!$AU69,
IF($A$4="Slowakisch - SK",'Basis-Tabelle-Samen'!$AV69,
IF($A$4="Slowenisch - SI",'Basis-Tabelle-Samen'!$AW69,
IF($A$4="Spanisch - ES",'Basis-Tabelle-Samen'!$AX69,
IF($A$4="Tschechisch - CZ",'Basis-Tabelle-Samen'!$AY69,
IF($A$4="Türkisch - TR",'Basis-Tabelle-Samen'!$AZ69,
IF($A$4="Ungarisch - HU",'Basis-Tabelle-Samen'!$BA69,
" ACHTUNG")))))))))))))))))))))))))))))</f>
        <v>Japanese White Pine</v>
      </c>
      <c r="C67" s="175" t="str">
        <f t="shared" si="0"/>
        <v/>
      </c>
      <c r="D67" s="170"/>
      <c r="E67" s="12"/>
      <c r="F67" s="157">
        <f>IF('Basis-Tabelle-Samen'!C69="","",'Basis-Tabelle-Samen'!C69)</f>
        <v>12969</v>
      </c>
      <c r="G67" s="160">
        <f>IF('Basis-Tabelle-Samen'!C69="","",IF($A$4="Deutsch - DE",10,12))</f>
        <v>12</v>
      </c>
      <c r="H67" s="172">
        <f>IF('Basis-Tabelle-Samen'!E69="","",'Basis-Tabelle-Samen'!E69)</f>
        <v>1.85</v>
      </c>
      <c r="I67" s="160" t="str">
        <f>IF('Basis-Tabelle-Samen'!G69="","",'Basis-Tabelle-Samen'!G69)</f>
        <v>01</v>
      </c>
      <c r="J67" s="161" t="str">
        <f>IF('Basis-Tabelle-Samen'!I69="","",'Basis-Tabelle-Samen'!I69)</f>
        <v>Pinus parviflora</v>
      </c>
      <c r="K67" s="176">
        <f>IF('Basis-Tabelle-Samen'!B69="","",'Basis-Tabelle-Samen'!B69)</f>
        <v>67</v>
      </c>
      <c r="L67" s="177" t="str">
        <f>IF('Basis-Tabelle-Samen'!AB69="","",'Basis-Tabelle-Samen'!AB69)</f>
        <v>Mädchenkiefer</v>
      </c>
    </row>
    <row r="68" spans="1:12" ht="20.100000000000001" customHeight="1" x14ac:dyDescent="0.2">
      <c r="A68" s="154" t="str">
        <f>IF('Basis-Tabelle-Samen'!A53="","",IF($A$4="Deutsch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68" s="155" t="str">
        <f>IF('Basis-Tabelle-Samen'!$AB53="","",
IF($A$4="Bulgarisch - BG",'Basis-Tabelle-Samen'!$Z53,
IF($A$4="Dänisch - DK",'Basis-Tabelle-Samen'!$AA53,
IF($A$4="Deutsch - DE",'Basis-Tabelle-Samen'!$AB53,
IF($A$4="Englisch - UK",'Basis-Tabelle-Samen'!$AC53,
IF($A$4="Estnisch - EE",'Basis-Tabelle-Samen'!$AD53,
IF($A$4="Finnisch - FI",'Basis-Tabelle-Samen'!$AE53,
IF($A$4="Französisch - FR",'Basis-Tabelle-Samen'!$AF53,
IF($A$4="Griechisch - GR",'Basis-Tabelle-Samen'!$AG53,
IF($A$4="Irisch - IE",'Basis-Tabelle-Samen'!$AH53,
IF($A$4="Isländisch - IS",'Basis-Tabelle-Samen'!$AI53,
IF($A$4="Italienisch - IT",'Basis-Tabelle-Samen'!$AJ53,
IF($A$4="Japanisch - JP",'Basis-Tabelle-Samen'!$AK53,
IF($A$4="Kroatisch - HR",'Basis-Tabelle-Samen'!$AL53,
IF($A$4="Lettisch - LV",'Basis-Tabelle-Samen'!$AM53,
IF($A$4="Litauisch - LT",'Basis-Tabelle-Samen'!$AN53,
IF($A$4="Maltesisch - MT",'Basis-Tabelle-Samen'!$AO53,
IF($A$4="Niederländisch - NL",'Basis-Tabelle-Samen'!$AP53,
IF($A$4="Norwegisch - NO",'Basis-Tabelle-Samen'!$AQ53,
IF($A$4="Polnisch - PL",'Basis-Tabelle-Samen'!$AR53,
IF($A$4="Portugiesisch - PT",'Basis-Tabelle-Samen'!$AS53,
IF($A$4="Rumänisch - RO",'Basis-Tabelle-Samen'!$AT53,
IF($A$4="Schwedisch - SE",'Basis-Tabelle-Samen'!$AU53,
IF($A$4="Slowakisch - SK",'Basis-Tabelle-Samen'!$AV53,
IF($A$4="Slowenisch - SI",'Basis-Tabelle-Samen'!$AW53,
IF($A$4="Spanisch - ES",'Basis-Tabelle-Samen'!$AX53,
IF($A$4="Tschechisch - CZ",'Basis-Tabelle-Samen'!$AY53,
IF($A$4="Türkisch - TR",'Basis-Tabelle-Samen'!$AZ53,
IF($A$4="Ungarisch - HU",'Basis-Tabelle-Samen'!$BA53,
" ACHTUNG")))))))))))))))))))))))))))))</f>
        <v>Joshua Tree</v>
      </c>
      <c r="C68" s="175" t="str">
        <f t="shared" si="0"/>
        <v/>
      </c>
      <c r="D68" s="170"/>
      <c r="E68" s="12"/>
      <c r="F68" s="157">
        <f>IF('Basis-Tabelle-Samen'!C53="","",'Basis-Tabelle-Samen'!C53)</f>
        <v>12917</v>
      </c>
      <c r="G68" s="160">
        <f>IF('Basis-Tabelle-Samen'!C53="","",IF($A$4="Deutsch - DE",10,12))</f>
        <v>12</v>
      </c>
      <c r="H68" s="172">
        <f>IF('Basis-Tabelle-Samen'!E53="","",'Basis-Tabelle-Samen'!E53)</f>
        <v>1.85</v>
      </c>
      <c r="I68" s="160" t="str">
        <f>IF('Basis-Tabelle-Samen'!G53="","",'Basis-Tabelle-Samen'!G53)</f>
        <v>01</v>
      </c>
      <c r="J68" s="161" t="str">
        <f>IF('Basis-Tabelle-Samen'!I53="","",'Basis-Tabelle-Samen'!I53)</f>
        <v>Yucca brevifolia</v>
      </c>
      <c r="K68" s="176">
        <f>IF('Basis-Tabelle-Samen'!B53="","",'Basis-Tabelle-Samen'!B53)</f>
        <v>51</v>
      </c>
      <c r="L68" s="177" t="str">
        <f>IF('Basis-Tabelle-Samen'!AB53="","",'Basis-Tabelle-Samen'!AB53)</f>
        <v>Joshua Tree</v>
      </c>
    </row>
    <row r="69" spans="1:12" ht="20.100000000000001" customHeight="1" x14ac:dyDescent="0.2">
      <c r="A69" s="154" t="str">
        <f>IF('Basis-Tabelle-Samen'!A52="","",IF($A$4="Deutsch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69" s="155" t="str">
        <f>IF('Basis-Tabelle-Samen'!$AB52="","",
IF($A$4="Bulgarisch - BG",'Basis-Tabelle-Samen'!$Z52,
IF($A$4="Dänisch - DK",'Basis-Tabelle-Samen'!$AA52,
IF($A$4="Deutsch - DE",'Basis-Tabelle-Samen'!$AB52,
IF($A$4="Englisch - UK",'Basis-Tabelle-Samen'!$AC52,
IF($A$4="Estnisch - EE",'Basis-Tabelle-Samen'!$AD52,
IF($A$4="Finnisch - FI",'Basis-Tabelle-Samen'!$AE52,
IF($A$4="Französisch - FR",'Basis-Tabelle-Samen'!$AF52,
IF($A$4="Griechisch - GR",'Basis-Tabelle-Samen'!$AG52,
IF($A$4="Irisch - IE",'Basis-Tabelle-Samen'!$AH52,
IF($A$4="Isländisch - IS",'Basis-Tabelle-Samen'!$AI52,
IF($A$4="Italienisch - IT",'Basis-Tabelle-Samen'!$AJ52,
IF($A$4="Japanisch - JP",'Basis-Tabelle-Samen'!$AK52,
IF($A$4="Kroatisch - HR",'Basis-Tabelle-Samen'!$AL52,
IF($A$4="Lettisch - LV",'Basis-Tabelle-Samen'!$AM52,
IF($A$4="Litauisch - LT",'Basis-Tabelle-Samen'!$AN52,
IF($A$4="Maltesisch - MT",'Basis-Tabelle-Samen'!$AO52,
IF($A$4="Niederländisch - NL",'Basis-Tabelle-Samen'!$AP52,
IF($A$4="Norwegisch - NO",'Basis-Tabelle-Samen'!$AQ52,
IF($A$4="Polnisch - PL",'Basis-Tabelle-Samen'!$AR52,
IF($A$4="Portugiesisch - PT",'Basis-Tabelle-Samen'!$AS52,
IF($A$4="Rumänisch - RO",'Basis-Tabelle-Samen'!$AT52,
IF($A$4="Schwedisch - SE",'Basis-Tabelle-Samen'!$AU52,
IF($A$4="Slowakisch - SK",'Basis-Tabelle-Samen'!$AV52,
IF($A$4="Slowenisch - SI",'Basis-Tabelle-Samen'!$AW52,
IF($A$4="Spanisch - ES",'Basis-Tabelle-Samen'!$AX52,
IF($A$4="Tschechisch - CZ",'Basis-Tabelle-Samen'!$AY52,
IF($A$4="Türkisch - TR",'Basis-Tabelle-Samen'!$AZ52,
IF($A$4="Ungarisch - HU",'Basis-Tabelle-Samen'!$BA52,
" ACHTUNG")))))))))))))))))))))))))))))</f>
        <v>Katsuratree</v>
      </c>
      <c r="C69" s="175" t="str">
        <f t="shared" si="0"/>
        <v/>
      </c>
      <c r="D69" s="170"/>
      <c r="E69" s="12"/>
      <c r="F69" s="157">
        <f>IF('Basis-Tabelle-Samen'!C52="","",'Basis-Tabelle-Samen'!C52)</f>
        <v>12916</v>
      </c>
      <c r="G69" s="160">
        <f>IF('Basis-Tabelle-Samen'!C52="","",IF($A$4="Deutsch - DE",10,12))</f>
        <v>12</v>
      </c>
      <c r="H69" s="172">
        <f>IF('Basis-Tabelle-Samen'!E52="","",'Basis-Tabelle-Samen'!E52)</f>
        <v>1.85</v>
      </c>
      <c r="I69" s="160" t="str">
        <f>IF('Basis-Tabelle-Samen'!G52="","",'Basis-Tabelle-Samen'!G52)</f>
        <v>01</v>
      </c>
      <c r="J69" s="161" t="str">
        <f>IF('Basis-Tabelle-Samen'!I52="","",'Basis-Tabelle-Samen'!I52)</f>
        <v>Cercidiphyllum japonicum</v>
      </c>
      <c r="K69" s="176">
        <f>IF('Basis-Tabelle-Samen'!B52="","",'Basis-Tabelle-Samen'!B52)</f>
        <v>50</v>
      </c>
      <c r="L69" s="177" t="str">
        <f>IF('Basis-Tabelle-Samen'!AB52="","",'Basis-Tabelle-Samen'!AB52)</f>
        <v>Lebkuchenbaum</v>
      </c>
    </row>
    <row r="70" spans="1:12" ht="20.100000000000001" customHeight="1" x14ac:dyDescent="0.2">
      <c r="A70" s="154" t="str">
        <f>IF('Basis-Tabelle-Samen'!A76="","",IF($A$4="Deutsch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70" s="155" t="str">
        <f>IF('Basis-Tabelle-Samen'!$AB76="","",
IF($A$4="Bulgarisch - BG",'Basis-Tabelle-Samen'!$Z76,
IF($A$4="Dänisch - DK",'Basis-Tabelle-Samen'!$AA76,
IF($A$4="Deutsch - DE",'Basis-Tabelle-Samen'!$AB76,
IF($A$4="Englisch - UK",'Basis-Tabelle-Samen'!$AC76,
IF($A$4="Estnisch - EE",'Basis-Tabelle-Samen'!$AD76,
IF($A$4="Finnisch - FI",'Basis-Tabelle-Samen'!$AE76,
IF($A$4="Französisch - FR",'Basis-Tabelle-Samen'!$AF76,
IF($A$4="Griechisch - GR",'Basis-Tabelle-Samen'!$AG76,
IF($A$4="Irisch - IE",'Basis-Tabelle-Samen'!$AH76,
IF($A$4="Isländisch - IS",'Basis-Tabelle-Samen'!$AI76,
IF($A$4="Italienisch - IT",'Basis-Tabelle-Samen'!$AJ76,
IF($A$4="Japanisch - JP",'Basis-Tabelle-Samen'!$AK76,
IF($A$4="Kroatisch - HR",'Basis-Tabelle-Samen'!$AL76,
IF($A$4="Lettisch - LV",'Basis-Tabelle-Samen'!$AM76,
IF($A$4="Litauisch - LT",'Basis-Tabelle-Samen'!$AN76,
IF($A$4="Maltesisch - MT",'Basis-Tabelle-Samen'!$AO76,
IF($A$4="Niederländisch - NL",'Basis-Tabelle-Samen'!$AP76,
IF($A$4="Norwegisch - NO",'Basis-Tabelle-Samen'!$AQ76,
IF($A$4="Polnisch - PL",'Basis-Tabelle-Samen'!$AR76,
IF($A$4="Portugiesisch - PT",'Basis-Tabelle-Samen'!$AS76,
IF($A$4="Rumänisch - RO",'Basis-Tabelle-Samen'!$AT76,
IF($A$4="Schwedisch - SE",'Basis-Tabelle-Samen'!$AU76,
IF($A$4="Slowakisch - SK",'Basis-Tabelle-Samen'!$AV76,
IF($A$4="Slowenisch - SI",'Basis-Tabelle-Samen'!$AW76,
IF($A$4="Spanisch - ES",'Basis-Tabelle-Samen'!$AX76,
IF($A$4="Tschechisch - CZ",'Basis-Tabelle-Samen'!$AY76,
IF($A$4="Türkisch - TR",'Basis-Tabelle-Samen'!$AZ76,
IF($A$4="Ungarisch - HU",'Basis-Tabelle-Samen'!$BA76,
" ACHTUNG")))))))))))))))))))))))))))))</f>
        <v>Lebanon Cedar</v>
      </c>
      <c r="C70" s="175" t="str">
        <f t="shared" si="0"/>
        <v/>
      </c>
      <c r="D70" s="170"/>
      <c r="E70" s="12"/>
      <c r="F70" s="157">
        <f>IF('Basis-Tabelle-Samen'!C76="","",'Basis-Tabelle-Samen'!C76)</f>
        <v>12986</v>
      </c>
      <c r="G70" s="160">
        <f>IF('Basis-Tabelle-Samen'!C76="","",IF($A$4="Deutsch - DE",10,12))</f>
        <v>12</v>
      </c>
      <c r="H70" s="172">
        <f>IF('Basis-Tabelle-Samen'!E76="","",'Basis-Tabelle-Samen'!E76)</f>
        <v>1.85</v>
      </c>
      <c r="I70" s="160" t="str">
        <f>IF('Basis-Tabelle-Samen'!G76="","",'Basis-Tabelle-Samen'!G76)</f>
        <v>01</v>
      </c>
      <c r="J70" s="161" t="str">
        <f>IF('Basis-Tabelle-Samen'!I76="","",'Basis-Tabelle-Samen'!I76)</f>
        <v>Cedrus libani</v>
      </c>
      <c r="K70" s="176">
        <f>IF('Basis-Tabelle-Samen'!B76="","",'Basis-Tabelle-Samen'!B76)</f>
        <v>74</v>
      </c>
      <c r="L70" s="177" t="str">
        <f>IF('Basis-Tabelle-Samen'!AB76="","",'Basis-Tabelle-Samen'!AB76)</f>
        <v>Libanon - Zeder</v>
      </c>
    </row>
    <row r="71" spans="1:12" ht="20.100000000000001" customHeight="1" x14ac:dyDescent="0.2">
      <c r="A71" s="154" t="str">
        <f>IF('Basis-Tabelle-Samen'!A19="","",IF($A$4="Deutsch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71" s="155" t="str">
        <f>IF('Basis-Tabelle-Samen'!$AB19="","",
IF($A$4="Bulgarisch - BG",'Basis-Tabelle-Samen'!$Z19,
IF($A$4="Dänisch - DK",'Basis-Tabelle-Samen'!$AA19,
IF($A$4="Deutsch - DE",'Basis-Tabelle-Samen'!$AB19,
IF($A$4="Englisch - UK",'Basis-Tabelle-Samen'!$AC19,
IF($A$4="Estnisch - EE",'Basis-Tabelle-Samen'!$AD19,
IF($A$4="Finnisch - FI",'Basis-Tabelle-Samen'!$AE19,
IF($A$4="Französisch - FR",'Basis-Tabelle-Samen'!$AF19,
IF($A$4="Griechisch - GR",'Basis-Tabelle-Samen'!$AG19,
IF($A$4="Irisch - IE",'Basis-Tabelle-Samen'!$AH19,
IF($A$4="Isländisch - IS",'Basis-Tabelle-Samen'!$AI19,
IF($A$4="Italienisch - IT",'Basis-Tabelle-Samen'!$AJ19,
IF($A$4="Japanisch - JP",'Basis-Tabelle-Samen'!$AK19,
IF($A$4="Kroatisch - HR",'Basis-Tabelle-Samen'!$AL19,
IF($A$4="Lettisch - LV",'Basis-Tabelle-Samen'!$AM19,
IF($A$4="Litauisch - LT",'Basis-Tabelle-Samen'!$AN19,
IF($A$4="Maltesisch - MT",'Basis-Tabelle-Samen'!$AO19,
IF($A$4="Niederländisch - NL",'Basis-Tabelle-Samen'!$AP19,
IF($A$4="Norwegisch - NO",'Basis-Tabelle-Samen'!$AQ19,
IF($A$4="Polnisch - PL",'Basis-Tabelle-Samen'!$AR19,
IF($A$4="Portugiesisch - PT",'Basis-Tabelle-Samen'!$AS19,
IF($A$4="Rumänisch - RO",'Basis-Tabelle-Samen'!$AT19,
IF($A$4="Schwedisch - SE",'Basis-Tabelle-Samen'!$AU19,
IF($A$4="Slowakisch - SK",'Basis-Tabelle-Samen'!$AV19,
IF($A$4="Slowenisch - SI",'Basis-Tabelle-Samen'!$AW19,
IF($A$4="Spanisch - ES",'Basis-Tabelle-Samen'!$AX19,
IF($A$4="Tschechisch - CZ",'Basis-Tabelle-Samen'!$AY19,
IF($A$4="Türkisch - TR",'Basis-Tabelle-Samen'!$AZ19,
IF($A$4="Ungarisch - HU",'Basis-Tabelle-Samen'!$BA19,
" ACHTUNG")))))))))))))))))))))))))))))</f>
        <v>Levant Cotton</v>
      </c>
      <c r="C71" s="175" t="str">
        <f t="shared" si="0"/>
        <v/>
      </c>
      <c r="D71" s="170"/>
      <c r="E71" s="12"/>
      <c r="F71" s="157">
        <f>IF('Basis-Tabelle-Samen'!C19="","",'Basis-Tabelle-Samen'!C19)</f>
        <v>12339</v>
      </c>
      <c r="G71" s="160">
        <f>IF('Basis-Tabelle-Samen'!C19="","",IF($A$4="Deutsch - DE",10,12))</f>
        <v>12</v>
      </c>
      <c r="H71" s="172">
        <f>IF('Basis-Tabelle-Samen'!E19="","",'Basis-Tabelle-Samen'!E19)</f>
        <v>1.85</v>
      </c>
      <c r="I71" s="160" t="str">
        <f>IF('Basis-Tabelle-Samen'!G19="","",'Basis-Tabelle-Samen'!G19)</f>
        <v>01</v>
      </c>
      <c r="J71" s="161" t="str">
        <f>IF('Basis-Tabelle-Samen'!I19="","",'Basis-Tabelle-Samen'!I19)</f>
        <v>Gossypium herbaceum</v>
      </c>
      <c r="K71" s="176">
        <f>IF('Basis-Tabelle-Samen'!B19="","",'Basis-Tabelle-Samen'!B19)</f>
        <v>17</v>
      </c>
      <c r="L71" s="177" t="str">
        <f>IF('Basis-Tabelle-Samen'!AB19="","",'Basis-Tabelle-Samen'!AB19)</f>
        <v>Topfbaumwolle</v>
      </c>
    </row>
    <row r="72" spans="1:12" ht="20.100000000000001" customHeight="1" x14ac:dyDescent="0.2">
      <c r="A72" s="154" t="str">
        <f>IF('Basis-Tabelle-Samen'!A71="","",IF($A$4="Deutsch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72" s="155" t="str">
        <f>IF('Basis-Tabelle-Samen'!$AB71="","",
IF($A$4="Bulgarisch - BG",'Basis-Tabelle-Samen'!$Z71,
IF($A$4="Dänisch - DK",'Basis-Tabelle-Samen'!$AA71,
IF($A$4="Deutsch - DE",'Basis-Tabelle-Samen'!$AB71,
IF($A$4="Englisch - UK",'Basis-Tabelle-Samen'!$AC71,
IF($A$4="Estnisch - EE",'Basis-Tabelle-Samen'!$AD71,
IF($A$4="Finnisch - FI",'Basis-Tabelle-Samen'!$AE71,
IF($A$4="Französisch - FR",'Basis-Tabelle-Samen'!$AF71,
IF($A$4="Griechisch - GR",'Basis-Tabelle-Samen'!$AG71,
IF($A$4="Irisch - IE",'Basis-Tabelle-Samen'!$AH71,
IF($A$4="Isländisch - IS",'Basis-Tabelle-Samen'!$AI71,
IF($A$4="Italienisch - IT",'Basis-Tabelle-Samen'!$AJ71,
IF($A$4="Japanisch - JP",'Basis-Tabelle-Samen'!$AK71,
IF($A$4="Kroatisch - HR",'Basis-Tabelle-Samen'!$AL71,
IF($A$4="Lettisch - LV",'Basis-Tabelle-Samen'!$AM71,
IF($A$4="Litauisch - LT",'Basis-Tabelle-Samen'!$AN71,
IF($A$4="Maltesisch - MT",'Basis-Tabelle-Samen'!$AO71,
IF($A$4="Niederländisch - NL",'Basis-Tabelle-Samen'!$AP71,
IF($A$4="Norwegisch - NO",'Basis-Tabelle-Samen'!$AQ71,
IF($A$4="Polnisch - PL",'Basis-Tabelle-Samen'!$AR71,
IF($A$4="Portugiesisch - PT",'Basis-Tabelle-Samen'!$AS71,
IF($A$4="Rumänisch - RO",'Basis-Tabelle-Samen'!$AT71,
IF($A$4="Schwedisch - SE",'Basis-Tabelle-Samen'!$AU71,
IF($A$4="Slowakisch - SK",'Basis-Tabelle-Samen'!$AV71,
IF($A$4="Slowenisch - SI",'Basis-Tabelle-Samen'!$AW71,
IF($A$4="Spanisch - ES",'Basis-Tabelle-Samen'!$AX71,
IF($A$4="Tschechisch - CZ",'Basis-Tabelle-Samen'!$AY71,
IF($A$4="Türkisch - TR",'Basis-Tabelle-Samen'!$AZ71,
IF($A$4="Ungarisch - HU",'Basis-Tabelle-Samen'!$BA71,
" ACHTUNG")))))))))))))))))))))))))))))</f>
        <v>Lipstick Tree</v>
      </c>
      <c r="C72" s="175" t="str">
        <f t="shared" si="0"/>
        <v/>
      </c>
      <c r="D72" s="170"/>
      <c r="E72" s="12"/>
      <c r="F72" s="157">
        <f>IF('Basis-Tabelle-Samen'!C71="","",'Basis-Tabelle-Samen'!C71)</f>
        <v>12976</v>
      </c>
      <c r="G72" s="160">
        <f>IF('Basis-Tabelle-Samen'!C71="","",IF($A$4="Deutsch - DE",10,12))</f>
        <v>12</v>
      </c>
      <c r="H72" s="172">
        <f>IF('Basis-Tabelle-Samen'!E71="","",'Basis-Tabelle-Samen'!E71)</f>
        <v>1.85</v>
      </c>
      <c r="I72" s="160" t="str">
        <f>IF('Basis-Tabelle-Samen'!G71="","",'Basis-Tabelle-Samen'!G71)</f>
        <v>01</v>
      </c>
      <c r="J72" s="161" t="str">
        <f>IF('Basis-Tabelle-Samen'!I71="","",'Basis-Tabelle-Samen'!I71)</f>
        <v>Bixa orellena</v>
      </c>
      <c r="K72" s="176">
        <f>IF('Basis-Tabelle-Samen'!B71="","",'Basis-Tabelle-Samen'!B71)</f>
        <v>69</v>
      </c>
      <c r="L72" s="177" t="str">
        <f>IF('Basis-Tabelle-Samen'!AB71="","",'Basis-Tabelle-Samen'!AB71)</f>
        <v>Lippenstift - Strauch</v>
      </c>
    </row>
    <row r="73" spans="1:12" ht="20.100000000000001" customHeight="1" x14ac:dyDescent="0.2">
      <c r="A73" s="154" t="str">
        <f>IF('Basis-Tabelle-Samen'!A104="","",IF($A$4="Deutsch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73" s="155" t="str">
        <f>IF('Basis-Tabelle-Samen'!$AB104="","",
IF($A$4="Bulgarisch - BG",'Basis-Tabelle-Samen'!$Z104,
IF($A$4="Dänisch - DK",'Basis-Tabelle-Samen'!$AA104,
IF($A$4="Deutsch - DE",'Basis-Tabelle-Samen'!$AB104,
IF($A$4="Englisch - UK",'Basis-Tabelle-Samen'!$AC104,
IF($A$4="Estnisch - EE",'Basis-Tabelle-Samen'!$AD104,
IF($A$4="Finnisch - FI",'Basis-Tabelle-Samen'!$AE104,
IF($A$4="Französisch - FR",'Basis-Tabelle-Samen'!$AF104,
IF($A$4="Griechisch - GR",'Basis-Tabelle-Samen'!$AG104,
IF($A$4="Irisch - IE",'Basis-Tabelle-Samen'!$AH104,
IF($A$4="Isländisch - IS",'Basis-Tabelle-Samen'!$AI104,
IF($A$4="Italienisch - IT",'Basis-Tabelle-Samen'!$AJ104,
IF($A$4="Japanisch - JP",'Basis-Tabelle-Samen'!$AK104,
IF($A$4="Kroatisch - HR",'Basis-Tabelle-Samen'!$AL104,
IF($A$4="Lettisch - LV",'Basis-Tabelle-Samen'!$AM104,
IF($A$4="Litauisch - LT",'Basis-Tabelle-Samen'!$AN104,
IF($A$4="Maltesisch - MT",'Basis-Tabelle-Samen'!$AO104,
IF($A$4="Niederländisch - NL",'Basis-Tabelle-Samen'!$AP104,
IF($A$4="Norwegisch - NO",'Basis-Tabelle-Samen'!$AQ104,
IF($A$4="Polnisch - PL",'Basis-Tabelle-Samen'!$AR104,
IF($A$4="Portugiesisch - PT",'Basis-Tabelle-Samen'!$AS104,
IF($A$4="Rumänisch - RO",'Basis-Tabelle-Samen'!$AT104,
IF($A$4="Schwedisch - SE",'Basis-Tabelle-Samen'!$AU104,
IF($A$4="Slowakisch - SK",'Basis-Tabelle-Samen'!$AV104,
IF($A$4="Slowenisch - SI",'Basis-Tabelle-Samen'!$AW104,
IF($A$4="Spanisch - ES",'Basis-Tabelle-Samen'!$AX104,
IF($A$4="Tschechisch - CZ",'Basis-Tabelle-Samen'!$AY104,
IF($A$4="Türkisch - TR",'Basis-Tabelle-Samen'!$AZ104,
IF($A$4="Ungarisch - HU",'Basis-Tabelle-Samen'!$BA104,
" ACHTUNG")))))))))))))))))))))))))))))</f>
        <v>Love Apple / Nipplefruit</v>
      </c>
      <c r="C73" s="175" t="str">
        <f t="shared" si="0"/>
        <v/>
      </c>
      <c r="D73" s="170"/>
      <c r="E73" s="12"/>
      <c r="F73" s="157">
        <f>IF('Basis-Tabelle-Samen'!C104="","",'Basis-Tabelle-Samen'!C104)</f>
        <v>13166</v>
      </c>
      <c r="G73" s="160">
        <f>IF('Basis-Tabelle-Samen'!C104="","",IF($A$4="Deutsch - DE",10,12))</f>
        <v>12</v>
      </c>
      <c r="H73" s="172">
        <f>IF('Basis-Tabelle-Samen'!E104="","",'Basis-Tabelle-Samen'!E104)</f>
        <v>1.85</v>
      </c>
      <c r="I73" s="160" t="str">
        <f>IF('Basis-Tabelle-Samen'!G104="","",'Basis-Tabelle-Samen'!G104)</f>
        <v>01</v>
      </c>
      <c r="J73" s="161" t="str">
        <f>IF('Basis-Tabelle-Samen'!I104="","",'Basis-Tabelle-Samen'!I104)</f>
        <v>Solanum mammosum</v>
      </c>
      <c r="K73" s="176">
        <f>IF('Basis-Tabelle-Samen'!B104="","",'Basis-Tabelle-Samen'!B104)</f>
        <v>102</v>
      </c>
      <c r="L73" s="177" t="str">
        <f>IF('Basis-Tabelle-Samen'!AB104="","",'Basis-Tabelle-Samen'!AB104)</f>
        <v>Kuheuterpflanze</v>
      </c>
    </row>
    <row r="74" spans="1:12" ht="20.100000000000001" customHeight="1" x14ac:dyDescent="0.2">
      <c r="A74" s="154" t="str">
        <f>IF('Basis-Tabelle-Samen'!A5="","",IF($A$4="Deutsch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74" s="155" t="str">
        <f>IF('Basis-Tabelle-Samen'!$AB5="","",
IF($A$4="Bulgarisch - BG",'Basis-Tabelle-Samen'!$Z5,
IF($A$4="Dänisch - DK",'Basis-Tabelle-Samen'!$AA5,
IF($A$4="Deutsch - DE",'Basis-Tabelle-Samen'!$AB5,
IF($A$4="Englisch - UK",'Basis-Tabelle-Samen'!$AC5,
IF($A$4="Estnisch - EE",'Basis-Tabelle-Samen'!$AD5,
IF($A$4="Finnisch - FI",'Basis-Tabelle-Samen'!$AE5,
IF($A$4="Französisch - FR",'Basis-Tabelle-Samen'!$AF5,
IF($A$4="Griechisch - GR",'Basis-Tabelle-Samen'!$AG5,
IF($A$4="Irisch - IE",'Basis-Tabelle-Samen'!$AH5,
IF($A$4="Isländisch - IS",'Basis-Tabelle-Samen'!$AI5,
IF($A$4="Italienisch - IT",'Basis-Tabelle-Samen'!$AJ5,
IF($A$4="Japanisch - JP",'Basis-Tabelle-Samen'!$AK5,
IF($A$4="Kroatisch - HR",'Basis-Tabelle-Samen'!$AL5,
IF($A$4="Lettisch - LV",'Basis-Tabelle-Samen'!$AM5,
IF($A$4="Litauisch - LT",'Basis-Tabelle-Samen'!$AN5,
IF($A$4="Maltesisch - MT",'Basis-Tabelle-Samen'!$AO5,
IF($A$4="Niederländisch - NL",'Basis-Tabelle-Samen'!$AP5,
IF($A$4="Norwegisch - NO",'Basis-Tabelle-Samen'!$AQ5,
IF($A$4="Polnisch - PL",'Basis-Tabelle-Samen'!$AR5,
IF($A$4="Portugiesisch - PT",'Basis-Tabelle-Samen'!$AS5,
IF($A$4="Rumänisch - RO",'Basis-Tabelle-Samen'!$AT5,
IF($A$4="Schwedisch - SE",'Basis-Tabelle-Samen'!$AU5,
IF($A$4="Slowakisch - SK",'Basis-Tabelle-Samen'!$AV5,
IF($A$4="Slowenisch - SI",'Basis-Tabelle-Samen'!$AW5,
IF($A$4="Spanisch - ES",'Basis-Tabelle-Samen'!$AX5,
IF($A$4="Tschechisch - CZ",'Basis-Tabelle-Samen'!$AY5,
IF($A$4="Türkisch - TR",'Basis-Tabelle-Samen'!$AZ5,
IF($A$4="Ungarisch - HU",'Basis-Tabelle-Samen'!$BA5,
" ACHTUNG")))))))))))))))))))))))))))))</f>
        <v>Lover's Tree</v>
      </c>
      <c r="C74" s="175" t="str">
        <f t="shared" si="0"/>
        <v/>
      </c>
      <c r="D74" s="170"/>
      <c r="E74" s="12"/>
      <c r="F74" s="157">
        <f>IF('Basis-Tabelle-Samen'!C5="","",'Basis-Tabelle-Samen'!C5)</f>
        <v>12308</v>
      </c>
      <c r="G74" s="160">
        <f>IF('Basis-Tabelle-Samen'!C5="","",IF($A$4="Deutsch - DE",10,12))</f>
        <v>12</v>
      </c>
      <c r="H74" s="172">
        <f>IF('Basis-Tabelle-Samen'!E5="","",'Basis-Tabelle-Samen'!E5)</f>
        <v>1.85</v>
      </c>
      <c r="I74" s="160" t="str">
        <f>IF('Basis-Tabelle-Samen'!G5="","",'Basis-Tabelle-Samen'!G5)</f>
        <v>01</v>
      </c>
      <c r="J74" s="161" t="str">
        <f>IF('Basis-Tabelle-Samen'!I5="","",'Basis-Tabelle-Samen'!I5)</f>
        <v>Cercis siliquastrum</v>
      </c>
      <c r="K74" s="176">
        <f>IF('Basis-Tabelle-Samen'!B5="","",'Basis-Tabelle-Samen'!B5)</f>
        <v>3</v>
      </c>
      <c r="L74" s="177" t="str">
        <f>IF('Basis-Tabelle-Samen'!AB5="","",'Basis-Tabelle-Samen'!AB5)</f>
        <v>Liebesbaum / Herzbaum</v>
      </c>
    </row>
    <row r="75" spans="1:12" ht="20.100000000000001" customHeight="1" x14ac:dyDescent="0.2">
      <c r="A75" s="154" t="str">
        <f>IF('Basis-Tabelle-Samen'!A99="","",IF($A$4="Deutsch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75" s="155" t="str">
        <f>IF('Basis-Tabelle-Samen'!$AB99="","",
IF($A$4="Bulgarisch - BG",'Basis-Tabelle-Samen'!$Z99,
IF($A$4="Dänisch - DK",'Basis-Tabelle-Samen'!$AA99,
IF($A$4="Deutsch - DE",'Basis-Tabelle-Samen'!$AB99,
IF($A$4="Englisch - UK",'Basis-Tabelle-Samen'!$AC99,
IF($A$4="Estnisch - EE",'Basis-Tabelle-Samen'!$AD99,
IF($A$4="Finnisch - FI",'Basis-Tabelle-Samen'!$AE99,
IF($A$4="Französisch - FR",'Basis-Tabelle-Samen'!$AF99,
IF($A$4="Griechisch - GR",'Basis-Tabelle-Samen'!$AG99,
IF($A$4="Irisch - IE",'Basis-Tabelle-Samen'!$AH99,
IF($A$4="Isländisch - IS",'Basis-Tabelle-Samen'!$AI99,
IF($A$4="Italienisch - IT",'Basis-Tabelle-Samen'!$AJ99,
IF($A$4="Japanisch - JP",'Basis-Tabelle-Samen'!$AK99,
IF($A$4="Kroatisch - HR",'Basis-Tabelle-Samen'!$AL99,
IF($A$4="Lettisch - LV",'Basis-Tabelle-Samen'!$AM99,
IF($A$4="Litauisch - LT",'Basis-Tabelle-Samen'!$AN99,
IF($A$4="Maltesisch - MT",'Basis-Tabelle-Samen'!$AO99,
IF($A$4="Niederländisch - NL",'Basis-Tabelle-Samen'!$AP99,
IF($A$4="Norwegisch - NO",'Basis-Tabelle-Samen'!$AQ99,
IF($A$4="Polnisch - PL",'Basis-Tabelle-Samen'!$AR99,
IF($A$4="Portugiesisch - PT",'Basis-Tabelle-Samen'!$AS99,
IF($A$4="Rumänisch - RO",'Basis-Tabelle-Samen'!$AT99,
IF($A$4="Schwedisch - SE",'Basis-Tabelle-Samen'!$AU99,
IF($A$4="Slowakisch - SK",'Basis-Tabelle-Samen'!$AV99,
IF($A$4="Slowenisch - SI",'Basis-Tabelle-Samen'!$AW99,
IF($A$4="Spanisch - ES",'Basis-Tabelle-Samen'!$AX99,
IF($A$4="Tschechisch - CZ",'Basis-Tabelle-Samen'!$AY99,
IF($A$4="Türkisch - TR",'Basis-Tabelle-Samen'!$AZ99,
IF($A$4="Ungarisch - HU",'Basis-Tabelle-Samen'!$BA99,
" ACHTUNG")))))))))))))))))))))))))))))</f>
        <v>Mahaleb Cherry</v>
      </c>
      <c r="C75" s="175" t="str">
        <f t="shared" si="0"/>
        <v/>
      </c>
      <c r="D75" s="170"/>
      <c r="E75" s="12"/>
      <c r="F75" s="157">
        <f>IF('Basis-Tabelle-Samen'!C99="","",'Basis-Tabelle-Samen'!C99)</f>
        <v>13134</v>
      </c>
      <c r="G75" s="160">
        <f>IF('Basis-Tabelle-Samen'!C99="","",IF($A$4="Deutsch - DE",10,12))</f>
        <v>12</v>
      </c>
      <c r="H75" s="172">
        <f>IF('Basis-Tabelle-Samen'!E99="","",'Basis-Tabelle-Samen'!E99)</f>
        <v>1.85</v>
      </c>
      <c r="I75" s="160" t="str">
        <f>IF('Basis-Tabelle-Samen'!G99="","",'Basis-Tabelle-Samen'!G99)</f>
        <v>01</v>
      </c>
      <c r="J75" s="161" t="str">
        <f>IF('Basis-Tabelle-Samen'!I99="","",'Basis-Tabelle-Samen'!I99)</f>
        <v>Prunus mahaleb</v>
      </c>
      <c r="K75" s="176">
        <f>IF('Basis-Tabelle-Samen'!B99="","",'Basis-Tabelle-Samen'!B99)</f>
        <v>97</v>
      </c>
      <c r="L75" s="177" t="str">
        <f>IF('Basis-Tabelle-Samen'!AB99="","",'Basis-Tabelle-Samen'!AB99)</f>
        <v>Felsenkirsche</v>
      </c>
    </row>
    <row r="76" spans="1:12" ht="20.100000000000001" customHeight="1" x14ac:dyDescent="0.2">
      <c r="A76" s="154" t="str">
        <f>IF('Basis-Tabelle-Samen'!A18="","",IF($A$4="Deutsch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76" s="155" t="str">
        <f>IF('Basis-Tabelle-Samen'!$AB18="","",
IF($A$4="Bulgarisch - BG",'Basis-Tabelle-Samen'!$Z18,
IF($A$4="Dänisch - DK",'Basis-Tabelle-Samen'!$AA18,
IF($A$4="Deutsch - DE",'Basis-Tabelle-Samen'!$AB18,
IF($A$4="Englisch - UK",'Basis-Tabelle-Samen'!$AC18,
IF($A$4="Estnisch - EE",'Basis-Tabelle-Samen'!$AD18,
IF($A$4="Finnisch - FI",'Basis-Tabelle-Samen'!$AE18,
IF($A$4="Französisch - FR",'Basis-Tabelle-Samen'!$AF18,
IF($A$4="Griechisch - GR",'Basis-Tabelle-Samen'!$AG18,
IF($A$4="Irisch - IE",'Basis-Tabelle-Samen'!$AH18,
IF($A$4="Isländisch - IS",'Basis-Tabelle-Samen'!$AI18,
IF($A$4="Italienisch - IT",'Basis-Tabelle-Samen'!$AJ18,
IF($A$4="Japanisch - JP",'Basis-Tabelle-Samen'!$AK18,
IF($A$4="Kroatisch - HR",'Basis-Tabelle-Samen'!$AL18,
IF($A$4="Lettisch - LV",'Basis-Tabelle-Samen'!$AM18,
IF($A$4="Litauisch - LT",'Basis-Tabelle-Samen'!$AN18,
IF($A$4="Maltesisch - MT",'Basis-Tabelle-Samen'!$AO18,
IF($A$4="Niederländisch - NL",'Basis-Tabelle-Samen'!$AP18,
IF($A$4="Norwegisch - NO",'Basis-Tabelle-Samen'!$AQ18,
IF($A$4="Polnisch - PL",'Basis-Tabelle-Samen'!$AR18,
IF($A$4="Portugiesisch - PT",'Basis-Tabelle-Samen'!$AS18,
IF($A$4="Rumänisch - RO",'Basis-Tabelle-Samen'!$AT18,
IF($A$4="Schwedisch - SE",'Basis-Tabelle-Samen'!$AU18,
IF($A$4="Slowakisch - SK",'Basis-Tabelle-Samen'!$AV18,
IF($A$4="Slowenisch - SI",'Basis-Tabelle-Samen'!$AW18,
IF($A$4="Spanisch - ES",'Basis-Tabelle-Samen'!$AX18,
IF($A$4="Tschechisch - CZ",'Basis-Tabelle-Samen'!$AY18,
IF($A$4="Türkisch - TR",'Basis-Tabelle-Samen'!$AZ18,
IF($A$4="Ungarisch - HU",'Basis-Tabelle-Samen'!$BA18,
" ACHTUNG")))))))))))))))))))))))))))))</f>
        <v>Maidenhair Tree</v>
      </c>
      <c r="C76" s="175" t="str">
        <f t="shared" si="0"/>
        <v/>
      </c>
      <c r="D76" s="170"/>
      <c r="E76" s="12"/>
      <c r="F76" s="157">
        <f>IF('Basis-Tabelle-Samen'!C18="","",'Basis-Tabelle-Samen'!C18)</f>
        <v>12338</v>
      </c>
      <c r="G76" s="160">
        <f>IF('Basis-Tabelle-Samen'!C18="","",IF($A$4="Deutsch - DE",10,12))</f>
        <v>12</v>
      </c>
      <c r="H76" s="172">
        <f>IF('Basis-Tabelle-Samen'!E18="","",'Basis-Tabelle-Samen'!E18)</f>
        <v>1.85</v>
      </c>
      <c r="I76" s="160" t="str">
        <f>IF('Basis-Tabelle-Samen'!G18="","",'Basis-Tabelle-Samen'!G18)</f>
        <v>01</v>
      </c>
      <c r="J76" s="161" t="str">
        <f>IF('Basis-Tabelle-Samen'!I18="","",'Basis-Tabelle-Samen'!I18)</f>
        <v>Ginkgo biloba</v>
      </c>
      <c r="K76" s="176">
        <f>IF('Basis-Tabelle-Samen'!B18="","",'Basis-Tabelle-Samen'!B18)</f>
        <v>16</v>
      </c>
      <c r="L76" s="177" t="str">
        <f>IF('Basis-Tabelle-Samen'!AB18="","",'Basis-Tabelle-Samen'!AB18)</f>
        <v>Ginkgo</v>
      </c>
    </row>
    <row r="77" spans="1:12" ht="20.100000000000001" customHeight="1" x14ac:dyDescent="0.2">
      <c r="A77" s="154" t="str">
        <f>IF('Basis-Tabelle-Samen'!A12="","",IF($A$4="Deutsch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77" s="155" t="str">
        <f>IF('Basis-Tabelle-Samen'!$AB12="","",
IF($A$4="Bulgarisch - BG",'Basis-Tabelle-Samen'!$Z12,
IF($A$4="Dänisch - DK",'Basis-Tabelle-Samen'!$AA12,
IF($A$4="Deutsch - DE",'Basis-Tabelle-Samen'!$AB12,
IF($A$4="Englisch - UK",'Basis-Tabelle-Samen'!$AC12,
IF($A$4="Estnisch - EE",'Basis-Tabelle-Samen'!$AD12,
IF($A$4="Finnisch - FI",'Basis-Tabelle-Samen'!$AE12,
IF($A$4="Französisch - FR",'Basis-Tabelle-Samen'!$AF12,
IF($A$4="Griechisch - GR",'Basis-Tabelle-Samen'!$AG12,
IF($A$4="Irisch - IE",'Basis-Tabelle-Samen'!$AH12,
IF($A$4="Isländisch - IS",'Basis-Tabelle-Samen'!$AI12,
IF($A$4="Italienisch - IT",'Basis-Tabelle-Samen'!$AJ12,
IF($A$4="Japanisch - JP",'Basis-Tabelle-Samen'!$AK12,
IF($A$4="Kroatisch - HR",'Basis-Tabelle-Samen'!$AL12,
IF($A$4="Lettisch - LV",'Basis-Tabelle-Samen'!$AM12,
IF($A$4="Litauisch - LT",'Basis-Tabelle-Samen'!$AN12,
IF($A$4="Maltesisch - MT",'Basis-Tabelle-Samen'!$AO12,
IF($A$4="Niederländisch - NL",'Basis-Tabelle-Samen'!$AP12,
IF($A$4="Norwegisch - NO",'Basis-Tabelle-Samen'!$AQ12,
IF($A$4="Polnisch - PL",'Basis-Tabelle-Samen'!$AR12,
IF($A$4="Portugiesisch - PT",'Basis-Tabelle-Samen'!$AS12,
IF($A$4="Rumänisch - RO",'Basis-Tabelle-Samen'!$AT12,
IF($A$4="Schwedisch - SE",'Basis-Tabelle-Samen'!$AU12,
IF($A$4="Slowakisch - SK",'Basis-Tabelle-Samen'!$AV12,
IF($A$4="Slowenisch - SI",'Basis-Tabelle-Samen'!$AW12,
IF($A$4="Spanisch - ES",'Basis-Tabelle-Samen'!$AX12,
IF($A$4="Tschechisch - CZ",'Basis-Tabelle-Samen'!$AY12,
IF($A$4="Türkisch - TR",'Basis-Tabelle-Samen'!$AZ12,
IF($A$4="Ungarisch - HU",'Basis-Tabelle-Samen'!$BA12,
" ACHTUNG")))))))))))))))))))))))))))))</f>
        <v>Melon Tree</v>
      </c>
      <c r="C77" s="175" t="str">
        <f t="shared" si="0"/>
        <v/>
      </c>
      <c r="D77" s="170"/>
      <c r="E77" s="12"/>
      <c r="F77" s="157">
        <f>IF('Basis-Tabelle-Samen'!C12="","",'Basis-Tabelle-Samen'!C12)</f>
        <v>12327</v>
      </c>
      <c r="G77" s="160">
        <f>IF('Basis-Tabelle-Samen'!C12="","",IF($A$4="Deutsch - DE",10,12))</f>
        <v>12</v>
      </c>
      <c r="H77" s="172">
        <f>IF('Basis-Tabelle-Samen'!E12="","",'Basis-Tabelle-Samen'!E12)</f>
        <v>1.85</v>
      </c>
      <c r="I77" s="160" t="str">
        <f>IF('Basis-Tabelle-Samen'!G12="","",'Basis-Tabelle-Samen'!G12)</f>
        <v>01</v>
      </c>
      <c r="J77" s="161" t="str">
        <f>IF('Basis-Tabelle-Samen'!I12="","",'Basis-Tabelle-Samen'!I12)</f>
        <v>Carica papaya</v>
      </c>
      <c r="K77" s="176">
        <f>IF('Basis-Tabelle-Samen'!B12="","",'Basis-Tabelle-Samen'!B12)</f>
        <v>10</v>
      </c>
      <c r="L77" s="177" t="str">
        <f>IF('Basis-Tabelle-Samen'!AB12="","",'Basis-Tabelle-Samen'!AB12)</f>
        <v>Tropischer Melonenbaum / Papaya</v>
      </c>
    </row>
    <row r="78" spans="1:12" ht="20.100000000000001" customHeight="1" x14ac:dyDescent="0.2">
      <c r="A78" s="154" t="str">
        <f>IF('Basis-Tabelle-Samen'!A4="","",IF($A$4="Deutsch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78" s="155" t="str">
        <f>IF('Basis-Tabelle-Samen'!$AB4="","",
IF($A$4="Bulgarisch - BG",'Basis-Tabelle-Samen'!$Z4,
IF($A$4="Dänisch - DK",'Basis-Tabelle-Samen'!$AA4,
IF($A$4="Deutsch - DE",'Basis-Tabelle-Samen'!$AB4,
IF($A$4="Englisch - UK",'Basis-Tabelle-Samen'!$AC4,
IF($A$4="Estnisch - EE",'Basis-Tabelle-Samen'!$AD4,
IF($A$4="Finnisch - FI",'Basis-Tabelle-Samen'!$AE4,
IF($A$4="Französisch - FR",'Basis-Tabelle-Samen'!$AF4,
IF($A$4="Griechisch - GR",'Basis-Tabelle-Samen'!$AG4,
IF($A$4="Irisch - IE",'Basis-Tabelle-Samen'!$AH4,
IF($A$4="Isländisch - IS",'Basis-Tabelle-Samen'!$AI4,
IF($A$4="Italienisch - IT",'Basis-Tabelle-Samen'!$AJ4,
IF($A$4="Japanisch - JP",'Basis-Tabelle-Samen'!$AK4,
IF($A$4="Kroatisch - HR",'Basis-Tabelle-Samen'!$AL4,
IF($A$4="Lettisch - LV",'Basis-Tabelle-Samen'!$AM4,
IF($A$4="Litauisch - LT",'Basis-Tabelle-Samen'!$AN4,
IF($A$4="Maltesisch - MT",'Basis-Tabelle-Samen'!$AO4,
IF($A$4="Niederländisch - NL",'Basis-Tabelle-Samen'!$AP4,
IF($A$4="Norwegisch - NO",'Basis-Tabelle-Samen'!$AQ4,
IF($A$4="Polnisch - PL",'Basis-Tabelle-Samen'!$AR4,
IF($A$4="Portugiesisch - PT",'Basis-Tabelle-Samen'!$AS4,
IF($A$4="Rumänisch - RO",'Basis-Tabelle-Samen'!$AT4,
IF($A$4="Schwedisch - SE",'Basis-Tabelle-Samen'!$AU4,
IF($A$4="Slowakisch - SK",'Basis-Tabelle-Samen'!$AV4,
IF($A$4="Slowenisch - SI",'Basis-Tabelle-Samen'!$AW4,
IF($A$4="Spanisch - ES",'Basis-Tabelle-Samen'!$AX4,
IF($A$4="Tschechisch - CZ",'Basis-Tabelle-Samen'!$AY4,
IF($A$4="Türkisch - TR",'Basis-Tabelle-Samen'!$AZ4,
IF($A$4="Ungarisch - HU",'Basis-Tabelle-Samen'!$BA4,
" ACHTUNG")))))))))))))))))))))))))))))</f>
        <v>Mexican Bird Of Paradise</v>
      </c>
      <c r="C78" s="175" t="str">
        <f t="shared" si="0"/>
        <v/>
      </c>
      <c r="D78" s="170"/>
      <c r="E78" s="12"/>
      <c r="F78" s="157">
        <f>IF('Basis-Tabelle-Samen'!C4="","",'Basis-Tabelle-Samen'!C4)</f>
        <v>12304</v>
      </c>
      <c r="G78" s="160">
        <f>IF('Basis-Tabelle-Samen'!C4="","",IF($A$4="Deutsch - DE",10,12))</f>
        <v>12</v>
      </c>
      <c r="H78" s="172">
        <f>IF('Basis-Tabelle-Samen'!E4="","",'Basis-Tabelle-Samen'!E4)</f>
        <v>1.85</v>
      </c>
      <c r="I78" s="160" t="str">
        <f>IF('Basis-Tabelle-Samen'!G4="","",'Basis-Tabelle-Samen'!G4)</f>
        <v>01</v>
      </c>
      <c r="J78" s="161" t="str">
        <f>IF('Basis-Tabelle-Samen'!I4="","",'Basis-Tabelle-Samen'!I4)</f>
        <v>Caesalpinia pulcherrima</v>
      </c>
      <c r="K78" s="176">
        <f>IF('Basis-Tabelle-Samen'!B4="","",'Basis-Tabelle-Samen'!B4)</f>
        <v>2</v>
      </c>
      <c r="L78" s="177" t="str">
        <f>IF('Basis-Tabelle-Samen'!AB4="","",'Basis-Tabelle-Samen'!AB4)</f>
        <v>Pfauenstrauch / Stolz von Barbados</v>
      </c>
    </row>
    <row r="79" spans="1:12" ht="20.100000000000001" customHeight="1" x14ac:dyDescent="0.2">
      <c r="A79" s="154" t="str">
        <f>IF('Basis-Tabelle-Samen'!A41="","",IF($A$4="Deutsch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79" s="155" t="str">
        <f>IF('Basis-Tabelle-Samen'!$AB41="","",
IF($A$4="Bulgarisch - BG",'Basis-Tabelle-Samen'!$Z41,
IF($A$4="Dänisch - DK",'Basis-Tabelle-Samen'!$AA41,
IF($A$4="Deutsch - DE",'Basis-Tabelle-Samen'!$AB41,
IF($A$4="Englisch - UK",'Basis-Tabelle-Samen'!$AC41,
IF($A$4="Estnisch - EE",'Basis-Tabelle-Samen'!$AD41,
IF($A$4="Finnisch - FI",'Basis-Tabelle-Samen'!$AE41,
IF($A$4="Französisch - FR",'Basis-Tabelle-Samen'!$AF41,
IF($A$4="Griechisch - GR",'Basis-Tabelle-Samen'!$AG41,
IF($A$4="Irisch - IE",'Basis-Tabelle-Samen'!$AH41,
IF($A$4="Isländisch - IS",'Basis-Tabelle-Samen'!$AI41,
IF($A$4="Italienisch - IT",'Basis-Tabelle-Samen'!$AJ41,
IF($A$4="Japanisch - JP",'Basis-Tabelle-Samen'!$AK41,
IF($A$4="Kroatisch - HR",'Basis-Tabelle-Samen'!$AL41,
IF($A$4="Lettisch - LV",'Basis-Tabelle-Samen'!$AM41,
IF($A$4="Litauisch - LT",'Basis-Tabelle-Samen'!$AN41,
IF($A$4="Maltesisch - MT",'Basis-Tabelle-Samen'!$AO41,
IF($A$4="Niederländisch - NL",'Basis-Tabelle-Samen'!$AP41,
IF($A$4="Norwegisch - NO",'Basis-Tabelle-Samen'!$AQ41,
IF($A$4="Polnisch - PL",'Basis-Tabelle-Samen'!$AR41,
IF($A$4="Portugiesisch - PT",'Basis-Tabelle-Samen'!$AS41,
IF($A$4="Rumänisch - RO",'Basis-Tabelle-Samen'!$AT41,
IF($A$4="Schwedisch - SE",'Basis-Tabelle-Samen'!$AU41,
IF($A$4="Slowakisch - SK",'Basis-Tabelle-Samen'!$AV41,
IF($A$4="Slowenisch - SI",'Basis-Tabelle-Samen'!$AW41,
IF($A$4="Spanisch - ES",'Basis-Tabelle-Samen'!$AX41,
IF($A$4="Tschechisch - CZ",'Basis-Tabelle-Samen'!$AY41,
IF($A$4="Türkisch - TR",'Basis-Tabelle-Samen'!$AZ41,
IF($A$4="Ungarisch - HU",'Basis-Tabelle-Samen'!$BA41,
" ACHTUNG")))))))))))))))))))))))))))))</f>
        <v>Mexican Cotton Palm</v>
      </c>
      <c r="C79" s="175" t="str">
        <f t="shared" ref="C79:C142" si="1">IF((E79*G79*H79)&lt;1,"",E79*G79*H79)</f>
        <v/>
      </c>
      <c r="D79" s="170"/>
      <c r="E79" s="12"/>
      <c r="F79" s="157">
        <f>IF('Basis-Tabelle-Samen'!C41="","",'Basis-Tabelle-Samen'!C41)</f>
        <v>12394</v>
      </c>
      <c r="G79" s="160">
        <f>IF('Basis-Tabelle-Samen'!C41="","",IF($A$4="Deutsch - DE",10,12))</f>
        <v>12</v>
      </c>
      <c r="H79" s="172">
        <f>IF('Basis-Tabelle-Samen'!E41="","",'Basis-Tabelle-Samen'!E41)</f>
        <v>1.85</v>
      </c>
      <c r="I79" s="160" t="str">
        <f>IF('Basis-Tabelle-Samen'!G41="","",'Basis-Tabelle-Samen'!G41)</f>
        <v>01</v>
      </c>
      <c r="J79" s="161" t="str">
        <f>IF('Basis-Tabelle-Samen'!I41="","",'Basis-Tabelle-Samen'!I41)</f>
        <v>Washingtonia robusta</v>
      </c>
      <c r="K79" s="176">
        <f>IF('Basis-Tabelle-Samen'!B41="","",'Basis-Tabelle-Samen'!B41)</f>
        <v>39</v>
      </c>
      <c r="L79" s="177" t="str">
        <f>IF('Basis-Tabelle-Samen'!AB41="","",'Basis-Tabelle-Samen'!AB41)</f>
        <v>Washingtonia Fächerpalme</v>
      </c>
    </row>
    <row r="80" spans="1:12" ht="20.100000000000001" customHeight="1" x14ac:dyDescent="0.2">
      <c r="A80" s="154" t="str">
        <f>IF('Basis-Tabelle-Samen'!A36="","",IF($A$4="Deutsch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80" s="155" t="str">
        <f>IF('Basis-Tabelle-Samen'!$AB36="","",
IF($A$4="Bulgarisch - BG",'Basis-Tabelle-Samen'!$Z36,
IF($A$4="Dänisch - DK",'Basis-Tabelle-Samen'!$AA36,
IF($A$4="Deutsch - DE",'Basis-Tabelle-Samen'!$AB36,
IF($A$4="Englisch - UK",'Basis-Tabelle-Samen'!$AC36,
IF($A$4="Estnisch - EE",'Basis-Tabelle-Samen'!$AD36,
IF($A$4="Finnisch - FI",'Basis-Tabelle-Samen'!$AE36,
IF($A$4="Französisch - FR",'Basis-Tabelle-Samen'!$AF36,
IF($A$4="Griechisch - GR",'Basis-Tabelle-Samen'!$AG36,
IF($A$4="Irisch - IE",'Basis-Tabelle-Samen'!$AH36,
IF($A$4="Isländisch - IS",'Basis-Tabelle-Samen'!$AI36,
IF($A$4="Italienisch - IT",'Basis-Tabelle-Samen'!$AJ36,
IF($A$4="Japanisch - JP",'Basis-Tabelle-Samen'!$AK36,
IF($A$4="Kroatisch - HR",'Basis-Tabelle-Samen'!$AL36,
IF($A$4="Lettisch - LV",'Basis-Tabelle-Samen'!$AM36,
IF($A$4="Litauisch - LT",'Basis-Tabelle-Samen'!$AN36,
IF($A$4="Maltesisch - MT",'Basis-Tabelle-Samen'!$AO36,
IF($A$4="Niederländisch - NL",'Basis-Tabelle-Samen'!$AP36,
IF($A$4="Norwegisch - NO",'Basis-Tabelle-Samen'!$AQ36,
IF($A$4="Polnisch - PL",'Basis-Tabelle-Samen'!$AR36,
IF($A$4="Portugiesisch - PT",'Basis-Tabelle-Samen'!$AS36,
IF($A$4="Rumänisch - RO",'Basis-Tabelle-Samen'!$AT36,
IF($A$4="Schwedisch - SE",'Basis-Tabelle-Samen'!$AU36,
IF($A$4="Slowakisch - SK",'Basis-Tabelle-Samen'!$AV36,
IF($A$4="Slowenisch - SI",'Basis-Tabelle-Samen'!$AW36,
IF($A$4="Spanisch - ES",'Basis-Tabelle-Samen'!$AX36,
IF($A$4="Tschechisch - CZ",'Basis-Tabelle-Samen'!$AY36,
IF($A$4="Türkisch - TR",'Basis-Tabelle-Samen'!$AZ36,
IF($A$4="Ungarisch - HU",'Basis-Tabelle-Samen'!$BA36,
" ACHTUNG")))))))))))))))))))))))))))))</f>
        <v>New Zeeland Christmas Tree</v>
      </c>
      <c r="C80" s="175" t="str">
        <f t="shared" si="1"/>
        <v/>
      </c>
      <c r="D80" s="170"/>
      <c r="E80" s="12"/>
      <c r="F80" s="157">
        <f>IF('Basis-Tabelle-Samen'!C36="","",'Basis-Tabelle-Samen'!C36)</f>
        <v>12375</v>
      </c>
      <c r="G80" s="160">
        <f>IF('Basis-Tabelle-Samen'!C36="","",IF($A$4="Deutsch - DE",10,12))</f>
        <v>12</v>
      </c>
      <c r="H80" s="172">
        <f>IF('Basis-Tabelle-Samen'!E36="","",'Basis-Tabelle-Samen'!E36)</f>
        <v>1.85</v>
      </c>
      <c r="I80" s="160" t="str">
        <f>IF('Basis-Tabelle-Samen'!G36="","",'Basis-Tabelle-Samen'!G36)</f>
        <v>01</v>
      </c>
      <c r="J80" s="161" t="str">
        <f>IF('Basis-Tabelle-Samen'!I36="","",'Basis-Tabelle-Samen'!I36)</f>
        <v>Metrosideros excelsa</v>
      </c>
      <c r="K80" s="176">
        <f>IF('Basis-Tabelle-Samen'!B36="","",'Basis-Tabelle-Samen'!B36)</f>
        <v>34</v>
      </c>
      <c r="L80" s="177" t="str">
        <f>IF('Basis-Tabelle-Samen'!AB36="","",'Basis-Tabelle-Samen'!AB36)</f>
        <v>Neuseeländischer Weihnachtsbaum</v>
      </c>
    </row>
    <row r="81" spans="1:12" ht="20.100000000000001" customHeight="1" x14ac:dyDescent="0.2">
      <c r="A81" s="154" t="str">
        <f>IF('Basis-Tabelle-Samen'!A110="","",IF($A$4="Deutsch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81" s="155" t="str">
        <f>IF('Basis-Tabelle-Samen'!$AB110="","",
IF($A$4="Bulgarisch - BG",'Basis-Tabelle-Samen'!$Z110,
IF($A$4="Dänisch - DK",'Basis-Tabelle-Samen'!$AA110,
IF($A$4="Deutsch - DE",'Basis-Tabelle-Samen'!$AB110,
IF($A$4="Englisch - UK",'Basis-Tabelle-Samen'!$AC110,
IF($A$4="Estnisch - EE",'Basis-Tabelle-Samen'!$AD110,
IF($A$4="Finnisch - FI",'Basis-Tabelle-Samen'!$AE110,
IF($A$4="Französisch - FR",'Basis-Tabelle-Samen'!$AF110,
IF($A$4="Griechisch - GR",'Basis-Tabelle-Samen'!$AG110,
IF($A$4="Irisch - IE",'Basis-Tabelle-Samen'!$AH110,
IF($A$4="Isländisch - IS",'Basis-Tabelle-Samen'!$AI110,
IF($A$4="Italienisch - IT",'Basis-Tabelle-Samen'!$AJ110,
IF($A$4="Japanisch - JP",'Basis-Tabelle-Samen'!$AK110,
IF($A$4="Kroatisch - HR",'Basis-Tabelle-Samen'!$AL110,
IF($A$4="Lettisch - LV",'Basis-Tabelle-Samen'!$AM110,
IF($A$4="Litauisch - LT",'Basis-Tabelle-Samen'!$AN110,
IF($A$4="Maltesisch - MT",'Basis-Tabelle-Samen'!$AO110,
IF($A$4="Niederländisch - NL",'Basis-Tabelle-Samen'!$AP110,
IF($A$4="Norwegisch - NO",'Basis-Tabelle-Samen'!$AQ110,
IF($A$4="Polnisch - PL",'Basis-Tabelle-Samen'!$AR110,
IF($A$4="Portugiesisch - PT",'Basis-Tabelle-Samen'!$AS110,
IF($A$4="Rumänisch - RO",'Basis-Tabelle-Samen'!$AT110,
IF($A$4="Schwedisch - SE",'Basis-Tabelle-Samen'!$AU110,
IF($A$4="Slowakisch - SK",'Basis-Tabelle-Samen'!$AV110,
IF($A$4="Slowenisch - SI",'Basis-Tabelle-Samen'!$AW110,
IF($A$4="Spanisch - ES",'Basis-Tabelle-Samen'!$AX110,
IF($A$4="Tschechisch - CZ",'Basis-Tabelle-Samen'!$AY110,
IF($A$4="Türkisch - TR",'Basis-Tabelle-Samen'!$AZ110,
IF($A$4="Ungarisch - HU",'Basis-Tabelle-Samen'!$BA110,
" ACHTUNG")))))))))))))))))))))))))))))</f>
        <v>Nordmann fir</v>
      </c>
      <c r="C81" s="175" t="str">
        <f t="shared" si="1"/>
        <v/>
      </c>
      <c r="D81" s="170"/>
      <c r="E81" s="12"/>
      <c r="F81" s="157">
        <f>IF('Basis-Tabelle-Samen'!C110="","",'Basis-Tabelle-Samen'!C110)</f>
        <v>13250</v>
      </c>
      <c r="G81" s="160">
        <f>IF('Basis-Tabelle-Samen'!C110="","",IF($A$4="Deutsch - DE",10,12))</f>
        <v>12</v>
      </c>
      <c r="H81" s="172">
        <f>IF('Basis-Tabelle-Samen'!E110="","",'Basis-Tabelle-Samen'!E110)</f>
        <v>1.85</v>
      </c>
      <c r="I81" s="160" t="str">
        <f>IF('Basis-Tabelle-Samen'!G110="","",'Basis-Tabelle-Samen'!G110)</f>
        <v>01</v>
      </c>
      <c r="J81" s="161" t="str">
        <f>IF('Basis-Tabelle-Samen'!I110="","",'Basis-Tabelle-Samen'!I110)</f>
        <v>Abies nordmanniana</v>
      </c>
      <c r="K81" s="176">
        <f>IF('Basis-Tabelle-Samen'!B110="","",'Basis-Tabelle-Samen'!B110)</f>
        <v>108</v>
      </c>
      <c r="L81" s="177" t="str">
        <f>IF('Basis-Tabelle-Samen'!AB110="","",'Basis-Tabelle-Samen'!AB110)</f>
        <v>Nordmanntanne</v>
      </c>
    </row>
    <row r="82" spans="1:12" ht="20.100000000000001" customHeight="1" x14ac:dyDescent="0.2">
      <c r="A82" s="154" t="str">
        <f>IF('Basis-Tabelle-Samen'!A96="","",IF($A$4="Deutsch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82" s="155" t="str">
        <f>IF('Basis-Tabelle-Samen'!$AB96="","",
IF($A$4="Bulgarisch - BG",'Basis-Tabelle-Samen'!$Z96,
IF($A$4="Dänisch - DK",'Basis-Tabelle-Samen'!$AA96,
IF($A$4="Deutsch - DE",'Basis-Tabelle-Samen'!$AB96,
IF($A$4="Englisch - UK",'Basis-Tabelle-Samen'!$AC96,
IF($A$4="Estnisch - EE",'Basis-Tabelle-Samen'!$AD96,
IF($A$4="Finnisch - FI",'Basis-Tabelle-Samen'!$AE96,
IF($A$4="Französisch - FR",'Basis-Tabelle-Samen'!$AF96,
IF($A$4="Griechisch - GR",'Basis-Tabelle-Samen'!$AG96,
IF($A$4="Irisch - IE",'Basis-Tabelle-Samen'!$AH96,
IF($A$4="Isländisch - IS",'Basis-Tabelle-Samen'!$AI96,
IF($A$4="Italienisch - IT",'Basis-Tabelle-Samen'!$AJ96,
IF($A$4="Japanisch - JP",'Basis-Tabelle-Samen'!$AK96,
IF($A$4="Kroatisch - HR",'Basis-Tabelle-Samen'!$AL96,
IF($A$4="Lettisch - LV",'Basis-Tabelle-Samen'!$AM96,
IF($A$4="Litauisch - LT",'Basis-Tabelle-Samen'!$AN96,
IF($A$4="Maltesisch - MT",'Basis-Tabelle-Samen'!$AO96,
IF($A$4="Niederländisch - NL",'Basis-Tabelle-Samen'!$AP96,
IF($A$4="Norwegisch - NO",'Basis-Tabelle-Samen'!$AQ96,
IF($A$4="Polnisch - PL",'Basis-Tabelle-Samen'!$AR96,
IF($A$4="Portugiesisch - PT",'Basis-Tabelle-Samen'!$AS96,
IF($A$4="Rumänisch - RO",'Basis-Tabelle-Samen'!$AT96,
IF($A$4="Schwedisch - SE",'Basis-Tabelle-Samen'!$AU96,
IF($A$4="Slowakisch - SK",'Basis-Tabelle-Samen'!$AV96,
IF($A$4="Slowenisch - SI",'Basis-Tabelle-Samen'!$AW96,
IF($A$4="Spanisch - ES",'Basis-Tabelle-Samen'!$AX96,
IF($A$4="Tschechisch - CZ",'Basis-Tabelle-Samen'!$AY96,
IF($A$4="Türkisch - TR",'Basis-Tabelle-Samen'!$AZ96,
IF($A$4="Ungarisch - HU",'Basis-Tabelle-Samen'!$BA96,
" ACHTUNG")))))))))))))))))))))))))))))</f>
        <v>North African Atlas Cedar</v>
      </c>
      <c r="C82" s="175" t="str">
        <f t="shared" si="1"/>
        <v/>
      </c>
      <c r="D82" s="170"/>
      <c r="E82" s="12"/>
      <c r="F82" s="157">
        <f>IF('Basis-Tabelle-Samen'!C96="","",'Basis-Tabelle-Samen'!C96)</f>
        <v>13108</v>
      </c>
      <c r="G82" s="160">
        <f>IF('Basis-Tabelle-Samen'!C96="","",IF($A$4="Deutsch - DE",10,12))</f>
        <v>12</v>
      </c>
      <c r="H82" s="172">
        <f>IF('Basis-Tabelle-Samen'!E96="","",'Basis-Tabelle-Samen'!E96)</f>
        <v>1.85</v>
      </c>
      <c r="I82" s="160" t="str">
        <f>IF('Basis-Tabelle-Samen'!G96="","",'Basis-Tabelle-Samen'!G96)</f>
        <v>01</v>
      </c>
      <c r="J82" s="161" t="str">
        <f>IF('Basis-Tabelle-Samen'!I96="","",'Basis-Tabelle-Samen'!I96)</f>
        <v>Cedrus atlantica</v>
      </c>
      <c r="K82" s="176">
        <f>IF('Basis-Tabelle-Samen'!B96="","",'Basis-Tabelle-Samen'!B96)</f>
        <v>94</v>
      </c>
      <c r="L82" s="177" t="str">
        <f>IF('Basis-Tabelle-Samen'!AB96="","",'Basis-Tabelle-Samen'!AB96)</f>
        <v>Nordafrikanische Atlas Zeder</v>
      </c>
    </row>
    <row r="83" spans="1:12" ht="20.100000000000001" customHeight="1" x14ac:dyDescent="0.2">
      <c r="A83" s="154" t="str">
        <f>IF('Basis-Tabelle-Samen'!A97="","",IF($A$4="Deutsch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83" s="155" t="str">
        <f>IF('Basis-Tabelle-Samen'!$AB97="","",
IF($A$4="Bulgarisch - BG",'Basis-Tabelle-Samen'!$Z97,
IF($A$4="Dänisch - DK",'Basis-Tabelle-Samen'!$AA97,
IF($A$4="Deutsch - DE",'Basis-Tabelle-Samen'!$AB97,
IF($A$4="Englisch - UK",'Basis-Tabelle-Samen'!$AC97,
IF($A$4="Estnisch - EE",'Basis-Tabelle-Samen'!$AD97,
IF($A$4="Finnisch - FI",'Basis-Tabelle-Samen'!$AE97,
IF($A$4="Französisch - FR",'Basis-Tabelle-Samen'!$AF97,
IF($A$4="Griechisch - GR",'Basis-Tabelle-Samen'!$AG97,
IF($A$4="Irisch - IE",'Basis-Tabelle-Samen'!$AH97,
IF($A$4="Isländisch - IS",'Basis-Tabelle-Samen'!$AI97,
IF($A$4="Italienisch - IT",'Basis-Tabelle-Samen'!$AJ97,
IF($A$4="Japanisch - JP",'Basis-Tabelle-Samen'!$AK97,
IF($A$4="Kroatisch - HR",'Basis-Tabelle-Samen'!$AL97,
IF($A$4="Lettisch - LV",'Basis-Tabelle-Samen'!$AM97,
IF($A$4="Litauisch - LT",'Basis-Tabelle-Samen'!$AN97,
IF($A$4="Maltesisch - MT",'Basis-Tabelle-Samen'!$AO97,
IF($A$4="Niederländisch - NL",'Basis-Tabelle-Samen'!$AP97,
IF($A$4="Norwegisch - NO",'Basis-Tabelle-Samen'!$AQ97,
IF($A$4="Polnisch - PL",'Basis-Tabelle-Samen'!$AR97,
IF($A$4="Portugiesisch - PT",'Basis-Tabelle-Samen'!$AS97,
IF($A$4="Rumänisch - RO",'Basis-Tabelle-Samen'!$AT97,
IF($A$4="Schwedisch - SE",'Basis-Tabelle-Samen'!$AU97,
IF($A$4="Slowakisch - SK",'Basis-Tabelle-Samen'!$AV97,
IF($A$4="Slowenisch - SI",'Basis-Tabelle-Samen'!$AW97,
IF($A$4="Spanisch - ES",'Basis-Tabelle-Samen'!$AX97,
IF($A$4="Tschechisch - CZ",'Basis-Tabelle-Samen'!$AY97,
IF($A$4="Türkisch - TR",'Basis-Tabelle-Samen'!$AZ97,
IF($A$4="Ungarisch - HU",'Basis-Tabelle-Samen'!$BA97,
" ACHTUNG")))))))))))))))))))))))))))))</f>
        <v>Oleander</v>
      </c>
      <c r="C83" s="175" t="str">
        <f t="shared" si="1"/>
        <v/>
      </c>
      <c r="D83" s="170"/>
      <c r="E83" s="12"/>
      <c r="F83" s="157">
        <f>IF('Basis-Tabelle-Samen'!C97="","",'Basis-Tabelle-Samen'!C97)</f>
        <v>13119</v>
      </c>
      <c r="G83" s="160">
        <f>IF('Basis-Tabelle-Samen'!C97="","",IF($A$4="Deutsch - DE",10,12))</f>
        <v>12</v>
      </c>
      <c r="H83" s="172">
        <f>IF('Basis-Tabelle-Samen'!E97="","",'Basis-Tabelle-Samen'!E97)</f>
        <v>1.85</v>
      </c>
      <c r="I83" s="160" t="str">
        <f>IF('Basis-Tabelle-Samen'!G97="","",'Basis-Tabelle-Samen'!G97)</f>
        <v>01</v>
      </c>
      <c r="J83" s="161" t="str">
        <f>IF('Basis-Tabelle-Samen'!I97="","",'Basis-Tabelle-Samen'!I97)</f>
        <v>Nerium oleander</v>
      </c>
      <c r="K83" s="176">
        <f>IF('Basis-Tabelle-Samen'!B97="","",'Basis-Tabelle-Samen'!B97)</f>
        <v>95</v>
      </c>
      <c r="L83" s="177" t="str">
        <f>IF('Basis-Tabelle-Samen'!AB97="","",'Basis-Tabelle-Samen'!AB97)</f>
        <v>Oleander</v>
      </c>
    </row>
    <row r="84" spans="1:12" ht="20.100000000000001" customHeight="1" x14ac:dyDescent="0.2">
      <c r="A84" s="154" t="str">
        <f>IF('Basis-Tabelle-Samen'!A42="","",IF($A$4="Deutsch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84" s="155" t="str">
        <f>IF('Basis-Tabelle-Samen'!$AB42="","",
IF($A$4="Bulgarisch - BG",'Basis-Tabelle-Samen'!$Z42,
IF($A$4="Dänisch - DK",'Basis-Tabelle-Samen'!$AA42,
IF($A$4="Deutsch - DE",'Basis-Tabelle-Samen'!$AB42,
IF($A$4="Englisch - UK",'Basis-Tabelle-Samen'!$AC42,
IF($A$4="Estnisch - EE",'Basis-Tabelle-Samen'!$AD42,
IF($A$4="Finnisch - FI",'Basis-Tabelle-Samen'!$AE42,
IF($A$4="Französisch - FR",'Basis-Tabelle-Samen'!$AF42,
IF($A$4="Griechisch - GR",'Basis-Tabelle-Samen'!$AG42,
IF($A$4="Irisch - IE",'Basis-Tabelle-Samen'!$AH42,
IF($A$4="Isländisch - IS",'Basis-Tabelle-Samen'!$AI42,
IF($A$4="Italienisch - IT",'Basis-Tabelle-Samen'!$AJ42,
IF($A$4="Japanisch - JP",'Basis-Tabelle-Samen'!$AK42,
IF($A$4="Kroatisch - HR",'Basis-Tabelle-Samen'!$AL42,
IF($A$4="Lettisch - LV",'Basis-Tabelle-Samen'!$AM42,
IF($A$4="Litauisch - LT",'Basis-Tabelle-Samen'!$AN42,
IF($A$4="Maltesisch - MT",'Basis-Tabelle-Samen'!$AO42,
IF($A$4="Niederländisch - NL",'Basis-Tabelle-Samen'!$AP42,
IF($A$4="Norwegisch - NO",'Basis-Tabelle-Samen'!$AQ42,
IF($A$4="Polnisch - PL",'Basis-Tabelle-Samen'!$AR42,
IF($A$4="Portugiesisch - PT",'Basis-Tabelle-Samen'!$AS42,
IF($A$4="Rumänisch - RO",'Basis-Tabelle-Samen'!$AT42,
IF($A$4="Schwedisch - SE",'Basis-Tabelle-Samen'!$AU42,
IF($A$4="Slowakisch - SK",'Basis-Tabelle-Samen'!$AV42,
IF($A$4="Slowenisch - SI",'Basis-Tabelle-Samen'!$AW42,
IF($A$4="Spanisch - ES",'Basis-Tabelle-Samen'!$AX42,
IF($A$4="Tschechisch - CZ",'Basis-Tabelle-Samen'!$AY42,
IF($A$4="Türkisch - TR",'Basis-Tabelle-Samen'!$AZ42,
IF($A$4="Ungarisch - HU",'Basis-Tabelle-Samen'!$BA42,
" ACHTUNG")))))))))))))))))))))))))))))</f>
        <v>Palmetto Palm</v>
      </c>
      <c r="C84" s="175" t="str">
        <f t="shared" si="1"/>
        <v/>
      </c>
      <c r="D84" s="170"/>
      <c r="E84" s="12"/>
      <c r="F84" s="157">
        <f>IF('Basis-Tabelle-Samen'!C42="","",'Basis-Tabelle-Samen'!C42)</f>
        <v>12502</v>
      </c>
      <c r="G84" s="160">
        <f>IF('Basis-Tabelle-Samen'!C42="","",IF($A$4="Deutsch - DE",10,12))</f>
        <v>12</v>
      </c>
      <c r="H84" s="172">
        <f>IF('Basis-Tabelle-Samen'!E42="","",'Basis-Tabelle-Samen'!E42)</f>
        <v>1.85</v>
      </c>
      <c r="I84" s="160" t="str">
        <f>IF('Basis-Tabelle-Samen'!G42="","",'Basis-Tabelle-Samen'!G42)</f>
        <v>01</v>
      </c>
      <c r="J84" s="161" t="str">
        <f>IF('Basis-Tabelle-Samen'!I42="","",'Basis-Tabelle-Samen'!I42)</f>
        <v>Sabal palmetto</v>
      </c>
      <c r="K84" s="176">
        <f>IF('Basis-Tabelle-Samen'!B42="","",'Basis-Tabelle-Samen'!B42)</f>
        <v>40</v>
      </c>
      <c r="L84" s="177" t="str">
        <f>IF('Basis-Tabelle-Samen'!AB42="","",'Basis-Tabelle-Samen'!AB42)</f>
        <v>Palmettopalme</v>
      </c>
    </row>
    <row r="85" spans="1:12" ht="20.100000000000001" customHeight="1" x14ac:dyDescent="0.2">
      <c r="A85" s="154" t="str">
        <f>IF('Basis-Tabelle-Samen'!A24="","",IF($A$4="Deutsch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85" s="155" t="str">
        <f>IF('Basis-Tabelle-Samen'!$AB24="","",
IF($A$4="Bulgarisch - BG",'Basis-Tabelle-Samen'!$Z24,
IF($A$4="Dänisch - DK",'Basis-Tabelle-Samen'!$AA24,
IF($A$4="Deutsch - DE",'Basis-Tabelle-Samen'!$AB24,
IF($A$4="Englisch - UK",'Basis-Tabelle-Samen'!$AC24,
IF($A$4="Estnisch - EE",'Basis-Tabelle-Samen'!$AD24,
IF($A$4="Finnisch - FI",'Basis-Tabelle-Samen'!$AE24,
IF($A$4="Französisch - FR",'Basis-Tabelle-Samen'!$AF24,
IF($A$4="Griechisch - GR",'Basis-Tabelle-Samen'!$AG24,
IF($A$4="Irisch - IE",'Basis-Tabelle-Samen'!$AH24,
IF($A$4="Isländisch - IS",'Basis-Tabelle-Samen'!$AI24,
IF($A$4="Italienisch - IT",'Basis-Tabelle-Samen'!$AJ24,
IF($A$4="Japanisch - JP",'Basis-Tabelle-Samen'!$AK24,
IF($A$4="Kroatisch - HR",'Basis-Tabelle-Samen'!$AL24,
IF($A$4="Lettisch - LV",'Basis-Tabelle-Samen'!$AM24,
IF($A$4="Litauisch - LT",'Basis-Tabelle-Samen'!$AN24,
IF($A$4="Maltesisch - MT",'Basis-Tabelle-Samen'!$AO24,
IF($A$4="Niederländisch - NL",'Basis-Tabelle-Samen'!$AP24,
IF($A$4="Norwegisch - NO",'Basis-Tabelle-Samen'!$AQ24,
IF($A$4="Polnisch - PL",'Basis-Tabelle-Samen'!$AR24,
IF($A$4="Portugiesisch - PT",'Basis-Tabelle-Samen'!$AS24,
IF($A$4="Rumänisch - RO",'Basis-Tabelle-Samen'!$AT24,
IF($A$4="Schwedisch - SE",'Basis-Tabelle-Samen'!$AU24,
IF($A$4="Slowakisch - SK",'Basis-Tabelle-Samen'!$AV24,
IF($A$4="Slowenisch - SI",'Basis-Tabelle-Samen'!$AW24,
IF($A$4="Spanisch - ES",'Basis-Tabelle-Samen'!$AX24,
IF($A$4="Tschechisch - CZ",'Basis-Tabelle-Samen'!$AY24,
IF($A$4="Türkisch - TR",'Basis-Tabelle-Samen'!$AZ24,
IF($A$4="Ungarisch - HU",'Basis-Tabelle-Samen'!$BA24,
" ACHTUNG")))))))))))))))))))))))))))))</f>
        <v>Passion Flower</v>
      </c>
      <c r="C85" s="175" t="str">
        <f t="shared" si="1"/>
        <v/>
      </c>
      <c r="D85" s="170"/>
      <c r="E85" s="12"/>
      <c r="F85" s="157">
        <f>IF('Basis-Tabelle-Samen'!C24="","",'Basis-Tabelle-Samen'!C24)</f>
        <v>12347</v>
      </c>
      <c r="G85" s="160">
        <f>IF('Basis-Tabelle-Samen'!C24="","",IF($A$4="Deutsch - DE",10,12))</f>
        <v>12</v>
      </c>
      <c r="H85" s="172">
        <f>IF('Basis-Tabelle-Samen'!E24="","",'Basis-Tabelle-Samen'!E24)</f>
        <v>1.85</v>
      </c>
      <c r="I85" s="160" t="str">
        <f>IF('Basis-Tabelle-Samen'!G24="","",'Basis-Tabelle-Samen'!G24)</f>
        <v>01</v>
      </c>
      <c r="J85" s="161" t="str">
        <f>IF('Basis-Tabelle-Samen'!I24="","",'Basis-Tabelle-Samen'!I24)</f>
        <v>Passiflora caerulea</v>
      </c>
      <c r="K85" s="176">
        <f>IF('Basis-Tabelle-Samen'!B24="","",'Basis-Tabelle-Samen'!B24)</f>
        <v>22</v>
      </c>
      <c r="L85" s="177" t="str">
        <f>IF('Basis-Tabelle-Samen'!AB24="","",'Basis-Tabelle-Samen'!AB24)</f>
        <v>Blaue Passionsblume</v>
      </c>
    </row>
    <row r="86" spans="1:12" ht="20.100000000000001" customHeight="1" x14ac:dyDescent="0.2">
      <c r="A86" s="154" t="str">
        <f>IF('Basis-Tabelle-Samen'!A50="","",IF($A$4="Deutsch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86" s="155" t="str">
        <f>IF('Basis-Tabelle-Samen'!$AB50="","",
IF($A$4="Bulgarisch - BG",'Basis-Tabelle-Samen'!$Z50,
IF($A$4="Dänisch - DK",'Basis-Tabelle-Samen'!$AA50,
IF($A$4="Deutsch - DE",'Basis-Tabelle-Samen'!$AB50,
IF($A$4="Englisch - UK",'Basis-Tabelle-Samen'!$AC50,
IF($A$4="Estnisch - EE",'Basis-Tabelle-Samen'!$AD50,
IF($A$4="Finnisch - FI",'Basis-Tabelle-Samen'!$AE50,
IF($A$4="Französisch - FR",'Basis-Tabelle-Samen'!$AF50,
IF($A$4="Griechisch - GR",'Basis-Tabelle-Samen'!$AG50,
IF($A$4="Irisch - IE",'Basis-Tabelle-Samen'!$AH50,
IF($A$4="Isländisch - IS",'Basis-Tabelle-Samen'!$AI50,
IF($A$4="Italienisch - IT",'Basis-Tabelle-Samen'!$AJ50,
IF($A$4="Japanisch - JP",'Basis-Tabelle-Samen'!$AK50,
IF($A$4="Kroatisch - HR",'Basis-Tabelle-Samen'!$AL50,
IF($A$4="Lettisch - LV",'Basis-Tabelle-Samen'!$AM50,
IF($A$4="Litauisch - LT",'Basis-Tabelle-Samen'!$AN50,
IF($A$4="Maltesisch - MT",'Basis-Tabelle-Samen'!$AO50,
IF($A$4="Niederländisch - NL",'Basis-Tabelle-Samen'!$AP50,
IF($A$4="Norwegisch - NO",'Basis-Tabelle-Samen'!$AQ50,
IF($A$4="Polnisch - PL",'Basis-Tabelle-Samen'!$AR50,
IF($A$4="Portugiesisch - PT",'Basis-Tabelle-Samen'!$AS50,
IF($A$4="Rumänisch - RO",'Basis-Tabelle-Samen'!$AT50,
IF($A$4="Schwedisch - SE",'Basis-Tabelle-Samen'!$AU50,
IF($A$4="Slowakisch - SK",'Basis-Tabelle-Samen'!$AV50,
IF($A$4="Slowenisch - SI",'Basis-Tabelle-Samen'!$AW50,
IF($A$4="Spanisch - ES",'Basis-Tabelle-Samen'!$AX50,
IF($A$4="Tschechisch - CZ",'Basis-Tabelle-Samen'!$AY50,
IF($A$4="Türkisch - TR",'Basis-Tabelle-Samen'!$AZ50,
IF($A$4="Ungarisch - HU",'Basis-Tabelle-Samen'!$BA50,
" ACHTUNG")))))))))))))))))))))))))))))</f>
        <v>Passion Fruit</v>
      </c>
      <c r="C86" s="175" t="str">
        <f t="shared" si="1"/>
        <v/>
      </c>
      <c r="D86" s="170"/>
      <c r="E86" s="12"/>
      <c r="F86" s="157">
        <f>IF('Basis-Tabelle-Samen'!C50="","",'Basis-Tabelle-Samen'!C50)</f>
        <v>12909</v>
      </c>
      <c r="G86" s="160">
        <f>IF('Basis-Tabelle-Samen'!C50="","",IF($A$4="Deutsch - DE",10,12))</f>
        <v>12</v>
      </c>
      <c r="H86" s="172">
        <f>IF('Basis-Tabelle-Samen'!E50="","",'Basis-Tabelle-Samen'!E50)</f>
        <v>1.85</v>
      </c>
      <c r="I86" s="160" t="str">
        <f>IF('Basis-Tabelle-Samen'!G50="","",'Basis-Tabelle-Samen'!G50)</f>
        <v>01</v>
      </c>
      <c r="J86" s="161" t="str">
        <f>IF('Basis-Tabelle-Samen'!I50="","",'Basis-Tabelle-Samen'!I50)</f>
        <v>Passiflora edulis</v>
      </c>
      <c r="K86" s="176">
        <f>IF('Basis-Tabelle-Samen'!B50="","",'Basis-Tabelle-Samen'!B50)</f>
        <v>48</v>
      </c>
      <c r="L86" s="177" t="str">
        <f>IF('Basis-Tabelle-Samen'!AB50="","",'Basis-Tabelle-Samen'!AB50)</f>
        <v>Passionsfrucht</v>
      </c>
    </row>
    <row r="87" spans="1:12" ht="20.100000000000001" customHeight="1" x14ac:dyDescent="0.2">
      <c r="A87" s="154" t="str">
        <f>IF('Basis-Tabelle-Samen'!A78="","",IF($A$4="Deutsch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87" s="155" t="str">
        <f>IF('Basis-Tabelle-Samen'!$AB78="","",
IF($A$4="Bulgarisch - BG",'Basis-Tabelle-Samen'!$Z78,
IF($A$4="Dänisch - DK",'Basis-Tabelle-Samen'!$AA78,
IF($A$4="Deutsch - DE",'Basis-Tabelle-Samen'!$AB78,
IF($A$4="Englisch - UK",'Basis-Tabelle-Samen'!$AC78,
IF($A$4="Estnisch - EE",'Basis-Tabelle-Samen'!$AD78,
IF($A$4="Finnisch - FI",'Basis-Tabelle-Samen'!$AE78,
IF($A$4="Französisch - FR",'Basis-Tabelle-Samen'!$AF78,
IF($A$4="Griechisch - GR",'Basis-Tabelle-Samen'!$AG78,
IF($A$4="Irisch - IE",'Basis-Tabelle-Samen'!$AH78,
IF($A$4="Isländisch - IS",'Basis-Tabelle-Samen'!$AI78,
IF($A$4="Italienisch - IT",'Basis-Tabelle-Samen'!$AJ78,
IF($A$4="Japanisch - JP",'Basis-Tabelle-Samen'!$AK78,
IF($A$4="Kroatisch - HR",'Basis-Tabelle-Samen'!$AL78,
IF($A$4="Lettisch - LV",'Basis-Tabelle-Samen'!$AM78,
IF($A$4="Litauisch - LT",'Basis-Tabelle-Samen'!$AN78,
IF($A$4="Maltesisch - MT",'Basis-Tabelle-Samen'!$AO78,
IF($A$4="Niederländisch - NL",'Basis-Tabelle-Samen'!$AP78,
IF($A$4="Norwegisch - NO",'Basis-Tabelle-Samen'!$AQ78,
IF($A$4="Polnisch - PL",'Basis-Tabelle-Samen'!$AR78,
IF($A$4="Portugiesisch - PT",'Basis-Tabelle-Samen'!$AS78,
IF($A$4="Rumänisch - RO",'Basis-Tabelle-Samen'!$AT78,
IF($A$4="Schwedisch - SE",'Basis-Tabelle-Samen'!$AU78,
IF($A$4="Slowakisch - SK",'Basis-Tabelle-Samen'!$AV78,
IF($A$4="Slowenisch - SI",'Basis-Tabelle-Samen'!$AW78,
IF($A$4="Spanisch - ES",'Basis-Tabelle-Samen'!$AX78,
IF($A$4="Tschechisch - CZ",'Basis-Tabelle-Samen'!$AY78,
IF($A$4="Türkisch - TR",'Basis-Tabelle-Samen'!$AZ78,
IF($A$4="Ungarisch - HU",'Basis-Tabelle-Samen'!$BA78,
" ACHTUNG")))))))))))))))))))))))))))))</f>
        <v>Peacock Shrub</v>
      </c>
      <c r="C87" s="175" t="str">
        <f t="shared" si="1"/>
        <v/>
      </c>
      <c r="D87" s="170"/>
      <c r="E87" s="12"/>
      <c r="F87" s="157">
        <f>IF('Basis-Tabelle-Samen'!C78="","",'Basis-Tabelle-Samen'!C78)</f>
        <v>12994</v>
      </c>
      <c r="G87" s="160">
        <f>IF('Basis-Tabelle-Samen'!C78="","",IF($A$4="Deutsch - DE",10,12))</f>
        <v>12</v>
      </c>
      <c r="H87" s="172">
        <f>IF('Basis-Tabelle-Samen'!E78="","",'Basis-Tabelle-Samen'!E78)</f>
        <v>1.85</v>
      </c>
      <c r="I87" s="160" t="str">
        <f>IF('Basis-Tabelle-Samen'!G78="","",'Basis-Tabelle-Samen'!G78)</f>
        <v>01</v>
      </c>
      <c r="J87" s="161" t="str">
        <f>IF('Basis-Tabelle-Samen'!I78="","",'Basis-Tabelle-Samen'!I78)</f>
        <v>Caesalpinia gillesii X spinosa</v>
      </c>
      <c r="K87" s="176">
        <f>IF('Basis-Tabelle-Samen'!B78="","",'Basis-Tabelle-Samen'!B78)</f>
        <v>76</v>
      </c>
      <c r="L87" s="177" t="str">
        <f>IF('Basis-Tabelle-Samen'!AB78="","",'Basis-Tabelle-Samen'!AB78)</f>
        <v>Winterharter Pfauenstrauch</v>
      </c>
    </row>
    <row r="88" spans="1:12" ht="20.100000000000001" customHeight="1" x14ac:dyDescent="0.2">
      <c r="A88" s="154" t="str">
        <f>IF('Basis-Tabelle-Samen'!A37="","",IF($A$4="Deutsch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88" s="155" t="str">
        <f>IF('Basis-Tabelle-Samen'!$AB37="","",
IF($A$4="Bulgarisch - BG",'Basis-Tabelle-Samen'!$Z37,
IF($A$4="Dänisch - DK",'Basis-Tabelle-Samen'!$AA37,
IF($A$4="Deutsch - DE",'Basis-Tabelle-Samen'!$AB37,
IF($A$4="Englisch - UK",'Basis-Tabelle-Samen'!$AC37,
IF($A$4="Estnisch - EE",'Basis-Tabelle-Samen'!$AD37,
IF($A$4="Finnisch - FI",'Basis-Tabelle-Samen'!$AE37,
IF($A$4="Französisch - FR",'Basis-Tabelle-Samen'!$AF37,
IF($A$4="Griechisch - GR",'Basis-Tabelle-Samen'!$AG37,
IF($A$4="Irisch - IE",'Basis-Tabelle-Samen'!$AH37,
IF($A$4="Isländisch - IS",'Basis-Tabelle-Samen'!$AI37,
IF($A$4="Italienisch - IT",'Basis-Tabelle-Samen'!$AJ37,
IF($A$4="Japanisch - JP",'Basis-Tabelle-Samen'!$AK37,
IF($A$4="Kroatisch - HR",'Basis-Tabelle-Samen'!$AL37,
IF($A$4="Lettisch - LV",'Basis-Tabelle-Samen'!$AM37,
IF($A$4="Litauisch - LT",'Basis-Tabelle-Samen'!$AN37,
IF($A$4="Maltesisch - MT",'Basis-Tabelle-Samen'!$AO37,
IF($A$4="Niederländisch - NL",'Basis-Tabelle-Samen'!$AP37,
IF($A$4="Norwegisch - NO",'Basis-Tabelle-Samen'!$AQ37,
IF($A$4="Polnisch - PL",'Basis-Tabelle-Samen'!$AR37,
IF($A$4="Portugiesisch - PT",'Basis-Tabelle-Samen'!$AS37,
IF($A$4="Rumänisch - RO",'Basis-Tabelle-Samen'!$AT37,
IF($A$4="Schwedisch - SE",'Basis-Tabelle-Samen'!$AU37,
IF($A$4="Slowakisch - SK",'Basis-Tabelle-Samen'!$AV37,
IF($A$4="Slowenisch - SI",'Basis-Tabelle-Samen'!$AW37,
IF($A$4="Spanisch - ES",'Basis-Tabelle-Samen'!$AX37,
IF($A$4="Tschechisch - CZ",'Basis-Tabelle-Samen'!$AY37,
IF($A$4="Türkisch - TR",'Basis-Tabelle-Samen'!$AZ37,
IF($A$4="Ungarisch - HU",'Basis-Tabelle-Samen'!$BA37,
" ACHTUNG")))))))))))))))))))))))))))))</f>
        <v>Peanut Plant</v>
      </c>
      <c r="C88" s="175" t="str">
        <f t="shared" si="1"/>
        <v/>
      </c>
      <c r="D88" s="170"/>
      <c r="E88" s="12"/>
      <c r="F88" s="157">
        <f>IF('Basis-Tabelle-Samen'!C37="","",'Basis-Tabelle-Samen'!C37)</f>
        <v>12376</v>
      </c>
      <c r="G88" s="160">
        <f>IF('Basis-Tabelle-Samen'!C37="","",IF($A$4="Deutsch - DE",10,12))</f>
        <v>12</v>
      </c>
      <c r="H88" s="172">
        <f>IF('Basis-Tabelle-Samen'!E37="","",'Basis-Tabelle-Samen'!E37)</f>
        <v>1.85</v>
      </c>
      <c r="I88" s="160" t="str">
        <f>IF('Basis-Tabelle-Samen'!G37="","",'Basis-Tabelle-Samen'!G37)</f>
        <v>01</v>
      </c>
      <c r="J88" s="161" t="str">
        <f>IF('Basis-Tabelle-Samen'!I37="","",'Basis-Tabelle-Samen'!I37)</f>
        <v>Arachis hypogaea</v>
      </c>
      <c r="K88" s="176">
        <f>IF('Basis-Tabelle-Samen'!B37="","",'Basis-Tabelle-Samen'!B37)</f>
        <v>35</v>
      </c>
      <c r="L88" s="177" t="str">
        <f>IF('Basis-Tabelle-Samen'!AB37="","",'Basis-Tabelle-Samen'!AB37)</f>
        <v>Erdnuß</v>
      </c>
    </row>
    <row r="89" spans="1:12" ht="20.100000000000001" customHeight="1" x14ac:dyDescent="0.2">
      <c r="A89" s="154" t="str">
        <f>IF('Basis-Tabelle-Samen'!A109="","",IF($A$4="Deutsch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89" s="155" t="str">
        <f>IF('Basis-Tabelle-Samen'!$AB109="","",
IF($A$4="Bulgarisch - BG",'Basis-Tabelle-Samen'!$Z109,
IF($A$4="Dänisch - DK",'Basis-Tabelle-Samen'!$AA109,
IF($A$4="Deutsch - DE",'Basis-Tabelle-Samen'!$AB109,
IF($A$4="Englisch - UK",'Basis-Tabelle-Samen'!$AC109,
IF($A$4="Estnisch - EE",'Basis-Tabelle-Samen'!$AD109,
IF($A$4="Finnisch - FI",'Basis-Tabelle-Samen'!$AE109,
IF($A$4="Französisch - FR",'Basis-Tabelle-Samen'!$AF109,
IF($A$4="Griechisch - GR",'Basis-Tabelle-Samen'!$AG109,
IF($A$4="Irisch - IE",'Basis-Tabelle-Samen'!$AH109,
IF($A$4="Isländisch - IS",'Basis-Tabelle-Samen'!$AI109,
IF($A$4="Italienisch - IT",'Basis-Tabelle-Samen'!$AJ109,
IF($A$4="Japanisch - JP",'Basis-Tabelle-Samen'!$AK109,
IF($A$4="Kroatisch - HR",'Basis-Tabelle-Samen'!$AL109,
IF($A$4="Lettisch - LV",'Basis-Tabelle-Samen'!$AM109,
IF($A$4="Litauisch - LT",'Basis-Tabelle-Samen'!$AN109,
IF($A$4="Maltesisch - MT",'Basis-Tabelle-Samen'!$AO109,
IF($A$4="Niederländisch - NL",'Basis-Tabelle-Samen'!$AP109,
IF($A$4="Norwegisch - NO",'Basis-Tabelle-Samen'!$AQ109,
IF($A$4="Polnisch - PL",'Basis-Tabelle-Samen'!$AR109,
IF($A$4="Portugiesisch - PT",'Basis-Tabelle-Samen'!$AS109,
IF($A$4="Rumänisch - RO",'Basis-Tabelle-Samen'!$AT109,
IF($A$4="Schwedisch - SE",'Basis-Tabelle-Samen'!$AU109,
IF($A$4="Slowakisch - SK",'Basis-Tabelle-Samen'!$AV109,
IF($A$4="Slowenisch - SI",'Basis-Tabelle-Samen'!$AW109,
IF($A$4="Spanisch - ES",'Basis-Tabelle-Samen'!$AX109,
IF($A$4="Tschechisch - CZ",'Basis-Tabelle-Samen'!$AY109,
IF($A$4="Türkisch - TR",'Basis-Tabelle-Samen'!$AZ109,
IF($A$4="Ungarisch - HU",'Basis-Tabelle-Samen'!$BA109,
" ACHTUNG")))))))))))))))))))))))))))))</f>
        <v>Peepul Tree / Sacred Fig</v>
      </c>
      <c r="C89" s="175" t="str">
        <f t="shared" si="1"/>
        <v/>
      </c>
      <c r="D89" s="170"/>
      <c r="E89" s="12"/>
      <c r="F89" s="157">
        <f>IF('Basis-Tabelle-Samen'!C109="","",'Basis-Tabelle-Samen'!C109)</f>
        <v>13221</v>
      </c>
      <c r="G89" s="160">
        <f>IF('Basis-Tabelle-Samen'!C109="","",IF($A$4="Deutsch - DE",10,12))</f>
        <v>12</v>
      </c>
      <c r="H89" s="172">
        <f>IF('Basis-Tabelle-Samen'!E109="","",'Basis-Tabelle-Samen'!E109)</f>
        <v>1.85</v>
      </c>
      <c r="I89" s="160" t="str">
        <f>IF('Basis-Tabelle-Samen'!G109="","",'Basis-Tabelle-Samen'!G109)</f>
        <v>01</v>
      </c>
      <c r="J89" s="161" t="str">
        <f>IF('Basis-Tabelle-Samen'!I109="","",'Basis-Tabelle-Samen'!I109)</f>
        <v>Ficus religiosa</v>
      </c>
      <c r="K89" s="176">
        <f>IF('Basis-Tabelle-Samen'!B109="","",'Basis-Tabelle-Samen'!B109)</f>
        <v>107</v>
      </c>
      <c r="L89" s="177" t="str">
        <f>IF('Basis-Tabelle-Samen'!AB109="","",'Basis-Tabelle-Samen'!AB109)</f>
        <v>Buddha-Feige / Bodhi-Baum</v>
      </c>
    </row>
    <row r="90" spans="1:12" ht="20.100000000000001" customHeight="1" x14ac:dyDescent="0.2">
      <c r="A90" s="154" t="str">
        <f>IF('Basis-Tabelle-Samen'!A92="","",IF($A$4="Deutsch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90" s="155" t="str">
        <f>IF('Basis-Tabelle-Samen'!$AB92="","",
IF($A$4="Bulgarisch - BG",'Basis-Tabelle-Samen'!$Z92,
IF($A$4="Dänisch - DK",'Basis-Tabelle-Samen'!$AA92,
IF($A$4="Deutsch - DE",'Basis-Tabelle-Samen'!$AB92,
IF($A$4="Englisch - UK",'Basis-Tabelle-Samen'!$AC92,
IF($A$4="Estnisch - EE",'Basis-Tabelle-Samen'!$AD92,
IF($A$4="Finnisch - FI",'Basis-Tabelle-Samen'!$AE92,
IF($A$4="Französisch - FR",'Basis-Tabelle-Samen'!$AF92,
IF($A$4="Griechisch - GR",'Basis-Tabelle-Samen'!$AG92,
IF($A$4="Irisch - IE",'Basis-Tabelle-Samen'!$AH92,
IF($A$4="Isländisch - IS",'Basis-Tabelle-Samen'!$AI92,
IF($A$4="Italienisch - IT",'Basis-Tabelle-Samen'!$AJ92,
IF($A$4="Japanisch - JP",'Basis-Tabelle-Samen'!$AK92,
IF($A$4="Kroatisch - HR",'Basis-Tabelle-Samen'!$AL92,
IF($A$4="Lettisch - LV",'Basis-Tabelle-Samen'!$AM92,
IF($A$4="Litauisch - LT",'Basis-Tabelle-Samen'!$AN92,
IF($A$4="Maltesisch - MT",'Basis-Tabelle-Samen'!$AO92,
IF($A$4="Niederländisch - NL",'Basis-Tabelle-Samen'!$AP92,
IF($A$4="Norwegisch - NO",'Basis-Tabelle-Samen'!$AQ92,
IF($A$4="Polnisch - PL",'Basis-Tabelle-Samen'!$AR92,
IF($A$4="Portugiesisch - PT",'Basis-Tabelle-Samen'!$AS92,
IF($A$4="Rumänisch - RO",'Basis-Tabelle-Samen'!$AT92,
IF($A$4="Schwedisch - SE",'Basis-Tabelle-Samen'!$AU92,
IF($A$4="Slowakisch - SK",'Basis-Tabelle-Samen'!$AV92,
IF($A$4="Slowenisch - SI",'Basis-Tabelle-Samen'!$AW92,
IF($A$4="Spanisch - ES",'Basis-Tabelle-Samen'!$AX92,
IF($A$4="Tschechisch - CZ",'Basis-Tabelle-Samen'!$AY92,
IF($A$4="Türkisch - TR",'Basis-Tabelle-Samen'!$AZ92,
IF($A$4="Ungarisch - HU",'Basis-Tabelle-Samen'!$BA92,
" ACHTUNG")))))))))))))))))))))))))))))</f>
        <v>Perfume Tree Ylang Ylang</v>
      </c>
      <c r="C90" s="175" t="str">
        <f t="shared" si="1"/>
        <v/>
      </c>
      <c r="D90" s="170"/>
      <c r="E90" s="12"/>
      <c r="F90" s="157">
        <f>IF('Basis-Tabelle-Samen'!C92="","",'Basis-Tabelle-Samen'!C92)</f>
        <v>13100</v>
      </c>
      <c r="G90" s="160">
        <f>IF('Basis-Tabelle-Samen'!C92="","",IF($A$4="Deutsch - DE",10,12))</f>
        <v>12</v>
      </c>
      <c r="H90" s="172">
        <f>IF('Basis-Tabelle-Samen'!E92="","",'Basis-Tabelle-Samen'!E92)</f>
        <v>1.85</v>
      </c>
      <c r="I90" s="160" t="str">
        <f>IF('Basis-Tabelle-Samen'!G92="","",'Basis-Tabelle-Samen'!G92)</f>
        <v>01</v>
      </c>
      <c r="J90" s="161" t="str">
        <f>IF('Basis-Tabelle-Samen'!I92="","",'Basis-Tabelle-Samen'!I92)</f>
        <v>Cananga odorata</v>
      </c>
      <c r="K90" s="176">
        <f>IF('Basis-Tabelle-Samen'!B92="","",'Basis-Tabelle-Samen'!B92)</f>
        <v>90</v>
      </c>
      <c r="L90" s="177" t="str">
        <f>IF('Basis-Tabelle-Samen'!AB92="","",'Basis-Tabelle-Samen'!AB92)</f>
        <v>Parfumbaum / Ylang Ylang</v>
      </c>
    </row>
    <row r="91" spans="1:12" ht="20.100000000000001" customHeight="1" x14ac:dyDescent="0.2">
      <c r="A91" s="154" t="str">
        <f>IF('Basis-Tabelle-Samen'!A39="","",IF($A$4="Deutsch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91" s="155" t="str">
        <f>IF('Basis-Tabelle-Samen'!$AB39="","",
IF($A$4="Bulgarisch - BG",'Basis-Tabelle-Samen'!$Z39,
IF($A$4="Dänisch - DK",'Basis-Tabelle-Samen'!$AA39,
IF($A$4="Deutsch - DE",'Basis-Tabelle-Samen'!$AB39,
IF($A$4="Englisch - UK",'Basis-Tabelle-Samen'!$AC39,
IF($A$4="Estnisch - EE",'Basis-Tabelle-Samen'!$AD39,
IF($A$4="Finnisch - FI",'Basis-Tabelle-Samen'!$AE39,
IF($A$4="Französisch - FR",'Basis-Tabelle-Samen'!$AF39,
IF($A$4="Griechisch - GR",'Basis-Tabelle-Samen'!$AG39,
IF($A$4="Irisch - IE",'Basis-Tabelle-Samen'!$AH39,
IF($A$4="Isländisch - IS",'Basis-Tabelle-Samen'!$AI39,
IF($A$4="Italienisch - IT",'Basis-Tabelle-Samen'!$AJ39,
IF($A$4="Japanisch - JP",'Basis-Tabelle-Samen'!$AK39,
IF($A$4="Kroatisch - HR",'Basis-Tabelle-Samen'!$AL39,
IF($A$4="Lettisch - LV",'Basis-Tabelle-Samen'!$AM39,
IF($A$4="Litauisch - LT",'Basis-Tabelle-Samen'!$AN39,
IF($A$4="Maltesisch - MT",'Basis-Tabelle-Samen'!$AO39,
IF($A$4="Niederländisch - NL",'Basis-Tabelle-Samen'!$AP39,
IF($A$4="Norwegisch - NO",'Basis-Tabelle-Samen'!$AQ39,
IF($A$4="Polnisch - PL",'Basis-Tabelle-Samen'!$AR39,
IF($A$4="Portugiesisch - PT",'Basis-Tabelle-Samen'!$AS39,
IF($A$4="Rumänisch - RO",'Basis-Tabelle-Samen'!$AT39,
IF($A$4="Schwedisch - SE",'Basis-Tabelle-Samen'!$AU39,
IF($A$4="Slowakisch - SK",'Basis-Tabelle-Samen'!$AV39,
IF($A$4="Slowenisch - SI",'Basis-Tabelle-Samen'!$AW39,
IF($A$4="Spanisch - ES",'Basis-Tabelle-Samen'!$AX39,
IF($A$4="Tschechisch - CZ",'Basis-Tabelle-Samen'!$AY39,
IF($A$4="Türkisch - TR",'Basis-Tabelle-Samen'!$AZ39,
IF($A$4="Ungarisch - HU",'Basis-Tabelle-Samen'!$BA39,
" ACHTUNG")))))))))))))))))))))))))))))</f>
        <v>Pigmy Date Palm</v>
      </c>
      <c r="C91" s="175" t="str">
        <f t="shared" si="1"/>
        <v/>
      </c>
      <c r="D91" s="170"/>
      <c r="E91" s="12"/>
      <c r="F91" s="157">
        <f>IF('Basis-Tabelle-Samen'!C39="","",'Basis-Tabelle-Samen'!C39)</f>
        <v>12392</v>
      </c>
      <c r="G91" s="160">
        <f>IF('Basis-Tabelle-Samen'!C39="","",IF($A$4="Deutsch - DE",10,12))</f>
        <v>12</v>
      </c>
      <c r="H91" s="172">
        <f>IF('Basis-Tabelle-Samen'!E39="","",'Basis-Tabelle-Samen'!E39)</f>
        <v>1.85</v>
      </c>
      <c r="I91" s="160" t="str">
        <f>IF('Basis-Tabelle-Samen'!G39="","",'Basis-Tabelle-Samen'!G39)</f>
        <v>01</v>
      </c>
      <c r="J91" s="161" t="str">
        <f>IF('Basis-Tabelle-Samen'!I39="","",'Basis-Tabelle-Samen'!I39)</f>
        <v>Phoenix roebelenii</v>
      </c>
      <c r="K91" s="176">
        <f>IF('Basis-Tabelle-Samen'!B39="","",'Basis-Tabelle-Samen'!B39)</f>
        <v>37</v>
      </c>
      <c r="L91" s="177" t="str">
        <f>IF('Basis-Tabelle-Samen'!AB39="","",'Basis-Tabelle-Samen'!AB39)</f>
        <v>Zwerg - Dattelpalme</v>
      </c>
    </row>
    <row r="92" spans="1:12" ht="20.100000000000001" customHeight="1" x14ac:dyDescent="0.2">
      <c r="A92" s="154" t="str">
        <f>IF('Basis-Tabelle-Samen'!A9="","",IF($A$4="Deutsch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92" s="155" t="str">
        <f>IF('Basis-Tabelle-Samen'!$AB9="","",
IF($A$4="Bulgarisch - BG",'Basis-Tabelle-Samen'!$Z9,
IF($A$4="Dänisch - DK",'Basis-Tabelle-Samen'!$AA9,
IF($A$4="Deutsch - DE",'Basis-Tabelle-Samen'!$AB9,
IF($A$4="Englisch - UK",'Basis-Tabelle-Samen'!$AC9,
IF($A$4="Estnisch - EE",'Basis-Tabelle-Samen'!$AD9,
IF($A$4="Finnisch - FI",'Basis-Tabelle-Samen'!$AE9,
IF($A$4="Französisch - FR",'Basis-Tabelle-Samen'!$AF9,
IF($A$4="Griechisch - GR",'Basis-Tabelle-Samen'!$AG9,
IF($A$4="Irisch - IE",'Basis-Tabelle-Samen'!$AH9,
IF($A$4="Isländisch - IS",'Basis-Tabelle-Samen'!$AI9,
IF($A$4="Italienisch - IT",'Basis-Tabelle-Samen'!$AJ9,
IF($A$4="Japanisch - JP",'Basis-Tabelle-Samen'!$AK9,
IF($A$4="Kroatisch - HR",'Basis-Tabelle-Samen'!$AL9,
IF($A$4="Lettisch - LV",'Basis-Tabelle-Samen'!$AM9,
IF($A$4="Litauisch - LT",'Basis-Tabelle-Samen'!$AN9,
IF($A$4="Maltesisch - MT",'Basis-Tabelle-Samen'!$AO9,
IF($A$4="Niederländisch - NL",'Basis-Tabelle-Samen'!$AP9,
IF($A$4="Norwegisch - NO",'Basis-Tabelle-Samen'!$AQ9,
IF($A$4="Polnisch - PL",'Basis-Tabelle-Samen'!$AR9,
IF($A$4="Portugiesisch - PT",'Basis-Tabelle-Samen'!$AS9,
IF($A$4="Rumänisch - RO",'Basis-Tabelle-Samen'!$AT9,
IF($A$4="Schwedisch - SE",'Basis-Tabelle-Samen'!$AU9,
IF($A$4="Slowakisch - SK",'Basis-Tabelle-Samen'!$AV9,
IF($A$4="Slowenisch - SI",'Basis-Tabelle-Samen'!$AW9,
IF($A$4="Spanisch - ES",'Basis-Tabelle-Samen'!$AX9,
IF($A$4="Tschechisch - CZ",'Basis-Tabelle-Samen'!$AY9,
IF($A$4="Türkisch - TR",'Basis-Tabelle-Samen'!$AZ9,
IF($A$4="Ungarisch - HU",'Basis-Tabelle-Samen'!$BA9,
" ACHTUNG")))))))))))))))))))))))))))))</f>
        <v>Pinc Acacia</v>
      </c>
      <c r="C92" s="175" t="str">
        <f t="shared" si="1"/>
        <v/>
      </c>
      <c r="D92" s="170"/>
      <c r="E92" s="12"/>
      <c r="F92" s="157">
        <f>IF('Basis-Tabelle-Samen'!C9="","",'Basis-Tabelle-Samen'!C9)</f>
        <v>12323</v>
      </c>
      <c r="G92" s="160">
        <f>IF('Basis-Tabelle-Samen'!C9="","",IF($A$4="Deutsch - DE",10,12))</f>
        <v>12</v>
      </c>
      <c r="H92" s="172">
        <f>IF('Basis-Tabelle-Samen'!E9="","",'Basis-Tabelle-Samen'!E9)</f>
        <v>1.85</v>
      </c>
      <c r="I92" s="160" t="str">
        <f>IF('Basis-Tabelle-Samen'!G9="","",'Basis-Tabelle-Samen'!G9)</f>
        <v>01</v>
      </c>
      <c r="J92" s="161" t="str">
        <f>IF('Basis-Tabelle-Samen'!I9="","",'Basis-Tabelle-Samen'!I9)</f>
        <v>Albizia julibrissin</v>
      </c>
      <c r="K92" s="176">
        <f>IF('Basis-Tabelle-Samen'!B9="","",'Basis-Tabelle-Samen'!B9)</f>
        <v>7</v>
      </c>
      <c r="L92" s="177" t="str">
        <f>IF('Basis-Tabelle-Samen'!AB9="","",'Basis-Tabelle-Samen'!AB9)</f>
        <v>Schlafbaum</v>
      </c>
    </row>
    <row r="93" spans="1:12" ht="20.100000000000001" customHeight="1" x14ac:dyDescent="0.2">
      <c r="A93" s="154" t="str">
        <f>IF('Basis-Tabelle-Samen'!A22="","",IF($A$4="Deutsch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93" s="155" t="str">
        <f>IF('Basis-Tabelle-Samen'!$AB22="","",
IF($A$4="Bulgarisch - BG",'Basis-Tabelle-Samen'!$Z22,
IF($A$4="Dänisch - DK",'Basis-Tabelle-Samen'!$AA22,
IF($A$4="Deutsch - DE",'Basis-Tabelle-Samen'!$AB22,
IF($A$4="Englisch - UK",'Basis-Tabelle-Samen'!$AC22,
IF($A$4="Estnisch - EE",'Basis-Tabelle-Samen'!$AD22,
IF($A$4="Finnisch - FI",'Basis-Tabelle-Samen'!$AE22,
IF($A$4="Französisch - FR",'Basis-Tabelle-Samen'!$AF22,
IF($A$4="Griechisch - GR",'Basis-Tabelle-Samen'!$AG22,
IF($A$4="Irisch - IE",'Basis-Tabelle-Samen'!$AH22,
IF($A$4="Isländisch - IS",'Basis-Tabelle-Samen'!$AI22,
IF($A$4="Italienisch - IT",'Basis-Tabelle-Samen'!$AJ22,
IF($A$4="Japanisch - JP",'Basis-Tabelle-Samen'!$AK22,
IF($A$4="Kroatisch - HR",'Basis-Tabelle-Samen'!$AL22,
IF($A$4="Lettisch - LV",'Basis-Tabelle-Samen'!$AM22,
IF($A$4="Litauisch - LT",'Basis-Tabelle-Samen'!$AN22,
IF($A$4="Maltesisch - MT",'Basis-Tabelle-Samen'!$AO22,
IF($A$4="Niederländisch - NL",'Basis-Tabelle-Samen'!$AP22,
IF($A$4="Norwegisch - NO",'Basis-Tabelle-Samen'!$AQ22,
IF($A$4="Polnisch - PL",'Basis-Tabelle-Samen'!$AR22,
IF($A$4="Portugiesisch - PT",'Basis-Tabelle-Samen'!$AS22,
IF($A$4="Rumänisch - RO",'Basis-Tabelle-Samen'!$AT22,
IF($A$4="Schwedisch - SE",'Basis-Tabelle-Samen'!$AU22,
IF($A$4="Slowakisch - SK",'Basis-Tabelle-Samen'!$AV22,
IF($A$4="Slowenisch - SI",'Basis-Tabelle-Samen'!$AW22,
IF($A$4="Spanisch - ES",'Basis-Tabelle-Samen'!$AX22,
IF($A$4="Tschechisch - CZ",'Basis-Tabelle-Samen'!$AY22,
IF($A$4="Türkisch - TR",'Basis-Tabelle-Samen'!$AZ22,
IF($A$4="Ungarisch - HU",'Basis-Tabelle-Samen'!$BA22,
" ACHTUNG")))))))))))))))))))))))))))))</f>
        <v>Pink Velvet Banana</v>
      </c>
      <c r="C93" s="175" t="str">
        <f t="shared" si="1"/>
        <v/>
      </c>
      <c r="D93" s="170"/>
      <c r="E93" s="12"/>
      <c r="F93" s="157">
        <f>IF('Basis-Tabelle-Samen'!C22="","",'Basis-Tabelle-Samen'!C22)</f>
        <v>12344</v>
      </c>
      <c r="G93" s="160">
        <f>IF('Basis-Tabelle-Samen'!C22="","",IF($A$4="Deutsch - DE",10,12))</f>
        <v>12</v>
      </c>
      <c r="H93" s="172">
        <f>IF('Basis-Tabelle-Samen'!E22="","",'Basis-Tabelle-Samen'!E22)</f>
        <v>1.85</v>
      </c>
      <c r="I93" s="160" t="str">
        <f>IF('Basis-Tabelle-Samen'!G22="","",'Basis-Tabelle-Samen'!G22)</f>
        <v>01</v>
      </c>
      <c r="J93" s="161" t="str">
        <f>IF('Basis-Tabelle-Samen'!I22="","",'Basis-Tabelle-Samen'!I22)</f>
        <v>Musa velutina</v>
      </c>
      <c r="K93" s="176">
        <f>IF('Basis-Tabelle-Samen'!B22="","",'Basis-Tabelle-Samen'!B22)</f>
        <v>20</v>
      </c>
      <c r="L93" s="177" t="str">
        <f>IF('Basis-Tabelle-Samen'!AB22="","",'Basis-Tabelle-Samen'!AB22)</f>
        <v>Kenia-Banane</v>
      </c>
    </row>
    <row r="94" spans="1:12" ht="20.100000000000001" customHeight="1" x14ac:dyDescent="0.2">
      <c r="A94" s="154" t="str">
        <f>IF('Basis-Tabelle-Samen'!A45="","",IF($A$4="Deutsch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94" s="155" t="str">
        <f>IF('Basis-Tabelle-Samen'!$AB45="","",
IF($A$4="Bulgarisch - BG",'Basis-Tabelle-Samen'!$Z45,
IF($A$4="Dänisch - DK",'Basis-Tabelle-Samen'!$AA45,
IF($A$4="Deutsch - DE",'Basis-Tabelle-Samen'!$AB45,
IF($A$4="Englisch - UK",'Basis-Tabelle-Samen'!$AC45,
IF($A$4="Estnisch - EE",'Basis-Tabelle-Samen'!$AD45,
IF($A$4="Finnisch - FI",'Basis-Tabelle-Samen'!$AE45,
IF($A$4="Französisch - FR",'Basis-Tabelle-Samen'!$AF45,
IF($A$4="Griechisch - GR",'Basis-Tabelle-Samen'!$AG45,
IF($A$4="Irisch - IE",'Basis-Tabelle-Samen'!$AH45,
IF($A$4="Isländisch - IS",'Basis-Tabelle-Samen'!$AI45,
IF($A$4="Italienisch - IT",'Basis-Tabelle-Samen'!$AJ45,
IF($A$4="Japanisch - JP",'Basis-Tabelle-Samen'!$AK45,
IF($A$4="Kroatisch - HR",'Basis-Tabelle-Samen'!$AL45,
IF($A$4="Lettisch - LV",'Basis-Tabelle-Samen'!$AM45,
IF($A$4="Litauisch - LT",'Basis-Tabelle-Samen'!$AN45,
IF($A$4="Maltesisch - MT",'Basis-Tabelle-Samen'!$AO45,
IF($A$4="Niederländisch - NL",'Basis-Tabelle-Samen'!$AP45,
IF($A$4="Norwegisch - NO",'Basis-Tabelle-Samen'!$AQ45,
IF($A$4="Polnisch - PL",'Basis-Tabelle-Samen'!$AR45,
IF($A$4="Portugiesisch - PT",'Basis-Tabelle-Samen'!$AS45,
IF($A$4="Rumänisch - RO",'Basis-Tabelle-Samen'!$AT45,
IF($A$4="Schwedisch - SE",'Basis-Tabelle-Samen'!$AU45,
IF($A$4="Slowakisch - SK",'Basis-Tabelle-Samen'!$AV45,
IF($A$4="Slowenisch - SI",'Basis-Tabelle-Samen'!$AW45,
IF($A$4="Spanisch - ES",'Basis-Tabelle-Samen'!$AX45,
IF($A$4="Tschechisch - CZ",'Basis-Tabelle-Samen'!$AY45,
IF($A$4="Türkisch - TR",'Basis-Tabelle-Samen'!$AZ45,
IF($A$4="Ungarisch - HU",'Basis-Tabelle-Samen'!$BA45,
" ACHTUNG")))))))))))))))))))))))))))))</f>
        <v>Pitcher Plant Mix</v>
      </c>
      <c r="C94" s="175" t="str">
        <f t="shared" si="1"/>
        <v/>
      </c>
      <c r="D94" s="170"/>
      <c r="E94" s="12"/>
      <c r="F94" s="157">
        <f>IF('Basis-Tabelle-Samen'!C45="","",'Basis-Tabelle-Samen'!C45)</f>
        <v>12704</v>
      </c>
      <c r="G94" s="160">
        <f>IF('Basis-Tabelle-Samen'!C45="","",IF($A$4="Deutsch - DE",10,12))</f>
        <v>12</v>
      </c>
      <c r="H94" s="172">
        <f>IF('Basis-Tabelle-Samen'!E45="","",'Basis-Tabelle-Samen'!E45)</f>
        <v>2.35</v>
      </c>
      <c r="I94" s="160" t="str">
        <f>IF('Basis-Tabelle-Samen'!G45="","",'Basis-Tabelle-Samen'!G45)</f>
        <v>01</v>
      </c>
      <c r="J94" s="161" t="str">
        <f>IF('Basis-Tabelle-Samen'!I45="","",'Basis-Tabelle-Samen'!I45)</f>
        <v>Sarracenia flava / S. purpurea - Mix</v>
      </c>
      <c r="K94" s="176">
        <f>IF('Basis-Tabelle-Samen'!B45="","",'Basis-Tabelle-Samen'!B45)</f>
        <v>43</v>
      </c>
      <c r="L94" s="177" t="str">
        <f>IF('Basis-Tabelle-Samen'!AB45="","",'Basis-Tabelle-Samen'!AB45)</f>
        <v>Schlauch- / Kannenpflanze</v>
      </c>
    </row>
    <row r="95" spans="1:12" ht="20.100000000000001" customHeight="1" x14ac:dyDescent="0.2">
      <c r="A95" s="154" t="str">
        <f>IF('Basis-Tabelle-Samen'!A64="","",IF($A$4="Deutsch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95" s="155" t="str">
        <f>IF('Basis-Tabelle-Samen'!$AB64="","",
IF($A$4="Bulgarisch - BG",'Basis-Tabelle-Samen'!$Z64,
IF($A$4="Dänisch - DK",'Basis-Tabelle-Samen'!$AA64,
IF($A$4="Deutsch - DE",'Basis-Tabelle-Samen'!$AB64,
IF($A$4="Englisch - UK",'Basis-Tabelle-Samen'!$AC64,
IF($A$4="Estnisch - EE",'Basis-Tabelle-Samen'!$AD64,
IF($A$4="Finnisch - FI",'Basis-Tabelle-Samen'!$AE64,
IF($A$4="Französisch - FR",'Basis-Tabelle-Samen'!$AF64,
IF($A$4="Griechisch - GR",'Basis-Tabelle-Samen'!$AG64,
IF($A$4="Irisch - IE",'Basis-Tabelle-Samen'!$AH64,
IF($A$4="Isländisch - IS",'Basis-Tabelle-Samen'!$AI64,
IF($A$4="Italienisch - IT",'Basis-Tabelle-Samen'!$AJ64,
IF($A$4="Japanisch - JP",'Basis-Tabelle-Samen'!$AK64,
IF($A$4="Kroatisch - HR",'Basis-Tabelle-Samen'!$AL64,
IF($A$4="Lettisch - LV",'Basis-Tabelle-Samen'!$AM64,
IF($A$4="Litauisch - LT",'Basis-Tabelle-Samen'!$AN64,
IF($A$4="Maltesisch - MT",'Basis-Tabelle-Samen'!$AO64,
IF($A$4="Niederländisch - NL",'Basis-Tabelle-Samen'!$AP64,
IF($A$4="Norwegisch - NO",'Basis-Tabelle-Samen'!$AQ64,
IF($A$4="Polnisch - PL",'Basis-Tabelle-Samen'!$AR64,
IF($A$4="Portugiesisch - PT",'Basis-Tabelle-Samen'!$AS64,
IF($A$4="Rumänisch - RO",'Basis-Tabelle-Samen'!$AT64,
IF($A$4="Schwedisch - SE",'Basis-Tabelle-Samen'!$AU64,
IF($A$4="Slowakisch - SK",'Basis-Tabelle-Samen'!$AV64,
IF($A$4="Slowenisch - SI",'Basis-Tabelle-Samen'!$AW64,
IF($A$4="Spanisch - ES",'Basis-Tabelle-Samen'!$AX64,
IF($A$4="Tschechisch - CZ",'Basis-Tabelle-Samen'!$AY64,
IF($A$4="Türkisch - TR",'Basis-Tabelle-Samen'!$AZ64,
IF($A$4="Ungarisch - HU",'Basis-Tabelle-Samen'!$BA64,
" ACHTUNG")))))))))))))))))))))))))))))</f>
        <v>Ponderosa Pine</v>
      </c>
      <c r="C95" s="175" t="str">
        <f t="shared" si="1"/>
        <v/>
      </c>
      <c r="D95" s="170"/>
      <c r="E95" s="12"/>
      <c r="F95" s="157">
        <f>IF('Basis-Tabelle-Samen'!C64="","",'Basis-Tabelle-Samen'!C64)</f>
        <v>12947</v>
      </c>
      <c r="G95" s="160">
        <f>IF('Basis-Tabelle-Samen'!C64="","",IF($A$4="Deutsch - DE",10,12))</f>
        <v>12</v>
      </c>
      <c r="H95" s="172">
        <f>IF('Basis-Tabelle-Samen'!E64="","",'Basis-Tabelle-Samen'!E64)</f>
        <v>1.85</v>
      </c>
      <c r="I95" s="160" t="str">
        <f>IF('Basis-Tabelle-Samen'!G64="","",'Basis-Tabelle-Samen'!G64)</f>
        <v>01</v>
      </c>
      <c r="J95" s="161" t="str">
        <f>IF('Basis-Tabelle-Samen'!I64="","",'Basis-Tabelle-Samen'!I64)</f>
        <v>Pinus ponderosa</v>
      </c>
      <c r="K95" s="176">
        <f>IF('Basis-Tabelle-Samen'!B64="","",'Basis-Tabelle-Samen'!B64)</f>
        <v>62</v>
      </c>
      <c r="L95" s="177" t="str">
        <f>IF('Basis-Tabelle-Samen'!AB64="","",'Basis-Tabelle-Samen'!AB64)</f>
        <v>Goldkiefer</v>
      </c>
    </row>
    <row r="96" spans="1:12" ht="20.100000000000001" customHeight="1" x14ac:dyDescent="0.2">
      <c r="A96" s="154" t="str">
        <f>IF('Basis-Tabelle-Samen'!A10="","",IF($A$4="Deutsch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96" s="155" t="str">
        <f>IF('Basis-Tabelle-Samen'!$AB10="","",
IF($A$4="Bulgarisch - BG",'Basis-Tabelle-Samen'!$Z10,
IF($A$4="Dänisch - DK",'Basis-Tabelle-Samen'!$AA10,
IF($A$4="Deutsch - DE",'Basis-Tabelle-Samen'!$AB10,
IF($A$4="Englisch - UK",'Basis-Tabelle-Samen'!$AC10,
IF($A$4="Estnisch - EE",'Basis-Tabelle-Samen'!$AD10,
IF($A$4="Finnisch - FI",'Basis-Tabelle-Samen'!$AE10,
IF($A$4="Französisch - FR",'Basis-Tabelle-Samen'!$AF10,
IF($A$4="Griechisch - GR",'Basis-Tabelle-Samen'!$AG10,
IF($A$4="Irisch - IE",'Basis-Tabelle-Samen'!$AH10,
IF($A$4="Isländisch - IS",'Basis-Tabelle-Samen'!$AI10,
IF($A$4="Italienisch - IT",'Basis-Tabelle-Samen'!$AJ10,
IF($A$4="Japanisch - JP",'Basis-Tabelle-Samen'!$AK10,
IF($A$4="Kroatisch - HR",'Basis-Tabelle-Samen'!$AL10,
IF($A$4="Lettisch - LV",'Basis-Tabelle-Samen'!$AM10,
IF($A$4="Litauisch - LT",'Basis-Tabelle-Samen'!$AN10,
IF($A$4="Maltesisch - MT",'Basis-Tabelle-Samen'!$AO10,
IF($A$4="Niederländisch - NL",'Basis-Tabelle-Samen'!$AP10,
IF($A$4="Norwegisch - NO",'Basis-Tabelle-Samen'!$AQ10,
IF($A$4="Polnisch - PL",'Basis-Tabelle-Samen'!$AR10,
IF($A$4="Portugiesisch - PT",'Basis-Tabelle-Samen'!$AS10,
IF($A$4="Rumänisch - RO",'Basis-Tabelle-Samen'!$AT10,
IF($A$4="Schwedisch - SE",'Basis-Tabelle-Samen'!$AU10,
IF($A$4="Slowakisch - SK",'Basis-Tabelle-Samen'!$AV10,
IF($A$4="Slowenisch - SI",'Basis-Tabelle-Samen'!$AW10,
IF($A$4="Spanisch - ES",'Basis-Tabelle-Samen'!$AX10,
IF($A$4="Tschechisch - CZ",'Basis-Tabelle-Samen'!$AY10,
IF($A$4="Türkisch - TR",'Basis-Tabelle-Samen'!$AZ10,
IF($A$4="Ungarisch - HU",'Basis-Tabelle-Samen'!$BA10,
" ACHTUNG")))))))))))))))))))))))))))))</f>
        <v>Ponytail Palm</v>
      </c>
      <c r="C96" s="175" t="str">
        <f t="shared" si="1"/>
        <v/>
      </c>
      <c r="D96" s="170"/>
      <c r="E96" s="12"/>
      <c r="F96" s="157">
        <f>IF('Basis-Tabelle-Samen'!C10="","",'Basis-Tabelle-Samen'!C10)</f>
        <v>12325</v>
      </c>
      <c r="G96" s="160">
        <f>IF('Basis-Tabelle-Samen'!C10="","",IF($A$4="Deutsch - DE",10,12))</f>
        <v>12</v>
      </c>
      <c r="H96" s="172">
        <f>IF('Basis-Tabelle-Samen'!E10="","",'Basis-Tabelle-Samen'!E10)</f>
        <v>1.85</v>
      </c>
      <c r="I96" s="160" t="str">
        <f>IF('Basis-Tabelle-Samen'!G10="","",'Basis-Tabelle-Samen'!G10)</f>
        <v>01</v>
      </c>
      <c r="J96" s="161" t="str">
        <f>IF('Basis-Tabelle-Samen'!I10="","",'Basis-Tabelle-Samen'!I10)</f>
        <v>Beaucarnea recurvata</v>
      </c>
      <c r="K96" s="176">
        <f>IF('Basis-Tabelle-Samen'!B10="","",'Basis-Tabelle-Samen'!B10)</f>
        <v>8</v>
      </c>
      <c r="L96" s="177" t="str">
        <f>IF('Basis-Tabelle-Samen'!AB10="","",'Basis-Tabelle-Samen'!AB10)</f>
        <v>Elefantenfuß / Flaschenbaum</v>
      </c>
    </row>
    <row r="97" spans="1:12" ht="20.100000000000001" customHeight="1" x14ac:dyDescent="0.2">
      <c r="A97" s="154" t="str">
        <f>IF('Basis-Tabelle-Samen'!A80="","",IF($A$4="Deutsch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97" s="155" t="str">
        <f>IF('Basis-Tabelle-Samen'!$AB80="","",
IF($A$4="Bulgarisch - BG",'Basis-Tabelle-Samen'!$Z80,
IF($A$4="Dänisch - DK",'Basis-Tabelle-Samen'!$AA80,
IF($A$4="Deutsch - DE",'Basis-Tabelle-Samen'!$AB80,
IF($A$4="Englisch - UK",'Basis-Tabelle-Samen'!$AC80,
IF($A$4="Estnisch - EE",'Basis-Tabelle-Samen'!$AD80,
IF($A$4="Finnisch - FI",'Basis-Tabelle-Samen'!$AE80,
IF($A$4="Französisch - FR",'Basis-Tabelle-Samen'!$AF80,
IF($A$4="Griechisch - GR",'Basis-Tabelle-Samen'!$AG80,
IF($A$4="Irisch - IE",'Basis-Tabelle-Samen'!$AH80,
IF($A$4="Isländisch - IS",'Basis-Tabelle-Samen'!$AI80,
IF($A$4="Italienisch - IT",'Basis-Tabelle-Samen'!$AJ80,
IF($A$4="Japanisch - JP",'Basis-Tabelle-Samen'!$AK80,
IF($A$4="Kroatisch - HR",'Basis-Tabelle-Samen'!$AL80,
IF($A$4="Lettisch - LV",'Basis-Tabelle-Samen'!$AM80,
IF($A$4="Litauisch - LT",'Basis-Tabelle-Samen'!$AN80,
IF($A$4="Maltesisch - MT",'Basis-Tabelle-Samen'!$AO80,
IF($A$4="Niederländisch - NL",'Basis-Tabelle-Samen'!$AP80,
IF($A$4="Norwegisch - NO",'Basis-Tabelle-Samen'!$AQ80,
IF($A$4="Polnisch - PL",'Basis-Tabelle-Samen'!$AR80,
IF($A$4="Portugiesisch - PT",'Basis-Tabelle-Samen'!$AS80,
IF($A$4="Rumänisch - RO",'Basis-Tabelle-Samen'!$AT80,
IF($A$4="Schwedisch - SE",'Basis-Tabelle-Samen'!$AU80,
IF($A$4="Slowakisch - SK",'Basis-Tabelle-Samen'!$AV80,
IF($A$4="Slowenisch - SI",'Basis-Tabelle-Samen'!$AW80,
IF($A$4="Spanisch - ES",'Basis-Tabelle-Samen'!$AX80,
IF($A$4="Tschechisch - CZ",'Basis-Tabelle-Samen'!$AY80,
IF($A$4="Türkisch - TR",'Basis-Tabelle-Samen'!$AZ80,
IF($A$4="Ungarisch - HU",'Basis-Tabelle-Samen'!$BA80,
" ACHTUNG")))))))))))))))))))))))))))))</f>
        <v>Pride of Madeira</v>
      </c>
      <c r="C97" s="175" t="str">
        <f t="shared" si="1"/>
        <v/>
      </c>
      <c r="D97" s="170"/>
      <c r="E97" s="12"/>
      <c r="F97" s="157">
        <f>IF('Basis-Tabelle-Samen'!C80="","",'Basis-Tabelle-Samen'!C80)</f>
        <v>12999</v>
      </c>
      <c r="G97" s="160">
        <f>IF('Basis-Tabelle-Samen'!C80="","",IF($A$4="Deutsch - DE",10,12))</f>
        <v>12</v>
      </c>
      <c r="H97" s="172">
        <f>IF('Basis-Tabelle-Samen'!E80="","",'Basis-Tabelle-Samen'!E80)</f>
        <v>1.85</v>
      </c>
      <c r="I97" s="160" t="str">
        <f>IF('Basis-Tabelle-Samen'!G80="","",'Basis-Tabelle-Samen'!G80)</f>
        <v>01</v>
      </c>
      <c r="J97" s="161" t="str">
        <f>IF('Basis-Tabelle-Samen'!I80="","",'Basis-Tabelle-Samen'!I80)</f>
        <v>Echium fastuosa</v>
      </c>
      <c r="K97" s="176">
        <f>IF('Basis-Tabelle-Samen'!B80="","",'Basis-Tabelle-Samen'!B80)</f>
        <v>78</v>
      </c>
      <c r="L97" s="177" t="str">
        <f>IF('Basis-Tabelle-Samen'!AB80="","",'Basis-Tabelle-Samen'!AB80)</f>
        <v>Blauer - Natternkopf</v>
      </c>
    </row>
    <row r="98" spans="1:12" ht="20.100000000000001" customHeight="1" x14ac:dyDescent="0.2">
      <c r="A98" s="154" t="str">
        <f>IF('Basis-Tabelle-Samen'!A67="","",IF($A$4="Deutsch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98" s="155" t="str">
        <f>IF('Basis-Tabelle-Samen'!$AB67="","",
IF($A$4="Bulgarisch - BG",'Basis-Tabelle-Samen'!$Z67,
IF($A$4="Dänisch - DK",'Basis-Tabelle-Samen'!$AA67,
IF($A$4="Deutsch - DE",'Basis-Tabelle-Samen'!$AB67,
IF($A$4="Englisch - UK",'Basis-Tabelle-Samen'!$AC67,
IF($A$4="Estnisch - EE",'Basis-Tabelle-Samen'!$AD67,
IF($A$4="Finnisch - FI",'Basis-Tabelle-Samen'!$AE67,
IF($A$4="Französisch - FR",'Basis-Tabelle-Samen'!$AF67,
IF($A$4="Griechisch - GR",'Basis-Tabelle-Samen'!$AG67,
IF($A$4="Irisch - IE",'Basis-Tabelle-Samen'!$AH67,
IF($A$4="Isländisch - IS",'Basis-Tabelle-Samen'!$AI67,
IF($A$4="Italienisch - IT",'Basis-Tabelle-Samen'!$AJ67,
IF($A$4="Japanisch - JP",'Basis-Tabelle-Samen'!$AK67,
IF($A$4="Kroatisch - HR",'Basis-Tabelle-Samen'!$AL67,
IF($A$4="Lettisch - LV",'Basis-Tabelle-Samen'!$AM67,
IF($A$4="Litauisch - LT",'Basis-Tabelle-Samen'!$AN67,
IF($A$4="Maltesisch - MT",'Basis-Tabelle-Samen'!$AO67,
IF($A$4="Niederländisch - NL",'Basis-Tabelle-Samen'!$AP67,
IF($A$4="Norwegisch - NO",'Basis-Tabelle-Samen'!$AQ67,
IF($A$4="Polnisch - PL",'Basis-Tabelle-Samen'!$AR67,
IF($A$4="Portugiesisch - PT",'Basis-Tabelle-Samen'!$AS67,
IF($A$4="Rumänisch - RO",'Basis-Tabelle-Samen'!$AT67,
IF($A$4="Schwedisch - SE",'Basis-Tabelle-Samen'!$AU67,
IF($A$4="Slowakisch - SK",'Basis-Tabelle-Samen'!$AV67,
IF($A$4="Slowenisch - SI",'Basis-Tabelle-Samen'!$AW67,
IF($A$4="Spanisch - ES",'Basis-Tabelle-Samen'!$AX67,
IF($A$4="Tschechisch - CZ",'Basis-Tabelle-Samen'!$AY67,
IF($A$4="Türkisch - TR",'Basis-Tabelle-Samen'!$AZ67,
IF($A$4="Ungarisch - HU",'Basis-Tabelle-Samen'!$BA67,
" ACHTUNG")))))))))))))))))))))))))))))</f>
        <v>Princess Tree</v>
      </c>
      <c r="C98" s="175" t="str">
        <f t="shared" si="1"/>
        <v/>
      </c>
      <c r="D98" s="170"/>
      <c r="E98" s="12"/>
      <c r="F98" s="157">
        <f>IF('Basis-Tabelle-Samen'!C67="","",'Basis-Tabelle-Samen'!C67)</f>
        <v>12961</v>
      </c>
      <c r="G98" s="160">
        <f>IF('Basis-Tabelle-Samen'!C67="","",IF($A$4="Deutsch - DE",10,12))</f>
        <v>12</v>
      </c>
      <c r="H98" s="172">
        <f>IF('Basis-Tabelle-Samen'!E67="","",'Basis-Tabelle-Samen'!E67)</f>
        <v>1.85</v>
      </c>
      <c r="I98" s="160" t="str">
        <f>IF('Basis-Tabelle-Samen'!G67="","",'Basis-Tabelle-Samen'!G67)</f>
        <v>01</v>
      </c>
      <c r="J98" s="161" t="str">
        <f>IF('Basis-Tabelle-Samen'!I67="","",'Basis-Tabelle-Samen'!I67)</f>
        <v>Paulownia tomentosa</v>
      </c>
      <c r="K98" s="176">
        <f>IF('Basis-Tabelle-Samen'!B67="","",'Basis-Tabelle-Samen'!B67)</f>
        <v>65</v>
      </c>
      <c r="L98" s="177" t="str">
        <f>IF('Basis-Tabelle-Samen'!AB67="","",'Basis-Tabelle-Samen'!AB67)</f>
        <v>Blauglockenbaum</v>
      </c>
    </row>
    <row r="99" spans="1:12" ht="20.100000000000001" customHeight="1" x14ac:dyDescent="0.2">
      <c r="A99" s="154" t="str">
        <f>IF('Basis-Tabelle-Samen'!A11="","",IF($A$4="Deutsch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99" s="155" t="str">
        <f>IF('Basis-Tabelle-Samen'!$AB11="","",
IF($A$4="Bulgarisch - BG",'Basis-Tabelle-Samen'!$Z11,
IF($A$4="Dänisch - DK",'Basis-Tabelle-Samen'!$AA11,
IF($A$4="Deutsch - DE",'Basis-Tabelle-Samen'!$AB11,
IF($A$4="Englisch - UK",'Basis-Tabelle-Samen'!$AC11,
IF($A$4="Estnisch - EE",'Basis-Tabelle-Samen'!$AD11,
IF($A$4="Finnisch - FI",'Basis-Tabelle-Samen'!$AE11,
IF($A$4="Französisch - FR",'Basis-Tabelle-Samen'!$AF11,
IF($A$4="Griechisch - GR",'Basis-Tabelle-Samen'!$AG11,
IF($A$4="Irisch - IE",'Basis-Tabelle-Samen'!$AH11,
IF($A$4="Isländisch - IS",'Basis-Tabelle-Samen'!$AI11,
IF($A$4="Italienisch - IT",'Basis-Tabelle-Samen'!$AJ11,
IF($A$4="Japanisch - JP",'Basis-Tabelle-Samen'!$AK11,
IF($A$4="Kroatisch - HR",'Basis-Tabelle-Samen'!$AL11,
IF($A$4="Lettisch - LV",'Basis-Tabelle-Samen'!$AM11,
IF($A$4="Litauisch - LT",'Basis-Tabelle-Samen'!$AN11,
IF($A$4="Maltesisch - MT",'Basis-Tabelle-Samen'!$AO11,
IF($A$4="Niederländisch - NL",'Basis-Tabelle-Samen'!$AP11,
IF($A$4="Norwegisch - NO",'Basis-Tabelle-Samen'!$AQ11,
IF($A$4="Polnisch - PL",'Basis-Tabelle-Samen'!$AR11,
IF($A$4="Portugiesisch - PT",'Basis-Tabelle-Samen'!$AS11,
IF($A$4="Rumänisch - RO",'Basis-Tabelle-Samen'!$AT11,
IF($A$4="Schwedisch - SE",'Basis-Tabelle-Samen'!$AU11,
IF($A$4="Slowakisch - SK",'Basis-Tabelle-Samen'!$AV11,
IF($A$4="Slowenisch - SI",'Basis-Tabelle-Samen'!$AW11,
IF($A$4="Spanisch - ES",'Basis-Tabelle-Samen'!$AX11,
IF($A$4="Tschechisch - CZ",'Basis-Tabelle-Samen'!$AY11,
IF($A$4="Türkisch - TR",'Basis-Tabelle-Samen'!$AZ11,
IF($A$4="Ungarisch - HU",'Basis-Tabelle-Samen'!$BA11,
" ACHTUNG")))))))))))))))))))))))))))))</f>
        <v>Red Bottle Brush</v>
      </c>
      <c r="C99" s="175" t="str">
        <f t="shared" si="1"/>
        <v/>
      </c>
      <c r="D99" s="170"/>
      <c r="E99" s="12"/>
      <c r="F99" s="157">
        <f>IF('Basis-Tabelle-Samen'!C11="","",'Basis-Tabelle-Samen'!C11)</f>
        <v>12326</v>
      </c>
      <c r="G99" s="160">
        <f>IF('Basis-Tabelle-Samen'!C11="","",IF($A$4="Deutsch - DE",10,12))</f>
        <v>12</v>
      </c>
      <c r="H99" s="172">
        <f>IF('Basis-Tabelle-Samen'!E11="","",'Basis-Tabelle-Samen'!E11)</f>
        <v>1.85</v>
      </c>
      <c r="I99" s="160" t="str">
        <f>IF('Basis-Tabelle-Samen'!G11="","",'Basis-Tabelle-Samen'!G11)</f>
        <v>01</v>
      </c>
      <c r="J99" s="161" t="str">
        <f>IF('Basis-Tabelle-Samen'!I11="","",'Basis-Tabelle-Samen'!I11)</f>
        <v>Callistemon citrinus</v>
      </c>
      <c r="K99" s="176">
        <f>IF('Basis-Tabelle-Samen'!B11="","",'Basis-Tabelle-Samen'!B11)</f>
        <v>9</v>
      </c>
      <c r="L99" s="177" t="str">
        <f>IF('Basis-Tabelle-Samen'!AB11="","",'Basis-Tabelle-Samen'!AB11)</f>
        <v>Australischer Lampenputzer</v>
      </c>
    </row>
    <row r="100" spans="1:12" ht="20.100000000000001" customHeight="1" x14ac:dyDescent="0.2">
      <c r="A100" s="154" t="str">
        <f>IF('Basis-Tabelle-Samen'!A74="","",IF($A$4="Deutsch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00" s="155" t="str">
        <f>IF('Basis-Tabelle-Samen'!$AB74="","",
IF($A$4="Bulgarisch - BG",'Basis-Tabelle-Samen'!$Z74,
IF($A$4="Dänisch - DK",'Basis-Tabelle-Samen'!$AA74,
IF($A$4="Deutsch - DE",'Basis-Tabelle-Samen'!$AB74,
IF($A$4="Englisch - UK",'Basis-Tabelle-Samen'!$AC74,
IF($A$4="Estnisch - EE",'Basis-Tabelle-Samen'!$AD74,
IF($A$4="Finnisch - FI",'Basis-Tabelle-Samen'!$AE74,
IF($A$4="Französisch - FR",'Basis-Tabelle-Samen'!$AF74,
IF($A$4="Griechisch - GR",'Basis-Tabelle-Samen'!$AG74,
IF($A$4="Irisch - IE",'Basis-Tabelle-Samen'!$AH74,
IF($A$4="Isländisch - IS",'Basis-Tabelle-Samen'!$AI74,
IF($A$4="Italienisch - IT",'Basis-Tabelle-Samen'!$AJ74,
IF($A$4="Japanisch - JP",'Basis-Tabelle-Samen'!$AK74,
IF($A$4="Kroatisch - HR",'Basis-Tabelle-Samen'!$AL74,
IF($A$4="Lettisch - LV",'Basis-Tabelle-Samen'!$AM74,
IF($A$4="Litauisch - LT",'Basis-Tabelle-Samen'!$AN74,
IF($A$4="Maltesisch - MT",'Basis-Tabelle-Samen'!$AO74,
IF($A$4="Niederländisch - NL",'Basis-Tabelle-Samen'!$AP74,
IF($A$4="Norwegisch - NO",'Basis-Tabelle-Samen'!$AQ74,
IF($A$4="Polnisch - PL",'Basis-Tabelle-Samen'!$AR74,
IF($A$4="Portugiesisch - PT",'Basis-Tabelle-Samen'!$AS74,
IF($A$4="Rumänisch - RO",'Basis-Tabelle-Samen'!$AT74,
IF($A$4="Schwedisch - SE",'Basis-Tabelle-Samen'!$AU74,
IF($A$4="Slowakisch - SK",'Basis-Tabelle-Samen'!$AV74,
IF($A$4="Slowenisch - SI",'Basis-Tabelle-Samen'!$AW74,
IF($A$4="Spanisch - ES",'Basis-Tabelle-Samen'!$AX74,
IF($A$4="Tschechisch - CZ",'Basis-Tabelle-Samen'!$AY74,
IF($A$4="Türkisch - TR",'Basis-Tabelle-Samen'!$AZ74,
IF($A$4="Ungarisch - HU",'Basis-Tabelle-Samen'!$BA74,
" ACHTUNG")))))))))))))))))))))))))))))</f>
        <v>Red Ginger Lily</v>
      </c>
      <c r="C100" s="175" t="str">
        <f t="shared" si="1"/>
        <v/>
      </c>
      <c r="D100" s="170"/>
      <c r="E100" s="12"/>
      <c r="F100" s="157">
        <f>IF('Basis-Tabelle-Samen'!C74="","",'Basis-Tabelle-Samen'!C74)</f>
        <v>12983</v>
      </c>
      <c r="G100" s="160">
        <f>IF('Basis-Tabelle-Samen'!C74="","",IF($A$4="Deutsch - DE",10,12))</f>
        <v>12</v>
      </c>
      <c r="H100" s="172">
        <f>IF('Basis-Tabelle-Samen'!E74="","",'Basis-Tabelle-Samen'!E74)</f>
        <v>1.85</v>
      </c>
      <c r="I100" s="160" t="str">
        <f>IF('Basis-Tabelle-Samen'!G74="","",'Basis-Tabelle-Samen'!G74)</f>
        <v>01</v>
      </c>
      <c r="J100" s="161" t="str">
        <f>IF('Basis-Tabelle-Samen'!I74="","",'Basis-Tabelle-Samen'!I74)</f>
        <v>Hedychum gardnerianum</v>
      </c>
      <c r="K100" s="176">
        <f>IF('Basis-Tabelle-Samen'!B74="","",'Basis-Tabelle-Samen'!B74)</f>
        <v>72</v>
      </c>
      <c r="L100" s="177" t="str">
        <f>IF('Basis-Tabelle-Samen'!AB74="","",'Basis-Tabelle-Samen'!AB74)</f>
        <v>Riesen - Schmetterlingsblume</v>
      </c>
    </row>
    <row r="101" spans="1:12" ht="20.100000000000001" customHeight="1" x14ac:dyDescent="0.2">
      <c r="A101" s="154" t="str">
        <f>IF('Basis-Tabelle-Samen'!A65="","",IF($A$4="Deutsch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01" s="155" t="str">
        <f>IF('Basis-Tabelle-Samen'!$AB65="","",
IF($A$4="Bulgarisch - BG",'Basis-Tabelle-Samen'!$Z65,
IF($A$4="Dänisch - DK",'Basis-Tabelle-Samen'!$AA65,
IF($A$4="Deutsch - DE",'Basis-Tabelle-Samen'!$AB65,
IF($A$4="Englisch - UK",'Basis-Tabelle-Samen'!$AC65,
IF($A$4="Estnisch - EE",'Basis-Tabelle-Samen'!$AD65,
IF($A$4="Finnisch - FI",'Basis-Tabelle-Samen'!$AE65,
IF($A$4="Französisch - FR",'Basis-Tabelle-Samen'!$AF65,
IF($A$4="Griechisch - GR",'Basis-Tabelle-Samen'!$AG65,
IF($A$4="Irisch - IE",'Basis-Tabelle-Samen'!$AH65,
IF($A$4="Isländisch - IS",'Basis-Tabelle-Samen'!$AI65,
IF($A$4="Italienisch - IT",'Basis-Tabelle-Samen'!$AJ65,
IF($A$4="Japanisch - JP",'Basis-Tabelle-Samen'!$AK65,
IF($A$4="Kroatisch - HR",'Basis-Tabelle-Samen'!$AL65,
IF($A$4="Lettisch - LV",'Basis-Tabelle-Samen'!$AM65,
IF($A$4="Litauisch - LT",'Basis-Tabelle-Samen'!$AN65,
IF($A$4="Maltesisch - MT",'Basis-Tabelle-Samen'!$AO65,
IF($A$4="Niederländisch - NL",'Basis-Tabelle-Samen'!$AP65,
IF($A$4="Norwegisch - NO",'Basis-Tabelle-Samen'!$AQ65,
IF($A$4="Polnisch - PL",'Basis-Tabelle-Samen'!$AR65,
IF($A$4="Portugiesisch - PT",'Basis-Tabelle-Samen'!$AS65,
IF($A$4="Rumänisch - RO",'Basis-Tabelle-Samen'!$AT65,
IF($A$4="Schwedisch - SE",'Basis-Tabelle-Samen'!$AU65,
IF($A$4="Slowakisch - SK",'Basis-Tabelle-Samen'!$AV65,
IF($A$4="Slowenisch - SI",'Basis-Tabelle-Samen'!$AW65,
IF($A$4="Spanisch - ES",'Basis-Tabelle-Samen'!$AX65,
IF($A$4="Tschechisch - CZ",'Basis-Tabelle-Samen'!$AY65,
IF($A$4="Türkisch - TR",'Basis-Tabelle-Samen'!$AZ65,
IF($A$4="Ungarisch - HU",'Basis-Tabelle-Samen'!$BA65,
" ACHTUNG")))))))))))))))))))))))))))))</f>
        <v>Red Japanese Maple</v>
      </c>
      <c r="C101" s="175" t="str">
        <f t="shared" si="1"/>
        <v/>
      </c>
      <c r="D101" s="170"/>
      <c r="E101" s="12"/>
      <c r="F101" s="157">
        <f>IF('Basis-Tabelle-Samen'!C65="","",'Basis-Tabelle-Samen'!C65)</f>
        <v>12952</v>
      </c>
      <c r="G101" s="160">
        <f>IF('Basis-Tabelle-Samen'!C65="","",IF($A$4="Deutsch - DE",10,12))</f>
        <v>12</v>
      </c>
      <c r="H101" s="172">
        <f>IF('Basis-Tabelle-Samen'!E65="","",'Basis-Tabelle-Samen'!E65)</f>
        <v>1.85</v>
      </c>
      <c r="I101" s="160" t="str">
        <f>IF('Basis-Tabelle-Samen'!G65="","",'Basis-Tabelle-Samen'!G65)</f>
        <v>01</v>
      </c>
      <c r="J101" s="161" t="str">
        <f>IF('Basis-Tabelle-Samen'!I65="","",'Basis-Tabelle-Samen'!I65)</f>
        <v>Acer palmatum atropurpureum</v>
      </c>
      <c r="K101" s="176">
        <f>IF('Basis-Tabelle-Samen'!B65="","",'Basis-Tabelle-Samen'!B65)</f>
        <v>63</v>
      </c>
      <c r="L101" s="177" t="str">
        <f>IF('Basis-Tabelle-Samen'!AB65="","",'Basis-Tabelle-Samen'!AB65)</f>
        <v>Roter Fächerahorn</v>
      </c>
    </row>
    <row r="102" spans="1:12" ht="20.100000000000001" customHeight="1" x14ac:dyDescent="0.2">
      <c r="A102" s="154" t="str">
        <f>IF('Basis-Tabelle-Samen'!A100="","",IF($A$4="Deutsch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02" s="155" t="str">
        <f>IF('Basis-Tabelle-Samen'!$AB100="","",
IF($A$4="Bulgarisch - BG",'Basis-Tabelle-Samen'!$Z100,
IF($A$4="Dänisch - DK",'Basis-Tabelle-Samen'!$AA100,
IF($A$4="Deutsch - DE",'Basis-Tabelle-Samen'!$AB100,
IF($A$4="Englisch - UK",'Basis-Tabelle-Samen'!$AC100,
IF($A$4="Estnisch - EE",'Basis-Tabelle-Samen'!$AD100,
IF($A$4="Finnisch - FI",'Basis-Tabelle-Samen'!$AE100,
IF($A$4="Französisch - FR",'Basis-Tabelle-Samen'!$AF100,
IF($A$4="Griechisch - GR",'Basis-Tabelle-Samen'!$AG100,
IF($A$4="Irisch - IE",'Basis-Tabelle-Samen'!$AH100,
IF($A$4="Isländisch - IS",'Basis-Tabelle-Samen'!$AI100,
IF($A$4="Italienisch - IT",'Basis-Tabelle-Samen'!$AJ100,
IF($A$4="Japanisch - JP",'Basis-Tabelle-Samen'!$AK100,
IF($A$4="Kroatisch - HR",'Basis-Tabelle-Samen'!$AL100,
IF($A$4="Lettisch - LV",'Basis-Tabelle-Samen'!$AM100,
IF($A$4="Litauisch - LT",'Basis-Tabelle-Samen'!$AN100,
IF($A$4="Maltesisch - MT",'Basis-Tabelle-Samen'!$AO100,
IF($A$4="Niederländisch - NL",'Basis-Tabelle-Samen'!$AP100,
IF($A$4="Norwegisch - NO",'Basis-Tabelle-Samen'!$AQ100,
IF($A$4="Polnisch - PL",'Basis-Tabelle-Samen'!$AR100,
IF($A$4="Portugiesisch - PT",'Basis-Tabelle-Samen'!$AS100,
IF($A$4="Rumänisch - RO",'Basis-Tabelle-Samen'!$AT100,
IF($A$4="Schwedisch - SE",'Basis-Tabelle-Samen'!$AU100,
IF($A$4="Slowakisch - SK",'Basis-Tabelle-Samen'!$AV100,
IF($A$4="Slowenisch - SI",'Basis-Tabelle-Samen'!$AW100,
IF($A$4="Spanisch - ES",'Basis-Tabelle-Samen'!$AX100,
IF($A$4="Tschechisch - CZ",'Basis-Tabelle-Samen'!$AY100,
IF($A$4="Türkisch - TR",'Basis-Tabelle-Samen'!$AZ100,
IF($A$4="Ungarisch - HU",'Basis-Tabelle-Samen'!$BA100,
" ACHTUNG")))))))))))))))))))))))))))))</f>
        <v>Red Maple</v>
      </c>
      <c r="C102" s="175" t="str">
        <f t="shared" si="1"/>
        <v/>
      </c>
      <c r="D102" s="170"/>
      <c r="E102" s="12"/>
      <c r="F102" s="157">
        <f>IF('Basis-Tabelle-Samen'!C100="","",'Basis-Tabelle-Samen'!C100)</f>
        <v>13138</v>
      </c>
      <c r="G102" s="160">
        <f>IF('Basis-Tabelle-Samen'!C100="","",IF($A$4="Deutsch - DE",10,12))</f>
        <v>12</v>
      </c>
      <c r="H102" s="172">
        <f>IF('Basis-Tabelle-Samen'!E100="","",'Basis-Tabelle-Samen'!E100)</f>
        <v>1.85</v>
      </c>
      <c r="I102" s="160" t="str">
        <f>IF('Basis-Tabelle-Samen'!G100="","",'Basis-Tabelle-Samen'!G100)</f>
        <v>01</v>
      </c>
      <c r="J102" s="161" t="str">
        <f>IF('Basis-Tabelle-Samen'!I100="","",'Basis-Tabelle-Samen'!I100)</f>
        <v>Acer rubrum</v>
      </c>
      <c r="K102" s="176">
        <f>IF('Basis-Tabelle-Samen'!B100="","",'Basis-Tabelle-Samen'!B100)</f>
        <v>98</v>
      </c>
      <c r="L102" s="177" t="str">
        <f>IF('Basis-Tabelle-Samen'!AB100="","",'Basis-Tabelle-Samen'!AB100)</f>
        <v>Rotahorn</v>
      </c>
    </row>
    <row r="103" spans="1:12" ht="20.100000000000001" customHeight="1" x14ac:dyDescent="0.2">
      <c r="A103" s="154" t="str">
        <f>IF('Basis-Tabelle-Samen'!A107="","",IF($A$4="Deutsch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03" s="155" t="str">
        <f>IF('Basis-Tabelle-Samen'!$AB107="","",
IF($A$4="Bulgarisch - BG",'Basis-Tabelle-Samen'!$Z107,
IF($A$4="Dänisch - DK",'Basis-Tabelle-Samen'!$AA107,
IF($A$4="Deutsch - DE",'Basis-Tabelle-Samen'!$AB107,
IF($A$4="Englisch - UK",'Basis-Tabelle-Samen'!$AC107,
IF($A$4="Estnisch - EE",'Basis-Tabelle-Samen'!$AD107,
IF($A$4="Finnisch - FI",'Basis-Tabelle-Samen'!$AE107,
IF($A$4="Französisch - FR",'Basis-Tabelle-Samen'!$AF107,
IF($A$4="Griechisch - GR",'Basis-Tabelle-Samen'!$AG107,
IF($A$4="Irisch - IE",'Basis-Tabelle-Samen'!$AH107,
IF($A$4="Isländisch - IS",'Basis-Tabelle-Samen'!$AI107,
IF($A$4="Italienisch - IT",'Basis-Tabelle-Samen'!$AJ107,
IF($A$4="Japanisch - JP",'Basis-Tabelle-Samen'!$AK107,
IF($A$4="Kroatisch - HR",'Basis-Tabelle-Samen'!$AL107,
IF($A$4="Lettisch - LV",'Basis-Tabelle-Samen'!$AM107,
IF($A$4="Litauisch - LT",'Basis-Tabelle-Samen'!$AN107,
IF($A$4="Maltesisch - MT",'Basis-Tabelle-Samen'!$AO107,
IF($A$4="Niederländisch - NL",'Basis-Tabelle-Samen'!$AP107,
IF($A$4="Norwegisch - NO",'Basis-Tabelle-Samen'!$AQ107,
IF($A$4="Polnisch - PL",'Basis-Tabelle-Samen'!$AR107,
IF($A$4="Portugiesisch - PT",'Basis-Tabelle-Samen'!$AS107,
IF($A$4="Rumänisch - RO",'Basis-Tabelle-Samen'!$AT107,
IF($A$4="Schwedisch - SE",'Basis-Tabelle-Samen'!$AU107,
IF($A$4="Slowakisch - SK",'Basis-Tabelle-Samen'!$AV107,
IF($A$4="Slowenisch - SI",'Basis-Tabelle-Samen'!$AW107,
IF($A$4="Spanisch - ES",'Basis-Tabelle-Samen'!$AX107,
IF($A$4="Tschechisch - CZ",'Basis-Tabelle-Samen'!$AY107,
IF($A$4="Türkisch - TR",'Basis-Tabelle-Samen'!$AZ107,
IF($A$4="Ungarisch - HU",'Basis-Tabelle-Samen'!$BA107,
" ACHTUNG")))))))))))))))))))))))))))))</f>
        <v>River Red Gum</v>
      </c>
      <c r="C103" s="175" t="str">
        <f t="shared" si="1"/>
        <v/>
      </c>
      <c r="D103" s="170"/>
      <c r="E103" s="12"/>
      <c r="F103" s="157">
        <f>IF('Basis-Tabelle-Samen'!C107="","",'Basis-Tabelle-Samen'!C107)</f>
        <v>13180</v>
      </c>
      <c r="G103" s="160">
        <f>IF('Basis-Tabelle-Samen'!C107="","",IF($A$4="Deutsch - DE",10,12))</f>
        <v>12</v>
      </c>
      <c r="H103" s="172">
        <f>IF('Basis-Tabelle-Samen'!E107="","",'Basis-Tabelle-Samen'!E107)</f>
        <v>1.85</v>
      </c>
      <c r="I103" s="160" t="str">
        <f>IF('Basis-Tabelle-Samen'!G107="","",'Basis-Tabelle-Samen'!G107)</f>
        <v>01</v>
      </c>
      <c r="J103" s="161" t="str">
        <f>IF('Basis-Tabelle-Samen'!I107="","",'Basis-Tabelle-Samen'!I107)</f>
        <v>Eucalyptus camaldulensis</v>
      </c>
      <c r="K103" s="176">
        <f>IF('Basis-Tabelle-Samen'!B107="","",'Basis-Tabelle-Samen'!B107)</f>
        <v>105</v>
      </c>
      <c r="L103" s="177" t="str">
        <f>IF('Basis-Tabelle-Samen'!AB107="","",'Basis-Tabelle-Samen'!AB107)</f>
        <v>Roter Fluss - Eucalyptus</v>
      </c>
    </row>
    <row r="104" spans="1:12" ht="20.100000000000001" customHeight="1" x14ac:dyDescent="0.2">
      <c r="A104" s="154" t="str">
        <f>IF('Basis-Tabelle-Samen'!A47="","",IF($A$4="Deutsch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04" s="155" t="str">
        <f>IF('Basis-Tabelle-Samen'!$AB47="","",
IF($A$4="Bulgarisch - BG",'Basis-Tabelle-Samen'!$Z47,
IF($A$4="Dänisch - DK",'Basis-Tabelle-Samen'!$AA47,
IF($A$4="Deutsch - DE",'Basis-Tabelle-Samen'!$AB47,
IF($A$4="Englisch - UK",'Basis-Tabelle-Samen'!$AC47,
IF($A$4="Estnisch - EE",'Basis-Tabelle-Samen'!$AD47,
IF($A$4="Finnisch - FI",'Basis-Tabelle-Samen'!$AE47,
IF($A$4="Französisch - FR",'Basis-Tabelle-Samen'!$AF47,
IF($A$4="Griechisch - GR",'Basis-Tabelle-Samen'!$AG47,
IF($A$4="Irisch - IE",'Basis-Tabelle-Samen'!$AH47,
IF($A$4="Isländisch - IS",'Basis-Tabelle-Samen'!$AI47,
IF($A$4="Italienisch - IT",'Basis-Tabelle-Samen'!$AJ47,
IF($A$4="Japanisch - JP",'Basis-Tabelle-Samen'!$AK47,
IF($A$4="Kroatisch - HR",'Basis-Tabelle-Samen'!$AL47,
IF($A$4="Lettisch - LV",'Basis-Tabelle-Samen'!$AM47,
IF($A$4="Litauisch - LT",'Basis-Tabelle-Samen'!$AN47,
IF($A$4="Maltesisch - MT",'Basis-Tabelle-Samen'!$AO47,
IF($A$4="Niederländisch - NL",'Basis-Tabelle-Samen'!$AP47,
IF($A$4="Norwegisch - NO",'Basis-Tabelle-Samen'!$AQ47,
IF($A$4="Polnisch - PL",'Basis-Tabelle-Samen'!$AR47,
IF($A$4="Portugiesisch - PT",'Basis-Tabelle-Samen'!$AS47,
IF($A$4="Rumänisch - RO",'Basis-Tabelle-Samen'!$AT47,
IF($A$4="Schwedisch - SE",'Basis-Tabelle-Samen'!$AU47,
IF($A$4="Slowakisch - SK",'Basis-Tabelle-Samen'!$AV47,
IF($A$4="Slowenisch - SI",'Basis-Tabelle-Samen'!$AW47,
IF($A$4="Spanisch - ES",'Basis-Tabelle-Samen'!$AX47,
IF($A$4="Tschechisch - CZ",'Basis-Tabelle-Samen'!$AY47,
IF($A$4="Türkisch - TR",'Basis-Tabelle-Samen'!$AZ47,
IF($A$4="Ungarisch - HU",'Basis-Tabelle-Samen'!$BA47,
" ACHTUNG")))))))))))))))))))))))))))))</f>
        <v>Round Leaved Sundew</v>
      </c>
      <c r="C104" s="175" t="str">
        <f t="shared" si="1"/>
        <v/>
      </c>
      <c r="D104" s="170"/>
      <c r="E104" s="12"/>
      <c r="F104" s="157">
        <f>IF('Basis-Tabelle-Samen'!C47="","",'Basis-Tabelle-Samen'!C47)</f>
        <v>12711</v>
      </c>
      <c r="G104" s="160">
        <f>IF('Basis-Tabelle-Samen'!C47="","",IF($A$4="Deutsch - DE",10,12))</f>
        <v>12</v>
      </c>
      <c r="H104" s="172">
        <f>IF('Basis-Tabelle-Samen'!E47="","",'Basis-Tabelle-Samen'!E47)</f>
        <v>2.35</v>
      </c>
      <c r="I104" s="160" t="str">
        <f>IF('Basis-Tabelle-Samen'!G47="","",'Basis-Tabelle-Samen'!G47)</f>
        <v>01</v>
      </c>
      <c r="J104" s="161" t="str">
        <f>IF('Basis-Tabelle-Samen'!I47="","",'Basis-Tabelle-Samen'!I47)</f>
        <v>Drosera rotundifolia</v>
      </c>
      <c r="K104" s="176">
        <f>IF('Basis-Tabelle-Samen'!B47="","",'Basis-Tabelle-Samen'!B47)</f>
        <v>45</v>
      </c>
      <c r="L104" s="177" t="str">
        <f>IF('Basis-Tabelle-Samen'!AB47="","",'Basis-Tabelle-Samen'!AB47)</f>
        <v>Rundblättriger Sonnentau</v>
      </c>
    </row>
    <row r="105" spans="1:12" ht="20.100000000000001" customHeight="1" x14ac:dyDescent="0.2">
      <c r="A105" s="154" t="str">
        <f>IF('Basis-Tabelle-Samen'!A119="","",IF($A$4="Deutsch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05" s="155" t="str">
        <f>IF('Basis-Tabelle-Samen'!$AB119="","",
IF($A$4="Bulgarisch - BG",'Basis-Tabelle-Samen'!$Z119,
IF($A$4="Dänisch - DK",'Basis-Tabelle-Samen'!$AA119,
IF($A$4="Deutsch - DE",'Basis-Tabelle-Samen'!$AB119,
IF($A$4="Englisch - UK",'Basis-Tabelle-Samen'!$AC119,
IF($A$4="Estnisch - EE",'Basis-Tabelle-Samen'!$AD119,
IF($A$4="Finnisch - FI",'Basis-Tabelle-Samen'!$AE119,
IF($A$4="Französisch - FR",'Basis-Tabelle-Samen'!$AF119,
IF($A$4="Griechisch - GR",'Basis-Tabelle-Samen'!$AG119,
IF($A$4="Irisch - IE",'Basis-Tabelle-Samen'!$AH119,
IF($A$4="Isländisch - IS",'Basis-Tabelle-Samen'!$AI119,
IF($A$4="Italienisch - IT",'Basis-Tabelle-Samen'!$AJ119,
IF($A$4="Japanisch - JP",'Basis-Tabelle-Samen'!$AK119,
IF($A$4="Kroatisch - HR",'Basis-Tabelle-Samen'!$AL119,
IF($A$4="Lettisch - LV",'Basis-Tabelle-Samen'!$AM119,
IF($A$4="Litauisch - LT",'Basis-Tabelle-Samen'!$AN119,
IF($A$4="Maltesisch - MT",'Basis-Tabelle-Samen'!$AO119,
IF($A$4="Niederländisch - NL",'Basis-Tabelle-Samen'!$AP119,
IF($A$4="Norwegisch - NO",'Basis-Tabelle-Samen'!$AQ119,
IF($A$4="Polnisch - PL",'Basis-Tabelle-Samen'!$AR119,
IF($A$4="Portugiesisch - PT",'Basis-Tabelle-Samen'!$AS119,
IF($A$4="Rumänisch - RO",'Basis-Tabelle-Samen'!$AT119,
IF($A$4="Schwedisch - SE",'Basis-Tabelle-Samen'!$AU119,
IF($A$4="Slowakisch - SK",'Basis-Tabelle-Samen'!$AV119,
IF($A$4="Slowenisch - SI",'Basis-Tabelle-Samen'!$AW119,
IF($A$4="Spanisch - ES",'Basis-Tabelle-Samen'!$AX119,
IF($A$4="Tschechisch - CZ",'Basis-Tabelle-Samen'!$AY119,
IF($A$4="Türkisch - TR",'Basis-Tabelle-Samen'!$AZ119,
IF($A$4="Ungarisch - HU",'Basis-Tabelle-Samen'!$BA119,
" ACHTUNG")))))))))))))))))))))))))))))</f>
        <v>Sacred Indian Lotus</v>
      </c>
      <c r="C105" s="175" t="str">
        <f t="shared" si="1"/>
        <v/>
      </c>
      <c r="D105" s="170"/>
      <c r="E105" s="12"/>
      <c r="F105" s="157">
        <f>IF('Basis-Tabelle-Samen'!C119="","",'Basis-Tabelle-Samen'!C119)</f>
        <v>15801</v>
      </c>
      <c r="G105" s="160">
        <f>IF('Basis-Tabelle-Samen'!C119="","",IF($A$4="Deutsch - DE",10,12))</f>
        <v>12</v>
      </c>
      <c r="H105" s="172">
        <f>IF('Basis-Tabelle-Samen'!E119="","",'Basis-Tabelle-Samen'!E119)</f>
        <v>1.85</v>
      </c>
      <c r="I105" s="160" t="str">
        <f>IF('Basis-Tabelle-Samen'!G119="","",'Basis-Tabelle-Samen'!G119)</f>
        <v>01</v>
      </c>
      <c r="J105" s="161" t="str">
        <f>IF('Basis-Tabelle-Samen'!I119="","",'Basis-Tabelle-Samen'!I119)</f>
        <v xml:space="preserve">Nelumbo nucifera </v>
      </c>
      <c r="K105" s="176">
        <f>IF('Basis-Tabelle-Samen'!B119="","",'Basis-Tabelle-Samen'!B119)</f>
        <v>117</v>
      </c>
      <c r="L105" s="177" t="str">
        <f>IF('Basis-Tabelle-Samen'!AB119="","",'Basis-Tabelle-Samen'!AB119)</f>
        <v>Indische Lotusblume</v>
      </c>
    </row>
    <row r="106" spans="1:12" ht="20.100000000000001" customHeight="1" x14ac:dyDescent="0.2">
      <c r="A106" s="154" t="str">
        <f>IF('Basis-Tabelle-Samen'!A6="","",IF($A$4="Deutsch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06" s="155" t="str">
        <f>IF('Basis-Tabelle-Samen'!$AB6="","",
IF($A$4="Bulgarisch - BG",'Basis-Tabelle-Samen'!$Z6,
IF($A$4="Dänisch - DK",'Basis-Tabelle-Samen'!$AA6,
IF($A$4="Deutsch - DE",'Basis-Tabelle-Samen'!$AB6,
IF($A$4="Englisch - UK",'Basis-Tabelle-Samen'!$AC6,
IF($A$4="Estnisch - EE",'Basis-Tabelle-Samen'!$AD6,
IF($A$4="Finnisch - FI",'Basis-Tabelle-Samen'!$AE6,
IF($A$4="Französisch - FR",'Basis-Tabelle-Samen'!$AF6,
IF($A$4="Griechisch - GR",'Basis-Tabelle-Samen'!$AG6,
IF($A$4="Irisch - IE",'Basis-Tabelle-Samen'!$AH6,
IF($A$4="Isländisch - IS",'Basis-Tabelle-Samen'!$AI6,
IF($A$4="Italienisch - IT",'Basis-Tabelle-Samen'!$AJ6,
IF($A$4="Japanisch - JP",'Basis-Tabelle-Samen'!$AK6,
IF($A$4="Kroatisch - HR",'Basis-Tabelle-Samen'!$AL6,
IF($A$4="Lettisch - LV",'Basis-Tabelle-Samen'!$AM6,
IF($A$4="Litauisch - LT",'Basis-Tabelle-Samen'!$AN6,
IF($A$4="Maltesisch - MT",'Basis-Tabelle-Samen'!$AO6,
IF($A$4="Niederländisch - NL",'Basis-Tabelle-Samen'!$AP6,
IF($A$4="Norwegisch - NO",'Basis-Tabelle-Samen'!$AQ6,
IF($A$4="Polnisch - PL",'Basis-Tabelle-Samen'!$AR6,
IF($A$4="Portugiesisch - PT",'Basis-Tabelle-Samen'!$AS6,
IF($A$4="Rumänisch - RO",'Basis-Tabelle-Samen'!$AT6,
IF($A$4="Schwedisch - SE",'Basis-Tabelle-Samen'!$AU6,
IF($A$4="Slowakisch - SK",'Basis-Tabelle-Samen'!$AV6,
IF($A$4="Slowenisch - SI",'Basis-Tabelle-Samen'!$AW6,
IF($A$4="Spanisch - ES",'Basis-Tabelle-Samen'!$AX6,
IF($A$4="Tschechisch - CZ",'Basis-Tabelle-Samen'!$AY6,
IF($A$4="Türkisch - TR",'Basis-Tabelle-Samen'!$AZ6,
IF($A$4="Ungarisch - HU",'Basis-Tabelle-Samen'!$BA6,
" ACHTUNG")))))))))))))))))))))))))))))</f>
        <v>Sausage Tree</v>
      </c>
      <c r="C106" s="175" t="str">
        <f t="shared" si="1"/>
        <v/>
      </c>
      <c r="D106" s="170"/>
      <c r="E106" s="12"/>
      <c r="F106" s="157">
        <f>IF('Basis-Tabelle-Samen'!C6="","",'Basis-Tabelle-Samen'!C6)</f>
        <v>12311</v>
      </c>
      <c r="G106" s="160">
        <f>IF('Basis-Tabelle-Samen'!C6="","",IF($A$4="Deutsch - DE",10,12))</f>
        <v>12</v>
      </c>
      <c r="H106" s="172">
        <f>IF('Basis-Tabelle-Samen'!E6="","",'Basis-Tabelle-Samen'!E6)</f>
        <v>1.85</v>
      </c>
      <c r="I106" s="160" t="str">
        <f>IF('Basis-Tabelle-Samen'!G6="","",'Basis-Tabelle-Samen'!G6)</f>
        <v>01</v>
      </c>
      <c r="J106" s="161" t="str">
        <f>IF('Basis-Tabelle-Samen'!I6="","",'Basis-Tabelle-Samen'!I6)</f>
        <v>Kigelia pinnata var. africana</v>
      </c>
      <c r="K106" s="176">
        <f>IF('Basis-Tabelle-Samen'!B6="","",'Basis-Tabelle-Samen'!B6)</f>
        <v>4</v>
      </c>
      <c r="L106" s="177" t="str">
        <f>IF('Basis-Tabelle-Samen'!AB6="","",'Basis-Tabelle-Samen'!AB6)</f>
        <v>Leberwurstbaum</v>
      </c>
    </row>
    <row r="107" spans="1:12" ht="20.100000000000001" customHeight="1" x14ac:dyDescent="0.2">
      <c r="A107" s="154" t="str">
        <f>IF('Basis-Tabelle-Samen'!A21="","",IF($A$4="Deutsch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07" s="155" t="str">
        <f>IF('Basis-Tabelle-Samen'!$AB21="","",
IF($A$4="Bulgarisch - BG",'Basis-Tabelle-Samen'!$Z21,
IF($A$4="Dänisch - DK",'Basis-Tabelle-Samen'!$AA21,
IF($A$4="Deutsch - DE",'Basis-Tabelle-Samen'!$AB21,
IF($A$4="Englisch - UK",'Basis-Tabelle-Samen'!$AC21,
IF($A$4="Estnisch - EE",'Basis-Tabelle-Samen'!$AD21,
IF($A$4="Finnisch - FI",'Basis-Tabelle-Samen'!$AE21,
IF($A$4="Französisch - FR",'Basis-Tabelle-Samen'!$AF21,
IF($A$4="Griechisch - GR",'Basis-Tabelle-Samen'!$AG21,
IF($A$4="Irisch - IE",'Basis-Tabelle-Samen'!$AH21,
IF($A$4="Isländisch - IS",'Basis-Tabelle-Samen'!$AI21,
IF($A$4="Italienisch - IT",'Basis-Tabelle-Samen'!$AJ21,
IF($A$4="Japanisch - JP",'Basis-Tabelle-Samen'!$AK21,
IF($A$4="Kroatisch - HR",'Basis-Tabelle-Samen'!$AL21,
IF($A$4="Lettisch - LV",'Basis-Tabelle-Samen'!$AM21,
IF($A$4="Litauisch - LT",'Basis-Tabelle-Samen'!$AN21,
IF($A$4="Maltesisch - MT",'Basis-Tabelle-Samen'!$AO21,
IF($A$4="Niederländisch - NL",'Basis-Tabelle-Samen'!$AP21,
IF($A$4="Norwegisch - NO",'Basis-Tabelle-Samen'!$AQ21,
IF($A$4="Polnisch - PL",'Basis-Tabelle-Samen'!$AR21,
IF($A$4="Portugiesisch - PT",'Basis-Tabelle-Samen'!$AS21,
IF($A$4="Rumänisch - RO",'Basis-Tabelle-Samen'!$AT21,
IF($A$4="Schwedisch - SE",'Basis-Tabelle-Samen'!$AU21,
IF($A$4="Slowakisch - SK",'Basis-Tabelle-Samen'!$AV21,
IF($A$4="Slowenisch - SI",'Basis-Tabelle-Samen'!$AW21,
IF($A$4="Spanisch - ES",'Basis-Tabelle-Samen'!$AX21,
IF($A$4="Tschechisch - CZ",'Basis-Tabelle-Samen'!$AY21,
IF($A$4="Türkisch - TR",'Basis-Tabelle-Samen'!$AZ21,
IF($A$4="Ungarisch - HU",'Basis-Tabelle-Samen'!$BA21,
" ACHTUNG")))))))))))))))))))))))))))))</f>
        <v>Sensitive Plant</v>
      </c>
      <c r="C107" s="175" t="str">
        <f t="shared" si="1"/>
        <v/>
      </c>
      <c r="D107" s="170"/>
      <c r="E107" s="12"/>
      <c r="F107" s="157">
        <f>IF('Basis-Tabelle-Samen'!C21="","",'Basis-Tabelle-Samen'!C21)</f>
        <v>12342</v>
      </c>
      <c r="G107" s="160">
        <f>IF('Basis-Tabelle-Samen'!C21="","",IF($A$4="Deutsch - DE",10,12))</f>
        <v>12</v>
      </c>
      <c r="H107" s="172">
        <f>IF('Basis-Tabelle-Samen'!E21="","",'Basis-Tabelle-Samen'!E21)</f>
        <v>1.85</v>
      </c>
      <c r="I107" s="160" t="str">
        <f>IF('Basis-Tabelle-Samen'!G21="","",'Basis-Tabelle-Samen'!G21)</f>
        <v>01</v>
      </c>
      <c r="J107" s="161" t="str">
        <f>IF('Basis-Tabelle-Samen'!I21="","",'Basis-Tabelle-Samen'!I21)</f>
        <v>Mimosa pudica</v>
      </c>
      <c r="K107" s="176">
        <f>IF('Basis-Tabelle-Samen'!B21="","",'Basis-Tabelle-Samen'!B21)</f>
        <v>19</v>
      </c>
      <c r="L107" s="177" t="str">
        <f>IF('Basis-Tabelle-Samen'!AB21="","",'Basis-Tabelle-Samen'!AB21)</f>
        <v>Echte Mimose</v>
      </c>
    </row>
    <row r="108" spans="1:12" ht="20.100000000000001" customHeight="1" x14ac:dyDescent="0.2">
      <c r="A108" s="154" t="str">
        <f>IF('Basis-Tabelle-Samen'!A88="","",IF($A$4="Deutsch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08" s="155" t="str">
        <f>IF('Basis-Tabelle-Samen'!$AB88="","",
IF($A$4="Bulgarisch - BG",'Basis-Tabelle-Samen'!$Z88,
IF($A$4="Dänisch - DK",'Basis-Tabelle-Samen'!$AA88,
IF($A$4="Deutsch - DE",'Basis-Tabelle-Samen'!$AB88,
IF($A$4="Englisch - UK",'Basis-Tabelle-Samen'!$AC88,
IF($A$4="Estnisch - EE",'Basis-Tabelle-Samen'!$AD88,
IF($A$4="Finnisch - FI",'Basis-Tabelle-Samen'!$AE88,
IF($A$4="Französisch - FR",'Basis-Tabelle-Samen'!$AF88,
IF($A$4="Griechisch - GR",'Basis-Tabelle-Samen'!$AG88,
IF($A$4="Irisch - IE",'Basis-Tabelle-Samen'!$AH88,
IF($A$4="Isländisch - IS",'Basis-Tabelle-Samen'!$AI88,
IF($A$4="Italienisch - IT",'Basis-Tabelle-Samen'!$AJ88,
IF($A$4="Japanisch - JP",'Basis-Tabelle-Samen'!$AK88,
IF($A$4="Kroatisch - HR",'Basis-Tabelle-Samen'!$AL88,
IF($A$4="Lettisch - LV",'Basis-Tabelle-Samen'!$AM88,
IF($A$4="Litauisch - LT",'Basis-Tabelle-Samen'!$AN88,
IF($A$4="Maltesisch - MT",'Basis-Tabelle-Samen'!$AO88,
IF($A$4="Niederländisch - NL",'Basis-Tabelle-Samen'!$AP88,
IF($A$4="Norwegisch - NO",'Basis-Tabelle-Samen'!$AQ88,
IF($A$4="Polnisch - PL",'Basis-Tabelle-Samen'!$AR88,
IF($A$4="Portugiesisch - PT",'Basis-Tabelle-Samen'!$AS88,
IF($A$4="Rumänisch - RO",'Basis-Tabelle-Samen'!$AT88,
IF($A$4="Schwedisch - SE",'Basis-Tabelle-Samen'!$AU88,
IF($A$4="Slowakisch - SK",'Basis-Tabelle-Samen'!$AV88,
IF($A$4="Slowenisch - SI",'Basis-Tabelle-Samen'!$AW88,
IF($A$4="Spanisch - ES",'Basis-Tabelle-Samen'!$AX88,
IF($A$4="Tschechisch - CZ",'Basis-Tabelle-Samen'!$AY88,
IF($A$4="Türkisch - TR",'Basis-Tabelle-Samen'!$AZ88,
IF($A$4="Ungarisch - HU",'Basis-Tabelle-Samen'!$BA88,
" ACHTUNG")))))))))))))))))))))))))))))</f>
        <v>Snow Banana</v>
      </c>
      <c r="C108" s="175" t="str">
        <f t="shared" si="1"/>
        <v/>
      </c>
      <c r="D108" s="170"/>
      <c r="E108" s="12"/>
      <c r="F108" s="157">
        <f>IF('Basis-Tabelle-Samen'!C88="","",'Basis-Tabelle-Samen'!C88)</f>
        <v>13013</v>
      </c>
      <c r="G108" s="160">
        <f>IF('Basis-Tabelle-Samen'!C88="","",IF($A$4="Deutsch - DE",10,12))</f>
        <v>12</v>
      </c>
      <c r="H108" s="172">
        <f>IF('Basis-Tabelle-Samen'!E88="","",'Basis-Tabelle-Samen'!E88)</f>
        <v>1.85</v>
      </c>
      <c r="I108" s="160" t="str">
        <f>IF('Basis-Tabelle-Samen'!G88="","",'Basis-Tabelle-Samen'!G88)</f>
        <v>01</v>
      </c>
      <c r="J108" s="161" t="str">
        <f>IF('Basis-Tabelle-Samen'!I88="","",'Basis-Tabelle-Samen'!I88)</f>
        <v xml:space="preserve">Ensete glaucum syn. Ensete wilsonii </v>
      </c>
      <c r="K108" s="176">
        <f>IF('Basis-Tabelle-Samen'!B88="","",'Basis-Tabelle-Samen'!B88)</f>
        <v>86</v>
      </c>
      <c r="L108" s="177" t="str">
        <f>IF('Basis-Tabelle-Samen'!AB88="","",'Basis-Tabelle-Samen'!AB88)</f>
        <v>Große Schneebanane</v>
      </c>
    </row>
    <row r="109" spans="1:12" ht="20.100000000000001" customHeight="1" x14ac:dyDescent="0.2">
      <c r="A109" s="154" t="str">
        <f>IF('Basis-Tabelle-Samen'!A54="","",IF($A$4="Deutsch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09" s="155" t="str">
        <f>IF('Basis-Tabelle-Samen'!$AB54="","",
IF($A$4="Bulgarisch - BG",'Basis-Tabelle-Samen'!$Z54,
IF($A$4="Dänisch - DK",'Basis-Tabelle-Samen'!$AA54,
IF($A$4="Deutsch - DE",'Basis-Tabelle-Samen'!$AB54,
IF($A$4="Englisch - UK",'Basis-Tabelle-Samen'!$AC54,
IF($A$4="Estnisch - EE",'Basis-Tabelle-Samen'!$AD54,
IF($A$4="Finnisch - FI",'Basis-Tabelle-Samen'!$AE54,
IF($A$4="Französisch - FR",'Basis-Tabelle-Samen'!$AF54,
IF($A$4="Griechisch - GR",'Basis-Tabelle-Samen'!$AG54,
IF($A$4="Irisch - IE",'Basis-Tabelle-Samen'!$AH54,
IF($A$4="Isländisch - IS",'Basis-Tabelle-Samen'!$AI54,
IF($A$4="Italienisch - IT",'Basis-Tabelle-Samen'!$AJ54,
IF($A$4="Japanisch - JP",'Basis-Tabelle-Samen'!$AK54,
IF($A$4="Kroatisch - HR",'Basis-Tabelle-Samen'!$AL54,
IF($A$4="Lettisch - LV",'Basis-Tabelle-Samen'!$AM54,
IF($A$4="Litauisch - LT",'Basis-Tabelle-Samen'!$AN54,
IF($A$4="Maltesisch - MT",'Basis-Tabelle-Samen'!$AO54,
IF($A$4="Niederländisch - NL",'Basis-Tabelle-Samen'!$AP54,
IF($A$4="Norwegisch - NO",'Basis-Tabelle-Samen'!$AQ54,
IF($A$4="Polnisch - PL",'Basis-Tabelle-Samen'!$AR54,
IF($A$4="Portugiesisch - PT",'Basis-Tabelle-Samen'!$AS54,
IF($A$4="Rumänisch - RO",'Basis-Tabelle-Samen'!$AT54,
IF($A$4="Schwedisch - SE",'Basis-Tabelle-Samen'!$AU54,
IF($A$4="Slowakisch - SK",'Basis-Tabelle-Samen'!$AV54,
IF($A$4="Slowenisch - SI",'Basis-Tabelle-Samen'!$AW54,
IF($A$4="Spanisch - ES",'Basis-Tabelle-Samen'!$AX54,
IF($A$4="Tschechisch - CZ",'Basis-Tabelle-Samen'!$AY54,
IF($A$4="Türkisch - TR",'Basis-Tabelle-Samen'!$AZ54,
IF($A$4="Ungarisch - HU",'Basis-Tabelle-Samen'!$BA54,
" ACHTUNG")))))))))))))))))))))))))))))</f>
        <v>Stone Pine</v>
      </c>
      <c r="C109" s="175" t="str">
        <f t="shared" si="1"/>
        <v/>
      </c>
      <c r="D109" s="170"/>
      <c r="E109" s="12"/>
      <c r="F109" s="157">
        <f>IF('Basis-Tabelle-Samen'!C54="","",'Basis-Tabelle-Samen'!C54)</f>
        <v>12918</v>
      </c>
      <c r="G109" s="160">
        <f>IF('Basis-Tabelle-Samen'!C54="","",IF($A$4="Deutsch - DE",10,12))</f>
        <v>12</v>
      </c>
      <c r="H109" s="172">
        <f>IF('Basis-Tabelle-Samen'!E54="","",'Basis-Tabelle-Samen'!E54)</f>
        <v>1.85</v>
      </c>
      <c r="I109" s="160" t="str">
        <f>IF('Basis-Tabelle-Samen'!G54="","",'Basis-Tabelle-Samen'!G54)</f>
        <v>01</v>
      </c>
      <c r="J109" s="161" t="str">
        <f>IF('Basis-Tabelle-Samen'!I54="","",'Basis-Tabelle-Samen'!I54)</f>
        <v>Pinus pinea</v>
      </c>
      <c r="K109" s="176">
        <f>IF('Basis-Tabelle-Samen'!B54="","",'Basis-Tabelle-Samen'!B54)</f>
        <v>52</v>
      </c>
      <c r="L109" s="177" t="str">
        <f>IF('Basis-Tabelle-Samen'!AB54="","",'Basis-Tabelle-Samen'!AB54)</f>
        <v>Mittelmeer - Pinie</v>
      </c>
    </row>
    <row r="110" spans="1:12" ht="20.100000000000001" customHeight="1" x14ac:dyDescent="0.2">
      <c r="A110" s="154" t="str">
        <f>IF('Basis-Tabelle-Samen'!A89="","",IF($A$4="Deutsch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10" s="155" t="str">
        <f>IF('Basis-Tabelle-Samen'!$AB89="","",
IF($A$4="Bulgarisch - BG",'Basis-Tabelle-Samen'!$Z89,
IF($A$4="Dänisch - DK",'Basis-Tabelle-Samen'!$AA89,
IF($A$4="Deutsch - DE",'Basis-Tabelle-Samen'!$AB89,
IF($A$4="Englisch - UK",'Basis-Tabelle-Samen'!$AC89,
IF($A$4="Estnisch - EE",'Basis-Tabelle-Samen'!$AD89,
IF($A$4="Finnisch - FI",'Basis-Tabelle-Samen'!$AE89,
IF($A$4="Französisch - FR",'Basis-Tabelle-Samen'!$AF89,
IF($A$4="Griechisch - GR",'Basis-Tabelle-Samen'!$AG89,
IF($A$4="Irisch - IE",'Basis-Tabelle-Samen'!$AH89,
IF($A$4="Isländisch - IS",'Basis-Tabelle-Samen'!$AI89,
IF($A$4="Italienisch - IT",'Basis-Tabelle-Samen'!$AJ89,
IF($A$4="Japanisch - JP",'Basis-Tabelle-Samen'!$AK89,
IF($A$4="Kroatisch - HR",'Basis-Tabelle-Samen'!$AL89,
IF($A$4="Lettisch - LV",'Basis-Tabelle-Samen'!$AM89,
IF($A$4="Litauisch - LT",'Basis-Tabelle-Samen'!$AN89,
IF($A$4="Maltesisch - MT",'Basis-Tabelle-Samen'!$AO89,
IF($A$4="Niederländisch - NL",'Basis-Tabelle-Samen'!$AP89,
IF($A$4="Norwegisch - NO",'Basis-Tabelle-Samen'!$AQ89,
IF($A$4="Polnisch - PL",'Basis-Tabelle-Samen'!$AR89,
IF($A$4="Portugiesisch - PT",'Basis-Tabelle-Samen'!$AS89,
IF($A$4="Rumänisch - RO",'Basis-Tabelle-Samen'!$AT89,
IF($A$4="Schwedisch - SE",'Basis-Tabelle-Samen'!$AU89,
IF($A$4="Slowakisch - SK",'Basis-Tabelle-Samen'!$AV89,
IF($A$4="Slowenisch - SI",'Basis-Tabelle-Samen'!$AW89,
IF($A$4="Spanisch - ES",'Basis-Tabelle-Samen'!$AX89,
IF($A$4="Tschechisch - CZ",'Basis-Tabelle-Samen'!$AY89,
IF($A$4="Türkisch - TR",'Basis-Tabelle-Samen'!$AZ89,
IF($A$4="Ungarisch - HU",'Basis-Tabelle-Samen'!$BA89,
" ACHTUNG")))))))))))))))))))))))))))))</f>
        <v>Strawberry Tree</v>
      </c>
      <c r="C110" s="175" t="str">
        <f t="shared" si="1"/>
        <v/>
      </c>
      <c r="D110" s="170"/>
      <c r="E110" s="12"/>
      <c r="F110" s="157">
        <f>IF('Basis-Tabelle-Samen'!C89="","",'Basis-Tabelle-Samen'!C89)</f>
        <v>13018</v>
      </c>
      <c r="G110" s="160">
        <f>IF('Basis-Tabelle-Samen'!C89="","",IF($A$4="Deutsch - DE",10,12))</f>
        <v>12</v>
      </c>
      <c r="H110" s="172">
        <f>IF('Basis-Tabelle-Samen'!E89="","",'Basis-Tabelle-Samen'!E89)</f>
        <v>1.85</v>
      </c>
      <c r="I110" s="160" t="str">
        <f>IF('Basis-Tabelle-Samen'!G89="","",'Basis-Tabelle-Samen'!G89)</f>
        <v>01</v>
      </c>
      <c r="J110" s="161" t="str">
        <f>IF('Basis-Tabelle-Samen'!I89="","",'Basis-Tabelle-Samen'!I89)</f>
        <v>Arbutus unedo</v>
      </c>
      <c r="K110" s="176">
        <f>IF('Basis-Tabelle-Samen'!B89="","",'Basis-Tabelle-Samen'!B89)</f>
        <v>87</v>
      </c>
      <c r="L110" s="177" t="str">
        <f>IF('Basis-Tabelle-Samen'!AB89="","",'Basis-Tabelle-Samen'!AB89)</f>
        <v>Erdbeerbaum</v>
      </c>
    </row>
    <row r="111" spans="1:12" ht="20.100000000000001" customHeight="1" x14ac:dyDescent="0.2">
      <c r="A111" s="154" t="str">
        <f>IF('Basis-Tabelle-Samen'!A87="","",IF($A$4="Deutsch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11" s="155" t="str">
        <f>IF('Basis-Tabelle-Samen'!$AB87="","",
IF($A$4="Bulgarisch - BG",'Basis-Tabelle-Samen'!$Z87,
IF($A$4="Dänisch - DK",'Basis-Tabelle-Samen'!$AA87,
IF($A$4="Deutsch - DE",'Basis-Tabelle-Samen'!$AB87,
IF($A$4="Englisch - UK",'Basis-Tabelle-Samen'!$AC87,
IF($A$4="Estnisch - EE",'Basis-Tabelle-Samen'!$AD87,
IF($A$4="Finnisch - FI",'Basis-Tabelle-Samen'!$AE87,
IF($A$4="Französisch - FR",'Basis-Tabelle-Samen'!$AF87,
IF($A$4="Griechisch - GR",'Basis-Tabelle-Samen'!$AG87,
IF($A$4="Irisch - IE",'Basis-Tabelle-Samen'!$AH87,
IF($A$4="Isländisch - IS",'Basis-Tabelle-Samen'!$AI87,
IF($A$4="Italienisch - IT",'Basis-Tabelle-Samen'!$AJ87,
IF($A$4="Japanisch - JP",'Basis-Tabelle-Samen'!$AK87,
IF($A$4="Kroatisch - HR",'Basis-Tabelle-Samen'!$AL87,
IF($A$4="Lettisch - LV",'Basis-Tabelle-Samen'!$AM87,
IF($A$4="Litauisch - LT",'Basis-Tabelle-Samen'!$AN87,
IF($A$4="Maltesisch - MT",'Basis-Tabelle-Samen'!$AO87,
IF($A$4="Niederländisch - NL",'Basis-Tabelle-Samen'!$AP87,
IF($A$4="Norwegisch - NO",'Basis-Tabelle-Samen'!$AQ87,
IF($A$4="Polnisch - PL",'Basis-Tabelle-Samen'!$AR87,
IF($A$4="Portugiesisch - PT",'Basis-Tabelle-Samen'!$AS87,
IF($A$4="Rumänisch - RO",'Basis-Tabelle-Samen'!$AT87,
IF($A$4="Schwedisch - SE",'Basis-Tabelle-Samen'!$AU87,
IF($A$4="Slowakisch - SK",'Basis-Tabelle-Samen'!$AV87,
IF($A$4="Slowenisch - SI",'Basis-Tabelle-Samen'!$AW87,
IF($A$4="Spanisch - ES",'Basis-Tabelle-Samen'!$AX87,
IF($A$4="Tschechisch - CZ",'Basis-Tabelle-Samen'!$AY87,
IF($A$4="Türkisch - TR",'Basis-Tabelle-Samen'!$AZ87,
IF($A$4="Ungarisch - HU",'Basis-Tabelle-Samen'!$BA87,
" ACHTUNG")))))))))))))))))))))))))))))</f>
        <v>Sturt's Desert Pea</v>
      </c>
      <c r="C111" s="175" t="str">
        <f t="shared" si="1"/>
        <v/>
      </c>
      <c r="D111" s="170"/>
      <c r="E111" s="12"/>
      <c r="F111" s="157">
        <f>IF('Basis-Tabelle-Samen'!C87="","",'Basis-Tabelle-Samen'!C87)</f>
        <v>13009</v>
      </c>
      <c r="G111" s="160">
        <f>IF('Basis-Tabelle-Samen'!C87="","",IF($A$4="Deutsch - DE",10,12))</f>
        <v>12</v>
      </c>
      <c r="H111" s="172">
        <f>IF('Basis-Tabelle-Samen'!E87="","",'Basis-Tabelle-Samen'!E87)</f>
        <v>1.85</v>
      </c>
      <c r="I111" s="160" t="str">
        <f>IF('Basis-Tabelle-Samen'!G87="","",'Basis-Tabelle-Samen'!G87)</f>
        <v>01</v>
      </c>
      <c r="J111" s="161" t="str">
        <f>IF('Basis-Tabelle-Samen'!I87="","",'Basis-Tabelle-Samen'!I87)</f>
        <v>Clianthus formosus syn. Swaisonia formosa</v>
      </c>
      <c r="K111" s="176">
        <f>IF('Basis-Tabelle-Samen'!B87="","",'Basis-Tabelle-Samen'!B87)</f>
        <v>85</v>
      </c>
      <c r="L111" s="177" t="str">
        <f>IF('Basis-Tabelle-Samen'!AB87="","",'Basis-Tabelle-Samen'!AB87)</f>
        <v>Papageischnabel / Teufelskopf</v>
      </c>
    </row>
    <row r="112" spans="1:12" ht="20.100000000000001" customHeight="1" x14ac:dyDescent="0.2">
      <c r="A112" s="154" t="str">
        <f>IF('Basis-Tabelle-Samen'!A90="","",IF($A$4="Deutsch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12" s="155" t="str">
        <f>IF('Basis-Tabelle-Samen'!$AB90="","",
IF($A$4="Bulgarisch - BG",'Basis-Tabelle-Samen'!$Z90,
IF($A$4="Dänisch - DK",'Basis-Tabelle-Samen'!$AA90,
IF($A$4="Deutsch - DE",'Basis-Tabelle-Samen'!$AB90,
IF($A$4="Englisch - UK",'Basis-Tabelle-Samen'!$AC90,
IF($A$4="Estnisch - EE",'Basis-Tabelle-Samen'!$AD90,
IF($A$4="Finnisch - FI",'Basis-Tabelle-Samen'!$AE90,
IF($A$4="Französisch - FR",'Basis-Tabelle-Samen'!$AF90,
IF($A$4="Griechisch - GR",'Basis-Tabelle-Samen'!$AG90,
IF($A$4="Irisch - IE",'Basis-Tabelle-Samen'!$AH90,
IF($A$4="Isländisch - IS",'Basis-Tabelle-Samen'!$AI90,
IF($A$4="Italienisch - IT",'Basis-Tabelle-Samen'!$AJ90,
IF($A$4="Japanisch - JP",'Basis-Tabelle-Samen'!$AK90,
IF($A$4="Kroatisch - HR",'Basis-Tabelle-Samen'!$AL90,
IF($A$4="Lettisch - LV",'Basis-Tabelle-Samen'!$AM90,
IF($A$4="Litauisch - LT",'Basis-Tabelle-Samen'!$AN90,
IF($A$4="Maltesisch - MT",'Basis-Tabelle-Samen'!$AO90,
IF($A$4="Niederländisch - NL",'Basis-Tabelle-Samen'!$AP90,
IF($A$4="Norwegisch - NO",'Basis-Tabelle-Samen'!$AQ90,
IF($A$4="Polnisch - PL",'Basis-Tabelle-Samen'!$AR90,
IF($A$4="Portugiesisch - PT",'Basis-Tabelle-Samen'!$AS90,
IF($A$4="Rumänisch - RO",'Basis-Tabelle-Samen'!$AT90,
IF($A$4="Schwedisch - SE",'Basis-Tabelle-Samen'!$AU90,
IF($A$4="Slowakisch - SK",'Basis-Tabelle-Samen'!$AV90,
IF($A$4="Slowenisch - SI",'Basis-Tabelle-Samen'!$AW90,
IF($A$4="Spanisch - ES",'Basis-Tabelle-Samen'!$AX90,
IF($A$4="Tschechisch - CZ",'Basis-Tabelle-Samen'!$AY90,
IF($A$4="Türkisch - TR",'Basis-Tabelle-Samen'!$AZ90,
IF($A$4="Ungarisch - HU",'Basis-Tabelle-Samen'!$BA90,
" ACHTUNG")))))))))))))))))))))))))))))</f>
        <v>Sunflower Titan</v>
      </c>
      <c r="C112" s="175" t="str">
        <f t="shared" si="1"/>
        <v/>
      </c>
      <c r="D112" s="170"/>
      <c r="E112" s="12"/>
      <c r="F112" s="157">
        <f>IF('Basis-Tabelle-Samen'!C90="","",'Basis-Tabelle-Samen'!C90)</f>
        <v>13034</v>
      </c>
      <c r="G112" s="160">
        <f>IF('Basis-Tabelle-Samen'!C90="","",IF($A$4="Deutsch - DE",10,12))</f>
        <v>12</v>
      </c>
      <c r="H112" s="172">
        <f>IF('Basis-Tabelle-Samen'!E90="","",'Basis-Tabelle-Samen'!E90)</f>
        <v>1.85</v>
      </c>
      <c r="I112" s="160" t="str">
        <f>IF('Basis-Tabelle-Samen'!G90="","",'Basis-Tabelle-Samen'!G90)</f>
        <v>01</v>
      </c>
      <c r="J112" s="161" t="str">
        <f>IF('Basis-Tabelle-Samen'!I90="","",'Basis-Tabelle-Samen'!I90)</f>
        <v xml:space="preserve">Helianthus annuus </v>
      </c>
      <c r="K112" s="176">
        <f>IF('Basis-Tabelle-Samen'!B90="","",'Basis-Tabelle-Samen'!B90)</f>
        <v>88</v>
      </c>
      <c r="L112" s="177" t="str">
        <f>IF('Basis-Tabelle-Samen'!AB90="","",'Basis-Tabelle-Samen'!AB90)</f>
        <v>Sonnenblume Titan</v>
      </c>
    </row>
    <row r="113" spans="1:12" ht="20.100000000000001" customHeight="1" x14ac:dyDescent="0.2">
      <c r="A113" s="154" t="str">
        <f>IF('Basis-Tabelle-Samen'!A105="","",IF($A$4="Deutsch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13" s="155" t="str">
        <f>IF('Basis-Tabelle-Samen'!$AB105="","",
IF($A$4="Bulgarisch - BG",'Basis-Tabelle-Samen'!$Z105,
IF($A$4="Dänisch - DK",'Basis-Tabelle-Samen'!$AA105,
IF($A$4="Deutsch - DE",'Basis-Tabelle-Samen'!$AB105,
IF($A$4="Englisch - UK",'Basis-Tabelle-Samen'!$AC105,
IF($A$4="Estnisch - EE",'Basis-Tabelle-Samen'!$AD105,
IF($A$4="Finnisch - FI",'Basis-Tabelle-Samen'!$AE105,
IF($A$4="Französisch - FR",'Basis-Tabelle-Samen'!$AF105,
IF($A$4="Griechisch - GR",'Basis-Tabelle-Samen'!$AG105,
IF($A$4="Irisch - IE",'Basis-Tabelle-Samen'!$AH105,
IF($A$4="Isländisch - IS",'Basis-Tabelle-Samen'!$AI105,
IF($A$4="Italienisch - IT",'Basis-Tabelle-Samen'!$AJ105,
IF($A$4="Japanisch - JP",'Basis-Tabelle-Samen'!$AK105,
IF($A$4="Kroatisch - HR",'Basis-Tabelle-Samen'!$AL105,
IF($A$4="Lettisch - LV",'Basis-Tabelle-Samen'!$AM105,
IF($A$4="Litauisch - LT",'Basis-Tabelle-Samen'!$AN105,
IF($A$4="Maltesisch - MT",'Basis-Tabelle-Samen'!$AO105,
IF($A$4="Niederländisch - NL",'Basis-Tabelle-Samen'!$AP105,
IF($A$4="Norwegisch - NO",'Basis-Tabelle-Samen'!$AQ105,
IF($A$4="Polnisch - PL",'Basis-Tabelle-Samen'!$AR105,
IF($A$4="Portugiesisch - PT",'Basis-Tabelle-Samen'!$AS105,
IF($A$4="Rumänisch - RO",'Basis-Tabelle-Samen'!$AT105,
IF($A$4="Schwedisch - SE",'Basis-Tabelle-Samen'!$AU105,
IF($A$4="Slowakisch - SK",'Basis-Tabelle-Samen'!$AV105,
IF($A$4="Slowenisch - SI",'Basis-Tabelle-Samen'!$AW105,
IF($A$4="Spanisch - ES",'Basis-Tabelle-Samen'!$AX105,
IF($A$4="Tschechisch - CZ",'Basis-Tabelle-Samen'!$AY105,
IF($A$4="Türkisch - TR",'Basis-Tabelle-Samen'!$AZ105,
IF($A$4="Ungarisch - HU",'Basis-Tabelle-Samen'!$BA105,
" ACHTUNG")))))))))))))))))))))))))))))</f>
        <v>Sweet Granadilla</v>
      </c>
      <c r="C113" s="175" t="str">
        <f t="shared" si="1"/>
        <v/>
      </c>
      <c r="D113" s="170"/>
      <c r="E113" s="12"/>
      <c r="F113" s="157">
        <f>IF('Basis-Tabelle-Samen'!C105="","",'Basis-Tabelle-Samen'!C105)</f>
        <v>13172</v>
      </c>
      <c r="G113" s="160">
        <f>IF('Basis-Tabelle-Samen'!C105="","",IF($A$4="Deutsch - DE",10,12))</f>
        <v>12</v>
      </c>
      <c r="H113" s="172">
        <f>IF('Basis-Tabelle-Samen'!E105="","",'Basis-Tabelle-Samen'!E105)</f>
        <v>1.85</v>
      </c>
      <c r="I113" s="160" t="str">
        <f>IF('Basis-Tabelle-Samen'!G105="","",'Basis-Tabelle-Samen'!G105)</f>
        <v>01</v>
      </c>
      <c r="J113" s="161" t="str">
        <f>IF('Basis-Tabelle-Samen'!I105="","",'Basis-Tabelle-Samen'!I105)</f>
        <v>Passiflora ligularis</v>
      </c>
      <c r="K113" s="176">
        <f>IF('Basis-Tabelle-Samen'!B105="","",'Basis-Tabelle-Samen'!B105)</f>
        <v>103</v>
      </c>
      <c r="L113" s="177" t="str">
        <f>IF('Basis-Tabelle-Samen'!AB105="","",'Basis-Tabelle-Samen'!AB105)</f>
        <v>Süße Granadilla</v>
      </c>
    </row>
    <row r="114" spans="1:12" ht="20.100000000000001" customHeight="1" x14ac:dyDescent="0.2">
      <c r="A114" s="154" t="str">
        <f>IF('Basis-Tabelle-Samen'!A30="","",IF($A$4="Deutsch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14" s="155" t="str">
        <f>IF('Basis-Tabelle-Samen'!$AB30="","",
IF($A$4="Bulgarisch - BG",'Basis-Tabelle-Samen'!$Z30,
IF($A$4="Dänisch - DK",'Basis-Tabelle-Samen'!$AA30,
IF($A$4="Deutsch - DE",'Basis-Tabelle-Samen'!$AB30,
IF($A$4="Englisch - UK",'Basis-Tabelle-Samen'!$AC30,
IF($A$4="Estnisch - EE",'Basis-Tabelle-Samen'!$AD30,
IF($A$4="Finnisch - FI",'Basis-Tabelle-Samen'!$AE30,
IF($A$4="Französisch - FR",'Basis-Tabelle-Samen'!$AF30,
IF($A$4="Griechisch - GR",'Basis-Tabelle-Samen'!$AG30,
IF($A$4="Irisch - IE",'Basis-Tabelle-Samen'!$AH30,
IF($A$4="Isländisch - IS",'Basis-Tabelle-Samen'!$AI30,
IF($A$4="Italienisch - IT",'Basis-Tabelle-Samen'!$AJ30,
IF($A$4="Japanisch - JP",'Basis-Tabelle-Samen'!$AK30,
IF($A$4="Kroatisch - HR",'Basis-Tabelle-Samen'!$AL30,
IF($A$4="Lettisch - LV",'Basis-Tabelle-Samen'!$AM30,
IF($A$4="Litauisch - LT",'Basis-Tabelle-Samen'!$AN30,
IF($A$4="Maltesisch - MT",'Basis-Tabelle-Samen'!$AO30,
IF($A$4="Niederländisch - NL",'Basis-Tabelle-Samen'!$AP30,
IF($A$4="Norwegisch - NO",'Basis-Tabelle-Samen'!$AQ30,
IF($A$4="Polnisch - PL",'Basis-Tabelle-Samen'!$AR30,
IF($A$4="Portugiesisch - PT",'Basis-Tabelle-Samen'!$AS30,
IF($A$4="Rumänisch - RO",'Basis-Tabelle-Samen'!$AT30,
IF($A$4="Schwedisch - SE",'Basis-Tabelle-Samen'!$AU30,
IF($A$4="Slowakisch - SK",'Basis-Tabelle-Samen'!$AV30,
IF($A$4="Slowenisch - SI",'Basis-Tabelle-Samen'!$AW30,
IF($A$4="Spanisch - ES",'Basis-Tabelle-Samen'!$AX30,
IF($A$4="Tschechisch - CZ",'Basis-Tabelle-Samen'!$AY30,
IF($A$4="Türkisch - TR",'Basis-Tabelle-Samen'!$AZ30,
IF($A$4="Ungarisch - HU",'Basis-Tabelle-Samen'!$BA30,
" ACHTUNG")))))))))))))))))))))))))))))</f>
        <v>Tamarillo</v>
      </c>
      <c r="C114" s="175" t="str">
        <f t="shared" si="1"/>
        <v/>
      </c>
      <c r="D114" s="170"/>
      <c r="E114" s="12"/>
      <c r="F114" s="157">
        <f>IF('Basis-Tabelle-Samen'!C30="","",'Basis-Tabelle-Samen'!C30)</f>
        <v>12358</v>
      </c>
      <c r="G114" s="160">
        <f>IF('Basis-Tabelle-Samen'!C30="","",IF($A$4="Deutsch - DE",10,12))</f>
        <v>12</v>
      </c>
      <c r="H114" s="172">
        <f>IF('Basis-Tabelle-Samen'!E30="","",'Basis-Tabelle-Samen'!E30)</f>
        <v>1.85</v>
      </c>
      <c r="I114" s="160" t="str">
        <f>IF('Basis-Tabelle-Samen'!G30="","",'Basis-Tabelle-Samen'!G30)</f>
        <v>01</v>
      </c>
      <c r="J114" s="161" t="str">
        <f>IF('Basis-Tabelle-Samen'!I30="","",'Basis-Tabelle-Samen'!I30)</f>
        <v>Cyphomandra betacea</v>
      </c>
      <c r="K114" s="176">
        <f>IF('Basis-Tabelle-Samen'!B30="","",'Basis-Tabelle-Samen'!B30)</f>
        <v>28</v>
      </c>
      <c r="L114" s="177" t="str">
        <f>IF('Basis-Tabelle-Samen'!AB30="","",'Basis-Tabelle-Samen'!AB30)</f>
        <v>Tropischer Tomatenbaum / Tamarillo</v>
      </c>
    </row>
    <row r="115" spans="1:12" ht="20.100000000000001" customHeight="1" x14ac:dyDescent="0.2">
      <c r="A115" s="154" t="str">
        <f>IF('Basis-Tabelle-Samen'!A31="","",IF($A$4="Deutsch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15" s="155" t="str">
        <f>IF('Basis-Tabelle-Samen'!$AB31="","",
IF($A$4="Bulgarisch - BG",'Basis-Tabelle-Samen'!$Z31,
IF($A$4="Dänisch - DK",'Basis-Tabelle-Samen'!$AA31,
IF($A$4="Deutsch - DE",'Basis-Tabelle-Samen'!$AB31,
IF($A$4="Englisch - UK",'Basis-Tabelle-Samen'!$AC31,
IF($A$4="Estnisch - EE",'Basis-Tabelle-Samen'!$AD31,
IF($A$4="Finnisch - FI",'Basis-Tabelle-Samen'!$AE31,
IF($A$4="Französisch - FR",'Basis-Tabelle-Samen'!$AF31,
IF($A$4="Griechisch - GR",'Basis-Tabelle-Samen'!$AG31,
IF($A$4="Irisch - IE",'Basis-Tabelle-Samen'!$AH31,
IF($A$4="Isländisch - IS",'Basis-Tabelle-Samen'!$AI31,
IF($A$4="Italienisch - IT",'Basis-Tabelle-Samen'!$AJ31,
IF($A$4="Japanisch - JP",'Basis-Tabelle-Samen'!$AK31,
IF($A$4="Kroatisch - HR",'Basis-Tabelle-Samen'!$AL31,
IF($A$4="Lettisch - LV",'Basis-Tabelle-Samen'!$AM31,
IF($A$4="Litauisch - LT",'Basis-Tabelle-Samen'!$AN31,
IF($A$4="Maltesisch - MT",'Basis-Tabelle-Samen'!$AO31,
IF($A$4="Niederländisch - NL",'Basis-Tabelle-Samen'!$AP31,
IF($A$4="Norwegisch - NO",'Basis-Tabelle-Samen'!$AQ31,
IF($A$4="Polnisch - PL",'Basis-Tabelle-Samen'!$AR31,
IF($A$4="Portugiesisch - PT",'Basis-Tabelle-Samen'!$AS31,
IF($A$4="Rumänisch - RO",'Basis-Tabelle-Samen'!$AT31,
IF($A$4="Schwedisch - SE",'Basis-Tabelle-Samen'!$AU31,
IF($A$4="Slowakisch - SK",'Basis-Tabelle-Samen'!$AV31,
IF($A$4="Slowenisch - SI",'Basis-Tabelle-Samen'!$AW31,
IF($A$4="Spanisch - ES",'Basis-Tabelle-Samen'!$AX31,
IF($A$4="Tschechisch - CZ",'Basis-Tabelle-Samen'!$AY31,
IF($A$4="Türkisch - TR",'Basis-Tabelle-Samen'!$AZ31,
IF($A$4="Ungarisch - HU",'Basis-Tabelle-Samen'!$BA31,
" ACHTUNG")))))))))))))))))))))))))))))</f>
        <v>Tamarind</v>
      </c>
      <c r="C115" s="175" t="str">
        <f t="shared" si="1"/>
        <v/>
      </c>
      <c r="D115" s="170"/>
      <c r="E115" s="12"/>
      <c r="F115" s="157">
        <f>IF('Basis-Tabelle-Samen'!C31="","",'Basis-Tabelle-Samen'!C31)</f>
        <v>12359</v>
      </c>
      <c r="G115" s="160">
        <f>IF('Basis-Tabelle-Samen'!C31="","",IF($A$4="Deutsch - DE",10,12))</f>
        <v>12</v>
      </c>
      <c r="H115" s="172">
        <f>IF('Basis-Tabelle-Samen'!E31="","",'Basis-Tabelle-Samen'!E31)</f>
        <v>1.85</v>
      </c>
      <c r="I115" s="160" t="str">
        <f>IF('Basis-Tabelle-Samen'!G31="","",'Basis-Tabelle-Samen'!G31)</f>
        <v>01</v>
      </c>
      <c r="J115" s="161" t="str">
        <f>IF('Basis-Tabelle-Samen'!I31="","",'Basis-Tabelle-Samen'!I31)</f>
        <v>Tamarindus indica</v>
      </c>
      <c r="K115" s="176">
        <f>IF('Basis-Tabelle-Samen'!B31="","",'Basis-Tabelle-Samen'!B31)</f>
        <v>29</v>
      </c>
      <c r="L115" s="177" t="str">
        <f>IF('Basis-Tabelle-Samen'!AB31="","",'Basis-Tabelle-Samen'!AB31)</f>
        <v>Tamarinde / Indischer Dattelbaum</v>
      </c>
    </row>
    <row r="116" spans="1:12" ht="20.100000000000001" customHeight="1" x14ac:dyDescent="0.2">
      <c r="A116" s="154" t="str">
        <f>IF('Basis-Tabelle-Samen'!A59="","",IF($A$4="Deutsch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16" s="155" t="str">
        <f>IF('Basis-Tabelle-Samen'!$AB59="","",
IF($A$4="Bulgarisch - BG",'Basis-Tabelle-Samen'!$Z59,
IF($A$4="Dänisch - DK",'Basis-Tabelle-Samen'!$AA59,
IF($A$4="Deutsch - DE",'Basis-Tabelle-Samen'!$AB59,
IF($A$4="Englisch - UK",'Basis-Tabelle-Samen'!$AC59,
IF($A$4="Estnisch - EE",'Basis-Tabelle-Samen'!$AD59,
IF($A$4="Finnisch - FI",'Basis-Tabelle-Samen'!$AE59,
IF($A$4="Französisch - FR",'Basis-Tabelle-Samen'!$AF59,
IF($A$4="Griechisch - GR",'Basis-Tabelle-Samen'!$AG59,
IF($A$4="Irisch - IE",'Basis-Tabelle-Samen'!$AH59,
IF($A$4="Isländisch - IS",'Basis-Tabelle-Samen'!$AI59,
IF($A$4="Italienisch - IT",'Basis-Tabelle-Samen'!$AJ59,
IF($A$4="Japanisch - JP",'Basis-Tabelle-Samen'!$AK59,
IF($A$4="Kroatisch - HR",'Basis-Tabelle-Samen'!$AL59,
IF($A$4="Lettisch - LV",'Basis-Tabelle-Samen'!$AM59,
IF($A$4="Litauisch - LT",'Basis-Tabelle-Samen'!$AN59,
IF($A$4="Maltesisch - MT",'Basis-Tabelle-Samen'!$AO59,
IF($A$4="Niederländisch - NL",'Basis-Tabelle-Samen'!$AP59,
IF($A$4="Norwegisch - NO",'Basis-Tabelle-Samen'!$AQ59,
IF($A$4="Polnisch - PL",'Basis-Tabelle-Samen'!$AR59,
IF($A$4="Portugiesisch - PT",'Basis-Tabelle-Samen'!$AS59,
IF($A$4="Rumänisch - RO",'Basis-Tabelle-Samen'!$AT59,
IF($A$4="Schwedisch - SE",'Basis-Tabelle-Samen'!$AU59,
IF($A$4="Slowakisch - SK",'Basis-Tabelle-Samen'!$AV59,
IF($A$4="Slowenisch - SI",'Basis-Tabelle-Samen'!$AW59,
IF($A$4="Spanisch - ES",'Basis-Tabelle-Samen'!$AX59,
IF($A$4="Tschechisch - CZ",'Basis-Tabelle-Samen'!$AY59,
IF($A$4="Türkisch - TR",'Basis-Tabelle-Samen'!$AZ59,
IF($A$4="Ungarisch - HU",'Basis-Tabelle-Samen'!$BA59,
" ACHTUNG")))))))))))))))))))))))))))))</f>
        <v>Tasmanian Bluegum</v>
      </c>
      <c r="C116" s="175" t="str">
        <f t="shared" si="1"/>
        <v/>
      </c>
      <c r="D116" s="170"/>
      <c r="E116" s="12"/>
      <c r="F116" s="157">
        <f>IF('Basis-Tabelle-Samen'!C59="","",'Basis-Tabelle-Samen'!C59)</f>
        <v>12929</v>
      </c>
      <c r="G116" s="160">
        <f>IF('Basis-Tabelle-Samen'!C59="","",IF($A$4="Deutsch - DE",10,12))</f>
        <v>12</v>
      </c>
      <c r="H116" s="172">
        <f>IF('Basis-Tabelle-Samen'!E59="","",'Basis-Tabelle-Samen'!E59)</f>
        <v>1.85</v>
      </c>
      <c r="I116" s="160" t="str">
        <f>IF('Basis-Tabelle-Samen'!G59="","",'Basis-Tabelle-Samen'!G59)</f>
        <v>01</v>
      </c>
      <c r="J116" s="161" t="str">
        <f>IF('Basis-Tabelle-Samen'!I59="","",'Basis-Tabelle-Samen'!I59)</f>
        <v>Eucalyptus globulus bicostata</v>
      </c>
      <c r="K116" s="176">
        <f>IF('Basis-Tabelle-Samen'!B59="","",'Basis-Tabelle-Samen'!B59)</f>
        <v>57</v>
      </c>
      <c r="L116" s="177" t="str">
        <f>IF('Basis-Tabelle-Samen'!AB59="","",'Basis-Tabelle-Samen'!AB59)</f>
        <v>Eucalyptus (bicostata)</v>
      </c>
    </row>
    <row r="117" spans="1:12" ht="20.100000000000001" customHeight="1" x14ac:dyDescent="0.2">
      <c r="A117" s="154" t="str">
        <f>IF('Basis-Tabelle-Samen'!A34="","",IF($A$4="Deutsch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17" s="155" t="str">
        <f>IF('Basis-Tabelle-Samen'!$AB34="","",
IF($A$4="Bulgarisch - BG",'Basis-Tabelle-Samen'!$Z34,
IF($A$4="Dänisch - DK",'Basis-Tabelle-Samen'!$AA34,
IF($A$4="Deutsch - DE",'Basis-Tabelle-Samen'!$AB34,
IF($A$4="Englisch - UK",'Basis-Tabelle-Samen'!$AC34,
IF($A$4="Estnisch - EE",'Basis-Tabelle-Samen'!$AD34,
IF($A$4="Finnisch - FI",'Basis-Tabelle-Samen'!$AE34,
IF($A$4="Französisch - FR",'Basis-Tabelle-Samen'!$AF34,
IF($A$4="Griechisch - GR",'Basis-Tabelle-Samen'!$AG34,
IF($A$4="Irisch - IE",'Basis-Tabelle-Samen'!$AH34,
IF($A$4="Isländisch - IS",'Basis-Tabelle-Samen'!$AI34,
IF($A$4="Italienisch - IT",'Basis-Tabelle-Samen'!$AJ34,
IF($A$4="Japanisch - JP",'Basis-Tabelle-Samen'!$AK34,
IF($A$4="Kroatisch - HR",'Basis-Tabelle-Samen'!$AL34,
IF($A$4="Lettisch - LV",'Basis-Tabelle-Samen'!$AM34,
IF($A$4="Litauisch - LT",'Basis-Tabelle-Samen'!$AN34,
IF($A$4="Maltesisch - MT",'Basis-Tabelle-Samen'!$AO34,
IF($A$4="Niederländisch - NL",'Basis-Tabelle-Samen'!$AP34,
IF($A$4="Norwegisch - NO",'Basis-Tabelle-Samen'!$AQ34,
IF($A$4="Polnisch - PL",'Basis-Tabelle-Samen'!$AR34,
IF($A$4="Portugiesisch - PT",'Basis-Tabelle-Samen'!$AS34,
IF($A$4="Rumänisch - RO",'Basis-Tabelle-Samen'!$AT34,
IF($A$4="Schwedisch - SE",'Basis-Tabelle-Samen'!$AU34,
IF($A$4="Slowakisch - SK",'Basis-Tabelle-Samen'!$AV34,
IF($A$4="Slowenisch - SI",'Basis-Tabelle-Samen'!$AW34,
IF($A$4="Spanisch - ES",'Basis-Tabelle-Samen'!$AX34,
IF($A$4="Tschechisch - CZ",'Basis-Tabelle-Samen'!$AY34,
IF($A$4="Türkisch - TR",'Basis-Tabelle-Samen'!$AZ34,
IF($A$4="Ungarisch - HU",'Basis-Tabelle-Samen'!$BA34,
" ACHTUNG")))))))))))))))))))))))))))))</f>
        <v>Tea Plant</v>
      </c>
      <c r="C117" s="175" t="str">
        <f t="shared" si="1"/>
        <v/>
      </c>
      <c r="D117" s="170"/>
      <c r="E117" s="12"/>
      <c r="F117" s="157">
        <f>IF('Basis-Tabelle-Samen'!C34="","",'Basis-Tabelle-Samen'!C34)</f>
        <v>12365</v>
      </c>
      <c r="G117" s="160">
        <f>IF('Basis-Tabelle-Samen'!C34="","",IF($A$4="Deutsch - DE",10,12))</f>
        <v>12</v>
      </c>
      <c r="H117" s="172">
        <f>IF('Basis-Tabelle-Samen'!E34="","",'Basis-Tabelle-Samen'!E34)</f>
        <v>1.85</v>
      </c>
      <c r="I117" s="160" t="str">
        <f>IF('Basis-Tabelle-Samen'!G34="","",'Basis-Tabelle-Samen'!G34)</f>
        <v>01</v>
      </c>
      <c r="J117" s="161" t="str">
        <f>IF('Basis-Tabelle-Samen'!I34="","",'Basis-Tabelle-Samen'!I34)</f>
        <v>Camellia sinensis</v>
      </c>
      <c r="K117" s="176">
        <f>IF('Basis-Tabelle-Samen'!B34="","",'Basis-Tabelle-Samen'!B34)</f>
        <v>32</v>
      </c>
      <c r="L117" s="177" t="str">
        <f>IF('Basis-Tabelle-Samen'!AB34="","",'Basis-Tabelle-Samen'!AB34)</f>
        <v>Echter Teestrauch</v>
      </c>
    </row>
    <row r="118" spans="1:12" ht="20.100000000000001" customHeight="1" x14ac:dyDescent="0.2">
      <c r="A118" s="154" t="str">
        <f>IF('Basis-Tabelle-Samen'!A27="","",IF($A$4="Deutsch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18" s="155" t="str">
        <f>IF('Basis-Tabelle-Samen'!$AB27="","",
IF($A$4="Bulgarisch - BG",'Basis-Tabelle-Samen'!$Z27,
IF($A$4="Dänisch - DK",'Basis-Tabelle-Samen'!$AA27,
IF($A$4="Deutsch - DE",'Basis-Tabelle-Samen'!$AB27,
IF($A$4="Englisch - UK",'Basis-Tabelle-Samen'!$AC27,
IF($A$4="Estnisch - EE",'Basis-Tabelle-Samen'!$AD27,
IF($A$4="Finnisch - FI",'Basis-Tabelle-Samen'!$AE27,
IF($A$4="Französisch - FR",'Basis-Tabelle-Samen'!$AF27,
IF($A$4="Griechisch - GR",'Basis-Tabelle-Samen'!$AG27,
IF($A$4="Irisch - IE",'Basis-Tabelle-Samen'!$AH27,
IF($A$4="Isländisch - IS",'Basis-Tabelle-Samen'!$AI27,
IF($A$4="Italienisch - IT",'Basis-Tabelle-Samen'!$AJ27,
IF($A$4="Japanisch - JP",'Basis-Tabelle-Samen'!$AK27,
IF($A$4="Kroatisch - HR",'Basis-Tabelle-Samen'!$AL27,
IF($A$4="Lettisch - LV",'Basis-Tabelle-Samen'!$AM27,
IF($A$4="Litauisch - LT",'Basis-Tabelle-Samen'!$AN27,
IF($A$4="Maltesisch - MT",'Basis-Tabelle-Samen'!$AO27,
IF($A$4="Niederländisch - NL",'Basis-Tabelle-Samen'!$AP27,
IF($A$4="Norwegisch - NO",'Basis-Tabelle-Samen'!$AQ27,
IF($A$4="Polnisch - PL",'Basis-Tabelle-Samen'!$AR27,
IF($A$4="Portugiesisch - PT",'Basis-Tabelle-Samen'!$AS27,
IF($A$4="Rumänisch - RO",'Basis-Tabelle-Samen'!$AT27,
IF($A$4="Schwedisch - SE",'Basis-Tabelle-Samen'!$AU27,
IF($A$4="Slowakisch - SK",'Basis-Tabelle-Samen'!$AV27,
IF($A$4="Slowenisch - SI",'Basis-Tabelle-Samen'!$AW27,
IF($A$4="Spanisch - ES",'Basis-Tabelle-Samen'!$AX27,
IF($A$4="Tschechisch - CZ",'Basis-Tabelle-Samen'!$AY27,
IF($A$4="Türkisch - TR",'Basis-Tabelle-Samen'!$AZ27,
IF($A$4="Ungarisch - HU",'Basis-Tabelle-Samen'!$BA27,
" ACHTUNG")))))))))))))))))))))))))))))</f>
        <v>Traveller's Tree</v>
      </c>
      <c r="C118" s="175" t="str">
        <f t="shared" si="1"/>
        <v/>
      </c>
      <c r="D118" s="170"/>
      <c r="E118" s="12"/>
      <c r="F118" s="157">
        <f>IF('Basis-Tabelle-Samen'!C27="","",'Basis-Tabelle-Samen'!C27)</f>
        <v>12352</v>
      </c>
      <c r="G118" s="160">
        <f>IF('Basis-Tabelle-Samen'!C27="","",IF($A$4="Deutsch - DE",10,12))</f>
        <v>12</v>
      </c>
      <c r="H118" s="172">
        <f>IF('Basis-Tabelle-Samen'!E27="","",'Basis-Tabelle-Samen'!E27)</f>
        <v>1.85</v>
      </c>
      <c r="I118" s="160" t="str">
        <f>IF('Basis-Tabelle-Samen'!G27="","",'Basis-Tabelle-Samen'!G27)</f>
        <v>01</v>
      </c>
      <c r="J118" s="161" t="str">
        <f>IF('Basis-Tabelle-Samen'!I27="","",'Basis-Tabelle-Samen'!I27)</f>
        <v>Ravenala madagascariensis</v>
      </c>
      <c r="K118" s="176">
        <f>IF('Basis-Tabelle-Samen'!B27="","",'Basis-Tabelle-Samen'!B27)</f>
        <v>25</v>
      </c>
      <c r="L118" s="177" t="str">
        <f>IF('Basis-Tabelle-Samen'!AB27="","",'Basis-Tabelle-Samen'!AB27)</f>
        <v>Baum des Reisenden</v>
      </c>
    </row>
    <row r="119" spans="1:12" ht="20.100000000000001" customHeight="1" x14ac:dyDescent="0.2">
      <c r="A119" s="154" t="str">
        <f>IF('Basis-Tabelle-Samen'!A7="","",IF($A$4="Deutsch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19" s="155" t="str">
        <f>IF('Basis-Tabelle-Samen'!$AB7="","",
IF($A$4="Bulgarisch - BG",'Basis-Tabelle-Samen'!$Z7,
IF($A$4="Dänisch - DK",'Basis-Tabelle-Samen'!$AA7,
IF($A$4="Deutsch - DE",'Basis-Tabelle-Samen'!$AB7,
IF($A$4="Englisch - UK",'Basis-Tabelle-Samen'!$AC7,
IF($A$4="Estnisch - EE",'Basis-Tabelle-Samen'!$AD7,
IF($A$4="Finnisch - FI",'Basis-Tabelle-Samen'!$AE7,
IF($A$4="Französisch - FR",'Basis-Tabelle-Samen'!$AF7,
IF($A$4="Griechisch - GR",'Basis-Tabelle-Samen'!$AG7,
IF($A$4="Irisch - IE",'Basis-Tabelle-Samen'!$AH7,
IF($A$4="Isländisch - IS",'Basis-Tabelle-Samen'!$AI7,
IF($A$4="Italienisch - IT",'Basis-Tabelle-Samen'!$AJ7,
IF($A$4="Japanisch - JP",'Basis-Tabelle-Samen'!$AK7,
IF($A$4="Kroatisch - HR",'Basis-Tabelle-Samen'!$AL7,
IF($A$4="Lettisch - LV",'Basis-Tabelle-Samen'!$AM7,
IF($A$4="Litauisch - LT",'Basis-Tabelle-Samen'!$AN7,
IF($A$4="Maltesisch - MT",'Basis-Tabelle-Samen'!$AO7,
IF($A$4="Niederländisch - NL",'Basis-Tabelle-Samen'!$AP7,
IF($A$4="Norwegisch - NO",'Basis-Tabelle-Samen'!$AQ7,
IF($A$4="Polnisch - PL",'Basis-Tabelle-Samen'!$AR7,
IF($A$4="Portugiesisch - PT",'Basis-Tabelle-Samen'!$AS7,
IF($A$4="Rumänisch - RO",'Basis-Tabelle-Samen'!$AT7,
IF($A$4="Schwedisch - SE",'Basis-Tabelle-Samen'!$AU7,
IF($A$4="Slowakisch - SK",'Basis-Tabelle-Samen'!$AV7,
IF($A$4="Slowenisch - SI",'Basis-Tabelle-Samen'!$AW7,
IF($A$4="Spanisch - ES",'Basis-Tabelle-Samen'!$AX7,
IF($A$4="Tschechisch - CZ",'Basis-Tabelle-Samen'!$AY7,
IF($A$4="Türkisch - TR",'Basis-Tabelle-Samen'!$AZ7,
IF($A$4="Ungarisch - HU",'Basis-Tabelle-Samen'!$BA7,
" ACHTUNG")))))))))))))))))))))))))))))</f>
        <v>True Myrtle</v>
      </c>
      <c r="C119" s="175" t="str">
        <f t="shared" si="1"/>
        <v/>
      </c>
      <c r="D119" s="170"/>
      <c r="E119" s="12"/>
      <c r="F119" s="157">
        <f>IF('Basis-Tabelle-Samen'!C7="","",'Basis-Tabelle-Samen'!C7)</f>
        <v>12314</v>
      </c>
      <c r="G119" s="160">
        <f>IF('Basis-Tabelle-Samen'!C7="","",IF($A$4="Deutsch - DE",10,12))</f>
        <v>12</v>
      </c>
      <c r="H119" s="172">
        <f>IF('Basis-Tabelle-Samen'!E7="","",'Basis-Tabelle-Samen'!E7)</f>
        <v>1.85</v>
      </c>
      <c r="I119" s="160" t="str">
        <f>IF('Basis-Tabelle-Samen'!G7="","",'Basis-Tabelle-Samen'!G7)</f>
        <v>01</v>
      </c>
      <c r="J119" s="161" t="str">
        <f>IF('Basis-Tabelle-Samen'!I7="","",'Basis-Tabelle-Samen'!I7)</f>
        <v>Myrtus communis</v>
      </c>
      <c r="K119" s="176">
        <f>IF('Basis-Tabelle-Samen'!B7="","",'Basis-Tabelle-Samen'!B7)</f>
        <v>5</v>
      </c>
      <c r="L119" s="177" t="str">
        <f>IF('Basis-Tabelle-Samen'!AB7="","",'Basis-Tabelle-Samen'!AB7)</f>
        <v>Echte Myrte / Brautmyrte</v>
      </c>
    </row>
    <row r="120" spans="1:12" ht="20.100000000000001" customHeight="1" x14ac:dyDescent="0.2">
      <c r="A120" s="154" t="str">
        <f>IF('Basis-Tabelle-Samen'!A86="","",IF($A$4="Deutsch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20" s="155" t="str">
        <f>IF('Basis-Tabelle-Samen'!$AB86="","",
IF($A$4="Bulgarisch - BG",'Basis-Tabelle-Samen'!$Z86,
IF($A$4="Dänisch - DK",'Basis-Tabelle-Samen'!$AA86,
IF($A$4="Deutsch - DE",'Basis-Tabelle-Samen'!$AB86,
IF($A$4="Englisch - UK",'Basis-Tabelle-Samen'!$AC86,
IF($A$4="Estnisch - EE",'Basis-Tabelle-Samen'!$AD86,
IF($A$4="Finnisch - FI",'Basis-Tabelle-Samen'!$AE86,
IF($A$4="Französisch - FR",'Basis-Tabelle-Samen'!$AF86,
IF($A$4="Griechisch - GR",'Basis-Tabelle-Samen'!$AG86,
IF($A$4="Irisch - IE",'Basis-Tabelle-Samen'!$AH86,
IF($A$4="Isländisch - IS",'Basis-Tabelle-Samen'!$AI86,
IF($A$4="Italienisch - IT",'Basis-Tabelle-Samen'!$AJ86,
IF($A$4="Japanisch - JP",'Basis-Tabelle-Samen'!$AK86,
IF($A$4="Kroatisch - HR",'Basis-Tabelle-Samen'!$AL86,
IF($A$4="Lettisch - LV",'Basis-Tabelle-Samen'!$AM86,
IF($A$4="Litauisch - LT",'Basis-Tabelle-Samen'!$AN86,
IF($A$4="Maltesisch - MT",'Basis-Tabelle-Samen'!$AO86,
IF($A$4="Niederländisch - NL",'Basis-Tabelle-Samen'!$AP86,
IF($A$4="Norwegisch - NO",'Basis-Tabelle-Samen'!$AQ86,
IF($A$4="Polnisch - PL",'Basis-Tabelle-Samen'!$AR86,
IF($A$4="Portugiesisch - PT",'Basis-Tabelle-Samen'!$AS86,
IF($A$4="Rumänisch - RO",'Basis-Tabelle-Samen'!$AT86,
IF($A$4="Schwedisch - SE",'Basis-Tabelle-Samen'!$AU86,
IF($A$4="Slowakisch - SK",'Basis-Tabelle-Samen'!$AV86,
IF($A$4="Slowenisch - SI",'Basis-Tabelle-Samen'!$AW86,
IF($A$4="Spanisch - ES",'Basis-Tabelle-Samen'!$AX86,
IF($A$4="Tschechisch - CZ",'Basis-Tabelle-Samen'!$AY86,
IF($A$4="Türkisch - TR",'Basis-Tabelle-Samen'!$AZ86,
IF($A$4="Ungarisch - HU",'Basis-Tabelle-Samen'!$BA86,
" ACHTUNG")))))))))))))))))))))))))))))</f>
        <v>Tulip Tree</v>
      </c>
      <c r="C120" s="175" t="str">
        <f t="shared" si="1"/>
        <v/>
      </c>
      <c r="D120" s="170"/>
      <c r="E120" s="12"/>
      <c r="F120" s="157">
        <f>IF('Basis-Tabelle-Samen'!C86="","",'Basis-Tabelle-Samen'!C86)</f>
        <v>13008</v>
      </c>
      <c r="G120" s="160">
        <f>IF('Basis-Tabelle-Samen'!C86="","",IF($A$4="Deutsch - DE",10,12))</f>
        <v>12</v>
      </c>
      <c r="H120" s="172">
        <f>IF('Basis-Tabelle-Samen'!E86="","",'Basis-Tabelle-Samen'!E86)</f>
        <v>1.85</v>
      </c>
      <c r="I120" s="160" t="str">
        <f>IF('Basis-Tabelle-Samen'!G86="","",'Basis-Tabelle-Samen'!G86)</f>
        <v>01</v>
      </c>
      <c r="J120" s="161" t="str">
        <f>IF('Basis-Tabelle-Samen'!I86="","",'Basis-Tabelle-Samen'!I86)</f>
        <v xml:space="preserve">Liriodendron tulipifera </v>
      </c>
      <c r="K120" s="176">
        <f>IF('Basis-Tabelle-Samen'!B86="","",'Basis-Tabelle-Samen'!B86)</f>
        <v>84</v>
      </c>
      <c r="L120" s="177" t="str">
        <f>IF('Basis-Tabelle-Samen'!AB86="","",'Basis-Tabelle-Samen'!AB86)</f>
        <v>Echter Tulpenbaum</v>
      </c>
    </row>
    <row r="121" spans="1:12" ht="20.100000000000001" customHeight="1" x14ac:dyDescent="0.2">
      <c r="A121" s="154" t="str">
        <f>IF('Basis-Tabelle-Samen'!A46="","",IF($A$4="Deutsch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21" s="155" t="str">
        <f>IF('Basis-Tabelle-Samen'!$AB46="","",
IF($A$4="Bulgarisch - BG",'Basis-Tabelle-Samen'!$Z46,
IF($A$4="Dänisch - DK",'Basis-Tabelle-Samen'!$AA46,
IF($A$4="Deutsch - DE",'Basis-Tabelle-Samen'!$AB46,
IF($A$4="Englisch - UK",'Basis-Tabelle-Samen'!$AC46,
IF($A$4="Estnisch - EE",'Basis-Tabelle-Samen'!$AD46,
IF($A$4="Finnisch - FI",'Basis-Tabelle-Samen'!$AE46,
IF($A$4="Französisch - FR",'Basis-Tabelle-Samen'!$AF46,
IF($A$4="Griechisch - GR",'Basis-Tabelle-Samen'!$AG46,
IF($A$4="Irisch - IE",'Basis-Tabelle-Samen'!$AH46,
IF($A$4="Isländisch - IS",'Basis-Tabelle-Samen'!$AI46,
IF($A$4="Italienisch - IT",'Basis-Tabelle-Samen'!$AJ46,
IF($A$4="Japanisch - JP",'Basis-Tabelle-Samen'!$AK46,
IF($A$4="Kroatisch - HR",'Basis-Tabelle-Samen'!$AL46,
IF($A$4="Lettisch - LV",'Basis-Tabelle-Samen'!$AM46,
IF($A$4="Litauisch - LT",'Basis-Tabelle-Samen'!$AN46,
IF($A$4="Maltesisch - MT",'Basis-Tabelle-Samen'!$AO46,
IF($A$4="Niederländisch - NL",'Basis-Tabelle-Samen'!$AP46,
IF($A$4="Norwegisch - NO",'Basis-Tabelle-Samen'!$AQ46,
IF($A$4="Polnisch - PL",'Basis-Tabelle-Samen'!$AR46,
IF($A$4="Portugiesisch - PT",'Basis-Tabelle-Samen'!$AS46,
IF($A$4="Rumänisch - RO",'Basis-Tabelle-Samen'!$AT46,
IF($A$4="Schwedisch - SE",'Basis-Tabelle-Samen'!$AU46,
IF($A$4="Slowakisch - SK",'Basis-Tabelle-Samen'!$AV46,
IF($A$4="Slowenisch - SI",'Basis-Tabelle-Samen'!$AW46,
IF($A$4="Spanisch - ES",'Basis-Tabelle-Samen'!$AX46,
IF($A$4="Tschechisch - CZ",'Basis-Tabelle-Samen'!$AY46,
IF($A$4="Türkisch - TR",'Basis-Tabelle-Samen'!$AZ46,
IF($A$4="Ungarisch - HU",'Basis-Tabelle-Samen'!$BA46,
" ACHTUNG")))))))))))))))))))))))))))))</f>
        <v>Venus Fly Trap</v>
      </c>
      <c r="C121" s="175" t="str">
        <f t="shared" si="1"/>
        <v/>
      </c>
      <c r="D121" s="170"/>
      <c r="E121" s="12"/>
      <c r="F121" s="157">
        <f>IF('Basis-Tabelle-Samen'!C46="","",'Basis-Tabelle-Samen'!C46)</f>
        <v>12705</v>
      </c>
      <c r="G121" s="160">
        <f>IF('Basis-Tabelle-Samen'!C46="","",IF($A$4="Deutsch - DE",10,12))</f>
        <v>12</v>
      </c>
      <c r="H121" s="172">
        <f>IF('Basis-Tabelle-Samen'!E46="","",'Basis-Tabelle-Samen'!E46)</f>
        <v>2.35</v>
      </c>
      <c r="I121" s="160" t="str">
        <f>IF('Basis-Tabelle-Samen'!G46="","",'Basis-Tabelle-Samen'!G46)</f>
        <v>01</v>
      </c>
      <c r="J121" s="161" t="str">
        <f>IF('Basis-Tabelle-Samen'!I46="","",'Basis-Tabelle-Samen'!I46)</f>
        <v>Dionaea muscipula</v>
      </c>
      <c r="K121" s="176">
        <f>IF('Basis-Tabelle-Samen'!B46="","",'Basis-Tabelle-Samen'!B46)</f>
        <v>44</v>
      </c>
      <c r="L121" s="177" t="str">
        <f>IF('Basis-Tabelle-Samen'!AB46="","",'Basis-Tabelle-Samen'!AB46)</f>
        <v>Venus - Fliegenfalle</v>
      </c>
    </row>
    <row r="122" spans="1:12" ht="20.100000000000001" customHeight="1" x14ac:dyDescent="0.2">
      <c r="A122" s="154" t="str">
        <f>IF('Basis-Tabelle-Samen'!A98="","",IF($A$4="Deutsch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22" s="155" t="str">
        <f>IF('Basis-Tabelle-Samen'!$AB98="","",
IF($A$4="Bulgarisch - BG",'Basis-Tabelle-Samen'!$Z98,
IF($A$4="Dänisch - DK",'Basis-Tabelle-Samen'!$AA98,
IF($A$4="Deutsch - DE",'Basis-Tabelle-Samen'!$AB98,
IF($A$4="Englisch - UK",'Basis-Tabelle-Samen'!$AC98,
IF($A$4="Estnisch - EE",'Basis-Tabelle-Samen'!$AD98,
IF($A$4="Finnisch - FI",'Basis-Tabelle-Samen'!$AE98,
IF($A$4="Französisch - FR",'Basis-Tabelle-Samen'!$AF98,
IF($A$4="Griechisch - GR",'Basis-Tabelle-Samen'!$AG98,
IF($A$4="Irisch - IE",'Basis-Tabelle-Samen'!$AH98,
IF($A$4="Isländisch - IS",'Basis-Tabelle-Samen'!$AI98,
IF($A$4="Italienisch - IT",'Basis-Tabelle-Samen'!$AJ98,
IF($A$4="Japanisch - JP",'Basis-Tabelle-Samen'!$AK98,
IF($A$4="Kroatisch - HR",'Basis-Tabelle-Samen'!$AL98,
IF($A$4="Lettisch - LV",'Basis-Tabelle-Samen'!$AM98,
IF($A$4="Litauisch - LT",'Basis-Tabelle-Samen'!$AN98,
IF($A$4="Maltesisch - MT",'Basis-Tabelle-Samen'!$AO98,
IF($A$4="Niederländisch - NL",'Basis-Tabelle-Samen'!$AP98,
IF($A$4="Norwegisch - NO",'Basis-Tabelle-Samen'!$AQ98,
IF($A$4="Polnisch - PL",'Basis-Tabelle-Samen'!$AR98,
IF($A$4="Portugiesisch - PT",'Basis-Tabelle-Samen'!$AS98,
IF($A$4="Rumänisch - RO",'Basis-Tabelle-Samen'!$AT98,
IF($A$4="Schwedisch - SE",'Basis-Tabelle-Samen'!$AU98,
IF($A$4="Slowakisch - SK",'Basis-Tabelle-Samen'!$AV98,
IF($A$4="Slowenisch - SI",'Basis-Tabelle-Samen'!$AW98,
IF($A$4="Spanisch - ES",'Basis-Tabelle-Samen'!$AX98,
IF($A$4="Tschechisch - CZ",'Basis-Tabelle-Samen'!$AY98,
IF($A$4="Türkisch - TR",'Basis-Tabelle-Samen'!$AZ98,
IF($A$4="Ungarisch - HU",'Basis-Tabelle-Samen'!$BA98,
" ACHTUNG")))))))))))))))))))))))))))))</f>
        <v>White Bat Flower</v>
      </c>
      <c r="C122" s="175" t="str">
        <f t="shared" si="1"/>
        <v/>
      </c>
      <c r="D122" s="170"/>
      <c r="E122" s="12"/>
      <c r="F122" s="157">
        <f>IF('Basis-Tabelle-Samen'!C98="","",'Basis-Tabelle-Samen'!C98)</f>
        <v>13130</v>
      </c>
      <c r="G122" s="160">
        <f>IF('Basis-Tabelle-Samen'!C98="","",IF($A$4="Deutsch - DE",10,12))</f>
        <v>12</v>
      </c>
      <c r="H122" s="172">
        <f>IF('Basis-Tabelle-Samen'!E98="","",'Basis-Tabelle-Samen'!E98)</f>
        <v>1.85</v>
      </c>
      <c r="I122" s="160" t="str">
        <f>IF('Basis-Tabelle-Samen'!G98="","",'Basis-Tabelle-Samen'!G98)</f>
        <v>01</v>
      </c>
      <c r="J122" s="161" t="str">
        <f>IF('Basis-Tabelle-Samen'!I98="","",'Basis-Tabelle-Samen'!I98)</f>
        <v>Tacca integrifolia</v>
      </c>
      <c r="K122" s="176">
        <f>IF('Basis-Tabelle-Samen'!B98="","",'Basis-Tabelle-Samen'!B98)</f>
        <v>96</v>
      </c>
      <c r="L122" s="177" t="str">
        <f>IF('Basis-Tabelle-Samen'!AB98="","",'Basis-Tabelle-Samen'!AB98)</f>
        <v>Weiße Fledermausblume</v>
      </c>
    </row>
    <row r="123" spans="1:12" ht="20.100000000000001" customHeight="1" x14ac:dyDescent="0.2">
      <c r="A123" s="154" t="str">
        <f>IF('Basis-Tabelle-Samen'!A33="","",IF($A$4="Deutsch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23" s="155" t="str">
        <f>IF('Basis-Tabelle-Samen'!$AB33="","",
IF($A$4="Bulgarisch - BG",'Basis-Tabelle-Samen'!$Z33,
IF($A$4="Dänisch - DK",'Basis-Tabelle-Samen'!$AA33,
IF($A$4="Deutsch - DE",'Basis-Tabelle-Samen'!$AB33,
IF($A$4="Englisch - UK",'Basis-Tabelle-Samen'!$AC33,
IF($A$4="Estnisch - EE",'Basis-Tabelle-Samen'!$AD33,
IF($A$4="Finnisch - FI",'Basis-Tabelle-Samen'!$AE33,
IF($A$4="Französisch - FR",'Basis-Tabelle-Samen'!$AF33,
IF($A$4="Griechisch - GR",'Basis-Tabelle-Samen'!$AG33,
IF($A$4="Irisch - IE",'Basis-Tabelle-Samen'!$AH33,
IF($A$4="Isländisch - IS",'Basis-Tabelle-Samen'!$AI33,
IF($A$4="Italienisch - IT",'Basis-Tabelle-Samen'!$AJ33,
IF($A$4="Japanisch - JP",'Basis-Tabelle-Samen'!$AK33,
IF($A$4="Kroatisch - HR",'Basis-Tabelle-Samen'!$AL33,
IF($A$4="Lettisch - LV",'Basis-Tabelle-Samen'!$AM33,
IF($A$4="Litauisch - LT",'Basis-Tabelle-Samen'!$AN33,
IF($A$4="Maltesisch - MT",'Basis-Tabelle-Samen'!$AO33,
IF($A$4="Niederländisch - NL",'Basis-Tabelle-Samen'!$AP33,
IF($A$4="Norwegisch - NO",'Basis-Tabelle-Samen'!$AQ33,
IF($A$4="Polnisch - PL",'Basis-Tabelle-Samen'!$AR33,
IF($A$4="Portugiesisch - PT",'Basis-Tabelle-Samen'!$AS33,
IF($A$4="Rumänisch - RO",'Basis-Tabelle-Samen'!$AT33,
IF($A$4="Schwedisch - SE",'Basis-Tabelle-Samen'!$AU33,
IF($A$4="Slowakisch - SK",'Basis-Tabelle-Samen'!$AV33,
IF($A$4="Slowenisch - SI",'Basis-Tabelle-Samen'!$AW33,
IF($A$4="Spanisch - ES",'Basis-Tabelle-Samen'!$AX33,
IF($A$4="Tschechisch - CZ",'Basis-Tabelle-Samen'!$AY33,
IF($A$4="Türkisch - TR",'Basis-Tabelle-Samen'!$AZ33,
IF($A$4="Ungarisch - HU",'Basis-Tabelle-Samen'!$BA33,
" ACHTUNG")))))))))))))))))))))))))))))</f>
        <v>White Bird of Paradise</v>
      </c>
      <c r="C123" s="175" t="str">
        <f t="shared" si="1"/>
        <v/>
      </c>
      <c r="D123" s="170"/>
      <c r="E123" s="12"/>
      <c r="F123" s="157">
        <f>IF('Basis-Tabelle-Samen'!C33="","",'Basis-Tabelle-Samen'!C33)</f>
        <v>12364</v>
      </c>
      <c r="G123" s="160">
        <f>IF('Basis-Tabelle-Samen'!C33="","",IF($A$4="Deutsch - DE",10,12))</f>
        <v>12</v>
      </c>
      <c r="H123" s="172">
        <f>IF('Basis-Tabelle-Samen'!E33="","",'Basis-Tabelle-Samen'!E33)</f>
        <v>1.85</v>
      </c>
      <c r="I123" s="160" t="str">
        <f>IF('Basis-Tabelle-Samen'!G33="","",'Basis-Tabelle-Samen'!G33)</f>
        <v>01</v>
      </c>
      <c r="J123" s="161" t="str">
        <f>IF('Basis-Tabelle-Samen'!I33="","",'Basis-Tabelle-Samen'!I33)</f>
        <v>Strelitzia nicolai</v>
      </c>
      <c r="K123" s="176">
        <f>IF('Basis-Tabelle-Samen'!B33="","",'Basis-Tabelle-Samen'!B33)</f>
        <v>31</v>
      </c>
      <c r="L123" s="177" t="str">
        <f>IF('Basis-Tabelle-Samen'!AB33="","",'Basis-Tabelle-Samen'!AB33)</f>
        <v>Paradiesvogelblume (nicolai)</v>
      </c>
    </row>
    <row r="124" spans="1:12" ht="20.100000000000001" customHeight="1" x14ac:dyDescent="0.2">
      <c r="A124" s="154" t="str">
        <f>IF('Basis-Tabelle-Samen'!A115="","",IF($A$4="Deutsch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24" s="155" t="str">
        <f>IF('Basis-Tabelle-Samen'!$AB115="","",
IF($A$4="Bulgarisch - BG",'Basis-Tabelle-Samen'!$Z115,
IF($A$4="Dänisch - DK",'Basis-Tabelle-Samen'!$AA115,
IF($A$4="Deutsch - DE",'Basis-Tabelle-Samen'!$AB115,
IF($A$4="Englisch - UK",'Basis-Tabelle-Samen'!$AC115,
IF($A$4="Estnisch - EE",'Basis-Tabelle-Samen'!$AD115,
IF($A$4="Finnisch - FI",'Basis-Tabelle-Samen'!$AE115,
IF($A$4="Französisch - FR",'Basis-Tabelle-Samen'!$AF115,
IF($A$4="Griechisch - GR",'Basis-Tabelle-Samen'!$AG115,
IF($A$4="Irisch - IE",'Basis-Tabelle-Samen'!$AH115,
IF($A$4="Isländisch - IS",'Basis-Tabelle-Samen'!$AI115,
IF($A$4="Italienisch - IT",'Basis-Tabelle-Samen'!$AJ115,
IF($A$4="Japanisch - JP",'Basis-Tabelle-Samen'!$AK115,
IF($A$4="Kroatisch - HR",'Basis-Tabelle-Samen'!$AL115,
IF($A$4="Lettisch - LV",'Basis-Tabelle-Samen'!$AM115,
IF($A$4="Litauisch - LT",'Basis-Tabelle-Samen'!$AN115,
IF($A$4="Maltesisch - MT",'Basis-Tabelle-Samen'!$AO115,
IF($A$4="Niederländisch - NL",'Basis-Tabelle-Samen'!$AP115,
IF($A$4="Norwegisch - NO",'Basis-Tabelle-Samen'!$AQ115,
IF($A$4="Polnisch - PL",'Basis-Tabelle-Samen'!$AR115,
IF($A$4="Portugiesisch - PT",'Basis-Tabelle-Samen'!$AS115,
IF($A$4="Rumänisch - RO",'Basis-Tabelle-Samen'!$AT115,
IF($A$4="Schwedisch - SE",'Basis-Tabelle-Samen'!$AU115,
IF($A$4="Slowakisch - SK",'Basis-Tabelle-Samen'!$AV115,
IF($A$4="Slowenisch - SI",'Basis-Tabelle-Samen'!$AW115,
IF($A$4="Spanisch - ES",'Basis-Tabelle-Samen'!$AX115,
IF($A$4="Tschechisch - CZ",'Basis-Tabelle-Samen'!$AY115,
IF($A$4="Türkisch - TR",'Basis-Tabelle-Samen'!$AZ115,
IF($A$4="Ungarisch - HU",'Basis-Tabelle-Samen'!$BA115,
" ACHTUNG")))))))))))))))))))))))))))))</f>
        <v>White Christmas Rose</v>
      </c>
      <c r="C124" s="175" t="str">
        <f t="shared" si="1"/>
        <v/>
      </c>
      <c r="D124" s="170"/>
      <c r="E124" s="12"/>
      <c r="F124" s="157">
        <f>IF('Basis-Tabelle-Samen'!C115="","",'Basis-Tabelle-Samen'!C115)</f>
        <v>13255</v>
      </c>
      <c r="G124" s="160">
        <f>IF('Basis-Tabelle-Samen'!C115="","",IF($A$4="Deutsch - DE",10,12))</f>
        <v>12</v>
      </c>
      <c r="H124" s="172">
        <f>IF('Basis-Tabelle-Samen'!E115="","",'Basis-Tabelle-Samen'!E115)</f>
        <v>1.85</v>
      </c>
      <c r="I124" s="160" t="str">
        <f>IF('Basis-Tabelle-Samen'!G115="","",'Basis-Tabelle-Samen'!G115)</f>
        <v>01</v>
      </c>
      <c r="J124" s="161" t="str">
        <f>IF('Basis-Tabelle-Samen'!I115="","",'Basis-Tabelle-Samen'!I115)</f>
        <v>Helleborus niger</v>
      </c>
      <c r="K124" s="176">
        <f>IF('Basis-Tabelle-Samen'!B115="","",'Basis-Tabelle-Samen'!B115)</f>
        <v>113</v>
      </c>
      <c r="L124" s="177" t="str">
        <f>IF('Basis-Tabelle-Samen'!AB115="","",'Basis-Tabelle-Samen'!AB115)</f>
        <v>Weiße Christrose</v>
      </c>
    </row>
    <row r="125" spans="1:12" ht="20.100000000000001" customHeight="1" x14ac:dyDescent="0.2">
      <c r="A125" s="154" t="str">
        <f>IF('Basis-Tabelle-Samen'!A117="","",IF($A$4="Deutsch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25" s="155" t="str">
        <f>IF('Basis-Tabelle-Samen'!$AB117="","",
IF($A$4="Bulgarisch - BG",'Basis-Tabelle-Samen'!$Z117,
IF($A$4="Dänisch - DK",'Basis-Tabelle-Samen'!$AA117,
IF($A$4="Deutsch - DE",'Basis-Tabelle-Samen'!$AB117,
IF($A$4="Englisch - UK",'Basis-Tabelle-Samen'!$AC117,
IF($A$4="Estnisch - EE",'Basis-Tabelle-Samen'!$AD117,
IF($A$4="Finnisch - FI",'Basis-Tabelle-Samen'!$AE117,
IF($A$4="Französisch - FR",'Basis-Tabelle-Samen'!$AF117,
IF($A$4="Griechisch - GR",'Basis-Tabelle-Samen'!$AG117,
IF($A$4="Irisch - IE",'Basis-Tabelle-Samen'!$AH117,
IF($A$4="Isländisch - IS",'Basis-Tabelle-Samen'!$AI117,
IF($A$4="Italienisch - IT",'Basis-Tabelle-Samen'!$AJ117,
IF($A$4="Japanisch - JP",'Basis-Tabelle-Samen'!$AK117,
IF($A$4="Kroatisch - HR",'Basis-Tabelle-Samen'!$AL117,
IF($A$4="Lettisch - LV",'Basis-Tabelle-Samen'!$AM117,
IF($A$4="Litauisch - LT",'Basis-Tabelle-Samen'!$AN117,
IF($A$4="Maltesisch - MT",'Basis-Tabelle-Samen'!$AO117,
IF($A$4="Niederländisch - NL",'Basis-Tabelle-Samen'!$AP117,
IF($A$4="Norwegisch - NO",'Basis-Tabelle-Samen'!$AQ117,
IF($A$4="Polnisch - PL",'Basis-Tabelle-Samen'!$AR117,
IF($A$4="Portugiesisch - PT",'Basis-Tabelle-Samen'!$AS117,
IF($A$4="Rumänisch - RO",'Basis-Tabelle-Samen'!$AT117,
IF($A$4="Schwedisch - SE",'Basis-Tabelle-Samen'!$AU117,
IF($A$4="Slowakisch - SK",'Basis-Tabelle-Samen'!$AV117,
IF($A$4="Slowenisch - SI",'Basis-Tabelle-Samen'!$AW117,
IF($A$4="Spanisch - ES",'Basis-Tabelle-Samen'!$AX117,
IF($A$4="Tschechisch - CZ",'Basis-Tabelle-Samen'!$AY117,
IF($A$4="Türkisch - TR",'Basis-Tabelle-Samen'!$AZ117,
IF($A$4="Ungarisch - HU",'Basis-Tabelle-Samen'!$BA117,
" ACHTUNG")))))))))))))))))))))))))))))</f>
        <v>White hollyhock</v>
      </c>
      <c r="C125" s="175" t="str">
        <f t="shared" si="1"/>
        <v/>
      </c>
      <c r="D125" s="170"/>
      <c r="E125" s="12"/>
      <c r="F125" s="157">
        <f>IF('Basis-Tabelle-Samen'!C117="","",'Basis-Tabelle-Samen'!C117)</f>
        <v>13257</v>
      </c>
      <c r="G125" s="160">
        <f>IF('Basis-Tabelle-Samen'!C117="","",IF($A$4="Deutsch - DE",10,12))</f>
        <v>12</v>
      </c>
      <c r="H125" s="172">
        <f>IF('Basis-Tabelle-Samen'!E117="","",'Basis-Tabelle-Samen'!E117)</f>
        <v>1.85</v>
      </c>
      <c r="I125" s="160" t="str">
        <f>IF('Basis-Tabelle-Samen'!G117="","",'Basis-Tabelle-Samen'!G117)</f>
        <v>01</v>
      </c>
      <c r="J125" s="161" t="str">
        <f>IF('Basis-Tabelle-Samen'!I117="","",'Basis-Tabelle-Samen'!I117)</f>
        <v>Alcea rosea</v>
      </c>
      <c r="K125" s="176">
        <f>IF('Basis-Tabelle-Samen'!B117="","",'Basis-Tabelle-Samen'!B117)</f>
        <v>115</v>
      </c>
      <c r="L125" s="177" t="str">
        <f>IF('Basis-Tabelle-Samen'!AB117="","",'Basis-Tabelle-Samen'!AB117)</f>
        <v>Weiße Stockrose</v>
      </c>
    </row>
    <row r="126" spans="1:12" ht="20.100000000000001" customHeight="1" x14ac:dyDescent="0.2">
      <c r="A126" s="154" t="str">
        <f>IF('Basis-Tabelle-Samen'!A82="","",IF($A$4="Deutsch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26" s="155" t="str">
        <f>IF('Basis-Tabelle-Samen'!$AB82="","",
IF($A$4="Bulgarisch - BG",'Basis-Tabelle-Samen'!$Z82,
IF($A$4="Dänisch - DK",'Basis-Tabelle-Samen'!$AA82,
IF($A$4="Deutsch - DE",'Basis-Tabelle-Samen'!$AB82,
IF($A$4="Englisch - UK",'Basis-Tabelle-Samen'!$AC82,
IF($A$4="Estnisch - EE",'Basis-Tabelle-Samen'!$AD82,
IF($A$4="Finnisch - FI",'Basis-Tabelle-Samen'!$AE82,
IF($A$4="Französisch - FR",'Basis-Tabelle-Samen'!$AF82,
IF($A$4="Griechisch - GR",'Basis-Tabelle-Samen'!$AG82,
IF($A$4="Irisch - IE",'Basis-Tabelle-Samen'!$AH82,
IF($A$4="Isländisch - IS",'Basis-Tabelle-Samen'!$AI82,
IF($A$4="Italienisch - IT",'Basis-Tabelle-Samen'!$AJ82,
IF($A$4="Japanisch - JP",'Basis-Tabelle-Samen'!$AK82,
IF($A$4="Kroatisch - HR",'Basis-Tabelle-Samen'!$AL82,
IF($A$4="Lettisch - LV",'Basis-Tabelle-Samen'!$AM82,
IF($A$4="Litauisch - LT",'Basis-Tabelle-Samen'!$AN82,
IF($A$4="Maltesisch - MT",'Basis-Tabelle-Samen'!$AO82,
IF($A$4="Niederländisch - NL",'Basis-Tabelle-Samen'!$AP82,
IF($A$4="Norwegisch - NO",'Basis-Tabelle-Samen'!$AQ82,
IF($A$4="Polnisch - PL",'Basis-Tabelle-Samen'!$AR82,
IF($A$4="Portugiesisch - PT",'Basis-Tabelle-Samen'!$AS82,
IF($A$4="Rumänisch - RO",'Basis-Tabelle-Samen'!$AT82,
IF($A$4="Schwedisch - SE",'Basis-Tabelle-Samen'!$AU82,
IF($A$4="Slowakisch - SK",'Basis-Tabelle-Samen'!$AV82,
IF($A$4="Slowenisch - SI",'Basis-Tabelle-Samen'!$AW82,
IF($A$4="Spanisch - ES",'Basis-Tabelle-Samen'!$AX82,
IF($A$4="Tschechisch - CZ",'Basis-Tabelle-Samen'!$AY82,
IF($A$4="Türkisch - TR",'Basis-Tabelle-Samen'!$AZ82,
IF($A$4="Ungarisch - HU",'Basis-Tabelle-Samen'!$BA82,
" ACHTUNG")))))))))))))))))))))))))))))</f>
        <v>White Mulberry</v>
      </c>
      <c r="C126" s="175" t="str">
        <f t="shared" si="1"/>
        <v/>
      </c>
      <c r="D126" s="170"/>
      <c r="E126" s="12"/>
      <c r="F126" s="157">
        <f>IF('Basis-Tabelle-Samen'!C82="","",'Basis-Tabelle-Samen'!C82)</f>
        <v>13002</v>
      </c>
      <c r="G126" s="160">
        <f>IF('Basis-Tabelle-Samen'!C82="","",IF($A$4="Deutsch - DE",10,12))</f>
        <v>12</v>
      </c>
      <c r="H126" s="172">
        <f>IF('Basis-Tabelle-Samen'!E82="","",'Basis-Tabelle-Samen'!E82)</f>
        <v>1.85</v>
      </c>
      <c r="I126" s="160" t="str">
        <f>IF('Basis-Tabelle-Samen'!G82="","",'Basis-Tabelle-Samen'!G82)</f>
        <v>01</v>
      </c>
      <c r="J126" s="161" t="str">
        <f>IF('Basis-Tabelle-Samen'!I82="","",'Basis-Tabelle-Samen'!I82)</f>
        <v>Morus alba</v>
      </c>
      <c r="K126" s="176">
        <f>IF('Basis-Tabelle-Samen'!B82="","",'Basis-Tabelle-Samen'!B82)</f>
        <v>80</v>
      </c>
      <c r="L126" s="177" t="str">
        <f>IF('Basis-Tabelle-Samen'!AB82="","",'Basis-Tabelle-Samen'!AB82)</f>
        <v>Weißer Maulbeerbaum</v>
      </c>
    </row>
    <row r="127" spans="1:12" ht="20.100000000000001" customHeight="1" x14ac:dyDescent="0.2">
      <c r="A127" s="154" t="str">
        <f>IF('Basis-Tabelle-Samen'!A94="","",IF($A$4="Deutsch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27" s="155" t="str">
        <f>IF('Basis-Tabelle-Samen'!$AB94="","",
IF($A$4="Bulgarisch - BG",'Basis-Tabelle-Samen'!$Z94,
IF($A$4="Dänisch - DK",'Basis-Tabelle-Samen'!$AA94,
IF($A$4="Deutsch - DE",'Basis-Tabelle-Samen'!$AB94,
IF($A$4="Englisch - UK",'Basis-Tabelle-Samen'!$AC94,
IF($A$4="Estnisch - EE",'Basis-Tabelle-Samen'!$AD94,
IF($A$4="Finnisch - FI",'Basis-Tabelle-Samen'!$AE94,
IF($A$4="Französisch - FR",'Basis-Tabelle-Samen'!$AF94,
IF($A$4="Griechisch - GR",'Basis-Tabelle-Samen'!$AG94,
IF($A$4="Irisch - IE",'Basis-Tabelle-Samen'!$AH94,
IF($A$4="Isländisch - IS",'Basis-Tabelle-Samen'!$AI94,
IF($A$4="Italienisch - IT",'Basis-Tabelle-Samen'!$AJ94,
IF($A$4="Japanisch - JP",'Basis-Tabelle-Samen'!$AK94,
IF($A$4="Kroatisch - HR",'Basis-Tabelle-Samen'!$AL94,
IF($A$4="Lettisch - LV",'Basis-Tabelle-Samen'!$AM94,
IF($A$4="Litauisch - LT",'Basis-Tabelle-Samen'!$AN94,
IF($A$4="Maltesisch - MT",'Basis-Tabelle-Samen'!$AO94,
IF($A$4="Niederländisch - NL",'Basis-Tabelle-Samen'!$AP94,
IF($A$4="Norwegisch - NO",'Basis-Tabelle-Samen'!$AQ94,
IF($A$4="Polnisch - PL",'Basis-Tabelle-Samen'!$AR94,
IF($A$4="Portugiesisch - PT",'Basis-Tabelle-Samen'!$AS94,
IF($A$4="Rumänisch - RO",'Basis-Tabelle-Samen'!$AT94,
IF($A$4="Schwedisch - SE",'Basis-Tabelle-Samen'!$AU94,
IF($A$4="Slowakisch - SK",'Basis-Tabelle-Samen'!$AV94,
IF($A$4="Slowenisch - SI",'Basis-Tabelle-Samen'!$AW94,
IF($A$4="Spanisch - ES",'Basis-Tabelle-Samen'!$AX94,
IF($A$4="Tschechisch - CZ",'Basis-Tabelle-Samen'!$AY94,
IF($A$4="Türkisch - TR",'Basis-Tabelle-Samen'!$AZ94,
IF($A$4="Ungarisch - HU",'Basis-Tabelle-Samen'!$BA94,
" ACHTUNG")))))))))))))))))))))))))))))</f>
        <v>White Orchid Tree</v>
      </c>
      <c r="C127" s="175" t="str">
        <f t="shared" si="1"/>
        <v/>
      </c>
      <c r="D127" s="170"/>
      <c r="E127" s="12"/>
      <c r="F127" s="157">
        <f>IF('Basis-Tabelle-Samen'!C94="","",'Basis-Tabelle-Samen'!C94)</f>
        <v>13102</v>
      </c>
      <c r="G127" s="160">
        <f>IF('Basis-Tabelle-Samen'!C94="","",IF($A$4="Deutsch - DE",10,12))</f>
        <v>12</v>
      </c>
      <c r="H127" s="172">
        <f>IF('Basis-Tabelle-Samen'!E94="","",'Basis-Tabelle-Samen'!E94)</f>
        <v>1.85</v>
      </c>
      <c r="I127" s="160" t="str">
        <f>IF('Basis-Tabelle-Samen'!G94="","",'Basis-Tabelle-Samen'!G94)</f>
        <v>01</v>
      </c>
      <c r="J127" s="161" t="str">
        <f>IF('Basis-Tabelle-Samen'!I94="","",'Basis-Tabelle-Samen'!I94)</f>
        <v>Bauhinia variegata candida</v>
      </c>
      <c r="K127" s="176">
        <f>IF('Basis-Tabelle-Samen'!B94="","",'Basis-Tabelle-Samen'!B94)</f>
        <v>92</v>
      </c>
      <c r="L127" s="177" t="str">
        <f>IF('Basis-Tabelle-Samen'!AB94="","",'Basis-Tabelle-Samen'!AB94)</f>
        <v>Weißer Orchideenbaum</v>
      </c>
    </row>
    <row r="128" spans="1:12" ht="20.100000000000001" customHeight="1" x14ac:dyDescent="0.2">
      <c r="A128" s="154" t="str">
        <f>IF('Basis-Tabelle-Samen'!A35="","",IF($A$4="Deutsch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28" s="155" t="str">
        <f>IF('Basis-Tabelle-Samen'!$AB35="","",
IF($A$4="Bulgarisch - BG",'Basis-Tabelle-Samen'!$Z35,
IF($A$4="Dänisch - DK",'Basis-Tabelle-Samen'!$AA35,
IF($A$4="Deutsch - DE",'Basis-Tabelle-Samen'!$AB35,
IF($A$4="Englisch - UK",'Basis-Tabelle-Samen'!$AC35,
IF($A$4="Estnisch - EE",'Basis-Tabelle-Samen'!$AD35,
IF($A$4="Finnisch - FI",'Basis-Tabelle-Samen'!$AE35,
IF($A$4="Französisch - FR",'Basis-Tabelle-Samen'!$AF35,
IF($A$4="Griechisch - GR",'Basis-Tabelle-Samen'!$AG35,
IF($A$4="Irisch - IE",'Basis-Tabelle-Samen'!$AH35,
IF($A$4="Isländisch - IS",'Basis-Tabelle-Samen'!$AI35,
IF($A$4="Italienisch - IT",'Basis-Tabelle-Samen'!$AJ35,
IF($A$4="Japanisch - JP",'Basis-Tabelle-Samen'!$AK35,
IF($A$4="Kroatisch - HR",'Basis-Tabelle-Samen'!$AL35,
IF($A$4="Lettisch - LV",'Basis-Tabelle-Samen'!$AM35,
IF($A$4="Litauisch - LT",'Basis-Tabelle-Samen'!$AN35,
IF($A$4="Maltesisch - MT",'Basis-Tabelle-Samen'!$AO35,
IF($A$4="Niederländisch - NL",'Basis-Tabelle-Samen'!$AP35,
IF($A$4="Norwegisch - NO",'Basis-Tabelle-Samen'!$AQ35,
IF($A$4="Polnisch - PL",'Basis-Tabelle-Samen'!$AR35,
IF($A$4="Portugiesisch - PT",'Basis-Tabelle-Samen'!$AS35,
IF($A$4="Rumänisch - RO",'Basis-Tabelle-Samen'!$AT35,
IF($A$4="Schwedisch - SE",'Basis-Tabelle-Samen'!$AU35,
IF($A$4="Slowakisch - SK",'Basis-Tabelle-Samen'!$AV35,
IF($A$4="Slowenisch - SI",'Basis-Tabelle-Samen'!$AW35,
IF($A$4="Spanisch - ES",'Basis-Tabelle-Samen'!$AX35,
IF($A$4="Tschechisch - CZ",'Basis-Tabelle-Samen'!$AY35,
IF($A$4="Türkisch - TR",'Basis-Tabelle-Samen'!$AZ35,
IF($A$4="Ungarisch - HU",'Basis-Tabelle-Samen'!$BA35,
" ACHTUNG")))))))))))))))))))))))))))))</f>
        <v>Wild Black Cherry</v>
      </c>
      <c r="C128" s="175" t="str">
        <f t="shared" si="1"/>
        <v/>
      </c>
      <c r="D128" s="170"/>
      <c r="E128" s="12"/>
      <c r="F128" s="157">
        <f>IF('Basis-Tabelle-Samen'!C35="","",'Basis-Tabelle-Samen'!C35)</f>
        <v>12372</v>
      </c>
      <c r="G128" s="160">
        <f>IF('Basis-Tabelle-Samen'!C35="","",IF($A$4="Deutsch - DE",10,12))</f>
        <v>12</v>
      </c>
      <c r="H128" s="172">
        <f>IF('Basis-Tabelle-Samen'!E35="","",'Basis-Tabelle-Samen'!E35)</f>
        <v>1.85</v>
      </c>
      <c r="I128" s="160" t="str">
        <f>IF('Basis-Tabelle-Samen'!G35="","",'Basis-Tabelle-Samen'!G35)</f>
        <v>01</v>
      </c>
      <c r="J128" s="161" t="str">
        <f>IF('Basis-Tabelle-Samen'!I35="","",'Basis-Tabelle-Samen'!I35)</f>
        <v>Prunus serrulata</v>
      </c>
      <c r="K128" s="176">
        <f>IF('Basis-Tabelle-Samen'!B35="","",'Basis-Tabelle-Samen'!B35)</f>
        <v>33</v>
      </c>
      <c r="L128" s="177" t="str">
        <f>IF('Basis-Tabelle-Samen'!AB35="","",'Basis-Tabelle-Samen'!AB35)</f>
        <v>Japanische Blütenkirsche</v>
      </c>
    </row>
    <row r="129" spans="1:12" ht="20.100000000000001" customHeight="1" x14ac:dyDescent="0.2">
      <c r="A129" s="154" t="str">
        <f>IF('Basis-Tabelle-Samen'!A85="","",IF($A$4="Deutsch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29" s="155" t="str">
        <f>IF('Basis-Tabelle-Samen'!$AB85="","",
IF($A$4="Bulgarisch - BG",'Basis-Tabelle-Samen'!$Z85,
IF($A$4="Dänisch - DK",'Basis-Tabelle-Samen'!$AA85,
IF($A$4="Deutsch - DE",'Basis-Tabelle-Samen'!$AB85,
IF($A$4="Englisch - UK",'Basis-Tabelle-Samen'!$AC85,
IF($A$4="Estnisch - EE",'Basis-Tabelle-Samen'!$AD85,
IF($A$4="Finnisch - FI",'Basis-Tabelle-Samen'!$AE85,
IF($A$4="Französisch - FR",'Basis-Tabelle-Samen'!$AF85,
IF($A$4="Griechisch - GR",'Basis-Tabelle-Samen'!$AG85,
IF($A$4="Irisch - IE",'Basis-Tabelle-Samen'!$AH85,
IF($A$4="Isländisch - IS",'Basis-Tabelle-Samen'!$AI85,
IF($A$4="Italienisch - IT",'Basis-Tabelle-Samen'!$AJ85,
IF($A$4="Japanisch - JP",'Basis-Tabelle-Samen'!$AK85,
IF($A$4="Kroatisch - HR",'Basis-Tabelle-Samen'!$AL85,
IF($A$4="Lettisch - LV",'Basis-Tabelle-Samen'!$AM85,
IF($A$4="Litauisch - LT",'Basis-Tabelle-Samen'!$AN85,
IF($A$4="Maltesisch - MT",'Basis-Tabelle-Samen'!$AO85,
IF($A$4="Niederländisch - NL",'Basis-Tabelle-Samen'!$AP85,
IF($A$4="Norwegisch - NO",'Basis-Tabelle-Samen'!$AQ85,
IF($A$4="Polnisch - PL",'Basis-Tabelle-Samen'!$AR85,
IF($A$4="Portugiesisch - PT",'Basis-Tabelle-Samen'!$AS85,
IF($A$4="Rumänisch - RO",'Basis-Tabelle-Samen'!$AT85,
IF($A$4="Schwedisch - SE",'Basis-Tabelle-Samen'!$AU85,
IF($A$4="Slowakisch - SK",'Basis-Tabelle-Samen'!$AV85,
IF($A$4="Slowenisch - SI",'Basis-Tabelle-Samen'!$AW85,
IF($A$4="Spanisch - ES",'Basis-Tabelle-Samen'!$AX85,
IF($A$4="Tschechisch - CZ",'Basis-Tabelle-Samen'!$AY85,
IF($A$4="Türkisch - TR",'Basis-Tabelle-Samen'!$AZ85,
IF($A$4="Ungarisch - HU",'Basis-Tabelle-Samen'!$BA85,
" ACHTUNG")))))))))))))))))))))))))))))</f>
        <v>Wild Cherry</v>
      </c>
      <c r="C129" s="175" t="str">
        <f t="shared" si="1"/>
        <v/>
      </c>
      <c r="D129" s="170"/>
      <c r="E129" s="12"/>
      <c r="F129" s="157">
        <f>IF('Basis-Tabelle-Samen'!C85="","",'Basis-Tabelle-Samen'!C85)</f>
        <v>13007</v>
      </c>
      <c r="G129" s="160">
        <f>IF('Basis-Tabelle-Samen'!C85="","",IF($A$4="Deutsch - DE",10,12))</f>
        <v>12</v>
      </c>
      <c r="H129" s="172">
        <f>IF('Basis-Tabelle-Samen'!E85="","",'Basis-Tabelle-Samen'!E85)</f>
        <v>1.85</v>
      </c>
      <c r="I129" s="160" t="str">
        <f>IF('Basis-Tabelle-Samen'!G85="","",'Basis-Tabelle-Samen'!G85)</f>
        <v>01</v>
      </c>
      <c r="J129" s="161" t="str">
        <f>IF('Basis-Tabelle-Samen'!I85="","",'Basis-Tabelle-Samen'!I85)</f>
        <v>Prunus avium</v>
      </c>
      <c r="K129" s="176">
        <f>IF('Basis-Tabelle-Samen'!B85="","",'Basis-Tabelle-Samen'!B85)</f>
        <v>83</v>
      </c>
      <c r="L129" s="177" t="str">
        <f>IF('Basis-Tabelle-Samen'!AB85="","",'Basis-Tabelle-Samen'!AB85)</f>
        <v>Vogelkirsche</v>
      </c>
    </row>
    <row r="130" spans="1:12" ht="20.100000000000001" customHeight="1" x14ac:dyDescent="0.2">
      <c r="A130" s="154" t="str">
        <f>IF('Basis-Tabelle-Samen'!A77="","",IF($A$4="Deutsch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30" s="155" t="str">
        <f>IF('Basis-Tabelle-Samen'!$AB77="","",
IF($A$4="Bulgarisch - BG",'Basis-Tabelle-Samen'!$Z77,
IF($A$4="Dänisch - DK",'Basis-Tabelle-Samen'!$AA77,
IF($A$4="Deutsch - DE",'Basis-Tabelle-Samen'!$AB77,
IF($A$4="Englisch - UK",'Basis-Tabelle-Samen'!$AC77,
IF($A$4="Estnisch - EE",'Basis-Tabelle-Samen'!$AD77,
IF($A$4="Finnisch - FI",'Basis-Tabelle-Samen'!$AE77,
IF($A$4="Französisch - FR",'Basis-Tabelle-Samen'!$AF77,
IF($A$4="Griechisch - GR",'Basis-Tabelle-Samen'!$AG77,
IF($A$4="Irisch - IE",'Basis-Tabelle-Samen'!$AH77,
IF($A$4="Isländisch - IS",'Basis-Tabelle-Samen'!$AI77,
IF($A$4="Italienisch - IT",'Basis-Tabelle-Samen'!$AJ77,
IF($A$4="Japanisch - JP",'Basis-Tabelle-Samen'!$AK77,
IF($A$4="Kroatisch - HR",'Basis-Tabelle-Samen'!$AL77,
IF($A$4="Lettisch - LV",'Basis-Tabelle-Samen'!$AM77,
IF($A$4="Litauisch - LT",'Basis-Tabelle-Samen'!$AN77,
IF($A$4="Maltesisch - MT",'Basis-Tabelle-Samen'!$AO77,
IF($A$4="Niederländisch - NL",'Basis-Tabelle-Samen'!$AP77,
IF($A$4="Norwegisch - NO",'Basis-Tabelle-Samen'!$AQ77,
IF($A$4="Polnisch - PL",'Basis-Tabelle-Samen'!$AR77,
IF($A$4="Portugiesisch - PT",'Basis-Tabelle-Samen'!$AS77,
IF($A$4="Rumänisch - RO",'Basis-Tabelle-Samen'!$AT77,
IF($A$4="Schwedisch - SE",'Basis-Tabelle-Samen'!$AU77,
IF($A$4="Slowakisch - SK",'Basis-Tabelle-Samen'!$AV77,
IF($A$4="Slowenisch - SI",'Basis-Tabelle-Samen'!$AW77,
IF($A$4="Spanisch - ES",'Basis-Tabelle-Samen'!$AX77,
IF($A$4="Tschechisch - CZ",'Basis-Tabelle-Samen'!$AY77,
IF($A$4="Türkisch - TR",'Basis-Tabelle-Samen'!$AZ77,
IF($A$4="Ungarisch - HU",'Basis-Tabelle-Samen'!$BA77,
" ACHTUNG")))))))))))))))))))))))))))))</f>
        <v>Yellow Orchid Tree</v>
      </c>
      <c r="C130" s="175" t="str">
        <f t="shared" si="1"/>
        <v/>
      </c>
      <c r="D130" s="170"/>
      <c r="E130" s="12"/>
      <c r="F130" s="157">
        <f>IF('Basis-Tabelle-Samen'!C77="","",'Basis-Tabelle-Samen'!C77)</f>
        <v>12988</v>
      </c>
      <c r="G130" s="160">
        <f>IF('Basis-Tabelle-Samen'!C77="","",IF($A$4="Deutsch - DE",10,12))</f>
        <v>12</v>
      </c>
      <c r="H130" s="172">
        <f>IF('Basis-Tabelle-Samen'!E77="","",'Basis-Tabelle-Samen'!E77)</f>
        <v>1.85</v>
      </c>
      <c r="I130" s="160" t="str">
        <f>IF('Basis-Tabelle-Samen'!G77="","",'Basis-Tabelle-Samen'!G77)</f>
        <v>01</v>
      </c>
      <c r="J130" s="161" t="str">
        <f>IF('Basis-Tabelle-Samen'!I77="","",'Basis-Tabelle-Samen'!I77)</f>
        <v>Bauhinia tomentosa</v>
      </c>
      <c r="K130" s="176">
        <f>IF('Basis-Tabelle-Samen'!B77="","",'Basis-Tabelle-Samen'!B77)</f>
        <v>75</v>
      </c>
      <c r="L130" s="177" t="str">
        <f>IF('Basis-Tabelle-Samen'!AB77="","",'Basis-Tabelle-Samen'!AB77)</f>
        <v>Gelber Orchideenbaum</v>
      </c>
    </row>
    <row r="131" spans="1:12" ht="20.100000000000001" customHeight="1" x14ac:dyDescent="0.2">
      <c r="A131" s="154" t="str">
        <f>IF('Basis-Tabelle-Samen'!A106="","",IF($A$4="Deutsch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31" s="155" t="str">
        <f>IF('Basis-Tabelle-Samen'!$AB106="","",
IF($A$4="Bulgarisch - BG",'Basis-Tabelle-Samen'!$Z106,
IF($A$4="Dänisch - DK",'Basis-Tabelle-Samen'!$AA106,
IF($A$4="Deutsch - DE",'Basis-Tabelle-Samen'!$AB106,
IF($A$4="Englisch - UK",'Basis-Tabelle-Samen'!$AC106,
IF($A$4="Estnisch - EE",'Basis-Tabelle-Samen'!$AD106,
IF($A$4="Finnisch - FI",'Basis-Tabelle-Samen'!$AE106,
IF($A$4="Französisch - FR",'Basis-Tabelle-Samen'!$AF106,
IF($A$4="Griechisch - GR",'Basis-Tabelle-Samen'!$AG106,
IF($A$4="Irisch - IE",'Basis-Tabelle-Samen'!$AH106,
IF($A$4="Isländisch - IS",'Basis-Tabelle-Samen'!$AI106,
IF($A$4="Italienisch - IT",'Basis-Tabelle-Samen'!$AJ106,
IF($A$4="Japanisch - JP",'Basis-Tabelle-Samen'!$AK106,
IF($A$4="Kroatisch - HR",'Basis-Tabelle-Samen'!$AL106,
IF($A$4="Lettisch - LV",'Basis-Tabelle-Samen'!$AM106,
IF($A$4="Litauisch - LT",'Basis-Tabelle-Samen'!$AN106,
IF($A$4="Maltesisch - MT",'Basis-Tabelle-Samen'!$AO106,
IF($A$4="Niederländisch - NL",'Basis-Tabelle-Samen'!$AP106,
IF($A$4="Norwegisch - NO",'Basis-Tabelle-Samen'!$AQ106,
IF($A$4="Polnisch - PL",'Basis-Tabelle-Samen'!$AR106,
IF($A$4="Portugiesisch - PT",'Basis-Tabelle-Samen'!$AS106,
IF($A$4="Rumänisch - RO",'Basis-Tabelle-Samen'!$AT106,
IF($A$4="Schwedisch - SE",'Basis-Tabelle-Samen'!$AU106,
IF($A$4="Slowakisch - SK",'Basis-Tabelle-Samen'!$AV106,
IF($A$4="Slowenisch - SI",'Basis-Tabelle-Samen'!$AW106,
IF($A$4="Spanisch - ES",'Basis-Tabelle-Samen'!$AX106,
IF($A$4="Tschechisch - CZ",'Basis-Tabelle-Samen'!$AY106,
IF($A$4="Türkisch - TR",'Basis-Tabelle-Samen'!$AZ106,
IF($A$4="Ungarisch - HU",'Basis-Tabelle-Samen'!$BA106,
" ACHTUNG")))))))))))))))))))))))))))))</f>
        <v>Yellow Strelitzia Mandela's Gold</v>
      </c>
      <c r="C131" s="175" t="str">
        <f t="shared" si="1"/>
        <v/>
      </c>
      <c r="D131" s="170"/>
      <c r="E131" s="12"/>
      <c r="F131" s="157">
        <f>IF('Basis-Tabelle-Samen'!C106="","",'Basis-Tabelle-Samen'!C106)</f>
        <v>13174</v>
      </c>
      <c r="G131" s="160">
        <f>IF('Basis-Tabelle-Samen'!C106="","",IF($A$4="Deutsch - DE",10,12))</f>
        <v>12</v>
      </c>
      <c r="H131" s="172">
        <f>IF('Basis-Tabelle-Samen'!E106="","",'Basis-Tabelle-Samen'!E106)</f>
        <v>1.85</v>
      </c>
      <c r="I131" s="160" t="str">
        <f>IF('Basis-Tabelle-Samen'!G106="","",'Basis-Tabelle-Samen'!G106)</f>
        <v>01</v>
      </c>
      <c r="J131" s="161" t="str">
        <f>IF('Basis-Tabelle-Samen'!I106="","",'Basis-Tabelle-Samen'!I106)</f>
        <v>Strelitzia reginae Yellow</v>
      </c>
      <c r="K131" s="176">
        <f>IF('Basis-Tabelle-Samen'!B106="","",'Basis-Tabelle-Samen'!B106)</f>
        <v>104</v>
      </c>
      <c r="L131" s="177" t="str">
        <f>IF('Basis-Tabelle-Samen'!AB106="","",'Basis-Tabelle-Samen'!AB106)</f>
        <v>Gelbe Strelitzie - Mandelas Gold</v>
      </c>
    </row>
    <row r="132" spans="1:12" ht="20.100000000000001" customHeight="1" x14ac:dyDescent="0.2">
      <c r="A132" s="154" t="str">
        <f>IF('Basis-Tabelle-Samen'!A112="","",IF($A$4="Deutsch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32" s="155" t="str">
        <f>IF('Basis-Tabelle-Samen'!$AB112="","",
IF($A$4="Bulgarisch - BG",'Basis-Tabelle-Samen'!$Z112,
IF($A$4="Dänisch - DK",'Basis-Tabelle-Samen'!$AA112,
IF($A$4="Deutsch - DE",'Basis-Tabelle-Samen'!$AB112,
IF($A$4="Englisch - UK",'Basis-Tabelle-Samen'!$AC112,
IF($A$4="Estnisch - EE",'Basis-Tabelle-Samen'!$AD112,
IF($A$4="Finnisch - FI",'Basis-Tabelle-Samen'!$AE112,
IF($A$4="Französisch - FR",'Basis-Tabelle-Samen'!$AF112,
IF($A$4="Griechisch - GR",'Basis-Tabelle-Samen'!$AG112,
IF($A$4="Irisch - IE",'Basis-Tabelle-Samen'!$AH112,
IF($A$4="Isländisch - IS",'Basis-Tabelle-Samen'!$AI112,
IF($A$4="Italienisch - IT",'Basis-Tabelle-Samen'!$AJ112,
IF($A$4="Japanisch - JP",'Basis-Tabelle-Samen'!$AK112,
IF($A$4="Kroatisch - HR",'Basis-Tabelle-Samen'!$AL112,
IF($A$4="Lettisch - LV",'Basis-Tabelle-Samen'!$AM112,
IF($A$4="Litauisch - LT",'Basis-Tabelle-Samen'!$AN112,
IF($A$4="Maltesisch - MT",'Basis-Tabelle-Samen'!$AO112,
IF($A$4="Niederländisch - NL",'Basis-Tabelle-Samen'!$AP112,
IF($A$4="Norwegisch - NO",'Basis-Tabelle-Samen'!$AQ112,
IF($A$4="Polnisch - PL",'Basis-Tabelle-Samen'!$AR112,
IF($A$4="Portugiesisch - PT",'Basis-Tabelle-Samen'!$AS112,
IF($A$4="Rumänisch - RO",'Basis-Tabelle-Samen'!$AT112,
IF($A$4="Schwedisch - SE",'Basis-Tabelle-Samen'!$AU112,
IF($A$4="Slowakisch - SK",'Basis-Tabelle-Samen'!$AV112,
IF($A$4="Slowenisch - SI",'Basis-Tabelle-Samen'!$AW112,
IF($A$4="Spanisch - ES",'Basis-Tabelle-Samen'!$AX112,
IF($A$4="Tschechisch - CZ",'Basis-Tabelle-Samen'!$AY112,
IF($A$4="Türkisch - TR",'Basis-Tabelle-Samen'!$AZ112,
IF($A$4="Ungarisch - HU",'Basis-Tabelle-Samen'!$BA112,
" ACHTUNG")))))))))))))))))))))))))))))</f>
        <v>Zinnia Mix</v>
      </c>
      <c r="C132" s="175" t="str">
        <f t="shared" si="1"/>
        <v/>
      </c>
      <c r="D132" s="170"/>
      <c r="E132" s="12"/>
      <c r="F132" s="157">
        <f>IF('Basis-Tabelle-Samen'!C112="","",'Basis-Tabelle-Samen'!C112)</f>
        <v>13252</v>
      </c>
      <c r="G132" s="160">
        <f>IF('Basis-Tabelle-Samen'!C112="","",IF($A$4="Deutsch - DE",10,12))</f>
        <v>12</v>
      </c>
      <c r="H132" s="172">
        <f>IF('Basis-Tabelle-Samen'!E112="","",'Basis-Tabelle-Samen'!E112)</f>
        <v>1.85</v>
      </c>
      <c r="I132" s="160" t="str">
        <f>IF('Basis-Tabelle-Samen'!G112="","",'Basis-Tabelle-Samen'!G112)</f>
        <v>01</v>
      </c>
      <c r="J132" s="161" t="str">
        <f>IF('Basis-Tabelle-Samen'!I112="","",'Basis-Tabelle-Samen'!I112)</f>
        <v>Zinnia elegans</v>
      </c>
      <c r="K132" s="176">
        <f>IF('Basis-Tabelle-Samen'!B112="","",'Basis-Tabelle-Samen'!B112)</f>
        <v>110</v>
      </c>
      <c r="L132" s="177" t="str">
        <f>IF('Basis-Tabelle-Samen'!AB112="","",'Basis-Tabelle-Samen'!AB112)</f>
        <v>Zinnien – Mix</v>
      </c>
    </row>
    <row r="133" spans="1:12" ht="20.100000000000001" customHeight="1" x14ac:dyDescent="0.2">
      <c r="A133" s="154" t="str">
        <f>IF('Basis-Tabelle-Samen'!A133="","",IF($A$4="Deutsch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33" s="155" t="str">
        <f>IF('Basis-Tabelle-Samen'!$AB133="","",
IF($A$4="Bulgarisch - BG",'Basis-Tabelle-Samen'!$Z133,
IF($A$4="Dänisch - DK",'Basis-Tabelle-Samen'!$AA133,
IF($A$4="Deutsch - DE",'Basis-Tabelle-Samen'!$AB133,
IF($A$4="Englisch - UK",'Basis-Tabelle-Samen'!$AC133,
IF($A$4="Estnisch - EE",'Basis-Tabelle-Samen'!$AD133,
IF($A$4="Finnisch - FI",'Basis-Tabelle-Samen'!$AE133,
IF($A$4="Französisch - FR",'Basis-Tabelle-Samen'!$AF133,
IF($A$4="Griechisch - GR",'Basis-Tabelle-Samen'!$AG133,
IF($A$4="Irisch - IE",'Basis-Tabelle-Samen'!$AH133,
IF($A$4="Isländisch - IS",'Basis-Tabelle-Samen'!$AI133,
IF($A$4="Italienisch - IT",'Basis-Tabelle-Samen'!$AJ133,
IF($A$4="Japanisch - JP",'Basis-Tabelle-Samen'!$AK133,
IF($A$4="Kroatisch - HR",'Basis-Tabelle-Samen'!$AL133,
IF($A$4="Lettisch - LV",'Basis-Tabelle-Samen'!$AM133,
IF($A$4="Litauisch - LT",'Basis-Tabelle-Samen'!$AN133,
IF($A$4="Maltesisch - MT",'Basis-Tabelle-Samen'!$AO133,
IF($A$4="Niederländisch - NL",'Basis-Tabelle-Samen'!$AP133,
IF($A$4="Norwegisch - NO",'Basis-Tabelle-Samen'!$AQ133,
IF($A$4="Polnisch - PL",'Basis-Tabelle-Samen'!$AR133,
IF($A$4="Portugiesisch - PT",'Basis-Tabelle-Samen'!$AS133,
IF($A$4="Rumänisch - RO",'Basis-Tabelle-Samen'!$AT133,
IF($A$4="Schwedisch - SE",'Basis-Tabelle-Samen'!$AU133,
IF($A$4="Slowakisch - SK",'Basis-Tabelle-Samen'!$AV133,
IF($A$4="Slowenisch - SI",'Basis-Tabelle-Samen'!$AW133,
IF($A$4="Spanisch - ES",'Basis-Tabelle-Samen'!$AX133,
IF($A$4="Tschechisch - CZ",'Basis-Tabelle-Samen'!$AY133,
IF($A$4="Türkisch - TR",'Basis-Tabelle-Samen'!$AZ133,
IF($A$4="Ungarisch - HU",'Basis-Tabelle-Samen'!$BA133,
" ACHTUNG")))))))))))))))))))))))))))))</f>
        <v>Organic - Artichoke - Imperial Star</v>
      </c>
      <c r="C133" s="175" t="str">
        <f t="shared" si="1"/>
        <v/>
      </c>
      <c r="D133" s="170"/>
      <c r="E133" s="12"/>
      <c r="F133" s="157">
        <f>IF('Basis-Tabelle-Samen'!C133="","",'Basis-Tabelle-Samen'!C133)</f>
        <v>18251</v>
      </c>
      <c r="G133" s="160">
        <f>IF('Basis-Tabelle-Samen'!C133="","",IF($A$4="Deutsch - DE",10,12))</f>
        <v>12</v>
      </c>
      <c r="H133" s="172">
        <f>IF('Basis-Tabelle-Samen'!E133="","",'Basis-Tabelle-Samen'!E133)</f>
        <v>2.0499999999999998</v>
      </c>
      <c r="I133" s="160" t="str">
        <f>IF('Basis-Tabelle-Samen'!G133="","",'Basis-Tabelle-Samen'!G133)</f>
        <v>02</v>
      </c>
      <c r="J133" s="161" t="str">
        <f>IF('Basis-Tabelle-Samen'!I133="","",'Basis-Tabelle-Samen'!I133)</f>
        <v>Cynara scolymus</v>
      </c>
      <c r="K133" s="176">
        <f>IF('Basis-Tabelle-Samen'!B133="","",'Basis-Tabelle-Samen'!B133)</f>
        <v>131</v>
      </c>
      <c r="L133" s="177" t="str">
        <f>IF('Basis-Tabelle-Samen'!AB133="","",'Basis-Tabelle-Samen'!AB133)</f>
        <v>BIO - Artischocke - Imperial Star</v>
      </c>
    </row>
    <row r="134" spans="1:12" ht="20.100000000000001" customHeight="1" x14ac:dyDescent="0.2">
      <c r="A134" s="154" t="str">
        <f>IF('Basis-Tabelle-Samen'!A134="","",IF($A$4="Deutsch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34" s="155" t="str">
        <f>IF('Basis-Tabelle-Samen'!$AB134="","",
IF($A$4="Bulgarisch - BG",'Basis-Tabelle-Samen'!$Z134,
IF($A$4="Dänisch - DK",'Basis-Tabelle-Samen'!$AA134,
IF($A$4="Deutsch - DE",'Basis-Tabelle-Samen'!$AB134,
IF($A$4="Englisch - UK",'Basis-Tabelle-Samen'!$AC134,
IF($A$4="Estnisch - EE",'Basis-Tabelle-Samen'!$AD134,
IF($A$4="Finnisch - FI",'Basis-Tabelle-Samen'!$AE134,
IF($A$4="Französisch - FR",'Basis-Tabelle-Samen'!$AF134,
IF($A$4="Griechisch - GR",'Basis-Tabelle-Samen'!$AG134,
IF($A$4="Irisch - IE",'Basis-Tabelle-Samen'!$AH134,
IF($A$4="Isländisch - IS",'Basis-Tabelle-Samen'!$AI134,
IF($A$4="Italienisch - IT",'Basis-Tabelle-Samen'!$AJ134,
IF($A$4="Japanisch - JP",'Basis-Tabelle-Samen'!$AK134,
IF($A$4="Kroatisch - HR",'Basis-Tabelle-Samen'!$AL134,
IF($A$4="Lettisch - LV",'Basis-Tabelle-Samen'!$AM134,
IF($A$4="Litauisch - LT",'Basis-Tabelle-Samen'!$AN134,
IF($A$4="Maltesisch - MT",'Basis-Tabelle-Samen'!$AO134,
IF($A$4="Niederländisch - NL",'Basis-Tabelle-Samen'!$AP134,
IF($A$4="Norwegisch - NO",'Basis-Tabelle-Samen'!$AQ134,
IF($A$4="Polnisch - PL",'Basis-Tabelle-Samen'!$AR134,
IF($A$4="Portugiesisch - PT",'Basis-Tabelle-Samen'!$AS134,
IF($A$4="Rumänisch - RO",'Basis-Tabelle-Samen'!$AT134,
IF($A$4="Schwedisch - SE",'Basis-Tabelle-Samen'!$AU134,
IF($A$4="Slowakisch - SK",'Basis-Tabelle-Samen'!$AV134,
IF($A$4="Slowenisch - SI",'Basis-Tabelle-Samen'!$AW134,
IF($A$4="Spanisch - ES",'Basis-Tabelle-Samen'!$AX134,
IF($A$4="Tschechisch - CZ",'Basis-Tabelle-Samen'!$AY134,
IF($A$4="Türkisch - TR",'Basis-Tabelle-Samen'!$AZ134,
IF($A$4="Ungarisch - HU",'Basis-Tabelle-Samen'!$BA134,
" ACHTUNG")))))))))))))))))))))))))))))</f>
        <v>Organic - Aubergine - Black Beauty</v>
      </c>
      <c r="C134" s="175" t="str">
        <f t="shared" si="1"/>
        <v/>
      </c>
      <c r="D134" s="170"/>
      <c r="E134" s="12"/>
      <c r="F134" s="157">
        <f>IF('Basis-Tabelle-Samen'!C134="","",'Basis-Tabelle-Samen'!C134)</f>
        <v>18326</v>
      </c>
      <c r="G134" s="160">
        <f>IF('Basis-Tabelle-Samen'!C134="","",IF($A$4="Deutsch - DE",10,12))</f>
        <v>12</v>
      </c>
      <c r="H134" s="172">
        <f>IF('Basis-Tabelle-Samen'!E134="","",'Basis-Tabelle-Samen'!E134)</f>
        <v>2.0499999999999998</v>
      </c>
      <c r="I134" s="160" t="str">
        <f>IF('Basis-Tabelle-Samen'!G134="","",'Basis-Tabelle-Samen'!G134)</f>
        <v>02</v>
      </c>
      <c r="J134" s="161" t="str">
        <f>IF('Basis-Tabelle-Samen'!I134="","",'Basis-Tabelle-Samen'!I134)</f>
        <v>Solanum melongena</v>
      </c>
      <c r="K134" s="176">
        <f>IF('Basis-Tabelle-Samen'!B134="","",'Basis-Tabelle-Samen'!B134)</f>
        <v>132</v>
      </c>
      <c r="L134" s="177" t="str">
        <f>IF('Basis-Tabelle-Samen'!AB134="","",'Basis-Tabelle-Samen'!AB134)</f>
        <v>BIO - Aubergine - Black Beauty</v>
      </c>
    </row>
    <row r="135" spans="1:12" ht="20.100000000000001" customHeight="1" x14ac:dyDescent="0.2">
      <c r="A135" s="154" t="str">
        <f>IF('Basis-Tabelle-Samen'!A135="","",IF($A$4="Deutsch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35" s="155" t="str">
        <f>IF('Basis-Tabelle-Samen'!$AB135="","",
IF($A$4="Bulgarisch - BG",'Basis-Tabelle-Samen'!$Z135,
IF($A$4="Dänisch - DK",'Basis-Tabelle-Samen'!$AA135,
IF($A$4="Deutsch - DE",'Basis-Tabelle-Samen'!$AB135,
IF($A$4="Englisch - UK",'Basis-Tabelle-Samen'!$AC135,
IF($A$4="Estnisch - EE",'Basis-Tabelle-Samen'!$AD135,
IF($A$4="Finnisch - FI",'Basis-Tabelle-Samen'!$AE135,
IF($A$4="Französisch - FR",'Basis-Tabelle-Samen'!$AF135,
IF($A$4="Griechisch - GR",'Basis-Tabelle-Samen'!$AG135,
IF($A$4="Irisch - IE",'Basis-Tabelle-Samen'!$AH135,
IF($A$4="Isländisch - IS",'Basis-Tabelle-Samen'!$AI135,
IF($A$4="Italienisch - IT",'Basis-Tabelle-Samen'!$AJ135,
IF($A$4="Japanisch - JP",'Basis-Tabelle-Samen'!$AK135,
IF($A$4="Kroatisch - HR",'Basis-Tabelle-Samen'!$AL135,
IF($A$4="Lettisch - LV",'Basis-Tabelle-Samen'!$AM135,
IF($A$4="Litauisch - LT",'Basis-Tabelle-Samen'!$AN135,
IF($A$4="Maltesisch - MT",'Basis-Tabelle-Samen'!$AO135,
IF($A$4="Niederländisch - NL",'Basis-Tabelle-Samen'!$AP135,
IF($A$4="Norwegisch - NO",'Basis-Tabelle-Samen'!$AQ135,
IF($A$4="Polnisch - PL",'Basis-Tabelle-Samen'!$AR135,
IF($A$4="Portugiesisch - PT",'Basis-Tabelle-Samen'!$AS135,
IF($A$4="Rumänisch - RO",'Basis-Tabelle-Samen'!$AT135,
IF($A$4="Schwedisch - SE",'Basis-Tabelle-Samen'!$AU135,
IF($A$4="Slowakisch - SK",'Basis-Tabelle-Samen'!$AV135,
IF($A$4="Slowenisch - SI",'Basis-Tabelle-Samen'!$AW135,
IF($A$4="Spanisch - ES",'Basis-Tabelle-Samen'!$AX135,
IF($A$4="Tschechisch - CZ",'Basis-Tabelle-Samen'!$AY135,
IF($A$4="Türkisch - TR",'Basis-Tabelle-Samen'!$AZ135,
IF($A$4="Ungarisch - HU",'Basis-Tabelle-Samen'!$BA135,
" ACHTUNG")))))))))))))))))))))))))))))</f>
        <v>Organic - Aubergine - Long Purple</v>
      </c>
      <c r="C135" s="175" t="str">
        <f t="shared" si="1"/>
        <v/>
      </c>
      <c r="D135" s="170"/>
      <c r="E135" s="12"/>
      <c r="F135" s="157">
        <f>IF('Basis-Tabelle-Samen'!C135="","",'Basis-Tabelle-Samen'!C135)</f>
        <v>18327</v>
      </c>
      <c r="G135" s="160">
        <f>IF('Basis-Tabelle-Samen'!C135="","",IF($A$4="Deutsch - DE",10,12))</f>
        <v>12</v>
      </c>
      <c r="H135" s="172">
        <f>IF('Basis-Tabelle-Samen'!E135="","",'Basis-Tabelle-Samen'!E135)</f>
        <v>2.0499999999999998</v>
      </c>
      <c r="I135" s="160" t="str">
        <f>IF('Basis-Tabelle-Samen'!G135="","",'Basis-Tabelle-Samen'!G135)</f>
        <v>02</v>
      </c>
      <c r="J135" s="161" t="str">
        <f>IF('Basis-Tabelle-Samen'!I135="","",'Basis-Tabelle-Samen'!I135)</f>
        <v>Solanum melongena</v>
      </c>
      <c r="K135" s="176">
        <f>IF('Basis-Tabelle-Samen'!B135="","",'Basis-Tabelle-Samen'!B135)</f>
        <v>133</v>
      </c>
      <c r="L135" s="177" t="str">
        <f>IF('Basis-Tabelle-Samen'!AB135="","",'Basis-Tabelle-Samen'!AB135)</f>
        <v>BIO - Aubergine - Long Purple</v>
      </c>
    </row>
    <row r="136" spans="1:12" ht="20.100000000000001" customHeight="1" x14ac:dyDescent="0.2">
      <c r="A136" s="154" t="str">
        <f>IF('Basis-Tabelle-Samen'!A187="","",IF($A$4="Deutsch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36" s="155" t="str">
        <f>IF('Basis-Tabelle-Samen'!$AB187="","",
IF($A$4="Bulgarisch - BG",'Basis-Tabelle-Samen'!$Z187,
IF($A$4="Dänisch - DK",'Basis-Tabelle-Samen'!$AA187,
IF($A$4="Deutsch - DE",'Basis-Tabelle-Samen'!$AB187,
IF($A$4="Englisch - UK",'Basis-Tabelle-Samen'!$AC187,
IF($A$4="Estnisch - EE",'Basis-Tabelle-Samen'!$AD187,
IF($A$4="Finnisch - FI",'Basis-Tabelle-Samen'!$AE187,
IF($A$4="Französisch - FR",'Basis-Tabelle-Samen'!$AF187,
IF($A$4="Griechisch - GR",'Basis-Tabelle-Samen'!$AG187,
IF($A$4="Irisch - IE",'Basis-Tabelle-Samen'!$AH187,
IF($A$4="Isländisch - IS",'Basis-Tabelle-Samen'!$AI187,
IF($A$4="Italienisch - IT",'Basis-Tabelle-Samen'!$AJ187,
IF($A$4="Japanisch - JP",'Basis-Tabelle-Samen'!$AK187,
IF($A$4="Kroatisch - HR",'Basis-Tabelle-Samen'!$AL187,
IF($A$4="Lettisch - LV",'Basis-Tabelle-Samen'!$AM187,
IF($A$4="Litauisch - LT",'Basis-Tabelle-Samen'!$AN187,
IF($A$4="Maltesisch - MT",'Basis-Tabelle-Samen'!$AO187,
IF($A$4="Niederländisch - NL",'Basis-Tabelle-Samen'!$AP187,
IF($A$4="Norwegisch - NO",'Basis-Tabelle-Samen'!$AQ187,
IF($A$4="Polnisch - PL",'Basis-Tabelle-Samen'!$AR187,
IF($A$4="Portugiesisch - PT",'Basis-Tabelle-Samen'!$AS187,
IF($A$4="Rumänisch - RO",'Basis-Tabelle-Samen'!$AT187,
IF($A$4="Schwedisch - SE",'Basis-Tabelle-Samen'!$AU187,
IF($A$4="Slowakisch - SK",'Basis-Tabelle-Samen'!$AV187,
IF($A$4="Slowenisch - SI",'Basis-Tabelle-Samen'!$AW187,
IF($A$4="Spanisch - ES",'Basis-Tabelle-Samen'!$AX187,
IF($A$4="Tschechisch - CZ",'Basis-Tabelle-Samen'!$AY187,
IF($A$4="Türkisch - TR",'Basis-Tabelle-Samen'!$AZ187,
IF($A$4="Ungarisch - HU",'Basis-Tabelle-Samen'!$BA187,
" ACHTUNG")))))))))))))))))))))))))))))</f>
        <v>Organic - Bean - Edamame</v>
      </c>
      <c r="C136" s="175" t="str">
        <f t="shared" si="1"/>
        <v/>
      </c>
      <c r="D136" s="170"/>
      <c r="E136" s="12"/>
      <c r="F136" s="157">
        <f>IF('Basis-Tabelle-Samen'!C187="","",'Basis-Tabelle-Samen'!C187)</f>
        <v>18741</v>
      </c>
      <c r="G136" s="160">
        <f>IF('Basis-Tabelle-Samen'!C187="","",IF($A$4="Deutsch - DE",10,12))</f>
        <v>12</v>
      </c>
      <c r="H136" s="172">
        <f>IF('Basis-Tabelle-Samen'!E187="","",'Basis-Tabelle-Samen'!E187)</f>
        <v>2.0499999999999998</v>
      </c>
      <c r="I136" s="160" t="str">
        <f>IF('Basis-Tabelle-Samen'!G187="","",'Basis-Tabelle-Samen'!G187)</f>
        <v>02</v>
      </c>
      <c r="J136" s="161" t="str">
        <f>IF('Basis-Tabelle-Samen'!I187="","",'Basis-Tabelle-Samen'!I187)</f>
        <v>Glycine max (L.) Merr.</v>
      </c>
      <c r="K136" s="176">
        <f>IF('Basis-Tabelle-Samen'!B187="","",'Basis-Tabelle-Samen'!B187)</f>
        <v>185</v>
      </c>
      <c r="L136" s="177" t="str">
        <f>IF('Basis-Tabelle-Samen'!AB187="","",'Basis-Tabelle-Samen'!AB187)</f>
        <v>BIO - Bohne - Edamame</v>
      </c>
    </row>
    <row r="137" spans="1:12" ht="20.100000000000001" customHeight="1" x14ac:dyDescent="0.2">
      <c r="A137" s="154" t="str">
        <f>IF('Basis-Tabelle-Samen'!A136="","",IF($A$4="Deutsch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37" s="155" t="str">
        <f>IF('Basis-Tabelle-Samen'!$AB136="","",
IF($A$4="Bulgarisch - BG",'Basis-Tabelle-Samen'!$Z136,
IF($A$4="Dänisch - DK",'Basis-Tabelle-Samen'!$AA136,
IF($A$4="Deutsch - DE",'Basis-Tabelle-Samen'!$AB136,
IF($A$4="Englisch - UK",'Basis-Tabelle-Samen'!$AC136,
IF($A$4="Estnisch - EE",'Basis-Tabelle-Samen'!$AD136,
IF($A$4="Finnisch - FI",'Basis-Tabelle-Samen'!$AE136,
IF($A$4="Französisch - FR",'Basis-Tabelle-Samen'!$AF136,
IF($A$4="Griechisch - GR",'Basis-Tabelle-Samen'!$AG136,
IF($A$4="Irisch - IE",'Basis-Tabelle-Samen'!$AH136,
IF($A$4="Isländisch - IS",'Basis-Tabelle-Samen'!$AI136,
IF($A$4="Italienisch - IT",'Basis-Tabelle-Samen'!$AJ136,
IF($A$4="Japanisch - JP",'Basis-Tabelle-Samen'!$AK136,
IF($A$4="Kroatisch - HR",'Basis-Tabelle-Samen'!$AL136,
IF($A$4="Lettisch - LV",'Basis-Tabelle-Samen'!$AM136,
IF($A$4="Litauisch - LT",'Basis-Tabelle-Samen'!$AN136,
IF($A$4="Maltesisch - MT",'Basis-Tabelle-Samen'!$AO136,
IF($A$4="Niederländisch - NL",'Basis-Tabelle-Samen'!$AP136,
IF($A$4="Norwegisch - NO",'Basis-Tabelle-Samen'!$AQ136,
IF($A$4="Polnisch - PL",'Basis-Tabelle-Samen'!$AR136,
IF($A$4="Portugiesisch - PT",'Basis-Tabelle-Samen'!$AS136,
IF($A$4="Rumänisch - RO",'Basis-Tabelle-Samen'!$AT136,
IF($A$4="Schwedisch - SE",'Basis-Tabelle-Samen'!$AU136,
IF($A$4="Slowakisch - SK",'Basis-Tabelle-Samen'!$AV136,
IF($A$4="Slowenisch - SI",'Basis-Tabelle-Samen'!$AW136,
IF($A$4="Spanisch - ES",'Basis-Tabelle-Samen'!$AX136,
IF($A$4="Tschechisch - CZ",'Basis-Tabelle-Samen'!$AY136,
IF($A$4="Türkisch - TR",'Basis-Tabelle-Samen'!$AZ136,
IF($A$4="Ungarisch - HU",'Basis-Tabelle-Samen'!$BA136,
" ACHTUNG")))))))))))))))))))))))))))))</f>
        <v>Organic - Beetroot - Chioggia</v>
      </c>
      <c r="C137" s="175" t="str">
        <f t="shared" si="1"/>
        <v/>
      </c>
      <c r="D137" s="170"/>
      <c r="E137" s="12"/>
      <c r="F137" s="157">
        <f>IF('Basis-Tabelle-Samen'!C136="","",'Basis-Tabelle-Samen'!C136)</f>
        <v>18351</v>
      </c>
      <c r="G137" s="160">
        <f>IF('Basis-Tabelle-Samen'!C136="","",IF($A$4="Deutsch - DE",10,12))</f>
        <v>12</v>
      </c>
      <c r="H137" s="172">
        <f>IF('Basis-Tabelle-Samen'!E136="","",'Basis-Tabelle-Samen'!E136)</f>
        <v>2.0499999999999998</v>
      </c>
      <c r="I137" s="160" t="str">
        <f>IF('Basis-Tabelle-Samen'!G136="","",'Basis-Tabelle-Samen'!G136)</f>
        <v>02</v>
      </c>
      <c r="J137" s="161" t="str">
        <f>IF('Basis-Tabelle-Samen'!I136="","",'Basis-Tabelle-Samen'!I136)</f>
        <v>Beta vulgaris</v>
      </c>
      <c r="K137" s="176">
        <f>IF('Basis-Tabelle-Samen'!B136="","",'Basis-Tabelle-Samen'!B136)</f>
        <v>134</v>
      </c>
      <c r="L137" s="177" t="str">
        <f>IF('Basis-Tabelle-Samen'!AB136="","",'Basis-Tabelle-Samen'!AB136)</f>
        <v>BIO - Rote Beete - Chioggia</v>
      </c>
    </row>
    <row r="138" spans="1:12" ht="20.100000000000001" customHeight="1" x14ac:dyDescent="0.2">
      <c r="A138" s="154" t="str">
        <f>IF('Basis-Tabelle-Samen'!A138="","",IF($A$4="Deutsch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38" s="155" t="str">
        <f>IF('Basis-Tabelle-Samen'!$AB138="","",
IF($A$4="Bulgarisch - BG",'Basis-Tabelle-Samen'!$Z138,
IF($A$4="Dänisch - DK",'Basis-Tabelle-Samen'!$AA138,
IF($A$4="Deutsch - DE",'Basis-Tabelle-Samen'!$AB138,
IF($A$4="Englisch - UK",'Basis-Tabelle-Samen'!$AC138,
IF($A$4="Estnisch - EE",'Basis-Tabelle-Samen'!$AD138,
IF($A$4="Finnisch - FI",'Basis-Tabelle-Samen'!$AE138,
IF($A$4="Französisch - FR",'Basis-Tabelle-Samen'!$AF138,
IF($A$4="Griechisch - GR",'Basis-Tabelle-Samen'!$AG138,
IF($A$4="Irisch - IE",'Basis-Tabelle-Samen'!$AH138,
IF($A$4="Isländisch - IS",'Basis-Tabelle-Samen'!$AI138,
IF($A$4="Italienisch - IT",'Basis-Tabelle-Samen'!$AJ138,
IF($A$4="Japanisch - JP",'Basis-Tabelle-Samen'!$AK138,
IF($A$4="Kroatisch - HR",'Basis-Tabelle-Samen'!$AL138,
IF($A$4="Lettisch - LV",'Basis-Tabelle-Samen'!$AM138,
IF($A$4="Litauisch - LT",'Basis-Tabelle-Samen'!$AN138,
IF($A$4="Maltesisch - MT",'Basis-Tabelle-Samen'!$AO138,
IF($A$4="Niederländisch - NL",'Basis-Tabelle-Samen'!$AP138,
IF($A$4="Norwegisch - NO",'Basis-Tabelle-Samen'!$AQ138,
IF($A$4="Polnisch - PL",'Basis-Tabelle-Samen'!$AR138,
IF($A$4="Portugiesisch - PT",'Basis-Tabelle-Samen'!$AS138,
IF($A$4="Rumänisch - RO",'Basis-Tabelle-Samen'!$AT138,
IF($A$4="Schwedisch - SE",'Basis-Tabelle-Samen'!$AU138,
IF($A$4="Slowakisch - SK",'Basis-Tabelle-Samen'!$AV138,
IF($A$4="Slowenisch - SI",'Basis-Tabelle-Samen'!$AW138,
IF($A$4="Spanisch - ES",'Basis-Tabelle-Samen'!$AX138,
IF($A$4="Tschechisch - CZ",'Basis-Tabelle-Samen'!$AY138,
IF($A$4="Türkisch - TR",'Basis-Tabelle-Samen'!$AZ138,
IF($A$4="Ungarisch - HU",'Basis-Tabelle-Samen'!$BA138,
" ACHTUNG")))))))))))))))))))))))))))))</f>
        <v>Organic - Beetroot - Detroit Globe</v>
      </c>
      <c r="C138" s="175" t="str">
        <f t="shared" si="1"/>
        <v/>
      </c>
      <c r="D138" s="170"/>
      <c r="E138" s="12"/>
      <c r="F138" s="157">
        <f>IF('Basis-Tabelle-Samen'!C138="","",'Basis-Tabelle-Samen'!C138)</f>
        <v>18353</v>
      </c>
      <c r="G138" s="160">
        <f>IF('Basis-Tabelle-Samen'!C138="","",IF($A$4="Deutsch - DE",10,12))</f>
        <v>12</v>
      </c>
      <c r="H138" s="172">
        <f>IF('Basis-Tabelle-Samen'!E138="","",'Basis-Tabelle-Samen'!E138)</f>
        <v>2.0499999999999998</v>
      </c>
      <c r="I138" s="160" t="str">
        <f>IF('Basis-Tabelle-Samen'!G138="","",'Basis-Tabelle-Samen'!G138)</f>
        <v>02</v>
      </c>
      <c r="J138" s="161" t="str">
        <f>IF('Basis-Tabelle-Samen'!I138="","",'Basis-Tabelle-Samen'!I138)</f>
        <v>Beta vulgaris</v>
      </c>
      <c r="K138" s="176">
        <f>IF('Basis-Tabelle-Samen'!B138="","",'Basis-Tabelle-Samen'!B138)</f>
        <v>136</v>
      </c>
      <c r="L138" s="177" t="str">
        <f>IF('Basis-Tabelle-Samen'!AB138="","",'Basis-Tabelle-Samen'!AB138)</f>
        <v>BIO - Rote Beete - Detroit Globe</v>
      </c>
    </row>
    <row r="139" spans="1:12" ht="20.100000000000001" customHeight="1" x14ac:dyDescent="0.2">
      <c r="A139" s="154" t="str">
        <f>IF('Basis-Tabelle-Samen'!A170="","",IF($A$4="Deutsch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39" s="155" t="str">
        <f>IF('Basis-Tabelle-Samen'!$AB170="","",
IF($A$4="Bulgarisch - BG",'Basis-Tabelle-Samen'!$Z170,
IF($A$4="Dänisch - DK",'Basis-Tabelle-Samen'!$AA170,
IF($A$4="Deutsch - DE",'Basis-Tabelle-Samen'!$AB170,
IF($A$4="Englisch - UK",'Basis-Tabelle-Samen'!$AC170,
IF($A$4="Estnisch - EE",'Basis-Tabelle-Samen'!$AD170,
IF($A$4="Finnisch - FI",'Basis-Tabelle-Samen'!$AE170,
IF($A$4="Französisch - FR",'Basis-Tabelle-Samen'!$AF170,
IF($A$4="Griechisch - GR",'Basis-Tabelle-Samen'!$AG170,
IF($A$4="Irisch - IE",'Basis-Tabelle-Samen'!$AH170,
IF($A$4="Isländisch - IS",'Basis-Tabelle-Samen'!$AI170,
IF($A$4="Italienisch - IT",'Basis-Tabelle-Samen'!$AJ170,
IF($A$4="Japanisch - JP",'Basis-Tabelle-Samen'!$AK170,
IF($A$4="Kroatisch - HR",'Basis-Tabelle-Samen'!$AL170,
IF($A$4="Lettisch - LV",'Basis-Tabelle-Samen'!$AM170,
IF($A$4="Litauisch - LT",'Basis-Tabelle-Samen'!$AN170,
IF($A$4="Maltesisch - MT",'Basis-Tabelle-Samen'!$AO170,
IF($A$4="Niederländisch - NL",'Basis-Tabelle-Samen'!$AP170,
IF($A$4="Norwegisch - NO",'Basis-Tabelle-Samen'!$AQ170,
IF($A$4="Polnisch - PL",'Basis-Tabelle-Samen'!$AR170,
IF($A$4="Portugiesisch - PT",'Basis-Tabelle-Samen'!$AS170,
IF($A$4="Rumänisch - RO",'Basis-Tabelle-Samen'!$AT170,
IF($A$4="Schwedisch - SE",'Basis-Tabelle-Samen'!$AU170,
IF($A$4="Slowakisch - SK",'Basis-Tabelle-Samen'!$AV170,
IF($A$4="Slowenisch - SI",'Basis-Tabelle-Samen'!$AW170,
IF($A$4="Spanisch - ES",'Basis-Tabelle-Samen'!$AX170,
IF($A$4="Tschechisch - CZ",'Basis-Tabelle-Samen'!$AY170,
IF($A$4="Türkisch - TR",'Basis-Tabelle-Samen'!$AZ170,
IF($A$4="Ungarisch - HU",'Basis-Tabelle-Samen'!$BA170,
" ACHTUNG")))))))))))))))))))))))))))))</f>
        <v>Organic - Broccoli - Calabrese</v>
      </c>
      <c r="C139" s="175" t="str">
        <f t="shared" si="1"/>
        <v/>
      </c>
      <c r="D139" s="170"/>
      <c r="E139" s="12"/>
      <c r="F139" s="157">
        <f>IF('Basis-Tabelle-Samen'!C170="","",'Basis-Tabelle-Samen'!C170)</f>
        <v>18651</v>
      </c>
      <c r="G139" s="160">
        <f>IF('Basis-Tabelle-Samen'!C170="","",IF($A$4="Deutsch - DE",10,12))</f>
        <v>12</v>
      </c>
      <c r="H139" s="172">
        <f>IF('Basis-Tabelle-Samen'!E170="","",'Basis-Tabelle-Samen'!E170)</f>
        <v>2.0499999999999998</v>
      </c>
      <c r="I139" s="160" t="str">
        <f>IF('Basis-Tabelle-Samen'!G170="","",'Basis-Tabelle-Samen'!G170)</f>
        <v>02</v>
      </c>
      <c r="J139" s="161" t="str">
        <f>IF('Basis-Tabelle-Samen'!I170="","",'Basis-Tabelle-Samen'!I170)</f>
        <v>Brassica oleracea</v>
      </c>
      <c r="K139" s="176">
        <f>IF('Basis-Tabelle-Samen'!B170="","",'Basis-Tabelle-Samen'!B170)</f>
        <v>168</v>
      </c>
      <c r="L139" s="177" t="str">
        <f>IF('Basis-Tabelle-Samen'!AB170="","",'Basis-Tabelle-Samen'!AB170)</f>
        <v>BIO - Broccoli - Calabrese</v>
      </c>
    </row>
    <row r="140" spans="1:12" ht="20.100000000000001" customHeight="1" x14ac:dyDescent="0.2">
      <c r="A140" s="154" t="str">
        <f>IF('Basis-Tabelle-Samen'!A171="","",IF($A$4="Deutsch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40" s="155" t="str">
        <f>IF('Basis-Tabelle-Samen'!$AB171="","",
IF($A$4="Bulgarisch - BG",'Basis-Tabelle-Samen'!$Z171,
IF($A$4="Dänisch - DK",'Basis-Tabelle-Samen'!$AA171,
IF($A$4="Deutsch - DE",'Basis-Tabelle-Samen'!$AB171,
IF($A$4="Englisch - UK",'Basis-Tabelle-Samen'!$AC171,
IF($A$4="Estnisch - EE",'Basis-Tabelle-Samen'!$AD171,
IF($A$4="Finnisch - FI",'Basis-Tabelle-Samen'!$AE171,
IF($A$4="Französisch - FR",'Basis-Tabelle-Samen'!$AF171,
IF($A$4="Griechisch - GR",'Basis-Tabelle-Samen'!$AG171,
IF($A$4="Irisch - IE",'Basis-Tabelle-Samen'!$AH171,
IF($A$4="Isländisch - IS",'Basis-Tabelle-Samen'!$AI171,
IF($A$4="Italienisch - IT",'Basis-Tabelle-Samen'!$AJ171,
IF($A$4="Japanisch - JP",'Basis-Tabelle-Samen'!$AK171,
IF($A$4="Kroatisch - HR",'Basis-Tabelle-Samen'!$AL171,
IF($A$4="Lettisch - LV",'Basis-Tabelle-Samen'!$AM171,
IF($A$4="Litauisch - LT",'Basis-Tabelle-Samen'!$AN171,
IF($A$4="Maltesisch - MT",'Basis-Tabelle-Samen'!$AO171,
IF($A$4="Niederländisch - NL",'Basis-Tabelle-Samen'!$AP171,
IF($A$4="Norwegisch - NO",'Basis-Tabelle-Samen'!$AQ171,
IF($A$4="Polnisch - PL",'Basis-Tabelle-Samen'!$AR171,
IF($A$4="Portugiesisch - PT",'Basis-Tabelle-Samen'!$AS171,
IF($A$4="Rumänisch - RO",'Basis-Tabelle-Samen'!$AT171,
IF($A$4="Schwedisch - SE",'Basis-Tabelle-Samen'!$AU171,
IF($A$4="Slowakisch - SK",'Basis-Tabelle-Samen'!$AV171,
IF($A$4="Slowenisch - SI",'Basis-Tabelle-Samen'!$AW171,
IF($A$4="Spanisch - ES",'Basis-Tabelle-Samen'!$AX171,
IF($A$4="Tschechisch - CZ",'Basis-Tabelle-Samen'!$AY171,
IF($A$4="Türkisch - TR",'Basis-Tabelle-Samen'!$AZ171,
IF($A$4="Ungarisch - HU",'Basis-Tabelle-Samen'!$BA171,
" ACHTUNG")))))))))))))))))))))))))))))</f>
        <v>Organic - Broccoli - Early Purple</v>
      </c>
      <c r="C140" s="175" t="str">
        <f t="shared" si="1"/>
        <v/>
      </c>
      <c r="D140" s="170"/>
      <c r="E140" s="12"/>
      <c r="F140" s="157">
        <f>IF('Basis-Tabelle-Samen'!C171="","",'Basis-Tabelle-Samen'!C171)</f>
        <v>18652</v>
      </c>
      <c r="G140" s="160">
        <f>IF('Basis-Tabelle-Samen'!C171="","",IF($A$4="Deutsch - DE",10,12))</f>
        <v>12</v>
      </c>
      <c r="H140" s="172">
        <f>IF('Basis-Tabelle-Samen'!E171="","",'Basis-Tabelle-Samen'!E171)</f>
        <v>2.0499999999999998</v>
      </c>
      <c r="I140" s="160" t="str">
        <f>IF('Basis-Tabelle-Samen'!G171="","",'Basis-Tabelle-Samen'!G171)</f>
        <v>02</v>
      </c>
      <c r="J140" s="161" t="str">
        <f>IF('Basis-Tabelle-Samen'!I171="","",'Basis-Tabelle-Samen'!I171)</f>
        <v>Brassica oleracea</v>
      </c>
      <c r="K140" s="176">
        <f>IF('Basis-Tabelle-Samen'!B171="","",'Basis-Tabelle-Samen'!B171)</f>
        <v>169</v>
      </c>
      <c r="L140" s="177" t="str">
        <f>IF('Basis-Tabelle-Samen'!AB171="","",'Basis-Tabelle-Samen'!AB171)</f>
        <v>BIO - Broccoli - Early Purple</v>
      </c>
    </row>
    <row r="141" spans="1:12" ht="20.100000000000001" customHeight="1" x14ac:dyDescent="0.2">
      <c r="A141" s="154" t="str">
        <f>IF('Basis-Tabelle-Samen'!A174="","",IF($A$4="Deutsch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41" s="155" t="str">
        <f>IF('Basis-Tabelle-Samen'!$AB174="","",
IF($A$4="Bulgarisch - BG",'Basis-Tabelle-Samen'!$Z174,
IF($A$4="Dänisch - DK",'Basis-Tabelle-Samen'!$AA174,
IF($A$4="Deutsch - DE",'Basis-Tabelle-Samen'!$AB174,
IF($A$4="Englisch - UK",'Basis-Tabelle-Samen'!$AC174,
IF($A$4="Estnisch - EE",'Basis-Tabelle-Samen'!$AD174,
IF($A$4="Finnisch - FI",'Basis-Tabelle-Samen'!$AE174,
IF($A$4="Französisch - FR",'Basis-Tabelle-Samen'!$AF174,
IF($A$4="Griechisch - GR",'Basis-Tabelle-Samen'!$AG174,
IF($A$4="Irisch - IE",'Basis-Tabelle-Samen'!$AH174,
IF($A$4="Isländisch - IS",'Basis-Tabelle-Samen'!$AI174,
IF($A$4="Italienisch - IT",'Basis-Tabelle-Samen'!$AJ174,
IF($A$4="Japanisch - JP",'Basis-Tabelle-Samen'!$AK174,
IF($A$4="Kroatisch - HR",'Basis-Tabelle-Samen'!$AL174,
IF($A$4="Lettisch - LV",'Basis-Tabelle-Samen'!$AM174,
IF($A$4="Litauisch - LT",'Basis-Tabelle-Samen'!$AN174,
IF($A$4="Maltesisch - MT",'Basis-Tabelle-Samen'!$AO174,
IF($A$4="Niederländisch - NL",'Basis-Tabelle-Samen'!$AP174,
IF($A$4="Norwegisch - NO",'Basis-Tabelle-Samen'!$AQ174,
IF($A$4="Polnisch - PL",'Basis-Tabelle-Samen'!$AR174,
IF($A$4="Portugiesisch - PT",'Basis-Tabelle-Samen'!$AS174,
IF($A$4="Rumänisch - RO",'Basis-Tabelle-Samen'!$AT174,
IF($A$4="Schwedisch - SE",'Basis-Tabelle-Samen'!$AU174,
IF($A$4="Slowakisch - SK",'Basis-Tabelle-Samen'!$AV174,
IF($A$4="Slowenisch - SI",'Basis-Tabelle-Samen'!$AW174,
IF($A$4="Spanisch - ES",'Basis-Tabelle-Samen'!$AX174,
IF($A$4="Tschechisch - CZ",'Basis-Tabelle-Samen'!$AY174,
IF($A$4="Türkisch - TR",'Basis-Tabelle-Samen'!$AZ174,
IF($A$4="Ungarisch - HU",'Basis-Tabelle-Samen'!$BA174,
" ACHTUNG")))))))))))))))))))))))))))))</f>
        <v>Organic - Brussels Sprout - Groninger</v>
      </c>
      <c r="C141" s="175" t="str">
        <f t="shared" si="1"/>
        <v/>
      </c>
      <c r="D141" s="170"/>
      <c r="E141" s="12"/>
      <c r="F141" s="157">
        <f>IF('Basis-Tabelle-Samen'!C174="","",'Basis-Tabelle-Samen'!C174)</f>
        <v>18671</v>
      </c>
      <c r="G141" s="160">
        <f>IF('Basis-Tabelle-Samen'!C174="","",IF($A$4="Deutsch - DE",10,12))</f>
        <v>12</v>
      </c>
      <c r="H141" s="172">
        <f>IF('Basis-Tabelle-Samen'!E174="","",'Basis-Tabelle-Samen'!E174)</f>
        <v>2.0499999999999998</v>
      </c>
      <c r="I141" s="160" t="str">
        <f>IF('Basis-Tabelle-Samen'!G174="","",'Basis-Tabelle-Samen'!G174)</f>
        <v>02</v>
      </c>
      <c r="J141" s="161" t="str">
        <f>IF('Basis-Tabelle-Samen'!I174="","",'Basis-Tabelle-Samen'!I174)</f>
        <v>Brassica oleracea var. gemmifera</v>
      </c>
      <c r="K141" s="176">
        <f>IF('Basis-Tabelle-Samen'!B174="","",'Basis-Tabelle-Samen'!B174)</f>
        <v>172</v>
      </c>
      <c r="L141" s="177" t="str">
        <f>IF('Basis-Tabelle-Samen'!AB174="","",'Basis-Tabelle-Samen'!AB174)</f>
        <v>BIO - Rosenkohl - Groninger</v>
      </c>
    </row>
    <row r="142" spans="1:12" ht="20.100000000000001" customHeight="1" x14ac:dyDescent="0.2">
      <c r="A142" s="154" t="str">
        <f>IF('Basis-Tabelle-Samen'!A156="","",IF($A$4="Deutsch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42" s="155" t="str">
        <f>IF('Basis-Tabelle-Samen'!$AB156="","",
IF($A$4="Bulgarisch - BG",'Basis-Tabelle-Samen'!$Z156,
IF($A$4="Dänisch - DK",'Basis-Tabelle-Samen'!$AA156,
IF($A$4="Deutsch - DE",'Basis-Tabelle-Samen'!$AB156,
IF($A$4="Englisch - UK",'Basis-Tabelle-Samen'!$AC156,
IF($A$4="Estnisch - EE",'Basis-Tabelle-Samen'!$AD156,
IF($A$4="Finnisch - FI",'Basis-Tabelle-Samen'!$AE156,
IF($A$4="Französisch - FR",'Basis-Tabelle-Samen'!$AF156,
IF($A$4="Griechisch - GR",'Basis-Tabelle-Samen'!$AG156,
IF($A$4="Irisch - IE",'Basis-Tabelle-Samen'!$AH156,
IF($A$4="Isländisch - IS",'Basis-Tabelle-Samen'!$AI156,
IF($A$4="Italienisch - IT",'Basis-Tabelle-Samen'!$AJ156,
IF($A$4="Japanisch - JP",'Basis-Tabelle-Samen'!$AK156,
IF($A$4="Kroatisch - HR",'Basis-Tabelle-Samen'!$AL156,
IF($A$4="Lettisch - LV",'Basis-Tabelle-Samen'!$AM156,
IF($A$4="Litauisch - LT",'Basis-Tabelle-Samen'!$AN156,
IF($A$4="Maltesisch - MT",'Basis-Tabelle-Samen'!$AO156,
IF($A$4="Niederländisch - NL",'Basis-Tabelle-Samen'!$AP156,
IF($A$4="Norwegisch - NO",'Basis-Tabelle-Samen'!$AQ156,
IF($A$4="Polnisch - PL",'Basis-Tabelle-Samen'!$AR156,
IF($A$4="Portugiesisch - PT",'Basis-Tabelle-Samen'!$AS156,
IF($A$4="Rumänisch - RO",'Basis-Tabelle-Samen'!$AT156,
IF($A$4="Schwedisch - SE",'Basis-Tabelle-Samen'!$AU156,
IF($A$4="Slowakisch - SK",'Basis-Tabelle-Samen'!$AV156,
IF($A$4="Slowenisch - SI",'Basis-Tabelle-Samen'!$AW156,
IF($A$4="Spanisch - ES",'Basis-Tabelle-Samen'!$AX156,
IF($A$4="Tschechisch - CZ",'Basis-Tabelle-Samen'!$AY156,
IF($A$4="Türkisch - TR",'Basis-Tabelle-Samen'!$AZ156,
IF($A$4="Ungarisch - HU",'Basis-Tabelle-Samen'!$BA156,
" ACHTUNG")))))))))))))))))))))))))))))</f>
        <v>Organic - Carrot - Autumn King</v>
      </c>
      <c r="C142" s="175" t="str">
        <f t="shared" si="1"/>
        <v/>
      </c>
      <c r="D142" s="170"/>
      <c r="E142" s="12"/>
      <c r="F142" s="157">
        <f>IF('Basis-Tabelle-Samen'!C156="","",'Basis-Tabelle-Samen'!C156)</f>
        <v>18501</v>
      </c>
      <c r="G142" s="160">
        <f>IF('Basis-Tabelle-Samen'!C156="","",IF($A$4="Deutsch - DE",10,12))</f>
        <v>12</v>
      </c>
      <c r="H142" s="172">
        <f>IF('Basis-Tabelle-Samen'!E156="","",'Basis-Tabelle-Samen'!E156)</f>
        <v>2.0499999999999998</v>
      </c>
      <c r="I142" s="160" t="str">
        <f>IF('Basis-Tabelle-Samen'!G156="","",'Basis-Tabelle-Samen'!G156)</f>
        <v>02</v>
      </c>
      <c r="J142" s="161" t="str">
        <f>IF('Basis-Tabelle-Samen'!I156="","",'Basis-Tabelle-Samen'!I156)</f>
        <v>Daucus carota subsp. sativus</v>
      </c>
      <c r="K142" s="176">
        <f>IF('Basis-Tabelle-Samen'!B156="","",'Basis-Tabelle-Samen'!B156)</f>
        <v>154</v>
      </c>
      <c r="L142" s="177" t="str">
        <f>IF('Basis-Tabelle-Samen'!AB156="","",'Basis-Tabelle-Samen'!AB156)</f>
        <v>BIO - Möhren - Herbstkönig</v>
      </c>
    </row>
    <row r="143" spans="1:12" ht="20.100000000000001" customHeight="1" x14ac:dyDescent="0.2">
      <c r="A143" s="154" t="str">
        <f>IF('Basis-Tabelle-Samen'!A157="","",IF($A$4="Deutsch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43" s="155" t="str">
        <f>IF('Basis-Tabelle-Samen'!$AB157="","",
IF($A$4="Bulgarisch - BG",'Basis-Tabelle-Samen'!$Z157,
IF($A$4="Dänisch - DK",'Basis-Tabelle-Samen'!$AA157,
IF($A$4="Deutsch - DE",'Basis-Tabelle-Samen'!$AB157,
IF($A$4="Englisch - UK",'Basis-Tabelle-Samen'!$AC157,
IF($A$4="Estnisch - EE",'Basis-Tabelle-Samen'!$AD157,
IF($A$4="Finnisch - FI",'Basis-Tabelle-Samen'!$AE157,
IF($A$4="Französisch - FR",'Basis-Tabelle-Samen'!$AF157,
IF($A$4="Griechisch - GR",'Basis-Tabelle-Samen'!$AG157,
IF($A$4="Irisch - IE",'Basis-Tabelle-Samen'!$AH157,
IF($A$4="Isländisch - IS",'Basis-Tabelle-Samen'!$AI157,
IF($A$4="Italienisch - IT",'Basis-Tabelle-Samen'!$AJ157,
IF($A$4="Japanisch - JP",'Basis-Tabelle-Samen'!$AK157,
IF($A$4="Kroatisch - HR",'Basis-Tabelle-Samen'!$AL157,
IF($A$4="Lettisch - LV",'Basis-Tabelle-Samen'!$AM157,
IF($A$4="Litauisch - LT",'Basis-Tabelle-Samen'!$AN157,
IF($A$4="Maltesisch - MT",'Basis-Tabelle-Samen'!$AO157,
IF($A$4="Niederländisch - NL",'Basis-Tabelle-Samen'!$AP157,
IF($A$4="Norwegisch - NO",'Basis-Tabelle-Samen'!$AQ157,
IF($A$4="Polnisch - PL",'Basis-Tabelle-Samen'!$AR157,
IF($A$4="Portugiesisch - PT",'Basis-Tabelle-Samen'!$AS157,
IF($A$4="Rumänisch - RO",'Basis-Tabelle-Samen'!$AT157,
IF($A$4="Schwedisch - SE",'Basis-Tabelle-Samen'!$AU157,
IF($A$4="Slowakisch - SK",'Basis-Tabelle-Samen'!$AV157,
IF($A$4="Slowenisch - SI",'Basis-Tabelle-Samen'!$AW157,
IF($A$4="Spanisch - ES",'Basis-Tabelle-Samen'!$AX157,
IF($A$4="Tschechisch - CZ",'Basis-Tabelle-Samen'!$AY157,
IF($A$4="Türkisch - TR",'Basis-Tabelle-Samen'!$AZ157,
IF($A$4="Ungarisch - HU",'Basis-Tabelle-Samen'!$BA157,
" ACHTUNG")))))))))))))))))))))))))))))</f>
        <v>Organic - Carrot - Early Nantes</v>
      </c>
      <c r="C143" s="175" t="str">
        <f t="shared" ref="C143:C206" si="2">IF((E143*G143*H143)&lt;1,"",E143*G143*H143)</f>
        <v/>
      </c>
      <c r="D143" s="170"/>
      <c r="E143" s="12"/>
      <c r="F143" s="157">
        <f>IF('Basis-Tabelle-Samen'!C157="","",'Basis-Tabelle-Samen'!C157)</f>
        <v>18502</v>
      </c>
      <c r="G143" s="160">
        <f>IF('Basis-Tabelle-Samen'!C157="","",IF($A$4="Deutsch - DE",10,12))</f>
        <v>12</v>
      </c>
      <c r="H143" s="172">
        <f>IF('Basis-Tabelle-Samen'!E157="","",'Basis-Tabelle-Samen'!E157)</f>
        <v>2.0499999999999998</v>
      </c>
      <c r="I143" s="160" t="str">
        <f>IF('Basis-Tabelle-Samen'!G157="","",'Basis-Tabelle-Samen'!G157)</f>
        <v>02</v>
      </c>
      <c r="J143" s="161" t="str">
        <f>IF('Basis-Tabelle-Samen'!I157="","",'Basis-Tabelle-Samen'!I157)</f>
        <v>Daucus carota subsp. sativus</v>
      </c>
      <c r="K143" s="176">
        <f>IF('Basis-Tabelle-Samen'!B157="","",'Basis-Tabelle-Samen'!B157)</f>
        <v>155</v>
      </c>
      <c r="L143" s="177" t="str">
        <f>IF('Basis-Tabelle-Samen'!AB157="","",'Basis-Tabelle-Samen'!AB157)</f>
        <v>BIO - Möhren - Early Nantes</v>
      </c>
    </row>
    <row r="144" spans="1:12" ht="20.100000000000001" customHeight="1" x14ac:dyDescent="0.2">
      <c r="A144" s="154" t="str">
        <f>IF('Basis-Tabelle-Samen'!A172="","",IF($A$4="Deutsch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44" s="155" t="str">
        <f>IF('Basis-Tabelle-Samen'!$AB172="","",
IF($A$4="Bulgarisch - BG",'Basis-Tabelle-Samen'!$Z172,
IF($A$4="Dänisch - DK",'Basis-Tabelle-Samen'!$AA172,
IF($A$4="Deutsch - DE",'Basis-Tabelle-Samen'!$AB172,
IF($A$4="Englisch - UK",'Basis-Tabelle-Samen'!$AC172,
IF($A$4="Estnisch - EE",'Basis-Tabelle-Samen'!$AD172,
IF($A$4="Finnisch - FI",'Basis-Tabelle-Samen'!$AE172,
IF($A$4="Französisch - FR",'Basis-Tabelle-Samen'!$AF172,
IF($A$4="Griechisch - GR",'Basis-Tabelle-Samen'!$AG172,
IF($A$4="Irisch - IE",'Basis-Tabelle-Samen'!$AH172,
IF($A$4="Isländisch - IS",'Basis-Tabelle-Samen'!$AI172,
IF($A$4="Italienisch - IT",'Basis-Tabelle-Samen'!$AJ172,
IF($A$4="Japanisch - JP",'Basis-Tabelle-Samen'!$AK172,
IF($A$4="Kroatisch - HR",'Basis-Tabelle-Samen'!$AL172,
IF($A$4="Lettisch - LV",'Basis-Tabelle-Samen'!$AM172,
IF($A$4="Litauisch - LT",'Basis-Tabelle-Samen'!$AN172,
IF($A$4="Maltesisch - MT",'Basis-Tabelle-Samen'!$AO172,
IF($A$4="Niederländisch - NL",'Basis-Tabelle-Samen'!$AP172,
IF($A$4="Norwegisch - NO",'Basis-Tabelle-Samen'!$AQ172,
IF($A$4="Polnisch - PL",'Basis-Tabelle-Samen'!$AR172,
IF($A$4="Portugiesisch - PT",'Basis-Tabelle-Samen'!$AS172,
IF($A$4="Rumänisch - RO",'Basis-Tabelle-Samen'!$AT172,
IF($A$4="Schwedisch - SE",'Basis-Tabelle-Samen'!$AU172,
IF($A$4="Slowakisch - SK",'Basis-Tabelle-Samen'!$AV172,
IF($A$4="Slowenisch - SI",'Basis-Tabelle-Samen'!$AW172,
IF($A$4="Spanisch - ES",'Basis-Tabelle-Samen'!$AX172,
IF($A$4="Tschechisch - CZ",'Basis-Tabelle-Samen'!$AY172,
IF($A$4="Türkisch - TR",'Basis-Tabelle-Samen'!$AZ172,
IF($A$4="Ungarisch - HU",'Basis-Tabelle-Samen'!$BA172,
" ACHTUNG")))))))))))))))))))))))))))))</f>
        <v>Organic - Cauliflower - Romanesco</v>
      </c>
      <c r="C144" s="175" t="str">
        <f t="shared" si="2"/>
        <v/>
      </c>
      <c r="D144" s="170"/>
      <c r="E144" s="12"/>
      <c r="F144" s="157">
        <f>IF('Basis-Tabelle-Samen'!C172="","",'Basis-Tabelle-Samen'!C172)</f>
        <v>18661</v>
      </c>
      <c r="G144" s="160">
        <f>IF('Basis-Tabelle-Samen'!C172="","",IF($A$4="Deutsch - DE",10,12))</f>
        <v>12</v>
      </c>
      <c r="H144" s="172">
        <f>IF('Basis-Tabelle-Samen'!E172="","",'Basis-Tabelle-Samen'!E172)</f>
        <v>2.0499999999999998</v>
      </c>
      <c r="I144" s="160" t="str">
        <f>IF('Basis-Tabelle-Samen'!G172="","",'Basis-Tabelle-Samen'!G172)</f>
        <v>02</v>
      </c>
      <c r="J144" s="161" t="str">
        <f>IF('Basis-Tabelle-Samen'!I172="","",'Basis-Tabelle-Samen'!I172)</f>
        <v>Brassica oleracea var. Botrytis</v>
      </c>
      <c r="K144" s="176">
        <f>IF('Basis-Tabelle-Samen'!B172="","",'Basis-Tabelle-Samen'!B172)</f>
        <v>170</v>
      </c>
      <c r="L144" s="177" t="str">
        <f>IF('Basis-Tabelle-Samen'!AB172="","",'Basis-Tabelle-Samen'!AB172)</f>
        <v>BIO - Blumenkohl - Romanesco</v>
      </c>
    </row>
    <row r="145" spans="1:12" ht="20.100000000000001" customHeight="1" x14ac:dyDescent="0.2">
      <c r="A145" s="154" t="str">
        <f>IF('Basis-Tabelle-Samen'!A173="","",IF($A$4="Deutsch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45" s="155" t="str">
        <f>IF('Basis-Tabelle-Samen'!$AB173="","",
IF($A$4="Bulgarisch - BG",'Basis-Tabelle-Samen'!$Z173,
IF($A$4="Dänisch - DK",'Basis-Tabelle-Samen'!$AA173,
IF($A$4="Deutsch - DE",'Basis-Tabelle-Samen'!$AB173,
IF($A$4="Englisch - UK",'Basis-Tabelle-Samen'!$AC173,
IF($A$4="Estnisch - EE",'Basis-Tabelle-Samen'!$AD173,
IF($A$4="Finnisch - FI",'Basis-Tabelle-Samen'!$AE173,
IF($A$4="Französisch - FR",'Basis-Tabelle-Samen'!$AF173,
IF($A$4="Griechisch - GR",'Basis-Tabelle-Samen'!$AG173,
IF($A$4="Irisch - IE",'Basis-Tabelle-Samen'!$AH173,
IF($A$4="Isländisch - IS",'Basis-Tabelle-Samen'!$AI173,
IF($A$4="Italienisch - IT",'Basis-Tabelle-Samen'!$AJ173,
IF($A$4="Japanisch - JP",'Basis-Tabelle-Samen'!$AK173,
IF($A$4="Kroatisch - HR",'Basis-Tabelle-Samen'!$AL173,
IF($A$4="Lettisch - LV",'Basis-Tabelle-Samen'!$AM173,
IF($A$4="Litauisch - LT",'Basis-Tabelle-Samen'!$AN173,
IF($A$4="Maltesisch - MT",'Basis-Tabelle-Samen'!$AO173,
IF($A$4="Niederländisch - NL",'Basis-Tabelle-Samen'!$AP173,
IF($A$4="Norwegisch - NO",'Basis-Tabelle-Samen'!$AQ173,
IF($A$4="Polnisch - PL",'Basis-Tabelle-Samen'!$AR173,
IF($A$4="Portugiesisch - PT",'Basis-Tabelle-Samen'!$AS173,
IF($A$4="Rumänisch - RO",'Basis-Tabelle-Samen'!$AT173,
IF($A$4="Schwedisch - SE",'Basis-Tabelle-Samen'!$AU173,
IF($A$4="Slowakisch - SK",'Basis-Tabelle-Samen'!$AV173,
IF($A$4="Slowenisch - SI",'Basis-Tabelle-Samen'!$AW173,
IF($A$4="Spanisch - ES",'Basis-Tabelle-Samen'!$AX173,
IF($A$4="Tschechisch - CZ",'Basis-Tabelle-Samen'!$AY173,
IF($A$4="Türkisch - TR",'Basis-Tabelle-Samen'!$AZ173,
IF($A$4="Ungarisch - HU",'Basis-Tabelle-Samen'!$BA173,
" ACHTUNG")))))))))))))))))))))))))))))</f>
        <v>Organic - Cauliflower - Snowball</v>
      </c>
      <c r="C145" s="175" t="str">
        <f t="shared" si="2"/>
        <v/>
      </c>
      <c r="D145" s="170"/>
      <c r="E145" s="12"/>
      <c r="F145" s="157">
        <f>IF('Basis-Tabelle-Samen'!C173="","",'Basis-Tabelle-Samen'!C173)</f>
        <v>18662</v>
      </c>
      <c r="G145" s="160">
        <f>IF('Basis-Tabelle-Samen'!C173="","",IF($A$4="Deutsch - DE",10,12))</f>
        <v>12</v>
      </c>
      <c r="H145" s="172">
        <f>IF('Basis-Tabelle-Samen'!E173="","",'Basis-Tabelle-Samen'!E173)</f>
        <v>2.0499999999999998</v>
      </c>
      <c r="I145" s="160" t="str">
        <f>IF('Basis-Tabelle-Samen'!G173="","",'Basis-Tabelle-Samen'!G173)</f>
        <v>02</v>
      </c>
      <c r="J145" s="161" t="str">
        <f>IF('Basis-Tabelle-Samen'!I173="","",'Basis-Tabelle-Samen'!I173)</f>
        <v>Brassica oleracea var. botrytis</v>
      </c>
      <c r="K145" s="176">
        <f>IF('Basis-Tabelle-Samen'!B173="","",'Basis-Tabelle-Samen'!B173)</f>
        <v>171</v>
      </c>
      <c r="L145" s="177" t="str">
        <f>IF('Basis-Tabelle-Samen'!AB173="","",'Basis-Tabelle-Samen'!AB173)</f>
        <v>BIO - Blumenkohl - Schneeball</v>
      </c>
    </row>
    <row r="146" spans="1:12" ht="20.100000000000001" customHeight="1" x14ac:dyDescent="0.2">
      <c r="A146" s="154" t="str">
        <f>IF('Basis-Tabelle-Samen'!A155="","",IF($A$4="Deutsch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46" s="155" t="str">
        <f>IF('Basis-Tabelle-Samen'!$AB155="","",
IF($A$4="Bulgarisch - BG",'Basis-Tabelle-Samen'!$Z155,
IF($A$4="Dänisch - DK",'Basis-Tabelle-Samen'!$AA155,
IF($A$4="Deutsch - DE",'Basis-Tabelle-Samen'!$AB155,
IF($A$4="Englisch - UK",'Basis-Tabelle-Samen'!$AC155,
IF($A$4="Estnisch - EE",'Basis-Tabelle-Samen'!$AD155,
IF($A$4="Finnisch - FI",'Basis-Tabelle-Samen'!$AE155,
IF($A$4="Französisch - FR",'Basis-Tabelle-Samen'!$AF155,
IF($A$4="Griechisch - GR",'Basis-Tabelle-Samen'!$AG155,
IF($A$4="Irisch - IE",'Basis-Tabelle-Samen'!$AH155,
IF($A$4="Isländisch - IS",'Basis-Tabelle-Samen'!$AI155,
IF($A$4="Italienisch - IT",'Basis-Tabelle-Samen'!$AJ155,
IF($A$4="Japanisch - JP",'Basis-Tabelle-Samen'!$AK155,
IF($A$4="Kroatisch - HR",'Basis-Tabelle-Samen'!$AL155,
IF($A$4="Lettisch - LV",'Basis-Tabelle-Samen'!$AM155,
IF($A$4="Litauisch - LT",'Basis-Tabelle-Samen'!$AN155,
IF($A$4="Maltesisch - MT",'Basis-Tabelle-Samen'!$AO155,
IF($A$4="Niederländisch - NL",'Basis-Tabelle-Samen'!$AP155,
IF($A$4="Norwegisch - NO",'Basis-Tabelle-Samen'!$AQ155,
IF($A$4="Polnisch - PL",'Basis-Tabelle-Samen'!$AR155,
IF($A$4="Portugiesisch - PT",'Basis-Tabelle-Samen'!$AS155,
IF($A$4="Rumänisch - RO",'Basis-Tabelle-Samen'!$AT155,
IF($A$4="Schwedisch - SE",'Basis-Tabelle-Samen'!$AU155,
IF($A$4="Slowakisch - SK",'Basis-Tabelle-Samen'!$AV155,
IF($A$4="Slowenisch - SI",'Basis-Tabelle-Samen'!$AW155,
IF($A$4="Spanisch - ES",'Basis-Tabelle-Samen'!$AX155,
IF($A$4="Tschechisch - CZ",'Basis-Tabelle-Samen'!$AY155,
IF($A$4="Türkisch - TR",'Basis-Tabelle-Samen'!$AZ155,
IF($A$4="Ungarisch - HU",'Basis-Tabelle-Samen'!$BA155,
" ACHTUNG")))))))))))))))))))))))))))))</f>
        <v>Organic - Chili - Piccante Cilieglia</v>
      </c>
      <c r="C146" s="175" t="str">
        <f t="shared" si="2"/>
        <v/>
      </c>
      <c r="D146" s="170"/>
      <c r="E146" s="12"/>
      <c r="F146" s="157">
        <f>IF('Basis-Tabelle-Samen'!C155="","",'Basis-Tabelle-Samen'!C155)</f>
        <v>18481</v>
      </c>
      <c r="G146" s="160">
        <f>IF('Basis-Tabelle-Samen'!C155="","",IF($A$4="Deutsch - DE",10,12))</f>
        <v>12</v>
      </c>
      <c r="H146" s="172">
        <f>IF('Basis-Tabelle-Samen'!E155="","",'Basis-Tabelle-Samen'!E155)</f>
        <v>2.0499999999999998</v>
      </c>
      <c r="I146" s="160" t="str">
        <f>IF('Basis-Tabelle-Samen'!G155="","",'Basis-Tabelle-Samen'!G155)</f>
        <v>02</v>
      </c>
      <c r="J146" s="161" t="str">
        <f>IF('Basis-Tabelle-Samen'!I155="","",'Basis-Tabelle-Samen'!I155)</f>
        <v>Capsicum annuum</v>
      </c>
      <c r="K146" s="176">
        <f>IF('Basis-Tabelle-Samen'!B155="","",'Basis-Tabelle-Samen'!B155)</f>
        <v>153</v>
      </c>
      <c r="L146" s="177" t="str">
        <f>IF('Basis-Tabelle-Samen'!AB155="","",'Basis-Tabelle-Samen'!AB155)</f>
        <v>BIO – Chili – Piccante Cilieglia</v>
      </c>
    </row>
    <row r="147" spans="1:12" ht="20.100000000000001" customHeight="1" x14ac:dyDescent="0.2">
      <c r="A147" s="154" t="str">
        <f>IF('Basis-Tabelle-Samen'!A154="","",IF($A$4="Deutsch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47" s="155" t="str">
        <f>IF('Basis-Tabelle-Samen'!$AB154="","",
IF($A$4="Bulgarisch - BG",'Basis-Tabelle-Samen'!$Z154,
IF($A$4="Dänisch - DK",'Basis-Tabelle-Samen'!$AA154,
IF($A$4="Deutsch - DE",'Basis-Tabelle-Samen'!$AB154,
IF($A$4="Englisch - UK",'Basis-Tabelle-Samen'!$AC154,
IF($A$4="Estnisch - EE",'Basis-Tabelle-Samen'!$AD154,
IF($A$4="Finnisch - FI",'Basis-Tabelle-Samen'!$AE154,
IF($A$4="Französisch - FR",'Basis-Tabelle-Samen'!$AF154,
IF($A$4="Griechisch - GR",'Basis-Tabelle-Samen'!$AG154,
IF($A$4="Irisch - IE",'Basis-Tabelle-Samen'!$AH154,
IF($A$4="Isländisch - IS",'Basis-Tabelle-Samen'!$AI154,
IF($A$4="Italienisch - IT",'Basis-Tabelle-Samen'!$AJ154,
IF($A$4="Japanisch - JP",'Basis-Tabelle-Samen'!$AK154,
IF($A$4="Kroatisch - HR",'Basis-Tabelle-Samen'!$AL154,
IF($A$4="Lettisch - LV",'Basis-Tabelle-Samen'!$AM154,
IF($A$4="Litauisch - LT",'Basis-Tabelle-Samen'!$AN154,
IF($A$4="Maltesisch - MT",'Basis-Tabelle-Samen'!$AO154,
IF($A$4="Niederländisch - NL",'Basis-Tabelle-Samen'!$AP154,
IF($A$4="Norwegisch - NO",'Basis-Tabelle-Samen'!$AQ154,
IF($A$4="Polnisch - PL",'Basis-Tabelle-Samen'!$AR154,
IF($A$4="Portugiesisch - PT",'Basis-Tabelle-Samen'!$AS154,
IF($A$4="Rumänisch - RO",'Basis-Tabelle-Samen'!$AT154,
IF($A$4="Schwedisch - SE",'Basis-Tabelle-Samen'!$AU154,
IF($A$4="Slowakisch - SK",'Basis-Tabelle-Samen'!$AV154,
IF($A$4="Slowenisch - SI",'Basis-Tabelle-Samen'!$AW154,
IF($A$4="Spanisch - ES",'Basis-Tabelle-Samen'!$AX154,
IF($A$4="Tschechisch - CZ",'Basis-Tabelle-Samen'!$AY154,
IF($A$4="Türkisch - TR",'Basis-Tabelle-Samen'!$AZ154,
IF($A$4="Ungarisch - HU",'Basis-Tabelle-Samen'!$BA154,
" ACHTUNG")))))))))))))))))))))))))))))</f>
        <v>Organic - Chili – Sigaretta di Bergamo</v>
      </c>
      <c r="C147" s="175" t="str">
        <f t="shared" si="2"/>
        <v/>
      </c>
      <c r="D147" s="170"/>
      <c r="E147" s="12"/>
      <c r="F147" s="157">
        <f>IF('Basis-Tabelle-Samen'!C154="","",'Basis-Tabelle-Samen'!C154)</f>
        <v>18480</v>
      </c>
      <c r="G147" s="160">
        <f>IF('Basis-Tabelle-Samen'!C154="","",IF($A$4="Deutsch - DE",10,12))</f>
        <v>12</v>
      </c>
      <c r="H147" s="172">
        <f>IF('Basis-Tabelle-Samen'!E154="","",'Basis-Tabelle-Samen'!E154)</f>
        <v>2.0499999999999998</v>
      </c>
      <c r="I147" s="160" t="str">
        <f>IF('Basis-Tabelle-Samen'!G154="","",'Basis-Tabelle-Samen'!G154)</f>
        <v>02</v>
      </c>
      <c r="J147" s="161" t="str">
        <f>IF('Basis-Tabelle-Samen'!I154="","",'Basis-Tabelle-Samen'!I154)</f>
        <v>Capsicum annuum</v>
      </c>
      <c r="K147" s="176">
        <f>IF('Basis-Tabelle-Samen'!B154="","",'Basis-Tabelle-Samen'!B154)</f>
        <v>152</v>
      </c>
      <c r="L147" s="177" t="str">
        <f>IF('Basis-Tabelle-Samen'!AB154="","",'Basis-Tabelle-Samen'!AB154)</f>
        <v>BIO – Chili – Sigaretta di Bergamo</v>
      </c>
    </row>
    <row r="148" spans="1:12" ht="20.100000000000001" customHeight="1" x14ac:dyDescent="0.2">
      <c r="A148" s="154" t="str">
        <f>IF('Basis-Tabelle-Samen'!A178="","",IF($A$4="Deutsch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48" s="155" t="str">
        <f>IF('Basis-Tabelle-Samen'!$AB178="","",
IF($A$4="Bulgarisch - BG",'Basis-Tabelle-Samen'!$Z178,
IF($A$4="Dänisch - DK",'Basis-Tabelle-Samen'!$AA178,
IF($A$4="Deutsch - DE",'Basis-Tabelle-Samen'!$AB178,
IF($A$4="Englisch - UK",'Basis-Tabelle-Samen'!$AC178,
IF($A$4="Estnisch - EE",'Basis-Tabelle-Samen'!$AD178,
IF($A$4="Finnisch - FI",'Basis-Tabelle-Samen'!$AE178,
IF($A$4="Französisch - FR",'Basis-Tabelle-Samen'!$AF178,
IF($A$4="Griechisch - GR",'Basis-Tabelle-Samen'!$AG178,
IF($A$4="Irisch - IE",'Basis-Tabelle-Samen'!$AH178,
IF($A$4="Isländisch - IS",'Basis-Tabelle-Samen'!$AI178,
IF($A$4="Italienisch - IT",'Basis-Tabelle-Samen'!$AJ178,
IF($A$4="Japanisch - JP",'Basis-Tabelle-Samen'!$AK178,
IF($A$4="Kroatisch - HR",'Basis-Tabelle-Samen'!$AL178,
IF($A$4="Lettisch - LV",'Basis-Tabelle-Samen'!$AM178,
IF($A$4="Litauisch - LT",'Basis-Tabelle-Samen'!$AN178,
IF($A$4="Maltesisch - MT",'Basis-Tabelle-Samen'!$AO178,
IF($A$4="Niederländisch - NL",'Basis-Tabelle-Samen'!$AP178,
IF($A$4="Norwegisch - NO",'Basis-Tabelle-Samen'!$AQ178,
IF($A$4="Polnisch - PL",'Basis-Tabelle-Samen'!$AR178,
IF($A$4="Portugiesisch - PT",'Basis-Tabelle-Samen'!$AS178,
IF($A$4="Rumänisch - RO",'Basis-Tabelle-Samen'!$AT178,
IF($A$4="Schwedisch - SE",'Basis-Tabelle-Samen'!$AU178,
IF($A$4="Slowakisch - SK",'Basis-Tabelle-Samen'!$AV178,
IF($A$4="Slowenisch - SI",'Basis-Tabelle-Samen'!$AW178,
IF($A$4="Spanisch - ES",'Basis-Tabelle-Samen'!$AX178,
IF($A$4="Tschechisch - CZ",'Basis-Tabelle-Samen'!$AY178,
IF($A$4="Türkisch - TR",'Basis-Tabelle-Samen'!$AZ178,
IF($A$4="Ungarisch - HU",'Basis-Tabelle-Samen'!$BA178,
" ACHTUNG")))))))))))))))))))))))))))))</f>
        <v>Organic - Chinese cabbage - Granat</v>
      </c>
      <c r="C148" s="175" t="str">
        <f t="shared" si="2"/>
        <v/>
      </c>
      <c r="D148" s="170"/>
      <c r="E148" s="12"/>
      <c r="F148" s="157">
        <f>IF('Basis-Tabelle-Samen'!C178="","",'Basis-Tabelle-Samen'!C178)</f>
        <v>18701</v>
      </c>
      <c r="G148" s="160">
        <f>IF('Basis-Tabelle-Samen'!C178="","",IF($A$4="Deutsch - DE",10,12))</f>
        <v>12</v>
      </c>
      <c r="H148" s="172">
        <f>IF('Basis-Tabelle-Samen'!E178="","",'Basis-Tabelle-Samen'!E178)</f>
        <v>2.0499999999999998</v>
      </c>
      <c r="I148" s="160" t="str">
        <f>IF('Basis-Tabelle-Samen'!G178="","",'Basis-Tabelle-Samen'!G178)</f>
        <v>02</v>
      </c>
      <c r="J148" s="161" t="str">
        <f>IF('Basis-Tabelle-Samen'!I178="","",'Basis-Tabelle-Samen'!I178)</f>
        <v>Brassica rapa ssp. pekinensis</v>
      </c>
      <c r="K148" s="176">
        <f>IF('Basis-Tabelle-Samen'!B178="","",'Basis-Tabelle-Samen'!B178)</f>
        <v>176</v>
      </c>
      <c r="L148" s="177" t="str">
        <f>IF('Basis-Tabelle-Samen'!AB178="","",'Basis-Tabelle-Samen'!AB178)</f>
        <v>BIO - Chinakohl - Granat</v>
      </c>
    </row>
    <row r="149" spans="1:12" ht="20.100000000000001" customHeight="1" x14ac:dyDescent="0.2">
      <c r="A149" s="154" t="str">
        <f>IF('Basis-Tabelle-Samen'!A179="","",IF($A$4="Deutsch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49" s="155" t="str">
        <f>IF('Basis-Tabelle-Samen'!$AB179="","",
IF($A$4="Bulgarisch - BG",'Basis-Tabelle-Samen'!$Z179,
IF($A$4="Dänisch - DK",'Basis-Tabelle-Samen'!$AA179,
IF($A$4="Deutsch - DE",'Basis-Tabelle-Samen'!$AB179,
IF($A$4="Englisch - UK",'Basis-Tabelle-Samen'!$AC179,
IF($A$4="Estnisch - EE",'Basis-Tabelle-Samen'!$AD179,
IF($A$4="Finnisch - FI",'Basis-Tabelle-Samen'!$AE179,
IF($A$4="Französisch - FR",'Basis-Tabelle-Samen'!$AF179,
IF($A$4="Griechisch - GR",'Basis-Tabelle-Samen'!$AG179,
IF($A$4="Irisch - IE",'Basis-Tabelle-Samen'!$AH179,
IF($A$4="Isländisch - IS",'Basis-Tabelle-Samen'!$AI179,
IF($A$4="Italienisch - IT",'Basis-Tabelle-Samen'!$AJ179,
IF($A$4="Japanisch - JP",'Basis-Tabelle-Samen'!$AK179,
IF($A$4="Kroatisch - HR",'Basis-Tabelle-Samen'!$AL179,
IF($A$4="Lettisch - LV",'Basis-Tabelle-Samen'!$AM179,
IF($A$4="Litauisch - LT",'Basis-Tabelle-Samen'!$AN179,
IF($A$4="Maltesisch - MT",'Basis-Tabelle-Samen'!$AO179,
IF($A$4="Niederländisch - NL",'Basis-Tabelle-Samen'!$AP179,
IF($A$4="Norwegisch - NO",'Basis-Tabelle-Samen'!$AQ179,
IF($A$4="Polnisch - PL",'Basis-Tabelle-Samen'!$AR179,
IF($A$4="Portugiesisch - PT",'Basis-Tabelle-Samen'!$AS179,
IF($A$4="Rumänisch - RO",'Basis-Tabelle-Samen'!$AT179,
IF($A$4="Schwedisch - SE",'Basis-Tabelle-Samen'!$AU179,
IF($A$4="Slowakisch - SK",'Basis-Tabelle-Samen'!$AV179,
IF($A$4="Slowenisch - SI",'Basis-Tabelle-Samen'!$AW179,
IF($A$4="Spanisch - ES",'Basis-Tabelle-Samen'!$AX179,
IF($A$4="Tschechisch - CZ",'Basis-Tabelle-Samen'!$AY179,
IF($A$4="Türkisch - TR",'Basis-Tabelle-Samen'!$AZ179,
IF($A$4="Ungarisch - HU",'Basis-Tabelle-Samen'!$BA179,
" ACHTUNG")))))))))))))))))))))))))))))</f>
        <v>Organic - Chinese mustard cabbage - Pak Choi</v>
      </c>
      <c r="C149" s="175" t="str">
        <f t="shared" si="2"/>
        <v/>
      </c>
      <c r="D149" s="170"/>
      <c r="E149" s="12"/>
      <c r="F149" s="157">
        <f>IF('Basis-Tabelle-Samen'!C179="","",'Basis-Tabelle-Samen'!C179)</f>
        <v>18702</v>
      </c>
      <c r="G149" s="160">
        <f>IF('Basis-Tabelle-Samen'!C179="","",IF($A$4="Deutsch - DE",10,12))</f>
        <v>12</v>
      </c>
      <c r="H149" s="172">
        <f>IF('Basis-Tabelle-Samen'!E179="","",'Basis-Tabelle-Samen'!E179)</f>
        <v>2.0499999999999998</v>
      </c>
      <c r="I149" s="160" t="str">
        <f>IF('Basis-Tabelle-Samen'!G179="","",'Basis-Tabelle-Samen'!G179)</f>
        <v>02</v>
      </c>
      <c r="J149" s="161" t="str">
        <f>IF('Basis-Tabelle-Samen'!I179="","",'Basis-Tabelle-Samen'!I179)</f>
        <v>Brassica rapa supsp. chinensis</v>
      </c>
      <c r="K149" s="176">
        <f>IF('Basis-Tabelle-Samen'!B179="","",'Basis-Tabelle-Samen'!B179)</f>
        <v>177</v>
      </c>
      <c r="L149" s="177" t="str">
        <f>IF('Basis-Tabelle-Samen'!AB179="","",'Basis-Tabelle-Samen'!AB179)</f>
        <v>BIO - Chinesischer Senfkohl - Pak Choi</v>
      </c>
    </row>
    <row r="150" spans="1:12" ht="20.100000000000001" customHeight="1" x14ac:dyDescent="0.2">
      <c r="A150" s="154" t="str">
        <f>IF('Basis-Tabelle-Samen'!A162="","",IF($A$4="Deutsch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50" s="155" t="str">
        <f>IF('Basis-Tabelle-Samen'!$AB162="","",
IF($A$4="Bulgarisch - BG",'Basis-Tabelle-Samen'!$Z162,
IF($A$4="Dänisch - DK",'Basis-Tabelle-Samen'!$AA162,
IF($A$4="Deutsch - DE",'Basis-Tabelle-Samen'!$AB162,
IF($A$4="Englisch - UK",'Basis-Tabelle-Samen'!$AC162,
IF($A$4="Estnisch - EE",'Basis-Tabelle-Samen'!$AD162,
IF($A$4="Finnisch - FI",'Basis-Tabelle-Samen'!$AE162,
IF($A$4="Französisch - FR",'Basis-Tabelle-Samen'!$AF162,
IF($A$4="Griechisch - GR",'Basis-Tabelle-Samen'!$AG162,
IF($A$4="Irisch - IE",'Basis-Tabelle-Samen'!$AH162,
IF($A$4="Isländisch - IS",'Basis-Tabelle-Samen'!$AI162,
IF($A$4="Italienisch - IT",'Basis-Tabelle-Samen'!$AJ162,
IF($A$4="Japanisch - JP",'Basis-Tabelle-Samen'!$AK162,
IF($A$4="Kroatisch - HR",'Basis-Tabelle-Samen'!$AL162,
IF($A$4="Lettisch - LV",'Basis-Tabelle-Samen'!$AM162,
IF($A$4="Litauisch - LT",'Basis-Tabelle-Samen'!$AN162,
IF($A$4="Maltesisch - MT",'Basis-Tabelle-Samen'!$AO162,
IF($A$4="Niederländisch - NL",'Basis-Tabelle-Samen'!$AP162,
IF($A$4="Norwegisch - NO",'Basis-Tabelle-Samen'!$AQ162,
IF($A$4="Polnisch - PL",'Basis-Tabelle-Samen'!$AR162,
IF($A$4="Portugiesisch - PT",'Basis-Tabelle-Samen'!$AS162,
IF($A$4="Rumänisch - RO",'Basis-Tabelle-Samen'!$AT162,
IF($A$4="Schwedisch - SE",'Basis-Tabelle-Samen'!$AU162,
IF($A$4="Slowakisch - SK",'Basis-Tabelle-Samen'!$AV162,
IF($A$4="Slowenisch - SI",'Basis-Tabelle-Samen'!$AW162,
IF($A$4="Spanisch - ES",'Basis-Tabelle-Samen'!$AX162,
IF($A$4="Tschechisch - CZ",'Basis-Tabelle-Samen'!$AY162,
IF($A$4="Türkisch - TR",'Basis-Tabelle-Samen'!$AZ162,
IF($A$4="Ungarisch - HU",'Basis-Tabelle-Samen'!$BA162,
" ACHTUNG")))))))))))))))))))))))))))))</f>
        <v>Organic - Courgette - Gold Rush</v>
      </c>
      <c r="C150" s="175" t="str">
        <f t="shared" si="2"/>
        <v/>
      </c>
      <c r="D150" s="170"/>
      <c r="E150" s="12"/>
      <c r="F150" s="157">
        <f>IF('Basis-Tabelle-Samen'!C162="","",'Basis-Tabelle-Samen'!C162)</f>
        <v>18551</v>
      </c>
      <c r="G150" s="160">
        <f>IF('Basis-Tabelle-Samen'!C162="","",IF($A$4="Deutsch - DE",10,12))</f>
        <v>12</v>
      </c>
      <c r="H150" s="172">
        <f>IF('Basis-Tabelle-Samen'!E162="","",'Basis-Tabelle-Samen'!E162)</f>
        <v>2.0499999999999998</v>
      </c>
      <c r="I150" s="160" t="str">
        <f>IF('Basis-Tabelle-Samen'!G162="","",'Basis-Tabelle-Samen'!G162)</f>
        <v>02</v>
      </c>
      <c r="J150" s="161" t="str">
        <f>IF('Basis-Tabelle-Samen'!I162="","",'Basis-Tabelle-Samen'!I162)</f>
        <v>Cucurbita pepo var. cylindrica</v>
      </c>
      <c r="K150" s="176">
        <f>IF('Basis-Tabelle-Samen'!B162="","",'Basis-Tabelle-Samen'!B162)</f>
        <v>160</v>
      </c>
      <c r="L150" s="177" t="str">
        <f>IF('Basis-Tabelle-Samen'!AB162="","",'Basis-Tabelle-Samen'!AB162)</f>
        <v>BIO - Ziucchini - Gold Rush</v>
      </c>
    </row>
    <row r="151" spans="1:12" ht="20.100000000000001" customHeight="1" x14ac:dyDescent="0.2">
      <c r="A151" s="154" t="str">
        <f>IF('Basis-Tabelle-Samen'!A164="","",IF($A$4="Deutsch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51" s="155" t="str">
        <f>IF('Basis-Tabelle-Samen'!$AB164="","",
IF($A$4="Bulgarisch - BG",'Basis-Tabelle-Samen'!$Z164,
IF($A$4="Dänisch - DK",'Basis-Tabelle-Samen'!$AA164,
IF($A$4="Deutsch - DE",'Basis-Tabelle-Samen'!$AB164,
IF($A$4="Englisch - UK",'Basis-Tabelle-Samen'!$AC164,
IF($A$4="Estnisch - EE",'Basis-Tabelle-Samen'!$AD164,
IF($A$4="Finnisch - FI",'Basis-Tabelle-Samen'!$AE164,
IF($A$4="Französisch - FR",'Basis-Tabelle-Samen'!$AF164,
IF($A$4="Griechisch - GR",'Basis-Tabelle-Samen'!$AG164,
IF($A$4="Irisch - IE",'Basis-Tabelle-Samen'!$AH164,
IF($A$4="Isländisch - IS",'Basis-Tabelle-Samen'!$AI164,
IF($A$4="Italienisch - IT",'Basis-Tabelle-Samen'!$AJ164,
IF($A$4="Japanisch - JP",'Basis-Tabelle-Samen'!$AK164,
IF($A$4="Kroatisch - HR",'Basis-Tabelle-Samen'!$AL164,
IF($A$4="Lettisch - LV",'Basis-Tabelle-Samen'!$AM164,
IF($A$4="Litauisch - LT",'Basis-Tabelle-Samen'!$AN164,
IF($A$4="Maltesisch - MT",'Basis-Tabelle-Samen'!$AO164,
IF($A$4="Niederländisch - NL",'Basis-Tabelle-Samen'!$AP164,
IF($A$4="Norwegisch - NO",'Basis-Tabelle-Samen'!$AQ164,
IF($A$4="Polnisch - PL",'Basis-Tabelle-Samen'!$AR164,
IF($A$4="Portugiesisch - PT",'Basis-Tabelle-Samen'!$AS164,
IF($A$4="Rumänisch - RO",'Basis-Tabelle-Samen'!$AT164,
IF($A$4="Schwedisch - SE",'Basis-Tabelle-Samen'!$AU164,
IF($A$4="Slowakisch - SK",'Basis-Tabelle-Samen'!$AV164,
IF($A$4="Slowenisch - SI",'Basis-Tabelle-Samen'!$AW164,
IF($A$4="Spanisch - ES",'Basis-Tabelle-Samen'!$AX164,
IF($A$4="Tschechisch - CZ",'Basis-Tabelle-Samen'!$AY164,
IF($A$4="Türkisch - TR",'Basis-Tabelle-Samen'!$AZ164,
IF($A$4="Ungarisch - HU",'Basis-Tabelle-Samen'!$BA164,
" ACHTUNG")))))))))))))))))))))))))))))</f>
        <v>Organic - Courgette - Nero di Milano</v>
      </c>
      <c r="C151" s="175" t="str">
        <f t="shared" si="2"/>
        <v/>
      </c>
      <c r="D151" s="170"/>
      <c r="E151" s="12"/>
      <c r="F151" s="157">
        <f>IF('Basis-Tabelle-Samen'!C164="","",'Basis-Tabelle-Samen'!C164)</f>
        <v>18553</v>
      </c>
      <c r="G151" s="160">
        <f>IF('Basis-Tabelle-Samen'!C164="","",IF($A$4="Deutsch - DE",10,12))</f>
        <v>12</v>
      </c>
      <c r="H151" s="172">
        <f>IF('Basis-Tabelle-Samen'!E164="","",'Basis-Tabelle-Samen'!E164)</f>
        <v>2.0499999999999998</v>
      </c>
      <c r="I151" s="160" t="str">
        <f>IF('Basis-Tabelle-Samen'!G164="","",'Basis-Tabelle-Samen'!G164)</f>
        <v>02</v>
      </c>
      <c r="J151" s="161" t="str">
        <f>IF('Basis-Tabelle-Samen'!I164="","",'Basis-Tabelle-Samen'!I164)</f>
        <v>Cucurbita pepo</v>
      </c>
      <c r="K151" s="176">
        <f>IF('Basis-Tabelle-Samen'!B164="","",'Basis-Tabelle-Samen'!B164)</f>
        <v>162</v>
      </c>
      <c r="L151" s="177" t="str">
        <f>IF('Basis-Tabelle-Samen'!AB164="","",'Basis-Tabelle-Samen'!AB164)</f>
        <v>BIO - Zucchini - Nero di Milano</v>
      </c>
    </row>
    <row r="152" spans="1:12" ht="20.100000000000001" customHeight="1" x14ac:dyDescent="0.2">
      <c r="A152" s="154" t="str">
        <f>IF('Basis-Tabelle-Samen'!A163="","",IF($A$4="Deutsch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52" s="155" t="str">
        <f>IF('Basis-Tabelle-Samen'!$AB163="","",
IF($A$4="Bulgarisch - BG",'Basis-Tabelle-Samen'!$Z163,
IF($A$4="Dänisch - DK",'Basis-Tabelle-Samen'!$AA163,
IF($A$4="Deutsch - DE",'Basis-Tabelle-Samen'!$AB163,
IF($A$4="Englisch - UK",'Basis-Tabelle-Samen'!$AC163,
IF($A$4="Estnisch - EE",'Basis-Tabelle-Samen'!$AD163,
IF($A$4="Finnisch - FI",'Basis-Tabelle-Samen'!$AE163,
IF($A$4="Französisch - FR",'Basis-Tabelle-Samen'!$AF163,
IF($A$4="Griechisch - GR",'Basis-Tabelle-Samen'!$AG163,
IF($A$4="Irisch - IE",'Basis-Tabelle-Samen'!$AH163,
IF($A$4="Isländisch - IS",'Basis-Tabelle-Samen'!$AI163,
IF($A$4="Italienisch - IT",'Basis-Tabelle-Samen'!$AJ163,
IF($A$4="Japanisch - JP",'Basis-Tabelle-Samen'!$AK163,
IF($A$4="Kroatisch - HR",'Basis-Tabelle-Samen'!$AL163,
IF($A$4="Lettisch - LV",'Basis-Tabelle-Samen'!$AM163,
IF($A$4="Litauisch - LT",'Basis-Tabelle-Samen'!$AN163,
IF($A$4="Maltesisch - MT",'Basis-Tabelle-Samen'!$AO163,
IF($A$4="Niederländisch - NL",'Basis-Tabelle-Samen'!$AP163,
IF($A$4="Norwegisch - NO",'Basis-Tabelle-Samen'!$AQ163,
IF($A$4="Polnisch - PL",'Basis-Tabelle-Samen'!$AR163,
IF($A$4="Portugiesisch - PT",'Basis-Tabelle-Samen'!$AS163,
IF($A$4="Rumänisch - RO",'Basis-Tabelle-Samen'!$AT163,
IF($A$4="Schwedisch - SE",'Basis-Tabelle-Samen'!$AU163,
IF($A$4="Slowakisch - SK",'Basis-Tabelle-Samen'!$AV163,
IF($A$4="Slowenisch - SI",'Basis-Tabelle-Samen'!$AW163,
IF($A$4="Spanisch - ES",'Basis-Tabelle-Samen'!$AX163,
IF($A$4="Tschechisch - CZ",'Basis-Tabelle-Samen'!$AY163,
IF($A$4="Türkisch - TR",'Basis-Tabelle-Samen'!$AZ163,
IF($A$4="Ungarisch - HU",'Basis-Tabelle-Samen'!$BA163,
" ACHTUNG")))))))))))))))))))))))))))))</f>
        <v>Organic - Courgette - Tondo di Nizza</v>
      </c>
      <c r="C152" s="175" t="str">
        <f t="shared" si="2"/>
        <v/>
      </c>
      <c r="D152" s="170"/>
      <c r="E152" s="12"/>
      <c r="F152" s="157">
        <f>IF('Basis-Tabelle-Samen'!C163="","",'Basis-Tabelle-Samen'!C163)</f>
        <v>18552</v>
      </c>
      <c r="G152" s="160">
        <f>IF('Basis-Tabelle-Samen'!C163="","",IF($A$4="Deutsch - DE",10,12))</f>
        <v>12</v>
      </c>
      <c r="H152" s="172">
        <f>IF('Basis-Tabelle-Samen'!E163="","",'Basis-Tabelle-Samen'!E163)</f>
        <v>2.0499999999999998</v>
      </c>
      <c r="I152" s="160" t="str">
        <f>IF('Basis-Tabelle-Samen'!G163="","",'Basis-Tabelle-Samen'!G163)</f>
        <v>02</v>
      </c>
      <c r="J152" s="161" t="str">
        <f>IF('Basis-Tabelle-Samen'!I163="","",'Basis-Tabelle-Samen'!I163)</f>
        <v>Cucurbita pepo</v>
      </c>
      <c r="K152" s="176">
        <f>IF('Basis-Tabelle-Samen'!B163="","",'Basis-Tabelle-Samen'!B163)</f>
        <v>161</v>
      </c>
      <c r="L152" s="177" t="str">
        <f>IF('Basis-Tabelle-Samen'!AB163="","",'Basis-Tabelle-Samen'!AB163)</f>
        <v>BIO - Zucchini - Tondo di Nizza</v>
      </c>
    </row>
    <row r="153" spans="1:12" ht="20.100000000000001" customHeight="1" x14ac:dyDescent="0.2">
      <c r="A153" s="154" t="str">
        <f>IF('Basis-Tabelle-Samen'!A139="","",IF($A$4="Deutsch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53" s="155" t="str">
        <f>IF('Basis-Tabelle-Samen'!$AB139="","",
IF($A$4="Bulgarisch - BG",'Basis-Tabelle-Samen'!$Z139,
IF($A$4="Dänisch - DK",'Basis-Tabelle-Samen'!$AA139,
IF($A$4="Deutsch - DE",'Basis-Tabelle-Samen'!$AB139,
IF($A$4="Englisch - UK",'Basis-Tabelle-Samen'!$AC139,
IF($A$4="Estnisch - EE",'Basis-Tabelle-Samen'!$AD139,
IF($A$4="Finnisch - FI",'Basis-Tabelle-Samen'!$AE139,
IF($A$4="Französisch - FR",'Basis-Tabelle-Samen'!$AF139,
IF($A$4="Griechisch - GR",'Basis-Tabelle-Samen'!$AG139,
IF($A$4="Irisch - IE",'Basis-Tabelle-Samen'!$AH139,
IF($A$4="Isländisch - IS",'Basis-Tabelle-Samen'!$AI139,
IF($A$4="Italienisch - IT",'Basis-Tabelle-Samen'!$AJ139,
IF($A$4="Japanisch - JP",'Basis-Tabelle-Samen'!$AK139,
IF($A$4="Kroatisch - HR",'Basis-Tabelle-Samen'!$AL139,
IF($A$4="Lettisch - LV",'Basis-Tabelle-Samen'!$AM139,
IF($A$4="Litauisch - LT",'Basis-Tabelle-Samen'!$AN139,
IF($A$4="Maltesisch - MT",'Basis-Tabelle-Samen'!$AO139,
IF($A$4="Niederländisch - NL",'Basis-Tabelle-Samen'!$AP139,
IF($A$4="Norwegisch - NO",'Basis-Tabelle-Samen'!$AQ139,
IF($A$4="Polnisch - PL",'Basis-Tabelle-Samen'!$AR139,
IF($A$4="Portugiesisch - PT",'Basis-Tabelle-Samen'!$AS139,
IF($A$4="Rumänisch - RO",'Basis-Tabelle-Samen'!$AT139,
IF($A$4="Schwedisch - SE",'Basis-Tabelle-Samen'!$AU139,
IF($A$4="Slowakisch - SK",'Basis-Tabelle-Samen'!$AV139,
IF($A$4="Slowenisch - SI",'Basis-Tabelle-Samen'!$AW139,
IF($A$4="Spanisch - ES",'Basis-Tabelle-Samen'!$AX139,
IF($A$4="Tschechisch - CZ",'Basis-Tabelle-Samen'!$AY139,
IF($A$4="Türkisch - TR",'Basis-Tabelle-Samen'!$AZ139,
IF($A$4="Ungarisch - HU",'Basis-Tabelle-Samen'!$BA139,
" ACHTUNG")))))))))))))))))))))))))))))</f>
        <v>Organic - Cucumber - Marketmore</v>
      </c>
      <c r="C153" s="175" t="str">
        <f t="shared" si="2"/>
        <v/>
      </c>
      <c r="D153" s="170"/>
      <c r="E153" s="12"/>
      <c r="F153" s="157">
        <f>IF('Basis-Tabelle-Samen'!C139="","",'Basis-Tabelle-Samen'!C139)</f>
        <v>18376</v>
      </c>
      <c r="G153" s="160">
        <f>IF('Basis-Tabelle-Samen'!C139="","",IF($A$4="Deutsch - DE",10,12))</f>
        <v>12</v>
      </c>
      <c r="H153" s="172">
        <f>IF('Basis-Tabelle-Samen'!E139="","",'Basis-Tabelle-Samen'!E139)</f>
        <v>2.0499999999999998</v>
      </c>
      <c r="I153" s="160" t="str">
        <f>IF('Basis-Tabelle-Samen'!G139="","",'Basis-Tabelle-Samen'!G139)</f>
        <v>02</v>
      </c>
      <c r="J153" s="161" t="str">
        <f>IF('Basis-Tabelle-Samen'!I139="","",'Basis-Tabelle-Samen'!I139)</f>
        <v>Cucumis sativus</v>
      </c>
      <c r="K153" s="176">
        <f>IF('Basis-Tabelle-Samen'!B139="","",'Basis-Tabelle-Samen'!B139)</f>
        <v>137</v>
      </c>
      <c r="L153" s="177" t="str">
        <f>IF('Basis-Tabelle-Samen'!AB139="","",'Basis-Tabelle-Samen'!AB139)</f>
        <v>BIO - Gurke - Marketmore</v>
      </c>
    </row>
    <row r="154" spans="1:12" ht="20.100000000000001" customHeight="1" x14ac:dyDescent="0.2">
      <c r="A154" s="154" t="str">
        <f>IF('Basis-Tabelle-Samen'!A140="","",IF($A$4="Deutsch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54" s="155" t="str">
        <f>IF('Basis-Tabelle-Samen'!$AB140="","",
IF($A$4="Bulgarisch - BG",'Basis-Tabelle-Samen'!$Z140,
IF($A$4="Dänisch - DK",'Basis-Tabelle-Samen'!$AA140,
IF($A$4="Deutsch - DE",'Basis-Tabelle-Samen'!$AB140,
IF($A$4="Englisch - UK",'Basis-Tabelle-Samen'!$AC140,
IF($A$4="Estnisch - EE",'Basis-Tabelle-Samen'!$AD140,
IF($A$4="Finnisch - FI",'Basis-Tabelle-Samen'!$AE140,
IF($A$4="Französisch - FR",'Basis-Tabelle-Samen'!$AF140,
IF($A$4="Griechisch - GR",'Basis-Tabelle-Samen'!$AG140,
IF($A$4="Irisch - IE",'Basis-Tabelle-Samen'!$AH140,
IF($A$4="Isländisch - IS",'Basis-Tabelle-Samen'!$AI140,
IF($A$4="Italienisch - IT",'Basis-Tabelle-Samen'!$AJ140,
IF($A$4="Japanisch - JP",'Basis-Tabelle-Samen'!$AK140,
IF($A$4="Kroatisch - HR",'Basis-Tabelle-Samen'!$AL140,
IF($A$4="Lettisch - LV",'Basis-Tabelle-Samen'!$AM140,
IF($A$4="Litauisch - LT",'Basis-Tabelle-Samen'!$AN140,
IF($A$4="Maltesisch - MT",'Basis-Tabelle-Samen'!$AO140,
IF($A$4="Niederländisch - NL",'Basis-Tabelle-Samen'!$AP140,
IF($A$4="Norwegisch - NO",'Basis-Tabelle-Samen'!$AQ140,
IF($A$4="Polnisch - PL",'Basis-Tabelle-Samen'!$AR140,
IF($A$4="Portugiesisch - PT",'Basis-Tabelle-Samen'!$AS140,
IF($A$4="Rumänisch - RO",'Basis-Tabelle-Samen'!$AT140,
IF($A$4="Schwedisch - SE",'Basis-Tabelle-Samen'!$AU140,
IF($A$4="Slowakisch - SK",'Basis-Tabelle-Samen'!$AV140,
IF($A$4="Slowenisch - SI",'Basis-Tabelle-Samen'!$AW140,
IF($A$4="Spanisch - ES",'Basis-Tabelle-Samen'!$AX140,
IF($A$4="Tschechisch - CZ",'Basis-Tabelle-Samen'!$AY140,
IF($A$4="Türkisch - TR",'Basis-Tabelle-Samen'!$AZ140,
IF($A$4="Ungarisch - HU",'Basis-Tabelle-Samen'!$BA140,
" ACHTUNG")))))))))))))))))))))))))))))</f>
        <v>Organic - Cucumber - Vorgebirgstraube</v>
      </c>
      <c r="C154" s="175" t="str">
        <f t="shared" si="2"/>
        <v/>
      </c>
      <c r="D154" s="170"/>
      <c r="E154" s="12"/>
      <c r="F154" s="157">
        <f>IF('Basis-Tabelle-Samen'!C140="","",'Basis-Tabelle-Samen'!C140)</f>
        <v>18377</v>
      </c>
      <c r="G154" s="160">
        <f>IF('Basis-Tabelle-Samen'!C140="","",IF($A$4="Deutsch - DE",10,12))</f>
        <v>12</v>
      </c>
      <c r="H154" s="172">
        <f>IF('Basis-Tabelle-Samen'!E140="","",'Basis-Tabelle-Samen'!E140)</f>
        <v>2.0499999999999998</v>
      </c>
      <c r="I154" s="160" t="str">
        <f>IF('Basis-Tabelle-Samen'!G140="","",'Basis-Tabelle-Samen'!G140)</f>
        <v>02</v>
      </c>
      <c r="J154" s="161" t="str">
        <f>IF('Basis-Tabelle-Samen'!I140="","",'Basis-Tabelle-Samen'!I140)</f>
        <v>Cucumis sativus</v>
      </c>
      <c r="K154" s="176">
        <f>IF('Basis-Tabelle-Samen'!B140="","",'Basis-Tabelle-Samen'!B140)</f>
        <v>138</v>
      </c>
      <c r="L154" s="177" t="str">
        <f>IF('Basis-Tabelle-Samen'!AB140="","",'Basis-Tabelle-Samen'!AB140)</f>
        <v>BIO - Gurke - Vorgebirgstraube</v>
      </c>
    </row>
    <row r="155" spans="1:12" ht="20.100000000000001" customHeight="1" x14ac:dyDescent="0.2">
      <c r="A155" s="154" t="str">
        <f>IF('Basis-Tabelle-Samen'!A169="","",IF($A$4="Deutsch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55" s="155" t="str">
        <f>IF('Basis-Tabelle-Samen'!$AB169="","",
IF($A$4="Bulgarisch - BG",'Basis-Tabelle-Samen'!$Z169,
IF($A$4="Dänisch - DK",'Basis-Tabelle-Samen'!$AA169,
IF($A$4="Deutsch - DE",'Basis-Tabelle-Samen'!$AB169,
IF($A$4="Englisch - UK",'Basis-Tabelle-Samen'!$AC169,
IF($A$4="Estnisch - EE",'Basis-Tabelle-Samen'!$AD169,
IF($A$4="Finnisch - FI",'Basis-Tabelle-Samen'!$AE169,
IF($A$4="Französisch - FR",'Basis-Tabelle-Samen'!$AF169,
IF($A$4="Griechisch - GR",'Basis-Tabelle-Samen'!$AG169,
IF($A$4="Irisch - IE",'Basis-Tabelle-Samen'!$AH169,
IF($A$4="Isländisch - IS",'Basis-Tabelle-Samen'!$AI169,
IF($A$4="Italienisch - IT",'Basis-Tabelle-Samen'!$AJ169,
IF($A$4="Japanisch - JP",'Basis-Tabelle-Samen'!$AK169,
IF($A$4="Kroatisch - HR",'Basis-Tabelle-Samen'!$AL169,
IF($A$4="Lettisch - LV",'Basis-Tabelle-Samen'!$AM169,
IF($A$4="Litauisch - LT",'Basis-Tabelle-Samen'!$AN169,
IF($A$4="Maltesisch - MT",'Basis-Tabelle-Samen'!$AO169,
IF($A$4="Niederländisch - NL",'Basis-Tabelle-Samen'!$AP169,
IF($A$4="Norwegisch - NO",'Basis-Tabelle-Samen'!$AQ169,
IF($A$4="Polnisch - PL",'Basis-Tabelle-Samen'!$AR169,
IF($A$4="Portugiesisch - PT",'Basis-Tabelle-Samen'!$AS169,
IF($A$4="Rumänisch - RO",'Basis-Tabelle-Samen'!$AT169,
IF($A$4="Schwedisch - SE",'Basis-Tabelle-Samen'!$AU169,
IF($A$4="Slowakisch - SK",'Basis-Tabelle-Samen'!$AV169,
IF($A$4="Slowenisch - SI",'Basis-Tabelle-Samen'!$AW169,
IF($A$4="Spanisch - ES",'Basis-Tabelle-Samen'!$AX169,
IF($A$4="Tschechisch - CZ",'Basis-Tabelle-Samen'!$AY169,
IF($A$4="Türkisch - TR",'Basis-Tabelle-Samen'!$AZ169,
IF($A$4="Ungarisch - HU",'Basis-Tabelle-Samen'!$BA169,
" ACHTUNG")))))))))))))))))))))))))))))</f>
        <v>Organic - Florence Fennel</v>
      </c>
      <c r="C155" s="175" t="str">
        <f t="shared" si="2"/>
        <v/>
      </c>
      <c r="D155" s="170"/>
      <c r="E155" s="12"/>
      <c r="F155" s="157">
        <f>IF('Basis-Tabelle-Samen'!C169="","",'Basis-Tabelle-Samen'!C169)</f>
        <v>18626</v>
      </c>
      <c r="G155" s="160">
        <f>IF('Basis-Tabelle-Samen'!C169="","",IF($A$4="Deutsch - DE",10,12))</f>
        <v>12</v>
      </c>
      <c r="H155" s="172">
        <f>IF('Basis-Tabelle-Samen'!E169="","",'Basis-Tabelle-Samen'!E169)</f>
        <v>2.0499999999999998</v>
      </c>
      <c r="I155" s="160" t="str">
        <f>IF('Basis-Tabelle-Samen'!G169="","",'Basis-Tabelle-Samen'!G169)</f>
        <v>02</v>
      </c>
      <c r="J155" s="161" t="str">
        <f>IF('Basis-Tabelle-Samen'!I169="","",'Basis-Tabelle-Samen'!I169)</f>
        <v>Foeniculum vulgare var. azoricum</v>
      </c>
      <c r="K155" s="176">
        <f>IF('Basis-Tabelle-Samen'!B169="","",'Basis-Tabelle-Samen'!B169)</f>
        <v>167</v>
      </c>
      <c r="L155" s="177" t="str">
        <f>IF('Basis-Tabelle-Samen'!AB169="","",'Basis-Tabelle-Samen'!AB169)</f>
        <v>BIO - Knollenfenchel</v>
      </c>
    </row>
    <row r="156" spans="1:12" ht="20.100000000000001" customHeight="1" x14ac:dyDescent="0.2">
      <c r="A156" s="154" t="str">
        <f>IF('Basis-Tabelle-Samen'!A137="","",IF($A$4="Deutsch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56" s="155" t="str">
        <f>IF('Basis-Tabelle-Samen'!$AB137="","",
IF($A$4="Bulgarisch - BG",'Basis-Tabelle-Samen'!$Z137,
IF($A$4="Dänisch - DK",'Basis-Tabelle-Samen'!$AA137,
IF($A$4="Deutsch - DE",'Basis-Tabelle-Samen'!$AB137,
IF($A$4="Englisch - UK",'Basis-Tabelle-Samen'!$AC137,
IF($A$4="Estnisch - EE",'Basis-Tabelle-Samen'!$AD137,
IF($A$4="Finnisch - FI",'Basis-Tabelle-Samen'!$AE137,
IF($A$4="Französisch - FR",'Basis-Tabelle-Samen'!$AF137,
IF($A$4="Griechisch - GR",'Basis-Tabelle-Samen'!$AG137,
IF($A$4="Irisch - IE",'Basis-Tabelle-Samen'!$AH137,
IF($A$4="Isländisch - IS",'Basis-Tabelle-Samen'!$AI137,
IF($A$4="Italienisch - IT",'Basis-Tabelle-Samen'!$AJ137,
IF($A$4="Japanisch - JP",'Basis-Tabelle-Samen'!$AK137,
IF($A$4="Kroatisch - HR",'Basis-Tabelle-Samen'!$AL137,
IF($A$4="Lettisch - LV",'Basis-Tabelle-Samen'!$AM137,
IF($A$4="Litauisch - LT",'Basis-Tabelle-Samen'!$AN137,
IF($A$4="Maltesisch - MT",'Basis-Tabelle-Samen'!$AO137,
IF($A$4="Niederländisch - NL",'Basis-Tabelle-Samen'!$AP137,
IF($A$4="Norwegisch - NO",'Basis-Tabelle-Samen'!$AQ137,
IF($A$4="Polnisch - PL",'Basis-Tabelle-Samen'!$AR137,
IF($A$4="Portugiesisch - PT",'Basis-Tabelle-Samen'!$AS137,
IF($A$4="Rumänisch - RO",'Basis-Tabelle-Samen'!$AT137,
IF($A$4="Schwedisch - SE",'Basis-Tabelle-Samen'!$AU137,
IF($A$4="Slowakisch - SK",'Basis-Tabelle-Samen'!$AV137,
IF($A$4="Slowenisch - SI",'Basis-Tabelle-Samen'!$AW137,
IF($A$4="Spanisch - ES",'Basis-Tabelle-Samen'!$AX137,
IF($A$4="Tschechisch - CZ",'Basis-Tabelle-Samen'!$AY137,
IF($A$4="Türkisch - TR",'Basis-Tabelle-Samen'!$AZ137,
IF($A$4="Ungarisch - HU",'Basis-Tabelle-Samen'!$BA137,
" ACHTUNG")))))))))))))))))))))))))))))</f>
        <v>Organic - Golden Beetroot</v>
      </c>
      <c r="C156" s="175" t="str">
        <f t="shared" si="2"/>
        <v/>
      </c>
      <c r="D156" s="170"/>
      <c r="E156" s="12"/>
      <c r="F156" s="157">
        <f>IF('Basis-Tabelle-Samen'!C137="","",'Basis-Tabelle-Samen'!C137)</f>
        <v>18352</v>
      </c>
      <c r="G156" s="160">
        <f>IF('Basis-Tabelle-Samen'!C137="","",IF($A$4="Deutsch - DE",10,12))</f>
        <v>12</v>
      </c>
      <c r="H156" s="172">
        <f>IF('Basis-Tabelle-Samen'!E137="","",'Basis-Tabelle-Samen'!E137)</f>
        <v>2.0499999999999998</v>
      </c>
      <c r="I156" s="160" t="str">
        <f>IF('Basis-Tabelle-Samen'!G137="","",'Basis-Tabelle-Samen'!G137)</f>
        <v>02</v>
      </c>
      <c r="J156" s="161" t="str">
        <f>IF('Basis-Tabelle-Samen'!I137="","",'Basis-Tabelle-Samen'!I137)</f>
        <v>Beta vulgaris</v>
      </c>
      <c r="K156" s="176">
        <f>IF('Basis-Tabelle-Samen'!B137="","",'Basis-Tabelle-Samen'!B137)</f>
        <v>135</v>
      </c>
      <c r="L156" s="177" t="str">
        <f>IF('Basis-Tabelle-Samen'!AB137="","",'Basis-Tabelle-Samen'!AB137)</f>
        <v>BIO - Goldene Rote Beete</v>
      </c>
    </row>
    <row r="157" spans="1:12" ht="20.100000000000001" customHeight="1" x14ac:dyDescent="0.2">
      <c r="A157" s="154" t="str">
        <f>IF('Basis-Tabelle-Samen'!A150="","",IF($A$4="Deutsch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57" s="155" t="str">
        <f>IF('Basis-Tabelle-Samen'!$AB150="","",
IF($A$4="Bulgarisch - BG",'Basis-Tabelle-Samen'!$Z150,
IF($A$4="Dänisch - DK",'Basis-Tabelle-Samen'!$AA150,
IF($A$4="Deutsch - DE",'Basis-Tabelle-Samen'!$AB150,
IF($A$4="Englisch - UK",'Basis-Tabelle-Samen'!$AC150,
IF($A$4="Estnisch - EE",'Basis-Tabelle-Samen'!$AD150,
IF($A$4="Finnisch - FI",'Basis-Tabelle-Samen'!$AE150,
IF($A$4="Französisch - FR",'Basis-Tabelle-Samen'!$AF150,
IF($A$4="Griechisch - GR",'Basis-Tabelle-Samen'!$AG150,
IF($A$4="Irisch - IE",'Basis-Tabelle-Samen'!$AH150,
IF($A$4="Isländisch - IS",'Basis-Tabelle-Samen'!$AI150,
IF($A$4="Italienisch - IT",'Basis-Tabelle-Samen'!$AJ150,
IF($A$4="Japanisch - JP",'Basis-Tabelle-Samen'!$AK150,
IF($A$4="Kroatisch - HR",'Basis-Tabelle-Samen'!$AL150,
IF($A$4="Lettisch - LV",'Basis-Tabelle-Samen'!$AM150,
IF($A$4="Litauisch - LT",'Basis-Tabelle-Samen'!$AN150,
IF($A$4="Maltesisch - MT",'Basis-Tabelle-Samen'!$AO150,
IF($A$4="Niederländisch - NL",'Basis-Tabelle-Samen'!$AP150,
IF($A$4="Norwegisch - NO",'Basis-Tabelle-Samen'!$AQ150,
IF($A$4="Polnisch - PL",'Basis-Tabelle-Samen'!$AR150,
IF($A$4="Portugiesisch - PT",'Basis-Tabelle-Samen'!$AS150,
IF($A$4="Rumänisch - RO",'Basis-Tabelle-Samen'!$AT150,
IF($A$4="Schwedisch - SE",'Basis-Tabelle-Samen'!$AU150,
IF($A$4="Slowakisch - SK",'Basis-Tabelle-Samen'!$AV150,
IF($A$4="Slowenisch - SI",'Basis-Tabelle-Samen'!$AW150,
IF($A$4="Spanisch - ES",'Basis-Tabelle-Samen'!$AX150,
IF($A$4="Tschechisch - CZ",'Basis-Tabelle-Samen'!$AY150,
IF($A$4="Türkisch - TR",'Basis-Tabelle-Samen'!$AZ150,
IF($A$4="Ungarisch - HU",'Basis-Tabelle-Samen'!$BA150,
" ACHTUNG")))))))))))))))))))))))))))))</f>
        <v>Organic - Hot Chili Pepper – Barak</v>
      </c>
      <c r="C157" s="175" t="str">
        <f t="shared" si="2"/>
        <v/>
      </c>
      <c r="D157" s="170"/>
      <c r="E157" s="12"/>
      <c r="F157" s="157">
        <f>IF('Basis-Tabelle-Samen'!C150="","",'Basis-Tabelle-Samen'!C150)</f>
        <v>18476</v>
      </c>
      <c r="G157" s="160">
        <f>IF('Basis-Tabelle-Samen'!C150="","",IF($A$4="Deutsch - DE",10,12))</f>
        <v>12</v>
      </c>
      <c r="H157" s="172">
        <f>IF('Basis-Tabelle-Samen'!E150="","",'Basis-Tabelle-Samen'!E150)</f>
        <v>2.0499999999999998</v>
      </c>
      <c r="I157" s="160" t="str">
        <f>IF('Basis-Tabelle-Samen'!G150="","",'Basis-Tabelle-Samen'!G150)</f>
        <v>02</v>
      </c>
      <c r="J157" s="161" t="str">
        <f>IF('Basis-Tabelle-Samen'!I150="","",'Basis-Tabelle-Samen'!I150)</f>
        <v>Capsicum annuum</v>
      </c>
      <c r="K157" s="176">
        <f>IF('Basis-Tabelle-Samen'!B150="","",'Basis-Tabelle-Samen'!B150)</f>
        <v>148</v>
      </c>
      <c r="L157" s="177" t="str">
        <f>IF('Basis-Tabelle-Samen'!AB150="","",'Basis-Tabelle-Samen'!AB150)</f>
        <v>BIO - Chili - Barak</v>
      </c>
    </row>
    <row r="158" spans="1:12" ht="20.100000000000001" customHeight="1" x14ac:dyDescent="0.2">
      <c r="A158" s="154" t="str">
        <f>IF('Basis-Tabelle-Samen'!A152="","",IF($A$4="Deutsch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58" s="155" t="str">
        <f>IF('Basis-Tabelle-Samen'!$AB152="","",
IF($A$4="Bulgarisch - BG",'Basis-Tabelle-Samen'!$Z152,
IF($A$4="Dänisch - DK",'Basis-Tabelle-Samen'!$AA152,
IF($A$4="Deutsch - DE",'Basis-Tabelle-Samen'!$AB152,
IF($A$4="Englisch - UK",'Basis-Tabelle-Samen'!$AC152,
IF($A$4="Estnisch - EE",'Basis-Tabelle-Samen'!$AD152,
IF($A$4="Finnisch - FI",'Basis-Tabelle-Samen'!$AE152,
IF($A$4="Französisch - FR",'Basis-Tabelle-Samen'!$AF152,
IF($A$4="Griechisch - GR",'Basis-Tabelle-Samen'!$AG152,
IF($A$4="Irisch - IE",'Basis-Tabelle-Samen'!$AH152,
IF($A$4="Isländisch - IS",'Basis-Tabelle-Samen'!$AI152,
IF($A$4="Italienisch - IT",'Basis-Tabelle-Samen'!$AJ152,
IF($A$4="Japanisch - JP",'Basis-Tabelle-Samen'!$AK152,
IF($A$4="Kroatisch - HR",'Basis-Tabelle-Samen'!$AL152,
IF($A$4="Lettisch - LV",'Basis-Tabelle-Samen'!$AM152,
IF($A$4="Litauisch - LT",'Basis-Tabelle-Samen'!$AN152,
IF($A$4="Maltesisch - MT",'Basis-Tabelle-Samen'!$AO152,
IF($A$4="Niederländisch - NL",'Basis-Tabelle-Samen'!$AP152,
IF($A$4="Norwegisch - NO",'Basis-Tabelle-Samen'!$AQ152,
IF($A$4="Polnisch - PL",'Basis-Tabelle-Samen'!$AR152,
IF($A$4="Portugiesisch - PT",'Basis-Tabelle-Samen'!$AS152,
IF($A$4="Rumänisch - RO",'Basis-Tabelle-Samen'!$AT152,
IF($A$4="Schwedisch - SE",'Basis-Tabelle-Samen'!$AU152,
IF($A$4="Slowakisch - SK",'Basis-Tabelle-Samen'!$AV152,
IF($A$4="Slowenisch - SI",'Basis-Tabelle-Samen'!$AW152,
IF($A$4="Spanisch - ES",'Basis-Tabelle-Samen'!$AX152,
IF($A$4="Tschechisch - CZ",'Basis-Tabelle-Samen'!$AY152,
IF($A$4="Türkisch - TR",'Basis-Tabelle-Samen'!$AZ152,
IF($A$4="Ungarisch - HU",'Basis-Tabelle-Samen'!$BA152,
" ACHTUNG")))))))))))))))))))))))))))))</f>
        <v>Organic - Hot Chili Pepper – De Cayenne Long Slim</v>
      </c>
      <c r="C158" s="175" t="str">
        <f t="shared" si="2"/>
        <v/>
      </c>
      <c r="D158" s="170"/>
      <c r="E158" s="12"/>
      <c r="F158" s="157">
        <f>IF('Basis-Tabelle-Samen'!C152="","",'Basis-Tabelle-Samen'!C152)</f>
        <v>18478</v>
      </c>
      <c r="G158" s="160">
        <f>IF('Basis-Tabelle-Samen'!C152="","",IF($A$4="Deutsch - DE",10,12))</f>
        <v>12</v>
      </c>
      <c r="H158" s="172">
        <f>IF('Basis-Tabelle-Samen'!E152="","",'Basis-Tabelle-Samen'!E152)</f>
        <v>2.0499999999999998</v>
      </c>
      <c r="I158" s="160" t="str">
        <f>IF('Basis-Tabelle-Samen'!G152="","",'Basis-Tabelle-Samen'!G152)</f>
        <v>02</v>
      </c>
      <c r="J158" s="161" t="str">
        <f>IF('Basis-Tabelle-Samen'!I152="","",'Basis-Tabelle-Samen'!I152)</f>
        <v>Capsicum annuum</v>
      </c>
      <c r="K158" s="176">
        <f>IF('Basis-Tabelle-Samen'!B152="","",'Basis-Tabelle-Samen'!B152)</f>
        <v>150</v>
      </c>
      <c r="L158" s="177" t="str">
        <f>IF('Basis-Tabelle-Samen'!AB152="","",'Basis-Tabelle-Samen'!AB152)</f>
        <v>BIO - Chili - De Cayenne Long Slim</v>
      </c>
    </row>
    <row r="159" spans="1:12" ht="20.100000000000001" customHeight="1" x14ac:dyDescent="0.2">
      <c r="A159" s="154" t="str">
        <f>IF('Basis-Tabelle-Samen'!A151="","",IF($A$4="Deutsch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59" s="155" t="str">
        <f>IF('Basis-Tabelle-Samen'!$AB151="","",
IF($A$4="Bulgarisch - BG",'Basis-Tabelle-Samen'!$Z151,
IF($A$4="Dänisch - DK",'Basis-Tabelle-Samen'!$AA151,
IF($A$4="Deutsch - DE",'Basis-Tabelle-Samen'!$AB151,
IF($A$4="Englisch - UK",'Basis-Tabelle-Samen'!$AC151,
IF($A$4="Estnisch - EE",'Basis-Tabelle-Samen'!$AD151,
IF($A$4="Finnisch - FI",'Basis-Tabelle-Samen'!$AE151,
IF($A$4="Französisch - FR",'Basis-Tabelle-Samen'!$AF151,
IF($A$4="Griechisch - GR",'Basis-Tabelle-Samen'!$AG151,
IF($A$4="Irisch - IE",'Basis-Tabelle-Samen'!$AH151,
IF($A$4="Isländisch - IS",'Basis-Tabelle-Samen'!$AI151,
IF($A$4="Italienisch - IT",'Basis-Tabelle-Samen'!$AJ151,
IF($A$4="Japanisch - JP",'Basis-Tabelle-Samen'!$AK151,
IF($A$4="Kroatisch - HR",'Basis-Tabelle-Samen'!$AL151,
IF($A$4="Lettisch - LV",'Basis-Tabelle-Samen'!$AM151,
IF($A$4="Litauisch - LT",'Basis-Tabelle-Samen'!$AN151,
IF($A$4="Maltesisch - MT",'Basis-Tabelle-Samen'!$AO151,
IF($A$4="Niederländisch - NL",'Basis-Tabelle-Samen'!$AP151,
IF($A$4="Norwegisch - NO",'Basis-Tabelle-Samen'!$AQ151,
IF($A$4="Polnisch - PL",'Basis-Tabelle-Samen'!$AR151,
IF($A$4="Portugiesisch - PT",'Basis-Tabelle-Samen'!$AS151,
IF($A$4="Rumänisch - RO",'Basis-Tabelle-Samen'!$AT151,
IF($A$4="Schwedisch - SE",'Basis-Tabelle-Samen'!$AU151,
IF($A$4="Slowakisch - SK",'Basis-Tabelle-Samen'!$AV151,
IF($A$4="Slowenisch - SI",'Basis-Tabelle-Samen'!$AW151,
IF($A$4="Spanisch - ES",'Basis-Tabelle-Samen'!$AX151,
IF($A$4="Tschechisch - CZ",'Basis-Tabelle-Samen'!$AY151,
IF($A$4="Türkisch - TR",'Basis-Tabelle-Samen'!$AZ151,
IF($A$4="Ungarisch - HU",'Basis-Tabelle-Samen'!$BA151,
" ACHTUNG")))))))))))))))))))))))))))))</f>
        <v>Organic - Hot Chili Pepper – Early Jalapeno</v>
      </c>
      <c r="C159" s="175" t="str">
        <f t="shared" si="2"/>
        <v/>
      </c>
      <c r="D159" s="170"/>
      <c r="E159" s="12"/>
      <c r="F159" s="157">
        <f>IF('Basis-Tabelle-Samen'!C151="","",'Basis-Tabelle-Samen'!C151)</f>
        <v>18477</v>
      </c>
      <c r="G159" s="160">
        <f>IF('Basis-Tabelle-Samen'!C151="","",IF($A$4="Deutsch - DE",10,12))</f>
        <v>12</v>
      </c>
      <c r="H159" s="172">
        <f>IF('Basis-Tabelle-Samen'!E151="","",'Basis-Tabelle-Samen'!E151)</f>
        <v>2.0499999999999998</v>
      </c>
      <c r="I159" s="160" t="str">
        <f>IF('Basis-Tabelle-Samen'!G151="","",'Basis-Tabelle-Samen'!G151)</f>
        <v>02</v>
      </c>
      <c r="J159" s="161" t="str">
        <f>IF('Basis-Tabelle-Samen'!I151="","",'Basis-Tabelle-Samen'!I151)</f>
        <v>Capsicum annuum</v>
      </c>
      <c r="K159" s="176">
        <f>IF('Basis-Tabelle-Samen'!B151="","",'Basis-Tabelle-Samen'!B151)</f>
        <v>149</v>
      </c>
      <c r="L159" s="177" t="str">
        <f>IF('Basis-Tabelle-Samen'!AB151="","",'Basis-Tabelle-Samen'!AB151)</f>
        <v>BIO - Chili - Early Jalapeno</v>
      </c>
    </row>
    <row r="160" spans="1:12" ht="20.100000000000001" customHeight="1" x14ac:dyDescent="0.2">
      <c r="A160" s="154" t="str">
        <f>IF('Basis-Tabelle-Samen'!A153="","",IF($A$4="Deutsch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60" s="155" t="str">
        <f>IF('Basis-Tabelle-Samen'!$AB153="","",
IF($A$4="Bulgarisch - BG",'Basis-Tabelle-Samen'!$Z153,
IF($A$4="Dänisch - DK",'Basis-Tabelle-Samen'!$AA153,
IF($A$4="Deutsch - DE",'Basis-Tabelle-Samen'!$AB153,
IF($A$4="Englisch - UK",'Basis-Tabelle-Samen'!$AC153,
IF($A$4="Estnisch - EE",'Basis-Tabelle-Samen'!$AD153,
IF($A$4="Finnisch - FI",'Basis-Tabelle-Samen'!$AE153,
IF($A$4="Französisch - FR",'Basis-Tabelle-Samen'!$AF153,
IF($A$4="Griechisch - GR",'Basis-Tabelle-Samen'!$AG153,
IF($A$4="Irisch - IE",'Basis-Tabelle-Samen'!$AH153,
IF($A$4="Isländisch - IS",'Basis-Tabelle-Samen'!$AI153,
IF($A$4="Italienisch - IT",'Basis-Tabelle-Samen'!$AJ153,
IF($A$4="Japanisch - JP",'Basis-Tabelle-Samen'!$AK153,
IF($A$4="Kroatisch - HR",'Basis-Tabelle-Samen'!$AL153,
IF($A$4="Lettisch - LV",'Basis-Tabelle-Samen'!$AM153,
IF($A$4="Litauisch - LT",'Basis-Tabelle-Samen'!$AN153,
IF($A$4="Maltesisch - MT",'Basis-Tabelle-Samen'!$AO153,
IF($A$4="Niederländisch - NL",'Basis-Tabelle-Samen'!$AP153,
IF($A$4="Norwegisch - NO",'Basis-Tabelle-Samen'!$AQ153,
IF($A$4="Polnisch - PL",'Basis-Tabelle-Samen'!$AR153,
IF($A$4="Portugiesisch - PT",'Basis-Tabelle-Samen'!$AS153,
IF($A$4="Rumänisch - RO",'Basis-Tabelle-Samen'!$AT153,
IF($A$4="Schwedisch - SE",'Basis-Tabelle-Samen'!$AU153,
IF($A$4="Slowakisch - SK",'Basis-Tabelle-Samen'!$AV153,
IF($A$4="Slowenisch - SI",'Basis-Tabelle-Samen'!$AW153,
IF($A$4="Spanisch - ES",'Basis-Tabelle-Samen'!$AX153,
IF($A$4="Tschechisch - CZ",'Basis-Tabelle-Samen'!$AY153,
IF($A$4="Türkisch - TR",'Basis-Tabelle-Samen'!$AZ153,
IF($A$4="Ungarisch - HU",'Basis-Tabelle-Samen'!$BA153,
" ACHTUNG")))))))))))))))))))))))))))))</f>
        <v>Organic - Hot Chili Pepper – Habanero Orange</v>
      </c>
      <c r="C160" s="175" t="str">
        <f t="shared" si="2"/>
        <v/>
      </c>
      <c r="D160" s="170"/>
      <c r="E160" s="12"/>
      <c r="F160" s="157">
        <f>IF('Basis-Tabelle-Samen'!C153="","",'Basis-Tabelle-Samen'!C153)</f>
        <v>18479</v>
      </c>
      <c r="G160" s="160">
        <f>IF('Basis-Tabelle-Samen'!C153="","",IF($A$4="Deutsch - DE",10,12))</f>
        <v>12</v>
      </c>
      <c r="H160" s="172">
        <f>IF('Basis-Tabelle-Samen'!E153="","",'Basis-Tabelle-Samen'!E153)</f>
        <v>2.0499999999999998</v>
      </c>
      <c r="I160" s="160" t="str">
        <f>IF('Basis-Tabelle-Samen'!G153="","",'Basis-Tabelle-Samen'!G153)</f>
        <v>02</v>
      </c>
      <c r="J160" s="161" t="str">
        <f>IF('Basis-Tabelle-Samen'!I153="","",'Basis-Tabelle-Samen'!I153)</f>
        <v>Capsicum annuum</v>
      </c>
      <c r="K160" s="176">
        <f>IF('Basis-Tabelle-Samen'!B153="","",'Basis-Tabelle-Samen'!B153)</f>
        <v>151</v>
      </c>
      <c r="L160" s="177" t="str">
        <f>IF('Basis-Tabelle-Samen'!AB153="","",'Basis-Tabelle-Samen'!AB153)</f>
        <v>BIO - Chili - Habanero Orange</v>
      </c>
    </row>
    <row r="161" spans="1:12" ht="20.100000000000001" customHeight="1" x14ac:dyDescent="0.2">
      <c r="A161" s="154" t="str">
        <f>IF('Basis-Tabelle-Samen'!A176="","",IF($A$4="Deutsch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61" s="155" t="str">
        <f>IF('Basis-Tabelle-Samen'!$AB176="","",
IF($A$4="Bulgarisch - BG",'Basis-Tabelle-Samen'!$Z176,
IF($A$4="Dänisch - DK",'Basis-Tabelle-Samen'!$AA176,
IF($A$4="Deutsch - DE",'Basis-Tabelle-Samen'!$AB176,
IF($A$4="Englisch - UK",'Basis-Tabelle-Samen'!$AC176,
IF($A$4="Estnisch - EE",'Basis-Tabelle-Samen'!$AD176,
IF($A$4="Finnisch - FI",'Basis-Tabelle-Samen'!$AE176,
IF($A$4="Französisch - FR",'Basis-Tabelle-Samen'!$AF176,
IF($A$4="Griechisch - GR",'Basis-Tabelle-Samen'!$AG176,
IF($A$4="Irisch - IE",'Basis-Tabelle-Samen'!$AH176,
IF($A$4="Isländisch - IS",'Basis-Tabelle-Samen'!$AI176,
IF($A$4="Italienisch - IT",'Basis-Tabelle-Samen'!$AJ176,
IF($A$4="Japanisch - JP",'Basis-Tabelle-Samen'!$AK176,
IF($A$4="Kroatisch - HR",'Basis-Tabelle-Samen'!$AL176,
IF($A$4="Lettisch - LV",'Basis-Tabelle-Samen'!$AM176,
IF($A$4="Litauisch - LT",'Basis-Tabelle-Samen'!$AN176,
IF($A$4="Maltesisch - MT",'Basis-Tabelle-Samen'!$AO176,
IF($A$4="Niederländisch - NL",'Basis-Tabelle-Samen'!$AP176,
IF($A$4="Norwegisch - NO",'Basis-Tabelle-Samen'!$AQ176,
IF($A$4="Polnisch - PL",'Basis-Tabelle-Samen'!$AR176,
IF($A$4="Portugiesisch - PT",'Basis-Tabelle-Samen'!$AS176,
IF($A$4="Rumänisch - RO",'Basis-Tabelle-Samen'!$AT176,
IF($A$4="Schwedisch - SE",'Basis-Tabelle-Samen'!$AU176,
IF($A$4="Slowakisch - SK",'Basis-Tabelle-Samen'!$AV176,
IF($A$4="Slowenisch - SI",'Basis-Tabelle-Samen'!$AW176,
IF($A$4="Spanisch - ES",'Basis-Tabelle-Samen'!$AX176,
IF($A$4="Tschechisch - CZ",'Basis-Tabelle-Samen'!$AY176,
IF($A$4="Türkisch - TR",'Basis-Tabelle-Samen'!$AZ176,
IF($A$4="Ungarisch - HU",'Basis-Tabelle-Samen'!$BA176,
" ACHTUNG")))))))))))))))))))))))))))))</f>
        <v>Organic - Kale - Redbor</v>
      </c>
      <c r="C161" s="175" t="str">
        <f t="shared" si="2"/>
        <v/>
      </c>
      <c r="D161" s="170"/>
      <c r="E161" s="12"/>
      <c r="F161" s="157">
        <f>IF('Basis-Tabelle-Samen'!C176="","",'Basis-Tabelle-Samen'!C176)</f>
        <v>18682</v>
      </c>
      <c r="G161" s="160">
        <f>IF('Basis-Tabelle-Samen'!C176="","",IF($A$4="Deutsch - DE",10,12))</f>
        <v>12</v>
      </c>
      <c r="H161" s="172">
        <f>IF('Basis-Tabelle-Samen'!E176="","",'Basis-Tabelle-Samen'!E176)</f>
        <v>2.0499999999999998</v>
      </c>
      <c r="I161" s="160" t="str">
        <f>IF('Basis-Tabelle-Samen'!G176="","",'Basis-Tabelle-Samen'!G176)</f>
        <v>02</v>
      </c>
      <c r="J161" s="161" t="str">
        <f>IF('Basis-Tabelle-Samen'!I176="","",'Basis-Tabelle-Samen'!I176)</f>
        <v>Brassica oleracea var. sabellica</v>
      </c>
      <c r="K161" s="176">
        <f>IF('Basis-Tabelle-Samen'!B176="","",'Basis-Tabelle-Samen'!B176)</f>
        <v>174</v>
      </c>
      <c r="L161" s="177" t="str">
        <f>IF('Basis-Tabelle-Samen'!AB176="","",'Basis-Tabelle-Samen'!AB176)</f>
        <v>BIO - Grünkohl - Roter Krauser</v>
      </c>
    </row>
    <row r="162" spans="1:12" ht="20.100000000000001" customHeight="1" x14ac:dyDescent="0.2">
      <c r="A162" s="154" t="str">
        <f>IF('Basis-Tabelle-Samen'!A175="","",IF($A$4="Deutsch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62" s="155" t="str">
        <f>IF('Basis-Tabelle-Samen'!$AB175="","",
IF($A$4="Bulgarisch - BG",'Basis-Tabelle-Samen'!$Z175,
IF($A$4="Dänisch - DK",'Basis-Tabelle-Samen'!$AA175,
IF($A$4="Deutsch - DE",'Basis-Tabelle-Samen'!$AB175,
IF($A$4="Englisch - UK",'Basis-Tabelle-Samen'!$AC175,
IF($A$4="Estnisch - EE",'Basis-Tabelle-Samen'!$AD175,
IF($A$4="Finnisch - FI",'Basis-Tabelle-Samen'!$AE175,
IF($A$4="Französisch - FR",'Basis-Tabelle-Samen'!$AF175,
IF($A$4="Griechisch - GR",'Basis-Tabelle-Samen'!$AG175,
IF($A$4="Irisch - IE",'Basis-Tabelle-Samen'!$AH175,
IF($A$4="Isländisch - IS",'Basis-Tabelle-Samen'!$AI175,
IF($A$4="Italienisch - IT",'Basis-Tabelle-Samen'!$AJ175,
IF($A$4="Japanisch - JP",'Basis-Tabelle-Samen'!$AK175,
IF($A$4="Kroatisch - HR",'Basis-Tabelle-Samen'!$AL175,
IF($A$4="Lettisch - LV",'Basis-Tabelle-Samen'!$AM175,
IF($A$4="Litauisch - LT",'Basis-Tabelle-Samen'!$AN175,
IF($A$4="Maltesisch - MT",'Basis-Tabelle-Samen'!$AO175,
IF($A$4="Niederländisch - NL",'Basis-Tabelle-Samen'!$AP175,
IF($A$4="Norwegisch - NO",'Basis-Tabelle-Samen'!$AQ175,
IF($A$4="Polnisch - PL",'Basis-Tabelle-Samen'!$AR175,
IF($A$4="Portugiesisch - PT",'Basis-Tabelle-Samen'!$AS175,
IF($A$4="Rumänisch - RO",'Basis-Tabelle-Samen'!$AT175,
IF($A$4="Schwedisch - SE",'Basis-Tabelle-Samen'!$AU175,
IF($A$4="Slowakisch - SK",'Basis-Tabelle-Samen'!$AV175,
IF($A$4="Slowenisch - SI",'Basis-Tabelle-Samen'!$AW175,
IF($A$4="Spanisch - ES",'Basis-Tabelle-Samen'!$AX175,
IF($A$4="Tschechisch - CZ",'Basis-Tabelle-Samen'!$AY175,
IF($A$4="Türkisch - TR",'Basis-Tabelle-Samen'!$AZ175,
IF($A$4="Ungarisch - HU",'Basis-Tabelle-Samen'!$BA175,
" ACHTUNG")))))))))))))))))))))))))))))</f>
        <v>Organic - Kale - Westland Winter</v>
      </c>
      <c r="C162" s="175" t="str">
        <f t="shared" si="2"/>
        <v/>
      </c>
      <c r="D162" s="170"/>
      <c r="E162" s="12"/>
      <c r="F162" s="157">
        <f>IF('Basis-Tabelle-Samen'!C175="","",'Basis-Tabelle-Samen'!C175)</f>
        <v>18681</v>
      </c>
      <c r="G162" s="160">
        <f>IF('Basis-Tabelle-Samen'!C175="","",IF($A$4="Deutsch - DE",10,12))</f>
        <v>12</v>
      </c>
      <c r="H162" s="172">
        <f>IF('Basis-Tabelle-Samen'!E175="","",'Basis-Tabelle-Samen'!E175)</f>
        <v>2.0499999999999998</v>
      </c>
      <c r="I162" s="160" t="str">
        <f>IF('Basis-Tabelle-Samen'!G175="","",'Basis-Tabelle-Samen'!G175)</f>
        <v>02</v>
      </c>
      <c r="J162" s="161" t="str">
        <f>IF('Basis-Tabelle-Samen'!I175="","",'Basis-Tabelle-Samen'!I175)</f>
        <v>Brassica oleracea var. sabellica</v>
      </c>
      <c r="K162" s="176">
        <f>IF('Basis-Tabelle-Samen'!B175="","",'Basis-Tabelle-Samen'!B175)</f>
        <v>173</v>
      </c>
      <c r="L162" s="177" t="str">
        <f>IF('Basis-Tabelle-Samen'!AB175="","",'Basis-Tabelle-Samen'!AB175)</f>
        <v>BIO - Grünkohl - Westland Winter</v>
      </c>
    </row>
    <row r="163" spans="1:12" ht="20.100000000000001" customHeight="1" x14ac:dyDescent="0.2">
      <c r="A163" s="154" t="str">
        <f>IF('Basis-Tabelle-Samen'!A188="","",IF($A$4="Deutsch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63" s="155" t="str">
        <f>IF('Basis-Tabelle-Samen'!$AB188="","",
IF($A$4="Bulgarisch - BG",'Basis-Tabelle-Samen'!$Z188,
IF($A$4="Dänisch - DK",'Basis-Tabelle-Samen'!$AA188,
IF($A$4="Deutsch - DE",'Basis-Tabelle-Samen'!$AB188,
IF($A$4="Englisch - UK",'Basis-Tabelle-Samen'!$AC188,
IF($A$4="Estnisch - EE",'Basis-Tabelle-Samen'!$AD188,
IF($A$4="Finnisch - FI",'Basis-Tabelle-Samen'!$AE188,
IF($A$4="Französisch - FR",'Basis-Tabelle-Samen'!$AF188,
IF($A$4="Griechisch - GR",'Basis-Tabelle-Samen'!$AG188,
IF($A$4="Irisch - IE",'Basis-Tabelle-Samen'!$AH188,
IF($A$4="Isländisch - IS",'Basis-Tabelle-Samen'!$AI188,
IF($A$4="Italienisch - IT",'Basis-Tabelle-Samen'!$AJ188,
IF($A$4="Japanisch - JP",'Basis-Tabelle-Samen'!$AK188,
IF($A$4="Kroatisch - HR",'Basis-Tabelle-Samen'!$AL188,
IF($A$4="Lettisch - LV",'Basis-Tabelle-Samen'!$AM188,
IF($A$4="Litauisch - LT",'Basis-Tabelle-Samen'!$AN188,
IF($A$4="Maltesisch - MT",'Basis-Tabelle-Samen'!$AO188,
IF($A$4="Niederländisch - NL",'Basis-Tabelle-Samen'!$AP188,
IF($A$4="Norwegisch - NO",'Basis-Tabelle-Samen'!$AQ188,
IF($A$4="Polnisch - PL",'Basis-Tabelle-Samen'!$AR188,
IF($A$4="Portugiesisch - PT",'Basis-Tabelle-Samen'!$AS188,
IF($A$4="Rumänisch - RO",'Basis-Tabelle-Samen'!$AT188,
IF($A$4="Schwedisch - SE",'Basis-Tabelle-Samen'!$AU188,
IF($A$4="Slowakisch - SK",'Basis-Tabelle-Samen'!$AV188,
IF($A$4="Slowenisch - SI",'Basis-Tabelle-Samen'!$AW188,
IF($A$4="Spanisch - ES",'Basis-Tabelle-Samen'!$AX188,
IF($A$4="Tschechisch - CZ",'Basis-Tabelle-Samen'!$AY188,
IF($A$4="Türkisch - TR",'Basis-Tabelle-Samen'!$AZ188,
IF($A$4="Ungarisch - HU",'Basis-Tabelle-Samen'!$BA188,
" ACHTUNG")))))))))))))))))))))))))))))</f>
        <v>Organic - Pascal celery - Tall Utah</v>
      </c>
      <c r="C163" s="175" t="str">
        <f t="shared" si="2"/>
        <v/>
      </c>
      <c r="D163" s="170"/>
      <c r="E163" s="12"/>
      <c r="F163" s="157">
        <f>IF('Basis-Tabelle-Samen'!C188="","",'Basis-Tabelle-Samen'!C188)</f>
        <v>18751</v>
      </c>
      <c r="G163" s="160">
        <f>IF('Basis-Tabelle-Samen'!C188="","",IF($A$4="Deutsch - DE",10,12))</f>
        <v>12</v>
      </c>
      <c r="H163" s="172">
        <f>IF('Basis-Tabelle-Samen'!E188="","",'Basis-Tabelle-Samen'!E188)</f>
        <v>2.0499999999999998</v>
      </c>
      <c r="I163" s="160" t="str">
        <f>IF('Basis-Tabelle-Samen'!G188="","",'Basis-Tabelle-Samen'!G188)</f>
        <v>02</v>
      </c>
      <c r="J163" s="161" t="str">
        <f>IF('Basis-Tabelle-Samen'!I188="","",'Basis-Tabelle-Samen'!I188)</f>
        <v>Apium graveolens var. Dulce</v>
      </c>
      <c r="K163" s="176">
        <f>IF('Basis-Tabelle-Samen'!B188="","",'Basis-Tabelle-Samen'!B188)</f>
        <v>186</v>
      </c>
      <c r="L163" s="177" t="str">
        <f>IF('Basis-Tabelle-Samen'!AB188="","",'Basis-Tabelle-Samen'!AB188)</f>
        <v>BIO - Stangensellerie - Tall Utah</v>
      </c>
    </row>
    <row r="164" spans="1:12" ht="20.100000000000001" customHeight="1" x14ac:dyDescent="0.2">
      <c r="A164" s="154" t="str">
        <f>IF('Basis-Tabelle-Samen'!A165="","",IF($A$4="Deutsch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64" s="155" t="str">
        <f>IF('Basis-Tabelle-Samen'!$AB165="","",
IF($A$4="Bulgarisch - BG",'Basis-Tabelle-Samen'!$Z165,
IF($A$4="Dänisch - DK",'Basis-Tabelle-Samen'!$AA165,
IF($A$4="Deutsch - DE",'Basis-Tabelle-Samen'!$AB165,
IF($A$4="Englisch - UK",'Basis-Tabelle-Samen'!$AC165,
IF($A$4="Estnisch - EE",'Basis-Tabelle-Samen'!$AD165,
IF($A$4="Finnisch - FI",'Basis-Tabelle-Samen'!$AE165,
IF($A$4="Französisch - FR",'Basis-Tabelle-Samen'!$AF165,
IF($A$4="Griechisch - GR",'Basis-Tabelle-Samen'!$AG165,
IF($A$4="Irisch - IE",'Basis-Tabelle-Samen'!$AH165,
IF($A$4="Isländisch - IS",'Basis-Tabelle-Samen'!$AI165,
IF($A$4="Italienisch - IT",'Basis-Tabelle-Samen'!$AJ165,
IF($A$4="Japanisch - JP",'Basis-Tabelle-Samen'!$AK165,
IF($A$4="Kroatisch - HR",'Basis-Tabelle-Samen'!$AL165,
IF($A$4="Lettisch - LV",'Basis-Tabelle-Samen'!$AM165,
IF($A$4="Litauisch - LT",'Basis-Tabelle-Samen'!$AN165,
IF($A$4="Maltesisch - MT",'Basis-Tabelle-Samen'!$AO165,
IF($A$4="Niederländisch - NL",'Basis-Tabelle-Samen'!$AP165,
IF($A$4="Norwegisch - NO",'Basis-Tabelle-Samen'!$AQ165,
IF($A$4="Polnisch - PL",'Basis-Tabelle-Samen'!$AR165,
IF($A$4="Portugiesisch - PT",'Basis-Tabelle-Samen'!$AS165,
IF($A$4="Rumänisch - RO",'Basis-Tabelle-Samen'!$AT165,
IF($A$4="Schwedisch - SE",'Basis-Tabelle-Samen'!$AU165,
IF($A$4="Slowakisch - SK",'Basis-Tabelle-Samen'!$AV165,
IF($A$4="Slowenisch - SI",'Basis-Tabelle-Samen'!$AW165,
IF($A$4="Spanisch - ES",'Basis-Tabelle-Samen'!$AX165,
IF($A$4="Tschechisch - CZ",'Basis-Tabelle-Samen'!$AY165,
IF($A$4="Türkisch - TR",'Basis-Tabelle-Samen'!$AZ165,
IF($A$4="Ungarisch - HU",'Basis-Tabelle-Samen'!$BA165,
" ACHTUNG")))))))))))))))))))))))))))))</f>
        <v>Organic - Radish - Black Spanish Round</v>
      </c>
      <c r="C164" s="175" t="str">
        <f t="shared" si="2"/>
        <v/>
      </c>
      <c r="D164" s="170"/>
      <c r="E164" s="12"/>
      <c r="F164" s="157">
        <f>IF('Basis-Tabelle-Samen'!C165="","",'Basis-Tabelle-Samen'!C165)</f>
        <v>18576</v>
      </c>
      <c r="G164" s="160">
        <f>IF('Basis-Tabelle-Samen'!C165="","",IF($A$4="Deutsch - DE",10,12))</f>
        <v>12</v>
      </c>
      <c r="H164" s="172">
        <f>IF('Basis-Tabelle-Samen'!E165="","",'Basis-Tabelle-Samen'!E165)</f>
        <v>2.0499999999999998</v>
      </c>
      <c r="I164" s="160" t="str">
        <f>IF('Basis-Tabelle-Samen'!G165="","",'Basis-Tabelle-Samen'!G165)</f>
        <v>02</v>
      </c>
      <c r="J164" s="161" t="str">
        <f>IF('Basis-Tabelle-Samen'!I165="","",'Basis-Tabelle-Samen'!I165)</f>
        <v>Raphanus sativus</v>
      </c>
      <c r="K164" s="176">
        <f>IF('Basis-Tabelle-Samen'!B165="","",'Basis-Tabelle-Samen'!B165)</f>
        <v>163</v>
      </c>
      <c r="L164" s="177" t="str">
        <f>IF('Basis-Tabelle-Samen'!AB165="","",'Basis-Tabelle-Samen'!AB165)</f>
        <v>BIO - Schwarzer Spanischer Rettich</v>
      </c>
    </row>
    <row r="165" spans="1:12" ht="20.100000000000001" customHeight="1" x14ac:dyDescent="0.2">
      <c r="A165" s="154" t="str">
        <f>IF('Basis-Tabelle-Samen'!A143="","",IF($A$4="Deutsch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65" s="155" t="str">
        <f>IF('Basis-Tabelle-Samen'!$AB143="","",
IF($A$4="Bulgarisch - BG",'Basis-Tabelle-Samen'!$Z143,
IF($A$4="Dänisch - DK",'Basis-Tabelle-Samen'!$AA143,
IF($A$4="Deutsch - DE",'Basis-Tabelle-Samen'!$AB143,
IF($A$4="Englisch - UK",'Basis-Tabelle-Samen'!$AC143,
IF($A$4="Estnisch - EE",'Basis-Tabelle-Samen'!$AD143,
IF($A$4="Finnisch - FI",'Basis-Tabelle-Samen'!$AE143,
IF($A$4="Französisch - FR",'Basis-Tabelle-Samen'!$AF143,
IF($A$4="Griechisch - GR",'Basis-Tabelle-Samen'!$AG143,
IF($A$4="Irisch - IE",'Basis-Tabelle-Samen'!$AH143,
IF($A$4="Isländisch - IS",'Basis-Tabelle-Samen'!$AI143,
IF($A$4="Italienisch - IT",'Basis-Tabelle-Samen'!$AJ143,
IF($A$4="Japanisch - JP",'Basis-Tabelle-Samen'!$AK143,
IF($A$4="Kroatisch - HR",'Basis-Tabelle-Samen'!$AL143,
IF($A$4="Lettisch - LV",'Basis-Tabelle-Samen'!$AM143,
IF($A$4="Litauisch - LT",'Basis-Tabelle-Samen'!$AN143,
IF($A$4="Maltesisch - MT",'Basis-Tabelle-Samen'!$AO143,
IF($A$4="Niederländisch - NL",'Basis-Tabelle-Samen'!$AP143,
IF($A$4="Norwegisch - NO",'Basis-Tabelle-Samen'!$AQ143,
IF($A$4="Polnisch - PL",'Basis-Tabelle-Samen'!$AR143,
IF($A$4="Portugiesisch - PT",'Basis-Tabelle-Samen'!$AS143,
IF($A$4="Rumänisch - RO",'Basis-Tabelle-Samen'!$AT143,
IF($A$4="Schwedisch - SE",'Basis-Tabelle-Samen'!$AU143,
IF($A$4="Slowakisch - SK",'Basis-Tabelle-Samen'!$AV143,
IF($A$4="Slowenisch - SI",'Basis-Tabelle-Samen'!$AW143,
IF($A$4="Spanisch - ES",'Basis-Tabelle-Samen'!$AX143,
IF($A$4="Tschechisch - CZ",'Basis-Tabelle-Samen'!$AY143,
IF($A$4="Türkisch - TR",'Basis-Tabelle-Samen'!$AZ143,
IF($A$4="Ungarisch - HU",'Basis-Tabelle-Samen'!$BA143,
" ACHTUNG")))))))))))))))))))))))))))))</f>
        <v>Organic - Radish - Cherry Bell</v>
      </c>
      <c r="C165" s="175" t="str">
        <f t="shared" si="2"/>
        <v/>
      </c>
      <c r="D165" s="170"/>
      <c r="E165" s="12"/>
      <c r="F165" s="157">
        <f>IF('Basis-Tabelle-Samen'!C143="","",'Basis-Tabelle-Samen'!C143)</f>
        <v>18426</v>
      </c>
      <c r="G165" s="160">
        <f>IF('Basis-Tabelle-Samen'!C143="","",IF($A$4="Deutsch - DE",10,12))</f>
        <v>12</v>
      </c>
      <c r="H165" s="172">
        <f>IF('Basis-Tabelle-Samen'!E143="","",'Basis-Tabelle-Samen'!E143)</f>
        <v>2.0499999999999998</v>
      </c>
      <c r="I165" s="160" t="str">
        <f>IF('Basis-Tabelle-Samen'!G143="","",'Basis-Tabelle-Samen'!G143)</f>
        <v>02</v>
      </c>
      <c r="J165" s="161" t="str">
        <f>IF('Basis-Tabelle-Samen'!I143="","",'Basis-Tabelle-Samen'!I143)</f>
        <v>Raphanus sativus</v>
      </c>
      <c r="K165" s="176">
        <f>IF('Basis-Tabelle-Samen'!B143="","",'Basis-Tabelle-Samen'!B143)</f>
        <v>141</v>
      </c>
      <c r="L165" s="177" t="str">
        <f>IF('Basis-Tabelle-Samen'!AB143="","",'Basis-Tabelle-Samen'!AB143)</f>
        <v>BIO - Radieschen - Cherry Bell</v>
      </c>
    </row>
    <row r="166" spans="1:12" ht="20.100000000000001" customHeight="1" x14ac:dyDescent="0.2">
      <c r="A166" s="154" t="str">
        <f>IF('Basis-Tabelle-Samen'!A144="","",IF($A$4="Deutsch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66" s="155" t="str">
        <f>IF('Basis-Tabelle-Samen'!$AB144="","",
IF($A$4="Bulgarisch - BG",'Basis-Tabelle-Samen'!$Z144,
IF($A$4="Dänisch - DK",'Basis-Tabelle-Samen'!$AA144,
IF($A$4="Deutsch - DE",'Basis-Tabelle-Samen'!$AB144,
IF($A$4="Englisch - UK",'Basis-Tabelle-Samen'!$AC144,
IF($A$4="Estnisch - EE",'Basis-Tabelle-Samen'!$AD144,
IF($A$4="Finnisch - FI",'Basis-Tabelle-Samen'!$AE144,
IF($A$4="Französisch - FR",'Basis-Tabelle-Samen'!$AF144,
IF($A$4="Griechisch - GR",'Basis-Tabelle-Samen'!$AG144,
IF($A$4="Irisch - IE",'Basis-Tabelle-Samen'!$AH144,
IF($A$4="Isländisch - IS",'Basis-Tabelle-Samen'!$AI144,
IF($A$4="Italienisch - IT",'Basis-Tabelle-Samen'!$AJ144,
IF($A$4="Japanisch - JP",'Basis-Tabelle-Samen'!$AK144,
IF($A$4="Kroatisch - HR",'Basis-Tabelle-Samen'!$AL144,
IF($A$4="Lettisch - LV",'Basis-Tabelle-Samen'!$AM144,
IF($A$4="Litauisch - LT",'Basis-Tabelle-Samen'!$AN144,
IF($A$4="Maltesisch - MT",'Basis-Tabelle-Samen'!$AO144,
IF($A$4="Niederländisch - NL",'Basis-Tabelle-Samen'!$AP144,
IF($A$4="Norwegisch - NO",'Basis-Tabelle-Samen'!$AQ144,
IF($A$4="Polnisch - PL",'Basis-Tabelle-Samen'!$AR144,
IF($A$4="Portugiesisch - PT",'Basis-Tabelle-Samen'!$AS144,
IF($A$4="Rumänisch - RO",'Basis-Tabelle-Samen'!$AT144,
IF($A$4="Schwedisch - SE",'Basis-Tabelle-Samen'!$AU144,
IF($A$4="Slowakisch - SK",'Basis-Tabelle-Samen'!$AV144,
IF($A$4="Slowenisch - SI",'Basis-Tabelle-Samen'!$AW144,
IF($A$4="Spanisch - ES",'Basis-Tabelle-Samen'!$AX144,
IF($A$4="Tschechisch - CZ",'Basis-Tabelle-Samen'!$AY144,
IF($A$4="Türkisch - TR",'Basis-Tabelle-Samen'!$AZ144,
IF($A$4="Ungarisch - HU",'Basis-Tabelle-Samen'!$BA144,
" ACHTUNG")))))))))))))))))))))))))))))</f>
        <v>Organic - Radish - French Breakfast</v>
      </c>
      <c r="C166" s="175" t="str">
        <f t="shared" si="2"/>
        <v/>
      </c>
      <c r="D166" s="170"/>
      <c r="E166" s="12"/>
      <c r="F166" s="157">
        <f>IF('Basis-Tabelle-Samen'!C144="","",'Basis-Tabelle-Samen'!C144)</f>
        <v>18427</v>
      </c>
      <c r="G166" s="160">
        <f>IF('Basis-Tabelle-Samen'!C144="","",IF($A$4="Deutsch - DE",10,12))</f>
        <v>12</v>
      </c>
      <c r="H166" s="172">
        <f>IF('Basis-Tabelle-Samen'!E144="","",'Basis-Tabelle-Samen'!E144)</f>
        <v>2.0499999999999998</v>
      </c>
      <c r="I166" s="160" t="str">
        <f>IF('Basis-Tabelle-Samen'!G144="","",'Basis-Tabelle-Samen'!G144)</f>
        <v>02</v>
      </c>
      <c r="J166" s="161" t="str">
        <f>IF('Basis-Tabelle-Samen'!I144="","",'Basis-Tabelle-Samen'!I144)</f>
        <v>Raphanus sativus</v>
      </c>
      <c r="K166" s="176">
        <f>IF('Basis-Tabelle-Samen'!B144="","",'Basis-Tabelle-Samen'!B144)</f>
        <v>142</v>
      </c>
      <c r="L166" s="177" t="str">
        <f>IF('Basis-Tabelle-Samen'!AB144="","",'Basis-Tabelle-Samen'!AB144)</f>
        <v>BIO - Radieschen - French Breakfast</v>
      </c>
    </row>
    <row r="167" spans="1:12" ht="20.100000000000001" customHeight="1" x14ac:dyDescent="0.2">
      <c r="A167" s="154" t="str">
        <f>IF('Basis-Tabelle-Samen'!A145="","",IF($A$4="Deutsch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67" s="155" t="str">
        <f>IF('Basis-Tabelle-Samen'!$AB145="","",
IF($A$4="Bulgarisch - BG",'Basis-Tabelle-Samen'!$Z145,
IF($A$4="Dänisch - DK",'Basis-Tabelle-Samen'!$AA145,
IF($A$4="Deutsch - DE",'Basis-Tabelle-Samen'!$AB145,
IF($A$4="Englisch - UK",'Basis-Tabelle-Samen'!$AC145,
IF($A$4="Estnisch - EE",'Basis-Tabelle-Samen'!$AD145,
IF($A$4="Finnisch - FI",'Basis-Tabelle-Samen'!$AE145,
IF($A$4="Französisch - FR",'Basis-Tabelle-Samen'!$AF145,
IF($A$4="Griechisch - GR",'Basis-Tabelle-Samen'!$AG145,
IF($A$4="Irisch - IE",'Basis-Tabelle-Samen'!$AH145,
IF($A$4="Isländisch - IS",'Basis-Tabelle-Samen'!$AI145,
IF($A$4="Italienisch - IT",'Basis-Tabelle-Samen'!$AJ145,
IF($A$4="Japanisch - JP",'Basis-Tabelle-Samen'!$AK145,
IF($A$4="Kroatisch - HR",'Basis-Tabelle-Samen'!$AL145,
IF($A$4="Lettisch - LV",'Basis-Tabelle-Samen'!$AM145,
IF($A$4="Litauisch - LT",'Basis-Tabelle-Samen'!$AN145,
IF($A$4="Maltesisch - MT",'Basis-Tabelle-Samen'!$AO145,
IF($A$4="Niederländisch - NL",'Basis-Tabelle-Samen'!$AP145,
IF($A$4="Norwegisch - NO",'Basis-Tabelle-Samen'!$AQ145,
IF($A$4="Polnisch - PL",'Basis-Tabelle-Samen'!$AR145,
IF($A$4="Portugiesisch - PT",'Basis-Tabelle-Samen'!$AS145,
IF($A$4="Rumänisch - RO",'Basis-Tabelle-Samen'!$AT145,
IF($A$4="Schwedisch - SE",'Basis-Tabelle-Samen'!$AU145,
IF($A$4="Slowakisch - SK",'Basis-Tabelle-Samen'!$AV145,
IF($A$4="Slowenisch - SI",'Basis-Tabelle-Samen'!$AW145,
IF($A$4="Spanisch - ES",'Basis-Tabelle-Samen'!$AX145,
IF($A$4="Tschechisch - CZ",'Basis-Tabelle-Samen'!$AY145,
IF($A$4="Türkisch - TR",'Basis-Tabelle-Samen'!$AZ145,
IF($A$4="Ungarisch - HU",'Basis-Tabelle-Samen'!$BA145,
" ACHTUNG")))))))))))))))))))))))))))))</f>
        <v>Organic - Radish - Long White Icicle</v>
      </c>
      <c r="C167" s="175" t="str">
        <f t="shared" si="2"/>
        <v/>
      </c>
      <c r="D167" s="170"/>
      <c r="E167" s="12"/>
      <c r="F167" s="157">
        <f>IF('Basis-Tabelle-Samen'!C145="","",'Basis-Tabelle-Samen'!C145)</f>
        <v>18428</v>
      </c>
      <c r="G167" s="160">
        <f>IF('Basis-Tabelle-Samen'!C145="","",IF($A$4="Deutsch - DE",10,12))</f>
        <v>12</v>
      </c>
      <c r="H167" s="172">
        <f>IF('Basis-Tabelle-Samen'!E145="","",'Basis-Tabelle-Samen'!E145)</f>
        <v>2.0499999999999998</v>
      </c>
      <c r="I167" s="160" t="str">
        <f>IF('Basis-Tabelle-Samen'!G145="","",'Basis-Tabelle-Samen'!G145)</f>
        <v>02</v>
      </c>
      <c r="J167" s="161" t="str">
        <f>IF('Basis-Tabelle-Samen'!I145="","",'Basis-Tabelle-Samen'!I145)</f>
        <v>Raphanus sativus</v>
      </c>
      <c r="K167" s="176">
        <f>IF('Basis-Tabelle-Samen'!B145="","",'Basis-Tabelle-Samen'!B145)</f>
        <v>143</v>
      </c>
      <c r="L167" s="177" t="str">
        <f>IF('Basis-Tabelle-Samen'!AB145="","",'Basis-Tabelle-Samen'!AB145)</f>
        <v>BIO - Radieschen - Eiszapfen</v>
      </c>
    </row>
    <row r="168" spans="1:12" ht="20.100000000000001" customHeight="1" x14ac:dyDescent="0.2">
      <c r="A168" s="154" t="str">
        <f>IF('Basis-Tabelle-Samen'!A166="","",IF($A$4="Deutsch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68" s="155" t="str">
        <f>IF('Basis-Tabelle-Samen'!$AB166="","",
IF($A$4="Bulgarisch - BG",'Basis-Tabelle-Samen'!$Z166,
IF($A$4="Dänisch - DK",'Basis-Tabelle-Samen'!$AA166,
IF($A$4="Deutsch - DE",'Basis-Tabelle-Samen'!$AB166,
IF($A$4="Englisch - UK",'Basis-Tabelle-Samen'!$AC166,
IF($A$4="Estnisch - EE",'Basis-Tabelle-Samen'!$AD166,
IF($A$4="Finnisch - FI",'Basis-Tabelle-Samen'!$AE166,
IF($A$4="Französisch - FR",'Basis-Tabelle-Samen'!$AF166,
IF($A$4="Griechisch - GR",'Basis-Tabelle-Samen'!$AG166,
IF($A$4="Irisch - IE",'Basis-Tabelle-Samen'!$AH166,
IF($A$4="Isländisch - IS",'Basis-Tabelle-Samen'!$AI166,
IF($A$4="Italienisch - IT",'Basis-Tabelle-Samen'!$AJ166,
IF($A$4="Japanisch - JP",'Basis-Tabelle-Samen'!$AK166,
IF($A$4="Kroatisch - HR",'Basis-Tabelle-Samen'!$AL166,
IF($A$4="Lettisch - LV",'Basis-Tabelle-Samen'!$AM166,
IF($A$4="Litauisch - LT",'Basis-Tabelle-Samen'!$AN166,
IF($A$4="Maltesisch - MT",'Basis-Tabelle-Samen'!$AO166,
IF($A$4="Niederländisch - NL",'Basis-Tabelle-Samen'!$AP166,
IF($A$4="Norwegisch - NO",'Basis-Tabelle-Samen'!$AQ166,
IF($A$4="Polnisch - PL",'Basis-Tabelle-Samen'!$AR166,
IF($A$4="Portugiesisch - PT",'Basis-Tabelle-Samen'!$AS166,
IF($A$4="Rumänisch - RO",'Basis-Tabelle-Samen'!$AT166,
IF($A$4="Schwedisch - SE",'Basis-Tabelle-Samen'!$AU166,
IF($A$4="Slowakisch - SK",'Basis-Tabelle-Samen'!$AV166,
IF($A$4="Slowenisch - SI",'Basis-Tabelle-Samen'!$AW166,
IF($A$4="Spanisch - ES",'Basis-Tabelle-Samen'!$AX166,
IF($A$4="Tschechisch - CZ",'Basis-Tabelle-Samen'!$AY166,
IF($A$4="Türkisch - TR",'Basis-Tabelle-Samen'!$AZ166,
IF($A$4="Ungarisch - HU",'Basis-Tabelle-Samen'!$BA166,
" ACHTUNG")))))))))))))))))))))))))))))</f>
        <v>Organic - Radish - Mooli Minowase</v>
      </c>
      <c r="C168" s="175" t="str">
        <f t="shared" si="2"/>
        <v/>
      </c>
      <c r="D168" s="170"/>
      <c r="E168" s="12"/>
      <c r="F168" s="157">
        <f>IF('Basis-Tabelle-Samen'!C166="","",'Basis-Tabelle-Samen'!C166)</f>
        <v>18577</v>
      </c>
      <c r="G168" s="160">
        <f>IF('Basis-Tabelle-Samen'!C166="","",IF($A$4="Deutsch - DE",10,12))</f>
        <v>12</v>
      </c>
      <c r="H168" s="172">
        <f>IF('Basis-Tabelle-Samen'!E166="","",'Basis-Tabelle-Samen'!E166)</f>
        <v>2.0499999999999998</v>
      </c>
      <c r="I168" s="160" t="str">
        <f>IF('Basis-Tabelle-Samen'!G166="","",'Basis-Tabelle-Samen'!G166)</f>
        <v>02</v>
      </c>
      <c r="J168" s="161" t="str">
        <f>IF('Basis-Tabelle-Samen'!I166="","",'Basis-Tabelle-Samen'!I166)</f>
        <v>Raphanus sativus</v>
      </c>
      <c r="K168" s="176">
        <f>IF('Basis-Tabelle-Samen'!B166="","",'Basis-Tabelle-Samen'!B166)</f>
        <v>164</v>
      </c>
      <c r="L168" s="177" t="str">
        <f>IF('Basis-Tabelle-Samen'!AB166="","",'Basis-Tabelle-Samen'!AB166)</f>
        <v>BIO - Rettich - Japanischer Daikon</v>
      </c>
    </row>
    <row r="169" spans="1:12" ht="20.100000000000001" customHeight="1" x14ac:dyDescent="0.2">
      <c r="A169" s="154" t="str">
        <f>IF('Basis-Tabelle-Samen'!A177="","",IF($A$4="Deutsch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69" s="155" t="str">
        <f>IF('Basis-Tabelle-Samen'!$AB177="","",
IF($A$4="Bulgarisch - BG",'Basis-Tabelle-Samen'!$Z177,
IF($A$4="Dänisch - DK",'Basis-Tabelle-Samen'!$AA177,
IF($A$4="Deutsch - DE",'Basis-Tabelle-Samen'!$AB177,
IF($A$4="Englisch - UK",'Basis-Tabelle-Samen'!$AC177,
IF($A$4="Estnisch - EE",'Basis-Tabelle-Samen'!$AD177,
IF($A$4="Finnisch - FI",'Basis-Tabelle-Samen'!$AE177,
IF($A$4="Französisch - FR",'Basis-Tabelle-Samen'!$AF177,
IF($A$4="Griechisch - GR",'Basis-Tabelle-Samen'!$AG177,
IF($A$4="Irisch - IE",'Basis-Tabelle-Samen'!$AH177,
IF($A$4="Isländisch - IS",'Basis-Tabelle-Samen'!$AI177,
IF($A$4="Italienisch - IT",'Basis-Tabelle-Samen'!$AJ177,
IF($A$4="Japanisch - JP",'Basis-Tabelle-Samen'!$AK177,
IF($A$4="Kroatisch - HR",'Basis-Tabelle-Samen'!$AL177,
IF($A$4="Lettisch - LV",'Basis-Tabelle-Samen'!$AM177,
IF($A$4="Litauisch - LT",'Basis-Tabelle-Samen'!$AN177,
IF($A$4="Maltesisch - MT",'Basis-Tabelle-Samen'!$AO177,
IF($A$4="Niederländisch - NL",'Basis-Tabelle-Samen'!$AP177,
IF($A$4="Norwegisch - NO",'Basis-Tabelle-Samen'!$AQ177,
IF($A$4="Polnisch - PL",'Basis-Tabelle-Samen'!$AR177,
IF($A$4="Portugiesisch - PT",'Basis-Tabelle-Samen'!$AS177,
IF($A$4="Rumänisch - RO",'Basis-Tabelle-Samen'!$AT177,
IF($A$4="Schwedisch - SE",'Basis-Tabelle-Samen'!$AU177,
IF($A$4="Slowakisch - SK",'Basis-Tabelle-Samen'!$AV177,
IF($A$4="Slowenisch - SI",'Basis-Tabelle-Samen'!$AW177,
IF($A$4="Spanisch - ES",'Basis-Tabelle-Samen'!$AX177,
IF($A$4="Tschechisch - CZ",'Basis-Tabelle-Samen'!$AY177,
IF($A$4="Türkisch - TR",'Basis-Tabelle-Samen'!$AZ177,
IF($A$4="Ungarisch - HU",'Basis-Tabelle-Samen'!$BA177,
" ACHTUNG")))))))))))))))))))))))))))))</f>
        <v>Organic - Red Cabbage - Red Drumhead</v>
      </c>
      <c r="C169" s="175" t="str">
        <f t="shared" si="2"/>
        <v/>
      </c>
      <c r="D169" s="170"/>
      <c r="E169" s="12"/>
      <c r="F169" s="157">
        <f>IF('Basis-Tabelle-Samen'!C177="","",'Basis-Tabelle-Samen'!C177)</f>
        <v>18691</v>
      </c>
      <c r="G169" s="160">
        <f>IF('Basis-Tabelle-Samen'!C177="","",IF($A$4="Deutsch - DE",10,12))</f>
        <v>12</v>
      </c>
      <c r="H169" s="172">
        <f>IF('Basis-Tabelle-Samen'!E177="","",'Basis-Tabelle-Samen'!E177)</f>
        <v>2.0499999999999998</v>
      </c>
      <c r="I169" s="160" t="str">
        <f>IF('Basis-Tabelle-Samen'!G177="","",'Basis-Tabelle-Samen'!G177)</f>
        <v>02</v>
      </c>
      <c r="J169" s="161" t="str">
        <f>IF('Basis-Tabelle-Samen'!I177="","",'Basis-Tabelle-Samen'!I177)</f>
        <v>Brassica oleracea var. capitata</v>
      </c>
      <c r="K169" s="176">
        <f>IF('Basis-Tabelle-Samen'!B177="","",'Basis-Tabelle-Samen'!B177)</f>
        <v>175</v>
      </c>
      <c r="L169" s="177" t="str">
        <f>IF('Basis-Tabelle-Samen'!AB177="","",'Basis-Tabelle-Samen'!AB177)</f>
        <v>BIO - Rotkohl - Red Drumhead</v>
      </c>
    </row>
    <row r="170" spans="1:12" ht="20.100000000000001" customHeight="1" x14ac:dyDescent="0.2">
      <c r="A170" s="154" t="str">
        <f>IF('Basis-Tabelle-Samen'!A168="","",IF($A$4="Deutsch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70" s="155" t="str">
        <f>IF('Basis-Tabelle-Samen'!$AB168="","",
IF($A$4="Bulgarisch - BG",'Basis-Tabelle-Samen'!$Z168,
IF($A$4="Dänisch - DK",'Basis-Tabelle-Samen'!$AA168,
IF($A$4="Deutsch - DE",'Basis-Tabelle-Samen'!$AB168,
IF($A$4="Englisch - UK",'Basis-Tabelle-Samen'!$AC168,
IF($A$4="Estnisch - EE",'Basis-Tabelle-Samen'!$AD168,
IF($A$4="Finnisch - FI",'Basis-Tabelle-Samen'!$AE168,
IF($A$4="Französisch - FR",'Basis-Tabelle-Samen'!$AF168,
IF($A$4="Griechisch - GR",'Basis-Tabelle-Samen'!$AG168,
IF($A$4="Irisch - IE",'Basis-Tabelle-Samen'!$AH168,
IF($A$4="Isländisch - IS",'Basis-Tabelle-Samen'!$AI168,
IF($A$4="Italienisch - IT",'Basis-Tabelle-Samen'!$AJ168,
IF($A$4="Japanisch - JP",'Basis-Tabelle-Samen'!$AK168,
IF($A$4="Kroatisch - HR",'Basis-Tabelle-Samen'!$AL168,
IF($A$4="Lettisch - LV",'Basis-Tabelle-Samen'!$AM168,
IF($A$4="Litauisch - LT",'Basis-Tabelle-Samen'!$AN168,
IF($A$4="Maltesisch - MT",'Basis-Tabelle-Samen'!$AO168,
IF($A$4="Niederländisch - NL",'Basis-Tabelle-Samen'!$AP168,
IF($A$4="Norwegisch - NO",'Basis-Tabelle-Samen'!$AQ168,
IF($A$4="Polnisch - PL",'Basis-Tabelle-Samen'!$AR168,
IF($A$4="Portugiesisch - PT",'Basis-Tabelle-Samen'!$AS168,
IF($A$4="Rumänisch - RO",'Basis-Tabelle-Samen'!$AT168,
IF($A$4="Schwedisch - SE",'Basis-Tabelle-Samen'!$AU168,
IF($A$4="Slowakisch - SK",'Basis-Tabelle-Samen'!$AV168,
IF($A$4="Slowenisch - SI",'Basis-Tabelle-Samen'!$AW168,
IF($A$4="Spanisch - ES",'Basis-Tabelle-Samen'!$AX168,
IF($A$4="Tschechisch - CZ",'Basis-Tabelle-Samen'!$AY168,
IF($A$4="Türkisch - TR",'Basis-Tabelle-Samen'!$AZ168,
IF($A$4="Ungarisch - HU",'Basis-Tabelle-Samen'!$BA168,
" ACHTUNG")))))))))))))))))))))))))))))</f>
        <v>Organic - Salad Onion - Japanese Ishikura</v>
      </c>
      <c r="C170" s="175" t="str">
        <f t="shared" si="2"/>
        <v/>
      </c>
      <c r="D170" s="170"/>
      <c r="E170" s="12"/>
      <c r="F170" s="157">
        <f>IF('Basis-Tabelle-Samen'!C168="","",'Basis-Tabelle-Samen'!C168)</f>
        <v>18602</v>
      </c>
      <c r="G170" s="160">
        <f>IF('Basis-Tabelle-Samen'!C168="","",IF($A$4="Deutsch - DE",10,12))</f>
        <v>12</v>
      </c>
      <c r="H170" s="172">
        <f>IF('Basis-Tabelle-Samen'!E168="","",'Basis-Tabelle-Samen'!E168)</f>
        <v>2.0499999999999998</v>
      </c>
      <c r="I170" s="160" t="str">
        <f>IF('Basis-Tabelle-Samen'!G168="","",'Basis-Tabelle-Samen'!G168)</f>
        <v>02</v>
      </c>
      <c r="J170" s="161" t="str">
        <f>IF('Basis-Tabelle-Samen'!I168="","",'Basis-Tabelle-Samen'!I168)</f>
        <v>Allium fistulosum</v>
      </c>
      <c r="K170" s="176">
        <f>IF('Basis-Tabelle-Samen'!B168="","",'Basis-Tabelle-Samen'!B168)</f>
        <v>166</v>
      </c>
      <c r="L170" s="177" t="str">
        <f>IF('Basis-Tabelle-Samen'!AB168="","",'Basis-Tabelle-Samen'!AB168)</f>
        <v>BIO - Frühlingszwiebel - Japanische Ishikura</v>
      </c>
    </row>
    <row r="171" spans="1:12" ht="20.100000000000001" customHeight="1" x14ac:dyDescent="0.2">
      <c r="A171" s="154" t="str">
        <f>IF('Basis-Tabelle-Samen'!A167="","",IF($A$4="Deutsch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71" s="155" t="str">
        <f>IF('Basis-Tabelle-Samen'!$AB167="","",
IF($A$4="Bulgarisch - BG",'Basis-Tabelle-Samen'!$Z167,
IF($A$4="Dänisch - DK",'Basis-Tabelle-Samen'!$AA167,
IF($A$4="Deutsch - DE",'Basis-Tabelle-Samen'!$AB167,
IF($A$4="Englisch - UK",'Basis-Tabelle-Samen'!$AC167,
IF($A$4="Estnisch - EE",'Basis-Tabelle-Samen'!$AD167,
IF($A$4="Finnisch - FI",'Basis-Tabelle-Samen'!$AE167,
IF($A$4="Französisch - FR",'Basis-Tabelle-Samen'!$AF167,
IF($A$4="Griechisch - GR",'Basis-Tabelle-Samen'!$AG167,
IF($A$4="Irisch - IE",'Basis-Tabelle-Samen'!$AH167,
IF($A$4="Isländisch - IS",'Basis-Tabelle-Samen'!$AI167,
IF($A$4="Italienisch - IT",'Basis-Tabelle-Samen'!$AJ167,
IF($A$4="Japanisch - JP",'Basis-Tabelle-Samen'!$AK167,
IF($A$4="Kroatisch - HR",'Basis-Tabelle-Samen'!$AL167,
IF($A$4="Lettisch - LV",'Basis-Tabelle-Samen'!$AM167,
IF($A$4="Litauisch - LT",'Basis-Tabelle-Samen'!$AN167,
IF($A$4="Maltesisch - MT",'Basis-Tabelle-Samen'!$AO167,
IF($A$4="Niederländisch - NL",'Basis-Tabelle-Samen'!$AP167,
IF($A$4="Norwegisch - NO",'Basis-Tabelle-Samen'!$AQ167,
IF($A$4="Polnisch - PL",'Basis-Tabelle-Samen'!$AR167,
IF($A$4="Portugiesisch - PT",'Basis-Tabelle-Samen'!$AS167,
IF($A$4="Rumänisch - RO",'Basis-Tabelle-Samen'!$AT167,
IF($A$4="Schwedisch - SE",'Basis-Tabelle-Samen'!$AU167,
IF($A$4="Slowakisch - SK",'Basis-Tabelle-Samen'!$AV167,
IF($A$4="Slowenisch - SI",'Basis-Tabelle-Samen'!$AW167,
IF($A$4="Spanisch - ES",'Basis-Tabelle-Samen'!$AX167,
IF($A$4="Tschechisch - CZ",'Basis-Tabelle-Samen'!$AY167,
IF($A$4="Türkisch - TR",'Basis-Tabelle-Samen'!$AZ167,
IF($A$4="Ungarisch - HU",'Basis-Tabelle-Samen'!$BA167,
" ACHTUNG")))))))))))))))))))))))))))))</f>
        <v>Organic - Salad Onion - White Lisbon</v>
      </c>
      <c r="C171" s="175" t="str">
        <f t="shared" si="2"/>
        <v/>
      </c>
      <c r="D171" s="170"/>
      <c r="E171" s="12"/>
      <c r="F171" s="157">
        <f>IF('Basis-Tabelle-Samen'!C167="","",'Basis-Tabelle-Samen'!C167)</f>
        <v>18601</v>
      </c>
      <c r="G171" s="160">
        <f>IF('Basis-Tabelle-Samen'!C167="","",IF($A$4="Deutsch - DE",10,12))</f>
        <v>12</v>
      </c>
      <c r="H171" s="172">
        <f>IF('Basis-Tabelle-Samen'!E167="","",'Basis-Tabelle-Samen'!E167)</f>
        <v>2.0499999999999998</v>
      </c>
      <c r="I171" s="160" t="str">
        <f>IF('Basis-Tabelle-Samen'!G167="","",'Basis-Tabelle-Samen'!G167)</f>
        <v>02</v>
      </c>
      <c r="J171" s="161" t="str">
        <f>IF('Basis-Tabelle-Samen'!I167="","",'Basis-Tabelle-Samen'!I167)</f>
        <v>Allium cepa</v>
      </c>
      <c r="K171" s="176">
        <f>IF('Basis-Tabelle-Samen'!B167="","",'Basis-Tabelle-Samen'!B167)</f>
        <v>165</v>
      </c>
      <c r="L171" s="177" t="str">
        <f>IF('Basis-Tabelle-Samen'!AB167="","",'Basis-Tabelle-Samen'!AB167)</f>
        <v>BIO - Frühlingszwiebel - Weißer Lissabonner</v>
      </c>
    </row>
    <row r="172" spans="1:12" ht="20.100000000000001" customHeight="1" x14ac:dyDescent="0.2">
      <c r="A172" s="154" t="str">
        <f>IF('Basis-Tabelle-Samen'!A185="","",IF($A$4="Deutsch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72" s="155" t="str">
        <f>IF('Basis-Tabelle-Samen'!$AB185="","",
IF($A$4="Bulgarisch - BG",'Basis-Tabelle-Samen'!$Z185,
IF($A$4="Dänisch - DK",'Basis-Tabelle-Samen'!$AA185,
IF($A$4="Deutsch - DE",'Basis-Tabelle-Samen'!$AB185,
IF($A$4="Englisch - UK",'Basis-Tabelle-Samen'!$AC185,
IF($A$4="Estnisch - EE",'Basis-Tabelle-Samen'!$AD185,
IF($A$4="Finnisch - FI",'Basis-Tabelle-Samen'!$AE185,
IF($A$4="Französisch - FR",'Basis-Tabelle-Samen'!$AF185,
IF($A$4="Griechisch - GR",'Basis-Tabelle-Samen'!$AG185,
IF($A$4="Irisch - IE",'Basis-Tabelle-Samen'!$AH185,
IF($A$4="Isländisch - IS",'Basis-Tabelle-Samen'!$AI185,
IF($A$4="Italienisch - IT",'Basis-Tabelle-Samen'!$AJ185,
IF($A$4="Japanisch - JP",'Basis-Tabelle-Samen'!$AK185,
IF($A$4="Kroatisch - HR",'Basis-Tabelle-Samen'!$AL185,
IF($A$4="Lettisch - LV",'Basis-Tabelle-Samen'!$AM185,
IF($A$4="Litauisch - LT",'Basis-Tabelle-Samen'!$AN185,
IF($A$4="Maltesisch - MT",'Basis-Tabelle-Samen'!$AO185,
IF($A$4="Niederländisch - NL",'Basis-Tabelle-Samen'!$AP185,
IF($A$4="Norwegisch - NO",'Basis-Tabelle-Samen'!$AQ185,
IF($A$4="Polnisch - PL",'Basis-Tabelle-Samen'!$AR185,
IF($A$4="Portugiesisch - PT",'Basis-Tabelle-Samen'!$AS185,
IF($A$4="Rumänisch - RO",'Basis-Tabelle-Samen'!$AT185,
IF($A$4="Schwedisch - SE",'Basis-Tabelle-Samen'!$AU185,
IF($A$4="Slowakisch - SK",'Basis-Tabelle-Samen'!$AV185,
IF($A$4="Slowenisch - SI",'Basis-Tabelle-Samen'!$AW185,
IF($A$4="Spanisch - ES",'Basis-Tabelle-Samen'!$AX185,
IF($A$4="Tschechisch - CZ",'Basis-Tabelle-Samen'!$AY185,
IF($A$4="Türkisch - TR",'Basis-Tabelle-Samen'!$AZ185,
IF($A$4="Ungarisch - HU",'Basis-Tabelle-Samen'!$BA185,
" ACHTUNG")))))))))))))))))))))))))))))</f>
        <v>Organic - Salad Rocket</v>
      </c>
      <c r="C172" s="175" t="str">
        <f t="shared" si="2"/>
        <v/>
      </c>
      <c r="D172" s="170"/>
      <c r="E172" s="12"/>
      <c r="F172" s="157">
        <f>IF('Basis-Tabelle-Samen'!C185="","",'Basis-Tabelle-Samen'!C185)</f>
        <v>18731</v>
      </c>
      <c r="G172" s="160">
        <f>IF('Basis-Tabelle-Samen'!C185="","",IF($A$4="Deutsch - DE",10,12))</f>
        <v>12</v>
      </c>
      <c r="H172" s="172">
        <f>IF('Basis-Tabelle-Samen'!E185="","",'Basis-Tabelle-Samen'!E185)</f>
        <v>2.0499999999999998</v>
      </c>
      <c r="I172" s="160" t="str">
        <f>IF('Basis-Tabelle-Samen'!G185="","",'Basis-Tabelle-Samen'!G185)</f>
        <v>02</v>
      </c>
      <c r="J172" s="161" t="str">
        <f>IF('Basis-Tabelle-Samen'!I185="","",'Basis-Tabelle-Samen'!I185)</f>
        <v>Eruca sativa</v>
      </c>
      <c r="K172" s="176">
        <f>IF('Basis-Tabelle-Samen'!B185="","",'Basis-Tabelle-Samen'!B185)</f>
        <v>183</v>
      </c>
      <c r="L172" s="177" t="str">
        <f>IF('Basis-Tabelle-Samen'!AB185="","",'Basis-Tabelle-Samen'!AB185)</f>
        <v>BIO - Ruccola</v>
      </c>
    </row>
    <row r="173" spans="1:12" ht="20.100000000000001" customHeight="1" x14ac:dyDescent="0.2">
      <c r="A173" s="154" t="str">
        <f>IF('Basis-Tabelle-Samen'!A141="","",IF($A$4="Deutsch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73" s="155" t="str">
        <f>IF('Basis-Tabelle-Samen'!$AB141="","",
IF($A$4="Bulgarisch - BG",'Basis-Tabelle-Samen'!$Z141,
IF($A$4="Dänisch - DK",'Basis-Tabelle-Samen'!$AA141,
IF($A$4="Deutsch - DE",'Basis-Tabelle-Samen'!$AB141,
IF($A$4="Englisch - UK",'Basis-Tabelle-Samen'!$AC141,
IF($A$4="Estnisch - EE",'Basis-Tabelle-Samen'!$AD141,
IF($A$4="Finnisch - FI",'Basis-Tabelle-Samen'!$AE141,
IF($A$4="Französisch - FR",'Basis-Tabelle-Samen'!$AF141,
IF($A$4="Griechisch - GR",'Basis-Tabelle-Samen'!$AG141,
IF($A$4="Irisch - IE",'Basis-Tabelle-Samen'!$AH141,
IF($A$4="Isländisch - IS",'Basis-Tabelle-Samen'!$AI141,
IF($A$4="Italienisch - IT",'Basis-Tabelle-Samen'!$AJ141,
IF($A$4="Japanisch - JP",'Basis-Tabelle-Samen'!$AK141,
IF($A$4="Kroatisch - HR",'Basis-Tabelle-Samen'!$AL141,
IF($A$4="Lettisch - LV",'Basis-Tabelle-Samen'!$AM141,
IF($A$4="Litauisch - LT",'Basis-Tabelle-Samen'!$AN141,
IF($A$4="Maltesisch - MT",'Basis-Tabelle-Samen'!$AO141,
IF($A$4="Niederländisch - NL",'Basis-Tabelle-Samen'!$AP141,
IF($A$4="Norwegisch - NO",'Basis-Tabelle-Samen'!$AQ141,
IF($A$4="Polnisch - PL",'Basis-Tabelle-Samen'!$AR141,
IF($A$4="Portugiesisch - PT",'Basis-Tabelle-Samen'!$AS141,
IF($A$4="Rumänisch - RO",'Basis-Tabelle-Samen'!$AT141,
IF($A$4="Schwedisch - SE",'Basis-Tabelle-Samen'!$AU141,
IF($A$4="Slowakisch - SK",'Basis-Tabelle-Samen'!$AV141,
IF($A$4="Slowenisch - SI",'Basis-Tabelle-Samen'!$AW141,
IF($A$4="Spanisch - ES",'Basis-Tabelle-Samen'!$AX141,
IF($A$4="Tschechisch - CZ",'Basis-Tabelle-Samen'!$AY141,
IF($A$4="Türkisch - TR",'Basis-Tabelle-Samen'!$AZ141,
IF($A$4="Ungarisch - HU",'Basis-Tabelle-Samen'!$BA141,
" ACHTUNG")))))))))))))))))))))))))))))</f>
        <v>Organic - Spinach - Giant Winter</v>
      </c>
      <c r="C173" s="175" t="str">
        <f t="shared" si="2"/>
        <v/>
      </c>
      <c r="D173" s="170"/>
      <c r="E173" s="12"/>
      <c r="F173" s="157">
        <f>IF('Basis-Tabelle-Samen'!C141="","",'Basis-Tabelle-Samen'!C141)</f>
        <v>18401</v>
      </c>
      <c r="G173" s="160">
        <f>IF('Basis-Tabelle-Samen'!C141="","",IF($A$4="Deutsch - DE",10,12))</f>
        <v>12</v>
      </c>
      <c r="H173" s="172">
        <f>IF('Basis-Tabelle-Samen'!E141="","",'Basis-Tabelle-Samen'!E141)</f>
        <v>2.0499999999999998</v>
      </c>
      <c r="I173" s="160" t="str">
        <f>IF('Basis-Tabelle-Samen'!G141="","",'Basis-Tabelle-Samen'!G141)</f>
        <v>02</v>
      </c>
      <c r="J173" s="161" t="str">
        <f>IF('Basis-Tabelle-Samen'!I141="","",'Basis-Tabelle-Samen'!I141)</f>
        <v>Spinacia oleracea</v>
      </c>
      <c r="K173" s="176">
        <f>IF('Basis-Tabelle-Samen'!B141="","",'Basis-Tabelle-Samen'!B141)</f>
        <v>139</v>
      </c>
      <c r="L173" s="177" t="str">
        <f>IF('Basis-Tabelle-Samen'!AB141="","",'Basis-Tabelle-Samen'!AB141)</f>
        <v>BIO - Spinat - Winterriese</v>
      </c>
    </row>
    <row r="174" spans="1:12" ht="20.100000000000001" customHeight="1" x14ac:dyDescent="0.2">
      <c r="A174" s="154" t="str">
        <f>IF('Basis-Tabelle-Samen'!A142="","",IF($A$4="Deutsch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74" s="155" t="str">
        <f>IF('Basis-Tabelle-Samen'!$AB142="","",
IF($A$4="Bulgarisch - BG",'Basis-Tabelle-Samen'!$Z142,
IF($A$4="Dänisch - DK",'Basis-Tabelle-Samen'!$AA142,
IF($A$4="Deutsch - DE",'Basis-Tabelle-Samen'!$AB142,
IF($A$4="Englisch - UK",'Basis-Tabelle-Samen'!$AC142,
IF($A$4="Estnisch - EE",'Basis-Tabelle-Samen'!$AD142,
IF($A$4="Finnisch - FI",'Basis-Tabelle-Samen'!$AE142,
IF($A$4="Französisch - FR",'Basis-Tabelle-Samen'!$AF142,
IF($A$4="Griechisch - GR",'Basis-Tabelle-Samen'!$AG142,
IF($A$4="Irisch - IE",'Basis-Tabelle-Samen'!$AH142,
IF($A$4="Isländisch - IS",'Basis-Tabelle-Samen'!$AI142,
IF($A$4="Italienisch - IT",'Basis-Tabelle-Samen'!$AJ142,
IF($A$4="Japanisch - JP",'Basis-Tabelle-Samen'!$AK142,
IF($A$4="Kroatisch - HR",'Basis-Tabelle-Samen'!$AL142,
IF($A$4="Lettisch - LV",'Basis-Tabelle-Samen'!$AM142,
IF($A$4="Litauisch - LT",'Basis-Tabelle-Samen'!$AN142,
IF($A$4="Maltesisch - MT",'Basis-Tabelle-Samen'!$AO142,
IF($A$4="Niederländisch - NL",'Basis-Tabelle-Samen'!$AP142,
IF($A$4="Norwegisch - NO",'Basis-Tabelle-Samen'!$AQ142,
IF($A$4="Polnisch - PL",'Basis-Tabelle-Samen'!$AR142,
IF($A$4="Portugiesisch - PT",'Basis-Tabelle-Samen'!$AS142,
IF($A$4="Rumänisch - RO",'Basis-Tabelle-Samen'!$AT142,
IF($A$4="Schwedisch - SE",'Basis-Tabelle-Samen'!$AU142,
IF($A$4="Slowakisch - SK",'Basis-Tabelle-Samen'!$AV142,
IF($A$4="Slowenisch - SI",'Basis-Tabelle-Samen'!$AW142,
IF($A$4="Spanisch - ES",'Basis-Tabelle-Samen'!$AX142,
IF($A$4="Tschechisch - CZ",'Basis-Tabelle-Samen'!$AY142,
IF($A$4="Türkisch - TR",'Basis-Tabelle-Samen'!$AZ142,
IF($A$4="Ungarisch - HU",'Basis-Tabelle-Samen'!$BA142,
" ACHTUNG")))))))))))))))))))))))))))))</f>
        <v>Organic - Spinach - Matador</v>
      </c>
      <c r="C174" s="175" t="str">
        <f t="shared" si="2"/>
        <v/>
      </c>
      <c r="D174" s="170"/>
      <c r="E174" s="12"/>
      <c r="F174" s="157">
        <f>IF('Basis-Tabelle-Samen'!C142="","",'Basis-Tabelle-Samen'!C142)</f>
        <v>18402</v>
      </c>
      <c r="G174" s="160">
        <f>IF('Basis-Tabelle-Samen'!C142="","",IF($A$4="Deutsch - DE",10,12))</f>
        <v>12</v>
      </c>
      <c r="H174" s="172">
        <f>IF('Basis-Tabelle-Samen'!E142="","",'Basis-Tabelle-Samen'!E142)</f>
        <v>2.0499999999999998</v>
      </c>
      <c r="I174" s="160" t="str">
        <f>IF('Basis-Tabelle-Samen'!G142="","",'Basis-Tabelle-Samen'!G142)</f>
        <v>02</v>
      </c>
      <c r="J174" s="161" t="str">
        <f>IF('Basis-Tabelle-Samen'!I142="","",'Basis-Tabelle-Samen'!I142)</f>
        <v>Spinacia oleracea</v>
      </c>
      <c r="K174" s="176">
        <f>IF('Basis-Tabelle-Samen'!B142="","",'Basis-Tabelle-Samen'!B142)</f>
        <v>140</v>
      </c>
      <c r="L174" s="177" t="str">
        <f>IF('Basis-Tabelle-Samen'!AB142="","",'Basis-Tabelle-Samen'!AB142)</f>
        <v>BIO - Spinat - Matador</v>
      </c>
    </row>
    <row r="175" spans="1:12" ht="20.100000000000001" customHeight="1" x14ac:dyDescent="0.2">
      <c r="A175" s="154" t="str">
        <f>IF('Basis-Tabelle-Samen'!A158="","",IF($A$4="Deutsch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75" s="155" t="str">
        <f>IF('Basis-Tabelle-Samen'!$AB158="","",
IF($A$4="Bulgarisch - BG",'Basis-Tabelle-Samen'!$Z158,
IF($A$4="Dänisch - DK",'Basis-Tabelle-Samen'!$AA158,
IF($A$4="Deutsch - DE",'Basis-Tabelle-Samen'!$AB158,
IF($A$4="Englisch - UK",'Basis-Tabelle-Samen'!$AC158,
IF($A$4="Estnisch - EE",'Basis-Tabelle-Samen'!$AD158,
IF($A$4="Finnisch - FI",'Basis-Tabelle-Samen'!$AE158,
IF($A$4="Französisch - FR",'Basis-Tabelle-Samen'!$AF158,
IF($A$4="Griechisch - GR",'Basis-Tabelle-Samen'!$AG158,
IF($A$4="Irisch - IE",'Basis-Tabelle-Samen'!$AH158,
IF($A$4="Isländisch - IS",'Basis-Tabelle-Samen'!$AI158,
IF($A$4="Italienisch - IT",'Basis-Tabelle-Samen'!$AJ158,
IF($A$4="Japanisch - JP",'Basis-Tabelle-Samen'!$AK158,
IF($A$4="Kroatisch - HR",'Basis-Tabelle-Samen'!$AL158,
IF($A$4="Lettisch - LV",'Basis-Tabelle-Samen'!$AM158,
IF($A$4="Litauisch - LT",'Basis-Tabelle-Samen'!$AN158,
IF($A$4="Maltesisch - MT",'Basis-Tabelle-Samen'!$AO158,
IF($A$4="Niederländisch - NL",'Basis-Tabelle-Samen'!$AP158,
IF($A$4="Norwegisch - NO",'Basis-Tabelle-Samen'!$AQ158,
IF($A$4="Polnisch - PL",'Basis-Tabelle-Samen'!$AR158,
IF($A$4="Portugiesisch - PT",'Basis-Tabelle-Samen'!$AS158,
IF($A$4="Rumänisch - RO",'Basis-Tabelle-Samen'!$AT158,
IF($A$4="Schwedisch - SE",'Basis-Tabelle-Samen'!$AU158,
IF($A$4="Slowakisch - SK",'Basis-Tabelle-Samen'!$AV158,
IF($A$4="Slowenisch - SI",'Basis-Tabelle-Samen'!$AW158,
IF($A$4="Spanisch - ES",'Basis-Tabelle-Samen'!$AX158,
IF($A$4="Tschechisch - CZ",'Basis-Tabelle-Samen'!$AY158,
IF($A$4="Türkisch - TR",'Basis-Tabelle-Samen'!$AZ158,
IF($A$4="Ungarisch - HU",'Basis-Tabelle-Samen'!$BA158,
" ACHTUNG")))))))))))))))))))))))))))))</f>
        <v>Organic - Squash - Butternut</v>
      </c>
      <c r="C175" s="175" t="str">
        <f t="shared" si="2"/>
        <v/>
      </c>
      <c r="D175" s="170"/>
      <c r="E175" s="12"/>
      <c r="F175" s="157">
        <f>IF('Basis-Tabelle-Samen'!C158="","",'Basis-Tabelle-Samen'!C158)</f>
        <v>18526</v>
      </c>
      <c r="G175" s="160">
        <f>IF('Basis-Tabelle-Samen'!C158="","",IF($A$4="Deutsch - DE",10,12))</f>
        <v>12</v>
      </c>
      <c r="H175" s="172">
        <f>IF('Basis-Tabelle-Samen'!E158="","",'Basis-Tabelle-Samen'!E158)</f>
        <v>2.0499999999999998</v>
      </c>
      <c r="I175" s="160" t="str">
        <f>IF('Basis-Tabelle-Samen'!G158="","",'Basis-Tabelle-Samen'!G158)</f>
        <v>02</v>
      </c>
      <c r="J175" s="161" t="str">
        <f>IF('Basis-Tabelle-Samen'!I158="","",'Basis-Tabelle-Samen'!I158)</f>
        <v>Cucurbita moschata</v>
      </c>
      <c r="K175" s="176">
        <f>IF('Basis-Tabelle-Samen'!B158="","",'Basis-Tabelle-Samen'!B158)</f>
        <v>156</v>
      </c>
      <c r="L175" s="177" t="str">
        <f>IF('Basis-Tabelle-Samen'!AB158="","",'Basis-Tabelle-Samen'!AB158)</f>
        <v>BIO - Kürbis - Butternut</v>
      </c>
    </row>
    <row r="176" spans="1:12" ht="20.100000000000001" customHeight="1" x14ac:dyDescent="0.2">
      <c r="A176" s="154" t="str">
        <f>IF('Basis-Tabelle-Samen'!A161="","",IF($A$4="Deutsch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76" s="155" t="str">
        <f>IF('Basis-Tabelle-Samen'!$AB161="","",
IF($A$4="Bulgarisch - BG",'Basis-Tabelle-Samen'!$Z161,
IF($A$4="Dänisch - DK",'Basis-Tabelle-Samen'!$AA161,
IF($A$4="Deutsch - DE",'Basis-Tabelle-Samen'!$AB161,
IF($A$4="Englisch - UK",'Basis-Tabelle-Samen'!$AC161,
IF($A$4="Estnisch - EE",'Basis-Tabelle-Samen'!$AD161,
IF($A$4="Finnisch - FI",'Basis-Tabelle-Samen'!$AE161,
IF($A$4="Französisch - FR",'Basis-Tabelle-Samen'!$AF161,
IF($A$4="Griechisch - GR",'Basis-Tabelle-Samen'!$AG161,
IF($A$4="Irisch - IE",'Basis-Tabelle-Samen'!$AH161,
IF($A$4="Isländisch - IS",'Basis-Tabelle-Samen'!$AI161,
IF($A$4="Italienisch - IT",'Basis-Tabelle-Samen'!$AJ161,
IF($A$4="Japanisch - JP",'Basis-Tabelle-Samen'!$AK161,
IF($A$4="Kroatisch - HR",'Basis-Tabelle-Samen'!$AL161,
IF($A$4="Lettisch - LV",'Basis-Tabelle-Samen'!$AM161,
IF($A$4="Litauisch - LT",'Basis-Tabelle-Samen'!$AN161,
IF($A$4="Maltesisch - MT",'Basis-Tabelle-Samen'!$AO161,
IF($A$4="Niederländisch - NL",'Basis-Tabelle-Samen'!$AP161,
IF($A$4="Norwegisch - NO",'Basis-Tabelle-Samen'!$AQ161,
IF($A$4="Polnisch - PL",'Basis-Tabelle-Samen'!$AR161,
IF($A$4="Portugiesisch - PT",'Basis-Tabelle-Samen'!$AS161,
IF($A$4="Rumänisch - RO",'Basis-Tabelle-Samen'!$AT161,
IF($A$4="Schwedisch - SE",'Basis-Tabelle-Samen'!$AU161,
IF($A$4="Slowakisch - SK",'Basis-Tabelle-Samen'!$AV161,
IF($A$4="Slowenisch - SI",'Basis-Tabelle-Samen'!$AW161,
IF($A$4="Spanisch - ES",'Basis-Tabelle-Samen'!$AX161,
IF($A$4="Tschechisch - CZ",'Basis-Tabelle-Samen'!$AY161,
IF($A$4="Türkisch - TR",'Basis-Tabelle-Samen'!$AZ161,
IF($A$4="Ungarisch - HU",'Basis-Tabelle-Samen'!$BA161,
" ACHTUNG")))))))))))))))))))))))))))))</f>
        <v>Organic - Squash - Delicata</v>
      </c>
      <c r="C176" s="175" t="str">
        <f t="shared" si="2"/>
        <v/>
      </c>
      <c r="D176" s="170"/>
      <c r="E176" s="12"/>
      <c r="F176" s="157">
        <f>IF('Basis-Tabelle-Samen'!C161="","",'Basis-Tabelle-Samen'!C161)</f>
        <v>18529</v>
      </c>
      <c r="G176" s="160">
        <f>IF('Basis-Tabelle-Samen'!C161="","",IF($A$4="Deutsch - DE",10,12))</f>
        <v>12</v>
      </c>
      <c r="H176" s="172">
        <f>IF('Basis-Tabelle-Samen'!E161="","",'Basis-Tabelle-Samen'!E161)</f>
        <v>2.0499999999999998</v>
      </c>
      <c r="I176" s="160" t="str">
        <f>IF('Basis-Tabelle-Samen'!G161="","",'Basis-Tabelle-Samen'!G161)</f>
        <v>02</v>
      </c>
      <c r="J176" s="161" t="str">
        <f>IF('Basis-Tabelle-Samen'!I161="","",'Basis-Tabelle-Samen'!I161)</f>
        <v>Cucurbita pepo</v>
      </c>
      <c r="K176" s="176">
        <f>IF('Basis-Tabelle-Samen'!B161="","",'Basis-Tabelle-Samen'!B161)</f>
        <v>159</v>
      </c>
      <c r="L176" s="177" t="str">
        <f>IF('Basis-Tabelle-Samen'!AB161="","",'Basis-Tabelle-Samen'!AB161)</f>
        <v>BIO - Kürbis - Delicata</v>
      </c>
    </row>
    <row r="177" spans="1:12" ht="20.100000000000001" customHeight="1" x14ac:dyDescent="0.2">
      <c r="A177" s="154" t="str">
        <f>IF('Basis-Tabelle-Samen'!A159="","",IF($A$4="Deutsch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77" s="155" t="str">
        <f>IF('Basis-Tabelle-Samen'!$AB159="","",
IF($A$4="Bulgarisch - BG",'Basis-Tabelle-Samen'!$Z159,
IF($A$4="Dänisch - DK",'Basis-Tabelle-Samen'!$AA159,
IF($A$4="Deutsch - DE",'Basis-Tabelle-Samen'!$AB159,
IF($A$4="Englisch - UK",'Basis-Tabelle-Samen'!$AC159,
IF($A$4="Estnisch - EE",'Basis-Tabelle-Samen'!$AD159,
IF($A$4="Finnisch - FI",'Basis-Tabelle-Samen'!$AE159,
IF($A$4="Französisch - FR",'Basis-Tabelle-Samen'!$AF159,
IF($A$4="Griechisch - GR",'Basis-Tabelle-Samen'!$AG159,
IF($A$4="Irisch - IE",'Basis-Tabelle-Samen'!$AH159,
IF($A$4="Isländisch - IS",'Basis-Tabelle-Samen'!$AI159,
IF($A$4="Italienisch - IT",'Basis-Tabelle-Samen'!$AJ159,
IF($A$4="Japanisch - JP",'Basis-Tabelle-Samen'!$AK159,
IF($A$4="Kroatisch - HR",'Basis-Tabelle-Samen'!$AL159,
IF($A$4="Lettisch - LV",'Basis-Tabelle-Samen'!$AM159,
IF($A$4="Litauisch - LT",'Basis-Tabelle-Samen'!$AN159,
IF($A$4="Maltesisch - MT",'Basis-Tabelle-Samen'!$AO159,
IF($A$4="Niederländisch - NL",'Basis-Tabelle-Samen'!$AP159,
IF($A$4="Norwegisch - NO",'Basis-Tabelle-Samen'!$AQ159,
IF($A$4="Polnisch - PL",'Basis-Tabelle-Samen'!$AR159,
IF($A$4="Portugiesisch - PT",'Basis-Tabelle-Samen'!$AS159,
IF($A$4="Rumänisch - RO",'Basis-Tabelle-Samen'!$AT159,
IF($A$4="Schwedisch - SE",'Basis-Tabelle-Samen'!$AU159,
IF($A$4="Slowakisch - SK",'Basis-Tabelle-Samen'!$AV159,
IF($A$4="Slowenisch - SI",'Basis-Tabelle-Samen'!$AW159,
IF($A$4="Spanisch - ES",'Basis-Tabelle-Samen'!$AX159,
IF($A$4="Tschechisch - CZ",'Basis-Tabelle-Samen'!$AY159,
IF($A$4="Türkisch - TR",'Basis-Tabelle-Samen'!$AZ159,
IF($A$4="Ungarisch - HU",'Basis-Tabelle-Samen'!$BA159,
" ACHTUNG")))))))))))))))))))))))))))))</f>
        <v>Organic - Squash - Hokkaido</v>
      </c>
      <c r="C177" s="175" t="str">
        <f t="shared" si="2"/>
        <v/>
      </c>
      <c r="D177" s="170"/>
      <c r="E177" s="12"/>
      <c r="F177" s="157">
        <f>IF('Basis-Tabelle-Samen'!C159="","",'Basis-Tabelle-Samen'!C159)</f>
        <v>18527</v>
      </c>
      <c r="G177" s="160">
        <f>IF('Basis-Tabelle-Samen'!C159="","",IF($A$4="Deutsch - DE",10,12))</f>
        <v>12</v>
      </c>
      <c r="H177" s="172">
        <f>IF('Basis-Tabelle-Samen'!E159="","",'Basis-Tabelle-Samen'!E159)</f>
        <v>2.0499999999999998</v>
      </c>
      <c r="I177" s="160" t="str">
        <f>IF('Basis-Tabelle-Samen'!G159="","",'Basis-Tabelle-Samen'!G159)</f>
        <v>02</v>
      </c>
      <c r="J177" s="161" t="str">
        <f>IF('Basis-Tabelle-Samen'!I159="","",'Basis-Tabelle-Samen'!I159)</f>
        <v>Cucurbita maxima</v>
      </c>
      <c r="K177" s="176">
        <f>IF('Basis-Tabelle-Samen'!B159="","",'Basis-Tabelle-Samen'!B159)</f>
        <v>157</v>
      </c>
      <c r="L177" s="177" t="str">
        <f>IF('Basis-Tabelle-Samen'!AB159="","",'Basis-Tabelle-Samen'!AB159)</f>
        <v>BIO - Kürbis - Hokkaido</v>
      </c>
    </row>
    <row r="178" spans="1:12" ht="20.100000000000001" customHeight="1" x14ac:dyDescent="0.2">
      <c r="A178" s="154" t="str">
        <f>IF('Basis-Tabelle-Samen'!A160="","",IF($A$4="Deutsch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78" s="155" t="str">
        <f>IF('Basis-Tabelle-Samen'!$AB160="","",
IF($A$4="Bulgarisch - BG",'Basis-Tabelle-Samen'!$Z160,
IF($A$4="Dänisch - DK",'Basis-Tabelle-Samen'!$AA160,
IF($A$4="Deutsch - DE",'Basis-Tabelle-Samen'!$AB160,
IF($A$4="Englisch - UK",'Basis-Tabelle-Samen'!$AC160,
IF($A$4="Estnisch - EE",'Basis-Tabelle-Samen'!$AD160,
IF($A$4="Finnisch - FI",'Basis-Tabelle-Samen'!$AE160,
IF($A$4="Französisch - FR",'Basis-Tabelle-Samen'!$AF160,
IF($A$4="Griechisch - GR",'Basis-Tabelle-Samen'!$AG160,
IF($A$4="Irisch - IE",'Basis-Tabelle-Samen'!$AH160,
IF($A$4="Isländisch - IS",'Basis-Tabelle-Samen'!$AI160,
IF($A$4="Italienisch - IT",'Basis-Tabelle-Samen'!$AJ160,
IF($A$4="Japanisch - JP",'Basis-Tabelle-Samen'!$AK160,
IF($A$4="Kroatisch - HR",'Basis-Tabelle-Samen'!$AL160,
IF($A$4="Lettisch - LV",'Basis-Tabelle-Samen'!$AM160,
IF($A$4="Litauisch - LT",'Basis-Tabelle-Samen'!$AN160,
IF($A$4="Maltesisch - MT",'Basis-Tabelle-Samen'!$AO160,
IF($A$4="Niederländisch - NL",'Basis-Tabelle-Samen'!$AP160,
IF($A$4="Norwegisch - NO",'Basis-Tabelle-Samen'!$AQ160,
IF($A$4="Polnisch - PL",'Basis-Tabelle-Samen'!$AR160,
IF($A$4="Portugiesisch - PT",'Basis-Tabelle-Samen'!$AS160,
IF($A$4="Rumänisch - RO",'Basis-Tabelle-Samen'!$AT160,
IF($A$4="Schwedisch - SE",'Basis-Tabelle-Samen'!$AU160,
IF($A$4="Slowakisch - SK",'Basis-Tabelle-Samen'!$AV160,
IF($A$4="Slowenisch - SI",'Basis-Tabelle-Samen'!$AW160,
IF($A$4="Spanisch - ES",'Basis-Tabelle-Samen'!$AX160,
IF($A$4="Tschechisch - CZ",'Basis-Tabelle-Samen'!$AY160,
IF($A$4="Türkisch - TR",'Basis-Tabelle-Samen'!$AZ160,
IF($A$4="Ungarisch - HU",'Basis-Tabelle-Samen'!$BA160,
" ACHTUNG")))))))))))))))))))))))))))))</f>
        <v>Organic - Squash - Spaghetti</v>
      </c>
      <c r="C178" s="175" t="str">
        <f t="shared" si="2"/>
        <v/>
      </c>
      <c r="D178" s="170"/>
      <c r="E178" s="12"/>
      <c r="F178" s="157">
        <f>IF('Basis-Tabelle-Samen'!C160="","",'Basis-Tabelle-Samen'!C160)</f>
        <v>18528</v>
      </c>
      <c r="G178" s="160">
        <f>IF('Basis-Tabelle-Samen'!C160="","",IF($A$4="Deutsch - DE",10,12))</f>
        <v>12</v>
      </c>
      <c r="H178" s="172">
        <f>IF('Basis-Tabelle-Samen'!E160="","",'Basis-Tabelle-Samen'!E160)</f>
        <v>2.0499999999999998</v>
      </c>
      <c r="I178" s="160" t="str">
        <f>IF('Basis-Tabelle-Samen'!G160="","",'Basis-Tabelle-Samen'!G160)</f>
        <v>02</v>
      </c>
      <c r="J178" s="161" t="str">
        <f>IF('Basis-Tabelle-Samen'!I160="","",'Basis-Tabelle-Samen'!I160)</f>
        <v>Cucurbita pepo</v>
      </c>
      <c r="K178" s="176">
        <f>IF('Basis-Tabelle-Samen'!B160="","",'Basis-Tabelle-Samen'!B160)</f>
        <v>158</v>
      </c>
      <c r="L178" s="177" t="str">
        <f>IF('Basis-Tabelle-Samen'!AB160="","",'Basis-Tabelle-Samen'!AB160)</f>
        <v>BIO - Kürbis - Spaghetti</v>
      </c>
    </row>
    <row r="179" spans="1:12" ht="20.100000000000001" customHeight="1" x14ac:dyDescent="0.2">
      <c r="A179" s="154" t="str">
        <f>IF('Basis-Tabelle-Samen'!A146="","",IF($A$4="Deutsch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79" s="155" t="str">
        <f>IF('Basis-Tabelle-Samen'!$AB146="","",
IF($A$4="Bulgarisch - BG",'Basis-Tabelle-Samen'!$Z146,
IF($A$4="Dänisch - DK",'Basis-Tabelle-Samen'!$AA146,
IF($A$4="Deutsch - DE",'Basis-Tabelle-Samen'!$AB146,
IF($A$4="Englisch - UK",'Basis-Tabelle-Samen'!$AC146,
IF($A$4="Estnisch - EE",'Basis-Tabelle-Samen'!$AD146,
IF($A$4="Finnisch - FI",'Basis-Tabelle-Samen'!$AE146,
IF($A$4="Französisch - FR",'Basis-Tabelle-Samen'!$AF146,
IF($A$4="Griechisch - GR",'Basis-Tabelle-Samen'!$AG146,
IF($A$4="Irisch - IE",'Basis-Tabelle-Samen'!$AH146,
IF($A$4="Isländisch - IS",'Basis-Tabelle-Samen'!$AI146,
IF($A$4="Italienisch - IT",'Basis-Tabelle-Samen'!$AJ146,
IF($A$4="Japanisch - JP",'Basis-Tabelle-Samen'!$AK146,
IF($A$4="Kroatisch - HR",'Basis-Tabelle-Samen'!$AL146,
IF($A$4="Lettisch - LV",'Basis-Tabelle-Samen'!$AM146,
IF($A$4="Litauisch - LT",'Basis-Tabelle-Samen'!$AN146,
IF($A$4="Maltesisch - MT",'Basis-Tabelle-Samen'!$AO146,
IF($A$4="Niederländisch - NL",'Basis-Tabelle-Samen'!$AP146,
IF($A$4="Norwegisch - NO",'Basis-Tabelle-Samen'!$AQ146,
IF($A$4="Polnisch - PL",'Basis-Tabelle-Samen'!$AR146,
IF($A$4="Portugiesisch - PT",'Basis-Tabelle-Samen'!$AS146,
IF($A$4="Rumänisch - RO",'Basis-Tabelle-Samen'!$AT146,
IF($A$4="Schwedisch - SE",'Basis-Tabelle-Samen'!$AU146,
IF($A$4="Slowakisch - SK",'Basis-Tabelle-Samen'!$AV146,
IF($A$4="Slowenisch - SI",'Basis-Tabelle-Samen'!$AW146,
IF($A$4="Spanisch - ES",'Basis-Tabelle-Samen'!$AX146,
IF($A$4="Tschechisch - CZ",'Basis-Tabelle-Samen'!$AY146,
IF($A$4="Türkisch - TR",'Basis-Tabelle-Samen'!$AZ146,
IF($A$4="Ungarisch - HU",'Basis-Tabelle-Samen'!$BA146,
" ACHTUNG")))))))))))))))))))))))))))))</f>
        <v>Organic - Sweet Pepper - California Wonder Red</v>
      </c>
      <c r="C179" s="175" t="str">
        <f t="shared" si="2"/>
        <v/>
      </c>
      <c r="D179" s="170"/>
      <c r="E179" s="12"/>
      <c r="F179" s="157">
        <f>IF('Basis-Tabelle-Samen'!C146="","",'Basis-Tabelle-Samen'!C146)</f>
        <v>18451</v>
      </c>
      <c r="G179" s="160">
        <f>IF('Basis-Tabelle-Samen'!C146="","",IF($A$4="Deutsch - DE",10,12))</f>
        <v>12</v>
      </c>
      <c r="H179" s="172">
        <f>IF('Basis-Tabelle-Samen'!E146="","",'Basis-Tabelle-Samen'!E146)</f>
        <v>2.0499999999999998</v>
      </c>
      <c r="I179" s="160" t="str">
        <f>IF('Basis-Tabelle-Samen'!G146="","",'Basis-Tabelle-Samen'!G146)</f>
        <v>02</v>
      </c>
      <c r="J179" s="161" t="str">
        <f>IF('Basis-Tabelle-Samen'!I146="","",'Basis-Tabelle-Samen'!I146)</f>
        <v>Capsicum annuum</v>
      </c>
      <c r="K179" s="176">
        <f>IF('Basis-Tabelle-Samen'!B146="","",'Basis-Tabelle-Samen'!B146)</f>
        <v>144</v>
      </c>
      <c r="L179" s="177" t="str">
        <f>IF('Basis-Tabelle-Samen'!AB146="","",'Basis-Tabelle-Samen'!AB146)</f>
        <v>BIO - Paprika - California Wonder - Rot</v>
      </c>
    </row>
    <row r="180" spans="1:12" ht="20.100000000000001" customHeight="1" x14ac:dyDescent="0.2">
      <c r="A180" s="154" t="str">
        <f>IF('Basis-Tabelle-Samen'!A147="","",IF($A$4="Deutsch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80" s="155" t="str">
        <f>IF('Basis-Tabelle-Samen'!$AB147="","",
IF($A$4="Bulgarisch - BG",'Basis-Tabelle-Samen'!$Z147,
IF($A$4="Dänisch - DK",'Basis-Tabelle-Samen'!$AA147,
IF($A$4="Deutsch - DE",'Basis-Tabelle-Samen'!$AB147,
IF($A$4="Englisch - UK",'Basis-Tabelle-Samen'!$AC147,
IF($A$4="Estnisch - EE",'Basis-Tabelle-Samen'!$AD147,
IF($A$4="Finnisch - FI",'Basis-Tabelle-Samen'!$AE147,
IF($A$4="Französisch - FR",'Basis-Tabelle-Samen'!$AF147,
IF($A$4="Griechisch - GR",'Basis-Tabelle-Samen'!$AG147,
IF($A$4="Irisch - IE",'Basis-Tabelle-Samen'!$AH147,
IF($A$4="Isländisch - IS",'Basis-Tabelle-Samen'!$AI147,
IF($A$4="Italienisch - IT",'Basis-Tabelle-Samen'!$AJ147,
IF($A$4="Japanisch - JP",'Basis-Tabelle-Samen'!$AK147,
IF($A$4="Kroatisch - HR",'Basis-Tabelle-Samen'!$AL147,
IF($A$4="Lettisch - LV",'Basis-Tabelle-Samen'!$AM147,
IF($A$4="Litauisch - LT",'Basis-Tabelle-Samen'!$AN147,
IF($A$4="Maltesisch - MT",'Basis-Tabelle-Samen'!$AO147,
IF($A$4="Niederländisch - NL",'Basis-Tabelle-Samen'!$AP147,
IF($A$4="Norwegisch - NO",'Basis-Tabelle-Samen'!$AQ147,
IF($A$4="Polnisch - PL",'Basis-Tabelle-Samen'!$AR147,
IF($A$4="Portugiesisch - PT",'Basis-Tabelle-Samen'!$AS147,
IF($A$4="Rumänisch - RO",'Basis-Tabelle-Samen'!$AT147,
IF($A$4="Schwedisch - SE",'Basis-Tabelle-Samen'!$AU147,
IF($A$4="Slowakisch - SK",'Basis-Tabelle-Samen'!$AV147,
IF($A$4="Slowenisch - SI",'Basis-Tabelle-Samen'!$AW147,
IF($A$4="Spanisch - ES",'Basis-Tabelle-Samen'!$AX147,
IF($A$4="Tschechisch - CZ",'Basis-Tabelle-Samen'!$AY147,
IF($A$4="Türkisch - TR",'Basis-Tabelle-Samen'!$AZ147,
IF($A$4="Ungarisch - HU",'Basis-Tabelle-Samen'!$BA147,
" ACHTUNG")))))))))))))))))))))))))))))</f>
        <v>Organic - Sweet Pepper - Golden California Wonder</v>
      </c>
      <c r="C180" s="175" t="str">
        <f t="shared" si="2"/>
        <v/>
      </c>
      <c r="D180" s="170"/>
      <c r="E180" s="12"/>
      <c r="F180" s="157">
        <f>IF('Basis-Tabelle-Samen'!C147="","",'Basis-Tabelle-Samen'!C147)</f>
        <v>18452</v>
      </c>
      <c r="G180" s="160">
        <f>IF('Basis-Tabelle-Samen'!C147="","",IF($A$4="Deutsch - DE",10,12))</f>
        <v>12</v>
      </c>
      <c r="H180" s="172">
        <f>IF('Basis-Tabelle-Samen'!E147="","",'Basis-Tabelle-Samen'!E147)</f>
        <v>2.0499999999999998</v>
      </c>
      <c r="I180" s="160" t="str">
        <f>IF('Basis-Tabelle-Samen'!G147="","",'Basis-Tabelle-Samen'!G147)</f>
        <v>02</v>
      </c>
      <c r="J180" s="161" t="str">
        <f>IF('Basis-Tabelle-Samen'!I147="","",'Basis-Tabelle-Samen'!I147)</f>
        <v>Capsicum annuum</v>
      </c>
      <c r="K180" s="176">
        <f>IF('Basis-Tabelle-Samen'!B147="","",'Basis-Tabelle-Samen'!B147)</f>
        <v>145</v>
      </c>
      <c r="L180" s="177" t="str">
        <f>IF('Basis-Tabelle-Samen'!AB147="","",'Basis-Tabelle-Samen'!AB147)</f>
        <v>BIO - Paprika - Golden California Wonder</v>
      </c>
    </row>
    <row r="181" spans="1:12" ht="20.100000000000001" customHeight="1" x14ac:dyDescent="0.2">
      <c r="A181" s="154" t="str">
        <f>IF('Basis-Tabelle-Samen'!A148="","",IF($A$4="Deutsch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81" s="155" t="str">
        <f>IF('Basis-Tabelle-Samen'!$AB148="","",
IF($A$4="Bulgarisch - BG",'Basis-Tabelle-Samen'!$Z148,
IF($A$4="Dänisch - DK",'Basis-Tabelle-Samen'!$AA148,
IF($A$4="Deutsch - DE",'Basis-Tabelle-Samen'!$AB148,
IF($A$4="Englisch - UK",'Basis-Tabelle-Samen'!$AC148,
IF($A$4="Estnisch - EE",'Basis-Tabelle-Samen'!$AD148,
IF($A$4="Finnisch - FI",'Basis-Tabelle-Samen'!$AE148,
IF($A$4="Französisch - FR",'Basis-Tabelle-Samen'!$AF148,
IF($A$4="Griechisch - GR",'Basis-Tabelle-Samen'!$AG148,
IF($A$4="Irisch - IE",'Basis-Tabelle-Samen'!$AH148,
IF($A$4="Isländisch - IS",'Basis-Tabelle-Samen'!$AI148,
IF($A$4="Italienisch - IT",'Basis-Tabelle-Samen'!$AJ148,
IF($A$4="Japanisch - JP",'Basis-Tabelle-Samen'!$AK148,
IF($A$4="Kroatisch - HR",'Basis-Tabelle-Samen'!$AL148,
IF($A$4="Lettisch - LV",'Basis-Tabelle-Samen'!$AM148,
IF($A$4="Litauisch - LT",'Basis-Tabelle-Samen'!$AN148,
IF($A$4="Maltesisch - MT",'Basis-Tabelle-Samen'!$AO148,
IF($A$4="Niederländisch - NL",'Basis-Tabelle-Samen'!$AP148,
IF($A$4="Norwegisch - NO",'Basis-Tabelle-Samen'!$AQ148,
IF($A$4="Polnisch - PL",'Basis-Tabelle-Samen'!$AR148,
IF($A$4="Portugiesisch - PT",'Basis-Tabelle-Samen'!$AS148,
IF($A$4="Rumänisch - RO",'Basis-Tabelle-Samen'!$AT148,
IF($A$4="Schwedisch - SE",'Basis-Tabelle-Samen'!$AU148,
IF($A$4="Slowakisch - SK",'Basis-Tabelle-Samen'!$AV148,
IF($A$4="Slowenisch - SI",'Basis-Tabelle-Samen'!$AW148,
IF($A$4="Spanisch - ES",'Basis-Tabelle-Samen'!$AX148,
IF($A$4="Tschechisch - CZ",'Basis-Tabelle-Samen'!$AY148,
IF($A$4="Türkisch - TR",'Basis-Tabelle-Samen'!$AZ148,
IF($A$4="Ungarisch - HU",'Basis-Tabelle-Samen'!$BA148,
" ACHTUNG")))))))))))))))))))))))))))))</f>
        <v>Organic - Sweet Pepper - Long Red Marconi</v>
      </c>
      <c r="C181" s="175" t="str">
        <f t="shared" si="2"/>
        <v/>
      </c>
      <c r="D181" s="170"/>
      <c r="E181" s="12"/>
      <c r="F181" s="157">
        <f>IF('Basis-Tabelle-Samen'!C148="","",'Basis-Tabelle-Samen'!C148)</f>
        <v>18453</v>
      </c>
      <c r="G181" s="160">
        <f>IF('Basis-Tabelle-Samen'!C148="","",IF($A$4="Deutsch - DE",10,12))</f>
        <v>12</v>
      </c>
      <c r="H181" s="172">
        <f>IF('Basis-Tabelle-Samen'!E148="","",'Basis-Tabelle-Samen'!E148)</f>
        <v>2.0499999999999998</v>
      </c>
      <c r="I181" s="160" t="str">
        <f>IF('Basis-Tabelle-Samen'!G148="","",'Basis-Tabelle-Samen'!G148)</f>
        <v>02</v>
      </c>
      <c r="J181" s="161" t="str">
        <f>IF('Basis-Tabelle-Samen'!I148="","",'Basis-Tabelle-Samen'!I148)</f>
        <v>Capsicum annuum</v>
      </c>
      <c r="K181" s="176">
        <f>IF('Basis-Tabelle-Samen'!B148="","",'Basis-Tabelle-Samen'!B148)</f>
        <v>146</v>
      </c>
      <c r="L181" s="177" t="str">
        <f>IF('Basis-Tabelle-Samen'!AB148="","",'Basis-Tabelle-Samen'!AB148)</f>
        <v>BIO - Paprika - Long Red Marconi</v>
      </c>
    </row>
    <row r="182" spans="1:12" ht="20.100000000000001" customHeight="1" x14ac:dyDescent="0.2">
      <c r="A182" s="154" t="str">
        <f>IF('Basis-Tabelle-Samen'!A149="","",IF($A$4="Deutsch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82" s="155" t="str">
        <f>IF('Basis-Tabelle-Samen'!$AB149="","",
IF($A$4="Bulgarisch - BG",'Basis-Tabelle-Samen'!$Z149,
IF($A$4="Dänisch - DK",'Basis-Tabelle-Samen'!$AA149,
IF($A$4="Deutsch - DE",'Basis-Tabelle-Samen'!$AB149,
IF($A$4="Englisch - UK",'Basis-Tabelle-Samen'!$AC149,
IF($A$4="Estnisch - EE",'Basis-Tabelle-Samen'!$AD149,
IF($A$4="Finnisch - FI",'Basis-Tabelle-Samen'!$AE149,
IF($A$4="Französisch - FR",'Basis-Tabelle-Samen'!$AF149,
IF($A$4="Griechisch - GR",'Basis-Tabelle-Samen'!$AG149,
IF($A$4="Irisch - IE",'Basis-Tabelle-Samen'!$AH149,
IF($A$4="Isländisch - IS",'Basis-Tabelle-Samen'!$AI149,
IF($A$4="Italienisch - IT",'Basis-Tabelle-Samen'!$AJ149,
IF($A$4="Japanisch - JP",'Basis-Tabelle-Samen'!$AK149,
IF($A$4="Kroatisch - HR",'Basis-Tabelle-Samen'!$AL149,
IF($A$4="Lettisch - LV",'Basis-Tabelle-Samen'!$AM149,
IF($A$4="Litauisch - LT",'Basis-Tabelle-Samen'!$AN149,
IF($A$4="Maltesisch - MT",'Basis-Tabelle-Samen'!$AO149,
IF($A$4="Niederländisch - NL",'Basis-Tabelle-Samen'!$AP149,
IF($A$4="Norwegisch - NO",'Basis-Tabelle-Samen'!$AQ149,
IF($A$4="Polnisch - PL",'Basis-Tabelle-Samen'!$AR149,
IF($A$4="Portugiesisch - PT",'Basis-Tabelle-Samen'!$AS149,
IF($A$4="Rumänisch - RO",'Basis-Tabelle-Samen'!$AT149,
IF($A$4="Schwedisch - SE",'Basis-Tabelle-Samen'!$AU149,
IF($A$4="Slowakisch - SK",'Basis-Tabelle-Samen'!$AV149,
IF($A$4="Slowenisch - SI",'Basis-Tabelle-Samen'!$AW149,
IF($A$4="Spanisch - ES",'Basis-Tabelle-Samen'!$AX149,
IF($A$4="Tschechisch - CZ",'Basis-Tabelle-Samen'!$AY149,
IF($A$4="Türkisch - TR",'Basis-Tabelle-Samen'!$AZ149,
IF($A$4="Ungarisch - HU",'Basis-Tabelle-Samen'!$BA149,
" ACHTUNG")))))))))))))))))))))))))))))</f>
        <v>Organic - Sweet Pepper - Sweet Chocolate</v>
      </c>
      <c r="C182" s="175" t="str">
        <f t="shared" si="2"/>
        <v/>
      </c>
      <c r="D182" s="170"/>
      <c r="E182" s="12"/>
      <c r="F182" s="157">
        <f>IF('Basis-Tabelle-Samen'!C149="","",'Basis-Tabelle-Samen'!C149)</f>
        <v>18454</v>
      </c>
      <c r="G182" s="160">
        <f>IF('Basis-Tabelle-Samen'!C149="","",IF($A$4="Deutsch - DE",10,12))</f>
        <v>12</v>
      </c>
      <c r="H182" s="172">
        <f>IF('Basis-Tabelle-Samen'!E149="","",'Basis-Tabelle-Samen'!E149)</f>
        <v>2.0499999999999998</v>
      </c>
      <c r="I182" s="160" t="str">
        <f>IF('Basis-Tabelle-Samen'!G149="","",'Basis-Tabelle-Samen'!G149)</f>
        <v>02</v>
      </c>
      <c r="J182" s="161" t="str">
        <f>IF('Basis-Tabelle-Samen'!I149="","",'Basis-Tabelle-Samen'!I149)</f>
        <v>Capsicum annuum</v>
      </c>
      <c r="K182" s="176">
        <f>IF('Basis-Tabelle-Samen'!B149="","",'Basis-Tabelle-Samen'!B149)</f>
        <v>147</v>
      </c>
      <c r="L182" s="177" t="str">
        <f>IF('Basis-Tabelle-Samen'!AB149="","",'Basis-Tabelle-Samen'!AB149)</f>
        <v>BIO - Paprika - Sweet Chocolate</v>
      </c>
    </row>
    <row r="183" spans="1:12" ht="20.100000000000001" customHeight="1" x14ac:dyDescent="0.2">
      <c r="A183" s="154" t="str">
        <f>IF('Basis-Tabelle-Samen'!A183="","",IF($A$4="Deutsch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83" s="155" t="str">
        <f>IF('Basis-Tabelle-Samen'!$AB183="","",
IF($A$4="Bulgarisch - BG",'Basis-Tabelle-Samen'!$Z183,
IF($A$4="Dänisch - DK",'Basis-Tabelle-Samen'!$AA183,
IF($A$4="Deutsch - DE",'Basis-Tabelle-Samen'!$AB183,
IF($A$4="Englisch - UK",'Basis-Tabelle-Samen'!$AC183,
IF($A$4="Estnisch - EE",'Basis-Tabelle-Samen'!$AD183,
IF($A$4="Finnisch - FI",'Basis-Tabelle-Samen'!$AE183,
IF($A$4="Französisch - FR",'Basis-Tabelle-Samen'!$AF183,
IF($A$4="Griechisch - GR",'Basis-Tabelle-Samen'!$AG183,
IF($A$4="Irisch - IE",'Basis-Tabelle-Samen'!$AH183,
IF($A$4="Isländisch - IS",'Basis-Tabelle-Samen'!$AI183,
IF($A$4="Italienisch - IT",'Basis-Tabelle-Samen'!$AJ183,
IF($A$4="Japanisch - JP",'Basis-Tabelle-Samen'!$AK183,
IF($A$4="Kroatisch - HR",'Basis-Tabelle-Samen'!$AL183,
IF($A$4="Lettisch - LV",'Basis-Tabelle-Samen'!$AM183,
IF($A$4="Litauisch - LT",'Basis-Tabelle-Samen'!$AN183,
IF($A$4="Maltesisch - MT",'Basis-Tabelle-Samen'!$AO183,
IF($A$4="Niederländisch - NL",'Basis-Tabelle-Samen'!$AP183,
IF($A$4="Norwegisch - NO",'Basis-Tabelle-Samen'!$AQ183,
IF($A$4="Polnisch - PL",'Basis-Tabelle-Samen'!$AR183,
IF($A$4="Portugiesisch - PT",'Basis-Tabelle-Samen'!$AS183,
IF($A$4="Rumänisch - RO",'Basis-Tabelle-Samen'!$AT183,
IF($A$4="Schwedisch - SE",'Basis-Tabelle-Samen'!$AU183,
IF($A$4="Slowakisch - SK",'Basis-Tabelle-Samen'!$AV183,
IF($A$4="Slowenisch - SI",'Basis-Tabelle-Samen'!$AW183,
IF($A$4="Spanisch - ES",'Basis-Tabelle-Samen'!$AX183,
IF($A$4="Tschechisch - CZ",'Basis-Tabelle-Samen'!$AY183,
IF($A$4="Türkisch - TR",'Basis-Tabelle-Samen'!$AZ183,
IF($A$4="Ungarisch - HU",'Basis-Tabelle-Samen'!$BA183,
" ACHTUNG")))))))))))))))))))))))))))))</f>
        <v>Organic - Swiss Chard</v>
      </c>
      <c r="C183" s="175" t="str">
        <f t="shared" si="2"/>
        <v/>
      </c>
      <c r="D183" s="170"/>
      <c r="E183" s="12"/>
      <c r="F183" s="157">
        <f>IF('Basis-Tabelle-Samen'!C183="","",'Basis-Tabelle-Samen'!C183)</f>
        <v>18721</v>
      </c>
      <c r="G183" s="160">
        <f>IF('Basis-Tabelle-Samen'!C183="","",IF($A$4="Deutsch - DE",10,12))</f>
        <v>12</v>
      </c>
      <c r="H183" s="172">
        <f>IF('Basis-Tabelle-Samen'!E183="","",'Basis-Tabelle-Samen'!E183)</f>
        <v>2.0499999999999998</v>
      </c>
      <c r="I183" s="160" t="str">
        <f>IF('Basis-Tabelle-Samen'!G183="","",'Basis-Tabelle-Samen'!G183)</f>
        <v>02</v>
      </c>
      <c r="J183" s="161" t="str">
        <f>IF('Basis-Tabelle-Samen'!I183="","",'Basis-Tabelle-Samen'!I183)</f>
        <v>Beta vulgaris subsp. vulgaris</v>
      </c>
      <c r="K183" s="176">
        <f>IF('Basis-Tabelle-Samen'!B183="","",'Basis-Tabelle-Samen'!B183)</f>
        <v>181</v>
      </c>
      <c r="L183" s="177" t="str">
        <f>IF('Basis-Tabelle-Samen'!AB183="","",'Basis-Tabelle-Samen'!AB183)</f>
        <v>BIO - Schweizer Mangold</v>
      </c>
    </row>
    <row r="184" spans="1:12" ht="20.100000000000001" customHeight="1" x14ac:dyDescent="0.2">
      <c r="A184" s="154" t="str">
        <f>IF('Basis-Tabelle-Samen'!A184="","",IF($A$4="Deutsch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84" s="155" t="str">
        <f>IF('Basis-Tabelle-Samen'!$AB184="","",
IF($A$4="Bulgarisch - BG",'Basis-Tabelle-Samen'!$Z184,
IF($A$4="Dänisch - DK",'Basis-Tabelle-Samen'!$AA184,
IF($A$4="Deutsch - DE",'Basis-Tabelle-Samen'!$AB184,
IF($A$4="Englisch - UK",'Basis-Tabelle-Samen'!$AC184,
IF($A$4="Estnisch - EE",'Basis-Tabelle-Samen'!$AD184,
IF($A$4="Finnisch - FI",'Basis-Tabelle-Samen'!$AE184,
IF($A$4="Französisch - FR",'Basis-Tabelle-Samen'!$AF184,
IF($A$4="Griechisch - GR",'Basis-Tabelle-Samen'!$AG184,
IF($A$4="Irisch - IE",'Basis-Tabelle-Samen'!$AH184,
IF($A$4="Isländisch - IS",'Basis-Tabelle-Samen'!$AI184,
IF($A$4="Italienisch - IT",'Basis-Tabelle-Samen'!$AJ184,
IF($A$4="Japanisch - JP",'Basis-Tabelle-Samen'!$AK184,
IF($A$4="Kroatisch - HR",'Basis-Tabelle-Samen'!$AL184,
IF($A$4="Lettisch - LV",'Basis-Tabelle-Samen'!$AM184,
IF($A$4="Litauisch - LT",'Basis-Tabelle-Samen'!$AN184,
IF($A$4="Maltesisch - MT",'Basis-Tabelle-Samen'!$AO184,
IF($A$4="Niederländisch - NL",'Basis-Tabelle-Samen'!$AP184,
IF($A$4="Norwegisch - NO",'Basis-Tabelle-Samen'!$AQ184,
IF($A$4="Polnisch - PL",'Basis-Tabelle-Samen'!$AR184,
IF($A$4="Portugiesisch - PT",'Basis-Tabelle-Samen'!$AS184,
IF($A$4="Rumänisch - RO",'Basis-Tabelle-Samen'!$AT184,
IF($A$4="Schwedisch - SE",'Basis-Tabelle-Samen'!$AU184,
IF($A$4="Slowakisch - SK",'Basis-Tabelle-Samen'!$AV184,
IF($A$4="Slowenisch - SI",'Basis-Tabelle-Samen'!$AW184,
IF($A$4="Spanisch - ES",'Basis-Tabelle-Samen'!$AX184,
IF($A$4="Tschechisch - CZ",'Basis-Tabelle-Samen'!$AY184,
IF($A$4="Türkisch - TR",'Basis-Tabelle-Samen'!$AZ184,
IF($A$4="Ungarisch - HU",'Basis-Tabelle-Samen'!$BA184,
" ACHTUNG")))))))))))))))))))))))))))))</f>
        <v>Organic - Swiss Chard - Rhubarb</v>
      </c>
      <c r="C184" s="175" t="str">
        <f t="shared" si="2"/>
        <v/>
      </c>
      <c r="D184" s="170"/>
      <c r="E184" s="12"/>
      <c r="F184" s="157">
        <f>IF('Basis-Tabelle-Samen'!C184="","",'Basis-Tabelle-Samen'!C184)</f>
        <v>18722</v>
      </c>
      <c r="G184" s="160">
        <f>IF('Basis-Tabelle-Samen'!C184="","",IF($A$4="Deutsch - DE",10,12))</f>
        <v>12</v>
      </c>
      <c r="H184" s="172">
        <f>IF('Basis-Tabelle-Samen'!E184="","",'Basis-Tabelle-Samen'!E184)</f>
        <v>2.0499999999999998</v>
      </c>
      <c r="I184" s="160" t="str">
        <f>IF('Basis-Tabelle-Samen'!G184="","",'Basis-Tabelle-Samen'!G184)</f>
        <v>02</v>
      </c>
      <c r="J184" s="161" t="str">
        <f>IF('Basis-Tabelle-Samen'!I184="","",'Basis-Tabelle-Samen'!I184)</f>
        <v>Beta vulgaris subsp. vulgaris</v>
      </c>
      <c r="K184" s="176">
        <f>IF('Basis-Tabelle-Samen'!B184="","",'Basis-Tabelle-Samen'!B184)</f>
        <v>182</v>
      </c>
      <c r="L184" s="177" t="str">
        <f>IF('Basis-Tabelle-Samen'!AB184="","",'Basis-Tabelle-Samen'!AB184)</f>
        <v>BIO - Mangold - Rhubarb</v>
      </c>
    </row>
    <row r="185" spans="1:12" ht="20.100000000000001" customHeight="1" x14ac:dyDescent="0.2">
      <c r="A185" s="154" t="str">
        <f>IF('Basis-Tabelle-Samen'!A122="","",IF($A$4="Deutsch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85" s="155" t="str">
        <f>IF('Basis-Tabelle-Samen'!$AB122="","",
IF($A$4="Bulgarisch - BG",'Basis-Tabelle-Samen'!$Z122,
IF($A$4="Dänisch - DK",'Basis-Tabelle-Samen'!$AA122,
IF($A$4="Deutsch - DE",'Basis-Tabelle-Samen'!$AB122,
IF($A$4="Englisch - UK",'Basis-Tabelle-Samen'!$AC122,
IF($A$4="Estnisch - EE",'Basis-Tabelle-Samen'!$AD122,
IF($A$4="Finnisch - FI",'Basis-Tabelle-Samen'!$AE122,
IF($A$4="Französisch - FR",'Basis-Tabelle-Samen'!$AF122,
IF($A$4="Griechisch - GR",'Basis-Tabelle-Samen'!$AG122,
IF($A$4="Irisch - IE",'Basis-Tabelle-Samen'!$AH122,
IF($A$4="Isländisch - IS",'Basis-Tabelle-Samen'!$AI122,
IF($A$4="Italienisch - IT",'Basis-Tabelle-Samen'!$AJ122,
IF($A$4="Japanisch - JP",'Basis-Tabelle-Samen'!$AK122,
IF($A$4="Kroatisch - HR",'Basis-Tabelle-Samen'!$AL122,
IF($A$4="Lettisch - LV",'Basis-Tabelle-Samen'!$AM122,
IF($A$4="Litauisch - LT",'Basis-Tabelle-Samen'!$AN122,
IF($A$4="Maltesisch - MT",'Basis-Tabelle-Samen'!$AO122,
IF($A$4="Niederländisch - NL",'Basis-Tabelle-Samen'!$AP122,
IF($A$4="Norwegisch - NO",'Basis-Tabelle-Samen'!$AQ122,
IF($A$4="Polnisch - PL",'Basis-Tabelle-Samen'!$AR122,
IF($A$4="Portugiesisch - PT",'Basis-Tabelle-Samen'!$AS122,
IF($A$4="Rumänisch - RO",'Basis-Tabelle-Samen'!$AT122,
IF($A$4="Schwedisch - SE",'Basis-Tabelle-Samen'!$AU122,
IF($A$4="Slowakisch - SK",'Basis-Tabelle-Samen'!$AV122,
IF($A$4="Slowenisch - SI",'Basis-Tabelle-Samen'!$AW122,
IF($A$4="Spanisch - ES",'Basis-Tabelle-Samen'!$AX122,
IF($A$4="Tschechisch - CZ",'Basis-Tabelle-Samen'!$AY122,
IF($A$4="Türkisch - TR",'Basis-Tabelle-Samen'!$AZ122,
IF($A$4="Ungarisch - HU",'Basis-Tabelle-Samen'!$BA122,
" ACHTUNG")))))))))))))))))))))))))))))</f>
        <v>Organic - Tomato - Berner Rose</v>
      </c>
      <c r="C185" s="175" t="str">
        <f t="shared" si="2"/>
        <v/>
      </c>
      <c r="D185" s="170"/>
      <c r="E185" s="12"/>
      <c r="F185" s="157">
        <f>IF('Basis-Tabelle-Samen'!C122="","",'Basis-Tabelle-Samen'!C122)</f>
        <v>18202</v>
      </c>
      <c r="G185" s="160">
        <f>IF('Basis-Tabelle-Samen'!C122="","",IF($A$4="Deutsch - DE",10,12))</f>
        <v>12</v>
      </c>
      <c r="H185" s="172">
        <f>IF('Basis-Tabelle-Samen'!E122="","",'Basis-Tabelle-Samen'!E122)</f>
        <v>2.0499999999999998</v>
      </c>
      <c r="I185" s="160" t="str">
        <f>IF('Basis-Tabelle-Samen'!G122="","",'Basis-Tabelle-Samen'!G122)</f>
        <v>02</v>
      </c>
      <c r="J185" s="161" t="str">
        <f>IF('Basis-Tabelle-Samen'!I122="","",'Basis-Tabelle-Samen'!I122)</f>
        <v>Solanum lycopersicum</v>
      </c>
      <c r="K185" s="176">
        <f>IF('Basis-Tabelle-Samen'!B122="","",'Basis-Tabelle-Samen'!B122)</f>
        <v>120</v>
      </c>
      <c r="L185" s="177" t="str">
        <f>IF('Basis-Tabelle-Samen'!AB122="","",'Basis-Tabelle-Samen'!AB122)</f>
        <v>BIO - Tomate - Berner Rose</v>
      </c>
    </row>
    <row r="186" spans="1:12" ht="20.100000000000001" customHeight="1" x14ac:dyDescent="0.2">
      <c r="A186" s="154" t="str">
        <f>IF('Basis-Tabelle-Samen'!A123="","",IF($A$4="Deutsch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86" s="155" t="str">
        <f>IF('Basis-Tabelle-Samen'!$AB123="","",
IF($A$4="Bulgarisch - BG",'Basis-Tabelle-Samen'!$Z123,
IF($A$4="Dänisch - DK",'Basis-Tabelle-Samen'!$AA123,
IF($A$4="Deutsch - DE",'Basis-Tabelle-Samen'!$AB123,
IF($A$4="Englisch - UK",'Basis-Tabelle-Samen'!$AC123,
IF($A$4="Estnisch - EE",'Basis-Tabelle-Samen'!$AD123,
IF($A$4="Finnisch - FI",'Basis-Tabelle-Samen'!$AE123,
IF($A$4="Französisch - FR",'Basis-Tabelle-Samen'!$AF123,
IF($A$4="Griechisch - GR",'Basis-Tabelle-Samen'!$AG123,
IF($A$4="Irisch - IE",'Basis-Tabelle-Samen'!$AH123,
IF($A$4="Isländisch - IS",'Basis-Tabelle-Samen'!$AI123,
IF($A$4="Italienisch - IT",'Basis-Tabelle-Samen'!$AJ123,
IF($A$4="Japanisch - JP",'Basis-Tabelle-Samen'!$AK123,
IF($A$4="Kroatisch - HR",'Basis-Tabelle-Samen'!$AL123,
IF($A$4="Lettisch - LV",'Basis-Tabelle-Samen'!$AM123,
IF($A$4="Litauisch - LT",'Basis-Tabelle-Samen'!$AN123,
IF($A$4="Maltesisch - MT",'Basis-Tabelle-Samen'!$AO123,
IF($A$4="Niederländisch - NL",'Basis-Tabelle-Samen'!$AP123,
IF($A$4="Norwegisch - NO",'Basis-Tabelle-Samen'!$AQ123,
IF($A$4="Polnisch - PL",'Basis-Tabelle-Samen'!$AR123,
IF($A$4="Portugiesisch - PT",'Basis-Tabelle-Samen'!$AS123,
IF($A$4="Rumänisch - RO",'Basis-Tabelle-Samen'!$AT123,
IF($A$4="Schwedisch - SE",'Basis-Tabelle-Samen'!$AU123,
IF($A$4="Slowakisch - SK",'Basis-Tabelle-Samen'!$AV123,
IF($A$4="Slowenisch - SI",'Basis-Tabelle-Samen'!$AW123,
IF($A$4="Spanisch - ES",'Basis-Tabelle-Samen'!$AX123,
IF($A$4="Tschechisch - CZ",'Basis-Tabelle-Samen'!$AY123,
IF($A$4="Türkisch - TR",'Basis-Tabelle-Samen'!$AZ123,
IF($A$4="Ungarisch - HU",'Basis-Tabelle-Samen'!$BA123,
" ACHTUNG")))))))))))))))))))))))))))))</f>
        <v>Organic - Tomato - Black Cherry</v>
      </c>
      <c r="C186" s="175" t="str">
        <f t="shared" si="2"/>
        <v/>
      </c>
      <c r="D186" s="170"/>
      <c r="E186" s="12"/>
      <c r="F186" s="157">
        <f>IF('Basis-Tabelle-Samen'!C123="","",'Basis-Tabelle-Samen'!C123)</f>
        <v>18203</v>
      </c>
      <c r="G186" s="160">
        <f>IF('Basis-Tabelle-Samen'!C123="","",IF($A$4="Deutsch - DE",10,12))</f>
        <v>12</v>
      </c>
      <c r="H186" s="172">
        <f>IF('Basis-Tabelle-Samen'!E123="","",'Basis-Tabelle-Samen'!E123)</f>
        <v>2.0499999999999998</v>
      </c>
      <c r="I186" s="160" t="str">
        <f>IF('Basis-Tabelle-Samen'!G123="","",'Basis-Tabelle-Samen'!G123)</f>
        <v>02</v>
      </c>
      <c r="J186" s="161" t="str">
        <f>IF('Basis-Tabelle-Samen'!I123="","",'Basis-Tabelle-Samen'!I123)</f>
        <v>Solanum lycopersicum</v>
      </c>
      <c r="K186" s="176">
        <f>IF('Basis-Tabelle-Samen'!B123="","",'Basis-Tabelle-Samen'!B123)</f>
        <v>121</v>
      </c>
      <c r="L186" s="177" t="str">
        <f>IF('Basis-Tabelle-Samen'!AB123="","",'Basis-Tabelle-Samen'!AB123)</f>
        <v>BIO - Tomate - Black Cherry</v>
      </c>
    </row>
    <row r="187" spans="1:12" ht="20.100000000000001" customHeight="1" x14ac:dyDescent="0.2">
      <c r="A187" s="154" t="str">
        <f>IF('Basis-Tabelle-Samen'!A124="","",IF($A$4="Deutsch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87" s="155" t="str">
        <f>IF('Basis-Tabelle-Samen'!$AB124="","",
IF($A$4="Bulgarisch - BG",'Basis-Tabelle-Samen'!$Z124,
IF($A$4="Dänisch - DK",'Basis-Tabelle-Samen'!$AA124,
IF($A$4="Deutsch - DE",'Basis-Tabelle-Samen'!$AB124,
IF($A$4="Englisch - UK",'Basis-Tabelle-Samen'!$AC124,
IF($A$4="Estnisch - EE",'Basis-Tabelle-Samen'!$AD124,
IF($A$4="Finnisch - FI",'Basis-Tabelle-Samen'!$AE124,
IF($A$4="Französisch - FR",'Basis-Tabelle-Samen'!$AF124,
IF($A$4="Griechisch - GR",'Basis-Tabelle-Samen'!$AG124,
IF($A$4="Irisch - IE",'Basis-Tabelle-Samen'!$AH124,
IF($A$4="Isländisch - IS",'Basis-Tabelle-Samen'!$AI124,
IF($A$4="Italienisch - IT",'Basis-Tabelle-Samen'!$AJ124,
IF($A$4="Japanisch - JP",'Basis-Tabelle-Samen'!$AK124,
IF($A$4="Kroatisch - HR",'Basis-Tabelle-Samen'!$AL124,
IF($A$4="Lettisch - LV",'Basis-Tabelle-Samen'!$AM124,
IF($A$4="Litauisch - LT",'Basis-Tabelle-Samen'!$AN124,
IF($A$4="Maltesisch - MT",'Basis-Tabelle-Samen'!$AO124,
IF($A$4="Niederländisch - NL",'Basis-Tabelle-Samen'!$AP124,
IF($A$4="Norwegisch - NO",'Basis-Tabelle-Samen'!$AQ124,
IF($A$4="Polnisch - PL",'Basis-Tabelle-Samen'!$AR124,
IF($A$4="Portugiesisch - PT",'Basis-Tabelle-Samen'!$AS124,
IF($A$4="Rumänisch - RO",'Basis-Tabelle-Samen'!$AT124,
IF($A$4="Schwedisch - SE",'Basis-Tabelle-Samen'!$AU124,
IF($A$4="Slowakisch - SK",'Basis-Tabelle-Samen'!$AV124,
IF($A$4="Slowenisch - SI",'Basis-Tabelle-Samen'!$AW124,
IF($A$4="Spanisch - ES",'Basis-Tabelle-Samen'!$AX124,
IF($A$4="Tschechisch - CZ",'Basis-Tabelle-Samen'!$AY124,
IF($A$4="Türkisch - TR",'Basis-Tabelle-Samen'!$AZ124,
IF($A$4="Ungarisch - HU",'Basis-Tabelle-Samen'!$BA124,
" ACHTUNG")))))))))))))))))))))))))))))</f>
        <v>Organic - Tomato - Golden Queen</v>
      </c>
      <c r="C187" s="175" t="str">
        <f t="shared" si="2"/>
        <v/>
      </c>
      <c r="D187" s="170"/>
      <c r="E187" s="12"/>
      <c r="F187" s="157">
        <f>IF('Basis-Tabelle-Samen'!C124="","",'Basis-Tabelle-Samen'!C124)</f>
        <v>18204</v>
      </c>
      <c r="G187" s="160">
        <f>IF('Basis-Tabelle-Samen'!C124="","",IF($A$4="Deutsch - DE",10,12))</f>
        <v>12</v>
      </c>
      <c r="H187" s="172">
        <f>IF('Basis-Tabelle-Samen'!E124="","",'Basis-Tabelle-Samen'!E124)</f>
        <v>2.0499999999999998</v>
      </c>
      <c r="I187" s="160" t="str">
        <f>IF('Basis-Tabelle-Samen'!G124="","",'Basis-Tabelle-Samen'!G124)</f>
        <v>02</v>
      </c>
      <c r="J187" s="161" t="str">
        <f>IF('Basis-Tabelle-Samen'!I124="","",'Basis-Tabelle-Samen'!I124)</f>
        <v>Solanum lycopersicum</v>
      </c>
      <c r="K187" s="176">
        <f>IF('Basis-Tabelle-Samen'!B124="","",'Basis-Tabelle-Samen'!B124)</f>
        <v>122</v>
      </c>
      <c r="L187" s="177" t="str">
        <f>IF('Basis-Tabelle-Samen'!AB124="","",'Basis-Tabelle-Samen'!AB124)</f>
        <v>BIO - Tomate - Golden Queen</v>
      </c>
    </row>
    <row r="188" spans="1:12" ht="20.100000000000001" customHeight="1" x14ac:dyDescent="0.2">
      <c r="A188" s="154" t="str">
        <f>IF('Basis-Tabelle-Samen'!A125="","",IF($A$4="Deutsch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88" s="155" t="str">
        <f>IF('Basis-Tabelle-Samen'!$AB125="","",
IF($A$4="Bulgarisch - BG",'Basis-Tabelle-Samen'!$Z125,
IF($A$4="Dänisch - DK",'Basis-Tabelle-Samen'!$AA125,
IF($A$4="Deutsch - DE",'Basis-Tabelle-Samen'!$AB125,
IF($A$4="Englisch - UK",'Basis-Tabelle-Samen'!$AC125,
IF($A$4="Estnisch - EE",'Basis-Tabelle-Samen'!$AD125,
IF($A$4="Finnisch - FI",'Basis-Tabelle-Samen'!$AE125,
IF($A$4="Französisch - FR",'Basis-Tabelle-Samen'!$AF125,
IF($A$4="Griechisch - GR",'Basis-Tabelle-Samen'!$AG125,
IF($A$4="Irisch - IE",'Basis-Tabelle-Samen'!$AH125,
IF($A$4="Isländisch - IS",'Basis-Tabelle-Samen'!$AI125,
IF($A$4="Italienisch - IT",'Basis-Tabelle-Samen'!$AJ125,
IF($A$4="Japanisch - JP",'Basis-Tabelle-Samen'!$AK125,
IF($A$4="Kroatisch - HR",'Basis-Tabelle-Samen'!$AL125,
IF($A$4="Lettisch - LV",'Basis-Tabelle-Samen'!$AM125,
IF($A$4="Litauisch - LT",'Basis-Tabelle-Samen'!$AN125,
IF($A$4="Maltesisch - MT",'Basis-Tabelle-Samen'!$AO125,
IF($A$4="Niederländisch - NL",'Basis-Tabelle-Samen'!$AP125,
IF($A$4="Norwegisch - NO",'Basis-Tabelle-Samen'!$AQ125,
IF($A$4="Polnisch - PL",'Basis-Tabelle-Samen'!$AR125,
IF($A$4="Portugiesisch - PT",'Basis-Tabelle-Samen'!$AS125,
IF($A$4="Rumänisch - RO",'Basis-Tabelle-Samen'!$AT125,
IF($A$4="Schwedisch - SE",'Basis-Tabelle-Samen'!$AU125,
IF($A$4="Slowakisch - SK",'Basis-Tabelle-Samen'!$AV125,
IF($A$4="Slowenisch - SI",'Basis-Tabelle-Samen'!$AW125,
IF($A$4="Spanisch - ES",'Basis-Tabelle-Samen'!$AX125,
IF($A$4="Tschechisch - CZ",'Basis-Tabelle-Samen'!$AY125,
IF($A$4="Türkisch - TR",'Basis-Tabelle-Samen'!$AZ125,
IF($A$4="Ungarisch - HU",'Basis-Tabelle-Samen'!$BA125,
" ACHTUNG")))))))))))))))))))))))))))))</f>
        <v>Organic - Tomato - Green Zebra</v>
      </c>
      <c r="C188" s="175" t="str">
        <f t="shared" si="2"/>
        <v/>
      </c>
      <c r="D188" s="170"/>
      <c r="E188" s="12"/>
      <c r="F188" s="157">
        <f>IF('Basis-Tabelle-Samen'!C125="","",'Basis-Tabelle-Samen'!C125)</f>
        <v>18205</v>
      </c>
      <c r="G188" s="160">
        <f>IF('Basis-Tabelle-Samen'!C125="","",IF($A$4="Deutsch - DE",10,12))</f>
        <v>12</v>
      </c>
      <c r="H188" s="172">
        <f>IF('Basis-Tabelle-Samen'!E125="","",'Basis-Tabelle-Samen'!E125)</f>
        <v>2.0499999999999998</v>
      </c>
      <c r="I188" s="160" t="str">
        <f>IF('Basis-Tabelle-Samen'!G125="","",'Basis-Tabelle-Samen'!G125)</f>
        <v>02</v>
      </c>
      <c r="J188" s="161" t="str">
        <f>IF('Basis-Tabelle-Samen'!I125="","",'Basis-Tabelle-Samen'!I125)</f>
        <v>Solanum lycopersicum</v>
      </c>
      <c r="K188" s="176">
        <f>IF('Basis-Tabelle-Samen'!B125="","",'Basis-Tabelle-Samen'!B125)</f>
        <v>123</v>
      </c>
      <c r="L188" s="177" t="str">
        <f>IF('Basis-Tabelle-Samen'!AB125="","",'Basis-Tabelle-Samen'!AB125)</f>
        <v>BIO - Tomate - Green Zebra</v>
      </c>
    </row>
    <row r="189" spans="1:12" ht="20.100000000000001" customHeight="1" x14ac:dyDescent="0.2">
      <c r="A189" s="154" t="str">
        <f>IF('Basis-Tabelle-Samen'!A127="","",IF($A$4="Deutsch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89" s="155" t="str">
        <f>IF('Basis-Tabelle-Samen'!$AB127="","",
IF($A$4="Bulgarisch - BG",'Basis-Tabelle-Samen'!$Z127,
IF($A$4="Dänisch - DK",'Basis-Tabelle-Samen'!$AA127,
IF($A$4="Deutsch - DE",'Basis-Tabelle-Samen'!$AB127,
IF($A$4="Englisch - UK",'Basis-Tabelle-Samen'!$AC127,
IF($A$4="Estnisch - EE",'Basis-Tabelle-Samen'!$AD127,
IF($A$4="Finnisch - FI",'Basis-Tabelle-Samen'!$AE127,
IF($A$4="Französisch - FR",'Basis-Tabelle-Samen'!$AF127,
IF($A$4="Griechisch - GR",'Basis-Tabelle-Samen'!$AG127,
IF($A$4="Irisch - IE",'Basis-Tabelle-Samen'!$AH127,
IF($A$4="Isländisch - IS",'Basis-Tabelle-Samen'!$AI127,
IF($A$4="Italienisch - IT",'Basis-Tabelle-Samen'!$AJ127,
IF($A$4="Japanisch - JP",'Basis-Tabelle-Samen'!$AK127,
IF($A$4="Kroatisch - HR",'Basis-Tabelle-Samen'!$AL127,
IF($A$4="Lettisch - LV",'Basis-Tabelle-Samen'!$AM127,
IF($A$4="Litauisch - LT",'Basis-Tabelle-Samen'!$AN127,
IF($A$4="Maltesisch - MT",'Basis-Tabelle-Samen'!$AO127,
IF($A$4="Niederländisch - NL",'Basis-Tabelle-Samen'!$AP127,
IF($A$4="Norwegisch - NO",'Basis-Tabelle-Samen'!$AQ127,
IF($A$4="Polnisch - PL",'Basis-Tabelle-Samen'!$AR127,
IF($A$4="Portugiesisch - PT",'Basis-Tabelle-Samen'!$AS127,
IF($A$4="Rumänisch - RO",'Basis-Tabelle-Samen'!$AT127,
IF($A$4="Schwedisch - SE",'Basis-Tabelle-Samen'!$AU127,
IF($A$4="Slowakisch - SK",'Basis-Tabelle-Samen'!$AV127,
IF($A$4="Slowenisch - SI",'Basis-Tabelle-Samen'!$AW127,
IF($A$4="Spanisch - ES",'Basis-Tabelle-Samen'!$AX127,
IF($A$4="Tschechisch - CZ",'Basis-Tabelle-Samen'!$AY127,
IF($A$4="Türkisch - TR",'Basis-Tabelle-Samen'!$AZ127,
IF($A$4="Ungarisch - HU",'Basis-Tabelle-Samen'!$BA127,
" ACHTUNG")))))))))))))))))))))))))))))</f>
        <v>Organic - Tomato - Matina</v>
      </c>
      <c r="C189" s="175" t="str">
        <f t="shared" si="2"/>
        <v/>
      </c>
      <c r="D189" s="170"/>
      <c r="E189" s="12"/>
      <c r="F189" s="157">
        <f>IF('Basis-Tabelle-Samen'!C127="","",'Basis-Tabelle-Samen'!C127)</f>
        <v>18207</v>
      </c>
      <c r="G189" s="160">
        <f>IF('Basis-Tabelle-Samen'!C127="","",IF($A$4="Deutsch - DE",10,12))</f>
        <v>12</v>
      </c>
      <c r="H189" s="172">
        <f>IF('Basis-Tabelle-Samen'!E127="","",'Basis-Tabelle-Samen'!E127)</f>
        <v>2.0499999999999998</v>
      </c>
      <c r="I189" s="160" t="str">
        <f>IF('Basis-Tabelle-Samen'!G127="","",'Basis-Tabelle-Samen'!G127)</f>
        <v>02</v>
      </c>
      <c r="J189" s="161" t="str">
        <f>IF('Basis-Tabelle-Samen'!I127="","",'Basis-Tabelle-Samen'!I127)</f>
        <v>Solanum lycopersicum</v>
      </c>
      <c r="K189" s="176">
        <f>IF('Basis-Tabelle-Samen'!B127="","",'Basis-Tabelle-Samen'!B127)</f>
        <v>125</v>
      </c>
      <c r="L189" s="177" t="str">
        <f>IF('Basis-Tabelle-Samen'!AB127="","",'Basis-Tabelle-Samen'!AB127)</f>
        <v>BIO - Tomate - Matina</v>
      </c>
    </row>
    <row r="190" spans="1:12" ht="20.100000000000001" customHeight="1" x14ac:dyDescent="0.2">
      <c r="A190" s="154" t="str">
        <f>IF('Basis-Tabelle-Samen'!A128="","",IF($A$4="Deutsch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90" s="155" t="str">
        <f>IF('Basis-Tabelle-Samen'!$AB128="","",
IF($A$4="Bulgarisch - BG",'Basis-Tabelle-Samen'!$Z128,
IF($A$4="Dänisch - DK",'Basis-Tabelle-Samen'!$AA128,
IF($A$4="Deutsch - DE",'Basis-Tabelle-Samen'!$AB128,
IF($A$4="Englisch - UK",'Basis-Tabelle-Samen'!$AC128,
IF($A$4="Estnisch - EE",'Basis-Tabelle-Samen'!$AD128,
IF($A$4="Finnisch - FI",'Basis-Tabelle-Samen'!$AE128,
IF($A$4="Französisch - FR",'Basis-Tabelle-Samen'!$AF128,
IF($A$4="Griechisch - GR",'Basis-Tabelle-Samen'!$AG128,
IF($A$4="Irisch - IE",'Basis-Tabelle-Samen'!$AH128,
IF($A$4="Isländisch - IS",'Basis-Tabelle-Samen'!$AI128,
IF($A$4="Italienisch - IT",'Basis-Tabelle-Samen'!$AJ128,
IF($A$4="Japanisch - JP",'Basis-Tabelle-Samen'!$AK128,
IF($A$4="Kroatisch - HR",'Basis-Tabelle-Samen'!$AL128,
IF($A$4="Lettisch - LV",'Basis-Tabelle-Samen'!$AM128,
IF($A$4="Litauisch - LT",'Basis-Tabelle-Samen'!$AN128,
IF($A$4="Maltesisch - MT",'Basis-Tabelle-Samen'!$AO128,
IF($A$4="Niederländisch - NL",'Basis-Tabelle-Samen'!$AP128,
IF($A$4="Norwegisch - NO",'Basis-Tabelle-Samen'!$AQ128,
IF($A$4="Polnisch - PL",'Basis-Tabelle-Samen'!$AR128,
IF($A$4="Portugiesisch - PT",'Basis-Tabelle-Samen'!$AS128,
IF($A$4="Rumänisch - RO",'Basis-Tabelle-Samen'!$AT128,
IF($A$4="Schwedisch - SE",'Basis-Tabelle-Samen'!$AU128,
IF($A$4="Slowakisch - SK",'Basis-Tabelle-Samen'!$AV128,
IF($A$4="Slowenisch - SI",'Basis-Tabelle-Samen'!$AW128,
IF($A$4="Spanisch - ES",'Basis-Tabelle-Samen'!$AX128,
IF($A$4="Tschechisch - CZ",'Basis-Tabelle-Samen'!$AY128,
IF($A$4="Türkisch - TR",'Basis-Tabelle-Samen'!$AZ128,
IF($A$4="Ungarisch - HU",'Basis-Tabelle-Samen'!$BA128,
" ACHTUNG")))))))))))))))))))))))))))))</f>
        <v>Organic - Tomato - Oxheart</v>
      </c>
      <c r="C190" s="175" t="str">
        <f t="shared" si="2"/>
        <v/>
      </c>
      <c r="D190" s="170"/>
      <c r="E190" s="12"/>
      <c r="F190" s="157">
        <f>IF('Basis-Tabelle-Samen'!C128="","",'Basis-Tabelle-Samen'!C128)</f>
        <v>18208</v>
      </c>
      <c r="G190" s="160">
        <f>IF('Basis-Tabelle-Samen'!C128="","",IF($A$4="Deutsch - DE",10,12))</f>
        <v>12</v>
      </c>
      <c r="H190" s="172">
        <f>IF('Basis-Tabelle-Samen'!E128="","",'Basis-Tabelle-Samen'!E128)</f>
        <v>2.0499999999999998</v>
      </c>
      <c r="I190" s="160" t="str">
        <f>IF('Basis-Tabelle-Samen'!G128="","",'Basis-Tabelle-Samen'!G128)</f>
        <v>02</v>
      </c>
      <c r="J190" s="161" t="str">
        <f>IF('Basis-Tabelle-Samen'!I128="","",'Basis-Tabelle-Samen'!I128)</f>
        <v>Solanum lycopersicum</v>
      </c>
      <c r="K190" s="176">
        <f>IF('Basis-Tabelle-Samen'!B128="","",'Basis-Tabelle-Samen'!B128)</f>
        <v>126</v>
      </c>
      <c r="L190" s="177" t="str">
        <f>IF('Basis-Tabelle-Samen'!AB128="","",'Basis-Tabelle-Samen'!AB128)</f>
        <v>BIO - Tomate - Ochsenherz</v>
      </c>
    </row>
    <row r="191" spans="1:12" ht="20.100000000000001" customHeight="1" x14ac:dyDescent="0.2">
      <c r="A191" s="154" t="str">
        <f>IF('Basis-Tabelle-Samen'!A121="","",IF($A$4="Deutsch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91" s="155" t="str">
        <f>IF('Basis-Tabelle-Samen'!$AB121="","",
IF($A$4="Bulgarisch - BG",'Basis-Tabelle-Samen'!$Z121,
IF($A$4="Dänisch - DK",'Basis-Tabelle-Samen'!$AA121,
IF($A$4="Deutsch - DE",'Basis-Tabelle-Samen'!$AB121,
IF($A$4="Englisch - UK",'Basis-Tabelle-Samen'!$AC121,
IF($A$4="Estnisch - EE",'Basis-Tabelle-Samen'!$AD121,
IF($A$4="Finnisch - FI",'Basis-Tabelle-Samen'!$AE121,
IF($A$4="Französisch - FR",'Basis-Tabelle-Samen'!$AF121,
IF($A$4="Griechisch - GR",'Basis-Tabelle-Samen'!$AG121,
IF($A$4="Irisch - IE",'Basis-Tabelle-Samen'!$AH121,
IF($A$4="Isländisch - IS",'Basis-Tabelle-Samen'!$AI121,
IF($A$4="Italienisch - IT",'Basis-Tabelle-Samen'!$AJ121,
IF($A$4="Japanisch - JP",'Basis-Tabelle-Samen'!$AK121,
IF($A$4="Kroatisch - HR",'Basis-Tabelle-Samen'!$AL121,
IF($A$4="Lettisch - LV",'Basis-Tabelle-Samen'!$AM121,
IF($A$4="Litauisch - LT",'Basis-Tabelle-Samen'!$AN121,
IF($A$4="Maltesisch - MT",'Basis-Tabelle-Samen'!$AO121,
IF($A$4="Niederländisch - NL",'Basis-Tabelle-Samen'!$AP121,
IF($A$4="Norwegisch - NO",'Basis-Tabelle-Samen'!$AQ121,
IF($A$4="Polnisch - PL",'Basis-Tabelle-Samen'!$AR121,
IF($A$4="Portugiesisch - PT",'Basis-Tabelle-Samen'!$AS121,
IF($A$4="Rumänisch - RO",'Basis-Tabelle-Samen'!$AT121,
IF($A$4="Schwedisch - SE",'Basis-Tabelle-Samen'!$AU121,
IF($A$4="Slowakisch - SK",'Basis-Tabelle-Samen'!$AV121,
IF($A$4="Slowenisch - SI",'Basis-Tabelle-Samen'!$AW121,
IF($A$4="Spanisch - ES",'Basis-Tabelle-Samen'!$AX121,
IF($A$4="Tschechisch - CZ",'Basis-Tabelle-Samen'!$AY121,
IF($A$4="Türkisch - TR",'Basis-Tabelle-Samen'!$AZ121,
IF($A$4="Ungarisch - HU",'Basis-Tabelle-Samen'!$BA121,
" ACHTUNG")))))))))))))))))))))))))))))</f>
        <v>Organic - Tomato - Principe Borghese</v>
      </c>
      <c r="C191" s="175" t="str">
        <f t="shared" si="2"/>
        <v/>
      </c>
      <c r="D191" s="170"/>
      <c r="E191" s="12"/>
      <c r="F191" s="157">
        <f>IF('Basis-Tabelle-Samen'!C121="","",'Basis-Tabelle-Samen'!C121)</f>
        <v>18201</v>
      </c>
      <c r="G191" s="160">
        <f>IF('Basis-Tabelle-Samen'!C121="","",IF($A$4="Deutsch - DE",10,12))</f>
        <v>12</v>
      </c>
      <c r="H191" s="172">
        <f>IF('Basis-Tabelle-Samen'!E121="","",'Basis-Tabelle-Samen'!E121)</f>
        <v>2.0499999999999998</v>
      </c>
      <c r="I191" s="160" t="str">
        <f>IF('Basis-Tabelle-Samen'!G121="","",'Basis-Tabelle-Samen'!G121)</f>
        <v>02</v>
      </c>
      <c r="J191" s="161" t="str">
        <f>IF('Basis-Tabelle-Samen'!I121="","",'Basis-Tabelle-Samen'!I121)</f>
        <v>Solanum lycopersicum</v>
      </c>
      <c r="K191" s="176">
        <f>IF('Basis-Tabelle-Samen'!B121="","",'Basis-Tabelle-Samen'!B121)</f>
        <v>119</v>
      </c>
      <c r="L191" s="177" t="str">
        <f>IF('Basis-Tabelle-Samen'!AB121="","",'Basis-Tabelle-Samen'!AB121)</f>
        <v>BIO - Tomate - Principe Borghese</v>
      </c>
    </row>
    <row r="192" spans="1:12" ht="20.100000000000001" customHeight="1" x14ac:dyDescent="0.2">
      <c r="A192" s="154" t="str">
        <f>IF('Basis-Tabelle-Samen'!A132="","",IF($A$4="Deutsch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92" s="155" t="str">
        <f>IF('Basis-Tabelle-Samen'!$AB132="","",
IF($A$4="Bulgarisch - BG",'Basis-Tabelle-Samen'!$Z132,
IF($A$4="Dänisch - DK",'Basis-Tabelle-Samen'!$AA132,
IF($A$4="Deutsch - DE",'Basis-Tabelle-Samen'!$AB132,
IF($A$4="Englisch - UK",'Basis-Tabelle-Samen'!$AC132,
IF($A$4="Estnisch - EE",'Basis-Tabelle-Samen'!$AD132,
IF($A$4="Finnisch - FI",'Basis-Tabelle-Samen'!$AE132,
IF($A$4="Französisch - FR",'Basis-Tabelle-Samen'!$AF132,
IF($A$4="Griechisch - GR",'Basis-Tabelle-Samen'!$AG132,
IF($A$4="Irisch - IE",'Basis-Tabelle-Samen'!$AH132,
IF($A$4="Isländisch - IS",'Basis-Tabelle-Samen'!$AI132,
IF($A$4="Italienisch - IT",'Basis-Tabelle-Samen'!$AJ132,
IF($A$4="Japanisch - JP",'Basis-Tabelle-Samen'!$AK132,
IF($A$4="Kroatisch - HR",'Basis-Tabelle-Samen'!$AL132,
IF($A$4="Lettisch - LV",'Basis-Tabelle-Samen'!$AM132,
IF($A$4="Litauisch - LT",'Basis-Tabelle-Samen'!$AN132,
IF($A$4="Maltesisch - MT",'Basis-Tabelle-Samen'!$AO132,
IF($A$4="Niederländisch - NL",'Basis-Tabelle-Samen'!$AP132,
IF($A$4="Norwegisch - NO",'Basis-Tabelle-Samen'!$AQ132,
IF($A$4="Polnisch - PL",'Basis-Tabelle-Samen'!$AR132,
IF($A$4="Portugiesisch - PT",'Basis-Tabelle-Samen'!$AS132,
IF($A$4="Rumänisch - RO",'Basis-Tabelle-Samen'!$AT132,
IF($A$4="Schwedisch - SE",'Basis-Tabelle-Samen'!$AU132,
IF($A$4="Slowakisch - SK",'Basis-Tabelle-Samen'!$AV132,
IF($A$4="Slowenisch - SI",'Basis-Tabelle-Samen'!$AW132,
IF($A$4="Spanisch - ES",'Basis-Tabelle-Samen'!$AX132,
IF($A$4="Tschechisch - CZ",'Basis-Tabelle-Samen'!$AY132,
IF($A$4="Türkisch - TR",'Basis-Tabelle-Samen'!$AZ132,
IF($A$4="Ungarisch - HU",'Basis-Tabelle-Samen'!$BA132,
" ACHTUNG")))))))))))))))))))))))))))))</f>
        <v>Organic - Tomato - Roma</v>
      </c>
      <c r="C192" s="175" t="str">
        <f t="shared" si="2"/>
        <v/>
      </c>
      <c r="D192" s="170"/>
      <c r="E192" s="12"/>
      <c r="F192" s="157">
        <f>IF('Basis-Tabelle-Samen'!C132="","",'Basis-Tabelle-Samen'!C132)</f>
        <v>18212</v>
      </c>
      <c r="G192" s="160">
        <f>IF('Basis-Tabelle-Samen'!C132="","",IF($A$4="Deutsch - DE",10,12))</f>
        <v>12</v>
      </c>
      <c r="H192" s="172">
        <f>IF('Basis-Tabelle-Samen'!E132="","",'Basis-Tabelle-Samen'!E132)</f>
        <v>2.0499999999999998</v>
      </c>
      <c r="I192" s="160" t="str">
        <f>IF('Basis-Tabelle-Samen'!G132="","",'Basis-Tabelle-Samen'!G132)</f>
        <v>02</v>
      </c>
      <c r="J192" s="161" t="str">
        <f>IF('Basis-Tabelle-Samen'!I132="","",'Basis-Tabelle-Samen'!I132)</f>
        <v>Solanum lycopersicum</v>
      </c>
      <c r="K192" s="176">
        <f>IF('Basis-Tabelle-Samen'!B132="","",'Basis-Tabelle-Samen'!B132)</f>
        <v>130</v>
      </c>
      <c r="L192" s="177" t="str">
        <f>IF('Basis-Tabelle-Samen'!AB132="","",'Basis-Tabelle-Samen'!AB132)</f>
        <v>BIO - Tomate - Roma</v>
      </c>
    </row>
    <row r="193" spans="1:12" ht="20.100000000000001" customHeight="1" x14ac:dyDescent="0.2">
      <c r="A193" s="154" t="str">
        <f>IF('Basis-Tabelle-Samen'!A126="","",IF($A$4="Deutsch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93" s="155" t="str">
        <f>IF('Basis-Tabelle-Samen'!$AB126="","",
IF($A$4="Bulgarisch - BG",'Basis-Tabelle-Samen'!$Z126,
IF($A$4="Dänisch - DK",'Basis-Tabelle-Samen'!$AA126,
IF($A$4="Deutsch - DE",'Basis-Tabelle-Samen'!$AB126,
IF($A$4="Englisch - UK",'Basis-Tabelle-Samen'!$AC126,
IF($A$4="Estnisch - EE",'Basis-Tabelle-Samen'!$AD126,
IF($A$4="Finnisch - FI",'Basis-Tabelle-Samen'!$AE126,
IF($A$4="Französisch - FR",'Basis-Tabelle-Samen'!$AF126,
IF($A$4="Griechisch - GR",'Basis-Tabelle-Samen'!$AG126,
IF($A$4="Irisch - IE",'Basis-Tabelle-Samen'!$AH126,
IF($A$4="Isländisch - IS",'Basis-Tabelle-Samen'!$AI126,
IF($A$4="Italienisch - IT",'Basis-Tabelle-Samen'!$AJ126,
IF($A$4="Japanisch - JP",'Basis-Tabelle-Samen'!$AK126,
IF($A$4="Kroatisch - HR",'Basis-Tabelle-Samen'!$AL126,
IF($A$4="Lettisch - LV",'Basis-Tabelle-Samen'!$AM126,
IF($A$4="Litauisch - LT",'Basis-Tabelle-Samen'!$AN126,
IF($A$4="Maltesisch - MT",'Basis-Tabelle-Samen'!$AO126,
IF($A$4="Niederländisch - NL",'Basis-Tabelle-Samen'!$AP126,
IF($A$4="Norwegisch - NO",'Basis-Tabelle-Samen'!$AQ126,
IF($A$4="Polnisch - PL",'Basis-Tabelle-Samen'!$AR126,
IF($A$4="Portugiesisch - PT",'Basis-Tabelle-Samen'!$AS126,
IF($A$4="Rumänisch - RO",'Basis-Tabelle-Samen'!$AT126,
IF($A$4="Schwedisch - SE",'Basis-Tabelle-Samen'!$AU126,
IF($A$4="Slowakisch - SK",'Basis-Tabelle-Samen'!$AV126,
IF($A$4="Slowenisch - SI",'Basis-Tabelle-Samen'!$AW126,
IF($A$4="Spanisch - ES",'Basis-Tabelle-Samen'!$AX126,
IF($A$4="Tschechisch - CZ",'Basis-Tabelle-Samen'!$AY126,
IF($A$4="Türkisch - TR",'Basis-Tabelle-Samen'!$AZ126,
IF($A$4="Ungarisch - HU",'Basis-Tabelle-Samen'!$BA126,
" ACHTUNG")))))))))))))))))))))))))))))</f>
        <v>Organic - Tomato - Rouge de Marmande</v>
      </c>
      <c r="C193" s="175" t="str">
        <f t="shared" si="2"/>
        <v/>
      </c>
      <c r="D193" s="170"/>
      <c r="E193" s="12"/>
      <c r="F193" s="157">
        <f>IF('Basis-Tabelle-Samen'!C126="","",'Basis-Tabelle-Samen'!C126)</f>
        <v>18206</v>
      </c>
      <c r="G193" s="160">
        <f>IF('Basis-Tabelle-Samen'!C126="","",IF($A$4="Deutsch - DE",10,12))</f>
        <v>12</v>
      </c>
      <c r="H193" s="172">
        <f>IF('Basis-Tabelle-Samen'!E126="","",'Basis-Tabelle-Samen'!E126)</f>
        <v>2.0499999999999998</v>
      </c>
      <c r="I193" s="160" t="str">
        <f>IF('Basis-Tabelle-Samen'!G126="","",'Basis-Tabelle-Samen'!G126)</f>
        <v>02</v>
      </c>
      <c r="J193" s="161" t="str">
        <f>IF('Basis-Tabelle-Samen'!I126="","",'Basis-Tabelle-Samen'!I126)</f>
        <v>Solanum lycopersicum</v>
      </c>
      <c r="K193" s="176">
        <f>IF('Basis-Tabelle-Samen'!B126="","",'Basis-Tabelle-Samen'!B126)</f>
        <v>124</v>
      </c>
      <c r="L193" s="177" t="str">
        <f>IF('Basis-Tabelle-Samen'!AB126="","",'Basis-Tabelle-Samen'!AB126)</f>
        <v>BIO - Tomate - Rouge de Marmande</v>
      </c>
    </row>
    <row r="194" spans="1:12" ht="20.100000000000001" customHeight="1" x14ac:dyDescent="0.2">
      <c r="A194" s="154" t="str">
        <f>IF('Basis-Tabelle-Samen'!A129="","",IF($A$4="Deutsch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94" s="155" t="str">
        <f>IF('Basis-Tabelle-Samen'!$AB129="","",
IF($A$4="Bulgarisch - BG",'Basis-Tabelle-Samen'!$Z129,
IF($A$4="Dänisch - DK",'Basis-Tabelle-Samen'!$AA129,
IF($A$4="Deutsch - DE",'Basis-Tabelle-Samen'!$AB129,
IF($A$4="Englisch - UK",'Basis-Tabelle-Samen'!$AC129,
IF($A$4="Estnisch - EE",'Basis-Tabelle-Samen'!$AD129,
IF($A$4="Finnisch - FI",'Basis-Tabelle-Samen'!$AE129,
IF($A$4="Französisch - FR",'Basis-Tabelle-Samen'!$AF129,
IF($A$4="Griechisch - GR",'Basis-Tabelle-Samen'!$AG129,
IF($A$4="Irisch - IE",'Basis-Tabelle-Samen'!$AH129,
IF($A$4="Isländisch - IS",'Basis-Tabelle-Samen'!$AI129,
IF($A$4="Italienisch - IT",'Basis-Tabelle-Samen'!$AJ129,
IF($A$4="Japanisch - JP",'Basis-Tabelle-Samen'!$AK129,
IF($A$4="Kroatisch - HR",'Basis-Tabelle-Samen'!$AL129,
IF($A$4="Lettisch - LV",'Basis-Tabelle-Samen'!$AM129,
IF($A$4="Litauisch - LT",'Basis-Tabelle-Samen'!$AN129,
IF($A$4="Maltesisch - MT",'Basis-Tabelle-Samen'!$AO129,
IF($A$4="Niederländisch - NL",'Basis-Tabelle-Samen'!$AP129,
IF($A$4="Norwegisch - NO",'Basis-Tabelle-Samen'!$AQ129,
IF($A$4="Polnisch - PL",'Basis-Tabelle-Samen'!$AR129,
IF($A$4="Portugiesisch - PT",'Basis-Tabelle-Samen'!$AS129,
IF($A$4="Rumänisch - RO",'Basis-Tabelle-Samen'!$AT129,
IF($A$4="Schwedisch - SE",'Basis-Tabelle-Samen'!$AU129,
IF($A$4="Slowakisch - SK",'Basis-Tabelle-Samen'!$AV129,
IF($A$4="Slowenisch - SI",'Basis-Tabelle-Samen'!$AW129,
IF($A$4="Spanisch - ES",'Basis-Tabelle-Samen'!$AX129,
IF($A$4="Tschechisch - CZ",'Basis-Tabelle-Samen'!$AY129,
IF($A$4="Türkisch - TR",'Basis-Tabelle-Samen'!$AZ129,
IF($A$4="Ungarisch - HU",'Basis-Tabelle-Samen'!$BA129,
" ACHTUNG")))))))))))))))))))))))))))))</f>
        <v>Organic - Tomato - Saint Pierre</v>
      </c>
      <c r="C194" s="175" t="str">
        <f t="shared" si="2"/>
        <v/>
      </c>
      <c r="D194" s="170"/>
      <c r="E194" s="12"/>
      <c r="F194" s="157">
        <f>IF('Basis-Tabelle-Samen'!C129="","",'Basis-Tabelle-Samen'!C129)</f>
        <v>18209</v>
      </c>
      <c r="G194" s="160">
        <f>IF('Basis-Tabelle-Samen'!C129="","",IF($A$4="Deutsch - DE",10,12))</f>
        <v>12</v>
      </c>
      <c r="H194" s="172">
        <f>IF('Basis-Tabelle-Samen'!E129="","",'Basis-Tabelle-Samen'!E129)</f>
        <v>2.0499999999999998</v>
      </c>
      <c r="I194" s="160" t="str">
        <f>IF('Basis-Tabelle-Samen'!G129="","",'Basis-Tabelle-Samen'!G129)</f>
        <v>02</v>
      </c>
      <c r="J194" s="161" t="str">
        <f>IF('Basis-Tabelle-Samen'!I129="","",'Basis-Tabelle-Samen'!I129)</f>
        <v>Solanum lycopersicum</v>
      </c>
      <c r="K194" s="176">
        <f>IF('Basis-Tabelle-Samen'!B129="","",'Basis-Tabelle-Samen'!B129)</f>
        <v>127</v>
      </c>
      <c r="L194" s="177" t="str">
        <f>IF('Basis-Tabelle-Samen'!AB129="","",'Basis-Tabelle-Samen'!AB129)</f>
        <v>BIO - Tomate - Saint Pierre</v>
      </c>
    </row>
    <row r="195" spans="1:12" ht="20.100000000000001" customHeight="1" x14ac:dyDescent="0.2">
      <c r="A195" s="154" t="str">
        <f>IF('Basis-Tabelle-Samen'!A130="","",IF($A$4="Deutsch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95" s="155" t="str">
        <f>IF('Basis-Tabelle-Samen'!$AB130="","",
IF($A$4="Bulgarisch - BG",'Basis-Tabelle-Samen'!$Z130,
IF($A$4="Dänisch - DK",'Basis-Tabelle-Samen'!$AA130,
IF($A$4="Deutsch - DE",'Basis-Tabelle-Samen'!$AB130,
IF($A$4="Englisch - UK",'Basis-Tabelle-Samen'!$AC130,
IF($A$4="Estnisch - EE",'Basis-Tabelle-Samen'!$AD130,
IF($A$4="Finnisch - FI",'Basis-Tabelle-Samen'!$AE130,
IF($A$4="Französisch - FR",'Basis-Tabelle-Samen'!$AF130,
IF($A$4="Griechisch - GR",'Basis-Tabelle-Samen'!$AG130,
IF($A$4="Irisch - IE",'Basis-Tabelle-Samen'!$AH130,
IF($A$4="Isländisch - IS",'Basis-Tabelle-Samen'!$AI130,
IF($A$4="Italienisch - IT",'Basis-Tabelle-Samen'!$AJ130,
IF($A$4="Japanisch - JP",'Basis-Tabelle-Samen'!$AK130,
IF($A$4="Kroatisch - HR",'Basis-Tabelle-Samen'!$AL130,
IF($A$4="Lettisch - LV",'Basis-Tabelle-Samen'!$AM130,
IF($A$4="Litauisch - LT",'Basis-Tabelle-Samen'!$AN130,
IF($A$4="Maltesisch - MT",'Basis-Tabelle-Samen'!$AO130,
IF($A$4="Niederländisch - NL",'Basis-Tabelle-Samen'!$AP130,
IF($A$4="Norwegisch - NO",'Basis-Tabelle-Samen'!$AQ130,
IF($A$4="Polnisch - PL",'Basis-Tabelle-Samen'!$AR130,
IF($A$4="Portugiesisch - PT",'Basis-Tabelle-Samen'!$AS130,
IF($A$4="Rumänisch - RO",'Basis-Tabelle-Samen'!$AT130,
IF($A$4="Schwedisch - SE",'Basis-Tabelle-Samen'!$AU130,
IF($A$4="Slowakisch - SK",'Basis-Tabelle-Samen'!$AV130,
IF($A$4="Slowenisch - SI",'Basis-Tabelle-Samen'!$AW130,
IF($A$4="Spanisch - ES",'Basis-Tabelle-Samen'!$AX130,
IF($A$4="Tschechisch - CZ",'Basis-Tabelle-Samen'!$AY130,
IF($A$4="Türkisch - TR",'Basis-Tabelle-Samen'!$AZ130,
IF($A$4="Ungarisch - HU",'Basis-Tabelle-Samen'!$BA130,
" ACHTUNG")))))))))))))))))))))))))))))</f>
        <v>Organic - Tomato - San Marzano</v>
      </c>
      <c r="C195" s="175" t="str">
        <f t="shared" si="2"/>
        <v/>
      </c>
      <c r="D195" s="170"/>
      <c r="E195" s="12"/>
      <c r="F195" s="157">
        <f>IF('Basis-Tabelle-Samen'!C130="","",'Basis-Tabelle-Samen'!C130)</f>
        <v>18210</v>
      </c>
      <c r="G195" s="160">
        <f>IF('Basis-Tabelle-Samen'!C130="","",IF($A$4="Deutsch - DE",10,12))</f>
        <v>12</v>
      </c>
      <c r="H195" s="172">
        <f>IF('Basis-Tabelle-Samen'!E130="","",'Basis-Tabelle-Samen'!E130)</f>
        <v>2.0499999999999998</v>
      </c>
      <c r="I195" s="160" t="str">
        <f>IF('Basis-Tabelle-Samen'!G130="","",'Basis-Tabelle-Samen'!G130)</f>
        <v>02</v>
      </c>
      <c r="J195" s="161" t="str">
        <f>IF('Basis-Tabelle-Samen'!I130="","",'Basis-Tabelle-Samen'!I130)</f>
        <v>Solanum lycopersicum</v>
      </c>
      <c r="K195" s="176">
        <f>IF('Basis-Tabelle-Samen'!B130="","",'Basis-Tabelle-Samen'!B130)</f>
        <v>128</v>
      </c>
      <c r="L195" s="177" t="str">
        <f>IF('Basis-Tabelle-Samen'!AB130="","",'Basis-Tabelle-Samen'!AB130)</f>
        <v>BIO - Tomate - San Marzano</v>
      </c>
    </row>
    <row r="196" spans="1:12" ht="20.100000000000001" customHeight="1" x14ac:dyDescent="0.2">
      <c r="A196" s="154" t="str">
        <f>IF('Basis-Tabelle-Samen'!A131="","",IF($A$4="Deutsch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96" s="155" t="str">
        <f>IF('Basis-Tabelle-Samen'!$AB131="","",
IF($A$4="Bulgarisch - BG",'Basis-Tabelle-Samen'!$Z131,
IF($A$4="Dänisch - DK",'Basis-Tabelle-Samen'!$AA131,
IF($A$4="Deutsch - DE",'Basis-Tabelle-Samen'!$AB131,
IF($A$4="Englisch - UK",'Basis-Tabelle-Samen'!$AC131,
IF($A$4="Estnisch - EE",'Basis-Tabelle-Samen'!$AD131,
IF($A$4="Finnisch - FI",'Basis-Tabelle-Samen'!$AE131,
IF($A$4="Französisch - FR",'Basis-Tabelle-Samen'!$AF131,
IF($A$4="Griechisch - GR",'Basis-Tabelle-Samen'!$AG131,
IF($A$4="Irisch - IE",'Basis-Tabelle-Samen'!$AH131,
IF($A$4="Isländisch - IS",'Basis-Tabelle-Samen'!$AI131,
IF($A$4="Italienisch - IT",'Basis-Tabelle-Samen'!$AJ131,
IF($A$4="Japanisch - JP",'Basis-Tabelle-Samen'!$AK131,
IF($A$4="Kroatisch - HR",'Basis-Tabelle-Samen'!$AL131,
IF($A$4="Lettisch - LV",'Basis-Tabelle-Samen'!$AM131,
IF($A$4="Litauisch - LT",'Basis-Tabelle-Samen'!$AN131,
IF($A$4="Maltesisch - MT",'Basis-Tabelle-Samen'!$AO131,
IF($A$4="Niederländisch - NL",'Basis-Tabelle-Samen'!$AP131,
IF($A$4="Norwegisch - NO",'Basis-Tabelle-Samen'!$AQ131,
IF($A$4="Polnisch - PL",'Basis-Tabelle-Samen'!$AR131,
IF($A$4="Portugiesisch - PT",'Basis-Tabelle-Samen'!$AS131,
IF($A$4="Rumänisch - RO",'Basis-Tabelle-Samen'!$AT131,
IF($A$4="Schwedisch - SE",'Basis-Tabelle-Samen'!$AU131,
IF($A$4="Slowakisch - SK",'Basis-Tabelle-Samen'!$AV131,
IF($A$4="Slowenisch - SI",'Basis-Tabelle-Samen'!$AW131,
IF($A$4="Spanisch - ES",'Basis-Tabelle-Samen'!$AX131,
IF($A$4="Tschechisch - CZ",'Basis-Tabelle-Samen'!$AY131,
IF($A$4="Türkisch - TR",'Basis-Tabelle-Samen'!$AZ131,
IF($A$4="Ungarisch - HU",'Basis-Tabelle-Samen'!$BA131,
" ACHTUNG")))))))))))))))))))))))))))))</f>
        <v>Organic - Tomato - Yellow Submarine</v>
      </c>
      <c r="C196" s="175" t="str">
        <f t="shared" si="2"/>
        <v/>
      </c>
      <c r="D196" s="170"/>
      <c r="E196" s="12"/>
      <c r="F196" s="157">
        <f>IF('Basis-Tabelle-Samen'!C131="","",'Basis-Tabelle-Samen'!C131)</f>
        <v>18211</v>
      </c>
      <c r="G196" s="160">
        <f>IF('Basis-Tabelle-Samen'!C131="","",IF($A$4="Deutsch - DE",10,12))</f>
        <v>12</v>
      </c>
      <c r="H196" s="172">
        <f>IF('Basis-Tabelle-Samen'!E131="","",'Basis-Tabelle-Samen'!E131)</f>
        <v>2.0499999999999998</v>
      </c>
      <c r="I196" s="160" t="str">
        <f>IF('Basis-Tabelle-Samen'!G131="","",'Basis-Tabelle-Samen'!G131)</f>
        <v>02</v>
      </c>
      <c r="J196" s="161" t="str">
        <f>IF('Basis-Tabelle-Samen'!I131="","",'Basis-Tabelle-Samen'!I131)</f>
        <v>Solanum lycopersicum</v>
      </c>
      <c r="K196" s="176">
        <f>IF('Basis-Tabelle-Samen'!B131="","",'Basis-Tabelle-Samen'!B131)</f>
        <v>129</v>
      </c>
      <c r="L196" s="177" t="str">
        <f>IF('Basis-Tabelle-Samen'!AB131="","",'Basis-Tabelle-Samen'!AB131)</f>
        <v>BIO - Tomate - Yellow Submarine</v>
      </c>
    </row>
    <row r="197" spans="1:12" ht="20.100000000000001" customHeight="1" x14ac:dyDescent="0.2">
      <c r="A197" s="154" t="str">
        <f>IF('Basis-Tabelle-Samen'!A181="","",IF($A$4="Deutsch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97" s="155" t="str">
        <f>IF('Basis-Tabelle-Samen'!$AB181="","",
IF($A$4="Bulgarisch - BG",'Basis-Tabelle-Samen'!$Z181,
IF($A$4="Dänisch - DK",'Basis-Tabelle-Samen'!$AA181,
IF($A$4="Deutsch - DE",'Basis-Tabelle-Samen'!$AB181,
IF($A$4="Englisch - UK",'Basis-Tabelle-Samen'!$AC181,
IF($A$4="Estnisch - EE",'Basis-Tabelle-Samen'!$AD181,
IF($A$4="Finnisch - FI",'Basis-Tabelle-Samen'!$AE181,
IF($A$4="Französisch - FR",'Basis-Tabelle-Samen'!$AF181,
IF($A$4="Griechisch - GR",'Basis-Tabelle-Samen'!$AG181,
IF($A$4="Irisch - IE",'Basis-Tabelle-Samen'!$AH181,
IF($A$4="Isländisch - IS",'Basis-Tabelle-Samen'!$AI181,
IF($A$4="Italienisch - IT",'Basis-Tabelle-Samen'!$AJ181,
IF($A$4="Japanisch - JP",'Basis-Tabelle-Samen'!$AK181,
IF($A$4="Kroatisch - HR",'Basis-Tabelle-Samen'!$AL181,
IF($A$4="Lettisch - LV",'Basis-Tabelle-Samen'!$AM181,
IF($A$4="Litauisch - LT",'Basis-Tabelle-Samen'!$AN181,
IF($A$4="Maltesisch - MT",'Basis-Tabelle-Samen'!$AO181,
IF($A$4="Niederländisch - NL",'Basis-Tabelle-Samen'!$AP181,
IF($A$4="Norwegisch - NO",'Basis-Tabelle-Samen'!$AQ181,
IF($A$4="Polnisch - PL",'Basis-Tabelle-Samen'!$AR181,
IF($A$4="Portugiesisch - PT",'Basis-Tabelle-Samen'!$AS181,
IF($A$4="Rumänisch - RO",'Basis-Tabelle-Samen'!$AT181,
IF($A$4="Schwedisch - SE",'Basis-Tabelle-Samen'!$AU181,
IF($A$4="Slowakisch - SK",'Basis-Tabelle-Samen'!$AV181,
IF($A$4="Slowenisch - SI",'Basis-Tabelle-Samen'!$AW181,
IF($A$4="Spanisch - ES",'Basis-Tabelle-Samen'!$AX181,
IF($A$4="Tschechisch - CZ",'Basis-Tabelle-Samen'!$AY181,
IF($A$4="Türkisch - TR",'Basis-Tabelle-Samen'!$AZ181,
IF($A$4="Ungarisch - HU",'Basis-Tabelle-Samen'!$BA181,
" ACHTUNG")))))))))))))))))))))))))))))</f>
        <v>Organic - Turnip - Goldana</v>
      </c>
      <c r="C197" s="175" t="str">
        <f t="shared" si="2"/>
        <v/>
      </c>
      <c r="D197" s="170"/>
      <c r="E197" s="12"/>
      <c r="F197" s="157">
        <f>IF('Basis-Tabelle-Samen'!C181="","",'Basis-Tabelle-Samen'!C181)</f>
        <v>18712</v>
      </c>
      <c r="G197" s="160">
        <f>IF('Basis-Tabelle-Samen'!C181="","",IF($A$4="Deutsch - DE",10,12))</f>
        <v>12</v>
      </c>
      <c r="H197" s="172">
        <f>IF('Basis-Tabelle-Samen'!E181="","",'Basis-Tabelle-Samen'!E181)</f>
        <v>2.0499999999999998</v>
      </c>
      <c r="I197" s="160" t="str">
        <f>IF('Basis-Tabelle-Samen'!G181="","",'Basis-Tabelle-Samen'!G181)</f>
        <v>02</v>
      </c>
      <c r="J197" s="161" t="str">
        <f>IF('Basis-Tabelle-Samen'!I181="","",'Basis-Tabelle-Samen'!I181)</f>
        <v>Brassica rapa</v>
      </c>
      <c r="K197" s="176">
        <f>IF('Basis-Tabelle-Samen'!B181="","",'Basis-Tabelle-Samen'!B181)</f>
        <v>179</v>
      </c>
      <c r="L197" s="177" t="str">
        <f>IF('Basis-Tabelle-Samen'!AB181="","",'Basis-Tabelle-Samen'!AB181)</f>
        <v>BIO - Kohlrabi - Goldana</v>
      </c>
    </row>
    <row r="198" spans="1:12" ht="20.100000000000001" customHeight="1" x14ac:dyDescent="0.2">
      <c r="A198" s="154" t="str">
        <f>IF('Basis-Tabelle-Samen'!A180="","",IF($A$4="Deutsch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98" s="155" t="str">
        <f>IF('Basis-Tabelle-Samen'!$AB180="","",
IF($A$4="Bulgarisch - BG",'Basis-Tabelle-Samen'!$Z180,
IF($A$4="Dänisch - DK",'Basis-Tabelle-Samen'!$AA180,
IF($A$4="Deutsch - DE",'Basis-Tabelle-Samen'!$AB180,
IF($A$4="Englisch - UK",'Basis-Tabelle-Samen'!$AC180,
IF($A$4="Estnisch - EE",'Basis-Tabelle-Samen'!$AD180,
IF($A$4="Finnisch - FI",'Basis-Tabelle-Samen'!$AE180,
IF($A$4="Französisch - FR",'Basis-Tabelle-Samen'!$AF180,
IF($A$4="Griechisch - GR",'Basis-Tabelle-Samen'!$AG180,
IF($A$4="Irisch - IE",'Basis-Tabelle-Samen'!$AH180,
IF($A$4="Isländisch - IS",'Basis-Tabelle-Samen'!$AI180,
IF($A$4="Italienisch - IT",'Basis-Tabelle-Samen'!$AJ180,
IF($A$4="Japanisch - JP",'Basis-Tabelle-Samen'!$AK180,
IF($A$4="Kroatisch - HR",'Basis-Tabelle-Samen'!$AL180,
IF($A$4="Lettisch - LV",'Basis-Tabelle-Samen'!$AM180,
IF($A$4="Litauisch - LT",'Basis-Tabelle-Samen'!$AN180,
IF($A$4="Maltesisch - MT",'Basis-Tabelle-Samen'!$AO180,
IF($A$4="Niederländisch - NL",'Basis-Tabelle-Samen'!$AP180,
IF($A$4="Norwegisch - NO",'Basis-Tabelle-Samen'!$AQ180,
IF($A$4="Polnisch - PL",'Basis-Tabelle-Samen'!$AR180,
IF($A$4="Portugiesisch - PT",'Basis-Tabelle-Samen'!$AS180,
IF($A$4="Rumänisch - RO",'Basis-Tabelle-Samen'!$AT180,
IF($A$4="Schwedisch - SE",'Basis-Tabelle-Samen'!$AU180,
IF($A$4="Slowakisch - SK",'Basis-Tabelle-Samen'!$AV180,
IF($A$4="Slowenisch - SI",'Basis-Tabelle-Samen'!$AW180,
IF($A$4="Spanisch - ES",'Basis-Tabelle-Samen'!$AX180,
IF($A$4="Tschechisch - CZ",'Basis-Tabelle-Samen'!$AY180,
IF($A$4="Türkisch - TR",'Basis-Tabelle-Samen'!$AZ180,
IF($A$4="Ungarisch - HU",'Basis-Tabelle-Samen'!$BA180,
" ACHTUNG")))))))))))))))))))))))))))))</f>
        <v>Organic - Turnip - Milan Purple</v>
      </c>
      <c r="C198" s="175" t="str">
        <f t="shared" si="2"/>
        <v/>
      </c>
      <c r="D198" s="170"/>
      <c r="E198" s="12"/>
      <c r="F198" s="157">
        <f>IF('Basis-Tabelle-Samen'!C180="","",'Basis-Tabelle-Samen'!C180)</f>
        <v>18711</v>
      </c>
      <c r="G198" s="160">
        <f>IF('Basis-Tabelle-Samen'!C180="","",IF($A$4="Deutsch - DE",10,12))</f>
        <v>12</v>
      </c>
      <c r="H198" s="172">
        <f>IF('Basis-Tabelle-Samen'!E180="","",'Basis-Tabelle-Samen'!E180)</f>
        <v>2.0499999999999998</v>
      </c>
      <c r="I198" s="160" t="str">
        <f>IF('Basis-Tabelle-Samen'!G180="","",'Basis-Tabelle-Samen'!G180)</f>
        <v>02</v>
      </c>
      <c r="J198" s="161" t="str">
        <f>IF('Basis-Tabelle-Samen'!I180="","",'Basis-Tabelle-Samen'!I180)</f>
        <v>Brassica rapa</v>
      </c>
      <c r="K198" s="176">
        <f>IF('Basis-Tabelle-Samen'!B180="","",'Basis-Tabelle-Samen'!B180)</f>
        <v>178</v>
      </c>
      <c r="L198" s="177" t="str">
        <f>IF('Basis-Tabelle-Samen'!AB180="","",'Basis-Tabelle-Samen'!AB180)</f>
        <v>BIO - Kohlrabi - Milan Purple</v>
      </c>
    </row>
    <row r="199" spans="1:12" ht="20.100000000000001" customHeight="1" x14ac:dyDescent="0.2">
      <c r="A199" s="154" t="str">
        <f>IF('Basis-Tabelle-Samen'!A182="","",IF($A$4="Deutsch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199" s="155" t="str">
        <f>IF('Basis-Tabelle-Samen'!$AB182="","",
IF($A$4="Bulgarisch - BG",'Basis-Tabelle-Samen'!$Z182,
IF($A$4="Dänisch - DK",'Basis-Tabelle-Samen'!$AA182,
IF($A$4="Deutsch - DE",'Basis-Tabelle-Samen'!$AB182,
IF($A$4="Englisch - UK",'Basis-Tabelle-Samen'!$AC182,
IF($A$4="Estnisch - EE",'Basis-Tabelle-Samen'!$AD182,
IF($A$4="Finnisch - FI",'Basis-Tabelle-Samen'!$AE182,
IF($A$4="Französisch - FR",'Basis-Tabelle-Samen'!$AF182,
IF($A$4="Griechisch - GR",'Basis-Tabelle-Samen'!$AG182,
IF($A$4="Irisch - IE",'Basis-Tabelle-Samen'!$AH182,
IF($A$4="Isländisch - IS",'Basis-Tabelle-Samen'!$AI182,
IF($A$4="Italienisch - IT",'Basis-Tabelle-Samen'!$AJ182,
IF($A$4="Japanisch - JP",'Basis-Tabelle-Samen'!$AK182,
IF($A$4="Kroatisch - HR",'Basis-Tabelle-Samen'!$AL182,
IF($A$4="Lettisch - LV",'Basis-Tabelle-Samen'!$AM182,
IF($A$4="Litauisch - LT",'Basis-Tabelle-Samen'!$AN182,
IF($A$4="Maltesisch - MT",'Basis-Tabelle-Samen'!$AO182,
IF($A$4="Niederländisch - NL",'Basis-Tabelle-Samen'!$AP182,
IF($A$4="Norwegisch - NO",'Basis-Tabelle-Samen'!$AQ182,
IF($A$4="Polnisch - PL",'Basis-Tabelle-Samen'!$AR182,
IF($A$4="Portugiesisch - PT",'Basis-Tabelle-Samen'!$AS182,
IF($A$4="Rumänisch - RO",'Basis-Tabelle-Samen'!$AT182,
IF($A$4="Schwedisch - SE",'Basis-Tabelle-Samen'!$AU182,
IF($A$4="Slowakisch - SK",'Basis-Tabelle-Samen'!$AV182,
IF($A$4="Slowenisch - SI",'Basis-Tabelle-Samen'!$AW182,
IF($A$4="Spanisch - ES",'Basis-Tabelle-Samen'!$AX182,
IF($A$4="Tschechisch - CZ",'Basis-Tabelle-Samen'!$AY182,
IF($A$4="Türkisch - TR",'Basis-Tabelle-Samen'!$AZ182,
IF($A$4="Ungarisch - HU",'Basis-Tabelle-Samen'!$BA182,
" ACHTUNG")))))))))))))))))))))))))))))</f>
        <v>Organic - Turnip - Super Melt</v>
      </c>
      <c r="C199" s="175" t="str">
        <f t="shared" si="2"/>
        <v/>
      </c>
      <c r="D199" s="170"/>
      <c r="E199" s="12"/>
      <c r="F199" s="157">
        <f>IF('Basis-Tabelle-Samen'!C182="","",'Basis-Tabelle-Samen'!C182)</f>
        <v>18713</v>
      </c>
      <c r="G199" s="160">
        <f>IF('Basis-Tabelle-Samen'!C182="","",IF($A$4="Deutsch - DE",10,12))</f>
        <v>12</v>
      </c>
      <c r="H199" s="172">
        <f>IF('Basis-Tabelle-Samen'!E182="","",'Basis-Tabelle-Samen'!E182)</f>
        <v>2.0499999999999998</v>
      </c>
      <c r="I199" s="160" t="str">
        <f>IF('Basis-Tabelle-Samen'!G182="","",'Basis-Tabelle-Samen'!G182)</f>
        <v>02</v>
      </c>
      <c r="J199" s="161" t="str">
        <f>IF('Basis-Tabelle-Samen'!I182="","",'Basis-Tabelle-Samen'!I182)</f>
        <v>Brassica oleracea var. gongyl. L.</v>
      </c>
      <c r="K199" s="176">
        <f>IF('Basis-Tabelle-Samen'!B182="","",'Basis-Tabelle-Samen'!B182)</f>
        <v>180</v>
      </c>
      <c r="L199" s="177" t="str">
        <f>IF('Basis-Tabelle-Samen'!AB182="","",'Basis-Tabelle-Samen'!AB182)</f>
        <v>BIO - Kohlrabi - Superschmelz</v>
      </c>
    </row>
    <row r="200" spans="1:12" ht="20.100000000000001" customHeight="1" x14ac:dyDescent="0.2">
      <c r="A200" s="154" t="str">
        <f>IF('Basis-Tabelle-Samen'!A186="","",IF($A$4="Deutsch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00" s="155" t="str">
        <f>IF('Basis-Tabelle-Samen'!$AB186="","",
IF($A$4="Bulgarisch - BG",'Basis-Tabelle-Samen'!$Z186,
IF($A$4="Dänisch - DK",'Basis-Tabelle-Samen'!$AA186,
IF($A$4="Deutsch - DE",'Basis-Tabelle-Samen'!$AB186,
IF($A$4="Englisch - UK",'Basis-Tabelle-Samen'!$AC186,
IF($A$4="Estnisch - EE",'Basis-Tabelle-Samen'!$AD186,
IF($A$4="Finnisch - FI",'Basis-Tabelle-Samen'!$AE186,
IF($A$4="Französisch - FR",'Basis-Tabelle-Samen'!$AF186,
IF($A$4="Griechisch - GR",'Basis-Tabelle-Samen'!$AG186,
IF($A$4="Irisch - IE",'Basis-Tabelle-Samen'!$AH186,
IF($A$4="Isländisch - IS",'Basis-Tabelle-Samen'!$AI186,
IF($A$4="Italienisch - IT",'Basis-Tabelle-Samen'!$AJ186,
IF($A$4="Japanisch - JP",'Basis-Tabelle-Samen'!$AK186,
IF($A$4="Kroatisch - HR",'Basis-Tabelle-Samen'!$AL186,
IF($A$4="Lettisch - LV",'Basis-Tabelle-Samen'!$AM186,
IF($A$4="Litauisch - LT",'Basis-Tabelle-Samen'!$AN186,
IF($A$4="Maltesisch - MT",'Basis-Tabelle-Samen'!$AO186,
IF($A$4="Niederländisch - NL",'Basis-Tabelle-Samen'!$AP186,
IF($A$4="Norwegisch - NO",'Basis-Tabelle-Samen'!$AQ186,
IF($A$4="Polnisch - PL",'Basis-Tabelle-Samen'!$AR186,
IF($A$4="Portugiesisch - PT",'Basis-Tabelle-Samen'!$AS186,
IF($A$4="Rumänisch - RO",'Basis-Tabelle-Samen'!$AT186,
IF($A$4="Schwedisch - SE",'Basis-Tabelle-Samen'!$AU186,
IF($A$4="Slowakisch - SK",'Basis-Tabelle-Samen'!$AV186,
IF($A$4="Slowenisch - SI",'Basis-Tabelle-Samen'!$AW186,
IF($A$4="Spanisch - ES",'Basis-Tabelle-Samen'!$AX186,
IF($A$4="Tschechisch - CZ",'Basis-Tabelle-Samen'!$AY186,
IF($A$4="Türkisch - TR",'Basis-Tabelle-Samen'!$AZ186,
IF($A$4="Ungarisch - HU",'Basis-Tabelle-Samen'!$BA186,
" ACHTUNG")))))))))))))))))))))))))))))</f>
        <v>Organic - Wild Rocket</v>
      </c>
      <c r="C200" s="175" t="str">
        <f t="shared" si="2"/>
        <v/>
      </c>
      <c r="D200" s="170"/>
      <c r="E200" s="12"/>
      <c r="F200" s="157">
        <f>IF('Basis-Tabelle-Samen'!C186="","",'Basis-Tabelle-Samen'!C186)</f>
        <v>18732</v>
      </c>
      <c r="G200" s="160">
        <f>IF('Basis-Tabelle-Samen'!C186="","",IF($A$4="Deutsch - DE",10,12))</f>
        <v>12</v>
      </c>
      <c r="H200" s="172">
        <f>IF('Basis-Tabelle-Samen'!E186="","",'Basis-Tabelle-Samen'!E186)</f>
        <v>2.0499999999999998</v>
      </c>
      <c r="I200" s="160" t="str">
        <f>IF('Basis-Tabelle-Samen'!G186="","",'Basis-Tabelle-Samen'!G186)</f>
        <v>02</v>
      </c>
      <c r="J200" s="161" t="str">
        <f>IF('Basis-Tabelle-Samen'!I186="","",'Basis-Tabelle-Samen'!I186)</f>
        <v>Diplotaxis tenuifolia</v>
      </c>
      <c r="K200" s="176">
        <f>IF('Basis-Tabelle-Samen'!B186="","",'Basis-Tabelle-Samen'!B186)</f>
        <v>184</v>
      </c>
      <c r="L200" s="177" t="str">
        <f>IF('Basis-Tabelle-Samen'!AB186="","",'Basis-Tabelle-Samen'!AB186)</f>
        <v>BIO - Wilder Ruccola</v>
      </c>
    </row>
    <row r="201" spans="1:12" ht="20.100000000000001" customHeight="1" x14ac:dyDescent="0.2">
      <c r="A201" s="154" t="str">
        <f>IF('Basis-Tabelle-Samen'!A189="","",IF($A$4="Deutsch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01" s="155" t="str">
        <f>IF('Basis-Tabelle-Samen'!$AB189="","",
IF($A$4="Bulgarisch - BG",'Basis-Tabelle-Samen'!$Z189,
IF($A$4="Dänisch - DK",'Basis-Tabelle-Samen'!$AA189,
IF($A$4="Deutsch - DE",'Basis-Tabelle-Samen'!$AB189,
IF($A$4="Englisch - UK",'Basis-Tabelle-Samen'!$AC189,
IF($A$4="Estnisch - EE",'Basis-Tabelle-Samen'!$AD189,
IF($A$4="Finnisch - FI",'Basis-Tabelle-Samen'!$AE189,
IF($A$4="Französisch - FR",'Basis-Tabelle-Samen'!$AF189,
IF($A$4="Griechisch - GR",'Basis-Tabelle-Samen'!$AG189,
IF($A$4="Irisch - IE",'Basis-Tabelle-Samen'!$AH189,
IF($A$4="Isländisch - IS",'Basis-Tabelle-Samen'!$AI189,
IF($A$4="Italienisch - IT",'Basis-Tabelle-Samen'!$AJ189,
IF($A$4="Japanisch - JP",'Basis-Tabelle-Samen'!$AK189,
IF($A$4="Kroatisch - HR",'Basis-Tabelle-Samen'!$AL189,
IF($A$4="Lettisch - LV",'Basis-Tabelle-Samen'!$AM189,
IF($A$4="Litauisch - LT",'Basis-Tabelle-Samen'!$AN189,
IF($A$4="Maltesisch - MT",'Basis-Tabelle-Samen'!$AO189,
IF($A$4="Niederländisch - NL",'Basis-Tabelle-Samen'!$AP189,
IF($A$4="Norwegisch - NO",'Basis-Tabelle-Samen'!$AQ189,
IF($A$4="Polnisch - PL",'Basis-Tabelle-Samen'!$AR189,
IF($A$4="Portugiesisch - PT",'Basis-Tabelle-Samen'!$AS189,
IF($A$4="Rumänisch - RO",'Basis-Tabelle-Samen'!$AT189,
IF($A$4="Schwedisch - SE",'Basis-Tabelle-Samen'!$AU189,
IF($A$4="Slowakisch - SK",'Basis-Tabelle-Samen'!$AV189,
IF($A$4="Slowenisch - SI",'Basis-Tabelle-Samen'!$AW189,
IF($A$4="Spanisch - ES",'Basis-Tabelle-Samen'!$AX189,
IF($A$4="Tschechisch - CZ",'Basis-Tabelle-Samen'!$AY189,
IF($A$4="Türkisch - TR",'Basis-Tabelle-Samen'!$AZ189,
IF($A$4="Ungarisch - HU",'Basis-Tabelle-Samen'!$BA189,
" ACHTUNG")))))))))))))))))))))))))))))</f>
        <v>Organic - Basil Genovese</v>
      </c>
      <c r="C201" s="175" t="str">
        <f t="shared" si="2"/>
        <v/>
      </c>
      <c r="D201" s="170"/>
      <c r="E201" s="12"/>
      <c r="F201" s="157">
        <f>IF('Basis-Tabelle-Samen'!C189="","",'Basis-Tabelle-Samen'!C189)</f>
        <v>15301</v>
      </c>
      <c r="G201" s="160">
        <f>IF('Basis-Tabelle-Samen'!C189="","",IF($A$4="Deutsch - DE",10,12))</f>
        <v>12</v>
      </c>
      <c r="H201" s="172">
        <f>IF('Basis-Tabelle-Samen'!E189="","",'Basis-Tabelle-Samen'!E189)</f>
        <v>2.0499999999999998</v>
      </c>
      <c r="I201" s="160" t="str">
        <f>IF('Basis-Tabelle-Samen'!G189="","",'Basis-Tabelle-Samen'!G189)</f>
        <v>03</v>
      </c>
      <c r="J201" s="161" t="str">
        <f>IF('Basis-Tabelle-Samen'!I189="","",'Basis-Tabelle-Samen'!I189)</f>
        <v>Ocimum basilicum</v>
      </c>
      <c r="K201" s="176">
        <f>IF('Basis-Tabelle-Samen'!B189="","",'Basis-Tabelle-Samen'!B189)</f>
        <v>187</v>
      </c>
      <c r="L201" s="177" t="str">
        <f>IF('Basis-Tabelle-Samen'!AB189="","",'Basis-Tabelle-Samen'!AB189)</f>
        <v>BIO - Basilikum Sweet Genovese</v>
      </c>
    </row>
    <row r="202" spans="1:12" ht="20.100000000000001" customHeight="1" x14ac:dyDescent="0.2">
      <c r="A202" s="154" t="str">
        <f>IF('Basis-Tabelle-Samen'!A196="","",IF($A$4="Deutsch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02" s="155" t="str">
        <f>IF('Basis-Tabelle-Samen'!$AB196="","",
IF($A$4="Bulgarisch - BG",'Basis-Tabelle-Samen'!$Z196,
IF($A$4="Dänisch - DK",'Basis-Tabelle-Samen'!$AA196,
IF($A$4="Deutsch - DE",'Basis-Tabelle-Samen'!$AB196,
IF($A$4="Englisch - UK",'Basis-Tabelle-Samen'!$AC196,
IF($A$4="Estnisch - EE",'Basis-Tabelle-Samen'!$AD196,
IF($A$4="Finnisch - FI",'Basis-Tabelle-Samen'!$AE196,
IF($A$4="Französisch - FR",'Basis-Tabelle-Samen'!$AF196,
IF($A$4="Griechisch - GR",'Basis-Tabelle-Samen'!$AG196,
IF($A$4="Irisch - IE",'Basis-Tabelle-Samen'!$AH196,
IF($A$4="Isländisch - IS",'Basis-Tabelle-Samen'!$AI196,
IF($A$4="Italienisch - IT",'Basis-Tabelle-Samen'!$AJ196,
IF($A$4="Japanisch - JP",'Basis-Tabelle-Samen'!$AK196,
IF($A$4="Kroatisch - HR",'Basis-Tabelle-Samen'!$AL196,
IF($A$4="Lettisch - LV",'Basis-Tabelle-Samen'!$AM196,
IF($A$4="Litauisch - LT",'Basis-Tabelle-Samen'!$AN196,
IF($A$4="Maltesisch - MT",'Basis-Tabelle-Samen'!$AO196,
IF($A$4="Niederländisch - NL",'Basis-Tabelle-Samen'!$AP196,
IF($A$4="Norwegisch - NO",'Basis-Tabelle-Samen'!$AQ196,
IF($A$4="Polnisch - PL",'Basis-Tabelle-Samen'!$AR196,
IF($A$4="Portugiesisch - PT",'Basis-Tabelle-Samen'!$AS196,
IF($A$4="Rumänisch - RO",'Basis-Tabelle-Samen'!$AT196,
IF($A$4="Schwedisch - SE",'Basis-Tabelle-Samen'!$AU196,
IF($A$4="Slowakisch - SK",'Basis-Tabelle-Samen'!$AV196,
IF($A$4="Slowenisch - SI",'Basis-Tabelle-Samen'!$AW196,
IF($A$4="Spanisch - ES",'Basis-Tabelle-Samen'!$AX196,
IF($A$4="Tschechisch - CZ",'Basis-Tabelle-Samen'!$AY196,
IF($A$4="Türkisch - TR",'Basis-Tabelle-Samen'!$AZ196,
IF($A$4="Ungarisch - HU",'Basis-Tabelle-Samen'!$BA196,
" ACHTUNG")))))))))))))))))))))))))))))</f>
        <v>Organic - Basil Red</v>
      </c>
      <c r="C202" s="175" t="str">
        <f t="shared" si="2"/>
        <v/>
      </c>
      <c r="D202" s="170"/>
      <c r="E202" s="12"/>
      <c r="F202" s="157">
        <f>IF('Basis-Tabelle-Samen'!C196="","",'Basis-Tabelle-Samen'!C196)</f>
        <v>15308</v>
      </c>
      <c r="G202" s="160">
        <f>IF('Basis-Tabelle-Samen'!C196="","",IF($A$4="Deutsch - DE",10,12))</f>
        <v>12</v>
      </c>
      <c r="H202" s="172">
        <f>IF('Basis-Tabelle-Samen'!E196="","",'Basis-Tabelle-Samen'!E196)</f>
        <v>2.0499999999999998</v>
      </c>
      <c r="I202" s="160" t="str">
        <f>IF('Basis-Tabelle-Samen'!G196="","",'Basis-Tabelle-Samen'!G196)</f>
        <v>03</v>
      </c>
      <c r="J202" s="161" t="str">
        <f>IF('Basis-Tabelle-Samen'!I196="","",'Basis-Tabelle-Samen'!I196)</f>
        <v>Ocimum basilicum</v>
      </c>
      <c r="K202" s="176">
        <f>IF('Basis-Tabelle-Samen'!B196="","",'Basis-Tabelle-Samen'!B196)</f>
        <v>194</v>
      </c>
      <c r="L202" s="177" t="str">
        <f>IF('Basis-Tabelle-Samen'!AB196="","",'Basis-Tabelle-Samen'!AB196)</f>
        <v>BIO - Rotes Basilikum</v>
      </c>
    </row>
    <row r="203" spans="1:12" ht="20.100000000000001" customHeight="1" x14ac:dyDescent="0.2">
      <c r="A203" s="154" t="str">
        <f>IF('Basis-Tabelle-Samen'!A190="","",IF($A$4="Deutsch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03" s="155" t="str">
        <f>IF('Basis-Tabelle-Samen'!$AB190="","",
IF($A$4="Bulgarisch - BG",'Basis-Tabelle-Samen'!$Z190,
IF($A$4="Dänisch - DK",'Basis-Tabelle-Samen'!$AA190,
IF($A$4="Deutsch - DE",'Basis-Tabelle-Samen'!$AB190,
IF($A$4="Englisch - UK",'Basis-Tabelle-Samen'!$AC190,
IF($A$4="Estnisch - EE",'Basis-Tabelle-Samen'!$AD190,
IF($A$4="Finnisch - FI",'Basis-Tabelle-Samen'!$AE190,
IF($A$4="Französisch - FR",'Basis-Tabelle-Samen'!$AF190,
IF($A$4="Griechisch - GR",'Basis-Tabelle-Samen'!$AG190,
IF($A$4="Irisch - IE",'Basis-Tabelle-Samen'!$AH190,
IF($A$4="Isländisch - IS",'Basis-Tabelle-Samen'!$AI190,
IF($A$4="Italienisch - IT",'Basis-Tabelle-Samen'!$AJ190,
IF($A$4="Japanisch - JP",'Basis-Tabelle-Samen'!$AK190,
IF($A$4="Kroatisch - HR",'Basis-Tabelle-Samen'!$AL190,
IF($A$4="Lettisch - LV",'Basis-Tabelle-Samen'!$AM190,
IF($A$4="Litauisch - LT",'Basis-Tabelle-Samen'!$AN190,
IF($A$4="Maltesisch - MT",'Basis-Tabelle-Samen'!$AO190,
IF($A$4="Niederländisch - NL",'Basis-Tabelle-Samen'!$AP190,
IF($A$4="Norwegisch - NO",'Basis-Tabelle-Samen'!$AQ190,
IF($A$4="Polnisch - PL",'Basis-Tabelle-Samen'!$AR190,
IF($A$4="Portugiesisch - PT",'Basis-Tabelle-Samen'!$AS190,
IF($A$4="Rumänisch - RO",'Basis-Tabelle-Samen'!$AT190,
IF($A$4="Schwedisch - SE",'Basis-Tabelle-Samen'!$AU190,
IF($A$4="Slowakisch - SK",'Basis-Tabelle-Samen'!$AV190,
IF($A$4="Slowenisch - SI",'Basis-Tabelle-Samen'!$AW190,
IF($A$4="Spanisch - ES",'Basis-Tabelle-Samen'!$AX190,
IF($A$4="Tschechisch - CZ",'Basis-Tabelle-Samen'!$AY190,
IF($A$4="Türkisch - TR",'Basis-Tabelle-Samen'!$AZ190,
IF($A$4="Ungarisch - HU",'Basis-Tabelle-Samen'!$BA190,
" ACHTUNG")))))))))))))))))))))))))))))</f>
        <v>Organic - Basil Thai</v>
      </c>
      <c r="C203" s="175" t="str">
        <f t="shared" si="2"/>
        <v/>
      </c>
      <c r="D203" s="170"/>
      <c r="E203" s="12"/>
      <c r="F203" s="157">
        <f>IF('Basis-Tabelle-Samen'!C190="","",'Basis-Tabelle-Samen'!C190)</f>
        <v>15302</v>
      </c>
      <c r="G203" s="160">
        <f>IF('Basis-Tabelle-Samen'!C190="","",IF($A$4="Deutsch - DE",10,12))</f>
        <v>12</v>
      </c>
      <c r="H203" s="172">
        <f>IF('Basis-Tabelle-Samen'!E190="","",'Basis-Tabelle-Samen'!E190)</f>
        <v>2.0499999999999998</v>
      </c>
      <c r="I203" s="160" t="str">
        <f>IF('Basis-Tabelle-Samen'!G190="","",'Basis-Tabelle-Samen'!G190)</f>
        <v>03</v>
      </c>
      <c r="J203" s="161" t="str">
        <f>IF('Basis-Tabelle-Samen'!I190="","",'Basis-Tabelle-Samen'!I190)</f>
        <v>Ocimum basilicum</v>
      </c>
      <c r="K203" s="176">
        <f>IF('Basis-Tabelle-Samen'!B190="","",'Basis-Tabelle-Samen'!B190)</f>
        <v>188</v>
      </c>
      <c r="L203" s="177" t="str">
        <f>IF('Basis-Tabelle-Samen'!AB190="","",'Basis-Tabelle-Samen'!AB190)</f>
        <v>BIO - Basilikum Thai</v>
      </c>
    </row>
    <row r="204" spans="1:12" ht="20.100000000000001" customHeight="1" x14ac:dyDescent="0.2">
      <c r="A204" s="154" t="str">
        <f>IF('Basis-Tabelle-Samen'!A211="","",IF($A$4="Deutsch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04" s="155" t="str">
        <f>IF('Basis-Tabelle-Samen'!$AB211="","",
IF($A$4="Bulgarisch - BG",'Basis-Tabelle-Samen'!$Z211,
IF($A$4="Dänisch - DK",'Basis-Tabelle-Samen'!$AA211,
IF($A$4="Deutsch - DE",'Basis-Tabelle-Samen'!$AB211,
IF($A$4="Englisch - UK",'Basis-Tabelle-Samen'!$AC211,
IF($A$4="Estnisch - EE",'Basis-Tabelle-Samen'!$AD211,
IF($A$4="Finnisch - FI",'Basis-Tabelle-Samen'!$AE211,
IF($A$4="Französisch - FR",'Basis-Tabelle-Samen'!$AF211,
IF($A$4="Griechisch - GR",'Basis-Tabelle-Samen'!$AG211,
IF($A$4="Irisch - IE",'Basis-Tabelle-Samen'!$AH211,
IF($A$4="Isländisch - IS",'Basis-Tabelle-Samen'!$AI211,
IF($A$4="Italienisch - IT",'Basis-Tabelle-Samen'!$AJ211,
IF($A$4="Japanisch - JP",'Basis-Tabelle-Samen'!$AK211,
IF($A$4="Kroatisch - HR",'Basis-Tabelle-Samen'!$AL211,
IF($A$4="Lettisch - LV",'Basis-Tabelle-Samen'!$AM211,
IF($A$4="Litauisch - LT",'Basis-Tabelle-Samen'!$AN211,
IF($A$4="Maltesisch - MT",'Basis-Tabelle-Samen'!$AO211,
IF($A$4="Niederländisch - NL",'Basis-Tabelle-Samen'!$AP211,
IF($A$4="Norwegisch - NO",'Basis-Tabelle-Samen'!$AQ211,
IF($A$4="Polnisch - PL",'Basis-Tabelle-Samen'!$AR211,
IF($A$4="Portugiesisch - PT",'Basis-Tabelle-Samen'!$AS211,
IF($A$4="Rumänisch - RO",'Basis-Tabelle-Samen'!$AT211,
IF($A$4="Schwedisch - SE",'Basis-Tabelle-Samen'!$AU211,
IF($A$4="Slowakisch - SK",'Basis-Tabelle-Samen'!$AV211,
IF($A$4="Slowenisch - SI",'Basis-Tabelle-Samen'!$AW211,
IF($A$4="Spanisch - ES",'Basis-Tabelle-Samen'!$AX211,
IF($A$4="Tschechisch - CZ",'Basis-Tabelle-Samen'!$AY211,
IF($A$4="Türkisch - TR",'Basis-Tabelle-Samen'!$AZ211,
IF($A$4="Ungarisch - HU",'Basis-Tabelle-Samen'!$BA211,
" ACHTUNG")))))))))))))))))))))))))))))</f>
        <v>Organic - Black Cumin</v>
      </c>
      <c r="C204" s="175" t="str">
        <f t="shared" si="2"/>
        <v/>
      </c>
      <c r="D204" s="170"/>
      <c r="E204" s="12"/>
      <c r="F204" s="157">
        <f>IF('Basis-Tabelle-Samen'!C211="","",'Basis-Tabelle-Samen'!C211)</f>
        <v>15323</v>
      </c>
      <c r="G204" s="160">
        <f>IF('Basis-Tabelle-Samen'!C211="","",IF($A$4="Deutsch - DE",10,12))</f>
        <v>12</v>
      </c>
      <c r="H204" s="172">
        <f>IF('Basis-Tabelle-Samen'!E211="","",'Basis-Tabelle-Samen'!E211)</f>
        <v>2.0499999999999998</v>
      </c>
      <c r="I204" s="160" t="str">
        <f>IF('Basis-Tabelle-Samen'!G211="","",'Basis-Tabelle-Samen'!G211)</f>
        <v>03</v>
      </c>
      <c r="J204" s="161" t="str">
        <f>IF('Basis-Tabelle-Samen'!I211="","",'Basis-Tabelle-Samen'!I211)</f>
        <v>Nigella sativa</v>
      </c>
      <c r="K204" s="176">
        <f>IF('Basis-Tabelle-Samen'!B211="","",'Basis-Tabelle-Samen'!B211)</f>
        <v>209</v>
      </c>
      <c r="L204" s="177" t="str">
        <f>IF('Basis-Tabelle-Samen'!AB211="","",'Basis-Tabelle-Samen'!AB211)</f>
        <v>BIO - Schwarzkümmel</v>
      </c>
    </row>
    <row r="205" spans="1:12" ht="20.100000000000001" customHeight="1" x14ac:dyDescent="0.2">
      <c r="A205" s="154" t="str">
        <f>IF('Basis-Tabelle-Samen'!A191="","",IF($A$4="Deutsch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05" s="155" t="str">
        <f>IF('Basis-Tabelle-Samen'!$AB191="","",
IF($A$4="Bulgarisch - BG",'Basis-Tabelle-Samen'!$Z191,
IF($A$4="Dänisch - DK",'Basis-Tabelle-Samen'!$AA191,
IF($A$4="Deutsch - DE",'Basis-Tabelle-Samen'!$AB191,
IF($A$4="Englisch - UK",'Basis-Tabelle-Samen'!$AC191,
IF($A$4="Estnisch - EE",'Basis-Tabelle-Samen'!$AD191,
IF($A$4="Finnisch - FI",'Basis-Tabelle-Samen'!$AE191,
IF($A$4="Französisch - FR",'Basis-Tabelle-Samen'!$AF191,
IF($A$4="Griechisch - GR",'Basis-Tabelle-Samen'!$AG191,
IF($A$4="Irisch - IE",'Basis-Tabelle-Samen'!$AH191,
IF($A$4="Isländisch - IS",'Basis-Tabelle-Samen'!$AI191,
IF($A$4="Italienisch - IT",'Basis-Tabelle-Samen'!$AJ191,
IF($A$4="Japanisch - JP",'Basis-Tabelle-Samen'!$AK191,
IF($A$4="Kroatisch - HR",'Basis-Tabelle-Samen'!$AL191,
IF($A$4="Lettisch - LV",'Basis-Tabelle-Samen'!$AM191,
IF($A$4="Litauisch - LT",'Basis-Tabelle-Samen'!$AN191,
IF($A$4="Maltesisch - MT",'Basis-Tabelle-Samen'!$AO191,
IF($A$4="Niederländisch - NL",'Basis-Tabelle-Samen'!$AP191,
IF($A$4="Norwegisch - NO",'Basis-Tabelle-Samen'!$AQ191,
IF($A$4="Polnisch - PL",'Basis-Tabelle-Samen'!$AR191,
IF($A$4="Portugiesisch - PT",'Basis-Tabelle-Samen'!$AS191,
IF($A$4="Rumänisch - RO",'Basis-Tabelle-Samen'!$AT191,
IF($A$4="Schwedisch - SE",'Basis-Tabelle-Samen'!$AU191,
IF($A$4="Slowakisch - SK",'Basis-Tabelle-Samen'!$AV191,
IF($A$4="Slowenisch - SI",'Basis-Tabelle-Samen'!$AW191,
IF($A$4="Spanisch - ES",'Basis-Tabelle-Samen'!$AX191,
IF($A$4="Tschechisch - CZ",'Basis-Tabelle-Samen'!$AY191,
IF($A$4="Türkisch - TR",'Basis-Tabelle-Samen'!$AZ191,
IF($A$4="Ungarisch - HU",'Basis-Tabelle-Samen'!$BA191,
" ACHTUNG")))))))))))))))))))))))))))))</f>
        <v>Organic - Borage</v>
      </c>
      <c r="C205" s="175" t="str">
        <f t="shared" si="2"/>
        <v/>
      </c>
      <c r="D205" s="170"/>
      <c r="E205" s="12"/>
      <c r="F205" s="157">
        <f>IF('Basis-Tabelle-Samen'!C191="","",'Basis-Tabelle-Samen'!C191)</f>
        <v>15303</v>
      </c>
      <c r="G205" s="160">
        <f>IF('Basis-Tabelle-Samen'!C191="","",IF($A$4="Deutsch - DE",10,12))</f>
        <v>12</v>
      </c>
      <c r="H205" s="172">
        <f>IF('Basis-Tabelle-Samen'!E191="","",'Basis-Tabelle-Samen'!E191)</f>
        <v>2.0499999999999998</v>
      </c>
      <c r="I205" s="160" t="str">
        <f>IF('Basis-Tabelle-Samen'!G191="","",'Basis-Tabelle-Samen'!G191)</f>
        <v>03</v>
      </c>
      <c r="J205" s="161" t="str">
        <f>IF('Basis-Tabelle-Samen'!I191="","",'Basis-Tabelle-Samen'!I191)</f>
        <v>Borago officinalis</v>
      </c>
      <c r="K205" s="176">
        <f>IF('Basis-Tabelle-Samen'!B191="","",'Basis-Tabelle-Samen'!B191)</f>
        <v>189</v>
      </c>
      <c r="L205" s="177" t="str">
        <f>IF('Basis-Tabelle-Samen'!AB191="","",'Basis-Tabelle-Samen'!AB191)</f>
        <v>BIO - Borretsch</v>
      </c>
    </row>
    <row r="206" spans="1:12" ht="20.100000000000001" customHeight="1" x14ac:dyDescent="0.2">
      <c r="A206" s="154" t="str">
        <f>IF('Basis-Tabelle-Samen'!A192="","",IF($A$4="Deutsch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06" s="155" t="str">
        <f>IF('Basis-Tabelle-Samen'!$AB192="","",
IF($A$4="Bulgarisch - BG",'Basis-Tabelle-Samen'!$Z192,
IF($A$4="Dänisch - DK",'Basis-Tabelle-Samen'!$AA192,
IF($A$4="Deutsch - DE",'Basis-Tabelle-Samen'!$AB192,
IF($A$4="Englisch - UK",'Basis-Tabelle-Samen'!$AC192,
IF($A$4="Estnisch - EE",'Basis-Tabelle-Samen'!$AD192,
IF($A$4="Finnisch - FI",'Basis-Tabelle-Samen'!$AE192,
IF($A$4="Französisch - FR",'Basis-Tabelle-Samen'!$AF192,
IF($A$4="Griechisch - GR",'Basis-Tabelle-Samen'!$AG192,
IF($A$4="Irisch - IE",'Basis-Tabelle-Samen'!$AH192,
IF($A$4="Isländisch - IS",'Basis-Tabelle-Samen'!$AI192,
IF($A$4="Italienisch - IT",'Basis-Tabelle-Samen'!$AJ192,
IF($A$4="Japanisch - JP",'Basis-Tabelle-Samen'!$AK192,
IF($A$4="Kroatisch - HR",'Basis-Tabelle-Samen'!$AL192,
IF($A$4="Lettisch - LV",'Basis-Tabelle-Samen'!$AM192,
IF($A$4="Litauisch - LT",'Basis-Tabelle-Samen'!$AN192,
IF($A$4="Maltesisch - MT",'Basis-Tabelle-Samen'!$AO192,
IF($A$4="Niederländisch - NL",'Basis-Tabelle-Samen'!$AP192,
IF($A$4="Norwegisch - NO",'Basis-Tabelle-Samen'!$AQ192,
IF($A$4="Polnisch - PL",'Basis-Tabelle-Samen'!$AR192,
IF($A$4="Portugiesisch - PT",'Basis-Tabelle-Samen'!$AS192,
IF($A$4="Rumänisch - RO",'Basis-Tabelle-Samen'!$AT192,
IF($A$4="Schwedisch - SE",'Basis-Tabelle-Samen'!$AU192,
IF($A$4="Slowakisch - SK",'Basis-Tabelle-Samen'!$AV192,
IF($A$4="Slowenisch - SI",'Basis-Tabelle-Samen'!$AW192,
IF($A$4="Spanisch - ES",'Basis-Tabelle-Samen'!$AX192,
IF($A$4="Tschechisch - CZ",'Basis-Tabelle-Samen'!$AY192,
IF($A$4="Türkisch - TR",'Basis-Tabelle-Samen'!$AZ192,
IF($A$4="Ungarisch - HU",'Basis-Tabelle-Samen'!$BA192,
" ACHTUNG")))))))))))))))))))))))))))))</f>
        <v>Organic - Caraway</v>
      </c>
      <c r="C206" s="175" t="str">
        <f t="shared" si="2"/>
        <v/>
      </c>
      <c r="D206" s="170"/>
      <c r="E206" s="12"/>
      <c r="F206" s="157">
        <f>IF('Basis-Tabelle-Samen'!C192="","",'Basis-Tabelle-Samen'!C192)</f>
        <v>15304</v>
      </c>
      <c r="G206" s="160">
        <f>IF('Basis-Tabelle-Samen'!C192="","",IF($A$4="Deutsch - DE",10,12))</f>
        <v>12</v>
      </c>
      <c r="H206" s="172">
        <f>IF('Basis-Tabelle-Samen'!E192="","",'Basis-Tabelle-Samen'!E192)</f>
        <v>2.0499999999999998</v>
      </c>
      <c r="I206" s="160" t="str">
        <f>IF('Basis-Tabelle-Samen'!G192="","",'Basis-Tabelle-Samen'!G192)</f>
        <v>03</v>
      </c>
      <c r="J206" s="161" t="str">
        <f>IF('Basis-Tabelle-Samen'!I192="","",'Basis-Tabelle-Samen'!I192)</f>
        <v>Carum carvi</v>
      </c>
      <c r="K206" s="176">
        <f>IF('Basis-Tabelle-Samen'!B192="","",'Basis-Tabelle-Samen'!B192)</f>
        <v>190</v>
      </c>
      <c r="L206" s="177" t="str">
        <f>IF('Basis-Tabelle-Samen'!AB192="","",'Basis-Tabelle-Samen'!AB192)</f>
        <v>BIO - Kümmel</v>
      </c>
    </row>
    <row r="207" spans="1:12" ht="20.100000000000001" customHeight="1" x14ac:dyDescent="0.2">
      <c r="A207" s="154" t="str">
        <f>IF('Basis-Tabelle-Samen'!A193="","",IF($A$4="Deutsch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07" s="155" t="str">
        <f>IF('Basis-Tabelle-Samen'!$AB193="","",
IF($A$4="Bulgarisch - BG",'Basis-Tabelle-Samen'!$Z193,
IF($A$4="Dänisch - DK",'Basis-Tabelle-Samen'!$AA193,
IF($A$4="Deutsch - DE",'Basis-Tabelle-Samen'!$AB193,
IF($A$4="Englisch - UK",'Basis-Tabelle-Samen'!$AC193,
IF($A$4="Estnisch - EE",'Basis-Tabelle-Samen'!$AD193,
IF($A$4="Finnisch - FI",'Basis-Tabelle-Samen'!$AE193,
IF($A$4="Französisch - FR",'Basis-Tabelle-Samen'!$AF193,
IF($A$4="Griechisch - GR",'Basis-Tabelle-Samen'!$AG193,
IF($A$4="Irisch - IE",'Basis-Tabelle-Samen'!$AH193,
IF($A$4="Isländisch - IS",'Basis-Tabelle-Samen'!$AI193,
IF($A$4="Italienisch - IT",'Basis-Tabelle-Samen'!$AJ193,
IF($A$4="Japanisch - JP",'Basis-Tabelle-Samen'!$AK193,
IF($A$4="Kroatisch - HR",'Basis-Tabelle-Samen'!$AL193,
IF($A$4="Lettisch - LV",'Basis-Tabelle-Samen'!$AM193,
IF($A$4="Litauisch - LT",'Basis-Tabelle-Samen'!$AN193,
IF($A$4="Maltesisch - MT",'Basis-Tabelle-Samen'!$AO193,
IF($A$4="Niederländisch - NL",'Basis-Tabelle-Samen'!$AP193,
IF($A$4="Norwegisch - NO",'Basis-Tabelle-Samen'!$AQ193,
IF($A$4="Polnisch - PL",'Basis-Tabelle-Samen'!$AR193,
IF($A$4="Portugiesisch - PT",'Basis-Tabelle-Samen'!$AS193,
IF($A$4="Rumänisch - RO",'Basis-Tabelle-Samen'!$AT193,
IF($A$4="Schwedisch - SE",'Basis-Tabelle-Samen'!$AU193,
IF($A$4="Slowakisch - SK",'Basis-Tabelle-Samen'!$AV193,
IF($A$4="Slowenisch - SI",'Basis-Tabelle-Samen'!$AW193,
IF($A$4="Spanisch - ES",'Basis-Tabelle-Samen'!$AX193,
IF($A$4="Tschechisch - CZ",'Basis-Tabelle-Samen'!$AY193,
IF($A$4="Türkisch - TR",'Basis-Tabelle-Samen'!$AZ193,
IF($A$4="Ungarisch - HU",'Basis-Tabelle-Samen'!$BA193,
" ACHTUNG")))))))))))))))))))))))))))))</f>
        <v>Organic - Chervil</v>
      </c>
      <c r="C207" s="175" t="str">
        <f t="shared" ref="C207:C270" si="3">IF((E207*G207*H207)&lt;1,"",E207*G207*H207)</f>
        <v/>
      </c>
      <c r="D207" s="170"/>
      <c r="E207" s="12"/>
      <c r="F207" s="157">
        <f>IF('Basis-Tabelle-Samen'!C193="","",'Basis-Tabelle-Samen'!C193)</f>
        <v>15305</v>
      </c>
      <c r="G207" s="160">
        <f>IF('Basis-Tabelle-Samen'!C193="","",IF($A$4="Deutsch - DE",10,12))</f>
        <v>12</v>
      </c>
      <c r="H207" s="172">
        <f>IF('Basis-Tabelle-Samen'!E193="","",'Basis-Tabelle-Samen'!E193)</f>
        <v>2.0499999999999998</v>
      </c>
      <c r="I207" s="160" t="str">
        <f>IF('Basis-Tabelle-Samen'!G193="","",'Basis-Tabelle-Samen'!G193)</f>
        <v>03</v>
      </c>
      <c r="J207" s="161" t="str">
        <f>IF('Basis-Tabelle-Samen'!I193="","",'Basis-Tabelle-Samen'!I193)</f>
        <v>Anthriscus cerefolium</v>
      </c>
      <c r="K207" s="176">
        <f>IF('Basis-Tabelle-Samen'!B193="","",'Basis-Tabelle-Samen'!B193)</f>
        <v>191</v>
      </c>
      <c r="L207" s="177" t="str">
        <f>IF('Basis-Tabelle-Samen'!AB193="","",'Basis-Tabelle-Samen'!AB193)</f>
        <v>BIO - Kerbel</v>
      </c>
    </row>
    <row r="208" spans="1:12" ht="20.100000000000001" customHeight="1" x14ac:dyDescent="0.2">
      <c r="A208" s="154" t="str">
        <f>IF('Basis-Tabelle-Samen'!A201="","",IF($A$4="Deutsch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08" s="155" t="str">
        <f>IF('Basis-Tabelle-Samen'!$AB201="","",
IF($A$4="Bulgarisch - BG",'Basis-Tabelle-Samen'!$Z201,
IF($A$4="Dänisch - DK",'Basis-Tabelle-Samen'!$AA201,
IF($A$4="Deutsch - DE",'Basis-Tabelle-Samen'!$AB201,
IF($A$4="Englisch - UK",'Basis-Tabelle-Samen'!$AC201,
IF($A$4="Estnisch - EE",'Basis-Tabelle-Samen'!$AD201,
IF($A$4="Finnisch - FI",'Basis-Tabelle-Samen'!$AE201,
IF($A$4="Französisch - FR",'Basis-Tabelle-Samen'!$AF201,
IF($A$4="Griechisch - GR",'Basis-Tabelle-Samen'!$AG201,
IF($A$4="Irisch - IE",'Basis-Tabelle-Samen'!$AH201,
IF($A$4="Isländisch - IS",'Basis-Tabelle-Samen'!$AI201,
IF($A$4="Italienisch - IT",'Basis-Tabelle-Samen'!$AJ201,
IF($A$4="Japanisch - JP",'Basis-Tabelle-Samen'!$AK201,
IF($A$4="Kroatisch - HR",'Basis-Tabelle-Samen'!$AL201,
IF($A$4="Lettisch - LV",'Basis-Tabelle-Samen'!$AM201,
IF($A$4="Litauisch - LT",'Basis-Tabelle-Samen'!$AN201,
IF($A$4="Maltesisch - MT",'Basis-Tabelle-Samen'!$AO201,
IF($A$4="Niederländisch - NL",'Basis-Tabelle-Samen'!$AP201,
IF($A$4="Norwegisch - NO",'Basis-Tabelle-Samen'!$AQ201,
IF($A$4="Polnisch - PL",'Basis-Tabelle-Samen'!$AR201,
IF($A$4="Portugiesisch - PT",'Basis-Tabelle-Samen'!$AS201,
IF($A$4="Rumänisch - RO",'Basis-Tabelle-Samen'!$AT201,
IF($A$4="Schwedisch - SE",'Basis-Tabelle-Samen'!$AU201,
IF($A$4="Slowakisch - SK",'Basis-Tabelle-Samen'!$AV201,
IF($A$4="Slowenisch - SI",'Basis-Tabelle-Samen'!$AW201,
IF($A$4="Spanisch - ES",'Basis-Tabelle-Samen'!$AX201,
IF($A$4="Tschechisch - CZ",'Basis-Tabelle-Samen'!$AY201,
IF($A$4="Türkisch - TR",'Basis-Tabelle-Samen'!$AZ201,
IF($A$4="Ungarisch - HU",'Basis-Tabelle-Samen'!$BA201,
" ACHTUNG")))))))))))))))))))))))))))))</f>
        <v>Organic - Chives</v>
      </c>
      <c r="C208" s="175" t="str">
        <f t="shared" si="3"/>
        <v/>
      </c>
      <c r="D208" s="170"/>
      <c r="E208" s="12"/>
      <c r="F208" s="157">
        <f>IF('Basis-Tabelle-Samen'!C201="","",'Basis-Tabelle-Samen'!C201)</f>
        <v>15313</v>
      </c>
      <c r="G208" s="160">
        <f>IF('Basis-Tabelle-Samen'!C201="","",IF($A$4="Deutsch - DE",10,12))</f>
        <v>12</v>
      </c>
      <c r="H208" s="172">
        <f>IF('Basis-Tabelle-Samen'!E201="","",'Basis-Tabelle-Samen'!E201)</f>
        <v>2.0499999999999998</v>
      </c>
      <c r="I208" s="160" t="str">
        <f>IF('Basis-Tabelle-Samen'!G201="","",'Basis-Tabelle-Samen'!G201)</f>
        <v>03</v>
      </c>
      <c r="J208" s="161" t="str">
        <f>IF('Basis-Tabelle-Samen'!I201="","",'Basis-Tabelle-Samen'!I201)</f>
        <v>Allium schoenoprasum</v>
      </c>
      <c r="K208" s="176">
        <f>IF('Basis-Tabelle-Samen'!B201="","",'Basis-Tabelle-Samen'!B201)</f>
        <v>199</v>
      </c>
      <c r="L208" s="177" t="str">
        <f>IF('Basis-Tabelle-Samen'!AB201="","",'Basis-Tabelle-Samen'!AB201)</f>
        <v>BIO - Schnittlauch</v>
      </c>
    </row>
    <row r="209" spans="1:12" ht="20.100000000000001" customHeight="1" x14ac:dyDescent="0.2">
      <c r="A209" s="154" t="str">
        <f>IF('Basis-Tabelle-Samen'!A195="","",IF($A$4="Deutsch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09" s="155" t="str">
        <f>IF('Basis-Tabelle-Samen'!$AB195="","",
IF($A$4="Bulgarisch - BG",'Basis-Tabelle-Samen'!$Z195,
IF($A$4="Dänisch - DK",'Basis-Tabelle-Samen'!$AA195,
IF($A$4="Deutsch - DE",'Basis-Tabelle-Samen'!$AB195,
IF($A$4="Englisch - UK",'Basis-Tabelle-Samen'!$AC195,
IF($A$4="Estnisch - EE",'Basis-Tabelle-Samen'!$AD195,
IF($A$4="Finnisch - FI",'Basis-Tabelle-Samen'!$AE195,
IF($A$4="Französisch - FR",'Basis-Tabelle-Samen'!$AF195,
IF($A$4="Griechisch - GR",'Basis-Tabelle-Samen'!$AG195,
IF($A$4="Irisch - IE",'Basis-Tabelle-Samen'!$AH195,
IF($A$4="Isländisch - IS",'Basis-Tabelle-Samen'!$AI195,
IF($A$4="Italienisch - IT",'Basis-Tabelle-Samen'!$AJ195,
IF($A$4="Japanisch - JP",'Basis-Tabelle-Samen'!$AK195,
IF($A$4="Kroatisch - HR",'Basis-Tabelle-Samen'!$AL195,
IF($A$4="Lettisch - LV",'Basis-Tabelle-Samen'!$AM195,
IF($A$4="Litauisch - LT",'Basis-Tabelle-Samen'!$AN195,
IF($A$4="Maltesisch - MT",'Basis-Tabelle-Samen'!$AO195,
IF($A$4="Niederländisch - NL",'Basis-Tabelle-Samen'!$AP195,
IF($A$4="Norwegisch - NO",'Basis-Tabelle-Samen'!$AQ195,
IF($A$4="Polnisch - PL",'Basis-Tabelle-Samen'!$AR195,
IF($A$4="Portugiesisch - PT",'Basis-Tabelle-Samen'!$AS195,
IF($A$4="Rumänisch - RO",'Basis-Tabelle-Samen'!$AT195,
IF($A$4="Schwedisch - SE",'Basis-Tabelle-Samen'!$AU195,
IF($A$4="Slowakisch - SK",'Basis-Tabelle-Samen'!$AV195,
IF($A$4="Slowenisch - SI",'Basis-Tabelle-Samen'!$AW195,
IF($A$4="Spanisch - ES",'Basis-Tabelle-Samen'!$AX195,
IF($A$4="Tschechisch - CZ",'Basis-Tabelle-Samen'!$AY195,
IF($A$4="Türkisch - TR",'Basis-Tabelle-Samen'!$AZ195,
IF($A$4="Ungarisch - HU",'Basis-Tabelle-Samen'!$BA195,
" ACHTUNG")))))))))))))))))))))))))))))</f>
        <v>Organic - Coriander</v>
      </c>
      <c r="C209" s="175" t="str">
        <f t="shared" si="3"/>
        <v/>
      </c>
      <c r="D209" s="170"/>
      <c r="E209" s="12"/>
      <c r="F209" s="157">
        <f>IF('Basis-Tabelle-Samen'!C195="","",'Basis-Tabelle-Samen'!C195)</f>
        <v>15307</v>
      </c>
      <c r="G209" s="160">
        <f>IF('Basis-Tabelle-Samen'!C195="","",IF($A$4="Deutsch - DE",10,12))</f>
        <v>12</v>
      </c>
      <c r="H209" s="172">
        <f>IF('Basis-Tabelle-Samen'!E195="","",'Basis-Tabelle-Samen'!E195)</f>
        <v>2.0499999999999998</v>
      </c>
      <c r="I209" s="160" t="str">
        <f>IF('Basis-Tabelle-Samen'!G195="","",'Basis-Tabelle-Samen'!G195)</f>
        <v>03</v>
      </c>
      <c r="J209" s="161" t="str">
        <f>IF('Basis-Tabelle-Samen'!I195="","",'Basis-Tabelle-Samen'!I195)</f>
        <v>Coriandrum sativum</v>
      </c>
      <c r="K209" s="176">
        <f>IF('Basis-Tabelle-Samen'!B195="","",'Basis-Tabelle-Samen'!B195)</f>
        <v>193</v>
      </c>
      <c r="L209" s="177" t="str">
        <f>IF('Basis-Tabelle-Samen'!AB195="","",'Basis-Tabelle-Samen'!AB195)</f>
        <v>BIO - Koriander</v>
      </c>
    </row>
    <row r="210" spans="1:12" ht="20.100000000000001" customHeight="1" x14ac:dyDescent="0.2">
      <c r="A210" s="154" t="str">
        <f>IF('Basis-Tabelle-Samen'!A208="","",IF($A$4="Deutsch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10" s="155" t="str">
        <f>IF('Basis-Tabelle-Samen'!$AB208="","",
IF($A$4="Bulgarisch - BG",'Basis-Tabelle-Samen'!$Z208,
IF($A$4="Dänisch - DK",'Basis-Tabelle-Samen'!$AA208,
IF($A$4="Deutsch - DE",'Basis-Tabelle-Samen'!$AB208,
IF($A$4="Englisch - UK",'Basis-Tabelle-Samen'!$AC208,
IF($A$4="Estnisch - EE",'Basis-Tabelle-Samen'!$AD208,
IF($A$4="Finnisch - FI",'Basis-Tabelle-Samen'!$AE208,
IF($A$4="Französisch - FR",'Basis-Tabelle-Samen'!$AF208,
IF($A$4="Griechisch - GR",'Basis-Tabelle-Samen'!$AG208,
IF($A$4="Irisch - IE",'Basis-Tabelle-Samen'!$AH208,
IF($A$4="Isländisch - IS",'Basis-Tabelle-Samen'!$AI208,
IF($A$4="Italienisch - IT",'Basis-Tabelle-Samen'!$AJ208,
IF($A$4="Japanisch - JP",'Basis-Tabelle-Samen'!$AK208,
IF($A$4="Kroatisch - HR",'Basis-Tabelle-Samen'!$AL208,
IF($A$4="Lettisch - LV",'Basis-Tabelle-Samen'!$AM208,
IF($A$4="Litauisch - LT",'Basis-Tabelle-Samen'!$AN208,
IF($A$4="Maltesisch - MT",'Basis-Tabelle-Samen'!$AO208,
IF($A$4="Niederländisch - NL",'Basis-Tabelle-Samen'!$AP208,
IF($A$4="Norwegisch - NO",'Basis-Tabelle-Samen'!$AQ208,
IF($A$4="Polnisch - PL",'Basis-Tabelle-Samen'!$AR208,
IF($A$4="Portugiesisch - PT",'Basis-Tabelle-Samen'!$AS208,
IF($A$4="Rumänisch - RO",'Basis-Tabelle-Samen'!$AT208,
IF($A$4="Schwedisch - SE",'Basis-Tabelle-Samen'!$AU208,
IF($A$4="Slowakisch - SK",'Basis-Tabelle-Samen'!$AV208,
IF($A$4="Slowenisch - SI",'Basis-Tabelle-Samen'!$AW208,
IF($A$4="Spanisch - ES",'Basis-Tabelle-Samen'!$AX208,
IF($A$4="Tschechisch - CZ",'Basis-Tabelle-Samen'!$AY208,
IF($A$4="Türkisch - TR",'Basis-Tabelle-Samen'!$AZ208,
IF($A$4="Ungarisch - HU",'Basis-Tabelle-Samen'!$BA208,
" ACHTUNG")))))))))))))))))))))))))))))</f>
        <v>Organic - Dandelion</v>
      </c>
      <c r="C210" s="175" t="str">
        <f t="shared" si="3"/>
        <v/>
      </c>
      <c r="D210" s="170"/>
      <c r="E210" s="12"/>
      <c r="F210" s="157">
        <f>IF('Basis-Tabelle-Samen'!C208="","",'Basis-Tabelle-Samen'!C208)</f>
        <v>15320</v>
      </c>
      <c r="G210" s="160">
        <f>IF('Basis-Tabelle-Samen'!C208="","",IF($A$4="Deutsch - DE",10,12))</f>
        <v>12</v>
      </c>
      <c r="H210" s="172">
        <f>IF('Basis-Tabelle-Samen'!E208="","",'Basis-Tabelle-Samen'!E208)</f>
        <v>2.0499999999999998</v>
      </c>
      <c r="I210" s="160" t="str">
        <f>IF('Basis-Tabelle-Samen'!G208="","",'Basis-Tabelle-Samen'!G208)</f>
        <v>03</v>
      </c>
      <c r="J210" s="161" t="str">
        <f>IF('Basis-Tabelle-Samen'!I208="","",'Basis-Tabelle-Samen'!I208)</f>
        <v>Taraxacum officinale</v>
      </c>
      <c r="K210" s="176">
        <f>IF('Basis-Tabelle-Samen'!B208="","",'Basis-Tabelle-Samen'!B208)</f>
        <v>206</v>
      </c>
      <c r="L210" s="177" t="str">
        <f>IF('Basis-Tabelle-Samen'!AB208="","",'Basis-Tabelle-Samen'!AB208)</f>
        <v>BIO - Löwenzahn</v>
      </c>
    </row>
    <row r="211" spans="1:12" ht="20.100000000000001" customHeight="1" x14ac:dyDescent="0.2">
      <c r="A211" s="154" t="str">
        <f>IF('Basis-Tabelle-Samen'!A194="","",IF($A$4="Deutsch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11" s="155" t="str">
        <f>IF('Basis-Tabelle-Samen'!$AB194="","",
IF($A$4="Bulgarisch - BG",'Basis-Tabelle-Samen'!$Z194,
IF($A$4="Dänisch - DK",'Basis-Tabelle-Samen'!$AA194,
IF($A$4="Deutsch - DE",'Basis-Tabelle-Samen'!$AB194,
IF($A$4="Englisch - UK",'Basis-Tabelle-Samen'!$AC194,
IF($A$4="Estnisch - EE",'Basis-Tabelle-Samen'!$AD194,
IF($A$4="Finnisch - FI",'Basis-Tabelle-Samen'!$AE194,
IF($A$4="Französisch - FR",'Basis-Tabelle-Samen'!$AF194,
IF($A$4="Griechisch - GR",'Basis-Tabelle-Samen'!$AG194,
IF($A$4="Irisch - IE",'Basis-Tabelle-Samen'!$AH194,
IF($A$4="Isländisch - IS",'Basis-Tabelle-Samen'!$AI194,
IF($A$4="Italienisch - IT",'Basis-Tabelle-Samen'!$AJ194,
IF($A$4="Japanisch - JP",'Basis-Tabelle-Samen'!$AK194,
IF($A$4="Kroatisch - HR",'Basis-Tabelle-Samen'!$AL194,
IF($A$4="Lettisch - LV",'Basis-Tabelle-Samen'!$AM194,
IF($A$4="Litauisch - LT",'Basis-Tabelle-Samen'!$AN194,
IF($A$4="Maltesisch - MT",'Basis-Tabelle-Samen'!$AO194,
IF($A$4="Niederländisch - NL",'Basis-Tabelle-Samen'!$AP194,
IF($A$4="Norwegisch - NO",'Basis-Tabelle-Samen'!$AQ194,
IF($A$4="Polnisch - PL",'Basis-Tabelle-Samen'!$AR194,
IF($A$4="Portugiesisch - PT",'Basis-Tabelle-Samen'!$AS194,
IF($A$4="Rumänisch - RO",'Basis-Tabelle-Samen'!$AT194,
IF($A$4="Schwedisch - SE",'Basis-Tabelle-Samen'!$AU194,
IF($A$4="Slowakisch - SK",'Basis-Tabelle-Samen'!$AV194,
IF($A$4="Slowenisch - SI",'Basis-Tabelle-Samen'!$AW194,
IF($A$4="Spanisch - ES",'Basis-Tabelle-Samen'!$AX194,
IF($A$4="Tschechisch - CZ",'Basis-Tabelle-Samen'!$AY194,
IF($A$4="Türkisch - TR",'Basis-Tabelle-Samen'!$AZ194,
IF($A$4="Ungarisch - HU",'Basis-Tabelle-Samen'!$BA194,
" ACHTUNG")))))))))))))))))))))))))))))</f>
        <v>Organic - Dill</v>
      </c>
      <c r="C211" s="175" t="str">
        <f t="shared" si="3"/>
        <v/>
      </c>
      <c r="D211" s="170"/>
      <c r="E211" s="12"/>
      <c r="F211" s="157">
        <f>IF('Basis-Tabelle-Samen'!C194="","",'Basis-Tabelle-Samen'!C194)</f>
        <v>15306</v>
      </c>
      <c r="G211" s="160">
        <f>IF('Basis-Tabelle-Samen'!C194="","",IF($A$4="Deutsch - DE",10,12))</f>
        <v>12</v>
      </c>
      <c r="H211" s="172">
        <f>IF('Basis-Tabelle-Samen'!E194="","",'Basis-Tabelle-Samen'!E194)</f>
        <v>2.0499999999999998</v>
      </c>
      <c r="I211" s="160" t="str">
        <f>IF('Basis-Tabelle-Samen'!G194="","",'Basis-Tabelle-Samen'!G194)</f>
        <v>03</v>
      </c>
      <c r="J211" s="161" t="str">
        <f>IF('Basis-Tabelle-Samen'!I194="","",'Basis-Tabelle-Samen'!I194)</f>
        <v>Anethum graveolens</v>
      </c>
      <c r="K211" s="176">
        <f>IF('Basis-Tabelle-Samen'!B194="","",'Basis-Tabelle-Samen'!B194)</f>
        <v>192</v>
      </c>
      <c r="L211" s="177" t="str">
        <f>IF('Basis-Tabelle-Samen'!AB194="","",'Basis-Tabelle-Samen'!AB194)</f>
        <v>BIO - Dill</v>
      </c>
    </row>
    <row r="212" spans="1:12" ht="20.100000000000001" customHeight="1" x14ac:dyDescent="0.2">
      <c r="A212" s="154" t="str">
        <f>IF('Basis-Tabelle-Samen'!A197="","",IF($A$4="Deutsch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12" s="155" t="str">
        <f>IF('Basis-Tabelle-Samen'!$AB197="","",
IF($A$4="Bulgarisch - BG",'Basis-Tabelle-Samen'!$Z197,
IF($A$4="Dänisch - DK",'Basis-Tabelle-Samen'!$AA197,
IF($A$4="Deutsch - DE",'Basis-Tabelle-Samen'!$AB197,
IF($A$4="Englisch - UK",'Basis-Tabelle-Samen'!$AC197,
IF($A$4="Estnisch - EE",'Basis-Tabelle-Samen'!$AD197,
IF($A$4="Finnisch - FI",'Basis-Tabelle-Samen'!$AE197,
IF($A$4="Französisch - FR",'Basis-Tabelle-Samen'!$AF197,
IF($A$4="Griechisch - GR",'Basis-Tabelle-Samen'!$AG197,
IF($A$4="Irisch - IE",'Basis-Tabelle-Samen'!$AH197,
IF($A$4="Isländisch - IS",'Basis-Tabelle-Samen'!$AI197,
IF($A$4="Italienisch - IT",'Basis-Tabelle-Samen'!$AJ197,
IF($A$4="Japanisch - JP",'Basis-Tabelle-Samen'!$AK197,
IF($A$4="Kroatisch - HR",'Basis-Tabelle-Samen'!$AL197,
IF($A$4="Lettisch - LV",'Basis-Tabelle-Samen'!$AM197,
IF($A$4="Litauisch - LT",'Basis-Tabelle-Samen'!$AN197,
IF($A$4="Maltesisch - MT",'Basis-Tabelle-Samen'!$AO197,
IF($A$4="Niederländisch - NL",'Basis-Tabelle-Samen'!$AP197,
IF($A$4="Norwegisch - NO",'Basis-Tabelle-Samen'!$AQ197,
IF($A$4="Polnisch - PL",'Basis-Tabelle-Samen'!$AR197,
IF($A$4="Portugiesisch - PT",'Basis-Tabelle-Samen'!$AS197,
IF($A$4="Rumänisch - RO",'Basis-Tabelle-Samen'!$AT197,
IF($A$4="Schwedisch - SE",'Basis-Tabelle-Samen'!$AU197,
IF($A$4="Slowakisch - SK",'Basis-Tabelle-Samen'!$AV197,
IF($A$4="Slowenisch - SI",'Basis-Tabelle-Samen'!$AW197,
IF($A$4="Spanisch - ES",'Basis-Tabelle-Samen'!$AX197,
IF($A$4="Tschechisch - CZ",'Basis-Tabelle-Samen'!$AY197,
IF($A$4="Türkisch - TR",'Basis-Tabelle-Samen'!$AZ197,
IF($A$4="Ungarisch - HU",'Basis-Tabelle-Samen'!$BA197,
" ACHTUNG")))))))))))))))))))))))))))))</f>
        <v>Organic - French Sorrel</v>
      </c>
      <c r="C212" s="175" t="str">
        <f t="shared" si="3"/>
        <v/>
      </c>
      <c r="D212" s="170"/>
      <c r="E212" s="12"/>
      <c r="F212" s="157">
        <f>IF('Basis-Tabelle-Samen'!C197="","",'Basis-Tabelle-Samen'!C197)</f>
        <v>15309</v>
      </c>
      <c r="G212" s="160">
        <f>IF('Basis-Tabelle-Samen'!C197="","",IF($A$4="Deutsch - DE",10,12))</f>
        <v>12</v>
      </c>
      <c r="H212" s="172">
        <f>IF('Basis-Tabelle-Samen'!E197="","",'Basis-Tabelle-Samen'!E197)</f>
        <v>2.0499999999999998</v>
      </c>
      <c r="I212" s="160" t="str">
        <f>IF('Basis-Tabelle-Samen'!G197="","",'Basis-Tabelle-Samen'!G197)</f>
        <v>03</v>
      </c>
      <c r="J212" s="161" t="str">
        <f>IF('Basis-Tabelle-Samen'!I197="","",'Basis-Tabelle-Samen'!I197)</f>
        <v>Rumex acetosa</v>
      </c>
      <c r="K212" s="176">
        <f>IF('Basis-Tabelle-Samen'!B197="","",'Basis-Tabelle-Samen'!B197)</f>
        <v>195</v>
      </c>
      <c r="L212" s="177" t="str">
        <f>IF('Basis-Tabelle-Samen'!AB197="","",'Basis-Tabelle-Samen'!AB197)</f>
        <v>BIO - Sauerampfer</v>
      </c>
    </row>
    <row r="213" spans="1:12" ht="20.100000000000001" customHeight="1" x14ac:dyDescent="0.2">
      <c r="A213" s="154" t="str">
        <f>IF('Basis-Tabelle-Samen'!A210="","",IF($A$4="Deutsch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13" s="155" t="str">
        <f>IF('Basis-Tabelle-Samen'!$AB210="","",
IF($A$4="Bulgarisch - BG",'Basis-Tabelle-Samen'!$Z210,
IF($A$4="Dänisch - DK",'Basis-Tabelle-Samen'!$AA210,
IF($A$4="Deutsch - DE",'Basis-Tabelle-Samen'!$AB210,
IF($A$4="Englisch - UK",'Basis-Tabelle-Samen'!$AC210,
IF($A$4="Estnisch - EE",'Basis-Tabelle-Samen'!$AD210,
IF($A$4="Finnisch - FI",'Basis-Tabelle-Samen'!$AE210,
IF($A$4="Französisch - FR",'Basis-Tabelle-Samen'!$AF210,
IF($A$4="Griechisch - GR",'Basis-Tabelle-Samen'!$AG210,
IF($A$4="Irisch - IE",'Basis-Tabelle-Samen'!$AH210,
IF($A$4="Isländisch - IS",'Basis-Tabelle-Samen'!$AI210,
IF($A$4="Italienisch - IT",'Basis-Tabelle-Samen'!$AJ210,
IF($A$4="Japanisch - JP",'Basis-Tabelle-Samen'!$AK210,
IF($A$4="Kroatisch - HR",'Basis-Tabelle-Samen'!$AL210,
IF($A$4="Lettisch - LV",'Basis-Tabelle-Samen'!$AM210,
IF($A$4="Litauisch - LT",'Basis-Tabelle-Samen'!$AN210,
IF($A$4="Maltesisch - MT",'Basis-Tabelle-Samen'!$AO210,
IF($A$4="Niederländisch - NL",'Basis-Tabelle-Samen'!$AP210,
IF($A$4="Norwegisch - NO",'Basis-Tabelle-Samen'!$AQ210,
IF($A$4="Polnisch - PL",'Basis-Tabelle-Samen'!$AR210,
IF($A$4="Portugiesisch - PT",'Basis-Tabelle-Samen'!$AS210,
IF($A$4="Rumänisch - RO",'Basis-Tabelle-Samen'!$AT210,
IF($A$4="Schwedisch - SE",'Basis-Tabelle-Samen'!$AU210,
IF($A$4="Slowakisch - SK",'Basis-Tabelle-Samen'!$AV210,
IF($A$4="Slowenisch - SI",'Basis-Tabelle-Samen'!$AW210,
IF($A$4="Spanisch - ES",'Basis-Tabelle-Samen'!$AX210,
IF($A$4="Tschechisch - CZ",'Basis-Tabelle-Samen'!$AY210,
IF($A$4="Türkisch - TR",'Basis-Tabelle-Samen'!$AZ210,
IF($A$4="Ungarisch - HU",'Basis-Tabelle-Samen'!$BA210,
" ACHTUNG")))))))))))))))))))))))))))))</f>
        <v>Organic - Garlic-Chives</v>
      </c>
      <c r="C213" s="175" t="str">
        <f t="shared" si="3"/>
        <v/>
      </c>
      <c r="D213" s="170"/>
      <c r="E213" s="12"/>
      <c r="F213" s="157">
        <f>IF('Basis-Tabelle-Samen'!C210="","",'Basis-Tabelle-Samen'!C210)</f>
        <v>15322</v>
      </c>
      <c r="G213" s="160">
        <f>IF('Basis-Tabelle-Samen'!C210="","",IF($A$4="Deutsch - DE",10,12))</f>
        <v>12</v>
      </c>
      <c r="H213" s="172">
        <f>IF('Basis-Tabelle-Samen'!E210="","",'Basis-Tabelle-Samen'!E210)</f>
        <v>2.0499999999999998</v>
      </c>
      <c r="I213" s="160" t="str">
        <f>IF('Basis-Tabelle-Samen'!G210="","",'Basis-Tabelle-Samen'!G210)</f>
        <v>03</v>
      </c>
      <c r="J213" s="161" t="str">
        <f>IF('Basis-Tabelle-Samen'!I210="","",'Basis-Tabelle-Samen'!I210)</f>
        <v>Allium tuberosum</v>
      </c>
      <c r="K213" s="176">
        <f>IF('Basis-Tabelle-Samen'!B210="","",'Basis-Tabelle-Samen'!B210)</f>
        <v>208</v>
      </c>
      <c r="L213" s="177" t="str">
        <f>IF('Basis-Tabelle-Samen'!AB210="","",'Basis-Tabelle-Samen'!AB210)</f>
        <v>BIO - Schnitt - Knoblauch</v>
      </c>
    </row>
    <row r="214" spans="1:12" ht="20.100000000000001" customHeight="1" x14ac:dyDescent="0.2">
      <c r="A214" s="154" t="str">
        <f>IF('Basis-Tabelle-Samen'!A203="","",IF($A$4="Deutsch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14" s="155" t="str">
        <f>IF('Basis-Tabelle-Samen'!$AB203="","",
IF($A$4="Bulgarisch - BG",'Basis-Tabelle-Samen'!$Z203,
IF($A$4="Dänisch - DK",'Basis-Tabelle-Samen'!$AA203,
IF($A$4="Deutsch - DE",'Basis-Tabelle-Samen'!$AB203,
IF($A$4="Englisch - UK",'Basis-Tabelle-Samen'!$AC203,
IF($A$4="Estnisch - EE",'Basis-Tabelle-Samen'!$AD203,
IF($A$4="Finnisch - FI",'Basis-Tabelle-Samen'!$AE203,
IF($A$4="Französisch - FR",'Basis-Tabelle-Samen'!$AF203,
IF($A$4="Griechisch - GR",'Basis-Tabelle-Samen'!$AG203,
IF($A$4="Irisch - IE",'Basis-Tabelle-Samen'!$AH203,
IF($A$4="Isländisch - IS",'Basis-Tabelle-Samen'!$AI203,
IF($A$4="Italienisch - IT",'Basis-Tabelle-Samen'!$AJ203,
IF($A$4="Japanisch - JP",'Basis-Tabelle-Samen'!$AK203,
IF($A$4="Kroatisch - HR",'Basis-Tabelle-Samen'!$AL203,
IF($A$4="Lettisch - LV",'Basis-Tabelle-Samen'!$AM203,
IF($A$4="Litauisch - LT",'Basis-Tabelle-Samen'!$AN203,
IF($A$4="Maltesisch - MT",'Basis-Tabelle-Samen'!$AO203,
IF($A$4="Niederländisch - NL",'Basis-Tabelle-Samen'!$AP203,
IF($A$4="Norwegisch - NO",'Basis-Tabelle-Samen'!$AQ203,
IF($A$4="Polnisch - PL",'Basis-Tabelle-Samen'!$AR203,
IF($A$4="Portugiesisch - PT",'Basis-Tabelle-Samen'!$AS203,
IF($A$4="Rumänisch - RO",'Basis-Tabelle-Samen'!$AT203,
IF($A$4="Schwedisch - SE",'Basis-Tabelle-Samen'!$AU203,
IF($A$4="Slowakisch - SK",'Basis-Tabelle-Samen'!$AV203,
IF($A$4="Slowenisch - SI",'Basis-Tabelle-Samen'!$AW203,
IF($A$4="Spanisch - ES",'Basis-Tabelle-Samen'!$AX203,
IF($A$4="Tschechisch - CZ",'Basis-Tabelle-Samen'!$AY203,
IF($A$4="Türkisch - TR",'Basis-Tabelle-Samen'!$AZ203,
IF($A$4="Ungarisch - HU",'Basis-Tabelle-Samen'!$BA203,
" ACHTUNG")))))))))))))))))))))))))))))</f>
        <v>Organic - Lemon Balm</v>
      </c>
      <c r="C214" s="175" t="str">
        <f t="shared" si="3"/>
        <v/>
      </c>
      <c r="D214" s="170"/>
      <c r="E214" s="12"/>
      <c r="F214" s="157">
        <f>IF('Basis-Tabelle-Samen'!C203="","",'Basis-Tabelle-Samen'!C203)</f>
        <v>15315</v>
      </c>
      <c r="G214" s="160">
        <f>IF('Basis-Tabelle-Samen'!C203="","",IF($A$4="Deutsch - DE",10,12))</f>
        <v>12</v>
      </c>
      <c r="H214" s="172">
        <f>IF('Basis-Tabelle-Samen'!E203="","",'Basis-Tabelle-Samen'!E203)</f>
        <v>2.0499999999999998</v>
      </c>
      <c r="I214" s="160" t="str">
        <f>IF('Basis-Tabelle-Samen'!G203="","",'Basis-Tabelle-Samen'!G203)</f>
        <v>03</v>
      </c>
      <c r="J214" s="161" t="str">
        <f>IF('Basis-Tabelle-Samen'!I203="","",'Basis-Tabelle-Samen'!I203)</f>
        <v>Melissa officinalis</v>
      </c>
      <c r="K214" s="176">
        <f>IF('Basis-Tabelle-Samen'!B203="","",'Basis-Tabelle-Samen'!B203)</f>
        <v>201</v>
      </c>
      <c r="L214" s="177" t="str">
        <f>IF('Basis-Tabelle-Samen'!AB203="","",'Basis-Tabelle-Samen'!AB203)</f>
        <v>BIO - Zitronenmelisse</v>
      </c>
    </row>
    <row r="215" spans="1:12" ht="20.100000000000001" customHeight="1" x14ac:dyDescent="0.2">
      <c r="A215" s="154" t="str">
        <f>IF('Basis-Tabelle-Samen'!A206="","",IF($A$4="Deutsch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15" s="155" t="str">
        <f>IF('Basis-Tabelle-Samen'!$AB206="","",
IF($A$4="Bulgarisch - BG",'Basis-Tabelle-Samen'!$Z206,
IF($A$4="Dänisch - DK",'Basis-Tabelle-Samen'!$AA206,
IF($A$4="Deutsch - DE",'Basis-Tabelle-Samen'!$AB206,
IF($A$4="Englisch - UK",'Basis-Tabelle-Samen'!$AC206,
IF($A$4="Estnisch - EE",'Basis-Tabelle-Samen'!$AD206,
IF($A$4="Finnisch - FI",'Basis-Tabelle-Samen'!$AE206,
IF($A$4="Französisch - FR",'Basis-Tabelle-Samen'!$AF206,
IF($A$4="Griechisch - GR",'Basis-Tabelle-Samen'!$AG206,
IF($A$4="Irisch - IE",'Basis-Tabelle-Samen'!$AH206,
IF($A$4="Isländisch - IS",'Basis-Tabelle-Samen'!$AI206,
IF($A$4="Italienisch - IT",'Basis-Tabelle-Samen'!$AJ206,
IF($A$4="Japanisch - JP",'Basis-Tabelle-Samen'!$AK206,
IF($A$4="Kroatisch - HR",'Basis-Tabelle-Samen'!$AL206,
IF($A$4="Lettisch - LV",'Basis-Tabelle-Samen'!$AM206,
IF($A$4="Litauisch - LT",'Basis-Tabelle-Samen'!$AN206,
IF($A$4="Maltesisch - MT",'Basis-Tabelle-Samen'!$AO206,
IF($A$4="Niederländisch - NL",'Basis-Tabelle-Samen'!$AP206,
IF($A$4="Norwegisch - NO",'Basis-Tabelle-Samen'!$AQ206,
IF($A$4="Polnisch - PL",'Basis-Tabelle-Samen'!$AR206,
IF($A$4="Portugiesisch - PT",'Basis-Tabelle-Samen'!$AS206,
IF($A$4="Rumänisch - RO",'Basis-Tabelle-Samen'!$AT206,
IF($A$4="Schwedisch - SE",'Basis-Tabelle-Samen'!$AU206,
IF($A$4="Slowakisch - SK",'Basis-Tabelle-Samen'!$AV206,
IF($A$4="Slowenisch - SI",'Basis-Tabelle-Samen'!$AW206,
IF($A$4="Spanisch - ES",'Basis-Tabelle-Samen'!$AX206,
IF($A$4="Tschechisch - CZ",'Basis-Tabelle-Samen'!$AY206,
IF($A$4="Türkisch - TR",'Basis-Tabelle-Samen'!$AZ206,
IF($A$4="Ungarisch - HU",'Basis-Tabelle-Samen'!$BA206,
" ACHTUNG")))))))))))))))))))))))))))))</f>
        <v>Organic - Lovage</v>
      </c>
      <c r="C215" s="175" t="str">
        <f t="shared" si="3"/>
        <v/>
      </c>
      <c r="D215" s="170"/>
      <c r="E215" s="12"/>
      <c r="F215" s="157">
        <f>IF('Basis-Tabelle-Samen'!C206="","",'Basis-Tabelle-Samen'!C206)</f>
        <v>15318</v>
      </c>
      <c r="G215" s="160">
        <f>IF('Basis-Tabelle-Samen'!C206="","",IF($A$4="Deutsch - DE",10,12))</f>
        <v>12</v>
      </c>
      <c r="H215" s="172">
        <f>IF('Basis-Tabelle-Samen'!E206="","",'Basis-Tabelle-Samen'!E206)</f>
        <v>2.0499999999999998</v>
      </c>
      <c r="I215" s="160" t="str">
        <f>IF('Basis-Tabelle-Samen'!G206="","",'Basis-Tabelle-Samen'!G206)</f>
        <v>03</v>
      </c>
      <c r="J215" s="161" t="str">
        <f>IF('Basis-Tabelle-Samen'!I206="","",'Basis-Tabelle-Samen'!I206)</f>
        <v>Levisticum officinale</v>
      </c>
      <c r="K215" s="176">
        <f>IF('Basis-Tabelle-Samen'!B206="","",'Basis-Tabelle-Samen'!B206)</f>
        <v>204</v>
      </c>
      <c r="L215" s="177" t="str">
        <f>IF('Basis-Tabelle-Samen'!AB206="","",'Basis-Tabelle-Samen'!AB206)</f>
        <v>BIO - Liebstöckel</v>
      </c>
    </row>
    <row r="216" spans="1:12" ht="20.100000000000001" customHeight="1" x14ac:dyDescent="0.2">
      <c r="A216" s="154" t="str">
        <f>IF('Basis-Tabelle-Samen'!A198="","",IF($A$4="Deutsch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16" s="155" t="str">
        <f>IF('Basis-Tabelle-Samen'!$AB198="","",
IF($A$4="Bulgarisch - BG",'Basis-Tabelle-Samen'!$Z198,
IF($A$4="Dänisch - DK",'Basis-Tabelle-Samen'!$AA198,
IF($A$4="Deutsch - DE",'Basis-Tabelle-Samen'!$AB198,
IF($A$4="Englisch - UK",'Basis-Tabelle-Samen'!$AC198,
IF($A$4="Estnisch - EE",'Basis-Tabelle-Samen'!$AD198,
IF($A$4="Finnisch - FI",'Basis-Tabelle-Samen'!$AE198,
IF($A$4="Französisch - FR",'Basis-Tabelle-Samen'!$AF198,
IF($A$4="Griechisch - GR",'Basis-Tabelle-Samen'!$AG198,
IF($A$4="Irisch - IE",'Basis-Tabelle-Samen'!$AH198,
IF($A$4="Isländisch - IS",'Basis-Tabelle-Samen'!$AI198,
IF($A$4="Italienisch - IT",'Basis-Tabelle-Samen'!$AJ198,
IF($A$4="Japanisch - JP",'Basis-Tabelle-Samen'!$AK198,
IF($A$4="Kroatisch - HR",'Basis-Tabelle-Samen'!$AL198,
IF($A$4="Lettisch - LV",'Basis-Tabelle-Samen'!$AM198,
IF($A$4="Litauisch - LT",'Basis-Tabelle-Samen'!$AN198,
IF($A$4="Maltesisch - MT",'Basis-Tabelle-Samen'!$AO198,
IF($A$4="Niederländisch - NL",'Basis-Tabelle-Samen'!$AP198,
IF($A$4="Norwegisch - NO",'Basis-Tabelle-Samen'!$AQ198,
IF($A$4="Polnisch - PL",'Basis-Tabelle-Samen'!$AR198,
IF($A$4="Portugiesisch - PT",'Basis-Tabelle-Samen'!$AS198,
IF($A$4="Rumänisch - RO",'Basis-Tabelle-Samen'!$AT198,
IF($A$4="Schwedisch - SE",'Basis-Tabelle-Samen'!$AU198,
IF($A$4="Slowakisch - SK",'Basis-Tabelle-Samen'!$AV198,
IF($A$4="Slowenisch - SI",'Basis-Tabelle-Samen'!$AW198,
IF($A$4="Spanisch - ES",'Basis-Tabelle-Samen'!$AX198,
IF($A$4="Tschechisch - CZ",'Basis-Tabelle-Samen'!$AY198,
IF($A$4="Türkisch - TR",'Basis-Tabelle-Samen'!$AZ198,
IF($A$4="Ungarisch - HU",'Basis-Tabelle-Samen'!$BA198,
" ACHTUNG")))))))))))))))))))))))))))))</f>
        <v>Organic - Marjoram</v>
      </c>
      <c r="C216" s="175" t="str">
        <f t="shared" si="3"/>
        <v/>
      </c>
      <c r="D216" s="170"/>
      <c r="E216" s="12"/>
      <c r="F216" s="157">
        <f>IF('Basis-Tabelle-Samen'!C198="","",'Basis-Tabelle-Samen'!C198)</f>
        <v>15310</v>
      </c>
      <c r="G216" s="160">
        <f>IF('Basis-Tabelle-Samen'!C198="","",IF($A$4="Deutsch - DE",10,12))</f>
        <v>12</v>
      </c>
      <c r="H216" s="172">
        <f>IF('Basis-Tabelle-Samen'!E198="","",'Basis-Tabelle-Samen'!E198)</f>
        <v>2.0499999999999998</v>
      </c>
      <c r="I216" s="160" t="str">
        <f>IF('Basis-Tabelle-Samen'!G198="","",'Basis-Tabelle-Samen'!G198)</f>
        <v>03</v>
      </c>
      <c r="J216" s="161" t="str">
        <f>IF('Basis-Tabelle-Samen'!I198="","",'Basis-Tabelle-Samen'!I198)</f>
        <v>Origanum majorana</v>
      </c>
      <c r="K216" s="176">
        <f>IF('Basis-Tabelle-Samen'!B198="","",'Basis-Tabelle-Samen'!B198)</f>
        <v>196</v>
      </c>
      <c r="L216" s="177" t="str">
        <f>IF('Basis-Tabelle-Samen'!AB198="","",'Basis-Tabelle-Samen'!AB198)</f>
        <v>BIO - Majoran</v>
      </c>
    </row>
    <row r="217" spans="1:12" ht="20.100000000000001" customHeight="1" x14ac:dyDescent="0.2">
      <c r="A217" s="154" t="str">
        <f>IF('Basis-Tabelle-Samen'!A204="","",IF($A$4="Deutsch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17" s="155" t="str">
        <f>IF('Basis-Tabelle-Samen'!$AB204="","",
IF($A$4="Bulgarisch - BG",'Basis-Tabelle-Samen'!$Z204,
IF($A$4="Dänisch - DK",'Basis-Tabelle-Samen'!$AA204,
IF($A$4="Deutsch - DE",'Basis-Tabelle-Samen'!$AB204,
IF($A$4="Englisch - UK",'Basis-Tabelle-Samen'!$AC204,
IF($A$4="Estnisch - EE",'Basis-Tabelle-Samen'!$AD204,
IF($A$4="Finnisch - FI",'Basis-Tabelle-Samen'!$AE204,
IF($A$4="Französisch - FR",'Basis-Tabelle-Samen'!$AF204,
IF($A$4="Griechisch - GR",'Basis-Tabelle-Samen'!$AG204,
IF($A$4="Irisch - IE",'Basis-Tabelle-Samen'!$AH204,
IF($A$4="Isländisch - IS",'Basis-Tabelle-Samen'!$AI204,
IF($A$4="Italienisch - IT",'Basis-Tabelle-Samen'!$AJ204,
IF($A$4="Japanisch - JP",'Basis-Tabelle-Samen'!$AK204,
IF($A$4="Kroatisch - HR",'Basis-Tabelle-Samen'!$AL204,
IF($A$4="Lettisch - LV",'Basis-Tabelle-Samen'!$AM204,
IF($A$4="Litauisch - LT",'Basis-Tabelle-Samen'!$AN204,
IF($A$4="Maltesisch - MT",'Basis-Tabelle-Samen'!$AO204,
IF($A$4="Niederländisch - NL",'Basis-Tabelle-Samen'!$AP204,
IF($A$4="Norwegisch - NO",'Basis-Tabelle-Samen'!$AQ204,
IF($A$4="Polnisch - PL",'Basis-Tabelle-Samen'!$AR204,
IF($A$4="Portugiesisch - PT",'Basis-Tabelle-Samen'!$AS204,
IF($A$4="Rumänisch - RO",'Basis-Tabelle-Samen'!$AT204,
IF($A$4="Schwedisch - SE",'Basis-Tabelle-Samen'!$AU204,
IF($A$4="Slowakisch - SK",'Basis-Tabelle-Samen'!$AV204,
IF($A$4="Slowenisch - SI",'Basis-Tabelle-Samen'!$AW204,
IF($A$4="Spanisch - ES",'Basis-Tabelle-Samen'!$AX204,
IF($A$4="Tschechisch - CZ",'Basis-Tabelle-Samen'!$AY204,
IF($A$4="Türkisch - TR",'Basis-Tabelle-Samen'!$AZ204,
IF($A$4="Ungarisch - HU",'Basis-Tabelle-Samen'!$BA204,
" ACHTUNG")))))))))))))))))))))))))))))</f>
        <v>Organic - Moss Curled Parsley</v>
      </c>
      <c r="C217" s="175" t="str">
        <f t="shared" si="3"/>
        <v/>
      </c>
      <c r="D217" s="170"/>
      <c r="E217" s="12"/>
      <c r="F217" s="157">
        <f>IF('Basis-Tabelle-Samen'!C204="","",'Basis-Tabelle-Samen'!C204)</f>
        <v>15316</v>
      </c>
      <c r="G217" s="160">
        <f>IF('Basis-Tabelle-Samen'!C204="","",IF($A$4="Deutsch - DE",10,12))</f>
        <v>12</v>
      </c>
      <c r="H217" s="172">
        <f>IF('Basis-Tabelle-Samen'!E204="","",'Basis-Tabelle-Samen'!E204)</f>
        <v>2.0499999999999998</v>
      </c>
      <c r="I217" s="160" t="str">
        <f>IF('Basis-Tabelle-Samen'!G204="","",'Basis-Tabelle-Samen'!G204)</f>
        <v>03</v>
      </c>
      <c r="J217" s="161" t="str">
        <f>IF('Basis-Tabelle-Samen'!I204="","",'Basis-Tabelle-Samen'!I204)</f>
        <v>Petroselinum crispum</v>
      </c>
      <c r="K217" s="176">
        <f>IF('Basis-Tabelle-Samen'!B204="","",'Basis-Tabelle-Samen'!B204)</f>
        <v>202</v>
      </c>
      <c r="L217" s="177" t="str">
        <f>IF('Basis-Tabelle-Samen'!AB204="","",'Basis-Tabelle-Samen'!AB204)</f>
        <v>BIO - Krause Petersilie</v>
      </c>
    </row>
    <row r="218" spans="1:12" ht="20.100000000000001" customHeight="1" x14ac:dyDescent="0.2">
      <c r="A218" s="154" t="str">
        <f>IF('Basis-Tabelle-Samen'!A209="","",IF($A$4="Deutsch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18" s="155" t="str">
        <f>IF('Basis-Tabelle-Samen'!$AB209="","",
IF($A$4="Bulgarisch - BG",'Basis-Tabelle-Samen'!$Z209,
IF($A$4="Dänisch - DK",'Basis-Tabelle-Samen'!$AA209,
IF($A$4="Deutsch - DE",'Basis-Tabelle-Samen'!$AB209,
IF($A$4="Englisch - UK",'Basis-Tabelle-Samen'!$AC209,
IF($A$4="Estnisch - EE",'Basis-Tabelle-Samen'!$AD209,
IF($A$4="Finnisch - FI",'Basis-Tabelle-Samen'!$AE209,
IF($A$4="Französisch - FR",'Basis-Tabelle-Samen'!$AF209,
IF($A$4="Griechisch - GR",'Basis-Tabelle-Samen'!$AG209,
IF($A$4="Irisch - IE",'Basis-Tabelle-Samen'!$AH209,
IF($A$4="Isländisch - IS",'Basis-Tabelle-Samen'!$AI209,
IF($A$4="Italienisch - IT",'Basis-Tabelle-Samen'!$AJ209,
IF($A$4="Japanisch - JP",'Basis-Tabelle-Samen'!$AK209,
IF($A$4="Kroatisch - HR",'Basis-Tabelle-Samen'!$AL209,
IF($A$4="Lettisch - LV",'Basis-Tabelle-Samen'!$AM209,
IF($A$4="Litauisch - LT",'Basis-Tabelle-Samen'!$AN209,
IF($A$4="Maltesisch - MT",'Basis-Tabelle-Samen'!$AO209,
IF($A$4="Niederländisch - NL",'Basis-Tabelle-Samen'!$AP209,
IF($A$4="Norwegisch - NO",'Basis-Tabelle-Samen'!$AQ209,
IF($A$4="Polnisch - PL",'Basis-Tabelle-Samen'!$AR209,
IF($A$4="Portugiesisch - PT",'Basis-Tabelle-Samen'!$AS209,
IF($A$4="Rumänisch - RO",'Basis-Tabelle-Samen'!$AT209,
IF($A$4="Schwedisch - SE",'Basis-Tabelle-Samen'!$AU209,
IF($A$4="Slowakisch - SK",'Basis-Tabelle-Samen'!$AV209,
IF($A$4="Slowenisch - SI",'Basis-Tabelle-Samen'!$AW209,
IF($A$4="Spanisch - ES",'Basis-Tabelle-Samen'!$AX209,
IF($A$4="Tschechisch - CZ",'Basis-Tabelle-Samen'!$AY209,
IF($A$4="Türkisch - TR",'Basis-Tabelle-Samen'!$AZ209,
IF($A$4="Ungarisch - HU",'Basis-Tabelle-Samen'!$BA209,
" ACHTUNG")))))))))))))))))))))))))))))</f>
        <v>Organic - Nettle</v>
      </c>
      <c r="C218" s="175" t="str">
        <f t="shared" si="3"/>
        <v/>
      </c>
      <c r="D218" s="170"/>
      <c r="E218" s="12"/>
      <c r="F218" s="157">
        <f>IF('Basis-Tabelle-Samen'!C209="","",'Basis-Tabelle-Samen'!C209)</f>
        <v>15321</v>
      </c>
      <c r="G218" s="160">
        <f>IF('Basis-Tabelle-Samen'!C209="","",IF($A$4="Deutsch - DE",10,12))</f>
        <v>12</v>
      </c>
      <c r="H218" s="172">
        <f>IF('Basis-Tabelle-Samen'!E209="","",'Basis-Tabelle-Samen'!E209)</f>
        <v>2.0499999999999998</v>
      </c>
      <c r="I218" s="160" t="str">
        <f>IF('Basis-Tabelle-Samen'!G209="","",'Basis-Tabelle-Samen'!G209)</f>
        <v>03</v>
      </c>
      <c r="J218" s="161" t="str">
        <f>IF('Basis-Tabelle-Samen'!I209="","",'Basis-Tabelle-Samen'!I209)</f>
        <v>Urtica dioica</v>
      </c>
      <c r="K218" s="176">
        <f>IF('Basis-Tabelle-Samen'!B209="","",'Basis-Tabelle-Samen'!B209)</f>
        <v>207</v>
      </c>
      <c r="L218" s="177" t="str">
        <f>IF('Basis-Tabelle-Samen'!AB209="","",'Basis-Tabelle-Samen'!AB209)</f>
        <v>BIO - Brennnessel</v>
      </c>
    </row>
    <row r="219" spans="1:12" ht="20.100000000000001" customHeight="1" x14ac:dyDescent="0.2">
      <c r="A219" s="154" t="str">
        <f>IF('Basis-Tabelle-Samen'!A199="","",IF($A$4="Deutsch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19" s="155" t="str">
        <f>IF('Basis-Tabelle-Samen'!$AB199="","",
IF($A$4="Bulgarisch - BG",'Basis-Tabelle-Samen'!$Z199,
IF($A$4="Dänisch - DK",'Basis-Tabelle-Samen'!$AA199,
IF($A$4="Deutsch - DE",'Basis-Tabelle-Samen'!$AB199,
IF($A$4="Englisch - UK",'Basis-Tabelle-Samen'!$AC199,
IF($A$4="Estnisch - EE",'Basis-Tabelle-Samen'!$AD199,
IF($A$4="Finnisch - FI",'Basis-Tabelle-Samen'!$AE199,
IF($A$4="Französisch - FR",'Basis-Tabelle-Samen'!$AF199,
IF($A$4="Griechisch - GR",'Basis-Tabelle-Samen'!$AG199,
IF($A$4="Irisch - IE",'Basis-Tabelle-Samen'!$AH199,
IF($A$4="Isländisch - IS",'Basis-Tabelle-Samen'!$AI199,
IF($A$4="Italienisch - IT",'Basis-Tabelle-Samen'!$AJ199,
IF($A$4="Japanisch - JP",'Basis-Tabelle-Samen'!$AK199,
IF($A$4="Kroatisch - HR",'Basis-Tabelle-Samen'!$AL199,
IF($A$4="Lettisch - LV",'Basis-Tabelle-Samen'!$AM199,
IF($A$4="Litauisch - LT",'Basis-Tabelle-Samen'!$AN199,
IF($A$4="Maltesisch - MT",'Basis-Tabelle-Samen'!$AO199,
IF($A$4="Niederländisch - NL",'Basis-Tabelle-Samen'!$AP199,
IF($A$4="Norwegisch - NO",'Basis-Tabelle-Samen'!$AQ199,
IF($A$4="Polnisch - PL",'Basis-Tabelle-Samen'!$AR199,
IF($A$4="Portugiesisch - PT",'Basis-Tabelle-Samen'!$AS199,
IF($A$4="Rumänisch - RO",'Basis-Tabelle-Samen'!$AT199,
IF($A$4="Schwedisch - SE",'Basis-Tabelle-Samen'!$AU199,
IF($A$4="Slowakisch - SK",'Basis-Tabelle-Samen'!$AV199,
IF($A$4="Slowenisch - SI",'Basis-Tabelle-Samen'!$AW199,
IF($A$4="Spanisch - ES",'Basis-Tabelle-Samen'!$AX199,
IF($A$4="Tschechisch - CZ",'Basis-Tabelle-Samen'!$AY199,
IF($A$4="Türkisch - TR",'Basis-Tabelle-Samen'!$AZ199,
IF($A$4="Ungarisch - HU",'Basis-Tabelle-Samen'!$BA199,
" ACHTUNG")))))))))))))))))))))))))))))</f>
        <v>Organic - Oregano</v>
      </c>
      <c r="C219" s="175" t="str">
        <f t="shared" si="3"/>
        <v/>
      </c>
      <c r="D219" s="170"/>
      <c r="E219" s="12"/>
      <c r="F219" s="157">
        <f>IF('Basis-Tabelle-Samen'!C199="","",'Basis-Tabelle-Samen'!C199)</f>
        <v>15311</v>
      </c>
      <c r="G219" s="160">
        <f>IF('Basis-Tabelle-Samen'!C199="","",IF($A$4="Deutsch - DE",10,12))</f>
        <v>12</v>
      </c>
      <c r="H219" s="172">
        <f>IF('Basis-Tabelle-Samen'!E199="","",'Basis-Tabelle-Samen'!E199)</f>
        <v>2.0499999999999998</v>
      </c>
      <c r="I219" s="160" t="str">
        <f>IF('Basis-Tabelle-Samen'!G199="","",'Basis-Tabelle-Samen'!G199)</f>
        <v>03</v>
      </c>
      <c r="J219" s="161" t="str">
        <f>IF('Basis-Tabelle-Samen'!I199="","",'Basis-Tabelle-Samen'!I199)</f>
        <v>Origanum heracleoticum</v>
      </c>
      <c r="K219" s="176">
        <f>IF('Basis-Tabelle-Samen'!B199="","",'Basis-Tabelle-Samen'!B199)</f>
        <v>197</v>
      </c>
      <c r="L219" s="177" t="str">
        <f>IF('Basis-Tabelle-Samen'!AB199="","",'Basis-Tabelle-Samen'!AB199)</f>
        <v>BIO - Oregano</v>
      </c>
    </row>
    <row r="220" spans="1:12" ht="20.100000000000001" customHeight="1" x14ac:dyDescent="0.2">
      <c r="A220" s="154" t="str">
        <f>IF('Basis-Tabelle-Samen'!A205="","",IF($A$4="Deutsch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20" s="155" t="str">
        <f>IF('Basis-Tabelle-Samen'!$AB205="","",
IF($A$4="Bulgarisch - BG",'Basis-Tabelle-Samen'!$Z205,
IF($A$4="Dänisch - DK",'Basis-Tabelle-Samen'!$AA205,
IF($A$4="Deutsch - DE",'Basis-Tabelle-Samen'!$AB205,
IF($A$4="Englisch - UK",'Basis-Tabelle-Samen'!$AC205,
IF($A$4="Estnisch - EE",'Basis-Tabelle-Samen'!$AD205,
IF($A$4="Finnisch - FI",'Basis-Tabelle-Samen'!$AE205,
IF($A$4="Französisch - FR",'Basis-Tabelle-Samen'!$AF205,
IF($A$4="Griechisch - GR",'Basis-Tabelle-Samen'!$AG205,
IF($A$4="Irisch - IE",'Basis-Tabelle-Samen'!$AH205,
IF($A$4="Isländisch - IS",'Basis-Tabelle-Samen'!$AI205,
IF($A$4="Italienisch - IT",'Basis-Tabelle-Samen'!$AJ205,
IF($A$4="Japanisch - JP",'Basis-Tabelle-Samen'!$AK205,
IF($A$4="Kroatisch - HR",'Basis-Tabelle-Samen'!$AL205,
IF($A$4="Lettisch - LV",'Basis-Tabelle-Samen'!$AM205,
IF($A$4="Litauisch - LT",'Basis-Tabelle-Samen'!$AN205,
IF($A$4="Maltesisch - MT",'Basis-Tabelle-Samen'!$AO205,
IF($A$4="Niederländisch - NL",'Basis-Tabelle-Samen'!$AP205,
IF($A$4="Norwegisch - NO",'Basis-Tabelle-Samen'!$AQ205,
IF($A$4="Polnisch - PL",'Basis-Tabelle-Samen'!$AR205,
IF($A$4="Portugiesisch - PT",'Basis-Tabelle-Samen'!$AS205,
IF($A$4="Rumänisch - RO",'Basis-Tabelle-Samen'!$AT205,
IF($A$4="Schwedisch - SE",'Basis-Tabelle-Samen'!$AU205,
IF($A$4="Slowakisch - SK",'Basis-Tabelle-Samen'!$AV205,
IF($A$4="Slowenisch - SI",'Basis-Tabelle-Samen'!$AW205,
IF($A$4="Spanisch - ES",'Basis-Tabelle-Samen'!$AX205,
IF($A$4="Tschechisch - CZ",'Basis-Tabelle-Samen'!$AY205,
IF($A$4="Türkisch - TR",'Basis-Tabelle-Samen'!$AZ205,
IF($A$4="Ungarisch - HU",'Basis-Tabelle-Samen'!$BA205,
" ACHTUNG")))))))))))))))))))))))))))))</f>
        <v>Organic - Plain Leaved Parsley</v>
      </c>
      <c r="C220" s="175" t="str">
        <f t="shared" si="3"/>
        <v/>
      </c>
      <c r="D220" s="170"/>
      <c r="E220" s="12"/>
      <c r="F220" s="157">
        <f>IF('Basis-Tabelle-Samen'!C205="","",'Basis-Tabelle-Samen'!C205)</f>
        <v>15317</v>
      </c>
      <c r="G220" s="160">
        <f>IF('Basis-Tabelle-Samen'!C205="","",IF($A$4="Deutsch - DE",10,12))</f>
        <v>12</v>
      </c>
      <c r="H220" s="172">
        <f>IF('Basis-Tabelle-Samen'!E205="","",'Basis-Tabelle-Samen'!E205)</f>
        <v>2.0499999999999998</v>
      </c>
      <c r="I220" s="160" t="str">
        <f>IF('Basis-Tabelle-Samen'!G205="","",'Basis-Tabelle-Samen'!G205)</f>
        <v>03</v>
      </c>
      <c r="J220" s="161" t="str">
        <f>IF('Basis-Tabelle-Samen'!I205="","",'Basis-Tabelle-Samen'!I205)</f>
        <v>Petroselinum crispum</v>
      </c>
      <c r="K220" s="176">
        <f>IF('Basis-Tabelle-Samen'!B205="","",'Basis-Tabelle-Samen'!B205)</f>
        <v>203</v>
      </c>
      <c r="L220" s="177" t="str">
        <f>IF('Basis-Tabelle-Samen'!AB205="","",'Basis-Tabelle-Samen'!AB205)</f>
        <v>BIO - Glatte Petersilie</v>
      </c>
    </row>
    <row r="221" spans="1:12" ht="20.100000000000001" customHeight="1" x14ac:dyDescent="0.2">
      <c r="A221" s="154" t="str">
        <f>IF('Basis-Tabelle-Samen'!A207="","",IF($A$4="Deutsch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21" s="155" t="str">
        <f>IF('Basis-Tabelle-Samen'!$AB207="","",
IF($A$4="Bulgarisch - BG",'Basis-Tabelle-Samen'!$Z207,
IF($A$4="Dänisch - DK",'Basis-Tabelle-Samen'!$AA207,
IF($A$4="Deutsch - DE",'Basis-Tabelle-Samen'!$AB207,
IF($A$4="Englisch - UK",'Basis-Tabelle-Samen'!$AC207,
IF($A$4="Estnisch - EE",'Basis-Tabelle-Samen'!$AD207,
IF($A$4="Finnisch - FI",'Basis-Tabelle-Samen'!$AE207,
IF($A$4="Französisch - FR",'Basis-Tabelle-Samen'!$AF207,
IF($A$4="Griechisch - GR",'Basis-Tabelle-Samen'!$AG207,
IF($A$4="Irisch - IE",'Basis-Tabelle-Samen'!$AH207,
IF($A$4="Isländisch - IS",'Basis-Tabelle-Samen'!$AI207,
IF($A$4="Italienisch - IT",'Basis-Tabelle-Samen'!$AJ207,
IF($A$4="Japanisch - JP",'Basis-Tabelle-Samen'!$AK207,
IF($A$4="Kroatisch - HR",'Basis-Tabelle-Samen'!$AL207,
IF($A$4="Lettisch - LV",'Basis-Tabelle-Samen'!$AM207,
IF($A$4="Litauisch - LT",'Basis-Tabelle-Samen'!$AN207,
IF($A$4="Maltesisch - MT",'Basis-Tabelle-Samen'!$AO207,
IF($A$4="Niederländisch - NL",'Basis-Tabelle-Samen'!$AP207,
IF($A$4="Norwegisch - NO",'Basis-Tabelle-Samen'!$AQ207,
IF($A$4="Polnisch - PL",'Basis-Tabelle-Samen'!$AR207,
IF($A$4="Portugiesisch - PT",'Basis-Tabelle-Samen'!$AS207,
IF($A$4="Rumänisch - RO",'Basis-Tabelle-Samen'!$AT207,
IF($A$4="Schwedisch - SE",'Basis-Tabelle-Samen'!$AU207,
IF($A$4="Slowakisch - SK",'Basis-Tabelle-Samen'!$AV207,
IF($A$4="Slowenisch - SI",'Basis-Tabelle-Samen'!$AW207,
IF($A$4="Spanisch - ES",'Basis-Tabelle-Samen'!$AX207,
IF($A$4="Tschechisch - CZ",'Basis-Tabelle-Samen'!$AY207,
IF($A$4="Türkisch - TR",'Basis-Tabelle-Samen'!$AZ207,
IF($A$4="Ungarisch - HU",'Basis-Tabelle-Samen'!$BA207,
" ACHTUNG")))))))))))))))))))))))))))))</f>
        <v>Organic - Rosemary</v>
      </c>
      <c r="C221" s="175" t="str">
        <f t="shared" si="3"/>
        <v/>
      </c>
      <c r="D221" s="170"/>
      <c r="E221" s="12"/>
      <c r="F221" s="157">
        <f>IF('Basis-Tabelle-Samen'!C207="","",'Basis-Tabelle-Samen'!C207)</f>
        <v>15319</v>
      </c>
      <c r="G221" s="160">
        <f>IF('Basis-Tabelle-Samen'!C207="","",IF($A$4="Deutsch - DE",10,12))</f>
        <v>12</v>
      </c>
      <c r="H221" s="172">
        <f>IF('Basis-Tabelle-Samen'!E207="","",'Basis-Tabelle-Samen'!E207)</f>
        <v>2.0499999999999998</v>
      </c>
      <c r="I221" s="160" t="str">
        <f>IF('Basis-Tabelle-Samen'!G207="","",'Basis-Tabelle-Samen'!G207)</f>
        <v>03</v>
      </c>
      <c r="J221" s="161" t="str">
        <f>IF('Basis-Tabelle-Samen'!I207="","",'Basis-Tabelle-Samen'!I207)</f>
        <v>Rosmarinus officinalis</v>
      </c>
      <c r="K221" s="176">
        <f>IF('Basis-Tabelle-Samen'!B207="","",'Basis-Tabelle-Samen'!B207)</f>
        <v>205</v>
      </c>
      <c r="L221" s="177" t="str">
        <f>IF('Basis-Tabelle-Samen'!AB207="","",'Basis-Tabelle-Samen'!AB207)</f>
        <v>BIO - Rosmarin</v>
      </c>
    </row>
    <row r="222" spans="1:12" ht="20.100000000000001" customHeight="1" x14ac:dyDescent="0.2">
      <c r="A222" s="154" t="str">
        <f>IF('Basis-Tabelle-Samen'!A200="","",IF($A$4="Deutsch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22" s="155" t="str">
        <f>IF('Basis-Tabelle-Samen'!$AB200="","",
IF($A$4="Bulgarisch - BG",'Basis-Tabelle-Samen'!$Z200,
IF($A$4="Dänisch - DK",'Basis-Tabelle-Samen'!$AA200,
IF($A$4="Deutsch - DE",'Basis-Tabelle-Samen'!$AB200,
IF($A$4="Englisch - UK",'Basis-Tabelle-Samen'!$AC200,
IF($A$4="Estnisch - EE",'Basis-Tabelle-Samen'!$AD200,
IF($A$4="Finnisch - FI",'Basis-Tabelle-Samen'!$AE200,
IF($A$4="Französisch - FR",'Basis-Tabelle-Samen'!$AF200,
IF($A$4="Griechisch - GR",'Basis-Tabelle-Samen'!$AG200,
IF($A$4="Irisch - IE",'Basis-Tabelle-Samen'!$AH200,
IF($A$4="Isländisch - IS",'Basis-Tabelle-Samen'!$AI200,
IF($A$4="Italienisch - IT",'Basis-Tabelle-Samen'!$AJ200,
IF($A$4="Japanisch - JP",'Basis-Tabelle-Samen'!$AK200,
IF($A$4="Kroatisch - HR",'Basis-Tabelle-Samen'!$AL200,
IF($A$4="Lettisch - LV",'Basis-Tabelle-Samen'!$AM200,
IF($A$4="Litauisch - LT",'Basis-Tabelle-Samen'!$AN200,
IF($A$4="Maltesisch - MT",'Basis-Tabelle-Samen'!$AO200,
IF($A$4="Niederländisch - NL",'Basis-Tabelle-Samen'!$AP200,
IF($A$4="Norwegisch - NO",'Basis-Tabelle-Samen'!$AQ200,
IF($A$4="Polnisch - PL",'Basis-Tabelle-Samen'!$AR200,
IF($A$4="Portugiesisch - PT",'Basis-Tabelle-Samen'!$AS200,
IF($A$4="Rumänisch - RO",'Basis-Tabelle-Samen'!$AT200,
IF($A$4="Schwedisch - SE",'Basis-Tabelle-Samen'!$AU200,
IF($A$4="Slowakisch - SK",'Basis-Tabelle-Samen'!$AV200,
IF($A$4="Slowenisch - SI",'Basis-Tabelle-Samen'!$AW200,
IF($A$4="Spanisch - ES",'Basis-Tabelle-Samen'!$AX200,
IF($A$4="Tschechisch - CZ",'Basis-Tabelle-Samen'!$AY200,
IF($A$4="Türkisch - TR",'Basis-Tabelle-Samen'!$AZ200,
IF($A$4="Ungarisch - HU",'Basis-Tabelle-Samen'!$BA200,
" ACHTUNG")))))))))))))))))))))))))))))</f>
        <v>Organic - Sage</v>
      </c>
      <c r="C222" s="175" t="str">
        <f t="shared" si="3"/>
        <v/>
      </c>
      <c r="D222" s="170"/>
      <c r="E222" s="12"/>
      <c r="F222" s="157">
        <f>IF('Basis-Tabelle-Samen'!C200="","",'Basis-Tabelle-Samen'!C200)</f>
        <v>15312</v>
      </c>
      <c r="G222" s="160">
        <f>IF('Basis-Tabelle-Samen'!C200="","",IF($A$4="Deutsch - DE",10,12))</f>
        <v>12</v>
      </c>
      <c r="H222" s="172">
        <f>IF('Basis-Tabelle-Samen'!E200="","",'Basis-Tabelle-Samen'!E200)</f>
        <v>2.0499999999999998</v>
      </c>
      <c r="I222" s="160" t="str">
        <f>IF('Basis-Tabelle-Samen'!G200="","",'Basis-Tabelle-Samen'!G200)</f>
        <v>03</v>
      </c>
      <c r="J222" s="161" t="str">
        <f>IF('Basis-Tabelle-Samen'!I200="","",'Basis-Tabelle-Samen'!I200)</f>
        <v>Salvia officinalis</v>
      </c>
      <c r="K222" s="176">
        <f>IF('Basis-Tabelle-Samen'!B200="","",'Basis-Tabelle-Samen'!B200)</f>
        <v>198</v>
      </c>
      <c r="L222" s="177" t="str">
        <f>IF('Basis-Tabelle-Samen'!AB200="","",'Basis-Tabelle-Samen'!AB200)</f>
        <v>BIO - Salbei</v>
      </c>
    </row>
    <row r="223" spans="1:12" ht="20.100000000000001" customHeight="1" x14ac:dyDescent="0.2">
      <c r="A223" s="154" t="str">
        <f>IF('Basis-Tabelle-Samen'!A202="","",IF($A$4="Deutsch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23" s="155" t="str">
        <f>IF('Basis-Tabelle-Samen'!$AB202="","",
IF($A$4="Bulgarisch - BG",'Basis-Tabelle-Samen'!$Z202,
IF($A$4="Dänisch - DK",'Basis-Tabelle-Samen'!$AA202,
IF($A$4="Deutsch - DE",'Basis-Tabelle-Samen'!$AB202,
IF($A$4="Englisch - UK",'Basis-Tabelle-Samen'!$AC202,
IF($A$4="Estnisch - EE",'Basis-Tabelle-Samen'!$AD202,
IF($A$4="Finnisch - FI",'Basis-Tabelle-Samen'!$AE202,
IF($A$4="Französisch - FR",'Basis-Tabelle-Samen'!$AF202,
IF($A$4="Griechisch - GR",'Basis-Tabelle-Samen'!$AG202,
IF($A$4="Irisch - IE",'Basis-Tabelle-Samen'!$AH202,
IF($A$4="Isländisch - IS",'Basis-Tabelle-Samen'!$AI202,
IF($A$4="Italienisch - IT",'Basis-Tabelle-Samen'!$AJ202,
IF($A$4="Japanisch - JP",'Basis-Tabelle-Samen'!$AK202,
IF($A$4="Kroatisch - HR",'Basis-Tabelle-Samen'!$AL202,
IF($A$4="Lettisch - LV",'Basis-Tabelle-Samen'!$AM202,
IF($A$4="Litauisch - LT",'Basis-Tabelle-Samen'!$AN202,
IF($A$4="Maltesisch - MT",'Basis-Tabelle-Samen'!$AO202,
IF($A$4="Niederländisch - NL",'Basis-Tabelle-Samen'!$AP202,
IF($A$4="Norwegisch - NO",'Basis-Tabelle-Samen'!$AQ202,
IF($A$4="Polnisch - PL",'Basis-Tabelle-Samen'!$AR202,
IF($A$4="Portugiesisch - PT",'Basis-Tabelle-Samen'!$AS202,
IF($A$4="Rumänisch - RO",'Basis-Tabelle-Samen'!$AT202,
IF($A$4="Schwedisch - SE",'Basis-Tabelle-Samen'!$AU202,
IF($A$4="Slowakisch - SK",'Basis-Tabelle-Samen'!$AV202,
IF($A$4="Slowenisch - SI",'Basis-Tabelle-Samen'!$AW202,
IF($A$4="Spanisch - ES",'Basis-Tabelle-Samen'!$AX202,
IF($A$4="Tschechisch - CZ",'Basis-Tabelle-Samen'!$AY202,
IF($A$4="Türkisch - TR",'Basis-Tabelle-Samen'!$AZ202,
IF($A$4="Ungarisch - HU",'Basis-Tabelle-Samen'!$BA202,
" ACHTUNG")))))))))))))))))))))))))))))</f>
        <v>Organic - Thyme</v>
      </c>
      <c r="C223" s="175" t="str">
        <f t="shared" si="3"/>
        <v/>
      </c>
      <c r="D223" s="170"/>
      <c r="E223" s="12"/>
      <c r="F223" s="157">
        <f>IF('Basis-Tabelle-Samen'!C202="","",'Basis-Tabelle-Samen'!C202)</f>
        <v>15314</v>
      </c>
      <c r="G223" s="160">
        <f>IF('Basis-Tabelle-Samen'!C202="","",IF($A$4="Deutsch - DE",10,12))</f>
        <v>12</v>
      </c>
      <c r="H223" s="172">
        <f>IF('Basis-Tabelle-Samen'!E202="","",'Basis-Tabelle-Samen'!E202)</f>
        <v>2.0499999999999998</v>
      </c>
      <c r="I223" s="160" t="str">
        <f>IF('Basis-Tabelle-Samen'!G202="","",'Basis-Tabelle-Samen'!G202)</f>
        <v>03</v>
      </c>
      <c r="J223" s="161" t="str">
        <f>IF('Basis-Tabelle-Samen'!I202="","",'Basis-Tabelle-Samen'!I202)</f>
        <v>Thymus vulgaris</v>
      </c>
      <c r="K223" s="176">
        <f>IF('Basis-Tabelle-Samen'!B202="","",'Basis-Tabelle-Samen'!B202)</f>
        <v>200</v>
      </c>
      <c r="L223" s="177" t="str">
        <f>IF('Basis-Tabelle-Samen'!AB202="","",'Basis-Tabelle-Samen'!AB202)</f>
        <v>BIO - Thymian</v>
      </c>
    </row>
    <row r="224" spans="1:12" ht="20.100000000000001" customHeight="1" x14ac:dyDescent="0.2">
      <c r="A224" s="154" t="str">
        <f>IF('Basis-Tabelle-Samen'!A212="","",IF($A$4="Deutsch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24" s="155" t="str">
        <f>IF('Basis-Tabelle-Samen'!$AB212="","",
IF($A$4="Bulgarisch - BG",'Basis-Tabelle-Samen'!$Z212,
IF($A$4="Dänisch - DK",'Basis-Tabelle-Samen'!$AA212,
IF($A$4="Deutsch - DE",'Basis-Tabelle-Samen'!$AB212,
IF($A$4="Englisch - UK",'Basis-Tabelle-Samen'!$AC212,
IF($A$4="Estnisch - EE",'Basis-Tabelle-Samen'!$AD212,
IF($A$4="Finnisch - FI",'Basis-Tabelle-Samen'!$AE212,
IF($A$4="Französisch - FR",'Basis-Tabelle-Samen'!$AF212,
IF($A$4="Griechisch - GR",'Basis-Tabelle-Samen'!$AG212,
IF($A$4="Irisch - IE",'Basis-Tabelle-Samen'!$AH212,
IF($A$4="Isländisch - IS",'Basis-Tabelle-Samen'!$AI212,
IF($A$4="Italienisch - IT",'Basis-Tabelle-Samen'!$AJ212,
IF($A$4="Japanisch - JP",'Basis-Tabelle-Samen'!$AK212,
IF($A$4="Kroatisch - HR",'Basis-Tabelle-Samen'!$AL212,
IF($A$4="Lettisch - LV",'Basis-Tabelle-Samen'!$AM212,
IF($A$4="Litauisch - LT",'Basis-Tabelle-Samen'!$AN212,
IF($A$4="Maltesisch - MT",'Basis-Tabelle-Samen'!$AO212,
IF($A$4="Niederländisch - NL",'Basis-Tabelle-Samen'!$AP212,
IF($A$4="Norwegisch - NO",'Basis-Tabelle-Samen'!$AQ212,
IF($A$4="Polnisch - PL",'Basis-Tabelle-Samen'!$AR212,
IF($A$4="Portugiesisch - PT",'Basis-Tabelle-Samen'!$AS212,
IF($A$4="Rumänisch - RO",'Basis-Tabelle-Samen'!$AT212,
IF($A$4="Schwedisch - SE",'Basis-Tabelle-Samen'!$AU212,
IF($A$4="Slowakisch - SK",'Basis-Tabelle-Samen'!$AV212,
IF($A$4="Slowenisch - SI",'Basis-Tabelle-Samen'!$AW212,
IF($A$4="Spanisch - ES",'Basis-Tabelle-Samen'!$AX212,
IF($A$4="Tschechisch - CZ",'Basis-Tabelle-Samen'!$AY212,
IF($A$4="Türkisch - TR",'Basis-Tabelle-Samen'!$AZ212,
IF($A$4="Ungarisch - HU",'Basis-Tabelle-Samen'!$BA212,
" ACHTUNG")))))))))))))))))))))))))))))</f>
        <v>Bonsai - African Wisteria Tree</v>
      </c>
      <c r="C224" s="175" t="str">
        <f t="shared" si="3"/>
        <v/>
      </c>
      <c r="D224" s="170"/>
      <c r="E224" s="12"/>
      <c r="F224" s="157">
        <f>IF('Basis-Tabelle-Samen'!C212="","",'Basis-Tabelle-Samen'!C212)</f>
        <v>14000</v>
      </c>
      <c r="G224" s="160">
        <f>IF('Basis-Tabelle-Samen'!C212="","",IF($A$4="Deutsch - DE",10,12))</f>
        <v>12</v>
      </c>
      <c r="H224" s="172">
        <f>IF('Basis-Tabelle-Samen'!E212="","",'Basis-Tabelle-Samen'!E212)</f>
        <v>1.85</v>
      </c>
      <c r="I224" s="160" t="str">
        <f>IF('Basis-Tabelle-Samen'!G212="","",'Basis-Tabelle-Samen'!G212)</f>
        <v>04</v>
      </c>
      <c r="J224" s="161" t="str">
        <f>IF('Basis-Tabelle-Samen'!I212="","",'Basis-Tabelle-Samen'!I212)</f>
        <v>Bolusanthus speciosus</v>
      </c>
      <c r="K224" s="176">
        <f>IF('Basis-Tabelle-Samen'!B212="","",'Basis-Tabelle-Samen'!B212)</f>
        <v>210</v>
      </c>
      <c r="L224" s="177" t="str">
        <f>IF('Basis-Tabelle-Samen'!AB212="","",'Basis-Tabelle-Samen'!AB212)</f>
        <v>Afrikanischer Blauregen</v>
      </c>
    </row>
    <row r="225" spans="1:12" ht="20.100000000000001" customHeight="1" x14ac:dyDescent="0.2">
      <c r="A225" s="154" t="str">
        <f>IF('Basis-Tabelle-Samen'!A214="","",IF($A$4="Deutsch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25" s="155" t="str">
        <f>IF('Basis-Tabelle-Samen'!$AB214="","",
IF($A$4="Bulgarisch - BG",'Basis-Tabelle-Samen'!$Z214,
IF($A$4="Dänisch - DK",'Basis-Tabelle-Samen'!$AA214,
IF($A$4="Deutsch - DE",'Basis-Tabelle-Samen'!$AB214,
IF($A$4="Englisch - UK",'Basis-Tabelle-Samen'!$AC214,
IF($A$4="Estnisch - EE",'Basis-Tabelle-Samen'!$AD214,
IF($A$4="Finnisch - FI",'Basis-Tabelle-Samen'!$AE214,
IF($A$4="Französisch - FR",'Basis-Tabelle-Samen'!$AF214,
IF($A$4="Griechisch - GR",'Basis-Tabelle-Samen'!$AG214,
IF($A$4="Irisch - IE",'Basis-Tabelle-Samen'!$AH214,
IF($A$4="Isländisch - IS",'Basis-Tabelle-Samen'!$AI214,
IF($A$4="Italienisch - IT",'Basis-Tabelle-Samen'!$AJ214,
IF($A$4="Japanisch - JP",'Basis-Tabelle-Samen'!$AK214,
IF($A$4="Kroatisch - HR",'Basis-Tabelle-Samen'!$AL214,
IF($A$4="Lettisch - LV",'Basis-Tabelle-Samen'!$AM214,
IF($A$4="Litauisch - LT",'Basis-Tabelle-Samen'!$AN214,
IF($A$4="Maltesisch - MT",'Basis-Tabelle-Samen'!$AO214,
IF($A$4="Niederländisch - NL",'Basis-Tabelle-Samen'!$AP214,
IF($A$4="Norwegisch - NO",'Basis-Tabelle-Samen'!$AQ214,
IF($A$4="Polnisch - PL",'Basis-Tabelle-Samen'!$AR214,
IF($A$4="Portugiesisch - PT",'Basis-Tabelle-Samen'!$AS214,
IF($A$4="Rumänisch - RO",'Basis-Tabelle-Samen'!$AT214,
IF($A$4="Schwedisch - SE",'Basis-Tabelle-Samen'!$AU214,
IF($A$4="Slowakisch - SK",'Basis-Tabelle-Samen'!$AV214,
IF($A$4="Slowenisch - SI",'Basis-Tabelle-Samen'!$AW214,
IF($A$4="Spanisch - ES",'Basis-Tabelle-Samen'!$AX214,
IF($A$4="Tschechisch - CZ",'Basis-Tabelle-Samen'!$AY214,
IF($A$4="Türkisch - TR",'Basis-Tabelle-Samen'!$AZ214,
IF($A$4="Ungarisch - HU",'Basis-Tabelle-Samen'!$BA214,
" ACHTUNG")))))))))))))))))))))))))))))</f>
        <v>Bonsai - American Sweet Gum</v>
      </c>
      <c r="C225" s="175" t="str">
        <f t="shared" si="3"/>
        <v/>
      </c>
      <c r="D225" s="170"/>
      <c r="E225" s="12"/>
      <c r="F225" s="157">
        <f>IF('Basis-Tabelle-Samen'!C214="","",'Basis-Tabelle-Samen'!C214)</f>
        <v>14005</v>
      </c>
      <c r="G225" s="160">
        <f>IF('Basis-Tabelle-Samen'!C214="","",IF($A$4="Deutsch - DE",10,12))</f>
        <v>12</v>
      </c>
      <c r="H225" s="172">
        <f>IF('Basis-Tabelle-Samen'!E214="","",'Basis-Tabelle-Samen'!E214)</f>
        <v>1.85</v>
      </c>
      <c r="I225" s="160" t="str">
        <f>IF('Basis-Tabelle-Samen'!G214="","",'Basis-Tabelle-Samen'!G214)</f>
        <v>04</v>
      </c>
      <c r="J225" s="161" t="str">
        <f>IF('Basis-Tabelle-Samen'!I214="","",'Basis-Tabelle-Samen'!I214)</f>
        <v>Liquidamber styraciflua</v>
      </c>
      <c r="K225" s="176">
        <f>IF('Basis-Tabelle-Samen'!B214="","",'Basis-Tabelle-Samen'!B214)</f>
        <v>212</v>
      </c>
      <c r="L225" s="177" t="str">
        <f>IF('Basis-Tabelle-Samen'!AB214="","",'Basis-Tabelle-Samen'!AB214)</f>
        <v>Amerikanischer Amberbaum</v>
      </c>
    </row>
    <row r="226" spans="1:12" ht="20.100000000000001" customHeight="1" x14ac:dyDescent="0.2">
      <c r="A226" s="154" t="str">
        <f>IF('Basis-Tabelle-Samen'!A223="","",IF($A$4="Deutsch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26" s="155" t="str">
        <f>IF('Basis-Tabelle-Samen'!$AB223="","",
IF($A$4="Bulgarisch - BG",'Basis-Tabelle-Samen'!$Z223,
IF($A$4="Dänisch - DK",'Basis-Tabelle-Samen'!$AA223,
IF($A$4="Deutsch - DE",'Basis-Tabelle-Samen'!$AB223,
IF($A$4="Englisch - UK",'Basis-Tabelle-Samen'!$AC223,
IF($A$4="Estnisch - EE",'Basis-Tabelle-Samen'!$AD223,
IF($A$4="Finnisch - FI",'Basis-Tabelle-Samen'!$AE223,
IF($A$4="Französisch - FR",'Basis-Tabelle-Samen'!$AF223,
IF($A$4="Griechisch - GR",'Basis-Tabelle-Samen'!$AG223,
IF($A$4="Irisch - IE",'Basis-Tabelle-Samen'!$AH223,
IF($A$4="Isländisch - IS",'Basis-Tabelle-Samen'!$AI223,
IF($A$4="Italienisch - IT",'Basis-Tabelle-Samen'!$AJ223,
IF($A$4="Japanisch - JP",'Basis-Tabelle-Samen'!$AK223,
IF($A$4="Kroatisch - HR",'Basis-Tabelle-Samen'!$AL223,
IF($A$4="Lettisch - LV",'Basis-Tabelle-Samen'!$AM223,
IF($A$4="Litauisch - LT",'Basis-Tabelle-Samen'!$AN223,
IF($A$4="Maltesisch - MT",'Basis-Tabelle-Samen'!$AO223,
IF($A$4="Niederländisch - NL",'Basis-Tabelle-Samen'!$AP223,
IF($A$4="Norwegisch - NO",'Basis-Tabelle-Samen'!$AQ223,
IF($A$4="Polnisch - PL",'Basis-Tabelle-Samen'!$AR223,
IF($A$4="Portugiesisch - PT",'Basis-Tabelle-Samen'!$AS223,
IF($A$4="Rumänisch - RO",'Basis-Tabelle-Samen'!$AT223,
IF($A$4="Schwedisch - SE",'Basis-Tabelle-Samen'!$AU223,
IF($A$4="Slowakisch - SK",'Basis-Tabelle-Samen'!$AV223,
IF($A$4="Slowenisch - SI",'Basis-Tabelle-Samen'!$AW223,
IF($A$4="Spanisch - ES",'Basis-Tabelle-Samen'!$AX223,
IF($A$4="Tschechisch - CZ",'Basis-Tabelle-Samen'!$AY223,
IF($A$4="Türkisch - TR",'Basis-Tabelle-Samen'!$AZ223,
IF($A$4="Ungarisch - HU",'Basis-Tabelle-Samen'!$BA223,
" ACHTUNG")))))))))))))))))))))))))))))</f>
        <v>Bonsai - Blue Chinese Wisteria</v>
      </c>
      <c r="C226" s="175" t="str">
        <f t="shared" si="3"/>
        <v/>
      </c>
      <c r="D226" s="170"/>
      <c r="E226" s="12"/>
      <c r="F226" s="157">
        <f>IF('Basis-Tabelle-Samen'!C223="","",'Basis-Tabelle-Samen'!C223)</f>
        <v>14360</v>
      </c>
      <c r="G226" s="160">
        <f>IF('Basis-Tabelle-Samen'!C223="","",IF($A$4="Deutsch - DE",10,12))</f>
        <v>12</v>
      </c>
      <c r="H226" s="172">
        <f>IF('Basis-Tabelle-Samen'!E223="","",'Basis-Tabelle-Samen'!E223)</f>
        <v>1.85</v>
      </c>
      <c r="I226" s="160" t="str">
        <f>IF('Basis-Tabelle-Samen'!G223="","",'Basis-Tabelle-Samen'!G223)</f>
        <v>04</v>
      </c>
      <c r="J226" s="161" t="str">
        <f>IF('Basis-Tabelle-Samen'!I223="","",'Basis-Tabelle-Samen'!I223)</f>
        <v>Wisteria sinensis</v>
      </c>
      <c r="K226" s="176">
        <f>IF('Basis-Tabelle-Samen'!B223="","",'Basis-Tabelle-Samen'!B223)</f>
        <v>221</v>
      </c>
      <c r="L226" s="177" t="str">
        <f>IF('Basis-Tabelle-Samen'!AB223="","",'Basis-Tabelle-Samen'!AB223)</f>
        <v xml:space="preserve">Blauregen </v>
      </c>
    </row>
    <row r="227" spans="1:12" ht="20.100000000000001" customHeight="1" x14ac:dyDescent="0.2">
      <c r="A227" s="154" t="str">
        <f>IF('Basis-Tabelle-Samen'!A237="","",IF($A$4="Deutsch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27" s="155" t="str">
        <f>IF('Basis-Tabelle-Samen'!$AB237="","",
IF($A$4="Bulgarisch - BG",'Basis-Tabelle-Samen'!$Z237,
IF($A$4="Dänisch - DK",'Basis-Tabelle-Samen'!$AA237,
IF($A$4="Deutsch - DE",'Basis-Tabelle-Samen'!$AB237,
IF($A$4="Englisch - UK",'Basis-Tabelle-Samen'!$AC237,
IF($A$4="Estnisch - EE",'Basis-Tabelle-Samen'!$AD237,
IF($A$4="Finnisch - FI",'Basis-Tabelle-Samen'!$AE237,
IF($A$4="Französisch - FR",'Basis-Tabelle-Samen'!$AF237,
IF($A$4="Griechisch - GR",'Basis-Tabelle-Samen'!$AG237,
IF($A$4="Irisch - IE",'Basis-Tabelle-Samen'!$AH237,
IF($A$4="Isländisch - IS",'Basis-Tabelle-Samen'!$AI237,
IF($A$4="Italienisch - IT",'Basis-Tabelle-Samen'!$AJ237,
IF($A$4="Japanisch - JP",'Basis-Tabelle-Samen'!$AK237,
IF($A$4="Kroatisch - HR",'Basis-Tabelle-Samen'!$AL237,
IF($A$4="Lettisch - LV",'Basis-Tabelle-Samen'!$AM237,
IF($A$4="Litauisch - LT",'Basis-Tabelle-Samen'!$AN237,
IF($A$4="Maltesisch - MT",'Basis-Tabelle-Samen'!$AO237,
IF($A$4="Niederländisch - NL",'Basis-Tabelle-Samen'!$AP237,
IF($A$4="Norwegisch - NO",'Basis-Tabelle-Samen'!$AQ237,
IF($A$4="Polnisch - PL",'Basis-Tabelle-Samen'!$AR237,
IF($A$4="Portugiesisch - PT",'Basis-Tabelle-Samen'!$AS237,
IF($A$4="Rumänisch - RO",'Basis-Tabelle-Samen'!$AT237,
IF($A$4="Schwedisch - SE",'Basis-Tabelle-Samen'!$AU237,
IF($A$4="Slowakisch - SK",'Basis-Tabelle-Samen'!$AV237,
IF($A$4="Slowenisch - SI",'Basis-Tabelle-Samen'!$AW237,
IF($A$4="Spanisch - ES",'Basis-Tabelle-Samen'!$AX237,
IF($A$4="Tschechisch - CZ",'Basis-Tabelle-Samen'!$AY237,
IF($A$4="Türkisch - TR",'Basis-Tabelle-Samen'!$AZ237,
IF($A$4="Ungarisch - HU",'Basis-Tabelle-Samen'!$BA237,
" ACHTUNG")))))))))))))))))))))))))))))</f>
        <v>Bonsai - Chinese Juniper</v>
      </c>
      <c r="C227" s="175" t="str">
        <f t="shared" si="3"/>
        <v/>
      </c>
      <c r="D227" s="170"/>
      <c r="E227" s="12"/>
      <c r="F227" s="157">
        <f>IF('Basis-Tabelle-Samen'!C237="","",'Basis-Tabelle-Samen'!C237)</f>
        <v>14999</v>
      </c>
      <c r="G227" s="160">
        <f>IF('Basis-Tabelle-Samen'!C237="","",IF($A$4="Deutsch - DE",10,12))</f>
        <v>12</v>
      </c>
      <c r="H227" s="172">
        <f>IF('Basis-Tabelle-Samen'!E237="","",'Basis-Tabelle-Samen'!E237)</f>
        <v>1.85</v>
      </c>
      <c r="I227" s="160" t="str">
        <f>IF('Basis-Tabelle-Samen'!G237="","",'Basis-Tabelle-Samen'!G237)</f>
        <v>04</v>
      </c>
      <c r="J227" s="161" t="str">
        <f>IF('Basis-Tabelle-Samen'!I237="","",'Basis-Tabelle-Samen'!I237)</f>
        <v>Juniperus chinensis</v>
      </c>
      <c r="K227" s="176">
        <f>IF('Basis-Tabelle-Samen'!B237="","",'Basis-Tabelle-Samen'!B237)</f>
        <v>235</v>
      </c>
      <c r="L227" s="177" t="str">
        <f>IF('Basis-Tabelle-Samen'!AB237="","",'Basis-Tabelle-Samen'!AB237)</f>
        <v>Chinesischer Wacholder</v>
      </c>
    </row>
    <row r="228" spans="1:12" ht="20.100000000000001" customHeight="1" x14ac:dyDescent="0.2">
      <c r="A228" s="154" t="str">
        <f>IF('Basis-Tabelle-Samen'!A220="","",IF($A$4="Deutsch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28" s="155" t="str">
        <f>IF('Basis-Tabelle-Samen'!$AB220="","",
IF($A$4="Bulgarisch - BG",'Basis-Tabelle-Samen'!$Z220,
IF($A$4="Dänisch - DK",'Basis-Tabelle-Samen'!$AA220,
IF($A$4="Deutsch - DE",'Basis-Tabelle-Samen'!$AB220,
IF($A$4="Englisch - UK",'Basis-Tabelle-Samen'!$AC220,
IF($A$4="Estnisch - EE",'Basis-Tabelle-Samen'!$AD220,
IF($A$4="Finnisch - FI",'Basis-Tabelle-Samen'!$AE220,
IF($A$4="Französisch - FR",'Basis-Tabelle-Samen'!$AF220,
IF($A$4="Griechisch - GR",'Basis-Tabelle-Samen'!$AG220,
IF($A$4="Irisch - IE",'Basis-Tabelle-Samen'!$AH220,
IF($A$4="Isländisch - IS",'Basis-Tabelle-Samen'!$AI220,
IF($A$4="Italienisch - IT",'Basis-Tabelle-Samen'!$AJ220,
IF($A$4="Japanisch - JP",'Basis-Tabelle-Samen'!$AK220,
IF($A$4="Kroatisch - HR",'Basis-Tabelle-Samen'!$AL220,
IF($A$4="Lettisch - LV",'Basis-Tabelle-Samen'!$AM220,
IF($A$4="Litauisch - LT",'Basis-Tabelle-Samen'!$AN220,
IF($A$4="Maltesisch - MT",'Basis-Tabelle-Samen'!$AO220,
IF($A$4="Niederländisch - NL",'Basis-Tabelle-Samen'!$AP220,
IF($A$4="Norwegisch - NO",'Basis-Tabelle-Samen'!$AQ220,
IF($A$4="Polnisch - PL",'Basis-Tabelle-Samen'!$AR220,
IF($A$4="Portugiesisch - PT",'Basis-Tabelle-Samen'!$AS220,
IF($A$4="Rumänisch - RO",'Basis-Tabelle-Samen'!$AT220,
IF($A$4="Schwedisch - SE",'Basis-Tabelle-Samen'!$AU220,
IF($A$4="Slowakisch - SK",'Basis-Tabelle-Samen'!$AV220,
IF($A$4="Slowenisch - SI",'Basis-Tabelle-Samen'!$AW220,
IF($A$4="Spanisch - ES",'Basis-Tabelle-Samen'!$AX220,
IF($A$4="Tschechisch - CZ",'Basis-Tabelle-Samen'!$AY220,
IF($A$4="Türkisch - TR",'Basis-Tabelle-Samen'!$AZ220,
IF($A$4="Ungarisch - HU",'Basis-Tabelle-Samen'!$BA220,
" ACHTUNG")))))))))))))))))))))))))))))</f>
        <v>Bonsai - Common Olive</v>
      </c>
      <c r="C228" s="175" t="str">
        <f t="shared" si="3"/>
        <v/>
      </c>
      <c r="D228" s="170"/>
      <c r="E228" s="12"/>
      <c r="F228" s="157">
        <f>IF('Basis-Tabelle-Samen'!C220="","",'Basis-Tabelle-Samen'!C220)</f>
        <v>14346</v>
      </c>
      <c r="G228" s="160">
        <f>IF('Basis-Tabelle-Samen'!C220="","",IF($A$4="Deutsch - DE",10,12))</f>
        <v>12</v>
      </c>
      <c r="H228" s="172">
        <f>IF('Basis-Tabelle-Samen'!E220="","",'Basis-Tabelle-Samen'!E220)</f>
        <v>1.85</v>
      </c>
      <c r="I228" s="160" t="str">
        <f>IF('Basis-Tabelle-Samen'!G220="","",'Basis-Tabelle-Samen'!G220)</f>
        <v>04</v>
      </c>
      <c r="J228" s="161" t="str">
        <f>IF('Basis-Tabelle-Samen'!I220="","",'Basis-Tabelle-Samen'!I220)</f>
        <v>Olea europea</v>
      </c>
      <c r="K228" s="176">
        <f>IF('Basis-Tabelle-Samen'!B220="","",'Basis-Tabelle-Samen'!B220)</f>
        <v>218</v>
      </c>
      <c r="L228" s="177" t="str">
        <f>IF('Basis-Tabelle-Samen'!AB220="","",'Basis-Tabelle-Samen'!AB220)</f>
        <v>Ölbaum</v>
      </c>
    </row>
    <row r="229" spans="1:12" ht="20.100000000000001" customHeight="1" x14ac:dyDescent="0.2">
      <c r="A229" s="154" t="str">
        <f>IF('Basis-Tabelle-Samen'!A230="","",IF($A$4="Deutsch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29" s="155" t="str">
        <f>IF('Basis-Tabelle-Samen'!$AB230="","",
IF($A$4="Bulgarisch - BG",'Basis-Tabelle-Samen'!$Z230,
IF($A$4="Dänisch - DK",'Basis-Tabelle-Samen'!$AA230,
IF($A$4="Deutsch - DE",'Basis-Tabelle-Samen'!$AB230,
IF($A$4="Englisch - UK",'Basis-Tabelle-Samen'!$AC230,
IF($A$4="Estnisch - EE",'Basis-Tabelle-Samen'!$AD230,
IF($A$4="Finnisch - FI",'Basis-Tabelle-Samen'!$AE230,
IF($A$4="Französisch - FR",'Basis-Tabelle-Samen'!$AF230,
IF($A$4="Griechisch - GR",'Basis-Tabelle-Samen'!$AG230,
IF($A$4="Irisch - IE",'Basis-Tabelle-Samen'!$AH230,
IF($A$4="Isländisch - IS",'Basis-Tabelle-Samen'!$AI230,
IF($A$4="Italienisch - IT",'Basis-Tabelle-Samen'!$AJ230,
IF($A$4="Japanisch - JP",'Basis-Tabelle-Samen'!$AK230,
IF($A$4="Kroatisch - HR",'Basis-Tabelle-Samen'!$AL230,
IF($A$4="Lettisch - LV",'Basis-Tabelle-Samen'!$AM230,
IF($A$4="Litauisch - LT",'Basis-Tabelle-Samen'!$AN230,
IF($A$4="Maltesisch - MT",'Basis-Tabelle-Samen'!$AO230,
IF($A$4="Niederländisch - NL",'Basis-Tabelle-Samen'!$AP230,
IF($A$4="Norwegisch - NO",'Basis-Tabelle-Samen'!$AQ230,
IF($A$4="Polnisch - PL",'Basis-Tabelle-Samen'!$AR230,
IF($A$4="Portugiesisch - PT",'Basis-Tabelle-Samen'!$AS230,
IF($A$4="Rumänisch - RO",'Basis-Tabelle-Samen'!$AT230,
IF($A$4="Schwedisch - SE",'Basis-Tabelle-Samen'!$AU230,
IF($A$4="Slowakisch - SK",'Basis-Tabelle-Samen'!$AV230,
IF($A$4="Slowenisch - SI",'Basis-Tabelle-Samen'!$AW230,
IF($A$4="Spanisch - ES",'Basis-Tabelle-Samen'!$AX230,
IF($A$4="Tschechisch - CZ",'Basis-Tabelle-Samen'!$AY230,
IF($A$4="Türkisch - TR",'Basis-Tabelle-Samen'!$AZ230,
IF($A$4="Ungarisch - HU",'Basis-Tabelle-Samen'!$BA230,
" ACHTUNG")))))))))))))))))))))))))))))</f>
        <v>Bonsai - Desert Rose</v>
      </c>
      <c r="C229" s="175" t="str">
        <f t="shared" si="3"/>
        <v/>
      </c>
      <c r="D229" s="170"/>
      <c r="E229" s="12"/>
      <c r="F229" s="157">
        <f>IF('Basis-Tabelle-Samen'!C230="","",'Basis-Tabelle-Samen'!C230)</f>
        <v>14955</v>
      </c>
      <c r="G229" s="160">
        <f>IF('Basis-Tabelle-Samen'!C230="","",IF($A$4="Deutsch - DE",10,12))</f>
        <v>12</v>
      </c>
      <c r="H229" s="172">
        <f>IF('Basis-Tabelle-Samen'!E230="","",'Basis-Tabelle-Samen'!E230)</f>
        <v>1.85</v>
      </c>
      <c r="I229" s="160" t="str">
        <f>IF('Basis-Tabelle-Samen'!G230="","",'Basis-Tabelle-Samen'!G230)</f>
        <v>04</v>
      </c>
      <c r="J229" s="161" t="str">
        <f>IF('Basis-Tabelle-Samen'!I230="","",'Basis-Tabelle-Samen'!I230)</f>
        <v>Adenium obesum</v>
      </c>
      <c r="K229" s="176">
        <f>IF('Basis-Tabelle-Samen'!B230="","",'Basis-Tabelle-Samen'!B230)</f>
        <v>228</v>
      </c>
      <c r="L229" s="177" t="str">
        <f>IF('Basis-Tabelle-Samen'!AB230="","",'Basis-Tabelle-Samen'!AB230)</f>
        <v>Wüstenrose</v>
      </c>
    </row>
    <row r="230" spans="1:12" ht="20.100000000000001" customHeight="1" x14ac:dyDescent="0.2">
      <c r="A230" s="154" t="str">
        <f>IF('Basis-Tabelle-Samen'!A221="","",IF($A$4="Deutsch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30" s="155" t="str">
        <f>IF('Basis-Tabelle-Samen'!$AB221="","",
IF($A$4="Bulgarisch - BG",'Basis-Tabelle-Samen'!$Z221,
IF($A$4="Dänisch - DK",'Basis-Tabelle-Samen'!$AA221,
IF($A$4="Deutsch - DE",'Basis-Tabelle-Samen'!$AB221,
IF($A$4="Englisch - UK",'Basis-Tabelle-Samen'!$AC221,
IF($A$4="Estnisch - EE",'Basis-Tabelle-Samen'!$AD221,
IF($A$4="Finnisch - FI",'Basis-Tabelle-Samen'!$AE221,
IF($A$4="Französisch - FR",'Basis-Tabelle-Samen'!$AF221,
IF($A$4="Griechisch - GR",'Basis-Tabelle-Samen'!$AG221,
IF($A$4="Irisch - IE",'Basis-Tabelle-Samen'!$AH221,
IF($A$4="Isländisch - IS",'Basis-Tabelle-Samen'!$AI221,
IF($A$4="Italienisch - IT",'Basis-Tabelle-Samen'!$AJ221,
IF($A$4="Japanisch - JP",'Basis-Tabelle-Samen'!$AK221,
IF($A$4="Kroatisch - HR",'Basis-Tabelle-Samen'!$AL221,
IF($A$4="Lettisch - LV",'Basis-Tabelle-Samen'!$AM221,
IF($A$4="Litauisch - LT",'Basis-Tabelle-Samen'!$AN221,
IF($A$4="Maltesisch - MT",'Basis-Tabelle-Samen'!$AO221,
IF($A$4="Niederländisch - NL",'Basis-Tabelle-Samen'!$AP221,
IF($A$4="Norwegisch - NO",'Basis-Tabelle-Samen'!$AQ221,
IF($A$4="Polnisch - PL",'Basis-Tabelle-Samen'!$AR221,
IF($A$4="Portugiesisch - PT",'Basis-Tabelle-Samen'!$AS221,
IF($A$4="Rumänisch - RO",'Basis-Tabelle-Samen'!$AT221,
IF($A$4="Schwedisch - SE",'Basis-Tabelle-Samen'!$AU221,
IF($A$4="Slowakisch - SK",'Basis-Tabelle-Samen'!$AV221,
IF($A$4="Slowenisch - SI",'Basis-Tabelle-Samen'!$AW221,
IF($A$4="Spanisch - ES",'Basis-Tabelle-Samen'!$AX221,
IF($A$4="Tschechisch - CZ",'Basis-Tabelle-Samen'!$AY221,
IF($A$4="Türkisch - TR",'Basis-Tabelle-Samen'!$AZ221,
IF($A$4="Ungarisch - HU",'Basis-Tabelle-Samen'!$BA221,
" ACHTUNG")))))))))))))))))))))))))))))</f>
        <v>Bonsai - Dwarf Pomegranate</v>
      </c>
      <c r="C230" s="175" t="str">
        <f t="shared" si="3"/>
        <v/>
      </c>
      <c r="D230" s="170"/>
      <c r="E230" s="12"/>
      <c r="F230" s="157">
        <f>IF('Basis-Tabelle-Samen'!C221="","",'Basis-Tabelle-Samen'!C221)</f>
        <v>14350</v>
      </c>
      <c r="G230" s="160">
        <f>IF('Basis-Tabelle-Samen'!C221="","",IF($A$4="Deutsch - DE",10,12))</f>
        <v>12</v>
      </c>
      <c r="H230" s="172">
        <f>IF('Basis-Tabelle-Samen'!E221="","",'Basis-Tabelle-Samen'!E221)</f>
        <v>1.85</v>
      </c>
      <c r="I230" s="160" t="str">
        <f>IF('Basis-Tabelle-Samen'!G221="","",'Basis-Tabelle-Samen'!G221)</f>
        <v>04</v>
      </c>
      <c r="J230" s="161" t="str">
        <f>IF('Basis-Tabelle-Samen'!I221="","",'Basis-Tabelle-Samen'!I221)</f>
        <v>Punica granatum nana</v>
      </c>
      <c r="K230" s="176">
        <f>IF('Basis-Tabelle-Samen'!B221="","",'Basis-Tabelle-Samen'!B221)</f>
        <v>219</v>
      </c>
      <c r="L230" s="177" t="str">
        <f>IF('Basis-Tabelle-Samen'!AB221="","",'Basis-Tabelle-Samen'!AB221)</f>
        <v>Zwerg-Granatapfel</v>
      </c>
    </row>
    <row r="231" spans="1:12" ht="20.100000000000001" customHeight="1" x14ac:dyDescent="0.2">
      <c r="A231" s="154" t="str">
        <f>IF('Basis-Tabelle-Samen'!A233="","",IF($A$4="Deutsch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31" s="155" t="str">
        <f>IF('Basis-Tabelle-Samen'!$AB233="","",
IF($A$4="Bulgarisch - BG",'Basis-Tabelle-Samen'!$Z233,
IF($A$4="Dänisch - DK",'Basis-Tabelle-Samen'!$AA233,
IF($A$4="Deutsch - DE",'Basis-Tabelle-Samen'!$AB233,
IF($A$4="Englisch - UK",'Basis-Tabelle-Samen'!$AC233,
IF($A$4="Estnisch - EE",'Basis-Tabelle-Samen'!$AD233,
IF($A$4="Finnisch - FI",'Basis-Tabelle-Samen'!$AE233,
IF($A$4="Französisch - FR",'Basis-Tabelle-Samen'!$AF233,
IF($A$4="Griechisch - GR",'Basis-Tabelle-Samen'!$AG233,
IF($A$4="Irisch - IE",'Basis-Tabelle-Samen'!$AH233,
IF($A$4="Isländisch - IS",'Basis-Tabelle-Samen'!$AI233,
IF($A$4="Italienisch - IT",'Basis-Tabelle-Samen'!$AJ233,
IF($A$4="Japanisch - JP",'Basis-Tabelle-Samen'!$AK233,
IF($A$4="Kroatisch - HR",'Basis-Tabelle-Samen'!$AL233,
IF($A$4="Lettisch - LV",'Basis-Tabelle-Samen'!$AM233,
IF($A$4="Litauisch - LT",'Basis-Tabelle-Samen'!$AN233,
IF($A$4="Maltesisch - MT",'Basis-Tabelle-Samen'!$AO233,
IF($A$4="Niederländisch - NL",'Basis-Tabelle-Samen'!$AP233,
IF($A$4="Norwegisch - NO",'Basis-Tabelle-Samen'!$AQ233,
IF($A$4="Polnisch - PL",'Basis-Tabelle-Samen'!$AR233,
IF($A$4="Portugiesisch - PT",'Basis-Tabelle-Samen'!$AS233,
IF($A$4="Rumänisch - RO",'Basis-Tabelle-Samen'!$AT233,
IF($A$4="Schwedisch - SE",'Basis-Tabelle-Samen'!$AU233,
IF($A$4="Slowakisch - SK",'Basis-Tabelle-Samen'!$AV233,
IF($A$4="Slowenisch - SI",'Basis-Tabelle-Samen'!$AW233,
IF($A$4="Spanisch - ES",'Basis-Tabelle-Samen'!$AX233,
IF($A$4="Tschechisch - CZ",'Basis-Tabelle-Samen'!$AY233,
IF($A$4="Türkisch - TR",'Basis-Tabelle-Samen'!$AZ233,
IF($A$4="Ungarisch - HU",'Basis-Tabelle-Samen'!$BA233,
" ACHTUNG")))))))))))))))))))))))))))))</f>
        <v>Bonsai - European Larch</v>
      </c>
      <c r="C231" s="175" t="str">
        <f t="shared" si="3"/>
        <v/>
      </c>
      <c r="D231" s="170"/>
      <c r="E231" s="12"/>
      <c r="F231" s="157">
        <f>IF('Basis-Tabelle-Samen'!C233="","",'Basis-Tabelle-Samen'!C233)</f>
        <v>14993</v>
      </c>
      <c r="G231" s="160">
        <f>IF('Basis-Tabelle-Samen'!C233="","",IF($A$4="Deutsch - DE",10,12))</f>
        <v>12</v>
      </c>
      <c r="H231" s="172">
        <f>IF('Basis-Tabelle-Samen'!E233="","",'Basis-Tabelle-Samen'!E233)</f>
        <v>1.85</v>
      </c>
      <c r="I231" s="160" t="str">
        <f>IF('Basis-Tabelle-Samen'!G233="","",'Basis-Tabelle-Samen'!G233)</f>
        <v>04</v>
      </c>
      <c r="J231" s="161" t="str">
        <f>IF('Basis-Tabelle-Samen'!I233="","",'Basis-Tabelle-Samen'!I233)</f>
        <v>Larix decidua</v>
      </c>
      <c r="K231" s="176">
        <f>IF('Basis-Tabelle-Samen'!B233="","",'Basis-Tabelle-Samen'!B233)</f>
        <v>231</v>
      </c>
      <c r="L231" s="177" t="str">
        <f>IF('Basis-Tabelle-Samen'!AB233="","",'Basis-Tabelle-Samen'!AB233)</f>
        <v>Europäische Lärche</v>
      </c>
    </row>
    <row r="232" spans="1:12" ht="20.100000000000001" customHeight="1" x14ac:dyDescent="0.2">
      <c r="A232" s="154" t="str">
        <f>IF('Basis-Tabelle-Samen'!A215="","",IF($A$4="Deutsch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32" s="155" t="str">
        <f>IF('Basis-Tabelle-Samen'!$AB215="","",
IF($A$4="Bulgarisch - BG",'Basis-Tabelle-Samen'!$Z215,
IF($A$4="Dänisch - DK",'Basis-Tabelle-Samen'!$AA215,
IF($A$4="Deutsch - DE",'Basis-Tabelle-Samen'!$AB215,
IF($A$4="Englisch - UK",'Basis-Tabelle-Samen'!$AC215,
IF($A$4="Estnisch - EE",'Basis-Tabelle-Samen'!$AD215,
IF($A$4="Finnisch - FI",'Basis-Tabelle-Samen'!$AE215,
IF($A$4="Französisch - FR",'Basis-Tabelle-Samen'!$AF215,
IF($A$4="Griechisch - GR",'Basis-Tabelle-Samen'!$AG215,
IF($A$4="Irisch - IE",'Basis-Tabelle-Samen'!$AH215,
IF($A$4="Isländisch - IS",'Basis-Tabelle-Samen'!$AI215,
IF($A$4="Italienisch - IT",'Basis-Tabelle-Samen'!$AJ215,
IF($A$4="Japanisch - JP",'Basis-Tabelle-Samen'!$AK215,
IF($A$4="Kroatisch - HR",'Basis-Tabelle-Samen'!$AL215,
IF($A$4="Lettisch - LV",'Basis-Tabelle-Samen'!$AM215,
IF($A$4="Litauisch - LT",'Basis-Tabelle-Samen'!$AN215,
IF($A$4="Maltesisch - MT",'Basis-Tabelle-Samen'!$AO215,
IF($A$4="Niederländisch - NL",'Basis-Tabelle-Samen'!$AP215,
IF($A$4="Norwegisch - NO",'Basis-Tabelle-Samen'!$AQ215,
IF($A$4="Polnisch - PL",'Basis-Tabelle-Samen'!$AR215,
IF($A$4="Portugiesisch - PT",'Basis-Tabelle-Samen'!$AS215,
IF($A$4="Rumänisch - RO",'Basis-Tabelle-Samen'!$AT215,
IF($A$4="Schwedisch - SE",'Basis-Tabelle-Samen'!$AU215,
IF($A$4="Slowakisch - SK",'Basis-Tabelle-Samen'!$AV215,
IF($A$4="Slowenisch - SI",'Basis-Tabelle-Samen'!$AW215,
IF($A$4="Spanisch - ES",'Basis-Tabelle-Samen'!$AX215,
IF($A$4="Tschechisch - CZ",'Basis-Tabelle-Samen'!$AY215,
IF($A$4="Türkisch - TR",'Basis-Tabelle-Samen'!$AZ215,
IF($A$4="Ungarisch - HU",'Basis-Tabelle-Samen'!$BA215,
" ACHTUNG")))))))))))))))))))))))))))))</f>
        <v>Bonsai - Indian Cedar</v>
      </c>
      <c r="C232" s="175" t="str">
        <f t="shared" si="3"/>
        <v/>
      </c>
      <c r="D232" s="170"/>
      <c r="E232" s="12"/>
      <c r="F232" s="157">
        <f>IF('Basis-Tabelle-Samen'!C215="","",'Basis-Tabelle-Samen'!C215)</f>
        <v>14006</v>
      </c>
      <c r="G232" s="160">
        <f>IF('Basis-Tabelle-Samen'!C215="","",IF($A$4="Deutsch - DE",10,12))</f>
        <v>12</v>
      </c>
      <c r="H232" s="172">
        <f>IF('Basis-Tabelle-Samen'!E215="","",'Basis-Tabelle-Samen'!E215)</f>
        <v>1.85</v>
      </c>
      <c r="I232" s="160" t="str">
        <f>IF('Basis-Tabelle-Samen'!G215="","",'Basis-Tabelle-Samen'!G215)</f>
        <v>04</v>
      </c>
      <c r="J232" s="161" t="str">
        <f>IF('Basis-Tabelle-Samen'!I215="","",'Basis-Tabelle-Samen'!I215)</f>
        <v>Cedrus deodara</v>
      </c>
      <c r="K232" s="176">
        <f>IF('Basis-Tabelle-Samen'!B215="","",'Basis-Tabelle-Samen'!B215)</f>
        <v>213</v>
      </c>
      <c r="L232" s="177" t="str">
        <f>IF('Basis-Tabelle-Samen'!AB215="","",'Basis-Tabelle-Samen'!AB215)</f>
        <v>Himalaya Zeder</v>
      </c>
    </row>
    <row r="233" spans="1:12" ht="20.100000000000001" customHeight="1" x14ac:dyDescent="0.2">
      <c r="A233" s="154" t="str">
        <f>IF('Basis-Tabelle-Samen'!A235="","",IF($A$4="Deutsch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33" s="155" t="str">
        <f>IF('Basis-Tabelle-Samen'!$AB235="","",
IF($A$4="Bulgarisch - BG",'Basis-Tabelle-Samen'!$Z235,
IF($A$4="Dänisch - DK",'Basis-Tabelle-Samen'!$AA235,
IF($A$4="Deutsch - DE",'Basis-Tabelle-Samen'!$AB235,
IF($A$4="Englisch - UK",'Basis-Tabelle-Samen'!$AC235,
IF($A$4="Estnisch - EE",'Basis-Tabelle-Samen'!$AD235,
IF($A$4="Finnisch - FI",'Basis-Tabelle-Samen'!$AE235,
IF($A$4="Französisch - FR",'Basis-Tabelle-Samen'!$AF235,
IF($A$4="Griechisch - GR",'Basis-Tabelle-Samen'!$AG235,
IF($A$4="Irisch - IE",'Basis-Tabelle-Samen'!$AH235,
IF($A$4="Isländisch - IS",'Basis-Tabelle-Samen'!$AI235,
IF($A$4="Italienisch - IT",'Basis-Tabelle-Samen'!$AJ235,
IF($A$4="Japanisch - JP",'Basis-Tabelle-Samen'!$AK235,
IF($A$4="Kroatisch - HR",'Basis-Tabelle-Samen'!$AL235,
IF($A$4="Lettisch - LV",'Basis-Tabelle-Samen'!$AM235,
IF($A$4="Litauisch - LT",'Basis-Tabelle-Samen'!$AN235,
IF($A$4="Maltesisch - MT",'Basis-Tabelle-Samen'!$AO235,
IF($A$4="Niederländisch - NL",'Basis-Tabelle-Samen'!$AP235,
IF($A$4="Norwegisch - NO",'Basis-Tabelle-Samen'!$AQ235,
IF($A$4="Polnisch - PL",'Basis-Tabelle-Samen'!$AR235,
IF($A$4="Portugiesisch - PT",'Basis-Tabelle-Samen'!$AS235,
IF($A$4="Rumänisch - RO",'Basis-Tabelle-Samen'!$AT235,
IF($A$4="Schwedisch - SE",'Basis-Tabelle-Samen'!$AU235,
IF($A$4="Slowakisch - SK",'Basis-Tabelle-Samen'!$AV235,
IF($A$4="Slowenisch - SI",'Basis-Tabelle-Samen'!$AW235,
IF($A$4="Spanisch - ES",'Basis-Tabelle-Samen'!$AX235,
IF($A$4="Tschechisch - CZ",'Basis-Tabelle-Samen'!$AY235,
IF($A$4="Türkisch - TR",'Basis-Tabelle-Samen'!$AZ235,
IF($A$4="Ungarisch - HU",'Basis-Tabelle-Samen'!$BA235,
" ACHTUNG")))))))))))))))))))))))))))))</f>
        <v>Bonsai - Japanese Black Pine</v>
      </c>
      <c r="C233" s="175" t="str">
        <f t="shared" si="3"/>
        <v/>
      </c>
      <c r="D233" s="170"/>
      <c r="E233" s="12"/>
      <c r="F233" s="157">
        <f>IF('Basis-Tabelle-Samen'!C235="","",'Basis-Tabelle-Samen'!C235)</f>
        <v>14995</v>
      </c>
      <c r="G233" s="160">
        <f>IF('Basis-Tabelle-Samen'!C235="","",IF($A$4="Deutsch - DE",10,12))</f>
        <v>12</v>
      </c>
      <c r="H233" s="172">
        <f>IF('Basis-Tabelle-Samen'!E235="","",'Basis-Tabelle-Samen'!E235)</f>
        <v>1.85</v>
      </c>
      <c r="I233" s="160" t="str">
        <f>IF('Basis-Tabelle-Samen'!G235="","",'Basis-Tabelle-Samen'!G235)</f>
        <v>04</v>
      </c>
      <c r="J233" s="161" t="str">
        <f>IF('Basis-Tabelle-Samen'!I235="","",'Basis-Tabelle-Samen'!I235)</f>
        <v>Pinus thunbergii</v>
      </c>
      <c r="K233" s="176">
        <f>IF('Basis-Tabelle-Samen'!B235="","",'Basis-Tabelle-Samen'!B235)</f>
        <v>233</v>
      </c>
      <c r="L233" s="177" t="str">
        <f>IF('Basis-Tabelle-Samen'!AB235="","",'Basis-Tabelle-Samen'!AB235)</f>
        <v>Japanische Schwarzkiefer</v>
      </c>
    </row>
    <row r="234" spans="1:12" ht="20.100000000000001" customHeight="1" x14ac:dyDescent="0.2">
      <c r="A234" s="154" t="str">
        <f>IF('Basis-Tabelle-Samen'!A231="","",IF($A$4="Deutsch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34" s="155" t="str">
        <f>IF('Basis-Tabelle-Samen'!$AB231="","",
IF($A$4="Bulgarisch - BG",'Basis-Tabelle-Samen'!$Z231,
IF($A$4="Dänisch - DK",'Basis-Tabelle-Samen'!$AA231,
IF($A$4="Deutsch - DE",'Basis-Tabelle-Samen'!$AB231,
IF($A$4="Englisch - UK",'Basis-Tabelle-Samen'!$AC231,
IF($A$4="Estnisch - EE",'Basis-Tabelle-Samen'!$AD231,
IF($A$4="Finnisch - FI",'Basis-Tabelle-Samen'!$AE231,
IF($A$4="Französisch - FR",'Basis-Tabelle-Samen'!$AF231,
IF($A$4="Griechisch - GR",'Basis-Tabelle-Samen'!$AG231,
IF($A$4="Irisch - IE",'Basis-Tabelle-Samen'!$AH231,
IF($A$4="Isländisch - IS",'Basis-Tabelle-Samen'!$AI231,
IF($A$4="Italienisch - IT",'Basis-Tabelle-Samen'!$AJ231,
IF($A$4="Japanisch - JP",'Basis-Tabelle-Samen'!$AK231,
IF($A$4="Kroatisch - HR",'Basis-Tabelle-Samen'!$AL231,
IF($A$4="Lettisch - LV",'Basis-Tabelle-Samen'!$AM231,
IF($A$4="Litauisch - LT",'Basis-Tabelle-Samen'!$AN231,
IF($A$4="Maltesisch - MT",'Basis-Tabelle-Samen'!$AO231,
IF($A$4="Niederländisch - NL",'Basis-Tabelle-Samen'!$AP231,
IF($A$4="Norwegisch - NO",'Basis-Tabelle-Samen'!$AQ231,
IF($A$4="Polnisch - PL",'Basis-Tabelle-Samen'!$AR231,
IF($A$4="Portugiesisch - PT",'Basis-Tabelle-Samen'!$AS231,
IF($A$4="Rumänisch - RO",'Basis-Tabelle-Samen'!$AT231,
IF($A$4="Schwedisch - SE",'Basis-Tabelle-Samen'!$AU231,
IF($A$4="Slowakisch - SK",'Basis-Tabelle-Samen'!$AV231,
IF($A$4="Slowenisch - SI",'Basis-Tabelle-Samen'!$AW231,
IF($A$4="Spanisch - ES",'Basis-Tabelle-Samen'!$AX231,
IF($A$4="Tschechisch - CZ",'Basis-Tabelle-Samen'!$AY231,
IF($A$4="Türkisch - TR",'Basis-Tabelle-Samen'!$AZ231,
IF($A$4="Ungarisch - HU",'Basis-Tabelle-Samen'!$BA231,
" ACHTUNG")))))))))))))))))))))))))))))</f>
        <v>Bonsai - Japanese White Pine</v>
      </c>
      <c r="C234" s="175" t="str">
        <f t="shared" si="3"/>
        <v/>
      </c>
      <c r="D234" s="170"/>
      <c r="E234" s="12"/>
      <c r="F234" s="157">
        <f>IF('Basis-Tabelle-Samen'!C231="","",'Basis-Tabelle-Samen'!C231)</f>
        <v>14969</v>
      </c>
      <c r="G234" s="160">
        <f>IF('Basis-Tabelle-Samen'!C231="","",IF($A$4="Deutsch - DE",10,12))</f>
        <v>12</v>
      </c>
      <c r="H234" s="172">
        <f>IF('Basis-Tabelle-Samen'!E231="","",'Basis-Tabelle-Samen'!E231)</f>
        <v>1.85</v>
      </c>
      <c r="I234" s="160" t="str">
        <f>IF('Basis-Tabelle-Samen'!G231="","",'Basis-Tabelle-Samen'!G231)</f>
        <v>04</v>
      </c>
      <c r="J234" s="161" t="str">
        <f>IF('Basis-Tabelle-Samen'!I231="","",'Basis-Tabelle-Samen'!I231)</f>
        <v>Pinus parviflora</v>
      </c>
      <c r="K234" s="176">
        <f>IF('Basis-Tabelle-Samen'!B231="","",'Basis-Tabelle-Samen'!B231)</f>
        <v>229</v>
      </c>
      <c r="L234" s="177" t="str">
        <f>IF('Basis-Tabelle-Samen'!AB231="","",'Basis-Tabelle-Samen'!AB231)</f>
        <v>Mädchenkiefer</v>
      </c>
    </row>
    <row r="235" spans="1:12" ht="20.100000000000001" customHeight="1" x14ac:dyDescent="0.2">
      <c r="A235" s="154" t="str">
        <f>IF('Basis-Tabelle-Samen'!A232="","",IF($A$4="Deutsch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35" s="155" t="str">
        <f>IF('Basis-Tabelle-Samen'!$AB232="","",
IF($A$4="Bulgarisch - BG",'Basis-Tabelle-Samen'!$Z232,
IF($A$4="Dänisch - DK",'Basis-Tabelle-Samen'!$AA232,
IF($A$4="Deutsch - DE",'Basis-Tabelle-Samen'!$AB232,
IF($A$4="Englisch - UK",'Basis-Tabelle-Samen'!$AC232,
IF($A$4="Estnisch - EE",'Basis-Tabelle-Samen'!$AD232,
IF($A$4="Finnisch - FI",'Basis-Tabelle-Samen'!$AE232,
IF($A$4="Französisch - FR",'Basis-Tabelle-Samen'!$AF232,
IF($A$4="Griechisch - GR",'Basis-Tabelle-Samen'!$AG232,
IF($A$4="Irisch - IE",'Basis-Tabelle-Samen'!$AH232,
IF($A$4="Isländisch - IS",'Basis-Tabelle-Samen'!$AI232,
IF($A$4="Italienisch - IT",'Basis-Tabelle-Samen'!$AJ232,
IF($A$4="Japanisch - JP",'Basis-Tabelle-Samen'!$AK232,
IF($A$4="Kroatisch - HR",'Basis-Tabelle-Samen'!$AL232,
IF($A$4="Lettisch - LV",'Basis-Tabelle-Samen'!$AM232,
IF($A$4="Litauisch - LT",'Basis-Tabelle-Samen'!$AN232,
IF($A$4="Maltesisch - MT",'Basis-Tabelle-Samen'!$AO232,
IF($A$4="Niederländisch - NL",'Basis-Tabelle-Samen'!$AP232,
IF($A$4="Norwegisch - NO",'Basis-Tabelle-Samen'!$AQ232,
IF($A$4="Polnisch - PL",'Basis-Tabelle-Samen'!$AR232,
IF($A$4="Portugiesisch - PT",'Basis-Tabelle-Samen'!$AS232,
IF($A$4="Rumänisch - RO",'Basis-Tabelle-Samen'!$AT232,
IF($A$4="Schwedisch - SE",'Basis-Tabelle-Samen'!$AU232,
IF($A$4="Slowakisch - SK",'Basis-Tabelle-Samen'!$AV232,
IF($A$4="Slowenisch - SI",'Basis-Tabelle-Samen'!$AW232,
IF($A$4="Spanisch - ES",'Basis-Tabelle-Samen'!$AX232,
IF($A$4="Tschechisch - CZ",'Basis-Tabelle-Samen'!$AY232,
IF($A$4="Türkisch - TR",'Basis-Tabelle-Samen'!$AZ232,
IF($A$4="Ungarisch - HU",'Basis-Tabelle-Samen'!$BA232,
" ACHTUNG")))))))))))))))))))))))))))))</f>
        <v>Bonsai - Lebanon Cedar</v>
      </c>
      <c r="C235" s="175" t="str">
        <f t="shared" si="3"/>
        <v/>
      </c>
      <c r="D235" s="170"/>
      <c r="E235" s="12"/>
      <c r="F235" s="157">
        <f>IF('Basis-Tabelle-Samen'!C232="","",'Basis-Tabelle-Samen'!C232)</f>
        <v>14986</v>
      </c>
      <c r="G235" s="160">
        <f>IF('Basis-Tabelle-Samen'!C232="","",IF($A$4="Deutsch - DE",10,12))</f>
        <v>12</v>
      </c>
      <c r="H235" s="172">
        <f>IF('Basis-Tabelle-Samen'!E232="","",'Basis-Tabelle-Samen'!E232)</f>
        <v>1.85</v>
      </c>
      <c r="I235" s="160" t="str">
        <f>IF('Basis-Tabelle-Samen'!G232="","",'Basis-Tabelle-Samen'!G232)</f>
        <v>04</v>
      </c>
      <c r="J235" s="161" t="str">
        <f>IF('Basis-Tabelle-Samen'!I232="","",'Basis-Tabelle-Samen'!I232)</f>
        <v>Cedrus libani</v>
      </c>
      <c r="K235" s="176">
        <f>IF('Basis-Tabelle-Samen'!B232="","",'Basis-Tabelle-Samen'!B232)</f>
        <v>230</v>
      </c>
      <c r="L235" s="177" t="str">
        <f>IF('Basis-Tabelle-Samen'!AB232="","",'Basis-Tabelle-Samen'!AB232)</f>
        <v>Libanon Zeder</v>
      </c>
    </row>
    <row r="236" spans="1:12" ht="20.100000000000001" customHeight="1" x14ac:dyDescent="0.2">
      <c r="A236" s="154" t="str">
        <f>IF('Basis-Tabelle-Samen'!A234="","",IF($A$4="Deutsch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36" s="155" t="str">
        <f>IF('Basis-Tabelle-Samen'!$AB234="","",
IF($A$4="Bulgarisch - BG",'Basis-Tabelle-Samen'!$Z234,
IF($A$4="Dänisch - DK",'Basis-Tabelle-Samen'!$AA234,
IF($A$4="Deutsch - DE",'Basis-Tabelle-Samen'!$AB234,
IF($A$4="Englisch - UK",'Basis-Tabelle-Samen'!$AC234,
IF($A$4="Estnisch - EE",'Basis-Tabelle-Samen'!$AD234,
IF($A$4="Finnisch - FI",'Basis-Tabelle-Samen'!$AE234,
IF($A$4="Französisch - FR",'Basis-Tabelle-Samen'!$AF234,
IF($A$4="Griechisch - GR",'Basis-Tabelle-Samen'!$AG234,
IF($A$4="Irisch - IE",'Basis-Tabelle-Samen'!$AH234,
IF($A$4="Isländisch - IS",'Basis-Tabelle-Samen'!$AI234,
IF($A$4="Italienisch - IT",'Basis-Tabelle-Samen'!$AJ234,
IF($A$4="Japanisch - JP",'Basis-Tabelle-Samen'!$AK234,
IF($A$4="Kroatisch - HR",'Basis-Tabelle-Samen'!$AL234,
IF($A$4="Lettisch - LV",'Basis-Tabelle-Samen'!$AM234,
IF($A$4="Litauisch - LT",'Basis-Tabelle-Samen'!$AN234,
IF($A$4="Maltesisch - MT",'Basis-Tabelle-Samen'!$AO234,
IF($A$4="Niederländisch - NL",'Basis-Tabelle-Samen'!$AP234,
IF($A$4="Norwegisch - NO",'Basis-Tabelle-Samen'!$AQ234,
IF($A$4="Polnisch - PL",'Basis-Tabelle-Samen'!$AR234,
IF($A$4="Portugiesisch - PT",'Basis-Tabelle-Samen'!$AS234,
IF($A$4="Rumänisch - RO",'Basis-Tabelle-Samen'!$AT234,
IF($A$4="Schwedisch - SE",'Basis-Tabelle-Samen'!$AU234,
IF($A$4="Slowakisch - SK",'Basis-Tabelle-Samen'!$AV234,
IF($A$4="Slowenisch - SI",'Basis-Tabelle-Samen'!$AW234,
IF($A$4="Spanisch - ES",'Basis-Tabelle-Samen'!$AX234,
IF($A$4="Tschechisch - CZ",'Basis-Tabelle-Samen'!$AY234,
IF($A$4="Türkisch - TR",'Basis-Tabelle-Samen'!$AZ234,
IF($A$4="Ungarisch - HU",'Basis-Tabelle-Samen'!$BA234,
" ACHTUNG")))))))))))))))))))))))))))))</f>
        <v>Bonsai - Mahaleb Cherry</v>
      </c>
      <c r="C236" s="175" t="str">
        <f t="shared" si="3"/>
        <v/>
      </c>
      <c r="D236" s="170"/>
      <c r="E236" s="12"/>
      <c r="F236" s="157">
        <f>IF('Basis-Tabelle-Samen'!C234="","",'Basis-Tabelle-Samen'!C234)</f>
        <v>14994</v>
      </c>
      <c r="G236" s="160">
        <f>IF('Basis-Tabelle-Samen'!C234="","",IF($A$4="Deutsch - DE",10,12))</f>
        <v>12</v>
      </c>
      <c r="H236" s="172">
        <f>IF('Basis-Tabelle-Samen'!E234="","",'Basis-Tabelle-Samen'!E234)</f>
        <v>1.85</v>
      </c>
      <c r="I236" s="160" t="str">
        <f>IF('Basis-Tabelle-Samen'!G234="","",'Basis-Tabelle-Samen'!G234)</f>
        <v>04</v>
      </c>
      <c r="J236" s="161" t="str">
        <f>IF('Basis-Tabelle-Samen'!I234="","",'Basis-Tabelle-Samen'!I234)</f>
        <v>Prunus mahaleb</v>
      </c>
      <c r="K236" s="176">
        <f>IF('Basis-Tabelle-Samen'!B234="","",'Basis-Tabelle-Samen'!B234)</f>
        <v>232</v>
      </c>
      <c r="L236" s="177" t="str">
        <f>IF('Basis-Tabelle-Samen'!AB234="","",'Basis-Tabelle-Samen'!AB234)</f>
        <v>Felsenkirsche</v>
      </c>
    </row>
    <row r="237" spans="1:12" ht="20.100000000000001" customHeight="1" x14ac:dyDescent="0.2">
      <c r="A237" s="154" t="str">
        <f>IF('Basis-Tabelle-Samen'!A219="","",IF($A$4="Deutsch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37" s="155" t="str">
        <f>IF('Basis-Tabelle-Samen'!$AB219="","",
IF($A$4="Bulgarisch - BG",'Basis-Tabelle-Samen'!$Z219,
IF($A$4="Dänisch - DK",'Basis-Tabelle-Samen'!$AA219,
IF($A$4="Deutsch - DE",'Basis-Tabelle-Samen'!$AB219,
IF($A$4="Englisch - UK",'Basis-Tabelle-Samen'!$AC219,
IF($A$4="Estnisch - EE",'Basis-Tabelle-Samen'!$AD219,
IF($A$4="Finnisch - FI",'Basis-Tabelle-Samen'!$AE219,
IF($A$4="Französisch - FR",'Basis-Tabelle-Samen'!$AF219,
IF($A$4="Griechisch - GR",'Basis-Tabelle-Samen'!$AG219,
IF($A$4="Irisch - IE",'Basis-Tabelle-Samen'!$AH219,
IF($A$4="Isländisch - IS",'Basis-Tabelle-Samen'!$AI219,
IF($A$4="Italienisch - IT",'Basis-Tabelle-Samen'!$AJ219,
IF($A$4="Japanisch - JP",'Basis-Tabelle-Samen'!$AK219,
IF($A$4="Kroatisch - HR",'Basis-Tabelle-Samen'!$AL219,
IF($A$4="Lettisch - LV",'Basis-Tabelle-Samen'!$AM219,
IF($A$4="Litauisch - LT",'Basis-Tabelle-Samen'!$AN219,
IF($A$4="Maltesisch - MT",'Basis-Tabelle-Samen'!$AO219,
IF($A$4="Niederländisch - NL",'Basis-Tabelle-Samen'!$AP219,
IF($A$4="Norwegisch - NO",'Basis-Tabelle-Samen'!$AQ219,
IF($A$4="Polnisch - PL",'Basis-Tabelle-Samen'!$AR219,
IF($A$4="Portugiesisch - PT",'Basis-Tabelle-Samen'!$AS219,
IF($A$4="Rumänisch - RO",'Basis-Tabelle-Samen'!$AT219,
IF($A$4="Schwedisch - SE",'Basis-Tabelle-Samen'!$AU219,
IF($A$4="Slowakisch - SK",'Basis-Tabelle-Samen'!$AV219,
IF($A$4="Slowenisch - SI",'Basis-Tabelle-Samen'!$AW219,
IF($A$4="Spanisch - ES",'Basis-Tabelle-Samen'!$AX219,
IF($A$4="Tschechisch - CZ",'Basis-Tabelle-Samen'!$AY219,
IF($A$4="Türkisch - TR",'Basis-Tabelle-Samen'!$AZ219,
IF($A$4="Ungarisch - HU",'Basis-Tabelle-Samen'!$BA219,
" ACHTUNG")))))))))))))))))))))))))))))</f>
        <v>Bonsai - Maidenhair Tree</v>
      </c>
      <c r="C237" s="175" t="str">
        <f t="shared" si="3"/>
        <v/>
      </c>
      <c r="D237" s="170"/>
      <c r="E237" s="12"/>
      <c r="F237" s="157">
        <f>IF('Basis-Tabelle-Samen'!C219="","",'Basis-Tabelle-Samen'!C219)</f>
        <v>14338</v>
      </c>
      <c r="G237" s="160">
        <f>IF('Basis-Tabelle-Samen'!C219="","",IF($A$4="Deutsch - DE",10,12))</f>
        <v>12</v>
      </c>
      <c r="H237" s="172">
        <f>IF('Basis-Tabelle-Samen'!E219="","",'Basis-Tabelle-Samen'!E219)</f>
        <v>1.85</v>
      </c>
      <c r="I237" s="160" t="str">
        <f>IF('Basis-Tabelle-Samen'!G219="","",'Basis-Tabelle-Samen'!G219)</f>
        <v>04</v>
      </c>
      <c r="J237" s="161" t="str">
        <f>IF('Basis-Tabelle-Samen'!I219="","",'Basis-Tabelle-Samen'!I219)</f>
        <v>Ginkgo biloba</v>
      </c>
      <c r="K237" s="176">
        <f>IF('Basis-Tabelle-Samen'!B219="","",'Basis-Tabelle-Samen'!B219)</f>
        <v>217</v>
      </c>
      <c r="L237" s="177" t="str">
        <f>IF('Basis-Tabelle-Samen'!AB219="","",'Basis-Tabelle-Samen'!AB219)</f>
        <v>Ginkgo</v>
      </c>
    </row>
    <row r="238" spans="1:12" ht="20.100000000000001" customHeight="1" x14ac:dyDescent="0.2">
      <c r="A238" s="154" t="str">
        <f>IF('Basis-Tabelle-Samen'!A217="","",IF($A$4="Deutsch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38" s="155" t="str">
        <f>IF('Basis-Tabelle-Samen'!$AB217="","",
IF($A$4="Bulgarisch - BG",'Basis-Tabelle-Samen'!$Z217,
IF($A$4="Dänisch - DK",'Basis-Tabelle-Samen'!$AA217,
IF($A$4="Deutsch - DE",'Basis-Tabelle-Samen'!$AB217,
IF($A$4="Englisch - UK",'Basis-Tabelle-Samen'!$AC217,
IF($A$4="Estnisch - EE",'Basis-Tabelle-Samen'!$AD217,
IF($A$4="Finnisch - FI",'Basis-Tabelle-Samen'!$AE217,
IF($A$4="Französisch - FR",'Basis-Tabelle-Samen'!$AF217,
IF($A$4="Griechisch - GR",'Basis-Tabelle-Samen'!$AG217,
IF($A$4="Irisch - IE",'Basis-Tabelle-Samen'!$AH217,
IF($A$4="Isländisch - IS",'Basis-Tabelle-Samen'!$AI217,
IF($A$4="Italienisch - IT",'Basis-Tabelle-Samen'!$AJ217,
IF($A$4="Japanisch - JP",'Basis-Tabelle-Samen'!$AK217,
IF($A$4="Kroatisch - HR",'Basis-Tabelle-Samen'!$AL217,
IF($A$4="Lettisch - LV",'Basis-Tabelle-Samen'!$AM217,
IF($A$4="Litauisch - LT",'Basis-Tabelle-Samen'!$AN217,
IF($A$4="Maltesisch - MT",'Basis-Tabelle-Samen'!$AO217,
IF($A$4="Niederländisch - NL",'Basis-Tabelle-Samen'!$AP217,
IF($A$4="Norwegisch - NO",'Basis-Tabelle-Samen'!$AQ217,
IF($A$4="Polnisch - PL",'Basis-Tabelle-Samen'!$AR217,
IF($A$4="Portugiesisch - PT",'Basis-Tabelle-Samen'!$AS217,
IF($A$4="Rumänisch - RO",'Basis-Tabelle-Samen'!$AT217,
IF($A$4="Schwedisch - SE",'Basis-Tabelle-Samen'!$AU217,
IF($A$4="Slowakisch - SK",'Basis-Tabelle-Samen'!$AV217,
IF($A$4="Slowenisch - SI",'Basis-Tabelle-Samen'!$AW217,
IF($A$4="Spanisch - ES",'Basis-Tabelle-Samen'!$AX217,
IF($A$4="Tschechisch - CZ",'Basis-Tabelle-Samen'!$AY217,
IF($A$4="Türkisch - TR",'Basis-Tabelle-Samen'!$AZ217,
IF($A$4="Ungarisch - HU",'Basis-Tabelle-Samen'!$BA217,
" ACHTUNG")))))))))))))))))))))))))))))</f>
        <v>Bonsai - Peepul Tree / Sacred Fig</v>
      </c>
      <c r="C238" s="175" t="str">
        <f t="shared" si="3"/>
        <v/>
      </c>
      <c r="D238" s="170"/>
      <c r="E238" s="12"/>
      <c r="F238" s="157">
        <f>IF('Basis-Tabelle-Samen'!C217="","",'Basis-Tabelle-Samen'!C217)</f>
        <v>14221</v>
      </c>
      <c r="G238" s="160">
        <f>IF('Basis-Tabelle-Samen'!C217="","",IF($A$4="Deutsch - DE",10,12))</f>
        <v>12</v>
      </c>
      <c r="H238" s="172">
        <f>IF('Basis-Tabelle-Samen'!E217="","",'Basis-Tabelle-Samen'!E217)</f>
        <v>1.85</v>
      </c>
      <c r="I238" s="160" t="str">
        <f>IF('Basis-Tabelle-Samen'!G217="","",'Basis-Tabelle-Samen'!G217)</f>
        <v>04</v>
      </c>
      <c r="J238" s="161" t="str">
        <f>IF('Basis-Tabelle-Samen'!I217="","",'Basis-Tabelle-Samen'!I217)</f>
        <v>Ficus religiosa</v>
      </c>
      <c r="K238" s="176">
        <f>IF('Basis-Tabelle-Samen'!B217="","",'Basis-Tabelle-Samen'!B217)</f>
        <v>215</v>
      </c>
      <c r="L238" s="177" t="str">
        <f>IF('Basis-Tabelle-Samen'!AB217="","",'Basis-Tabelle-Samen'!AB217)</f>
        <v>Buddha-Feige / Bodhi-Baum</v>
      </c>
    </row>
    <row r="239" spans="1:12" ht="20.100000000000001" customHeight="1" x14ac:dyDescent="0.2">
      <c r="A239" s="154" t="str">
        <f>IF('Basis-Tabelle-Samen'!A227="","",IF($A$4="Deutsch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39" s="155" t="str">
        <f>IF('Basis-Tabelle-Samen'!$AB227="","",
IF($A$4="Bulgarisch - BG",'Basis-Tabelle-Samen'!$Z227,
IF($A$4="Dänisch - DK",'Basis-Tabelle-Samen'!$AA227,
IF($A$4="Deutsch - DE",'Basis-Tabelle-Samen'!$AB227,
IF($A$4="Englisch - UK",'Basis-Tabelle-Samen'!$AC227,
IF($A$4="Estnisch - EE",'Basis-Tabelle-Samen'!$AD227,
IF($A$4="Finnisch - FI",'Basis-Tabelle-Samen'!$AE227,
IF($A$4="Französisch - FR",'Basis-Tabelle-Samen'!$AF227,
IF($A$4="Griechisch - GR",'Basis-Tabelle-Samen'!$AG227,
IF($A$4="Irisch - IE",'Basis-Tabelle-Samen'!$AH227,
IF($A$4="Isländisch - IS",'Basis-Tabelle-Samen'!$AI227,
IF($A$4="Italienisch - IT",'Basis-Tabelle-Samen'!$AJ227,
IF($A$4="Japanisch - JP",'Basis-Tabelle-Samen'!$AK227,
IF($A$4="Kroatisch - HR",'Basis-Tabelle-Samen'!$AL227,
IF($A$4="Lettisch - LV",'Basis-Tabelle-Samen'!$AM227,
IF($A$4="Litauisch - LT",'Basis-Tabelle-Samen'!$AN227,
IF($A$4="Maltesisch - MT",'Basis-Tabelle-Samen'!$AO227,
IF($A$4="Niederländisch - NL",'Basis-Tabelle-Samen'!$AP227,
IF($A$4="Norwegisch - NO",'Basis-Tabelle-Samen'!$AQ227,
IF($A$4="Polnisch - PL",'Basis-Tabelle-Samen'!$AR227,
IF($A$4="Portugiesisch - PT",'Basis-Tabelle-Samen'!$AS227,
IF($A$4="Rumänisch - RO",'Basis-Tabelle-Samen'!$AT227,
IF($A$4="Schwedisch - SE",'Basis-Tabelle-Samen'!$AU227,
IF($A$4="Slowakisch - SK",'Basis-Tabelle-Samen'!$AV227,
IF($A$4="Slowenisch - SI",'Basis-Tabelle-Samen'!$AW227,
IF($A$4="Spanisch - ES",'Basis-Tabelle-Samen'!$AX227,
IF($A$4="Tschechisch - CZ",'Basis-Tabelle-Samen'!$AY227,
IF($A$4="Türkisch - TR",'Basis-Tabelle-Samen'!$AZ227,
IF($A$4="Ungarisch - HU",'Basis-Tabelle-Samen'!$BA227,
" ACHTUNG")))))))))))))))))))))))))))))</f>
        <v>Bonsai - Ponderosa Pine</v>
      </c>
      <c r="C239" s="175" t="str">
        <f t="shared" si="3"/>
        <v/>
      </c>
      <c r="D239" s="170"/>
      <c r="E239" s="12"/>
      <c r="F239" s="157">
        <f>IF('Basis-Tabelle-Samen'!C227="","",'Basis-Tabelle-Samen'!C227)</f>
        <v>14947</v>
      </c>
      <c r="G239" s="160">
        <f>IF('Basis-Tabelle-Samen'!C227="","",IF($A$4="Deutsch - DE",10,12))</f>
        <v>12</v>
      </c>
      <c r="H239" s="172">
        <f>IF('Basis-Tabelle-Samen'!E227="","",'Basis-Tabelle-Samen'!E227)</f>
        <v>1.85</v>
      </c>
      <c r="I239" s="160" t="str">
        <f>IF('Basis-Tabelle-Samen'!G227="","",'Basis-Tabelle-Samen'!G227)</f>
        <v>04</v>
      </c>
      <c r="J239" s="161" t="str">
        <f>IF('Basis-Tabelle-Samen'!I227="","",'Basis-Tabelle-Samen'!I227)</f>
        <v>Pinus ponderosa</v>
      </c>
      <c r="K239" s="176">
        <f>IF('Basis-Tabelle-Samen'!B227="","",'Basis-Tabelle-Samen'!B227)</f>
        <v>225</v>
      </c>
      <c r="L239" s="177" t="str">
        <f>IF('Basis-Tabelle-Samen'!AB227="","",'Basis-Tabelle-Samen'!AB227)</f>
        <v>Goldkiefer</v>
      </c>
    </row>
    <row r="240" spans="1:12" ht="20.100000000000001" customHeight="1" x14ac:dyDescent="0.2">
      <c r="A240" s="154" t="str">
        <f>IF('Basis-Tabelle-Samen'!A228="","",IF($A$4="Deutsch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40" s="155" t="str">
        <f>IF('Basis-Tabelle-Samen'!$AB228="","",
IF($A$4="Bulgarisch - BG",'Basis-Tabelle-Samen'!$Z228,
IF($A$4="Dänisch - DK",'Basis-Tabelle-Samen'!$AA228,
IF($A$4="Deutsch - DE",'Basis-Tabelle-Samen'!$AB228,
IF($A$4="Englisch - UK",'Basis-Tabelle-Samen'!$AC228,
IF($A$4="Estnisch - EE",'Basis-Tabelle-Samen'!$AD228,
IF($A$4="Finnisch - FI",'Basis-Tabelle-Samen'!$AE228,
IF($A$4="Französisch - FR",'Basis-Tabelle-Samen'!$AF228,
IF($A$4="Griechisch - GR",'Basis-Tabelle-Samen'!$AG228,
IF($A$4="Irisch - IE",'Basis-Tabelle-Samen'!$AH228,
IF($A$4="Isländisch - IS",'Basis-Tabelle-Samen'!$AI228,
IF($A$4="Italienisch - IT",'Basis-Tabelle-Samen'!$AJ228,
IF($A$4="Japanisch - JP",'Basis-Tabelle-Samen'!$AK228,
IF($A$4="Kroatisch - HR",'Basis-Tabelle-Samen'!$AL228,
IF($A$4="Lettisch - LV",'Basis-Tabelle-Samen'!$AM228,
IF($A$4="Litauisch - LT",'Basis-Tabelle-Samen'!$AN228,
IF($A$4="Maltesisch - MT",'Basis-Tabelle-Samen'!$AO228,
IF($A$4="Niederländisch - NL",'Basis-Tabelle-Samen'!$AP228,
IF($A$4="Norwegisch - NO",'Basis-Tabelle-Samen'!$AQ228,
IF($A$4="Polnisch - PL",'Basis-Tabelle-Samen'!$AR228,
IF($A$4="Portugiesisch - PT",'Basis-Tabelle-Samen'!$AS228,
IF($A$4="Rumänisch - RO",'Basis-Tabelle-Samen'!$AT228,
IF($A$4="Schwedisch - SE",'Basis-Tabelle-Samen'!$AU228,
IF($A$4="Slowakisch - SK",'Basis-Tabelle-Samen'!$AV228,
IF($A$4="Slowenisch - SI",'Basis-Tabelle-Samen'!$AW228,
IF($A$4="Spanisch - ES",'Basis-Tabelle-Samen'!$AX228,
IF($A$4="Tschechisch - CZ",'Basis-Tabelle-Samen'!$AY228,
IF($A$4="Türkisch - TR",'Basis-Tabelle-Samen'!$AZ228,
IF($A$4="Ungarisch - HU",'Basis-Tabelle-Samen'!$BA228,
" ACHTUNG")))))))))))))))))))))))))))))</f>
        <v>Bonsai - Red Japanese Maple</v>
      </c>
      <c r="C240" s="175" t="str">
        <f t="shared" si="3"/>
        <v/>
      </c>
      <c r="D240" s="170"/>
      <c r="E240" s="12"/>
      <c r="F240" s="157">
        <f>IF('Basis-Tabelle-Samen'!C228="","",'Basis-Tabelle-Samen'!C228)</f>
        <v>14952</v>
      </c>
      <c r="G240" s="160">
        <f>IF('Basis-Tabelle-Samen'!C228="","",IF($A$4="Deutsch - DE",10,12))</f>
        <v>12</v>
      </c>
      <c r="H240" s="172">
        <f>IF('Basis-Tabelle-Samen'!E228="","",'Basis-Tabelle-Samen'!E228)</f>
        <v>1.85</v>
      </c>
      <c r="I240" s="160" t="str">
        <f>IF('Basis-Tabelle-Samen'!G228="","",'Basis-Tabelle-Samen'!G228)</f>
        <v>04</v>
      </c>
      <c r="J240" s="161" t="str">
        <f>IF('Basis-Tabelle-Samen'!I228="","",'Basis-Tabelle-Samen'!I228)</f>
        <v>Acer palmatum atropurpureum</v>
      </c>
      <c r="K240" s="176">
        <f>IF('Basis-Tabelle-Samen'!B228="","",'Basis-Tabelle-Samen'!B228)</f>
        <v>226</v>
      </c>
      <c r="L240" s="177" t="str">
        <f>IF('Basis-Tabelle-Samen'!AB228="","",'Basis-Tabelle-Samen'!AB228)</f>
        <v>Roter Fächerahorn</v>
      </c>
    </row>
    <row r="241" spans="1:12" ht="20.100000000000001" customHeight="1" x14ac:dyDescent="0.2">
      <c r="A241" s="154" t="str">
        <f>IF('Basis-Tabelle-Samen'!A216="","",IF($A$4="Deutsch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41" s="155" t="str">
        <f>IF('Basis-Tabelle-Samen'!$AB216="","",
IF($A$4="Bulgarisch - BG",'Basis-Tabelle-Samen'!$Z216,
IF($A$4="Dänisch - DK",'Basis-Tabelle-Samen'!$AA216,
IF($A$4="Deutsch - DE",'Basis-Tabelle-Samen'!$AB216,
IF($A$4="Englisch - UK",'Basis-Tabelle-Samen'!$AC216,
IF($A$4="Estnisch - EE",'Basis-Tabelle-Samen'!$AD216,
IF($A$4="Finnisch - FI",'Basis-Tabelle-Samen'!$AE216,
IF($A$4="Französisch - FR",'Basis-Tabelle-Samen'!$AF216,
IF($A$4="Griechisch - GR",'Basis-Tabelle-Samen'!$AG216,
IF($A$4="Irisch - IE",'Basis-Tabelle-Samen'!$AH216,
IF($A$4="Isländisch - IS",'Basis-Tabelle-Samen'!$AI216,
IF($A$4="Italienisch - IT",'Basis-Tabelle-Samen'!$AJ216,
IF($A$4="Japanisch - JP",'Basis-Tabelle-Samen'!$AK216,
IF($A$4="Kroatisch - HR",'Basis-Tabelle-Samen'!$AL216,
IF($A$4="Lettisch - LV",'Basis-Tabelle-Samen'!$AM216,
IF($A$4="Litauisch - LT",'Basis-Tabelle-Samen'!$AN216,
IF($A$4="Maltesisch - MT",'Basis-Tabelle-Samen'!$AO216,
IF($A$4="Niederländisch - NL",'Basis-Tabelle-Samen'!$AP216,
IF($A$4="Norwegisch - NO",'Basis-Tabelle-Samen'!$AQ216,
IF($A$4="Polnisch - PL",'Basis-Tabelle-Samen'!$AR216,
IF($A$4="Portugiesisch - PT",'Basis-Tabelle-Samen'!$AS216,
IF($A$4="Rumänisch - RO",'Basis-Tabelle-Samen'!$AT216,
IF($A$4="Schwedisch - SE",'Basis-Tabelle-Samen'!$AU216,
IF($A$4="Slowakisch - SK",'Basis-Tabelle-Samen'!$AV216,
IF($A$4="Slowenisch - SI",'Basis-Tabelle-Samen'!$AW216,
IF($A$4="Spanisch - ES",'Basis-Tabelle-Samen'!$AX216,
IF($A$4="Tschechisch - CZ",'Basis-Tabelle-Samen'!$AY216,
IF($A$4="Türkisch - TR",'Basis-Tabelle-Samen'!$AZ216,
IF($A$4="Ungarisch - HU",'Basis-Tabelle-Samen'!$BA216,
" ACHTUNG")))))))))))))))))))))))))))))</f>
        <v>Bonsai - Red Maple</v>
      </c>
      <c r="C241" s="175" t="str">
        <f t="shared" si="3"/>
        <v/>
      </c>
      <c r="D241" s="170"/>
      <c r="E241" s="12"/>
      <c r="F241" s="157">
        <f>IF('Basis-Tabelle-Samen'!C216="","",'Basis-Tabelle-Samen'!C216)</f>
        <v>14138</v>
      </c>
      <c r="G241" s="160">
        <f>IF('Basis-Tabelle-Samen'!C216="","",IF($A$4="Deutsch - DE",10,12))</f>
        <v>12</v>
      </c>
      <c r="H241" s="172">
        <f>IF('Basis-Tabelle-Samen'!E216="","",'Basis-Tabelle-Samen'!E216)</f>
        <v>1.85</v>
      </c>
      <c r="I241" s="160" t="str">
        <f>IF('Basis-Tabelle-Samen'!G216="","",'Basis-Tabelle-Samen'!G216)</f>
        <v>04</v>
      </c>
      <c r="J241" s="161" t="str">
        <f>IF('Basis-Tabelle-Samen'!I216="","",'Basis-Tabelle-Samen'!I216)</f>
        <v>Acer rubrum</v>
      </c>
      <c r="K241" s="176">
        <f>IF('Basis-Tabelle-Samen'!B216="","",'Basis-Tabelle-Samen'!B216)</f>
        <v>214</v>
      </c>
      <c r="L241" s="177" t="str">
        <f>IF('Basis-Tabelle-Samen'!AB216="","",'Basis-Tabelle-Samen'!AB216)</f>
        <v>Rotahorn</v>
      </c>
    </row>
    <row r="242" spans="1:12" ht="20.100000000000001" customHeight="1" x14ac:dyDescent="0.2">
      <c r="A242" s="154" t="str">
        <f>IF('Basis-Tabelle-Samen'!A226="","",IF($A$4="Deutsch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42" s="155" t="str">
        <f>IF('Basis-Tabelle-Samen'!$AB226="","",
IF($A$4="Bulgarisch - BG",'Basis-Tabelle-Samen'!$Z226,
IF($A$4="Dänisch - DK",'Basis-Tabelle-Samen'!$AA226,
IF($A$4="Deutsch - DE",'Basis-Tabelle-Samen'!$AB226,
IF($A$4="Englisch - UK",'Basis-Tabelle-Samen'!$AC226,
IF($A$4="Estnisch - EE",'Basis-Tabelle-Samen'!$AD226,
IF($A$4="Finnisch - FI",'Basis-Tabelle-Samen'!$AE226,
IF($A$4="Französisch - FR",'Basis-Tabelle-Samen'!$AF226,
IF($A$4="Griechisch - GR",'Basis-Tabelle-Samen'!$AG226,
IF($A$4="Irisch - IE",'Basis-Tabelle-Samen'!$AH226,
IF($A$4="Isländisch - IS",'Basis-Tabelle-Samen'!$AI226,
IF($A$4="Italienisch - IT",'Basis-Tabelle-Samen'!$AJ226,
IF($A$4="Japanisch - JP",'Basis-Tabelle-Samen'!$AK226,
IF($A$4="Kroatisch - HR",'Basis-Tabelle-Samen'!$AL226,
IF($A$4="Lettisch - LV",'Basis-Tabelle-Samen'!$AM226,
IF($A$4="Litauisch - LT",'Basis-Tabelle-Samen'!$AN226,
IF($A$4="Maltesisch - MT",'Basis-Tabelle-Samen'!$AO226,
IF($A$4="Niederländisch - NL",'Basis-Tabelle-Samen'!$AP226,
IF($A$4="Norwegisch - NO",'Basis-Tabelle-Samen'!$AQ226,
IF($A$4="Polnisch - PL",'Basis-Tabelle-Samen'!$AR226,
IF($A$4="Portugiesisch - PT",'Basis-Tabelle-Samen'!$AS226,
IF($A$4="Rumänisch - RO",'Basis-Tabelle-Samen'!$AT226,
IF($A$4="Schwedisch - SE",'Basis-Tabelle-Samen'!$AU226,
IF($A$4="Slowakisch - SK",'Basis-Tabelle-Samen'!$AV226,
IF($A$4="Slowenisch - SI",'Basis-Tabelle-Samen'!$AW226,
IF($A$4="Spanisch - ES",'Basis-Tabelle-Samen'!$AX226,
IF($A$4="Tschechisch - CZ",'Basis-Tabelle-Samen'!$AY226,
IF($A$4="Türkisch - TR",'Basis-Tabelle-Samen'!$AZ226,
IF($A$4="Ungarisch - HU",'Basis-Tabelle-Samen'!$BA226,
" ACHTUNG")))))))))))))))))))))))))))))</f>
        <v>Bonsai - Sea Ironwood</v>
      </c>
      <c r="C242" s="175" t="str">
        <f t="shared" si="3"/>
        <v/>
      </c>
      <c r="D242" s="170"/>
      <c r="E242" s="12"/>
      <c r="F242" s="157">
        <f>IF('Basis-Tabelle-Samen'!C226="","",'Basis-Tabelle-Samen'!C226)</f>
        <v>14921</v>
      </c>
      <c r="G242" s="160">
        <f>IF('Basis-Tabelle-Samen'!C226="","",IF($A$4="Deutsch - DE",10,12))</f>
        <v>12</v>
      </c>
      <c r="H242" s="172">
        <f>IF('Basis-Tabelle-Samen'!E226="","",'Basis-Tabelle-Samen'!E226)</f>
        <v>1.85</v>
      </c>
      <c r="I242" s="160" t="str">
        <f>IF('Basis-Tabelle-Samen'!G226="","",'Basis-Tabelle-Samen'!G226)</f>
        <v>04</v>
      </c>
      <c r="J242" s="161" t="str">
        <f>IF('Basis-Tabelle-Samen'!I226="","",'Basis-Tabelle-Samen'!I226)</f>
        <v>Casuarina equisetifolia</v>
      </c>
      <c r="K242" s="176">
        <f>IF('Basis-Tabelle-Samen'!B226="","",'Basis-Tabelle-Samen'!B226)</f>
        <v>224</v>
      </c>
      <c r="L242" s="177" t="str">
        <f>IF('Basis-Tabelle-Samen'!AB226="","",'Basis-Tabelle-Samen'!AB226)</f>
        <v>Australische Strandkiefer</v>
      </c>
    </row>
    <row r="243" spans="1:12" ht="20.100000000000001" customHeight="1" x14ac:dyDescent="0.2">
      <c r="A243" s="154" t="str">
        <f>IF('Basis-Tabelle-Samen'!A225="","",IF($A$4="Deutsch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43" s="155" t="str">
        <f>IF('Basis-Tabelle-Samen'!$AB225="","",
IF($A$4="Bulgarisch - BG",'Basis-Tabelle-Samen'!$Z225,
IF($A$4="Dänisch - DK",'Basis-Tabelle-Samen'!$AA225,
IF($A$4="Deutsch - DE",'Basis-Tabelle-Samen'!$AB225,
IF($A$4="Englisch - UK",'Basis-Tabelle-Samen'!$AC225,
IF($A$4="Estnisch - EE",'Basis-Tabelle-Samen'!$AD225,
IF($A$4="Finnisch - FI",'Basis-Tabelle-Samen'!$AE225,
IF($A$4="Französisch - FR",'Basis-Tabelle-Samen'!$AF225,
IF($A$4="Griechisch - GR",'Basis-Tabelle-Samen'!$AG225,
IF($A$4="Irisch - IE",'Basis-Tabelle-Samen'!$AH225,
IF($A$4="Isländisch - IS",'Basis-Tabelle-Samen'!$AI225,
IF($A$4="Italienisch - IT",'Basis-Tabelle-Samen'!$AJ225,
IF($A$4="Japanisch - JP",'Basis-Tabelle-Samen'!$AK225,
IF($A$4="Kroatisch - HR",'Basis-Tabelle-Samen'!$AL225,
IF($A$4="Lettisch - LV",'Basis-Tabelle-Samen'!$AM225,
IF($A$4="Litauisch - LT",'Basis-Tabelle-Samen'!$AN225,
IF($A$4="Maltesisch - MT",'Basis-Tabelle-Samen'!$AO225,
IF($A$4="Niederländisch - NL",'Basis-Tabelle-Samen'!$AP225,
IF($A$4="Norwegisch - NO",'Basis-Tabelle-Samen'!$AQ225,
IF($A$4="Polnisch - PL",'Basis-Tabelle-Samen'!$AR225,
IF($A$4="Portugiesisch - PT",'Basis-Tabelle-Samen'!$AS225,
IF($A$4="Rumänisch - RO",'Basis-Tabelle-Samen'!$AT225,
IF($A$4="Schwedisch - SE",'Basis-Tabelle-Samen'!$AU225,
IF($A$4="Slowakisch - SK",'Basis-Tabelle-Samen'!$AV225,
IF($A$4="Slowenisch - SI",'Basis-Tabelle-Samen'!$AW225,
IF($A$4="Spanisch - ES",'Basis-Tabelle-Samen'!$AX225,
IF($A$4="Tschechisch - CZ",'Basis-Tabelle-Samen'!$AY225,
IF($A$4="Türkisch - TR",'Basis-Tabelle-Samen'!$AZ225,
IF($A$4="Ungarisch - HU",'Basis-Tabelle-Samen'!$BA225,
" ACHTUNG")))))))))))))))))))))))))))))</f>
        <v>Bonsai - Stone Pine</v>
      </c>
      <c r="C243" s="175" t="str">
        <f t="shared" si="3"/>
        <v/>
      </c>
      <c r="D243" s="170"/>
      <c r="E243" s="12"/>
      <c r="F243" s="157">
        <f>IF('Basis-Tabelle-Samen'!C225="","",'Basis-Tabelle-Samen'!C225)</f>
        <v>14918</v>
      </c>
      <c r="G243" s="160">
        <f>IF('Basis-Tabelle-Samen'!C225="","",IF($A$4="Deutsch - DE",10,12))</f>
        <v>12</v>
      </c>
      <c r="H243" s="172">
        <f>IF('Basis-Tabelle-Samen'!E225="","",'Basis-Tabelle-Samen'!E225)</f>
        <v>1.85</v>
      </c>
      <c r="I243" s="160" t="str">
        <f>IF('Basis-Tabelle-Samen'!G225="","",'Basis-Tabelle-Samen'!G225)</f>
        <v>04</v>
      </c>
      <c r="J243" s="161" t="str">
        <f>IF('Basis-Tabelle-Samen'!I225="","",'Basis-Tabelle-Samen'!I225)</f>
        <v>Pinus pinea</v>
      </c>
      <c r="K243" s="176">
        <f>IF('Basis-Tabelle-Samen'!B225="","",'Basis-Tabelle-Samen'!B225)</f>
        <v>223</v>
      </c>
      <c r="L243" s="177" t="str">
        <f>IF('Basis-Tabelle-Samen'!AB225="","",'Basis-Tabelle-Samen'!AB225)</f>
        <v>Mittelmeer-Pinie</v>
      </c>
    </row>
    <row r="244" spans="1:12" ht="20.100000000000001" customHeight="1" x14ac:dyDescent="0.2">
      <c r="A244" s="154" t="str">
        <f>IF('Basis-Tabelle-Samen'!A222="","",IF($A$4="Deutsch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44" s="155" t="str">
        <f>IF('Basis-Tabelle-Samen'!$AB222="","",
IF($A$4="Bulgarisch - BG",'Basis-Tabelle-Samen'!$Z222,
IF($A$4="Dänisch - DK",'Basis-Tabelle-Samen'!$AA222,
IF($A$4="Deutsch - DE",'Basis-Tabelle-Samen'!$AB222,
IF($A$4="Englisch - UK",'Basis-Tabelle-Samen'!$AC222,
IF($A$4="Estnisch - EE",'Basis-Tabelle-Samen'!$AD222,
IF($A$4="Finnisch - FI",'Basis-Tabelle-Samen'!$AE222,
IF($A$4="Französisch - FR",'Basis-Tabelle-Samen'!$AF222,
IF($A$4="Griechisch - GR",'Basis-Tabelle-Samen'!$AG222,
IF($A$4="Irisch - IE",'Basis-Tabelle-Samen'!$AH222,
IF($A$4="Isländisch - IS",'Basis-Tabelle-Samen'!$AI222,
IF($A$4="Italienisch - IT",'Basis-Tabelle-Samen'!$AJ222,
IF($A$4="Japanisch - JP",'Basis-Tabelle-Samen'!$AK222,
IF($A$4="Kroatisch - HR",'Basis-Tabelle-Samen'!$AL222,
IF($A$4="Lettisch - LV",'Basis-Tabelle-Samen'!$AM222,
IF($A$4="Litauisch - LT",'Basis-Tabelle-Samen'!$AN222,
IF($A$4="Maltesisch - MT",'Basis-Tabelle-Samen'!$AO222,
IF($A$4="Niederländisch - NL",'Basis-Tabelle-Samen'!$AP222,
IF($A$4="Norwegisch - NO",'Basis-Tabelle-Samen'!$AQ222,
IF($A$4="Polnisch - PL",'Basis-Tabelle-Samen'!$AR222,
IF($A$4="Portugiesisch - PT",'Basis-Tabelle-Samen'!$AS222,
IF($A$4="Rumänisch - RO",'Basis-Tabelle-Samen'!$AT222,
IF($A$4="Schwedisch - SE",'Basis-Tabelle-Samen'!$AU222,
IF($A$4="Slowakisch - SK",'Basis-Tabelle-Samen'!$AV222,
IF($A$4="Slowenisch - SI",'Basis-Tabelle-Samen'!$AW222,
IF($A$4="Spanisch - ES",'Basis-Tabelle-Samen'!$AX222,
IF($A$4="Tschechisch - CZ",'Basis-Tabelle-Samen'!$AY222,
IF($A$4="Türkisch - TR",'Basis-Tabelle-Samen'!$AZ222,
IF($A$4="Ungarisch - HU",'Basis-Tabelle-Samen'!$BA222,
" ACHTUNG")))))))))))))))))))))))))))))</f>
        <v>Bonsai - Tamarind</v>
      </c>
      <c r="C244" s="175" t="str">
        <f t="shared" si="3"/>
        <v/>
      </c>
      <c r="D244" s="170"/>
      <c r="E244" s="12"/>
      <c r="F244" s="157">
        <f>IF('Basis-Tabelle-Samen'!C222="","",'Basis-Tabelle-Samen'!C222)</f>
        <v>14359</v>
      </c>
      <c r="G244" s="160">
        <f>IF('Basis-Tabelle-Samen'!C222="","",IF($A$4="Deutsch - DE",10,12))</f>
        <v>12</v>
      </c>
      <c r="H244" s="172">
        <f>IF('Basis-Tabelle-Samen'!E222="","",'Basis-Tabelle-Samen'!E222)</f>
        <v>1.85</v>
      </c>
      <c r="I244" s="160" t="str">
        <f>IF('Basis-Tabelle-Samen'!G222="","",'Basis-Tabelle-Samen'!G222)</f>
        <v>04</v>
      </c>
      <c r="J244" s="161" t="str">
        <f>IF('Basis-Tabelle-Samen'!I222="","",'Basis-Tabelle-Samen'!I222)</f>
        <v>Tamarindus indica</v>
      </c>
      <c r="K244" s="176">
        <f>IF('Basis-Tabelle-Samen'!B222="","",'Basis-Tabelle-Samen'!B222)</f>
        <v>220</v>
      </c>
      <c r="L244" s="177" t="str">
        <f>IF('Basis-Tabelle-Samen'!AB222="","",'Basis-Tabelle-Samen'!AB222)</f>
        <v>Tamarinde</v>
      </c>
    </row>
    <row r="245" spans="1:12" ht="20.100000000000001" customHeight="1" x14ac:dyDescent="0.2">
      <c r="A245" s="154" t="str">
        <f>IF('Basis-Tabelle-Samen'!A236="","",IF($A$4="Deutsch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45" s="155" t="str">
        <f>IF('Basis-Tabelle-Samen'!$AB236="","",
IF($A$4="Bulgarisch - BG",'Basis-Tabelle-Samen'!$Z236,
IF($A$4="Dänisch - DK",'Basis-Tabelle-Samen'!$AA236,
IF($A$4="Deutsch - DE",'Basis-Tabelle-Samen'!$AB236,
IF($A$4="Englisch - UK",'Basis-Tabelle-Samen'!$AC236,
IF($A$4="Estnisch - EE",'Basis-Tabelle-Samen'!$AD236,
IF($A$4="Finnisch - FI",'Basis-Tabelle-Samen'!$AE236,
IF($A$4="Französisch - FR",'Basis-Tabelle-Samen'!$AF236,
IF($A$4="Griechisch - GR",'Basis-Tabelle-Samen'!$AG236,
IF($A$4="Irisch - IE",'Basis-Tabelle-Samen'!$AH236,
IF($A$4="Isländisch - IS",'Basis-Tabelle-Samen'!$AI236,
IF($A$4="Italienisch - IT",'Basis-Tabelle-Samen'!$AJ236,
IF($A$4="Japanisch - JP",'Basis-Tabelle-Samen'!$AK236,
IF($A$4="Kroatisch - HR",'Basis-Tabelle-Samen'!$AL236,
IF($A$4="Lettisch - LV",'Basis-Tabelle-Samen'!$AM236,
IF($A$4="Litauisch - LT",'Basis-Tabelle-Samen'!$AN236,
IF($A$4="Maltesisch - MT",'Basis-Tabelle-Samen'!$AO236,
IF($A$4="Niederländisch - NL",'Basis-Tabelle-Samen'!$AP236,
IF($A$4="Norwegisch - NO",'Basis-Tabelle-Samen'!$AQ236,
IF($A$4="Polnisch - PL",'Basis-Tabelle-Samen'!$AR236,
IF($A$4="Portugiesisch - PT",'Basis-Tabelle-Samen'!$AS236,
IF($A$4="Rumänisch - RO",'Basis-Tabelle-Samen'!$AT236,
IF($A$4="Schwedisch - SE",'Basis-Tabelle-Samen'!$AU236,
IF($A$4="Slowakisch - SK",'Basis-Tabelle-Samen'!$AV236,
IF($A$4="Slowenisch - SI",'Basis-Tabelle-Samen'!$AW236,
IF($A$4="Spanisch - ES",'Basis-Tabelle-Samen'!$AX236,
IF($A$4="Tschechisch - CZ",'Basis-Tabelle-Samen'!$AY236,
IF($A$4="Türkisch - TR",'Basis-Tabelle-Samen'!$AZ236,
IF($A$4="Ungarisch - HU",'Basis-Tabelle-Samen'!$BA236,
" ACHTUNG")))))))))))))))))))))))))))))</f>
        <v>Bonsai - Three Toothed Maple</v>
      </c>
      <c r="C245" s="175" t="str">
        <f t="shared" si="3"/>
        <v/>
      </c>
      <c r="D245" s="170"/>
      <c r="E245" s="12"/>
      <c r="F245" s="157">
        <f>IF('Basis-Tabelle-Samen'!C236="","",'Basis-Tabelle-Samen'!C236)</f>
        <v>14998</v>
      </c>
      <c r="G245" s="160">
        <f>IF('Basis-Tabelle-Samen'!C236="","",IF($A$4="Deutsch - DE",10,12))</f>
        <v>12</v>
      </c>
      <c r="H245" s="172">
        <f>IF('Basis-Tabelle-Samen'!E236="","",'Basis-Tabelle-Samen'!E236)</f>
        <v>1.85</v>
      </c>
      <c r="I245" s="160" t="str">
        <f>IF('Basis-Tabelle-Samen'!G236="","",'Basis-Tabelle-Samen'!G236)</f>
        <v>04</v>
      </c>
      <c r="J245" s="161" t="str">
        <f>IF('Basis-Tabelle-Samen'!I236="","",'Basis-Tabelle-Samen'!I236)</f>
        <v>Acer buergerianum</v>
      </c>
      <c r="K245" s="176">
        <f>IF('Basis-Tabelle-Samen'!B236="","",'Basis-Tabelle-Samen'!B236)</f>
        <v>234</v>
      </c>
      <c r="L245" s="177" t="str">
        <f>IF('Basis-Tabelle-Samen'!AB236="","",'Basis-Tabelle-Samen'!AB236)</f>
        <v>Dreispitzahorn</v>
      </c>
    </row>
    <row r="246" spans="1:12" ht="20.100000000000001" customHeight="1" x14ac:dyDescent="0.2">
      <c r="A246" s="154" t="str">
        <f>IF('Basis-Tabelle-Samen'!A218="","",IF($A$4="Deutsch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46" s="155" t="str">
        <f>IF('Basis-Tabelle-Samen'!$AB218="","",
IF($A$4="Bulgarisch - BG",'Basis-Tabelle-Samen'!$Z218,
IF($A$4="Dänisch - DK",'Basis-Tabelle-Samen'!$AA218,
IF($A$4="Deutsch - DE",'Basis-Tabelle-Samen'!$AB218,
IF($A$4="Englisch - UK",'Basis-Tabelle-Samen'!$AC218,
IF($A$4="Estnisch - EE",'Basis-Tabelle-Samen'!$AD218,
IF($A$4="Finnisch - FI",'Basis-Tabelle-Samen'!$AE218,
IF($A$4="Französisch - FR",'Basis-Tabelle-Samen'!$AF218,
IF($A$4="Griechisch - GR",'Basis-Tabelle-Samen'!$AG218,
IF($A$4="Irisch - IE",'Basis-Tabelle-Samen'!$AH218,
IF($A$4="Isländisch - IS",'Basis-Tabelle-Samen'!$AI218,
IF($A$4="Italienisch - IT",'Basis-Tabelle-Samen'!$AJ218,
IF($A$4="Japanisch - JP",'Basis-Tabelle-Samen'!$AK218,
IF($A$4="Kroatisch - HR",'Basis-Tabelle-Samen'!$AL218,
IF($A$4="Lettisch - LV",'Basis-Tabelle-Samen'!$AM218,
IF($A$4="Litauisch - LT",'Basis-Tabelle-Samen'!$AN218,
IF($A$4="Maltesisch - MT",'Basis-Tabelle-Samen'!$AO218,
IF($A$4="Niederländisch - NL",'Basis-Tabelle-Samen'!$AP218,
IF($A$4="Norwegisch - NO",'Basis-Tabelle-Samen'!$AQ218,
IF($A$4="Polnisch - PL",'Basis-Tabelle-Samen'!$AR218,
IF($A$4="Portugiesisch - PT",'Basis-Tabelle-Samen'!$AS218,
IF($A$4="Rumänisch - RO",'Basis-Tabelle-Samen'!$AT218,
IF($A$4="Schwedisch - SE",'Basis-Tabelle-Samen'!$AU218,
IF($A$4="Slowakisch - SK",'Basis-Tabelle-Samen'!$AV218,
IF($A$4="Slowenisch - SI",'Basis-Tabelle-Samen'!$AW218,
IF($A$4="Spanisch - ES",'Basis-Tabelle-Samen'!$AX218,
IF($A$4="Tschechisch - CZ",'Basis-Tabelle-Samen'!$AY218,
IF($A$4="Türkisch - TR",'Basis-Tabelle-Samen'!$AZ218,
IF($A$4="Ungarisch - HU",'Basis-Tabelle-Samen'!$BA218,
" ACHTUNG")))))))))))))))))))))))))))))</f>
        <v>Bonsai - True Myrtle</v>
      </c>
      <c r="C246" s="175" t="str">
        <f t="shared" si="3"/>
        <v/>
      </c>
      <c r="D246" s="170"/>
      <c r="E246" s="12"/>
      <c r="F246" s="157">
        <f>IF('Basis-Tabelle-Samen'!C218="","",'Basis-Tabelle-Samen'!C218)</f>
        <v>14314</v>
      </c>
      <c r="G246" s="160">
        <f>IF('Basis-Tabelle-Samen'!C218="","",IF($A$4="Deutsch - DE",10,12))</f>
        <v>12</v>
      </c>
      <c r="H246" s="172">
        <f>IF('Basis-Tabelle-Samen'!E218="","",'Basis-Tabelle-Samen'!E218)</f>
        <v>1.85</v>
      </c>
      <c r="I246" s="160" t="str">
        <f>IF('Basis-Tabelle-Samen'!G218="","",'Basis-Tabelle-Samen'!G218)</f>
        <v>04</v>
      </c>
      <c r="J246" s="161" t="str">
        <f>IF('Basis-Tabelle-Samen'!I218="","",'Basis-Tabelle-Samen'!I218)</f>
        <v>Myrtus communis</v>
      </c>
      <c r="K246" s="176">
        <f>IF('Basis-Tabelle-Samen'!B218="","",'Basis-Tabelle-Samen'!B218)</f>
        <v>216</v>
      </c>
      <c r="L246" s="177" t="str">
        <f>IF('Basis-Tabelle-Samen'!AB218="","",'Basis-Tabelle-Samen'!AB218)</f>
        <v>Echte Myrte / Brautmyrte</v>
      </c>
    </row>
    <row r="247" spans="1:12" ht="20.100000000000001" customHeight="1" x14ac:dyDescent="0.2">
      <c r="A247" s="154" t="str">
        <f>IF('Basis-Tabelle-Samen'!A213="","",IF($A$4="Deutsch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47" s="155" t="str">
        <f>IF('Basis-Tabelle-Samen'!$AB213="","",
IF($A$4="Bulgarisch - BG",'Basis-Tabelle-Samen'!$Z213,
IF($A$4="Dänisch - DK",'Basis-Tabelle-Samen'!$AA213,
IF($A$4="Deutsch - DE",'Basis-Tabelle-Samen'!$AB213,
IF($A$4="Englisch - UK",'Basis-Tabelle-Samen'!$AC213,
IF($A$4="Estnisch - EE",'Basis-Tabelle-Samen'!$AD213,
IF($A$4="Finnisch - FI",'Basis-Tabelle-Samen'!$AE213,
IF($A$4="Französisch - FR",'Basis-Tabelle-Samen'!$AF213,
IF($A$4="Griechisch - GR",'Basis-Tabelle-Samen'!$AG213,
IF($A$4="Irisch - IE",'Basis-Tabelle-Samen'!$AH213,
IF($A$4="Isländisch - IS",'Basis-Tabelle-Samen'!$AI213,
IF($A$4="Italienisch - IT",'Basis-Tabelle-Samen'!$AJ213,
IF($A$4="Japanisch - JP",'Basis-Tabelle-Samen'!$AK213,
IF($A$4="Kroatisch - HR",'Basis-Tabelle-Samen'!$AL213,
IF($A$4="Lettisch - LV",'Basis-Tabelle-Samen'!$AM213,
IF($A$4="Litauisch - LT",'Basis-Tabelle-Samen'!$AN213,
IF($A$4="Maltesisch - MT",'Basis-Tabelle-Samen'!$AO213,
IF($A$4="Niederländisch - NL",'Basis-Tabelle-Samen'!$AP213,
IF($A$4="Norwegisch - NO",'Basis-Tabelle-Samen'!$AQ213,
IF($A$4="Polnisch - PL",'Basis-Tabelle-Samen'!$AR213,
IF($A$4="Portugiesisch - PT",'Basis-Tabelle-Samen'!$AS213,
IF($A$4="Rumänisch - RO",'Basis-Tabelle-Samen'!$AT213,
IF($A$4="Schwedisch - SE",'Basis-Tabelle-Samen'!$AU213,
IF($A$4="Slowakisch - SK",'Basis-Tabelle-Samen'!$AV213,
IF($A$4="Slowenisch - SI",'Basis-Tabelle-Samen'!$AW213,
IF($A$4="Spanisch - ES",'Basis-Tabelle-Samen'!$AX213,
IF($A$4="Tschechisch - CZ",'Basis-Tabelle-Samen'!$AY213,
IF($A$4="Türkisch - TR",'Basis-Tabelle-Samen'!$AZ213,
IF($A$4="Ungarisch - HU",'Basis-Tabelle-Samen'!$BA213,
" ACHTUNG")))))))))))))))))))))))))))))</f>
        <v>Bonsai - White Mulberry</v>
      </c>
      <c r="C247" s="175" t="str">
        <f t="shared" si="3"/>
        <v/>
      </c>
      <c r="D247" s="170"/>
      <c r="E247" s="12"/>
      <c r="F247" s="157">
        <f>IF('Basis-Tabelle-Samen'!C213="","",'Basis-Tabelle-Samen'!C213)</f>
        <v>14002</v>
      </c>
      <c r="G247" s="160">
        <f>IF('Basis-Tabelle-Samen'!C213="","",IF($A$4="Deutsch - DE",10,12))</f>
        <v>12</v>
      </c>
      <c r="H247" s="172">
        <f>IF('Basis-Tabelle-Samen'!E213="","",'Basis-Tabelle-Samen'!E213)</f>
        <v>1.85</v>
      </c>
      <c r="I247" s="160" t="str">
        <f>IF('Basis-Tabelle-Samen'!G213="","",'Basis-Tabelle-Samen'!G213)</f>
        <v>04</v>
      </c>
      <c r="J247" s="161" t="str">
        <f>IF('Basis-Tabelle-Samen'!I213="","",'Basis-Tabelle-Samen'!I213)</f>
        <v>Morus alba</v>
      </c>
      <c r="K247" s="176">
        <f>IF('Basis-Tabelle-Samen'!B213="","",'Basis-Tabelle-Samen'!B213)</f>
        <v>211</v>
      </c>
      <c r="L247" s="177" t="str">
        <f>IF('Basis-Tabelle-Samen'!AB213="","",'Basis-Tabelle-Samen'!AB213)</f>
        <v>Weißer Maulbeerbaum</v>
      </c>
    </row>
    <row r="248" spans="1:12" ht="20.100000000000001" customHeight="1" x14ac:dyDescent="0.2">
      <c r="A248" s="154" t="str">
        <f>IF('Basis-Tabelle-Samen'!A224="","",IF($A$4="Deutsch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48" s="155" t="str">
        <f>IF('Basis-Tabelle-Samen'!$AB224="","",
IF($A$4="Bulgarisch - BG",'Basis-Tabelle-Samen'!$Z224,
IF($A$4="Dänisch - DK",'Basis-Tabelle-Samen'!$AA224,
IF($A$4="Deutsch - DE",'Basis-Tabelle-Samen'!$AB224,
IF($A$4="Englisch - UK",'Basis-Tabelle-Samen'!$AC224,
IF($A$4="Estnisch - EE",'Basis-Tabelle-Samen'!$AD224,
IF($A$4="Finnisch - FI",'Basis-Tabelle-Samen'!$AE224,
IF($A$4="Französisch - FR",'Basis-Tabelle-Samen'!$AF224,
IF($A$4="Griechisch - GR",'Basis-Tabelle-Samen'!$AG224,
IF($A$4="Irisch - IE",'Basis-Tabelle-Samen'!$AH224,
IF($A$4="Isländisch - IS",'Basis-Tabelle-Samen'!$AI224,
IF($A$4="Italienisch - IT",'Basis-Tabelle-Samen'!$AJ224,
IF($A$4="Japanisch - JP",'Basis-Tabelle-Samen'!$AK224,
IF($A$4="Kroatisch - HR",'Basis-Tabelle-Samen'!$AL224,
IF($A$4="Lettisch - LV",'Basis-Tabelle-Samen'!$AM224,
IF($A$4="Litauisch - LT",'Basis-Tabelle-Samen'!$AN224,
IF($A$4="Maltesisch - MT",'Basis-Tabelle-Samen'!$AO224,
IF($A$4="Niederländisch - NL",'Basis-Tabelle-Samen'!$AP224,
IF($A$4="Norwegisch - NO",'Basis-Tabelle-Samen'!$AQ224,
IF($A$4="Polnisch - PL",'Basis-Tabelle-Samen'!$AR224,
IF($A$4="Portugiesisch - PT",'Basis-Tabelle-Samen'!$AS224,
IF($A$4="Rumänisch - RO",'Basis-Tabelle-Samen'!$AT224,
IF($A$4="Schwedisch - SE",'Basis-Tabelle-Samen'!$AU224,
IF($A$4="Slowakisch - SK",'Basis-Tabelle-Samen'!$AV224,
IF($A$4="Slowenisch - SI",'Basis-Tabelle-Samen'!$AW224,
IF($A$4="Spanisch - ES",'Basis-Tabelle-Samen'!$AX224,
IF($A$4="Tschechisch - CZ",'Basis-Tabelle-Samen'!$AY224,
IF($A$4="Türkisch - TR",'Basis-Tabelle-Samen'!$AZ224,
IF($A$4="Ungarisch - HU",'Basis-Tabelle-Samen'!$BA224,
" ACHTUNG")))))))))))))))))))))))))))))</f>
        <v>Bonsai - Wild Black Cherry</v>
      </c>
      <c r="C248" s="175" t="str">
        <f t="shared" si="3"/>
        <v/>
      </c>
      <c r="D248" s="170"/>
      <c r="E248" s="12"/>
      <c r="F248" s="157">
        <f>IF('Basis-Tabelle-Samen'!C224="","",'Basis-Tabelle-Samen'!C224)</f>
        <v>14372</v>
      </c>
      <c r="G248" s="160">
        <f>IF('Basis-Tabelle-Samen'!C224="","",IF($A$4="Deutsch - DE",10,12))</f>
        <v>12</v>
      </c>
      <c r="H248" s="172">
        <f>IF('Basis-Tabelle-Samen'!E224="","",'Basis-Tabelle-Samen'!E224)</f>
        <v>1.85</v>
      </c>
      <c r="I248" s="160" t="str">
        <f>IF('Basis-Tabelle-Samen'!G224="","",'Basis-Tabelle-Samen'!G224)</f>
        <v>04</v>
      </c>
      <c r="J248" s="161" t="str">
        <f>IF('Basis-Tabelle-Samen'!I224="","",'Basis-Tabelle-Samen'!I224)</f>
        <v>Prunus serulata</v>
      </c>
      <c r="K248" s="176">
        <f>IF('Basis-Tabelle-Samen'!B224="","",'Basis-Tabelle-Samen'!B224)</f>
        <v>222</v>
      </c>
      <c r="L248" s="177" t="str">
        <f>IF('Basis-Tabelle-Samen'!AB224="","",'Basis-Tabelle-Samen'!AB224)</f>
        <v>Japanische Blütenkirsche</v>
      </c>
    </row>
    <row r="249" spans="1:12" ht="20.100000000000001" customHeight="1" x14ac:dyDescent="0.2">
      <c r="A249" s="154" t="str">
        <f>IF('Basis-Tabelle-Samen'!A229="","",IF($A$4="Deutsch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49" s="155" t="str">
        <f>IF('Basis-Tabelle-Samen'!$AB229="","",
IF($A$4="Bulgarisch - BG",'Basis-Tabelle-Samen'!$Z229,
IF($A$4="Dänisch - DK",'Basis-Tabelle-Samen'!$AA229,
IF($A$4="Deutsch - DE",'Basis-Tabelle-Samen'!$AB229,
IF($A$4="Englisch - UK",'Basis-Tabelle-Samen'!$AC229,
IF($A$4="Estnisch - EE",'Basis-Tabelle-Samen'!$AD229,
IF($A$4="Finnisch - FI",'Basis-Tabelle-Samen'!$AE229,
IF($A$4="Französisch - FR",'Basis-Tabelle-Samen'!$AF229,
IF($A$4="Griechisch - GR",'Basis-Tabelle-Samen'!$AG229,
IF($A$4="Irisch - IE",'Basis-Tabelle-Samen'!$AH229,
IF($A$4="Isländisch - IS",'Basis-Tabelle-Samen'!$AI229,
IF($A$4="Italienisch - IT",'Basis-Tabelle-Samen'!$AJ229,
IF($A$4="Japanisch - JP",'Basis-Tabelle-Samen'!$AK229,
IF($A$4="Kroatisch - HR",'Basis-Tabelle-Samen'!$AL229,
IF($A$4="Lettisch - LV",'Basis-Tabelle-Samen'!$AM229,
IF($A$4="Litauisch - LT",'Basis-Tabelle-Samen'!$AN229,
IF($A$4="Maltesisch - MT",'Basis-Tabelle-Samen'!$AO229,
IF($A$4="Niederländisch - NL",'Basis-Tabelle-Samen'!$AP229,
IF($A$4="Norwegisch - NO",'Basis-Tabelle-Samen'!$AQ229,
IF($A$4="Polnisch - PL",'Basis-Tabelle-Samen'!$AR229,
IF($A$4="Portugiesisch - PT",'Basis-Tabelle-Samen'!$AS229,
IF($A$4="Rumänisch - RO",'Basis-Tabelle-Samen'!$AT229,
IF($A$4="Schwedisch - SE",'Basis-Tabelle-Samen'!$AU229,
IF($A$4="Slowakisch - SK",'Basis-Tabelle-Samen'!$AV229,
IF($A$4="Slowenisch - SI",'Basis-Tabelle-Samen'!$AW229,
IF($A$4="Spanisch - ES",'Basis-Tabelle-Samen'!$AX229,
IF($A$4="Tschechisch - CZ",'Basis-Tabelle-Samen'!$AY229,
IF($A$4="Türkisch - TR",'Basis-Tabelle-Samen'!$AZ229,
IF($A$4="Ungarisch - HU",'Basis-Tabelle-Samen'!$BA229,
" ACHTUNG")))))))))))))))))))))))))))))</f>
        <v>Bonsai - Wild Crab</v>
      </c>
      <c r="C249" s="175" t="str">
        <f t="shared" si="3"/>
        <v/>
      </c>
      <c r="D249" s="170"/>
      <c r="E249" s="12"/>
      <c r="F249" s="157">
        <f>IF('Basis-Tabelle-Samen'!C229="","",'Basis-Tabelle-Samen'!C229)</f>
        <v>14953</v>
      </c>
      <c r="G249" s="160">
        <f>IF('Basis-Tabelle-Samen'!C229="","",IF($A$4="Deutsch - DE",10,12))</f>
        <v>12</v>
      </c>
      <c r="H249" s="172">
        <f>IF('Basis-Tabelle-Samen'!E229="","",'Basis-Tabelle-Samen'!E229)</f>
        <v>1.85</v>
      </c>
      <c r="I249" s="160" t="str">
        <f>IF('Basis-Tabelle-Samen'!G229="","",'Basis-Tabelle-Samen'!G229)</f>
        <v>04</v>
      </c>
      <c r="J249" s="161" t="str">
        <f>IF('Basis-Tabelle-Samen'!I229="","",'Basis-Tabelle-Samen'!I229)</f>
        <v>Malus sylvestris</v>
      </c>
      <c r="K249" s="176">
        <f>IF('Basis-Tabelle-Samen'!B229="","",'Basis-Tabelle-Samen'!B229)</f>
        <v>227</v>
      </c>
      <c r="L249" s="177" t="str">
        <f>IF('Basis-Tabelle-Samen'!AB229="","",'Basis-Tabelle-Samen'!AB229)</f>
        <v>Europäischer Wildapfel</v>
      </c>
    </row>
    <row r="250" spans="1:12" ht="20.100000000000001" customHeight="1" x14ac:dyDescent="0.2">
      <c r="A250" s="154" t="str">
        <f>IF('Basis-Tabelle-Samen'!A242="","",IF($A$4="Deutsch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50" s="155" t="str">
        <f>IF('Basis-Tabelle-Samen'!$AB242="","",
IF($A$4="Bulgarisch - BG",'Basis-Tabelle-Samen'!$Z242,
IF($A$4="Dänisch - DK",'Basis-Tabelle-Samen'!$AA242,
IF($A$4="Deutsch - DE",'Basis-Tabelle-Samen'!$AB242,
IF($A$4="Englisch - UK",'Basis-Tabelle-Samen'!$AC242,
IF($A$4="Estnisch - EE",'Basis-Tabelle-Samen'!$AD242,
IF($A$4="Finnisch - FI",'Basis-Tabelle-Samen'!$AE242,
IF($A$4="Französisch - FR",'Basis-Tabelle-Samen'!$AF242,
IF($A$4="Griechisch - GR",'Basis-Tabelle-Samen'!$AG242,
IF($A$4="Irisch - IE",'Basis-Tabelle-Samen'!$AH242,
IF($A$4="Isländisch - IS",'Basis-Tabelle-Samen'!$AI242,
IF($A$4="Italienisch - IT",'Basis-Tabelle-Samen'!$AJ242,
IF($A$4="Japanisch - JP",'Basis-Tabelle-Samen'!$AK242,
IF($A$4="Kroatisch - HR",'Basis-Tabelle-Samen'!$AL242,
IF($A$4="Lettisch - LV",'Basis-Tabelle-Samen'!$AM242,
IF($A$4="Litauisch - LT",'Basis-Tabelle-Samen'!$AN242,
IF($A$4="Maltesisch - MT",'Basis-Tabelle-Samen'!$AO242,
IF($A$4="Niederländisch - NL",'Basis-Tabelle-Samen'!$AP242,
IF($A$4="Norwegisch - NO",'Basis-Tabelle-Samen'!$AQ242,
IF($A$4="Polnisch - PL",'Basis-Tabelle-Samen'!$AR242,
IF($A$4="Portugiesisch - PT",'Basis-Tabelle-Samen'!$AS242,
IF($A$4="Rumänisch - RO",'Basis-Tabelle-Samen'!$AT242,
IF($A$4="Schwedisch - SE",'Basis-Tabelle-Samen'!$AU242,
IF($A$4="Slowakisch - SK",'Basis-Tabelle-Samen'!$AV242,
IF($A$4="Slowenisch - SI",'Basis-Tabelle-Samen'!$AW242,
IF($A$4="Spanisch - ES",'Basis-Tabelle-Samen'!$AX242,
IF($A$4="Tschechisch - CZ",'Basis-Tabelle-Samen'!$AY242,
IF($A$4="Türkisch - TR",'Basis-Tabelle-Samen'!$AZ242,
IF($A$4="Ungarisch - HU",'Basis-Tabelle-Samen'!$BA242,
" ACHTUNG")))))))))))))))))))))))))))))</f>
        <v>Cardoon / Spanish Artichoke</v>
      </c>
      <c r="C250" s="175" t="str">
        <f t="shared" si="3"/>
        <v/>
      </c>
      <c r="D250" s="170"/>
      <c r="E250" s="12"/>
      <c r="F250" s="157">
        <f>IF('Basis-Tabelle-Samen'!C242="","",'Basis-Tabelle-Samen'!C242)</f>
        <v>13113</v>
      </c>
      <c r="G250" s="160">
        <f>IF('Basis-Tabelle-Samen'!C242="","",IF($A$4="Deutsch - DE",10,12))</f>
        <v>12</v>
      </c>
      <c r="H250" s="172">
        <f>IF('Basis-Tabelle-Samen'!E242="","",'Basis-Tabelle-Samen'!E242)</f>
        <v>1.85</v>
      </c>
      <c r="I250" s="160" t="str">
        <f>IF('Basis-Tabelle-Samen'!G242="","",'Basis-Tabelle-Samen'!G242)</f>
        <v>05</v>
      </c>
      <c r="J250" s="161" t="str">
        <f>IF('Basis-Tabelle-Samen'!I242="","",'Basis-Tabelle-Samen'!I242)</f>
        <v>Cynara cardunculus</v>
      </c>
      <c r="K250" s="176">
        <f>IF('Basis-Tabelle-Samen'!B242="","",'Basis-Tabelle-Samen'!B242)</f>
        <v>240</v>
      </c>
      <c r="L250" s="177" t="str">
        <f>IF('Basis-Tabelle-Samen'!AB242="","",'Basis-Tabelle-Samen'!AB242)</f>
        <v>Spanische Artischocke</v>
      </c>
    </row>
    <row r="251" spans="1:12" ht="20.100000000000001" customHeight="1" x14ac:dyDescent="0.2">
      <c r="A251" s="154" t="str">
        <f>IF('Basis-Tabelle-Samen'!A254="","",IF($A$4="Deutsch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51" s="155" t="str">
        <f>IF('Basis-Tabelle-Samen'!$AB254="","",
IF($A$4="Bulgarisch - BG",'Basis-Tabelle-Samen'!$Z254,
IF($A$4="Dänisch - DK",'Basis-Tabelle-Samen'!$AA254,
IF($A$4="Deutsch - DE",'Basis-Tabelle-Samen'!$AB254,
IF($A$4="Englisch - UK",'Basis-Tabelle-Samen'!$AC254,
IF($A$4="Estnisch - EE",'Basis-Tabelle-Samen'!$AD254,
IF($A$4="Finnisch - FI",'Basis-Tabelle-Samen'!$AE254,
IF($A$4="Französisch - FR",'Basis-Tabelle-Samen'!$AF254,
IF($A$4="Griechisch - GR",'Basis-Tabelle-Samen'!$AG254,
IF($A$4="Irisch - IE",'Basis-Tabelle-Samen'!$AH254,
IF($A$4="Isländisch - IS",'Basis-Tabelle-Samen'!$AI254,
IF($A$4="Italienisch - IT",'Basis-Tabelle-Samen'!$AJ254,
IF($A$4="Japanisch - JP",'Basis-Tabelle-Samen'!$AK254,
IF($A$4="Kroatisch - HR",'Basis-Tabelle-Samen'!$AL254,
IF($A$4="Lettisch - LV",'Basis-Tabelle-Samen'!$AM254,
IF($A$4="Litauisch - LT",'Basis-Tabelle-Samen'!$AN254,
IF($A$4="Maltesisch - MT",'Basis-Tabelle-Samen'!$AO254,
IF($A$4="Niederländisch - NL",'Basis-Tabelle-Samen'!$AP254,
IF($A$4="Norwegisch - NO",'Basis-Tabelle-Samen'!$AQ254,
IF($A$4="Polnisch - PL",'Basis-Tabelle-Samen'!$AR254,
IF($A$4="Portugiesisch - PT",'Basis-Tabelle-Samen'!$AS254,
IF($A$4="Rumänisch - RO",'Basis-Tabelle-Samen'!$AT254,
IF($A$4="Schwedisch - SE",'Basis-Tabelle-Samen'!$AU254,
IF($A$4="Slowakisch - SK",'Basis-Tabelle-Samen'!$AV254,
IF($A$4="Slowenisch - SI",'Basis-Tabelle-Samen'!$AW254,
IF($A$4="Spanisch - ES",'Basis-Tabelle-Samen'!$AX254,
IF($A$4="Tschechisch - CZ",'Basis-Tabelle-Samen'!$AY254,
IF($A$4="Türkisch - TR",'Basis-Tabelle-Samen'!$AZ254,
IF($A$4="Ungarisch - HU",'Basis-Tabelle-Samen'!$BA254,
" ACHTUNG")))))))))))))))))))))))))))))</f>
        <v>Chili - De Cayenne</v>
      </c>
      <c r="C251" s="175" t="str">
        <f t="shared" si="3"/>
        <v/>
      </c>
      <c r="D251" s="170"/>
      <c r="E251" s="12"/>
      <c r="F251" s="157">
        <f>IF('Basis-Tabelle-Samen'!C254="","",'Basis-Tabelle-Samen'!C254)</f>
        <v>13509</v>
      </c>
      <c r="G251" s="160">
        <f>IF('Basis-Tabelle-Samen'!C254="","",IF($A$4="Deutsch - DE",10,12))</f>
        <v>12</v>
      </c>
      <c r="H251" s="172">
        <f>IF('Basis-Tabelle-Samen'!E254="","",'Basis-Tabelle-Samen'!E254)</f>
        <v>1.85</v>
      </c>
      <c r="I251" s="160" t="str">
        <f>IF('Basis-Tabelle-Samen'!G254="","",'Basis-Tabelle-Samen'!G254)</f>
        <v>05</v>
      </c>
      <c r="J251" s="161" t="str">
        <f>IF('Basis-Tabelle-Samen'!I254="","",'Basis-Tabelle-Samen'!I254)</f>
        <v>Capsicum annum</v>
      </c>
      <c r="K251" s="176">
        <f>IF('Basis-Tabelle-Samen'!B254="","",'Basis-Tabelle-Samen'!B254)</f>
        <v>252</v>
      </c>
      <c r="L251" s="177" t="str">
        <f>IF('Basis-Tabelle-Samen'!AB254="","",'Basis-Tabelle-Samen'!AB254)</f>
        <v>Chili - De Cayenne</v>
      </c>
    </row>
    <row r="252" spans="1:12" ht="20.100000000000001" customHeight="1" x14ac:dyDescent="0.2">
      <c r="A252" s="154" t="str">
        <f>IF('Basis-Tabelle-Samen'!A253="","",IF($A$4="Deutsch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52" s="155" t="str">
        <f>IF('Basis-Tabelle-Samen'!$AB253="","",
IF($A$4="Bulgarisch - BG",'Basis-Tabelle-Samen'!$Z253,
IF($A$4="Dänisch - DK",'Basis-Tabelle-Samen'!$AA253,
IF($A$4="Deutsch - DE",'Basis-Tabelle-Samen'!$AB253,
IF($A$4="Englisch - UK",'Basis-Tabelle-Samen'!$AC253,
IF($A$4="Estnisch - EE",'Basis-Tabelle-Samen'!$AD253,
IF($A$4="Finnisch - FI",'Basis-Tabelle-Samen'!$AE253,
IF($A$4="Französisch - FR",'Basis-Tabelle-Samen'!$AF253,
IF($A$4="Griechisch - GR",'Basis-Tabelle-Samen'!$AG253,
IF($A$4="Irisch - IE",'Basis-Tabelle-Samen'!$AH253,
IF($A$4="Isländisch - IS",'Basis-Tabelle-Samen'!$AI253,
IF($A$4="Italienisch - IT",'Basis-Tabelle-Samen'!$AJ253,
IF($A$4="Japanisch - JP",'Basis-Tabelle-Samen'!$AK253,
IF($A$4="Kroatisch - HR",'Basis-Tabelle-Samen'!$AL253,
IF($A$4="Lettisch - LV",'Basis-Tabelle-Samen'!$AM253,
IF($A$4="Litauisch - LT",'Basis-Tabelle-Samen'!$AN253,
IF($A$4="Maltesisch - MT",'Basis-Tabelle-Samen'!$AO253,
IF($A$4="Niederländisch - NL",'Basis-Tabelle-Samen'!$AP253,
IF($A$4="Norwegisch - NO",'Basis-Tabelle-Samen'!$AQ253,
IF($A$4="Polnisch - PL",'Basis-Tabelle-Samen'!$AR253,
IF($A$4="Portugiesisch - PT",'Basis-Tabelle-Samen'!$AS253,
IF($A$4="Rumänisch - RO",'Basis-Tabelle-Samen'!$AT253,
IF($A$4="Schwedisch - SE",'Basis-Tabelle-Samen'!$AU253,
IF($A$4="Slowakisch - SK",'Basis-Tabelle-Samen'!$AV253,
IF($A$4="Slowenisch - SI",'Basis-Tabelle-Samen'!$AW253,
IF($A$4="Spanisch - ES",'Basis-Tabelle-Samen'!$AX253,
IF($A$4="Tschechisch - CZ",'Basis-Tabelle-Samen'!$AY253,
IF($A$4="Türkisch - TR",'Basis-Tabelle-Samen'!$AZ253,
IF($A$4="Ungarisch - HU",'Basis-Tabelle-Samen'!$BA253,
" ACHTUNG")))))))))))))))))))))))))))))</f>
        <v>Chili - Habanero Antilles Red</v>
      </c>
      <c r="C252" s="175" t="str">
        <f t="shared" si="3"/>
        <v/>
      </c>
      <c r="D252" s="170"/>
      <c r="E252" s="12"/>
      <c r="F252" s="157">
        <f>IF('Basis-Tabelle-Samen'!C253="","",'Basis-Tabelle-Samen'!C253)</f>
        <v>13506</v>
      </c>
      <c r="G252" s="160">
        <f>IF('Basis-Tabelle-Samen'!C253="","",IF($A$4="Deutsch - DE",10,12))</f>
        <v>12</v>
      </c>
      <c r="H252" s="172">
        <f>IF('Basis-Tabelle-Samen'!E253="","",'Basis-Tabelle-Samen'!E253)</f>
        <v>1.85</v>
      </c>
      <c r="I252" s="160" t="str">
        <f>IF('Basis-Tabelle-Samen'!G253="","",'Basis-Tabelle-Samen'!G253)</f>
        <v>05</v>
      </c>
      <c r="J252" s="161" t="str">
        <f>IF('Basis-Tabelle-Samen'!I253="","",'Basis-Tabelle-Samen'!I253)</f>
        <v>Capsicum chinense</v>
      </c>
      <c r="K252" s="176">
        <f>IF('Basis-Tabelle-Samen'!B253="","",'Basis-Tabelle-Samen'!B253)</f>
        <v>251</v>
      </c>
      <c r="L252" s="177" t="str">
        <f>IF('Basis-Tabelle-Samen'!AB253="","",'Basis-Tabelle-Samen'!AB253)</f>
        <v>Chili - Habanero Antilles Red</v>
      </c>
    </row>
    <row r="253" spans="1:12" ht="20.100000000000001" customHeight="1" x14ac:dyDescent="0.2">
      <c r="A253" s="154" t="str">
        <f>IF('Basis-Tabelle-Samen'!A255="","",IF($A$4="Deutsch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53" s="155" t="str">
        <f>IF('Basis-Tabelle-Samen'!$AB255="","",
IF($A$4="Bulgarisch - BG",'Basis-Tabelle-Samen'!$Z255,
IF($A$4="Dänisch - DK",'Basis-Tabelle-Samen'!$AA255,
IF($A$4="Deutsch - DE",'Basis-Tabelle-Samen'!$AB255,
IF($A$4="Englisch - UK",'Basis-Tabelle-Samen'!$AC255,
IF($A$4="Estnisch - EE",'Basis-Tabelle-Samen'!$AD255,
IF($A$4="Finnisch - FI",'Basis-Tabelle-Samen'!$AE255,
IF($A$4="Französisch - FR",'Basis-Tabelle-Samen'!$AF255,
IF($A$4="Griechisch - GR",'Basis-Tabelle-Samen'!$AG255,
IF($A$4="Irisch - IE",'Basis-Tabelle-Samen'!$AH255,
IF($A$4="Isländisch - IS",'Basis-Tabelle-Samen'!$AI255,
IF($A$4="Italienisch - IT",'Basis-Tabelle-Samen'!$AJ255,
IF($A$4="Japanisch - JP",'Basis-Tabelle-Samen'!$AK255,
IF($A$4="Kroatisch - HR",'Basis-Tabelle-Samen'!$AL255,
IF($A$4="Lettisch - LV",'Basis-Tabelle-Samen'!$AM255,
IF($A$4="Litauisch - LT",'Basis-Tabelle-Samen'!$AN255,
IF($A$4="Maltesisch - MT",'Basis-Tabelle-Samen'!$AO255,
IF($A$4="Niederländisch - NL",'Basis-Tabelle-Samen'!$AP255,
IF($A$4="Norwegisch - NO",'Basis-Tabelle-Samen'!$AQ255,
IF($A$4="Polnisch - PL",'Basis-Tabelle-Samen'!$AR255,
IF($A$4="Portugiesisch - PT",'Basis-Tabelle-Samen'!$AS255,
IF($A$4="Rumänisch - RO",'Basis-Tabelle-Samen'!$AT255,
IF($A$4="Schwedisch - SE",'Basis-Tabelle-Samen'!$AU255,
IF($A$4="Slowakisch - SK",'Basis-Tabelle-Samen'!$AV255,
IF($A$4="Slowenisch - SI",'Basis-Tabelle-Samen'!$AW255,
IF($A$4="Spanisch - ES",'Basis-Tabelle-Samen'!$AX255,
IF($A$4="Tschechisch - CZ",'Basis-Tabelle-Samen'!$AY255,
IF($A$4="Türkisch - TR",'Basis-Tabelle-Samen'!$AZ255,
IF($A$4="Ungarisch - HU",'Basis-Tabelle-Samen'!$BA255,
" ACHTUNG")))))))))))))))))))))))))))))</f>
        <v>Chili - Habanero Chocolate</v>
      </c>
      <c r="C253" s="175" t="str">
        <f t="shared" si="3"/>
        <v/>
      </c>
      <c r="D253" s="170"/>
      <c r="E253" s="12"/>
      <c r="F253" s="157">
        <f>IF('Basis-Tabelle-Samen'!C255="","",'Basis-Tabelle-Samen'!C255)</f>
        <v>13534</v>
      </c>
      <c r="G253" s="160">
        <f>IF('Basis-Tabelle-Samen'!C255="","",IF($A$4="Deutsch - DE",10,12))</f>
        <v>12</v>
      </c>
      <c r="H253" s="172">
        <f>IF('Basis-Tabelle-Samen'!E255="","",'Basis-Tabelle-Samen'!E255)</f>
        <v>1.85</v>
      </c>
      <c r="I253" s="160" t="str">
        <f>IF('Basis-Tabelle-Samen'!G255="","",'Basis-Tabelle-Samen'!G255)</f>
        <v>05</v>
      </c>
      <c r="J253" s="161" t="str">
        <f>IF('Basis-Tabelle-Samen'!I255="","",'Basis-Tabelle-Samen'!I255)</f>
        <v>Capsicum chinense</v>
      </c>
      <c r="K253" s="176">
        <f>IF('Basis-Tabelle-Samen'!B255="","",'Basis-Tabelle-Samen'!B255)</f>
        <v>253</v>
      </c>
      <c r="L253" s="177" t="str">
        <f>IF('Basis-Tabelle-Samen'!AB255="","",'Basis-Tabelle-Samen'!AB255)</f>
        <v>Chili - Habanero Chocolate</v>
      </c>
    </row>
    <row r="254" spans="1:12" ht="20.100000000000001" customHeight="1" x14ac:dyDescent="0.2">
      <c r="A254" s="154" t="str">
        <f>IF('Basis-Tabelle-Samen'!A257="","",IF($A$4="Deutsch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54" s="155" t="str">
        <f>IF('Basis-Tabelle-Samen'!$AB257="","",
IF($A$4="Bulgarisch - BG",'Basis-Tabelle-Samen'!$Z257,
IF($A$4="Dänisch - DK",'Basis-Tabelle-Samen'!$AA257,
IF($A$4="Deutsch - DE",'Basis-Tabelle-Samen'!$AB257,
IF($A$4="Englisch - UK",'Basis-Tabelle-Samen'!$AC257,
IF($A$4="Estnisch - EE",'Basis-Tabelle-Samen'!$AD257,
IF($A$4="Finnisch - FI",'Basis-Tabelle-Samen'!$AE257,
IF($A$4="Französisch - FR",'Basis-Tabelle-Samen'!$AF257,
IF($A$4="Griechisch - GR",'Basis-Tabelle-Samen'!$AG257,
IF($A$4="Irisch - IE",'Basis-Tabelle-Samen'!$AH257,
IF($A$4="Isländisch - IS",'Basis-Tabelle-Samen'!$AI257,
IF($A$4="Italienisch - IT",'Basis-Tabelle-Samen'!$AJ257,
IF($A$4="Japanisch - JP",'Basis-Tabelle-Samen'!$AK257,
IF($A$4="Kroatisch - HR",'Basis-Tabelle-Samen'!$AL257,
IF($A$4="Lettisch - LV",'Basis-Tabelle-Samen'!$AM257,
IF($A$4="Litauisch - LT",'Basis-Tabelle-Samen'!$AN257,
IF($A$4="Maltesisch - MT",'Basis-Tabelle-Samen'!$AO257,
IF($A$4="Niederländisch - NL",'Basis-Tabelle-Samen'!$AP257,
IF($A$4="Norwegisch - NO",'Basis-Tabelle-Samen'!$AQ257,
IF($A$4="Polnisch - PL",'Basis-Tabelle-Samen'!$AR257,
IF($A$4="Portugiesisch - PT",'Basis-Tabelle-Samen'!$AS257,
IF($A$4="Rumänisch - RO",'Basis-Tabelle-Samen'!$AT257,
IF($A$4="Schwedisch - SE",'Basis-Tabelle-Samen'!$AU257,
IF($A$4="Slowakisch - SK",'Basis-Tabelle-Samen'!$AV257,
IF($A$4="Slowenisch - SI",'Basis-Tabelle-Samen'!$AW257,
IF($A$4="Spanisch - ES",'Basis-Tabelle-Samen'!$AX257,
IF($A$4="Tschechisch - CZ",'Basis-Tabelle-Samen'!$AY257,
IF($A$4="Türkisch - TR",'Basis-Tabelle-Samen'!$AZ257,
IF($A$4="Ungarisch - HU",'Basis-Tabelle-Samen'!$BA257,
" ACHTUNG")))))))))))))))))))))))))))))</f>
        <v>Chili - Peter Peppers Penis Chili</v>
      </c>
      <c r="C254" s="175" t="str">
        <f t="shared" si="3"/>
        <v/>
      </c>
      <c r="D254" s="170"/>
      <c r="E254" s="12"/>
      <c r="F254" s="157">
        <f>IF('Basis-Tabelle-Samen'!C257="","",'Basis-Tabelle-Samen'!C257)</f>
        <v>13536</v>
      </c>
      <c r="G254" s="160">
        <f>IF('Basis-Tabelle-Samen'!C257="","",IF($A$4="Deutsch - DE",10,12))</f>
        <v>12</v>
      </c>
      <c r="H254" s="172">
        <f>IF('Basis-Tabelle-Samen'!E257="","",'Basis-Tabelle-Samen'!E257)</f>
        <v>1.85</v>
      </c>
      <c r="I254" s="160" t="str">
        <f>IF('Basis-Tabelle-Samen'!G257="","",'Basis-Tabelle-Samen'!G257)</f>
        <v>05</v>
      </c>
      <c r="J254" s="161" t="str">
        <f>IF('Basis-Tabelle-Samen'!I257="","",'Basis-Tabelle-Samen'!I257)</f>
        <v>Capsicum annuum</v>
      </c>
      <c r="K254" s="176">
        <f>IF('Basis-Tabelle-Samen'!B257="","",'Basis-Tabelle-Samen'!B257)</f>
        <v>255</v>
      </c>
      <c r="L254" s="177" t="str">
        <f>IF('Basis-Tabelle-Samen'!AB257="","",'Basis-Tabelle-Samen'!AB257)</f>
        <v>Chili - Peter Peppers Penis Chili</v>
      </c>
    </row>
    <row r="255" spans="1:12" ht="20.100000000000001" customHeight="1" x14ac:dyDescent="0.2">
      <c r="A255" s="154" t="str">
        <f>IF('Basis-Tabelle-Samen'!A256="","",IF($A$4="Deutsch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55" s="155" t="str">
        <f>IF('Basis-Tabelle-Samen'!$AB256="","",
IF($A$4="Bulgarisch - BG",'Basis-Tabelle-Samen'!$Z256,
IF($A$4="Dänisch - DK",'Basis-Tabelle-Samen'!$AA256,
IF($A$4="Deutsch - DE",'Basis-Tabelle-Samen'!$AB256,
IF($A$4="Englisch - UK",'Basis-Tabelle-Samen'!$AC256,
IF($A$4="Estnisch - EE",'Basis-Tabelle-Samen'!$AD256,
IF($A$4="Finnisch - FI",'Basis-Tabelle-Samen'!$AE256,
IF($A$4="Französisch - FR",'Basis-Tabelle-Samen'!$AF256,
IF($A$4="Griechisch - GR",'Basis-Tabelle-Samen'!$AG256,
IF($A$4="Irisch - IE",'Basis-Tabelle-Samen'!$AH256,
IF($A$4="Isländisch - IS",'Basis-Tabelle-Samen'!$AI256,
IF($A$4="Italienisch - IT",'Basis-Tabelle-Samen'!$AJ256,
IF($A$4="Japanisch - JP",'Basis-Tabelle-Samen'!$AK256,
IF($A$4="Kroatisch - HR",'Basis-Tabelle-Samen'!$AL256,
IF($A$4="Lettisch - LV",'Basis-Tabelle-Samen'!$AM256,
IF($A$4="Litauisch - LT",'Basis-Tabelle-Samen'!$AN256,
IF($A$4="Maltesisch - MT",'Basis-Tabelle-Samen'!$AO256,
IF($A$4="Niederländisch - NL",'Basis-Tabelle-Samen'!$AP256,
IF($A$4="Norwegisch - NO",'Basis-Tabelle-Samen'!$AQ256,
IF($A$4="Polnisch - PL",'Basis-Tabelle-Samen'!$AR256,
IF($A$4="Portugiesisch - PT",'Basis-Tabelle-Samen'!$AS256,
IF($A$4="Rumänisch - RO",'Basis-Tabelle-Samen'!$AT256,
IF($A$4="Schwedisch - SE",'Basis-Tabelle-Samen'!$AU256,
IF($A$4="Slowakisch - SK",'Basis-Tabelle-Samen'!$AV256,
IF($A$4="Slowenisch - SI",'Basis-Tabelle-Samen'!$AW256,
IF($A$4="Spanisch - ES",'Basis-Tabelle-Samen'!$AX256,
IF($A$4="Tschechisch - CZ",'Basis-Tabelle-Samen'!$AY256,
IF($A$4="Türkisch - TR",'Basis-Tabelle-Samen'!$AZ256,
IF($A$4="Ungarisch - HU",'Basis-Tabelle-Samen'!$BA256,
" ACHTUNG")))))))))))))))))))))))))))))</f>
        <v>Chili - Yellow Habanero</v>
      </c>
      <c r="C255" s="175" t="str">
        <f t="shared" si="3"/>
        <v/>
      </c>
      <c r="D255" s="170"/>
      <c r="E255" s="12"/>
      <c r="F255" s="157">
        <f>IF('Basis-Tabelle-Samen'!C256="","",'Basis-Tabelle-Samen'!C256)</f>
        <v>13535</v>
      </c>
      <c r="G255" s="160">
        <f>IF('Basis-Tabelle-Samen'!C256="","",IF($A$4="Deutsch - DE",10,12))</f>
        <v>12</v>
      </c>
      <c r="H255" s="172">
        <f>IF('Basis-Tabelle-Samen'!E256="","",'Basis-Tabelle-Samen'!E256)</f>
        <v>1.85</v>
      </c>
      <c r="I255" s="160" t="str">
        <f>IF('Basis-Tabelle-Samen'!G256="","",'Basis-Tabelle-Samen'!G256)</f>
        <v>05</v>
      </c>
      <c r="J255" s="161" t="str">
        <f>IF('Basis-Tabelle-Samen'!I256="","",'Basis-Tabelle-Samen'!I256)</f>
        <v>Capsicum chinense</v>
      </c>
      <c r="K255" s="176">
        <f>IF('Basis-Tabelle-Samen'!B256="","",'Basis-Tabelle-Samen'!B256)</f>
        <v>254</v>
      </c>
      <c r="L255" s="177" t="str">
        <f>IF('Basis-Tabelle-Samen'!AB256="","",'Basis-Tabelle-Samen'!AB256)</f>
        <v>Chili - Gelbe Habanero</v>
      </c>
    </row>
    <row r="256" spans="1:12" ht="20.100000000000001" customHeight="1" x14ac:dyDescent="0.2">
      <c r="A256" s="154" t="str">
        <f>IF('Basis-Tabelle-Samen'!A238="","",IF($A$4="Deutsch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56" s="155" t="str">
        <f>IF('Basis-Tabelle-Samen'!$AB238="","",
IF($A$4="Bulgarisch - BG",'Basis-Tabelle-Samen'!$Z238,
IF($A$4="Dänisch - DK",'Basis-Tabelle-Samen'!$AA238,
IF($A$4="Deutsch - DE",'Basis-Tabelle-Samen'!$AB238,
IF($A$4="Englisch - UK",'Basis-Tabelle-Samen'!$AC238,
IF($A$4="Estnisch - EE",'Basis-Tabelle-Samen'!$AD238,
IF($A$4="Finnisch - FI",'Basis-Tabelle-Samen'!$AE238,
IF($A$4="Französisch - FR",'Basis-Tabelle-Samen'!$AF238,
IF($A$4="Griechisch - GR",'Basis-Tabelle-Samen'!$AG238,
IF($A$4="Irisch - IE",'Basis-Tabelle-Samen'!$AH238,
IF($A$4="Isländisch - IS",'Basis-Tabelle-Samen'!$AI238,
IF($A$4="Italienisch - IT",'Basis-Tabelle-Samen'!$AJ238,
IF($A$4="Japanisch - JP",'Basis-Tabelle-Samen'!$AK238,
IF($A$4="Kroatisch - HR",'Basis-Tabelle-Samen'!$AL238,
IF($A$4="Lettisch - LV",'Basis-Tabelle-Samen'!$AM238,
IF($A$4="Litauisch - LT",'Basis-Tabelle-Samen'!$AN238,
IF($A$4="Maltesisch - MT",'Basis-Tabelle-Samen'!$AO238,
IF($A$4="Niederländisch - NL",'Basis-Tabelle-Samen'!$AP238,
IF($A$4="Norwegisch - NO",'Basis-Tabelle-Samen'!$AQ238,
IF($A$4="Polnisch - PL",'Basis-Tabelle-Samen'!$AR238,
IF($A$4="Portugiesisch - PT",'Basis-Tabelle-Samen'!$AS238,
IF($A$4="Rumänisch - RO",'Basis-Tabelle-Samen'!$AT238,
IF($A$4="Schwedisch - SE",'Basis-Tabelle-Samen'!$AU238,
IF($A$4="Slowakisch - SK",'Basis-Tabelle-Samen'!$AV238,
IF($A$4="Slowenisch - SI",'Basis-Tabelle-Samen'!$AW238,
IF($A$4="Spanisch - ES",'Basis-Tabelle-Samen'!$AX238,
IF($A$4="Tschechisch - CZ",'Basis-Tabelle-Samen'!$AY238,
IF($A$4="Türkisch - TR",'Basis-Tabelle-Samen'!$AZ238,
IF($A$4="Ungarisch - HU",'Basis-Tabelle-Samen'!$BA238,
" ACHTUNG")))))))))))))))))))))))))))))</f>
        <v>Eggplant</v>
      </c>
      <c r="C256" s="175" t="str">
        <f t="shared" si="3"/>
        <v/>
      </c>
      <c r="D256" s="170"/>
      <c r="E256" s="12"/>
      <c r="F256" s="157">
        <f>IF('Basis-Tabelle-Samen'!C238="","",'Basis-Tabelle-Samen'!C238)</f>
        <v>12355</v>
      </c>
      <c r="G256" s="160">
        <f>IF('Basis-Tabelle-Samen'!C238="","",IF($A$4="Deutsch - DE",10,12))</f>
        <v>12</v>
      </c>
      <c r="H256" s="172">
        <f>IF('Basis-Tabelle-Samen'!E238="","",'Basis-Tabelle-Samen'!E238)</f>
        <v>1.85</v>
      </c>
      <c r="I256" s="160" t="str">
        <f>IF('Basis-Tabelle-Samen'!G238="","",'Basis-Tabelle-Samen'!G238)</f>
        <v>05</v>
      </c>
      <c r="J256" s="161" t="str">
        <f>IF('Basis-Tabelle-Samen'!I238="","",'Basis-Tabelle-Samen'!I238)</f>
        <v>Solanum melonga</v>
      </c>
      <c r="K256" s="176">
        <f>IF('Basis-Tabelle-Samen'!B238="","",'Basis-Tabelle-Samen'!B238)</f>
        <v>236</v>
      </c>
      <c r="L256" s="177" t="str">
        <f>IF('Basis-Tabelle-Samen'!AB238="","",'Basis-Tabelle-Samen'!AB238)</f>
        <v>Eierbaum</v>
      </c>
    </row>
    <row r="257" spans="1:12" ht="20.100000000000001" customHeight="1" x14ac:dyDescent="0.2">
      <c r="A257" s="154" t="str">
        <f>IF('Basis-Tabelle-Samen'!A250="","",IF($A$4="Deutsch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57" s="155" t="str">
        <f>IF('Basis-Tabelle-Samen'!$AB250="","",
IF($A$4="Bulgarisch - BG",'Basis-Tabelle-Samen'!$Z250,
IF($A$4="Dänisch - DK",'Basis-Tabelle-Samen'!$AA250,
IF($A$4="Deutsch - DE",'Basis-Tabelle-Samen'!$AB250,
IF($A$4="Englisch - UK",'Basis-Tabelle-Samen'!$AC250,
IF($A$4="Estnisch - EE",'Basis-Tabelle-Samen'!$AD250,
IF($A$4="Finnisch - FI",'Basis-Tabelle-Samen'!$AE250,
IF($A$4="Französisch - FR",'Basis-Tabelle-Samen'!$AF250,
IF($A$4="Griechisch - GR",'Basis-Tabelle-Samen'!$AG250,
IF($A$4="Irisch - IE",'Basis-Tabelle-Samen'!$AH250,
IF($A$4="Isländisch - IS",'Basis-Tabelle-Samen'!$AI250,
IF($A$4="Italienisch - IT",'Basis-Tabelle-Samen'!$AJ250,
IF($A$4="Japanisch - JP",'Basis-Tabelle-Samen'!$AK250,
IF($A$4="Kroatisch - HR",'Basis-Tabelle-Samen'!$AL250,
IF($A$4="Lettisch - LV",'Basis-Tabelle-Samen'!$AM250,
IF($A$4="Litauisch - LT",'Basis-Tabelle-Samen'!$AN250,
IF($A$4="Maltesisch - MT",'Basis-Tabelle-Samen'!$AO250,
IF($A$4="Niederländisch - NL",'Basis-Tabelle-Samen'!$AP250,
IF($A$4="Norwegisch - NO",'Basis-Tabelle-Samen'!$AQ250,
IF($A$4="Polnisch - PL",'Basis-Tabelle-Samen'!$AR250,
IF($A$4="Portugiesisch - PT",'Basis-Tabelle-Samen'!$AS250,
IF($A$4="Rumänisch - RO",'Basis-Tabelle-Samen'!$AT250,
IF($A$4="Schwedisch - SE",'Basis-Tabelle-Samen'!$AU250,
IF($A$4="Slowakisch - SK",'Basis-Tabelle-Samen'!$AV250,
IF($A$4="Slowenisch - SI",'Basis-Tabelle-Samen'!$AW250,
IF($A$4="Spanisch - ES",'Basis-Tabelle-Samen'!$AX250,
IF($A$4="Tschechisch - CZ",'Basis-Tabelle-Samen'!$AY250,
IF($A$4="Türkisch - TR",'Basis-Tabelle-Samen'!$AZ250,
IF($A$4="Ungarisch - HU",'Basis-Tabelle-Samen'!$BA250,
" ACHTUNG")))))))))))))))))))))))))))))</f>
        <v>Kiwano Horned cucumber</v>
      </c>
      <c r="C257" s="175" t="str">
        <f t="shared" si="3"/>
        <v/>
      </c>
      <c r="D257" s="170"/>
      <c r="E257" s="12"/>
      <c r="F257" s="157">
        <f>IF('Basis-Tabelle-Samen'!C250="","",'Basis-Tabelle-Samen'!C250)</f>
        <v>13503</v>
      </c>
      <c r="G257" s="160">
        <f>IF('Basis-Tabelle-Samen'!C250="","",IF($A$4="Deutsch - DE",10,12))</f>
        <v>12</v>
      </c>
      <c r="H257" s="172">
        <f>IF('Basis-Tabelle-Samen'!E250="","",'Basis-Tabelle-Samen'!E250)</f>
        <v>1.85</v>
      </c>
      <c r="I257" s="160" t="str">
        <f>IF('Basis-Tabelle-Samen'!G250="","",'Basis-Tabelle-Samen'!G250)</f>
        <v>05</v>
      </c>
      <c r="J257" s="161" t="str">
        <f>IF('Basis-Tabelle-Samen'!I250="","",'Basis-Tabelle-Samen'!I250)</f>
        <v>Cucumis metuliferus</v>
      </c>
      <c r="K257" s="176">
        <f>IF('Basis-Tabelle-Samen'!B250="","",'Basis-Tabelle-Samen'!B250)</f>
        <v>248</v>
      </c>
      <c r="L257" s="177" t="str">
        <f>IF('Basis-Tabelle-Samen'!AB250="","",'Basis-Tabelle-Samen'!AB250)</f>
        <v>Kiwano Horngurke</v>
      </c>
    </row>
    <row r="258" spans="1:12" ht="20.100000000000001" customHeight="1" x14ac:dyDescent="0.2">
      <c r="A258" s="154" t="str">
        <f>IF('Basis-Tabelle-Samen'!A251="","",IF($A$4="Deutsch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58" s="155" t="str">
        <f>IF('Basis-Tabelle-Samen'!$AB251="","",
IF($A$4="Bulgarisch - BG",'Basis-Tabelle-Samen'!$Z251,
IF($A$4="Dänisch - DK",'Basis-Tabelle-Samen'!$AA251,
IF($A$4="Deutsch - DE",'Basis-Tabelle-Samen'!$AB251,
IF($A$4="Englisch - UK",'Basis-Tabelle-Samen'!$AC251,
IF($A$4="Estnisch - EE",'Basis-Tabelle-Samen'!$AD251,
IF($A$4="Finnisch - FI",'Basis-Tabelle-Samen'!$AE251,
IF($A$4="Französisch - FR",'Basis-Tabelle-Samen'!$AF251,
IF($A$4="Griechisch - GR",'Basis-Tabelle-Samen'!$AG251,
IF($A$4="Irisch - IE",'Basis-Tabelle-Samen'!$AH251,
IF($A$4="Isländisch - IS",'Basis-Tabelle-Samen'!$AI251,
IF($A$4="Italienisch - IT",'Basis-Tabelle-Samen'!$AJ251,
IF($A$4="Japanisch - JP",'Basis-Tabelle-Samen'!$AK251,
IF($A$4="Kroatisch - HR",'Basis-Tabelle-Samen'!$AL251,
IF($A$4="Lettisch - LV",'Basis-Tabelle-Samen'!$AM251,
IF($A$4="Litauisch - LT",'Basis-Tabelle-Samen'!$AN251,
IF($A$4="Maltesisch - MT",'Basis-Tabelle-Samen'!$AO251,
IF($A$4="Niederländisch - NL",'Basis-Tabelle-Samen'!$AP251,
IF($A$4="Norwegisch - NO",'Basis-Tabelle-Samen'!$AQ251,
IF($A$4="Polnisch - PL",'Basis-Tabelle-Samen'!$AR251,
IF($A$4="Portugiesisch - PT",'Basis-Tabelle-Samen'!$AS251,
IF($A$4="Rumänisch - RO",'Basis-Tabelle-Samen'!$AT251,
IF($A$4="Schwedisch - SE",'Basis-Tabelle-Samen'!$AU251,
IF($A$4="Slowakisch - SK",'Basis-Tabelle-Samen'!$AV251,
IF($A$4="Slowenisch - SI",'Basis-Tabelle-Samen'!$AW251,
IF($A$4="Spanisch - ES",'Basis-Tabelle-Samen'!$AX251,
IF($A$4="Tschechisch - CZ",'Basis-Tabelle-Samen'!$AY251,
IF($A$4="Türkisch - TR",'Basis-Tabelle-Samen'!$AZ251,
IF($A$4="Ungarisch - HU",'Basis-Tabelle-Samen'!$BA251,
" ACHTUNG")))))))))))))))))))))))))))))</f>
        <v>Luffa sponge cucumber</v>
      </c>
      <c r="C258" s="175" t="str">
        <f t="shared" si="3"/>
        <v/>
      </c>
      <c r="D258" s="170"/>
      <c r="E258" s="12"/>
      <c r="F258" s="157">
        <f>IF('Basis-Tabelle-Samen'!C251="","",'Basis-Tabelle-Samen'!C251)</f>
        <v>13504</v>
      </c>
      <c r="G258" s="160">
        <f>IF('Basis-Tabelle-Samen'!C251="","",IF($A$4="Deutsch - DE",10,12))</f>
        <v>12</v>
      </c>
      <c r="H258" s="172">
        <f>IF('Basis-Tabelle-Samen'!E251="","",'Basis-Tabelle-Samen'!E251)</f>
        <v>1.85</v>
      </c>
      <c r="I258" s="160" t="str">
        <f>IF('Basis-Tabelle-Samen'!G251="","",'Basis-Tabelle-Samen'!G251)</f>
        <v>05</v>
      </c>
      <c r="J258" s="161" t="str">
        <f>IF('Basis-Tabelle-Samen'!I251="","",'Basis-Tabelle-Samen'!I251)</f>
        <v>Luffa aegyptica syn. L. cylindrica</v>
      </c>
      <c r="K258" s="176">
        <f>IF('Basis-Tabelle-Samen'!B251="","",'Basis-Tabelle-Samen'!B251)</f>
        <v>249</v>
      </c>
      <c r="L258" s="177" t="str">
        <f>IF('Basis-Tabelle-Samen'!AB251="","",'Basis-Tabelle-Samen'!AB251)</f>
        <v>Luffa Schwammgurke</v>
      </c>
    </row>
    <row r="259" spans="1:12" ht="20.100000000000001" customHeight="1" x14ac:dyDescent="0.2">
      <c r="A259" s="154" t="str">
        <f>IF('Basis-Tabelle-Samen'!A252="","",IF($A$4="Deutsch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59" s="155" t="str">
        <f>IF('Basis-Tabelle-Samen'!$AB252="","",
IF($A$4="Bulgarisch - BG",'Basis-Tabelle-Samen'!$Z252,
IF($A$4="Dänisch - DK",'Basis-Tabelle-Samen'!$AA252,
IF($A$4="Deutsch - DE",'Basis-Tabelle-Samen'!$AB252,
IF($A$4="Englisch - UK",'Basis-Tabelle-Samen'!$AC252,
IF($A$4="Estnisch - EE",'Basis-Tabelle-Samen'!$AD252,
IF($A$4="Finnisch - FI",'Basis-Tabelle-Samen'!$AE252,
IF($A$4="Französisch - FR",'Basis-Tabelle-Samen'!$AF252,
IF($A$4="Griechisch - GR",'Basis-Tabelle-Samen'!$AG252,
IF($A$4="Irisch - IE",'Basis-Tabelle-Samen'!$AH252,
IF($A$4="Isländisch - IS",'Basis-Tabelle-Samen'!$AI252,
IF($A$4="Italienisch - IT",'Basis-Tabelle-Samen'!$AJ252,
IF($A$4="Japanisch - JP",'Basis-Tabelle-Samen'!$AK252,
IF($A$4="Kroatisch - HR",'Basis-Tabelle-Samen'!$AL252,
IF($A$4="Lettisch - LV",'Basis-Tabelle-Samen'!$AM252,
IF($A$4="Litauisch - LT",'Basis-Tabelle-Samen'!$AN252,
IF($A$4="Maltesisch - MT",'Basis-Tabelle-Samen'!$AO252,
IF($A$4="Niederländisch - NL",'Basis-Tabelle-Samen'!$AP252,
IF($A$4="Norwegisch - NO",'Basis-Tabelle-Samen'!$AQ252,
IF($A$4="Polnisch - PL",'Basis-Tabelle-Samen'!$AR252,
IF($A$4="Portugiesisch - PT",'Basis-Tabelle-Samen'!$AS252,
IF($A$4="Rumänisch - RO",'Basis-Tabelle-Samen'!$AT252,
IF($A$4="Schwedisch - SE",'Basis-Tabelle-Samen'!$AU252,
IF($A$4="Slowakisch - SK",'Basis-Tabelle-Samen'!$AV252,
IF($A$4="Slowenisch - SI",'Basis-Tabelle-Samen'!$AW252,
IF($A$4="Spanisch - ES",'Basis-Tabelle-Samen'!$AX252,
IF($A$4="Tschechisch - CZ",'Basis-Tabelle-Samen'!$AY252,
IF($A$4="Türkisch - TR",'Basis-Tabelle-Samen'!$AZ252,
IF($A$4="Ungarisch - HU",'Basis-Tabelle-Samen'!$BA252,
" ACHTUNG")))))))))))))))))))))))))))))</f>
        <v>Pepper - Sweet Chocolate x</v>
      </c>
      <c r="C259" s="175" t="str">
        <f t="shared" si="3"/>
        <v/>
      </c>
      <c r="D259" s="170"/>
      <c r="E259" s="12"/>
      <c r="F259" s="157">
        <f>IF('Basis-Tabelle-Samen'!C252="","",'Basis-Tabelle-Samen'!C252)</f>
        <v>13505</v>
      </c>
      <c r="G259" s="160">
        <f>IF('Basis-Tabelle-Samen'!C252="","",IF($A$4="Deutsch - DE",10,12))</f>
        <v>12</v>
      </c>
      <c r="H259" s="172">
        <f>IF('Basis-Tabelle-Samen'!E252="","",'Basis-Tabelle-Samen'!E252)</f>
        <v>1.85</v>
      </c>
      <c r="I259" s="160" t="str">
        <f>IF('Basis-Tabelle-Samen'!G252="","",'Basis-Tabelle-Samen'!G252)</f>
        <v>05</v>
      </c>
      <c r="J259" s="161" t="str">
        <f>IF('Basis-Tabelle-Samen'!I252="","",'Basis-Tabelle-Samen'!I252)</f>
        <v>Capsicum annum</v>
      </c>
      <c r="K259" s="176">
        <f>IF('Basis-Tabelle-Samen'!B252="","",'Basis-Tabelle-Samen'!B252)</f>
        <v>250</v>
      </c>
      <c r="L259" s="177" t="str">
        <f>IF('Basis-Tabelle-Samen'!AB252="","",'Basis-Tabelle-Samen'!AB252)</f>
        <v>Paprika - Sweet Chocolate x</v>
      </c>
    </row>
    <row r="260" spans="1:12" ht="20.100000000000001" customHeight="1" x14ac:dyDescent="0.2">
      <c r="A260" s="154" t="str">
        <f>IF('Basis-Tabelle-Samen'!A239="","",IF($A$4="Deutsch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60" s="155" t="str">
        <f>IF('Basis-Tabelle-Samen'!$AB239="","",
IF($A$4="Bulgarisch - BG",'Basis-Tabelle-Samen'!$Z239,
IF($A$4="Dänisch - DK",'Basis-Tabelle-Samen'!$AA239,
IF($A$4="Deutsch - DE",'Basis-Tabelle-Samen'!$AB239,
IF($A$4="Englisch - UK",'Basis-Tabelle-Samen'!$AC239,
IF($A$4="Estnisch - EE",'Basis-Tabelle-Samen'!$AD239,
IF($A$4="Finnisch - FI",'Basis-Tabelle-Samen'!$AE239,
IF($A$4="Französisch - FR",'Basis-Tabelle-Samen'!$AF239,
IF($A$4="Griechisch - GR",'Basis-Tabelle-Samen'!$AG239,
IF($A$4="Irisch - IE",'Basis-Tabelle-Samen'!$AH239,
IF($A$4="Isländisch - IS",'Basis-Tabelle-Samen'!$AI239,
IF($A$4="Italienisch - IT",'Basis-Tabelle-Samen'!$AJ239,
IF($A$4="Japanisch - JP",'Basis-Tabelle-Samen'!$AK239,
IF($A$4="Kroatisch - HR",'Basis-Tabelle-Samen'!$AL239,
IF($A$4="Lettisch - LV",'Basis-Tabelle-Samen'!$AM239,
IF($A$4="Litauisch - LT",'Basis-Tabelle-Samen'!$AN239,
IF($A$4="Maltesisch - MT",'Basis-Tabelle-Samen'!$AO239,
IF($A$4="Niederländisch - NL",'Basis-Tabelle-Samen'!$AP239,
IF($A$4="Norwegisch - NO",'Basis-Tabelle-Samen'!$AQ239,
IF($A$4="Polnisch - PL",'Basis-Tabelle-Samen'!$AR239,
IF($A$4="Portugiesisch - PT",'Basis-Tabelle-Samen'!$AS239,
IF($A$4="Rumänisch - RO",'Basis-Tabelle-Samen'!$AT239,
IF($A$4="Schwedisch - SE",'Basis-Tabelle-Samen'!$AU239,
IF($A$4="Slowakisch - SK",'Basis-Tabelle-Samen'!$AV239,
IF($A$4="Slowenisch - SI",'Basis-Tabelle-Samen'!$AW239,
IF($A$4="Spanisch - ES",'Basis-Tabelle-Samen'!$AX239,
IF($A$4="Tschechisch - CZ",'Basis-Tabelle-Samen'!$AY239,
IF($A$4="Türkisch - TR",'Basis-Tabelle-Samen'!$AZ239,
IF($A$4="Ungarisch - HU",'Basis-Tabelle-Samen'!$BA239,
" ACHTUNG")))))))))))))))))))))))))))))</f>
        <v>Pumpkin - Atlantic Giant</v>
      </c>
      <c r="C260" s="175" t="str">
        <f t="shared" si="3"/>
        <v/>
      </c>
      <c r="D260" s="170"/>
      <c r="E260" s="12"/>
      <c r="F260" s="157">
        <f>IF('Basis-Tabelle-Samen'!C239="","",'Basis-Tabelle-Samen'!C239)</f>
        <v>13070</v>
      </c>
      <c r="G260" s="160">
        <f>IF('Basis-Tabelle-Samen'!C239="","",IF($A$4="Deutsch - DE",10,12))</f>
        <v>12</v>
      </c>
      <c r="H260" s="172">
        <f>IF('Basis-Tabelle-Samen'!E239="","",'Basis-Tabelle-Samen'!E239)</f>
        <v>1.85</v>
      </c>
      <c r="I260" s="160" t="str">
        <f>IF('Basis-Tabelle-Samen'!G239="","",'Basis-Tabelle-Samen'!G239)</f>
        <v>05</v>
      </c>
      <c r="J260" s="161" t="str">
        <f>IF('Basis-Tabelle-Samen'!I239="","",'Basis-Tabelle-Samen'!I239)</f>
        <v>Cucurbita maxima</v>
      </c>
      <c r="K260" s="176">
        <f>IF('Basis-Tabelle-Samen'!B239="","",'Basis-Tabelle-Samen'!B239)</f>
        <v>237</v>
      </c>
      <c r="L260" s="177" t="str">
        <f>IF('Basis-Tabelle-Samen'!AB239="","",'Basis-Tabelle-Samen'!AB239)</f>
        <v>Kürbis - Atlantic Giant</v>
      </c>
    </row>
    <row r="261" spans="1:12" ht="20.100000000000001" customHeight="1" x14ac:dyDescent="0.2">
      <c r="A261" s="154" t="str">
        <f>IF('Basis-Tabelle-Samen'!A241="","",IF($A$4="Deutsch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61" s="155" t="str">
        <f>IF('Basis-Tabelle-Samen'!$AB241="","",
IF($A$4="Bulgarisch - BG",'Basis-Tabelle-Samen'!$Z241,
IF($A$4="Dänisch - DK",'Basis-Tabelle-Samen'!$AA241,
IF($A$4="Deutsch - DE",'Basis-Tabelle-Samen'!$AB241,
IF($A$4="Englisch - UK",'Basis-Tabelle-Samen'!$AC241,
IF($A$4="Estnisch - EE",'Basis-Tabelle-Samen'!$AD241,
IF($A$4="Finnisch - FI",'Basis-Tabelle-Samen'!$AE241,
IF($A$4="Französisch - FR",'Basis-Tabelle-Samen'!$AF241,
IF($A$4="Griechisch - GR",'Basis-Tabelle-Samen'!$AG241,
IF($A$4="Irisch - IE",'Basis-Tabelle-Samen'!$AH241,
IF($A$4="Isländisch - IS",'Basis-Tabelle-Samen'!$AI241,
IF($A$4="Italienisch - IT",'Basis-Tabelle-Samen'!$AJ241,
IF($A$4="Japanisch - JP",'Basis-Tabelle-Samen'!$AK241,
IF($A$4="Kroatisch - HR",'Basis-Tabelle-Samen'!$AL241,
IF($A$4="Lettisch - LV",'Basis-Tabelle-Samen'!$AM241,
IF($A$4="Litauisch - LT",'Basis-Tabelle-Samen'!$AN241,
IF($A$4="Maltesisch - MT",'Basis-Tabelle-Samen'!$AO241,
IF($A$4="Niederländisch - NL",'Basis-Tabelle-Samen'!$AP241,
IF($A$4="Norwegisch - NO",'Basis-Tabelle-Samen'!$AQ241,
IF($A$4="Polnisch - PL",'Basis-Tabelle-Samen'!$AR241,
IF($A$4="Portugiesisch - PT",'Basis-Tabelle-Samen'!$AS241,
IF($A$4="Rumänisch - RO",'Basis-Tabelle-Samen'!$AT241,
IF($A$4="Schwedisch - SE",'Basis-Tabelle-Samen'!$AU241,
IF($A$4="Slowakisch - SK",'Basis-Tabelle-Samen'!$AV241,
IF($A$4="Slowenisch - SI",'Basis-Tabelle-Samen'!$AW241,
IF($A$4="Spanisch - ES",'Basis-Tabelle-Samen'!$AX241,
IF($A$4="Tschechisch - CZ",'Basis-Tabelle-Samen'!$AY241,
IF($A$4="Türkisch - TR",'Basis-Tabelle-Samen'!$AZ241,
IF($A$4="Ungarisch - HU",'Basis-Tabelle-Samen'!$BA241,
" ACHTUNG")))))))))))))))))))))))))))))</f>
        <v>Pumpkin - Japanese Hokkaido</v>
      </c>
      <c r="C261" s="175" t="str">
        <f t="shared" si="3"/>
        <v/>
      </c>
      <c r="D261" s="170"/>
      <c r="E261" s="12"/>
      <c r="F261" s="157">
        <f>IF('Basis-Tabelle-Samen'!C241="","",'Basis-Tabelle-Samen'!C241)</f>
        <v>13080</v>
      </c>
      <c r="G261" s="160">
        <f>IF('Basis-Tabelle-Samen'!C241="","",IF($A$4="Deutsch - DE",10,12))</f>
        <v>12</v>
      </c>
      <c r="H261" s="172">
        <f>IF('Basis-Tabelle-Samen'!E241="","",'Basis-Tabelle-Samen'!E241)</f>
        <v>1.85</v>
      </c>
      <c r="I261" s="160" t="str">
        <f>IF('Basis-Tabelle-Samen'!G241="","",'Basis-Tabelle-Samen'!G241)</f>
        <v>05</v>
      </c>
      <c r="J261" s="161" t="str">
        <f>IF('Basis-Tabelle-Samen'!I241="","",'Basis-Tabelle-Samen'!I241)</f>
        <v>Cucurbita maxima</v>
      </c>
      <c r="K261" s="176">
        <f>IF('Basis-Tabelle-Samen'!B241="","",'Basis-Tabelle-Samen'!B241)</f>
        <v>239</v>
      </c>
      <c r="L261" s="177" t="str">
        <f>IF('Basis-Tabelle-Samen'!AB241="","",'Basis-Tabelle-Samen'!AB241)</f>
        <v>Kürbis - Japan Hokkaido</v>
      </c>
    </row>
    <row r="262" spans="1:12" ht="20.100000000000001" customHeight="1" x14ac:dyDescent="0.2">
      <c r="A262" s="154" t="str">
        <f>IF('Basis-Tabelle-Samen'!A240="","",IF($A$4="Deutsch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62" s="155" t="str">
        <f>IF('Basis-Tabelle-Samen'!$AB240="","",
IF($A$4="Bulgarisch - BG",'Basis-Tabelle-Samen'!$Z240,
IF($A$4="Dänisch - DK",'Basis-Tabelle-Samen'!$AA240,
IF($A$4="Deutsch - DE",'Basis-Tabelle-Samen'!$AB240,
IF($A$4="Englisch - UK",'Basis-Tabelle-Samen'!$AC240,
IF($A$4="Estnisch - EE",'Basis-Tabelle-Samen'!$AD240,
IF($A$4="Finnisch - FI",'Basis-Tabelle-Samen'!$AE240,
IF($A$4="Französisch - FR",'Basis-Tabelle-Samen'!$AF240,
IF($A$4="Griechisch - GR",'Basis-Tabelle-Samen'!$AG240,
IF($A$4="Irisch - IE",'Basis-Tabelle-Samen'!$AH240,
IF($A$4="Isländisch - IS",'Basis-Tabelle-Samen'!$AI240,
IF($A$4="Italienisch - IT",'Basis-Tabelle-Samen'!$AJ240,
IF($A$4="Japanisch - JP",'Basis-Tabelle-Samen'!$AK240,
IF($A$4="Kroatisch - HR",'Basis-Tabelle-Samen'!$AL240,
IF($A$4="Lettisch - LV",'Basis-Tabelle-Samen'!$AM240,
IF($A$4="Litauisch - LT",'Basis-Tabelle-Samen'!$AN240,
IF($A$4="Maltesisch - MT",'Basis-Tabelle-Samen'!$AO240,
IF($A$4="Niederländisch - NL",'Basis-Tabelle-Samen'!$AP240,
IF($A$4="Norwegisch - NO",'Basis-Tabelle-Samen'!$AQ240,
IF($A$4="Polnisch - PL",'Basis-Tabelle-Samen'!$AR240,
IF($A$4="Portugiesisch - PT",'Basis-Tabelle-Samen'!$AS240,
IF($A$4="Rumänisch - RO",'Basis-Tabelle-Samen'!$AT240,
IF($A$4="Schwedisch - SE",'Basis-Tabelle-Samen'!$AU240,
IF($A$4="Slowakisch - SK",'Basis-Tabelle-Samen'!$AV240,
IF($A$4="Slowenisch - SI",'Basis-Tabelle-Samen'!$AW240,
IF($A$4="Spanisch - ES",'Basis-Tabelle-Samen'!$AX240,
IF($A$4="Tschechisch - CZ",'Basis-Tabelle-Samen'!$AY240,
IF($A$4="Türkisch - TR",'Basis-Tabelle-Samen'!$AZ240,
IF($A$4="Ungarisch - HU",'Basis-Tabelle-Samen'!$BA240,
" ACHTUNG")))))))))))))))))))))))))))))</f>
        <v>Pumpkin - Lantern Pumpkin</v>
      </c>
      <c r="C262" s="175" t="str">
        <f t="shared" si="3"/>
        <v/>
      </c>
      <c r="D262" s="170"/>
      <c r="E262" s="12"/>
      <c r="F262" s="157">
        <f>IF('Basis-Tabelle-Samen'!C240="","",'Basis-Tabelle-Samen'!C240)</f>
        <v>13076</v>
      </c>
      <c r="G262" s="160">
        <f>IF('Basis-Tabelle-Samen'!C240="","",IF($A$4="Deutsch - DE",10,12))</f>
        <v>12</v>
      </c>
      <c r="H262" s="172">
        <f>IF('Basis-Tabelle-Samen'!E240="","",'Basis-Tabelle-Samen'!E240)</f>
        <v>1.85</v>
      </c>
      <c r="I262" s="160" t="str">
        <f>IF('Basis-Tabelle-Samen'!G240="","",'Basis-Tabelle-Samen'!G240)</f>
        <v>05</v>
      </c>
      <c r="J262" s="161" t="str">
        <f>IF('Basis-Tabelle-Samen'!I240="","",'Basis-Tabelle-Samen'!I240)</f>
        <v>Cucurbita pepo</v>
      </c>
      <c r="K262" s="176">
        <f>IF('Basis-Tabelle-Samen'!B240="","",'Basis-Tabelle-Samen'!B240)</f>
        <v>238</v>
      </c>
      <c r="L262" s="177" t="str">
        <f>IF('Basis-Tabelle-Samen'!AB240="","",'Basis-Tabelle-Samen'!AB240)</f>
        <v>Kürbis - Jack O'Lantern Laternenkürbis</v>
      </c>
    </row>
    <row r="263" spans="1:12" ht="20.100000000000001" customHeight="1" x14ac:dyDescent="0.2">
      <c r="A263" s="154" t="str">
        <f>IF('Basis-Tabelle-Samen'!A243="","",IF($A$4="Deutsch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63" s="155" t="str">
        <f>IF('Basis-Tabelle-Samen'!$AB243="","",
IF($A$4="Bulgarisch - BG",'Basis-Tabelle-Samen'!$Z243,
IF($A$4="Dänisch - DK",'Basis-Tabelle-Samen'!$AA243,
IF($A$4="Deutsch - DE",'Basis-Tabelle-Samen'!$AB243,
IF($A$4="Englisch - UK",'Basis-Tabelle-Samen'!$AC243,
IF($A$4="Estnisch - EE",'Basis-Tabelle-Samen'!$AD243,
IF($A$4="Finnisch - FI",'Basis-Tabelle-Samen'!$AE243,
IF($A$4="Französisch - FR",'Basis-Tabelle-Samen'!$AF243,
IF($A$4="Griechisch - GR",'Basis-Tabelle-Samen'!$AG243,
IF($A$4="Irisch - IE",'Basis-Tabelle-Samen'!$AH243,
IF($A$4="Isländisch - IS",'Basis-Tabelle-Samen'!$AI243,
IF($A$4="Italienisch - IT",'Basis-Tabelle-Samen'!$AJ243,
IF($A$4="Japanisch - JP",'Basis-Tabelle-Samen'!$AK243,
IF($A$4="Kroatisch - HR",'Basis-Tabelle-Samen'!$AL243,
IF($A$4="Lettisch - LV",'Basis-Tabelle-Samen'!$AM243,
IF($A$4="Litauisch - LT",'Basis-Tabelle-Samen'!$AN243,
IF($A$4="Maltesisch - MT",'Basis-Tabelle-Samen'!$AO243,
IF($A$4="Niederländisch - NL",'Basis-Tabelle-Samen'!$AP243,
IF($A$4="Norwegisch - NO",'Basis-Tabelle-Samen'!$AQ243,
IF($A$4="Polnisch - PL",'Basis-Tabelle-Samen'!$AR243,
IF($A$4="Portugiesisch - PT",'Basis-Tabelle-Samen'!$AS243,
IF($A$4="Rumänisch - RO",'Basis-Tabelle-Samen'!$AT243,
IF($A$4="Schwedisch - SE",'Basis-Tabelle-Samen'!$AU243,
IF($A$4="Slowakisch - SK",'Basis-Tabelle-Samen'!$AV243,
IF($A$4="Slowenisch - SI",'Basis-Tabelle-Samen'!$AW243,
IF($A$4="Spanisch - ES",'Basis-Tabelle-Samen'!$AX243,
IF($A$4="Tschechisch - CZ",'Basis-Tabelle-Samen'!$AY243,
IF($A$4="Türkisch - TR",'Basis-Tabelle-Samen'!$AZ243,
IF($A$4="Ungarisch - HU",'Basis-Tabelle-Samen'!$BA243,
" ACHTUNG")))))))))))))))))))))))))))))</f>
        <v>Tomato - Cornue des Andes</v>
      </c>
      <c r="C263" s="175" t="str">
        <f t="shared" si="3"/>
        <v/>
      </c>
      <c r="D263" s="170"/>
      <c r="E263" s="12"/>
      <c r="F263" s="157">
        <f>IF('Basis-Tabelle-Samen'!C243="","",'Basis-Tabelle-Samen'!C243)</f>
        <v>13403</v>
      </c>
      <c r="G263" s="160">
        <f>IF('Basis-Tabelle-Samen'!C243="","",IF($A$4="Deutsch - DE",10,12))</f>
        <v>12</v>
      </c>
      <c r="H263" s="172">
        <f>IF('Basis-Tabelle-Samen'!E243="","",'Basis-Tabelle-Samen'!E243)</f>
        <v>1.85</v>
      </c>
      <c r="I263" s="160" t="str">
        <f>IF('Basis-Tabelle-Samen'!G243="","",'Basis-Tabelle-Samen'!G243)</f>
        <v>05</v>
      </c>
      <c r="J263" s="161" t="str">
        <f>IF('Basis-Tabelle-Samen'!I243="","",'Basis-Tabelle-Samen'!I243)</f>
        <v>Lycopersicon esculentum</v>
      </c>
      <c r="K263" s="176">
        <f>IF('Basis-Tabelle-Samen'!B243="","",'Basis-Tabelle-Samen'!B243)</f>
        <v>241</v>
      </c>
      <c r="L263" s="177" t="str">
        <f>IF('Basis-Tabelle-Samen'!AB243="","",'Basis-Tabelle-Samen'!AB243)</f>
        <v>Tomate - Andenhorn / Cornue des Andes</v>
      </c>
    </row>
    <row r="264" spans="1:12" ht="20.100000000000001" customHeight="1" x14ac:dyDescent="0.2">
      <c r="A264" s="154" t="str">
        <f>IF('Basis-Tabelle-Samen'!A244="","",IF($A$4="Deutsch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64" s="155" t="str">
        <f>IF('Basis-Tabelle-Samen'!$AB244="","",
IF($A$4="Bulgarisch - BG",'Basis-Tabelle-Samen'!$Z244,
IF($A$4="Dänisch - DK",'Basis-Tabelle-Samen'!$AA244,
IF($A$4="Deutsch - DE",'Basis-Tabelle-Samen'!$AB244,
IF($A$4="Englisch - UK",'Basis-Tabelle-Samen'!$AC244,
IF($A$4="Estnisch - EE",'Basis-Tabelle-Samen'!$AD244,
IF($A$4="Finnisch - FI",'Basis-Tabelle-Samen'!$AE244,
IF($A$4="Französisch - FR",'Basis-Tabelle-Samen'!$AF244,
IF($A$4="Griechisch - GR",'Basis-Tabelle-Samen'!$AG244,
IF($A$4="Irisch - IE",'Basis-Tabelle-Samen'!$AH244,
IF($A$4="Isländisch - IS",'Basis-Tabelle-Samen'!$AI244,
IF($A$4="Italienisch - IT",'Basis-Tabelle-Samen'!$AJ244,
IF($A$4="Japanisch - JP",'Basis-Tabelle-Samen'!$AK244,
IF($A$4="Kroatisch - HR",'Basis-Tabelle-Samen'!$AL244,
IF($A$4="Lettisch - LV",'Basis-Tabelle-Samen'!$AM244,
IF($A$4="Litauisch - LT",'Basis-Tabelle-Samen'!$AN244,
IF($A$4="Maltesisch - MT",'Basis-Tabelle-Samen'!$AO244,
IF($A$4="Niederländisch - NL",'Basis-Tabelle-Samen'!$AP244,
IF($A$4="Norwegisch - NO",'Basis-Tabelle-Samen'!$AQ244,
IF($A$4="Polnisch - PL",'Basis-Tabelle-Samen'!$AR244,
IF($A$4="Portugiesisch - PT",'Basis-Tabelle-Samen'!$AS244,
IF($A$4="Rumänisch - RO",'Basis-Tabelle-Samen'!$AT244,
IF($A$4="Schwedisch - SE",'Basis-Tabelle-Samen'!$AU244,
IF($A$4="Slowakisch - SK",'Basis-Tabelle-Samen'!$AV244,
IF($A$4="Slowenisch - SI",'Basis-Tabelle-Samen'!$AW244,
IF($A$4="Spanisch - ES",'Basis-Tabelle-Samen'!$AX244,
IF($A$4="Tschechisch - CZ",'Basis-Tabelle-Samen'!$AY244,
IF($A$4="Türkisch - TR",'Basis-Tabelle-Samen'!$AZ244,
IF($A$4="Ungarisch - HU",'Basis-Tabelle-Samen'!$BA244,
" ACHTUNG")))))))))))))))))))))))))))))</f>
        <v>Tomato - Costoluto Genovese</v>
      </c>
      <c r="C264" s="175" t="str">
        <f t="shared" si="3"/>
        <v/>
      </c>
      <c r="D264" s="170"/>
      <c r="E264" s="12"/>
      <c r="F264" s="157">
        <f>IF('Basis-Tabelle-Samen'!C244="","",'Basis-Tabelle-Samen'!C244)</f>
        <v>13404</v>
      </c>
      <c r="G264" s="160">
        <f>IF('Basis-Tabelle-Samen'!C244="","",IF($A$4="Deutsch - DE",10,12))</f>
        <v>12</v>
      </c>
      <c r="H264" s="172">
        <f>IF('Basis-Tabelle-Samen'!E244="","",'Basis-Tabelle-Samen'!E244)</f>
        <v>1.85</v>
      </c>
      <c r="I264" s="160" t="str">
        <f>IF('Basis-Tabelle-Samen'!G244="","",'Basis-Tabelle-Samen'!G244)</f>
        <v>05</v>
      </c>
      <c r="J264" s="161" t="str">
        <f>IF('Basis-Tabelle-Samen'!I244="","",'Basis-Tabelle-Samen'!I244)</f>
        <v>Lycopersicon esculentum</v>
      </c>
      <c r="K264" s="176">
        <f>IF('Basis-Tabelle-Samen'!B244="","",'Basis-Tabelle-Samen'!B244)</f>
        <v>242</v>
      </c>
      <c r="L264" s="177" t="str">
        <f>IF('Basis-Tabelle-Samen'!AB244="","",'Basis-Tabelle-Samen'!AB244)</f>
        <v>Tomate - Costoluto Genovese</v>
      </c>
    </row>
    <row r="265" spans="1:12" ht="20.100000000000001" customHeight="1" x14ac:dyDescent="0.2">
      <c r="A265" s="154" t="str">
        <f>IF('Basis-Tabelle-Samen'!A249="","",IF($A$4="Deutsch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65" s="155" t="str">
        <f>IF('Basis-Tabelle-Samen'!$AB249="","",
IF($A$4="Bulgarisch - BG",'Basis-Tabelle-Samen'!$Z249,
IF($A$4="Dänisch - DK",'Basis-Tabelle-Samen'!$AA249,
IF($A$4="Deutsch - DE",'Basis-Tabelle-Samen'!$AB249,
IF($A$4="Englisch - UK",'Basis-Tabelle-Samen'!$AC249,
IF($A$4="Estnisch - EE",'Basis-Tabelle-Samen'!$AD249,
IF($A$4="Finnisch - FI",'Basis-Tabelle-Samen'!$AE249,
IF($A$4="Französisch - FR",'Basis-Tabelle-Samen'!$AF249,
IF($A$4="Griechisch - GR",'Basis-Tabelle-Samen'!$AG249,
IF($A$4="Irisch - IE",'Basis-Tabelle-Samen'!$AH249,
IF($A$4="Isländisch - IS",'Basis-Tabelle-Samen'!$AI249,
IF($A$4="Italienisch - IT",'Basis-Tabelle-Samen'!$AJ249,
IF($A$4="Japanisch - JP",'Basis-Tabelle-Samen'!$AK249,
IF($A$4="Kroatisch - HR",'Basis-Tabelle-Samen'!$AL249,
IF($A$4="Lettisch - LV",'Basis-Tabelle-Samen'!$AM249,
IF($A$4="Litauisch - LT",'Basis-Tabelle-Samen'!$AN249,
IF($A$4="Maltesisch - MT",'Basis-Tabelle-Samen'!$AO249,
IF($A$4="Niederländisch - NL",'Basis-Tabelle-Samen'!$AP249,
IF($A$4="Norwegisch - NO",'Basis-Tabelle-Samen'!$AQ249,
IF($A$4="Polnisch - PL",'Basis-Tabelle-Samen'!$AR249,
IF($A$4="Portugiesisch - PT",'Basis-Tabelle-Samen'!$AS249,
IF($A$4="Rumänisch - RO",'Basis-Tabelle-Samen'!$AT249,
IF($A$4="Schwedisch - SE",'Basis-Tabelle-Samen'!$AU249,
IF($A$4="Slowakisch - SK",'Basis-Tabelle-Samen'!$AV249,
IF($A$4="Slowenisch - SI",'Basis-Tabelle-Samen'!$AW249,
IF($A$4="Spanisch - ES",'Basis-Tabelle-Samen'!$AX249,
IF($A$4="Tschechisch - CZ",'Basis-Tabelle-Samen'!$AY249,
IF($A$4="Türkisch - TR",'Basis-Tabelle-Samen'!$AZ249,
IF($A$4="Ungarisch - HU",'Basis-Tabelle-Samen'!$BA249,
" ACHTUNG")))))))))))))))))))))))))))))</f>
        <v>Tomato - Mexican Honey Tomato</v>
      </c>
      <c r="C265" s="175" t="str">
        <f t="shared" si="3"/>
        <v/>
      </c>
      <c r="D265" s="170"/>
      <c r="E265" s="12"/>
      <c r="F265" s="157">
        <f>IF('Basis-Tabelle-Samen'!C249="","",'Basis-Tabelle-Samen'!C249)</f>
        <v>13427</v>
      </c>
      <c r="G265" s="160">
        <f>IF('Basis-Tabelle-Samen'!C249="","",IF($A$4="Deutsch - DE",10,12))</f>
        <v>12</v>
      </c>
      <c r="H265" s="172">
        <f>IF('Basis-Tabelle-Samen'!E249="","",'Basis-Tabelle-Samen'!E249)</f>
        <v>1.85</v>
      </c>
      <c r="I265" s="160" t="str">
        <f>IF('Basis-Tabelle-Samen'!G249="","",'Basis-Tabelle-Samen'!G249)</f>
        <v>05</v>
      </c>
      <c r="J265" s="161" t="str">
        <f>IF('Basis-Tabelle-Samen'!I249="","",'Basis-Tabelle-Samen'!I249)</f>
        <v>Lycopersicon esculentum</v>
      </c>
      <c r="K265" s="176">
        <f>IF('Basis-Tabelle-Samen'!B249="","",'Basis-Tabelle-Samen'!B249)</f>
        <v>247</v>
      </c>
      <c r="L265" s="177" t="str">
        <f>IF('Basis-Tabelle-Samen'!AB249="","",'Basis-Tabelle-Samen'!AB249)</f>
        <v>Tomate - Mexikanische Honigtomate</v>
      </c>
    </row>
    <row r="266" spans="1:12" ht="20.100000000000001" customHeight="1" x14ac:dyDescent="0.2">
      <c r="A266" s="154" t="str">
        <f>IF('Basis-Tabelle-Samen'!A248="","",IF($A$4="Deutsch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66" s="155" t="str">
        <f>IF('Basis-Tabelle-Samen'!$AB248="","",
IF($A$4="Bulgarisch - BG",'Basis-Tabelle-Samen'!$Z248,
IF($A$4="Dänisch - DK",'Basis-Tabelle-Samen'!$AA248,
IF($A$4="Deutsch - DE",'Basis-Tabelle-Samen'!$AB248,
IF($A$4="Englisch - UK",'Basis-Tabelle-Samen'!$AC248,
IF($A$4="Estnisch - EE",'Basis-Tabelle-Samen'!$AD248,
IF($A$4="Finnisch - FI",'Basis-Tabelle-Samen'!$AE248,
IF($A$4="Französisch - FR",'Basis-Tabelle-Samen'!$AF248,
IF($A$4="Griechisch - GR",'Basis-Tabelle-Samen'!$AG248,
IF($A$4="Irisch - IE",'Basis-Tabelle-Samen'!$AH248,
IF($A$4="Isländisch - IS",'Basis-Tabelle-Samen'!$AI248,
IF($A$4="Italienisch - IT",'Basis-Tabelle-Samen'!$AJ248,
IF($A$4="Japanisch - JP",'Basis-Tabelle-Samen'!$AK248,
IF($A$4="Kroatisch - HR",'Basis-Tabelle-Samen'!$AL248,
IF($A$4="Lettisch - LV",'Basis-Tabelle-Samen'!$AM248,
IF($A$4="Litauisch - LT",'Basis-Tabelle-Samen'!$AN248,
IF($A$4="Maltesisch - MT",'Basis-Tabelle-Samen'!$AO248,
IF($A$4="Niederländisch - NL",'Basis-Tabelle-Samen'!$AP248,
IF($A$4="Norwegisch - NO",'Basis-Tabelle-Samen'!$AQ248,
IF($A$4="Polnisch - PL",'Basis-Tabelle-Samen'!$AR248,
IF($A$4="Portugiesisch - PT",'Basis-Tabelle-Samen'!$AS248,
IF($A$4="Rumänisch - RO",'Basis-Tabelle-Samen'!$AT248,
IF($A$4="Schwedisch - SE",'Basis-Tabelle-Samen'!$AU248,
IF($A$4="Slowakisch - SK",'Basis-Tabelle-Samen'!$AV248,
IF($A$4="Slowenisch - SI",'Basis-Tabelle-Samen'!$AW248,
IF($A$4="Spanisch - ES",'Basis-Tabelle-Samen'!$AX248,
IF($A$4="Tschechisch - CZ",'Basis-Tabelle-Samen'!$AY248,
IF($A$4="Türkisch - TR",'Basis-Tabelle-Samen'!$AZ248,
IF($A$4="Ungarisch - HU",'Basis-Tabelle-Samen'!$BA248,
" ACHTUNG")))))))))))))))))))))))))))))</f>
        <v>Tomato - Pink Brandywine</v>
      </c>
      <c r="C266" s="175" t="str">
        <f t="shared" si="3"/>
        <v/>
      </c>
      <c r="D266" s="170"/>
      <c r="E266" s="12"/>
      <c r="F266" s="157">
        <f>IF('Basis-Tabelle-Samen'!C248="","",'Basis-Tabelle-Samen'!C248)</f>
        <v>13424</v>
      </c>
      <c r="G266" s="160">
        <f>IF('Basis-Tabelle-Samen'!C248="","",IF($A$4="Deutsch - DE",10,12))</f>
        <v>12</v>
      </c>
      <c r="H266" s="172">
        <f>IF('Basis-Tabelle-Samen'!E248="","",'Basis-Tabelle-Samen'!E248)</f>
        <v>1.85</v>
      </c>
      <c r="I266" s="160" t="str">
        <f>IF('Basis-Tabelle-Samen'!G248="","",'Basis-Tabelle-Samen'!G248)</f>
        <v>05</v>
      </c>
      <c r="J266" s="161" t="str">
        <f>IF('Basis-Tabelle-Samen'!I248="","",'Basis-Tabelle-Samen'!I248)</f>
        <v>Lycopersicon esculentum</v>
      </c>
      <c r="K266" s="176">
        <f>IF('Basis-Tabelle-Samen'!B248="","",'Basis-Tabelle-Samen'!B248)</f>
        <v>246</v>
      </c>
      <c r="L266" s="177" t="str">
        <f>IF('Basis-Tabelle-Samen'!AB248="","",'Basis-Tabelle-Samen'!AB248)</f>
        <v>Tomate - Pink Brandywine</v>
      </c>
    </row>
    <row r="267" spans="1:12" ht="20.100000000000001" customHeight="1" x14ac:dyDescent="0.2">
      <c r="A267" s="154" t="str">
        <f>IF('Basis-Tabelle-Samen'!A245="","",IF($A$4="Deutsch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67" s="155" t="str">
        <f>IF('Basis-Tabelle-Samen'!$AB245="","",
IF($A$4="Bulgarisch - BG",'Basis-Tabelle-Samen'!$Z245,
IF($A$4="Dänisch - DK",'Basis-Tabelle-Samen'!$AA245,
IF($A$4="Deutsch - DE",'Basis-Tabelle-Samen'!$AB245,
IF($A$4="Englisch - UK",'Basis-Tabelle-Samen'!$AC245,
IF($A$4="Estnisch - EE",'Basis-Tabelle-Samen'!$AD245,
IF($A$4="Finnisch - FI",'Basis-Tabelle-Samen'!$AE245,
IF($A$4="Französisch - FR",'Basis-Tabelle-Samen'!$AF245,
IF($A$4="Griechisch - GR",'Basis-Tabelle-Samen'!$AG245,
IF($A$4="Irisch - IE",'Basis-Tabelle-Samen'!$AH245,
IF($A$4="Isländisch - IS",'Basis-Tabelle-Samen'!$AI245,
IF($A$4="Italienisch - IT",'Basis-Tabelle-Samen'!$AJ245,
IF($A$4="Japanisch - JP",'Basis-Tabelle-Samen'!$AK245,
IF($A$4="Kroatisch - HR",'Basis-Tabelle-Samen'!$AL245,
IF($A$4="Lettisch - LV",'Basis-Tabelle-Samen'!$AM245,
IF($A$4="Litauisch - LT",'Basis-Tabelle-Samen'!$AN245,
IF($A$4="Maltesisch - MT",'Basis-Tabelle-Samen'!$AO245,
IF($A$4="Niederländisch - NL",'Basis-Tabelle-Samen'!$AP245,
IF($A$4="Norwegisch - NO",'Basis-Tabelle-Samen'!$AQ245,
IF($A$4="Polnisch - PL",'Basis-Tabelle-Samen'!$AR245,
IF($A$4="Portugiesisch - PT",'Basis-Tabelle-Samen'!$AS245,
IF($A$4="Rumänisch - RO",'Basis-Tabelle-Samen'!$AT245,
IF($A$4="Schwedisch - SE",'Basis-Tabelle-Samen'!$AU245,
IF($A$4="Slowakisch - SK",'Basis-Tabelle-Samen'!$AV245,
IF($A$4="Slowenisch - SI",'Basis-Tabelle-Samen'!$AW245,
IF($A$4="Spanisch - ES",'Basis-Tabelle-Samen'!$AX245,
IF($A$4="Tschechisch - CZ",'Basis-Tabelle-Samen'!$AY245,
IF($A$4="Türkisch - TR",'Basis-Tabelle-Samen'!$AZ245,
IF($A$4="Ungarisch - HU",'Basis-Tabelle-Samen'!$BA245,
" ACHTUNG")))))))))))))))))))))))))))))</f>
        <v>Tomato - Rose de Berne</v>
      </c>
      <c r="C267" s="175" t="str">
        <f t="shared" si="3"/>
        <v/>
      </c>
      <c r="D267" s="170"/>
      <c r="E267" s="12"/>
      <c r="F267" s="157">
        <f>IF('Basis-Tabelle-Samen'!C245="","",'Basis-Tabelle-Samen'!C245)</f>
        <v>13408</v>
      </c>
      <c r="G267" s="160">
        <f>IF('Basis-Tabelle-Samen'!C245="","",IF($A$4="Deutsch - DE",10,12))</f>
        <v>12</v>
      </c>
      <c r="H267" s="172">
        <f>IF('Basis-Tabelle-Samen'!E245="","",'Basis-Tabelle-Samen'!E245)</f>
        <v>1.85</v>
      </c>
      <c r="I267" s="160" t="str">
        <f>IF('Basis-Tabelle-Samen'!G245="","",'Basis-Tabelle-Samen'!G245)</f>
        <v>05</v>
      </c>
      <c r="J267" s="161" t="str">
        <f>IF('Basis-Tabelle-Samen'!I245="","",'Basis-Tabelle-Samen'!I245)</f>
        <v>Lycopersicon esculentum</v>
      </c>
      <c r="K267" s="176">
        <f>IF('Basis-Tabelle-Samen'!B245="","",'Basis-Tabelle-Samen'!B245)</f>
        <v>243</v>
      </c>
      <c r="L267" s="177" t="str">
        <f>IF('Basis-Tabelle-Samen'!AB245="","",'Basis-Tabelle-Samen'!AB245)</f>
        <v>Tomate - Rose de Berne</v>
      </c>
    </row>
    <row r="268" spans="1:12" ht="20.100000000000001" customHeight="1" x14ac:dyDescent="0.2">
      <c r="A268" s="154" t="str">
        <f>IF('Basis-Tabelle-Samen'!A247="","",IF($A$4="Deutsch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68" s="155" t="str">
        <f>IF('Basis-Tabelle-Samen'!$AB247="","",
IF($A$4="Bulgarisch - BG",'Basis-Tabelle-Samen'!$Z247,
IF($A$4="Dänisch - DK",'Basis-Tabelle-Samen'!$AA247,
IF($A$4="Deutsch - DE",'Basis-Tabelle-Samen'!$AB247,
IF($A$4="Englisch - UK",'Basis-Tabelle-Samen'!$AC247,
IF($A$4="Estnisch - EE",'Basis-Tabelle-Samen'!$AD247,
IF($A$4="Finnisch - FI",'Basis-Tabelle-Samen'!$AE247,
IF($A$4="Französisch - FR",'Basis-Tabelle-Samen'!$AF247,
IF($A$4="Griechisch - GR",'Basis-Tabelle-Samen'!$AG247,
IF($A$4="Irisch - IE",'Basis-Tabelle-Samen'!$AH247,
IF($A$4="Isländisch - IS",'Basis-Tabelle-Samen'!$AI247,
IF($A$4="Italienisch - IT",'Basis-Tabelle-Samen'!$AJ247,
IF($A$4="Japanisch - JP",'Basis-Tabelle-Samen'!$AK247,
IF($A$4="Kroatisch - HR",'Basis-Tabelle-Samen'!$AL247,
IF($A$4="Lettisch - LV",'Basis-Tabelle-Samen'!$AM247,
IF($A$4="Litauisch - LT",'Basis-Tabelle-Samen'!$AN247,
IF($A$4="Maltesisch - MT",'Basis-Tabelle-Samen'!$AO247,
IF($A$4="Niederländisch - NL",'Basis-Tabelle-Samen'!$AP247,
IF($A$4="Norwegisch - NO",'Basis-Tabelle-Samen'!$AQ247,
IF($A$4="Polnisch - PL",'Basis-Tabelle-Samen'!$AR247,
IF($A$4="Portugiesisch - PT",'Basis-Tabelle-Samen'!$AS247,
IF($A$4="Rumänisch - RO",'Basis-Tabelle-Samen'!$AT247,
IF($A$4="Schwedisch - SE",'Basis-Tabelle-Samen'!$AU247,
IF($A$4="Slowakisch - SK",'Basis-Tabelle-Samen'!$AV247,
IF($A$4="Slowenisch - SI",'Basis-Tabelle-Samen'!$AW247,
IF($A$4="Spanisch - ES",'Basis-Tabelle-Samen'!$AX247,
IF($A$4="Tschechisch - CZ",'Basis-Tabelle-Samen'!$AY247,
IF($A$4="Türkisch - TR",'Basis-Tabelle-Samen'!$AZ247,
IF($A$4="Ungarisch - HU",'Basis-Tabelle-Samen'!$BA247,
" ACHTUNG")))))))))))))))))))))))))))))</f>
        <v>Tomato - San Marzano</v>
      </c>
      <c r="C268" s="175" t="str">
        <f t="shared" si="3"/>
        <v/>
      </c>
      <c r="D268" s="170"/>
      <c r="E268" s="12"/>
      <c r="F268" s="157">
        <f>IF('Basis-Tabelle-Samen'!C247="","",'Basis-Tabelle-Samen'!C247)</f>
        <v>13411</v>
      </c>
      <c r="G268" s="160">
        <f>IF('Basis-Tabelle-Samen'!C247="","",IF($A$4="Deutsch - DE",10,12))</f>
        <v>12</v>
      </c>
      <c r="H268" s="172">
        <f>IF('Basis-Tabelle-Samen'!E247="","",'Basis-Tabelle-Samen'!E247)</f>
        <v>1.85</v>
      </c>
      <c r="I268" s="160" t="str">
        <f>IF('Basis-Tabelle-Samen'!G247="","",'Basis-Tabelle-Samen'!G247)</f>
        <v>05</v>
      </c>
      <c r="J268" s="161" t="str">
        <f>IF('Basis-Tabelle-Samen'!I247="","",'Basis-Tabelle-Samen'!I247)</f>
        <v>Lycopersicon esculentum</v>
      </c>
      <c r="K268" s="176">
        <f>IF('Basis-Tabelle-Samen'!B247="","",'Basis-Tabelle-Samen'!B247)</f>
        <v>245</v>
      </c>
      <c r="L268" s="177" t="str">
        <f>IF('Basis-Tabelle-Samen'!AB247="","",'Basis-Tabelle-Samen'!AB247)</f>
        <v>Tomate - San Marzano</v>
      </c>
    </row>
    <row r="269" spans="1:12" ht="20.100000000000001" customHeight="1" x14ac:dyDescent="0.2">
      <c r="A269" s="154" t="str">
        <f>IF('Basis-Tabelle-Samen'!A246="","",IF($A$4="Deutsch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69" s="155" t="str">
        <f>IF('Basis-Tabelle-Samen'!$AB246="","",
IF($A$4="Bulgarisch - BG",'Basis-Tabelle-Samen'!$Z246,
IF($A$4="Dänisch - DK",'Basis-Tabelle-Samen'!$AA246,
IF($A$4="Deutsch - DE",'Basis-Tabelle-Samen'!$AB246,
IF($A$4="Englisch - UK",'Basis-Tabelle-Samen'!$AC246,
IF($A$4="Estnisch - EE",'Basis-Tabelle-Samen'!$AD246,
IF($A$4="Finnisch - FI",'Basis-Tabelle-Samen'!$AE246,
IF($A$4="Französisch - FR",'Basis-Tabelle-Samen'!$AF246,
IF($A$4="Griechisch - GR",'Basis-Tabelle-Samen'!$AG246,
IF($A$4="Irisch - IE",'Basis-Tabelle-Samen'!$AH246,
IF($A$4="Isländisch - IS",'Basis-Tabelle-Samen'!$AI246,
IF($A$4="Italienisch - IT",'Basis-Tabelle-Samen'!$AJ246,
IF($A$4="Japanisch - JP",'Basis-Tabelle-Samen'!$AK246,
IF($A$4="Kroatisch - HR",'Basis-Tabelle-Samen'!$AL246,
IF($A$4="Lettisch - LV",'Basis-Tabelle-Samen'!$AM246,
IF($A$4="Litauisch - LT",'Basis-Tabelle-Samen'!$AN246,
IF($A$4="Maltesisch - MT",'Basis-Tabelle-Samen'!$AO246,
IF($A$4="Niederländisch - NL",'Basis-Tabelle-Samen'!$AP246,
IF($A$4="Norwegisch - NO",'Basis-Tabelle-Samen'!$AQ246,
IF($A$4="Polnisch - PL",'Basis-Tabelle-Samen'!$AR246,
IF($A$4="Portugiesisch - PT",'Basis-Tabelle-Samen'!$AS246,
IF($A$4="Rumänisch - RO",'Basis-Tabelle-Samen'!$AT246,
IF($A$4="Schwedisch - SE",'Basis-Tabelle-Samen'!$AU246,
IF($A$4="Slowakisch - SK",'Basis-Tabelle-Samen'!$AV246,
IF($A$4="Slowenisch - SI",'Basis-Tabelle-Samen'!$AW246,
IF($A$4="Spanisch - ES",'Basis-Tabelle-Samen'!$AX246,
IF($A$4="Tschechisch - CZ",'Basis-Tabelle-Samen'!$AY246,
IF($A$4="Türkisch - TR",'Basis-Tabelle-Samen'!$AZ246,
IF($A$4="Ungarisch - HU",'Basis-Tabelle-Samen'!$BA246,
" ACHTUNG")))))))))))))))))))))))))))))</f>
        <v>Tomato - Tigerella</v>
      </c>
      <c r="C269" s="175" t="str">
        <f t="shared" si="3"/>
        <v/>
      </c>
      <c r="D269" s="170"/>
      <c r="E269" s="12"/>
      <c r="F269" s="157">
        <f>IF('Basis-Tabelle-Samen'!C246="","",'Basis-Tabelle-Samen'!C246)</f>
        <v>13409</v>
      </c>
      <c r="G269" s="160">
        <f>IF('Basis-Tabelle-Samen'!C246="","",IF($A$4="Deutsch - DE",10,12))</f>
        <v>12</v>
      </c>
      <c r="H269" s="172">
        <f>IF('Basis-Tabelle-Samen'!E246="","",'Basis-Tabelle-Samen'!E246)</f>
        <v>1.85</v>
      </c>
      <c r="I269" s="160" t="str">
        <f>IF('Basis-Tabelle-Samen'!G246="","",'Basis-Tabelle-Samen'!G246)</f>
        <v>05</v>
      </c>
      <c r="J269" s="161" t="str">
        <f>IF('Basis-Tabelle-Samen'!I246="","",'Basis-Tabelle-Samen'!I246)</f>
        <v>Lycopersicon esculentum</v>
      </c>
      <c r="K269" s="176">
        <f>IF('Basis-Tabelle-Samen'!B246="","",'Basis-Tabelle-Samen'!B246)</f>
        <v>244</v>
      </c>
      <c r="L269" s="177" t="str">
        <f>IF('Basis-Tabelle-Samen'!AB246="","",'Basis-Tabelle-Samen'!AB246)</f>
        <v>Tomate - Tigerella</v>
      </c>
    </row>
    <row r="270" spans="1:12" ht="20.100000000000001" customHeight="1" x14ac:dyDescent="0.2">
      <c r="A270" s="154" t="str">
        <f>IF('Basis-Tabelle-Samen'!A267="","",IF($A$4="Deutsch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70" s="155" t="str">
        <f>IF('Basis-Tabelle-Samen'!$AB267="","",
IF($A$4="Bulgarisch - BG",'Basis-Tabelle-Samen'!$Z267,
IF($A$4="Dänisch - DK",'Basis-Tabelle-Samen'!$AA267,
IF($A$4="Deutsch - DE",'Basis-Tabelle-Samen'!$AB267,
IF($A$4="Englisch - UK",'Basis-Tabelle-Samen'!$AC267,
IF($A$4="Estnisch - EE",'Basis-Tabelle-Samen'!$AD267,
IF($A$4="Finnisch - FI",'Basis-Tabelle-Samen'!$AE267,
IF($A$4="Französisch - FR",'Basis-Tabelle-Samen'!$AF267,
IF($A$4="Griechisch - GR",'Basis-Tabelle-Samen'!$AG267,
IF($A$4="Irisch - IE",'Basis-Tabelle-Samen'!$AH267,
IF($A$4="Isländisch - IS",'Basis-Tabelle-Samen'!$AI267,
IF($A$4="Italienisch - IT",'Basis-Tabelle-Samen'!$AJ267,
IF($A$4="Japanisch - JP",'Basis-Tabelle-Samen'!$AK267,
IF($A$4="Kroatisch - HR",'Basis-Tabelle-Samen'!$AL267,
IF($A$4="Lettisch - LV",'Basis-Tabelle-Samen'!$AM267,
IF($A$4="Litauisch - LT",'Basis-Tabelle-Samen'!$AN267,
IF($A$4="Maltesisch - MT",'Basis-Tabelle-Samen'!$AO267,
IF($A$4="Niederländisch - NL",'Basis-Tabelle-Samen'!$AP267,
IF($A$4="Norwegisch - NO",'Basis-Tabelle-Samen'!$AQ267,
IF($A$4="Polnisch - PL",'Basis-Tabelle-Samen'!$AR267,
IF($A$4="Portugiesisch - PT",'Basis-Tabelle-Samen'!$AS267,
IF($A$4="Rumänisch - RO",'Basis-Tabelle-Samen'!$AT267,
IF($A$4="Schwedisch - SE",'Basis-Tabelle-Samen'!$AU267,
IF($A$4="Slowakisch - SK",'Basis-Tabelle-Samen'!$AV267,
IF($A$4="Slowenisch - SI",'Basis-Tabelle-Samen'!$AW267,
IF($A$4="Spanisch - ES",'Basis-Tabelle-Samen'!$AX267,
IF($A$4="Tschechisch - CZ",'Basis-Tabelle-Samen'!$AY267,
IF($A$4="Türkisch - TR",'Basis-Tabelle-Samen'!$AZ267,
IF($A$4="Ungarisch - HU",'Basis-Tabelle-Samen'!$BA267,
" ACHTUNG")))))))))))))))))))))))))))))</f>
        <v>American Pampas Grass</v>
      </c>
      <c r="C270" s="175" t="str">
        <f t="shared" si="3"/>
        <v/>
      </c>
      <c r="D270" s="170"/>
      <c r="E270" s="12"/>
      <c r="F270" s="157">
        <f>IF('Basis-Tabelle-Samen'!C267="","",'Basis-Tabelle-Samen'!C267)</f>
        <v>13313</v>
      </c>
      <c r="G270" s="160">
        <f>IF('Basis-Tabelle-Samen'!C267="","",IF($A$4="Deutsch - DE",10,12))</f>
        <v>12</v>
      </c>
      <c r="H270" s="172">
        <f>IF('Basis-Tabelle-Samen'!E267="","",'Basis-Tabelle-Samen'!E267)</f>
        <v>1.85</v>
      </c>
      <c r="I270" s="160" t="str">
        <f>IF('Basis-Tabelle-Samen'!G267="","",'Basis-Tabelle-Samen'!G267)</f>
        <v>06</v>
      </c>
      <c r="J270" s="161" t="str">
        <f>IF('Basis-Tabelle-Samen'!I267="","",'Basis-Tabelle-Samen'!I267)</f>
        <v>Cortaderia selloana</v>
      </c>
      <c r="K270" s="176">
        <f>IF('Basis-Tabelle-Samen'!B267="","",'Basis-Tabelle-Samen'!B267)</f>
        <v>265</v>
      </c>
      <c r="L270" s="177" t="str">
        <f>IF('Basis-Tabelle-Samen'!AB267="","",'Basis-Tabelle-Samen'!AB267)</f>
        <v>Amerikanisches Pampasgras</v>
      </c>
    </row>
    <row r="271" spans="1:12" ht="20.100000000000001" customHeight="1" x14ac:dyDescent="0.2">
      <c r="A271" s="154" t="str">
        <f>IF('Basis-Tabelle-Samen'!A260="","",IF($A$4="Deutsch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71" s="155" t="str">
        <f>IF('Basis-Tabelle-Samen'!$AB260="","",
IF($A$4="Bulgarisch - BG",'Basis-Tabelle-Samen'!$Z260,
IF($A$4="Dänisch - DK",'Basis-Tabelle-Samen'!$AA260,
IF($A$4="Deutsch - DE",'Basis-Tabelle-Samen'!$AB260,
IF($A$4="Englisch - UK",'Basis-Tabelle-Samen'!$AC260,
IF($A$4="Estnisch - EE",'Basis-Tabelle-Samen'!$AD260,
IF($A$4="Finnisch - FI",'Basis-Tabelle-Samen'!$AE260,
IF($A$4="Französisch - FR",'Basis-Tabelle-Samen'!$AF260,
IF($A$4="Griechisch - GR",'Basis-Tabelle-Samen'!$AG260,
IF($A$4="Irisch - IE",'Basis-Tabelle-Samen'!$AH260,
IF($A$4="Isländisch - IS",'Basis-Tabelle-Samen'!$AI260,
IF($A$4="Italienisch - IT",'Basis-Tabelle-Samen'!$AJ260,
IF($A$4="Japanisch - JP",'Basis-Tabelle-Samen'!$AK260,
IF($A$4="Kroatisch - HR",'Basis-Tabelle-Samen'!$AL260,
IF($A$4="Lettisch - LV",'Basis-Tabelle-Samen'!$AM260,
IF($A$4="Litauisch - LT",'Basis-Tabelle-Samen'!$AN260,
IF($A$4="Maltesisch - MT",'Basis-Tabelle-Samen'!$AO260,
IF($A$4="Niederländisch - NL",'Basis-Tabelle-Samen'!$AP260,
IF($A$4="Norwegisch - NO",'Basis-Tabelle-Samen'!$AQ260,
IF($A$4="Polnisch - PL",'Basis-Tabelle-Samen'!$AR260,
IF($A$4="Portugiesisch - PT",'Basis-Tabelle-Samen'!$AS260,
IF($A$4="Rumänisch - RO",'Basis-Tabelle-Samen'!$AT260,
IF($A$4="Schwedisch - SE",'Basis-Tabelle-Samen'!$AU260,
IF($A$4="Slowakisch - SK",'Basis-Tabelle-Samen'!$AV260,
IF($A$4="Slowenisch - SI",'Basis-Tabelle-Samen'!$AW260,
IF($A$4="Spanisch - ES",'Basis-Tabelle-Samen'!$AX260,
IF($A$4="Tschechisch - CZ",'Basis-Tabelle-Samen'!$AY260,
IF($A$4="Türkisch - TR",'Basis-Tabelle-Samen'!$AZ260,
IF($A$4="Ungarisch - HU",'Basis-Tabelle-Samen'!$BA260,
" ACHTUNG")))))))))))))))))))))))))))))</f>
        <v>Blue Mountain Grass</v>
      </c>
      <c r="C271" s="175" t="str">
        <f t="shared" ref="C271:C334" si="4">IF((E271*G271*H271)&lt;1,"",E271*G271*H271)</f>
        <v/>
      </c>
      <c r="D271" s="170"/>
      <c r="E271" s="12"/>
      <c r="F271" s="157">
        <f>IF('Basis-Tabelle-Samen'!C260="","",'Basis-Tabelle-Samen'!C260)</f>
        <v>13306</v>
      </c>
      <c r="G271" s="160">
        <f>IF('Basis-Tabelle-Samen'!C260="","",IF($A$4="Deutsch - DE",10,12))</f>
        <v>12</v>
      </c>
      <c r="H271" s="172">
        <f>IF('Basis-Tabelle-Samen'!E260="","",'Basis-Tabelle-Samen'!E260)</f>
        <v>1.85</v>
      </c>
      <c r="I271" s="160" t="str">
        <f>IF('Basis-Tabelle-Samen'!G260="","",'Basis-Tabelle-Samen'!G260)</f>
        <v>06</v>
      </c>
      <c r="J271" s="161" t="str">
        <f>IF('Basis-Tabelle-Samen'!I260="","",'Basis-Tabelle-Samen'!I260)</f>
        <v>Festuca glauca</v>
      </c>
      <c r="K271" s="176">
        <f>IF('Basis-Tabelle-Samen'!B260="","",'Basis-Tabelle-Samen'!B260)</f>
        <v>258</v>
      </c>
      <c r="L271" s="177" t="str">
        <f>IF('Basis-Tabelle-Samen'!AB260="","",'Basis-Tabelle-Samen'!AB260)</f>
        <v>Blauschwingel-Gras</v>
      </c>
    </row>
    <row r="272" spans="1:12" ht="20.100000000000001" customHeight="1" x14ac:dyDescent="0.2">
      <c r="A272" s="154" t="str">
        <f>IF('Basis-Tabelle-Samen'!A266="","",IF($A$4="Deutsch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72" s="155" t="str">
        <f>IF('Basis-Tabelle-Samen'!$AB266="","",
IF($A$4="Bulgarisch - BG",'Basis-Tabelle-Samen'!$Z266,
IF($A$4="Dänisch - DK",'Basis-Tabelle-Samen'!$AA266,
IF($A$4="Deutsch - DE",'Basis-Tabelle-Samen'!$AB266,
IF($A$4="Englisch - UK",'Basis-Tabelle-Samen'!$AC266,
IF($A$4="Estnisch - EE",'Basis-Tabelle-Samen'!$AD266,
IF($A$4="Finnisch - FI",'Basis-Tabelle-Samen'!$AE266,
IF($A$4="Französisch - FR",'Basis-Tabelle-Samen'!$AF266,
IF($A$4="Griechisch - GR",'Basis-Tabelle-Samen'!$AG266,
IF($A$4="Irisch - IE",'Basis-Tabelle-Samen'!$AH266,
IF($A$4="Isländisch - IS",'Basis-Tabelle-Samen'!$AI266,
IF($A$4="Italienisch - IT",'Basis-Tabelle-Samen'!$AJ266,
IF($A$4="Japanisch - JP",'Basis-Tabelle-Samen'!$AK266,
IF($A$4="Kroatisch - HR",'Basis-Tabelle-Samen'!$AL266,
IF($A$4="Lettisch - LV",'Basis-Tabelle-Samen'!$AM266,
IF($A$4="Litauisch - LT",'Basis-Tabelle-Samen'!$AN266,
IF($A$4="Maltesisch - MT",'Basis-Tabelle-Samen'!$AO266,
IF($A$4="Niederländisch - NL",'Basis-Tabelle-Samen'!$AP266,
IF($A$4="Norwegisch - NO",'Basis-Tabelle-Samen'!$AQ266,
IF($A$4="Polnisch - PL",'Basis-Tabelle-Samen'!$AR266,
IF($A$4="Portugiesisch - PT",'Basis-Tabelle-Samen'!$AS266,
IF($A$4="Rumänisch - RO",'Basis-Tabelle-Samen'!$AT266,
IF($A$4="Schwedisch - SE",'Basis-Tabelle-Samen'!$AU266,
IF($A$4="Slowakisch - SK",'Basis-Tabelle-Samen'!$AV266,
IF($A$4="Slowenisch - SI",'Basis-Tabelle-Samen'!$AW266,
IF($A$4="Spanisch - ES",'Basis-Tabelle-Samen'!$AX266,
IF($A$4="Tschechisch - CZ",'Basis-Tabelle-Samen'!$AY266,
IF($A$4="Türkisch - TR",'Basis-Tabelle-Samen'!$AZ266,
IF($A$4="Ungarisch - HU",'Basis-Tabelle-Samen'!$BA266,
" ACHTUNG")))))))))))))))))))))))))))))</f>
        <v>Bunny Tail Grass</v>
      </c>
      <c r="C272" s="175" t="str">
        <f t="shared" si="4"/>
        <v/>
      </c>
      <c r="D272" s="170"/>
      <c r="E272" s="12"/>
      <c r="F272" s="157">
        <f>IF('Basis-Tabelle-Samen'!C266="","",'Basis-Tabelle-Samen'!C266)</f>
        <v>13312</v>
      </c>
      <c r="G272" s="160">
        <f>IF('Basis-Tabelle-Samen'!C266="","",IF($A$4="Deutsch - DE",10,12))</f>
        <v>12</v>
      </c>
      <c r="H272" s="172">
        <f>IF('Basis-Tabelle-Samen'!E266="","",'Basis-Tabelle-Samen'!E266)</f>
        <v>1.85</v>
      </c>
      <c r="I272" s="160" t="str">
        <f>IF('Basis-Tabelle-Samen'!G266="","",'Basis-Tabelle-Samen'!G266)</f>
        <v>06</v>
      </c>
      <c r="J272" s="161" t="str">
        <f>IF('Basis-Tabelle-Samen'!I266="","",'Basis-Tabelle-Samen'!I266)</f>
        <v>Lagurus ovatus</v>
      </c>
      <c r="K272" s="176">
        <f>IF('Basis-Tabelle-Samen'!B266="","",'Basis-Tabelle-Samen'!B266)</f>
        <v>264</v>
      </c>
      <c r="L272" s="177" t="str">
        <f>IF('Basis-Tabelle-Samen'!AB266="","",'Basis-Tabelle-Samen'!AB266)</f>
        <v>Hasenschwanz-Gras / Samtgras</v>
      </c>
    </row>
    <row r="273" spans="1:12" ht="20.100000000000001" customHeight="1" x14ac:dyDescent="0.2">
      <c r="A273" s="154" t="str">
        <f>IF('Basis-Tabelle-Samen'!A259="","",IF($A$4="Deutsch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73" s="155" t="str">
        <f>IF('Basis-Tabelle-Samen'!$AB259="","",
IF($A$4="Bulgarisch - BG",'Basis-Tabelle-Samen'!$Z259,
IF($A$4="Dänisch - DK",'Basis-Tabelle-Samen'!$AA259,
IF($A$4="Deutsch - DE",'Basis-Tabelle-Samen'!$AB259,
IF($A$4="Englisch - UK",'Basis-Tabelle-Samen'!$AC259,
IF($A$4="Estnisch - EE",'Basis-Tabelle-Samen'!$AD259,
IF($A$4="Finnisch - FI",'Basis-Tabelle-Samen'!$AE259,
IF($A$4="Französisch - FR",'Basis-Tabelle-Samen'!$AF259,
IF($A$4="Griechisch - GR",'Basis-Tabelle-Samen'!$AG259,
IF($A$4="Irisch - IE",'Basis-Tabelle-Samen'!$AH259,
IF($A$4="Isländisch - IS",'Basis-Tabelle-Samen'!$AI259,
IF($A$4="Italienisch - IT",'Basis-Tabelle-Samen'!$AJ259,
IF($A$4="Japanisch - JP",'Basis-Tabelle-Samen'!$AK259,
IF($A$4="Kroatisch - HR",'Basis-Tabelle-Samen'!$AL259,
IF($A$4="Lettisch - LV",'Basis-Tabelle-Samen'!$AM259,
IF($A$4="Litauisch - LT",'Basis-Tabelle-Samen'!$AN259,
IF($A$4="Maltesisch - MT",'Basis-Tabelle-Samen'!$AO259,
IF($A$4="Niederländisch - NL",'Basis-Tabelle-Samen'!$AP259,
IF($A$4="Norwegisch - NO",'Basis-Tabelle-Samen'!$AQ259,
IF($A$4="Polnisch - PL",'Basis-Tabelle-Samen'!$AR259,
IF($A$4="Portugiesisch - PT",'Basis-Tabelle-Samen'!$AS259,
IF($A$4="Rumänisch - RO",'Basis-Tabelle-Samen'!$AT259,
IF($A$4="Schwedisch - SE",'Basis-Tabelle-Samen'!$AU259,
IF($A$4="Slowakisch - SK",'Basis-Tabelle-Samen'!$AV259,
IF($A$4="Slowenisch - SI",'Basis-Tabelle-Samen'!$AW259,
IF($A$4="Spanisch - ES",'Basis-Tabelle-Samen'!$AX259,
IF($A$4="Tschechisch - CZ",'Basis-Tabelle-Samen'!$AY259,
IF($A$4="Türkisch - TR",'Basis-Tabelle-Samen'!$AZ259,
IF($A$4="Ungarisch - HU",'Basis-Tabelle-Samen'!$BA259,
" ACHTUNG")))))))))))))))))))))))))))))</f>
        <v>Calcutta Bamboo</v>
      </c>
      <c r="C273" s="175" t="str">
        <f t="shared" si="4"/>
        <v/>
      </c>
      <c r="D273" s="170"/>
      <c r="E273" s="12"/>
      <c r="F273" s="157">
        <f>IF('Basis-Tabelle-Samen'!C259="","",'Basis-Tabelle-Samen'!C259)</f>
        <v>13302</v>
      </c>
      <c r="G273" s="160">
        <f>IF('Basis-Tabelle-Samen'!C259="","",IF($A$4="Deutsch - DE",10,12))</f>
        <v>12</v>
      </c>
      <c r="H273" s="172">
        <f>IF('Basis-Tabelle-Samen'!E259="","",'Basis-Tabelle-Samen'!E259)</f>
        <v>1.85</v>
      </c>
      <c r="I273" s="160" t="str">
        <f>IF('Basis-Tabelle-Samen'!G259="","",'Basis-Tabelle-Samen'!G259)</f>
        <v>06</v>
      </c>
      <c r="J273" s="161" t="str">
        <f>IF('Basis-Tabelle-Samen'!I259="","",'Basis-Tabelle-Samen'!I259)</f>
        <v>Dendrocalamus strictus</v>
      </c>
      <c r="K273" s="176">
        <f>IF('Basis-Tabelle-Samen'!B259="","",'Basis-Tabelle-Samen'!B259)</f>
        <v>257</v>
      </c>
      <c r="L273" s="177" t="str">
        <f>IF('Basis-Tabelle-Samen'!AB259="","",'Basis-Tabelle-Samen'!AB259)</f>
        <v>Kalkuttabambus</v>
      </c>
    </row>
    <row r="274" spans="1:12" ht="20.100000000000001" customHeight="1" x14ac:dyDescent="0.2">
      <c r="A274" s="154" t="str">
        <f>IF('Basis-Tabelle-Samen'!A264="","",IF($A$4="Deutsch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74" s="155" t="str">
        <f>IF('Basis-Tabelle-Samen'!$AB264="","",
IF($A$4="Bulgarisch - BG",'Basis-Tabelle-Samen'!$Z264,
IF($A$4="Dänisch - DK",'Basis-Tabelle-Samen'!$AA264,
IF($A$4="Deutsch - DE",'Basis-Tabelle-Samen'!$AB264,
IF($A$4="Englisch - UK",'Basis-Tabelle-Samen'!$AC264,
IF($A$4="Estnisch - EE",'Basis-Tabelle-Samen'!$AD264,
IF($A$4="Finnisch - FI",'Basis-Tabelle-Samen'!$AE264,
IF($A$4="Französisch - FR",'Basis-Tabelle-Samen'!$AF264,
IF($A$4="Griechisch - GR",'Basis-Tabelle-Samen'!$AG264,
IF($A$4="Irisch - IE",'Basis-Tabelle-Samen'!$AH264,
IF($A$4="Isländisch - IS",'Basis-Tabelle-Samen'!$AI264,
IF($A$4="Italienisch - IT",'Basis-Tabelle-Samen'!$AJ264,
IF($A$4="Japanisch - JP",'Basis-Tabelle-Samen'!$AK264,
IF($A$4="Kroatisch - HR",'Basis-Tabelle-Samen'!$AL264,
IF($A$4="Lettisch - LV",'Basis-Tabelle-Samen'!$AM264,
IF($A$4="Litauisch - LT",'Basis-Tabelle-Samen'!$AN264,
IF($A$4="Maltesisch - MT",'Basis-Tabelle-Samen'!$AO264,
IF($A$4="Niederländisch - NL",'Basis-Tabelle-Samen'!$AP264,
IF($A$4="Norwegisch - NO",'Basis-Tabelle-Samen'!$AQ264,
IF($A$4="Polnisch - PL",'Basis-Tabelle-Samen'!$AR264,
IF($A$4="Portugiesisch - PT",'Basis-Tabelle-Samen'!$AS264,
IF($A$4="Rumänisch - RO",'Basis-Tabelle-Samen'!$AT264,
IF($A$4="Schwedisch - SE",'Basis-Tabelle-Samen'!$AU264,
IF($A$4="Slowakisch - SK",'Basis-Tabelle-Samen'!$AV264,
IF($A$4="Slowenisch - SI",'Basis-Tabelle-Samen'!$AW264,
IF($A$4="Spanisch - ES",'Basis-Tabelle-Samen'!$AX264,
IF($A$4="Tschechisch - CZ",'Basis-Tabelle-Samen'!$AY264,
IF($A$4="Türkisch - TR",'Basis-Tabelle-Samen'!$AZ264,
IF($A$4="Ungarisch - HU",'Basis-Tabelle-Samen'!$BA264,
" ACHTUNG")))))))))))))))))))))))))))))</f>
        <v>Chinese Silver Grass</v>
      </c>
      <c r="C274" s="175" t="str">
        <f t="shared" si="4"/>
        <v/>
      </c>
      <c r="D274" s="170"/>
      <c r="E274" s="12"/>
      <c r="F274" s="157">
        <f>IF('Basis-Tabelle-Samen'!C264="","",'Basis-Tabelle-Samen'!C264)</f>
        <v>13310</v>
      </c>
      <c r="G274" s="160">
        <f>IF('Basis-Tabelle-Samen'!C264="","",IF($A$4="Deutsch - DE",10,12))</f>
        <v>12</v>
      </c>
      <c r="H274" s="172">
        <f>IF('Basis-Tabelle-Samen'!E264="","",'Basis-Tabelle-Samen'!E264)</f>
        <v>1.85</v>
      </c>
      <c r="I274" s="160" t="str">
        <f>IF('Basis-Tabelle-Samen'!G264="","",'Basis-Tabelle-Samen'!G264)</f>
        <v>06</v>
      </c>
      <c r="J274" s="161" t="str">
        <f>IF('Basis-Tabelle-Samen'!I264="","",'Basis-Tabelle-Samen'!I264)</f>
        <v>Miscanthus sinensis</v>
      </c>
      <c r="K274" s="176">
        <f>IF('Basis-Tabelle-Samen'!B264="","",'Basis-Tabelle-Samen'!B264)</f>
        <v>262</v>
      </c>
      <c r="L274" s="177" t="str">
        <f>IF('Basis-Tabelle-Samen'!AB264="","",'Basis-Tabelle-Samen'!AB264)</f>
        <v>Chinaschilf</v>
      </c>
    </row>
    <row r="275" spans="1:12" ht="20.100000000000001" customHeight="1" x14ac:dyDescent="0.2">
      <c r="A275" s="154" t="str">
        <f>IF('Basis-Tabelle-Samen'!A261="","",IF($A$4="Deutsch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75" s="155" t="str">
        <f>IF('Basis-Tabelle-Samen'!$AB261="","",
IF($A$4="Bulgarisch - BG",'Basis-Tabelle-Samen'!$Z261,
IF($A$4="Dänisch - DK",'Basis-Tabelle-Samen'!$AA261,
IF($A$4="Deutsch - DE",'Basis-Tabelle-Samen'!$AB261,
IF($A$4="Englisch - UK",'Basis-Tabelle-Samen'!$AC261,
IF($A$4="Estnisch - EE",'Basis-Tabelle-Samen'!$AD261,
IF($A$4="Finnisch - FI",'Basis-Tabelle-Samen'!$AE261,
IF($A$4="Französisch - FR",'Basis-Tabelle-Samen'!$AF261,
IF($A$4="Griechisch - GR",'Basis-Tabelle-Samen'!$AG261,
IF($A$4="Irisch - IE",'Basis-Tabelle-Samen'!$AH261,
IF($A$4="Isländisch - IS",'Basis-Tabelle-Samen'!$AI261,
IF($A$4="Italienisch - IT",'Basis-Tabelle-Samen'!$AJ261,
IF($A$4="Japanisch - JP",'Basis-Tabelle-Samen'!$AK261,
IF($A$4="Kroatisch - HR",'Basis-Tabelle-Samen'!$AL261,
IF($A$4="Lettisch - LV",'Basis-Tabelle-Samen'!$AM261,
IF($A$4="Litauisch - LT",'Basis-Tabelle-Samen'!$AN261,
IF($A$4="Maltesisch - MT",'Basis-Tabelle-Samen'!$AO261,
IF($A$4="Niederländisch - NL",'Basis-Tabelle-Samen'!$AP261,
IF($A$4="Norwegisch - NO",'Basis-Tabelle-Samen'!$AQ261,
IF($A$4="Polnisch - PL",'Basis-Tabelle-Samen'!$AR261,
IF($A$4="Portugiesisch - PT",'Basis-Tabelle-Samen'!$AS261,
IF($A$4="Rumänisch - RO",'Basis-Tabelle-Samen'!$AT261,
IF($A$4="Schwedisch - SE",'Basis-Tabelle-Samen'!$AU261,
IF($A$4="Slowakisch - SK",'Basis-Tabelle-Samen'!$AV261,
IF($A$4="Slowenisch - SI",'Basis-Tabelle-Samen'!$AW261,
IF($A$4="Spanisch - ES",'Basis-Tabelle-Samen'!$AX261,
IF($A$4="Tschechisch - CZ",'Basis-Tabelle-Samen'!$AY261,
IF($A$4="Türkisch - TR",'Basis-Tabelle-Samen'!$AZ261,
IF($A$4="Ungarisch - HU",'Basis-Tabelle-Samen'!$BA261,
" ACHTUNG")))))))))))))))))))))))))))))</f>
        <v>Cogongrass</v>
      </c>
      <c r="C275" s="175" t="str">
        <f t="shared" si="4"/>
        <v/>
      </c>
      <c r="D275" s="170"/>
      <c r="E275" s="12"/>
      <c r="F275" s="157">
        <f>IF('Basis-Tabelle-Samen'!C261="","",'Basis-Tabelle-Samen'!C261)</f>
        <v>13307</v>
      </c>
      <c r="G275" s="160">
        <f>IF('Basis-Tabelle-Samen'!C261="","",IF($A$4="Deutsch - DE",10,12))</f>
        <v>12</v>
      </c>
      <c r="H275" s="172">
        <f>IF('Basis-Tabelle-Samen'!E261="","",'Basis-Tabelle-Samen'!E261)</f>
        <v>1.85</v>
      </c>
      <c r="I275" s="160" t="str">
        <f>IF('Basis-Tabelle-Samen'!G261="","",'Basis-Tabelle-Samen'!G261)</f>
        <v>06</v>
      </c>
      <c r="J275" s="161" t="str">
        <f>IF('Basis-Tabelle-Samen'!I261="","",'Basis-Tabelle-Samen'!I261)</f>
        <v>Imperata cylindrica</v>
      </c>
      <c r="K275" s="176">
        <f>IF('Basis-Tabelle-Samen'!B261="","",'Basis-Tabelle-Samen'!B261)</f>
        <v>259</v>
      </c>
      <c r="L275" s="177" t="str">
        <f>IF('Basis-Tabelle-Samen'!AB261="","",'Basis-Tabelle-Samen'!AB261)</f>
        <v>Japanisches Blutgras</v>
      </c>
    </row>
    <row r="276" spans="1:12" ht="20.100000000000001" customHeight="1" x14ac:dyDescent="0.2">
      <c r="A276" s="154" t="str">
        <f>IF('Basis-Tabelle-Samen'!A263="","",IF($A$4="Deutsch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76" s="155" t="str">
        <f>IF('Basis-Tabelle-Samen'!$AB263="","",
IF($A$4="Bulgarisch - BG",'Basis-Tabelle-Samen'!$Z263,
IF($A$4="Dänisch - DK",'Basis-Tabelle-Samen'!$AA263,
IF($A$4="Deutsch - DE",'Basis-Tabelle-Samen'!$AB263,
IF($A$4="Englisch - UK",'Basis-Tabelle-Samen'!$AC263,
IF($A$4="Estnisch - EE",'Basis-Tabelle-Samen'!$AD263,
IF($A$4="Finnisch - FI",'Basis-Tabelle-Samen'!$AE263,
IF($A$4="Französisch - FR",'Basis-Tabelle-Samen'!$AF263,
IF($A$4="Griechisch - GR",'Basis-Tabelle-Samen'!$AG263,
IF($A$4="Irisch - IE",'Basis-Tabelle-Samen'!$AH263,
IF($A$4="Isländisch - IS",'Basis-Tabelle-Samen'!$AI263,
IF($A$4="Italienisch - IT",'Basis-Tabelle-Samen'!$AJ263,
IF($A$4="Japanisch - JP",'Basis-Tabelle-Samen'!$AK263,
IF($A$4="Kroatisch - HR",'Basis-Tabelle-Samen'!$AL263,
IF($A$4="Lettisch - LV",'Basis-Tabelle-Samen'!$AM263,
IF($A$4="Litauisch - LT",'Basis-Tabelle-Samen'!$AN263,
IF($A$4="Maltesisch - MT",'Basis-Tabelle-Samen'!$AO263,
IF($A$4="Niederländisch - NL",'Basis-Tabelle-Samen'!$AP263,
IF($A$4="Norwegisch - NO",'Basis-Tabelle-Samen'!$AQ263,
IF($A$4="Polnisch - PL",'Basis-Tabelle-Samen'!$AR263,
IF($A$4="Portugiesisch - PT",'Basis-Tabelle-Samen'!$AS263,
IF($A$4="Rumänisch - RO",'Basis-Tabelle-Samen'!$AT263,
IF($A$4="Schwedisch - SE",'Basis-Tabelle-Samen'!$AU263,
IF($A$4="Slowakisch - SK",'Basis-Tabelle-Samen'!$AV263,
IF($A$4="Slowenisch - SI",'Basis-Tabelle-Samen'!$AW263,
IF($A$4="Spanisch - ES",'Basis-Tabelle-Samen'!$AX263,
IF($A$4="Tschechisch - CZ",'Basis-Tabelle-Samen'!$AY263,
IF($A$4="Türkisch - TR",'Basis-Tabelle-Samen'!$AZ263,
IF($A$4="Ungarisch - HU",'Basis-Tabelle-Samen'!$BA263,
" ACHTUNG")))))))))))))))))))))))))))))</f>
        <v>Feather Grass / Pheasant's Tail Grass</v>
      </c>
      <c r="C276" s="175" t="str">
        <f t="shared" si="4"/>
        <v/>
      </c>
      <c r="D276" s="170"/>
      <c r="E276" s="12"/>
      <c r="F276" s="157">
        <f>IF('Basis-Tabelle-Samen'!C263="","",'Basis-Tabelle-Samen'!C263)</f>
        <v>13309</v>
      </c>
      <c r="G276" s="160">
        <f>IF('Basis-Tabelle-Samen'!C263="","",IF($A$4="Deutsch - DE",10,12))</f>
        <v>12</v>
      </c>
      <c r="H276" s="172">
        <f>IF('Basis-Tabelle-Samen'!E263="","",'Basis-Tabelle-Samen'!E263)</f>
        <v>1.85</v>
      </c>
      <c r="I276" s="160" t="str">
        <f>IF('Basis-Tabelle-Samen'!G263="","",'Basis-Tabelle-Samen'!G263)</f>
        <v>06</v>
      </c>
      <c r="J276" s="161" t="str">
        <f>IF('Basis-Tabelle-Samen'!I263="","",'Basis-Tabelle-Samen'!I263)</f>
        <v>Stipa calamagrostis</v>
      </c>
      <c r="K276" s="176">
        <f>IF('Basis-Tabelle-Samen'!B263="","",'Basis-Tabelle-Samen'!B263)</f>
        <v>261</v>
      </c>
      <c r="L276" s="177" t="str">
        <f>IF('Basis-Tabelle-Samen'!AB263="","",'Basis-Tabelle-Samen'!AB263)</f>
        <v>Kamelhaar-Gras / Silber-Ährengras</v>
      </c>
    </row>
    <row r="277" spans="1:12" ht="20.100000000000001" customHeight="1" x14ac:dyDescent="0.2">
      <c r="A277" s="154" t="str">
        <f>IF('Basis-Tabelle-Samen'!A265="","",IF($A$4="Deutsch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77" s="155" t="str">
        <f>IF('Basis-Tabelle-Samen'!$AB265="","",
IF($A$4="Bulgarisch - BG",'Basis-Tabelle-Samen'!$Z265,
IF($A$4="Dänisch - DK",'Basis-Tabelle-Samen'!$AA265,
IF($A$4="Deutsch - DE",'Basis-Tabelle-Samen'!$AB265,
IF($A$4="Englisch - UK",'Basis-Tabelle-Samen'!$AC265,
IF($A$4="Estnisch - EE",'Basis-Tabelle-Samen'!$AD265,
IF($A$4="Finnisch - FI",'Basis-Tabelle-Samen'!$AE265,
IF($A$4="Französisch - FR",'Basis-Tabelle-Samen'!$AF265,
IF($A$4="Griechisch - GR",'Basis-Tabelle-Samen'!$AG265,
IF($A$4="Irisch - IE",'Basis-Tabelle-Samen'!$AH265,
IF($A$4="Isländisch - IS",'Basis-Tabelle-Samen'!$AI265,
IF($A$4="Italienisch - IT",'Basis-Tabelle-Samen'!$AJ265,
IF($A$4="Japanisch - JP",'Basis-Tabelle-Samen'!$AK265,
IF($A$4="Kroatisch - HR",'Basis-Tabelle-Samen'!$AL265,
IF($A$4="Lettisch - LV",'Basis-Tabelle-Samen'!$AM265,
IF($A$4="Litauisch - LT",'Basis-Tabelle-Samen'!$AN265,
IF($A$4="Maltesisch - MT",'Basis-Tabelle-Samen'!$AO265,
IF($A$4="Niederländisch - NL",'Basis-Tabelle-Samen'!$AP265,
IF($A$4="Norwegisch - NO",'Basis-Tabelle-Samen'!$AQ265,
IF($A$4="Polnisch - PL",'Basis-Tabelle-Samen'!$AR265,
IF($A$4="Portugiesisch - PT",'Basis-Tabelle-Samen'!$AS265,
IF($A$4="Rumänisch - RO",'Basis-Tabelle-Samen'!$AT265,
IF($A$4="Schwedisch - SE",'Basis-Tabelle-Samen'!$AU265,
IF($A$4="Slowakisch - SK",'Basis-Tabelle-Samen'!$AV265,
IF($A$4="Slowenisch - SI",'Basis-Tabelle-Samen'!$AW265,
IF($A$4="Spanisch - ES",'Basis-Tabelle-Samen'!$AX265,
IF($A$4="Tschechisch - CZ",'Basis-Tabelle-Samen'!$AY265,
IF($A$4="Türkisch - TR",'Basis-Tabelle-Samen'!$AZ265,
IF($A$4="Ungarisch - HU",'Basis-Tabelle-Samen'!$BA265,
" ACHTUNG")))))))))))))))))))))))))))))</f>
        <v>Foxtail Barley / Squirrel Tail</v>
      </c>
      <c r="C277" s="175" t="str">
        <f t="shared" si="4"/>
        <v/>
      </c>
      <c r="D277" s="170"/>
      <c r="E277" s="12"/>
      <c r="F277" s="157">
        <f>IF('Basis-Tabelle-Samen'!C265="","",'Basis-Tabelle-Samen'!C265)</f>
        <v>13311</v>
      </c>
      <c r="G277" s="160">
        <f>IF('Basis-Tabelle-Samen'!C265="","",IF($A$4="Deutsch - DE",10,12))</f>
        <v>12</v>
      </c>
      <c r="H277" s="172">
        <f>IF('Basis-Tabelle-Samen'!E265="","",'Basis-Tabelle-Samen'!E265)</f>
        <v>1.85</v>
      </c>
      <c r="I277" s="160" t="str">
        <f>IF('Basis-Tabelle-Samen'!G265="","",'Basis-Tabelle-Samen'!G265)</f>
        <v>06</v>
      </c>
      <c r="J277" s="161" t="str">
        <f>IF('Basis-Tabelle-Samen'!I265="","",'Basis-Tabelle-Samen'!I265)</f>
        <v>Hordeum jubatum</v>
      </c>
      <c r="K277" s="176">
        <f>IF('Basis-Tabelle-Samen'!B265="","",'Basis-Tabelle-Samen'!B265)</f>
        <v>263</v>
      </c>
      <c r="L277" s="177" t="str">
        <f>IF('Basis-Tabelle-Samen'!AB265="","",'Basis-Tabelle-Samen'!AB265)</f>
        <v>Mähnengerste</v>
      </c>
    </row>
    <row r="278" spans="1:12" ht="20.100000000000001" customHeight="1" x14ac:dyDescent="0.2">
      <c r="A278" s="154" t="str">
        <f>IF('Basis-Tabelle-Samen'!A268="","",IF($A$4="Deutsch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78" s="155" t="str">
        <f>IF('Basis-Tabelle-Samen'!$AB268="","",
IF($A$4="Bulgarisch - BG",'Basis-Tabelle-Samen'!$Z268,
IF($A$4="Dänisch - DK",'Basis-Tabelle-Samen'!$AA268,
IF($A$4="Deutsch - DE",'Basis-Tabelle-Samen'!$AB268,
IF($A$4="Englisch - UK",'Basis-Tabelle-Samen'!$AC268,
IF($A$4="Estnisch - EE",'Basis-Tabelle-Samen'!$AD268,
IF($A$4="Finnisch - FI",'Basis-Tabelle-Samen'!$AE268,
IF($A$4="Französisch - FR",'Basis-Tabelle-Samen'!$AF268,
IF($A$4="Griechisch - GR",'Basis-Tabelle-Samen'!$AG268,
IF($A$4="Irisch - IE",'Basis-Tabelle-Samen'!$AH268,
IF($A$4="Isländisch - IS",'Basis-Tabelle-Samen'!$AI268,
IF($A$4="Italienisch - IT",'Basis-Tabelle-Samen'!$AJ268,
IF($A$4="Japanisch - JP",'Basis-Tabelle-Samen'!$AK268,
IF($A$4="Kroatisch - HR",'Basis-Tabelle-Samen'!$AL268,
IF($A$4="Lettisch - LV",'Basis-Tabelle-Samen'!$AM268,
IF($A$4="Litauisch - LT",'Basis-Tabelle-Samen'!$AN268,
IF($A$4="Maltesisch - MT",'Basis-Tabelle-Samen'!$AO268,
IF($A$4="Niederländisch - NL",'Basis-Tabelle-Samen'!$AP268,
IF($A$4="Norwegisch - NO",'Basis-Tabelle-Samen'!$AQ268,
IF($A$4="Polnisch - PL",'Basis-Tabelle-Samen'!$AR268,
IF($A$4="Portugiesisch - PT",'Basis-Tabelle-Samen'!$AS268,
IF($A$4="Rumänisch - RO",'Basis-Tabelle-Samen'!$AT268,
IF($A$4="Schwedisch - SE",'Basis-Tabelle-Samen'!$AU268,
IF($A$4="Slowakisch - SK",'Basis-Tabelle-Samen'!$AV268,
IF($A$4="Slowenisch - SI",'Basis-Tabelle-Samen'!$AW268,
IF($A$4="Spanisch - ES",'Basis-Tabelle-Samen'!$AX268,
IF($A$4="Tschechisch - CZ",'Basis-Tabelle-Samen'!$AY268,
IF($A$4="Türkisch - TR",'Basis-Tabelle-Samen'!$AZ268,
IF($A$4="Ungarisch - HU",'Basis-Tabelle-Samen'!$BA268,
" ACHTUNG")))))))))))))))))))))))))))))</f>
        <v>Giant Feather Grass</v>
      </c>
      <c r="C278" s="175" t="str">
        <f t="shared" si="4"/>
        <v/>
      </c>
      <c r="D278" s="170"/>
      <c r="E278" s="12"/>
      <c r="F278" s="157">
        <f>IF('Basis-Tabelle-Samen'!C268="","",'Basis-Tabelle-Samen'!C268)</f>
        <v>13314</v>
      </c>
      <c r="G278" s="160">
        <f>IF('Basis-Tabelle-Samen'!C268="","",IF($A$4="Deutsch - DE",10,12))</f>
        <v>12</v>
      </c>
      <c r="H278" s="172">
        <f>IF('Basis-Tabelle-Samen'!E268="","",'Basis-Tabelle-Samen'!E268)</f>
        <v>1.85</v>
      </c>
      <c r="I278" s="160" t="str">
        <f>IF('Basis-Tabelle-Samen'!G268="","",'Basis-Tabelle-Samen'!G268)</f>
        <v>06</v>
      </c>
      <c r="J278" s="161" t="str">
        <f>IF('Basis-Tabelle-Samen'!I268="","",'Basis-Tabelle-Samen'!I268)</f>
        <v>Stipa gigantea</v>
      </c>
      <c r="K278" s="176">
        <f>IF('Basis-Tabelle-Samen'!B268="","",'Basis-Tabelle-Samen'!B268)</f>
        <v>266</v>
      </c>
      <c r="L278" s="177" t="str">
        <f>IF('Basis-Tabelle-Samen'!AB268="","",'Basis-Tabelle-Samen'!AB268)</f>
        <v>Riesen-Federgras / Pyrenäen - Federgras</v>
      </c>
    </row>
    <row r="279" spans="1:12" ht="20.100000000000001" customHeight="1" x14ac:dyDescent="0.2">
      <c r="A279" s="154" t="str">
        <f>IF('Basis-Tabelle-Samen'!A258="","",IF($A$4="Deutsch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79" s="155" t="str">
        <f>IF('Basis-Tabelle-Samen'!$AB258="","",
IF($A$4="Bulgarisch - BG",'Basis-Tabelle-Samen'!$Z258,
IF($A$4="Dänisch - DK",'Basis-Tabelle-Samen'!$AA258,
IF($A$4="Deutsch - DE",'Basis-Tabelle-Samen'!$AB258,
IF($A$4="Englisch - UK",'Basis-Tabelle-Samen'!$AC258,
IF($A$4="Estnisch - EE",'Basis-Tabelle-Samen'!$AD258,
IF($A$4="Finnisch - FI",'Basis-Tabelle-Samen'!$AE258,
IF($A$4="Französisch - FR",'Basis-Tabelle-Samen'!$AF258,
IF($A$4="Griechisch - GR",'Basis-Tabelle-Samen'!$AG258,
IF($A$4="Irisch - IE",'Basis-Tabelle-Samen'!$AH258,
IF($A$4="Isländisch - IS",'Basis-Tabelle-Samen'!$AI258,
IF($A$4="Italienisch - IT",'Basis-Tabelle-Samen'!$AJ258,
IF($A$4="Japanisch - JP",'Basis-Tabelle-Samen'!$AK258,
IF($A$4="Kroatisch - HR",'Basis-Tabelle-Samen'!$AL258,
IF($A$4="Lettisch - LV",'Basis-Tabelle-Samen'!$AM258,
IF($A$4="Litauisch - LT",'Basis-Tabelle-Samen'!$AN258,
IF($A$4="Maltesisch - MT",'Basis-Tabelle-Samen'!$AO258,
IF($A$4="Niederländisch - NL",'Basis-Tabelle-Samen'!$AP258,
IF($A$4="Norwegisch - NO",'Basis-Tabelle-Samen'!$AQ258,
IF($A$4="Polnisch - PL",'Basis-Tabelle-Samen'!$AR258,
IF($A$4="Portugiesisch - PT",'Basis-Tabelle-Samen'!$AS258,
IF($A$4="Rumänisch - RO",'Basis-Tabelle-Samen'!$AT258,
IF($A$4="Schwedisch - SE",'Basis-Tabelle-Samen'!$AU258,
IF($A$4="Slowakisch - SK",'Basis-Tabelle-Samen'!$AV258,
IF($A$4="Slowenisch - SI",'Basis-Tabelle-Samen'!$AW258,
IF($A$4="Spanisch - ES",'Basis-Tabelle-Samen'!$AX258,
IF($A$4="Tschechisch - CZ",'Basis-Tabelle-Samen'!$AY258,
IF($A$4="Türkisch - TR",'Basis-Tabelle-Samen'!$AZ258,
IF($A$4="Ungarisch - HU",'Basis-Tabelle-Samen'!$BA258,
" ACHTUNG")))))))))))))))))))))))))))))</f>
        <v>Great Thorny Bamboo</v>
      </c>
      <c r="C279" s="175" t="str">
        <f t="shared" si="4"/>
        <v/>
      </c>
      <c r="D279" s="170"/>
      <c r="E279" s="12"/>
      <c r="F279" s="157">
        <f>IF('Basis-Tabelle-Samen'!C258="","",'Basis-Tabelle-Samen'!C258)</f>
        <v>13301</v>
      </c>
      <c r="G279" s="160">
        <f>IF('Basis-Tabelle-Samen'!C258="","",IF($A$4="Deutsch - DE",10,12))</f>
        <v>12</v>
      </c>
      <c r="H279" s="172">
        <f>IF('Basis-Tabelle-Samen'!E258="","",'Basis-Tabelle-Samen'!E258)</f>
        <v>1.85</v>
      </c>
      <c r="I279" s="160" t="str">
        <f>IF('Basis-Tabelle-Samen'!G258="","",'Basis-Tabelle-Samen'!G258)</f>
        <v>06</v>
      </c>
      <c r="J279" s="161" t="str">
        <f>IF('Basis-Tabelle-Samen'!I258="","",'Basis-Tabelle-Samen'!I258)</f>
        <v>Dendrocalamus arundinacea</v>
      </c>
      <c r="K279" s="176">
        <f>IF('Basis-Tabelle-Samen'!B258="","",'Basis-Tabelle-Samen'!B258)</f>
        <v>256</v>
      </c>
      <c r="L279" s="177" t="str">
        <f>IF('Basis-Tabelle-Samen'!AB258="","",'Basis-Tabelle-Samen'!AB258)</f>
        <v>Großer Dornenbambus</v>
      </c>
    </row>
    <row r="280" spans="1:12" ht="20.100000000000001" customHeight="1" x14ac:dyDescent="0.2">
      <c r="A280" s="154" t="str">
        <f>IF('Basis-Tabelle-Samen'!A269="","",IF($A$4="Deutsch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80" s="155" t="str">
        <f>IF('Basis-Tabelle-Samen'!$AB269="","",
IF($A$4="Bulgarisch - BG",'Basis-Tabelle-Samen'!$Z269,
IF($A$4="Dänisch - DK",'Basis-Tabelle-Samen'!$AA269,
IF($A$4="Deutsch - DE",'Basis-Tabelle-Samen'!$AB269,
IF($A$4="Englisch - UK",'Basis-Tabelle-Samen'!$AC269,
IF($A$4="Estnisch - EE",'Basis-Tabelle-Samen'!$AD269,
IF($A$4="Finnisch - FI",'Basis-Tabelle-Samen'!$AE269,
IF($A$4="Französisch - FR",'Basis-Tabelle-Samen'!$AF269,
IF($A$4="Griechisch - GR",'Basis-Tabelle-Samen'!$AG269,
IF($A$4="Irisch - IE",'Basis-Tabelle-Samen'!$AH269,
IF($A$4="Isländisch - IS",'Basis-Tabelle-Samen'!$AI269,
IF($A$4="Italienisch - IT",'Basis-Tabelle-Samen'!$AJ269,
IF($A$4="Japanisch - JP",'Basis-Tabelle-Samen'!$AK269,
IF($A$4="Kroatisch - HR",'Basis-Tabelle-Samen'!$AL269,
IF($A$4="Lettisch - LV",'Basis-Tabelle-Samen'!$AM269,
IF($A$4="Litauisch - LT",'Basis-Tabelle-Samen'!$AN269,
IF($A$4="Maltesisch - MT",'Basis-Tabelle-Samen'!$AO269,
IF($A$4="Niederländisch - NL",'Basis-Tabelle-Samen'!$AP269,
IF($A$4="Norwegisch - NO",'Basis-Tabelle-Samen'!$AQ269,
IF($A$4="Polnisch - PL",'Basis-Tabelle-Samen'!$AR269,
IF($A$4="Portugiesisch - PT",'Basis-Tabelle-Samen'!$AS269,
IF($A$4="Rumänisch - RO",'Basis-Tabelle-Samen'!$AT269,
IF($A$4="Schwedisch - SE",'Basis-Tabelle-Samen'!$AU269,
IF($A$4="Slowakisch - SK",'Basis-Tabelle-Samen'!$AV269,
IF($A$4="Slowenisch - SI",'Basis-Tabelle-Samen'!$AW269,
IF($A$4="Spanisch - ES",'Basis-Tabelle-Samen'!$AX269,
IF($A$4="Tschechisch - CZ",'Basis-Tabelle-Samen'!$AY269,
IF($A$4="Türkisch - TR",'Basis-Tabelle-Samen'!$AZ269,
IF($A$4="Ungarisch - HU",'Basis-Tabelle-Samen'!$BA269,
" ACHTUNG")))))))))))))))))))))))))))))</f>
        <v>Moso Bamboo</v>
      </c>
      <c r="C280" s="175" t="str">
        <f t="shared" si="4"/>
        <v/>
      </c>
      <c r="D280" s="170"/>
      <c r="E280" s="12"/>
      <c r="F280" s="157">
        <f>IF('Basis-Tabelle-Samen'!C269="","",'Basis-Tabelle-Samen'!C269)</f>
        <v>13322</v>
      </c>
      <c r="G280" s="160">
        <f>IF('Basis-Tabelle-Samen'!C269="","",IF($A$4="Deutsch - DE",10,12))</f>
        <v>12</v>
      </c>
      <c r="H280" s="172">
        <f>IF('Basis-Tabelle-Samen'!E269="","",'Basis-Tabelle-Samen'!E269)</f>
        <v>1.85</v>
      </c>
      <c r="I280" s="160" t="str">
        <f>IF('Basis-Tabelle-Samen'!G269="","",'Basis-Tabelle-Samen'!G269)</f>
        <v>06</v>
      </c>
      <c r="J280" s="161" t="str">
        <f>IF('Basis-Tabelle-Samen'!I269="","",'Basis-Tabelle-Samen'!I269)</f>
        <v>Phyllostachys pubescens</v>
      </c>
      <c r="K280" s="176">
        <f>IF('Basis-Tabelle-Samen'!B269="","",'Basis-Tabelle-Samen'!B269)</f>
        <v>267</v>
      </c>
      <c r="L280" s="177" t="str">
        <f>IF('Basis-Tabelle-Samen'!AB269="","",'Basis-Tabelle-Samen'!AB269)</f>
        <v>Moso Riesenbambus</v>
      </c>
    </row>
    <row r="281" spans="1:12" ht="20.100000000000001" customHeight="1" x14ac:dyDescent="0.2">
      <c r="A281" s="154" t="str">
        <f>IF('Basis-Tabelle-Samen'!A262="","",IF($A$4="Deutsch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81" s="155" t="str">
        <f>IF('Basis-Tabelle-Samen'!$AB262="","",
IF($A$4="Bulgarisch - BG",'Basis-Tabelle-Samen'!$Z262,
IF($A$4="Dänisch - DK",'Basis-Tabelle-Samen'!$AA262,
IF($A$4="Deutsch - DE",'Basis-Tabelle-Samen'!$AB262,
IF($A$4="Englisch - UK",'Basis-Tabelle-Samen'!$AC262,
IF($A$4="Estnisch - EE",'Basis-Tabelle-Samen'!$AD262,
IF($A$4="Finnisch - FI",'Basis-Tabelle-Samen'!$AE262,
IF($A$4="Französisch - FR",'Basis-Tabelle-Samen'!$AF262,
IF($A$4="Griechisch - GR",'Basis-Tabelle-Samen'!$AG262,
IF($A$4="Irisch - IE",'Basis-Tabelle-Samen'!$AH262,
IF($A$4="Isländisch - IS",'Basis-Tabelle-Samen'!$AI262,
IF($A$4="Italienisch - IT",'Basis-Tabelle-Samen'!$AJ262,
IF($A$4="Japanisch - JP",'Basis-Tabelle-Samen'!$AK262,
IF($A$4="Kroatisch - HR",'Basis-Tabelle-Samen'!$AL262,
IF($A$4="Lettisch - LV",'Basis-Tabelle-Samen'!$AM262,
IF($A$4="Litauisch - LT",'Basis-Tabelle-Samen'!$AN262,
IF($A$4="Maltesisch - MT",'Basis-Tabelle-Samen'!$AO262,
IF($A$4="Niederländisch - NL",'Basis-Tabelle-Samen'!$AP262,
IF($A$4="Norwegisch - NO",'Basis-Tabelle-Samen'!$AQ262,
IF($A$4="Polnisch - PL",'Basis-Tabelle-Samen'!$AR262,
IF($A$4="Portugiesisch - PT",'Basis-Tabelle-Samen'!$AS262,
IF($A$4="Rumänisch - RO",'Basis-Tabelle-Samen'!$AT262,
IF($A$4="Schwedisch - SE",'Basis-Tabelle-Samen'!$AU262,
IF($A$4="Slowakisch - SK",'Basis-Tabelle-Samen'!$AV262,
IF($A$4="Slowenisch - SI",'Basis-Tabelle-Samen'!$AW262,
IF($A$4="Spanisch - ES",'Basis-Tabelle-Samen'!$AX262,
IF($A$4="Tschechisch - CZ",'Basis-Tabelle-Samen'!$AY262,
IF($A$4="Türkisch - TR",'Basis-Tabelle-Samen'!$AZ262,
IF($A$4="Ungarisch - HU",'Basis-Tabelle-Samen'!$BA262,
" ACHTUNG")))))))))))))))))))))))))))))</f>
        <v>Quaking Grass</v>
      </c>
      <c r="C281" s="175" t="str">
        <f t="shared" si="4"/>
        <v/>
      </c>
      <c r="D281" s="170"/>
      <c r="E281" s="12"/>
      <c r="F281" s="157">
        <f>IF('Basis-Tabelle-Samen'!C262="","",'Basis-Tabelle-Samen'!C262)</f>
        <v>13308</v>
      </c>
      <c r="G281" s="160">
        <f>IF('Basis-Tabelle-Samen'!C262="","",IF($A$4="Deutsch - DE",10,12))</f>
        <v>12</v>
      </c>
      <c r="H281" s="172">
        <f>IF('Basis-Tabelle-Samen'!E262="","",'Basis-Tabelle-Samen'!E262)</f>
        <v>1.85</v>
      </c>
      <c r="I281" s="160" t="str">
        <f>IF('Basis-Tabelle-Samen'!G262="","",'Basis-Tabelle-Samen'!G262)</f>
        <v>06</v>
      </c>
      <c r="J281" s="161" t="str">
        <f>IF('Basis-Tabelle-Samen'!I262="","",'Basis-Tabelle-Samen'!I262)</f>
        <v>Briza media</v>
      </c>
      <c r="K281" s="176">
        <f>IF('Basis-Tabelle-Samen'!B262="","",'Basis-Tabelle-Samen'!B262)</f>
        <v>260</v>
      </c>
      <c r="L281" s="177" t="str">
        <f>IF('Basis-Tabelle-Samen'!AB262="","",'Basis-Tabelle-Samen'!AB262)</f>
        <v>Herz-Zittergras / Jungfernhaar</v>
      </c>
    </row>
    <row r="282" spans="1:12" ht="20.100000000000001" customHeight="1" x14ac:dyDescent="0.2">
      <c r="A282" s="154" t="str">
        <f>IF('Basis-Tabelle-Samen'!A312="","",IF($A$4="Deutsch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82" s="155" t="str">
        <f>IF('Basis-Tabelle-Samen'!$AB312="","",
IF($A$4="Bulgarisch - BG",'Basis-Tabelle-Samen'!$Z312,
IF($A$4="Dänisch - DK",'Basis-Tabelle-Samen'!$AA312,
IF($A$4="Deutsch - DE",'Basis-Tabelle-Samen'!$AB312,
IF($A$4="Englisch - UK",'Basis-Tabelle-Samen'!$AC312,
IF($A$4="Estnisch - EE",'Basis-Tabelle-Samen'!$AD312,
IF($A$4="Finnisch - FI",'Basis-Tabelle-Samen'!$AE312,
IF($A$4="Französisch - FR",'Basis-Tabelle-Samen'!$AF312,
IF($A$4="Griechisch - GR",'Basis-Tabelle-Samen'!$AG312,
IF($A$4="Irisch - IE",'Basis-Tabelle-Samen'!$AH312,
IF($A$4="Isländisch - IS",'Basis-Tabelle-Samen'!$AI312,
IF($A$4="Italienisch - IT",'Basis-Tabelle-Samen'!$AJ312,
IF($A$4="Japanisch - JP",'Basis-Tabelle-Samen'!$AK312,
IF($A$4="Kroatisch - HR",'Basis-Tabelle-Samen'!$AL312,
IF($A$4="Lettisch - LV",'Basis-Tabelle-Samen'!$AM312,
IF($A$4="Litauisch - LT",'Basis-Tabelle-Samen'!$AN312,
IF($A$4="Maltesisch - MT",'Basis-Tabelle-Samen'!$AO312,
IF($A$4="Niederländisch - NL",'Basis-Tabelle-Samen'!$AP312,
IF($A$4="Norwegisch - NO",'Basis-Tabelle-Samen'!$AQ312,
IF($A$4="Polnisch - PL",'Basis-Tabelle-Samen'!$AR312,
IF($A$4="Portugiesisch - PT",'Basis-Tabelle-Samen'!$AS312,
IF($A$4="Rumänisch - RO",'Basis-Tabelle-Samen'!$AT312,
IF($A$4="Schwedisch - SE",'Basis-Tabelle-Samen'!$AU312,
IF($A$4="Slowakisch - SK",'Basis-Tabelle-Samen'!$AV312,
IF($A$4="Slowenisch - SI",'Basis-Tabelle-Samen'!$AW312,
IF($A$4="Spanisch - ES",'Basis-Tabelle-Samen'!$AX312,
IF($A$4="Tschechisch - CZ",'Basis-Tabelle-Samen'!$AY312,
IF($A$4="Türkisch - TR",'Basis-Tabelle-Samen'!$AZ312,
IF($A$4="Ungarisch - HU",'Basis-Tabelle-Samen'!$BA312,
" ACHTUNG")))))))))))))))))))))))))))))</f>
        <v>Anise</v>
      </c>
      <c r="C282" s="175" t="str">
        <f t="shared" si="4"/>
        <v/>
      </c>
      <c r="D282" s="170"/>
      <c r="E282" s="12"/>
      <c r="F282" s="157">
        <f>IF('Basis-Tabelle-Samen'!C312="","",'Basis-Tabelle-Samen'!C312)</f>
        <v>15243</v>
      </c>
      <c r="G282" s="160">
        <f>IF('Basis-Tabelle-Samen'!C312="","",IF($A$4="Deutsch - DE",10,12))</f>
        <v>12</v>
      </c>
      <c r="H282" s="172">
        <f>IF('Basis-Tabelle-Samen'!E312="","",'Basis-Tabelle-Samen'!E312)</f>
        <v>1.85</v>
      </c>
      <c r="I282" s="160" t="str">
        <f>IF('Basis-Tabelle-Samen'!G312="","",'Basis-Tabelle-Samen'!G312)</f>
        <v>07</v>
      </c>
      <c r="J282" s="161" t="str">
        <f>IF('Basis-Tabelle-Samen'!I312="","",'Basis-Tabelle-Samen'!I312)</f>
        <v>Pimpinella anisum</v>
      </c>
      <c r="K282" s="176">
        <f>IF('Basis-Tabelle-Samen'!B312="","",'Basis-Tabelle-Samen'!B312)</f>
        <v>310</v>
      </c>
      <c r="L282" s="177" t="str">
        <f>IF('Basis-Tabelle-Samen'!AB312="","",'Basis-Tabelle-Samen'!AB312)</f>
        <v>Anis</v>
      </c>
    </row>
    <row r="283" spans="1:12" ht="20.100000000000001" customHeight="1" x14ac:dyDescent="0.2">
      <c r="A283" s="154" t="str">
        <f>IF('Basis-Tabelle-Samen'!A311="","",IF($A$4="Deutsch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83" s="155" t="str">
        <f>IF('Basis-Tabelle-Samen'!$AB311="","",
IF($A$4="Bulgarisch - BG",'Basis-Tabelle-Samen'!$Z311,
IF($A$4="Dänisch - DK",'Basis-Tabelle-Samen'!$AA311,
IF($A$4="Deutsch - DE",'Basis-Tabelle-Samen'!$AB311,
IF($A$4="Englisch - UK",'Basis-Tabelle-Samen'!$AC311,
IF($A$4="Estnisch - EE",'Basis-Tabelle-Samen'!$AD311,
IF($A$4="Finnisch - FI",'Basis-Tabelle-Samen'!$AE311,
IF($A$4="Französisch - FR",'Basis-Tabelle-Samen'!$AF311,
IF($A$4="Griechisch - GR",'Basis-Tabelle-Samen'!$AG311,
IF($A$4="Irisch - IE",'Basis-Tabelle-Samen'!$AH311,
IF($A$4="Isländisch - IS",'Basis-Tabelle-Samen'!$AI311,
IF($A$4="Italienisch - IT",'Basis-Tabelle-Samen'!$AJ311,
IF($A$4="Japanisch - JP",'Basis-Tabelle-Samen'!$AK311,
IF($A$4="Kroatisch - HR",'Basis-Tabelle-Samen'!$AL311,
IF($A$4="Lettisch - LV",'Basis-Tabelle-Samen'!$AM311,
IF($A$4="Litauisch - LT",'Basis-Tabelle-Samen'!$AN311,
IF($A$4="Maltesisch - MT",'Basis-Tabelle-Samen'!$AO311,
IF($A$4="Niederländisch - NL",'Basis-Tabelle-Samen'!$AP311,
IF($A$4="Norwegisch - NO",'Basis-Tabelle-Samen'!$AQ311,
IF($A$4="Polnisch - PL",'Basis-Tabelle-Samen'!$AR311,
IF($A$4="Portugiesisch - PT",'Basis-Tabelle-Samen'!$AS311,
IF($A$4="Rumänisch - RO",'Basis-Tabelle-Samen'!$AT311,
IF($A$4="Schwedisch - SE",'Basis-Tabelle-Samen'!$AU311,
IF($A$4="Slowakisch - SK",'Basis-Tabelle-Samen'!$AV311,
IF($A$4="Slowenisch - SI",'Basis-Tabelle-Samen'!$AW311,
IF($A$4="Spanisch - ES",'Basis-Tabelle-Samen'!$AX311,
IF($A$4="Tschechisch - CZ",'Basis-Tabelle-Samen'!$AY311,
IF($A$4="Türkisch - TR",'Basis-Tabelle-Samen'!$AZ311,
IF($A$4="Ungarisch - HU",'Basis-Tabelle-Samen'!$BA311,
" ACHTUNG")))))))))))))))))))))))))))))</f>
        <v>Blue cornflower</v>
      </c>
      <c r="C283" s="175" t="str">
        <f t="shared" si="4"/>
        <v/>
      </c>
      <c r="D283" s="170"/>
      <c r="E283" s="12"/>
      <c r="F283" s="157">
        <f>IF('Basis-Tabelle-Samen'!C311="","",'Basis-Tabelle-Samen'!C311)</f>
        <v>15242</v>
      </c>
      <c r="G283" s="160">
        <f>IF('Basis-Tabelle-Samen'!C311="","",IF($A$4="Deutsch - DE",10,12))</f>
        <v>12</v>
      </c>
      <c r="H283" s="172">
        <f>IF('Basis-Tabelle-Samen'!E311="","",'Basis-Tabelle-Samen'!E311)</f>
        <v>1.85</v>
      </c>
      <c r="I283" s="160" t="str">
        <f>IF('Basis-Tabelle-Samen'!G311="","",'Basis-Tabelle-Samen'!G311)</f>
        <v>07</v>
      </c>
      <c r="J283" s="161" t="str">
        <f>IF('Basis-Tabelle-Samen'!I311="","",'Basis-Tabelle-Samen'!I311)</f>
        <v>Centaurea cyanus</v>
      </c>
      <c r="K283" s="176">
        <f>IF('Basis-Tabelle-Samen'!B311="","",'Basis-Tabelle-Samen'!B311)</f>
        <v>309</v>
      </c>
      <c r="L283" s="177" t="str">
        <f>IF('Basis-Tabelle-Samen'!AB311="","",'Basis-Tabelle-Samen'!AB311)</f>
        <v>Blaue Kornblume</v>
      </c>
    </row>
    <row r="284" spans="1:12" ht="20.100000000000001" customHeight="1" x14ac:dyDescent="0.2">
      <c r="A284" s="154" t="str">
        <f>IF('Basis-Tabelle-Samen'!A319="","",IF($A$4="Deutsch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84" s="155" t="str">
        <f>IF('Basis-Tabelle-Samen'!$AB319="","",
IF($A$4="Bulgarisch - BG",'Basis-Tabelle-Samen'!$Z319,
IF($A$4="Dänisch - DK",'Basis-Tabelle-Samen'!$AA319,
IF($A$4="Deutsch - DE",'Basis-Tabelle-Samen'!$AB319,
IF($A$4="Englisch - UK",'Basis-Tabelle-Samen'!$AC319,
IF($A$4="Estnisch - EE",'Basis-Tabelle-Samen'!$AD319,
IF($A$4="Finnisch - FI",'Basis-Tabelle-Samen'!$AE319,
IF($A$4="Französisch - FR",'Basis-Tabelle-Samen'!$AF319,
IF($A$4="Griechisch - GR",'Basis-Tabelle-Samen'!$AG319,
IF($A$4="Irisch - IE",'Basis-Tabelle-Samen'!$AH319,
IF($A$4="Isländisch - IS",'Basis-Tabelle-Samen'!$AI319,
IF($A$4="Italienisch - IT",'Basis-Tabelle-Samen'!$AJ319,
IF($A$4="Japanisch - JP",'Basis-Tabelle-Samen'!$AK319,
IF($A$4="Kroatisch - HR",'Basis-Tabelle-Samen'!$AL319,
IF($A$4="Lettisch - LV",'Basis-Tabelle-Samen'!$AM319,
IF($A$4="Litauisch - LT",'Basis-Tabelle-Samen'!$AN319,
IF($A$4="Maltesisch - MT",'Basis-Tabelle-Samen'!$AO319,
IF($A$4="Niederländisch - NL",'Basis-Tabelle-Samen'!$AP319,
IF($A$4="Norwegisch - NO",'Basis-Tabelle-Samen'!$AQ319,
IF($A$4="Polnisch - PL",'Basis-Tabelle-Samen'!$AR319,
IF($A$4="Portugiesisch - PT",'Basis-Tabelle-Samen'!$AS319,
IF($A$4="Rumänisch - RO",'Basis-Tabelle-Samen'!$AT319,
IF($A$4="Schwedisch - SE",'Basis-Tabelle-Samen'!$AU319,
IF($A$4="Slowakisch - SK",'Basis-Tabelle-Samen'!$AV319,
IF($A$4="Slowenisch - SI",'Basis-Tabelle-Samen'!$AW319,
IF($A$4="Spanisch - ES",'Basis-Tabelle-Samen'!$AX319,
IF($A$4="Tschechisch - CZ",'Basis-Tabelle-Samen'!$AY319,
IF($A$4="Türkisch - TR",'Basis-Tabelle-Samen'!$AZ319,
IF($A$4="Ungarisch - HU",'Basis-Tabelle-Samen'!$BA319,
" ACHTUNG")))))))))))))))))))))))))))))</f>
        <v>Chickweed</v>
      </c>
      <c r="C284" s="175" t="str">
        <f t="shared" si="4"/>
        <v/>
      </c>
      <c r="D284" s="170"/>
      <c r="E284" s="12"/>
      <c r="F284" s="157">
        <f>IF('Basis-Tabelle-Samen'!C319="","",'Basis-Tabelle-Samen'!C319)</f>
        <v>15250</v>
      </c>
      <c r="G284" s="160">
        <f>IF('Basis-Tabelle-Samen'!C319="","",IF($A$4="Deutsch - DE",10,12))</f>
        <v>12</v>
      </c>
      <c r="H284" s="172">
        <f>IF('Basis-Tabelle-Samen'!E319="","",'Basis-Tabelle-Samen'!E319)</f>
        <v>1.85</v>
      </c>
      <c r="I284" s="160" t="str">
        <f>IF('Basis-Tabelle-Samen'!G319="","",'Basis-Tabelle-Samen'!G319)</f>
        <v>07</v>
      </c>
      <c r="J284" s="161" t="str">
        <f>IF('Basis-Tabelle-Samen'!I319="","",'Basis-Tabelle-Samen'!I319)</f>
        <v>Stellaria media</v>
      </c>
      <c r="K284" s="176">
        <f>IF('Basis-Tabelle-Samen'!B319="","",'Basis-Tabelle-Samen'!B319)</f>
        <v>317</v>
      </c>
      <c r="L284" s="177" t="str">
        <f>IF('Basis-Tabelle-Samen'!AB319="","",'Basis-Tabelle-Samen'!AB319)</f>
        <v>Vogelmiere</v>
      </c>
    </row>
    <row r="285" spans="1:12" ht="20.100000000000001" customHeight="1" x14ac:dyDescent="0.2">
      <c r="A285" s="154" t="str">
        <f>IF('Basis-Tabelle-Samen'!A291="","",IF($A$4="Deutsch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85" s="155" t="str">
        <f>IF('Basis-Tabelle-Samen'!$AB291="","",
IF($A$4="Bulgarisch - BG",'Basis-Tabelle-Samen'!$Z291,
IF($A$4="Dänisch - DK",'Basis-Tabelle-Samen'!$AA291,
IF($A$4="Deutsch - DE",'Basis-Tabelle-Samen'!$AB291,
IF($A$4="Englisch - UK",'Basis-Tabelle-Samen'!$AC291,
IF($A$4="Estnisch - EE",'Basis-Tabelle-Samen'!$AD291,
IF($A$4="Finnisch - FI",'Basis-Tabelle-Samen'!$AE291,
IF($A$4="Französisch - FR",'Basis-Tabelle-Samen'!$AF291,
IF($A$4="Griechisch - GR",'Basis-Tabelle-Samen'!$AG291,
IF($A$4="Irisch - IE",'Basis-Tabelle-Samen'!$AH291,
IF($A$4="Isländisch - IS",'Basis-Tabelle-Samen'!$AI291,
IF($A$4="Italienisch - IT",'Basis-Tabelle-Samen'!$AJ291,
IF($A$4="Japanisch - JP",'Basis-Tabelle-Samen'!$AK291,
IF($A$4="Kroatisch - HR",'Basis-Tabelle-Samen'!$AL291,
IF($A$4="Lettisch - LV",'Basis-Tabelle-Samen'!$AM291,
IF($A$4="Litauisch - LT",'Basis-Tabelle-Samen'!$AN291,
IF($A$4="Maltesisch - MT",'Basis-Tabelle-Samen'!$AO291,
IF($A$4="Niederländisch - NL",'Basis-Tabelle-Samen'!$AP291,
IF($A$4="Norwegisch - NO",'Basis-Tabelle-Samen'!$AQ291,
IF($A$4="Polnisch - PL",'Basis-Tabelle-Samen'!$AR291,
IF($A$4="Portugiesisch - PT",'Basis-Tabelle-Samen'!$AS291,
IF($A$4="Rumänisch - RO",'Basis-Tabelle-Samen'!$AT291,
IF($A$4="Schwedisch - SE",'Basis-Tabelle-Samen'!$AU291,
IF($A$4="Slowakisch - SK",'Basis-Tabelle-Samen'!$AV291,
IF($A$4="Slowenisch - SI",'Basis-Tabelle-Samen'!$AW291,
IF($A$4="Spanisch - ES",'Basis-Tabelle-Samen'!$AX291,
IF($A$4="Tschechisch - CZ",'Basis-Tabelle-Samen'!$AY291,
IF($A$4="Türkisch - TR",'Basis-Tabelle-Samen'!$AZ291,
IF($A$4="Ungarisch - HU",'Basis-Tabelle-Samen'!$BA291,
" ACHTUNG")))))))))))))))))))))))))))))</f>
        <v xml:space="preserve">Chicory </v>
      </c>
      <c r="C285" s="175" t="str">
        <f t="shared" si="4"/>
        <v/>
      </c>
      <c r="D285" s="170"/>
      <c r="E285" s="12"/>
      <c r="F285" s="157">
        <f>IF('Basis-Tabelle-Samen'!C291="","",'Basis-Tabelle-Samen'!C291)</f>
        <v>15222</v>
      </c>
      <c r="G285" s="160">
        <f>IF('Basis-Tabelle-Samen'!C291="","",IF($A$4="Deutsch - DE",10,12))</f>
        <v>12</v>
      </c>
      <c r="H285" s="172">
        <f>IF('Basis-Tabelle-Samen'!E291="","",'Basis-Tabelle-Samen'!E291)</f>
        <v>1.85</v>
      </c>
      <c r="I285" s="160" t="str">
        <f>IF('Basis-Tabelle-Samen'!G291="","",'Basis-Tabelle-Samen'!G291)</f>
        <v>07</v>
      </c>
      <c r="J285" s="161" t="str">
        <f>IF('Basis-Tabelle-Samen'!I291="","",'Basis-Tabelle-Samen'!I291)</f>
        <v>Cichorium intybus</v>
      </c>
      <c r="K285" s="176">
        <f>IF('Basis-Tabelle-Samen'!B291="","",'Basis-Tabelle-Samen'!B291)</f>
        <v>289</v>
      </c>
      <c r="L285" s="177" t="str">
        <f>IF('Basis-Tabelle-Samen'!AB291="","",'Basis-Tabelle-Samen'!AB291)</f>
        <v>Wegwarte</v>
      </c>
    </row>
    <row r="286" spans="1:12" ht="20.100000000000001" customHeight="1" x14ac:dyDescent="0.2">
      <c r="A286" s="154" t="str">
        <f>IF('Basis-Tabelle-Samen'!A294="","",IF($A$4="Deutsch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86" s="155" t="str">
        <f>IF('Basis-Tabelle-Samen'!$AB294="","",
IF($A$4="Bulgarisch - BG",'Basis-Tabelle-Samen'!$Z294,
IF($A$4="Dänisch - DK",'Basis-Tabelle-Samen'!$AA294,
IF($A$4="Deutsch - DE",'Basis-Tabelle-Samen'!$AB294,
IF($A$4="Englisch - UK",'Basis-Tabelle-Samen'!$AC294,
IF($A$4="Estnisch - EE",'Basis-Tabelle-Samen'!$AD294,
IF($A$4="Finnisch - FI",'Basis-Tabelle-Samen'!$AE294,
IF($A$4="Französisch - FR",'Basis-Tabelle-Samen'!$AF294,
IF($A$4="Griechisch - GR",'Basis-Tabelle-Samen'!$AG294,
IF($A$4="Irisch - IE",'Basis-Tabelle-Samen'!$AH294,
IF($A$4="Isländisch - IS",'Basis-Tabelle-Samen'!$AI294,
IF($A$4="Italienisch - IT",'Basis-Tabelle-Samen'!$AJ294,
IF($A$4="Japanisch - JP",'Basis-Tabelle-Samen'!$AK294,
IF($A$4="Kroatisch - HR",'Basis-Tabelle-Samen'!$AL294,
IF($A$4="Lettisch - LV",'Basis-Tabelle-Samen'!$AM294,
IF($A$4="Litauisch - LT",'Basis-Tabelle-Samen'!$AN294,
IF($A$4="Maltesisch - MT",'Basis-Tabelle-Samen'!$AO294,
IF($A$4="Niederländisch - NL",'Basis-Tabelle-Samen'!$AP294,
IF($A$4="Norwegisch - NO",'Basis-Tabelle-Samen'!$AQ294,
IF($A$4="Polnisch - PL",'Basis-Tabelle-Samen'!$AR294,
IF($A$4="Portugiesisch - PT",'Basis-Tabelle-Samen'!$AS294,
IF($A$4="Rumänisch - RO",'Basis-Tabelle-Samen'!$AT294,
IF($A$4="Schwedisch - SE",'Basis-Tabelle-Samen'!$AU294,
IF($A$4="Slowakisch - SK",'Basis-Tabelle-Samen'!$AV294,
IF($A$4="Slowenisch - SI",'Basis-Tabelle-Samen'!$AW294,
IF($A$4="Spanisch - ES",'Basis-Tabelle-Samen'!$AX294,
IF($A$4="Tschechisch - CZ",'Basis-Tabelle-Samen'!$AY294,
IF($A$4="Türkisch - TR",'Basis-Tabelle-Samen'!$AZ294,
IF($A$4="Ungarisch - HU",'Basis-Tabelle-Samen'!$BA294,
" ACHTUNG")))))))))))))))))))))))))))))</f>
        <v>Comfrey</v>
      </c>
      <c r="C286" s="175" t="str">
        <f t="shared" si="4"/>
        <v/>
      </c>
      <c r="D286" s="170"/>
      <c r="E286" s="12"/>
      <c r="F286" s="157">
        <f>IF('Basis-Tabelle-Samen'!C294="","",'Basis-Tabelle-Samen'!C294)</f>
        <v>15225</v>
      </c>
      <c r="G286" s="160">
        <f>IF('Basis-Tabelle-Samen'!C294="","",IF($A$4="Deutsch - DE",10,12))</f>
        <v>12</v>
      </c>
      <c r="H286" s="172">
        <f>IF('Basis-Tabelle-Samen'!E294="","",'Basis-Tabelle-Samen'!E294)</f>
        <v>1.85</v>
      </c>
      <c r="I286" s="160" t="str">
        <f>IF('Basis-Tabelle-Samen'!G294="","",'Basis-Tabelle-Samen'!G294)</f>
        <v>07</v>
      </c>
      <c r="J286" s="161" t="str">
        <f>IF('Basis-Tabelle-Samen'!I294="","",'Basis-Tabelle-Samen'!I294)</f>
        <v>Symphytum officinale</v>
      </c>
      <c r="K286" s="176">
        <f>IF('Basis-Tabelle-Samen'!B294="","",'Basis-Tabelle-Samen'!B294)</f>
        <v>292</v>
      </c>
      <c r="L286" s="177" t="str">
        <f>IF('Basis-Tabelle-Samen'!AB294="","",'Basis-Tabelle-Samen'!AB294)</f>
        <v>Beinwell</v>
      </c>
    </row>
    <row r="287" spans="1:12" ht="20.100000000000001" customHeight="1" x14ac:dyDescent="0.2">
      <c r="A287" s="154" t="str">
        <f>IF('Basis-Tabelle-Samen'!A281="","",IF($A$4="Deutsch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87" s="155" t="str">
        <f>IF('Basis-Tabelle-Samen'!$AB281="","",
IF($A$4="Bulgarisch - BG",'Basis-Tabelle-Samen'!$Z281,
IF($A$4="Dänisch - DK",'Basis-Tabelle-Samen'!$AA281,
IF($A$4="Deutsch - DE",'Basis-Tabelle-Samen'!$AB281,
IF($A$4="Englisch - UK",'Basis-Tabelle-Samen'!$AC281,
IF($A$4="Estnisch - EE",'Basis-Tabelle-Samen'!$AD281,
IF($A$4="Finnisch - FI",'Basis-Tabelle-Samen'!$AE281,
IF($A$4="Französisch - FR",'Basis-Tabelle-Samen'!$AF281,
IF($A$4="Griechisch - GR",'Basis-Tabelle-Samen'!$AG281,
IF($A$4="Irisch - IE",'Basis-Tabelle-Samen'!$AH281,
IF($A$4="Isländisch - IS",'Basis-Tabelle-Samen'!$AI281,
IF($A$4="Italienisch - IT",'Basis-Tabelle-Samen'!$AJ281,
IF($A$4="Japanisch - JP",'Basis-Tabelle-Samen'!$AK281,
IF($A$4="Kroatisch - HR",'Basis-Tabelle-Samen'!$AL281,
IF($A$4="Lettisch - LV",'Basis-Tabelle-Samen'!$AM281,
IF($A$4="Litauisch - LT",'Basis-Tabelle-Samen'!$AN281,
IF($A$4="Maltesisch - MT",'Basis-Tabelle-Samen'!$AO281,
IF($A$4="Niederländisch - NL",'Basis-Tabelle-Samen'!$AP281,
IF($A$4="Norwegisch - NO",'Basis-Tabelle-Samen'!$AQ281,
IF($A$4="Polnisch - PL",'Basis-Tabelle-Samen'!$AR281,
IF($A$4="Portugiesisch - PT",'Basis-Tabelle-Samen'!$AS281,
IF($A$4="Rumänisch - RO",'Basis-Tabelle-Samen'!$AT281,
IF($A$4="Schwedisch - SE",'Basis-Tabelle-Samen'!$AU281,
IF($A$4="Slowakisch - SK",'Basis-Tabelle-Samen'!$AV281,
IF($A$4="Slowenisch - SI",'Basis-Tabelle-Samen'!$AW281,
IF($A$4="Spanisch - ES",'Basis-Tabelle-Samen'!$AX281,
IF($A$4="Tschechisch - CZ",'Basis-Tabelle-Samen'!$AY281,
IF($A$4="Türkisch - TR",'Basis-Tabelle-Samen'!$AZ281,
IF($A$4="Ungarisch - HU",'Basis-Tabelle-Samen'!$BA281,
" ACHTUNG")))))))))))))))))))))))))))))</f>
        <v>Common Centaury</v>
      </c>
      <c r="C287" s="175" t="str">
        <f t="shared" si="4"/>
        <v/>
      </c>
      <c r="D287" s="170"/>
      <c r="E287" s="12"/>
      <c r="F287" s="157">
        <f>IF('Basis-Tabelle-Samen'!C281="","",'Basis-Tabelle-Samen'!C281)</f>
        <v>15212</v>
      </c>
      <c r="G287" s="160">
        <f>IF('Basis-Tabelle-Samen'!C281="","",IF($A$4="Deutsch - DE",10,12))</f>
        <v>12</v>
      </c>
      <c r="H287" s="172">
        <f>IF('Basis-Tabelle-Samen'!E281="","",'Basis-Tabelle-Samen'!E281)</f>
        <v>1.85</v>
      </c>
      <c r="I287" s="160" t="str">
        <f>IF('Basis-Tabelle-Samen'!G281="","",'Basis-Tabelle-Samen'!G281)</f>
        <v>07</v>
      </c>
      <c r="J287" s="161" t="str">
        <f>IF('Basis-Tabelle-Samen'!I281="","",'Basis-Tabelle-Samen'!I281)</f>
        <v>Centaurium erythraea</v>
      </c>
      <c r="K287" s="176">
        <f>IF('Basis-Tabelle-Samen'!B281="","",'Basis-Tabelle-Samen'!B281)</f>
        <v>279</v>
      </c>
      <c r="L287" s="177" t="str">
        <f>IF('Basis-Tabelle-Samen'!AB281="","",'Basis-Tabelle-Samen'!AB281)</f>
        <v>Tausendgüldenkraut</v>
      </c>
    </row>
    <row r="288" spans="1:12" ht="20.100000000000001" customHeight="1" x14ac:dyDescent="0.2">
      <c r="A288" s="154" t="str">
        <f>IF('Basis-Tabelle-Samen'!A276="","",IF($A$4="Deutsch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88" s="155" t="str">
        <f>IF('Basis-Tabelle-Samen'!$AB276="","",
IF($A$4="Bulgarisch - BG",'Basis-Tabelle-Samen'!$Z276,
IF($A$4="Dänisch - DK",'Basis-Tabelle-Samen'!$AA276,
IF($A$4="Deutsch - DE",'Basis-Tabelle-Samen'!$AB276,
IF($A$4="Englisch - UK",'Basis-Tabelle-Samen'!$AC276,
IF($A$4="Estnisch - EE",'Basis-Tabelle-Samen'!$AD276,
IF($A$4="Finnisch - FI",'Basis-Tabelle-Samen'!$AE276,
IF($A$4="Französisch - FR",'Basis-Tabelle-Samen'!$AF276,
IF($A$4="Griechisch - GR",'Basis-Tabelle-Samen'!$AG276,
IF($A$4="Irisch - IE",'Basis-Tabelle-Samen'!$AH276,
IF($A$4="Isländisch - IS",'Basis-Tabelle-Samen'!$AI276,
IF($A$4="Italienisch - IT",'Basis-Tabelle-Samen'!$AJ276,
IF($A$4="Japanisch - JP",'Basis-Tabelle-Samen'!$AK276,
IF($A$4="Kroatisch - HR",'Basis-Tabelle-Samen'!$AL276,
IF($A$4="Lettisch - LV",'Basis-Tabelle-Samen'!$AM276,
IF($A$4="Litauisch - LT",'Basis-Tabelle-Samen'!$AN276,
IF($A$4="Maltesisch - MT",'Basis-Tabelle-Samen'!$AO276,
IF($A$4="Niederländisch - NL",'Basis-Tabelle-Samen'!$AP276,
IF($A$4="Norwegisch - NO",'Basis-Tabelle-Samen'!$AQ276,
IF($A$4="Polnisch - PL",'Basis-Tabelle-Samen'!$AR276,
IF($A$4="Portugiesisch - PT",'Basis-Tabelle-Samen'!$AS276,
IF($A$4="Rumänisch - RO",'Basis-Tabelle-Samen'!$AT276,
IF($A$4="Schwedisch - SE",'Basis-Tabelle-Samen'!$AU276,
IF($A$4="Slowakisch - SK",'Basis-Tabelle-Samen'!$AV276,
IF($A$4="Slowenisch - SI",'Basis-Tabelle-Samen'!$AW276,
IF($A$4="Spanisch - ES",'Basis-Tabelle-Samen'!$AX276,
IF($A$4="Tschechisch - CZ",'Basis-Tabelle-Samen'!$AY276,
IF($A$4="Türkisch - TR",'Basis-Tabelle-Samen'!$AZ276,
IF($A$4="Ungarisch - HU",'Basis-Tabelle-Samen'!$BA276,
" ACHTUNG")))))))))))))))))))))))))))))</f>
        <v>Common Hop</v>
      </c>
      <c r="C288" s="175" t="str">
        <f t="shared" si="4"/>
        <v/>
      </c>
      <c r="D288" s="170"/>
      <c r="E288" s="12"/>
      <c r="F288" s="157">
        <f>IF('Basis-Tabelle-Samen'!C276="","",'Basis-Tabelle-Samen'!C276)</f>
        <v>15207</v>
      </c>
      <c r="G288" s="160">
        <f>IF('Basis-Tabelle-Samen'!C276="","",IF($A$4="Deutsch - DE",10,12))</f>
        <v>12</v>
      </c>
      <c r="H288" s="172">
        <f>IF('Basis-Tabelle-Samen'!E276="","",'Basis-Tabelle-Samen'!E276)</f>
        <v>1.85</v>
      </c>
      <c r="I288" s="160" t="str">
        <f>IF('Basis-Tabelle-Samen'!G276="","",'Basis-Tabelle-Samen'!G276)</f>
        <v>07</v>
      </c>
      <c r="J288" s="161" t="str">
        <f>IF('Basis-Tabelle-Samen'!I276="","",'Basis-Tabelle-Samen'!I276)</f>
        <v>Humulus lupulus</v>
      </c>
      <c r="K288" s="176">
        <f>IF('Basis-Tabelle-Samen'!B276="","",'Basis-Tabelle-Samen'!B276)</f>
        <v>274</v>
      </c>
      <c r="L288" s="177" t="str">
        <f>IF('Basis-Tabelle-Samen'!AB276="","",'Basis-Tabelle-Samen'!AB276)</f>
        <v>Echter Hopfen</v>
      </c>
    </row>
    <row r="289" spans="1:12" ht="20.100000000000001" customHeight="1" x14ac:dyDescent="0.2">
      <c r="A289" s="154" t="str">
        <f>IF('Basis-Tabelle-Samen'!A289="","",IF($A$4="Deutsch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89" s="155" t="str">
        <f>IF('Basis-Tabelle-Samen'!$AB289="","",
IF($A$4="Bulgarisch - BG",'Basis-Tabelle-Samen'!$Z289,
IF($A$4="Dänisch - DK",'Basis-Tabelle-Samen'!$AA289,
IF($A$4="Deutsch - DE",'Basis-Tabelle-Samen'!$AB289,
IF($A$4="Englisch - UK",'Basis-Tabelle-Samen'!$AC289,
IF($A$4="Estnisch - EE",'Basis-Tabelle-Samen'!$AD289,
IF($A$4="Finnisch - FI",'Basis-Tabelle-Samen'!$AE289,
IF($A$4="Französisch - FR",'Basis-Tabelle-Samen'!$AF289,
IF($A$4="Griechisch - GR",'Basis-Tabelle-Samen'!$AG289,
IF($A$4="Irisch - IE",'Basis-Tabelle-Samen'!$AH289,
IF($A$4="Isländisch - IS",'Basis-Tabelle-Samen'!$AI289,
IF($A$4="Italienisch - IT",'Basis-Tabelle-Samen'!$AJ289,
IF($A$4="Japanisch - JP",'Basis-Tabelle-Samen'!$AK289,
IF($A$4="Kroatisch - HR",'Basis-Tabelle-Samen'!$AL289,
IF($A$4="Lettisch - LV",'Basis-Tabelle-Samen'!$AM289,
IF($A$4="Litauisch - LT",'Basis-Tabelle-Samen'!$AN289,
IF($A$4="Maltesisch - MT",'Basis-Tabelle-Samen'!$AO289,
IF($A$4="Niederländisch - NL",'Basis-Tabelle-Samen'!$AP289,
IF($A$4="Norwegisch - NO",'Basis-Tabelle-Samen'!$AQ289,
IF($A$4="Polnisch - PL",'Basis-Tabelle-Samen'!$AR289,
IF($A$4="Portugiesisch - PT",'Basis-Tabelle-Samen'!$AS289,
IF($A$4="Rumänisch - RO",'Basis-Tabelle-Samen'!$AT289,
IF($A$4="Schwedisch - SE",'Basis-Tabelle-Samen'!$AU289,
IF($A$4="Slowakisch - SK",'Basis-Tabelle-Samen'!$AV289,
IF($A$4="Slowenisch - SI",'Basis-Tabelle-Samen'!$AW289,
IF($A$4="Spanisch - ES",'Basis-Tabelle-Samen'!$AX289,
IF($A$4="Tschechisch - CZ",'Basis-Tabelle-Samen'!$AY289,
IF($A$4="Türkisch - TR",'Basis-Tabelle-Samen'!$AZ289,
IF($A$4="Ungarisch - HU",'Basis-Tabelle-Samen'!$BA289,
" ACHTUNG")))))))))))))))))))))))))))))</f>
        <v>Common Thyme</v>
      </c>
      <c r="C289" s="175" t="str">
        <f t="shared" si="4"/>
        <v/>
      </c>
      <c r="D289" s="170"/>
      <c r="E289" s="12"/>
      <c r="F289" s="157">
        <f>IF('Basis-Tabelle-Samen'!C289="","",'Basis-Tabelle-Samen'!C289)</f>
        <v>15220</v>
      </c>
      <c r="G289" s="160">
        <f>IF('Basis-Tabelle-Samen'!C289="","",IF($A$4="Deutsch - DE",10,12))</f>
        <v>12</v>
      </c>
      <c r="H289" s="172">
        <f>IF('Basis-Tabelle-Samen'!E289="","",'Basis-Tabelle-Samen'!E289)</f>
        <v>1.85</v>
      </c>
      <c r="I289" s="160" t="str">
        <f>IF('Basis-Tabelle-Samen'!G289="","",'Basis-Tabelle-Samen'!G289)</f>
        <v>07</v>
      </c>
      <c r="J289" s="161" t="str">
        <f>IF('Basis-Tabelle-Samen'!I289="","",'Basis-Tabelle-Samen'!I289)</f>
        <v>Thymus vulgaris</v>
      </c>
      <c r="K289" s="176">
        <f>IF('Basis-Tabelle-Samen'!B289="","",'Basis-Tabelle-Samen'!B289)</f>
        <v>287</v>
      </c>
      <c r="L289" s="177" t="str">
        <f>IF('Basis-Tabelle-Samen'!AB289="","",'Basis-Tabelle-Samen'!AB289)</f>
        <v>Echter Thymian</v>
      </c>
    </row>
    <row r="290" spans="1:12" ht="20.100000000000001" customHeight="1" x14ac:dyDescent="0.2">
      <c r="A290" s="154" t="str">
        <f>IF('Basis-Tabelle-Samen'!A290="","",IF($A$4="Deutsch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90" s="155" t="str">
        <f>IF('Basis-Tabelle-Samen'!$AB290="","",
IF($A$4="Bulgarisch - BG",'Basis-Tabelle-Samen'!$Z290,
IF($A$4="Dänisch - DK",'Basis-Tabelle-Samen'!$AA290,
IF($A$4="Deutsch - DE",'Basis-Tabelle-Samen'!$AB290,
IF($A$4="Englisch - UK",'Basis-Tabelle-Samen'!$AC290,
IF($A$4="Estnisch - EE",'Basis-Tabelle-Samen'!$AD290,
IF($A$4="Finnisch - FI",'Basis-Tabelle-Samen'!$AE290,
IF($A$4="Französisch - FR",'Basis-Tabelle-Samen'!$AF290,
IF($A$4="Griechisch - GR",'Basis-Tabelle-Samen'!$AG290,
IF($A$4="Irisch - IE",'Basis-Tabelle-Samen'!$AH290,
IF($A$4="Isländisch - IS",'Basis-Tabelle-Samen'!$AI290,
IF($A$4="Italienisch - IT",'Basis-Tabelle-Samen'!$AJ290,
IF($A$4="Japanisch - JP",'Basis-Tabelle-Samen'!$AK290,
IF($A$4="Kroatisch - HR",'Basis-Tabelle-Samen'!$AL290,
IF($A$4="Lettisch - LV",'Basis-Tabelle-Samen'!$AM290,
IF($A$4="Litauisch - LT",'Basis-Tabelle-Samen'!$AN290,
IF($A$4="Maltesisch - MT",'Basis-Tabelle-Samen'!$AO290,
IF($A$4="Niederländisch - NL",'Basis-Tabelle-Samen'!$AP290,
IF($A$4="Norwegisch - NO",'Basis-Tabelle-Samen'!$AQ290,
IF($A$4="Polnisch - PL",'Basis-Tabelle-Samen'!$AR290,
IF($A$4="Portugiesisch - PT",'Basis-Tabelle-Samen'!$AS290,
IF($A$4="Rumänisch - RO",'Basis-Tabelle-Samen'!$AT290,
IF($A$4="Schwedisch - SE",'Basis-Tabelle-Samen'!$AU290,
IF($A$4="Slowakisch - SK",'Basis-Tabelle-Samen'!$AV290,
IF($A$4="Slowenisch - SI",'Basis-Tabelle-Samen'!$AW290,
IF($A$4="Spanisch - ES",'Basis-Tabelle-Samen'!$AX290,
IF($A$4="Tschechisch - CZ",'Basis-Tabelle-Samen'!$AY290,
IF($A$4="Türkisch - TR",'Basis-Tabelle-Samen'!$AZ290,
IF($A$4="Ungarisch - HU",'Basis-Tabelle-Samen'!$BA290,
" ACHTUNG")))))))))))))))))))))))))))))</f>
        <v>Common Valerian</v>
      </c>
      <c r="C290" s="175" t="str">
        <f t="shared" si="4"/>
        <v/>
      </c>
      <c r="D290" s="170"/>
      <c r="E290" s="12"/>
      <c r="F290" s="157">
        <f>IF('Basis-Tabelle-Samen'!C290="","",'Basis-Tabelle-Samen'!C290)</f>
        <v>15221</v>
      </c>
      <c r="G290" s="160">
        <f>IF('Basis-Tabelle-Samen'!C290="","",IF($A$4="Deutsch - DE",10,12))</f>
        <v>12</v>
      </c>
      <c r="H290" s="172">
        <f>IF('Basis-Tabelle-Samen'!E290="","",'Basis-Tabelle-Samen'!E290)</f>
        <v>1.85</v>
      </c>
      <c r="I290" s="160" t="str">
        <f>IF('Basis-Tabelle-Samen'!G290="","",'Basis-Tabelle-Samen'!G290)</f>
        <v>07</v>
      </c>
      <c r="J290" s="161" t="str">
        <f>IF('Basis-Tabelle-Samen'!I290="","",'Basis-Tabelle-Samen'!I290)</f>
        <v>Valeriana officinalis</v>
      </c>
      <c r="K290" s="176">
        <f>IF('Basis-Tabelle-Samen'!B290="","",'Basis-Tabelle-Samen'!B290)</f>
        <v>288</v>
      </c>
      <c r="L290" s="177" t="str">
        <f>IF('Basis-Tabelle-Samen'!AB290="","",'Basis-Tabelle-Samen'!AB290)</f>
        <v>Baldrian</v>
      </c>
    </row>
    <row r="291" spans="1:12" ht="20.100000000000001" customHeight="1" x14ac:dyDescent="0.2">
      <c r="A291" s="154" t="str">
        <f>IF('Basis-Tabelle-Samen'!A287="","",IF($A$4="Deutsch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91" s="155" t="str">
        <f>IF('Basis-Tabelle-Samen'!$AB287="","",
IF($A$4="Bulgarisch - BG",'Basis-Tabelle-Samen'!$Z287,
IF($A$4="Dänisch - DK",'Basis-Tabelle-Samen'!$AA287,
IF($A$4="Deutsch - DE",'Basis-Tabelle-Samen'!$AB287,
IF($A$4="Englisch - UK",'Basis-Tabelle-Samen'!$AC287,
IF($A$4="Estnisch - EE",'Basis-Tabelle-Samen'!$AD287,
IF($A$4="Finnisch - FI",'Basis-Tabelle-Samen'!$AE287,
IF($A$4="Französisch - FR",'Basis-Tabelle-Samen'!$AF287,
IF($A$4="Griechisch - GR",'Basis-Tabelle-Samen'!$AG287,
IF($A$4="Irisch - IE",'Basis-Tabelle-Samen'!$AH287,
IF($A$4="Isländisch - IS",'Basis-Tabelle-Samen'!$AI287,
IF($A$4="Italienisch - IT",'Basis-Tabelle-Samen'!$AJ287,
IF($A$4="Japanisch - JP",'Basis-Tabelle-Samen'!$AK287,
IF($A$4="Kroatisch - HR",'Basis-Tabelle-Samen'!$AL287,
IF($A$4="Lettisch - LV",'Basis-Tabelle-Samen'!$AM287,
IF($A$4="Litauisch - LT",'Basis-Tabelle-Samen'!$AN287,
IF($A$4="Maltesisch - MT",'Basis-Tabelle-Samen'!$AO287,
IF($A$4="Niederländisch - NL",'Basis-Tabelle-Samen'!$AP287,
IF($A$4="Norwegisch - NO",'Basis-Tabelle-Samen'!$AQ287,
IF($A$4="Polnisch - PL",'Basis-Tabelle-Samen'!$AR287,
IF($A$4="Portugiesisch - PT",'Basis-Tabelle-Samen'!$AS287,
IF($A$4="Rumänisch - RO",'Basis-Tabelle-Samen'!$AT287,
IF($A$4="Schwedisch - SE",'Basis-Tabelle-Samen'!$AU287,
IF($A$4="Slowakisch - SK",'Basis-Tabelle-Samen'!$AV287,
IF($A$4="Slowenisch - SI",'Basis-Tabelle-Samen'!$AW287,
IF($A$4="Spanisch - ES",'Basis-Tabelle-Samen'!$AX287,
IF($A$4="Tschechisch - CZ",'Basis-Tabelle-Samen'!$AY287,
IF($A$4="Türkisch - TR",'Basis-Tabelle-Samen'!$AZ287,
IF($A$4="Ungarisch - HU",'Basis-Tabelle-Samen'!$BA287,
" ACHTUNG")))))))))))))))))))))))))))))</f>
        <v>Common Yarrow</v>
      </c>
      <c r="C291" s="175" t="str">
        <f t="shared" si="4"/>
        <v/>
      </c>
      <c r="D291" s="170"/>
      <c r="E291" s="12"/>
      <c r="F291" s="157">
        <f>IF('Basis-Tabelle-Samen'!C287="","",'Basis-Tabelle-Samen'!C287)</f>
        <v>15218</v>
      </c>
      <c r="G291" s="160">
        <f>IF('Basis-Tabelle-Samen'!C287="","",IF($A$4="Deutsch - DE",10,12))</f>
        <v>12</v>
      </c>
      <c r="H291" s="172">
        <f>IF('Basis-Tabelle-Samen'!E287="","",'Basis-Tabelle-Samen'!E287)</f>
        <v>1.85</v>
      </c>
      <c r="I291" s="160" t="str">
        <f>IF('Basis-Tabelle-Samen'!G287="","",'Basis-Tabelle-Samen'!G287)</f>
        <v>07</v>
      </c>
      <c r="J291" s="161" t="str">
        <f>IF('Basis-Tabelle-Samen'!I287="","",'Basis-Tabelle-Samen'!I287)</f>
        <v>Achillea millefolium</v>
      </c>
      <c r="K291" s="176">
        <f>IF('Basis-Tabelle-Samen'!B287="","",'Basis-Tabelle-Samen'!B287)</f>
        <v>285</v>
      </c>
      <c r="L291" s="177" t="str">
        <f>IF('Basis-Tabelle-Samen'!AB287="","",'Basis-Tabelle-Samen'!AB287)</f>
        <v>Schafgarbe</v>
      </c>
    </row>
    <row r="292" spans="1:12" ht="20.100000000000001" customHeight="1" x14ac:dyDescent="0.2">
      <c r="A292" s="154" t="str">
        <f>IF('Basis-Tabelle-Samen'!A316="","",IF($A$4="Deutsch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92" s="155" t="str">
        <f>IF('Basis-Tabelle-Samen'!$AB316="","",
IF($A$4="Bulgarisch - BG",'Basis-Tabelle-Samen'!$Z316,
IF($A$4="Dänisch - DK",'Basis-Tabelle-Samen'!$AA316,
IF($A$4="Deutsch - DE",'Basis-Tabelle-Samen'!$AB316,
IF($A$4="Englisch - UK",'Basis-Tabelle-Samen'!$AC316,
IF($A$4="Estnisch - EE",'Basis-Tabelle-Samen'!$AD316,
IF($A$4="Finnisch - FI",'Basis-Tabelle-Samen'!$AE316,
IF($A$4="Französisch - FR",'Basis-Tabelle-Samen'!$AF316,
IF($A$4="Griechisch - GR",'Basis-Tabelle-Samen'!$AG316,
IF($A$4="Irisch - IE",'Basis-Tabelle-Samen'!$AH316,
IF($A$4="Isländisch - IS",'Basis-Tabelle-Samen'!$AI316,
IF($A$4="Italienisch - IT",'Basis-Tabelle-Samen'!$AJ316,
IF($A$4="Japanisch - JP",'Basis-Tabelle-Samen'!$AK316,
IF($A$4="Kroatisch - HR",'Basis-Tabelle-Samen'!$AL316,
IF($A$4="Lettisch - LV",'Basis-Tabelle-Samen'!$AM316,
IF($A$4="Litauisch - LT",'Basis-Tabelle-Samen'!$AN316,
IF($A$4="Maltesisch - MT",'Basis-Tabelle-Samen'!$AO316,
IF($A$4="Niederländisch - NL",'Basis-Tabelle-Samen'!$AP316,
IF($A$4="Norwegisch - NO",'Basis-Tabelle-Samen'!$AQ316,
IF($A$4="Polnisch - PL",'Basis-Tabelle-Samen'!$AR316,
IF($A$4="Portugiesisch - PT",'Basis-Tabelle-Samen'!$AS316,
IF($A$4="Rumänisch - RO",'Basis-Tabelle-Samen'!$AT316,
IF($A$4="Schwedisch - SE",'Basis-Tabelle-Samen'!$AU316,
IF($A$4="Slowakisch - SK",'Basis-Tabelle-Samen'!$AV316,
IF($A$4="Slowenisch - SI",'Basis-Tabelle-Samen'!$AW316,
IF($A$4="Spanisch - ES",'Basis-Tabelle-Samen'!$AX316,
IF($A$4="Tschechisch - CZ",'Basis-Tabelle-Samen'!$AY316,
IF($A$4="Türkisch - TR",'Basis-Tabelle-Samen'!$AZ316,
IF($A$4="Ungarisch - HU",'Basis-Tabelle-Samen'!$BA316,
" ACHTUNG")))))))))))))))))))))))))))))</f>
        <v>Corn poppy</v>
      </c>
      <c r="C292" s="175" t="str">
        <f t="shared" si="4"/>
        <v/>
      </c>
      <c r="D292" s="170"/>
      <c r="E292" s="12"/>
      <c r="F292" s="157">
        <f>IF('Basis-Tabelle-Samen'!C316="","",'Basis-Tabelle-Samen'!C316)</f>
        <v>15247</v>
      </c>
      <c r="G292" s="160">
        <f>IF('Basis-Tabelle-Samen'!C316="","",IF($A$4="Deutsch - DE",10,12))</f>
        <v>12</v>
      </c>
      <c r="H292" s="172">
        <f>IF('Basis-Tabelle-Samen'!E316="","",'Basis-Tabelle-Samen'!E316)</f>
        <v>1.85</v>
      </c>
      <c r="I292" s="160" t="str">
        <f>IF('Basis-Tabelle-Samen'!G316="","",'Basis-Tabelle-Samen'!G316)</f>
        <v>07</v>
      </c>
      <c r="J292" s="161" t="str">
        <f>IF('Basis-Tabelle-Samen'!I316="","",'Basis-Tabelle-Samen'!I316)</f>
        <v>Papaver rhoeas</v>
      </c>
      <c r="K292" s="176">
        <f>IF('Basis-Tabelle-Samen'!B316="","",'Basis-Tabelle-Samen'!B316)</f>
        <v>314</v>
      </c>
      <c r="L292" s="177" t="str">
        <f>IF('Basis-Tabelle-Samen'!AB316="","",'Basis-Tabelle-Samen'!AB316)</f>
        <v>Klatschmohn</v>
      </c>
    </row>
    <row r="293" spans="1:12" ht="20.100000000000001" customHeight="1" x14ac:dyDescent="0.2">
      <c r="A293" s="154" t="str">
        <f>IF('Basis-Tabelle-Samen'!A302="","",IF($A$4="Deutsch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93" s="155" t="str">
        <f>IF('Basis-Tabelle-Samen'!$AB302="","",
IF($A$4="Bulgarisch - BG",'Basis-Tabelle-Samen'!$Z302,
IF($A$4="Dänisch - DK",'Basis-Tabelle-Samen'!$AA302,
IF($A$4="Deutsch - DE",'Basis-Tabelle-Samen'!$AB302,
IF($A$4="Englisch - UK",'Basis-Tabelle-Samen'!$AC302,
IF($A$4="Estnisch - EE",'Basis-Tabelle-Samen'!$AD302,
IF($A$4="Finnisch - FI",'Basis-Tabelle-Samen'!$AE302,
IF($A$4="Französisch - FR",'Basis-Tabelle-Samen'!$AF302,
IF($A$4="Griechisch - GR",'Basis-Tabelle-Samen'!$AG302,
IF($A$4="Irisch - IE",'Basis-Tabelle-Samen'!$AH302,
IF($A$4="Isländisch - IS",'Basis-Tabelle-Samen'!$AI302,
IF($A$4="Italienisch - IT",'Basis-Tabelle-Samen'!$AJ302,
IF($A$4="Japanisch - JP",'Basis-Tabelle-Samen'!$AK302,
IF($A$4="Kroatisch - HR",'Basis-Tabelle-Samen'!$AL302,
IF($A$4="Lettisch - LV",'Basis-Tabelle-Samen'!$AM302,
IF($A$4="Litauisch - LT",'Basis-Tabelle-Samen'!$AN302,
IF($A$4="Maltesisch - MT",'Basis-Tabelle-Samen'!$AO302,
IF($A$4="Niederländisch - NL",'Basis-Tabelle-Samen'!$AP302,
IF($A$4="Norwegisch - NO",'Basis-Tabelle-Samen'!$AQ302,
IF($A$4="Polnisch - PL",'Basis-Tabelle-Samen'!$AR302,
IF($A$4="Portugiesisch - PT",'Basis-Tabelle-Samen'!$AS302,
IF($A$4="Rumänisch - RO",'Basis-Tabelle-Samen'!$AT302,
IF($A$4="Schwedisch - SE",'Basis-Tabelle-Samen'!$AU302,
IF($A$4="Slowakisch - SK",'Basis-Tabelle-Samen'!$AV302,
IF($A$4="Slowenisch - SI",'Basis-Tabelle-Samen'!$AW302,
IF($A$4="Spanisch - ES",'Basis-Tabelle-Samen'!$AX302,
IF($A$4="Tschechisch - CZ",'Basis-Tabelle-Samen'!$AY302,
IF($A$4="Türkisch - TR",'Basis-Tabelle-Samen'!$AZ302,
IF($A$4="Ungarisch - HU",'Basis-Tabelle-Samen'!$BA302,
" ACHTUNG")))))))))))))))))))))))))))))</f>
        <v>Cuckooflower</v>
      </c>
      <c r="C293" s="175" t="str">
        <f t="shared" si="4"/>
        <v/>
      </c>
      <c r="D293" s="170"/>
      <c r="E293" s="12"/>
      <c r="F293" s="157">
        <f>IF('Basis-Tabelle-Samen'!C302="","",'Basis-Tabelle-Samen'!C302)</f>
        <v>15233</v>
      </c>
      <c r="G293" s="160">
        <f>IF('Basis-Tabelle-Samen'!C302="","",IF($A$4="Deutsch - DE",10,12))</f>
        <v>12</v>
      </c>
      <c r="H293" s="172">
        <f>IF('Basis-Tabelle-Samen'!E302="","",'Basis-Tabelle-Samen'!E302)</f>
        <v>1.85</v>
      </c>
      <c r="I293" s="160" t="str">
        <f>IF('Basis-Tabelle-Samen'!G302="","",'Basis-Tabelle-Samen'!G302)</f>
        <v>07</v>
      </c>
      <c r="J293" s="161" t="str">
        <f>IF('Basis-Tabelle-Samen'!I302="","",'Basis-Tabelle-Samen'!I302)</f>
        <v>Cardamine pratensis</v>
      </c>
      <c r="K293" s="176">
        <f>IF('Basis-Tabelle-Samen'!B302="","",'Basis-Tabelle-Samen'!B302)</f>
        <v>300</v>
      </c>
      <c r="L293" s="177" t="str">
        <f>IF('Basis-Tabelle-Samen'!AB302="","",'Basis-Tabelle-Samen'!AB302)</f>
        <v>Wiesenschaumkraut</v>
      </c>
    </row>
    <row r="294" spans="1:12" ht="20.100000000000001" customHeight="1" x14ac:dyDescent="0.2">
      <c r="A294" s="154" t="str">
        <f>IF('Basis-Tabelle-Samen'!A279="","",IF($A$4="Deutsch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94" s="155" t="str">
        <f>IF('Basis-Tabelle-Samen'!$AB279="","",
IF($A$4="Bulgarisch - BG",'Basis-Tabelle-Samen'!$Z279,
IF($A$4="Dänisch - DK",'Basis-Tabelle-Samen'!$AA279,
IF($A$4="Deutsch - DE",'Basis-Tabelle-Samen'!$AB279,
IF($A$4="Englisch - UK",'Basis-Tabelle-Samen'!$AC279,
IF($A$4="Estnisch - EE",'Basis-Tabelle-Samen'!$AD279,
IF($A$4="Finnisch - FI",'Basis-Tabelle-Samen'!$AE279,
IF($A$4="Französisch - FR",'Basis-Tabelle-Samen'!$AF279,
IF($A$4="Griechisch - GR",'Basis-Tabelle-Samen'!$AG279,
IF($A$4="Irisch - IE",'Basis-Tabelle-Samen'!$AH279,
IF($A$4="Isländisch - IS",'Basis-Tabelle-Samen'!$AI279,
IF($A$4="Italienisch - IT",'Basis-Tabelle-Samen'!$AJ279,
IF($A$4="Japanisch - JP",'Basis-Tabelle-Samen'!$AK279,
IF($A$4="Kroatisch - HR",'Basis-Tabelle-Samen'!$AL279,
IF($A$4="Lettisch - LV",'Basis-Tabelle-Samen'!$AM279,
IF($A$4="Litauisch - LT",'Basis-Tabelle-Samen'!$AN279,
IF($A$4="Maltesisch - MT",'Basis-Tabelle-Samen'!$AO279,
IF($A$4="Niederländisch - NL",'Basis-Tabelle-Samen'!$AP279,
IF($A$4="Norwegisch - NO",'Basis-Tabelle-Samen'!$AQ279,
IF($A$4="Polnisch - PL",'Basis-Tabelle-Samen'!$AR279,
IF($A$4="Portugiesisch - PT",'Basis-Tabelle-Samen'!$AS279,
IF($A$4="Rumänisch - RO",'Basis-Tabelle-Samen'!$AT279,
IF($A$4="Schwedisch - SE",'Basis-Tabelle-Samen'!$AU279,
IF($A$4="Slowakisch - SK",'Basis-Tabelle-Samen'!$AV279,
IF($A$4="Slowenisch - SI",'Basis-Tabelle-Samen'!$AW279,
IF($A$4="Spanisch - ES",'Basis-Tabelle-Samen'!$AX279,
IF($A$4="Tschechisch - CZ",'Basis-Tabelle-Samen'!$AY279,
IF($A$4="Türkisch - TR",'Basis-Tabelle-Samen'!$AZ279,
IF($A$4="Ungarisch - HU",'Basis-Tabelle-Samen'!$BA279,
" ACHTUNG")))))))))))))))))))))))))))))</f>
        <v>Dandelion</v>
      </c>
      <c r="C294" s="175" t="str">
        <f t="shared" si="4"/>
        <v/>
      </c>
      <c r="D294" s="170"/>
      <c r="E294" s="12"/>
      <c r="F294" s="157">
        <f>IF('Basis-Tabelle-Samen'!C279="","",'Basis-Tabelle-Samen'!C279)</f>
        <v>15210</v>
      </c>
      <c r="G294" s="160">
        <f>IF('Basis-Tabelle-Samen'!C279="","",IF($A$4="Deutsch - DE",10,12))</f>
        <v>12</v>
      </c>
      <c r="H294" s="172">
        <f>IF('Basis-Tabelle-Samen'!E279="","",'Basis-Tabelle-Samen'!E279)</f>
        <v>1.85</v>
      </c>
      <c r="I294" s="160" t="str">
        <f>IF('Basis-Tabelle-Samen'!G279="","",'Basis-Tabelle-Samen'!G279)</f>
        <v>07</v>
      </c>
      <c r="J294" s="161" t="str">
        <f>IF('Basis-Tabelle-Samen'!I279="","",'Basis-Tabelle-Samen'!I279)</f>
        <v>Taraxacum officinale</v>
      </c>
      <c r="K294" s="176">
        <f>IF('Basis-Tabelle-Samen'!B279="","",'Basis-Tabelle-Samen'!B279)</f>
        <v>277</v>
      </c>
      <c r="L294" s="177" t="str">
        <f>IF('Basis-Tabelle-Samen'!AB279="","",'Basis-Tabelle-Samen'!AB279)</f>
        <v>Löwenzahn</v>
      </c>
    </row>
    <row r="295" spans="1:12" ht="20.100000000000001" customHeight="1" x14ac:dyDescent="0.2">
      <c r="A295" s="154" t="str">
        <f>IF('Basis-Tabelle-Samen'!A272="","",IF($A$4="Deutsch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95" s="155" t="str">
        <f>IF('Basis-Tabelle-Samen'!$AB272="","",
IF($A$4="Bulgarisch - BG",'Basis-Tabelle-Samen'!$Z272,
IF($A$4="Dänisch - DK",'Basis-Tabelle-Samen'!$AA272,
IF($A$4="Deutsch - DE",'Basis-Tabelle-Samen'!$AB272,
IF($A$4="Englisch - UK",'Basis-Tabelle-Samen'!$AC272,
IF($A$4="Estnisch - EE",'Basis-Tabelle-Samen'!$AD272,
IF($A$4="Finnisch - FI",'Basis-Tabelle-Samen'!$AE272,
IF($A$4="Französisch - FR",'Basis-Tabelle-Samen'!$AF272,
IF($A$4="Griechisch - GR",'Basis-Tabelle-Samen'!$AG272,
IF($A$4="Irisch - IE",'Basis-Tabelle-Samen'!$AH272,
IF($A$4="Isländisch - IS",'Basis-Tabelle-Samen'!$AI272,
IF($A$4="Italienisch - IT",'Basis-Tabelle-Samen'!$AJ272,
IF($A$4="Japanisch - JP",'Basis-Tabelle-Samen'!$AK272,
IF($A$4="Kroatisch - HR",'Basis-Tabelle-Samen'!$AL272,
IF($A$4="Lettisch - LV",'Basis-Tabelle-Samen'!$AM272,
IF($A$4="Litauisch - LT",'Basis-Tabelle-Samen'!$AN272,
IF($A$4="Maltesisch - MT",'Basis-Tabelle-Samen'!$AO272,
IF($A$4="Niederländisch - NL",'Basis-Tabelle-Samen'!$AP272,
IF($A$4="Norwegisch - NO",'Basis-Tabelle-Samen'!$AQ272,
IF($A$4="Polnisch - PL",'Basis-Tabelle-Samen'!$AR272,
IF($A$4="Portugiesisch - PT",'Basis-Tabelle-Samen'!$AS272,
IF($A$4="Rumänisch - RO",'Basis-Tabelle-Samen'!$AT272,
IF($A$4="Schwedisch - SE",'Basis-Tabelle-Samen'!$AU272,
IF($A$4="Slowakisch - SK",'Basis-Tabelle-Samen'!$AV272,
IF($A$4="Slowenisch - SI",'Basis-Tabelle-Samen'!$AW272,
IF($A$4="Spanisch - ES",'Basis-Tabelle-Samen'!$AX272,
IF($A$4="Tschechisch - CZ",'Basis-Tabelle-Samen'!$AY272,
IF($A$4="Türkisch - TR",'Basis-Tabelle-Samen'!$AZ272,
IF($A$4="Ungarisch - HU",'Basis-Tabelle-Samen'!$BA272,
" ACHTUNG")))))))))))))))))))))))))))))</f>
        <v>Dog Nettle</v>
      </c>
      <c r="C295" s="175" t="str">
        <f t="shared" si="4"/>
        <v/>
      </c>
      <c r="D295" s="170"/>
      <c r="E295" s="12"/>
      <c r="F295" s="157">
        <f>IF('Basis-Tabelle-Samen'!C272="","",'Basis-Tabelle-Samen'!C272)</f>
        <v>15203</v>
      </c>
      <c r="G295" s="160">
        <f>IF('Basis-Tabelle-Samen'!C272="","",IF($A$4="Deutsch - DE",10,12))</f>
        <v>12</v>
      </c>
      <c r="H295" s="172">
        <f>IF('Basis-Tabelle-Samen'!E272="","",'Basis-Tabelle-Samen'!E272)</f>
        <v>1.85</v>
      </c>
      <c r="I295" s="160" t="str">
        <f>IF('Basis-Tabelle-Samen'!G272="","",'Basis-Tabelle-Samen'!G272)</f>
        <v>07</v>
      </c>
      <c r="J295" s="161" t="str">
        <f>IF('Basis-Tabelle-Samen'!I272="","",'Basis-Tabelle-Samen'!I272)</f>
        <v>Urtica urens</v>
      </c>
      <c r="K295" s="176">
        <f>IF('Basis-Tabelle-Samen'!B272="","",'Basis-Tabelle-Samen'!B272)</f>
        <v>270</v>
      </c>
      <c r="L295" s="177" t="str">
        <f>IF('Basis-Tabelle-Samen'!AB272="","",'Basis-Tabelle-Samen'!AB272)</f>
        <v>Brennnessel</v>
      </c>
    </row>
    <row r="296" spans="1:12" ht="20.100000000000001" customHeight="1" x14ac:dyDescent="0.2">
      <c r="A296" s="154" t="str">
        <f>IF('Basis-Tabelle-Samen'!A295="","",IF($A$4="Deutsch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96" s="155" t="str">
        <f>IF('Basis-Tabelle-Samen'!$AB295="","",
IF($A$4="Bulgarisch - BG",'Basis-Tabelle-Samen'!$Z295,
IF($A$4="Dänisch - DK",'Basis-Tabelle-Samen'!$AA295,
IF($A$4="Deutsch - DE",'Basis-Tabelle-Samen'!$AB295,
IF($A$4="Englisch - UK",'Basis-Tabelle-Samen'!$AC295,
IF($A$4="Estnisch - EE",'Basis-Tabelle-Samen'!$AD295,
IF($A$4="Finnisch - FI",'Basis-Tabelle-Samen'!$AE295,
IF($A$4="Französisch - FR",'Basis-Tabelle-Samen'!$AF295,
IF($A$4="Griechisch - GR",'Basis-Tabelle-Samen'!$AG295,
IF($A$4="Irisch - IE",'Basis-Tabelle-Samen'!$AH295,
IF($A$4="Isländisch - IS",'Basis-Tabelle-Samen'!$AI295,
IF($A$4="Italienisch - IT",'Basis-Tabelle-Samen'!$AJ295,
IF($A$4="Japanisch - JP",'Basis-Tabelle-Samen'!$AK295,
IF($A$4="Kroatisch - HR",'Basis-Tabelle-Samen'!$AL295,
IF($A$4="Lettisch - LV",'Basis-Tabelle-Samen'!$AM295,
IF($A$4="Litauisch - LT",'Basis-Tabelle-Samen'!$AN295,
IF($A$4="Maltesisch - MT",'Basis-Tabelle-Samen'!$AO295,
IF($A$4="Niederländisch - NL",'Basis-Tabelle-Samen'!$AP295,
IF($A$4="Norwegisch - NO",'Basis-Tabelle-Samen'!$AQ295,
IF($A$4="Polnisch - PL",'Basis-Tabelle-Samen'!$AR295,
IF($A$4="Portugiesisch - PT",'Basis-Tabelle-Samen'!$AS295,
IF($A$4="Rumänisch - RO",'Basis-Tabelle-Samen'!$AT295,
IF($A$4="Schwedisch - SE",'Basis-Tabelle-Samen'!$AU295,
IF($A$4="Slowakisch - SK",'Basis-Tabelle-Samen'!$AV295,
IF($A$4="Slowenisch - SI",'Basis-Tabelle-Samen'!$AW295,
IF($A$4="Spanisch - ES",'Basis-Tabelle-Samen'!$AX295,
IF($A$4="Tschechisch - CZ",'Basis-Tabelle-Samen'!$AY295,
IF($A$4="Türkisch - TR",'Basis-Tabelle-Samen'!$AZ295,
IF($A$4="Ungarisch - HU",'Basis-Tabelle-Samen'!$BA295,
" ACHTUNG")))))))))))))))))))))))))))))</f>
        <v>Edelweiss</v>
      </c>
      <c r="C296" s="175" t="str">
        <f t="shared" si="4"/>
        <v/>
      </c>
      <c r="D296" s="170"/>
      <c r="E296" s="12"/>
      <c r="F296" s="157">
        <f>IF('Basis-Tabelle-Samen'!C295="","",'Basis-Tabelle-Samen'!C295)</f>
        <v>15226</v>
      </c>
      <c r="G296" s="160">
        <f>IF('Basis-Tabelle-Samen'!C295="","",IF($A$4="Deutsch - DE",10,12))</f>
        <v>12</v>
      </c>
      <c r="H296" s="172">
        <f>IF('Basis-Tabelle-Samen'!E295="","",'Basis-Tabelle-Samen'!E295)</f>
        <v>1.85</v>
      </c>
      <c r="I296" s="160" t="str">
        <f>IF('Basis-Tabelle-Samen'!G295="","",'Basis-Tabelle-Samen'!G295)</f>
        <v>07</v>
      </c>
      <c r="J296" s="161" t="str">
        <f>IF('Basis-Tabelle-Samen'!I295="","",'Basis-Tabelle-Samen'!I295)</f>
        <v>Leontopodium alpinum</v>
      </c>
      <c r="K296" s="176">
        <f>IF('Basis-Tabelle-Samen'!B295="","",'Basis-Tabelle-Samen'!B295)</f>
        <v>293</v>
      </c>
      <c r="L296" s="177" t="str">
        <f>IF('Basis-Tabelle-Samen'!AB295="","",'Basis-Tabelle-Samen'!AB295)</f>
        <v>Edelweiss</v>
      </c>
    </row>
    <row r="297" spans="1:12" ht="20.100000000000001" customHeight="1" x14ac:dyDescent="0.2">
      <c r="A297" s="154" t="str">
        <f>IF('Basis-Tabelle-Samen'!A278="","",IF($A$4="Deutsch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97" s="155" t="str">
        <f>IF('Basis-Tabelle-Samen'!$AB278="","",
IF($A$4="Bulgarisch - BG",'Basis-Tabelle-Samen'!$Z278,
IF($A$4="Dänisch - DK",'Basis-Tabelle-Samen'!$AA278,
IF($A$4="Deutsch - DE",'Basis-Tabelle-Samen'!$AB278,
IF($A$4="Englisch - UK",'Basis-Tabelle-Samen'!$AC278,
IF($A$4="Estnisch - EE",'Basis-Tabelle-Samen'!$AD278,
IF($A$4="Finnisch - FI",'Basis-Tabelle-Samen'!$AE278,
IF($A$4="Französisch - FR",'Basis-Tabelle-Samen'!$AF278,
IF($A$4="Griechisch - GR",'Basis-Tabelle-Samen'!$AG278,
IF($A$4="Irisch - IE",'Basis-Tabelle-Samen'!$AH278,
IF($A$4="Isländisch - IS",'Basis-Tabelle-Samen'!$AI278,
IF($A$4="Italienisch - IT",'Basis-Tabelle-Samen'!$AJ278,
IF($A$4="Japanisch - JP",'Basis-Tabelle-Samen'!$AK278,
IF($A$4="Kroatisch - HR",'Basis-Tabelle-Samen'!$AL278,
IF($A$4="Lettisch - LV",'Basis-Tabelle-Samen'!$AM278,
IF($A$4="Litauisch - LT",'Basis-Tabelle-Samen'!$AN278,
IF($A$4="Maltesisch - MT",'Basis-Tabelle-Samen'!$AO278,
IF($A$4="Niederländisch - NL",'Basis-Tabelle-Samen'!$AP278,
IF($A$4="Norwegisch - NO",'Basis-Tabelle-Samen'!$AQ278,
IF($A$4="Polnisch - PL",'Basis-Tabelle-Samen'!$AR278,
IF($A$4="Portugiesisch - PT",'Basis-Tabelle-Samen'!$AS278,
IF($A$4="Rumänisch - RO",'Basis-Tabelle-Samen'!$AT278,
IF($A$4="Schwedisch - SE",'Basis-Tabelle-Samen'!$AU278,
IF($A$4="Slowakisch - SK",'Basis-Tabelle-Samen'!$AV278,
IF($A$4="Slowenisch - SI",'Basis-Tabelle-Samen'!$AW278,
IF($A$4="Spanisch - ES",'Basis-Tabelle-Samen'!$AX278,
IF($A$4="Tschechisch - CZ",'Basis-Tabelle-Samen'!$AY278,
IF($A$4="Türkisch - TR",'Basis-Tabelle-Samen'!$AZ278,
IF($A$4="Ungarisch - HU",'Basis-Tabelle-Samen'!$BA278,
" ACHTUNG")))))))))))))))))))))))))))))</f>
        <v>English Lavender</v>
      </c>
      <c r="C297" s="175" t="str">
        <f t="shared" si="4"/>
        <v/>
      </c>
      <c r="D297" s="170"/>
      <c r="E297" s="12"/>
      <c r="F297" s="157">
        <f>IF('Basis-Tabelle-Samen'!C278="","",'Basis-Tabelle-Samen'!C278)</f>
        <v>15209</v>
      </c>
      <c r="G297" s="160">
        <f>IF('Basis-Tabelle-Samen'!C278="","",IF($A$4="Deutsch - DE",10,12))</f>
        <v>12</v>
      </c>
      <c r="H297" s="172">
        <f>IF('Basis-Tabelle-Samen'!E278="","",'Basis-Tabelle-Samen'!E278)</f>
        <v>1.85</v>
      </c>
      <c r="I297" s="160" t="str">
        <f>IF('Basis-Tabelle-Samen'!G278="","",'Basis-Tabelle-Samen'!G278)</f>
        <v>07</v>
      </c>
      <c r="J297" s="161" t="str">
        <f>IF('Basis-Tabelle-Samen'!I278="","",'Basis-Tabelle-Samen'!I278)</f>
        <v>Lavandula angustifolia</v>
      </c>
      <c r="K297" s="176">
        <f>IF('Basis-Tabelle-Samen'!B278="","",'Basis-Tabelle-Samen'!B278)</f>
        <v>276</v>
      </c>
      <c r="L297" s="177" t="str">
        <f>IF('Basis-Tabelle-Samen'!AB278="","",'Basis-Tabelle-Samen'!AB278)</f>
        <v>Echter Lavendel</v>
      </c>
    </row>
    <row r="298" spans="1:12" ht="20.100000000000001" customHeight="1" x14ac:dyDescent="0.2">
      <c r="A298" s="154" t="str">
        <f>IF('Basis-Tabelle-Samen'!A284="","",IF($A$4="Deutsch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98" s="155" t="str">
        <f>IF('Basis-Tabelle-Samen'!$AB284="","",
IF($A$4="Bulgarisch - BG",'Basis-Tabelle-Samen'!$Z284,
IF($A$4="Dänisch - DK",'Basis-Tabelle-Samen'!$AA284,
IF($A$4="Deutsch - DE",'Basis-Tabelle-Samen'!$AB284,
IF($A$4="Englisch - UK",'Basis-Tabelle-Samen'!$AC284,
IF($A$4="Estnisch - EE",'Basis-Tabelle-Samen'!$AD284,
IF($A$4="Finnisch - FI",'Basis-Tabelle-Samen'!$AE284,
IF($A$4="Französisch - FR",'Basis-Tabelle-Samen'!$AF284,
IF($A$4="Griechisch - GR",'Basis-Tabelle-Samen'!$AG284,
IF($A$4="Irisch - IE",'Basis-Tabelle-Samen'!$AH284,
IF($A$4="Isländisch - IS",'Basis-Tabelle-Samen'!$AI284,
IF($A$4="Italienisch - IT",'Basis-Tabelle-Samen'!$AJ284,
IF($A$4="Japanisch - JP",'Basis-Tabelle-Samen'!$AK284,
IF($A$4="Kroatisch - HR",'Basis-Tabelle-Samen'!$AL284,
IF($A$4="Lettisch - LV",'Basis-Tabelle-Samen'!$AM284,
IF($A$4="Litauisch - LT",'Basis-Tabelle-Samen'!$AN284,
IF($A$4="Maltesisch - MT",'Basis-Tabelle-Samen'!$AO284,
IF($A$4="Niederländisch - NL",'Basis-Tabelle-Samen'!$AP284,
IF($A$4="Norwegisch - NO",'Basis-Tabelle-Samen'!$AQ284,
IF($A$4="Polnisch - PL",'Basis-Tabelle-Samen'!$AR284,
IF($A$4="Portugiesisch - PT",'Basis-Tabelle-Samen'!$AS284,
IF($A$4="Rumänisch - RO",'Basis-Tabelle-Samen'!$AT284,
IF($A$4="Schwedisch - SE",'Basis-Tabelle-Samen'!$AU284,
IF($A$4="Slowakisch - SK",'Basis-Tabelle-Samen'!$AV284,
IF($A$4="Slowenisch - SI",'Basis-Tabelle-Samen'!$AW284,
IF($A$4="Spanisch - ES",'Basis-Tabelle-Samen'!$AX284,
IF($A$4="Tschechisch - CZ",'Basis-Tabelle-Samen'!$AY284,
IF($A$4="Türkisch - TR",'Basis-Tabelle-Samen'!$AZ284,
IF($A$4="Ungarisch - HU",'Basis-Tabelle-Samen'!$BA284,
" ACHTUNG")))))))))))))))))))))))))))))</f>
        <v>English Plantain</v>
      </c>
      <c r="C298" s="175" t="str">
        <f t="shared" si="4"/>
        <v/>
      </c>
      <c r="D298" s="170"/>
      <c r="E298" s="12"/>
      <c r="F298" s="157">
        <f>IF('Basis-Tabelle-Samen'!C284="","",'Basis-Tabelle-Samen'!C284)</f>
        <v>15215</v>
      </c>
      <c r="G298" s="160">
        <f>IF('Basis-Tabelle-Samen'!C284="","",IF($A$4="Deutsch - DE",10,12))</f>
        <v>12</v>
      </c>
      <c r="H298" s="172">
        <f>IF('Basis-Tabelle-Samen'!E284="","",'Basis-Tabelle-Samen'!E284)</f>
        <v>1.85</v>
      </c>
      <c r="I298" s="160" t="str">
        <f>IF('Basis-Tabelle-Samen'!G284="","",'Basis-Tabelle-Samen'!G284)</f>
        <v>07</v>
      </c>
      <c r="J298" s="161" t="str">
        <f>IF('Basis-Tabelle-Samen'!I284="","",'Basis-Tabelle-Samen'!I284)</f>
        <v>Plantago lanceolata</v>
      </c>
      <c r="K298" s="176">
        <f>IF('Basis-Tabelle-Samen'!B284="","",'Basis-Tabelle-Samen'!B284)</f>
        <v>282</v>
      </c>
      <c r="L298" s="177" t="str">
        <f>IF('Basis-Tabelle-Samen'!AB284="","",'Basis-Tabelle-Samen'!AB284)</f>
        <v>Spitzwegerich</v>
      </c>
    </row>
    <row r="299" spans="1:12" ht="20.100000000000001" customHeight="1" x14ac:dyDescent="0.2">
      <c r="A299" s="154" t="str">
        <f>IF('Basis-Tabelle-Samen'!A270="","",IF($A$4="Deutsch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299" s="155" t="str">
        <f>IF('Basis-Tabelle-Samen'!$AB270="","",
IF($A$4="Bulgarisch - BG",'Basis-Tabelle-Samen'!$Z270,
IF($A$4="Dänisch - DK",'Basis-Tabelle-Samen'!$AA270,
IF($A$4="Deutsch - DE",'Basis-Tabelle-Samen'!$AB270,
IF($A$4="Englisch - UK",'Basis-Tabelle-Samen'!$AC270,
IF($A$4="Estnisch - EE",'Basis-Tabelle-Samen'!$AD270,
IF($A$4="Finnisch - FI",'Basis-Tabelle-Samen'!$AE270,
IF($A$4="Französisch - FR",'Basis-Tabelle-Samen'!$AF270,
IF($A$4="Griechisch - GR",'Basis-Tabelle-Samen'!$AG270,
IF($A$4="Irisch - IE",'Basis-Tabelle-Samen'!$AH270,
IF($A$4="Isländisch - IS",'Basis-Tabelle-Samen'!$AI270,
IF($A$4="Italienisch - IT",'Basis-Tabelle-Samen'!$AJ270,
IF($A$4="Japanisch - JP",'Basis-Tabelle-Samen'!$AK270,
IF($A$4="Kroatisch - HR",'Basis-Tabelle-Samen'!$AL270,
IF($A$4="Lettisch - LV",'Basis-Tabelle-Samen'!$AM270,
IF($A$4="Litauisch - LT",'Basis-Tabelle-Samen'!$AN270,
IF($A$4="Maltesisch - MT",'Basis-Tabelle-Samen'!$AO270,
IF($A$4="Niederländisch - NL",'Basis-Tabelle-Samen'!$AP270,
IF($A$4="Norwegisch - NO",'Basis-Tabelle-Samen'!$AQ270,
IF($A$4="Polnisch - PL",'Basis-Tabelle-Samen'!$AR270,
IF($A$4="Portugiesisch - PT",'Basis-Tabelle-Samen'!$AS270,
IF($A$4="Rumänisch - RO",'Basis-Tabelle-Samen'!$AT270,
IF($A$4="Schwedisch - SE",'Basis-Tabelle-Samen'!$AU270,
IF($A$4="Slowakisch - SK",'Basis-Tabelle-Samen'!$AV270,
IF($A$4="Slowenisch - SI",'Basis-Tabelle-Samen'!$AW270,
IF($A$4="Spanisch - ES",'Basis-Tabelle-Samen'!$AX270,
IF($A$4="Tschechisch - CZ",'Basis-Tabelle-Samen'!$AY270,
IF($A$4="Türkisch - TR",'Basis-Tabelle-Samen'!$AZ270,
IF($A$4="Ungarisch - HU",'Basis-Tabelle-Samen'!$BA270,
" ACHTUNG")))))))))))))))))))))))))))))</f>
        <v>Eyebright</v>
      </c>
      <c r="C299" s="175" t="str">
        <f t="shared" si="4"/>
        <v/>
      </c>
      <c r="D299" s="170"/>
      <c r="E299" s="12"/>
      <c r="F299" s="157">
        <f>IF('Basis-Tabelle-Samen'!C270="","",'Basis-Tabelle-Samen'!C270)</f>
        <v>15201</v>
      </c>
      <c r="G299" s="160">
        <f>IF('Basis-Tabelle-Samen'!C270="","",IF($A$4="Deutsch - DE",10,12))</f>
        <v>12</v>
      </c>
      <c r="H299" s="172">
        <f>IF('Basis-Tabelle-Samen'!E270="","",'Basis-Tabelle-Samen'!E270)</f>
        <v>1.85</v>
      </c>
      <c r="I299" s="160" t="str">
        <f>IF('Basis-Tabelle-Samen'!G270="","",'Basis-Tabelle-Samen'!G270)</f>
        <v>07</v>
      </c>
      <c r="J299" s="161" t="str">
        <f>IF('Basis-Tabelle-Samen'!I270="","",'Basis-Tabelle-Samen'!I270)</f>
        <v>Euphrasia officinalis</v>
      </c>
      <c r="K299" s="176">
        <f>IF('Basis-Tabelle-Samen'!B270="","",'Basis-Tabelle-Samen'!B270)</f>
        <v>268</v>
      </c>
      <c r="L299" s="177" t="str">
        <f>IF('Basis-Tabelle-Samen'!AB270="","",'Basis-Tabelle-Samen'!AB270)</f>
        <v>Augentrost</v>
      </c>
    </row>
    <row r="300" spans="1:12" ht="20.100000000000001" customHeight="1" x14ac:dyDescent="0.2">
      <c r="A300" s="154" t="str">
        <f>IF('Basis-Tabelle-Samen'!A320="","",IF($A$4="Deutsch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00" s="155" t="str">
        <f>IF('Basis-Tabelle-Samen'!$AB320="","",
IF($A$4="Bulgarisch - BG",'Basis-Tabelle-Samen'!$Z320,
IF($A$4="Dänisch - DK",'Basis-Tabelle-Samen'!$AA320,
IF($A$4="Deutsch - DE",'Basis-Tabelle-Samen'!$AB320,
IF($A$4="Englisch - UK",'Basis-Tabelle-Samen'!$AC320,
IF($A$4="Estnisch - EE",'Basis-Tabelle-Samen'!$AD320,
IF($A$4="Finnisch - FI",'Basis-Tabelle-Samen'!$AE320,
IF($A$4="Französisch - FR",'Basis-Tabelle-Samen'!$AF320,
IF($A$4="Griechisch - GR",'Basis-Tabelle-Samen'!$AG320,
IF($A$4="Irisch - IE",'Basis-Tabelle-Samen'!$AH320,
IF($A$4="Isländisch - IS",'Basis-Tabelle-Samen'!$AI320,
IF($A$4="Italienisch - IT",'Basis-Tabelle-Samen'!$AJ320,
IF($A$4="Japanisch - JP",'Basis-Tabelle-Samen'!$AK320,
IF($A$4="Kroatisch - HR",'Basis-Tabelle-Samen'!$AL320,
IF($A$4="Lettisch - LV",'Basis-Tabelle-Samen'!$AM320,
IF($A$4="Litauisch - LT",'Basis-Tabelle-Samen'!$AN320,
IF($A$4="Maltesisch - MT",'Basis-Tabelle-Samen'!$AO320,
IF($A$4="Niederländisch - NL",'Basis-Tabelle-Samen'!$AP320,
IF($A$4="Norwegisch - NO",'Basis-Tabelle-Samen'!$AQ320,
IF($A$4="Polnisch - PL",'Basis-Tabelle-Samen'!$AR320,
IF($A$4="Portugiesisch - PT",'Basis-Tabelle-Samen'!$AS320,
IF($A$4="Rumänisch - RO",'Basis-Tabelle-Samen'!$AT320,
IF($A$4="Schwedisch - SE",'Basis-Tabelle-Samen'!$AU320,
IF($A$4="Slowakisch - SK",'Basis-Tabelle-Samen'!$AV320,
IF($A$4="Slowenisch - SI",'Basis-Tabelle-Samen'!$AW320,
IF($A$4="Spanisch - ES",'Basis-Tabelle-Samen'!$AX320,
IF($A$4="Tschechisch - CZ",'Basis-Tabelle-Samen'!$AY320,
IF($A$4="Türkisch - TR",'Basis-Tabelle-Samen'!$AZ320,
IF($A$4="Ungarisch - HU",'Basis-Tabelle-Samen'!$BA320,
" ACHTUNG")))))))))))))))))))))))))))))</f>
        <v>Fenugreek</v>
      </c>
      <c r="C300" s="175" t="str">
        <f t="shared" si="4"/>
        <v/>
      </c>
      <c r="D300" s="170"/>
      <c r="E300" s="12"/>
      <c r="F300" s="157">
        <f>IF('Basis-Tabelle-Samen'!C320="","",'Basis-Tabelle-Samen'!C320)</f>
        <v>15251</v>
      </c>
      <c r="G300" s="160">
        <f>IF('Basis-Tabelle-Samen'!C320="","",IF($A$4="Deutsch - DE",10,12))</f>
        <v>12</v>
      </c>
      <c r="H300" s="172">
        <f>IF('Basis-Tabelle-Samen'!E320="","",'Basis-Tabelle-Samen'!E320)</f>
        <v>1.85</v>
      </c>
      <c r="I300" s="160" t="str">
        <f>IF('Basis-Tabelle-Samen'!G320="","",'Basis-Tabelle-Samen'!G320)</f>
        <v>07</v>
      </c>
      <c r="J300" s="161" t="str">
        <f>IF('Basis-Tabelle-Samen'!I320="","",'Basis-Tabelle-Samen'!I320)</f>
        <v>Trigonella foenum-graecum</v>
      </c>
      <c r="K300" s="176">
        <f>IF('Basis-Tabelle-Samen'!B320="","",'Basis-Tabelle-Samen'!B320)</f>
        <v>318</v>
      </c>
      <c r="L300" s="177" t="str">
        <f>IF('Basis-Tabelle-Samen'!AB320="","",'Basis-Tabelle-Samen'!AB320)</f>
        <v>Bockshornklee</v>
      </c>
    </row>
    <row r="301" spans="1:12" ht="20.100000000000001" customHeight="1" x14ac:dyDescent="0.2">
      <c r="A301" s="154" t="str">
        <f>IF('Basis-Tabelle-Samen'!A318="","",IF($A$4="Deutsch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01" s="155" t="str">
        <f>IF('Basis-Tabelle-Samen'!$AB318="","",
IF($A$4="Bulgarisch - BG",'Basis-Tabelle-Samen'!$Z318,
IF($A$4="Dänisch - DK",'Basis-Tabelle-Samen'!$AA318,
IF($A$4="Deutsch - DE",'Basis-Tabelle-Samen'!$AB318,
IF($A$4="Englisch - UK",'Basis-Tabelle-Samen'!$AC318,
IF($A$4="Estnisch - EE",'Basis-Tabelle-Samen'!$AD318,
IF($A$4="Finnisch - FI",'Basis-Tabelle-Samen'!$AE318,
IF($A$4="Französisch - FR",'Basis-Tabelle-Samen'!$AF318,
IF($A$4="Griechisch - GR",'Basis-Tabelle-Samen'!$AG318,
IF($A$4="Irisch - IE",'Basis-Tabelle-Samen'!$AH318,
IF($A$4="Isländisch - IS",'Basis-Tabelle-Samen'!$AI318,
IF($A$4="Italienisch - IT",'Basis-Tabelle-Samen'!$AJ318,
IF($A$4="Japanisch - JP",'Basis-Tabelle-Samen'!$AK318,
IF($A$4="Kroatisch - HR",'Basis-Tabelle-Samen'!$AL318,
IF($A$4="Lettisch - LV",'Basis-Tabelle-Samen'!$AM318,
IF($A$4="Litauisch - LT",'Basis-Tabelle-Samen'!$AN318,
IF($A$4="Maltesisch - MT",'Basis-Tabelle-Samen'!$AO318,
IF($A$4="Niederländisch - NL",'Basis-Tabelle-Samen'!$AP318,
IF($A$4="Norwegisch - NO",'Basis-Tabelle-Samen'!$AQ318,
IF($A$4="Polnisch - PL",'Basis-Tabelle-Samen'!$AR318,
IF($A$4="Portugiesisch - PT",'Basis-Tabelle-Samen'!$AS318,
IF($A$4="Rumänisch - RO",'Basis-Tabelle-Samen'!$AT318,
IF($A$4="Schwedisch - SE",'Basis-Tabelle-Samen'!$AU318,
IF($A$4="Slowakisch - SK",'Basis-Tabelle-Samen'!$AV318,
IF($A$4="Slowenisch - SI",'Basis-Tabelle-Samen'!$AW318,
IF($A$4="Spanisch - ES",'Basis-Tabelle-Samen'!$AX318,
IF($A$4="Tschechisch - CZ",'Basis-Tabelle-Samen'!$AY318,
IF($A$4="Türkisch - TR",'Basis-Tabelle-Samen'!$AZ318,
IF($A$4="Ungarisch - HU",'Basis-Tabelle-Samen'!$BA318,
" ACHTUNG")))))))))))))))))))))))))))))</f>
        <v>Forget Me Not</v>
      </c>
      <c r="C301" s="175" t="str">
        <f t="shared" si="4"/>
        <v/>
      </c>
      <c r="D301" s="170"/>
      <c r="E301" s="12"/>
      <c r="F301" s="157">
        <f>IF('Basis-Tabelle-Samen'!C318="","",'Basis-Tabelle-Samen'!C318)</f>
        <v>15249</v>
      </c>
      <c r="G301" s="160">
        <f>IF('Basis-Tabelle-Samen'!C318="","",IF($A$4="Deutsch - DE",10,12))</f>
        <v>12</v>
      </c>
      <c r="H301" s="172">
        <f>IF('Basis-Tabelle-Samen'!E318="","",'Basis-Tabelle-Samen'!E318)</f>
        <v>1.85</v>
      </c>
      <c r="I301" s="160" t="str">
        <f>IF('Basis-Tabelle-Samen'!G318="","",'Basis-Tabelle-Samen'!G318)</f>
        <v>07</v>
      </c>
      <c r="J301" s="161" t="str">
        <f>IF('Basis-Tabelle-Samen'!I318="","",'Basis-Tabelle-Samen'!I318)</f>
        <v>Myosotis sylvatica</v>
      </c>
      <c r="K301" s="176">
        <f>IF('Basis-Tabelle-Samen'!B318="","",'Basis-Tabelle-Samen'!B318)</f>
        <v>316</v>
      </c>
      <c r="L301" s="177" t="str">
        <f>IF('Basis-Tabelle-Samen'!AB318="","",'Basis-Tabelle-Samen'!AB318)</f>
        <v>Vergißmeinnicht</v>
      </c>
    </row>
    <row r="302" spans="1:12" ht="20.100000000000001" customHeight="1" x14ac:dyDescent="0.2">
      <c r="A302" s="154" t="str">
        <f>IF('Basis-Tabelle-Samen'!A305="","",IF($A$4="Deutsch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02" s="155" t="str">
        <f>IF('Basis-Tabelle-Samen'!$AB305="","",
IF($A$4="Bulgarisch - BG",'Basis-Tabelle-Samen'!$Z305,
IF($A$4="Dänisch - DK",'Basis-Tabelle-Samen'!$AA305,
IF($A$4="Deutsch - DE",'Basis-Tabelle-Samen'!$AB305,
IF($A$4="Englisch - UK",'Basis-Tabelle-Samen'!$AC305,
IF($A$4="Estnisch - EE",'Basis-Tabelle-Samen'!$AD305,
IF($A$4="Finnisch - FI",'Basis-Tabelle-Samen'!$AE305,
IF($A$4="Französisch - FR",'Basis-Tabelle-Samen'!$AF305,
IF($A$4="Griechisch - GR",'Basis-Tabelle-Samen'!$AG305,
IF($A$4="Irisch - IE",'Basis-Tabelle-Samen'!$AH305,
IF($A$4="Isländisch - IS",'Basis-Tabelle-Samen'!$AI305,
IF($A$4="Italienisch - IT",'Basis-Tabelle-Samen'!$AJ305,
IF($A$4="Japanisch - JP",'Basis-Tabelle-Samen'!$AK305,
IF($A$4="Kroatisch - HR",'Basis-Tabelle-Samen'!$AL305,
IF($A$4="Lettisch - LV",'Basis-Tabelle-Samen'!$AM305,
IF($A$4="Litauisch - LT",'Basis-Tabelle-Samen'!$AN305,
IF($A$4="Maltesisch - MT",'Basis-Tabelle-Samen'!$AO305,
IF($A$4="Niederländisch - NL",'Basis-Tabelle-Samen'!$AP305,
IF($A$4="Norwegisch - NO",'Basis-Tabelle-Samen'!$AQ305,
IF($A$4="Polnisch - PL",'Basis-Tabelle-Samen'!$AR305,
IF($A$4="Portugiesisch - PT",'Basis-Tabelle-Samen'!$AS305,
IF($A$4="Rumänisch - RO",'Basis-Tabelle-Samen'!$AT305,
IF($A$4="Schwedisch - SE",'Basis-Tabelle-Samen'!$AU305,
IF($A$4="Slowakisch - SK",'Basis-Tabelle-Samen'!$AV305,
IF($A$4="Slowenisch - SI",'Basis-Tabelle-Samen'!$AW305,
IF($A$4="Spanisch - ES",'Basis-Tabelle-Samen'!$AX305,
IF($A$4="Tschechisch - CZ",'Basis-Tabelle-Samen'!$AY305,
IF($A$4="Türkisch - TR",'Basis-Tabelle-Samen'!$AZ305,
IF($A$4="Ungarisch - HU",'Basis-Tabelle-Samen'!$BA305,
" ACHTUNG")))))))))))))))))))))))))))))</f>
        <v>Goji berry</v>
      </c>
      <c r="C302" s="175" t="str">
        <f t="shared" si="4"/>
        <v/>
      </c>
      <c r="D302" s="170"/>
      <c r="E302" s="12"/>
      <c r="F302" s="157">
        <f>IF('Basis-Tabelle-Samen'!C305="","",'Basis-Tabelle-Samen'!C305)</f>
        <v>15236</v>
      </c>
      <c r="G302" s="160">
        <f>IF('Basis-Tabelle-Samen'!C305="","",IF($A$4="Deutsch - DE",10,12))</f>
        <v>12</v>
      </c>
      <c r="H302" s="172">
        <f>IF('Basis-Tabelle-Samen'!E305="","",'Basis-Tabelle-Samen'!E305)</f>
        <v>1.85</v>
      </c>
      <c r="I302" s="160" t="str">
        <f>IF('Basis-Tabelle-Samen'!G305="","",'Basis-Tabelle-Samen'!G305)</f>
        <v>07</v>
      </c>
      <c r="J302" s="161" t="str">
        <f>IF('Basis-Tabelle-Samen'!I305="","",'Basis-Tabelle-Samen'!I305)</f>
        <v>Lycium chinensis</v>
      </c>
      <c r="K302" s="176">
        <f>IF('Basis-Tabelle-Samen'!B305="","",'Basis-Tabelle-Samen'!B305)</f>
        <v>303</v>
      </c>
      <c r="L302" s="177" t="str">
        <f>IF('Basis-Tabelle-Samen'!AB305="","",'Basis-Tabelle-Samen'!AB305)</f>
        <v>Gojibeere</v>
      </c>
    </row>
    <row r="303" spans="1:12" ht="20.100000000000001" customHeight="1" x14ac:dyDescent="0.2">
      <c r="A303" s="154" t="str">
        <f>IF('Basis-Tabelle-Samen'!A275="","",IF($A$4="Deutsch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03" s="155" t="str">
        <f>IF('Basis-Tabelle-Samen'!$AB275="","",
IF($A$4="Bulgarisch - BG",'Basis-Tabelle-Samen'!$Z275,
IF($A$4="Dänisch - DK",'Basis-Tabelle-Samen'!$AA275,
IF($A$4="Deutsch - DE",'Basis-Tabelle-Samen'!$AB275,
IF($A$4="Englisch - UK",'Basis-Tabelle-Samen'!$AC275,
IF($A$4="Estnisch - EE",'Basis-Tabelle-Samen'!$AD275,
IF($A$4="Finnisch - FI",'Basis-Tabelle-Samen'!$AE275,
IF($A$4="Französisch - FR",'Basis-Tabelle-Samen'!$AF275,
IF($A$4="Griechisch - GR",'Basis-Tabelle-Samen'!$AG275,
IF($A$4="Irisch - IE",'Basis-Tabelle-Samen'!$AH275,
IF($A$4="Isländisch - IS",'Basis-Tabelle-Samen'!$AI275,
IF($A$4="Italienisch - IT",'Basis-Tabelle-Samen'!$AJ275,
IF($A$4="Japanisch - JP",'Basis-Tabelle-Samen'!$AK275,
IF($A$4="Kroatisch - HR",'Basis-Tabelle-Samen'!$AL275,
IF($A$4="Lettisch - LV",'Basis-Tabelle-Samen'!$AM275,
IF($A$4="Litauisch - LT",'Basis-Tabelle-Samen'!$AN275,
IF($A$4="Maltesisch - MT",'Basis-Tabelle-Samen'!$AO275,
IF($A$4="Niederländisch - NL",'Basis-Tabelle-Samen'!$AP275,
IF($A$4="Norwegisch - NO",'Basis-Tabelle-Samen'!$AQ275,
IF($A$4="Polnisch - PL",'Basis-Tabelle-Samen'!$AR275,
IF($A$4="Portugiesisch - PT",'Basis-Tabelle-Samen'!$AS275,
IF($A$4="Rumänisch - RO",'Basis-Tabelle-Samen'!$AT275,
IF($A$4="Schwedisch - SE",'Basis-Tabelle-Samen'!$AU275,
IF($A$4="Slowakisch - SK",'Basis-Tabelle-Samen'!$AV275,
IF($A$4="Slowenisch - SI",'Basis-Tabelle-Samen'!$AW275,
IF($A$4="Spanisch - ES",'Basis-Tabelle-Samen'!$AX275,
IF($A$4="Tschechisch - CZ",'Basis-Tabelle-Samen'!$AY275,
IF($A$4="Türkisch - TR",'Basis-Tabelle-Samen'!$AZ275,
IF($A$4="Ungarisch - HU",'Basis-Tabelle-Samen'!$BA275,
" ACHTUNG")))))))))))))))))))))))))))))</f>
        <v>Goldenrod</v>
      </c>
      <c r="C303" s="175" t="str">
        <f t="shared" si="4"/>
        <v/>
      </c>
      <c r="D303" s="170"/>
      <c r="E303" s="12"/>
      <c r="F303" s="157">
        <f>IF('Basis-Tabelle-Samen'!C275="","",'Basis-Tabelle-Samen'!C275)</f>
        <v>15206</v>
      </c>
      <c r="G303" s="160">
        <f>IF('Basis-Tabelle-Samen'!C275="","",IF($A$4="Deutsch - DE",10,12))</f>
        <v>12</v>
      </c>
      <c r="H303" s="172">
        <f>IF('Basis-Tabelle-Samen'!E275="","",'Basis-Tabelle-Samen'!E275)</f>
        <v>1.85</v>
      </c>
      <c r="I303" s="160" t="str">
        <f>IF('Basis-Tabelle-Samen'!G275="","",'Basis-Tabelle-Samen'!G275)</f>
        <v>07</v>
      </c>
      <c r="J303" s="161" t="str">
        <f>IF('Basis-Tabelle-Samen'!I275="","",'Basis-Tabelle-Samen'!I275)</f>
        <v>Solidago virgaurea</v>
      </c>
      <c r="K303" s="176">
        <f>IF('Basis-Tabelle-Samen'!B275="","",'Basis-Tabelle-Samen'!B275)</f>
        <v>273</v>
      </c>
      <c r="L303" s="177" t="str">
        <f>IF('Basis-Tabelle-Samen'!AB275="","",'Basis-Tabelle-Samen'!AB275)</f>
        <v>Echte Goldrute</v>
      </c>
    </row>
    <row r="304" spans="1:12" ht="20.100000000000001" customHeight="1" x14ac:dyDescent="0.2">
      <c r="A304" s="154" t="str">
        <f>IF('Basis-Tabelle-Samen'!A309="","",IF($A$4="Deutsch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04" s="155" t="str">
        <f>IF('Basis-Tabelle-Samen'!$AB309="","",
IF($A$4="Bulgarisch - BG",'Basis-Tabelle-Samen'!$Z309,
IF($A$4="Dänisch - DK",'Basis-Tabelle-Samen'!$AA309,
IF($A$4="Deutsch - DE",'Basis-Tabelle-Samen'!$AB309,
IF($A$4="Englisch - UK",'Basis-Tabelle-Samen'!$AC309,
IF($A$4="Estnisch - EE",'Basis-Tabelle-Samen'!$AD309,
IF($A$4="Finnisch - FI",'Basis-Tabelle-Samen'!$AE309,
IF($A$4="Französisch - FR",'Basis-Tabelle-Samen'!$AF309,
IF($A$4="Griechisch - GR",'Basis-Tabelle-Samen'!$AG309,
IF($A$4="Irisch - IE",'Basis-Tabelle-Samen'!$AH309,
IF($A$4="Isländisch - IS",'Basis-Tabelle-Samen'!$AI309,
IF($A$4="Italienisch - IT",'Basis-Tabelle-Samen'!$AJ309,
IF($A$4="Japanisch - JP",'Basis-Tabelle-Samen'!$AK309,
IF($A$4="Kroatisch - HR",'Basis-Tabelle-Samen'!$AL309,
IF($A$4="Lettisch - LV",'Basis-Tabelle-Samen'!$AM309,
IF($A$4="Litauisch - LT",'Basis-Tabelle-Samen'!$AN309,
IF($A$4="Maltesisch - MT",'Basis-Tabelle-Samen'!$AO309,
IF($A$4="Niederländisch - NL",'Basis-Tabelle-Samen'!$AP309,
IF($A$4="Norwegisch - NO",'Basis-Tabelle-Samen'!$AQ309,
IF($A$4="Polnisch - PL",'Basis-Tabelle-Samen'!$AR309,
IF($A$4="Portugiesisch - PT",'Basis-Tabelle-Samen'!$AS309,
IF($A$4="Rumänisch - RO",'Basis-Tabelle-Samen'!$AT309,
IF($A$4="Schwedisch - SE",'Basis-Tabelle-Samen'!$AU309,
IF($A$4="Slowakisch - SK",'Basis-Tabelle-Samen'!$AV309,
IF($A$4="Slowenisch - SI",'Basis-Tabelle-Samen'!$AW309,
IF($A$4="Spanisch - ES",'Basis-Tabelle-Samen'!$AX309,
IF($A$4="Tschechisch - CZ",'Basis-Tabelle-Samen'!$AY309,
IF($A$4="Türkisch - TR",'Basis-Tabelle-Samen'!$AZ309,
IF($A$4="Ungarisch - HU",'Basis-Tabelle-Samen'!$BA309,
" ACHTUNG")))))))))))))))))))))))))))))</f>
        <v>Ground ivy</v>
      </c>
      <c r="C304" s="175" t="str">
        <f t="shared" si="4"/>
        <v/>
      </c>
      <c r="D304" s="170"/>
      <c r="E304" s="12"/>
      <c r="F304" s="157">
        <f>IF('Basis-Tabelle-Samen'!C309="","",'Basis-Tabelle-Samen'!C309)</f>
        <v>15240</v>
      </c>
      <c r="G304" s="160">
        <f>IF('Basis-Tabelle-Samen'!C309="","",IF($A$4="Deutsch - DE",10,12))</f>
        <v>12</v>
      </c>
      <c r="H304" s="172">
        <f>IF('Basis-Tabelle-Samen'!E309="","",'Basis-Tabelle-Samen'!E309)</f>
        <v>1.85</v>
      </c>
      <c r="I304" s="160" t="str">
        <f>IF('Basis-Tabelle-Samen'!G309="","",'Basis-Tabelle-Samen'!G309)</f>
        <v>07</v>
      </c>
      <c r="J304" s="161" t="str">
        <f>IF('Basis-Tabelle-Samen'!I309="","",'Basis-Tabelle-Samen'!I309)</f>
        <v>Glechoma hederacea</v>
      </c>
      <c r="K304" s="176">
        <f>IF('Basis-Tabelle-Samen'!B309="","",'Basis-Tabelle-Samen'!B309)</f>
        <v>307</v>
      </c>
      <c r="L304" s="177" t="str">
        <f>IF('Basis-Tabelle-Samen'!AB309="","",'Basis-Tabelle-Samen'!AB309)</f>
        <v>Gundermann / Gundelreebe</v>
      </c>
    </row>
    <row r="305" spans="1:12" ht="20.100000000000001" customHeight="1" x14ac:dyDescent="0.2">
      <c r="A305" s="154" t="str">
        <f>IF('Basis-Tabelle-Samen'!A317="","",IF($A$4="Deutsch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05" s="155" t="str">
        <f>IF('Basis-Tabelle-Samen'!$AB317="","",
IF($A$4="Bulgarisch - BG",'Basis-Tabelle-Samen'!$Z317,
IF($A$4="Dänisch - DK",'Basis-Tabelle-Samen'!$AA317,
IF($A$4="Deutsch - DE",'Basis-Tabelle-Samen'!$AB317,
IF($A$4="Englisch - UK",'Basis-Tabelle-Samen'!$AC317,
IF($A$4="Estnisch - EE",'Basis-Tabelle-Samen'!$AD317,
IF($A$4="Finnisch - FI",'Basis-Tabelle-Samen'!$AE317,
IF($A$4="Französisch - FR",'Basis-Tabelle-Samen'!$AF317,
IF($A$4="Griechisch - GR",'Basis-Tabelle-Samen'!$AG317,
IF($A$4="Irisch - IE",'Basis-Tabelle-Samen'!$AH317,
IF($A$4="Isländisch - IS",'Basis-Tabelle-Samen'!$AI317,
IF($A$4="Italienisch - IT",'Basis-Tabelle-Samen'!$AJ317,
IF($A$4="Japanisch - JP",'Basis-Tabelle-Samen'!$AK317,
IF($A$4="Kroatisch - HR",'Basis-Tabelle-Samen'!$AL317,
IF($A$4="Lettisch - LV",'Basis-Tabelle-Samen'!$AM317,
IF($A$4="Litauisch - LT",'Basis-Tabelle-Samen'!$AN317,
IF($A$4="Maltesisch - MT",'Basis-Tabelle-Samen'!$AO317,
IF($A$4="Niederländisch - NL",'Basis-Tabelle-Samen'!$AP317,
IF($A$4="Norwegisch - NO",'Basis-Tabelle-Samen'!$AQ317,
IF($A$4="Polnisch - PL",'Basis-Tabelle-Samen'!$AR317,
IF($A$4="Portugiesisch - PT",'Basis-Tabelle-Samen'!$AS317,
IF($A$4="Rumänisch - RO",'Basis-Tabelle-Samen'!$AT317,
IF($A$4="Schwedisch - SE",'Basis-Tabelle-Samen'!$AU317,
IF($A$4="Slowakisch - SK",'Basis-Tabelle-Samen'!$AV317,
IF($A$4="Slowenisch - SI",'Basis-Tabelle-Samen'!$AW317,
IF($A$4="Spanisch - ES",'Basis-Tabelle-Samen'!$AX317,
IF($A$4="Tschechisch - CZ",'Basis-Tabelle-Samen'!$AY317,
IF($A$4="Türkisch - TR",'Basis-Tabelle-Samen'!$AZ317,
IF($A$4="Ungarisch - HU",'Basis-Tabelle-Samen'!$BA317,
" ACHTUNG")))))))))))))))))))))))))))))</f>
        <v>Hollyhocks mix</v>
      </c>
      <c r="C305" s="175" t="str">
        <f t="shared" si="4"/>
        <v/>
      </c>
      <c r="D305" s="170"/>
      <c r="E305" s="12"/>
      <c r="F305" s="157">
        <f>IF('Basis-Tabelle-Samen'!C317="","",'Basis-Tabelle-Samen'!C317)</f>
        <v>15248</v>
      </c>
      <c r="G305" s="160">
        <f>IF('Basis-Tabelle-Samen'!C317="","",IF($A$4="Deutsch - DE",10,12))</f>
        <v>12</v>
      </c>
      <c r="H305" s="172">
        <f>IF('Basis-Tabelle-Samen'!E317="","",'Basis-Tabelle-Samen'!E317)</f>
        <v>1.85</v>
      </c>
      <c r="I305" s="160" t="str">
        <f>IF('Basis-Tabelle-Samen'!G317="","",'Basis-Tabelle-Samen'!G317)</f>
        <v>07</v>
      </c>
      <c r="J305" s="161" t="str">
        <f>IF('Basis-Tabelle-Samen'!I317="","",'Basis-Tabelle-Samen'!I317)</f>
        <v>Alcea rosea</v>
      </c>
      <c r="K305" s="176">
        <f>IF('Basis-Tabelle-Samen'!B317="","",'Basis-Tabelle-Samen'!B317)</f>
        <v>315</v>
      </c>
      <c r="L305" s="177" t="str">
        <f>IF('Basis-Tabelle-Samen'!AB317="","",'Basis-Tabelle-Samen'!AB317)</f>
        <v>Stockrosen - Mix</v>
      </c>
    </row>
    <row r="306" spans="1:12" ht="20.100000000000001" customHeight="1" x14ac:dyDescent="0.2">
      <c r="A306" s="154" t="str">
        <f>IF('Basis-Tabelle-Samen'!A304="","",IF($A$4="Deutsch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06" s="155" t="str">
        <f>IF('Basis-Tabelle-Samen'!$AB304="","",
IF($A$4="Bulgarisch - BG",'Basis-Tabelle-Samen'!$Z304,
IF($A$4="Dänisch - DK",'Basis-Tabelle-Samen'!$AA304,
IF($A$4="Deutsch - DE",'Basis-Tabelle-Samen'!$AB304,
IF($A$4="Englisch - UK",'Basis-Tabelle-Samen'!$AC304,
IF($A$4="Estnisch - EE",'Basis-Tabelle-Samen'!$AD304,
IF($A$4="Finnisch - FI",'Basis-Tabelle-Samen'!$AE304,
IF($A$4="Französisch - FR",'Basis-Tabelle-Samen'!$AF304,
IF($A$4="Griechisch - GR",'Basis-Tabelle-Samen'!$AG304,
IF($A$4="Irisch - IE",'Basis-Tabelle-Samen'!$AH304,
IF($A$4="Isländisch - IS",'Basis-Tabelle-Samen'!$AI304,
IF($A$4="Italienisch - IT",'Basis-Tabelle-Samen'!$AJ304,
IF($A$4="Japanisch - JP",'Basis-Tabelle-Samen'!$AK304,
IF($A$4="Kroatisch - HR",'Basis-Tabelle-Samen'!$AL304,
IF($A$4="Lettisch - LV",'Basis-Tabelle-Samen'!$AM304,
IF($A$4="Litauisch - LT",'Basis-Tabelle-Samen'!$AN304,
IF($A$4="Maltesisch - MT",'Basis-Tabelle-Samen'!$AO304,
IF($A$4="Niederländisch - NL",'Basis-Tabelle-Samen'!$AP304,
IF($A$4="Norwegisch - NO",'Basis-Tabelle-Samen'!$AQ304,
IF($A$4="Polnisch - PL",'Basis-Tabelle-Samen'!$AR304,
IF($A$4="Portugiesisch - PT",'Basis-Tabelle-Samen'!$AS304,
IF($A$4="Rumänisch - RO",'Basis-Tabelle-Samen'!$AT304,
IF($A$4="Schwedisch - SE",'Basis-Tabelle-Samen'!$AU304,
IF($A$4="Slowakisch - SK",'Basis-Tabelle-Samen'!$AV304,
IF($A$4="Slowenisch - SI",'Basis-Tabelle-Samen'!$AW304,
IF($A$4="Spanisch - ES",'Basis-Tabelle-Samen'!$AX304,
IF($A$4="Tschechisch - CZ",'Basis-Tabelle-Samen'!$AY304,
IF($A$4="Türkisch - TR",'Basis-Tabelle-Samen'!$AZ304,
IF($A$4="Ungarisch - HU",'Basis-Tabelle-Samen'!$BA304,
" ACHTUNG")))))))))))))))))))))))))))))</f>
        <v>Jiaogulan / Five Leaf Ginseng</v>
      </c>
      <c r="C306" s="175" t="str">
        <f t="shared" si="4"/>
        <v/>
      </c>
      <c r="D306" s="170"/>
      <c r="E306" s="12"/>
      <c r="F306" s="157">
        <f>IF('Basis-Tabelle-Samen'!C304="","",'Basis-Tabelle-Samen'!C304)</f>
        <v>15235</v>
      </c>
      <c r="G306" s="160">
        <f>IF('Basis-Tabelle-Samen'!C304="","",IF($A$4="Deutsch - DE",10,12))</f>
        <v>12</v>
      </c>
      <c r="H306" s="172">
        <f>IF('Basis-Tabelle-Samen'!E304="","",'Basis-Tabelle-Samen'!E304)</f>
        <v>1.85</v>
      </c>
      <c r="I306" s="160" t="str">
        <f>IF('Basis-Tabelle-Samen'!G304="","",'Basis-Tabelle-Samen'!G304)</f>
        <v>07</v>
      </c>
      <c r="J306" s="161" t="str">
        <f>IF('Basis-Tabelle-Samen'!I304="","",'Basis-Tabelle-Samen'!I304)</f>
        <v>Gynostemma pentaphyllum</v>
      </c>
      <c r="K306" s="176">
        <f>IF('Basis-Tabelle-Samen'!B304="","",'Basis-Tabelle-Samen'!B304)</f>
        <v>302</v>
      </c>
      <c r="L306" s="177" t="str">
        <f>IF('Basis-Tabelle-Samen'!AB304="","",'Basis-Tabelle-Samen'!AB304)</f>
        <v>Pflanze der Unsterblichkeit</v>
      </c>
    </row>
    <row r="307" spans="1:12" ht="20.100000000000001" customHeight="1" x14ac:dyDescent="0.2">
      <c r="A307" s="154" t="str">
        <f>IF('Basis-Tabelle-Samen'!A308="","",IF($A$4="Deutsch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07" s="155" t="str">
        <f>IF('Basis-Tabelle-Samen'!$AB308="","",
IF($A$4="Bulgarisch - BG",'Basis-Tabelle-Samen'!$Z308,
IF($A$4="Dänisch - DK",'Basis-Tabelle-Samen'!$AA308,
IF($A$4="Deutsch - DE",'Basis-Tabelle-Samen'!$AB308,
IF($A$4="Englisch - UK",'Basis-Tabelle-Samen'!$AC308,
IF($A$4="Estnisch - EE",'Basis-Tabelle-Samen'!$AD308,
IF($A$4="Finnisch - FI",'Basis-Tabelle-Samen'!$AE308,
IF($A$4="Französisch - FR",'Basis-Tabelle-Samen'!$AF308,
IF($A$4="Griechisch - GR",'Basis-Tabelle-Samen'!$AG308,
IF($A$4="Irisch - IE",'Basis-Tabelle-Samen'!$AH308,
IF($A$4="Isländisch - IS",'Basis-Tabelle-Samen'!$AI308,
IF($A$4="Italienisch - IT",'Basis-Tabelle-Samen'!$AJ308,
IF($A$4="Japanisch - JP",'Basis-Tabelle-Samen'!$AK308,
IF($A$4="Kroatisch - HR",'Basis-Tabelle-Samen'!$AL308,
IF($A$4="Lettisch - LV",'Basis-Tabelle-Samen'!$AM308,
IF($A$4="Litauisch - LT",'Basis-Tabelle-Samen'!$AN308,
IF($A$4="Maltesisch - MT",'Basis-Tabelle-Samen'!$AO308,
IF($A$4="Niederländisch - NL",'Basis-Tabelle-Samen'!$AP308,
IF($A$4="Norwegisch - NO",'Basis-Tabelle-Samen'!$AQ308,
IF($A$4="Polnisch - PL",'Basis-Tabelle-Samen'!$AR308,
IF($A$4="Portugiesisch - PT",'Basis-Tabelle-Samen'!$AS308,
IF($A$4="Rumänisch - RO",'Basis-Tabelle-Samen'!$AT308,
IF($A$4="Schwedisch - SE",'Basis-Tabelle-Samen'!$AU308,
IF($A$4="Slowakisch - SK",'Basis-Tabelle-Samen'!$AV308,
IF($A$4="Slowenisch - SI",'Basis-Tabelle-Samen'!$AW308,
IF($A$4="Spanisch - ES",'Basis-Tabelle-Samen'!$AX308,
IF($A$4="Tschechisch - CZ",'Basis-Tabelle-Samen'!$AY308,
IF($A$4="Türkisch - TR",'Basis-Tabelle-Samen'!$AZ308,
IF($A$4="Ungarisch - HU",'Basis-Tabelle-Samen'!$BA308,
" ACHTUNG")))))))))))))))))))))))))))))</f>
        <v>Korean ginseng</v>
      </c>
      <c r="C307" s="175" t="str">
        <f t="shared" si="4"/>
        <v/>
      </c>
      <c r="D307" s="170"/>
      <c r="E307" s="12"/>
      <c r="F307" s="157">
        <f>IF('Basis-Tabelle-Samen'!C308="","",'Basis-Tabelle-Samen'!C308)</f>
        <v>15239</v>
      </c>
      <c r="G307" s="160">
        <f>IF('Basis-Tabelle-Samen'!C308="","",IF($A$4="Deutsch - DE",10,12))</f>
        <v>12</v>
      </c>
      <c r="H307" s="172">
        <f>IF('Basis-Tabelle-Samen'!E308="","",'Basis-Tabelle-Samen'!E308)</f>
        <v>1.85</v>
      </c>
      <c r="I307" s="160" t="str">
        <f>IF('Basis-Tabelle-Samen'!G308="","",'Basis-Tabelle-Samen'!G308)</f>
        <v>07</v>
      </c>
      <c r="J307" s="161" t="str">
        <f>IF('Basis-Tabelle-Samen'!I308="","",'Basis-Tabelle-Samen'!I308)</f>
        <v>Panax ginseng</v>
      </c>
      <c r="K307" s="176">
        <f>IF('Basis-Tabelle-Samen'!B308="","",'Basis-Tabelle-Samen'!B308)</f>
        <v>306</v>
      </c>
      <c r="L307" s="177" t="str">
        <f>IF('Basis-Tabelle-Samen'!AB308="","",'Basis-Tabelle-Samen'!AB308)</f>
        <v>Echter Koreanischer Ginseng</v>
      </c>
    </row>
    <row r="308" spans="1:12" ht="20.100000000000001" customHeight="1" x14ac:dyDescent="0.2">
      <c r="A308" s="154" t="str">
        <f>IF('Basis-Tabelle-Samen'!A274="","",IF($A$4="Deutsch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08" s="155" t="str">
        <f>IF('Basis-Tabelle-Samen'!$AB274="","",
IF($A$4="Bulgarisch - BG",'Basis-Tabelle-Samen'!$Z274,
IF($A$4="Dänisch - DK",'Basis-Tabelle-Samen'!$AA274,
IF($A$4="Deutsch - DE",'Basis-Tabelle-Samen'!$AB274,
IF($A$4="Englisch - UK",'Basis-Tabelle-Samen'!$AC274,
IF($A$4="Estnisch - EE",'Basis-Tabelle-Samen'!$AD274,
IF($A$4="Finnisch - FI",'Basis-Tabelle-Samen'!$AE274,
IF($A$4="Französisch - FR",'Basis-Tabelle-Samen'!$AF274,
IF($A$4="Griechisch - GR",'Basis-Tabelle-Samen'!$AG274,
IF($A$4="Irisch - IE",'Basis-Tabelle-Samen'!$AH274,
IF($A$4="Isländisch - IS",'Basis-Tabelle-Samen'!$AI274,
IF($A$4="Italienisch - IT",'Basis-Tabelle-Samen'!$AJ274,
IF($A$4="Japanisch - JP",'Basis-Tabelle-Samen'!$AK274,
IF($A$4="Kroatisch - HR",'Basis-Tabelle-Samen'!$AL274,
IF($A$4="Lettisch - LV",'Basis-Tabelle-Samen'!$AM274,
IF($A$4="Litauisch - LT",'Basis-Tabelle-Samen'!$AN274,
IF($A$4="Maltesisch - MT",'Basis-Tabelle-Samen'!$AO274,
IF($A$4="Niederländisch - NL",'Basis-Tabelle-Samen'!$AP274,
IF($A$4="Norwegisch - NO",'Basis-Tabelle-Samen'!$AQ274,
IF($A$4="Polnisch - PL",'Basis-Tabelle-Samen'!$AR274,
IF($A$4="Portugiesisch - PT",'Basis-Tabelle-Samen'!$AS274,
IF($A$4="Rumänisch - RO",'Basis-Tabelle-Samen'!$AT274,
IF($A$4="Schwedisch - SE",'Basis-Tabelle-Samen'!$AU274,
IF($A$4="Slowakisch - SK",'Basis-Tabelle-Samen'!$AV274,
IF($A$4="Slowenisch - SI",'Basis-Tabelle-Samen'!$AW274,
IF($A$4="Spanisch - ES",'Basis-Tabelle-Samen'!$AX274,
IF($A$4="Tschechisch - CZ",'Basis-Tabelle-Samen'!$AY274,
IF($A$4="Türkisch - TR",'Basis-Tabelle-Samen'!$AZ274,
IF($A$4="Ungarisch - HU",'Basis-Tabelle-Samen'!$BA274,
" ACHTUNG")))))))))))))))))))))))))))))</f>
        <v>Lady's Mantle</v>
      </c>
      <c r="C308" s="175" t="str">
        <f t="shared" si="4"/>
        <v/>
      </c>
      <c r="D308" s="170"/>
      <c r="E308" s="12"/>
      <c r="F308" s="157">
        <f>IF('Basis-Tabelle-Samen'!C274="","",'Basis-Tabelle-Samen'!C274)</f>
        <v>15205</v>
      </c>
      <c r="G308" s="160">
        <f>IF('Basis-Tabelle-Samen'!C274="","",IF($A$4="Deutsch - DE",10,12))</f>
        <v>12</v>
      </c>
      <c r="H308" s="172">
        <f>IF('Basis-Tabelle-Samen'!E274="","",'Basis-Tabelle-Samen'!E274)</f>
        <v>1.85</v>
      </c>
      <c r="I308" s="160" t="str">
        <f>IF('Basis-Tabelle-Samen'!G274="","",'Basis-Tabelle-Samen'!G274)</f>
        <v>07</v>
      </c>
      <c r="J308" s="161" t="str">
        <f>IF('Basis-Tabelle-Samen'!I274="","",'Basis-Tabelle-Samen'!I274)</f>
        <v>Alchemilla vulgaris</v>
      </c>
      <c r="K308" s="176">
        <f>IF('Basis-Tabelle-Samen'!B274="","",'Basis-Tabelle-Samen'!B274)</f>
        <v>272</v>
      </c>
      <c r="L308" s="177" t="str">
        <f>IF('Basis-Tabelle-Samen'!AB274="","",'Basis-Tabelle-Samen'!AB274)</f>
        <v>Frauenmantel</v>
      </c>
    </row>
    <row r="309" spans="1:12" ht="20.100000000000001" customHeight="1" x14ac:dyDescent="0.2">
      <c r="A309" s="154" t="str">
        <f>IF('Basis-Tabelle-Samen'!A292="","",IF($A$4="Deutsch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09" s="155" t="str">
        <f>IF('Basis-Tabelle-Samen'!$AB292="","",
IF($A$4="Bulgarisch - BG",'Basis-Tabelle-Samen'!$Z292,
IF($A$4="Dänisch - DK",'Basis-Tabelle-Samen'!$AA292,
IF($A$4="Deutsch - DE",'Basis-Tabelle-Samen'!$AB292,
IF($A$4="Englisch - UK",'Basis-Tabelle-Samen'!$AC292,
IF($A$4="Estnisch - EE",'Basis-Tabelle-Samen'!$AD292,
IF($A$4="Finnisch - FI",'Basis-Tabelle-Samen'!$AE292,
IF($A$4="Französisch - FR",'Basis-Tabelle-Samen'!$AF292,
IF($A$4="Griechisch - GR",'Basis-Tabelle-Samen'!$AG292,
IF($A$4="Irisch - IE",'Basis-Tabelle-Samen'!$AH292,
IF($A$4="Isländisch - IS",'Basis-Tabelle-Samen'!$AI292,
IF($A$4="Italienisch - IT",'Basis-Tabelle-Samen'!$AJ292,
IF($A$4="Japanisch - JP",'Basis-Tabelle-Samen'!$AK292,
IF($A$4="Kroatisch - HR",'Basis-Tabelle-Samen'!$AL292,
IF($A$4="Lettisch - LV",'Basis-Tabelle-Samen'!$AM292,
IF($A$4="Litauisch - LT",'Basis-Tabelle-Samen'!$AN292,
IF($A$4="Maltesisch - MT",'Basis-Tabelle-Samen'!$AO292,
IF($A$4="Niederländisch - NL",'Basis-Tabelle-Samen'!$AP292,
IF($A$4="Norwegisch - NO",'Basis-Tabelle-Samen'!$AQ292,
IF($A$4="Polnisch - PL",'Basis-Tabelle-Samen'!$AR292,
IF($A$4="Portugiesisch - PT",'Basis-Tabelle-Samen'!$AS292,
IF($A$4="Rumänisch - RO",'Basis-Tabelle-Samen'!$AT292,
IF($A$4="Schwedisch - SE",'Basis-Tabelle-Samen'!$AU292,
IF($A$4="Slowakisch - SK",'Basis-Tabelle-Samen'!$AV292,
IF($A$4="Slowenisch - SI",'Basis-Tabelle-Samen'!$AW292,
IF($A$4="Spanisch - ES",'Basis-Tabelle-Samen'!$AX292,
IF($A$4="Tschechisch - CZ",'Basis-Tabelle-Samen'!$AY292,
IF($A$4="Türkisch - TR",'Basis-Tabelle-Samen'!$AZ292,
IF($A$4="Ungarisch - HU",'Basis-Tabelle-Samen'!$BA292,
" ACHTUNG")))))))))))))))))))))))))))))</f>
        <v>Large Flowered Mullein</v>
      </c>
      <c r="C309" s="175" t="str">
        <f t="shared" si="4"/>
        <v/>
      </c>
      <c r="D309" s="170"/>
      <c r="E309" s="12"/>
      <c r="F309" s="157">
        <f>IF('Basis-Tabelle-Samen'!C292="","",'Basis-Tabelle-Samen'!C292)</f>
        <v>15223</v>
      </c>
      <c r="G309" s="160">
        <f>IF('Basis-Tabelle-Samen'!C292="","",IF($A$4="Deutsch - DE",10,12))</f>
        <v>12</v>
      </c>
      <c r="H309" s="172">
        <f>IF('Basis-Tabelle-Samen'!E292="","",'Basis-Tabelle-Samen'!E292)</f>
        <v>1.85</v>
      </c>
      <c r="I309" s="160" t="str">
        <f>IF('Basis-Tabelle-Samen'!G292="","",'Basis-Tabelle-Samen'!G292)</f>
        <v>07</v>
      </c>
      <c r="J309" s="161" t="str">
        <f>IF('Basis-Tabelle-Samen'!I292="","",'Basis-Tabelle-Samen'!I292)</f>
        <v>Verbascum densiflorum</v>
      </c>
      <c r="K309" s="176">
        <f>IF('Basis-Tabelle-Samen'!B292="","",'Basis-Tabelle-Samen'!B292)</f>
        <v>290</v>
      </c>
      <c r="L309" s="177" t="str">
        <f>IF('Basis-Tabelle-Samen'!AB292="","",'Basis-Tabelle-Samen'!AB292)</f>
        <v>Großblumige Königskerze</v>
      </c>
    </row>
    <row r="310" spans="1:12" ht="20.100000000000001" customHeight="1" x14ac:dyDescent="0.2">
      <c r="A310" s="154" t="str">
        <f>IF('Basis-Tabelle-Samen'!A280="","",IF($A$4="Deutsch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10" s="155" t="str">
        <f>IF('Basis-Tabelle-Samen'!$AB280="","",
IF($A$4="Bulgarisch - BG",'Basis-Tabelle-Samen'!$Z280,
IF($A$4="Dänisch - DK",'Basis-Tabelle-Samen'!$AA280,
IF($A$4="Deutsch - DE",'Basis-Tabelle-Samen'!$AB280,
IF($A$4="Englisch - UK",'Basis-Tabelle-Samen'!$AC280,
IF($A$4="Estnisch - EE",'Basis-Tabelle-Samen'!$AD280,
IF($A$4="Finnisch - FI",'Basis-Tabelle-Samen'!$AE280,
IF($A$4="Französisch - FR",'Basis-Tabelle-Samen'!$AF280,
IF($A$4="Griechisch - GR",'Basis-Tabelle-Samen'!$AG280,
IF($A$4="Irisch - IE",'Basis-Tabelle-Samen'!$AH280,
IF($A$4="Isländisch - IS",'Basis-Tabelle-Samen'!$AI280,
IF($A$4="Italienisch - IT",'Basis-Tabelle-Samen'!$AJ280,
IF($A$4="Japanisch - JP",'Basis-Tabelle-Samen'!$AK280,
IF($A$4="Kroatisch - HR",'Basis-Tabelle-Samen'!$AL280,
IF($A$4="Lettisch - LV",'Basis-Tabelle-Samen'!$AM280,
IF($A$4="Litauisch - LT",'Basis-Tabelle-Samen'!$AN280,
IF($A$4="Maltesisch - MT",'Basis-Tabelle-Samen'!$AO280,
IF($A$4="Niederländisch - NL",'Basis-Tabelle-Samen'!$AP280,
IF($A$4="Norwegisch - NO",'Basis-Tabelle-Samen'!$AQ280,
IF($A$4="Polnisch - PL",'Basis-Tabelle-Samen'!$AR280,
IF($A$4="Portugiesisch - PT",'Basis-Tabelle-Samen'!$AS280,
IF($A$4="Rumänisch - RO",'Basis-Tabelle-Samen'!$AT280,
IF($A$4="Schwedisch - SE",'Basis-Tabelle-Samen'!$AU280,
IF($A$4="Slowakisch - SK",'Basis-Tabelle-Samen'!$AV280,
IF($A$4="Slowenisch - SI",'Basis-Tabelle-Samen'!$AW280,
IF($A$4="Spanisch - ES",'Basis-Tabelle-Samen'!$AX280,
IF($A$4="Tschechisch - CZ",'Basis-Tabelle-Samen'!$AY280,
IF($A$4="Türkisch - TR",'Basis-Tabelle-Samen'!$AZ280,
IF($A$4="Ungarisch - HU",'Basis-Tabelle-Samen'!$BA280,
" ACHTUNG")))))))))))))))))))))))))))))</f>
        <v>Lemon Balm</v>
      </c>
      <c r="C310" s="175" t="str">
        <f t="shared" si="4"/>
        <v/>
      </c>
      <c r="D310" s="170"/>
      <c r="E310" s="12"/>
      <c r="F310" s="157">
        <f>IF('Basis-Tabelle-Samen'!C280="","",'Basis-Tabelle-Samen'!C280)</f>
        <v>15211</v>
      </c>
      <c r="G310" s="160">
        <f>IF('Basis-Tabelle-Samen'!C280="","",IF($A$4="Deutsch - DE",10,12))</f>
        <v>12</v>
      </c>
      <c r="H310" s="172">
        <f>IF('Basis-Tabelle-Samen'!E280="","",'Basis-Tabelle-Samen'!E280)</f>
        <v>1.85</v>
      </c>
      <c r="I310" s="160" t="str">
        <f>IF('Basis-Tabelle-Samen'!G280="","",'Basis-Tabelle-Samen'!G280)</f>
        <v>07</v>
      </c>
      <c r="J310" s="161" t="str">
        <f>IF('Basis-Tabelle-Samen'!I280="","",'Basis-Tabelle-Samen'!I280)</f>
        <v>Melissa officinalis</v>
      </c>
      <c r="K310" s="176">
        <f>IF('Basis-Tabelle-Samen'!B280="","",'Basis-Tabelle-Samen'!B280)</f>
        <v>278</v>
      </c>
      <c r="L310" s="177" t="str">
        <f>IF('Basis-Tabelle-Samen'!AB280="","",'Basis-Tabelle-Samen'!AB280)</f>
        <v>Zitronen - Melisse</v>
      </c>
    </row>
    <row r="311" spans="1:12" ht="20.100000000000001" customHeight="1" x14ac:dyDescent="0.2">
      <c r="A311" s="154" t="str">
        <f>IF('Basis-Tabelle-Samen'!A306="","",IF($A$4="Deutsch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11" s="155" t="str">
        <f>IF('Basis-Tabelle-Samen'!$AB306="","",
IF($A$4="Bulgarisch - BG",'Basis-Tabelle-Samen'!$Z306,
IF($A$4="Dänisch - DK",'Basis-Tabelle-Samen'!$AA306,
IF($A$4="Deutsch - DE",'Basis-Tabelle-Samen'!$AB306,
IF($A$4="Englisch - UK",'Basis-Tabelle-Samen'!$AC306,
IF($A$4="Estnisch - EE",'Basis-Tabelle-Samen'!$AD306,
IF($A$4="Finnisch - FI",'Basis-Tabelle-Samen'!$AE306,
IF($A$4="Französisch - FR",'Basis-Tabelle-Samen'!$AF306,
IF($A$4="Griechisch - GR",'Basis-Tabelle-Samen'!$AG306,
IF($A$4="Irisch - IE",'Basis-Tabelle-Samen'!$AH306,
IF($A$4="Isländisch - IS",'Basis-Tabelle-Samen'!$AI306,
IF($A$4="Italienisch - IT",'Basis-Tabelle-Samen'!$AJ306,
IF($A$4="Japanisch - JP",'Basis-Tabelle-Samen'!$AK306,
IF($A$4="Kroatisch - HR",'Basis-Tabelle-Samen'!$AL306,
IF($A$4="Lettisch - LV",'Basis-Tabelle-Samen'!$AM306,
IF($A$4="Litauisch - LT",'Basis-Tabelle-Samen'!$AN306,
IF($A$4="Maltesisch - MT",'Basis-Tabelle-Samen'!$AO306,
IF($A$4="Niederländisch - NL",'Basis-Tabelle-Samen'!$AP306,
IF($A$4="Norwegisch - NO",'Basis-Tabelle-Samen'!$AQ306,
IF($A$4="Polnisch - PL",'Basis-Tabelle-Samen'!$AR306,
IF($A$4="Portugiesisch - PT",'Basis-Tabelle-Samen'!$AS306,
IF($A$4="Rumänisch - RO",'Basis-Tabelle-Samen'!$AT306,
IF($A$4="Schwedisch - SE",'Basis-Tabelle-Samen'!$AU306,
IF($A$4="Slowakisch - SK",'Basis-Tabelle-Samen'!$AV306,
IF($A$4="Slowenisch - SI",'Basis-Tabelle-Samen'!$AW306,
IF($A$4="Spanisch - ES",'Basis-Tabelle-Samen'!$AX306,
IF($A$4="Tschechisch - CZ",'Basis-Tabelle-Samen'!$AY306,
IF($A$4="Türkisch - TR",'Basis-Tabelle-Samen'!$AZ306,
IF($A$4="Ungarisch - HU",'Basis-Tabelle-Samen'!$BA306,
" ACHTUNG")))))))))))))))))))))))))))))</f>
        <v>Magnolia berry</v>
      </c>
      <c r="C311" s="175" t="str">
        <f t="shared" si="4"/>
        <v/>
      </c>
      <c r="D311" s="170"/>
      <c r="E311" s="12"/>
      <c r="F311" s="157">
        <f>IF('Basis-Tabelle-Samen'!C306="","",'Basis-Tabelle-Samen'!C306)</f>
        <v>15237</v>
      </c>
      <c r="G311" s="160">
        <f>IF('Basis-Tabelle-Samen'!C306="","",IF($A$4="Deutsch - DE",10,12))</f>
        <v>12</v>
      </c>
      <c r="H311" s="172">
        <f>IF('Basis-Tabelle-Samen'!E306="","",'Basis-Tabelle-Samen'!E306)</f>
        <v>1.85</v>
      </c>
      <c r="I311" s="160" t="str">
        <f>IF('Basis-Tabelle-Samen'!G306="","",'Basis-Tabelle-Samen'!G306)</f>
        <v>07</v>
      </c>
      <c r="J311" s="161" t="str">
        <f>IF('Basis-Tabelle-Samen'!I306="","",'Basis-Tabelle-Samen'!I306)</f>
        <v>Schisandra chinensis</v>
      </c>
      <c r="K311" s="176">
        <f>IF('Basis-Tabelle-Samen'!B306="","",'Basis-Tabelle-Samen'!B306)</f>
        <v>304</v>
      </c>
      <c r="L311" s="177" t="str">
        <f>IF('Basis-Tabelle-Samen'!AB306="","",'Basis-Tabelle-Samen'!AB306)</f>
        <v>Wu-Wei-Zi Beere</v>
      </c>
    </row>
    <row r="312" spans="1:12" ht="20.100000000000001" customHeight="1" x14ac:dyDescent="0.2">
      <c r="A312" s="154" t="str">
        <f>IF('Basis-Tabelle-Samen'!A273="","",IF($A$4="Deutsch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12" s="155" t="str">
        <f>IF('Basis-Tabelle-Samen'!$AB273="","",
IF($A$4="Bulgarisch - BG",'Basis-Tabelle-Samen'!$Z273,
IF($A$4="Dänisch - DK",'Basis-Tabelle-Samen'!$AA273,
IF($A$4="Deutsch - DE",'Basis-Tabelle-Samen'!$AB273,
IF($A$4="Englisch - UK",'Basis-Tabelle-Samen'!$AC273,
IF($A$4="Estnisch - EE",'Basis-Tabelle-Samen'!$AD273,
IF($A$4="Finnisch - FI",'Basis-Tabelle-Samen'!$AE273,
IF($A$4="Französisch - FR",'Basis-Tabelle-Samen'!$AF273,
IF($A$4="Griechisch - GR",'Basis-Tabelle-Samen'!$AG273,
IF($A$4="Irisch - IE",'Basis-Tabelle-Samen'!$AH273,
IF($A$4="Isländisch - IS",'Basis-Tabelle-Samen'!$AI273,
IF($A$4="Italienisch - IT",'Basis-Tabelle-Samen'!$AJ273,
IF($A$4="Japanisch - JP",'Basis-Tabelle-Samen'!$AK273,
IF($A$4="Kroatisch - HR",'Basis-Tabelle-Samen'!$AL273,
IF($A$4="Lettisch - LV",'Basis-Tabelle-Samen'!$AM273,
IF($A$4="Litauisch - LT",'Basis-Tabelle-Samen'!$AN273,
IF($A$4="Maltesisch - MT",'Basis-Tabelle-Samen'!$AO273,
IF($A$4="Niederländisch - NL",'Basis-Tabelle-Samen'!$AP273,
IF($A$4="Norwegisch - NO",'Basis-Tabelle-Samen'!$AQ273,
IF($A$4="Polnisch - PL",'Basis-Tabelle-Samen'!$AR273,
IF($A$4="Portugiesisch - PT",'Basis-Tabelle-Samen'!$AS273,
IF($A$4="Rumänisch - RO",'Basis-Tabelle-Samen'!$AT273,
IF($A$4="Schwedisch - SE",'Basis-Tabelle-Samen'!$AU273,
IF($A$4="Slowakisch - SK",'Basis-Tabelle-Samen'!$AV273,
IF($A$4="Slowenisch - SI",'Basis-Tabelle-Samen'!$AW273,
IF($A$4="Spanisch - ES",'Basis-Tabelle-Samen'!$AX273,
IF($A$4="Tschechisch - CZ",'Basis-Tabelle-Samen'!$AY273,
IF($A$4="Türkisch - TR",'Basis-Tabelle-Samen'!$AZ273,
IF($A$4="Ungarisch - HU",'Basis-Tabelle-Samen'!$BA273,
" ACHTUNG")))))))))))))))))))))))))))))</f>
        <v>Mayweed</v>
      </c>
      <c r="C312" s="175" t="str">
        <f t="shared" si="4"/>
        <v/>
      </c>
      <c r="D312" s="170"/>
      <c r="E312" s="12"/>
      <c r="F312" s="157">
        <f>IF('Basis-Tabelle-Samen'!C273="","",'Basis-Tabelle-Samen'!C273)</f>
        <v>15204</v>
      </c>
      <c r="G312" s="160">
        <f>IF('Basis-Tabelle-Samen'!C273="","",IF($A$4="Deutsch - DE",10,12))</f>
        <v>12</v>
      </c>
      <c r="H312" s="172">
        <f>IF('Basis-Tabelle-Samen'!E273="","",'Basis-Tabelle-Samen'!E273)</f>
        <v>1.85</v>
      </c>
      <c r="I312" s="160" t="str">
        <f>IF('Basis-Tabelle-Samen'!G273="","",'Basis-Tabelle-Samen'!G273)</f>
        <v>07</v>
      </c>
      <c r="J312" s="161" t="str">
        <f>IF('Basis-Tabelle-Samen'!I273="","",'Basis-Tabelle-Samen'!I273)</f>
        <v>Matricaria chamomilla</v>
      </c>
      <c r="K312" s="176">
        <f>IF('Basis-Tabelle-Samen'!B273="","",'Basis-Tabelle-Samen'!B273)</f>
        <v>271</v>
      </c>
      <c r="L312" s="177" t="str">
        <f>IF('Basis-Tabelle-Samen'!AB273="","",'Basis-Tabelle-Samen'!AB273)</f>
        <v>Echte Kamille</v>
      </c>
    </row>
    <row r="313" spans="1:12" ht="20.100000000000001" customHeight="1" x14ac:dyDescent="0.2">
      <c r="A313" s="154" t="str">
        <f>IF('Basis-Tabelle-Samen'!A301="","",IF($A$4="Deutsch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13" s="155" t="str">
        <f>IF('Basis-Tabelle-Samen'!$AB301="","",
IF($A$4="Bulgarisch - BG",'Basis-Tabelle-Samen'!$Z301,
IF($A$4="Dänisch - DK",'Basis-Tabelle-Samen'!$AA301,
IF($A$4="Deutsch - DE",'Basis-Tabelle-Samen'!$AB301,
IF($A$4="Englisch - UK",'Basis-Tabelle-Samen'!$AC301,
IF($A$4="Estnisch - EE",'Basis-Tabelle-Samen'!$AD301,
IF($A$4="Finnisch - FI",'Basis-Tabelle-Samen'!$AE301,
IF($A$4="Französisch - FR",'Basis-Tabelle-Samen'!$AF301,
IF($A$4="Griechisch - GR",'Basis-Tabelle-Samen'!$AG301,
IF($A$4="Irisch - IE",'Basis-Tabelle-Samen'!$AH301,
IF($A$4="Isländisch - IS",'Basis-Tabelle-Samen'!$AI301,
IF($A$4="Italienisch - IT",'Basis-Tabelle-Samen'!$AJ301,
IF($A$4="Japanisch - JP",'Basis-Tabelle-Samen'!$AK301,
IF($A$4="Kroatisch - HR",'Basis-Tabelle-Samen'!$AL301,
IF($A$4="Lettisch - LV",'Basis-Tabelle-Samen'!$AM301,
IF($A$4="Litauisch - LT",'Basis-Tabelle-Samen'!$AN301,
IF($A$4="Maltesisch - MT",'Basis-Tabelle-Samen'!$AO301,
IF($A$4="Niederländisch - NL",'Basis-Tabelle-Samen'!$AP301,
IF($A$4="Norwegisch - NO",'Basis-Tabelle-Samen'!$AQ301,
IF($A$4="Polnisch - PL",'Basis-Tabelle-Samen'!$AR301,
IF($A$4="Portugiesisch - PT",'Basis-Tabelle-Samen'!$AS301,
IF($A$4="Rumänisch - RO",'Basis-Tabelle-Samen'!$AT301,
IF($A$4="Schwedisch - SE",'Basis-Tabelle-Samen'!$AU301,
IF($A$4="Slowakisch - SK",'Basis-Tabelle-Samen'!$AV301,
IF($A$4="Slowenisch - SI",'Basis-Tabelle-Samen'!$AW301,
IF($A$4="Spanisch - ES",'Basis-Tabelle-Samen'!$AX301,
IF($A$4="Tschechisch - CZ",'Basis-Tabelle-Samen'!$AY301,
IF($A$4="Türkisch - TR",'Basis-Tabelle-Samen'!$AZ301,
IF($A$4="Ungarisch - HU",'Basis-Tabelle-Samen'!$BA301,
" ACHTUNG")))))))))))))))))))))))))))))</f>
        <v>Meadowsweet</v>
      </c>
      <c r="C313" s="175" t="str">
        <f t="shared" si="4"/>
        <v/>
      </c>
      <c r="D313" s="170"/>
      <c r="E313" s="12"/>
      <c r="F313" s="157">
        <f>IF('Basis-Tabelle-Samen'!C301="","",'Basis-Tabelle-Samen'!C301)</f>
        <v>15232</v>
      </c>
      <c r="G313" s="160">
        <f>IF('Basis-Tabelle-Samen'!C301="","",IF($A$4="Deutsch - DE",10,12))</f>
        <v>12</v>
      </c>
      <c r="H313" s="172">
        <f>IF('Basis-Tabelle-Samen'!E301="","",'Basis-Tabelle-Samen'!E301)</f>
        <v>1.85</v>
      </c>
      <c r="I313" s="160" t="str">
        <f>IF('Basis-Tabelle-Samen'!G301="","",'Basis-Tabelle-Samen'!G301)</f>
        <v>07</v>
      </c>
      <c r="J313" s="161" t="str">
        <f>IF('Basis-Tabelle-Samen'!I301="","",'Basis-Tabelle-Samen'!I301)</f>
        <v>Filipendula ulmaria</v>
      </c>
      <c r="K313" s="176">
        <f>IF('Basis-Tabelle-Samen'!B301="","",'Basis-Tabelle-Samen'!B301)</f>
        <v>299</v>
      </c>
      <c r="L313" s="177" t="str">
        <f>IF('Basis-Tabelle-Samen'!AB301="","",'Basis-Tabelle-Samen'!AB301)</f>
        <v>Echtes Mädesüß</v>
      </c>
    </row>
    <row r="314" spans="1:12" ht="20.100000000000001" customHeight="1" x14ac:dyDescent="0.2">
      <c r="A314" s="154" t="str">
        <f>IF('Basis-Tabelle-Samen'!A299="","",IF($A$4="Deutsch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14" s="155" t="str">
        <f>IF('Basis-Tabelle-Samen'!$AB299="","",
IF($A$4="Bulgarisch - BG",'Basis-Tabelle-Samen'!$Z299,
IF($A$4="Dänisch - DK",'Basis-Tabelle-Samen'!$AA299,
IF($A$4="Deutsch - DE",'Basis-Tabelle-Samen'!$AB299,
IF($A$4="Englisch - UK",'Basis-Tabelle-Samen'!$AC299,
IF($A$4="Estnisch - EE",'Basis-Tabelle-Samen'!$AD299,
IF($A$4="Finnisch - FI",'Basis-Tabelle-Samen'!$AE299,
IF($A$4="Französisch - FR",'Basis-Tabelle-Samen'!$AF299,
IF($A$4="Griechisch - GR",'Basis-Tabelle-Samen'!$AG299,
IF($A$4="Irisch - IE",'Basis-Tabelle-Samen'!$AH299,
IF($A$4="Isländisch - IS",'Basis-Tabelle-Samen'!$AI299,
IF($A$4="Italienisch - IT",'Basis-Tabelle-Samen'!$AJ299,
IF($A$4="Japanisch - JP",'Basis-Tabelle-Samen'!$AK299,
IF($A$4="Kroatisch - HR",'Basis-Tabelle-Samen'!$AL299,
IF($A$4="Lettisch - LV",'Basis-Tabelle-Samen'!$AM299,
IF($A$4="Litauisch - LT",'Basis-Tabelle-Samen'!$AN299,
IF($A$4="Maltesisch - MT",'Basis-Tabelle-Samen'!$AO299,
IF($A$4="Niederländisch - NL",'Basis-Tabelle-Samen'!$AP299,
IF($A$4="Norwegisch - NO",'Basis-Tabelle-Samen'!$AQ299,
IF($A$4="Polnisch - PL",'Basis-Tabelle-Samen'!$AR299,
IF($A$4="Portugiesisch - PT",'Basis-Tabelle-Samen'!$AS299,
IF($A$4="Rumänisch - RO",'Basis-Tabelle-Samen'!$AT299,
IF($A$4="Schwedisch - SE",'Basis-Tabelle-Samen'!$AU299,
IF($A$4="Slowakisch - SK",'Basis-Tabelle-Samen'!$AV299,
IF($A$4="Slowenisch - SI",'Basis-Tabelle-Samen'!$AW299,
IF($A$4="Spanisch - ES",'Basis-Tabelle-Samen'!$AX299,
IF($A$4="Tschechisch - CZ",'Basis-Tabelle-Samen'!$AY299,
IF($A$4="Türkisch - TR",'Basis-Tabelle-Samen'!$AZ299,
IF($A$4="Ungarisch - HU",'Basis-Tabelle-Samen'!$BA299,
" ACHTUNG")))))))))))))))))))))))))))))</f>
        <v>Milk thistle</v>
      </c>
      <c r="C314" s="175" t="str">
        <f t="shared" si="4"/>
        <v/>
      </c>
      <c r="D314" s="170"/>
      <c r="E314" s="12"/>
      <c r="F314" s="157">
        <f>IF('Basis-Tabelle-Samen'!C299="","",'Basis-Tabelle-Samen'!C299)</f>
        <v>15230</v>
      </c>
      <c r="G314" s="160">
        <f>IF('Basis-Tabelle-Samen'!C299="","",IF($A$4="Deutsch - DE",10,12))</f>
        <v>12</v>
      </c>
      <c r="H314" s="172">
        <f>IF('Basis-Tabelle-Samen'!E299="","",'Basis-Tabelle-Samen'!E299)</f>
        <v>1.85</v>
      </c>
      <c r="I314" s="160" t="str">
        <f>IF('Basis-Tabelle-Samen'!G299="","",'Basis-Tabelle-Samen'!G299)</f>
        <v>07</v>
      </c>
      <c r="J314" s="161" t="str">
        <f>IF('Basis-Tabelle-Samen'!I299="","",'Basis-Tabelle-Samen'!I299)</f>
        <v>Silybum marianum</v>
      </c>
      <c r="K314" s="176">
        <f>IF('Basis-Tabelle-Samen'!B299="","",'Basis-Tabelle-Samen'!B299)</f>
        <v>297</v>
      </c>
      <c r="L314" s="177" t="str">
        <f>IF('Basis-Tabelle-Samen'!AB299="","",'Basis-Tabelle-Samen'!AB299)</f>
        <v>Mariendistel</v>
      </c>
    </row>
    <row r="315" spans="1:12" ht="20.100000000000001" customHeight="1" x14ac:dyDescent="0.2">
      <c r="A315" s="154" t="str">
        <f>IF('Basis-Tabelle-Samen'!A303="","",IF($A$4="Deutsch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15" s="155" t="str">
        <f>IF('Basis-Tabelle-Samen'!$AB303="","",
IF($A$4="Bulgarisch - BG",'Basis-Tabelle-Samen'!$Z303,
IF($A$4="Dänisch - DK",'Basis-Tabelle-Samen'!$AA303,
IF($A$4="Deutsch - DE",'Basis-Tabelle-Samen'!$AB303,
IF($A$4="Englisch - UK",'Basis-Tabelle-Samen'!$AC303,
IF($A$4="Estnisch - EE",'Basis-Tabelle-Samen'!$AD303,
IF($A$4="Finnisch - FI",'Basis-Tabelle-Samen'!$AE303,
IF($A$4="Französisch - FR",'Basis-Tabelle-Samen'!$AF303,
IF($A$4="Griechisch - GR",'Basis-Tabelle-Samen'!$AG303,
IF($A$4="Irisch - IE",'Basis-Tabelle-Samen'!$AH303,
IF($A$4="Isländisch - IS",'Basis-Tabelle-Samen'!$AI303,
IF($A$4="Italienisch - IT",'Basis-Tabelle-Samen'!$AJ303,
IF($A$4="Japanisch - JP",'Basis-Tabelle-Samen'!$AK303,
IF($A$4="Kroatisch - HR",'Basis-Tabelle-Samen'!$AL303,
IF($A$4="Lettisch - LV",'Basis-Tabelle-Samen'!$AM303,
IF($A$4="Litauisch - LT",'Basis-Tabelle-Samen'!$AN303,
IF($A$4="Maltesisch - MT",'Basis-Tabelle-Samen'!$AO303,
IF($A$4="Niederländisch - NL",'Basis-Tabelle-Samen'!$AP303,
IF($A$4="Norwegisch - NO",'Basis-Tabelle-Samen'!$AQ303,
IF($A$4="Polnisch - PL",'Basis-Tabelle-Samen'!$AR303,
IF($A$4="Portugiesisch - PT",'Basis-Tabelle-Samen'!$AS303,
IF($A$4="Rumänisch - RO",'Basis-Tabelle-Samen'!$AT303,
IF($A$4="Schwedisch - SE",'Basis-Tabelle-Samen'!$AU303,
IF($A$4="Slowakisch - SK",'Basis-Tabelle-Samen'!$AV303,
IF($A$4="Slowenisch - SI",'Basis-Tabelle-Samen'!$AW303,
IF($A$4="Spanisch - ES",'Basis-Tabelle-Samen'!$AX303,
IF($A$4="Tschechisch - CZ",'Basis-Tabelle-Samen'!$AY303,
IF($A$4="Türkisch - TR",'Basis-Tabelle-Samen'!$AZ303,
IF($A$4="Ungarisch - HU",'Basis-Tabelle-Samen'!$BA303,
" ACHTUNG")))))))))))))))))))))))))))))</f>
        <v>Monk’s Pepper</v>
      </c>
      <c r="C315" s="175" t="str">
        <f t="shared" si="4"/>
        <v/>
      </c>
      <c r="D315" s="170"/>
      <c r="E315" s="12"/>
      <c r="F315" s="157">
        <f>IF('Basis-Tabelle-Samen'!C303="","",'Basis-Tabelle-Samen'!C303)</f>
        <v>15234</v>
      </c>
      <c r="G315" s="160">
        <f>IF('Basis-Tabelle-Samen'!C303="","",IF($A$4="Deutsch - DE",10,12))</f>
        <v>12</v>
      </c>
      <c r="H315" s="172">
        <f>IF('Basis-Tabelle-Samen'!E303="","",'Basis-Tabelle-Samen'!E303)</f>
        <v>1.85</v>
      </c>
      <c r="I315" s="160" t="str">
        <f>IF('Basis-Tabelle-Samen'!G303="","",'Basis-Tabelle-Samen'!G303)</f>
        <v>07</v>
      </c>
      <c r="J315" s="161" t="str">
        <f>IF('Basis-Tabelle-Samen'!I303="","",'Basis-Tabelle-Samen'!I303)</f>
        <v>Vitex agnus-castus</v>
      </c>
      <c r="K315" s="176">
        <f>IF('Basis-Tabelle-Samen'!B303="","",'Basis-Tabelle-Samen'!B303)</f>
        <v>301</v>
      </c>
      <c r="L315" s="177" t="str">
        <f>IF('Basis-Tabelle-Samen'!AB303="","",'Basis-Tabelle-Samen'!AB303)</f>
        <v>Mönchspfeffer</v>
      </c>
    </row>
    <row r="316" spans="1:12" ht="20.100000000000001" customHeight="1" x14ac:dyDescent="0.2">
      <c r="A316" s="154" t="str">
        <f>IF('Basis-Tabelle-Samen'!A271="","",IF($A$4="Deutsch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16" s="155" t="str">
        <f>IF('Basis-Tabelle-Samen'!$AB271="","",
IF($A$4="Bulgarisch - BG",'Basis-Tabelle-Samen'!$Z271,
IF($A$4="Dänisch - DK",'Basis-Tabelle-Samen'!$AA271,
IF($A$4="Deutsch - DE",'Basis-Tabelle-Samen'!$AB271,
IF($A$4="Englisch - UK",'Basis-Tabelle-Samen'!$AC271,
IF($A$4="Estnisch - EE",'Basis-Tabelle-Samen'!$AD271,
IF($A$4="Finnisch - FI",'Basis-Tabelle-Samen'!$AE271,
IF($A$4="Französisch - FR",'Basis-Tabelle-Samen'!$AF271,
IF($A$4="Griechisch - GR",'Basis-Tabelle-Samen'!$AG271,
IF($A$4="Irisch - IE",'Basis-Tabelle-Samen'!$AH271,
IF($A$4="Isländisch - IS",'Basis-Tabelle-Samen'!$AI271,
IF($A$4="Italienisch - IT",'Basis-Tabelle-Samen'!$AJ271,
IF($A$4="Japanisch - JP",'Basis-Tabelle-Samen'!$AK271,
IF($A$4="Kroatisch - HR",'Basis-Tabelle-Samen'!$AL271,
IF($A$4="Lettisch - LV",'Basis-Tabelle-Samen'!$AM271,
IF($A$4="Litauisch - LT",'Basis-Tabelle-Samen'!$AN271,
IF($A$4="Maltesisch - MT",'Basis-Tabelle-Samen'!$AO271,
IF($A$4="Niederländisch - NL",'Basis-Tabelle-Samen'!$AP271,
IF($A$4="Norwegisch - NO",'Basis-Tabelle-Samen'!$AQ271,
IF($A$4="Polnisch - PL",'Basis-Tabelle-Samen'!$AR271,
IF($A$4="Portugiesisch - PT",'Basis-Tabelle-Samen'!$AS271,
IF($A$4="Rumänisch - RO",'Basis-Tabelle-Samen'!$AT271,
IF($A$4="Schwedisch - SE",'Basis-Tabelle-Samen'!$AU271,
IF($A$4="Slowakisch - SK",'Basis-Tabelle-Samen'!$AV271,
IF($A$4="Slowenisch - SI",'Basis-Tabelle-Samen'!$AW271,
IF($A$4="Spanisch - ES",'Basis-Tabelle-Samen'!$AX271,
IF($A$4="Tschechisch - CZ",'Basis-Tabelle-Samen'!$AY271,
IF($A$4="Türkisch - TR",'Basis-Tabelle-Samen'!$AZ271,
IF($A$4="Ungarisch - HU",'Basis-Tabelle-Samen'!$BA271,
" ACHTUNG")))))))))))))))))))))))))))))</f>
        <v>Mountain Arnica</v>
      </c>
      <c r="C316" s="175" t="str">
        <f t="shared" si="4"/>
        <v/>
      </c>
      <c r="D316" s="170"/>
      <c r="E316" s="12"/>
      <c r="F316" s="157">
        <f>IF('Basis-Tabelle-Samen'!C271="","",'Basis-Tabelle-Samen'!C271)</f>
        <v>15202</v>
      </c>
      <c r="G316" s="160">
        <f>IF('Basis-Tabelle-Samen'!C271="","",IF($A$4="Deutsch - DE",10,12))</f>
        <v>12</v>
      </c>
      <c r="H316" s="172">
        <f>IF('Basis-Tabelle-Samen'!E271="","",'Basis-Tabelle-Samen'!E271)</f>
        <v>1.85</v>
      </c>
      <c r="I316" s="160" t="str">
        <f>IF('Basis-Tabelle-Samen'!G271="","",'Basis-Tabelle-Samen'!G271)</f>
        <v>07</v>
      </c>
      <c r="J316" s="161" t="str">
        <f>IF('Basis-Tabelle-Samen'!I271="","",'Basis-Tabelle-Samen'!I271)</f>
        <v>Arnica montana</v>
      </c>
      <c r="K316" s="176">
        <f>IF('Basis-Tabelle-Samen'!B271="","",'Basis-Tabelle-Samen'!B271)</f>
        <v>269</v>
      </c>
      <c r="L316" s="177" t="str">
        <f>IF('Basis-Tabelle-Samen'!AB271="","",'Basis-Tabelle-Samen'!AB271)</f>
        <v>Echte Arnica</v>
      </c>
    </row>
    <row r="317" spans="1:12" ht="20.100000000000001" customHeight="1" x14ac:dyDescent="0.2">
      <c r="A317" s="154" t="str">
        <f>IF('Basis-Tabelle-Samen'!A285="","",IF($A$4="Deutsch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17" s="155" t="str">
        <f>IF('Basis-Tabelle-Samen'!$AB285="","",
IF($A$4="Bulgarisch - BG",'Basis-Tabelle-Samen'!$Z285,
IF($A$4="Dänisch - DK",'Basis-Tabelle-Samen'!$AA285,
IF($A$4="Deutsch - DE",'Basis-Tabelle-Samen'!$AB285,
IF($A$4="Englisch - UK",'Basis-Tabelle-Samen'!$AC285,
IF($A$4="Estnisch - EE",'Basis-Tabelle-Samen'!$AD285,
IF($A$4="Finnisch - FI",'Basis-Tabelle-Samen'!$AE285,
IF($A$4="Französisch - FR",'Basis-Tabelle-Samen'!$AF285,
IF($A$4="Griechisch - GR",'Basis-Tabelle-Samen'!$AG285,
IF($A$4="Irisch - IE",'Basis-Tabelle-Samen'!$AH285,
IF($A$4="Isländisch - IS",'Basis-Tabelle-Samen'!$AI285,
IF($A$4="Italienisch - IT",'Basis-Tabelle-Samen'!$AJ285,
IF($A$4="Japanisch - JP",'Basis-Tabelle-Samen'!$AK285,
IF($A$4="Kroatisch - HR",'Basis-Tabelle-Samen'!$AL285,
IF($A$4="Lettisch - LV",'Basis-Tabelle-Samen'!$AM285,
IF($A$4="Litauisch - LT",'Basis-Tabelle-Samen'!$AN285,
IF($A$4="Maltesisch - MT",'Basis-Tabelle-Samen'!$AO285,
IF($A$4="Niederländisch - NL",'Basis-Tabelle-Samen'!$AP285,
IF($A$4="Norwegisch - NO",'Basis-Tabelle-Samen'!$AQ285,
IF($A$4="Polnisch - PL",'Basis-Tabelle-Samen'!$AR285,
IF($A$4="Portugiesisch - PT",'Basis-Tabelle-Samen'!$AS285,
IF($A$4="Rumänisch - RO",'Basis-Tabelle-Samen'!$AT285,
IF($A$4="Schwedisch - SE",'Basis-Tabelle-Samen'!$AU285,
IF($A$4="Slowakisch - SK",'Basis-Tabelle-Samen'!$AV285,
IF($A$4="Slowenisch - SI",'Basis-Tabelle-Samen'!$AW285,
IF($A$4="Spanisch - ES",'Basis-Tabelle-Samen'!$AX285,
IF($A$4="Tschechisch - CZ",'Basis-Tabelle-Samen'!$AY285,
IF($A$4="Türkisch - TR",'Basis-Tabelle-Samen'!$AZ285,
IF($A$4="Ungarisch - HU",'Basis-Tabelle-Samen'!$BA285,
" ACHTUNG")))))))))))))))))))))))))))))</f>
        <v>Peppermint</v>
      </c>
      <c r="C317" s="175" t="str">
        <f t="shared" si="4"/>
        <v/>
      </c>
      <c r="D317" s="170"/>
      <c r="E317" s="12"/>
      <c r="F317" s="157">
        <f>IF('Basis-Tabelle-Samen'!C285="","",'Basis-Tabelle-Samen'!C285)</f>
        <v>15216</v>
      </c>
      <c r="G317" s="160">
        <f>IF('Basis-Tabelle-Samen'!C285="","",IF($A$4="Deutsch - DE",10,12))</f>
        <v>12</v>
      </c>
      <c r="H317" s="172">
        <f>IF('Basis-Tabelle-Samen'!E285="","",'Basis-Tabelle-Samen'!E285)</f>
        <v>1.85</v>
      </c>
      <c r="I317" s="160" t="str">
        <f>IF('Basis-Tabelle-Samen'!G285="","",'Basis-Tabelle-Samen'!G285)</f>
        <v>07</v>
      </c>
      <c r="J317" s="161" t="str">
        <f>IF('Basis-Tabelle-Samen'!I285="","",'Basis-Tabelle-Samen'!I285)</f>
        <v>Mentha piperita</v>
      </c>
      <c r="K317" s="176">
        <f>IF('Basis-Tabelle-Samen'!B285="","",'Basis-Tabelle-Samen'!B285)</f>
        <v>283</v>
      </c>
      <c r="L317" s="177" t="str">
        <f>IF('Basis-Tabelle-Samen'!AB285="","",'Basis-Tabelle-Samen'!AB285)</f>
        <v>Pfefferminze</v>
      </c>
    </row>
    <row r="318" spans="1:12" ht="20.100000000000001" customHeight="1" x14ac:dyDescent="0.2">
      <c r="A318" s="154" t="str">
        <f>IF('Basis-Tabelle-Samen'!A283="","",IF($A$4="Deutsch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18" s="155" t="str">
        <f>IF('Basis-Tabelle-Samen'!$AB283="","",
IF($A$4="Bulgarisch - BG",'Basis-Tabelle-Samen'!$Z283,
IF($A$4="Dänisch - DK",'Basis-Tabelle-Samen'!$AA283,
IF($A$4="Deutsch - DE",'Basis-Tabelle-Samen'!$AB283,
IF($A$4="Englisch - UK",'Basis-Tabelle-Samen'!$AC283,
IF($A$4="Estnisch - EE",'Basis-Tabelle-Samen'!$AD283,
IF($A$4="Finnisch - FI",'Basis-Tabelle-Samen'!$AE283,
IF($A$4="Französisch - FR",'Basis-Tabelle-Samen'!$AF283,
IF($A$4="Griechisch - GR",'Basis-Tabelle-Samen'!$AG283,
IF($A$4="Irisch - IE",'Basis-Tabelle-Samen'!$AH283,
IF($A$4="Isländisch - IS",'Basis-Tabelle-Samen'!$AI283,
IF($A$4="Italienisch - IT",'Basis-Tabelle-Samen'!$AJ283,
IF($A$4="Japanisch - JP",'Basis-Tabelle-Samen'!$AK283,
IF($A$4="Kroatisch - HR",'Basis-Tabelle-Samen'!$AL283,
IF($A$4="Lettisch - LV",'Basis-Tabelle-Samen'!$AM283,
IF($A$4="Litauisch - LT",'Basis-Tabelle-Samen'!$AN283,
IF($A$4="Maltesisch - MT",'Basis-Tabelle-Samen'!$AO283,
IF($A$4="Niederländisch - NL",'Basis-Tabelle-Samen'!$AP283,
IF($A$4="Norwegisch - NO",'Basis-Tabelle-Samen'!$AQ283,
IF($A$4="Polnisch - PL",'Basis-Tabelle-Samen'!$AR283,
IF($A$4="Portugiesisch - PT",'Basis-Tabelle-Samen'!$AS283,
IF($A$4="Rumänisch - RO",'Basis-Tabelle-Samen'!$AT283,
IF($A$4="Schwedisch - SE",'Basis-Tabelle-Samen'!$AU283,
IF($A$4="Slowakisch - SK",'Basis-Tabelle-Samen'!$AV283,
IF($A$4="Slowenisch - SI",'Basis-Tabelle-Samen'!$AW283,
IF($A$4="Spanisch - ES",'Basis-Tabelle-Samen'!$AX283,
IF($A$4="Tschechisch - CZ",'Basis-Tabelle-Samen'!$AY283,
IF($A$4="Türkisch - TR",'Basis-Tabelle-Samen'!$AZ283,
IF($A$4="Ungarisch - HU",'Basis-Tabelle-Samen'!$BA283,
" ACHTUNG")))))))))))))))))))))))))))))</f>
        <v>Pot Marygold</v>
      </c>
      <c r="C318" s="175" t="str">
        <f t="shared" si="4"/>
        <v/>
      </c>
      <c r="D318" s="170"/>
      <c r="E318" s="12"/>
      <c r="F318" s="157">
        <f>IF('Basis-Tabelle-Samen'!C283="","",'Basis-Tabelle-Samen'!C283)</f>
        <v>15214</v>
      </c>
      <c r="G318" s="160">
        <f>IF('Basis-Tabelle-Samen'!C283="","",IF($A$4="Deutsch - DE",10,12))</f>
        <v>12</v>
      </c>
      <c r="H318" s="172">
        <f>IF('Basis-Tabelle-Samen'!E283="","",'Basis-Tabelle-Samen'!E283)</f>
        <v>1.85</v>
      </c>
      <c r="I318" s="160" t="str">
        <f>IF('Basis-Tabelle-Samen'!G283="","",'Basis-Tabelle-Samen'!G283)</f>
        <v>07</v>
      </c>
      <c r="J318" s="161" t="str">
        <f>IF('Basis-Tabelle-Samen'!I283="","",'Basis-Tabelle-Samen'!I283)</f>
        <v>Calendula officinalis</v>
      </c>
      <c r="K318" s="176">
        <f>IF('Basis-Tabelle-Samen'!B283="","",'Basis-Tabelle-Samen'!B283)</f>
        <v>281</v>
      </c>
      <c r="L318" s="177" t="str">
        <f>IF('Basis-Tabelle-Samen'!AB283="","",'Basis-Tabelle-Samen'!AB283)</f>
        <v>Ringelblume</v>
      </c>
    </row>
    <row r="319" spans="1:12" ht="20.100000000000001" customHeight="1" x14ac:dyDescent="0.2">
      <c r="A319" s="154" t="str">
        <f>IF('Basis-Tabelle-Samen'!A286="","",IF($A$4="Deutsch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19" s="155" t="str">
        <f>IF('Basis-Tabelle-Samen'!$AB286="","",
IF($A$4="Bulgarisch - BG",'Basis-Tabelle-Samen'!$Z286,
IF($A$4="Dänisch - DK",'Basis-Tabelle-Samen'!$AA286,
IF($A$4="Deutsch - DE",'Basis-Tabelle-Samen'!$AB286,
IF($A$4="Englisch - UK",'Basis-Tabelle-Samen'!$AC286,
IF($A$4="Estnisch - EE",'Basis-Tabelle-Samen'!$AD286,
IF($A$4="Finnisch - FI",'Basis-Tabelle-Samen'!$AE286,
IF($A$4="Französisch - FR",'Basis-Tabelle-Samen'!$AF286,
IF($A$4="Griechisch - GR",'Basis-Tabelle-Samen'!$AG286,
IF($A$4="Irisch - IE",'Basis-Tabelle-Samen'!$AH286,
IF($A$4="Isländisch - IS",'Basis-Tabelle-Samen'!$AI286,
IF($A$4="Italienisch - IT",'Basis-Tabelle-Samen'!$AJ286,
IF($A$4="Japanisch - JP",'Basis-Tabelle-Samen'!$AK286,
IF($A$4="Kroatisch - HR",'Basis-Tabelle-Samen'!$AL286,
IF($A$4="Lettisch - LV",'Basis-Tabelle-Samen'!$AM286,
IF($A$4="Litauisch - LT",'Basis-Tabelle-Samen'!$AN286,
IF($A$4="Maltesisch - MT",'Basis-Tabelle-Samen'!$AO286,
IF($A$4="Niederländisch - NL",'Basis-Tabelle-Samen'!$AP286,
IF($A$4="Norwegisch - NO",'Basis-Tabelle-Samen'!$AQ286,
IF($A$4="Polnisch - PL",'Basis-Tabelle-Samen'!$AR286,
IF($A$4="Portugiesisch - PT",'Basis-Tabelle-Samen'!$AS286,
IF($A$4="Rumänisch - RO",'Basis-Tabelle-Samen'!$AT286,
IF($A$4="Schwedisch - SE",'Basis-Tabelle-Samen'!$AU286,
IF($A$4="Slowakisch - SK",'Basis-Tabelle-Samen'!$AV286,
IF($A$4="Slowenisch - SI",'Basis-Tabelle-Samen'!$AW286,
IF($A$4="Spanisch - ES",'Basis-Tabelle-Samen'!$AX286,
IF($A$4="Tschechisch - CZ",'Basis-Tabelle-Samen'!$AY286,
IF($A$4="Türkisch - TR",'Basis-Tabelle-Samen'!$AZ286,
IF($A$4="Ungarisch - HU",'Basis-Tabelle-Samen'!$BA286,
" ACHTUNG")))))))))))))))))))))))))))))</f>
        <v>Primrose</v>
      </c>
      <c r="C319" s="175" t="str">
        <f t="shared" si="4"/>
        <v/>
      </c>
      <c r="D319" s="170"/>
      <c r="E319" s="12"/>
      <c r="F319" s="157">
        <f>IF('Basis-Tabelle-Samen'!C286="","",'Basis-Tabelle-Samen'!C286)</f>
        <v>15217</v>
      </c>
      <c r="G319" s="160">
        <f>IF('Basis-Tabelle-Samen'!C286="","",IF($A$4="Deutsch - DE",10,12))</f>
        <v>12</v>
      </c>
      <c r="H319" s="172">
        <f>IF('Basis-Tabelle-Samen'!E286="","",'Basis-Tabelle-Samen'!E286)</f>
        <v>1.85</v>
      </c>
      <c r="I319" s="160" t="str">
        <f>IF('Basis-Tabelle-Samen'!G286="","",'Basis-Tabelle-Samen'!G286)</f>
        <v>07</v>
      </c>
      <c r="J319" s="161" t="str">
        <f>IF('Basis-Tabelle-Samen'!I286="","",'Basis-Tabelle-Samen'!I286)</f>
        <v>Primula veris</v>
      </c>
      <c r="K319" s="176">
        <f>IF('Basis-Tabelle-Samen'!B286="","",'Basis-Tabelle-Samen'!B286)</f>
        <v>284</v>
      </c>
      <c r="L319" s="177" t="str">
        <f>IF('Basis-Tabelle-Samen'!AB286="","",'Basis-Tabelle-Samen'!AB286)</f>
        <v>Schlüsselblume</v>
      </c>
    </row>
    <row r="320" spans="1:12" ht="20.100000000000001" customHeight="1" x14ac:dyDescent="0.2">
      <c r="A320" s="154" t="str">
        <f>IF('Basis-Tabelle-Samen'!A288="","",IF($A$4="Deutsch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20" s="155" t="str">
        <f>IF('Basis-Tabelle-Samen'!$AB288="","",
IF($A$4="Bulgarisch - BG",'Basis-Tabelle-Samen'!$Z288,
IF($A$4="Dänisch - DK",'Basis-Tabelle-Samen'!$AA288,
IF($A$4="Deutsch - DE",'Basis-Tabelle-Samen'!$AB288,
IF($A$4="Englisch - UK",'Basis-Tabelle-Samen'!$AC288,
IF($A$4="Estnisch - EE",'Basis-Tabelle-Samen'!$AD288,
IF($A$4="Finnisch - FI",'Basis-Tabelle-Samen'!$AE288,
IF($A$4="Französisch - FR",'Basis-Tabelle-Samen'!$AF288,
IF($A$4="Griechisch - GR",'Basis-Tabelle-Samen'!$AG288,
IF($A$4="Irisch - IE",'Basis-Tabelle-Samen'!$AH288,
IF($A$4="Isländisch - IS",'Basis-Tabelle-Samen'!$AI288,
IF($A$4="Italienisch - IT",'Basis-Tabelle-Samen'!$AJ288,
IF($A$4="Japanisch - JP",'Basis-Tabelle-Samen'!$AK288,
IF($A$4="Kroatisch - HR",'Basis-Tabelle-Samen'!$AL288,
IF($A$4="Lettisch - LV",'Basis-Tabelle-Samen'!$AM288,
IF($A$4="Litauisch - LT",'Basis-Tabelle-Samen'!$AN288,
IF($A$4="Maltesisch - MT",'Basis-Tabelle-Samen'!$AO288,
IF($A$4="Niederländisch - NL",'Basis-Tabelle-Samen'!$AP288,
IF($A$4="Norwegisch - NO",'Basis-Tabelle-Samen'!$AQ288,
IF($A$4="Polnisch - PL",'Basis-Tabelle-Samen'!$AR288,
IF($A$4="Portugiesisch - PT",'Basis-Tabelle-Samen'!$AS288,
IF($A$4="Rumänisch - RO",'Basis-Tabelle-Samen'!$AT288,
IF($A$4="Schwedisch - SE",'Basis-Tabelle-Samen'!$AU288,
IF($A$4="Slowakisch - SK",'Basis-Tabelle-Samen'!$AV288,
IF($A$4="Slowenisch - SI",'Basis-Tabelle-Samen'!$AW288,
IF($A$4="Spanisch - ES",'Basis-Tabelle-Samen'!$AX288,
IF($A$4="Tschechisch - CZ",'Basis-Tabelle-Samen'!$AY288,
IF($A$4="Türkisch - TR",'Basis-Tabelle-Samen'!$AZ288,
IF($A$4="Ungarisch - HU",'Basis-Tabelle-Samen'!$BA288,
" ACHTUNG")))))))))))))))))))))))))))))</f>
        <v>Rosemary</v>
      </c>
      <c r="C320" s="175" t="str">
        <f t="shared" si="4"/>
        <v/>
      </c>
      <c r="D320" s="170"/>
      <c r="E320" s="12"/>
      <c r="F320" s="157">
        <f>IF('Basis-Tabelle-Samen'!C288="","",'Basis-Tabelle-Samen'!C288)</f>
        <v>15219</v>
      </c>
      <c r="G320" s="160">
        <f>IF('Basis-Tabelle-Samen'!C288="","",IF($A$4="Deutsch - DE",10,12))</f>
        <v>12</v>
      </c>
      <c r="H320" s="172">
        <f>IF('Basis-Tabelle-Samen'!E288="","",'Basis-Tabelle-Samen'!E288)</f>
        <v>1.85</v>
      </c>
      <c r="I320" s="160" t="str">
        <f>IF('Basis-Tabelle-Samen'!G288="","",'Basis-Tabelle-Samen'!G288)</f>
        <v>07</v>
      </c>
      <c r="J320" s="161" t="str">
        <f>IF('Basis-Tabelle-Samen'!I288="","",'Basis-Tabelle-Samen'!I288)</f>
        <v>Rosmarinus officinalis</v>
      </c>
      <c r="K320" s="176">
        <f>IF('Basis-Tabelle-Samen'!B288="","",'Basis-Tabelle-Samen'!B288)</f>
        <v>286</v>
      </c>
      <c r="L320" s="177" t="str">
        <f>IF('Basis-Tabelle-Samen'!AB288="","",'Basis-Tabelle-Samen'!AB288)</f>
        <v>Echter Rosmarin</v>
      </c>
    </row>
    <row r="321" spans="1:12" ht="20.100000000000001" customHeight="1" x14ac:dyDescent="0.2">
      <c r="A321" s="154" t="str">
        <f>IF('Basis-Tabelle-Samen'!A293="","",IF($A$4="Deutsch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21" s="155" t="str">
        <f>IF('Basis-Tabelle-Samen'!$AB293="","",
IF($A$4="Bulgarisch - BG",'Basis-Tabelle-Samen'!$Z293,
IF($A$4="Dänisch - DK",'Basis-Tabelle-Samen'!$AA293,
IF($A$4="Deutsch - DE",'Basis-Tabelle-Samen'!$AB293,
IF($A$4="Englisch - UK",'Basis-Tabelle-Samen'!$AC293,
IF($A$4="Estnisch - EE",'Basis-Tabelle-Samen'!$AD293,
IF($A$4="Finnisch - FI",'Basis-Tabelle-Samen'!$AE293,
IF($A$4="Französisch - FR",'Basis-Tabelle-Samen'!$AF293,
IF($A$4="Griechisch - GR",'Basis-Tabelle-Samen'!$AG293,
IF($A$4="Irisch - IE",'Basis-Tabelle-Samen'!$AH293,
IF($A$4="Isländisch - IS",'Basis-Tabelle-Samen'!$AI293,
IF($A$4="Italienisch - IT",'Basis-Tabelle-Samen'!$AJ293,
IF($A$4="Japanisch - JP",'Basis-Tabelle-Samen'!$AK293,
IF($A$4="Kroatisch - HR",'Basis-Tabelle-Samen'!$AL293,
IF($A$4="Lettisch - LV",'Basis-Tabelle-Samen'!$AM293,
IF($A$4="Litauisch - LT",'Basis-Tabelle-Samen'!$AN293,
IF($A$4="Maltesisch - MT",'Basis-Tabelle-Samen'!$AO293,
IF($A$4="Niederländisch - NL",'Basis-Tabelle-Samen'!$AP293,
IF($A$4="Norwegisch - NO",'Basis-Tabelle-Samen'!$AQ293,
IF($A$4="Polnisch - PL",'Basis-Tabelle-Samen'!$AR293,
IF($A$4="Portugiesisch - PT",'Basis-Tabelle-Samen'!$AS293,
IF($A$4="Rumänisch - RO",'Basis-Tabelle-Samen'!$AT293,
IF($A$4="Schwedisch - SE",'Basis-Tabelle-Samen'!$AU293,
IF($A$4="Slowakisch - SK",'Basis-Tabelle-Samen'!$AV293,
IF($A$4="Slowenisch - SI",'Basis-Tabelle-Samen'!$AW293,
IF($A$4="Spanisch - ES",'Basis-Tabelle-Samen'!$AX293,
IF($A$4="Tschechisch - CZ",'Basis-Tabelle-Samen'!$AY293,
IF($A$4="Türkisch - TR",'Basis-Tabelle-Samen'!$AZ293,
IF($A$4="Ungarisch - HU",'Basis-Tabelle-Samen'!$BA293,
" ACHTUNG")))))))))))))))))))))))))))))</f>
        <v>Sea Buckthorn</v>
      </c>
      <c r="C321" s="175" t="str">
        <f t="shared" si="4"/>
        <v/>
      </c>
      <c r="D321" s="170"/>
      <c r="E321" s="12"/>
      <c r="F321" s="157">
        <f>IF('Basis-Tabelle-Samen'!C293="","",'Basis-Tabelle-Samen'!C293)</f>
        <v>15224</v>
      </c>
      <c r="G321" s="160">
        <f>IF('Basis-Tabelle-Samen'!C293="","",IF($A$4="Deutsch - DE",10,12))</f>
        <v>12</v>
      </c>
      <c r="H321" s="172">
        <f>IF('Basis-Tabelle-Samen'!E293="","",'Basis-Tabelle-Samen'!E293)</f>
        <v>1.85</v>
      </c>
      <c r="I321" s="160" t="str">
        <f>IF('Basis-Tabelle-Samen'!G293="","",'Basis-Tabelle-Samen'!G293)</f>
        <v>07</v>
      </c>
      <c r="J321" s="161" t="str">
        <f>IF('Basis-Tabelle-Samen'!I293="","",'Basis-Tabelle-Samen'!I293)</f>
        <v>Hippophae rhamnoides</v>
      </c>
      <c r="K321" s="176">
        <f>IF('Basis-Tabelle-Samen'!B293="","",'Basis-Tabelle-Samen'!B293)</f>
        <v>291</v>
      </c>
      <c r="L321" s="177" t="str">
        <f>IF('Basis-Tabelle-Samen'!AB293="","",'Basis-Tabelle-Samen'!AB293)</f>
        <v>Sanddorn</v>
      </c>
    </row>
    <row r="322" spans="1:12" ht="20.100000000000001" customHeight="1" x14ac:dyDescent="0.2">
      <c r="A322" s="154" t="str">
        <f>IF('Basis-Tabelle-Samen'!A298="","",IF($A$4="Deutsch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22" s="155" t="str">
        <f>IF('Basis-Tabelle-Samen'!$AB298="","",
IF($A$4="Bulgarisch - BG",'Basis-Tabelle-Samen'!$Z298,
IF($A$4="Dänisch - DK",'Basis-Tabelle-Samen'!$AA298,
IF($A$4="Deutsch - DE",'Basis-Tabelle-Samen'!$AB298,
IF($A$4="Englisch - UK",'Basis-Tabelle-Samen'!$AC298,
IF($A$4="Estnisch - EE",'Basis-Tabelle-Samen'!$AD298,
IF($A$4="Finnisch - FI",'Basis-Tabelle-Samen'!$AE298,
IF($A$4="Französisch - FR",'Basis-Tabelle-Samen'!$AF298,
IF($A$4="Griechisch - GR",'Basis-Tabelle-Samen'!$AG298,
IF($A$4="Irisch - IE",'Basis-Tabelle-Samen'!$AH298,
IF($A$4="Isländisch - IS",'Basis-Tabelle-Samen'!$AI298,
IF($A$4="Italienisch - IT",'Basis-Tabelle-Samen'!$AJ298,
IF($A$4="Japanisch - JP",'Basis-Tabelle-Samen'!$AK298,
IF($A$4="Kroatisch - HR",'Basis-Tabelle-Samen'!$AL298,
IF($A$4="Lettisch - LV",'Basis-Tabelle-Samen'!$AM298,
IF($A$4="Litauisch - LT",'Basis-Tabelle-Samen'!$AN298,
IF($A$4="Maltesisch - MT",'Basis-Tabelle-Samen'!$AO298,
IF($A$4="Niederländisch - NL",'Basis-Tabelle-Samen'!$AP298,
IF($A$4="Norwegisch - NO",'Basis-Tabelle-Samen'!$AQ298,
IF($A$4="Polnisch - PL",'Basis-Tabelle-Samen'!$AR298,
IF($A$4="Portugiesisch - PT",'Basis-Tabelle-Samen'!$AS298,
IF($A$4="Rumänisch - RO",'Basis-Tabelle-Samen'!$AT298,
IF($A$4="Schwedisch - SE",'Basis-Tabelle-Samen'!$AU298,
IF($A$4="Slowakisch - SK",'Basis-Tabelle-Samen'!$AV298,
IF($A$4="Slowenisch - SI",'Basis-Tabelle-Samen'!$AW298,
IF($A$4="Spanisch - ES",'Basis-Tabelle-Samen'!$AX298,
IF($A$4="Tschechisch - CZ",'Basis-Tabelle-Samen'!$AY298,
IF($A$4="Türkisch - TR",'Basis-Tabelle-Samen'!$AZ298,
IF($A$4="Ungarisch - HU",'Basis-Tabelle-Samen'!$BA298,
" ACHTUNG")))))))))))))))))))))))))))))</f>
        <v>Sheperd’s purse</v>
      </c>
      <c r="C322" s="175" t="str">
        <f t="shared" si="4"/>
        <v/>
      </c>
      <c r="D322" s="170"/>
      <c r="E322" s="12"/>
      <c r="F322" s="157">
        <f>IF('Basis-Tabelle-Samen'!C298="","",'Basis-Tabelle-Samen'!C298)</f>
        <v>15229</v>
      </c>
      <c r="G322" s="160">
        <f>IF('Basis-Tabelle-Samen'!C298="","",IF($A$4="Deutsch - DE",10,12))</f>
        <v>12</v>
      </c>
      <c r="H322" s="172">
        <f>IF('Basis-Tabelle-Samen'!E298="","",'Basis-Tabelle-Samen'!E298)</f>
        <v>1.85</v>
      </c>
      <c r="I322" s="160" t="str">
        <f>IF('Basis-Tabelle-Samen'!G298="","",'Basis-Tabelle-Samen'!G298)</f>
        <v>07</v>
      </c>
      <c r="J322" s="161" t="str">
        <f>IF('Basis-Tabelle-Samen'!I298="","",'Basis-Tabelle-Samen'!I298)</f>
        <v>Capsella bursa-pastoris</v>
      </c>
      <c r="K322" s="176">
        <f>IF('Basis-Tabelle-Samen'!B298="","",'Basis-Tabelle-Samen'!B298)</f>
        <v>296</v>
      </c>
      <c r="L322" s="177" t="str">
        <f>IF('Basis-Tabelle-Samen'!AB298="","",'Basis-Tabelle-Samen'!AB298)</f>
        <v>Hirtentäschel</v>
      </c>
    </row>
    <row r="323" spans="1:12" ht="20.100000000000001" customHeight="1" x14ac:dyDescent="0.2">
      <c r="A323" s="154" t="str">
        <f>IF('Basis-Tabelle-Samen'!A297="","",IF($A$4="Deutsch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23" s="155" t="str">
        <f>IF('Basis-Tabelle-Samen'!$AB297="","",
IF($A$4="Bulgarisch - BG",'Basis-Tabelle-Samen'!$Z297,
IF($A$4="Dänisch - DK",'Basis-Tabelle-Samen'!$AA297,
IF($A$4="Deutsch - DE",'Basis-Tabelle-Samen'!$AB297,
IF($A$4="Englisch - UK",'Basis-Tabelle-Samen'!$AC297,
IF($A$4="Estnisch - EE",'Basis-Tabelle-Samen'!$AD297,
IF($A$4="Finnisch - FI",'Basis-Tabelle-Samen'!$AE297,
IF($A$4="Französisch - FR",'Basis-Tabelle-Samen'!$AF297,
IF($A$4="Griechisch - GR",'Basis-Tabelle-Samen'!$AG297,
IF($A$4="Irisch - IE",'Basis-Tabelle-Samen'!$AH297,
IF($A$4="Isländisch - IS",'Basis-Tabelle-Samen'!$AI297,
IF($A$4="Italienisch - IT",'Basis-Tabelle-Samen'!$AJ297,
IF($A$4="Japanisch - JP",'Basis-Tabelle-Samen'!$AK297,
IF($A$4="Kroatisch - HR",'Basis-Tabelle-Samen'!$AL297,
IF($A$4="Lettisch - LV",'Basis-Tabelle-Samen'!$AM297,
IF($A$4="Litauisch - LT",'Basis-Tabelle-Samen'!$AN297,
IF($A$4="Maltesisch - MT",'Basis-Tabelle-Samen'!$AO297,
IF($A$4="Niederländisch - NL",'Basis-Tabelle-Samen'!$AP297,
IF($A$4="Norwegisch - NO",'Basis-Tabelle-Samen'!$AQ297,
IF($A$4="Polnisch - PL",'Basis-Tabelle-Samen'!$AR297,
IF($A$4="Portugiesisch - PT",'Basis-Tabelle-Samen'!$AS297,
IF($A$4="Rumänisch - RO",'Basis-Tabelle-Samen'!$AT297,
IF($A$4="Schwedisch - SE",'Basis-Tabelle-Samen'!$AU297,
IF($A$4="Slowakisch - SK",'Basis-Tabelle-Samen'!$AV297,
IF($A$4="Slowenisch - SI",'Basis-Tabelle-Samen'!$AW297,
IF($A$4="Spanisch - ES",'Basis-Tabelle-Samen'!$AX297,
IF($A$4="Tschechisch - CZ",'Basis-Tabelle-Samen'!$AY297,
IF($A$4="Türkisch - TR",'Basis-Tabelle-Samen'!$AZ297,
IF($A$4="Ungarisch - HU",'Basis-Tabelle-Samen'!$BA297,
" ACHTUNG")))))))))))))))))))))))))))))</f>
        <v>Silverweed</v>
      </c>
      <c r="C323" s="175" t="str">
        <f t="shared" si="4"/>
        <v/>
      </c>
      <c r="D323" s="170"/>
      <c r="E323" s="12"/>
      <c r="F323" s="157">
        <f>IF('Basis-Tabelle-Samen'!C297="","",'Basis-Tabelle-Samen'!C297)</f>
        <v>15228</v>
      </c>
      <c r="G323" s="160">
        <f>IF('Basis-Tabelle-Samen'!C297="","",IF($A$4="Deutsch - DE",10,12))</f>
        <v>12</v>
      </c>
      <c r="H323" s="172">
        <f>IF('Basis-Tabelle-Samen'!E297="","",'Basis-Tabelle-Samen'!E297)</f>
        <v>1.85</v>
      </c>
      <c r="I323" s="160" t="str">
        <f>IF('Basis-Tabelle-Samen'!G297="","",'Basis-Tabelle-Samen'!G297)</f>
        <v>07</v>
      </c>
      <c r="J323" s="161" t="str">
        <f>IF('Basis-Tabelle-Samen'!I297="","",'Basis-Tabelle-Samen'!I297)</f>
        <v>Potentilla anserina</v>
      </c>
      <c r="K323" s="176">
        <f>IF('Basis-Tabelle-Samen'!B297="","",'Basis-Tabelle-Samen'!B297)</f>
        <v>295</v>
      </c>
      <c r="L323" s="177" t="str">
        <f>IF('Basis-Tabelle-Samen'!AB297="","",'Basis-Tabelle-Samen'!AB297)</f>
        <v>Gänsefingerkraut</v>
      </c>
    </row>
    <row r="324" spans="1:12" ht="20.100000000000001" customHeight="1" x14ac:dyDescent="0.2">
      <c r="A324" s="154" t="str">
        <f>IF('Basis-Tabelle-Samen'!A300="","",IF($A$4="Deutsch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24" s="155" t="str">
        <f>IF('Basis-Tabelle-Samen'!$AB300="","",
IF($A$4="Bulgarisch - BG",'Basis-Tabelle-Samen'!$Z300,
IF($A$4="Dänisch - DK",'Basis-Tabelle-Samen'!$AA300,
IF($A$4="Deutsch - DE",'Basis-Tabelle-Samen'!$AB300,
IF($A$4="Englisch - UK",'Basis-Tabelle-Samen'!$AC300,
IF($A$4="Estnisch - EE",'Basis-Tabelle-Samen'!$AD300,
IF($A$4="Finnisch - FI",'Basis-Tabelle-Samen'!$AE300,
IF($A$4="Französisch - FR",'Basis-Tabelle-Samen'!$AF300,
IF($A$4="Griechisch - GR",'Basis-Tabelle-Samen'!$AG300,
IF($A$4="Irisch - IE",'Basis-Tabelle-Samen'!$AH300,
IF($A$4="Isländisch - IS",'Basis-Tabelle-Samen'!$AI300,
IF($A$4="Italienisch - IT",'Basis-Tabelle-Samen'!$AJ300,
IF($A$4="Japanisch - JP",'Basis-Tabelle-Samen'!$AK300,
IF($A$4="Kroatisch - HR",'Basis-Tabelle-Samen'!$AL300,
IF($A$4="Lettisch - LV",'Basis-Tabelle-Samen'!$AM300,
IF($A$4="Litauisch - LT",'Basis-Tabelle-Samen'!$AN300,
IF($A$4="Maltesisch - MT",'Basis-Tabelle-Samen'!$AO300,
IF($A$4="Niederländisch - NL",'Basis-Tabelle-Samen'!$AP300,
IF($A$4="Norwegisch - NO",'Basis-Tabelle-Samen'!$AQ300,
IF($A$4="Polnisch - PL",'Basis-Tabelle-Samen'!$AR300,
IF($A$4="Portugiesisch - PT",'Basis-Tabelle-Samen'!$AS300,
IF($A$4="Rumänisch - RO",'Basis-Tabelle-Samen'!$AT300,
IF($A$4="Schwedisch - SE",'Basis-Tabelle-Samen'!$AU300,
IF($A$4="Slowakisch - SK",'Basis-Tabelle-Samen'!$AV300,
IF($A$4="Slowenisch - SI",'Basis-Tabelle-Samen'!$AW300,
IF($A$4="Spanisch - ES",'Basis-Tabelle-Samen'!$AX300,
IF($A$4="Tschechisch - CZ",'Basis-Tabelle-Samen'!$AY300,
IF($A$4="Türkisch - TR",'Basis-Tabelle-Samen'!$AZ300,
IF($A$4="Ungarisch - HU",'Basis-Tabelle-Samen'!$BA300,
" ACHTUNG")))))))))))))))))))))))))))))</f>
        <v>St. Benedict's thistle</v>
      </c>
      <c r="C324" s="175" t="str">
        <f t="shared" si="4"/>
        <v/>
      </c>
      <c r="D324" s="170"/>
      <c r="E324" s="12"/>
      <c r="F324" s="157">
        <f>IF('Basis-Tabelle-Samen'!C300="","",'Basis-Tabelle-Samen'!C300)</f>
        <v>15231</v>
      </c>
      <c r="G324" s="160">
        <f>IF('Basis-Tabelle-Samen'!C300="","",IF($A$4="Deutsch - DE",10,12))</f>
        <v>12</v>
      </c>
      <c r="H324" s="172">
        <f>IF('Basis-Tabelle-Samen'!E300="","",'Basis-Tabelle-Samen'!E300)</f>
        <v>1.85</v>
      </c>
      <c r="I324" s="160" t="str">
        <f>IF('Basis-Tabelle-Samen'!G300="","",'Basis-Tabelle-Samen'!G300)</f>
        <v>07</v>
      </c>
      <c r="J324" s="161" t="str">
        <f>IF('Basis-Tabelle-Samen'!I300="","",'Basis-Tabelle-Samen'!I300)</f>
        <v>Cnicus benedictus</v>
      </c>
      <c r="K324" s="176">
        <f>IF('Basis-Tabelle-Samen'!B300="","",'Basis-Tabelle-Samen'!B300)</f>
        <v>298</v>
      </c>
      <c r="L324" s="177" t="str">
        <f>IF('Basis-Tabelle-Samen'!AB300="","",'Basis-Tabelle-Samen'!AB300)</f>
        <v>Benediktenkraut</v>
      </c>
    </row>
    <row r="325" spans="1:12" ht="20.100000000000001" customHeight="1" x14ac:dyDescent="0.2">
      <c r="A325" s="154" t="str">
        <f>IF('Basis-Tabelle-Samen'!A277="","",IF($A$4="Deutsch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25" s="155" t="str">
        <f>IF('Basis-Tabelle-Samen'!$AB277="","",
IF($A$4="Bulgarisch - BG",'Basis-Tabelle-Samen'!$Z277,
IF($A$4="Dänisch - DK",'Basis-Tabelle-Samen'!$AA277,
IF($A$4="Deutsch - DE",'Basis-Tabelle-Samen'!$AB277,
IF($A$4="Englisch - UK",'Basis-Tabelle-Samen'!$AC277,
IF($A$4="Estnisch - EE",'Basis-Tabelle-Samen'!$AD277,
IF($A$4="Finnisch - FI",'Basis-Tabelle-Samen'!$AE277,
IF($A$4="Französisch - FR",'Basis-Tabelle-Samen'!$AF277,
IF($A$4="Griechisch - GR",'Basis-Tabelle-Samen'!$AG277,
IF($A$4="Irisch - IE",'Basis-Tabelle-Samen'!$AH277,
IF($A$4="Isländisch - IS",'Basis-Tabelle-Samen'!$AI277,
IF($A$4="Italienisch - IT",'Basis-Tabelle-Samen'!$AJ277,
IF($A$4="Japanisch - JP",'Basis-Tabelle-Samen'!$AK277,
IF($A$4="Kroatisch - HR",'Basis-Tabelle-Samen'!$AL277,
IF($A$4="Lettisch - LV",'Basis-Tabelle-Samen'!$AM277,
IF($A$4="Litauisch - LT",'Basis-Tabelle-Samen'!$AN277,
IF($A$4="Maltesisch - MT",'Basis-Tabelle-Samen'!$AO277,
IF($A$4="Niederländisch - NL",'Basis-Tabelle-Samen'!$AP277,
IF($A$4="Norwegisch - NO",'Basis-Tabelle-Samen'!$AQ277,
IF($A$4="Polnisch - PL",'Basis-Tabelle-Samen'!$AR277,
IF($A$4="Portugiesisch - PT",'Basis-Tabelle-Samen'!$AS277,
IF($A$4="Rumänisch - RO",'Basis-Tabelle-Samen'!$AT277,
IF($A$4="Schwedisch - SE",'Basis-Tabelle-Samen'!$AU277,
IF($A$4="Slowakisch - SK",'Basis-Tabelle-Samen'!$AV277,
IF($A$4="Slowenisch - SI",'Basis-Tabelle-Samen'!$AW277,
IF($A$4="Spanisch - ES",'Basis-Tabelle-Samen'!$AX277,
IF($A$4="Tschechisch - CZ",'Basis-Tabelle-Samen'!$AY277,
IF($A$4="Türkisch - TR",'Basis-Tabelle-Samen'!$AZ277,
IF($A$4="Ungarisch - HU",'Basis-Tabelle-Samen'!$BA277,
" ACHTUNG")))))))))))))))))))))))))))))</f>
        <v>St. John's Wort</v>
      </c>
      <c r="C325" s="175" t="str">
        <f t="shared" si="4"/>
        <v/>
      </c>
      <c r="D325" s="170"/>
      <c r="E325" s="12"/>
      <c r="F325" s="157">
        <f>IF('Basis-Tabelle-Samen'!C277="","",'Basis-Tabelle-Samen'!C277)</f>
        <v>15208</v>
      </c>
      <c r="G325" s="160">
        <f>IF('Basis-Tabelle-Samen'!C277="","",IF($A$4="Deutsch - DE",10,12))</f>
        <v>12</v>
      </c>
      <c r="H325" s="172">
        <f>IF('Basis-Tabelle-Samen'!E277="","",'Basis-Tabelle-Samen'!E277)</f>
        <v>1.85</v>
      </c>
      <c r="I325" s="160" t="str">
        <f>IF('Basis-Tabelle-Samen'!G277="","",'Basis-Tabelle-Samen'!G277)</f>
        <v>07</v>
      </c>
      <c r="J325" s="161" t="str">
        <f>IF('Basis-Tabelle-Samen'!I277="","",'Basis-Tabelle-Samen'!I277)</f>
        <v>Hypericum perforatum</v>
      </c>
      <c r="K325" s="176">
        <f>IF('Basis-Tabelle-Samen'!B277="","",'Basis-Tabelle-Samen'!B277)</f>
        <v>275</v>
      </c>
      <c r="L325" s="177" t="str">
        <f>IF('Basis-Tabelle-Samen'!AB277="","",'Basis-Tabelle-Samen'!AB277)</f>
        <v>Johanniskraut</v>
      </c>
    </row>
    <row r="326" spans="1:12" ht="20.100000000000001" customHeight="1" x14ac:dyDescent="0.2">
      <c r="A326" s="154" t="str">
        <f>IF('Basis-Tabelle-Samen'!A315="","",IF($A$4="Deutsch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26" s="155" t="str">
        <f>IF('Basis-Tabelle-Samen'!$AB315="","",
IF($A$4="Bulgarisch - BG",'Basis-Tabelle-Samen'!$Z315,
IF($A$4="Dänisch - DK",'Basis-Tabelle-Samen'!$AA315,
IF($A$4="Deutsch - DE",'Basis-Tabelle-Samen'!$AB315,
IF($A$4="Englisch - UK",'Basis-Tabelle-Samen'!$AC315,
IF($A$4="Estnisch - EE",'Basis-Tabelle-Samen'!$AD315,
IF($A$4="Finnisch - FI",'Basis-Tabelle-Samen'!$AE315,
IF($A$4="Französisch - FR",'Basis-Tabelle-Samen'!$AF315,
IF($A$4="Griechisch - GR",'Basis-Tabelle-Samen'!$AG315,
IF($A$4="Irisch - IE",'Basis-Tabelle-Samen'!$AH315,
IF($A$4="Isländisch - IS",'Basis-Tabelle-Samen'!$AI315,
IF($A$4="Italienisch - IT",'Basis-Tabelle-Samen'!$AJ315,
IF($A$4="Japanisch - JP",'Basis-Tabelle-Samen'!$AK315,
IF($A$4="Kroatisch - HR",'Basis-Tabelle-Samen'!$AL315,
IF($A$4="Lettisch - LV",'Basis-Tabelle-Samen'!$AM315,
IF($A$4="Litauisch - LT",'Basis-Tabelle-Samen'!$AN315,
IF($A$4="Maltesisch - MT",'Basis-Tabelle-Samen'!$AO315,
IF($A$4="Niederländisch - NL",'Basis-Tabelle-Samen'!$AP315,
IF($A$4="Norwegisch - NO",'Basis-Tabelle-Samen'!$AQ315,
IF($A$4="Polnisch - PL",'Basis-Tabelle-Samen'!$AR315,
IF($A$4="Portugiesisch - PT",'Basis-Tabelle-Samen'!$AS315,
IF($A$4="Rumänisch - RO",'Basis-Tabelle-Samen'!$AT315,
IF($A$4="Schwedisch - SE",'Basis-Tabelle-Samen'!$AU315,
IF($A$4="Slowakisch - SK",'Basis-Tabelle-Samen'!$AV315,
IF($A$4="Slowenisch - SI",'Basis-Tabelle-Samen'!$AW315,
IF($A$4="Spanisch - ES",'Basis-Tabelle-Samen'!$AX315,
IF($A$4="Tschechisch - CZ",'Basis-Tabelle-Samen'!$AY315,
IF($A$4="Türkisch - TR",'Basis-Tabelle-Samen'!$AZ315,
IF($A$4="Ungarisch - HU",'Basis-Tabelle-Samen'!$BA315,
" ACHTUNG")))))))))))))))))))))))))))))</f>
        <v>Sweet clover</v>
      </c>
      <c r="C326" s="175" t="str">
        <f t="shared" si="4"/>
        <v/>
      </c>
      <c r="D326" s="170"/>
      <c r="E326" s="12"/>
      <c r="F326" s="157">
        <f>IF('Basis-Tabelle-Samen'!C315="","",'Basis-Tabelle-Samen'!C315)</f>
        <v>15246</v>
      </c>
      <c r="G326" s="160">
        <f>IF('Basis-Tabelle-Samen'!C315="","",IF($A$4="Deutsch - DE",10,12))</f>
        <v>12</v>
      </c>
      <c r="H326" s="172">
        <f>IF('Basis-Tabelle-Samen'!E315="","",'Basis-Tabelle-Samen'!E315)</f>
        <v>1.85</v>
      </c>
      <c r="I326" s="160" t="str">
        <f>IF('Basis-Tabelle-Samen'!G315="","",'Basis-Tabelle-Samen'!G315)</f>
        <v>07</v>
      </c>
      <c r="J326" s="161" t="str">
        <f>IF('Basis-Tabelle-Samen'!I315="","",'Basis-Tabelle-Samen'!I315)</f>
        <v>Melilotus officinalis</v>
      </c>
      <c r="K326" s="176">
        <f>IF('Basis-Tabelle-Samen'!B315="","",'Basis-Tabelle-Samen'!B315)</f>
        <v>313</v>
      </c>
      <c r="L326" s="177" t="str">
        <f>IF('Basis-Tabelle-Samen'!AB315="","",'Basis-Tabelle-Samen'!AB315)</f>
        <v>Steinklee</v>
      </c>
    </row>
    <row r="327" spans="1:12" ht="20.100000000000001" customHeight="1" x14ac:dyDescent="0.2">
      <c r="A327" s="154" t="str">
        <f>IF('Basis-Tabelle-Samen'!A296="","",IF($A$4="Deutsch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27" s="155" t="str">
        <f>IF('Basis-Tabelle-Samen'!$AB296="","",
IF($A$4="Bulgarisch - BG",'Basis-Tabelle-Samen'!$Z296,
IF($A$4="Dänisch - DK",'Basis-Tabelle-Samen'!$AA296,
IF($A$4="Deutsch - DE",'Basis-Tabelle-Samen'!$AB296,
IF($A$4="Englisch - UK",'Basis-Tabelle-Samen'!$AC296,
IF($A$4="Estnisch - EE",'Basis-Tabelle-Samen'!$AD296,
IF($A$4="Finnisch - FI",'Basis-Tabelle-Samen'!$AE296,
IF($A$4="Französisch - FR",'Basis-Tabelle-Samen'!$AF296,
IF($A$4="Griechisch - GR",'Basis-Tabelle-Samen'!$AG296,
IF($A$4="Irisch - IE",'Basis-Tabelle-Samen'!$AH296,
IF($A$4="Isländisch - IS",'Basis-Tabelle-Samen'!$AI296,
IF($A$4="Italienisch - IT",'Basis-Tabelle-Samen'!$AJ296,
IF($A$4="Japanisch - JP",'Basis-Tabelle-Samen'!$AK296,
IF($A$4="Kroatisch - HR",'Basis-Tabelle-Samen'!$AL296,
IF($A$4="Lettisch - LV",'Basis-Tabelle-Samen'!$AM296,
IF($A$4="Litauisch - LT",'Basis-Tabelle-Samen'!$AN296,
IF($A$4="Maltesisch - MT",'Basis-Tabelle-Samen'!$AO296,
IF($A$4="Niederländisch - NL",'Basis-Tabelle-Samen'!$AP296,
IF($A$4="Norwegisch - NO",'Basis-Tabelle-Samen'!$AQ296,
IF($A$4="Polnisch - PL",'Basis-Tabelle-Samen'!$AR296,
IF($A$4="Portugiesisch - PT",'Basis-Tabelle-Samen'!$AS296,
IF($A$4="Rumänisch - RO",'Basis-Tabelle-Samen'!$AT296,
IF($A$4="Schwedisch - SE",'Basis-Tabelle-Samen'!$AU296,
IF($A$4="Slowakisch - SK",'Basis-Tabelle-Samen'!$AV296,
IF($A$4="Slowenisch - SI",'Basis-Tabelle-Samen'!$AW296,
IF($A$4="Spanisch - ES",'Basis-Tabelle-Samen'!$AX296,
IF($A$4="Tschechisch - CZ",'Basis-Tabelle-Samen'!$AY296,
IF($A$4="Türkisch - TR",'Basis-Tabelle-Samen'!$AZ296,
IF($A$4="Ungarisch - HU",'Basis-Tabelle-Samen'!$BA296,
" ACHTUNG")))))))))))))))))))))))))))))</f>
        <v>Sweet woodruff</v>
      </c>
      <c r="C327" s="175" t="str">
        <f t="shared" si="4"/>
        <v/>
      </c>
      <c r="D327" s="170"/>
      <c r="E327" s="12"/>
      <c r="F327" s="157">
        <f>IF('Basis-Tabelle-Samen'!C296="","",'Basis-Tabelle-Samen'!C296)</f>
        <v>15227</v>
      </c>
      <c r="G327" s="160">
        <f>IF('Basis-Tabelle-Samen'!C296="","",IF($A$4="Deutsch - DE",10,12))</f>
        <v>12</v>
      </c>
      <c r="H327" s="172">
        <f>IF('Basis-Tabelle-Samen'!E296="","",'Basis-Tabelle-Samen'!E296)</f>
        <v>1.85</v>
      </c>
      <c r="I327" s="160" t="str">
        <f>IF('Basis-Tabelle-Samen'!G296="","",'Basis-Tabelle-Samen'!G296)</f>
        <v>07</v>
      </c>
      <c r="J327" s="161" t="str">
        <f>IF('Basis-Tabelle-Samen'!I296="","",'Basis-Tabelle-Samen'!I296)</f>
        <v>Galium odoratum</v>
      </c>
      <c r="K327" s="176">
        <f>IF('Basis-Tabelle-Samen'!B296="","",'Basis-Tabelle-Samen'!B296)</f>
        <v>294</v>
      </c>
      <c r="L327" s="177" t="str">
        <f>IF('Basis-Tabelle-Samen'!AB296="","",'Basis-Tabelle-Samen'!AB296)</f>
        <v>Waldmeister</v>
      </c>
    </row>
    <row r="328" spans="1:12" ht="20.100000000000001" customHeight="1" x14ac:dyDescent="0.2">
      <c r="A328" s="154" t="str">
        <f>IF('Basis-Tabelle-Samen'!A310="","",IF($A$4="Deutsch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28" s="155" t="str">
        <f>IF('Basis-Tabelle-Samen'!$AB310="","",
IF($A$4="Bulgarisch - BG",'Basis-Tabelle-Samen'!$Z310,
IF($A$4="Dänisch - DK",'Basis-Tabelle-Samen'!$AA310,
IF($A$4="Deutsch - DE",'Basis-Tabelle-Samen'!$AB310,
IF($A$4="Englisch - UK",'Basis-Tabelle-Samen'!$AC310,
IF($A$4="Estnisch - EE",'Basis-Tabelle-Samen'!$AD310,
IF($A$4="Finnisch - FI",'Basis-Tabelle-Samen'!$AE310,
IF($A$4="Französisch - FR",'Basis-Tabelle-Samen'!$AF310,
IF($A$4="Griechisch - GR",'Basis-Tabelle-Samen'!$AG310,
IF($A$4="Irisch - IE",'Basis-Tabelle-Samen'!$AH310,
IF($A$4="Isländisch - IS",'Basis-Tabelle-Samen'!$AI310,
IF($A$4="Italienisch - IT",'Basis-Tabelle-Samen'!$AJ310,
IF($A$4="Japanisch - JP",'Basis-Tabelle-Samen'!$AK310,
IF($A$4="Kroatisch - HR",'Basis-Tabelle-Samen'!$AL310,
IF($A$4="Lettisch - LV",'Basis-Tabelle-Samen'!$AM310,
IF($A$4="Litauisch - LT",'Basis-Tabelle-Samen'!$AN310,
IF($A$4="Maltesisch - MT",'Basis-Tabelle-Samen'!$AO310,
IF($A$4="Niederländisch - NL",'Basis-Tabelle-Samen'!$AP310,
IF($A$4="Norwegisch - NO",'Basis-Tabelle-Samen'!$AQ310,
IF($A$4="Polnisch - PL",'Basis-Tabelle-Samen'!$AR310,
IF($A$4="Portugiesisch - PT",'Basis-Tabelle-Samen'!$AS310,
IF($A$4="Rumänisch - RO",'Basis-Tabelle-Samen'!$AT310,
IF($A$4="Schwedisch - SE",'Basis-Tabelle-Samen'!$AU310,
IF($A$4="Slowakisch - SK",'Basis-Tabelle-Samen'!$AV310,
IF($A$4="Slowenisch - SI",'Basis-Tabelle-Samen'!$AW310,
IF($A$4="Spanisch - ES",'Basis-Tabelle-Samen'!$AX310,
IF($A$4="Tschechisch - CZ",'Basis-Tabelle-Samen'!$AY310,
IF($A$4="Türkisch - TR",'Basis-Tabelle-Samen'!$AZ310,
IF($A$4="Ungarisch - HU",'Basis-Tabelle-Samen'!$BA310,
" ACHTUNG")))))))))))))))))))))))))))))</f>
        <v>Sweet Wormwood Qing Hao</v>
      </c>
      <c r="C328" s="175" t="str">
        <f t="shared" si="4"/>
        <v/>
      </c>
      <c r="D328" s="170"/>
      <c r="E328" s="12"/>
      <c r="F328" s="157">
        <f>IF('Basis-Tabelle-Samen'!C310="","",'Basis-Tabelle-Samen'!C310)</f>
        <v>15241</v>
      </c>
      <c r="G328" s="160">
        <f>IF('Basis-Tabelle-Samen'!C310="","",IF($A$4="Deutsch - DE",10,12))</f>
        <v>12</v>
      </c>
      <c r="H328" s="172">
        <f>IF('Basis-Tabelle-Samen'!E310="","",'Basis-Tabelle-Samen'!E310)</f>
        <v>1.85</v>
      </c>
      <c r="I328" s="160" t="str">
        <f>IF('Basis-Tabelle-Samen'!G310="","",'Basis-Tabelle-Samen'!G310)</f>
        <v>07</v>
      </c>
      <c r="J328" s="161" t="str">
        <f>IF('Basis-Tabelle-Samen'!I310="","",'Basis-Tabelle-Samen'!I310)</f>
        <v>Artemisia annua</v>
      </c>
      <c r="K328" s="176">
        <f>IF('Basis-Tabelle-Samen'!B310="","",'Basis-Tabelle-Samen'!B310)</f>
        <v>308</v>
      </c>
      <c r="L328" s="177" t="str">
        <f>IF('Basis-Tabelle-Samen'!AB310="","",'Basis-Tabelle-Samen'!AB310)</f>
        <v>Chinesischer Beifuß Qing Hao</v>
      </c>
    </row>
    <row r="329" spans="1:12" ht="20.100000000000001" customHeight="1" x14ac:dyDescent="0.2">
      <c r="A329" s="154" t="str">
        <f>IF('Basis-Tabelle-Samen'!A313="","",IF($A$4="Deutsch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29" s="155" t="str">
        <f>IF('Basis-Tabelle-Samen'!$AB313="","",
IF($A$4="Bulgarisch - BG",'Basis-Tabelle-Samen'!$Z313,
IF($A$4="Dänisch - DK",'Basis-Tabelle-Samen'!$AA313,
IF($A$4="Deutsch - DE",'Basis-Tabelle-Samen'!$AB313,
IF($A$4="Englisch - UK",'Basis-Tabelle-Samen'!$AC313,
IF($A$4="Estnisch - EE",'Basis-Tabelle-Samen'!$AD313,
IF($A$4="Finnisch - FI",'Basis-Tabelle-Samen'!$AE313,
IF($A$4="Französisch - FR",'Basis-Tabelle-Samen'!$AF313,
IF($A$4="Griechisch - GR",'Basis-Tabelle-Samen'!$AG313,
IF($A$4="Irisch - IE",'Basis-Tabelle-Samen'!$AH313,
IF($A$4="Isländisch - IS",'Basis-Tabelle-Samen'!$AI313,
IF($A$4="Italienisch - IT",'Basis-Tabelle-Samen'!$AJ313,
IF($A$4="Japanisch - JP",'Basis-Tabelle-Samen'!$AK313,
IF($A$4="Kroatisch - HR",'Basis-Tabelle-Samen'!$AL313,
IF($A$4="Lettisch - LV",'Basis-Tabelle-Samen'!$AM313,
IF($A$4="Litauisch - LT",'Basis-Tabelle-Samen'!$AN313,
IF($A$4="Maltesisch - MT",'Basis-Tabelle-Samen'!$AO313,
IF($A$4="Niederländisch - NL",'Basis-Tabelle-Samen'!$AP313,
IF($A$4="Norwegisch - NO",'Basis-Tabelle-Samen'!$AQ313,
IF($A$4="Polnisch - PL",'Basis-Tabelle-Samen'!$AR313,
IF($A$4="Portugiesisch - PT",'Basis-Tabelle-Samen'!$AS313,
IF($A$4="Rumänisch - RO",'Basis-Tabelle-Samen'!$AT313,
IF($A$4="Schwedisch - SE",'Basis-Tabelle-Samen'!$AU313,
IF($A$4="Slowakisch - SK",'Basis-Tabelle-Samen'!$AV313,
IF($A$4="Slowenisch - SI",'Basis-Tabelle-Samen'!$AW313,
IF($A$4="Spanisch - ES",'Basis-Tabelle-Samen'!$AX313,
IF($A$4="Tschechisch - CZ",'Basis-Tabelle-Samen'!$AY313,
IF($A$4="Türkisch - TR",'Basis-Tabelle-Samen'!$AZ313,
IF($A$4="Ungarisch - HU",'Basis-Tabelle-Samen'!$BA313,
" ACHTUNG")))))))))))))))))))))))))))))</f>
        <v>Verbena</v>
      </c>
      <c r="C329" s="175" t="str">
        <f t="shared" si="4"/>
        <v/>
      </c>
      <c r="D329" s="170"/>
      <c r="E329" s="12"/>
      <c r="F329" s="157">
        <f>IF('Basis-Tabelle-Samen'!C313="","",'Basis-Tabelle-Samen'!C313)</f>
        <v>15244</v>
      </c>
      <c r="G329" s="160">
        <f>IF('Basis-Tabelle-Samen'!C313="","",IF($A$4="Deutsch - DE",10,12))</f>
        <v>12</v>
      </c>
      <c r="H329" s="172">
        <f>IF('Basis-Tabelle-Samen'!E313="","",'Basis-Tabelle-Samen'!E313)</f>
        <v>1.85</v>
      </c>
      <c r="I329" s="160" t="str">
        <f>IF('Basis-Tabelle-Samen'!G313="","",'Basis-Tabelle-Samen'!G313)</f>
        <v>07</v>
      </c>
      <c r="J329" s="161" t="str">
        <f>IF('Basis-Tabelle-Samen'!I313="","",'Basis-Tabelle-Samen'!I313)</f>
        <v>Verbena officinalis</v>
      </c>
      <c r="K329" s="176">
        <f>IF('Basis-Tabelle-Samen'!B313="","",'Basis-Tabelle-Samen'!B313)</f>
        <v>311</v>
      </c>
      <c r="L329" s="177" t="str">
        <f>IF('Basis-Tabelle-Samen'!AB313="","",'Basis-Tabelle-Samen'!AB313)</f>
        <v>Eisenkraut</v>
      </c>
    </row>
    <row r="330" spans="1:12" ht="20.100000000000001" customHeight="1" x14ac:dyDescent="0.2">
      <c r="A330" s="154" t="str">
        <f>IF('Basis-Tabelle-Samen'!A282="","",IF($A$4="Deutsch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30" s="155" t="str">
        <f>IF('Basis-Tabelle-Samen'!$AB282="","",
IF($A$4="Bulgarisch - BG",'Basis-Tabelle-Samen'!$Z282,
IF($A$4="Dänisch - DK",'Basis-Tabelle-Samen'!$AA282,
IF($A$4="Deutsch - DE",'Basis-Tabelle-Samen'!$AB282,
IF($A$4="Englisch - UK",'Basis-Tabelle-Samen'!$AC282,
IF($A$4="Estnisch - EE",'Basis-Tabelle-Samen'!$AD282,
IF($A$4="Finnisch - FI",'Basis-Tabelle-Samen'!$AE282,
IF($A$4="Französisch - FR",'Basis-Tabelle-Samen'!$AF282,
IF($A$4="Griechisch - GR",'Basis-Tabelle-Samen'!$AG282,
IF($A$4="Irisch - IE",'Basis-Tabelle-Samen'!$AH282,
IF($A$4="Isländisch - IS",'Basis-Tabelle-Samen'!$AI282,
IF($A$4="Italienisch - IT",'Basis-Tabelle-Samen'!$AJ282,
IF($A$4="Japanisch - JP",'Basis-Tabelle-Samen'!$AK282,
IF($A$4="Kroatisch - HR",'Basis-Tabelle-Samen'!$AL282,
IF($A$4="Lettisch - LV",'Basis-Tabelle-Samen'!$AM282,
IF($A$4="Litauisch - LT",'Basis-Tabelle-Samen'!$AN282,
IF($A$4="Maltesisch - MT",'Basis-Tabelle-Samen'!$AO282,
IF($A$4="Niederländisch - NL",'Basis-Tabelle-Samen'!$AP282,
IF($A$4="Norwegisch - NO",'Basis-Tabelle-Samen'!$AQ282,
IF($A$4="Polnisch - PL",'Basis-Tabelle-Samen'!$AR282,
IF($A$4="Portugiesisch - PT",'Basis-Tabelle-Samen'!$AS282,
IF($A$4="Rumänisch - RO",'Basis-Tabelle-Samen'!$AT282,
IF($A$4="Schwedisch - SE",'Basis-Tabelle-Samen'!$AU282,
IF($A$4="Slowakisch - SK",'Basis-Tabelle-Samen'!$AV282,
IF($A$4="Slowenisch - SI",'Basis-Tabelle-Samen'!$AW282,
IF($A$4="Spanisch - ES",'Basis-Tabelle-Samen'!$AX282,
IF($A$4="Tschechisch - CZ",'Basis-Tabelle-Samen'!$AY282,
IF($A$4="Türkisch - TR",'Basis-Tabelle-Samen'!$AZ282,
IF($A$4="Ungarisch - HU",'Basis-Tabelle-Samen'!$BA282,
" ACHTUNG")))))))))))))))))))))))))))))</f>
        <v>Wild Passion Flower</v>
      </c>
      <c r="C330" s="175" t="str">
        <f t="shared" si="4"/>
        <v/>
      </c>
      <c r="D330" s="170"/>
      <c r="E330" s="12"/>
      <c r="F330" s="157">
        <f>IF('Basis-Tabelle-Samen'!C282="","",'Basis-Tabelle-Samen'!C282)</f>
        <v>15213</v>
      </c>
      <c r="G330" s="160">
        <f>IF('Basis-Tabelle-Samen'!C282="","",IF($A$4="Deutsch - DE",10,12))</f>
        <v>12</v>
      </c>
      <c r="H330" s="172">
        <f>IF('Basis-Tabelle-Samen'!E282="","",'Basis-Tabelle-Samen'!E282)</f>
        <v>1.85</v>
      </c>
      <c r="I330" s="160" t="str">
        <f>IF('Basis-Tabelle-Samen'!G282="","",'Basis-Tabelle-Samen'!G282)</f>
        <v>07</v>
      </c>
      <c r="J330" s="161" t="str">
        <f>IF('Basis-Tabelle-Samen'!I282="","",'Basis-Tabelle-Samen'!I282)</f>
        <v>Passiflora incarnata</v>
      </c>
      <c r="K330" s="176">
        <f>IF('Basis-Tabelle-Samen'!B282="","",'Basis-Tabelle-Samen'!B282)</f>
        <v>280</v>
      </c>
      <c r="L330" s="177" t="str">
        <f>IF('Basis-Tabelle-Samen'!AB282="","",'Basis-Tabelle-Samen'!AB282)</f>
        <v>Passionsblume</v>
      </c>
    </row>
    <row r="331" spans="1:12" ht="20.100000000000001" customHeight="1" x14ac:dyDescent="0.2">
      <c r="A331" s="154" t="str">
        <f>IF('Basis-Tabelle-Samen'!A314="","",IF($A$4="Deutsch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31" s="155" t="str">
        <f>IF('Basis-Tabelle-Samen'!$AB314="","",
IF($A$4="Bulgarisch - BG",'Basis-Tabelle-Samen'!$Z314,
IF($A$4="Dänisch - DK",'Basis-Tabelle-Samen'!$AA314,
IF($A$4="Deutsch - DE",'Basis-Tabelle-Samen'!$AB314,
IF($A$4="Englisch - UK",'Basis-Tabelle-Samen'!$AC314,
IF($A$4="Estnisch - EE",'Basis-Tabelle-Samen'!$AD314,
IF($A$4="Finnisch - FI",'Basis-Tabelle-Samen'!$AE314,
IF($A$4="Französisch - FR",'Basis-Tabelle-Samen'!$AF314,
IF($A$4="Griechisch - GR",'Basis-Tabelle-Samen'!$AG314,
IF($A$4="Irisch - IE",'Basis-Tabelle-Samen'!$AH314,
IF($A$4="Isländisch - IS",'Basis-Tabelle-Samen'!$AI314,
IF($A$4="Italienisch - IT",'Basis-Tabelle-Samen'!$AJ314,
IF($A$4="Japanisch - JP",'Basis-Tabelle-Samen'!$AK314,
IF($A$4="Kroatisch - HR",'Basis-Tabelle-Samen'!$AL314,
IF($A$4="Lettisch - LV",'Basis-Tabelle-Samen'!$AM314,
IF($A$4="Litauisch - LT",'Basis-Tabelle-Samen'!$AN314,
IF($A$4="Maltesisch - MT",'Basis-Tabelle-Samen'!$AO314,
IF($A$4="Niederländisch - NL",'Basis-Tabelle-Samen'!$AP314,
IF($A$4="Norwegisch - NO",'Basis-Tabelle-Samen'!$AQ314,
IF($A$4="Polnisch - PL",'Basis-Tabelle-Samen'!$AR314,
IF($A$4="Portugiesisch - PT",'Basis-Tabelle-Samen'!$AS314,
IF($A$4="Rumänisch - RO",'Basis-Tabelle-Samen'!$AT314,
IF($A$4="Schwedisch - SE",'Basis-Tabelle-Samen'!$AU314,
IF($A$4="Slowakisch - SK",'Basis-Tabelle-Samen'!$AV314,
IF($A$4="Slowenisch - SI",'Basis-Tabelle-Samen'!$AW314,
IF($A$4="Spanisch - ES",'Basis-Tabelle-Samen'!$AX314,
IF($A$4="Tschechisch - CZ",'Basis-Tabelle-Samen'!$AY314,
IF($A$4="Türkisch - TR",'Basis-Tabelle-Samen'!$AZ314,
IF($A$4="Ungarisch - HU",'Basis-Tabelle-Samen'!$BA314,
" ACHTUNG")))))))))))))))))))))))))))))</f>
        <v>Wormwood</v>
      </c>
      <c r="C331" s="175" t="str">
        <f t="shared" si="4"/>
        <v/>
      </c>
      <c r="D331" s="170"/>
      <c r="E331" s="12"/>
      <c r="F331" s="157">
        <f>IF('Basis-Tabelle-Samen'!C314="","",'Basis-Tabelle-Samen'!C314)</f>
        <v>15245</v>
      </c>
      <c r="G331" s="160">
        <f>IF('Basis-Tabelle-Samen'!C314="","",IF($A$4="Deutsch - DE",10,12))</f>
        <v>12</v>
      </c>
      <c r="H331" s="172">
        <f>IF('Basis-Tabelle-Samen'!E314="","",'Basis-Tabelle-Samen'!E314)</f>
        <v>1.85</v>
      </c>
      <c r="I331" s="160" t="str">
        <f>IF('Basis-Tabelle-Samen'!G314="","",'Basis-Tabelle-Samen'!G314)</f>
        <v>07</v>
      </c>
      <c r="J331" s="161" t="str">
        <f>IF('Basis-Tabelle-Samen'!I314="","",'Basis-Tabelle-Samen'!I314)</f>
        <v>Artemisia absinthum</v>
      </c>
      <c r="K331" s="176">
        <f>IF('Basis-Tabelle-Samen'!B314="","",'Basis-Tabelle-Samen'!B314)</f>
        <v>312</v>
      </c>
      <c r="L331" s="177" t="str">
        <f>IF('Basis-Tabelle-Samen'!AB314="","",'Basis-Tabelle-Samen'!AB314)</f>
        <v>Wermut</v>
      </c>
    </row>
    <row r="332" spans="1:12" ht="20.100000000000001" customHeight="1" x14ac:dyDescent="0.2">
      <c r="A332" s="154" t="str">
        <f>IF('Basis-Tabelle-Samen'!A307="","",IF($A$4="Deutsch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32" s="155" t="str">
        <f>IF('Basis-Tabelle-Samen'!$AB307="","",
IF($A$4="Bulgarisch - BG",'Basis-Tabelle-Samen'!$Z307,
IF($A$4="Dänisch - DK",'Basis-Tabelle-Samen'!$AA307,
IF($A$4="Deutsch - DE",'Basis-Tabelle-Samen'!$AB307,
IF($A$4="Englisch - UK",'Basis-Tabelle-Samen'!$AC307,
IF($A$4="Estnisch - EE",'Basis-Tabelle-Samen'!$AD307,
IF($A$4="Finnisch - FI",'Basis-Tabelle-Samen'!$AE307,
IF($A$4="Französisch - FR",'Basis-Tabelle-Samen'!$AF307,
IF($A$4="Griechisch - GR",'Basis-Tabelle-Samen'!$AG307,
IF($A$4="Irisch - IE",'Basis-Tabelle-Samen'!$AH307,
IF($A$4="Isländisch - IS",'Basis-Tabelle-Samen'!$AI307,
IF($A$4="Italienisch - IT",'Basis-Tabelle-Samen'!$AJ307,
IF($A$4="Japanisch - JP",'Basis-Tabelle-Samen'!$AK307,
IF($A$4="Kroatisch - HR",'Basis-Tabelle-Samen'!$AL307,
IF($A$4="Lettisch - LV",'Basis-Tabelle-Samen'!$AM307,
IF($A$4="Litauisch - LT",'Basis-Tabelle-Samen'!$AN307,
IF($A$4="Maltesisch - MT",'Basis-Tabelle-Samen'!$AO307,
IF($A$4="Niederländisch - NL",'Basis-Tabelle-Samen'!$AP307,
IF($A$4="Norwegisch - NO",'Basis-Tabelle-Samen'!$AQ307,
IF($A$4="Polnisch - PL",'Basis-Tabelle-Samen'!$AR307,
IF($A$4="Portugiesisch - PT",'Basis-Tabelle-Samen'!$AS307,
IF($A$4="Rumänisch - RO",'Basis-Tabelle-Samen'!$AT307,
IF($A$4="Schwedisch - SE",'Basis-Tabelle-Samen'!$AU307,
IF($A$4="Slowakisch - SK",'Basis-Tabelle-Samen'!$AV307,
IF($A$4="Slowenisch - SI",'Basis-Tabelle-Samen'!$AW307,
IF($A$4="Spanisch - ES",'Basis-Tabelle-Samen'!$AX307,
IF($A$4="Tschechisch - CZ",'Basis-Tabelle-Samen'!$AY307,
IF($A$4="Türkisch - TR",'Basis-Tabelle-Samen'!$AZ307,
IF($A$4="Ungarisch - HU",'Basis-Tabelle-Samen'!$BA307,
" ACHTUNG")))))))))))))))))))))))))))))</f>
        <v>Yerba mate</v>
      </c>
      <c r="C332" s="175" t="str">
        <f t="shared" si="4"/>
        <v/>
      </c>
      <c r="D332" s="170"/>
      <c r="E332" s="12"/>
      <c r="F332" s="157">
        <f>IF('Basis-Tabelle-Samen'!C307="","",'Basis-Tabelle-Samen'!C307)</f>
        <v>15238</v>
      </c>
      <c r="G332" s="160">
        <f>IF('Basis-Tabelle-Samen'!C307="","",IF($A$4="Deutsch - DE",10,12))</f>
        <v>12</v>
      </c>
      <c r="H332" s="172">
        <f>IF('Basis-Tabelle-Samen'!E307="","",'Basis-Tabelle-Samen'!E307)</f>
        <v>1.85</v>
      </c>
      <c r="I332" s="160" t="str">
        <f>IF('Basis-Tabelle-Samen'!G307="","",'Basis-Tabelle-Samen'!G307)</f>
        <v>07</v>
      </c>
      <c r="J332" s="161" t="str">
        <f>IF('Basis-Tabelle-Samen'!I307="","",'Basis-Tabelle-Samen'!I307)</f>
        <v>Ilex paraguariensis</v>
      </c>
      <c r="K332" s="176">
        <f>IF('Basis-Tabelle-Samen'!B307="","",'Basis-Tabelle-Samen'!B307)</f>
        <v>305</v>
      </c>
      <c r="L332" s="177" t="str">
        <f>IF('Basis-Tabelle-Samen'!AB307="","",'Basis-Tabelle-Samen'!AB307)</f>
        <v>Mate Teestrauch</v>
      </c>
    </row>
    <row r="333" spans="1:12" ht="20.100000000000001" customHeight="1" x14ac:dyDescent="0.2">
      <c r="A333" s="154" t="str">
        <f>IF('Basis-Tabelle-Samen'!A325="","",IF($A$4="Deutsch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33" s="155" t="str">
        <f>IF('Basis-Tabelle-Samen'!$AB325="","",
IF($A$4="Bulgarisch - BG",'Basis-Tabelle-Samen'!$Z325,
IF($A$4="Dänisch - DK",'Basis-Tabelle-Samen'!$AA325,
IF($A$4="Deutsch - DE",'Basis-Tabelle-Samen'!$AB325,
IF($A$4="Englisch - UK",'Basis-Tabelle-Samen'!$AC325,
IF($A$4="Estnisch - EE",'Basis-Tabelle-Samen'!$AD325,
IF($A$4="Finnisch - FI",'Basis-Tabelle-Samen'!$AE325,
IF($A$4="Französisch - FR",'Basis-Tabelle-Samen'!$AF325,
IF($A$4="Griechisch - GR",'Basis-Tabelle-Samen'!$AG325,
IF($A$4="Irisch - IE",'Basis-Tabelle-Samen'!$AH325,
IF($A$4="Isländisch - IS",'Basis-Tabelle-Samen'!$AI325,
IF($A$4="Italienisch - IT",'Basis-Tabelle-Samen'!$AJ325,
IF($A$4="Japanisch - JP",'Basis-Tabelle-Samen'!$AK325,
IF($A$4="Kroatisch - HR",'Basis-Tabelle-Samen'!$AL325,
IF($A$4="Lettisch - LV",'Basis-Tabelle-Samen'!$AM325,
IF($A$4="Litauisch - LT",'Basis-Tabelle-Samen'!$AN325,
IF($A$4="Maltesisch - MT",'Basis-Tabelle-Samen'!$AO325,
IF($A$4="Niederländisch - NL",'Basis-Tabelle-Samen'!$AP325,
IF($A$4="Norwegisch - NO",'Basis-Tabelle-Samen'!$AQ325,
IF($A$4="Polnisch - PL",'Basis-Tabelle-Samen'!$AR325,
IF($A$4="Portugiesisch - PT",'Basis-Tabelle-Samen'!$AS325,
IF($A$4="Rumänisch - RO",'Basis-Tabelle-Samen'!$AT325,
IF($A$4="Schwedisch - SE",'Basis-Tabelle-Samen'!$AU325,
IF($A$4="Slowakisch - SK",'Basis-Tabelle-Samen'!$AV325,
IF($A$4="Slowenisch - SI",'Basis-Tabelle-Samen'!$AW325,
IF($A$4="Spanisch - ES",'Basis-Tabelle-Samen'!$AX325,
IF($A$4="Tschechisch - CZ",'Basis-Tabelle-Samen'!$AY325,
IF($A$4="Türkisch - TR",'Basis-Tabelle-Samen'!$AZ325,
IF($A$4="Ungarisch - HU",'Basis-Tabelle-Samen'!$BA325,
" ACHTUNG")))))))))))))))))))))))))))))</f>
        <v>Barrel Cactus / Mother in law Seat</v>
      </c>
      <c r="C333" s="175" t="str">
        <f t="shared" si="4"/>
        <v/>
      </c>
      <c r="D333" s="170"/>
      <c r="E333" s="12"/>
      <c r="F333" s="157">
        <f>IF('Basis-Tabelle-Samen'!C325="","",'Basis-Tabelle-Samen'!C325)</f>
        <v>19421</v>
      </c>
      <c r="G333" s="160">
        <f>IF('Basis-Tabelle-Samen'!C325="","",IF($A$4="Deutsch - DE",10,12))</f>
        <v>12</v>
      </c>
      <c r="H333" s="172">
        <f>IF('Basis-Tabelle-Samen'!E325="","",'Basis-Tabelle-Samen'!E325)</f>
        <v>1.85</v>
      </c>
      <c r="I333" s="160" t="str">
        <f>IF('Basis-Tabelle-Samen'!G325="","",'Basis-Tabelle-Samen'!G325)</f>
        <v>08</v>
      </c>
      <c r="J333" s="161" t="str">
        <f>IF('Basis-Tabelle-Samen'!I325="","",'Basis-Tabelle-Samen'!I325)</f>
        <v>Echinocactus grusonii</v>
      </c>
      <c r="K333" s="176">
        <f>IF('Basis-Tabelle-Samen'!B325="","",'Basis-Tabelle-Samen'!B325)</f>
        <v>323</v>
      </c>
      <c r="L333" s="177" t="str">
        <f>IF('Basis-Tabelle-Samen'!AB325="","",'Basis-Tabelle-Samen'!AB325)</f>
        <v>Schwiegermutterstuhl</v>
      </c>
    </row>
    <row r="334" spans="1:12" ht="20.100000000000001" customHeight="1" x14ac:dyDescent="0.2">
      <c r="A334" s="154" t="str">
        <f>IF('Basis-Tabelle-Samen'!A329="","",IF($A$4="Deutsch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34" s="155" t="str">
        <f>IF('Basis-Tabelle-Samen'!$AB329="","",
IF($A$4="Bulgarisch - BG",'Basis-Tabelle-Samen'!$Z329,
IF($A$4="Dänisch - DK",'Basis-Tabelle-Samen'!$AA329,
IF($A$4="Deutsch - DE",'Basis-Tabelle-Samen'!$AB329,
IF($A$4="Englisch - UK",'Basis-Tabelle-Samen'!$AC329,
IF($A$4="Estnisch - EE",'Basis-Tabelle-Samen'!$AD329,
IF($A$4="Finnisch - FI",'Basis-Tabelle-Samen'!$AE329,
IF($A$4="Französisch - FR",'Basis-Tabelle-Samen'!$AF329,
IF($A$4="Griechisch - GR",'Basis-Tabelle-Samen'!$AG329,
IF($A$4="Irisch - IE",'Basis-Tabelle-Samen'!$AH329,
IF($A$4="Isländisch - IS",'Basis-Tabelle-Samen'!$AI329,
IF($A$4="Italienisch - IT",'Basis-Tabelle-Samen'!$AJ329,
IF($A$4="Japanisch - JP",'Basis-Tabelle-Samen'!$AK329,
IF($A$4="Kroatisch - HR",'Basis-Tabelle-Samen'!$AL329,
IF($A$4="Lettisch - LV",'Basis-Tabelle-Samen'!$AM329,
IF($A$4="Litauisch - LT",'Basis-Tabelle-Samen'!$AN329,
IF($A$4="Maltesisch - MT",'Basis-Tabelle-Samen'!$AO329,
IF($A$4="Niederländisch - NL",'Basis-Tabelle-Samen'!$AP329,
IF($A$4="Norwegisch - NO",'Basis-Tabelle-Samen'!$AQ329,
IF($A$4="Polnisch - PL",'Basis-Tabelle-Samen'!$AR329,
IF($A$4="Portugiesisch - PT",'Basis-Tabelle-Samen'!$AS329,
IF($A$4="Rumänisch - RO",'Basis-Tabelle-Samen'!$AT329,
IF($A$4="Schwedisch - SE",'Basis-Tabelle-Samen'!$AU329,
IF($A$4="Slowakisch - SK",'Basis-Tabelle-Samen'!$AV329,
IF($A$4="Slowenisch - SI",'Basis-Tabelle-Samen'!$AW329,
IF($A$4="Spanisch - ES",'Basis-Tabelle-Samen'!$AX329,
IF($A$4="Tschechisch - CZ",'Basis-Tabelle-Samen'!$AY329,
IF($A$4="Türkisch - TR",'Basis-Tabelle-Samen'!$AZ329,
IF($A$4="Ungarisch - HU",'Basis-Tabelle-Samen'!$BA329,
" ACHTUNG")))))))))))))))))))))))))))))</f>
        <v>Desert Rose</v>
      </c>
      <c r="C334" s="175" t="str">
        <f t="shared" si="4"/>
        <v/>
      </c>
      <c r="D334" s="170"/>
      <c r="E334" s="12"/>
      <c r="F334" s="157">
        <f>IF('Basis-Tabelle-Samen'!C329="","",'Basis-Tabelle-Samen'!C329)</f>
        <v>19955</v>
      </c>
      <c r="G334" s="160">
        <f>IF('Basis-Tabelle-Samen'!C329="","",IF($A$4="Deutsch - DE",10,12))</f>
        <v>12</v>
      </c>
      <c r="H334" s="172">
        <f>IF('Basis-Tabelle-Samen'!E329="","",'Basis-Tabelle-Samen'!E329)</f>
        <v>1.85</v>
      </c>
      <c r="I334" s="160" t="str">
        <f>IF('Basis-Tabelle-Samen'!G329="","",'Basis-Tabelle-Samen'!G329)</f>
        <v>08</v>
      </c>
      <c r="J334" s="161" t="str">
        <f>IF('Basis-Tabelle-Samen'!I329="","",'Basis-Tabelle-Samen'!I329)</f>
        <v>Adenium obesum</v>
      </c>
      <c r="K334" s="176">
        <f>IF('Basis-Tabelle-Samen'!B329="","",'Basis-Tabelle-Samen'!B329)</f>
        <v>327</v>
      </c>
      <c r="L334" s="177" t="str">
        <f>IF('Basis-Tabelle-Samen'!AB329="","",'Basis-Tabelle-Samen'!AB329)</f>
        <v>Wüstenrose</v>
      </c>
    </row>
    <row r="335" spans="1:12" ht="20.100000000000001" customHeight="1" x14ac:dyDescent="0.2">
      <c r="A335" s="154" t="str">
        <f>IF('Basis-Tabelle-Samen'!A326="","",IF($A$4="Deutsch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35" s="155" t="str">
        <f>IF('Basis-Tabelle-Samen'!$AB326="","",
IF($A$4="Bulgarisch - BG",'Basis-Tabelle-Samen'!$Z326,
IF($A$4="Dänisch - DK",'Basis-Tabelle-Samen'!$AA326,
IF($A$4="Deutsch - DE",'Basis-Tabelle-Samen'!$AB326,
IF($A$4="Englisch - UK",'Basis-Tabelle-Samen'!$AC326,
IF($A$4="Estnisch - EE",'Basis-Tabelle-Samen'!$AD326,
IF($A$4="Finnisch - FI",'Basis-Tabelle-Samen'!$AE326,
IF($A$4="Französisch - FR",'Basis-Tabelle-Samen'!$AF326,
IF($A$4="Griechisch - GR",'Basis-Tabelle-Samen'!$AG326,
IF($A$4="Irisch - IE",'Basis-Tabelle-Samen'!$AH326,
IF($A$4="Isländisch - IS",'Basis-Tabelle-Samen'!$AI326,
IF($A$4="Italienisch - IT",'Basis-Tabelle-Samen'!$AJ326,
IF($A$4="Japanisch - JP",'Basis-Tabelle-Samen'!$AK326,
IF($A$4="Kroatisch - HR",'Basis-Tabelle-Samen'!$AL326,
IF($A$4="Lettisch - LV",'Basis-Tabelle-Samen'!$AM326,
IF($A$4="Litauisch - LT",'Basis-Tabelle-Samen'!$AN326,
IF($A$4="Maltesisch - MT",'Basis-Tabelle-Samen'!$AO326,
IF($A$4="Niederländisch - NL",'Basis-Tabelle-Samen'!$AP326,
IF($A$4="Norwegisch - NO",'Basis-Tabelle-Samen'!$AQ326,
IF($A$4="Polnisch - PL",'Basis-Tabelle-Samen'!$AR326,
IF($A$4="Portugiesisch - PT",'Basis-Tabelle-Samen'!$AS326,
IF($A$4="Rumänisch - RO",'Basis-Tabelle-Samen'!$AT326,
IF($A$4="Schwedisch - SE",'Basis-Tabelle-Samen'!$AU326,
IF($A$4="Slowakisch - SK",'Basis-Tabelle-Samen'!$AV326,
IF($A$4="Slowenisch - SI",'Basis-Tabelle-Samen'!$AW326,
IF($A$4="Spanisch - ES",'Basis-Tabelle-Samen'!$AX326,
IF($A$4="Tschechisch - CZ",'Basis-Tabelle-Samen'!$AY326,
IF($A$4="Türkisch - TR",'Basis-Tabelle-Samen'!$AZ326,
IF($A$4="Ungarisch - HU",'Basis-Tabelle-Samen'!$BA326,
" ACHTUNG")))))))))))))))))))))))))))))</f>
        <v>Flower of Adoration</v>
      </c>
      <c r="C335" s="175" t="str">
        <f t="shared" ref="C335:C378" si="5">IF((E335*G335*H335)&lt;1,"",E335*G335*H335)</f>
        <v/>
      </c>
      <c r="D335" s="170"/>
      <c r="E335" s="12"/>
      <c r="F335" s="157">
        <f>IF('Basis-Tabelle-Samen'!C326="","",'Basis-Tabelle-Samen'!C326)</f>
        <v>19422</v>
      </c>
      <c r="G335" s="160">
        <f>IF('Basis-Tabelle-Samen'!C326="","",IF($A$4="Deutsch - DE",10,12))</f>
        <v>12</v>
      </c>
      <c r="H335" s="172">
        <f>IF('Basis-Tabelle-Samen'!E326="","",'Basis-Tabelle-Samen'!E326)</f>
        <v>1.85</v>
      </c>
      <c r="I335" s="160" t="str">
        <f>IF('Basis-Tabelle-Samen'!G326="","",'Basis-Tabelle-Samen'!G326)</f>
        <v>08</v>
      </c>
      <c r="J335" s="161" t="str">
        <f>IF('Basis-Tabelle-Samen'!I326="","",'Basis-Tabelle-Samen'!I326)</f>
        <v>Echinopsis mirabilis</v>
      </c>
      <c r="K335" s="176">
        <f>IF('Basis-Tabelle-Samen'!B326="","",'Basis-Tabelle-Samen'!B326)</f>
        <v>324</v>
      </c>
      <c r="L335" s="177" t="str">
        <f>IF('Basis-Tabelle-Samen'!AB326="","",'Basis-Tabelle-Samen'!AB326)</f>
        <v>Seeigelkaktus</v>
      </c>
    </row>
    <row r="336" spans="1:12" ht="20.100000000000001" customHeight="1" x14ac:dyDescent="0.2">
      <c r="A336" s="154" t="str">
        <f>IF('Basis-Tabelle-Samen'!A331="","",IF($A$4="Deutsch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36" s="155" t="str">
        <f>IF('Basis-Tabelle-Samen'!$AB331="","",
IF($A$4="Bulgarisch - BG",'Basis-Tabelle-Samen'!$Z331,
IF($A$4="Dänisch - DK",'Basis-Tabelle-Samen'!$AA331,
IF($A$4="Deutsch - DE",'Basis-Tabelle-Samen'!$AB331,
IF($A$4="Englisch - UK",'Basis-Tabelle-Samen'!$AC331,
IF($A$4="Estnisch - EE",'Basis-Tabelle-Samen'!$AD331,
IF($A$4="Finnisch - FI",'Basis-Tabelle-Samen'!$AE331,
IF($A$4="Französisch - FR",'Basis-Tabelle-Samen'!$AF331,
IF($A$4="Griechisch - GR",'Basis-Tabelle-Samen'!$AG331,
IF($A$4="Irisch - IE",'Basis-Tabelle-Samen'!$AH331,
IF($A$4="Isländisch - IS",'Basis-Tabelle-Samen'!$AI331,
IF($A$4="Italienisch - IT",'Basis-Tabelle-Samen'!$AJ331,
IF($A$4="Japanisch - JP",'Basis-Tabelle-Samen'!$AK331,
IF($A$4="Kroatisch - HR",'Basis-Tabelle-Samen'!$AL331,
IF($A$4="Lettisch - LV",'Basis-Tabelle-Samen'!$AM331,
IF($A$4="Litauisch - LT",'Basis-Tabelle-Samen'!$AN331,
IF($A$4="Maltesisch - MT",'Basis-Tabelle-Samen'!$AO331,
IF($A$4="Niederländisch - NL",'Basis-Tabelle-Samen'!$AP331,
IF($A$4="Norwegisch - NO",'Basis-Tabelle-Samen'!$AQ331,
IF($A$4="Polnisch - PL",'Basis-Tabelle-Samen'!$AR331,
IF($A$4="Portugiesisch - PT",'Basis-Tabelle-Samen'!$AS331,
IF($A$4="Rumänisch - RO",'Basis-Tabelle-Samen'!$AT331,
IF($A$4="Schwedisch - SE",'Basis-Tabelle-Samen'!$AU331,
IF($A$4="Slowakisch - SK",'Basis-Tabelle-Samen'!$AV331,
IF($A$4="Slowenisch - SI",'Basis-Tabelle-Samen'!$AW331,
IF($A$4="Spanisch - ES",'Basis-Tabelle-Samen'!$AX331,
IF($A$4="Tschechisch - CZ",'Basis-Tabelle-Samen'!$AY331,
IF($A$4="Türkisch - TR",'Basis-Tabelle-Samen'!$AZ331,
IF($A$4="Ungarisch - HU",'Basis-Tabelle-Samen'!$BA331,
" ACHTUNG")))))))))))))))))))))))))))))</f>
        <v>Flowering Stones / Conophytum Mix</v>
      </c>
      <c r="C336" s="175" t="str">
        <f t="shared" si="5"/>
        <v/>
      </c>
      <c r="D336" s="170"/>
      <c r="E336" s="12"/>
      <c r="F336" s="157">
        <f>IF('Basis-Tabelle-Samen'!C331="","",'Basis-Tabelle-Samen'!C331)</f>
        <v>19981</v>
      </c>
      <c r="G336" s="160">
        <f>IF('Basis-Tabelle-Samen'!C331="","",IF($A$4="Deutsch - DE",10,12))</f>
        <v>12</v>
      </c>
      <c r="H336" s="172">
        <f>IF('Basis-Tabelle-Samen'!E331="","",'Basis-Tabelle-Samen'!E331)</f>
        <v>2.35</v>
      </c>
      <c r="I336" s="160" t="str">
        <f>IF('Basis-Tabelle-Samen'!G331="","",'Basis-Tabelle-Samen'!G331)</f>
        <v>08</v>
      </c>
      <c r="J336" s="161" t="str">
        <f>IF('Basis-Tabelle-Samen'!I331="","",'Basis-Tabelle-Samen'!I331)</f>
        <v>Conophytum Mix</v>
      </c>
      <c r="K336" s="176">
        <f>IF('Basis-Tabelle-Samen'!B331="","",'Basis-Tabelle-Samen'!B331)</f>
        <v>329</v>
      </c>
      <c r="L336" s="177" t="str">
        <f>IF('Basis-Tabelle-Samen'!AB331="","",'Basis-Tabelle-Samen'!AB331)</f>
        <v>Blühende Steine / Conophytum Mix</v>
      </c>
    </row>
    <row r="337" spans="1:12" ht="20.100000000000001" customHeight="1" x14ac:dyDescent="0.2">
      <c r="A337" s="154" t="str">
        <f>IF('Basis-Tabelle-Samen'!A323="","",IF($A$4="Deutsch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37" s="155" t="str">
        <f>IF('Basis-Tabelle-Samen'!$AB323="","",
IF($A$4="Bulgarisch - BG",'Basis-Tabelle-Samen'!$Z323,
IF($A$4="Dänisch - DK",'Basis-Tabelle-Samen'!$AA323,
IF($A$4="Deutsch - DE",'Basis-Tabelle-Samen'!$AB323,
IF($A$4="Englisch - UK",'Basis-Tabelle-Samen'!$AC323,
IF($A$4="Estnisch - EE",'Basis-Tabelle-Samen'!$AD323,
IF($A$4="Finnisch - FI",'Basis-Tabelle-Samen'!$AE323,
IF($A$4="Französisch - FR",'Basis-Tabelle-Samen'!$AF323,
IF($A$4="Griechisch - GR",'Basis-Tabelle-Samen'!$AG323,
IF($A$4="Irisch - IE",'Basis-Tabelle-Samen'!$AH323,
IF($A$4="Isländisch - IS",'Basis-Tabelle-Samen'!$AI323,
IF($A$4="Italienisch - IT",'Basis-Tabelle-Samen'!$AJ323,
IF($A$4="Japanisch - JP",'Basis-Tabelle-Samen'!$AK323,
IF($A$4="Kroatisch - HR",'Basis-Tabelle-Samen'!$AL323,
IF($A$4="Lettisch - LV",'Basis-Tabelle-Samen'!$AM323,
IF($A$4="Litauisch - LT",'Basis-Tabelle-Samen'!$AN323,
IF($A$4="Maltesisch - MT",'Basis-Tabelle-Samen'!$AO323,
IF($A$4="Niederländisch - NL",'Basis-Tabelle-Samen'!$AP323,
IF($A$4="Norwegisch - NO",'Basis-Tabelle-Samen'!$AQ323,
IF($A$4="Polnisch - PL",'Basis-Tabelle-Samen'!$AR323,
IF($A$4="Portugiesisch - PT",'Basis-Tabelle-Samen'!$AS323,
IF($A$4="Rumänisch - RO",'Basis-Tabelle-Samen'!$AT323,
IF($A$4="Schwedisch - SE",'Basis-Tabelle-Samen'!$AU323,
IF($A$4="Slowakisch - SK",'Basis-Tabelle-Samen'!$AV323,
IF($A$4="Slowenisch - SI",'Basis-Tabelle-Samen'!$AW323,
IF($A$4="Spanisch - ES",'Basis-Tabelle-Samen'!$AX323,
IF($A$4="Tschechisch - CZ",'Basis-Tabelle-Samen'!$AY323,
IF($A$4="Türkisch - TR",'Basis-Tabelle-Samen'!$AZ323,
IF($A$4="Ungarisch - HU",'Basis-Tabelle-Samen'!$BA323,
" ACHTUNG")))))))))))))))))))))))))))))</f>
        <v>Living Granite</v>
      </c>
      <c r="C337" s="175" t="str">
        <f t="shared" si="5"/>
        <v/>
      </c>
      <c r="D337" s="170"/>
      <c r="E337" s="12"/>
      <c r="F337" s="157">
        <f>IF('Basis-Tabelle-Samen'!C323="","",'Basis-Tabelle-Samen'!C323)</f>
        <v>19414</v>
      </c>
      <c r="G337" s="160">
        <f>IF('Basis-Tabelle-Samen'!C323="","",IF($A$4="Deutsch - DE",10,12))</f>
        <v>12</v>
      </c>
      <c r="H337" s="172">
        <f>IF('Basis-Tabelle-Samen'!E323="","",'Basis-Tabelle-Samen'!E323)</f>
        <v>1.85</v>
      </c>
      <c r="I337" s="160" t="str">
        <f>IF('Basis-Tabelle-Samen'!G323="","",'Basis-Tabelle-Samen'!G323)</f>
        <v>08</v>
      </c>
      <c r="J337" s="161" t="str">
        <f>IF('Basis-Tabelle-Samen'!I323="","",'Basis-Tabelle-Samen'!I323)</f>
        <v>Pleiospilos nelii</v>
      </c>
      <c r="K337" s="176">
        <f>IF('Basis-Tabelle-Samen'!B323="","",'Basis-Tabelle-Samen'!B323)</f>
        <v>321</v>
      </c>
      <c r="L337" s="177" t="str">
        <f>IF('Basis-Tabelle-Samen'!AB323="","",'Basis-Tabelle-Samen'!AB323)</f>
        <v>Lebender Granit</v>
      </c>
    </row>
    <row r="338" spans="1:12" ht="20.100000000000001" customHeight="1" x14ac:dyDescent="0.2">
      <c r="A338" s="154" t="str">
        <f>IF('Basis-Tabelle-Samen'!A328="","",IF($A$4="Deutsch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38" s="155" t="str">
        <f>IF('Basis-Tabelle-Samen'!$AB328="","",
IF($A$4="Bulgarisch - BG",'Basis-Tabelle-Samen'!$Z328,
IF($A$4="Dänisch - DK",'Basis-Tabelle-Samen'!$AA328,
IF($A$4="Deutsch - DE",'Basis-Tabelle-Samen'!$AB328,
IF($A$4="Englisch - UK",'Basis-Tabelle-Samen'!$AC328,
IF($A$4="Estnisch - EE",'Basis-Tabelle-Samen'!$AD328,
IF($A$4="Finnisch - FI",'Basis-Tabelle-Samen'!$AE328,
IF($A$4="Französisch - FR",'Basis-Tabelle-Samen'!$AF328,
IF($A$4="Griechisch - GR",'Basis-Tabelle-Samen'!$AG328,
IF($A$4="Irisch - IE",'Basis-Tabelle-Samen'!$AH328,
IF($A$4="Isländisch - IS",'Basis-Tabelle-Samen'!$AI328,
IF($A$4="Italienisch - IT",'Basis-Tabelle-Samen'!$AJ328,
IF($A$4="Japanisch - JP",'Basis-Tabelle-Samen'!$AK328,
IF($A$4="Kroatisch - HR",'Basis-Tabelle-Samen'!$AL328,
IF($A$4="Lettisch - LV",'Basis-Tabelle-Samen'!$AM328,
IF($A$4="Litauisch - LT",'Basis-Tabelle-Samen'!$AN328,
IF($A$4="Maltesisch - MT",'Basis-Tabelle-Samen'!$AO328,
IF($A$4="Niederländisch - NL",'Basis-Tabelle-Samen'!$AP328,
IF($A$4="Norwegisch - NO",'Basis-Tabelle-Samen'!$AQ328,
IF($A$4="Polnisch - PL",'Basis-Tabelle-Samen'!$AR328,
IF($A$4="Portugiesisch - PT",'Basis-Tabelle-Samen'!$AS328,
IF($A$4="Rumänisch - RO",'Basis-Tabelle-Samen'!$AT328,
IF($A$4="Schwedisch - SE",'Basis-Tabelle-Samen'!$AU328,
IF($A$4="Slowakisch - SK",'Basis-Tabelle-Samen'!$AV328,
IF($A$4="Slowenisch - SI",'Basis-Tabelle-Samen'!$AW328,
IF($A$4="Spanisch - ES",'Basis-Tabelle-Samen'!$AX328,
IF($A$4="Tschechisch - CZ",'Basis-Tabelle-Samen'!$AY328,
IF($A$4="Türkisch - TR",'Basis-Tabelle-Samen'!$AZ328,
IF($A$4="Ungarisch - HU",'Basis-Tabelle-Samen'!$BA328,
" ACHTUNG")))))))))))))))))))))))))))))</f>
        <v>Madagascar Palm</v>
      </c>
      <c r="C338" s="175" t="str">
        <f t="shared" si="5"/>
        <v/>
      </c>
      <c r="D338" s="170"/>
      <c r="E338" s="12"/>
      <c r="F338" s="157">
        <f>IF('Basis-Tabelle-Samen'!C328="","",'Basis-Tabelle-Samen'!C328)</f>
        <v>19426</v>
      </c>
      <c r="G338" s="160">
        <f>IF('Basis-Tabelle-Samen'!C328="","",IF($A$4="Deutsch - DE",10,12))</f>
        <v>12</v>
      </c>
      <c r="H338" s="172">
        <f>IF('Basis-Tabelle-Samen'!E328="","",'Basis-Tabelle-Samen'!E328)</f>
        <v>1.85</v>
      </c>
      <c r="I338" s="160" t="str">
        <f>IF('Basis-Tabelle-Samen'!G328="","",'Basis-Tabelle-Samen'!G328)</f>
        <v>08</v>
      </c>
      <c r="J338" s="161" t="str">
        <f>IF('Basis-Tabelle-Samen'!I328="","",'Basis-Tabelle-Samen'!I328)</f>
        <v>Pachypodium lamerei</v>
      </c>
      <c r="K338" s="176">
        <f>IF('Basis-Tabelle-Samen'!B328="","",'Basis-Tabelle-Samen'!B328)</f>
        <v>326</v>
      </c>
      <c r="L338" s="177" t="str">
        <f>IF('Basis-Tabelle-Samen'!AB328="","",'Basis-Tabelle-Samen'!AB328)</f>
        <v>Madagascar - Palme</v>
      </c>
    </row>
    <row r="339" spans="1:12" ht="20.100000000000001" customHeight="1" x14ac:dyDescent="0.2">
      <c r="A339" s="154" t="str">
        <f>IF('Basis-Tabelle-Samen'!A330="","",IF($A$4="Deutsch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39" s="155" t="str">
        <f>IF('Basis-Tabelle-Samen'!$AB330="","",
IF($A$4="Bulgarisch - BG",'Basis-Tabelle-Samen'!$Z330,
IF($A$4="Dänisch - DK",'Basis-Tabelle-Samen'!$AA330,
IF($A$4="Deutsch - DE",'Basis-Tabelle-Samen'!$AB330,
IF($A$4="Englisch - UK",'Basis-Tabelle-Samen'!$AC330,
IF($A$4="Estnisch - EE",'Basis-Tabelle-Samen'!$AD330,
IF($A$4="Finnisch - FI",'Basis-Tabelle-Samen'!$AE330,
IF($A$4="Französisch - FR",'Basis-Tabelle-Samen'!$AF330,
IF($A$4="Griechisch - GR",'Basis-Tabelle-Samen'!$AG330,
IF($A$4="Irisch - IE",'Basis-Tabelle-Samen'!$AH330,
IF($A$4="Isländisch - IS",'Basis-Tabelle-Samen'!$AI330,
IF($A$4="Italienisch - IT",'Basis-Tabelle-Samen'!$AJ330,
IF($A$4="Japanisch - JP",'Basis-Tabelle-Samen'!$AK330,
IF($A$4="Kroatisch - HR",'Basis-Tabelle-Samen'!$AL330,
IF($A$4="Lettisch - LV",'Basis-Tabelle-Samen'!$AM330,
IF($A$4="Litauisch - LT",'Basis-Tabelle-Samen'!$AN330,
IF($A$4="Maltesisch - MT",'Basis-Tabelle-Samen'!$AO330,
IF($A$4="Niederländisch - NL",'Basis-Tabelle-Samen'!$AP330,
IF($A$4="Norwegisch - NO",'Basis-Tabelle-Samen'!$AQ330,
IF($A$4="Polnisch - PL",'Basis-Tabelle-Samen'!$AR330,
IF($A$4="Portugiesisch - PT",'Basis-Tabelle-Samen'!$AS330,
IF($A$4="Rumänisch - RO",'Basis-Tabelle-Samen'!$AT330,
IF($A$4="Schwedisch - SE",'Basis-Tabelle-Samen'!$AU330,
IF($A$4="Slowakisch - SK",'Basis-Tabelle-Samen'!$AV330,
IF($A$4="Slowenisch - SI",'Basis-Tabelle-Samen'!$AW330,
IF($A$4="Spanisch - ES",'Basis-Tabelle-Samen'!$AX330,
IF($A$4="Tschechisch - CZ",'Basis-Tabelle-Samen'!$AY330,
IF($A$4="Türkisch - TR",'Basis-Tabelle-Samen'!$AZ330,
IF($A$4="Ungarisch - HU",'Basis-Tabelle-Samen'!$BA330,
" ACHTUNG")))))))))))))))))))))))))))))</f>
        <v>Mammillaire Mix</v>
      </c>
      <c r="C339" s="175" t="str">
        <f t="shared" si="5"/>
        <v/>
      </c>
      <c r="D339" s="170"/>
      <c r="E339" s="12"/>
      <c r="F339" s="157">
        <f>IF('Basis-Tabelle-Samen'!C330="","",'Basis-Tabelle-Samen'!C330)</f>
        <v>19980</v>
      </c>
      <c r="G339" s="160">
        <f>IF('Basis-Tabelle-Samen'!C330="","",IF($A$4="Deutsch - DE",10,12))</f>
        <v>12</v>
      </c>
      <c r="H339" s="172">
        <f>IF('Basis-Tabelle-Samen'!E330="","",'Basis-Tabelle-Samen'!E330)</f>
        <v>2.35</v>
      </c>
      <c r="I339" s="160" t="str">
        <f>IF('Basis-Tabelle-Samen'!G330="","",'Basis-Tabelle-Samen'!G330)</f>
        <v>08</v>
      </c>
      <c r="J339" s="161" t="str">
        <f>IF('Basis-Tabelle-Samen'!I330="","",'Basis-Tabelle-Samen'!I330)</f>
        <v>Mammilaria Mix</v>
      </c>
      <c r="K339" s="176">
        <f>IF('Basis-Tabelle-Samen'!B330="","",'Basis-Tabelle-Samen'!B330)</f>
        <v>328</v>
      </c>
      <c r="L339" s="177" t="str">
        <f>IF('Basis-Tabelle-Samen'!AB330="","",'Basis-Tabelle-Samen'!AB330)</f>
        <v>Mammilaria Mischung</v>
      </c>
    </row>
    <row r="340" spans="1:12" ht="20.100000000000001" customHeight="1" x14ac:dyDescent="0.2">
      <c r="A340" s="154" t="str">
        <f>IF('Basis-Tabelle-Samen'!A324="","",IF($A$4="Deutsch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40" s="155" t="str">
        <f>IF('Basis-Tabelle-Samen'!$AB324="","",
IF($A$4="Bulgarisch - BG",'Basis-Tabelle-Samen'!$Z324,
IF($A$4="Dänisch - DK",'Basis-Tabelle-Samen'!$AA324,
IF($A$4="Deutsch - DE",'Basis-Tabelle-Samen'!$AB324,
IF($A$4="Englisch - UK",'Basis-Tabelle-Samen'!$AC324,
IF($A$4="Estnisch - EE",'Basis-Tabelle-Samen'!$AD324,
IF($A$4="Finnisch - FI",'Basis-Tabelle-Samen'!$AE324,
IF($A$4="Französisch - FR",'Basis-Tabelle-Samen'!$AF324,
IF($A$4="Griechisch - GR",'Basis-Tabelle-Samen'!$AG324,
IF($A$4="Irisch - IE",'Basis-Tabelle-Samen'!$AH324,
IF($A$4="Isländisch - IS",'Basis-Tabelle-Samen'!$AI324,
IF($A$4="Italienisch - IT",'Basis-Tabelle-Samen'!$AJ324,
IF($A$4="Japanisch - JP",'Basis-Tabelle-Samen'!$AK324,
IF($A$4="Kroatisch - HR",'Basis-Tabelle-Samen'!$AL324,
IF($A$4="Lettisch - LV",'Basis-Tabelle-Samen'!$AM324,
IF($A$4="Litauisch - LT",'Basis-Tabelle-Samen'!$AN324,
IF($A$4="Maltesisch - MT",'Basis-Tabelle-Samen'!$AO324,
IF($A$4="Niederländisch - NL",'Basis-Tabelle-Samen'!$AP324,
IF($A$4="Norwegisch - NO",'Basis-Tabelle-Samen'!$AQ324,
IF($A$4="Polnisch - PL",'Basis-Tabelle-Samen'!$AR324,
IF($A$4="Portugiesisch - PT",'Basis-Tabelle-Samen'!$AS324,
IF($A$4="Rumänisch - RO",'Basis-Tabelle-Samen'!$AT324,
IF($A$4="Schwedisch - SE",'Basis-Tabelle-Samen'!$AU324,
IF($A$4="Slowakisch - SK",'Basis-Tabelle-Samen'!$AV324,
IF($A$4="Slowenisch - SI",'Basis-Tabelle-Samen'!$AW324,
IF($A$4="Spanisch - ES",'Basis-Tabelle-Samen'!$AX324,
IF($A$4="Tschechisch - CZ",'Basis-Tabelle-Samen'!$AY324,
IF($A$4="Türkisch - TR",'Basis-Tabelle-Samen'!$AZ324,
IF($A$4="Ungarisch - HU",'Basis-Tabelle-Samen'!$BA324,
" ACHTUNG")))))))))))))))))))))))))))))</f>
        <v>Old Man of the Andes</v>
      </c>
      <c r="C340" s="175" t="str">
        <f t="shared" si="5"/>
        <v/>
      </c>
      <c r="D340" s="170"/>
      <c r="E340" s="12"/>
      <c r="F340" s="157">
        <f>IF('Basis-Tabelle-Samen'!C324="","",'Basis-Tabelle-Samen'!C324)</f>
        <v>19417</v>
      </c>
      <c r="G340" s="160">
        <f>IF('Basis-Tabelle-Samen'!C324="","",IF($A$4="Deutsch - DE",10,12))</f>
        <v>12</v>
      </c>
      <c r="H340" s="172">
        <f>IF('Basis-Tabelle-Samen'!E324="","",'Basis-Tabelle-Samen'!E324)</f>
        <v>1.85</v>
      </c>
      <c r="I340" s="160" t="str">
        <f>IF('Basis-Tabelle-Samen'!G324="","",'Basis-Tabelle-Samen'!G324)</f>
        <v>08</v>
      </c>
      <c r="J340" s="161" t="str">
        <f>IF('Basis-Tabelle-Samen'!I324="","",'Basis-Tabelle-Samen'!I324)</f>
        <v>Oreocereus celsianus</v>
      </c>
      <c r="K340" s="176">
        <f>IF('Basis-Tabelle-Samen'!B324="","",'Basis-Tabelle-Samen'!B324)</f>
        <v>322</v>
      </c>
      <c r="L340" s="177" t="str">
        <f>IF('Basis-Tabelle-Samen'!AB324="","",'Basis-Tabelle-Samen'!AB324)</f>
        <v>Alter Mann der Anden</v>
      </c>
    </row>
    <row r="341" spans="1:12" ht="20.100000000000001" customHeight="1" x14ac:dyDescent="0.2">
      <c r="A341" s="154" t="str">
        <f>IF('Basis-Tabelle-Samen'!A332="","",IF($A$4="Deutsch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41" s="155" t="str">
        <f>IF('Basis-Tabelle-Samen'!$AB332="","",
IF($A$4="Bulgarisch - BG",'Basis-Tabelle-Samen'!$Z332,
IF($A$4="Dänisch - DK",'Basis-Tabelle-Samen'!$AA332,
IF($A$4="Deutsch - DE",'Basis-Tabelle-Samen'!$AB332,
IF($A$4="Englisch - UK",'Basis-Tabelle-Samen'!$AC332,
IF($A$4="Estnisch - EE",'Basis-Tabelle-Samen'!$AD332,
IF($A$4="Finnisch - FI",'Basis-Tabelle-Samen'!$AE332,
IF($A$4="Französisch - FR",'Basis-Tabelle-Samen'!$AF332,
IF($A$4="Griechisch - GR",'Basis-Tabelle-Samen'!$AG332,
IF($A$4="Irisch - IE",'Basis-Tabelle-Samen'!$AH332,
IF($A$4="Isländisch - IS",'Basis-Tabelle-Samen'!$AI332,
IF($A$4="Italienisch - IT",'Basis-Tabelle-Samen'!$AJ332,
IF($A$4="Japanisch - JP",'Basis-Tabelle-Samen'!$AK332,
IF($A$4="Kroatisch - HR",'Basis-Tabelle-Samen'!$AL332,
IF($A$4="Lettisch - LV",'Basis-Tabelle-Samen'!$AM332,
IF($A$4="Litauisch - LT",'Basis-Tabelle-Samen'!$AN332,
IF($A$4="Maltesisch - MT",'Basis-Tabelle-Samen'!$AO332,
IF($A$4="Niederländisch - NL",'Basis-Tabelle-Samen'!$AP332,
IF($A$4="Norwegisch - NO",'Basis-Tabelle-Samen'!$AQ332,
IF($A$4="Polnisch - PL",'Basis-Tabelle-Samen'!$AR332,
IF($A$4="Portugiesisch - PT",'Basis-Tabelle-Samen'!$AS332,
IF($A$4="Rumänisch - RO",'Basis-Tabelle-Samen'!$AT332,
IF($A$4="Schwedisch - SE",'Basis-Tabelle-Samen'!$AU332,
IF($A$4="Slowakisch - SK",'Basis-Tabelle-Samen'!$AV332,
IF($A$4="Slowenisch - SI",'Basis-Tabelle-Samen'!$AW332,
IF($A$4="Spanisch - ES",'Basis-Tabelle-Samen'!$AX332,
IF($A$4="Tschechisch - CZ",'Basis-Tabelle-Samen'!$AY332,
IF($A$4="Türkisch - TR",'Basis-Tabelle-Samen'!$AZ332,
IF($A$4="Ungarisch - HU",'Basis-Tabelle-Samen'!$BA332,
" ACHTUNG")))))))))))))))))))))))))))))</f>
        <v>Peyote</v>
      </c>
      <c r="C341" s="175" t="str">
        <f t="shared" si="5"/>
        <v/>
      </c>
      <c r="D341" s="170"/>
      <c r="E341" s="12"/>
      <c r="F341" s="157">
        <f>IF('Basis-Tabelle-Samen'!C332="","",'Basis-Tabelle-Samen'!C332)</f>
        <v>19982</v>
      </c>
      <c r="G341" s="160">
        <f>IF('Basis-Tabelle-Samen'!C332="","",IF($A$4="Deutsch - DE",10,12))</f>
        <v>12</v>
      </c>
      <c r="H341" s="172">
        <f>IF('Basis-Tabelle-Samen'!E332="","",'Basis-Tabelle-Samen'!E332)</f>
        <v>2.35</v>
      </c>
      <c r="I341" s="160" t="str">
        <f>IF('Basis-Tabelle-Samen'!G332="","",'Basis-Tabelle-Samen'!G332)</f>
        <v>08</v>
      </c>
      <c r="J341" s="161" t="str">
        <f>IF('Basis-Tabelle-Samen'!I332="","",'Basis-Tabelle-Samen'!I332)</f>
        <v>Lophophora williamsii</v>
      </c>
      <c r="K341" s="176">
        <f>IF('Basis-Tabelle-Samen'!B332="","",'Basis-Tabelle-Samen'!B332)</f>
        <v>330</v>
      </c>
      <c r="L341" s="177" t="str">
        <f>IF('Basis-Tabelle-Samen'!AB332="","",'Basis-Tabelle-Samen'!AB332)</f>
        <v xml:space="preserve">Peyotl Kaktus </v>
      </c>
    </row>
    <row r="342" spans="1:12" ht="20.100000000000001" customHeight="1" x14ac:dyDescent="0.2">
      <c r="A342" s="154" t="str">
        <f>IF('Basis-Tabelle-Samen'!A322="","",IF($A$4="Deutsch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42" s="155" t="str">
        <f>IF('Basis-Tabelle-Samen'!$AB322="","",
IF($A$4="Bulgarisch - BG",'Basis-Tabelle-Samen'!$Z322,
IF($A$4="Dänisch - DK",'Basis-Tabelle-Samen'!$AA322,
IF($A$4="Deutsch - DE",'Basis-Tabelle-Samen'!$AB322,
IF($A$4="Englisch - UK",'Basis-Tabelle-Samen'!$AC322,
IF($A$4="Estnisch - EE",'Basis-Tabelle-Samen'!$AD322,
IF($A$4="Finnisch - FI",'Basis-Tabelle-Samen'!$AE322,
IF($A$4="Französisch - FR",'Basis-Tabelle-Samen'!$AF322,
IF($A$4="Griechisch - GR",'Basis-Tabelle-Samen'!$AG322,
IF($A$4="Irisch - IE",'Basis-Tabelle-Samen'!$AH322,
IF($A$4="Isländisch - IS",'Basis-Tabelle-Samen'!$AI322,
IF($A$4="Italienisch - IT",'Basis-Tabelle-Samen'!$AJ322,
IF($A$4="Japanisch - JP",'Basis-Tabelle-Samen'!$AK322,
IF($A$4="Kroatisch - HR",'Basis-Tabelle-Samen'!$AL322,
IF($A$4="Lettisch - LV",'Basis-Tabelle-Samen'!$AM322,
IF($A$4="Litauisch - LT",'Basis-Tabelle-Samen'!$AN322,
IF($A$4="Maltesisch - MT",'Basis-Tabelle-Samen'!$AO322,
IF($A$4="Niederländisch - NL",'Basis-Tabelle-Samen'!$AP322,
IF($A$4="Norwegisch - NO",'Basis-Tabelle-Samen'!$AQ322,
IF($A$4="Polnisch - PL",'Basis-Tabelle-Samen'!$AR322,
IF($A$4="Portugiesisch - PT",'Basis-Tabelle-Samen'!$AS322,
IF($A$4="Rumänisch - RO",'Basis-Tabelle-Samen'!$AT322,
IF($A$4="Schwedisch - SE",'Basis-Tabelle-Samen'!$AU322,
IF($A$4="Slowakisch - SK",'Basis-Tabelle-Samen'!$AV322,
IF($A$4="Slowenisch - SI",'Basis-Tabelle-Samen'!$AW322,
IF($A$4="Spanisch - ES",'Basis-Tabelle-Samen'!$AX322,
IF($A$4="Tschechisch - CZ",'Basis-Tabelle-Samen'!$AY322,
IF($A$4="Türkisch - TR",'Basis-Tabelle-Samen'!$AZ322,
IF($A$4="Ungarisch - HU",'Basis-Tabelle-Samen'!$BA322,
" ACHTUNG")))))))))))))))))))))))))))))</f>
        <v>Queen of the Night</v>
      </c>
      <c r="C342" s="175" t="str">
        <f t="shared" si="5"/>
        <v/>
      </c>
      <c r="D342" s="170"/>
      <c r="E342" s="12"/>
      <c r="F342" s="157">
        <f>IF('Basis-Tabelle-Samen'!C322="","",'Basis-Tabelle-Samen'!C322)</f>
        <v>19412</v>
      </c>
      <c r="G342" s="160">
        <f>IF('Basis-Tabelle-Samen'!C322="","",IF($A$4="Deutsch - DE",10,12))</f>
        <v>12</v>
      </c>
      <c r="H342" s="172">
        <f>IF('Basis-Tabelle-Samen'!E322="","",'Basis-Tabelle-Samen'!E322)</f>
        <v>1.85</v>
      </c>
      <c r="I342" s="160" t="str">
        <f>IF('Basis-Tabelle-Samen'!G322="","",'Basis-Tabelle-Samen'!G322)</f>
        <v>08</v>
      </c>
      <c r="J342" s="161" t="str">
        <f>IF('Basis-Tabelle-Samen'!I322="","",'Basis-Tabelle-Samen'!I322)</f>
        <v>Selenicerus grandiflorus</v>
      </c>
      <c r="K342" s="176">
        <f>IF('Basis-Tabelle-Samen'!B322="","",'Basis-Tabelle-Samen'!B322)</f>
        <v>320</v>
      </c>
      <c r="L342" s="177" t="str">
        <f>IF('Basis-Tabelle-Samen'!AB322="","",'Basis-Tabelle-Samen'!AB322)</f>
        <v>Königin der Nacht</v>
      </c>
    </row>
    <row r="343" spans="1:12" ht="20.100000000000001" customHeight="1" x14ac:dyDescent="0.2">
      <c r="A343" s="154" t="str">
        <f>IF('Basis-Tabelle-Samen'!A327="","",IF($A$4="Deutsch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43" s="155" t="str">
        <f>IF('Basis-Tabelle-Samen'!$AB327="","",
IF($A$4="Bulgarisch - BG",'Basis-Tabelle-Samen'!$Z327,
IF($A$4="Dänisch - DK",'Basis-Tabelle-Samen'!$AA327,
IF($A$4="Deutsch - DE",'Basis-Tabelle-Samen'!$AB327,
IF($A$4="Englisch - UK",'Basis-Tabelle-Samen'!$AC327,
IF($A$4="Estnisch - EE",'Basis-Tabelle-Samen'!$AD327,
IF($A$4="Finnisch - FI",'Basis-Tabelle-Samen'!$AE327,
IF($A$4="Französisch - FR",'Basis-Tabelle-Samen'!$AF327,
IF($A$4="Griechisch - GR",'Basis-Tabelle-Samen'!$AG327,
IF($A$4="Irisch - IE",'Basis-Tabelle-Samen'!$AH327,
IF($A$4="Isländisch - IS",'Basis-Tabelle-Samen'!$AI327,
IF($A$4="Italienisch - IT",'Basis-Tabelle-Samen'!$AJ327,
IF($A$4="Japanisch - JP",'Basis-Tabelle-Samen'!$AK327,
IF($A$4="Kroatisch - HR",'Basis-Tabelle-Samen'!$AL327,
IF($A$4="Lettisch - LV",'Basis-Tabelle-Samen'!$AM327,
IF($A$4="Litauisch - LT",'Basis-Tabelle-Samen'!$AN327,
IF($A$4="Maltesisch - MT",'Basis-Tabelle-Samen'!$AO327,
IF($A$4="Niederländisch - NL",'Basis-Tabelle-Samen'!$AP327,
IF($A$4="Norwegisch - NO",'Basis-Tabelle-Samen'!$AQ327,
IF($A$4="Polnisch - PL",'Basis-Tabelle-Samen'!$AR327,
IF($A$4="Portugiesisch - PT",'Basis-Tabelle-Samen'!$AS327,
IF($A$4="Rumänisch - RO",'Basis-Tabelle-Samen'!$AT327,
IF($A$4="Schwedisch - SE",'Basis-Tabelle-Samen'!$AU327,
IF($A$4="Slowakisch - SK",'Basis-Tabelle-Samen'!$AV327,
IF($A$4="Slowenisch - SI",'Basis-Tabelle-Samen'!$AW327,
IF($A$4="Spanisch - ES",'Basis-Tabelle-Samen'!$AX327,
IF($A$4="Tschechisch - CZ",'Basis-Tabelle-Samen'!$AY327,
IF($A$4="Türkisch - TR",'Basis-Tabelle-Samen'!$AZ327,
IF($A$4="Ungarisch - HU",'Basis-Tabelle-Samen'!$BA327,
" ACHTUNG")))))))))))))))))))))))))))))</f>
        <v>Rebutia</v>
      </c>
      <c r="C343" s="175" t="str">
        <f t="shared" si="5"/>
        <v/>
      </c>
      <c r="D343" s="170"/>
      <c r="E343" s="12"/>
      <c r="F343" s="157">
        <f>IF('Basis-Tabelle-Samen'!C327="","",'Basis-Tabelle-Samen'!C327)</f>
        <v>19425</v>
      </c>
      <c r="G343" s="160">
        <f>IF('Basis-Tabelle-Samen'!C327="","",IF($A$4="Deutsch - DE",10,12))</f>
        <v>12</v>
      </c>
      <c r="H343" s="172">
        <f>IF('Basis-Tabelle-Samen'!E327="","",'Basis-Tabelle-Samen'!E327)</f>
        <v>1.85</v>
      </c>
      <c r="I343" s="160" t="str">
        <f>IF('Basis-Tabelle-Samen'!G327="","",'Basis-Tabelle-Samen'!G327)</f>
        <v>08</v>
      </c>
      <c r="J343" s="161" t="str">
        <f>IF('Basis-Tabelle-Samen'!I327="","",'Basis-Tabelle-Samen'!I327)</f>
        <v>Rebutia / Mix</v>
      </c>
      <c r="K343" s="176">
        <f>IF('Basis-Tabelle-Samen'!B327="","",'Basis-Tabelle-Samen'!B327)</f>
        <v>325</v>
      </c>
      <c r="L343" s="177" t="str">
        <f>IF('Basis-Tabelle-Samen'!AB327="","",'Basis-Tabelle-Samen'!AB327)</f>
        <v>Argentinischer Zwergkaktus</v>
      </c>
    </row>
    <row r="344" spans="1:12" ht="20.100000000000001" customHeight="1" x14ac:dyDescent="0.2">
      <c r="A344" s="154" t="str">
        <f>IF('Basis-Tabelle-Samen'!A321="","",IF($A$4="Deutsch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44" s="155" t="str">
        <f>IF('Basis-Tabelle-Samen'!$AB321="","",
IF($A$4="Bulgarisch - BG",'Basis-Tabelle-Samen'!$Z321,
IF($A$4="Dänisch - DK",'Basis-Tabelle-Samen'!$AA321,
IF($A$4="Deutsch - DE",'Basis-Tabelle-Samen'!$AB321,
IF($A$4="Englisch - UK",'Basis-Tabelle-Samen'!$AC321,
IF($A$4="Estnisch - EE",'Basis-Tabelle-Samen'!$AD321,
IF($A$4="Finnisch - FI",'Basis-Tabelle-Samen'!$AE321,
IF($A$4="Französisch - FR",'Basis-Tabelle-Samen'!$AF321,
IF($A$4="Griechisch - GR",'Basis-Tabelle-Samen'!$AG321,
IF($A$4="Irisch - IE",'Basis-Tabelle-Samen'!$AH321,
IF($A$4="Isländisch - IS",'Basis-Tabelle-Samen'!$AI321,
IF($A$4="Italienisch - IT",'Basis-Tabelle-Samen'!$AJ321,
IF($A$4="Japanisch - JP",'Basis-Tabelle-Samen'!$AK321,
IF($A$4="Kroatisch - HR",'Basis-Tabelle-Samen'!$AL321,
IF($A$4="Lettisch - LV",'Basis-Tabelle-Samen'!$AM321,
IF($A$4="Litauisch - LT",'Basis-Tabelle-Samen'!$AN321,
IF($A$4="Maltesisch - MT",'Basis-Tabelle-Samen'!$AO321,
IF($A$4="Niederländisch - NL",'Basis-Tabelle-Samen'!$AP321,
IF($A$4="Norwegisch - NO",'Basis-Tabelle-Samen'!$AQ321,
IF($A$4="Polnisch - PL",'Basis-Tabelle-Samen'!$AR321,
IF($A$4="Portugiesisch - PT",'Basis-Tabelle-Samen'!$AS321,
IF($A$4="Rumänisch - RO",'Basis-Tabelle-Samen'!$AT321,
IF($A$4="Schwedisch - SE",'Basis-Tabelle-Samen'!$AU321,
IF($A$4="Slowakisch - SK",'Basis-Tabelle-Samen'!$AV321,
IF($A$4="Slowenisch - SI",'Basis-Tabelle-Samen'!$AW321,
IF($A$4="Spanisch - ES",'Basis-Tabelle-Samen'!$AX321,
IF($A$4="Tschechisch - CZ",'Basis-Tabelle-Samen'!$AY321,
IF($A$4="Türkisch - TR",'Basis-Tabelle-Samen'!$AZ321,
IF($A$4="Ungarisch - HU",'Basis-Tabelle-Samen'!$BA321,
" ACHTUNG")))))))))))))))))))))))))))))</f>
        <v>Tiger Jaw</v>
      </c>
      <c r="C344" s="175" t="str">
        <f t="shared" si="5"/>
        <v/>
      </c>
      <c r="D344" s="170"/>
      <c r="E344" s="12"/>
      <c r="F344" s="157">
        <f>IF('Basis-Tabelle-Samen'!C321="","",'Basis-Tabelle-Samen'!C321)</f>
        <v>19411</v>
      </c>
      <c r="G344" s="160">
        <f>IF('Basis-Tabelle-Samen'!C321="","",IF($A$4="Deutsch - DE",10,12))</f>
        <v>12</v>
      </c>
      <c r="H344" s="172">
        <f>IF('Basis-Tabelle-Samen'!E321="","",'Basis-Tabelle-Samen'!E321)</f>
        <v>1.85</v>
      </c>
      <c r="I344" s="160" t="str">
        <f>IF('Basis-Tabelle-Samen'!G321="","",'Basis-Tabelle-Samen'!G321)</f>
        <v>08</v>
      </c>
      <c r="J344" s="161" t="str">
        <f>IF('Basis-Tabelle-Samen'!I321="","",'Basis-Tabelle-Samen'!I321)</f>
        <v>Faucaria tigrina</v>
      </c>
      <c r="K344" s="176">
        <f>IF('Basis-Tabelle-Samen'!B321="","",'Basis-Tabelle-Samen'!B321)</f>
        <v>319</v>
      </c>
      <c r="L344" s="177" t="str">
        <f>IF('Basis-Tabelle-Samen'!AB321="","",'Basis-Tabelle-Samen'!AB321)</f>
        <v>Echter Tigerrachen</v>
      </c>
    </row>
    <row r="345" spans="1:12" ht="20.100000000000001" customHeight="1" x14ac:dyDescent="0.2">
      <c r="A345" s="154" t="str">
        <f>IF('Basis-Tabelle-Samen'!A342="","",IF($A$4="Deutsch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45" s="155" t="str">
        <f>IF('Basis-Tabelle-Samen'!$AB342="","",
IF($A$4="Bulgarisch - BG",'Basis-Tabelle-Samen'!$Z342,
IF($A$4="Dänisch - DK",'Basis-Tabelle-Samen'!$AA342,
IF($A$4="Deutsch - DE",'Basis-Tabelle-Samen'!$AB342,
IF($A$4="Englisch - UK",'Basis-Tabelle-Samen'!$AC342,
IF($A$4="Estnisch - EE",'Basis-Tabelle-Samen'!$AD342,
IF($A$4="Finnisch - FI",'Basis-Tabelle-Samen'!$AE342,
IF($A$4="Französisch - FR",'Basis-Tabelle-Samen'!$AF342,
IF($A$4="Griechisch - GR",'Basis-Tabelle-Samen'!$AG342,
IF($A$4="Irisch - IE",'Basis-Tabelle-Samen'!$AH342,
IF($A$4="Isländisch - IS",'Basis-Tabelle-Samen'!$AI342,
IF($A$4="Italienisch - IT",'Basis-Tabelle-Samen'!$AJ342,
IF($A$4="Japanisch - JP",'Basis-Tabelle-Samen'!$AK342,
IF($A$4="Kroatisch - HR",'Basis-Tabelle-Samen'!$AL342,
IF($A$4="Lettisch - LV",'Basis-Tabelle-Samen'!$AM342,
IF($A$4="Litauisch - LT",'Basis-Tabelle-Samen'!$AN342,
IF($A$4="Maltesisch - MT",'Basis-Tabelle-Samen'!$AO342,
IF($A$4="Niederländisch - NL",'Basis-Tabelle-Samen'!$AP342,
IF($A$4="Norwegisch - NO",'Basis-Tabelle-Samen'!$AQ342,
IF($A$4="Polnisch - PL",'Basis-Tabelle-Samen'!$AR342,
IF($A$4="Portugiesisch - PT",'Basis-Tabelle-Samen'!$AS342,
IF($A$4="Rumänisch - RO",'Basis-Tabelle-Samen'!$AT342,
IF($A$4="Schwedisch - SE",'Basis-Tabelle-Samen'!$AU342,
IF($A$4="Slowakisch - SK",'Basis-Tabelle-Samen'!$AV342,
IF($A$4="Slowenisch - SI",'Basis-Tabelle-Samen'!$AW342,
IF($A$4="Spanisch - ES",'Basis-Tabelle-Samen'!$AX342,
IF($A$4="Tschechisch - CZ",'Basis-Tabelle-Samen'!$AY342,
IF($A$4="Türkisch - TR",'Basis-Tabelle-Samen'!$AZ342,
IF($A$4="Ungarisch - HU",'Basis-Tabelle-Samen'!$BA342,
" ACHTUNG")))))))))))))))))))))))))))))</f>
        <v>Bergamot / Oswego Tea</v>
      </c>
      <c r="C345" s="175" t="str">
        <f t="shared" si="5"/>
        <v/>
      </c>
      <c r="D345" s="170"/>
      <c r="E345" s="12"/>
      <c r="F345" s="157">
        <f>IF('Basis-Tabelle-Samen'!C342="","",'Basis-Tabelle-Samen'!C342)</f>
        <v>17516</v>
      </c>
      <c r="G345" s="160">
        <f>IF('Basis-Tabelle-Samen'!C342="","",IF($A$4="Deutsch - DE",10,12))</f>
        <v>12</v>
      </c>
      <c r="H345" s="172">
        <f>IF('Basis-Tabelle-Samen'!E342="","",'Basis-Tabelle-Samen'!E342)</f>
        <v>1.85</v>
      </c>
      <c r="I345" s="160" t="str">
        <f>IF('Basis-Tabelle-Samen'!G342="","",'Basis-Tabelle-Samen'!G342)</f>
        <v>09</v>
      </c>
      <c r="J345" s="161" t="str">
        <f>IF('Basis-Tabelle-Samen'!I342="","",'Basis-Tabelle-Samen'!I342)</f>
        <v>Monarda didyma</v>
      </c>
      <c r="K345" s="176">
        <f>IF('Basis-Tabelle-Samen'!B342="","",'Basis-Tabelle-Samen'!B342)</f>
        <v>340</v>
      </c>
      <c r="L345" s="177" t="str">
        <f>IF('Basis-Tabelle-Samen'!AB342="","",'Basis-Tabelle-Samen'!AB342)</f>
        <v>Goldmelisse</v>
      </c>
    </row>
    <row r="346" spans="1:12" ht="20.100000000000001" customHeight="1" x14ac:dyDescent="0.2">
      <c r="A346" s="154" t="str">
        <f>IF('Basis-Tabelle-Samen'!A348="","",IF($A$4="Deutsch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46" s="155" t="str">
        <f>IF('Basis-Tabelle-Samen'!$AB348="","",
IF($A$4="Bulgarisch - BG",'Basis-Tabelle-Samen'!$Z348,
IF($A$4="Dänisch - DK",'Basis-Tabelle-Samen'!$AA348,
IF($A$4="Deutsch - DE",'Basis-Tabelle-Samen'!$AB348,
IF($A$4="Englisch - UK",'Basis-Tabelle-Samen'!$AC348,
IF($A$4="Estnisch - EE",'Basis-Tabelle-Samen'!$AD348,
IF($A$4="Finnisch - FI",'Basis-Tabelle-Samen'!$AE348,
IF($A$4="Französisch - FR",'Basis-Tabelle-Samen'!$AF348,
IF($A$4="Griechisch - GR",'Basis-Tabelle-Samen'!$AG348,
IF($A$4="Irisch - IE",'Basis-Tabelle-Samen'!$AH348,
IF($A$4="Isländisch - IS",'Basis-Tabelle-Samen'!$AI348,
IF($A$4="Italienisch - IT",'Basis-Tabelle-Samen'!$AJ348,
IF($A$4="Japanisch - JP",'Basis-Tabelle-Samen'!$AK348,
IF($A$4="Kroatisch - HR",'Basis-Tabelle-Samen'!$AL348,
IF($A$4="Lettisch - LV",'Basis-Tabelle-Samen'!$AM348,
IF($A$4="Litauisch - LT",'Basis-Tabelle-Samen'!$AN348,
IF($A$4="Maltesisch - MT",'Basis-Tabelle-Samen'!$AO348,
IF($A$4="Niederländisch - NL",'Basis-Tabelle-Samen'!$AP348,
IF($A$4="Norwegisch - NO",'Basis-Tabelle-Samen'!$AQ348,
IF($A$4="Polnisch - PL",'Basis-Tabelle-Samen'!$AR348,
IF($A$4="Portugiesisch - PT",'Basis-Tabelle-Samen'!$AS348,
IF($A$4="Rumänisch - RO",'Basis-Tabelle-Samen'!$AT348,
IF($A$4="Schwedisch - SE",'Basis-Tabelle-Samen'!$AU348,
IF($A$4="Slowakisch - SK",'Basis-Tabelle-Samen'!$AV348,
IF($A$4="Slowenisch - SI",'Basis-Tabelle-Samen'!$AW348,
IF($A$4="Spanisch - ES",'Basis-Tabelle-Samen'!$AX348,
IF($A$4="Tschechisch - CZ",'Basis-Tabelle-Samen'!$AY348,
IF($A$4="Türkisch - TR",'Basis-Tabelle-Samen'!$AZ348,
IF($A$4="Ungarisch - HU",'Basis-Tabelle-Samen'!$BA348,
" ACHTUNG")))))))))))))))))))))))))))))</f>
        <v>Caper Plant</v>
      </c>
      <c r="C346" s="175" t="str">
        <f t="shared" si="5"/>
        <v/>
      </c>
      <c r="D346" s="170"/>
      <c r="E346" s="12"/>
      <c r="F346" s="157">
        <f>IF('Basis-Tabelle-Samen'!C348="","",'Basis-Tabelle-Samen'!C348)</f>
        <v>17526</v>
      </c>
      <c r="G346" s="160">
        <f>IF('Basis-Tabelle-Samen'!C348="","",IF($A$4="Deutsch - DE",10,12))</f>
        <v>12</v>
      </c>
      <c r="H346" s="172">
        <f>IF('Basis-Tabelle-Samen'!E348="","",'Basis-Tabelle-Samen'!E348)</f>
        <v>1.85</v>
      </c>
      <c r="I346" s="160" t="str">
        <f>IF('Basis-Tabelle-Samen'!G348="","",'Basis-Tabelle-Samen'!G348)</f>
        <v>09</v>
      </c>
      <c r="J346" s="161" t="str">
        <f>IF('Basis-Tabelle-Samen'!I348="","",'Basis-Tabelle-Samen'!I348)</f>
        <v>Capparis spinosa</v>
      </c>
      <c r="K346" s="176">
        <f>IF('Basis-Tabelle-Samen'!B348="","",'Basis-Tabelle-Samen'!B348)</f>
        <v>346</v>
      </c>
      <c r="L346" s="177" t="str">
        <f>IF('Basis-Tabelle-Samen'!AB348="","",'Basis-Tabelle-Samen'!AB348)</f>
        <v>Echter Kapernstrauch</v>
      </c>
    </row>
    <row r="347" spans="1:12" ht="20.100000000000001" customHeight="1" x14ac:dyDescent="0.2">
      <c r="A347" s="154" t="str">
        <f>IF('Basis-Tabelle-Samen'!A333="","",IF($A$4="Deutsch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47" s="155" t="str">
        <f>IF('Basis-Tabelle-Samen'!$AB333="","",
IF($A$4="Bulgarisch - BG",'Basis-Tabelle-Samen'!$Z333,
IF($A$4="Dänisch - DK",'Basis-Tabelle-Samen'!$AA333,
IF($A$4="Deutsch - DE",'Basis-Tabelle-Samen'!$AB333,
IF($A$4="Englisch - UK",'Basis-Tabelle-Samen'!$AC333,
IF($A$4="Estnisch - EE",'Basis-Tabelle-Samen'!$AD333,
IF($A$4="Finnisch - FI",'Basis-Tabelle-Samen'!$AE333,
IF($A$4="Französisch - FR",'Basis-Tabelle-Samen'!$AF333,
IF($A$4="Griechisch - GR",'Basis-Tabelle-Samen'!$AG333,
IF($A$4="Irisch - IE",'Basis-Tabelle-Samen'!$AH333,
IF($A$4="Isländisch - IS",'Basis-Tabelle-Samen'!$AI333,
IF($A$4="Italienisch - IT",'Basis-Tabelle-Samen'!$AJ333,
IF($A$4="Japanisch - JP",'Basis-Tabelle-Samen'!$AK333,
IF($A$4="Kroatisch - HR",'Basis-Tabelle-Samen'!$AL333,
IF($A$4="Lettisch - LV",'Basis-Tabelle-Samen'!$AM333,
IF($A$4="Litauisch - LT",'Basis-Tabelle-Samen'!$AN333,
IF($A$4="Maltesisch - MT",'Basis-Tabelle-Samen'!$AO333,
IF($A$4="Niederländisch - NL",'Basis-Tabelle-Samen'!$AP333,
IF($A$4="Norwegisch - NO",'Basis-Tabelle-Samen'!$AQ333,
IF($A$4="Polnisch - PL",'Basis-Tabelle-Samen'!$AR333,
IF($A$4="Portugiesisch - PT",'Basis-Tabelle-Samen'!$AS333,
IF($A$4="Rumänisch - RO",'Basis-Tabelle-Samen'!$AT333,
IF($A$4="Schwedisch - SE",'Basis-Tabelle-Samen'!$AU333,
IF($A$4="Slowakisch - SK",'Basis-Tabelle-Samen'!$AV333,
IF($A$4="Slowenisch - SI",'Basis-Tabelle-Samen'!$AW333,
IF($A$4="Spanisch - ES",'Basis-Tabelle-Samen'!$AX333,
IF($A$4="Tschechisch - CZ",'Basis-Tabelle-Samen'!$AY333,
IF($A$4="Türkisch - TR",'Basis-Tabelle-Samen'!$AZ333,
IF($A$4="Ungarisch - HU",'Basis-Tabelle-Samen'!$BA333,
" ACHTUNG")))))))))))))))))))))))))))))</f>
        <v>Cardamom</v>
      </c>
      <c r="C347" s="175" t="str">
        <f t="shared" si="5"/>
        <v/>
      </c>
      <c r="D347" s="170"/>
      <c r="E347" s="12"/>
      <c r="F347" s="157">
        <f>IF('Basis-Tabelle-Samen'!C333="","",'Basis-Tabelle-Samen'!C333)</f>
        <v>17501</v>
      </c>
      <c r="G347" s="160">
        <f>IF('Basis-Tabelle-Samen'!C333="","",IF($A$4="Deutsch - DE",10,12))</f>
        <v>12</v>
      </c>
      <c r="H347" s="172">
        <f>IF('Basis-Tabelle-Samen'!E333="","",'Basis-Tabelle-Samen'!E333)</f>
        <v>1.85</v>
      </c>
      <c r="I347" s="160" t="str">
        <f>IF('Basis-Tabelle-Samen'!G333="","",'Basis-Tabelle-Samen'!G333)</f>
        <v>09</v>
      </c>
      <c r="J347" s="161" t="str">
        <f>IF('Basis-Tabelle-Samen'!I333="","",'Basis-Tabelle-Samen'!I333)</f>
        <v>Elettaria cardamomum</v>
      </c>
      <c r="K347" s="176">
        <f>IF('Basis-Tabelle-Samen'!B333="","",'Basis-Tabelle-Samen'!B333)</f>
        <v>331</v>
      </c>
      <c r="L347" s="177" t="str">
        <f>IF('Basis-Tabelle-Samen'!AB333="","",'Basis-Tabelle-Samen'!AB333)</f>
        <v>Kardamom</v>
      </c>
    </row>
    <row r="348" spans="1:12" ht="20.100000000000001" customHeight="1" x14ac:dyDescent="0.2">
      <c r="A348" s="154" t="str">
        <f>IF('Basis-Tabelle-Samen'!A344="","",IF($A$4="Deutsch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48" s="155" t="str">
        <f>IF('Basis-Tabelle-Samen'!$AB344="","",
IF($A$4="Bulgarisch - BG",'Basis-Tabelle-Samen'!$Z344,
IF($A$4="Dänisch - DK",'Basis-Tabelle-Samen'!$AA344,
IF($A$4="Deutsch - DE",'Basis-Tabelle-Samen'!$AB344,
IF($A$4="Englisch - UK",'Basis-Tabelle-Samen'!$AC344,
IF($A$4="Estnisch - EE",'Basis-Tabelle-Samen'!$AD344,
IF($A$4="Finnisch - FI",'Basis-Tabelle-Samen'!$AE344,
IF($A$4="Französisch - FR",'Basis-Tabelle-Samen'!$AF344,
IF($A$4="Griechisch - GR",'Basis-Tabelle-Samen'!$AG344,
IF($A$4="Irisch - IE",'Basis-Tabelle-Samen'!$AH344,
IF($A$4="Isländisch - IS",'Basis-Tabelle-Samen'!$AI344,
IF($A$4="Italienisch - IT",'Basis-Tabelle-Samen'!$AJ344,
IF($A$4="Japanisch - JP",'Basis-Tabelle-Samen'!$AK344,
IF($A$4="Kroatisch - HR",'Basis-Tabelle-Samen'!$AL344,
IF($A$4="Lettisch - LV",'Basis-Tabelle-Samen'!$AM344,
IF($A$4="Litauisch - LT",'Basis-Tabelle-Samen'!$AN344,
IF($A$4="Maltesisch - MT",'Basis-Tabelle-Samen'!$AO344,
IF($A$4="Niederländisch - NL",'Basis-Tabelle-Samen'!$AP344,
IF($A$4="Norwegisch - NO",'Basis-Tabelle-Samen'!$AQ344,
IF($A$4="Polnisch - PL",'Basis-Tabelle-Samen'!$AR344,
IF($A$4="Portugiesisch - PT",'Basis-Tabelle-Samen'!$AS344,
IF($A$4="Rumänisch - RO",'Basis-Tabelle-Samen'!$AT344,
IF($A$4="Schwedisch - SE",'Basis-Tabelle-Samen'!$AU344,
IF($A$4="Slowakisch - SK",'Basis-Tabelle-Samen'!$AV344,
IF($A$4="Slowenisch - SI",'Basis-Tabelle-Samen'!$AW344,
IF($A$4="Spanisch - ES",'Basis-Tabelle-Samen'!$AX344,
IF($A$4="Tschechisch - CZ",'Basis-Tabelle-Samen'!$AY344,
IF($A$4="Türkisch - TR",'Basis-Tabelle-Samen'!$AZ344,
IF($A$4="Ungarisch - HU",'Basis-Tabelle-Samen'!$BA344,
" ACHTUNG")))))))))))))))))))))))))))))</f>
        <v>Cinnamon Basil</v>
      </c>
      <c r="C348" s="175" t="str">
        <f t="shared" si="5"/>
        <v/>
      </c>
      <c r="D348" s="170"/>
      <c r="E348" s="12"/>
      <c r="F348" s="157">
        <f>IF('Basis-Tabelle-Samen'!C344="","",'Basis-Tabelle-Samen'!C344)</f>
        <v>17518</v>
      </c>
      <c r="G348" s="160">
        <f>IF('Basis-Tabelle-Samen'!C344="","",IF($A$4="Deutsch - DE",10,12))</f>
        <v>12</v>
      </c>
      <c r="H348" s="172">
        <f>IF('Basis-Tabelle-Samen'!E344="","",'Basis-Tabelle-Samen'!E344)</f>
        <v>1.85</v>
      </c>
      <c r="I348" s="160" t="str">
        <f>IF('Basis-Tabelle-Samen'!G344="","",'Basis-Tabelle-Samen'!G344)</f>
        <v>09</v>
      </c>
      <c r="J348" s="161" t="str">
        <f>IF('Basis-Tabelle-Samen'!I344="","",'Basis-Tabelle-Samen'!I344)</f>
        <v>Ocimum basilicum cinnamon</v>
      </c>
      <c r="K348" s="176">
        <f>IF('Basis-Tabelle-Samen'!B344="","",'Basis-Tabelle-Samen'!B344)</f>
        <v>342</v>
      </c>
      <c r="L348" s="177" t="str">
        <f>IF('Basis-Tabelle-Samen'!AB344="","",'Basis-Tabelle-Samen'!AB344)</f>
        <v>Zimt-Basilikum</v>
      </c>
    </row>
    <row r="349" spans="1:12" ht="20.100000000000001" customHeight="1" x14ac:dyDescent="0.2">
      <c r="A349" s="154" t="str">
        <f>IF('Basis-Tabelle-Samen'!A350="","",IF($A$4="Deutsch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49" s="155" t="str">
        <f>IF('Basis-Tabelle-Samen'!$AB350="","",
IF($A$4="Bulgarisch - BG",'Basis-Tabelle-Samen'!$Z350,
IF($A$4="Dänisch - DK",'Basis-Tabelle-Samen'!$AA350,
IF($A$4="Deutsch - DE",'Basis-Tabelle-Samen'!$AB350,
IF($A$4="Englisch - UK",'Basis-Tabelle-Samen'!$AC350,
IF($A$4="Estnisch - EE",'Basis-Tabelle-Samen'!$AD350,
IF($A$4="Finnisch - FI",'Basis-Tabelle-Samen'!$AE350,
IF($A$4="Französisch - FR",'Basis-Tabelle-Samen'!$AF350,
IF($A$4="Griechisch - GR",'Basis-Tabelle-Samen'!$AG350,
IF($A$4="Irisch - IE",'Basis-Tabelle-Samen'!$AH350,
IF($A$4="Isländisch - IS",'Basis-Tabelle-Samen'!$AI350,
IF($A$4="Italienisch - IT",'Basis-Tabelle-Samen'!$AJ350,
IF($A$4="Japanisch - JP",'Basis-Tabelle-Samen'!$AK350,
IF($A$4="Kroatisch - HR",'Basis-Tabelle-Samen'!$AL350,
IF($A$4="Lettisch - LV",'Basis-Tabelle-Samen'!$AM350,
IF($A$4="Litauisch - LT",'Basis-Tabelle-Samen'!$AN350,
IF($A$4="Maltesisch - MT",'Basis-Tabelle-Samen'!$AO350,
IF($A$4="Niederländisch - NL",'Basis-Tabelle-Samen'!$AP350,
IF($A$4="Norwegisch - NO",'Basis-Tabelle-Samen'!$AQ350,
IF($A$4="Polnisch - PL",'Basis-Tabelle-Samen'!$AR350,
IF($A$4="Portugiesisch - PT",'Basis-Tabelle-Samen'!$AS350,
IF($A$4="Rumänisch - RO",'Basis-Tabelle-Samen'!$AT350,
IF($A$4="Schwedisch - SE",'Basis-Tabelle-Samen'!$AU350,
IF($A$4="Slowakisch - SK",'Basis-Tabelle-Samen'!$AV350,
IF($A$4="Slowenisch - SI",'Basis-Tabelle-Samen'!$AW350,
IF($A$4="Spanisch - ES",'Basis-Tabelle-Samen'!$AX350,
IF($A$4="Tschechisch - CZ",'Basis-Tabelle-Samen'!$AY350,
IF($A$4="Türkisch - TR",'Basis-Tabelle-Samen'!$AZ350,
IF($A$4="Ungarisch - HU",'Basis-Tabelle-Samen'!$BA350,
" ACHTUNG")))))))))))))))))))))))))))))</f>
        <v>Common Thyme</v>
      </c>
      <c r="C349" s="175" t="str">
        <f t="shared" si="5"/>
        <v/>
      </c>
      <c r="D349" s="170"/>
      <c r="E349" s="12"/>
      <c r="F349" s="157">
        <f>IF('Basis-Tabelle-Samen'!C350="","",'Basis-Tabelle-Samen'!C350)</f>
        <v>17531</v>
      </c>
      <c r="G349" s="160">
        <f>IF('Basis-Tabelle-Samen'!C350="","",IF($A$4="Deutsch - DE",10,12))</f>
        <v>12</v>
      </c>
      <c r="H349" s="172">
        <f>IF('Basis-Tabelle-Samen'!E350="","",'Basis-Tabelle-Samen'!E350)</f>
        <v>1.85</v>
      </c>
      <c r="I349" s="160" t="str">
        <f>IF('Basis-Tabelle-Samen'!G350="","",'Basis-Tabelle-Samen'!G350)</f>
        <v>09</v>
      </c>
      <c r="J349" s="161" t="str">
        <f>IF('Basis-Tabelle-Samen'!I350="","",'Basis-Tabelle-Samen'!I350)</f>
        <v>Thymus vulgaris</v>
      </c>
      <c r="K349" s="176">
        <f>IF('Basis-Tabelle-Samen'!B350="","",'Basis-Tabelle-Samen'!B350)</f>
        <v>348</v>
      </c>
      <c r="L349" s="177" t="str">
        <f>IF('Basis-Tabelle-Samen'!AB350="","",'Basis-Tabelle-Samen'!AB350)</f>
        <v>Echter Thymian</v>
      </c>
    </row>
    <row r="350" spans="1:12" ht="20.100000000000001" customHeight="1" x14ac:dyDescent="0.2">
      <c r="A350" s="154" t="str">
        <f>IF('Basis-Tabelle-Samen'!A343="","",IF($A$4="Deutsch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50" s="155" t="str">
        <f>IF('Basis-Tabelle-Samen'!$AB343="","",
IF($A$4="Bulgarisch - BG",'Basis-Tabelle-Samen'!$Z343,
IF($A$4="Dänisch - DK",'Basis-Tabelle-Samen'!$AA343,
IF($A$4="Deutsch - DE",'Basis-Tabelle-Samen'!$AB343,
IF($A$4="Englisch - UK",'Basis-Tabelle-Samen'!$AC343,
IF($A$4="Estnisch - EE",'Basis-Tabelle-Samen'!$AD343,
IF($A$4="Finnisch - FI",'Basis-Tabelle-Samen'!$AE343,
IF($A$4="Französisch - FR",'Basis-Tabelle-Samen'!$AF343,
IF($A$4="Griechisch - GR",'Basis-Tabelle-Samen'!$AG343,
IF($A$4="Irisch - IE",'Basis-Tabelle-Samen'!$AH343,
IF($A$4="Isländisch - IS",'Basis-Tabelle-Samen'!$AI343,
IF($A$4="Italienisch - IT",'Basis-Tabelle-Samen'!$AJ343,
IF($A$4="Japanisch - JP",'Basis-Tabelle-Samen'!$AK343,
IF($A$4="Kroatisch - HR",'Basis-Tabelle-Samen'!$AL343,
IF($A$4="Lettisch - LV",'Basis-Tabelle-Samen'!$AM343,
IF($A$4="Litauisch - LT",'Basis-Tabelle-Samen'!$AN343,
IF($A$4="Maltesisch - MT",'Basis-Tabelle-Samen'!$AO343,
IF($A$4="Niederländisch - NL",'Basis-Tabelle-Samen'!$AP343,
IF($A$4="Norwegisch - NO",'Basis-Tabelle-Samen'!$AQ343,
IF($A$4="Polnisch - PL",'Basis-Tabelle-Samen'!$AR343,
IF($A$4="Portugiesisch - PT",'Basis-Tabelle-Samen'!$AS343,
IF($A$4="Rumänisch - RO",'Basis-Tabelle-Samen'!$AT343,
IF($A$4="Schwedisch - SE",'Basis-Tabelle-Samen'!$AU343,
IF($A$4="Slowakisch - SK",'Basis-Tabelle-Samen'!$AV343,
IF($A$4="Slowenisch - SI",'Basis-Tabelle-Samen'!$AW343,
IF($A$4="Spanisch - ES",'Basis-Tabelle-Samen'!$AX343,
IF($A$4="Tschechisch - CZ",'Basis-Tabelle-Samen'!$AY343,
IF($A$4="Türkisch - TR",'Basis-Tabelle-Samen'!$AZ343,
IF($A$4="Ungarisch - HU",'Basis-Tabelle-Samen'!$BA343,
" ACHTUNG")))))))))))))))))))))))))))))</f>
        <v>Greek Oregano</v>
      </c>
      <c r="C350" s="175" t="str">
        <f t="shared" si="5"/>
        <v/>
      </c>
      <c r="D350" s="170"/>
      <c r="E350" s="12"/>
      <c r="F350" s="157">
        <f>IF('Basis-Tabelle-Samen'!C343="","",'Basis-Tabelle-Samen'!C343)</f>
        <v>17517</v>
      </c>
      <c r="G350" s="160">
        <f>IF('Basis-Tabelle-Samen'!C343="","",IF($A$4="Deutsch - DE",10,12))</f>
        <v>12</v>
      </c>
      <c r="H350" s="172">
        <f>IF('Basis-Tabelle-Samen'!E343="","",'Basis-Tabelle-Samen'!E343)</f>
        <v>1.85</v>
      </c>
      <c r="I350" s="160" t="str">
        <f>IF('Basis-Tabelle-Samen'!G343="","",'Basis-Tabelle-Samen'!G343)</f>
        <v>09</v>
      </c>
      <c r="J350" s="161" t="str">
        <f>IF('Basis-Tabelle-Samen'!I343="","",'Basis-Tabelle-Samen'!I343)</f>
        <v>Origanum vulgare supsp. Hirtum</v>
      </c>
      <c r="K350" s="176">
        <f>IF('Basis-Tabelle-Samen'!B343="","",'Basis-Tabelle-Samen'!B343)</f>
        <v>341</v>
      </c>
      <c r="L350" s="177" t="str">
        <f>IF('Basis-Tabelle-Samen'!AB343="","",'Basis-Tabelle-Samen'!AB343)</f>
        <v>Griechischer Oregano</v>
      </c>
    </row>
    <row r="351" spans="1:12" ht="20.100000000000001" customHeight="1" x14ac:dyDescent="0.2">
      <c r="A351" s="154" t="str">
        <f>IF('Basis-Tabelle-Samen'!A337="","",IF($A$4="Deutsch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51" s="155" t="str">
        <f>IF('Basis-Tabelle-Samen'!$AB337="","",
IF($A$4="Bulgarisch - BG",'Basis-Tabelle-Samen'!$Z337,
IF($A$4="Dänisch - DK",'Basis-Tabelle-Samen'!$AA337,
IF($A$4="Deutsch - DE",'Basis-Tabelle-Samen'!$AB337,
IF($A$4="Englisch - UK",'Basis-Tabelle-Samen'!$AC337,
IF($A$4="Estnisch - EE",'Basis-Tabelle-Samen'!$AD337,
IF($A$4="Finnisch - FI",'Basis-Tabelle-Samen'!$AE337,
IF($A$4="Französisch - FR",'Basis-Tabelle-Samen'!$AF337,
IF($A$4="Griechisch - GR",'Basis-Tabelle-Samen'!$AG337,
IF($A$4="Irisch - IE",'Basis-Tabelle-Samen'!$AH337,
IF($A$4="Isländisch - IS",'Basis-Tabelle-Samen'!$AI337,
IF($A$4="Italienisch - IT",'Basis-Tabelle-Samen'!$AJ337,
IF($A$4="Japanisch - JP",'Basis-Tabelle-Samen'!$AK337,
IF($A$4="Kroatisch - HR",'Basis-Tabelle-Samen'!$AL337,
IF($A$4="Lettisch - LV",'Basis-Tabelle-Samen'!$AM337,
IF($A$4="Litauisch - LT",'Basis-Tabelle-Samen'!$AN337,
IF($A$4="Maltesisch - MT",'Basis-Tabelle-Samen'!$AO337,
IF($A$4="Niederländisch - NL",'Basis-Tabelle-Samen'!$AP337,
IF($A$4="Norwegisch - NO",'Basis-Tabelle-Samen'!$AQ337,
IF($A$4="Polnisch - PL",'Basis-Tabelle-Samen'!$AR337,
IF($A$4="Portugiesisch - PT",'Basis-Tabelle-Samen'!$AS337,
IF($A$4="Rumänisch - RO",'Basis-Tabelle-Samen'!$AT337,
IF($A$4="Schwedisch - SE",'Basis-Tabelle-Samen'!$AU337,
IF($A$4="Slowakisch - SK",'Basis-Tabelle-Samen'!$AV337,
IF($A$4="Slowenisch - SI",'Basis-Tabelle-Samen'!$AW337,
IF($A$4="Spanisch - ES",'Basis-Tabelle-Samen'!$AX337,
IF($A$4="Tschechisch - CZ",'Basis-Tabelle-Samen'!$AY337,
IF($A$4="Türkisch - TR",'Basis-Tabelle-Samen'!$AZ337,
IF($A$4="Ungarisch - HU",'Basis-Tabelle-Samen'!$BA337,
" ACHTUNG")))))))))))))))))))))))))))))</f>
        <v>Korean mint</v>
      </c>
      <c r="C351" s="175" t="str">
        <f t="shared" si="5"/>
        <v/>
      </c>
      <c r="D351" s="170"/>
      <c r="E351" s="12"/>
      <c r="F351" s="157">
        <f>IF('Basis-Tabelle-Samen'!C337="","",'Basis-Tabelle-Samen'!C337)</f>
        <v>17506</v>
      </c>
      <c r="G351" s="160">
        <f>IF('Basis-Tabelle-Samen'!C337="","",IF($A$4="Deutsch - DE",10,12))</f>
        <v>12</v>
      </c>
      <c r="H351" s="172">
        <f>IF('Basis-Tabelle-Samen'!E337="","",'Basis-Tabelle-Samen'!E337)</f>
        <v>1.85</v>
      </c>
      <c r="I351" s="160" t="str">
        <f>IF('Basis-Tabelle-Samen'!G337="","",'Basis-Tabelle-Samen'!G337)</f>
        <v>09</v>
      </c>
      <c r="J351" s="161" t="str">
        <f>IF('Basis-Tabelle-Samen'!I337="","",'Basis-Tabelle-Samen'!I337)</f>
        <v>Agastache rugosa</v>
      </c>
      <c r="K351" s="176">
        <f>IF('Basis-Tabelle-Samen'!B337="","",'Basis-Tabelle-Samen'!B337)</f>
        <v>335</v>
      </c>
      <c r="L351" s="177" t="str">
        <f>IF('Basis-Tabelle-Samen'!AB337="","",'Basis-Tabelle-Samen'!AB337)</f>
        <v>Koreanische Minze</v>
      </c>
    </row>
    <row r="352" spans="1:12" ht="20.100000000000001" customHeight="1" x14ac:dyDescent="0.2">
      <c r="A352" s="154" t="str">
        <f>IF('Basis-Tabelle-Samen'!A347="","",IF($A$4="Deutsch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52" s="155" t="str">
        <f>IF('Basis-Tabelle-Samen'!$AB347="","",
IF($A$4="Bulgarisch - BG",'Basis-Tabelle-Samen'!$Z347,
IF($A$4="Dänisch - DK",'Basis-Tabelle-Samen'!$AA347,
IF($A$4="Deutsch - DE",'Basis-Tabelle-Samen'!$AB347,
IF($A$4="Englisch - UK",'Basis-Tabelle-Samen'!$AC347,
IF($A$4="Estnisch - EE",'Basis-Tabelle-Samen'!$AD347,
IF($A$4="Finnisch - FI",'Basis-Tabelle-Samen'!$AE347,
IF($A$4="Französisch - FR",'Basis-Tabelle-Samen'!$AF347,
IF($A$4="Griechisch - GR",'Basis-Tabelle-Samen'!$AG347,
IF($A$4="Irisch - IE",'Basis-Tabelle-Samen'!$AH347,
IF($A$4="Isländisch - IS",'Basis-Tabelle-Samen'!$AI347,
IF($A$4="Italienisch - IT",'Basis-Tabelle-Samen'!$AJ347,
IF($A$4="Japanisch - JP",'Basis-Tabelle-Samen'!$AK347,
IF($A$4="Kroatisch - HR",'Basis-Tabelle-Samen'!$AL347,
IF($A$4="Lettisch - LV",'Basis-Tabelle-Samen'!$AM347,
IF($A$4="Litauisch - LT",'Basis-Tabelle-Samen'!$AN347,
IF($A$4="Maltesisch - MT",'Basis-Tabelle-Samen'!$AO347,
IF($A$4="Niederländisch - NL",'Basis-Tabelle-Samen'!$AP347,
IF($A$4="Norwegisch - NO",'Basis-Tabelle-Samen'!$AQ347,
IF($A$4="Polnisch - PL",'Basis-Tabelle-Samen'!$AR347,
IF($A$4="Portugiesisch - PT",'Basis-Tabelle-Samen'!$AS347,
IF($A$4="Rumänisch - RO",'Basis-Tabelle-Samen'!$AT347,
IF($A$4="Schwedisch - SE",'Basis-Tabelle-Samen'!$AU347,
IF($A$4="Slowakisch - SK",'Basis-Tabelle-Samen'!$AV347,
IF($A$4="Slowenisch - SI",'Basis-Tabelle-Samen'!$AW347,
IF($A$4="Spanisch - ES",'Basis-Tabelle-Samen'!$AX347,
IF($A$4="Tschechisch - CZ",'Basis-Tabelle-Samen'!$AY347,
IF($A$4="Türkisch - TR",'Basis-Tabelle-Samen'!$AZ347,
IF($A$4="Ungarisch - HU",'Basis-Tabelle-Samen'!$BA347,
" ACHTUNG")))))))))))))))))))))))))))))</f>
        <v>Lemon Basil</v>
      </c>
      <c r="C352" s="175" t="str">
        <f t="shared" si="5"/>
        <v/>
      </c>
      <c r="D352" s="170"/>
      <c r="E352" s="12"/>
      <c r="F352" s="157">
        <f>IF('Basis-Tabelle-Samen'!C347="","",'Basis-Tabelle-Samen'!C347)</f>
        <v>17524</v>
      </c>
      <c r="G352" s="160">
        <f>IF('Basis-Tabelle-Samen'!C347="","",IF($A$4="Deutsch - DE",10,12))</f>
        <v>12</v>
      </c>
      <c r="H352" s="172">
        <f>IF('Basis-Tabelle-Samen'!E347="","",'Basis-Tabelle-Samen'!E347)</f>
        <v>1.85</v>
      </c>
      <c r="I352" s="160" t="str">
        <f>IF('Basis-Tabelle-Samen'!G347="","",'Basis-Tabelle-Samen'!G347)</f>
        <v>09</v>
      </c>
      <c r="J352" s="161" t="str">
        <f>IF('Basis-Tabelle-Samen'!I347="","",'Basis-Tabelle-Samen'!I347)</f>
        <v>Ocimum citriodorum</v>
      </c>
      <c r="K352" s="176">
        <f>IF('Basis-Tabelle-Samen'!B347="","",'Basis-Tabelle-Samen'!B347)</f>
        <v>345</v>
      </c>
      <c r="L352" s="177" t="str">
        <f>IF('Basis-Tabelle-Samen'!AB347="","",'Basis-Tabelle-Samen'!AB347)</f>
        <v>Limonen Basilikum</v>
      </c>
    </row>
    <row r="353" spans="1:12" s="13" customFormat="1" ht="20.100000000000001" customHeight="1" x14ac:dyDescent="0.2">
      <c r="A353" s="154" t="str">
        <f>IF('Basis-Tabelle-Samen'!A335="","",IF($A$4="Deutsch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53" s="155" t="str">
        <f>IF('Basis-Tabelle-Samen'!$AB335="","",
IF($A$4="Bulgarisch - BG",'Basis-Tabelle-Samen'!$Z335,
IF($A$4="Dänisch - DK",'Basis-Tabelle-Samen'!$AA335,
IF($A$4="Deutsch - DE",'Basis-Tabelle-Samen'!$AB335,
IF($A$4="Englisch - UK",'Basis-Tabelle-Samen'!$AC335,
IF($A$4="Estnisch - EE",'Basis-Tabelle-Samen'!$AD335,
IF($A$4="Finnisch - FI",'Basis-Tabelle-Samen'!$AE335,
IF($A$4="Französisch - FR",'Basis-Tabelle-Samen'!$AF335,
IF($A$4="Griechisch - GR",'Basis-Tabelle-Samen'!$AG335,
IF($A$4="Irisch - IE",'Basis-Tabelle-Samen'!$AH335,
IF($A$4="Isländisch - IS",'Basis-Tabelle-Samen'!$AI335,
IF($A$4="Italienisch - IT",'Basis-Tabelle-Samen'!$AJ335,
IF($A$4="Japanisch - JP",'Basis-Tabelle-Samen'!$AK335,
IF($A$4="Kroatisch - HR",'Basis-Tabelle-Samen'!$AL335,
IF($A$4="Lettisch - LV",'Basis-Tabelle-Samen'!$AM335,
IF($A$4="Litauisch - LT",'Basis-Tabelle-Samen'!$AN335,
IF($A$4="Maltesisch - MT",'Basis-Tabelle-Samen'!$AO335,
IF($A$4="Niederländisch - NL",'Basis-Tabelle-Samen'!$AP335,
IF($A$4="Norwegisch - NO",'Basis-Tabelle-Samen'!$AQ335,
IF($A$4="Polnisch - PL",'Basis-Tabelle-Samen'!$AR335,
IF($A$4="Portugiesisch - PT",'Basis-Tabelle-Samen'!$AS335,
IF($A$4="Rumänisch - RO",'Basis-Tabelle-Samen'!$AT335,
IF($A$4="Schwedisch - SE",'Basis-Tabelle-Samen'!$AU335,
IF($A$4="Slowakisch - SK",'Basis-Tabelle-Samen'!$AV335,
IF($A$4="Slowenisch - SI",'Basis-Tabelle-Samen'!$AW335,
IF($A$4="Spanisch - ES",'Basis-Tabelle-Samen'!$AX335,
IF($A$4="Tschechisch - CZ",'Basis-Tabelle-Samen'!$AY335,
IF($A$4="Türkisch - TR",'Basis-Tabelle-Samen'!$AZ335,
IF($A$4="Ungarisch - HU",'Basis-Tabelle-Samen'!$BA335,
" ACHTUNG")))))))))))))))))))))))))))))</f>
        <v>Lemongrass</v>
      </c>
      <c r="C353" s="175" t="str">
        <f t="shared" si="5"/>
        <v/>
      </c>
      <c r="D353" s="170"/>
      <c r="E353" s="12"/>
      <c r="F353" s="157">
        <f>IF('Basis-Tabelle-Samen'!C335="","",'Basis-Tabelle-Samen'!C335)</f>
        <v>17504</v>
      </c>
      <c r="G353" s="160">
        <f>IF('Basis-Tabelle-Samen'!C335="","",IF($A$4="Deutsch - DE",10,12))</f>
        <v>12</v>
      </c>
      <c r="H353" s="172">
        <f>IF('Basis-Tabelle-Samen'!E335="","",'Basis-Tabelle-Samen'!E335)</f>
        <v>1.85</v>
      </c>
      <c r="I353" s="160" t="str">
        <f>IF('Basis-Tabelle-Samen'!G335="","",'Basis-Tabelle-Samen'!G335)</f>
        <v>09</v>
      </c>
      <c r="J353" s="161" t="str">
        <f>IF('Basis-Tabelle-Samen'!I335="","",'Basis-Tabelle-Samen'!I335)</f>
        <v>Cymbopogon flexosus</v>
      </c>
      <c r="K353" s="176">
        <f>IF('Basis-Tabelle-Samen'!B335="","",'Basis-Tabelle-Samen'!B335)</f>
        <v>333</v>
      </c>
      <c r="L353" s="177" t="str">
        <f>IF('Basis-Tabelle-Samen'!AB335="","",'Basis-Tabelle-Samen'!AB335)</f>
        <v>Zitronengras</v>
      </c>
    </row>
    <row r="354" spans="1:12" s="13" customFormat="1" ht="20.100000000000001" customHeight="1" x14ac:dyDescent="0.2">
      <c r="A354" s="154" t="str">
        <f>IF('Basis-Tabelle-Samen'!A336="","",IF($A$4="Deutsch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54" s="155" t="str">
        <f>IF('Basis-Tabelle-Samen'!$AB336="","",
IF($A$4="Bulgarisch - BG",'Basis-Tabelle-Samen'!$Z336,
IF($A$4="Dänisch - DK",'Basis-Tabelle-Samen'!$AA336,
IF($A$4="Deutsch - DE",'Basis-Tabelle-Samen'!$AB336,
IF($A$4="Englisch - UK",'Basis-Tabelle-Samen'!$AC336,
IF($A$4="Estnisch - EE",'Basis-Tabelle-Samen'!$AD336,
IF($A$4="Finnisch - FI",'Basis-Tabelle-Samen'!$AE336,
IF($A$4="Französisch - FR",'Basis-Tabelle-Samen'!$AF336,
IF($A$4="Griechisch - GR",'Basis-Tabelle-Samen'!$AG336,
IF($A$4="Irisch - IE",'Basis-Tabelle-Samen'!$AH336,
IF($A$4="Isländisch - IS",'Basis-Tabelle-Samen'!$AI336,
IF($A$4="Italienisch - IT",'Basis-Tabelle-Samen'!$AJ336,
IF($A$4="Japanisch - JP",'Basis-Tabelle-Samen'!$AK336,
IF($A$4="Kroatisch - HR",'Basis-Tabelle-Samen'!$AL336,
IF($A$4="Lettisch - LV",'Basis-Tabelle-Samen'!$AM336,
IF($A$4="Litauisch - LT",'Basis-Tabelle-Samen'!$AN336,
IF($A$4="Maltesisch - MT",'Basis-Tabelle-Samen'!$AO336,
IF($A$4="Niederländisch - NL",'Basis-Tabelle-Samen'!$AP336,
IF($A$4="Norwegisch - NO",'Basis-Tabelle-Samen'!$AQ336,
IF($A$4="Polnisch - PL",'Basis-Tabelle-Samen'!$AR336,
IF($A$4="Portugiesisch - PT",'Basis-Tabelle-Samen'!$AS336,
IF($A$4="Rumänisch - RO",'Basis-Tabelle-Samen'!$AT336,
IF($A$4="Schwedisch - SE",'Basis-Tabelle-Samen'!$AU336,
IF($A$4="Slowakisch - SK",'Basis-Tabelle-Samen'!$AV336,
IF($A$4="Slowenisch - SI",'Basis-Tabelle-Samen'!$AW336,
IF($A$4="Spanisch - ES",'Basis-Tabelle-Samen'!$AX336,
IF($A$4="Tschechisch - CZ",'Basis-Tabelle-Samen'!$AY336,
IF($A$4="Türkisch - TR",'Basis-Tabelle-Samen'!$AZ336,
IF($A$4="Ungarisch - HU",'Basis-Tabelle-Samen'!$BA336,
" ACHTUNG")))))))))))))))))))))))))))))</f>
        <v>Liquorice</v>
      </c>
      <c r="C354" s="175" t="str">
        <f t="shared" si="5"/>
        <v/>
      </c>
      <c r="D354" s="170"/>
      <c r="E354" s="12"/>
      <c r="F354" s="157">
        <f>IF('Basis-Tabelle-Samen'!C336="","",'Basis-Tabelle-Samen'!C336)</f>
        <v>17505</v>
      </c>
      <c r="G354" s="160">
        <f>IF('Basis-Tabelle-Samen'!C336="","",IF($A$4="Deutsch - DE",10,12))</f>
        <v>12</v>
      </c>
      <c r="H354" s="172">
        <f>IF('Basis-Tabelle-Samen'!E336="","",'Basis-Tabelle-Samen'!E336)</f>
        <v>1.85</v>
      </c>
      <c r="I354" s="160" t="str">
        <f>IF('Basis-Tabelle-Samen'!G336="","",'Basis-Tabelle-Samen'!G336)</f>
        <v>09</v>
      </c>
      <c r="J354" s="161" t="str">
        <f>IF('Basis-Tabelle-Samen'!I336="","",'Basis-Tabelle-Samen'!I336)</f>
        <v>Glycyrrhiza glabra</v>
      </c>
      <c r="K354" s="176">
        <f>IF('Basis-Tabelle-Samen'!B336="","",'Basis-Tabelle-Samen'!B336)</f>
        <v>334</v>
      </c>
      <c r="L354" s="177" t="str">
        <f>IF('Basis-Tabelle-Samen'!AB336="","",'Basis-Tabelle-Samen'!AB336)</f>
        <v>Süßholz / Lakritze</v>
      </c>
    </row>
    <row r="355" spans="1:12" s="13" customFormat="1" ht="20.100000000000001" customHeight="1" x14ac:dyDescent="0.2">
      <c r="A355" s="154" t="str">
        <f>IF('Basis-Tabelle-Samen'!A340="","",IF($A$4="Deutsch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55" s="155" t="str">
        <f>IF('Basis-Tabelle-Samen'!$AB340="","",
IF($A$4="Bulgarisch - BG",'Basis-Tabelle-Samen'!$Z340,
IF($A$4="Dänisch - DK",'Basis-Tabelle-Samen'!$AA340,
IF($A$4="Deutsch - DE",'Basis-Tabelle-Samen'!$AB340,
IF($A$4="Englisch - UK",'Basis-Tabelle-Samen'!$AC340,
IF($A$4="Estnisch - EE",'Basis-Tabelle-Samen'!$AD340,
IF($A$4="Finnisch - FI",'Basis-Tabelle-Samen'!$AE340,
IF($A$4="Französisch - FR",'Basis-Tabelle-Samen'!$AF340,
IF($A$4="Griechisch - GR",'Basis-Tabelle-Samen'!$AG340,
IF($A$4="Irisch - IE",'Basis-Tabelle-Samen'!$AH340,
IF($A$4="Isländisch - IS",'Basis-Tabelle-Samen'!$AI340,
IF($A$4="Italienisch - IT",'Basis-Tabelle-Samen'!$AJ340,
IF($A$4="Japanisch - JP",'Basis-Tabelle-Samen'!$AK340,
IF($A$4="Kroatisch - HR",'Basis-Tabelle-Samen'!$AL340,
IF($A$4="Lettisch - LV",'Basis-Tabelle-Samen'!$AM340,
IF($A$4="Litauisch - LT",'Basis-Tabelle-Samen'!$AN340,
IF($A$4="Maltesisch - MT",'Basis-Tabelle-Samen'!$AO340,
IF($A$4="Niederländisch - NL",'Basis-Tabelle-Samen'!$AP340,
IF($A$4="Norwegisch - NO",'Basis-Tabelle-Samen'!$AQ340,
IF($A$4="Polnisch - PL",'Basis-Tabelle-Samen'!$AR340,
IF($A$4="Portugiesisch - PT",'Basis-Tabelle-Samen'!$AS340,
IF($A$4="Rumänisch - RO",'Basis-Tabelle-Samen'!$AT340,
IF($A$4="Schwedisch - SE",'Basis-Tabelle-Samen'!$AU340,
IF($A$4="Slowakisch - SK",'Basis-Tabelle-Samen'!$AV340,
IF($A$4="Slowenisch - SI",'Basis-Tabelle-Samen'!$AW340,
IF($A$4="Spanisch - ES",'Basis-Tabelle-Samen'!$AX340,
IF($A$4="Tschechisch - CZ",'Basis-Tabelle-Samen'!$AY340,
IF($A$4="Türkisch - TR",'Basis-Tabelle-Samen'!$AZ340,
IF($A$4="Ungarisch - HU",'Basis-Tabelle-Samen'!$BA340,
" ACHTUNG")))))))))))))))))))))))))))))</f>
        <v>Mastic Thyme</v>
      </c>
      <c r="C355" s="175" t="str">
        <f t="shared" si="5"/>
        <v/>
      </c>
      <c r="D355" s="170"/>
      <c r="E355" s="12"/>
      <c r="F355" s="157">
        <f>IF('Basis-Tabelle-Samen'!C340="","",'Basis-Tabelle-Samen'!C340)</f>
        <v>17512</v>
      </c>
      <c r="G355" s="160">
        <f>IF('Basis-Tabelle-Samen'!C340="","",IF($A$4="Deutsch - DE",10,12))</f>
        <v>12</v>
      </c>
      <c r="H355" s="172">
        <f>IF('Basis-Tabelle-Samen'!E340="","",'Basis-Tabelle-Samen'!E340)</f>
        <v>1.85</v>
      </c>
      <c r="I355" s="160" t="str">
        <f>IF('Basis-Tabelle-Samen'!G340="","",'Basis-Tabelle-Samen'!G340)</f>
        <v>09</v>
      </c>
      <c r="J355" s="161" t="str">
        <f>IF('Basis-Tabelle-Samen'!I340="","",'Basis-Tabelle-Samen'!I340)</f>
        <v>Thymus mastichina</v>
      </c>
      <c r="K355" s="176">
        <f>IF('Basis-Tabelle-Samen'!B340="","",'Basis-Tabelle-Samen'!B340)</f>
        <v>338</v>
      </c>
      <c r="L355" s="177" t="str">
        <f>IF('Basis-Tabelle-Samen'!AB340="","",'Basis-Tabelle-Samen'!AB340)</f>
        <v>Spanischer Majoran</v>
      </c>
    </row>
    <row r="356" spans="1:12" ht="20.100000000000001" customHeight="1" x14ac:dyDescent="0.2">
      <c r="A356" s="154" t="str">
        <f>IF('Basis-Tabelle-Samen'!A349="","",IF($A$4="Deutsch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56" s="155" t="str">
        <f>IF('Basis-Tabelle-Samen'!$AB349="","",
IF($A$4="Bulgarisch - BG",'Basis-Tabelle-Samen'!$Z349,
IF($A$4="Dänisch - DK",'Basis-Tabelle-Samen'!$AA349,
IF($A$4="Deutsch - DE",'Basis-Tabelle-Samen'!$AB349,
IF($A$4="Englisch - UK",'Basis-Tabelle-Samen'!$AC349,
IF($A$4="Estnisch - EE",'Basis-Tabelle-Samen'!$AD349,
IF($A$4="Finnisch - FI",'Basis-Tabelle-Samen'!$AE349,
IF($A$4="Französisch - FR",'Basis-Tabelle-Samen'!$AF349,
IF($A$4="Griechisch - GR",'Basis-Tabelle-Samen'!$AG349,
IF($A$4="Irisch - IE",'Basis-Tabelle-Samen'!$AH349,
IF($A$4="Isländisch - IS",'Basis-Tabelle-Samen'!$AI349,
IF($A$4="Italienisch - IT",'Basis-Tabelle-Samen'!$AJ349,
IF($A$4="Japanisch - JP",'Basis-Tabelle-Samen'!$AK349,
IF($A$4="Kroatisch - HR",'Basis-Tabelle-Samen'!$AL349,
IF($A$4="Lettisch - LV",'Basis-Tabelle-Samen'!$AM349,
IF($A$4="Litauisch - LT",'Basis-Tabelle-Samen'!$AN349,
IF($A$4="Maltesisch - MT",'Basis-Tabelle-Samen'!$AO349,
IF($A$4="Niederländisch - NL",'Basis-Tabelle-Samen'!$AP349,
IF($A$4="Norwegisch - NO",'Basis-Tabelle-Samen'!$AQ349,
IF($A$4="Polnisch - PL",'Basis-Tabelle-Samen'!$AR349,
IF($A$4="Portugiesisch - PT",'Basis-Tabelle-Samen'!$AS349,
IF($A$4="Rumänisch - RO",'Basis-Tabelle-Samen'!$AT349,
IF($A$4="Schwedisch - SE",'Basis-Tabelle-Samen'!$AU349,
IF($A$4="Slowakisch - SK",'Basis-Tabelle-Samen'!$AV349,
IF($A$4="Slowenisch - SI",'Basis-Tabelle-Samen'!$AW349,
IF($A$4="Spanisch - ES",'Basis-Tabelle-Samen'!$AX349,
IF($A$4="Tschechisch - CZ",'Basis-Tabelle-Samen'!$AY349,
IF($A$4="Türkisch - TR",'Basis-Tabelle-Samen'!$AZ349,
IF($A$4="Ungarisch - HU",'Basis-Tabelle-Samen'!$BA349,
" ACHTUNG")))))))))))))))))))))))))))))</f>
        <v>Mexican Chia</v>
      </c>
      <c r="C356" s="175" t="str">
        <f t="shared" si="5"/>
        <v/>
      </c>
      <c r="D356" s="170"/>
      <c r="E356" s="12"/>
      <c r="F356" s="157">
        <f>IF('Basis-Tabelle-Samen'!C349="","",'Basis-Tabelle-Samen'!C349)</f>
        <v>17530</v>
      </c>
      <c r="G356" s="160">
        <f>IF('Basis-Tabelle-Samen'!C349="","",IF($A$4="Deutsch - DE",10,12))</f>
        <v>12</v>
      </c>
      <c r="H356" s="172">
        <f>IF('Basis-Tabelle-Samen'!E349="","",'Basis-Tabelle-Samen'!E349)</f>
        <v>1.85</v>
      </c>
      <c r="I356" s="160" t="str">
        <f>IF('Basis-Tabelle-Samen'!G349="","",'Basis-Tabelle-Samen'!G349)</f>
        <v>09</v>
      </c>
      <c r="J356" s="161" t="str">
        <f>IF('Basis-Tabelle-Samen'!I349="","",'Basis-Tabelle-Samen'!I349)</f>
        <v>Salvia hispanica</v>
      </c>
      <c r="K356" s="176">
        <f>IF('Basis-Tabelle-Samen'!B349="","",'Basis-Tabelle-Samen'!B349)</f>
        <v>347</v>
      </c>
      <c r="L356" s="177" t="str">
        <f>IF('Basis-Tabelle-Samen'!AB349="","",'Basis-Tabelle-Samen'!AB349)</f>
        <v>Mexikanische Chia</v>
      </c>
    </row>
    <row r="357" spans="1:12" ht="20.100000000000001" customHeight="1" x14ac:dyDescent="0.2">
      <c r="A357" s="154" t="str">
        <f>IF('Basis-Tabelle-Samen'!A338="","",IF($A$4="Deutsch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57" s="155" t="str">
        <f>IF('Basis-Tabelle-Samen'!$AB338="","",
IF($A$4="Bulgarisch - BG",'Basis-Tabelle-Samen'!$Z338,
IF($A$4="Dänisch - DK",'Basis-Tabelle-Samen'!$AA338,
IF($A$4="Deutsch - DE",'Basis-Tabelle-Samen'!$AB338,
IF($A$4="Englisch - UK",'Basis-Tabelle-Samen'!$AC338,
IF($A$4="Estnisch - EE",'Basis-Tabelle-Samen'!$AD338,
IF($A$4="Finnisch - FI",'Basis-Tabelle-Samen'!$AE338,
IF($A$4="Französisch - FR",'Basis-Tabelle-Samen'!$AF338,
IF($A$4="Griechisch - GR",'Basis-Tabelle-Samen'!$AG338,
IF($A$4="Irisch - IE",'Basis-Tabelle-Samen'!$AH338,
IF($A$4="Isländisch - IS",'Basis-Tabelle-Samen'!$AI338,
IF($A$4="Italienisch - IT",'Basis-Tabelle-Samen'!$AJ338,
IF($A$4="Japanisch - JP",'Basis-Tabelle-Samen'!$AK338,
IF($A$4="Kroatisch - HR",'Basis-Tabelle-Samen'!$AL338,
IF($A$4="Lettisch - LV",'Basis-Tabelle-Samen'!$AM338,
IF($A$4="Litauisch - LT",'Basis-Tabelle-Samen'!$AN338,
IF($A$4="Maltesisch - MT",'Basis-Tabelle-Samen'!$AO338,
IF($A$4="Niederländisch - NL",'Basis-Tabelle-Samen'!$AP338,
IF($A$4="Norwegisch - NO",'Basis-Tabelle-Samen'!$AQ338,
IF($A$4="Polnisch - PL",'Basis-Tabelle-Samen'!$AR338,
IF($A$4="Portugiesisch - PT",'Basis-Tabelle-Samen'!$AS338,
IF($A$4="Rumänisch - RO",'Basis-Tabelle-Samen'!$AT338,
IF($A$4="Schwedisch - SE",'Basis-Tabelle-Samen'!$AU338,
IF($A$4="Slowakisch - SK",'Basis-Tabelle-Samen'!$AV338,
IF($A$4="Slowenisch - SI",'Basis-Tabelle-Samen'!$AW338,
IF($A$4="Spanisch - ES",'Basis-Tabelle-Samen'!$AX338,
IF($A$4="Tschechisch - CZ",'Basis-Tabelle-Samen'!$AY338,
IF($A$4="Türkisch - TR",'Basis-Tabelle-Samen'!$AZ338,
IF($A$4="Ungarisch - HU",'Basis-Tabelle-Samen'!$BA338,
" ACHTUNG")))))))))))))))))))))))))))))</f>
        <v>Mexican Giant Hyssop</v>
      </c>
      <c r="C357" s="175" t="str">
        <f t="shared" si="5"/>
        <v/>
      </c>
      <c r="D357" s="170"/>
      <c r="E357" s="12"/>
      <c r="F357" s="157">
        <f>IF('Basis-Tabelle-Samen'!C338="","",'Basis-Tabelle-Samen'!C338)</f>
        <v>17509</v>
      </c>
      <c r="G357" s="160">
        <f>IF('Basis-Tabelle-Samen'!C338="","",IF($A$4="Deutsch - DE",10,12))</f>
        <v>12</v>
      </c>
      <c r="H357" s="172">
        <f>IF('Basis-Tabelle-Samen'!E338="","",'Basis-Tabelle-Samen'!E338)</f>
        <v>1.85</v>
      </c>
      <c r="I357" s="160" t="str">
        <f>IF('Basis-Tabelle-Samen'!G338="","",'Basis-Tabelle-Samen'!G338)</f>
        <v>09</v>
      </c>
      <c r="J357" s="161" t="str">
        <f>IF('Basis-Tabelle-Samen'!I338="","",'Basis-Tabelle-Samen'!I338)</f>
        <v>Agastache mexicana</v>
      </c>
      <c r="K357" s="176">
        <f>IF('Basis-Tabelle-Samen'!B338="","",'Basis-Tabelle-Samen'!B338)</f>
        <v>336</v>
      </c>
      <c r="L357" s="177" t="str">
        <f>IF('Basis-Tabelle-Samen'!AB338="","",'Basis-Tabelle-Samen'!AB338)</f>
        <v>Limonen - Aniskraut</v>
      </c>
    </row>
    <row r="358" spans="1:12" ht="20.100000000000001" customHeight="1" x14ac:dyDescent="0.2">
      <c r="A358" s="154" t="str">
        <f>IF('Basis-Tabelle-Samen'!A351="","",IF($A$4="Deutsch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58" s="155" t="str">
        <f>IF('Basis-Tabelle-Samen'!$AB351="","",
IF($A$4="Bulgarisch - BG",'Basis-Tabelle-Samen'!$Z351,
IF($A$4="Dänisch - DK",'Basis-Tabelle-Samen'!$AA351,
IF($A$4="Deutsch - DE",'Basis-Tabelle-Samen'!$AB351,
IF($A$4="Englisch - UK",'Basis-Tabelle-Samen'!$AC351,
IF($A$4="Estnisch - EE",'Basis-Tabelle-Samen'!$AD351,
IF($A$4="Finnisch - FI",'Basis-Tabelle-Samen'!$AE351,
IF($A$4="Französisch - FR",'Basis-Tabelle-Samen'!$AF351,
IF($A$4="Griechisch - GR",'Basis-Tabelle-Samen'!$AG351,
IF($A$4="Irisch - IE",'Basis-Tabelle-Samen'!$AH351,
IF($A$4="Isländisch - IS",'Basis-Tabelle-Samen'!$AI351,
IF($A$4="Italienisch - IT",'Basis-Tabelle-Samen'!$AJ351,
IF($A$4="Japanisch - JP",'Basis-Tabelle-Samen'!$AK351,
IF($A$4="Kroatisch - HR",'Basis-Tabelle-Samen'!$AL351,
IF($A$4="Lettisch - LV",'Basis-Tabelle-Samen'!$AM351,
IF($A$4="Litauisch - LT",'Basis-Tabelle-Samen'!$AN351,
IF($A$4="Maltesisch - MT",'Basis-Tabelle-Samen'!$AO351,
IF($A$4="Niederländisch - NL",'Basis-Tabelle-Samen'!$AP351,
IF($A$4="Norwegisch - NO",'Basis-Tabelle-Samen'!$AQ351,
IF($A$4="Polnisch - PL",'Basis-Tabelle-Samen'!$AR351,
IF($A$4="Portugiesisch - PT",'Basis-Tabelle-Samen'!$AS351,
IF($A$4="Rumänisch - RO",'Basis-Tabelle-Samen'!$AT351,
IF($A$4="Schwedisch - SE",'Basis-Tabelle-Samen'!$AU351,
IF($A$4="Slowakisch - SK",'Basis-Tabelle-Samen'!$AV351,
IF($A$4="Slowenisch - SI",'Basis-Tabelle-Samen'!$AW351,
IF($A$4="Spanisch - ES",'Basis-Tabelle-Samen'!$AX351,
IF($A$4="Tschechisch - CZ",'Basis-Tabelle-Samen'!$AY351,
IF($A$4="Türkisch - TR",'Basis-Tabelle-Samen'!$AZ351,
IF($A$4="Ungarisch - HU",'Basis-Tabelle-Samen'!$BA351,
" ACHTUNG")))))))))))))))))))))))))))))</f>
        <v>Mexican nana mint</v>
      </c>
      <c r="C358" s="175" t="str">
        <f t="shared" si="5"/>
        <v/>
      </c>
      <c r="D358" s="170"/>
      <c r="E358" s="12"/>
      <c r="F358" s="157">
        <f>IF('Basis-Tabelle-Samen'!C351="","",'Basis-Tabelle-Samen'!C351)</f>
        <v>17533</v>
      </c>
      <c r="G358" s="160">
        <f>IF('Basis-Tabelle-Samen'!C351="","",IF($A$4="Deutsch - DE",10,12))</f>
        <v>12</v>
      </c>
      <c r="H358" s="172">
        <f>IF('Basis-Tabelle-Samen'!E351="","",'Basis-Tabelle-Samen'!E351)</f>
        <v>1.85</v>
      </c>
      <c r="I358" s="160" t="str">
        <f>IF('Basis-Tabelle-Samen'!G351="","",'Basis-Tabelle-Samen'!G351)</f>
        <v>09</v>
      </c>
      <c r="J358" s="161" t="str">
        <f>IF('Basis-Tabelle-Samen'!I351="","",'Basis-Tabelle-Samen'!I351)</f>
        <v>Mentha spicata Nane</v>
      </c>
      <c r="K358" s="176">
        <f>IF('Basis-Tabelle-Samen'!B351="","",'Basis-Tabelle-Samen'!B351)</f>
        <v>349</v>
      </c>
      <c r="L358" s="177" t="str">
        <f>IF('Basis-Tabelle-Samen'!AB351="","",'Basis-Tabelle-Samen'!AB351)</f>
        <v>Mexikanische Nana Minze</v>
      </c>
    </row>
    <row r="359" spans="1:12" ht="20.100000000000001" customHeight="1" x14ac:dyDescent="0.2">
      <c r="A359" s="154" t="str">
        <f>IF('Basis-Tabelle-Samen'!A341="","",IF($A$4="Deutsch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59" s="155" t="str">
        <f>IF('Basis-Tabelle-Samen'!$AB341="","",
IF($A$4="Bulgarisch - BG",'Basis-Tabelle-Samen'!$Z341,
IF($A$4="Dänisch - DK",'Basis-Tabelle-Samen'!$AA341,
IF($A$4="Deutsch - DE",'Basis-Tabelle-Samen'!$AB341,
IF($A$4="Englisch - UK",'Basis-Tabelle-Samen'!$AC341,
IF($A$4="Estnisch - EE",'Basis-Tabelle-Samen'!$AD341,
IF($A$4="Finnisch - FI",'Basis-Tabelle-Samen'!$AE341,
IF($A$4="Französisch - FR",'Basis-Tabelle-Samen'!$AF341,
IF($A$4="Griechisch - GR",'Basis-Tabelle-Samen'!$AG341,
IF($A$4="Irisch - IE",'Basis-Tabelle-Samen'!$AH341,
IF($A$4="Isländisch - IS",'Basis-Tabelle-Samen'!$AI341,
IF($A$4="Italienisch - IT",'Basis-Tabelle-Samen'!$AJ341,
IF($A$4="Japanisch - JP",'Basis-Tabelle-Samen'!$AK341,
IF($A$4="Kroatisch - HR",'Basis-Tabelle-Samen'!$AL341,
IF($A$4="Lettisch - LV",'Basis-Tabelle-Samen'!$AM341,
IF($A$4="Litauisch - LT",'Basis-Tabelle-Samen'!$AN341,
IF($A$4="Maltesisch - MT",'Basis-Tabelle-Samen'!$AO341,
IF($A$4="Niederländisch - NL",'Basis-Tabelle-Samen'!$AP341,
IF($A$4="Norwegisch - NO",'Basis-Tabelle-Samen'!$AQ341,
IF($A$4="Polnisch - PL",'Basis-Tabelle-Samen'!$AR341,
IF($A$4="Portugiesisch - PT",'Basis-Tabelle-Samen'!$AS341,
IF($A$4="Rumänisch - RO",'Basis-Tabelle-Samen'!$AT341,
IF($A$4="Schwedisch - SE",'Basis-Tabelle-Samen'!$AU341,
IF($A$4="Slowakisch - SK",'Basis-Tabelle-Samen'!$AV341,
IF($A$4="Slowenisch - SI",'Basis-Tabelle-Samen'!$AW341,
IF($A$4="Spanisch - ES",'Basis-Tabelle-Samen'!$AX341,
IF($A$4="Tschechisch - CZ",'Basis-Tabelle-Samen'!$AY341,
IF($A$4="Türkisch - TR",'Basis-Tabelle-Samen'!$AZ341,
IF($A$4="Ungarisch - HU",'Basis-Tabelle-Samen'!$BA341,
" ACHTUNG")))))))))))))))))))))))))))))</f>
        <v>Para Cress</v>
      </c>
      <c r="C359" s="175" t="str">
        <f t="shared" si="5"/>
        <v/>
      </c>
      <c r="D359" s="170"/>
      <c r="E359" s="12"/>
      <c r="F359" s="157">
        <f>IF('Basis-Tabelle-Samen'!C341="","",'Basis-Tabelle-Samen'!C341)</f>
        <v>17515</v>
      </c>
      <c r="G359" s="160">
        <f>IF('Basis-Tabelle-Samen'!C341="","",IF($A$4="Deutsch - DE",10,12))</f>
        <v>12</v>
      </c>
      <c r="H359" s="172">
        <f>IF('Basis-Tabelle-Samen'!E341="","",'Basis-Tabelle-Samen'!E341)</f>
        <v>1.85</v>
      </c>
      <c r="I359" s="160" t="str">
        <f>IF('Basis-Tabelle-Samen'!G341="","",'Basis-Tabelle-Samen'!G341)</f>
        <v>09</v>
      </c>
      <c r="J359" s="161" t="str">
        <f>IF('Basis-Tabelle-Samen'!I341="","",'Basis-Tabelle-Samen'!I341)</f>
        <v>Acmella oleracea</v>
      </c>
      <c r="K359" s="176">
        <f>IF('Basis-Tabelle-Samen'!B341="","",'Basis-Tabelle-Samen'!B341)</f>
        <v>339</v>
      </c>
      <c r="L359" s="177" t="str">
        <f>IF('Basis-Tabelle-Samen'!AB341="","",'Basis-Tabelle-Samen'!AB341)</f>
        <v>Parakresse</v>
      </c>
    </row>
    <row r="360" spans="1:12" ht="20.100000000000001" customHeight="1" x14ac:dyDescent="0.2">
      <c r="A360" s="154" t="str">
        <f>IF('Basis-Tabelle-Samen'!A352="","",IF($A$4="Deutsch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60" s="155" t="str">
        <f>IF('Basis-Tabelle-Samen'!$AB352="","",
IF($A$4="Bulgarisch - BG",'Basis-Tabelle-Samen'!$Z352,
IF($A$4="Dänisch - DK",'Basis-Tabelle-Samen'!$AA352,
IF($A$4="Deutsch - DE",'Basis-Tabelle-Samen'!$AB352,
IF($A$4="Englisch - UK",'Basis-Tabelle-Samen'!$AC352,
IF($A$4="Estnisch - EE",'Basis-Tabelle-Samen'!$AD352,
IF($A$4="Finnisch - FI",'Basis-Tabelle-Samen'!$AE352,
IF($A$4="Französisch - FR",'Basis-Tabelle-Samen'!$AF352,
IF($A$4="Griechisch - GR",'Basis-Tabelle-Samen'!$AG352,
IF($A$4="Irisch - IE",'Basis-Tabelle-Samen'!$AH352,
IF($A$4="Isländisch - IS",'Basis-Tabelle-Samen'!$AI352,
IF($A$4="Italienisch - IT",'Basis-Tabelle-Samen'!$AJ352,
IF($A$4="Japanisch - JP",'Basis-Tabelle-Samen'!$AK352,
IF($A$4="Kroatisch - HR",'Basis-Tabelle-Samen'!$AL352,
IF($A$4="Lettisch - LV",'Basis-Tabelle-Samen'!$AM352,
IF($A$4="Litauisch - LT",'Basis-Tabelle-Samen'!$AN352,
IF($A$4="Maltesisch - MT",'Basis-Tabelle-Samen'!$AO352,
IF($A$4="Niederländisch - NL",'Basis-Tabelle-Samen'!$AP352,
IF($A$4="Norwegisch - NO",'Basis-Tabelle-Samen'!$AQ352,
IF($A$4="Polnisch - PL",'Basis-Tabelle-Samen'!$AR352,
IF($A$4="Portugiesisch - PT",'Basis-Tabelle-Samen'!$AS352,
IF($A$4="Rumänisch - RO",'Basis-Tabelle-Samen'!$AT352,
IF($A$4="Schwedisch - SE",'Basis-Tabelle-Samen'!$AU352,
IF($A$4="Slowakisch - SK",'Basis-Tabelle-Samen'!$AV352,
IF($A$4="Slowenisch - SI",'Basis-Tabelle-Samen'!$AW352,
IF($A$4="Spanisch - ES",'Basis-Tabelle-Samen'!$AX352,
IF($A$4="Tschechisch - CZ",'Basis-Tabelle-Samen'!$AY352,
IF($A$4="Türkisch - TR",'Basis-Tabelle-Samen'!$AZ352,
IF($A$4="Ungarisch - HU",'Basis-Tabelle-Samen'!$BA352,
" ACHTUNG")))))))))))))))))))))))))))))</f>
        <v>Pepper Plant</v>
      </c>
      <c r="C360" s="175" t="str">
        <f t="shared" si="5"/>
        <v/>
      </c>
      <c r="D360" s="170"/>
      <c r="E360" s="12"/>
      <c r="F360" s="157">
        <f>IF('Basis-Tabelle-Samen'!C352="","",'Basis-Tabelle-Samen'!C352)</f>
        <v>17974</v>
      </c>
      <c r="G360" s="160">
        <f>IF('Basis-Tabelle-Samen'!C352="","",IF($A$4="Deutsch - DE",10,12))</f>
        <v>12</v>
      </c>
      <c r="H360" s="172">
        <f>IF('Basis-Tabelle-Samen'!E352="","",'Basis-Tabelle-Samen'!E352)</f>
        <v>1.85</v>
      </c>
      <c r="I360" s="160" t="str">
        <f>IF('Basis-Tabelle-Samen'!G352="","",'Basis-Tabelle-Samen'!G352)</f>
        <v>09</v>
      </c>
      <c r="J360" s="161" t="str">
        <f>IF('Basis-Tabelle-Samen'!I352="","",'Basis-Tabelle-Samen'!I352)</f>
        <v>Piper nigrum</v>
      </c>
      <c r="K360" s="176">
        <f>IF('Basis-Tabelle-Samen'!B352="","",'Basis-Tabelle-Samen'!B352)</f>
        <v>350</v>
      </c>
      <c r="L360" s="177" t="str">
        <f>IF('Basis-Tabelle-Samen'!AB352="","",'Basis-Tabelle-Samen'!AB352)</f>
        <v>Echter Pfeffer</v>
      </c>
    </row>
    <row r="361" spans="1:12" ht="20.100000000000001" customHeight="1" x14ac:dyDescent="0.2">
      <c r="A361" s="154" t="str">
        <f>IF('Basis-Tabelle-Samen'!A346="","",IF($A$4="Deutsch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61" s="155" t="str">
        <f>IF('Basis-Tabelle-Samen'!$AB346="","",
IF($A$4="Bulgarisch - BG",'Basis-Tabelle-Samen'!$Z346,
IF($A$4="Dänisch - DK",'Basis-Tabelle-Samen'!$AA346,
IF($A$4="Deutsch - DE",'Basis-Tabelle-Samen'!$AB346,
IF($A$4="Englisch - UK",'Basis-Tabelle-Samen'!$AC346,
IF($A$4="Estnisch - EE",'Basis-Tabelle-Samen'!$AD346,
IF($A$4="Finnisch - FI",'Basis-Tabelle-Samen'!$AE346,
IF($A$4="Französisch - FR",'Basis-Tabelle-Samen'!$AF346,
IF($A$4="Griechisch - GR",'Basis-Tabelle-Samen'!$AG346,
IF($A$4="Irisch - IE",'Basis-Tabelle-Samen'!$AH346,
IF($A$4="Isländisch - IS",'Basis-Tabelle-Samen'!$AI346,
IF($A$4="Italienisch - IT",'Basis-Tabelle-Samen'!$AJ346,
IF($A$4="Japanisch - JP",'Basis-Tabelle-Samen'!$AK346,
IF($A$4="Kroatisch - HR",'Basis-Tabelle-Samen'!$AL346,
IF($A$4="Lettisch - LV",'Basis-Tabelle-Samen'!$AM346,
IF($A$4="Litauisch - LT",'Basis-Tabelle-Samen'!$AN346,
IF($A$4="Maltesisch - MT",'Basis-Tabelle-Samen'!$AO346,
IF($A$4="Niederländisch - NL",'Basis-Tabelle-Samen'!$AP346,
IF($A$4="Norwegisch - NO",'Basis-Tabelle-Samen'!$AQ346,
IF($A$4="Polnisch - PL",'Basis-Tabelle-Samen'!$AR346,
IF($A$4="Portugiesisch - PT",'Basis-Tabelle-Samen'!$AS346,
IF($A$4="Rumänisch - RO",'Basis-Tabelle-Samen'!$AT346,
IF($A$4="Schwedisch - SE",'Basis-Tabelle-Samen'!$AU346,
IF($A$4="Slowakisch - SK",'Basis-Tabelle-Samen'!$AV346,
IF($A$4="Slowenisch - SI",'Basis-Tabelle-Samen'!$AW346,
IF($A$4="Spanisch - ES",'Basis-Tabelle-Samen'!$AX346,
IF($A$4="Tschechisch - CZ",'Basis-Tabelle-Samen'!$AY346,
IF($A$4="Türkisch - TR",'Basis-Tabelle-Samen'!$AZ346,
IF($A$4="Ungarisch - HU",'Basis-Tabelle-Samen'!$BA346,
" ACHTUNG")))))))))))))))))))))))))))))</f>
        <v>Red Basil</v>
      </c>
      <c r="C361" s="175" t="str">
        <f t="shared" si="5"/>
        <v/>
      </c>
      <c r="D361" s="170"/>
      <c r="E361" s="12"/>
      <c r="F361" s="157">
        <f>IF('Basis-Tabelle-Samen'!C346="","",'Basis-Tabelle-Samen'!C346)</f>
        <v>17523</v>
      </c>
      <c r="G361" s="160">
        <f>IF('Basis-Tabelle-Samen'!C346="","",IF($A$4="Deutsch - DE",10,12))</f>
        <v>12</v>
      </c>
      <c r="H361" s="172">
        <f>IF('Basis-Tabelle-Samen'!E346="","",'Basis-Tabelle-Samen'!E346)</f>
        <v>1.85</v>
      </c>
      <c r="I361" s="160" t="str">
        <f>IF('Basis-Tabelle-Samen'!G346="","",'Basis-Tabelle-Samen'!G346)</f>
        <v>09</v>
      </c>
      <c r="J361" s="161" t="str">
        <f>IF('Basis-Tabelle-Samen'!I346="","",'Basis-Tabelle-Samen'!I346)</f>
        <v>Ocimum basilicum</v>
      </c>
      <c r="K361" s="176">
        <f>IF('Basis-Tabelle-Samen'!B346="","",'Basis-Tabelle-Samen'!B346)</f>
        <v>344</v>
      </c>
      <c r="L361" s="177" t="str">
        <f>IF('Basis-Tabelle-Samen'!AB346="","",'Basis-Tabelle-Samen'!AB346)</f>
        <v>Rotes Basilikum</v>
      </c>
    </row>
    <row r="362" spans="1:12" ht="20.100000000000001" customHeight="1" x14ac:dyDescent="0.2">
      <c r="A362" s="154" t="str">
        <f>IF('Basis-Tabelle-Samen'!A345="","",IF($A$4="Deutsch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62" s="155" t="str">
        <f>IF('Basis-Tabelle-Samen'!$AB345="","",
IF($A$4="Bulgarisch - BG",'Basis-Tabelle-Samen'!$Z345,
IF($A$4="Dänisch - DK",'Basis-Tabelle-Samen'!$AA345,
IF($A$4="Deutsch - DE",'Basis-Tabelle-Samen'!$AB345,
IF($A$4="Englisch - UK",'Basis-Tabelle-Samen'!$AC345,
IF($A$4="Estnisch - EE",'Basis-Tabelle-Samen'!$AD345,
IF($A$4="Finnisch - FI",'Basis-Tabelle-Samen'!$AE345,
IF($A$4="Französisch - FR",'Basis-Tabelle-Samen'!$AF345,
IF($A$4="Griechisch - GR",'Basis-Tabelle-Samen'!$AG345,
IF($A$4="Irisch - IE",'Basis-Tabelle-Samen'!$AH345,
IF($A$4="Isländisch - IS",'Basis-Tabelle-Samen'!$AI345,
IF($A$4="Italienisch - IT",'Basis-Tabelle-Samen'!$AJ345,
IF($A$4="Japanisch - JP",'Basis-Tabelle-Samen'!$AK345,
IF($A$4="Kroatisch - HR",'Basis-Tabelle-Samen'!$AL345,
IF($A$4="Lettisch - LV",'Basis-Tabelle-Samen'!$AM345,
IF($A$4="Litauisch - LT",'Basis-Tabelle-Samen'!$AN345,
IF($A$4="Maltesisch - MT",'Basis-Tabelle-Samen'!$AO345,
IF($A$4="Niederländisch - NL",'Basis-Tabelle-Samen'!$AP345,
IF($A$4="Norwegisch - NO",'Basis-Tabelle-Samen'!$AQ345,
IF($A$4="Polnisch - PL",'Basis-Tabelle-Samen'!$AR345,
IF($A$4="Portugiesisch - PT",'Basis-Tabelle-Samen'!$AS345,
IF($A$4="Rumänisch - RO",'Basis-Tabelle-Samen'!$AT345,
IF($A$4="Schwedisch - SE",'Basis-Tabelle-Samen'!$AU345,
IF($A$4="Slowakisch - SK",'Basis-Tabelle-Samen'!$AV345,
IF($A$4="Slowenisch - SI",'Basis-Tabelle-Samen'!$AW345,
IF($A$4="Spanisch - ES",'Basis-Tabelle-Samen'!$AX345,
IF($A$4="Tschechisch - CZ",'Basis-Tabelle-Samen'!$AY345,
IF($A$4="Türkisch - TR",'Basis-Tabelle-Samen'!$AZ345,
IF($A$4="Ungarisch - HU",'Basis-Tabelle-Samen'!$BA345,
" ACHTUNG")))))))))))))))))))))))))))))</f>
        <v>Rosemary</v>
      </c>
      <c r="C362" s="175" t="str">
        <f t="shared" si="5"/>
        <v/>
      </c>
      <c r="D362" s="170"/>
      <c r="E362" s="12"/>
      <c r="F362" s="157">
        <f>IF('Basis-Tabelle-Samen'!C345="","",'Basis-Tabelle-Samen'!C345)</f>
        <v>17520</v>
      </c>
      <c r="G362" s="160">
        <f>IF('Basis-Tabelle-Samen'!C345="","",IF($A$4="Deutsch - DE",10,12))</f>
        <v>12</v>
      </c>
      <c r="H362" s="172">
        <f>IF('Basis-Tabelle-Samen'!E345="","",'Basis-Tabelle-Samen'!E345)</f>
        <v>1.85</v>
      </c>
      <c r="I362" s="160" t="str">
        <f>IF('Basis-Tabelle-Samen'!G345="","",'Basis-Tabelle-Samen'!G345)</f>
        <v>09</v>
      </c>
      <c r="J362" s="161" t="str">
        <f>IF('Basis-Tabelle-Samen'!I345="","",'Basis-Tabelle-Samen'!I345)</f>
        <v>Rosmarinus officinalis</v>
      </c>
      <c r="K362" s="176">
        <f>IF('Basis-Tabelle-Samen'!B345="","",'Basis-Tabelle-Samen'!B345)</f>
        <v>343</v>
      </c>
      <c r="L362" s="177" t="str">
        <f>IF('Basis-Tabelle-Samen'!AB345="","",'Basis-Tabelle-Samen'!AB345)</f>
        <v>Echter Rosmarin</v>
      </c>
    </row>
    <row r="363" spans="1:12" ht="20.100000000000001" customHeight="1" x14ac:dyDescent="0.2">
      <c r="A363" s="154" t="str">
        <f>IF('Basis-Tabelle-Samen'!A334="","",IF($A$4="Deutsch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63" s="155" t="str">
        <f>IF('Basis-Tabelle-Samen'!$AB334="","",
IF($A$4="Bulgarisch - BG",'Basis-Tabelle-Samen'!$Z334,
IF($A$4="Dänisch - DK",'Basis-Tabelle-Samen'!$AA334,
IF($A$4="Deutsch - DE",'Basis-Tabelle-Samen'!$AB334,
IF($A$4="Englisch - UK",'Basis-Tabelle-Samen'!$AC334,
IF($A$4="Estnisch - EE",'Basis-Tabelle-Samen'!$AD334,
IF($A$4="Finnisch - FI",'Basis-Tabelle-Samen'!$AE334,
IF($A$4="Französisch - FR",'Basis-Tabelle-Samen'!$AF334,
IF($A$4="Griechisch - GR",'Basis-Tabelle-Samen'!$AG334,
IF($A$4="Irisch - IE",'Basis-Tabelle-Samen'!$AH334,
IF($A$4="Isländisch - IS",'Basis-Tabelle-Samen'!$AI334,
IF($A$4="Italienisch - IT",'Basis-Tabelle-Samen'!$AJ334,
IF($A$4="Japanisch - JP",'Basis-Tabelle-Samen'!$AK334,
IF($A$4="Kroatisch - HR",'Basis-Tabelle-Samen'!$AL334,
IF($A$4="Lettisch - LV",'Basis-Tabelle-Samen'!$AM334,
IF($A$4="Litauisch - LT",'Basis-Tabelle-Samen'!$AN334,
IF($A$4="Maltesisch - MT",'Basis-Tabelle-Samen'!$AO334,
IF($A$4="Niederländisch - NL",'Basis-Tabelle-Samen'!$AP334,
IF($A$4="Norwegisch - NO",'Basis-Tabelle-Samen'!$AQ334,
IF($A$4="Polnisch - PL",'Basis-Tabelle-Samen'!$AR334,
IF($A$4="Portugiesisch - PT",'Basis-Tabelle-Samen'!$AS334,
IF($A$4="Rumänisch - RO",'Basis-Tabelle-Samen'!$AT334,
IF($A$4="Schwedisch - SE",'Basis-Tabelle-Samen'!$AU334,
IF($A$4="Slowakisch - SK",'Basis-Tabelle-Samen'!$AV334,
IF($A$4="Slowenisch - SI",'Basis-Tabelle-Samen'!$AW334,
IF($A$4="Spanisch - ES",'Basis-Tabelle-Samen'!$AX334,
IF($A$4="Tschechisch - CZ",'Basis-Tabelle-Samen'!$AY334,
IF($A$4="Türkisch - TR",'Basis-Tabelle-Samen'!$AZ334,
IF($A$4="Ungarisch - HU",'Basis-Tabelle-Samen'!$BA334,
" ACHTUNG")))))))))))))))))))))))))))))</f>
        <v>Sweet Leaf of Paraguay</v>
      </c>
      <c r="C363" s="175" t="str">
        <f t="shared" si="5"/>
        <v/>
      </c>
      <c r="D363" s="170"/>
      <c r="E363" s="12"/>
      <c r="F363" s="157">
        <f>IF('Basis-Tabelle-Samen'!C334="","",'Basis-Tabelle-Samen'!C334)</f>
        <v>17502</v>
      </c>
      <c r="G363" s="160">
        <f>IF('Basis-Tabelle-Samen'!C334="","",IF($A$4="Deutsch - DE",10,12))</f>
        <v>12</v>
      </c>
      <c r="H363" s="172">
        <f>IF('Basis-Tabelle-Samen'!E334="","",'Basis-Tabelle-Samen'!E334)</f>
        <v>1.85</v>
      </c>
      <c r="I363" s="160" t="str">
        <f>IF('Basis-Tabelle-Samen'!G334="","",'Basis-Tabelle-Samen'!G334)</f>
        <v>09</v>
      </c>
      <c r="J363" s="161" t="str">
        <f>IF('Basis-Tabelle-Samen'!I334="","",'Basis-Tabelle-Samen'!I334)</f>
        <v>Stevia rebaudiana</v>
      </c>
      <c r="K363" s="176">
        <f>IF('Basis-Tabelle-Samen'!B334="","",'Basis-Tabelle-Samen'!B334)</f>
        <v>332</v>
      </c>
      <c r="L363" s="177" t="str">
        <f>IF('Basis-Tabelle-Samen'!AB334="","",'Basis-Tabelle-Samen'!AB334)</f>
        <v>Stevia Süßkraut</v>
      </c>
    </row>
    <row r="364" spans="1:12" ht="20.100000000000001" customHeight="1" x14ac:dyDescent="0.2">
      <c r="A364" s="154" t="str">
        <f>IF('Basis-Tabelle-Samen'!A339="","",IF($A$4="Deutsch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64" s="155" t="str">
        <f>IF('Basis-Tabelle-Samen'!$AB339="","",
IF($A$4="Bulgarisch - BG",'Basis-Tabelle-Samen'!$Z339,
IF($A$4="Dänisch - DK",'Basis-Tabelle-Samen'!$AA339,
IF($A$4="Deutsch - DE",'Basis-Tabelle-Samen'!$AB339,
IF($A$4="Englisch - UK",'Basis-Tabelle-Samen'!$AC339,
IF($A$4="Estnisch - EE",'Basis-Tabelle-Samen'!$AD339,
IF($A$4="Finnisch - FI",'Basis-Tabelle-Samen'!$AE339,
IF($A$4="Französisch - FR",'Basis-Tabelle-Samen'!$AF339,
IF($A$4="Griechisch - GR",'Basis-Tabelle-Samen'!$AG339,
IF($A$4="Irisch - IE",'Basis-Tabelle-Samen'!$AH339,
IF($A$4="Isländisch - IS",'Basis-Tabelle-Samen'!$AI339,
IF($A$4="Italienisch - IT",'Basis-Tabelle-Samen'!$AJ339,
IF($A$4="Japanisch - JP",'Basis-Tabelle-Samen'!$AK339,
IF($A$4="Kroatisch - HR",'Basis-Tabelle-Samen'!$AL339,
IF($A$4="Lettisch - LV",'Basis-Tabelle-Samen'!$AM339,
IF($A$4="Litauisch - LT",'Basis-Tabelle-Samen'!$AN339,
IF($A$4="Maltesisch - MT",'Basis-Tabelle-Samen'!$AO339,
IF($A$4="Niederländisch - NL",'Basis-Tabelle-Samen'!$AP339,
IF($A$4="Norwegisch - NO",'Basis-Tabelle-Samen'!$AQ339,
IF($A$4="Polnisch - PL",'Basis-Tabelle-Samen'!$AR339,
IF($A$4="Portugiesisch - PT",'Basis-Tabelle-Samen'!$AS339,
IF($A$4="Rumänisch - RO",'Basis-Tabelle-Samen'!$AT339,
IF($A$4="Schwedisch - SE",'Basis-Tabelle-Samen'!$AU339,
IF($A$4="Slowakisch - SK",'Basis-Tabelle-Samen'!$AV339,
IF($A$4="Slowenisch - SI",'Basis-Tabelle-Samen'!$AW339,
IF($A$4="Spanisch - ES",'Basis-Tabelle-Samen'!$AX339,
IF($A$4="Tschechisch - CZ",'Basis-Tabelle-Samen'!$AY339,
IF($A$4="Türkisch - TR",'Basis-Tabelle-Samen'!$AZ339,
IF($A$4="Ungarisch - HU",'Basis-Tabelle-Samen'!$BA339,
" ACHTUNG")))))))))))))))))))))))))))))</f>
        <v>Thai Basil</v>
      </c>
      <c r="C364" s="175" t="str">
        <f t="shared" si="5"/>
        <v/>
      </c>
      <c r="D364" s="170"/>
      <c r="E364" s="12"/>
      <c r="F364" s="157">
        <f>IF('Basis-Tabelle-Samen'!C339="","",'Basis-Tabelle-Samen'!C339)</f>
        <v>17510</v>
      </c>
      <c r="G364" s="160">
        <f>IF('Basis-Tabelle-Samen'!C339="","",IF($A$4="Deutsch - DE",10,12))</f>
        <v>12</v>
      </c>
      <c r="H364" s="172">
        <f>IF('Basis-Tabelle-Samen'!E339="","",'Basis-Tabelle-Samen'!E339)</f>
        <v>1.85</v>
      </c>
      <c r="I364" s="160" t="str">
        <f>IF('Basis-Tabelle-Samen'!G339="","",'Basis-Tabelle-Samen'!G339)</f>
        <v>09</v>
      </c>
      <c r="J364" s="161" t="str">
        <f>IF('Basis-Tabelle-Samen'!I339="","",'Basis-Tabelle-Samen'!I339)</f>
        <v>Ocimum basilicum</v>
      </c>
      <c r="K364" s="176">
        <f>IF('Basis-Tabelle-Samen'!B339="","",'Basis-Tabelle-Samen'!B339)</f>
        <v>337</v>
      </c>
      <c r="L364" s="177" t="str">
        <f>IF('Basis-Tabelle-Samen'!AB339="","",'Basis-Tabelle-Samen'!AB339)</f>
        <v>Thai - Basilikum</v>
      </c>
    </row>
    <row r="365" spans="1:12" ht="20.100000000000001" customHeight="1" x14ac:dyDescent="0.2">
      <c r="A365" s="154" t="str">
        <f>IF('Basis-Tabelle-Samen'!A355="","",IF($A$4="Deutsch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65" s="155" t="str">
        <f>IF('Basis-Tabelle-Samen'!$AB355="","",
IF($A$4="Bulgarisch - BG",'Basis-Tabelle-Samen'!$Z355,
IF($A$4="Dänisch - DK",'Basis-Tabelle-Samen'!$AA355,
IF($A$4="Deutsch - DE",'Basis-Tabelle-Samen'!$AB355,
IF($A$4="Englisch - UK",'Basis-Tabelle-Samen'!$AC355,
IF($A$4="Estnisch - EE",'Basis-Tabelle-Samen'!$AD355,
IF($A$4="Finnisch - FI",'Basis-Tabelle-Samen'!$AE355,
IF($A$4="Französisch - FR",'Basis-Tabelle-Samen'!$AF355,
IF($A$4="Griechisch - GR",'Basis-Tabelle-Samen'!$AG355,
IF($A$4="Irisch - IE",'Basis-Tabelle-Samen'!$AH355,
IF($A$4="Isländisch - IS",'Basis-Tabelle-Samen'!$AI355,
IF($A$4="Italienisch - IT",'Basis-Tabelle-Samen'!$AJ355,
IF($A$4="Japanisch - JP",'Basis-Tabelle-Samen'!$AK355,
IF($A$4="Kroatisch - HR",'Basis-Tabelle-Samen'!$AL355,
IF($A$4="Lettisch - LV",'Basis-Tabelle-Samen'!$AM355,
IF($A$4="Litauisch - LT",'Basis-Tabelle-Samen'!$AN355,
IF($A$4="Maltesisch - MT",'Basis-Tabelle-Samen'!$AO355,
IF($A$4="Niederländisch - NL",'Basis-Tabelle-Samen'!$AP355,
IF($A$4="Norwegisch - NO",'Basis-Tabelle-Samen'!$AQ355,
IF($A$4="Polnisch - PL",'Basis-Tabelle-Samen'!$AR355,
IF($A$4="Portugiesisch - PT",'Basis-Tabelle-Samen'!$AS355,
IF($A$4="Rumänisch - RO",'Basis-Tabelle-Samen'!$AT355,
IF($A$4="Schwedisch - SE",'Basis-Tabelle-Samen'!$AU355,
IF($A$4="Slowakisch - SK",'Basis-Tabelle-Samen'!$AV355,
IF($A$4="Slowenisch - SI",'Basis-Tabelle-Samen'!$AW355,
IF($A$4="Spanisch - ES",'Basis-Tabelle-Samen'!$AX355,
IF($A$4="Tschechisch - CZ",'Basis-Tabelle-Samen'!$AY355,
IF($A$4="Türkisch - TR",'Basis-Tabelle-Samen'!$AZ355,
IF($A$4="Ungarisch - HU",'Basis-Tabelle-Samen'!$BA355,
" ACHTUNG")))))))))))))))))))))))))))))</f>
        <v>Beneficial Bug Mix</v>
      </c>
      <c r="C365" s="175" t="str">
        <f t="shared" si="5"/>
        <v/>
      </c>
      <c r="D365" s="170"/>
      <c r="E365" s="12"/>
      <c r="F365" s="157">
        <f>IF('Basis-Tabelle-Samen'!C355="","",'Basis-Tabelle-Samen'!C355)</f>
        <v>18153</v>
      </c>
      <c r="G365" s="160">
        <f>IF('Basis-Tabelle-Samen'!C355="","",IF($A$4="Deutsch - DE",10,12))</f>
        <v>12</v>
      </c>
      <c r="H365" s="172">
        <f>IF('Basis-Tabelle-Samen'!E355="","",'Basis-Tabelle-Samen'!E355)</f>
        <v>1.85</v>
      </c>
      <c r="I365" s="160" t="str">
        <f>IF('Basis-Tabelle-Samen'!G355="","",'Basis-Tabelle-Samen'!G355)</f>
        <v>10</v>
      </c>
      <c r="J365" s="161" t="str">
        <f>IF('Basis-Tabelle-Samen'!I355="","",'Basis-Tabelle-Samen'!I355)</f>
        <v>Mix</v>
      </c>
      <c r="K365" s="176">
        <f>IF('Basis-Tabelle-Samen'!B355="","",'Basis-Tabelle-Samen'!B355)</f>
        <v>353</v>
      </c>
      <c r="L365" s="177" t="str">
        <f>IF('Basis-Tabelle-Samen'!AB355="","",'Basis-Tabelle-Samen'!AB355)</f>
        <v>Insekten Paradies</v>
      </c>
    </row>
    <row r="366" spans="1:12" ht="20.100000000000001" customHeight="1" x14ac:dyDescent="0.2">
      <c r="A366" s="154" t="str">
        <f>IF('Basis-Tabelle-Samen'!A366="","",IF($A$4="Deutsch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66" s="155" t="str">
        <f>IF('Basis-Tabelle-Samen'!$AB366="","",
IF($A$4="Bulgarisch - BG",'Basis-Tabelle-Samen'!$Z366,
IF($A$4="Dänisch - DK",'Basis-Tabelle-Samen'!$AA366,
IF($A$4="Deutsch - DE",'Basis-Tabelle-Samen'!$AB366,
IF($A$4="Englisch - UK",'Basis-Tabelle-Samen'!$AC366,
IF($A$4="Estnisch - EE",'Basis-Tabelle-Samen'!$AD366,
IF($A$4="Finnisch - FI",'Basis-Tabelle-Samen'!$AE366,
IF($A$4="Französisch - FR",'Basis-Tabelle-Samen'!$AF366,
IF($A$4="Griechisch - GR",'Basis-Tabelle-Samen'!$AG366,
IF($A$4="Irisch - IE",'Basis-Tabelle-Samen'!$AH366,
IF($A$4="Isländisch - IS",'Basis-Tabelle-Samen'!$AI366,
IF($A$4="Italienisch - IT",'Basis-Tabelle-Samen'!$AJ366,
IF($A$4="Japanisch - JP",'Basis-Tabelle-Samen'!$AK366,
IF($A$4="Kroatisch - HR",'Basis-Tabelle-Samen'!$AL366,
IF($A$4="Lettisch - LV",'Basis-Tabelle-Samen'!$AM366,
IF($A$4="Litauisch - LT",'Basis-Tabelle-Samen'!$AN366,
IF($A$4="Maltesisch - MT",'Basis-Tabelle-Samen'!$AO366,
IF($A$4="Niederländisch - NL",'Basis-Tabelle-Samen'!$AP366,
IF($A$4="Norwegisch - NO",'Basis-Tabelle-Samen'!$AQ366,
IF($A$4="Polnisch - PL",'Basis-Tabelle-Samen'!$AR366,
IF($A$4="Portugiesisch - PT",'Basis-Tabelle-Samen'!$AS366,
IF($A$4="Rumänisch - RO",'Basis-Tabelle-Samen'!$AT366,
IF($A$4="Schwedisch - SE",'Basis-Tabelle-Samen'!$AU366,
IF($A$4="Slowakisch - SK",'Basis-Tabelle-Samen'!$AV366,
IF($A$4="Slowenisch - SI",'Basis-Tabelle-Samen'!$AW366,
IF($A$4="Spanisch - ES",'Basis-Tabelle-Samen'!$AX366,
IF($A$4="Tschechisch - CZ",'Basis-Tabelle-Samen'!$AY366,
IF($A$4="Türkisch - TR",'Basis-Tabelle-Samen'!$AZ366,
IF($A$4="Ungarisch - HU",'Basis-Tabelle-Samen'!$BA366,
" ACHTUNG")))))))))))))))))))))))))))))</f>
        <v>Bird &amp; Butterfly Mix</v>
      </c>
      <c r="C366" s="175" t="str">
        <f t="shared" si="5"/>
        <v/>
      </c>
      <c r="D366" s="170"/>
      <c r="E366" s="12"/>
      <c r="F366" s="157">
        <f>IF('Basis-Tabelle-Samen'!C366="","",'Basis-Tabelle-Samen'!C366)</f>
        <v>18164</v>
      </c>
      <c r="G366" s="160">
        <f>IF('Basis-Tabelle-Samen'!C366="","",IF($A$4="Deutsch - DE",10,12))</f>
        <v>12</v>
      </c>
      <c r="H366" s="172">
        <f>IF('Basis-Tabelle-Samen'!E366="","",'Basis-Tabelle-Samen'!E366)</f>
        <v>1.85</v>
      </c>
      <c r="I366" s="160" t="str">
        <f>IF('Basis-Tabelle-Samen'!G366="","",'Basis-Tabelle-Samen'!G366)</f>
        <v>10</v>
      </c>
      <c r="J366" s="161" t="str">
        <f>IF('Basis-Tabelle-Samen'!I366="","",'Basis-Tabelle-Samen'!I366)</f>
        <v>Mix</v>
      </c>
      <c r="K366" s="176">
        <f>IF('Basis-Tabelle-Samen'!B366="","",'Basis-Tabelle-Samen'!B366)</f>
        <v>364</v>
      </c>
      <c r="L366" s="177" t="str">
        <f>IF('Basis-Tabelle-Samen'!AB366="","",'Basis-Tabelle-Samen'!AB366)</f>
        <v>Schmetterlingswiese</v>
      </c>
    </row>
    <row r="367" spans="1:12" ht="20.100000000000001" customHeight="1" x14ac:dyDescent="0.2">
      <c r="A367" s="154" t="str">
        <f>IF('Basis-Tabelle-Samen'!A354="","",IF($A$4="Deutsch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67" s="155" t="str">
        <f>IF('Basis-Tabelle-Samen'!$AB354="","",
IF($A$4="Bulgarisch - BG",'Basis-Tabelle-Samen'!$Z354,
IF($A$4="Dänisch - DK",'Basis-Tabelle-Samen'!$AA354,
IF($A$4="Deutsch - DE",'Basis-Tabelle-Samen'!$AB354,
IF($A$4="Englisch - UK",'Basis-Tabelle-Samen'!$AC354,
IF($A$4="Estnisch - EE",'Basis-Tabelle-Samen'!$AD354,
IF($A$4="Finnisch - FI",'Basis-Tabelle-Samen'!$AE354,
IF($A$4="Französisch - FR",'Basis-Tabelle-Samen'!$AF354,
IF($A$4="Griechisch - GR",'Basis-Tabelle-Samen'!$AG354,
IF($A$4="Irisch - IE",'Basis-Tabelle-Samen'!$AH354,
IF($A$4="Isländisch - IS",'Basis-Tabelle-Samen'!$AI354,
IF($A$4="Italienisch - IT",'Basis-Tabelle-Samen'!$AJ354,
IF($A$4="Japanisch - JP",'Basis-Tabelle-Samen'!$AK354,
IF($A$4="Kroatisch - HR",'Basis-Tabelle-Samen'!$AL354,
IF($A$4="Lettisch - LV",'Basis-Tabelle-Samen'!$AM354,
IF($A$4="Litauisch - LT",'Basis-Tabelle-Samen'!$AN354,
IF($A$4="Maltesisch - MT",'Basis-Tabelle-Samen'!$AO354,
IF($A$4="Niederländisch - NL",'Basis-Tabelle-Samen'!$AP354,
IF($A$4="Norwegisch - NO",'Basis-Tabelle-Samen'!$AQ354,
IF($A$4="Polnisch - PL",'Basis-Tabelle-Samen'!$AR354,
IF($A$4="Portugiesisch - PT",'Basis-Tabelle-Samen'!$AS354,
IF($A$4="Rumänisch - RO",'Basis-Tabelle-Samen'!$AT354,
IF($A$4="Schwedisch - SE",'Basis-Tabelle-Samen'!$AU354,
IF($A$4="Slowakisch - SK",'Basis-Tabelle-Samen'!$AV354,
IF($A$4="Slowenisch - SI",'Basis-Tabelle-Samen'!$AW354,
IF($A$4="Spanisch - ES",'Basis-Tabelle-Samen'!$AX354,
IF($A$4="Tschechisch - CZ",'Basis-Tabelle-Samen'!$AY354,
IF($A$4="Türkisch - TR",'Basis-Tabelle-Samen'!$AZ354,
IF($A$4="Ungarisch - HU",'Basis-Tabelle-Samen'!$BA354,
" ACHTUNG")))))))))))))))))))))))))))))</f>
        <v>Bird Lover's Mix</v>
      </c>
      <c r="C367" s="175" t="str">
        <f t="shared" si="5"/>
        <v/>
      </c>
      <c r="D367" s="170"/>
      <c r="E367" s="12"/>
      <c r="F367" s="157">
        <f>IF('Basis-Tabelle-Samen'!C354="","",'Basis-Tabelle-Samen'!C354)</f>
        <v>18152</v>
      </c>
      <c r="G367" s="160">
        <f>IF('Basis-Tabelle-Samen'!C354="","",IF($A$4="Deutsch - DE",10,12))</f>
        <v>12</v>
      </c>
      <c r="H367" s="172">
        <f>IF('Basis-Tabelle-Samen'!E354="","",'Basis-Tabelle-Samen'!E354)</f>
        <v>1.85</v>
      </c>
      <c r="I367" s="160" t="str">
        <f>IF('Basis-Tabelle-Samen'!G354="","",'Basis-Tabelle-Samen'!G354)</f>
        <v>10</v>
      </c>
      <c r="J367" s="161" t="str">
        <f>IF('Basis-Tabelle-Samen'!I354="","",'Basis-Tabelle-Samen'!I354)</f>
        <v>Mix</v>
      </c>
      <c r="K367" s="176">
        <f>IF('Basis-Tabelle-Samen'!B354="","",'Basis-Tabelle-Samen'!B354)</f>
        <v>352</v>
      </c>
      <c r="L367" s="177" t="str">
        <f>IF('Basis-Tabelle-Samen'!AB354="","",'Basis-Tabelle-Samen'!AB354)</f>
        <v>Vogelträume</v>
      </c>
    </row>
    <row r="368" spans="1:12" ht="20.100000000000001" customHeight="1" x14ac:dyDescent="0.2">
      <c r="A368" s="154" t="str">
        <f>IF('Basis-Tabelle-Samen'!A361="","",IF($A$4="Deutsch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68" s="155" t="str">
        <f>IF('Basis-Tabelle-Samen'!$AB361="","",
IF($A$4="Bulgarisch - BG",'Basis-Tabelle-Samen'!$Z361,
IF($A$4="Dänisch - DK",'Basis-Tabelle-Samen'!$AA361,
IF($A$4="Deutsch - DE",'Basis-Tabelle-Samen'!$AB361,
IF($A$4="Englisch - UK",'Basis-Tabelle-Samen'!$AC361,
IF($A$4="Estnisch - EE",'Basis-Tabelle-Samen'!$AD361,
IF($A$4="Finnisch - FI",'Basis-Tabelle-Samen'!$AE361,
IF($A$4="Französisch - FR",'Basis-Tabelle-Samen'!$AF361,
IF($A$4="Griechisch - GR",'Basis-Tabelle-Samen'!$AG361,
IF($A$4="Irisch - IE",'Basis-Tabelle-Samen'!$AH361,
IF($A$4="Isländisch - IS",'Basis-Tabelle-Samen'!$AI361,
IF($A$4="Italienisch - IT",'Basis-Tabelle-Samen'!$AJ361,
IF($A$4="Japanisch - JP",'Basis-Tabelle-Samen'!$AK361,
IF($A$4="Kroatisch - HR",'Basis-Tabelle-Samen'!$AL361,
IF($A$4="Lettisch - LV",'Basis-Tabelle-Samen'!$AM361,
IF($A$4="Litauisch - LT",'Basis-Tabelle-Samen'!$AN361,
IF($A$4="Maltesisch - MT",'Basis-Tabelle-Samen'!$AO361,
IF($A$4="Niederländisch - NL",'Basis-Tabelle-Samen'!$AP361,
IF($A$4="Norwegisch - NO",'Basis-Tabelle-Samen'!$AQ361,
IF($A$4="Polnisch - PL",'Basis-Tabelle-Samen'!$AR361,
IF($A$4="Portugiesisch - PT",'Basis-Tabelle-Samen'!$AS361,
IF($A$4="Rumänisch - RO",'Basis-Tabelle-Samen'!$AT361,
IF($A$4="Schwedisch - SE",'Basis-Tabelle-Samen'!$AU361,
IF($A$4="Slowakisch - SK",'Basis-Tabelle-Samen'!$AV361,
IF($A$4="Slowenisch - SI",'Basis-Tabelle-Samen'!$AW361,
IF($A$4="Spanisch - ES",'Basis-Tabelle-Samen'!$AX361,
IF($A$4="Tschechisch - CZ",'Basis-Tabelle-Samen'!$AY361,
IF($A$4="Türkisch - TR",'Basis-Tabelle-Samen'!$AZ361,
IF($A$4="Ungarisch - HU",'Basis-Tabelle-Samen'!$BA361,
" ACHTUNG")))))))))))))))))))))))))))))</f>
        <v>Cottage Garden</v>
      </c>
      <c r="C368" s="175" t="str">
        <f t="shared" si="5"/>
        <v/>
      </c>
      <c r="D368" s="170"/>
      <c r="E368" s="12"/>
      <c r="F368" s="157">
        <f>IF('Basis-Tabelle-Samen'!C361="","",'Basis-Tabelle-Samen'!C361)</f>
        <v>18159</v>
      </c>
      <c r="G368" s="160">
        <f>IF('Basis-Tabelle-Samen'!C361="","",IF($A$4="Deutsch - DE",10,12))</f>
        <v>12</v>
      </c>
      <c r="H368" s="172">
        <f>IF('Basis-Tabelle-Samen'!E361="","",'Basis-Tabelle-Samen'!E361)</f>
        <v>1.85</v>
      </c>
      <c r="I368" s="160" t="str">
        <f>IF('Basis-Tabelle-Samen'!G361="","",'Basis-Tabelle-Samen'!G361)</f>
        <v>10</v>
      </c>
      <c r="J368" s="161" t="str">
        <f>IF('Basis-Tabelle-Samen'!I361="","",'Basis-Tabelle-Samen'!I361)</f>
        <v>Mix</v>
      </c>
      <c r="K368" s="176">
        <f>IF('Basis-Tabelle-Samen'!B361="","",'Basis-Tabelle-Samen'!B361)</f>
        <v>359</v>
      </c>
      <c r="L368" s="177" t="str">
        <f>IF('Basis-Tabelle-Samen'!AB361="","",'Basis-Tabelle-Samen'!AB361)</f>
        <v>Cottage Garden</v>
      </c>
    </row>
    <row r="369" spans="1:12" ht="20.100000000000001" customHeight="1" x14ac:dyDescent="0.2">
      <c r="A369" s="154" t="str">
        <f>IF('Basis-Tabelle-Samen'!A356="","",IF($A$4="Deutsch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69" s="155" t="str">
        <f>IF('Basis-Tabelle-Samen'!$AB356="","",
IF($A$4="Bulgarisch - BG",'Basis-Tabelle-Samen'!$Z356,
IF($A$4="Dänisch - DK",'Basis-Tabelle-Samen'!$AA356,
IF($A$4="Deutsch - DE",'Basis-Tabelle-Samen'!$AB356,
IF($A$4="Englisch - UK",'Basis-Tabelle-Samen'!$AC356,
IF($A$4="Estnisch - EE",'Basis-Tabelle-Samen'!$AD356,
IF($A$4="Finnisch - FI",'Basis-Tabelle-Samen'!$AE356,
IF($A$4="Französisch - FR",'Basis-Tabelle-Samen'!$AF356,
IF($A$4="Griechisch - GR",'Basis-Tabelle-Samen'!$AG356,
IF($A$4="Irisch - IE",'Basis-Tabelle-Samen'!$AH356,
IF($A$4="Isländisch - IS",'Basis-Tabelle-Samen'!$AI356,
IF($A$4="Italienisch - IT",'Basis-Tabelle-Samen'!$AJ356,
IF($A$4="Japanisch - JP",'Basis-Tabelle-Samen'!$AK356,
IF($A$4="Kroatisch - HR",'Basis-Tabelle-Samen'!$AL356,
IF($A$4="Lettisch - LV",'Basis-Tabelle-Samen'!$AM356,
IF($A$4="Litauisch - LT",'Basis-Tabelle-Samen'!$AN356,
IF($A$4="Maltesisch - MT",'Basis-Tabelle-Samen'!$AO356,
IF($A$4="Niederländisch - NL",'Basis-Tabelle-Samen'!$AP356,
IF($A$4="Norwegisch - NO",'Basis-Tabelle-Samen'!$AQ356,
IF($A$4="Polnisch - PL",'Basis-Tabelle-Samen'!$AR356,
IF($A$4="Portugiesisch - PT",'Basis-Tabelle-Samen'!$AS356,
IF($A$4="Rumänisch - RO",'Basis-Tabelle-Samen'!$AT356,
IF($A$4="Schwedisch - SE",'Basis-Tabelle-Samen'!$AU356,
IF($A$4="Slowakisch - SK",'Basis-Tabelle-Samen'!$AV356,
IF($A$4="Slowenisch - SI",'Basis-Tabelle-Samen'!$AW356,
IF($A$4="Spanisch - ES",'Basis-Tabelle-Samen'!$AX356,
IF($A$4="Tschechisch - CZ",'Basis-Tabelle-Samen'!$AY356,
IF($A$4="Türkisch - TR",'Basis-Tabelle-Samen'!$AZ356,
IF($A$4="Ungarisch - HU",'Basis-Tabelle-Samen'!$BA356,
" ACHTUNG")))))))))))))))))))))))))))))</f>
        <v>Cutflower Mix</v>
      </c>
      <c r="C369" s="175" t="str">
        <f t="shared" si="5"/>
        <v/>
      </c>
      <c r="D369" s="170"/>
      <c r="E369" s="12"/>
      <c r="F369" s="157">
        <f>IF('Basis-Tabelle-Samen'!C356="","",'Basis-Tabelle-Samen'!C356)</f>
        <v>18154</v>
      </c>
      <c r="G369" s="160">
        <f>IF('Basis-Tabelle-Samen'!C356="","",IF($A$4="Deutsch - DE",10,12))</f>
        <v>12</v>
      </c>
      <c r="H369" s="172">
        <f>IF('Basis-Tabelle-Samen'!E356="","",'Basis-Tabelle-Samen'!E356)</f>
        <v>1.85</v>
      </c>
      <c r="I369" s="160" t="str">
        <f>IF('Basis-Tabelle-Samen'!G356="","",'Basis-Tabelle-Samen'!G356)</f>
        <v>10</v>
      </c>
      <c r="J369" s="161" t="str">
        <f>IF('Basis-Tabelle-Samen'!I356="","",'Basis-Tabelle-Samen'!I356)</f>
        <v>Mix</v>
      </c>
      <c r="K369" s="176">
        <f>IF('Basis-Tabelle-Samen'!B356="","",'Basis-Tabelle-Samen'!B356)</f>
        <v>354</v>
      </c>
      <c r="L369" s="177" t="str">
        <f>IF('Basis-Tabelle-Samen'!AB356="","",'Basis-Tabelle-Samen'!AB356)</f>
        <v>Schnittblumen Wiese</v>
      </c>
    </row>
    <row r="370" spans="1:12" ht="20.100000000000001" customHeight="1" x14ac:dyDescent="0.2">
      <c r="A370" s="154" t="str">
        <f>IF('Basis-Tabelle-Samen'!A357="","",IF($A$4="Deutsch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70" s="155" t="str">
        <f>IF('Basis-Tabelle-Samen'!$AB357="","",
IF($A$4="Bulgarisch - BG",'Basis-Tabelle-Samen'!$Z357,
IF($A$4="Dänisch - DK",'Basis-Tabelle-Samen'!$AA357,
IF($A$4="Deutsch - DE",'Basis-Tabelle-Samen'!$AB357,
IF($A$4="Englisch - UK",'Basis-Tabelle-Samen'!$AC357,
IF($A$4="Estnisch - EE",'Basis-Tabelle-Samen'!$AD357,
IF($A$4="Finnisch - FI",'Basis-Tabelle-Samen'!$AE357,
IF($A$4="Französisch - FR",'Basis-Tabelle-Samen'!$AF357,
IF($A$4="Griechisch - GR",'Basis-Tabelle-Samen'!$AG357,
IF($A$4="Irisch - IE",'Basis-Tabelle-Samen'!$AH357,
IF($A$4="Isländisch - IS",'Basis-Tabelle-Samen'!$AI357,
IF($A$4="Italienisch - IT",'Basis-Tabelle-Samen'!$AJ357,
IF($A$4="Japanisch - JP",'Basis-Tabelle-Samen'!$AK357,
IF($A$4="Kroatisch - HR",'Basis-Tabelle-Samen'!$AL357,
IF($A$4="Lettisch - LV",'Basis-Tabelle-Samen'!$AM357,
IF($A$4="Litauisch - LT",'Basis-Tabelle-Samen'!$AN357,
IF($A$4="Maltesisch - MT",'Basis-Tabelle-Samen'!$AO357,
IF($A$4="Niederländisch - NL",'Basis-Tabelle-Samen'!$AP357,
IF($A$4="Norwegisch - NO",'Basis-Tabelle-Samen'!$AQ357,
IF($A$4="Polnisch - PL",'Basis-Tabelle-Samen'!$AR357,
IF($A$4="Portugiesisch - PT",'Basis-Tabelle-Samen'!$AS357,
IF($A$4="Rumänisch - RO",'Basis-Tabelle-Samen'!$AT357,
IF($A$4="Schwedisch - SE",'Basis-Tabelle-Samen'!$AU357,
IF($A$4="Slowakisch - SK",'Basis-Tabelle-Samen'!$AV357,
IF($A$4="Slowenisch - SI",'Basis-Tabelle-Samen'!$AW357,
IF($A$4="Spanisch - ES",'Basis-Tabelle-Samen'!$AX357,
IF($A$4="Tschechisch - CZ",'Basis-Tabelle-Samen'!$AY357,
IF($A$4="Türkisch - TR",'Basis-Tabelle-Samen'!$AZ357,
IF($A$4="Ungarisch - HU",'Basis-Tabelle-Samen'!$BA357,
" ACHTUNG")))))))))))))))))))))))))))))</f>
        <v>Easy Care Children's Garden Mix</v>
      </c>
      <c r="C370" s="175" t="str">
        <f t="shared" si="5"/>
        <v/>
      </c>
      <c r="D370" s="170"/>
      <c r="E370" s="12"/>
      <c r="F370" s="157">
        <f>IF('Basis-Tabelle-Samen'!C357="","",'Basis-Tabelle-Samen'!C357)</f>
        <v>18155</v>
      </c>
      <c r="G370" s="160">
        <f>IF('Basis-Tabelle-Samen'!C357="","",IF($A$4="Deutsch - DE",10,12))</f>
        <v>12</v>
      </c>
      <c r="H370" s="172">
        <f>IF('Basis-Tabelle-Samen'!E357="","",'Basis-Tabelle-Samen'!E357)</f>
        <v>1.85</v>
      </c>
      <c r="I370" s="160" t="str">
        <f>IF('Basis-Tabelle-Samen'!G357="","",'Basis-Tabelle-Samen'!G357)</f>
        <v>10</v>
      </c>
      <c r="J370" s="161" t="str">
        <f>IF('Basis-Tabelle-Samen'!I357="","",'Basis-Tabelle-Samen'!I357)</f>
        <v>Mix</v>
      </c>
      <c r="K370" s="176">
        <f>IF('Basis-Tabelle-Samen'!B357="","",'Basis-Tabelle-Samen'!B357)</f>
        <v>355</v>
      </c>
      <c r="L370" s="177" t="str">
        <f>IF('Basis-Tabelle-Samen'!AB357="","",'Basis-Tabelle-Samen'!AB357)</f>
        <v>Kinderspaß</v>
      </c>
    </row>
    <row r="371" spans="1:12" ht="20.100000000000001" customHeight="1" x14ac:dyDescent="0.2">
      <c r="A371" s="154" t="str">
        <f>IF('Basis-Tabelle-Samen'!A358="","",IF($A$4="Deutsch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71" s="155" t="str">
        <f>IF('Basis-Tabelle-Samen'!$AB358="","",
IF($A$4="Bulgarisch - BG",'Basis-Tabelle-Samen'!$Z358,
IF($A$4="Dänisch - DK",'Basis-Tabelle-Samen'!$AA358,
IF($A$4="Deutsch - DE",'Basis-Tabelle-Samen'!$AB358,
IF($A$4="Englisch - UK",'Basis-Tabelle-Samen'!$AC358,
IF($A$4="Estnisch - EE",'Basis-Tabelle-Samen'!$AD358,
IF($A$4="Finnisch - FI",'Basis-Tabelle-Samen'!$AE358,
IF($A$4="Französisch - FR",'Basis-Tabelle-Samen'!$AF358,
IF($A$4="Griechisch - GR",'Basis-Tabelle-Samen'!$AG358,
IF($A$4="Irisch - IE",'Basis-Tabelle-Samen'!$AH358,
IF($A$4="Isländisch - IS",'Basis-Tabelle-Samen'!$AI358,
IF($A$4="Italienisch - IT",'Basis-Tabelle-Samen'!$AJ358,
IF($A$4="Japanisch - JP",'Basis-Tabelle-Samen'!$AK358,
IF($A$4="Kroatisch - HR",'Basis-Tabelle-Samen'!$AL358,
IF($A$4="Lettisch - LV",'Basis-Tabelle-Samen'!$AM358,
IF($A$4="Litauisch - LT",'Basis-Tabelle-Samen'!$AN358,
IF($A$4="Maltesisch - MT",'Basis-Tabelle-Samen'!$AO358,
IF($A$4="Niederländisch - NL",'Basis-Tabelle-Samen'!$AP358,
IF($A$4="Norwegisch - NO",'Basis-Tabelle-Samen'!$AQ358,
IF($A$4="Polnisch - PL",'Basis-Tabelle-Samen'!$AR358,
IF($A$4="Portugiesisch - PT",'Basis-Tabelle-Samen'!$AS358,
IF($A$4="Rumänisch - RO",'Basis-Tabelle-Samen'!$AT358,
IF($A$4="Schwedisch - SE",'Basis-Tabelle-Samen'!$AU358,
IF($A$4="Slowakisch - SK",'Basis-Tabelle-Samen'!$AV358,
IF($A$4="Slowenisch - SI",'Basis-Tabelle-Samen'!$AW358,
IF($A$4="Spanisch - ES",'Basis-Tabelle-Samen'!$AX358,
IF($A$4="Tschechisch - CZ",'Basis-Tabelle-Samen'!$AY358,
IF($A$4="Türkisch - TR",'Basis-Tabelle-Samen'!$AZ358,
IF($A$4="Ungarisch - HU",'Basis-Tabelle-Samen'!$BA358,
" ACHTUNG")))))))))))))))))))))))))))))</f>
        <v>Edible Flower Mix</v>
      </c>
      <c r="C371" s="175" t="str">
        <f t="shared" si="5"/>
        <v/>
      </c>
      <c r="D371" s="170"/>
      <c r="E371" s="12"/>
      <c r="F371" s="157">
        <f>IF('Basis-Tabelle-Samen'!C358="","",'Basis-Tabelle-Samen'!C358)</f>
        <v>18156</v>
      </c>
      <c r="G371" s="160">
        <f>IF('Basis-Tabelle-Samen'!C358="","",IF($A$4="Deutsch - DE",10,12))</f>
        <v>12</v>
      </c>
      <c r="H371" s="172">
        <f>IF('Basis-Tabelle-Samen'!E358="","",'Basis-Tabelle-Samen'!E358)</f>
        <v>1.85</v>
      </c>
      <c r="I371" s="160" t="str">
        <f>IF('Basis-Tabelle-Samen'!G358="","",'Basis-Tabelle-Samen'!G358)</f>
        <v>10</v>
      </c>
      <c r="J371" s="161" t="str">
        <f>IF('Basis-Tabelle-Samen'!I358="","",'Basis-Tabelle-Samen'!I358)</f>
        <v>Mix</v>
      </c>
      <c r="K371" s="176">
        <f>IF('Basis-Tabelle-Samen'!B358="","",'Basis-Tabelle-Samen'!B358)</f>
        <v>356</v>
      </c>
      <c r="L371" s="177" t="str">
        <f>IF('Basis-Tabelle-Samen'!AB358="","",'Basis-Tabelle-Samen'!AB358)</f>
        <v>Essbare Blüten</v>
      </c>
    </row>
    <row r="372" spans="1:12" ht="20.100000000000001" customHeight="1" x14ac:dyDescent="0.2">
      <c r="A372" s="154" t="str">
        <f>IF('Basis-Tabelle-Samen'!A359="","",IF($A$4="Deutsch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72" s="155" t="str">
        <f>IF('Basis-Tabelle-Samen'!$AB359="","",
IF($A$4="Bulgarisch - BG",'Basis-Tabelle-Samen'!$Z359,
IF($A$4="Dänisch - DK",'Basis-Tabelle-Samen'!$AA359,
IF($A$4="Deutsch - DE",'Basis-Tabelle-Samen'!$AB359,
IF($A$4="Englisch - UK",'Basis-Tabelle-Samen'!$AC359,
IF($A$4="Estnisch - EE",'Basis-Tabelle-Samen'!$AD359,
IF($A$4="Finnisch - FI",'Basis-Tabelle-Samen'!$AE359,
IF($A$4="Französisch - FR",'Basis-Tabelle-Samen'!$AF359,
IF($A$4="Griechisch - GR",'Basis-Tabelle-Samen'!$AG359,
IF($A$4="Irisch - IE",'Basis-Tabelle-Samen'!$AH359,
IF($A$4="Isländisch - IS",'Basis-Tabelle-Samen'!$AI359,
IF($A$4="Italienisch - IT",'Basis-Tabelle-Samen'!$AJ359,
IF($A$4="Japanisch - JP",'Basis-Tabelle-Samen'!$AK359,
IF($A$4="Kroatisch - HR",'Basis-Tabelle-Samen'!$AL359,
IF($A$4="Lettisch - LV",'Basis-Tabelle-Samen'!$AM359,
IF($A$4="Litauisch - LT",'Basis-Tabelle-Samen'!$AN359,
IF($A$4="Maltesisch - MT",'Basis-Tabelle-Samen'!$AO359,
IF($A$4="Niederländisch - NL",'Basis-Tabelle-Samen'!$AP359,
IF($A$4="Norwegisch - NO",'Basis-Tabelle-Samen'!$AQ359,
IF($A$4="Polnisch - PL",'Basis-Tabelle-Samen'!$AR359,
IF($A$4="Portugiesisch - PT",'Basis-Tabelle-Samen'!$AS359,
IF($A$4="Rumänisch - RO",'Basis-Tabelle-Samen'!$AT359,
IF($A$4="Schwedisch - SE",'Basis-Tabelle-Samen'!$AU359,
IF($A$4="Slowakisch - SK",'Basis-Tabelle-Samen'!$AV359,
IF($A$4="Slowenisch - SI",'Basis-Tabelle-Samen'!$AW359,
IF($A$4="Spanisch - ES",'Basis-Tabelle-Samen'!$AX359,
IF($A$4="Tschechisch - CZ",'Basis-Tabelle-Samen'!$AY359,
IF($A$4="Türkisch - TR",'Basis-Tabelle-Samen'!$AZ359,
IF($A$4="Ungarisch - HU",'Basis-Tabelle-Samen'!$BA359,
" ACHTUNG")))))))))))))))))))))))))))))</f>
        <v>Fragrant Mix</v>
      </c>
      <c r="C372" s="175" t="str">
        <f t="shared" si="5"/>
        <v/>
      </c>
      <c r="D372" s="170"/>
      <c r="E372" s="12"/>
      <c r="F372" s="157">
        <f>IF('Basis-Tabelle-Samen'!C359="","",'Basis-Tabelle-Samen'!C359)</f>
        <v>18157</v>
      </c>
      <c r="G372" s="160">
        <f>IF('Basis-Tabelle-Samen'!C359="","",IF($A$4="Deutsch - DE",10,12))</f>
        <v>12</v>
      </c>
      <c r="H372" s="172">
        <f>IF('Basis-Tabelle-Samen'!E359="","",'Basis-Tabelle-Samen'!E359)</f>
        <v>1.85</v>
      </c>
      <c r="I372" s="160" t="str">
        <f>IF('Basis-Tabelle-Samen'!G359="","",'Basis-Tabelle-Samen'!G359)</f>
        <v>10</v>
      </c>
      <c r="J372" s="161" t="str">
        <f>IF('Basis-Tabelle-Samen'!I359="","",'Basis-Tabelle-Samen'!I359)</f>
        <v>Mix</v>
      </c>
      <c r="K372" s="176">
        <f>IF('Basis-Tabelle-Samen'!B359="","",'Basis-Tabelle-Samen'!B359)</f>
        <v>357</v>
      </c>
      <c r="L372" s="177" t="str">
        <f>IF('Basis-Tabelle-Samen'!AB359="","",'Basis-Tabelle-Samen'!AB359)</f>
        <v>Betörende Düfte</v>
      </c>
    </row>
    <row r="373" spans="1:12" ht="20.100000000000001" customHeight="1" x14ac:dyDescent="0.2">
      <c r="A373" s="154" t="str">
        <f>IF('Basis-Tabelle-Samen'!A363="","",IF($A$4="Deutsch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73" s="155" t="str">
        <f>IF('Basis-Tabelle-Samen'!$AB363="","",
IF($A$4="Bulgarisch - BG",'Basis-Tabelle-Samen'!$Z363,
IF($A$4="Dänisch - DK",'Basis-Tabelle-Samen'!$AA363,
IF($A$4="Deutsch - DE",'Basis-Tabelle-Samen'!$AB363,
IF($A$4="Englisch - UK",'Basis-Tabelle-Samen'!$AC363,
IF($A$4="Estnisch - EE",'Basis-Tabelle-Samen'!$AD363,
IF($A$4="Finnisch - FI",'Basis-Tabelle-Samen'!$AE363,
IF($A$4="Französisch - FR",'Basis-Tabelle-Samen'!$AF363,
IF($A$4="Griechisch - GR",'Basis-Tabelle-Samen'!$AG363,
IF($A$4="Irisch - IE",'Basis-Tabelle-Samen'!$AH363,
IF($A$4="Isländisch - IS",'Basis-Tabelle-Samen'!$AI363,
IF($A$4="Italienisch - IT",'Basis-Tabelle-Samen'!$AJ363,
IF($A$4="Japanisch - JP",'Basis-Tabelle-Samen'!$AK363,
IF($A$4="Kroatisch - HR",'Basis-Tabelle-Samen'!$AL363,
IF($A$4="Lettisch - LV",'Basis-Tabelle-Samen'!$AM363,
IF($A$4="Litauisch - LT",'Basis-Tabelle-Samen'!$AN363,
IF($A$4="Maltesisch - MT",'Basis-Tabelle-Samen'!$AO363,
IF($A$4="Niederländisch - NL",'Basis-Tabelle-Samen'!$AP363,
IF($A$4="Norwegisch - NO",'Basis-Tabelle-Samen'!$AQ363,
IF($A$4="Polnisch - PL",'Basis-Tabelle-Samen'!$AR363,
IF($A$4="Portugiesisch - PT",'Basis-Tabelle-Samen'!$AS363,
IF($A$4="Rumänisch - RO",'Basis-Tabelle-Samen'!$AT363,
IF($A$4="Schwedisch - SE",'Basis-Tabelle-Samen'!$AU363,
IF($A$4="Slowakisch - SK",'Basis-Tabelle-Samen'!$AV363,
IF($A$4="Slowenisch - SI",'Basis-Tabelle-Samen'!$AW363,
IF($A$4="Spanisch - ES",'Basis-Tabelle-Samen'!$AX363,
IF($A$4="Tschechisch - CZ",'Basis-Tabelle-Samen'!$AY363,
IF($A$4="Türkisch - TR",'Basis-Tabelle-Samen'!$AZ363,
IF($A$4="Ungarisch - HU",'Basis-Tabelle-Samen'!$BA363,
" ACHTUNG")))))))))))))))))))))))))))))</f>
        <v>Golfer's Dream Mix</v>
      </c>
      <c r="C373" s="175" t="str">
        <f t="shared" si="5"/>
        <v/>
      </c>
      <c r="D373" s="170"/>
      <c r="E373" s="12"/>
      <c r="F373" s="157">
        <f>IF('Basis-Tabelle-Samen'!C363="","",'Basis-Tabelle-Samen'!C363)</f>
        <v>18161</v>
      </c>
      <c r="G373" s="160">
        <f>IF('Basis-Tabelle-Samen'!C363="","",IF($A$4="Deutsch - DE",10,12))</f>
        <v>12</v>
      </c>
      <c r="H373" s="172">
        <f>IF('Basis-Tabelle-Samen'!E363="","",'Basis-Tabelle-Samen'!E363)</f>
        <v>1.85</v>
      </c>
      <c r="I373" s="160" t="str">
        <f>IF('Basis-Tabelle-Samen'!G363="","",'Basis-Tabelle-Samen'!G363)</f>
        <v>10</v>
      </c>
      <c r="J373" s="161" t="str">
        <f>IF('Basis-Tabelle-Samen'!I363="","",'Basis-Tabelle-Samen'!I363)</f>
        <v>Mix</v>
      </c>
      <c r="K373" s="176">
        <f>IF('Basis-Tabelle-Samen'!B363="","",'Basis-Tabelle-Samen'!B363)</f>
        <v>361</v>
      </c>
      <c r="L373" s="177" t="str">
        <f>IF('Basis-Tabelle-Samen'!AB363="","",'Basis-Tabelle-Samen'!AB363)</f>
        <v>Golferträume</v>
      </c>
    </row>
    <row r="374" spans="1:12" ht="20.100000000000001" customHeight="1" x14ac:dyDescent="0.2">
      <c r="A374" s="154" t="str">
        <f>IF('Basis-Tabelle-Samen'!A353="","",IF($A$4="Deutsch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74" s="155" t="str">
        <f>IF('Basis-Tabelle-Samen'!$AB353="","",
IF($A$4="Bulgarisch - BG",'Basis-Tabelle-Samen'!$Z353,
IF($A$4="Dänisch - DK",'Basis-Tabelle-Samen'!$AA353,
IF($A$4="Deutsch - DE",'Basis-Tabelle-Samen'!$AB353,
IF($A$4="Englisch - UK",'Basis-Tabelle-Samen'!$AC353,
IF($A$4="Estnisch - EE",'Basis-Tabelle-Samen'!$AD353,
IF($A$4="Finnisch - FI",'Basis-Tabelle-Samen'!$AE353,
IF($A$4="Französisch - FR",'Basis-Tabelle-Samen'!$AF353,
IF($A$4="Griechisch - GR",'Basis-Tabelle-Samen'!$AG353,
IF($A$4="Irisch - IE",'Basis-Tabelle-Samen'!$AH353,
IF($A$4="Isländisch - IS",'Basis-Tabelle-Samen'!$AI353,
IF($A$4="Italienisch - IT",'Basis-Tabelle-Samen'!$AJ353,
IF($A$4="Japanisch - JP",'Basis-Tabelle-Samen'!$AK353,
IF($A$4="Kroatisch - HR",'Basis-Tabelle-Samen'!$AL353,
IF($A$4="Lettisch - LV",'Basis-Tabelle-Samen'!$AM353,
IF($A$4="Litauisch - LT",'Basis-Tabelle-Samen'!$AN353,
IF($A$4="Maltesisch - MT",'Basis-Tabelle-Samen'!$AO353,
IF($A$4="Niederländisch - NL",'Basis-Tabelle-Samen'!$AP353,
IF($A$4="Norwegisch - NO",'Basis-Tabelle-Samen'!$AQ353,
IF($A$4="Polnisch - PL",'Basis-Tabelle-Samen'!$AR353,
IF($A$4="Portugiesisch - PT",'Basis-Tabelle-Samen'!$AS353,
IF($A$4="Rumänisch - RO",'Basis-Tabelle-Samen'!$AT353,
IF($A$4="Schwedisch - SE",'Basis-Tabelle-Samen'!$AU353,
IF($A$4="Slowakisch - SK",'Basis-Tabelle-Samen'!$AV353,
IF($A$4="Slowenisch - SI",'Basis-Tabelle-Samen'!$AW353,
IF($A$4="Spanisch - ES",'Basis-Tabelle-Samen'!$AX353,
IF($A$4="Tschechisch - CZ",'Basis-Tabelle-Samen'!$AY353,
IF($A$4="Türkisch - TR",'Basis-Tabelle-Samen'!$AZ353,
IF($A$4="Ungarisch - HU",'Basis-Tabelle-Samen'!$BA353,
" ACHTUNG")))))))))))))))))))))))))))))</f>
        <v>Mountain Meadow</v>
      </c>
      <c r="C374" s="175" t="str">
        <f t="shared" si="5"/>
        <v/>
      </c>
      <c r="D374" s="170"/>
      <c r="E374" s="12"/>
      <c r="F374" s="157">
        <f>IF('Basis-Tabelle-Samen'!C353="","",'Basis-Tabelle-Samen'!C353)</f>
        <v>18151</v>
      </c>
      <c r="G374" s="160">
        <f>IF('Basis-Tabelle-Samen'!C353="","",IF($A$4="Deutsch - DE",10,12))</f>
        <v>12</v>
      </c>
      <c r="H374" s="172">
        <f>IF('Basis-Tabelle-Samen'!E353="","",'Basis-Tabelle-Samen'!E353)</f>
        <v>1.85</v>
      </c>
      <c r="I374" s="160" t="str">
        <f>IF('Basis-Tabelle-Samen'!G353="","",'Basis-Tabelle-Samen'!G353)</f>
        <v>10</v>
      </c>
      <c r="J374" s="161" t="str">
        <f>IF('Basis-Tabelle-Samen'!I353="","",'Basis-Tabelle-Samen'!I353)</f>
        <v>Mix</v>
      </c>
      <c r="K374" s="176">
        <f>IF('Basis-Tabelle-Samen'!B353="","",'Basis-Tabelle-Samen'!B353)</f>
        <v>351</v>
      </c>
      <c r="L374" s="177" t="str">
        <f>IF('Basis-Tabelle-Samen'!AB353="","",'Basis-Tabelle-Samen'!AB353)</f>
        <v>Bergwiesen</v>
      </c>
    </row>
    <row r="375" spans="1:12" ht="20.100000000000001" customHeight="1" x14ac:dyDescent="0.2">
      <c r="A375" s="154" t="str">
        <f>IF('Basis-Tabelle-Samen'!A364="","",IF($A$4="Deutsch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75" s="155" t="str">
        <f>IF('Basis-Tabelle-Samen'!$AB364="","",
IF($A$4="Bulgarisch - BG",'Basis-Tabelle-Samen'!$Z364,
IF($A$4="Dänisch - DK",'Basis-Tabelle-Samen'!$AA364,
IF($A$4="Deutsch - DE",'Basis-Tabelle-Samen'!$AB364,
IF($A$4="Englisch - UK",'Basis-Tabelle-Samen'!$AC364,
IF($A$4="Estnisch - EE",'Basis-Tabelle-Samen'!$AD364,
IF($A$4="Finnisch - FI",'Basis-Tabelle-Samen'!$AE364,
IF($A$4="Französisch - FR",'Basis-Tabelle-Samen'!$AF364,
IF($A$4="Griechisch - GR",'Basis-Tabelle-Samen'!$AG364,
IF($A$4="Irisch - IE",'Basis-Tabelle-Samen'!$AH364,
IF($A$4="Isländisch - IS",'Basis-Tabelle-Samen'!$AI364,
IF($A$4="Italienisch - IT",'Basis-Tabelle-Samen'!$AJ364,
IF($A$4="Japanisch - JP",'Basis-Tabelle-Samen'!$AK364,
IF($A$4="Kroatisch - HR",'Basis-Tabelle-Samen'!$AL364,
IF($A$4="Lettisch - LV",'Basis-Tabelle-Samen'!$AM364,
IF($A$4="Litauisch - LT",'Basis-Tabelle-Samen'!$AN364,
IF($A$4="Maltesisch - MT",'Basis-Tabelle-Samen'!$AO364,
IF($A$4="Niederländisch - NL",'Basis-Tabelle-Samen'!$AP364,
IF($A$4="Norwegisch - NO",'Basis-Tabelle-Samen'!$AQ364,
IF($A$4="Polnisch - PL",'Basis-Tabelle-Samen'!$AR364,
IF($A$4="Portugiesisch - PT",'Basis-Tabelle-Samen'!$AS364,
IF($A$4="Rumänisch - RO",'Basis-Tabelle-Samen'!$AT364,
IF($A$4="Schwedisch - SE",'Basis-Tabelle-Samen'!$AU364,
IF($A$4="Slowakisch - SK",'Basis-Tabelle-Samen'!$AV364,
IF($A$4="Slowenisch - SI",'Basis-Tabelle-Samen'!$AW364,
IF($A$4="Spanisch - ES",'Basis-Tabelle-Samen'!$AX364,
IF($A$4="Tschechisch - CZ",'Basis-Tabelle-Samen'!$AY364,
IF($A$4="Türkisch - TR",'Basis-Tabelle-Samen'!$AZ364,
IF($A$4="Ungarisch - HU",'Basis-Tabelle-Samen'!$BA364,
" ACHTUNG")))))))))))))))))))))))))))))</f>
        <v>Shade Mix</v>
      </c>
      <c r="C375" s="175" t="str">
        <f t="shared" si="5"/>
        <v/>
      </c>
      <c r="D375" s="170"/>
      <c r="E375" s="12"/>
      <c r="F375" s="157">
        <f>IF('Basis-Tabelle-Samen'!C364="","",'Basis-Tabelle-Samen'!C364)</f>
        <v>18162</v>
      </c>
      <c r="G375" s="160">
        <f>IF('Basis-Tabelle-Samen'!C364="","",IF($A$4="Deutsch - DE",10,12))</f>
        <v>12</v>
      </c>
      <c r="H375" s="172">
        <f>IF('Basis-Tabelle-Samen'!E364="","",'Basis-Tabelle-Samen'!E364)</f>
        <v>1.85</v>
      </c>
      <c r="I375" s="160" t="str">
        <f>IF('Basis-Tabelle-Samen'!G364="","",'Basis-Tabelle-Samen'!G364)</f>
        <v>10</v>
      </c>
      <c r="J375" s="161" t="str">
        <f>IF('Basis-Tabelle-Samen'!I364="","",'Basis-Tabelle-Samen'!I364)</f>
        <v>Mix</v>
      </c>
      <c r="K375" s="176">
        <f>IF('Basis-Tabelle-Samen'!B364="","",'Basis-Tabelle-Samen'!B364)</f>
        <v>362</v>
      </c>
      <c r="L375" s="177" t="str">
        <f>IF('Basis-Tabelle-Samen'!AB364="","",'Basis-Tabelle-Samen'!AB364)</f>
        <v>Schattengewächse</v>
      </c>
    </row>
    <row r="376" spans="1:12" ht="20.100000000000001" customHeight="1" x14ac:dyDescent="0.2">
      <c r="A376" s="154" t="str">
        <f>IF('Basis-Tabelle-Samen'!A362="","",IF($A$4="Deutsch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76" s="155" t="str">
        <f>IF('Basis-Tabelle-Samen'!$AB362="","",
IF($A$4="Bulgarisch - BG",'Basis-Tabelle-Samen'!$Z362,
IF($A$4="Dänisch - DK",'Basis-Tabelle-Samen'!$AA362,
IF($A$4="Deutsch - DE",'Basis-Tabelle-Samen'!$AB362,
IF($A$4="Englisch - UK",'Basis-Tabelle-Samen'!$AC362,
IF($A$4="Estnisch - EE",'Basis-Tabelle-Samen'!$AD362,
IF($A$4="Finnisch - FI",'Basis-Tabelle-Samen'!$AE362,
IF($A$4="Französisch - FR",'Basis-Tabelle-Samen'!$AF362,
IF($A$4="Griechisch - GR",'Basis-Tabelle-Samen'!$AG362,
IF($A$4="Irisch - IE",'Basis-Tabelle-Samen'!$AH362,
IF($A$4="Isländisch - IS",'Basis-Tabelle-Samen'!$AI362,
IF($A$4="Italienisch - IT",'Basis-Tabelle-Samen'!$AJ362,
IF($A$4="Japanisch - JP",'Basis-Tabelle-Samen'!$AK362,
IF($A$4="Kroatisch - HR",'Basis-Tabelle-Samen'!$AL362,
IF($A$4="Lettisch - LV",'Basis-Tabelle-Samen'!$AM362,
IF($A$4="Litauisch - LT",'Basis-Tabelle-Samen'!$AN362,
IF($A$4="Maltesisch - MT",'Basis-Tabelle-Samen'!$AO362,
IF($A$4="Niederländisch - NL",'Basis-Tabelle-Samen'!$AP362,
IF($A$4="Norwegisch - NO",'Basis-Tabelle-Samen'!$AQ362,
IF($A$4="Polnisch - PL",'Basis-Tabelle-Samen'!$AR362,
IF($A$4="Portugiesisch - PT",'Basis-Tabelle-Samen'!$AS362,
IF($A$4="Rumänisch - RO",'Basis-Tabelle-Samen'!$AT362,
IF($A$4="Schwedisch - SE",'Basis-Tabelle-Samen'!$AU362,
IF($A$4="Slowakisch - SK",'Basis-Tabelle-Samen'!$AV362,
IF($A$4="Slowenisch - SI",'Basis-Tabelle-Samen'!$AW362,
IF($A$4="Spanisch - ES",'Basis-Tabelle-Samen'!$AX362,
IF($A$4="Tschechisch - CZ",'Basis-Tabelle-Samen'!$AY362,
IF($A$4="Türkisch - TR",'Basis-Tabelle-Samen'!$AZ362,
IF($A$4="Ungarisch - HU",'Basis-Tabelle-Samen'!$BA362,
" ACHTUNG")))))))))))))))))))))))))))))</f>
        <v>Short Garden Gnome Mix</v>
      </c>
      <c r="C376" s="175" t="str">
        <f t="shared" si="5"/>
        <v/>
      </c>
      <c r="D376" s="170"/>
      <c r="E376" s="12"/>
      <c r="F376" s="157">
        <f>IF('Basis-Tabelle-Samen'!C362="","",'Basis-Tabelle-Samen'!C362)</f>
        <v>18160</v>
      </c>
      <c r="G376" s="160">
        <f>IF('Basis-Tabelle-Samen'!C362="","",IF($A$4="Deutsch - DE",10,12))</f>
        <v>12</v>
      </c>
      <c r="H376" s="172">
        <f>IF('Basis-Tabelle-Samen'!E362="","",'Basis-Tabelle-Samen'!E362)</f>
        <v>1.85</v>
      </c>
      <c r="I376" s="160" t="str">
        <f>IF('Basis-Tabelle-Samen'!G362="","",'Basis-Tabelle-Samen'!G362)</f>
        <v>10</v>
      </c>
      <c r="J376" s="161" t="str">
        <f>IF('Basis-Tabelle-Samen'!I362="","",'Basis-Tabelle-Samen'!I362)</f>
        <v>Mix</v>
      </c>
      <c r="K376" s="176">
        <f>IF('Basis-Tabelle-Samen'!B362="","",'Basis-Tabelle-Samen'!B362)</f>
        <v>360</v>
      </c>
      <c r="L376" s="177" t="str">
        <f>IF('Basis-Tabelle-Samen'!AB362="","",'Basis-Tabelle-Samen'!AB362)</f>
        <v>Kleine Gartenzwerge</v>
      </c>
    </row>
    <row r="377" spans="1:12" ht="20.100000000000001" customHeight="1" x14ac:dyDescent="0.2">
      <c r="A377" s="154" t="str">
        <f>IF('Basis-Tabelle-Samen'!A365="","",IF($A$4="Deutsch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77" s="155" t="str">
        <f>IF('Basis-Tabelle-Samen'!$AB365="","",
IF($A$4="Bulgarisch - BG",'Basis-Tabelle-Samen'!$Z365,
IF($A$4="Dänisch - DK",'Basis-Tabelle-Samen'!$AA365,
IF($A$4="Deutsch - DE",'Basis-Tabelle-Samen'!$AB365,
IF($A$4="Englisch - UK",'Basis-Tabelle-Samen'!$AC365,
IF($A$4="Estnisch - EE",'Basis-Tabelle-Samen'!$AD365,
IF($A$4="Finnisch - FI",'Basis-Tabelle-Samen'!$AE365,
IF($A$4="Französisch - FR",'Basis-Tabelle-Samen'!$AF365,
IF($A$4="Griechisch - GR",'Basis-Tabelle-Samen'!$AG365,
IF($A$4="Irisch - IE",'Basis-Tabelle-Samen'!$AH365,
IF($A$4="Isländisch - IS",'Basis-Tabelle-Samen'!$AI365,
IF($A$4="Italienisch - IT",'Basis-Tabelle-Samen'!$AJ365,
IF($A$4="Japanisch - JP",'Basis-Tabelle-Samen'!$AK365,
IF($A$4="Kroatisch - HR",'Basis-Tabelle-Samen'!$AL365,
IF($A$4="Lettisch - LV",'Basis-Tabelle-Samen'!$AM365,
IF($A$4="Litauisch - LT",'Basis-Tabelle-Samen'!$AN365,
IF($A$4="Maltesisch - MT",'Basis-Tabelle-Samen'!$AO365,
IF($A$4="Niederländisch - NL",'Basis-Tabelle-Samen'!$AP365,
IF($A$4="Norwegisch - NO",'Basis-Tabelle-Samen'!$AQ365,
IF($A$4="Polnisch - PL",'Basis-Tabelle-Samen'!$AR365,
IF($A$4="Portugiesisch - PT",'Basis-Tabelle-Samen'!$AS365,
IF($A$4="Rumänisch - RO",'Basis-Tabelle-Samen'!$AT365,
IF($A$4="Schwedisch - SE",'Basis-Tabelle-Samen'!$AU365,
IF($A$4="Slowakisch - SK",'Basis-Tabelle-Samen'!$AV365,
IF($A$4="Slowenisch - SI",'Basis-Tabelle-Samen'!$AW365,
IF($A$4="Spanisch - ES",'Basis-Tabelle-Samen'!$AX365,
IF($A$4="Tschechisch - CZ",'Basis-Tabelle-Samen'!$AY365,
IF($A$4="Türkisch - TR",'Basis-Tabelle-Samen'!$AZ365,
IF($A$4="Ungarisch - HU",'Basis-Tabelle-Samen'!$BA365,
" ACHTUNG")))))))))))))))))))))))))))))</f>
        <v>Sun Worshiper Mix</v>
      </c>
      <c r="C377" s="175" t="str">
        <f t="shared" si="5"/>
        <v/>
      </c>
      <c r="D377" s="170"/>
      <c r="E377" s="12"/>
      <c r="F377" s="157">
        <f>IF('Basis-Tabelle-Samen'!C365="","",'Basis-Tabelle-Samen'!C365)</f>
        <v>18163</v>
      </c>
      <c r="G377" s="160">
        <f>IF('Basis-Tabelle-Samen'!C365="","",IF($A$4="Deutsch - DE",10,12))</f>
        <v>12</v>
      </c>
      <c r="H377" s="172">
        <f>IF('Basis-Tabelle-Samen'!E365="","",'Basis-Tabelle-Samen'!E365)</f>
        <v>1.85</v>
      </c>
      <c r="I377" s="160" t="str">
        <f>IF('Basis-Tabelle-Samen'!G365="","",'Basis-Tabelle-Samen'!G365)</f>
        <v>10</v>
      </c>
      <c r="J377" s="161" t="str">
        <f>IF('Basis-Tabelle-Samen'!I365="","",'Basis-Tabelle-Samen'!I365)</f>
        <v>Mix</v>
      </c>
      <c r="K377" s="176">
        <f>IF('Basis-Tabelle-Samen'!B365="","",'Basis-Tabelle-Samen'!B365)</f>
        <v>363</v>
      </c>
      <c r="L377" s="177" t="str">
        <f>IF('Basis-Tabelle-Samen'!AB365="","",'Basis-Tabelle-Samen'!AB365)</f>
        <v>Sonnenanbeter</v>
      </c>
    </row>
    <row r="378" spans="1:12" ht="20.100000000000001" customHeight="1" x14ac:dyDescent="0.2">
      <c r="A378" s="154" t="str">
        <f>IF('Basis-Tabelle-Samen'!A360="","",IF($A$4="Deutsch - DE","Neu",IF($A$4="Dänisch - DK","Ny",IF($A$4="Englisch - UK","New",IF($A$4="Bulgarisch - BG","Нов",IF($A$4="Französisch - FR","Nouveau",IF($A$4="Finnisch - FI","Uusi",IF($A$4="Estnisch - EE","Uus",IF($A$4="Irisch - IE","Nua",IF($A$4="Isländisch - IS","Nýtt",IF($A$4="Griechisch - GR","Νέος",IF($A$4="Litauisch - LT","Nauja",IF($A$4="Kroatisch - HR","Novi",IF($A$4="Italienisch - IT","Nuovo",IF($A$4="Lettisch - LV","Jauns",IF($A$4="Maltesisch - MT","Ġdid",IF($A$4="Niederländisch - NL","Nieuw",IF($A$4="Polnisch - PL","Nowy",IF($A$4="Norwegisch - NO","Ny",IF($A$4="Portugiesisch - PT","Novo",IF($A$4="Rumänisch - RO","Nou",IF($A$4="Spanisch - ES","Nuevo",IF($A$4="Schwedisch - SE","Ny",IF($A$4="Tschechisch - CZ","Nový",IF($A$4="Slowakisch - SK","Nový",IF($A$4="Slowenisch - SI","Novo",IF($A$4="Japanisch - JP","新しい",IF($A$4="Türkisch - TR","Yeni",IF($A$4="Ungarisch - HU","Új","Achtung")))))))))))))))))))))))))))))</f>
        <v/>
      </c>
      <c r="B378" s="155" t="str">
        <f>IF('Basis-Tabelle-Samen'!$AB360="","",
IF($A$4="Bulgarisch - BG",'Basis-Tabelle-Samen'!$Z360,
IF($A$4="Dänisch - DK",'Basis-Tabelle-Samen'!$AA360,
IF($A$4="Deutsch - DE",'Basis-Tabelle-Samen'!$AB360,
IF($A$4="Englisch - UK",'Basis-Tabelle-Samen'!$AC360,
IF($A$4="Estnisch - EE",'Basis-Tabelle-Samen'!$AD360,
IF($A$4="Finnisch - FI",'Basis-Tabelle-Samen'!$AE360,
IF($A$4="Französisch - FR",'Basis-Tabelle-Samen'!$AF360,
IF($A$4="Griechisch - GR",'Basis-Tabelle-Samen'!$AG360,
IF($A$4="Irisch - IE",'Basis-Tabelle-Samen'!$AH360,
IF($A$4="Isländisch - IS",'Basis-Tabelle-Samen'!$AI360,
IF($A$4="Italienisch - IT",'Basis-Tabelle-Samen'!$AJ360,
IF($A$4="Japanisch - JP",'Basis-Tabelle-Samen'!$AK360,
IF($A$4="Kroatisch - HR",'Basis-Tabelle-Samen'!$AL360,
IF($A$4="Lettisch - LV",'Basis-Tabelle-Samen'!$AM360,
IF($A$4="Litauisch - LT",'Basis-Tabelle-Samen'!$AN360,
IF($A$4="Maltesisch - MT",'Basis-Tabelle-Samen'!$AO360,
IF($A$4="Niederländisch - NL",'Basis-Tabelle-Samen'!$AP360,
IF($A$4="Norwegisch - NO",'Basis-Tabelle-Samen'!$AQ360,
IF($A$4="Polnisch - PL",'Basis-Tabelle-Samen'!$AR360,
IF($A$4="Portugiesisch - PT",'Basis-Tabelle-Samen'!$AS360,
IF($A$4="Rumänisch - RO",'Basis-Tabelle-Samen'!$AT360,
IF($A$4="Schwedisch - SE",'Basis-Tabelle-Samen'!$AU360,
IF($A$4="Slowakisch - SK",'Basis-Tabelle-Samen'!$AV360,
IF($A$4="Slowenisch - SI",'Basis-Tabelle-Samen'!$AW360,
IF($A$4="Spanisch - ES",'Basis-Tabelle-Samen'!$AX360,
IF($A$4="Tschechisch - CZ",'Basis-Tabelle-Samen'!$AY360,
IF($A$4="Türkisch - TR",'Basis-Tabelle-Samen'!$AZ360,
IF($A$4="Ungarisch - HU",'Basis-Tabelle-Samen'!$BA360,
" ACHTUNG")))))))))))))))))))))))))))))</f>
        <v>Tall Garden Gnome Mix</v>
      </c>
      <c r="C378" s="175" t="str">
        <f t="shared" si="5"/>
        <v/>
      </c>
      <c r="D378" s="170"/>
      <c r="E378" s="12"/>
      <c r="F378" s="157">
        <f>IF('Basis-Tabelle-Samen'!C360="","",'Basis-Tabelle-Samen'!C360)</f>
        <v>18158</v>
      </c>
      <c r="G378" s="160">
        <f>IF('Basis-Tabelle-Samen'!C360="","",IF($A$4="Deutsch - DE",10,12))</f>
        <v>12</v>
      </c>
      <c r="H378" s="172">
        <f>IF('Basis-Tabelle-Samen'!E360="","",'Basis-Tabelle-Samen'!E360)</f>
        <v>1.85</v>
      </c>
      <c r="I378" s="160" t="str">
        <f>IF('Basis-Tabelle-Samen'!G360="","",'Basis-Tabelle-Samen'!G360)</f>
        <v>10</v>
      </c>
      <c r="J378" s="161" t="str">
        <f>IF('Basis-Tabelle-Samen'!I360="","",'Basis-Tabelle-Samen'!I360)</f>
        <v>Mix</v>
      </c>
      <c r="K378" s="176">
        <f>IF('Basis-Tabelle-Samen'!B360="","",'Basis-Tabelle-Samen'!B360)</f>
        <v>358</v>
      </c>
      <c r="L378" s="177" t="str">
        <f>IF('Basis-Tabelle-Samen'!AB360="","",'Basis-Tabelle-Samen'!AB360)</f>
        <v>Große Gartenzwerge</v>
      </c>
    </row>
  </sheetData>
  <sheetProtection algorithmName="SHA-512" hashValue="3df+VbHL79+VCKhosMHLR7/vga99zs6vNrK2KFyVSdKullJsOikCbosqO5vV98l2N1fWWnMxaHiIKa1BGNy6iA==" saltValue="xhwhxdnY7pzRbCJeJe5Iog==" spinCount="100000" sheet="1" objects="1" scenarios="1" selectLockedCells="1" sort="0" autoFilter="0"/>
  <autoFilter ref="A14:L14">
    <sortState ref="A15:L378">
      <sortCondition ref="I14"/>
    </sortState>
  </autoFilter>
  <mergeCells count="34">
    <mergeCell ref="G1:H1"/>
    <mergeCell ref="E10:H10"/>
    <mergeCell ref="E9:F9"/>
    <mergeCell ref="G9:H9"/>
    <mergeCell ref="K1:L2"/>
    <mergeCell ref="C1:C2"/>
    <mergeCell ref="F13:J13"/>
    <mergeCell ref="A6:C7"/>
    <mergeCell ref="A1:B2"/>
    <mergeCell ref="I1:J1"/>
    <mergeCell ref="A13:B13"/>
    <mergeCell ref="I7:J7"/>
    <mergeCell ref="E4:H4"/>
    <mergeCell ref="E3:H3"/>
    <mergeCell ref="E1:F1"/>
    <mergeCell ref="E2:H2"/>
    <mergeCell ref="I2:J2"/>
    <mergeCell ref="I3:J3"/>
    <mergeCell ref="E5:H5"/>
    <mergeCell ref="E6:H6"/>
    <mergeCell ref="A10:C12"/>
    <mergeCell ref="A4:B5"/>
    <mergeCell ref="I8:J8"/>
    <mergeCell ref="I9:J9"/>
    <mergeCell ref="I10:J10"/>
    <mergeCell ref="I11:J11"/>
    <mergeCell ref="I12:J12"/>
    <mergeCell ref="I4:J4"/>
    <mergeCell ref="I5:J5"/>
    <mergeCell ref="I6:J6"/>
    <mergeCell ref="E11:H11"/>
    <mergeCell ref="E12:H12"/>
    <mergeCell ref="E7:H7"/>
    <mergeCell ref="E8:H8"/>
  </mergeCells>
  <conditionalFormatting sqref="E15:E378">
    <cfRule type="cellIs" dxfId="102" priority="78" operator="greaterThan">
      <formula>0</formula>
    </cfRule>
  </conditionalFormatting>
  <conditionalFormatting sqref="E13">
    <cfRule type="cellIs" dxfId="101" priority="75" operator="greaterThan">
      <formula>0</formula>
    </cfRule>
  </conditionalFormatting>
  <conditionalFormatting sqref="L15">
    <cfRule type="cellIs" dxfId="100" priority="1" operator="equal">
      <formula>"10"</formula>
    </cfRule>
    <cfRule type="cellIs" dxfId="99" priority="2" operator="equal">
      <formula>"09"</formula>
    </cfRule>
    <cfRule type="cellIs" dxfId="98" priority="3" operator="equal">
      <formula>"08"</formula>
    </cfRule>
    <cfRule type="cellIs" dxfId="97" priority="4" operator="equal">
      <formula>"07"</formula>
    </cfRule>
    <cfRule type="cellIs" dxfId="96" priority="5" operator="equal">
      <formula>"06"</formula>
    </cfRule>
    <cfRule type="cellIs" dxfId="95" priority="6" operator="equal">
      <formula>"05"</formula>
    </cfRule>
    <cfRule type="cellIs" dxfId="94" priority="7" operator="equal">
      <formula>"04"</formula>
    </cfRule>
    <cfRule type="cellIs" dxfId="93" priority="8" operator="equal">
      <formula>"03"</formula>
    </cfRule>
    <cfRule type="cellIs" dxfId="92" priority="9" operator="equal">
      <formula>"02"</formula>
    </cfRule>
    <cfRule type="cellIs" dxfId="91" priority="10" operator="equal">
      <formula>"01"</formula>
    </cfRule>
  </conditionalFormatting>
  <conditionalFormatting sqref="I15:I378">
    <cfRule type="cellIs" dxfId="90" priority="31" operator="equal">
      <formula>"10"</formula>
    </cfRule>
    <cfRule type="cellIs" dxfId="89" priority="32" operator="equal">
      <formula>"09"</formula>
    </cfRule>
    <cfRule type="cellIs" dxfId="88" priority="33" operator="equal">
      <formula>"08"</formula>
    </cfRule>
    <cfRule type="cellIs" dxfId="87" priority="34" operator="equal">
      <formula>"07"</formula>
    </cfRule>
    <cfRule type="cellIs" dxfId="86" priority="35" operator="equal">
      <formula>"06"</formula>
    </cfRule>
    <cfRule type="cellIs" dxfId="85" priority="36" operator="equal">
      <formula>"05"</formula>
    </cfRule>
    <cfRule type="cellIs" dxfId="84" priority="37" operator="equal">
      <formula>"04"</formula>
    </cfRule>
    <cfRule type="cellIs" dxfId="83" priority="38" operator="equal">
      <formula>"03"</formula>
    </cfRule>
    <cfRule type="cellIs" dxfId="82" priority="39" operator="equal">
      <formula>"02"</formula>
    </cfRule>
    <cfRule type="cellIs" dxfId="81" priority="40" operator="equal">
      <formula>"01"</formula>
    </cfRule>
  </conditionalFormatting>
  <conditionalFormatting sqref="J15">
    <cfRule type="cellIs" dxfId="80" priority="21" operator="equal">
      <formula>"10"</formula>
    </cfRule>
    <cfRule type="cellIs" dxfId="79" priority="22" operator="equal">
      <formula>"09"</formula>
    </cfRule>
    <cfRule type="cellIs" dxfId="78" priority="23" operator="equal">
      <formula>"08"</formula>
    </cfRule>
    <cfRule type="cellIs" dxfId="77" priority="24" operator="equal">
      <formula>"07"</formula>
    </cfRule>
    <cfRule type="cellIs" dxfId="76" priority="25" operator="equal">
      <formula>"06"</formula>
    </cfRule>
    <cfRule type="cellIs" dxfId="75" priority="26" operator="equal">
      <formula>"05"</formula>
    </cfRule>
    <cfRule type="cellIs" dxfId="74" priority="27" operator="equal">
      <formula>"04"</formula>
    </cfRule>
    <cfRule type="cellIs" dxfId="73" priority="28" operator="equal">
      <formula>"03"</formula>
    </cfRule>
    <cfRule type="cellIs" dxfId="72" priority="29" operator="equal">
      <formula>"02"</formula>
    </cfRule>
    <cfRule type="cellIs" dxfId="71" priority="30" operator="equal">
      <formula>"01"</formula>
    </cfRule>
  </conditionalFormatting>
  <conditionalFormatting sqref="K15">
    <cfRule type="cellIs" dxfId="70" priority="11" operator="equal">
      <formula>"10"</formula>
    </cfRule>
    <cfRule type="cellIs" dxfId="69" priority="12" operator="equal">
      <formula>"09"</formula>
    </cfRule>
    <cfRule type="cellIs" dxfId="68" priority="13" operator="equal">
      <formula>"08"</formula>
    </cfRule>
    <cfRule type="cellIs" dxfId="67" priority="14" operator="equal">
      <formula>"07"</formula>
    </cfRule>
    <cfRule type="cellIs" dxfId="66" priority="15" operator="equal">
      <formula>"06"</formula>
    </cfRule>
    <cfRule type="cellIs" dxfId="65" priority="16" operator="equal">
      <formula>"05"</formula>
    </cfRule>
    <cfRule type="cellIs" dxfId="64" priority="17" operator="equal">
      <formula>"04"</formula>
    </cfRule>
    <cfRule type="cellIs" dxfId="63" priority="18" operator="equal">
      <formula>"03"</formula>
    </cfRule>
    <cfRule type="cellIs" dxfId="62" priority="19" operator="equal">
      <formula>"02"</formula>
    </cfRule>
    <cfRule type="cellIs" dxfId="61" priority="20" operator="equal">
      <formula>"01"</formula>
    </cfRule>
  </conditionalFormatting>
  <hyperlinks>
    <hyperlink ref="B9" r:id="rId1"/>
  </hyperlinks>
  <printOptions horizontalCentered="1"/>
  <pageMargins left="0.39370078740157483" right="0.23622047244094491" top="0.23622047244094491" bottom="0.23622047244094491" header="0.51181102362204722" footer="0.51181102362204722"/>
  <pageSetup paperSize="9" scale="68" fitToHeight="0" orientation="landscape" horizontalDpi="4294967293" verticalDpi="3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Z364"/>
  <sheetViews>
    <sheetView showGridLines="0" showZeros="0" zoomScaleNormal="100" workbookViewId="0">
      <pane ySplit="14" topLeftCell="A15" activePane="bottomLeft" state="frozen"/>
      <selection pane="bottomLeft" activeCell="G15" sqref="G15"/>
    </sheetView>
  </sheetViews>
  <sheetFormatPr baseColWidth="10" defaultColWidth="12" defaultRowHeight="12.75" x14ac:dyDescent="0.2"/>
  <cols>
    <col min="1" max="2" width="8.83203125" style="30" customWidth="1"/>
    <col min="3" max="3" width="15.83203125" style="4" customWidth="1"/>
    <col min="4" max="4" width="50.83203125" style="4" customWidth="1"/>
    <col min="5" max="5" width="17.83203125" style="4" customWidth="1"/>
    <col min="6" max="6" width="17.83203125" style="4" hidden="1" customWidth="1"/>
    <col min="7" max="7" width="8.83203125" style="5" customWidth="1"/>
    <col min="8" max="10" width="8.83203125" style="6" customWidth="1"/>
    <col min="11" max="11" width="8.83203125" style="5" customWidth="1"/>
    <col min="12" max="14" width="8.83203125" style="7" customWidth="1"/>
    <col min="15" max="15" width="8.83203125" style="5" customWidth="1"/>
    <col min="16" max="18" width="8.83203125" style="7" customWidth="1"/>
    <col min="19" max="19" width="8.83203125" style="5" customWidth="1"/>
    <col min="20" max="22" width="8.83203125" style="7" customWidth="1"/>
    <col min="23" max="23" width="8.83203125" style="5" customWidth="1"/>
    <col min="24" max="26" width="8.83203125" style="7" customWidth="1"/>
    <col min="27" max="16384" width="12" style="4"/>
  </cols>
  <sheetData>
    <row r="1" spans="1:26" ht="20.100000000000001" customHeight="1" x14ac:dyDescent="0.2">
      <c r="A1" s="409" t="s">
        <v>2802</v>
      </c>
      <c r="B1" s="409"/>
      <c r="C1" s="410"/>
      <c r="D1" s="403" t="str">
        <f>'0'!$J$3</f>
        <v>Englisch - UK</v>
      </c>
      <c r="E1" s="401" t="str">
        <f>IF($D$1="Deutsch - DE","Samengruppen",IF($D$1="Englisch - UK","Seed groups",IF($D$1="Bulgarisch - BG","Групи семена",IF($D$1="Dänisch - DK","Frøgrupper",IF($D$1="Französisch - FR","Groupes de semences",IF($D$1="Finnisch - FI","Siemenryhmät",IF($D$1="Estnisch - EE","Seemnerühmad",IF($D$1="Griechisch - GR","Ομάδες σπόρων",IF($D$1="Irisch - IE","Grúpaí síolta",IF($D$1="Isländisch - IS","Fræhópar",IF($D$1="Italienisch - IT","Gruppi di semi",IF($D$1="Litauisch - LT","Sėklų grupės",IF($D$1="Kroatisch - HR","Skupine sjemena",IF($D$1="Lettisch - LV","Sēklu grupas",IF($D$1="Niederländisch - NL","Zaad groepen",IF($D$1="Maltesisch - MT","Gruppi taż-żerriegħa",IF($D$1="Polnisch - PL","Grupy nasion",IF($D$1="Norwegisch - NO","Frøgrupper",IF($D$1="Portugiesisch - PT","Grupos de sementes",IF($D$1="Spanisch - ES","Grupos de semillas",IF($D$1="Schwedisch - SE","Frögrupper",IF($D$1="Rumänisch - RO","Grupuri de semințe",IF($D$1="Slowakisch - SK","Skupiny semien",IF($D$1="Tschechisch- CZ","Semenné skupiny",IF($D$1="Slowenisch - SI","Semenske skupine",IF($D$1="Ungarisch - HU","Magcsoportok",IF($D$1="Japanisch - JP","シードグループ",IF($D$1="Türkisch - TR","Tohum grupları","Achtung"))))))))))))))))))))))))))))</f>
        <v>Seed groups</v>
      </c>
      <c r="F1" s="122"/>
      <c r="G1" s="63" t="s">
        <v>3113</v>
      </c>
      <c r="H1" s="127" t="str">
        <f>IF($D$1="Deutsch - DE","Basisgruppe",IF($D$1="Englisch - UK","Base group",IF($D$1="Bulgarisch - BG","Базова група",IF($D$1="Dänisch - DK","Basisgruppe",IF($D$1="Finnisch - FI","Perusryhmä",IF($D$1="Estnisch - EE","Baasgrupp",IF($D$1="Französisch - FR","Groupe de base",IF($D$1="Griechisch - GR","Ομάδα βάσης",IF($D$1="Irisch - IE","Bunghrúpa",IF($D$1="Isländisch - IS","Grunnhópur",IF($D$1="Italienisch - IT","Gruppo base",IF($D$1="Kroatisch - HR","Osnovna grupa",IF($D$1="Litauisch - LT","Bazinė grupė",IF($D$1="Niederländisch - NL","Basis groep",IF($D$1="Maltesisch - MT","Grupp bażi",IF($D$1="Lettisch - LV","Bāzes grupa",IF($D$1="Norwegisch - NO","Basisgruppe",IF($D$1="Polnisch - PL","Grupa podstawowa",IF($D$1="Portugiesisch - PT","Grupo base",IF($D$1="Spanisch - ES","Grupo básico",IF($D$1="Rumänisch - RO","Grupul de bază",IF($D$1="Schwedisch - SE","Basgrupp",IF($D$1="Slowenisch - SI","Osnovna skupina",IF($D$1="Slowakisch - SK","Základná skupina",IF($D$1="Tschechisch - CZ","Základní skupina",IF($D$1="Japanisch - JP","ベースグループ",IF($D$1="Ungarisch - HU","Alapcsoport",IF($D$1="Türkisch - TR","Baz grup","Achtung"))))))))))))))))))))))))))))</f>
        <v>Base group</v>
      </c>
      <c r="I1" s="191"/>
      <c r="J1" s="191"/>
      <c r="K1" s="64" t="s">
        <v>3115</v>
      </c>
      <c r="L1" s="426" t="str">
        <f>IF($D$1="Deutsch - DE","BIO Kräuter",IF($D$1="Bulgarisch - BG","ОРГАНИЧНИ билки",IF($D$1="Englisch - UK","ORGANIC herbs",IF($D$1="Dänisch - DK","ØKOLOGISKE urter",IF($D$1="Finnisch - FI","LUOMU yrttejä",IF($D$1="Estnisch - EE","MAHE ürdid",IF($D$1="Französisch - FR","Herbes BIO",IF($D$1="Isländisch - IS","LÍFFRÍNAR jurtir",IF($D$1="Irisch - IE","Luibheanna ORGÁNACHA",IF($D$1="Griechisch - GR","ΒΙΟΛΟΓΙΚΑ βότανα",IF($D$1="Kroatisch - HR","ORGANSKO bilje",IF($D$1="Litauisch - LT","EKOLOGIŠKOS žolės",IF($D$1="Italienisch - IT","Erbe BIOLOGICHE",IF($D$1="Lettisch - LV","BIOLOĢISKIE augi",IF($D$1="Maltesisch - MT","Ħwawar ORGANIĊI",IF($D$1="Niederländisch - NL","BIOLOGISCHE kruiden",IF($D$1="Portugiesisch - PT","Ervas ORGÂNICAS",IF($D$1="Norwegisch - NO","ØKOLOGISKE urter",IF($D$1="Polnisch - PL","Zioła ORGANICZNE",IF($D$1="Rumänisch - RO","Ierburi BIO",IF($D$1="Spanisch - ES","Hierbas ORGÁNICAS",IF($D$1="Schwedisch - SE","EKOLOGISKA örter",IF($D$1="Slowenisch - SI","ORGANSKA zelišča",IF($D$1="Slowakisch - SK","BIO bylinky",IF($D$1="Tschechisch - CZ","BIO byliny",IF($D$1="Türkisch - TR","ORGANİK otlar",IF($D$1="Ungarisch - HU","BIO gyógynövények",IF($D$1="Japanisch - JP","オーガニックハーブ","Achtung"))))))))))))))))))))))))))))</f>
        <v>ORGANIC herbs</v>
      </c>
      <c r="M1" s="427"/>
      <c r="N1" s="428"/>
      <c r="O1" s="65" t="s">
        <v>3117</v>
      </c>
      <c r="P1" s="430" t="str">
        <f>IF($D$1="Deutsch - DE","Gemüse",IF($D$1="Bulgarisch - BG","Зеленчуци",IF($D$1="Englisch - UK","Vegetables",IF($D$1="Dänisch - DK","Grøntsager",IF($D$1="Französisch - FR","Des légumes",IF($D$1="Finnisch - FI","Vihannekset",IF($D$1="Estnisch - EE","Köögiviljad",IF($D$1="Griechisch - GR","Λαχανικά",IF($D$1="Irisch - IE","Glasraí",IF($D$1="Isländisch - IS","Grænmeti",IF($D$1="Italienisch - IT","La verdura",IF($D$1="Litauisch - LT","Daržovės",IF($D$1="Kroatisch - HR","Povrće",IF($D$1="Lettisch - LV","Dārzeņus",IF($D$1="Niederländisch - NL","Groenten",IF($D$1="Maltesisch - MT","Ħaxix",IF($D$1="Polnisch - PL","Warzywa",IF($D$1="Norwegisch - NO","Grønnsaker",IF($D$1="Portugiesisch - PT","Legumes",IF($D$1="Spanisch - ES","Verduras",IF($D$1="Rumänisch - RO","Legume",IF($D$1="Schwedisch - SE","Grönsaker",IF($D$1="Slowakisch - SK","Zeleniny",IF($D$1="Slowenisch - SI","Zelenjava",IF($D$1="Tschechisch - CZ","Zelenina",IF($D$1="Türkisch - TR","Sebzeler",IF($D$1="Ungarisch - HU","Zöldségek",IF($D$1="Japanisch - JP","野菜","Achtung"))))))))))))))))))))))))))))</f>
        <v>Vegetables</v>
      </c>
      <c r="Q1" s="427"/>
      <c r="R1" s="428"/>
      <c r="S1" s="66" t="s">
        <v>3119</v>
      </c>
      <c r="T1" s="432" t="str">
        <f>IF($D$1="Deutsch - DE","Heilpflanzen",IF($D$1="Bulgarisch - BG","Лечебни растения",IF($D$1="Dänisch - DK","Lægeplanter",IF($D$1="Englisch - UK","Medicinal plants",IF($D$1="Finnisch - FI","Lääkekasvit",IF($D$1="Estnisch - EE","Ravimtaimed",IF($D$1="Französisch - FR","Plantes médicinales",IF($D$1="Isländisch - IS","Lækningajurtir",IF($D$1="Irisch - IE","Plandaí íocshláinte",IF($D$1="Griechisch - GR","Φαρμακευτικά φυτά",IF($D$1="Litauisch - LT","Vaistiniai augalai",IF($D$1="Kroatisch - HR","Ljekovito bilje",IF($D$1="Italienisch - IT","Piante medicinali",IF($D$1="Lettisch - LV","Ārstniecības augi",IF($D$1="Maltesisch - MT","Pjanti mediċinali",IF($D$1="Niederländisch - NL","Medicinale planten",IF($D$1="Portugiesisch - PT","Plantas medicinais",IF($D$1="Norwegisch - NO","Medisinske planter",IF($D$1="Polnisch - PL","Rośliny lecznicze",IF($D$1="Spanisch - ES","Plantas medicinales",IF($D$1="Schwedisch - SE","Medicinska växter",IF($D$1="Rumänisch - RO","Plante medicinale",IF($D$1="Slowakisch - SK","Liečivé rastliny",IF($D$1="Tschechisch - CZ","Léčivé rostliny",IF($D$1="Slowenisch - SI","Zdravilne rastline",IF($D$1="Ungarisch - HU","Orvosi növények",IF($D$1="Türkisch - TR","Şifalı Bitkiler",IF($D$1="Japanisch - JP","薬用植物","Achtung"))))))))))))))))))))))))))))</f>
        <v>Medicinal plants</v>
      </c>
      <c r="U1" s="427"/>
      <c r="V1" s="428"/>
      <c r="W1" s="71" t="s">
        <v>3121</v>
      </c>
      <c r="X1" s="416" t="str">
        <f>IF($D$1="Deutsch - DE","Kräuter",IF($D$1="Englisch - UK","Herbs",IF($D$1="Dänisch - DK","Urter",IF($D$1="Bulgarisch - BG","Билки",IF($D$1="Estnisch - EE","Maitsetaimed",IF($D$1="Finnisch - FI","Yrtit",IF($D$1="Französisch - FR","Herbes",IF($D$1="Griechisch - GR","Βότανα",IF($D$1="Isländisch - IS","Jurtir",IF($D$1="Irisch - IE","Luibheanna",IF($D$1="Litauisch - LT","Vaistažolės",IF($D$1="Kroatisch - HR","Bilje",IF($D$1="Italienisch - IT","Erbe aromatiche",IF($D$1="Lettisch - LV","Garšaugi",IF($D$1="Niederländisch - NL","Kruiden",IF($D$1="Maltesisch - MT","Ħwawar",IF($D$1="Polnisch - PL","Zioła",IF($D$1="Norwegisch - NO","Urter",IF($D$1="Portugiesisch - PT","Ervas",IF($D$1="Schwedisch - SE","Örter",IF($D$1="Rumänisch - RO","Ierburi",IF($D$1="Spanisch - ES","Hierbas",IF($D$1="Slowenisch - SI","Zelišča",IF($D$1="Tschechisch - CZ","Byliny",IF($D$1="Slowakisch - SK","Bylinky",IF($D$1="Japanisch - JP","ハーブ",IF($D$1="Türkisch - TR","Otlar",IF($D$1="Ungarisch - HU","Gyógynövények","Achtung"))))))))))))))))))))))))))))</f>
        <v>Herbs</v>
      </c>
      <c r="Y1" s="417"/>
      <c r="Z1" s="418"/>
    </row>
    <row r="2" spans="1:26" ht="20.100000000000001" customHeight="1" x14ac:dyDescent="0.2">
      <c r="A2" s="411"/>
      <c r="B2" s="411"/>
      <c r="C2" s="411"/>
      <c r="D2" s="404"/>
      <c r="E2" s="402"/>
      <c r="F2" s="179"/>
      <c r="G2" s="68" t="s">
        <v>3114</v>
      </c>
      <c r="H2" s="128" t="str">
        <f>IF($D$1="Deutsch - DE","BIO Gemüse",IF($D$1="Englisch - UK","Organic vegetables",IF($D$1="Bulgarisch - BG","Органични зеленчуци",IF($D$1="Dänisch - DK","Økologiske grøntsager",IF($D$1="Finnisch - FI","Luomuvihanneksia",IF($D$1="Französisch - FR","Légumes organiques",IF($D$1="Estnisch - EE","Orgaanilised köögiviljad",IF($D$1="Irisch - IE","Glasraí orgánacha",IF($D$1="Griechisch - GR","Βιολογικά λαχανικά",IF($D$1="Isländisch - IS","Lífrænt grænmeti",IF($D$1="Litauisch - LT","Ekologiškos daržovės",IF($D$1="Kroatisch - HR","Organsko povrće",IF($D$1="Italienisch - IT","Verdure biologiche",IF($D$1="Maltesisch - MT","Ħxejjex organiċi",IF($D$1="Niederländisch - NL","Organische groenten",IF($D$1="Lettisch - LV","Bioloģiskie dārzeņi",IF($D$1="Norwegisch - NO","Økologiske grønnsaker",IF($D$1="Portugiesisch - PT","Vegetais organícos",IF($D$1="Polnisch - PL","Warzywa organiczne",IF($D$1="Rumänisch - RO","Legume organice",IF($D$1="Schwedisch - SE","Organiska grönsaker",IF($D$1="Spanisch - ES","Vegetales orgánicos",IF($D$1="Slowenisch - SI","Ekološka zelenjava",IF($D$1="Slowakisch - SK","Bio zelenina",IF($D$1="Tschechisch - CZ","Bio zelenina",IF($D$1="Türkisch - TR","Organik sebzeler",IF($D$1="Ungarisch - HU","Bio zöldségek",IF($D$1="Japanisch - JP","有機野菜","Achtung"))))))))))))))))))))))))))))</f>
        <v>Organic vegetables</v>
      </c>
      <c r="I2" s="192"/>
      <c r="J2" s="192"/>
      <c r="K2" s="72" t="s">
        <v>3116</v>
      </c>
      <c r="L2" s="429" t="str">
        <f>IF($D$1="Deutsch - DE","Bonsai",IF($D$1="Bulgarisch - BG","Бонсай",IF($D$1="Dänisch - DK","Bonsai",IF($D$1="Englisch - UK","Bonsai",IF($D$1="Finnisch - FI","Bonsai",IF($D$1="Estnisch - EE","Bonsai",IF($D$1="Französisch - FR","Bonsaï",IF($D$1="Isländisch - IS","Bonsai",IF($D$1="Irisch - IE","Bonsai",IF($D$1="Griechisch - GR","Μπονσάι",IF($D$1="Italienisch - IT","Bonsai",IF($D$1="Litauisch - LT","Bonsai",IF($D$1="Kroatisch - HR","Bonsai",IF($D$1="Lettisch - LV","Pundurkociņš",IF($D$1="Maltesisch - MT","Bonsai",IF($D$1="Niederländisch - NL","Bonsai",IF($D$1="Norwegisch - NO","Bonsai",IF($D$1="Polnisch - PL","Bonsai",IF($D$1="Portugiesisch - PT","Bonsai",IF($D$1="Rumänisch - RO","Bonsai",IF($D$1="Spanisch - ES","Bonsái",IF($D$1="Schwedisch - SE","Bonsai",IF($D$1="Tschechisch - CZ","Bonsai",IF($D$1="Slowakisch - SK","Bonsai",IF($D$1="Slowenisch - SI","Bonsaj",IF($D$1="Türkisch - TR","Bonzai",IF($D$1="Ungarisch - HU","Bonsai",IF($D$1="Japanisch - JP","盆栽","Achtung"))))))))))))))))))))))))))))</f>
        <v>Bonsai</v>
      </c>
      <c r="M2" s="427"/>
      <c r="N2" s="428"/>
      <c r="O2" s="68" t="s">
        <v>3118</v>
      </c>
      <c r="P2" s="431" t="str">
        <f>IF($D$1="Deutsch - DE","Gräser und Bambus",IF($D$1="Bulgarisch - BG","Треви и бамбук",IF($D$1="Dänisch - DK","Græs og bambus",IF($D$1="Englisch - UK","Grasses and bamboo",IF($D$1="Estnisch - EE","Rohi ja bambus",IF($D$1="Französisch - FR","Graminées et bambous",IF($D$1="Finnisch - FI","Ruohoa ja bambua",IF($D$1="Griechisch - GR","Χόρτα και μπαμπού",IF($D$1="Irisch - IE","Féara agus bambú",IF($D$1="Isländisch - IS","Grös og bambus",IF($D$1="Italienisch - IT","Erbe e bambù",IF($D$1="Litauisch - LT","Žolės ir bambukai",IF($D$1="Kroatisch - HR","Trave i bambus",IF($D$1="Maltesisch - MT","Ħaxix u bambu",IF($D$1="Niederländisch - NL","Grassen en bamboe",IF($D$1="Lettisch - LV","Zāles un bambuss",IF($D$1="Portugiesisch - PT","Ervas e bambu",IF($D$1="Polnisch - PL","Trawy i bambus",IF($D$1="Norwegisch - NO","Gress og bambus",IF($D$1="Spanisch - ES","Hierbas y bambú",IF($D$1="Rumänisch - RO","Ierburi și bambus",IF($D$1="Schwedisch - SE","Gräs och bambu",IF($D$1="Slowakisch - SK","Trávy a bambus",IF($D$1="Slowenisch - SI","Trave in bambus",IF($D$1="Tschechisch - CZ","Trávy a bambus",IF($D$1="Ungarisch - HU","Fű és bambusz",IF($D$1="Japanisch - JP","草と竹",IF($D$1="Türkisch - TR","Otlar ve bambu","Achtung"))))))))))))))))))))))))))))</f>
        <v>Grasses and bamboo</v>
      </c>
      <c r="Q2" s="427"/>
      <c r="R2" s="428"/>
      <c r="S2" s="69" t="s">
        <v>3120</v>
      </c>
      <c r="T2" s="433" t="str">
        <f>IF($D$1="Deutsch - DE","Kakteen",IF($D$1="Bulgarisch - BG","Кактуси",IF($D$1="Dänisch - DK","Kaktusser",IF($D$1="Englisch - UK","Cacti",IF($D$1="Finnisch - FI","Kaktukset",IF($D$1="Französisch - FR","Cactus",IF($D$1="Estnisch - EE","Kaktused",IF($D$1="Griechisch - GR","Κάκτοι",IF($D$1="Irisch - IE","Cachtais",IF($D$1="Isländisch - IS","Kaktusa",IF($D$1="Kroatisch - HR","Kaktusi",IF($D$1="Litauisch - LT","Kaktusai",IF($D$1="Italienisch - IT","Cactus",IF($D$1="Lettisch - LV","Kaktusi",IF($D$1="Niederländisch - NL","Cactussen",IF($D$1="Maltesisch - MT","Kakti",IF($D$1="Portugiesisch - PT","Cactos",IF($D$1="Polnisch - PL","Kaktusy",IF($D$1="Norwegisch - NO","Kaktuser",IF($D$1="Spanisch - ES","Cactus",IF($D$1="Rumänisch - RO","Cactusi",IF($D$1="Schwedisch - SE","Kaktusar",IF($D$1="Tschechisch - CZ","Kaktusy",IF($D$1="Slowenisch - SI","Kaktusi",IF($D$1="Slowakisch - SK","Kaktusy",IF($D$1="Japanisch - JP","サボテン",IF($D$1="Ungarisch - HU","Kaktuszok",IF($D$1="Türkisch - TR","Kaktüsler","Achtung"))))))))))))))))))))))))))))</f>
        <v>Cacti</v>
      </c>
      <c r="U2" s="427"/>
      <c r="V2" s="427"/>
      <c r="W2" s="339"/>
      <c r="X2" s="419"/>
      <c r="Y2" s="420"/>
      <c r="Z2" s="420"/>
    </row>
    <row r="3" spans="1:26" ht="9.9499999999999993" customHeight="1" x14ac:dyDescent="0.2"/>
    <row r="4" spans="1:26" s="8" customFormat="1" ht="24.95" customHeight="1" x14ac:dyDescent="0.2">
      <c r="A4" s="406" t="str">
        <f>IF($D$1="Deutsch - DE","Preise und Bestellformular: Anzucht Sets",IF($D$1="Englisch - UK","Prices and order form: Cultivation sets",IF($D$1="Kroatisch - HR","Cijene i narudžbenica: Setovi za uzgoj",IF($D$1="Bulgarisch - BG","Цени и форма за поръчка: Култивационни комплекти",IF($D$1="Niederländisch - NL","Prijzen en bestelformulier: Kweeksets",IF($D$1="Tschechisch - CZ","Ceny a objednávkový formulář: Kultivační sady",IF($D$1="Dänisch - DK","Priser og bestillingsformular: Dyrkningssæt",IF($D$1="Französisch - FR","Prix ​​et bon de commande : Sets de culture",IF($D$1="Estnisch - EE","Hinnad ja tellimisvorm: Viljeluskomplektid",IF($D$1="Finnisch - FI","Hinnat ja tilauslomake: Viljelysetit",IF($D$1="Griechisch - GR","Τιμές και φόρμα παραγγελίας: Σετ καλλιέργειας",IF($D$1="Japanisch - JP","価格と注文書：栽培セット",IF($D$1="Italienisch - IT","Prezzi e modulo d'ordine: Set di coltivazione",IF($D$1="Norwegisch - NO","Priser og bestillingsskjema: Dyrkingssett",IF($D$1="Lettisch - LV","Cenas un pasūtījuma forma: Audzēšanas komplekti",IF($D$1="Litauisch - LT","Kainos ir užsakymo forma: Auginimo rinkiniai",IF($D$1="Polnisch - PL","Ceny i formularz zamówienia: Zestawy do uprawy",IF($D$1="Rumänisch - RO","Preturi si formular de comanda: Seturi de cultivare",IF($D$1="Portugiesisch - PT","Preços e formulário de pedido: Conjuntos de cultivo",IF($D$1="Spanisch - ES","Precios y formulario de pedido: Conjuntos de cultivo",IF($D$1="Slowakisch - SK","Ceny a objednávkový formulár: Kultivačné sady",IF($D$1="Slowenisch - SI","Cene in naročilnica: Kompleti za gojenje",IF($D$1="Schwedisch - SE","Priser och beställningsblankett: Odlingssatser",IF($D$1="Türkisch - TR","Fiyatlar ve sipariş formu: Yetiştirme setleri",IF($D$1="Ungarisch - HU","Árak és megrendelőlap: Termesztőkészletek",IF($D$1="Isländisch - IS","Verð og pöntunarform: Ræktunarsett",IF($D$1="Irisch - IE","Praghsanna agus foirm ordaithe: Leagann saothraithe",IF($D$1="Maltesisch - MT","Prezzijiet u formola tal-ordni: Settijiet tal-kultivazzjoni","Achtung"))))))))))))))))))))))))))))</f>
        <v>Prices and order form: Cultivation sets</v>
      </c>
      <c r="B4" s="406"/>
      <c r="C4" s="407"/>
      <c r="D4" s="407"/>
      <c r="E4" s="408"/>
      <c r="F4" s="151"/>
      <c r="G4" s="373" t="str">
        <f>IF($D$1="Deutsch - DE","Anschrift Rechnung",IF($D$1="Kroatisch - HR","Adresa računa",IF($D$1="Englisch - UK","Bill address",IF($D$1="Bulgarisch - BG","Адрес на сметката",IF($D$1="Dänisch - DK","Regningsadresse",IF($D$1="Estnisch - EE","Arve aadress",IF($D$1="Tschechisch - CZ","Fakturační adresa",IF($D$1="Französisch - FR","Adresse de facturation",IF($D$1="Niederländisch - NL","Factuur adres",IF($D$1="Finnisch - FI","Laskun osoite",IF($D$1="Japanisch - JP","請求先住所",IF($D$1="Griechisch - GR","Διεύθυνση λογαριασμού",IF($D$1="Italienisch - IT","Indirizzo di fattura",IF($D$1="Litauisch - LT","Sąskaitos adresas",IF($D$1="Lettisch - LV","Rēķina adrese",IF($D$1="Norwegisch - NO","Regningsadresse",IF($D$1="Rumänisch - RO","Adresa de factura",IF($D$1="Polnisch - PL","Adres rozliczeniowy",IF($D$1="Portugiesisch - PT","Endereço de cobrança",IF($D$1="Slowenisch - SI","Naslov računa",IF($D$1="Slowakisch - SK","Fakturačná adresa",IF($D$1="Spanisch - ES","Dirección de facturación",IF($D$1="Schwedisch - SE","Fakturaadress",IF($D$1="Isländisch - IS","Heimilisfang reiknings",IF($D$1="Türkisch - TR","Fatura adresi",IF($D$1="Maltesisch - MT","Indirizz tal-kont",IF($D$1="Irisch - IE","Seoladh bille",IF($D$1="Ungarisch - HU","Számla címe","Achtung"))))))))))))))))))))))))))))</f>
        <v>Bill address</v>
      </c>
      <c r="H4" s="390"/>
      <c r="I4" s="342" t="str">
        <f>IF($D$1="Deutsch - DE","Firma",IF($D$1="Englisch - UK","Company",IF($D$1="Dänisch - DK","Selskab",IF($D$1="Bulgarisch - BG","Търговско дружество",IF($D$1="Estnisch - EE","Ettevõte",IF($D$1="Finnisch - FI","Yhtiö",IF($D$1="Französisch - FR","Compagnie",IF($D$1="Griechisch - GR","Εταιρία",IF($D$1="Isländisch - IS","Fyrirtæki",IF($D$1="Irisch - IE","Cuideachta",IF($D$1="Italienisch - IT","Azienda",IF($D$1="Kroatisch - HR","Društvo",IF($D$1="Litauisch - LT","Bendrovė",IF($D$1="Lettisch - LV","Uzņēmums",IF($D$1="Niederländisch - NL","Bedrijf",IF($D$1="Maltesisch - MT","Kumpanija",IF($D$1="Polnisch - PL","Spółka",IF($D$1="Portugiesisch - PT","Empresa",IF($D$1="Norwegisch - NO","Selskap",IF($D$1="Spanisch - ES","Empresa",IF($D$1="Schwedisch - SE","Företag",IF($D$1="Rumänisch - RO","Companie",IF($D$1="Slowakisch - SK","Spoločnosť",IF($D$1="Slowenisch - SI","Podjetje",IF($D$1="Tschechisch - CZ","Společnost",IF($D$1="Ungarisch - HU","Vállalat",IF($D$1="Japanisch - JP","会社",IF($D$1="Türkisch - TR","Şirket","Achtung"))))))))))))))))))))))))))))</f>
        <v>Company</v>
      </c>
      <c r="J4" s="358"/>
      <c r="K4" s="375">
        <f>'2'!I1</f>
        <v>0</v>
      </c>
      <c r="L4" s="376"/>
      <c r="M4" s="376"/>
      <c r="N4" s="377"/>
      <c r="O4" s="421"/>
      <c r="P4" s="422"/>
      <c r="Q4" s="422"/>
      <c r="R4" s="423"/>
      <c r="S4" s="391" t="str">
        <f>IF($D$1="Deutsch - DE","Anschrift Lieferung",IF($D$1="Kroatisch - HR","Adresa dostave",IF($D$1="Englisch - UK","Delivery address",IF($D$1="Bulgarisch - BG","Адрес за доставка",IF($D$1="Dänisch - DK","Leveringsadresse",IF($D$1="Tschechisch - CZ","Doručovací adresa",IF($D$1="Estnisch - EE","Saaja aadress",IF($D$1="Französisch - FR","Adresse de livraison",IF($D$1="Niederländisch - NL","Bezorgadres",IF($D$1="Finnisch - FI","Toimitusosoite",IF($D$1="Japanisch - JP","配送先住所",IF($D$1="Italienisch - IT","Indirizzo di consegna",IF($D$1="Griechisch - GR","Διεύθυνση παράδοσης",IF($D$1="Norwegisch - NO","Leveringsadresse",IF($D$1="Lettisch - LV","Piegādes adrese",IF($D$1="Litauisch - LT","Pristatymo adresas",IF($D$1="Rumänisch - RO","Adresă de livrare",IF($D$1="Polnisch - PL","Adres dostawy",IF($D$1="Portugiesisch - PT","Endereço de entrega",IF($D$1="Slowenisch - SI","Dostavni naslov",IF($D$1="Slowakisch - SK","Adresa dodania",IF($D$1="Spanisch - ES","Dirección de entrega",IF($D$1="Schwedisch - SE","Leveransadress",IF($D$1="Isländisch - IS","Heimilisfang afhendingar",IF($D$1="Türkisch - TR","Teslimat adresi",IF($D$1="Ungarisch - HU","Szállítási cím",IF($D$1="Irisch - IE","Seoladh seachadta",IF($D$1="Maltesisch - MT","Indirizz tal-kunsinna","Achtung"))))))))))))))))))))))))))))</f>
        <v>Delivery address</v>
      </c>
      <c r="T4" s="392"/>
      <c r="U4" s="342" t="str">
        <f>IF($D$1="Deutsch - DE","Firma",IF($D$1="Englisch - UK","Company",IF($D$1="Dänisch - DK","Selskab",IF($D$1="Bulgarisch - BG","Търговско дружество",IF($D$1="Estnisch - EE","Ettevõte",IF($D$1="Finnisch - FI","Yhtiö",IF($D$1="Französisch - FR","Compagnie",IF($D$1="Griechisch - GR","Εταιρία",IF($D$1="Isländisch - IS","Fyrirtæki",IF($D$1="Irisch - IE","Cuideachta",IF($D$1="Italienisch - IT","Azienda",IF($D$1="Kroatisch - HR","Društvo",IF($D$1="Litauisch - LT","Bendrovė",IF($D$1="Lettisch - LV","Uzņēmums",IF($D$1="Niederländisch - NL","Bedrijf",IF($D$1="Maltesisch - MT","Kumpanija",IF($D$1="Polnisch - PL","Spółka",IF($D$1="Portugiesisch - PT","Empresa",IF($D$1="Norwegisch - NO","Selskap",IF($D$1="Spanisch - ES","Empresa",IF($D$1="Schwedisch - SE","Företag",IF($D$1="Rumänisch - RO","Companie",IF($D$1="Slowakisch - SK","Spoločnosť",IF($D$1="Slowenisch - SI","Podjetje",IF($D$1="Tschechisch - CZ","Společnost",IF($D$1="Ungarisch - HU","Vállalat",IF($D$1="Japanisch - JP","会社",IF($D$1="Türkisch - TR","Şirket","Achtung"))))))))))))))))))))))))))))</f>
        <v>Company</v>
      </c>
      <c r="V4" s="358"/>
      <c r="W4" s="375">
        <f>'2'!I9</f>
        <v>0</v>
      </c>
      <c r="X4" s="376"/>
      <c r="Y4" s="376"/>
      <c r="Z4" s="377"/>
    </row>
    <row r="5" spans="1:26" ht="16.5" customHeight="1" x14ac:dyDescent="0.2">
      <c r="A5" s="407"/>
      <c r="B5" s="407"/>
      <c r="C5" s="407"/>
      <c r="D5" s="407"/>
      <c r="E5" s="408"/>
      <c r="F5" s="150"/>
      <c r="G5" s="355" t="str">
        <f>IF($D$1="Deutsch - DE","Abteilung",IF($D$1="Englisch - UK","Department",IF($D$1="Dänisch - DK","Afdeling",IF($D$1="Bulgarisch - BG","Отдел",IF($D$1="Französisch - FR","Département",IF($D$1="Finnisch - FI","Osasto",IF($D$1="Estnisch - EE","Osakond",IF($D$1="Isländisch - IS","Deild",IF($D$1="Irisch - IE","Roinn",IF($D$1="Griechisch - GR","Τμήμα",IF($D$1="Italienisch - IT","Dipartimento",IF($D$1="Kroatisch - HR","Odjelu",IF($D$1="Litauisch - LT","Skyrius",IF($D$1="Niederländisch - NL","Afdeling",IF($D$1="Maltesisch - MT","Dipartiment",IF($D$1="Lettisch - LV","Nodaļa",IF($D$1="Portugiesisch - PT","Departamento",IF($D$1="Polnisch - PL","Dział",IF($D$1="Norwegisch - NO","Avdeling",IF($D$1="Rumänisch - RO","Departament",IF($D$1="Spanisch - ES","Departamento",IF($D$1="Schwedisch - SE","Avdelning",IF($D$1="Tschechisch - CZ","Oddělení",IF($D$1="Slowenisch - SI","Oddelek",IF($D$1="Slowakisch - SK","Oddelenie",IF($D$1="Japanisch - JP","デパートメント",IF($D$1="Ungarisch - HU","Osztály",IF($D$1="Türkisch - TR","Bölüm","Achtung"))))))))))))))))))))))))))))</f>
        <v>Department</v>
      </c>
      <c r="H5" s="355"/>
      <c r="I5" s="355"/>
      <c r="J5" s="355"/>
      <c r="K5" s="375">
        <f>'2'!I2</f>
        <v>0</v>
      </c>
      <c r="L5" s="376"/>
      <c r="M5" s="376"/>
      <c r="N5" s="377"/>
      <c r="O5" s="355" t="str">
        <f>IF($D$1="Deutsch - DE","Bitte geben Sie Ihre Adressdaten in TAB 2 ein.",IF($D$1="Englisch - UK","Please enter your address details in TAB 2.",IF($D$1="Bulgarisch - BG","Моля, въведете данните за вашия адрес в РАЗДЕЛ 2.",IF($D$1="Kroatisch - HR","Unesite podatke o svojoj adresi u TAB 2.",IF($D$1="Dänisch - DK","Indtast venligst dine adresseoplysninger i TAB 2.",IF($D$1="Tschechisch - CZ","Zadejte prosím svou adresu do TAB 2.",IF($D$1="Niederländisch - NL","Vul uw adresgegevens in TAB 2 in.",IF($D$1="Französisch - FR","Veuillez saisir vos coordonnées dans TAB 2.",IF($D$1="Finnisch - FI","Kirjoita osoitetietosi TAB 2:een.",IF($D$1="Estnisch - EE","Sisestage oma aadressi andmed TAB 2-sse.",IF($D$1="Griechisch - GR","Εισαγάγετε τα στοιχεία της διεύθυνσής σας στον TAB 2.",IF($D$1="Italienisch - IT","Inserisci i dettagli del tuo indirizzo nella TAB 2.",IF($D$1="Japanisch - JP","タブ 2 に住所の詳細を入力してください。",IF($D$1="Norwegisch - NO","Vennligst skriv inn adresseopplysningene dine i TAB 2.",IF($D$1="Litauisch - LT","Įveskite savo adreso duomenis 2 skirtuke.",IF($D$1="Lettisch - LV","Lūdzu, ievadiet savas adreses informāciju 2. cilnē.",IF($D$1="Portugiesisch - PT","Por favor, insira os detalhes do seu endereço na TAB 2.",IF($D$1="Polnisch - PL","Proszę wpisać swoje dane adresowe w zakładce 2.",IF($D$1="Rumänisch - RO","Vă rugăm să introduceți detaliile adresei dvs. în TAB 2.",IF($D$1="Slowakisch - SK","Zadajte podrobnosti o svojej adrese na karte 2.",IF($D$1="Spanisch - ES","Por favor ingrese los detalles de su dirección en la TAB 2.",IF($D$1="Slowenisch - SI","Prosimo, vnesite podatke o svojem naslovu v TAB 2.",IF($D$1="Schwedisch - SE","Ange dina adressuppgifter i TAB 2.",IF($D$1="Ungarisch - HU","Kérjük, adja meg címét a 2. TAB-ban.",IF($D$1="Türkisch - TR","Lütfen adres bilgilerinizi TAB 2'ye girin.",IF($D$1="Isländisch - IS","Vinsamlegast sláðu inn heimilisfangsupplýsingar þínar í flipa 2.",IF($D$1="Irisch - IE","Cuir isteach do shonraí seolta i CMT 2.",IF($D$1="Maltesisch - MT","Jekk jogħġbok daħħal id-dettalji tal-indirizz tiegħek fit-TAB 2.","Achtung"))))))))))))))))))))))))))))</f>
        <v>Please enter your address details in TAB 2.</v>
      </c>
      <c r="P5" s="355"/>
      <c r="Q5" s="355"/>
      <c r="R5" s="355"/>
      <c r="S5" s="344" t="str">
        <f>IF($D$1="Deutsch - DE","Abteilung",IF($D$1="Englisch - UK","Department",IF($D$1="Dänisch - DK","Afdeling",IF($D$1="Bulgarisch - BG","Отдел",IF($D$1="Französisch - FR","Département",IF($D$1="Finnisch - FI","Osasto",IF($D$1="Estnisch - EE","Osakond",IF($D$1="Isländisch - IS","Deild",IF($D$1="Irisch - IE","Roinn",IF($D$1="Griechisch - GR","Τμήμα",IF($D$1="Italienisch - IT","Dipartimento",IF($D$1="Kroatisch - HR","Odjelu",IF($D$1="Litauisch - LT","Skyrius",IF($D$1="Niederländisch - NL","Afdeling",IF($D$1="Maltesisch - MT","Dipartiment",IF($D$1="Lettisch - LV","Nodaļa",IF($D$1="Portugiesisch - PT","Departamento",IF($D$1="Polnisch - PL","Dział",IF($D$1="Norwegisch - NO","Avdeling",IF($D$1="Rumänisch - RO","Departament",IF($D$1="Spanisch - ES","Departamento",IF($D$1="Schwedisch - SE","Avdelning",IF($D$1="Tschechisch - CZ","Oddělení",IF($D$1="Slowenisch - SI","Oddelek",IF($D$1="Slowakisch - SK","Oddelenie",IF($D$1="Japanisch - JP","デパートメント",IF($D$1="Ungarisch - HU","Osztály",IF($D$1="Türkisch - TR","Bölüm","Achtung"))))))))))))))))))))))))))))</f>
        <v>Department</v>
      </c>
      <c r="T5" s="355"/>
      <c r="U5" s="355"/>
      <c r="V5" s="355"/>
      <c r="W5" s="375">
        <f>'2'!I10</f>
        <v>0</v>
      </c>
      <c r="X5" s="376"/>
      <c r="Y5" s="376"/>
      <c r="Z5" s="377"/>
    </row>
    <row r="6" spans="1:26" ht="16.5" customHeight="1" x14ac:dyDescent="0.2">
      <c r="A6" s="9" t="s">
        <v>7</v>
      </c>
      <c r="B6" s="9"/>
      <c r="C6" s="10" t="s">
        <v>8</v>
      </c>
      <c r="E6" s="415">
        <v>2024</v>
      </c>
      <c r="F6" s="124"/>
      <c r="G6" s="355" t="str">
        <f>IF($D$1="Deutsch - DE","Kontaktperson",IF($D$1="Englisch - UK","Contact person",IF($D$1="Bulgarisch - BG","Лице за контакт",IF($D$1="Dänisch - DK","Kontaktperson",IF($D$1="Französisch - FR","Personne de contact",IF($D$1="Estnisch - EE","Kontaktisik",IF($D$1="Finnisch - FI","Yhteyshenkilö",IF($D$1="Irisch - IE","Duine teagmhála",IF($D$1="Griechisch - GR","Πρόσωπο επικοινωνίας",IF($D$1="Isländisch - IS","Tengiliður",IF($D$1="Kroatisch - HR","Osoba za kontakt",IF($D$1="Italienisch - IT","Referente",IF($D$1="Litauisch - LT","Kontaktinis asmuo",IF($D$1="Niederländisch - NL","Contactpersoon",IF($D$1="Lettisch - LV","Kontaktpersona",IF($D$1="Maltesisch - MT","Persuna ta' kuntatt",IF($D$1="Portugiesisch - PT","Pessoa de contato",IF($D$1="Norwegisch - NO","Kontaktperson",IF($D$1="Polnisch - PL","Osoba kontaktowa",IF($D$1="Schwedisch - SE","Kontaktperson",IF($D$1="Rumänisch - RO","Persoana de contact",IF($D$1="Spanisch - ES","Persona de contacto",IF($D$1="Slowenisch - SI","Kontaktna oseba",IF($D$1="Tschechisch - CZ","Kontaktní osoba",IF($D$1="Slowakisch - SK","Kontaktná osoba",IF($D$1="Türkisch - TR","Ilgili kişi",IF($D$1="Japanisch - JP","連絡窓口",IF($D$1="Ungarisch - HU","Kapcsolattartó","Achtung"))))))))))))))))))))))))))))</f>
        <v>Contact person</v>
      </c>
      <c r="H6" s="355"/>
      <c r="I6" s="355"/>
      <c r="J6" s="355"/>
      <c r="K6" s="375">
        <f>'2'!I3</f>
        <v>0</v>
      </c>
      <c r="L6" s="376"/>
      <c r="M6" s="376"/>
      <c r="N6" s="377"/>
      <c r="O6" s="375">
        <f>'2'!I7</f>
        <v>0</v>
      </c>
      <c r="P6" s="376"/>
      <c r="Q6" s="376"/>
      <c r="R6" s="377"/>
      <c r="S6" s="344" t="str">
        <f>IF($D$1="Deutsch - DE","Straße",IF($D$1="Dänisch - DK","Vejnavn",IF($D$1="Englisch - UK","Street address",IF($D$1="Bulgarisch - BG","Адрес на улица",IF($D$1="Französisch - FR","Adresse de la rue",IF($D$1="Finnisch - FI","Katuosoite",IF($D$1="Estnisch - EE","Tänava aadress",IF($D$1="Isländisch - IS","Heimilisfang",IF($D$1="Irisch - IE","Ainm na sráide",IF($D$1="Griechisch - GR","Διεύθυνση",IF($D$1="Italienisch - IT","Indirizzo",IF($D$1="Kroatisch - HR","Adresa ulice",IF($D$1="Litauisch - LT","Gatvės adresas",IF($D$1="Lettisch - LV","Ielas adrese",IF($D$1="Maltesisch - MT","Indirizz ta 't-triq",IF($D$1="Niederländisch - NL","Woonadres",IF($D$1="Norwegisch - NO","Gateadresse",IF($D$1="Polnisch - PL","Adres ulicy",IF($D$1="Portugiesisch - PT","Endereço da Rua",IF($D$1="Spanisch - ES","Dirección",IF($D$1="Rumänisch - RO","Adresa străzii",IF($D$1="Schwedisch - SE","Gatuadress",IF($D$1="Slowakisch - SK","Ulica",IF($D$1="Slowenisch - SI","Naslov ceste",IF($D$1="Tschechisch - CZ","Adresa ulice",IF($D$1="Ungarisch - HU","Cím",IF($D$1="Japanisch - JP","住所",IF($D$1="Türkisch - TR","Açık adres","Achtung"))))))))))))))))))))))))))))</f>
        <v>Street address</v>
      </c>
      <c r="T6" s="355"/>
      <c r="U6" s="355"/>
      <c r="V6" s="355"/>
      <c r="W6" s="375">
        <f>'2'!I11</f>
        <v>0</v>
      </c>
      <c r="X6" s="376"/>
      <c r="Y6" s="376"/>
      <c r="Z6" s="377"/>
    </row>
    <row r="7" spans="1:26" ht="16.5" customHeight="1" x14ac:dyDescent="0.2">
      <c r="A7" s="9" t="s">
        <v>9</v>
      </c>
      <c r="B7" s="9"/>
      <c r="C7" s="11" t="s">
        <v>10</v>
      </c>
      <c r="E7" s="415"/>
      <c r="F7" s="124"/>
      <c r="G7" s="355" t="str">
        <f>IF($D$1="Deutsch - DE","Straße",IF($D$1="Dänisch - DK","Vejnavn",IF($D$1="Englisch - UK","Street address",IF($D$1="Bulgarisch - BG","Адрес на улица",IF($D$1="Französisch - FR","Adresse de la rue",IF($D$1="Finnisch - FI","Katuosoite",IF($D$1="Estnisch - EE","Tänava aadress",IF($D$1="Isländisch - IS","Heimilisfang",IF($D$1="Irisch - IE","Ainm na sráide",IF($D$1="Griechisch - GR","Διεύθυνση",IF($D$1="Italienisch - IT","Indirizzo",IF($D$1="Kroatisch - HR","Adresa ulice",IF($D$1="Litauisch - LT","Gatvės adresas",IF($D$1="Lettisch - LV","Ielas adrese",IF($D$1="Maltesisch - MT","Indirizz ta 't-triq",IF($D$1="Niederländisch - NL","Woonadres",IF($D$1="Norwegisch - NO","Gateadresse",IF($D$1="Polnisch - PL","Adres ulicy",IF($D$1="Portugiesisch - PT","Endereço da Rua",IF($D$1="Spanisch - ES","Dirección",IF($D$1="Rumänisch - RO","Adresa străzii",IF($D$1="Schwedisch - SE","Gatuadress",IF($D$1="Slowakisch - SK","Ulica",IF($D$1="Slowenisch - SI","Naslov ceste",IF($D$1="Tschechisch - CZ","Adresa ulice",IF($D$1="Ungarisch - HU","Cím",IF($D$1="Japanisch - JP","住所",IF($D$1="Türkisch - TR","Açık adres","Achtung"))))))))))))))))))))))))))))</f>
        <v>Street address</v>
      </c>
      <c r="H7" s="355"/>
      <c r="I7" s="355"/>
      <c r="J7" s="355"/>
      <c r="K7" s="375">
        <f>'2'!I4</f>
        <v>0</v>
      </c>
      <c r="L7" s="376"/>
      <c r="M7" s="376"/>
      <c r="N7" s="377"/>
      <c r="O7" s="386" t="s">
        <v>9</v>
      </c>
      <c r="P7" s="386"/>
      <c r="Q7" s="386"/>
      <c r="R7" s="386"/>
      <c r="S7" s="344" t="str">
        <f>IF($D$1="Deutsch - DE","PLZ und Stadt",IF($D$1="Bulgarisch - BG","Пощенски код и град",IF($D$1="Dänisch - DK","Postnummer og by",IF($D$1="Englisch - UK","Zip code and city",IF($D$1="Französisch - FR","Code postal et ville",IF($D$1="Finnisch - FI","Postinumero ja kaupunki",IF($D$1="Estnisch - EE","Postiindeks ja linn",IF($D$1="Irisch - IE","Cód zip agus cathrach",IF($D$1="Griechisch - GR","Ταχυδρομικός κώδικας και πόλη",IF($D$1="Isländisch - IS","Póstnúmer og borg",IF($D$1="Litauisch - LT","Pašto kodas ir miestas",IF($D$1="Kroatisch - HR","Poštanski broj i grad",IF($D$1="Italienisch - IT","CAP e città",IF($D$1="Lettisch - LV","Pasta indekss un pilsēta",IF($D$1="Niederländisch - NL","Postcode en plaats",IF($D$1="Maltesisch - MT","Kodiċi zip u belt",IF($D$1="Portugiesisch - PT","CEP e cidade",IF($D$1="Polnisch - PL","Kod pocztowy i miasto",IF($D$1="Norwegisch - NO","Postnummer og by",IF($D$1="Schwedisch - SE","Postnummer och stad",IF($D$1="Rumänisch - RO","Cod poștal și oraș",IF($D$1="Spanisch - ES","Código postal y ciudad",IF($D$1="Tschechisch - CZ","PSČ a město",IF($D$1="Slowenisch - SI","Poštna številka in mesto",IF($D$1="Slowakisch - SK","PSČ a mesto",IF($D$1="Japanisch - JP","郵便番号と都市",IF($D$1="Türkisch - TR","Posta kodu ve şehir",IF($D$1="Ungarisch - HU","Irányítószám és város","Achtung"))))))))))))))))))))))))))))</f>
        <v>Zip code and city</v>
      </c>
      <c r="T7" s="355"/>
      <c r="U7" s="355"/>
      <c r="V7" s="355"/>
      <c r="W7" s="383">
        <f>'2'!I12</f>
        <v>0</v>
      </c>
      <c r="X7" s="384"/>
      <c r="Y7" s="384"/>
      <c r="Z7" s="385"/>
    </row>
    <row r="8" spans="1:26" x14ac:dyDescent="0.2">
      <c r="A8" s="123"/>
      <c r="B8" s="148"/>
      <c r="C8" s="8"/>
      <c r="D8" s="8"/>
      <c r="E8" s="151"/>
      <c r="F8" s="151"/>
      <c r="G8" s="355" t="str">
        <f>IF($D$1="Deutsch - DE","PLZ und Stadt",IF($D$1="Bulgarisch - BG","Пощенски код и град",IF($D$1="Dänisch - DK","Postnummer og by",IF($D$1="Englisch - UK","Zip code and city",IF($D$1="Französisch - FR","Code postal et ville",IF($D$1="Finnisch - FI","Postinumero ja kaupunki",IF($D$1="Estnisch - EE","Postiindeks ja linn",IF($D$1="Irisch - IE","Cód zip agus cathrach",IF($D$1="Griechisch - GR","Ταχυδρομικός κώδικας και πόλη",IF($D$1="Isländisch - IS","Póstnúmer og borg",IF($D$1="Litauisch - LT","Pašto kodas ir miestas",IF($D$1="Kroatisch - HR","Poštanski broj i grad",IF($D$1="Italienisch - IT","CAP e città",IF($D$1="Lettisch - LV","Pasta indekss un pilsēta",IF($D$1="Niederländisch - NL","Postcode en plaats",IF($D$1="Maltesisch - MT","Kodiċi zip u belt",IF($D$1="Portugiesisch - PT","CEP e cidade",IF($D$1="Polnisch - PL","Kod pocztowy i miasto",IF($D$1="Norwegisch - NO","Postnummer og by",IF($D$1="Schwedisch - SE","Postnummer och stad",IF($D$1="Rumänisch - RO","Cod poștal și oraș",IF($D$1="Spanisch - ES","Código postal y ciudad",IF($D$1="Tschechisch - CZ","PSČ a město",IF($D$1="Slowenisch - SI","Poštna številka in mesto",IF($D$1="Slowakisch - SK","PSČ a mesto",IF($D$1="Japanisch - JP","郵便番号と都市",IF($D$1="Türkisch - TR","Posta kodu ve şehir",IF($D$1="Ungarisch - HU","Irányítószám és város","Achtung"))))))))))))))))))))))))))))</f>
        <v>Zip code and city</v>
      </c>
      <c r="H8" s="355"/>
      <c r="I8" s="355"/>
      <c r="J8" s="355"/>
      <c r="K8" s="375">
        <f>'2'!I5</f>
        <v>0</v>
      </c>
      <c r="L8" s="376"/>
      <c r="M8" s="376"/>
      <c r="N8" s="377"/>
      <c r="O8" s="383">
        <f>'2'!I8</f>
        <v>0</v>
      </c>
      <c r="P8" s="384"/>
      <c r="Q8" s="384"/>
      <c r="R8" s="385"/>
      <c r="S8" s="355" t="str">
        <f>IF($D$1="Deutsch - DE","Land",IF($D$1="Bulgarisch - BG","Страна",IF($D$1="Dänisch - DK","Land",IF($D$1="Englisch - UK","Country",IF($D$1="Französisch - FR","État",IF($D$1="Finnisch - FI","Maa",IF($D$1="Estnisch - EE","Riik",IF($D$1="Isländisch - IS","Land",IF($D$1="Griechisch - GR","Χώρα",IF($D$1="Irisch - IE","Tír",IF($D$1="Italienisch - IT","Paese",IF($D$1="Litauisch - LT","Šalis",IF($D$1="Kroatisch - HR","Zemlja",IF($D$1="Niederländisch - NL","Land",IF($D$1="Lettisch - LV","Valsts",IF($D$1="Maltesisch - MT","Pajjiż",IF($D$1="Norwegisch - NO","Land",IF($D$1="Polnisch - PL","Kraj",IF($D$1="Portugiesisch - PT","País",IF($D$1="Spanisch - ES","País",IF($D$1="Schwedisch - SE","Land",IF($D$1="Rumänisch - RO","Țară",IF($D$1="Slowenisch - SI","Država",IF($D$1="Tschechisch - CZ","Země",IF($D$1="Slowakisch - SK","Krajina",IF($D$1="Japanisch - JP","国",IF($D$1="Türkisch - TR","Ülke",IF($D$1="Ungarisch - HU","Ország","Achtung"))))))))))))))))))))))))))))</f>
        <v>Country</v>
      </c>
      <c r="T8" s="355"/>
      <c r="U8" s="355"/>
      <c r="V8" s="355"/>
      <c r="W8" s="375">
        <f>'2'!I6</f>
        <v>0</v>
      </c>
      <c r="X8" s="376"/>
      <c r="Y8" s="376"/>
      <c r="Z8" s="377"/>
    </row>
    <row r="9" spans="1:26" ht="16.5" thickBot="1" x14ac:dyDescent="0.25">
      <c r="A9" s="123"/>
      <c r="B9" s="148"/>
      <c r="C9" s="8"/>
      <c r="D9" s="8"/>
      <c r="E9" s="151"/>
      <c r="F9" s="151"/>
      <c r="G9" s="424" t="s">
        <v>10769</v>
      </c>
      <c r="H9" s="425"/>
      <c r="I9" s="425"/>
      <c r="J9" s="425"/>
      <c r="K9" s="425"/>
      <c r="L9" s="425"/>
      <c r="M9" s="425"/>
      <c r="N9" s="425"/>
      <c r="O9" s="425"/>
      <c r="P9" s="425"/>
      <c r="Q9" s="425"/>
      <c r="R9" s="425"/>
      <c r="S9" s="425"/>
      <c r="T9" s="425"/>
      <c r="U9" s="425"/>
      <c r="V9" s="425"/>
      <c r="W9" s="425"/>
      <c r="X9" s="425"/>
      <c r="Y9" s="425"/>
      <c r="Z9" s="425"/>
    </row>
    <row r="10" spans="1:26" ht="15.75" thickTop="1" x14ac:dyDescent="0.2">
      <c r="A10" s="345" t="str">
        <f>IF($D$1="Deutsch - DE","Deaktivieren Sie die Anzeige von leeren Zellen im Filter der Spalte D (Gesamtpreis) am Ende Ihrer Bestellung, um nur Ihre bestellten Artikel zu sehen.",IF($D$1="Englisch - UK","Disable the display of empty cells in the filter of column D (total price) at the end of your order to only see your ordered items.",IF($D$1="Dänisch - DK","Deaktiver visningen af ​​tomme celler i filteret i kolonne D (samlet pris) i slutningen af ​​din ordre for kun at se dine bestilte varer.",IF($D$1="Bulgarisch - BG","Деактивирайте показването на празни клетки във филтъра на колона D (обща цена) в края на вашата поръчка, за да видите само вашите поръчани артикули.",IF($D$1="Französisch - FR","Désactivez l'affichage des cellules vides dans le filtre de la colonne D (prix total) à la fin de votre commande pour ne voir que vos articles commandés.",IF($D$1="Estnisch - EE","Keelake tühjade lahtrite kuvamine veeru D filtris (koguhind) tellimuse lõpus, et näha ainult tellitud tooteid.",IF($D$1="Finnisch - FI","Poista tyhjien solujen näyttäminen käytöstä sarakkeen D (kokonaishinta) suodattimesta tilauksesi lopussa, jotta näet vain tilatut tuotteet.",IF($D$1="Isländisch - IS","Slökktu á birtingu tómra hólfa í síunni í dálki D (heildarverð) í lok pöntunar þinnar til að sjá aðeins pantaðar vörur þínar.",IF($D$1="Irisch - IE","Díchumasaigh taispeáint na gceall folamh sa scagaire de cholún D (praghas iomlán) ag deireadh d'ordaithe chun na hearraí ordaithe amháin a fheiceáil.",IF($D$1="Griechisch - GR","Απενεργοποιήστε την εμφάνιση των κενών κελιών στο φίλτρο της στήλης D (συνολική τιμή) στο τέλος της παραγγελίας σας για να βλέπετε μόνο τα παραγγελθέντα προϊόντα σας.",IF($D$1="Italienisch - IT","Disabilita la visualizzazione delle celle vuote nel filtro della colonna D (prezzo totale) alla fine dell'ordine per visualizzare solo gli articoli ordinati.",IF($D$1="Kroatisch - HR","Onemogućite prikaz praznih ćelija u filtru stupca D (ukupna cijena) na kraju narudžbe kako biste vidjeli samo naručene artikle.",IF($D$1="Litauisch - LT","Užsakymo pabaigoje išjunkite tuščių langelių rodymą D stulpelio filtre (bendra kaina), kad matytumėte tik užsakytas prekes.",IF($D$1="Lettisch - LV","Pasūtījuma beigās atspējojiet tukšo šūnu rādīšanu kolonnas D filtrā (kopējā cena), lai redzētu tikai pasūtītās preces.",IF($D$1="Maltesisch - MT","Iddiżattiva l-wiri taċ-ċelloli vojta fil-filtru tal-kolonna D (prezz totali) fl-aħħar tal-ordni tiegħek biex tara biss l-oġġetti ordnati tiegħek.",IF($D$1="Niederländisch - NL","Schakel de weergave van lege cellen in het filter van kolom D (totaalprijs) aan het einde van uw bestelling uit om alleen uw bestelde artikelen te zien.",IF($D$1="Portugiesisch - PT","Desative a exibição de células vazias no filtro da coluna D (preço total) no final do seu pedido para ver apenas os itens solicitados.",IF($D$1="Norwegisch - NO","Deaktiver visningen av tomme celler i filteret i kolonne D (totalpris) på slutten av bestillingen for kun å se dine bestilte varer.",IF($D$1="Polnisch - PL","Wyłącz wyświetlanie pustych komórek w filtrze kolumny D (cena całkowita) na końcu zamówienia, aby zobaczyć tylko zamówione produkty.",IF($D$1="Schwedisch - SE","Inaktivera visningen av tomma celler i filtret i kolumn D (totalpris) i slutet av din beställning för att bara se dina beställda varor.",IF($D$1="Spanisch - ES","Desactive la visualización de celdas vacías en el filtro de la columna D (precio total) al final de su pedido para ver solo los artículos pedidos.",IF($D$1="Rumänisch - RO","Dezactivează afișarea celulelor goale în filtrul coloanei D (preț total) la sfârșitul comenzii pentru a vedea doar articolele comandate.",IF($D$1="Tschechisch - CZ","Vypněte zobrazení prázdných buněk ve filtru sloupce D (celková cena) na konci objednávky, abyste viděli pouze objednané položky.",IF($D$1="Slowenisch - SI","Onemogočite prikaz praznih celic v filtru stolpca D (skupna cena) na koncu vašega naročila, da boste videli samo vaše naročene artikle.",IF($D$1="Slowakisch - SK","Vypnite zobrazenie prázdnych buniek vo filtri stĺpca D (celková cena) na konci objednávky, aby ste videli iba objednané položky.",IF($D$1="Ungarisch - HU","Tiltsa le az üres cellák megjelenítését a D oszlop (teljes ár) szűrőjében a rendelés végén, hogy csak a megrendelt tételeket lássa.",IF($D$1="Türkisch - TR","Yalnızca sipariş ettiğiniz ürünleri görmek için siparişinizin sonunda D sütunundaki (toplam fiyat) filtrede boş hücrelerin görüntülenmesini devre dışı bırakın.",IF($D$1="Japanisch - JP","注文の最後にある列 D (合計価格) のフィルターで空のセルの表示を無効にして、注文したアイテムのみを表示します。","Achtung"))))))))))))))))))))))))))))</f>
        <v>Disable the display of empty cells in the filter of column D (total price) at the end of your order to only see your ordered items.</v>
      </c>
      <c r="B10" s="345"/>
      <c r="C10" s="412"/>
      <c r="D10" s="412"/>
      <c r="E10" s="413"/>
      <c r="F10" s="180"/>
      <c r="G10" s="399" t="s">
        <v>9367</v>
      </c>
      <c r="H10" s="399"/>
      <c r="I10" s="399"/>
      <c r="J10" s="399"/>
      <c r="K10" s="399" t="s">
        <v>9368</v>
      </c>
      <c r="L10" s="399"/>
      <c r="M10" s="399"/>
      <c r="N10" s="399"/>
      <c r="O10" s="399" t="s">
        <v>11</v>
      </c>
      <c r="P10" s="399"/>
      <c r="Q10" s="399"/>
      <c r="R10" s="399"/>
      <c r="S10" s="400" t="str">
        <f>IF($D$1="Deutsch - DE","Anzucht Set",IF($D$1="Englisch - UK","Cultivation Set",IF($D$1="Bulgarisch - BG","Комплект за култивиране",IF($D$1="Dänisch - DK","Dyrkningssæt",IF($D$1="Französisch - FR","Ensemble de culture",IF($D$1="Finnisch - FI","Viljelysarja",IF($D$1="Estnisch - EE","Viljeluskomplekt",IF($D$1="Griechisch - GR","Σετ καλλιέργειας",IF($D$1="Irisch - IE","Socraigh Saothrú",IF($D$1="Isländisch - IS","Ræktunarsett",IF($D$1="Litauisch - LT","Auginimo rinkinys",IF($D$1="Italienisch - IT","Insieme di coltivazione",IF($D$1="Kroatisch - HR","Set za uzgoj",IF($D$1="Niederländisch - NL","Teelt Set",IF($D$1="Lettisch - LV","Audzēšanas komplekts",IF($D$1="Maltesisch - MT","Sett tal-Kultivazzjoni",IF($D$1="Portugiesisch - PT","Conjunto de cultivo",IF($D$1="Norwegisch - NO","Kultiveringssett",IF($D$1="Polnisch - PL","Zestaw kultywacyjny",IF($D$1="Schwedisch - SE","Odlingsset",IF($D$1="Spanisch - ES","Conjunto de cultivo",IF($D$1="Rumänisch - RO","Set de cultivare",IF($D$1="Tschechisch - CZ","Kultivační sada",IF($D$1="Slowakisch - SK","Kultivačná sada",IF($D$1="Slowenisch - SI","Set za gojenje",IF($D$1="Türkisch - TR","Yetiştirme Seti",IF($D$1="Ungarisch - HU","Termesztési készlet",IF($D$1="Japanisch - JP","栽培セット","Achtung"))))))))))))))))))))))))))))</f>
        <v>Cultivation Set</v>
      </c>
      <c r="T10" s="399"/>
      <c r="U10" s="399"/>
      <c r="V10" s="399"/>
      <c r="W10" s="397" t="s">
        <v>12</v>
      </c>
      <c r="X10" s="398"/>
      <c r="Y10" s="398"/>
      <c r="Z10" s="399"/>
    </row>
    <row r="11" spans="1:26" ht="12.6" customHeight="1" x14ac:dyDescent="0.2">
      <c r="A11" s="412"/>
      <c r="B11" s="412"/>
      <c r="C11" s="412"/>
      <c r="D11" s="412"/>
      <c r="E11" s="413"/>
      <c r="F11" s="181"/>
      <c r="G11" s="378" t="str">
        <f>IF($D$1="Deutsch - DE","Verpackung Einheit =",IF($D$1="Dänisch - DK","Pakkeenhed =",IF($D$1="Bulgarisch - BG","Опаковъчна единица =",IF($D$1="Englisch - UK","Packing unit =",IF($D$1="Finnisch - FI","Pakkausyksikkö =",IF($D$1="Estnisch - EE","Pakkeüksus =",IF($D$1="Französisch - FR","Unité d'emballage =",IF($D$1="Griechisch - GR","Μονάδα συσκευασίας =",IF($D$1="Irisch - IE","Aonad pacála =",IF($D$1="Isländisch - IS","Pökkunareining =",IF($D$1="Italienisch - IT","Unità di imballaggio =",IF($D$1="Litauisch - LT","Pakavimo vienetas =",IF($D$1="Kroatisch - HR","Jedinica pakiranja =",IF($D$1="Niederländisch - NL","Verpakkingseenheid =",IF($D$1="Lettisch - LV","Iepakojuma vienība =",IF($D$1="Maltesisch - MT","Unità tal-ippakkjar =",IF($D$1="Polnisch - PL","Jednostka opakowania =",IF($D$1="Norwegisch - NO","Pakkeenhet =",IF($D$1="Portugiesisch - PT","Unidade de embalagem =",IF($D$1="Schwedisch - SE","Förpackningsenhet =",IF($D$1="Rumänisch - RO","Unitate de ambalare =",IF($D$1="Spanisch - ES","Unidad de embalaje =",IF($D$1="Slowakisch - SK","Baliaca jednotka =",IF($D$1="Tschechisch - CZ","Obalová jednotka =",IF($D$1="Slowenisch - SI","Embalažna enota =",IF($D$1="Ungarisch - HU","Csomagoló egység =",IF($D$1="Türkisch - TR","Paketleme birimi =",IF($D$1="Japanisch - JP","梱包単位 =","Achtung"))))))))))))))))))))))))))))</f>
        <v>Packing unit =</v>
      </c>
      <c r="H11" s="379"/>
      <c r="I11" s="380"/>
      <c r="J11" s="381">
        <v>90</v>
      </c>
      <c r="K11" s="378" t="str">
        <f>IF($D$1="Deutsch - DE","Verpackung Einheit =",IF($D$1="Dänisch - DK","Pakkeenhed =",IF($D$1="Bulgarisch - BG","Опаковъчна единица =",IF($D$1="Englisch - UK","Packing unit =",IF($D$1="Finnisch - FI","Pakkausyksikkö =",IF($D$1="Estnisch - EE","Pakkeüksus =",IF($D$1="Französisch - FR","Unité d'emballage =",IF($D$1="Griechisch - GR","Μονάδα συσκευασίας =",IF($D$1="Irisch - IE","Aonad pacála =",IF($D$1="Isländisch - IS","Pökkunareining =",IF($D$1="Italienisch - IT","Unità di imballaggio =",IF($D$1="Litauisch - LT","Pakavimo vienetas =",IF($D$1="Kroatisch - HR","Jedinica pakiranja =",IF($D$1="Niederländisch - NL","Verpakkingseenheid =",IF($D$1="Lettisch - LV","Iepakojuma vienība =",IF($D$1="Maltesisch - MT","Unità tal-ippakkjar =",IF($D$1="Polnisch - PL","Jednostka opakowania =",IF($D$1="Norwegisch - NO","Pakkeenhet =",IF($D$1="Portugiesisch - PT","Unidade de embalagem =",IF($D$1="Schwedisch - SE","Förpackningsenhet =",IF($D$1="Rumänisch - RO","Unitate de ambalare =",IF($D$1="Spanisch - ES","Unidad de embalaje =",IF($D$1="Slowakisch - SK","Baliaca jednotka =",IF($D$1="Tschechisch - CZ","Obalová jednotka =",IF($D$1="Slowenisch - SI","Embalažna enota =",IF($D$1="Ungarisch - HU","Csomagoló egység =",IF($D$1="Türkisch - TR","Paketleme birimi =",IF($D$1="Japanisch - JP","梱包単位 =","Achtung"))))))))))))))))))))))))))))</f>
        <v>Packing unit =</v>
      </c>
      <c r="L11" s="379"/>
      <c r="M11" s="380"/>
      <c r="N11" s="381">
        <v>72</v>
      </c>
      <c r="O11" s="378" t="str">
        <f>IF($D$1="Deutsch - DE","Verpackung Einheit =",IF($D$1="Dänisch - DK","Pakkeenhed =",IF($D$1="Bulgarisch - BG","Опаковъчна единица =",IF($D$1="Englisch - UK","Packing unit =",IF($D$1="Finnisch - FI","Pakkausyksikkö =",IF($D$1="Estnisch - EE","Pakkeüksus =",IF($D$1="Französisch - FR","Unité d'emballage =",IF($D$1="Griechisch - GR","Μονάδα συσκευασίας =",IF($D$1="Irisch - IE","Aonad pacála =",IF($D$1="Isländisch - IS","Pökkunareining =",IF($D$1="Italienisch - IT","Unità di imballaggio =",IF($D$1="Litauisch - LT","Pakavimo vienetas =",IF($D$1="Kroatisch - HR","Jedinica pakiranja =",IF($D$1="Niederländisch - NL","Verpakkingseenheid =",IF($D$1="Lettisch - LV","Iepakojuma vienība =",IF($D$1="Maltesisch - MT","Unità tal-ippakkjar =",IF($D$1="Polnisch - PL","Jednostka opakowania =",IF($D$1="Norwegisch - NO","Pakkeenhet =",IF($D$1="Portugiesisch - PT","Unidade de embalagem =",IF($D$1="Schwedisch - SE","Förpackningsenhet =",IF($D$1="Rumänisch - RO","Unitate de ambalare =",IF($D$1="Spanisch - ES","Unidad de embalaje =",IF($D$1="Slowakisch - SK","Baliaca jednotka =",IF($D$1="Tschechisch - CZ","Obalová jednotka =",IF($D$1="Slowenisch - SI","Embalažna enota =",IF($D$1="Ungarisch - HU","Csomagoló egység =",IF($D$1="Türkisch - TR","Paketleme birimi =",IF($D$1="Japanisch - JP","梱包単位 =","Achtung"))))))))))))))))))))))))))))</f>
        <v>Packing unit =</v>
      </c>
      <c r="P11" s="379"/>
      <c r="Q11" s="380"/>
      <c r="R11" s="381">
        <v>24</v>
      </c>
      <c r="S11" s="378" t="str">
        <f>IF($D$1="Deutsch - DE","Verpackung Einheit =",IF($D$1="Dänisch - DK","Pakkeenhed =",IF($D$1="Bulgarisch - BG","Опаковъчна единица =",IF($D$1="Englisch - UK","Packing unit =",IF($D$1="Finnisch - FI","Pakkausyksikkö =",IF($D$1="Estnisch - EE","Pakkeüksus =",IF($D$1="Französisch - FR","Unité d'emballage =",IF($D$1="Griechisch - GR","Μονάδα συσκευασίας =",IF($D$1="Irisch - IE","Aonad pacála =",IF($D$1="Isländisch - IS","Pökkunareining =",IF($D$1="Italienisch - IT","Unità di imballaggio =",IF($D$1="Litauisch - LT","Pakavimo vienetas =",IF($D$1="Kroatisch - HR","Jedinica pakiranja =",IF($D$1="Niederländisch - NL","Verpakkingseenheid =",IF($D$1="Lettisch - LV","Iepakojuma vienība =",IF($D$1="Maltesisch - MT","Unità tal-ippakkjar =",IF($D$1="Polnisch - PL","Jednostka opakowania =",IF($D$1="Norwegisch - NO","Pakkeenhet =",IF($D$1="Portugiesisch - PT","Unidade de embalagem =",IF($D$1="Schwedisch - SE","Förpackningsenhet =",IF($D$1="Rumänisch - RO","Unitate de ambalare =",IF($D$1="Spanisch - ES","Unidad de embalaje =",IF($D$1="Slowakisch - SK","Baliaca jednotka =",IF($D$1="Tschechisch - CZ","Obalová jednotka =",IF($D$1="Slowenisch - SI","Embalažna enota =",IF($D$1="Ungarisch - HU","Csomagoló egység =",IF($D$1="Türkisch - TR","Paketleme birimi =",IF($D$1="Japanisch - JP","梱包単位 =","Achtung"))))))))))))))))))))))))))))</f>
        <v>Packing unit =</v>
      </c>
      <c r="T11" s="379"/>
      <c r="U11" s="380"/>
      <c r="V11" s="381">
        <v>24</v>
      </c>
      <c r="W11" s="378" t="str">
        <f>IF($D$1="Deutsch - DE","Verpackung Einheit =",IF($D$1="Dänisch - DK","Pakkeenhed =",IF($D$1="Bulgarisch - BG","Опаковъчна единица =",IF($D$1="Englisch - UK","Packing unit =",IF($D$1="Finnisch - FI","Pakkausyksikkö =",IF($D$1="Estnisch - EE","Pakkeüksus =",IF($D$1="Französisch - FR","Unité d'emballage =",IF($D$1="Griechisch - GR","Μονάδα συσκευασίας =",IF($D$1="Irisch - IE","Aonad pacála =",IF($D$1="Isländisch - IS","Pökkunareining =",IF($D$1="Italienisch - IT","Unità di imballaggio =",IF($D$1="Litauisch - LT","Pakavimo vienetas =",IF($D$1="Kroatisch - HR","Jedinica pakiranja =",IF($D$1="Niederländisch - NL","Verpakkingseenheid =",IF($D$1="Lettisch - LV","Iepakojuma vienība =",IF($D$1="Maltesisch - MT","Unità tal-ippakkjar =",IF($D$1="Polnisch - PL","Jednostka opakowania =",IF($D$1="Norwegisch - NO","Pakkeenhet =",IF($D$1="Portugiesisch - PT","Unidade de embalagem =",IF($D$1="Schwedisch - SE","Förpackningsenhet =",IF($D$1="Rumänisch - RO","Unitate de ambalare =",IF($D$1="Spanisch - ES","Unidad de embalaje =",IF($D$1="Slowakisch - SK","Baliaca jednotka =",IF($D$1="Tschechisch - CZ","Obalová jednotka =",IF($D$1="Slowenisch - SI","Embalažna enota =",IF($D$1="Ungarisch - HU","Csomagoló egység =",IF($D$1="Türkisch - TR","Paketleme birimi =",IF($D$1="Japanisch - JP","梱包単位 =","Achtung"))))))))))))))))))))))))))))</f>
        <v>Packing unit =</v>
      </c>
      <c r="X11" s="379"/>
      <c r="Y11" s="380"/>
      <c r="Z11" s="381">
        <v>64</v>
      </c>
    </row>
    <row r="12" spans="1:26" ht="12.6" customHeight="1" x14ac:dyDescent="0.2">
      <c r="A12" s="348"/>
      <c r="B12" s="348"/>
      <c r="C12" s="348"/>
      <c r="D12" s="348"/>
      <c r="E12" s="414"/>
      <c r="F12" s="151"/>
      <c r="G12" s="387" t="str">
        <f>IF($D$1="Deutsch - DE","Oder das Mehrfache",IF($D$1="Englisch - UK","Or the multiple",IF($D$1="Bulgarisch - BG","Или множественото",IF($D$1="Dänisch - DK","Eller multiplen",IF($D$1="Estnisch - EE","Või mitmekordne",IF($D$1="Finnisch - FI","Tai moninkertainen",IF($D$1="Französisch - FR","Ou le multiple",IF($D$1="Isländisch - IS","Eða margfeldi",IF($D$1="Griechisch - GR","Ή το πολλαπλάσιο",IF($D$1="Irisch - IE","Nó an t-iolra",IF($D$1="Italienisch - IT","O il multiplo",IF($D$1="Litauisch - LT","Arba kartotinis",IF($D$1="Kroatisch - HR","Ili višestruki",IF($D$1="Lettisch - LV","Vai daudzkārtējs",IF($D$1="Maltesisch - MT","Jew il-multipli",IF($D$1="Niederländisch - NL","Of het veelvoud",IF($D$1="Portugiesisch - PT","Ou o múltiplo",IF($D$1="Norwegisch - NO","Eller multiplumet",IF($D$1="Polnisch - PL","Lub wielokrotność",IF($D$1="Spanisch - ES","O el múltiplo",IF($D$1="Rumänisch - RO","Sau multiplul",IF($D$1="Schwedisch - SE","Eller multipeln",IF($D$1="Slowenisch - SI","Ali večkratnik",IF($D$1="Slowakisch - SK","Alebo násobok",IF($D$1="Tschechisch - CZ","Nebo násobek",IF($D$1="Japanisch - JP","または倍数",IF($D$1="Ungarisch - HU","Vagy a többszörös",IF($D$1="Türkisch - TR","Veya çoklu","Achtung"))))))))))))))))))))))))))))</f>
        <v>Or the multiple</v>
      </c>
      <c r="H12" s="388"/>
      <c r="I12" s="389"/>
      <c r="J12" s="382"/>
      <c r="K12" s="387" t="str">
        <f>IF($D$1="Deutsch - DE","Oder das Mehrfache",IF($D$1="Englisch - UK","Or the multiple",IF($D$1="Bulgarisch - BG","Или множественото",IF($D$1="Dänisch - DK","Eller multiplen",IF($D$1="Estnisch - EE","Või mitmekordne",IF($D$1="Finnisch - FI","Tai moninkertainen",IF($D$1="Französisch - FR","Ou le multiple",IF($D$1="Isländisch - IS","Eða margfeldi",IF($D$1="Griechisch - GR","Ή το πολλαπλάσιο",IF($D$1="Irisch - IE","Nó an t-iolra",IF($D$1="Italienisch - IT","O il multiplo",IF($D$1="Litauisch - LT","Arba kartotinis",IF($D$1="Kroatisch - HR","Ili višestruki",IF($D$1="Lettisch - LV","Vai daudzkārtējs",IF($D$1="Maltesisch - MT","Jew il-multipli",IF($D$1="Niederländisch - NL","Of het veelvoud",IF($D$1="Portugiesisch - PT","Ou o múltiplo",IF($D$1="Norwegisch - NO","Eller multiplumet",IF($D$1="Polnisch - PL","Lub wielokrotność",IF($D$1="Spanisch - ES","O el múltiplo",IF($D$1="Rumänisch - RO","Sau multiplul",IF($D$1="Schwedisch - SE","Eller multipeln",IF($D$1="Slowenisch - SI","Ali večkratnik",IF($D$1="Slowakisch - SK","Alebo násobok",IF($D$1="Tschechisch - CZ","Nebo násobek",IF($D$1="Japanisch - JP","または倍数",IF($D$1="Ungarisch - HU","Vagy a többszörös",IF($D$1="Türkisch - TR","Veya çoklu","Achtung"))))))))))))))))))))))))))))</f>
        <v>Or the multiple</v>
      </c>
      <c r="L12" s="388"/>
      <c r="M12" s="389"/>
      <c r="N12" s="382"/>
      <c r="O12" s="387" t="str">
        <f>IF($D$1="Deutsch - DE","Oder das Mehrfache",IF($D$1="Englisch - UK","Or the multiple",IF($D$1="Bulgarisch - BG","Или множественото",IF($D$1="Dänisch - DK","Eller multiplen",IF($D$1="Estnisch - EE","Või mitmekordne",IF($D$1="Finnisch - FI","Tai moninkertainen",IF($D$1="Französisch - FR","Ou le multiple",IF($D$1="Isländisch - IS","Eða margfeldi",IF($D$1="Griechisch - GR","Ή το πολλαπλάσιο",IF($D$1="Irisch - IE","Nó an t-iolra",IF($D$1="Italienisch - IT","O il multiplo",IF($D$1="Litauisch - LT","Arba kartotinis",IF($D$1="Kroatisch - HR","Ili višestruki",IF($D$1="Lettisch - LV","Vai daudzkārtējs",IF($D$1="Maltesisch - MT","Jew il-multipli",IF($D$1="Niederländisch - NL","Of het veelvoud",IF($D$1="Portugiesisch - PT","Ou o múltiplo",IF($D$1="Norwegisch - NO","Eller multiplumet",IF($D$1="Polnisch - PL","Lub wielokrotność",IF($D$1="Spanisch - ES","O el múltiplo",IF($D$1="Rumänisch - RO","Sau multiplul",IF($D$1="Schwedisch - SE","Eller multipeln",IF($D$1="Slowenisch - SI","Ali večkratnik",IF($D$1="Slowakisch - SK","Alebo násobok",IF($D$1="Tschechisch - CZ","Nebo násobek",IF($D$1="Japanisch - JP","または倍数",IF($D$1="Ungarisch - HU","Vagy a többszörös",IF($D$1="Türkisch - TR","Veya çoklu","Achtung"))))))))))))))))))))))))))))</f>
        <v>Or the multiple</v>
      </c>
      <c r="P12" s="388"/>
      <c r="Q12" s="389"/>
      <c r="R12" s="382"/>
      <c r="S12" s="387" t="str">
        <f>IF($D$1="Deutsch - DE","Oder das Mehrfache",IF($D$1="Englisch - UK","Or the multiple",IF($D$1="Bulgarisch - BG","Или множественото",IF($D$1="Dänisch - DK","Eller multiplen",IF($D$1="Estnisch - EE","Või mitmekordne",IF($D$1="Finnisch - FI","Tai moninkertainen",IF($D$1="Französisch - FR","Ou le multiple",IF($D$1="Isländisch - IS","Eða margfeldi",IF($D$1="Griechisch - GR","Ή το πολλαπλάσιο",IF($D$1="Irisch - IE","Nó an t-iolra",IF($D$1="Italienisch - IT","O il multiplo",IF($D$1="Litauisch - LT","Arba kartotinis",IF($D$1="Kroatisch - HR","Ili višestruki",IF($D$1="Lettisch - LV","Vai daudzkārtējs",IF($D$1="Maltesisch - MT","Jew il-multipli",IF($D$1="Niederländisch - NL","Of het veelvoud",IF($D$1="Portugiesisch - PT","Ou o múltiplo",IF($D$1="Norwegisch - NO","Eller multiplumet",IF($D$1="Polnisch - PL","Lub wielokrotność",IF($D$1="Spanisch - ES","O el múltiplo",IF($D$1="Rumänisch - RO","Sau multiplul",IF($D$1="Schwedisch - SE","Eller multipeln",IF($D$1="Slowenisch - SI","Ali večkratnik",IF($D$1="Slowakisch - SK","Alebo násobok",IF($D$1="Tschechisch - CZ","Nebo násobek",IF($D$1="Japanisch - JP","または倍数",IF($D$1="Ungarisch - HU","Vagy a többszörös",IF($D$1="Türkisch - TR","Veya çoklu","Achtung"))))))))))))))))))))))))))))</f>
        <v>Or the multiple</v>
      </c>
      <c r="T12" s="388"/>
      <c r="U12" s="389"/>
      <c r="V12" s="382"/>
      <c r="W12" s="387" t="str">
        <f>IF($D$1="Deutsch - DE","Oder das Mehrfache",IF($D$1="Englisch - UK","Or the multiple",IF($D$1="Bulgarisch - BG","Или множественото",IF($D$1="Dänisch - DK","Eller multiplen",IF($D$1="Estnisch - EE","Või mitmekordne",IF($D$1="Finnisch - FI","Tai moninkertainen",IF($D$1="Französisch - FR","Ou le multiple",IF($D$1="Isländisch - IS","Eða margfeldi",IF($D$1="Griechisch - GR","Ή το πολλαπλάσιο",IF($D$1="Irisch - IE","Nó an t-iolra",IF($D$1="Italienisch - IT","O il multiplo",IF($D$1="Litauisch - LT","Arba kartotinis",IF($D$1="Kroatisch - HR","Ili višestruki",IF($D$1="Lettisch - LV","Vai daudzkārtējs",IF($D$1="Maltesisch - MT","Jew il-multipli",IF($D$1="Niederländisch - NL","Of het veelvoud",IF($D$1="Portugiesisch - PT","Ou o múltiplo",IF($D$1="Norwegisch - NO","Eller multiplumet",IF($D$1="Polnisch - PL","Lub wielokrotność",IF($D$1="Spanisch - ES","O el múltiplo",IF($D$1="Rumänisch - RO","Sau multiplul",IF($D$1="Schwedisch - SE","Eller multipeln",IF($D$1="Slowenisch - SI","Ali večkratnik",IF($D$1="Slowakisch - SK","Alebo násobok",IF($D$1="Tschechisch - CZ","Nebo násobek",IF($D$1="Japanisch - JP","または倍数",IF($D$1="Ungarisch - HU","Vagy a többszörös",IF($D$1="Türkisch - TR","Veya çoklu","Achtung"))))))))))))))))))))))))))))</f>
        <v>Or the multiple</v>
      </c>
      <c r="X12" s="388"/>
      <c r="Y12" s="389"/>
      <c r="Z12" s="382"/>
    </row>
    <row r="13" spans="1:26" ht="24.95" customHeight="1" thickBot="1" x14ac:dyDescent="0.25">
      <c r="A13" s="371" t="str">
        <f>IF($D$1="Deutsch - DE","Ihr Netto - Bestellwert auf dieser Seite",IF($D$1="Englisch - UK","Your net order value on this page",IF($D$1="Bulgarisch - BG","Вашата нетна стойност на поръчката на тази страница",IF($D$1="Dänisch - DK","Din nettoordreværdi på denne side",IF($D$1="Finnisch - FI","Tilauksesi nettoarvo tällä sivulla",IF($D$1="Estnisch - EE","Teie tellimuse netoväärtus sellel lehel",IF($D$1="Französisch - FR","Votre valeur nette de commande sur cette page",IF($D$1="Isländisch - IS","Nettó pöntunarvirði þitt á þessari síðu",IF($D$1="Griechisch - GR","Η καθαρή αξία παραγγελίας σας σε αυτήν τη σελίδα",IF($D$1="Irisch - IE","Do luach ordaithe glan ar an leathanach seo",IF($D$1="Italienisch - IT","Il valore netto dell'ordine in questa pagina",IF($D$1="Kroatisch - HR","Vaša neto vrijednost narudžbe na ovoj stranici",IF($D$1="Litauisch - LT","Jūsų grynoji užsakymo vertė šiame puslapyje",IF($D$1="Niederländisch - NL","Uw netto bestelwaarde op deze pagina",IF($D$1="Lettisch - LV","Jūsu pasūtījuma neto vērtība šajā lapā",IF($D$1="Maltesisch - MT","Il-valur nett tal-ordni tiegħek f'din il-paġna",IF($D$1="Norwegisch - NO","Din netto ordreverdi på denne siden",IF($D$1="Polnisch - PL","Twoja wartość zamówienia netto na tej stronie",IF($D$1="Portugiesisch - PT","Seu valor líquido do pedido nesta página",IF($D$1="Spanisch - ES","El valor neto de su pedido en esta página",IF($D$1="Schwedisch - SE","Ditt nettoordervärde på denna sida",IF($D$1="Rumänisch - RO","Valoarea netă a comenzii dvs. pe această pagină",IF($D$1="Slowakisch - SK","Vaša čistá hodnota objednávky na tejto stránke",IF($D$1="Tschechisch- CZ","Vaše čistá hodnota objednávky na této stránce",IF($D$1="Slowenisch - SI","Vaša neto vrednost naročila na tej strani",IF($D$1="Türkisch - TR","Bu sayfadaki net sipariş değeriniz",IF($D$1="Ungarisch - HU","Az Ön nettó rendelési értéke ezen az oldalon",IF($D$1="Japanisch - JP","このページの正味注文額","Achtung"))))))))))))))))))))))))))))</f>
        <v>Your net order value on this page</v>
      </c>
      <c r="B13" s="371"/>
      <c r="C13" s="405"/>
      <c r="D13" s="372"/>
      <c r="E13" s="104">
        <f>SUM(E15:E364)</f>
        <v>0</v>
      </c>
      <c r="F13" s="49"/>
      <c r="G13" s="393" t="str">
        <f>IF($D$1="Deutsch - DE","Bitte prüfen Sie die Verpackung Einheit",IF($D$1="Bulgarisch - BG","Моля, проверете опаковъчната единица",IF($D$1="Dänisch - DK","Tjek venligst emballageenheden",IF($D$1="Englisch - UK","Please check the packaging unit",IF($D$1="Französisch - FR","Veuillez vérifier l'unité d'emballage",IF($D$1="Estnisch - EE","Kontrollige pakendiüksust",IF($D$1="Finnisch - FI","Tarkista pakkausyksikkö",IF($D$1="Griechisch - GR","Ελέγξτε τη μονάδα συσκευασίας",IF($D$1="Isländisch - IS","Vinsamlegast athugaðu umbúðirnar",IF($D$1="Irisch - IE","Seiceáil an t-aonad pacáistithe le do thoil",IF($D$1="Kroatisch - HR","Provjerite jedinicu pakiranja",IF($D$1="Italienisch - IT","Si prega di controllare l'unità di imballaggio",IF($D$1="Litauisch - LT","Patikrinkite pakuotės vienetą",IF($D$1="Maltesisch - MT","Jekk jogħġbok iċċekkja l-unità tal-ippakkjar",IF($D$1="Niederländisch - NL","Controleer de verpakkingseenheid",IF($D$1="Lettisch - LV","Lūdzu, pārbaudiet iepakojuma vienību",IF($D$1="Portugiesisch - PT","Verifique a unidade de embalagem",IF($D$1="Polnisch - PL","Proszę sprawdzić jednostkę opakowania",IF($D$1="Norwegisch - NO","Vennligst sjekk emballasjeenheten",IF($D$1="Rumänisch - RO","Vă rugăm să verificați unitatea de ambalare",IF($D$1="Schwedisch - SE","Kontrollera förpackningsenheten",IF($D$1="Spanisch - ES","Por favor, compruebe la unidad de embalaje",IF($D$1="Tschechisch - CZ","Zkontrolujte prosím obalovou jednotku",IF($D$1="Slowakisch - SK","Skontrolujte baliacu jednotku",IF($D$1="Slowenisch - SI","Preverite embalažno enoto",IF($D$1="Türkisch - TR","Lütfen paketleme birimini kontrol edin",IF($D$1="Ungarisch - HU","Kérjük, ellenőrizze a csomagolási egységet",IF($D$1="Japanisch - JP","梱包単位をご確認ください","Achtung"))))))))))))))))))))))))))))</f>
        <v>Please check the packaging unit</v>
      </c>
      <c r="H13" s="393"/>
      <c r="I13" s="393"/>
      <c r="J13" s="46">
        <f>SUM(G15:G364)*I15</f>
        <v>0</v>
      </c>
      <c r="K13" s="394" t="str">
        <f>IF($D$1="Deutsch - DE","Bitte prüfen Sie die Verpackung Einheit",IF($D$1="Bulgarisch - BG","Моля, проверете опаковъчната единица",IF($D$1="Dänisch - DK","Tjek venligst emballageenheden",IF($D$1="Englisch - UK","Please check the packaging unit",IF($D$1="Französisch - FR","Veuillez vérifier l'unité d'emballage",IF($D$1="Estnisch - EE","Kontrollige pakendiüksust",IF($D$1="Finnisch - FI","Tarkista pakkausyksikkö",IF($D$1="Griechisch - GR","Ελέγξτε τη μονάδα συσκευασίας",IF($D$1="Isländisch - IS","Vinsamlegast athugaðu umbúðirnar",IF($D$1="Irisch - IE","Seiceáil an t-aonad pacáistithe le do thoil",IF($D$1="Kroatisch - HR","Provjerite jedinicu pakiranja",IF($D$1="Italienisch - IT","Si prega di controllare l'unità di imballaggio",IF($D$1="Litauisch - LT","Patikrinkite pakuotės vienetą",IF($D$1="Maltesisch - MT","Jekk jogħġbok iċċekkja l-unità tal-ippakkjar",IF($D$1="Niederländisch - NL","Controleer de verpakkingseenheid",IF($D$1="Lettisch - LV","Lūdzu, pārbaudiet iepakojuma vienību",IF($D$1="Portugiesisch - PT","Verifique a unidade de embalagem",IF($D$1="Polnisch - PL","Proszę sprawdzić jednostkę opakowania",IF($D$1="Norwegisch - NO","Vennligst sjekk emballasjeenheten",IF($D$1="Rumänisch - RO","Vă rugăm să verificați unitatea de ambalare",IF($D$1="Schwedisch - SE","Kontrollera förpackningsenheten",IF($D$1="Spanisch - ES","Por favor, compruebe la unidad de embalaje",IF($D$1="Tschechisch - CZ","Zkontrolujte prosím obalovou jednotku",IF($D$1="Slowakisch - SK","Skontrolujte baliacu jednotku",IF($D$1="Slowenisch - SI","Preverite embalažno enoto",IF($D$1="Türkisch - TR","Lütfen paketleme birimini kontrol edin",IF($D$1="Ungarisch - HU","Kérjük, ellenőrizze a csomagolási egységet",IF($D$1="Japanisch - JP","梱包単位をご確認ください","Achtung"))))))))))))))))))))))))))))</f>
        <v>Please check the packaging unit</v>
      </c>
      <c r="L13" s="395"/>
      <c r="M13" s="396"/>
      <c r="N13" s="46">
        <f>SUM(K15:K364)*M15</f>
        <v>0</v>
      </c>
      <c r="O13" s="393" t="str">
        <f>IF($D$1="Deutsch - DE","Bitte prüfen Sie die Verpackung Einheit",IF($D$1="Bulgarisch - BG","Моля, проверете опаковъчната единица",IF($D$1="Dänisch - DK","Tjek venligst emballageenheden",IF($D$1="Englisch - UK","Please check the packaging unit",IF($D$1="Französisch - FR","Veuillez vérifier l'unité d'emballage",IF($D$1="Estnisch - EE","Kontrollige pakendiüksust",IF($D$1="Finnisch - FI","Tarkista pakkausyksikkö",IF($D$1="Griechisch - GR","Ελέγξτε τη μονάδα συσκευασίας",IF($D$1="Isländisch - IS","Vinsamlegast athugaðu umbúðirnar",IF($D$1="Irisch - IE","Seiceáil an t-aonad pacáistithe le do thoil",IF($D$1="Kroatisch - HR","Provjerite jedinicu pakiranja",IF($D$1="Italienisch - IT","Si prega di controllare l'unità di imballaggio",IF($D$1="Litauisch - LT","Patikrinkite pakuotės vienetą",IF($D$1="Maltesisch - MT","Jekk jogħġbok iċċekkja l-unità tal-ippakkjar",IF($D$1="Niederländisch - NL","Controleer de verpakkingseenheid",IF($D$1="Lettisch - LV","Lūdzu, pārbaudiet iepakojuma vienību",IF($D$1="Portugiesisch - PT","Verifique a unidade de embalagem",IF($D$1="Polnisch - PL","Proszę sprawdzić jednostkę opakowania",IF($D$1="Norwegisch - NO","Vennligst sjekk emballasjeenheten",IF($D$1="Rumänisch - RO","Vă rugăm să verificați unitatea de ambalare",IF($D$1="Schwedisch - SE","Kontrollera förpackningsenheten",IF($D$1="Spanisch - ES","Por favor, compruebe la unidad de embalaje",IF($D$1="Tschechisch - CZ","Zkontrolujte prosím obalovou jednotku",IF($D$1="Slowakisch - SK","Skontrolujte baliacu jednotku",IF($D$1="Slowenisch - SI","Preverite embalažno enoto",IF($D$1="Türkisch - TR","Lütfen paketleme birimini kontrol edin",IF($D$1="Ungarisch - HU","Kérjük, ellenőrizze a csomagolási egységet",IF($D$1="Japanisch - JP","梱包単位をご確認ください","Achtung"))))))))))))))))))))))))))))</f>
        <v>Please check the packaging unit</v>
      </c>
      <c r="P13" s="393"/>
      <c r="Q13" s="393"/>
      <c r="R13" s="46">
        <f>SUM(O15:O364)*Q15</f>
        <v>0</v>
      </c>
      <c r="S13" s="393" t="str">
        <f>IF($D$1="Deutsch - DE","Bitte prüfen Sie die Verpackung Einheit",IF($D$1="Bulgarisch - BG","Моля, проверете опаковъчната единица",IF($D$1="Dänisch - DK","Tjek venligst emballageenheden",IF($D$1="Englisch - UK","Please check the packaging unit",IF($D$1="Französisch - FR","Veuillez vérifier l'unité d'emballage",IF($D$1="Estnisch - EE","Kontrollige pakendiüksust",IF($D$1="Finnisch - FI","Tarkista pakkausyksikkö",IF($D$1="Griechisch - GR","Ελέγξτε τη μονάδα συσκευασίας",IF($D$1="Isländisch - IS","Vinsamlegast athugaðu umbúðirnar",IF($D$1="Irisch - IE","Seiceáil an t-aonad pacáistithe le do thoil",IF($D$1="Kroatisch - HR","Provjerite jedinicu pakiranja",IF($D$1="Italienisch - IT","Si prega di controllare l'unità di imballaggio",IF($D$1="Litauisch - LT","Patikrinkite pakuotės vienetą",IF($D$1="Maltesisch - MT","Jekk jogħġbok iċċekkja l-unità tal-ippakkjar",IF($D$1="Niederländisch - NL","Controleer de verpakkingseenheid",IF($D$1="Lettisch - LV","Lūdzu, pārbaudiet iepakojuma vienību",IF($D$1="Portugiesisch - PT","Verifique a unidade de embalagem",IF($D$1="Polnisch - PL","Proszę sprawdzić jednostkę opakowania",IF($D$1="Norwegisch - NO","Vennligst sjekk emballasjeenheten",IF($D$1="Rumänisch - RO","Vă rugăm să verificați unitatea de ambalare",IF($D$1="Schwedisch - SE","Kontrollera förpackningsenheten",IF($D$1="Spanisch - ES","Por favor, compruebe la unidad de embalaje",IF($D$1="Tschechisch - CZ","Zkontrolujte prosím obalovou jednotku",IF($D$1="Slowakisch - SK","Skontrolujte baliacu jednotku",IF($D$1="Slowenisch - SI","Preverite embalažno enoto",IF($D$1="Türkisch - TR","Lütfen paketleme birimini kontrol edin",IF($D$1="Ungarisch - HU","Kérjük, ellenőrizze a csomagolási egységet",IF($D$1="Japanisch - JP","梱包単位をご確認ください","Achtung"))))))))))))))))))))))))))))</f>
        <v>Please check the packaging unit</v>
      </c>
      <c r="T13" s="393"/>
      <c r="U13" s="393"/>
      <c r="V13" s="46">
        <f>SUM(S15:S364)*U15</f>
        <v>0</v>
      </c>
      <c r="W13" s="393" t="str">
        <f>IF($D$1="Deutsch - DE","Bitte prüfen Sie die Verpackung Einheit",IF($D$1="Bulgarisch - BG","Моля, проверете опаковъчната единица",IF($D$1="Dänisch - DK","Tjek venligst emballageenheden",IF($D$1="Englisch - UK","Please check the packaging unit",IF($D$1="Französisch - FR","Veuillez vérifier l'unité d'emballage",IF($D$1="Estnisch - EE","Kontrollige pakendiüksust",IF($D$1="Finnisch - FI","Tarkista pakkausyksikkö",IF($D$1="Griechisch - GR","Ελέγξτε τη μονάδα συσκευασίας",IF($D$1="Isländisch - IS","Vinsamlegast athugaðu umbúðirnar",IF($D$1="Irisch - IE","Seiceáil an t-aonad pacáistithe le do thoil",IF($D$1="Kroatisch - HR","Provjerite jedinicu pakiranja",IF($D$1="Italienisch - IT","Si prega di controllare l'unità di imballaggio",IF($D$1="Litauisch - LT","Patikrinkite pakuotės vienetą",IF($D$1="Maltesisch - MT","Jekk jogħġbok iċċekkja l-unità tal-ippakkjar",IF($D$1="Niederländisch - NL","Controleer de verpakkingseenheid",IF($D$1="Lettisch - LV","Lūdzu, pārbaudiet iepakojuma vienību",IF($D$1="Portugiesisch - PT","Verifique a unidade de embalagem",IF($D$1="Polnisch - PL","Proszę sprawdzić jednostkę opakowania",IF($D$1="Norwegisch - NO","Vennligst sjekk emballasjeenheten",IF($D$1="Rumänisch - RO","Vă rugăm să verificați unitatea de ambalare",IF($D$1="Schwedisch - SE","Kontrollera förpackningsenheten",IF($D$1="Spanisch - ES","Por favor, compruebe la unidad de embalaje",IF($D$1="Tschechisch - CZ","Zkontrolujte prosím obalovou jednotku",IF($D$1="Slowakisch - SK","Skontrolujte baliacu jednotku",IF($D$1="Slowenisch - SI","Preverite embalažno enoto",IF($D$1="Türkisch - TR","Lütfen paketleme birimini kontrol edin",IF($D$1="Ungarisch - HU","Kérjük, ellenőrizze a csomagolási egységet",IF($D$1="Japanisch - JP","梱包単位をご確認ください","Achtung"))))))))))))))))))))))))))))</f>
        <v>Please check the packaging unit</v>
      </c>
      <c r="X13" s="393"/>
      <c r="Y13" s="393"/>
      <c r="Z13" s="46">
        <f>SUM(W15:W364)*Y15</f>
        <v>0</v>
      </c>
    </row>
    <row r="14" spans="1:26" ht="88.15" customHeight="1" thickBot="1" x14ac:dyDescent="0.25">
      <c r="A14" s="152" t="str">
        <f>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New</v>
      </c>
      <c r="B14" s="338" t="str">
        <f>IF($D$1="Deutsch - DE","Intern: Druck Seite",IF($D$1="Englisch - UK","Internal: Print page",IF($D$1="Kroatisch - HR","Interno: Ispis stranice",IF($D$1="Bulgarisch - BG","Вътрешен: Печат на страница",IF($D$1="Niederländisch - NL","Intern: pagina afdrukken",IF($D$1="Dänisch - DK","Internt: Udskriv side",IF($D$1="Tschechisch - CZ","Interní: Tisk stránky",IF($D$1="Französisch - FR","Interne : Imprimer la page",IF($D$1="Estnisch - EE","Sisemine: prindi leht",IF($D$1="Finnisch - FI","Sisäinen: Tulosta sivu",IF($D$1="Griechisch - GR","Εσωτερική: Εκτύπωση σελίδας",IF($D$1="Italienisch - IT","Interno: stampa pagina",IF($D$1="Japanisch - JP","内部: 印刷ページ",IF($D$1="Lettisch - LV","Iekšējais: drukāt lapu",IF($D$1="Litauisch - LT","Vidinis: spausdinti puslapį",IF($D$1="Norwegisch - NO","Internt: Skriv ut side",IF($D$1="Polnisch - PL","Wewnętrzne: Drukuj stronę",IF($D$1="Portugiesisch - PT","Interno: Imprimir página",IF($D$1="Rumänisch - RO","Intern: Imprimați pagina",IF($D$1="Spanisch - ES","Interno: Imprimir página",IF($D$1="Slowenisch - SI","Interno: Natisni stran",IF($D$1="Slowakisch - SK","Interné: Tlač stránky",IF($D$1="Ungarisch - HU","Belső: Oldal nyomtatása",IF($D$1="Schwedisch - SE","Internt: Skriv ut sida",IF($D$1="Türkisch - TR","Dahili: Sayfayı yazdır",IF($D$1="Maltesisch - MT","Intern: Stampa paġna",IF($D$1="Isländisch - IS","Innra: Prenta síðu",IF($D$1="Irisch - IE","Inmheánach: Priontáil leathanach","Achtung"))))))))))))))))))))))))))))</f>
        <v>Internal: Print page</v>
      </c>
      <c r="C14" s="182" t="str">
        <f>IF($D$1="Deutsch - DE","Samen Gruppen",IF($D$1="Englisch - UK","Seed groups",IF($D$1="Bulgarisch - BG","Групи семена",IF($D$1="Dänisch - DK","Frøgrupper",IF($D$1="Französisch - FR","Groupes de semences",IF($D$1="Finnisch - FI","Siemenryhmät",IF($D$1="Estnisch - EE","Seemnerühmad",IF($D$1="Griechisch - GR","Ομάδες σπόρων",IF($D$1="Irisch - IE","Grúpaí síolta",IF($D$1="Isländisch - IS","Fræhópar",IF($D$1="Italienisch - IT","Gruppi di semi",IF($D$1="Litauisch - LT","Sėklų grupės",IF($D$1="Kroatisch - HR","Skupine sjemena",IF($D$1="Lettisch - LV","Sēklu grupas",IF($D$1="Niederländisch - NL","Zaad groepen",IF($D$1="Maltesisch - MT","Gruppi taż-żerriegħa",IF($D$1="Polnisch - PL","Grupy nasion",IF($D$1="Norwegisch - NO","Frøgrupper",IF($D$1="Portugiesisch - PT","Grupos de sementes",IF($D$1="Spanisch - ES","Grupos de semillas",IF($D$1="Schwedisch - SE","Frögrupper",IF($D$1="Rumänisch - RO","Grupuri de semințe",IF($D$1="Slowakisch - SK","Skupiny semien",IF($D$1="Tschechisch- CZ","Semenné skupiny",IF($D$1="Slowenisch - SI","Semenske skupine",IF($D$1="Ungarisch - HU","Magcsoportok",IF($D$1="Japanisch - JP","シードグループ",IF($D$1="Türkisch - TR","Tohum grupları","Achtung"))))))))))))))))))))))))))))</f>
        <v>Seed groups</v>
      </c>
      <c r="D14" s="153" t="str">
        <f>IF($D$1="Deutsch - DE",CONCATENATE("Deutscher Name",CHAR(10),"Botanischer Name"),
IF($D$1="Englisch - UK",CONCATENATE("Local Name",CHAR(10),"Botanical Name",CHAR(10),"German Name"),
IF($D$1="Kroatisch - HR",CONCATENATE("Lokalni naziv",CHAR(10),"Botanički naziv",CHAR(10),"Njemački naziv"),
IF($D$1="Bulgarisch - BG",CONCATENATE("Местно име",CHAR(10),"Ботаническо име",CHAR(10),"Немско име"),
IF($D$1="Tschechisch - CZ",CONCATENATE("Místní název",CHAR(10),"Botanický název",CHAR(10),"Německý název"),
IF($D$1="Dänisch - DK",CONCATENATE("Lokalt navn",CHAR(10),"Botanisk navn",CHAR(10),"Tysk navn"),
IF($D$1="Niederländisch - NL",CONCATENATE("Lokale naam",CHAR(10),"Botanische naam",CHAR(10),"Duitse naam"),
IF($D$1="Finnisch - FI",CONCATENATE("Paikallinen nimi",CHAR(10),"Kasvitieteellinen nimi",CHAR(10),"Saksalainen nimi"),
IF($D$1="Estnisch - EE",CONCATENATE("Kohalik nimi",CHAR(10),"Botaaniline nimi",CHAR(10),"Saksa nimi"),
IF($D$1="Französisch - FR",CONCATENATE("Nom local",CHAR(10),"Nom botanique",CHAR(10),"Nom allemand"),
IF($D$1="Italienisch - IT",CONCATENATE("Nome locale",CHAR(10),"Nome botanico",CHAR(10),"Nome tedesco"),
IF($D$1="Japanisch - JP",CONCATENATE("「地方名」;ZEICHEN(10);「植物名」;ZEICHEN(10);「ドイツ名」"),
IF($D$1="Griechisch - GR",CONCATENATE("Τοπική ονομασία",CHAR(10),"Βοτανική ονομασία",CHAR(10),"Γερμανική ονομασία"),
IF($D$1="Litauisch - LT",CONCATENATE("Vietinis pavadinimas",CHAR(10),"Botaninis pavadinimas",CHAR(10),"Vokiškas pavadinimas"),
IF($D$1="Lettisch - LV",CONCATENATE("Vietējais nosaukums",CHAR(10),"Botāniskais nosaukums",CHAR(10),"Vācu nosaukums"),
IF($D$1="Norwegisch - NO",CONCATENATE("Lokalt navn",CHAR(10),"Botanisk navn",CHAR(10),"Tysk navn"),
IF($D$1="Rumänisch - RO",CONCATENATE("Nume local",CHAR(10),"Nume botanic",CHAR(10),"Nume german"),
IF($D$1="Polnisch - PL",CONCATENATE("Nazwa lokalna",CHAR(10),"Nazwa botaniczna",CHAR(10),"Nazwa niemiecka"),
IF($D$1="Portugiesisch - PT",CONCATENATE("Nome Local",CHAR(10),"Nome Botânico",CHAR(10),"Nome Alemão"),
IF($D$1="Slowenisch - SI",CONCATENATE("Lokalno ime",CHAR(10),"Botanično ime",CHAR(10),"Nemško ime"),
IF($D$1="Spanisch - ES",CONCATENATE("Nombre local",CHAR(10),"Nombre botánico",CHAR(10),"Nombre alemán"),
IF($D$1="Slowakisch - SK",CONCATENATE("Miestny názov",CHAR(10),"Botanický názov",CHAR(10),"Nemecký názov"),
IF($D$1="Schwedisch - SE",CONCATENATE("Lokalt namn",CHAR(10),"Botaniskt namn",CHAR(10),"Tyskt namn"),
IF($D$1="Isländisch - IS",CONCATENATE("Staðbundið nafn",CHAR(10),"grasafræðilegt nafn",CHAR(10),"Þýskt nafn"),
IF($D$1="Türkisch - TR",CONCATENATE("Yerel Ad",CHAR(10),"Botanik Ad",CHAR(10),"Alman Adı"),
IF($D$1="Maltesisch - MT",CONCATENATE("Isem Lokali",CHAR(10),"Isem Botaniku",CHAR(10),"Isem Ġermaniż"),
IF($D$1="Irisch - IE",CONCATENATE("Ainm Áitiúil",CHAR(10),"Ainm Luibheolaíoch",CHAR(10),"Ainm Gearmánach"),
IF($D$1="Ungarisch - HU",CONCATENATE("Helyi név",CHAR(10),"Botanikai név",CHAR(10),"Német név"),"Achtung"))))))))))))))))))))))))))))</f>
        <v>Local Name
Botanical Name
German Name</v>
      </c>
      <c r="E14" s="164" t="str">
        <f>IF($D$1="Deutsch - DE","Gesamt Preis",IF($D$1="Bulgarisch - BG","Обща цена",IF($D$1="Dänisch - DK","Total pris",IF($D$1="Englisch - UK","Total price",IF($D$1="Estnisch - EE","Koguhind",IF($D$1="Finnisch - FI","Kokonaishinta",IF($D$1="Französisch - FR","Prix total",IF($D$1="Isländisch - IS","Heildarverð",IF($D$1="Griechisch - GR","Συνολικό ποσό",IF($D$1="Irisch - IE","Praghas iomlán",IF($D$1="Italienisch - IT","Prezzo totale",IF($D$1="Kroatisch - HR","Ukupna cijena",IF($D$1="Litauisch - LT","Bendra kaina",IF($D$1="Niederländisch - NL","Totale prijs",IF($D$1="Lettisch - LV","Kopējā cena",IF($D$1="Maltesisch - MT","Prezz totali",IF($D$1="Portugiesisch - PT","Preço total",IF($D$1="Norwegisch - NO","Totalpris",IF($D$1="Polnisch - PL","Cena całkowita",IF($D$1="Spanisch - ES","Precio total",IF($D$1="Rumänisch - RO","Pretul total",IF($D$1="Schwedisch - SE","Totalbelopp",IF($D$1="Slowakisch - SK","Celková cena",IF($D$1="Tschechisch - CZ","Celková cena",IF($D$1="Slowenisch - SI","Skupna cena",IF($D$1="Japanisch - JP","合計金額",IF($D$1="Ungarisch - HU","Teljes ár",IF($D$1="Türkisch - TR","Toplam fiyat","Achtung"))))))))))))))))))))))))))))</f>
        <v>Total price</v>
      </c>
      <c r="F14" s="165"/>
      <c r="G14" s="183" t="str">
        <f>IF($D$1="Deutsch - DE","Bestellung Einheiten",IF($D$1="Englisch - UK","Order packaging units",IF($D$1="Bulgarisch - BG","Поръчайте опаковъчни единици",IF($D$1="Dänisch - DK","Bestil emballageenheder",IF($D$1="Estnisch - EE","Tellige pakkeühikud",IF($D$1="Finnisch - FI","Tilaa pakkausyksiköt",IF($D$1="Französisch - FR","Commander des unités d'emballage",IF($D$1="Irisch - IE","Aonaid phacáistithe a ordú",IF($D$1="Isländisch - IS","Pantaðu pökkunareiningar",IF($D$1="Griechisch - GR","Παραγγελία μονάδων συσκευασίας",IF($D$1="Kroatisch - HR","Naručite jedinice pakiranja",IF($D$1="Litauisch - LT","Užsisakykite pakavimo vienetus",IF($D$1="Italienisch - IT","Ordina unità di imballaggio",IF($D$1="Niederländisch - NL","Verpakkingseenheden bestellen",IF($D$1="Maltesisch - MT","Ordna unitajiet tal-ippakkjar",IF($D$1="Lettisch - LV","Pasūtiet iepakojuma vienības",IF($D$1="Polnisch - PL","Zamów jednostki opakowaniowe",IF($D$1="Norwegisch - NO","Bestill pakkeenheter",IF($D$1="Portugiesisch - PT","Encomendar unidades de embalagem",IF($D$1="Rumänisch - RO","Comandați unități de ambalare",IF($D$1="Schwedisch - SE","Beställ förpackningsenheter",IF($D$1="Spanisch - ES","Pedir unidades de embalaje",IF($D$1="Slowenisch - SI","Naročite embalažne enote",IF($D$1="Slowakisch - SK","Objednajte si baliace jednotky",IF($D$1="Tschechisch - CZ","Objednejte balicí jednotky",IF($D$1="Ungarisch - HU","Rendeljen csomagolóegységeket",IF($D$1="Türkisch - TR","Sipariş paketleme birimleri",IF($D$1="Japanisch - JP","梱包単位の注文","Achtung"))))))))))))))))))))))))))))</f>
        <v>Order packaging units</v>
      </c>
      <c r="H14" s="184" t="str">
        <f>IF($D$1="Deutsch - DE","Artikel Nummer",IF($D$1="Englisch - UK","Item number",IF($D$1="Bulgarisch - BG","Номер на артикул",IF($D$1="Dänisch - DK","Varenummer",IF($D$1="Estnisch - EE","Eseme number",IF($D$1="Finnisch - FI","Tuotenumero",IF($D$1="Französisch - FR","Numéro d'article",IF($D$1="Griechisch - GR","Αριθμός αντικειμένου",IF($D$1="Isländisch - IS","Vörunúmer",IF($D$1="Irisch - IE","Uimhir mhíre",IF($D$1="Italienisch - IT","Codice articolo",IF($D$1="Litauisch - LT","Prekės numeris",IF($D$1="Kroatisch - HR","Broj predmeta",IF($D$1="Niederländisch - NL","Item nummer",IF($D$1="Lettisch - LV","Lietas numurs",IF($D$1="Maltesisch - MT","Numru tal-oġġett",IF($D$1="Portugiesisch - PT","Número de item",IF($D$1="Polnisch - PL","Numer przedmiotu",IF($D$1="Norwegisch - NO","Artikkelnummer",IF($D$1="Spanisch - ES","Número de artículo",IF($D$1="Rumänisch - RO","Numărul de articol",IF($D$1="Schwedisch - SE","Artikelnummer",IF($D$1="Slowakisch - SK","Číslo položky",IF($D$1="Slowenisch - SI","Številka artikla",IF($D$1="Tschechisch - CZ","Číslo položky",IF($D$1="Ungarisch - HU","Cikkszám",IF($D$1="Türkisch - TR","Ürün numarası",IF($D$1="Japanisch - JP","商品番号","Achtung"))))))))))))))))))))))))))))</f>
        <v>Item number</v>
      </c>
      <c r="I14" s="185" t="str">
        <f>IF($D$1="Deutsch - DE","Themen Einheit",IF($D$1="Kroatisch - HR","Tematska jedinica",IF($D$1="Englisch - UK","Theme unit",IF($D$1="Bulgarisch - BG","Тематична единица",IF($D$1="Niederländisch - NL","Thema-eenheid",IF($D$1="Tschechisch - CZ","Tematický celek",IF($D$1="Dänisch - DK","Temaenhed",IF($D$1="Estnisch - EE","Teemaüksus",IF($D$1="Französisch - FR","Unité thématique",IF($D$1="Finnisch - FI","Teemayksikkö",IF($D$1="Griechisch - GR","Θεματική ενότητα",IF($D$1="Japanisch - JP","テーマユニット",IF($D$1="Italienisch - IT","Unità tematica",IF($D$1="Litauisch - LT","Teminis vienetas",IF($D$1="Lettisch - LV","Tēmas vienība",IF($D$1="Norwegisch - NO","Temaenhet",IF($D$1="Portugiesisch - PT","Unidade temática",IF($D$1="Polnisch - PL","Jednostka tematyczna",IF($D$1="Rumänisch - RO","Unitate tematică",IF($D$1="Slowakisch - SK","Tematický celok",IF($D$1="Slowenisch - SI","Tematska enota",IF($D$1="Spanisch - ES","Unidad temática",IF($D$1="Ungarisch - HU","Témaegység",IF($D$1="Türkisch - TR","Tema birimi",IF($D$1="Schwedisch - SE","Temaenhet",IF($D$1="Irisch - IE","Aonad téama",IF($D$1="Isländisch - IS","Þemaeining",IF($D$1="Maltesisch - MT","Unità tematika","Achtung"))))))))))))))))))))))))))))</f>
        <v>Theme unit</v>
      </c>
      <c r="J14" s="186" t="str">
        <f>IF($D$1="Deutsch - DE","Preis pro Stück",IF($D$1="Bulgarisch - BG","Цена за брой",IF($D$1="Dänisch - DK","Pris pr stk",IF($D$1="Englisch - UK","Price per piece",IF($D$1="Französisch - FR","Prix ​​par pièce",IF($D$1="Finnisch - FI","Hinta per kappale",IF($D$1="Estnisch - EE","Hind tüki kohta",IF($D$1="Griechisch - GR","Τιμή ανά τεμάχιο",IF($D$1="Irisch - IE","Praghas in aghaidh an phíosa",IF($D$1="Isländisch - IS","Verð á stykki",IF($D$1="Litauisch - LT","Kaina už vienetą",IF($D$1="Italienisch - IT","Prezzo per pezzo",IF($D$1="Kroatisch - HR","Cijena po komadu",IF($D$1="Niederländisch - NL","Prijs per stuk",IF($D$1="Maltesisch - MT","Prezz għal kull biċċa",IF($D$1="Lettisch - LV","Cena par gabalu",IF($D$1="Norwegisch - NO","Pris pr stk",IF($D$1="Polnisch - PL","Cena za sztukę",IF($D$1="Portugiesisch - PT","Preço por peça",IF($D$1="Schwedisch - SE","Pris per styck",IF($D$1="Spanisch - ES","Precio por pieza",IF($D$1="Rumänisch - RO","Pret pe bucata",IF($D$1="Slowenisch - SI","Cena za kos",IF($D$1="Tschechisch - CZ","Cena za kus",IF($D$1="Slowakisch - SK","Cena za kus",IF($D$1="Türkisch - TR","Parça başına fiyat",IF($D$1="Ungarisch - HU","Ár darabonként",IF($D$1="Japanisch - JP","1枚あたりの価格","Achtung"))))))))))))))))))))))))))))</f>
        <v>Price per piece</v>
      </c>
      <c r="K14" s="183" t="str">
        <f>IF($D$1="Deutsch - DE","Bestellung Einheiten",IF($D$1="Englisch - UK","Order packaging units",IF($D$1="Bulgarisch - BG","Поръчайте опаковъчни единици",IF($D$1="Dänisch - DK","Bestil emballageenheder",IF($D$1="Estnisch - EE","Tellige pakkeühikud",IF($D$1="Finnisch - FI","Tilaa pakkausyksiköt",IF($D$1="Französisch - FR","Commander des unités d'emballage",IF($D$1="Irisch - IE","Aonaid phacáistithe a ordú",IF($D$1="Isländisch - IS","Pantaðu pökkunareiningar",IF($D$1="Griechisch - GR","Παραγγελία μονάδων συσκευασίας",IF($D$1="Kroatisch - HR","Naručite jedinice pakiranja",IF($D$1="Litauisch - LT","Užsisakykite pakavimo vienetus",IF($D$1="Italienisch - IT","Ordina unità di imballaggio",IF($D$1="Niederländisch - NL","Verpakkingseenheden bestellen",IF($D$1="Maltesisch - MT","Ordna unitajiet tal-ippakkjar",IF($D$1="Lettisch - LV","Pasūtiet iepakojuma vienības",IF($D$1="Polnisch - PL","Zamów jednostki opakowaniowe",IF($D$1="Norwegisch - NO","Bestill pakkeenheter",IF($D$1="Portugiesisch - PT","Encomendar unidades de embalagem",IF($D$1="Rumänisch - RO","Comandați unități de ambalare",IF($D$1="Schwedisch - SE","Beställ förpackningsenheter",IF($D$1="Spanisch - ES","Pedir unidades de embalaje",IF($D$1="Slowenisch - SI","Naročite embalažne enote",IF($D$1="Slowakisch - SK","Objednajte si baliace jednotky",IF($D$1="Tschechisch - CZ","Objednejte balicí jednotky",IF($D$1="Ungarisch - HU","Rendeljen csomagolóegységeket",IF($D$1="Türkisch - TR","Sipariş paketleme birimleri",IF($D$1="Japanisch - JP","梱包単位の注文","Achtung"))))))))))))))))))))))))))))</f>
        <v>Order packaging units</v>
      </c>
      <c r="L14" s="184" t="str">
        <f>IF($D$1="Deutsch - DE","Artikel Nummer",IF($D$1="Englisch - UK","Item number",IF($D$1="Bulgarisch - BG","Номер на артикул",IF($D$1="Dänisch - DK","Varenummer",IF($D$1="Estnisch - EE","Eseme number",IF($D$1="Finnisch - FI","Tuotenumero",IF($D$1="Französisch - FR","Numéro d'article",IF($D$1="Griechisch - GR","Αριθμός αντικειμένου",IF($D$1="Isländisch - IS","Vörunúmer",IF($D$1="Irisch - IE","Uimhir mhíre",IF($D$1="Italienisch - IT","Codice articolo",IF($D$1="Litauisch - LT","Prekės numeris",IF($D$1="Kroatisch - HR","Broj predmeta",IF($D$1="Niederländisch - NL","Item nummer",IF($D$1="Lettisch - LV","Lietas numurs",IF($D$1="Maltesisch - MT","Numru tal-oġġett",IF($D$1="Portugiesisch - PT","Número de item",IF($D$1="Polnisch - PL","Numer przedmiotu",IF($D$1="Norwegisch - NO","Artikkelnummer",IF($D$1="Spanisch - ES","Número de artículo",IF($D$1="Rumänisch - RO","Numărul de articol",IF($D$1="Schwedisch - SE","Artikelnummer",IF($D$1="Slowakisch - SK","Číslo položky",IF($D$1="Slowenisch - SI","Številka artikla",IF($D$1="Tschechisch - CZ","Číslo položky",IF($D$1="Ungarisch - HU","Cikkszám",IF($D$1="Türkisch - TR","Ürün numarası",IF($D$1="Japanisch - JP","商品番号","Achtung"))))))))))))))))))))))))))))</f>
        <v>Item number</v>
      </c>
      <c r="M14" s="185" t="str">
        <f>IF($D$1="Deutsch - DE","Themen Einheit",IF($D$1="Kroatisch - HR","Tematska jedinica",IF($D$1="Englisch - UK","Theme unit",IF($D$1="Bulgarisch - BG","Тематична единица",IF($D$1="Niederländisch - NL","Thema-eenheid",IF($D$1="Tschechisch - CZ","Tematický celek",IF($D$1="Dänisch - DK","Temaenhed",IF($D$1="Estnisch - EE","Teemaüksus",IF($D$1="Französisch - FR","Unité thématique",IF($D$1="Finnisch - FI","Teemayksikkö",IF($D$1="Griechisch - GR","Θεματική ενότητα",IF($D$1="Japanisch - JP","テーマユニット",IF($D$1="Italienisch - IT","Unità tematica",IF($D$1="Litauisch - LT","Teminis vienetas",IF($D$1="Lettisch - LV","Tēmas vienība",IF($D$1="Norwegisch - NO","Temaenhet",IF($D$1="Portugiesisch - PT","Unidade temática",IF($D$1="Polnisch - PL","Jednostka tematyczna",IF($D$1="Rumänisch - RO","Unitate tematică",IF($D$1="Slowakisch - SK","Tematický celok",IF($D$1="Slowenisch - SI","Tematska enota",IF($D$1="Spanisch - ES","Unidad temática",IF($D$1="Ungarisch - HU","Témaegység",IF($D$1="Türkisch - TR","Tema birimi",IF($D$1="Schwedisch - SE","Temaenhet",IF($D$1="Irisch - IE","Aonad téama",IF($D$1="Isländisch - IS","Þemaeining",IF($D$1="Maltesisch - MT","Unità tematika","Achtung"))))))))))))))))))))))))))))</f>
        <v>Theme unit</v>
      </c>
      <c r="N14" s="186" t="str">
        <f>IF($D$1="Deutsch - DE","Preis pro Stück",IF($D$1="Bulgarisch - BG","Цена за брой",IF($D$1="Dänisch - DK","Pris pr stk",IF($D$1="Englisch - UK","Price per piece",IF($D$1="Französisch - FR","Prix ​​par pièce",IF($D$1="Finnisch - FI","Hinta per kappale",IF($D$1="Estnisch - EE","Hind tüki kohta",IF($D$1="Griechisch - GR","Τιμή ανά τεμάχιο",IF($D$1="Irisch - IE","Praghas in aghaidh an phíosa",IF($D$1="Isländisch - IS","Verð á stykki",IF($D$1="Litauisch - LT","Kaina už vienetą",IF($D$1="Italienisch - IT","Prezzo per pezzo",IF($D$1="Kroatisch - HR","Cijena po komadu",IF($D$1="Niederländisch - NL","Prijs per stuk",IF($D$1="Maltesisch - MT","Prezz għal kull biċċa",IF($D$1="Lettisch - LV","Cena par gabalu",IF($D$1="Norwegisch - NO","Pris pr stk",IF($D$1="Polnisch - PL","Cena za sztukę",IF($D$1="Portugiesisch - PT","Preço por peça",IF($D$1="Schwedisch - SE","Pris per styck",IF($D$1="Spanisch - ES","Precio por pieza",IF($D$1="Rumänisch - RO","Pret pe bucata",IF($D$1="Slowenisch - SI","Cena za kos",IF($D$1="Tschechisch - CZ","Cena za kus",IF($D$1="Slowakisch - SK","Cena za kus",IF($D$1="Türkisch - TR","Parça başına fiyat",IF($D$1="Ungarisch - HU","Ár darabonként",IF($D$1="Japanisch - JP","1枚あたりの価格","Achtung"))))))))))))))))))))))))))))</f>
        <v>Price per piece</v>
      </c>
      <c r="O14" s="183" t="str">
        <f>IF($D$1="Deutsch - DE","Bestellung Einheiten",IF($D$1="Englisch - UK","Order packaging units",IF($D$1="Bulgarisch - BG","Поръчайте опаковъчни единици",IF($D$1="Dänisch - DK","Bestil emballageenheder",IF($D$1="Estnisch - EE","Tellige pakkeühikud",IF($D$1="Finnisch - FI","Tilaa pakkausyksiköt",IF($D$1="Französisch - FR","Commander des unités d'emballage",IF($D$1="Irisch - IE","Aonaid phacáistithe a ordú",IF($D$1="Isländisch - IS","Pantaðu pökkunareiningar",IF($D$1="Griechisch - GR","Παραγγελία μονάδων συσκευασίας",IF($D$1="Kroatisch - HR","Naručite jedinice pakiranja",IF($D$1="Litauisch - LT","Užsisakykite pakavimo vienetus",IF($D$1="Italienisch - IT","Ordina unità di imballaggio",IF($D$1="Niederländisch - NL","Verpakkingseenheden bestellen",IF($D$1="Maltesisch - MT","Ordna unitajiet tal-ippakkjar",IF($D$1="Lettisch - LV","Pasūtiet iepakojuma vienības",IF($D$1="Polnisch - PL","Zamów jednostki opakowaniowe",IF($D$1="Norwegisch - NO","Bestill pakkeenheter",IF($D$1="Portugiesisch - PT","Encomendar unidades de embalagem",IF($D$1="Rumänisch - RO","Comandați unități de ambalare",IF($D$1="Schwedisch - SE","Beställ förpackningsenheter",IF($D$1="Spanisch - ES","Pedir unidades de embalaje",IF($D$1="Slowenisch - SI","Naročite embalažne enote",IF($D$1="Slowakisch - SK","Objednajte si baliace jednotky",IF($D$1="Tschechisch - CZ","Objednejte balicí jednotky",IF($D$1="Ungarisch - HU","Rendeljen csomagolóegységeket",IF($D$1="Türkisch - TR","Sipariş paketleme birimleri",IF($D$1="Japanisch - JP","梱包単位の注文","Achtung"))))))))))))))))))))))))))))</f>
        <v>Order packaging units</v>
      </c>
      <c r="P14" s="184" t="str">
        <f>IF($D$1="Deutsch - DE","Artikel Nummer",IF($D$1="Englisch - UK","Item number",IF($D$1="Bulgarisch - BG","Номер на артикул",IF($D$1="Dänisch - DK","Varenummer",IF($D$1="Estnisch - EE","Eseme number",IF($D$1="Finnisch - FI","Tuotenumero",IF($D$1="Französisch - FR","Numéro d'article",IF($D$1="Griechisch - GR","Αριθμός αντικειμένου",IF($D$1="Isländisch - IS","Vörunúmer",IF($D$1="Irisch - IE","Uimhir mhíre",IF($D$1="Italienisch - IT","Codice articolo",IF($D$1="Litauisch - LT","Prekės numeris",IF($D$1="Kroatisch - HR","Broj predmeta",IF($D$1="Niederländisch - NL","Item nummer",IF($D$1="Lettisch - LV","Lietas numurs",IF($D$1="Maltesisch - MT","Numru tal-oġġett",IF($D$1="Portugiesisch - PT","Número de item",IF($D$1="Polnisch - PL","Numer przedmiotu",IF($D$1="Norwegisch - NO","Artikkelnummer",IF($D$1="Spanisch - ES","Número de artículo",IF($D$1="Rumänisch - RO","Numărul de articol",IF($D$1="Schwedisch - SE","Artikelnummer",IF($D$1="Slowakisch - SK","Číslo položky",IF($D$1="Slowenisch - SI","Številka artikla",IF($D$1="Tschechisch - CZ","Číslo položky",IF($D$1="Ungarisch - HU","Cikkszám",IF($D$1="Türkisch - TR","Ürün numarası",IF($D$1="Japanisch - JP","商品番号","Achtung"))))))))))))))))))))))))))))</f>
        <v>Item number</v>
      </c>
      <c r="Q14" s="185" t="str">
        <f>IF($D$1="Deutsch - DE","Themen Einheit",IF($D$1="Kroatisch - HR","Tematska jedinica",IF($D$1="Englisch - UK","Theme unit",IF($D$1="Bulgarisch - BG","Тематична единица",IF($D$1="Niederländisch - NL","Thema-eenheid",IF($D$1="Tschechisch - CZ","Tematický celek",IF($D$1="Dänisch - DK","Temaenhed",IF($D$1="Estnisch - EE","Teemaüksus",IF($D$1="Französisch - FR","Unité thématique",IF($D$1="Finnisch - FI","Teemayksikkö",IF($D$1="Griechisch - GR","Θεματική ενότητα",IF($D$1="Japanisch - JP","テーマユニット",IF($D$1="Italienisch - IT","Unità tematica",IF($D$1="Litauisch - LT","Teminis vienetas",IF($D$1="Lettisch - LV","Tēmas vienība",IF($D$1="Norwegisch - NO","Temaenhet",IF($D$1="Portugiesisch - PT","Unidade temática",IF($D$1="Polnisch - PL","Jednostka tematyczna",IF($D$1="Rumänisch - RO","Unitate tematică",IF($D$1="Slowakisch - SK","Tematický celok",IF($D$1="Slowenisch - SI","Tematska enota",IF($D$1="Spanisch - ES","Unidad temática",IF($D$1="Ungarisch - HU","Témaegység",IF($D$1="Türkisch - TR","Tema birimi",IF($D$1="Schwedisch - SE","Temaenhet",IF($D$1="Irisch - IE","Aonad téama",IF($D$1="Isländisch - IS","Þemaeining",IF($D$1="Maltesisch - MT","Unità tematika","Achtung"))))))))))))))))))))))))))))</f>
        <v>Theme unit</v>
      </c>
      <c r="R14" s="186" t="str">
        <f>IF($D$1="Deutsch - DE","Preis pro Stück",IF($D$1="Bulgarisch - BG","Цена за брой",IF($D$1="Dänisch - DK","Pris pr stk",IF($D$1="Englisch - UK","Price per piece",IF($D$1="Französisch - FR","Prix ​​par pièce",IF($D$1="Finnisch - FI","Hinta per kappale",IF($D$1="Estnisch - EE","Hind tüki kohta",IF($D$1="Griechisch - GR","Τιμή ανά τεμάχιο",IF($D$1="Irisch - IE","Praghas in aghaidh an phíosa",IF($D$1="Isländisch - IS","Verð á stykki",IF($D$1="Litauisch - LT","Kaina už vienetą",IF($D$1="Italienisch - IT","Prezzo per pezzo",IF($D$1="Kroatisch - HR","Cijena po komadu",IF($D$1="Niederländisch - NL","Prijs per stuk",IF($D$1="Maltesisch - MT","Prezz għal kull biċċa",IF($D$1="Lettisch - LV","Cena par gabalu",IF($D$1="Norwegisch - NO","Pris pr stk",IF($D$1="Polnisch - PL","Cena za sztukę",IF($D$1="Portugiesisch - PT","Preço por peça",IF($D$1="Schwedisch - SE","Pris per styck",IF($D$1="Spanisch - ES","Precio por pieza",IF($D$1="Rumänisch - RO","Pret pe bucata",IF($D$1="Slowenisch - SI","Cena za kos",IF($D$1="Tschechisch - CZ","Cena za kus",IF($D$1="Slowakisch - SK","Cena za kus",IF($D$1="Türkisch - TR","Parça başına fiyat",IF($D$1="Ungarisch - HU","Ár darabonként",IF($D$1="Japanisch - JP","1枚あたりの価格","Achtung"))))))))))))))))))))))))))))</f>
        <v>Price per piece</v>
      </c>
      <c r="S14" s="183" t="str">
        <f>IF($D$1="Deutsch - DE","Bestellung Einheiten",IF($D$1="Englisch - UK","Order packaging units",IF($D$1="Bulgarisch - BG","Поръчайте опаковъчни единици",IF($D$1="Dänisch - DK","Bestil emballageenheder",IF($D$1="Estnisch - EE","Tellige pakkeühikud",IF($D$1="Finnisch - FI","Tilaa pakkausyksiköt",IF($D$1="Französisch - FR","Commander des unités d'emballage",IF($D$1="Irisch - IE","Aonaid phacáistithe a ordú",IF($D$1="Isländisch - IS","Pantaðu pökkunareiningar",IF($D$1="Griechisch - GR","Παραγγελία μονάδων συσκευασίας",IF($D$1="Kroatisch - HR","Naručite jedinice pakiranja",IF($D$1="Litauisch - LT","Užsisakykite pakavimo vienetus",IF($D$1="Italienisch - IT","Ordina unità di imballaggio",IF($D$1="Niederländisch - NL","Verpakkingseenheden bestellen",IF($D$1="Maltesisch - MT","Ordna unitajiet tal-ippakkjar",IF($D$1="Lettisch - LV","Pasūtiet iepakojuma vienības",IF($D$1="Polnisch - PL","Zamów jednostki opakowaniowe",IF($D$1="Norwegisch - NO","Bestill pakkeenheter",IF($D$1="Portugiesisch - PT","Encomendar unidades de embalagem",IF($D$1="Rumänisch - RO","Comandați unități de ambalare",IF($D$1="Schwedisch - SE","Beställ förpackningsenheter",IF($D$1="Spanisch - ES","Pedir unidades de embalaje",IF($D$1="Slowenisch - SI","Naročite embalažne enote",IF($D$1="Slowakisch - SK","Objednajte si baliace jednotky",IF($D$1="Tschechisch - CZ","Objednejte balicí jednotky",IF($D$1="Ungarisch - HU","Rendeljen csomagolóegységeket",IF($D$1="Türkisch - TR","Sipariş paketleme birimleri",IF($D$1="Japanisch - JP","梱包単位の注文","Achtung"))))))))))))))))))))))))))))</f>
        <v>Order packaging units</v>
      </c>
      <c r="T14" s="184" t="str">
        <f>IF($D$1="Deutsch - DE","Artikel Nummer",IF($D$1="Englisch - UK","Item number",IF($D$1="Bulgarisch - BG","Номер на артикул",IF($D$1="Dänisch - DK","Varenummer",IF($D$1="Estnisch - EE","Eseme number",IF($D$1="Finnisch - FI","Tuotenumero",IF($D$1="Französisch - FR","Numéro d'article",IF($D$1="Griechisch - GR","Αριθμός αντικειμένου",IF($D$1="Isländisch - IS","Vörunúmer",IF($D$1="Irisch - IE","Uimhir mhíre",IF($D$1="Italienisch - IT","Codice articolo",IF($D$1="Litauisch - LT","Prekės numeris",IF($D$1="Kroatisch - HR","Broj predmeta",IF($D$1="Niederländisch - NL","Item nummer",IF($D$1="Lettisch - LV","Lietas numurs",IF($D$1="Maltesisch - MT","Numru tal-oġġett",IF($D$1="Portugiesisch - PT","Número de item",IF($D$1="Polnisch - PL","Numer przedmiotu",IF($D$1="Norwegisch - NO","Artikkelnummer",IF($D$1="Spanisch - ES","Número de artículo",IF($D$1="Rumänisch - RO","Numărul de articol",IF($D$1="Schwedisch - SE","Artikelnummer",IF($D$1="Slowakisch - SK","Číslo položky",IF($D$1="Slowenisch - SI","Številka artikla",IF($D$1="Tschechisch - CZ","Číslo položky",IF($D$1="Ungarisch - HU","Cikkszám",IF($D$1="Türkisch - TR","Ürün numarası",IF($D$1="Japanisch - JP","商品番号","Achtung"))))))))))))))))))))))))))))</f>
        <v>Item number</v>
      </c>
      <c r="U14" s="185" t="str">
        <f>IF($D$1="Deutsch - DE","Themen Einheit",IF($D$1="Kroatisch - HR","Tematska jedinica",IF($D$1="Englisch - UK","Theme unit",IF($D$1="Bulgarisch - BG","Тематична единица",IF($D$1="Niederländisch - NL","Thema-eenheid",IF($D$1="Tschechisch - CZ","Tematický celek",IF($D$1="Dänisch - DK","Temaenhed",IF($D$1="Estnisch - EE","Teemaüksus",IF($D$1="Französisch - FR","Unité thématique",IF($D$1="Finnisch - FI","Teemayksikkö",IF($D$1="Griechisch - GR","Θεματική ενότητα",IF($D$1="Japanisch - JP","テーマユニット",IF($D$1="Italienisch - IT","Unità tematica",IF($D$1="Litauisch - LT","Teminis vienetas",IF($D$1="Lettisch - LV","Tēmas vienība",IF($D$1="Norwegisch - NO","Temaenhet",IF($D$1="Portugiesisch - PT","Unidade temática",IF($D$1="Polnisch - PL","Jednostka tematyczna",IF($D$1="Rumänisch - RO","Unitate tematică",IF($D$1="Slowakisch - SK","Tematický celok",IF($D$1="Slowenisch - SI","Tematska enota",IF($D$1="Spanisch - ES","Unidad temática",IF($D$1="Ungarisch - HU","Témaegység",IF($D$1="Türkisch - TR","Tema birimi",IF($D$1="Schwedisch - SE","Temaenhet",IF($D$1="Irisch - IE","Aonad téama",IF($D$1="Isländisch - IS","Þemaeining",IF($D$1="Maltesisch - MT","Unità tematika","Achtung"))))))))))))))))))))))))))))</f>
        <v>Theme unit</v>
      </c>
      <c r="V14" s="186" t="str">
        <f>IF($D$1="Deutsch - DE","Preis pro Stück",IF($D$1="Bulgarisch - BG","Цена за брой",IF($D$1="Dänisch - DK","Pris pr stk",IF($D$1="Englisch - UK","Price per piece",IF($D$1="Französisch - FR","Prix ​​par pièce",IF($D$1="Finnisch - FI","Hinta per kappale",IF($D$1="Estnisch - EE","Hind tüki kohta",IF($D$1="Griechisch - GR","Τιμή ανά τεμάχιο",IF($D$1="Irisch - IE","Praghas in aghaidh an phíosa",IF($D$1="Isländisch - IS","Verð á stykki",IF($D$1="Litauisch - LT","Kaina už vienetą",IF($D$1="Italienisch - IT","Prezzo per pezzo",IF($D$1="Kroatisch - HR","Cijena po komadu",IF($D$1="Niederländisch - NL","Prijs per stuk",IF($D$1="Maltesisch - MT","Prezz għal kull biċċa",IF($D$1="Lettisch - LV","Cena par gabalu",IF($D$1="Norwegisch - NO","Pris pr stk",IF($D$1="Polnisch - PL","Cena za sztukę",IF($D$1="Portugiesisch - PT","Preço por peça",IF($D$1="Schwedisch - SE","Pris per styck",IF($D$1="Spanisch - ES","Precio por pieza",IF($D$1="Rumänisch - RO","Pret pe bucata",IF($D$1="Slowenisch - SI","Cena za kos",IF($D$1="Tschechisch - CZ","Cena za kus",IF($D$1="Slowakisch - SK","Cena za kus",IF($D$1="Türkisch - TR","Parça başına fiyat",IF($D$1="Ungarisch - HU","Ár darabonként",IF($D$1="Japanisch - JP","1枚あたりの価格","Achtung"))))))))))))))))))))))))))))</f>
        <v>Price per piece</v>
      </c>
      <c r="W14" s="183" t="str">
        <f>IF($D$1="Deutsch - DE","Bestellung Einheiten",IF($D$1="Englisch - UK","Order packaging units",IF($D$1="Bulgarisch - BG","Поръчайте опаковъчни единици",IF($D$1="Dänisch - DK","Bestil emballageenheder",IF($D$1="Estnisch - EE","Tellige pakkeühikud",IF($D$1="Finnisch - FI","Tilaa pakkausyksiköt",IF($D$1="Französisch - FR","Commander des unités d'emballage",IF($D$1="Irisch - IE","Aonaid phacáistithe a ordú",IF($D$1="Isländisch - IS","Pantaðu pökkunareiningar",IF($D$1="Griechisch - GR","Παραγγελία μονάδων συσκευασίας",IF($D$1="Kroatisch - HR","Naručite jedinice pakiranja",IF($D$1="Litauisch - LT","Užsisakykite pakavimo vienetus",IF($D$1="Italienisch - IT","Ordina unità di imballaggio",IF($D$1="Niederländisch - NL","Verpakkingseenheden bestellen",IF($D$1="Maltesisch - MT","Ordna unitajiet tal-ippakkjar",IF($D$1="Lettisch - LV","Pasūtiet iepakojuma vienības",IF($D$1="Polnisch - PL","Zamów jednostki opakowaniowe",IF($D$1="Norwegisch - NO","Bestill pakkeenheter",IF($D$1="Portugiesisch - PT","Encomendar unidades de embalagem",IF($D$1="Rumänisch - RO","Comandați unități de ambalare",IF($D$1="Schwedisch - SE","Beställ förpackningsenheter",IF($D$1="Spanisch - ES","Pedir unidades de embalaje",IF($D$1="Slowenisch - SI","Naročite embalažne enote",IF($D$1="Slowakisch - SK","Objednajte si baliace jednotky",IF($D$1="Tschechisch - CZ","Objednejte balicí jednotky",IF($D$1="Ungarisch - HU","Rendeljen csomagolóegységeket",IF($D$1="Türkisch - TR","Sipariş paketleme birimleri",IF($D$1="Japanisch - JP","梱包単位の注文","Achtung"))))))))))))))))))))))))))))</f>
        <v>Order packaging units</v>
      </c>
      <c r="X14" s="184" t="str">
        <f>IF($D$1="Deutsch - DE","Artikel Nummer",IF($D$1="Englisch - UK","Item number",IF($D$1="Bulgarisch - BG","Номер на артикул",IF($D$1="Dänisch - DK","Varenummer",IF($D$1="Estnisch - EE","Eseme number",IF($D$1="Finnisch - FI","Tuotenumero",IF($D$1="Französisch - FR","Numéro d'article",IF($D$1="Griechisch - GR","Αριθμός αντικειμένου",IF($D$1="Isländisch - IS","Vörunúmer",IF($D$1="Irisch - IE","Uimhir mhíre",IF($D$1="Italienisch - IT","Codice articolo",IF($D$1="Litauisch - LT","Prekės numeris",IF($D$1="Kroatisch - HR","Broj predmeta",IF($D$1="Niederländisch - NL","Item nummer",IF($D$1="Lettisch - LV","Lietas numurs",IF($D$1="Maltesisch - MT","Numru tal-oġġett",IF($D$1="Portugiesisch - PT","Número de item",IF($D$1="Polnisch - PL","Numer przedmiotu",IF($D$1="Norwegisch - NO","Artikkelnummer",IF($D$1="Spanisch - ES","Número de artículo",IF($D$1="Rumänisch - RO","Numărul de articol",IF($D$1="Schwedisch - SE","Artikelnummer",IF($D$1="Slowakisch - SK","Číslo položky",IF($D$1="Slowenisch - SI","Številka artikla",IF($D$1="Tschechisch - CZ","Číslo položky",IF($D$1="Ungarisch - HU","Cikkszám",IF($D$1="Türkisch - TR","Ürün numarası",IF($D$1="Japanisch - JP","商品番号","Achtung"))))))))))))))))))))))))))))</f>
        <v>Item number</v>
      </c>
      <c r="Y14" s="185" t="str">
        <f>IF($D$1="Deutsch - DE","Themen Einheit",IF($D$1="Kroatisch - HR","Tematska jedinica",IF($D$1="Englisch - UK","Theme unit",IF($D$1="Bulgarisch - BG","Тематична единица",IF($D$1="Niederländisch - NL","Thema-eenheid",IF($D$1="Tschechisch - CZ","Tematický celek",IF($D$1="Dänisch - DK","Temaenhed",IF($D$1="Estnisch - EE","Teemaüksus",IF($D$1="Französisch - FR","Unité thématique",IF($D$1="Finnisch - FI","Teemayksikkö",IF($D$1="Griechisch - GR","Θεματική ενότητα",IF($D$1="Japanisch - JP","テーマユニット",IF($D$1="Italienisch - IT","Unità tematica",IF($D$1="Litauisch - LT","Teminis vienetas",IF($D$1="Lettisch - LV","Tēmas vienība",IF($D$1="Norwegisch - NO","Temaenhet",IF($D$1="Portugiesisch - PT","Unidade temática",IF($D$1="Polnisch - PL","Jednostka tematyczna",IF($D$1="Rumänisch - RO","Unitate tematică",IF($D$1="Slowakisch - SK","Tematický celok",IF($D$1="Slowenisch - SI","Tematska enota",IF($D$1="Spanisch - ES","Unidad temática",IF($D$1="Ungarisch - HU","Témaegység",IF($D$1="Türkisch - TR","Tema birimi",IF($D$1="Schwedisch - SE","Temaenhet",IF($D$1="Irisch - IE","Aonad téama",IF($D$1="Isländisch - IS","Þemaeining",IF($D$1="Maltesisch - MT","Unità tematika","Achtung"))))))))))))))))))))))))))))</f>
        <v>Theme unit</v>
      </c>
      <c r="Z14" s="186" t="str">
        <f>IF($D$1="Deutsch - DE","Preis pro Stück",IF($D$1="Bulgarisch - BG","Цена за брой",IF($D$1="Dänisch - DK","Pris pr stk",IF($D$1="Englisch - UK","Price per piece",IF($D$1="Französisch - FR","Prix ​​par pièce",IF($D$1="Finnisch - FI","Hinta per kappale",IF($D$1="Estnisch - EE","Hind tüki kohta",IF($D$1="Griechisch - GR","Τιμή ανά τεμάχιο",IF($D$1="Irisch - IE","Praghas in aghaidh an phíosa",IF($D$1="Isländisch - IS","Verð á stykki",IF($D$1="Litauisch - LT","Kaina už vienetą",IF($D$1="Italienisch - IT","Prezzo per pezzo",IF($D$1="Kroatisch - HR","Cijena po komadu",IF($D$1="Niederländisch - NL","Prijs per stuk",IF($D$1="Maltesisch - MT","Prezz għal kull biċċa",IF($D$1="Lettisch - LV","Cena par gabalu",IF($D$1="Norwegisch - NO","Pris pr stk",IF($D$1="Polnisch - PL","Cena za sztukę",IF($D$1="Portugiesisch - PT","Preço por peça",IF($D$1="Schwedisch - SE","Pris per styck",IF($D$1="Spanisch - ES","Precio por pieza",IF($D$1="Rumänisch - RO","Pret pe bucata",IF($D$1="Slowenisch - SI","Cena za kos",IF($D$1="Tschechisch - CZ","Cena za kus",IF($D$1="Slowakisch - SK","Cena za kus",IF($D$1="Türkisch - TR","Parça başına fiyat",IF($D$1="Ungarisch - HU","Ár darabonként",IF($D$1="Japanisch - JP","1枚あたりの価格","Achtung"))))))))))))))))))))))))))))</f>
        <v>Price per piece</v>
      </c>
    </row>
    <row r="15" spans="1:26" ht="39.950000000000003" customHeight="1" x14ac:dyDescent="0.2">
      <c r="A15" s="154" t="str">
        <f>IF('Basis-Tabelle-Samen'!A105="","",IF($D$1="Deutsch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5" s="337">
        <v>100</v>
      </c>
      <c r="C15" s="160" t="str">
        <f>IF('Basis-Tabelle-Samen'!G102="","",'Basis-Tabelle-Samen'!G102)</f>
        <v>01</v>
      </c>
      <c r="D15" s="155" t="str">
        <f>IF('Basis-Tabelle-Samen'!$BB102="","",
IF($D$1="Bulgarisch - BG",'Basis-Tabelle-Samen'!$BB102,
IF($D$1="Dänisch - DK",'Basis-Tabelle-Samen'!$BC102,
IF($D$1="Deutsch - DE",'Basis-Tabelle-Samen'!$BD102,
IF($D$1="Englisch - UK",'Basis-Tabelle-Samen'!$BE102,
IF($D$1="Estnisch - EE",'Basis-Tabelle-Samen'!$BF102,
IF($D$1="Finnisch - FI",'Basis-Tabelle-Samen'!$BG102,
IF($D$1="Französisch - FR",'Basis-Tabelle-Samen'!$BH102,
IF($D$1="Griechisch - GR",'Basis-Tabelle-Samen'!$BI102,
IF($D$1="Irisch - IE",'Basis-Tabelle-Samen'!$BJ102,
IF($D$1="Isländisch - IS",'Basis-Tabelle-Samen'!$BK102,
IF($D$1="Italienisch - IT",'Basis-Tabelle-Samen'!$BL102,
IF($D$1="Japanisch - JP",'Basis-Tabelle-Samen'!$BM102,
IF($D$1="Kroatisch - HR",'Basis-Tabelle-Samen'!$BN102,
IF($D$1="Lettisch - LV",'Basis-Tabelle-Samen'!$BO102,
IF($D$1="Litauisch - LT",'Basis-Tabelle-Samen'!$BP102,
IF($D$1="Maltesisch - MT",'Basis-Tabelle-Samen'!$BQ102,
IF($D$1="Niederländisch - NL",'Basis-Tabelle-Samen'!$BR102,
IF($D$1="Norwegisch - NO",'Basis-Tabelle-Samen'!$BS102,
IF($D$1="Polnisch - PL",'Basis-Tabelle-Samen'!$BT102,
IF($D$1="Portugiesisch - PT",'Basis-Tabelle-Samen'!$BU102,
IF($D$1="Rumänisch - RO",'Basis-Tabelle-Samen'!$BV102,
IF($D$1="Schwedisch - SE",'Basis-Tabelle-Samen'!$BW102,
IF($D$1="Slowakisch - SK",'Basis-Tabelle-Samen'!$BX102,
IF($D$1="Slowenisch - SI",'Basis-Tabelle-Samen'!$BY102,
IF($D$1="Spanisch - ES",'Basis-Tabelle-Samen'!$BZ102,
IF($D$1="Tschechisch - CZ",'Basis-Tabelle-Samen'!$BD102,
IF($D$1="Türkisch - TR",'Basis-Tabelle-Samen'!$CB102,
IF($D$1="Ungarisch - HU",'Basis-Tabelle-Samen'!$CC102,
" ACHTUNG")))))))))))))))))))))))))))))</f>
        <v>African Climbing Lily
Gloriosa rothschildiana
Afrikanische Kletterlilie</v>
      </c>
      <c r="E15" s="187" t="str">
        <f t="shared" ref="E15:E78" si="0">IF(
((G15*I15*J15)+(K15*M15*N15)+(O15*Q15*R15)+(S15*U15*V15)+(W15*Y15*Z15))&lt;1,"",
(G15*I15*J15)+(K15*M15*N15)+(O15*Q15*R15)+(S15*U15*V15)+(W15*Y15*Z15))</f>
        <v/>
      </c>
      <c r="F15" s="170"/>
      <c r="G15" s="12"/>
      <c r="H15" s="157">
        <f>IF('Basis-Tabelle-Samen'!K102="","",'Basis-Tabelle-Samen'!K102)</f>
        <v>73156</v>
      </c>
      <c r="I15" s="189">
        <f t="shared" ref="I15:I78" si="1">IF(H15="",0,15)</f>
        <v>15</v>
      </c>
      <c r="J15" s="188">
        <f>IF(H15="",0,'Basis-Tabelle-Samen'!M102)</f>
        <v>2.4500000000000002</v>
      </c>
      <c r="K15" s="12"/>
      <c r="L15" s="157">
        <f>IF('Basis-Tabelle-Samen'!N102="","",'Basis-Tabelle-Samen'!N102)</f>
        <v>83156</v>
      </c>
      <c r="M15" s="189">
        <f t="shared" ref="M15:M78" si="2">IF(L15="",0,18)</f>
        <v>18</v>
      </c>
      <c r="N15" s="188">
        <f>IF(L15="",0,'Basis-Tabelle-Samen'!P102)</f>
        <v>3.75</v>
      </c>
      <c r="O15" s="12"/>
      <c r="P15" s="157">
        <f>IF('Basis-Tabelle-Samen'!Q102="","",'Basis-Tabelle-Samen'!Q102)</f>
        <v>53156</v>
      </c>
      <c r="Q15" s="189">
        <f t="shared" ref="Q15:Q78" si="3">IF(P15="",0,6)</f>
        <v>6</v>
      </c>
      <c r="R15" s="188">
        <f>IF(P15="",0,'Basis-Tabelle-Samen'!S102)</f>
        <v>4.95</v>
      </c>
      <c r="S15" s="12"/>
      <c r="T15" s="157">
        <f>IF('Basis-Tabelle-Samen'!T102="","",'Basis-Tabelle-Samen'!T102)</f>
        <v>33156</v>
      </c>
      <c r="U15" s="189">
        <f t="shared" ref="U15:U78" si="4">IF(T15="",0,6)</f>
        <v>6</v>
      </c>
      <c r="V15" s="188">
        <f>IF(T15="",0,'Basis-Tabelle-Samen'!V102)</f>
        <v>6.75</v>
      </c>
      <c r="W15" s="12"/>
      <c r="X15" s="157">
        <f>IF('Basis-Tabelle-Samen'!W102="","",'Basis-Tabelle-Samen'!W102)</f>
        <v>63156</v>
      </c>
      <c r="Y15" s="189">
        <f t="shared" ref="Y15:Y78" si="5">IF(X15="",0,8)</f>
        <v>8</v>
      </c>
      <c r="Z15" s="188">
        <f>IF(X15="",0,'Basis-Tabelle-Samen'!Y102)</f>
        <v>2.95</v>
      </c>
    </row>
    <row r="16" spans="1:26" ht="39.950000000000003" customHeight="1" x14ac:dyDescent="0.2">
      <c r="A16" s="154" t="str">
        <f>IF('Basis-Tabelle-Samen'!A118="","",IF($D$1="Deutsch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6" s="337">
        <v>59</v>
      </c>
      <c r="C16" s="160" t="str">
        <f>IF('Basis-Tabelle-Samen'!G61="","",'Basis-Tabelle-Samen'!G61)</f>
        <v>01</v>
      </c>
      <c r="D16" s="155" t="str">
        <f>IF('Basis-Tabelle-Samen'!$BB61="","",
IF($D$1="Bulgarisch - BG",'Basis-Tabelle-Samen'!$BB61,
IF($D$1="Dänisch - DK",'Basis-Tabelle-Samen'!$BC61,
IF($D$1="Deutsch - DE",'Basis-Tabelle-Samen'!$BD61,
IF($D$1="Englisch - UK",'Basis-Tabelle-Samen'!$BE61,
IF($D$1="Estnisch - EE",'Basis-Tabelle-Samen'!$BF61,
IF($D$1="Finnisch - FI",'Basis-Tabelle-Samen'!$BG61,
IF($D$1="Französisch - FR",'Basis-Tabelle-Samen'!$BH61,
IF($D$1="Griechisch - GR",'Basis-Tabelle-Samen'!$BI61,
IF($D$1="Irisch - IE",'Basis-Tabelle-Samen'!$BJ61,
IF($D$1="Isländisch - IS",'Basis-Tabelle-Samen'!$BK61,
IF($D$1="Italienisch - IT",'Basis-Tabelle-Samen'!$BL61,
IF($D$1="Japanisch - JP",'Basis-Tabelle-Samen'!$BM61,
IF($D$1="Kroatisch - HR",'Basis-Tabelle-Samen'!$BN61,
IF($D$1="Lettisch - LV",'Basis-Tabelle-Samen'!$BO61,
IF($D$1="Litauisch - LT",'Basis-Tabelle-Samen'!$BP61,
IF($D$1="Maltesisch - MT",'Basis-Tabelle-Samen'!$BQ61,
IF($D$1="Niederländisch - NL",'Basis-Tabelle-Samen'!$BR61,
IF($D$1="Norwegisch - NO",'Basis-Tabelle-Samen'!$BS61,
IF($D$1="Polnisch - PL",'Basis-Tabelle-Samen'!$BT61,
IF($D$1="Portugiesisch - PT",'Basis-Tabelle-Samen'!$BU61,
IF($D$1="Rumänisch - RO",'Basis-Tabelle-Samen'!$BV61,
IF($D$1="Schwedisch - SE",'Basis-Tabelle-Samen'!$BW61,
IF($D$1="Slowakisch - SK",'Basis-Tabelle-Samen'!$BX61,
IF($D$1="Slowenisch - SI",'Basis-Tabelle-Samen'!$BY61,
IF($D$1="Spanisch - ES",'Basis-Tabelle-Samen'!$BZ61,
IF($D$1="Tschechisch - CZ",'Basis-Tabelle-Samen'!$BD61,
IF($D$1="Türkisch - TR",'Basis-Tabelle-Samen'!$CB61,
IF($D$1="Ungarisch - HU",'Basis-Tabelle-Samen'!$CC61,
" ACHTUNG")))))))))))))))))))))))))))))</f>
        <v>African Lily
Agapanthus orientalis ssy. praecox (blue)
Schmucklilie / Liebesbaum</v>
      </c>
      <c r="E16" s="190" t="str">
        <f t="shared" si="0"/>
        <v/>
      </c>
      <c r="F16" s="170"/>
      <c r="G16" s="12"/>
      <c r="H16" s="157">
        <f>IF('Basis-Tabelle-Samen'!K61="","",'Basis-Tabelle-Samen'!K61)</f>
        <v>72940</v>
      </c>
      <c r="I16" s="189">
        <f t="shared" si="1"/>
        <v>15</v>
      </c>
      <c r="J16" s="188">
        <f>IF(H16="",0,'Basis-Tabelle-Samen'!M61)</f>
        <v>2.4500000000000002</v>
      </c>
      <c r="K16" s="12"/>
      <c r="L16" s="157">
        <f>IF('Basis-Tabelle-Samen'!N61="","",'Basis-Tabelle-Samen'!N61)</f>
        <v>82940</v>
      </c>
      <c r="M16" s="189">
        <f t="shared" si="2"/>
        <v>18</v>
      </c>
      <c r="N16" s="188">
        <f>IF(L16="",0,'Basis-Tabelle-Samen'!P61)</f>
        <v>3.75</v>
      </c>
      <c r="O16" s="12"/>
      <c r="P16" s="157">
        <f>IF('Basis-Tabelle-Samen'!Q61="","",'Basis-Tabelle-Samen'!Q61)</f>
        <v>52940</v>
      </c>
      <c r="Q16" s="189">
        <f t="shared" si="3"/>
        <v>6</v>
      </c>
      <c r="R16" s="188">
        <f>IF(P16="",0,'Basis-Tabelle-Samen'!S61)</f>
        <v>4.95</v>
      </c>
      <c r="S16" s="12"/>
      <c r="T16" s="157">
        <f>IF('Basis-Tabelle-Samen'!T61="","",'Basis-Tabelle-Samen'!T61)</f>
        <v>32940</v>
      </c>
      <c r="U16" s="189">
        <f t="shared" si="4"/>
        <v>6</v>
      </c>
      <c r="V16" s="188">
        <f>IF(T16="",0,'Basis-Tabelle-Samen'!V61)</f>
        <v>6.75</v>
      </c>
      <c r="W16" s="12"/>
      <c r="X16" s="157">
        <f>IF('Basis-Tabelle-Samen'!W61="","",'Basis-Tabelle-Samen'!W61)</f>
        <v>62940</v>
      </c>
      <c r="Y16" s="189">
        <f t="shared" si="5"/>
        <v>8</v>
      </c>
      <c r="Z16" s="188">
        <f>IF(X16="",0,'Basis-Tabelle-Samen'!Y61)</f>
        <v>2.95</v>
      </c>
    </row>
    <row r="17" spans="1:26" ht="39.950000000000003" customHeight="1" x14ac:dyDescent="0.2">
      <c r="A17" s="154" t="str">
        <f>IF('Basis-Tabelle-Samen'!A102="","",IF($D$1="Deutsch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7" s="337">
        <v>1</v>
      </c>
      <c r="C17" s="160" t="str">
        <f>IF('Basis-Tabelle-Samen'!G3="","",'Basis-Tabelle-Samen'!G3)</f>
        <v>01</v>
      </c>
      <c r="D17" s="155" t="str">
        <f>IF('Basis-Tabelle-Samen'!$BB3="","",
IF($D$1="Bulgarisch - BG",'Basis-Tabelle-Samen'!$BB3,
IF($D$1="Dänisch - DK",'Basis-Tabelle-Samen'!$BC3,
IF($D$1="Deutsch - DE",'Basis-Tabelle-Samen'!$BD3,
IF($D$1="Englisch - UK",'Basis-Tabelle-Samen'!$BE3,
IF($D$1="Estnisch - EE",'Basis-Tabelle-Samen'!$BF3,
IF($D$1="Finnisch - FI",'Basis-Tabelle-Samen'!$BG3,
IF($D$1="Französisch - FR",'Basis-Tabelle-Samen'!$BH3,
IF($D$1="Griechisch - GR",'Basis-Tabelle-Samen'!$BI3,
IF($D$1="Irisch - IE",'Basis-Tabelle-Samen'!$BJ3,
IF($D$1="Isländisch - IS",'Basis-Tabelle-Samen'!$BK3,
IF($D$1="Italienisch - IT",'Basis-Tabelle-Samen'!$BL3,
IF($D$1="Japanisch - JP",'Basis-Tabelle-Samen'!$BM3,
IF($D$1="Kroatisch - HR",'Basis-Tabelle-Samen'!$BN3,
IF($D$1="Lettisch - LV",'Basis-Tabelle-Samen'!$BO3,
IF($D$1="Litauisch - LT",'Basis-Tabelle-Samen'!$BP3,
IF($D$1="Maltesisch - MT",'Basis-Tabelle-Samen'!$BQ3,
IF($D$1="Niederländisch - NL",'Basis-Tabelle-Samen'!$BR3,
IF($D$1="Norwegisch - NO",'Basis-Tabelle-Samen'!$BS3,
IF($D$1="Polnisch - PL",'Basis-Tabelle-Samen'!$BT3,
IF($D$1="Portugiesisch - PT",'Basis-Tabelle-Samen'!$BU3,
IF($D$1="Rumänisch - RO",'Basis-Tabelle-Samen'!$BV3,
IF($D$1="Schwedisch - SE",'Basis-Tabelle-Samen'!$BW3,
IF($D$1="Slowakisch - SK",'Basis-Tabelle-Samen'!$BX3,
IF($D$1="Slowenisch - SI",'Basis-Tabelle-Samen'!$BY3,
IF($D$1="Spanisch - ES",'Basis-Tabelle-Samen'!$BZ3,
IF($D$1="Tschechisch - CZ",'Basis-Tabelle-Samen'!$BD3,
IF($D$1="Türkisch - TR",'Basis-Tabelle-Samen'!$CB3,
IF($D$1="Ungarisch - HU",'Basis-Tabelle-Samen'!$CC3,
" ACHTUNG")))))))))))))))))))))))))))))</f>
        <v>African Monkey Bread Tree
Adansonia digitata
Afrikanischer Affenbrotbaum</v>
      </c>
      <c r="E17" s="190" t="str">
        <f t="shared" si="0"/>
        <v/>
      </c>
      <c r="F17" s="170"/>
      <c r="G17" s="12"/>
      <c r="H17" s="157">
        <f>IF('Basis-Tabelle-Samen'!K3="","",'Basis-Tabelle-Samen'!K3)</f>
        <v>72302</v>
      </c>
      <c r="I17" s="160">
        <f t="shared" si="1"/>
        <v>15</v>
      </c>
      <c r="J17" s="188">
        <f>IF(H17="",0,'Basis-Tabelle-Samen'!M3)</f>
        <v>2.4500000000000002</v>
      </c>
      <c r="K17" s="12"/>
      <c r="L17" s="157">
        <f>IF('Basis-Tabelle-Samen'!N3="","",'Basis-Tabelle-Samen'!N3)</f>
        <v>82302</v>
      </c>
      <c r="M17" s="160">
        <f t="shared" si="2"/>
        <v>18</v>
      </c>
      <c r="N17" s="188">
        <f>IF(L17="",0,'Basis-Tabelle-Samen'!P3)</f>
        <v>3.75</v>
      </c>
      <c r="O17" s="12"/>
      <c r="P17" s="157">
        <f>IF('Basis-Tabelle-Samen'!Q3="","",'Basis-Tabelle-Samen'!Q3)</f>
        <v>52302</v>
      </c>
      <c r="Q17" s="160">
        <f t="shared" si="3"/>
        <v>6</v>
      </c>
      <c r="R17" s="188">
        <f>IF(P17="",0,'Basis-Tabelle-Samen'!S3)</f>
        <v>4.95</v>
      </c>
      <c r="S17" s="12"/>
      <c r="T17" s="157">
        <f>IF('Basis-Tabelle-Samen'!T3="","",'Basis-Tabelle-Samen'!T3)</f>
        <v>32302</v>
      </c>
      <c r="U17" s="160">
        <f t="shared" si="4"/>
        <v>6</v>
      </c>
      <c r="V17" s="188">
        <f>IF(T17="",0,'Basis-Tabelle-Samen'!V3)</f>
        <v>6.75</v>
      </c>
      <c r="W17" s="12"/>
      <c r="X17" s="157">
        <f>IF('Basis-Tabelle-Samen'!W3="","",'Basis-Tabelle-Samen'!W3)</f>
        <v>62302</v>
      </c>
      <c r="Y17" s="160">
        <f t="shared" si="5"/>
        <v>8</v>
      </c>
      <c r="Z17" s="188">
        <f>IF(X17="",0,'Basis-Tabelle-Samen'!Y3)</f>
        <v>2.95</v>
      </c>
    </row>
    <row r="18" spans="1:26" ht="39.950000000000003" customHeight="1" x14ac:dyDescent="0.2">
      <c r="A18" s="154" t="str">
        <f>IF('Basis-Tabelle-Samen'!A18="","",IF($D$1="Deutsch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8" s="337">
        <v>42</v>
      </c>
      <c r="C18" s="160" t="str">
        <f>IF('Basis-Tabelle-Samen'!G44="","",'Basis-Tabelle-Samen'!G44)</f>
        <v>01</v>
      </c>
      <c r="D18" s="155" t="str">
        <f>IF('Basis-Tabelle-Samen'!$BB44="","",
IF($D$1="Bulgarisch - BG",'Basis-Tabelle-Samen'!$BB44,
IF($D$1="Dänisch - DK",'Basis-Tabelle-Samen'!$BC44,
IF($D$1="Deutsch - DE",'Basis-Tabelle-Samen'!$BD44,
IF($D$1="Englisch - UK",'Basis-Tabelle-Samen'!$BE44,
IF($D$1="Estnisch - EE",'Basis-Tabelle-Samen'!$BF44,
IF($D$1="Finnisch - FI",'Basis-Tabelle-Samen'!$BG44,
IF($D$1="Französisch - FR",'Basis-Tabelle-Samen'!$BH44,
IF($D$1="Griechisch - GR",'Basis-Tabelle-Samen'!$BI44,
IF($D$1="Irisch - IE",'Basis-Tabelle-Samen'!$BJ44,
IF($D$1="Isländisch - IS",'Basis-Tabelle-Samen'!$BK44,
IF($D$1="Italienisch - IT",'Basis-Tabelle-Samen'!$BL44,
IF($D$1="Japanisch - JP",'Basis-Tabelle-Samen'!$BM44,
IF($D$1="Kroatisch - HR",'Basis-Tabelle-Samen'!$BN44,
IF($D$1="Lettisch - LV",'Basis-Tabelle-Samen'!$BO44,
IF($D$1="Litauisch - LT",'Basis-Tabelle-Samen'!$BP44,
IF($D$1="Maltesisch - MT",'Basis-Tabelle-Samen'!$BQ44,
IF($D$1="Niederländisch - NL",'Basis-Tabelle-Samen'!$BR44,
IF($D$1="Norwegisch - NO",'Basis-Tabelle-Samen'!$BS44,
IF($D$1="Polnisch - PL",'Basis-Tabelle-Samen'!$BT44,
IF($D$1="Portugiesisch - PT",'Basis-Tabelle-Samen'!$BU44,
IF($D$1="Rumänisch - RO",'Basis-Tabelle-Samen'!$BV44,
IF($D$1="Schwedisch - SE",'Basis-Tabelle-Samen'!$BW44,
IF($D$1="Slowakisch - SK",'Basis-Tabelle-Samen'!$BX44,
IF($D$1="Slowenisch - SI",'Basis-Tabelle-Samen'!$BY44,
IF($D$1="Spanisch - ES",'Basis-Tabelle-Samen'!$BZ44,
IF($D$1="Tschechisch - CZ",'Basis-Tabelle-Samen'!$BD44,
IF($D$1="Türkisch - TR",'Basis-Tabelle-Samen'!$CB44,
IF($D$1="Ungarisch - HU",'Basis-Tabelle-Samen'!$CC44,
" ACHTUNG")))))))))))))))))))))))))))))</f>
        <v>African Sundew
Drosera capensis
Sonnentau</v>
      </c>
      <c r="E18" s="190" t="str">
        <f t="shared" si="0"/>
        <v/>
      </c>
      <c r="F18" s="170"/>
      <c r="G18" s="12"/>
      <c r="H18" s="157">
        <f>IF('Basis-Tabelle-Samen'!K44="","",'Basis-Tabelle-Samen'!K44)</f>
        <v>72702</v>
      </c>
      <c r="I18" s="189">
        <f t="shared" si="1"/>
        <v>15</v>
      </c>
      <c r="J18" s="188">
        <f>IF(H18="",0,'Basis-Tabelle-Samen'!M44)</f>
        <v>2.4500000000000002</v>
      </c>
      <c r="K18" s="12"/>
      <c r="L18" s="157">
        <f>IF('Basis-Tabelle-Samen'!N44="","",'Basis-Tabelle-Samen'!N44)</f>
        <v>82702</v>
      </c>
      <c r="M18" s="189">
        <f t="shared" si="2"/>
        <v>18</v>
      </c>
      <c r="N18" s="188">
        <f>IF(L18="",0,'Basis-Tabelle-Samen'!P44)</f>
        <v>3.75</v>
      </c>
      <c r="O18" s="12"/>
      <c r="P18" s="157">
        <f>IF('Basis-Tabelle-Samen'!Q44="","",'Basis-Tabelle-Samen'!Q44)</f>
        <v>52702</v>
      </c>
      <c r="Q18" s="189">
        <f t="shared" si="3"/>
        <v>6</v>
      </c>
      <c r="R18" s="188">
        <f>IF(P18="",0,'Basis-Tabelle-Samen'!S44)</f>
        <v>4.95</v>
      </c>
      <c r="S18" s="12"/>
      <c r="T18" s="157">
        <f>IF('Basis-Tabelle-Samen'!T44="","",'Basis-Tabelle-Samen'!T44)</f>
        <v>32702</v>
      </c>
      <c r="U18" s="189">
        <f t="shared" si="4"/>
        <v>6</v>
      </c>
      <c r="V18" s="188">
        <f>IF(T18="",0,'Basis-Tabelle-Samen'!V44)</f>
        <v>6.75</v>
      </c>
      <c r="W18" s="12"/>
      <c r="X18" s="157">
        <f>IF('Basis-Tabelle-Samen'!W44="","",'Basis-Tabelle-Samen'!W44)</f>
        <v>62702</v>
      </c>
      <c r="Y18" s="189">
        <f t="shared" si="5"/>
        <v>8</v>
      </c>
      <c r="Z18" s="188">
        <f>IF(X18="",0,'Basis-Tabelle-Samen'!Y44)</f>
        <v>2.95</v>
      </c>
    </row>
    <row r="19" spans="1:26" ht="39.950000000000003" customHeight="1" x14ac:dyDescent="0.2">
      <c r="A19" s="154" t="str">
        <f>IF('Basis-Tabelle-Samen'!A84="","",IF($D$1="Deutsch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9" s="337">
        <v>47</v>
      </c>
      <c r="C19" s="160" t="str">
        <f>IF('Basis-Tabelle-Samen'!G49="","",'Basis-Tabelle-Samen'!G49)</f>
        <v>01</v>
      </c>
      <c r="D19" s="155" t="str">
        <f>IF('Basis-Tabelle-Samen'!$BB49="","",
IF($D$1="Bulgarisch - BG",'Basis-Tabelle-Samen'!$BB49,
IF($D$1="Dänisch - DK",'Basis-Tabelle-Samen'!$BC49,
IF($D$1="Deutsch - DE",'Basis-Tabelle-Samen'!$BD49,
IF($D$1="Englisch - UK",'Basis-Tabelle-Samen'!$BE49,
IF($D$1="Estnisch - EE",'Basis-Tabelle-Samen'!$BF49,
IF($D$1="Finnisch - FI",'Basis-Tabelle-Samen'!$BG49,
IF($D$1="Französisch - FR",'Basis-Tabelle-Samen'!$BH49,
IF($D$1="Griechisch - GR",'Basis-Tabelle-Samen'!$BI49,
IF($D$1="Irisch - IE",'Basis-Tabelle-Samen'!$BJ49,
IF($D$1="Isländisch - IS",'Basis-Tabelle-Samen'!$BK49,
IF($D$1="Italienisch - IT",'Basis-Tabelle-Samen'!$BL49,
IF($D$1="Japanisch - JP",'Basis-Tabelle-Samen'!$BM49,
IF($D$1="Kroatisch - HR",'Basis-Tabelle-Samen'!$BN49,
IF($D$1="Lettisch - LV",'Basis-Tabelle-Samen'!$BO49,
IF($D$1="Litauisch - LT",'Basis-Tabelle-Samen'!$BP49,
IF($D$1="Maltesisch - MT",'Basis-Tabelle-Samen'!$BQ49,
IF($D$1="Niederländisch - NL",'Basis-Tabelle-Samen'!$BR49,
IF($D$1="Norwegisch - NO",'Basis-Tabelle-Samen'!$BS49,
IF($D$1="Polnisch - PL",'Basis-Tabelle-Samen'!$BT49,
IF($D$1="Portugiesisch - PT",'Basis-Tabelle-Samen'!$BU49,
IF($D$1="Rumänisch - RO",'Basis-Tabelle-Samen'!$BV49,
IF($D$1="Schwedisch - SE",'Basis-Tabelle-Samen'!$BW49,
IF($D$1="Slowakisch - SK",'Basis-Tabelle-Samen'!$BX49,
IF($D$1="Slowenisch - SI",'Basis-Tabelle-Samen'!$BY49,
IF($D$1="Spanisch - ES",'Basis-Tabelle-Samen'!$BZ49,
IF($D$1="Tschechisch - CZ",'Basis-Tabelle-Samen'!$BD49,
IF($D$1="Türkisch - TR",'Basis-Tabelle-Samen'!$CB49,
IF($D$1="Ungarisch - HU",'Basis-Tabelle-Samen'!$CC49,
" ACHTUNG")))))))))))))))))))))))))))))</f>
        <v>African Tulip Tree
Spathodea campanulata
Afrikanischer Tulpenbaum</v>
      </c>
      <c r="E19" s="190" t="str">
        <f t="shared" si="0"/>
        <v/>
      </c>
      <c r="F19" s="170"/>
      <c r="G19" s="12"/>
      <c r="H19" s="157">
        <f>IF('Basis-Tabelle-Samen'!K49="","",'Basis-Tabelle-Samen'!K49)</f>
        <v>72908</v>
      </c>
      <c r="I19" s="189">
        <f t="shared" si="1"/>
        <v>15</v>
      </c>
      <c r="J19" s="188">
        <f>IF(H19="",0,'Basis-Tabelle-Samen'!M49)</f>
        <v>2.4500000000000002</v>
      </c>
      <c r="K19" s="12"/>
      <c r="L19" s="157">
        <f>IF('Basis-Tabelle-Samen'!N49="","",'Basis-Tabelle-Samen'!N49)</f>
        <v>82908</v>
      </c>
      <c r="M19" s="189">
        <f t="shared" si="2"/>
        <v>18</v>
      </c>
      <c r="N19" s="188">
        <f>IF(L19="",0,'Basis-Tabelle-Samen'!P49)</f>
        <v>3.75</v>
      </c>
      <c r="O19" s="12"/>
      <c r="P19" s="157">
        <f>IF('Basis-Tabelle-Samen'!Q49="","",'Basis-Tabelle-Samen'!Q49)</f>
        <v>52908</v>
      </c>
      <c r="Q19" s="189">
        <f t="shared" si="3"/>
        <v>6</v>
      </c>
      <c r="R19" s="188">
        <f>IF(P19="",0,'Basis-Tabelle-Samen'!S49)</f>
        <v>4.95</v>
      </c>
      <c r="S19" s="12"/>
      <c r="T19" s="157">
        <f>IF('Basis-Tabelle-Samen'!T49="","",'Basis-Tabelle-Samen'!T49)</f>
        <v>32908</v>
      </c>
      <c r="U19" s="189">
        <f t="shared" si="4"/>
        <v>6</v>
      </c>
      <c r="V19" s="188">
        <f>IF(T19="",0,'Basis-Tabelle-Samen'!V49)</f>
        <v>6.75</v>
      </c>
      <c r="W19" s="12"/>
      <c r="X19" s="157">
        <f>IF('Basis-Tabelle-Samen'!W49="","",'Basis-Tabelle-Samen'!W49)</f>
        <v>62908</v>
      </c>
      <c r="Y19" s="189">
        <f t="shared" si="5"/>
        <v>8</v>
      </c>
      <c r="Z19" s="188">
        <f>IF(X19="",0,'Basis-Tabelle-Samen'!Y49)</f>
        <v>2.95</v>
      </c>
    </row>
    <row r="20" spans="1:26" ht="39.950000000000003" customHeight="1" x14ac:dyDescent="0.2">
      <c r="A20" s="154" t="str">
        <f>IF('Basis-Tabelle-Samen'!A33="","",IF($D$1="Deutsch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0" s="337">
        <v>79</v>
      </c>
      <c r="C20" s="160" t="str">
        <f>IF('Basis-Tabelle-Samen'!G81="","",'Basis-Tabelle-Samen'!G81)</f>
        <v>01</v>
      </c>
      <c r="D20" s="155" t="str">
        <f>IF('Basis-Tabelle-Samen'!$BB81="","",
IF($D$1="Bulgarisch - BG",'Basis-Tabelle-Samen'!$BB81,
IF($D$1="Dänisch - DK",'Basis-Tabelle-Samen'!$BC81,
IF($D$1="Deutsch - DE",'Basis-Tabelle-Samen'!$BD81,
IF($D$1="Englisch - UK",'Basis-Tabelle-Samen'!$BE81,
IF($D$1="Estnisch - EE",'Basis-Tabelle-Samen'!$BF81,
IF($D$1="Finnisch - FI",'Basis-Tabelle-Samen'!$BG81,
IF($D$1="Französisch - FR",'Basis-Tabelle-Samen'!$BH81,
IF($D$1="Griechisch - GR",'Basis-Tabelle-Samen'!$BI81,
IF($D$1="Irisch - IE",'Basis-Tabelle-Samen'!$BJ81,
IF($D$1="Isländisch - IS",'Basis-Tabelle-Samen'!$BK81,
IF($D$1="Italienisch - IT",'Basis-Tabelle-Samen'!$BL81,
IF($D$1="Japanisch - JP",'Basis-Tabelle-Samen'!$BM81,
IF($D$1="Kroatisch - HR",'Basis-Tabelle-Samen'!$BN81,
IF($D$1="Lettisch - LV",'Basis-Tabelle-Samen'!$BO81,
IF($D$1="Litauisch - LT",'Basis-Tabelle-Samen'!$BP81,
IF($D$1="Maltesisch - MT",'Basis-Tabelle-Samen'!$BQ81,
IF($D$1="Niederländisch - NL",'Basis-Tabelle-Samen'!$BR81,
IF($D$1="Norwegisch - NO",'Basis-Tabelle-Samen'!$BS81,
IF($D$1="Polnisch - PL",'Basis-Tabelle-Samen'!$BT81,
IF($D$1="Portugiesisch - PT",'Basis-Tabelle-Samen'!$BU81,
IF($D$1="Rumänisch - RO",'Basis-Tabelle-Samen'!$BV81,
IF($D$1="Schwedisch - SE",'Basis-Tabelle-Samen'!$BW81,
IF($D$1="Slowakisch - SK",'Basis-Tabelle-Samen'!$BX81,
IF($D$1="Slowenisch - SI",'Basis-Tabelle-Samen'!$BY81,
IF($D$1="Spanisch - ES",'Basis-Tabelle-Samen'!$BZ81,
IF($D$1="Tschechisch - CZ",'Basis-Tabelle-Samen'!$BD81,
IF($D$1="Türkisch - TR",'Basis-Tabelle-Samen'!$CB81,
IF($D$1="Ungarisch - HU",'Basis-Tabelle-Samen'!$CC81,
" ACHTUNG")))))))))))))))))))))))))))))</f>
        <v>African Wisteria Tree
Bolusanthus africanus
Afrikanischer Blauregen</v>
      </c>
      <c r="E20" s="190" t="str">
        <f t="shared" si="0"/>
        <v/>
      </c>
      <c r="F20" s="170"/>
      <c r="G20" s="12"/>
      <c r="H20" s="157">
        <f>IF('Basis-Tabelle-Samen'!K81="","",'Basis-Tabelle-Samen'!K81)</f>
        <v>73000</v>
      </c>
      <c r="I20" s="189">
        <f t="shared" si="1"/>
        <v>15</v>
      </c>
      <c r="J20" s="188">
        <f>IF(H20="",0,'Basis-Tabelle-Samen'!M81)</f>
        <v>2.4500000000000002</v>
      </c>
      <c r="K20" s="12"/>
      <c r="L20" s="157">
        <f>IF('Basis-Tabelle-Samen'!N81="","",'Basis-Tabelle-Samen'!N81)</f>
        <v>83000</v>
      </c>
      <c r="M20" s="189">
        <f t="shared" si="2"/>
        <v>18</v>
      </c>
      <c r="N20" s="188">
        <f>IF(L20="",0,'Basis-Tabelle-Samen'!P81)</f>
        <v>3.75</v>
      </c>
      <c r="O20" s="12"/>
      <c r="P20" s="157">
        <f>IF('Basis-Tabelle-Samen'!Q81="","",'Basis-Tabelle-Samen'!Q81)</f>
        <v>53000</v>
      </c>
      <c r="Q20" s="189">
        <f t="shared" si="3"/>
        <v>6</v>
      </c>
      <c r="R20" s="188">
        <f>IF(P20="",0,'Basis-Tabelle-Samen'!S81)</f>
        <v>4.95</v>
      </c>
      <c r="S20" s="12"/>
      <c r="T20" s="157">
        <f>IF('Basis-Tabelle-Samen'!T81="","",'Basis-Tabelle-Samen'!T81)</f>
        <v>33000</v>
      </c>
      <c r="U20" s="189">
        <f t="shared" si="4"/>
        <v>6</v>
      </c>
      <c r="V20" s="188">
        <f>IF(T20="",0,'Basis-Tabelle-Samen'!V81)</f>
        <v>6.75</v>
      </c>
      <c r="W20" s="12"/>
      <c r="X20" s="157">
        <f>IF('Basis-Tabelle-Samen'!W81="","",'Basis-Tabelle-Samen'!W81)</f>
        <v>63000</v>
      </c>
      <c r="Y20" s="189">
        <f t="shared" si="5"/>
        <v>8</v>
      </c>
      <c r="Z20" s="188">
        <f>IF(X20="",0,'Basis-Tabelle-Samen'!Y81)</f>
        <v>2.95</v>
      </c>
    </row>
    <row r="21" spans="1:26" ht="39.950000000000003" customHeight="1" x14ac:dyDescent="0.2">
      <c r="A21" s="154" t="str">
        <f>IF('Basis-Tabelle-Samen'!A104="","",IF($D$1="Deutsch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1" s="337">
        <v>60</v>
      </c>
      <c r="C21" s="160" t="str">
        <f>IF('Basis-Tabelle-Samen'!G62="","",'Basis-Tabelle-Samen'!G62)</f>
        <v>01</v>
      </c>
      <c r="D21" s="155" t="str">
        <f>IF('Basis-Tabelle-Samen'!$BB62="","",
IF($D$1="Bulgarisch - BG",'Basis-Tabelle-Samen'!$BB62,
IF($D$1="Dänisch - DK",'Basis-Tabelle-Samen'!$BC62,
IF($D$1="Deutsch - DE",'Basis-Tabelle-Samen'!$BD62,
IF($D$1="Englisch - UK",'Basis-Tabelle-Samen'!$BE62,
IF($D$1="Estnisch - EE",'Basis-Tabelle-Samen'!$BF62,
IF($D$1="Finnisch - FI",'Basis-Tabelle-Samen'!$BG62,
IF($D$1="Französisch - FR",'Basis-Tabelle-Samen'!$BH62,
IF($D$1="Griechisch - GR",'Basis-Tabelle-Samen'!$BI62,
IF($D$1="Irisch - IE",'Basis-Tabelle-Samen'!$BJ62,
IF($D$1="Isländisch - IS",'Basis-Tabelle-Samen'!$BK62,
IF($D$1="Italienisch - IT",'Basis-Tabelle-Samen'!$BL62,
IF($D$1="Japanisch - JP",'Basis-Tabelle-Samen'!$BM62,
IF($D$1="Kroatisch - HR",'Basis-Tabelle-Samen'!$BN62,
IF($D$1="Lettisch - LV",'Basis-Tabelle-Samen'!$BO62,
IF($D$1="Litauisch - LT",'Basis-Tabelle-Samen'!$BP62,
IF($D$1="Maltesisch - MT",'Basis-Tabelle-Samen'!$BQ62,
IF($D$1="Niederländisch - NL",'Basis-Tabelle-Samen'!$BR62,
IF($D$1="Norwegisch - NO",'Basis-Tabelle-Samen'!$BS62,
IF($D$1="Polnisch - PL",'Basis-Tabelle-Samen'!$BT62,
IF($D$1="Portugiesisch - PT",'Basis-Tabelle-Samen'!$BU62,
IF($D$1="Rumänisch - RO",'Basis-Tabelle-Samen'!$BV62,
IF($D$1="Schwedisch - SE",'Basis-Tabelle-Samen'!$BW62,
IF($D$1="Slowakisch - SK",'Basis-Tabelle-Samen'!$BX62,
IF($D$1="Slowenisch - SI",'Basis-Tabelle-Samen'!$BY62,
IF($D$1="Spanisch - ES",'Basis-Tabelle-Samen'!$BZ62,
IF($D$1="Tschechisch - CZ",'Basis-Tabelle-Samen'!$BD62,
IF($D$1="Türkisch - TR",'Basis-Tabelle-Samen'!$CB62,
IF($D$1="Ungarisch - HU",'Basis-Tabelle-Samen'!$CC62,
" ACHTUNG")))))))))))))))))))))))))))))</f>
        <v>Alpine Snow Gum
Eucalyptus pauciflora ssp. niphophila
Schnee - Eucalyptus</v>
      </c>
      <c r="E21" s="190" t="str">
        <f t="shared" si="0"/>
        <v/>
      </c>
      <c r="F21" s="170"/>
      <c r="G21" s="12"/>
      <c r="H21" s="157">
        <f>IF('Basis-Tabelle-Samen'!K62="","",'Basis-Tabelle-Samen'!K62)</f>
        <v>72941</v>
      </c>
      <c r="I21" s="189">
        <f t="shared" si="1"/>
        <v>15</v>
      </c>
      <c r="J21" s="188">
        <f>IF(H21="",0,'Basis-Tabelle-Samen'!M62)</f>
        <v>2.4500000000000002</v>
      </c>
      <c r="K21" s="12"/>
      <c r="L21" s="157">
        <f>IF('Basis-Tabelle-Samen'!N62="","",'Basis-Tabelle-Samen'!N62)</f>
        <v>82941</v>
      </c>
      <c r="M21" s="189">
        <f t="shared" si="2"/>
        <v>18</v>
      </c>
      <c r="N21" s="188">
        <f>IF(L21="",0,'Basis-Tabelle-Samen'!P62)</f>
        <v>3.75</v>
      </c>
      <c r="O21" s="12"/>
      <c r="P21" s="157">
        <f>IF('Basis-Tabelle-Samen'!Q62="","",'Basis-Tabelle-Samen'!Q62)</f>
        <v>52941</v>
      </c>
      <c r="Q21" s="189">
        <f t="shared" si="3"/>
        <v>6</v>
      </c>
      <c r="R21" s="188">
        <f>IF(P21="",0,'Basis-Tabelle-Samen'!S62)</f>
        <v>4.95</v>
      </c>
      <c r="S21" s="12"/>
      <c r="T21" s="157">
        <f>IF('Basis-Tabelle-Samen'!T62="","",'Basis-Tabelle-Samen'!T62)</f>
        <v>32941</v>
      </c>
      <c r="U21" s="189">
        <f t="shared" si="4"/>
        <v>6</v>
      </c>
      <c r="V21" s="188">
        <f>IF(T21="",0,'Basis-Tabelle-Samen'!V62)</f>
        <v>6.75</v>
      </c>
      <c r="W21" s="12"/>
      <c r="X21" s="157">
        <f>IF('Basis-Tabelle-Samen'!W62="","",'Basis-Tabelle-Samen'!W62)</f>
        <v>62941</v>
      </c>
      <c r="Y21" s="189">
        <f t="shared" si="5"/>
        <v>8</v>
      </c>
      <c r="Z21" s="188">
        <f>IF(X21="",0,'Basis-Tabelle-Samen'!Y62)</f>
        <v>2.95</v>
      </c>
    </row>
    <row r="22" spans="1:26" ht="39.950000000000003" customHeight="1" x14ac:dyDescent="0.2">
      <c r="A22" s="154" t="str">
        <f>IF('Basis-Tabelle-Samen'!A92="","",IF($D$1="Deutsch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2" s="337">
        <v>81</v>
      </c>
      <c r="C22" s="160" t="str">
        <f>IF('Basis-Tabelle-Samen'!G83="","",'Basis-Tabelle-Samen'!G83)</f>
        <v>01</v>
      </c>
      <c r="D22" s="155" t="str">
        <f>IF('Basis-Tabelle-Samen'!$BB83="","",
IF($D$1="Bulgarisch - BG",'Basis-Tabelle-Samen'!$BB83,
IF($D$1="Dänisch - DK",'Basis-Tabelle-Samen'!$BC83,
IF($D$1="Deutsch - DE",'Basis-Tabelle-Samen'!$BD83,
IF($D$1="Englisch - UK",'Basis-Tabelle-Samen'!$BE83,
IF($D$1="Estnisch - EE",'Basis-Tabelle-Samen'!$BF83,
IF($D$1="Finnisch - FI",'Basis-Tabelle-Samen'!$BG83,
IF($D$1="Französisch - FR",'Basis-Tabelle-Samen'!$BH83,
IF($D$1="Griechisch - GR",'Basis-Tabelle-Samen'!$BI83,
IF($D$1="Irisch - IE",'Basis-Tabelle-Samen'!$BJ83,
IF($D$1="Isländisch - IS",'Basis-Tabelle-Samen'!$BK83,
IF($D$1="Italienisch - IT",'Basis-Tabelle-Samen'!$BL83,
IF($D$1="Japanisch - JP",'Basis-Tabelle-Samen'!$BM83,
IF($D$1="Kroatisch - HR",'Basis-Tabelle-Samen'!$BN83,
IF($D$1="Lettisch - LV",'Basis-Tabelle-Samen'!$BO83,
IF($D$1="Litauisch - LT",'Basis-Tabelle-Samen'!$BP83,
IF($D$1="Maltesisch - MT",'Basis-Tabelle-Samen'!$BQ83,
IF($D$1="Niederländisch - NL",'Basis-Tabelle-Samen'!$BR83,
IF($D$1="Norwegisch - NO",'Basis-Tabelle-Samen'!$BS83,
IF($D$1="Polnisch - PL",'Basis-Tabelle-Samen'!$BT83,
IF($D$1="Portugiesisch - PT",'Basis-Tabelle-Samen'!$BU83,
IF($D$1="Rumänisch - RO",'Basis-Tabelle-Samen'!$BV83,
IF($D$1="Schwedisch - SE",'Basis-Tabelle-Samen'!$BW83,
IF($D$1="Slowakisch - SK",'Basis-Tabelle-Samen'!$BX83,
IF($D$1="Slowenisch - SI",'Basis-Tabelle-Samen'!$BY83,
IF($D$1="Spanisch - ES",'Basis-Tabelle-Samen'!$BZ83,
IF($D$1="Tschechisch - CZ",'Basis-Tabelle-Samen'!$BD83,
IF($D$1="Türkisch - TR",'Basis-Tabelle-Samen'!$CB83,
IF($D$1="Ungarisch - HU",'Basis-Tabelle-Samen'!$CC83,
" ACHTUNG")))))))))))))))))))))))))))))</f>
        <v>American Sweet Gum
Liquidamber styraciflua
Amerikanischer Amberbaum</v>
      </c>
      <c r="E22" s="190" t="str">
        <f t="shared" si="0"/>
        <v/>
      </c>
      <c r="F22" s="170"/>
      <c r="G22" s="12"/>
      <c r="H22" s="157">
        <f>IF('Basis-Tabelle-Samen'!K83="","",'Basis-Tabelle-Samen'!K83)</f>
        <v>73005</v>
      </c>
      <c r="I22" s="189">
        <f t="shared" si="1"/>
        <v>15</v>
      </c>
      <c r="J22" s="188">
        <f>IF(H22="",0,'Basis-Tabelle-Samen'!M83)</f>
        <v>2.4500000000000002</v>
      </c>
      <c r="K22" s="12"/>
      <c r="L22" s="157">
        <f>IF('Basis-Tabelle-Samen'!N83="","",'Basis-Tabelle-Samen'!N83)</f>
        <v>83005</v>
      </c>
      <c r="M22" s="189">
        <f t="shared" si="2"/>
        <v>18</v>
      </c>
      <c r="N22" s="188">
        <f>IF(L22="",0,'Basis-Tabelle-Samen'!P83)</f>
        <v>3.75</v>
      </c>
      <c r="O22" s="12"/>
      <c r="P22" s="157">
        <f>IF('Basis-Tabelle-Samen'!Q83="","",'Basis-Tabelle-Samen'!Q83)</f>
        <v>53005</v>
      </c>
      <c r="Q22" s="189">
        <f t="shared" si="3"/>
        <v>6</v>
      </c>
      <c r="R22" s="188">
        <f>IF(P22="",0,'Basis-Tabelle-Samen'!S83)</f>
        <v>4.95</v>
      </c>
      <c r="S22" s="12"/>
      <c r="T22" s="157">
        <f>IF('Basis-Tabelle-Samen'!T83="","",'Basis-Tabelle-Samen'!T83)</f>
        <v>33005</v>
      </c>
      <c r="U22" s="189">
        <f t="shared" si="4"/>
        <v>6</v>
      </c>
      <c r="V22" s="188">
        <f>IF(T22="",0,'Basis-Tabelle-Samen'!V83)</f>
        <v>6.75</v>
      </c>
      <c r="W22" s="12"/>
      <c r="X22" s="157">
        <f>IF('Basis-Tabelle-Samen'!W83="","",'Basis-Tabelle-Samen'!W83)</f>
        <v>63005</v>
      </c>
      <c r="Y22" s="189">
        <f t="shared" si="5"/>
        <v>8</v>
      </c>
      <c r="Z22" s="188">
        <f>IF(X22="",0,'Basis-Tabelle-Samen'!Y83)</f>
        <v>2.95</v>
      </c>
    </row>
    <row r="23" spans="1:26" ht="39.950000000000003" customHeight="1" x14ac:dyDescent="0.2">
      <c r="A23" s="154" t="str">
        <f>IF('Basis-Tabelle-Samen'!A45="","",IF($D$1="Deutsch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3" s="337">
        <v>91</v>
      </c>
      <c r="C23" s="160" t="str">
        <f>IF('Basis-Tabelle-Samen'!G93="","",'Basis-Tabelle-Samen'!G93)</f>
        <v>01</v>
      </c>
      <c r="D23" s="155" t="str">
        <f>IF('Basis-Tabelle-Samen'!$BB93="","",
IF($D$1="Bulgarisch - BG",'Basis-Tabelle-Samen'!$BB93,
IF($D$1="Dänisch - DK",'Basis-Tabelle-Samen'!$BC93,
IF($D$1="Deutsch - DE",'Basis-Tabelle-Samen'!$BD93,
IF($D$1="Englisch - UK",'Basis-Tabelle-Samen'!$BE93,
IF($D$1="Estnisch - EE",'Basis-Tabelle-Samen'!$BF93,
IF($D$1="Finnisch - FI",'Basis-Tabelle-Samen'!$BG93,
IF($D$1="Französisch - FR",'Basis-Tabelle-Samen'!$BH93,
IF($D$1="Griechisch - GR",'Basis-Tabelle-Samen'!$BI93,
IF($D$1="Irisch - IE",'Basis-Tabelle-Samen'!$BJ93,
IF($D$1="Isländisch - IS",'Basis-Tabelle-Samen'!$BK93,
IF($D$1="Italienisch - IT",'Basis-Tabelle-Samen'!$BL93,
IF($D$1="Japanisch - JP",'Basis-Tabelle-Samen'!$BM93,
IF($D$1="Kroatisch - HR",'Basis-Tabelle-Samen'!$BN93,
IF($D$1="Lettisch - LV",'Basis-Tabelle-Samen'!$BO93,
IF($D$1="Litauisch - LT",'Basis-Tabelle-Samen'!$BP93,
IF($D$1="Maltesisch - MT",'Basis-Tabelle-Samen'!$BQ93,
IF($D$1="Niederländisch - NL",'Basis-Tabelle-Samen'!$BR93,
IF($D$1="Norwegisch - NO",'Basis-Tabelle-Samen'!$BS93,
IF($D$1="Polnisch - PL",'Basis-Tabelle-Samen'!$BT93,
IF($D$1="Portugiesisch - PT",'Basis-Tabelle-Samen'!$BU93,
IF($D$1="Rumänisch - RO",'Basis-Tabelle-Samen'!$BV93,
IF($D$1="Schwedisch - SE",'Basis-Tabelle-Samen'!$BW93,
IF($D$1="Slowakisch - SK",'Basis-Tabelle-Samen'!$BX93,
IF($D$1="Slowenisch - SI",'Basis-Tabelle-Samen'!$BY93,
IF($D$1="Spanisch - ES",'Basis-Tabelle-Samen'!$BZ93,
IF($D$1="Tschechisch - CZ",'Basis-Tabelle-Samen'!$BD93,
IF($D$1="Türkisch - TR",'Basis-Tabelle-Samen'!$CB93,
IF($D$1="Ungarisch - HU",'Basis-Tabelle-Samen'!$CC93,
" ACHTUNG")))))))))))))))))))))))))))))</f>
        <v>Angel's Trumpet Pink
Brugmansia suaveolens Pink
Engelstrompete / Pink</v>
      </c>
      <c r="E23" s="190" t="str">
        <f t="shared" si="0"/>
        <v/>
      </c>
      <c r="F23" s="170"/>
      <c r="G23" s="12"/>
      <c r="H23" s="157">
        <f>IF('Basis-Tabelle-Samen'!K93="","",'Basis-Tabelle-Samen'!K93)</f>
        <v>73101</v>
      </c>
      <c r="I23" s="189">
        <f t="shared" si="1"/>
        <v>15</v>
      </c>
      <c r="J23" s="188">
        <f>IF(H23="",0,'Basis-Tabelle-Samen'!M93)</f>
        <v>2.4500000000000002</v>
      </c>
      <c r="K23" s="12"/>
      <c r="L23" s="157">
        <f>IF('Basis-Tabelle-Samen'!N93="","",'Basis-Tabelle-Samen'!N93)</f>
        <v>83101</v>
      </c>
      <c r="M23" s="189">
        <f t="shared" si="2"/>
        <v>18</v>
      </c>
      <c r="N23" s="188">
        <f>IF(L23="",0,'Basis-Tabelle-Samen'!P93)</f>
        <v>3.75</v>
      </c>
      <c r="O23" s="12"/>
      <c r="P23" s="157">
        <f>IF('Basis-Tabelle-Samen'!Q93="","",'Basis-Tabelle-Samen'!Q93)</f>
        <v>53101</v>
      </c>
      <c r="Q23" s="189">
        <f t="shared" si="3"/>
        <v>6</v>
      </c>
      <c r="R23" s="188">
        <f>IF(P23="",0,'Basis-Tabelle-Samen'!S93)</f>
        <v>4.95</v>
      </c>
      <c r="S23" s="12"/>
      <c r="T23" s="157">
        <f>IF('Basis-Tabelle-Samen'!T93="","",'Basis-Tabelle-Samen'!T93)</f>
        <v>33101</v>
      </c>
      <c r="U23" s="189">
        <f t="shared" si="4"/>
        <v>6</v>
      </c>
      <c r="V23" s="188">
        <f>IF(T23="",0,'Basis-Tabelle-Samen'!V93)</f>
        <v>6.75</v>
      </c>
      <c r="W23" s="12"/>
      <c r="X23" s="157">
        <f>IF('Basis-Tabelle-Samen'!W93="","",'Basis-Tabelle-Samen'!W93)</f>
        <v>63101</v>
      </c>
      <c r="Y23" s="189">
        <f t="shared" si="5"/>
        <v>8</v>
      </c>
      <c r="Z23" s="188">
        <f>IF(X23="",0,'Basis-Tabelle-Samen'!Y93)</f>
        <v>2.95</v>
      </c>
    </row>
    <row r="24" spans="1:26" ht="39.950000000000003" customHeight="1" x14ac:dyDescent="0.2">
      <c r="A24" s="154" t="str">
        <f>IF('Basis-Tabelle-Samen'!A70="","",IF($D$1="Deutsch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4" s="337">
        <v>12</v>
      </c>
      <c r="C24" s="160" t="str">
        <f>IF('Basis-Tabelle-Samen'!G14="","",'Basis-Tabelle-Samen'!G14)</f>
        <v>01</v>
      </c>
      <c r="D24" s="155" t="str">
        <f>IF('Basis-Tabelle-Samen'!$BB14="","",
IF($D$1="Bulgarisch - BG",'Basis-Tabelle-Samen'!$BB14,
IF($D$1="Dänisch - DK",'Basis-Tabelle-Samen'!$BC14,
IF($D$1="Deutsch - DE",'Basis-Tabelle-Samen'!$BD14,
IF($D$1="Englisch - UK",'Basis-Tabelle-Samen'!$BE14,
IF($D$1="Estnisch - EE",'Basis-Tabelle-Samen'!$BF14,
IF($D$1="Finnisch - FI",'Basis-Tabelle-Samen'!$BG14,
IF($D$1="Französisch - FR",'Basis-Tabelle-Samen'!$BH14,
IF($D$1="Griechisch - GR",'Basis-Tabelle-Samen'!$BI14,
IF($D$1="Irisch - IE",'Basis-Tabelle-Samen'!$BJ14,
IF($D$1="Isländisch - IS",'Basis-Tabelle-Samen'!$BK14,
IF($D$1="Italienisch - IT",'Basis-Tabelle-Samen'!$BL14,
IF($D$1="Japanisch - JP",'Basis-Tabelle-Samen'!$BM14,
IF($D$1="Kroatisch - HR",'Basis-Tabelle-Samen'!$BN14,
IF($D$1="Lettisch - LV",'Basis-Tabelle-Samen'!$BO14,
IF($D$1="Litauisch - LT",'Basis-Tabelle-Samen'!$BP14,
IF($D$1="Maltesisch - MT",'Basis-Tabelle-Samen'!$BQ14,
IF($D$1="Niederländisch - NL",'Basis-Tabelle-Samen'!$BR14,
IF($D$1="Norwegisch - NO",'Basis-Tabelle-Samen'!$BS14,
IF($D$1="Polnisch - PL",'Basis-Tabelle-Samen'!$BT14,
IF($D$1="Portugiesisch - PT",'Basis-Tabelle-Samen'!$BU14,
IF($D$1="Rumänisch - RO",'Basis-Tabelle-Samen'!$BV14,
IF($D$1="Schwedisch - SE",'Basis-Tabelle-Samen'!$BW14,
IF($D$1="Slowakisch - SK",'Basis-Tabelle-Samen'!$BX14,
IF($D$1="Slowenisch - SI",'Basis-Tabelle-Samen'!$BY14,
IF($D$1="Spanisch - ES",'Basis-Tabelle-Samen'!$BZ14,
IF($D$1="Tschechisch - CZ",'Basis-Tabelle-Samen'!$BD14,
IF($D$1="Türkisch - TR",'Basis-Tabelle-Samen'!$CB14,
IF($D$1="Ungarisch - HU",'Basis-Tabelle-Samen'!$CC14,
" ACHTUNG")))))))))))))))))))))))))))))</f>
        <v>Angel's Trumpet White
Brugmansia suaveolens
Engelstrompete / Weiß</v>
      </c>
      <c r="E24" s="190" t="str">
        <f t="shared" si="0"/>
        <v/>
      </c>
      <c r="F24" s="170"/>
      <c r="G24" s="12"/>
      <c r="H24" s="157">
        <f>IF('Basis-Tabelle-Samen'!K14="","",'Basis-Tabelle-Samen'!K14)</f>
        <v>72333</v>
      </c>
      <c r="I24" s="189">
        <f t="shared" si="1"/>
        <v>15</v>
      </c>
      <c r="J24" s="188">
        <f>IF(H24="",0,'Basis-Tabelle-Samen'!M14)</f>
        <v>2.4500000000000002</v>
      </c>
      <c r="K24" s="12"/>
      <c r="L24" s="157">
        <f>IF('Basis-Tabelle-Samen'!N14="","",'Basis-Tabelle-Samen'!N14)</f>
        <v>82333</v>
      </c>
      <c r="M24" s="189">
        <f t="shared" si="2"/>
        <v>18</v>
      </c>
      <c r="N24" s="188">
        <f>IF(L24="",0,'Basis-Tabelle-Samen'!P14)</f>
        <v>3.75</v>
      </c>
      <c r="O24" s="12"/>
      <c r="P24" s="157">
        <f>IF('Basis-Tabelle-Samen'!Q14="","",'Basis-Tabelle-Samen'!Q14)</f>
        <v>52333</v>
      </c>
      <c r="Q24" s="189">
        <f t="shared" si="3"/>
        <v>6</v>
      </c>
      <c r="R24" s="188">
        <f>IF(P24="",0,'Basis-Tabelle-Samen'!S14)</f>
        <v>4.95</v>
      </c>
      <c r="S24" s="12"/>
      <c r="T24" s="157">
        <f>IF('Basis-Tabelle-Samen'!T14="","",'Basis-Tabelle-Samen'!T14)</f>
        <v>32333</v>
      </c>
      <c r="U24" s="189">
        <f t="shared" si="4"/>
        <v>6</v>
      </c>
      <c r="V24" s="188">
        <f>IF(T24="",0,'Basis-Tabelle-Samen'!V14)</f>
        <v>6.75</v>
      </c>
      <c r="W24" s="12"/>
      <c r="X24" s="157">
        <f>IF('Basis-Tabelle-Samen'!W14="","",'Basis-Tabelle-Samen'!W14)</f>
        <v>62333</v>
      </c>
      <c r="Y24" s="189">
        <f t="shared" si="5"/>
        <v>8</v>
      </c>
      <c r="Z24" s="188">
        <f>IF(X24="",0,'Basis-Tabelle-Samen'!Y14)</f>
        <v>2.95</v>
      </c>
    </row>
    <row r="25" spans="1:26" ht="39.950000000000003" customHeight="1" x14ac:dyDescent="0.2">
      <c r="A25" s="154" t="str">
        <f>IF('Basis-Tabelle-Samen'!A83="","",IF($D$1="Deutsch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5" s="337">
        <v>6</v>
      </c>
      <c r="C25" s="160" t="str">
        <f>IF('Basis-Tabelle-Samen'!G8="","",'Basis-Tabelle-Samen'!G8)</f>
        <v>01</v>
      </c>
      <c r="D25" s="155" t="str">
        <f>IF('Basis-Tabelle-Samen'!$BB8="","",
IF($D$1="Bulgarisch - BG",'Basis-Tabelle-Samen'!$BB8,
IF($D$1="Dänisch - DK",'Basis-Tabelle-Samen'!$BC8,
IF($D$1="Deutsch - DE",'Basis-Tabelle-Samen'!$BD8,
IF($D$1="Englisch - UK",'Basis-Tabelle-Samen'!$BE8,
IF($D$1="Estnisch - EE",'Basis-Tabelle-Samen'!$BF8,
IF($D$1="Finnisch - FI",'Basis-Tabelle-Samen'!$BG8,
IF($D$1="Französisch - FR",'Basis-Tabelle-Samen'!$BH8,
IF($D$1="Griechisch - GR",'Basis-Tabelle-Samen'!$BI8,
IF($D$1="Irisch - IE",'Basis-Tabelle-Samen'!$BJ8,
IF($D$1="Isländisch - IS",'Basis-Tabelle-Samen'!$BK8,
IF($D$1="Italienisch - IT",'Basis-Tabelle-Samen'!$BL8,
IF($D$1="Japanisch - JP",'Basis-Tabelle-Samen'!$BM8,
IF($D$1="Kroatisch - HR",'Basis-Tabelle-Samen'!$BN8,
IF($D$1="Lettisch - LV",'Basis-Tabelle-Samen'!$BO8,
IF($D$1="Litauisch - LT",'Basis-Tabelle-Samen'!$BP8,
IF($D$1="Maltesisch - MT",'Basis-Tabelle-Samen'!$BQ8,
IF($D$1="Niederländisch - NL",'Basis-Tabelle-Samen'!$BR8,
IF($D$1="Norwegisch - NO",'Basis-Tabelle-Samen'!$BS8,
IF($D$1="Polnisch - PL",'Basis-Tabelle-Samen'!$BT8,
IF($D$1="Portugiesisch - PT",'Basis-Tabelle-Samen'!$BU8,
IF($D$1="Rumänisch - RO",'Basis-Tabelle-Samen'!$BV8,
IF($D$1="Schwedisch - SE",'Basis-Tabelle-Samen'!$BW8,
IF($D$1="Slowakisch - SK",'Basis-Tabelle-Samen'!$BX8,
IF($D$1="Slowenisch - SI",'Basis-Tabelle-Samen'!$BY8,
IF($D$1="Spanisch - ES",'Basis-Tabelle-Samen'!$BZ8,
IF($D$1="Tschechisch - CZ",'Basis-Tabelle-Samen'!$BD8,
IF($D$1="Türkisch - TR",'Basis-Tabelle-Samen'!$CB8,
IF($D$1="Ungarisch - HU",'Basis-Tabelle-Samen'!$CC8,
" ACHTUNG")))))))))))))))))))))))))))))</f>
        <v>Apple of Peru
Nicandra Physaloides
Blaue Lampionblume</v>
      </c>
      <c r="E25" s="190" t="str">
        <f t="shared" si="0"/>
        <v/>
      </c>
      <c r="F25" s="170"/>
      <c r="G25" s="12"/>
      <c r="H25" s="157">
        <f>IF('Basis-Tabelle-Samen'!K8="","",'Basis-Tabelle-Samen'!K8)</f>
        <v>72315</v>
      </c>
      <c r="I25" s="189">
        <f t="shared" si="1"/>
        <v>15</v>
      </c>
      <c r="J25" s="188">
        <f>IF(H25="",0,'Basis-Tabelle-Samen'!M8)</f>
        <v>2.4500000000000002</v>
      </c>
      <c r="K25" s="12"/>
      <c r="L25" s="157">
        <f>IF('Basis-Tabelle-Samen'!N8="","",'Basis-Tabelle-Samen'!N8)</f>
        <v>82315</v>
      </c>
      <c r="M25" s="189">
        <f t="shared" si="2"/>
        <v>18</v>
      </c>
      <c r="N25" s="188">
        <f>IF(L25="",0,'Basis-Tabelle-Samen'!P8)</f>
        <v>3.75</v>
      </c>
      <c r="O25" s="12"/>
      <c r="P25" s="157">
        <f>IF('Basis-Tabelle-Samen'!Q8="","",'Basis-Tabelle-Samen'!Q8)</f>
        <v>52315</v>
      </c>
      <c r="Q25" s="189">
        <f t="shared" si="3"/>
        <v>6</v>
      </c>
      <c r="R25" s="188">
        <f>IF(P25="",0,'Basis-Tabelle-Samen'!S8)</f>
        <v>4.95</v>
      </c>
      <c r="S25" s="12"/>
      <c r="T25" s="157">
        <f>IF('Basis-Tabelle-Samen'!T8="","",'Basis-Tabelle-Samen'!T8)</f>
        <v>32315</v>
      </c>
      <c r="U25" s="189">
        <f t="shared" si="4"/>
        <v>6</v>
      </c>
      <c r="V25" s="188">
        <f>IF(T25="",0,'Basis-Tabelle-Samen'!V8)</f>
        <v>6.75</v>
      </c>
      <c r="W25" s="12"/>
      <c r="X25" s="157">
        <f>IF('Basis-Tabelle-Samen'!W8="","",'Basis-Tabelle-Samen'!W8)</f>
        <v>62315</v>
      </c>
      <c r="Y25" s="189">
        <f t="shared" si="5"/>
        <v>8</v>
      </c>
      <c r="Z25" s="188">
        <f>IF(X25="",0,'Basis-Tabelle-Samen'!Y8)</f>
        <v>2.95</v>
      </c>
    </row>
    <row r="26" spans="1:26" ht="39.950000000000003" customHeight="1" x14ac:dyDescent="0.2">
      <c r="A26" s="154" t="str">
        <f>IF('Basis-Tabelle-Samen'!A95="","",IF($D$1="Deutsch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6" s="337">
        <v>56</v>
      </c>
      <c r="C26" s="160" t="str">
        <f>IF('Basis-Tabelle-Samen'!G58="","",'Basis-Tabelle-Samen'!G58)</f>
        <v>01</v>
      </c>
      <c r="D26" s="155" t="str">
        <f>IF('Basis-Tabelle-Samen'!$BB58="","",
IF($D$1="Bulgarisch - BG",'Basis-Tabelle-Samen'!$BB58,
IF($D$1="Dänisch - DK",'Basis-Tabelle-Samen'!$BC58,
IF($D$1="Deutsch - DE",'Basis-Tabelle-Samen'!$BD58,
IF($D$1="Englisch - UK",'Basis-Tabelle-Samen'!$BE58,
IF($D$1="Estnisch - EE",'Basis-Tabelle-Samen'!$BF58,
IF($D$1="Finnisch - FI",'Basis-Tabelle-Samen'!$BG58,
IF($D$1="Französisch - FR",'Basis-Tabelle-Samen'!$BH58,
IF($D$1="Griechisch - GR",'Basis-Tabelle-Samen'!$BI58,
IF($D$1="Irisch - IE",'Basis-Tabelle-Samen'!$BJ58,
IF($D$1="Isländisch - IS",'Basis-Tabelle-Samen'!$BK58,
IF($D$1="Italienisch - IT",'Basis-Tabelle-Samen'!$BL58,
IF($D$1="Japanisch - JP",'Basis-Tabelle-Samen'!$BM58,
IF($D$1="Kroatisch - HR",'Basis-Tabelle-Samen'!$BN58,
IF($D$1="Lettisch - LV",'Basis-Tabelle-Samen'!$BO58,
IF($D$1="Litauisch - LT",'Basis-Tabelle-Samen'!$BP58,
IF($D$1="Maltesisch - MT",'Basis-Tabelle-Samen'!$BQ58,
IF($D$1="Niederländisch - NL",'Basis-Tabelle-Samen'!$BR58,
IF($D$1="Norwegisch - NO",'Basis-Tabelle-Samen'!$BS58,
IF($D$1="Polnisch - PL",'Basis-Tabelle-Samen'!$BT58,
IF($D$1="Portugiesisch - PT",'Basis-Tabelle-Samen'!$BU58,
IF($D$1="Rumänisch - RO",'Basis-Tabelle-Samen'!$BV58,
IF($D$1="Schwedisch - SE",'Basis-Tabelle-Samen'!$BW58,
IF($D$1="Slowakisch - SK",'Basis-Tabelle-Samen'!$BX58,
IF($D$1="Slowenisch - SI",'Basis-Tabelle-Samen'!$BY58,
IF($D$1="Spanisch - ES",'Basis-Tabelle-Samen'!$BZ58,
IF($D$1="Tschechisch - CZ",'Basis-Tabelle-Samen'!$BD58,
IF($D$1="Türkisch - TR",'Basis-Tabelle-Samen'!$CB58,
IF($D$1="Ungarisch - HU",'Basis-Tabelle-Samen'!$CC58,
" ACHTUNG")))))))))))))))))))))))))))))</f>
        <v>Australian Tea Tree
Melaleuca alternifolia
Australischer Teebaum</v>
      </c>
      <c r="E26" s="190" t="str">
        <f t="shared" si="0"/>
        <v/>
      </c>
      <c r="F26" s="170"/>
      <c r="G26" s="12"/>
      <c r="H26" s="157">
        <f>IF('Basis-Tabelle-Samen'!K58="","",'Basis-Tabelle-Samen'!K58)</f>
        <v>72928</v>
      </c>
      <c r="I26" s="189">
        <f t="shared" si="1"/>
        <v>15</v>
      </c>
      <c r="J26" s="188">
        <f>IF(H26="",0,'Basis-Tabelle-Samen'!M58)</f>
        <v>2.4500000000000002</v>
      </c>
      <c r="K26" s="12"/>
      <c r="L26" s="157">
        <f>IF('Basis-Tabelle-Samen'!N58="","",'Basis-Tabelle-Samen'!N58)</f>
        <v>82928</v>
      </c>
      <c r="M26" s="189">
        <f t="shared" si="2"/>
        <v>18</v>
      </c>
      <c r="N26" s="188">
        <f>IF(L26="",0,'Basis-Tabelle-Samen'!P58)</f>
        <v>3.75</v>
      </c>
      <c r="O26" s="12"/>
      <c r="P26" s="157">
        <f>IF('Basis-Tabelle-Samen'!Q58="","",'Basis-Tabelle-Samen'!Q58)</f>
        <v>52928</v>
      </c>
      <c r="Q26" s="189">
        <f t="shared" si="3"/>
        <v>6</v>
      </c>
      <c r="R26" s="188">
        <f>IF(P26="",0,'Basis-Tabelle-Samen'!S58)</f>
        <v>4.95</v>
      </c>
      <c r="S26" s="12"/>
      <c r="T26" s="157">
        <f>IF('Basis-Tabelle-Samen'!T58="","",'Basis-Tabelle-Samen'!T58)</f>
        <v>32928</v>
      </c>
      <c r="U26" s="189">
        <f t="shared" si="4"/>
        <v>6</v>
      </c>
      <c r="V26" s="188">
        <f>IF(T26="",0,'Basis-Tabelle-Samen'!V58)</f>
        <v>6.75</v>
      </c>
      <c r="W26" s="12"/>
      <c r="X26" s="157">
        <f>IF('Basis-Tabelle-Samen'!W58="","",'Basis-Tabelle-Samen'!W58)</f>
        <v>62928</v>
      </c>
      <c r="Y26" s="189">
        <f t="shared" si="5"/>
        <v>8</v>
      </c>
      <c r="Z26" s="188">
        <f>IF(X26="",0,'Basis-Tabelle-Samen'!Y58)</f>
        <v>2.95</v>
      </c>
    </row>
    <row r="27" spans="1:26" ht="39.950000000000003" customHeight="1" x14ac:dyDescent="0.2">
      <c r="A27" s="154" t="str">
        <f>IF('Basis-Tabelle-Samen'!A42="","",IF($D$1="Deutsch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7" s="337">
        <v>77</v>
      </c>
      <c r="C27" s="160" t="str">
        <f>IF('Basis-Tabelle-Samen'!G79="","",'Basis-Tabelle-Samen'!G79)</f>
        <v>01</v>
      </c>
      <c r="D27" s="155" t="str">
        <f>IF('Basis-Tabelle-Samen'!$BB79="","",
IF($D$1="Bulgarisch - BG",'Basis-Tabelle-Samen'!$BB79,
IF($D$1="Dänisch - DK",'Basis-Tabelle-Samen'!$BC79,
IF($D$1="Deutsch - DE",'Basis-Tabelle-Samen'!$BD79,
IF($D$1="Englisch - UK",'Basis-Tabelle-Samen'!$BE79,
IF($D$1="Estnisch - EE",'Basis-Tabelle-Samen'!$BF79,
IF($D$1="Finnisch - FI",'Basis-Tabelle-Samen'!$BG79,
IF($D$1="Französisch - FR",'Basis-Tabelle-Samen'!$BH79,
IF($D$1="Griechisch - GR",'Basis-Tabelle-Samen'!$BI79,
IF($D$1="Irisch - IE",'Basis-Tabelle-Samen'!$BJ79,
IF($D$1="Isländisch - IS",'Basis-Tabelle-Samen'!$BK79,
IF($D$1="Italienisch - IT",'Basis-Tabelle-Samen'!$BL79,
IF($D$1="Japanisch - JP",'Basis-Tabelle-Samen'!$BM79,
IF($D$1="Kroatisch - HR",'Basis-Tabelle-Samen'!$BN79,
IF($D$1="Lettisch - LV",'Basis-Tabelle-Samen'!$BO79,
IF($D$1="Litauisch - LT",'Basis-Tabelle-Samen'!$BP79,
IF($D$1="Maltesisch - MT",'Basis-Tabelle-Samen'!$BQ79,
IF($D$1="Niederländisch - NL",'Basis-Tabelle-Samen'!$BR79,
IF($D$1="Norwegisch - NO",'Basis-Tabelle-Samen'!$BS79,
IF($D$1="Polnisch - PL",'Basis-Tabelle-Samen'!$BT79,
IF($D$1="Portugiesisch - PT",'Basis-Tabelle-Samen'!$BU79,
IF($D$1="Rumänisch - RO",'Basis-Tabelle-Samen'!$BV79,
IF($D$1="Schwedisch - SE",'Basis-Tabelle-Samen'!$BW79,
IF($D$1="Slowakisch - SK",'Basis-Tabelle-Samen'!$BX79,
IF($D$1="Slowenisch - SI",'Basis-Tabelle-Samen'!$BY79,
IF($D$1="Spanisch - ES",'Basis-Tabelle-Samen'!$BZ79,
IF($D$1="Tschechisch - CZ",'Basis-Tabelle-Samen'!$BD79,
IF($D$1="Türkisch - TR",'Basis-Tabelle-Samen'!$CB79,
IF($D$1="Ungarisch - HU",'Basis-Tabelle-Samen'!$CC79,
" ACHTUNG")))))))))))))))))))))))))))))</f>
        <v>Bay Tree
Laurus nobilis
Gewürzlorbeerbaum</v>
      </c>
      <c r="E27" s="190" t="str">
        <f t="shared" si="0"/>
        <v/>
      </c>
      <c r="F27" s="170"/>
      <c r="G27" s="12"/>
      <c r="H27" s="157">
        <f>IF('Basis-Tabelle-Samen'!K79="","",'Basis-Tabelle-Samen'!K79)</f>
        <v>72997</v>
      </c>
      <c r="I27" s="189">
        <f t="shared" si="1"/>
        <v>15</v>
      </c>
      <c r="J27" s="188">
        <f>IF(H27="",0,'Basis-Tabelle-Samen'!M79)</f>
        <v>2.4500000000000002</v>
      </c>
      <c r="K27" s="12"/>
      <c r="L27" s="157">
        <f>IF('Basis-Tabelle-Samen'!N79="","",'Basis-Tabelle-Samen'!N79)</f>
        <v>82997</v>
      </c>
      <c r="M27" s="189">
        <f t="shared" si="2"/>
        <v>18</v>
      </c>
      <c r="N27" s="188">
        <f>IF(L27="",0,'Basis-Tabelle-Samen'!P79)</f>
        <v>3.75</v>
      </c>
      <c r="O27" s="12"/>
      <c r="P27" s="157">
        <f>IF('Basis-Tabelle-Samen'!Q79="","",'Basis-Tabelle-Samen'!Q79)</f>
        <v>52997</v>
      </c>
      <c r="Q27" s="189">
        <f t="shared" si="3"/>
        <v>6</v>
      </c>
      <c r="R27" s="188">
        <f>IF(P27="",0,'Basis-Tabelle-Samen'!S79)</f>
        <v>4.95</v>
      </c>
      <c r="S27" s="12"/>
      <c r="T27" s="157">
        <f>IF('Basis-Tabelle-Samen'!T79="","",'Basis-Tabelle-Samen'!T79)</f>
        <v>32997</v>
      </c>
      <c r="U27" s="189">
        <f t="shared" si="4"/>
        <v>6</v>
      </c>
      <c r="V27" s="188">
        <f>IF(T27="",0,'Basis-Tabelle-Samen'!V79)</f>
        <v>6.75</v>
      </c>
      <c r="W27" s="12"/>
      <c r="X27" s="157">
        <f>IF('Basis-Tabelle-Samen'!W79="","",'Basis-Tabelle-Samen'!W79)</f>
        <v>62997</v>
      </c>
      <c r="Y27" s="189">
        <f t="shared" si="5"/>
        <v>8</v>
      </c>
      <c r="Z27" s="188">
        <f>IF(X27="",0,'Basis-Tabelle-Samen'!Y79)</f>
        <v>2.95</v>
      </c>
    </row>
    <row r="28" spans="1:26" ht="39.950000000000003" customHeight="1" x14ac:dyDescent="0.2">
      <c r="A28" s="154" t="str">
        <f>IF('Basis-Tabelle-Samen'!A86="","",IF($D$1="Deutsch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8" s="337">
        <v>27</v>
      </c>
      <c r="C28" s="160" t="str">
        <f>IF('Basis-Tabelle-Samen'!G29="","",'Basis-Tabelle-Samen'!G29)</f>
        <v>01</v>
      </c>
      <c r="D28" s="155" t="str">
        <f>IF('Basis-Tabelle-Samen'!$BB29="","",
IF($D$1="Bulgarisch - BG",'Basis-Tabelle-Samen'!$BB29,
IF($D$1="Dänisch - DK",'Basis-Tabelle-Samen'!$BC29,
IF($D$1="Deutsch - DE",'Basis-Tabelle-Samen'!$BD29,
IF($D$1="Englisch - UK",'Basis-Tabelle-Samen'!$BE29,
IF($D$1="Estnisch - EE",'Basis-Tabelle-Samen'!$BF29,
IF($D$1="Finnisch - FI",'Basis-Tabelle-Samen'!$BG29,
IF($D$1="Französisch - FR",'Basis-Tabelle-Samen'!$BH29,
IF($D$1="Griechisch - GR",'Basis-Tabelle-Samen'!$BI29,
IF($D$1="Irisch - IE",'Basis-Tabelle-Samen'!$BJ29,
IF($D$1="Isländisch - IS",'Basis-Tabelle-Samen'!$BK29,
IF($D$1="Italienisch - IT",'Basis-Tabelle-Samen'!$BL29,
IF($D$1="Japanisch - JP",'Basis-Tabelle-Samen'!$BM29,
IF($D$1="Kroatisch - HR",'Basis-Tabelle-Samen'!$BN29,
IF($D$1="Lettisch - LV",'Basis-Tabelle-Samen'!$BO29,
IF($D$1="Litauisch - LT",'Basis-Tabelle-Samen'!$BP29,
IF($D$1="Maltesisch - MT",'Basis-Tabelle-Samen'!$BQ29,
IF($D$1="Niederländisch - NL",'Basis-Tabelle-Samen'!$BR29,
IF($D$1="Norwegisch - NO",'Basis-Tabelle-Samen'!$BS29,
IF($D$1="Polnisch - PL",'Basis-Tabelle-Samen'!$BT29,
IF($D$1="Portugiesisch - PT",'Basis-Tabelle-Samen'!$BU29,
IF($D$1="Rumänisch - RO",'Basis-Tabelle-Samen'!$BV29,
IF($D$1="Schwedisch - SE",'Basis-Tabelle-Samen'!$BW29,
IF($D$1="Slowakisch - SK",'Basis-Tabelle-Samen'!$BX29,
IF($D$1="Slowenisch - SI",'Basis-Tabelle-Samen'!$BY29,
IF($D$1="Spanisch - ES",'Basis-Tabelle-Samen'!$BZ29,
IF($D$1="Tschechisch - CZ",'Basis-Tabelle-Samen'!$BD29,
IF($D$1="Türkisch - TR",'Basis-Tabelle-Samen'!$CB29,
IF($D$1="Ungarisch - HU",'Basis-Tabelle-Samen'!$CC29,
" ACHTUNG")))))))))))))))))))))))))))))</f>
        <v>Bird of Paradise
Strelitzia reginae
Paradiesvogelblume (reginae)</v>
      </c>
      <c r="E28" s="190" t="str">
        <f t="shared" si="0"/>
        <v/>
      </c>
      <c r="F28" s="170"/>
      <c r="G28" s="12"/>
      <c r="H28" s="157">
        <f>IF('Basis-Tabelle-Samen'!K29="","",'Basis-Tabelle-Samen'!K29)</f>
        <v>72357</v>
      </c>
      <c r="I28" s="189">
        <f t="shared" si="1"/>
        <v>15</v>
      </c>
      <c r="J28" s="188">
        <f>IF(H28="",0,'Basis-Tabelle-Samen'!M29)</f>
        <v>2.4500000000000002</v>
      </c>
      <c r="K28" s="12"/>
      <c r="L28" s="157">
        <f>IF('Basis-Tabelle-Samen'!N29="","",'Basis-Tabelle-Samen'!N29)</f>
        <v>82357</v>
      </c>
      <c r="M28" s="189">
        <f t="shared" si="2"/>
        <v>18</v>
      </c>
      <c r="N28" s="188">
        <f>IF(L28="",0,'Basis-Tabelle-Samen'!P29)</f>
        <v>3.75</v>
      </c>
      <c r="O28" s="12"/>
      <c r="P28" s="157">
        <f>IF('Basis-Tabelle-Samen'!Q29="","",'Basis-Tabelle-Samen'!Q29)</f>
        <v>52357</v>
      </c>
      <c r="Q28" s="189">
        <f t="shared" si="3"/>
        <v>6</v>
      </c>
      <c r="R28" s="188">
        <f>IF(P28="",0,'Basis-Tabelle-Samen'!S29)</f>
        <v>4.95</v>
      </c>
      <c r="S28" s="12"/>
      <c r="T28" s="157">
        <f>IF('Basis-Tabelle-Samen'!T29="","",'Basis-Tabelle-Samen'!T29)</f>
        <v>32357</v>
      </c>
      <c r="U28" s="189">
        <f t="shared" si="4"/>
        <v>6</v>
      </c>
      <c r="V28" s="188">
        <f>IF(T28="",0,'Basis-Tabelle-Samen'!V29)</f>
        <v>6.75</v>
      </c>
      <c r="W28" s="12"/>
      <c r="X28" s="157">
        <f>IF('Basis-Tabelle-Samen'!W29="","",'Basis-Tabelle-Samen'!W29)</f>
        <v>62357</v>
      </c>
      <c r="Y28" s="189">
        <f t="shared" si="5"/>
        <v>8</v>
      </c>
      <c r="Z28" s="188">
        <f>IF(X28="",0,'Basis-Tabelle-Samen'!Y29)</f>
        <v>2.95</v>
      </c>
    </row>
    <row r="29" spans="1:26" ht="39.950000000000003" customHeight="1" x14ac:dyDescent="0.2">
      <c r="A29" s="154" t="str">
        <f>IF('Basis-Tabelle-Samen'!A71="","",IF($D$1="Deutsch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9" s="337">
        <v>66</v>
      </c>
      <c r="C29" s="160" t="str">
        <f>IF('Basis-Tabelle-Samen'!G68="","",'Basis-Tabelle-Samen'!G68)</f>
        <v>01</v>
      </c>
      <c r="D29" s="155" t="str">
        <f>IF('Basis-Tabelle-Samen'!$BB68="","",
IF($D$1="Bulgarisch - BG",'Basis-Tabelle-Samen'!$BB68,
IF($D$1="Dänisch - DK",'Basis-Tabelle-Samen'!$BC68,
IF($D$1="Deutsch - DE",'Basis-Tabelle-Samen'!$BD68,
IF($D$1="Englisch - UK",'Basis-Tabelle-Samen'!$BE68,
IF($D$1="Estnisch - EE",'Basis-Tabelle-Samen'!$BF68,
IF($D$1="Finnisch - FI",'Basis-Tabelle-Samen'!$BG68,
IF($D$1="Französisch - FR",'Basis-Tabelle-Samen'!$BH68,
IF($D$1="Griechisch - GR",'Basis-Tabelle-Samen'!$BI68,
IF($D$1="Irisch - IE",'Basis-Tabelle-Samen'!$BJ68,
IF($D$1="Isländisch - IS",'Basis-Tabelle-Samen'!$BK68,
IF($D$1="Italienisch - IT",'Basis-Tabelle-Samen'!$BL68,
IF($D$1="Japanisch - JP",'Basis-Tabelle-Samen'!$BM68,
IF($D$1="Kroatisch - HR",'Basis-Tabelle-Samen'!$BN68,
IF($D$1="Lettisch - LV",'Basis-Tabelle-Samen'!$BO68,
IF($D$1="Litauisch - LT",'Basis-Tabelle-Samen'!$BP68,
IF($D$1="Maltesisch - MT",'Basis-Tabelle-Samen'!$BQ68,
IF($D$1="Niederländisch - NL",'Basis-Tabelle-Samen'!$BR68,
IF($D$1="Norwegisch - NO",'Basis-Tabelle-Samen'!$BS68,
IF($D$1="Polnisch - PL",'Basis-Tabelle-Samen'!$BT68,
IF($D$1="Portugiesisch - PT",'Basis-Tabelle-Samen'!$BU68,
IF($D$1="Rumänisch - RO",'Basis-Tabelle-Samen'!$BV68,
IF($D$1="Schwedisch - SE",'Basis-Tabelle-Samen'!$BW68,
IF($D$1="Slowakisch - SK",'Basis-Tabelle-Samen'!$BX68,
IF($D$1="Slowenisch - SI",'Basis-Tabelle-Samen'!$BY68,
IF($D$1="Spanisch - ES",'Basis-Tabelle-Samen'!$BZ68,
IF($D$1="Tschechisch - CZ",'Basis-Tabelle-Samen'!$BD68,
IF($D$1="Türkisch - TR",'Basis-Tabelle-Samen'!$CB68,
IF($D$1="Ungarisch - HU",'Basis-Tabelle-Samen'!$CC68,
" ACHTUNG")))))))))))))))))))))))))))))</f>
        <v>Black Bat Flower
Tacca chantrieri
Fledermausblume</v>
      </c>
      <c r="E29" s="190" t="str">
        <f t="shared" si="0"/>
        <v/>
      </c>
      <c r="F29" s="170"/>
      <c r="G29" s="12"/>
      <c r="H29" s="157">
        <f>IF('Basis-Tabelle-Samen'!K68="","",'Basis-Tabelle-Samen'!K68)</f>
        <v>72962</v>
      </c>
      <c r="I29" s="189">
        <f t="shared" si="1"/>
        <v>15</v>
      </c>
      <c r="J29" s="188">
        <f>IF(H29="",0,'Basis-Tabelle-Samen'!M68)</f>
        <v>2.4500000000000002</v>
      </c>
      <c r="K29" s="12"/>
      <c r="L29" s="157">
        <f>IF('Basis-Tabelle-Samen'!N68="","",'Basis-Tabelle-Samen'!N68)</f>
        <v>82962</v>
      </c>
      <c r="M29" s="189">
        <f t="shared" si="2"/>
        <v>18</v>
      </c>
      <c r="N29" s="188">
        <f>IF(L29="",0,'Basis-Tabelle-Samen'!P68)</f>
        <v>3.75</v>
      </c>
      <c r="O29" s="12"/>
      <c r="P29" s="157">
        <f>IF('Basis-Tabelle-Samen'!Q68="","",'Basis-Tabelle-Samen'!Q68)</f>
        <v>52962</v>
      </c>
      <c r="Q29" s="189">
        <f t="shared" si="3"/>
        <v>6</v>
      </c>
      <c r="R29" s="188">
        <f>IF(P29="",0,'Basis-Tabelle-Samen'!S68)</f>
        <v>4.95</v>
      </c>
      <c r="S29" s="12"/>
      <c r="T29" s="157">
        <f>IF('Basis-Tabelle-Samen'!T68="","",'Basis-Tabelle-Samen'!T68)</f>
        <v>32962</v>
      </c>
      <c r="U29" s="189">
        <f t="shared" si="4"/>
        <v>6</v>
      </c>
      <c r="V29" s="188">
        <f>IF(T29="",0,'Basis-Tabelle-Samen'!V68)</f>
        <v>6.75</v>
      </c>
      <c r="W29" s="12"/>
      <c r="X29" s="157">
        <f>IF('Basis-Tabelle-Samen'!W68="","",'Basis-Tabelle-Samen'!W68)</f>
        <v>62962</v>
      </c>
      <c r="Y29" s="189">
        <f t="shared" si="5"/>
        <v>8</v>
      </c>
      <c r="Z29" s="188">
        <f>IF(X29="",0,'Basis-Tabelle-Samen'!Y68)</f>
        <v>2.95</v>
      </c>
    </row>
    <row r="30" spans="1:26" ht="39.950000000000003" customHeight="1" x14ac:dyDescent="0.2">
      <c r="A30" s="154" t="str">
        <f>IF('Basis-Tabelle-Samen'!A78="","",IF($D$1="Deutsch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0" s="337">
        <v>114</v>
      </c>
      <c r="C30" s="160" t="str">
        <f>IF('Basis-Tabelle-Samen'!G116="","",'Basis-Tabelle-Samen'!G116)</f>
        <v>01</v>
      </c>
      <c r="D30" s="155" t="str">
        <f>IF('Basis-Tabelle-Samen'!$BB116="","",
IF($D$1="Bulgarisch - BG",'Basis-Tabelle-Samen'!$BB116,
IF($D$1="Dänisch - DK",'Basis-Tabelle-Samen'!$BC116,
IF($D$1="Deutsch - DE",'Basis-Tabelle-Samen'!$BD116,
IF($D$1="Englisch - UK",'Basis-Tabelle-Samen'!$BE116,
IF($D$1="Estnisch - EE",'Basis-Tabelle-Samen'!$BF116,
IF($D$1="Finnisch - FI",'Basis-Tabelle-Samen'!$BG116,
IF($D$1="Französisch - FR",'Basis-Tabelle-Samen'!$BH116,
IF($D$1="Griechisch - GR",'Basis-Tabelle-Samen'!$BI116,
IF($D$1="Irisch - IE",'Basis-Tabelle-Samen'!$BJ116,
IF($D$1="Isländisch - IS",'Basis-Tabelle-Samen'!$BK116,
IF($D$1="Italienisch - IT",'Basis-Tabelle-Samen'!$BL116,
IF($D$1="Japanisch - JP",'Basis-Tabelle-Samen'!$BM116,
IF($D$1="Kroatisch - HR",'Basis-Tabelle-Samen'!$BN116,
IF($D$1="Lettisch - LV",'Basis-Tabelle-Samen'!$BO116,
IF($D$1="Litauisch - LT",'Basis-Tabelle-Samen'!$BP116,
IF($D$1="Maltesisch - MT",'Basis-Tabelle-Samen'!$BQ116,
IF($D$1="Niederländisch - NL",'Basis-Tabelle-Samen'!$BR116,
IF($D$1="Norwegisch - NO",'Basis-Tabelle-Samen'!$BS116,
IF($D$1="Polnisch - PL",'Basis-Tabelle-Samen'!$BT116,
IF($D$1="Portugiesisch - PT",'Basis-Tabelle-Samen'!$BU116,
IF($D$1="Rumänisch - RO",'Basis-Tabelle-Samen'!$BV116,
IF($D$1="Schwedisch - SE",'Basis-Tabelle-Samen'!$BW116,
IF($D$1="Slowakisch - SK",'Basis-Tabelle-Samen'!$BX116,
IF($D$1="Slowenisch - SI",'Basis-Tabelle-Samen'!$BY116,
IF($D$1="Spanisch - ES",'Basis-Tabelle-Samen'!$BZ116,
IF($D$1="Tschechisch - CZ",'Basis-Tabelle-Samen'!$BD116,
IF($D$1="Türkisch - TR",'Basis-Tabelle-Samen'!$CB116,
IF($D$1="Ungarisch - HU",'Basis-Tabelle-Samen'!$CC116,
" ACHTUNG")))))))))))))))))))))))))))))</f>
        <v>Black hollyhock
Alcea rosea nigra
Schwarze Stockrose</v>
      </c>
      <c r="E30" s="190" t="str">
        <f t="shared" si="0"/>
        <v/>
      </c>
      <c r="F30" s="170"/>
      <c r="G30" s="12"/>
      <c r="H30" s="157">
        <f>IF('Basis-Tabelle-Samen'!K116="","",'Basis-Tabelle-Samen'!K116)</f>
        <v>73256</v>
      </c>
      <c r="I30" s="189">
        <f t="shared" si="1"/>
        <v>15</v>
      </c>
      <c r="J30" s="188">
        <f>IF(H30="",0,'Basis-Tabelle-Samen'!M116)</f>
        <v>2.4500000000000002</v>
      </c>
      <c r="K30" s="12"/>
      <c r="L30" s="157">
        <f>IF('Basis-Tabelle-Samen'!N116="","",'Basis-Tabelle-Samen'!N116)</f>
        <v>83256</v>
      </c>
      <c r="M30" s="189">
        <f t="shared" si="2"/>
        <v>18</v>
      </c>
      <c r="N30" s="188">
        <f>IF(L30="",0,'Basis-Tabelle-Samen'!P116)</f>
        <v>3.75</v>
      </c>
      <c r="O30" s="12"/>
      <c r="P30" s="157">
        <f>IF('Basis-Tabelle-Samen'!Q116="","",'Basis-Tabelle-Samen'!Q116)</f>
        <v>53256</v>
      </c>
      <c r="Q30" s="189">
        <f t="shared" si="3"/>
        <v>6</v>
      </c>
      <c r="R30" s="188">
        <f>IF(P30="",0,'Basis-Tabelle-Samen'!S116)</f>
        <v>4.95</v>
      </c>
      <c r="S30" s="12"/>
      <c r="T30" s="157">
        <f>IF('Basis-Tabelle-Samen'!T116="","",'Basis-Tabelle-Samen'!T116)</f>
        <v>33256</v>
      </c>
      <c r="U30" s="189">
        <f t="shared" si="4"/>
        <v>6</v>
      </c>
      <c r="V30" s="188">
        <f>IF(T30="",0,'Basis-Tabelle-Samen'!V116)</f>
        <v>6.75</v>
      </c>
      <c r="W30" s="12"/>
      <c r="X30" s="157">
        <f>IF('Basis-Tabelle-Samen'!W116="","",'Basis-Tabelle-Samen'!W116)</f>
        <v>63256</v>
      </c>
      <c r="Y30" s="189">
        <f t="shared" si="5"/>
        <v>8</v>
      </c>
      <c r="Z30" s="188">
        <f>IF(X30="",0,'Basis-Tabelle-Samen'!Y116)</f>
        <v>2.95</v>
      </c>
    </row>
    <row r="31" spans="1:26" ht="39.950000000000003" customHeight="1" x14ac:dyDescent="0.2">
      <c r="A31" s="154" t="str">
        <f>IF('Basis-Tabelle-Samen'!A110="","",IF($D$1="Deutsch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1" s="337">
        <v>73</v>
      </c>
      <c r="C31" s="160" t="str">
        <f>IF('Basis-Tabelle-Samen'!G75="","",'Basis-Tabelle-Samen'!G75)</f>
        <v>01</v>
      </c>
      <c r="D31" s="155" t="str">
        <f>IF('Basis-Tabelle-Samen'!$BB75="","",
IF($D$1="Bulgarisch - BG",'Basis-Tabelle-Samen'!$BB75,
IF($D$1="Dänisch - DK",'Basis-Tabelle-Samen'!$BC75,
IF($D$1="Deutsch - DE",'Basis-Tabelle-Samen'!$BD75,
IF($D$1="Englisch - UK",'Basis-Tabelle-Samen'!$BE75,
IF($D$1="Estnisch - EE",'Basis-Tabelle-Samen'!$BF75,
IF($D$1="Finnisch - FI",'Basis-Tabelle-Samen'!$BG75,
IF($D$1="Französisch - FR",'Basis-Tabelle-Samen'!$BH75,
IF($D$1="Griechisch - GR",'Basis-Tabelle-Samen'!$BI75,
IF($D$1="Irisch - IE",'Basis-Tabelle-Samen'!$BJ75,
IF($D$1="Isländisch - IS",'Basis-Tabelle-Samen'!$BK75,
IF($D$1="Italienisch - IT",'Basis-Tabelle-Samen'!$BL75,
IF($D$1="Japanisch - JP",'Basis-Tabelle-Samen'!$BM75,
IF($D$1="Kroatisch - HR",'Basis-Tabelle-Samen'!$BN75,
IF($D$1="Lettisch - LV",'Basis-Tabelle-Samen'!$BO75,
IF($D$1="Litauisch - LT",'Basis-Tabelle-Samen'!$BP75,
IF($D$1="Maltesisch - MT",'Basis-Tabelle-Samen'!$BQ75,
IF($D$1="Niederländisch - NL",'Basis-Tabelle-Samen'!$BR75,
IF($D$1="Norwegisch - NO",'Basis-Tabelle-Samen'!$BS75,
IF($D$1="Polnisch - PL",'Basis-Tabelle-Samen'!$BT75,
IF($D$1="Portugiesisch - PT",'Basis-Tabelle-Samen'!$BU75,
IF($D$1="Rumänisch - RO",'Basis-Tabelle-Samen'!$BV75,
IF($D$1="Schwedisch - SE",'Basis-Tabelle-Samen'!$BW75,
IF($D$1="Slowakisch - SK",'Basis-Tabelle-Samen'!$BX75,
IF($D$1="Slowenisch - SI",'Basis-Tabelle-Samen'!$BY75,
IF($D$1="Spanisch - ES",'Basis-Tabelle-Samen'!$BZ75,
IF($D$1="Tschechisch - CZ",'Basis-Tabelle-Samen'!$BD75,
IF($D$1="Türkisch - TR",'Basis-Tabelle-Samen'!$CB75,
IF($D$1="Ungarisch - HU",'Basis-Tabelle-Samen'!$CC75,
" ACHTUNG")))))))))))))))))))))))))))))</f>
        <v>Black Mulberry
Morus nigra
Schwarzer Maulbeerbaum</v>
      </c>
      <c r="E31" s="190" t="str">
        <f t="shared" si="0"/>
        <v/>
      </c>
      <c r="F31" s="170"/>
      <c r="G31" s="12"/>
      <c r="H31" s="157">
        <f>IF('Basis-Tabelle-Samen'!K75="","",'Basis-Tabelle-Samen'!K75)</f>
        <v>72985</v>
      </c>
      <c r="I31" s="189">
        <f t="shared" si="1"/>
        <v>15</v>
      </c>
      <c r="J31" s="188">
        <f>IF(H31="",0,'Basis-Tabelle-Samen'!M75)</f>
        <v>2.4500000000000002</v>
      </c>
      <c r="K31" s="12"/>
      <c r="L31" s="157">
        <f>IF('Basis-Tabelle-Samen'!N75="","",'Basis-Tabelle-Samen'!N75)</f>
        <v>82985</v>
      </c>
      <c r="M31" s="189">
        <f t="shared" si="2"/>
        <v>18</v>
      </c>
      <c r="N31" s="188">
        <f>IF(L31="",0,'Basis-Tabelle-Samen'!P75)</f>
        <v>3.75</v>
      </c>
      <c r="O31" s="12"/>
      <c r="P31" s="157">
        <f>IF('Basis-Tabelle-Samen'!Q75="","",'Basis-Tabelle-Samen'!Q75)</f>
        <v>52985</v>
      </c>
      <c r="Q31" s="189">
        <f t="shared" si="3"/>
        <v>6</v>
      </c>
      <c r="R31" s="188">
        <f>IF(P31="",0,'Basis-Tabelle-Samen'!S75)</f>
        <v>4.95</v>
      </c>
      <c r="S31" s="12"/>
      <c r="T31" s="157">
        <f>IF('Basis-Tabelle-Samen'!T75="","",'Basis-Tabelle-Samen'!T75)</f>
        <v>32985</v>
      </c>
      <c r="U31" s="189">
        <f t="shared" si="4"/>
        <v>6</v>
      </c>
      <c r="V31" s="188">
        <f>IF(T31="",0,'Basis-Tabelle-Samen'!V75)</f>
        <v>6.75</v>
      </c>
      <c r="W31" s="12"/>
      <c r="X31" s="157">
        <f>IF('Basis-Tabelle-Samen'!W75="","",'Basis-Tabelle-Samen'!W75)</f>
        <v>62985</v>
      </c>
      <c r="Y31" s="189">
        <f t="shared" si="5"/>
        <v>8</v>
      </c>
      <c r="Z31" s="188">
        <f>IF(X31="",0,'Basis-Tabelle-Samen'!Y75)</f>
        <v>2.95</v>
      </c>
    </row>
    <row r="32" spans="1:26" ht="39.950000000000003" customHeight="1" x14ac:dyDescent="0.2">
      <c r="A32" s="154" t="str">
        <f>IF('Basis-Tabelle-Samen'!A93="","",IF($D$1="Deutsch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2" s="337">
        <v>30</v>
      </c>
      <c r="C32" s="160" t="str">
        <f>IF('Basis-Tabelle-Samen'!G32="","",'Basis-Tabelle-Samen'!G32)</f>
        <v>01</v>
      </c>
      <c r="D32" s="155" t="str">
        <f>IF('Basis-Tabelle-Samen'!$BB32="","",
IF($D$1="Bulgarisch - BG",'Basis-Tabelle-Samen'!$BB32,
IF($D$1="Dänisch - DK",'Basis-Tabelle-Samen'!$BC32,
IF($D$1="Deutsch - DE",'Basis-Tabelle-Samen'!$BD32,
IF($D$1="Englisch - UK",'Basis-Tabelle-Samen'!$BE32,
IF($D$1="Estnisch - EE",'Basis-Tabelle-Samen'!$BF32,
IF($D$1="Finnisch - FI",'Basis-Tabelle-Samen'!$BG32,
IF($D$1="Französisch - FR",'Basis-Tabelle-Samen'!$BH32,
IF($D$1="Griechisch - GR",'Basis-Tabelle-Samen'!$BI32,
IF($D$1="Irisch - IE",'Basis-Tabelle-Samen'!$BJ32,
IF($D$1="Isländisch - IS",'Basis-Tabelle-Samen'!$BK32,
IF($D$1="Italienisch - IT",'Basis-Tabelle-Samen'!$BL32,
IF($D$1="Japanisch - JP",'Basis-Tabelle-Samen'!$BM32,
IF($D$1="Kroatisch - HR",'Basis-Tabelle-Samen'!$BN32,
IF($D$1="Lettisch - LV",'Basis-Tabelle-Samen'!$BO32,
IF($D$1="Litauisch - LT",'Basis-Tabelle-Samen'!$BP32,
IF($D$1="Maltesisch - MT",'Basis-Tabelle-Samen'!$BQ32,
IF($D$1="Niederländisch - NL",'Basis-Tabelle-Samen'!$BR32,
IF($D$1="Norwegisch - NO",'Basis-Tabelle-Samen'!$BS32,
IF($D$1="Polnisch - PL",'Basis-Tabelle-Samen'!$BT32,
IF($D$1="Portugiesisch - PT",'Basis-Tabelle-Samen'!$BU32,
IF($D$1="Rumänisch - RO",'Basis-Tabelle-Samen'!$BV32,
IF($D$1="Schwedisch - SE",'Basis-Tabelle-Samen'!$BW32,
IF($D$1="Slowakisch - SK",'Basis-Tabelle-Samen'!$BX32,
IF($D$1="Slowenisch - SI",'Basis-Tabelle-Samen'!$BY32,
IF($D$1="Spanisch - ES",'Basis-Tabelle-Samen'!$BZ32,
IF($D$1="Tschechisch - CZ",'Basis-Tabelle-Samen'!$BD32,
IF($D$1="Türkisch - TR",'Basis-Tabelle-Samen'!$CB32,
IF($D$1="Ungarisch - HU",'Basis-Tabelle-Samen'!$CC32,
" ACHTUNG")))))))))))))))))))))))))))))</f>
        <v>Blue Chinese Wisteria
Wisteria sinensis
Blauregen</v>
      </c>
      <c r="E32" s="190" t="str">
        <f t="shared" si="0"/>
        <v/>
      </c>
      <c r="F32" s="170"/>
      <c r="G32" s="12"/>
      <c r="H32" s="157">
        <f>IF('Basis-Tabelle-Samen'!K32="","",'Basis-Tabelle-Samen'!K32)</f>
        <v>72360</v>
      </c>
      <c r="I32" s="189">
        <f t="shared" si="1"/>
        <v>15</v>
      </c>
      <c r="J32" s="188">
        <f>IF(H32="",0,'Basis-Tabelle-Samen'!M32)</f>
        <v>2.4500000000000002</v>
      </c>
      <c r="K32" s="12"/>
      <c r="L32" s="157">
        <f>IF('Basis-Tabelle-Samen'!N32="","",'Basis-Tabelle-Samen'!N32)</f>
        <v>82360</v>
      </c>
      <c r="M32" s="189">
        <f t="shared" si="2"/>
        <v>18</v>
      </c>
      <c r="N32" s="188">
        <f>IF(L32="",0,'Basis-Tabelle-Samen'!P32)</f>
        <v>3.75</v>
      </c>
      <c r="O32" s="12"/>
      <c r="P32" s="157">
        <f>IF('Basis-Tabelle-Samen'!Q32="","",'Basis-Tabelle-Samen'!Q32)</f>
        <v>52360</v>
      </c>
      <c r="Q32" s="189">
        <f t="shared" si="3"/>
        <v>6</v>
      </c>
      <c r="R32" s="188">
        <f>IF(P32="",0,'Basis-Tabelle-Samen'!S32)</f>
        <v>4.95</v>
      </c>
      <c r="S32" s="12"/>
      <c r="T32" s="157">
        <f>IF('Basis-Tabelle-Samen'!T32="","",'Basis-Tabelle-Samen'!T32)</f>
        <v>32360</v>
      </c>
      <c r="U32" s="189">
        <f t="shared" si="4"/>
        <v>6</v>
      </c>
      <c r="V32" s="188">
        <f>IF(T32="",0,'Basis-Tabelle-Samen'!V32)</f>
        <v>6.75</v>
      </c>
      <c r="W32" s="12"/>
      <c r="X32" s="157">
        <f>IF('Basis-Tabelle-Samen'!W32="","",'Basis-Tabelle-Samen'!W32)</f>
        <v>62360</v>
      </c>
      <c r="Y32" s="189">
        <f t="shared" si="5"/>
        <v>8</v>
      </c>
      <c r="Z32" s="188">
        <f>IF(X32="",0,'Basis-Tabelle-Samen'!Y32)</f>
        <v>2.95</v>
      </c>
    </row>
    <row r="33" spans="1:26" ht="39.950000000000003" customHeight="1" x14ac:dyDescent="0.2">
      <c r="A33" s="154" t="str">
        <f>IF('Basis-Tabelle-Samen'!A13="","",IF($D$1="Deutsch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3" s="337">
        <v>118</v>
      </c>
      <c r="C33" s="160" t="str">
        <f>IF('Basis-Tabelle-Samen'!G120="","",'Basis-Tabelle-Samen'!G120)</f>
        <v>01</v>
      </c>
      <c r="D33" s="155" t="str">
        <f>IF('Basis-Tabelle-Samen'!$BB120="","",
IF($D$1="Bulgarisch - BG",'Basis-Tabelle-Samen'!$BB120,
IF($D$1="Dänisch - DK",'Basis-Tabelle-Samen'!$BC120,
IF($D$1="Deutsch - DE",'Basis-Tabelle-Samen'!$BD120,
IF($D$1="Englisch - UK",'Basis-Tabelle-Samen'!$BE120,
IF($D$1="Estnisch - EE",'Basis-Tabelle-Samen'!$BF120,
IF($D$1="Finnisch - FI",'Basis-Tabelle-Samen'!$BG120,
IF($D$1="Französisch - FR",'Basis-Tabelle-Samen'!$BH120,
IF($D$1="Griechisch - GR",'Basis-Tabelle-Samen'!$BI120,
IF($D$1="Irisch - IE",'Basis-Tabelle-Samen'!$BJ120,
IF($D$1="Isländisch - IS",'Basis-Tabelle-Samen'!$BK120,
IF($D$1="Italienisch - IT",'Basis-Tabelle-Samen'!$BL120,
IF($D$1="Japanisch - JP",'Basis-Tabelle-Samen'!$BM120,
IF($D$1="Kroatisch - HR",'Basis-Tabelle-Samen'!$BN120,
IF($D$1="Lettisch - LV",'Basis-Tabelle-Samen'!$BO120,
IF($D$1="Litauisch - LT",'Basis-Tabelle-Samen'!$BP120,
IF($D$1="Maltesisch - MT",'Basis-Tabelle-Samen'!$BQ120,
IF($D$1="Niederländisch - NL",'Basis-Tabelle-Samen'!$BR120,
IF($D$1="Norwegisch - NO",'Basis-Tabelle-Samen'!$BS120,
IF($D$1="Polnisch - PL",'Basis-Tabelle-Samen'!$BT120,
IF($D$1="Portugiesisch - PT",'Basis-Tabelle-Samen'!$BU120,
IF($D$1="Rumänisch - RO",'Basis-Tabelle-Samen'!$BV120,
IF($D$1="Schwedisch - SE",'Basis-Tabelle-Samen'!$BW120,
IF($D$1="Slowakisch - SK",'Basis-Tabelle-Samen'!$BX120,
IF($D$1="Slowenisch - SI",'Basis-Tabelle-Samen'!$BY120,
IF($D$1="Spanisch - ES",'Basis-Tabelle-Samen'!$BZ120,
IF($D$1="Tschechisch - CZ",'Basis-Tabelle-Samen'!$BD120,
IF($D$1="Türkisch - TR",'Basis-Tabelle-Samen'!$CB120,
IF($D$1="Ungarisch - HU",'Basis-Tabelle-Samen'!$CC120,
" ACHTUNG")))))))))))))))))))))))))))))</f>
        <v>Blue Lotus
Nymphaea nouchali var. Caerulea
Blaue Seerose</v>
      </c>
      <c r="E33" s="190" t="str">
        <f t="shared" si="0"/>
        <v/>
      </c>
      <c r="F33" s="170"/>
      <c r="G33" s="12"/>
      <c r="H33" s="157">
        <f>IF('Basis-Tabelle-Samen'!K120="","",'Basis-Tabelle-Samen'!K120)</f>
        <v>75802</v>
      </c>
      <c r="I33" s="189">
        <f t="shared" si="1"/>
        <v>15</v>
      </c>
      <c r="J33" s="188">
        <f>IF(H33="",0,'Basis-Tabelle-Samen'!M120)</f>
        <v>2.4500000000000002</v>
      </c>
      <c r="K33" s="12"/>
      <c r="L33" s="157">
        <f>IF('Basis-Tabelle-Samen'!N120="","",'Basis-Tabelle-Samen'!N120)</f>
        <v>85802</v>
      </c>
      <c r="M33" s="189">
        <f t="shared" si="2"/>
        <v>18</v>
      </c>
      <c r="N33" s="188">
        <f>IF(L33="",0,'Basis-Tabelle-Samen'!P120)</f>
        <v>3.75</v>
      </c>
      <c r="O33" s="12"/>
      <c r="P33" s="157">
        <f>IF('Basis-Tabelle-Samen'!Q120="","",'Basis-Tabelle-Samen'!Q120)</f>
        <v>55802</v>
      </c>
      <c r="Q33" s="189">
        <f t="shared" si="3"/>
        <v>6</v>
      </c>
      <c r="R33" s="188">
        <f>IF(P33="",0,'Basis-Tabelle-Samen'!S120)</f>
        <v>4.95</v>
      </c>
      <c r="S33" s="12"/>
      <c r="T33" s="157">
        <f>IF('Basis-Tabelle-Samen'!T120="","",'Basis-Tabelle-Samen'!T120)</f>
        <v>35802</v>
      </c>
      <c r="U33" s="189">
        <f t="shared" si="4"/>
        <v>6</v>
      </c>
      <c r="V33" s="188">
        <f>IF(T33="",0,'Basis-Tabelle-Samen'!V120)</f>
        <v>6.75</v>
      </c>
      <c r="W33" s="12"/>
      <c r="X33" s="157">
        <f>IF('Basis-Tabelle-Samen'!W120="","",'Basis-Tabelle-Samen'!W120)</f>
        <v>65802</v>
      </c>
      <c r="Y33" s="189">
        <f t="shared" si="5"/>
        <v>8</v>
      </c>
      <c r="Z33" s="188">
        <f>IF(X33="",0,'Basis-Tabelle-Samen'!Y120)</f>
        <v>2.95</v>
      </c>
    </row>
    <row r="34" spans="1:26" ht="39.950000000000003" customHeight="1" x14ac:dyDescent="0.2">
      <c r="A34" s="154" t="str">
        <f>IF('Basis-Tabelle-Samen'!A76="","",IF($D$1="Deutsch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4" s="337">
        <v>64</v>
      </c>
      <c r="C34" s="160" t="str">
        <f>IF('Basis-Tabelle-Samen'!G66="","",'Basis-Tabelle-Samen'!G66)</f>
        <v>01</v>
      </c>
      <c r="D34" s="155" t="str">
        <f>IF('Basis-Tabelle-Samen'!$BB66="","",
IF($D$1="Bulgarisch - BG",'Basis-Tabelle-Samen'!$BB66,
IF($D$1="Dänisch - DK",'Basis-Tabelle-Samen'!$BC66,
IF($D$1="Deutsch - DE",'Basis-Tabelle-Samen'!$BD66,
IF($D$1="Englisch - UK",'Basis-Tabelle-Samen'!$BE66,
IF($D$1="Estnisch - EE",'Basis-Tabelle-Samen'!$BF66,
IF($D$1="Finnisch - FI",'Basis-Tabelle-Samen'!$BG66,
IF($D$1="Französisch - FR",'Basis-Tabelle-Samen'!$BH66,
IF($D$1="Griechisch - GR",'Basis-Tabelle-Samen'!$BI66,
IF($D$1="Irisch - IE",'Basis-Tabelle-Samen'!$BJ66,
IF($D$1="Isländisch - IS",'Basis-Tabelle-Samen'!$BK66,
IF($D$1="Italienisch - IT",'Basis-Tabelle-Samen'!$BL66,
IF($D$1="Japanisch - JP",'Basis-Tabelle-Samen'!$BM66,
IF($D$1="Kroatisch - HR",'Basis-Tabelle-Samen'!$BN66,
IF($D$1="Lettisch - LV",'Basis-Tabelle-Samen'!$BO66,
IF($D$1="Litauisch - LT",'Basis-Tabelle-Samen'!$BP66,
IF($D$1="Maltesisch - MT",'Basis-Tabelle-Samen'!$BQ66,
IF($D$1="Niederländisch - NL",'Basis-Tabelle-Samen'!$BR66,
IF($D$1="Norwegisch - NO",'Basis-Tabelle-Samen'!$BS66,
IF($D$1="Polnisch - PL",'Basis-Tabelle-Samen'!$BT66,
IF($D$1="Portugiesisch - PT",'Basis-Tabelle-Samen'!$BU66,
IF($D$1="Rumänisch - RO",'Basis-Tabelle-Samen'!$BV66,
IF($D$1="Schwedisch - SE",'Basis-Tabelle-Samen'!$BW66,
IF($D$1="Slowakisch - SK",'Basis-Tabelle-Samen'!$BX66,
IF($D$1="Slowenisch - SI",'Basis-Tabelle-Samen'!$BY66,
IF($D$1="Spanisch - ES",'Basis-Tabelle-Samen'!$BZ66,
IF($D$1="Tschechisch - CZ",'Basis-Tabelle-Samen'!$BD66,
IF($D$1="Türkisch - TR",'Basis-Tabelle-Samen'!$CB66,
IF($D$1="Ungarisch - HU",'Basis-Tabelle-Samen'!$CC66,
" ACHTUNG")))))))))))))))))))))))))))))</f>
        <v>Bottle Gourd
Lagenaria siceraria
Afrikanische Riesenkalebasse</v>
      </c>
      <c r="E34" s="190" t="str">
        <f t="shared" si="0"/>
        <v/>
      </c>
      <c r="F34" s="170"/>
      <c r="G34" s="12"/>
      <c r="H34" s="157">
        <f>IF('Basis-Tabelle-Samen'!K66="","",'Basis-Tabelle-Samen'!K66)</f>
        <v>72956</v>
      </c>
      <c r="I34" s="189">
        <f t="shared" si="1"/>
        <v>15</v>
      </c>
      <c r="J34" s="188">
        <f>IF(H34="",0,'Basis-Tabelle-Samen'!M66)</f>
        <v>2.4500000000000002</v>
      </c>
      <c r="K34" s="12"/>
      <c r="L34" s="157">
        <f>IF('Basis-Tabelle-Samen'!N66="","",'Basis-Tabelle-Samen'!N66)</f>
        <v>82956</v>
      </c>
      <c r="M34" s="189">
        <f t="shared" si="2"/>
        <v>18</v>
      </c>
      <c r="N34" s="188">
        <f>IF(L34="",0,'Basis-Tabelle-Samen'!P66)</f>
        <v>3.75</v>
      </c>
      <c r="O34" s="12"/>
      <c r="P34" s="157">
        <f>IF('Basis-Tabelle-Samen'!Q66="","",'Basis-Tabelle-Samen'!Q66)</f>
        <v>52956</v>
      </c>
      <c r="Q34" s="189">
        <f t="shared" si="3"/>
        <v>6</v>
      </c>
      <c r="R34" s="188">
        <f>IF(P34="",0,'Basis-Tabelle-Samen'!S66)</f>
        <v>4.95</v>
      </c>
      <c r="S34" s="12"/>
      <c r="T34" s="157">
        <f>IF('Basis-Tabelle-Samen'!T66="","",'Basis-Tabelle-Samen'!T66)</f>
        <v>32956</v>
      </c>
      <c r="U34" s="189">
        <f t="shared" si="4"/>
        <v>6</v>
      </c>
      <c r="V34" s="188">
        <f>IF(T34="",0,'Basis-Tabelle-Samen'!V66)</f>
        <v>6.75</v>
      </c>
      <c r="W34" s="12"/>
      <c r="X34" s="157">
        <f>IF('Basis-Tabelle-Samen'!W66="","",'Basis-Tabelle-Samen'!W66)</f>
        <v>62956</v>
      </c>
      <c r="Y34" s="189">
        <f t="shared" si="5"/>
        <v>8</v>
      </c>
      <c r="Z34" s="188">
        <f>IF(X34="",0,'Basis-Tabelle-Samen'!Y66)</f>
        <v>2.95</v>
      </c>
    </row>
    <row r="35" spans="1:26" ht="39.950000000000003" customHeight="1" x14ac:dyDescent="0.2">
      <c r="A35" s="154" t="str">
        <f>IF('Basis-Tabelle-Samen'!A34="","",IF($D$1="Deutsch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5" s="337">
        <v>26</v>
      </c>
      <c r="C35" s="160" t="str">
        <f>IF('Basis-Tabelle-Samen'!G28="","",'Basis-Tabelle-Samen'!G28)</f>
        <v>01</v>
      </c>
      <c r="D35" s="155" t="str">
        <f>IF('Basis-Tabelle-Samen'!$BB28="","",
IF($D$1="Bulgarisch - BG",'Basis-Tabelle-Samen'!$BB28,
IF($D$1="Dänisch - DK",'Basis-Tabelle-Samen'!$BC28,
IF($D$1="Deutsch - DE",'Basis-Tabelle-Samen'!$BD28,
IF($D$1="Englisch - UK",'Basis-Tabelle-Samen'!$BE28,
IF($D$1="Estnisch - EE",'Basis-Tabelle-Samen'!$BF28,
IF($D$1="Finnisch - FI",'Basis-Tabelle-Samen'!$BG28,
IF($D$1="Französisch - FR",'Basis-Tabelle-Samen'!$BH28,
IF($D$1="Griechisch - GR",'Basis-Tabelle-Samen'!$BI28,
IF($D$1="Irisch - IE",'Basis-Tabelle-Samen'!$BJ28,
IF($D$1="Isländisch - IS",'Basis-Tabelle-Samen'!$BK28,
IF($D$1="Italienisch - IT",'Basis-Tabelle-Samen'!$BL28,
IF($D$1="Japanisch - JP",'Basis-Tabelle-Samen'!$BM28,
IF($D$1="Kroatisch - HR",'Basis-Tabelle-Samen'!$BN28,
IF($D$1="Lettisch - LV",'Basis-Tabelle-Samen'!$BO28,
IF($D$1="Litauisch - LT",'Basis-Tabelle-Samen'!$BP28,
IF($D$1="Maltesisch - MT",'Basis-Tabelle-Samen'!$BQ28,
IF($D$1="Niederländisch - NL",'Basis-Tabelle-Samen'!$BR28,
IF($D$1="Norwegisch - NO",'Basis-Tabelle-Samen'!$BS28,
IF($D$1="Polnisch - PL",'Basis-Tabelle-Samen'!$BT28,
IF($D$1="Portugiesisch - PT",'Basis-Tabelle-Samen'!$BU28,
IF($D$1="Rumänisch - RO",'Basis-Tabelle-Samen'!$BV28,
IF($D$1="Schwedisch - SE",'Basis-Tabelle-Samen'!$BW28,
IF($D$1="Slowakisch - SK",'Basis-Tabelle-Samen'!$BX28,
IF($D$1="Slowenisch - SI",'Basis-Tabelle-Samen'!$BY28,
IF($D$1="Spanisch - ES",'Basis-Tabelle-Samen'!$BZ28,
IF($D$1="Tschechisch - CZ",'Basis-Tabelle-Samen'!$BD28,
IF($D$1="Türkisch - TR",'Basis-Tabelle-Samen'!$CB28,
IF($D$1="Ungarisch - HU",'Basis-Tabelle-Samen'!$CC28,
" ACHTUNG")))))))))))))))))))))))))))))</f>
        <v>California Giant Redwood
Sequoiadendron gigantea
Berg - Mammutbaum</v>
      </c>
      <c r="E35" s="190" t="str">
        <f t="shared" si="0"/>
        <v/>
      </c>
      <c r="F35" s="170"/>
      <c r="G35" s="12"/>
      <c r="H35" s="157">
        <f>IF('Basis-Tabelle-Samen'!K28="","",'Basis-Tabelle-Samen'!K28)</f>
        <v>72354</v>
      </c>
      <c r="I35" s="189">
        <f t="shared" si="1"/>
        <v>15</v>
      </c>
      <c r="J35" s="188">
        <f>IF(H35="",0,'Basis-Tabelle-Samen'!M28)</f>
        <v>2.4500000000000002</v>
      </c>
      <c r="K35" s="12"/>
      <c r="L35" s="157">
        <f>IF('Basis-Tabelle-Samen'!N28="","",'Basis-Tabelle-Samen'!N28)</f>
        <v>82354</v>
      </c>
      <c r="M35" s="189">
        <f t="shared" si="2"/>
        <v>18</v>
      </c>
      <c r="N35" s="188">
        <f>IF(L35="",0,'Basis-Tabelle-Samen'!P28)</f>
        <v>3.75</v>
      </c>
      <c r="O35" s="12"/>
      <c r="P35" s="157">
        <f>IF('Basis-Tabelle-Samen'!Q28="","",'Basis-Tabelle-Samen'!Q28)</f>
        <v>52354</v>
      </c>
      <c r="Q35" s="189">
        <f t="shared" si="3"/>
        <v>6</v>
      </c>
      <c r="R35" s="188">
        <f>IF(P35="",0,'Basis-Tabelle-Samen'!S28)</f>
        <v>4.95</v>
      </c>
      <c r="S35" s="12"/>
      <c r="T35" s="157">
        <f>IF('Basis-Tabelle-Samen'!T28="","",'Basis-Tabelle-Samen'!T28)</f>
        <v>32354</v>
      </c>
      <c r="U35" s="189">
        <f t="shared" si="4"/>
        <v>6</v>
      </c>
      <c r="V35" s="188">
        <f>IF(T35="",0,'Basis-Tabelle-Samen'!V28)</f>
        <v>6.75</v>
      </c>
      <c r="W35" s="12"/>
      <c r="X35" s="157">
        <f>IF('Basis-Tabelle-Samen'!W28="","",'Basis-Tabelle-Samen'!W28)</f>
        <v>62354</v>
      </c>
      <c r="Y35" s="189">
        <f t="shared" si="5"/>
        <v>8</v>
      </c>
      <c r="Z35" s="188">
        <f>IF(X35="",0,'Basis-Tabelle-Samen'!Y28)</f>
        <v>2.95</v>
      </c>
    </row>
    <row r="36" spans="1:26" ht="39.950000000000003" customHeight="1" x14ac:dyDescent="0.2">
      <c r="A36" s="154" t="str">
        <f>IF('Basis-Tabelle-Samen'!A82="","",IF($D$1="Deutsch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6" s="337">
        <v>112</v>
      </c>
      <c r="C36" s="160" t="str">
        <f>IF('Basis-Tabelle-Samen'!G114="","",'Basis-Tabelle-Samen'!G114)</f>
        <v>01</v>
      </c>
      <c r="D36" s="155" t="str">
        <f>IF('Basis-Tabelle-Samen'!$BB114="","",
IF($D$1="Bulgarisch - BG",'Basis-Tabelle-Samen'!$BB114,
IF($D$1="Dänisch - DK",'Basis-Tabelle-Samen'!$BC114,
IF($D$1="Deutsch - DE",'Basis-Tabelle-Samen'!$BD114,
IF($D$1="Englisch - UK",'Basis-Tabelle-Samen'!$BE114,
IF($D$1="Estnisch - EE",'Basis-Tabelle-Samen'!$BF114,
IF($D$1="Finnisch - FI",'Basis-Tabelle-Samen'!$BG114,
IF($D$1="Französisch - FR",'Basis-Tabelle-Samen'!$BH114,
IF($D$1="Griechisch - GR",'Basis-Tabelle-Samen'!$BI114,
IF($D$1="Irisch - IE",'Basis-Tabelle-Samen'!$BJ114,
IF($D$1="Isländisch - IS",'Basis-Tabelle-Samen'!$BK114,
IF($D$1="Italienisch - IT",'Basis-Tabelle-Samen'!$BL114,
IF($D$1="Japanisch - JP",'Basis-Tabelle-Samen'!$BM114,
IF($D$1="Kroatisch - HR",'Basis-Tabelle-Samen'!$BN114,
IF($D$1="Lettisch - LV",'Basis-Tabelle-Samen'!$BO114,
IF($D$1="Litauisch - LT",'Basis-Tabelle-Samen'!$BP114,
IF($D$1="Maltesisch - MT",'Basis-Tabelle-Samen'!$BQ114,
IF($D$1="Niederländisch - NL",'Basis-Tabelle-Samen'!$BR114,
IF($D$1="Norwegisch - NO",'Basis-Tabelle-Samen'!$BS114,
IF($D$1="Polnisch - PL",'Basis-Tabelle-Samen'!$BT114,
IF($D$1="Portugiesisch - PT",'Basis-Tabelle-Samen'!$BU114,
IF($D$1="Rumänisch - RO",'Basis-Tabelle-Samen'!$BV114,
IF($D$1="Schwedisch - SE",'Basis-Tabelle-Samen'!$BW114,
IF($D$1="Slowakisch - SK",'Basis-Tabelle-Samen'!$BX114,
IF($D$1="Slowenisch - SI",'Basis-Tabelle-Samen'!$BY114,
IF($D$1="Spanisch - ES",'Basis-Tabelle-Samen'!$BZ114,
IF($D$1="Tschechisch - CZ",'Basis-Tabelle-Samen'!$BD114,
IF($D$1="Türkisch - TR",'Basis-Tabelle-Samen'!$CB114,
IF($D$1="Ungarisch - HU",'Basis-Tabelle-Samen'!$CC114,
" ACHTUNG")))))))))))))))))))))))))))))</f>
        <v>California poppy
Eschscholzia californica
Kalifornischer Mohn</v>
      </c>
      <c r="E36" s="190" t="str">
        <f t="shared" si="0"/>
        <v/>
      </c>
      <c r="F36" s="170"/>
      <c r="G36" s="12"/>
      <c r="H36" s="157">
        <f>IF('Basis-Tabelle-Samen'!K114="","",'Basis-Tabelle-Samen'!K114)</f>
        <v>73254</v>
      </c>
      <c r="I36" s="189">
        <f t="shared" si="1"/>
        <v>15</v>
      </c>
      <c r="J36" s="188">
        <f>IF(H36="",0,'Basis-Tabelle-Samen'!M114)</f>
        <v>2.4500000000000002</v>
      </c>
      <c r="K36" s="12"/>
      <c r="L36" s="157">
        <f>IF('Basis-Tabelle-Samen'!N114="","",'Basis-Tabelle-Samen'!N114)</f>
        <v>83254</v>
      </c>
      <c r="M36" s="189">
        <f t="shared" si="2"/>
        <v>18</v>
      </c>
      <c r="N36" s="188">
        <f>IF(L36="",0,'Basis-Tabelle-Samen'!P114)</f>
        <v>3.75</v>
      </c>
      <c r="O36" s="12"/>
      <c r="P36" s="157">
        <f>IF('Basis-Tabelle-Samen'!Q114="","",'Basis-Tabelle-Samen'!Q114)</f>
        <v>53254</v>
      </c>
      <c r="Q36" s="189">
        <f t="shared" si="3"/>
        <v>6</v>
      </c>
      <c r="R36" s="188">
        <f>IF(P36="",0,'Basis-Tabelle-Samen'!S114)</f>
        <v>4.95</v>
      </c>
      <c r="S36" s="12"/>
      <c r="T36" s="157">
        <f>IF('Basis-Tabelle-Samen'!T114="","",'Basis-Tabelle-Samen'!T114)</f>
        <v>33254</v>
      </c>
      <c r="U36" s="189">
        <f t="shared" si="4"/>
        <v>6</v>
      </c>
      <c r="V36" s="188">
        <f>IF(T36="",0,'Basis-Tabelle-Samen'!V114)</f>
        <v>6.75</v>
      </c>
      <c r="W36" s="12"/>
      <c r="X36" s="157">
        <f>IF('Basis-Tabelle-Samen'!W114="","",'Basis-Tabelle-Samen'!W114)</f>
        <v>63254</v>
      </c>
      <c r="Y36" s="189">
        <f t="shared" si="5"/>
        <v>8</v>
      </c>
      <c r="Z36" s="188">
        <f>IF(X36="",0,'Basis-Tabelle-Samen'!Y114)</f>
        <v>2.95</v>
      </c>
    </row>
    <row r="37" spans="1:26" ht="39.950000000000003" customHeight="1" x14ac:dyDescent="0.2">
      <c r="A37" s="154" t="str">
        <f>IF('Basis-Tabelle-Samen'!A22="","",IF($D$1="Deutsch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7" s="337">
        <v>58</v>
      </c>
      <c r="C37" s="160" t="str">
        <f>IF('Basis-Tabelle-Samen'!G60="","",'Basis-Tabelle-Samen'!G60)</f>
        <v>01</v>
      </c>
      <c r="D37" s="155" t="str">
        <f>IF('Basis-Tabelle-Samen'!$BB60="","",
IF($D$1="Bulgarisch - BG",'Basis-Tabelle-Samen'!$BB60,
IF($D$1="Dänisch - DK",'Basis-Tabelle-Samen'!$BC60,
IF($D$1="Deutsch - DE",'Basis-Tabelle-Samen'!$BD60,
IF($D$1="Englisch - UK",'Basis-Tabelle-Samen'!$BE60,
IF($D$1="Estnisch - EE",'Basis-Tabelle-Samen'!$BF60,
IF($D$1="Finnisch - FI",'Basis-Tabelle-Samen'!$BG60,
IF($D$1="Französisch - FR",'Basis-Tabelle-Samen'!$BH60,
IF($D$1="Griechisch - GR",'Basis-Tabelle-Samen'!$BI60,
IF($D$1="Irisch - IE",'Basis-Tabelle-Samen'!$BJ60,
IF($D$1="Isländisch - IS",'Basis-Tabelle-Samen'!$BK60,
IF($D$1="Italienisch - IT",'Basis-Tabelle-Samen'!$BL60,
IF($D$1="Japanisch - JP",'Basis-Tabelle-Samen'!$BM60,
IF($D$1="Kroatisch - HR",'Basis-Tabelle-Samen'!$BN60,
IF($D$1="Lettisch - LV",'Basis-Tabelle-Samen'!$BO60,
IF($D$1="Litauisch - LT",'Basis-Tabelle-Samen'!$BP60,
IF($D$1="Maltesisch - MT",'Basis-Tabelle-Samen'!$BQ60,
IF($D$1="Niederländisch - NL",'Basis-Tabelle-Samen'!$BR60,
IF($D$1="Norwegisch - NO",'Basis-Tabelle-Samen'!$BS60,
IF($D$1="Polnisch - PL",'Basis-Tabelle-Samen'!$BT60,
IF($D$1="Portugiesisch - PT",'Basis-Tabelle-Samen'!$BU60,
IF($D$1="Rumänisch - RO",'Basis-Tabelle-Samen'!$BV60,
IF($D$1="Schwedisch - SE",'Basis-Tabelle-Samen'!$BW60,
IF($D$1="Slowakisch - SK",'Basis-Tabelle-Samen'!$BX60,
IF($D$1="Slowenisch - SI",'Basis-Tabelle-Samen'!$BY60,
IF($D$1="Spanisch - ES",'Basis-Tabelle-Samen'!$BZ60,
IF($D$1="Tschechisch - CZ",'Basis-Tabelle-Samen'!$BD60,
IF($D$1="Türkisch - TR",'Basis-Tabelle-Samen'!$CB60,
IF($D$1="Ungarisch - HU",'Basis-Tabelle-Samen'!$CC60,
" ACHTUNG")))))))))))))))))))))))))))))</f>
        <v>Camel Foot Tree
Bauhinia variegata
Orchideen-Baum</v>
      </c>
      <c r="E37" s="190" t="str">
        <f t="shared" si="0"/>
        <v/>
      </c>
      <c r="F37" s="170"/>
      <c r="G37" s="12"/>
      <c r="H37" s="157">
        <f>IF('Basis-Tabelle-Samen'!K60="","",'Basis-Tabelle-Samen'!K60)</f>
        <v>72938</v>
      </c>
      <c r="I37" s="189">
        <f t="shared" si="1"/>
        <v>15</v>
      </c>
      <c r="J37" s="188">
        <f>IF(H37="",0,'Basis-Tabelle-Samen'!M60)</f>
        <v>2.4500000000000002</v>
      </c>
      <c r="K37" s="12"/>
      <c r="L37" s="157">
        <f>IF('Basis-Tabelle-Samen'!N60="","",'Basis-Tabelle-Samen'!N60)</f>
        <v>82938</v>
      </c>
      <c r="M37" s="189">
        <f t="shared" si="2"/>
        <v>18</v>
      </c>
      <c r="N37" s="188">
        <f>IF(L37="",0,'Basis-Tabelle-Samen'!P60)</f>
        <v>3.75</v>
      </c>
      <c r="O37" s="12"/>
      <c r="P37" s="157">
        <f>IF('Basis-Tabelle-Samen'!Q60="","",'Basis-Tabelle-Samen'!Q60)</f>
        <v>52938</v>
      </c>
      <c r="Q37" s="189">
        <f t="shared" si="3"/>
        <v>6</v>
      </c>
      <c r="R37" s="188">
        <f>IF(P37="",0,'Basis-Tabelle-Samen'!S60)</f>
        <v>4.95</v>
      </c>
      <c r="S37" s="12"/>
      <c r="T37" s="157">
        <f>IF('Basis-Tabelle-Samen'!T60="","",'Basis-Tabelle-Samen'!T60)</f>
        <v>32938</v>
      </c>
      <c r="U37" s="189">
        <f t="shared" si="4"/>
        <v>6</v>
      </c>
      <c r="V37" s="188">
        <f>IF(T37="",0,'Basis-Tabelle-Samen'!V60)</f>
        <v>6.75</v>
      </c>
      <c r="W37" s="12"/>
      <c r="X37" s="157">
        <f>IF('Basis-Tabelle-Samen'!W60="","",'Basis-Tabelle-Samen'!W60)</f>
        <v>62938</v>
      </c>
      <c r="Y37" s="189">
        <f t="shared" si="5"/>
        <v>8</v>
      </c>
      <c r="Z37" s="188">
        <f>IF(X37="",0,'Basis-Tabelle-Samen'!Y60)</f>
        <v>2.95</v>
      </c>
    </row>
    <row r="38" spans="1:26" ht="39.950000000000003" customHeight="1" x14ac:dyDescent="0.2">
      <c r="A38" s="154" t="str">
        <f>IF('Basis-Tabelle-Samen'!A115="","",IF($D$1="Deutsch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8" s="337">
        <v>109</v>
      </c>
      <c r="C38" s="160" t="str">
        <f>IF('Basis-Tabelle-Samen'!G111="","",'Basis-Tabelle-Samen'!G111)</f>
        <v>01</v>
      </c>
      <c r="D38" s="155" t="str">
        <f>IF('Basis-Tabelle-Samen'!$BB111="","",
IF($D$1="Bulgarisch - BG",'Basis-Tabelle-Samen'!$BB111,
IF($D$1="Dänisch - DK",'Basis-Tabelle-Samen'!$BC111,
IF($D$1="Deutsch - DE",'Basis-Tabelle-Samen'!$BD111,
IF($D$1="Englisch - UK",'Basis-Tabelle-Samen'!$BE111,
IF($D$1="Estnisch - EE",'Basis-Tabelle-Samen'!$BF111,
IF($D$1="Finnisch - FI",'Basis-Tabelle-Samen'!$BG111,
IF($D$1="Französisch - FR",'Basis-Tabelle-Samen'!$BH111,
IF($D$1="Griechisch - GR",'Basis-Tabelle-Samen'!$BI111,
IF($D$1="Irisch - IE",'Basis-Tabelle-Samen'!$BJ111,
IF($D$1="Isländisch - IS",'Basis-Tabelle-Samen'!$BK111,
IF($D$1="Italienisch - IT",'Basis-Tabelle-Samen'!$BL111,
IF($D$1="Japanisch - JP",'Basis-Tabelle-Samen'!$BM111,
IF($D$1="Kroatisch - HR",'Basis-Tabelle-Samen'!$BN111,
IF($D$1="Lettisch - LV",'Basis-Tabelle-Samen'!$BO111,
IF($D$1="Litauisch - LT",'Basis-Tabelle-Samen'!$BP111,
IF($D$1="Maltesisch - MT",'Basis-Tabelle-Samen'!$BQ111,
IF($D$1="Niederländisch - NL",'Basis-Tabelle-Samen'!$BR111,
IF($D$1="Norwegisch - NO",'Basis-Tabelle-Samen'!$BS111,
IF($D$1="Polnisch - PL",'Basis-Tabelle-Samen'!$BT111,
IF($D$1="Portugiesisch - PT",'Basis-Tabelle-Samen'!$BU111,
IF($D$1="Rumänisch - RO",'Basis-Tabelle-Samen'!$BV111,
IF($D$1="Schwedisch - SE",'Basis-Tabelle-Samen'!$BW111,
IF($D$1="Slowakisch - SK",'Basis-Tabelle-Samen'!$BX111,
IF($D$1="Slowenisch - SI",'Basis-Tabelle-Samen'!$BY111,
IF($D$1="Spanisch - ES",'Basis-Tabelle-Samen'!$BZ111,
IF($D$1="Tschechisch - CZ",'Basis-Tabelle-Samen'!$BD111,
IF($D$1="Türkisch - TR",'Basis-Tabelle-Samen'!$CB111,
IF($D$1="Ungarisch - HU",'Basis-Tabelle-Samen'!$CC111,
" ACHTUNG")))))))))))))))))))))))))))))</f>
        <v>Canary date palm
Phoenix canariensis
Kanarische Dattelpalme</v>
      </c>
      <c r="E38" s="190" t="str">
        <f t="shared" si="0"/>
        <v/>
      </c>
      <c r="F38" s="170"/>
      <c r="G38" s="12"/>
      <c r="H38" s="157">
        <f>IF('Basis-Tabelle-Samen'!K111="","",'Basis-Tabelle-Samen'!K111)</f>
        <v>73251</v>
      </c>
      <c r="I38" s="189">
        <f t="shared" si="1"/>
        <v>15</v>
      </c>
      <c r="J38" s="188">
        <f>IF(H38="",0,'Basis-Tabelle-Samen'!M111)</f>
        <v>2.4500000000000002</v>
      </c>
      <c r="K38" s="12"/>
      <c r="L38" s="157">
        <f>IF('Basis-Tabelle-Samen'!N111="","",'Basis-Tabelle-Samen'!N111)</f>
        <v>83251</v>
      </c>
      <c r="M38" s="189">
        <f t="shared" si="2"/>
        <v>18</v>
      </c>
      <c r="N38" s="188">
        <f>IF(L38="",0,'Basis-Tabelle-Samen'!P111)</f>
        <v>3.75</v>
      </c>
      <c r="O38" s="12"/>
      <c r="P38" s="157">
        <f>IF('Basis-Tabelle-Samen'!Q111="","",'Basis-Tabelle-Samen'!Q111)</f>
        <v>53251</v>
      </c>
      <c r="Q38" s="189">
        <f t="shared" si="3"/>
        <v>6</v>
      </c>
      <c r="R38" s="188">
        <f>IF(P38="",0,'Basis-Tabelle-Samen'!S111)</f>
        <v>4.95</v>
      </c>
      <c r="S38" s="12"/>
      <c r="T38" s="157">
        <f>IF('Basis-Tabelle-Samen'!T111="","",'Basis-Tabelle-Samen'!T111)</f>
        <v>33251</v>
      </c>
      <c r="U38" s="189">
        <f t="shared" si="4"/>
        <v>6</v>
      </c>
      <c r="V38" s="188">
        <f>IF(T38="",0,'Basis-Tabelle-Samen'!V111)</f>
        <v>6.75</v>
      </c>
      <c r="W38" s="12"/>
      <c r="X38" s="157">
        <f>IF('Basis-Tabelle-Samen'!W111="","",'Basis-Tabelle-Samen'!W111)</f>
        <v>63251</v>
      </c>
      <c r="Y38" s="189">
        <f t="shared" si="5"/>
        <v>8</v>
      </c>
      <c r="Z38" s="188">
        <f>IF(X38="",0,'Basis-Tabelle-Samen'!Y111)</f>
        <v>2.95</v>
      </c>
    </row>
    <row r="39" spans="1:26" ht="39.950000000000003" customHeight="1" x14ac:dyDescent="0.2">
      <c r="A39" s="154" t="str">
        <f>IF('Basis-Tabelle-Samen'!A62="","",IF($D$1="Deutsch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9" s="337">
        <v>93</v>
      </c>
      <c r="C39" s="160" t="str">
        <f>IF('Basis-Tabelle-Samen'!G95="","",'Basis-Tabelle-Samen'!G95)</f>
        <v>01</v>
      </c>
      <c r="D39" s="155" t="str">
        <f>IF('Basis-Tabelle-Samen'!$BB95="","",
IF($D$1="Bulgarisch - BG",'Basis-Tabelle-Samen'!$BB95,
IF($D$1="Dänisch - DK",'Basis-Tabelle-Samen'!$BC95,
IF($D$1="Deutsch - DE",'Basis-Tabelle-Samen'!$BD95,
IF($D$1="Englisch - UK",'Basis-Tabelle-Samen'!$BE95,
IF($D$1="Estnisch - EE",'Basis-Tabelle-Samen'!$BF95,
IF($D$1="Finnisch - FI",'Basis-Tabelle-Samen'!$BG95,
IF($D$1="Französisch - FR",'Basis-Tabelle-Samen'!$BH95,
IF($D$1="Griechisch - GR",'Basis-Tabelle-Samen'!$BI95,
IF($D$1="Irisch - IE",'Basis-Tabelle-Samen'!$BJ95,
IF($D$1="Isländisch - IS",'Basis-Tabelle-Samen'!$BK95,
IF($D$1="Italienisch - IT",'Basis-Tabelle-Samen'!$BL95,
IF($D$1="Japanisch - JP",'Basis-Tabelle-Samen'!$BM95,
IF($D$1="Kroatisch - HR",'Basis-Tabelle-Samen'!$BN95,
IF($D$1="Lettisch - LV",'Basis-Tabelle-Samen'!$BO95,
IF($D$1="Litauisch - LT",'Basis-Tabelle-Samen'!$BP95,
IF($D$1="Maltesisch - MT",'Basis-Tabelle-Samen'!$BQ95,
IF($D$1="Niederländisch - NL",'Basis-Tabelle-Samen'!$BR95,
IF($D$1="Norwegisch - NO",'Basis-Tabelle-Samen'!$BS95,
IF($D$1="Polnisch - PL",'Basis-Tabelle-Samen'!$BT95,
IF($D$1="Portugiesisch - PT",'Basis-Tabelle-Samen'!$BU95,
IF($D$1="Rumänisch - RO",'Basis-Tabelle-Samen'!$BV95,
IF($D$1="Schwedisch - SE",'Basis-Tabelle-Samen'!$BW95,
IF($D$1="Slowakisch - SK",'Basis-Tabelle-Samen'!$BX95,
IF($D$1="Slowenisch - SI",'Basis-Tabelle-Samen'!$BY95,
IF($D$1="Spanisch - ES",'Basis-Tabelle-Samen'!$BZ95,
IF($D$1="Tschechisch - CZ",'Basis-Tabelle-Samen'!$BD95,
IF($D$1="Türkisch - TR",'Basis-Tabelle-Samen'!$CB95,
IF($D$1="Ungarisch - HU",'Basis-Tabelle-Samen'!$CC95,
" ACHTUNG")))))))))))))))))))))))))))))</f>
        <v>Cape Gooseberry / Peruvian Cherry
Physalis peruviana
Kapstachelbeere / Andenbeere</v>
      </c>
      <c r="E39" s="190" t="str">
        <f t="shared" si="0"/>
        <v/>
      </c>
      <c r="F39" s="170"/>
      <c r="G39" s="12"/>
      <c r="H39" s="157">
        <f>IF('Basis-Tabelle-Samen'!K95="","",'Basis-Tabelle-Samen'!K95)</f>
        <v>73107</v>
      </c>
      <c r="I39" s="189">
        <f t="shared" si="1"/>
        <v>15</v>
      </c>
      <c r="J39" s="188">
        <f>IF(H39="",0,'Basis-Tabelle-Samen'!M95)</f>
        <v>2.4500000000000002</v>
      </c>
      <c r="K39" s="12"/>
      <c r="L39" s="157">
        <f>IF('Basis-Tabelle-Samen'!N95="","",'Basis-Tabelle-Samen'!N95)</f>
        <v>83107</v>
      </c>
      <c r="M39" s="189">
        <f t="shared" si="2"/>
        <v>18</v>
      </c>
      <c r="N39" s="188">
        <f>IF(L39="",0,'Basis-Tabelle-Samen'!P95)</f>
        <v>3.75</v>
      </c>
      <c r="O39" s="12"/>
      <c r="P39" s="157">
        <f>IF('Basis-Tabelle-Samen'!Q95="","",'Basis-Tabelle-Samen'!Q95)</f>
        <v>53107</v>
      </c>
      <c r="Q39" s="189">
        <f t="shared" si="3"/>
        <v>6</v>
      </c>
      <c r="R39" s="188">
        <f>IF(P39="",0,'Basis-Tabelle-Samen'!S95)</f>
        <v>4.95</v>
      </c>
      <c r="S39" s="12"/>
      <c r="T39" s="157">
        <f>IF('Basis-Tabelle-Samen'!T95="","",'Basis-Tabelle-Samen'!T95)</f>
        <v>33107</v>
      </c>
      <c r="U39" s="189">
        <f t="shared" si="4"/>
        <v>6</v>
      </c>
      <c r="V39" s="188">
        <f>IF(T39="",0,'Basis-Tabelle-Samen'!V95)</f>
        <v>6.75</v>
      </c>
      <c r="W39" s="12"/>
      <c r="X39" s="157">
        <f>IF('Basis-Tabelle-Samen'!W95="","",'Basis-Tabelle-Samen'!W95)</f>
        <v>63107</v>
      </c>
      <c r="Y39" s="189">
        <f t="shared" si="5"/>
        <v>8</v>
      </c>
      <c r="Z39" s="188">
        <f>IF(X39="",0,'Basis-Tabelle-Samen'!Y95)</f>
        <v>2.95</v>
      </c>
    </row>
    <row r="40" spans="1:26" ht="39.950000000000003" customHeight="1" x14ac:dyDescent="0.2">
      <c r="A40" s="154" t="str">
        <f>IF('Basis-Tabelle-Samen'!A36="","",IF($D$1="Deutsch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40" s="337">
        <v>71</v>
      </c>
      <c r="C40" s="160" t="str">
        <f>IF('Basis-Tabelle-Samen'!G73="","",'Basis-Tabelle-Samen'!G73)</f>
        <v>01</v>
      </c>
      <c r="D40" s="155" t="str">
        <f>IF('Basis-Tabelle-Samen'!$BB73="","",
IF($D$1="Bulgarisch - BG",'Basis-Tabelle-Samen'!$BB73,
IF($D$1="Dänisch - DK",'Basis-Tabelle-Samen'!$BC73,
IF($D$1="Deutsch - DE",'Basis-Tabelle-Samen'!$BD73,
IF($D$1="Englisch - UK",'Basis-Tabelle-Samen'!$BE73,
IF($D$1="Estnisch - EE",'Basis-Tabelle-Samen'!$BF73,
IF($D$1="Finnisch - FI",'Basis-Tabelle-Samen'!$BG73,
IF($D$1="Französisch - FR",'Basis-Tabelle-Samen'!$BH73,
IF($D$1="Griechisch - GR",'Basis-Tabelle-Samen'!$BI73,
IF($D$1="Irisch - IE",'Basis-Tabelle-Samen'!$BJ73,
IF($D$1="Isländisch - IS",'Basis-Tabelle-Samen'!$BK73,
IF($D$1="Italienisch - IT",'Basis-Tabelle-Samen'!$BL73,
IF($D$1="Japanisch - JP",'Basis-Tabelle-Samen'!$BM73,
IF($D$1="Kroatisch - HR",'Basis-Tabelle-Samen'!$BN73,
IF($D$1="Lettisch - LV",'Basis-Tabelle-Samen'!$BO73,
IF($D$1="Litauisch - LT",'Basis-Tabelle-Samen'!$BP73,
IF($D$1="Maltesisch - MT",'Basis-Tabelle-Samen'!$BQ73,
IF($D$1="Niederländisch - NL",'Basis-Tabelle-Samen'!$BR73,
IF($D$1="Norwegisch - NO",'Basis-Tabelle-Samen'!$BS73,
IF($D$1="Polnisch - PL",'Basis-Tabelle-Samen'!$BT73,
IF($D$1="Portugiesisch - PT",'Basis-Tabelle-Samen'!$BU73,
IF($D$1="Rumänisch - RO",'Basis-Tabelle-Samen'!$BV73,
IF($D$1="Schwedisch - SE",'Basis-Tabelle-Samen'!$BW73,
IF($D$1="Slowakisch - SK",'Basis-Tabelle-Samen'!$BX73,
IF($D$1="Slowenisch - SI",'Basis-Tabelle-Samen'!$BY73,
IF($D$1="Spanisch - ES",'Basis-Tabelle-Samen'!$BZ73,
IF($D$1="Tschechisch - CZ",'Basis-Tabelle-Samen'!$BD73,
IF($D$1="Türkisch - TR",'Basis-Tabelle-Samen'!$CB73,
IF($D$1="Ungarisch - HU",'Basis-Tabelle-Samen'!$CC73,
" ACHTUNG")))))))))))))))))))))))))))))</f>
        <v>Chinese Dogwood
Cornus kousa var. chinensis
Asiatischer Blüten - Hartriegel</v>
      </c>
      <c r="E40" s="190" t="str">
        <f t="shared" si="0"/>
        <v/>
      </c>
      <c r="F40" s="170"/>
      <c r="G40" s="12"/>
      <c r="H40" s="157">
        <f>IF('Basis-Tabelle-Samen'!K73="","",'Basis-Tabelle-Samen'!K73)</f>
        <v>72982</v>
      </c>
      <c r="I40" s="189">
        <f t="shared" si="1"/>
        <v>15</v>
      </c>
      <c r="J40" s="188">
        <f>IF(H40="",0,'Basis-Tabelle-Samen'!M73)</f>
        <v>2.4500000000000002</v>
      </c>
      <c r="K40" s="12"/>
      <c r="L40" s="157">
        <f>IF('Basis-Tabelle-Samen'!N73="","",'Basis-Tabelle-Samen'!N73)</f>
        <v>82982</v>
      </c>
      <c r="M40" s="189">
        <f t="shared" si="2"/>
        <v>18</v>
      </c>
      <c r="N40" s="188">
        <f>IF(L40="",0,'Basis-Tabelle-Samen'!P73)</f>
        <v>3.75</v>
      </c>
      <c r="O40" s="12"/>
      <c r="P40" s="157">
        <f>IF('Basis-Tabelle-Samen'!Q73="","",'Basis-Tabelle-Samen'!Q73)</f>
        <v>52982</v>
      </c>
      <c r="Q40" s="189">
        <f t="shared" si="3"/>
        <v>6</v>
      </c>
      <c r="R40" s="188">
        <f>IF(P40="",0,'Basis-Tabelle-Samen'!S73)</f>
        <v>4.95</v>
      </c>
      <c r="S40" s="12"/>
      <c r="T40" s="157">
        <f>IF('Basis-Tabelle-Samen'!T73="","",'Basis-Tabelle-Samen'!T73)</f>
        <v>32982</v>
      </c>
      <c r="U40" s="189">
        <f t="shared" si="4"/>
        <v>6</v>
      </c>
      <c r="V40" s="188">
        <f>IF(T40="",0,'Basis-Tabelle-Samen'!V73)</f>
        <v>6.75</v>
      </c>
      <c r="W40" s="12"/>
      <c r="X40" s="157">
        <f>IF('Basis-Tabelle-Samen'!W73="","",'Basis-Tabelle-Samen'!W73)</f>
        <v>62982</v>
      </c>
      <c r="Y40" s="189">
        <f t="shared" si="5"/>
        <v>8</v>
      </c>
      <c r="Z40" s="188">
        <f>IF(X40="",0,'Basis-Tabelle-Samen'!Y73)</f>
        <v>2.95</v>
      </c>
    </row>
    <row r="41" spans="1:26" ht="39.950000000000003" customHeight="1" x14ac:dyDescent="0.2">
      <c r="A41" s="154" t="str">
        <f>IF('Basis-Tabelle-Samen'!A15="","",IF($D$1="Deutsch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41" s="337">
        <v>36</v>
      </c>
      <c r="C41" s="160" t="str">
        <f>IF('Basis-Tabelle-Samen'!G38="","",'Basis-Tabelle-Samen'!G38)</f>
        <v>01</v>
      </c>
      <c r="D41" s="155" t="str">
        <f>IF('Basis-Tabelle-Samen'!$BB38="","",
IF($D$1="Bulgarisch - BG",'Basis-Tabelle-Samen'!$BB38,
IF($D$1="Dänisch - DK",'Basis-Tabelle-Samen'!$BC38,
IF($D$1="Deutsch - DE",'Basis-Tabelle-Samen'!$BD38,
IF($D$1="Englisch - UK",'Basis-Tabelle-Samen'!$BE38,
IF($D$1="Estnisch - EE",'Basis-Tabelle-Samen'!$BF38,
IF($D$1="Finnisch - FI",'Basis-Tabelle-Samen'!$BG38,
IF($D$1="Französisch - FR",'Basis-Tabelle-Samen'!$BH38,
IF($D$1="Griechisch - GR",'Basis-Tabelle-Samen'!$BI38,
IF($D$1="Irisch - IE",'Basis-Tabelle-Samen'!$BJ38,
IF($D$1="Isländisch - IS",'Basis-Tabelle-Samen'!$BK38,
IF($D$1="Italienisch - IT",'Basis-Tabelle-Samen'!$BL38,
IF($D$1="Japanisch - JP",'Basis-Tabelle-Samen'!$BM38,
IF($D$1="Kroatisch - HR",'Basis-Tabelle-Samen'!$BN38,
IF($D$1="Lettisch - LV",'Basis-Tabelle-Samen'!$BO38,
IF($D$1="Litauisch - LT",'Basis-Tabelle-Samen'!$BP38,
IF($D$1="Maltesisch - MT",'Basis-Tabelle-Samen'!$BQ38,
IF($D$1="Niederländisch - NL",'Basis-Tabelle-Samen'!$BR38,
IF($D$1="Norwegisch - NO",'Basis-Tabelle-Samen'!$BS38,
IF($D$1="Polnisch - PL",'Basis-Tabelle-Samen'!$BT38,
IF($D$1="Portugiesisch - PT",'Basis-Tabelle-Samen'!$BU38,
IF($D$1="Rumänisch - RO",'Basis-Tabelle-Samen'!$BV38,
IF($D$1="Schwedisch - SE",'Basis-Tabelle-Samen'!$BW38,
IF($D$1="Slowakisch - SK",'Basis-Tabelle-Samen'!$BX38,
IF($D$1="Slowenisch - SI",'Basis-Tabelle-Samen'!$BY38,
IF($D$1="Spanisch - ES",'Basis-Tabelle-Samen'!$BZ38,
IF($D$1="Tschechisch - CZ",'Basis-Tabelle-Samen'!$BD38,
IF($D$1="Türkisch - TR",'Basis-Tabelle-Samen'!$CB38,
IF($D$1="Ungarisch - HU",'Basis-Tabelle-Samen'!$CC38,
" ACHTUNG")))))))))))))))))))))))))))))</f>
        <v>Chinese Windmill Palm
Chamaerops excelsa
Hanfpalme</v>
      </c>
      <c r="E41" s="190" t="str">
        <f t="shared" si="0"/>
        <v/>
      </c>
      <c r="F41" s="170"/>
      <c r="G41" s="12"/>
      <c r="H41" s="157">
        <f>IF('Basis-Tabelle-Samen'!K38="","",'Basis-Tabelle-Samen'!K38)</f>
        <v>72381</v>
      </c>
      <c r="I41" s="189">
        <f t="shared" si="1"/>
        <v>15</v>
      </c>
      <c r="J41" s="188">
        <f>IF(H41="",0,'Basis-Tabelle-Samen'!M38)</f>
        <v>2.4500000000000002</v>
      </c>
      <c r="K41" s="12"/>
      <c r="L41" s="157">
        <f>IF('Basis-Tabelle-Samen'!N38="","",'Basis-Tabelle-Samen'!N38)</f>
        <v>82381</v>
      </c>
      <c r="M41" s="189">
        <f t="shared" si="2"/>
        <v>18</v>
      </c>
      <c r="N41" s="188">
        <f>IF(L41="",0,'Basis-Tabelle-Samen'!P38)</f>
        <v>3.75</v>
      </c>
      <c r="O41" s="12"/>
      <c r="P41" s="157">
        <f>IF('Basis-Tabelle-Samen'!Q38="","",'Basis-Tabelle-Samen'!Q38)</f>
        <v>52381</v>
      </c>
      <c r="Q41" s="189">
        <f t="shared" si="3"/>
        <v>6</v>
      </c>
      <c r="R41" s="188">
        <f>IF(P41="",0,'Basis-Tabelle-Samen'!S38)</f>
        <v>4.95</v>
      </c>
      <c r="S41" s="12"/>
      <c r="T41" s="157">
        <f>IF('Basis-Tabelle-Samen'!T38="","",'Basis-Tabelle-Samen'!T38)</f>
        <v>32381</v>
      </c>
      <c r="U41" s="189">
        <f t="shared" si="4"/>
        <v>6</v>
      </c>
      <c r="V41" s="188">
        <f>IF(T41="",0,'Basis-Tabelle-Samen'!V38)</f>
        <v>6.75</v>
      </c>
      <c r="W41" s="12"/>
      <c r="X41" s="157">
        <f>IF('Basis-Tabelle-Samen'!W38="","",'Basis-Tabelle-Samen'!W38)</f>
        <v>62381</v>
      </c>
      <c r="Y41" s="189">
        <f t="shared" si="5"/>
        <v>8</v>
      </c>
      <c r="Z41" s="188">
        <f>IF(X41="",0,'Basis-Tabelle-Samen'!Y38)</f>
        <v>2.95</v>
      </c>
    </row>
    <row r="42" spans="1:26" ht="39.950000000000003" customHeight="1" x14ac:dyDescent="0.2">
      <c r="A42" s="154" t="str">
        <f>IF('Basis-Tabelle-Samen'!A44="","",IF($D$1="Deutsch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42" s="337">
        <v>99</v>
      </c>
      <c r="C42" s="160" t="str">
        <f>IF('Basis-Tabelle-Samen'!G101="","",'Basis-Tabelle-Samen'!G101)</f>
        <v>01</v>
      </c>
      <c r="D42" s="155" t="str">
        <f>IF('Basis-Tabelle-Samen'!$BB101="","",
IF($D$1="Bulgarisch - BG",'Basis-Tabelle-Samen'!$BB101,
IF($D$1="Dänisch - DK",'Basis-Tabelle-Samen'!$BC101,
IF($D$1="Deutsch - DE",'Basis-Tabelle-Samen'!$BD101,
IF($D$1="Englisch - UK",'Basis-Tabelle-Samen'!$BE101,
IF($D$1="Estnisch - EE",'Basis-Tabelle-Samen'!$BF101,
IF($D$1="Finnisch - FI",'Basis-Tabelle-Samen'!$BG101,
IF($D$1="Französisch - FR",'Basis-Tabelle-Samen'!$BH101,
IF($D$1="Griechisch - GR",'Basis-Tabelle-Samen'!$BI101,
IF($D$1="Irisch - IE",'Basis-Tabelle-Samen'!$BJ101,
IF($D$1="Isländisch - IS",'Basis-Tabelle-Samen'!$BK101,
IF($D$1="Italienisch - IT",'Basis-Tabelle-Samen'!$BL101,
IF($D$1="Japanisch - JP",'Basis-Tabelle-Samen'!$BM101,
IF($D$1="Kroatisch - HR",'Basis-Tabelle-Samen'!$BN101,
IF($D$1="Lettisch - LV",'Basis-Tabelle-Samen'!$BO101,
IF($D$1="Litauisch - LT",'Basis-Tabelle-Samen'!$BP101,
IF($D$1="Maltesisch - MT",'Basis-Tabelle-Samen'!$BQ101,
IF($D$1="Niederländisch - NL",'Basis-Tabelle-Samen'!$BR101,
IF($D$1="Norwegisch - NO",'Basis-Tabelle-Samen'!$BS101,
IF($D$1="Polnisch - PL",'Basis-Tabelle-Samen'!$BT101,
IF($D$1="Portugiesisch - PT",'Basis-Tabelle-Samen'!$BU101,
IF($D$1="Rumänisch - RO",'Basis-Tabelle-Samen'!$BV101,
IF($D$1="Schwedisch - SE",'Basis-Tabelle-Samen'!$BW101,
IF($D$1="Slowakisch - SK",'Basis-Tabelle-Samen'!$BX101,
IF($D$1="Slowenisch - SI",'Basis-Tabelle-Samen'!$BY101,
IF($D$1="Spanisch - ES",'Basis-Tabelle-Samen'!$BZ101,
IF($D$1="Tschechisch - CZ",'Basis-Tabelle-Samen'!$BD101,
IF($D$1="Türkisch - TR",'Basis-Tabelle-Samen'!$CB101,
IF($D$1="Ungarisch - HU",'Basis-Tabelle-Samen'!$CC101,
" ACHTUNG")))))))))))))))))))))))))))))</f>
        <v>Chocolate Vine
Akebia quinata
Schokoladenwein</v>
      </c>
      <c r="E42" s="190" t="str">
        <f t="shared" si="0"/>
        <v/>
      </c>
      <c r="F42" s="170"/>
      <c r="G42" s="12"/>
      <c r="H42" s="157">
        <f>IF('Basis-Tabelle-Samen'!K101="","",'Basis-Tabelle-Samen'!K101)</f>
        <v>73149</v>
      </c>
      <c r="I42" s="189">
        <f t="shared" si="1"/>
        <v>15</v>
      </c>
      <c r="J42" s="188">
        <f>IF(H42="",0,'Basis-Tabelle-Samen'!M101)</f>
        <v>2.4500000000000002</v>
      </c>
      <c r="K42" s="12"/>
      <c r="L42" s="157">
        <f>IF('Basis-Tabelle-Samen'!N101="","",'Basis-Tabelle-Samen'!N101)</f>
        <v>83149</v>
      </c>
      <c r="M42" s="189">
        <f t="shared" si="2"/>
        <v>18</v>
      </c>
      <c r="N42" s="188">
        <f>IF(L42="",0,'Basis-Tabelle-Samen'!P101)</f>
        <v>3.75</v>
      </c>
      <c r="O42" s="12"/>
      <c r="P42" s="157">
        <f>IF('Basis-Tabelle-Samen'!Q101="","",'Basis-Tabelle-Samen'!Q101)</f>
        <v>53149</v>
      </c>
      <c r="Q42" s="189">
        <f t="shared" si="3"/>
        <v>6</v>
      </c>
      <c r="R42" s="188">
        <f>IF(P42="",0,'Basis-Tabelle-Samen'!S101)</f>
        <v>4.95</v>
      </c>
      <c r="S42" s="12"/>
      <c r="T42" s="157">
        <f>IF('Basis-Tabelle-Samen'!T101="","",'Basis-Tabelle-Samen'!T101)</f>
        <v>33149</v>
      </c>
      <c r="U42" s="189">
        <f t="shared" si="4"/>
        <v>6</v>
      </c>
      <c r="V42" s="188">
        <f>IF(T42="",0,'Basis-Tabelle-Samen'!V101)</f>
        <v>6.75</v>
      </c>
      <c r="W42" s="12"/>
      <c r="X42" s="157">
        <f>IF('Basis-Tabelle-Samen'!W101="","",'Basis-Tabelle-Samen'!W101)</f>
        <v>63149</v>
      </c>
      <c r="Y42" s="189">
        <f t="shared" si="5"/>
        <v>8</v>
      </c>
      <c r="Z42" s="188">
        <f>IF(X42="",0,'Basis-Tabelle-Samen'!Y101)</f>
        <v>2.95</v>
      </c>
    </row>
    <row r="43" spans="1:26" ht="39.950000000000003" customHeight="1" x14ac:dyDescent="0.2">
      <c r="A43" s="154" t="str">
        <f>IF('Basis-Tabelle-Samen'!A38="","",IF($D$1="Deutsch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43" s="337">
        <v>46</v>
      </c>
      <c r="C43" s="160" t="str">
        <f>IF('Basis-Tabelle-Samen'!G48="","",'Basis-Tabelle-Samen'!G48)</f>
        <v>01</v>
      </c>
      <c r="D43" s="155" t="str">
        <f>IF('Basis-Tabelle-Samen'!$BB48="","",
IF($D$1="Bulgarisch - BG",'Basis-Tabelle-Samen'!$BB48,
IF($D$1="Dänisch - DK",'Basis-Tabelle-Samen'!$BC48,
IF($D$1="Deutsch - DE",'Basis-Tabelle-Samen'!$BD48,
IF($D$1="Englisch - UK",'Basis-Tabelle-Samen'!$BE48,
IF($D$1="Estnisch - EE",'Basis-Tabelle-Samen'!$BF48,
IF($D$1="Finnisch - FI",'Basis-Tabelle-Samen'!$BG48,
IF($D$1="Französisch - FR",'Basis-Tabelle-Samen'!$BH48,
IF($D$1="Griechisch - GR",'Basis-Tabelle-Samen'!$BI48,
IF($D$1="Irisch - IE",'Basis-Tabelle-Samen'!$BJ48,
IF($D$1="Isländisch - IS",'Basis-Tabelle-Samen'!$BK48,
IF($D$1="Italienisch - IT",'Basis-Tabelle-Samen'!$BL48,
IF($D$1="Japanisch - JP",'Basis-Tabelle-Samen'!$BM48,
IF($D$1="Kroatisch - HR",'Basis-Tabelle-Samen'!$BN48,
IF($D$1="Lettisch - LV",'Basis-Tabelle-Samen'!$BO48,
IF($D$1="Litauisch - LT",'Basis-Tabelle-Samen'!$BP48,
IF($D$1="Maltesisch - MT",'Basis-Tabelle-Samen'!$BQ48,
IF($D$1="Niederländisch - NL",'Basis-Tabelle-Samen'!$BR48,
IF($D$1="Norwegisch - NO",'Basis-Tabelle-Samen'!$BS48,
IF($D$1="Polnisch - PL",'Basis-Tabelle-Samen'!$BT48,
IF($D$1="Portugiesisch - PT",'Basis-Tabelle-Samen'!$BU48,
IF($D$1="Rumänisch - RO",'Basis-Tabelle-Samen'!$BV48,
IF($D$1="Schwedisch - SE",'Basis-Tabelle-Samen'!$BW48,
IF($D$1="Slowakisch - SK",'Basis-Tabelle-Samen'!$BX48,
IF($D$1="Slowenisch - SI",'Basis-Tabelle-Samen'!$BY48,
IF($D$1="Spanisch - ES",'Basis-Tabelle-Samen'!$BZ48,
IF($D$1="Tschechisch - CZ",'Basis-Tabelle-Samen'!$BD48,
IF($D$1="Türkisch - TR",'Basis-Tabelle-Samen'!$CB48,
IF($D$1="Ungarisch - HU",'Basis-Tabelle-Samen'!$CC48,
" ACHTUNG")))))))))))))))))))))))))))))</f>
        <v>Coastal Redwood
Sequoia sempervirens
Küsten - Mammutbaum</v>
      </c>
      <c r="E43" s="190" t="str">
        <f t="shared" si="0"/>
        <v/>
      </c>
      <c r="F43" s="170"/>
      <c r="G43" s="12"/>
      <c r="H43" s="157">
        <f>IF('Basis-Tabelle-Samen'!K48="","",'Basis-Tabelle-Samen'!K48)</f>
        <v>72907</v>
      </c>
      <c r="I43" s="189">
        <f t="shared" si="1"/>
        <v>15</v>
      </c>
      <c r="J43" s="188">
        <f>IF(H43="",0,'Basis-Tabelle-Samen'!M48)</f>
        <v>2.4500000000000002</v>
      </c>
      <c r="K43" s="12"/>
      <c r="L43" s="157">
        <f>IF('Basis-Tabelle-Samen'!N48="","",'Basis-Tabelle-Samen'!N48)</f>
        <v>82907</v>
      </c>
      <c r="M43" s="189">
        <f t="shared" si="2"/>
        <v>18</v>
      </c>
      <c r="N43" s="188">
        <f>IF(L43="",0,'Basis-Tabelle-Samen'!P48)</f>
        <v>3.75</v>
      </c>
      <c r="O43" s="12"/>
      <c r="P43" s="157">
        <f>IF('Basis-Tabelle-Samen'!Q48="","",'Basis-Tabelle-Samen'!Q48)</f>
        <v>52907</v>
      </c>
      <c r="Q43" s="189">
        <f t="shared" si="3"/>
        <v>6</v>
      </c>
      <c r="R43" s="188">
        <f>IF(P43="",0,'Basis-Tabelle-Samen'!S48)</f>
        <v>4.95</v>
      </c>
      <c r="S43" s="12"/>
      <c r="T43" s="157">
        <f>IF('Basis-Tabelle-Samen'!T48="","",'Basis-Tabelle-Samen'!T48)</f>
        <v>32907</v>
      </c>
      <c r="U43" s="189">
        <f t="shared" si="4"/>
        <v>6</v>
      </c>
      <c r="V43" s="188">
        <f>IF(T43="",0,'Basis-Tabelle-Samen'!V48)</f>
        <v>6.75</v>
      </c>
      <c r="W43" s="12"/>
      <c r="X43" s="157">
        <f>IF('Basis-Tabelle-Samen'!W48="","",'Basis-Tabelle-Samen'!W48)</f>
        <v>62907</v>
      </c>
      <c r="Y43" s="189">
        <f t="shared" si="5"/>
        <v>8</v>
      </c>
      <c r="Z43" s="188">
        <f>IF(X43="",0,'Basis-Tabelle-Samen'!Y48)</f>
        <v>2.95</v>
      </c>
    </row>
    <row r="44" spans="1:26" ht="39.950000000000003" customHeight="1" x14ac:dyDescent="0.2">
      <c r="A44" s="154" t="str">
        <f>IF('Basis-Tabelle-Samen'!A24="","",IF($D$1="Deutsch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44" s="337">
        <v>15</v>
      </c>
      <c r="C44" s="160" t="str">
        <f>IF('Basis-Tabelle-Samen'!G17="","",'Basis-Tabelle-Samen'!G17)</f>
        <v>01</v>
      </c>
      <c r="D44" s="155" t="str">
        <f>IF('Basis-Tabelle-Samen'!$BB17="","",
IF($D$1="Bulgarisch - BG",'Basis-Tabelle-Samen'!$BB17,
IF($D$1="Dänisch - DK",'Basis-Tabelle-Samen'!$BC17,
IF($D$1="Deutsch - DE",'Basis-Tabelle-Samen'!$BD17,
IF($D$1="Englisch - UK",'Basis-Tabelle-Samen'!$BE17,
IF($D$1="Estnisch - EE",'Basis-Tabelle-Samen'!$BF17,
IF($D$1="Finnisch - FI",'Basis-Tabelle-Samen'!$BG17,
IF($D$1="Französisch - FR",'Basis-Tabelle-Samen'!$BH17,
IF($D$1="Griechisch - GR",'Basis-Tabelle-Samen'!$BI17,
IF($D$1="Irisch - IE",'Basis-Tabelle-Samen'!$BJ17,
IF($D$1="Isländisch - IS",'Basis-Tabelle-Samen'!$BK17,
IF($D$1="Italienisch - IT",'Basis-Tabelle-Samen'!$BL17,
IF($D$1="Japanisch - JP",'Basis-Tabelle-Samen'!$BM17,
IF($D$1="Kroatisch - HR",'Basis-Tabelle-Samen'!$BN17,
IF($D$1="Lettisch - LV",'Basis-Tabelle-Samen'!$BO17,
IF($D$1="Litauisch - LT",'Basis-Tabelle-Samen'!$BP17,
IF($D$1="Maltesisch - MT",'Basis-Tabelle-Samen'!$BQ17,
IF($D$1="Niederländisch - NL",'Basis-Tabelle-Samen'!$BR17,
IF($D$1="Norwegisch - NO",'Basis-Tabelle-Samen'!$BS17,
IF($D$1="Polnisch - PL",'Basis-Tabelle-Samen'!$BT17,
IF($D$1="Portugiesisch - PT",'Basis-Tabelle-Samen'!$BU17,
IF($D$1="Rumänisch - RO",'Basis-Tabelle-Samen'!$BV17,
IF($D$1="Schwedisch - SE",'Basis-Tabelle-Samen'!$BW17,
IF($D$1="Slowakisch - SK",'Basis-Tabelle-Samen'!$BX17,
IF($D$1="Slowenisch - SI",'Basis-Tabelle-Samen'!$BY17,
IF($D$1="Spanisch - ES",'Basis-Tabelle-Samen'!$BZ17,
IF($D$1="Tschechisch - CZ",'Basis-Tabelle-Samen'!$BD17,
IF($D$1="Türkisch - TR",'Basis-Tabelle-Samen'!$CB17,
IF($D$1="Ungarisch - HU",'Basis-Tabelle-Samen'!$CC17,
" ACHTUNG")))))))))))))))))))))))))))))</f>
        <v>Cockspur Coral Tree
Erythrina crista-galli
Karibischer Korallenstrauch</v>
      </c>
      <c r="E44" s="190" t="str">
        <f t="shared" si="0"/>
        <v/>
      </c>
      <c r="F44" s="170"/>
      <c r="G44" s="12"/>
      <c r="H44" s="157">
        <f>IF('Basis-Tabelle-Samen'!K17="","",'Basis-Tabelle-Samen'!K17)</f>
        <v>72337</v>
      </c>
      <c r="I44" s="189">
        <f t="shared" si="1"/>
        <v>15</v>
      </c>
      <c r="J44" s="188">
        <f>IF(H44="",0,'Basis-Tabelle-Samen'!M17)</f>
        <v>2.4500000000000002</v>
      </c>
      <c r="K44" s="12"/>
      <c r="L44" s="157">
        <f>IF('Basis-Tabelle-Samen'!N17="","",'Basis-Tabelle-Samen'!N17)</f>
        <v>82337</v>
      </c>
      <c r="M44" s="189">
        <f t="shared" si="2"/>
        <v>18</v>
      </c>
      <c r="N44" s="188">
        <f>IF(L44="",0,'Basis-Tabelle-Samen'!P17)</f>
        <v>3.75</v>
      </c>
      <c r="O44" s="12"/>
      <c r="P44" s="157">
        <f>IF('Basis-Tabelle-Samen'!Q17="","",'Basis-Tabelle-Samen'!Q17)</f>
        <v>52337</v>
      </c>
      <c r="Q44" s="189">
        <f t="shared" si="3"/>
        <v>6</v>
      </c>
      <c r="R44" s="188">
        <f>IF(P44="",0,'Basis-Tabelle-Samen'!S17)</f>
        <v>4.95</v>
      </c>
      <c r="S44" s="12"/>
      <c r="T44" s="157">
        <f>IF('Basis-Tabelle-Samen'!T17="","",'Basis-Tabelle-Samen'!T17)</f>
        <v>32337</v>
      </c>
      <c r="U44" s="189">
        <f t="shared" si="4"/>
        <v>6</v>
      </c>
      <c r="V44" s="188">
        <f>IF(T44="",0,'Basis-Tabelle-Samen'!V17)</f>
        <v>6.75</v>
      </c>
      <c r="W44" s="12"/>
      <c r="X44" s="157">
        <f>IF('Basis-Tabelle-Samen'!W17="","",'Basis-Tabelle-Samen'!W17)</f>
        <v>62337</v>
      </c>
      <c r="Y44" s="189">
        <f t="shared" si="5"/>
        <v>8</v>
      </c>
      <c r="Z44" s="188">
        <f>IF(X44="",0,'Basis-Tabelle-Samen'!Y17)</f>
        <v>2.95</v>
      </c>
    </row>
    <row r="45" spans="1:26" ht="39.950000000000003" customHeight="1" x14ac:dyDescent="0.2">
      <c r="A45" s="154" t="str">
        <f>IF('Basis-Tabelle-Samen'!A103="","",IF($D$1="Deutsch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45" s="337">
        <v>70</v>
      </c>
      <c r="C45" s="160" t="str">
        <f>IF('Basis-Tabelle-Samen'!G72="","",'Basis-Tabelle-Samen'!G72)</f>
        <v>01</v>
      </c>
      <c r="D45" s="155" t="str">
        <f>IF('Basis-Tabelle-Samen'!$BB72="","",
IF($D$1="Bulgarisch - BG",'Basis-Tabelle-Samen'!$BB72,
IF($D$1="Dänisch - DK",'Basis-Tabelle-Samen'!$BC72,
IF($D$1="Deutsch - DE",'Basis-Tabelle-Samen'!$BD72,
IF($D$1="Englisch - UK",'Basis-Tabelle-Samen'!$BE72,
IF($D$1="Estnisch - EE",'Basis-Tabelle-Samen'!$BF72,
IF($D$1="Finnisch - FI",'Basis-Tabelle-Samen'!$BG72,
IF($D$1="Französisch - FR",'Basis-Tabelle-Samen'!$BH72,
IF($D$1="Griechisch - GR",'Basis-Tabelle-Samen'!$BI72,
IF($D$1="Irisch - IE",'Basis-Tabelle-Samen'!$BJ72,
IF($D$1="Isländisch - IS",'Basis-Tabelle-Samen'!$BK72,
IF($D$1="Italienisch - IT",'Basis-Tabelle-Samen'!$BL72,
IF($D$1="Japanisch - JP",'Basis-Tabelle-Samen'!$BM72,
IF($D$1="Kroatisch - HR",'Basis-Tabelle-Samen'!$BN72,
IF($D$1="Lettisch - LV",'Basis-Tabelle-Samen'!$BO72,
IF($D$1="Litauisch - LT",'Basis-Tabelle-Samen'!$BP72,
IF($D$1="Maltesisch - MT",'Basis-Tabelle-Samen'!$BQ72,
IF($D$1="Niederländisch - NL",'Basis-Tabelle-Samen'!$BR72,
IF($D$1="Norwegisch - NO",'Basis-Tabelle-Samen'!$BS72,
IF($D$1="Polnisch - PL",'Basis-Tabelle-Samen'!$BT72,
IF($D$1="Portugiesisch - PT",'Basis-Tabelle-Samen'!$BU72,
IF($D$1="Rumänisch - RO",'Basis-Tabelle-Samen'!$BV72,
IF($D$1="Schwedisch - SE",'Basis-Tabelle-Samen'!$BW72,
IF($D$1="Slowakisch - SK",'Basis-Tabelle-Samen'!$BX72,
IF($D$1="Slowenisch - SI",'Basis-Tabelle-Samen'!$BY72,
IF($D$1="Spanisch - ES",'Basis-Tabelle-Samen'!$BZ72,
IF($D$1="Tschechisch - CZ",'Basis-Tabelle-Samen'!$BD72,
IF($D$1="Türkisch - TR",'Basis-Tabelle-Samen'!$CB72,
IF($D$1="Ungarisch - HU",'Basis-Tabelle-Samen'!$CC72,
" ACHTUNG")))))))))))))))))))))))))))))</f>
        <v>Common Banana
Musa X paradisiaca
Große Essbanane</v>
      </c>
      <c r="E45" s="190" t="str">
        <f t="shared" si="0"/>
        <v/>
      </c>
      <c r="F45" s="170"/>
      <c r="G45" s="12"/>
      <c r="H45" s="157">
        <f>IF('Basis-Tabelle-Samen'!K72="","",'Basis-Tabelle-Samen'!K72)</f>
        <v>72979</v>
      </c>
      <c r="I45" s="189">
        <f t="shared" si="1"/>
        <v>15</v>
      </c>
      <c r="J45" s="188">
        <f>IF(H45="",0,'Basis-Tabelle-Samen'!M72)</f>
        <v>2.4500000000000002</v>
      </c>
      <c r="K45" s="12"/>
      <c r="L45" s="157">
        <f>IF('Basis-Tabelle-Samen'!N72="","",'Basis-Tabelle-Samen'!N72)</f>
        <v>82979</v>
      </c>
      <c r="M45" s="189">
        <f t="shared" si="2"/>
        <v>18</v>
      </c>
      <c r="N45" s="188">
        <f>IF(L45="",0,'Basis-Tabelle-Samen'!P72)</f>
        <v>3.75</v>
      </c>
      <c r="O45" s="12"/>
      <c r="P45" s="157">
        <f>IF('Basis-Tabelle-Samen'!Q72="","",'Basis-Tabelle-Samen'!Q72)</f>
        <v>52979</v>
      </c>
      <c r="Q45" s="189">
        <f t="shared" si="3"/>
        <v>6</v>
      </c>
      <c r="R45" s="188">
        <f>IF(P45="",0,'Basis-Tabelle-Samen'!S72)</f>
        <v>4.95</v>
      </c>
      <c r="S45" s="12"/>
      <c r="T45" s="157">
        <f>IF('Basis-Tabelle-Samen'!T72="","",'Basis-Tabelle-Samen'!T72)</f>
        <v>32979</v>
      </c>
      <c r="U45" s="189">
        <f t="shared" si="4"/>
        <v>6</v>
      </c>
      <c r="V45" s="188">
        <f>IF(T45="",0,'Basis-Tabelle-Samen'!V72)</f>
        <v>6.75</v>
      </c>
      <c r="W45" s="12"/>
      <c r="X45" s="157">
        <f>IF('Basis-Tabelle-Samen'!W72="","",'Basis-Tabelle-Samen'!W72)</f>
        <v>62979</v>
      </c>
      <c r="Y45" s="189">
        <f t="shared" si="5"/>
        <v>8</v>
      </c>
      <c r="Z45" s="188">
        <f>IF(X45="",0,'Basis-Tabelle-Samen'!Y72)</f>
        <v>2.95</v>
      </c>
    </row>
    <row r="46" spans="1:26" ht="39.950000000000003" customHeight="1" x14ac:dyDescent="0.2">
      <c r="A46" s="154" t="str">
        <f>IF('Basis-Tabelle-Samen'!A40="","",IF($D$1="Deutsch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46" s="337">
        <v>21</v>
      </c>
      <c r="C46" s="160" t="str">
        <f>IF('Basis-Tabelle-Samen'!G23="","",'Basis-Tabelle-Samen'!G23)</f>
        <v>01</v>
      </c>
      <c r="D46" s="155" t="str">
        <f>IF('Basis-Tabelle-Samen'!$BB23="","",
IF($D$1="Bulgarisch - BG",'Basis-Tabelle-Samen'!$BB23,
IF($D$1="Dänisch - DK",'Basis-Tabelle-Samen'!$BC23,
IF($D$1="Deutsch - DE",'Basis-Tabelle-Samen'!$BD23,
IF($D$1="Englisch - UK",'Basis-Tabelle-Samen'!$BE23,
IF($D$1="Estnisch - EE",'Basis-Tabelle-Samen'!$BF23,
IF($D$1="Finnisch - FI",'Basis-Tabelle-Samen'!$BG23,
IF($D$1="Französisch - FR",'Basis-Tabelle-Samen'!$BH23,
IF($D$1="Griechisch - GR",'Basis-Tabelle-Samen'!$BI23,
IF($D$1="Irisch - IE",'Basis-Tabelle-Samen'!$BJ23,
IF($D$1="Isländisch - IS",'Basis-Tabelle-Samen'!$BK23,
IF($D$1="Italienisch - IT",'Basis-Tabelle-Samen'!$BL23,
IF($D$1="Japanisch - JP",'Basis-Tabelle-Samen'!$BM23,
IF($D$1="Kroatisch - HR",'Basis-Tabelle-Samen'!$BN23,
IF($D$1="Lettisch - LV",'Basis-Tabelle-Samen'!$BO23,
IF($D$1="Litauisch - LT",'Basis-Tabelle-Samen'!$BP23,
IF($D$1="Maltesisch - MT",'Basis-Tabelle-Samen'!$BQ23,
IF($D$1="Niederländisch - NL",'Basis-Tabelle-Samen'!$BR23,
IF($D$1="Norwegisch - NO",'Basis-Tabelle-Samen'!$BS23,
IF($D$1="Polnisch - PL",'Basis-Tabelle-Samen'!$BT23,
IF($D$1="Portugiesisch - PT",'Basis-Tabelle-Samen'!$BU23,
IF($D$1="Rumänisch - RO",'Basis-Tabelle-Samen'!$BV23,
IF($D$1="Schwedisch - SE",'Basis-Tabelle-Samen'!$BW23,
IF($D$1="Slowakisch - SK",'Basis-Tabelle-Samen'!$BX23,
IF($D$1="Slowenisch - SI",'Basis-Tabelle-Samen'!$BY23,
IF($D$1="Spanisch - ES",'Basis-Tabelle-Samen'!$BZ23,
IF($D$1="Tschechisch - CZ",'Basis-Tabelle-Samen'!$BD23,
IF($D$1="Türkisch - TR",'Basis-Tabelle-Samen'!$CB23,
IF($D$1="Ungarisch - HU",'Basis-Tabelle-Samen'!$CC23,
" ACHTUNG")))))))))))))))))))))))))))))</f>
        <v>Common Olive
Olea europea
Ölbaum</v>
      </c>
      <c r="E46" s="190" t="str">
        <f t="shared" si="0"/>
        <v/>
      </c>
      <c r="F46" s="170"/>
      <c r="G46" s="12"/>
      <c r="H46" s="157">
        <f>IF('Basis-Tabelle-Samen'!K23="","",'Basis-Tabelle-Samen'!K23)</f>
        <v>72346</v>
      </c>
      <c r="I46" s="189">
        <f t="shared" si="1"/>
        <v>15</v>
      </c>
      <c r="J46" s="188">
        <f>IF(H46="",0,'Basis-Tabelle-Samen'!M23)</f>
        <v>2.4500000000000002</v>
      </c>
      <c r="K46" s="12"/>
      <c r="L46" s="157">
        <f>IF('Basis-Tabelle-Samen'!N23="","",'Basis-Tabelle-Samen'!N23)</f>
        <v>82346</v>
      </c>
      <c r="M46" s="189">
        <f t="shared" si="2"/>
        <v>18</v>
      </c>
      <c r="N46" s="188">
        <f>IF(L46="",0,'Basis-Tabelle-Samen'!P23)</f>
        <v>3.75</v>
      </c>
      <c r="O46" s="12"/>
      <c r="P46" s="157">
        <f>IF('Basis-Tabelle-Samen'!Q23="","",'Basis-Tabelle-Samen'!Q23)</f>
        <v>52346</v>
      </c>
      <c r="Q46" s="189">
        <f t="shared" si="3"/>
        <v>6</v>
      </c>
      <c r="R46" s="188">
        <f>IF(P46="",0,'Basis-Tabelle-Samen'!S23)</f>
        <v>4.95</v>
      </c>
      <c r="S46" s="12"/>
      <c r="T46" s="157">
        <f>IF('Basis-Tabelle-Samen'!T23="","",'Basis-Tabelle-Samen'!T23)</f>
        <v>32346</v>
      </c>
      <c r="U46" s="189">
        <f t="shared" si="4"/>
        <v>6</v>
      </c>
      <c r="V46" s="188">
        <f>IF(T46="",0,'Basis-Tabelle-Samen'!V23)</f>
        <v>6.75</v>
      </c>
      <c r="W46" s="12"/>
      <c r="X46" s="157">
        <f>IF('Basis-Tabelle-Samen'!W23="","",'Basis-Tabelle-Samen'!W23)</f>
        <v>62346</v>
      </c>
      <c r="Y46" s="189">
        <f t="shared" si="5"/>
        <v>8</v>
      </c>
      <c r="Z46" s="188">
        <f>IF(X46="",0,'Basis-Tabelle-Samen'!Y23)</f>
        <v>2.95</v>
      </c>
    </row>
    <row r="47" spans="1:26" ht="39.950000000000003" customHeight="1" x14ac:dyDescent="0.2">
      <c r="A47" s="154" t="str">
        <f>IF('Basis-Tabelle-Samen'!A46="","",IF($D$1="Deutsch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47" s="337">
        <v>106</v>
      </c>
      <c r="C47" s="160" t="str">
        <f>IF('Basis-Tabelle-Samen'!G108="","",'Basis-Tabelle-Samen'!G108)</f>
        <v>01</v>
      </c>
      <c r="D47" s="155" t="str">
        <f>IF('Basis-Tabelle-Samen'!$BB108="","",
IF($D$1="Bulgarisch - BG",'Basis-Tabelle-Samen'!$BB108,
IF($D$1="Dänisch - DK",'Basis-Tabelle-Samen'!$BC108,
IF($D$1="Deutsch - DE",'Basis-Tabelle-Samen'!$BD108,
IF($D$1="Englisch - UK",'Basis-Tabelle-Samen'!$BE108,
IF($D$1="Estnisch - EE",'Basis-Tabelle-Samen'!$BF108,
IF($D$1="Finnisch - FI",'Basis-Tabelle-Samen'!$BG108,
IF($D$1="Französisch - FR",'Basis-Tabelle-Samen'!$BH108,
IF($D$1="Griechisch - GR",'Basis-Tabelle-Samen'!$BI108,
IF($D$1="Irisch - IE",'Basis-Tabelle-Samen'!$BJ108,
IF($D$1="Isländisch - IS",'Basis-Tabelle-Samen'!$BK108,
IF($D$1="Italienisch - IT",'Basis-Tabelle-Samen'!$BL108,
IF($D$1="Japanisch - JP",'Basis-Tabelle-Samen'!$BM108,
IF($D$1="Kroatisch - HR",'Basis-Tabelle-Samen'!$BN108,
IF($D$1="Lettisch - LV",'Basis-Tabelle-Samen'!$BO108,
IF($D$1="Litauisch - LT",'Basis-Tabelle-Samen'!$BP108,
IF($D$1="Maltesisch - MT",'Basis-Tabelle-Samen'!$BQ108,
IF($D$1="Niederländisch - NL",'Basis-Tabelle-Samen'!$BR108,
IF($D$1="Norwegisch - NO",'Basis-Tabelle-Samen'!$BS108,
IF($D$1="Polnisch - PL",'Basis-Tabelle-Samen'!$BT108,
IF($D$1="Portugiesisch - PT",'Basis-Tabelle-Samen'!$BU108,
IF($D$1="Rumänisch - RO",'Basis-Tabelle-Samen'!$BV108,
IF($D$1="Schwedisch - SE",'Basis-Tabelle-Samen'!$BW108,
IF($D$1="Slowakisch - SK",'Basis-Tabelle-Samen'!$BX108,
IF($D$1="Slowenisch - SI",'Basis-Tabelle-Samen'!$BY108,
IF($D$1="Spanisch - ES",'Basis-Tabelle-Samen'!$BZ108,
IF($D$1="Tschechisch - CZ",'Basis-Tabelle-Samen'!$BD108,
IF($D$1="Türkisch - TR",'Basis-Tabelle-Samen'!$CB108,
IF($D$1="Ungarisch - HU",'Basis-Tabelle-Samen'!$CC108,
" ACHTUNG")))))))))))))))))))))))))))))</f>
        <v>Common Tobacco
Nicotiana tabacum
Echter Virginischer Tabak</v>
      </c>
      <c r="E47" s="190" t="str">
        <f t="shared" si="0"/>
        <v/>
      </c>
      <c r="F47" s="170"/>
      <c r="G47" s="12"/>
      <c r="H47" s="157">
        <f>IF('Basis-Tabelle-Samen'!K108="","",'Basis-Tabelle-Samen'!K108)</f>
        <v>73218</v>
      </c>
      <c r="I47" s="189">
        <f t="shared" si="1"/>
        <v>15</v>
      </c>
      <c r="J47" s="188">
        <f>IF(H47="",0,'Basis-Tabelle-Samen'!M108)</f>
        <v>2.4500000000000002</v>
      </c>
      <c r="K47" s="12"/>
      <c r="L47" s="157">
        <f>IF('Basis-Tabelle-Samen'!N108="","",'Basis-Tabelle-Samen'!N108)</f>
        <v>83218</v>
      </c>
      <c r="M47" s="189">
        <f t="shared" si="2"/>
        <v>18</v>
      </c>
      <c r="N47" s="188">
        <f>IF(L47="",0,'Basis-Tabelle-Samen'!P108)</f>
        <v>3.75</v>
      </c>
      <c r="O47" s="12"/>
      <c r="P47" s="157">
        <f>IF('Basis-Tabelle-Samen'!Q108="","",'Basis-Tabelle-Samen'!Q108)</f>
        <v>53218</v>
      </c>
      <c r="Q47" s="189">
        <f t="shared" si="3"/>
        <v>6</v>
      </c>
      <c r="R47" s="188">
        <f>IF(P47="",0,'Basis-Tabelle-Samen'!S108)</f>
        <v>4.95</v>
      </c>
      <c r="S47" s="12"/>
      <c r="T47" s="157">
        <f>IF('Basis-Tabelle-Samen'!T108="","",'Basis-Tabelle-Samen'!T108)</f>
        <v>33218</v>
      </c>
      <c r="U47" s="189">
        <f t="shared" si="4"/>
        <v>6</v>
      </c>
      <c r="V47" s="188">
        <f>IF(T47="",0,'Basis-Tabelle-Samen'!V108)</f>
        <v>6.75</v>
      </c>
      <c r="W47" s="12"/>
      <c r="X47" s="157">
        <f>IF('Basis-Tabelle-Samen'!W108="","",'Basis-Tabelle-Samen'!W108)</f>
        <v>63218</v>
      </c>
      <c r="Y47" s="189">
        <f t="shared" si="5"/>
        <v>8</v>
      </c>
      <c r="Z47" s="188">
        <f>IF(X47="",0,'Basis-Tabelle-Samen'!Y108)</f>
        <v>2.95</v>
      </c>
    </row>
    <row r="48" spans="1:26" ht="39.950000000000003" customHeight="1" x14ac:dyDescent="0.2">
      <c r="A48" s="154" t="str">
        <f>IF('Basis-Tabelle-Samen'!A106="","",IF($D$1="Deutsch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48" s="337">
        <v>38</v>
      </c>
      <c r="C48" s="160" t="str">
        <f>IF('Basis-Tabelle-Samen'!G40="","",'Basis-Tabelle-Samen'!G40)</f>
        <v>01</v>
      </c>
      <c r="D48" s="155" t="str">
        <f>IF('Basis-Tabelle-Samen'!$BB40="","",
IF($D$1="Bulgarisch - BG",'Basis-Tabelle-Samen'!$BB40,
IF($D$1="Dänisch - DK",'Basis-Tabelle-Samen'!$BC40,
IF($D$1="Deutsch - DE",'Basis-Tabelle-Samen'!$BD40,
IF($D$1="Englisch - UK",'Basis-Tabelle-Samen'!$BE40,
IF($D$1="Estnisch - EE",'Basis-Tabelle-Samen'!$BF40,
IF($D$1="Finnisch - FI",'Basis-Tabelle-Samen'!$BG40,
IF($D$1="Französisch - FR",'Basis-Tabelle-Samen'!$BH40,
IF($D$1="Griechisch - GR",'Basis-Tabelle-Samen'!$BI40,
IF($D$1="Irisch - IE",'Basis-Tabelle-Samen'!$BJ40,
IF($D$1="Isländisch - IS",'Basis-Tabelle-Samen'!$BK40,
IF($D$1="Italienisch - IT",'Basis-Tabelle-Samen'!$BL40,
IF($D$1="Japanisch - JP",'Basis-Tabelle-Samen'!$BM40,
IF($D$1="Kroatisch - HR",'Basis-Tabelle-Samen'!$BN40,
IF($D$1="Lettisch - LV",'Basis-Tabelle-Samen'!$BO40,
IF($D$1="Litauisch - LT",'Basis-Tabelle-Samen'!$BP40,
IF($D$1="Maltesisch - MT",'Basis-Tabelle-Samen'!$BQ40,
IF($D$1="Niederländisch - NL",'Basis-Tabelle-Samen'!$BR40,
IF($D$1="Norwegisch - NO",'Basis-Tabelle-Samen'!$BS40,
IF($D$1="Polnisch - PL",'Basis-Tabelle-Samen'!$BT40,
IF($D$1="Portugiesisch - PT",'Basis-Tabelle-Samen'!$BU40,
IF($D$1="Rumänisch - RO",'Basis-Tabelle-Samen'!$BV40,
IF($D$1="Schwedisch - SE",'Basis-Tabelle-Samen'!$BW40,
IF($D$1="Slowakisch - SK",'Basis-Tabelle-Samen'!$BX40,
IF($D$1="Slowenisch - SI",'Basis-Tabelle-Samen'!$BY40,
IF($D$1="Spanisch - ES",'Basis-Tabelle-Samen'!$BZ40,
IF($D$1="Tschechisch - CZ",'Basis-Tabelle-Samen'!$BD40,
IF($D$1="Türkisch - TR",'Basis-Tabelle-Samen'!$CB40,
IF($D$1="Ungarisch - HU",'Basis-Tabelle-Samen'!$CC40,
" ACHTUNG")))))))))))))))))))))))))))))</f>
        <v>Cuban Royal Palm
Roystonia regia
Cubanische Königspalme</v>
      </c>
      <c r="E48" s="190" t="str">
        <f t="shared" si="0"/>
        <v/>
      </c>
      <c r="F48" s="170"/>
      <c r="G48" s="12"/>
      <c r="H48" s="157">
        <f>IF('Basis-Tabelle-Samen'!K40="","",'Basis-Tabelle-Samen'!K40)</f>
        <v>72393</v>
      </c>
      <c r="I48" s="189">
        <f t="shared" si="1"/>
        <v>15</v>
      </c>
      <c r="J48" s="188">
        <f>IF(H48="",0,'Basis-Tabelle-Samen'!M40)</f>
        <v>2.4500000000000002</v>
      </c>
      <c r="K48" s="12"/>
      <c r="L48" s="157">
        <f>IF('Basis-Tabelle-Samen'!N40="","",'Basis-Tabelle-Samen'!N40)</f>
        <v>82393</v>
      </c>
      <c r="M48" s="189">
        <f t="shared" si="2"/>
        <v>18</v>
      </c>
      <c r="N48" s="188">
        <f>IF(L48="",0,'Basis-Tabelle-Samen'!P40)</f>
        <v>3.75</v>
      </c>
      <c r="O48" s="12"/>
      <c r="P48" s="157">
        <f>IF('Basis-Tabelle-Samen'!Q40="","",'Basis-Tabelle-Samen'!Q40)</f>
        <v>52393</v>
      </c>
      <c r="Q48" s="189">
        <f t="shared" si="3"/>
        <v>6</v>
      </c>
      <c r="R48" s="188">
        <f>IF(P48="",0,'Basis-Tabelle-Samen'!S40)</f>
        <v>4.95</v>
      </c>
      <c r="S48" s="12"/>
      <c r="T48" s="157">
        <f>IF('Basis-Tabelle-Samen'!T40="","",'Basis-Tabelle-Samen'!T40)</f>
        <v>32393</v>
      </c>
      <c r="U48" s="189">
        <f t="shared" si="4"/>
        <v>6</v>
      </c>
      <c r="V48" s="188">
        <f>IF(T48="",0,'Basis-Tabelle-Samen'!V40)</f>
        <v>6.75</v>
      </c>
      <c r="W48" s="12"/>
      <c r="X48" s="157">
        <f>IF('Basis-Tabelle-Samen'!W40="","",'Basis-Tabelle-Samen'!W40)</f>
        <v>62393</v>
      </c>
      <c r="Y48" s="189">
        <f t="shared" si="5"/>
        <v>8</v>
      </c>
      <c r="Z48" s="188">
        <f>IF(X48="",0,'Basis-Tabelle-Samen'!Y40)</f>
        <v>2.95</v>
      </c>
    </row>
    <row r="49" spans="1:26" ht="39.950000000000003" customHeight="1" x14ac:dyDescent="0.2">
      <c r="A49" s="154" t="str">
        <f>IF('Basis-Tabelle-Samen'!A48="","",IF($D$1="Deutsch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49" s="337">
        <v>61</v>
      </c>
      <c r="C49" s="160" t="str">
        <f>IF('Basis-Tabelle-Samen'!G63="","",'Basis-Tabelle-Samen'!G63)</f>
        <v>01</v>
      </c>
      <c r="D49" s="155" t="str">
        <f>IF('Basis-Tabelle-Samen'!$BB63="","",
IF($D$1="Bulgarisch - BG",'Basis-Tabelle-Samen'!$BB63,
IF($D$1="Dänisch - DK",'Basis-Tabelle-Samen'!$BC63,
IF($D$1="Deutsch - DE",'Basis-Tabelle-Samen'!$BD63,
IF($D$1="Englisch - UK",'Basis-Tabelle-Samen'!$BE63,
IF($D$1="Estnisch - EE",'Basis-Tabelle-Samen'!$BF63,
IF($D$1="Finnisch - FI",'Basis-Tabelle-Samen'!$BG63,
IF($D$1="Französisch - FR",'Basis-Tabelle-Samen'!$BH63,
IF($D$1="Griechisch - GR",'Basis-Tabelle-Samen'!$BI63,
IF($D$1="Irisch - IE",'Basis-Tabelle-Samen'!$BJ63,
IF($D$1="Isländisch - IS",'Basis-Tabelle-Samen'!$BK63,
IF($D$1="Italienisch - IT",'Basis-Tabelle-Samen'!$BL63,
IF($D$1="Japanisch - JP",'Basis-Tabelle-Samen'!$BM63,
IF($D$1="Kroatisch - HR",'Basis-Tabelle-Samen'!$BN63,
IF($D$1="Lettisch - LV",'Basis-Tabelle-Samen'!$BO63,
IF($D$1="Litauisch - LT",'Basis-Tabelle-Samen'!$BP63,
IF($D$1="Maltesisch - MT",'Basis-Tabelle-Samen'!$BQ63,
IF($D$1="Niederländisch - NL",'Basis-Tabelle-Samen'!$BR63,
IF($D$1="Norwegisch - NO",'Basis-Tabelle-Samen'!$BS63,
IF($D$1="Polnisch - PL",'Basis-Tabelle-Samen'!$BT63,
IF($D$1="Portugiesisch - PT",'Basis-Tabelle-Samen'!$BU63,
IF($D$1="Rumänisch - RO",'Basis-Tabelle-Samen'!$BV63,
IF($D$1="Schwedisch - SE",'Basis-Tabelle-Samen'!$BW63,
IF($D$1="Slowakisch - SK",'Basis-Tabelle-Samen'!$BX63,
IF($D$1="Slowenisch - SI",'Basis-Tabelle-Samen'!$BY63,
IF($D$1="Spanisch - ES",'Basis-Tabelle-Samen'!$BZ63,
IF($D$1="Tschechisch - CZ",'Basis-Tabelle-Samen'!$BD63,
IF($D$1="Türkisch - TR",'Basis-Tabelle-Samen'!$CB63,
IF($D$1="Ungarisch - HU",'Basis-Tabelle-Samen'!$CC63,
" ACHTUNG")))))))))))))))))))))))))))))</f>
        <v>Darjeeling Banana
Musa sikkimensis
Darjeeling - Banane</v>
      </c>
      <c r="E49" s="190" t="str">
        <f t="shared" si="0"/>
        <v/>
      </c>
      <c r="F49" s="170"/>
      <c r="G49" s="12"/>
      <c r="H49" s="157">
        <f>IF('Basis-Tabelle-Samen'!K63="","",'Basis-Tabelle-Samen'!K63)</f>
        <v>72946</v>
      </c>
      <c r="I49" s="189">
        <f t="shared" si="1"/>
        <v>15</v>
      </c>
      <c r="J49" s="188">
        <f>IF(H49="",0,'Basis-Tabelle-Samen'!M63)</f>
        <v>2.4500000000000002</v>
      </c>
      <c r="K49" s="12"/>
      <c r="L49" s="157">
        <f>IF('Basis-Tabelle-Samen'!N63="","",'Basis-Tabelle-Samen'!N63)</f>
        <v>82946</v>
      </c>
      <c r="M49" s="189">
        <f t="shared" si="2"/>
        <v>18</v>
      </c>
      <c r="N49" s="188">
        <f>IF(L49="",0,'Basis-Tabelle-Samen'!P63)</f>
        <v>3.75</v>
      </c>
      <c r="O49" s="12"/>
      <c r="P49" s="157">
        <f>IF('Basis-Tabelle-Samen'!Q63="","",'Basis-Tabelle-Samen'!Q63)</f>
        <v>52946</v>
      </c>
      <c r="Q49" s="189">
        <f t="shared" si="3"/>
        <v>6</v>
      </c>
      <c r="R49" s="188">
        <f>IF(P49="",0,'Basis-Tabelle-Samen'!S63)</f>
        <v>4.95</v>
      </c>
      <c r="S49" s="12"/>
      <c r="T49" s="157">
        <f>IF('Basis-Tabelle-Samen'!T63="","",'Basis-Tabelle-Samen'!T63)</f>
        <v>32946</v>
      </c>
      <c r="U49" s="189">
        <f t="shared" si="4"/>
        <v>6</v>
      </c>
      <c r="V49" s="188">
        <f>IF(T49="",0,'Basis-Tabelle-Samen'!V63)</f>
        <v>6.75</v>
      </c>
      <c r="W49" s="12"/>
      <c r="X49" s="157">
        <f>IF('Basis-Tabelle-Samen'!W63="","",'Basis-Tabelle-Samen'!W63)</f>
        <v>62946</v>
      </c>
      <c r="Y49" s="189">
        <f t="shared" si="5"/>
        <v>8</v>
      </c>
      <c r="Z49" s="188">
        <f>IF(X49="",0,'Basis-Tabelle-Samen'!Y63)</f>
        <v>2.95</v>
      </c>
    </row>
    <row r="50" spans="1:26" ht="39.950000000000003" customHeight="1" x14ac:dyDescent="0.2">
      <c r="A50" s="154" t="str">
        <f>IF('Basis-Tabelle-Samen'!A113="","",IF($D$1="Deutsch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50" s="337">
        <v>49</v>
      </c>
      <c r="C50" s="160" t="str">
        <f>IF('Basis-Tabelle-Samen'!G51="","",'Basis-Tabelle-Samen'!G51)</f>
        <v>01</v>
      </c>
      <c r="D50" s="155" t="str">
        <f>IF('Basis-Tabelle-Samen'!$BB51="","",
IF($D$1="Bulgarisch - BG",'Basis-Tabelle-Samen'!$BB51,
IF($D$1="Dänisch - DK",'Basis-Tabelle-Samen'!$BC51,
IF($D$1="Deutsch - DE",'Basis-Tabelle-Samen'!$BD51,
IF($D$1="Englisch - UK",'Basis-Tabelle-Samen'!$BE51,
IF($D$1="Estnisch - EE",'Basis-Tabelle-Samen'!$BF51,
IF($D$1="Finnisch - FI",'Basis-Tabelle-Samen'!$BG51,
IF($D$1="Französisch - FR",'Basis-Tabelle-Samen'!$BH51,
IF($D$1="Griechisch - GR",'Basis-Tabelle-Samen'!$BI51,
IF($D$1="Irisch - IE",'Basis-Tabelle-Samen'!$BJ51,
IF($D$1="Isländisch - IS",'Basis-Tabelle-Samen'!$BK51,
IF($D$1="Italienisch - IT",'Basis-Tabelle-Samen'!$BL51,
IF($D$1="Japanisch - JP",'Basis-Tabelle-Samen'!$BM51,
IF($D$1="Kroatisch - HR",'Basis-Tabelle-Samen'!$BN51,
IF($D$1="Lettisch - LV",'Basis-Tabelle-Samen'!$BO51,
IF($D$1="Litauisch - LT",'Basis-Tabelle-Samen'!$BP51,
IF($D$1="Maltesisch - MT",'Basis-Tabelle-Samen'!$BQ51,
IF($D$1="Niederländisch - NL",'Basis-Tabelle-Samen'!$BR51,
IF($D$1="Norwegisch - NO",'Basis-Tabelle-Samen'!$BS51,
IF($D$1="Polnisch - PL",'Basis-Tabelle-Samen'!$BT51,
IF($D$1="Portugiesisch - PT",'Basis-Tabelle-Samen'!$BU51,
IF($D$1="Rumänisch - RO",'Basis-Tabelle-Samen'!$BV51,
IF($D$1="Schwedisch - SE",'Basis-Tabelle-Samen'!$BW51,
IF($D$1="Slowakisch - SK",'Basis-Tabelle-Samen'!$BX51,
IF($D$1="Slowenisch - SI",'Basis-Tabelle-Samen'!$BY51,
IF($D$1="Spanisch - ES",'Basis-Tabelle-Samen'!$BZ51,
IF($D$1="Tschechisch - CZ",'Basis-Tabelle-Samen'!$BD51,
IF($D$1="Türkisch - TR",'Basis-Tabelle-Samen'!$CB51,
IF($D$1="Ungarisch - HU",'Basis-Tabelle-Samen'!$CC51,
" ACHTUNG")))))))))))))))))))))))))))))</f>
        <v>Dawn Redwood
Metasequoia glyptostroboides
Urwelt - Mammutbaum</v>
      </c>
      <c r="E50" s="190" t="str">
        <f t="shared" si="0"/>
        <v/>
      </c>
      <c r="F50" s="170"/>
      <c r="G50" s="12"/>
      <c r="H50" s="157">
        <f>IF('Basis-Tabelle-Samen'!K51="","",'Basis-Tabelle-Samen'!K51)</f>
        <v>72912</v>
      </c>
      <c r="I50" s="189">
        <f t="shared" si="1"/>
        <v>15</v>
      </c>
      <c r="J50" s="188">
        <f>IF(H50="",0,'Basis-Tabelle-Samen'!M51)</f>
        <v>2.4500000000000002</v>
      </c>
      <c r="K50" s="12"/>
      <c r="L50" s="157">
        <f>IF('Basis-Tabelle-Samen'!N51="","",'Basis-Tabelle-Samen'!N51)</f>
        <v>82912</v>
      </c>
      <c r="M50" s="189">
        <f t="shared" si="2"/>
        <v>18</v>
      </c>
      <c r="N50" s="188">
        <f>IF(L50="",0,'Basis-Tabelle-Samen'!P51)</f>
        <v>3.75</v>
      </c>
      <c r="O50" s="12"/>
      <c r="P50" s="157">
        <f>IF('Basis-Tabelle-Samen'!Q51="","",'Basis-Tabelle-Samen'!Q51)</f>
        <v>52912</v>
      </c>
      <c r="Q50" s="189">
        <f t="shared" si="3"/>
        <v>6</v>
      </c>
      <c r="R50" s="188">
        <f>IF(P50="",0,'Basis-Tabelle-Samen'!S51)</f>
        <v>4.95</v>
      </c>
      <c r="S50" s="12"/>
      <c r="T50" s="157">
        <f>IF('Basis-Tabelle-Samen'!T51="","",'Basis-Tabelle-Samen'!T51)</f>
        <v>32912</v>
      </c>
      <c r="U50" s="189">
        <f t="shared" si="4"/>
        <v>6</v>
      </c>
      <c r="V50" s="188">
        <f>IF(T50="",0,'Basis-Tabelle-Samen'!V51)</f>
        <v>6.75</v>
      </c>
      <c r="W50" s="12"/>
      <c r="X50" s="157">
        <f>IF('Basis-Tabelle-Samen'!W51="","",'Basis-Tabelle-Samen'!W51)</f>
        <v>62912</v>
      </c>
      <c r="Y50" s="189">
        <f t="shared" si="5"/>
        <v>8</v>
      </c>
      <c r="Z50" s="188">
        <f>IF(X50="",0,'Basis-Tabelle-Samen'!Y51)</f>
        <v>2.95</v>
      </c>
    </row>
    <row r="51" spans="1:26" ht="39.950000000000003" customHeight="1" x14ac:dyDescent="0.2">
      <c r="A51" s="154" t="str">
        <f>IF('Basis-Tabelle-Samen'!A8="","",IF($D$1="Deutsch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51" s="337">
        <v>14</v>
      </c>
      <c r="C51" s="160" t="str">
        <f>IF('Basis-Tabelle-Samen'!G16="","",'Basis-Tabelle-Samen'!G16)</f>
        <v>01</v>
      </c>
      <c r="D51" s="155" t="str">
        <f>IF('Basis-Tabelle-Samen'!$BB16="","",
IF($D$1="Bulgarisch - BG",'Basis-Tabelle-Samen'!$BB16,
IF($D$1="Dänisch - DK",'Basis-Tabelle-Samen'!$BC16,
IF($D$1="Deutsch - DE",'Basis-Tabelle-Samen'!$BD16,
IF($D$1="Englisch - UK",'Basis-Tabelle-Samen'!$BE16,
IF($D$1="Estnisch - EE",'Basis-Tabelle-Samen'!$BF16,
IF($D$1="Finnisch - FI",'Basis-Tabelle-Samen'!$BG16,
IF($D$1="Französisch - FR",'Basis-Tabelle-Samen'!$BH16,
IF($D$1="Griechisch - GR",'Basis-Tabelle-Samen'!$BI16,
IF($D$1="Irisch - IE",'Basis-Tabelle-Samen'!$BJ16,
IF($D$1="Isländisch - IS",'Basis-Tabelle-Samen'!$BK16,
IF($D$1="Italienisch - IT",'Basis-Tabelle-Samen'!$BL16,
IF($D$1="Japanisch - JP",'Basis-Tabelle-Samen'!$BM16,
IF($D$1="Kroatisch - HR",'Basis-Tabelle-Samen'!$BN16,
IF($D$1="Lettisch - LV",'Basis-Tabelle-Samen'!$BO16,
IF($D$1="Litauisch - LT",'Basis-Tabelle-Samen'!$BP16,
IF($D$1="Maltesisch - MT",'Basis-Tabelle-Samen'!$BQ16,
IF($D$1="Niederländisch - NL",'Basis-Tabelle-Samen'!$BR16,
IF($D$1="Norwegisch - NO",'Basis-Tabelle-Samen'!$BS16,
IF($D$1="Polnisch - PL",'Basis-Tabelle-Samen'!$BT16,
IF($D$1="Portugiesisch - PT",'Basis-Tabelle-Samen'!$BU16,
IF($D$1="Rumänisch - RO",'Basis-Tabelle-Samen'!$BV16,
IF($D$1="Schwedisch - SE",'Basis-Tabelle-Samen'!$BW16,
IF($D$1="Slowakisch - SK",'Basis-Tabelle-Samen'!$BX16,
IF($D$1="Slowenisch - SI",'Basis-Tabelle-Samen'!$BY16,
IF($D$1="Spanisch - ES",'Basis-Tabelle-Samen'!$BZ16,
IF($D$1="Tschechisch - CZ",'Basis-Tabelle-Samen'!$BD16,
IF($D$1="Türkisch - TR",'Basis-Tabelle-Samen'!$CB16,
IF($D$1="Ungarisch - HU",'Basis-Tabelle-Samen'!$CC16,
" ACHTUNG")))))))))))))))))))))))))))))</f>
        <v>Dragon Tree
Dracaena Draco
Drachenbaum</v>
      </c>
      <c r="E51" s="190" t="str">
        <f t="shared" si="0"/>
        <v/>
      </c>
      <c r="F51" s="170"/>
      <c r="G51" s="12"/>
      <c r="H51" s="157">
        <f>IF('Basis-Tabelle-Samen'!K16="","",'Basis-Tabelle-Samen'!K16)</f>
        <v>72335</v>
      </c>
      <c r="I51" s="189">
        <f t="shared" si="1"/>
        <v>15</v>
      </c>
      <c r="J51" s="188">
        <f>IF(H51="",0,'Basis-Tabelle-Samen'!M16)</f>
        <v>2.4500000000000002</v>
      </c>
      <c r="K51" s="12"/>
      <c r="L51" s="157">
        <f>IF('Basis-Tabelle-Samen'!N16="","",'Basis-Tabelle-Samen'!N16)</f>
        <v>82335</v>
      </c>
      <c r="M51" s="189">
        <f t="shared" si="2"/>
        <v>18</v>
      </c>
      <c r="N51" s="188">
        <f>IF(L51="",0,'Basis-Tabelle-Samen'!P16)</f>
        <v>3.75</v>
      </c>
      <c r="O51" s="12"/>
      <c r="P51" s="157">
        <f>IF('Basis-Tabelle-Samen'!Q16="","",'Basis-Tabelle-Samen'!Q16)</f>
        <v>52335</v>
      </c>
      <c r="Q51" s="189">
        <f t="shared" si="3"/>
        <v>6</v>
      </c>
      <c r="R51" s="188">
        <f>IF(P51="",0,'Basis-Tabelle-Samen'!S16)</f>
        <v>4.95</v>
      </c>
      <c r="S51" s="12"/>
      <c r="T51" s="157">
        <f>IF('Basis-Tabelle-Samen'!T16="","",'Basis-Tabelle-Samen'!T16)</f>
        <v>32335</v>
      </c>
      <c r="U51" s="189">
        <f t="shared" si="4"/>
        <v>6</v>
      </c>
      <c r="V51" s="188">
        <f>IF(T51="",0,'Basis-Tabelle-Samen'!V16)</f>
        <v>6.75</v>
      </c>
      <c r="W51" s="12"/>
      <c r="X51" s="157">
        <f>IF('Basis-Tabelle-Samen'!W16="","",'Basis-Tabelle-Samen'!W16)</f>
        <v>62335</v>
      </c>
      <c r="Y51" s="189">
        <f t="shared" si="5"/>
        <v>8</v>
      </c>
      <c r="Z51" s="188">
        <f>IF(X51="",0,'Basis-Tabelle-Samen'!Y16)</f>
        <v>2.95</v>
      </c>
    </row>
    <row r="52" spans="1:26" ht="39.950000000000003" customHeight="1" x14ac:dyDescent="0.2">
      <c r="A52" s="154" t="str">
        <f>IF('Basis-Tabelle-Samen'!A111="","",IF($D$1="Deutsch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52" s="337">
        <v>54</v>
      </c>
      <c r="C52" s="160" t="str">
        <f>IF('Basis-Tabelle-Samen'!G56="","",'Basis-Tabelle-Samen'!G56)</f>
        <v>01</v>
      </c>
      <c r="D52" s="155" t="str">
        <f>IF('Basis-Tabelle-Samen'!$BB56="","",
IF($D$1="Bulgarisch - BG",'Basis-Tabelle-Samen'!$BB56,
IF($D$1="Dänisch - DK",'Basis-Tabelle-Samen'!$BC56,
IF($D$1="Deutsch - DE",'Basis-Tabelle-Samen'!$BD56,
IF($D$1="Englisch - UK",'Basis-Tabelle-Samen'!$BE56,
IF($D$1="Estnisch - EE",'Basis-Tabelle-Samen'!$BF56,
IF($D$1="Finnisch - FI",'Basis-Tabelle-Samen'!$BG56,
IF($D$1="Französisch - FR",'Basis-Tabelle-Samen'!$BH56,
IF($D$1="Griechisch - GR",'Basis-Tabelle-Samen'!$BI56,
IF($D$1="Irisch - IE",'Basis-Tabelle-Samen'!$BJ56,
IF($D$1="Isländisch - IS",'Basis-Tabelle-Samen'!$BK56,
IF($D$1="Italienisch - IT",'Basis-Tabelle-Samen'!$BL56,
IF($D$1="Japanisch - JP",'Basis-Tabelle-Samen'!$BM56,
IF($D$1="Kroatisch - HR",'Basis-Tabelle-Samen'!$BN56,
IF($D$1="Lettisch - LV",'Basis-Tabelle-Samen'!$BO56,
IF($D$1="Litauisch - LT",'Basis-Tabelle-Samen'!$BP56,
IF($D$1="Maltesisch - MT",'Basis-Tabelle-Samen'!$BQ56,
IF($D$1="Niederländisch - NL",'Basis-Tabelle-Samen'!$BR56,
IF($D$1="Norwegisch - NO",'Basis-Tabelle-Samen'!$BS56,
IF($D$1="Polnisch - PL",'Basis-Tabelle-Samen'!$BT56,
IF($D$1="Portugiesisch - PT",'Basis-Tabelle-Samen'!$BU56,
IF($D$1="Rumänisch - RO",'Basis-Tabelle-Samen'!$BV56,
IF($D$1="Schwedisch - SE",'Basis-Tabelle-Samen'!$BW56,
IF($D$1="Slowakisch - SK",'Basis-Tabelle-Samen'!$BX56,
IF($D$1="Slowenisch - SI",'Basis-Tabelle-Samen'!$BY56,
IF($D$1="Spanisch - ES",'Basis-Tabelle-Samen'!$BZ56,
IF($D$1="Tschechisch - CZ",'Basis-Tabelle-Samen'!$BD56,
IF($D$1="Türkisch - TR",'Basis-Tabelle-Samen'!$CB56,
IF($D$1="Ungarisch - HU",'Basis-Tabelle-Samen'!$CC56,
" ACHTUNG")))))))))))))))))))))))))))))</f>
        <v>Dutchman's Pipe
Aristolochia littoralis syn. elegans
Gespensterpflanze</v>
      </c>
      <c r="E52" s="190" t="str">
        <f t="shared" si="0"/>
        <v/>
      </c>
      <c r="F52" s="170"/>
      <c r="G52" s="12"/>
      <c r="H52" s="157">
        <f>IF('Basis-Tabelle-Samen'!K56="","",'Basis-Tabelle-Samen'!K56)</f>
        <v>72922</v>
      </c>
      <c r="I52" s="189">
        <f t="shared" si="1"/>
        <v>15</v>
      </c>
      <c r="J52" s="188">
        <f>IF(H52="",0,'Basis-Tabelle-Samen'!M56)</f>
        <v>2.4500000000000002</v>
      </c>
      <c r="K52" s="12"/>
      <c r="L52" s="157">
        <f>IF('Basis-Tabelle-Samen'!N56="","",'Basis-Tabelle-Samen'!N56)</f>
        <v>82922</v>
      </c>
      <c r="M52" s="189">
        <f t="shared" si="2"/>
        <v>18</v>
      </c>
      <c r="N52" s="188">
        <f>IF(L52="",0,'Basis-Tabelle-Samen'!P56)</f>
        <v>3.75</v>
      </c>
      <c r="O52" s="12"/>
      <c r="P52" s="157">
        <f>IF('Basis-Tabelle-Samen'!Q56="","",'Basis-Tabelle-Samen'!Q56)</f>
        <v>52922</v>
      </c>
      <c r="Q52" s="189">
        <f t="shared" si="3"/>
        <v>6</v>
      </c>
      <c r="R52" s="188">
        <f>IF(P52="",0,'Basis-Tabelle-Samen'!S56)</f>
        <v>4.95</v>
      </c>
      <c r="S52" s="12"/>
      <c r="T52" s="157">
        <f>IF('Basis-Tabelle-Samen'!T56="","",'Basis-Tabelle-Samen'!T56)</f>
        <v>32922</v>
      </c>
      <c r="U52" s="189">
        <f t="shared" si="4"/>
        <v>6</v>
      </c>
      <c r="V52" s="188">
        <f>IF(T52="",0,'Basis-Tabelle-Samen'!V56)</f>
        <v>6.75</v>
      </c>
      <c r="W52" s="12"/>
      <c r="X52" s="157">
        <f>IF('Basis-Tabelle-Samen'!W56="","",'Basis-Tabelle-Samen'!W56)</f>
        <v>62922</v>
      </c>
      <c r="Y52" s="189">
        <f t="shared" si="5"/>
        <v>8</v>
      </c>
      <c r="Z52" s="188">
        <f>IF(X52="",0,'Basis-Tabelle-Samen'!Y56)</f>
        <v>2.95</v>
      </c>
    </row>
    <row r="53" spans="1:26" ht="39.950000000000003" customHeight="1" x14ac:dyDescent="0.2">
      <c r="A53" s="154" t="str">
        <f>IF('Basis-Tabelle-Samen'!A27="","",IF($D$1="Deutsch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53" s="337">
        <v>11</v>
      </c>
      <c r="C53" s="160" t="str">
        <f>IF('Basis-Tabelle-Samen'!G13="","",'Basis-Tabelle-Samen'!G13)</f>
        <v>01</v>
      </c>
      <c r="D53" s="155" t="str">
        <f>IF('Basis-Tabelle-Samen'!$BB13="","",
IF($D$1="Bulgarisch - BG",'Basis-Tabelle-Samen'!$BB13,
IF($D$1="Dänisch - DK",'Basis-Tabelle-Samen'!$BC13,
IF($D$1="Deutsch - DE",'Basis-Tabelle-Samen'!$BD13,
IF($D$1="Englisch - UK",'Basis-Tabelle-Samen'!$BE13,
IF($D$1="Estnisch - EE",'Basis-Tabelle-Samen'!$BF13,
IF($D$1="Finnisch - FI",'Basis-Tabelle-Samen'!$BG13,
IF($D$1="Französisch - FR",'Basis-Tabelle-Samen'!$BH13,
IF($D$1="Griechisch - GR",'Basis-Tabelle-Samen'!$BI13,
IF($D$1="Irisch - IE",'Basis-Tabelle-Samen'!$BJ13,
IF($D$1="Isländisch - IS",'Basis-Tabelle-Samen'!$BK13,
IF($D$1="Italienisch - IT",'Basis-Tabelle-Samen'!$BL13,
IF($D$1="Japanisch - JP",'Basis-Tabelle-Samen'!$BM13,
IF($D$1="Kroatisch - HR",'Basis-Tabelle-Samen'!$BN13,
IF($D$1="Lettisch - LV",'Basis-Tabelle-Samen'!$BO13,
IF($D$1="Litauisch - LT",'Basis-Tabelle-Samen'!$BP13,
IF($D$1="Maltesisch - MT",'Basis-Tabelle-Samen'!$BQ13,
IF($D$1="Niederländisch - NL",'Basis-Tabelle-Samen'!$BR13,
IF($D$1="Norwegisch - NO",'Basis-Tabelle-Samen'!$BS13,
IF($D$1="Polnisch - PL",'Basis-Tabelle-Samen'!$BT13,
IF($D$1="Portugiesisch - PT",'Basis-Tabelle-Samen'!$BU13,
IF($D$1="Rumänisch - RO",'Basis-Tabelle-Samen'!$BV13,
IF($D$1="Schwedisch - SE",'Basis-Tabelle-Samen'!$BW13,
IF($D$1="Slowakisch - SK",'Basis-Tabelle-Samen'!$BX13,
IF($D$1="Slowenisch - SI",'Basis-Tabelle-Samen'!$BY13,
IF($D$1="Spanisch - ES",'Basis-Tabelle-Samen'!$BZ13,
IF($D$1="Tschechisch - CZ",'Basis-Tabelle-Samen'!$BD13,
IF($D$1="Türkisch - TR",'Basis-Tabelle-Samen'!$CB13,
IF($D$1="Ungarisch - HU",'Basis-Tabelle-Samen'!$CC13,
" ACHTUNG")))))))))))))))))))))))))))))</f>
        <v>Dwarf Coffee
Coffea arabica nana
Zwergkaffee-Strauch</v>
      </c>
      <c r="E53" s="190" t="str">
        <f t="shared" si="0"/>
        <v/>
      </c>
      <c r="F53" s="170"/>
      <c r="G53" s="12"/>
      <c r="H53" s="157">
        <f>IF('Basis-Tabelle-Samen'!K13="","",'Basis-Tabelle-Samen'!K13)</f>
        <v>72330</v>
      </c>
      <c r="I53" s="189">
        <f t="shared" si="1"/>
        <v>15</v>
      </c>
      <c r="J53" s="188">
        <f>IF(H53="",0,'Basis-Tabelle-Samen'!M13)</f>
        <v>2.4500000000000002</v>
      </c>
      <c r="K53" s="12"/>
      <c r="L53" s="157">
        <f>IF('Basis-Tabelle-Samen'!N13="","",'Basis-Tabelle-Samen'!N13)</f>
        <v>82330</v>
      </c>
      <c r="M53" s="189">
        <f t="shared" si="2"/>
        <v>18</v>
      </c>
      <c r="N53" s="188">
        <f>IF(L53="",0,'Basis-Tabelle-Samen'!P13)</f>
        <v>3.75</v>
      </c>
      <c r="O53" s="12"/>
      <c r="P53" s="157">
        <f>IF('Basis-Tabelle-Samen'!Q13="","",'Basis-Tabelle-Samen'!Q13)</f>
        <v>52330</v>
      </c>
      <c r="Q53" s="189">
        <f t="shared" si="3"/>
        <v>6</v>
      </c>
      <c r="R53" s="188">
        <f>IF(P53="",0,'Basis-Tabelle-Samen'!S13)</f>
        <v>4.95</v>
      </c>
      <c r="S53" s="12"/>
      <c r="T53" s="157">
        <f>IF('Basis-Tabelle-Samen'!T13="","",'Basis-Tabelle-Samen'!T13)</f>
        <v>32330</v>
      </c>
      <c r="U53" s="189">
        <f t="shared" si="4"/>
        <v>6</v>
      </c>
      <c r="V53" s="188">
        <f>IF(T53="",0,'Basis-Tabelle-Samen'!V13)</f>
        <v>6.75</v>
      </c>
      <c r="W53" s="12"/>
      <c r="X53" s="157">
        <f>IF('Basis-Tabelle-Samen'!W13="","",'Basis-Tabelle-Samen'!W13)</f>
        <v>62330</v>
      </c>
      <c r="Y53" s="189">
        <f t="shared" si="5"/>
        <v>8</v>
      </c>
      <c r="Z53" s="188">
        <f>IF(X53="",0,'Basis-Tabelle-Samen'!Y13)</f>
        <v>2.95</v>
      </c>
    </row>
    <row r="54" spans="1:26" ht="39.950000000000003" customHeight="1" x14ac:dyDescent="0.2">
      <c r="A54" s="154" t="str">
        <f>IF('Basis-Tabelle-Samen'!A21="","",IF($D$1="Deutsch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54" s="337">
        <v>24</v>
      </c>
      <c r="C54" s="160" t="str">
        <f>IF('Basis-Tabelle-Samen'!G26="","",'Basis-Tabelle-Samen'!G26)</f>
        <v>01</v>
      </c>
      <c r="D54" s="155" t="str">
        <f>IF('Basis-Tabelle-Samen'!$BB26="","",
IF($D$1="Bulgarisch - BG",'Basis-Tabelle-Samen'!$BB26,
IF($D$1="Dänisch - DK",'Basis-Tabelle-Samen'!$BC26,
IF($D$1="Deutsch - DE",'Basis-Tabelle-Samen'!$BD26,
IF($D$1="Englisch - UK",'Basis-Tabelle-Samen'!$BE26,
IF($D$1="Estnisch - EE",'Basis-Tabelle-Samen'!$BF26,
IF($D$1="Finnisch - FI",'Basis-Tabelle-Samen'!$BG26,
IF($D$1="Französisch - FR",'Basis-Tabelle-Samen'!$BH26,
IF($D$1="Griechisch - GR",'Basis-Tabelle-Samen'!$BI26,
IF($D$1="Irisch - IE",'Basis-Tabelle-Samen'!$BJ26,
IF($D$1="Isländisch - IS",'Basis-Tabelle-Samen'!$BK26,
IF($D$1="Italienisch - IT",'Basis-Tabelle-Samen'!$BL26,
IF($D$1="Japanisch - JP",'Basis-Tabelle-Samen'!$BM26,
IF($D$1="Kroatisch - HR",'Basis-Tabelle-Samen'!$BN26,
IF($D$1="Lettisch - LV",'Basis-Tabelle-Samen'!$BO26,
IF($D$1="Litauisch - LT",'Basis-Tabelle-Samen'!$BP26,
IF($D$1="Maltesisch - MT",'Basis-Tabelle-Samen'!$BQ26,
IF($D$1="Niederländisch - NL",'Basis-Tabelle-Samen'!$BR26,
IF($D$1="Norwegisch - NO",'Basis-Tabelle-Samen'!$BS26,
IF($D$1="Polnisch - PL",'Basis-Tabelle-Samen'!$BT26,
IF($D$1="Portugiesisch - PT",'Basis-Tabelle-Samen'!$BU26,
IF($D$1="Rumänisch - RO",'Basis-Tabelle-Samen'!$BV26,
IF($D$1="Schwedisch - SE",'Basis-Tabelle-Samen'!$BW26,
IF($D$1="Slowakisch - SK",'Basis-Tabelle-Samen'!$BX26,
IF($D$1="Slowenisch - SI",'Basis-Tabelle-Samen'!$BY26,
IF($D$1="Spanisch - ES",'Basis-Tabelle-Samen'!$BZ26,
IF($D$1="Tschechisch - CZ",'Basis-Tabelle-Samen'!$BD26,
IF($D$1="Türkisch - TR",'Basis-Tabelle-Samen'!$CB26,
IF($D$1="Ungarisch - HU",'Basis-Tabelle-Samen'!$CC26,
" ACHTUNG")))))))))))))))))))))))))))))</f>
        <v>Dwarf Pomegranate
Punica granatum nana
Zwerg - Granatapfel</v>
      </c>
      <c r="E54" s="190" t="str">
        <f t="shared" si="0"/>
        <v/>
      </c>
      <c r="F54" s="170"/>
      <c r="G54" s="12"/>
      <c r="H54" s="157">
        <f>IF('Basis-Tabelle-Samen'!K26="","",'Basis-Tabelle-Samen'!K26)</f>
        <v>72350</v>
      </c>
      <c r="I54" s="189">
        <f t="shared" si="1"/>
        <v>15</v>
      </c>
      <c r="J54" s="188">
        <f>IF(H54="",0,'Basis-Tabelle-Samen'!M26)</f>
        <v>2.4500000000000002</v>
      </c>
      <c r="K54" s="12"/>
      <c r="L54" s="157">
        <f>IF('Basis-Tabelle-Samen'!N26="","",'Basis-Tabelle-Samen'!N26)</f>
        <v>82350</v>
      </c>
      <c r="M54" s="189">
        <f t="shared" si="2"/>
        <v>18</v>
      </c>
      <c r="N54" s="188">
        <f>IF(L54="",0,'Basis-Tabelle-Samen'!P26)</f>
        <v>3.75</v>
      </c>
      <c r="O54" s="12"/>
      <c r="P54" s="157">
        <f>IF('Basis-Tabelle-Samen'!Q26="","",'Basis-Tabelle-Samen'!Q26)</f>
        <v>52350</v>
      </c>
      <c r="Q54" s="189">
        <f t="shared" si="3"/>
        <v>6</v>
      </c>
      <c r="R54" s="188">
        <f>IF(P54="",0,'Basis-Tabelle-Samen'!S26)</f>
        <v>4.95</v>
      </c>
      <c r="S54" s="12"/>
      <c r="T54" s="157">
        <f>IF('Basis-Tabelle-Samen'!T26="","",'Basis-Tabelle-Samen'!T26)</f>
        <v>32350</v>
      </c>
      <c r="U54" s="189">
        <f t="shared" si="4"/>
        <v>6</v>
      </c>
      <c r="V54" s="188">
        <f>IF(T54="",0,'Basis-Tabelle-Samen'!V26)</f>
        <v>6.75</v>
      </c>
      <c r="W54" s="12"/>
      <c r="X54" s="157">
        <f>IF('Basis-Tabelle-Samen'!W26="","",'Basis-Tabelle-Samen'!W26)</f>
        <v>62350</v>
      </c>
      <c r="Y54" s="189">
        <f t="shared" si="5"/>
        <v>8</v>
      </c>
      <c r="Z54" s="188">
        <f>IF(X54="",0,'Basis-Tabelle-Samen'!Y26)</f>
        <v>2.95</v>
      </c>
    </row>
    <row r="55" spans="1:26" ht="39.950000000000003" customHeight="1" x14ac:dyDescent="0.2">
      <c r="A55" s="154" t="str">
        <f>IF('Basis-Tabelle-Samen'!A47="","",IF($D$1="Deutsch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55" s="337">
        <v>89</v>
      </c>
      <c r="C55" s="160" t="str">
        <f>IF('Basis-Tabelle-Samen'!G91="","",'Basis-Tabelle-Samen'!G91)</f>
        <v>01</v>
      </c>
      <c r="D55" s="155" t="str">
        <f>IF('Basis-Tabelle-Samen'!$BB91="","",
IF($D$1="Bulgarisch - BG",'Basis-Tabelle-Samen'!$BB91,
IF($D$1="Dänisch - DK",'Basis-Tabelle-Samen'!$BC91,
IF($D$1="Deutsch - DE",'Basis-Tabelle-Samen'!$BD91,
IF($D$1="Englisch - UK",'Basis-Tabelle-Samen'!$BE91,
IF($D$1="Estnisch - EE",'Basis-Tabelle-Samen'!$BF91,
IF($D$1="Finnisch - FI",'Basis-Tabelle-Samen'!$BG91,
IF($D$1="Französisch - FR",'Basis-Tabelle-Samen'!$BH91,
IF($D$1="Griechisch - GR",'Basis-Tabelle-Samen'!$BI91,
IF($D$1="Irisch - IE",'Basis-Tabelle-Samen'!$BJ91,
IF($D$1="Isländisch - IS",'Basis-Tabelle-Samen'!$BK91,
IF($D$1="Italienisch - IT",'Basis-Tabelle-Samen'!$BL91,
IF($D$1="Japanisch - JP",'Basis-Tabelle-Samen'!$BM91,
IF($D$1="Kroatisch - HR",'Basis-Tabelle-Samen'!$BN91,
IF($D$1="Lettisch - LV",'Basis-Tabelle-Samen'!$BO91,
IF($D$1="Litauisch - LT",'Basis-Tabelle-Samen'!$BP91,
IF($D$1="Maltesisch - MT",'Basis-Tabelle-Samen'!$BQ91,
IF($D$1="Niederländisch - NL",'Basis-Tabelle-Samen'!$BR91,
IF($D$1="Norwegisch - NO",'Basis-Tabelle-Samen'!$BS91,
IF($D$1="Polnisch - PL",'Basis-Tabelle-Samen'!$BT91,
IF($D$1="Portugiesisch - PT",'Basis-Tabelle-Samen'!$BU91,
IF($D$1="Rumänisch - RO",'Basis-Tabelle-Samen'!$BV91,
IF($D$1="Schwedisch - SE",'Basis-Tabelle-Samen'!$BW91,
IF($D$1="Slowakisch - SK",'Basis-Tabelle-Samen'!$BX91,
IF($D$1="Slowenisch - SI",'Basis-Tabelle-Samen'!$BY91,
IF($D$1="Spanisch - ES",'Basis-Tabelle-Samen'!$BZ91,
IF($D$1="Tschechisch - CZ",'Basis-Tabelle-Samen'!$BD91,
IF($D$1="Türkisch - TR",'Basis-Tabelle-Samen'!$CB91,
IF($D$1="Ungarisch - HU",'Basis-Tabelle-Samen'!$CC91,
" ACHTUNG")))))))))))))))))))))))))))))</f>
        <v>Dwarf Sunflower
Helianthus annuus
Sonnenblume Puschel</v>
      </c>
      <c r="E55" s="190" t="str">
        <f t="shared" si="0"/>
        <v/>
      </c>
      <c r="F55" s="170"/>
      <c r="G55" s="12"/>
      <c r="H55" s="157">
        <f>IF('Basis-Tabelle-Samen'!K91="","",'Basis-Tabelle-Samen'!K91)</f>
        <v>73035</v>
      </c>
      <c r="I55" s="189">
        <f t="shared" si="1"/>
        <v>15</v>
      </c>
      <c r="J55" s="188">
        <f>IF(H55="",0,'Basis-Tabelle-Samen'!M91)</f>
        <v>2.4500000000000002</v>
      </c>
      <c r="K55" s="12"/>
      <c r="L55" s="157">
        <f>IF('Basis-Tabelle-Samen'!N91="","",'Basis-Tabelle-Samen'!N91)</f>
        <v>83035</v>
      </c>
      <c r="M55" s="189">
        <f t="shared" si="2"/>
        <v>18</v>
      </c>
      <c r="N55" s="188">
        <f>IF(L55="",0,'Basis-Tabelle-Samen'!P91)</f>
        <v>3.75</v>
      </c>
      <c r="O55" s="12"/>
      <c r="P55" s="157">
        <f>IF('Basis-Tabelle-Samen'!Q91="","",'Basis-Tabelle-Samen'!Q91)</f>
        <v>53035</v>
      </c>
      <c r="Q55" s="189">
        <f t="shared" si="3"/>
        <v>6</v>
      </c>
      <c r="R55" s="188">
        <f>IF(P55="",0,'Basis-Tabelle-Samen'!S91)</f>
        <v>4.95</v>
      </c>
      <c r="S55" s="12"/>
      <c r="T55" s="157">
        <f>IF('Basis-Tabelle-Samen'!T91="","",'Basis-Tabelle-Samen'!T91)</f>
        <v>33035</v>
      </c>
      <c r="U55" s="189">
        <f t="shared" si="4"/>
        <v>6</v>
      </c>
      <c r="V55" s="188">
        <f>IF(T55="",0,'Basis-Tabelle-Samen'!V91)</f>
        <v>6.75</v>
      </c>
      <c r="W55" s="12"/>
      <c r="X55" s="157">
        <f>IF('Basis-Tabelle-Samen'!W91="","",'Basis-Tabelle-Samen'!W91)</f>
        <v>63035</v>
      </c>
      <c r="Y55" s="189">
        <f t="shared" si="5"/>
        <v>8</v>
      </c>
      <c r="Z55" s="188">
        <f>IF(X55="",0,'Basis-Tabelle-Samen'!Y91)</f>
        <v>2.95</v>
      </c>
    </row>
    <row r="56" spans="1:26" ht="39.950000000000003" customHeight="1" x14ac:dyDescent="0.2">
      <c r="A56" s="154" t="str">
        <f>IF('Basis-Tabelle-Samen'!A79="","",IF($D$1="Deutsch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56" s="337">
        <v>41</v>
      </c>
      <c r="C56" s="160" t="str">
        <f>IF('Basis-Tabelle-Samen'!G43="","",'Basis-Tabelle-Samen'!G43)</f>
        <v>01</v>
      </c>
      <c r="D56" s="155" t="str">
        <f>IF('Basis-Tabelle-Samen'!$BB43="","",
IF($D$1="Bulgarisch - BG",'Basis-Tabelle-Samen'!$BB43,
IF($D$1="Dänisch - DK",'Basis-Tabelle-Samen'!$BC43,
IF($D$1="Deutsch - DE",'Basis-Tabelle-Samen'!$BD43,
IF($D$1="Englisch - UK",'Basis-Tabelle-Samen'!$BE43,
IF($D$1="Estnisch - EE",'Basis-Tabelle-Samen'!$BF43,
IF($D$1="Finnisch - FI",'Basis-Tabelle-Samen'!$BG43,
IF($D$1="Französisch - FR",'Basis-Tabelle-Samen'!$BH43,
IF($D$1="Griechisch - GR",'Basis-Tabelle-Samen'!$BI43,
IF($D$1="Irisch - IE",'Basis-Tabelle-Samen'!$BJ43,
IF($D$1="Isländisch - IS",'Basis-Tabelle-Samen'!$BK43,
IF($D$1="Italienisch - IT",'Basis-Tabelle-Samen'!$BL43,
IF($D$1="Japanisch - JP",'Basis-Tabelle-Samen'!$BM43,
IF($D$1="Kroatisch - HR",'Basis-Tabelle-Samen'!$BN43,
IF($D$1="Lettisch - LV",'Basis-Tabelle-Samen'!$BO43,
IF($D$1="Litauisch - LT",'Basis-Tabelle-Samen'!$BP43,
IF($D$1="Maltesisch - MT",'Basis-Tabelle-Samen'!$BQ43,
IF($D$1="Niederländisch - NL",'Basis-Tabelle-Samen'!$BR43,
IF($D$1="Norwegisch - NO",'Basis-Tabelle-Samen'!$BS43,
IF($D$1="Polnisch - PL",'Basis-Tabelle-Samen'!$BT43,
IF($D$1="Portugiesisch - PT",'Basis-Tabelle-Samen'!$BU43,
IF($D$1="Rumänisch - RO",'Basis-Tabelle-Samen'!$BV43,
IF($D$1="Schwedisch - SE",'Basis-Tabelle-Samen'!$BW43,
IF($D$1="Slowakisch - SK",'Basis-Tabelle-Samen'!$BX43,
IF($D$1="Slowenisch - SI",'Basis-Tabelle-Samen'!$BY43,
IF($D$1="Spanisch - ES",'Basis-Tabelle-Samen'!$BZ43,
IF($D$1="Tschechisch - CZ",'Basis-Tabelle-Samen'!$BD43,
IF($D$1="Türkisch - TR",'Basis-Tabelle-Samen'!$CB43,
IF($D$1="Ungarisch - HU",'Basis-Tabelle-Samen'!$CC43,
" ACHTUNG")))))))))))))))))))))))))))))</f>
        <v>Firewheel Tree
Stenocarpus sinuatus
Australischer Feuerradbaum</v>
      </c>
      <c r="E56" s="190" t="str">
        <f t="shared" si="0"/>
        <v/>
      </c>
      <c r="F56" s="170"/>
      <c r="G56" s="12"/>
      <c r="H56" s="157">
        <f>IF('Basis-Tabelle-Samen'!K43="","",'Basis-Tabelle-Samen'!K43)</f>
        <v>72551</v>
      </c>
      <c r="I56" s="189">
        <f t="shared" si="1"/>
        <v>15</v>
      </c>
      <c r="J56" s="188">
        <f>IF(H56="",0,'Basis-Tabelle-Samen'!M43)</f>
        <v>2.4500000000000002</v>
      </c>
      <c r="K56" s="12"/>
      <c r="L56" s="157">
        <f>IF('Basis-Tabelle-Samen'!N43="","",'Basis-Tabelle-Samen'!N43)</f>
        <v>82551</v>
      </c>
      <c r="M56" s="189">
        <f t="shared" si="2"/>
        <v>18</v>
      </c>
      <c r="N56" s="188">
        <f>IF(L56="",0,'Basis-Tabelle-Samen'!P43)</f>
        <v>3.75</v>
      </c>
      <c r="O56" s="12"/>
      <c r="P56" s="157">
        <f>IF('Basis-Tabelle-Samen'!Q43="","",'Basis-Tabelle-Samen'!Q43)</f>
        <v>52551</v>
      </c>
      <c r="Q56" s="189">
        <f t="shared" si="3"/>
        <v>6</v>
      </c>
      <c r="R56" s="188">
        <f>IF(P56="",0,'Basis-Tabelle-Samen'!S43)</f>
        <v>4.95</v>
      </c>
      <c r="S56" s="12"/>
      <c r="T56" s="157">
        <f>IF('Basis-Tabelle-Samen'!T43="","",'Basis-Tabelle-Samen'!T43)</f>
        <v>32551</v>
      </c>
      <c r="U56" s="189">
        <f t="shared" si="4"/>
        <v>6</v>
      </c>
      <c r="V56" s="188">
        <f>IF(T56="",0,'Basis-Tabelle-Samen'!V43)</f>
        <v>6.75</v>
      </c>
      <c r="W56" s="12"/>
      <c r="X56" s="157">
        <f>IF('Basis-Tabelle-Samen'!W43="","",'Basis-Tabelle-Samen'!W43)</f>
        <v>62551</v>
      </c>
      <c r="Y56" s="189">
        <f t="shared" si="5"/>
        <v>8</v>
      </c>
      <c r="Z56" s="188">
        <f>IF(X56="",0,'Basis-Tabelle-Samen'!Y43)</f>
        <v>2.95</v>
      </c>
    </row>
    <row r="57" spans="1:26" ht="39.950000000000003" customHeight="1" x14ac:dyDescent="0.2">
      <c r="A57" s="154" t="str">
        <f>IF('Basis-Tabelle-Samen'!A28="","",IF($D$1="Deutsch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57" s="337">
        <v>13</v>
      </c>
      <c r="C57" s="160" t="str">
        <f>IF('Basis-Tabelle-Samen'!G15="","",'Basis-Tabelle-Samen'!G15)</f>
        <v>01</v>
      </c>
      <c r="D57" s="155" t="str">
        <f>IF('Basis-Tabelle-Samen'!$BB15="","",
IF($D$1="Bulgarisch - BG",'Basis-Tabelle-Samen'!$BB15,
IF($D$1="Dänisch - DK",'Basis-Tabelle-Samen'!$BC15,
IF($D$1="Deutsch - DE",'Basis-Tabelle-Samen'!$BD15,
IF($D$1="Englisch - UK",'Basis-Tabelle-Samen'!$BE15,
IF($D$1="Estnisch - EE",'Basis-Tabelle-Samen'!$BF15,
IF($D$1="Finnisch - FI",'Basis-Tabelle-Samen'!$BG15,
IF($D$1="Französisch - FR",'Basis-Tabelle-Samen'!$BH15,
IF($D$1="Griechisch - GR",'Basis-Tabelle-Samen'!$BI15,
IF($D$1="Irisch - IE",'Basis-Tabelle-Samen'!$BJ15,
IF($D$1="Isländisch - IS",'Basis-Tabelle-Samen'!$BK15,
IF($D$1="Italienisch - IT",'Basis-Tabelle-Samen'!$BL15,
IF($D$1="Japanisch - JP",'Basis-Tabelle-Samen'!$BM15,
IF($D$1="Kroatisch - HR",'Basis-Tabelle-Samen'!$BN15,
IF($D$1="Lettisch - LV",'Basis-Tabelle-Samen'!$BO15,
IF($D$1="Litauisch - LT",'Basis-Tabelle-Samen'!$BP15,
IF($D$1="Maltesisch - MT",'Basis-Tabelle-Samen'!$BQ15,
IF($D$1="Niederländisch - NL",'Basis-Tabelle-Samen'!$BR15,
IF($D$1="Norwegisch - NO",'Basis-Tabelle-Samen'!$BS15,
IF($D$1="Polnisch - PL",'Basis-Tabelle-Samen'!$BT15,
IF($D$1="Portugiesisch - PT",'Basis-Tabelle-Samen'!$BU15,
IF($D$1="Rumänisch - RO",'Basis-Tabelle-Samen'!$BV15,
IF($D$1="Schwedisch - SE",'Basis-Tabelle-Samen'!$BW15,
IF($D$1="Slowakisch - SK",'Basis-Tabelle-Samen'!$BX15,
IF($D$1="Slowenisch - SI",'Basis-Tabelle-Samen'!$BY15,
IF($D$1="Spanisch - ES",'Basis-Tabelle-Samen'!$BZ15,
IF($D$1="Tschechisch - CZ",'Basis-Tabelle-Samen'!$BD15,
IF($D$1="Türkisch - TR",'Basis-Tabelle-Samen'!$CB15,
IF($D$1="Ungarisch - HU",'Basis-Tabelle-Samen'!$CC15,
" ACHTUNG")))))))))))))))))))))))))))))</f>
        <v>Flamboyant
Delonix regia
Flammenbaum</v>
      </c>
      <c r="E57" s="190" t="str">
        <f t="shared" si="0"/>
        <v/>
      </c>
      <c r="F57" s="170"/>
      <c r="G57" s="12"/>
      <c r="H57" s="157">
        <f>IF('Basis-Tabelle-Samen'!K15="","",'Basis-Tabelle-Samen'!K15)</f>
        <v>72334</v>
      </c>
      <c r="I57" s="189">
        <f t="shared" si="1"/>
        <v>15</v>
      </c>
      <c r="J57" s="188">
        <f>IF(H57="",0,'Basis-Tabelle-Samen'!M15)</f>
        <v>2.4500000000000002</v>
      </c>
      <c r="K57" s="12"/>
      <c r="L57" s="157">
        <f>IF('Basis-Tabelle-Samen'!N15="","",'Basis-Tabelle-Samen'!N15)</f>
        <v>82334</v>
      </c>
      <c r="M57" s="189">
        <f t="shared" si="2"/>
        <v>18</v>
      </c>
      <c r="N57" s="188">
        <f>IF(L57="",0,'Basis-Tabelle-Samen'!P15)</f>
        <v>3.75</v>
      </c>
      <c r="O57" s="12"/>
      <c r="P57" s="157">
        <f>IF('Basis-Tabelle-Samen'!Q15="","",'Basis-Tabelle-Samen'!Q15)</f>
        <v>52334</v>
      </c>
      <c r="Q57" s="189">
        <f t="shared" si="3"/>
        <v>6</v>
      </c>
      <c r="R57" s="188">
        <f>IF(P57="",0,'Basis-Tabelle-Samen'!S15)</f>
        <v>4.95</v>
      </c>
      <c r="S57" s="12"/>
      <c r="T57" s="157">
        <f>IF('Basis-Tabelle-Samen'!T15="","",'Basis-Tabelle-Samen'!T15)</f>
        <v>32334</v>
      </c>
      <c r="U57" s="189">
        <f t="shared" si="4"/>
        <v>6</v>
      </c>
      <c r="V57" s="188">
        <f>IF(T57="",0,'Basis-Tabelle-Samen'!V15)</f>
        <v>6.75</v>
      </c>
      <c r="W57" s="12"/>
      <c r="X57" s="157">
        <f>IF('Basis-Tabelle-Samen'!W15="","",'Basis-Tabelle-Samen'!W15)</f>
        <v>62334</v>
      </c>
      <c r="Y57" s="189">
        <f t="shared" si="5"/>
        <v>8</v>
      </c>
      <c r="Z57" s="188">
        <f>IF(X57="",0,'Basis-Tabelle-Samen'!Y15)</f>
        <v>2.95</v>
      </c>
    </row>
    <row r="58" spans="1:26" ht="39.950000000000003" customHeight="1" x14ac:dyDescent="0.2">
      <c r="A58" s="154" t="str">
        <f>IF('Basis-Tabelle-Samen'!A31="","",IF($D$1="Deutsch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58" s="337">
        <v>101</v>
      </c>
      <c r="C58" s="160" t="str">
        <f>IF('Basis-Tabelle-Samen'!G103="","",'Basis-Tabelle-Samen'!G103)</f>
        <v>01</v>
      </c>
      <c r="D58" s="155" t="str">
        <f>IF('Basis-Tabelle-Samen'!$BB103="","",
IF($D$1="Bulgarisch - BG",'Basis-Tabelle-Samen'!$BB103,
IF($D$1="Dänisch - DK",'Basis-Tabelle-Samen'!$BC103,
IF($D$1="Deutsch - DE",'Basis-Tabelle-Samen'!$BD103,
IF($D$1="Englisch - UK",'Basis-Tabelle-Samen'!$BE103,
IF($D$1="Estnisch - EE",'Basis-Tabelle-Samen'!$BF103,
IF($D$1="Finnisch - FI",'Basis-Tabelle-Samen'!$BG103,
IF($D$1="Französisch - FR",'Basis-Tabelle-Samen'!$BH103,
IF($D$1="Griechisch - GR",'Basis-Tabelle-Samen'!$BI103,
IF($D$1="Irisch - IE",'Basis-Tabelle-Samen'!$BJ103,
IF($D$1="Isländisch - IS",'Basis-Tabelle-Samen'!$BK103,
IF($D$1="Italienisch - IT",'Basis-Tabelle-Samen'!$BL103,
IF($D$1="Japanisch - JP",'Basis-Tabelle-Samen'!$BM103,
IF($D$1="Kroatisch - HR",'Basis-Tabelle-Samen'!$BN103,
IF($D$1="Lettisch - LV",'Basis-Tabelle-Samen'!$BO103,
IF($D$1="Litauisch - LT",'Basis-Tabelle-Samen'!$BP103,
IF($D$1="Maltesisch - MT",'Basis-Tabelle-Samen'!$BQ103,
IF($D$1="Niederländisch - NL",'Basis-Tabelle-Samen'!$BR103,
IF($D$1="Norwegisch - NO",'Basis-Tabelle-Samen'!$BS103,
IF($D$1="Polnisch - PL",'Basis-Tabelle-Samen'!$BT103,
IF($D$1="Portugiesisch - PT",'Basis-Tabelle-Samen'!$BU103,
IF($D$1="Rumänisch - RO",'Basis-Tabelle-Samen'!$BV103,
IF($D$1="Schwedisch - SE",'Basis-Tabelle-Samen'!$BW103,
IF($D$1="Slowakisch - SK",'Basis-Tabelle-Samen'!$BX103,
IF($D$1="Slowenisch - SI",'Basis-Tabelle-Samen'!$BY103,
IF($D$1="Spanisch - ES",'Basis-Tabelle-Samen'!$BZ103,
IF($D$1="Tschechisch - CZ",'Basis-Tabelle-Samen'!$BD103,
IF($D$1="Türkisch - TR",'Basis-Tabelle-Samen'!$CB103,
IF($D$1="Ungarisch - HU",'Basis-Tabelle-Samen'!$CC103,
" ACHTUNG")))))))))))))))))))))))))))))</f>
        <v>Giant Bat Flower White
Tacca nevia white
Nepalesische Riesen - Fledermausblume</v>
      </c>
      <c r="E58" s="190" t="str">
        <f t="shared" si="0"/>
        <v/>
      </c>
      <c r="F58" s="170"/>
      <c r="G58" s="12"/>
      <c r="H58" s="157">
        <f>IF('Basis-Tabelle-Samen'!K103="","",'Basis-Tabelle-Samen'!K103)</f>
        <v>73161</v>
      </c>
      <c r="I58" s="189">
        <f t="shared" si="1"/>
        <v>15</v>
      </c>
      <c r="J58" s="188">
        <f>IF(H58="",0,'Basis-Tabelle-Samen'!M103)</f>
        <v>2.4500000000000002</v>
      </c>
      <c r="K58" s="12"/>
      <c r="L58" s="157">
        <f>IF('Basis-Tabelle-Samen'!N103="","",'Basis-Tabelle-Samen'!N103)</f>
        <v>83161</v>
      </c>
      <c r="M58" s="189">
        <f t="shared" si="2"/>
        <v>18</v>
      </c>
      <c r="N58" s="188">
        <f>IF(L58="",0,'Basis-Tabelle-Samen'!P103)</f>
        <v>3.75</v>
      </c>
      <c r="O58" s="12"/>
      <c r="P58" s="157">
        <f>IF('Basis-Tabelle-Samen'!Q103="","",'Basis-Tabelle-Samen'!Q103)</f>
        <v>53161</v>
      </c>
      <c r="Q58" s="189">
        <f t="shared" si="3"/>
        <v>6</v>
      </c>
      <c r="R58" s="188">
        <f>IF(P58="",0,'Basis-Tabelle-Samen'!S103)</f>
        <v>4.95</v>
      </c>
      <c r="S58" s="12"/>
      <c r="T58" s="157">
        <f>IF('Basis-Tabelle-Samen'!T103="","",'Basis-Tabelle-Samen'!T103)</f>
        <v>33161</v>
      </c>
      <c r="U58" s="189">
        <f t="shared" si="4"/>
        <v>6</v>
      </c>
      <c r="V58" s="188">
        <f>IF(T58="",0,'Basis-Tabelle-Samen'!V103)</f>
        <v>6.75</v>
      </c>
      <c r="W58" s="12"/>
      <c r="X58" s="157">
        <f>IF('Basis-Tabelle-Samen'!W103="","",'Basis-Tabelle-Samen'!W103)</f>
        <v>63161</v>
      </c>
      <c r="Y58" s="189">
        <f t="shared" si="5"/>
        <v>8</v>
      </c>
      <c r="Z58" s="188">
        <f>IF(X58="",0,'Basis-Tabelle-Samen'!Y103)</f>
        <v>2.95</v>
      </c>
    </row>
    <row r="59" spans="1:26" ht="39.950000000000003" customHeight="1" x14ac:dyDescent="0.2">
      <c r="A59" s="154" t="str">
        <f>IF('Basis-Tabelle-Samen'!A16="","",IF($D$1="Deutsch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59" s="337">
        <v>23</v>
      </c>
      <c r="C59" s="160" t="str">
        <f>IF('Basis-Tabelle-Samen'!G25="","",'Basis-Tabelle-Samen'!G25)</f>
        <v>01</v>
      </c>
      <c r="D59" s="155" t="str">
        <f>IF('Basis-Tabelle-Samen'!$BB25="","",
IF($D$1="Bulgarisch - BG",'Basis-Tabelle-Samen'!$BB25,
IF($D$1="Dänisch - DK",'Basis-Tabelle-Samen'!$BC25,
IF($D$1="Deutsch - DE",'Basis-Tabelle-Samen'!$BD25,
IF($D$1="Englisch - UK",'Basis-Tabelle-Samen'!$BE25,
IF($D$1="Estnisch - EE",'Basis-Tabelle-Samen'!$BF25,
IF($D$1="Finnisch - FI",'Basis-Tabelle-Samen'!$BG25,
IF($D$1="Französisch - FR",'Basis-Tabelle-Samen'!$BH25,
IF($D$1="Griechisch - GR",'Basis-Tabelle-Samen'!$BI25,
IF($D$1="Irisch - IE",'Basis-Tabelle-Samen'!$BJ25,
IF($D$1="Isländisch - IS",'Basis-Tabelle-Samen'!$BK25,
IF($D$1="Italienisch - IT",'Basis-Tabelle-Samen'!$BL25,
IF($D$1="Japanisch - JP",'Basis-Tabelle-Samen'!$BM25,
IF($D$1="Kroatisch - HR",'Basis-Tabelle-Samen'!$BN25,
IF($D$1="Lettisch - LV",'Basis-Tabelle-Samen'!$BO25,
IF($D$1="Litauisch - LT",'Basis-Tabelle-Samen'!$BP25,
IF($D$1="Maltesisch - MT",'Basis-Tabelle-Samen'!$BQ25,
IF($D$1="Niederländisch - NL",'Basis-Tabelle-Samen'!$BR25,
IF($D$1="Norwegisch - NO",'Basis-Tabelle-Samen'!$BS25,
IF($D$1="Polnisch - PL",'Basis-Tabelle-Samen'!$BT25,
IF($D$1="Portugiesisch - PT",'Basis-Tabelle-Samen'!$BU25,
IF($D$1="Rumänisch - RO",'Basis-Tabelle-Samen'!$BV25,
IF($D$1="Schwedisch - SE",'Basis-Tabelle-Samen'!$BW25,
IF($D$1="Slowakisch - SK",'Basis-Tabelle-Samen'!$BX25,
IF($D$1="Slowenisch - SI",'Basis-Tabelle-Samen'!$BY25,
IF($D$1="Spanisch - ES",'Basis-Tabelle-Samen'!$BZ25,
IF($D$1="Tschechisch - CZ",'Basis-Tabelle-Samen'!$BD25,
IF($D$1="Türkisch - TR",'Basis-Tabelle-Samen'!$CB25,
IF($D$1="Ungarisch - HU",'Basis-Tabelle-Samen'!$CC25,
" ACHTUNG")))))))))))))))))))))))))))))</f>
        <v>Giant Grenadilla
Passiflora quadrangularis
Riesengranadilla / Königsgranadilla</v>
      </c>
      <c r="E59" s="190" t="str">
        <f t="shared" si="0"/>
        <v/>
      </c>
      <c r="F59" s="170"/>
      <c r="G59" s="12"/>
      <c r="H59" s="157">
        <f>IF('Basis-Tabelle-Samen'!K25="","",'Basis-Tabelle-Samen'!K25)</f>
        <v>72349</v>
      </c>
      <c r="I59" s="189">
        <f t="shared" si="1"/>
        <v>15</v>
      </c>
      <c r="J59" s="188">
        <f>IF(H59="",0,'Basis-Tabelle-Samen'!M25)</f>
        <v>2.4500000000000002</v>
      </c>
      <c r="K59" s="12"/>
      <c r="L59" s="157">
        <f>IF('Basis-Tabelle-Samen'!N25="","",'Basis-Tabelle-Samen'!N25)</f>
        <v>82349</v>
      </c>
      <c r="M59" s="189">
        <f t="shared" si="2"/>
        <v>18</v>
      </c>
      <c r="N59" s="188">
        <f>IF(L59="",0,'Basis-Tabelle-Samen'!P25)</f>
        <v>3.75</v>
      </c>
      <c r="O59" s="12"/>
      <c r="P59" s="157">
        <f>IF('Basis-Tabelle-Samen'!Q25="","",'Basis-Tabelle-Samen'!Q25)</f>
        <v>52349</v>
      </c>
      <c r="Q59" s="189">
        <f t="shared" si="3"/>
        <v>6</v>
      </c>
      <c r="R59" s="188">
        <f>IF(P59="",0,'Basis-Tabelle-Samen'!S25)</f>
        <v>4.95</v>
      </c>
      <c r="S59" s="12"/>
      <c r="T59" s="157">
        <f>IF('Basis-Tabelle-Samen'!T25="","",'Basis-Tabelle-Samen'!T25)</f>
        <v>32349</v>
      </c>
      <c r="U59" s="189">
        <f t="shared" si="4"/>
        <v>6</v>
      </c>
      <c r="V59" s="188">
        <f>IF(T59="",0,'Basis-Tabelle-Samen'!V25)</f>
        <v>6.75</v>
      </c>
      <c r="W59" s="12"/>
      <c r="X59" s="157">
        <f>IF('Basis-Tabelle-Samen'!W25="","",'Basis-Tabelle-Samen'!W25)</f>
        <v>62349</v>
      </c>
      <c r="Y59" s="189">
        <f t="shared" si="5"/>
        <v>8</v>
      </c>
      <c r="Z59" s="188">
        <f>IF(X59="",0,'Basis-Tabelle-Samen'!Y25)</f>
        <v>2.95</v>
      </c>
    </row>
    <row r="60" spans="1:26" ht="39.950000000000003" customHeight="1" x14ac:dyDescent="0.2">
      <c r="A60" s="154" t="str">
        <f>IF('Basis-Tabelle-Samen'!A39="","",IF($D$1="Deutsch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60" s="337">
        <v>116</v>
      </c>
      <c r="C60" s="160" t="str">
        <f>IF('Basis-Tabelle-Samen'!G118="","",'Basis-Tabelle-Samen'!G118)</f>
        <v>01</v>
      </c>
      <c r="D60" s="155" t="str">
        <f>IF('Basis-Tabelle-Samen'!$BB118="","",
IF($D$1="Bulgarisch - BG",'Basis-Tabelle-Samen'!$BB118,
IF($D$1="Dänisch - DK",'Basis-Tabelle-Samen'!$BC118,
IF($D$1="Deutsch - DE",'Basis-Tabelle-Samen'!$BD118,
IF($D$1="Englisch - UK",'Basis-Tabelle-Samen'!$BE118,
IF($D$1="Estnisch - EE",'Basis-Tabelle-Samen'!$BF118,
IF($D$1="Finnisch - FI",'Basis-Tabelle-Samen'!$BG118,
IF($D$1="Französisch - FR",'Basis-Tabelle-Samen'!$BH118,
IF($D$1="Griechisch - GR",'Basis-Tabelle-Samen'!$BI118,
IF($D$1="Irisch - IE",'Basis-Tabelle-Samen'!$BJ118,
IF($D$1="Isländisch - IS",'Basis-Tabelle-Samen'!$BK118,
IF($D$1="Italienisch - IT",'Basis-Tabelle-Samen'!$BL118,
IF($D$1="Japanisch - JP",'Basis-Tabelle-Samen'!$BM118,
IF($D$1="Kroatisch - HR",'Basis-Tabelle-Samen'!$BN118,
IF($D$1="Lettisch - LV",'Basis-Tabelle-Samen'!$BO118,
IF($D$1="Litauisch - LT",'Basis-Tabelle-Samen'!$BP118,
IF($D$1="Maltesisch - MT",'Basis-Tabelle-Samen'!$BQ118,
IF($D$1="Niederländisch - NL",'Basis-Tabelle-Samen'!$BR118,
IF($D$1="Norwegisch - NO",'Basis-Tabelle-Samen'!$BS118,
IF($D$1="Polnisch - PL",'Basis-Tabelle-Samen'!$BT118,
IF($D$1="Portugiesisch - PT",'Basis-Tabelle-Samen'!$BU118,
IF($D$1="Rumänisch - RO",'Basis-Tabelle-Samen'!$BV118,
IF($D$1="Schwedisch - SE",'Basis-Tabelle-Samen'!$BW118,
IF($D$1="Slowakisch - SK",'Basis-Tabelle-Samen'!$BX118,
IF($D$1="Slowenisch - SI",'Basis-Tabelle-Samen'!$BY118,
IF($D$1="Spanisch - ES",'Basis-Tabelle-Samen'!$BZ118,
IF($D$1="Tschechisch - CZ",'Basis-Tabelle-Samen'!$BD118,
IF($D$1="Türkisch - TR",'Basis-Tabelle-Samen'!$CB118,
IF($D$1="Ungarisch - HU",'Basis-Tabelle-Samen'!$CC118,
" ACHTUNG")))))))))))))))))))))))))))))</f>
        <v>Giant King Protea
Protea cynaroides
Königsprotea</v>
      </c>
      <c r="E60" s="190" t="str">
        <f t="shared" si="0"/>
        <v/>
      </c>
      <c r="F60" s="170"/>
      <c r="G60" s="12"/>
      <c r="H60" s="157">
        <f>IF('Basis-Tabelle-Samen'!K118="","",'Basis-Tabelle-Samen'!K118)</f>
        <v>73717</v>
      </c>
      <c r="I60" s="189">
        <f t="shared" si="1"/>
        <v>15</v>
      </c>
      <c r="J60" s="188">
        <f>IF(H60="",0,'Basis-Tabelle-Samen'!M118)</f>
        <v>2.4500000000000002</v>
      </c>
      <c r="K60" s="12"/>
      <c r="L60" s="157">
        <f>IF('Basis-Tabelle-Samen'!N118="","",'Basis-Tabelle-Samen'!N118)</f>
        <v>83717</v>
      </c>
      <c r="M60" s="189">
        <f t="shared" si="2"/>
        <v>18</v>
      </c>
      <c r="N60" s="188">
        <f>IF(L60="",0,'Basis-Tabelle-Samen'!P118)</f>
        <v>3.75</v>
      </c>
      <c r="O60" s="12"/>
      <c r="P60" s="157">
        <f>IF('Basis-Tabelle-Samen'!Q118="","",'Basis-Tabelle-Samen'!Q118)</f>
        <v>53717</v>
      </c>
      <c r="Q60" s="189">
        <f t="shared" si="3"/>
        <v>6</v>
      </c>
      <c r="R60" s="188">
        <f>IF(P60="",0,'Basis-Tabelle-Samen'!S118)</f>
        <v>4.95</v>
      </c>
      <c r="S60" s="12"/>
      <c r="T60" s="157">
        <f>IF('Basis-Tabelle-Samen'!T118="","",'Basis-Tabelle-Samen'!T118)</f>
        <v>33717</v>
      </c>
      <c r="U60" s="189">
        <f t="shared" si="4"/>
        <v>6</v>
      </c>
      <c r="V60" s="188">
        <f>IF(T60="",0,'Basis-Tabelle-Samen'!V118)</f>
        <v>6.75</v>
      </c>
      <c r="W60" s="12"/>
      <c r="X60" s="157">
        <f>IF('Basis-Tabelle-Samen'!W118="","",'Basis-Tabelle-Samen'!W118)</f>
        <v>63717</v>
      </c>
      <c r="Y60" s="189">
        <f t="shared" si="5"/>
        <v>8</v>
      </c>
      <c r="Z60" s="188">
        <f>IF(X60="",0,'Basis-Tabelle-Samen'!Y118)</f>
        <v>2.95</v>
      </c>
    </row>
    <row r="61" spans="1:26" ht="39.950000000000003" customHeight="1" x14ac:dyDescent="0.2">
      <c r="A61" s="154" t="str">
        <f>IF('Basis-Tabelle-Samen'!A55="","",IF($D$1="Deutsch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61" s="337">
        <v>55</v>
      </c>
      <c r="C61" s="160" t="str">
        <f>IF('Basis-Tabelle-Samen'!G57="","",'Basis-Tabelle-Samen'!G57)</f>
        <v>01</v>
      </c>
      <c r="D61" s="155" t="str">
        <f>IF('Basis-Tabelle-Samen'!$BB57="","",
IF($D$1="Bulgarisch - BG",'Basis-Tabelle-Samen'!$BB57,
IF($D$1="Dänisch - DK",'Basis-Tabelle-Samen'!$BC57,
IF($D$1="Deutsch - DE",'Basis-Tabelle-Samen'!$BD57,
IF($D$1="Englisch - UK",'Basis-Tabelle-Samen'!$BE57,
IF($D$1="Estnisch - EE",'Basis-Tabelle-Samen'!$BF57,
IF($D$1="Finnisch - FI",'Basis-Tabelle-Samen'!$BG57,
IF($D$1="Französisch - FR",'Basis-Tabelle-Samen'!$BH57,
IF($D$1="Griechisch - GR",'Basis-Tabelle-Samen'!$BI57,
IF($D$1="Irisch - IE",'Basis-Tabelle-Samen'!$BJ57,
IF($D$1="Isländisch - IS",'Basis-Tabelle-Samen'!$BK57,
IF($D$1="Italienisch - IT",'Basis-Tabelle-Samen'!$BL57,
IF($D$1="Japanisch - JP",'Basis-Tabelle-Samen'!$BM57,
IF($D$1="Kroatisch - HR",'Basis-Tabelle-Samen'!$BN57,
IF($D$1="Lettisch - LV",'Basis-Tabelle-Samen'!$BO57,
IF($D$1="Litauisch - LT",'Basis-Tabelle-Samen'!$BP57,
IF($D$1="Maltesisch - MT",'Basis-Tabelle-Samen'!$BQ57,
IF($D$1="Niederländisch - NL",'Basis-Tabelle-Samen'!$BR57,
IF($D$1="Norwegisch - NO",'Basis-Tabelle-Samen'!$BS57,
IF($D$1="Polnisch - PL",'Basis-Tabelle-Samen'!$BT57,
IF($D$1="Portugiesisch - PT",'Basis-Tabelle-Samen'!$BU57,
IF($D$1="Rumänisch - RO",'Basis-Tabelle-Samen'!$BV57,
IF($D$1="Schwedisch - SE",'Basis-Tabelle-Samen'!$BW57,
IF($D$1="Slowakisch - SK",'Basis-Tabelle-Samen'!$BX57,
IF($D$1="Slowenisch - SI",'Basis-Tabelle-Samen'!$BY57,
IF($D$1="Spanisch - ES",'Basis-Tabelle-Samen'!$BZ57,
IF($D$1="Tschechisch - CZ",'Basis-Tabelle-Samen'!$BD57,
IF($D$1="Türkisch - TR",'Basis-Tabelle-Samen'!$CB57,
IF($D$1="Ungarisch - HU",'Basis-Tabelle-Samen'!$CC57,
" ACHTUNG")))))))))))))))))))))))))))))</f>
        <v>Horseradish
Moringa oleifera
Moringa</v>
      </c>
      <c r="E61" s="190" t="str">
        <f t="shared" si="0"/>
        <v/>
      </c>
      <c r="F61" s="170"/>
      <c r="G61" s="12"/>
      <c r="H61" s="157">
        <f>IF('Basis-Tabelle-Samen'!K57="","",'Basis-Tabelle-Samen'!K57)</f>
        <v>72925</v>
      </c>
      <c r="I61" s="189">
        <f t="shared" si="1"/>
        <v>15</v>
      </c>
      <c r="J61" s="188">
        <f>IF(H61="",0,'Basis-Tabelle-Samen'!M57)</f>
        <v>2.4500000000000002</v>
      </c>
      <c r="K61" s="12"/>
      <c r="L61" s="157">
        <f>IF('Basis-Tabelle-Samen'!N57="","",'Basis-Tabelle-Samen'!N57)</f>
        <v>82925</v>
      </c>
      <c r="M61" s="189">
        <f t="shared" si="2"/>
        <v>18</v>
      </c>
      <c r="N61" s="188">
        <f>IF(L61="",0,'Basis-Tabelle-Samen'!P57)</f>
        <v>3.75</v>
      </c>
      <c r="O61" s="12"/>
      <c r="P61" s="157">
        <f>IF('Basis-Tabelle-Samen'!Q57="","",'Basis-Tabelle-Samen'!Q57)</f>
        <v>52925</v>
      </c>
      <c r="Q61" s="189">
        <f t="shared" si="3"/>
        <v>6</v>
      </c>
      <c r="R61" s="188">
        <f>IF(P61="",0,'Basis-Tabelle-Samen'!S57)</f>
        <v>4.95</v>
      </c>
      <c r="S61" s="12"/>
      <c r="T61" s="157">
        <f>IF('Basis-Tabelle-Samen'!T57="","",'Basis-Tabelle-Samen'!T57)</f>
        <v>32925</v>
      </c>
      <c r="U61" s="189">
        <f t="shared" si="4"/>
        <v>6</v>
      </c>
      <c r="V61" s="188">
        <f>IF(T61="",0,'Basis-Tabelle-Samen'!V57)</f>
        <v>6.75</v>
      </c>
      <c r="W61" s="12"/>
      <c r="X61" s="157">
        <f>IF('Basis-Tabelle-Samen'!W57="","",'Basis-Tabelle-Samen'!W57)</f>
        <v>62925</v>
      </c>
      <c r="Y61" s="189">
        <f t="shared" si="5"/>
        <v>8</v>
      </c>
      <c r="Z61" s="188">
        <f>IF(X61="",0,'Basis-Tabelle-Samen'!Y57)</f>
        <v>2.95</v>
      </c>
    </row>
    <row r="62" spans="1:26" ht="39.950000000000003" customHeight="1" x14ac:dyDescent="0.2">
      <c r="A62" s="154" t="str">
        <f>IF('Basis-Tabelle-Samen'!A114="","",IF($D$1="Deutsch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62" s="337">
        <v>53</v>
      </c>
      <c r="C62" s="160" t="str">
        <f>IF('Basis-Tabelle-Samen'!G55="","",'Basis-Tabelle-Samen'!G55)</f>
        <v>01</v>
      </c>
      <c r="D62" s="155" t="str">
        <f>IF('Basis-Tabelle-Samen'!$BB55="","",
IF($D$1="Bulgarisch - BG",'Basis-Tabelle-Samen'!$BB55,
IF($D$1="Dänisch - DK",'Basis-Tabelle-Samen'!$BC55,
IF($D$1="Deutsch - DE",'Basis-Tabelle-Samen'!$BD55,
IF($D$1="Englisch - UK",'Basis-Tabelle-Samen'!$BE55,
IF($D$1="Estnisch - EE",'Basis-Tabelle-Samen'!$BF55,
IF($D$1="Finnisch - FI",'Basis-Tabelle-Samen'!$BG55,
IF($D$1="Französisch - FR",'Basis-Tabelle-Samen'!$BH55,
IF($D$1="Griechisch - GR",'Basis-Tabelle-Samen'!$BI55,
IF($D$1="Irisch - IE",'Basis-Tabelle-Samen'!$BJ55,
IF($D$1="Isländisch - IS",'Basis-Tabelle-Samen'!$BK55,
IF($D$1="Italienisch - IT",'Basis-Tabelle-Samen'!$BL55,
IF($D$1="Japanisch - JP",'Basis-Tabelle-Samen'!$BM55,
IF($D$1="Kroatisch - HR",'Basis-Tabelle-Samen'!$BN55,
IF($D$1="Lettisch - LV",'Basis-Tabelle-Samen'!$BO55,
IF($D$1="Litauisch - LT",'Basis-Tabelle-Samen'!$BP55,
IF($D$1="Maltesisch - MT",'Basis-Tabelle-Samen'!$BQ55,
IF($D$1="Niederländisch - NL",'Basis-Tabelle-Samen'!$BR55,
IF($D$1="Norwegisch - NO",'Basis-Tabelle-Samen'!$BS55,
IF($D$1="Polnisch - PL",'Basis-Tabelle-Samen'!$BT55,
IF($D$1="Portugiesisch - PT",'Basis-Tabelle-Samen'!$BU55,
IF($D$1="Rumänisch - RO",'Basis-Tabelle-Samen'!$BV55,
IF($D$1="Schwedisch - SE",'Basis-Tabelle-Samen'!$BW55,
IF($D$1="Slowakisch - SK",'Basis-Tabelle-Samen'!$BX55,
IF($D$1="Slowenisch - SI",'Basis-Tabelle-Samen'!$BY55,
IF($D$1="Spanisch - ES",'Basis-Tabelle-Samen'!$BZ55,
IF($D$1="Tschechisch - CZ",'Basis-Tabelle-Samen'!$BD55,
IF($D$1="Türkisch - TR",'Basis-Tabelle-Samen'!$CB55,
IF($D$1="Ungarisch - HU",'Basis-Tabelle-Samen'!$CC55,
" ACHTUNG")))))))))))))))))))))))))))))</f>
        <v>Horsetail Tree
Casuarina equisetifolia
Känguruhbaum</v>
      </c>
      <c r="E62" s="190" t="str">
        <f t="shared" si="0"/>
        <v/>
      </c>
      <c r="F62" s="170"/>
      <c r="G62" s="12"/>
      <c r="H62" s="157">
        <f>IF('Basis-Tabelle-Samen'!K55="","",'Basis-Tabelle-Samen'!K55)</f>
        <v>72921</v>
      </c>
      <c r="I62" s="189">
        <f t="shared" si="1"/>
        <v>15</v>
      </c>
      <c r="J62" s="188">
        <f>IF(H62="",0,'Basis-Tabelle-Samen'!M55)</f>
        <v>2.4500000000000002</v>
      </c>
      <c r="K62" s="12"/>
      <c r="L62" s="157">
        <f>IF('Basis-Tabelle-Samen'!N55="","",'Basis-Tabelle-Samen'!N55)</f>
        <v>82921</v>
      </c>
      <c r="M62" s="189">
        <f t="shared" si="2"/>
        <v>18</v>
      </c>
      <c r="N62" s="188">
        <f>IF(L62="",0,'Basis-Tabelle-Samen'!P55)</f>
        <v>3.75</v>
      </c>
      <c r="O62" s="12"/>
      <c r="P62" s="157">
        <f>IF('Basis-Tabelle-Samen'!Q55="","",'Basis-Tabelle-Samen'!Q55)</f>
        <v>52921</v>
      </c>
      <c r="Q62" s="189">
        <f t="shared" si="3"/>
        <v>6</v>
      </c>
      <c r="R62" s="188">
        <f>IF(P62="",0,'Basis-Tabelle-Samen'!S55)</f>
        <v>4.95</v>
      </c>
      <c r="S62" s="12"/>
      <c r="T62" s="157">
        <f>IF('Basis-Tabelle-Samen'!T55="","",'Basis-Tabelle-Samen'!T55)</f>
        <v>32921</v>
      </c>
      <c r="U62" s="189">
        <f t="shared" si="4"/>
        <v>6</v>
      </c>
      <c r="V62" s="188">
        <f>IF(T62="",0,'Basis-Tabelle-Samen'!V55)</f>
        <v>6.75</v>
      </c>
      <c r="W62" s="12"/>
      <c r="X62" s="157">
        <f>IF('Basis-Tabelle-Samen'!W55="","",'Basis-Tabelle-Samen'!W55)</f>
        <v>62921</v>
      </c>
      <c r="Y62" s="189">
        <f t="shared" si="5"/>
        <v>8</v>
      </c>
      <c r="Z62" s="188">
        <f>IF(X62="",0,'Basis-Tabelle-Samen'!Y55)</f>
        <v>2.95</v>
      </c>
    </row>
    <row r="63" spans="1:26" ht="39.950000000000003" customHeight="1" x14ac:dyDescent="0.2">
      <c r="A63" s="154" t="str">
        <f>IF('Basis-Tabelle-Samen'!A117="","",IF($D$1="Deutsch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63" s="337">
        <v>111</v>
      </c>
      <c r="C63" s="160" t="str">
        <f>IF('Basis-Tabelle-Samen'!G113="","",'Basis-Tabelle-Samen'!G113)</f>
        <v>01</v>
      </c>
      <c r="D63" s="155" t="str">
        <f>IF('Basis-Tabelle-Samen'!$BB113="","",
IF($D$1="Bulgarisch - BG",'Basis-Tabelle-Samen'!$BB113,
IF($D$1="Dänisch - DK",'Basis-Tabelle-Samen'!$BC113,
IF($D$1="Deutsch - DE",'Basis-Tabelle-Samen'!$BD113,
IF($D$1="Englisch - UK",'Basis-Tabelle-Samen'!$BE113,
IF($D$1="Estnisch - EE",'Basis-Tabelle-Samen'!$BF113,
IF($D$1="Finnisch - FI",'Basis-Tabelle-Samen'!$BG113,
IF($D$1="Französisch - FR",'Basis-Tabelle-Samen'!$BH113,
IF($D$1="Griechisch - GR",'Basis-Tabelle-Samen'!$BI113,
IF($D$1="Irisch - IE",'Basis-Tabelle-Samen'!$BJ113,
IF($D$1="Isländisch - IS",'Basis-Tabelle-Samen'!$BK113,
IF($D$1="Italienisch - IT",'Basis-Tabelle-Samen'!$BL113,
IF($D$1="Japanisch - JP",'Basis-Tabelle-Samen'!$BM113,
IF($D$1="Kroatisch - HR",'Basis-Tabelle-Samen'!$BN113,
IF($D$1="Lettisch - LV",'Basis-Tabelle-Samen'!$BO113,
IF($D$1="Litauisch - LT",'Basis-Tabelle-Samen'!$BP113,
IF($D$1="Maltesisch - MT",'Basis-Tabelle-Samen'!$BQ113,
IF($D$1="Niederländisch - NL",'Basis-Tabelle-Samen'!$BR113,
IF($D$1="Norwegisch - NO",'Basis-Tabelle-Samen'!$BS113,
IF($D$1="Polnisch - PL",'Basis-Tabelle-Samen'!$BT113,
IF($D$1="Portugiesisch - PT",'Basis-Tabelle-Samen'!$BU113,
IF($D$1="Rumänisch - RO",'Basis-Tabelle-Samen'!$BV113,
IF($D$1="Schwedisch - SE",'Basis-Tabelle-Samen'!$BW113,
IF($D$1="Slowakisch - SK",'Basis-Tabelle-Samen'!$BX113,
IF($D$1="Slowenisch - SI",'Basis-Tabelle-Samen'!$BY113,
IF($D$1="Spanisch - ES",'Basis-Tabelle-Samen'!$BZ113,
IF($D$1="Tschechisch - CZ",'Basis-Tabelle-Samen'!$BD113,
IF($D$1="Türkisch - TR",'Basis-Tabelle-Samen'!$CB113,
IF($D$1="Ungarisch - HU",'Basis-Tabelle-Samen'!$CC113,
" ACHTUNG")))))))))))))))))))))))))))))</f>
        <v>Iceland poppy mix
Papaver nudicaule
Islandmohn – Mix</v>
      </c>
      <c r="E63" s="190" t="str">
        <f t="shared" si="0"/>
        <v/>
      </c>
      <c r="F63" s="170"/>
      <c r="G63" s="12"/>
      <c r="H63" s="157">
        <f>IF('Basis-Tabelle-Samen'!K113="","",'Basis-Tabelle-Samen'!K113)</f>
        <v>73253</v>
      </c>
      <c r="I63" s="189">
        <f t="shared" si="1"/>
        <v>15</v>
      </c>
      <c r="J63" s="188">
        <f>IF(H63="",0,'Basis-Tabelle-Samen'!M113)</f>
        <v>2.4500000000000002</v>
      </c>
      <c r="K63" s="12"/>
      <c r="L63" s="157">
        <f>IF('Basis-Tabelle-Samen'!N113="","",'Basis-Tabelle-Samen'!N113)</f>
        <v>83253</v>
      </c>
      <c r="M63" s="189">
        <f t="shared" si="2"/>
        <v>18</v>
      </c>
      <c r="N63" s="188">
        <f>IF(L63="",0,'Basis-Tabelle-Samen'!P113)</f>
        <v>3.75</v>
      </c>
      <c r="O63" s="12"/>
      <c r="P63" s="157">
        <f>IF('Basis-Tabelle-Samen'!Q113="","",'Basis-Tabelle-Samen'!Q113)</f>
        <v>53253</v>
      </c>
      <c r="Q63" s="189">
        <f t="shared" si="3"/>
        <v>6</v>
      </c>
      <c r="R63" s="188">
        <f>IF(P63="",0,'Basis-Tabelle-Samen'!S113)</f>
        <v>4.95</v>
      </c>
      <c r="S63" s="12"/>
      <c r="T63" s="157">
        <f>IF('Basis-Tabelle-Samen'!T113="","",'Basis-Tabelle-Samen'!T113)</f>
        <v>33253</v>
      </c>
      <c r="U63" s="189">
        <f t="shared" si="4"/>
        <v>6</v>
      </c>
      <c r="V63" s="188">
        <f>IF(T63="",0,'Basis-Tabelle-Samen'!V113)</f>
        <v>6.75</v>
      </c>
      <c r="W63" s="12"/>
      <c r="X63" s="157">
        <f>IF('Basis-Tabelle-Samen'!W113="","",'Basis-Tabelle-Samen'!W113)</f>
        <v>63253</v>
      </c>
      <c r="Y63" s="189">
        <f t="shared" si="5"/>
        <v>8</v>
      </c>
      <c r="Z63" s="188">
        <f>IF(X63="",0,'Basis-Tabelle-Samen'!Y113)</f>
        <v>2.95</v>
      </c>
    </row>
    <row r="64" spans="1:26" ht="39.950000000000003" customHeight="1" x14ac:dyDescent="0.2">
      <c r="A64" s="154" t="str">
        <f>IF('Basis-Tabelle-Samen'!A54="","",IF($D$1="Deutsch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64" s="337">
        <v>68</v>
      </c>
      <c r="C64" s="160" t="str">
        <f>IF('Basis-Tabelle-Samen'!G70="","",'Basis-Tabelle-Samen'!G70)</f>
        <v>01</v>
      </c>
      <c r="D64" s="155" t="str">
        <f>IF('Basis-Tabelle-Samen'!$BB70="","",
IF($D$1="Bulgarisch - BG",'Basis-Tabelle-Samen'!$BB70,
IF($D$1="Dänisch - DK",'Basis-Tabelle-Samen'!$BC70,
IF($D$1="Deutsch - DE",'Basis-Tabelle-Samen'!$BD70,
IF($D$1="Englisch - UK",'Basis-Tabelle-Samen'!$BE70,
IF($D$1="Estnisch - EE",'Basis-Tabelle-Samen'!$BF70,
IF($D$1="Finnisch - FI",'Basis-Tabelle-Samen'!$BG70,
IF($D$1="Französisch - FR",'Basis-Tabelle-Samen'!$BH70,
IF($D$1="Griechisch - GR",'Basis-Tabelle-Samen'!$BI70,
IF($D$1="Irisch - IE",'Basis-Tabelle-Samen'!$BJ70,
IF($D$1="Isländisch - IS",'Basis-Tabelle-Samen'!$BK70,
IF($D$1="Italienisch - IT",'Basis-Tabelle-Samen'!$BL70,
IF($D$1="Japanisch - JP",'Basis-Tabelle-Samen'!$BM70,
IF($D$1="Kroatisch - HR",'Basis-Tabelle-Samen'!$BN70,
IF($D$1="Lettisch - LV",'Basis-Tabelle-Samen'!$BO70,
IF($D$1="Litauisch - LT",'Basis-Tabelle-Samen'!$BP70,
IF($D$1="Maltesisch - MT",'Basis-Tabelle-Samen'!$BQ70,
IF($D$1="Niederländisch - NL",'Basis-Tabelle-Samen'!$BR70,
IF($D$1="Norwegisch - NO",'Basis-Tabelle-Samen'!$BS70,
IF($D$1="Polnisch - PL",'Basis-Tabelle-Samen'!$BT70,
IF($D$1="Portugiesisch - PT",'Basis-Tabelle-Samen'!$BU70,
IF($D$1="Rumänisch - RO",'Basis-Tabelle-Samen'!$BV70,
IF($D$1="Schwedisch - SE",'Basis-Tabelle-Samen'!$BW70,
IF($D$1="Slowakisch - SK",'Basis-Tabelle-Samen'!$BX70,
IF($D$1="Slowenisch - SI",'Basis-Tabelle-Samen'!$BY70,
IF($D$1="Spanisch - ES",'Basis-Tabelle-Samen'!$BZ70,
IF($D$1="Tschechisch - CZ",'Basis-Tabelle-Samen'!$BD70,
IF($D$1="Türkisch - TR",'Basis-Tabelle-Samen'!$CB70,
IF($D$1="Ungarisch - HU",'Basis-Tabelle-Samen'!$CC70,
" ACHTUNG")))))))))))))))))))))))))))))</f>
        <v>Indian Banyan Tree
Ficus benghalensis
Bengalische Würgefeige</v>
      </c>
      <c r="E64" s="190" t="str">
        <f t="shared" si="0"/>
        <v/>
      </c>
      <c r="F64" s="170"/>
      <c r="G64" s="12"/>
      <c r="H64" s="157">
        <f>IF('Basis-Tabelle-Samen'!K70="","",'Basis-Tabelle-Samen'!K70)</f>
        <v>72971</v>
      </c>
      <c r="I64" s="189">
        <f t="shared" si="1"/>
        <v>15</v>
      </c>
      <c r="J64" s="188">
        <f>IF(H64="",0,'Basis-Tabelle-Samen'!M70)</f>
        <v>2.4500000000000002</v>
      </c>
      <c r="K64" s="12"/>
      <c r="L64" s="157">
        <f>IF('Basis-Tabelle-Samen'!N70="","",'Basis-Tabelle-Samen'!N70)</f>
        <v>82971</v>
      </c>
      <c r="M64" s="189">
        <f t="shared" si="2"/>
        <v>18</v>
      </c>
      <c r="N64" s="188">
        <f>IF(L64="",0,'Basis-Tabelle-Samen'!P70)</f>
        <v>3.75</v>
      </c>
      <c r="O64" s="12"/>
      <c r="P64" s="157">
        <f>IF('Basis-Tabelle-Samen'!Q70="","",'Basis-Tabelle-Samen'!Q70)</f>
        <v>52971</v>
      </c>
      <c r="Q64" s="189">
        <f t="shared" si="3"/>
        <v>6</v>
      </c>
      <c r="R64" s="188">
        <f>IF(P64="",0,'Basis-Tabelle-Samen'!S70)</f>
        <v>4.95</v>
      </c>
      <c r="S64" s="12"/>
      <c r="T64" s="157">
        <f>IF('Basis-Tabelle-Samen'!T70="","",'Basis-Tabelle-Samen'!T70)</f>
        <v>32971</v>
      </c>
      <c r="U64" s="189">
        <f t="shared" si="4"/>
        <v>6</v>
      </c>
      <c r="V64" s="188">
        <f>IF(T64="",0,'Basis-Tabelle-Samen'!V70)</f>
        <v>6.75</v>
      </c>
      <c r="W64" s="12"/>
      <c r="X64" s="157">
        <f>IF('Basis-Tabelle-Samen'!W70="","",'Basis-Tabelle-Samen'!W70)</f>
        <v>62971</v>
      </c>
      <c r="Y64" s="189">
        <f t="shared" si="5"/>
        <v>8</v>
      </c>
      <c r="Z64" s="188">
        <f>IF(X64="",0,'Basis-Tabelle-Samen'!Y70)</f>
        <v>2.95</v>
      </c>
    </row>
    <row r="65" spans="1:26" ht="39.950000000000003" customHeight="1" x14ac:dyDescent="0.2">
      <c r="A65" s="154" t="str">
        <f>IF('Basis-Tabelle-Samen'!A50="","",IF($D$1="Deutsch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65" s="337">
        <v>82</v>
      </c>
      <c r="C65" s="160" t="str">
        <f>IF('Basis-Tabelle-Samen'!G84="","",'Basis-Tabelle-Samen'!G84)</f>
        <v>01</v>
      </c>
      <c r="D65" s="155" t="str">
        <f>IF('Basis-Tabelle-Samen'!$BB84="","",
IF($D$1="Bulgarisch - BG",'Basis-Tabelle-Samen'!$BB84,
IF($D$1="Dänisch - DK",'Basis-Tabelle-Samen'!$BC84,
IF($D$1="Deutsch - DE",'Basis-Tabelle-Samen'!$BD84,
IF($D$1="Englisch - UK",'Basis-Tabelle-Samen'!$BE84,
IF($D$1="Estnisch - EE",'Basis-Tabelle-Samen'!$BF84,
IF($D$1="Finnisch - FI",'Basis-Tabelle-Samen'!$BG84,
IF($D$1="Französisch - FR",'Basis-Tabelle-Samen'!$BH84,
IF($D$1="Griechisch - GR",'Basis-Tabelle-Samen'!$BI84,
IF($D$1="Irisch - IE",'Basis-Tabelle-Samen'!$BJ84,
IF($D$1="Isländisch - IS",'Basis-Tabelle-Samen'!$BK84,
IF($D$1="Italienisch - IT",'Basis-Tabelle-Samen'!$BL84,
IF($D$1="Japanisch - JP",'Basis-Tabelle-Samen'!$BM84,
IF($D$1="Kroatisch - HR",'Basis-Tabelle-Samen'!$BN84,
IF($D$1="Lettisch - LV",'Basis-Tabelle-Samen'!$BO84,
IF($D$1="Litauisch - LT",'Basis-Tabelle-Samen'!$BP84,
IF($D$1="Maltesisch - MT",'Basis-Tabelle-Samen'!$BQ84,
IF($D$1="Niederländisch - NL",'Basis-Tabelle-Samen'!$BR84,
IF($D$1="Norwegisch - NO",'Basis-Tabelle-Samen'!$BS84,
IF($D$1="Polnisch - PL",'Basis-Tabelle-Samen'!$BT84,
IF($D$1="Portugiesisch - PT",'Basis-Tabelle-Samen'!$BU84,
IF($D$1="Rumänisch - RO",'Basis-Tabelle-Samen'!$BV84,
IF($D$1="Schwedisch - SE",'Basis-Tabelle-Samen'!$BW84,
IF($D$1="Slowakisch - SK",'Basis-Tabelle-Samen'!$BX84,
IF($D$1="Slowenisch - SI",'Basis-Tabelle-Samen'!$BY84,
IF($D$1="Spanisch - ES",'Basis-Tabelle-Samen'!$BZ84,
IF($D$1="Tschechisch - CZ",'Basis-Tabelle-Samen'!$BD84,
IF($D$1="Türkisch - TR",'Basis-Tabelle-Samen'!$CB84,
IF($D$1="Ungarisch - HU",'Basis-Tabelle-Samen'!$CC84,
" ACHTUNG")))))))))))))))))))))))))))))</f>
        <v>Indian Cedar
Cedrus deodara
Himalaya Zeder</v>
      </c>
      <c r="E65" s="190" t="str">
        <f t="shared" si="0"/>
        <v/>
      </c>
      <c r="F65" s="170"/>
      <c r="G65" s="12"/>
      <c r="H65" s="157">
        <f>IF('Basis-Tabelle-Samen'!K84="","",'Basis-Tabelle-Samen'!K84)</f>
        <v>73006</v>
      </c>
      <c r="I65" s="189">
        <f t="shared" si="1"/>
        <v>15</v>
      </c>
      <c r="J65" s="188">
        <f>IF(H65="",0,'Basis-Tabelle-Samen'!M84)</f>
        <v>2.4500000000000002</v>
      </c>
      <c r="K65" s="12"/>
      <c r="L65" s="157">
        <f>IF('Basis-Tabelle-Samen'!N84="","",'Basis-Tabelle-Samen'!N84)</f>
        <v>83006</v>
      </c>
      <c r="M65" s="189">
        <f t="shared" si="2"/>
        <v>18</v>
      </c>
      <c r="N65" s="188">
        <f>IF(L65="",0,'Basis-Tabelle-Samen'!P84)</f>
        <v>3.75</v>
      </c>
      <c r="O65" s="12"/>
      <c r="P65" s="157">
        <f>IF('Basis-Tabelle-Samen'!Q84="","",'Basis-Tabelle-Samen'!Q84)</f>
        <v>53006</v>
      </c>
      <c r="Q65" s="189">
        <f t="shared" si="3"/>
        <v>6</v>
      </c>
      <c r="R65" s="188">
        <f>IF(P65="",0,'Basis-Tabelle-Samen'!S84)</f>
        <v>4.95</v>
      </c>
      <c r="S65" s="12"/>
      <c r="T65" s="157">
        <f>IF('Basis-Tabelle-Samen'!T84="","",'Basis-Tabelle-Samen'!T84)</f>
        <v>33006</v>
      </c>
      <c r="U65" s="189">
        <f t="shared" si="4"/>
        <v>6</v>
      </c>
      <c r="V65" s="188">
        <f>IF(T65="",0,'Basis-Tabelle-Samen'!V84)</f>
        <v>6.75</v>
      </c>
      <c r="W65" s="12"/>
      <c r="X65" s="157">
        <f>IF('Basis-Tabelle-Samen'!W84="","",'Basis-Tabelle-Samen'!W84)</f>
        <v>63006</v>
      </c>
      <c r="Y65" s="189">
        <f t="shared" si="5"/>
        <v>8</v>
      </c>
      <c r="Z65" s="188">
        <f>IF(X65="",0,'Basis-Tabelle-Samen'!Y84)</f>
        <v>2.95</v>
      </c>
    </row>
    <row r="66" spans="1:26" ht="39.950000000000003" customHeight="1" x14ac:dyDescent="0.2">
      <c r="A66" s="154" t="str">
        <f>IF('Basis-Tabelle-Samen'!A67="","",IF($D$1="Deutsch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66" s="337">
        <v>18</v>
      </c>
      <c r="C66" s="160" t="str">
        <f>IF('Basis-Tabelle-Samen'!G20="","",'Basis-Tabelle-Samen'!G20)</f>
        <v>01</v>
      </c>
      <c r="D66" s="155" t="str">
        <f>IF('Basis-Tabelle-Samen'!$BB20="","",
IF($D$1="Bulgarisch - BG",'Basis-Tabelle-Samen'!$BB20,
IF($D$1="Dänisch - DK",'Basis-Tabelle-Samen'!$BC20,
IF($D$1="Deutsch - DE",'Basis-Tabelle-Samen'!$BD20,
IF($D$1="Englisch - UK",'Basis-Tabelle-Samen'!$BE20,
IF($D$1="Estnisch - EE",'Basis-Tabelle-Samen'!$BF20,
IF($D$1="Finnisch - FI",'Basis-Tabelle-Samen'!$BG20,
IF($D$1="Französisch - FR",'Basis-Tabelle-Samen'!$BH20,
IF($D$1="Griechisch - GR",'Basis-Tabelle-Samen'!$BI20,
IF($D$1="Irisch - IE",'Basis-Tabelle-Samen'!$BJ20,
IF($D$1="Isländisch - IS",'Basis-Tabelle-Samen'!$BK20,
IF($D$1="Italienisch - IT",'Basis-Tabelle-Samen'!$BL20,
IF($D$1="Japanisch - JP",'Basis-Tabelle-Samen'!$BM20,
IF($D$1="Kroatisch - HR",'Basis-Tabelle-Samen'!$BN20,
IF($D$1="Lettisch - LV",'Basis-Tabelle-Samen'!$BO20,
IF($D$1="Litauisch - LT",'Basis-Tabelle-Samen'!$BP20,
IF($D$1="Maltesisch - MT",'Basis-Tabelle-Samen'!$BQ20,
IF($D$1="Niederländisch - NL",'Basis-Tabelle-Samen'!$BR20,
IF($D$1="Norwegisch - NO",'Basis-Tabelle-Samen'!$BS20,
IF($D$1="Polnisch - PL",'Basis-Tabelle-Samen'!$BT20,
IF($D$1="Portugiesisch - PT",'Basis-Tabelle-Samen'!$BU20,
IF($D$1="Rumänisch - RO",'Basis-Tabelle-Samen'!$BV20,
IF($D$1="Schwedisch - SE",'Basis-Tabelle-Samen'!$BW20,
IF($D$1="Slowakisch - SK",'Basis-Tabelle-Samen'!$BX20,
IF($D$1="Slowenisch - SI",'Basis-Tabelle-Samen'!$BY20,
IF($D$1="Spanisch - ES",'Basis-Tabelle-Samen'!$BZ20,
IF($D$1="Tschechisch - CZ",'Basis-Tabelle-Samen'!$BD20,
IF($D$1="Türkisch - TR",'Basis-Tabelle-Samen'!$CB20,
IF($D$1="Ungarisch - HU",'Basis-Tabelle-Samen'!$CC20,
" ACHTUNG")))))))))))))))))))))))))))))</f>
        <v>Jacaranda
Jacaranda mimosifolia
Jacaranda</v>
      </c>
      <c r="E66" s="190" t="str">
        <f t="shared" si="0"/>
        <v/>
      </c>
      <c r="F66" s="170"/>
      <c r="G66" s="12"/>
      <c r="H66" s="157">
        <f>IF('Basis-Tabelle-Samen'!K20="","",'Basis-Tabelle-Samen'!K20)</f>
        <v>72340</v>
      </c>
      <c r="I66" s="189">
        <f t="shared" si="1"/>
        <v>15</v>
      </c>
      <c r="J66" s="188">
        <f>IF(H66="",0,'Basis-Tabelle-Samen'!M20)</f>
        <v>2.4500000000000002</v>
      </c>
      <c r="K66" s="12"/>
      <c r="L66" s="157">
        <f>IF('Basis-Tabelle-Samen'!N20="","",'Basis-Tabelle-Samen'!N20)</f>
        <v>82340</v>
      </c>
      <c r="M66" s="189">
        <f t="shared" si="2"/>
        <v>18</v>
      </c>
      <c r="N66" s="188">
        <f>IF(L66="",0,'Basis-Tabelle-Samen'!P20)</f>
        <v>3.75</v>
      </c>
      <c r="O66" s="12"/>
      <c r="P66" s="157">
        <f>IF('Basis-Tabelle-Samen'!Q20="","",'Basis-Tabelle-Samen'!Q20)</f>
        <v>52340</v>
      </c>
      <c r="Q66" s="189">
        <f t="shared" si="3"/>
        <v>6</v>
      </c>
      <c r="R66" s="188">
        <f>IF(P66="",0,'Basis-Tabelle-Samen'!S20)</f>
        <v>4.95</v>
      </c>
      <c r="S66" s="12"/>
      <c r="T66" s="157">
        <f>IF('Basis-Tabelle-Samen'!T20="","",'Basis-Tabelle-Samen'!T20)</f>
        <v>32340</v>
      </c>
      <c r="U66" s="189">
        <f t="shared" si="4"/>
        <v>6</v>
      </c>
      <c r="V66" s="188">
        <f>IF(T66="",0,'Basis-Tabelle-Samen'!V20)</f>
        <v>6.75</v>
      </c>
      <c r="W66" s="12"/>
      <c r="X66" s="157">
        <f>IF('Basis-Tabelle-Samen'!W20="","",'Basis-Tabelle-Samen'!W20)</f>
        <v>62340</v>
      </c>
      <c r="Y66" s="189">
        <f t="shared" si="5"/>
        <v>8</v>
      </c>
      <c r="Z66" s="188">
        <f>IF(X66="",0,'Basis-Tabelle-Samen'!Y20)</f>
        <v>2.95</v>
      </c>
    </row>
    <row r="67" spans="1:26" ht="39.950000000000003" customHeight="1" x14ac:dyDescent="0.2">
      <c r="A67" s="154" t="str">
        <f>IF('Basis-Tabelle-Samen'!A69="","",IF($D$1="Deutsch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67" s="337">
        <v>67</v>
      </c>
      <c r="C67" s="160" t="str">
        <f>IF('Basis-Tabelle-Samen'!G69="","",'Basis-Tabelle-Samen'!G69)</f>
        <v>01</v>
      </c>
      <c r="D67" s="155" t="str">
        <f>IF('Basis-Tabelle-Samen'!$BB69="","",
IF($D$1="Bulgarisch - BG",'Basis-Tabelle-Samen'!$BB69,
IF($D$1="Dänisch - DK",'Basis-Tabelle-Samen'!$BC69,
IF($D$1="Deutsch - DE",'Basis-Tabelle-Samen'!$BD69,
IF($D$1="Englisch - UK",'Basis-Tabelle-Samen'!$BE69,
IF($D$1="Estnisch - EE",'Basis-Tabelle-Samen'!$BF69,
IF($D$1="Finnisch - FI",'Basis-Tabelle-Samen'!$BG69,
IF($D$1="Französisch - FR",'Basis-Tabelle-Samen'!$BH69,
IF($D$1="Griechisch - GR",'Basis-Tabelle-Samen'!$BI69,
IF($D$1="Irisch - IE",'Basis-Tabelle-Samen'!$BJ69,
IF($D$1="Isländisch - IS",'Basis-Tabelle-Samen'!$BK69,
IF($D$1="Italienisch - IT",'Basis-Tabelle-Samen'!$BL69,
IF($D$1="Japanisch - JP",'Basis-Tabelle-Samen'!$BM69,
IF($D$1="Kroatisch - HR",'Basis-Tabelle-Samen'!$BN69,
IF($D$1="Lettisch - LV",'Basis-Tabelle-Samen'!$BO69,
IF($D$1="Litauisch - LT",'Basis-Tabelle-Samen'!$BP69,
IF($D$1="Maltesisch - MT",'Basis-Tabelle-Samen'!$BQ69,
IF($D$1="Niederländisch - NL",'Basis-Tabelle-Samen'!$BR69,
IF($D$1="Norwegisch - NO",'Basis-Tabelle-Samen'!$BS69,
IF($D$1="Polnisch - PL",'Basis-Tabelle-Samen'!$BT69,
IF($D$1="Portugiesisch - PT",'Basis-Tabelle-Samen'!$BU69,
IF($D$1="Rumänisch - RO",'Basis-Tabelle-Samen'!$BV69,
IF($D$1="Schwedisch - SE",'Basis-Tabelle-Samen'!$BW69,
IF($D$1="Slowakisch - SK",'Basis-Tabelle-Samen'!$BX69,
IF($D$1="Slowenisch - SI",'Basis-Tabelle-Samen'!$BY69,
IF($D$1="Spanisch - ES",'Basis-Tabelle-Samen'!$BZ69,
IF($D$1="Tschechisch - CZ",'Basis-Tabelle-Samen'!$BD69,
IF($D$1="Türkisch - TR",'Basis-Tabelle-Samen'!$CB69,
IF($D$1="Ungarisch - HU",'Basis-Tabelle-Samen'!$CC69,
" ACHTUNG")))))))))))))))))))))))))))))</f>
        <v>Japanese White Pine
Pinus parviflora
Mädchenkiefer</v>
      </c>
      <c r="E67" s="190" t="str">
        <f t="shared" si="0"/>
        <v/>
      </c>
      <c r="F67" s="170"/>
      <c r="G67" s="12"/>
      <c r="H67" s="157">
        <f>IF('Basis-Tabelle-Samen'!K69="","",'Basis-Tabelle-Samen'!K69)</f>
        <v>72969</v>
      </c>
      <c r="I67" s="189">
        <f t="shared" si="1"/>
        <v>15</v>
      </c>
      <c r="J67" s="188">
        <f>IF(H67="",0,'Basis-Tabelle-Samen'!M69)</f>
        <v>2.4500000000000002</v>
      </c>
      <c r="K67" s="12"/>
      <c r="L67" s="157">
        <f>IF('Basis-Tabelle-Samen'!N69="","",'Basis-Tabelle-Samen'!N69)</f>
        <v>82969</v>
      </c>
      <c r="M67" s="189">
        <f t="shared" si="2"/>
        <v>18</v>
      </c>
      <c r="N67" s="188">
        <f>IF(L67="",0,'Basis-Tabelle-Samen'!P69)</f>
        <v>3.75</v>
      </c>
      <c r="O67" s="12"/>
      <c r="P67" s="157">
        <f>IF('Basis-Tabelle-Samen'!Q69="","",'Basis-Tabelle-Samen'!Q69)</f>
        <v>52969</v>
      </c>
      <c r="Q67" s="189">
        <f t="shared" si="3"/>
        <v>6</v>
      </c>
      <c r="R67" s="188">
        <f>IF(P67="",0,'Basis-Tabelle-Samen'!S69)</f>
        <v>4.95</v>
      </c>
      <c r="S67" s="12"/>
      <c r="T67" s="157">
        <f>IF('Basis-Tabelle-Samen'!T69="","",'Basis-Tabelle-Samen'!T69)</f>
        <v>32969</v>
      </c>
      <c r="U67" s="189">
        <f t="shared" si="4"/>
        <v>6</v>
      </c>
      <c r="V67" s="188">
        <f>IF(T67="",0,'Basis-Tabelle-Samen'!V69)</f>
        <v>6.75</v>
      </c>
      <c r="W67" s="12"/>
      <c r="X67" s="157">
        <f>IF('Basis-Tabelle-Samen'!W69="","",'Basis-Tabelle-Samen'!W69)</f>
        <v>62969</v>
      </c>
      <c r="Y67" s="189">
        <f t="shared" si="5"/>
        <v>8</v>
      </c>
      <c r="Z67" s="188">
        <f>IF(X67="",0,'Basis-Tabelle-Samen'!Y69)</f>
        <v>2.95</v>
      </c>
    </row>
    <row r="68" spans="1:26" ht="39.950000000000003" customHeight="1" x14ac:dyDescent="0.2">
      <c r="A68" s="154" t="str">
        <f>IF('Basis-Tabelle-Samen'!A35="","",IF($D$1="Deutsch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68" s="337">
        <v>51</v>
      </c>
      <c r="C68" s="160" t="str">
        <f>IF('Basis-Tabelle-Samen'!G53="","",'Basis-Tabelle-Samen'!G53)</f>
        <v>01</v>
      </c>
      <c r="D68" s="155" t="str">
        <f>IF('Basis-Tabelle-Samen'!$BB53="","",
IF($D$1="Bulgarisch - BG",'Basis-Tabelle-Samen'!$BB53,
IF($D$1="Dänisch - DK",'Basis-Tabelle-Samen'!$BC53,
IF($D$1="Deutsch - DE",'Basis-Tabelle-Samen'!$BD53,
IF($D$1="Englisch - UK",'Basis-Tabelle-Samen'!$BE53,
IF($D$1="Estnisch - EE",'Basis-Tabelle-Samen'!$BF53,
IF($D$1="Finnisch - FI",'Basis-Tabelle-Samen'!$BG53,
IF($D$1="Französisch - FR",'Basis-Tabelle-Samen'!$BH53,
IF($D$1="Griechisch - GR",'Basis-Tabelle-Samen'!$BI53,
IF($D$1="Irisch - IE",'Basis-Tabelle-Samen'!$BJ53,
IF($D$1="Isländisch - IS",'Basis-Tabelle-Samen'!$BK53,
IF($D$1="Italienisch - IT",'Basis-Tabelle-Samen'!$BL53,
IF($D$1="Japanisch - JP",'Basis-Tabelle-Samen'!$BM53,
IF($D$1="Kroatisch - HR",'Basis-Tabelle-Samen'!$BN53,
IF($D$1="Lettisch - LV",'Basis-Tabelle-Samen'!$BO53,
IF($D$1="Litauisch - LT",'Basis-Tabelle-Samen'!$BP53,
IF($D$1="Maltesisch - MT",'Basis-Tabelle-Samen'!$BQ53,
IF($D$1="Niederländisch - NL",'Basis-Tabelle-Samen'!$BR53,
IF($D$1="Norwegisch - NO",'Basis-Tabelle-Samen'!$BS53,
IF($D$1="Polnisch - PL",'Basis-Tabelle-Samen'!$BT53,
IF($D$1="Portugiesisch - PT",'Basis-Tabelle-Samen'!$BU53,
IF($D$1="Rumänisch - RO",'Basis-Tabelle-Samen'!$BV53,
IF($D$1="Schwedisch - SE",'Basis-Tabelle-Samen'!$BW53,
IF($D$1="Slowakisch - SK",'Basis-Tabelle-Samen'!$BX53,
IF($D$1="Slowenisch - SI",'Basis-Tabelle-Samen'!$BY53,
IF($D$1="Spanisch - ES",'Basis-Tabelle-Samen'!$BZ53,
IF($D$1="Tschechisch - CZ",'Basis-Tabelle-Samen'!$BD53,
IF($D$1="Türkisch - TR",'Basis-Tabelle-Samen'!$CB53,
IF($D$1="Ungarisch - HU",'Basis-Tabelle-Samen'!$CC53,
" ACHTUNG")))))))))))))))))))))))))))))</f>
        <v>Joshua Tree
Yucca brevifolia
Joshua Tree</v>
      </c>
      <c r="E68" s="190" t="str">
        <f t="shared" si="0"/>
        <v/>
      </c>
      <c r="F68" s="170"/>
      <c r="G68" s="12"/>
      <c r="H68" s="157">
        <f>IF('Basis-Tabelle-Samen'!K53="","",'Basis-Tabelle-Samen'!K53)</f>
        <v>72917</v>
      </c>
      <c r="I68" s="189">
        <f t="shared" si="1"/>
        <v>15</v>
      </c>
      <c r="J68" s="188">
        <f>IF(H68="",0,'Basis-Tabelle-Samen'!M53)</f>
        <v>2.4500000000000002</v>
      </c>
      <c r="K68" s="12"/>
      <c r="L68" s="157">
        <f>IF('Basis-Tabelle-Samen'!N53="","",'Basis-Tabelle-Samen'!N53)</f>
        <v>82917</v>
      </c>
      <c r="M68" s="189">
        <f t="shared" si="2"/>
        <v>18</v>
      </c>
      <c r="N68" s="188">
        <f>IF(L68="",0,'Basis-Tabelle-Samen'!P53)</f>
        <v>3.75</v>
      </c>
      <c r="O68" s="12"/>
      <c r="P68" s="157">
        <f>IF('Basis-Tabelle-Samen'!Q53="","",'Basis-Tabelle-Samen'!Q53)</f>
        <v>52917</v>
      </c>
      <c r="Q68" s="189">
        <f t="shared" si="3"/>
        <v>6</v>
      </c>
      <c r="R68" s="188">
        <f>IF(P68="",0,'Basis-Tabelle-Samen'!S53)</f>
        <v>4.95</v>
      </c>
      <c r="S68" s="12"/>
      <c r="T68" s="157">
        <f>IF('Basis-Tabelle-Samen'!T53="","",'Basis-Tabelle-Samen'!T53)</f>
        <v>32917</v>
      </c>
      <c r="U68" s="189">
        <f t="shared" si="4"/>
        <v>6</v>
      </c>
      <c r="V68" s="188">
        <f>IF(T68="",0,'Basis-Tabelle-Samen'!V53)</f>
        <v>6.75</v>
      </c>
      <c r="W68" s="12"/>
      <c r="X68" s="157">
        <f>IF('Basis-Tabelle-Samen'!W53="","",'Basis-Tabelle-Samen'!W53)</f>
        <v>62917</v>
      </c>
      <c r="Y68" s="189">
        <f t="shared" si="5"/>
        <v>8</v>
      </c>
      <c r="Z68" s="188">
        <f>IF(X68="",0,'Basis-Tabelle-Samen'!Y53)</f>
        <v>2.95</v>
      </c>
    </row>
    <row r="69" spans="1:26" ht="39.950000000000003" customHeight="1" x14ac:dyDescent="0.2">
      <c r="A69" s="154" t="str">
        <f>IF('Basis-Tabelle-Samen'!A20="","",IF($D$1="Deutsch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69" s="337">
        <v>50</v>
      </c>
      <c r="C69" s="160" t="str">
        <f>IF('Basis-Tabelle-Samen'!G52="","",'Basis-Tabelle-Samen'!G52)</f>
        <v>01</v>
      </c>
      <c r="D69" s="155" t="str">
        <f>IF('Basis-Tabelle-Samen'!$BB52="","",
IF($D$1="Bulgarisch - BG",'Basis-Tabelle-Samen'!$BB52,
IF($D$1="Dänisch - DK",'Basis-Tabelle-Samen'!$BC52,
IF($D$1="Deutsch - DE",'Basis-Tabelle-Samen'!$BD52,
IF($D$1="Englisch - UK",'Basis-Tabelle-Samen'!$BE52,
IF($D$1="Estnisch - EE",'Basis-Tabelle-Samen'!$BF52,
IF($D$1="Finnisch - FI",'Basis-Tabelle-Samen'!$BG52,
IF($D$1="Französisch - FR",'Basis-Tabelle-Samen'!$BH52,
IF($D$1="Griechisch - GR",'Basis-Tabelle-Samen'!$BI52,
IF($D$1="Irisch - IE",'Basis-Tabelle-Samen'!$BJ52,
IF($D$1="Isländisch - IS",'Basis-Tabelle-Samen'!$BK52,
IF($D$1="Italienisch - IT",'Basis-Tabelle-Samen'!$BL52,
IF($D$1="Japanisch - JP",'Basis-Tabelle-Samen'!$BM52,
IF($D$1="Kroatisch - HR",'Basis-Tabelle-Samen'!$BN52,
IF($D$1="Lettisch - LV",'Basis-Tabelle-Samen'!$BO52,
IF($D$1="Litauisch - LT",'Basis-Tabelle-Samen'!$BP52,
IF($D$1="Maltesisch - MT",'Basis-Tabelle-Samen'!$BQ52,
IF($D$1="Niederländisch - NL",'Basis-Tabelle-Samen'!$BR52,
IF($D$1="Norwegisch - NO",'Basis-Tabelle-Samen'!$BS52,
IF($D$1="Polnisch - PL",'Basis-Tabelle-Samen'!$BT52,
IF($D$1="Portugiesisch - PT",'Basis-Tabelle-Samen'!$BU52,
IF($D$1="Rumänisch - RO",'Basis-Tabelle-Samen'!$BV52,
IF($D$1="Schwedisch - SE",'Basis-Tabelle-Samen'!$BW52,
IF($D$1="Slowakisch - SK",'Basis-Tabelle-Samen'!$BX52,
IF($D$1="Slowenisch - SI",'Basis-Tabelle-Samen'!$BY52,
IF($D$1="Spanisch - ES",'Basis-Tabelle-Samen'!$BZ52,
IF($D$1="Tschechisch - CZ",'Basis-Tabelle-Samen'!$BD52,
IF($D$1="Türkisch - TR",'Basis-Tabelle-Samen'!$CB52,
IF($D$1="Ungarisch - HU",'Basis-Tabelle-Samen'!$CC52,
" ACHTUNG")))))))))))))))))))))))))))))</f>
        <v>Katsuratree
Cercidiphyllum japonicum
Lebkuchenbaum</v>
      </c>
      <c r="E69" s="190" t="str">
        <f t="shared" si="0"/>
        <v/>
      </c>
      <c r="F69" s="170"/>
      <c r="G69" s="12"/>
      <c r="H69" s="157">
        <f>IF('Basis-Tabelle-Samen'!K52="","",'Basis-Tabelle-Samen'!K52)</f>
        <v>72916</v>
      </c>
      <c r="I69" s="189">
        <f t="shared" si="1"/>
        <v>15</v>
      </c>
      <c r="J69" s="188">
        <f>IF(H69="",0,'Basis-Tabelle-Samen'!M52)</f>
        <v>2.4500000000000002</v>
      </c>
      <c r="K69" s="12"/>
      <c r="L69" s="157">
        <f>IF('Basis-Tabelle-Samen'!N52="","",'Basis-Tabelle-Samen'!N52)</f>
        <v>82916</v>
      </c>
      <c r="M69" s="189">
        <f t="shared" si="2"/>
        <v>18</v>
      </c>
      <c r="N69" s="188">
        <f>IF(L69="",0,'Basis-Tabelle-Samen'!P52)</f>
        <v>3.75</v>
      </c>
      <c r="O69" s="12"/>
      <c r="P69" s="157">
        <f>IF('Basis-Tabelle-Samen'!Q52="","",'Basis-Tabelle-Samen'!Q52)</f>
        <v>52916</v>
      </c>
      <c r="Q69" s="189">
        <f t="shared" si="3"/>
        <v>6</v>
      </c>
      <c r="R69" s="188">
        <f>IF(P69="",0,'Basis-Tabelle-Samen'!S52)</f>
        <v>4.95</v>
      </c>
      <c r="S69" s="12"/>
      <c r="T69" s="157">
        <f>IF('Basis-Tabelle-Samen'!T52="","",'Basis-Tabelle-Samen'!T52)</f>
        <v>32916</v>
      </c>
      <c r="U69" s="189">
        <f t="shared" si="4"/>
        <v>6</v>
      </c>
      <c r="V69" s="188">
        <f>IF(T69="",0,'Basis-Tabelle-Samen'!V52)</f>
        <v>6.75</v>
      </c>
      <c r="W69" s="12"/>
      <c r="X69" s="157">
        <f>IF('Basis-Tabelle-Samen'!W52="","",'Basis-Tabelle-Samen'!W52)</f>
        <v>62916</v>
      </c>
      <c r="Y69" s="189">
        <f t="shared" si="5"/>
        <v>8</v>
      </c>
      <c r="Z69" s="188">
        <f>IF(X69="",0,'Basis-Tabelle-Samen'!Y52)</f>
        <v>2.95</v>
      </c>
    </row>
    <row r="70" spans="1:26" ht="39.950000000000003" customHeight="1" x14ac:dyDescent="0.2">
      <c r="A70" s="154" t="str">
        <f>IF('Basis-Tabelle-Samen'!A23="","",IF($D$1="Deutsch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70" s="337">
        <v>74</v>
      </c>
      <c r="C70" s="160" t="str">
        <f>IF('Basis-Tabelle-Samen'!G76="","",'Basis-Tabelle-Samen'!G76)</f>
        <v>01</v>
      </c>
      <c r="D70" s="155" t="str">
        <f>IF('Basis-Tabelle-Samen'!$BB76="","",
IF($D$1="Bulgarisch - BG",'Basis-Tabelle-Samen'!$BB76,
IF($D$1="Dänisch - DK",'Basis-Tabelle-Samen'!$BC76,
IF($D$1="Deutsch - DE",'Basis-Tabelle-Samen'!$BD76,
IF($D$1="Englisch - UK",'Basis-Tabelle-Samen'!$BE76,
IF($D$1="Estnisch - EE",'Basis-Tabelle-Samen'!$BF76,
IF($D$1="Finnisch - FI",'Basis-Tabelle-Samen'!$BG76,
IF($D$1="Französisch - FR",'Basis-Tabelle-Samen'!$BH76,
IF($D$1="Griechisch - GR",'Basis-Tabelle-Samen'!$BI76,
IF($D$1="Irisch - IE",'Basis-Tabelle-Samen'!$BJ76,
IF($D$1="Isländisch - IS",'Basis-Tabelle-Samen'!$BK76,
IF($D$1="Italienisch - IT",'Basis-Tabelle-Samen'!$BL76,
IF($D$1="Japanisch - JP",'Basis-Tabelle-Samen'!$BM76,
IF($D$1="Kroatisch - HR",'Basis-Tabelle-Samen'!$BN76,
IF($D$1="Lettisch - LV",'Basis-Tabelle-Samen'!$BO76,
IF($D$1="Litauisch - LT",'Basis-Tabelle-Samen'!$BP76,
IF($D$1="Maltesisch - MT",'Basis-Tabelle-Samen'!$BQ76,
IF($D$1="Niederländisch - NL",'Basis-Tabelle-Samen'!$BR76,
IF($D$1="Norwegisch - NO",'Basis-Tabelle-Samen'!$BS76,
IF($D$1="Polnisch - PL",'Basis-Tabelle-Samen'!$BT76,
IF($D$1="Portugiesisch - PT",'Basis-Tabelle-Samen'!$BU76,
IF($D$1="Rumänisch - RO",'Basis-Tabelle-Samen'!$BV76,
IF($D$1="Schwedisch - SE",'Basis-Tabelle-Samen'!$BW76,
IF($D$1="Slowakisch - SK",'Basis-Tabelle-Samen'!$BX76,
IF($D$1="Slowenisch - SI",'Basis-Tabelle-Samen'!$BY76,
IF($D$1="Spanisch - ES",'Basis-Tabelle-Samen'!$BZ76,
IF($D$1="Tschechisch - CZ",'Basis-Tabelle-Samen'!$BD76,
IF($D$1="Türkisch - TR",'Basis-Tabelle-Samen'!$CB76,
IF($D$1="Ungarisch - HU",'Basis-Tabelle-Samen'!$CC76,
" ACHTUNG")))))))))))))))))))))))))))))</f>
        <v>Lebanon Cedar
Cedrus libani
Libanon - Zeder</v>
      </c>
      <c r="E70" s="190" t="str">
        <f t="shared" si="0"/>
        <v/>
      </c>
      <c r="F70" s="170"/>
      <c r="G70" s="12"/>
      <c r="H70" s="157">
        <f>IF('Basis-Tabelle-Samen'!K76="","",'Basis-Tabelle-Samen'!K76)</f>
        <v>72986</v>
      </c>
      <c r="I70" s="189">
        <f t="shared" si="1"/>
        <v>15</v>
      </c>
      <c r="J70" s="188">
        <f>IF(H70="",0,'Basis-Tabelle-Samen'!M76)</f>
        <v>2.4500000000000002</v>
      </c>
      <c r="K70" s="12"/>
      <c r="L70" s="157">
        <f>IF('Basis-Tabelle-Samen'!N76="","",'Basis-Tabelle-Samen'!N76)</f>
        <v>82986</v>
      </c>
      <c r="M70" s="189">
        <f t="shared" si="2"/>
        <v>18</v>
      </c>
      <c r="N70" s="188">
        <f>IF(L70="",0,'Basis-Tabelle-Samen'!P76)</f>
        <v>3.75</v>
      </c>
      <c r="O70" s="12"/>
      <c r="P70" s="157">
        <f>IF('Basis-Tabelle-Samen'!Q76="","",'Basis-Tabelle-Samen'!Q76)</f>
        <v>52986</v>
      </c>
      <c r="Q70" s="189">
        <f t="shared" si="3"/>
        <v>6</v>
      </c>
      <c r="R70" s="188">
        <f>IF(P70="",0,'Basis-Tabelle-Samen'!S76)</f>
        <v>4.95</v>
      </c>
      <c r="S70" s="12"/>
      <c r="T70" s="157">
        <f>IF('Basis-Tabelle-Samen'!T76="","",'Basis-Tabelle-Samen'!T76)</f>
        <v>32986</v>
      </c>
      <c r="U70" s="189">
        <f t="shared" si="4"/>
        <v>6</v>
      </c>
      <c r="V70" s="188">
        <f>IF(T70="",0,'Basis-Tabelle-Samen'!V76)</f>
        <v>6.75</v>
      </c>
      <c r="W70" s="12"/>
      <c r="X70" s="157">
        <f>IF('Basis-Tabelle-Samen'!W76="","",'Basis-Tabelle-Samen'!W76)</f>
        <v>62986</v>
      </c>
      <c r="Y70" s="189">
        <f t="shared" si="5"/>
        <v>8</v>
      </c>
      <c r="Z70" s="188">
        <f>IF(X70="",0,'Basis-Tabelle-Samen'!Y76)</f>
        <v>2.95</v>
      </c>
    </row>
    <row r="71" spans="1:26" ht="39.950000000000003" customHeight="1" x14ac:dyDescent="0.2">
      <c r="A71" s="154" t="str">
        <f>IF('Basis-Tabelle-Samen'!A80="","",IF($D$1="Deutsch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71" s="337">
        <v>17</v>
      </c>
      <c r="C71" s="160" t="str">
        <f>IF('Basis-Tabelle-Samen'!G19="","",'Basis-Tabelle-Samen'!G19)</f>
        <v>01</v>
      </c>
      <c r="D71" s="155" t="str">
        <f>IF('Basis-Tabelle-Samen'!$BB19="","",
IF($D$1="Bulgarisch - BG",'Basis-Tabelle-Samen'!$BB19,
IF($D$1="Dänisch - DK",'Basis-Tabelle-Samen'!$BC19,
IF($D$1="Deutsch - DE",'Basis-Tabelle-Samen'!$BD19,
IF($D$1="Englisch - UK",'Basis-Tabelle-Samen'!$BE19,
IF($D$1="Estnisch - EE",'Basis-Tabelle-Samen'!$BF19,
IF($D$1="Finnisch - FI",'Basis-Tabelle-Samen'!$BG19,
IF($D$1="Französisch - FR",'Basis-Tabelle-Samen'!$BH19,
IF($D$1="Griechisch - GR",'Basis-Tabelle-Samen'!$BI19,
IF($D$1="Irisch - IE",'Basis-Tabelle-Samen'!$BJ19,
IF($D$1="Isländisch - IS",'Basis-Tabelle-Samen'!$BK19,
IF($D$1="Italienisch - IT",'Basis-Tabelle-Samen'!$BL19,
IF($D$1="Japanisch - JP",'Basis-Tabelle-Samen'!$BM19,
IF($D$1="Kroatisch - HR",'Basis-Tabelle-Samen'!$BN19,
IF($D$1="Lettisch - LV",'Basis-Tabelle-Samen'!$BO19,
IF($D$1="Litauisch - LT",'Basis-Tabelle-Samen'!$BP19,
IF($D$1="Maltesisch - MT",'Basis-Tabelle-Samen'!$BQ19,
IF($D$1="Niederländisch - NL",'Basis-Tabelle-Samen'!$BR19,
IF($D$1="Norwegisch - NO",'Basis-Tabelle-Samen'!$BS19,
IF($D$1="Polnisch - PL",'Basis-Tabelle-Samen'!$BT19,
IF($D$1="Portugiesisch - PT",'Basis-Tabelle-Samen'!$BU19,
IF($D$1="Rumänisch - RO",'Basis-Tabelle-Samen'!$BV19,
IF($D$1="Schwedisch - SE",'Basis-Tabelle-Samen'!$BW19,
IF($D$1="Slowakisch - SK",'Basis-Tabelle-Samen'!$BX19,
IF($D$1="Slowenisch - SI",'Basis-Tabelle-Samen'!$BY19,
IF($D$1="Spanisch - ES",'Basis-Tabelle-Samen'!$BZ19,
IF($D$1="Tschechisch - CZ",'Basis-Tabelle-Samen'!$BD19,
IF($D$1="Türkisch - TR",'Basis-Tabelle-Samen'!$CB19,
IF($D$1="Ungarisch - HU",'Basis-Tabelle-Samen'!$CC19,
" ACHTUNG")))))))))))))))))))))))))))))</f>
        <v>Levant Cotton
Gossypium herbaceum
Topfbaumwolle</v>
      </c>
      <c r="E71" s="190" t="str">
        <f t="shared" si="0"/>
        <v/>
      </c>
      <c r="F71" s="170"/>
      <c r="G71" s="12"/>
      <c r="H71" s="157">
        <f>IF('Basis-Tabelle-Samen'!K19="","",'Basis-Tabelle-Samen'!K19)</f>
        <v>72339</v>
      </c>
      <c r="I71" s="189">
        <f t="shared" si="1"/>
        <v>15</v>
      </c>
      <c r="J71" s="188">
        <f>IF(H71="",0,'Basis-Tabelle-Samen'!M19)</f>
        <v>2.4500000000000002</v>
      </c>
      <c r="K71" s="12"/>
      <c r="L71" s="157">
        <f>IF('Basis-Tabelle-Samen'!N19="","",'Basis-Tabelle-Samen'!N19)</f>
        <v>82339</v>
      </c>
      <c r="M71" s="189">
        <f t="shared" si="2"/>
        <v>18</v>
      </c>
      <c r="N71" s="188">
        <f>IF(L71="",0,'Basis-Tabelle-Samen'!P19)</f>
        <v>3.75</v>
      </c>
      <c r="O71" s="12"/>
      <c r="P71" s="157">
        <f>IF('Basis-Tabelle-Samen'!Q19="","",'Basis-Tabelle-Samen'!Q19)</f>
        <v>52339</v>
      </c>
      <c r="Q71" s="189">
        <f t="shared" si="3"/>
        <v>6</v>
      </c>
      <c r="R71" s="188">
        <f>IF(P71="",0,'Basis-Tabelle-Samen'!S19)</f>
        <v>4.95</v>
      </c>
      <c r="S71" s="12"/>
      <c r="T71" s="157">
        <f>IF('Basis-Tabelle-Samen'!T19="","",'Basis-Tabelle-Samen'!T19)</f>
        <v>32339</v>
      </c>
      <c r="U71" s="189">
        <f t="shared" si="4"/>
        <v>6</v>
      </c>
      <c r="V71" s="188">
        <f>IF(T71="",0,'Basis-Tabelle-Samen'!V19)</f>
        <v>6.75</v>
      </c>
      <c r="W71" s="12"/>
      <c r="X71" s="157">
        <f>IF('Basis-Tabelle-Samen'!W19="","",'Basis-Tabelle-Samen'!W19)</f>
        <v>62339</v>
      </c>
      <c r="Y71" s="189">
        <f t="shared" si="5"/>
        <v>8</v>
      </c>
      <c r="Z71" s="188">
        <f>IF(X71="",0,'Basis-Tabelle-Samen'!Y19)</f>
        <v>2.95</v>
      </c>
    </row>
    <row r="72" spans="1:26" ht="39.950000000000003" customHeight="1" x14ac:dyDescent="0.2">
      <c r="A72" s="154" t="str">
        <f>IF('Basis-Tabelle-Samen'!A57="","",IF($D$1="Deutsch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72" s="337">
        <v>69</v>
      </c>
      <c r="C72" s="160" t="str">
        <f>IF('Basis-Tabelle-Samen'!G71="","",'Basis-Tabelle-Samen'!G71)</f>
        <v>01</v>
      </c>
      <c r="D72" s="155" t="str">
        <f>IF('Basis-Tabelle-Samen'!$BB71="","",
IF($D$1="Bulgarisch - BG",'Basis-Tabelle-Samen'!$BB71,
IF($D$1="Dänisch - DK",'Basis-Tabelle-Samen'!$BC71,
IF($D$1="Deutsch - DE",'Basis-Tabelle-Samen'!$BD71,
IF($D$1="Englisch - UK",'Basis-Tabelle-Samen'!$BE71,
IF($D$1="Estnisch - EE",'Basis-Tabelle-Samen'!$BF71,
IF($D$1="Finnisch - FI",'Basis-Tabelle-Samen'!$BG71,
IF($D$1="Französisch - FR",'Basis-Tabelle-Samen'!$BH71,
IF($D$1="Griechisch - GR",'Basis-Tabelle-Samen'!$BI71,
IF($D$1="Irisch - IE",'Basis-Tabelle-Samen'!$BJ71,
IF($D$1="Isländisch - IS",'Basis-Tabelle-Samen'!$BK71,
IF($D$1="Italienisch - IT",'Basis-Tabelle-Samen'!$BL71,
IF($D$1="Japanisch - JP",'Basis-Tabelle-Samen'!$BM71,
IF($D$1="Kroatisch - HR",'Basis-Tabelle-Samen'!$BN71,
IF($D$1="Lettisch - LV",'Basis-Tabelle-Samen'!$BO71,
IF($D$1="Litauisch - LT",'Basis-Tabelle-Samen'!$BP71,
IF($D$1="Maltesisch - MT",'Basis-Tabelle-Samen'!$BQ71,
IF($D$1="Niederländisch - NL",'Basis-Tabelle-Samen'!$BR71,
IF($D$1="Norwegisch - NO",'Basis-Tabelle-Samen'!$BS71,
IF($D$1="Polnisch - PL",'Basis-Tabelle-Samen'!$BT71,
IF($D$1="Portugiesisch - PT",'Basis-Tabelle-Samen'!$BU71,
IF($D$1="Rumänisch - RO",'Basis-Tabelle-Samen'!$BV71,
IF($D$1="Schwedisch - SE",'Basis-Tabelle-Samen'!$BW71,
IF($D$1="Slowakisch - SK",'Basis-Tabelle-Samen'!$BX71,
IF($D$1="Slowenisch - SI",'Basis-Tabelle-Samen'!$BY71,
IF($D$1="Spanisch - ES",'Basis-Tabelle-Samen'!$BZ71,
IF($D$1="Tschechisch - CZ",'Basis-Tabelle-Samen'!$BD71,
IF($D$1="Türkisch - TR",'Basis-Tabelle-Samen'!$CB71,
IF($D$1="Ungarisch - HU",'Basis-Tabelle-Samen'!$CC71,
" ACHTUNG")))))))))))))))))))))))))))))</f>
        <v>Lipstick Tree
Bixa orellena
Lippenstift - Strauch</v>
      </c>
      <c r="E72" s="190" t="str">
        <f t="shared" si="0"/>
        <v/>
      </c>
      <c r="F72" s="170"/>
      <c r="G72" s="12"/>
      <c r="H72" s="157">
        <f>IF('Basis-Tabelle-Samen'!K71="","",'Basis-Tabelle-Samen'!K71)</f>
        <v>72976</v>
      </c>
      <c r="I72" s="189">
        <f t="shared" si="1"/>
        <v>15</v>
      </c>
      <c r="J72" s="188">
        <f>IF(H72="",0,'Basis-Tabelle-Samen'!M71)</f>
        <v>2.4500000000000002</v>
      </c>
      <c r="K72" s="12"/>
      <c r="L72" s="157">
        <f>IF('Basis-Tabelle-Samen'!N71="","",'Basis-Tabelle-Samen'!N71)</f>
        <v>82976</v>
      </c>
      <c r="M72" s="189">
        <f t="shared" si="2"/>
        <v>18</v>
      </c>
      <c r="N72" s="188">
        <f>IF(L72="",0,'Basis-Tabelle-Samen'!P71)</f>
        <v>3.75</v>
      </c>
      <c r="O72" s="12"/>
      <c r="P72" s="157">
        <f>IF('Basis-Tabelle-Samen'!Q71="","",'Basis-Tabelle-Samen'!Q71)</f>
        <v>52976</v>
      </c>
      <c r="Q72" s="189">
        <f t="shared" si="3"/>
        <v>6</v>
      </c>
      <c r="R72" s="188">
        <f>IF(P72="",0,'Basis-Tabelle-Samen'!S71)</f>
        <v>4.95</v>
      </c>
      <c r="S72" s="12"/>
      <c r="T72" s="157">
        <f>IF('Basis-Tabelle-Samen'!T71="","",'Basis-Tabelle-Samen'!T71)</f>
        <v>32976</v>
      </c>
      <c r="U72" s="189">
        <f t="shared" si="4"/>
        <v>6</v>
      </c>
      <c r="V72" s="188">
        <f>IF(T72="",0,'Basis-Tabelle-Samen'!V71)</f>
        <v>6.75</v>
      </c>
      <c r="W72" s="12"/>
      <c r="X72" s="157">
        <f>IF('Basis-Tabelle-Samen'!W71="","",'Basis-Tabelle-Samen'!W71)</f>
        <v>62976</v>
      </c>
      <c r="Y72" s="189">
        <f t="shared" si="5"/>
        <v>8</v>
      </c>
      <c r="Z72" s="188">
        <f>IF(X72="",0,'Basis-Tabelle-Samen'!Y71)</f>
        <v>2.95</v>
      </c>
    </row>
    <row r="73" spans="1:26" ht="39.950000000000003" customHeight="1" x14ac:dyDescent="0.2">
      <c r="A73" s="154" t="str">
        <f>IF('Basis-Tabelle-Samen'!A19="","",IF($D$1="Deutsch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73" s="337">
        <v>102</v>
      </c>
      <c r="C73" s="160" t="str">
        <f>IF('Basis-Tabelle-Samen'!G104="","",'Basis-Tabelle-Samen'!G104)</f>
        <v>01</v>
      </c>
      <c r="D73" s="155" t="str">
        <f>IF('Basis-Tabelle-Samen'!$BB104="","",
IF($D$1="Bulgarisch - BG",'Basis-Tabelle-Samen'!$BB104,
IF($D$1="Dänisch - DK",'Basis-Tabelle-Samen'!$BC104,
IF($D$1="Deutsch - DE",'Basis-Tabelle-Samen'!$BD104,
IF($D$1="Englisch - UK",'Basis-Tabelle-Samen'!$BE104,
IF($D$1="Estnisch - EE",'Basis-Tabelle-Samen'!$BF104,
IF($D$1="Finnisch - FI",'Basis-Tabelle-Samen'!$BG104,
IF($D$1="Französisch - FR",'Basis-Tabelle-Samen'!$BH104,
IF($D$1="Griechisch - GR",'Basis-Tabelle-Samen'!$BI104,
IF($D$1="Irisch - IE",'Basis-Tabelle-Samen'!$BJ104,
IF($D$1="Isländisch - IS",'Basis-Tabelle-Samen'!$BK104,
IF($D$1="Italienisch - IT",'Basis-Tabelle-Samen'!$BL104,
IF($D$1="Japanisch - JP",'Basis-Tabelle-Samen'!$BM104,
IF($D$1="Kroatisch - HR",'Basis-Tabelle-Samen'!$BN104,
IF($D$1="Lettisch - LV",'Basis-Tabelle-Samen'!$BO104,
IF($D$1="Litauisch - LT",'Basis-Tabelle-Samen'!$BP104,
IF($D$1="Maltesisch - MT",'Basis-Tabelle-Samen'!$BQ104,
IF($D$1="Niederländisch - NL",'Basis-Tabelle-Samen'!$BR104,
IF($D$1="Norwegisch - NO",'Basis-Tabelle-Samen'!$BS104,
IF($D$1="Polnisch - PL",'Basis-Tabelle-Samen'!$BT104,
IF($D$1="Portugiesisch - PT",'Basis-Tabelle-Samen'!$BU104,
IF($D$1="Rumänisch - RO",'Basis-Tabelle-Samen'!$BV104,
IF($D$1="Schwedisch - SE",'Basis-Tabelle-Samen'!$BW104,
IF($D$1="Slowakisch - SK",'Basis-Tabelle-Samen'!$BX104,
IF($D$1="Slowenisch - SI",'Basis-Tabelle-Samen'!$BY104,
IF($D$1="Spanisch - ES",'Basis-Tabelle-Samen'!$BZ104,
IF($D$1="Tschechisch - CZ",'Basis-Tabelle-Samen'!$BD104,
IF($D$1="Türkisch - TR",'Basis-Tabelle-Samen'!$CB104,
IF($D$1="Ungarisch - HU",'Basis-Tabelle-Samen'!$CC104,
" ACHTUNG")))))))))))))))))))))))))))))</f>
        <v>Love Apple / Nipplefruit
Solanum mammosum
Kuheuterpflanze</v>
      </c>
      <c r="E73" s="190" t="str">
        <f t="shared" si="0"/>
        <v/>
      </c>
      <c r="F73" s="170"/>
      <c r="G73" s="12"/>
      <c r="H73" s="157">
        <f>IF('Basis-Tabelle-Samen'!K104="","",'Basis-Tabelle-Samen'!K104)</f>
        <v>73166</v>
      </c>
      <c r="I73" s="189">
        <f t="shared" si="1"/>
        <v>15</v>
      </c>
      <c r="J73" s="188">
        <f>IF(H73="",0,'Basis-Tabelle-Samen'!M104)</f>
        <v>2.4500000000000002</v>
      </c>
      <c r="K73" s="12"/>
      <c r="L73" s="157">
        <f>IF('Basis-Tabelle-Samen'!N104="","",'Basis-Tabelle-Samen'!N104)</f>
        <v>83166</v>
      </c>
      <c r="M73" s="189">
        <f t="shared" si="2"/>
        <v>18</v>
      </c>
      <c r="N73" s="188">
        <f>IF(L73="",0,'Basis-Tabelle-Samen'!P104)</f>
        <v>3.75</v>
      </c>
      <c r="O73" s="12"/>
      <c r="P73" s="157">
        <f>IF('Basis-Tabelle-Samen'!Q104="","",'Basis-Tabelle-Samen'!Q104)</f>
        <v>53166</v>
      </c>
      <c r="Q73" s="189">
        <f t="shared" si="3"/>
        <v>6</v>
      </c>
      <c r="R73" s="188">
        <f>IF(P73="",0,'Basis-Tabelle-Samen'!S104)</f>
        <v>4.95</v>
      </c>
      <c r="S73" s="12"/>
      <c r="T73" s="157">
        <f>IF('Basis-Tabelle-Samen'!T104="","",'Basis-Tabelle-Samen'!T104)</f>
        <v>33166</v>
      </c>
      <c r="U73" s="189">
        <f t="shared" si="4"/>
        <v>6</v>
      </c>
      <c r="V73" s="188">
        <f>IF(T73="",0,'Basis-Tabelle-Samen'!V104)</f>
        <v>6.75</v>
      </c>
      <c r="W73" s="12"/>
      <c r="X73" s="157">
        <f>IF('Basis-Tabelle-Samen'!W104="","",'Basis-Tabelle-Samen'!W104)</f>
        <v>63166</v>
      </c>
      <c r="Y73" s="189">
        <f t="shared" si="5"/>
        <v>8</v>
      </c>
      <c r="Z73" s="188">
        <f>IF(X73="",0,'Basis-Tabelle-Samen'!Y104)</f>
        <v>2.95</v>
      </c>
    </row>
    <row r="74" spans="1:26" ht="39.950000000000003" customHeight="1" x14ac:dyDescent="0.2">
      <c r="A74" s="154" t="str">
        <f>IF('Basis-Tabelle-Samen'!A3="","",IF($D$1="Deutsch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74" s="337">
        <v>3</v>
      </c>
      <c r="C74" s="160" t="str">
        <f>IF('Basis-Tabelle-Samen'!G5="","",'Basis-Tabelle-Samen'!G5)</f>
        <v>01</v>
      </c>
      <c r="D74" s="155" t="str">
        <f>IF('Basis-Tabelle-Samen'!$BB5="","",
IF($D$1="Bulgarisch - BG",'Basis-Tabelle-Samen'!$BB5,
IF($D$1="Dänisch - DK",'Basis-Tabelle-Samen'!$BC5,
IF($D$1="Deutsch - DE",'Basis-Tabelle-Samen'!$BD5,
IF($D$1="Englisch - UK",'Basis-Tabelle-Samen'!$BE5,
IF($D$1="Estnisch - EE",'Basis-Tabelle-Samen'!$BF5,
IF($D$1="Finnisch - FI",'Basis-Tabelle-Samen'!$BG5,
IF($D$1="Französisch - FR",'Basis-Tabelle-Samen'!$BH5,
IF($D$1="Griechisch - GR",'Basis-Tabelle-Samen'!$BI5,
IF($D$1="Irisch - IE",'Basis-Tabelle-Samen'!$BJ5,
IF($D$1="Isländisch - IS",'Basis-Tabelle-Samen'!$BK5,
IF($D$1="Italienisch - IT",'Basis-Tabelle-Samen'!$BL5,
IF($D$1="Japanisch - JP",'Basis-Tabelle-Samen'!$BM5,
IF($D$1="Kroatisch - HR",'Basis-Tabelle-Samen'!$BN5,
IF($D$1="Lettisch - LV",'Basis-Tabelle-Samen'!$BO5,
IF($D$1="Litauisch - LT",'Basis-Tabelle-Samen'!$BP5,
IF($D$1="Maltesisch - MT",'Basis-Tabelle-Samen'!$BQ5,
IF($D$1="Niederländisch - NL",'Basis-Tabelle-Samen'!$BR5,
IF($D$1="Norwegisch - NO",'Basis-Tabelle-Samen'!$BS5,
IF($D$1="Polnisch - PL",'Basis-Tabelle-Samen'!$BT5,
IF($D$1="Portugiesisch - PT",'Basis-Tabelle-Samen'!$BU5,
IF($D$1="Rumänisch - RO",'Basis-Tabelle-Samen'!$BV5,
IF($D$1="Schwedisch - SE",'Basis-Tabelle-Samen'!$BW5,
IF($D$1="Slowakisch - SK",'Basis-Tabelle-Samen'!$BX5,
IF($D$1="Slowenisch - SI",'Basis-Tabelle-Samen'!$BY5,
IF($D$1="Spanisch - ES",'Basis-Tabelle-Samen'!$BZ5,
IF($D$1="Tschechisch - CZ",'Basis-Tabelle-Samen'!$BD5,
IF($D$1="Türkisch - TR",'Basis-Tabelle-Samen'!$CB5,
IF($D$1="Ungarisch - HU",'Basis-Tabelle-Samen'!$CC5,
" ACHTUNG")))))))))))))))))))))))))))))</f>
        <v>Lover's Tree
Cercis siliquastrum
Liebesbaum / Herzbaum</v>
      </c>
      <c r="E74" s="190" t="str">
        <f t="shared" si="0"/>
        <v/>
      </c>
      <c r="F74" s="170"/>
      <c r="G74" s="12"/>
      <c r="H74" s="157">
        <f>IF('Basis-Tabelle-Samen'!K5="","",'Basis-Tabelle-Samen'!K5)</f>
        <v>72308</v>
      </c>
      <c r="I74" s="160">
        <f t="shared" si="1"/>
        <v>15</v>
      </c>
      <c r="J74" s="188">
        <f>IF(H74="",0,'Basis-Tabelle-Samen'!M5)</f>
        <v>2.4500000000000002</v>
      </c>
      <c r="K74" s="12"/>
      <c r="L74" s="157">
        <f>IF('Basis-Tabelle-Samen'!N5="","",'Basis-Tabelle-Samen'!N5)</f>
        <v>82308</v>
      </c>
      <c r="M74" s="189">
        <f t="shared" si="2"/>
        <v>18</v>
      </c>
      <c r="N74" s="188">
        <f>IF(L74="",0,'Basis-Tabelle-Samen'!P5)</f>
        <v>3.75</v>
      </c>
      <c r="O74" s="12"/>
      <c r="P74" s="157">
        <f>IF('Basis-Tabelle-Samen'!Q5="","",'Basis-Tabelle-Samen'!Q5)</f>
        <v>52308</v>
      </c>
      <c r="Q74" s="189">
        <f t="shared" si="3"/>
        <v>6</v>
      </c>
      <c r="R74" s="188">
        <f>IF(P74="",0,'Basis-Tabelle-Samen'!S5)</f>
        <v>4.95</v>
      </c>
      <c r="S74" s="12"/>
      <c r="T74" s="157">
        <f>IF('Basis-Tabelle-Samen'!T5="","",'Basis-Tabelle-Samen'!T5)</f>
        <v>32308</v>
      </c>
      <c r="U74" s="189">
        <f t="shared" si="4"/>
        <v>6</v>
      </c>
      <c r="V74" s="188">
        <f>IF(T74="",0,'Basis-Tabelle-Samen'!V5)</f>
        <v>6.75</v>
      </c>
      <c r="W74" s="12"/>
      <c r="X74" s="157">
        <f>IF('Basis-Tabelle-Samen'!W5="","",'Basis-Tabelle-Samen'!W5)</f>
        <v>62308</v>
      </c>
      <c r="Y74" s="189">
        <f t="shared" si="5"/>
        <v>8</v>
      </c>
      <c r="Z74" s="188">
        <f>IF(X74="",0,'Basis-Tabelle-Samen'!Y5)</f>
        <v>2.95</v>
      </c>
    </row>
    <row r="75" spans="1:26" ht="39.950000000000003" customHeight="1" x14ac:dyDescent="0.2">
      <c r="A75" s="154" t="str">
        <f>IF('Basis-Tabelle-Samen'!A91="","",IF($D$1="Deutsch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75" s="337">
        <v>97</v>
      </c>
      <c r="C75" s="160" t="str">
        <f>IF('Basis-Tabelle-Samen'!G99="","",'Basis-Tabelle-Samen'!G99)</f>
        <v>01</v>
      </c>
      <c r="D75" s="155" t="str">
        <f>IF('Basis-Tabelle-Samen'!$BB99="","",
IF($D$1="Bulgarisch - BG",'Basis-Tabelle-Samen'!$BB99,
IF($D$1="Dänisch - DK",'Basis-Tabelle-Samen'!$BC99,
IF($D$1="Deutsch - DE",'Basis-Tabelle-Samen'!$BD99,
IF($D$1="Englisch - UK",'Basis-Tabelle-Samen'!$BE99,
IF($D$1="Estnisch - EE",'Basis-Tabelle-Samen'!$BF99,
IF($D$1="Finnisch - FI",'Basis-Tabelle-Samen'!$BG99,
IF($D$1="Französisch - FR",'Basis-Tabelle-Samen'!$BH99,
IF($D$1="Griechisch - GR",'Basis-Tabelle-Samen'!$BI99,
IF($D$1="Irisch - IE",'Basis-Tabelle-Samen'!$BJ99,
IF($D$1="Isländisch - IS",'Basis-Tabelle-Samen'!$BK99,
IF($D$1="Italienisch - IT",'Basis-Tabelle-Samen'!$BL99,
IF($D$1="Japanisch - JP",'Basis-Tabelle-Samen'!$BM99,
IF($D$1="Kroatisch - HR",'Basis-Tabelle-Samen'!$BN99,
IF($D$1="Lettisch - LV",'Basis-Tabelle-Samen'!$BO99,
IF($D$1="Litauisch - LT",'Basis-Tabelle-Samen'!$BP99,
IF($D$1="Maltesisch - MT",'Basis-Tabelle-Samen'!$BQ99,
IF($D$1="Niederländisch - NL",'Basis-Tabelle-Samen'!$BR99,
IF($D$1="Norwegisch - NO",'Basis-Tabelle-Samen'!$BS99,
IF($D$1="Polnisch - PL",'Basis-Tabelle-Samen'!$BT99,
IF($D$1="Portugiesisch - PT",'Basis-Tabelle-Samen'!$BU99,
IF($D$1="Rumänisch - RO",'Basis-Tabelle-Samen'!$BV99,
IF($D$1="Schwedisch - SE",'Basis-Tabelle-Samen'!$BW99,
IF($D$1="Slowakisch - SK",'Basis-Tabelle-Samen'!$BX99,
IF($D$1="Slowenisch - SI",'Basis-Tabelle-Samen'!$BY99,
IF($D$1="Spanisch - ES",'Basis-Tabelle-Samen'!$BZ99,
IF($D$1="Tschechisch - CZ",'Basis-Tabelle-Samen'!$BD99,
IF($D$1="Türkisch - TR",'Basis-Tabelle-Samen'!$CB99,
IF($D$1="Ungarisch - HU",'Basis-Tabelle-Samen'!$CC99,
" ACHTUNG")))))))))))))))))))))))))))))</f>
        <v>Mahaleb Cherry
Prunus mahaleb
Felsenkirsche</v>
      </c>
      <c r="E75" s="190" t="str">
        <f t="shared" si="0"/>
        <v/>
      </c>
      <c r="F75" s="170"/>
      <c r="G75" s="12"/>
      <c r="H75" s="157">
        <f>IF('Basis-Tabelle-Samen'!K99="","",'Basis-Tabelle-Samen'!K99)</f>
        <v>73134</v>
      </c>
      <c r="I75" s="189">
        <f t="shared" si="1"/>
        <v>15</v>
      </c>
      <c r="J75" s="188">
        <f>IF(H75="",0,'Basis-Tabelle-Samen'!M99)</f>
        <v>2.4500000000000002</v>
      </c>
      <c r="K75" s="12"/>
      <c r="L75" s="157">
        <f>IF('Basis-Tabelle-Samen'!N99="","",'Basis-Tabelle-Samen'!N99)</f>
        <v>83134</v>
      </c>
      <c r="M75" s="189">
        <f t="shared" si="2"/>
        <v>18</v>
      </c>
      <c r="N75" s="188">
        <f>IF(L75="",0,'Basis-Tabelle-Samen'!P99)</f>
        <v>3.75</v>
      </c>
      <c r="O75" s="12"/>
      <c r="P75" s="157">
        <f>IF('Basis-Tabelle-Samen'!Q99="","",'Basis-Tabelle-Samen'!Q99)</f>
        <v>53134</v>
      </c>
      <c r="Q75" s="189">
        <f t="shared" si="3"/>
        <v>6</v>
      </c>
      <c r="R75" s="188">
        <f>IF(P75="",0,'Basis-Tabelle-Samen'!S99)</f>
        <v>4.95</v>
      </c>
      <c r="S75" s="12"/>
      <c r="T75" s="157">
        <f>IF('Basis-Tabelle-Samen'!T99="","",'Basis-Tabelle-Samen'!T99)</f>
        <v>33134</v>
      </c>
      <c r="U75" s="189">
        <f t="shared" si="4"/>
        <v>6</v>
      </c>
      <c r="V75" s="188">
        <f>IF(T75="",0,'Basis-Tabelle-Samen'!V99)</f>
        <v>6.75</v>
      </c>
      <c r="W75" s="12"/>
      <c r="X75" s="157">
        <f>IF('Basis-Tabelle-Samen'!W99="","",'Basis-Tabelle-Samen'!W99)</f>
        <v>63134</v>
      </c>
      <c r="Y75" s="189">
        <f t="shared" si="5"/>
        <v>8</v>
      </c>
      <c r="Z75" s="188">
        <f>IF(X75="",0,'Basis-Tabelle-Samen'!Y99)</f>
        <v>2.95</v>
      </c>
    </row>
    <row r="76" spans="1:26" ht="39.950000000000003" customHeight="1" x14ac:dyDescent="0.2">
      <c r="A76" s="154" t="str">
        <f>IF('Basis-Tabelle-Samen'!A120="","",IF($D$1="Deutsch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76" s="337">
        <v>16</v>
      </c>
      <c r="C76" s="160" t="str">
        <f>IF('Basis-Tabelle-Samen'!G18="","",'Basis-Tabelle-Samen'!G18)</f>
        <v>01</v>
      </c>
      <c r="D76" s="155" t="str">
        <f>IF('Basis-Tabelle-Samen'!$BB18="","",
IF($D$1="Bulgarisch - BG",'Basis-Tabelle-Samen'!$BB18,
IF($D$1="Dänisch - DK",'Basis-Tabelle-Samen'!$BC18,
IF($D$1="Deutsch - DE",'Basis-Tabelle-Samen'!$BD18,
IF($D$1="Englisch - UK",'Basis-Tabelle-Samen'!$BE18,
IF($D$1="Estnisch - EE",'Basis-Tabelle-Samen'!$BF18,
IF($D$1="Finnisch - FI",'Basis-Tabelle-Samen'!$BG18,
IF($D$1="Französisch - FR",'Basis-Tabelle-Samen'!$BH18,
IF($D$1="Griechisch - GR",'Basis-Tabelle-Samen'!$BI18,
IF($D$1="Irisch - IE",'Basis-Tabelle-Samen'!$BJ18,
IF($D$1="Isländisch - IS",'Basis-Tabelle-Samen'!$BK18,
IF($D$1="Italienisch - IT",'Basis-Tabelle-Samen'!$BL18,
IF($D$1="Japanisch - JP",'Basis-Tabelle-Samen'!$BM18,
IF($D$1="Kroatisch - HR",'Basis-Tabelle-Samen'!$BN18,
IF($D$1="Lettisch - LV",'Basis-Tabelle-Samen'!$BO18,
IF($D$1="Litauisch - LT",'Basis-Tabelle-Samen'!$BP18,
IF($D$1="Maltesisch - MT",'Basis-Tabelle-Samen'!$BQ18,
IF($D$1="Niederländisch - NL",'Basis-Tabelle-Samen'!$BR18,
IF($D$1="Norwegisch - NO",'Basis-Tabelle-Samen'!$BS18,
IF($D$1="Polnisch - PL",'Basis-Tabelle-Samen'!$BT18,
IF($D$1="Portugiesisch - PT",'Basis-Tabelle-Samen'!$BU18,
IF($D$1="Rumänisch - RO",'Basis-Tabelle-Samen'!$BV18,
IF($D$1="Schwedisch - SE",'Basis-Tabelle-Samen'!$BW18,
IF($D$1="Slowakisch - SK",'Basis-Tabelle-Samen'!$BX18,
IF($D$1="Slowenisch - SI",'Basis-Tabelle-Samen'!$BY18,
IF($D$1="Spanisch - ES",'Basis-Tabelle-Samen'!$BZ18,
IF($D$1="Tschechisch - CZ",'Basis-Tabelle-Samen'!$BD18,
IF($D$1="Türkisch - TR",'Basis-Tabelle-Samen'!$CB18,
IF($D$1="Ungarisch - HU",'Basis-Tabelle-Samen'!$CC18,
" ACHTUNG")))))))))))))))))))))))))))))</f>
        <v>Maidenhair Tree
Ginkgo biloba
Ginkgo</v>
      </c>
      <c r="E76" s="190" t="str">
        <f t="shared" si="0"/>
        <v/>
      </c>
      <c r="F76" s="170"/>
      <c r="G76" s="12"/>
      <c r="H76" s="157">
        <f>IF('Basis-Tabelle-Samen'!K18="","",'Basis-Tabelle-Samen'!K18)</f>
        <v>72338</v>
      </c>
      <c r="I76" s="189">
        <f t="shared" si="1"/>
        <v>15</v>
      </c>
      <c r="J76" s="188">
        <f>IF(H76="",0,'Basis-Tabelle-Samen'!M18)</f>
        <v>2.4500000000000002</v>
      </c>
      <c r="K76" s="12"/>
      <c r="L76" s="157">
        <f>IF('Basis-Tabelle-Samen'!N18="","",'Basis-Tabelle-Samen'!N18)</f>
        <v>82338</v>
      </c>
      <c r="M76" s="189">
        <f t="shared" si="2"/>
        <v>18</v>
      </c>
      <c r="N76" s="188">
        <f>IF(L76="",0,'Basis-Tabelle-Samen'!P18)</f>
        <v>3.75</v>
      </c>
      <c r="O76" s="12"/>
      <c r="P76" s="157">
        <f>IF('Basis-Tabelle-Samen'!Q18="","",'Basis-Tabelle-Samen'!Q18)</f>
        <v>52338</v>
      </c>
      <c r="Q76" s="189">
        <f t="shared" si="3"/>
        <v>6</v>
      </c>
      <c r="R76" s="188">
        <f>IF(P76="",0,'Basis-Tabelle-Samen'!S18)</f>
        <v>4.95</v>
      </c>
      <c r="S76" s="12"/>
      <c r="T76" s="157">
        <f>IF('Basis-Tabelle-Samen'!T18="","",'Basis-Tabelle-Samen'!T18)</f>
        <v>32338</v>
      </c>
      <c r="U76" s="189">
        <f t="shared" si="4"/>
        <v>6</v>
      </c>
      <c r="V76" s="188">
        <f>IF(T76="",0,'Basis-Tabelle-Samen'!V18)</f>
        <v>6.75</v>
      </c>
      <c r="W76" s="12"/>
      <c r="X76" s="157">
        <f>IF('Basis-Tabelle-Samen'!W18="","",'Basis-Tabelle-Samen'!W18)</f>
        <v>62338</v>
      </c>
      <c r="Y76" s="189">
        <f t="shared" si="5"/>
        <v>8</v>
      </c>
      <c r="Z76" s="188">
        <f>IF(X76="",0,'Basis-Tabelle-Samen'!Y18)</f>
        <v>2.95</v>
      </c>
    </row>
    <row r="77" spans="1:26" ht="39.950000000000003" customHeight="1" x14ac:dyDescent="0.2">
      <c r="A77" s="154" t="str">
        <f>IF('Basis-Tabelle-Samen'!A58="","",IF($D$1="Deutsch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77" s="337">
        <v>10</v>
      </c>
      <c r="C77" s="160" t="str">
        <f>IF('Basis-Tabelle-Samen'!G12="","",'Basis-Tabelle-Samen'!G12)</f>
        <v>01</v>
      </c>
      <c r="D77" s="155" t="str">
        <f>IF('Basis-Tabelle-Samen'!$BB12="","",
IF($D$1="Bulgarisch - BG",'Basis-Tabelle-Samen'!$BB12,
IF($D$1="Dänisch - DK",'Basis-Tabelle-Samen'!$BC12,
IF($D$1="Deutsch - DE",'Basis-Tabelle-Samen'!$BD12,
IF($D$1="Englisch - UK",'Basis-Tabelle-Samen'!$BE12,
IF($D$1="Estnisch - EE",'Basis-Tabelle-Samen'!$BF12,
IF($D$1="Finnisch - FI",'Basis-Tabelle-Samen'!$BG12,
IF($D$1="Französisch - FR",'Basis-Tabelle-Samen'!$BH12,
IF($D$1="Griechisch - GR",'Basis-Tabelle-Samen'!$BI12,
IF($D$1="Irisch - IE",'Basis-Tabelle-Samen'!$BJ12,
IF($D$1="Isländisch - IS",'Basis-Tabelle-Samen'!$BK12,
IF($D$1="Italienisch - IT",'Basis-Tabelle-Samen'!$BL12,
IF($D$1="Japanisch - JP",'Basis-Tabelle-Samen'!$BM12,
IF($D$1="Kroatisch - HR",'Basis-Tabelle-Samen'!$BN12,
IF($D$1="Lettisch - LV",'Basis-Tabelle-Samen'!$BO12,
IF($D$1="Litauisch - LT",'Basis-Tabelle-Samen'!$BP12,
IF($D$1="Maltesisch - MT",'Basis-Tabelle-Samen'!$BQ12,
IF($D$1="Niederländisch - NL",'Basis-Tabelle-Samen'!$BR12,
IF($D$1="Norwegisch - NO",'Basis-Tabelle-Samen'!$BS12,
IF($D$1="Polnisch - PL",'Basis-Tabelle-Samen'!$BT12,
IF($D$1="Portugiesisch - PT",'Basis-Tabelle-Samen'!$BU12,
IF($D$1="Rumänisch - RO",'Basis-Tabelle-Samen'!$BV12,
IF($D$1="Schwedisch - SE",'Basis-Tabelle-Samen'!$BW12,
IF($D$1="Slowakisch - SK",'Basis-Tabelle-Samen'!$BX12,
IF($D$1="Slowenisch - SI",'Basis-Tabelle-Samen'!$BY12,
IF($D$1="Spanisch - ES",'Basis-Tabelle-Samen'!$BZ12,
IF($D$1="Tschechisch - CZ",'Basis-Tabelle-Samen'!$BD12,
IF($D$1="Türkisch - TR",'Basis-Tabelle-Samen'!$CB12,
IF($D$1="Ungarisch - HU",'Basis-Tabelle-Samen'!$CC12,
" ACHTUNG")))))))))))))))))))))))))))))</f>
        <v>Melon Tree
Carica papaya
Tropischer Melonenbaum / Papaya</v>
      </c>
      <c r="E77" s="190" t="str">
        <f t="shared" si="0"/>
        <v/>
      </c>
      <c r="F77" s="170"/>
      <c r="G77" s="12"/>
      <c r="H77" s="157">
        <f>IF('Basis-Tabelle-Samen'!K12="","",'Basis-Tabelle-Samen'!K12)</f>
        <v>72327</v>
      </c>
      <c r="I77" s="189">
        <f t="shared" si="1"/>
        <v>15</v>
      </c>
      <c r="J77" s="188">
        <f>IF(H77="",0,'Basis-Tabelle-Samen'!M12)</f>
        <v>2.4500000000000002</v>
      </c>
      <c r="K77" s="12"/>
      <c r="L77" s="157">
        <f>IF('Basis-Tabelle-Samen'!N12="","",'Basis-Tabelle-Samen'!N12)</f>
        <v>82327</v>
      </c>
      <c r="M77" s="189">
        <f t="shared" si="2"/>
        <v>18</v>
      </c>
      <c r="N77" s="188">
        <f>IF(L77="",0,'Basis-Tabelle-Samen'!P12)</f>
        <v>3.75</v>
      </c>
      <c r="O77" s="12"/>
      <c r="P77" s="157">
        <f>IF('Basis-Tabelle-Samen'!Q12="","",'Basis-Tabelle-Samen'!Q12)</f>
        <v>52327</v>
      </c>
      <c r="Q77" s="189">
        <f t="shared" si="3"/>
        <v>6</v>
      </c>
      <c r="R77" s="188">
        <f>IF(P77="",0,'Basis-Tabelle-Samen'!S12)</f>
        <v>4.95</v>
      </c>
      <c r="S77" s="12"/>
      <c r="T77" s="157">
        <f>IF('Basis-Tabelle-Samen'!T12="","",'Basis-Tabelle-Samen'!T12)</f>
        <v>32327</v>
      </c>
      <c r="U77" s="189">
        <f t="shared" si="4"/>
        <v>6</v>
      </c>
      <c r="V77" s="188">
        <f>IF(T77="",0,'Basis-Tabelle-Samen'!V12)</f>
        <v>6.75</v>
      </c>
      <c r="W77" s="12"/>
      <c r="X77" s="157">
        <f>IF('Basis-Tabelle-Samen'!W12="","",'Basis-Tabelle-Samen'!W12)</f>
        <v>62327</v>
      </c>
      <c r="Y77" s="189">
        <f t="shared" si="5"/>
        <v>8</v>
      </c>
      <c r="Z77" s="188">
        <f>IF(X77="",0,'Basis-Tabelle-Samen'!Y12)</f>
        <v>2.95</v>
      </c>
    </row>
    <row r="78" spans="1:26" ht="39.950000000000003" customHeight="1" x14ac:dyDescent="0.2">
      <c r="A78" s="154" t="str">
        <f>IF('Basis-Tabelle-Samen'!A66="","",IF($D$1="Deutsch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78" s="337">
        <v>2</v>
      </c>
      <c r="C78" s="160" t="str">
        <f>IF('Basis-Tabelle-Samen'!G4="","",'Basis-Tabelle-Samen'!G4)</f>
        <v>01</v>
      </c>
      <c r="D78" s="155" t="str">
        <f>IF('Basis-Tabelle-Samen'!$BB4="","",
IF($D$1="Bulgarisch - BG",'Basis-Tabelle-Samen'!$BB4,
IF($D$1="Dänisch - DK",'Basis-Tabelle-Samen'!$BC4,
IF($D$1="Deutsch - DE",'Basis-Tabelle-Samen'!$BD4,
IF($D$1="Englisch - UK",'Basis-Tabelle-Samen'!$BE4,
IF($D$1="Estnisch - EE",'Basis-Tabelle-Samen'!$BF4,
IF($D$1="Finnisch - FI",'Basis-Tabelle-Samen'!$BG4,
IF($D$1="Französisch - FR",'Basis-Tabelle-Samen'!$BH4,
IF($D$1="Griechisch - GR",'Basis-Tabelle-Samen'!$BI4,
IF($D$1="Irisch - IE",'Basis-Tabelle-Samen'!$BJ4,
IF($D$1="Isländisch - IS",'Basis-Tabelle-Samen'!$BK4,
IF($D$1="Italienisch - IT",'Basis-Tabelle-Samen'!$BL4,
IF($D$1="Japanisch - JP",'Basis-Tabelle-Samen'!$BM4,
IF($D$1="Kroatisch - HR",'Basis-Tabelle-Samen'!$BN4,
IF($D$1="Lettisch - LV",'Basis-Tabelle-Samen'!$BO4,
IF($D$1="Litauisch - LT",'Basis-Tabelle-Samen'!$BP4,
IF($D$1="Maltesisch - MT",'Basis-Tabelle-Samen'!$BQ4,
IF($D$1="Niederländisch - NL",'Basis-Tabelle-Samen'!$BR4,
IF($D$1="Norwegisch - NO",'Basis-Tabelle-Samen'!$BS4,
IF($D$1="Polnisch - PL",'Basis-Tabelle-Samen'!$BT4,
IF($D$1="Portugiesisch - PT",'Basis-Tabelle-Samen'!$BU4,
IF($D$1="Rumänisch - RO",'Basis-Tabelle-Samen'!$BV4,
IF($D$1="Schwedisch - SE",'Basis-Tabelle-Samen'!$BW4,
IF($D$1="Slowakisch - SK",'Basis-Tabelle-Samen'!$BX4,
IF($D$1="Slowenisch - SI",'Basis-Tabelle-Samen'!$BY4,
IF($D$1="Spanisch - ES",'Basis-Tabelle-Samen'!$BZ4,
IF($D$1="Tschechisch - CZ",'Basis-Tabelle-Samen'!$BD4,
IF($D$1="Türkisch - TR",'Basis-Tabelle-Samen'!$CB4,
IF($D$1="Ungarisch - HU",'Basis-Tabelle-Samen'!$CC4,
" ACHTUNG")))))))))))))))))))))))))))))</f>
        <v>Mexican Bird Of Paradise
Caesalpinia pulcherrima
Pfauenstrauch / Stolz von Barbados</v>
      </c>
      <c r="E78" s="190" t="str">
        <f t="shared" si="0"/>
        <v/>
      </c>
      <c r="F78" s="170"/>
      <c r="G78" s="12"/>
      <c r="H78" s="157">
        <f>IF('Basis-Tabelle-Samen'!K4="","",'Basis-Tabelle-Samen'!K4)</f>
        <v>72304</v>
      </c>
      <c r="I78" s="160">
        <f t="shared" si="1"/>
        <v>15</v>
      </c>
      <c r="J78" s="188">
        <f>IF(H78="",0,'Basis-Tabelle-Samen'!M4)</f>
        <v>2.4500000000000002</v>
      </c>
      <c r="K78" s="12"/>
      <c r="L78" s="157">
        <f>IF('Basis-Tabelle-Samen'!N4="","",'Basis-Tabelle-Samen'!N4)</f>
        <v>82304</v>
      </c>
      <c r="M78" s="160">
        <f t="shared" si="2"/>
        <v>18</v>
      </c>
      <c r="N78" s="188">
        <f>IF(L78="",0,'Basis-Tabelle-Samen'!P4)</f>
        <v>3.75</v>
      </c>
      <c r="O78" s="12"/>
      <c r="P78" s="157">
        <f>IF('Basis-Tabelle-Samen'!Q4="","",'Basis-Tabelle-Samen'!Q4)</f>
        <v>52304</v>
      </c>
      <c r="Q78" s="160">
        <f t="shared" si="3"/>
        <v>6</v>
      </c>
      <c r="R78" s="188">
        <f>IF(P78="",0,'Basis-Tabelle-Samen'!S4)</f>
        <v>4.95</v>
      </c>
      <c r="S78" s="12"/>
      <c r="T78" s="157">
        <f>IF('Basis-Tabelle-Samen'!T4="","",'Basis-Tabelle-Samen'!T4)</f>
        <v>32304</v>
      </c>
      <c r="U78" s="160">
        <f t="shared" si="4"/>
        <v>6</v>
      </c>
      <c r="V78" s="188">
        <f>IF(T78="",0,'Basis-Tabelle-Samen'!V4)</f>
        <v>6.75</v>
      </c>
      <c r="W78" s="12"/>
      <c r="X78" s="157">
        <f>IF('Basis-Tabelle-Samen'!W4="","",'Basis-Tabelle-Samen'!W4)</f>
        <v>62304</v>
      </c>
      <c r="Y78" s="160">
        <f t="shared" si="5"/>
        <v>8</v>
      </c>
      <c r="Z78" s="188">
        <f>IF(X78="",0,'Basis-Tabelle-Samen'!Y4)</f>
        <v>2.95</v>
      </c>
    </row>
    <row r="79" spans="1:26" ht="39.950000000000003" customHeight="1" x14ac:dyDescent="0.2">
      <c r="A79" s="154" t="str">
        <f>IF('Basis-Tabelle-Samen'!A77="","",IF($D$1="Deutsch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79" s="337">
        <v>39</v>
      </c>
      <c r="C79" s="160" t="str">
        <f>IF('Basis-Tabelle-Samen'!G41="","",'Basis-Tabelle-Samen'!G41)</f>
        <v>01</v>
      </c>
      <c r="D79" s="155" t="str">
        <f>IF('Basis-Tabelle-Samen'!$BB41="","",
IF($D$1="Bulgarisch - BG",'Basis-Tabelle-Samen'!$BB41,
IF($D$1="Dänisch - DK",'Basis-Tabelle-Samen'!$BC41,
IF($D$1="Deutsch - DE",'Basis-Tabelle-Samen'!$BD41,
IF($D$1="Englisch - UK",'Basis-Tabelle-Samen'!$BE41,
IF($D$1="Estnisch - EE",'Basis-Tabelle-Samen'!$BF41,
IF($D$1="Finnisch - FI",'Basis-Tabelle-Samen'!$BG41,
IF($D$1="Französisch - FR",'Basis-Tabelle-Samen'!$BH41,
IF($D$1="Griechisch - GR",'Basis-Tabelle-Samen'!$BI41,
IF($D$1="Irisch - IE",'Basis-Tabelle-Samen'!$BJ41,
IF($D$1="Isländisch - IS",'Basis-Tabelle-Samen'!$BK41,
IF($D$1="Italienisch - IT",'Basis-Tabelle-Samen'!$BL41,
IF($D$1="Japanisch - JP",'Basis-Tabelle-Samen'!$BM41,
IF($D$1="Kroatisch - HR",'Basis-Tabelle-Samen'!$BN41,
IF($D$1="Lettisch - LV",'Basis-Tabelle-Samen'!$BO41,
IF($D$1="Litauisch - LT",'Basis-Tabelle-Samen'!$BP41,
IF($D$1="Maltesisch - MT",'Basis-Tabelle-Samen'!$BQ41,
IF($D$1="Niederländisch - NL",'Basis-Tabelle-Samen'!$BR41,
IF($D$1="Norwegisch - NO",'Basis-Tabelle-Samen'!$BS41,
IF($D$1="Polnisch - PL",'Basis-Tabelle-Samen'!$BT41,
IF($D$1="Portugiesisch - PT",'Basis-Tabelle-Samen'!$BU41,
IF($D$1="Rumänisch - RO",'Basis-Tabelle-Samen'!$BV41,
IF($D$1="Schwedisch - SE",'Basis-Tabelle-Samen'!$BW41,
IF($D$1="Slowakisch - SK",'Basis-Tabelle-Samen'!$BX41,
IF($D$1="Slowenisch - SI",'Basis-Tabelle-Samen'!$BY41,
IF($D$1="Spanisch - ES",'Basis-Tabelle-Samen'!$BZ41,
IF($D$1="Tschechisch - CZ",'Basis-Tabelle-Samen'!$BD41,
IF($D$1="Türkisch - TR",'Basis-Tabelle-Samen'!$CB41,
IF($D$1="Ungarisch - HU",'Basis-Tabelle-Samen'!$CC41,
" ACHTUNG")))))))))))))))))))))))))))))</f>
        <v>Mexican Cotton Palm
Washingtonia robusta
Washingtonia Fächerpalme</v>
      </c>
      <c r="E79" s="190" t="str">
        <f t="shared" ref="E79:E142" si="6">IF(
((G79*I79*J79)+(K79*M79*N79)+(O79*Q79*R79)+(S79*U79*V79)+(W79*Y79*Z79))&lt;1,"",
(G79*I79*J79)+(K79*M79*N79)+(O79*Q79*R79)+(S79*U79*V79)+(W79*Y79*Z79))</f>
        <v/>
      </c>
      <c r="F79" s="170"/>
      <c r="G79" s="12"/>
      <c r="H79" s="157">
        <f>IF('Basis-Tabelle-Samen'!K41="","",'Basis-Tabelle-Samen'!K41)</f>
        <v>72394</v>
      </c>
      <c r="I79" s="189">
        <f t="shared" ref="I79:I142" si="7">IF(H79="",0,15)</f>
        <v>15</v>
      </c>
      <c r="J79" s="188">
        <f>IF(H79="",0,'Basis-Tabelle-Samen'!M41)</f>
        <v>2.4500000000000002</v>
      </c>
      <c r="K79" s="12"/>
      <c r="L79" s="157">
        <f>IF('Basis-Tabelle-Samen'!N41="","",'Basis-Tabelle-Samen'!N41)</f>
        <v>82394</v>
      </c>
      <c r="M79" s="189">
        <f t="shared" ref="M79:M142" si="8">IF(L79="",0,18)</f>
        <v>18</v>
      </c>
      <c r="N79" s="188">
        <f>IF(L79="",0,'Basis-Tabelle-Samen'!P41)</f>
        <v>3.75</v>
      </c>
      <c r="O79" s="12"/>
      <c r="P79" s="157">
        <f>IF('Basis-Tabelle-Samen'!Q41="","",'Basis-Tabelle-Samen'!Q41)</f>
        <v>52394</v>
      </c>
      <c r="Q79" s="189">
        <f t="shared" ref="Q79:Q142" si="9">IF(P79="",0,6)</f>
        <v>6</v>
      </c>
      <c r="R79" s="188">
        <f>IF(P79="",0,'Basis-Tabelle-Samen'!S41)</f>
        <v>4.95</v>
      </c>
      <c r="S79" s="12"/>
      <c r="T79" s="157">
        <f>IF('Basis-Tabelle-Samen'!T41="","",'Basis-Tabelle-Samen'!T41)</f>
        <v>32394</v>
      </c>
      <c r="U79" s="189">
        <f t="shared" ref="U79:U142" si="10">IF(T79="",0,6)</f>
        <v>6</v>
      </c>
      <c r="V79" s="188">
        <f>IF(T79="",0,'Basis-Tabelle-Samen'!V41)</f>
        <v>6.75</v>
      </c>
      <c r="W79" s="12"/>
      <c r="X79" s="157">
        <f>IF('Basis-Tabelle-Samen'!W41="","",'Basis-Tabelle-Samen'!W41)</f>
        <v>62394</v>
      </c>
      <c r="Y79" s="189">
        <f t="shared" ref="Y79:Y142" si="11">IF(X79="",0,8)</f>
        <v>8</v>
      </c>
      <c r="Z79" s="188">
        <f>IF(X79="",0,'Basis-Tabelle-Samen'!Y41)</f>
        <v>2.95</v>
      </c>
    </row>
    <row r="80" spans="1:26" ht="39.950000000000003" customHeight="1" x14ac:dyDescent="0.2">
      <c r="A80" s="154" t="str">
        <f>IF('Basis-Tabelle-Samen'!A59="","",IF($D$1="Deutsch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80" s="337">
        <v>34</v>
      </c>
      <c r="C80" s="160" t="str">
        <f>IF('Basis-Tabelle-Samen'!G36="","",'Basis-Tabelle-Samen'!G36)</f>
        <v>01</v>
      </c>
      <c r="D80" s="155" t="str">
        <f>IF('Basis-Tabelle-Samen'!$BB36="","",
IF($D$1="Bulgarisch - BG",'Basis-Tabelle-Samen'!$BB36,
IF($D$1="Dänisch - DK",'Basis-Tabelle-Samen'!$BC36,
IF($D$1="Deutsch - DE",'Basis-Tabelle-Samen'!$BD36,
IF($D$1="Englisch - UK",'Basis-Tabelle-Samen'!$BE36,
IF($D$1="Estnisch - EE",'Basis-Tabelle-Samen'!$BF36,
IF($D$1="Finnisch - FI",'Basis-Tabelle-Samen'!$BG36,
IF($D$1="Französisch - FR",'Basis-Tabelle-Samen'!$BH36,
IF($D$1="Griechisch - GR",'Basis-Tabelle-Samen'!$BI36,
IF($D$1="Irisch - IE",'Basis-Tabelle-Samen'!$BJ36,
IF($D$1="Isländisch - IS",'Basis-Tabelle-Samen'!$BK36,
IF($D$1="Italienisch - IT",'Basis-Tabelle-Samen'!$BL36,
IF($D$1="Japanisch - JP",'Basis-Tabelle-Samen'!$BM36,
IF($D$1="Kroatisch - HR",'Basis-Tabelle-Samen'!$BN36,
IF($D$1="Lettisch - LV",'Basis-Tabelle-Samen'!$BO36,
IF($D$1="Litauisch - LT",'Basis-Tabelle-Samen'!$BP36,
IF($D$1="Maltesisch - MT",'Basis-Tabelle-Samen'!$BQ36,
IF($D$1="Niederländisch - NL",'Basis-Tabelle-Samen'!$BR36,
IF($D$1="Norwegisch - NO",'Basis-Tabelle-Samen'!$BS36,
IF($D$1="Polnisch - PL",'Basis-Tabelle-Samen'!$BT36,
IF($D$1="Portugiesisch - PT",'Basis-Tabelle-Samen'!$BU36,
IF($D$1="Rumänisch - RO",'Basis-Tabelle-Samen'!$BV36,
IF($D$1="Schwedisch - SE",'Basis-Tabelle-Samen'!$BW36,
IF($D$1="Slowakisch - SK",'Basis-Tabelle-Samen'!$BX36,
IF($D$1="Slowenisch - SI",'Basis-Tabelle-Samen'!$BY36,
IF($D$1="Spanisch - ES",'Basis-Tabelle-Samen'!$BZ36,
IF($D$1="Tschechisch - CZ",'Basis-Tabelle-Samen'!$BD36,
IF($D$1="Türkisch - TR",'Basis-Tabelle-Samen'!$CB36,
IF($D$1="Ungarisch - HU",'Basis-Tabelle-Samen'!$CC36,
" ACHTUNG")))))))))))))))))))))))))))))</f>
        <v>New Zeeland Christmas Tree
Metrosideros excelsa
Neuseeländischer Weihnachtsbaum</v>
      </c>
      <c r="E80" s="190" t="str">
        <f t="shared" si="6"/>
        <v/>
      </c>
      <c r="F80" s="170"/>
      <c r="G80" s="12"/>
      <c r="H80" s="157">
        <f>IF('Basis-Tabelle-Samen'!K36="","",'Basis-Tabelle-Samen'!K36)</f>
        <v>72375</v>
      </c>
      <c r="I80" s="189">
        <f t="shared" si="7"/>
        <v>15</v>
      </c>
      <c r="J80" s="188">
        <f>IF(H80="",0,'Basis-Tabelle-Samen'!M36)</f>
        <v>2.4500000000000002</v>
      </c>
      <c r="K80" s="12"/>
      <c r="L80" s="157">
        <f>IF('Basis-Tabelle-Samen'!N36="","",'Basis-Tabelle-Samen'!N36)</f>
        <v>82375</v>
      </c>
      <c r="M80" s="189">
        <f t="shared" si="8"/>
        <v>18</v>
      </c>
      <c r="N80" s="188">
        <f>IF(L80="",0,'Basis-Tabelle-Samen'!P36)</f>
        <v>3.75</v>
      </c>
      <c r="O80" s="12"/>
      <c r="P80" s="157">
        <f>IF('Basis-Tabelle-Samen'!Q36="","",'Basis-Tabelle-Samen'!Q36)</f>
        <v>52375</v>
      </c>
      <c r="Q80" s="189">
        <f t="shared" si="9"/>
        <v>6</v>
      </c>
      <c r="R80" s="188">
        <f>IF(P80="",0,'Basis-Tabelle-Samen'!S36)</f>
        <v>4.95</v>
      </c>
      <c r="S80" s="12"/>
      <c r="T80" s="157">
        <f>IF('Basis-Tabelle-Samen'!T36="","",'Basis-Tabelle-Samen'!T36)</f>
        <v>32375</v>
      </c>
      <c r="U80" s="189">
        <f t="shared" si="10"/>
        <v>6</v>
      </c>
      <c r="V80" s="188">
        <f>IF(T80="",0,'Basis-Tabelle-Samen'!V36)</f>
        <v>6.75</v>
      </c>
      <c r="W80" s="12"/>
      <c r="X80" s="157">
        <f>IF('Basis-Tabelle-Samen'!W36="","",'Basis-Tabelle-Samen'!W36)</f>
        <v>62375</v>
      </c>
      <c r="Y80" s="189">
        <f t="shared" si="11"/>
        <v>8</v>
      </c>
      <c r="Z80" s="188">
        <f>IF(X80="",0,'Basis-Tabelle-Samen'!Y36)</f>
        <v>2.95</v>
      </c>
    </row>
    <row r="81" spans="1:26" ht="39.950000000000003" customHeight="1" x14ac:dyDescent="0.2">
      <c r="A81" s="154" t="str">
        <f>IF('Basis-Tabelle-Samen'!A41="","",IF($D$1="Deutsch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81" s="337">
        <v>108</v>
      </c>
      <c r="C81" s="160" t="str">
        <f>IF('Basis-Tabelle-Samen'!G110="","",'Basis-Tabelle-Samen'!G110)</f>
        <v>01</v>
      </c>
      <c r="D81" s="155" t="str">
        <f>IF('Basis-Tabelle-Samen'!$BB110="","",
IF($D$1="Bulgarisch - BG",'Basis-Tabelle-Samen'!$BB110,
IF($D$1="Dänisch - DK",'Basis-Tabelle-Samen'!$BC110,
IF($D$1="Deutsch - DE",'Basis-Tabelle-Samen'!$BD110,
IF($D$1="Englisch - UK",'Basis-Tabelle-Samen'!$BE110,
IF($D$1="Estnisch - EE",'Basis-Tabelle-Samen'!$BF110,
IF($D$1="Finnisch - FI",'Basis-Tabelle-Samen'!$BG110,
IF($D$1="Französisch - FR",'Basis-Tabelle-Samen'!$BH110,
IF($D$1="Griechisch - GR",'Basis-Tabelle-Samen'!$BI110,
IF($D$1="Irisch - IE",'Basis-Tabelle-Samen'!$BJ110,
IF($D$1="Isländisch - IS",'Basis-Tabelle-Samen'!$BK110,
IF($D$1="Italienisch - IT",'Basis-Tabelle-Samen'!$BL110,
IF($D$1="Japanisch - JP",'Basis-Tabelle-Samen'!$BM110,
IF($D$1="Kroatisch - HR",'Basis-Tabelle-Samen'!$BN110,
IF($D$1="Lettisch - LV",'Basis-Tabelle-Samen'!$BO110,
IF($D$1="Litauisch - LT",'Basis-Tabelle-Samen'!$BP110,
IF($D$1="Maltesisch - MT",'Basis-Tabelle-Samen'!$BQ110,
IF($D$1="Niederländisch - NL",'Basis-Tabelle-Samen'!$BR110,
IF($D$1="Norwegisch - NO",'Basis-Tabelle-Samen'!$BS110,
IF($D$1="Polnisch - PL",'Basis-Tabelle-Samen'!$BT110,
IF($D$1="Portugiesisch - PT",'Basis-Tabelle-Samen'!$BU110,
IF($D$1="Rumänisch - RO",'Basis-Tabelle-Samen'!$BV110,
IF($D$1="Schwedisch - SE",'Basis-Tabelle-Samen'!$BW110,
IF($D$1="Slowakisch - SK",'Basis-Tabelle-Samen'!$BX110,
IF($D$1="Slowenisch - SI",'Basis-Tabelle-Samen'!$BY110,
IF($D$1="Spanisch - ES",'Basis-Tabelle-Samen'!$BZ110,
IF($D$1="Tschechisch - CZ",'Basis-Tabelle-Samen'!$BD110,
IF($D$1="Türkisch - TR",'Basis-Tabelle-Samen'!$CB110,
IF($D$1="Ungarisch - HU",'Basis-Tabelle-Samen'!$CC110,
" ACHTUNG")))))))))))))))))))))))))))))</f>
        <v>Nordmann fir
Abies nordmanniana
Nordmanntanne</v>
      </c>
      <c r="E81" s="190" t="str">
        <f t="shared" si="6"/>
        <v/>
      </c>
      <c r="F81" s="170"/>
      <c r="G81" s="12"/>
      <c r="H81" s="157">
        <f>IF('Basis-Tabelle-Samen'!K110="","",'Basis-Tabelle-Samen'!K110)</f>
        <v>73250</v>
      </c>
      <c r="I81" s="189">
        <f t="shared" si="7"/>
        <v>15</v>
      </c>
      <c r="J81" s="188">
        <f>IF(H81="",0,'Basis-Tabelle-Samen'!M110)</f>
        <v>2.4500000000000002</v>
      </c>
      <c r="K81" s="12"/>
      <c r="L81" s="157">
        <f>IF('Basis-Tabelle-Samen'!N110="","",'Basis-Tabelle-Samen'!N110)</f>
        <v>83250</v>
      </c>
      <c r="M81" s="189">
        <f t="shared" si="8"/>
        <v>18</v>
      </c>
      <c r="N81" s="188">
        <f>IF(L81="",0,'Basis-Tabelle-Samen'!P110)</f>
        <v>3.75</v>
      </c>
      <c r="O81" s="12"/>
      <c r="P81" s="157">
        <f>IF('Basis-Tabelle-Samen'!Q110="","",'Basis-Tabelle-Samen'!Q110)</f>
        <v>53250</v>
      </c>
      <c r="Q81" s="189">
        <f t="shared" si="9"/>
        <v>6</v>
      </c>
      <c r="R81" s="188">
        <f>IF(P81="",0,'Basis-Tabelle-Samen'!S110)</f>
        <v>4.95</v>
      </c>
      <c r="S81" s="12"/>
      <c r="T81" s="157">
        <f>IF('Basis-Tabelle-Samen'!T110="","",'Basis-Tabelle-Samen'!T110)</f>
        <v>33250</v>
      </c>
      <c r="U81" s="189">
        <f t="shared" si="10"/>
        <v>6</v>
      </c>
      <c r="V81" s="188">
        <f>IF(T81="",0,'Basis-Tabelle-Samen'!V110)</f>
        <v>6.75</v>
      </c>
      <c r="W81" s="12"/>
      <c r="X81" s="157">
        <f>IF('Basis-Tabelle-Samen'!W110="","",'Basis-Tabelle-Samen'!W110)</f>
        <v>63250</v>
      </c>
      <c r="Y81" s="189">
        <f t="shared" si="11"/>
        <v>8</v>
      </c>
      <c r="Z81" s="188">
        <f>IF(X81="",0,'Basis-Tabelle-Samen'!Y110)</f>
        <v>2.95</v>
      </c>
    </row>
    <row r="82" spans="1:26" ht="39.950000000000003" customHeight="1" x14ac:dyDescent="0.2">
      <c r="A82" s="154" t="str">
        <f>IF('Basis-Tabelle-Samen'!A101="","",IF($D$1="Deutsch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82" s="337">
        <v>94</v>
      </c>
      <c r="C82" s="160" t="str">
        <f>IF('Basis-Tabelle-Samen'!G96="","",'Basis-Tabelle-Samen'!G96)</f>
        <v>01</v>
      </c>
      <c r="D82" s="155" t="str">
        <f>IF('Basis-Tabelle-Samen'!$BB96="","",
IF($D$1="Bulgarisch - BG",'Basis-Tabelle-Samen'!$BB96,
IF($D$1="Dänisch - DK",'Basis-Tabelle-Samen'!$BC96,
IF($D$1="Deutsch - DE",'Basis-Tabelle-Samen'!$BD96,
IF($D$1="Englisch - UK",'Basis-Tabelle-Samen'!$BE96,
IF($D$1="Estnisch - EE",'Basis-Tabelle-Samen'!$BF96,
IF($D$1="Finnisch - FI",'Basis-Tabelle-Samen'!$BG96,
IF($D$1="Französisch - FR",'Basis-Tabelle-Samen'!$BH96,
IF($D$1="Griechisch - GR",'Basis-Tabelle-Samen'!$BI96,
IF($D$1="Irisch - IE",'Basis-Tabelle-Samen'!$BJ96,
IF($D$1="Isländisch - IS",'Basis-Tabelle-Samen'!$BK96,
IF($D$1="Italienisch - IT",'Basis-Tabelle-Samen'!$BL96,
IF($D$1="Japanisch - JP",'Basis-Tabelle-Samen'!$BM96,
IF($D$1="Kroatisch - HR",'Basis-Tabelle-Samen'!$BN96,
IF($D$1="Lettisch - LV",'Basis-Tabelle-Samen'!$BO96,
IF($D$1="Litauisch - LT",'Basis-Tabelle-Samen'!$BP96,
IF($D$1="Maltesisch - MT",'Basis-Tabelle-Samen'!$BQ96,
IF($D$1="Niederländisch - NL",'Basis-Tabelle-Samen'!$BR96,
IF($D$1="Norwegisch - NO",'Basis-Tabelle-Samen'!$BS96,
IF($D$1="Polnisch - PL",'Basis-Tabelle-Samen'!$BT96,
IF($D$1="Portugiesisch - PT",'Basis-Tabelle-Samen'!$BU96,
IF($D$1="Rumänisch - RO",'Basis-Tabelle-Samen'!$BV96,
IF($D$1="Schwedisch - SE",'Basis-Tabelle-Samen'!$BW96,
IF($D$1="Slowakisch - SK",'Basis-Tabelle-Samen'!$BX96,
IF($D$1="Slowenisch - SI",'Basis-Tabelle-Samen'!$BY96,
IF($D$1="Spanisch - ES",'Basis-Tabelle-Samen'!$BZ96,
IF($D$1="Tschechisch - CZ",'Basis-Tabelle-Samen'!$BD96,
IF($D$1="Türkisch - TR",'Basis-Tabelle-Samen'!$CB96,
IF($D$1="Ungarisch - HU",'Basis-Tabelle-Samen'!$CC96,
" ACHTUNG")))))))))))))))))))))))))))))</f>
        <v>North African Atlas Cedar
Cedrus atlantica
Nordafrikanische Atlas Zeder</v>
      </c>
      <c r="E82" s="190" t="str">
        <f t="shared" si="6"/>
        <v/>
      </c>
      <c r="F82" s="170"/>
      <c r="G82" s="12"/>
      <c r="H82" s="157">
        <f>IF('Basis-Tabelle-Samen'!K96="","",'Basis-Tabelle-Samen'!K96)</f>
        <v>73108</v>
      </c>
      <c r="I82" s="189">
        <f t="shared" si="7"/>
        <v>15</v>
      </c>
      <c r="J82" s="188">
        <f>IF(H82="",0,'Basis-Tabelle-Samen'!M96)</f>
        <v>2.4500000000000002</v>
      </c>
      <c r="K82" s="12"/>
      <c r="L82" s="157">
        <f>IF('Basis-Tabelle-Samen'!N96="","",'Basis-Tabelle-Samen'!N96)</f>
        <v>83108</v>
      </c>
      <c r="M82" s="189">
        <f t="shared" si="8"/>
        <v>18</v>
      </c>
      <c r="N82" s="188">
        <f>IF(L82="",0,'Basis-Tabelle-Samen'!P96)</f>
        <v>3.75</v>
      </c>
      <c r="O82" s="12"/>
      <c r="P82" s="157">
        <f>IF('Basis-Tabelle-Samen'!Q96="","",'Basis-Tabelle-Samen'!Q96)</f>
        <v>53108</v>
      </c>
      <c r="Q82" s="189">
        <f t="shared" si="9"/>
        <v>6</v>
      </c>
      <c r="R82" s="188">
        <f>IF(P82="",0,'Basis-Tabelle-Samen'!S96)</f>
        <v>4.95</v>
      </c>
      <c r="S82" s="12"/>
      <c r="T82" s="157">
        <f>IF('Basis-Tabelle-Samen'!T96="","",'Basis-Tabelle-Samen'!T96)</f>
        <v>33108</v>
      </c>
      <c r="U82" s="189">
        <f t="shared" si="10"/>
        <v>6</v>
      </c>
      <c r="V82" s="188">
        <f>IF(T82="",0,'Basis-Tabelle-Samen'!V96)</f>
        <v>6.75</v>
      </c>
      <c r="W82" s="12"/>
      <c r="X82" s="157">
        <f>IF('Basis-Tabelle-Samen'!W96="","",'Basis-Tabelle-Samen'!W96)</f>
        <v>63108</v>
      </c>
      <c r="Y82" s="189">
        <f t="shared" si="11"/>
        <v>8</v>
      </c>
      <c r="Z82" s="188">
        <f>IF(X82="",0,'Basis-Tabelle-Samen'!Y96)</f>
        <v>2.95</v>
      </c>
    </row>
    <row r="83" spans="1:26" ht="39.950000000000003" customHeight="1" x14ac:dyDescent="0.2">
      <c r="A83" s="154" t="str">
        <f>IF('Basis-Tabelle-Samen'!A116="","",IF($D$1="Deutsch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83" s="337">
        <v>95</v>
      </c>
      <c r="C83" s="160" t="str">
        <f>IF('Basis-Tabelle-Samen'!G97="","",'Basis-Tabelle-Samen'!G97)</f>
        <v>01</v>
      </c>
      <c r="D83" s="155" t="str">
        <f>IF('Basis-Tabelle-Samen'!$BB97="","",
IF($D$1="Bulgarisch - BG",'Basis-Tabelle-Samen'!$BB97,
IF($D$1="Dänisch - DK",'Basis-Tabelle-Samen'!$BC97,
IF($D$1="Deutsch - DE",'Basis-Tabelle-Samen'!$BD97,
IF($D$1="Englisch - UK",'Basis-Tabelle-Samen'!$BE97,
IF($D$1="Estnisch - EE",'Basis-Tabelle-Samen'!$BF97,
IF($D$1="Finnisch - FI",'Basis-Tabelle-Samen'!$BG97,
IF($D$1="Französisch - FR",'Basis-Tabelle-Samen'!$BH97,
IF($D$1="Griechisch - GR",'Basis-Tabelle-Samen'!$BI97,
IF($D$1="Irisch - IE",'Basis-Tabelle-Samen'!$BJ97,
IF($D$1="Isländisch - IS",'Basis-Tabelle-Samen'!$BK97,
IF($D$1="Italienisch - IT",'Basis-Tabelle-Samen'!$BL97,
IF($D$1="Japanisch - JP",'Basis-Tabelle-Samen'!$BM97,
IF($D$1="Kroatisch - HR",'Basis-Tabelle-Samen'!$BN97,
IF($D$1="Lettisch - LV",'Basis-Tabelle-Samen'!$BO97,
IF($D$1="Litauisch - LT",'Basis-Tabelle-Samen'!$BP97,
IF($D$1="Maltesisch - MT",'Basis-Tabelle-Samen'!$BQ97,
IF($D$1="Niederländisch - NL",'Basis-Tabelle-Samen'!$BR97,
IF($D$1="Norwegisch - NO",'Basis-Tabelle-Samen'!$BS97,
IF($D$1="Polnisch - PL",'Basis-Tabelle-Samen'!$BT97,
IF($D$1="Portugiesisch - PT",'Basis-Tabelle-Samen'!$BU97,
IF($D$1="Rumänisch - RO",'Basis-Tabelle-Samen'!$BV97,
IF($D$1="Schwedisch - SE",'Basis-Tabelle-Samen'!$BW97,
IF($D$1="Slowakisch - SK",'Basis-Tabelle-Samen'!$BX97,
IF($D$1="Slowenisch - SI",'Basis-Tabelle-Samen'!$BY97,
IF($D$1="Spanisch - ES",'Basis-Tabelle-Samen'!$BZ97,
IF($D$1="Tschechisch - CZ",'Basis-Tabelle-Samen'!$BD97,
IF($D$1="Türkisch - TR",'Basis-Tabelle-Samen'!$CB97,
IF($D$1="Ungarisch - HU",'Basis-Tabelle-Samen'!$CC97,
" ACHTUNG")))))))))))))))))))))))))))))</f>
        <v>Oleander
Nerium oleander
Oleander</v>
      </c>
      <c r="E83" s="190" t="str">
        <f t="shared" si="6"/>
        <v/>
      </c>
      <c r="F83" s="170"/>
      <c r="G83" s="12"/>
      <c r="H83" s="157">
        <f>IF('Basis-Tabelle-Samen'!K97="","",'Basis-Tabelle-Samen'!K97)</f>
        <v>73119</v>
      </c>
      <c r="I83" s="189">
        <f t="shared" si="7"/>
        <v>15</v>
      </c>
      <c r="J83" s="188">
        <f>IF(H83="",0,'Basis-Tabelle-Samen'!M97)</f>
        <v>2.4500000000000002</v>
      </c>
      <c r="K83" s="12"/>
      <c r="L83" s="157">
        <f>IF('Basis-Tabelle-Samen'!N97="","",'Basis-Tabelle-Samen'!N97)</f>
        <v>83119</v>
      </c>
      <c r="M83" s="189">
        <f t="shared" si="8"/>
        <v>18</v>
      </c>
      <c r="N83" s="188">
        <f>IF(L83="",0,'Basis-Tabelle-Samen'!P97)</f>
        <v>3.75</v>
      </c>
      <c r="O83" s="12"/>
      <c r="P83" s="157">
        <f>IF('Basis-Tabelle-Samen'!Q97="","",'Basis-Tabelle-Samen'!Q97)</f>
        <v>53119</v>
      </c>
      <c r="Q83" s="189">
        <f t="shared" si="9"/>
        <v>6</v>
      </c>
      <c r="R83" s="188">
        <f>IF(P83="",0,'Basis-Tabelle-Samen'!S97)</f>
        <v>4.95</v>
      </c>
      <c r="S83" s="12"/>
      <c r="T83" s="157">
        <f>IF('Basis-Tabelle-Samen'!T97="","",'Basis-Tabelle-Samen'!T97)</f>
        <v>33119</v>
      </c>
      <c r="U83" s="189">
        <f t="shared" si="10"/>
        <v>6</v>
      </c>
      <c r="V83" s="188">
        <f>IF(T83="",0,'Basis-Tabelle-Samen'!V97)</f>
        <v>6.75</v>
      </c>
      <c r="W83" s="12"/>
      <c r="X83" s="157">
        <f>IF('Basis-Tabelle-Samen'!W97="","",'Basis-Tabelle-Samen'!W97)</f>
        <v>63119</v>
      </c>
      <c r="Y83" s="189">
        <f t="shared" si="11"/>
        <v>8</v>
      </c>
      <c r="Z83" s="188">
        <f>IF(X83="",0,'Basis-Tabelle-Samen'!Y97)</f>
        <v>2.95</v>
      </c>
    </row>
    <row r="84" spans="1:26" ht="39.950000000000003" customHeight="1" x14ac:dyDescent="0.2">
      <c r="A84" s="154" t="str">
        <f>IF('Basis-Tabelle-Samen'!A56="","",IF($D$1="Deutsch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84" s="337">
        <v>40</v>
      </c>
      <c r="C84" s="160" t="str">
        <f>IF('Basis-Tabelle-Samen'!G42="","",'Basis-Tabelle-Samen'!G42)</f>
        <v>01</v>
      </c>
      <c r="D84" s="155" t="str">
        <f>IF('Basis-Tabelle-Samen'!$BB42="","",
IF($D$1="Bulgarisch - BG",'Basis-Tabelle-Samen'!$BB42,
IF($D$1="Dänisch - DK",'Basis-Tabelle-Samen'!$BC42,
IF($D$1="Deutsch - DE",'Basis-Tabelle-Samen'!$BD42,
IF($D$1="Englisch - UK",'Basis-Tabelle-Samen'!$BE42,
IF($D$1="Estnisch - EE",'Basis-Tabelle-Samen'!$BF42,
IF($D$1="Finnisch - FI",'Basis-Tabelle-Samen'!$BG42,
IF($D$1="Französisch - FR",'Basis-Tabelle-Samen'!$BH42,
IF($D$1="Griechisch - GR",'Basis-Tabelle-Samen'!$BI42,
IF($D$1="Irisch - IE",'Basis-Tabelle-Samen'!$BJ42,
IF($D$1="Isländisch - IS",'Basis-Tabelle-Samen'!$BK42,
IF($D$1="Italienisch - IT",'Basis-Tabelle-Samen'!$BL42,
IF($D$1="Japanisch - JP",'Basis-Tabelle-Samen'!$BM42,
IF($D$1="Kroatisch - HR",'Basis-Tabelle-Samen'!$BN42,
IF($D$1="Lettisch - LV",'Basis-Tabelle-Samen'!$BO42,
IF($D$1="Litauisch - LT",'Basis-Tabelle-Samen'!$BP42,
IF($D$1="Maltesisch - MT",'Basis-Tabelle-Samen'!$BQ42,
IF($D$1="Niederländisch - NL",'Basis-Tabelle-Samen'!$BR42,
IF($D$1="Norwegisch - NO",'Basis-Tabelle-Samen'!$BS42,
IF($D$1="Polnisch - PL",'Basis-Tabelle-Samen'!$BT42,
IF($D$1="Portugiesisch - PT",'Basis-Tabelle-Samen'!$BU42,
IF($D$1="Rumänisch - RO",'Basis-Tabelle-Samen'!$BV42,
IF($D$1="Schwedisch - SE",'Basis-Tabelle-Samen'!$BW42,
IF($D$1="Slowakisch - SK",'Basis-Tabelle-Samen'!$BX42,
IF($D$1="Slowenisch - SI",'Basis-Tabelle-Samen'!$BY42,
IF($D$1="Spanisch - ES",'Basis-Tabelle-Samen'!$BZ42,
IF($D$1="Tschechisch - CZ",'Basis-Tabelle-Samen'!$BD42,
IF($D$1="Türkisch - TR",'Basis-Tabelle-Samen'!$CB42,
IF($D$1="Ungarisch - HU",'Basis-Tabelle-Samen'!$CC42,
" ACHTUNG")))))))))))))))))))))))))))))</f>
        <v>Palmetto Palm
Sabal palmetto
Palmettopalme</v>
      </c>
      <c r="E84" s="190" t="str">
        <f t="shared" si="6"/>
        <v/>
      </c>
      <c r="F84" s="170"/>
      <c r="G84" s="12"/>
      <c r="H84" s="157">
        <f>IF('Basis-Tabelle-Samen'!K42="","",'Basis-Tabelle-Samen'!K42)</f>
        <v>72502</v>
      </c>
      <c r="I84" s="189">
        <f t="shared" si="7"/>
        <v>15</v>
      </c>
      <c r="J84" s="188">
        <f>IF(H84="",0,'Basis-Tabelle-Samen'!M42)</f>
        <v>2.4500000000000002</v>
      </c>
      <c r="K84" s="12"/>
      <c r="L84" s="157">
        <f>IF('Basis-Tabelle-Samen'!N42="","",'Basis-Tabelle-Samen'!N42)</f>
        <v>82502</v>
      </c>
      <c r="M84" s="189">
        <f t="shared" si="8"/>
        <v>18</v>
      </c>
      <c r="N84" s="188">
        <f>IF(L84="",0,'Basis-Tabelle-Samen'!P42)</f>
        <v>3.75</v>
      </c>
      <c r="O84" s="12"/>
      <c r="P84" s="157">
        <f>IF('Basis-Tabelle-Samen'!Q42="","",'Basis-Tabelle-Samen'!Q42)</f>
        <v>52502</v>
      </c>
      <c r="Q84" s="189">
        <f t="shared" si="9"/>
        <v>6</v>
      </c>
      <c r="R84" s="188">
        <f>IF(P84="",0,'Basis-Tabelle-Samen'!S42)</f>
        <v>4.95</v>
      </c>
      <c r="S84" s="12"/>
      <c r="T84" s="157">
        <f>IF('Basis-Tabelle-Samen'!T42="","",'Basis-Tabelle-Samen'!T42)</f>
        <v>32502</v>
      </c>
      <c r="U84" s="189">
        <f t="shared" si="10"/>
        <v>6</v>
      </c>
      <c r="V84" s="188">
        <f>IF(T84="",0,'Basis-Tabelle-Samen'!V42)</f>
        <v>6.75</v>
      </c>
      <c r="W84" s="12"/>
      <c r="X84" s="157">
        <f>IF('Basis-Tabelle-Samen'!W42="","",'Basis-Tabelle-Samen'!W42)</f>
        <v>62502</v>
      </c>
      <c r="Y84" s="189">
        <f t="shared" si="11"/>
        <v>8</v>
      </c>
      <c r="Z84" s="188">
        <f>IF(X84="",0,'Basis-Tabelle-Samen'!Y42)</f>
        <v>2.95</v>
      </c>
    </row>
    <row r="85" spans="1:26" ht="39.950000000000003" customHeight="1" x14ac:dyDescent="0.2">
      <c r="A85" s="154" t="str">
        <f>IF('Basis-Tabelle-Samen'!A63="","",IF($D$1="Deutsch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85" s="337">
        <v>22</v>
      </c>
      <c r="C85" s="160" t="str">
        <f>IF('Basis-Tabelle-Samen'!G24="","",'Basis-Tabelle-Samen'!G24)</f>
        <v>01</v>
      </c>
      <c r="D85" s="155" t="str">
        <f>IF('Basis-Tabelle-Samen'!$BB24="","",
IF($D$1="Bulgarisch - BG",'Basis-Tabelle-Samen'!$BB24,
IF($D$1="Dänisch - DK",'Basis-Tabelle-Samen'!$BC24,
IF($D$1="Deutsch - DE",'Basis-Tabelle-Samen'!$BD24,
IF($D$1="Englisch - UK",'Basis-Tabelle-Samen'!$BE24,
IF($D$1="Estnisch - EE",'Basis-Tabelle-Samen'!$BF24,
IF($D$1="Finnisch - FI",'Basis-Tabelle-Samen'!$BG24,
IF($D$1="Französisch - FR",'Basis-Tabelle-Samen'!$BH24,
IF($D$1="Griechisch - GR",'Basis-Tabelle-Samen'!$BI24,
IF($D$1="Irisch - IE",'Basis-Tabelle-Samen'!$BJ24,
IF($D$1="Isländisch - IS",'Basis-Tabelle-Samen'!$BK24,
IF($D$1="Italienisch - IT",'Basis-Tabelle-Samen'!$BL24,
IF($D$1="Japanisch - JP",'Basis-Tabelle-Samen'!$BM24,
IF($D$1="Kroatisch - HR",'Basis-Tabelle-Samen'!$BN24,
IF($D$1="Lettisch - LV",'Basis-Tabelle-Samen'!$BO24,
IF($D$1="Litauisch - LT",'Basis-Tabelle-Samen'!$BP24,
IF($D$1="Maltesisch - MT",'Basis-Tabelle-Samen'!$BQ24,
IF($D$1="Niederländisch - NL",'Basis-Tabelle-Samen'!$BR24,
IF($D$1="Norwegisch - NO",'Basis-Tabelle-Samen'!$BS24,
IF($D$1="Polnisch - PL",'Basis-Tabelle-Samen'!$BT24,
IF($D$1="Portugiesisch - PT",'Basis-Tabelle-Samen'!$BU24,
IF($D$1="Rumänisch - RO",'Basis-Tabelle-Samen'!$BV24,
IF($D$1="Schwedisch - SE",'Basis-Tabelle-Samen'!$BW24,
IF($D$1="Slowakisch - SK",'Basis-Tabelle-Samen'!$BX24,
IF($D$1="Slowenisch - SI",'Basis-Tabelle-Samen'!$BY24,
IF($D$1="Spanisch - ES",'Basis-Tabelle-Samen'!$BZ24,
IF($D$1="Tschechisch - CZ",'Basis-Tabelle-Samen'!$BD24,
IF($D$1="Türkisch - TR",'Basis-Tabelle-Samen'!$CB24,
IF($D$1="Ungarisch - HU",'Basis-Tabelle-Samen'!$CC24,
" ACHTUNG")))))))))))))))))))))))))))))</f>
        <v>Passion Flower
Passiflora caerulea
Blaue Passionsblume</v>
      </c>
      <c r="E85" s="190" t="str">
        <f t="shared" si="6"/>
        <v/>
      </c>
      <c r="F85" s="170"/>
      <c r="G85" s="12"/>
      <c r="H85" s="157">
        <f>IF('Basis-Tabelle-Samen'!K24="","",'Basis-Tabelle-Samen'!K24)</f>
        <v>72347</v>
      </c>
      <c r="I85" s="189">
        <f t="shared" si="7"/>
        <v>15</v>
      </c>
      <c r="J85" s="188">
        <f>IF(H85="",0,'Basis-Tabelle-Samen'!M24)</f>
        <v>2.4500000000000002</v>
      </c>
      <c r="K85" s="12"/>
      <c r="L85" s="157">
        <f>IF('Basis-Tabelle-Samen'!N24="","",'Basis-Tabelle-Samen'!N24)</f>
        <v>82347</v>
      </c>
      <c r="M85" s="189">
        <f t="shared" si="8"/>
        <v>18</v>
      </c>
      <c r="N85" s="188">
        <f>IF(L85="",0,'Basis-Tabelle-Samen'!P24)</f>
        <v>3.75</v>
      </c>
      <c r="O85" s="12"/>
      <c r="P85" s="157">
        <f>IF('Basis-Tabelle-Samen'!Q24="","",'Basis-Tabelle-Samen'!Q24)</f>
        <v>52347</v>
      </c>
      <c r="Q85" s="189">
        <f t="shared" si="9"/>
        <v>6</v>
      </c>
      <c r="R85" s="188">
        <f>IF(P85="",0,'Basis-Tabelle-Samen'!S24)</f>
        <v>4.95</v>
      </c>
      <c r="S85" s="12"/>
      <c r="T85" s="157">
        <f>IF('Basis-Tabelle-Samen'!T24="","",'Basis-Tabelle-Samen'!T24)</f>
        <v>32347</v>
      </c>
      <c r="U85" s="189">
        <f t="shared" si="10"/>
        <v>6</v>
      </c>
      <c r="V85" s="188">
        <f>IF(T85="",0,'Basis-Tabelle-Samen'!V24)</f>
        <v>6.75</v>
      </c>
      <c r="W85" s="12"/>
      <c r="X85" s="157">
        <f>IF('Basis-Tabelle-Samen'!W24="","",'Basis-Tabelle-Samen'!W24)</f>
        <v>62347</v>
      </c>
      <c r="Y85" s="189">
        <f t="shared" si="11"/>
        <v>8</v>
      </c>
      <c r="Z85" s="188">
        <f>IF(X85="",0,'Basis-Tabelle-Samen'!Y24)</f>
        <v>2.95</v>
      </c>
    </row>
    <row r="86" spans="1:26" ht="39.950000000000003" customHeight="1" x14ac:dyDescent="0.2">
      <c r="A86" s="154" t="str">
        <f>IF('Basis-Tabelle-Samen'!A119="","",IF($D$1="Deutsch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86" s="337">
        <v>48</v>
      </c>
      <c r="C86" s="160" t="str">
        <f>IF('Basis-Tabelle-Samen'!G50="","",'Basis-Tabelle-Samen'!G50)</f>
        <v>01</v>
      </c>
      <c r="D86" s="155" t="str">
        <f>IF('Basis-Tabelle-Samen'!$BB50="","",
IF($D$1="Bulgarisch - BG",'Basis-Tabelle-Samen'!$BB50,
IF($D$1="Dänisch - DK",'Basis-Tabelle-Samen'!$BC50,
IF($D$1="Deutsch - DE",'Basis-Tabelle-Samen'!$BD50,
IF($D$1="Englisch - UK",'Basis-Tabelle-Samen'!$BE50,
IF($D$1="Estnisch - EE",'Basis-Tabelle-Samen'!$BF50,
IF($D$1="Finnisch - FI",'Basis-Tabelle-Samen'!$BG50,
IF($D$1="Französisch - FR",'Basis-Tabelle-Samen'!$BH50,
IF($D$1="Griechisch - GR",'Basis-Tabelle-Samen'!$BI50,
IF($D$1="Irisch - IE",'Basis-Tabelle-Samen'!$BJ50,
IF($D$1="Isländisch - IS",'Basis-Tabelle-Samen'!$BK50,
IF($D$1="Italienisch - IT",'Basis-Tabelle-Samen'!$BL50,
IF($D$1="Japanisch - JP",'Basis-Tabelle-Samen'!$BM50,
IF($D$1="Kroatisch - HR",'Basis-Tabelle-Samen'!$BN50,
IF($D$1="Lettisch - LV",'Basis-Tabelle-Samen'!$BO50,
IF($D$1="Litauisch - LT",'Basis-Tabelle-Samen'!$BP50,
IF($D$1="Maltesisch - MT",'Basis-Tabelle-Samen'!$BQ50,
IF($D$1="Niederländisch - NL",'Basis-Tabelle-Samen'!$BR50,
IF($D$1="Norwegisch - NO",'Basis-Tabelle-Samen'!$BS50,
IF($D$1="Polnisch - PL",'Basis-Tabelle-Samen'!$BT50,
IF($D$1="Portugiesisch - PT",'Basis-Tabelle-Samen'!$BU50,
IF($D$1="Rumänisch - RO",'Basis-Tabelle-Samen'!$BV50,
IF($D$1="Schwedisch - SE",'Basis-Tabelle-Samen'!$BW50,
IF($D$1="Slowakisch - SK",'Basis-Tabelle-Samen'!$BX50,
IF($D$1="Slowenisch - SI",'Basis-Tabelle-Samen'!$BY50,
IF($D$1="Spanisch - ES",'Basis-Tabelle-Samen'!$BZ50,
IF($D$1="Tschechisch - CZ",'Basis-Tabelle-Samen'!$BD50,
IF($D$1="Türkisch - TR",'Basis-Tabelle-Samen'!$CB50,
IF($D$1="Ungarisch - HU",'Basis-Tabelle-Samen'!$CC50,
" ACHTUNG")))))))))))))))))))))))))))))</f>
        <v>Passion Fruit
Passiflora edulis
Passionsfrucht</v>
      </c>
      <c r="E86" s="190" t="str">
        <f t="shared" si="6"/>
        <v/>
      </c>
      <c r="F86" s="170"/>
      <c r="G86" s="12"/>
      <c r="H86" s="157">
        <f>IF('Basis-Tabelle-Samen'!K50="","",'Basis-Tabelle-Samen'!K50)</f>
        <v>72909</v>
      </c>
      <c r="I86" s="189">
        <f t="shared" si="7"/>
        <v>15</v>
      </c>
      <c r="J86" s="188">
        <f>IF(H86="",0,'Basis-Tabelle-Samen'!M50)</f>
        <v>2.4500000000000002</v>
      </c>
      <c r="K86" s="12"/>
      <c r="L86" s="157">
        <f>IF('Basis-Tabelle-Samen'!N50="","",'Basis-Tabelle-Samen'!N50)</f>
        <v>82909</v>
      </c>
      <c r="M86" s="189">
        <f t="shared" si="8"/>
        <v>18</v>
      </c>
      <c r="N86" s="188">
        <f>IF(L86="",0,'Basis-Tabelle-Samen'!P50)</f>
        <v>3.75</v>
      </c>
      <c r="O86" s="12"/>
      <c r="P86" s="157">
        <f>IF('Basis-Tabelle-Samen'!Q50="","",'Basis-Tabelle-Samen'!Q50)</f>
        <v>52909</v>
      </c>
      <c r="Q86" s="189">
        <f t="shared" si="9"/>
        <v>6</v>
      </c>
      <c r="R86" s="188">
        <f>IF(P86="",0,'Basis-Tabelle-Samen'!S50)</f>
        <v>4.95</v>
      </c>
      <c r="S86" s="12"/>
      <c r="T86" s="157">
        <f>IF('Basis-Tabelle-Samen'!T50="","",'Basis-Tabelle-Samen'!T50)</f>
        <v>32909</v>
      </c>
      <c r="U86" s="189">
        <f t="shared" si="10"/>
        <v>6</v>
      </c>
      <c r="V86" s="188">
        <f>IF(T86="",0,'Basis-Tabelle-Samen'!V50)</f>
        <v>6.75</v>
      </c>
      <c r="W86" s="12"/>
      <c r="X86" s="157">
        <f>IF('Basis-Tabelle-Samen'!W50="","",'Basis-Tabelle-Samen'!W50)</f>
        <v>62909</v>
      </c>
      <c r="Y86" s="189">
        <f t="shared" si="11"/>
        <v>8</v>
      </c>
      <c r="Z86" s="188">
        <f>IF(X86="",0,'Basis-Tabelle-Samen'!Y50)</f>
        <v>2.95</v>
      </c>
    </row>
    <row r="87" spans="1:26" ht="39.950000000000003" customHeight="1" x14ac:dyDescent="0.2">
      <c r="A87" s="154" t="str">
        <f>IF('Basis-Tabelle-Samen'!A60="","",IF($D$1="Deutsch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87" s="337">
        <v>76</v>
      </c>
      <c r="C87" s="160" t="str">
        <f>IF('Basis-Tabelle-Samen'!G78="","",'Basis-Tabelle-Samen'!G78)</f>
        <v>01</v>
      </c>
      <c r="D87" s="155" t="str">
        <f>IF('Basis-Tabelle-Samen'!$BB78="","",
IF($D$1="Bulgarisch - BG",'Basis-Tabelle-Samen'!$BB78,
IF($D$1="Dänisch - DK",'Basis-Tabelle-Samen'!$BC78,
IF($D$1="Deutsch - DE",'Basis-Tabelle-Samen'!$BD78,
IF($D$1="Englisch - UK",'Basis-Tabelle-Samen'!$BE78,
IF($D$1="Estnisch - EE",'Basis-Tabelle-Samen'!$BF78,
IF($D$1="Finnisch - FI",'Basis-Tabelle-Samen'!$BG78,
IF($D$1="Französisch - FR",'Basis-Tabelle-Samen'!$BH78,
IF($D$1="Griechisch - GR",'Basis-Tabelle-Samen'!$BI78,
IF($D$1="Irisch - IE",'Basis-Tabelle-Samen'!$BJ78,
IF($D$1="Isländisch - IS",'Basis-Tabelle-Samen'!$BK78,
IF($D$1="Italienisch - IT",'Basis-Tabelle-Samen'!$BL78,
IF($D$1="Japanisch - JP",'Basis-Tabelle-Samen'!$BM78,
IF($D$1="Kroatisch - HR",'Basis-Tabelle-Samen'!$BN78,
IF($D$1="Lettisch - LV",'Basis-Tabelle-Samen'!$BO78,
IF($D$1="Litauisch - LT",'Basis-Tabelle-Samen'!$BP78,
IF($D$1="Maltesisch - MT",'Basis-Tabelle-Samen'!$BQ78,
IF($D$1="Niederländisch - NL",'Basis-Tabelle-Samen'!$BR78,
IF($D$1="Norwegisch - NO",'Basis-Tabelle-Samen'!$BS78,
IF($D$1="Polnisch - PL",'Basis-Tabelle-Samen'!$BT78,
IF($D$1="Portugiesisch - PT",'Basis-Tabelle-Samen'!$BU78,
IF($D$1="Rumänisch - RO",'Basis-Tabelle-Samen'!$BV78,
IF($D$1="Schwedisch - SE",'Basis-Tabelle-Samen'!$BW78,
IF($D$1="Slowakisch - SK",'Basis-Tabelle-Samen'!$BX78,
IF($D$1="Slowenisch - SI",'Basis-Tabelle-Samen'!$BY78,
IF($D$1="Spanisch - ES",'Basis-Tabelle-Samen'!$BZ78,
IF($D$1="Tschechisch - CZ",'Basis-Tabelle-Samen'!$BD78,
IF($D$1="Türkisch - TR",'Basis-Tabelle-Samen'!$CB78,
IF($D$1="Ungarisch - HU",'Basis-Tabelle-Samen'!$CC78,
" ACHTUNG")))))))))))))))))))))))))))))</f>
        <v>Peacock Shrub
Caesalpinia gillesii X spinosa
Winterharter Pfauenstrauch</v>
      </c>
      <c r="E87" s="190" t="str">
        <f t="shared" si="6"/>
        <v/>
      </c>
      <c r="F87" s="170"/>
      <c r="G87" s="12"/>
      <c r="H87" s="157">
        <f>IF('Basis-Tabelle-Samen'!K78="","",'Basis-Tabelle-Samen'!K78)</f>
        <v>72994</v>
      </c>
      <c r="I87" s="189">
        <f t="shared" si="7"/>
        <v>15</v>
      </c>
      <c r="J87" s="188">
        <f>IF(H87="",0,'Basis-Tabelle-Samen'!M78)</f>
        <v>2.4500000000000002</v>
      </c>
      <c r="K87" s="12"/>
      <c r="L87" s="157">
        <f>IF('Basis-Tabelle-Samen'!N78="","",'Basis-Tabelle-Samen'!N78)</f>
        <v>82994</v>
      </c>
      <c r="M87" s="189">
        <f t="shared" si="8"/>
        <v>18</v>
      </c>
      <c r="N87" s="188">
        <f>IF(L87="",0,'Basis-Tabelle-Samen'!P78)</f>
        <v>3.75</v>
      </c>
      <c r="O87" s="12"/>
      <c r="P87" s="157">
        <f>IF('Basis-Tabelle-Samen'!Q78="","",'Basis-Tabelle-Samen'!Q78)</f>
        <v>52994</v>
      </c>
      <c r="Q87" s="189">
        <f t="shared" si="9"/>
        <v>6</v>
      </c>
      <c r="R87" s="188">
        <f>IF(P87="",0,'Basis-Tabelle-Samen'!S78)</f>
        <v>4.95</v>
      </c>
      <c r="S87" s="12"/>
      <c r="T87" s="157">
        <f>IF('Basis-Tabelle-Samen'!T78="","",'Basis-Tabelle-Samen'!T78)</f>
        <v>32994</v>
      </c>
      <c r="U87" s="189">
        <f t="shared" si="10"/>
        <v>6</v>
      </c>
      <c r="V87" s="188">
        <f>IF(T87="",0,'Basis-Tabelle-Samen'!V78)</f>
        <v>6.75</v>
      </c>
      <c r="W87" s="12"/>
      <c r="X87" s="157">
        <f>IF('Basis-Tabelle-Samen'!W78="","",'Basis-Tabelle-Samen'!W78)</f>
        <v>62994</v>
      </c>
      <c r="Y87" s="189">
        <f t="shared" si="11"/>
        <v>8</v>
      </c>
      <c r="Z87" s="188">
        <f>IF(X87="",0,'Basis-Tabelle-Samen'!Y78)</f>
        <v>2.95</v>
      </c>
    </row>
    <row r="88" spans="1:26" ht="39.950000000000003" customHeight="1" x14ac:dyDescent="0.2">
      <c r="A88" s="154" t="str">
        <f>IF('Basis-Tabelle-Samen'!A99="","",IF($D$1="Deutsch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88" s="337">
        <v>35</v>
      </c>
      <c r="C88" s="160" t="str">
        <f>IF('Basis-Tabelle-Samen'!G37="","",'Basis-Tabelle-Samen'!G37)</f>
        <v>01</v>
      </c>
      <c r="D88" s="155" t="str">
        <f>IF('Basis-Tabelle-Samen'!$BB37="","",
IF($D$1="Bulgarisch - BG",'Basis-Tabelle-Samen'!$BB37,
IF($D$1="Dänisch - DK",'Basis-Tabelle-Samen'!$BC37,
IF($D$1="Deutsch - DE",'Basis-Tabelle-Samen'!$BD37,
IF($D$1="Englisch - UK",'Basis-Tabelle-Samen'!$BE37,
IF($D$1="Estnisch - EE",'Basis-Tabelle-Samen'!$BF37,
IF($D$1="Finnisch - FI",'Basis-Tabelle-Samen'!$BG37,
IF($D$1="Französisch - FR",'Basis-Tabelle-Samen'!$BH37,
IF($D$1="Griechisch - GR",'Basis-Tabelle-Samen'!$BI37,
IF($D$1="Irisch - IE",'Basis-Tabelle-Samen'!$BJ37,
IF($D$1="Isländisch - IS",'Basis-Tabelle-Samen'!$BK37,
IF($D$1="Italienisch - IT",'Basis-Tabelle-Samen'!$BL37,
IF($D$1="Japanisch - JP",'Basis-Tabelle-Samen'!$BM37,
IF($D$1="Kroatisch - HR",'Basis-Tabelle-Samen'!$BN37,
IF($D$1="Lettisch - LV",'Basis-Tabelle-Samen'!$BO37,
IF($D$1="Litauisch - LT",'Basis-Tabelle-Samen'!$BP37,
IF($D$1="Maltesisch - MT",'Basis-Tabelle-Samen'!$BQ37,
IF($D$1="Niederländisch - NL",'Basis-Tabelle-Samen'!$BR37,
IF($D$1="Norwegisch - NO",'Basis-Tabelle-Samen'!$BS37,
IF($D$1="Polnisch - PL",'Basis-Tabelle-Samen'!$BT37,
IF($D$1="Portugiesisch - PT",'Basis-Tabelle-Samen'!$BU37,
IF($D$1="Rumänisch - RO",'Basis-Tabelle-Samen'!$BV37,
IF($D$1="Schwedisch - SE",'Basis-Tabelle-Samen'!$BW37,
IF($D$1="Slowakisch - SK",'Basis-Tabelle-Samen'!$BX37,
IF($D$1="Slowenisch - SI",'Basis-Tabelle-Samen'!$BY37,
IF($D$1="Spanisch - ES",'Basis-Tabelle-Samen'!$BZ37,
IF($D$1="Tschechisch - CZ",'Basis-Tabelle-Samen'!$BD37,
IF($D$1="Türkisch - TR",'Basis-Tabelle-Samen'!$CB37,
IF($D$1="Ungarisch - HU",'Basis-Tabelle-Samen'!$CC37,
" ACHTUNG")))))))))))))))))))))))))))))</f>
        <v>Peanut Plant
Arachis hypogaea
Erdnuß</v>
      </c>
      <c r="E88" s="190" t="str">
        <f t="shared" si="6"/>
        <v/>
      </c>
      <c r="F88" s="170"/>
      <c r="G88" s="12"/>
      <c r="H88" s="157">
        <f>IF('Basis-Tabelle-Samen'!K37="","",'Basis-Tabelle-Samen'!K37)</f>
        <v>72376</v>
      </c>
      <c r="I88" s="189">
        <f t="shared" si="7"/>
        <v>15</v>
      </c>
      <c r="J88" s="188">
        <f>IF(H88="",0,'Basis-Tabelle-Samen'!M37)</f>
        <v>2.4500000000000002</v>
      </c>
      <c r="K88" s="12"/>
      <c r="L88" s="157">
        <f>IF('Basis-Tabelle-Samen'!N37="","",'Basis-Tabelle-Samen'!N37)</f>
        <v>82376</v>
      </c>
      <c r="M88" s="189">
        <f t="shared" si="8"/>
        <v>18</v>
      </c>
      <c r="N88" s="188">
        <f>IF(L88="",0,'Basis-Tabelle-Samen'!P37)</f>
        <v>3.75</v>
      </c>
      <c r="O88" s="12"/>
      <c r="P88" s="157">
        <f>IF('Basis-Tabelle-Samen'!Q37="","",'Basis-Tabelle-Samen'!Q37)</f>
        <v>52376</v>
      </c>
      <c r="Q88" s="189">
        <f t="shared" si="9"/>
        <v>6</v>
      </c>
      <c r="R88" s="188">
        <f>IF(P88="",0,'Basis-Tabelle-Samen'!S37)</f>
        <v>4.95</v>
      </c>
      <c r="S88" s="12"/>
      <c r="T88" s="157">
        <f>IF('Basis-Tabelle-Samen'!T37="","",'Basis-Tabelle-Samen'!T37)</f>
        <v>32376</v>
      </c>
      <c r="U88" s="189">
        <f t="shared" si="10"/>
        <v>6</v>
      </c>
      <c r="V88" s="188">
        <f>IF(T88="",0,'Basis-Tabelle-Samen'!V37)</f>
        <v>6.75</v>
      </c>
      <c r="W88" s="12"/>
      <c r="X88" s="157">
        <f>IF('Basis-Tabelle-Samen'!W37="","",'Basis-Tabelle-Samen'!W37)</f>
        <v>62376</v>
      </c>
      <c r="Y88" s="189">
        <f t="shared" si="11"/>
        <v>8</v>
      </c>
      <c r="Z88" s="188">
        <f>IF(X88="",0,'Basis-Tabelle-Samen'!Y37)</f>
        <v>2.95</v>
      </c>
    </row>
    <row r="89" spans="1:26" ht="39.950000000000003" customHeight="1" x14ac:dyDescent="0.2">
      <c r="A89" s="154" t="str">
        <f>IF('Basis-Tabelle-Samen'!A85="","",IF($D$1="Deutsch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89" s="337">
        <v>107</v>
      </c>
      <c r="C89" s="160" t="str">
        <f>IF('Basis-Tabelle-Samen'!G109="","",'Basis-Tabelle-Samen'!G109)</f>
        <v>01</v>
      </c>
      <c r="D89" s="155" t="str">
        <f>IF('Basis-Tabelle-Samen'!$BB109="","",
IF($D$1="Bulgarisch - BG",'Basis-Tabelle-Samen'!$BB109,
IF($D$1="Dänisch - DK",'Basis-Tabelle-Samen'!$BC109,
IF($D$1="Deutsch - DE",'Basis-Tabelle-Samen'!$BD109,
IF($D$1="Englisch - UK",'Basis-Tabelle-Samen'!$BE109,
IF($D$1="Estnisch - EE",'Basis-Tabelle-Samen'!$BF109,
IF($D$1="Finnisch - FI",'Basis-Tabelle-Samen'!$BG109,
IF($D$1="Französisch - FR",'Basis-Tabelle-Samen'!$BH109,
IF($D$1="Griechisch - GR",'Basis-Tabelle-Samen'!$BI109,
IF($D$1="Irisch - IE",'Basis-Tabelle-Samen'!$BJ109,
IF($D$1="Isländisch - IS",'Basis-Tabelle-Samen'!$BK109,
IF($D$1="Italienisch - IT",'Basis-Tabelle-Samen'!$BL109,
IF($D$1="Japanisch - JP",'Basis-Tabelle-Samen'!$BM109,
IF($D$1="Kroatisch - HR",'Basis-Tabelle-Samen'!$BN109,
IF($D$1="Lettisch - LV",'Basis-Tabelle-Samen'!$BO109,
IF($D$1="Litauisch - LT",'Basis-Tabelle-Samen'!$BP109,
IF($D$1="Maltesisch - MT",'Basis-Tabelle-Samen'!$BQ109,
IF($D$1="Niederländisch - NL",'Basis-Tabelle-Samen'!$BR109,
IF($D$1="Norwegisch - NO",'Basis-Tabelle-Samen'!$BS109,
IF($D$1="Polnisch - PL",'Basis-Tabelle-Samen'!$BT109,
IF($D$1="Portugiesisch - PT",'Basis-Tabelle-Samen'!$BU109,
IF($D$1="Rumänisch - RO",'Basis-Tabelle-Samen'!$BV109,
IF($D$1="Schwedisch - SE",'Basis-Tabelle-Samen'!$BW109,
IF($D$1="Slowakisch - SK",'Basis-Tabelle-Samen'!$BX109,
IF($D$1="Slowenisch - SI",'Basis-Tabelle-Samen'!$BY109,
IF($D$1="Spanisch - ES",'Basis-Tabelle-Samen'!$BZ109,
IF($D$1="Tschechisch - CZ",'Basis-Tabelle-Samen'!$BD109,
IF($D$1="Türkisch - TR",'Basis-Tabelle-Samen'!$CB109,
IF($D$1="Ungarisch - HU",'Basis-Tabelle-Samen'!$CC109,
" ACHTUNG")))))))))))))))))))))))))))))</f>
        <v>Peepul Tree / Sacred Fig
Ficus religiosa
Buddha-Feige / Bodhi-Baum</v>
      </c>
      <c r="E89" s="190" t="str">
        <f t="shared" si="6"/>
        <v/>
      </c>
      <c r="F89" s="170"/>
      <c r="G89" s="12"/>
      <c r="H89" s="157">
        <f>IF('Basis-Tabelle-Samen'!K109="","",'Basis-Tabelle-Samen'!K109)</f>
        <v>73221</v>
      </c>
      <c r="I89" s="189">
        <f t="shared" si="7"/>
        <v>15</v>
      </c>
      <c r="J89" s="188">
        <f>IF(H89="",0,'Basis-Tabelle-Samen'!M109)</f>
        <v>2.4500000000000002</v>
      </c>
      <c r="K89" s="12"/>
      <c r="L89" s="157">
        <f>IF('Basis-Tabelle-Samen'!N109="","",'Basis-Tabelle-Samen'!N109)</f>
        <v>83221</v>
      </c>
      <c r="M89" s="189">
        <f t="shared" si="8"/>
        <v>18</v>
      </c>
      <c r="N89" s="188">
        <f>IF(L89="",0,'Basis-Tabelle-Samen'!P109)</f>
        <v>3.75</v>
      </c>
      <c r="O89" s="12"/>
      <c r="P89" s="157">
        <f>IF('Basis-Tabelle-Samen'!Q109="","",'Basis-Tabelle-Samen'!Q109)</f>
        <v>53221</v>
      </c>
      <c r="Q89" s="189">
        <f t="shared" si="9"/>
        <v>6</v>
      </c>
      <c r="R89" s="188">
        <f>IF(P89="",0,'Basis-Tabelle-Samen'!S109)</f>
        <v>4.95</v>
      </c>
      <c r="S89" s="12"/>
      <c r="T89" s="157">
        <f>IF('Basis-Tabelle-Samen'!T109="","",'Basis-Tabelle-Samen'!T109)</f>
        <v>33221</v>
      </c>
      <c r="U89" s="189">
        <f t="shared" si="10"/>
        <v>6</v>
      </c>
      <c r="V89" s="188">
        <f>IF(T89="",0,'Basis-Tabelle-Samen'!V109)</f>
        <v>6.75</v>
      </c>
      <c r="W89" s="12"/>
      <c r="X89" s="157">
        <f>IF('Basis-Tabelle-Samen'!W109="","",'Basis-Tabelle-Samen'!W109)</f>
        <v>63221</v>
      </c>
      <c r="Y89" s="189">
        <f t="shared" si="11"/>
        <v>8</v>
      </c>
      <c r="Z89" s="188">
        <f>IF(X89="",0,'Basis-Tabelle-Samen'!Y109)</f>
        <v>2.95</v>
      </c>
    </row>
    <row r="90" spans="1:26" ht="39.950000000000003" customHeight="1" x14ac:dyDescent="0.2">
      <c r="A90" s="154" t="str">
        <f>IF('Basis-Tabelle-Samen'!A9="","",IF($D$1="Deutsch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90" s="337">
        <v>90</v>
      </c>
      <c r="C90" s="160" t="str">
        <f>IF('Basis-Tabelle-Samen'!G92="","",'Basis-Tabelle-Samen'!G92)</f>
        <v>01</v>
      </c>
      <c r="D90" s="155" t="str">
        <f>IF('Basis-Tabelle-Samen'!$BB92="","",
IF($D$1="Bulgarisch - BG",'Basis-Tabelle-Samen'!$BB92,
IF($D$1="Dänisch - DK",'Basis-Tabelle-Samen'!$BC92,
IF($D$1="Deutsch - DE",'Basis-Tabelle-Samen'!$BD92,
IF($D$1="Englisch - UK",'Basis-Tabelle-Samen'!$BE92,
IF($D$1="Estnisch - EE",'Basis-Tabelle-Samen'!$BF92,
IF($D$1="Finnisch - FI",'Basis-Tabelle-Samen'!$BG92,
IF($D$1="Französisch - FR",'Basis-Tabelle-Samen'!$BH92,
IF($D$1="Griechisch - GR",'Basis-Tabelle-Samen'!$BI92,
IF($D$1="Irisch - IE",'Basis-Tabelle-Samen'!$BJ92,
IF($D$1="Isländisch - IS",'Basis-Tabelle-Samen'!$BK92,
IF($D$1="Italienisch - IT",'Basis-Tabelle-Samen'!$BL92,
IF($D$1="Japanisch - JP",'Basis-Tabelle-Samen'!$BM92,
IF($D$1="Kroatisch - HR",'Basis-Tabelle-Samen'!$BN92,
IF($D$1="Lettisch - LV",'Basis-Tabelle-Samen'!$BO92,
IF($D$1="Litauisch - LT",'Basis-Tabelle-Samen'!$BP92,
IF($D$1="Maltesisch - MT",'Basis-Tabelle-Samen'!$BQ92,
IF($D$1="Niederländisch - NL",'Basis-Tabelle-Samen'!$BR92,
IF($D$1="Norwegisch - NO",'Basis-Tabelle-Samen'!$BS92,
IF($D$1="Polnisch - PL",'Basis-Tabelle-Samen'!$BT92,
IF($D$1="Portugiesisch - PT",'Basis-Tabelle-Samen'!$BU92,
IF($D$1="Rumänisch - RO",'Basis-Tabelle-Samen'!$BV92,
IF($D$1="Schwedisch - SE",'Basis-Tabelle-Samen'!$BW92,
IF($D$1="Slowakisch - SK",'Basis-Tabelle-Samen'!$BX92,
IF($D$1="Slowenisch - SI",'Basis-Tabelle-Samen'!$BY92,
IF($D$1="Spanisch - ES",'Basis-Tabelle-Samen'!$BZ92,
IF($D$1="Tschechisch - CZ",'Basis-Tabelle-Samen'!$BD92,
IF($D$1="Türkisch - TR",'Basis-Tabelle-Samen'!$CB92,
IF($D$1="Ungarisch - HU",'Basis-Tabelle-Samen'!$CC92,
" ACHTUNG")))))))))))))))))))))))))))))</f>
        <v>Perfume Tree Ylang Ylang
Cananga odorata
Parfumbaum / Ylang Ylang</v>
      </c>
      <c r="E90" s="190" t="str">
        <f t="shared" si="6"/>
        <v/>
      </c>
      <c r="F90" s="170"/>
      <c r="G90" s="12"/>
      <c r="H90" s="157">
        <f>IF('Basis-Tabelle-Samen'!K92="","",'Basis-Tabelle-Samen'!K92)</f>
        <v>73100</v>
      </c>
      <c r="I90" s="189">
        <f t="shared" si="7"/>
        <v>15</v>
      </c>
      <c r="J90" s="188">
        <f>IF(H90="",0,'Basis-Tabelle-Samen'!M92)</f>
        <v>2.4500000000000002</v>
      </c>
      <c r="K90" s="12"/>
      <c r="L90" s="157">
        <f>IF('Basis-Tabelle-Samen'!N92="","",'Basis-Tabelle-Samen'!N92)</f>
        <v>83100</v>
      </c>
      <c r="M90" s="189">
        <f t="shared" si="8"/>
        <v>18</v>
      </c>
      <c r="N90" s="188">
        <f>IF(L90="",0,'Basis-Tabelle-Samen'!P92)</f>
        <v>3.75</v>
      </c>
      <c r="O90" s="12"/>
      <c r="P90" s="157">
        <f>IF('Basis-Tabelle-Samen'!Q92="","",'Basis-Tabelle-Samen'!Q92)</f>
        <v>53100</v>
      </c>
      <c r="Q90" s="189">
        <f t="shared" si="9"/>
        <v>6</v>
      </c>
      <c r="R90" s="188">
        <f>IF(P90="",0,'Basis-Tabelle-Samen'!S92)</f>
        <v>4.95</v>
      </c>
      <c r="S90" s="12"/>
      <c r="T90" s="157">
        <f>IF('Basis-Tabelle-Samen'!T92="","",'Basis-Tabelle-Samen'!T92)</f>
        <v>33100</v>
      </c>
      <c r="U90" s="189">
        <f t="shared" si="10"/>
        <v>6</v>
      </c>
      <c r="V90" s="188">
        <f>IF(T90="",0,'Basis-Tabelle-Samen'!V92)</f>
        <v>6.75</v>
      </c>
      <c r="W90" s="12"/>
      <c r="X90" s="157">
        <f>IF('Basis-Tabelle-Samen'!W92="","",'Basis-Tabelle-Samen'!W92)</f>
        <v>63100</v>
      </c>
      <c r="Y90" s="189">
        <f t="shared" si="11"/>
        <v>8</v>
      </c>
      <c r="Z90" s="188">
        <f>IF(X90="",0,'Basis-Tabelle-Samen'!Y92)</f>
        <v>2.95</v>
      </c>
    </row>
    <row r="91" spans="1:26" ht="39.950000000000003" customHeight="1" x14ac:dyDescent="0.2">
      <c r="A91" s="154" t="str">
        <f>IF('Basis-Tabelle-Samen'!A68="","",IF($D$1="Deutsch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91" s="337">
        <v>37</v>
      </c>
      <c r="C91" s="160" t="str">
        <f>IF('Basis-Tabelle-Samen'!G39="","",'Basis-Tabelle-Samen'!G39)</f>
        <v>01</v>
      </c>
      <c r="D91" s="155" t="str">
        <f>IF('Basis-Tabelle-Samen'!$BB39="","",
IF($D$1="Bulgarisch - BG",'Basis-Tabelle-Samen'!$BB39,
IF($D$1="Dänisch - DK",'Basis-Tabelle-Samen'!$BC39,
IF($D$1="Deutsch - DE",'Basis-Tabelle-Samen'!$BD39,
IF($D$1="Englisch - UK",'Basis-Tabelle-Samen'!$BE39,
IF($D$1="Estnisch - EE",'Basis-Tabelle-Samen'!$BF39,
IF($D$1="Finnisch - FI",'Basis-Tabelle-Samen'!$BG39,
IF($D$1="Französisch - FR",'Basis-Tabelle-Samen'!$BH39,
IF($D$1="Griechisch - GR",'Basis-Tabelle-Samen'!$BI39,
IF($D$1="Irisch - IE",'Basis-Tabelle-Samen'!$BJ39,
IF($D$1="Isländisch - IS",'Basis-Tabelle-Samen'!$BK39,
IF($D$1="Italienisch - IT",'Basis-Tabelle-Samen'!$BL39,
IF($D$1="Japanisch - JP",'Basis-Tabelle-Samen'!$BM39,
IF($D$1="Kroatisch - HR",'Basis-Tabelle-Samen'!$BN39,
IF($D$1="Lettisch - LV",'Basis-Tabelle-Samen'!$BO39,
IF($D$1="Litauisch - LT",'Basis-Tabelle-Samen'!$BP39,
IF($D$1="Maltesisch - MT",'Basis-Tabelle-Samen'!$BQ39,
IF($D$1="Niederländisch - NL",'Basis-Tabelle-Samen'!$BR39,
IF($D$1="Norwegisch - NO",'Basis-Tabelle-Samen'!$BS39,
IF($D$1="Polnisch - PL",'Basis-Tabelle-Samen'!$BT39,
IF($D$1="Portugiesisch - PT",'Basis-Tabelle-Samen'!$BU39,
IF($D$1="Rumänisch - RO",'Basis-Tabelle-Samen'!$BV39,
IF($D$1="Schwedisch - SE",'Basis-Tabelle-Samen'!$BW39,
IF($D$1="Slowakisch - SK",'Basis-Tabelle-Samen'!$BX39,
IF($D$1="Slowenisch - SI",'Basis-Tabelle-Samen'!$BY39,
IF($D$1="Spanisch - ES",'Basis-Tabelle-Samen'!$BZ39,
IF($D$1="Tschechisch - CZ",'Basis-Tabelle-Samen'!$BD39,
IF($D$1="Türkisch - TR",'Basis-Tabelle-Samen'!$CB39,
IF($D$1="Ungarisch - HU",'Basis-Tabelle-Samen'!$CC39,
" ACHTUNG")))))))))))))))))))))))))))))</f>
        <v>Pigmy Date Palm
Phoenix roebelenii
Zwerg - Dattelpalme</v>
      </c>
      <c r="E91" s="190" t="str">
        <f t="shared" si="6"/>
        <v/>
      </c>
      <c r="F91" s="170"/>
      <c r="G91" s="12"/>
      <c r="H91" s="157">
        <f>IF('Basis-Tabelle-Samen'!K39="","",'Basis-Tabelle-Samen'!K39)</f>
        <v>72392</v>
      </c>
      <c r="I91" s="189">
        <f t="shared" si="7"/>
        <v>15</v>
      </c>
      <c r="J91" s="188">
        <f>IF(H91="",0,'Basis-Tabelle-Samen'!M39)</f>
        <v>2.4500000000000002</v>
      </c>
      <c r="K91" s="12"/>
      <c r="L91" s="157">
        <f>IF('Basis-Tabelle-Samen'!N39="","",'Basis-Tabelle-Samen'!N39)</f>
        <v>82392</v>
      </c>
      <c r="M91" s="189">
        <f t="shared" si="8"/>
        <v>18</v>
      </c>
      <c r="N91" s="188">
        <f>IF(L91="",0,'Basis-Tabelle-Samen'!P39)</f>
        <v>3.75</v>
      </c>
      <c r="O91" s="12"/>
      <c r="P91" s="157">
        <f>IF('Basis-Tabelle-Samen'!Q39="","",'Basis-Tabelle-Samen'!Q39)</f>
        <v>52392</v>
      </c>
      <c r="Q91" s="189">
        <f t="shared" si="9"/>
        <v>6</v>
      </c>
      <c r="R91" s="188">
        <f>IF(P91="",0,'Basis-Tabelle-Samen'!S39)</f>
        <v>4.95</v>
      </c>
      <c r="S91" s="12"/>
      <c r="T91" s="157">
        <f>IF('Basis-Tabelle-Samen'!T39="","",'Basis-Tabelle-Samen'!T39)</f>
        <v>32392</v>
      </c>
      <c r="U91" s="189">
        <f t="shared" si="10"/>
        <v>6</v>
      </c>
      <c r="V91" s="188">
        <f>IF(T91="",0,'Basis-Tabelle-Samen'!V39)</f>
        <v>6.75</v>
      </c>
      <c r="W91" s="12"/>
      <c r="X91" s="157">
        <f>IF('Basis-Tabelle-Samen'!W39="","",'Basis-Tabelle-Samen'!W39)</f>
        <v>62392</v>
      </c>
      <c r="Y91" s="189">
        <f t="shared" si="11"/>
        <v>8</v>
      </c>
      <c r="Z91" s="188">
        <f>IF(X91="",0,'Basis-Tabelle-Samen'!Y39)</f>
        <v>2.95</v>
      </c>
    </row>
    <row r="92" spans="1:26" ht="39.950000000000003" customHeight="1" x14ac:dyDescent="0.2">
      <c r="A92" s="154" t="str">
        <f>IF('Basis-Tabelle-Samen'!A73="","",IF($D$1="Deutsch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92" s="337">
        <v>7</v>
      </c>
      <c r="C92" s="160" t="str">
        <f>IF('Basis-Tabelle-Samen'!G9="","",'Basis-Tabelle-Samen'!G9)</f>
        <v>01</v>
      </c>
      <c r="D92" s="155" t="str">
        <f>IF('Basis-Tabelle-Samen'!$BB9="","",
IF($D$1="Bulgarisch - BG",'Basis-Tabelle-Samen'!$BB9,
IF($D$1="Dänisch - DK",'Basis-Tabelle-Samen'!$BC9,
IF($D$1="Deutsch - DE",'Basis-Tabelle-Samen'!$BD9,
IF($D$1="Englisch - UK",'Basis-Tabelle-Samen'!$BE9,
IF($D$1="Estnisch - EE",'Basis-Tabelle-Samen'!$BF9,
IF($D$1="Finnisch - FI",'Basis-Tabelle-Samen'!$BG9,
IF($D$1="Französisch - FR",'Basis-Tabelle-Samen'!$BH9,
IF($D$1="Griechisch - GR",'Basis-Tabelle-Samen'!$BI9,
IF($D$1="Irisch - IE",'Basis-Tabelle-Samen'!$BJ9,
IF($D$1="Isländisch - IS",'Basis-Tabelle-Samen'!$BK9,
IF($D$1="Italienisch - IT",'Basis-Tabelle-Samen'!$BL9,
IF($D$1="Japanisch - JP",'Basis-Tabelle-Samen'!$BM9,
IF($D$1="Kroatisch - HR",'Basis-Tabelle-Samen'!$BN9,
IF($D$1="Lettisch - LV",'Basis-Tabelle-Samen'!$BO9,
IF($D$1="Litauisch - LT",'Basis-Tabelle-Samen'!$BP9,
IF($D$1="Maltesisch - MT",'Basis-Tabelle-Samen'!$BQ9,
IF($D$1="Niederländisch - NL",'Basis-Tabelle-Samen'!$BR9,
IF($D$1="Norwegisch - NO",'Basis-Tabelle-Samen'!$BS9,
IF($D$1="Polnisch - PL",'Basis-Tabelle-Samen'!$BT9,
IF($D$1="Portugiesisch - PT",'Basis-Tabelle-Samen'!$BU9,
IF($D$1="Rumänisch - RO",'Basis-Tabelle-Samen'!$BV9,
IF($D$1="Schwedisch - SE",'Basis-Tabelle-Samen'!$BW9,
IF($D$1="Slowakisch - SK",'Basis-Tabelle-Samen'!$BX9,
IF($D$1="Slowenisch - SI",'Basis-Tabelle-Samen'!$BY9,
IF($D$1="Spanisch - ES",'Basis-Tabelle-Samen'!$BZ9,
IF($D$1="Tschechisch - CZ",'Basis-Tabelle-Samen'!$BD9,
IF($D$1="Türkisch - TR",'Basis-Tabelle-Samen'!$CB9,
IF($D$1="Ungarisch - HU",'Basis-Tabelle-Samen'!$CC9,
" ACHTUNG")))))))))))))))))))))))))))))</f>
        <v>Pinc Acacia
Albizia julibrissin
Schlafbaum</v>
      </c>
      <c r="E92" s="190" t="str">
        <f t="shared" si="6"/>
        <v/>
      </c>
      <c r="F92" s="170"/>
      <c r="G92" s="12"/>
      <c r="H92" s="157">
        <f>IF('Basis-Tabelle-Samen'!K9="","",'Basis-Tabelle-Samen'!K9)</f>
        <v>72323</v>
      </c>
      <c r="I92" s="189">
        <f t="shared" si="7"/>
        <v>15</v>
      </c>
      <c r="J92" s="188">
        <f>IF(H92="",0,'Basis-Tabelle-Samen'!M9)</f>
        <v>2.4500000000000002</v>
      </c>
      <c r="K92" s="12"/>
      <c r="L92" s="157">
        <f>IF('Basis-Tabelle-Samen'!N9="","",'Basis-Tabelle-Samen'!N9)</f>
        <v>82323</v>
      </c>
      <c r="M92" s="189">
        <f t="shared" si="8"/>
        <v>18</v>
      </c>
      <c r="N92" s="188">
        <f>IF(L92="",0,'Basis-Tabelle-Samen'!P9)</f>
        <v>3.75</v>
      </c>
      <c r="O92" s="12"/>
      <c r="P92" s="157">
        <f>IF('Basis-Tabelle-Samen'!Q9="","",'Basis-Tabelle-Samen'!Q9)</f>
        <v>52323</v>
      </c>
      <c r="Q92" s="189">
        <f t="shared" si="9"/>
        <v>6</v>
      </c>
      <c r="R92" s="188">
        <f>IF(P92="",0,'Basis-Tabelle-Samen'!S9)</f>
        <v>4.95</v>
      </c>
      <c r="S92" s="12"/>
      <c r="T92" s="157">
        <f>IF('Basis-Tabelle-Samen'!T9="","",'Basis-Tabelle-Samen'!T9)</f>
        <v>32323</v>
      </c>
      <c r="U92" s="189">
        <f t="shared" si="10"/>
        <v>6</v>
      </c>
      <c r="V92" s="188">
        <f>IF(T92="",0,'Basis-Tabelle-Samen'!V9)</f>
        <v>6.75</v>
      </c>
      <c r="W92" s="12"/>
      <c r="X92" s="157">
        <f>IF('Basis-Tabelle-Samen'!W9="","",'Basis-Tabelle-Samen'!W9)</f>
        <v>62323</v>
      </c>
      <c r="Y92" s="189">
        <f t="shared" si="11"/>
        <v>8</v>
      </c>
      <c r="Z92" s="188">
        <f>IF(X92="",0,'Basis-Tabelle-Samen'!Y9)</f>
        <v>2.95</v>
      </c>
    </row>
    <row r="93" spans="1:26" ht="39.950000000000003" customHeight="1" x14ac:dyDescent="0.2">
      <c r="A93" s="154" t="str">
        <f>IF('Basis-Tabelle-Samen'!A109="","",IF($D$1="Deutsch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93" s="337">
        <v>20</v>
      </c>
      <c r="C93" s="160" t="str">
        <f>IF('Basis-Tabelle-Samen'!G22="","",'Basis-Tabelle-Samen'!G22)</f>
        <v>01</v>
      </c>
      <c r="D93" s="155" t="str">
        <f>IF('Basis-Tabelle-Samen'!$BB22="","",
IF($D$1="Bulgarisch - BG",'Basis-Tabelle-Samen'!$BB22,
IF($D$1="Dänisch - DK",'Basis-Tabelle-Samen'!$BC22,
IF($D$1="Deutsch - DE",'Basis-Tabelle-Samen'!$BD22,
IF($D$1="Englisch - UK",'Basis-Tabelle-Samen'!$BE22,
IF($D$1="Estnisch - EE",'Basis-Tabelle-Samen'!$BF22,
IF($D$1="Finnisch - FI",'Basis-Tabelle-Samen'!$BG22,
IF($D$1="Französisch - FR",'Basis-Tabelle-Samen'!$BH22,
IF($D$1="Griechisch - GR",'Basis-Tabelle-Samen'!$BI22,
IF($D$1="Irisch - IE",'Basis-Tabelle-Samen'!$BJ22,
IF($D$1="Isländisch - IS",'Basis-Tabelle-Samen'!$BK22,
IF($D$1="Italienisch - IT",'Basis-Tabelle-Samen'!$BL22,
IF($D$1="Japanisch - JP",'Basis-Tabelle-Samen'!$BM22,
IF($D$1="Kroatisch - HR",'Basis-Tabelle-Samen'!$BN22,
IF($D$1="Lettisch - LV",'Basis-Tabelle-Samen'!$BO22,
IF($D$1="Litauisch - LT",'Basis-Tabelle-Samen'!$BP22,
IF($D$1="Maltesisch - MT",'Basis-Tabelle-Samen'!$BQ22,
IF($D$1="Niederländisch - NL",'Basis-Tabelle-Samen'!$BR22,
IF($D$1="Norwegisch - NO",'Basis-Tabelle-Samen'!$BS22,
IF($D$1="Polnisch - PL",'Basis-Tabelle-Samen'!$BT22,
IF($D$1="Portugiesisch - PT",'Basis-Tabelle-Samen'!$BU22,
IF($D$1="Rumänisch - RO",'Basis-Tabelle-Samen'!$BV22,
IF($D$1="Schwedisch - SE",'Basis-Tabelle-Samen'!$BW22,
IF($D$1="Slowakisch - SK",'Basis-Tabelle-Samen'!$BX22,
IF($D$1="Slowenisch - SI",'Basis-Tabelle-Samen'!$BY22,
IF($D$1="Spanisch - ES",'Basis-Tabelle-Samen'!$BZ22,
IF($D$1="Tschechisch - CZ",'Basis-Tabelle-Samen'!$BD22,
IF($D$1="Türkisch - TR",'Basis-Tabelle-Samen'!$CB22,
IF($D$1="Ungarisch - HU",'Basis-Tabelle-Samen'!$CC22,
" ACHTUNG")))))))))))))))))))))))))))))</f>
        <v>Pink Velvet Banana
Musa velutina
Kenia-Banane</v>
      </c>
      <c r="E93" s="190" t="str">
        <f t="shared" si="6"/>
        <v/>
      </c>
      <c r="F93" s="170"/>
      <c r="G93" s="12"/>
      <c r="H93" s="157">
        <f>IF('Basis-Tabelle-Samen'!K22="","",'Basis-Tabelle-Samen'!K22)</f>
        <v>72344</v>
      </c>
      <c r="I93" s="189">
        <f t="shared" si="7"/>
        <v>15</v>
      </c>
      <c r="J93" s="188">
        <f>IF(H93="",0,'Basis-Tabelle-Samen'!M22)</f>
        <v>2.4500000000000002</v>
      </c>
      <c r="K93" s="12"/>
      <c r="L93" s="157">
        <f>IF('Basis-Tabelle-Samen'!N22="","",'Basis-Tabelle-Samen'!N22)</f>
        <v>82344</v>
      </c>
      <c r="M93" s="189">
        <f t="shared" si="8"/>
        <v>18</v>
      </c>
      <c r="N93" s="188">
        <f>IF(L93="",0,'Basis-Tabelle-Samen'!P22)</f>
        <v>3.75</v>
      </c>
      <c r="O93" s="12"/>
      <c r="P93" s="157">
        <f>IF('Basis-Tabelle-Samen'!Q22="","",'Basis-Tabelle-Samen'!Q22)</f>
        <v>52344</v>
      </c>
      <c r="Q93" s="189">
        <f t="shared" si="9"/>
        <v>6</v>
      </c>
      <c r="R93" s="188">
        <f>IF(P93="",0,'Basis-Tabelle-Samen'!S22)</f>
        <v>4.95</v>
      </c>
      <c r="S93" s="12"/>
      <c r="T93" s="157">
        <f>IF('Basis-Tabelle-Samen'!T22="","",'Basis-Tabelle-Samen'!T22)</f>
        <v>32344</v>
      </c>
      <c r="U93" s="189">
        <f t="shared" si="10"/>
        <v>6</v>
      </c>
      <c r="V93" s="188">
        <f>IF(T93="",0,'Basis-Tabelle-Samen'!V22)</f>
        <v>6.75</v>
      </c>
      <c r="W93" s="12"/>
      <c r="X93" s="157">
        <f>IF('Basis-Tabelle-Samen'!W22="","",'Basis-Tabelle-Samen'!W22)</f>
        <v>62344</v>
      </c>
      <c r="Y93" s="189">
        <f t="shared" si="11"/>
        <v>8</v>
      </c>
      <c r="Z93" s="188">
        <f>IF(X93="",0,'Basis-Tabelle-Samen'!Y22)</f>
        <v>2.95</v>
      </c>
    </row>
    <row r="94" spans="1:26" ht="39.950000000000003" customHeight="1" x14ac:dyDescent="0.2">
      <c r="A94" s="154" t="str">
        <f>IF('Basis-Tabelle-Samen'!A64="","",IF($D$1="Deutsch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94" s="337">
        <v>43</v>
      </c>
      <c r="C94" s="160" t="str">
        <f>IF('Basis-Tabelle-Samen'!G45="","",'Basis-Tabelle-Samen'!G45)</f>
        <v>01</v>
      </c>
      <c r="D94" s="155" t="str">
        <f>IF('Basis-Tabelle-Samen'!$BB45="","",
IF($D$1="Bulgarisch - BG",'Basis-Tabelle-Samen'!$BB45,
IF($D$1="Dänisch - DK",'Basis-Tabelle-Samen'!$BC45,
IF($D$1="Deutsch - DE",'Basis-Tabelle-Samen'!$BD45,
IF($D$1="Englisch - UK",'Basis-Tabelle-Samen'!$BE45,
IF($D$1="Estnisch - EE",'Basis-Tabelle-Samen'!$BF45,
IF($D$1="Finnisch - FI",'Basis-Tabelle-Samen'!$BG45,
IF($D$1="Französisch - FR",'Basis-Tabelle-Samen'!$BH45,
IF($D$1="Griechisch - GR",'Basis-Tabelle-Samen'!$BI45,
IF($D$1="Irisch - IE",'Basis-Tabelle-Samen'!$BJ45,
IF($D$1="Isländisch - IS",'Basis-Tabelle-Samen'!$BK45,
IF($D$1="Italienisch - IT",'Basis-Tabelle-Samen'!$BL45,
IF($D$1="Japanisch - JP",'Basis-Tabelle-Samen'!$BM45,
IF($D$1="Kroatisch - HR",'Basis-Tabelle-Samen'!$BN45,
IF($D$1="Lettisch - LV",'Basis-Tabelle-Samen'!$BO45,
IF($D$1="Litauisch - LT",'Basis-Tabelle-Samen'!$BP45,
IF($D$1="Maltesisch - MT",'Basis-Tabelle-Samen'!$BQ45,
IF($D$1="Niederländisch - NL",'Basis-Tabelle-Samen'!$BR45,
IF($D$1="Norwegisch - NO",'Basis-Tabelle-Samen'!$BS45,
IF($D$1="Polnisch - PL",'Basis-Tabelle-Samen'!$BT45,
IF($D$1="Portugiesisch - PT",'Basis-Tabelle-Samen'!$BU45,
IF($D$1="Rumänisch - RO",'Basis-Tabelle-Samen'!$BV45,
IF($D$1="Schwedisch - SE",'Basis-Tabelle-Samen'!$BW45,
IF($D$1="Slowakisch - SK",'Basis-Tabelle-Samen'!$BX45,
IF($D$1="Slowenisch - SI",'Basis-Tabelle-Samen'!$BY45,
IF($D$1="Spanisch - ES",'Basis-Tabelle-Samen'!$BZ45,
IF($D$1="Tschechisch - CZ",'Basis-Tabelle-Samen'!$BD45,
IF($D$1="Türkisch - TR",'Basis-Tabelle-Samen'!$CB45,
IF($D$1="Ungarisch - HU",'Basis-Tabelle-Samen'!$CC45,
" ACHTUNG")))))))))))))))))))))))))))))</f>
        <v>Pitcher Plant Mix
Sarracenia flava / S. purpurea - Mix
Schlauch- / Kannenpflanze</v>
      </c>
      <c r="E94" s="190" t="str">
        <f t="shared" si="6"/>
        <v/>
      </c>
      <c r="F94" s="170"/>
      <c r="G94" s="12"/>
      <c r="H94" s="157">
        <f>IF('Basis-Tabelle-Samen'!K45="","",'Basis-Tabelle-Samen'!K45)</f>
        <v>72704</v>
      </c>
      <c r="I94" s="189">
        <f t="shared" si="7"/>
        <v>15</v>
      </c>
      <c r="J94" s="188">
        <f>IF(H94="",0,'Basis-Tabelle-Samen'!M45)</f>
        <v>2.4500000000000002</v>
      </c>
      <c r="K94" s="12"/>
      <c r="L94" s="157">
        <f>IF('Basis-Tabelle-Samen'!N45="","",'Basis-Tabelle-Samen'!N45)</f>
        <v>82704</v>
      </c>
      <c r="M94" s="189">
        <f t="shared" si="8"/>
        <v>18</v>
      </c>
      <c r="N94" s="188">
        <f>IF(L94="",0,'Basis-Tabelle-Samen'!P45)</f>
        <v>3.75</v>
      </c>
      <c r="O94" s="12"/>
      <c r="P94" s="157">
        <f>IF('Basis-Tabelle-Samen'!Q45="","",'Basis-Tabelle-Samen'!Q45)</f>
        <v>52704</v>
      </c>
      <c r="Q94" s="189">
        <f t="shared" si="9"/>
        <v>6</v>
      </c>
      <c r="R94" s="188">
        <f>IF(P94="",0,'Basis-Tabelle-Samen'!S45)</f>
        <v>4.95</v>
      </c>
      <c r="S94" s="12"/>
      <c r="T94" s="157">
        <f>IF('Basis-Tabelle-Samen'!T45="","",'Basis-Tabelle-Samen'!T45)</f>
        <v>32704</v>
      </c>
      <c r="U94" s="189">
        <f t="shared" si="10"/>
        <v>6</v>
      </c>
      <c r="V94" s="188">
        <f>IF(T94="",0,'Basis-Tabelle-Samen'!V45)</f>
        <v>6.75</v>
      </c>
      <c r="W94" s="12"/>
      <c r="X94" s="157">
        <f>IF('Basis-Tabelle-Samen'!W45="","",'Basis-Tabelle-Samen'!W45)</f>
        <v>62704</v>
      </c>
      <c r="Y94" s="189">
        <f t="shared" si="11"/>
        <v>8</v>
      </c>
      <c r="Z94" s="188">
        <f>IF(X94="",0,'Basis-Tabelle-Samen'!Y45)</f>
        <v>2.95</v>
      </c>
    </row>
    <row r="95" spans="1:26" ht="39.950000000000003" customHeight="1" x14ac:dyDescent="0.2">
      <c r="A95" s="154" t="str">
        <f>IF('Basis-Tabelle-Samen'!A6="","",IF($D$1="Deutsch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95" s="337">
        <v>62</v>
      </c>
      <c r="C95" s="160" t="str">
        <f>IF('Basis-Tabelle-Samen'!G64="","",'Basis-Tabelle-Samen'!G64)</f>
        <v>01</v>
      </c>
      <c r="D95" s="155" t="str">
        <f>IF('Basis-Tabelle-Samen'!$BB64="","",
IF($D$1="Bulgarisch - BG",'Basis-Tabelle-Samen'!$BB64,
IF($D$1="Dänisch - DK",'Basis-Tabelle-Samen'!$BC64,
IF($D$1="Deutsch - DE",'Basis-Tabelle-Samen'!$BD64,
IF($D$1="Englisch - UK",'Basis-Tabelle-Samen'!$BE64,
IF($D$1="Estnisch - EE",'Basis-Tabelle-Samen'!$BF64,
IF($D$1="Finnisch - FI",'Basis-Tabelle-Samen'!$BG64,
IF($D$1="Französisch - FR",'Basis-Tabelle-Samen'!$BH64,
IF($D$1="Griechisch - GR",'Basis-Tabelle-Samen'!$BI64,
IF($D$1="Irisch - IE",'Basis-Tabelle-Samen'!$BJ64,
IF($D$1="Isländisch - IS",'Basis-Tabelle-Samen'!$BK64,
IF($D$1="Italienisch - IT",'Basis-Tabelle-Samen'!$BL64,
IF($D$1="Japanisch - JP",'Basis-Tabelle-Samen'!$BM64,
IF($D$1="Kroatisch - HR",'Basis-Tabelle-Samen'!$BN64,
IF($D$1="Lettisch - LV",'Basis-Tabelle-Samen'!$BO64,
IF($D$1="Litauisch - LT",'Basis-Tabelle-Samen'!$BP64,
IF($D$1="Maltesisch - MT",'Basis-Tabelle-Samen'!$BQ64,
IF($D$1="Niederländisch - NL",'Basis-Tabelle-Samen'!$BR64,
IF($D$1="Norwegisch - NO",'Basis-Tabelle-Samen'!$BS64,
IF($D$1="Polnisch - PL",'Basis-Tabelle-Samen'!$BT64,
IF($D$1="Portugiesisch - PT",'Basis-Tabelle-Samen'!$BU64,
IF($D$1="Rumänisch - RO",'Basis-Tabelle-Samen'!$BV64,
IF($D$1="Schwedisch - SE",'Basis-Tabelle-Samen'!$BW64,
IF($D$1="Slowakisch - SK",'Basis-Tabelle-Samen'!$BX64,
IF($D$1="Slowenisch - SI",'Basis-Tabelle-Samen'!$BY64,
IF($D$1="Spanisch - ES",'Basis-Tabelle-Samen'!$BZ64,
IF($D$1="Tschechisch - CZ",'Basis-Tabelle-Samen'!$BD64,
IF($D$1="Türkisch - TR",'Basis-Tabelle-Samen'!$CB64,
IF($D$1="Ungarisch - HU",'Basis-Tabelle-Samen'!$CC64,
" ACHTUNG")))))))))))))))))))))))))))))</f>
        <v>Ponderosa Pine
Pinus ponderosa
Goldkiefer</v>
      </c>
      <c r="E95" s="190" t="str">
        <f t="shared" si="6"/>
        <v/>
      </c>
      <c r="F95" s="170"/>
      <c r="G95" s="12"/>
      <c r="H95" s="157">
        <f>IF('Basis-Tabelle-Samen'!K64="","",'Basis-Tabelle-Samen'!K64)</f>
        <v>72947</v>
      </c>
      <c r="I95" s="189">
        <f t="shared" si="7"/>
        <v>15</v>
      </c>
      <c r="J95" s="188">
        <f>IF(H95="",0,'Basis-Tabelle-Samen'!M64)</f>
        <v>2.4500000000000002</v>
      </c>
      <c r="K95" s="12"/>
      <c r="L95" s="157">
        <f>IF('Basis-Tabelle-Samen'!N64="","",'Basis-Tabelle-Samen'!N64)</f>
        <v>82947</v>
      </c>
      <c r="M95" s="189">
        <f t="shared" si="8"/>
        <v>18</v>
      </c>
      <c r="N95" s="188">
        <f>IF(L95="",0,'Basis-Tabelle-Samen'!P64)</f>
        <v>3.75</v>
      </c>
      <c r="O95" s="12"/>
      <c r="P95" s="157">
        <f>IF('Basis-Tabelle-Samen'!Q64="","",'Basis-Tabelle-Samen'!Q64)</f>
        <v>52947</v>
      </c>
      <c r="Q95" s="189">
        <f t="shared" si="9"/>
        <v>6</v>
      </c>
      <c r="R95" s="188">
        <f>IF(P95="",0,'Basis-Tabelle-Samen'!S64)</f>
        <v>4.95</v>
      </c>
      <c r="S95" s="12"/>
      <c r="T95" s="157">
        <f>IF('Basis-Tabelle-Samen'!T64="","",'Basis-Tabelle-Samen'!T64)</f>
        <v>32947</v>
      </c>
      <c r="U95" s="189">
        <f t="shared" si="10"/>
        <v>6</v>
      </c>
      <c r="V95" s="188">
        <f>IF(T95="",0,'Basis-Tabelle-Samen'!V64)</f>
        <v>6.75</v>
      </c>
      <c r="W95" s="12"/>
      <c r="X95" s="157">
        <f>IF('Basis-Tabelle-Samen'!W64="","",'Basis-Tabelle-Samen'!W64)</f>
        <v>62947</v>
      </c>
      <c r="Y95" s="189">
        <f t="shared" si="11"/>
        <v>8</v>
      </c>
      <c r="Z95" s="188">
        <f>IF(X95="",0,'Basis-Tabelle-Samen'!Y64)</f>
        <v>2.95</v>
      </c>
    </row>
    <row r="96" spans="1:26" ht="39.950000000000003" customHeight="1" x14ac:dyDescent="0.2">
      <c r="A96" s="154" t="str">
        <f>IF('Basis-Tabelle-Samen'!A43="","",IF($D$1="Deutsch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96" s="337">
        <v>8</v>
      </c>
      <c r="C96" s="160" t="str">
        <f>IF('Basis-Tabelle-Samen'!G10="","",'Basis-Tabelle-Samen'!G10)</f>
        <v>01</v>
      </c>
      <c r="D96" s="155" t="str">
        <f>IF('Basis-Tabelle-Samen'!$BB10="","",
IF($D$1="Bulgarisch - BG",'Basis-Tabelle-Samen'!$BB10,
IF($D$1="Dänisch - DK",'Basis-Tabelle-Samen'!$BC10,
IF($D$1="Deutsch - DE",'Basis-Tabelle-Samen'!$BD10,
IF($D$1="Englisch - UK",'Basis-Tabelle-Samen'!$BE10,
IF($D$1="Estnisch - EE",'Basis-Tabelle-Samen'!$BF10,
IF($D$1="Finnisch - FI",'Basis-Tabelle-Samen'!$BG10,
IF($D$1="Französisch - FR",'Basis-Tabelle-Samen'!$BH10,
IF($D$1="Griechisch - GR",'Basis-Tabelle-Samen'!$BI10,
IF($D$1="Irisch - IE",'Basis-Tabelle-Samen'!$BJ10,
IF($D$1="Isländisch - IS",'Basis-Tabelle-Samen'!$BK10,
IF($D$1="Italienisch - IT",'Basis-Tabelle-Samen'!$BL10,
IF($D$1="Japanisch - JP",'Basis-Tabelle-Samen'!$BM10,
IF($D$1="Kroatisch - HR",'Basis-Tabelle-Samen'!$BN10,
IF($D$1="Lettisch - LV",'Basis-Tabelle-Samen'!$BO10,
IF($D$1="Litauisch - LT",'Basis-Tabelle-Samen'!$BP10,
IF($D$1="Maltesisch - MT",'Basis-Tabelle-Samen'!$BQ10,
IF($D$1="Niederländisch - NL",'Basis-Tabelle-Samen'!$BR10,
IF($D$1="Norwegisch - NO",'Basis-Tabelle-Samen'!$BS10,
IF($D$1="Polnisch - PL",'Basis-Tabelle-Samen'!$BT10,
IF($D$1="Portugiesisch - PT",'Basis-Tabelle-Samen'!$BU10,
IF($D$1="Rumänisch - RO",'Basis-Tabelle-Samen'!$BV10,
IF($D$1="Schwedisch - SE",'Basis-Tabelle-Samen'!$BW10,
IF($D$1="Slowakisch - SK",'Basis-Tabelle-Samen'!$BX10,
IF($D$1="Slowenisch - SI",'Basis-Tabelle-Samen'!$BY10,
IF($D$1="Spanisch - ES",'Basis-Tabelle-Samen'!$BZ10,
IF($D$1="Tschechisch - CZ",'Basis-Tabelle-Samen'!$BD10,
IF($D$1="Türkisch - TR",'Basis-Tabelle-Samen'!$CB10,
IF($D$1="Ungarisch - HU",'Basis-Tabelle-Samen'!$CC10,
" ACHTUNG")))))))))))))))))))))))))))))</f>
        <v>Ponytail Palm
Beaucarnea recurvata
Elefantenfuß / Flaschenbaum</v>
      </c>
      <c r="E96" s="190" t="str">
        <f t="shared" si="6"/>
        <v/>
      </c>
      <c r="F96" s="170"/>
      <c r="G96" s="12"/>
      <c r="H96" s="157">
        <f>IF('Basis-Tabelle-Samen'!K10="","",'Basis-Tabelle-Samen'!K10)</f>
        <v>72325</v>
      </c>
      <c r="I96" s="189">
        <f t="shared" si="7"/>
        <v>15</v>
      </c>
      <c r="J96" s="188">
        <f>IF(H96="",0,'Basis-Tabelle-Samen'!M10)</f>
        <v>2.4500000000000002</v>
      </c>
      <c r="K96" s="12"/>
      <c r="L96" s="157">
        <f>IF('Basis-Tabelle-Samen'!N10="","",'Basis-Tabelle-Samen'!N10)</f>
        <v>82325</v>
      </c>
      <c r="M96" s="189">
        <f t="shared" si="8"/>
        <v>18</v>
      </c>
      <c r="N96" s="188">
        <f>IF(L96="",0,'Basis-Tabelle-Samen'!P10)</f>
        <v>3.75</v>
      </c>
      <c r="O96" s="12"/>
      <c r="P96" s="157">
        <f>IF('Basis-Tabelle-Samen'!Q10="","",'Basis-Tabelle-Samen'!Q10)</f>
        <v>52325</v>
      </c>
      <c r="Q96" s="189">
        <f t="shared" si="9"/>
        <v>6</v>
      </c>
      <c r="R96" s="188">
        <f>IF(P96="",0,'Basis-Tabelle-Samen'!S10)</f>
        <v>4.95</v>
      </c>
      <c r="S96" s="12"/>
      <c r="T96" s="157">
        <f>IF('Basis-Tabelle-Samen'!T10="","",'Basis-Tabelle-Samen'!T10)</f>
        <v>32325</v>
      </c>
      <c r="U96" s="189">
        <f t="shared" si="10"/>
        <v>6</v>
      </c>
      <c r="V96" s="188">
        <f>IF(T96="",0,'Basis-Tabelle-Samen'!V10)</f>
        <v>6.75</v>
      </c>
      <c r="W96" s="12"/>
      <c r="X96" s="157">
        <f>IF('Basis-Tabelle-Samen'!W10="","",'Basis-Tabelle-Samen'!W10)</f>
        <v>62325</v>
      </c>
      <c r="Y96" s="189">
        <f t="shared" si="11"/>
        <v>8</v>
      </c>
      <c r="Z96" s="188">
        <f>IF(X96="",0,'Basis-Tabelle-Samen'!Y10)</f>
        <v>2.95</v>
      </c>
    </row>
    <row r="97" spans="1:26" ht="39.950000000000003" customHeight="1" x14ac:dyDescent="0.2">
      <c r="A97" s="154" t="str">
        <f>IF('Basis-Tabelle-Samen'!A87="","",IF($D$1="Deutsch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97" s="337">
        <v>78</v>
      </c>
      <c r="C97" s="160" t="str">
        <f>IF('Basis-Tabelle-Samen'!G80="","",'Basis-Tabelle-Samen'!G80)</f>
        <v>01</v>
      </c>
      <c r="D97" s="155" t="str">
        <f>IF('Basis-Tabelle-Samen'!$BB80="","",
IF($D$1="Bulgarisch - BG",'Basis-Tabelle-Samen'!$BB80,
IF($D$1="Dänisch - DK",'Basis-Tabelle-Samen'!$BC80,
IF($D$1="Deutsch - DE",'Basis-Tabelle-Samen'!$BD80,
IF($D$1="Englisch - UK",'Basis-Tabelle-Samen'!$BE80,
IF($D$1="Estnisch - EE",'Basis-Tabelle-Samen'!$BF80,
IF($D$1="Finnisch - FI",'Basis-Tabelle-Samen'!$BG80,
IF($D$1="Französisch - FR",'Basis-Tabelle-Samen'!$BH80,
IF($D$1="Griechisch - GR",'Basis-Tabelle-Samen'!$BI80,
IF($D$1="Irisch - IE",'Basis-Tabelle-Samen'!$BJ80,
IF($D$1="Isländisch - IS",'Basis-Tabelle-Samen'!$BK80,
IF($D$1="Italienisch - IT",'Basis-Tabelle-Samen'!$BL80,
IF($D$1="Japanisch - JP",'Basis-Tabelle-Samen'!$BM80,
IF($D$1="Kroatisch - HR",'Basis-Tabelle-Samen'!$BN80,
IF($D$1="Lettisch - LV",'Basis-Tabelle-Samen'!$BO80,
IF($D$1="Litauisch - LT",'Basis-Tabelle-Samen'!$BP80,
IF($D$1="Maltesisch - MT",'Basis-Tabelle-Samen'!$BQ80,
IF($D$1="Niederländisch - NL",'Basis-Tabelle-Samen'!$BR80,
IF($D$1="Norwegisch - NO",'Basis-Tabelle-Samen'!$BS80,
IF($D$1="Polnisch - PL",'Basis-Tabelle-Samen'!$BT80,
IF($D$1="Portugiesisch - PT",'Basis-Tabelle-Samen'!$BU80,
IF($D$1="Rumänisch - RO",'Basis-Tabelle-Samen'!$BV80,
IF($D$1="Schwedisch - SE",'Basis-Tabelle-Samen'!$BW80,
IF($D$1="Slowakisch - SK",'Basis-Tabelle-Samen'!$BX80,
IF($D$1="Slowenisch - SI",'Basis-Tabelle-Samen'!$BY80,
IF($D$1="Spanisch - ES",'Basis-Tabelle-Samen'!$BZ80,
IF($D$1="Tschechisch - CZ",'Basis-Tabelle-Samen'!$BD80,
IF($D$1="Türkisch - TR",'Basis-Tabelle-Samen'!$CB80,
IF($D$1="Ungarisch - HU",'Basis-Tabelle-Samen'!$CC80,
" ACHTUNG")))))))))))))))))))))))))))))</f>
        <v>Pride of Madeira
Echium fastuosa
Blauer - Natternkopf</v>
      </c>
      <c r="E97" s="190" t="str">
        <f t="shared" si="6"/>
        <v/>
      </c>
      <c r="F97" s="170"/>
      <c r="G97" s="12"/>
      <c r="H97" s="157">
        <f>IF('Basis-Tabelle-Samen'!K80="","",'Basis-Tabelle-Samen'!K80)</f>
        <v>72999</v>
      </c>
      <c r="I97" s="189">
        <f t="shared" si="7"/>
        <v>15</v>
      </c>
      <c r="J97" s="188">
        <f>IF(H97="",0,'Basis-Tabelle-Samen'!M80)</f>
        <v>2.4500000000000002</v>
      </c>
      <c r="K97" s="12"/>
      <c r="L97" s="157">
        <f>IF('Basis-Tabelle-Samen'!N80="","",'Basis-Tabelle-Samen'!N80)</f>
        <v>82999</v>
      </c>
      <c r="M97" s="189">
        <f t="shared" si="8"/>
        <v>18</v>
      </c>
      <c r="N97" s="188">
        <f>IF(L97="",0,'Basis-Tabelle-Samen'!P80)</f>
        <v>3.75</v>
      </c>
      <c r="O97" s="12"/>
      <c r="P97" s="157">
        <f>IF('Basis-Tabelle-Samen'!Q80="","",'Basis-Tabelle-Samen'!Q80)</f>
        <v>52999</v>
      </c>
      <c r="Q97" s="189">
        <f t="shared" si="9"/>
        <v>6</v>
      </c>
      <c r="R97" s="188">
        <f>IF(P97="",0,'Basis-Tabelle-Samen'!S80)</f>
        <v>4.95</v>
      </c>
      <c r="S97" s="12"/>
      <c r="T97" s="157">
        <f>IF('Basis-Tabelle-Samen'!T80="","",'Basis-Tabelle-Samen'!T80)</f>
        <v>32999</v>
      </c>
      <c r="U97" s="189">
        <f t="shared" si="10"/>
        <v>6</v>
      </c>
      <c r="V97" s="188">
        <f>IF(T97="",0,'Basis-Tabelle-Samen'!V80)</f>
        <v>6.75</v>
      </c>
      <c r="W97" s="12"/>
      <c r="X97" s="157">
        <f>IF('Basis-Tabelle-Samen'!W80="","",'Basis-Tabelle-Samen'!W80)</f>
        <v>62999</v>
      </c>
      <c r="Y97" s="189">
        <f t="shared" si="11"/>
        <v>8</v>
      </c>
      <c r="Z97" s="188">
        <f>IF(X97="",0,'Basis-Tabelle-Samen'!Y80)</f>
        <v>2.95</v>
      </c>
    </row>
    <row r="98" spans="1:26" ht="39.950000000000003" customHeight="1" x14ac:dyDescent="0.2">
      <c r="A98" s="154" t="str">
        <f>IF('Basis-Tabelle-Samen'!A5="","",IF($D$1="Deutsch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98" s="337">
        <v>65</v>
      </c>
      <c r="C98" s="160" t="str">
        <f>IF('Basis-Tabelle-Samen'!G67="","",'Basis-Tabelle-Samen'!G67)</f>
        <v>01</v>
      </c>
      <c r="D98" s="155" t="str">
        <f>IF('Basis-Tabelle-Samen'!$BB67="","",
IF($D$1="Bulgarisch - BG",'Basis-Tabelle-Samen'!$BB67,
IF($D$1="Dänisch - DK",'Basis-Tabelle-Samen'!$BC67,
IF($D$1="Deutsch - DE",'Basis-Tabelle-Samen'!$BD67,
IF($D$1="Englisch - UK",'Basis-Tabelle-Samen'!$BE67,
IF($D$1="Estnisch - EE",'Basis-Tabelle-Samen'!$BF67,
IF($D$1="Finnisch - FI",'Basis-Tabelle-Samen'!$BG67,
IF($D$1="Französisch - FR",'Basis-Tabelle-Samen'!$BH67,
IF($D$1="Griechisch - GR",'Basis-Tabelle-Samen'!$BI67,
IF($D$1="Irisch - IE",'Basis-Tabelle-Samen'!$BJ67,
IF($D$1="Isländisch - IS",'Basis-Tabelle-Samen'!$BK67,
IF($D$1="Italienisch - IT",'Basis-Tabelle-Samen'!$BL67,
IF($D$1="Japanisch - JP",'Basis-Tabelle-Samen'!$BM67,
IF($D$1="Kroatisch - HR",'Basis-Tabelle-Samen'!$BN67,
IF($D$1="Lettisch - LV",'Basis-Tabelle-Samen'!$BO67,
IF($D$1="Litauisch - LT",'Basis-Tabelle-Samen'!$BP67,
IF($D$1="Maltesisch - MT",'Basis-Tabelle-Samen'!$BQ67,
IF($D$1="Niederländisch - NL",'Basis-Tabelle-Samen'!$BR67,
IF($D$1="Norwegisch - NO",'Basis-Tabelle-Samen'!$BS67,
IF($D$1="Polnisch - PL",'Basis-Tabelle-Samen'!$BT67,
IF($D$1="Portugiesisch - PT",'Basis-Tabelle-Samen'!$BU67,
IF($D$1="Rumänisch - RO",'Basis-Tabelle-Samen'!$BV67,
IF($D$1="Schwedisch - SE",'Basis-Tabelle-Samen'!$BW67,
IF($D$1="Slowakisch - SK",'Basis-Tabelle-Samen'!$BX67,
IF($D$1="Slowenisch - SI",'Basis-Tabelle-Samen'!$BY67,
IF($D$1="Spanisch - ES",'Basis-Tabelle-Samen'!$BZ67,
IF($D$1="Tschechisch - CZ",'Basis-Tabelle-Samen'!$BD67,
IF($D$1="Türkisch - TR",'Basis-Tabelle-Samen'!$CB67,
IF($D$1="Ungarisch - HU",'Basis-Tabelle-Samen'!$CC67,
" ACHTUNG")))))))))))))))))))))))))))))</f>
        <v>Princess Tree
Paulownia tomentosa
Blauglockenbaum</v>
      </c>
      <c r="E98" s="190" t="str">
        <f t="shared" si="6"/>
        <v/>
      </c>
      <c r="F98" s="170"/>
      <c r="G98" s="12"/>
      <c r="H98" s="157">
        <f>IF('Basis-Tabelle-Samen'!K67="","",'Basis-Tabelle-Samen'!K67)</f>
        <v>72961</v>
      </c>
      <c r="I98" s="189">
        <f t="shared" si="7"/>
        <v>15</v>
      </c>
      <c r="J98" s="188">
        <f>IF(H98="",0,'Basis-Tabelle-Samen'!M67)</f>
        <v>2.4500000000000002</v>
      </c>
      <c r="K98" s="12"/>
      <c r="L98" s="157">
        <f>IF('Basis-Tabelle-Samen'!N67="","",'Basis-Tabelle-Samen'!N67)</f>
        <v>82961</v>
      </c>
      <c r="M98" s="189">
        <f t="shared" si="8"/>
        <v>18</v>
      </c>
      <c r="N98" s="188">
        <f>IF(L98="",0,'Basis-Tabelle-Samen'!P67)</f>
        <v>3.75</v>
      </c>
      <c r="O98" s="12"/>
      <c r="P98" s="157">
        <f>IF('Basis-Tabelle-Samen'!Q67="","",'Basis-Tabelle-Samen'!Q67)</f>
        <v>52961</v>
      </c>
      <c r="Q98" s="189">
        <f t="shared" si="9"/>
        <v>6</v>
      </c>
      <c r="R98" s="188">
        <f>IF(P98="",0,'Basis-Tabelle-Samen'!S67)</f>
        <v>4.95</v>
      </c>
      <c r="S98" s="12"/>
      <c r="T98" s="157">
        <f>IF('Basis-Tabelle-Samen'!T67="","",'Basis-Tabelle-Samen'!T67)</f>
        <v>32961</v>
      </c>
      <c r="U98" s="189">
        <f t="shared" si="10"/>
        <v>6</v>
      </c>
      <c r="V98" s="188">
        <f>IF(T98="",0,'Basis-Tabelle-Samen'!V67)</f>
        <v>6.75</v>
      </c>
      <c r="W98" s="12"/>
      <c r="X98" s="157">
        <f>IF('Basis-Tabelle-Samen'!W67="","",'Basis-Tabelle-Samen'!W67)</f>
        <v>62961</v>
      </c>
      <c r="Y98" s="189">
        <f t="shared" si="11"/>
        <v>8</v>
      </c>
      <c r="Z98" s="188">
        <f>IF(X98="",0,'Basis-Tabelle-Samen'!Y67)</f>
        <v>2.95</v>
      </c>
    </row>
    <row r="99" spans="1:26" ht="39.950000000000003" customHeight="1" x14ac:dyDescent="0.2">
      <c r="A99" s="154" t="str">
        <f>IF('Basis-Tabelle-Samen'!A11="","",IF($D$1="Deutsch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99" s="337">
        <v>9</v>
      </c>
      <c r="C99" s="160" t="str">
        <f>IF('Basis-Tabelle-Samen'!G11="","",'Basis-Tabelle-Samen'!G11)</f>
        <v>01</v>
      </c>
      <c r="D99" s="155" t="str">
        <f>IF('Basis-Tabelle-Samen'!$BB11="","",
IF($D$1="Bulgarisch - BG",'Basis-Tabelle-Samen'!$BB11,
IF($D$1="Dänisch - DK",'Basis-Tabelle-Samen'!$BC11,
IF($D$1="Deutsch - DE",'Basis-Tabelle-Samen'!$BD11,
IF($D$1="Englisch - UK",'Basis-Tabelle-Samen'!$BE11,
IF($D$1="Estnisch - EE",'Basis-Tabelle-Samen'!$BF11,
IF($D$1="Finnisch - FI",'Basis-Tabelle-Samen'!$BG11,
IF($D$1="Französisch - FR",'Basis-Tabelle-Samen'!$BH11,
IF($D$1="Griechisch - GR",'Basis-Tabelle-Samen'!$BI11,
IF($D$1="Irisch - IE",'Basis-Tabelle-Samen'!$BJ11,
IF($D$1="Isländisch - IS",'Basis-Tabelle-Samen'!$BK11,
IF($D$1="Italienisch - IT",'Basis-Tabelle-Samen'!$BL11,
IF($D$1="Japanisch - JP",'Basis-Tabelle-Samen'!$BM11,
IF($D$1="Kroatisch - HR",'Basis-Tabelle-Samen'!$BN11,
IF($D$1="Lettisch - LV",'Basis-Tabelle-Samen'!$BO11,
IF($D$1="Litauisch - LT",'Basis-Tabelle-Samen'!$BP11,
IF($D$1="Maltesisch - MT",'Basis-Tabelle-Samen'!$BQ11,
IF($D$1="Niederländisch - NL",'Basis-Tabelle-Samen'!$BR11,
IF($D$1="Norwegisch - NO",'Basis-Tabelle-Samen'!$BS11,
IF($D$1="Polnisch - PL",'Basis-Tabelle-Samen'!$BT11,
IF($D$1="Portugiesisch - PT",'Basis-Tabelle-Samen'!$BU11,
IF($D$1="Rumänisch - RO",'Basis-Tabelle-Samen'!$BV11,
IF($D$1="Schwedisch - SE",'Basis-Tabelle-Samen'!$BW11,
IF($D$1="Slowakisch - SK",'Basis-Tabelle-Samen'!$BX11,
IF($D$1="Slowenisch - SI",'Basis-Tabelle-Samen'!$BY11,
IF($D$1="Spanisch - ES",'Basis-Tabelle-Samen'!$BZ11,
IF($D$1="Tschechisch - CZ",'Basis-Tabelle-Samen'!$BD11,
IF($D$1="Türkisch - TR",'Basis-Tabelle-Samen'!$CB11,
IF($D$1="Ungarisch - HU",'Basis-Tabelle-Samen'!$CC11,
" ACHTUNG")))))))))))))))))))))))))))))</f>
        <v>Red Bottle Brush
Callistemon citrinus
Australischer Lampenputzer</v>
      </c>
      <c r="E99" s="190" t="str">
        <f t="shared" si="6"/>
        <v/>
      </c>
      <c r="F99" s="170"/>
      <c r="G99" s="12"/>
      <c r="H99" s="157">
        <f>IF('Basis-Tabelle-Samen'!K11="","",'Basis-Tabelle-Samen'!K11)</f>
        <v>72326</v>
      </c>
      <c r="I99" s="189">
        <f t="shared" si="7"/>
        <v>15</v>
      </c>
      <c r="J99" s="188">
        <f>IF(H99="",0,'Basis-Tabelle-Samen'!M11)</f>
        <v>2.4500000000000002</v>
      </c>
      <c r="K99" s="12"/>
      <c r="L99" s="157">
        <f>IF('Basis-Tabelle-Samen'!N11="","",'Basis-Tabelle-Samen'!N11)</f>
        <v>82326</v>
      </c>
      <c r="M99" s="189">
        <f t="shared" si="8"/>
        <v>18</v>
      </c>
      <c r="N99" s="188">
        <f>IF(L99="",0,'Basis-Tabelle-Samen'!P11)</f>
        <v>3.75</v>
      </c>
      <c r="O99" s="12"/>
      <c r="P99" s="157">
        <f>IF('Basis-Tabelle-Samen'!Q11="","",'Basis-Tabelle-Samen'!Q11)</f>
        <v>52326</v>
      </c>
      <c r="Q99" s="189">
        <f t="shared" si="9"/>
        <v>6</v>
      </c>
      <c r="R99" s="188">
        <f>IF(P99="",0,'Basis-Tabelle-Samen'!S11)</f>
        <v>4.95</v>
      </c>
      <c r="S99" s="12"/>
      <c r="T99" s="157">
        <f>IF('Basis-Tabelle-Samen'!T11="","",'Basis-Tabelle-Samen'!T11)</f>
        <v>32326</v>
      </c>
      <c r="U99" s="189">
        <f t="shared" si="10"/>
        <v>6</v>
      </c>
      <c r="V99" s="188">
        <f>IF(T99="",0,'Basis-Tabelle-Samen'!V11)</f>
        <v>6.75</v>
      </c>
      <c r="W99" s="12"/>
      <c r="X99" s="157">
        <f>IF('Basis-Tabelle-Samen'!W11="","",'Basis-Tabelle-Samen'!W11)</f>
        <v>62326</v>
      </c>
      <c r="Y99" s="189">
        <f t="shared" si="11"/>
        <v>8</v>
      </c>
      <c r="Z99" s="188">
        <f>IF(X99="",0,'Basis-Tabelle-Samen'!Y11)</f>
        <v>2.95</v>
      </c>
    </row>
    <row r="100" spans="1:26" ht="39.950000000000003" customHeight="1" x14ac:dyDescent="0.2">
      <c r="A100" s="154" t="str">
        <f>IF('Basis-Tabelle-Samen'!A96="","",IF($D$1="Deutsch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00" s="337">
        <v>72</v>
      </c>
      <c r="C100" s="160" t="str">
        <f>IF('Basis-Tabelle-Samen'!G74="","",'Basis-Tabelle-Samen'!G74)</f>
        <v>01</v>
      </c>
      <c r="D100" s="155" t="str">
        <f>IF('Basis-Tabelle-Samen'!$BB74="","",
IF($D$1="Bulgarisch - BG",'Basis-Tabelle-Samen'!$BB74,
IF($D$1="Dänisch - DK",'Basis-Tabelle-Samen'!$BC74,
IF($D$1="Deutsch - DE",'Basis-Tabelle-Samen'!$BD74,
IF($D$1="Englisch - UK",'Basis-Tabelle-Samen'!$BE74,
IF($D$1="Estnisch - EE",'Basis-Tabelle-Samen'!$BF74,
IF($D$1="Finnisch - FI",'Basis-Tabelle-Samen'!$BG74,
IF($D$1="Französisch - FR",'Basis-Tabelle-Samen'!$BH74,
IF($D$1="Griechisch - GR",'Basis-Tabelle-Samen'!$BI74,
IF($D$1="Irisch - IE",'Basis-Tabelle-Samen'!$BJ74,
IF($D$1="Isländisch - IS",'Basis-Tabelle-Samen'!$BK74,
IF($D$1="Italienisch - IT",'Basis-Tabelle-Samen'!$BL74,
IF($D$1="Japanisch - JP",'Basis-Tabelle-Samen'!$BM74,
IF($D$1="Kroatisch - HR",'Basis-Tabelle-Samen'!$BN74,
IF($D$1="Lettisch - LV",'Basis-Tabelle-Samen'!$BO74,
IF($D$1="Litauisch - LT",'Basis-Tabelle-Samen'!$BP74,
IF($D$1="Maltesisch - MT",'Basis-Tabelle-Samen'!$BQ74,
IF($D$1="Niederländisch - NL",'Basis-Tabelle-Samen'!$BR74,
IF($D$1="Norwegisch - NO",'Basis-Tabelle-Samen'!$BS74,
IF($D$1="Polnisch - PL",'Basis-Tabelle-Samen'!$BT74,
IF($D$1="Portugiesisch - PT",'Basis-Tabelle-Samen'!$BU74,
IF($D$1="Rumänisch - RO",'Basis-Tabelle-Samen'!$BV74,
IF($D$1="Schwedisch - SE",'Basis-Tabelle-Samen'!$BW74,
IF($D$1="Slowakisch - SK",'Basis-Tabelle-Samen'!$BX74,
IF($D$1="Slowenisch - SI",'Basis-Tabelle-Samen'!$BY74,
IF($D$1="Spanisch - ES",'Basis-Tabelle-Samen'!$BZ74,
IF($D$1="Tschechisch - CZ",'Basis-Tabelle-Samen'!$BD74,
IF($D$1="Türkisch - TR",'Basis-Tabelle-Samen'!$CB74,
IF($D$1="Ungarisch - HU",'Basis-Tabelle-Samen'!$CC74,
" ACHTUNG")))))))))))))))))))))))))))))</f>
        <v>Red Ginger Lily
Hedychum gardnerianum
Riesen - Schmetterlingsblume</v>
      </c>
      <c r="E100" s="190" t="str">
        <f t="shared" si="6"/>
        <v/>
      </c>
      <c r="F100" s="170"/>
      <c r="G100" s="12"/>
      <c r="H100" s="157">
        <f>IF('Basis-Tabelle-Samen'!K74="","",'Basis-Tabelle-Samen'!K74)</f>
        <v>72983</v>
      </c>
      <c r="I100" s="189">
        <f t="shared" si="7"/>
        <v>15</v>
      </c>
      <c r="J100" s="188">
        <f>IF(H100="",0,'Basis-Tabelle-Samen'!M74)</f>
        <v>2.4500000000000002</v>
      </c>
      <c r="K100" s="12"/>
      <c r="L100" s="157">
        <f>IF('Basis-Tabelle-Samen'!N74="","",'Basis-Tabelle-Samen'!N74)</f>
        <v>82983</v>
      </c>
      <c r="M100" s="189">
        <f t="shared" si="8"/>
        <v>18</v>
      </c>
      <c r="N100" s="188">
        <f>IF(L100="",0,'Basis-Tabelle-Samen'!P74)</f>
        <v>3.75</v>
      </c>
      <c r="O100" s="12"/>
      <c r="P100" s="157">
        <f>IF('Basis-Tabelle-Samen'!Q74="","",'Basis-Tabelle-Samen'!Q74)</f>
        <v>52983</v>
      </c>
      <c r="Q100" s="189">
        <f t="shared" si="9"/>
        <v>6</v>
      </c>
      <c r="R100" s="188">
        <f>IF(P100="",0,'Basis-Tabelle-Samen'!S74)</f>
        <v>4.95</v>
      </c>
      <c r="S100" s="12"/>
      <c r="T100" s="157">
        <f>IF('Basis-Tabelle-Samen'!T74="","",'Basis-Tabelle-Samen'!T74)</f>
        <v>32983</v>
      </c>
      <c r="U100" s="189">
        <f t="shared" si="10"/>
        <v>6</v>
      </c>
      <c r="V100" s="188">
        <f>IF(T100="",0,'Basis-Tabelle-Samen'!V74)</f>
        <v>6.75</v>
      </c>
      <c r="W100" s="12"/>
      <c r="X100" s="157">
        <f>IF('Basis-Tabelle-Samen'!W74="","",'Basis-Tabelle-Samen'!W74)</f>
        <v>62983</v>
      </c>
      <c r="Y100" s="189">
        <f t="shared" si="11"/>
        <v>8</v>
      </c>
      <c r="Z100" s="188">
        <f>IF(X100="",0,'Basis-Tabelle-Samen'!Y74)</f>
        <v>2.95</v>
      </c>
    </row>
    <row r="101" spans="1:26" ht="39.950000000000003" customHeight="1" x14ac:dyDescent="0.2">
      <c r="A101" s="154" t="str">
        <f>IF('Basis-Tabelle-Samen'!A52="","",IF($D$1="Deutsch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01" s="337">
        <v>63</v>
      </c>
      <c r="C101" s="160" t="str">
        <f>IF('Basis-Tabelle-Samen'!G65="","",'Basis-Tabelle-Samen'!G65)</f>
        <v>01</v>
      </c>
      <c r="D101" s="155" t="str">
        <f>IF('Basis-Tabelle-Samen'!$BB65="","",
IF($D$1="Bulgarisch - BG",'Basis-Tabelle-Samen'!$BB65,
IF($D$1="Dänisch - DK",'Basis-Tabelle-Samen'!$BC65,
IF($D$1="Deutsch - DE",'Basis-Tabelle-Samen'!$BD65,
IF($D$1="Englisch - UK",'Basis-Tabelle-Samen'!$BE65,
IF($D$1="Estnisch - EE",'Basis-Tabelle-Samen'!$BF65,
IF($D$1="Finnisch - FI",'Basis-Tabelle-Samen'!$BG65,
IF($D$1="Französisch - FR",'Basis-Tabelle-Samen'!$BH65,
IF($D$1="Griechisch - GR",'Basis-Tabelle-Samen'!$BI65,
IF($D$1="Irisch - IE",'Basis-Tabelle-Samen'!$BJ65,
IF($D$1="Isländisch - IS",'Basis-Tabelle-Samen'!$BK65,
IF($D$1="Italienisch - IT",'Basis-Tabelle-Samen'!$BL65,
IF($D$1="Japanisch - JP",'Basis-Tabelle-Samen'!$BM65,
IF($D$1="Kroatisch - HR",'Basis-Tabelle-Samen'!$BN65,
IF($D$1="Lettisch - LV",'Basis-Tabelle-Samen'!$BO65,
IF($D$1="Litauisch - LT",'Basis-Tabelle-Samen'!$BP65,
IF($D$1="Maltesisch - MT",'Basis-Tabelle-Samen'!$BQ65,
IF($D$1="Niederländisch - NL",'Basis-Tabelle-Samen'!$BR65,
IF($D$1="Norwegisch - NO",'Basis-Tabelle-Samen'!$BS65,
IF($D$1="Polnisch - PL",'Basis-Tabelle-Samen'!$BT65,
IF($D$1="Portugiesisch - PT",'Basis-Tabelle-Samen'!$BU65,
IF($D$1="Rumänisch - RO",'Basis-Tabelle-Samen'!$BV65,
IF($D$1="Schwedisch - SE",'Basis-Tabelle-Samen'!$BW65,
IF($D$1="Slowakisch - SK",'Basis-Tabelle-Samen'!$BX65,
IF($D$1="Slowenisch - SI",'Basis-Tabelle-Samen'!$BY65,
IF($D$1="Spanisch - ES",'Basis-Tabelle-Samen'!$BZ65,
IF($D$1="Tschechisch - CZ",'Basis-Tabelle-Samen'!$BD65,
IF($D$1="Türkisch - TR",'Basis-Tabelle-Samen'!$CB65,
IF($D$1="Ungarisch - HU",'Basis-Tabelle-Samen'!$CC65,
" ACHTUNG")))))))))))))))))))))))))))))</f>
        <v>Red Japanese Maple
Acer palmatum atropurpureum
Roter Fächerahorn</v>
      </c>
      <c r="E101" s="190" t="str">
        <f t="shared" si="6"/>
        <v/>
      </c>
      <c r="F101" s="170"/>
      <c r="G101" s="12"/>
      <c r="H101" s="157">
        <f>IF('Basis-Tabelle-Samen'!K65="","",'Basis-Tabelle-Samen'!K65)</f>
        <v>72952</v>
      </c>
      <c r="I101" s="189">
        <f t="shared" si="7"/>
        <v>15</v>
      </c>
      <c r="J101" s="188">
        <f>IF(H101="",0,'Basis-Tabelle-Samen'!M65)</f>
        <v>2.4500000000000002</v>
      </c>
      <c r="K101" s="12"/>
      <c r="L101" s="157">
        <f>IF('Basis-Tabelle-Samen'!N65="","",'Basis-Tabelle-Samen'!N65)</f>
        <v>82952</v>
      </c>
      <c r="M101" s="189">
        <f t="shared" si="8"/>
        <v>18</v>
      </c>
      <c r="N101" s="188">
        <f>IF(L101="",0,'Basis-Tabelle-Samen'!P65)</f>
        <v>3.75</v>
      </c>
      <c r="O101" s="12"/>
      <c r="P101" s="157">
        <f>IF('Basis-Tabelle-Samen'!Q65="","",'Basis-Tabelle-Samen'!Q65)</f>
        <v>52952</v>
      </c>
      <c r="Q101" s="189">
        <f t="shared" si="9"/>
        <v>6</v>
      </c>
      <c r="R101" s="188">
        <f>IF(P101="",0,'Basis-Tabelle-Samen'!S65)</f>
        <v>4.95</v>
      </c>
      <c r="S101" s="12"/>
      <c r="T101" s="157">
        <f>IF('Basis-Tabelle-Samen'!T65="","",'Basis-Tabelle-Samen'!T65)</f>
        <v>32952</v>
      </c>
      <c r="U101" s="189">
        <f t="shared" si="10"/>
        <v>6</v>
      </c>
      <c r="V101" s="188">
        <f>IF(T101="",0,'Basis-Tabelle-Samen'!V65)</f>
        <v>6.75</v>
      </c>
      <c r="W101" s="12"/>
      <c r="X101" s="157">
        <f>IF('Basis-Tabelle-Samen'!W65="","",'Basis-Tabelle-Samen'!W65)</f>
        <v>62952</v>
      </c>
      <c r="Y101" s="189">
        <f t="shared" si="11"/>
        <v>8</v>
      </c>
      <c r="Z101" s="188">
        <f>IF(X101="",0,'Basis-Tabelle-Samen'!Y65)</f>
        <v>2.95</v>
      </c>
    </row>
    <row r="102" spans="1:26" ht="39.950000000000003" customHeight="1" x14ac:dyDescent="0.2">
      <c r="A102" s="154" t="str">
        <f>IF('Basis-Tabelle-Samen'!A90="","",IF($D$1="Deutsch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02" s="337">
        <v>98</v>
      </c>
      <c r="C102" s="160" t="str">
        <f>IF('Basis-Tabelle-Samen'!G100="","",'Basis-Tabelle-Samen'!G100)</f>
        <v>01</v>
      </c>
      <c r="D102" s="155" t="str">
        <f>IF('Basis-Tabelle-Samen'!$BB100="","",
IF($D$1="Bulgarisch - BG",'Basis-Tabelle-Samen'!$BB100,
IF($D$1="Dänisch - DK",'Basis-Tabelle-Samen'!$BC100,
IF($D$1="Deutsch - DE",'Basis-Tabelle-Samen'!$BD100,
IF($D$1="Englisch - UK",'Basis-Tabelle-Samen'!$BE100,
IF($D$1="Estnisch - EE",'Basis-Tabelle-Samen'!$BF100,
IF($D$1="Finnisch - FI",'Basis-Tabelle-Samen'!$BG100,
IF($D$1="Französisch - FR",'Basis-Tabelle-Samen'!$BH100,
IF($D$1="Griechisch - GR",'Basis-Tabelle-Samen'!$BI100,
IF($D$1="Irisch - IE",'Basis-Tabelle-Samen'!$BJ100,
IF($D$1="Isländisch - IS",'Basis-Tabelle-Samen'!$BK100,
IF($D$1="Italienisch - IT",'Basis-Tabelle-Samen'!$BL100,
IF($D$1="Japanisch - JP",'Basis-Tabelle-Samen'!$BM100,
IF($D$1="Kroatisch - HR",'Basis-Tabelle-Samen'!$BN100,
IF($D$1="Lettisch - LV",'Basis-Tabelle-Samen'!$BO100,
IF($D$1="Litauisch - LT",'Basis-Tabelle-Samen'!$BP100,
IF($D$1="Maltesisch - MT",'Basis-Tabelle-Samen'!$BQ100,
IF($D$1="Niederländisch - NL",'Basis-Tabelle-Samen'!$BR100,
IF($D$1="Norwegisch - NO",'Basis-Tabelle-Samen'!$BS100,
IF($D$1="Polnisch - PL",'Basis-Tabelle-Samen'!$BT100,
IF($D$1="Portugiesisch - PT",'Basis-Tabelle-Samen'!$BU100,
IF($D$1="Rumänisch - RO",'Basis-Tabelle-Samen'!$BV100,
IF($D$1="Schwedisch - SE",'Basis-Tabelle-Samen'!$BW100,
IF($D$1="Slowakisch - SK",'Basis-Tabelle-Samen'!$BX100,
IF($D$1="Slowenisch - SI",'Basis-Tabelle-Samen'!$BY100,
IF($D$1="Spanisch - ES",'Basis-Tabelle-Samen'!$BZ100,
IF($D$1="Tschechisch - CZ",'Basis-Tabelle-Samen'!$BD100,
IF($D$1="Türkisch - TR",'Basis-Tabelle-Samen'!$CB100,
IF($D$1="Ungarisch - HU",'Basis-Tabelle-Samen'!$CC100,
" ACHTUNG")))))))))))))))))))))))))))))</f>
        <v>Red Maple
Acer rubrum
Rotahorn</v>
      </c>
      <c r="E102" s="190" t="str">
        <f t="shared" si="6"/>
        <v/>
      </c>
      <c r="F102" s="170"/>
      <c r="G102" s="12"/>
      <c r="H102" s="157">
        <f>IF('Basis-Tabelle-Samen'!K100="","",'Basis-Tabelle-Samen'!K100)</f>
        <v>73138</v>
      </c>
      <c r="I102" s="189">
        <f t="shared" si="7"/>
        <v>15</v>
      </c>
      <c r="J102" s="188">
        <f>IF(H102="",0,'Basis-Tabelle-Samen'!M100)</f>
        <v>2.4500000000000002</v>
      </c>
      <c r="K102" s="12"/>
      <c r="L102" s="157">
        <f>IF('Basis-Tabelle-Samen'!N100="","",'Basis-Tabelle-Samen'!N100)</f>
        <v>83138</v>
      </c>
      <c r="M102" s="189">
        <f t="shared" si="8"/>
        <v>18</v>
      </c>
      <c r="N102" s="188">
        <f>IF(L102="",0,'Basis-Tabelle-Samen'!P100)</f>
        <v>3.75</v>
      </c>
      <c r="O102" s="12"/>
      <c r="P102" s="157">
        <f>IF('Basis-Tabelle-Samen'!Q100="","",'Basis-Tabelle-Samen'!Q100)</f>
        <v>53138</v>
      </c>
      <c r="Q102" s="189">
        <f t="shared" si="9"/>
        <v>6</v>
      </c>
      <c r="R102" s="188">
        <f>IF(P102="",0,'Basis-Tabelle-Samen'!S100)</f>
        <v>4.95</v>
      </c>
      <c r="S102" s="12"/>
      <c r="T102" s="157">
        <f>IF('Basis-Tabelle-Samen'!T100="","",'Basis-Tabelle-Samen'!T100)</f>
        <v>33138</v>
      </c>
      <c r="U102" s="189">
        <f t="shared" si="10"/>
        <v>6</v>
      </c>
      <c r="V102" s="188">
        <f>IF(T102="",0,'Basis-Tabelle-Samen'!V100)</f>
        <v>6.75</v>
      </c>
      <c r="W102" s="12"/>
      <c r="X102" s="157">
        <f>IF('Basis-Tabelle-Samen'!W100="","",'Basis-Tabelle-Samen'!W100)</f>
        <v>63138</v>
      </c>
      <c r="Y102" s="189">
        <f t="shared" si="11"/>
        <v>8</v>
      </c>
      <c r="Z102" s="188">
        <f>IF(X102="",0,'Basis-Tabelle-Samen'!Y100)</f>
        <v>2.95</v>
      </c>
    </row>
    <row r="103" spans="1:26" ht="39.950000000000003" customHeight="1" x14ac:dyDescent="0.2">
      <c r="A103" s="154" t="str">
        <f>IF('Basis-Tabelle-Samen'!A51="","",IF($D$1="Deutsch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03" s="337">
        <v>105</v>
      </c>
      <c r="C103" s="160" t="str">
        <f>IF('Basis-Tabelle-Samen'!G107="","",'Basis-Tabelle-Samen'!G107)</f>
        <v>01</v>
      </c>
      <c r="D103" s="155" t="str">
        <f>IF('Basis-Tabelle-Samen'!$BB107="","",
IF($D$1="Bulgarisch - BG",'Basis-Tabelle-Samen'!$BB107,
IF($D$1="Dänisch - DK",'Basis-Tabelle-Samen'!$BC107,
IF($D$1="Deutsch - DE",'Basis-Tabelle-Samen'!$BD107,
IF($D$1="Englisch - UK",'Basis-Tabelle-Samen'!$BE107,
IF($D$1="Estnisch - EE",'Basis-Tabelle-Samen'!$BF107,
IF($D$1="Finnisch - FI",'Basis-Tabelle-Samen'!$BG107,
IF($D$1="Französisch - FR",'Basis-Tabelle-Samen'!$BH107,
IF($D$1="Griechisch - GR",'Basis-Tabelle-Samen'!$BI107,
IF($D$1="Irisch - IE",'Basis-Tabelle-Samen'!$BJ107,
IF($D$1="Isländisch - IS",'Basis-Tabelle-Samen'!$BK107,
IF($D$1="Italienisch - IT",'Basis-Tabelle-Samen'!$BL107,
IF($D$1="Japanisch - JP",'Basis-Tabelle-Samen'!$BM107,
IF($D$1="Kroatisch - HR",'Basis-Tabelle-Samen'!$BN107,
IF($D$1="Lettisch - LV",'Basis-Tabelle-Samen'!$BO107,
IF($D$1="Litauisch - LT",'Basis-Tabelle-Samen'!$BP107,
IF($D$1="Maltesisch - MT",'Basis-Tabelle-Samen'!$BQ107,
IF($D$1="Niederländisch - NL",'Basis-Tabelle-Samen'!$BR107,
IF($D$1="Norwegisch - NO",'Basis-Tabelle-Samen'!$BS107,
IF($D$1="Polnisch - PL",'Basis-Tabelle-Samen'!$BT107,
IF($D$1="Portugiesisch - PT",'Basis-Tabelle-Samen'!$BU107,
IF($D$1="Rumänisch - RO",'Basis-Tabelle-Samen'!$BV107,
IF($D$1="Schwedisch - SE",'Basis-Tabelle-Samen'!$BW107,
IF($D$1="Slowakisch - SK",'Basis-Tabelle-Samen'!$BX107,
IF($D$1="Slowenisch - SI",'Basis-Tabelle-Samen'!$BY107,
IF($D$1="Spanisch - ES",'Basis-Tabelle-Samen'!$BZ107,
IF($D$1="Tschechisch - CZ",'Basis-Tabelle-Samen'!$BD107,
IF($D$1="Türkisch - TR",'Basis-Tabelle-Samen'!$CB107,
IF($D$1="Ungarisch - HU",'Basis-Tabelle-Samen'!$CC107,
" ACHTUNG")))))))))))))))))))))))))))))</f>
        <v>River Red Gum
Eucalyptus camaldulensis
Roter Fluss - Eucalyptus</v>
      </c>
      <c r="E103" s="190" t="str">
        <f t="shared" si="6"/>
        <v/>
      </c>
      <c r="F103" s="170"/>
      <c r="G103" s="12"/>
      <c r="H103" s="157">
        <f>IF('Basis-Tabelle-Samen'!K107="","",'Basis-Tabelle-Samen'!K107)</f>
        <v>73180</v>
      </c>
      <c r="I103" s="189">
        <f t="shared" si="7"/>
        <v>15</v>
      </c>
      <c r="J103" s="188">
        <f>IF(H103="",0,'Basis-Tabelle-Samen'!M107)</f>
        <v>2.4500000000000002</v>
      </c>
      <c r="K103" s="12"/>
      <c r="L103" s="157">
        <f>IF('Basis-Tabelle-Samen'!N107="","",'Basis-Tabelle-Samen'!N107)</f>
        <v>83180</v>
      </c>
      <c r="M103" s="189">
        <f t="shared" si="8"/>
        <v>18</v>
      </c>
      <c r="N103" s="188">
        <f>IF(L103="",0,'Basis-Tabelle-Samen'!P107)</f>
        <v>3.75</v>
      </c>
      <c r="O103" s="12"/>
      <c r="P103" s="157">
        <f>IF('Basis-Tabelle-Samen'!Q107="","",'Basis-Tabelle-Samen'!Q107)</f>
        <v>53180</v>
      </c>
      <c r="Q103" s="189">
        <f t="shared" si="9"/>
        <v>6</v>
      </c>
      <c r="R103" s="188">
        <f>IF(P103="",0,'Basis-Tabelle-Samen'!S107)</f>
        <v>4.95</v>
      </c>
      <c r="S103" s="12"/>
      <c r="T103" s="157">
        <f>IF('Basis-Tabelle-Samen'!T107="","",'Basis-Tabelle-Samen'!T107)</f>
        <v>33180</v>
      </c>
      <c r="U103" s="189">
        <f t="shared" si="10"/>
        <v>6</v>
      </c>
      <c r="V103" s="188">
        <f>IF(T103="",0,'Basis-Tabelle-Samen'!V107)</f>
        <v>6.75</v>
      </c>
      <c r="W103" s="12"/>
      <c r="X103" s="157">
        <f>IF('Basis-Tabelle-Samen'!W107="","",'Basis-Tabelle-Samen'!W107)</f>
        <v>63180</v>
      </c>
      <c r="Y103" s="189">
        <f t="shared" si="11"/>
        <v>8</v>
      </c>
      <c r="Z103" s="188">
        <f>IF(X103="",0,'Basis-Tabelle-Samen'!Y107)</f>
        <v>2.95</v>
      </c>
    </row>
    <row r="104" spans="1:26" ht="39.950000000000003" customHeight="1" x14ac:dyDescent="0.2">
      <c r="A104" s="154" t="str">
        <f>IF('Basis-Tabelle-Samen'!A88="","",IF($D$1="Deutsch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04" s="337">
        <v>45</v>
      </c>
      <c r="C104" s="160" t="str">
        <f>IF('Basis-Tabelle-Samen'!G47="","",'Basis-Tabelle-Samen'!G47)</f>
        <v>01</v>
      </c>
      <c r="D104" s="155" t="str">
        <f>IF('Basis-Tabelle-Samen'!$BB47="","",
IF($D$1="Bulgarisch - BG",'Basis-Tabelle-Samen'!$BB47,
IF($D$1="Dänisch - DK",'Basis-Tabelle-Samen'!$BC47,
IF($D$1="Deutsch - DE",'Basis-Tabelle-Samen'!$BD47,
IF($D$1="Englisch - UK",'Basis-Tabelle-Samen'!$BE47,
IF($D$1="Estnisch - EE",'Basis-Tabelle-Samen'!$BF47,
IF($D$1="Finnisch - FI",'Basis-Tabelle-Samen'!$BG47,
IF($D$1="Französisch - FR",'Basis-Tabelle-Samen'!$BH47,
IF($D$1="Griechisch - GR",'Basis-Tabelle-Samen'!$BI47,
IF($D$1="Irisch - IE",'Basis-Tabelle-Samen'!$BJ47,
IF($D$1="Isländisch - IS",'Basis-Tabelle-Samen'!$BK47,
IF($D$1="Italienisch - IT",'Basis-Tabelle-Samen'!$BL47,
IF($D$1="Japanisch - JP",'Basis-Tabelle-Samen'!$BM47,
IF($D$1="Kroatisch - HR",'Basis-Tabelle-Samen'!$BN47,
IF($D$1="Lettisch - LV",'Basis-Tabelle-Samen'!$BO47,
IF($D$1="Litauisch - LT",'Basis-Tabelle-Samen'!$BP47,
IF($D$1="Maltesisch - MT",'Basis-Tabelle-Samen'!$BQ47,
IF($D$1="Niederländisch - NL",'Basis-Tabelle-Samen'!$BR47,
IF($D$1="Norwegisch - NO",'Basis-Tabelle-Samen'!$BS47,
IF($D$1="Polnisch - PL",'Basis-Tabelle-Samen'!$BT47,
IF($D$1="Portugiesisch - PT",'Basis-Tabelle-Samen'!$BU47,
IF($D$1="Rumänisch - RO",'Basis-Tabelle-Samen'!$BV47,
IF($D$1="Schwedisch - SE",'Basis-Tabelle-Samen'!$BW47,
IF($D$1="Slowakisch - SK",'Basis-Tabelle-Samen'!$BX47,
IF($D$1="Slowenisch - SI",'Basis-Tabelle-Samen'!$BY47,
IF($D$1="Spanisch - ES",'Basis-Tabelle-Samen'!$BZ47,
IF($D$1="Tschechisch - CZ",'Basis-Tabelle-Samen'!$BD47,
IF($D$1="Türkisch - TR",'Basis-Tabelle-Samen'!$CB47,
IF($D$1="Ungarisch - HU",'Basis-Tabelle-Samen'!$CC47,
" ACHTUNG")))))))))))))))))))))))))))))</f>
        <v>Round Leaved Sundew
Drosera rotundifolia
Rundblättriger Sonnentau</v>
      </c>
      <c r="E104" s="190" t="str">
        <f t="shared" si="6"/>
        <v/>
      </c>
      <c r="F104" s="170"/>
      <c r="G104" s="12"/>
      <c r="H104" s="157">
        <f>IF('Basis-Tabelle-Samen'!K47="","",'Basis-Tabelle-Samen'!K47)</f>
        <v>72711</v>
      </c>
      <c r="I104" s="189">
        <f t="shared" si="7"/>
        <v>15</v>
      </c>
      <c r="J104" s="188">
        <f>IF(H104="",0,'Basis-Tabelle-Samen'!M47)</f>
        <v>2.4500000000000002</v>
      </c>
      <c r="K104" s="12"/>
      <c r="L104" s="157">
        <f>IF('Basis-Tabelle-Samen'!N47="","",'Basis-Tabelle-Samen'!N47)</f>
        <v>82711</v>
      </c>
      <c r="M104" s="189">
        <f t="shared" si="8"/>
        <v>18</v>
      </c>
      <c r="N104" s="188">
        <f>IF(L104="",0,'Basis-Tabelle-Samen'!P47)</f>
        <v>3.75</v>
      </c>
      <c r="O104" s="12"/>
      <c r="P104" s="157">
        <f>IF('Basis-Tabelle-Samen'!Q47="","",'Basis-Tabelle-Samen'!Q47)</f>
        <v>52711</v>
      </c>
      <c r="Q104" s="189">
        <f t="shared" si="9"/>
        <v>6</v>
      </c>
      <c r="R104" s="188">
        <f>IF(P104="",0,'Basis-Tabelle-Samen'!S47)</f>
        <v>4.95</v>
      </c>
      <c r="S104" s="12"/>
      <c r="T104" s="157">
        <f>IF('Basis-Tabelle-Samen'!T47="","",'Basis-Tabelle-Samen'!T47)</f>
        <v>32711</v>
      </c>
      <c r="U104" s="189">
        <f t="shared" si="10"/>
        <v>6</v>
      </c>
      <c r="V104" s="188">
        <f>IF(T104="",0,'Basis-Tabelle-Samen'!V47)</f>
        <v>6.75</v>
      </c>
      <c r="W104" s="12"/>
      <c r="X104" s="157">
        <f>IF('Basis-Tabelle-Samen'!W47="","",'Basis-Tabelle-Samen'!W47)</f>
        <v>62711</v>
      </c>
      <c r="Y104" s="189">
        <f t="shared" si="11"/>
        <v>8</v>
      </c>
      <c r="Z104" s="188">
        <f>IF(X104="",0,'Basis-Tabelle-Samen'!Y47)</f>
        <v>2.95</v>
      </c>
    </row>
    <row r="105" spans="1:26" ht="39.950000000000003" customHeight="1" x14ac:dyDescent="0.2">
      <c r="A105" s="154" t="str">
        <f>IF('Basis-Tabelle-Samen'!A26="","",IF($D$1="Deutsch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05" s="337">
        <v>117</v>
      </c>
      <c r="C105" s="160" t="str">
        <f>IF('Basis-Tabelle-Samen'!G119="","",'Basis-Tabelle-Samen'!G119)</f>
        <v>01</v>
      </c>
      <c r="D105" s="155" t="str">
        <f>IF('Basis-Tabelle-Samen'!$BB119="","",
IF($D$1="Bulgarisch - BG",'Basis-Tabelle-Samen'!$BB119,
IF($D$1="Dänisch - DK",'Basis-Tabelle-Samen'!$BC119,
IF($D$1="Deutsch - DE",'Basis-Tabelle-Samen'!$BD119,
IF($D$1="Englisch - UK",'Basis-Tabelle-Samen'!$BE119,
IF($D$1="Estnisch - EE",'Basis-Tabelle-Samen'!$BF119,
IF($D$1="Finnisch - FI",'Basis-Tabelle-Samen'!$BG119,
IF($D$1="Französisch - FR",'Basis-Tabelle-Samen'!$BH119,
IF($D$1="Griechisch - GR",'Basis-Tabelle-Samen'!$BI119,
IF($D$1="Irisch - IE",'Basis-Tabelle-Samen'!$BJ119,
IF($D$1="Isländisch - IS",'Basis-Tabelle-Samen'!$BK119,
IF($D$1="Italienisch - IT",'Basis-Tabelle-Samen'!$BL119,
IF($D$1="Japanisch - JP",'Basis-Tabelle-Samen'!$BM119,
IF($D$1="Kroatisch - HR",'Basis-Tabelle-Samen'!$BN119,
IF($D$1="Lettisch - LV",'Basis-Tabelle-Samen'!$BO119,
IF($D$1="Litauisch - LT",'Basis-Tabelle-Samen'!$BP119,
IF($D$1="Maltesisch - MT",'Basis-Tabelle-Samen'!$BQ119,
IF($D$1="Niederländisch - NL",'Basis-Tabelle-Samen'!$BR119,
IF($D$1="Norwegisch - NO",'Basis-Tabelle-Samen'!$BS119,
IF($D$1="Polnisch - PL",'Basis-Tabelle-Samen'!$BT119,
IF($D$1="Portugiesisch - PT",'Basis-Tabelle-Samen'!$BU119,
IF($D$1="Rumänisch - RO",'Basis-Tabelle-Samen'!$BV119,
IF($D$1="Schwedisch - SE",'Basis-Tabelle-Samen'!$BW119,
IF($D$1="Slowakisch - SK",'Basis-Tabelle-Samen'!$BX119,
IF($D$1="Slowenisch - SI",'Basis-Tabelle-Samen'!$BY119,
IF($D$1="Spanisch - ES",'Basis-Tabelle-Samen'!$BZ119,
IF($D$1="Tschechisch - CZ",'Basis-Tabelle-Samen'!$BD119,
IF($D$1="Türkisch - TR",'Basis-Tabelle-Samen'!$CB119,
IF($D$1="Ungarisch - HU",'Basis-Tabelle-Samen'!$CC119,
" ACHTUNG")))))))))))))))))))))))))))))</f>
        <v>Sacred Indian Lotus
Nelumbo nucifera 
Indische Lotusblume</v>
      </c>
      <c r="E105" s="190" t="str">
        <f t="shared" si="6"/>
        <v/>
      </c>
      <c r="F105" s="170"/>
      <c r="G105" s="12"/>
      <c r="H105" s="157">
        <f>IF('Basis-Tabelle-Samen'!K119="","",'Basis-Tabelle-Samen'!K119)</f>
        <v>75801</v>
      </c>
      <c r="I105" s="189">
        <f t="shared" si="7"/>
        <v>15</v>
      </c>
      <c r="J105" s="188">
        <f>IF(H105="",0,'Basis-Tabelle-Samen'!M119)</f>
        <v>2.4500000000000002</v>
      </c>
      <c r="K105" s="12"/>
      <c r="L105" s="157">
        <f>IF('Basis-Tabelle-Samen'!N119="","",'Basis-Tabelle-Samen'!N119)</f>
        <v>85801</v>
      </c>
      <c r="M105" s="189">
        <f t="shared" si="8"/>
        <v>18</v>
      </c>
      <c r="N105" s="188">
        <f>IF(L105="",0,'Basis-Tabelle-Samen'!P119)</f>
        <v>3.75</v>
      </c>
      <c r="O105" s="12"/>
      <c r="P105" s="157">
        <f>IF('Basis-Tabelle-Samen'!Q119="","",'Basis-Tabelle-Samen'!Q119)</f>
        <v>55801</v>
      </c>
      <c r="Q105" s="189">
        <f t="shared" si="9"/>
        <v>6</v>
      </c>
      <c r="R105" s="188">
        <f>IF(P105="",0,'Basis-Tabelle-Samen'!S119)</f>
        <v>4.95</v>
      </c>
      <c r="S105" s="12"/>
      <c r="T105" s="157">
        <f>IF('Basis-Tabelle-Samen'!T119="","",'Basis-Tabelle-Samen'!T119)</f>
        <v>35801</v>
      </c>
      <c r="U105" s="189">
        <f t="shared" si="10"/>
        <v>6</v>
      </c>
      <c r="V105" s="188">
        <f>IF(T105="",0,'Basis-Tabelle-Samen'!V119)</f>
        <v>6.75</v>
      </c>
      <c r="W105" s="12"/>
      <c r="X105" s="157">
        <f>IF('Basis-Tabelle-Samen'!W119="","",'Basis-Tabelle-Samen'!W119)</f>
        <v>65801</v>
      </c>
      <c r="Y105" s="189">
        <f t="shared" si="11"/>
        <v>8</v>
      </c>
      <c r="Z105" s="188">
        <f>IF(X105="",0,'Basis-Tabelle-Samen'!Y119)</f>
        <v>2.95</v>
      </c>
    </row>
    <row r="106" spans="1:26" ht="39.950000000000003" customHeight="1" x14ac:dyDescent="0.2">
      <c r="A106" s="154" t="str">
        <f>IF('Basis-Tabelle-Samen'!A81="","",IF($D$1="Deutsch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06" s="337">
        <v>4</v>
      </c>
      <c r="C106" s="160" t="str">
        <f>IF('Basis-Tabelle-Samen'!G6="","",'Basis-Tabelle-Samen'!G6)</f>
        <v>01</v>
      </c>
      <c r="D106" s="155" t="str">
        <f>IF('Basis-Tabelle-Samen'!$BB6="","",
IF($D$1="Bulgarisch - BG",'Basis-Tabelle-Samen'!$BB6,
IF($D$1="Dänisch - DK",'Basis-Tabelle-Samen'!$BC6,
IF($D$1="Deutsch - DE",'Basis-Tabelle-Samen'!$BD6,
IF($D$1="Englisch - UK",'Basis-Tabelle-Samen'!$BE6,
IF($D$1="Estnisch - EE",'Basis-Tabelle-Samen'!$BF6,
IF($D$1="Finnisch - FI",'Basis-Tabelle-Samen'!$BG6,
IF($D$1="Französisch - FR",'Basis-Tabelle-Samen'!$BH6,
IF($D$1="Griechisch - GR",'Basis-Tabelle-Samen'!$BI6,
IF($D$1="Irisch - IE",'Basis-Tabelle-Samen'!$BJ6,
IF($D$1="Isländisch - IS",'Basis-Tabelle-Samen'!$BK6,
IF($D$1="Italienisch - IT",'Basis-Tabelle-Samen'!$BL6,
IF($D$1="Japanisch - JP",'Basis-Tabelle-Samen'!$BM6,
IF($D$1="Kroatisch - HR",'Basis-Tabelle-Samen'!$BN6,
IF($D$1="Lettisch - LV",'Basis-Tabelle-Samen'!$BO6,
IF($D$1="Litauisch - LT",'Basis-Tabelle-Samen'!$BP6,
IF($D$1="Maltesisch - MT",'Basis-Tabelle-Samen'!$BQ6,
IF($D$1="Niederländisch - NL",'Basis-Tabelle-Samen'!$BR6,
IF($D$1="Norwegisch - NO",'Basis-Tabelle-Samen'!$BS6,
IF($D$1="Polnisch - PL",'Basis-Tabelle-Samen'!$BT6,
IF($D$1="Portugiesisch - PT",'Basis-Tabelle-Samen'!$BU6,
IF($D$1="Rumänisch - RO",'Basis-Tabelle-Samen'!$BV6,
IF($D$1="Schwedisch - SE",'Basis-Tabelle-Samen'!$BW6,
IF($D$1="Slowakisch - SK",'Basis-Tabelle-Samen'!$BX6,
IF($D$1="Slowenisch - SI",'Basis-Tabelle-Samen'!$BY6,
IF($D$1="Spanisch - ES",'Basis-Tabelle-Samen'!$BZ6,
IF($D$1="Tschechisch - CZ",'Basis-Tabelle-Samen'!$BD6,
IF($D$1="Türkisch - TR",'Basis-Tabelle-Samen'!$CB6,
IF($D$1="Ungarisch - HU",'Basis-Tabelle-Samen'!$CC6,
" ACHTUNG")))))))))))))))))))))))))))))</f>
        <v>Sausage Tree
Kigelia pinnata var. africana
Leberwurstbaum</v>
      </c>
      <c r="E106" s="190" t="str">
        <f t="shared" si="6"/>
        <v/>
      </c>
      <c r="F106" s="170"/>
      <c r="G106" s="12"/>
      <c r="H106" s="157">
        <f>IF('Basis-Tabelle-Samen'!K6="","",'Basis-Tabelle-Samen'!K6)</f>
        <v>72311</v>
      </c>
      <c r="I106" s="189">
        <f t="shared" si="7"/>
        <v>15</v>
      </c>
      <c r="J106" s="188">
        <f>IF(H106="",0,'Basis-Tabelle-Samen'!M6)</f>
        <v>2.4500000000000002</v>
      </c>
      <c r="K106" s="12"/>
      <c r="L106" s="157">
        <f>IF('Basis-Tabelle-Samen'!N6="","",'Basis-Tabelle-Samen'!N6)</f>
        <v>82311</v>
      </c>
      <c r="M106" s="189">
        <f t="shared" si="8"/>
        <v>18</v>
      </c>
      <c r="N106" s="188">
        <f>IF(L106="",0,'Basis-Tabelle-Samen'!P6)</f>
        <v>3.75</v>
      </c>
      <c r="O106" s="12"/>
      <c r="P106" s="157">
        <f>IF('Basis-Tabelle-Samen'!Q6="","",'Basis-Tabelle-Samen'!Q6)</f>
        <v>52311</v>
      </c>
      <c r="Q106" s="189">
        <f t="shared" si="9"/>
        <v>6</v>
      </c>
      <c r="R106" s="188">
        <f>IF(P106="",0,'Basis-Tabelle-Samen'!S6)</f>
        <v>4.95</v>
      </c>
      <c r="S106" s="12"/>
      <c r="T106" s="157">
        <f>IF('Basis-Tabelle-Samen'!T6="","",'Basis-Tabelle-Samen'!T6)</f>
        <v>32311</v>
      </c>
      <c r="U106" s="189">
        <f t="shared" si="10"/>
        <v>6</v>
      </c>
      <c r="V106" s="188">
        <f>IF(T106="",0,'Basis-Tabelle-Samen'!V6)</f>
        <v>6.75</v>
      </c>
      <c r="W106" s="12"/>
      <c r="X106" s="157">
        <f>IF('Basis-Tabelle-Samen'!W6="","",'Basis-Tabelle-Samen'!W6)</f>
        <v>62311</v>
      </c>
      <c r="Y106" s="189">
        <f t="shared" si="11"/>
        <v>8</v>
      </c>
      <c r="Z106" s="188">
        <f>IF(X106="",0,'Basis-Tabelle-Samen'!Y6)</f>
        <v>2.95</v>
      </c>
    </row>
    <row r="107" spans="1:26" ht="39.950000000000003" customHeight="1" x14ac:dyDescent="0.2">
      <c r="A107" s="154" t="str">
        <f>IF('Basis-Tabelle-Samen'!A32="","",IF($D$1="Deutsch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07" s="337">
        <v>19</v>
      </c>
      <c r="C107" s="160" t="str">
        <f>IF('Basis-Tabelle-Samen'!G21="","",'Basis-Tabelle-Samen'!G21)</f>
        <v>01</v>
      </c>
      <c r="D107" s="155" t="str">
        <f>IF('Basis-Tabelle-Samen'!$BB21="","",
IF($D$1="Bulgarisch - BG",'Basis-Tabelle-Samen'!$BB21,
IF($D$1="Dänisch - DK",'Basis-Tabelle-Samen'!$BC21,
IF($D$1="Deutsch - DE",'Basis-Tabelle-Samen'!$BD21,
IF($D$1="Englisch - UK",'Basis-Tabelle-Samen'!$BE21,
IF($D$1="Estnisch - EE",'Basis-Tabelle-Samen'!$BF21,
IF($D$1="Finnisch - FI",'Basis-Tabelle-Samen'!$BG21,
IF($D$1="Französisch - FR",'Basis-Tabelle-Samen'!$BH21,
IF($D$1="Griechisch - GR",'Basis-Tabelle-Samen'!$BI21,
IF($D$1="Irisch - IE",'Basis-Tabelle-Samen'!$BJ21,
IF($D$1="Isländisch - IS",'Basis-Tabelle-Samen'!$BK21,
IF($D$1="Italienisch - IT",'Basis-Tabelle-Samen'!$BL21,
IF($D$1="Japanisch - JP",'Basis-Tabelle-Samen'!$BM21,
IF($D$1="Kroatisch - HR",'Basis-Tabelle-Samen'!$BN21,
IF($D$1="Lettisch - LV",'Basis-Tabelle-Samen'!$BO21,
IF($D$1="Litauisch - LT",'Basis-Tabelle-Samen'!$BP21,
IF($D$1="Maltesisch - MT",'Basis-Tabelle-Samen'!$BQ21,
IF($D$1="Niederländisch - NL",'Basis-Tabelle-Samen'!$BR21,
IF($D$1="Norwegisch - NO",'Basis-Tabelle-Samen'!$BS21,
IF($D$1="Polnisch - PL",'Basis-Tabelle-Samen'!$BT21,
IF($D$1="Portugiesisch - PT",'Basis-Tabelle-Samen'!$BU21,
IF($D$1="Rumänisch - RO",'Basis-Tabelle-Samen'!$BV21,
IF($D$1="Schwedisch - SE",'Basis-Tabelle-Samen'!$BW21,
IF($D$1="Slowakisch - SK",'Basis-Tabelle-Samen'!$BX21,
IF($D$1="Slowenisch - SI",'Basis-Tabelle-Samen'!$BY21,
IF($D$1="Spanisch - ES",'Basis-Tabelle-Samen'!$BZ21,
IF($D$1="Tschechisch - CZ",'Basis-Tabelle-Samen'!$BD21,
IF($D$1="Türkisch - TR",'Basis-Tabelle-Samen'!$CB21,
IF($D$1="Ungarisch - HU",'Basis-Tabelle-Samen'!$CC21,
" ACHTUNG")))))))))))))))))))))))))))))</f>
        <v>Sensitive Plant
Mimosa pudica
Echte Mimose</v>
      </c>
      <c r="E107" s="190" t="str">
        <f t="shared" si="6"/>
        <v/>
      </c>
      <c r="F107" s="170"/>
      <c r="G107" s="12"/>
      <c r="H107" s="157">
        <f>IF('Basis-Tabelle-Samen'!K21="","",'Basis-Tabelle-Samen'!K21)</f>
        <v>72342</v>
      </c>
      <c r="I107" s="189">
        <f t="shared" si="7"/>
        <v>15</v>
      </c>
      <c r="J107" s="188">
        <f>IF(H107="",0,'Basis-Tabelle-Samen'!M21)</f>
        <v>2.4500000000000002</v>
      </c>
      <c r="K107" s="12"/>
      <c r="L107" s="157">
        <f>IF('Basis-Tabelle-Samen'!N21="","",'Basis-Tabelle-Samen'!N21)</f>
        <v>82342</v>
      </c>
      <c r="M107" s="189">
        <f t="shared" si="8"/>
        <v>18</v>
      </c>
      <c r="N107" s="188">
        <f>IF(L107="",0,'Basis-Tabelle-Samen'!P21)</f>
        <v>3.75</v>
      </c>
      <c r="O107" s="12"/>
      <c r="P107" s="157">
        <f>IF('Basis-Tabelle-Samen'!Q21="","",'Basis-Tabelle-Samen'!Q21)</f>
        <v>52342</v>
      </c>
      <c r="Q107" s="189">
        <f t="shared" si="9"/>
        <v>6</v>
      </c>
      <c r="R107" s="188">
        <f>IF(P107="",0,'Basis-Tabelle-Samen'!S21)</f>
        <v>4.95</v>
      </c>
      <c r="S107" s="12"/>
      <c r="T107" s="157">
        <f>IF('Basis-Tabelle-Samen'!T21="","",'Basis-Tabelle-Samen'!T21)</f>
        <v>32342</v>
      </c>
      <c r="U107" s="189">
        <f t="shared" si="10"/>
        <v>6</v>
      </c>
      <c r="V107" s="188">
        <f>IF(T107="",0,'Basis-Tabelle-Samen'!V21)</f>
        <v>6.75</v>
      </c>
      <c r="W107" s="12"/>
      <c r="X107" s="157">
        <f>IF('Basis-Tabelle-Samen'!W21="","",'Basis-Tabelle-Samen'!W21)</f>
        <v>62342</v>
      </c>
      <c r="Y107" s="189">
        <f t="shared" si="11"/>
        <v>8</v>
      </c>
      <c r="Z107" s="188">
        <f>IF(X107="",0,'Basis-Tabelle-Samen'!Y21)</f>
        <v>2.95</v>
      </c>
    </row>
    <row r="108" spans="1:26" ht="39.950000000000003" customHeight="1" x14ac:dyDescent="0.2">
      <c r="A108" s="154" t="str">
        <f>IF('Basis-Tabelle-Samen'!A100="","",IF($D$1="Deutsch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08" s="337">
        <v>86</v>
      </c>
      <c r="C108" s="160" t="str">
        <f>IF('Basis-Tabelle-Samen'!G88="","",'Basis-Tabelle-Samen'!G88)</f>
        <v>01</v>
      </c>
      <c r="D108" s="155" t="str">
        <f>IF('Basis-Tabelle-Samen'!$BB88="","",
IF($D$1="Bulgarisch - BG",'Basis-Tabelle-Samen'!$BB88,
IF($D$1="Dänisch - DK",'Basis-Tabelle-Samen'!$BC88,
IF($D$1="Deutsch - DE",'Basis-Tabelle-Samen'!$BD88,
IF($D$1="Englisch - UK",'Basis-Tabelle-Samen'!$BE88,
IF($D$1="Estnisch - EE",'Basis-Tabelle-Samen'!$BF88,
IF($D$1="Finnisch - FI",'Basis-Tabelle-Samen'!$BG88,
IF($D$1="Französisch - FR",'Basis-Tabelle-Samen'!$BH88,
IF($D$1="Griechisch - GR",'Basis-Tabelle-Samen'!$BI88,
IF($D$1="Irisch - IE",'Basis-Tabelle-Samen'!$BJ88,
IF($D$1="Isländisch - IS",'Basis-Tabelle-Samen'!$BK88,
IF($D$1="Italienisch - IT",'Basis-Tabelle-Samen'!$BL88,
IF($D$1="Japanisch - JP",'Basis-Tabelle-Samen'!$BM88,
IF($D$1="Kroatisch - HR",'Basis-Tabelle-Samen'!$BN88,
IF($D$1="Lettisch - LV",'Basis-Tabelle-Samen'!$BO88,
IF($D$1="Litauisch - LT",'Basis-Tabelle-Samen'!$BP88,
IF($D$1="Maltesisch - MT",'Basis-Tabelle-Samen'!$BQ88,
IF($D$1="Niederländisch - NL",'Basis-Tabelle-Samen'!$BR88,
IF($D$1="Norwegisch - NO",'Basis-Tabelle-Samen'!$BS88,
IF($D$1="Polnisch - PL",'Basis-Tabelle-Samen'!$BT88,
IF($D$1="Portugiesisch - PT",'Basis-Tabelle-Samen'!$BU88,
IF($D$1="Rumänisch - RO",'Basis-Tabelle-Samen'!$BV88,
IF($D$1="Schwedisch - SE",'Basis-Tabelle-Samen'!$BW88,
IF($D$1="Slowakisch - SK",'Basis-Tabelle-Samen'!$BX88,
IF($D$1="Slowenisch - SI",'Basis-Tabelle-Samen'!$BY88,
IF($D$1="Spanisch - ES",'Basis-Tabelle-Samen'!$BZ88,
IF($D$1="Tschechisch - CZ",'Basis-Tabelle-Samen'!$BD88,
IF($D$1="Türkisch - TR",'Basis-Tabelle-Samen'!$CB88,
IF($D$1="Ungarisch - HU",'Basis-Tabelle-Samen'!$CC88,
" ACHTUNG")))))))))))))))))))))))))))))</f>
        <v>Snow Banana
Ensete glaucum syn. Ensete wilsonii 
Große Schneebanane</v>
      </c>
      <c r="E108" s="190" t="str">
        <f t="shared" si="6"/>
        <v/>
      </c>
      <c r="F108" s="170"/>
      <c r="G108" s="12"/>
      <c r="H108" s="157">
        <f>IF('Basis-Tabelle-Samen'!K88="","",'Basis-Tabelle-Samen'!K88)</f>
        <v>73013</v>
      </c>
      <c r="I108" s="189">
        <f t="shared" si="7"/>
        <v>15</v>
      </c>
      <c r="J108" s="188">
        <f>IF(H108="",0,'Basis-Tabelle-Samen'!M88)</f>
        <v>2.4500000000000002</v>
      </c>
      <c r="K108" s="12"/>
      <c r="L108" s="157">
        <f>IF('Basis-Tabelle-Samen'!N88="","",'Basis-Tabelle-Samen'!N88)</f>
        <v>83013</v>
      </c>
      <c r="M108" s="189">
        <f t="shared" si="8"/>
        <v>18</v>
      </c>
      <c r="N108" s="188">
        <f>IF(L108="",0,'Basis-Tabelle-Samen'!P88)</f>
        <v>3.75</v>
      </c>
      <c r="O108" s="12"/>
      <c r="P108" s="157">
        <f>IF('Basis-Tabelle-Samen'!Q88="","",'Basis-Tabelle-Samen'!Q88)</f>
        <v>53013</v>
      </c>
      <c r="Q108" s="189">
        <f t="shared" si="9"/>
        <v>6</v>
      </c>
      <c r="R108" s="188">
        <f>IF(P108="",0,'Basis-Tabelle-Samen'!S88)</f>
        <v>4.95</v>
      </c>
      <c r="S108" s="12"/>
      <c r="T108" s="157">
        <f>IF('Basis-Tabelle-Samen'!T88="","",'Basis-Tabelle-Samen'!T88)</f>
        <v>33013</v>
      </c>
      <c r="U108" s="189">
        <f t="shared" si="10"/>
        <v>6</v>
      </c>
      <c r="V108" s="188">
        <f>IF(T108="",0,'Basis-Tabelle-Samen'!V88)</f>
        <v>6.75</v>
      </c>
      <c r="W108" s="12"/>
      <c r="X108" s="157">
        <f>IF('Basis-Tabelle-Samen'!W88="","",'Basis-Tabelle-Samen'!W88)</f>
        <v>63013</v>
      </c>
      <c r="Y108" s="189">
        <f t="shared" si="11"/>
        <v>8</v>
      </c>
      <c r="Z108" s="188">
        <f>IF(X108="",0,'Basis-Tabelle-Samen'!Y88)</f>
        <v>2.95</v>
      </c>
    </row>
    <row r="109" spans="1:26" ht="39.950000000000003" customHeight="1" x14ac:dyDescent="0.2">
      <c r="A109" s="154" t="str">
        <f>IF('Basis-Tabelle-Samen'!A53="","",IF($D$1="Deutsch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09" s="337">
        <v>52</v>
      </c>
      <c r="C109" s="160" t="str">
        <f>IF('Basis-Tabelle-Samen'!G54="","",'Basis-Tabelle-Samen'!G54)</f>
        <v>01</v>
      </c>
      <c r="D109" s="155" t="str">
        <f>IF('Basis-Tabelle-Samen'!$BB54="","",
IF($D$1="Bulgarisch - BG",'Basis-Tabelle-Samen'!$BB54,
IF($D$1="Dänisch - DK",'Basis-Tabelle-Samen'!$BC54,
IF($D$1="Deutsch - DE",'Basis-Tabelle-Samen'!$BD54,
IF($D$1="Englisch - UK",'Basis-Tabelle-Samen'!$BE54,
IF($D$1="Estnisch - EE",'Basis-Tabelle-Samen'!$BF54,
IF($D$1="Finnisch - FI",'Basis-Tabelle-Samen'!$BG54,
IF($D$1="Französisch - FR",'Basis-Tabelle-Samen'!$BH54,
IF($D$1="Griechisch - GR",'Basis-Tabelle-Samen'!$BI54,
IF($D$1="Irisch - IE",'Basis-Tabelle-Samen'!$BJ54,
IF($D$1="Isländisch - IS",'Basis-Tabelle-Samen'!$BK54,
IF($D$1="Italienisch - IT",'Basis-Tabelle-Samen'!$BL54,
IF($D$1="Japanisch - JP",'Basis-Tabelle-Samen'!$BM54,
IF($D$1="Kroatisch - HR",'Basis-Tabelle-Samen'!$BN54,
IF($D$1="Lettisch - LV",'Basis-Tabelle-Samen'!$BO54,
IF($D$1="Litauisch - LT",'Basis-Tabelle-Samen'!$BP54,
IF($D$1="Maltesisch - MT",'Basis-Tabelle-Samen'!$BQ54,
IF($D$1="Niederländisch - NL",'Basis-Tabelle-Samen'!$BR54,
IF($D$1="Norwegisch - NO",'Basis-Tabelle-Samen'!$BS54,
IF($D$1="Polnisch - PL",'Basis-Tabelle-Samen'!$BT54,
IF($D$1="Portugiesisch - PT",'Basis-Tabelle-Samen'!$BU54,
IF($D$1="Rumänisch - RO",'Basis-Tabelle-Samen'!$BV54,
IF($D$1="Schwedisch - SE",'Basis-Tabelle-Samen'!$BW54,
IF($D$1="Slowakisch - SK",'Basis-Tabelle-Samen'!$BX54,
IF($D$1="Slowenisch - SI",'Basis-Tabelle-Samen'!$BY54,
IF($D$1="Spanisch - ES",'Basis-Tabelle-Samen'!$BZ54,
IF($D$1="Tschechisch - CZ",'Basis-Tabelle-Samen'!$BD54,
IF($D$1="Türkisch - TR",'Basis-Tabelle-Samen'!$CB54,
IF($D$1="Ungarisch - HU",'Basis-Tabelle-Samen'!$CC54,
" ACHTUNG")))))))))))))))))))))))))))))</f>
        <v>Stone Pine
Pinus pinea
Mittelmeer - Pinie</v>
      </c>
      <c r="E109" s="190" t="str">
        <f t="shared" si="6"/>
        <v/>
      </c>
      <c r="F109" s="170"/>
      <c r="G109" s="12"/>
      <c r="H109" s="157">
        <f>IF('Basis-Tabelle-Samen'!K54="","",'Basis-Tabelle-Samen'!K54)</f>
        <v>72918</v>
      </c>
      <c r="I109" s="189">
        <f t="shared" si="7"/>
        <v>15</v>
      </c>
      <c r="J109" s="188">
        <f>IF(H109="",0,'Basis-Tabelle-Samen'!M54)</f>
        <v>2.4500000000000002</v>
      </c>
      <c r="K109" s="12"/>
      <c r="L109" s="157">
        <f>IF('Basis-Tabelle-Samen'!N54="","",'Basis-Tabelle-Samen'!N54)</f>
        <v>82918</v>
      </c>
      <c r="M109" s="189">
        <f t="shared" si="8"/>
        <v>18</v>
      </c>
      <c r="N109" s="188">
        <f>IF(L109="",0,'Basis-Tabelle-Samen'!P54)</f>
        <v>3.75</v>
      </c>
      <c r="O109" s="12"/>
      <c r="P109" s="157">
        <f>IF('Basis-Tabelle-Samen'!Q54="","",'Basis-Tabelle-Samen'!Q54)</f>
        <v>52918</v>
      </c>
      <c r="Q109" s="189">
        <f t="shared" si="9"/>
        <v>6</v>
      </c>
      <c r="R109" s="188">
        <f>IF(P109="",0,'Basis-Tabelle-Samen'!S54)</f>
        <v>4.95</v>
      </c>
      <c r="S109" s="12"/>
      <c r="T109" s="157">
        <f>IF('Basis-Tabelle-Samen'!T54="","",'Basis-Tabelle-Samen'!T54)</f>
        <v>32918</v>
      </c>
      <c r="U109" s="189">
        <f t="shared" si="10"/>
        <v>6</v>
      </c>
      <c r="V109" s="188">
        <f>IF(T109="",0,'Basis-Tabelle-Samen'!V54)</f>
        <v>6.75</v>
      </c>
      <c r="W109" s="12"/>
      <c r="X109" s="157">
        <f>IF('Basis-Tabelle-Samen'!W54="","",'Basis-Tabelle-Samen'!W54)</f>
        <v>62918</v>
      </c>
      <c r="Y109" s="189">
        <f t="shared" si="11"/>
        <v>8</v>
      </c>
      <c r="Z109" s="188">
        <f>IF(X109="",0,'Basis-Tabelle-Samen'!Y54)</f>
        <v>2.95</v>
      </c>
    </row>
    <row r="110" spans="1:26" ht="39.950000000000003" customHeight="1" x14ac:dyDescent="0.2">
      <c r="A110" s="154" t="str">
        <f>IF('Basis-Tabelle-Samen'!A65="","",IF($D$1="Deutsch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10" s="337">
        <v>87</v>
      </c>
      <c r="C110" s="160" t="str">
        <f>IF('Basis-Tabelle-Samen'!G89="","",'Basis-Tabelle-Samen'!G89)</f>
        <v>01</v>
      </c>
      <c r="D110" s="155" t="str">
        <f>IF('Basis-Tabelle-Samen'!$BB89="","",
IF($D$1="Bulgarisch - BG",'Basis-Tabelle-Samen'!$BB89,
IF($D$1="Dänisch - DK",'Basis-Tabelle-Samen'!$BC89,
IF($D$1="Deutsch - DE",'Basis-Tabelle-Samen'!$BD89,
IF($D$1="Englisch - UK",'Basis-Tabelle-Samen'!$BE89,
IF($D$1="Estnisch - EE",'Basis-Tabelle-Samen'!$BF89,
IF($D$1="Finnisch - FI",'Basis-Tabelle-Samen'!$BG89,
IF($D$1="Französisch - FR",'Basis-Tabelle-Samen'!$BH89,
IF($D$1="Griechisch - GR",'Basis-Tabelle-Samen'!$BI89,
IF($D$1="Irisch - IE",'Basis-Tabelle-Samen'!$BJ89,
IF($D$1="Isländisch - IS",'Basis-Tabelle-Samen'!$BK89,
IF($D$1="Italienisch - IT",'Basis-Tabelle-Samen'!$BL89,
IF($D$1="Japanisch - JP",'Basis-Tabelle-Samen'!$BM89,
IF($D$1="Kroatisch - HR",'Basis-Tabelle-Samen'!$BN89,
IF($D$1="Lettisch - LV",'Basis-Tabelle-Samen'!$BO89,
IF($D$1="Litauisch - LT",'Basis-Tabelle-Samen'!$BP89,
IF($D$1="Maltesisch - MT",'Basis-Tabelle-Samen'!$BQ89,
IF($D$1="Niederländisch - NL",'Basis-Tabelle-Samen'!$BR89,
IF($D$1="Norwegisch - NO",'Basis-Tabelle-Samen'!$BS89,
IF($D$1="Polnisch - PL",'Basis-Tabelle-Samen'!$BT89,
IF($D$1="Portugiesisch - PT",'Basis-Tabelle-Samen'!$BU89,
IF($D$1="Rumänisch - RO",'Basis-Tabelle-Samen'!$BV89,
IF($D$1="Schwedisch - SE",'Basis-Tabelle-Samen'!$BW89,
IF($D$1="Slowakisch - SK",'Basis-Tabelle-Samen'!$BX89,
IF($D$1="Slowenisch - SI",'Basis-Tabelle-Samen'!$BY89,
IF($D$1="Spanisch - ES",'Basis-Tabelle-Samen'!$BZ89,
IF($D$1="Tschechisch - CZ",'Basis-Tabelle-Samen'!$BD89,
IF($D$1="Türkisch - TR",'Basis-Tabelle-Samen'!$CB89,
IF($D$1="Ungarisch - HU",'Basis-Tabelle-Samen'!$CC89,
" ACHTUNG")))))))))))))))))))))))))))))</f>
        <v>Strawberry Tree
Arbutus unedo
Erdbeerbaum</v>
      </c>
      <c r="E110" s="190" t="str">
        <f t="shared" si="6"/>
        <v/>
      </c>
      <c r="F110" s="170"/>
      <c r="G110" s="12"/>
      <c r="H110" s="157">
        <f>IF('Basis-Tabelle-Samen'!K89="","",'Basis-Tabelle-Samen'!K89)</f>
        <v>73018</v>
      </c>
      <c r="I110" s="189">
        <f t="shared" si="7"/>
        <v>15</v>
      </c>
      <c r="J110" s="188">
        <f>IF(H110="",0,'Basis-Tabelle-Samen'!M89)</f>
        <v>2.4500000000000002</v>
      </c>
      <c r="K110" s="12"/>
      <c r="L110" s="157">
        <f>IF('Basis-Tabelle-Samen'!N89="","",'Basis-Tabelle-Samen'!N89)</f>
        <v>83018</v>
      </c>
      <c r="M110" s="189">
        <f t="shared" si="8"/>
        <v>18</v>
      </c>
      <c r="N110" s="188">
        <f>IF(L110="",0,'Basis-Tabelle-Samen'!P89)</f>
        <v>3.75</v>
      </c>
      <c r="O110" s="12"/>
      <c r="P110" s="157">
        <f>IF('Basis-Tabelle-Samen'!Q89="","",'Basis-Tabelle-Samen'!Q89)</f>
        <v>53018</v>
      </c>
      <c r="Q110" s="189">
        <f t="shared" si="9"/>
        <v>6</v>
      </c>
      <c r="R110" s="188">
        <f>IF(P110="",0,'Basis-Tabelle-Samen'!S89)</f>
        <v>4.95</v>
      </c>
      <c r="S110" s="12"/>
      <c r="T110" s="157">
        <f>IF('Basis-Tabelle-Samen'!T89="","",'Basis-Tabelle-Samen'!T89)</f>
        <v>33018</v>
      </c>
      <c r="U110" s="189">
        <f t="shared" si="10"/>
        <v>6</v>
      </c>
      <c r="V110" s="188">
        <f>IF(T110="",0,'Basis-Tabelle-Samen'!V89)</f>
        <v>6.75</v>
      </c>
      <c r="W110" s="12"/>
      <c r="X110" s="157">
        <f>IF('Basis-Tabelle-Samen'!W89="","",'Basis-Tabelle-Samen'!W89)</f>
        <v>63018</v>
      </c>
      <c r="Y110" s="189">
        <f t="shared" si="11"/>
        <v>8</v>
      </c>
      <c r="Z110" s="188">
        <f>IF(X110="",0,'Basis-Tabelle-Samen'!Y89)</f>
        <v>2.95</v>
      </c>
    </row>
    <row r="111" spans="1:26" ht="39.950000000000003" customHeight="1" x14ac:dyDescent="0.2">
      <c r="A111" s="154" t="str">
        <f>IF('Basis-Tabelle-Samen'!A25="","",IF($D$1="Deutsch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11" s="337">
        <v>85</v>
      </c>
      <c r="C111" s="160" t="str">
        <f>IF('Basis-Tabelle-Samen'!G87="","",'Basis-Tabelle-Samen'!G87)</f>
        <v>01</v>
      </c>
      <c r="D111" s="155" t="str">
        <f>IF('Basis-Tabelle-Samen'!$BB87="","",
IF($D$1="Bulgarisch - BG",'Basis-Tabelle-Samen'!$BB87,
IF($D$1="Dänisch - DK",'Basis-Tabelle-Samen'!$BC87,
IF($D$1="Deutsch - DE",'Basis-Tabelle-Samen'!$BD87,
IF($D$1="Englisch - UK",'Basis-Tabelle-Samen'!$BE87,
IF($D$1="Estnisch - EE",'Basis-Tabelle-Samen'!$BF87,
IF($D$1="Finnisch - FI",'Basis-Tabelle-Samen'!$BG87,
IF($D$1="Französisch - FR",'Basis-Tabelle-Samen'!$BH87,
IF($D$1="Griechisch - GR",'Basis-Tabelle-Samen'!$BI87,
IF($D$1="Irisch - IE",'Basis-Tabelle-Samen'!$BJ87,
IF($D$1="Isländisch - IS",'Basis-Tabelle-Samen'!$BK87,
IF($D$1="Italienisch - IT",'Basis-Tabelle-Samen'!$BL87,
IF($D$1="Japanisch - JP",'Basis-Tabelle-Samen'!$BM87,
IF($D$1="Kroatisch - HR",'Basis-Tabelle-Samen'!$BN87,
IF($D$1="Lettisch - LV",'Basis-Tabelle-Samen'!$BO87,
IF($D$1="Litauisch - LT",'Basis-Tabelle-Samen'!$BP87,
IF($D$1="Maltesisch - MT",'Basis-Tabelle-Samen'!$BQ87,
IF($D$1="Niederländisch - NL",'Basis-Tabelle-Samen'!$BR87,
IF($D$1="Norwegisch - NO",'Basis-Tabelle-Samen'!$BS87,
IF($D$1="Polnisch - PL",'Basis-Tabelle-Samen'!$BT87,
IF($D$1="Portugiesisch - PT",'Basis-Tabelle-Samen'!$BU87,
IF($D$1="Rumänisch - RO",'Basis-Tabelle-Samen'!$BV87,
IF($D$1="Schwedisch - SE",'Basis-Tabelle-Samen'!$BW87,
IF($D$1="Slowakisch - SK",'Basis-Tabelle-Samen'!$BX87,
IF($D$1="Slowenisch - SI",'Basis-Tabelle-Samen'!$BY87,
IF($D$1="Spanisch - ES",'Basis-Tabelle-Samen'!$BZ87,
IF($D$1="Tschechisch - CZ",'Basis-Tabelle-Samen'!$BD87,
IF($D$1="Türkisch - TR",'Basis-Tabelle-Samen'!$CB87,
IF($D$1="Ungarisch - HU",'Basis-Tabelle-Samen'!$CC87,
" ACHTUNG")))))))))))))))))))))))))))))</f>
        <v>Sturt's Desert Pea
Clianthus formosus syn. Swaisonia formosa
Papageischnabel / Teufelskopf</v>
      </c>
      <c r="E111" s="190" t="str">
        <f t="shared" si="6"/>
        <v/>
      </c>
      <c r="F111" s="170"/>
      <c r="G111" s="12"/>
      <c r="H111" s="157">
        <f>IF('Basis-Tabelle-Samen'!K87="","",'Basis-Tabelle-Samen'!K87)</f>
        <v>73009</v>
      </c>
      <c r="I111" s="189">
        <f t="shared" si="7"/>
        <v>15</v>
      </c>
      <c r="J111" s="188">
        <f>IF(H111="",0,'Basis-Tabelle-Samen'!M87)</f>
        <v>2.4500000000000002</v>
      </c>
      <c r="K111" s="12"/>
      <c r="L111" s="157">
        <f>IF('Basis-Tabelle-Samen'!N87="","",'Basis-Tabelle-Samen'!N87)</f>
        <v>83009</v>
      </c>
      <c r="M111" s="189">
        <f t="shared" si="8"/>
        <v>18</v>
      </c>
      <c r="N111" s="188">
        <f>IF(L111="",0,'Basis-Tabelle-Samen'!P87)</f>
        <v>3.75</v>
      </c>
      <c r="O111" s="12"/>
      <c r="P111" s="157">
        <f>IF('Basis-Tabelle-Samen'!Q87="","",'Basis-Tabelle-Samen'!Q87)</f>
        <v>53009</v>
      </c>
      <c r="Q111" s="189">
        <f t="shared" si="9"/>
        <v>6</v>
      </c>
      <c r="R111" s="188">
        <f>IF(P111="",0,'Basis-Tabelle-Samen'!S87)</f>
        <v>4.95</v>
      </c>
      <c r="S111" s="12"/>
      <c r="T111" s="157">
        <f>IF('Basis-Tabelle-Samen'!T87="","",'Basis-Tabelle-Samen'!T87)</f>
        <v>33009</v>
      </c>
      <c r="U111" s="189">
        <f t="shared" si="10"/>
        <v>6</v>
      </c>
      <c r="V111" s="188">
        <f>IF(T111="",0,'Basis-Tabelle-Samen'!V87)</f>
        <v>6.75</v>
      </c>
      <c r="W111" s="12"/>
      <c r="X111" s="157">
        <f>IF('Basis-Tabelle-Samen'!W87="","",'Basis-Tabelle-Samen'!W87)</f>
        <v>63009</v>
      </c>
      <c r="Y111" s="189">
        <f t="shared" si="11"/>
        <v>8</v>
      </c>
      <c r="Z111" s="188">
        <f>IF(X111="",0,'Basis-Tabelle-Samen'!Y87)</f>
        <v>2.95</v>
      </c>
    </row>
    <row r="112" spans="1:26" ht="39.950000000000003" customHeight="1" x14ac:dyDescent="0.2">
      <c r="A112" s="154" t="str">
        <f>IF('Basis-Tabelle-Samen'!A107="","",IF($D$1="Deutsch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12" s="337">
        <v>88</v>
      </c>
      <c r="C112" s="160" t="str">
        <f>IF('Basis-Tabelle-Samen'!G90="","",'Basis-Tabelle-Samen'!G90)</f>
        <v>01</v>
      </c>
      <c r="D112" s="155" t="str">
        <f>IF('Basis-Tabelle-Samen'!$BB90="","",
IF($D$1="Bulgarisch - BG",'Basis-Tabelle-Samen'!$BB90,
IF($D$1="Dänisch - DK",'Basis-Tabelle-Samen'!$BC90,
IF($D$1="Deutsch - DE",'Basis-Tabelle-Samen'!$BD90,
IF($D$1="Englisch - UK",'Basis-Tabelle-Samen'!$BE90,
IF($D$1="Estnisch - EE",'Basis-Tabelle-Samen'!$BF90,
IF($D$1="Finnisch - FI",'Basis-Tabelle-Samen'!$BG90,
IF($D$1="Französisch - FR",'Basis-Tabelle-Samen'!$BH90,
IF($D$1="Griechisch - GR",'Basis-Tabelle-Samen'!$BI90,
IF($D$1="Irisch - IE",'Basis-Tabelle-Samen'!$BJ90,
IF($D$1="Isländisch - IS",'Basis-Tabelle-Samen'!$BK90,
IF($D$1="Italienisch - IT",'Basis-Tabelle-Samen'!$BL90,
IF($D$1="Japanisch - JP",'Basis-Tabelle-Samen'!$BM90,
IF($D$1="Kroatisch - HR",'Basis-Tabelle-Samen'!$BN90,
IF($D$1="Lettisch - LV",'Basis-Tabelle-Samen'!$BO90,
IF($D$1="Litauisch - LT",'Basis-Tabelle-Samen'!$BP90,
IF($D$1="Maltesisch - MT",'Basis-Tabelle-Samen'!$BQ90,
IF($D$1="Niederländisch - NL",'Basis-Tabelle-Samen'!$BR90,
IF($D$1="Norwegisch - NO",'Basis-Tabelle-Samen'!$BS90,
IF($D$1="Polnisch - PL",'Basis-Tabelle-Samen'!$BT90,
IF($D$1="Portugiesisch - PT",'Basis-Tabelle-Samen'!$BU90,
IF($D$1="Rumänisch - RO",'Basis-Tabelle-Samen'!$BV90,
IF($D$1="Schwedisch - SE",'Basis-Tabelle-Samen'!$BW90,
IF($D$1="Slowakisch - SK",'Basis-Tabelle-Samen'!$BX90,
IF($D$1="Slowenisch - SI",'Basis-Tabelle-Samen'!$BY90,
IF($D$1="Spanisch - ES",'Basis-Tabelle-Samen'!$BZ90,
IF($D$1="Tschechisch - CZ",'Basis-Tabelle-Samen'!$BD90,
IF($D$1="Türkisch - TR",'Basis-Tabelle-Samen'!$CB90,
IF($D$1="Ungarisch - HU",'Basis-Tabelle-Samen'!$CC90,
" ACHTUNG")))))))))))))))))))))))))))))</f>
        <v>Sunflower Titan
Helianthus annuus 
Sonnenblume Titan</v>
      </c>
      <c r="E112" s="190" t="str">
        <f t="shared" si="6"/>
        <v/>
      </c>
      <c r="F112" s="170"/>
      <c r="G112" s="12"/>
      <c r="H112" s="157">
        <f>IF('Basis-Tabelle-Samen'!K90="","",'Basis-Tabelle-Samen'!K90)</f>
        <v>73034</v>
      </c>
      <c r="I112" s="189">
        <f t="shared" si="7"/>
        <v>15</v>
      </c>
      <c r="J112" s="188">
        <f>IF(H112="",0,'Basis-Tabelle-Samen'!M90)</f>
        <v>2.4500000000000002</v>
      </c>
      <c r="K112" s="12"/>
      <c r="L112" s="157">
        <f>IF('Basis-Tabelle-Samen'!N90="","",'Basis-Tabelle-Samen'!N90)</f>
        <v>83034</v>
      </c>
      <c r="M112" s="189">
        <f t="shared" si="8"/>
        <v>18</v>
      </c>
      <c r="N112" s="188">
        <f>IF(L112="",0,'Basis-Tabelle-Samen'!P90)</f>
        <v>3.75</v>
      </c>
      <c r="O112" s="12"/>
      <c r="P112" s="157">
        <f>IF('Basis-Tabelle-Samen'!Q90="","",'Basis-Tabelle-Samen'!Q90)</f>
        <v>53034</v>
      </c>
      <c r="Q112" s="189">
        <f t="shared" si="9"/>
        <v>6</v>
      </c>
      <c r="R112" s="188">
        <f>IF(P112="",0,'Basis-Tabelle-Samen'!S90)</f>
        <v>4.95</v>
      </c>
      <c r="S112" s="12"/>
      <c r="T112" s="157">
        <f>IF('Basis-Tabelle-Samen'!T90="","",'Basis-Tabelle-Samen'!T90)</f>
        <v>33034</v>
      </c>
      <c r="U112" s="189">
        <f t="shared" si="10"/>
        <v>6</v>
      </c>
      <c r="V112" s="188">
        <f>IF(T112="",0,'Basis-Tabelle-Samen'!V90)</f>
        <v>6.75</v>
      </c>
      <c r="W112" s="12"/>
      <c r="X112" s="157">
        <f>IF('Basis-Tabelle-Samen'!W90="","",'Basis-Tabelle-Samen'!W90)</f>
        <v>63034</v>
      </c>
      <c r="Y112" s="189">
        <f t="shared" si="11"/>
        <v>8</v>
      </c>
      <c r="Z112" s="188">
        <f>IF(X112="",0,'Basis-Tabelle-Samen'!Y90)</f>
        <v>2.95</v>
      </c>
    </row>
    <row r="113" spans="1:26" ht="39.950000000000003" customHeight="1" x14ac:dyDescent="0.2">
      <c r="A113" s="154" t="str">
        <f>IF('Basis-Tabelle-Samen'!A12="","",IF($D$1="Deutsch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13" s="337">
        <v>103</v>
      </c>
      <c r="C113" s="160" t="str">
        <f>IF('Basis-Tabelle-Samen'!G105="","",'Basis-Tabelle-Samen'!G105)</f>
        <v>01</v>
      </c>
      <c r="D113" s="155" t="str">
        <f>IF('Basis-Tabelle-Samen'!$BB105="","",
IF($D$1="Bulgarisch - BG",'Basis-Tabelle-Samen'!$BB105,
IF($D$1="Dänisch - DK",'Basis-Tabelle-Samen'!$BC105,
IF($D$1="Deutsch - DE",'Basis-Tabelle-Samen'!$BD105,
IF($D$1="Englisch - UK",'Basis-Tabelle-Samen'!$BE105,
IF($D$1="Estnisch - EE",'Basis-Tabelle-Samen'!$BF105,
IF($D$1="Finnisch - FI",'Basis-Tabelle-Samen'!$BG105,
IF($D$1="Französisch - FR",'Basis-Tabelle-Samen'!$BH105,
IF($D$1="Griechisch - GR",'Basis-Tabelle-Samen'!$BI105,
IF($D$1="Irisch - IE",'Basis-Tabelle-Samen'!$BJ105,
IF($D$1="Isländisch - IS",'Basis-Tabelle-Samen'!$BK105,
IF($D$1="Italienisch - IT",'Basis-Tabelle-Samen'!$BL105,
IF($D$1="Japanisch - JP",'Basis-Tabelle-Samen'!$BM105,
IF($D$1="Kroatisch - HR",'Basis-Tabelle-Samen'!$BN105,
IF($D$1="Lettisch - LV",'Basis-Tabelle-Samen'!$BO105,
IF($D$1="Litauisch - LT",'Basis-Tabelle-Samen'!$BP105,
IF($D$1="Maltesisch - MT",'Basis-Tabelle-Samen'!$BQ105,
IF($D$1="Niederländisch - NL",'Basis-Tabelle-Samen'!$BR105,
IF($D$1="Norwegisch - NO",'Basis-Tabelle-Samen'!$BS105,
IF($D$1="Polnisch - PL",'Basis-Tabelle-Samen'!$BT105,
IF($D$1="Portugiesisch - PT",'Basis-Tabelle-Samen'!$BU105,
IF($D$1="Rumänisch - RO",'Basis-Tabelle-Samen'!$BV105,
IF($D$1="Schwedisch - SE",'Basis-Tabelle-Samen'!$BW105,
IF($D$1="Slowakisch - SK",'Basis-Tabelle-Samen'!$BX105,
IF($D$1="Slowenisch - SI",'Basis-Tabelle-Samen'!$BY105,
IF($D$1="Spanisch - ES",'Basis-Tabelle-Samen'!$BZ105,
IF($D$1="Tschechisch - CZ",'Basis-Tabelle-Samen'!$BD105,
IF($D$1="Türkisch - TR",'Basis-Tabelle-Samen'!$CB105,
IF($D$1="Ungarisch - HU",'Basis-Tabelle-Samen'!$CC105,
" ACHTUNG")))))))))))))))))))))))))))))</f>
        <v>Sweet Granadilla
Passiflora ligularis
Süße Granadilla</v>
      </c>
      <c r="E113" s="190" t="str">
        <f t="shared" si="6"/>
        <v/>
      </c>
      <c r="F113" s="170"/>
      <c r="G113" s="12"/>
      <c r="H113" s="157">
        <f>IF('Basis-Tabelle-Samen'!K105="","",'Basis-Tabelle-Samen'!K105)</f>
        <v>73172</v>
      </c>
      <c r="I113" s="189">
        <f t="shared" si="7"/>
        <v>15</v>
      </c>
      <c r="J113" s="188">
        <f>IF(H113="",0,'Basis-Tabelle-Samen'!M105)</f>
        <v>2.4500000000000002</v>
      </c>
      <c r="K113" s="12"/>
      <c r="L113" s="157">
        <f>IF('Basis-Tabelle-Samen'!N105="","",'Basis-Tabelle-Samen'!N105)</f>
        <v>83172</v>
      </c>
      <c r="M113" s="189">
        <f t="shared" si="8"/>
        <v>18</v>
      </c>
      <c r="N113" s="188">
        <f>IF(L113="",0,'Basis-Tabelle-Samen'!P105)</f>
        <v>3.75</v>
      </c>
      <c r="O113" s="12"/>
      <c r="P113" s="157">
        <f>IF('Basis-Tabelle-Samen'!Q105="","",'Basis-Tabelle-Samen'!Q105)</f>
        <v>53172</v>
      </c>
      <c r="Q113" s="189">
        <f t="shared" si="9"/>
        <v>6</v>
      </c>
      <c r="R113" s="188">
        <f>IF(P113="",0,'Basis-Tabelle-Samen'!S105)</f>
        <v>4.95</v>
      </c>
      <c r="S113" s="12"/>
      <c r="T113" s="157">
        <f>IF('Basis-Tabelle-Samen'!T105="","",'Basis-Tabelle-Samen'!T105)</f>
        <v>33172</v>
      </c>
      <c r="U113" s="189">
        <f t="shared" si="10"/>
        <v>6</v>
      </c>
      <c r="V113" s="188">
        <f>IF(T113="",0,'Basis-Tabelle-Samen'!V105)</f>
        <v>6.75</v>
      </c>
      <c r="W113" s="12"/>
      <c r="X113" s="157">
        <f>IF('Basis-Tabelle-Samen'!W105="","",'Basis-Tabelle-Samen'!W105)</f>
        <v>63172</v>
      </c>
      <c r="Y113" s="189">
        <f t="shared" si="11"/>
        <v>8</v>
      </c>
      <c r="Z113" s="188">
        <f>IF(X113="",0,'Basis-Tabelle-Samen'!Y105)</f>
        <v>2.95</v>
      </c>
    </row>
    <row r="114" spans="1:26" ht="39.950000000000003" customHeight="1" x14ac:dyDescent="0.2">
      <c r="A114" s="154" t="str">
        <f>IF('Basis-Tabelle-Samen'!A108="","",IF($D$1="Deutsch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14" s="337">
        <v>28</v>
      </c>
      <c r="C114" s="160" t="str">
        <f>IF('Basis-Tabelle-Samen'!G30="","",'Basis-Tabelle-Samen'!G30)</f>
        <v>01</v>
      </c>
      <c r="D114" s="155" t="str">
        <f>IF('Basis-Tabelle-Samen'!$BB30="","",
IF($D$1="Bulgarisch - BG",'Basis-Tabelle-Samen'!$BB30,
IF($D$1="Dänisch - DK",'Basis-Tabelle-Samen'!$BC30,
IF($D$1="Deutsch - DE",'Basis-Tabelle-Samen'!$BD30,
IF($D$1="Englisch - UK",'Basis-Tabelle-Samen'!$BE30,
IF($D$1="Estnisch - EE",'Basis-Tabelle-Samen'!$BF30,
IF($D$1="Finnisch - FI",'Basis-Tabelle-Samen'!$BG30,
IF($D$1="Französisch - FR",'Basis-Tabelle-Samen'!$BH30,
IF($D$1="Griechisch - GR",'Basis-Tabelle-Samen'!$BI30,
IF($D$1="Irisch - IE",'Basis-Tabelle-Samen'!$BJ30,
IF($D$1="Isländisch - IS",'Basis-Tabelle-Samen'!$BK30,
IF($D$1="Italienisch - IT",'Basis-Tabelle-Samen'!$BL30,
IF($D$1="Japanisch - JP",'Basis-Tabelle-Samen'!$BM30,
IF($D$1="Kroatisch - HR",'Basis-Tabelle-Samen'!$BN30,
IF($D$1="Lettisch - LV",'Basis-Tabelle-Samen'!$BO30,
IF($D$1="Litauisch - LT",'Basis-Tabelle-Samen'!$BP30,
IF($D$1="Maltesisch - MT",'Basis-Tabelle-Samen'!$BQ30,
IF($D$1="Niederländisch - NL",'Basis-Tabelle-Samen'!$BR30,
IF($D$1="Norwegisch - NO",'Basis-Tabelle-Samen'!$BS30,
IF($D$1="Polnisch - PL",'Basis-Tabelle-Samen'!$BT30,
IF($D$1="Portugiesisch - PT",'Basis-Tabelle-Samen'!$BU30,
IF($D$1="Rumänisch - RO",'Basis-Tabelle-Samen'!$BV30,
IF($D$1="Schwedisch - SE",'Basis-Tabelle-Samen'!$BW30,
IF($D$1="Slowakisch - SK",'Basis-Tabelle-Samen'!$BX30,
IF($D$1="Slowenisch - SI",'Basis-Tabelle-Samen'!$BY30,
IF($D$1="Spanisch - ES",'Basis-Tabelle-Samen'!$BZ30,
IF($D$1="Tschechisch - CZ",'Basis-Tabelle-Samen'!$BD30,
IF($D$1="Türkisch - TR",'Basis-Tabelle-Samen'!$CB30,
IF($D$1="Ungarisch - HU",'Basis-Tabelle-Samen'!$CC30,
" ACHTUNG")))))))))))))))))))))))))))))</f>
        <v>Tamarillo
Cyphomandra betacea
Tropischer Tomatenbaum / Tamarillo</v>
      </c>
      <c r="E114" s="190" t="str">
        <f t="shared" si="6"/>
        <v/>
      </c>
      <c r="F114" s="170"/>
      <c r="G114" s="12"/>
      <c r="H114" s="157">
        <f>IF('Basis-Tabelle-Samen'!K30="","",'Basis-Tabelle-Samen'!K30)</f>
        <v>72358</v>
      </c>
      <c r="I114" s="189">
        <f t="shared" si="7"/>
        <v>15</v>
      </c>
      <c r="J114" s="188">
        <f>IF(H114="",0,'Basis-Tabelle-Samen'!M30)</f>
        <v>2.4500000000000002</v>
      </c>
      <c r="K114" s="12"/>
      <c r="L114" s="157">
        <f>IF('Basis-Tabelle-Samen'!N30="","",'Basis-Tabelle-Samen'!N30)</f>
        <v>82358</v>
      </c>
      <c r="M114" s="189">
        <f t="shared" si="8"/>
        <v>18</v>
      </c>
      <c r="N114" s="188">
        <f>IF(L114="",0,'Basis-Tabelle-Samen'!P30)</f>
        <v>3.75</v>
      </c>
      <c r="O114" s="12"/>
      <c r="P114" s="157">
        <f>IF('Basis-Tabelle-Samen'!Q30="","",'Basis-Tabelle-Samen'!Q30)</f>
        <v>52358</v>
      </c>
      <c r="Q114" s="189">
        <f t="shared" si="9"/>
        <v>6</v>
      </c>
      <c r="R114" s="188">
        <f>IF(P114="",0,'Basis-Tabelle-Samen'!S30)</f>
        <v>4.95</v>
      </c>
      <c r="S114" s="12"/>
      <c r="T114" s="157">
        <f>IF('Basis-Tabelle-Samen'!T30="","",'Basis-Tabelle-Samen'!T30)</f>
        <v>32358</v>
      </c>
      <c r="U114" s="189">
        <f t="shared" si="10"/>
        <v>6</v>
      </c>
      <c r="V114" s="188">
        <f>IF(T114="",0,'Basis-Tabelle-Samen'!V30)</f>
        <v>6.75</v>
      </c>
      <c r="W114" s="12"/>
      <c r="X114" s="157">
        <f>IF('Basis-Tabelle-Samen'!W30="","",'Basis-Tabelle-Samen'!W30)</f>
        <v>62358</v>
      </c>
      <c r="Y114" s="189">
        <f t="shared" si="11"/>
        <v>8</v>
      </c>
      <c r="Z114" s="188">
        <f>IF(X114="",0,'Basis-Tabelle-Samen'!Y30)</f>
        <v>2.95</v>
      </c>
    </row>
    <row r="115" spans="1:26" ht="39.950000000000003" customHeight="1" x14ac:dyDescent="0.2">
      <c r="A115" s="154" t="str">
        <f>IF('Basis-Tabelle-Samen'!A10="","",IF($D$1="Deutsch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15" s="337">
        <v>29</v>
      </c>
      <c r="C115" s="160" t="str">
        <f>IF('Basis-Tabelle-Samen'!G31="","",'Basis-Tabelle-Samen'!G31)</f>
        <v>01</v>
      </c>
      <c r="D115" s="155" t="str">
        <f>IF('Basis-Tabelle-Samen'!$BB31="","",
IF($D$1="Bulgarisch - BG",'Basis-Tabelle-Samen'!$BB31,
IF($D$1="Dänisch - DK",'Basis-Tabelle-Samen'!$BC31,
IF($D$1="Deutsch - DE",'Basis-Tabelle-Samen'!$BD31,
IF($D$1="Englisch - UK",'Basis-Tabelle-Samen'!$BE31,
IF($D$1="Estnisch - EE",'Basis-Tabelle-Samen'!$BF31,
IF($D$1="Finnisch - FI",'Basis-Tabelle-Samen'!$BG31,
IF($D$1="Französisch - FR",'Basis-Tabelle-Samen'!$BH31,
IF($D$1="Griechisch - GR",'Basis-Tabelle-Samen'!$BI31,
IF($D$1="Irisch - IE",'Basis-Tabelle-Samen'!$BJ31,
IF($D$1="Isländisch - IS",'Basis-Tabelle-Samen'!$BK31,
IF($D$1="Italienisch - IT",'Basis-Tabelle-Samen'!$BL31,
IF($D$1="Japanisch - JP",'Basis-Tabelle-Samen'!$BM31,
IF($D$1="Kroatisch - HR",'Basis-Tabelle-Samen'!$BN31,
IF($D$1="Lettisch - LV",'Basis-Tabelle-Samen'!$BO31,
IF($D$1="Litauisch - LT",'Basis-Tabelle-Samen'!$BP31,
IF($D$1="Maltesisch - MT",'Basis-Tabelle-Samen'!$BQ31,
IF($D$1="Niederländisch - NL",'Basis-Tabelle-Samen'!$BR31,
IF($D$1="Norwegisch - NO",'Basis-Tabelle-Samen'!$BS31,
IF($D$1="Polnisch - PL",'Basis-Tabelle-Samen'!$BT31,
IF($D$1="Portugiesisch - PT",'Basis-Tabelle-Samen'!$BU31,
IF($D$1="Rumänisch - RO",'Basis-Tabelle-Samen'!$BV31,
IF($D$1="Schwedisch - SE",'Basis-Tabelle-Samen'!$BW31,
IF($D$1="Slowakisch - SK",'Basis-Tabelle-Samen'!$BX31,
IF($D$1="Slowenisch - SI",'Basis-Tabelle-Samen'!$BY31,
IF($D$1="Spanisch - ES",'Basis-Tabelle-Samen'!$BZ31,
IF($D$1="Tschechisch - CZ",'Basis-Tabelle-Samen'!$BD31,
IF($D$1="Türkisch - TR",'Basis-Tabelle-Samen'!$CB31,
IF($D$1="Ungarisch - HU",'Basis-Tabelle-Samen'!$CC31,
" ACHTUNG")))))))))))))))))))))))))))))</f>
        <v>Tamarind
Tamarindus indica
Tamarinde / Indischer Dattelbaum</v>
      </c>
      <c r="E115" s="190" t="str">
        <f t="shared" si="6"/>
        <v/>
      </c>
      <c r="F115" s="170"/>
      <c r="G115" s="12"/>
      <c r="H115" s="157">
        <f>IF('Basis-Tabelle-Samen'!K31="","",'Basis-Tabelle-Samen'!K31)</f>
        <v>72359</v>
      </c>
      <c r="I115" s="189">
        <f t="shared" si="7"/>
        <v>15</v>
      </c>
      <c r="J115" s="188">
        <f>IF(H115="",0,'Basis-Tabelle-Samen'!M31)</f>
        <v>2.4500000000000002</v>
      </c>
      <c r="K115" s="12"/>
      <c r="L115" s="157">
        <f>IF('Basis-Tabelle-Samen'!N31="","",'Basis-Tabelle-Samen'!N31)</f>
        <v>82359</v>
      </c>
      <c r="M115" s="189">
        <f t="shared" si="8"/>
        <v>18</v>
      </c>
      <c r="N115" s="188">
        <f>IF(L115="",0,'Basis-Tabelle-Samen'!P31)</f>
        <v>3.75</v>
      </c>
      <c r="O115" s="12"/>
      <c r="P115" s="157">
        <f>IF('Basis-Tabelle-Samen'!Q31="","",'Basis-Tabelle-Samen'!Q31)</f>
        <v>52359</v>
      </c>
      <c r="Q115" s="189">
        <f t="shared" si="9"/>
        <v>6</v>
      </c>
      <c r="R115" s="188">
        <f>IF(P115="",0,'Basis-Tabelle-Samen'!S31)</f>
        <v>4.95</v>
      </c>
      <c r="S115" s="12"/>
      <c r="T115" s="157">
        <f>IF('Basis-Tabelle-Samen'!T31="","",'Basis-Tabelle-Samen'!T31)</f>
        <v>32359</v>
      </c>
      <c r="U115" s="189">
        <f t="shared" si="10"/>
        <v>6</v>
      </c>
      <c r="V115" s="188">
        <f>IF(T115="",0,'Basis-Tabelle-Samen'!V31)</f>
        <v>6.75</v>
      </c>
      <c r="W115" s="12"/>
      <c r="X115" s="157">
        <f>IF('Basis-Tabelle-Samen'!W31="","",'Basis-Tabelle-Samen'!W31)</f>
        <v>62359</v>
      </c>
      <c r="Y115" s="189">
        <f t="shared" si="11"/>
        <v>8</v>
      </c>
      <c r="Z115" s="188">
        <f>IF(X115="",0,'Basis-Tabelle-Samen'!Y31)</f>
        <v>2.95</v>
      </c>
    </row>
    <row r="116" spans="1:26" ht="39.950000000000003" customHeight="1" x14ac:dyDescent="0.2">
      <c r="A116" s="154" t="str">
        <f>IF('Basis-Tabelle-Samen'!A17="","",IF($D$1="Deutsch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16" s="337">
        <v>57</v>
      </c>
      <c r="C116" s="160" t="str">
        <f>IF('Basis-Tabelle-Samen'!G59="","",'Basis-Tabelle-Samen'!G59)</f>
        <v>01</v>
      </c>
      <c r="D116" s="155" t="str">
        <f>IF('Basis-Tabelle-Samen'!$BB59="","",
IF($D$1="Bulgarisch - BG",'Basis-Tabelle-Samen'!$BB59,
IF($D$1="Dänisch - DK",'Basis-Tabelle-Samen'!$BC59,
IF($D$1="Deutsch - DE",'Basis-Tabelle-Samen'!$BD59,
IF($D$1="Englisch - UK",'Basis-Tabelle-Samen'!$BE59,
IF($D$1="Estnisch - EE",'Basis-Tabelle-Samen'!$BF59,
IF($D$1="Finnisch - FI",'Basis-Tabelle-Samen'!$BG59,
IF($D$1="Französisch - FR",'Basis-Tabelle-Samen'!$BH59,
IF($D$1="Griechisch - GR",'Basis-Tabelle-Samen'!$BI59,
IF($D$1="Irisch - IE",'Basis-Tabelle-Samen'!$BJ59,
IF($D$1="Isländisch - IS",'Basis-Tabelle-Samen'!$BK59,
IF($D$1="Italienisch - IT",'Basis-Tabelle-Samen'!$BL59,
IF($D$1="Japanisch - JP",'Basis-Tabelle-Samen'!$BM59,
IF($D$1="Kroatisch - HR",'Basis-Tabelle-Samen'!$BN59,
IF($D$1="Lettisch - LV",'Basis-Tabelle-Samen'!$BO59,
IF($D$1="Litauisch - LT",'Basis-Tabelle-Samen'!$BP59,
IF($D$1="Maltesisch - MT",'Basis-Tabelle-Samen'!$BQ59,
IF($D$1="Niederländisch - NL",'Basis-Tabelle-Samen'!$BR59,
IF($D$1="Norwegisch - NO",'Basis-Tabelle-Samen'!$BS59,
IF($D$1="Polnisch - PL",'Basis-Tabelle-Samen'!$BT59,
IF($D$1="Portugiesisch - PT",'Basis-Tabelle-Samen'!$BU59,
IF($D$1="Rumänisch - RO",'Basis-Tabelle-Samen'!$BV59,
IF($D$1="Schwedisch - SE",'Basis-Tabelle-Samen'!$BW59,
IF($D$1="Slowakisch - SK",'Basis-Tabelle-Samen'!$BX59,
IF($D$1="Slowenisch - SI",'Basis-Tabelle-Samen'!$BY59,
IF($D$1="Spanisch - ES",'Basis-Tabelle-Samen'!$BZ59,
IF($D$1="Tschechisch - CZ",'Basis-Tabelle-Samen'!$BD59,
IF($D$1="Türkisch - TR",'Basis-Tabelle-Samen'!$CB59,
IF($D$1="Ungarisch - HU",'Basis-Tabelle-Samen'!$CC59,
" ACHTUNG")))))))))))))))))))))))))))))</f>
        <v>Tasmanian Bluegum
Eucalyptus globulus bicostata
Eucalyptus (bicostata)</v>
      </c>
      <c r="E116" s="190" t="str">
        <f t="shared" si="6"/>
        <v/>
      </c>
      <c r="F116" s="170"/>
      <c r="G116" s="12"/>
      <c r="H116" s="157">
        <f>IF('Basis-Tabelle-Samen'!K59="","",'Basis-Tabelle-Samen'!K59)</f>
        <v>72929</v>
      </c>
      <c r="I116" s="189">
        <f t="shared" si="7"/>
        <v>15</v>
      </c>
      <c r="J116" s="188">
        <f>IF(H116="",0,'Basis-Tabelle-Samen'!M59)</f>
        <v>2.4500000000000002</v>
      </c>
      <c r="K116" s="12"/>
      <c r="L116" s="157">
        <f>IF('Basis-Tabelle-Samen'!N59="","",'Basis-Tabelle-Samen'!N59)</f>
        <v>82929</v>
      </c>
      <c r="M116" s="189">
        <f t="shared" si="8"/>
        <v>18</v>
      </c>
      <c r="N116" s="188">
        <f>IF(L116="",0,'Basis-Tabelle-Samen'!P59)</f>
        <v>3.75</v>
      </c>
      <c r="O116" s="12"/>
      <c r="P116" s="157">
        <f>IF('Basis-Tabelle-Samen'!Q59="","",'Basis-Tabelle-Samen'!Q59)</f>
        <v>52929</v>
      </c>
      <c r="Q116" s="189">
        <f t="shared" si="9"/>
        <v>6</v>
      </c>
      <c r="R116" s="188">
        <f>IF(P116="",0,'Basis-Tabelle-Samen'!S59)</f>
        <v>4.95</v>
      </c>
      <c r="S116" s="12"/>
      <c r="T116" s="157">
        <f>IF('Basis-Tabelle-Samen'!T59="","",'Basis-Tabelle-Samen'!T59)</f>
        <v>32929</v>
      </c>
      <c r="U116" s="189">
        <f t="shared" si="10"/>
        <v>6</v>
      </c>
      <c r="V116" s="188">
        <f>IF(T116="",0,'Basis-Tabelle-Samen'!V59)</f>
        <v>6.75</v>
      </c>
      <c r="W116" s="12"/>
      <c r="X116" s="157">
        <f>IF('Basis-Tabelle-Samen'!W59="","",'Basis-Tabelle-Samen'!W59)</f>
        <v>62929</v>
      </c>
      <c r="Y116" s="189">
        <f t="shared" si="11"/>
        <v>8</v>
      </c>
      <c r="Z116" s="188">
        <f>IF(X116="",0,'Basis-Tabelle-Samen'!Y59)</f>
        <v>2.95</v>
      </c>
    </row>
    <row r="117" spans="1:26" ht="39.950000000000003" customHeight="1" x14ac:dyDescent="0.2">
      <c r="A117" s="154" t="str">
        <f>IF('Basis-Tabelle-Samen'!A89="","",IF($D$1="Deutsch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17" s="337">
        <v>32</v>
      </c>
      <c r="C117" s="160" t="str">
        <f>IF('Basis-Tabelle-Samen'!G34="","",'Basis-Tabelle-Samen'!G34)</f>
        <v>01</v>
      </c>
      <c r="D117" s="155" t="str">
        <f>IF('Basis-Tabelle-Samen'!$BB34="","",
IF($D$1="Bulgarisch - BG",'Basis-Tabelle-Samen'!$BB34,
IF($D$1="Dänisch - DK",'Basis-Tabelle-Samen'!$BC34,
IF($D$1="Deutsch - DE",'Basis-Tabelle-Samen'!$BD34,
IF($D$1="Englisch - UK",'Basis-Tabelle-Samen'!$BE34,
IF($D$1="Estnisch - EE",'Basis-Tabelle-Samen'!$BF34,
IF($D$1="Finnisch - FI",'Basis-Tabelle-Samen'!$BG34,
IF($D$1="Französisch - FR",'Basis-Tabelle-Samen'!$BH34,
IF($D$1="Griechisch - GR",'Basis-Tabelle-Samen'!$BI34,
IF($D$1="Irisch - IE",'Basis-Tabelle-Samen'!$BJ34,
IF($D$1="Isländisch - IS",'Basis-Tabelle-Samen'!$BK34,
IF($D$1="Italienisch - IT",'Basis-Tabelle-Samen'!$BL34,
IF($D$1="Japanisch - JP",'Basis-Tabelle-Samen'!$BM34,
IF($D$1="Kroatisch - HR",'Basis-Tabelle-Samen'!$BN34,
IF($D$1="Lettisch - LV",'Basis-Tabelle-Samen'!$BO34,
IF($D$1="Litauisch - LT",'Basis-Tabelle-Samen'!$BP34,
IF($D$1="Maltesisch - MT",'Basis-Tabelle-Samen'!$BQ34,
IF($D$1="Niederländisch - NL",'Basis-Tabelle-Samen'!$BR34,
IF($D$1="Norwegisch - NO",'Basis-Tabelle-Samen'!$BS34,
IF($D$1="Polnisch - PL",'Basis-Tabelle-Samen'!$BT34,
IF($D$1="Portugiesisch - PT",'Basis-Tabelle-Samen'!$BU34,
IF($D$1="Rumänisch - RO",'Basis-Tabelle-Samen'!$BV34,
IF($D$1="Schwedisch - SE",'Basis-Tabelle-Samen'!$BW34,
IF($D$1="Slowakisch - SK",'Basis-Tabelle-Samen'!$BX34,
IF($D$1="Slowenisch - SI",'Basis-Tabelle-Samen'!$BY34,
IF($D$1="Spanisch - ES",'Basis-Tabelle-Samen'!$BZ34,
IF($D$1="Tschechisch - CZ",'Basis-Tabelle-Samen'!$BD34,
IF($D$1="Türkisch - TR",'Basis-Tabelle-Samen'!$CB34,
IF($D$1="Ungarisch - HU",'Basis-Tabelle-Samen'!$CC34,
" ACHTUNG")))))))))))))))))))))))))))))</f>
        <v>Tea Plant
Camellia sinensis
Echter Teestrauch</v>
      </c>
      <c r="E117" s="190" t="str">
        <f t="shared" si="6"/>
        <v/>
      </c>
      <c r="F117" s="170"/>
      <c r="G117" s="12"/>
      <c r="H117" s="157">
        <f>IF('Basis-Tabelle-Samen'!K34="","",'Basis-Tabelle-Samen'!K34)</f>
        <v>72365</v>
      </c>
      <c r="I117" s="189">
        <f t="shared" si="7"/>
        <v>15</v>
      </c>
      <c r="J117" s="188">
        <f>IF(H117="",0,'Basis-Tabelle-Samen'!M34)</f>
        <v>2.4500000000000002</v>
      </c>
      <c r="K117" s="12"/>
      <c r="L117" s="157">
        <f>IF('Basis-Tabelle-Samen'!N34="","",'Basis-Tabelle-Samen'!N34)</f>
        <v>82365</v>
      </c>
      <c r="M117" s="189">
        <f t="shared" si="8"/>
        <v>18</v>
      </c>
      <c r="N117" s="188">
        <f>IF(L117="",0,'Basis-Tabelle-Samen'!P34)</f>
        <v>3.75</v>
      </c>
      <c r="O117" s="12"/>
      <c r="P117" s="157">
        <f>IF('Basis-Tabelle-Samen'!Q34="","",'Basis-Tabelle-Samen'!Q34)</f>
        <v>52365</v>
      </c>
      <c r="Q117" s="189">
        <f t="shared" si="9"/>
        <v>6</v>
      </c>
      <c r="R117" s="188">
        <f>IF(P117="",0,'Basis-Tabelle-Samen'!S34)</f>
        <v>4.95</v>
      </c>
      <c r="S117" s="12"/>
      <c r="T117" s="157">
        <f>IF('Basis-Tabelle-Samen'!T34="","",'Basis-Tabelle-Samen'!T34)</f>
        <v>32365</v>
      </c>
      <c r="U117" s="189">
        <f t="shared" si="10"/>
        <v>6</v>
      </c>
      <c r="V117" s="188">
        <f>IF(T117="",0,'Basis-Tabelle-Samen'!V34)</f>
        <v>6.75</v>
      </c>
      <c r="W117" s="12"/>
      <c r="X117" s="157">
        <f>IF('Basis-Tabelle-Samen'!W34="","",'Basis-Tabelle-Samen'!W34)</f>
        <v>62365</v>
      </c>
      <c r="Y117" s="189">
        <f t="shared" si="11"/>
        <v>8</v>
      </c>
      <c r="Z117" s="188">
        <f>IF(X117="",0,'Basis-Tabelle-Samen'!Y34)</f>
        <v>2.95</v>
      </c>
    </row>
    <row r="118" spans="1:26" ht="39.950000000000003" customHeight="1" x14ac:dyDescent="0.2">
      <c r="A118" s="154" t="str">
        <f>IF('Basis-Tabelle-Samen'!A7="","",IF($D$1="Deutsch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18" s="337">
        <v>25</v>
      </c>
      <c r="C118" s="160" t="str">
        <f>IF('Basis-Tabelle-Samen'!G27="","",'Basis-Tabelle-Samen'!G27)</f>
        <v>01</v>
      </c>
      <c r="D118" s="155" t="str">
        <f>IF('Basis-Tabelle-Samen'!$BB27="","",
IF($D$1="Bulgarisch - BG",'Basis-Tabelle-Samen'!$BB27,
IF($D$1="Dänisch - DK",'Basis-Tabelle-Samen'!$BC27,
IF($D$1="Deutsch - DE",'Basis-Tabelle-Samen'!$BD27,
IF($D$1="Englisch - UK",'Basis-Tabelle-Samen'!$BE27,
IF($D$1="Estnisch - EE",'Basis-Tabelle-Samen'!$BF27,
IF($D$1="Finnisch - FI",'Basis-Tabelle-Samen'!$BG27,
IF($D$1="Französisch - FR",'Basis-Tabelle-Samen'!$BH27,
IF($D$1="Griechisch - GR",'Basis-Tabelle-Samen'!$BI27,
IF($D$1="Irisch - IE",'Basis-Tabelle-Samen'!$BJ27,
IF($D$1="Isländisch - IS",'Basis-Tabelle-Samen'!$BK27,
IF($D$1="Italienisch - IT",'Basis-Tabelle-Samen'!$BL27,
IF($D$1="Japanisch - JP",'Basis-Tabelle-Samen'!$BM27,
IF($D$1="Kroatisch - HR",'Basis-Tabelle-Samen'!$BN27,
IF($D$1="Lettisch - LV",'Basis-Tabelle-Samen'!$BO27,
IF($D$1="Litauisch - LT",'Basis-Tabelle-Samen'!$BP27,
IF($D$1="Maltesisch - MT",'Basis-Tabelle-Samen'!$BQ27,
IF($D$1="Niederländisch - NL",'Basis-Tabelle-Samen'!$BR27,
IF($D$1="Norwegisch - NO",'Basis-Tabelle-Samen'!$BS27,
IF($D$1="Polnisch - PL",'Basis-Tabelle-Samen'!$BT27,
IF($D$1="Portugiesisch - PT",'Basis-Tabelle-Samen'!$BU27,
IF($D$1="Rumänisch - RO",'Basis-Tabelle-Samen'!$BV27,
IF($D$1="Schwedisch - SE",'Basis-Tabelle-Samen'!$BW27,
IF($D$1="Slowakisch - SK",'Basis-Tabelle-Samen'!$BX27,
IF($D$1="Slowenisch - SI",'Basis-Tabelle-Samen'!$BY27,
IF($D$1="Spanisch - ES",'Basis-Tabelle-Samen'!$BZ27,
IF($D$1="Tschechisch - CZ",'Basis-Tabelle-Samen'!$BD27,
IF($D$1="Türkisch - TR",'Basis-Tabelle-Samen'!$CB27,
IF($D$1="Ungarisch - HU",'Basis-Tabelle-Samen'!$CC27,
" ACHTUNG")))))))))))))))))))))))))))))</f>
        <v>Traveller's Tree
Ravenala madagascariensis
Baum des Reisenden</v>
      </c>
      <c r="E118" s="190" t="str">
        <f t="shared" si="6"/>
        <v/>
      </c>
      <c r="F118" s="170"/>
      <c r="G118" s="12"/>
      <c r="H118" s="157">
        <f>IF('Basis-Tabelle-Samen'!K27="","",'Basis-Tabelle-Samen'!K27)</f>
        <v>72352</v>
      </c>
      <c r="I118" s="189">
        <f t="shared" si="7"/>
        <v>15</v>
      </c>
      <c r="J118" s="188">
        <f>IF(H118="",0,'Basis-Tabelle-Samen'!M27)</f>
        <v>2.4500000000000002</v>
      </c>
      <c r="K118" s="12"/>
      <c r="L118" s="157">
        <f>IF('Basis-Tabelle-Samen'!N27="","",'Basis-Tabelle-Samen'!N27)</f>
        <v>82352</v>
      </c>
      <c r="M118" s="189">
        <f t="shared" si="8"/>
        <v>18</v>
      </c>
      <c r="N118" s="188">
        <f>IF(L118="",0,'Basis-Tabelle-Samen'!P27)</f>
        <v>3.75</v>
      </c>
      <c r="O118" s="12"/>
      <c r="P118" s="157">
        <f>IF('Basis-Tabelle-Samen'!Q27="","",'Basis-Tabelle-Samen'!Q27)</f>
        <v>52352</v>
      </c>
      <c r="Q118" s="189">
        <f t="shared" si="9"/>
        <v>6</v>
      </c>
      <c r="R118" s="188">
        <f>IF(P118="",0,'Basis-Tabelle-Samen'!S27)</f>
        <v>4.95</v>
      </c>
      <c r="S118" s="12"/>
      <c r="T118" s="157">
        <f>IF('Basis-Tabelle-Samen'!T27="","",'Basis-Tabelle-Samen'!T27)</f>
        <v>32352</v>
      </c>
      <c r="U118" s="189">
        <f t="shared" si="10"/>
        <v>6</v>
      </c>
      <c r="V118" s="188">
        <f>IF(T118="",0,'Basis-Tabelle-Samen'!V27)</f>
        <v>6.75</v>
      </c>
      <c r="W118" s="12"/>
      <c r="X118" s="157">
        <f>IF('Basis-Tabelle-Samen'!W27="","",'Basis-Tabelle-Samen'!W27)</f>
        <v>62352</v>
      </c>
      <c r="Y118" s="189">
        <f t="shared" si="11"/>
        <v>8</v>
      </c>
      <c r="Z118" s="188">
        <f>IF(X118="",0,'Basis-Tabelle-Samen'!Y27)</f>
        <v>2.95</v>
      </c>
    </row>
    <row r="119" spans="1:26" ht="39.950000000000003" customHeight="1" x14ac:dyDescent="0.2">
      <c r="A119" s="154" t="str">
        <f>IF('Basis-Tabelle-Samen'!A49="","",IF($D$1="Deutsch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19" s="337">
        <v>5</v>
      </c>
      <c r="C119" s="160" t="str">
        <f>IF('Basis-Tabelle-Samen'!G7="","",'Basis-Tabelle-Samen'!G7)</f>
        <v>01</v>
      </c>
      <c r="D119" s="155" t="str">
        <f>IF('Basis-Tabelle-Samen'!$BB7="","",
IF($D$1="Bulgarisch - BG",'Basis-Tabelle-Samen'!$BB7,
IF($D$1="Dänisch - DK",'Basis-Tabelle-Samen'!$BC7,
IF($D$1="Deutsch - DE",'Basis-Tabelle-Samen'!$BD7,
IF($D$1="Englisch - UK",'Basis-Tabelle-Samen'!$BE7,
IF($D$1="Estnisch - EE",'Basis-Tabelle-Samen'!$BF7,
IF($D$1="Finnisch - FI",'Basis-Tabelle-Samen'!$BG7,
IF($D$1="Französisch - FR",'Basis-Tabelle-Samen'!$BH7,
IF($D$1="Griechisch - GR",'Basis-Tabelle-Samen'!$BI7,
IF($D$1="Irisch - IE",'Basis-Tabelle-Samen'!$BJ7,
IF($D$1="Isländisch - IS",'Basis-Tabelle-Samen'!$BK7,
IF($D$1="Italienisch - IT",'Basis-Tabelle-Samen'!$BL7,
IF($D$1="Japanisch - JP",'Basis-Tabelle-Samen'!$BM7,
IF($D$1="Kroatisch - HR",'Basis-Tabelle-Samen'!$BN7,
IF($D$1="Lettisch - LV",'Basis-Tabelle-Samen'!$BO7,
IF($D$1="Litauisch - LT",'Basis-Tabelle-Samen'!$BP7,
IF($D$1="Maltesisch - MT",'Basis-Tabelle-Samen'!$BQ7,
IF($D$1="Niederländisch - NL",'Basis-Tabelle-Samen'!$BR7,
IF($D$1="Norwegisch - NO",'Basis-Tabelle-Samen'!$BS7,
IF($D$1="Polnisch - PL",'Basis-Tabelle-Samen'!$BT7,
IF($D$1="Portugiesisch - PT",'Basis-Tabelle-Samen'!$BU7,
IF($D$1="Rumänisch - RO",'Basis-Tabelle-Samen'!$BV7,
IF($D$1="Schwedisch - SE",'Basis-Tabelle-Samen'!$BW7,
IF($D$1="Slowakisch - SK",'Basis-Tabelle-Samen'!$BX7,
IF($D$1="Slowenisch - SI",'Basis-Tabelle-Samen'!$BY7,
IF($D$1="Spanisch - ES",'Basis-Tabelle-Samen'!$BZ7,
IF($D$1="Tschechisch - CZ",'Basis-Tabelle-Samen'!$BD7,
IF($D$1="Türkisch - TR",'Basis-Tabelle-Samen'!$CB7,
IF($D$1="Ungarisch - HU",'Basis-Tabelle-Samen'!$CC7,
" ACHTUNG")))))))))))))))))))))))))))))</f>
        <v>True Myrtle
Myrtus communis
Echte Myrte / Brautmyrte</v>
      </c>
      <c r="E119" s="190" t="str">
        <f t="shared" si="6"/>
        <v/>
      </c>
      <c r="F119" s="170"/>
      <c r="G119" s="12"/>
      <c r="H119" s="157">
        <f>IF('Basis-Tabelle-Samen'!K7="","",'Basis-Tabelle-Samen'!K7)</f>
        <v>72314</v>
      </c>
      <c r="I119" s="189">
        <f t="shared" si="7"/>
        <v>15</v>
      </c>
      <c r="J119" s="188">
        <f>IF(H119="",0,'Basis-Tabelle-Samen'!M7)</f>
        <v>2.4500000000000002</v>
      </c>
      <c r="K119" s="12"/>
      <c r="L119" s="157">
        <f>IF('Basis-Tabelle-Samen'!N7="","",'Basis-Tabelle-Samen'!N7)</f>
        <v>82314</v>
      </c>
      <c r="M119" s="189">
        <f t="shared" si="8"/>
        <v>18</v>
      </c>
      <c r="N119" s="188">
        <f>IF(L119="",0,'Basis-Tabelle-Samen'!P7)</f>
        <v>3.75</v>
      </c>
      <c r="O119" s="12"/>
      <c r="P119" s="157">
        <f>IF('Basis-Tabelle-Samen'!Q7="","",'Basis-Tabelle-Samen'!Q7)</f>
        <v>52314</v>
      </c>
      <c r="Q119" s="189">
        <f t="shared" si="9"/>
        <v>6</v>
      </c>
      <c r="R119" s="188">
        <f>IF(P119="",0,'Basis-Tabelle-Samen'!S7)</f>
        <v>4.95</v>
      </c>
      <c r="S119" s="12"/>
      <c r="T119" s="157">
        <f>IF('Basis-Tabelle-Samen'!T7="","",'Basis-Tabelle-Samen'!T7)</f>
        <v>32314</v>
      </c>
      <c r="U119" s="189">
        <f t="shared" si="10"/>
        <v>6</v>
      </c>
      <c r="V119" s="188">
        <f>IF(T119="",0,'Basis-Tabelle-Samen'!V7)</f>
        <v>6.75</v>
      </c>
      <c r="W119" s="12"/>
      <c r="X119" s="157">
        <f>IF('Basis-Tabelle-Samen'!W7="","",'Basis-Tabelle-Samen'!W7)</f>
        <v>62314</v>
      </c>
      <c r="Y119" s="189">
        <f t="shared" si="11"/>
        <v>8</v>
      </c>
      <c r="Z119" s="188">
        <f>IF(X119="",0,'Basis-Tabelle-Samen'!Y7)</f>
        <v>2.95</v>
      </c>
    </row>
    <row r="120" spans="1:26" ht="39.950000000000003" customHeight="1" x14ac:dyDescent="0.2">
      <c r="A120" s="154" t="str">
        <f>IF('Basis-Tabelle-Samen'!A74="","",IF($D$1="Deutsch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20" s="337">
        <v>84</v>
      </c>
      <c r="C120" s="160" t="str">
        <f>IF('Basis-Tabelle-Samen'!G86="","",'Basis-Tabelle-Samen'!G86)</f>
        <v>01</v>
      </c>
      <c r="D120" s="155" t="str">
        <f>IF('Basis-Tabelle-Samen'!$BB86="","",
IF($D$1="Bulgarisch - BG",'Basis-Tabelle-Samen'!$BB86,
IF($D$1="Dänisch - DK",'Basis-Tabelle-Samen'!$BC86,
IF($D$1="Deutsch - DE",'Basis-Tabelle-Samen'!$BD86,
IF($D$1="Englisch - UK",'Basis-Tabelle-Samen'!$BE86,
IF($D$1="Estnisch - EE",'Basis-Tabelle-Samen'!$BF86,
IF($D$1="Finnisch - FI",'Basis-Tabelle-Samen'!$BG86,
IF($D$1="Französisch - FR",'Basis-Tabelle-Samen'!$BH86,
IF($D$1="Griechisch - GR",'Basis-Tabelle-Samen'!$BI86,
IF($D$1="Irisch - IE",'Basis-Tabelle-Samen'!$BJ86,
IF($D$1="Isländisch - IS",'Basis-Tabelle-Samen'!$BK86,
IF($D$1="Italienisch - IT",'Basis-Tabelle-Samen'!$BL86,
IF($D$1="Japanisch - JP",'Basis-Tabelle-Samen'!$BM86,
IF($D$1="Kroatisch - HR",'Basis-Tabelle-Samen'!$BN86,
IF($D$1="Lettisch - LV",'Basis-Tabelle-Samen'!$BO86,
IF($D$1="Litauisch - LT",'Basis-Tabelle-Samen'!$BP86,
IF($D$1="Maltesisch - MT",'Basis-Tabelle-Samen'!$BQ86,
IF($D$1="Niederländisch - NL",'Basis-Tabelle-Samen'!$BR86,
IF($D$1="Norwegisch - NO",'Basis-Tabelle-Samen'!$BS86,
IF($D$1="Polnisch - PL",'Basis-Tabelle-Samen'!$BT86,
IF($D$1="Portugiesisch - PT",'Basis-Tabelle-Samen'!$BU86,
IF($D$1="Rumänisch - RO",'Basis-Tabelle-Samen'!$BV86,
IF($D$1="Schwedisch - SE",'Basis-Tabelle-Samen'!$BW86,
IF($D$1="Slowakisch - SK",'Basis-Tabelle-Samen'!$BX86,
IF($D$1="Slowenisch - SI",'Basis-Tabelle-Samen'!$BY86,
IF($D$1="Spanisch - ES",'Basis-Tabelle-Samen'!$BZ86,
IF($D$1="Tschechisch - CZ",'Basis-Tabelle-Samen'!$BD86,
IF($D$1="Türkisch - TR",'Basis-Tabelle-Samen'!$CB86,
IF($D$1="Ungarisch - HU",'Basis-Tabelle-Samen'!$CC86,
" ACHTUNG")))))))))))))))))))))))))))))</f>
        <v>Tulip Tree
Liriodendron tulipifera 
Echter Tulpenbaum</v>
      </c>
      <c r="E120" s="190" t="str">
        <f t="shared" si="6"/>
        <v/>
      </c>
      <c r="F120" s="170"/>
      <c r="G120" s="12"/>
      <c r="H120" s="157">
        <f>IF('Basis-Tabelle-Samen'!K86="","",'Basis-Tabelle-Samen'!K86)</f>
        <v>73008</v>
      </c>
      <c r="I120" s="189">
        <f t="shared" si="7"/>
        <v>15</v>
      </c>
      <c r="J120" s="188">
        <f>IF(H120="",0,'Basis-Tabelle-Samen'!M86)</f>
        <v>2.4500000000000002</v>
      </c>
      <c r="K120" s="12"/>
      <c r="L120" s="157">
        <f>IF('Basis-Tabelle-Samen'!N86="","",'Basis-Tabelle-Samen'!N86)</f>
        <v>83008</v>
      </c>
      <c r="M120" s="189">
        <f t="shared" si="8"/>
        <v>18</v>
      </c>
      <c r="N120" s="188">
        <f>IF(L120="",0,'Basis-Tabelle-Samen'!P86)</f>
        <v>3.75</v>
      </c>
      <c r="O120" s="12"/>
      <c r="P120" s="157">
        <f>IF('Basis-Tabelle-Samen'!Q86="","",'Basis-Tabelle-Samen'!Q86)</f>
        <v>53008</v>
      </c>
      <c r="Q120" s="189">
        <f t="shared" si="9"/>
        <v>6</v>
      </c>
      <c r="R120" s="188">
        <f>IF(P120="",0,'Basis-Tabelle-Samen'!S86)</f>
        <v>4.95</v>
      </c>
      <c r="S120" s="12"/>
      <c r="T120" s="157">
        <f>IF('Basis-Tabelle-Samen'!T86="","",'Basis-Tabelle-Samen'!T86)</f>
        <v>33008</v>
      </c>
      <c r="U120" s="189">
        <f t="shared" si="10"/>
        <v>6</v>
      </c>
      <c r="V120" s="188">
        <f>IF(T120="",0,'Basis-Tabelle-Samen'!V86)</f>
        <v>6.75</v>
      </c>
      <c r="W120" s="12"/>
      <c r="X120" s="157">
        <f>IF('Basis-Tabelle-Samen'!W86="","",'Basis-Tabelle-Samen'!W86)</f>
        <v>63008</v>
      </c>
      <c r="Y120" s="189">
        <f t="shared" si="11"/>
        <v>8</v>
      </c>
      <c r="Z120" s="188">
        <f>IF(X120="",0,'Basis-Tabelle-Samen'!Y86)</f>
        <v>2.95</v>
      </c>
    </row>
    <row r="121" spans="1:26" ht="39.950000000000003" customHeight="1" x14ac:dyDescent="0.2">
      <c r="A121" s="154" t="str">
        <f>IF('Basis-Tabelle-Samen'!A72="","",IF($D$1="Deutsch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21" s="337">
        <v>44</v>
      </c>
      <c r="C121" s="160" t="str">
        <f>IF('Basis-Tabelle-Samen'!G46="","",'Basis-Tabelle-Samen'!G46)</f>
        <v>01</v>
      </c>
      <c r="D121" s="155" t="str">
        <f>IF('Basis-Tabelle-Samen'!$BB46="","",
IF($D$1="Bulgarisch - BG",'Basis-Tabelle-Samen'!$BB46,
IF($D$1="Dänisch - DK",'Basis-Tabelle-Samen'!$BC46,
IF($D$1="Deutsch - DE",'Basis-Tabelle-Samen'!$BD46,
IF($D$1="Englisch - UK",'Basis-Tabelle-Samen'!$BE46,
IF($D$1="Estnisch - EE",'Basis-Tabelle-Samen'!$BF46,
IF($D$1="Finnisch - FI",'Basis-Tabelle-Samen'!$BG46,
IF($D$1="Französisch - FR",'Basis-Tabelle-Samen'!$BH46,
IF($D$1="Griechisch - GR",'Basis-Tabelle-Samen'!$BI46,
IF($D$1="Irisch - IE",'Basis-Tabelle-Samen'!$BJ46,
IF($D$1="Isländisch - IS",'Basis-Tabelle-Samen'!$BK46,
IF($D$1="Italienisch - IT",'Basis-Tabelle-Samen'!$BL46,
IF($D$1="Japanisch - JP",'Basis-Tabelle-Samen'!$BM46,
IF($D$1="Kroatisch - HR",'Basis-Tabelle-Samen'!$BN46,
IF($D$1="Lettisch - LV",'Basis-Tabelle-Samen'!$BO46,
IF($D$1="Litauisch - LT",'Basis-Tabelle-Samen'!$BP46,
IF($D$1="Maltesisch - MT",'Basis-Tabelle-Samen'!$BQ46,
IF($D$1="Niederländisch - NL",'Basis-Tabelle-Samen'!$BR46,
IF($D$1="Norwegisch - NO",'Basis-Tabelle-Samen'!$BS46,
IF($D$1="Polnisch - PL",'Basis-Tabelle-Samen'!$BT46,
IF($D$1="Portugiesisch - PT",'Basis-Tabelle-Samen'!$BU46,
IF($D$1="Rumänisch - RO",'Basis-Tabelle-Samen'!$BV46,
IF($D$1="Schwedisch - SE",'Basis-Tabelle-Samen'!$BW46,
IF($D$1="Slowakisch - SK",'Basis-Tabelle-Samen'!$BX46,
IF($D$1="Slowenisch - SI",'Basis-Tabelle-Samen'!$BY46,
IF($D$1="Spanisch - ES",'Basis-Tabelle-Samen'!$BZ46,
IF($D$1="Tschechisch - CZ",'Basis-Tabelle-Samen'!$BD46,
IF($D$1="Türkisch - TR",'Basis-Tabelle-Samen'!$CB46,
IF($D$1="Ungarisch - HU",'Basis-Tabelle-Samen'!$CC46,
" ACHTUNG")))))))))))))))))))))))))))))</f>
        <v>Venus Fly Trap
Dionaea muscipula
Venus - Fliegenfalle</v>
      </c>
      <c r="E121" s="190" t="str">
        <f t="shared" si="6"/>
        <v/>
      </c>
      <c r="F121" s="170"/>
      <c r="G121" s="12"/>
      <c r="H121" s="157">
        <f>IF('Basis-Tabelle-Samen'!K46="","",'Basis-Tabelle-Samen'!K46)</f>
        <v>72705</v>
      </c>
      <c r="I121" s="189">
        <f t="shared" si="7"/>
        <v>15</v>
      </c>
      <c r="J121" s="188">
        <f>IF(H121="",0,'Basis-Tabelle-Samen'!M46)</f>
        <v>2.4500000000000002</v>
      </c>
      <c r="K121" s="12"/>
      <c r="L121" s="157">
        <f>IF('Basis-Tabelle-Samen'!N46="","",'Basis-Tabelle-Samen'!N46)</f>
        <v>82705</v>
      </c>
      <c r="M121" s="189">
        <f t="shared" si="8"/>
        <v>18</v>
      </c>
      <c r="N121" s="188">
        <f>IF(L121="",0,'Basis-Tabelle-Samen'!P46)</f>
        <v>3.75</v>
      </c>
      <c r="O121" s="12"/>
      <c r="P121" s="157">
        <f>IF('Basis-Tabelle-Samen'!Q46="","",'Basis-Tabelle-Samen'!Q46)</f>
        <v>52705</v>
      </c>
      <c r="Q121" s="189">
        <f t="shared" si="9"/>
        <v>6</v>
      </c>
      <c r="R121" s="188">
        <f>IF(P121="",0,'Basis-Tabelle-Samen'!S46)</f>
        <v>4.95</v>
      </c>
      <c r="S121" s="12"/>
      <c r="T121" s="157">
        <f>IF('Basis-Tabelle-Samen'!T46="","",'Basis-Tabelle-Samen'!T46)</f>
        <v>32705</v>
      </c>
      <c r="U121" s="189">
        <f t="shared" si="10"/>
        <v>6</v>
      </c>
      <c r="V121" s="188">
        <f>IF(T121="",0,'Basis-Tabelle-Samen'!V46)</f>
        <v>6.75</v>
      </c>
      <c r="W121" s="12"/>
      <c r="X121" s="157">
        <f>IF('Basis-Tabelle-Samen'!W46="","",'Basis-Tabelle-Samen'!W46)</f>
        <v>62705</v>
      </c>
      <c r="Y121" s="189">
        <f t="shared" si="11"/>
        <v>8</v>
      </c>
      <c r="Z121" s="188">
        <f>IF(X121="",0,'Basis-Tabelle-Samen'!Y46)</f>
        <v>2.95</v>
      </c>
    </row>
    <row r="122" spans="1:26" ht="39.950000000000003" customHeight="1" x14ac:dyDescent="0.2">
      <c r="A122" s="154" t="str">
        <f>IF('Basis-Tabelle-Samen'!A75="","",IF($D$1="Deutsch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22" s="337">
        <v>96</v>
      </c>
      <c r="C122" s="160" t="str">
        <f>IF('Basis-Tabelle-Samen'!G98="","",'Basis-Tabelle-Samen'!G98)</f>
        <v>01</v>
      </c>
      <c r="D122" s="155" t="str">
        <f>IF('Basis-Tabelle-Samen'!$BB98="","",
IF($D$1="Bulgarisch - BG",'Basis-Tabelle-Samen'!$BB98,
IF($D$1="Dänisch - DK",'Basis-Tabelle-Samen'!$BC98,
IF($D$1="Deutsch - DE",'Basis-Tabelle-Samen'!$BD98,
IF($D$1="Englisch - UK",'Basis-Tabelle-Samen'!$BE98,
IF($D$1="Estnisch - EE",'Basis-Tabelle-Samen'!$BF98,
IF($D$1="Finnisch - FI",'Basis-Tabelle-Samen'!$BG98,
IF($D$1="Französisch - FR",'Basis-Tabelle-Samen'!$BH98,
IF($D$1="Griechisch - GR",'Basis-Tabelle-Samen'!$BI98,
IF($D$1="Irisch - IE",'Basis-Tabelle-Samen'!$BJ98,
IF($D$1="Isländisch - IS",'Basis-Tabelle-Samen'!$BK98,
IF($D$1="Italienisch - IT",'Basis-Tabelle-Samen'!$BL98,
IF($D$1="Japanisch - JP",'Basis-Tabelle-Samen'!$BM98,
IF($D$1="Kroatisch - HR",'Basis-Tabelle-Samen'!$BN98,
IF($D$1="Lettisch - LV",'Basis-Tabelle-Samen'!$BO98,
IF($D$1="Litauisch - LT",'Basis-Tabelle-Samen'!$BP98,
IF($D$1="Maltesisch - MT",'Basis-Tabelle-Samen'!$BQ98,
IF($D$1="Niederländisch - NL",'Basis-Tabelle-Samen'!$BR98,
IF($D$1="Norwegisch - NO",'Basis-Tabelle-Samen'!$BS98,
IF($D$1="Polnisch - PL",'Basis-Tabelle-Samen'!$BT98,
IF($D$1="Portugiesisch - PT",'Basis-Tabelle-Samen'!$BU98,
IF($D$1="Rumänisch - RO",'Basis-Tabelle-Samen'!$BV98,
IF($D$1="Schwedisch - SE",'Basis-Tabelle-Samen'!$BW98,
IF($D$1="Slowakisch - SK",'Basis-Tabelle-Samen'!$BX98,
IF($D$1="Slowenisch - SI",'Basis-Tabelle-Samen'!$BY98,
IF($D$1="Spanisch - ES",'Basis-Tabelle-Samen'!$BZ98,
IF($D$1="Tschechisch - CZ",'Basis-Tabelle-Samen'!$BD98,
IF($D$1="Türkisch - TR",'Basis-Tabelle-Samen'!$CB98,
IF($D$1="Ungarisch - HU",'Basis-Tabelle-Samen'!$CC98,
" ACHTUNG")))))))))))))))))))))))))))))</f>
        <v>White Bat Flower
Tacca integrifolia
Weiße Fledermausblume</v>
      </c>
      <c r="E122" s="190" t="str">
        <f t="shared" si="6"/>
        <v/>
      </c>
      <c r="F122" s="170"/>
      <c r="G122" s="12"/>
      <c r="H122" s="157">
        <f>IF('Basis-Tabelle-Samen'!K98="","",'Basis-Tabelle-Samen'!K98)</f>
        <v>73130</v>
      </c>
      <c r="I122" s="189">
        <f t="shared" si="7"/>
        <v>15</v>
      </c>
      <c r="J122" s="188">
        <f>IF(H122="",0,'Basis-Tabelle-Samen'!M98)</f>
        <v>2.4500000000000002</v>
      </c>
      <c r="K122" s="12"/>
      <c r="L122" s="157">
        <f>IF('Basis-Tabelle-Samen'!N98="","",'Basis-Tabelle-Samen'!N98)</f>
        <v>83130</v>
      </c>
      <c r="M122" s="189">
        <f t="shared" si="8"/>
        <v>18</v>
      </c>
      <c r="N122" s="188">
        <f>IF(L122="",0,'Basis-Tabelle-Samen'!P98)</f>
        <v>3.75</v>
      </c>
      <c r="O122" s="12"/>
      <c r="P122" s="157">
        <f>IF('Basis-Tabelle-Samen'!Q98="","",'Basis-Tabelle-Samen'!Q98)</f>
        <v>53130</v>
      </c>
      <c r="Q122" s="189">
        <f t="shared" si="9"/>
        <v>6</v>
      </c>
      <c r="R122" s="188">
        <f>IF(P122="",0,'Basis-Tabelle-Samen'!S98)</f>
        <v>4.95</v>
      </c>
      <c r="S122" s="12"/>
      <c r="T122" s="157">
        <f>IF('Basis-Tabelle-Samen'!T98="","",'Basis-Tabelle-Samen'!T98)</f>
        <v>33130</v>
      </c>
      <c r="U122" s="189">
        <f t="shared" si="10"/>
        <v>6</v>
      </c>
      <c r="V122" s="188">
        <f>IF(T122="",0,'Basis-Tabelle-Samen'!V98)</f>
        <v>6.75</v>
      </c>
      <c r="W122" s="12"/>
      <c r="X122" s="157">
        <f>IF('Basis-Tabelle-Samen'!W98="","",'Basis-Tabelle-Samen'!W98)</f>
        <v>63130</v>
      </c>
      <c r="Y122" s="189">
        <f t="shared" si="11"/>
        <v>8</v>
      </c>
      <c r="Z122" s="188">
        <f>IF(X122="",0,'Basis-Tabelle-Samen'!Y98)</f>
        <v>2.95</v>
      </c>
    </row>
    <row r="123" spans="1:26" ht="39.950000000000003" customHeight="1" x14ac:dyDescent="0.2">
      <c r="A123" s="154" t="str">
        <f>IF('Basis-Tabelle-Samen'!A14="","",IF($D$1="Deutsch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23" s="337">
        <v>31</v>
      </c>
      <c r="C123" s="160" t="str">
        <f>IF('Basis-Tabelle-Samen'!G33="","",'Basis-Tabelle-Samen'!G33)</f>
        <v>01</v>
      </c>
      <c r="D123" s="155" t="str">
        <f>IF('Basis-Tabelle-Samen'!$BB33="","",
IF($D$1="Bulgarisch - BG",'Basis-Tabelle-Samen'!$BB33,
IF($D$1="Dänisch - DK",'Basis-Tabelle-Samen'!$BC33,
IF($D$1="Deutsch - DE",'Basis-Tabelle-Samen'!$BD33,
IF($D$1="Englisch - UK",'Basis-Tabelle-Samen'!$BE33,
IF($D$1="Estnisch - EE",'Basis-Tabelle-Samen'!$BF33,
IF($D$1="Finnisch - FI",'Basis-Tabelle-Samen'!$BG33,
IF($D$1="Französisch - FR",'Basis-Tabelle-Samen'!$BH33,
IF($D$1="Griechisch - GR",'Basis-Tabelle-Samen'!$BI33,
IF($D$1="Irisch - IE",'Basis-Tabelle-Samen'!$BJ33,
IF($D$1="Isländisch - IS",'Basis-Tabelle-Samen'!$BK33,
IF($D$1="Italienisch - IT",'Basis-Tabelle-Samen'!$BL33,
IF($D$1="Japanisch - JP",'Basis-Tabelle-Samen'!$BM33,
IF($D$1="Kroatisch - HR",'Basis-Tabelle-Samen'!$BN33,
IF($D$1="Lettisch - LV",'Basis-Tabelle-Samen'!$BO33,
IF($D$1="Litauisch - LT",'Basis-Tabelle-Samen'!$BP33,
IF($D$1="Maltesisch - MT",'Basis-Tabelle-Samen'!$BQ33,
IF($D$1="Niederländisch - NL",'Basis-Tabelle-Samen'!$BR33,
IF($D$1="Norwegisch - NO",'Basis-Tabelle-Samen'!$BS33,
IF($D$1="Polnisch - PL",'Basis-Tabelle-Samen'!$BT33,
IF($D$1="Portugiesisch - PT",'Basis-Tabelle-Samen'!$BU33,
IF($D$1="Rumänisch - RO",'Basis-Tabelle-Samen'!$BV33,
IF($D$1="Schwedisch - SE",'Basis-Tabelle-Samen'!$BW33,
IF($D$1="Slowakisch - SK",'Basis-Tabelle-Samen'!$BX33,
IF($D$1="Slowenisch - SI",'Basis-Tabelle-Samen'!$BY33,
IF($D$1="Spanisch - ES",'Basis-Tabelle-Samen'!$BZ33,
IF($D$1="Tschechisch - CZ",'Basis-Tabelle-Samen'!$BD33,
IF($D$1="Türkisch - TR",'Basis-Tabelle-Samen'!$CB33,
IF($D$1="Ungarisch - HU",'Basis-Tabelle-Samen'!$CC33,
" ACHTUNG")))))))))))))))))))))))))))))</f>
        <v>White Bird of Paradise
Strelitzia nicolai
Paradiesvogelblume (nicolai)</v>
      </c>
      <c r="E123" s="190" t="str">
        <f t="shared" si="6"/>
        <v/>
      </c>
      <c r="F123" s="170"/>
      <c r="G123" s="12"/>
      <c r="H123" s="157">
        <f>IF('Basis-Tabelle-Samen'!K33="","",'Basis-Tabelle-Samen'!K33)</f>
        <v>72364</v>
      </c>
      <c r="I123" s="189">
        <f t="shared" si="7"/>
        <v>15</v>
      </c>
      <c r="J123" s="188">
        <f>IF(H123="",0,'Basis-Tabelle-Samen'!M33)</f>
        <v>2.4500000000000002</v>
      </c>
      <c r="K123" s="12"/>
      <c r="L123" s="157">
        <f>IF('Basis-Tabelle-Samen'!N33="","",'Basis-Tabelle-Samen'!N33)</f>
        <v>82364</v>
      </c>
      <c r="M123" s="189">
        <f t="shared" si="8"/>
        <v>18</v>
      </c>
      <c r="N123" s="188">
        <f>IF(L123="",0,'Basis-Tabelle-Samen'!P33)</f>
        <v>3.75</v>
      </c>
      <c r="O123" s="12"/>
      <c r="P123" s="157">
        <f>IF('Basis-Tabelle-Samen'!Q33="","",'Basis-Tabelle-Samen'!Q33)</f>
        <v>52364</v>
      </c>
      <c r="Q123" s="189">
        <f t="shared" si="9"/>
        <v>6</v>
      </c>
      <c r="R123" s="188">
        <f>IF(P123="",0,'Basis-Tabelle-Samen'!S33)</f>
        <v>4.95</v>
      </c>
      <c r="S123" s="12"/>
      <c r="T123" s="157">
        <f>IF('Basis-Tabelle-Samen'!T33="","",'Basis-Tabelle-Samen'!T33)</f>
        <v>32364</v>
      </c>
      <c r="U123" s="189">
        <f t="shared" si="10"/>
        <v>6</v>
      </c>
      <c r="V123" s="188">
        <f>IF(T123="",0,'Basis-Tabelle-Samen'!V33)</f>
        <v>6.75</v>
      </c>
      <c r="W123" s="12"/>
      <c r="X123" s="157">
        <f>IF('Basis-Tabelle-Samen'!W33="","",'Basis-Tabelle-Samen'!W33)</f>
        <v>62364</v>
      </c>
      <c r="Y123" s="189">
        <f t="shared" si="11"/>
        <v>8</v>
      </c>
      <c r="Z123" s="188">
        <f>IF(X123="",0,'Basis-Tabelle-Samen'!Y33)</f>
        <v>2.95</v>
      </c>
    </row>
    <row r="124" spans="1:26" ht="39.950000000000003" customHeight="1" x14ac:dyDescent="0.2">
      <c r="A124" s="154" t="str">
        <f>IF('Basis-Tabelle-Samen'!A94="","",IF($D$1="Deutsch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24" s="337">
        <v>113</v>
      </c>
      <c r="C124" s="160" t="str">
        <f>IF('Basis-Tabelle-Samen'!G115="","",'Basis-Tabelle-Samen'!G115)</f>
        <v>01</v>
      </c>
      <c r="D124" s="155" t="str">
        <f>IF('Basis-Tabelle-Samen'!$BB115="","",
IF($D$1="Bulgarisch - BG",'Basis-Tabelle-Samen'!$BB115,
IF($D$1="Dänisch - DK",'Basis-Tabelle-Samen'!$BC115,
IF($D$1="Deutsch - DE",'Basis-Tabelle-Samen'!$BD115,
IF($D$1="Englisch - UK",'Basis-Tabelle-Samen'!$BE115,
IF($D$1="Estnisch - EE",'Basis-Tabelle-Samen'!$BF115,
IF($D$1="Finnisch - FI",'Basis-Tabelle-Samen'!$BG115,
IF($D$1="Französisch - FR",'Basis-Tabelle-Samen'!$BH115,
IF($D$1="Griechisch - GR",'Basis-Tabelle-Samen'!$BI115,
IF($D$1="Irisch - IE",'Basis-Tabelle-Samen'!$BJ115,
IF($D$1="Isländisch - IS",'Basis-Tabelle-Samen'!$BK115,
IF($D$1="Italienisch - IT",'Basis-Tabelle-Samen'!$BL115,
IF($D$1="Japanisch - JP",'Basis-Tabelle-Samen'!$BM115,
IF($D$1="Kroatisch - HR",'Basis-Tabelle-Samen'!$BN115,
IF($D$1="Lettisch - LV",'Basis-Tabelle-Samen'!$BO115,
IF($D$1="Litauisch - LT",'Basis-Tabelle-Samen'!$BP115,
IF($D$1="Maltesisch - MT",'Basis-Tabelle-Samen'!$BQ115,
IF($D$1="Niederländisch - NL",'Basis-Tabelle-Samen'!$BR115,
IF($D$1="Norwegisch - NO",'Basis-Tabelle-Samen'!$BS115,
IF($D$1="Polnisch - PL",'Basis-Tabelle-Samen'!$BT115,
IF($D$1="Portugiesisch - PT",'Basis-Tabelle-Samen'!$BU115,
IF($D$1="Rumänisch - RO",'Basis-Tabelle-Samen'!$BV115,
IF($D$1="Schwedisch - SE",'Basis-Tabelle-Samen'!$BW115,
IF($D$1="Slowakisch - SK",'Basis-Tabelle-Samen'!$BX115,
IF($D$1="Slowenisch - SI",'Basis-Tabelle-Samen'!$BY115,
IF($D$1="Spanisch - ES",'Basis-Tabelle-Samen'!$BZ115,
IF($D$1="Tschechisch - CZ",'Basis-Tabelle-Samen'!$BD115,
IF($D$1="Türkisch - TR",'Basis-Tabelle-Samen'!$CB115,
IF($D$1="Ungarisch - HU",'Basis-Tabelle-Samen'!$CC115,
" ACHTUNG")))))))))))))))))))))))))))))</f>
        <v>White Christmas Rose
Helleborus niger
Weiße Christrose</v>
      </c>
      <c r="E124" s="190" t="str">
        <f t="shared" si="6"/>
        <v/>
      </c>
      <c r="F124" s="170"/>
      <c r="G124" s="12"/>
      <c r="H124" s="157">
        <f>IF('Basis-Tabelle-Samen'!K115="","",'Basis-Tabelle-Samen'!K115)</f>
        <v>73255</v>
      </c>
      <c r="I124" s="189">
        <f t="shared" si="7"/>
        <v>15</v>
      </c>
      <c r="J124" s="188">
        <f>IF(H124="",0,'Basis-Tabelle-Samen'!M115)</f>
        <v>2.4500000000000002</v>
      </c>
      <c r="K124" s="12"/>
      <c r="L124" s="157">
        <f>IF('Basis-Tabelle-Samen'!N115="","",'Basis-Tabelle-Samen'!N115)</f>
        <v>83255</v>
      </c>
      <c r="M124" s="189">
        <f t="shared" si="8"/>
        <v>18</v>
      </c>
      <c r="N124" s="188">
        <f>IF(L124="",0,'Basis-Tabelle-Samen'!P115)</f>
        <v>3.75</v>
      </c>
      <c r="O124" s="12"/>
      <c r="P124" s="157">
        <f>IF('Basis-Tabelle-Samen'!Q115="","",'Basis-Tabelle-Samen'!Q115)</f>
        <v>53255</v>
      </c>
      <c r="Q124" s="189">
        <f t="shared" si="9"/>
        <v>6</v>
      </c>
      <c r="R124" s="188">
        <f>IF(P124="",0,'Basis-Tabelle-Samen'!S115)</f>
        <v>4.95</v>
      </c>
      <c r="S124" s="12"/>
      <c r="T124" s="157">
        <f>IF('Basis-Tabelle-Samen'!T115="","",'Basis-Tabelle-Samen'!T115)</f>
        <v>33255</v>
      </c>
      <c r="U124" s="189">
        <f t="shared" si="10"/>
        <v>6</v>
      </c>
      <c r="V124" s="188">
        <f>IF(T124="",0,'Basis-Tabelle-Samen'!V115)</f>
        <v>6.75</v>
      </c>
      <c r="W124" s="12"/>
      <c r="X124" s="157">
        <f>IF('Basis-Tabelle-Samen'!W115="","",'Basis-Tabelle-Samen'!W115)</f>
        <v>63255</v>
      </c>
      <c r="Y124" s="189">
        <f t="shared" si="11"/>
        <v>8</v>
      </c>
      <c r="Z124" s="188">
        <f>IF(X124="",0,'Basis-Tabelle-Samen'!Y115)</f>
        <v>2.95</v>
      </c>
    </row>
    <row r="125" spans="1:26" ht="39.950000000000003" customHeight="1" x14ac:dyDescent="0.2">
      <c r="A125" s="154" t="str">
        <f>IF('Basis-Tabelle-Samen'!A112="","",IF($D$1="Deutsch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25" s="337">
        <v>115</v>
      </c>
      <c r="C125" s="160" t="str">
        <f>IF('Basis-Tabelle-Samen'!G117="","",'Basis-Tabelle-Samen'!G117)</f>
        <v>01</v>
      </c>
      <c r="D125" s="155" t="str">
        <f>IF('Basis-Tabelle-Samen'!$BB117="","",
IF($D$1="Bulgarisch - BG",'Basis-Tabelle-Samen'!$BB117,
IF($D$1="Dänisch - DK",'Basis-Tabelle-Samen'!$BC117,
IF($D$1="Deutsch - DE",'Basis-Tabelle-Samen'!$BD117,
IF($D$1="Englisch - UK",'Basis-Tabelle-Samen'!$BE117,
IF($D$1="Estnisch - EE",'Basis-Tabelle-Samen'!$BF117,
IF($D$1="Finnisch - FI",'Basis-Tabelle-Samen'!$BG117,
IF($D$1="Französisch - FR",'Basis-Tabelle-Samen'!$BH117,
IF($D$1="Griechisch - GR",'Basis-Tabelle-Samen'!$BI117,
IF($D$1="Irisch - IE",'Basis-Tabelle-Samen'!$BJ117,
IF($D$1="Isländisch - IS",'Basis-Tabelle-Samen'!$BK117,
IF($D$1="Italienisch - IT",'Basis-Tabelle-Samen'!$BL117,
IF($D$1="Japanisch - JP",'Basis-Tabelle-Samen'!$BM117,
IF($D$1="Kroatisch - HR",'Basis-Tabelle-Samen'!$BN117,
IF($D$1="Lettisch - LV",'Basis-Tabelle-Samen'!$BO117,
IF($D$1="Litauisch - LT",'Basis-Tabelle-Samen'!$BP117,
IF($D$1="Maltesisch - MT",'Basis-Tabelle-Samen'!$BQ117,
IF($D$1="Niederländisch - NL",'Basis-Tabelle-Samen'!$BR117,
IF($D$1="Norwegisch - NO",'Basis-Tabelle-Samen'!$BS117,
IF($D$1="Polnisch - PL",'Basis-Tabelle-Samen'!$BT117,
IF($D$1="Portugiesisch - PT",'Basis-Tabelle-Samen'!$BU117,
IF($D$1="Rumänisch - RO",'Basis-Tabelle-Samen'!$BV117,
IF($D$1="Schwedisch - SE",'Basis-Tabelle-Samen'!$BW117,
IF($D$1="Slowakisch - SK",'Basis-Tabelle-Samen'!$BX117,
IF($D$1="Slowenisch - SI",'Basis-Tabelle-Samen'!$BY117,
IF($D$1="Spanisch - ES",'Basis-Tabelle-Samen'!$BZ117,
IF($D$1="Tschechisch - CZ",'Basis-Tabelle-Samen'!$BD117,
IF($D$1="Türkisch - TR",'Basis-Tabelle-Samen'!$CB117,
IF($D$1="Ungarisch - HU",'Basis-Tabelle-Samen'!$CC117,
" ACHTUNG")))))))))))))))))))))))))))))</f>
        <v>White hollyhock
Alcea rosea
Weiße Stockrose</v>
      </c>
      <c r="E125" s="190" t="str">
        <f t="shared" si="6"/>
        <v/>
      </c>
      <c r="F125" s="170"/>
      <c r="G125" s="12"/>
      <c r="H125" s="157">
        <f>IF('Basis-Tabelle-Samen'!K117="","",'Basis-Tabelle-Samen'!K117)</f>
        <v>73257</v>
      </c>
      <c r="I125" s="189">
        <f t="shared" si="7"/>
        <v>15</v>
      </c>
      <c r="J125" s="188">
        <f>IF(H125="",0,'Basis-Tabelle-Samen'!M117)</f>
        <v>2.4500000000000002</v>
      </c>
      <c r="K125" s="12"/>
      <c r="L125" s="157">
        <f>IF('Basis-Tabelle-Samen'!N117="","",'Basis-Tabelle-Samen'!N117)</f>
        <v>83257</v>
      </c>
      <c r="M125" s="189">
        <f t="shared" si="8"/>
        <v>18</v>
      </c>
      <c r="N125" s="188">
        <f>IF(L125="",0,'Basis-Tabelle-Samen'!P117)</f>
        <v>3.75</v>
      </c>
      <c r="O125" s="12"/>
      <c r="P125" s="157">
        <f>IF('Basis-Tabelle-Samen'!Q117="","",'Basis-Tabelle-Samen'!Q117)</f>
        <v>53257</v>
      </c>
      <c r="Q125" s="189">
        <f t="shared" si="9"/>
        <v>6</v>
      </c>
      <c r="R125" s="188">
        <f>IF(P125="",0,'Basis-Tabelle-Samen'!S117)</f>
        <v>4.95</v>
      </c>
      <c r="S125" s="12"/>
      <c r="T125" s="157">
        <f>IF('Basis-Tabelle-Samen'!T117="","",'Basis-Tabelle-Samen'!T117)</f>
        <v>33257</v>
      </c>
      <c r="U125" s="189">
        <f t="shared" si="10"/>
        <v>6</v>
      </c>
      <c r="V125" s="188">
        <f>IF(T125="",0,'Basis-Tabelle-Samen'!V117)</f>
        <v>6.75</v>
      </c>
      <c r="W125" s="12"/>
      <c r="X125" s="157">
        <f>IF('Basis-Tabelle-Samen'!W117="","",'Basis-Tabelle-Samen'!W117)</f>
        <v>63257</v>
      </c>
      <c r="Y125" s="189">
        <f t="shared" si="11"/>
        <v>8</v>
      </c>
      <c r="Z125" s="188">
        <f>IF(X125="",0,'Basis-Tabelle-Samen'!Y117)</f>
        <v>2.95</v>
      </c>
    </row>
    <row r="126" spans="1:26" ht="39.950000000000003" customHeight="1" x14ac:dyDescent="0.2">
      <c r="A126" s="154" t="str">
        <f>IF('Basis-Tabelle-Samen'!A29="","",IF($D$1="Deutsch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26" s="337">
        <v>80</v>
      </c>
      <c r="C126" s="160" t="str">
        <f>IF('Basis-Tabelle-Samen'!G82="","",'Basis-Tabelle-Samen'!G82)</f>
        <v>01</v>
      </c>
      <c r="D126" s="155" t="str">
        <f>IF('Basis-Tabelle-Samen'!$BB82="","",
IF($D$1="Bulgarisch - BG",'Basis-Tabelle-Samen'!$BB82,
IF($D$1="Dänisch - DK",'Basis-Tabelle-Samen'!$BC82,
IF($D$1="Deutsch - DE",'Basis-Tabelle-Samen'!$BD82,
IF($D$1="Englisch - UK",'Basis-Tabelle-Samen'!$BE82,
IF($D$1="Estnisch - EE",'Basis-Tabelle-Samen'!$BF82,
IF($D$1="Finnisch - FI",'Basis-Tabelle-Samen'!$BG82,
IF($D$1="Französisch - FR",'Basis-Tabelle-Samen'!$BH82,
IF($D$1="Griechisch - GR",'Basis-Tabelle-Samen'!$BI82,
IF($D$1="Irisch - IE",'Basis-Tabelle-Samen'!$BJ82,
IF($D$1="Isländisch - IS",'Basis-Tabelle-Samen'!$BK82,
IF($D$1="Italienisch - IT",'Basis-Tabelle-Samen'!$BL82,
IF($D$1="Japanisch - JP",'Basis-Tabelle-Samen'!$BM82,
IF($D$1="Kroatisch - HR",'Basis-Tabelle-Samen'!$BN82,
IF($D$1="Lettisch - LV",'Basis-Tabelle-Samen'!$BO82,
IF($D$1="Litauisch - LT",'Basis-Tabelle-Samen'!$BP82,
IF($D$1="Maltesisch - MT",'Basis-Tabelle-Samen'!$BQ82,
IF($D$1="Niederländisch - NL",'Basis-Tabelle-Samen'!$BR82,
IF($D$1="Norwegisch - NO",'Basis-Tabelle-Samen'!$BS82,
IF($D$1="Polnisch - PL",'Basis-Tabelle-Samen'!$BT82,
IF($D$1="Portugiesisch - PT",'Basis-Tabelle-Samen'!$BU82,
IF($D$1="Rumänisch - RO",'Basis-Tabelle-Samen'!$BV82,
IF($D$1="Schwedisch - SE",'Basis-Tabelle-Samen'!$BW82,
IF($D$1="Slowakisch - SK",'Basis-Tabelle-Samen'!$BX82,
IF($D$1="Slowenisch - SI",'Basis-Tabelle-Samen'!$BY82,
IF($D$1="Spanisch - ES",'Basis-Tabelle-Samen'!$BZ82,
IF($D$1="Tschechisch - CZ",'Basis-Tabelle-Samen'!$BD82,
IF($D$1="Türkisch - TR",'Basis-Tabelle-Samen'!$CB82,
IF($D$1="Ungarisch - HU",'Basis-Tabelle-Samen'!$CC82,
" ACHTUNG")))))))))))))))))))))))))))))</f>
        <v>White Mulberry
Morus alba
Weißer Maulbeerbaum</v>
      </c>
      <c r="E126" s="190" t="str">
        <f t="shared" si="6"/>
        <v/>
      </c>
      <c r="F126" s="170"/>
      <c r="G126" s="12"/>
      <c r="H126" s="157">
        <f>IF('Basis-Tabelle-Samen'!K82="","",'Basis-Tabelle-Samen'!K82)</f>
        <v>73002</v>
      </c>
      <c r="I126" s="189">
        <f t="shared" si="7"/>
        <v>15</v>
      </c>
      <c r="J126" s="188">
        <f>IF(H126="",0,'Basis-Tabelle-Samen'!M82)</f>
        <v>2.4500000000000002</v>
      </c>
      <c r="K126" s="12"/>
      <c r="L126" s="157">
        <f>IF('Basis-Tabelle-Samen'!N82="","",'Basis-Tabelle-Samen'!N82)</f>
        <v>83002</v>
      </c>
      <c r="M126" s="189">
        <f t="shared" si="8"/>
        <v>18</v>
      </c>
      <c r="N126" s="188">
        <f>IF(L126="",0,'Basis-Tabelle-Samen'!P82)</f>
        <v>3.75</v>
      </c>
      <c r="O126" s="12"/>
      <c r="P126" s="157">
        <f>IF('Basis-Tabelle-Samen'!Q82="","",'Basis-Tabelle-Samen'!Q82)</f>
        <v>53002</v>
      </c>
      <c r="Q126" s="189">
        <f t="shared" si="9"/>
        <v>6</v>
      </c>
      <c r="R126" s="188">
        <f>IF(P126="",0,'Basis-Tabelle-Samen'!S82)</f>
        <v>4.95</v>
      </c>
      <c r="S126" s="12"/>
      <c r="T126" s="157">
        <f>IF('Basis-Tabelle-Samen'!T82="","",'Basis-Tabelle-Samen'!T82)</f>
        <v>33002</v>
      </c>
      <c r="U126" s="189">
        <f t="shared" si="10"/>
        <v>6</v>
      </c>
      <c r="V126" s="188">
        <f>IF(T126="",0,'Basis-Tabelle-Samen'!V82)</f>
        <v>6.75</v>
      </c>
      <c r="W126" s="12"/>
      <c r="X126" s="157">
        <f>IF('Basis-Tabelle-Samen'!W82="","",'Basis-Tabelle-Samen'!W82)</f>
        <v>63002</v>
      </c>
      <c r="Y126" s="189">
        <f t="shared" si="11"/>
        <v>8</v>
      </c>
      <c r="Z126" s="188">
        <f>IF(X126="",0,'Basis-Tabelle-Samen'!Y82)</f>
        <v>2.95</v>
      </c>
    </row>
    <row r="127" spans="1:26" ht="39.950000000000003" customHeight="1" x14ac:dyDescent="0.2">
      <c r="A127" s="154" t="str">
        <f>IF('Basis-Tabelle-Samen'!A61="","",IF($D$1="Deutsch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27" s="337">
        <v>92</v>
      </c>
      <c r="C127" s="160" t="str">
        <f>IF('Basis-Tabelle-Samen'!G94="","",'Basis-Tabelle-Samen'!G94)</f>
        <v>01</v>
      </c>
      <c r="D127" s="155" t="str">
        <f>IF('Basis-Tabelle-Samen'!$BB94="","",
IF($D$1="Bulgarisch - BG",'Basis-Tabelle-Samen'!$BB94,
IF($D$1="Dänisch - DK",'Basis-Tabelle-Samen'!$BC94,
IF($D$1="Deutsch - DE",'Basis-Tabelle-Samen'!$BD94,
IF($D$1="Englisch - UK",'Basis-Tabelle-Samen'!$BE94,
IF($D$1="Estnisch - EE",'Basis-Tabelle-Samen'!$BF94,
IF($D$1="Finnisch - FI",'Basis-Tabelle-Samen'!$BG94,
IF($D$1="Französisch - FR",'Basis-Tabelle-Samen'!$BH94,
IF($D$1="Griechisch - GR",'Basis-Tabelle-Samen'!$BI94,
IF($D$1="Irisch - IE",'Basis-Tabelle-Samen'!$BJ94,
IF($D$1="Isländisch - IS",'Basis-Tabelle-Samen'!$BK94,
IF($D$1="Italienisch - IT",'Basis-Tabelle-Samen'!$BL94,
IF($D$1="Japanisch - JP",'Basis-Tabelle-Samen'!$BM94,
IF($D$1="Kroatisch - HR",'Basis-Tabelle-Samen'!$BN94,
IF($D$1="Lettisch - LV",'Basis-Tabelle-Samen'!$BO94,
IF($D$1="Litauisch - LT",'Basis-Tabelle-Samen'!$BP94,
IF($D$1="Maltesisch - MT",'Basis-Tabelle-Samen'!$BQ94,
IF($D$1="Niederländisch - NL",'Basis-Tabelle-Samen'!$BR94,
IF($D$1="Norwegisch - NO",'Basis-Tabelle-Samen'!$BS94,
IF($D$1="Polnisch - PL",'Basis-Tabelle-Samen'!$BT94,
IF($D$1="Portugiesisch - PT",'Basis-Tabelle-Samen'!$BU94,
IF($D$1="Rumänisch - RO",'Basis-Tabelle-Samen'!$BV94,
IF($D$1="Schwedisch - SE",'Basis-Tabelle-Samen'!$BW94,
IF($D$1="Slowakisch - SK",'Basis-Tabelle-Samen'!$BX94,
IF($D$1="Slowenisch - SI",'Basis-Tabelle-Samen'!$BY94,
IF($D$1="Spanisch - ES",'Basis-Tabelle-Samen'!$BZ94,
IF($D$1="Tschechisch - CZ",'Basis-Tabelle-Samen'!$BD94,
IF($D$1="Türkisch - TR",'Basis-Tabelle-Samen'!$CB94,
IF($D$1="Ungarisch - HU",'Basis-Tabelle-Samen'!$CC94,
" ACHTUNG")))))))))))))))))))))))))))))</f>
        <v>White Orchid Tree
Bauhinia variegata candida
Weißer Orchideenbaum</v>
      </c>
      <c r="E127" s="190" t="str">
        <f t="shared" si="6"/>
        <v/>
      </c>
      <c r="F127" s="170"/>
      <c r="G127" s="12"/>
      <c r="H127" s="157">
        <f>IF('Basis-Tabelle-Samen'!K94="","",'Basis-Tabelle-Samen'!K94)</f>
        <v>73102</v>
      </c>
      <c r="I127" s="189">
        <f t="shared" si="7"/>
        <v>15</v>
      </c>
      <c r="J127" s="188">
        <f>IF(H127="",0,'Basis-Tabelle-Samen'!M94)</f>
        <v>2.4500000000000002</v>
      </c>
      <c r="K127" s="12"/>
      <c r="L127" s="157">
        <f>IF('Basis-Tabelle-Samen'!N94="","",'Basis-Tabelle-Samen'!N94)</f>
        <v>83102</v>
      </c>
      <c r="M127" s="189">
        <f t="shared" si="8"/>
        <v>18</v>
      </c>
      <c r="N127" s="188">
        <f>IF(L127="",0,'Basis-Tabelle-Samen'!P94)</f>
        <v>3.75</v>
      </c>
      <c r="O127" s="12"/>
      <c r="P127" s="157">
        <f>IF('Basis-Tabelle-Samen'!Q94="","",'Basis-Tabelle-Samen'!Q94)</f>
        <v>53102</v>
      </c>
      <c r="Q127" s="189">
        <f t="shared" si="9"/>
        <v>6</v>
      </c>
      <c r="R127" s="188">
        <f>IF(P127="",0,'Basis-Tabelle-Samen'!S94)</f>
        <v>4.95</v>
      </c>
      <c r="S127" s="12"/>
      <c r="T127" s="157">
        <f>IF('Basis-Tabelle-Samen'!T94="","",'Basis-Tabelle-Samen'!T94)</f>
        <v>33102</v>
      </c>
      <c r="U127" s="189">
        <f t="shared" si="10"/>
        <v>6</v>
      </c>
      <c r="V127" s="188">
        <f>IF(T127="",0,'Basis-Tabelle-Samen'!V94)</f>
        <v>6.75</v>
      </c>
      <c r="W127" s="12"/>
      <c r="X127" s="157">
        <f>IF('Basis-Tabelle-Samen'!W94="","",'Basis-Tabelle-Samen'!W94)</f>
        <v>63102</v>
      </c>
      <c r="Y127" s="189">
        <f t="shared" si="11"/>
        <v>8</v>
      </c>
      <c r="Z127" s="188">
        <f>IF(X127="",0,'Basis-Tabelle-Samen'!Y94)</f>
        <v>2.95</v>
      </c>
    </row>
    <row r="128" spans="1:26" ht="39.950000000000003" customHeight="1" x14ac:dyDescent="0.2">
      <c r="A128" s="154" t="str">
        <f>IF('Basis-Tabelle-Samen'!A37="","",IF($D$1="Deutsch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28" s="337">
        <v>33</v>
      </c>
      <c r="C128" s="160" t="str">
        <f>IF('Basis-Tabelle-Samen'!G35="","",'Basis-Tabelle-Samen'!G35)</f>
        <v>01</v>
      </c>
      <c r="D128" s="155" t="str">
        <f>IF('Basis-Tabelle-Samen'!$BB35="","",
IF($D$1="Bulgarisch - BG",'Basis-Tabelle-Samen'!$BB35,
IF($D$1="Dänisch - DK",'Basis-Tabelle-Samen'!$BC35,
IF($D$1="Deutsch - DE",'Basis-Tabelle-Samen'!$BD35,
IF($D$1="Englisch - UK",'Basis-Tabelle-Samen'!$BE35,
IF($D$1="Estnisch - EE",'Basis-Tabelle-Samen'!$BF35,
IF($D$1="Finnisch - FI",'Basis-Tabelle-Samen'!$BG35,
IF($D$1="Französisch - FR",'Basis-Tabelle-Samen'!$BH35,
IF($D$1="Griechisch - GR",'Basis-Tabelle-Samen'!$BI35,
IF($D$1="Irisch - IE",'Basis-Tabelle-Samen'!$BJ35,
IF($D$1="Isländisch - IS",'Basis-Tabelle-Samen'!$BK35,
IF($D$1="Italienisch - IT",'Basis-Tabelle-Samen'!$BL35,
IF($D$1="Japanisch - JP",'Basis-Tabelle-Samen'!$BM35,
IF($D$1="Kroatisch - HR",'Basis-Tabelle-Samen'!$BN35,
IF($D$1="Lettisch - LV",'Basis-Tabelle-Samen'!$BO35,
IF($D$1="Litauisch - LT",'Basis-Tabelle-Samen'!$BP35,
IF($D$1="Maltesisch - MT",'Basis-Tabelle-Samen'!$BQ35,
IF($D$1="Niederländisch - NL",'Basis-Tabelle-Samen'!$BR35,
IF($D$1="Norwegisch - NO",'Basis-Tabelle-Samen'!$BS35,
IF($D$1="Polnisch - PL",'Basis-Tabelle-Samen'!$BT35,
IF($D$1="Portugiesisch - PT",'Basis-Tabelle-Samen'!$BU35,
IF($D$1="Rumänisch - RO",'Basis-Tabelle-Samen'!$BV35,
IF($D$1="Schwedisch - SE",'Basis-Tabelle-Samen'!$BW35,
IF($D$1="Slowakisch - SK",'Basis-Tabelle-Samen'!$BX35,
IF($D$1="Slowenisch - SI",'Basis-Tabelle-Samen'!$BY35,
IF($D$1="Spanisch - ES",'Basis-Tabelle-Samen'!$BZ35,
IF($D$1="Tschechisch - CZ",'Basis-Tabelle-Samen'!$BD35,
IF($D$1="Türkisch - TR",'Basis-Tabelle-Samen'!$CB35,
IF($D$1="Ungarisch - HU",'Basis-Tabelle-Samen'!$CC35,
" ACHTUNG")))))))))))))))))))))))))))))</f>
        <v>Wild Black Cherry
Prunus serrulata
Japanische Blütenkirsche</v>
      </c>
      <c r="E128" s="190" t="str">
        <f t="shared" si="6"/>
        <v/>
      </c>
      <c r="F128" s="170"/>
      <c r="G128" s="12"/>
      <c r="H128" s="157">
        <f>IF('Basis-Tabelle-Samen'!K35="","",'Basis-Tabelle-Samen'!K35)</f>
        <v>72372</v>
      </c>
      <c r="I128" s="189">
        <f t="shared" si="7"/>
        <v>15</v>
      </c>
      <c r="J128" s="188">
        <f>IF(H128="",0,'Basis-Tabelle-Samen'!M35)</f>
        <v>2.4500000000000002</v>
      </c>
      <c r="K128" s="12"/>
      <c r="L128" s="157">
        <f>IF('Basis-Tabelle-Samen'!N35="","",'Basis-Tabelle-Samen'!N35)</f>
        <v>82372</v>
      </c>
      <c r="M128" s="189">
        <f t="shared" si="8"/>
        <v>18</v>
      </c>
      <c r="N128" s="188">
        <f>IF(L128="",0,'Basis-Tabelle-Samen'!P35)</f>
        <v>3.75</v>
      </c>
      <c r="O128" s="12"/>
      <c r="P128" s="157">
        <f>IF('Basis-Tabelle-Samen'!Q35="","",'Basis-Tabelle-Samen'!Q35)</f>
        <v>52372</v>
      </c>
      <c r="Q128" s="189">
        <f t="shared" si="9"/>
        <v>6</v>
      </c>
      <c r="R128" s="188">
        <f>IF(P128="",0,'Basis-Tabelle-Samen'!S35)</f>
        <v>4.95</v>
      </c>
      <c r="S128" s="12"/>
      <c r="T128" s="157">
        <f>IF('Basis-Tabelle-Samen'!T35="","",'Basis-Tabelle-Samen'!T35)</f>
        <v>32372</v>
      </c>
      <c r="U128" s="189">
        <f t="shared" si="10"/>
        <v>6</v>
      </c>
      <c r="V128" s="188">
        <f>IF(T128="",0,'Basis-Tabelle-Samen'!V35)</f>
        <v>6.75</v>
      </c>
      <c r="W128" s="12"/>
      <c r="X128" s="157">
        <f>IF('Basis-Tabelle-Samen'!W35="","",'Basis-Tabelle-Samen'!W35)</f>
        <v>62372</v>
      </c>
      <c r="Y128" s="189">
        <f t="shared" si="11"/>
        <v>8</v>
      </c>
      <c r="Z128" s="188">
        <f>IF(X128="",0,'Basis-Tabelle-Samen'!Y35)</f>
        <v>2.95</v>
      </c>
    </row>
    <row r="129" spans="1:26" ht="39.950000000000003" customHeight="1" x14ac:dyDescent="0.2">
      <c r="A129" s="154" t="str">
        <f>IF('Basis-Tabelle-Samen'!A4="","",IF($D$1="Deutsch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29" s="337">
        <v>83</v>
      </c>
      <c r="C129" s="160" t="str">
        <f>IF('Basis-Tabelle-Samen'!G85="","",'Basis-Tabelle-Samen'!G85)</f>
        <v>01</v>
      </c>
      <c r="D129" s="155" t="str">
        <f>IF('Basis-Tabelle-Samen'!$BB85="","",
IF($D$1="Bulgarisch - BG",'Basis-Tabelle-Samen'!$BB85,
IF($D$1="Dänisch - DK",'Basis-Tabelle-Samen'!$BC85,
IF($D$1="Deutsch - DE",'Basis-Tabelle-Samen'!$BD85,
IF($D$1="Englisch - UK",'Basis-Tabelle-Samen'!$BE85,
IF($D$1="Estnisch - EE",'Basis-Tabelle-Samen'!$BF85,
IF($D$1="Finnisch - FI",'Basis-Tabelle-Samen'!$BG85,
IF($D$1="Französisch - FR",'Basis-Tabelle-Samen'!$BH85,
IF($D$1="Griechisch - GR",'Basis-Tabelle-Samen'!$BI85,
IF($D$1="Irisch - IE",'Basis-Tabelle-Samen'!$BJ85,
IF($D$1="Isländisch - IS",'Basis-Tabelle-Samen'!$BK85,
IF($D$1="Italienisch - IT",'Basis-Tabelle-Samen'!$BL85,
IF($D$1="Japanisch - JP",'Basis-Tabelle-Samen'!$BM85,
IF($D$1="Kroatisch - HR",'Basis-Tabelle-Samen'!$BN85,
IF($D$1="Lettisch - LV",'Basis-Tabelle-Samen'!$BO85,
IF($D$1="Litauisch - LT",'Basis-Tabelle-Samen'!$BP85,
IF($D$1="Maltesisch - MT",'Basis-Tabelle-Samen'!$BQ85,
IF($D$1="Niederländisch - NL",'Basis-Tabelle-Samen'!$BR85,
IF($D$1="Norwegisch - NO",'Basis-Tabelle-Samen'!$BS85,
IF($D$1="Polnisch - PL",'Basis-Tabelle-Samen'!$BT85,
IF($D$1="Portugiesisch - PT",'Basis-Tabelle-Samen'!$BU85,
IF($D$1="Rumänisch - RO",'Basis-Tabelle-Samen'!$BV85,
IF($D$1="Schwedisch - SE",'Basis-Tabelle-Samen'!$BW85,
IF($D$1="Slowakisch - SK",'Basis-Tabelle-Samen'!$BX85,
IF($D$1="Slowenisch - SI",'Basis-Tabelle-Samen'!$BY85,
IF($D$1="Spanisch - ES",'Basis-Tabelle-Samen'!$BZ85,
IF($D$1="Tschechisch - CZ",'Basis-Tabelle-Samen'!$BD85,
IF($D$1="Türkisch - TR",'Basis-Tabelle-Samen'!$CB85,
IF($D$1="Ungarisch - HU",'Basis-Tabelle-Samen'!$CC85,
" ACHTUNG")))))))))))))))))))))))))))))</f>
        <v>Wild Cherry
Prunus avium
Vogelkirsche</v>
      </c>
      <c r="E129" s="190" t="str">
        <f t="shared" si="6"/>
        <v/>
      </c>
      <c r="F129" s="170"/>
      <c r="G129" s="12"/>
      <c r="H129" s="157">
        <f>IF('Basis-Tabelle-Samen'!K85="","",'Basis-Tabelle-Samen'!K85)</f>
        <v>73007</v>
      </c>
      <c r="I129" s="189">
        <f t="shared" si="7"/>
        <v>15</v>
      </c>
      <c r="J129" s="188">
        <f>IF(H129="",0,'Basis-Tabelle-Samen'!M85)</f>
        <v>2.4500000000000002</v>
      </c>
      <c r="K129" s="12"/>
      <c r="L129" s="157">
        <f>IF('Basis-Tabelle-Samen'!N85="","",'Basis-Tabelle-Samen'!N85)</f>
        <v>83007</v>
      </c>
      <c r="M129" s="189">
        <f t="shared" si="8"/>
        <v>18</v>
      </c>
      <c r="N129" s="188">
        <f>IF(L129="",0,'Basis-Tabelle-Samen'!P85)</f>
        <v>3.75</v>
      </c>
      <c r="O129" s="12"/>
      <c r="P129" s="157">
        <f>IF('Basis-Tabelle-Samen'!Q85="","",'Basis-Tabelle-Samen'!Q85)</f>
        <v>53007</v>
      </c>
      <c r="Q129" s="189">
        <f t="shared" si="9"/>
        <v>6</v>
      </c>
      <c r="R129" s="188">
        <f>IF(P129="",0,'Basis-Tabelle-Samen'!S85)</f>
        <v>4.95</v>
      </c>
      <c r="S129" s="12"/>
      <c r="T129" s="157">
        <f>IF('Basis-Tabelle-Samen'!T85="","",'Basis-Tabelle-Samen'!T85)</f>
        <v>33007</v>
      </c>
      <c r="U129" s="189">
        <f t="shared" si="10"/>
        <v>6</v>
      </c>
      <c r="V129" s="188">
        <f>IF(T129="",0,'Basis-Tabelle-Samen'!V85)</f>
        <v>6.75</v>
      </c>
      <c r="W129" s="12"/>
      <c r="X129" s="157">
        <f>IF('Basis-Tabelle-Samen'!W85="","",'Basis-Tabelle-Samen'!W85)</f>
        <v>63007</v>
      </c>
      <c r="Y129" s="189">
        <f t="shared" si="11"/>
        <v>8</v>
      </c>
      <c r="Z129" s="188">
        <f>IF(X129="",0,'Basis-Tabelle-Samen'!Y85)</f>
        <v>2.95</v>
      </c>
    </row>
    <row r="130" spans="1:26" ht="39.950000000000003" customHeight="1" x14ac:dyDescent="0.2">
      <c r="A130" s="154" t="str">
        <f>IF('Basis-Tabelle-Samen'!A97="","",IF($D$1="Deutsch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30" s="337">
        <v>75</v>
      </c>
      <c r="C130" s="160" t="str">
        <f>IF('Basis-Tabelle-Samen'!G77="","",'Basis-Tabelle-Samen'!G77)</f>
        <v>01</v>
      </c>
      <c r="D130" s="155" t="str">
        <f>IF('Basis-Tabelle-Samen'!$BB77="","",
IF($D$1="Bulgarisch - BG",'Basis-Tabelle-Samen'!$BB77,
IF($D$1="Dänisch - DK",'Basis-Tabelle-Samen'!$BC77,
IF($D$1="Deutsch - DE",'Basis-Tabelle-Samen'!$BD77,
IF($D$1="Englisch - UK",'Basis-Tabelle-Samen'!$BE77,
IF($D$1="Estnisch - EE",'Basis-Tabelle-Samen'!$BF77,
IF($D$1="Finnisch - FI",'Basis-Tabelle-Samen'!$BG77,
IF($D$1="Französisch - FR",'Basis-Tabelle-Samen'!$BH77,
IF($D$1="Griechisch - GR",'Basis-Tabelle-Samen'!$BI77,
IF($D$1="Irisch - IE",'Basis-Tabelle-Samen'!$BJ77,
IF($D$1="Isländisch - IS",'Basis-Tabelle-Samen'!$BK77,
IF($D$1="Italienisch - IT",'Basis-Tabelle-Samen'!$BL77,
IF($D$1="Japanisch - JP",'Basis-Tabelle-Samen'!$BM77,
IF($D$1="Kroatisch - HR",'Basis-Tabelle-Samen'!$BN77,
IF($D$1="Lettisch - LV",'Basis-Tabelle-Samen'!$BO77,
IF($D$1="Litauisch - LT",'Basis-Tabelle-Samen'!$BP77,
IF($D$1="Maltesisch - MT",'Basis-Tabelle-Samen'!$BQ77,
IF($D$1="Niederländisch - NL",'Basis-Tabelle-Samen'!$BR77,
IF($D$1="Norwegisch - NO",'Basis-Tabelle-Samen'!$BS77,
IF($D$1="Polnisch - PL",'Basis-Tabelle-Samen'!$BT77,
IF($D$1="Portugiesisch - PT",'Basis-Tabelle-Samen'!$BU77,
IF($D$1="Rumänisch - RO",'Basis-Tabelle-Samen'!$BV77,
IF($D$1="Schwedisch - SE",'Basis-Tabelle-Samen'!$BW77,
IF($D$1="Slowakisch - SK",'Basis-Tabelle-Samen'!$BX77,
IF($D$1="Slowenisch - SI",'Basis-Tabelle-Samen'!$BY77,
IF($D$1="Spanisch - ES",'Basis-Tabelle-Samen'!$BZ77,
IF($D$1="Tschechisch - CZ",'Basis-Tabelle-Samen'!$BD77,
IF($D$1="Türkisch - TR",'Basis-Tabelle-Samen'!$CB77,
IF($D$1="Ungarisch - HU",'Basis-Tabelle-Samen'!$CC77,
" ACHTUNG")))))))))))))))))))))))))))))</f>
        <v>Yellow Orchid Tree
Bauhinia tomentosa
Gelber Orchideenbaum</v>
      </c>
      <c r="E130" s="190" t="str">
        <f t="shared" si="6"/>
        <v/>
      </c>
      <c r="F130" s="170"/>
      <c r="G130" s="12"/>
      <c r="H130" s="157">
        <f>IF('Basis-Tabelle-Samen'!K77="","",'Basis-Tabelle-Samen'!K77)</f>
        <v>72988</v>
      </c>
      <c r="I130" s="189">
        <f t="shared" si="7"/>
        <v>15</v>
      </c>
      <c r="J130" s="188">
        <f>IF(H130="",0,'Basis-Tabelle-Samen'!M77)</f>
        <v>2.4500000000000002</v>
      </c>
      <c r="K130" s="12"/>
      <c r="L130" s="157">
        <f>IF('Basis-Tabelle-Samen'!N77="","",'Basis-Tabelle-Samen'!N77)</f>
        <v>82988</v>
      </c>
      <c r="M130" s="189">
        <f t="shared" si="8"/>
        <v>18</v>
      </c>
      <c r="N130" s="188">
        <f>IF(L130="",0,'Basis-Tabelle-Samen'!P77)</f>
        <v>3.75</v>
      </c>
      <c r="O130" s="12"/>
      <c r="P130" s="157">
        <f>IF('Basis-Tabelle-Samen'!Q77="","",'Basis-Tabelle-Samen'!Q77)</f>
        <v>52988</v>
      </c>
      <c r="Q130" s="189">
        <f t="shared" si="9"/>
        <v>6</v>
      </c>
      <c r="R130" s="188">
        <f>IF(P130="",0,'Basis-Tabelle-Samen'!S77)</f>
        <v>4.95</v>
      </c>
      <c r="S130" s="12"/>
      <c r="T130" s="157">
        <f>IF('Basis-Tabelle-Samen'!T77="","",'Basis-Tabelle-Samen'!T77)</f>
        <v>32988</v>
      </c>
      <c r="U130" s="189">
        <f t="shared" si="10"/>
        <v>6</v>
      </c>
      <c r="V130" s="188">
        <f>IF(T130="",0,'Basis-Tabelle-Samen'!V77)</f>
        <v>6.75</v>
      </c>
      <c r="W130" s="12"/>
      <c r="X130" s="157">
        <f>IF('Basis-Tabelle-Samen'!W77="","",'Basis-Tabelle-Samen'!W77)</f>
        <v>62988</v>
      </c>
      <c r="Y130" s="189">
        <f t="shared" si="11"/>
        <v>8</v>
      </c>
      <c r="Z130" s="188">
        <f>IF(X130="",0,'Basis-Tabelle-Samen'!Y77)</f>
        <v>2.95</v>
      </c>
    </row>
    <row r="131" spans="1:26" ht="39.950000000000003" customHeight="1" x14ac:dyDescent="0.2">
      <c r="A131" s="154" t="str">
        <f>IF('Basis-Tabelle-Samen'!A30="","",IF($D$1="Deutsch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31" s="337">
        <v>104</v>
      </c>
      <c r="C131" s="160" t="str">
        <f>IF('Basis-Tabelle-Samen'!G106="","",'Basis-Tabelle-Samen'!G106)</f>
        <v>01</v>
      </c>
      <c r="D131" s="155" t="str">
        <f>IF('Basis-Tabelle-Samen'!$BB106="","",
IF($D$1="Bulgarisch - BG",'Basis-Tabelle-Samen'!$BB106,
IF($D$1="Dänisch - DK",'Basis-Tabelle-Samen'!$BC106,
IF($D$1="Deutsch - DE",'Basis-Tabelle-Samen'!$BD106,
IF($D$1="Englisch - UK",'Basis-Tabelle-Samen'!$BE106,
IF($D$1="Estnisch - EE",'Basis-Tabelle-Samen'!$BF106,
IF($D$1="Finnisch - FI",'Basis-Tabelle-Samen'!$BG106,
IF($D$1="Französisch - FR",'Basis-Tabelle-Samen'!$BH106,
IF($D$1="Griechisch - GR",'Basis-Tabelle-Samen'!$BI106,
IF($D$1="Irisch - IE",'Basis-Tabelle-Samen'!$BJ106,
IF($D$1="Isländisch - IS",'Basis-Tabelle-Samen'!$BK106,
IF($D$1="Italienisch - IT",'Basis-Tabelle-Samen'!$BL106,
IF($D$1="Japanisch - JP",'Basis-Tabelle-Samen'!$BM106,
IF($D$1="Kroatisch - HR",'Basis-Tabelle-Samen'!$BN106,
IF($D$1="Lettisch - LV",'Basis-Tabelle-Samen'!$BO106,
IF($D$1="Litauisch - LT",'Basis-Tabelle-Samen'!$BP106,
IF($D$1="Maltesisch - MT",'Basis-Tabelle-Samen'!$BQ106,
IF($D$1="Niederländisch - NL",'Basis-Tabelle-Samen'!$BR106,
IF($D$1="Norwegisch - NO",'Basis-Tabelle-Samen'!$BS106,
IF($D$1="Polnisch - PL",'Basis-Tabelle-Samen'!$BT106,
IF($D$1="Portugiesisch - PT",'Basis-Tabelle-Samen'!$BU106,
IF($D$1="Rumänisch - RO",'Basis-Tabelle-Samen'!$BV106,
IF($D$1="Schwedisch - SE",'Basis-Tabelle-Samen'!$BW106,
IF($D$1="Slowakisch - SK",'Basis-Tabelle-Samen'!$BX106,
IF($D$1="Slowenisch - SI",'Basis-Tabelle-Samen'!$BY106,
IF($D$1="Spanisch - ES",'Basis-Tabelle-Samen'!$BZ106,
IF($D$1="Tschechisch - CZ",'Basis-Tabelle-Samen'!$BD106,
IF($D$1="Türkisch - TR",'Basis-Tabelle-Samen'!$CB106,
IF($D$1="Ungarisch - HU",'Basis-Tabelle-Samen'!$CC106,
" ACHTUNG")))))))))))))))))))))))))))))</f>
        <v>Yellow Strelitzia Mandela's Gold
Strelitzia reginae Yellow
Gelbe Strelitzie - Mandelas Gold</v>
      </c>
      <c r="E131" s="190" t="str">
        <f t="shared" si="6"/>
        <v/>
      </c>
      <c r="F131" s="170"/>
      <c r="G131" s="12"/>
      <c r="H131" s="157">
        <f>IF('Basis-Tabelle-Samen'!K106="","",'Basis-Tabelle-Samen'!K106)</f>
        <v>73174</v>
      </c>
      <c r="I131" s="189">
        <f t="shared" si="7"/>
        <v>15</v>
      </c>
      <c r="J131" s="188">
        <f>IF(H131="",0,'Basis-Tabelle-Samen'!M106)</f>
        <v>2.4500000000000002</v>
      </c>
      <c r="K131" s="12"/>
      <c r="L131" s="157">
        <f>IF('Basis-Tabelle-Samen'!N106="","",'Basis-Tabelle-Samen'!N106)</f>
        <v>83174</v>
      </c>
      <c r="M131" s="189">
        <f t="shared" si="8"/>
        <v>18</v>
      </c>
      <c r="N131" s="188">
        <f>IF(L131="",0,'Basis-Tabelle-Samen'!P106)</f>
        <v>3.75</v>
      </c>
      <c r="O131" s="12"/>
      <c r="P131" s="157">
        <f>IF('Basis-Tabelle-Samen'!Q106="","",'Basis-Tabelle-Samen'!Q106)</f>
        <v>53174</v>
      </c>
      <c r="Q131" s="189">
        <f t="shared" si="9"/>
        <v>6</v>
      </c>
      <c r="R131" s="188">
        <f>IF(P131="",0,'Basis-Tabelle-Samen'!S106)</f>
        <v>4.95</v>
      </c>
      <c r="S131" s="12"/>
      <c r="T131" s="157">
        <f>IF('Basis-Tabelle-Samen'!T106="","",'Basis-Tabelle-Samen'!T106)</f>
        <v>33174</v>
      </c>
      <c r="U131" s="189">
        <f t="shared" si="10"/>
        <v>6</v>
      </c>
      <c r="V131" s="188">
        <f>IF(T131="",0,'Basis-Tabelle-Samen'!V106)</f>
        <v>6.75</v>
      </c>
      <c r="W131" s="12"/>
      <c r="X131" s="157">
        <f>IF('Basis-Tabelle-Samen'!W106="","",'Basis-Tabelle-Samen'!W106)</f>
        <v>63174</v>
      </c>
      <c r="Y131" s="189">
        <f t="shared" si="11"/>
        <v>8</v>
      </c>
      <c r="Z131" s="188">
        <f>IF(X131="",0,'Basis-Tabelle-Samen'!Y106)</f>
        <v>2.95</v>
      </c>
    </row>
    <row r="132" spans="1:26" ht="39.950000000000003" customHeight="1" x14ac:dyDescent="0.2">
      <c r="A132" s="154" t="str">
        <f>IF('Basis-Tabelle-Samen'!A98="","",IF($D$1="Deutsch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32" s="337">
        <v>110</v>
      </c>
      <c r="C132" s="160" t="str">
        <f>IF('Basis-Tabelle-Samen'!G112="","",'Basis-Tabelle-Samen'!G112)</f>
        <v>01</v>
      </c>
      <c r="D132" s="155" t="str">
        <f>IF('Basis-Tabelle-Samen'!$BB112="","",
IF($D$1="Bulgarisch - BG",'Basis-Tabelle-Samen'!$BB112,
IF($D$1="Dänisch - DK",'Basis-Tabelle-Samen'!$BC112,
IF($D$1="Deutsch - DE",'Basis-Tabelle-Samen'!$BD112,
IF($D$1="Englisch - UK",'Basis-Tabelle-Samen'!$BE112,
IF($D$1="Estnisch - EE",'Basis-Tabelle-Samen'!$BF112,
IF($D$1="Finnisch - FI",'Basis-Tabelle-Samen'!$BG112,
IF($D$1="Französisch - FR",'Basis-Tabelle-Samen'!$BH112,
IF($D$1="Griechisch - GR",'Basis-Tabelle-Samen'!$BI112,
IF($D$1="Irisch - IE",'Basis-Tabelle-Samen'!$BJ112,
IF($D$1="Isländisch - IS",'Basis-Tabelle-Samen'!$BK112,
IF($D$1="Italienisch - IT",'Basis-Tabelle-Samen'!$BL112,
IF($D$1="Japanisch - JP",'Basis-Tabelle-Samen'!$BM112,
IF($D$1="Kroatisch - HR",'Basis-Tabelle-Samen'!$BN112,
IF($D$1="Lettisch - LV",'Basis-Tabelle-Samen'!$BO112,
IF($D$1="Litauisch - LT",'Basis-Tabelle-Samen'!$BP112,
IF($D$1="Maltesisch - MT",'Basis-Tabelle-Samen'!$BQ112,
IF($D$1="Niederländisch - NL",'Basis-Tabelle-Samen'!$BR112,
IF($D$1="Norwegisch - NO",'Basis-Tabelle-Samen'!$BS112,
IF($D$1="Polnisch - PL",'Basis-Tabelle-Samen'!$BT112,
IF($D$1="Portugiesisch - PT",'Basis-Tabelle-Samen'!$BU112,
IF($D$1="Rumänisch - RO",'Basis-Tabelle-Samen'!$BV112,
IF($D$1="Schwedisch - SE",'Basis-Tabelle-Samen'!$BW112,
IF($D$1="Slowakisch - SK",'Basis-Tabelle-Samen'!$BX112,
IF($D$1="Slowenisch - SI",'Basis-Tabelle-Samen'!$BY112,
IF($D$1="Spanisch - ES",'Basis-Tabelle-Samen'!$BZ112,
IF($D$1="Tschechisch - CZ",'Basis-Tabelle-Samen'!$BD112,
IF($D$1="Türkisch - TR",'Basis-Tabelle-Samen'!$CB112,
IF($D$1="Ungarisch - HU",'Basis-Tabelle-Samen'!$CC112,
" ACHTUNG")))))))))))))))))))))))))))))</f>
        <v>Zinnia Mix
Zinnia elegans
Zinnien – Mix</v>
      </c>
      <c r="E132" s="190" t="str">
        <f t="shared" si="6"/>
        <v/>
      </c>
      <c r="F132" s="170"/>
      <c r="G132" s="12"/>
      <c r="H132" s="157">
        <f>IF('Basis-Tabelle-Samen'!K112="","",'Basis-Tabelle-Samen'!K112)</f>
        <v>73252</v>
      </c>
      <c r="I132" s="189">
        <f t="shared" si="7"/>
        <v>15</v>
      </c>
      <c r="J132" s="188">
        <f>IF(H132="",0,'Basis-Tabelle-Samen'!M112)</f>
        <v>2.4500000000000002</v>
      </c>
      <c r="K132" s="12"/>
      <c r="L132" s="157">
        <f>IF('Basis-Tabelle-Samen'!N112="","",'Basis-Tabelle-Samen'!N112)</f>
        <v>83252</v>
      </c>
      <c r="M132" s="189">
        <f t="shared" si="8"/>
        <v>18</v>
      </c>
      <c r="N132" s="188">
        <f>IF(L132="",0,'Basis-Tabelle-Samen'!P112)</f>
        <v>3.75</v>
      </c>
      <c r="O132" s="12"/>
      <c r="P132" s="157">
        <f>IF('Basis-Tabelle-Samen'!Q112="","",'Basis-Tabelle-Samen'!Q112)</f>
        <v>53252</v>
      </c>
      <c r="Q132" s="189">
        <f t="shared" si="9"/>
        <v>6</v>
      </c>
      <c r="R132" s="188">
        <f>IF(P132="",0,'Basis-Tabelle-Samen'!S112)</f>
        <v>4.95</v>
      </c>
      <c r="S132" s="12"/>
      <c r="T132" s="157">
        <f>IF('Basis-Tabelle-Samen'!T112="","",'Basis-Tabelle-Samen'!T112)</f>
        <v>33252</v>
      </c>
      <c r="U132" s="189">
        <f t="shared" si="10"/>
        <v>6</v>
      </c>
      <c r="V132" s="188">
        <f>IF(T132="",0,'Basis-Tabelle-Samen'!V112)</f>
        <v>6.75</v>
      </c>
      <c r="W132" s="12"/>
      <c r="X132" s="157">
        <f>IF('Basis-Tabelle-Samen'!W112="","",'Basis-Tabelle-Samen'!W112)</f>
        <v>63252</v>
      </c>
      <c r="Y132" s="189">
        <f t="shared" si="11"/>
        <v>8</v>
      </c>
      <c r="Z132" s="188">
        <f>IF(X132="",0,'Basis-Tabelle-Samen'!Y112)</f>
        <v>2.95</v>
      </c>
    </row>
    <row r="133" spans="1:26" ht="39.950000000000003" customHeight="1" x14ac:dyDescent="0.2">
      <c r="A133" s="154" t="str">
        <f>IF('Basis-Tabelle-Samen'!A155="","",IF($D$1="Deutsch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33" s="337">
        <v>363</v>
      </c>
      <c r="C133" s="160" t="str">
        <f>IF('Basis-Tabelle-Samen'!G133="","",'Basis-Tabelle-Samen'!G133)</f>
        <v>02</v>
      </c>
      <c r="D133" s="155" t="str">
        <f>IF('Basis-Tabelle-Samen'!$BB133="","",
IF($D$1="Bulgarisch - BG",'Basis-Tabelle-Samen'!$BB133,
IF($D$1="Dänisch - DK",'Basis-Tabelle-Samen'!$BC133,
IF($D$1="Deutsch - DE",'Basis-Tabelle-Samen'!$BD133,
IF($D$1="Englisch - UK",'Basis-Tabelle-Samen'!$BE133,
IF($D$1="Estnisch - EE",'Basis-Tabelle-Samen'!$BF133,
IF($D$1="Finnisch - FI",'Basis-Tabelle-Samen'!$BG133,
IF($D$1="Französisch - FR",'Basis-Tabelle-Samen'!$BH133,
IF($D$1="Griechisch - GR",'Basis-Tabelle-Samen'!$BI133,
IF($D$1="Irisch - IE",'Basis-Tabelle-Samen'!$BJ133,
IF($D$1="Isländisch - IS",'Basis-Tabelle-Samen'!$BK133,
IF($D$1="Italienisch - IT",'Basis-Tabelle-Samen'!$BL133,
IF($D$1="Japanisch - JP",'Basis-Tabelle-Samen'!$BM133,
IF($D$1="Kroatisch - HR",'Basis-Tabelle-Samen'!$BN133,
IF($D$1="Lettisch - LV",'Basis-Tabelle-Samen'!$BO133,
IF($D$1="Litauisch - LT",'Basis-Tabelle-Samen'!$BP133,
IF($D$1="Maltesisch - MT",'Basis-Tabelle-Samen'!$BQ133,
IF($D$1="Niederländisch - NL",'Basis-Tabelle-Samen'!$BR133,
IF($D$1="Norwegisch - NO",'Basis-Tabelle-Samen'!$BS133,
IF($D$1="Polnisch - PL",'Basis-Tabelle-Samen'!$BT133,
IF($D$1="Portugiesisch - PT",'Basis-Tabelle-Samen'!$BU133,
IF($D$1="Rumänisch - RO",'Basis-Tabelle-Samen'!$BV133,
IF($D$1="Schwedisch - SE",'Basis-Tabelle-Samen'!$BW133,
IF($D$1="Slowakisch - SK",'Basis-Tabelle-Samen'!$BX133,
IF($D$1="Slowenisch - SI",'Basis-Tabelle-Samen'!$BY133,
IF($D$1="Spanisch - ES",'Basis-Tabelle-Samen'!$BZ133,
IF($D$1="Tschechisch - CZ",'Basis-Tabelle-Samen'!$BD133,
IF($D$1="Türkisch - TR",'Basis-Tabelle-Samen'!$CB133,
IF($D$1="Ungarisch - HU",'Basis-Tabelle-Samen'!$CC133,
" ACHTUNG")))))))))))))))))))))))))))))</f>
        <v>Organic - Artichoke - Imperial Star
Cynara scolymus
BIO - Artischocke - Imperial Star</v>
      </c>
      <c r="E133" s="190" t="str">
        <f t="shared" si="6"/>
        <v/>
      </c>
      <c r="F133" s="170"/>
      <c r="G133" s="12"/>
      <c r="H133" s="157">
        <f>IF('Basis-Tabelle-Samen'!K133="","",'Basis-Tabelle-Samen'!K133)</f>
        <v>78251</v>
      </c>
      <c r="I133" s="189">
        <f t="shared" si="7"/>
        <v>15</v>
      </c>
      <c r="J133" s="188">
        <f>IF(H133="",0,'Basis-Tabelle-Samen'!M133)</f>
        <v>2.4500000000000002</v>
      </c>
      <c r="K133" s="12"/>
      <c r="L133" s="157">
        <f>IF('Basis-Tabelle-Samen'!N133="","",'Basis-Tabelle-Samen'!N133)</f>
        <v>88251</v>
      </c>
      <c r="M133" s="189">
        <f t="shared" si="8"/>
        <v>18</v>
      </c>
      <c r="N133" s="188">
        <f>IF(L133="",0,'Basis-Tabelle-Samen'!P133)</f>
        <v>3.75</v>
      </c>
      <c r="O133" s="12"/>
      <c r="P133" s="157">
        <f>IF('Basis-Tabelle-Samen'!Q133="","",'Basis-Tabelle-Samen'!Q133)</f>
        <v>58251</v>
      </c>
      <c r="Q133" s="189">
        <f t="shared" si="9"/>
        <v>6</v>
      </c>
      <c r="R133" s="188">
        <f>IF(P133="",0,'Basis-Tabelle-Samen'!S133)</f>
        <v>4.95</v>
      </c>
      <c r="S133" s="12"/>
      <c r="T133" s="157">
        <f>IF('Basis-Tabelle-Samen'!T133="","",'Basis-Tabelle-Samen'!T133)</f>
        <v>38251</v>
      </c>
      <c r="U133" s="189">
        <f t="shared" si="10"/>
        <v>6</v>
      </c>
      <c r="V133" s="188">
        <f>IF(T133="",0,'Basis-Tabelle-Samen'!V133)</f>
        <v>6.75</v>
      </c>
      <c r="W133" s="12"/>
      <c r="X133" s="157">
        <f>IF('Basis-Tabelle-Samen'!W133="","",'Basis-Tabelle-Samen'!W133)</f>
        <v>68251</v>
      </c>
      <c r="Y133" s="189">
        <f t="shared" si="11"/>
        <v>8</v>
      </c>
      <c r="Z133" s="188">
        <f>IF(X133="",0,'Basis-Tabelle-Samen'!Y133)</f>
        <v>2.95</v>
      </c>
    </row>
    <row r="134" spans="1:26" ht="39.950000000000003" customHeight="1" x14ac:dyDescent="0.2">
      <c r="A134" s="154" t="str">
        <f>IF('Basis-Tabelle-Samen'!A154="","",IF($D$1="Deutsch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34" s="337">
        <v>364</v>
      </c>
      <c r="C134" s="160" t="str">
        <f>IF('Basis-Tabelle-Samen'!G134="","",'Basis-Tabelle-Samen'!G134)</f>
        <v>02</v>
      </c>
      <c r="D134" s="155" t="str">
        <f>IF('Basis-Tabelle-Samen'!$BB134="","",
IF($D$1="Bulgarisch - BG",'Basis-Tabelle-Samen'!$BB134,
IF($D$1="Dänisch - DK",'Basis-Tabelle-Samen'!$BC134,
IF($D$1="Deutsch - DE",'Basis-Tabelle-Samen'!$BD134,
IF($D$1="Englisch - UK",'Basis-Tabelle-Samen'!$BE134,
IF($D$1="Estnisch - EE",'Basis-Tabelle-Samen'!$BF134,
IF($D$1="Finnisch - FI",'Basis-Tabelle-Samen'!$BG134,
IF($D$1="Französisch - FR",'Basis-Tabelle-Samen'!$BH134,
IF($D$1="Griechisch - GR",'Basis-Tabelle-Samen'!$BI134,
IF($D$1="Irisch - IE",'Basis-Tabelle-Samen'!$BJ134,
IF($D$1="Isländisch - IS",'Basis-Tabelle-Samen'!$BK134,
IF($D$1="Italienisch - IT",'Basis-Tabelle-Samen'!$BL134,
IF($D$1="Japanisch - JP",'Basis-Tabelle-Samen'!$BM134,
IF($D$1="Kroatisch - HR",'Basis-Tabelle-Samen'!$BN134,
IF($D$1="Lettisch - LV",'Basis-Tabelle-Samen'!$BO134,
IF($D$1="Litauisch - LT",'Basis-Tabelle-Samen'!$BP134,
IF($D$1="Maltesisch - MT",'Basis-Tabelle-Samen'!$BQ134,
IF($D$1="Niederländisch - NL",'Basis-Tabelle-Samen'!$BR134,
IF($D$1="Norwegisch - NO",'Basis-Tabelle-Samen'!$BS134,
IF($D$1="Polnisch - PL",'Basis-Tabelle-Samen'!$BT134,
IF($D$1="Portugiesisch - PT",'Basis-Tabelle-Samen'!$BU134,
IF($D$1="Rumänisch - RO",'Basis-Tabelle-Samen'!$BV134,
IF($D$1="Schwedisch - SE",'Basis-Tabelle-Samen'!$BW134,
IF($D$1="Slowakisch - SK",'Basis-Tabelle-Samen'!$BX134,
IF($D$1="Slowenisch - SI",'Basis-Tabelle-Samen'!$BY134,
IF($D$1="Spanisch - ES",'Basis-Tabelle-Samen'!$BZ134,
IF($D$1="Tschechisch - CZ",'Basis-Tabelle-Samen'!$BD134,
IF($D$1="Türkisch - TR",'Basis-Tabelle-Samen'!$CB134,
IF($D$1="Ungarisch - HU",'Basis-Tabelle-Samen'!$CC134,
" ACHTUNG")))))))))))))))))))))))))))))</f>
        <v>Organic - Aubergine - Black Beauty
Solanum melongena
BIO - Aubergine - Black Beauty</v>
      </c>
      <c r="E134" s="190" t="str">
        <f t="shared" si="6"/>
        <v/>
      </c>
      <c r="F134" s="170"/>
      <c r="G134" s="12"/>
      <c r="H134" s="157">
        <f>IF('Basis-Tabelle-Samen'!K134="","",'Basis-Tabelle-Samen'!K134)</f>
        <v>78326</v>
      </c>
      <c r="I134" s="189">
        <f t="shared" si="7"/>
        <v>15</v>
      </c>
      <c r="J134" s="188">
        <f>IF(H134="",0,'Basis-Tabelle-Samen'!M134)</f>
        <v>2.4500000000000002</v>
      </c>
      <c r="K134" s="12"/>
      <c r="L134" s="157">
        <f>IF('Basis-Tabelle-Samen'!N134="","",'Basis-Tabelle-Samen'!N134)</f>
        <v>88326</v>
      </c>
      <c r="M134" s="189">
        <f t="shared" si="8"/>
        <v>18</v>
      </c>
      <c r="N134" s="188">
        <f>IF(L134="",0,'Basis-Tabelle-Samen'!P134)</f>
        <v>3.75</v>
      </c>
      <c r="O134" s="12"/>
      <c r="P134" s="157">
        <f>IF('Basis-Tabelle-Samen'!Q134="","",'Basis-Tabelle-Samen'!Q134)</f>
        <v>58326</v>
      </c>
      <c r="Q134" s="189">
        <f t="shared" si="9"/>
        <v>6</v>
      </c>
      <c r="R134" s="188">
        <f>IF(P134="",0,'Basis-Tabelle-Samen'!S134)</f>
        <v>4.95</v>
      </c>
      <c r="S134" s="12"/>
      <c r="T134" s="157">
        <f>IF('Basis-Tabelle-Samen'!T134="","",'Basis-Tabelle-Samen'!T134)</f>
        <v>38326</v>
      </c>
      <c r="U134" s="189">
        <f t="shared" si="10"/>
        <v>6</v>
      </c>
      <c r="V134" s="188">
        <f>IF(T134="",0,'Basis-Tabelle-Samen'!V134)</f>
        <v>6.75</v>
      </c>
      <c r="W134" s="12"/>
      <c r="X134" s="157">
        <f>IF('Basis-Tabelle-Samen'!W134="","",'Basis-Tabelle-Samen'!W134)</f>
        <v>68326</v>
      </c>
      <c r="Y134" s="189">
        <f t="shared" si="11"/>
        <v>8</v>
      </c>
      <c r="Z134" s="188">
        <f>IF(X134="",0,'Basis-Tabelle-Samen'!Y134)</f>
        <v>2.95</v>
      </c>
    </row>
    <row r="135" spans="1:26" ht="39.950000000000003" customHeight="1" x14ac:dyDescent="0.2">
      <c r="A135" s="154" t="str">
        <f>IF('Basis-Tabelle-Samen'!A178="","",IF($D$1="Deutsch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35" s="337">
        <v>119</v>
      </c>
      <c r="C135" s="160" t="str">
        <f>IF('Basis-Tabelle-Samen'!G135="","",'Basis-Tabelle-Samen'!G135)</f>
        <v>02</v>
      </c>
      <c r="D135" s="155" t="str">
        <f>IF('Basis-Tabelle-Samen'!$BB135="","",
IF($D$1="Bulgarisch - BG",'Basis-Tabelle-Samen'!$BB135,
IF($D$1="Dänisch - DK",'Basis-Tabelle-Samen'!$BC135,
IF($D$1="Deutsch - DE",'Basis-Tabelle-Samen'!$BD135,
IF($D$1="Englisch - UK",'Basis-Tabelle-Samen'!$BE135,
IF($D$1="Estnisch - EE",'Basis-Tabelle-Samen'!$BF135,
IF($D$1="Finnisch - FI",'Basis-Tabelle-Samen'!$BG135,
IF($D$1="Französisch - FR",'Basis-Tabelle-Samen'!$BH135,
IF($D$1="Griechisch - GR",'Basis-Tabelle-Samen'!$BI135,
IF($D$1="Irisch - IE",'Basis-Tabelle-Samen'!$BJ135,
IF($D$1="Isländisch - IS",'Basis-Tabelle-Samen'!$BK135,
IF($D$1="Italienisch - IT",'Basis-Tabelle-Samen'!$BL135,
IF($D$1="Japanisch - JP",'Basis-Tabelle-Samen'!$BM135,
IF($D$1="Kroatisch - HR",'Basis-Tabelle-Samen'!$BN135,
IF($D$1="Lettisch - LV",'Basis-Tabelle-Samen'!$BO135,
IF($D$1="Litauisch - LT",'Basis-Tabelle-Samen'!$BP135,
IF($D$1="Maltesisch - MT",'Basis-Tabelle-Samen'!$BQ135,
IF($D$1="Niederländisch - NL",'Basis-Tabelle-Samen'!$BR135,
IF($D$1="Norwegisch - NO",'Basis-Tabelle-Samen'!$BS135,
IF($D$1="Polnisch - PL",'Basis-Tabelle-Samen'!$BT135,
IF($D$1="Portugiesisch - PT",'Basis-Tabelle-Samen'!$BU135,
IF($D$1="Rumänisch - RO",'Basis-Tabelle-Samen'!$BV135,
IF($D$1="Schwedisch - SE",'Basis-Tabelle-Samen'!$BW135,
IF($D$1="Slowakisch - SK",'Basis-Tabelle-Samen'!$BX135,
IF($D$1="Slowenisch - SI",'Basis-Tabelle-Samen'!$BY135,
IF($D$1="Spanisch - ES",'Basis-Tabelle-Samen'!$BZ135,
IF($D$1="Tschechisch - CZ",'Basis-Tabelle-Samen'!$BD135,
IF($D$1="Türkisch - TR",'Basis-Tabelle-Samen'!$CB135,
IF($D$1="Ungarisch - HU",'Basis-Tabelle-Samen'!$CC135,
" ACHTUNG")))))))))))))))))))))))))))))</f>
        <v>Organic - Aubergine - Long Purple
Solanum melongena
BIO - Aubergine - Long Purple</v>
      </c>
      <c r="E135" s="190" t="str">
        <f t="shared" si="6"/>
        <v/>
      </c>
      <c r="F135" s="170"/>
      <c r="G135" s="12"/>
      <c r="H135" s="157">
        <f>IF('Basis-Tabelle-Samen'!K135="","",'Basis-Tabelle-Samen'!K135)</f>
        <v>78327</v>
      </c>
      <c r="I135" s="189">
        <f t="shared" si="7"/>
        <v>15</v>
      </c>
      <c r="J135" s="188">
        <f>IF(H135="",0,'Basis-Tabelle-Samen'!M135)</f>
        <v>2.4500000000000002</v>
      </c>
      <c r="K135" s="12"/>
      <c r="L135" s="157">
        <f>IF('Basis-Tabelle-Samen'!N135="","",'Basis-Tabelle-Samen'!N135)</f>
        <v>88327</v>
      </c>
      <c r="M135" s="189">
        <f t="shared" si="8"/>
        <v>18</v>
      </c>
      <c r="N135" s="188">
        <f>IF(L135="",0,'Basis-Tabelle-Samen'!P135)</f>
        <v>3.75</v>
      </c>
      <c r="O135" s="12"/>
      <c r="P135" s="157">
        <f>IF('Basis-Tabelle-Samen'!Q135="","",'Basis-Tabelle-Samen'!Q135)</f>
        <v>58327</v>
      </c>
      <c r="Q135" s="189">
        <f t="shared" si="9"/>
        <v>6</v>
      </c>
      <c r="R135" s="188">
        <f>IF(P135="",0,'Basis-Tabelle-Samen'!S135)</f>
        <v>4.95</v>
      </c>
      <c r="S135" s="12"/>
      <c r="T135" s="157">
        <f>IF('Basis-Tabelle-Samen'!T135="","",'Basis-Tabelle-Samen'!T135)</f>
        <v>38327</v>
      </c>
      <c r="U135" s="189">
        <f t="shared" si="10"/>
        <v>6</v>
      </c>
      <c r="V135" s="188">
        <f>IF(T135="",0,'Basis-Tabelle-Samen'!V135)</f>
        <v>6.75</v>
      </c>
      <c r="W135" s="12"/>
      <c r="X135" s="157">
        <f>IF('Basis-Tabelle-Samen'!W135="","",'Basis-Tabelle-Samen'!W135)</f>
        <v>68327</v>
      </c>
      <c r="Y135" s="189">
        <f t="shared" si="11"/>
        <v>8</v>
      </c>
      <c r="Z135" s="188">
        <f>IF(X135="",0,'Basis-Tabelle-Samen'!Y135)</f>
        <v>2.95</v>
      </c>
    </row>
    <row r="136" spans="1:26" ht="39.950000000000003" customHeight="1" x14ac:dyDescent="0.2">
      <c r="A136" s="154" t="str">
        <f>IF('Basis-Tabelle-Samen'!A164="","",IF($D$1="Deutsch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36" s="337">
        <v>171</v>
      </c>
      <c r="C136" s="160" t="str">
        <f>IF('Basis-Tabelle-Samen'!G187="","",'Basis-Tabelle-Samen'!G187)</f>
        <v>02</v>
      </c>
      <c r="D136" s="155" t="str">
        <f>IF('Basis-Tabelle-Samen'!$BB187="","",
IF($D$1="Bulgarisch - BG",'Basis-Tabelle-Samen'!$BB187,
IF($D$1="Dänisch - DK",'Basis-Tabelle-Samen'!$BC187,
IF($D$1="Deutsch - DE",'Basis-Tabelle-Samen'!$BD187,
IF($D$1="Englisch - UK",'Basis-Tabelle-Samen'!$BE187,
IF($D$1="Estnisch - EE",'Basis-Tabelle-Samen'!$BF187,
IF($D$1="Finnisch - FI",'Basis-Tabelle-Samen'!$BG187,
IF($D$1="Französisch - FR",'Basis-Tabelle-Samen'!$BH187,
IF($D$1="Griechisch - GR",'Basis-Tabelle-Samen'!$BI187,
IF($D$1="Irisch - IE",'Basis-Tabelle-Samen'!$BJ187,
IF($D$1="Isländisch - IS",'Basis-Tabelle-Samen'!$BK187,
IF($D$1="Italienisch - IT",'Basis-Tabelle-Samen'!$BL187,
IF($D$1="Japanisch - JP",'Basis-Tabelle-Samen'!$BM187,
IF($D$1="Kroatisch - HR",'Basis-Tabelle-Samen'!$BN187,
IF($D$1="Lettisch - LV",'Basis-Tabelle-Samen'!$BO187,
IF($D$1="Litauisch - LT",'Basis-Tabelle-Samen'!$BP187,
IF($D$1="Maltesisch - MT",'Basis-Tabelle-Samen'!$BQ187,
IF($D$1="Niederländisch - NL",'Basis-Tabelle-Samen'!$BR187,
IF($D$1="Norwegisch - NO",'Basis-Tabelle-Samen'!$BS187,
IF($D$1="Polnisch - PL",'Basis-Tabelle-Samen'!$BT187,
IF($D$1="Portugiesisch - PT",'Basis-Tabelle-Samen'!$BU187,
IF($D$1="Rumänisch - RO",'Basis-Tabelle-Samen'!$BV187,
IF($D$1="Schwedisch - SE",'Basis-Tabelle-Samen'!$BW187,
IF($D$1="Slowakisch - SK",'Basis-Tabelle-Samen'!$BX187,
IF($D$1="Slowenisch - SI",'Basis-Tabelle-Samen'!$BY187,
IF($D$1="Spanisch - ES",'Basis-Tabelle-Samen'!$BZ187,
IF($D$1="Tschechisch - CZ",'Basis-Tabelle-Samen'!$BD187,
IF($D$1="Türkisch - TR",'Basis-Tabelle-Samen'!$CB187,
IF($D$1="Ungarisch - HU",'Basis-Tabelle-Samen'!$CC187,
" ACHTUNG")))))))))))))))))))))))))))))</f>
        <v>Organic - Bean - Edamame
Glycine max (L.) Merr.
BIO - Bohne - Edamame</v>
      </c>
      <c r="E136" s="190" t="str">
        <f t="shared" si="6"/>
        <v/>
      </c>
      <c r="F136" s="170"/>
      <c r="G136" s="12"/>
      <c r="H136" s="157">
        <f>IF('Basis-Tabelle-Samen'!K187="","",'Basis-Tabelle-Samen'!K187)</f>
        <v>78741</v>
      </c>
      <c r="I136" s="189">
        <f t="shared" si="7"/>
        <v>15</v>
      </c>
      <c r="J136" s="188">
        <f>IF(H136="",0,'Basis-Tabelle-Samen'!M187)</f>
        <v>2.4500000000000002</v>
      </c>
      <c r="K136" s="12"/>
      <c r="L136" s="157">
        <f>IF('Basis-Tabelle-Samen'!N187="","",'Basis-Tabelle-Samen'!N187)</f>
        <v>88741</v>
      </c>
      <c r="M136" s="189">
        <f t="shared" si="8"/>
        <v>18</v>
      </c>
      <c r="N136" s="188">
        <f>IF(L136="",0,'Basis-Tabelle-Samen'!P187)</f>
        <v>3.75</v>
      </c>
      <c r="O136" s="12"/>
      <c r="P136" s="157">
        <f>IF('Basis-Tabelle-Samen'!Q187="","",'Basis-Tabelle-Samen'!Q187)</f>
        <v>58741</v>
      </c>
      <c r="Q136" s="189">
        <f t="shared" si="9"/>
        <v>6</v>
      </c>
      <c r="R136" s="188">
        <f>IF(P136="",0,'Basis-Tabelle-Samen'!S187)</f>
        <v>4.95</v>
      </c>
      <c r="S136" s="12"/>
      <c r="T136" s="157">
        <f>IF('Basis-Tabelle-Samen'!T187="","",'Basis-Tabelle-Samen'!T187)</f>
        <v>38741</v>
      </c>
      <c r="U136" s="189">
        <f t="shared" si="10"/>
        <v>6</v>
      </c>
      <c r="V136" s="188">
        <f>IF(T136="",0,'Basis-Tabelle-Samen'!V187)</f>
        <v>6.75</v>
      </c>
      <c r="W136" s="12"/>
      <c r="X136" s="157">
        <f>IF('Basis-Tabelle-Samen'!W187="","",'Basis-Tabelle-Samen'!W187)</f>
        <v>68741</v>
      </c>
      <c r="Y136" s="189">
        <f t="shared" si="11"/>
        <v>8</v>
      </c>
      <c r="Z136" s="188">
        <f>IF(X136="",0,'Basis-Tabelle-Samen'!Y187)</f>
        <v>2.95</v>
      </c>
    </row>
    <row r="137" spans="1:26" ht="39.950000000000003" customHeight="1" x14ac:dyDescent="0.2">
      <c r="A137" s="154" t="str">
        <f>IF('Basis-Tabelle-Samen'!A179="","",IF($D$1="Deutsch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37" s="337">
        <v>120</v>
      </c>
      <c r="C137" s="160" t="str">
        <f>IF('Basis-Tabelle-Samen'!G136="","",'Basis-Tabelle-Samen'!G136)</f>
        <v>02</v>
      </c>
      <c r="D137" s="155" t="str">
        <f>IF('Basis-Tabelle-Samen'!$BB136="","",
IF($D$1="Bulgarisch - BG",'Basis-Tabelle-Samen'!$BB136,
IF($D$1="Dänisch - DK",'Basis-Tabelle-Samen'!$BC136,
IF($D$1="Deutsch - DE",'Basis-Tabelle-Samen'!$BD136,
IF($D$1="Englisch - UK",'Basis-Tabelle-Samen'!$BE136,
IF($D$1="Estnisch - EE",'Basis-Tabelle-Samen'!$BF136,
IF($D$1="Finnisch - FI",'Basis-Tabelle-Samen'!$BG136,
IF($D$1="Französisch - FR",'Basis-Tabelle-Samen'!$BH136,
IF($D$1="Griechisch - GR",'Basis-Tabelle-Samen'!$BI136,
IF($D$1="Irisch - IE",'Basis-Tabelle-Samen'!$BJ136,
IF($D$1="Isländisch - IS",'Basis-Tabelle-Samen'!$BK136,
IF($D$1="Italienisch - IT",'Basis-Tabelle-Samen'!$BL136,
IF($D$1="Japanisch - JP",'Basis-Tabelle-Samen'!$BM136,
IF($D$1="Kroatisch - HR",'Basis-Tabelle-Samen'!$BN136,
IF($D$1="Lettisch - LV",'Basis-Tabelle-Samen'!$BO136,
IF($D$1="Litauisch - LT",'Basis-Tabelle-Samen'!$BP136,
IF($D$1="Maltesisch - MT",'Basis-Tabelle-Samen'!$BQ136,
IF($D$1="Niederländisch - NL",'Basis-Tabelle-Samen'!$BR136,
IF($D$1="Norwegisch - NO",'Basis-Tabelle-Samen'!$BS136,
IF($D$1="Polnisch - PL",'Basis-Tabelle-Samen'!$BT136,
IF($D$1="Portugiesisch - PT",'Basis-Tabelle-Samen'!$BU136,
IF($D$1="Rumänisch - RO",'Basis-Tabelle-Samen'!$BV136,
IF($D$1="Schwedisch - SE",'Basis-Tabelle-Samen'!$BW136,
IF($D$1="Slowakisch - SK",'Basis-Tabelle-Samen'!$BX136,
IF($D$1="Slowenisch - SI",'Basis-Tabelle-Samen'!$BY136,
IF($D$1="Spanisch - ES",'Basis-Tabelle-Samen'!$BZ136,
IF($D$1="Tschechisch - CZ",'Basis-Tabelle-Samen'!$BD136,
IF($D$1="Türkisch - TR",'Basis-Tabelle-Samen'!$CB136,
IF($D$1="Ungarisch - HU",'Basis-Tabelle-Samen'!$CC136,
" ACHTUNG")))))))))))))))))))))))))))))</f>
        <v>Organic - Beetroot - Chioggia
Beta vulgaris
BIO - Rote Beete - Chioggia</v>
      </c>
      <c r="E137" s="190" t="str">
        <f t="shared" si="6"/>
        <v/>
      </c>
      <c r="F137" s="170"/>
      <c r="G137" s="12"/>
      <c r="H137" s="157">
        <f>IF('Basis-Tabelle-Samen'!K136="","",'Basis-Tabelle-Samen'!K136)</f>
        <v>78351</v>
      </c>
      <c r="I137" s="189">
        <f t="shared" si="7"/>
        <v>15</v>
      </c>
      <c r="J137" s="188">
        <f>IF(H137="",0,'Basis-Tabelle-Samen'!M136)</f>
        <v>2.4500000000000002</v>
      </c>
      <c r="K137" s="12"/>
      <c r="L137" s="157">
        <f>IF('Basis-Tabelle-Samen'!N136="","",'Basis-Tabelle-Samen'!N136)</f>
        <v>88351</v>
      </c>
      <c r="M137" s="189">
        <f t="shared" si="8"/>
        <v>18</v>
      </c>
      <c r="N137" s="188">
        <f>IF(L137="",0,'Basis-Tabelle-Samen'!P136)</f>
        <v>3.75</v>
      </c>
      <c r="O137" s="12"/>
      <c r="P137" s="157">
        <f>IF('Basis-Tabelle-Samen'!Q136="","",'Basis-Tabelle-Samen'!Q136)</f>
        <v>58351</v>
      </c>
      <c r="Q137" s="189">
        <f t="shared" si="9"/>
        <v>6</v>
      </c>
      <c r="R137" s="188">
        <f>IF(P137="",0,'Basis-Tabelle-Samen'!S136)</f>
        <v>4.95</v>
      </c>
      <c r="S137" s="12"/>
      <c r="T137" s="157">
        <f>IF('Basis-Tabelle-Samen'!T136="","",'Basis-Tabelle-Samen'!T136)</f>
        <v>38351</v>
      </c>
      <c r="U137" s="189">
        <f t="shared" si="10"/>
        <v>6</v>
      </c>
      <c r="V137" s="188">
        <f>IF(T137="",0,'Basis-Tabelle-Samen'!V136)</f>
        <v>6.75</v>
      </c>
      <c r="W137" s="12"/>
      <c r="X137" s="157">
        <f>IF('Basis-Tabelle-Samen'!W136="","",'Basis-Tabelle-Samen'!W136)</f>
        <v>68351</v>
      </c>
      <c r="Y137" s="189">
        <f t="shared" si="11"/>
        <v>8</v>
      </c>
      <c r="Z137" s="188">
        <f>IF(X137="",0,'Basis-Tabelle-Samen'!Y136)</f>
        <v>2.95</v>
      </c>
    </row>
    <row r="138" spans="1:26" ht="39.950000000000003" customHeight="1" x14ac:dyDescent="0.2">
      <c r="A138" s="154" t="str">
        <f>IF('Basis-Tabelle-Samen'!A167="","",IF($D$1="Deutsch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38" s="337">
        <v>122</v>
      </c>
      <c r="C138" s="160" t="str">
        <f>IF('Basis-Tabelle-Samen'!G138="","",'Basis-Tabelle-Samen'!G138)</f>
        <v>02</v>
      </c>
      <c r="D138" s="155" t="str">
        <f>IF('Basis-Tabelle-Samen'!$BB138="","",
IF($D$1="Bulgarisch - BG",'Basis-Tabelle-Samen'!$BB138,
IF($D$1="Dänisch - DK",'Basis-Tabelle-Samen'!$BC138,
IF($D$1="Deutsch - DE",'Basis-Tabelle-Samen'!$BD138,
IF($D$1="Englisch - UK",'Basis-Tabelle-Samen'!$BE138,
IF($D$1="Estnisch - EE",'Basis-Tabelle-Samen'!$BF138,
IF($D$1="Finnisch - FI",'Basis-Tabelle-Samen'!$BG138,
IF($D$1="Französisch - FR",'Basis-Tabelle-Samen'!$BH138,
IF($D$1="Griechisch - GR",'Basis-Tabelle-Samen'!$BI138,
IF($D$1="Irisch - IE",'Basis-Tabelle-Samen'!$BJ138,
IF($D$1="Isländisch - IS",'Basis-Tabelle-Samen'!$BK138,
IF($D$1="Italienisch - IT",'Basis-Tabelle-Samen'!$BL138,
IF($D$1="Japanisch - JP",'Basis-Tabelle-Samen'!$BM138,
IF($D$1="Kroatisch - HR",'Basis-Tabelle-Samen'!$BN138,
IF($D$1="Lettisch - LV",'Basis-Tabelle-Samen'!$BO138,
IF($D$1="Litauisch - LT",'Basis-Tabelle-Samen'!$BP138,
IF($D$1="Maltesisch - MT",'Basis-Tabelle-Samen'!$BQ138,
IF($D$1="Niederländisch - NL",'Basis-Tabelle-Samen'!$BR138,
IF($D$1="Norwegisch - NO",'Basis-Tabelle-Samen'!$BS138,
IF($D$1="Polnisch - PL",'Basis-Tabelle-Samen'!$BT138,
IF($D$1="Portugiesisch - PT",'Basis-Tabelle-Samen'!$BU138,
IF($D$1="Rumänisch - RO",'Basis-Tabelle-Samen'!$BV138,
IF($D$1="Schwedisch - SE",'Basis-Tabelle-Samen'!$BW138,
IF($D$1="Slowakisch - SK",'Basis-Tabelle-Samen'!$BX138,
IF($D$1="Slowenisch - SI",'Basis-Tabelle-Samen'!$BY138,
IF($D$1="Spanisch - ES",'Basis-Tabelle-Samen'!$BZ138,
IF($D$1="Tschechisch - CZ",'Basis-Tabelle-Samen'!$BD138,
IF($D$1="Türkisch - TR",'Basis-Tabelle-Samen'!$CB138,
IF($D$1="Ungarisch - HU",'Basis-Tabelle-Samen'!$CC138,
" ACHTUNG")))))))))))))))))))))))))))))</f>
        <v>Organic - Beetroot - Detroit Globe
Beta vulgaris
BIO - Rote Beete - Detroit Globe</v>
      </c>
      <c r="E138" s="190" t="str">
        <f t="shared" si="6"/>
        <v/>
      </c>
      <c r="F138" s="170"/>
      <c r="G138" s="12"/>
      <c r="H138" s="157">
        <f>IF('Basis-Tabelle-Samen'!K138="","",'Basis-Tabelle-Samen'!K138)</f>
        <v>78353</v>
      </c>
      <c r="I138" s="189">
        <f t="shared" si="7"/>
        <v>15</v>
      </c>
      <c r="J138" s="188">
        <f>IF(H138="",0,'Basis-Tabelle-Samen'!M138)</f>
        <v>2.4500000000000002</v>
      </c>
      <c r="K138" s="12"/>
      <c r="L138" s="157">
        <f>IF('Basis-Tabelle-Samen'!N138="","",'Basis-Tabelle-Samen'!N138)</f>
        <v>88353</v>
      </c>
      <c r="M138" s="189">
        <f t="shared" si="8"/>
        <v>18</v>
      </c>
      <c r="N138" s="188">
        <f>IF(L138="",0,'Basis-Tabelle-Samen'!P138)</f>
        <v>3.75</v>
      </c>
      <c r="O138" s="12"/>
      <c r="P138" s="157">
        <f>IF('Basis-Tabelle-Samen'!Q138="","",'Basis-Tabelle-Samen'!Q138)</f>
        <v>58353</v>
      </c>
      <c r="Q138" s="189">
        <f t="shared" si="9"/>
        <v>6</v>
      </c>
      <c r="R138" s="188">
        <f>IF(P138="",0,'Basis-Tabelle-Samen'!S138)</f>
        <v>4.95</v>
      </c>
      <c r="S138" s="12"/>
      <c r="T138" s="157">
        <f>IF('Basis-Tabelle-Samen'!T138="","",'Basis-Tabelle-Samen'!T138)</f>
        <v>38353</v>
      </c>
      <c r="U138" s="189">
        <f t="shared" si="10"/>
        <v>6</v>
      </c>
      <c r="V138" s="188">
        <f>IF(T138="",0,'Basis-Tabelle-Samen'!V138)</f>
        <v>6.75</v>
      </c>
      <c r="W138" s="12"/>
      <c r="X138" s="157">
        <f>IF('Basis-Tabelle-Samen'!W138="","",'Basis-Tabelle-Samen'!W138)</f>
        <v>68353</v>
      </c>
      <c r="Y138" s="189">
        <f t="shared" si="11"/>
        <v>8</v>
      </c>
      <c r="Z138" s="188">
        <f>IF(X138="",0,'Basis-Tabelle-Samen'!Y138)</f>
        <v>2.95</v>
      </c>
    </row>
    <row r="139" spans="1:26" ht="39.950000000000003" customHeight="1" x14ac:dyDescent="0.2">
      <c r="A139" s="154" t="str">
        <f>IF('Basis-Tabelle-Samen'!A142="","",IF($D$1="Deutsch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39" s="337">
        <v>154</v>
      </c>
      <c r="C139" s="160" t="str">
        <f>IF('Basis-Tabelle-Samen'!G170="","",'Basis-Tabelle-Samen'!G170)</f>
        <v>02</v>
      </c>
      <c r="D139" s="155" t="str">
        <f>IF('Basis-Tabelle-Samen'!$BB170="","",
IF($D$1="Bulgarisch - BG",'Basis-Tabelle-Samen'!$BB170,
IF($D$1="Dänisch - DK",'Basis-Tabelle-Samen'!$BC170,
IF($D$1="Deutsch - DE",'Basis-Tabelle-Samen'!$BD170,
IF($D$1="Englisch - UK",'Basis-Tabelle-Samen'!$BE170,
IF($D$1="Estnisch - EE",'Basis-Tabelle-Samen'!$BF170,
IF($D$1="Finnisch - FI",'Basis-Tabelle-Samen'!$BG170,
IF($D$1="Französisch - FR",'Basis-Tabelle-Samen'!$BH170,
IF($D$1="Griechisch - GR",'Basis-Tabelle-Samen'!$BI170,
IF($D$1="Irisch - IE",'Basis-Tabelle-Samen'!$BJ170,
IF($D$1="Isländisch - IS",'Basis-Tabelle-Samen'!$BK170,
IF($D$1="Italienisch - IT",'Basis-Tabelle-Samen'!$BL170,
IF($D$1="Japanisch - JP",'Basis-Tabelle-Samen'!$BM170,
IF($D$1="Kroatisch - HR",'Basis-Tabelle-Samen'!$BN170,
IF($D$1="Lettisch - LV",'Basis-Tabelle-Samen'!$BO170,
IF($D$1="Litauisch - LT",'Basis-Tabelle-Samen'!$BP170,
IF($D$1="Maltesisch - MT",'Basis-Tabelle-Samen'!$BQ170,
IF($D$1="Niederländisch - NL",'Basis-Tabelle-Samen'!$BR170,
IF($D$1="Norwegisch - NO",'Basis-Tabelle-Samen'!$BS170,
IF($D$1="Polnisch - PL",'Basis-Tabelle-Samen'!$BT170,
IF($D$1="Portugiesisch - PT",'Basis-Tabelle-Samen'!$BU170,
IF($D$1="Rumänisch - RO",'Basis-Tabelle-Samen'!$BV170,
IF($D$1="Schwedisch - SE",'Basis-Tabelle-Samen'!$BW170,
IF($D$1="Slowakisch - SK",'Basis-Tabelle-Samen'!$BX170,
IF($D$1="Slowenisch - SI",'Basis-Tabelle-Samen'!$BY170,
IF($D$1="Spanisch - ES",'Basis-Tabelle-Samen'!$BZ170,
IF($D$1="Tschechisch - CZ",'Basis-Tabelle-Samen'!$BD170,
IF($D$1="Türkisch - TR",'Basis-Tabelle-Samen'!$CB170,
IF($D$1="Ungarisch - HU",'Basis-Tabelle-Samen'!$CC170,
" ACHTUNG")))))))))))))))))))))))))))))</f>
        <v>Organic - Broccoli - Calabrese
Brassica oleracea
BIO - Broccoli - Calabrese</v>
      </c>
      <c r="E139" s="190" t="str">
        <f t="shared" si="6"/>
        <v/>
      </c>
      <c r="F139" s="170"/>
      <c r="G139" s="12"/>
      <c r="H139" s="157">
        <f>IF('Basis-Tabelle-Samen'!K170="","",'Basis-Tabelle-Samen'!K170)</f>
        <v>78651</v>
      </c>
      <c r="I139" s="189">
        <f t="shared" si="7"/>
        <v>15</v>
      </c>
      <c r="J139" s="188">
        <f>IF(H139="",0,'Basis-Tabelle-Samen'!M170)</f>
        <v>2.4500000000000002</v>
      </c>
      <c r="K139" s="12"/>
      <c r="L139" s="157">
        <f>IF('Basis-Tabelle-Samen'!N170="","",'Basis-Tabelle-Samen'!N170)</f>
        <v>88651</v>
      </c>
      <c r="M139" s="189">
        <f t="shared" si="8"/>
        <v>18</v>
      </c>
      <c r="N139" s="188">
        <f>IF(L139="",0,'Basis-Tabelle-Samen'!P170)</f>
        <v>3.75</v>
      </c>
      <c r="O139" s="12"/>
      <c r="P139" s="157">
        <f>IF('Basis-Tabelle-Samen'!Q170="","",'Basis-Tabelle-Samen'!Q170)</f>
        <v>58651</v>
      </c>
      <c r="Q139" s="189">
        <f t="shared" si="9"/>
        <v>6</v>
      </c>
      <c r="R139" s="188">
        <f>IF(P139="",0,'Basis-Tabelle-Samen'!S170)</f>
        <v>4.95</v>
      </c>
      <c r="S139" s="12"/>
      <c r="T139" s="157">
        <f>IF('Basis-Tabelle-Samen'!T170="","",'Basis-Tabelle-Samen'!T170)</f>
        <v>38651</v>
      </c>
      <c r="U139" s="189">
        <f t="shared" si="10"/>
        <v>6</v>
      </c>
      <c r="V139" s="188">
        <f>IF(T139="",0,'Basis-Tabelle-Samen'!V170)</f>
        <v>6.75</v>
      </c>
      <c r="W139" s="12"/>
      <c r="X139" s="157">
        <f>IF('Basis-Tabelle-Samen'!W170="","",'Basis-Tabelle-Samen'!W170)</f>
        <v>68651</v>
      </c>
      <c r="Y139" s="189">
        <f t="shared" si="11"/>
        <v>8</v>
      </c>
      <c r="Z139" s="188">
        <f>IF(X139="",0,'Basis-Tabelle-Samen'!Y170)</f>
        <v>2.95</v>
      </c>
    </row>
    <row r="140" spans="1:26" ht="39.950000000000003" customHeight="1" x14ac:dyDescent="0.2">
      <c r="A140" s="154" t="str">
        <f>IF('Basis-Tabelle-Samen'!A141="","",IF($D$1="Deutsch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40" s="337">
        <v>155</v>
      </c>
      <c r="C140" s="160" t="str">
        <f>IF('Basis-Tabelle-Samen'!G171="","",'Basis-Tabelle-Samen'!G171)</f>
        <v>02</v>
      </c>
      <c r="D140" s="155" t="str">
        <f>IF('Basis-Tabelle-Samen'!$BB171="","",
IF($D$1="Bulgarisch - BG",'Basis-Tabelle-Samen'!$BB171,
IF($D$1="Dänisch - DK",'Basis-Tabelle-Samen'!$BC171,
IF($D$1="Deutsch - DE",'Basis-Tabelle-Samen'!$BD171,
IF($D$1="Englisch - UK",'Basis-Tabelle-Samen'!$BE171,
IF($D$1="Estnisch - EE",'Basis-Tabelle-Samen'!$BF171,
IF($D$1="Finnisch - FI",'Basis-Tabelle-Samen'!$BG171,
IF($D$1="Französisch - FR",'Basis-Tabelle-Samen'!$BH171,
IF($D$1="Griechisch - GR",'Basis-Tabelle-Samen'!$BI171,
IF($D$1="Irisch - IE",'Basis-Tabelle-Samen'!$BJ171,
IF($D$1="Isländisch - IS",'Basis-Tabelle-Samen'!$BK171,
IF($D$1="Italienisch - IT",'Basis-Tabelle-Samen'!$BL171,
IF($D$1="Japanisch - JP",'Basis-Tabelle-Samen'!$BM171,
IF($D$1="Kroatisch - HR",'Basis-Tabelle-Samen'!$BN171,
IF($D$1="Lettisch - LV",'Basis-Tabelle-Samen'!$BO171,
IF($D$1="Litauisch - LT",'Basis-Tabelle-Samen'!$BP171,
IF($D$1="Maltesisch - MT",'Basis-Tabelle-Samen'!$BQ171,
IF($D$1="Niederländisch - NL",'Basis-Tabelle-Samen'!$BR171,
IF($D$1="Norwegisch - NO",'Basis-Tabelle-Samen'!$BS171,
IF($D$1="Polnisch - PL",'Basis-Tabelle-Samen'!$BT171,
IF($D$1="Portugiesisch - PT",'Basis-Tabelle-Samen'!$BU171,
IF($D$1="Rumänisch - RO",'Basis-Tabelle-Samen'!$BV171,
IF($D$1="Schwedisch - SE",'Basis-Tabelle-Samen'!$BW171,
IF($D$1="Slowakisch - SK",'Basis-Tabelle-Samen'!$BX171,
IF($D$1="Slowenisch - SI",'Basis-Tabelle-Samen'!$BY171,
IF($D$1="Spanisch - ES",'Basis-Tabelle-Samen'!$BZ171,
IF($D$1="Tschechisch - CZ",'Basis-Tabelle-Samen'!$BD171,
IF($D$1="Türkisch - TR",'Basis-Tabelle-Samen'!$CB171,
IF($D$1="Ungarisch - HU",'Basis-Tabelle-Samen'!$CC171,
" ACHTUNG")))))))))))))))))))))))))))))</f>
        <v>Organic - Broccoli - Early Purple
Brassica oleracea
BIO - Broccoli - Early Purple</v>
      </c>
      <c r="E140" s="190" t="str">
        <f t="shared" si="6"/>
        <v/>
      </c>
      <c r="F140" s="170"/>
      <c r="G140" s="12"/>
      <c r="H140" s="157">
        <f>IF('Basis-Tabelle-Samen'!K171="","",'Basis-Tabelle-Samen'!K171)</f>
        <v>78652</v>
      </c>
      <c r="I140" s="189">
        <f t="shared" si="7"/>
        <v>15</v>
      </c>
      <c r="J140" s="188">
        <f>IF(H140="",0,'Basis-Tabelle-Samen'!M171)</f>
        <v>2.4500000000000002</v>
      </c>
      <c r="K140" s="12"/>
      <c r="L140" s="157">
        <f>IF('Basis-Tabelle-Samen'!N171="","",'Basis-Tabelle-Samen'!N171)</f>
        <v>88652</v>
      </c>
      <c r="M140" s="189">
        <f t="shared" si="8"/>
        <v>18</v>
      </c>
      <c r="N140" s="188">
        <f>IF(L140="",0,'Basis-Tabelle-Samen'!P171)</f>
        <v>3.75</v>
      </c>
      <c r="O140" s="12"/>
      <c r="P140" s="157">
        <f>IF('Basis-Tabelle-Samen'!Q171="","",'Basis-Tabelle-Samen'!Q171)</f>
        <v>58652</v>
      </c>
      <c r="Q140" s="189">
        <f t="shared" si="9"/>
        <v>6</v>
      </c>
      <c r="R140" s="188">
        <f>IF(P140="",0,'Basis-Tabelle-Samen'!S171)</f>
        <v>4.95</v>
      </c>
      <c r="S140" s="12"/>
      <c r="T140" s="157">
        <f>IF('Basis-Tabelle-Samen'!T171="","",'Basis-Tabelle-Samen'!T171)</f>
        <v>38652</v>
      </c>
      <c r="U140" s="189">
        <f t="shared" si="10"/>
        <v>6</v>
      </c>
      <c r="V140" s="188">
        <f>IF(T140="",0,'Basis-Tabelle-Samen'!V171)</f>
        <v>6.75</v>
      </c>
      <c r="W140" s="12"/>
      <c r="X140" s="157">
        <f>IF('Basis-Tabelle-Samen'!W171="","",'Basis-Tabelle-Samen'!W171)</f>
        <v>68652</v>
      </c>
      <c r="Y140" s="189">
        <f t="shared" si="11"/>
        <v>8</v>
      </c>
      <c r="Z140" s="188">
        <f>IF(X140="",0,'Basis-Tabelle-Samen'!Y171)</f>
        <v>2.95</v>
      </c>
    </row>
    <row r="141" spans="1:26" ht="39.950000000000003" customHeight="1" x14ac:dyDescent="0.2">
      <c r="A141" s="154" t="str">
        <f>IF('Basis-Tabelle-Samen'!A123="","",IF($D$1="Deutsch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41" s="337">
        <v>158</v>
      </c>
      <c r="C141" s="160" t="str">
        <f>IF('Basis-Tabelle-Samen'!G174="","",'Basis-Tabelle-Samen'!G174)</f>
        <v>02</v>
      </c>
      <c r="D141" s="155" t="str">
        <f>IF('Basis-Tabelle-Samen'!$BB174="","",
IF($D$1="Bulgarisch - BG",'Basis-Tabelle-Samen'!$BB174,
IF($D$1="Dänisch - DK",'Basis-Tabelle-Samen'!$BC174,
IF($D$1="Deutsch - DE",'Basis-Tabelle-Samen'!$BD174,
IF($D$1="Englisch - UK",'Basis-Tabelle-Samen'!$BE174,
IF($D$1="Estnisch - EE",'Basis-Tabelle-Samen'!$BF174,
IF($D$1="Finnisch - FI",'Basis-Tabelle-Samen'!$BG174,
IF($D$1="Französisch - FR",'Basis-Tabelle-Samen'!$BH174,
IF($D$1="Griechisch - GR",'Basis-Tabelle-Samen'!$BI174,
IF($D$1="Irisch - IE",'Basis-Tabelle-Samen'!$BJ174,
IF($D$1="Isländisch - IS",'Basis-Tabelle-Samen'!$BK174,
IF($D$1="Italienisch - IT",'Basis-Tabelle-Samen'!$BL174,
IF($D$1="Japanisch - JP",'Basis-Tabelle-Samen'!$BM174,
IF($D$1="Kroatisch - HR",'Basis-Tabelle-Samen'!$BN174,
IF($D$1="Lettisch - LV",'Basis-Tabelle-Samen'!$BO174,
IF($D$1="Litauisch - LT",'Basis-Tabelle-Samen'!$BP174,
IF($D$1="Maltesisch - MT",'Basis-Tabelle-Samen'!$BQ174,
IF($D$1="Niederländisch - NL",'Basis-Tabelle-Samen'!$BR174,
IF($D$1="Norwegisch - NO",'Basis-Tabelle-Samen'!$BS174,
IF($D$1="Polnisch - PL",'Basis-Tabelle-Samen'!$BT174,
IF($D$1="Portugiesisch - PT",'Basis-Tabelle-Samen'!$BU174,
IF($D$1="Rumänisch - RO",'Basis-Tabelle-Samen'!$BV174,
IF($D$1="Schwedisch - SE",'Basis-Tabelle-Samen'!$BW174,
IF($D$1="Slowakisch - SK",'Basis-Tabelle-Samen'!$BX174,
IF($D$1="Slowenisch - SI",'Basis-Tabelle-Samen'!$BY174,
IF($D$1="Spanisch - ES",'Basis-Tabelle-Samen'!$BZ174,
IF($D$1="Tschechisch - CZ",'Basis-Tabelle-Samen'!$BD174,
IF($D$1="Türkisch - TR",'Basis-Tabelle-Samen'!$CB174,
IF($D$1="Ungarisch - HU",'Basis-Tabelle-Samen'!$CC174,
" ACHTUNG")))))))))))))))))))))))))))))</f>
        <v>Organic - Brussels Sprout - Groninger
Brassica oleracea var. gemmifera
BIO - Rosenkohl - Groninger</v>
      </c>
      <c r="E141" s="190" t="str">
        <f t="shared" si="6"/>
        <v/>
      </c>
      <c r="F141" s="170"/>
      <c r="G141" s="12"/>
      <c r="H141" s="157">
        <f>IF('Basis-Tabelle-Samen'!K174="","",'Basis-Tabelle-Samen'!K174)</f>
        <v>78671</v>
      </c>
      <c r="I141" s="189">
        <f t="shared" si="7"/>
        <v>15</v>
      </c>
      <c r="J141" s="188">
        <f>IF(H141="",0,'Basis-Tabelle-Samen'!M174)</f>
        <v>2.4500000000000002</v>
      </c>
      <c r="K141" s="12"/>
      <c r="L141" s="157">
        <f>IF('Basis-Tabelle-Samen'!N174="","",'Basis-Tabelle-Samen'!N174)</f>
        <v>88671</v>
      </c>
      <c r="M141" s="189">
        <f t="shared" si="8"/>
        <v>18</v>
      </c>
      <c r="N141" s="188">
        <f>IF(L141="",0,'Basis-Tabelle-Samen'!P174)</f>
        <v>3.75</v>
      </c>
      <c r="O141" s="12"/>
      <c r="P141" s="157">
        <f>IF('Basis-Tabelle-Samen'!Q174="","",'Basis-Tabelle-Samen'!Q174)</f>
        <v>58671</v>
      </c>
      <c r="Q141" s="189">
        <f t="shared" si="9"/>
        <v>6</v>
      </c>
      <c r="R141" s="188">
        <f>IF(P141="",0,'Basis-Tabelle-Samen'!S174)</f>
        <v>4.95</v>
      </c>
      <c r="S141" s="12"/>
      <c r="T141" s="157">
        <f>IF('Basis-Tabelle-Samen'!T174="","",'Basis-Tabelle-Samen'!T174)</f>
        <v>38671</v>
      </c>
      <c r="U141" s="189">
        <f t="shared" si="10"/>
        <v>6</v>
      </c>
      <c r="V141" s="188">
        <f>IF(T141="",0,'Basis-Tabelle-Samen'!V174)</f>
        <v>6.75</v>
      </c>
      <c r="W141" s="12"/>
      <c r="X141" s="157">
        <f>IF('Basis-Tabelle-Samen'!W174="","",'Basis-Tabelle-Samen'!W174)</f>
        <v>68671</v>
      </c>
      <c r="Y141" s="189">
        <f t="shared" si="11"/>
        <v>8</v>
      </c>
      <c r="Z141" s="188">
        <f>IF(X141="",0,'Basis-Tabelle-Samen'!Y174)</f>
        <v>2.95</v>
      </c>
    </row>
    <row r="142" spans="1:26" ht="39.950000000000003" customHeight="1" x14ac:dyDescent="0.2">
      <c r="A142" s="154" t="str">
        <f>IF('Basis-Tabelle-Samen'!A147="","",IF($D$1="Deutsch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42" s="337">
        <v>140</v>
      </c>
      <c r="C142" s="160" t="str">
        <f>IF('Basis-Tabelle-Samen'!G156="","",'Basis-Tabelle-Samen'!G156)</f>
        <v>02</v>
      </c>
      <c r="D142" s="155" t="str">
        <f>IF('Basis-Tabelle-Samen'!$BB156="","",
IF($D$1="Bulgarisch - BG",'Basis-Tabelle-Samen'!$BB156,
IF($D$1="Dänisch - DK",'Basis-Tabelle-Samen'!$BC156,
IF($D$1="Deutsch - DE",'Basis-Tabelle-Samen'!$BD156,
IF($D$1="Englisch - UK",'Basis-Tabelle-Samen'!$BE156,
IF($D$1="Estnisch - EE",'Basis-Tabelle-Samen'!$BF156,
IF($D$1="Finnisch - FI",'Basis-Tabelle-Samen'!$BG156,
IF($D$1="Französisch - FR",'Basis-Tabelle-Samen'!$BH156,
IF($D$1="Griechisch - GR",'Basis-Tabelle-Samen'!$BI156,
IF($D$1="Irisch - IE",'Basis-Tabelle-Samen'!$BJ156,
IF($D$1="Isländisch - IS",'Basis-Tabelle-Samen'!$BK156,
IF($D$1="Italienisch - IT",'Basis-Tabelle-Samen'!$BL156,
IF($D$1="Japanisch - JP",'Basis-Tabelle-Samen'!$BM156,
IF($D$1="Kroatisch - HR",'Basis-Tabelle-Samen'!$BN156,
IF($D$1="Lettisch - LV",'Basis-Tabelle-Samen'!$BO156,
IF($D$1="Litauisch - LT",'Basis-Tabelle-Samen'!$BP156,
IF($D$1="Maltesisch - MT",'Basis-Tabelle-Samen'!$BQ156,
IF($D$1="Niederländisch - NL",'Basis-Tabelle-Samen'!$BR156,
IF($D$1="Norwegisch - NO",'Basis-Tabelle-Samen'!$BS156,
IF($D$1="Polnisch - PL",'Basis-Tabelle-Samen'!$BT156,
IF($D$1="Portugiesisch - PT",'Basis-Tabelle-Samen'!$BU156,
IF($D$1="Rumänisch - RO",'Basis-Tabelle-Samen'!$BV156,
IF($D$1="Schwedisch - SE",'Basis-Tabelle-Samen'!$BW156,
IF($D$1="Slowakisch - SK",'Basis-Tabelle-Samen'!$BX156,
IF($D$1="Slowenisch - SI",'Basis-Tabelle-Samen'!$BY156,
IF($D$1="Spanisch - ES",'Basis-Tabelle-Samen'!$BZ156,
IF($D$1="Tschechisch - CZ",'Basis-Tabelle-Samen'!$BD156,
IF($D$1="Türkisch - TR",'Basis-Tabelle-Samen'!$CB156,
IF($D$1="Ungarisch - HU",'Basis-Tabelle-Samen'!$CC156,
" ACHTUNG")))))))))))))))))))))))))))))</f>
        <v>Organic - Carrot - Autumn King
Daucus carota subsp. sativus
BIO - Möhren - Herbstkönig</v>
      </c>
      <c r="E142" s="190" t="str">
        <f t="shared" si="6"/>
        <v/>
      </c>
      <c r="F142" s="170"/>
      <c r="G142" s="12"/>
      <c r="H142" s="157">
        <f>IF('Basis-Tabelle-Samen'!K156="","",'Basis-Tabelle-Samen'!K156)</f>
        <v>78501</v>
      </c>
      <c r="I142" s="189">
        <f t="shared" si="7"/>
        <v>15</v>
      </c>
      <c r="J142" s="188">
        <f>IF(H142="",0,'Basis-Tabelle-Samen'!M156)</f>
        <v>2.4500000000000002</v>
      </c>
      <c r="K142" s="12"/>
      <c r="L142" s="157">
        <f>IF('Basis-Tabelle-Samen'!N156="","",'Basis-Tabelle-Samen'!N156)</f>
        <v>88501</v>
      </c>
      <c r="M142" s="189">
        <f t="shared" si="8"/>
        <v>18</v>
      </c>
      <c r="N142" s="188">
        <f>IF(L142="",0,'Basis-Tabelle-Samen'!P156)</f>
        <v>3.75</v>
      </c>
      <c r="O142" s="12"/>
      <c r="P142" s="157">
        <f>IF('Basis-Tabelle-Samen'!Q156="","",'Basis-Tabelle-Samen'!Q156)</f>
        <v>58501</v>
      </c>
      <c r="Q142" s="189">
        <f t="shared" si="9"/>
        <v>6</v>
      </c>
      <c r="R142" s="188">
        <f>IF(P142="",0,'Basis-Tabelle-Samen'!S156)</f>
        <v>4.95</v>
      </c>
      <c r="S142" s="12"/>
      <c r="T142" s="157">
        <f>IF('Basis-Tabelle-Samen'!T156="","",'Basis-Tabelle-Samen'!T156)</f>
        <v>38501</v>
      </c>
      <c r="U142" s="189">
        <f t="shared" si="10"/>
        <v>6</v>
      </c>
      <c r="V142" s="188">
        <f>IF(T142="",0,'Basis-Tabelle-Samen'!V156)</f>
        <v>6.75</v>
      </c>
      <c r="W142" s="12"/>
      <c r="X142" s="157">
        <f>IF('Basis-Tabelle-Samen'!W156="","",'Basis-Tabelle-Samen'!W156)</f>
        <v>68501</v>
      </c>
      <c r="Y142" s="189">
        <f t="shared" si="11"/>
        <v>8</v>
      </c>
      <c r="Z142" s="188">
        <f>IF(X142="",0,'Basis-Tabelle-Samen'!Y156)</f>
        <v>2.95</v>
      </c>
    </row>
    <row r="143" spans="1:26" ht="39.950000000000003" customHeight="1" x14ac:dyDescent="0.2">
      <c r="A143" s="154" t="str">
        <f>IF('Basis-Tabelle-Samen'!A148="","",IF($D$1="Deutsch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43" s="337">
        <v>141</v>
      </c>
      <c r="C143" s="160" t="str">
        <f>IF('Basis-Tabelle-Samen'!G157="","",'Basis-Tabelle-Samen'!G157)</f>
        <v>02</v>
      </c>
      <c r="D143" s="155" t="str">
        <f>IF('Basis-Tabelle-Samen'!$BB157="","",
IF($D$1="Bulgarisch - BG",'Basis-Tabelle-Samen'!$BB157,
IF($D$1="Dänisch - DK",'Basis-Tabelle-Samen'!$BC157,
IF($D$1="Deutsch - DE",'Basis-Tabelle-Samen'!$BD157,
IF($D$1="Englisch - UK",'Basis-Tabelle-Samen'!$BE157,
IF($D$1="Estnisch - EE",'Basis-Tabelle-Samen'!$BF157,
IF($D$1="Finnisch - FI",'Basis-Tabelle-Samen'!$BG157,
IF($D$1="Französisch - FR",'Basis-Tabelle-Samen'!$BH157,
IF($D$1="Griechisch - GR",'Basis-Tabelle-Samen'!$BI157,
IF($D$1="Irisch - IE",'Basis-Tabelle-Samen'!$BJ157,
IF($D$1="Isländisch - IS",'Basis-Tabelle-Samen'!$BK157,
IF($D$1="Italienisch - IT",'Basis-Tabelle-Samen'!$BL157,
IF($D$1="Japanisch - JP",'Basis-Tabelle-Samen'!$BM157,
IF($D$1="Kroatisch - HR",'Basis-Tabelle-Samen'!$BN157,
IF($D$1="Lettisch - LV",'Basis-Tabelle-Samen'!$BO157,
IF($D$1="Litauisch - LT",'Basis-Tabelle-Samen'!$BP157,
IF($D$1="Maltesisch - MT",'Basis-Tabelle-Samen'!$BQ157,
IF($D$1="Niederländisch - NL",'Basis-Tabelle-Samen'!$BR157,
IF($D$1="Norwegisch - NO",'Basis-Tabelle-Samen'!$BS157,
IF($D$1="Polnisch - PL",'Basis-Tabelle-Samen'!$BT157,
IF($D$1="Portugiesisch - PT",'Basis-Tabelle-Samen'!$BU157,
IF($D$1="Rumänisch - RO",'Basis-Tabelle-Samen'!$BV157,
IF($D$1="Schwedisch - SE",'Basis-Tabelle-Samen'!$BW157,
IF($D$1="Slowakisch - SK",'Basis-Tabelle-Samen'!$BX157,
IF($D$1="Slowenisch - SI",'Basis-Tabelle-Samen'!$BY157,
IF($D$1="Spanisch - ES",'Basis-Tabelle-Samen'!$BZ157,
IF($D$1="Tschechisch - CZ",'Basis-Tabelle-Samen'!$BD157,
IF($D$1="Türkisch - TR",'Basis-Tabelle-Samen'!$CB157,
IF($D$1="Ungarisch - HU",'Basis-Tabelle-Samen'!$CC157,
" ACHTUNG")))))))))))))))))))))))))))))</f>
        <v>Organic - Carrot - Early Nantes
Daucus carota subsp. sativus
BIO - Möhren - Early Nantes</v>
      </c>
      <c r="E143" s="190" t="str">
        <f t="shared" ref="E143:E206" si="12">IF(
((G143*I143*J143)+(K143*M143*N143)+(O143*Q143*R143)+(S143*U143*V143)+(W143*Y143*Z143))&lt;1,"",
(G143*I143*J143)+(K143*M143*N143)+(O143*Q143*R143)+(S143*U143*V143)+(W143*Y143*Z143))</f>
        <v/>
      </c>
      <c r="F143" s="170"/>
      <c r="G143" s="12"/>
      <c r="H143" s="157">
        <f>IF('Basis-Tabelle-Samen'!K157="","",'Basis-Tabelle-Samen'!K157)</f>
        <v>78502</v>
      </c>
      <c r="I143" s="189">
        <f t="shared" ref="I143:I206" si="13">IF(H143="",0,15)</f>
        <v>15</v>
      </c>
      <c r="J143" s="188">
        <f>IF(H143="",0,'Basis-Tabelle-Samen'!M157)</f>
        <v>2.4500000000000002</v>
      </c>
      <c r="K143" s="12"/>
      <c r="L143" s="157">
        <f>IF('Basis-Tabelle-Samen'!N157="","",'Basis-Tabelle-Samen'!N157)</f>
        <v>88502</v>
      </c>
      <c r="M143" s="189">
        <f t="shared" ref="M143:M206" si="14">IF(L143="",0,18)</f>
        <v>18</v>
      </c>
      <c r="N143" s="188">
        <f>IF(L143="",0,'Basis-Tabelle-Samen'!P157)</f>
        <v>3.75</v>
      </c>
      <c r="O143" s="12"/>
      <c r="P143" s="157">
        <f>IF('Basis-Tabelle-Samen'!Q157="","",'Basis-Tabelle-Samen'!Q157)</f>
        <v>58502</v>
      </c>
      <c r="Q143" s="189">
        <f t="shared" ref="Q143:Q206" si="15">IF(P143="",0,6)</f>
        <v>6</v>
      </c>
      <c r="R143" s="188">
        <f>IF(P143="",0,'Basis-Tabelle-Samen'!S157)</f>
        <v>4.95</v>
      </c>
      <c r="S143" s="12"/>
      <c r="T143" s="157">
        <f>IF('Basis-Tabelle-Samen'!T157="","",'Basis-Tabelle-Samen'!T157)</f>
        <v>38502</v>
      </c>
      <c r="U143" s="189">
        <f t="shared" ref="U143:U206" si="16">IF(T143="",0,6)</f>
        <v>6</v>
      </c>
      <c r="V143" s="188">
        <f>IF(T143="",0,'Basis-Tabelle-Samen'!V157)</f>
        <v>6.75</v>
      </c>
      <c r="W143" s="12"/>
      <c r="X143" s="157">
        <f>IF('Basis-Tabelle-Samen'!W157="","",'Basis-Tabelle-Samen'!W157)</f>
        <v>68502</v>
      </c>
      <c r="Y143" s="189">
        <f t="shared" ref="Y143:Y206" si="17">IF(X143="",0,8)</f>
        <v>8</v>
      </c>
      <c r="Z143" s="188">
        <f>IF(X143="",0,'Basis-Tabelle-Samen'!Y157)</f>
        <v>2.95</v>
      </c>
    </row>
    <row r="144" spans="1:26" ht="39.950000000000003" customHeight="1" x14ac:dyDescent="0.2">
      <c r="A144" s="154" t="str">
        <f>IF('Basis-Tabelle-Samen'!A188="","",IF($D$1="Deutsch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44" s="337">
        <v>156</v>
      </c>
      <c r="C144" s="160" t="str">
        <f>IF('Basis-Tabelle-Samen'!G172="","",'Basis-Tabelle-Samen'!G172)</f>
        <v>02</v>
      </c>
      <c r="D144" s="155" t="str">
        <f>IF('Basis-Tabelle-Samen'!$BB172="","",
IF($D$1="Bulgarisch - BG",'Basis-Tabelle-Samen'!$BB172,
IF($D$1="Dänisch - DK",'Basis-Tabelle-Samen'!$BC172,
IF($D$1="Deutsch - DE",'Basis-Tabelle-Samen'!$BD172,
IF($D$1="Englisch - UK",'Basis-Tabelle-Samen'!$BE172,
IF($D$1="Estnisch - EE",'Basis-Tabelle-Samen'!$BF172,
IF($D$1="Finnisch - FI",'Basis-Tabelle-Samen'!$BG172,
IF($D$1="Französisch - FR",'Basis-Tabelle-Samen'!$BH172,
IF($D$1="Griechisch - GR",'Basis-Tabelle-Samen'!$BI172,
IF($D$1="Irisch - IE",'Basis-Tabelle-Samen'!$BJ172,
IF($D$1="Isländisch - IS",'Basis-Tabelle-Samen'!$BK172,
IF($D$1="Italienisch - IT",'Basis-Tabelle-Samen'!$BL172,
IF($D$1="Japanisch - JP",'Basis-Tabelle-Samen'!$BM172,
IF($D$1="Kroatisch - HR",'Basis-Tabelle-Samen'!$BN172,
IF($D$1="Lettisch - LV",'Basis-Tabelle-Samen'!$BO172,
IF($D$1="Litauisch - LT",'Basis-Tabelle-Samen'!$BP172,
IF($D$1="Maltesisch - MT",'Basis-Tabelle-Samen'!$BQ172,
IF($D$1="Niederländisch - NL",'Basis-Tabelle-Samen'!$BR172,
IF($D$1="Norwegisch - NO",'Basis-Tabelle-Samen'!$BS172,
IF($D$1="Polnisch - PL",'Basis-Tabelle-Samen'!$BT172,
IF($D$1="Portugiesisch - PT",'Basis-Tabelle-Samen'!$BU172,
IF($D$1="Rumänisch - RO",'Basis-Tabelle-Samen'!$BV172,
IF($D$1="Schwedisch - SE",'Basis-Tabelle-Samen'!$BW172,
IF($D$1="Slowakisch - SK",'Basis-Tabelle-Samen'!$BX172,
IF($D$1="Slowenisch - SI",'Basis-Tabelle-Samen'!$BY172,
IF($D$1="Spanisch - ES",'Basis-Tabelle-Samen'!$BZ172,
IF($D$1="Tschechisch - CZ",'Basis-Tabelle-Samen'!$BD172,
IF($D$1="Türkisch - TR",'Basis-Tabelle-Samen'!$CB172,
IF($D$1="Ungarisch - HU",'Basis-Tabelle-Samen'!$CC172,
" ACHTUNG")))))))))))))))))))))))))))))</f>
        <v>Organic - Cauliflower - Romanesco
Brassica oleracea var. Botrytis
BIO - Blumenkohl - Romanesco</v>
      </c>
      <c r="E144" s="190" t="str">
        <f t="shared" si="12"/>
        <v/>
      </c>
      <c r="F144" s="170"/>
      <c r="G144" s="12"/>
      <c r="H144" s="157">
        <f>IF('Basis-Tabelle-Samen'!K172="","",'Basis-Tabelle-Samen'!K172)</f>
        <v>78661</v>
      </c>
      <c r="I144" s="189">
        <f t="shared" si="13"/>
        <v>15</v>
      </c>
      <c r="J144" s="188">
        <f>IF(H144="",0,'Basis-Tabelle-Samen'!M172)</f>
        <v>2.4500000000000002</v>
      </c>
      <c r="K144" s="12"/>
      <c r="L144" s="157">
        <f>IF('Basis-Tabelle-Samen'!N172="","",'Basis-Tabelle-Samen'!N172)</f>
        <v>88661</v>
      </c>
      <c r="M144" s="189">
        <f t="shared" si="14"/>
        <v>18</v>
      </c>
      <c r="N144" s="188">
        <f>IF(L144="",0,'Basis-Tabelle-Samen'!P172)</f>
        <v>3.75</v>
      </c>
      <c r="O144" s="12"/>
      <c r="P144" s="157">
        <f>IF('Basis-Tabelle-Samen'!Q172="","",'Basis-Tabelle-Samen'!Q172)</f>
        <v>58661</v>
      </c>
      <c r="Q144" s="189">
        <f t="shared" si="15"/>
        <v>6</v>
      </c>
      <c r="R144" s="188">
        <f>IF(P144="",0,'Basis-Tabelle-Samen'!S172)</f>
        <v>4.95</v>
      </c>
      <c r="S144" s="12"/>
      <c r="T144" s="157">
        <f>IF('Basis-Tabelle-Samen'!T172="","",'Basis-Tabelle-Samen'!T172)</f>
        <v>38661</v>
      </c>
      <c r="U144" s="189">
        <f t="shared" si="16"/>
        <v>6</v>
      </c>
      <c r="V144" s="188">
        <f>IF(T144="",0,'Basis-Tabelle-Samen'!V172)</f>
        <v>6.75</v>
      </c>
      <c r="W144" s="12"/>
      <c r="X144" s="157">
        <f>IF('Basis-Tabelle-Samen'!W172="","",'Basis-Tabelle-Samen'!W172)</f>
        <v>68661</v>
      </c>
      <c r="Y144" s="189">
        <f t="shared" si="17"/>
        <v>8</v>
      </c>
      <c r="Z144" s="188">
        <f>IF(X144="",0,'Basis-Tabelle-Samen'!Y172)</f>
        <v>2.95</v>
      </c>
    </row>
    <row r="145" spans="1:26" ht="39.950000000000003" customHeight="1" x14ac:dyDescent="0.2">
      <c r="A145" s="154" t="str">
        <f>IF('Basis-Tabelle-Samen'!A122="","",IF($D$1="Deutsch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45" s="337">
        <v>157</v>
      </c>
      <c r="C145" s="160" t="str">
        <f>IF('Basis-Tabelle-Samen'!G173="","",'Basis-Tabelle-Samen'!G173)</f>
        <v>02</v>
      </c>
      <c r="D145" s="155" t="str">
        <f>IF('Basis-Tabelle-Samen'!$BB173="","",
IF($D$1="Bulgarisch - BG",'Basis-Tabelle-Samen'!$BB173,
IF($D$1="Dänisch - DK",'Basis-Tabelle-Samen'!$BC173,
IF($D$1="Deutsch - DE",'Basis-Tabelle-Samen'!$BD173,
IF($D$1="Englisch - UK",'Basis-Tabelle-Samen'!$BE173,
IF($D$1="Estnisch - EE",'Basis-Tabelle-Samen'!$BF173,
IF($D$1="Finnisch - FI",'Basis-Tabelle-Samen'!$BG173,
IF($D$1="Französisch - FR",'Basis-Tabelle-Samen'!$BH173,
IF($D$1="Griechisch - GR",'Basis-Tabelle-Samen'!$BI173,
IF($D$1="Irisch - IE",'Basis-Tabelle-Samen'!$BJ173,
IF($D$1="Isländisch - IS",'Basis-Tabelle-Samen'!$BK173,
IF($D$1="Italienisch - IT",'Basis-Tabelle-Samen'!$BL173,
IF($D$1="Japanisch - JP",'Basis-Tabelle-Samen'!$BM173,
IF($D$1="Kroatisch - HR",'Basis-Tabelle-Samen'!$BN173,
IF($D$1="Lettisch - LV",'Basis-Tabelle-Samen'!$BO173,
IF($D$1="Litauisch - LT",'Basis-Tabelle-Samen'!$BP173,
IF($D$1="Maltesisch - MT",'Basis-Tabelle-Samen'!$BQ173,
IF($D$1="Niederländisch - NL",'Basis-Tabelle-Samen'!$BR173,
IF($D$1="Norwegisch - NO",'Basis-Tabelle-Samen'!$BS173,
IF($D$1="Polnisch - PL",'Basis-Tabelle-Samen'!$BT173,
IF($D$1="Portugiesisch - PT",'Basis-Tabelle-Samen'!$BU173,
IF($D$1="Rumänisch - RO",'Basis-Tabelle-Samen'!$BV173,
IF($D$1="Schwedisch - SE",'Basis-Tabelle-Samen'!$BW173,
IF($D$1="Slowakisch - SK",'Basis-Tabelle-Samen'!$BX173,
IF($D$1="Slowenisch - SI",'Basis-Tabelle-Samen'!$BY173,
IF($D$1="Spanisch - ES",'Basis-Tabelle-Samen'!$BZ173,
IF($D$1="Tschechisch - CZ",'Basis-Tabelle-Samen'!$BD173,
IF($D$1="Türkisch - TR",'Basis-Tabelle-Samen'!$CB173,
IF($D$1="Ungarisch - HU",'Basis-Tabelle-Samen'!$CC173,
" ACHTUNG")))))))))))))))))))))))))))))</f>
        <v>Organic - Cauliflower - Snowball
Brassica oleracea var. botrytis
BIO - Blumenkohl - Schneeball</v>
      </c>
      <c r="E145" s="190" t="str">
        <f t="shared" si="12"/>
        <v/>
      </c>
      <c r="F145" s="170"/>
      <c r="G145" s="12"/>
      <c r="H145" s="157">
        <f>IF('Basis-Tabelle-Samen'!K173="","",'Basis-Tabelle-Samen'!K173)</f>
        <v>78662</v>
      </c>
      <c r="I145" s="189">
        <f t="shared" si="13"/>
        <v>15</v>
      </c>
      <c r="J145" s="188">
        <f>IF(H145="",0,'Basis-Tabelle-Samen'!M173)</f>
        <v>2.4500000000000002</v>
      </c>
      <c r="K145" s="12"/>
      <c r="L145" s="157">
        <f>IF('Basis-Tabelle-Samen'!N173="","",'Basis-Tabelle-Samen'!N173)</f>
        <v>88662</v>
      </c>
      <c r="M145" s="189">
        <f t="shared" si="14"/>
        <v>18</v>
      </c>
      <c r="N145" s="188">
        <f>IF(L145="",0,'Basis-Tabelle-Samen'!P173)</f>
        <v>3.75</v>
      </c>
      <c r="O145" s="12"/>
      <c r="P145" s="157">
        <f>IF('Basis-Tabelle-Samen'!Q173="","",'Basis-Tabelle-Samen'!Q173)</f>
        <v>58662</v>
      </c>
      <c r="Q145" s="189">
        <f t="shared" si="15"/>
        <v>6</v>
      </c>
      <c r="R145" s="188">
        <f>IF(P145="",0,'Basis-Tabelle-Samen'!S173)</f>
        <v>4.95</v>
      </c>
      <c r="S145" s="12"/>
      <c r="T145" s="157">
        <f>IF('Basis-Tabelle-Samen'!T173="","",'Basis-Tabelle-Samen'!T173)</f>
        <v>38662</v>
      </c>
      <c r="U145" s="189">
        <f t="shared" si="16"/>
        <v>6</v>
      </c>
      <c r="V145" s="188">
        <f>IF(T145="",0,'Basis-Tabelle-Samen'!V173)</f>
        <v>6.75</v>
      </c>
      <c r="W145" s="12"/>
      <c r="X145" s="157">
        <f>IF('Basis-Tabelle-Samen'!W173="","",'Basis-Tabelle-Samen'!W173)</f>
        <v>68662</v>
      </c>
      <c r="Y145" s="189">
        <f t="shared" si="17"/>
        <v>8</v>
      </c>
      <c r="Z145" s="188">
        <f>IF(X145="",0,'Basis-Tabelle-Samen'!Y173)</f>
        <v>2.95</v>
      </c>
    </row>
    <row r="146" spans="1:26" ht="39.950000000000003" customHeight="1" x14ac:dyDescent="0.2">
      <c r="A146" s="154" t="str">
        <f>IF('Basis-Tabelle-Samen'!A146="","",IF($D$1="Deutsch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46" s="337">
        <v>139</v>
      </c>
      <c r="C146" s="160" t="str">
        <f>IF('Basis-Tabelle-Samen'!G155="","",'Basis-Tabelle-Samen'!G155)</f>
        <v>02</v>
      </c>
      <c r="D146" s="155" t="str">
        <f>IF('Basis-Tabelle-Samen'!$BB155="","",
IF($D$1="Bulgarisch - BG",'Basis-Tabelle-Samen'!$BB155,
IF($D$1="Dänisch - DK",'Basis-Tabelle-Samen'!$BC155,
IF($D$1="Deutsch - DE",'Basis-Tabelle-Samen'!$BD155,
IF($D$1="Englisch - UK",'Basis-Tabelle-Samen'!$BE155,
IF($D$1="Estnisch - EE",'Basis-Tabelle-Samen'!$BF155,
IF($D$1="Finnisch - FI",'Basis-Tabelle-Samen'!$BG155,
IF($D$1="Französisch - FR",'Basis-Tabelle-Samen'!$BH155,
IF($D$1="Griechisch - GR",'Basis-Tabelle-Samen'!$BI155,
IF($D$1="Irisch - IE",'Basis-Tabelle-Samen'!$BJ155,
IF($D$1="Isländisch - IS",'Basis-Tabelle-Samen'!$BK155,
IF($D$1="Italienisch - IT",'Basis-Tabelle-Samen'!$BL155,
IF($D$1="Japanisch - JP",'Basis-Tabelle-Samen'!$BM155,
IF($D$1="Kroatisch - HR",'Basis-Tabelle-Samen'!$BN155,
IF($D$1="Lettisch - LV",'Basis-Tabelle-Samen'!$BO155,
IF($D$1="Litauisch - LT",'Basis-Tabelle-Samen'!$BP155,
IF($D$1="Maltesisch - MT",'Basis-Tabelle-Samen'!$BQ155,
IF($D$1="Niederländisch - NL",'Basis-Tabelle-Samen'!$BR155,
IF($D$1="Norwegisch - NO",'Basis-Tabelle-Samen'!$BS155,
IF($D$1="Polnisch - PL",'Basis-Tabelle-Samen'!$BT155,
IF($D$1="Portugiesisch - PT",'Basis-Tabelle-Samen'!$BU155,
IF($D$1="Rumänisch - RO",'Basis-Tabelle-Samen'!$BV155,
IF($D$1="Schwedisch - SE",'Basis-Tabelle-Samen'!$BW155,
IF($D$1="Slowakisch - SK",'Basis-Tabelle-Samen'!$BX155,
IF($D$1="Slowenisch - SI",'Basis-Tabelle-Samen'!$BY155,
IF($D$1="Spanisch - ES",'Basis-Tabelle-Samen'!$BZ155,
IF($D$1="Tschechisch - CZ",'Basis-Tabelle-Samen'!$BD155,
IF($D$1="Türkisch - TR",'Basis-Tabelle-Samen'!$CB155,
IF($D$1="Ungarisch - HU",'Basis-Tabelle-Samen'!$CC155,
" ACHTUNG")))))))))))))))))))))))))))))</f>
        <v>Organic - Chili - Piccante Cilieglia
Capsicum annuum
BIO – Chili – Piccante Cilieglia</v>
      </c>
      <c r="E146" s="190" t="str">
        <f t="shared" si="12"/>
        <v/>
      </c>
      <c r="F146" s="170"/>
      <c r="G146" s="12"/>
      <c r="H146" s="157">
        <f>IF('Basis-Tabelle-Samen'!K155="","",'Basis-Tabelle-Samen'!K155)</f>
        <v>78481</v>
      </c>
      <c r="I146" s="189">
        <f t="shared" si="13"/>
        <v>15</v>
      </c>
      <c r="J146" s="188">
        <f>IF(H146="",0,'Basis-Tabelle-Samen'!M155)</f>
        <v>2.4500000000000002</v>
      </c>
      <c r="K146" s="12"/>
      <c r="L146" s="157">
        <f>IF('Basis-Tabelle-Samen'!N155="","",'Basis-Tabelle-Samen'!N155)</f>
        <v>88481</v>
      </c>
      <c r="M146" s="189">
        <f t="shared" si="14"/>
        <v>18</v>
      </c>
      <c r="N146" s="188">
        <f>IF(L146="",0,'Basis-Tabelle-Samen'!P155)</f>
        <v>3.75</v>
      </c>
      <c r="O146" s="12"/>
      <c r="P146" s="157">
        <f>IF('Basis-Tabelle-Samen'!Q155="","",'Basis-Tabelle-Samen'!Q155)</f>
        <v>58481</v>
      </c>
      <c r="Q146" s="189">
        <f t="shared" si="15"/>
        <v>6</v>
      </c>
      <c r="R146" s="188">
        <f>IF(P146="",0,'Basis-Tabelle-Samen'!S155)</f>
        <v>4.95</v>
      </c>
      <c r="S146" s="12"/>
      <c r="T146" s="157">
        <f>IF('Basis-Tabelle-Samen'!T155="","",'Basis-Tabelle-Samen'!T155)</f>
        <v>38481</v>
      </c>
      <c r="U146" s="189">
        <f t="shared" si="16"/>
        <v>6</v>
      </c>
      <c r="V146" s="188">
        <f>IF(T146="",0,'Basis-Tabelle-Samen'!V155)</f>
        <v>6.75</v>
      </c>
      <c r="W146" s="12"/>
      <c r="X146" s="157">
        <f>IF('Basis-Tabelle-Samen'!W155="","",'Basis-Tabelle-Samen'!W155)</f>
        <v>68481</v>
      </c>
      <c r="Y146" s="189">
        <f t="shared" si="17"/>
        <v>8</v>
      </c>
      <c r="Z146" s="188">
        <f>IF(X146="",0,'Basis-Tabelle-Samen'!Y155)</f>
        <v>2.95</v>
      </c>
    </row>
    <row r="147" spans="1:26" ht="39.950000000000003" customHeight="1" x14ac:dyDescent="0.2">
      <c r="A147" s="154" t="str">
        <f>IF('Basis-Tabelle-Samen'!A156="","",IF($D$1="Deutsch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47" s="337">
        <v>138</v>
      </c>
      <c r="C147" s="160" t="str">
        <f>IF('Basis-Tabelle-Samen'!G154="","",'Basis-Tabelle-Samen'!G154)</f>
        <v>02</v>
      </c>
      <c r="D147" s="155" t="str">
        <f>IF('Basis-Tabelle-Samen'!$BB154="","",
IF($D$1="Bulgarisch - BG",'Basis-Tabelle-Samen'!$BB154,
IF($D$1="Dänisch - DK",'Basis-Tabelle-Samen'!$BC154,
IF($D$1="Deutsch - DE",'Basis-Tabelle-Samen'!$BD154,
IF($D$1="Englisch - UK",'Basis-Tabelle-Samen'!$BE154,
IF($D$1="Estnisch - EE",'Basis-Tabelle-Samen'!$BF154,
IF($D$1="Finnisch - FI",'Basis-Tabelle-Samen'!$BG154,
IF($D$1="Französisch - FR",'Basis-Tabelle-Samen'!$BH154,
IF($D$1="Griechisch - GR",'Basis-Tabelle-Samen'!$BI154,
IF($D$1="Irisch - IE",'Basis-Tabelle-Samen'!$BJ154,
IF($D$1="Isländisch - IS",'Basis-Tabelle-Samen'!$BK154,
IF($D$1="Italienisch - IT",'Basis-Tabelle-Samen'!$BL154,
IF($D$1="Japanisch - JP",'Basis-Tabelle-Samen'!$BM154,
IF($D$1="Kroatisch - HR",'Basis-Tabelle-Samen'!$BN154,
IF($D$1="Lettisch - LV",'Basis-Tabelle-Samen'!$BO154,
IF($D$1="Litauisch - LT",'Basis-Tabelle-Samen'!$BP154,
IF($D$1="Maltesisch - MT",'Basis-Tabelle-Samen'!$BQ154,
IF($D$1="Niederländisch - NL",'Basis-Tabelle-Samen'!$BR154,
IF($D$1="Norwegisch - NO",'Basis-Tabelle-Samen'!$BS154,
IF($D$1="Polnisch - PL",'Basis-Tabelle-Samen'!$BT154,
IF($D$1="Portugiesisch - PT",'Basis-Tabelle-Samen'!$BU154,
IF($D$1="Rumänisch - RO",'Basis-Tabelle-Samen'!$BV154,
IF($D$1="Schwedisch - SE",'Basis-Tabelle-Samen'!$BW154,
IF($D$1="Slowakisch - SK",'Basis-Tabelle-Samen'!$BX154,
IF($D$1="Slowenisch - SI",'Basis-Tabelle-Samen'!$BY154,
IF($D$1="Spanisch - ES",'Basis-Tabelle-Samen'!$BZ154,
IF($D$1="Tschechisch - CZ",'Basis-Tabelle-Samen'!$BD154,
IF($D$1="Türkisch - TR",'Basis-Tabelle-Samen'!$CB154,
IF($D$1="Ungarisch - HU",'Basis-Tabelle-Samen'!$CC154,
" ACHTUNG")))))))))))))))))))))))))))))</f>
        <v>Organic - Chili – Sigaretta di Bergamo
Capsicum annuum
BIO – Chili – Sigaretta di Bergamo</v>
      </c>
      <c r="E147" s="190" t="str">
        <f t="shared" si="12"/>
        <v/>
      </c>
      <c r="F147" s="170"/>
      <c r="G147" s="12"/>
      <c r="H147" s="157">
        <f>IF('Basis-Tabelle-Samen'!K154="","",'Basis-Tabelle-Samen'!K154)</f>
        <v>78480</v>
      </c>
      <c r="I147" s="189">
        <f t="shared" si="13"/>
        <v>15</v>
      </c>
      <c r="J147" s="188">
        <f>IF(H147="",0,'Basis-Tabelle-Samen'!M154)</f>
        <v>2.4500000000000002</v>
      </c>
      <c r="K147" s="12"/>
      <c r="L147" s="157">
        <f>IF('Basis-Tabelle-Samen'!N154="","",'Basis-Tabelle-Samen'!N154)</f>
        <v>88480</v>
      </c>
      <c r="M147" s="189">
        <f t="shared" si="14"/>
        <v>18</v>
      </c>
      <c r="N147" s="188">
        <f>IF(L147="",0,'Basis-Tabelle-Samen'!P154)</f>
        <v>3.75</v>
      </c>
      <c r="O147" s="12"/>
      <c r="P147" s="157">
        <f>IF('Basis-Tabelle-Samen'!Q154="","",'Basis-Tabelle-Samen'!Q154)</f>
        <v>58480</v>
      </c>
      <c r="Q147" s="189">
        <f t="shared" si="15"/>
        <v>6</v>
      </c>
      <c r="R147" s="188">
        <f>IF(P147="",0,'Basis-Tabelle-Samen'!S154)</f>
        <v>4.95</v>
      </c>
      <c r="S147" s="12"/>
      <c r="T147" s="157">
        <f>IF('Basis-Tabelle-Samen'!T154="","",'Basis-Tabelle-Samen'!T154)</f>
        <v>38480</v>
      </c>
      <c r="U147" s="189">
        <f t="shared" si="16"/>
        <v>6</v>
      </c>
      <c r="V147" s="188">
        <f>IF(T147="",0,'Basis-Tabelle-Samen'!V154)</f>
        <v>6.75</v>
      </c>
      <c r="W147" s="12"/>
      <c r="X147" s="157">
        <f>IF('Basis-Tabelle-Samen'!W154="","",'Basis-Tabelle-Samen'!W154)</f>
        <v>68480</v>
      </c>
      <c r="Y147" s="189">
        <f t="shared" si="17"/>
        <v>8</v>
      </c>
      <c r="Z147" s="188">
        <f>IF(X147="",0,'Basis-Tabelle-Samen'!Y154)</f>
        <v>2.95</v>
      </c>
    </row>
    <row r="148" spans="1:26" ht="39.950000000000003" customHeight="1" x14ac:dyDescent="0.2">
      <c r="A148" s="154" t="str">
        <f>IF('Basis-Tabelle-Samen'!A128="","",IF($D$1="Deutsch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48" s="337">
        <v>162</v>
      </c>
      <c r="C148" s="160" t="str">
        <f>IF('Basis-Tabelle-Samen'!G178="","",'Basis-Tabelle-Samen'!G178)</f>
        <v>02</v>
      </c>
      <c r="D148" s="155" t="str">
        <f>IF('Basis-Tabelle-Samen'!$BB178="","",
IF($D$1="Bulgarisch - BG",'Basis-Tabelle-Samen'!$BB178,
IF($D$1="Dänisch - DK",'Basis-Tabelle-Samen'!$BC178,
IF($D$1="Deutsch - DE",'Basis-Tabelle-Samen'!$BD178,
IF($D$1="Englisch - UK",'Basis-Tabelle-Samen'!$BE178,
IF($D$1="Estnisch - EE",'Basis-Tabelle-Samen'!$BF178,
IF($D$1="Finnisch - FI",'Basis-Tabelle-Samen'!$BG178,
IF($D$1="Französisch - FR",'Basis-Tabelle-Samen'!$BH178,
IF($D$1="Griechisch - GR",'Basis-Tabelle-Samen'!$BI178,
IF($D$1="Irisch - IE",'Basis-Tabelle-Samen'!$BJ178,
IF($D$1="Isländisch - IS",'Basis-Tabelle-Samen'!$BK178,
IF($D$1="Italienisch - IT",'Basis-Tabelle-Samen'!$BL178,
IF($D$1="Japanisch - JP",'Basis-Tabelle-Samen'!$BM178,
IF($D$1="Kroatisch - HR",'Basis-Tabelle-Samen'!$BN178,
IF($D$1="Lettisch - LV",'Basis-Tabelle-Samen'!$BO178,
IF($D$1="Litauisch - LT",'Basis-Tabelle-Samen'!$BP178,
IF($D$1="Maltesisch - MT",'Basis-Tabelle-Samen'!$BQ178,
IF($D$1="Niederländisch - NL",'Basis-Tabelle-Samen'!$BR178,
IF($D$1="Norwegisch - NO",'Basis-Tabelle-Samen'!$BS178,
IF($D$1="Polnisch - PL",'Basis-Tabelle-Samen'!$BT178,
IF($D$1="Portugiesisch - PT",'Basis-Tabelle-Samen'!$BU178,
IF($D$1="Rumänisch - RO",'Basis-Tabelle-Samen'!$BV178,
IF($D$1="Schwedisch - SE",'Basis-Tabelle-Samen'!$BW178,
IF($D$1="Slowakisch - SK",'Basis-Tabelle-Samen'!$BX178,
IF($D$1="Slowenisch - SI",'Basis-Tabelle-Samen'!$BY178,
IF($D$1="Spanisch - ES",'Basis-Tabelle-Samen'!$BZ178,
IF($D$1="Tschechisch - CZ",'Basis-Tabelle-Samen'!$BD178,
IF($D$1="Türkisch - TR",'Basis-Tabelle-Samen'!$CB178,
IF($D$1="Ungarisch - HU",'Basis-Tabelle-Samen'!$CC178,
" ACHTUNG")))))))))))))))))))))))))))))</f>
        <v>Organic - Chinese cabbage - Granat
Brassica rapa ssp. pekinensis
BIO - Chinakohl - Granat</v>
      </c>
      <c r="E148" s="190" t="str">
        <f t="shared" si="12"/>
        <v/>
      </c>
      <c r="F148" s="170"/>
      <c r="G148" s="12"/>
      <c r="H148" s="157">
        <f>IF('Basis-Tabelle-Samen'!K178="","",'Basis-Tabelle-Samen'!K178)</f>
        <v>78701</v>
      </c>
      <c r="I148" s="189">
        <f t="shared" si="13"/>
        <v>15</v>
      </c>
      <c r="J148" s="188">
        <f>IF(H148="",0,'Basis-Tabelle-Samen'!M178)</f>
        <v>2.4500000000000002</v>
      </c>
      <c r="K148" s="12"/>
      <c r="L148" s="157">
        <f>IF('Basis-Tabelle-Samen'!N178="","",'Basis-Tabelle-Samen'!N178)</f>
        <v>88701</v>
      </c>
      <c r="M148" s="189">
        <f t="shared" si="14"/>
        <v>18</v>
      </c>
      <c r="N148" s="188">
        <f>IF(L148="",0,'Basis-Tabelle-Samen'!P178)</f>
        <v>3.75</v>
      </c>
      <c r="O148" s="12"/>
      <c r="P148" s="157">
        <f>IF('Basis-Tabelle-Samen'!Q178="","",'Basis-Tabelle-Samen'!Q178)</f>
        <v>58701</v>
      </c>
      <c r="Q148" s="189">
        <f t="shared" si="15"/>
        <v>6</v>
      </c>
      <c r="R148" s="188">
        <f>IF(P148="",0,'Basis-Tabelle-Samen'!S178)</f>
        <v>4.95</v>
      </c>
      <c r="S148" s="12"/>
      <c r="T148" s="157">
        <f>IF('Basis-Tabelle-Samen'!T178="","",'Basis-Tabelle-Samen'!T178)</f>
        <v>38701</v>
      </c>
      <c r="U148" s="189">
        <f t="shared" si="16"/>
        <v>6</v>
      </c>
      <c r="V148" s="188">
        <f>IF(T148="",0,'Basis-Tabelle-Samen'!V178)</f>
        <v>6.75</v>
      </c>
      <c r="W148" s="12"/>
      <c r="X148" s="157">
        <f>IF('Basis-Tabelle-Samen'!W178="","",'Basis-Tabelle-Samen'!W178)</f>
        <v>68701</v>
      </c>
      <c r="Y148" s="189">
        <f t="shared" si="17"/>
        <v>8</v>
      </c>
      <c r="Z148" s="188">
        <f>IF(X148="",0,'Basis-Tabelle-Samen'!Y178)</f>
        <v>2.95</v>
      </c>
    </row>
    <row r="149" spans="1:26" ht="39.950000000000003" customHeight="1" x14ac:dyDescent="0.2">
      <c r="A149" s="154" t="str">
        <f>IF('Basis-Tabelle-Samen'!A121="","",IF($D$1="Deutsch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49" s="337">
        <v>163</v>
      </c>
      <c r="C149" s="160" t="str">
        <f>IF('Basis-Tabelle-Samen'!G179="","",'Basis-Tabelle-Samen'!G179)</f>
        <v>02</v>
      </c>
      <c r="D149" s="155" t="str">
        <f>IF('Basis-Tabelle-Samen'!$BB179="","",
IF($D$1="Bulgarisch - BG",'Basis-Tabelle-Samen'!$BB179,
IF($D$1="Dänisch - DK",'Basis-Tabelle-Samen'!$BC179,
IF($D$1="Deutsch - DE",'Basis-Tabelle-Samen'!$BD179,
IF($D$1="Englisch - UK",'Basis-Tabelle-Samen'!$BE179,
IF($D$1="Estnisch - EE",'Basis-Tabelle-Samen'!$BF179,
IF($D$1="Finnisch - FI",'Basis-Tabelle-Samen'!$BG179,
IF($D$1="Französisch - FR",'Basis-Tabelle-Samen'!$BH179,
IF($D$1="Griechisch - GR",'Basis-Tabelle-Samen'!$BI179,
IF($D$1="Irisch - IE",'Basis-Tabelle-Samen'!$BJ179,
IF($D$1="Isländisch - IS",'Basis-Tabelle-Samen'!$BK179,
IF($D$1="Italienisch - IT",'Basis-Tabelle-Samen'!$BL179,
IF($D$1="Japanisch - JP",'Basis-Tabelle-Samen'!$BM179,
IF($D$1="Kroatisch - HR",'Basis-Tabelle-Samen'!$BN179,
IF($D$1="Lettisch - LV",'Basis-Tabelle-Samen'!$BO179,
IF($D$1="Litauisch - LT",'Basis-Tabelle-Samen'!$BP179,
IF($D$1="Maltesisch - MT",'Basis-Tabelle-Samen'!$BQ179,
IF($D$1="Niederländisch - NL",'Basis-Tabelle-Samen'!$BR179,
IF($D$1="Norwegisch - NO",'Basis-Tabelle-Samen'!$BS179,
IF($D$1="Polnisch - PL",'Basis-Tabelle-Samen'!$BT179,
IF($D$1="Portugiesisch - PT",'Basis-Tabelle-Samen'!$BU179,
IF($D$1="Rumänisch - RO",'Basis-Tabelle-Samen'!$BV179,
IF($D$1="Schwedisch - SE",'Basis-Tabelle-Samen'!$BW179,
IF($D$1="Slowakisch - SK",'Basis-Tabelle-Samen'!$BX179,
IF($D$1="Slowenisch - SI",'Basis-Tabelle-Samen'!$BY179,
IF($D$1="Spanisch - ES",'Basis-Tabelle-Samen'!$BZ179,
IF($D$1="Tschechisch - CZ",'Basis-Tabelle-Samen'!$BD179,
IF($D$1="Türkisch - TR",'Basis-Tabelle-Samen'!$CB179,
IF($D$1="Ungarisch - HU",'Basis-Tabelle-Samen'!$CC179,
" ACHTUNG")))))))))))))))))))))))))))))</f>
        <v>Organic - Chinese mustard cabbage - Pak Choi
Brassica rapa supsp. chinensis
BIO - Chinesischer Senfkohl - Pak Choi</v>
      </c>
      <c r="E149" s="190" t="str">
        <f t="shared" si="12"/>
        <v/>
      </c>
      <c r="F149" s="170"/>
      <c r="G149" s="12"/>
      <c r="H149" s="157">
        <f>IF('Basis-Tabelle-Samen'!K179="","",'Basis-Tabelle-Samen'!K179)</f>
        <v>78702</v>
      </c>
      <c r="I149" s="189">
        <f t="shared" si="13"/>
        <v>15</v>
      </c>
      <c r="J149" s="188">
        <f>IF(H149="",0,'Basis-Tabelle-Samen'!M179)</f>
        <v>2.4500000000000002</v>
      </c>
      <c r="K149" s="12"/>
      <c r="L149" s="157">
        <f>IF('Basis-Tabelle-Samen'!N179="","",'Basis-Tabelle-Samen'!N179)</f>
        <v>88702</v>
      </c>
      <c r="M149" s="189">
        <f t="shared" si="14"/>
        <v>18</v>
      </c>
      <c r="N149" s="188">
        <f>IF(L149="",0,'Basis-Tabelle-Samen'!P179)</f>
        <v>3.75</v>
      </c>
      <c r="O149" s="12"/>
      <c r="P149" s="157">
        <f>IF('Basis-Tabelle-Samen'!Q179="","",'Basis-Tabelle-Samen'!Q179)</f>
        <v>58702</v>
      </c>
      <c r="Q149" s="189">
        <f t="shared" si="15"/>
        <v>6</v>
      </c>
      <c r="R149" s="188">
        <f>IF(P149="",0,'Basis-Tabelle-Samen'!S179)</f>
        <v>4.95</v>
      </c>
      <c r="S149" s="12"/>
      <c r="T149" s="157">
        <f>IF('Basis-Tabelle-Samen'!T179="","",'Basis-Tabelle-Samen'!T179)</f>
        <v>38702</v>
      </c>
      <c r="U149" s="189">
        <f t="shared" si="16"/>
        <v>6</v>
      </c>
      <c r="V149" s="188">
        <f>IF(T149="",0,'Basis-Tabelle-Samen'!V179)</f>
        <v>6.75</v>
      </c>
      <c r="W149" s="12"/>
      <c r="X149" s="157">
        <f>IF('Basis-Tabelle-Samen'!W179="","",'Basis-Tabelle-Samen'!W179)</f>
        <v>68702</v>
      </c>
      <c r="Y149" s="189">
        <f t="shared" si="17"/>
        <v>8</v>
      </c>
      <c r="Z149" s="188">
        <f>IF(X149="",0,'Basis-Tabelle-Samen'!Y179)</f>
        <v>2.95</v>
      </c>
    </row>
    <row r="150" spans="1:26" ht="39.950000000000003" customHeight="1" x14ac:dyDescent="0.2">
      <c r="A150" s="154" t="str">
        <f>IF('Basis-Tabelle-Samen'!A166="","",IF($D$1="Deutsch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50" s="337">
        <v>146</v>
      </c>
      <c r="C150" s="160" t="str">
        <f>IF('Basis-Tabelle-Samen'!G162="","",'Basis-Tabelle-Samen'!G162)</f>
        <v>02</v>
      </c>
      <c r="D150" s="155" t="str">
        <f>IF('Basis-Tabelle-Samen'!$BB162="","",
IF($D$1="Bulgarisch - BG",'Basis-Tabelle-Samen'!$BB162,
IF($D$1="Dänisch - DK",'Basis-Tabelle-Samen'!$BC162,
IF($D$1="Deutsch - DE",'Basis-Tabelle-Samen'!$BD162,
IF($D$1="Englisch - UK",'Basis-Tabelle-Samen'!$BE162,
IF($D$1="Estnisch - EE",'Basis-Tabelle-Samen'!$BF162,
IF($D$1="Finnisch - FI",'Basis-Tabelle-Samen'!$BG162,
IF($D$1="Französisch - FR",'Basis-Tabelle-Samen'!$BH162,
IF($D$1="Griechisch - GR",'Basis-Tabelle-Samen'!$BI162,
IF($D$1="Irisch - IE",'Basis-Tabelle-Samen'!$BJ162,
IF($D$1="Isländisch - IS",'Basis-Tabelle-Samen'!$BK162,
IF($D$1="Italienisch - IT",'Basis-Tabelle-Samen'!$BL162,
IF($D$1="Japanisch - JP",'Basis-Tabelle-Samen'!$BM162,
IF($D$1="Kroatisch - HR",'Basis-Tabelle-Samen'!$BN162,
IF($D$1="Lettisch - LV",'Basis-Tabelle-Samen'!$BO162,
IF($D$1="Litauisch - LT",'Basis-Tabelle-Samen'!$BP162,
IF($D$1="Maltesisch - MT",'Basis-Tabelle-Samen'!$BQ162,
IF($D$1="Niederländisch - NL",'Basis-Tabelle-Samen'!$BR162,
IF($D$1="Norwegisch - NO",'Basis-Tabelle-Samen'!$BS162,
IF($D$1="Polnisch - PL",'Basis-Tabelle-Samen'!$BT162,
IF($D$1="Portugiesisch - PT",'Basis-Tabelle-Samen'!$BU162,
IF($D$1="Rumänisch - RO",'Basis-Tabelle-Samen'!$BV162,
IF($D$1="Schwedisch - SE",'Basis-Tabelle-Samen'!$BW162,
IF($D$1="Slowakisch - SK",'Basis-Tabelle-Samen'!$BX162,
IF($D$1="Slowenisch - SI",'Basis-Tabelle-Samen'!$BY162,
IF($D$1="Spanisch - ES",'Basis-Tabelle-Samen'!$BZ162,
IF($D$1="Tschechisch - CZ",'Basis-Tabelle-Samen'!$BD162,
IF($D$1="Türkisch - TR",'Basis-Tabelle-Samen'!$CB162,
IF($D$1="Ungarisch - HU",'Basis-Tabelle-Samen'!$CC162,
" ACHTUNG")))))))))))))))))))))))))))))</f>
        <v>Organic - Courgette - Gold Rush
Cucurbita pepo var. cylindrica
BIO - Ziucchini - Gold Rush</v>
      </c>
      <c r="E150" s="190" t="str">
        <f t="shared" si="12"/>
        <v/>
      </c>
      <c r="F150" s="170"/>
      <c r="G150" s="12"/>
      <c r="H150" s="157">
        <f>IF('Basis-Tabelle-Samen'!K162="","",'Basis-Tabelle-Samen'!K162)</f>
        <v>78551</v>
      </c>
      <c r="I150" s="189">
        <f t="shared" si="13"/>
        <v>15</v>
      </c>
      <c r="J150" s="188">
        <f>IF(H150="",0,'Basis-Tabelle-Samen'!M162)</f>
        <v>2.4500000000000002</v>
      </c>
      <c r="K150" s="12"/>
      <c r="L150" s="157">
        <f>IF('Basis-Tabelle-Samen'!N162="","",'Basis-Tabelle-Samen'!N162)</f>
        <v>88551</v>
      </c>
      <c r="M150" s="189">
        <f t="shared" si="14"/>
        <v>18</v>
      </c>
      <c r="N150" s="188">
        <f>IF(L150="",0,'Basis-Tabelle-Samen'!P162)</f>
        <v>3.75</v>
      </c>
      <c r="O150" s="12"/>
      <c r="P150" s="157">
        <f>IF('Basis-Tabelle-Samen'!Q162="","",'Basis-Tabelle-Samen'!Q162)</f>
        <v>58551</v>
      </c>
      <c r="Q150" s="189">
        <f t="shared" si="15"/>
        <v>6</v>
      </c>
      <c r="R150" s="188">
        <f>IF(P150="",0,'Basis-Tabelle-Samen'!S162)</f>
        <v>4.95</v>
      </c>
      <c r="S150" s="12"/>
      <c r="T150" s="157">
        <f>IF('Basis-Tabelle-Samen'!T162="","",'Basis-Tabelle-Samen'!T162)</f>
        <v>38551</v>
      </c>
      <c r="U150" s="189">
        <f t="shared" si="16"/>
        <v>6</v>
      </c>
      <c r="V150" s="188">
        <f>IF(T150="",0,'Basis-Tabelle-Samen'!V162)</f>
        <v>6.75</v>
      </c>
      <c r="W150" s="12"/>
      <c r="X150" s="157">
        <f>IF('Basis-Tabelle-Samen'!W162="","",'Basis-Tabelle-Samen'!W162)</f>
        <v>68551</v>
      </c>
      <c r="Y150" s="189">
        <f t="shared" si="17"/>
        <v>8</v>
      </c>
      <c r="Z150" s="188">
        <f>IF(X150="",0,'Basis-Tabelle-Samen'!Y162)</f>
        <v>2.95</v>
      </c>
    </row>
    <row r="151" spans="1:26" ht="39.950000000000003" customHeight="1" x14ac:dyDescent="0.2">
      <c r="A151" s="154" t="str">
        <f>IF('Basis-Tabelle-Samen'!A136="","",IF($D$1="Deutsch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51" s="337">
        <v>148</v>
      </c>
      <c r="C151" s="160" t="str">
        <f>IF('Basis-Tabelle-Samen'!G164="","",'Basis-Tabelle-Samen'!G164)</f>
        <v>02</v>
      </c>
      <c r="D151" s="155" t="str">
        <f>IF('Basis-Tabelle-Samen'!$BB164="","",
IF($D$1="Bulgarisch - BG",'Basis-Tabelle-Samen'!$BB164,
IF($D$1="Dänisch - DK",'Basis-Tabelle-Samen'!$BC164,
IF($D$1="Deutsch - DE",'Basis-Tabelle-Samen'!$BD164,
IF($D$1="Englisch - UK",'Basis-Tabelle-Samen'!$BE164,
IF($D$1="Estnisch - EE",'Basis-Tabelle-Samen'!$BF164,
IF($D$1="Finnisch - FI",'Basis-Tabelle-Samen'!$BG164,
IF($D$1="Französisch - FR",'Basis-Tabelle-Samen'!$BH164,
IF($D$1="Griechisch - GR",'Basis-Tabelle-Samen'!$BI164,
IF($D$1="Irisch - IE",'Basis-Tabelle-Samen'!$BJ164,
IF($D$1="Isländisch - IS",'Basis-Tabelle-Samen'!$BK164,
IF($D$1="Italienisch - IT",'Basis-Tabelle-Samen'!$BL164,
IF($D$1="Japanisch - JP",'Basis-Tabelle-Samen'!$BM164,
IF($D$1="Kroatisch - HR",'Basis-Tabelle-Samen'!$BN164,
IF($D$1="Lettisch - LV",'Basis-Tabelle-Samen'!$BO164,
IF($D$1="Litauisch - LT",'Basis-Tabelle-Samen'!$BP164,
IF($D$1="Maltesisch - MT",'Basis-Tabelle-Samen'!$BQ164,
IF($D$1="Niederländisch - NL",'Basis-Tabelle-Samen'!$BR164,
IF($D$1="Norwegisch - NO",'Basis-Tabelle-Samen'!$BS164,
IF($D$1="Polnisch - PL",'Basis-Tabelle-Samen'!$BT164,
IF($D$1="Portugiesisch - PT",'Basis-Tabelle-Samen'!$BU164,
IF($D$1="Rumänisch - RO",'Basis-Tabelle-Samen'!$BV164,
IF($D$1="Schwedisch - SE",'Basis-Tabelle-Samen'!$BW164,
IF($D$1="Slowakisch - SK",'Basis-Tabelle-Samen'!$BX164,
IF($D$1="Slowenisch - SI",'Basis-Tabelle-Samen'!$BY164,
IF($D$1="Spanisch - ES",'Basis-Tabelle-Samen'!$BZ164,
IF($D$1="Tschechisch - CZ",'Basis-Tabelle-Samen'!$BD164,
IF($D$1="Türkisch - TR",'Basis-Tabelle-Samen'!$CB164,
IF($D$1="Ungarisch - HU",'Basis-Tabelle-Samen'!$CC164,
" ACHTUNG")))))))))))))))))))))))))))))</f>
        <v>Organic - Courgette - Nero di Milano
Cucurbita pepo
BIO - Zucchini - Nero di Milano</v>
      </c>
      <c r="E151" s="190" t="str">
        <f t="shared" si="12"/>
        <v/>
      </c>
      <c r="F151" s="170"/>
      <c r="G151" s="12"/>
      <c r="H151" s="157">
        <f>IF('Basis-Tabelle-Samen'!K164="","",'Basis-Tabelle-Samen'!K164)</f>
        <v>78553</v>
      </c>
      <c r="I151" s="189">
        <f t="shared" si="13"/>
        <v>15</v>
      </c>
      <c r="J151" s="188">
        <f>IF(H151="",0,'Basis-Tabelle-Samen'!M164)</f>
        <v>2.4500000000000002</v>
      </c>
      <c r="K151" s="12"/>
      <c r="L151" s="157">
        <f>IF('Basis-Tabelle-Samen'!N164="","",'Basis-Tabelle-Samen'!N164)</f>
        <v>88553</v>
      </c>
      <c r="M151" s="189">
        <f t="shared" si="14"/>
        <v>18</v>
      </c>
      <c r="N151" s="188">
        <f>IF(L151="",0,'Basis-Tabelle-Samen'!P164)</f>
        <v>3.75</v>
      </c>
      <c r="O151" s="12"/>
      <c r="P151" s="157">
        <f>IF('Basis-Tabelle-Samen'!Q164="","",'Basis-Tabelle-Samen'!Q164)</f>
        <v>58553</v>
      </c>
      <c r="Q151" s="189">
        <f t="shared" si="15"/>
        <v>6</v>
      </c>
      <c r="R151" s="188">
        <f>IF(P151="",0,'Basis-Tabelle-Samen'!S164)</f>
        <v>4.95</v>
      </c>
      <c r="S151" s="12"/>
      <c r="T151" s="157">
        <f>IF('Basis-Tabelle-Samen'!T164="","",'Basis-Tabelle-Samen'!T164)</f>
        <v>38553</v>
      </c>
      <c r="U151" s="189">
        <f t="shared" si="16"/>
        <v>6</v>
      </c>
      <c r="V151" s="188">
        <f>IF(T151="",0,'Basis-Tabelle-Samen'!V164)</f>
        <v>6.75</v>
      </c>
      <c r="W151" s="12"/>
      <c r="X151" s="157">
        <f>IF('Basis-Tabelle-Samen'!W164="","",'Basis-Tabelle-Samen'!W164)</f>
        <v>68553</v>
      </c>
      <c r="Y151" s="189">
        <f t="shared" si="17"/>
        <v>8</v>
      </c>
      <c r="Z151" s="188">
        <f>IF(X151="",0,'Basis-Tabelle-Samen'!Y164)</f>
        <v>2.95</v>
      </c>
    </row>
    <row r="152" spans="1:26" ht="39.950000000000003" customHeight="1" x14ac:dyDescent="0.2">
      <c r="A152" s="154" t="str">
        <f>IF('Basis-Tabelle-Samen'!A174="","",IF($D$1="Deutsch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52" s="337">
        <v>147</v>
      </c>
      <c r="C152" s="160" t="str">
        <f>IF('Basis-Tabelle-Samen'!G163="","",'Basis-Tabelle-Samen'!G163)</f>
        <v>02</v>
      </c>
      <c r="D152" s="155" t="str">
        <f>IF('Basis-Tabelle-Samen'!$BB163="","",
IF($D$1="Bulgarisch - BG",'Basis-Tabelle-Samen'!$BB163,
IF($D$1="Dänisch - DK",'Basis-Tabelle-Samen'!$BC163,
IF($D$1="Deutsch - DE",'Basis-Tabelle-Samen'!$BD163,
IF($D$1="Englisch - UK",'Basis-Tabelle-Samen'!$BE163,
IF($D$1="Estnisch - EE",'Basis-Tabelle-Samen'!$BF163,
IF($D$1="Finnisch - FI",'Basis-Tabelle-Samen'!$BG163,
IF($D$1="Französisch - FR",'Basis-Tabelle-Samen'!$BH163,
IF($D$1="Griechisch - GR",'Basis-Tabelle-Samen'!$BI163,
IF($D$1="Irisch - IE",'Basis-Tabelle-Samen'!$BJ163,
IF($D$1="Isländisch - IS",'Basis-Tabelle-Samen'!$BK163,
IF($D$1="Italienisch - IT",'Basis-Tabelle-Samen'!$BL163,
IF($D$1="Japanisch - JP",'Basis-Tabelle-Samen'!$BM163,
IF($D$1="Kroatisch - HR",'Basis-Tabelle-Samen'!$BN163,
IF($D$1="Lettisch - LV",'Basis-Tabelle-Samen'!$BO163,
IF($D$1="Litauisch - LT",'Basis-Tabelle-Samen'!$BP163,
IF($D$1="Maltesisch - MT",'Basis-Tabelle-Samen'!$BQ163,
IF($D$1="Niederländisch - NL",'Basis-Tabelle-Samen'!$BR163,
IF($D$1="Norwegisch - NO",'Basis-Tabelle-Samen'!$BS163,
IF($D$1="Polnisch - PL",'Basis-Tabelle-Samen'!$BT163,
IF($D$1="Portugiesisch - PT",'Basis-Tabelle-Samen'!$BU163,
IF($D$1="Rumänisch - RO",'Basis-Tabelle-Samen'!$BV163,
IF($D$1="Schwedisch - SE",'Basis-Tabelle-Samen'!$BW163,
IF($D$1="Slowakisch - SK",'Basis-Tabelle-Samen'!$BX163,
IF($D$1="Slowenisch - SI",'Basis-Tabelle-Samen'!$BY163,
IF($D$1="Spanisch - ES",'Basis-Tabelle-Samen'!$BZ163,
IF($D$1="Tschechisch - CZ",'Basis-Tabelle-Samen'!$BD163,
IF($D$1="Türkisch - TR",'Basis-Tabelle-Samen'!$CB163,
IF($D$1="Ungarisch - HU",'Basis-Tabelle-Samen'!$CC163,
" ACHTUNG")))))))))))))))))))))))))))))</f>
        <v>Organic - Courgette - Tondo di Nizza
Cucurbita pepo
BIO - Zucchini - Tondo di Nizza</v>
      </c>
      <c r="E152" s="190" t="str">
        <f t="shared" si="12"/>
        <v/>
      </c>
      <c r="F152" s="170"/>
      <c r="G152" s="12"/>
      <c r="H152" s="157">
        <f>IF('Basis-Tabelle-Samen'!K163="","",'Basis-Tabelle-Samen'!K163)</f>
        <v>78552</v>
      </c>
      <c r="I152" s="189">
        <f t="shared" si="13"/>
        <v>15</v>
      </c>
      <c r="J152" s="188">
        <f>IF(H152="",0,'Basis-Tabelle-Samen'!M163)</f>
        <v>2.4500000000000002</v>
      </c>
      <c r="K152" s="12"/>
      <c r="L152" s="157">
        <f>IF('Basis-Tabelle-Samen'!N163="","",'Basis-Tabelle-Samen'!N163)</f>
        <v>88552</v>
      </c>
      <c r="M152" s="189">
        <f t="shared" si="14"/>
        <v>18</v>
      </c>
      <c r="N152" s="188">
        <f>IF(L152="",0,'Basis-Tabelle-Samen'!P163)</f>
        <v>3.75</v>
      </c>
      <c r="O152" s="12"/>
      <c r="P152" s="157">
        <f>IF('Basis-Tabelle-Samen'!Q163="","",'Basis-Tabelle-Samen'!Q163)</f>
        <v>58552</v>
      </c>
      <c r="Q152" s="189">
        <f t="shared" si="15"/>
        <v>6</v>
      </c>
      <c r="R152" s="188">
        <f>IF(P152="",0,'Basis-Tabelle-Samen'!S163)</f>
        <v>4.95</v>
      </c>
      <c r="S152" s="12"/>
      <c r="T152" s="157">
        <f>IF('Basis-Tabelle-Samen'!T163="","",'Basis-Tabelle-Samen'!T163)</f>
        <v>38552</v>
      </c>
      <c r="U152" s="189">
        <f t="shared" si="16"/>
        <v>6</v>
      </c>
      <c r="V152" s="188">
        <f>IF(T152="",0,'Basis-Tabelle-Samen'!V163)</f>
        <v>6.75</v>
      </c>
      <c r="W152" s="12"/>
      <c r="X152" s="157">
        <f>IF('Basis-Tabelle-Samen'!W163="","",'Basis-Tabelle-Samen'!W163)</f>
        <v>68552</v>
      </c>
      <c r="Y152" s="189">
        <f t="shared" si="17"/>
        <v>8</v>
      </c>
      <c r="Z152" s="188">
        <f>IF(X152="",0,'Basis-Tabelle-Samen'!Y163)</f>
        <v>2.95</v>
      </c>
    </row>
    <row r="153" spans="1:26" ht="39.950000000000003" customHeight="1" x14ac:dyDescent="0.2">
      <c r="A153" s="154" t="str">
        <f>IF('Basis-Tabelle-Samen'!A137="","",IF($D$1="Deutsch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53" s="337">
        <v>123</v>
      </c>
      <c r="C153" s="160" t="str">
        <f>IF('Basis-Tabelle-Samen'!G139="","",'Basis-Tabelle-Samen'!G139)</f>
        <v>02</v>
      </c>
      <c r="D153" s="155" t="str">
        <f>IF('Basis-Tabelle-Samen'!$BB139="","",
IF($D$1="Bulgarisch - BG",'Basis-Tabelle-Samen'!$BB139,
IF($D$1="Dänisch - DK",'Basis-Tabelle-Samen'!$BC139,
IF($D$1="Deutsch - DE",'Basis-Tabelle-Samen'!$BD139,
IF($D$1="Englisch - UK",'Basis-Tabelle-Samen'!$BE139,
IF($D$1="Estnisch - EE",'Basis-Tabelle-Samen'!$BF139,
IF($D$1="Finnisch - FI",'Basis-Tabelle-Samen'!$BG139,
IF($D$1="Französisch - FR",'Basis-Tabelle-Samen'!$BH139,
IF($D$1="Griechisch - GR",'Basis-Tabelle-Samen'!$BI139,
IF($D$1="Irisch - IE",'Basis-Tabelle-Samen'!$BJ139,
IF($D$1="Isländisch - IS",'Basis-Tabelle-Samen'!$BK139,
IF($D$1="Italienisch - IT",'Basis-Tabelle-Samen'!$BL139,
IF($D$1="Japanisch - JP",'Basis-Tabelle-Samen'!$BM139,
IF($D$1="Kroatisch - HR",'Basis-Tabelle-Samen'!$BN139,
IF($D$1="Lettisch - LV",'Basis-Tabelle-Samen'!$BO139,
IF($D$1="Litauisch - LT",'Basis-Tabelle-Samen'!$BP139,
IF($D$1="Maltesisch - MT",'Basis-Tabelle-Samen'!$BQ139,
IF($D$1="Niederländisch - NL",'Basis-Tabelle-Samen'!$BR139,
IF($D$1="Norwegisch - NO",'Basis-Tabelle-Samen'!$BS139,
IF($D$1="Polnisch - PL",'Basis-Tabelle-Samen'!$BT139,
IF($D$1="Portugiesisch - PT",'Basis-Tabelle-Samen'!$BU139,
IF($D$1="Rumänisch - RO",'Basis-Tabelle-Samen'!$BV139,
IF($D$1="Schwedisch - SE",'Basis-Tabelle-Samen'!$BW139,
IF($D$1="Slowakisch - SK",'Basis-Tabelle-Samen'!$BX139,
IF($D$1="Slowenisch - SI",'Basis-Tabelle-Samen'!$BY139,
IF($D$1="Spanisch - ES",'Basis-Tabelle-Samen'!$BZ139,
IF($D$1="Tschechisch - CZ",'Basis-Tabelle-Samen'!$BD139,
IF($D$1="Türkisch - TR",'Basis-Tabelle-Samen'!$CB139,
IF($D$1="Ungarisch - HU",'Basis-Tabelle-Samen'!$CC139,
" ACHTUNG")))))))))))))))))))))))))))))</f>
        <v>Organic - Cucumber - Marketmore
Cucumis sativus
BIO - Gurke - Marketmore</v>
      </c>
      <c r="E153" s="190" t="str">
        <f t="shared" si="12"/>
        <v/>
      </c>
      <c r="F153" s="170"/>
      <c r="G153" s="12"/>
      <c r="H153" s="157">
        <f>IF('Basis-Tabelle-Samen'!K139="","",'Basis-Tabelle-Samen'!K139)</f>
        <v>78376</v>
      </c>
      <c r="I153" s="189">
        <f t="shared" si="13"/>
        <v>15</v>
      </c>
      <c r="J153" s="188">
        <f>IF(H153="",0,'Basis-Tabelle-Samen'!M139)</f>
        <v>2.4500000000000002</v>
      </c>
      <c r="K153" s="12"/>
      <c r="L153" s="157">
        <f>IF('Basis-Tabelle-Samen'!N139="","",'Basis-Tabelle-Samen'!N139)</f>
        <v>88376</v>
      </c>
      <c r="M153" s="189">
        <f t="shared" si="14"/>
        <v>18</v>
      </c>
      <c r="N153" s="188">
        <f>IF(L153="",0,'Basis-Tabelle-Samen'!P139)</f>
        <v>3.75</v>
      </c>
      <c r="O153" s="12"/>
      <c r="P153" s="157">
        <f>IF('Basis-Tabelle-Samen'!Q139="","",'Basis-Tabelle-Samen'!Q139)</f>
        <v>58376</v>
      </c>
      <c r="Q153" s="189">
        <f t="shared" si="15"/>
        <v>6</v>
      </c>
      <c r="R153" s="188">
        <f>IF(P153="",0,'Basis-Tabelle-Samen'!S139)</f>
        <v>4.95</v>
      </c>
      <c r="S153" s="12"/>
      <c r="T153" s="157">
        <f>IF('Basis-Tabelle-Samen'!T139="","",'Basis-Tabelle-Samen'!T139)</f>
        <v>38376</v>
      </c>
      <c r="U153" s="189">
        <f t="shared" si="16"/>
        <v>6</v>
      </c>
      <c r="V153" s="188">
        <f>IF(T153="",0,'Basis-Tabelle-Samen'!V139)</f>
        <v>6.75</v>
      </c>
      <c r="W153" s="12"/>
      <c r="X153" s="157">
        <f>IF('Basis-Tabelle-Samen'!W139="","",'Basis-Tabelle-Samen'!W139)</f>
        <v>68376</v>
      </c>
      <c r="Y153" s="189">
        <f t="shared" si="17"/>
        <v>8</v>
      </c>
      <c r="Z153" s="188">
        <f>IF(X153="",0,'Basis-Tabelle-Samen'!Y139)</f>
        <v>2.95</v>
      </c>
    </row>
    <row r="154" spans="1:26" ht="39.950000000000003" customHeight="1" x14ac:dyDescent="0.2">
      <c r="A154" s="154" t="str">
        <f>IF('Basis-Tabelle-Samen'!A176="","",IF($D$1="Deutsch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54" s="337">
        <v>124</v>
      </c>
      <c r="C154" s="160" t="str">
        <f>IF('Basis-Tabelle-Samen'!G140="","",'Basis-Tabelle-Samen'!G140)</f>
        <v>02</v>
      </c>
      <c r="D154" s="155" t="str">
        <f>IF('Basis-Tabelle-Samen'!$BB140="","",
IF($D$1="Bulgarisch - BG",'Basis-Tabelle-Samen'!$BB140,
IF($D$1="Dänisch - DK",'Basis-Tabelle-Samen'!$BC140,
IF($D$1="Deutsch - DE",'Basis-Tabelle-Samen'!$BD140,
IF($D$1="Englisch - UK",'Basis-Tabelle-Samen'!$BE140,
IF($D$1="Estnisch - EE",'Basis-Tabelle-Samen'!$BF140,
IF($D$1="Finnisch - FI",'Basis-Tabelle-Samen'!$BG140,
IF($D$1="Französisch - FR",'Basis-Tabelle-Samen'!$BH140,
IF($D$1="Griechisch - GR",'Basis-Tabelle-Samen'!$BI140,
IF($D$1="Irisch - IE",'Basis-Tabelle-Samen'!$BJ140,
IF($D$1="Isländisch - IS",'Basis-Tabelle-Samen'!$BK140,
IF($D$1="Italienisch - IT",'Basis-Tabelle-Samen'!$BL140,
IF($D$1="Japanisch - JP",'Basis-Tabelle-Samen'!$BM140,
IF($D$1="Kroatisch - HR",'Basis-Tabelle-Samen'!$BN140,
IF($D$1="Lettisch - LV",'Basis-Tabelle-Samen'!$BO140,
IF($D$1="Litauisch - LT",'Basis-Tabelle-Samen'!$BP140,
IF($D$1="Maltesisch - MT",'Basis-Tabelle-Samen'!$BQ140,
IF($D$1="Niederländisch - NL",'Basis-Tabelle-Samen'!$BR140,
IF($D$1="Norwegisch - NO",'Basis-Tabelle-Samen'!$BS140,
IF($D$1="Polnisch - PL",'Basis-Tabelle-Samen'!$BT140,
IF($D$1="Portugiesisch - PT",'Basis-Tabelle-Samen'!$BU140,
IF($D$1="Rumänisch - RO",'Basis-Tabelle-Samen'!$BV140,
IF($D$1="Schwedisch - SE",'Basis-Tabelle-Samen'!$BW140,
IF($D$1="Slowakisch - SK",'Basis-Tabelle-Samen'!$BX140,
IF($D$1="Slowenisch - SI",'Basis-Tabelle-Samen'!$BY140,
IF($D$1="Spanisch - ES",'Basis-Tabelle-Samen'!$BZ140,
IF($D$1="Tschechisch - CZ",'Basis-Tabelle-Samen'!$BD140,
IF($D$1="Türkisch - TR",'Basis-Tabelle-Samen'!$CB140,
IF($D$1="Ungarisch - HU",'Basis-Tabelle-Samen'!$CC140,
" ACHTUNG")))))))))))))))))))))))))))))</f>
        <v>Organic - Cucumber - Vorgebirgstraube
Cucumis sativus
BIO - Gurke - Vorgebirgstraube</v>
      </c>
      <c r="E154" s="190" t="str">
        <f t="shared" si="12"/>
        <v/>
      </c>
      <c r="F154" s="170"/>
      <c r="G154" s="12"/>
      <c r="H154" s="157">
        <f>IF('Basis-Tabelle-Samen'!K140="","",'Basis-Tabelle-Samen'!K140)</f>
        <v>78377</v>
      </c>
      <c r="I154" s="189">
        <f t="shared" si="13"/>
        <v>15</v>
      </c>
      <c r="J154" s="188">
        <f>IF(H154="",0,'Basis-Tabelle-Samen'!M140)</f>
        <v>2.4500000000000002</v>
      </c>
      <c r="K154" s="12"/>
      <c r="L154" s="157">
        <f>IF('Basis-Tabelle-Samen'!N140="","",'Basis-Tabelle-Samen'!N140)</f>
        <v>88377</v>
      </c>
      <c r="M154" s="189">
        <f t="shared" si="14"/>
        <v>18</v>
      </c>
      <c r="N154" s="188">
        <f>IF(L154="",0,'Basis-Tabelle-Samen'!P140)</f>
        <v>3.75</v>
      </c>
      <c r="O154" s="12"/>
      <c r="P154" s="157">
        <f>IF('Basis-Tabelle-Samen'!Q140="","",'Basis-Tabelle-Samen'!Q140)</f>
        <v>58377</v>
      </c>
      <c r="Q154" s="189">
        <f t="shared" si="15"/>
        <v>6</v>
      </c>
      <c r="R154" s="188">
        <f>IF(P154="",0,'Basis-Tabelle-Samen'!S140)</f>
        <v>4.95</v>
      </c>
      <c r="S154" s="12"/>
      <c r="T154" s="157">
        <f>IF('Basis-Tabelle-Samen'!T140="","",'Basis-Tabelle-Samen'!T140)</f>
        <v>38377</v>
      </c>
      <c r="U154" s="189">
        <f t="shared" si="16"/>
        <v>6</v>
      </c>
      <c r="V154" s="188">
        <f>IF(T154="",0,'Basis-Tabelle-Samen'!V140)</f>
        <v>6.75</v>
      </c>
      <c r="W154" s="12"/>
      <c r="X154" s="157">
        <f>IF('Basis-Tabelle-Samen'!W140="","",'Basis-Tabelle-Samen'!W140)</f>
        <v>68377</v>
      </c>
      <c r="Y154" s="189">
        <f t="shared" si="17"/>
        <v>8</v>
      </c>
      <c r="Z154" s="188">
        <f>IF(X154="",0,'Basis-Tabelle-Samen'!Y140)</f>
        <v>2.95</v>
      </c>
    </row>
    <row r="155" spans="1:26" ht="39.950000000000003" customHeight="1" x14ac:dyDescent="0.2">
      <c r="A155" s="154" t="str">
        <f>IF('Basis-Tabelle-Samen'!A183="","",IF($D$1="Deutsch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55" s="337">
        <v>153</v>
      </c>
      <c r="C155" s="160" t="str">
        <f>IF('Basis-Tabelle-Samen'!G169="","",'Basis-Tabelle-Samen'!G169)</f>
        <v>02</v>
      </c>
      <c r="D155" s="155" t="str">
        <f>IF('Basis-Tabelle-Samen'!$BB169="","",
IF($D$1="Bulgarisch - BG",'Basis-Tabelle-Samen'!$BB169,
IF($D$1="Dänisch - DK",'Basis-Tabelle-Samen'!$BC169,
IF($D$1="Deutsch - DE",'Basis-Tabelle-Samen'!$BD169,
IF($D$1="Englisch - UK",'Basis-Tabelle-Samen'!$BE169,
IF($D$1="Estnisch - EE",'Basis-Tabelle-Samen'!$BF169,
IF($D$1="Finnisch - FI",'Basis-Tabelle-Samen'!$BG169,
IF($D$1="Französisch - FR",'Basis-Tabelle-Samen'!$BH169,
IF($D$1="Griechisch - GR",'Basis-Tabelle-Samen'!$BI169,
IF($D$1="Irisch - IE",'Basis-Tabelle-Samen'!$BJ169,
IF($D$1="Isländisch - IS",'Basis-Tabelle-Samen'!$BK169,
IF($D$1="Italienisch - IT",'Basis-Tabelle-Samen'!$BL169,
IF($D$1="Japanisch - JP",'Basis-Tabelle-Samen'!$BM169,
IF($D$1="Kroatisch - HR",'Basis-Tabelle-Samen'!$BN169,
IF($D$1="Lettisch - LV",'Basis-Tabelle-Samen'!$BO169,
IF($D$1="Litauisch - LT",'Basis-Tabelle-Samen'!$BP169,
IF($D$1="Maltesisch - MT",'Basis-Tabelle-Samen'!$BQ169,
IF($D$1="Niederländisch - NL",'Basis-Tabelle-Samen'!$BR169,
IF($D$1="Norwegisch - NO",'Basis-Tabelle-Samen'!$BS169,
IF($D$1="Polnisch - PL",'Basis-Tabelle-Samen'!$BT169,
IF($D$1="Portugiesisch - PT",'Basis-Tabelle-Samen'!$BU169,
IF($D$1="Rumänisch - RO",'Basis-Tabelle-Samen'!$BV169,
IF($D$1="Schwedisch - SE",'Basis-Tabelle-Samen'!$BW169,
IF($D$1="Slowakisch - SK",'Basis-Tabelle-Samen'!$BX169,
IF($D$1="Slowenisch - SI",'Basis-Tabelle-Samen'!$BY169,
IF($D$1="Spanisch - ES",'Basis-Tabelle-Samen'!$BZ169,
IF($D$1="Tschechisch - CZ",'Basis-Tabelle-Samen'!$BD169,
IF($D$1="Türkisch - TR",'Basis-Tabelle-Samen'!$CB169,
IF($D$1="Ungarisch - HU",'Basis-Tabelle-Samen'!$CC169,
" ACHTUNG")))))))))))))))))))))))))))))</f>
        <v>Organic - Florence Fennel
Foeniculum vulgare var. azoricum
BIO - Knollenfenchel</v>
      </c>
      <c r="E155" s="190" t="str">
        <f t="shared" si="12"/>
        <v/>
      </c>
      <c r="F155" s="170"/>
      <c r="G155" s="12"/>
      <c r="H155" s="157">
        <f>IF('Basis-Tabelle-Samen'!K169="","",'Basis-Tabelle-Samen'!K169)</f>
        <v>78626</v>
      </c>
      <c r="I155" s="189">
        <f t="shared" si="13"/>
        <v>15</v>
      </c>
      <c r="J155" s="188">
        <f>IF(H155="",0,'Basis-Tabelle-Samen'!M169)</f>
        <v>2.4500000000000002</v>
      </c>
      <c r="K155" s="12"/>
      <c r="L155" s="157">
        <f>IF('Basis-Tabelle-Samen'!N169="","",'Basis-Tabelle-Samen'!N169)</f>
        <v>88626</v>
      </c>
      <c r="M155" s="189">
        <f t="shared" si="14"/>
        <v>18</v>
      </c>
      <c r="N155" s="188">
        <f>IF(L155="",0,'Basis-Tabelle-Samen'!P169)</f>
        <v>3.75</v>
      </c>
      <c r="O155" s="12"/>
      <c r="P155" s="157">
        <f>IF('Basis-Tabelle-Samen'!Q169="","",'Basis-Tabelle-Samen'!Q169)</f>
        <v>58626</v>
      </c>
      <c r="Q155" s="189">
        <f t="shared" si="15"/>
        <v>6</v>
      </c>
      <c r="R155" s="188">
        <f>IF(P155="",0,'Basis-Tabelle-Samen'!S169)</f>
        <v>4.95</v>
      </c>
      <c r="S155" s="12"/>
      <c r="T155" s="157">
        <f>IF('Basis-Tabelle-Samen'!T169="","",'Basis-Tabelle-Samen'!T169)</f>
        <v>38626</v>
      </c>
      <c r="U155" s="189">
        <f t="shared" si="16"/>
        <v>6</v>
      </c>
      <c r="V155" s="188">
        <f>IF(T155="",0,'Basis-Tabelle-Samen'!V169)</f>
        <v>6.75</v>
      </c>
      <c r="W155" s="12"/>
      <c r="X155" s="157">
        <f>IF('Basis-Tabelle-Samen'!W169="","",'Basis-Tabelle-Samen'!W169)</f>
        <v>68626</v>
      </c>
      <c r="Y155" s="189">
        <f t="shared" si="17"/>
        <v>8</v>
      </c>
      <c r="Z155" s="188">
        <f>IF(X155="",0,'Basis-Tabelle-Samen'!Y169)</f>
        <v>2.95</v>
      </c>
    </row>
    <row r="156" spans="1:26" ht="39.950000000000003" customHeight="1" x14ac:dyDescent="0.2">
      <c r="A156" s="154" t="str">
        <f>IF('Basis-Tabelle-Samen'!A168="","",IF($D$1="Deutsch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56" s="337">
        <v>121</v>
      </c>
      <c r="C156" s="160" t="str">
        <f>IF('Basis-Tabelle-Samen'!G137="","",'Basis-Tabelle-Samen'!G137)</f>
        <v>02</v>
      </c>
      <c r="D156" s="155" t="str">
        <f>IF('Basis-Tabelle-Samen'!$BB137="","",
IF($D$1="Bulgarisch - BG",'Basis-Tabelle-Samen'!$BB137,
IF($D$1="Dänisch - DK",'Basis-Tabelle-Samen'!$BC137,
IF($D$1="Deutsch - DE",'Basis-Tabelle-Samen'!$BD137,
IF($D$1="Englisch - UK",'Basis-Tabelle-Samen'!$BE137,
IF($D$1="Estnisch - EE",'Basis-Tabelle-Samen'!$BF137,
IF($D$1="Finnisch - FI",'Basis-Tabelle-Samen'!$BG137,
IF($D$1="Französisch - FR",'Basis-Tabelle-Samen'!$BH137,
IF($D$1="Griechisch - GR",'Basis-Tabelle-Samen'!$BI137,
IF($D$1="Irisch - IE",'Basis-Tabelle-Samen'!$BJ137,
IF($D$1="Isländisch - IS",'Basis-Tabelle-Samen'!$BK137,
IF($D$1="Italienisch - IT",'Basis-Tabelle-Samen'!$BL137,
IF($D$1="Japanisch - JP",'Basis-Tabelle-Samen'!$BM137,
IF($D$1="Kroatisch - HR",'Basis-Tabelle-Samen'!$BN137,
IF($D$1="Lettisch - LV",'Basis-Tabelle-Samen'!$BO137,
IF($D$1="Litauisch - LT",'Basis-Tabelle-Samen'!$BP137,
IF($D$1="Maltesisch - MT",'Basis-Tabelle-Samen'!$BQ137,
IF($D$1="Niederländisch - NL",'Basis-Tabelle-Samen'!$BR137,
IF($D$1="Norwegisch - NO",'Basis-Tabelle-Samen'!$BS137,
IF($D$1="Polnisch - PL",'Basis-Tabelle-Samen'!$BT137,
IF($D$1="Portugiesisch - PT",'Basis-Tabelle-Samen'!$BU137,
IF($D$1="Rumänisch - RO",'Basis-Tabelle-Samen'!$BV137,
IF($D$1="Schwedisch - SE",'Basis-Tabelle-Samen'!$BW137,
IF($D$1="Slowakisch - SK",'Basis-Tabelle-Samen'!$BX137,
IF($D$1="Slowenisch - SI",'Basis-Tabelle-Samen'!$BY137,
IF($D$1="Spanisch - ES",'Basis-Tabelle-Samen'!$BZ137,
IF($D$1="Tschechisch - CZ",'Basis-Tabelle-Samen'!$BD137,
IF($D$1="Türkisch - TR",'Basis-Tabelle-Samen'!$CB137,
IF($D$1="Ungarisch - HU",'Basis-Tabelle-Samen'!$CC137,
" ACHTUNG")))))))))))))))))))))))))))))</f>
        <v>Organic - Golden Beetroot
Beta vulgaris
BIO - Goldene Rote Beete</v>
      </c>
      <c r="E156" s="190" t="str">
        <f t="shared" si="12"/>
        <v/>
      </c>
      <c r="F156" s="170"/>
      <c r="G156" s="12"/>
      <c r="H156" s="157">
        <f>IF('Basis-Tabelle-Samen'!K137="","",'Basis-Tabelle-Samen'!K137)</f>
        <v>78352</v>
      </c>
      <c r="I156" s="189">
        <f t="shared" si="13"/>
        <v>15</v>
      </c>
      <c r="J156" s="188">
        <f>IF(H156="",0,'Basis-Tabelle-Samen'!M137)</f>
        <v>2.4500000000000002</v>
      </c>
      <c r="K156" s="12"/>
      <c r="L156" s="157">
        <f>IF('Basis-Tabelle-Samen'!N137="","",'Basis-Tabelle-Samen'!N137)</f>
        <v>88352</v>
      </c>
      <c r="M156" s="189">
        <f t="shared" si="14"/>
        <v>18</v>
      </c>
      <c r="N156" s="188">
        <f>IF(L156="",0,'Basis-Tabelle-Samen'!P137)</f>
        <v>3.75</v>
      </c>
      <c r="O156" s="12"/>
      <c r="P156" s="157">
        <f>IF('Basis-Tabelle-Samen'!Q137="","",'Basis-Tabelle-Samen'!Q137)</f>
        <v>58352</v>
      </c>
      <c r="Q156" s="189">
        <f t="shared" si="15"/>
        <v>6</v>
      </c>
      <c r="R156" s="188">
        <f>IF(P156="",0,'Basis-Tabelle-Samen'!S137)</f>
        <v>4.95</v>
      </c>
      <c r="S156" s="12"/>
      <c r="T156" s="157">
        <f>IF('Basis-Tabelle-Samen'!T137="","",'Basis-Tabelle-Samen'!T137)</f>
        <v>38352</v>
      </c>
      <c r="U156" s="189">
        <f t="shared" si="16"/>
        <v>6</v>
      </c>
      <c r="V156" s="188">
        <f>IF(T156="",0,'Basis-Tabelle-Samen'!V137)</f>
        <v>6.75</v>
      </c>
      <c r="W156" s="12"/>
      <c r="X156" s="157">
        <f>IF('Basis-Tabelle-Samen'!W137="","",'Basis-Tabelle-Samen'!W137)</f>
        <v>68352</v>
      </c>
      <c r="Y156" s="189">
        <f t="shared" si="17"/>
        <v>8</v>
      </c>
      <c r="Z156" s="188">
        <f>IF(X156="",0,'Basis-Tabelle-Samen'!Y137)</f>
        <v>2.95</v>
      </c>
    </row>
    <row r="157" spans="1:26" ht="39.950000000000003" customHeight="1" x14ac:dyDescent="0.2">
      <c r="A157" s="154" t="str">
        <f>IF('Basis-Tabelle-Samen'!A159="","",IF($D$1="Deutsch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57" s="337">
        <v>134</v>
      </c>
      <c r="C157" s="160" t="str">
        <f>IF('Basis-Tabelle-Samen'!G150="","",'Basis-Tabelle-Samen'!G150)</f>
        <v>02</v>
      </c>
      <c r="D157" s="155" t="str">
        <f>IF('Basis-Tabelle-Samen'!$BB150="","",
IF($D$1="Bulgarisch - BG",'Basis-Tabelle-Samen'!$BB150,
IF($D$1="Dänisch - DK",'Basis-Tabelle-Samen'!$BC150,
IF($D$1="Deutsch - DE",'Basis-Tabelle-Samen'!$BD150,
IF($D$1="Englisch - UK",'Basis-Tabelle-Samen'!$BE150,
IF($D$1="Estnisch - EE",'Basis-Tabelle-Samen'!$BF150,
IF($D$1="Finnisch - FI",'Basis-Tabelle-Samen'!$BG150,
IF($D$1="Französisch - FR",'Basis-Tabelle-Samen'!$BH150,
IF($D$1="Griechisch - GR",'Basis-Tabelle-Samen'!$BI150,
IF($D$1="Irisch - IE",'Basis-Tabelle-Samen'!$BJ150,
IF($D$1="Isländisch - IS",'Basis-Tabelle-Samen'!$BK150,
IF($D$1="Italienisch - IT",'Basis-Tabelle-Samen'!$BL150,
IF($D$1="Japanisch - JP",'Basis-Tabelle-Samen'!$BM150,
IF($D$1="Kroatisch - HR",'Basis-Tabelle-Samen'!$BN150,
IF($D$1="Lettisch - LV",'Basis-Tabelle-Samen'!$BO150,
IF($D$1="Litauisch - LT",'Basis-Tabelle-Samen'!$BP150,
IF($D$1="Maltesisch - MT",'Basis-Tabelle-Samen'!$BQ150,
IF($D$1="Niederländisch - NL",'Basis-Tabelle-Samen'!$BR150,
IF($D$1="Norwegisch - NO",'Basis-Tabelle-Samen'!$BS150,
IF($D$1="Polnisch - PL",'Basis-Tabelle-Samen'!$BT150,
IF($D$1="Portugiesisch - PT",'Basis-Tabelle-Samen'!$BU150,
IF($D$1="Rumänisch - RO",'Basis-Tabelle-Samen'!$BV150,
IF($D$1="Schwedisch - SE",'Basis-Tabelle-Samen'!$BW150,
IF($D$1="Slowakisch - SK",'Basis-Tabelle-Samen'!$BX150,
IF($D$1="Slowenisch - SI",'Basis-Tabelle-Samen'!$BY150,
IF($D$1="Spanisch - ES",'Basis-Tabelle-Samen'!$BZ150,
IF($D$1="Tschechisch - CZ",'Basis-Tabelle-Samen'!$BD150,
IF($D$1="Türkisch - TR",'Basis-Tabelle-Samen'!$CB150,
IF($D$1="Ungarisch - HU",'Basis-Tabelle-Samen'!$CC150,
" ACHTUNG")))))))))))))))))))))))))))))</f>
        <v>Organic - Hot Chili Pepper – Barak
Capsicum annuum
BIO - Chili - Barak</v>
      </c>
      <c r="E157" s="190" t="str">
        <f t="shared" si="12"/>
        <v/>
      </c>
      <c r="F157" s="170"/>
      <c r="G157" s="12"/>
      <c r="H157" s="157">
        <f>IF('Basis-Tabelle-Samen'!K150="","",'Basis-Tabelle-Samen'!K150)</f>
        <v>78476</v>
      </c>
      <c r="I157" s="189">
        <f t="shared" si="13"/>
        <v>15</v>
      </c>
      <c r="J157" s="188">
        <f>IF(H157="",0,'Basis-Tabelle-Samen'!M150)</f>
        <v>2.4500000000000002</v>
      </c>
      <c r="K157" s="12"/>
      <c r="L157" s="157">
        <f>IF('Basis-Tabelle-Samen'!N150="","",'Basis-Tabelle-Samen'!N150)</f>
        <v>88476</v>
      </c>
      <c r="M157" s="189">
        <f t="shared" si="14"/>
        <v>18</v>
      </c>
      <c r="N157" s="188">
        <f>IF(L157="",0,'Basis-Tabelle-Samen'!P150)</f>
        <v>3.75</v>
      </c>
      <c r="O157" s="12"/>
      <c r="P157" s="157">
        <f>IF('Basis-Tabelle-Samen'!Q150="","",'Basis-Tabelle-Samen'!Q150)</f>
        <v>58476</v>
      </c>
      <c r="Q157" s="189">
        <f t="shared" si="15"/>
        <v>6</v>
      </c>
      <c r="R157" s="188">
        <f>IF(P157="",0,'Basis-Tabelle-Samen'!S150)</f>
        <v>4.95</v>
      </c>
      <c r="S157" s="12"/>
      <c r="T157" s="157">
        <f>IF('Basis-Tabelle-Samen'!T150="","",'Basis-Tabelle-Samen'!T150)</f>
        <v>38476</v>
      </c>
      <c r="U157" s="189">
        <f t="shared" si="16"/>
        <v>6</v>
      </c>
      <c r="V157" s="188">
        <f>IF(T157="",0,'Basis-Tabelle-Samen'!V150)</f>
        <v>6.75</v>
      </c>
      <c r="W157" s="12"/>
      <c r="X157" s="157">
        <f>IF('Basis-Tabelle-Samen'!W150="","",'Basis-Tabelle-Samen'!W150)</f>
        <v>68476</v>
      </c>
      <c r="Y157" s="189">
        <f t="shared" si="17"/>
        <v>8</v>
      </c>
      <c r="Z157" s="188">
        <f>IF(X157="",0,'Basis-Tabelle-Samen'!Y150)</f>
        <v>2.95</v>
      </c>
    </row>
    <row r="158" spans="1:26" ht="39.950000000000003" customHeight="1" x14ac:dyDescent="0.2">
      <c r="A158" s="154" t="str">
        <f>IF('Basis-Tabelle-Samen'!A184="","",IF($D$1="Deutsch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58" s="337">
        <v>136</v>
      </c>
      <c r="C158" s="160" t="str">
        <f>IF('Basis-Tabelle-Samen'!G152="","",'Basis-Tabelle-Samen'!G152)</f>
        <v>02</v>
      </c>
      <c r="D158" s="155" t="str">
        <f>IF('Basis-Tabelle-Samen'!$BB152="","",
IF($D$1="Bulgarisch - BG",'Basis-Tabelle-Samen'!$BB152,
IF($D$1="Dänisch - DK",'Basis-Tabelle-Samen'!$BC152,
IF($D$1="Deutsch - DE",'Basis-Tabelle-Samen'!$BD152,
IF($D$1="Englisch - UK",'Basis-Tabelle-Samen'!$BE152,
IF($D$1="Estnisch - EE",'Basis-Tabelle-Samen'!$BF152,
IF($D$1="Finnisch - FI",'Basis-Tabelle-Samen'!$BG152,
IF($D$1="Französisch - FR",'Basis-Tabelle-Samen'!$BH152,
IF($D$1="Griechisch - GR",'Basis-Tabelle-Samen'!$BI152,
IF($D$1="Irisch - IE",'Basis-Tabelle-Samen'!$BJ152,
IF($D$1="Isländisch - IS",'Basis-Tabelle-Samen'!$BK152,
IF($D$1="Italienisch - IT",'Basis-Tabelle-Samen'!$BL152,
IF($D$1="Japanisch - JP",'Basis-Tabelle-Samen'!$BM152,
IF($D$1="Kroatisch - HR",'Basis-Tabelle-Samen'!$BN152,
IF($D$1="Lettisch - LV",'Basis-Tabelle-Samen'!$BO152,
IF($D$1="Litauisch - LT",'Basis-Tabelle-Samen'!$BP152,
IF($D$1="Maltesisch - MT",'Basis-Tabelle-Samen'!$BQ152,
IF($D$1="Niederländisch - NL",'Basis-Tabelle-Samen'!$BR152,
IF($D$1="Norwegisch - NO",'Basis-Tabelle-Samen'!$BS152,
IF($D$1="Polnisch - PL",'Basis-Tabelle-Samen'!$BT152,
IF($D$1="Portugiesisch - PT",'Basis-Tabelle-Samen'!$BU152,
IF($D$1="Rumänisch - RO",'Basis-Tabelle-Samen'!$BV152,
IF($D$1="Schwedisch - SE",'Basis-Tabelle-Samen'!$BW152,
IF($D$1="Slowakisch - SK",'Basis-Tabelle-Samen'!$BX152,
IF($D$1="Slowenisch - SI",'Basis-Tabelle-Samen'!$BY152,
IF($D$1="Spanisch - ES",'Basis-Tabelle-Samen'!$BZ152,
IF($D$1="Tschechisch - CZ",'Basis-Tabelle-Samen'!$BD152,
IF($D$1="Türkisch - TR",'Basis-Tabelle-Samen'!$CB152,
IF($D$1="Ungarisch - HU",'Basis-Tabelle-Samen'!$CC152,
" ACHTUNG")))))))))))))))))))))))))))))</f>
        <v>Organic - Hot Chili Pepper – De Cayenne Long Slim
Capsicum annuum
BIO - Chili - De Cayenne Long Slim</v>
      </c>
      <c r="E158" s="190" t="str">
        <f t="shared" si="12"/>
        <v/>
      </c>
      <c r="F158" s="170"/>
      <c r="G158" s="12"/>
      <c r="H158" s="157">
        <f>IF('Basis-Tabelle-Samen'!K152="","",'Basis-Tabelle-Samen'!K152)</f>
        <v>78478</v>
      </c>
      <c r="I158" s="189">
        <f t="shared" si="13"/>
        <v>15</v>
      </c>
      <c r="J158" s="188">
        <f>IF(H158="",0,'Basis-Tabelle-Samen'!M152)</f>
        <v>2.4500000000000002</v>
      </c>
      <c r="K158" s="12"/>
      <c r="L158" s="157">
        <f>IF('Basis-Tabelle-Samen'!N152="","",'Basis-Tabelle-Samen'!N152)</f>
        <v>88478</v>
      </c>
      <c r="M158" s="189">
        <f t="shared" si="14"/>
        <v>18</v>
      </c>
      <c r="N158" s="188">
        <f>IF(L158="",0,'Basis-Tabelle-Samen'!P152)</f>
        <v>3.75</v>
      </c>
      <c r="O158" s="12"/>
      <c r="P158" s="157">
        <f>IF('Basis-Tabelle-Samen'!Q152="","",'Basis-Tabelle-Samen'!Q152)</f>
        <v>58478</v>
      </c>
      <c r="Q158" s="189">
        <f t="shared" si="15"/>
        <v>6</v>
      </c>
      <c r="R158" s="188">
        <f>IF(P158="",0,'Basis-Tabelle-Samen'!S152)</f>
        <v>4.95</v>
      </c>
      <c r="S158" s="12"/>
      <c r="T158" s="157">
        <f>IF('Basis-Tabelle-Samen'!T152="","",'Basis-Tabelle-Samen'!T152)</f>
        <v>38478</v>
      </c>
      <c r="U158" s="189">
        <f t="shared" si="16"/>
        <v>6</v>
      </c>
      <c r="V158" s="188">
        <f>IF(T158="",0,'Basis-Tabelle-Samen'!V152)</f>
        <v>6.75</v>
      </c>
      <c r="W158" s="12"/>
      <c r="X158" s="157">
        <f>IF('Basis-Tabelle-Samen'!W152="","",'Basis-Tabelle-Samen'!W152)</f>
        <v>68478</v>
      </c>
      <c r="Y158" s="189">
        <f t="shared" si="17"/>
        <v>8</v>
      </c>
      <c r="Z158" s="188">
        <f>IF(X158="",0,'Basis-Tabelle-Samen'!Y152)</f>
        <v>2.95</v>
      </c>
    </row>
    <row r="159" spans="1:26" ht="39.950000000000003" customHeight="1" x14ac:dyDescent="0.2">
      <c r="A159" s="154" t="str">
        <f>IF('Basis-Tabelle-Samen'!A160="","",IF($D$1="Deutsch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59" s="337">
        <v>135</v>
      </c>
      <c r="C159" s="160" t="str">
        <f>IF('Basis-Tabelle-Samen'!G151="","",'Basis-Tabelle-Samen'!G151)</f>
        <v>02</v>
      </c>
      <c r="D159" s="155" t="str">
        <f>IF('Basis-Tabelle-Samen'!$BB151="","",
IF($D$1="Bulgarisch - BG",'Basis-Tabelle-Samen'!$BB151,
IF($D$1="Dänisch - DK",'Basis-Tabelle-Samen'!$BC151,
IF($D$1="Deutsch - DE",'Basis-Tabelle-Samen'!$BD151,
IF($D$1="Englisch - UK",'Basis-Tabelle-Samen'!$BE151,
IF($D$1="Estnisch - EE",'Basis-Tabelle-Samen'!$BF151,
IF($D$1="Finnisch - FI",'Basis-Tabelle-Samen'!$BG151,
IF($D$1="Französisch - FR",'Basis-Tabelle-Samen'!$BH151,
IF($D$1="Griechisch - GR",'Basis-Tabelle-Samen'!$BI151,
IF($D$1="Irisch - IE",'Basis-Tabelle-Samen'!$BJ151,
IF($D$1="Isländisch - IS",'Basis-Tabelle-Samen'!$BK151,
IF($D$1="Italienisch - IT",'Basis-Tabelle-Samen'!$BL151,
IF($D$1="Japanisch - JP",'Basis-Tabelle-Samen'!$BM151,
IF($D$1="Kroatisch - HR",'Basis-Tabelle-Samen'!$BN151,
IF($D$1="Lettisch - LV",'Basis-Tabelle-Samen'!$BO151,
IF($D$1="Litauisch - LT",'Basis-Tabelle-Samen'!$BP151,
IF($D$1="Maltesisch - MT",'Basis-Tabelle-Samen'!$BQ151,
IF($D$1="Niederländisch - NL",'Basis-Tabelle-Samen'!$BR151,
IF($D$1="Norwegisch - NO",'Basis-Tabelle-Samen'!$BS151,
IF($D$1="Polnisch - PL",'Basis-Tabelle-Samen'!$BT151,
IF($D$1="Portugiesisch - PT",'Basis-Tabelle-Samen'!$BU151,
IF($D$1="Rumänisch - RO",'Basis-Tabelle-Samen'!$BV151,
IF($D$1="Schwedisch - SE",'Basis-Tabelle-Samen'!$BW151,
IF($D$1="Slowakisch - SK",'Basis-Tabelle-Samen'!$BX151,
IF($D$1="Slowenisch - SI",'Basis-Tabelle-Samen'!$BY151,
IF($D$1="Spanisch - ES",'Basis-Tabelle-Samen'!$BZ151,
IF($D$1="Tschechisch - CZ",'Basis-Tabelle-Samen'!$BD151,
IF($D$1="Türkisch - TR",'Basis-Tabelle-Samen'!$CB151,
IF($D$1="Ungarisch - HU",'Basis-Tabelle-Samen'!$CC151,
" ACHTUNG")))))))))))))))))))))))))))))</f>
        <v>Organic - Hot Chili Pepper – Early Jalapeno
Capsicum annuum
BIO - Chili - Early Jalapeno</v>
      </c>
      <c r="E159" s="190" t="str">
        <f t="shared" si="12"/>
        <v/>
      </c>
      <c r="F159" s="170"/>
      <c r="G159" s="12"/>
      <c r="H159" s="157">
        <f>IF('Basis-Tabelle-Samen'!K151="","",'Basis-Tabelle-Samen'!K151)</f>
        <v>78477</v>
      </c>
      <c r="I159" s="189">
        <f t="shared" si="13"/>
        <v>15</v>
      </c>
      <c r="J159" s="188">
        <f>IF(H159="",0,'Basis-Tabelle-Samen'!M151)</f>
        <v>2.4500000000000002</v>
      </c>
      <c r="K159" s="12"/>
      <c r="L159" s="157">
        <f>IF('Basis-Tabelle-Samen'!N151="","",'Basis-Tabelle-Samen'!N151)</f>
        <v>88477</v>
      </c>
      <c r="M159" s="189">
        <f t="shared" si="14"/>
        <v>18</v>
      </c>
      <c r="N159" s="188">
        <f>IF(L159="",0,'Basis-Tabelle-Samen'!P151)</f>
        <v>3.75</v>
      </c>
      <c r="O159" s="12"/>
      <c r="P159" s="157">
        <f>IF('Basis-Tabelle-Samen'!Q151="","",'Basis-Tabelle-Samen'!Q151)</f>
        <v>58477</v>
      </c>
      <c r="Q159" s="189">
        <f t="shared" si="15"/>
        <v>6</v>
      </c>
      <c r="R159" s="188">
        <f>IF(P159="",0,'Basis-Tabelle-Samen'!S151)</f>
        <v>4.95</v>
      </c>
      <c r="S159" s="12"/>
      <c r="T159" s="157">
        <f>IF('Basis-Tabelle-Samen'!T151="","",'Basis-Tabelle-Samen'!T151)</f>
        <v>38477</v>
      </c>
      <c r="U159" s="189">
        <f t="shared" si="16"/>
        <v>6</v>
      </c>
      <c r="V159" s="188">
        <f>IF(T159="",0,'Basis-Tabelle-Samen'!V151)</f>
        <v>6.75</v>
      </c>
      <c r="W159" s="12"/>
      <c r="X159" s="157">
        <f>IF('Basis-Tabelle-Samen'!W151="","",'Basis-Tabelle-Samen'!W151)</f>
        <v>68477</v>
      </c>
      <c r="Y159" s="189">
        <f t="shared" si="17"/>
        <v>8</v>
      </c>
      <c r="Z159" s="188">
        <f>IF(X159="",0,'Basis-Tabelle-Samen'!Y151)</f>
        <v>2.95</v>
      </c>
    </row>
    <row r="160" spans="1:26" ht="39.950000000000003" customHeight="1" x14ac:dyDescent="0.2">
      <c r="A160" s="154" t="str">
        <f>IF('Basis-Tabelle-Samen'!A157="","",IF($D$1="Deutsch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60" s="337">
        <v>137</v>
      </c>
      <c r="C160" s="160" t="str">
        <f>IF('Basis-Tabelle-Samen'!G153="","",'Basis-Tabelle-Samen'!G153)</f>
        <v>02</v>
      </c>
      <c r="D160" s="155" t="str">
        <f>IF('Basis-Tabelle-Samen'!$BB153="","",
IF($D$1="Bulgarisch - BG",'Basis-Tabelle-Samen'!$BB153,
IF($D$1="Dänisch - DK",'Basis-Tabelle-Samen'!$BC153,
IF($D$1="Deutsch - DE",'Basis-Tabelle-Samen'!$BD153,
IF($D$1="Englisch - UK",'Basis-Tabelle-Samen'!$BE153,
IF($D$1="Estnisch - EE",'Basis-Tabelle-Samen'!$BF153,
IF($D$1="Finnisch - FI",'Basis-Tabelle-Samen'!$BG153,
IF($D$1="Französisch - FR",'Basis-Tabelle-Samen'!$BH153,
IF($D$1="Griechisch - GR",'Basis-Tabelle-Samen'!$BI153,
IF($D$1="Irisch - IE",'Basis-Tabelle-Samen'!$BJ153,
IF($D$1="Isländisch - IS",'Basis-Tabelle-Samen'!$BK153,
IF($D$1="Italienisch - IT",'Basis-Tabelle-Samen'!$BL153,
IF($D$1="Japanisch - JP",'Basis-Tabelle-Samen'!$BM153,
IF($D$1="Kroatisch - HR",'Basis-Tabelle-Samen'!$BN153,
IF($D$1="Lettisch - LV",'Basis-Tabelle-Samen'!$BO153,
IF($D$1="Litauisch - LT",'Basis-Tabelle-Samen'!$BP153,
IF($D$1="Maltesisch - MT",'Basis-Tabelle-Samen'!$BQ153,
IF($D$1="Niederländisch - NL",'Basis-Tabelle-Samen'!$BR153,
IF($D$1="Norwegisch - NO",'Basis-Tabelle-Samen'!$BS153,
IF($D$1="Polnisch - PL",'Basis-Tabelle-Samen'!$BT153,
IF($D$1="Portugiesisch - PT",'Basis-Tabelle-Samen'!$BU153,
IF($D$1="Rumänisch - RO",'Basis-Tabelle-Samen'!$BV153,
IF($D$1="Schwedisch - SE",'Basis-Tabelle-Samen'!$BW153,
IF($D$1="Slowakisch - SK",'Basis-Tabelle-Samen'!$BX153,
IF($D$1="Slowenisch - SI",'Basis-Tabelle-Samen'!$BY153,
IF($D$1="Spanisch - ES",'Basis-Tabelle-Samen'!$BZ153,
IF($D$1="Tschechisch - CZ",'Basis-Tabelle-Samen'!$BD153,
IF($D$1="Türkisch - TR",'Basis-Tabelle-Samen'!$CB153,
IF($D$1="Ungarisch - HU",'Basis-Tabelle-Samen'!$CC153,
" ACHTUNG")))))))))))))))))))))))))))))</f>
        <v>Organic - Hot Chili Pepper – Habanero Orange
Capsicum annuum
BIO - Chili - Habanero Orange</v>
      </c>
      <c r="E160" s="190" t="str">
        <f t="shared" si="12"/>
        <v/>
      </c>
      <c r="F160" s="170"/>
      <c r="G160" s="12"/>
      <c r="H160" s="157">
        <f>IF('Basis-Tabelle-Samen'!K153="","",'Basis-Tabelle-Samen'!K153)</f>
        <v>78479</v>
      </c>
      <c r="I160" s="189">
        <f t="shared" si="13"/>
        <v>15</v>
      </c>
      <c r="J160" s="188">
        <f>IF(H160="",0,'Basis-Tabelle-Samen'!M153)</f>
        <v>2.4500000000000002</v>
      </c>
      <c r="K160" s="12"/>
      <c r="L160" s="157">
        <f>IF('Basis-Tabelle-Samen'!N153="","",'Basis-Tabelle-Samen'!N153)</f>
        <v>88479</v>
      </c>
      <c r="M160" s="189">
        <f t="shared" si="14"/>
        <v>18</v>
      </c>
      <c r="N160" s="188">
        <f>IF(L160="",0,'Basis-Tabelle-Samen'!P153)</f>
        <v>3.75</v>
      </c>
      <c r="O160" s="12"/>
      <c r="P160" s="157">
        <f>IF('Basis-Tabelle-Samen'!Q153="","",'Basis-Tabelle-Samen'!Q153)</f>
        <v>58479</v>
      </c>
      <c r="Q160" s="189">
        <f t="shared" si="15"/>
        <v>6</v>
      </c>
      <c r="R160" s="188">
        <f>IF(P160="",0,'Basis-Tabelle-Samen'!S153)</f>
        <v>4.95</v>
      </c>
      <c r="S160" s="12"/>
      <c r="T160" s="157">
        <f>IF('Basis-Tabelle-Samen'!T153="","",'Basis-Tabelle-Samen'!T153)</f>
        <v>38479</v>
      </c>
      <c r="U160" s="189">
        <f t="shared" si="16"/>
        <v>6</v>
      </c>
      <c r="V160" s="188">
        <f>IF(T160="",0,'Basis-Tabelle-Samen'!V153)</f>
        <v>6.75</v>
      </c>
      <c r="W160" s="12"/>
      <c r="X160" s="157">
        <f>IF('Basis-Tabelle-Samen'!W153="","",'Basis-Tabelle-Samen'!W153)</f>
        <v>68479</v>
      </c>
      <c r="Y160" s="189">
        <f t="shared" si="17"/>
        <v>8</v>
      </c>
      <c r="Z160" s="188">
        <f>IF(X160="",0,'Basis-Tabelle-Samen'!Y153)</f>
        <v>2.95</v>
      </c>
    </row>
    <row r="161" spans="1:26" ht="39.950000000000003" customHeight="1" x14ac:dyDescent="0.2">
      <c r="A161" s="154" t="str">
        <f>IF('Basis-Tabelle-Samen'!A125="","",IF($D$1="Deutsch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61" s="337">
        <v>160</v>
      </c>
      <c r="C161" s="160" t="str">
        <f>IF('Basis-Tabelle-Samen'!G176="","",'Basis-Tabelle-Samen'!G176)</f>
        <v>02</v>
      </c>
      <c r="D161" s="155" t="str">
        <f>IF('Basis-Tabelle-Samen'!$BB176="","",
IF($D$1="Bulgarisch - BG",'Basis-Tabelle-Samen'!$BB176,
IF($D$1="Dänisch - DK",'Basis-Tabelle-Samen'!$BC176,
IF($D$1="Deutsch - DE",'Basis-Tabelle-Samen'!$BD176,
IF($D$1="Englisch - UK",'Basis-Tabelle-Samen'!$BE176,
IF($D$1="Estnisch - EE",'Basis-Tabelle-Samen'!$BF176,
IF($D$1="Finnisch - FI",'Basis-Tabelle-Samen'!$BG176,
IF($D$1="Französisch - FR",'Basis-Tabelle-Samen'!$BH176,
IF($D$1="Griechisch - GR",'Basis-Tabelle-Samen'!$BI176,
IF($D$1="Irisch - IE",'Basis-Tabelle-Samen'!$BJ176,
IF($D$1="Isländisch - IS",'Basis-Tabelle-Samen'!$BK176,
IF($D$1="Italienisch - IT",'Basis-Tabelle-Samen'!$BL176,
IF($D$1="Japanisch - JP",'Basis-Tabelle-Samen'!$BM176,
IF($D$1="Kroatisch - HR",'Basis-Tabelle-Samen'!$BN176,
IF($D$1="Lettisch - LV",'Basis-Tabelle-Samen'!$BO176,
IF($D$1="Litauisch - LT",'Basis-Tabelle-Samen'!$BP176,
IF($D$1="Maltesisch - MT",'Basis-Tabelle-Samen'!$BQ176,
IF($D$1="Niederländisch - NL",'Basis-Tabelle-Samen'!$BR176,
IF($D$1="Norwegisch - NO",'Basis-Tabelle-Samen'!$BS176,
IF($D$1="Polnisch - PL",'Basis-Tabelle-Samen'!$BT176,
IF($D$1="Portugiesisch - PT",'Basis-Tabelle-Samen'!$BU176,
IF($D$1="Rumänisch - RO",'Basis-Tabelle-Samen'!$BV176,
IF($D$1="Schwedisch - SE",'Basis-Tabelle-Samen'!$BW176,
IF($D$1="Slowakisch - SK",'Basis-Tabelle-Samen'!$BX176,
IF($D$1="Slowenisch - SI",'Basis-Tabelle-Samen'!$BY176,
IF($D$1="Spanisch - ES",'Basis-Tabelle-Samen'!$BZ176,
IF($D$1="Tschechisch - CZ",'Basis-Tabelle-Samen'!$BD176,
IF($D$1="Türkisch - TR",'Basis-Tabelle-Samen'!$CB176,
IF($D$1="Ungarisch - HU",'Basis-Tabelle-Samen'!$CC176,
" ACHTUNG")))))))))))))))))))))))))))))</f>
        <v>Organic - Kale - Redbor
Brassica oleracea var. sabellica
BIO - Grünkohl - Roter Krauser</v>
      </c>
      <c r="E161" s="190" t="str">
        <f t="shared" si="12"/>
        <v/>
      </c>
      <c r="F161" s="170"/>
      <c r="G161" s="12"/>
      <c r="H161" s="157">
        <f>IF('Basis-Tabelle-Samen'!K176="","",'Basis-Tabelle-Samen'!K176)</f>
        <v>78682</v>
      </c>
      <c r="I161" s="189">
        <f t="shared" si="13"/>
        <v>15</v>
      </c>
      <c r="J161" s="188">
        <f>IF(H161="",0,'Basis-Tabelle-Samen'!M176)</f>
        <v>2.4500000000000002</v>
      </c>
      <c r="K161" s="12"/>
      <c r="L161" s="157">
        <f>IF('Basis-Tabelle-Samen'!N176="","",'Basis-Tabelle-Samen'!N176)</f>
        <v>88682</v>
      </c>
      <c r="M161" s="189">
        <f t="shared" si="14"/>
        <v>18</v>
      </c>
      <c r="N161" s="188">
        <f>IF(L161="",0,'Basis-Tabelle-Samen'!P176)</f>
        <v>3.75</v>
      </c>
      <c r="O161" s="12"/>
      <c r="P161" s="157">
        <f>IF('Basis-Tabelle-Samen'!Q176="","",'Basis-Tabelle-Samen'!Q176)</f>
        <v>58682</v>
      </c>
      <c r="Q161" s="189">
        <f t="shared" si="15"/>
        <v>6</v>
      </c>
      <c r="R161" s="188">
        <f>IF(P161="",0,'Basis-Tabelle-Samen'!S176)</f>
        <v>4.95</v>
      </c>
      <c r="S161" s="12"/>
      <c r="T161" s="157">
        <f>IF('Basis-Tabelle-Samen'!T176="","",'Basis-Tabelle-Samen'!T176)</f>
        <v>38682</v>
      </c>
      <c r="U161" s="189">
        <f t="shared" si="16"/>
        <v>6</v>
      </c>
      <c r="V161" s="188">
        <f>IF(T161="",0,'Basis-Tabelle-Samen'!V176)</f>
        <v>6.75</v>
      </c>
      <c r="W161" s="12"/>
      <c r="X161" s="157">
        <f>IF('Basis-Tabelle-Samen'!W176="","",'Basis-Tabelle-Samen'!W176)</f>
        <v>68682</v>
      </c>
      <c r="Y161" s="189">
        <f t="shared" si="17"/>
        <v>8</v>
      </c>
      <c r="Z161" s="188">
        <f>IF(X161="",0,'Basis-Tabelle-Samen'!Y176)</f>
        <v>2.95</v>
      </c>
    </row>
    <row r="162" spans="1:26" ht="39.950000000000003" customHeight="1" x14ac:dyDescent="0.2">
      <c r="A162" s="154" t="str">
        <f>IF('Basis-Tabelle-Samen'!A124="","",IF($D$1="Deutsch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62" s="337">
        <v>159</v>
      </c>
      <c r="C162" s="160" t="str">
        <f>IF('Basis-Tabelle-Samen'!G175="","",'Basis-Tabelle-Samen'!G175)</f>
        <v>02</v>
      </c>
      <c r="D162" s="155" t="str">
        <f>IF('Basis-Tabelle-Samen'!$BB175="","",
IF($D$1="Bulgarisch - BG",'Basis-Tabelle-Samen'!$BB175,
IF($D$1="Dänisch - DK",'Basis-Tabelle-Samen'!$BC175,
IF($D$1="Deutsch - DE",'Basis-Tabelle-Samen'!$BD175,
IF($D$1="Englisch - UK",'Basis-Tabelle-Samen'!$BE175,
IF($D$1="Estnisch - EE",'Basis-Tabelle-Samen'!$BF175,
IF($D$1="Finnisch - FI",'Basis-Tabelle-Samen'!$BG175,
IF($D$1="Französisch - FR",'Basis-Tabelle-Samen'!$BH175,
IF($D$1="Griechisch - GR",'Basis-Tabelle-Samen'!$BI175,
IF($D$1="Irisch - IE",'Basis-Tabelle-Samen'!$BJ175,
IF($D$1="Isländisch - IS",'Basis-Tabelle-Samen'!$BK175,
IF($D$1="Italienisch - IT",'Basis-Tabelle-Samen'!$BL175,
IF($D$1="Japanisch - JP",'Basis-Tabelle-Samen'!$BM175,
IF($D$1="Kroatisch - HR",'Basis-Tabelle-Samen'!$BN175,
IF($D$1="Lettisch - LV",'Basis-Tabelle-Samen'!$BO175,
IF($D$1="Litauisch - LT",'Basis-Tabelle-Samen'!$BP175,
IF($D$1="Maltesisch - MT",'Basis-Tabelle-Samen'!$BQ175,
IF($D$1="Niederländisch - NL",'Basis-Tabelle-Samen'!$BR175,
IF($D$1="Norwegisch - NO",'Basis-Tabelle-Samen'!$BS175,
IF($D$1="Polnisch - PL",'Basis-Tabelle-Samen'!$BT175,
IF($D$1="Portugiesisch - PT",'Basis-Tabelle-Samen'!$BU175,
IF($D$1="Rumänisch - RO",'Basis-Tabelle-Samen'!$BV175,
IF($D$1="Schwedisch - SE",'Basis-Tabelle-Samen'!$BW175,
IF($D$1="Slowakisch - SK",'Basis-Tabelle-Samen'!$BX175,
IF($D$1="Slowenisch - SI",'Basis-Tabelle-Samen'!$BY175,
IF($D$1="Spanisch - ES",'Basis-Tabelle-Samen'!$BZ175,
IF($D$1="Tschechisch - CZ",'Basis-Tabelle-Samen'!$BD175,
IF($D$1="Türkisch - TR",'Basis-Tabelle-Samen'!$CB175,
IF($D$1="Ungarisch - HU",'Basis-Tabelle-Samen'!$CC175,
" ACHTUNG")))))))))))))))))))))))))))))</f>
        <v>Organic - Kale - Westland Winter
Brassica oleracea var. sabellica
BIO - Grünkohl - Westland Winter</v>
      </c>
      <c r="E162" s="190" t="str">
        <f t="shared" si="12"/>
        <v/>
      </c>
      <c r="F162" s="170"/>
      <c r="G162" s="12"/>
      <c r="H162" s="157">
        <f>IF('Basis-Tabelle-Samen'!K175="","",'Basis-Tabelle-Samen'!K175)</f>
        <v>78681</v>
      </c>
      <c r="I162" s="189">
        <f t="shared" si="13"/>
        <v>15</v>
      </c>
      <c r="J162" s="188">
        <f>IF(H162="",0,'Basis-Tabelle-Samen'!M175)</f>
        <v>2.4500000000000002</v>
      </c>
      <c r="K162" s="12"/>
      <c r="L162" s="157">
        <f>IF('Basis-Tabelle-Samen'!N175="","",'Basis-Tabelle-Samen'!N175)</f>
        <v>88681</v>
      </c>
      <c r="M162" s="189">
        <f t="shared" si="14"/>
        <v>18</v>
      </c>
      <c r="N162" s="188">
        <f>IF(L162="",0,'Basis-Tabelle-Samen'!P175)</f>
        <v>3.75</v>
      </c>
      <c r="O162" s="12"/>
      <c r="P162" s="157">
        <f>IF('Basis-Tabelle-Samen'!Q175="","",'Basis-Tabelle-Samen'!Q175)</f>
        <v>58681</v>
      </c>
      <c r="Q162" s="189">
        <f t="shared" si="15"/>
        <v>6</v>
      </c>
      <c r="R162" s="188">
        <f>IF(P162="",0,'Basis-Tabelle-Samen'!S175)</f>
        <v>4.95</v>
      </c>
      <c r="S162" s="12"/>
      <c r="T162" s="157">
        <f>IF('Basis-Tabelle-Samen'!T175="","",'Basis-Tabelle-Samen'!T175)</f>
        <v>38681</v>
      </c>
      <c r="U162" s="189">
        <f t="shared" si="16"/>
        <v>6</v>
      </c>
      <c r="V162" s="188">
        <f>IF(T162="",0,'Basis-Tabelle-Samen'!V175)</f>
        <v>6.75</v>
      </c>
      <c r="W162" s="12"/>
      <c r="X162" s="157">
        <f>IF('Basis-Tabelle-Samen'!W175="","",'Basis-Tabelle-Samen'!W175)</f>
        <v>68681</v>
      </c>
      <c r="Y162" s="189">
        <f t="shared" si="17"/>
        <v>8</v>
      </c>
      <c r="Z162" s="188">
        <f>IF(X162="",0,'Basis-Tabelle-Samen'!Y175)</f>
        <v>2.95</v>
      </c>
    </row>
    <row r="163" spans="1:26" ht="39.950000000000003" customHeight="1" x14ac:dyDescent="0.2">
      <c r="A163" s="154" t="str">
        <f>IF('Basis-Tabelle-Samen'!A163="","",IF($D$1="Deutsch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63" s="337">
        <v>172</v>
      </c>
      <c r="C163" s="160" t="str">
        <f>IF('Basis-Tabelle-Samen'!G188="","",'Basis-Tabelle-Samen'!G188)</f>
        <v>02</v>
      </c>
      <c r="D163" s="155" t="str">
        <f>IF('Basis-Tabelle-Samen'!$BB188="","",
IF($D$1="Bulgarisch - BG",'Basis-Tabelle-Samen'!$BB188,
IF($D$1="Dänisch - DK",'Basis-Tabelle-Samen'!$BC188,
IF($D$1="Deutsch - DE",'Basis-Tabelle-Samen'!$BD188,
IF($D$1="Englisch - UK",'Basis-Tabelle-Samen'!$BE188,
IF($D$1="Estnisch - EE",'Basis-Tabelle-Samen'!$BF188,
IF($D$1="Finnisch - FI",'Basis-Tabelle-Samen'!$BG188,
IF($D$1="Französisch - FR",'Basis-Tabelle-Samen'!$BH188,
IF($D$1="Griechisch - GR",'Basis-Tabelle-Samen'!$BI188,
IF($D$1="Irisch - IE",'Basis-Tabelle-Samen'!$BJ188,
IF($D$1="Isländisch - IS",'Basis-Tabelle-Samen'!$BK188,
IF($D$1="Italienisch - IT",'Basis-Tabelle-Samen'!$BL188,
IF($D$1="Japanisch - JP",'Basis-Tabelle-Samen'!$BM188,
IF($D$1="Kroatisch - HR",'Basis-Tabelle-Samen'!$BN188,
IF($D$1="Lettisch - LV",'Basis-Tabelle-Samen'!$BO188,
IF($D$1="Litauisch - LT",'Basis-Tabelle-Samen'!$BP188,
IF($D$1="Maltesisch - MT",'Basis-Tabelle-Samen'!$BQ188,
IF($D$1="Niederländisch - NL",'Basis-Tabelle-Samen'!$BR188,
IF($D$1="Norwegisch - NO",'Basis-Tabelle-Samen'!$BS188,
IF($D$1="Polnisch - PL",'Basis-Tabelle-Samen'!$BT188,
IF($D$1="Portugiesisch - PT",'Basis-Tabelle-Samen'!$BU188,
IF($D$1="Rumänisch - RO",'Basis-Tabelle-Samen'!$BV188,
IF($D$1="Schwedisch - SE",'Basis-Tabelle-Samen'!$BW188,
IF($D$1="Slowakisch - SK",'Basis-Tabelle-Samen'!$BX188,
IF($D$1="Slowenisch - SI",'Basis-Tabelle-Samen'!$BY188,
IF($D$1="Spanisch - ES",'Basis-Tabelle-Samen'!$BZ188,
IF($D$1="Tschechisch - CZ",'Basis-Tabelle-Samen'!$BD188,
IF($D$1="Türkisch - TR",'Basis-Tabelle-Samen'!$CB188,
IF($D$1="Ungarisch - HU",'Basis-Tabelle-Samen'!$CC188,
" ACHTUNG")))))))))))))))))))))))))))))</f>
        <v>Organic - Pascal celery - Tall Utah
Apium graveolens var. Dulce
BIO - Stangensellerie - Tall Utah</v>
      </c>
      <c r="E163" s="190" t="str">
        <f t="shared" si="12"/>
        <v/>
      </c>
      <c r="F163" s="170"/>
      <c r="G163" s="12"/>
      <c r="H163" s="157">
        <f>IF('Basis-Tabelle-Samen'!K188="","",'Basis-Tabelle-Samen'!K188)</f>
        <v>78751</v>
      </c>
      <c r="I163" s="189">
        <f t="shared" si="13"/>
        <v>15</v>
      </c>
      <c r="J163" s="188">
        <f>IF(H163="",0,'Basis-Tabelle-Samen'!M188)</f>
        <v>2.4500000000000002</v>
      </c>
      <c r="K163" s="12"/>
      <c r="L163" s="157">
        <f>IF('Basis-Tabelle-Samen'!N188="","",'Basis-Tabelle-Samen'!N188)</f>
        <v>88751</v>
      </c>
      <c r="M163" s="189">
        <f t="shared" si="14"/>
        <v>18</v>
      </c>
      <c r="N163" s="188">
        <f>IF(L163="",0,'Basis-Tabelle-Samen'!P188)</f>
        <v>3.75</v>
      </c>
      <c r="O163" s="12"/>
      <c r="P163" s="157">
        <f>IF('Basis-Tabelle-Samen'!Q188="","",'Basis-Tabelle-Samen'!Q188)</f>
        <v>58751</v>
      </c>
      <c r="Q163" s="189">
        <f t="shared" si="15"/>
        <v>6</v>
      </c>
      <c r="R163" s="188">
        <f>IF(P163="",0,'Basis-Tabelle-Samen'!S188)</f>
        <v>4.95</v>
      </c>
      <c r="S163" s="12"/>
      <c r="T163" s="157">
        <f>IF('Basis-Tabelle-Samen'!T188="","",'Basis-Tabelle-Samen'!T188)</f>
        <v>38751</v>
      </c>
      <c r="U163" s="189">
        <f t="shared" si="16"/>
        <v>6</v>
      </c>
      <c r="V163" s="188">
        <f>IF(T163="",0,'Basis-Tabelle-Samen'!V188)</f>
        <v>6.75</v>
      </c>
      <c r="W163" s="12"/>
      <c r="X163" s="157">
        <f>IF('Basis-Tabelle-Samen'!W188="","",'Basis-Tabelle-Samen'!W188)</f>
        <v>68751</v>
      </c>
      <c r="Y163" s="189">
        <f t="shared" si="17"/>
        <v>8</v>
      </c>
      <c r="Z163" s="188">
        <f>IF(X163="",0,'Basis-Tabelle-Samen'!Y188)</f>
        <v>2.95</v>
      </c>
    </row>
    <row r="164" spans="1:26" ht="39.950000000000003" customHeight="1" x14ac:dyDescent="0.2">
      <c r="A164" s="154" t="str">
        <f>IF('Basis-Tabelle-Samen'!A138="","",IF($D$1="Deutsch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64" s="337">
        <v>149</v>
      </c>
      <c r="C164" s="160" t="str">
        <f>IF('Basis-Tabelle-Samen'!G165="","",'Basis-Tabelle-Samen'!G165)</f>
        <v>02</v>
      </c>
      <c r="D164" s="155" t="str">
        <f>IF('Basis-Tabelle-Samen'!$BB165="","",
IF($D$1="Bulgarisch - BG",'Basis-Tabelle-Samen'!$BB165,
IF($D$1="Dänisch - DK",'Basis-Tabelle-Samen'!$BC165,
IF($D$1="Deutsch - DE",'Basis-Tabelle-Samen'!$BD165,
IF($D$1="Englisch - UK",'Basis-Tabelle-Samen'!$BE165,
IF($D$1="Estnisch - EE",'Basis-Tabelle-Samen'!$BF165,
IF($D$1="Finnisch - FI",'Basis-Tabelle-Samen'!$BG165,
IF($D$1="Französisch - FR",'Basis-Tabelle-Samen'!$BH165,
IF($D$1="Griechisch - GR",'Basis-Tabelle-Samen'!$BI165,
IF($D$1="Irisch - IE",'Basis-Tabelle-Samen'!$BJ165,
IF($D$1="Isländisch - IS",'Basis-Tabelle-Samen'!$BK165,
IF($D$1="Italienisch - IT",'Basis-Tabelle-Samen'!$BL165,
IF($D$1="Japanisch - JP",'Basis-Tabelle-Samen'!$BM165,
IF($D$1="Kroatisch - HR",'Basis-Tabelle-Samen'!$BN165,
IF($D$1="Lettisch - LV",'Basis-Tabelle-Samen'!$BO165,
IF($D$1="Litauisch - LT",'Basis-Tabelle-Samen'!$BP165,
IF($D$1="Maltesisch - MT",'Basis-Tabelle-Samen'!$BQ165,
IF($D$1="Niederländisch - NL",'Basis-Tabelle-Samen'!$BR165,
IF($D$1="Norwegisch - NO",'Basis-Tabelle-Samen'!$BS165,
IF($D$1="Polnisch - PL",'Basis-Tabelle-Samen'!$BT165,
IF($D$1="Portugiesisch - PT",'Basis-Tabelle-Samen'!$BU165,
IF($D$1="Rumänisch - RO",'Basis-Tabelle-Samen'!$BV165,
IF($D$1="Schwedisch - SE",'Basis-Tabelle-Samen'!$BW165,
IF($D$1="Slowakisch - SK",'Basis-Tabelle-Samen'!$BX165,
IF($D$1="Slowenisch - SI",'Basis-Tabelle-Samen'!$BY165,
IF($D$1="Spanisch - ES",'Basis-Tabelle-Samen'!$BZ165,
IF($D$1="Tschechisch - CZ",'Basis-Tabelle-Samen'!$BD165,
IF($D$1="Türkisch - TR",'Basis-Tabelle-Samen'!$CB165,
IF($D$1="Ungarisch - HU",'Basis-Tabelle-Samen'!$CC165,
" ACHTUNG")))))))))))))))))))))))))))))</f>
        <v>Organic - Radish - Black Spanish Round
Raphanus sativus
BIO - Schwarzer Spanischer Rettich</v>
      </c>
      <c r="E164" s="190" t="str">
        <f t="shared" si="12"/>
        <v/>
      </c>
      <c r="F164" s="170"/>
      <c r="G164" s="12"/>
      <c r="H164" s="157">
        <f>IF('Basis-Tabelle-Samen'!K165="","",'Basis-Tabelle-Samen'!K165)</f>
        <v>78576</v>
      </c>
      <c r="I164" s="189">
        <f t="shared" si="13"/>
        <v>15</v>
      </c>
      <c r="J164" s="188">
        <f>IF(H164="",0,'Basis-Tabelle-Samen'!M165)</f>
        <v>2.4500000000000002</v>
      </c>
      <c r="K164" s="12"/>
      <c r="L164" s="157">
        <f>IF('Basis-Tabelle-Samen'!N165="","",'Basis-Tabelle-Samen'!N165)</f>
        <v>88576</v>
      </c>
      <c r="M164" s="189">
        <f t="shared" si="14"/>
        <v>18</v>
      </c>
      <c r="N164" s="188">
        <f>IF(L164="",0,'Basis-Tabelle-Samen'!P165)</f>
        <v>3.75</v>
      </c>
      <c r="O164" s="12"/>
      <c r="P164" s="157">
        <f>IF('Basis-Tabelle-Samen'!Q165="","",'Basis-Tabelle-Samen'!Q165)</f>
        <v>58576</v>
      </c>
      <c r="Q164" s="189">
        <f t="shared" si="15"/>
        <v>6</v>
      </c>
      <c r="R164" s="188">
        <f>IF(P164="",0,'Basis-Tabelle-Samen'!S165)</f>
        <v>4.95</v>
      </c>
      <c r="S164" s="12"/>
      <c r="T164" s="157">
        <f>IF('Basis-Tabelle-Samen'!T165="","",'Basis-Tabelle-Samen'!T165)</f>
        <v>38576</v>
      </c>
      <c r="U164" s="189">
        <f t="shared" si="16"/>
        <v>6</v>
      </c>
      <c r="V164" s="188">
        <f>IF(T164="",0,'Basis-Tabelle-Samen'!V165)</f>
        <v>6.75</v>
      </c>
      <c r="W164" s="12"/>
      <c r="X164" s="157">
        <f>IF('Basis-Tabelle-Samen'!W165="","",'Basis-Tabelle-Samen'!W165)</f>
        <v>68576</v>
      </c>
      <c r="Y164" s="189">
        <f t="shared" si="17"/>
        <v>8</v>
      </c>
      <c r="Z164" s="188">
        <f>IF(X164="",0,'Basis-Tabelle-Samen'!Y165)</f>
        <v>2.95</v>
      </c>
    </row>
    <row r="165" spans="1:26" ht="39.950000000000003" customHeight="1" x14ac:dyDescent="0.2">
      <c r="A165" s="154" t="str">
        <f>IF('Basis-Tabelle-Samen'!A140="","",IF($D$1="Deutsch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65" s="337">
        <v>127</v>
      </c>
      <c r="C165" s="160" t="str">
        <f>IF('Basis-Tabelle-Samen'!G143="","",'Basis-Tabelle-Samen'!G143)</f>
        <v>02</v>
      </c>
      <c r="D165" s="155" t="str">
        <f>IF('Basis-Tabelle-Samen'!$BB143="","",
IF($D$1="Bulgarisch - BG",'Basis-Tabelle-Samen'!$BB143,
IF($D$1="Dänisch - DK",'Basis-Tabelle-Samen'!$BC143,
IF($D$1="Deutsch - DE",'Basis-Tabelle-Samen'!$BD143,
IF($D$1="Englisch - UK",'Basis-Tabelle-Samen'!$BE143,
IF($D$1="Estnisch - EE",'Basis-Tabelle-Samen'!$BF143,
IF($D$1="Finnisch - FI",'Basis-Tabelle-Samen'!$BG143,
IF($D$1="Französisch - FR",'Basis-Tabelle-Samen'!$BH143,
IF($D$1="Griechisch - GR",'Basis-Tabelle-Samen'!$BI143,
IF($D$1="Irisch - IE",'Basis-Tabelle-Samen'!$BJ143,
IF($D$1="Isländisch - IS",'Basis-Tabelle-Samen'!$BK143,
IF($D$1="Italienisch - IT",'Basis-Tabelle-Samen'!$BL143,
IF($D$1="Japanisch - JP",'Basis-Tabelle-Samen'!$BM143,
IF($D$1="Kroatisch - HR",'Basis-Tabelle-Samen'!$BN143,
IF($D$1="Lettisch - LV",'Basis-Tabelle-Samen'!$BO143,
IF($D$1="Litauisch - LT",'Basis-Tabelle-Samen'!$BP143,
IF($D$1="Maltesisch - MT",'Basis-Tabelle-Samen'!$BQ143,
IF($D$1="Niederländisch - NL",'Basis-Tabelle-Samen'!$BR143,
IF($D$1="Norwegisch - NO",'Basis-Tabelle-Samen'!$BS143,
IF($D$1="Polnisch - PL",'Basis-Tabelle-Samen'!$BT143,
IF($D$1="Portugiesisch - PT",'Basis-Tabelle-Samen'!$BU143,
IF($D$1="Rumänisch - RO",'Basis-Tabelle-Samen'!$BV143,
IF($D$1="Schwedisch - SE",'Basis-Tabelle-Samen'!$BW143,
IF($D$1="Slowakisch - SK",'Basis-Tabelle-Samen'!$BX143,
IF($D$1="Slowenisch - SI",'Basis-Tabelle-Samen'!$BY143,
IF($D$1="Spanisch - ES",'Basis-Tabelle-Samen'!$BZ143,
IF($D$1="Tschechisch - CZ",'Basis-Tabelle-Samen'!$BD143,
IF($D$1="Türkisch - TR",'Basis-Tabelle-Samen'!$CB143,
IF($D$1="Ungarisch - HU",'Basis-Tabelle-Samen'!$CC143,
" ACHTUNG")))))))))))))))))))))))))))))</f>
        <v>Organic - Radish - Cherry Bell
Raphanus sativus
BIO - Radieschen - Cherry Bell</v>
      </c>
      <c r="E165" s="190" t="str">
        <f t="shared" si="12"/>
        <v/>
      </c>
      <c r="F165" s="170"/>
      <c r="G165" s="12"/>
      <c r="H165" s="157">
        <f>IF('Basis-Tabelle-Samen'!K143="","",'Basis-Tabelle-Samen'!K143)</f>
        <v>78426</v>
      </c>
      <c r="I165" s="189">
        <f t="shared" si="13"/>
        <v>15</v>
      </c>
      <c r="J165" s="188">
        <f>IF(H165="",0,'Basis-Tabelle-Samen'!M143)</f>
        <v>2.4500000000000002</v>
      </c>
      <c r="K165" s="12"/>
      <c r="L165" s="157">
        <f>IF('Basis-Tabelle-Samen'!N143="","",'Basis-Tabelle-Samen'!N143)</f>
        <v>88426</v>
      </c>
      <c r="M165" s="189">
        <f t="shared" si="14"/>
        <v>18</v>
      </c>
      <c r="N165" s="188">
        <f>IF(L165="",0,'Basis-Tabelle-Samen'!P143)</f>
        <v>3.75</v>
      </c>
      <c r="O165" s="12"/>
      <c r="P165" s="157">
        <f>IF('Basis-Tabelle-Samen'!Q143="","",'Basis-Tabelle-Samen'!Q143)</f>
        <v>58426</v>
      </c>
      <c r="Q165" s="189">
        <f t="shared" si="15"/>
        <v>6</v>
      </c>
      <c r="R165" s="188">
        <f>IF(P165="",0,'Basis-Tabelle-Samen'!S143)</f>
        <v>4.95</v>
      </c>
      <c r="S165" s="12"/>
      <c r="T165" s="157">
        <f>IF('Basis-Tabelle-Samen'!T143="","",'Basis-Tabelle-Samen'!T143)</f>
        <v>38426</v>
      </c>
      <c r="U165" s="189">
        <f t="shared" si="16"/>
        <v>6</v>
      </c>
      <c r="V165" s="188">
        <f>IF(T165="",0,'Basis-Tabelle-Samen'!V143)</f>
        <v>6.75</v>
      </c>
      <c r="W165" s="12"/>
      <c r="X165" s="157">
        <f>IF('Basis-Tabelle-Samen'!W143="","",'Basis-Tabelle-Samen'!W143)</f>
        <v>68426</v>
      </c>
      <c r="Y165" s="189">
        <f t="shared" si="17"/>
        <v>8</v>
      </c>
      <c r="Z165" s="188">
        <f>IF(X165="",0,'Basis-Tabelle-Samen'!Y143)</f>
        <v>2.95</v>
      </c>
    </row>
    <row r="166" spans="1:26" ht="39.950000000000003" customHeight="1" x14ac:dyDescent="0.2">
      <c r="A166" s="154" t="str">
        <f>IF('Basis-Tabelle-Samen'!A169="","",IF($D$1="Deutsch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66" s="337">
        <v>128</v>
      </c>
      <c r="C166" s="160" t="str">
        <f>IF('Basis-Tabelle-Samen'!G144="","",'Basis-Tabelle-Samen'!G144)</f>
        <v>02</v>
      </c>
      <c r="D166" s="155" t="str">
        <f>IF('Basis-Tabelle-Samen'!$BB144="","",
IF($D$1="Bulgarisch - BG",'Basis-Tabelle-Samen'!$BB144,
IF($D$1="Dänisch - DK",'Basis-Tabelle-Samen'!$BC144,
IF($D$1="Deutsch - DE",'Basis-Tabelle-Samen'!$BD144,
IF($D$1="Englisch - UK",'Basis-Tabelle-Samen'!$BE144,
IF($D$1="Estnisch - EE",'Basis-Tabelle-Samen'!$BF144,
IF($D$1="Finnisch - FI",'Basis-Tabelle-Samen'!$BG144,
IF($D$1="Französisch - FR",'Basis-Tabelle-Samen'!$BH144,
IF($D$1="Griechisch - GR",'Basis-Tabelle-Samen'!$BI144,
IF($D$1="Irisch - IE",'Basis-Tabelle-Samen'!$BJ144,
IF($D$1="Isländisch - IS",'Basis-Tabelle-Samen'!$BK144,
IF($D$1="Italienisch - IT",'Basis-Tabelle-Samen'!$BL144,
IF($D$1="Japanisch - JP",'Basis-Tabelle-Samen'!$BM144,
IF($D$1="Kroatisch - HR",'Basis-Tabelle-Samen'!$BN144,
IF($D$1="Lettisch - LV",'Basis-Tabelle-Samen'!$BO144,
IF($D$1="Litauisch - LT",'Basis-Tabelle-Samen'!$BP144,
IF($D$1="Maltesisch - MT",'Basis-Tabelle-Samen'!$BQ144,
IF($D$1="Niederländisch - NL",'Basis-Tabelle-Samen'!$BR144,
IF($D$1="Norwegisch - NO",'Basis-Tabelle-Samen'!$BS144,
IF($D$1="Polnisch - PL",'Basis-Tabelle-Samen'!$BT144,
IF($D$1="Portugiesisch - PT",'Basis-Tabelle-Samen'!$BU144,
IF($D$1="Rumänisch - RO",'Basis-Tabelle-Samen'!$BV144,
IF($D$1="Schwedisch - SE",'Basis-Tabelle-Samen'!$BW144,
IF($D$1="Slowakisch - SK",'Basis-Tabelle-Samen'!$BX144,
IF($D$1="Slowenisch - SI",'Basis-Tabelle-Samen'!$BY144,
IF($D$1="Spanisch - ES",'Basis-Tabelle-Samen'!$BZ144,
IF($D$1="Tschechisch - CZ",'Basis-Tabelle-Samen'!$BD144,
IF($D$1="Türkisch - TR",'Basis-Tabelle-Samen'!$CB144,
IF($D$1="Ungarisch - HU",'Basis-Tabelle-Samen'!$CC144,
" ACHTUNG")))))))))))))))))))))))))))))</f>
        <v>Organic - Radish - French Breakfast
Raphanus sativus
BIO - Radieschen - French Breakfast</v>
      </c>
      <c r="E166" s="190" t="str">
        <f t="shared" si="12"/>
        <v/>
      </c>
      <c r="F166" s="170"/>
      <c r="G166" s="12"/>
      <c r="H166" s="157">
        <f>IF('Basis-Tabelle-Samen'!K144="","",'Basis-Tabelle-Samen'!K144)</f>
        <v>78427</v>
      </c>
      <c r="I166" s="189">
        <f t="shared" si="13"/>
        <v>15</v>
      </c>
      <c r="J166" s="188">
        <f>IF(H166="",0,'Basis-Tabelle-Samen'!M144)</f>
        <v>2.4500000000000002</v>
      </c>
      <c r="K166" s="12"/>
      <c r="L166" s="157">
        <f>IF('Basis-Tabelle-Samen'!N144="","",'Basis-Tabelle-Samen'!N144)</f>
        <v>88427</v>
      </c>
      <c r="M166" s="189">
        <f t="shared" si="14"/>
        <v>18</v>
      </c>
      <c r="N166" s="188">
        <f>IF(L166="",0,'Basis-Tabelle-Samen'!P144)</f>
        <v>3.75</v>
      </c>
      <c r="O166" s="12"/>
      <c r="P166" s="157">
        <f>IF('Basis-Tabelle-Samen'!Q144="","",'Basis-Tabelle-Samen'!Q144)</f>
        <v>58427</v>
      </c>
      <c r="Q166" s="189">
        <f t="shared" si="15"/>
        <v>6</v>
      </c>
      <c r="R166" s="188">
        <f>IF(P166="",0,'Basis-Tabelle-Samen'!S144)</f>
        <v>4.95</v>
      </c>
      <c r="S166" s="12"/>
      <c r="T166" s="157">
        <f>IF('Basis-Tabelle-Samen'!T144="","",'Basis-Tabelle-Samen'!T144)</f>
        <v>38427</v>
      </c>
      <c r="U166" s="189">
        <f t="shared" si="16"/>
        <v>6</v>
      </c>
      <c r="V166" s="188">
        <f>IF(T166="",0,'Basis-Tabelle-Samen'!V144)</f>
        <v>6.75</v>
      </c>
      <c r="W166" s="12"/>
      <c r="X166" s="157">
        <f>IF('Basis-Tabelle-Samen'!W144="","",'Basis-Tabelle-Samen'!W144)</f>
        <v>68427</v>
      </c>
      <c r="Y166" s="189">
        <f t="shared" si="17"/>
        <v>8</v>
      </c>
      <c r="Z166" s="188">
        <f>IF(X166="",0,'Basis-Tabelle-Samen'!Y144)</f>
        <v>2.95</v>
      </c>
    </row>
    <row r="167" spans="1:26" ht="39.950000000000003" customHeight="1" x14ac:dyDescent="0.2">
      <c r="A167" s="154" t="str">
        <f>IF('Basis-Tabelle-Samen'!A181="","",IF($D$1="Deutsch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67" s="337">
        <v>129</v>
      </c>
      <c r="C167" s="160" t="str">
        <f>IF('Basis-Tabelle-Samen'!G145="","",'Basis-Tabelle-Samen'!G145)</f>
        <v>02</v>
      </c>
      <c r="D167" s="155" t="str">
        <f>IF('Basis-Tabelle-Samen'!$BB145="","",
IF($D$1="Bulgarisch - BG",'Basis-Tabelle-Samen'!$BB145,
IF($D$1="Dänisch - DK",'Basis-Tabelle-Samen'!$BC145,
IF($D$1="Deutsch - DE",'Basis-Tabelle-Samen'!$BD145,
IF($D$1="Englisch - UK",'Basis-Tabelle-Samen'!$BE145,
IF($D$1="Estnisch - EE",'Basis-Tabelle-Samen'!$BF145,
IF($D$1="Finnisch - FI",'Basis-Tabelle-Samen'!$BG145,
IF($D$1="Französisch - FR",'Basis-Tabelle-Samen'!$BH145,
IF($D$1="Griechisch - GR",'Basis-Tabelle-Samen'!$BI145,
IF($D$1="Irisch - IE",'Basis-Tabelle-Samen'!$BJ145,
IF($D$1="Isländisch - IS",'Basis-Tabelle-Samen'!$BK145,
IF($D$1="Italienisch - IT",'Basis-Tabelle-Samen'!$BL145,
IF($D$1="Japanisch - JP",'Basis-Tabelle-Samen'!$BM145,
IF($D$1="Kroatisch - HR",'Basis-Tabelle-Samen'!$BN145,
IF($D$1="Lettisch - LV",'Basis-Tabelle-Samen'!$BO145,
IF($D$1="Litauisch - LT",'Basis-Tabelle-Samen'!$BP145,
IF($D$1="Maltesisch - MT",'Basis-Tabelle-Samen'!$BQ145,
IF($D$1="Niederländisch - NL",'Basis-Tabelle-Samen'!$BR145,
IF($D$1="Norwegisch - NO",'Basis-Tabelle-Samen'!$BS145,
IF($D$1="Polnisch - PL",'Basis-Tabelle-Samen'!$BT145,
IF($D$1="Portugiesisch - PT",'Basis-Tabelle-Samen'!$BU145,
IF($D$1="Rumänisch - RO",'Basis-Tabelle-Samen'!$BV145,
IF($D$1="Schwedisch - SE",'Basis-Tabelle-Samen'!$BW145,
IF($D$1="Slowakisch - SK",'Basis-Tabelle-Samen'!$BX145,
IF($D$1="Slowenisch - SI",'Basis-Tabelle-Samen'!$BY145,
IF($D$1="Spanisch - ES",'Basis-Tabelle-Samen'!$BZ145,
IF($D$1="Tschechisch - CZ",'Basis-Tabelle-Samen'!$BD145,
IF($D$1="Türkisch - TR",'Basis-Tabelle-Samen'!$CB145,
IF($D$1="Ungarisch - HU",'Basis-Tabelle-Samen'!$CC145,
" ACHTUNG")))))))))))))))))))))))))))))</f>
        <v>Organic - Radish - Long White Icicle
Raphanus sativus
BIO - Radieschen - Eiszapfen</v>
      </c>
      <c r="E167" s="190" t="str">
        <f t="shared" si="12"/>
        <v/>
      </c>
      <c r="F167" s="170"/>
      <c r="G167" s="12"/>
      <c r="H167" s="157">
        <f>IF('Basis-Tabelle-Samen'!K145="","",'Basis-Tabelle-Samen'!K145)</f>
        <v>78428</v>
      </c>
      <c r="I167" s="189">
        <f t="shared" si="13"/>
        <v>15</v>
      </c>
      <c r="J167" s="188">
        <f>IF(H167="",0,'Basis-Tabelle-Samen'!M145)</f>
        <v>2.4500000000000002</v>
      </c>
      <c r="K167" s="12"/>
      <c r="L167" s="157">
        <f>IF('Basis-Tabelle-Samen'!N145="","",'Basis-Tabelle-Samen'!N145)</f>
        <v>88428</v>
      </c>
      <c r="M167" s="189">
        <f t="shared" si="14"/>
        <v>18</v>
      </c>
      <c r="N167" s="188">
        <f>IF(L167="",0,'Basis-Tabelle-Samen'!P145)</f>
        <v>3.75</v>
      </c>
      <c r="O167" s="12"/>
      <c r="P167" s="157">
        <f>IF('Basis-Tabelle-Samen'!Q145="","",'Basis-Tabelle-Samen'!Q145)</f>
        <v>58428</v>
      </c>
      <c r="Q167" s="189">
        <f t="shared" si="15"/>
        <v>6</v>
      </c>
      <c r="R167" s="188">
        <f>IF(P167="",0,'Basis-Tabelle-Samen'!S145)</f>
        <v>4.95</v>
      </c>
      <c r="S167" s="12"/>
      <c r="T167" s="157">
        <f>IF('Basis-Tabelle-Samen'!T145="","",'Basis-Tabelle-Samen'!T145)</f>
        <v>38428</v>
      </c>
      <c r="U167" s="189">
        <f t="shared" si="16"/>
        <v>6</v>
      </c>
      <c r="V167" s="188">
        <f>IF(T167="",0,'Basis-Tabelle-Samen'!V145)</f>
        <v>6.75</v>
      </c>
      <c r="W167" s="12"/>
      <c r="X167" s="157">
        <f>IF('Basis-Tabelle-Samen'!W145="","",'Basis-Tabelle-Samen'!W145)</f>
        <v>68428</v>
      </c>
      <c r="Y167" s="189">
        <f t="shared" si="17"/>
        <v>8</v>
      </c>
      <c r="Z167" s="188">
        <f>IF(X167="",0,'Basis-Tabelle-Samen'!Y145)</f>
        <v>2.95</v>
      </c>
    </row>
    <row r="168" spans="1:26" ht="39.950000000000003" customHeight="1" x14ac:dyDescent="0.2">
      <c r="A168" s="154" t="str">
        <f>IF('Basis-Tabelle-Samen'!A177="","",IF($D$1="Deutsch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68" s="337">
        <v>150</v>
      </c>
      <c r="C168" s="160" t="str">
        <f>IF('Basis-Tabelle-Samen'!G166="","",'Basis-Tabelle-Samen'!G166)</f>
        <v>02</v>
      </c>
      <c r="D168" s="155" t="str">
        <f>IF('Basis-Tabelle-Samen'!$BB166="","",
IF($D$1="Bulgarisch - BG",'Basis-Tabelle-Samen'!$BB166,
IF($D$1="Dänisch - DK",'Basis-Tabelle-Samen'!$BC166,
IF($D$1="Deutsch - DE",'Basis-Tabelle-Samen'!$BD166,
IF($D$1="Englisch - UK",'Basis-Tabelle-Samen'!$BE166,
IF($D$1="Estnisch - EE",'Basis-Tabelle-Samen'!$BF166,
IF($D$1="Finnisch - FI",'Basis-Tabelle-Samen'!$BG166,
IF($D$1="Französisch - FR",'Basis-Tabelle-Samen'!$BH166,
IF($D$1="Griechisch - GR",'Basis-Tabelle-Samen'!$BI166,
IF($D$1="Irisch - IE",'Basis-Tabelle-Samen'!$BJ166,
IF($D$1="Isländisch - IS",'Basis-Tabelle-Samen'!$BK166,
IF($D$1="Italienisch - IT",'Basis-Tabelle-Samen'!$BL166,
IF($D$1="Japanisch - JP",'Basis-Tabelle-Samen'!$BM166,
IF($D$1="Kroatisch - HR",'Basis-Tabelle-Samen'!$BN166,
IF($D$1="Lettisch - LV",'Basis-Tabelle-Samen'!$BO166,
IF($D$1="Litauisch - LT",'Basis-Tabelle-Samen'!$BP166,
IF($D$1="Maltesisch - MT",'Basis-Tabelle-Samen'!$BQ166,
IF($D$1="Niederländisch - NL",'Basis-Tabelle-Samen'!$BR166,
IF($D$1="Norwegisch - NO",'Basis-Tabelle-Samen'!$BS166,
IF($D$1="Polnisch - PL",'Basis-Tabelle-Samen'!$BT166,
IF($D$1="Portugiesisch - PT",'Basis-Tabelle-Samen'!$BU166,
IF($D$1="Rumänisch - RO",'Basis-Tabelle-Samen'!$BV166,
IF($D$1="Schwedisch - SE",'Basis-Tabelle-Samen'!$BW166,
IF($D$1="Slowakisch - SK",'Basis-Tabelle-Samen'!$BX166,
IF($D$1="Slowenisch - SI",'Basis-Tabelle-Samen'!$BY166,
IF($D$1="Spanisch - ES",'Basis-Tabelle-Samen'!$BZ166,
IF($D$1="Tschechisch - CZ",'Basis-Tabelle-Samen'!$BD166,
IF($D$1="Türkisch - TR",'Basis-Tabelle-Samen'!$CB166,
IF($D$1="Ungarisch - HU",'Basis-Tabelle-Samen'!$CC166,
" ACHTUNG")))))))))))))))))))))))))))))</f>
        <v>Organic - Radish - Mooli Minowase
Raphanus sativus
BIO - Rettich - Japanischer Daikon</v>
      </c>
      <c r="E168" s="190" t="str">
        <f t="shared" si="12"/>
        <v/>
      </c>
      <c r="F168" s="170"/>
      <c r="G168" s="12"/>
      <c r="H168" s="157">
        <f>IF('Basis-Tabelle-Samen'!K166="","",'Basis-Tabelle-Samen'!K166)</f>
        <v>78577</v>
      </c>
      <c r="I168" s="189">
        <f t="shared" si="13"/>
        <v>15</v>
      </c>
      <c r="J168" s="188">
        <f>IF(H168="",0,'Basis-Tabelle-Samen'!M166)</f>
        <v>2.4500000000000002</v>
      </c>
      <c r="K168" s="12"/>
      <c r="L168" s="157">
        <f>IF('Basis-Tabelle-Samen'!N166="","",'Basis-Tabelle-Samen'!N166)</f>
        <v>88577</v>
      </c>
      <c r="M168" s="189">
        <f t="shared" si="14"/>
        <v>18</v>
      </c>
      <c r="N168" s="188">
        <f>IF(L168="",0,'Basis-Tabelle-Samen'!P166)</f>
        <v>3.75</v>
      </c>
      <c r="O168" s="12"/>
      <c r="P168" s="157">
        <f>IF('Basis-Tabelle-Samen'!Q166="","",'Basis-Tabelle-Samen'!Q166)</f>
        <v>58577</v>
      </c>
      <c r="Q168" s="189">
        <f t="shared" si="15"/>
        <v>6</v>
      </c>
      <c r="R168" s="188">
        <f>IF(P168="",0,'Basis-Tabelle-Samen'!S166)</f>
        <v>4.95</v>
      </c>
      <c r="S168" s="12"/>
      <c r="T168" s="157">
        <f>IF('Basis-Tabelle-Samen'!T166="","",'Basis-Tabelle-Samen'!T166)</f>
        <v>38577</v>
      </c>
      <c r="U168" s="189">
        <f t="shared" si="16"/>
        <v>6</v>
      </c>
      <c r="V168" s="188">
        <f>IF(T168="",0,'Basis-Tabelle-Samen'!V166)</f>
        <v>6.75</v>
      </c>
      <c r="W168" s="12"/>
      <c r="X168" s="157">
        <f>IF('Basis-Tabelle-Samen'!W166="","",'Basis-Tabelle-Samen'!W166)</f>
        <v>68577</v>
      </c>
      <c r="Y168" s="189">
        <f t="shared" si="17"/>
        <v>8</v>
      </c>
      <c r="Z168" s="188">
        <f>IF(X168="",0,'Basis-Tabelle-Samen'!Y166)</f>
        <v>2.95</v>
      </c>
    </row>
    <row r="169" spans="1:26" ht="39.950000000000003" customHeight="1" x14ac:dyDescent="0.2">
      <c r="A169" s="154" t="str">
        <f>IF('Basis-Tabelle-Samen'!A127="","",IF($D$1="Deutsch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69" s="337">
        <v>161</v>
      </c>
      <c r="C169" s="160" t="str">
        <f>IF('Basis-Tabelle-Samen'!G177="","",'Basis-Tabelle-Samen'!G177)</f>
        <v>02</v>
      </c>
      <c r="D169" s="155" t="str">
        <f>IF('Basis-Tabelle-Samen'!$BB177="","",
IF($D$1="Bulgarisch - BG",'Basis-Tabelle-Samen'!$BB177,
IF($D$1="Dänisch - DK",'Basis-Tabelle-Samen'!$BC177,
IF($D$1="Deutsch - DE",'Basis-Tabelle-Samen'!$BD177,
IF($D$1="Englisch - UK",'Basis-Tabelle-Samen'!$BE177,
IF($D$1="Estnisch - EE",'Basis-Tabelle-Samen'!$BF177,
IF($D$1="Finnisch - FI",'Basis-Tabelle-Samen'!$BG177,
IF($D$1="Französisch - FR",'Basis-Tabelle-Samen'!$BH177,
IF($D$1="Griechisch - GR",'Basis-Tabelle-Samen'!$BI177,
IF($D$1="Irisch - IE",'Basis-Tabelle-Samen'!$BJ177,
IF($D$1="Isländisch - IS",'Basis-Tabelle-Samen'!$BK177,
IF($D$1="Italienisch - IT",'Basis-Tabelle-Samen'!$BL177,
IF($D$1="Japanisch - JP",'Basis-Tabelle-Samen'!$BM177,
IF($D$1="Kroatisch - HR",'Basis-Tabelle-Samen'!$BN177,
IF($D$1="Lettisch - LV",'Basis-Tabelle-Samen'!$BO177,
IF($D$1="Litauisch - LT",'Basis-Tabelle-Samen'!$BP177,
IF($D$1="Maltesisch - MT",'Basis-Tabelle-Samen'!$BQ177,
IF($D$1="Niederländisch - NL",'Basis-Tabelle-Samen'!$BR177,
IF($D$1="Norwegisch - NO",'Basis-Tabelle-Samen'!$BS177,
IF($D$1="Polnisch - PL",'Basis-Tabelle-Samen'!$BT177,
IF($D$1="Portugiesisch - PT",'Basis-Tabelle-Samen'!$BU177,
IF($D$1="Rumänisch - RO",'Basis-Tabelle-Samen'!$BV177,
IF($D$1="Schwedisch - SE",'Basis-Tabelle-Samen'!$BW177,
IF($D$1="Slowakisch - SK",'Basis-Tabelle-Samen'!$BX177,
IF($D$1="Slowenisch - SI",'Basis-Tabelle-Samen'!$BY177,
IF($D$1="Spanisch - ES",'Basis-Tabelle-Samen'!$BZ177,
IF($D$1="Tschechisch - CZ",'Basis-Tabelle-Samen'!$BD177,
IF($D$1="Türkisch - TR",'Basis-Tabelle-Samen'!$CB177,
IF($D$1="Ungarisch - HU",'Basis-Tabelle-Samen'!$CC177,
" ACHTUNG")))))))))))))))))))))))))))))</f>
        <v>Organic - Red Cabbage - Red Drumhead
Brassica oleracea var. capitata
BIO - Rotkohl - Red Drumhead</v>
      </c>
      <c r="E169" s="190" t="str">
        <f t="shared" si="12"/>
        <v/>
      </c>
      <c r="F169" s="170"/>
      <c r="G169" s="12"/>
      <c r="H169" s="157">
        <f>IF('Basis-Tabelle-Samen'!K177="","",'Basis-Tabelle-Samen'!K177)</f>
        <v>78691</v>
      </c>
      <c r="I169" s="189">
        <f t="shared" si="13"/>
        <v>15</v>
      </c>
      <c r="J169" s="188">
        <f>IF(H169="",0,'Basis-Tabelle-Samen'!M177)</f>
        <v>2.4500000000000002</v>
      </c>
      <c r="K169" s="12"/>
      <c r="L169" s="157">
        <f>IF('Basis-Tabelle-Samen'!N177="","",'Basis-Tabelle-Samen'!N177)</f>
        <v>88691</v>
      </c>
      <c r="M169" s="189">
        <f t="shared" si="14"/>
        <v>18</v>
      </c>
      <c r="N169" s="188">
        <f>IF(L169="",0,'Basis-Tabelle-Samen'!P177)</f>
        <v>3.75</v>
      </c>
      <c r="O169" s="12"/>
      <c r="P169" s="157">
        <f>IF('Basis-Tabelle-Samen'!Q177="","",'Basis-Tabelle-Samen'!Q177)</f>
        <v>58691</v>
      </c>
      <c r="Q169" s="189">
        <f t="shared" si="15"/>
        <v>6</v>
      </c>
      <c r="R169" s="188">
        <f>IF(P169="",0,'Basis-Tabelle-Samen'!S177)</f>
        <v>4.95</v>
      </c>
      <c r="S169" s="12"/>
      <c r="T169" s="157">
        <f>IF('Basis-Tabelle-Samen'!T177="","",'Basis-Tabelle-Samen'!T177)</f>
        <v>38691</v>
      </c>
      <c r="U169" s="189">
        <f t="shared" si="16"/>
        <v>6</v>
      </c>
      <c r="V169" s="188">
        <f>IF(T169="",0,'Basis-Tabelle-Samen'!V177)</f>
        <v>6.75</v>
      </c>
      <c r="W169" s="12"/>
      <c r="X169" s="157">
        <f>IF('Basis-Tabelle-Samen'!W177="","",'Basis-Tabelle-Samen'!W177)</f>
        <v>68691</v>
      </c>
      <c r="Y169" s="189">
        <f t="shared" si="17"/>
        <v>8</v>
      </c>
      <c r="Z169" s="188">
        <f>IF(X169="",0,'Basis-Tabelle-Samen'!Y177)</f>
        <v>2.95</v>
      </c>
    </row>
    <row r="170" spans="1:26" ht="39.950000000000003" customHeight="1" x14ac:dyDescent="0.2">
      <c r="A170" s="154" t="str">
        <f>IF('Basis-Tabelle-Samen'!A165="","",IF($D$1="Deutsch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70" s="337">
        <v>152</v>
      </c>
      <c r="C170" s="160" t="str">
        <f>IF('Basis-Tabelle-Samen'!G168="","",'Basis-Tabelle-Samen'!G168)</f>
        <v>02</v>
      </c>
      <c r="D170" s="155" t="str">
        <f>IF('Basis-Tabelle-Samen'!$BB168="","",
IF($D$1="Bulgarisch - BG",'Basis-Tabelle-Samen'!$BB168,
IF($D$1="Dänisch - DK",'Basis-Tabelle-Samen'!$BC168,
IF($D$1="Deutsch - DE",'Basis-Tabelle-Samen'!$BD168,
IF($D$1="Englisch - UK",'Basis-Tabelle-Samen'!$BE168,
IF($D$1="Estnisch - EE",'Basis-Tabelle-Samen'!$BF168,
IF($D$1="Finnisch - FI",'Basis-Tabelle-Samen'!$BG168,
IF($D$1="Französisch - FR",'Basis-Tabelle-Samen'!$BH168,
IF($D$1="Griechisch - GR",'Basis-Tabelle-Samen'!$BI168,
IF($D$1="Irisch - IE",'Basis-Tabelle-Samen'!$BJ168,
IF($D$1="Isländisch - IS",'Basis-Tabelle-Samen'!$BK168,
IF($D$1="Italienisch - IT",'Basis-Tabelle-Samen'!$BL168,
IF($D$1="Japanisch - JP",'Basis-Tabelle-Samen'!$BM168,
IF($D$1="Kroatisch - HR",'Basis-Tabelle-Samen'!$BN168,
IF($D$1="Lettisch - LV",'Basis-Tabelle-Samen'!$BO168,
IF($D$1="Litauisch - LT",'Basis-Tabelle-Samen'!$BP168,
IF($D$1="Maltesisch - MT",'Basis-Tabelle-Samen'!$BQ168,
IF($D$1="Niederländisch - NL",'Basis-Tabelle-Samen'!$BR168,
IF($D$1="Norwegisch - NO",'Basis-Tabelle-Samen'!$BS168,
IF($D$1="Polnisch - PL",'Basis-Tabelle-Samen'!$BT168,
IF($D$1="Portugiesisch - PT",'Basis-Tabelle-Samen'!$BU168,
IF($D$1="Rumänisch - RO",'Basis-Tabelle-Samen'!$BV168,
IF($D$1="Schwedisch - SE",'Basis-Tabelle-Samen'!$BW168,
IF($D$1="Slowakisch - SK",'Basis-Tabelle-Samen'!$BX168,
IF($D$1="Slowenisch - SI",'Basis-Tabelle-Samen'!$BY168,
IF($D$1="Spanisch - ES",'Basis-Tabelle-Samen'!$BZ168,
IF($D$1="Tschechisch - CZ",'Basis-Tabelle-Samen'!$BD168,
IF($D$1="Türkisch - TR",'Basis-Tabelle-Samen'!$CB168,
IF($D$1="Ungarisch - HU",'Basis-Tabelle-Samen'!$CC168,
" ACHTUNG")))))))))))))))))))))))))))))</f>
        <v>Organic - Salad Onion - Japanese Ishikura
Allium fistulosum
BIO - Frühlingszwiebel - Japanische Ishikura</v>
      </c>
      <c r="E170" s="190" t="str">
        <f t="shared" si="12"/>
        <v/>
      </c>
      <c r="F170" s="170"/>
      <c r="G170" s="12"/>
      <c r="H170" s="157">
        <f>IF('Basis-Tabelle-Samen'!K168="","",'Basis-Tabelle-Samen'!K168)</f>
        <v>78602</v>
      </c>
      <c r="I170" s="189">
        <f t="shared" si="13"/>
        <v>15</v>
      </c>
      <c r="J170" s="188">
        <f>IF(H170="",0,'Basis-Tabelle-Samen'!M168)</f>
        <v>2.4500000000000002</v>
      </c>
      <c r="K170" s="12"/>
      <c r="L170" s="157">
        <f>IF('Basis-Tabelle-Samen'!N168="","",'Basis-Tabelle-Samen'!N168)</f>
        <v>88602</v>
      </c>
      <c r="M170" s="189">
        <f t="shared" si="14"/>
        <v>18</v>
      </c>
      <c r="N170" s="188">
        <f>IF(L170="",0,'Basis-Tabelle-Samen'!P168)</f>
        <v>3.75</v>
      </c>
      <c r="O170" s="12"/>
      <c r="P170" s="157">
        <f>IF('Basis-Tabelle-Samen'!Q168="","",'Basis-Tabelle-Samen'!Q168)</f>
        <v>58602</v>
      </c>
      <c r="Q170" s="189">
        <f t="shared" si="15"/>
        <v>6</v>
      </c>
      <c r="R170" s="188">
        <f>IF(P170="",0,'Basis-Tabelle-Samen'!S168)</f>
        <v>4.95</v>
      </c>
      <c r="S170" s="12"/>
      <c r="T170" s="157">
        <f>IF('Basis-Tabelle-Samen'!T168="","",'Basis-Tabelle-Samen'!T168)</f>
        <v>38602</v>
      </c>
      <c r="U170" s="189">
        <f t="shared" si="16"/>
        <v>6</v>
      </c>
      <c r="V170" s="188">
        <f>IF(T170="",0,'Basis-Tabelle-Samen'!V168)</f>
        <v>6.75</v>
      </c>
      <c r="W170" s="12"/>
      <c r="X170" s="157">
        <f>IF('Basis-Tabelle-Samen'!W168="","",'Basis-Tabelle-Samen'!W168)</f>
        <v>68602</v>
      </c>
      <c r="Y170" s="189">
        <f t="shared" si="17"/>
        <v>8</v>
      </c>
      <c r="Z170" s="188">
        <f>IF(X170="",0,'Basis-Tabelle-Samen'!Y168)</f>
        <v>2.95</v>
      </c>
    </row>
    <row r="171" spans="1:26" ht="39.950000000000003" customHeight="1" x14ac:dyDescent="0.2">
      <c r="A171" s="154" t="str">
        <f>IF('Basis-Tabelle-Samen'!A185="","",IF($D$1="Deutsch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71" s="337">
        <v>151</v>
      </c>
      <c r="C171" s="160" t="str">
        <f>IF('Basis-Tabelle-Samen'!G167="","",'Basis-Tabelle-Samen'!G167)</f>
        <v>02</v>
      </c>
      <c r="D171" s="155" t="str">
        <f>IF('Basis-Tabelle-Samen'!$BB167="","",
IF($D$1="Bulgarisch - BG",'Basis-Tabelle-Samen'!$BB167,
IF($D$1="Dänisch - DK",'Basis-Tabelle-Samen'!$BC167,
IF($D$1="Deutsch - DE",'Basis-Tabelle-Samen'!$BD167,
IF($D$1="Englisch - UK",'Basis-Tabelle-Samen'!$BE167,
IF($D$1="Estnisch - EE",'Basis-Tabelle-Samen'!$BF167,
IF($D$1="Finnisch - FI",'Basis-Tabelle-Samen'!$BG167,
IF($D$1="Französisch - FR",'Basis-Tabelle-Samen'!$BH167,
IF($D$1="Griechisch - GR",'Basis-Tabelle-Samen'!$BI167,
IF($D$1="Irisch - IE",'Basis-Tabelle-Samen'!$BJ167,
IF($D$1="Isländisch - IS",'Basis-Tabelle-Samen'!$BK167,
IF($D$1="Italienisch - IT",'Basis-Tabelle-Samen'!$BL167,
IF($D$1="Japanisch - JP",'Basis-Tabelle-Samen'!$BM167,
IF($D$1="Kroatisch - HR",'Basis-Tabelle-Samen'!$BN167,
IF($D$1="Lettisch - LV",'Basis-Tabelle-Samen'!$BO167,
IF($D$1="Litauisch - LT",'Basis-Tabelle-Samen'!$BP167,
IF($D$1="Maltesisch - MT",'Basis-Tabelle-Samen'!$BQ167,
IF($D$1="Niederländisch - NL",'Basis-Tabelle-Samen'!$BR167,
IF($D$1="Norwegisch - NO",'Basis-Tabelle-Samen'!$BS167,
IF($D$1="Polnisch - PL",'Basis-Tabelle-Samen'!$BT167,
IF($D$1="Portugiesisch - PT",'Basis-Tabelle-Samen'!$BU167,
IF($D$1="Rumänisch - RO",'Basis-Tabelle-Samen'!$BV167,
IF($D$1="Schwedisch - SE",'Basis-Tabelle-Samen'!$BW167,
IF($D$1="Slowakisch - SK",'Basis-Tabelle-Samen'!$BX167,
IF($D$1="Slowenisch - SI",'Basis-Tabelle-Samen'!$BY167,
IF($D$1="Spanisch - ES",'Basis-Tabelle-Samen'!$BZ167,
IF($D$1="Tschechisch - CZ",'Basis-Tabelle-Samen'!$BD167,
IF($D$1="Türkisch - TR",'Basis-Tabelle-Samen'!$CB167,
IF($D$1="Ungarisch - HU",'Basis-Tabelle-Samen'!$CC167,
" ACHTUNG")))))))))))))))))))))))))))))</f>
        <v>Organic - Salad Onion - White Lisbon
Allium cepa
BIO - Frühlingszwiebel - Weißer Lissabonner</v>
      </c>
      <c r="E171" s="190" t="str">
        <f t="shared" si="12"/>
        <v/>
      </c>
      <c r="F171" s="170"/>
      <c r="G171" s="12"/>
      <c r="H171" s="157">
        <f>IF('Basis-Tabelle-Samen'!K167="","",'Basis-Tabelle-Samen'!K167)</f>
        <v>78601</v>
      </c>
      <c r="I171" s="189">
        <f t="shared" si="13"/>
        <v>15</v>
      </c>
      <c r="J171" s="188">
        <f>IF(H171="",0,'Basis-Tabelle-Samen'!M167)</f>
        <v>2.4500000000000002</v>
      </c>
      <c r="K171" s="12"/>
      <c r="L171" s="157">
        <f>IF('Basis-Tabelle-Samen'!N167="","",'Basis-Tabelle-Samen'!N167)</f>
        <v>88601</v>
      </c>
      <c r="M171" s="189">
        <f t="shared" si="14"/>
        <v>18</v>
      </c>
      <c r="N171" s="188">
        <f>IF(L171="",0,'Basis-Tabelle-Samen'!P167)</f>
        <v>3.75</v>
      </c>
      <c r="O171" s="12"/>
      <c r="P171" s="157">
        <f>IF('Basis-Tabelle-Samen'!Q167="","",'Basis-Tabelle-Samen'!Q167)</f>
        <v>58601</v>
      </c>
      <c r="Q171" s="189">
        <f t="shared" si="15"/>
        <v>6</v>
      </c>
      <c r="R171" s="188">
        <f>IF(P171="",0,'Basis-Tabelle-Samen'!S167)</f>
        <v>4.95</v>
      </c>
      <c r="S171" s="12"/>
      <c r="T171" s="157">
        <f>IF('Basis-Tabelle-Samen'!T167="","",'Basis-Tabelle-Samen'!T167)</f>
        <v>38601</v>
      </c>
      <c r="U171" s="189">
        <f t="shared" si="16"/>
        <v>6</v>
      </c>
      <c r="V171" s="188">
        <f>IF(T171="",0,'Basis-Tabelle-Samen'!V167)</f>
        <v>6.75</v>
      </c>
      <c r="W171" s="12"/>
      <c r="X171" s="157">
        <f>IF('Basis-Tabelle-Samen'!W167="","",'Basis-Tabelle-Samen'!W167)</f>
        <v>68601</v>
      </c>
      <c r="Y171" s="189">
        <f t="shared" si="17"/>
        <v>8</v>
      </c>
      <c r="Z171" s="188">
        <f>IF(X171="",0,'Basis-Tabelle-Samen'!Y167)</f>
        <v>2.95</v>
      </c>
    </row>
    <row r="172" spans="1:26" ht="39.950000000000003" customHeight="1" x14ac:dyDescent="0.2">
      <c r="A172" s="154" t="str">
        <f>IF('Basis-Tabelle-Samen'!A186="","",IF($D$1="Deutsch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72" s="337">
        <v>169</v>
      </c>
      <c r="C172" s="160" t="str">
        <f>IF('Basis-Tabelle-Samen'!G185="","",'Basis-Tabelle-Samen'!G185)</f>
        <v>02</v>
      </c>
      <c r="D172" s="155" t="str">
        <f>IF('Basis-Tabelle-Samen'!$BB185="","",
IF($D$1="Bulgarisch - BG",'Basis-Tabelle-Samen'!$BB185,
IF($D$1="Dänisch - DK",'Basis-Tabelle-Samen'!$BC185,
IF($D$1="Deutsch - DE",'Basis-Tabelle-Samen'!$BD185,
IF($D$1="Englisch - UK",'Basis-Tabelle-Samen'!$BE185,
IF($D$1="Estnisch - EE",'Basis-Tabelle-Samen'!$BF185,
IF($D$1="Finnisch - FI",'Basis-Tabelle-Samen'!$BG185,
IF($D$1="Französisch - FR",'Basis-Tabelle-Samen'!$BH185,
IF($D$1="Griechisch - GR",'Basis-Tabelle-Samen'!$BI185,
IF($D$1="Irisch - IE",'Basis-Tabelle-Samen'!$BJ185,
IF($D$1="Isländisch - IS",'Basis-Tabelle-Samen'!$BK185,
IF($D$1="Italienisch - IT",'Basis-Tabelle-Samen'!$BL185,
IF($D$1="Japanisch - JP",'Basis-Tabelle-Samen'!$BM185,
IF($D$1="Kroatisch - HR",'Basis-Tabelle-Samen'!$BN185,
IF($D$1="Lettisch - LV",'Basis-Tabelle-Samen'!$BO185,
IF($D$1="Litauisch - LT",'Basis-Tabelle-Samen'!$BP185,
IF($D$1="Maltesisch - MT",'Basis-Tabelle-Samen'!$BQ185,
IF($D$1="Niederländisch - NL",'Basis-Tabelle-Samen'!$BR185,
IF($D$1="Norwegisch - NO",'Basis-Tabelle-Samen'!$BS185,
IF($D$1="Polnisch - PL",'Basis-Tabelle-Samen'!$BT185,
IF($D$1="Portugiesisch - PT",'Basis-Tabelle-Samen'!$BU185,
IF($D$1="Rumänisch - RO",'Basis-Tabelle-Samen'!$BV185,
IF($D$1="Schwedisch - SE",'Basis-Tabelle-Samen'!$BW185,
IF($D$1="Slowakisch - SK",'Basis-Tabelle-Samen'!$BX185,
IF($D$1="Slowenisch - SI",'Basis-Tabelle-Samen'!$BY185,
IF($D$1="Spanisch - ES",'Basis-Tabelle-Samen'!$BZ185,
IF($D$1="Tschechisch - CZ",'Basis-Tabelle-Samen'!$BD185,
IF($D$1="Türkisch - TR",'Basis-Tabelle-Samen'!$CB185,
IF($D$1="Ungarisch - HU",'Basis-Tabelle-Samen'!$CC185,
" ACHTUNG")))))))))))))))))))))))))))))</f>
        <v>Organic - Salad Rocket
Eruca sativa
BIO - Ruccola</v>
      </c>
      <c r="E172" s="190" t="str">
        <f t="shared" si="12"/>
        <v/>
      </c>
      <c r="F172" s="170"/>
      <c r="G172" s="12"/>
      <c r="H172" s="157">
        <f>IF('Basis-Tabelle-Samen'!K185="","",'Basis-Tabelle-Samen'!K185)</f>
        <v>78731</v>
      </c>
      <c r="I172" s="189">
        <f t="shared" si="13"/>
        <v>15</v>
      </c>
      <c r="J172" s="188">
        <f>IF(H172="",0,'Basis-Tabelle-Samen'!M185)</f>
        <v>2.4500000000000002</v>
      </c>
      <c r="K172" s="12"/>
      <c r="L172" s="157">
        <f>IF('Basis-Tabelle-Samen'!N185="","",'Basis-Tabelle-Samen'!N185)</f>
        <v>88731</v>
      </c>
      <c r="M172" s="189">
        <f t="shared" si="14"/>
        <v>18</v>
      </c>
      <c r="N172" s="188">
        <f>IF(L172="",0,'Basis-Tabelle-Samen'!P185)</f>
        <v>3.75</v>
      </c>
      <c r="O172" s="12"/>
      <c r="P172" s="157">
        <f>IF('Basis-Tabelle-Samen'!Q185="","",'Basis-Tabelle-Samen'!Q185)</f>
        <v>58731</v>
      </c>
      <c r="Q172" s="189">
        <f t="shared" si="15"/>
        <v>6</v>
      </c>
      <c r="R172" s="188">
        <f>IF(P172="",0,'Basis-Tabelle-Samen'!S185)</f>
        <v>4.95</v>
      </c>
      <c r="S172" s="12"/>
      <c r="T172" s="157">
        <f>IF('Basis-Tabelle-Samen'!T185="","",'Basis-Tabelle-Samen'!T185)</f>
        <v>38731</v>
      </c>
      <c r="U172" s="189">
        <f t="shared" si="16"/>
        <v>6</v>
      </c>
      <c r="V172" s="188">
        <f>IF(T172="",0,'Basis-Tabelle-Samen'!V185)</f>
        <v>6.75</v>
      </c>
      <c r="W172" s="12"/>
      <c r="X172" s="157">
        <f>IF('Basis-Tabelle-Samen'!W185="","",'Basis-Tabelle-Samen'!W185)</f>
        <v>68731</v>
      </c>
      <c r="Y172" s="189">
        <f t="shared" si="17"/>
        <v>8</v>
      </c>
      <c r="Z172" s="188">
        <f>IF(X172="",0,'Basis-Tabelle-Samen'!Y185)</f>
        <v>2.95</v>
      </c>
    </row>
    <row r="173" spans="1:26" ht="39.950000000000003" customHeight="1" x14ac:dyDescent="0.2">
      <c r="A173" s="154" t="str">
        <f>IF('Basis-Tabelle-Samen'!A175="","",IF($D$1="Deutsch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73" s="337">
        <v>125</v>
      </c>
      <c r="C173" s="160" t="str">
        <f>IF('Basis-Tabelle-Samen'!G141="","",'Basis-Tabelle-Samen'!G141)</f>
        <v>02</v>
      </c>
      <c r="D173" s="155" t="str">
        <f>IF('Basis-Tabelle-Samen'!$BB141="","",
IF($D$1="Bulgarisch - BG",'Basis-Tabelle-Samen'!$BB141,
IF($D$1="Dänisch - DK",'Basis-Tabelle-Samen'!$BC141,
IF($D$1="Deutsch - DE",'Basis-Tabelle-Samen'!$BD141,
IF($D$1="Englisch - UK",'Basis-Tabelle-Samen'!$BE141,
IF($D$1="Estnisch - EE",'Basis-Tabelle-Samen'!$BF141,
IF($D$1="Finnisch - FI",'Basis-Tabelle-Samen'!$BG141,
IF($D$1="Französisch - FR",'Basis-Tabelle-Samen'!$BH141,
IF($D$1="Griechisch - GR",'Basis-Tabelle-Samen'!$BI141,
IF($D$1="Irisch - IE",'Basis-Tabelle-Samen'!$BJ141,
IF($D$1="Isländisch - IS",'Basis-Tabelle-Samen'!$BK141,
IF($D$1="Italienisch - IT",'Basis-Tabelle-Samen'!$BL141,
IF($D$1="Japanisch - JP",'Basis-Tabelle-Samen'!$BM141,
IF($D$1="Kroatisch - HR",'Basis-Tabelle-Samen'!$BN141,
IF($D$1="Lettisch - LV",'Basis-Tabelle-Samen'!$BO141,
IF($D$1="Litauisch - LT",'Basis-Tabelle-Samen'!$BP141,
IF($D$1="Maltesisch - MT",'Basis-Tabelle-Samen'!$BQ141,
IF($D$1="Niederländisch - NL",'Basis-Tabelle-Samen'!$BR141,
IF($D$1="Norwegisch - NO",'Basis-Tabelle-Samen'!$BS141,
IF($D$1="Polnisch - PL",'Basis-Tabelle-Samen'!$BT141,
IF($D$1="Portugiesisch - PT",'Basis-Tabelle-Samen'!$BU141,
IF($D$1="Rumänisch - RO",'Basis-Tabelle-Samen'!$BV141,
IF($D$1="Schwedisch - SE",'Basis-Tabelle-Samen'!$BW141,
IF($D$1="Slowakisch - SK",'Basis-Tabelle-Samen'!$BX141,
IF($D$1="Slowenisch - SI",'Basis-Tabelle-Samen'!$BY141,
IF($D$1="Spanisch - ES",'Basis-Tabelle-Samen'!$BZ141,
IF($D$1="Tschechisch - CZ",'Basis-Tabelle-Samen'!$BD141,
IF($D$1="Türkisch - TR",'Basis-Tabelle-Samen'!$CB141,
IF($D$1="Ungarisch - HU",'Basis-Tabelle-Samen'!$CC141,
" ACHTUNG")))))))))))))))))))))))))))))</f>
        <v>Organic - Spinach - Giant Winter
Spinacia oleracea
BIO - Spinat - Winterriese</v>
      </c>
      <c r="E173" s="190" t="str">
        <f t="shared" si="12"/>
        <v/>
      </c>
      <c r="F173" s="170"/>
      <c r="G173" s="12"/>
      <c r="H173" s="157">
        <f>IF('Basis-Tabelle-Samen'!K141="","",'Basis-Tabelle-Samen'!K141)</f>
        <v>78401</v>
      </c>
      <c r="I173" s="189">
        <f t="shared" si="13"/>
        <v>15</v>
      </c>
      <c r="J173" s="188">
        <f>IF(H173="",0,'Basis-Tabelle-Samen'!M141)</f>
        <v>2.4500000000000002</v>
      </c>
      <c r="K173" s="12"/>
      <c r="L173" s="157">
        <f>IF('Basis-Tabelle-Samen'!N141="","",'Basis-Tabelle-Samen'!N141)</f>
        <v>88401</v>
      </c>
      <c r="M173" s="189">
        <f t="shared" si="14"/>
        <v>18</v>
      </c>
      <c r="N173" s="188">
        <f>IF(L173="",0,'Basis-Tabelle-Samen'!P141)</f>
        <v>3.75</v>
      </c>
      <c r="O173" s="12"/>
      <c r="P173" s="157">
        <f>IF('Basis-Tabelle-Samen'!Q141="","",'Basis-Tabelle-Samen'!Q141)</f>
        <v>58401</v>
      </c>
      <c r="Q173" s="189">
        <f t="shared" si="15"/>
        <v>6</v>
      </c>
      <c r="R173" s="188">
        <f>IF(P173="",0,'Basis-Tabelle-Samen'!S141)</f>
        <v>4.95</v>
      </c>
      <c r="S173" s="12"/>
      <c r="T173" s="157">
        <f>IF('Basis-Tabelle-Samen'!T141="","",'Basis-Tabelle-Samen'!T141)</f>
        <v>38401</v>
      </c>
      <c r="U173" s="189">
        <f t="shared" si="16"/>
        <v>6</v>
      </c>
      <c r="V173" s="188">
        <f>IF(T173="",0,'Basis-Tabelle-Samen'!V141)</f>
        <v>6.75</v>
      </c>
      <c r="W173" s="12"/>
      <c r="X173" s="157">
        <f>IF('Basis-Tabelle-Samen'!W141="","",'Basis-Tabelle-Samen'!W141)</f>
        <v>68401</v>
      </c>
      <c r="Y173" s="189">
        <f t="shared" si="17"/>
        <v>8</v>
      </c>
      <c r="Z173" s="188">
        <f>IF(X173="",0,'Basis-Tabelle-Samen'!Y141)</f>
        <v>2.95</v>
      </c>
    </row>
    <row r="174" spans="1:26" ht="39.950000000000003" customHeight="1" x14ac:dyDescent="0.2">
      <c r="A174" s="154" t="str">
        <f>IF('Basis-Tabelle-Samen'!A139="","",IF($D$1="Deutsch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74" s="337">
        <v>126</v>
      </c>
      <c r="C174" s="160" t="str">
        <f>IF('Basis-Tabelle-Samen'!G142="","",'Basis-Tabelle-Samen'!G142)</f>
        <v>02</v>
      </c>
      <c r="D174" s="155" t="str">
        <f>IF('Basis-Tabelle-Samen'!$BB142="","",
IF($D$1="Bulgarisch - BG",'Basis-Tabelle-Samen'!$BB142,
IF($D$1="Dänisch - DK",'Basis-Tabelle-Samen'!$BC142,
IF($D$1="Deutsch - DE",'Basis-Tabelle-Samen'!$BD142,
IF($D$1="Englisch - UK",'Basis-Tabelle-Samen'!$BE142,
IF($D$1="Estnisch - EE",'Basis-Tabelle-Samen'!$BF142,
IF($D$1="Finnisch - FI",'Basis-Tabelle-Samen'!$BG142,
IF($D$1="Französisch - FR",'Basis-Tabelle-Samen'!$BH142,
IF($D$1="Griechisch - GR",'Basis-Tabelle-Samen'!$BI142,
IF($D$1="Irisch - IE",'Basis-Tabelle-Samen'!$BJ142,
IF($D$1="Isländisch - IS",'Basis-Tabelle-Samen'!$BK142,
IF($D$1="Italienisch - IT",'Basis-Tabelle-Samen'!$BL142,
IF($D$1="Japanisch - JP",'Basis-Tabelle-Samen'!$BM142,
IF($D$1="Kroatisch - HR",'Basis-Tabelle-Samen'!$BN142,
IF($D$1="Lettisch - LV",'Basis-Tabelle-Samen'!$BO142,
IF($D$1="Litauisch - LT",'Basis-Tabelle-Samen'!$BP142,
IF($D$1="Maltesisch - MT",'Basis-Tabelle-Samen'!$BQ142,
IF($D$1="Niederländisch - NL",'Basis-Tabelle-Samen'!$BR142,
IF($D$1="Norwegisch - NO",'Basis-Tabelle-Samen'!$BS142,
IF($D$1="Polnisch - PL",'Basis-Tabelle-Samen'!$BT142,
IF($D$1="Portugiesisch - PT",'Basis-Tabelle-Samen'!$BU142,
IF($D$1="Rumänisch - RO",'Basis-Tabelle-Samen'!$BV142,
IF($D$1="Schwedisch - SE",'Basis-Tabelle-Samen'!$BW142,
IF($D$1="Slowakisch - SK",'Basis-Tabelle-Samen'!$BX142,
IF($D$1="Slowenisch - SI",'Basis-Tabelle-Samen'!$BY142,
IF($D$1="Spanisch - ES",'Basis-Tabelle-Samen'!$BZ142,
IF($D$1="Tschechisch - CZ",'Basis-Tabelle-Samen'!$BD142,
IF($D$1="Türkisch - TR",'Basis-Tabelle-Samen'!$CB142,
IF($D$1="Ungarisch - HU",'Basis-Tabelle-Samen'!$CC142,
" ACHTUNG")))))))))))))))))))))))))))))</f>
        <v>Organic - Spinach - Matador
Spinacia oleracea
BIO - Spinat - Matador</v>
      </c>
      <c r="E174" s="190" t="str">
        <f t="shared" si="12"/>
        <v/>
      </c>
      <c r="F174" s="170"/>
      <c r="G174" s="12"/>
      <c r="H174" s="157">
        <f>IF('Basis-Tabelle-Samen'!K142="","",'Basis-Tabelle-Samen'!K142)</f>
        <v>78402</v>
      </c>
      <c r="I174" s="189">
        <f t="shared" si="13"/>
        <v>15</v>
      </c>
      <c r="J174" s="188">
        <f>IF(H174="",0,'Basis-Tabelle-Samen'!M142)</f>
        <v>2.4500000000000002</v>
      </c>
      <c r="K174" s="12"/>
      <c r="L174" s="157">
        <f>IF('Basis-Tabelle-Samen'!N142="","",'Basis-Tabelle-Samen'!N142)</f>
        <v>88402</v>
      </c>
      <c r="M174" s="189">
        <f t="shared" si="14"/>
        <v>18</v>
      </c>
      <c r="N174" s="188">
        <f>IF(L174="",0,'Basis-Tabelle-Samen'!P142)</f>
        <v>3.75</v>
      </c>
      <c r="O174" s="12"/>
      <c r="P174" s="157">
        <f>IF('Basis-Tabelle-Samen'!Q142="","",'Basis-Tabelle-Samen'!Q142)</f>
        <v>58402</v>
      </c>
      <c r="Q174" s="189">
        <f t="shared" si="15"/>
        <v>6</v>
      </c>
      <c r="R174" s="188">
        <f>IF(P174="",0,'Basis-Tabelle-Samen'!S142)</f>
        <v>4.95</v>
      </c>
      <c r="S174" s="12"/>
      <c r="T174" s="157">
        <f>IF('Basis-Tabelle-Samen'!T142="","",'Basis-Tabelle-Samen'!T142)</f>
        <v>38402</v>
      </c>
      <c r="U174" s="189">
        <f t="shared" si="16"/>
        <v>6</v>
      </c>
      <c r="V174" s="188">
        <f>IF(T174="",0,'Basis-Tabelle-Samen'!V142)</f>
        <v>6.75</v>
      </c>
      <c r="W174" s="12"/>
      <c r="X174" s="157">
        <f>IF('Basis-Tabelle-Samen'!W142="","",'Basis-Tabelle-Samen'!W142)</f>
        <v>68402</v>
      </c>
      <c r="Y174" s="189">
        <f t="shared" si="17"/>
        <v>8</v>
      </c>
      <c r="Z174" s="188">
        <f>IF(X174="",0,'Basis-Tabelle-Samen'!Y142)</f>
        <v>2.95</v>
      </c>
    </row>
    <row r="175" spans="1:26" ht="39.950000000000003" customHeight="1" x14ac:dyDescent="0.2">
      <c r="A175" s="154" t="str">
        <f>IF('Basis-Tabelle-Samen'!A149="","",IF($D$1="Deutsch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75" s="337">
        <v>142</v>
      </c>
      <c r="C175" s="160" t="str">
        <f>IF('Basis-Tabelle-Samen'!G158="","",'Basis-Tabelle-Samen'!G158)</f>
        <v>02</v>
      </c>
      <c r="D175" s="155" t="str">
        <f>IF('Basis-Tabelle-Samen'!$BB158="","",
IF($D$1="Bulgarisch - BG",'Basis-Tabelle-Samen'!$BB158,
IF($D$1="Dänisch - DK",'Basis-Tabelle-Samen'!$BC158,
IF($D$1="Deutsch - DE",'Basis-Tabelle-Samen'!$BD158,
IF($D$1="Englisch - UK",'Basis-Tabelle-Samen'!$BE158,
IF($D$1="Estnisch - EE",'Basis-Tabelle-Samen'!$BF158,
IF($D$1="Finnisch - FI",'Basis-Tabelle-Samen'!$BG158,
IF($D$1="Französisch - FR",'Basis-Tabelle-Samen'!$BH158,
IF($D$1="Griechisch - GR",'Basis-Tabelle-Samen'!$BI158,
IF($D$1="Irisch - IE",'Basis-Tabelle-Samen'!$BJ158,
IF($D$1="Isländisch - IS",'Basis-Tabelle-Samen'!$BK158,
IF($D$1="Italienisch - IT",'Basis-Tabelle-Samen'!$BL158,
IF($D$1="Japanisch - JP",'Basis-Tabelle-Samen'!$BM158,
IF($D$1="Kroatisch - HR",'Basis-Tabelle-Samen'!$BN158,
IF($D$1="Lettisch - LV",'Basis-Tabelle-Samen'!$BO158,
IF($D$1="Litauisch - LT",'Basis-Tabelle-Samen'!$BP158,
IF($D$1="Maltesisch - MT",'Basis-Tabelle-Samen'!$BQ158,
IF($D$1="Niederländisch - NL",'Basis-Tabelle-Samen'!$BR158,
IF($D$1="Norwegisch - NO",'Basis-Tabelle-Samen'!$BS158,
IF($D$1="Polnisch - PL",'Basis-Tabelle-Samen'!$BT158,
IF($D$1="Portugiesisch - PT",'Basis-Tabelle-Samen'!$BU158,
IF($D$1="Rumänisch - RO",'Basis-Tabelle-Samen'!$BV158,
IF($D$1="Schwedisch - SE",'Basis-Tabelle-Samen'!$BW158,
IF($D$1="Slowakisch - SK",'Basis-Tabelle-Samen'!$BX158,
IF($D$1="Slowenisch - SI",'Basis-Tabelle-Samen'!$BY158,
IF($D$1="Spanisch - ES",'Basis-Tabelle-Samen'!$BZ158,
IF($D$1="Tschechisch - CZ",'Basis-Tabelle-Samen'!$BD158,
IF($D$1="Türkisch - TR",'Basis-Tabelle-Samen'!$CB158,
IF($D$1="Ungarisch - HU",'Basis-Tabelle-Samen'!$CC158,
" ACHTUNG")))))))))))))))))))))))))))))</f>
        <v>Organic - Squash - Butternut
Cucurbita moschata
BIO - Kürbis - Butternut</v>
      </c>
      <c r="E175" s="190" t="str">
        <f t="shared" si="12"/>
        <v/>
      </c>
      <c r="F175" s="170"/>
      <c r="G175" s="12"/>
      <c r="H175" s="157">
        <f>IF('Basis-Tabelle-Samen'!K158="","",'Basis-Tabelle-Samen'!K158)</f>
        <v>78526</v>
      </c>
      <c r="I175" s="189">
        <f t="shared" si="13"/>
        <v>15</v>
      </c>
      <c r="J175" s="188">
        <f>IF(H175="",0,'Basis-Tabelle-Samen'!M158)</f>
        <v>2.4500000000000002</v>
      </c>
      <c r="K175" s="12"/>
      <c r="L175" s="157">
        <f>IF('Basis-Tabelle-Samen'!N158="","",'Basis-Tabelle-Samen'!N158)</f>
        <v>88526</v>
      </c>
      <c r="M175" s="189">
        <f t="shared" si="14"/>
        <v>18</v>
      </c>
      <c r="N175" s="188">
        <f>IF(L175="",0,'Basis-Tabelle-Samen'!P158)</f>
        <v>3.75</v>
      </c>
      <c r="O175" s="12"/>
      <c r="P175" s="157">
        <f>IF('Basis-Tabelle-Samen'!Q158="","",'Basis-Tabelle-Samen'!Q158)</f>
        <v>58526</v>
      </c>
      <c r="Q175" s="189">
        <f t="shared" si="15"/>
        <v>6</v>
      </c>
      <c r="R175" s="188">
        <f>IF(P175="",0,'Basis-Tabelle-Samen'!S158)</f>
        <v>4.95</v>
      </c>
      <c r="S175" s="12"/>
      <c r="T175" s="157">
        <f>IF('Basis-Tabelle-Samen'!T158="","",'Basis-Tabelle-Samen'!T158)</f>
        <v>38526</v>
      </c>
      <c r="U175" s="189">
        <f t="shared" si="16"/>
        <v>6</v>
      </c>
      <c r="V175" s="188">
        <f>IF(T175="",0,'Basis-Tabelle-Samen'!V158)</f>
        <v>6.75</v>
      </c>
      <c r="W175" s="12"/>
      <c r="X175" s="157">
        <f>IF('Basis-Tabelle-Samen'!W158="","",'Basis-Tabelle-Samen'!W158)</f>
        <v>68526</v>
      </c>
      <c r="Y175" s="189">
        <f t="shared" si="17"/>
        <v>8</v>
      </c>
      <c r="Z175" s="188">
        <f>IF(X175="",0,'Basis-Tabelle-Samen'!Y158)</f>
        <v>2.95</v>
      </c>
    </row>
    <row r="176" spans="1:26" ht="39.950000000000003" customHeight="1" x14ac:dyDescent="0.2">
      <c r="A176" s="154" t="str">
        <f>IF('Basis-Tabelle-Samen'!A144="","",IF($D$1="Deutsch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76" s="337">
        <v>145</v>
      </c>
      <c r="C176" s="160" t="str">
        <f>IF('Basis-Tabelle-Samen'!G161="","",'Basis-Tabelle-Samen'!G161)</f>
        <v>02</v>
      </c>
      <c r="D176" s="155" t="str">
        <f>IF('Basis-Tabelle-Samen'!$BB161="","",
IF($D$1="Bulgarisch - BG",'Basis-Tabelle-Samen'!$BB161,
IF($D$1="Dänisch - DK",'Basis-Tabelle-Samen'!$BC161,
IF($D$1="Deutsch - DE",'Basis-Tabelle-Samen'!$BD161,
IF($D$1="Englisch - UK",'Basis-Tabelle-Samen'!$BE161,
IF($D$1="Estnisch - EE",'Basis-Tabelle-Samen'!$BF161,
IF($D$1="Finnisch - FI",'Basis-Tabelle-Samen'!$BG161,
IF($D$1="Französisch - FR",'Basis-Tabelle-Samen'!$BH161,
IF($D$1="Griechisch - GR",'Basis-Tabelle-Samen'!$BI161,
IF($D$1="Irisch - IE",'Basis-Tabelle-Samen'!$BJ161,
IF($D$1="Isländisch - IS",'Basis-Tabelle-Samen'!$BK161,
IF($D$1="Italienisch - IT",'Basis-Tabelle-Samen'!$BL161,
IF($D$1="Japanisch - JP",'Basis-Tabelle-Samen'!$BM161,
IF($D$1="Kroatisch - HR",'Basis-Tabelle-Samen'!$BN161,
IF($D$1="Lettisch - LV",'Basis-Tabelle-Samen'!$BO161,
IF($D$1="Litauisch - LT",'Basis-Tabelle-Samen'!$BP161,
IF($D$1="Maltesisch - MT",'Basis-Tabelle-Samen'!$BQ161,
IF($D$1="Niederländisch - NL",'Basis-Tabelle-Samen'!$BR161,
IF($D$1="Norwegisch - NO",'Basis-Tabelle-Samen'!$BS161,
IF($D$1="Polnisch - PL",'Basis-Tabelle-Samen'!$BT161,
IF($D$1="Portugiesisch - PT",'Basis-Tabelle-Samen'!$BU161,
IF($D$1="Rumänisch - RO",'Basis-Tabelle-Samen'!$BV161,
IF($D$1="Schwedisch - SE",'Basis-Tabelle-Samen'!$BW161,
IF($D$1="Slowakisch - SK",'Basis-Tabelle-Samen'!$BX161,
IF($D$1="Slowenisch - SI",'Basis-Tabelle-Samen'!$BY161,
IF($D$1="Spanisch - ES",'Basis-Tabelle-Samen'!$BZ161,
IF($D$1="Tschechisch - CZ",'Basis-Tabelle-Samen'!$BD161,
IF($D$1="Türkisch - TR",'Basis-Tabelle-Samen'!$CB161,
IF($D$1="Ungarisch - HU",'Basis-Tabelle-Samen'!$CC161,
" ACHTUNG")))))))))))))))))))))))))))))</f>
        <v>Organic - Squash - Delicata
Cucurbita pepo
BIO - Kürbis - Delicata</v>
      </c>
      <c r="E176" s="190" t="str">
        <f t="shared" si="12"/>
        <v/>
      </c>
      <c r="F176" s="170"/>
      <c r="G176" s="12"/>
      <c r="H176" s="157">
        <f>IF('Basis-Tabelle-Samen'!K161="","",'Basis-Tabelle-Samen'!K161)</f>
        <v>78529</v>
      </c>
      <c r="I176" s="189">
        <f t="shared" si="13"/>
        <v>15</v>
      </c>
      <c r="J176" s="188">
        <f>IF(H176="",0,'Basis-Tabelle-Samen'!M161)</f>
        <v>2.4500000000000002</v>
      </c>
      <c r="K176" s="12"/>
      <c r="L176" s="157">
        <f>IF('Basis-Tabelle-Samen'!N161="","",'Basis-Tabelle-Samen'!N161)</f>
        <v>88529</v>
      </c>
      <c r="M176" s="189">
        <f t="shared" si="14"/>
        <v>18</v>
      </c>
      <c r="N176" s="188">
        <f>IF(L176="",0,'Basis-Tabelle-Samen'!P161)</f>
        <v>3.75</v>
      </c>
      <c r="O176" s="12"/>
      <c r="P176" s="157">
        <f>IF('Basis-Tabelle-Samen'!Q161="","",'Basis-Tabelle-Samen'!Q161)</f>
        <v>58529</v>
      </c>
      <c r="Q176" s="189">
        <f t="shared" si="15"/>
        <v>6</v>
      </c>
      <c r="R176" s="188">
        <f>IF(P176="",0,'Basis-Tabelle-Samen'!S161)</f>
        <v>4.95</v>
      </c>
      <c r="S176" s="12"/>
      <c r="T176" s="157">
        <f>IF('Basis-Tabelle-Samen'!T161="","",'Basis-Tabelle-Samen'!T161)</f>
        <v>38529</v>
      </c>
      <c r="U176" s="189">
        <f t="shared" si="16"/>
        <v>6</v>
      </c>
      <c r="V176" s="188">
        <f>IF(T176="",0,'Basis-Tabelle-Samen'!V161)</f>
        <v>6.75</v>
      </c>
      <c r="W176" s="12"/>
      <c r="X176" s="157">
        <f>IF('Basis-Tabelle-Samen'!W161="","",'Basis-Tabelle-Samen'!W161)</f>
        <v>68529</v>
      </c>
      <c r="Y176" s="189">
        <f t="shared" si="17"/>
        <v>8</v>
      </c>
      <c r="Z176" s="188">
        <f>IF(X176="",0,'Basis-Tabelle-Samen'!Y161)</f>
        <v>2.95</v>
      </c>
    </row>
    <row r="177" spans="1:26" ht="39.950000000000003" customHeight="1" x14ac:dyDescent="0.2">
      <c r="A177" s="154" t="str">
        <f>IF('Basis-Tabelle-Samen'!A143="","",IF($D$1="Deutsch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77" s="337">
        <v>143</v>
      </c>
      <c r="C177" s="160" t="str">
        <f>IF('Basis-Tabelle-Samen'!G159="","",'Basis-Tabelle-Samen'!G159)</f>
        <v>02</v>
      </c>
      <c r="D177" s="155" t="str">
        <f>IF('Basis-Tabelle-Samen'!$BB159="","",
IF($D$1="Bulgarisch - BG",'Basis-Tabelle-Samen'!$BB159,
IF($D$1="Dänisch - DK",'Basis-Tabelle-Samen'!$BC159,
IF($D$1="Deutsch - DE",'Basis-Tabelle-Samen'!$BD159,
IF($D$1="Englisch - UK",'Basis-Tabelle-Samen'!$BE159,
IF($D$1="Estnisch - EE",'Basis-Tabelle-Samen'!$BF159,
IF($D$1="Finnisch - FI",'Basis-Tabelle-Samen'!$BG159,
IF($D$1="Französisch - FR",'Basis-Tabelle-Samen'!$BH159,
IF($D$1="Griechisch - GR",'Basis-Tabelle-Samen'!$BI159,
IF($D$1="Irisch - IE",'Basis-Tabelle-Samen'!$BJ159,
IF($D$1="Isländisch - IS",'Basis-Tabelle-Samen'!$BK159,
IF($D$1="Italienisch - IT",'Basis-Tabelle-Samen'!$BL159,
IF($D$1="Japanisch - JP",'Basis-Tabelle-Samen'!$BM159,
IF($D$1="Kroatisch - HR",'Basis-Tabelle-Samen'!$BN159,
IF($D$1="Lettisch - LV",'Basis-Tabelle-Samen'!$BO159,
IF($D$1="Litauisch - LT",'Basis-Tabelle-Samen'!$BP159,
IF($D$1="Maltesisch - MT",'Basis-Tabelle-Samen'!$BQ159,
IF($D$1="Niederländisch - NL",'Basis-Tabelle-Samen'!$BR159,
IF($D$1="Norwegisch - NO",'Basis-Tabelle-Samen'!$BS159,
IF($D$1="Polnisch - PL",'Basis-Tabelle-Samen'!$BT159,
IF($D$1="Portugiesisch - PT",'Basis-Tabelle-Samen'!$BU159,
IF($D$1="Rumänisch - RO",'Basis-Tabelle-Samen'!$BV159,
IF($D$1="Schwedisch - SE",'Basis-Tabelle-Samen'!$BW159,
IF($D$1="Slowakisch - SK",'Basis-Tabelle-Samen'!$BX159,
IF($D$1="Slowenisch - SI",'Basis-Tabelle-Samen'!$BY159,
IF($D$1="Spanisch - ES",'Basis-Tabelle-Samen'!$BZ159,
IF($D$1="Tschechisch - CZ",'Basis-Tabelle-Samen'!$BD159,
IF($D$1="Türkisch - TR",'Basis-Tabelle-Samen'!$CB159,
IF($D$1="Ungarisch - HU",'Basis-Tabelle-Samen'!$CC159,
" ACHTUNG")))))))))))))))))))))))))))))</f>
        <v>Organic - Squash - Hokkaido
Cucurbita maxima
BIO - Kürbis - Hokkaido</v>
      </c>
      <c r="E177" s="190" t="str">
        <f t="shared" si="12"/>
        <v/>
      </c>
      <c r="F177" s="170"/>
      <c r="G177" s="12"/>
      <c r="H177" s="157">
        <f>IF('Basis-Tabelle-Samen'!K159="","",'Basis-Tabelle-Samen'!K159)</f>
        <v>78527</v>
      </c>
      <c r="I177" s="189">
        <f t="shared" si="13"/>
        <v>15</v>
      </c>
      <c r="J177" s="188">
        <f>IF(H177="",0,'Basis-Tabelle-Samen'!M159)</f>
        <v>2.4500000000000002</v>
      </c>
      <c r="K177" s="12"/>
      <c r="L177" s="157">
        <f>IF('Basis-Tabelle-Samen'!N159="","",'Basis-Tabelle-Samen'!N159)</f>
        <v>88527</v>
      </c>
      <c r="M177" s="189">
        <f t="shared" si="14"/>
        <v>18</v>
      </c>
      <c r="N177" s="188">
        <f>IF(L177="",0,'Basis-Tabelle-Samen'!P159)</f>
        <v>3.75</v>
      </c>
      <c r="O177" s="12"/>
      <c r="P177" s="157">
        <f>IF('Basis-Tabelle-Samen'!Q159="","",'Basis-Tabelle-Samen'!Q159)</f>
        <v>58527</v>
      </c>
      <c r="Q177" s="189">
        <f t="shared" si="15"/>
        <v>6</v>
      </c>
      <c r="R177" s="188">
        <f>IF(P177="",0,'Basis-Tabelle-Samen'!S159)</f>
        <v>4.95</v>
      </c>
      <c r="S177" s="12"/>
      <c r="T177" s="157">
        <f>IF('Basis-Tabelle-Samen'!T159="","",'Basis-Tabelle-Samen'!T159)</f>
        <v>38527</v>
      </c>
      <c r="U177" s="189">
        <f t="shared" si="16"/>
        <v>6</v>
      </c>
      <c r="V177" s="188">
        <f>IF(T177="",0,'Basis-Tabelle-Samen'!V159)</f>
        <v>6.75</v>
      </c>
      <c r="W177" s="12"/>
      <c r="X177" s="157">
        <f>IF('Basis-Tabelle-Samen'!W159="","",'Basis-Tabelle-Samen'!W159)</f>
        <v>68527</v>
      </c>
      <c r="Y177" s="189">
        <f t="shared" si="17"/>
        <v>8</v>
      </c>
      <c r="Z177" s="188">
        <f>IF(X177="",0,'Basis-Tabelle-Samen'!Y159)</f>
        <v>2.95</v>
      </c>
    </row>
    <row r="178" spans="1:26" ht="39.950000000000003" customHeight="1" x14ac:dyDescent="0.2">
      <c r="A178" s="154" t="str">
        <f>IF('Basis-Tabelle-Samen'!A145="","",IF($D$1="Deutsch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78" s="337">
        <v>144</v>
      </c>
      <c r="C178" s="160" t="str">
        <f>IF('Basis-Tabelle-Samen'!G160="","",'Basis-Tabelle-Samen'!G160)</f>
        <v>02</v>
      </c>
      <c r="D178" s="155" t="str">
        <f>IF('Basis-Tabelle-Samen'!$BB160="","",
IF($D$1="Bulgarisch - BG",'Basis-Tabelle-Samen'!$BB160,
IF($D$1="Dänisch - DK",'Basis-Tabelle-Samen'!$BC160,
IF($D$1="Deutsch - DE",'Basis-Tabelle-Samen'!$BD160,
IF($D$1="Englisch - UK",'Basis-Tabelle-Samen'!$BE160,
IF($D$1="Estnisch - EE",'Basis-Tabelle-Samen'!$BF160,
IF($D$1="Finnisch - FI",'Basis-Tabelle-Samen'!$BG160,
IF($D$1="Französisch - FR",'Basis-Tabelle-Samen'!$BH160,
IF($D$1="Griechisch - GR",'Basis-Tabelle-Samen'!$BI160,
IF($D$1="Irisch - IE",'Basis-Tabelle-Samen'!$BJ160,
IF($D$1="Isländisch - IS",'Basis-Tabelle-Samen'!$BK160,
IF($D$1="Italienisch - IT",'Basis-Tabelle-Samen'!$BL160,
IF($D$1="Japanisch - JP",'Basis-Tabelle-Samen'!$BM160,
IF($D$1="Kroatisch - HR",'Basis-Tabelle-Samen'!$BN160,
IF($D$1="Lettisch - LV",'Basis-Tabelle-Samen'!$BO160,
IF($D$1="Litauisch - LT",'Basis-Tabelle-Samen'!$BP160,
IF($D$1="Maltesisch - MT",'Basis-Tabelle-Samen'!$BQ160,
IF($D$1="Niederländisch - NL",'Basis-Tabelle-Samen'!$BR160,
IF($D$1="Norwegisch - NO",'Basis-Tabelle-Samen'!$BS160,
IF($D$1="Polnisch - PL",'Basis-Tabelle-Samen'!$BT160,
IF($D$1="Portugiesisch - PT",'Basis-Tabelle-Samen'!$BU160,
IF($D$1="Rumänisch - RO",'Basis-Tabelle-Samen'!$BV160,
IF($D$1="Schwedisch - SE",'Basis-Tabelle-Samen'!$BW160,
IF($D$1="Slowakisch - SK",'Basis-Tabelle-Samen'!$BX160,
IF($D$1="Slowenisch - SI",'Basis-Tabelle-Samen'!$BY160,
IF($D$1="Spanisch - ES",'Basis-Tabelle-Samen'!$BZ160,
IF($D$1="Tschechisch - CZ",'Basis-Tabelle-Samen'!$BD160,
IF($D$1="Türkisch - TR",'Basis-Tabelle-Samen'!$CB160,
IF($D$1="Ungarisch - HU",'Basis-Tabelle-Samen'!$CC160,
" ACHTUNG")))))))))))))))))))))))))))))</f>
        <v>Organic - Squash - Spaghetti
Cucurbita pepo
BIO - Kürbis - Spaghetti</v>
      </c>
      <c r="E178" s="190" t="str">
        <f t="shared" si="12"/>
        <v/>
      </c>
      <c r="F178" s="170"/>
      <c r="G178" s="12"/>
      <c r="H178" s="157">
        <f>IF('Basis-Tabelle-Samen'!K160="","",'Basis-Tabelle-Samen'!K160)</f>
        <v>78528</v>
      </c>
      <c r="I178" s="189">
        <f t="shared" si="13"/>
        <v>15</v>
      </c>
      <c r="J178" s="188">
        <f>IF(H178="",0,'Basis-Tabelle-Samen'!M160)</f>
        <v>2.4500000000000002</v>
      </c>
      <c r="K178" s="12"/>
      <c r="L178" s="157">
        <f>IF('Basis-Tabelle-Samen'!N160="","",'Basis-Tabelle-Samen'!N160)</f>
        <v>88528</v>
      </c>
      <c r="M178" s="189">
        <f t="shared" si="14"/>
        <v>18</v>
      </c>
      <c r="N178" s="188">
        <f>IF(L178="",0,'Basis-Tabelle-Samen'!P160)</f>
        <v>3.75</v>
      </c>
      <c r="O178" s="12"/>
      <c r="P178" s="157">
        <f>IF('Basis-Tabelle-Samen'!Q160="","",'Basis-Tabelle-Samen'!Q160)</f>
        <v>58528</v>
      </c>
      <c r="Q178" s="189">
        <f t="shared" si="15"/>
        <v>6</v>
      </c>
      <c r="R178" s="188">
        <f>IF(P178="",0,'Basis-Tabelle-Samen'!S160)</f>
        <v>4.95</v>
      </c>
      <c r="S178" s="12"/>
      <c r="T178" s="157">
        <f>IF('Basis-Tabelle-Samen'!T160="","",'Basis-Tabelle-Samen'!T160)</f>
        <v>38528</v>
      </c>
      <c r="U178" s="189">
        <f t="shared" si="16"/>
        <v>6</v>
      </c>
      <c r="V178" s="188">
        <f>IF(T178="",0,'Basis-Tabelle-Samen'!V160)</f>
        <v>6.75</v>
      </c>
      <c r="W178" s="12"/>
      <c r="X178" s="157">
        <f>IF('Basis-Tabelle-Samen'!W160="","",'Basis-Tabelle-Samen'!W160)</f>
        <v>68528</v>
      </c>
      <c r="Y178" s="189">
        <f t="shared" si="17"/>
        <v>8</v>
      </c>
      <c r="Z178" s="188">
        <f>IF(X178="",0,'Basis-Tabelle-Samen'!Y160)</f>
        <v>2.95</v>
      </c>
    </row>
    <row r="179" spans="1:26" ht="39.950000000000003" customHeight="1" x14ac:dyDescent="0.2">
      <c r="A179" s="154" t="str">
        <f>IF('Basis-Tabelle-Samen'!A180="","",IF($D$1="Deutsch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79" s="337">
        <v>130</v>
      </c>
      <c r="C179" s="160" t="str">
        <f>IF('Basis-Tabelle-Samen'!G146="","",'Basis-Tabelle-Samen'!G146)</f>
        <v>02</v>
      </c>
      <c r="D179" s="155" t="str">
        <f>IF('Basis-Tabelle-Samen'!$BB146="","",
IF($D$1="Bulgarisch - BG",'Basis-Tabelle-Samen'!$BB146,
IF($D$1="Dänisch - DK",'Basis-Tabelle-Samen'!$BC146,
IF($D$1="Deutsch - DE",'Basis-Tabelle-Samen'!$BD146,
IF($D$1="Englisch - UK",'Basis-Tabelle-Samen'!$BE146,
IF($D$1="Estnisch - EE",'Basis-Tabelle-Samen'!$BF146,
IF($D$1="Finnisch - FI",'Basis-Tabelle-Samen'!$BG146,
IF($D$1="Französisch - FR",'Basis-Tabelle-Samen'!$BH146,
IF($D$1="Griechisch - GR",'Basis-Tabelle-Samen'!$BI146,
IF($D$1="Irisch - IE",'Basis-Tabelle-Samen'!$BJ146,
IF($D$1="Isländisch - IS",'Basis-Tabelle-Samen'!$BK146,
IF($D$1="Italienisch - IT",'Basis-Tabelle-Samen'!$BL146,
IF($D$1="Japanisch - JP",'Basis-Tabelle-Samen'!$BM146,
IF($D$1="Kroatisch - HR",'Basis-Tabelle-Samen'!$BN146,
IF($D$1="Lettisch - LV",'Basis-Tabelle-Samen'!$BO146,
IF($D$1="Litauisch - LT",'Basis-Tabelle-Samen'!$BP146,
IF($D$1="Maltesisch - MT",'Basis-Tabelle-Samen'!$BQ146,
IF($D$1="Niederländisch - NL",'Basis-Tabelle-Samen'!$BR146,
IF($D$1="Norwegisch - NO",'Basis-Tabelle-Samen'!$BS146,
IF($D$1="Polnisch - PL",'Basis-Tabelle-Samen'!$BT146,
IF($D$1="Portugiesisch - PT",'Basis-Tabelle-Samen'!$BU146,
IF($D$1="Rumänisch - RO",'Basis-Tabelle-Samen'!$BV146,
IF($D$1="Schwedisch - SE",'Basis-Tabelle-Samen'!$BW146,
IF($D$1="Slowakisch - SK",'Basis-Tabelle-Samen'!$BX146,
IF($D$1="Slowenisch - SI",'Basis-Tabelle-Samen'!$BY146,
IF($D$1="Spanisch - ES",'Basis-Tabelle-Samen'!$BZ146,
IF($D$1="Tschechisch - CZ",'Basis-Tabelle-Samen'!$BD146,
IF($D$1="Türkisch - TR",'Basis-Tabelle-Samen'!$CB146,
IF($D$1="Ungarisch - HU",'Basis-Tabelle-Samen'!$CC146,
" ACHTUNG")))))))))))))))))))))))))))))</f>
        <v>Organic - Sweet Pepper - California Wonder Red
Capsicum annuum
BIO - Paprika - California Wonder - Rot</v>
      </c>
      <c r="E179" s="190" t="str">
        <f t="shared" si="12"/>
        <v/>
      </c>
      <c r="F179" s="170"/>
      <c r="G179" s="12"/>
      <c r="H179" s="157">
        <f>IF('Basis-Tabelle-Samen'!K146="","",'Basis-Tabelle-Samen'!K146)</f>
        <v>78451</v>
      </c>
      <c r="I179" s="189">
        <f t="shared" si="13"/>
        <v>15</v>
      </c>
      <c r="J179" s="188">
        <f>IF(H179="",0,'Basis-Tabelle-Samen'!M146)</f>
        <v>2.4500000000000002</v>
      </c>
      <c r="K179" s="12"/>
      <c r="L179" s="157">
        <f>IF('Basis-Tabelle-Samen'!N146="","",'Basis-Tabelle-Samen'!N146)</f>
        <v>88451</v>
      </c>
      <c r="M179" s="189">
        <f t="shared" si="14"/>
        <v>18</v>
      </c>
      <c r="N179" s="188">
        <f>IF(L179="",0,'Basis-Tabelle-Samen'!P146)</f>
        <v>3.75</v>
      </c>
      <c r="O179" s="12"/>
      <c r="P179" s="157">
        <f>IF('Basis-Tabelle-Samen'!Q146="","",'Basis-Tabelle-Samen'!Q146)</f>
        <v>58451</v>
      </c>
      <c r="Q179" s="189">
        <f t="shared" si="15"/>
        <v>6</v>
      </c>
      <c r="R179" s="188">
        <f>IF(P179="",0,'Basis-Tabelle-Samen'!S146)</f>
        <v>4.95</v>
      </c>
      <c r="S179" s="12"/>
      <c r="T179" s="157">
        <f>IF('Basis-Tabelle-Samen'!T146="","",'Basis-Tabelle-Samen'!T146)</f>
        <v>38451</v>
      </c>
      <c r="U179" s="189">
        <f t="shared" si="16"/>
        <v>6</v>
      </c>
      <c r="V179" s="188">
        <f>IF(T179="",0,'Basis-Tabelle-Samen'!V146)</f>
        <v>6.75</v>
      </c>
      <c r="W179" s="12"/>
      <c r="X179" s="157">
        <f>IF('Basis-Tabelle-Samen'!W146="","",'Basis-Tabelle-Samen'!W146)</f>
        <v>68451</v>
      </c>
      <c r="Y179" s="189">
        <f t="shared" si="17"/>
        <v>8</v>
      </c>
      <c r="Z179" s="188">
        <f>IF(X179="",0,'Basis-Tabelle-Samen'!Y146)</f>
        <v>2.95</v>
      </c>
    </row>
    <row r="180" spans="1:26" ht="39.950000000000003" customHeight="1" x14ac:dyDescent="0.2">
      <c r="A180" s="154" t="str">
        <f>IF('Basis-Tabelle-Samen'!A182="","",IF($D$1="Deutsch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80" s="337">
        <v>131</v>
      </c>
      <c r="C180" s="160" t="str">
        <f>IF('Basis-Tabelle-Samen'!G147="","",'Basis-Tabelle-Samen'!G147)</f>
        <v>02</v>
      </c>
      <c r="D180" s="155" t="str">
        <f>IF('Basis-Tabelle-Samen'!$BB147="","",
IF($D$1="Bulgarisch - BG",'Basis-Tabelle-Samen'!$BB147,
IF($D$1="Dänisch - DK",'Basis-Tabelle-Samen'!$BC147,
IF($D$1="Deutsch - DE",'Basis-Tabelle-Samen'!$BD147,
IF($D$1="Englisch - UK",'Basis-Tabelle-Samen'!$BE147,
IF($D$1="Estnisch - EE",'Basis-Tabelle-Samen'!$BF147,
IF($D$1="Finnisch - FI",'Basis-Tabelle-Samen'!$BG147,
IF($D$1="Französisch - FR",'Basis-Tabelle-Samen'!$BH147,
IF($D$1="Griechisch - GR",'Basis-Tabelle-Samen'!$BI147,
IF($D$1="Irisch - IE",'Basis-Tabelle-Samen'!$BJ147,
IF($D$1="Isländisch - IS",'Basis-Tabelle-Samen'!$BK147,
IF($D$1="Italienisch - IT",'Basis-Tabelle-Samen'!$BL147,
IF($D$1="Japanisch - JP",'Basis-Tabelle-Samen'!$BM147,
IF($D$1="Kroatisch - HR",'Basis-Tabelle-Samen'!$BN147,
IF($D$1="Lettisch - LV",'Basis-Tabelle-Samen'!$BO147,
IF($D$1="Litauisch - LT",'Basis-Tabelle-Samen'!$BP147,
IF($D$1="Maltesisch - MT",'Basis-Tabelle-Samen'!$BQ147,
IF($D$1="Niederländisch - NL",'Basis-Tabelle-Samen'!$BR147,
IF($D$1="Norwegisch - NO",'Basis-Tabelle-Samen'!$BS147,
IF($D$1="Polnisch - PL",'Basis-Tabelle-Samen'!$BT147,
IF($D$1="Portugiesisch - PT",'Basis-Tabelle-Samen'!$BU147,
IF($D$1="Rumänisch - RO",'Basis-Tabelle-Samen'!$BV147,
IF($D$1="Schwedisch - SE",'Basis-Tabelle-Samen'!$BW147,
IF($D$1="Slowakisch - SK",'Basis-Tabelle-Samen'!$BX147,
IF($D$1="Slowenisch - SI",'Basis-Tabelle-Samen'!$BY147,
IF($D$1="Spanisch - ES",'Basis-Tabelle-Samen'!$BZ147,
IF($D$1="Tschechisch - CZ",'Basis-Tabelle-Samen'!$BD147,
IF($D$1="Türkisch - TR",'Basis-Tabelle-Samen'!$CB147,
IF($D$1="Ungarisch - HU",'Basis-Tabelle-Samen'!$CC147,
" ACHTUNG")))))))))))))))))))))))))))))</f>
        <v>Organic - Sweet Pepper - Golden California Wonder
Capsicum annuum
BIO - Paprika - Golden California Wonder</v>
      </c>
      <c r="E180" s="190" t="str">
        <f t="shared" si="12"/>
        <v/>
      </c>
      <c r="F180" s="170"/>
      <c r="G180" s="12"/>
      <c r="H180" s="157">
        <f>IF('Basis-Tabelle-Samen'!K147="","",'Basis-Tabelle-Samen'!K147)</f>
        <v>78452</v>
      </c>
      <c r="I180" s="189">
        <f t="shared" si="13"/>
        <v>15</v>
      </c>
      <c r="J180" s="188">
        <f>IF(H180="",0,'Basis-Tabelle-Samen'!M147)</f>
        <v>2.4500000000000002</v>
      </c>
      <c r="K180" s="12"/>
      <c r="L180" s="157">
        <f>IF('Basis-Tabelle-Samen'!N147="","",'Basis-Tabelle-Samen'!N147)</f>
        <v>88452</v>
      </c>
      <c r="M180" s="189">
        <f t="shared" si="14"/>
        <v>18</v>
      </c>
      <c r="N180" s="188">
        <f>IF(L180="",0,'Basis-Tabelle-Samen'!P147)</f>
        <v>3.75</v>
      </c>
      <c r="O180" s="12"/>
      <c r="P180" s="157">
        <f>IF('Basis-Tabelle-Samen'!Q147="","",'Basis-Tabelle-Samen'!Q147)</f>
        <v>58452</v>
      </c>
      <c r="Q180" s="189">
        <f t="shared" si="15"/>
        <v>6</v>
      </c>
      <c r="R180" s="188">
        <f>IF(P180="",0,'Basis-Tabelle-Samen'!S147)</f>
        <v>4.95</v>
      </c>
      <c r="S180" s="12"/>
      <c r="T180" s="157">
        <f>IF('Basis-Tabelle-Samen'!T147="","",'Basis-Tabelle-Samen'!T147)</f>
        <v>38452</v>
      </c>
      <c r="U180" s="189">
        <f t="shared" si="16"/>
        <v>6</v>
      </c>
      <c r="V180" s="188">
        <f>IF(T180="",0,'Basis-Tabelle-Samen'!V147)</f>
        <v>6.75</v>
      </c>
      <c r="W180" s="12"/>
      <c r="X180" s="157">
        <f>IF('Basis-Tabelle-Samen'!W147="","",'Basis-Tabelle-Samen'!W147)</f>
        <v>68452</v>
      </c>
      <c r="Y180" s="189">
        <f t="shared" si="17"/>
        <v>8</v>
      </c>
      <c r="Z180" s="188">
        <f>IF(X180="",0,'Basis-Tabelle-Samen'!Y147)</f>
        <v>2.95</v>
      </c>
    </row>
    <row r="181" spans="1:26" ht="39.950000000000003" customHeight="1" x14ac:dyDescent="0.2">
      <c r="A181" s="154" t="str">
        <f>IF('Basis-Tabelle-Samen'!A158="","",IF($D$1="Deutsch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81" s="337">
        <v>132</v>
      </c>
      <c r="C181" s="160" t="str">
        <f>IF('Basis-Tabelle-Samen'!G148="","",'Basis-Tabelle-Samen'!G148)</f>
        <v>02</v>
      </c>
      <c r="D181" s="155" t="str">
        <f>IF('Basis-Tabelle-Samen'!$BB148="","",
IF($D$1="Bulgarisch - BG",'Basis-Tabelle-Samen'!$BB148,
IF($D$1="Dänisch - DK",'Basis-Tabelle-Samen'!$BC148,
IF($D$1="Deutsch - DE",'Basis-Tabelle-Samen'!$BD148,
IF($D$1="Englisch - UK",'Basis-Tabelle-Samen'!$BE148,
IF($D$1="Estnisch - EE",'Basis-Tabelle-Samen'!$BF148,
IF($D$1="Finnisch - FI",'Basis-Tabelle-Samen'!$BG148,
IF($D$1="Französisch - FR",'Basis-Tabelle-Samen'!$BH148,
IF($D$1="Griechisch - GR",'Basis-Tabelle-Samen'!$BI148,
IF($D$1="Irisch - IE",'Basis-Tabelle-Samen'!$BJ148,
IF($D$1="Isländisch - IS",'Basis-Tabelle-Samen'!$BK148,
IF($D$1="Italienisch - IT",'Basis-Tabelle-Samen'!$BL148,
IF($D$1="Japanisch - JP",'Basis-Tabelle-Samen'!$BM148,
IF($D$1="Kroatisch - HR",'Basis-Tabelle-Samen'!$BN148,
IF($D$1="Lettisch - LV",'Basis-Tabelle-Samen'!$BO148,
IF($D$1="Litauisch - LT",'Basis-Tabelle-Samen'!$BP148,
IF($D$1="Maltesisch - MT",'Basis-Tabelle-Samen'!$BQ148,
IF($D$1="Niederländisch - NL",'Basis-Tabelle-Samen'!$BR148,
IF($D$1="Norwegisch - NO",'Basis-Tabelle-Samen'!$BS148,
IF($D$1="Polnisch - PL",'Basis-Tabelle-Samen'!$BT148,
IF($D$1="Portugiesisch - PT",'Basis-Tabelle-Samen'!$BU148,
IF($D$1="Rumänisch - RO",'Basis-Tabelle-Samen'!$BV148,
IF($D$1="Schwedisch - SE",'Basis-Tabelle-Samen'!$BW148,
IF($D$1="Slowakisch - SK",'Basis-Tabelle-Samen'!$BX148,
IF($D$1="Slowenisch - SI",'Basis-Tabelle-Samen'!$BY148,
IF($D$1="Spanisch - ES",'Basis-Tabelle-Samen'!$BZ148,
IF($D$1="Tschechisch - CZ",'Basis-Tabelle-Samen'!$BD148,
IF($D$1="Türkisch - TR",'Basis-Tabelle-Samen'!$CB148,
IF($D$1="Ungarisch - HU",'Basis-Tabelle-Samen'!$CC148,
" ACHTUNG")))))))))))))))))))))))))))))</f>
        <v>Organic - Sweet Pepper - Long Red Marconi
Capsicum annuum
BIO - Paprika - Long Red Marconi</v>
      </c>
      <c r="E181" s="190" t="str">
        <f t="shared" si="12"/>
        <v/>
      </c>
      <c r="F181" s="170"/>
      <c r="G181" s="12"/>
      <c r="H181" s="157">
        <f>IF('Basis-Tabelle-Samen'!K148="","",'Basis-Tabelle-Samen'!K148)</f>
        <v>78453</v>
      </c>
      <c r="I181" s="189">
        <f t="shared" si="13"/>
        <v>15</v>
      </c>
      <c r="J181" s="188">
        <f>IF(H181="",0,'Basis-Tabelle-Samen'!M148)</f>
        <v>2.4500000000000002</v>
      </c>
      <c r="K181" s="12"/>
      <c r="L181" s="157">
        <f>IF('Basis-Tabelle-Samen'!N148="","",'Basis-Tabelle-Samen'!N148)</f>
        <v>88453</v>
      </c>
      <c r="M181" s="189">
        <f t="shared" si="14"/>
        <v>18</v>
      </c>
      <c r="N181" s="188">
        <f>IF(L181="",0,'Basis-Tabelle-Samen'!P148)</f>
        <v>3.75</v>
      </c>
      <c r="O181" s="12"/>
      <c r="P181" s="157">
        <f>IF('Basis-Tabelle-Samen'!Q148="","",'Basis-Tabelle-Samen'!Q148)</f>
        <v>58453</v>
      </c>
      <c r="Q181" s="189">
        <f t="shared" si="15"/>
        <v>6</v>
      </c>
      <c r="R181" s="188">
        <f>IF(P181="",0,'Basis-Tabelle-Samen'!S148)</f>
        <v>4.95</v>
      </c>
      <c r="S181" s="12"/>
      <c r="T181" s="157">
        <f>IF('Basis-Tabelle-Samen'!T148="","",'Basis-Tabelle-Samen'!T148)</f>
        <v>38453</v>
      </c>
      <c r="U181" s="189">
        <f t="shared" si="16"/>
        <v>6</v>
      </c>
      <c r="V181" s="188">
        <f>IF(T181="",0,'Basis-Tabelle-Samen'!V148)</f>
        <v>6.75</v>
      </c>
      <c r="W181" s="12"/>
      <c r="X181" s="157">
        <f>IF('Basis-Tabelle-Samen'!W148="","",'Basis-Tabelle-Samen'!W148)</f>
        <v>68453</v>
      </c>
      <c r="Y181" s="189">
        <f t="shared" si="17"/>
        <v>8</v>
      </c>
      <c r="Z181" s="188">
        <f>IF(X181="",0,'Basis-Tabelle-Samen'!Y148)</f>
        <v>2.95</v>
      </c>
    </row>
    <row r="182" spans="1:26" ht="39.950000000000003" customHeight="1" x14ac:dyDescent="0.2">
      <c r="A182" s="154" t="str">
        <f>IF('Basis-Tabelle-Samen'!A161="","",IF($D$1="Deutsch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82" s="337">
        <v>133</v>
      </c>
      <c r="C182" s="160" t="str">
        <f>IF('Basis-Tabelle-Samen'!G149="","",'Basis-Tabelle-Samen'!G149)</f>
        <v>02</v>
      </c>
      <c r="D182" s="155" t="str">
        <f>IF('Basis-Tabelle-Samen'!$BB149="","",
IF($D$1="Bulgarisch - BG",'Basis-Tabelle-Samen'!$BB149,
IF($D$1="Dänisch - DK",'Basis-Tabelle-Samen'!$BC149,
IF($D$1="Deutsch - DE",'Basis-Tabelle-Samen'!$BD149,
IF($D$1="Englisch - UK",'Basis-Tabelle-Samen'!$BE149,
IF($D$1="Estnisch - EE",'Basis-Tabelle-Samen'!$BF149,
IF($D$1="Finnisch - FI",'Basis-Tabelle-Samen'!$BG149,
IF($D$1="Französisch - FR",'Basis-Tabelle-Samen'!$BH149,
IF($D$1="Griechisch - GR",'Basis-Tabelle-Samen'!$BI149,
IF($D$1="Irisch - IE",'Basis-Tabelle-Samen'!$BJ149,
IF($D$1="Isländisch - IS",'Basis-Tabelle-Samen'!$BK149,
IF($D$1="Italienisch - IT",'Basis-Tabelle-Samen'!$BL149,
IF($D$1="Japanisch - JP",'Basis-Tabelle-Samen'!$BM149,
IF($D$1="Kroatisch - HR",'Basis-Tabelle-Samen'!$BN149,
IF($D$1="Lettisch - LV",'Basis-Tabelle-Samen'!$BO149,
IF($D$1="Litauisch - LT",'Basis-Tabelle-Samen'!$BP149,
IF($D$1="Maltesisch - MT",'Basis-Tabelle-Samen'!$BQ149,
IF($D$1="Niederländisch - NL",'Basis-Tabelle-Samen'!$BR149,
IF($D$1="Norwegisch - NO",'Basis-Tabelle-Samen'!$BS149,
IF($D$1="Polnisch - PL",'Basis-Tabelle-Samen'!$BT149,
IF($D$1="Portugiesisch - PT",'Basis-Tabelle-Samen'!$BU149,
IF($D$1="Rumänisch - RO",'Basis-Tabelle-Samen'!$BV149,
IF($D$1="Schwedisch - SE",'Basis-Tabelle-Samen'!$BW149,
IF($D$1="Slowakisch - SK",'Basis-Tabelle-Samen'!$BX149,
IF($D$1="Slowenisch - SI",'Basis-Tabelle-Samen'!$BY149,
IF($D$1="Spanisch - ES",'Basis-Tabelle-Samen'!$BZ149,
IF($D$1="Tschechisch - CZ",'Basis-Tabelle-Samen'!$BD149,
IF($D$1="Türkisch - TR",'Basis-Tabelle-Samen'!$CB149,
IF($D$1="Ungarisch - HU",'Basis-Tabelle-Samen'!$CC149,
" ACHTUNG")))))))))))))))))))))))))))))</f>
        <v>Organic - Sweet Pepper - Sweet Chocolate
Capsicum annuum
BIO - Paprika - Sweet Chocolate</v>
      </c>
      <c r="E182" s="190" t="str">
        <f t="shared" si="12"/>
        <v/>
      </c>
      <c r="F182" s="170"/>
      <c r="G182" s="12"/>
      <c r="H182" s="157">
        <f>IF('Basis-Tabelle-Samen'!K149="","",'Basis-Tabelle-Samen'!K149)</f>
        <v>78454</v>
      </c>
      <c r="I182" s="189">
        <f t="shared" si="13"/>
        <v>15</v>
      </c>
      <c r="J182" s="188">
        <f>IF(H182="",0,'Basis-Tabelle-Samen'!M149)</f>
        <v>2.4500000000000002</v>
      </c>
      <c r="K182" s="12"/>
      <c r="L182" s="157">
        <f>IF('Basis-Tabelle-Samen'!N149="","",'Basis-Tabelle-Samen'!N149)</f>
        <v>88454</v>
      </c>
      <c r="M182" s="189">
        <f t="shared" si="14"/>
        <v>18</v>
      </c>
      <c r="N182" s="188">
        <f>IF(L182="",0,'Basis-Tabelle-Samen'!P149)</f>
        <v>3.75</v>
      </c>
      <c r="O182" s="12"/>
      <c r="P182" s="157">
        <f>IF('Basis-Tabelle-Samen'!Q149="","",'Basis-Tabelle-Samen'!Q149)</f>
        <v>58454</v>
      </c>
      <c r="Q182" s="189">
        <f t="shared" si="15"/>
        <v>6</v>
      </c>
      <c r="R182" s="188">
        <f>IF(P182="",0,'Basis-Tabelle-Samen'!S149)</f>
        <v>4.95</v>
      </c>
      <c r="S182" s="12"/>
      <c r="T182" s="157">
        <f>IF('Basis-Tabelle-Samen'!T149="","",'Basis-Tabelle-Samen'!T149)</f>
        <v>38454</v>
      </c>
      <c r="U182" s="189">
        <f t="shared" si="16"/>
        <v>6</v>
      </c>
      <c r="V182" s="188">
        <f>IF(T182="",0,'Basis-Tabelle-Samen'!V149)</f>
        <v>6.75</v>
      </c>
      <c r="W182" s="12"/>
      <c r="X182" s="157">
        <f>IF('Basis-Tabelle-Samen'!W149="","",'Basis-Tabelle-Samen'!W149)</f>
        <v>68454</v>
      </c>
      <c r="Y182" s="189">
        <f t="shared" si="17"/>
        <v>8</v>
      </c>
      <c r="Z182" s="188">
        <f>IF(X182="",0,'Basis-Tabelle-Samen'!Y149)</f>
        <v>2.95</v>
      </c>
    </row>
    <row r="183" spans="1:26" ht="39.950000000000003" customHeight="1" x14ac:dyDescent="0.2">
      <c r="A183" s="154" t="str">
        <f>IF('Basis-Tabelle-Samen'!A131="","",IF($D$1="Deutsch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83" s="337">
        <v>168</v>
      </c>
      <c r="C183" s="160" t="str">
        <f>IF('Basis-Tabelle-Samen'!G184="","",'Basis-Tabelle-Samen'!G184)</f>
        <v>02</v>
      </c>
      <c r="D183" s="155" t="str">
        <f>IF('Basis-Tabelle-Samen'!$BB184="","",
IF($D$1="Bulgarisch - BG",'Basis-Tabelle-Samen'!$BB184,
IF($D$1="Dänisch - DK",'Basis-Tabelle-Samen'!$BC184,
IF($D$1="Deutsch - DE",'Basis-Tabelle-Samen'!$BD184,
IF($D$1="Englisch - UK",'Basis-Tabelle-Samen'!$BE184,
IF($D$1="Estnisch - EE",'Basis-Tabelle-Samen'!$BF184,
IF($D$1="Finnisch - FI",'Basis-Tabelle-Samen'!$BG184,
IF($D$1="Französisch - FR",'Basis-Tabelle-Samen'!$BH184,
IF($D$1="Griechisch - GR",'Basis-Tabelle-Samen'!$BI184,
IF($D$1="Irisch - IE",'Basis-Tabelle-Samen'!$BJ184,
IF($D$1="Isländisch - IS",'Basis-Tabelle-Samen'!$BK184,
IF($D$1="Italienisch - IT",'Basis-Tabelle-Samen'!$BL184,
IF($D$1="Japanisch - JP",'Basis-Tabelle-Samen'!$BM184,
IF($D$1="Kroatisch - HR",'Basis-Tabelle-Samen'!$BN184,
IF($D$1="Lettisch - LV",'Basis-Tabelle-Samen'!$BO184,
IF($D$1="Litauisch - LT",'Basis-Tabelle-Samen'!$BP184,
IF($D$1="Maltesisch - MT",'Basis-Tabelle-Samen'!$BQ184,
IF($D$1="Niederländisch - NL",'Basis-Tabelle-Samen'!$BR184,
IF($D$1="Norwegisch - NO",'Basis-Tabelle-Samen'!$BS184,
IF($D$1="Polnisch - PL",'Basis-Tabelle-Samen'!$BT184,
IF($D$1="Portugiesisch - PT",'Basis-Tabelle-Samen'!$BU184,
IF($D$1="Rumänisch - RO",'Basis-Tabelle-Samen'!$BV184,
IF($D$1="Schwedisch - SE",'Basis-Tabelle-Samen'!$BW184,
IF($D$1="Slowakisch - SK",'Basis-Tabelle-Samen'!$BX184,
IF($D$1="Slowenisch - SI",'Basis-Tabelle-Samen'!$BY184,
IF($D$1="Spanisch - ES",'Basis-Tabelle-Samen'!$BZ184,
IF($D$1="Tschechisch - CZ",'Basis-Tabelle-Samen'!$BD184,
IF($D$1="Türkisch - TR",'Basis-Tabelle-Samen'!$CB184,
IF($D$1="Ungarisch - HU",'Basis-Tabelle-Samen'!$CC184,
" ACHTUNG")))))))))))))))))))))))))))))</f>
        <v>Organic - Swiss Chard - Rhubarb
Beta vulgaris subsp. vulgaris
BIO - Mangold - Rhubarb</v>
      </c>
      <c r="E183" s="190" t="str">
        <f t="shared" si="12"/>
        <v/>
      </c>
      <c r="F183" s="170"/>
      <c r="G183" s="12"/>
      <c r="H183" s="157">
        <f>IF('Basis-Tabelle-Samen'!K184="","",'Basis-Tabelle-Samen'!K184)</f>
        <v>78722</v>
      </c>
      <c r="I183" s="189">
        <f t="shared" si="13"/>
        <v>15</v>
      </c>
      <c r="J183" s="188">
        <f>IF(H183="",0,'Basis-Tabelle-Samen'!M184)</f>
        <v>2.4500000000000002</v>
      </c>
      <c r="K183" s="12"/>
      <c r="L183" s="157">
        <f>IF('Basis-Tabelle-Samen'!N184="","",'Basis-Tabelle-Samen'!N184)</f>
        <v>88722</v>
      </c>
      <c r="M183" s="189">
        <f t="shared" si="14"/>
        <v>18</v>
      </c>
      <c r="N183" s="188">
        <f>IF(L183="",0,'Basis-Tabelle-Samen'!P184)</f>
        <v>3.75</v>
      </c>
      <c r="O183" s="12"/>
      <c r="P183" s="157">
        <f>IF('Basis-Tabelle-Samen'!Q184="","",'Basis-Tabelle-Samen'!Q184)</f>
        <v>58722</v>
      </c>
      <c r="Q183" s="189">
        <f t="shared" si="15"/>
        <v>6</v>
      </c>
      <c r="R183" s="188">
        <f>IF(P183="",0,'Basis-Tabelle-Samen'!S184)</f>
        <v>4.95</v>
      </c>
      <c r="S183" s="12"/>
      <c r="T183" s="157">
        <f>IF('Basis-Tabelle-Samen'!T184="","",'Basis-Tabelle-Samen'!T184)</f>
        <v>38722</v>
      </c>
      <c r="U183" s="189">
        <f t="shared" si="16"/>
        <v>6</v>
      </c>
      <c r="V183" s="188">
        <f>IF(T183="",0,'Basis-Tabelle-Samen'!V184)</f>
        <v>6.75</v>
      </c>
      <c r="W183" s="12"/>
      <c r="X183" s="157">
        <f>IF('Basis-Tabelle-Samen'!W184="","",'Basis-Tabelle-Samen'!W184)</f>
        <v>68722</v>
      </c>
      <c r="Y183" s="189">
        <f t="shared" si="17"/>
        <v>8</v>
      </c>
      <c r="Z183" s="188">
        <f>IF(X183="",0,'Basis-Tabelle-Samen'!Y184)</f>
        <v>2.95</v>
      </c>
    </row>
    <row r="184" spans="1:26" ht="39.950000000000003" customHeight="1" x14ac:dyDescent="0.2">
      <c r="A184" s="154" t="str">
        <f>IF('Basis-Tabelle-Samen'!A130="","",IF($D$1="Deutsch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84" s="337">
        <v>167</v>
      </c>
      <c r="C184" s="160" t="str">
        <f>IF('Basis-Tabelle-Samen'!G183="","",'Basis-Tabelle-Samen'!G183)</f>
        <v>02</v>
      </c>
      <c r="D184" s="155" t="str">
        <f>IF('Basis-Tabelle-Samen'!$BB183="","",
IF($D$1="Bulgarisch - BG",'Basis-Tabelle-Samen'!$BB183,
IF($D$1="Dänisch - DK",'Basis-Tabelle-Samen'!$BC183,
IF($D$1="Deutsch - DE",'Basis-Tabelle-Samen'!$BD183,
IF($D$1="Englisch - UK",'Basis-Tabelle-Samen'!$BE183,
IF($D$1="Estnisch - EE",'Basis-Tabelle-Samen'!$BF183,
IF($D$1="Finnisch - FI",'Basis-Tabelle-Samen'!$BG183,
IF($D$1="Französisch - FR",'Basis-Tabelle-Samen'!$BH183,
IF($D$1="Griechisch - GR",'Basis-Tabelle-Samen'!$BI183,
IF($D$1="Irisch - IE",'Basis-Tabelle-Samen'!$BJ183,
IF($D$1="Isländisch - IS",'Basis-Tabelle-Samen'!$BK183,
IF($D$1="Italienisch - IT",'Basis-Tabelle-Samen'!$BL183,
IF($D$1="Japanisch - JP",'Basis-Tabelle-Samen'!$BM183,
IF($D$1="Kroatisch - HR",'Basis-Tabelle-Samen'!$BN183,
IF($D$1="Lettisch - LV",'Basis-Tabelle-Samen'!$BO183,
IF($D$1="Litauisch - LT",'Basis-Tabelle-Samen'!$BP183,
IF($D$1="Maltesisch - MT",'Basis-Tabelle-Samen'!$BQ183,
IF($D$1="Niederländisch - NL",'Basis-Tabelle-Samen'!$BR183,
IF($D$1="Norwegisch - NO",'Basis-Tabelle-Samen'!$BS183,
IF($D$1="Polnisch - PL",'Basis-Tabelle-Samen'!$BT183,
IF($D$1="Portugiesisch - PT",'Basis-Tabelle-Samen'!$BU183,
IF($D$1="Rumänisch - RO",'Basis-Tabelle-Samen'!$BV183,
IF($D$1="Schwedisch - SE",'Basis-Tabelle-Samen'!$BW183,
IF($D$1="Slowakisch - SK",'Basis-Tabelle-Samen'!$BX183,
IF($D$1="Slowenisch - SI",'Basis-Tabelle-Samen'!$BY183,
IF($D$1="Spanisch - ES",'Basis-Tabelle-Samen'!$BZ183,
IF($D$1="Tschechisch - CZ",'Basis-Tabelle-Samen'!$BD183,
IF($D$1="Türkisch - TR",'Basis-Tabelle-Samen'!$CB183,
IF($D$1="Ungarisch - HU",'Basis-Tabelle-Samen'!$CC183,
" ACHTUNG")))))))))))))))))))))))))))))</f>
        <v>Organic - Swiss Chard
Beta vulgaris subsp. vulgaris
BIO - Schweizer Mangold</v>
      </c>
      <c r="E184" s="190" t="str">
        <f t="shared" si="12"/>
        <v/>
      </c>
      <c r="F184" s="170"/>
      <c r="G184" s="12"/>
      <c r="H184" s="157">
        <f>IF('Basis-Tabelle-Samen'!K183="","",'Basis-Tabelle-Samen'!K183)</f>
        <v>78721</v>
      </c>
      <c r="I184" s="189">
        <f t="shared" si="13"/>
        <v>15</v>
      </c>
      <c r="J184" s="188">
        <f>IF(H184="",0,'Basis-Tabelle-Samen'!M183)</f>
        <v>2.4500000000000002</v>
      </c>
      <c r="K184" s="12"/>
      <c r="L184" s="157">
        <f>IF('Basis-Tabelle-Samen'!N183="","",'Basis-Tabelle-Samen'!N183)</f>
        <v>88721</v>
      </c>
      <c r="M184" s="189">
        <f t="shared" si="14"/>
        <v>18</v>
      </c>
      <c r="N184" s="188">
        <f>IF(L184="",0,'Basis-Tabelle-Samen'!P183)</f>
        <v>3.75</v>
      </c>
      <c r="O184" s="12"/>
      <c r="P184" s="157">
        <f>IF('Basis-Tabelle-Samen'!Q183="","",'Basis-Tabelle-Samen'!Q183)</f>
        <v>58721</v>
      </c>
      <c r="Q184" s="189">
        <f t="shared" si="15"/>
        <v>6</v>
      </c>
      <c r="R184" s="188">
        <f>IF(P184="",0,'Basis-Tabelle-Samen'!S183)</f>
        <v>4.95</v>
      </c>
      <c r="S184" s="12"/>
      <c r="T184" s="157">
        <f>IF('Basis-Tabelle-Samen'!T183="","",'Basis-Tabelle-Samen'!T183)</f>
        <v>38721</v>
      </c>
      <c r="U184" s="189">
        <f t="shared" si="16"/>
        <v>6</v>
      </c>
      <c r="V184" s="188">
        <f>IF(T184="",0,'Basis-Tabelle-Samen'!V183)</f>
        <v>6.75</v>
      </c>
      <c r="W184" s="12"/>
      <c r="X184" s="157">
        <f>IF('Basis-Tabelle-Samen'!W183="","",'Basis-Tabelle-Samen'!W183)</f>
        <v>68721</v>
      </c>
      <c r="Y184" s="189">
        <f t="shared" si="17"/>
        <v>8</v>
      </c>
      <c r="Z184" s="188">
        <f>IF(X184="",0,'Basis-Tabelle-Samen'!Y183)</f>
        <v>2.95</v>
      </c>
    </row>
    <row r="185" spans="1:26" ht="39.950000000000003" customHeight="1" x14ac:dyDescent="0.2">
      <c r="A185" s="154" t="str">
        <f>IF('Basis-Tabelle-Samen'!A134="","",IF($D$1="Deutsch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85" s="337">
        <v>352</v>
      </c>
      <c r="C185" s="160" t="str">
        <f>IF('Basis-Tabelle-Samen'!G122="","",'Basis-Tabelle-Samen'!G122)</f>
        <v>02</v>
      </c>
      <c r="D185" s="155" t="str">
        <f>IF('Basis-Tabelle-Samen'!$BB122="","",
IF($D$1="Bulgarisch - BG",'Basis-Tabelle-Samen'!$BB122,
IF($D$1="Dänisch - DK",'Basis-Tabelle-Samen'!$BC122,
IF($D$1="Deutsch - DE",'Basis-Tabelle-Samen'!$BD122,
IF($D$1="Englisch - UK",'Basis-Tabelle-Samen'!$BE122,
IF($D$1="Estnisch - EE",'Basis-Tabelle-Samen'!$BF122,
IF($D$1="Finnisch - FI",'Basis-Tabelle-Samen'!$BG122,
IF($D$1="Französisch - FR",'Basis-Tabelle-Samen'!$BH122,
IF($D$1="Griechisch - GR",'Basis-Tabelle-Samen'!$BI122,
IF($D$1="Irisch - IE",'Basis-Tabelle-Samen'!$BJ122,
IF($D$1="Isländisch - IS",'Basis-Tabelle-Samen'!$BK122,
IF($D$1="Italienisch - IT",'Basis-Tabelle-Samen'!$BL122,
IF($D$1="Japanisch - JP",'Basis-Tabelle-Samen'!$BM122,
IF($D$1="Kroatisch - HR",'Basis-Tabelle-Samen'!$BN122,
IF($D$1="Lettisch - LV",'Basis-Tabelle-Samen'!$BO122,
IF($D$1="Litauisch - LT",'Basis-Tabelle-Samen'!$BP122,
IF($D$1="Maltesisch - MT",'Basis-Tabelle-Samen'!$BQ122,
IF($D$1="Niederländisch - NL",'Basis-Tabelle-Samen'!$BR122,
IF($D$1="Norwegisch - NO",'Basis-Tabelle-Samen'!$BS122,
IF($D$1="Polnisch - PL",'Basis-Tabelle-Samen'!$BT122,
IF($D$1="Portugiesisch - PT",'Basis-Tabelle-Samen'!$BU122,
IF($D$1="Rumänisch - RO",'Basis-Tabelle-Samen'!$BV122,
IF($D$1="Schwedisch - SE",'Basis-Tabelle-Samen'!$BW122,
IF($D$1="Slowakisch - SK",'Basis-Tabelle-Samen'!$BX122,
IF($D$1="Slowenisch - SI",'Basis-Tabelle-Samen'!$BY122,
IF($D$1="Spanisch - ES",'Basis-Tabelle-Samen'!$BZ122,
IF($D$1="Tschechisch - CZ",'Basis-Tabelle-Samen'!$BD122,
IF($D$1="Türkisch - TR",'Basis-Tabelle-Samen'!$CB122,
IF($D$1="Ungarisch - HU",'Basis-Tabelle-Samen'!$CC122,
" ACHTUNG")))))))))))))))))))))))))))))</f>
        <v>Organic - Tomato - Berner Rose
Solanum lycopersicum
BIO - Tomate - Berner Rose</v>
      </c>
      <c r="E185" s="190" t="str">
        <f t="shared" si="12"/>
        <v/>
      </c>
      <c r="F185" s="170"/>
      <c r="G185" s="12"/>
      <c r="H185" s="157">
        <f>IF('Basis-Tabelle-Samen'!K122="","",'Basis-Tabelle-Samen'!K122)</f>
        <v>78202</v>
      </c>
      <c r="I185" s="189">
        <f t="shared" si="13"/>
        <v>15</v>
      </c>
      <c r="J185" s="188">
        <f>IF(H185="",0,'Basis-Tabelle-Samen'!M122)</f>
        <v>2.4500000000000002</v>
      </c>
      <c r="K185" s="12"/>
      <c r="L185" s="157">
        <f>IF('Basis-Tabelle-Samen'!N122="","",'Basis-Tabelle-Samen'!N122)</f>
        <v>88202</v>
      </c>
      <c r="M185" s="189">
        <f t="shared" si="14"/>
        <v>18</v>
      </c>
      <c r="N185" s="188">
        <f>IF(L185="",0,'Basis-Tabelle-Samen'!P122)</f>
        <v>3.75</v>
      </c>
      <c r="O185" s="12"/>
      <c r="P185" s="157">
        <f>IF('Basis-Tabelle-Samen'!Q122="","",'Basis-Tabelle-Samen'!Q122)</f>
        <v>58202</v>
      </c>
      <c r="Q185" s="189">
        <f t="shared" si="15"/>
        <v>6</v>
      </c>
      <c r="R185" s="188">
        <f>IF(P185="",0,'Basis-Tabelle-Samen'!S122)</f>
        <v>4.95</v>
      </c>
      <c r="S185" s="12"/>
      <c r="T185" s="157">
        <f>IF('Basis-Tabelle-Samen'!T122="","",'Basis-Tabelle-Samen'!T122)</f>
        <v>38202</v>
      </c>
      <c r="U185" s="189">
        <f t="shared" si="16"/>
        <v>6</v>
      </c>
      <c r="V185" s="188">
        <f>IF(T185="",0,'Basis-Tabelle-Samen'!V122)</f>
        <v>6.75</v>
      </c>
      <c r="W185" s="12"/>
      <c r="X185" s="157">
        <f>IF('Basis-Tabelle-Samen'!W122="","",'Basis-Tabelle-Samen'!W122)</f>
        <v>68202</v>
      </c>
      <c r="Y185" s="189">
        <f t="shared" si="17"/>
        <v>8</v>
      </c>
      <c r="Z185" s="188">
        <f>IF(X185="",0,'Basis-Tabelle-Samen'!Y122)</f>
        <v>2.95</v>
      </c>
    </row>
    <row r="186" spans="1:26" ht="39.950000000000003" customHeight="1" x14ac:dyDescent="0.2">
      <c r="A186" s="154" t="str">
        <f>IF('Basis-Tabelle-Samen'!A135="","",IF($D$1="Deutsch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86" s="337">
        <v>353</v>
      </c>
      <c r="C186" s="160" t="str">
        <f>IF('Basis-Tabelle-Samen'!G123="","",'Basis-Tabelle-Samen'!G123)</f>
        <v>02</v>
      </c>
      <c r="D186" s="155" t="str">
        <f>IF('Basis-Tabelle-Samen'!$BB123="","",
IF($D$1="Bulgarisch - BG",'Basis-Tabelle-Samen'!$BB123,
IF($D$1="Dänisch - DK",'Basis-Tabelle-Samen'!$BC123,
IF($D$1="Deutsch - DE",'Basis-Tabelle-Samen'!$BD123,
IF($D$1="Englisch - UK",'Basis-Tabelle-Samen'!$BE123,
IF($D$1="Estnisch - EE",'Basis-Tabelle-Samen'!$BF123,
IF($D$1="Finnisch - FI",'Basis-Tabelle-Samen'!$BG123,
IF($D$1="Französisch - FR",'Basis-Tabelle-Samen'!$BH123,
IF($D$1="Griechisch - GR",'Basis-Tabelle-Samen'!$BI123,
IF($D$1="Irisch - IE",'Basis-Tabelle-Samen'!$BJ123,
IF($D$1="Isländisch - IS",'Basis-Tabelle-Samen'!$BK123,
IF($D$1="Italienisch - IT",'Basis-Tabelle-Samen'!$BL123,
IF($D$1="Japanisch - JP",'Basis-Tabelle-Samen'!$BM123,
IF($D$1="Kroatisch - HR",'Basis-Tabelle-Samen'!$BN123,
IF($D$1="Lettisch - LV",'Basis-Tabelle-Samen'!$BO123,
IF($D$1="Litauisch - LT",'Basis-Tabelle-Samen'!$BP123,
IF($D$1="Maltesisch - MT",'Basis-Tabelle-Samen'!$BQ123,
IF($D$1="Niederländisch - NL",'Basis-Tabelle-Samen'!$BR123,
IF($D$1="Norwegisch - NO",'Basis-Tabelle-Samen'!$BS123,
IF($D$1="Polnisch - PL",'Basis-Tabelle-Samen'!$BT123,
IF($D$1="Portugiesisch - PT",'Basis-Tabelle-Samen'!$BU123,
IF($D$1="Rumänisch - RO",'Basis-Tabelle-Samen'!$BV123,
IF($D$1="Schwedisch - SE",'Basis-Tabelle-Samen'!$BW123,
IF($D$1="Slowakisch - SK",'Basis-Tabelle-Samen'!$BX123,
IF($D$1="Slowenisch - SI",'Basis-Tabelle-Samen'!$BY123,
IF($D$1="Spanisch - ES",'Basis-Tabelle-Samen'!$BZ123,
IF($D$1="Tschechisch - CZ",'Basis-Tabelle-Samen'!$BD123,
IF($D$1="Türkisch - TR",'Basis-Tabelle-Samen'!$CB123,
IF($D$1="Ungarisch - HU",'Basis-Tabelle-Samen'!$CC123,
" ACHTUNG")))))))))))))))))))))))))))))</f>
        <v>Organic - Tomato - Black Cherry
Solanum lycopersicum
BIO - Tomate - Black Cherry</v>
      </c>
      <c r="E186" s="190" t="str">
        <f t="shared" si="12"/>
        <v/>
      </c>
      <c r="F186" s="170"/>
      <c r="G186" s="12"/>
      <c r="H186" s="157">
        <f>IF('Basis-Tabelle-Samen'!K123="","",'Basis-Tabelle-Samen'!K123)</f>
        <v>78203</v>
      </c>
      <c r="I186" s="189">
        <f t="shared" si="13"/>
        <v>15</v>
      </c>
      <c r="J186" s="188">
        <f>IF(H186="",0,'Basis-Tabelle-Samen'!M123)</f>
        <v>2.4500000000000002</v>
      </c>
      <c r="K186" s="12"/>
      <c r="L186" s="157">
        <f>IF('Basis-Tabelle-Samen'!N123="","",'Basis-Tabelle-Samen'!N123)</f>
        <v>88203</v>
      </c>
      <c r="M186" s="189">
        <f t="shared" si="14"/>
        <v>18</v>
      </c>
      <c r="N186" s="188">
        <f>IF(L186="",0,'Basis-Tabelle-Samen'!P123)</f>
        <v>3.75</v>
      </c>
      <c r="O186" s="12"/>
      <c r="P186" s="157">
        <f>IF('Basis-Tabelle-Samen'!Q123="","",'Basis-Tabelle-Samen'!Q123)</f>
        <v>58203</v>
      </c>
      <c r="Q186" s="189">
        <f t="shared" si="15"/>
        <v>6</v>
      </c>
      <c r="R186" s="188">
        <f>IF(P186="",0,'Basis-Tabelle-Samen'!S123)</f>
        <v>4.95</v>
      </c>
      <c r="S186" s="12"/>
      <c r="T186" s="157">
        <f>IF('Basis-Tabelle-Samen'!T123="","",'Basis-Tabelle-Samen'!T123)</f>
        <v>38203</v>
      </c>
      <c r="U186" s="189">
        <f t="shared" si="16"/>
        <v>6</v>
      </c>
      <c r="V186" s="188">
        <f>IF(T186="",0,'Basis-Tabelle-Samen'!V123)</f>
        <v>6.75</v>
      </c>
      <c r="W186" s="12"/>
      <c r="X186" s="157">
        <f>IF('Basis-Tabelle-Samen'!W123="","",'Basis-Tabelle-Samen'!W123)</f>
        <v>68203</v>
      </c>
      <c r="Y186" s="189">
        <f t="shared" si="17"/>
        <v>8</v>
      </c>
      <c r="Z186" s="188">
        <f>IF(X186="",0,'Basis-Tabelle-Samen'!Y123)</f>
        <v>2.95</v>
      </c>
    </row>
    <row r="187" spans="1:26" ht="39.950000000000003" customHeight="1" x14ac:dyDescent="0.2">
      <c r="A187" s="154" t="str">
        <f>IF('Basis-Tabelle-Samen'!A172="","",IF($D$1="Deutsch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87" s="337">
        <v>354</v>
      </c>
      <c r="C187" s="160" t="str">
        <f>IF('Basis-Tabelle-Samen'!G124="","",'Basis-Tabelle-Samen'!G124)</f>
        <v>02</v>
      </c>
      <c r="D187" s="155" t="str">
        <f>IF('Basis-Tabelle-Samen'!$BB124="","",
IF($D$1="Bulgarisch - BG",'Basis-Tabelle-Samen'!$BB124,
IF($D$1="Dänisch - DK",'Basis-Tabelle-Samen'!$BC124,
IF($D$1="Deutsch - DE",'Basis-Tabelle-Samen'!$BD124,
IF($D$1="Englisch - UK",'Basis-Tabelle-Samen'!$BE124,
IF($D$1="Estnisch - EE",'Basis-Tabelle-Samen'!$BF124,
IF($D$1="Finnisch - FI",'Basis-Tabelle-Samen'!$BG124,
IF($D$1="Französisch - FR",'Basis-Tabelle-Samen'!$BH124,
IF($D$1="Griechisch - GR",'Basis-Tabelle-Samen'!$BI124,
IF($D$1="Irisch - IE",'Basis-Tabelle-Samen'!$BJ124,
IF($D$1="Isländisch - IS",'Basis-Tabelle-Samen'!$BK124,
IF($D$1="Italienisch - IT",'Basis-Tabelle-Samen'!$BL124,
IF($D$1="Japanisch - JP",'Basis-Tabelle-Samen'!$BM124,
IF($D$1="Kroatisch - HR",'Basis-Tabelle-Samen'!$BN124,
IF($D$1="Lettisch - LV",'Basis-Tabelle-Samen'!$BO124,
IF($D$1="Litauisch - LT",'Basis-Tabelle-Samen'!$BP124,
IF($D$1="Maltesisch - MT",'Basis-Tabelle-Samen'!$BQ124,
IF($D$1="Niederländisch - NL",'Basis-Tabelle-Samen'!$BR124,
IF($D$1="Norwegisch - NO",'Basis-Tabelle-Samen'!$BS124,
IF($D$1="Polnisch - PL",'Basis-Tabelle-Samen'!$BT124,
IF($D$1="Portugiesisch - PT",'Basis-Tabelle-Samen'!$BU124,
IF($D$1="Rumänisch - RO",'Basis-Tabelle-Samen'!$BV124,
IF($D$1="Schwedisch - SE",'Basis-Tabelle-Samen'!$BW124,
IF($D$1="Slowakisch - SK",'Basis-Tabelle-Samen'!$BX124,
IF($D$1="Slowenisch - SI",'Basis-Tabelle-Samen'!$BY124,
IF($D$1="Spanisch - ES",'Basis-Tabelle-Samen'!$BZ124,
IF($D$1="Tschechisch - CZ",'Basis-Tabelle-Samen'!$BD124,
IF($D$1="Türkisch - TR",'Basis-Tabelle-Samen'!$CB124,
IF($D$1="Ungarisch - HU",'Basis-Tabelle-Samen'!$CC124,
" ACHTUNG")))))))))))))))))))))))))))))</f>
        <v>Organic - Tomato - Golden Queen
Solanum lycopersicum
BIO - Tomate - Golden Queen</v>
      </c>
      <c r="E187" s="190" t="str">
        <f t="shared" si="12"/>
        <v/>
      </c>
      <c r="F187" s="170"/>
      <c r="G187" s="12"/>
      <c r="H187" s="157">
        <f>IF('Basis-Tabelle-Samen'!K124="","",'Basis-Tabelle-Samen'!K124)</f>
        <v>78204</v>
      </c>
      <c r="I187" s="189">
        <f t="shared" si="13"/>
        <v>15</v>
      </c>
      <c r="J187" s="188">
        <f>IF(H187="",0,'Basis-Tabelle-Samen'!M124)</f>
        <v>2.4500000000000002</v>
      </c>
      <c r="K187" s="12"/>
      <c r="L187" s="157">
        <f>IF('Basis-Tabelle-Samen'!N124="","",'Basis-Tabelle-Samen'!N124)</f>
        <v>88204</v>
      </c>
      <c r="M187" s="189">
        <f t="shared" si="14"/>
        <v>18</v>
      </c>
      <c r="N187" s="188">
        <f>IF(L187="",0,'Basis-Tabelle-Samen'!P124)</f>
        <v>3.75</v>
      </c>
      <c r="O187" s="12"/>
      <c r="P187" s="157">
        <f>IF('Basis-Tabelle-Samen'!Q124="","",'Basis-Tabelle-Samen'!Q124)</f>
        <v>58204</v>
      </c>
      <c r="Q187" s="189">
        <f t="shared" si="15"/>
        <v>6</v>
      </c>
      <c r="R187" s="188">
        <f>IF(P187="",0,'Basis-Tabelle-Samen'!S124)</f>
        <v>4.95</v>
      </c>
      <c r="S187" s="12"/>
      <c r="T187" s="157">
        <f>IF('Basis-Tabelle-Samen'!T124="","",'Basis-Tabelle-Samen'!T124)</f>
        <v>38204</v>
      </c>
      <c r="U187" s="189">
        <f t="shared" si="16"/>
        <v>6</v>
      </c>
      <c r="V187" s="188">
        <f>IF(T187="",0,'Basis-Tabelle-Samen'!V124)</f>
        <v>6.75</v>
      </c>
      <c r="W187" s="12"/>
      <c r="X187" s="157">
        <f>IF('Basis-Tabelle-Samen'!W124="","",'Basis-Tabelle-Samen'!W124)</f>
        <v>68204</v>
      </c>
      <c r="Y187" s="189">
        <f t="shared" si="17"/>
        <v>8</v>
      </c>
      <c r="Z187" s="188">
        <f>IF(X187="",0,'Basis-Tabelle-Samen'!Y124)</f>
        <v>2.95</v>
      </c>
    </row>
    <row r="188" spans="1:26" ht="39.950000000000003" customHeight="1" x14ac:dyDescent="0.2">
      <c r="A188" s="154" t="str">
        <f>IF('Basis-Tabelle-Samen'!A173="","",IF($D$1="Deutsch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88" s="337">
        <v>355</v>
      </c>
      <c r="C188" s="160" t="str">
        <f>IF('Basis-Tabelle-Samen'!G125="","",'Basis-Tabelle-Samen'!G125)</f>
        <v>02</v>
      </c>
      <c r="D188" s="155" t="str">
        <f>IF('Basis-Tabelle-Samen'!$BB125="","",
IF($D$1="Bulgarisch - BG",'Basis-Tabelle-Samen'!$BB125,
IF($D$1="Dänisch - DK",'Basis-Tabelle-Samen'!$BC125,
IF($D$1="Deutsch - DE",'Basis-Tabelle-Samen'!$BD125,
IF($D$1="Englisch - UK",'Basis-Tabelle-Samen'!$BE125,
IF($D$1="Estnisch - EE",'Basis-Tabelle-Samen'!$BF125,
IF($D$1="Finnisch - FI",'Basis-Tabelle-Samen'!$BG125,
IF($D$1="Französisch - FR",'Basis-Tabelle-Samen'!$BH125,
IF($D$1="Griechisch - GR",'Basis-Tabelle-Samen'!$BI125,
IF($D$1="Irisch - IE",'Basis-Tabelle-Samen'!$BJ125,
IF($D$1="Isländisch - IS",'Basis-Tabelle-Samen'!$BK125,
IF($D$1="Italienisch - IT",'Basis-Tabelle-Samen'!$BL125,
IF($D$1="Japanisch - JP",'Basis-Tabelle-Samen'!$BM125,
IF($D$1="Kroatisch - HR",'Basis-Tabelle-Samen'!$BN125,
IF($D$1="Lettisch - LV",'Basis-Tabelle-Samen'!$BO125,
IF($D$1="Litauisch - LT",'Basis-Tabelle-Samen'!$BP125,
IF($D$1="Maltesisch - MT",'Basis-Tabelle-Samen'!$BQ125,
IF($D$1="Niederländisch - NL",'Basis-Tabelle-Samen'!$BR125,
IF($D$1="Norwegisch - NO",'Basis-Tabelle-Samen'!$BS125,
IF($D$1="Polnisch - PL",'Basis-Tabelle-Samen'!$BT125,
IF($D$1="Portugiesisch - PT",'Basis-Tabelle-Samen'!$BU125,
IF($D$1="Rumänisch - RO",'Basis-Tabelle-Samen'!$BV125,
IF($D$1="Schwedisch - SE",'Basis-Tabelle-Samen'!$BW125,
IF($D$1="Slowakisch - SK",'Basis-Tabelle-Samen'!$BX125,
IF($D$1="Slowenisch - SI",'Basis-Tabelle-Samen'!$BY125,
IF($D$1="Spanisch - ES",'Basis-Tabelle-Samen'!$BZ125,
IF($D$1="Tschechisch - CZ",'Basis-Tabelle-Samen'!$BD125,
IF($D$1="Türkisch - TR",'Basis-Tabelle-Samen'!$CB125,
IF($D$1="Ungarisch - HU",'Basis-Tabelle-Samen'!$CC125,
" ACHTUNG")))))))))))))))))))))))))))))</f>
        <v>Organic - Tomato - Green Zebra
Solanum lycopersicum
BIO - Tomate - Green Zebra</v>
      </c>
      <c r="E188" s="190" t="str">
        <f t="shared" si="12"/>
        <v/>
      </c>
      <c r="F188" s="170"/>
      <c r="G188" s="12"/>
      <c r="H188" s="157">
        <f>IF('Basis-Tabelle-Samen'!K125="","",'Basis-Tabelle-Samen'!K125)</f>
        <v>78205</v>
      </c>
      <c r="I188" s="189">
        <f t="shared" si="13"/>
        <v>15</v>
      </c>
      <c r="J188" s="188">
        <f>IF(H188="",0,'Basis-Tabelle-Samen'!M125)</f>
        <v>2.4500000000000002</v>
      </c>
      <c r="K188" s="12"/>
      <c r="L188" s="157">
        <f>IF('Basis-Tabelle-Samen'!N125="","",'Basis-Tabelle-Samen'!N125)</f>
        <v>88205</v>
      </c>
      <c r="M188" s="189">
        <f t="shared" si="14"/>
        <v>18</v>
      </c>
      <c r="N188" s="188">
        <f>IF(L188="",0,'Basis-Tabelle-Samen'!P125)</f>
        <v>3.75</v>
      </c>
      <c r="O188" s="12"/>
      <c r="P188" s="157">
        <f>IF('Basis-Tabelle-Samen'!Q125="","",'Basis-Tabelle-Samen'!Q125)</f>
        <v>58205</v>
      </c>
      <c r="Q188" s="189">
        <f t="shared" si="15"/>
        <v>6</v>
      </c>
      <c r="R188" s="188">
        <f>IF(P188="",0,'Basis-Tabelle-Samen'!S125)</f>
        <v>4.95</v>
      </c>
      <c r="S188" s="12"/>
      <c r="T188" s="157">
        <f>IF('Basis-Tabelle-Samen'!T125="","",'Basis-Tabelle-Samen'!T125)</f>
        <v>38205</v>
      </c>
      <c r="U188" s="189">
        <f t="shared" si="16"/>
        <v>6</v>
      </c>
      <c r="V188" s="188">
        <f>IF(T188="",0,'Basis-Tabelle-Samen'!V125)</f>
        <v>6.75</v>
      </c>
      <c r="W188" s="12"/>
      <c r="X188" s="157">
        <f>IF('Basis-Tabelle-Samen'!W125="","",'Basis-Tabelle-Samen'!W125)</f>
        <v>68205</v>
      </c>
      <c r="Y188" s="189">
        <f t="shared" si="17"/>
        <v>8</v>
      </c>
      <c r="Z188" s="188">
        <f>IF(X188="",0,'Basis-Tabelle-Samen'!Y125)</f>
        <v>2.95</v>
      </c>
    </row>
    <row r="189" spans="1:26" ht="39.950000000000003" customHeight="1" x14ac:dyDescent="0.2">
      <c r="A189" s="154" t="str">
        <f>IF('Basis-Tabelle-Samen'!A170="","",IF($D$1="Deutsch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89" s="337">
        <v>357</v>
      </c>
      <c r="C189" s="160" t="str">
        <f>IF('Basis-Tabelle-Samen'!G127="","",'Basis-Tabelle-Samen'!G127)</f>
        <v>02</v>
      </c>
      <c r="D189" s="155" t="str">
        <f>IF('Basis-Tabelle-Samen'!$BB127="","",
IF($D$1="Bulgarisch - BG",'Basis-Tabelle-Samen'!$BB127,
IF($D$1="Dänisch - DK",'Basis-Tabelle-Samen'!$BC127,
IF($D$1="Deutsch - DE",'Basis-Tabelle-Samen'!$BD127,
IF($D$1="Englisch - UK",'Basis-Tabelle-Samen'!$BE127,
IF($D$1="Estnisch - EE",'Basis-Tabelle-Samen'!$BF127,
IF($D$1="Finnisch - FI",'Basis-Tabelle-Samen'!$BG127,
IF($D$1="Französisch - FR",'Basis-Tabelle-Samen'!$BH127,
IF($D$1="Griechisch - GR",'Basis-Tabelle-Samen'!$BI127,
IF($D$1="Irisch - IE",'Basis-Tabelle-Samen'!$BJ127,
IF($D$1="Isländisch - IS",'Basis-Tabelle-Samen'!$BK127,
IF($D$1="Italienisch - IT",'Basis-Tabelle-Samen'!$BL127,
IF($D$1="Japanisch - JP",'Basis-Tabelle-Samen'!$BM127,
IF($D$1="Kroatisch - HR",'Basis-Tabelle-Samen'!$BN127,
IF($D$1="Lettisch - LV",'Basis-Tabelle-Samen'!$BO127,
IF($D$1="Litauisch - LT",'Basis-Tabelle-Samen'!$BP127,
IF($D$1="Maltesisch - MT",'Basis-Tabelle-Samen'!$BQ127,
IF($D$1="Niederländisch - NL",'Basis-Tabelle-Samen'!$BR127,
IF($D$1="Norwegisch - NO",'Basis-Tabelle-Samen'!$BS127,
IF($D$1="Polnisch - PL",'Basis-Tabelle-Samen'!$BT127,
IF($D$1="Portugiesisch - PT",'Basis-Tabelle-Samen'!$BU127,
IF($D$1="Rumänisch - RO",'Basis-Tabelle-Samen'!$BV127,
IF($D$1="Schwedisch - SE",'Basis-Tabelle-Samen'!$BW127,
IF($D$1="Slowakisch - SK",'Basis-Tabelle-Samen'!$BX127,
IF($D$1="Slowenisch - SI",'Basis-Tabelle-Samen'!$BY127,
IF($D$1="Spanisch - ES",'Basis-Tabelle-Samen'!$BZ127,
IF($D$1="Tschechisch - CZ",'Basis-Tabelle-Samen'!$BD127,
IF($D$1="Türkisch - TR",'Basis-Tabelle-Samen'!$CB127,
IF($D$1="Ungarisch - HU",'Basis-Tabelle-Samen'!$CC127,
" ACHTUNG")))))))))))))))))))))))))))))</f>
        <v>Organic - Tomato - Matina
Solanum lycopersicum
BIO - Tomate - Matina</v>
      </c>
      <c r="E189" s="190" t="str">
        <f t="shared" si="12"/>
        <v/>
      </c>
      <c r="F189" s="170"/>
      <c r="G189" s="12"/>
      <c r="H189" s="157">
        <f>IF('Basis-Tabelle-Samen'!K127="","",'Basis-Tabelle-Samen'!K127)</f>
        <v>78207</v>
      </c>
      <c r="I189" s="189">
        <f t="shared" si="13"/>
        <v>15</v>
      </c>
      <c r="J189" s="188">
        <f>IF(H189="",0,'Basis-Tabelle-Samen'!M127)</f>
        <v>2.4500000000000002</v>
      </c>
      <c r="K189" s="12"/>
      <c r="L189" s="157">
        <f>IF('Basis-Tabelle-Samen'!N127="","",'Basis-Tabelle-Samen'!N127)</f>
        <v>88207</v>
      </c>
      <c r="M189" s="189">
        <f t="shared" si="14"/>
        <v>18</v>
      </c>
      <c r="N189" s="188">
        <f>IF(L189="",0,'Basis-Tabelle-Samen'!P127)</f>
        <v>3.75</v>
      </c>
      <c r="O189" s="12"/>
      <c r="P189" s="157">
        <f>IF('Basis-Tabelle-Samen'!Q127="","",'Basis-Tabelle-Samen'!Q127)</f>
        <v>58207</v>
      </c>
      <c r="Q189" s="189">
        <f t="shared" si="15"/>
        <v>6</v>
      </c>
      <c r="R189" s="188">
        <f>IF(P189="",0,'Basis-Tabelle-Samen'!S127)</f>
        <v>4.95</v>
      </c>
      <c r="S189" s="12"/>
      <c r="T189" s="157">
        <f>IF('Basis-Tabelle-Samen'!T127="","",'Basis-Tabelle-Samen'!T127)</f>
        <v>38207</v>
      </c>
      <c r="U189" s="189">
        <f t="shared" si="16"/>
        <v>6</v>
      </c>
      <c r="V189" s="188">
        <f>IF(T189="",0,'Basis-Tabelle-Samen'!V127)</f>
        <v>6.75</v>
      </c>
      <c r="W189" s="12"/>
      <c r="X189" s="157">
        <f>IF('Basis-Tabelle-Samen'!W127="","",'Basis-Tabelle-Samen'!W127)</f>
        <v>68207</v>
      </c>
      <c r="Y189" s="189">
        <f t="shared" si="17"/>
        <v>8</v>
      </c>
      <c r="Z189" s="188">
        <f>IF(X189="",0,'Basis-Tabelle-Samen'!Y127)</f>
        <v>2.95</v>
      </c>
    </row>
    <row r="190" spans="1:26" ht="39.950000000000003" customHeight="1" x14ac:dyDescent="0.2">
      <c r="A190" s="154" t="str">
        <f>IF('Basis-Tabelle-Samen'!A171="","",IF($D$1="Deutsch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90" s="337">
        <v>358</v>
      </c>
      <c r="C190" s="160" t="str">
        <f>IF('Basis-Tabelle-Samen'!G128="","",'Basis-Tabelle-Samen'!G128)</f>
        <v>02</v>
      </c>
      <c r="D190" s="155" t="str">
        <f>IF('Basis-Tabelle-Samen'!$BB128="","",
IF($D$1="Bulgarisch - BG",'Basis-Tabelle-Samen'!$BB128,
IF($D$1="Dänisch - DK",'Basis-Tabelle-Samen'!$BC128,
IF($D$1="Deutsch - DE",'Basis-Tabelle-Samen'!$BD128,
IF($D$1="Englisch - UK",'Basis-Tabelle-Samen'!$BE128,
IF($D$1="Estnisch - EE",'Basis-Tabelle-Samen'!$BF128,
IF($D$1="Finnisch - FI",'Basis-Tabelle-Samen'!$BG128,
IF($D$1="Französisch - FR",'Basis-Tabelle-Samen'!$BH128,
IF($D$1="Griechisch - GR",'Basis-Tabelle-Samen'!$BI128,
IF($D$1="Irisch - IE",'Basis-Tabelle-Samen'!$BJ128,
IF($D$1="Isländisch - IS",'Basis-Tabelle-Samen'!$BK128,
IF($D$1="Italienisch - IT",'Basis-Tabelle-Samen'!$BL128,
IF($D$1="Japanisch - JP",'Basis-Tabelle-Samen'!$BM128,
IF($D$1="Kroatisch - HR",'Basis-Tabelle-Samen'!$BN128,
IF($D$1="Lettisch - LV",'Basis-Tabelle-Samen'!$BO128,
IF($D$1="Litauisch - LT",'Basis-Tabelle-Samen'!$BP128,
IF($D$1="Maltesisch - MT",'Basis-Tabelle-Samen'!$BQ128,
IF($D$1="Niederländisch - NL",'Basis-Tabelle-Samen'!$BR128,
IF($D$1="Norwegisch - NO",'Basis-Tabelle-Samen'!$BS128,
IF($D$1="Polnisch - PL",'Basis-Tabelle-Samen'!$BT128,
IF($D$1="Portugiesisch - PT",'Basis-Tabelle-Samen'!$BU128,
IF($D$1="Rumänisch - RO",'Basis-Tabelle-Samen'!$BV128,
IF($D$1="Schwedisch - SE",'Basis-Tabelle-Samen'!$BW128,
IF($D$1="Slowakisch - SK",'Basis-Tabelle-Samen'!$BX128,
IF($D$1="Slowenisch - SI",'Basis-Tabelle-Samen'!$BY128,
IF($D$1="Spanisch - ES",'Basis-Tabelle-Samen'!$BZ128,
IF($D$1="Tschechisch - CZ",'Basis-Tabelle-Samen'!$BD128,
IF($D$1="Türkisch - TR",'Basis-Tabelle-Samen'!$CB128,
IF($D$1="Ungarisch - HU",'Basis-Tabelle-Samen'!$CC128,
" ACHTUNG")))))))))))))))))))))))))))))</f>
        <v>Organic - Tomato - Oxheart
Solanum lycopersicum
BIO - Tomate - Ochsenherz</v>
      </c>
      <c r="E190" s="190" t="str">
        <f t="shared" si="12"/>
        <v/>
      </c>
      <c r="F190" s="170"/>
      <c r="G190" s="12"/>
      <c r="H190" s="157">
        <f>IF('Basis-Tabelle-Samen'!K128="","",'Basis-Tabelle-Samen'!K128)</f>
        <v>78208</v>
      </c>
      <c r="I190" s="189">
        <f t="shared" si="13"/>
        <v>15</v>
      </c>
      <c r="J190" s="188">
        <f>IF(H190="",0,'Basis-Tabelle-Samen'!M128)</f>
        <v>2.4500000000000002</v>
      </c>
      <c r="K190" s="12"/>
      <c r="L190" s="157">
        <f>IF('Basis-Tabelle-Samen'!N128="","",'Basis-Tabelle-Samen'!N128)</f>
        <v>88208</v>
      </c>
      <c r="M190" s="189">
        <f t="shared" si="14"/>
        <v>18</v>
      </c>
      <c r="N190" s="188">
        <f>IF(L190="",0,'Basis-Tabelle-Samen'!P128)</f>
        <v>3.75</v>
      </c>
      <c r="O190" s="12"/>
      <c r="P190" s="157">
        <f>IF('Basis-Tabelle-Samen'!Q128="","",'Basis-Tabelle-Samen'!Q128)</f>
        <v>58208</v>
      </c>
      <c r="Q190" s="189">
        <f t="shared" si="15"/>
        <v>6</v>
      </c>
      <c r="R190" s="188">
        <f>IF(P190="",0,'Basis-Tabelle-Samen'!S128)</f>
        <v>4.95</v>
      </c>
      <c r="S190" s="12"/>
      <c r="T190" s="157">
        <f>IF('Basis-Tabelle-Samen'!T128="","",'Basis-Tabelle-Samen'!T128)</f>
        <v>38208</v>
      </c>
      <c r="U190" s="189">
        <f t="shared" si="16"/>
        <v>6</v>
      </c>
      <c r="V190" s="188">
        <f>IF(T190="",0,'Basis-Tabelle-Samen'!V128)</f>
        <v>6.75</v>
      </c>
      <c r="W190" s="12"/>
      <c r="X190" s="157">
        <f>IF('Basis-Tabelle-Samen'!W128="","",'Basis-Tabelle-Samen'!W128)</f>
        <v>68208</v>
      </c>
      <c r="Y190" s="189">
        <f t="shared" si="17"/>
        <v>8</v>
      </c>
      <c r="Z190" s="188">
        <f>IF(X190="",0,'Basis-Tabelle-Samen'!Y128)</f>
        <v>2.95</v>
      </c>
    </row>
    <row r="191" spans="1:26" ht="39.950000000000003" customHeight="1" x14ac:dyDescent="0.2">
      <c r="A191" s="154" t="str">
        <f>IF('Basis-Tabelle-Samen'!A133="","",IF($D$1="Deutsch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91" s="337">
        <v>351</v>
      </c>
      <c r="C191" s="160" t="str">
        <f>IF('Basis-Tabelle-Samen'!G121="","",'Basis-Tabelle-Samen'!G121)</f>
        <v>02</v>
      </c>
      <c r="D191" s="155" t="str">
        <f>IF('Basis-Tabelle-Samen'!$BB121="","",
IF($D$1="Bulgarisch - BG",'Basis-Tabelle-Samen'!$BB121,
IF($D$1="Dänisch - DK",'Basis-Tabelle-Samen'!$BC121,
IF($D$1="Deutsch - DE",'Basis-Tabelle-Samen'!$BD121,
IF($D$1="Englisch - UK",'Basis-Tabelle-Samen'!$BE121,
IF($D$1="Estnisch - EE",'Basis-Tabelle-Samen'!$BF121,
IF($D$1="Finnisch - FI",'Basis-Tabelle-Samen'!$BG121,
IF($D$1="Französisch - FR",'Basis-Tabelle-Samen'!$BH121,
IF($D$1="Griechisch - GR",'Basis-Tabelle-Samen'!$BI121,
IF($D$1="Irisch - IE",'Basis-Tabelle-Samen'!$BJ121,
IF($D$1="Isländisch - IS",'Basis-Tabelle-Samen'!$BK121,
IF($D$1="Italienisch - IT",'Basis-Tabelle-Samen'!$BL121,
IF($D$1="Japanisch - JP",'Basis-Tabelle-Samen'!$BM121,
IF($D$1="Kroatisch - HR",'Basis-Tabelle-Samen'!$BN121,
IF($D$1="Lettisch - LV",'Basis-Tabelle-Samen'!$BO121,
IF($D$1="Litauisch - LT",'Basis-Tabelle-Samen'!$BP121,
IF($D$1="Maltesisch - MT",'Basis-Tabelle-Samen'!$BQ121,
IF($D$1="Niederländisch - NL",'Basis-Tabelle-Samen'!$BR121,
IF($D$1="Norwegisch - NO",'Basis-Tabelle-Samen'!$BS121,
IF($D$1="Polnisch - PL",'Basis-Tabelle-Samen'!$BT121,
IF($D$1="Portugiesisch - PT",'Basis-Tabelle-Samen'!$BU121,
IF($D$1="Rumänisch - RO",'Basis-Tabelle-Samen'!$BV121,
IF($D$1="Schwedisch - SE",'Basis-Tabelle-Samen'!$BW121,
IF($D$1="Slowakisch - SK",'Basis-Tabelle-Samen'!$BX121,
IF($D$1="Slowenisch - SI",'Basis-Tabelle-Samen'!$BY121,
IF($D$1="Spanisch - ES",'Basis-Tabelle-Samen'!$BZ121,
IF($D$1="Tschechisch - CZ",'Basis-Tabelle-Samen'!$BD121,
IF($D$1="Türkisch - TR",'Basis-Tabelle-Samen'!$CB121,
IF($D$1="Ungarisch - HU",'Basis-Tabelle-Samen'!$CC121,
" ACHTUNG")))))))))))))))))))))))))))))</f>
        <v>Organic - Tomato - Principe Borghese
Solanum lycopersicum
BIO - Tomate - Principe Borghese</v>
      </c>
      <c r="E191" s="190" t="str">
        <f t="shared" si="12"/>
        <v/>
      </c>
      <c r="F191" s="170"/>
      <c r="G191" s="12"/>
      <c r="H191" s="157">
        <f>IF('Basis-Tabelle-Samen'!K121="","",'Basis-Tabelle-Samen'!K121)</f>
        <v>78201</v>
      </c>
      <c r="I191" s="189">
        <f t="shared" si="13"/>
        <v>15</v>
      </c>
      <c r="J191" s="188">
        <f>IF(H191="",0,'Basis-Tabelle-Samen'!M121)</f>
        <v>2.4500000000000002</v>
      </c>
      <c r="K191" s="12"/>
      <c r="L191" s="157">
        <f>IF('Basis-Tabelle-Samen'!N121="","",'Basis-Tabelle-Samen'!N121)</f>
        <v>88201</v>
      </c>
      <c r="M191" s="189">
        <f t="shared" si="14"/>
        <v>18</v>
      </c>
      <c r="N191" s="188">
        <f>IF(L191="",0,'Basis-Tabelle-Samen'!P121)</f>
        <v>3.75</v>
      </c>
      <c r="O191" s="12"/>
      <c r="P191" s="157">
        <f>IF('Basis-Tabelle-Samen'!Q121="","",'Basis-Tabelle-Samen'!Q121)</f>
        <v>58201</v>
      </c>
      <c r="Q191" s="189">
        <f t="shared" si="15"/>
        <v>6</v>
      </c>
      <c r="R191" s="188">
        <f>IF(P191="",0,'Basis-Tabelle-Samen'!S121)</f>
        <v>4.95</v>
      </c>
      <c r="S191" s="12"/>
      <c r="T191" s="157">
        <f>IF('Basis-Tabelle-Samen'!T121="","",'Basis-Tabelle-Samen'!T121)</f>
        <v>38201</v>
      </c>
      <c r="U191" s="189">
        <f t="shared" si="16"/>
        <v>6</v>
      </c>
      <c r="V191" s="188">
        <f>IF(T191="",0,'Basis-Tabelle-Samen'!V121)</f>
        <v>6.75</v>
      </c>
      <c r="W191" s="12"/>
      <c r="X191" s="157">
        <f>IF('Basis-Tabelle-Samen'!W121="","",'Basis-Tabelle-Samen'!W121)</f>
        <v>68201</v>
      </c>
      <c r="Y191" s="189">
        <f t="shared" si="17"/>
        <v>8</v>
      </c>
      <c r="Z191" s="188">
        <f>IF(X191="",0,'Basis-Tabelle-Samen'!Y121)</f>
        <v>2.95</v>
      </c>
    </row>
    <row r="192" spans="1:26" ht="39.950000000000003" customHeight="1" x14ac:dyDescent="0.2">
      <c r="A192" s="154" t="str">
        <f>IF('Basis-Tabelle-Samen'!A153="","",IF($D$1="Deutsch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92" s="337">
        <v>362</v>
      </c>
      <c r="C192" s="160" t="str">
        <f>IF('Basis-Tabelle-Samen'!G132="","",'Basis-Tabelle-Samen'!G132)</f>
        <v>02</v>
      </c>
      <c r="D192" s="155" t="str">
        <f>IF('Basis-Tabelle-Samen'!$BB132="","",
IF($D$1="Bulgarisch - BG",'Basis-Tabelle-Samen'!$BB132,
IF($D$1="Dänisch - DK",'Basis-Tabelle-Samen'!$BC132,
IF($D$1="Deutsch - DE",'Basis-Tabelle-Samen'!$BD132,
IF($D$1="Englisch - UK",'Basis-Tabelle-Samen'!$BE132,
IF($D$1="Estnisch - EE",'Basis-Tabelle-Samen'!$BF132,
IF($D$1="Finnisch - FI",'Basis-Tabelle-Samen'!$BG132,
IF($D$1="Französisch - FR",'Basis-Tabelle-Samen'!$BH132,
IF($D$1="Griechisch - GR",'Basis-Tabelle-Samen'!$BI132,
IF($D$1="Irisch - IE",'Basis-Tabelle-Samen'!$BJ132,
IF($D$1="Isländisch - IS",'Basis-Tabelle-Samen'!$BK132,
IF($D$1="Italienisch - IT",'Basis-Tabelle-Samen'!$BL132,
IF($D$1="Japanisch - JP",'Basis-Tabelle-Samen'!$BM132,
IF($D$1="Kroatisch - HR",'Basis-Tabelle-Samen'!$BN132,
IF($D$1="Lettisch - LV",'Basis-Tabelle-Samen'!$BO132,
IF($D$1="Litauisch - LT",'Basis-Tabelle-Samen'!$BP132,
IF($D$1="Maltesisch - MT",'Basis-Tabelle-Samen'!$BQ132,
IF($D$1="Niederländisch - NL",'Basis-Tabelle-Samen'!$BR132,
IF($D$1="Norwegisch - NO",'Basis-Tabelle-Samen'!$BS132,
IF($D$1="Polnisch - PL",'Basis-Tabelle-Samen'!$BT132,
IF($D$1="Portugiesisch - PT",'Basis-Tabelle-Samen'!$BU132,
IF($D$1="Rumänisch - RO",'Basis-Tabelle-Samen'!$BV132,
IF($D$1="Schwedisch - SE",'Basis-Tabelle-Samen'!$BW132,
IF($D$1="Slowakisch - SK",'Basis-Tabelle-Samen'!$BX132,
IF($D$1="Slowenisch - SI",'Basis-Tabelle-Samen'!$BY132,
IF($D$1="Spanisch - ES",'Basis-Tabelle-Samen'!$BZ132,
IF($D$1="Tschechisch - CZ",'Basis-Tabelle-Samen'!$BD132,
IF($D$1="Türkisch - TR",'Basis-Tabelle-Samen'!$CB132,
IF($D$1="Ungarisch - HU",'Basis-Tabelle-Samen'!$CC132,
" ACHTUNG")))))))))))))))))))))))))))))</f>
        <v>Organic - Tomato - Roma
Solanum lycopersicum
BIO - Tomate - Roma</v>
      </c>
      <c r="E192" s="190" t="str">
        <f t="shared" si="12"/>
        <v/>
      </c>
      <c r="F192" s="170"/>
      <c r="G192" s="12"/>
      <c r="H192" s="157">
        <f>IF('Basis-Tabelle-Samen'!K132="","",'Basis-Tabelle-Samen'!K132)</f>
        <v>78212</v>
      </c>
      <c r="I192" s="189">
        <f t="shared" si="13"/>
        <v>15</v>
      </c>
      <c r="J192" s="188">
        <f>IF(H192="",0,'Basis-Tabelle-Samen'!M132)</f>
        <v>2.4500000000000002</v>
      </c>
      <c r="K192" s="12"/>
      <c r="L192" s="157">
        <f>IF('Basis-Tabelle-Samen'!N132="","",'Basis-Tabelle-Samen'!N132)</f>
        <v>88212</v>
      </c>
      <c r="M192" s="189">
        <f t="shared" si="14"/>
        <v>18</v>
      </c>
      <c r="N192" s="188">
        <f>IF(L192="",0,'Basis-Tabelle-Samen'!P132)</f>
        <v>3.75</v>
      </c>
      <c r="O192" s="12"/>
      <c r="P192" s="157">
        <f>IF('Basis-Tabelle-Samen'!Q132="","",'Basis-Tabelle-Samen'!Q132)</f>
        <v>58212</v>
      </c>
      <c r="Q192" s="189">
        <f t="shared" si="15"/>
        <v>6</v>
      </c>
      <c r="R192" s="188">
        <f>IF(P192="",0,'Basis-Tabelle-Samen'!S132)</f>
        <v>4.95</v>
      </c>
      <c r="S192" s="12"/>
      <c r="T192" s="157">
        <f>IF('Basis-Tabelle-Samen'!T132="","",'Basis-Tabelle-Samen'!T132)</f>
        <v>38212</v>
      </c>
      <c r="U192" s="189">
        <f t="shared" si="16"/>
        <v>6</v>
      </c>
      <c r="V192" s="188">
        <f>IF(T192="",0,'Basis-Tabelle-Samen'!V132)</f>
        <v>6.75</v>
      </c>
      <c r="W192" s="12"/>
      <c r="X192" s="157">
        <f>IF('Basis-Tabelle-Samen'!W132="","",'Basis-Tabelle-Samen'!W132)</f>
        <v>68212</v>
      </c>
      <c r="Y192" s="189">
        <f t="shared" si="17"/>
        <v>8</v>
      </c>
      <c r="Z192" s="188">
        <f>IF(X192="",0,'Basis-Tabelle-Samen'!Y132)</f>
        <v>2.95</v>
      </c>
    </row>
    <row r="193" spans="1:26" ht="39.950000000000003" customHeight="1" x14ac:dyDescent="0.2">
      <c r="A193" s="154" t="str">
        <f>IF('Basis-Tabelle-Samen'!A187="","",IF($D$1="Deutsch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93" s="337">
        <v>356</v>
      </c>
      <c r="C193" s="160" t="str">
        <f>IF('Basis-Tabelle-Samen'!G126="","",'Basis-Tabelle-Samen'!G126)</f>
        <v>02</v>
      </c>
      <c r="D193" s="155" t="str">
        <f>IF('Basis-Tabelle-Samen'!$BB126="","",
IF($D$1="Bulgarisch - BG",'Basis-Tabelle-Samen'!$BB126,
IF($D$1="Dänisch - DK",'Basis-Tabelle-Samen'!$BC126,
IF($D$1="Deutsch - DE",'Basis-Tabelle-Samen'!$BD126,
IF($D$1="Englisch - UK",'Basis-Tabelle-Samen'!$BE126,
IF($D$1="Estnisch - EE",'Basis-Tabelle-Samen'!$BF126,
IF($D$1="Finnisch - FI",'Basis-Tabelle-Samen'!$BG126,
IF($D$1="Französisch - FR",'Basis-Tabelle-Samen'!$BH126,
IF($D$1="Griechisch - GR",'Basis-Tabelle-Samen'!$BI126,
IF($D$1="Irisch - IE",'Basis-Tabelle-Samen'!$BJ126,
IF($D$1="Isländisch - IS",'Basis-Tabelle-Samen'!$BK126,
IF($D$1="Italienisch - IT",'Basis-Tabelle-Samen'!$BL126,
IF($D$1="Japanisch - JP",'Basis-Tabelle-Samen'!$BM126,
IF($D$1="Kroatisch - HR",'Basis-Tabelle-Samen'!$BN126,
IF($D$1="Lettisch - LV",'Basis-Tabelle-Samen'!$BO126,
IF($D$1="Litauisch - LT",'Basis-Tabelle-Samen'!$BP126,
IF($D$1="Maltesisch - MT",'Basis-Tabelle-Samen'!$BQ126,
IF($D$1="Niederländisch - NL",'Basis-Tabelle-Samen'!$BR126,
IF($D$1="Norwegisch - NO",'Basis-Tabelle-Samen'!$BS126,
IF($D$1="Polnisch - PL",'Basis-Tabelle-Samen'!$BT126,
IF($D$1="Portugiesisch - PT",'Basis-Tabelle-Samen'!$BU126,
IF($D$1="Rumänisch - RO",'Basis-Tabelle-Samen'!$BV126,
IF($D$1="Schwedisch - SE",'Basis-Tabelle-Samen'!$BW126,
IF($D$1="Slowakisch - SK",'Basis-Tabelle-Samen'!$BX126,
IF($D$1="Slowenisch - SI",'Basis-Tabelle-Samen'!$BY126,
IF($D$1="Spanisch - ES",'Basis-Tabelle-Samen'!$BZ126,
IF($D$1="Tschechisch - CZ",'Basis-Tabelle-Samen'!$BD126,
IF($D$1="Türkisch - TR",'Basis-Tabelle-Samen'!$CB126,
IF($D$1="Ungarisch - HU",'Basis-Tabelle-Samen'!$CC126,
" ACHTUNG")))))))))))))))))))))))))))))</f>
        <v>Organic - Tomato - Rouge de Marmande
Solanum lycopersicum
BIO - Tomate - Rouge de Marmande</v>
      </c>
      <c r="E193" s="190" t="str">
        <f t="shared" si="12"/>
        <v/>
      </c>
      <c r="F193" s="170"/>
      <c r="G193" s="12"/>
      <c r="H193" s="157">
        <f>IF('Basis-Tabelle-Samen'!K126="","",'Basis-Tabelle-Samen'!K126)</f>
        <v>78206</v>
      </c>
      <c r="I193" s="189">
        <f t="shared" si="13"/>
        <v>15</v>
      </c>
      <c r="J193" s="188">
        <f>IF(H193="",0,'Basis-Tabelle-Samen'!M126)</f>
        <v>2.4500000000000002</v>
      </c>
      <c r="K193" s="12"/>
      <c r="L193" s="157">
        <f>IF('Basis-Tabelle-Samen'!N126="","",'Basis-Tabelle-Samen'!N126)</f>
        <v>88206</v>
      </c>
      <c r="M193" s="189">
        <f t="shared" si="14"/>
        <v>18</v>
      </c>
      <c r="N193" s="188">
        <f>IF(L193="",0,'Basis-Tabelle-Samen'!P126)</f>
        <v>3.75</v>
      </c>
      <c r="O193" s="12"/>
      <c r="P193" s="157">
        <f>IF('Basis-Tabelle-Samen'!Q126="","",'Basis-Tabelle-Samen'!Q126)</f>
        <v>58206</v>
      </c>
      <c r="Q193" s="189">
        <f t="shared" si="15"/>
        <v>6</v>
      </c>
      <c r="R193" s="188">
        <f>IF(P193="",0,'Basis-Tabelle-Samen'!S126)</f>
        <v>4.95</v>
      </c>
      <c r="S193" s="12"/>
      <c r="T193" s="157">
        <f>IF('Basis-Tabelle-Samen'!T126="","",'Basis-Tabelle-Samen'!T126)</f>
        <v>38206</v>
      </c>
      <c r="U193" s="189">
        <f t="shared" si="16"/>
        <v>6</v>
      </c>
      <c r="V193" s="188">
        <f>IF(T193="",0,'Basis-Tabelle-Samen'!V126)</f>
        <v>6.75</v>
      </c>
      <c r="W193" s="12"/>
      <c r="X193" s="157">
        <f>IF('Basis-Tabelle-Samen'!W126="","",'Basis-Tabelle-Samen'!W126)</f>
        <v>68206</v>
      </c>
      <c r="Y193" s="189">
        <f t="shared" si="17"/>
        <v>8</v>
      </c>
      <c r="Z193" s="188">
        <f>IF(X193="",0,'Basis-Tabelle-Samen'!Y126)</f>
        <v>2.95</v>
      </c>
    </row>
    <row r="194" spans="1:26" ht="39.950000000000003" customHeight="1" x14ac:dyDescent="0.2">
      <c r="A194" s="154" t="str">
        <f>IF('Basis-Tabelle-Samen'!A150="","",IF($D$1="Deutsch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94" s="337">
        <v>359</v>
      </c>
      <c r="C194" s="160" t="str">
        <f>IF('Basis-Tabelle-Samen'!G129="","",'Basis-Tabelle-Samen'!G129)</f>
        <v>02</v>
      </c>
      <c r="D194" s="155" t="str">
        <f>IF('Basis-Tabelle-Samen'!$BB129="","",
IF($D$1="Bulgarisch - BG",'Basis-Tabelle-Samen'!$BB129,
IF($D$1="Dänisch - DK",'Basis-Tabelle-Samen'!$BC129,
IF($D$1="Deutsch - DE",'Basis-Tabelle-Samen'!$BD129,
IF($D$1="Englisch - UK",'Basis-Tabelle-Samen'!$BE129,
IF($D$1="Estnisch - EE",'Basis-Tabelle-Samen'!$BF129,
IF($D$1="Finnisch - FI",'Basis-Tabelle-Samen'!$BG129,
IF($D$1="Französisch - FR",'Basis-Tabelle-Samen'!$BH129,
IF($D$1="Griechisch - GR",'Basis-Tabelle-Samen'!$BI129,
IF($D$1="Irisch - IE",'Basis-Tabelle-Samen'!$BJ129,
IF($D$1="Isländisch - IS",'Basis-Tabelle-Samen'!$BK129,
IF($D$1="Italienisch - IT",'Basis-Tabelle-Samen'!$BL129,
IF($D$1="Japanisch - JP",'Basis-Tabelle-Samen'!$BM129,
IF($D$1="Kroatisch - HR",'Basis-Tabelle-Samen'!$BN129,
IF($D$1="Lettisch - LV",'Basis-Tabelle-Samen'!$BO129,
IF($D$1="Litauisch - LT",'Basis-Tabelle-Samen'!$BP129,
IF($D$1="Maltesisch - MT",'Basis-Tabelle-Samen'!$BQ129,
IF($D$1="Niederländisch - NL",'Basis-Tabelle-Samen'!$BR129,
IF($D$1="Norwegisch - NO",'Basis-Tabelle-Samen'!$BS129,
IF($D$1="Polnisch - PL",'Basis-Tabelle-Samen'!$BT129,
IF($D$1="Portugiesisch - PT",'Basis-Tabelle-Samen'!$BU129,
IF($D$1="Rumänisch - RO",'Basis-Tabelle-Samen'!$BV129,
IF($D$1="Schwedisch - SE",'Basis-Tabelle-Samen'!$BW129,
IF($D$1="Slowakisch - SK",'Basis-Tabelle-Samen'!$BX129,
IF($D$1="Slowenisch - SI",'Basis-Tabelle-Samen'!$BY129,
IF($D$1="Spanisch - ES",'Basis-Tabelle-Samen'!$BZ129,
IF($D$1="Tschechisch - CZ",'Basis-Tabelle-Samen'!$BD129,
IF($D$1="Türkisch - TR",'Basis-Tabelle-Samen'!$CB129,
IF($D$1="Ungarisch - HU",'Basis-Tabelle-Samen'!$CC129,
" ACHTUNG")))))))))))))))))))))))))))))</f>
        <v>Organic - Tomato - Saint Pierre
Solanum lycopersicum
BIO - Tomate - Saint Pierre</v>
      </c>
      <c r="E194" s="190" t="str">
        <f t="shared" si="12"/>
        <v/>
      </c>
      <c r="F194" s="170"/>
      <c r="G194" s="12"/>
      <c r="H194" s="157">
        <f>IF('Basis-Tabelle-Samen'!K129="","",'Basis-Tabelle-Samen'!K129)</f>
        <v>78209</v>
      </c>
      <c r="I194" s="189">
        <f t="shared" si="13"/>
        <v>15</v>
      </c>
      <c r="J194" s="188">
        <f>IF(H194="",0,'Basis-Tabelle-Samen'!M129)</f>
        <v>2.4500000000000002</v>
      </c>
      <c r="K194" s="12"/>
      <c r="L194" s="157">
        <f>IF('Basis-Tabelle-Samen'!N129="","",'Basis-Tabelle-Samen'!N129)</f>
        <v>88209</v>
      </c>
      <c r="M194" s="189">
        <f t="shared" si="14"/>
        <v>18</v>
      </c>
      <c r="N194" s="188">
        <f>IF(L194="",0,'Basis-Tabelle-Samen'!P129)</f>
        <v>3.75</v>
      </c>
      <c r="O194" s="12"/>
      <c r="P194" s="157">
        <f>IF('Basis-Tabelle-Samen'!Q129="","",'Basis-Tabelle-Samen'!Q129)</f>
        <v>58209</v>
      </c>
      <c r="Q194" s="189">
        <f t="shared" si="15"/>
        <v>6</v>
      </c>
      <c r="R194" s="188">
        <f>IF(P194="",0,'Basis-Tabelle-Samen'!S129)</f>
        <v>4.95</v>
      </c>
      <c r="S194" s="12"/>
      <c r="T194" s="157">
        <f>IF('Basis-Tabelle-Samen'!T129="","",'Basis-Tabelle-Samen'!T129)</f>
        <v>38209</v>
      </c>
      <c r="U194" s="189">
        <f t="shared" si="16"/>
        <v>6</v>
      </c>
      <c r="V194" s="188">
        <f>IF(T194="",0,'Basis-Tabelle-Samen'!V129)</f>
        <v>6.75</v>
      </c>
      <c r="W194" s="12"/>
      <c r="X194" s="157">
        <f>IF('Basis-Tabelle-Samen'!W129="","",'Basis-Tabelle-Samen'!W129)</f>
        <v>68209</v>
      </c>
      <c r="Y194" s="189">
        <f t="shared" si="17"/>
        <v>8</v>
      </c>
      <c r="Z194" s="188">
        <f>IF(X194="",0,'Basis-Tabelle-Samen'!Y129)</f>
        <v>2.95</v>
      </c>
    </row>
    <row r="195" spans="1:26" ht="39.950000000000003" customHeight="1" x14ac:dyDescent="0.2">
      <c r="A195" s="154" t="str">
        <f>IF('Basis-Tabelle-Samen'!A152="","",IF($D$1="Deutsch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95" s="337">
        <v>360</v>
      </c>
      <c r="C195" s="160" t="str">
        <f>IF('Basis-Tabelle-Samen'!G130="","",'Basis-Tabelle-Samen'!G130)</f>
        <v>02</v>
      </c>
      <c r="D195" s="155" t="str">
        <f>IF('Basis-Tabelle-Samen'!$BB130="","",
IF($D$1="Bulgarisch - BG",'Basis-Tabelle-Samen'!$BB130,
IF($D$1="Dänisch - DK",'Basis-Tabelle-Samen'!$BC130,
IF($D$1="Deutsch - DE",'Basis-Tabelle-Samen'!$BD130,
IF($D$1="Englisch - UK",'Basis-Tabelle-Samen'!$BE130,
IF($D$1="Estnisch - EE",'Basis-Tabelle-Samen'!$BF130,
IF($D$1="Finnisch - FI",'Basis-Tabelle-Samen'!$BG130,
IF($D$1="Französisch - FR",'Basis-Tabelle-Samen'!$BH130,
IF($D$1="Griechisch - GR",'Basis-Tabelle-Samen'!$BI130,
IF($D$1="Irisch - IE",'Basis-Tabelle-Samen'!$BJ130,
IF($D$1="Isländisch - IS",'Basis-Tabelle-Samen'!$BK130,
IF($D$1="Italienisch - IT",'Basis-Tabelle-Samen'!$BL130,
IF($D$1="Japanisch - JP",'Basis-Tabelle-Samen'!$BM130,
IF($D$1="Kroatisch - HR",'Basis-Tabelle-Samen'!$BN130,
IF($D$1="Lettisch - LV",'Basis-Tabelle-Samen'!$BO130,
IF($D$1="Litauisch - LT",'Basis-Tabelle-Samen'!$BP130,
IF($D$1="Maltesisch - MT",'Basis-Tabelle-Samen'!$BQ130,
IF($D$1="Niederländisch - NL",'Basis-Tabelle-Samen'!$BR130,
IF($D$1="Norwegisch - NO",'Basis-Tabelle-Samen'!$BS130,
IF($D$1="Polnisch - PL",'Basis-Tabelle-Samen'!$BT130,
IF($D$1="Portugiesisch - PT",'Basis-Tabelle-Samen'!$BU130,
IF($D$1="Rumänisch - RO",'Basis-Tabelle-Samen'!$BV130,
IF($D$1="Schwedisch - SE",'Basis-Tabelle-Samen'!$BW130,
IF($D$1="Slowakisch - SK",'Basis-Tabelle-Samen'!$BX130,
IF($D$1="Slowenisch - SI",'Basis-Tabelle-Samen'!$BY130,
IF($D$1="Spanisch - ES",'Basis-Tabelle-Samen'!$BZ130,
IF($D$1="Tschechisch - CZ",'Basis-Tabelle-Samen'!$BD130,
IF($D$1="Türkisch - TR",'Basis-Tabelle-Samen'!$CB130,
IF($D$1="Ungarisch - HU",'Basis-Tabelle-Samen'!$CC130,
" ACHTUNG")))))))))))))))))))))))))))))</f>
        <v>Organic - Tomato - San Marzano
Solanum lycopersicum
BIO - Tomate - San Marzano</v>
      </c>
      <c r="E195" s="190" t="str">
        <f t="shared" si="12"/>
        <v/>
      </c>
      <c r="F195" s="170"/>
      <c r="G195" s="12"/>
      <c r="H195" s="157">
        <f>IF('Basis-Tabelle-Samen'!K130="","",'Basis-Tabelle-Samen'!K130)</f>
        <v>78210</v>
      </c>
      <c r="I195" s="189">
        <f t="shared" si="13"/>
        <v>15</v>
      </c>
      <c r="J195" s="188">
        <f>IF(H195="",0,'Basis-Tabelle-Samen'!M130)</f>
        <v>2.4500000000000002</v>
      </c>
      <c r="K195" s="12"/>
      <c r="L195" s="157">
        <f>IF('Basis-Tabelle-Samen'!N130="","",'Basis-Tabelle-Samen'!N130)</f>
        <v>88210</v>
      </c>
      <c r="M195" s="189">
        <f t="shared" si="14"/>
        <v>18</v>
      </c>
      <c r="N195" s="188">
        <f>IF(L195="",0,'Basis-Tabelle-Samen'!P130)</f>
        <v>3.75</v>
      </c>
      <c r="O195" s="12"/>
      <c r="P195" s="157">
        <f>IF('Basis-Tabelle-Samen'!Q130="","",'Basis-Tabelle-Samen'!Q130)</f>
        <v>58210</v>
      </c>
      <c r="Q195" s="189">
        <f t="shared" si="15"/>
        <v>6</v>
      </c>
      <c r="R195" s="188">
        <f>IF(P195="",0,'Basis-Tabelle-Samen'!S130)</f>
        <v>4.95</v>
      </c>
      <c r="S195" s="12"/>
      <c r="T195" s="157">
        <f>IF('Basis-Tabelle-Samen'!T130="","",'Basis-Tabelle-Samen'!T130)</f>
        <v>38210</v>
      </c>
      <c r="U195" s="189">
        <f t="shared" si="16"/>
        <v>6</v>
      </c>
      <c r="V195" s="188">
        <f>IF(T195="",0,'Basis-Tabelle-Samen'!V130)</f>
        <v>6.75</v>
      </c>
      <c r="W195" s="12"/>
      <c r="X195" s="157">
        <f>IF('Basis-Tabelle-Samen'!W130="","",'Basis-Tabelle-Samen'!W130)</f>
        <v>68210</v>
      </c>
      <c r="Y195" s="189">
        <f t="shared" si="17"/>
        <v>8</v>
      </c>
      <c r="Z195" s="188">
        <f>IF(X195="",0,'Basis-Tabelle-Samen'!Y130)</f>
        <v>2.95</v>
      </c>
    </row>
    <row r="196" spans="1:26" ht="39.950000000000003" customHeight="1" x14ac:dyDescent="0.2">
      <c r="A196" s="154" t="str">
        <f>IF('Basis-Tabelle-Samen'!A151="","",IF($D$1="Deutsch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96" s="337">
        <v>361</v>
      </c>
      <c r="C196" s="160" t="str">
        <f>IF('Basis-Tabelle-Samen'!G131="","",'Basis-Tabelle-Samen'!G131)</f>
        <v>02</v>
      </c>
      <c r="D196" s="155" t="str">
        <f>IF('Basis-Tabelle-Samen'!$BB131="","",
IF($D$1="Bulgarisch - BG",'Basis-Tabelle-Samen'!$BB131,
IF($D$1="Dänisch - DK",'Basis-Tabelle-Samen'!$BC131,
IF($D$1="Deutsch - DE",'Basis-Tabelle-Samen'!$BD131,
IF($D$1="Englisch - UK",'Basis-Tabelle-Samen'!$BE131,
IF($D$1="Estnisch - EE",'Basis-Tabelle-Samen'!$BF131,
IF($D$1="Finnisch - FI",'Basis-Tabelle-Samen'!$BG131,
IF($D$1="Französisch - FR",'Basis-Tabelle-Samen'!$BH131,
IF($D$1="Griechisch - GR",'Basis-Tabelle-Samen'!$BI131,
IF($D$1="Irisch - IE",'Basis-Tabelle-Samen'!$BJ131,
IF($D$1="Isländisch - IS",'Basis-Tabelle-Samen'!$BK131,
IF($D$1="Italienisch - IT",'Basis-Tabelle-Samen'!$BL131,
IF($D$1="Japanisch - JP",'Basis-Tabelle-Samen'!$BM131,
IF($D$1="Kroatisch - HR",'Basis-Tabelle-Samen'!$BN131,
IF($D$1="Lettisch - LV",'Basis-Tabelle-Samen'!$BO131,
IF($D$1="Litauisch - LT",'Basis-Tabelle-Samen'!$BP131,
IF($D$1="Maltesisch - MT",'Basis-Tabelle-Samen'!$BQ131,
IF($D$1="Niederländisch - NL",'Basis-Tabelle-Samen'!$BR131,
IF($D$1="Norwegisch - NO",'Basis-Tabelle-Samen'!$BS131,
IF($D$1="Polnisch - PL",'Basis-Tabelle-Samen'!$BT131,
IF($D$1="Portugiesisch - PT",'Basis-Tabelle-Samen'!$BU131,
IF($D$1="Rumänisch - RO",'Basis-Tabelle-Samen'!$BV131,
IF($D$1="Schwedisch - SE",'Basis-Tabelle-Samen'!$BW131,
IF($D$1="Slowakisch - SK",'Basis-Tabelle-Samen'!$BX131,
IF($D$1="Slowenisch - SI",'Basis-Tabelle-Samen'!$BY131,
IF($D$1="Spanisch - ES",'Basis-Tabelle-Samen'!$BZ131,
IF($D$1="Tschechisch - CZ",'Basis-Tabelle-Samen'!$BD131,
IF($D$1="Türkisch - TR",'Basis-Tabelle-Samen'!$CB131,
IF($D$1="Ungarisch - HU",'Basis-Tabelle-Samen'!$CC131,
" ACHTUNG")))))))))))))))))))))))))))))</f>
        <v>Organic - Tomato - Yellow Submarine
Solanum lycopersicum
BIO - Tomate - Yellow Submarine</v>
      </c>
      <c r="E196" s="190" t="str">
        <f t="shared" si="12"/>
        <v/>
      </c>
      <c r="F196" s="170"/>
      <c r="G196" s="12"/>
      <c r="H196" s="157">
        <f>IF('Basis-Tabelle-Samen'!K131="","",'Basis-Tabelle-Samen'!K131)</f>
        <v>78211</v>
      </c>
      <c r="I196" s="189">
        <f t="shared" si="13"/>
        <v>15</v>
      </c>
      <c r="J196" s="188">
        <f>IF(H196="",0,'Basis-Tabelle-Samen'!M131)</f>
        <v>2.4500000000000002</v>
      </c>
      <c r="K196" s="12"/>
      <c r="L196" s="157">
        <f>IF('Basis-Tabelle-Samen'!N131="","",'Basis-Tabelle-Samen'!N131)</f>
        <v>88211</v>
      </c>
      <c r="M196" s="189">
        <f t="shared" si="14"/>
        <v>18</v>
      </c>
      <c r="N196" s="188">
        <f>IF(L196="",0,'Basis-Tabelle-Samen'!P131)</f>
        <v>3.75</v>
      </c>
      <c r="O196" s="12"/>
      <c r="P196" s="157">
        <f>IF('Basis-Tabelle-Samen'!Q131="","",'Basis-Tabelle-Samen'!Q131)</f>
        <v>58211</v>
      </c>
      <c r="Q196" s="189">
        <f t="shared" si="15"/>
        <v>6</v>
      </c>
      <c r="R196" s="188">
        <f>IF(P196="",0,'Basis-Tabelle-Samen'!S131)</f>
        <v>4.95</v>
      </c>
      <c r="S196" s="12"/>
      <c r="T196" s="157">
        <f>IF('Basis-Tabelle-Samen'!T131="","",'Basis-Tabelle-Samen'!T131)</f>
        <v>38211</v>
      </c>
      <c r="U196" s="189">
        <f t="shared" si="16"/>
        <v>6</v>
      </c>
      <c r="V196" s="188">
        <f>IF(T196="",0,'Basis-Tabelle-Samen'!V131)</f>
        <v>6.75</v>
      </c>
      <c r="W196" s="12"/>
      <c r="X196" s="157">
        <f>IF('Basis-Tabelle-Samen'!W131="","",'Basis-Tabelle-Samen'!W131)</f>
        <v>68211</v>
      </c>
      <c r="Y196" s="189">
        <f t="shared" si="17"/>
        <v>8</v>
      </c>
      <c r="Z196" s="188">
        <f>IF(X196="",0,'Basis-Tabelle-Samen'!Y131)</f>
        <v>2.95</v>
      </c>
    </row>
    <row r="197" spans="1:26" ht="39.950000000000003" customHeight="1" x14ac:dyDescent="0.2">
      <c r="A197" s="154" t="str">
        <f>IF('Basis-Tabelle-Samen'!A126="","",IF($D$1="Deutsch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97" s="337">
        <v>165</v>
      </c>
      <c r="C197" s="160" t="str">
        <f>IF('Basis-Tabelle-Samen'!G181="","",'Basis-Tabelle-Samen'!G181)</f>
        <v>02</v>
      </c>
      <c r="D197" s="155" t="str">
        <f>IF('Basis-Tabelle-Samen'!$BB181="","",
IF($D$1="Bulgarisch - BG",'Basis-Tabelle-Samen'!$BB181,
IF($D$1="Dänisch - DK",'Basis-Tabelle-Samen'!$BC181,
IF($D$1="Deutsch - DE",'Basis-Tabelle-Samen'!$BD181,
IF($D$1="Englisch - UK",'Basis-Tabelle-Samen'!$BE181,
IF($D$1="Estnisch - EE",'Basis-Tabelle-Samen'!$BF181,
IF($D$1="Finnisch - FI",'Basis-Tabelle-Samen'!$BG181,
IF($D$1="Französisch - FR",'Basis-Tabelle-Samen'!$BH181,
IF($D$1="Griechisch - GR",'Basis-Tabelle-Samen'!$BI181,
IF($D$1="Irisch - IE",'Basis-Tabelle-Samen'!$BJ181,
IF($D$1="Isländisch - IS",'Basis-Tabelle-Samen'!$BK181,
IF($D$1="Italienisch - IT",'Basis-Tabelle-Samen'!$BL181,
IF($D$1="Japanisch - JP",'Basis-Tabelle-Samen'!$BM181,
IF($D$1="Kroatisch - HR",'Basis-Tabelle-Samen'!$BN181,
IF($D$1="Lettisch - LV",'Basis-Tabelle-Samen'!$BO181,
IF($D$1="Litauisch - LT",'Basis-Tabelle-Samen'!$BP181,
IF($D$1="Maltesisch - MT",'Basis-Tabelle-Samen'!$BQ181,
IF($D$1="Niederländisch - NL",'Basis-Tabelle-Samen'!$BR181,
IF($D$1="Norwegisch - NO",'Basis-Tabelle-Samen'!$BS181,
IF($D$1="Polnisch - PL",'Basis-Tabelle-Samen'!$BT181,
IF($D$1="Portugiesisch - PT",'Basis-Tabelle-Samen'!$BU181,
IF($D$1="Rumänisch - RO",'Basis-Tabelle-Samen'!$BV181,
IF($D$1="Schwedisch - SE",'Basis-Tabelle-Samen'!$BW181,
IF($D$1="Slowakisch - SK",'Basis-Tabelle-Samen'!$BX181,
IF($D$1="Slowenisch - SI",'Basis-Tabelle-Samen'!$BY181,
IF($D$1="Spanisch - ES",'Basis-Tabelle-Samen'!$BZ181,
IF($D$1="Tschechisch - CZ",'Basis-Tabelle-Samen'!$BD181,
IF($D$1="Türkisch - TR",'Basis-Tabelle-Samen'!$CB181,
IF($D$1="Ungarisch - HU",'Basis-Tabelle-Samen'!$CC181,
" ACHTUNG")))))))))))))))))))))))))))))</f>
        <v>Organic - Turnip - Goldana
Brassica rapa
BIO - Kohlrabi - Goldana</v>
      </c>
      <c r="E197" s="190" t="str">
        <f t="shared" si="12"/>
        <v/>
      </c>
      <c r="F197" s="170"/>
      <c r="G197" s="12"/>
      <c r="H197" s="157">
        <f>IF('Basis-Tabelle-Samen'!K181="","",'Basis-Tabelle-Samen'!K181)</f>
        <v>78712</v>
      </c>
      <c r="I197" s="189">
        <f t="shared" si="13"/>
        <v>15</v>
      </c>
      <c r="J197" s="188">
        <f>IF(H197="",0,'Basis-Tabelle-Samen'!M181)</f>
        <v>2.4500000000000002</v>
      </c>
      <c r="K197" s="12"/>
      <c r="L197" s="157">
        <f>IF('Basis-Tabelle-Samen'!N181="","",'Basis-Tabelle-Samen'!N181)</f>
        <v>88712</v>
      </c>
      <c r="M197" s="189">
        <f t="shared" si="14"/>
        <v>18</v>
      </c>
      <c r="N197" s="188">
        <f>IF(L197="",0,'Basis-Tabelle-Samen'!P181)</f>
        <v>3.75</v>
      </c>
      <c r="O197" s="12"/>
      <c r="P197" s="157">
        <f>IF('Basis-Tabelle-Samen'!Q181="","",'Basis-Tabelle-Samen'!Q181)</f>
        <v>58712</v>
      </c>
      <c r="Q197" s="189">
        <f t="shared" si="15"/>
        <v>6</v>
      </c>
      <c r="R197" s="188">
        <f>IF(P197="",0,'Basis-Tabelle-Samen'!S181)</f>
        <v>4.95</v>
      </c>
      <c r="S197" s="12"/>
      <c r="T197" s="157">
        <f>IF('Basis-Tabelle-Samen'!T181="","",'Basis-Tabelle-Samen'!T181)</f>
        <v>38712</v>
      </c>
      <c r="U197" s="189">
        <f t="shared" si="16"/>
        <v>6</v>
      </c>
      <c r="V197" s="188">
        <f>IF(T197="",0,'Basis-Tabelle-Samen'!V181)</f>
        <v>6.75</v>
      </c>
      <c r="W197" s="12"/>
      <c r="X197" s="157">
        <f>IF('Basis-Tabelle-Samen'!W181="","",'Basis-Tabelle-Samen'!W181)</f>
        <v>68712</v>
      </c>
      <c r="Y197" s="189">
        <f t="shared" si="17"/>
        <v>8</v>
      </c>
      <c r="Z197" s="188">
        <f>IF(X197="",0,'Basis-Tabelle-Samen'!Y181)</f>
        <v>2.95</v>
      </c>
    </row>
    <row r="198" spans="1:26" ht="39.950000000000003" customHeight="1" x14ac:dyDescent="0.2">
      <c r="A198" s="154" t="str">
        <f>IF('Basis-Tabelle-Samen'!A132="","",IF($D$1="Deutsch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98" s="337">
        <v>164</v>
      </c>
      <c r="C198" s="160" t="str">
        <f>IF('Basis-Tabelle-Samen'!G180="","",'Basis-Tabelle-Samen'!G180)</f>
        <v>02</v>
      </c>
      <c r="D198" s="155" t="str">
        <f>IF('Basis-Tabelle-Samen'!$BB180="","",
IF($D$1="Bulgarisch - BG",'Basis-Tabelle-Samen'!$BB180,
IF($D$1="Dänisch - DK",'Basis-Tabelle-Samen'!$BC180,
IF($D$1="Deutsch - DE",'Basis-Tabelle-Samen'!$BD180,
IF($D$1="Englisch - UK",'Basis-Tabelle-Samen'!$BE180,
IF($D$1="Estnisch - EE",'Basis-Tabelle-Samen'!$BF180,
IF($D$1="Finnisch - FI",'Basis-Tabelle-Samen'!$BG180,
IF($D$1="Französisch - FR",'Basis-Tabelle-Samen'!$BH180,
IF($D$1="Griechisch - GR",'Basis-Tabelle-Samen'!$BI180,
IF($D$1="Irisch - IE",'Basis-Tabelle-Samen'!$BJ180,
IF($D$1="Isländisch - IS",'Basis-Tabelle-Samen'!$BK180,
IF($D$1="Italienisch - IT",'Basis-Tabelle-Samen'!$BL180,
IF($D$1="Japanisch - JP",'Basis-Tabelle-Samen'!$BM180,
IF($D$1="Kroatisch - HR",'Basis-Tabelle-Samen'!$BN180,
IF($D$1="Lettisch - LV",'Basis-Tabelle-Samen'!$BO180,
IF($D$1="Litauisch - LT",'Basis-Tabelle-Samen'!$BP180,
IF($D$1="Maltesisch - MT",'Basis-Tabelle-Samen'!$BQ180,
IF($D$1="Niederländisch - NL",'Basis-Tabelle-Samen'!$BR180,
IF($D$1="Norwegisch - NO",'Basis-Tabelle-Samen'!$BS180,
IF($D$1="Polnisch - PL",'Basis-Tabelle-Samen'!$BT180,
IF($D$1="Portugiesisch - PT",'Basis-Tabelle-Samen'!$BU180,
IF($D$1="Rumänisch - RO",'Basis-Tabelle-Samen'!$BV180,
IF($D$1="Schwedisch - SE",'Basis-Tabelle-Samen'!$BW180,
IF($D$1="Slowakisch - SK",'Basis-Tabelle-Samen'!$BX180,
IF($D$1="Slowenisch - SI",'Basis-Tabelle-Samen'!$BY180,
IF($D$1="Spanisch - ES",'Basis-Tabelle-Samen'!$BZ180,
IF($D$1="Tschechisch - CZ",'Basis-Tabelle-Samen'!$BD180,
IF($D$1="Türkisch - TR",'Basis-Tabelle-Samen'!$CB180,
IF($D$1="Ungarisch - HU",'Basis-Tabelle-Samen'!$CC180,
" ACHTUNG")))))))))))))))))))))))))))))</f>
        <v>Organic - Turnip - Milan Purple
Brassica rapa
BIO - Kohlrabi - Milan Purple</v>
      </c>
      <c r="E198" s="190" t="str">
        <f t="shared" si="12"/>
        <v/>
      </c>
      <c r="F198" s="170"/>
      <c r="G198" s="12"/>
      <c r="H198" s="157">
        <f>IF('Basis-Tabelle-Samen'!K180="","",'Basis-Tabelle-Samen'!K180)</f>
        <v>78711</v>
      </c>
      <c r="I198" s="189">
        <f t="shared" si="13"/>
        <v>15</v>
      </c>
      <c r="J198" s="188">
        <f>IF(H198="",0,'Basis-Tabelle-Samen'!M180)</f>
        <v>2.4500000000000002</v>
      </c>
      <c r="K198" s="12"/>
      <c r="L198" s="157">
        <f>IF('Basis-Tabelle-Samen'!N180="","",'Basis-Tabelle-Samen'!N180)</f>
        <v>88711</v>
      </c>
      <c r="M198" s="189">
        <f t="shared" si="14"/>
        <v>18</v>
      </c>
      <c r="N198" s="188">
        <f>IF(L198="",0,'Basis-Tabelle-Samen'!P180)</f>
        <v>3.75</v>
      </c>
      <c r="O198" s="12"/>
      <c r="P198" s="157">
        <f>IF('Basis-Tabelle-Samen'!Q180="","",'Basis-Tabelle-Samen'!Q180)</f>
        <v>58711</v>
      </c>
      <c r="Q198" s="189">
        <f t="shared" si="15"/>
        <v>6</v>
      </c>
      <c r="R198" s="188">
        <f>IF(P198="",0,'Basis-Tabelle-Samen'!S180)</f>
        <v>4.95</v>
      </c>
      <c r="S198" s="12"/>
      <c r="T198" s="157">
        <f>IF('Basis-Tabelle-Samen'!T180="","",'Basis-Tabelle-Samen'!T180)</f>
        <v>38711</v>
      </c>
      <c r="U198" s="189">
        <f t="shared" si="16"/>
        <v>6</v>
      </c>
      <c r="V198" s="188">
        <f>IF(T198="",0,'Basis-Tabelle-Samen'!V180)</f>
        <v>6.75</v>
      </c>
      <c r="W198" s="12"/>
      <c r="X198" s="157">
        <f>IF('Basis-Tabelle-Samen'!W180="","",'Basis-Tabelle-Samen'!W180)</f>
        <v>68711</v>
      </c>
      <c r="Y198" s="189">
        <f t="shared" si="17"/>
        <v>8</v>
      </c>
      <c r="Z198" s="188">
        <f>IF(X198="",0,'Basis-Tabelle-Samen'!Y180)</f>
        <v>2.95</v>
      </c>
    </row>
    <row r="199" spans="1:26" ht="39.950000000000003" customHeight="1" x14ac:dyDescent="0.2">
      <c r="A199" s="154" t="str">
        <f>IF('Basis-Tabelle-Samen'!A129="","",IF($D$1="Deutsch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199" s="337">
        <v>166</v>
      </c>
      <c r="C199" s="160" t="str">
        <f>IF('Basis-Tabelle-Samen'!G182="","",'Basis-Tabelle-Samen'!G182)</f>
        <v>02</v>
      </c>
      <c r="D199" s="155" t="str">
        <f>IF('Basis-Tabelle-Samen'!$BB182="","",
IF($D$1="Bulgarisch - BG",'Basis-Tabelle-Samen'!$BB182,
IF($D$1="Dänisch - DK",'Basis-Tabelle-Samen'!$BC182,
IF($D$1="Deutsch - DE",'Basis-Tabelle-Samen'!$BD182,
IF($D$1="Englisch - UK",'Basis-Tabelle-Samen'!$BE182,
IF($D$1="Estnisch - EE",'Basis-Tabelle-Samen'!$BF182,
IF($D$1="Finnisch - FI",'Basis-Tabelle-Samen'!$BG182,
IF($D$1="Französisch - FR",'Basis-Tabelle-Samen'!$BH182,
IF($D$1="Griechisch - GR",'Basis-Tabelle-Samen'!$BI182,
IF($D$1="Irisch - IE",'Basis-Tabelle-Samen'!$BJ182,
IF($D$1="Isländisch - IS",'Basis-Tabelle-Samen'!$BK182,
IF($D$1="Italienisch - IT",'Basis-Tabelle-Samen'!$BL182,
IF($D$1="Japanisch - JP",'Basis-Tabelle-Samen'!$BM182,
IF($D$1="Kroatisch - HR",'Basis-Tabelle-Samen'!$BN182,
IF($D$1="Lettisch - LV",'Basis-Tabelle-Samen'!$BO182,
IF($D$1="Litauisch - LT",'Basis-Tabelle-Samen'!$BP182,
IF($D$1="Maltesisch - MT",'Basis-Tabelle-Samen'!$BQ182,
IF($D$1="Niederländisch - NL",'Basis-Tabelle-Samen'!$BR182,
IF($D$1="Norwegisch - NO",'Basis-Tabelle-Samen'!$BS182,
IF($D$1="Polnisch - PL",'Basis-Tabelle-Samen'!$BT182,
IF($D$1="Portugiesisch - PT",'Basis-Tabelle-Samen'!$BU182,
IF($D$1="Rumänisch - RO",'Basis-Tabelle-Samen'!$BV182,
IF($D$1="Schwedisch - SE",'Basis-Tabelle-Samen'!$BW182,
IF($D$1="Slowakisch - SK",'Basis-Tabelle-Samen'!$BX182,
IF($D$1="Slowenisch - SI",'Basis-Tabelle-Samen'!$BY182,
IF($D$1="Spanisch - ES",'Basis-Tabelle-Samen'!$BZ182,
IF($D$1="Tschechisch - CZ",'Basis-Tabelle-Samen'!$BD182,
IF($D$1="Türkisch - TR",'Basis-Tabelle-Samen'!$CB182,
IF($D$1="Ungarisch - HU",'Basis-Tabelle-Samen'!$CC182,
" ACHTUNG")))))))))))))))))))))))))))))</f>
        <v>Organic - Turnip - Super Melt
Brassica oleracea var. gongyl. L.
BIO - Kohlrabi - Superschmelz</v>
      </c>
      <c r="E199" s="190" t="str">
        <f t="shared" si="12"/>
        <v/>
      </c>
      <c r="F199" s="170"/>
      <c r="G199" s="12"/>
      <c r="H199" s="157">
        <f>IF('Basis-Tabelle-Samen'!K182="","",'Basis-Tabelle-Samen'!K182)</f>
        <v>78713</v>
      </c>
      <c r="I199" s="189">
        <f t="shared" si="13"/>
        <v>15</v>
      </c>
      <c r="J199" s="188">
        <f>IF(H199="",0,'Basis-Tabelle-Samen'!M182)</f>
        <v>2.4500000000000002</v>
      </c>
      <c r="K199" s="12"/>
      <c r="L199" s="157">
        <f>IF('Basis-Tabelle-Samen'!N182="","",'Basis-Tabelle-Samen'!N182)</f>
        <v>88713</v>
      </c>
      <c r="M199" s="189">
        <f t="shared" si="14"/>
        <v>18</v>
      </c>
      <c r="N199" s="188">
        <f>IF(L199="",0,'Basis-Tabelle-Samen'!P182)</f>
        <v>3.75</v>
      </c>
      <c r="O199" s="12"/>
      <c r="P199" s="157">
        <f>IF('Basis-Tabelle-Samen'!Q182="","",'Basis-Tabelle-Samen'!Q182)</f>
        <v>58713</v>
      </c>
      <c r="Q199" s="189">
        <f t="shared" si="15"/>
        <v>6</v>
      </c>
      <c r="R199" s="188">
        <f>IF(P199="",0,'Basis-Tabelle-Samen'!S182)</f>
        <v>4.95</v>
      </c>
      <c r="S199" s="12"/>
      <c r="T199" s="157">
        <f>IF('Basis-Tabelle-Samen'!T182="","",'Basis-Tabelle-Samen'!T182)</f>
        <v>38713</v>
      </c>
      <c r="U199" s="189">
        <f t="shared" si="16"/>
        <v>6</v>
      </c>
      <c r="V199" s="188">
        <f>IF(T199="",0,'Basis-Tabelle-Samen'!V182)</f>
        <v>6.75</v>
      </c>
      <c r="W199" s="12"/>
      <c r="X199" s="157">
        <f>IF('Basis-Tabelle-Samen'!W182="","",'Basis-Tabelle-Samen'!W182)</f>
        <v>68713</v>
      </c>
      <c r="Y199" s="189">
        <f t="shared" si="17"/>
        <v>8</v>
      </c>
      <c r="Z199" s="188">
        <f>IF(X199="",0,'Basis-Tabelle-Samen'!Y182)</f>
        <v>2.95</v>
      </c>
    </row>
    <row r="200" spans="1:26" ht="39.950000000000003" customHeight="1" x14ac:dyDescent="0.2">
      <c r="A200" s="154" t="str">
        <f>IF('Basis-Tabelle-Samen'!A162="","",IF($D$1="Deutsch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00" s="337">
        <v>170</v>
      </c>
      <c r="C200" s="160" t="str">
        <f>IF('Basis-Tabelle-Samen'!G186="","",'Basis-Tabelle-Samen'!G186)</f>
        <v>02</v>
      </c>
      <c r="D200" s="155" t="str">
        <f>IF('Basis-Tabelle-Samen'!$BB186="","",
IF($D$1="Bulgarisch - BG",'Basis-Tabelle-Samen'!$BB186,
IF($D$1="Dänisch - DK",'Basis-Tabelle-Samen'!$BC186,
IF($D$1="Deutsch - DE",'Basis-Tabelle-Samen'!$BD186,
IF($D$1="Englisch - UK",'Basis-Tabelle-Samen'!$BE186,
IF($D$1="Estnisch - EE",'Basis-Tabelle-Samen'!$BF186,
IF($D$1="Finnisch - FI",'Basis-Tabelle-Samen'!$BG186,
IF($D$1="Französisch - FR",'Basis-Tabelle-Samen'!$BH186,
IF($D$1="Griechisch - GR",'Basis-Tabelle-Samen'!$BI186,
IF($D$1="Irisch - IE",'Basis-Tabelle-Samen'!$BJ186,
IF($D$1="Isländisch - IS",'Basis-Tabelle-Samen'!$BK186,
IF($D$1="Italienisch - IT",'Basis-Tabelle-Samen'!$BL186,
IF($D$1="Japanisch - JP",'Basis-Tabelle-Samen'!$BM186,
IF($D$1="Kroatisch - HR",'Basis-Tabelle-Samen'!$BN186,
IF($D$1="Lettisch - LV",'Basis-Tabelle-Samen'!$BO186,
IF($D$1="Litauisch - LT",'Basis-Tabelle-Samen'!$BP186,
IF($D$1="Maltesisch - MT",'Basis-Tabelle-Samen'!$BQ186,
IF($D$1="Niederländisch - NL",'Basis-Tabelle-Samen'!$BR186,
IF($D$1="Norwegisch - NO",'Basis-Tabelle-Samen'!$BS186,
IF($D$1="Polnisch - PL",'Basis-Tabelle-Samen'!$BT186,
IF($D$1="Portugiesisch - PT",'Basis-Tabelle-Samen'!$BU186,
IF($D$1="Rumänisch - RO",'Basis-Tabelle-Samen'!$BV186,
IF($D$1="Schwedisch - SE",'Basis-Tabelle-Samen'!$BW186,
IF($D$1="Slowakisch - SK",'Basis-Tabelle-Samen'!$BX186,
IF($D$1="Slowenisch - SI",'Basis-Tabelle-Samen'!$BY186,
IF($D$1="Spanisch - ES",'Basis-Tabelle-Samen'!$BZ186,
IF($D$1="Tschechisch - CZ",'Basis-Tabelle-Samen'!$BD186,
IF($D$1="Türkisch - TR",'Basis-Tabelle-Samen'!$CB186,
IF($D$1="Ungarisch - HU",'Basis-Tabelle-Samen'!$CC186,
" ACHTUNG")))))))))))))))))))))))))))))</f>
        <v>Organic - Wild Rocket
Diplotaxis tenuifolia
BIO - Wilder Ruccola</v>
      </c>
      <c r="E200" s="190" t="str">
        <f t="shared" si="12"/>
        <v/>
      </c>
      <c r="F200" s="170"/>
      <c r="G200" s="12"/>
      <c r="H200" s="157">
        <f>IF('Basis-Tabelle-Samen'!K186="","",'Basis-Tabelle-Samen'!K186)</f>
        <v>78732</v>
      </c>
      <c r="I200" s="189">
        <f t="shared" si="13"/>
        <v>15</v>
      </c>
      <c r="J200" s="188">
        <f>IF(H200="",0,'Basis-Tabelle-Samen'!M186)</f>
        <v>2.4500000000000002</v>
      </c>
      <c r="K200" s="12"/>
      <c r="L200" s="157">
        <f>IF('Basis-Tabelle-Samen'!N186="","",'Basis-Tabelle-Samen'!N186)</f>
        <v>88732</v>
      </c>
      <c r="M200" s="189">
        <f t="shared" si="14"/>
        <v>18</v>
      </c>
      <c r="N200" s="188">
        <f>IF(L200="",0,'Basis-Tabelle-Samen'!P186)</f>
        <v>3.75</v>
      </c>
      <c r="O200" s="12"/>
      <c r="P200" s="157">
        <f>IF('Basis-Tabelle-Samen'!Q186="","",'Basis-Tabelle-Samen'!Q186)</f>
        <v>58732</v>
      </c>
      <c r="Q200" s="189">
        <f t="shared" si="15"/>
        <v>6</v>
      </c>
      <c r="R200" s="188">
        <f>IF(P200="",0,'Basis-Tabelle-Samen'!S186)</f>
        <v>4.95</v>
      </c>
      <c r="S200" s="12"/>
      <c r="T200" s="157">
        <f>IF('Basis-Tabelle-Samen'!T186="","",'Basis-Tabelle-Samen'!T186)</f>
        <v>38732</v>
      </c>
      <c r="U200" s="189">
        <f t="shared" si="16"/>
        <v>6</v>
      </c>
      <c r="V200" s="188">
        <f>IF(T200="",0,'Basis-Tabelle-Samen'!V186)</f>
        <v>6.75</v>
      </c>
      <c r="W200" s="12"/>
      <c r="X200" s="157">
        <f>IF('Basis-Tabelle-Samen'!W186="","",'Basis-Tabelle-Samen'!W186)</f>
        <v>68732</v>
      </c>
      <c r="Y200" s="189">
        <f t="shared" si="17"/>
        <v>8</v>
      </c>
      <c r="Z200" s="188">
        <f>IF(X200="",0,'Basis-Tabelle-Samen'!Y186)</f>
        <v>2.95</v>
      </c>
    </row>
    <row r="201" spans="1:26" ht="39.950000000000003" customHeight="1" x14ac:dyDescent="0.2">
      <c r="A201" s="154" t="str">
        <f>IF('Basis-Tabelle-Samen'!A189="","",IF($D$1="Deutsch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01" s="337">
        <v>187</v>
      </c>
      <c r="C201" s="160" t="str">
        <f>IF('Basis-Tabelle-Samen'!G189="","",'Basis-Tabelle-Samen'!G189)</f>
        <v>03</v>
      </c>
      <c r="D201" s="155" t="str">
        <f>IF('Basis-Tabelle-Samen'!$BB189="","",
IF($D$1="Bulgarisch - BG",'Basis-Tabelle-Samen'!$BB189,
IF($D$1="Dänisch - DK",'Basis-Tabelle-Samen'!$BC189,
IF($D$1="Deutsch - DE",'Basis-Tabelle-Samen'!$BD189,
IF($D$1="Englisch - UK",'Basis-Tabelle-Samen'!$BE189,
IF($D$1="Estnisch - EE",'Basis-Tabelle-Samen'!$BF189,
IF($D$1="Finnisch - FI",'Basis-Tabelle-Samen'!$BG189,
IF($D$1="Französisch - FR",'Basis-Tabelle-Samen'!$BH189,
IF($D$1="Griechisch - GR",'Basis-Tabelle-Samen'!$BI189,
IF($D$1="Irisch - IE",'Basis-Tabelle-Samen'!$BJ189,
IF($D$1="Isländisch - IS",'Basis-Tabelle-Samen'!$BK189,
IF($D$1="Italienisch - IT",'Basis-Tabelle-Samen'!$BL189,
IF($D$1="Japanisch - JP",'Basis-Tabelle-Samen'!$BM189,
IF($D$1="Kroatisch - HR",'Basis-Tabelle-Samen'!$BN189,
IF($D$1="Lettisch - LV",'Basis-Tabelle-Samen'!$BO189,
IF($D$1="Litauisch - LT",'Basis-Tabelle-Samen'!$BP189,
IF($D$1="Maltesisch - MT",'Basis-Tabelle-Samen'!$BQ189,
IF($D$1="Niederländisch - NL",'Basis-Tabelle-Samen'!$BR189,
IF($D$1="Norwegisch - NO",'Basis-Tabelle-Samen'!$BS189,
IF($D$1="Polnisch - PL",'Basis-Tabelle-Samen'!$BT189,
IF($D$1="Portugiesisch - PT",'Basis-Tabelle-Samen'!$BU189,
IF($D$1="Rumänisch - RO",'Basis-Tabelle-Samen'!$BV189,
IF($D$1="Schwedisch - SE",'Basis-Tabelle-Samen'!$BW189,
IF($D$1="Slowakisch - SK",'Basis-Tabelle-Samen'!$BX189,
IF($D$1="Slowenisch - SI",'Basis-Tabelle-Samen'!$BY189,
IF($D$1="Spanisch - ES",'Basis-Tabelle-Samen'!$BZ189,
IF($D$1="Tschechisch - CZ",'Basis-Tabelle-Samen'!$BD189,
IF($D$1="Türkisch - TR",'Basis-Tabelle-Samen'!$CB189,
IF($D$1="Ungarisch - HU",'Basis-Tabelle-Samen'!$CC189,
" ACHTUNG")))))))))))))))))))))))))))))</f>
        <v>Organic - Basil Genovese
Ocimum basilicum
BIO - Basilikum Sweet Genovese</v>
      </c>
      <c r="E201" s="190" t="str">
        <f t="shared" si="12"/>
        <v/>
      </c>
      <c r="F201" s="170"/>
      <c r="G201" s="12"/>
      <c r="H201" s="157">
        <f>IF('Basis-Tabelle-Samen'!K189="","",'Basis-Tabelle-Samen'!K189)</f>
        <v>75301</v>
      </c>
      <c r="I201" s="189">
        <f t="shared" si="13"/>
        <v>15</v>
      </c>
      <c r="J201" s="188">
        <f>IF(H201="",0,'Basis-Tabelle-Samen'!M189)</f>
        <v>2.4500000000000002</v>
      </c>
      <c r="K201" s="12"/>
      <c r="L201" s="157">
        <f>IF('Basis-Tabelle-Samen'!N189="","",'Basis-Tabelle-Samen'!N189)</f>
        <v>85301</v>
      </c>
      <c r="M201" s="189">
        <f t="shared" si="14"/>
        <v>18</v>
      </c>
      <c r="N201" s="188">
        <f>IF(L201="",0,'Basis-Tabelle-Samen'!P189)</f>
        <v>3.75</v>
      </c>
      <c r="O201" s="12"/>
      <c r="P201" s="157">
        <f>IF('Basis-Tabelle-Samen'!Q189="","",'Basis-Tabelle-Samen'!Q189)</f>
        <v>55301</v>
      </c>
      <c r="Q201" s="189">
        <f t="shared" si="15"/>
        <v>6</v>
      </c>
      <c r="R201" s="188">
        <f>IF(P201="",0,'Basis-Tabelle-Samen'!S189)</f>
        <v>4.95</v>
      </c>
      <c r="S201" s="12"/>
      <c r="T201" s="157">
        <f>IF('Basis-Tabelle-Samen'!T189="","",'Basis-Tabelle-Samen'!T189)</f>
        <v>35301</v>
      </c>
      <c r="U201" s="189">
        <f t="shared" si="16"/>
        <v>6</v>
      </c>
      <c r="V201" s="188">
        <f>IF(T201="",0,'Basis-Tabelle-Samen'!V189)</f>
        <v>6.75</v>
      </c>
      <c r="W201" s="12"/>
      <c r="X201" s="157">
        <f>IF('Basis-Tabelle-Samen'!W189="","",'Basis-Tabelle-Samen'!W189)</f>
        <v>65301</v>
      </c>
      <c r="Y201" s="189">
        <f t="shared" si="17"/>
        <v>8</v>
      </c>
      <c r="Z201" s="188">
        <f>IF(X201="",0,'Basis-Tabelle-Samen'!Y189)</f>
        <v>2.95</v>
      </c>
    </row>
    <row r="202" spans="1:26" ht="39.950000000000003" customHeight="1" x14ac:dyDescent="0.2">
      <c r="A202" s="154" t="str">
        <f>IF('Basis-Tabelle-Samen'!A195="","",IF($D$1="Deutsch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02" s="337">
        <v>194</v>
      </c>
      <c r="C202" s="160" t="str">
        <f>IF('Basis-Tabelle-Samen'!G196="","",'Basis-Tabelle-Samen'!G196)</f>
        <v>03</v>
      </c>
      <c r="D202" s="155" t="str">
        <f>IF('Basis-Tabelle-Samen'!$BB196="","",
IF($D$1="Bulgarisch - BG",'Basis-Tabelle-Samen'!$BB196,
IF($D$1="Dänisch - DK",'Basis-Tabelle-Samen'!$BC196,
IF($D$1="Deutsch - DE",'Basis-Tabelle-Samen'!$BD196,
IF($D$1="Englisch - UK",'Basis-Tabelle-Samen'!$BE196,
IF($D$1="Estnisch - EE",'Basis-Tabelle-Samen'!$BF196,
IF($D$1="Finnisch - FI",'Basis-Tabelle-Samen'!$BG196,
IF($D$1="Französisch - FR",'Basis-Tabelle-Samen'!$BH196,
IF($D$1="Griechisch - GR",'Basis-Tabelle-Samen'!$BI196,
IF($D$1="Irisch - IE",'Basis-Tabelle-Samen'!$BJ196,
IF($D$1="Isländisch - IS",'Basis-Tabelle-Samen'!$BK196,
IF($D$1="Italienisch - IT",'Basis-Tabelle-Samen'!$BL196,
IF($D$1="Japanisch - JP",'Basis-Tabelle-Samen'!$BM196,
IF($D$1="Kroatisch - HR",'Basis-Tabelle-Samen'!$BN196,
IF($D$1="Lettisch - LV",'Basis-Tabelle-Samen'!$BO196,
IF($D$1="Litauisch - LT",'Basis-Tabelle-Samen'!$BP196,
IF($D$1="Maltesisch - MT",'Basis-Tabelle-Samen'!$BQ196,
IF($D$1="Niederländisch - NL",'Basis-Tabelle-Samen'!$BR196,
IF($D$1="Norwegisch - NO",'Basis-Tabelle-Samen'!$BS196,
IF($D$1="Polnisch - PL",'Basis-Tabelle-Samen'!$BT196,
IF($D$1="Portugiesisch - PT",'Basis-Tabelle-Samen'!$BU196,
IF($D$1="Rumänisch - RO",'Basis-Tabelle-Samen'!$BV196,
IF($D$1="Schwedisch - SE",'Basis-Tabelle-Samen'!$BW196,
IF($D$1="Slowakisch - SK",'Basis-Tabelle-Samen'!$BX196,
IF($D$1="Slowenisch - SI",'Basis-Tabelle-Samen'!$BY196,
IF($D$1="Spanisch - ES",'Basis-Tabelle-Samen'!$BZ196,
IF($D$1="Tschechisch - CZ",'Basis-Tabelle-Samen'!$BD196,
IF($D$1="Türkisch - TR",'Basis-Tabelle-Samen'!$CB196,
IF($D$1="Ungarisch - HU",'Basis-Tabelle-Samen'!$CC196,
" ACHTUNG")))))))))))))))))))))))))))))</f>
        <v>Organic - Basil Red
Ocimum basilicum
BIO - Rotes Basilikum</v>
      </c>
      <c r="E202" s="190" t="str">
        <f t="shared" si="12"/>
        <v/>
      </c>
      <c r="F202" s="170"/>
      <c r="G202" s="12"/>
      <c r="H202" s="157">
        <f>IF('Basis-Tabelle-Samen'!K196="","",'Basis-Tabelle-Samen'!K196)</f>
        <v>75308</v>
      </c>
      <c r="I202" s="189">
        <f t="shared" si="13"/>
        <v>15</v>
      </c>
      <c r="J202" s="188">
        <f>IF(H202="",0,'Basis-Tabelle-Samen'!M196)</f>
        <v>2.4500000000000002</v>
      </c>
      <c r="K202" s="12"/>
      <c r="L202" s="157">
        <f>IF('Basis-Tabelle-Samen'!N196="","",'Basis-Tabelle-Samen'!N196)</f>
        <v>85308</v>
      </c>
      <c r="M202" s="189">
        <f t="shared" si="14"/>
        <v>18</v>
      </c>
      <c r="N202" s="188">
        <f>IF(L202="",0,'Basis-Tabelle-Samen'!P196)</f>
        <v>3.75</v>
      </c>
      <c r="O202" s="12"/>
      <c r="P202" s="157">
        <f>IF('Basis-Tabelle-Samen'!Q196="","",'Basis-Tabelle-Samen'!Q196)</f>
        <v>55308</v>
      </c>
      <c r="Q202" s="189">
        <f t="shared" si="15"/>
        <v>6</v>
      </c>
      <c r="R202" s="188">
        <f>IF(P202="",0,'Basis-Tabelle-Samen'!S196)</f>
        <v>4.95</v>
      </c>
      <c r="S202" s="12"/>
      <c r="T202" s="157">
        <f>IF('Basis-Tabelle-Samen'!T196="","",'Basis-Tabelle-Samen'!T196)</f>
        <v>35308</v>
      </c>
      <c r="U202" s="189">
        <f t="shared" si="16"/>
        <v>6</v>
      </c>
      <c r="V202" s="188">
        <f>IF(T202="",0,'Basis-Tabelle-Samen'!V196)</f>
        <v>6.75</v>
      </c>
      <c r="W202" s="12"/>
      <c r="X202" s="157">
        <f>IF('Basis-Tabelle-Samen'!W196="","",'Basis-Tabelle-Samen'!W196)</f>
        <v>65308</v>
      </c>
      <c r="Y202" s="189">
        <f t="shared" si="17"/>
        <v>8</v>
      </c>
      <c r="Z202" s="188">
        <f>IF(X202="",0,'Basis-Tabelle-Samen'!Y196)</f>
        <v>2.95</v>
      </c>
    </row>
    <row r="203" spans="1:26" ht="39.950000000000003" customHeight="1" x14ac:dyDescent="0.2">
      <c r="A203" s="154" t="str">
        <f>IF('Basis-Tabelle-Samen'!A190="","",IF($D$1="Deutsch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03" s="337">
        <v>188</v>
      </c>
      <c r="C203" s="160" t="str">
        <f>IF('Basis-Tabelle-Samen'!G190="","",'Basis-Tabelle-Samen'!G190)</f>
        <v>03</v>
      </c>
      <c r="D203" s="155" t="str">
        <f>IF('Basis-Tabelle-Samen'!$BB190="","",
IF($D$1="Bulgarisch - BG",'Basis-Tabelle-Samen'!$BB190,
IF($D$1="Dänisch - DK",'Basis-Tabelle-Samen'!$BC190,
IF($D$1="Deutsch - DE",'Basis-Tabelle-Samen'!$BD190,
IF($D$1="Englisch - UK",'Basis-Tabelle-Samen'!$BE190,
IF($D$1="Estnisch - EE",'Basis-Tabelle-Samen'!$BF190,
IF($D$1="Finnisch - FI",'Basis-Tabelle-Samen'!$BG190,
IF($D$1="Französisch - FR",'Basis-Tabelle-Samen'!$BH190,
IF($D$1="Griechisch - GR",'Basis-Tabelle-Samen'!$BI190,
IF($D$1="Irisch - IE",'Basis-Tabelle-Samen'!$BJ190,
IF($D$1="Isländisch - IS",'Basis-Tabelle-Samen'!$BK190,
IF($D$1="Italienisch - IT",'Basis-Tabelle-Samen'!$BL190,
IF($D$1="Japanisch - JP",'Basis-Tabelle-Samen'!$BM190,
IF($D$1="Kroatisch - HR",'Basis-Tabelle-Samen'!$BN190,
IF($D$1="Lettisch - LV",'Basis-Tabelle-Samen'!$BO190,
IF($D$1="Litauisch - LT",'Basis-Tabelle-Samen'!$BP190,
IF($D$1="Maltesisch - MT",'Basis-Tabelle-Samen'!$BQ190,
IF($D$1="Niederländisch - NL",'Basis-Tabelle-Samen'!$BR190,
IF($D$1="Norwegisch - NO",'Basis-Tabelle-Samen'!$BS190,
IF($D$1="Polnisch - PL",'Basis-Tabelle-Samen'!$BT190,
IF($D$1="Portugiesisch - PT",'Basis-Tabelle-Samen'!$BU190,
IF($D$1="Rumänisch - RO",'Basis-Tabelle-Samen'!$BV190,
IF($D$1="Schwedisch - SE",'Basis-Tabelle-Samen'!$BW190,
IF($D$1="Slowakisch - SK",'Basis-Tabelle-Samen'!$BX190,
IF($D$1="Slowenisch - SI",'Basis-Tabelle-Samen'!$BY190,
IF($D$1="Spanisch - ES",'Basis-Tabelle-Samen'!$BZ190,
IF($D$1="Tschechisch - CZ",'Basis-Tabelle-Samen'!$BD190,
IF($D$1="Türkisch - TR",'Basis-Tabelle-Samen'!$CB190,
IF($D$1="Ungarisch - HU",'Basis-Tabelle-Samen'!$CC190,
" ACHTUNG")))))))))))))))))))))))))))))</f>
        <v>Organic - Basil Thai
Ocimum basilicum
BIO - Basilikum Thai</v>
      </c>
      <c r="E203" s="190" t="str">
        <f t="shared" si="12"/>
        <v/>
      </c>
      <c r="F203" s="170"/>
      <c r="G203" s="12"/>
      <c r="H203" s="157">
        <f>IF('Basis-Tabelle-Samen'!K190="","",'Basis-Tabelle-Samen'!K190)</f>
        <v>75302</v>
      </c>
      <c r="I203" s="189">
        <f t="shared" si="13"/>
        <v>15</v>
      </c>
      <c r="J203" s="188">
        <f>IF(H203="",0,'Basis-Tabelle-Samen'!M190)</f>
        <v>2.4500000000000002</v>
      </c>
      <c r="K203" s="12"/>
      <c r="L203" s="157">
        <f>IF('Basis-Tabelle-Samen'!N190="","",'Basis-Tabelle-Samen'!N190)</f>
        <v>85302</v>
      </c>
      <c r="M203" s="189">
        <f t="shared" si="14"/>
        <v>18</v>
      </c>
      <c r="N203" s="188">
        <f>IF(L203="",0,'Basis-Tabelle-Samen'!P190)</f>
        <v>3.75</v>
      </c>
      <c r="O203" s="12"/>
      <c r="P203" s="157">
        <f>IF('Basis-Tabelle-Samen'!Q190="","",'Basis-Tabelle-Samen'!Q190)</f>
        <v>55302</v>
      </c>
      <c r="Q203" s="189">
        <f t="shared" si="15"/>
        <v>6</v>
      </c>
      <c r="R203" s="188">
        <f>IF(P203="",0,'Basis-Tabelle-Samen'!S190)</f>
        <v>4.95</v>
      </c>
      <c r="S203" s="12"/>
      <c r="T203" s="157">
        <f>IF('Basis-Tabelle-Samen'!T190="","",'Basis-Tabelle-Samen'!T190)</f>
        <v>35302</v>
      </c>
      <c r="U203" s="189">
        <f t="shared" si="16"/>
        <v>6</v>
      </c>
      <c r="V203" s="188">
        <f>IF(T203="",0,'Basis-Tabelle-Samen'!V190)</f>
        <v>6.75</v>
      </c>
      <c r="W203" s="12"/>
      <c r="X203" s="157">
        <f>IF('Basis-Tabelle-Samen'!W190="","",'Basis-Tabelle-Samen'!W190)</f>
        <v>65302</v>
      </c>
      <c r="Y203" s="189">
        <f t="shared" si="17"/>
        <v>8</v>
      </c>
      <c r="Z203" s="188">
        <f>IF(X203="",0,'Basis-Tabelle-Samen'!Y190)</f>
        <v>2.95</v>
      </c>
    </row>
    <row r="204" spans="1:26" ht="39.950000000000003" customHeight="1" x14ac:dyDescent="0.2">
      <c r="A204" s="154" t="str">
        <f>IF('Basis-Tabelle-Samen'!A203="","",IF($D$1="Deutsch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04" s="337">
        <v>209</v>
      </c>
      <c r="C204" s="160" t="str">
        <f>IF('Basis-Tabelle-Samen'!G211="","",'Basis-Tabelle-Samen'!G211)</f>
        <v>03</v>
      </c>
      <c r="D204" s="155" t="str">
        <f>IF('Basis-Tabelle-Samen'!$BB211="","",
IF($D$1="Bulgarisch - BG",'Basis-Tabelle-Samen'!$BB211,
IF($D$1="Dänisch - DK",'Basis-Tabelle-Samen'!$BC211,
IF($D$1="Deutsch - DE",'Basis-Tabelle-Samen'!$BD211,
IF($D$1="Englisch - UK",'Basis-Tabelle-Samen'!$BE211,
IF($D$1="Estnisch - EE",'Basis-Tabelle-Samen'!$BF211,
IF($D$1="Finnisch - FI",'Basis-Tabelle-Samen'!$BG211,
IF($D$1="Französisch - FR",'Basis-Tabelle-Samen'!$BH211,
IF($D$1="Griechisch - GR",'Basis-Tabelle-Samen'!$BI211,
IF($D$1="Irisch - IE",'Basis-Tabelle-Samen'!$BJ211,
IF($D$1="Isländisch - IS",'Basis-Tabelle-Samen'!$BK211,
IF($D$1="Italienisch - IT",'Basis-Tabelle-Samen'!$BL211,
IF($D$1="Japanisch - JP",'Basis-Tabelle-Samen'!$BM211,
IF($D$1="Kroatisch - HR",'Basis-Tabelle-Samen'!$BN211,
IF($D$1="Lettisch - LV",'Basis-Tabelle-Samen'!$BO211,
IF($D$1="Litauisch - LT",'Basis-Tabelle-Samen'!$BP211,
IF($D$1="Maltesisch - MT",'Basis-Tabelle-Samen'!$BQ211,
IF($D$1="Niederländisch - NL",'Basis-Tabelle-Samen'!$BR211,
IF($D$1="Norwegisch - NO",'Basis-Tabelle-Samen'!$BS211,
IF($D$1="Polnisch - PL",'Basis-Tabelle-Samen'!$BT211,
IF($D$1="Portugiesisch - PT",'Basis-Tabelle-Samen'!$BU211,
IF($D$1="Rumänisch - RO",'Basis-Tabelle-Samen'!$BV211,
IF($D$1="Schwedisch - SE",'Basis-Tabelle-Samen'!$BW211,
IF($D$1="Slowakisch - SK",'Basis-Tabelle-Samen'!$BX211,
IF($D$1="Slowenisch - SI",'Basis-Tabelle-Samen'!$BY211,
IF($D$1="Spanisch - ES",'Basis-Tabelle-Samen'!$BZ211,
IF($D$1="Tschechisch - CZ",'Basis-Tabelle-Samen'!$BD211,
IF($D$1="Türkisch - TR",'Basis-Tabelle-Samen'!$CB211,
IF($D$1="Ungarisch - HU",'Basis-Tabelle-Samen'!$CC211,
" ACHTUNG")))))))))))))))))))))))))))))</f>
        <v>Organic - Black Cumin
Nigella sativa
BIO - Schwarzkümmel</v>
      </c>
      <c r="E204" s="190" t="str">
        <f t="shared" si="12"/>
        <v/>
      </c>
      <c r="F204" s="170"/>
      <c r="G204" s="12"/>
      <c r="H204" s="157">
        <f>IF('Basis-Tabelle-Samen'!K211="","",'Basis-Tabelle-Samen'!K211)</f>
        <v>75323</v>
      </c>
      <c r="I204" s="189">
        <f t="shared" si="13"/>
        <v>15</v>
      </c>
      <c r="J204" s="188">
        <f>IF(H204="",0,'Basis-Tabelle-Samen'!M211)</f>
        <v>2.4500000000000002</v>
      </c>
      <c r="K204" s="12"/>
      <c r="L204" s="157">
        <f>IF('Basis-Tabelle-Samen'!N211="","",'Basis-Tabelle-Samen'!N211)</f>
        <v>85323</v>
      </c>
      <c r="M204" s="189">
        <f t="shared" si="14"/>
        <v>18</v>
      </c>
      <c r="N204" s="188">
        <f>IF(L204="",0,'Basis-Tabelle-Samen'!P211)</f>
        <v>3.75</v>
      </c>
      <c r="O204" s="12"/>
      <c r="P204" s="157">
        <f>IF('Basis-Tabelle-Samen'!Q211="","",'Basis-Tabelle-Samen'!Q211)</f>
        <v>55323</v>
      </c>
      <c r="Q204" s="189">
        <f t="shared" si="15"/>
        <v>6</v>
      </c>
      <c r="R204" s="188">
        <f>IF(P204="",0,'Basis-Tabelle-Samen'!S211)</f>
        <v>4.95</v>
      </c>
      <c r="S204" s="12"/>
      <c r="T204" s="157">
        <f>IF('Basis-Tabelle-Samen'!T211="","",'Basis-Tabelle-Samen'!T211)</f>
        <v>35323</v>
      </c>
      <c r="U204" s="189">
        <f t="shared" si="16"/>
        <v>6</v>
      </c>
      <c r="V204" s="188">
        <f>IF(T204="",0,'Basis-Tabelle-Samen'!V211)</f>
        <v>6.75</v>
      </c>
      <c r="W204" s="12"/>
      <c r="X204" s="157">
        <f>IF('Basis-Tabelle-Samen'!W211="","",'Basis-Tabelle-Samen'!W211)</f>
        <v>65323</v>
      </c>
      <c r="Y204" s="189">
        <f t="shared" si="17"/>
        <v>8</v>
      </c>
      <c r="Z204" s="188">
        <f>IF(X204="",0,'Basis-Tabelle-Samen'!Y211)</f>
        <v>2.95</v>
      </c>
    </row>
    <row r="205" spans="1:26" ht="39.950000000000003" customHeight="1" x14ac:dyDescent="0.2">
      <c r="A205" s="154" t="str">
        <f>IF('Basis-Tabelle-Samen'!A191="","",IF($D$1="Deutsch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05" s="337">
        <v>189</v>
      </c>
      <c r="C205" s="160" t="str">
        <f>IF('Basis-Tabelle-Samen'!G191="","",'Basis-Tabelle-Samen'!G191)</f>
        <v>03</v>
      </c>
      <c r="D205" s="155" t="str">
        <f>IF('Basis-Tabelle-Samen'!$BB191="","",
IF($D$1="Bulgarisch - BG",'Basis-Tabelle-Samen'!$BB191,
IF($D$1="Dänisch - DK",'Basis-Tabelle-Samen'!$BC191,
IF($D$1="Deutsch - DE",'Basis-Tabelle-Samen'!$BD191,
IF($D$1="Englisch - UK",'Basis-Tabelle-Samen'!$BE191,
IF($D$1="Estnisch - EE",'Basis-Tabelle-Samen'!$BF191,
IF($D$1="Finnisch - FI",'Basis-Tabelle-Samen'!$BG191,
IF($D$1="Französisch - FR",'Basis-Tabelle-Samen'!$BH191,
IF($D$1="Griechisch - GR",'Basis-Tabelle-Samen'!$BI191,
IF($D$1="Irisch - IE",'Basis-Tabelle-Samen'!$BJ191,
IF($D$1="Isländisch - IS",'Basis-Tabelle-Samen'!$BK191,
IF($D$1="Italienisch - IT",'Basis-Tabelle-Samen'!$BL191,
IF($D$1="Japanisch - JP",'Basis-Tabelle-Samen'!$BM191,
IF($D$1="Kroatisch - HR",'Basis-Tabelle-Samen'!$BN191,
IF($D$1="Lettisch - LV",'Basis-Tabelle-Samen'!$BO191,
IF($D$1="Litauisch - LT",'Basis-Tabelle-Samen'!$BP191,
IF($D$1="Maltesisch - MT",'Basis-Tabelle-Samen'!$BQ191,
IF($D$1="Niederländisch - NL",'Basis-Tabelle-Samen'!$BR191,
IF($D$1="Norwegisch - NO",'Basis-Tabelle-Samen'!$BS191,
IF($D$1="Polnisch - PL",'Basis-Tabelle-Samen'!$BT191,
IF($D$1="Portugiesisch - PT",'Basis-Tabelle-Samen'!$BU191,
IF($D$1="Rumänisch - RO",'Basis-Tabelle-Samen'!$BV191,
IF($D$1="Schwedisch - SE",'Basis-Tabelle-Samen'!$BW191,
IF($D$1="Slowakisch - SK",'Basis-Tabelle-Samen'!$BX191,
IF($D$1="Slowenisch - SI",'Basis-Tabelle-Samen'!$BY191,
IF($D$1="Spanisch - ES",'Basis-Tabelle-Samen'!$BZ191,
IF($D$1="Tschechisch - CZ",'Basis-Tabelle-Samen'!$BD191,
IF($D$1="Türkisch - TR",'Basis-Tabelle-Samen'!$CB191,
IF($D$1="Ungarisch - HU",'Basis-Tabelle-Samen'!$CC191,
" ACHTUNG")))))))))))))))))))))))))))))</f>
        <v>Organic - Borage
Borago officinalis
BIO - Borretsch</v>
      </c>
      <c r="E205" s="190" t="str">
        <f t="shared" si="12"/>
        <v/>
      </c>
      <c r="F205" s="170"/>
      <c r="G205" s="12"/>
      <c r="H205" s="157">
        <f>IF('Basis-Tabelle-Samen'!K191="","",'Basis-Tabelle-Samen'!K191)</f>
        <v>75303</v>
      </c>
      <c r="I205" s="189">
        <f t="shared" si="13"/>
        <v>15</v>
      </c>
      <c r="J205" s="188">
        <f>IF(H205="",0,'Basis-Tabelle-Samen'!M191)</f>
        <v>2.4500000000000002</v>
      </c>
      <c r="K205" s="12"/>
      <c r="L205" s="157">
        <f>IF('Basis-Tabelle-Samen'!N191="","",'Basis-Tabelle-Samen'!N191)</f>
        <v>85303</v>
      </c>
      <c r="M205" s="189">
        <f t="shared" si="14"/>
        <v>18</v>
      </c>
      <c r="N205" s="188">
        <f>IF(L205="",0,'Basis-Tabelle-Samen'!P191)</f>
        <v>3.75</v>
      </c>
      <c r="O205" s="12"/>
      <c r="P205" s="157">
        <f>IF('Basis-Tabelle-Samen'!Q191="","",'Basis-Tabelle-Samen'!Q191)</f>
        <v>55303</v>
      </c>
      <c r="Q205" s="189">
        <f t="shared" si="15"/>
        <v>6</v>
      </c>
      <c r="R205" s="188">
        <f>IF(P205="",0,'Basis-Tabelle-Samen'!S191)</f>
        <v>4.95</v>
      </c>
      <c r="S205" s="12"/>
      <c r="T205" s="157">
        <f>IF('Basis-Tabelle-Samen'!T191="","",'Basis-Tabelle-Samen'!T191)</f>
        <v>35303</v>
      </c>
      <c r="U205" s="189">
        <f t="shared" si="16"/>
        <v>6</v>
      </c>
      <c r="V205" s="188">
        <f>IF(T205="",0,'Basis-Tabelle-Samen'!V191)</f>
        <v>6.75</v>
      </c>
      <c r="W205" s="12"/>
      <c r="X205" s="157">
        <f>IF('Basis-Tabelle-Samen'!W191="","",'Basis-Tabelle-Samen'!W191)</f>
        <v>65303</v>
      </c>
      <c r="Y205" s="189">
        <f t="shared" si="17"/>
        <v>8</v>
      </c>
      <c r="Z205" s="188">
        <f>IF(X205="",0,'Basis-Tabelle-Samen'!Y191)</f>
        <v>2.95</v>
      </c>
    </row>
    <row r="206" spans="1:26" ht="39.950000000000003" customHeight="1" x14ac:dyDescent="0.2">
      <c r="A206" s="154" t="str">
        <f>IF('Basis-Tabelle-Samen'!A209="","",IF($D$1="Deutsch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06" s="337">
        <v>190</v>
      </c>
      <c r="C206" s="160" t="str">
        <f>IF('Basis-Tabelle-Samen'!G192="","",'Basis-Tabelle-Samen'!G192)</f>
        <v>03</v>
      </c>
      <c r="D206" s="155" t="str">
        <f>IF('Basis-Tabelle-Samen'!$BB192="","",
IF($D$1="Bulgarisch - BG",'Basis-Tabelle-Samen'!$BB192,
IF($D$1="Dänisch - DK",'Basis-Tabelle-Samen'!$BC192,
IF($D$1="Deutsch - DE",'Basis-Tabelle-Samen'!$BD192,
IF($D$1="Englisch - UK",'Basis-Tabelle-Samen'!$BE192,
IF($D$1="Estnisch - EE",'Basis-Tabelle-Samen'!$BF192,
IF($D$1="Finnisch - FI",'Basis-Tabelle-Samen'!$BG192,
IF($D$1="Französisch - FR",'Basis-Tabelle-Samen'!$BH192,
IF($D$1="Griechisch - GR",'Basis-Tabelle-Samen'!$BI192,
IF($D$1="Irisch - IE",'Basis-Tabelle-Samen'!$BJ192,
IF($D$1="Isländisch - IS",'Basis-Tabelle-Samen'!$BK192,
IF($D$1="Italienisch - IT",'Basis-Tabelle-Samen'!$BL192,
IF($D$1="Japanisch - JP",'Basis-Tabelle-Samen'!$BM192,
IF($D$1="Kroatisch - HR",'Basis-Tabelle-Samen'!$BN192,
IF($D$1="Lettisch - LV",'Basis-Tabelle-Samen'!$BO192,
IF($D$1="Litauisch - LT",'Basis-Tabelle-Samen'!$BP192,
IF($D$1="Maltesisch - MT",'Basis-Tabelle-Samen'!$BQ192,
IF($D$1="Niederländisch - NL",'Basis-Tabelle-Samen'!$BR192,
IF($D$1="Norwegisch - NO",'Basis-Tabelle-Samen'!$BS192,
IF($D$1="Polnisch - PL",'Basis-Tabelle-Samen'!$BT192,
IF($D$1="Portugiesisch - PT",'Basis-Tabelle-Samen'!$BU192,
IF($D$1="Rumänisch - RO",'Basis-Tabelle-Samen'!$BV192,
IF($D$1="Schwedisch - SE",'Basis-Tabelle-Samen'!$BW192,
IF($D$1="Slowakisch - SK",'Basis-Tabelle-Samen'!$BX192,
IF($D$1="Slowenisch - SI",'Basis-Tabelle-Samen'!$BY192,
IF($D$1="Spanisch - ES",'Basis-Tabelle-Samen'!$BZ192,
IF($D$1="Tschechisch - CZ",'Basis-Tabelle-Samen'!$BD192,
IF($D$1="Türkisch - TR",'Basis-Tabelle-Samen'!$CB192,
IF($D$1="Ungarisch - HU",'Basis-Tabelle-Samen'!$CC192,
" ACHTUNG")))))))))))))))))))))))))))))</f>
        <v>Organic - Caraway
Carum carvi
BIO - Kümmel</v>
      </c>
      <c r="E206" s="190" t="str">
        <f t="shared" si="12"/>
        <v/>
      </c>
      <c r="F206" s="170"/>
      <c r="G206" s="12"/>
      <c r="H206" s="157">
        <f>IF('Basis-Tabelle-Samen'!K192="","",'Basis-Tabelle-Samen'!K192)</f>
        <v>75304</v>
      </c>
      <c r="I206" s="189">
        <f t="shared" si="13"/>
        <v>15</v>
      </c>
      <c r="J206" s="188">
        <f>IF(H206="",0,'Basis-Tabelle-Samen'!M192)</f>
        <v>2.4500000000000002</v>
      </c>
      <c r="K206" s="12"/>
      <c r="L206" s="157">
        <f>IF('Basis-Tabelle-Samen'!N192="","",'Basis-Tabelle-Samen'!N192)</f>
        <v>85304</v>
      </c>
      <c r="M206" s="189">
        <f t="shared" si="14"/>
        <v>18</v>
      </c>
      <c r="N206" s="188">
        <f>IF(L206="",0,'Basis-Tabelle-Samen'!P192)</f>
        <v>3.75</v>
      </c>
      <c r="O206" s="12"/>
      <c r="P206" s="157">
        <f>IF('Basis-Tabelle-Samen'!Q192="","",'Basis-Tabelle-Samen'!Q192)</f>
        <v>55304</v>
      </c>
      <c r="Q206" s="189">
        <f t="shared" si="15"/>
        <v>6</v>
      </c>
      <c r="R206" s="188">
        <f>IF(P206="",0,'Basis-Tabelle-Samen'!S192)</f>
        <v>4.95</v>
      </c>
      <c r="S206" s="12"/>
      <c r="T206" s="157">
        <f>IF('Basis-Tabelle-Samen'!T192="","",'Basis-Tabelle-Samen'!T192)</f>
        <v>35304</v>
      </c>
      <c r="U206" s="189">
        <f t="shared" si="16"/>
        <v>6</v>
      </c>
      <c r="V206" s="188">
        <f>IF(T206="",0,'Basis-Tabelle-Samen'!V192)</f>
        <v>6.75</v>
      </c>
      <c r="W206" s="12"/>
      <c r="X206" s="157">
        <f>IF('Basis-Tabelle-Samen'!W192="","",'Basis-Tabelle-Samen'!W192)</f>
        <v>65304</v>
      </c>
      <c r="Y206" s="189">
        <f t="shared" si="17"/>
        <v>8</v>
      </c>
      <c r="Z206" s="188">
        <f>IF(X206="",0,'Basis-Tabelle-Samen'!Y192)</f>
        <v>2.95</v>
      </c>
    </row>
    <row r="207" spans="1:26" ht="39.950000000000003" customHeight="1" x14ac:dyDescent="0.2">
      <c r="A207" s="154" t="str">
        <f>IF('Basis-Tabelle-Samen'!A194="","",IF($D$1="Deutsch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07" s="337">
        <v>191</v>
      </c>
      <c r="C207" s="160" t="str">
        <f>IF('Basis-Tabelle-Samen'!G193="","",'Basis-Tabelle-Samen'!G193)</f>
        <v>03</v>
      </c>
      <c r="D207" s="155" t="str">
        <f>IF('Basis-Tabelle-Samen'!$BB193="","",
IF($D$1="Bulgarisch - BG",'Basis-Tabelle-Samen'!$BB193,
IF($D$1="Dänisch - DK",'Basis-Tabelle-Samen'!$BC193,
IF($D$1="Deutsch - DE",'Basis-Tabelle-Samen'!$BD193,
IF($D$1="Englisch - UK",'Basis-Tabelle-Samen'!$BE193,
IF($D$1="Estnisch - EE",'Basis-Tabelle-Samen'!$BF193,
IF($D$1="Finnisch - FI",'Basis-Tabelle-Samen'!$BG193,
IF($D$1="Französisch - FR",'Basis-Tabelle-Samen'!$BH193,
IF($D$1="Griechisch - GR",'Basis-Tabelle-Samen'!$BI193,
IF($D$1="Irisch - IE",'Basis-Tabelle-Samen'!$BJ193,
IF($D$1="Isländisch - IS",'Basis-Tabelle-Samen'!$BK193,
IF($D$1="Italienisch - IT",'Basis-Tabelle-Samen'!$BL193,
IF($D$1="Japanisch - JP",'Basis-Tabelle-Samen'!$BM193,
IF($D$1="Kroatisch - HR",'Basis-Tabelle-Samen'!$BN193,
IF($D$1="Lettisch - LV",'Basis-Tabelle-Samen'!$BO193,
IF($D$1="Litauisch - LT",'Basis-Tabelle-Samen'!$BP193,
IF($D$1="Maltesisch - MT",'Basis-Tabelle-Samen'!$BQ193,
IF($D$1="Niederländisch - NL",'Basis-Tabelle-Samen'!$BR193,
IF($D$1="Norwegisch - NO",'Basis-Tabelle-Samen'!$BS193,
IF($D$1="Polnisch - PL",'Basis-Tabelle-Samen'!$BT193,
IF($D$1="Portugiesisch - PT",'Basis-Tabelle-Samen'!$BU193,
IF($D$1="Rumänisch - RO",'Basis-Tabelle-Samen'!$BV193,
IF($D$1="Schwedisch - SE",'Basis-Tabelle-Samen'!$BW193,
IF($D$1="Slowakisch - SK",'Basis-Tabelle-Samen'!$BX193,
IF($D$1="Slowenisch - SI",'Basis-Tabelle-Samen'!$BY193,
IF($D$1="Spanisch - ES",'Basis-Tabelle-Samen'!$BZ193,
IF($D$1="Tschechisch - CZ",'Basis-Tabelle-Samen'!$BD193,
IF($D$1="Türkisch - TR",'Basis-Tabelle-Samen'!$CB193,
IF($D$1="Ungarisch - HU",'Basis-Tabelle-Samen'!$CC193,
" ACHTUNG")))))))))))))))))))))))))))))</f>
        <v>Organic - Chervil
Anthriscus cerefolium
BIO - Kerbel</v>
      </c>
      <c r="E207" s="190" t="str">
        <f t="shared" ref="E207:E270" si="18">IF(
((G207*I207*J207)+(K207*M207*N207)+(O207*Q207*R207)+(S207*U207*V207)+(W207*Y207*Z207))&lt;1,"",
(G207*I207*J207)+(K207*M207*N207)+(O207*Q207*R207)+(S207*U207*V207)+(W207*Y207*Z207))</f>
        <v/>
      </c>
      <c r="F207" s="170"/>
      <c r="G207" s="12"/>
      <c r="H207" s="157">
        <f>IF('Basis-Tabelle-Samen'!K193="","",'Basis-Tabelle-Samen'!K193)</f>
        <v>75305</v>
      </c>
      <c r="I207" s="189">
        <f t="shared" ref="I207:I270" si="19">IF(H207="",0,15)</f>
        <v>15</v>
      </c>
      <c r="J207" s="188">
        <f>IF(H207="",0,'Basis-Tabelle-Samen'!M193)</f>
        <v>2.4500000000000002</v>
      </c>
      <c r="K207" s="12"/>
      <c r="L207" s="157">
        <f>IF('Basis-Tabelle-Samen'!N193="","",'Basis-Tabelle-Samen'!N193)</f>
        <v>85305</v>
      </c>
      <c r="M207" s="189">
        <f t="shared" ref="M207:M270" si="20">IF(L207="",0,18)</f>
        <v>18</v>
      </c>
      <c r="N207" s="188">
        <f>IF(L207="",0,'Basis-Tabelle-Samen'!P193)</f>
        <v>3.75</v>
      </c>
      <c r="O207" s="12"/>
      <c r="P207" s="157">
        <f>IF('Basis-Tabelle-Samen'!Q193="","",'Basis-Tabelle-Samen'!Q193)</f>
        <v>55305</v>
      </c>
      <c r="Q207" s="189">
        <f t="shared" ref="Q207:Q270" si="21">IF(P207="",0,6)</f>
        <v>6</v>
      </c>
      <c r="R207" s="188">
        <f>IF(P207="",0,'Basis-Tabelle-Samen'!S193)</f>
        <v>4.95</v>
      </c>
      <c r="S207" s="12"/>
      <c r="T207" s="157">
        <f>IF('Basis-Tabelle-Samen'!T193="","",'Basis-Tabelle-Samen'!T193)</f>
        <v>35305</v>
      </c>
      <c r="U207" s="189">
        <f t="shared" ref="U207:U270" si="22">IF(T207="",0,6)</f>
        <v>6</v>
      </c>
      <c r="V207" s="188">
        <f>IF(T207="",0,'Basis-Tabelle-Samen'!V193)</f>
        <v>6.75</v>
      </c>
      <c r="W207" s="12"/>
      <c r="X207" s="157">
        <f>IF('Basis-Tabelle-Samen'!W193="","",'Basis-Tabelle-Samen'!W193)</f>
        <v>65305</v>
      </c>
      <c r="Y207" s="189">
        <f t="shared" ref="Y207:Y270" si="23">IF(X207="",0,8)</f>
        <v>8</v>
      </c>
      <c r="Z207" s="188">
        <f>IF(X207="",0,'Basis-Tabelle-Samen'!Y193)</f>
        <v>2.95</v>
      </c>
    </row>
    <row r="208" spans="1:26" ht="39.950000000000003" customHeight="1" x14ac:dyDescent="0.2">
      <c r="A208" s="154" t="str">
        <f>IF('Basis-Tabelle-Samen'!A198="","",IF($D$1="Deutsch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08" s="337">
        <v>199</v>
      </c>
      <c r="C208" s="160" t="str">
        <f>IF('Basis-Tabelle-Samen'!G201="","",'Basis-Tabelle-Samen'!G201)</f>
        <v>03</v>
      </c>
      <c r="D208" s="155" t="str">
        <f>IF('Basis-Tabelle-Samen'!$BB201="","",
IF($D$1="Bulgarisch - BG",'Basis-Tabelle-Samen'!$BB201,
IF($D$1="Dänisch - DK",'Basis-Tabelle-Samen'!$BC201,
IF($D$1="Deutsch - DE",'Basis-Tabelle-Samen'!$BD201,
IF($D$1="Englisch - UK",'Basis-Tabelle-Samen'!$BE201,
IF($D$1="Estnisch - EE",'Basis-Tabelle-Samen'!$BF201,
IF($D$1="Finnisch - FI",'Basis-Tabelle-Samen'!$BG201,
IF($D$1="Französisch - FR",'Basis-Tabelle-Samen'!$BH201,
IF($D$1="Griechisch - GR",'Basis-Tabelle-Samen'!$BI201,
IF($D$1="Irisch - IE",'Basis-Tabelle-Samen'!$BJ201,
IF($D$1="Isländisch - IS",'Basis-Tabelle-Samen'!$BK201,
IF($D$1="Italienisch - IT",'Basis-Tabelle-Samen'!$BL201,
IF($D$1="Japanisch - JP",'Basis-Tabelle-Samen'!$BM201,
IF($D$1="Kroatisch - HR",'Basis-Tabelle-Samen'!$BN201,
IF($D$1="Lettisch - LV",'Basis-Tabelle-Samen'!$BO201,
IF($D$1="Litauisch - LT",'Basis-Tabelle-Samen'!$BP201,
IF($D$1="Maltesisch - MT",'Basis-Tabelle-Samen'!$BQ201,
IF($D$1="Niederländisch - NL",'Basis-Tabelle-Samen'!$BR201,
IF($D$1="Norwegisch - NO",'Basis-Tabelle-Samen'!$BS201,
IF($D$1="Polnisch - PL",'Basis-Tabelle-Samen'!$BT201,
IF($D$1="Portugiesisch - PT",'Basis-Tabelle-Samen'!$BU201,
IF($D$1="Rumänisch - RO",'Basis-Tabelle-Samen'!$BV201,
IF($D$1="Schwedisch - SE",'Basis-Tabelle-Samen'!$BW201,
IF($D$1="Slowakisch - SK",'Basis-Tabelle-Samen'!$BX201,
IF($D$1="Slowenisch - SI",'Basis-Tabelle-Samen'!$BY201,
IF($D$1="Spanisch - ES",'Basis-Tabelle-Samen'!$BZ201,
IF($D$1="Tschechisch - CZ",'Basis-Tabelle-Samen'!$BD201,
IF($D$1="Türkisch - TR",'Basis-Tabelle-Samen'!$CB201,
IF($D$1="Ungarisch - HU",'Basis-Tabelle-Samen'!$CC201,
" ACHTUNG")))))))))))))))))))))))))))))</f>
        <v>Organic - Chives
Allium schoenoprasum
BIO - Schnittlauch</v>
      </c>
      <c r="E208" s="190" t="str">
        <f t="shared" si="18"/>
        <v/>
      </c>
      <c r="F208" s="170"/>
      <c r="G208" s="12"/>
      <c r="H208" s="157">
        <f>IF('Basis-Tabelle-Samen'!K201="","",'Basis-Tabelle-Samen'!K201)</f>
        <v>75313</v>
      </c>
      <c r="I208" s="189">
        <f t="shared" si="19"/>
        <v>15</v>
      </c>
      <c r="J208" s="188">
        <f>IF(H208="",0,'Basis-Tabelle-Samen'!M201)</f>
        <v>2.4500000000000002</v>
      </c>
      <c r="K208" s="12"/>
      <c r="L208" s="157">
        <f>IF('Basis-Tabelle-Samen'!N201="","",'Basis-Tabelle-Samen'!N201)</f>
        <v>85313</v>
      </c>
      <c r="M208" s="189">
        <f t="shared" si="20"/>
        <v>18</v>
      </c>
      <c r="N208" s="188">
        <f>IF(L208="",0,'Basis-Tabelle-Samen'!P201)</f>
        <v>3.75</v>
      </c>
      <c r="O208" s="12"/>
      <c r="P208" s="157">
        <f>IF('Basis-Tabelle-Samen'!Q201="","",'Basis-Tabelle-Samen'!Q201)</f>
        <v>55313</v>
      </c>
      <c r="Q208" s="189">
        <f t="shared" si="21"/>
        <v>6</v>
      </c>
      <c r="R208" s="188">
        <f>IF(P208="",0,'Basis-Tabelle-Samen'!S201)</f>
        <v>4.95</v>
      </c>
      <c r="S208" s="12"/>
      <c r="T208" s="157">
        <f>IF('Basis-Tabelle-Samen'!T201="","",'Basis-Tabelle-Samen'!T201)</f>
        <v>35313</v>
      </c>
      <c r="U208" s="189">
        <f t="shared" si="22"/>
        <v>6</v>
      </c>
      <c r="V208" s="188">
        <f>IF(T208="",0,'Basis-Tabelle-Samen'!V201)</f>
        <v>6.75</v>
      </c>
      <c r="W208" s="12"/>
      <c r="X208" s="157">
        <f>IF('Basis-Tabelle-Samen'!W201="","",'Basis-Tabelle-Samen'!W201)</f>
        <v>65313</v>
      </c>
      <c r="Y208" s="189">
        <f t="shared" si="23"/>
        <v>8</v>
      </c>
      <c r="Z208" s="188">
        <f>IF(X208="",0,'Basis-Tabelle-Samen'!Y201)</f>
        <v>2.95</v>
      </c>
    </row>
    <row r="209" spans="1:26" ht="39.950000000000003" customHeight="1" x14ac:dyDescent="0.2">
      <c r="A209" s="154" t="str">
        <f>IF('Basis-Tabelle-Samen'!A193="","",IF($D$1="Deutsch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09" s="337">
        <v>193</v>
      </c>
      <c r="C209" s="160" t="str">
        <f>IF('Basis-Tabelle-Samen'!G195="","",'Basis-Tabelle-Samen'!G195)</f>
        <v>03</v>
      </c>
      <c r="D209" s="155" t="str">
        <f>IF('Basis-Tabelle-Samen'!$BB195="","",
IF($D$1="Bulgarisch - BG",'Basis-Tabelle-Samen'!$BB195,
IF($D$1="Dänisch - DK",'Basis-Tabelle-Samen'!$BC195,
IF($D$1="Deutsch - DE",'Basis-Tabelle-Samen'!$BD195,
IF($D$1="Englisch - UK",'Basis-Tabelle-Samen'!$BE195,
IF($D$1="Estnisch - EE",'Basis-Tabelle-Samen'!$BF195,
IF($D$1="Finnisch - FI",'Basis-Tabelle-Samen'!$BG195,
IF($D$1="Französisch - FR",'Basis-Tabelle-Samen'!$BH195,
IF($D$1="Griechisch - GR",'Basis-Tabelle-Samen'!$BI195,
IF($D$1="Irisch - IE",'Basis-Tabelle-Samen'!$BJ195,
IF($D$1="Isländisch - IS",'Basis-Tabelle-Samen'!$BK195,
IF($D$1="Italienisch - IT",'Basis-Tabelle-Samen'!$BL195,
IF($D$1="Japanisch - JP",'Basis-Tabelle-Samen'!$BM195,
IF($D$1="Kroatisch - HR",'Basis-Tabelle-Samen'!$BN195,
IF($D$1="Lettisch - LV",'Basis-Tabelle-Samen'!$BO195,
IF($D$1="Litauisch - LT",'Basis-Tabelle-Samen'!$BP195,
IF($D$1="Maltesisch - MT",'Basis-Tabelle-Samen'!$BQ195,
IF($D$1="Niederländisch - NL",'Basis-Tabelle-Samen'!$BR195,
IF($D$1="Norwegisch - NO",'Basis-Tabelle-Samen'!$BS195,
IF($D$1="Polnisch - PL",'Basis-Tabelle-Samen'!$BT195,
IF($D$1="Portugiesisch - PT",'Basis-Tabelle-Samen'!$BU195,
IF($D$1="Rumänisch - RO",'Basis-Tabelle-Samen'!$BV195,
IF($D$1="Schwedisch - SE",'Basis-Tabelle-Samen'!$BW195,
IF($D$1="Slowakisch - SK",'Basis-Tabelle-Samen'!$BX195,
IF($D$1="Slowenisch - SI",'Basis-Tabelle-Samen'!$BY195,
IF($D$1="Spanisch - ES",'Basis-Tabelle-Samen'!$BZ195,
IF($D$1="Tschechisch - CZ",'Basis-Tabelle-Samen'!$BD195,
IF($D$1="Türkisch - TR",'Basis-Tabelle-Samen'!$CB195,
IF($D$1="Ungarisch - HU",'Basis-Tabelle-Samen'!$CC195,
" ACHTUNG")))))))))))))))))))))))))))))</f>
        <v>Organic - Coriander
Coriandrum sativum
BIO - Koriander</v>
      </c>
      <c r="E209" s="190" t="str">
        <f t="shared" si="18"/>
        <v/>
      </c>
      <c r="F209" s="170"/>
      <c r="G209" s="12"/>
      <c r="H209" s="157">
        <f>IF('Basis-Tabelle-Samen'!K195="","",'Basis-Tabelle-Samen'!K195)</f>
        <v>75307</v>
      </c>
      <c r="I209" s="189">
        <f t="shared" si="19"/>
        <v>15</v>
      </c>
      <c r="J209" s="188">
        <f>IF(H209="",0,'Basis-Tabelle-Samen'!M195)</f>
        <v>2.4500000000000002</v>
      </c>
      <c r="K209" s="12"/>
      <c r="L209" s="157">
        <f>IF('Basis-Tabelle-Samen'!N195="","",'Basis-Tabelle-Samen'!N195)</f>
        <v>85307</v>
      </c>
      <c r="M209" s="189">
        <f t="shared" si="20"/>
        <v>18</v>
      </c>
      <c r="N209" s="188">
        <f>IF(L209="",0,'Basis-Tabelle-Samen'!P195)</f>
        <v>3.75</v>
      </c>
      <c r="O209" s="12"/>
      <c r="P209" s="157">
        <f>IF('Basis-Tabelle-Samen'!Q195="","",'Basis-Tabelle-Samen'!Q195)</f>
        <v>55307</v>
      </c>
      <c r="Q209" s="189">
        <f t="shared" si="21"/>
        <v>6</v>
      </c>
      <c r="R209" s="188">
        <f>IF(P209="",0,'Basis-Tabelle-Samen'!S195)</f>
        <v>4.95</v>
      </c>
      <c r="S209" s="12"/>
      <c r="T209" s="157">
        <f>IF('Basis-Tabelle-Samen'!T195="","",'Basis-Tabelle-Samen'!T195)</f>
        <v>35307</v>
      </c>
      <c r="U209" s="189">
        <f t="shared" si="22"/>
        <v>6</v>
      </c>
      <c r="V209" s="188">
        <f>IF(T209="",0,'Basis-Tabelle-Samen'!V195)</f>
        <v>6.75</v>
      </c>
      <c r="W209" s="12"/>
      <c r="X209" s="157">
        <f>IF('Basis-Tabelle-Samen'!W195="","",'Basis-Tabelle-Samen'!W195)</f>
        <v>65307</v>
      </c>
      <c r="Y209" s="189">
        <f t="shared" si="23"/>
        <v>8</v>
      </c>
      <c r="Z209" s="188">
        <f>IF(X209="",0,'Basis-Tabelle-Samen'!Y195)</f>
        <v>2.95</v>
      </c>
    </row>
    <row r="210" spans="1:26" ht="39.950000000000003" customHeight="1" x14ac:dyDescent="0.2">
      <c r="A210" s="154" t="str">
        <f>IF('Basis-Tabelle-Samen'!A201="","",IF($D$1="Deutsch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10" s="337">
        <v>206</v>
      </c>
      <c r="C210" s="160" t="str">
        <f>IF('Basis-Tabelle-Samen'!G208="","",'Basis-Tabelle-Samen'!G208)</f>
        <v>03</v>
      </c>
      <c r="D210" s="155" t="str">
        <f>IF('Basis-Tabelle-Samen'!$BB208="","",
IF($D$1="Bulgarisch - BG",'Basis-Tabelle-Samen'!$BB208,
IF($D$1="Dänisch - DK",'Basis-Tabelle-Samen'!$BC208,
IF($D$1="Deutsch - DE",'Basis-Tabelle-Samen'!$BD208,
IF($D$1="Englisch - UK",'Basis-Tabelle-Samen'!$BE208,
IF($D$1="Estnisch - EE",'Basis-Tabelle-Samen'!$BF208,
IF($D$1="Finnisch - FI",'Basis-Tabelle-Samen'!$BG208,
IF($D$1="Französisch - FR",'Basis-Tabelle-Samen'!$BH208,
IF($D$1="Griechisch - GR",'Basis-Tabelle-Samen'!$BI208,
IF($D$1="Irisch - IE",'Basis-Tabelle-Samen'!$BJ208,
IF($D$1="Isländisch - IS",'Basis-Tabelle-Samen'!$BK208,
IF($D$1="Italienisch - IT",'Basis-Tabelle-Samen'!$BL208,
IF($D$1="Japanisch - JP",'Basis-Tabelle-Samen'!$BM208,
IF($D$1="Kroatisch - HR",'Basis-Tabelle-Samen'!$BN208,
IF($D$1="Lettisch - LV",'Basis-Tabelle-Samen'!$BO208,
IF($D$1="Litauisch - LT",'Basis-Tabelle-Samen'!$BP208,
IF($D$1="Maltesisch - MT",'Basis-Tabelle-Samen'!$BQ208,
IF($D$1="Niederländisch - NL",'Basis-Tabelle-Samen'!$BR208,
IF($D$1="Norwegisch - NO",'Basis-Tabelle-Samen'!$BS208,
IF($D$1="Polnisch - PL",'Basis-Tabelle-Samen'!$BT208,
IF($D$1="Portugiesisch - PT",'Basis-Tabelle-Samen'!$BU208,
IF($D$1="Rumänisch - RO",'Basis-Tabelle-Samen'!$BV208,
IF($D$1="Schwedisch - SE",'Basis-Tabelle-Samen'!$BW208,
IF($D$1="Slowakisch - SK",'Basis-Tabelle-Samen'!$BX208,
IF($D$1="Slowenisch - SI",'Basis-Tabelle-Samen'!$BY208,
IF($D$1="Spanisch - ES",'Basis-Tabelle-Samen'!$BZ208,
IF($D$1="Tschechisch - CZ",'Basis-Tabelle-Samen'!$BD208,
IF($D$1="Türkisch - TR",'Basis-Tabelle-Samen'!$CB208,
IF($D$1="Ungarisch - HU",'Basis-Tabelle-Samen'!$CC208,
" ACHTUNG")))))))))))))))))))))))))))))</f>
        <v>Organic - Dandelion
Taraxacum officinale
BIO - Löwenzahn</v>
      </c>
      <c r="E210" s="190" t="str">
        <f t="shared" si="18"/>
        <v/>
      </c>
      <c r="F210" s="170"/>
      <c r="G210" s="12"/>
      <c r="H210" s="157">
        <f>IF('Basis-Tabelle-Samen'!K208="","",'Basis-Tabelle-Samen'!K208)</f>
        <v>75320</v>
      </c>
      <c r="I210" s="189">
        <f t="shared" si="19"/>
        <v>15</v>
      </c>
      <c r="J210" s="188">
        <f>IF(H210="",0,'Basis-Tabelle-Samen'!M208)</f>
        <v>2.4500000000000002</v>
      </c>
      <c r="K210" s="12"/>
      <c r="L210" s="157">
        <f>IF('Basis-Tabelle-Samen'!N208="","",'Basis-Tabelle-Samen'!N208)</f>
        <v>85320</v>
      </c>
      <c r="M210" s="189">
        <f t="shared" si="20"/>
        <v>18</v>
      </c>
      <c r="N210" s="188">
        <f>IF(L210="",0,'Basis-Tabelle-Samen'!P208)</f>
        <v>3.75</v>
      </c>
      <c r="O210" s="12"/>
      <c r="P210" s="157">
        <f>IF('Basis-Tabelle-Samen'!Q208="","",'Basis-Tabelle-Samen'!Q208)</f>
        <v>55320</v>
      </c>
      <c r="Q210" s="189">
        <f t="shared" si="21"/>
        <v>6</v>
      </c>
      <c r="R210" s="188">
        <f>IF(P210="",0,'Basis-Tabelle-Samen'!S208)</f>
        <v>4.95</v>
      </c>
      <c r="S210" s="12"/>
      <c r="T210" s="157">
        <f>IF('Basis-Tabelle-Samen'!T208="","",'Basis-Tabelle-Samen'!T208)</f>
        <v>35320</v>
      </c>
      <c r="U210" s="189">
        <f t="shared" si="22"/>
        <v>6</v>
      </c>
      <c r="V210" s="188">
        <f>IF(T210="",0,'Basis-Tabelle-Samen'!V208)</f>
        <v>6.75</v>
      </c>
      <c r="W210" s="12"/>
      <c r="X210" s="157">
        <f>IF('Basis-Tabelle-Samen'!W208="","",'Basis-Tabelle-Samen'!W208)</f>
        <v>65320</v>
      </c>
      <c r="Y210" s="189">
        <f t="shared" si="23"/>
        <v>8</v>
      </c>
      <c r="Z210" s="188">
        <f>IF(X210="",0,'Basis-Tabelle-Samen'!Y208)</f>
        <v>2.95</v>
      </c>
    </row>
    <row r="211" spans="1:26" ht="39.950000000000003" customHeight="1" x14ac:dyDescent="0.2">
      <c r="A211" s="154" t="str">
        <f>IF('Basis-Tabelle-Samen'!A205="","",IF($D$1="Deutsch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11" s="337">
        <v>192</v>
      </c>
      <c r="C211" s="160" t="str">
        <f>IF('Basis-Tabelle-Samen'!G194="","",'Basis-Tabelle-Samen'!G194)</f>
        <v>03</v>
      </c>
      <c r="D211" s="155" t="str">
        <f>IF('Basis-Tabelle-Samen'!$BB194="","",
IF($D$1="Bulgarisch - BG",'Basis-Tabelle-Samen'!$BB194,
IF($D$1="Dänisch - DK",'Basis-Tabelle-Samen'!$BC194,
IF($D$1="Deutsch - DE",'Basis-Tabelle-Samen'!$BD194,
IF($D$1="Englisch - UK",'Basis-Tabelle-Samen'!$BE194,
IF($D$1="Estnisch - EE",'Basis-Tabelle-Samen'!$BF194,
IF($D$1="Finnisch - FI",'Basis-Tabelle-Samen'!$BG194,
IF($D$1="Französisch - FR",'Basis-Tabelle-Samen'!$BH194,
IF($D$1="Griechisch - GR",'Basis-Tabelle-Samen'!$BI194,
IF($D$1="Irisch - IE",'Basis-Tabelle-Samen'!$BJ194,
IF($D$1="Isländisch - IS",'Basis-Tabelle-Samen'!$BK194,
IF($D$1="Italienisch - IT",'Basis-Tabelle-Samen'!$BL194,
IF($D$1="Japanisch - JP",'Basis-Tabelle-Samen'!$BM194,
IF($D$1="Kroatisch - HR",'Basis-Tabelle-Samen'!$BN194,
IF($D$1="Lettisch - LV",'Basis-Tabelle-Samen'!$BO194,
IF($D$1="Litauisch - LT",'Basis-Tabelle-Samen'!$BP194,
IF($D$1="Maltesisch - MT",'Basis-Tabelle-Samen'!$BQ194,
IF($D$1="Niederländisch - NL",'Basis-Tabelle-Samen'!$BR194,
IF($D$1="Norwegisch - NO",'Basis-Tabelle-Samen'!$BS194,
IF($D$1="Polnisch - PL",'Basis-Tabelle-Samen'!$BT194,
IF($D$1="Portugiesisch - PT",'Basis-Tabelle-Samen'!$BU194,
IF($D$1="Rumänisch - RO",'Basis-Tabelle-Samen'!$BV194,
IF($D$1="Schwedisch - SE",'Basis-Tabelle-Samen'!$BW194,
IF($D$1="Slowakisch - SK",'Basis-Tabelle-Samen'!$BX194,
IF($D$1="Slowenisch - SI",'Basis-Tabelle-Samen'!$BY194,
IF($D$1="Spanisch - ES",'Basis-Tabelle-Samen'!$BZ194,
IF($D$1="Tschechisch - CZ",'Basis-Tabelle-Samen'!$BD194,
IF($D$1="Türkisch - TR",'Basis-Tabelle-Samen'!$CB194,
IF($D$1="Ungarisch - HU",'Basis-Tabelle-Samen'!$CC194,
" ACHTUNG")))))))))))))))))))))))))))))</f>
        <v>Organic - Dill
Anethum graveolens
BIO - Dill</v>
      </c>
      <c r="E211" s="190" t="str">
        <f t="shared" si="18"/>
        <v/>
      </c>
      <c r="F211" s="170"/>
      <c r="G211" s="12"/>
      <c r="H211" s="157">
        <f>IF('Basis-Tabelle-Samen'!K194="","",'Basis-Tabelle-Samen'!K194)</f>
        <v>75306</v>
      </c>
      <c r="I211" s="189">
        <f t="shared" si="19"/>
        <v>15</v>
      </c>
      <c r="J211" s="188">
        <f>IF(H211="",0,'Basis-Tabelle-Samen'!M194)</f>
        <v>2.4500000000000002</v>
      </c>
      <c r="K211" s="12"/>
      <c r="L211" s="157">
        <f>IF('Basis-Tabelle-Samen'!N194="","",'Basis-Tabelle-Samen'!N194)</f>
        <v>85306</v>
      </c>
      <c r="M211" s="189">
        <f t="shared" si="20"/>
        <v>18</v>
      </c>
      <c r="N211" s="188">
        <f>IF(L211="",0,'Basis-Tabelle-Samen'!P194)</f>
        <v>3.75</v>
      </c>
      <c r="O211" s="12"/>
      <c r="P211" s="157">
        <f>IF('Basis-Tabelle-Samen'!Q194="","",'Basis-Tabelle-Samen'!Q194)</f>
        <v>55306</v>
      </c>
      <c r="Q211" s="189">
        <f t="shared" si="21"/>
        <v>6</v>
      </c>
      <c r="R211" s="188">
        <f>IF(P211="",0,'Basis-Tabelle-Samen'!S194)</f>
        <v>4.95</v>
      </c>
      <c r="S211" s="12"/>
      <c r="T211" s="157">
        <f>IF('Basis-Tabelle-Samen'!T194="","",'Basis-Tabelle-Samen'!T194)</f>
        <v>35306</v>
      </c>
      <c r="U211" s="189">
        <f t="shared" si="22"/>
        <v>6</v>
      </c>
      <c r="V211" s="188">
        <f>IF(T211="",0,'Basis-Tabelle-Samen'!V194)</f>
        <v>6.75</v>
      </c>
      <c r="W211" s="12"/>
      <c r="X211" s="157">
        <f>IF('Basis-Tabelle-Samen'!W194="","",'Basis-Tabelle-Samen'!W194)</f>
        <v>65306</v>
      </c>
      <c r="Y211" s="189">
        <f t="shared" si="23"/>
        <v>8</v>
      </c>
      <c r="Z211" s="188">
        <f>IF(X211="",0,'Basis-Tabelle-Samen'!Y194)</f>
        <v>2.95</v>
      </c>
    </row>
    <row r="212" spans="1:26" ht="39.950000000000003" customHeight="1" x14ac:dyDescent="0.2">
      <c r="A212" s="154" t="str">
        <f>IF('Basis-Tabelle-Samen'!A204="","",IF($D$1="Deutsch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12" s="337">
        <v>195</v>
      </c>
      <c r="C212" s="160" t="str">
        <f>IF('Basis-Tabelle-Samen'!G197="","",'Basis-Tabelle-Samen'!G197)</f>
        <v>03</v>
      </c>
      <c r="D212" s="155" t="str">
        <f>IF('Basis-Tabelle-Samen'!$BB197="","",
IF($D$1="Bulgarisch - BG",'Basis-Tabelle-Samen'!$BB197,
IF($D$1="Dänisch - DK",'Basis-Tabelle-Samen'!$BC197,
IF($D$1="Deutsch - DE",'Basis-Tabelle-Samen'!$BD197,
IF($D$1="Englisch - UK",'Basis-Tabelle-Samen'!$BE197,
IF($D$1="Estnisch - EE",'Basis-Tabelle-Samen'!$BF197,
IF($D$1="Finnisch - FI",'Basis-Tabelle-Samen'!$BG197,
IF($D$1="Französisch - FR",'Basis-Tabelle-Samen'!$BH197,
IF($D$1="Griechisch - GR",'Basis-Tabelle-Samen'!$BI197,
IF($D$1="Irisch - IE",'Basis-Tabelle-Samen'!$BJ197,
IF($D$1="Isländisch - IS",'Basis-Tabelle-Samen'!$BK197,
IF($D$1="Italienisch - IT",'Basis-Tabelle-Samen'!$BL197,
IF($D$1="Japanisch - JP",'Basis-Tabelle-Samen'!$BM197,
IF($D$1="Kroatisch - HR",'Basis-Tabelle-Samen'!$BN197,
IF($D$1="Lettisch - LV",'Basis-Tabelle-Samen'!$BO197,
IF($D$1="Litauisch - LT",'Basis-Tabelle-Samen'!$BP197,
IF($D$1="Maltesisch - MT",'Basis-Tabelle-Samen'!$BQ197,
IF($D$1="Niederländisch - NL",'Basis-Tabelle-Samen'!$BR197,
IF($D$1="Norwegisch - NO",'Basis-Tabelle-Samen'!$BS197,
IF($D$1="Polnisch - PL",'Basis-Tabelle-Samen'!$BT197,
IF($D$1="Portugiesisch - PT",'Basis-Tabelle-Samen'!$BU197,
IF($D$1="Rumänisch - RO",'Basis-Tabelle-Samen'!$BV197,
IF($D$1="Schwedisch - SE",'Basis-Tabelle-Samen'!$BW197,
IF($D$1="Slowakisch - SK",'Basis-Tabelle-Samen'!$BX197,
IF($D$1="Slowenisch - SI",'Basis-Tabelle-Samen'!$BY197,
IF($D$1="Spanisch - ES",'Basis-Tabelle-Samen'!$BZ197,
IF($D$1="Tschechisch - CZ",'Basis-Tabelle-Samen'!$BD197,
IF($D$1="Türkisch - TR",'Basis-Tabelle-Samen'!$CB197,
IF($D$1="Ungarisch - HU",'Basis-Tabelle-Samen'!$CC197,
" ACHTUNG")))))))))))))))))))))))))))))</f>
        <v>Organic - French Sorrel
Rumex acetosa
BIO - Sauerampfer</v>
      </c>
      <c r="E212" s="190" t="str">
        <f t="shared" si="18"/>
        <v/>
      </c>
      <c r="F212" s="170"/>
      <c r="G212" s="12"/>
      <c r="H212" s="157">
        <f>IF('Basis-Tabelle-Samen'!K197="","",'Basis-Tabelle-Samen'!K197)</f>
        <v>75309</v>
      </c>
      <c r="I212" s="189">
        <f t="shared" si="19"/>
        <v>15</v>
      </c>
      <c r="J212" s="188">
        <f>IF(H212="",0,'Basis-Tabelle-Samen'!M197)</f>
        <v>2.4500000000000002</v>
      </c>
      <c r="K212" s="12"/>
      <c r="L212" s="157">
        <f>IF('Basis-Tabelle-Samen'!N197="","",'Basis-Tabelle-Samen'!N197)</f>
        <v>85309</v>
      </c>
      <c r="M212" s="189">
        <f t="shared" si="20"/>
        <v>18</v>
      </c>
      <c r="N212" s="188">
        <f>IF(L212="",0,'Basis-Tabelle-Samen'!P197)</f>
        <v>3.75</v>
      </c>
      <c r="O212" s="12"/>
      <c r="P212" s="157">
        <f>IF('Basis-Tabelle-Samen'!Q197="","",'Basis-Tabelle-Samen'!Q197)</f>
        <v>55309</v>
      </c>
      <c r="Q212" s="189">
        <f t="shared" si="21"/>
        <v>6</v>
      </c>
      <c r="R212" s="188">
        <f>IF(P212="",0,'Basis-Tabelle-Samen'!S197)</f>
        <v>4.95</v>
      </c>
      <c r="S212" s="12"/>
      <c r="T212" s="157">
        <f>IF('Basis-Tabelle-Samen'!T197="","",'Basis-Tabelle-Samen'!T197)</f>
        <v>35309</v>
      </c>
      <c r="U212" s="189">
        <f t="shared" si="22"/>
        <v>6</v>
      </c>
      <c r="V212" s="188">
        <f>IF(T212="",0,'Basis-Tabelle-Samen'!V197)</f>
        <v>6.75</v>
      </c>
      <c r="W212" s="12"/>
      <c r="X212" s="157">
        <f>IF('Basis-Tabelle-Samen'!W197="","",'Basis-Tabelle-Samen'!W197)</f>
        <v>65309</v>
      </c>
      <c r="Y212" s="189">
        <f t="shared" si="23"/>
        <v>8</v>
      </c>
      <c r="Z212" s="188">
        <f>IF(X212="",0,'Basis-Tabelle-Samen'!Y197)</f>
        <v>2.95</v>
      </c>
    </row>
    <row r="213" spans="1:26" ht="39.950000000000003" customHeight="1" x14ac:dyDescent="0.2">
      <c r="A213" s="154" t="str">
        <f>IF('Basis-Tabelle-Samen'!A202="","",IF($D$1="Deutsch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13" s="337">
        <v>208</v>
      </c>
      <c r="C213" s="160" t="str">
        <f>IF('Basis-Tabelle-Samen'!G210="","",'Basis-Tabelle-Samen'!G210)</f>
        <v>03</v>
      </c>
      <c r="D213" s="155" t="str">
        <f>IF('Basis-Tabelle-Samen'!$BB210="","",
IF($D$1="Bulgarisch - BG",'Basis-Tabelle-Samen'!$BB210,
IF($D$1="Dänisch - DK",'Basis-Tabelle-Samen'!$BC210,
IF($D$1="Deutsch - DE",'Basis-Tabelle-Samen'!$BD210,
IF($D$1="Englisch - UK",'Basis-Tabelle-Samen'!$BE210,
IF($D$1="Estnisch - EE",'Basis-Tabelle-Samen'!$BF210,
IF($D$1="Finnisch - FI",'Basis-Tabelle-Samen'!$BG210,
IF($D$1="Französisch - FR",'Basis-Tabelle-Samen'!$BH210,
IF($D$1="Griechisch - GR",'Basis-Tabelle-Samen'!$BI210,
IF($D$1="Irisch - IE",'Basis-Tabelle-Samen'!$BJ210,
IF($D$1="Isländisch - IS",'Basis-Tabelle-Samen'!$BK210,
IF($D$1="Italienisch - IT",'Basis-Tabelle-Samen'!$BL210,
IF($D$1="Japanisch - JP",'Basis-Tabelle-Samen'!$BM210,
IF($D$1="Kroatisch - HR",'Basis-Tabelle-Samen'!$BN210,
IF($D$1="Lettisch - LV",'Basis-Tabelle-Samen'!$BO210,
IF($D$1="Litauisch - LT",'Basis-Tabelle-Samen'!$BP210,
IF($D$1="Maltesisch - MT",'Basis-Tabelle-Samen'!$BQ210,
IF($D$1="Niederländisch - NL",'Basis-Tabelle-Samen'!$BR210,
IF($D$1="Norwegisch - NO",'Basis-Tabelle-Samen'!$BS210,
IF($D$1="Polnisch - PL",'Basis-Tabelle-Samen'!$BT210,
IF($D$1="Portugiesisch - PT",'Basis-Tabelle-Samen'!$BU210,
IF($D$1="Rumänisch - RO",'Basis-Tabelle-Samen'!$BV210,
IF($D$1="Schwedisch - SE",'Basis-Tabelle-Samen'!$BW210,
IF($D$1="Slowakisch - SK",'Basis-Tabelle-Samen'!$BX210,
IF($D$1="Slowenisch - SI",'Basis-Tabelle-Samen'!$BY210,
IF($D$1="Spanisch - ES",'Basis-Tabelle-Samen'!$BZ210,
IF($D$1="Tschechisch - CZ",'Basis-Tabelle-Samen'!$BD210,
IF($D$1="Türkisch - TR",'Basis-Tabelle-Samen'!$CB210,
IF($D$1="Ungarisch - HU",'Basis-Tabelle-Samen'!$CC210,
" ACHTUNG")))))))))))))))))))))))))))))</f>
        <v>Organic - Garlic-Chives
Allium tuberosum
BIO - Schnitt - Knoblauch</v>
      </c>
      <c r="E213" s="190" t="str">
        <f t="shared" si="18"/>
        <v/>
      </c>
      <c r="F213" s="170"/>
      <c r="G213" s="12"/>
      <c r="H213" s="157">
        <f>IF('Basis-Tabelle-Samen'!K210="","",'Basis-Tabelle-Samen'!K210)</f>
        <v>75322</v>
      </c>
      <c r="I213" s="189">
        <f t="shared" si="19"/>
        <v>15</v>
      </c>
      <c r="J213" s="188">
        <f>IF(H213="",0,'Basis-Tabelle-Samen'!M210)</f>
        <v>2.4500000000000002</v>
      </c>
      <c r="K213" s="12"/>
      <c r="L213" s="157">
        <f>IF('Basis-Tabelle-Samen'!N210="","",'Basis-Tabelle-Samen'!N210)</f>
        <v>85322</v>
      </c>
      <c r="M213" s="189">
        <f t="shared" si="20"/>
        <v>18</v>
      </c>
      <c r="N213" s="188">
        <f>IF(L213="",0,'Basis-Tabelle-Samen'!P210)</f>
        <v>3.75</v>
      </c>
      <c r="O213" s="12"/>
      <c r="P213" s="157">
        <f>IF('Basis-Tabelle-Samen'!Q210="","",'Basis-Tabelle-Samen'!Q210)</f>
        <v>55322</v>
      </c>
      <c r="Q213" s="189">
        <f t="shared" si="21"/>
        <v>6</v>
      </c>
      <c r="R213" s="188">
        <f>IF(P213="",0,'Basis-Tabelle-Samen'!S210)</f>
        <v>4.95</v>
      </c>
      <c r="S213" s="12"/>
      <c r="T213" s="157">
        <f>IF('Basis-Tabelle-Samen'!T210="","",'Basis-Tabelle-Samen'!T210)</f>
        <v>35322</v>
      </c>
      <c r="U213" s="189">
        <f t="shared" si="22"/>
        <v>6</v>
      </c>
      <c r="V213" s="188">
        <f>IF(T213="",0,'Basis-Tabelle-Samen'!V210)</f>
        <v>6.75</v>
      </c>
      <c r="W213" s="12"/>
      <c r="X213" s="157">
        <f>IF('Basis-Tabelle-Samen'!W210="","",'Basis-Tabelle-Samen'!W210)</f>
        <v>65322</v>
      </c>
      <c r="Y213" s="189">
        <f t="shared" si="23"/>
        <v>8</v>
      </c>
      <c r="Z213" s="188">
        <f>IF(X213="",0,'Basis-Tabelle-Samen'!Y210)</f>
        <v>2.95</v>
      </c>
    </row>
    <row r="214" spans="1:26" ht="39.950000000000003" customHeight="1" x14ac:dyDescent="0.2">
      <c r="A214" s="154" t="str">
        <f>IF('Basis-Tabelle-Samen'!A207="","",IF($D$1="Deutsch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14" s="337">
        <v>201</v>
      </c>
      <c r="C214" s="160" t="str">
        <f>IF('Basis-Tabelle-Samen'!G203="","",'Basis-Tabelle-Samen'!G203)</f>
        <v>03</v>
      </c>
      <c r="D214" s="155" t="str">
        <f>IF('Basis-Tabelle-Samen'!$BB203="","",
IF($D$1="Bulgarisch - BG",'Basis-Tabelle-Samen'!$BB203,
IF($D$1="Dänisch - DK",'Basis-Tabelle-Samen'!$BC203,
IF($D$1="Deutsch - DE",'Basis-Tabelle-Samen'!$BD203,
IF($D$1="Englisch - UK",'Basis-Tabelle-Samen'!$BE203,
IF($D$1="Estnisch - EE",'Basis-Tabelle-Samen'!$BF203,
IF($D$1="Finnisch - FI",'Basis-Tabelle-Samen'!$BG203,
IF($D$1="Französisch - FR",'Basis-Tabelle-Samen'!$BH203,
IF($D$1="Griechisch - GR",'Basis-Tabelle-Samen'!$BI203,
IF($D$1="Irisch - IE",'Basis-Tabelle-Samen'!$BJ203,
IF($D$1="Isländisch - IS",'Basis-Tabelle-Samen'!$BK203,
IF($D$1="Italienisch - IT",'Basis-Tabelle-Samen'!$BL203,
IF($D$1="Japanisch - JP",'Basis-Tabelle-Samen'!$BM203,
IF($D$1="Kroatisch - HR",'Basis-Tabelle-Samen'!$BN203,
IF($D$1="Lettisch - LV",'Basis-Tabelle-Samen'!$BO203,
IF($D$1="Litauisch - LT",'Basis-Tabelle-Samen'!$BP203,
IF($D$1="Maltesisch - MT",'Basis-Tabelle-Samen'!$BQ203,
IF($D$1="Niederländisch - NL",'Basis-Tabelle-Samen'!$BR203,
IF($D$1="Norwegisch - NO",'Basis-Tabelle-Samen'!$BS203,
IF($D$1="Polnisch - PL",'Basis-Tabelle-Samen'!$BT203,
IF($D$1="Portugiesisch - PT",'Basis-Tabelle-Samen'!$BU203,
IF($D$1="Rumänisch - RO",'Basis-Tabelle-Samen'!$BV203,
IF($D$1="Schwedisch - SE",'Basis-Tabelle-Samen'!$BW203,
IF($D$1="Slowakisch - SK",'Basis-Tabelle-Samen'!$BX203,
IF($D$1="Slowenisch - SI",'Basis-Tabelle-Samen'!$BY203,
IF($D$1="Spanisch - ES",'Basis-Tabelle-Samen'!$BZ203,
IF($D$1="Tschechisch - CZ",'Basis-Tabelle-Samen'!$BD203,
IF($D$1="Türkisch - TR",'Basis-Tabelle-Samen'!$CB203,
IF($D$1="Ungarisch - HU",'Basis-Tabelle-Samen'!$CC203,
" ACHTUNG")))))))))))))))))))))))))))))</f>
        <v>Organic - Lemon Balm
Melissa officinalis
BIO - Zitronenmelisse</v>
      </c>
      <c r="E214" s="190" t="str">
        <f t="shared" si="18"/>
        <v/>
      </c>
      <c r="F214" s="170"/>
      <c r="G214" s="12"/>
      <c r="H214" s="157">
        <f>IF('Basis-Tabelle-Samen'!K203="","",'Basis-Tabelle-Samen'!K203)</f>
        <v>75315</v>
      </c>
      <c r="I214" s="189">
        <f t="shared" si="19"/>
        <v>15</v>
      </c>
      <c r="J214" s="188">
        <f>IF(H214="",0,'Basis-Tabelle-Samen'!M203)</f>
        <v>2.4500000000000002</v>
      </c>
      <c r="K214" s="12"/>
      <c r="L214" s="157">
        <f>IF('Basis-Tabelle-Samen'!N203="","",'Basis-Tabelle-Samen'!N203)</f>
        <v>85315</v>
      </c>
      <c r="M214" s="189">
        <f t="shared" si="20"/>
        <v>18</v>
      </c>
      <c r="N214" s="188">
        <f>IF(L214="",0,'Basis-Tabelle-Samen'!P203)</f>
        <v>3.75</v>
      </c>
      <c r="O214" s="12"/>
      <c r="P214" s="157">
        <f>IF('Basis-Tabelle-Samen'!Q203="","",'Basis-Tabelle-Samen'!Q203)</f>
        <v>55315</v>
      </c>
      <c r="Q214" s="189">
        <f t="shared" si="21"/>
        <v>6</v>
      </c>
      <c r="R214" s="188">
        <f>IF(P214="",0,'Basis-Tabelle-Samen'!S203)</f>
        <v>4.95</v>
      </c>
      <c r="S214" s="12"/>
      <c r="T214" s="157">
        <f>IF('Basis-Tabelle-Samen'!T203="","",'Basis-Tabelle-Samen'!T203)</f>
        <v>35315</v>
      </c>
      <c r="U214" s="189">
        <f t="shared" si="22"/>
        <v>6</v>
      </c>
      <c r="V214" s="188">
        <f>IF(T214="",0,'Basis-Tabelle-Samen'!V203)</f>
        <v>6.75</v>
      </c>
      <c r="W214" s="12"/>
      <c r="X214" s="157">
        <f>IF('Basis-Tabelle-Samen'!W203="","",'Basis-Tabelle-Samen'!W203)</f>
        <v>65315</v>
      </c>
      <c r="Y214" s="189">
        <f t="shared" si="23"/>
        <v>8</v>
      </c>
      <c r="Z214" s="188">
        <f>IF(X214="",0,'Basis-Tabelle-Samen'!Y203)</f>
        <v>2.95</v>
      </c>
    </row>
    <row r="215" spans="1:26" ht="39.950000000000003" customHeight="1" x14ac:dyDescent="0.2">
      <c r="A215" s="154" t="str">
        <f>IF('Basis-Tabelle-Samen'!A197="","",IF($D$1="Deutsch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15" s="337">
        <v>204</v>
      </c>
      <c r="C215" s="160" t="str">
        <f>IF('Basis-Tabelle-Samen'!G206="","",'Basis-Tabelle-Samen'!G206)</f>
        <v>03</v>
      </c>
      <c r="D215" s="155" t="str">
        <f>IF('Basis-Tabelle-Samen'!$BB206="","",
IF($D$1="Bulgarisch - BG",'Basis-Tabelle-Samen'!$BB206,
IF($D$1="Dänisch - DK",'Basis-Tabelle-Samen'!$BC206,
IF($D$1="Deutsch - DE",'Basis-Tabelle-Samen'!$BD206,
IF($D$1="Englisch - UK",'Basis-Tabelle-Samen'!$BE206,
IF($D$1="Estnisch - EE",'Basis-Tabelle-Samen'!$BF206,
IF($D$1="Finnisch - FI",'Basis-Tabelle-Samen'!$BG206,
IF($D$1="Französisch - FR",'Basis-Tabelle-Samen'!$BH206,
IF($D$1="Griechisch - GR",'Basis-Tabelle-Samen'!$BI206,
IF($D$1="Irisch - IE",'Basis-Tabelle-Samen'!$BJ206,
IF($D$1="Isländisch - IS",'Basis-Tabelle-Samen'!$BK206,
IF($D$1="Italienisch - IT",'Basis-Tabelle-Samen'!$BL206,
IF($D$1="Japanisch - JP",'Basis-Tabelle-Samen'!$BM206,
IF($D$1="Kroatisch - HR",'Basis-Tabelle-Samen'!$BN206,
IF($D$1="Lettisch - LV",'Basis-Tabelle-Samen'!$BO206,
IF($D$1="Litauisch - LT",'Basis-Tabelle-Samen'!$BP206,
IF($D$1="Maltesisch - MT",'Basis-Tabelle-Samen'!$BQ206,
IF($D$1="Niederländisch - NL",'Basis-Tabelle-Samen'!$BR206,
IF($D$1="Norwegisch - NO",'Basis-Tabelle-Samen'!$BS206,
IF($D$1="Polnisch - PL",'Basis-Tabelle-Samen'!$BT206,
IF($D$1="Portugiesisch - PT",'Basis-Tabelle-Samen'!$BU206,
IF($D$1="Rumänisch - RO",'Basis-Tabelle-Samen'!$BV206,
IF($D$1="Schwedisch - SE",'Basis-Tabelle-Samen'!$BW206,
IF($D$1="Slowakisch - SK",'Basis-Tabelle-Samen'!$BX206,
IF($D$1="Slowenisch - SI",'Basis-Tabelle-Samen'!$BY206,
IF($D$1="Spanisch - ES",'Basis-Tabelle-Samen'!$BZ206,
IF($D$1="Tschechisch - CZ",'Basis-Tabelle-Samen'!$BD206,
IF($D$1="Türkisch - TR",'Basis-Tabelle-Samen'!$CB206,
IF($D$1="Ungarisch - HU",'Basis-Tabelle-Samen'!$CC206,
" ACHTUNG")))))))))))))))))))))))))))))</f>
        <v>Organic - Lovage
Levisticum officinale
BIO - Liebstöckel</v>
      </c>
      <c r="E215" s="190" t="str">
        <f t="shared" si="18"/>
        <v/>
      </c>
      <c r="F215" s="170"/>
      <c r="G215" s="12"/>
      <c r="H215" s="157">
        <f>IF('Basis-Tabelle-Samen'!K206="","",'Basis-Tabelle-Samen'!K206)</f>
        <v>75318</v>
      </c>
      <c r="I215" s="189">
        <f t="shared" si="19"/>
        <v>15</v>
      </c>
      <c r="J215" s="188">
        <f>IF(H215="",0,'Basis-Tabelle-Samen'!M206)</f>
        <v>2.4500000000000002</v>
      </c>
      <c r="K215" s="12"/>
      <c r="L215" s="157">
        <f>IF('Basis-Tabelle-Samen'!N206="","",'Basis-Tabelle-Samen'!N206)</f>
        <v>85318</v>
      </c>
      <c r="M215" s="189">
        <f t="shared" si="20"/>
        <v>18</v>
      </c>
      <c r="N215" s="188">
        <f>IF(L215="",0,'Basis-Tabelle-Samen'!P206)</f>
        <v>3.75</v>
      </c>
      <c r="O215" s="12"/>
      <c r="P215" s="157">
        <f>IF('Basis-Tabelle-Samen'!Q206="","",'Basis-Tabelle-Samen'!Q206)</f>
        <v>55318</v>
      </c>
      <c r="Q215" s="189">
        <f t="shared" si="21"/>
        <v>6</v>
      </c>
      <c r="R215" s="188">
        <f>IF(P215="",0,'Basis-Tabelle-Samen'!S206)</f>
        <v>4.95</v>
      </c>
      <c r="S215" s="12"/>
      <c r="T215" s="157">
        <f>IF('Basis-Tabelle-Samen'!T206="","",'Basis-Tabelle-Samen'!T206)</f>
        <v>35318</v>
      </c>
      <c r="U215" s="189">
        <f t="shared" si="22"/>
        <v>6</v>
      </c>
      <c r="V215" s="188">
        <f>IF(T215="",0,'Basis-Tabelle-Samen'!V206)</f>
        <v>6.75</v>
      </c>
      <c r="W215" s="12"/>
      <c r="X215" s="157">
        <f>IF('Basis-Tabelle-Samen'!W206="","",'Basis-Tabelle-Samen'!W206)</f>
        <v>65318</v>
      </c>
      <c r="Y215" s="189">
        <f t="shared" si="23"/>
        <v>8</v>
      </c>
      <c r="Z215" s="188">
        <f>IF(X215="",0,'Basis-Tabelle-Samen'!Y206)</f>
        <v>2.95</v>
      </c>
    </row>
    <row r="216" spans="1:26" ht="39.950000000000003" customHeight="1" x14ac:dyDescent="0.2">
      <c r="A216" s="154" t="str">
        <f>IF('Basis-Tabelle-Samen'!A192="","",IF($D$1="Deutsch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16" s="337">
        <v>196</v>
      </c>
      <c r="C216" s="160" t="str">
        <f>IF('Basis-Tabelle-Samen'!G198="","",'Basis-Tabelle-Samen'!G198)</f>
        <v>03</v>
      </c>
      <c r="D216" s="155" t="str">
        <f>IF('Basis-Tabelle-Samen'!$BB198="","",
IF($D$1="Bulgarisch - BG",'Basis-Tabelle-Samen'!$BB198,
IF($D$1="Dänisch - DK",'Basis-Tabelle-Samen'!$BC198,
IF($D$1="Deutsch - DE",'Basis-Tabelle-Samen'!$BD198,
IF($D$1="Englisch - UK",'Basis-Tabelle-Samen'!$BE198,
IF($D$1="Estnisch - EE",'Basis-Tabelle-Samen'!$BF198,
IF($D$1="Finnisch - FI",'Basis-Tabelle-Samen'!$BG198,
IF($D$1="Französisch - FR",'Basis-Tabelle-Samen'!$BH198,
IF($D$1="Griechisch - GR",'Basis-Tabelle-Samen'!$BI198,
IF($D$1="Irisch - IE",'Basis-Tabelle-Samen'!$BJ198,
IF($D$1="Isländisch - IS",'Basis-Tabelle-Samen'!$BK198,
IF($D$1="Italienisch - IT",'Basis-Tabelle-Samen'!$BL198,
IF($D$1="Japanisch - JP",'Basis-Tabelle-Samen'!$BM198,
IF($D$1="Kroatisch - HR",'Basis-Tabelle-Samen'!$BN198,
IF($D$1="Lettisch - LV",'Basis-Tabelle-Samen'!$BO198,
IF($D$1="Litauisch - LT",'Basis-Tabelle-Samen'!$BP198,
IF($D$1="Maltesisch - MT",'Basis-Tabelle-Samen'!$BQ198,
IF($D$1="Niederländisch - NL",'Basis-Tabelle-Samen'!$BR198,
IF($D$1="Norwegisch - NO",'Basis-Tabelle-Samen'!$BS198,
IF($D$1="Polnisch - PL",'Basis-Tabelle-Samen'!$BT198,
IF($D$1="Portugiesisch - PT",'Basis-Tabelle-Samen'!$BU198,
IF($D$1="Rumänisch - RO",'Basis-Tabelle-Samen'!$BV198,
IF($D$1="Schwedisch - SE",'Basis-Tabelle-Samen'!$BW198,
IF($D$1="Slowakisch - SK",'Basis-Tabelle-Samen'!$BX198,
IF($D$1="Slowenisch - SI",'Basis-Tabelle-Samen'!$BY198,
IF($D$1="Spanisch - ES",'Basis-Tabelle-Samen'!$BZ198,
IF($D$1="Tschechisch - CZ",'Basis-Tabelle-Samen'!$BD198,
IF($D$1="Türkisch - TR",'Basis-Tabelle-Samen'!$CB198,
IF($D$1="Ungarisch - HU",'Basis-Tabelle-Samen'!$CC198,
" ACHTUNG")))))))))))))))))))))))))))))</f>
        <v>Organic - Marjoram
Origanum majorana
BIO - Majoran</v>
      </c>
      <c r="E216" s="190" t="str">
        <f t="shared" si="18"/>
        <v/>
      </c>
      <c r="F216" s="170"/>
      <c r="G216" s="12"/>
      <c r="H216" s="157">
        <f>IF('Basis-Tabelle-Samen'!K198="","",'Basis-Tabelle-Samen'!K198)</f>
        <v>75310</v>
      </c>
      <c r="I216" s="189">
        <f t="shared" si="19"/>
        <v>15</v>
      </c>
      <c r="J216" s="188">
        <f>IF(H216="",0,'Basis-Tabelle-Samen'!M198)</f>
        <v>2.4500000000000002</v>
      </c>
      <c r="K216" s="12"/>
      <c r="L216" s="157">
        <f>IF('Basis-Tabelle-Samen'!N198="","",'Basis-Tabelle-Samen'!N198)</f>
        <v>85310</v>
      </c>
      <c r="M216" s="189">
        <f t="shared" si="20"/>
        <v>18</v>
      </c>
      <c r="N216" s="188">
        <f>IF(L216="",0,'Basis-Tabelle-Samen'!P198)</f>
        <v>3.75</v>
      </c>
      <c r="O216" s="12"/>
      <c r="P216" s="157">
        <f>IF('Basis-Tabelle-Samen'!Q198="","",'Basis-Tabelle-Samen'!Q198)</f>
        <v>55310</v>
      </c>
      <c r="Q216" s="189">
        <f t="shared" si="21"/>
        <v>6</v>
      </c>
      <c r="R216" s="188">
        <f>IF(P216="",0,'Basis-Tabelle-Samen'!S198)</f>
        <v>4.95</v>
      </c>
      <c r="S216" s="12"/>
      <c r="T216" s="157">
        <f>IF('Basis-Tabelle-Samen'!T198="","",'Basis-Tabelle-Samen'!T198)</f>
        <v>35310</v>
      </c>
      <c r="U216" s="189">
        <f t="shared" si="22"/>
        <v>6</v>
      </c>
      <c r="V216" s="188">
        <f>IF(T216="",0,'Basis-Tabelle-Samen'!V198)</f>
        <v>6.75</v>
      </c>
      <c r="W216" s="12"/>
      <c r="X216" s="157">
        <f>IF('Basis-Tabelle-Samen'!W198="","",'Basis-Tabelle-Samen'!W198)</f>
        <v>65310</v>
      </c>
      <c r="Y216" s="189">
        <f t="shared" si="23"/>
        <v>8</v>
      </c>
      <c r="Z216" s="188">
        <f>IF(X216="",0,'Basis-Tabelle-Samen'!Y198)</f>
        <v>2.95</v>
      </c>
    </row>
    <row r="217" spans="1:26" ht="39.950000000000003" customHeight="1" x14ac:dyDescent="0.2">
      <c r="A217" s="154" t="str">
        <f>IF('Basis-Tabelle-Samen'!A196="","",IF($D$1="Deutsch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17" s="337">
        <v>202</v>
      </c>
      <c r="C217" s="160" t="str">
        <f>IF('Basis-Tabelle-Samen'!G204="","",'Basis-Tabelle-Samen'!G204)</f>
        <v>03</v>
      </c>
      <c r="D217" s="155" t="str">
        <f>IF('Basis-Tabelle-Samen'!$BB204="","",
IF($D$1="Bulgarisch - BG",'Basis-Tabelle-Samen'!$BB204,
IF($D$1="Dänisch - DK",'Basis-Tabelle-Samen'!$BC204,
IF($D$1="Deutsch - DE",'Basis-Tabelle-Samen'!$BD204,
IF($D$1="Englisch - UK",'Basis-Tabelle-Samen'!$BE204,
IF($D$1="Estnisch - EE",'Basis-Tabelle-Samen'!$BF204,
IF($D$1="Finnisch - FI",'Basis-Tabelle-Samen'!$BG204,
IF($D$1="Französisch - FR",'Basis-Tabelle-Samen'!$BH204,
IF($D$1="Griechisch - GR",'Basis-Tabelle-Samen'!$BI204,
IF($D$1="Irisch - IE",'Basis-Tabelle-Samen'!$BJ204,
IF($D$1="Isländisch - IS",'Basis-Tabelle-Samen'!$BK204,
IF($D$1="Italienisch - IT",'Basis-Tabelle-Samen'!$BL204,
IF($D$1="Japanisch - JP",'Basis-Tabelle-Samen'!$BM204,
IF($D$1="Kroatisch - HR",'Basis-Tabelle-Samen'!$BN204,
IF($D$1="Lettisch - LV",'Basis-Tabelle-Samen'!$BO204,
IF($D$1="Litauisch - LT",'Basis-Tabelle-Samen'!$BP204,
IF($D$1="Maltesisch - MT",'Basis-Tabelle-Samen'!$BQ204,
IF($D$1="Niederländisch - NL",'Basis-Tabelle-Samen'!$BR204,
IF($D$1="Norwegisch - NO",'Basis-Tabelle-Samen'!$BS204,
IF($D$1="Polnisch - PL",'Basis-Tabelle-Samen'!$BT204,
IF($D$1="Portugiesisch - PT",'Basis-Tabelle-Samen'!$BU204,
IF($D$1="Rumänisch - RO",'Basis-Tabelle-Samen'!$BV204,
IF($D$1="Schwedisch - SE",'Basis-Tabelle-Samen'!$BW204,
IF($D$1="Slowakisch - SK",'Basis-Tabelle-Samen'!$BX204,
IF($D$1="Slowenisch - SI",'Basis-Tabelle-Samen'!$BY204,
IF($D$1="Spanisch - ES",'Basis-Tabelle-Samen'!$BZ204,
IF($D$1="Tschechisch - CZ",'Basis-Tabelle-Samen'!$BD204,
IF($D$1="Türkisch - TR",'Basis-Tabelle-Samen'!$CB204,
IF($D$1="Ungarisch - HU",'Basis-Tabelle-Samen'!$CC204,
" ACHTUNG")))))))))))))))))))))))))))))</f>
        <v>Organic - Moss Curled Parsley
Petroselinum crispum
BIO - Krause Petersilie</v>
      </c>
      <c r="E217" s="190" t="str">
        <f t="shared" si="18"/>
        <v/>
      </c>
      <c r="F217" s="170"/>
      <c r="G217" s="12"/>
      <c r="H217" s="157">
        <f>IF('Basis-Tabelle-Samen'!K204="","",'Basis-Tabelle-Samen'!K204)</f>
        <v>75316</v>
      </c>
      <c r="I217" s="189">
        <f t="shared" si="19"/>
        <v>15</v>
      </c>
      <c r="J217" s="188">
        <f>IF(H217="",0,'Basis-Tabelle-Samen'!M204)</f>
        <v>2.4500000000000002</v>
      </c>
      <c r="K217" s="12"/>
      <c r="L217" s="157">
        <f>IF('Basis-Tabelle-Samen'!N204="","",'Basis-Tabelle-Samen'!N204)</f>
        <v>85316</v>
      </c>
      <c r="M217" s="189">
        <f t="shared" si="20"/>
        <v>18</v>
      </c>
      <c r="N217" s="188">
        <f>IF(L217="",0,'Basis-Tabelle-Samen'!P204)</f>
        <v>3.75</v>
      </c>
      <c r="O217" s="12"/>
      <c r="P217" s="157">
        <f>IF('Basis-Tabelle-Samen'!Q204="","",'Basis-Tabelle-Samen'!Q204)</f>
        <v>55316</v>
      </c>
      <c r="Q217" s="189">
        <f t="shared" si="21"/>
        <v>6</v>
      </c>
      <c r="R217" s="188">
        <f>IF(P217="",0,'Basis-Tabelle-Samen'!S204)</f>
        <v>4.95</v>
      </c>
      <c r="S217" s="12"/>
      <c r="T217" s="157">
        <f>IF('Basis-Tabelle-Samen'!T204="","",'Basis-Tabelle-Samen'!T204)</f>
        <v>35316</v>
      </c>
      <c r="U217" s="189">
        <f t="shared" si="22"/>
        <v>6</v>
      </c>
      <c r="V217" s="188">
        <f>IF(T217="",0,'Basis-Tabelle-Samen'!V204)</f>
        <v>6.75</v>
      </c>
      <c r="W217" s="12"/>
      <c r="X217" s="157">
        <f>IF('Basis-Tabelle-Samen'!W204="","",'Basis-Tabelle-Samen'!W204)</f>
        <v>65316</v>
      </c>
      <c r="Y217" s="189">
        <f t="shared" si="23"/>
        <v>8</v>
      </c>
      <c r="Z217" s="188">
        <f>IF(X217="",0,'Basis-Tabelle-Samen'!Y204)</f>
        <v>2.95</v>
      </c>
    </row>
    <row r="218" spans="1:26" ht="39.950000000000003" customHeight="1" x14ac:dyDescent="0.2">
      <c r="A218" s="154" t="str">
        <f>IF('Basis-Tabelle-Samen'!A211="","",IF($D$1="Deutsch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18" s="337">
        <v>207</v>
      </c>
      <c r="C218" s="160" t="str">
        <f>IF('Basis-Tabelle-Samen'!G209="","",'Basis-Tabelle-Samen'!G209)</f>
        <v>03</v>
      </c>
      <c r="D218" s="155" t="str">
        <f>IF('Basis-Tabelle-Samen'!$BB209="","",
IF($D$1="Bulgarisch - BG",'Basis-Tabelle-Samen'!$BB209,
IF($D$1="Dänisch - DK",'Basis-Tabelle-Samen'!$BC209,
IF($D$1="Deutsch - DE",'Basis-Tabelle-Samen'!$BD209,
IF($D$1="Englisch - UK",'Basis-Tabelle-Samen'!$BE209,
IF($D$1="Estnisch - EE",'Basis-Tabelle-Samen'!$BF209,
IF($D$1="Finnisch - FI",'Basis-Tabelle-Samen'!$BG209,
IF($D$1="Französisch - FR",'Basis-Tabelle-Samen'!$BH209,
IF($D$1="Griechisch - GR",'Basis-Tabelle-Samen'!$BI209,
IF($D$1="Irisch - IE",'Basis-Tabelle-Samen'!$BJ209,
IF($D$1="Isländisch - IS",'Basis-Tabelle-Samen'!$BK209,
IF($D$1="Italienisch - IT",'Basis-Tabelle-Samen'!$BL209,
IF($D$1="Japanisch - JP",'Basis-Tabelle-Samen'!$BM209,
IF($D$1="Kroatisch - HR",'Basis-Tabelle-Samen'!$BN209,
IF($D$1="Lettisch - LV",'Basis-Tabelle-Samen'!$BO209,
IF($D$1="Litauisch - LT",'Basis-Tabelle-Samen'!$BP209,
IF($D$1="Maltesisch - MT",'Basis-Tabelle-Samen'!$BQ209,
IF($D$1="Niederländisch - NL",'Basis-Tabelle-Samen'!$BR209,
IF($D$1="Norwegisch - NO",'Basis-Tabelle-Samen'!$BS209,
IF($D$1="Polnisch - PL",'Basis-Tabelle-Samen'!$BT209,
IF($D$1="Portugiesisch - PT",'Basis-Tabelle-Samen'!$BU209,
IF($D$1="Rumänisch - RO",'Basis-Tabelle-Samen'!$BV209,
IF($D$1="Schwedisch - SE",'Basis-Tabelle-Samen'!$BW209,
IF($D$1="Slowakisch - SK",'Basis-Tabelle-Samen'!$BX209,
IF($D$1="Slowenisch - SI",'Basis-Tabelle-Samen'!$BY209,
IF($D$1="Spanisch - ES",'Basis-Tabelle-Samen'!$BZ209,
IF($D$1="Tschechisch - CZ",'Basis-Tabelle-Samen'!$BD209,
IF($D$1="Türkisch - TR",'Basis-Tabelle-Samen'!$CB209,
IF($D$1="Ungarisch - HU",'Basis-Tabelle-Samen'!$CC209,
" ACHTUNG")))))))))))))))))))))))))))))</f>
        <v>Organic - Nettle
Urtica dioica
BIO - Brennnessel</v>
      </c>
      <c r="E218" s="190" t="str">
        <f t="shared" si="18"/>
        <v/>
      </c>
      <c r="F218" s="170"/>
      <c r="G218" s="12"/>
      <c r="H218" s="157">
        <f>IF('Basis-Tabelle-Samen'!K209="","",'Basis-Tabelle-Samen'!K209)</f>
        <v>75321</v>
      </c>
      <c r="I218" s="189">
        <f t="shared" si="19"/>
        <v>15</v>
      </c>
      <c r="J218" s="188">
        <f>IF(H218="",0,'Basis-Tabelle-Samen'!M209)</f>
        <v>2.4500000000000002</v>
      </c>
      <c r="K218" s="12"/>
      <c r="L218" s="157">
        <f>IF('Basis-Tabelle-Samen'!N209="","",'Basis-Tabelle-Samen'!N209)</f>
        <v>85321</v>
      </c>
      <c r="M218" s="189">
        <f t="shared" si="20"/>
        <v>18</v>
      </c>
      <c r="N218" s="188">
        <f>IF(L218="",0,'Basis-Tabelle-Samen'!P209)</f>
        <v>3.75</v>
      </c>
      <c r="O218" s="12"/>
      <c r="P218" s="157">
        <f>IF('Basis-Tabelle-Samen'!Q209="","",'Basis-Tabelle-Samen'!Q209)</f>
        <v>55321</v>
      </c>
      <c r="Q218" s="189">
        <f t="shared" si="21"/>
        <v>6</v>
      </c>
      <c r="R218" s="188">
        <f>IF(P218="",0,'Basis-Tabelle-Samen'!S209)</f>
        <v>4.95</v>
      </c>
      <c r="S218" s="12"/>
      <c r="T218" s="157">
        <f>IF('Basis-Tabelle-Samen'!T209="","",'Basis-Tabelle-Samen'!T209)</f>
        <v>35321</v>
      </c>
      <c r="U218" s="189">
        <f t="shared" si="22"/>
        <v>6</v>
      </c>
      <c r="V218" s="188">
        <f>IF(T218="",0,'Basis-Tabelle-Samen'!V209)</f>
        <v>6.75</v>
      </c>
      <c r="W218" s="12"/>
      <c r="X218" s="157">
        <f>IF('Basis-Tabelle-Samen'!W209="","",'Basis-Tabelle-Samen'!W209)</f>
        <v>65321</v>
      </c>
      <c r="Y218" s="189">
        <f t="shared" si="23"/>
        <v>8</v>
      </c>
      <c r="Z218" s="188">
        <f>IF(X218="",0,'Basis-Tabelle-Samen'!Y209)</f>
        <v>2.95</v>
      </c>
    </row>
    <row r="219" spans="1:26" ht="39.950000000000003" customHeight="1" x14ac:dyDescent="0.2">
      <c r="A219" s="154" t="str">
        <f>IF('Basis-Tabelle-Samen'!A206="","",IF($D$1="Deutsch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19" s="337">
        <v>197</v>
      </c>
      <c r="C219" s="160" t="str">
        <f>IF('Basis-Tabelle-Samen'!G199="","",'Basis-Tabelle-Samen'!G199)</f>
        <v>03</v>
      </c>
      <c r="D219" s="155" t="str">
        <f>IF('Basis-Tabelle-Samen'!$BB199="","",
IF($D$1="Bulgarisch - BG",'Basis-Tabelle-Samen'!$BB199,
IF($D$1="Dänisch - DK",'Basis-Tabelle-Samen'!$BC199,
IF($D$1="Deutsch - DE",'Basis-Tabelle-Samen'!$BD199,
IF($D$1="Englisch - UK",'Basis-Tabelle-Samen'!$BE199,
IF($D$1="Estnisch - EE",'Basis-Tabelle-Samen'!$BF199,
IF($D$1="Finnisch - FI",'Basis-Tabelle-Samen'!$BG199,
IF($D$1="Französisch - FR",'Basis-Tabelle-Samen'!$BH199,
IF($D$1="Griechisch - GR",'Basis-Tabelle-Samen'!$BI199,
IF($D$1="Irisch - IE",'Basis-Tabelle-Samen'!$BJ199,
IF($D$1="Isländisch - IS",'Basis-Tabelle-Samen'!$BK199,
IF($D$1="Italienisch - IT",'Basis-Tabelle-Samen'!$BL199,
IF($D$1="Japanisch - JP",'Basis-Tabelle-Samen'!$BM199,
IF($D$1="Kroatisch - HR",'Basis-Tabelle-Samen'!$BN199,
IF($D$1="Lettisch - LV",'Basis-Tabelle-Samen'!$BO199,
IF($D$1="Litauisch - LT",'Basis-Tabelle-Samen'!$BP199,
IF($D$1="Maltesisch - MT",'Basis-Tabelle-Samen'!$BQ199,
IF($D$1="Niederländisch - NL",'Basis-Tabelle-Samen'!$BR199,
IF($D$1="Norwegisch - NO",'Basis-Tabelle-Samen'!$BS199,
IF($D$1="Polnisch - PL",'Basis-Tabelle-Samen'!$BT199,
IF($D$1="Portugiesisch - PT",'Basis-Tabelle-Samen'!$BU199,
IF($D$1="Rumänisch - RO",'Basis-Tabelle-Samen'!$BV199,
IF($D$1="Schwedisch - SE",'Basis-Tabelle-Samen'!$BW199,
IF($D$1="Slowakisch - SK",'Basis-Tabelle-Samen'!$BX199,
IF($D$1="Slowenisch - SI",'Basis-Tabelle-Samen'!$BY199,
IF($D$1="Spanisch - ES",'Basis-Tabelle-Samen'!$BZ199,
IF($D$1="Tschechisch - CZ",'Basis-Tabelle-Samen'!$BD199,
IF($D$1="Türkisch - TR",'Basis-Tabelle-Samen'!$CB199,
IF($D$1="Ungarisch - HU",'Basis-Tabelle-Samen'!$CC199,
" ACHTUNG")))))))))))))))))))))))))))))</f>
        <v>Organic - Oregano
Origanum heracleoticum
BIO - Oregano</v>
      </c>
      <c r="E219" s="190" t="str">
        <f t="shared" si="18"/>
        <v/>
      </c>
      <c r="F219" s="170"/>
      <c r="G219" s="12"/>
      <c r="H219" s="157">
        <f>IF('Basis-Tabelle-Samen'!K199="","",'Basis-Tabelle-Samen'!K199)</f>
        <v>75311</v>
      </c>
      <c r="I219" s="189">
        <f t="shared" si="19"/>
        <v>15</v>
      </c>
      <c r="J219" s="188">
        <f>IF(H219="",0,'Basis-Tabelle-Samen'!M199)</f>
        <v>2.4500000000000002</v>
      </c>
      <c r="K219" s="12"/>
      <c r="L219" s="157">
        <f>IF('Basis-Tabelle-Samen'!N199="","",'Basis-Tabelle-Samen'!N199)</f>
        <v>85311</v>
      </c>
      <c r="M219" s="189">
        <f t="shared" si="20"/>
        <v>18</v>
      </c>
      <c r="N219" s="188">
        <f>IF(L219="",0,'Basis-Tabelle-Samen'!P199)</f>
        <v>3.75</v>
      </c>
      <c r="O219" s="12"/>
      <c r="P219" s="157">
        <f>IF('Basis-Tabelle-Samen'!Q199="","",'Basis-Tabelle-Samen'!Q199)</f>
        <v>55311</v>
      </c>
      <c r="Q219" s="189">
        <f t="shared" si="21"/>
        <v>6</v>
      </c>
      <c r="R219" s="188">
        <f>IF(P219="",0,'Basis-Tabelle-Samen'!S199)</f>
        <v>4.95</v>
      </c>
      <c r="S219" s="12"/>
      <c r="T219" s="157">
        <f>IF('Basis-Tabelle-Samen'!T199="","",'Basis-Tabelle-Samen'!T199)</f>
        <v>35311</v>
      </c>
      <c r="U219" s="189">
        <f t="shared" si="22"/>
        <v>6</v>
      </c>
      <c r="V219" s="188">
        <f>IF(T219="",0,'Basis-Tabelle-Samen'!V199)</f>
        <v>6.75</v>
      </c>
      <c r="W219" s="12"/>
      <c r="X219" s="157">
        <f>IF('Basis-Tabelle-Samen'!W199="","",'Basis-Tabelle-Samen'!W199)</f>
        <v>65311</v>
      </c>
      <c r="Y219" s="189">
        <f t="shared" si="23"/>
        <v>8</v>
      </c>
      <c r="Z219" s="188">
        <f>IF(X219="",0,'Basis-Tabelle-Samen'!Y199)</f>
        <v>2.95</v>
      </c>
    </row>
    <row r="220" spans="1:26" ht="39.950000000000003" customHeight="1" x14ac:dyDescent="0.2">
      <c r="A220" s="154" t="str">
        <f>IF('Basis-Tabelle-Samen'!A200="","",IF($D$1="Deutsch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20" s="337">
        <v>203</v>
      </c>
      <c r="C220" s="160" t="str">
        <f>IF('Basis-Tabelle-Samen'!G205="","",'Basis-Tabelle-Samen'!G205)</f>
        <v>03</v>
      </c>
      <c r="D220" s="155" t="str">
        <f>IF('Basis-Tabelle-Samen'!$BB205="","",
IF($D$1="Bulgarisch - BG",'Basis-Tabelle-Samen'!$BB205,
IF($D$1="Dänisch - DK",'Basis-Tabelle-Samen'!$BC205,
IF($D$1="Deutsch - DE",'Basis-Tabelle-Samen'!$BD205,
IF($D$1="Englisch - UK",'Basis-Tabelle-Samen'!$BE205,
IF($D$1="Estnisch - EE",'Basis-Tabelle-Samen'!$BF205,
IF($D$1="Finnisch - FI",'Basis-Tabelle-Samen'!$BG205,
IF($D$1="Französisch - FR",'Basis-Tabelle-Samen'!$BH205,
IF($D$1="Griechisch - GR",'Basis-Tabelle-Samen'!$BI205,
IF($D$1="Irisch - IE",'Basis-Tabelle-Samen'!$BJ205,
IF($D$1="Isländisch - IS",'Basis-Tabelle-Samen'!$BK205,
IF($D$1="Italienisch - IT",'Basis-Tabelle-Samen'!$BL205,
IF($D$1="Japanisch - JP",'Basis-Tabelle-Samen'!$BM205,
IF($D$1="Kroatisch - HR",'Basis-Tabelle-Samen'!$BN205,
IF($D$1="Lettisch - LV",'Basis-Tabelle-Samen'!$BO205,
IF($D$1="Litauisch - LT",'Basis-Tabelle-Samen'!$BP205,
IF($D$1="Maltesisch - MT",'Basis-Tabelle-Samen'!$BQ205,
IF($D$1="Niederländisch - NL",'Basis-Tabelle-Samen'!$BR205,
IF($D$1="Norwegisch - NO",'Basis-Tabelle-Samen'!$BS205,
IF($D$1="Polnisch - PL",'Basis-Tabelle-Samen'!$BT205,
IF($D$1="Portugiesisch - PT",'Basis-Tabelle-Samen'!$BU205,
IF($D$1="Rumänisch - RO",'Basis-Tabelle-Samen'!$BV205,
IF($D$1="Schwedisch - SE",'Basis-Tabelle-Samen'!$BW205,
IF($D$1="Slowakisch - SK",'Basis-Tabelle-Samen'!$BX205,
IF($D$1="Slowenisch - SI",'Basis-Tabelle-Samen'!$BY205,
IF($D$1="Spanisch - ES",'Basis-Tabelle-Samen'!$BZ205,
IF($D$1="Tschechisch - CZ",'Basis-Tabelle-Samen'!$BD205,
IF($D$1="Türkisch - TR",'Basis-Tabelle-Samen'!$CB205,
IF($D$1="Ungarisch - HU",'Basis-Tabelle-Samen'!$CC205,
" ACHTUNG")))))))))))))))))))))))))))))</f>
        <v>Organic - Plain Leaved Parsley
Petroselinum crispum
BIO - Glatte Petersilie</v>
      </c>
      <c r="E220" s="190" t="str">
        <f t="shared" si="18"/>
        <v/>
      </c>
      <c r="F220" s="170"/>
      <c r="G220" s="12"/>
      <c r="H220" s="157">
        <f>IF('Basis-Tabelle-Samen'!K205="","",'Basis-Tabelle-Samen'!K205)</f>
        <v>75317</v>
      </c>
      <c r="I220" s="189">
        <f t="shared" si="19"/>
        <v>15</v>
      </c>
      <c r="J220" s="188">
        <f>IF(H220="",0,'Basis-Tabelle-Samen'!M205)</f>
        <v>2.4500000000000002</v>
      </c>
      <c r="K220" s="12"/>
      <c r="L220" s="157">
        <f>IF('Basis-Tabelle-Samen'!N205="","",'Basis-Tabelle-Samen'!N205)</f>
        <v>85317</v>
      </c>
      <c r="M220" s="189">
        <f t="shared" si="20"/>
        <v>18</v>
      </c>
      <c r="N220" s="188">
        <f>IF(L220="",0,'Basis-Tabelle-Samen'!P205)</f>
        <v>3.75</v>
      </c>
      <c r="O220" s="12"/>
      <c r="P220" s="157">
        <f>IF('Basis-Tabelle-Samen'!Q205="","",'Basis-Tabelle-Samen'!Q205)</f>
        <v>55317</v>
      </c>
      <c r="Q220" s="189">
        <f t="shared" si="21"/>
        <v>6</v>
      </c>
      <c r="R220" s="188">
        <f>IF(P220="",0,'Basis-Tabelle-Samen'!S205)</f>
        <v>4.95</v>
      </c>
      <c r="S220" s="12"/>
      <c r="T220" s="157">
        <f>IF('Basis-Tabelle-Samen'!T205="","",'Basis-Tabelle-Samen'!T205)</f>
        <v>35317</v>
      </c>
      <c r="U220" s="189">
        <f t="shared" si="22"/>
        <v>6</v>
      </c>
      <c r="V220" s="188">
        <f>IF(T220="",0,'Basis-Tabelle-Samen'!V205)</f>
        <v>6.75</v>
      </c>
      <c r="W220" s="12"/>
      <c r="X220" s="157">
        <f>IF('Basis-Tabelle-Samen'!W205="","",'Basis-Tabelle-Samen'!W205)</f>
        <v>65317</v>
      </c>
      <c r="Y220" s="189">
        <f t="shared" si="23"/>
        <v>8</v>
      </c>
      <c r="Z220" s="188">
        <f>IF(X220="",0,'Basis-Tabelle-Samen'!Y205)</f>
        <v>2.95</v>
      </c>
    </row>
    <row r="221" spans="1:26" ht="39.950000000000003" customHeight="1" x14ac:dyDescent="0.2">
      <c r="A221" s="154" t="str">
        <f>IF('Basis-Tabelle-Samen'!A210="","",IF($D$1="Deutsch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21" s="337">
        <v>205</v>
      </c>
      <c r="C221" s="160" t="str">
        <f>IF('Basis-Tabelle-Samen'!G207="","",'Basis-Tabelle-Samen'!G207)</f>
        <v>03</v>
      </c>
      <c r="D221" s="155" t="str">
        <f>IF('Basis-Tabelle-Samen'!$BB207="","",
IF($D$1="Bulgarisch - BG",'Basis-Tabelle-Samen'!$BB207,
IF($D$1="Dänisch - DK",'Basis-Tabelle-Samen'!$BC207,
IF($D$1="Deutsch - DE",'Basis-Tabelle-Samen'!$BD207,
IF($D$1="Englisch - UK",'Basis-Tabelle-Samen'!$BE207,
IF($D$1="Estnisch - EE",'Basis-Tabelle-Samen'!$BF207,
IF($D$1="Finnisch - FI",'Basis-Tabelle-Samen'!$BG207,
IF($D$1="Französisch - FR",'Basis-Tabelle-Samen'!$BH207,
IF($D$1="Griechisch - GR",'Basis-Tabelle-Samen'!$BI207,
IF($D$1="Irisch - IE",'Basis-Tabelle-Samen'!$BJ207,
IF($D$1="Isländisch - IS",'Basis-Tabelle-Samen'!$BK207,
IF($D$1="Italienisch - IT",'Basis-Tabelle-Samen'!$BL207,
IF($D$1="Japanisch - JP",'Basis-Tabelle-Samen'!$BM207,
IF($D$1="Kroatisch - HR",'Basis-Tabelle-Samen'!$BN207,
IF($D$1="Lettisch - LV",'Basis-Tabelle-Samen'!$BO207,
IF($D$1="Litauisch - LT",'Basis-Tabelle-Samen'!$BP207,
IF($D$1="Maltesisch - MT",'Basis-Tabelle-Samen'!$BQ207,
IF($D$1="Niederländisch - NL",'Basis-Tabelle-Samen'!$BR207,
IF($D$1="Norwegisch - NO",'Basis-Tabelle-Samen'!$BS207,
IF($D$1="Polnisch - PL",'Basis-Tabelle-Samen'!$BT207,
IF($D$1="Portugiesisch - PT",'Basis-Tabelle-Samen'!$BU207,
IF($D$1="Rumänisch - RO",'Basis-Tabelle-Samen'!$BV207,
IF($D$1="Schwedisch - SE",'Basis-Tabelle-Samen'!$BW207,
IF($D$1="Slowakisch - SK",'Basis-Tabelle-Samen'!$BX207,
IF($D$1="Slowenisch - SI",'Basis-Tabelle-Samen'!$BY207,
IF($D$1="Spanisch - ES",'Basis-Tabelle-Samen'!$BZ207,
IF($D$1="Tschechisch - CZ",'Basis-Tabelle-Samen'!$BD207,
IF($D$1="Türkisch - TR",'Basis-Tabelle-Samen'!$CB207,
IF($D$1="Ungarisch - HU",'Basis-Tabelle-Samen'!$CC207,
" ACHTUNG")))))))))))))))))))))))))))))</f>
        <v>Organic - Rosemary
Rosmarinus officinalis
BIO - Rosmarin</v>
      </c>
      <c r="E221" s="190" t="str">
        <f t="shared" si="18"/>
        <v/>
      </c>
      <c r="F221" s="170"/>
      <c r="G221" s="12"/>
      <c r="H221" s="157">
        <f>IF('Basis-Tabelle-Samen'!K207="","",'Basis-Tabelle-Samen'!K207)</f>
        <v>75319</v>
      </c>
      <c r="I221" s="189">
        <f t="shared" si="19"/>
        <v>15</v>
      </c>
      <c r="J221" s="188">
        <f>IF(H221="",0,'Basis-Tabelle-Samen'!M207)</f>
        <v>2.4500000000000002</v>
      </c>
      <c r="K221" s="12"/>
      <c r="L221" s="157">
        <f>IF('Basis-Tabelle-Samen'!N207="","",'Basis-Tabelle-Samen'!N207)</f>
        <v>85319</v>
      </c>
      <c r="M221" s="189">
        <f t="shared" si="20"/>
        <v>18</v>
      </c>
      <c r="N221" s="188">
        <f>IF(L221="",0,'Basis-Tabelle-Samen'!P207)</f>
        <v>3.75</v>
      </c>
      <c r="O221" s="12"/>
      <c r="P221" s="157">
        <f>IF('Basis-Tabelle-Samen'!Q207="","",'Basis-Tabelle-Samen'!Q207)</f>
        <v>55319</v>
      </c>
      <c r="Q221" s="189">
        <f t="shared" si="21"/>
        <v>6</v>
      </c>
      <c r="R221" s="188">
        <f>IF(P221="",0,'Basis-Tabelle-Samen'!S207)</f>
        <v>4.95</v>
      </c>
      <c r="S221" s="12"/>
      <c r="T221" s="157">
        <f>IF('Basis-Tabelle-Samen'!T207="","",'Basis-Tabelle-Samen'!T207)</f>
        <v>35319</v>
      </c>
      <c r="U221" s="189">
        <f t="shared" si="22"/>
        <v>6</v>
      </c>
      <c r="V221" s="188">
        <f>IF(T221="",0,'Basis-Tabelle-Samen'!V207)</f>
        <v>6.75</v>
      </c>
      <c r="W221" s="12"/>
      <c r="X221" s="157">
        <f>IF('Basis-Tabelle-Samen'!W207="","",'Basis-Tabelle-Samen'!W207)</f>
        <v>65319</v>
      </c>
      <c r="Y221" s="189">
        <f t="shared" si="23"/>
        <v>8</v>
      </c>
      <c r="Z221" s="188">
        <f>IF(X221="",0,'Basis-Tabelle-Samen'!Y207)</f>
        <v>2.95</v>
      </c>
    </row>
    <row r="222" spans="1:26" ht="39.950000000000003" customHeight="1" x14ac:dyDescent="0.2">
      <c r="A222" s="154" t="str">
        <f>IF('Basis-Tabelle-Samen'!A208="","",IF($D$1="Deutsch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22" s="337">
        <v>198</v>
      </c>
      <c r="C222" s="160" t="str">
        <f>IF('Basis-Tabelle-Samen'!G200="","",'Basis-Tabelle-Samen'!G200)</f>
        <v>03</v>
      </c>
      <c r="D222" s="155" t="str">
        <f>IF('Basis-Tabelle-Samen'!$BB200="","",
IF($D$1="Bulgarisch - BG",'Basis-Tabelle-Samen'!$BB200,
IF($D$1="Dänisch - DK",'Basis-Tabelle-Samen'!$BC200,
IF($D$1="Deutsch - DE",'Basis-Tabelle-Samen'!$BD200,
IF($D$1="Englisch - UK",'Basis-Tabelle-Samen'!$BE200,
IF($D$1="Estnisch - EE",'Basis-Tabelle-Samen'!$BF200,
IF($D$1="Finnisch - FI",'Basis-Tabelle-Samen'!$BG200,
IF($D$1="Französisch - FR",'Basis-Tabelle-Samen'!$BH200,
IF($D$1="Griechisch - GR",'Basis-Tabelle-Samen'!$BI200,
IF($D$1="Irisch - IE",'Basis-Tabelle-Samen'!$BJ200,
IF($D$1="Isländisch - IS",'Basis-Tabelle-Samen'!$BK200,
IF($D$1="Italienisch - IT",'Basis-Tabelle-Samen'!$BL200,
IF($D$1="Japanisch - JP",'Basis-Tabelle-Samen'!$BM200,
IF($D$1="Kroatisch - HR",'Basis-Tabelle-Samen'!$BN200,
IF($D$1="Lettisch - LV",'Basis-Tabelle-Samen'!$BO200,
IF($D$1="Litauisch - LT",'Basis-Tabelle-Samen'!$BP200,
IF($D$1="Maltesisch - MT",'Basis-Tabelle-Samen'!$BQ200,
IF($D$1="Niederländisch - NL",'Basis-Tabelle-Samen'!$BR200,
IF($D$1="Norwegisch - NO",'Basis-Tabelle-Samen'!$BS200,
IF($D$1="Polnisch - PL",'Basis-Tabelle-Samen'!$BT200,
IF($D$1="Portugiesisch - PT",'Basis-Tabelle-Samen'!$BU200,
IF($D$1="Rumänisch - RO",'Basis-Tabelle-Samen'!$BV200,
IF($D$1="Schwedisch - SE",'Basis-Tabelle-Samen'!$BW200,
IF($D$1="Slowakisch - SK",'Basis-Tabelle-Samen'!$BX200,
IF($D$1="Slowenisch - SI",'Basis-Tabelle-Samen'!$BY200,
IF($D$1="Spanisch - ES",'Basis-Tabelle-Samen'!$BZ200,
IF($D$1="Tschechisch - CZ",'Basis-Tabelle-Samen'!$BD200,
IF($D$1="Türkisch - TR",'Basis-Tabelle-Samen'!$CB200,
IF($D$1="Ungarisch - HU",'Basis-Tabelle-Samen'!$CC200,
" ACHTUNG")))))))))))))))))))))))))))))</f>
        <v>Organic - Sage
Salvia officinalis
BIO - Salbei</v>
      </c>
      <c r="E222" s="190" t="str">
        <f t="shared" si="18"/>
        <v/>
      </c>
      <c r="F222" s="170"/>
      <c r="G222" s="12"/>
      <c r="H222" s="157">
        <f>IF('Basis-Tabelle-Samen'!K200="","",'Basis-Tabelle-Samen'!K200)</f>
        <v>75312</v>
      </c>
      <c r="I222" s="189">
        <f t="shared" si="19"/>
        <v>15</v>
      </c>
      <c r="J222" s="188">
        <f>IF(H222="",0,'Basis-Tabelle-Samen'!M200)</f>
        <v>2.4500000000000002</v>
      </c>
      <c r="K222" s="12"/>
      <c r="L222" s="157">
        <f>IF('Basis-Tabelle-Samen'!N200="","",'Basis-Tabelle-Samen'!N200)</f>
        <v>85312</v>
      </c>
      <c r="M222" s="189">
        <f t="shared" si="20"/>
        <v>18</v>
      </c>
      <c r="N222" s="188">
        <f>IF(L222="",0,'Basis-Tabelle-Samen'!P200)</f>
        <v>3.75</v>
      </c>
      <c r="O222" s="12"/>
      <c r="P222" s="157">
        <f>IF('Basis-Tabelle-Samen'!Q200="","",'Basis-Tabelle-Samen'!Q200)</f>
        <v>55312</v>
      </c>
      <c r="Q222" s="189">
        <f t="shared" si="21"/>
        <v>6</v>
      </c>
      <c r="R222" s="188">
        <f>IF(P222="",0,'Basis-Tabelle-Samen'!S200)</f>
        <v>4.95</v>
      </c>
      <c r="S222" s="12"/>
      <c r="T222" s="157">
        <f>IF('Basis-Tabelle-Samen'!T200="","",'Basis-Tabelle-Samen'!T200)</f>
        <v>35312</v>
      </c>
      <c r="U222" s="189">
        <f t="shared" si="22"/>
        <v>6</v>
      </c>
      <c r="V222" s="188">
        <f>IF(T222="",0,'Basis-Tabelle-Samen'!V200)</f>
        <v>6.75</v>
      </c>
      <c r="W222" s="12"/>
      <c r="X222" s="157">
        <f>IF('Basis-Tabelle-Samen'!W200="","",'Basis-Tabelle-Samen'!W200)</f>
        <v>65312</v>
      </c>
      <c r="Y222" s="189">
        <f t="shared" si="23"/>
        <v>8</v>
      </c>
      <c r="Z222" s="188">
        <f>IF(X222="",0,'Basis-Tabelle-Samen'!Y200)</f>
        <v>2.95</v>
      </c>
    </row>
    <row r="223" spans="1:26" ht="39.950000000000003" customHeight="1" x14ac:dyDescent="0.2">
      <c r="A223" s="154" t="str">
        <f>IF('Basis-Tabelle-Samen'!A199="","",IF($D$1="Deutsch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23" s="337">
        <v>200</v>
      </c>
      <c r="C223" s="160" t="str">
        <f>IF('Basis-Tabelle-Samen'!G202="","",'Basis-Tabelle-Samen'!G202)</f>
        <v>03</v>
      </c>
      <c r="D223" s="155" t="str">
        <f>IF('Basis-Tabelle-Samen'!$BB202="","",
IF($D$1="Bulgarisch - BG",'Basis-Tabelle-Samen'!$BB202,
IF($D$1="Dänisch - DK",'Basis-Tabelle-Samen'!$BC202,
IF($D$1="Deutsch - DE",'Basis-Tabelle-Samen'!$BD202,
IF($D$1="Englisch - UK",'Basis-Tabelle-Samen'!$BE202,
IF($D$1="Estnisch - EE",'Basis-Tabelle-Samen'!$BF202,
IF($D$1="Finnisch - FI",'Basis-Tabelle-Samen'!$BG202,
IF($D$1="Französisch - FR",'Basis-Tabelle-Samen'!$BH202,
IF($D$1="Griechisch - GR",'Basis-Tabelle-Samen'!$BI202,
IF($D$1="Irisch - IE",'Basis-Tabelle-Samen'!$BJ202,
IF($D$1="Isländisch - IS",'Basis-Tabelle-Samen'!$BK202,
IF($D$1="Italienisch - IT",'Basis-Tabelle-Samen'!$BL202,
IF($D$1="Japanisch - JP",'Basis-Tabelle-Samen'!$BM202,
IF($D$1="Kroatisch - HR",'Basis-Tabelle-Samen'!$BN202,
IF($D$1="Lettisch - LV",'Basis-Tabelle-Samen'!$BO202,
IF($D$1="Litauisch - LT",'Basis-Tabelle-Samen'!$BP202,
IF($D$1="Maltesisch - MT",'Basis-Tabelle-Samen'!$BQ202,
IF($D$1="Niederländisch - NL",'Basis-Tabelle-Samen'!$BR202,
IF($D$1="Norwegisch - NO",'Basis-Tabelle-Samen'!$BS202,
IF($D$1="Polnisch - PL",'Basis-Tabelle-Samen'!$BT202,
IF($D$1="Portugiesisch - PT",'Basis-Tabelle-Samen'!$BU202,
IF($D$1="Rumänisch - RO",'Basis-Tabelle-Samen'!$BV202,
IF($D$1="Schwedisch - SE",'Basis-Tabelle-Samen'!$BW202,
IF($D$1="Slowakisch - SK",'Basis-Tabelle-Samen'!$BX202,
IF($D$1="Slowenisch - SI",'Basis-Tabelle-Samen'!$BY202,
IF($D$1="Spanisch - ES",'Basis-Tabelle-Samen'!$BZ202,
IF($D$1="Tschechisch - CZ",'Basis-Tabelle-Samen'!$BD202,
IF($D$1="Türkisch - TR",'Basis-Tabelle-Samen'!$CB202,
IF($D$1="Ungarisch - HU",'Basis-Tabelle-Samen'!$CC202,
" ACHTUNG")))))))))))))))))))))))))))))</f>
        <v>Organic - Thyme
Thymus vulgaris
BIO - Thymian</v>
      </c>
      <c r="E223" s="190" t="str">
        <f t="shared" si="18"/>
        <v/>
      </c>
      <c r="F223" s="170"/>
      <c r="G223" s="12"/>
      <c r="H223" s="157">
        <f>IF('Basis-Tabelle-Samen'!K202="","",'Basis-Tabelle-Samen'!K202)</f>
        <v>75314</v>
      </c>
      <c r="I223" s="189">
        <f t="shared" si="19"/>
        <v>15</v>
      </c>
      <c r="J223" s="188">
        <f>IF(H223="",0,'Basis-Tabelle-Samen'!M202)</f>
        <v>2.4500000000000002</v>
      </c>
      <c r="K223" s="12"/>
      <c r="L223" s="157">
        <f>IF('Basis-Tabelle-Samen'!N202="","",'Basis-Tabelle-Samen'!N202)</f>
        <v>85314</v>
      </c>
      <c r="M223" s="189">
        <f t="shared" si="20"/>
        <v>18</v>
      </c>
      <c r="N223" s="188">
        <f>IF(L223="",0,'Basis-Tabelle-Samen'!P202)</f>
        <v>3.75</v>
      </c>
      <c r="O223" s="12"/>
      <c r="P223" s="157">
        <f>IF('Basis-Tabelle-Samen'!Q202="","",'Basis-Tabelle-Samen'!Q202)</f>
        <v>55314</v>
      </c>
      <c r="Q223" s="189">
        <f t="shared" si="21"/>
        <v>6</v>
      </c>
      <c r="R223" s="188">
        <f>IF(P223="",0,'Basis-Tabelle-Samen'!S202)</f>
        <v>4.95</v>
      </c>
      <c r="S223" s="12"/>
      <c r="T223" s="157">
        <f>IF('Basis-Tabelle-Samen'!T202="","",'Basis-Tabelle-Samen'!T202)</f>
        <v>35314</v>
      </c>
      <c r="U223" s="189">
        <f t="shared" si="22"/>
        <v>6</v>
      </c>
      <c r="V223" s="188">
        <f>IF(T223="",0,'Basis-Tabelle-Samen'!V202)</f>
        <v>6.75</v>
      </c>
      <c r="W223" s="12"/>
      <c r="X223" s="157">
        <f>IF('Basis-Tabelle-Samen'!W202="","",'Basis-Tabelle-Samen'!W202)</f>
        <v>65314</v>
      </c>
      <c r="Y223" s="189">
        <f t="shared" si="23"/>
        <v>8</v>
      </c>
      <c r="Z223" s="188">
        <f>IF(X223="",0,'Basis-Tabelle-Samen'!Y202)</f>
        <v>2.95</v>
      </c>
    </row>
    <row r="224" spans="1:26" ht="39.950000000000003" customHeight="1" x14ac:dyDescent="0.2">
      <c r="A224" s="154" t="str">
        <f>IF('Basis-Tabelle-Samen'!A212="","",IF($D$1="Deutsch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24" s="337">
        <v>210</v>
      </c>
      <c r="C224" s="160" t="str">
        <f>IF('Basis-Tabelle-Samen'!G212="","",'Basis-Tabelle-Samen'!G212)</f>
        <v>04</v>
      </c>
      <c r="D224" s="155" t="str">
        <f>IF('Basis-Tabelle-Samen'!$BB212="","",
IF($D$1="Bulgarisch - BG",'Basis-Tabelle-Samen'!$BB212,
IF($D$1="Dänisch - DK",'Basis-Tabelle-Samen'!$BC212,
IF($D$1="Deutsch - DE",'Basis-Tabelle-Samen'!$BD212,
IF($D$1="Englisch - UK",'Basis-Tabelle-Samen'!$BE212,
IF($D$1="Estnisch - EE",'Basis-Tabelle-Samen'!$BF212,
IF($D$1="Finnisch - FI",'Basis-Tabelle-Samen'!$BG212,
IF($D$1="Französisch - FR",'Basis-Tabelle-Samen'!$BH212,
IF($D$1="Griechisch - GR",'Basis-Tabelle-Samen'!$BI212,
IF($D$1="Irisch - IE",'Basis-Tabelle-Samen'!$BJ212,
IF($D$1="Isländisch - IS",'Basis-Tabelle-Samen'!$BK212,
IF($D$1="Italienisch - IT",'Basis-Tabelle-Samen'!$BL212,
IF($D$1="Japanisch - JP",'Basis-Tabelle-Samen'!$BM212,
IF($D$1="Kroatisch - HR",'Basis-Tabelle-Samen'!$BN212,
IF($D$1="Lettisch - LV",'Basis-Tabelle-Samen'!$BO212,
IF($D$1="Litauisch - LT",'Basis-Tabelle-Samen'!$BP212,
IF($D$1="Maltesisch - MT",'Basis-Tabelle-Samen'!$BQ212,
IF($D$1="Niederländisch - NL",'Basis-Tabelle-Samen'!$BR212,
IF($D$1="Norwegisch - NO",'Basis-Tabelle-Samen'!$BS212,
IF($D$1="Polnisch - PL",'Basis-Tabelle-Samen'!$BT212,
IF($D$1="Portugiesisch - PT",'Basis-Tabelle-Samen'!$BU212,
IF($D$1="Rumänisch - RO",'Basis-Tabelle-Samen'!$BV212,
IF($D$1="Schwedisch - SE",'Basis-Tabelle-Samen'!$BW212,
IF($D$1="Slowakisch - SK",'Basis-Tabelle-Samen'!$BX212,
IF($D$1="Slowenisch - SI",'Basis-Tabelle-Samen'!$BY212,
IF($D$1="Spanisch - ES",'Basis-Tabelle-Samen'!$BZ212,
IF($D$1="Tschechisch - CZ",'Basis-Tabelle-Samen'!$BD212,
IF($D$1="Türkisch - TR",'Basis-Tabelle-Samen'!$CB212,
IF($D$1="Ungarisch - HU",'Basis-Tabelle-Samen'!$CC212,
" ACHTUNG")))))))))))))))))))))))))))))</f>
        <v>Bonsai - African Wisteria Tree
Bolusanthus speciosus
Afrikanischer Blauregen</v>
      </c>
      <c r="E224" s="190" t="str">
        <f t="shared" si="18"/>
        <v/>
      </c>
      <c r="F224" s="170"/>
      <c r="G224" s="12"/>
      <c r="H224" s="157">
        <f>IF('Basis-Tabelle-Samen'!K212="","",'Basis-Tabelle-Samen'!K212)</f>
        <v>74000</v>
      </c>
      <c r="I224" s="189">
        <f t="shared" si="19"/>
        <v>15</v>
      </c>
      <c r="J224" s="188">
        <f>IF(H224="",0,'Basis-Tabelle-Samen'!M212)</f>
        <v>2.4500000000000002</v>
      </c>
      <c r="K224" s="12"/>
      <c r="L224" s="157">
        <f>IF('Basis-Tabelle-Samen'!N212="","",'Basis-Tabelle-Samen'!N212)</f>
        <v>84000</v>
      </c>
      <c r="M224" s="189">
        <f t="shared" si="20"/>
        <v>18</v>
      </c>
      <c r="N224" s="188">
        <f>IF(L224="",0,'Basis-Tabelle-Samen'!P212)</f>
        <v>3.75</v>
      </c>
      <c r="O224" s="12"/>
      <c r="P224" s="157">
        <f>IF('Basis-Tabelle-Samen'!Q212="","",'Basis-Tabelle-Samen'!Q212)</f>
        <v>54000</v>
      </c>
      <c r="Q224" s="189">
        <f t="shared" si="21"/>
        <v>6</v>
      </c>
      <c r="R224" s="188">
        <f>IF(P224="",0,'Basis-Tabelle-Samen'!S212)</f>
        <v>4.95</v>
      </c>
      <c r="S224" s="12"/>
      <c r="T224" s="157">
        <f>IF('Basis-Tabelle-Samen'!T212="","",'Basis-Tabelle-Samen'!T212)</f>
        <v>34000</v>
      </c>
      <c r="U224" s="189">
        <f t="shared" si="22"/>
        <v>6</v>
      </c>
      <c r="V224" s="188">
        <f>IF(T224="",0,'Basis-Tabelle-Samen'!V212)</f>
        <v>6.75</v>
      </c>
      <c r="W224" s="12"/>
      <c r="X224" s="157">
        <f>IF('Basis-Tabelle-Samen'!W212="","",'Basis-Tabelle-Samen'!W212)</f>
        <v>64000</v>
      </c>
      <c r="Y224" s="189">
        <f t="shared" si="23"/>
        <v>8</v>
      </c>
      <c r="Z224" s="188">
        <f>IF(X224="",0,'Basis-Tabelle-Samen'!Y212)</f>
        <v>2.95</v>
      </c>
    </row>
    <row r="225" spans="1:26" ht="39.950000000000003" customHeight="1" x14ac:dyDescent="0.2">
      <c r="A225" s="154" t="str">
        <f>IF('Basis-Tabelle-Samen'!A226="","",IF($D$1="Deutsch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25" s="337">
        <v>212</v>
      </c>
      <c r="C225" s="160" t="str">
        <f>IF('Basis-Tabelle-Samen'!G214="","",'Basis-Tabelle-Samen'!G214)</f>
        <v>04</v>
      </c>
      <c r="D225" s="155" t="str">
        <f>IF('Basis-Tabelle-Samen'!$BB214="","",
IF($D$1="Bulgarisch - BG",'Basis-Tabelle-Samen'!$BB214,
IF($D$1="Dänisch - DK",'Basis-Tabelle-Samen'!$BC214,
IF($D$1="Deutsch - DE",'Basis-Tabelle-Samen'!$BD214,
IF($D$1="Englisch - UK",'Basis-Tabelle-Samen'!$BE214,
IF($D$1="Estnisch - EE",'Basis-Tabelle-Samen'!$BF214,
IF($D$1="Finnisch - FI",'Basis-Tabelle-Samen'!$BG214,
IF($D$1="Französisch - FR",'Basis-Tabelle-Samen'!$BH214,
IF($D$1="Griechisch - GR",'Basis-Tabelle-Samen'!$BI214,
IF($D$1="Irisch - IE",'Basis-Tabelle-Samen'!$BJ214,
IF($D$1="Isländisch - IS",'Basis-Tabelle-Samen'!$BK214,
IF($D$1="Italienisch - IT",'Basis-Tabelle-Samen'!$BL214,
IF($D$1="Japanisch - JP",'Basis-Tabelle-Samen'!$BM214,
IF($D$1="Kroatisch - HR",'Basis-Tabelle-Samen'!$BN214,
IF($D$1="Lettisch - LV",'Basis-Tabelle-Samen'!$BO214,
IF($D$1="Litauisch - LT",'Basis-Tabelle-Samen'!$BP214,
IF($D$1="Maltesisch - MT",'Basis-Tabelle-Samen'!$BQ214,
IF($D$1="Niederländisch - NL",'Basis-Tabelle-Samen'!$BR214,
IF($D$1="Norwegisch - NO",'Basis-Tabelle-Samen'!$BS214,
IF($D$1="Polnisch - PL",'Basis-Tabelle-Samen'!$BT214,
IF($D$1="Portugiesisch - PT",'Basis-Tabelle-Samen'!$BU214,
IF($D$1="Rumänisch - RO",'Basis-Tabelle-Samen'!$BV214,
IF($D$1="Schwedisch - SE",'Basis-Tabelle-Samen'!$BW214,
IF($D$1="Slowakisch - SK",'Basis-Tabelle-Samen'!$BX214,
IF($D$1="Slowenisch - SI",'Basis-Tabelle-Samen'!$BY214,
IF($D$1="Spanisch - ES",'Basis-Tabelle-Samen'!$BZ214,
IF($D$1="Tschechisch - CZ",'Basis-Tabelle-Samen'!$BD214,
IF($D$1="Türkisch - TR",'Basis-Tabelle-Samen'!$CB214,
IF($D$1="Ungarisch - HU",'Basis-Tabelle-Samen'!$CC214,
" ACHTUNG")))))))))))))))))))))))))))))</f>
        <v>Bonsai - American Sweet Gum
Liquidamber styraciflua
Amerikanischer Amberbaum</v>
      </c>
      <c r="E225" s="190" t="str">
        <f t="shared" si="18"/>
        <v/>
      </c>
      <c r="F225" s="170"/>
      <c r="G225" s="12"/>
      <c r="H225" s="157">
        <f>IF('Basis-Tabelle-Samen'!K214="","",'Basis-Tabelle-Samen'!K214)</f>
        <v>74005</v>
      </c>
      <c r="I225" s="189">
        <f t="shared" si="19"/>
        <v>15</v>
      </c>
      <c r="J225" s="188">
        <f>IF(H225="",0,'Basis-Tabelle-Samen'!M214)</f>
        <v>2.4500000000000002</v>
      </c>
      <c r="K225" s="12"/>
      <c r="L225" s="157">
        <f>IF('Basis-Tabelle-Samen'!N214="","",'Basis-Tabelle-Samen'!N214)</f>
        <v>84005</v>
      </c>
      <c r="M225" s="189">
        <f t="shared" si="20"/>
        <v>18</v>
      </c>
      <c r="N225" s="188">
        <f>IF(L225="",0,'Basis-Tabelle-Samen'!P214)</f>
        <v>3.75</v>
      </c>
      <c r="O225" s="12"/>
      <c r="P225" s="157">
        <f>IF('Basis-Tabelle-Samen'!Q214="","",'Basis-Tabelle-Samen'!Q214)</f>
        <v>54005</v>
      </c>
      <c r="Q225" s="189">
        <f t="shared" si="21"/>
        <v>6</v>
      </c>
      <c r="R225" s="188">
        <f>IF(P225="",0,'Basis-Tabelle-Samen'!S214)</f>
        <v>4.95</v>
      </c>
      <c r="S225" s="12"/>
      <c r="T225" s="157">
        <f>IF('Basis-Tabelle-Samen'!T214="","",'Basis-Tabelle-Samen'!T214)</f>
        <v>34005</v>
      </c>
      <c r="U225" s="189">
        <f t="shared" si="22"/>
        <v>6</v>
      </c>
      <c r="V225" s="188">
        <f>IF(T225="",0,'Basis-Tabelle-Samen'!V214)</f>
        <v>6.75</v>
      </c>
      <c r="W225" s="12"/>
      <c r="X225" s="157">
        <f>IF('Basis-Tabelle-Samen'!W214="","",'Basis-Tabelle-Samen'!W214)</f>
        <v>64005</v>
      </c>
      <c r="Y225" s="189">
        <f t="shared" si="23"/>
        <v>8</v>
      </c>
      <c r="Z225" s="188">
        <f>IF(X225="",0,'Basis-Tabelle-Samen'!Y214)</f>
        <v>2.95</v>
      </c>
    </row>
    <row r="226" spans="1:26" ht="39.950000000000003" customHeight="1" x14ac:dyDescent="0.2">
      <c r="A226" s="154" t="str">
        <f>IF('Basis-Tabelle-Samen'!A219="","",IF($D$1="Deutsch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26" s="337">
        <v>221</v>
      </c>
      <c r="C226" s="160" t="str">
        <f>IF('Basis-Tabelle-Samen'!G223="","",'Basis-Tabelle-Samen'!G223)</f>
        <v>04</v>
      </c>
      <c r="D226" s="155" t="str">
        <f>IF('Basis-Tabelle-Samen'!$BB223="","",
IF($D$1="Bulgarisch - BG",'Basis-Tabelle-Samen'!$BB223,
IF($D$1="Dänisch - DK",'Basis-Tabelle-Samen'!$BC223,
IF($D$1="Deutsch - DE",'Basis-Tabelle-Samen'!$BD223,
IF($D$1="Englisch - UK",'Basis-Tabelle-Samen'!$BE223,
IF($D$1="Estnisch - EE",'Basis-Tabelle-Samen'!$BF223,
IF($D$1="Finnisch - FI",'Basis-Tabelle-Samen'!$BG223,
IF($D$1="Französisch - FR",'Basis-Tabelle-Samen'!$BH223,
IF($D$1="Griechisch - GR",'Basis-Tabelle-Samen'!$BI223,
IF($D$1="Irisch - IE",'Basis-Tabelle-Samen'!$BJ223,
IF($D$1="Isländisch - IS",'Basis-Tabelle-Samen'!$BK223,
IF($D$1="Italienisch - IT",'Basis-Tabelle-Samen'!$BL223,
IF($D$1="Japanisch - JP",'Basis-Tabelle-Samen'!$BM223,
IF($D$1="Kroatisch - HR",'Basis-Tabelle-Samen'!$BN223,
IF($D$1="Lettisch - LV",'Basis-Tabelle-Samen'!$BO223,
IF($D$1="Litauisch - LT",'Basis-Tabelle-Samen'!$BP223,
IF($D$1="Maltesisch - MT",'Basis-Tabelle-Samen'!$BQ223,
IF($D$1="Niederländisch - NL",'Basis-Tabelle-Samen'!$BR223,
IF($D$1="Norwegisch - NO",'Basis-Tabelle-Samen'!$BS223,
IF($D$1="Polnisch - PL",'Basis-Tabelle-Samen'!$BT223,
IF($D$1="Portugiesisch - PT",'Basis-Tabelle-Samen'!$BU223,
IF($D$1="Rumänisch - RO",'Basis-Tabelle-Samen'!$BV223,
IF($D$1="Schwedisch - SE",'Basis-Tabelle-Samen'!$BW223,
IF($D$1="Slowakisch - SK",'Basis-Tabelle-Samen'!$BX223,
IF($D$1="Slowenisch - SI",'Basis-Tabelle-Samen'!$BY223,
IF($D$1="Spanisch - ES",'Basis-Tabelle-Samen'!$BZ223,
IF($D$1="Tschechisch - CZ",'Basis-Tabelle-Samen'!$BD223,
IF($D$1="Türkisch - TR",'Basis-Tabelle-Samen'!$CB223,
IF($D$1="Ungarisch - HU",'Basis-Tabelle-Samen'!$CC223,
" ACHTUNG")))))))))))))))))))))))))))))</f>
        <v xml:space="preserve">Bonsai - Blue Chinese Wisteria
Wisteria sinensis
Blauregen </v>
      </c>
      <c r="E226" s="190" t="str">
        <f t="shared" si="18"/>
        <v/>
      </c>
      <c r="F226" s="170"/>
      <c r="G226" s="12"/>
      <c r="H226" s="157">
        <f>IF('Basis-Tabelle-Samen'!K223="","",'Basis-Tabelle-Samen'!K223)</f>
        <v>74360</v>
      </c>
      <c r="I226" s="189">
        <f t="shared" si="19"/>
        <v>15</v>
      </c>
      <c r="J226" s="188">
        <f>IF(H226="",0,'Basis-Tabelle-Samen'!M223)</f>
        <v>2.4500000000000002</v>
      </c>
      <c r="K226" s="12"/>
      <c r="L226" s="157">
        <f>IF('Basis-Tabelle-Samen'!N223="","",'Basis-Tabelle-Samen'!N223)</f>
        <v>84360</v>
      </c>
      <c r="M226" s="189">
        <f t="shared" si="20"/>
        <v>18</v>
      </c>
      <c r="N226" s="188">
        <f>IF(L226="",0,'Basis-Tabelle-Samen'!P223)</f>
        <v>3.75</v>
      </c>
      <c r="O226" s="12"/>
      <c r="P226" s="157">
        <f>IF('Basis-Tabelle-Samen'!Q223="","",'Basis-Tabelle-Samen'!Q223)</f>
        <v>54360</v>
      </c>
      <c r="Q226" s="189">
        <f t="shared" si="21"/>
        <v>6</v>
      </c>
      <c r="R226" s="188">
        <f>IF(P226="",0,'Basis-Tabelle-Samen'!S223)</f>
        <v>4.95</v>
      </c>
      <c r="S226" s="12"/>
      <c r="T226" s="157">
        <f>IF('Basis-Tabelle-Samen'!T223="","",'Basis-Tabelle-Samen'!T223)</f>
        <v>34360</v>
      </c>
      <c r="U226" s="189">
        <f t="shared" si="22"/>
        <v>6</v>
      </c>
      <c r="V226" s="188">
        <f>IF(T226="",0,'Basis-Tabelle-Samen'!V223)</f>
        <v>6.75</v>
      </c>
      <c r="W226" s="12"/>
      <c r="X226" s="157">
        <f>IF('Basis-Tabelle-Samen'!W223="","",'Basis-Tabelle-Samen'!W223)</f>
        <v>64360</v>
      </c>
      <c r="Y226" s="189">
        <f t="shared" si="23"/>
        <v>8</v>
      </c>
      <c r="Z226" s="188">
        <f>IF(X226="",0,'Basis-Tabelle-Samen'!Y223)</f>
        <v>2.95</v>
      </c>
    </row>
    <row r="227" spans="1:26" ht="39.950000000000003" customHeight="1" x14ac:dyDescent="0.2">
      <c r="A227" s="154" t="str">
        <f>IF('Basis-Tabelle-Samen'!A221="","",IF($D$1="Deutsch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27" s="337">
        <v>235</v>
      </c>
      <c r="C227" s="160" t="str">
        <f>IF('Basis-Tabelle-Samen'!G237="","",'Basis-Tabelle-Samen'!G237)</f>
        <v>04</v>
      </c>
      <c r="D227" s="155" t="str">
        <f>IF('Basis-Tabelle-Samen'!$BB237="","",
IF($D$1="Bulgarisch - BG",'Basis-Tabelle-Samen'!$BB237,
IF($D$1="Dänisch - DK",'Basis-Tabelle-Samen'!$BC237,
IF($D$1="Deutsch - DE",'Basis-Tabelle-Samen'!$BD237,
IF($D$1="Englisch - UK",'Basis-Tabelle-Samen'!$BE237,
IF($D$1="Estnisch - EE",'Basis-Tabelle-Samen'!$BF237,
IF($D$1="Finnisch - FI",'Basis-Tabelle-Samen'!$BG237,
IF($D$1="Französisch - FR",'Basis-Tabelle-Samen'!$BH237,
IF($D$1="Griechisch - GR",'Basis-Tabelle-Samen'!$BI237,
IF($D$1="Irisch - IE",'Basis-Tabelle-Samen'!$BJ237,
IF($D$1="Isländisch - IS",'Basis-Tabelle-Samen'!$BK237,
IF($D$1="Italienisch - IT",'Basis-Tabelle-Samen'!$BL237,
IF($D$1="Japanisch - JP",'Basis-Tabelle-Samen'!$BM237,
IF($D$1="Kroatisch - HR",'Basis-Tabelle-Samen'!$BN237,
IF($D$1="Lettisch - LV",'Basis-Tabelle-Samen'!$BO237,
IF($D$1="Litauisch - LT",'Basis-Tabelle-Samen'!$BP237,
IF($D$1="Maltesisch - MT",'Basis-Tabelle-Samen'!$BQ237,
IF($D$1="Niederländisch - NL",'Basis-Tabelle-Samen'!$BR237,
IF($D$1="Norwegisch - NO",'Basis-Tabelle-Samen'!$BS237,
IF($D$1="Polnisch - PL",'Basis-Tabelle-Samen'!$BT237,
IF($D$1="Portugiesisch - PT",'Basis-Tabelle-Samen'!$BU237,
IF($D$1="Rumänisch - RO",'Basis-Tabelle-Samen'!$BV237,
IF($D$1="Schwedisch - SE",'Basis-Tabelle-Samen'!$BW237,
IF($D$1="Slowakisch - SK",'Basis-Tabelle-Samen'!$BX237,
IF($D$1="Slowenisch - SI",'Basis-Tabelle-Samen'!$BY237,
IF($D$1="Spanisch - ES",'Basis-Tabelle-Samen'!$BZ237,
IF($D$1="Tschechisch - CZ",'Basis-Tabelle-Samen'!$BD237,
IF($D$1="Türkisch - TR",'Basis-Tabelle-Samen'!$CB237,
IF($D$1="Ungarisch - HU",'Basis-Tabelle-Samen'!$CC237,
" ACHTUNG")))))))))))))))))))))))))))))</f>
        <v>Bonsai - Chinese Juniper
Juniperus chinensis
Chinesischer Wacholder</v>
      </c>
      <c r="E227" s="190" t="str">
        <f t="shared" si="18"/>
        <v/>
      </c>
      <c r="F227" s="170"/>
      <c r="G227" s="12"/>
      <c r="H227" s="157">
        <f>IF('Basis-Tabelle-Samen'!K237="","",'Basis-Tabelle-Samen'!K237)</f>
        <v>74999</v>
      </c>
      <c r="I227" s="189">
        <f t="shared" si="19"/>
        <v>15</v>
      </c>
      <c r="J227" s="188">
        <f>IF(H227="",0,'Basis-Tabelle-Samen'!M237)</f>
        <v>2.4500000000000002</v>
      </c>
      <c r="K227" s="12"/>
      <c r="L227" s="157">
        <f>IF('Basis-Tabelle-Samen'!N237="","",'Basis-Tabelle-Samen'!N237)</f>
        <v>84999</v>
      </c>
      <c r="M227" s="189">
        <f t="shared" si="20"/>
        <v>18</v>
      </c>
      <c r="N227" s="188">
        <f>IF(L227="",0,'Basis-Tabelle-Samen'!P237)</f>
        <v>3.75</v>
      </c>
      <c r="O227" s="12"/>
      <c r="P227" s="157">
        <f>IF('Basis-Tabelle-Samen'!Q237="","",'Basis-Tabelle-Samen'!Q237)</f>
        <v>54999</v>
      </c>
      <c r="Q227" s="189">
        <f t="shared" si="21"/>
        <v>6</v>
      </c>
      <c r="R227" s="188">
        <f>IF(P227="",0,'Basis-Tabelle-Samen'!S237)</f>
        <v>4.95</v>
      </c>
      <c r="S227" s="12"/>
      <c r="T227" s="157">
        <f>IF('Basis-Tabelle-Samen'!T237="","",'Basis-Tabelle-Samen'!T237)</f>
        <v>34999</v>
      </c>
      <c r="U227" s="189">
        <f t="shared" si="22"/>
        <v>6</v>
      </c>
      <c r="V227" s="188">
        <f>IF(T227="",0,'Basis-Tabelle-Samen'!V237)</f>
        <v>6.75</v>
      </c>
      <c r="W227" s="12"/>
      <c r="X227" s="157">
        <f>IF('Basis-Tabelle-Samen'!W237="","",'Basis-Tabelle-Samen'!W237)</f>
        <v>64999</v>
      </c>
      <c r="Y227" s="189">
        <f t="shared" si="23"/>
        <v>8</v>
      </c>
      <c r="Z227" s="188">
        <f>IF(X227="",0,'Basis-Tabelle-Samen'!Y237)</f>
        <v>2.95</v>
      </c>
    </row>
    <row r="228" spans="1:26" ht="39.950000000000003" customHeight="1" x14ac:dyDescent="0.2">
      <c r="A228" s="154" t="str">
        <f>IF('Basis-Tabelle-Samen'!A233="","",IF($D$1="Deutsch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28" s="337">
        <v>218</v>
      </c>
      <c r="C228" s="160" t="str">
        <f>IF('Basis-Tabelle-Samen'!G220="","",'Basis-Tabelle-Samen'!G220)</f>
        <v>04</v>
      </c>
      <c r="D228" s="155" t="str">
        <f>IF('Basis-Tabelle-Samen'!$BB220="","",
IF($D$1="Bulgarisch - BG",'Basis-Tabelle-Samen'!$BB220,
IF($D$1="Dänisch - DK",'Basis-Tabelle-Samen'!$BC220,
IF($D$1="Deutsch - DE",'Basis-Tabelle-Samen'!$BD220,
IF($D$1="Englisch - UK",'Basis-Tabelle-Samen'!$BE220,
IF($D$1="Estnisch - EE",'Basis-Tabelle-Samen'!$BF220,
IF($D$1="Finnisch - FI",'Basis-Tabelle-Samen'!$BG220,
IF($D$1="Französisch - FR",'Basis-Tabelle-Samen'!$BH220,
IF($D$1="Griechisch - GR",'Basis-Tabelle-Samen'!$BI220,
IF($D$1="Irisch - IE",'Basis-Tabelle-Samen'!$BJ220,
IF($D$1="Isländisch - IS",'Basis-Tabelle-Samen'!$BK220,
IF($D$1="Italienisch - IT",'Basis-Tabelle-Samen'!$BL220,
IF($D$1="Japanisch - JP",'Basis-Tabelle-Samen'!$BM220,
IF($D$1="Kroatisch - HR",'Basis-Tabelle-Samen'!$BN220,
IF($D$1="Lettisch - LV",'Basis-Tabelle-Samen'!$BO220,
IF($D$1="Litauisch - LT",'Basis-Tabelle-Samen'!$BP220,
IF($D$1="Maltesisch - MT",'Basis-Tabelle-Samen'!$BQ220,
IF($D$1="Niederländisch - NL",'Basis-Tabelle-Samen'!$BR220,
IF($D$1="Norwegisch - NO",'Basis-Tabelle-Samen'!$BS220,
IF($D$1="Polnisch - PL",'Basis-Tabelle-Samen'!$BT220,
IF($D$1="Portugiesisch - PT",'Basis-Tabelle-Samen'!$BU220,
IF($D$1="Rumänisch - RO",'Basis-Tabelle-Samen'!$BV220,
IF($D$1="Schwedisch - SE",'Basis-Tabelle-Samen'!$BW220,
IF($D$1="Slowakisch - SK",'Basis-Tabelle-Samen'!$BX220,
IF($D$1="Slowenisch - SI",'Basis-Tabelle-Samen'!$BY220,
IF($D$1="Spanisch - ES",'Basis-Tabelle-Samen'!$BZ220,
IF($D$1="Tschechisch - CZ",'Basis-Tabelle-Samen'!$BD220,
IF($D$1="Türkisch - TR",'Basis-Tabelle-Samen'!$CB220,
IF($D$1="Ungarisch - HU",'Basis-Tabelle-Samen'!$CC220,
" ACHTUNG")))))))))))))))))))))))))))))</f>
        <v>Bonsai - Common Olive
Olea europea
Ölbaum</v>
      </c>
      <c r="E228" s="190" t="str">
        <f t="shared" si="18"/>
        <v/>
      </c>
      <c r="F228" s="170"/>
      <c r="G228" s="12"/>
      <c r="H228" s="157">
        <f>IF('Basis-Tabelle-Samen'!K220="","",'Basis-Tabelle-Samen'!K220)</f>
        <v>74346</v>
      </c>
      <c r="I228" s="189">
        <f t="shared" si="19"/>
        <v>15</v>
      </c>
      <c r="J228" s="188">
        <f>IF(H228="",0,'Basis-Tabelle-Samen'!M220)</f>
        <v>2.4500000000000002</v>
      </c>
      <c r="K228" s="12"/>
      <c r="L228" s="157">
        <f>IF('Basis-Tabelle-Samen'!N220="","",'Basis-Tabelle-Samen'!N220)</f>
        <v>84346</v>
      </c>
      <c r="M228" s="189">
        <f t="shared" si="20"/>
        <v>18</v>
      </c>
      <c r="N228" s="188">
        <f>IF(L228="",0,'Basis-Tabelle-Samen'!P220)</f>
        <v>3.75</v>
      </c>
      <c r="O228" s="12"/>
      <c r="P228" s="157">
        <f>IF('Basis-Tabelle-Samen'!Q220="","",'Basis-Tabelle-Samen'!Q220)</f>
        <v>54346</v>
      </c>
      <c r="Q228" s="189">
        <f t="shared" si="21"/>
        <v>6</v>
      </c>
      <c r="R228" s="188">
        <f>IF(P228="",0,'Basis-Tabelle-Samen'!S220)</f>
        <v>4.95</v>
      </c>
      <c r="S228" s="12"/>
      <c r="T228" s="157">
        <f>IF('Basis-Tabelle-Samen'!T220="","",'Basis-Tabelle-Samen'!T220)</f>
        <v>34346</v>
      </c>
      <c r="U228" s="189">
        <f t="shared" si="22"/>
        <v>6</v>
      </c>
      <c r="V228" s="188">
        <f>IF(T228="",0,'Basis-Tabelle-Samen'!V220)</f>
        <v>6.75</v>
      </c>
      <c r="W228" s="12"/>
      <c r="X228" s="157">
        <f>IF('Basis-Tabelle-Samen'!W220="","",'Basis-Tabelle-Samen'!W220)</f>
        <v>64346</v>
      </c>
      <c r="Y228" s="189">
        <f t="shared" si="23"/>
        <v>8</v>
      </c>
      <c r="Z228" s="188">
        <f>IF(X228="",0,'Basis-Tabelle-Samen'!Y220)</f>
        <v>2.95</v>
      </c>
    </row>
    <row r="229" spans="1:26" ht="39.950000000000003" customHeight="1" x14ac:dyDescent="0.2">
      <c r="A229" s="154" t="str">
        <f>IF('Basis-Tabelle-Samen'!A225="","",IF($D$1="Deutsch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29" s="337">
        <v>228</v>
      </c>
      <c r="C229" s="160" t="str">
        <f>IF('Basis-Tabelle-Samen'!G230="","",'Basis-Tabelle-Samen'!G230)</f>
        <v>04</v>
      </c>
      <c r="D229" s="155" t="str">
        <f>IF('Basis-Tabelle-Samen'!$BB230="","",
IF($D$1="Bulgarisch - BG",'Basis-Tabelle-Samen'!$BB230,
IF($D$1="Dänisch - DK",'Basis-Tabelle-Samen'!$BC230,
IF($D$1="Deutsch - DE",'Basis-Tabelle-Samen'!$BD230,
IF($D$1="Englisch - UK",'Basis-Tabelle-Samen'!$BE230,
IF($D$1="Estnisch - EE",'Basis-Tabelle-Samen'!$BF230,
IF($D$1="Finnisch - FI",'Basis-Tabelle-Samen'!$BG230,
IF($D$1="Französisch - FR",'Basis-Tabelle-Samen'!$BH230,
IF($D$1="Griechisch - GR",'Basis-Tabelle-Samen'!$BI230,
IF($D$1="Irisch - IE",'Basis-Tabelle-Samen'!$BJ230,
IF($D$1="Isländisch - IS",'Basis-Tabelle-Samen'!$BK230,
IF($D$1="Italienisch - IT",'Basis-Tabelle-Samen'!$BL230,
IF($D$1="Japanisch - JP",'Basis-Tabelle-Samen'!$BM230,
IF($D$1="Kroatisch - HR",'Basis-Tabelle-Samen'!$BN230,
IF($D$1="Lettisch - LV",'Basis-Tabelle-Samen'!$BO230,
IF($D$1="Litauisch - LT",'Basis-Tabelle-Samen'!$BP230,
IF($D$1="Maltesisch - MT",'Basis-Tabelle-Samen'!$BQ230,
IF($D$1="Niederländisch - NL",'Basis-Tabelle-Samen'!$BR230,
IF($D$1="Norwegisch - NO",'Basis-Tabelle-Samen'!$BS230,
IF($D$1="Polnisch - PL",'Basis-Tabelle-Samen'!$BT230,
IF($D$1="Portugiesisch - PT",'Basis-Tabelle-Samen'!$BU230,
IF($D$1="Rumänisch - RO",'Basis-Tabelle-Samen'!$BV230,
IF($D$1="Schwedisch - SE",'Basis-Tabelle-Samen'!$BW230,
IF($D$1="Slowakisch - SK",'Basis-Tabelle-Samen'!$BX230,
IF($D$1="Slowenisch - SI",'Basis-Tabelle-Samen'!$BY230,
IF($D$1="Spanisch - ES",'Basis-Tabelle-Samen'!$BZ230,
IF($D$1="Tschechisch - CZ",'Basis-Tabelle-Samen'!$BD230,
IF($D$1="Türkisch - TR",'Basis-Tabelle-Samen'!$CB230,
IF($D$1="Ungarisch - HU",'Basis-Tabelle-Samen'!$CC230,
" ACHTUNG")))))))))))))))))))))))))))))</f>
        <v>Bonsai - Desert Rose
Adenium obesum
Wüstenrose</v>
      </c>
      <c r="E229" s="190" t="str">
        <f t="shared" si="18"/>
        <v/>
      </c>
      <c r="F229" s="170"/>
      <c r="G229" s="12"/>
      <c r="H229" s="157">
        <f>IF('Basis-Tabelle-Samen'!K230="","",'Basis-Tabelle-Samen'!K230)</f>
        <v>74955</v>
      </c>
      <c r="I229" s="189">
        <f t="shared" si="19"/>
        <v>15</v>
      </c>
      <c r="J229" s="188">
        <f>IF(H229="",0,'Basis-Tabelle-Samen'!M230)</f>
        <v>2.4500000000000002</v>
      </c>
      <c r="K229" s="12"/>
      <c r="L229" s="157">
        <f>IF('Basis-Tabelle-Samen'!N230="","",'Basis-Tabelle-Samen'!N230)</f>
        <v>84955</v>
      </c>
      <c r="M229" s="189">
        <f t="shared" si="20"/>
        <v>18</v>
      </c>
      <c r="N229" s="188">
        <f>IF(L229="",0,'Basis-Tabelle-Samen'!P230)</f>
        <v>3.75</v>
      </c>
      <c r="O229" s="12"/>
      <c r="P229" s="157">
        <f>IF('Basis-Tabelle-Samen'!Q230="","",'Basis-Tabelle-Samen'!Q230)</f>
        <v>54955</v>
      </c>
      <c r="Q229" s="189">
        <f t="shared" si="21"/>
        <v>6</v>
      </c>
      <c r="R229" s="188">
        <f>IF(P229="",0,'Basis-Tabelle-Samen'!S230)</f>
        <v>4.95</v>
      </c>
      <c r="S229" s="12"/>
      <c r="T229" s="157">
        <f>IF('Basis-Tabelle-Samen'!T230="","",'Basis-Tabelle-Samen'!T230)</f>
        <v>34955</v>
      </c>
      <c r="U229" s="189">
        <f t="shared" si="22"/>
        <v>6</v>
      </c>
      <c r="V229" s="188">
        <f>IF(T229="",0,'Basis-Tabelle-Samen'!V230)</f>
        <v>6.75</v>
      </c>
      <c r="W229" s="12"/>
      <c r="X229" s="157">
        <f>IF('Basis-Tabelle-Samen'!W230="","",'Basis-Tabelle-Samen'!W230)</f>
        <v>64955</v>
      </c>
      <c r="Y229" s="189">
        <f t="shared" si="23"/>
        <v>8</v>
      </c>
      <c r="Z229" s="188">
        <f>IF(X229="",0,'Basis-Tabelle-Samen'!Y230)</f>
        <v>2.95</v>
      </c>
    </row>
    <row r="230" spans="1:26" ht="39.950000000000003" customHeight="1" x14ac:dyDescent="0.2">
      <c r="A230" s="154" t="str">
        <f>IF('Basis-Tabelle-Samen'!A229="","",IF($D$1="Deutsch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30" s="337">
        <v>219</v>
      </c>
      <c r="C230" s="160" t="str">
        <f>IF('Basis-Tabelle-Samen'!G221="","",'Basis-Tabelle-Samen'!G221)</f>
        <v>04</v>
      </c>
      <c r="D230" s="155" t="str">
        <f>IF('Basis-Tabelle-Samen'!$BB221="","",
IF($D$1="Bulgarisch - BG",'Basis-Tabelle-Samen'!$BB221,
IF($D$1="Dänisch - DK",'Basis-Tabelle-Samen'!$BC221,
IF($D$1="Deutsch - DE",'Basis-Tabelle-Samen'!$BD221,
IF($D$1="Englisch - UK",'Basis-Tabelle-Samen'!$BE221,
IF($D$1="Estnisch - EE",'Basis-Tabelle-Samen'!$BF221,
IF($D$1="Finnisch - FI",'Basis-Tabelle-Samen'!$BG221,
IF($D$1="Französisch - FR",'Basis-Tabelle-Samen'!$BH221,
IF($D$1="Griechisch - GR",'Basis-Tabelle-Samen'!$BI221,
IF($D$1="Irisch - IE",'Basis-Tabelle-Samen'!$BJ221,
IF($D$1="Isländisch - IS",'Basis-Tabelle-Samen'!$BK221,
IF($D$1="Italienisch - IT",'Basis-Tabelle-Samen'!$BL221,
IF($D$1="Japanisch - JP",'Basis-Tabelle-Samen'!$BM221,
IF($D$1="Kroatisch - HR",'Basis-Tabelle-Samen'!$BN221,
IF($D$1="Lettisch - LV",'Basis-Tabelle-Samen'!$BO221,
IF($D$1="Litauisch - LT",'Basis-Tabelle-Samen'!$BP221,
IF($D$1="Maltesisch - MT",'Basis-Tabelle-Samen'!$BQ221,
IF($D$1="Niederländisch - NL",'Basis-Tabelle-Samen'!$BR221,
IF($D$1="Norwegisch - NO",'Basis-Tabelle-Samen'!$BS221,
IF($D$1="Polnisch - PL",'Basis-Tabelle-Samen'!$BT221,
IF($D$1="Portugiesisch - PT",'Basis-Tabelle-Samen'!$BU221,
IF($D$1="Rumänisch - RO",'Basis-Tabelle-Samen'!$BV221,
IF($D$1="Schwedisch - SE",'Basis-Tabelle-Samen'!$BW221,
IF($D$1="Slowakisch - SK",'Basis-Tabelle-Samen'!$BX221,
IF($D$1="Slowenisch - SI",'Basis-Tabelle-Samen'!$BY221,
IF($D$1="Spanisch - ES",'Basis-Tabelle-Samen'!$BZ221,
IF($D$1="Tschechisch - CZ",'Basis-Tabelle-Samen'!$BD221,
IF($D$1="Türkisch - TR",'Basis-Tabelle-Samen'!$CB221,
IF($D$1="Ungarisch - HU",'Basis-Tabelle-Samen'!$CC221,
" ACHTUNG")))))))))))))))))))))))))))))</f>
        <v>Bonsai - Dwarf Pomegranate
Punica granatum nana
Zwerg-Granatapfel</v>
      </c>
      <c r="E230" s="190" t="str">
        <f t="shared" si="18"/>
        <v/>
      </c>
      <c r="F230" s="170"/>
      <c r="G230" s="12"/>
      <c r="H230" s="157">
        <f>IF('Basis-Tabelle-Samen'!K221="","",'Basis-Tabelle-Samen'!K221)</f>
        <v>74350</v>
      </c>
      <c r="I230" s="189">
        <f t="shared" si="19"/>
        <v>15</v>
      </c>
      <c r="J230" s="188">
        <f>IF(H230="",0,'Basis-Tabelle-Samen'!M221)</f>
        <v>2.4500000000000002</v>
      </c>
      <c r="K230" s="12"/>
      <c r="L230" s="157">
        <f>IF('Basis-Tabelle-Samen'!N221="","",'Basis-Tabelle-Samen'!N221)</f>
        <v>84350</v>
      </c>
      <c r="M230" s="189">
        <f t="shared" si="20"/>
        <v>18</v>
      </c>
      <c r="N230" s="188">
        <f>IF(L230="",0,'Basis-Tabelle-Samen'!P221)</f>
        <v>3.75</v>
      </c>
      <c r="O230" s="12"/>
      <c r="P230" s="157">
        <f>IF('Basis-Tabelle-Samen'!Q221="","",'Basis-Tabelle-Samen'!Q221)</f>
        <v>54350</v>
      </c>
      <c r="Q230" s="189">
        <f t="shared" si="21"/>
        <v>6</v>
      </c>
      <c r="R230" s="188">
        <f>IF(P230="",0,'Basis-Tabelle-Samen'!S221)</f>
        <v>4.95</v>
      </c>
      <c r="S230" s="12"/>
      <c r="T230" s="157">
        <f>IF('Basis-Tabelle-Samen'!T221="","",'Basis-Tabelle-Samen'!T221)</f>
        <v>34350</v>
      </c>
      <c r="U230" s="189">
        <f t="shared" si="22"/>
        <v>6</v>
      </c>
      <c r="V230" s="188">
        <f>IF(T230="",0,'Basis-Tabelle-Samen'!V221)</f>
        <v>6.75</v>
      </c>
      <c r="W230" s="12"/>
      <c r="X230" s="157">
        <f>IF('Basis-Tabelle-Samen'!W221="","",'Basis-Tabelle-Samen'!W221)</f>
        <v>64350</v>
      </c>
      <c r="Y230" s="189">
        <f t="shared" si="23"/>
        <v>8</v>
      </c>
      <c r="Z230" s="188">
        <f>IF(X230="",0,'Basis-Tabelle-Samen'!Y221)</f>
        <v>2.95</v>
      </c>
    </row>
    <row r="231" spans="1:26" ht="39.950000000000003" customHeight="1" x14ac:dyDescent="0.2">
      <c r="A231" s="154" t="str">
        <f>IF('Basis-Tabelle-Samen'!A228="","",IF($D$1="Deutsch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31" s="337">
        <v>231</v>
      </c>
      <c r="C231" s="160" t="str">
        <f>IF('Basis-Tabelle-Samen'!G233="","",'Basis-Tabelle-Samen'!G233)</f>
        <v>04</v>
      </c>
      <c r="D231" s="155" t="str">
        <f>IF('Basis-Tabelle-Samen'!$BB233="","",
IF($D$1="Bulgarisch - BG",'Basis-Tabelle-Samen'!$BB233,
IF($D$1="Dänisch - DK",'Basis-Tabelle-Samen'!$BC233,
IF($D$1="Deutsch - DE",'Basis-Tabelle-Samen'!$BD233,
IF($D$1="Englisch - UK",'Basis-Tabelle-Samen'!$BE233,
IF($D$1="Estnisch - EE",'Basis-Tabelle-Samen'!$BF233,
IF($D$1="Finnisch - FI",'Basis-Tabelle-Samen'!$BG233,
IF($D$1="Französisch - FR",'Basis-Tabelle-Samen'!$BH233,
IF($D$1="Griechisch - GR",'Basis-Tabelle-Samen'!$BI233,
IF($D$1="Irisch - IE",'Basis-Tabelle-Samen'!$BJ233,
IF($D$1="Isländisch - IS",'Basis-Tabelle-Samen'!$BK233,
IF($D$1="Italienisch - IT",'Basis-Tabelle-Samen'!$BL233,
IF($D$1="Japanisch - JP",'Basis-Tabelle-Samen'!$BM233,
IF($D$1="Kroatisch - HR",'Basis-Tabelle-Samen'!$BN233,
IF($D$1="Lettisch - LV",'Basis-Tabelle-Samen'!$BO233,
IF($D$1="Litauisch - LT",'Basis-Tabelle-Samen'!$BP233,
IF($D$1="Maltesisch - MT",'Basis-Tabelle-Samen'!$BQ233,
IF($D$1="Niederländisch - NL",'Basis-Tabelle-Samen'!$BR233,
IF($D$1="Norwegisch - NO",'Basis-Tabelle-Samen'!$BS233,
IF($D$1="Polnisch - PL",'Basis-Tabelle-Samen'!$BT233,
IF($D$1="Portugiesisch - PT",'Basis-Tabelle-Samen'!$BU233,
IF($D$1="Rumänisch - RO",'Basis-Tabelle-Samen'!$BV233,
IF($D$1="Schwedisch - SE",'Basis-Tabelle-Samen'!$BW233,
IF($D$1="Slowakisch - SK",'Basis-Tabelle-Samen'!$BX233,
IF($D$1="Slowenisch - SI",'Basis-Tabelle-Samen'!$BY233,
IF($D$1="Spanisch - ES",'Basis-Tabelle-Samen'!$BZ233,
IF($D$1="Tschechisch - CZ",'Basis-Tabelle-Samen'!$BD233,
IF($D$1="Türkisch - TR",'Basis-Tabelle-Samen'!$CB233,
IF($D$1="Ungarisch - HU",'Basis-Tabelle-Samen'!$CC233,
" ACHTUNG")))))))))))))))))))))))))))))</f>
        <v>Bonsai - European Larch
Larix decidua
Europäische Lärche</v>
      </c>
      <c r="E231" s="190" t="str">
        <f t="shared" si="18"/>
        <v/>
      </c>
      <c r="F231" s="170"/>
      <c r="G231" s="12"/>
      <c r="H231" s="157">
        <f>IF('Basis-Tabelle-Samen'!K233="","",'Basis-Tabelle-Samen'!K233)</f>
        <v>74993</v>
      </c>
      <c r="I231" s="189">
        <f t="shared" si="19"/>
        <v>15</v>
      </c>
      <c r="J231" s="188">
        <f>IF(H231="",0,'Basis-Tabelle-Samen'!M233)</f>
        <v>2.4500000000000002</v>
      </c>
      <c r="K231" s="12"/>
      <c r="L231" s="157">
        <f>IF('Basis-Tabelle-Samen'!N233="","",'Basis-Tabelle-Samen'!N233)</f>
        <v>84993</v>
      </c>
      <c r="M231" s="189">
        <f t="shared" si="20"/>
        <v>18</v>
      </c>
      <c r="N231" s="188">
        <f>IF(L231="",0,'Basis-Tabelle-Samen'!P233)</f>
        <v>3.75</v>
      </c>
      <c r="O231" s="12"/>
      <c r="P231" s="157">
        <f>IF('Basis-Tabelle-Samen'!Q233="","",'Basis-Tabelle-Samen'!Q233)</f>
        <v>54993</v>
      </c>
      <c r="Q231" s="189">
        <f t="shared" si="21"/>
        <v>6</v>
      </c>
      <c r="R231" s="188">
        <f>IF(P231="",0,'Basis-Tabelle-Samen'!S233)</f>
        <v>4.95</v>
      </c>
      <c r="S231" s="12"/>
      <c r="T231" s="157">
        <f>IF('Basis-Tabelle-Samen'!T233="","",'Basis-Tabelle-Samen'!T233)</f>
        <v>34993</v>
      </c>
      <c r="U231" s="189">
        <f t="shared" si="22"/>
        <v>6</v>
      </c>
      <c r="V231" s="188">
        <f>IF(T231="",0,'Basis-Tabelle-Samen'!V233)</f>
        <v>6.75</v>
      </c>
      <c r="W231" s="12"/>
      <c r="X231" s="157">
        <f>IF('Basis-Tabelle-Samen'!W233="","",'Basis-Tabelle-Samen'!W233)</f>
        <v>64993</v>
      </c>
      <c r="Y231" s="189">
        <f t="shared" si="23"/>
        <v>8</v>
      </c>
      <c r="Z231" s="188">
        <f>IF(X231="",0,'Basis-Tabelle-Samen'!Y233)</f>
        <v>2.95</v>
      </c>
    </row>
    <row r="232" spans="1:26" ht="39.950000000000003" customHeight="1" x14ac:dyDescent="0.2">
      <c r="A232" s="154" t="str">
        <f>IF('Basis-Tabelle-Samen'!A223="","",IF($D$1="Deutsch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32" s="337">
        <v>213</v>
      </c>
      <c r="C232" s="160" t="str">
        <f>IF('Basis-Tabelle-Samen'!G215="","",'Basis-Tabelle-Samen'!G215)</f>
        <v>04</v>
      </c>
      <c r="D232" s="155" t="str">
        <f>IF('Basis-Tabelle-Samen'!$BB215="","",
IF($D$1="Bulgarisch - BG",'Basis-Tabelle-Samen'!$BB215,
IF($D$1="Dänisch - DK",'Basis-Tabelle-Samen'!$BC215,
IF($D$1="Deutsch - DE",'Basis-Tabelle-Samen'!$BD215,
IF($D$1="Englisch - UK",'Basis-Tabelle-Samen'!$BE215,
IF($D$1="Estnisch - EE",'Basis-Tabelle-Samen'!$BF215,
IF($D$1="Finnisch - FI",'Basis-Tabelle-Samen'!$BG215,
IF($D$1="Französisch - FR",'Basis-Tabelle-Samen'!$BH215,
IF($D$1="Griechisch - GR",'Basis-Tabelle-Samen'!$BI215,
IF($D$1="Irisch - IE",'Basis-Tabelle-Samen'!$BJ215,
IF($D$1="Isländisch - IS",'Basis-Tabelle-Samen'!$BK215,
IF($D$1="Italienisch - IT",'Basis-Tabelle-Samen'!$BL215,
IF($D$1="Japanisch - JP",'Basis-Tabelle-Samen'!$BM215,
IF($D$1="Kroatisch - HR",'Basis-Tabelle-Samen'!$BN215,
IF($D$1="Lettisch - LV",'Basis-Tabelle-Samen'!$BO215,
IF($D$1="Litauisch - LT",'Basis-Tabelle-Samen'!$BP215,
IF($D$1="Maltesisch - MT",'Basis-Tabelle-Samen'!$BQ215,
IF($D$1="Niederländisch - NL",'Basis-Tabelle-Samen'!$BR215,
IF($D$1="Norwegisch - NO",'Basis-Tabelle-Samen'!$BS215,
IF($D$1="Polnisch - PL",'Basis-Tabelle-Samen'!$BT215,
IF($D$1="Portugiesisch - PT",'Basis-Tabelle-Samen'!$BU215,
IF($D$1="Rumänisch - RO",'Basis-Tabelle-Samen'!$BV215,
IF($D$1="Schwedisch - SE",'Basis-Tabelle-Samen'!$BW215,
IF($D$1="Slowakisch - SK",'Basis-Tabelle-Samen'!$BX215,
IF($D$1="Slowenisch - SI",'Basis-Tabelle-Samen'!$BY215,
IF($D$1="Spanisch - ES",'Basis-Tabelle-Samen'!$BZ215,
IF($D$1="Tschechisch - CZ",'Basis-Tabelle-Samen'!$BD215,
IF($D$1="Türkisch - TR",'Basis-Tabelle-Samen'!$CB215,
IF($D$1="Ungarisch - HU",'Basis-Tabelle-Samen'!$CC215,
" ACHTUNG")))))))))))))))))))))))))))))</f>
        <v>Bonsai - Indian Cedar
Cedrus deodara
Himalaya Zeder</v>
      </c>
      <c r="E232" s="190" t="str">
        <f t="shared" si="18"/>
        <v/>
      </c>
      <c r="F232" s="170"/>
      <c r="G232" s="12"/>
      <c r="H232" s="157">
        <f>IF('Basis-Tabelle-Samen'!K215="","",'Basis-Tabelle-Samen'!K215)</f>
        <v>74006</v>
      </c>
      <c r="I232" s="189">
        <f t="shared" si="19"/>
        <v>15</v>
      </c>
      <c r="J232" s="188">
        <f>IF(H232="",0,'Basis-Tabelle-Samen'!M215)</f>
        <v>2.4500000000000002</v>
      </c>
      <c r="K232" s="12"/>
      <c r="L232" s="157">
        <f>IF('Basis-Tabelle-Samen'!N215="","",'Basis-Tabelle-Samen'!N215)</f>
        <v>84006</v>
      </c>
      <c r="M232" s="189">
        <f t="shared" si="20"/>
        <v>18</v>
      </c>
      <c r="N232" s="188">
        <f>IF(L232="",0,'Basis-Tabelle-Samen'!P215)</f>
        <v>3.75</v>
      </c>
      <c r="O232" s="12"/>
      <c r="P232" s="157">
        <f>IF('Basis-Tabelle-Samen'!Q215="","",'Basis-Tabelle-Samen'!Q215)</f>
        <v>54006</v>
      </c>
      <c r="Q232" s="189">
        <f t="shared" si="21"/>
        <v>6</v>
      </c>
      <c r="R232" s="188">
        <f>IF(P232="",0,'Basis-Tabelle-Samen'!S215)</f>
        <v>4.95</v>
      </c>
      <c r="S232" s="12"/>
      <c r="T232" s="157">
        <f>IF('Basis-Tabelle-Samen'!T215="","",'Basis-Tabelle-Samen'!T215)</f>
        <v>34006</v>
      </c>
      <c r="U232" s="189">
        <f t="shared" si="22"/>
        <v>6</v>
      </c>
      <c r="V232" s="188">
        <f>IF(T232="",0,'Basis-Tabelle-Samen'!V215)</f>
        <v>6.75</v>
      </c>
      <c r="W232" s="12"/>
      <c r="X232" s="157">
        <f>IF('Basis-Tabelle-Samen'!W215="","",'Basis-Tabelle-Samen'!W215)</f>
        <v>64006</v>
      </c>
      <c r="Y232" s="189">
        <f t="shared" si="23"/>
        <v>8</v>
      </c>
      <c r="Z232" s="188">
        <f>IF(X232="",0,'Basis-Tabelle-Samen'!Y215)</f>
        <v>2.95</v>
      </c>
    </row>
    <row r="233" spans="1:26" ht="39.950000000000003" customHeight="1" x14ac:dyDescent="0.2">
      <c r="A233" s="154" t="str">
        <f>IF('Basis-Tabelle-Samen'!A213="","",IF($D$1="Deutsch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33" s="337">
        <v>233</v>
      </c>
      <c r="C233" s="160" t="str">
        <f>IF('Basis-Tabelle-Samen'!G235="","",'Basis-Tabelle-Samen'!G235)</f>
        <v>04</v>
      </c>
      <c r="D233" s="155" t="str">
        <f>IF('Basis-Tabelle-Samen'!$BB235="","",
IF($D$1="Bulgarisch - BG",'Basis-Tabelle-Samen'!$BB235,
IF($D$1="Dänisch - DK",'Basis-Tabelle-Samen'!$BC235,
IF($D$1="Deutsch - DE",'Basis-Tabelle-Samen'!$BD235,
IF($D$1="Englisch - UK",'Basis-Tabelle-Samen'!$BE235,
IF($D$1="Estnisch - EE",'Basis-Tabelle-Samen'!$BF235,
IF($D$1="Finnisch - FI",'Basis-Tabelle-Samen'!$BG235,
IF($D$1="Französisch - FR",'Basis-Tabelle-Samen'!$BH235,
IF($D$1="Griechisch - GR",'Basis-Tabelle-Samen'!$BI235,
IF($D$1="Irisch - IE",'Basis-Tabelle-Samen'!$BJ235,
IF($D$1="Isländisch - IS",'Basis-Tabelle-Samen'!$BK235,
IF($D$1="Italienisch - IT",'Basis-Tabelle-Samen'!$BL235,
IF($D$1="Japanisch - JP",'Basis-Tabelle-Samen'!$BM235,
IF($D$1="Kroatisch - HR",'Basis-Tabelle-Samen'!$BN235,
IF($D$1="Lettisch - LV",'Basis-Tabelle-Samen'!$BO235,
IF($D$1="Litauisch - LT",'Basis-Tabelle-Samen'!$BP235,
IF($D$1="Maltesisch - MT",'Basis-Tabelle-Samen'!$BQ235,
IF($D$1="Niederländisch - NL",'Basis-Tabelle-Samen'!$BR235,
IF($D$1="Norwegisch - NO",'Basis-Tabelle-Samen'!$BS235,
IF($D$1="Polnisch - PL",'Basis-Tabelle-Samen'!$BT235,
IF($D$1="Portugiesisch - PT",'Basis-Tabelle-Samen'!$BU235,
IF($D$1="Rumänisch - RO",'Basis-Tabelle-Samen'!$BV235,
IF($D$1="Schwedisch - SE",'Basis-Tabelle-Samen'!$BW235,
IF($D$1="Slowakisch - SK",'Basis-Tabelle-Samen'!$BX235,
IF($D$1="Slowenisch - SI",'Basis-Tabelle-Samen'!$BY235,
IF($D$1="Spanisch - ES",'Basis-Tabelle-Samen'!$BZ235,
IF($D$1="Tschechisch - CZ",'Basis-Tabelle-Samen'!$BD235,
IF($D$1="Türkisch - TR",'Basis-Tabelle-Samen'!$CB235,
IF($D$1="Ungarisch - HU",'Basis-Tabelle-Samen'!$CC235,
" ACHTUNG")))))))))))))))))))))))))))))</f>
        <v>Bonsai - Japanese Black Pine
Pinus thunbergii
Japanische Schwarzkiefer</v>
      </c>
      <c r="E233" s="190" t="str">
        <f t="shared" si="18"/>
        <v/>
      </c>
      <c r="F233" s="170"/>
      <c r="G233" s="12"/>
      <c r="H233" s="157">
        <f>IF('Basis-Tabelle-Samen'!K235="","",'Basis-Tabelle-Samen'!K235)</f>
        <v>74995</v>
      </c>
      <c r="I233" s="189">
        <f t="shared" si="19"/>
        <v>15</v>
      </c>
      <c r="J233" s="188">
        <f>IF(H233="",0,'Basis-Tabelle-Samen'!M235)</f>
        <v>2.4500000000000002</v>
      </c>
      <c r="K233" s="12"/>
      <c r="L233" s="157">
        <f>IF('Basis-Tabelle-Samen'!N235="","",'Basis-Tabelle-Samen'!N235)</f>
        <v>84995</v>
      </c>
      <c r="M233" s="189">
        <f t="shared" si="20"/>
        <v>18</v>
      </c>
      <c r="N233" s="188">
        <f>IF(L233="",0,'Basis-Tabelle-Samen'!P235)</f>
        <v>3.75</v>
      </c>
      <c r="O233" s="12"/>
      <c r="P233" s="157">
        <f>IF('Basis-Tabelle-Samen'!Q235="","",'Basis-Tabelle-Samen'!Q235)</f>
        <v>54995</v>
      </c>
      <c r="Q233" s="189">
        <f t="shared" si="21"/>
        <v>6</v>
      </c>
      <c r="R233" s="188">
        <f>IF(P233="",0,'Basis-Tabelle-Samen'!S235)</f>
        <v>4.95</v>
      </c>
      <c r="S233" s="12"/>
      <c r="T233" s="157">
        <f>IF('Basis-Tabelle-Samen'!T235="","",'Basis-Tabelle-Samen'!T235)</f>
        <v>34995</v>
      </c>
      <c r="U233" s="189">
        <f t="shared" si="22"/>
        <v>6</v>
      </c>
      <c r="V233" s="188">
        <f>IF(T233="",0,'Basis-Tabelle-Samen'!V235)</f>
        <v>6.75</v>
      </c>
      <c r="W233" s="12"/>
      <c r="X233" s="157">
        <f>IF('Basis-Tabelle-Samen'!W235="","",'Basis-Tabelle-Samen'!W235)</f>
        <v>64995</v>
      </c>
      <c r="Y233" s="189">
        <f t="shared" si="23"/>
        <v>8</v>
      </c>
      <c r="Z233" s="188">
        <f>IF(X233="",0,'Basis-Tabelle-Samen'!Y235)</f>
        <v>2.95</v>
      </c>
    </row>
    <row r="234" spans="1:26" ht="39.950000000000003" customHeight="1" x14ac:dyDescent="0.2">
      <c r="A234" s="154" t="str">
        <f>IF('Basis-Tabelle-Samen'!A220="","",IF($D$1="Deutsch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34" s="337">
        <v>229</v>
      </c>
      <c r="C234" s="160" t="str">
        <f>IF('Basis-Tabelle-Samen'!G231="","",'Basis-Tabelle-Samen'!G231)</f>
        <v>04</v>
      </c>
      <c r="D234" s="155" t="str">
        <f>IF('Basis-Tabelle-Samen'!$BB231="","",
IF($D$1="Bulgarisch - BG",'Basis-Tabelle-Samen'!$BB231,
IF($D$1="Dänisch - DK",'Basis-Tabelle-Samen'!$BC231,
IF($D$1="Deutsch - DE",'Basis-Tabelle-Samen'!$BD231,
IF($D$1="Englisch - UK",'Basis-Tabelle-Samen'!$BE231,
IF($D$1="Estnisch - EE",'Basis-Tabelle-Samen'!$BF231,
IF($D$1="Finnisch - FI",'Basis-Tabelle-Samen'!$BG231,
IF($D$1="Französisch - FR",'Basis-Tabelle-Samen'!$BH231,
IF($D$1="Griechisch - GR",'Basis-Tabelle-Samen'!$BI231,
IF($D$1="Irisch - IE",'Basis-Tabelle-Samen'!$BJ231,
IF($D$1="Isländisch - IS",'Basis-Tabelle-Samen'!$BK231,
IF($D$1="Italienisch - IT",'Basis-Tabelle-Samen'!$BL231,
IF($D$1="Japanisch - JP",'Basis-Tabelle-Samen'!$BM231,
IF($D$1="Kroatisch - HR",'Basis-Tabelle-Samen'!$BN231,
IF($D$1="Lettisch - LV",'Basis-Tabelle-Samen'!$BO231,
IF($D$1="Litauisch - LT",'Basis-Tabelle-Samen'!$BP231,
IF($D$1="Maltesisch - MT",'Basis-Tabelle-Samen'!$BQ231,
IF($D$1="Niederländisch - NL",'Basis-Tabelle-Samen'!$BR231,
IF($D$1="Norwegisch - NO",'Basis-Tabelle-Samen'!$BS231,
IF($D$1="Polnisch - PL",'Basis-Tabelle-Samen'!$BT231,
IF($D$1="Portugiesisch - PT",'Basis-Tabelle-Samen'!$BU231,
IF($D$1="Rumänisch - RO",'Basis-Tabelle-Samen'!$BV231,
IF($D$1="Schwedisch - SE",'Basis-Tabelle-Samen'!$BW231,
IF($D$1="Slowakisch - SK",'Basis-Tabelle-Samen'!$BX231,
IF($D$1="Slowenisch - SI",'Basis-Tabelle-Samen'!$BY231,
IF($D$1="Spanisch - ES",'Basis-Tabelle-Samen'!$BZ231,
IF($D$1="Tschechisch - CZ",'Basis-Tabelle-Samen'!$BD231,
IF($D$1="Türkisch - TR",'Basis-Tabelle-Samen'!$CB231,
IF($D$1="Ungarisch - HU",'Basis-Tabelle-Samen'!$CC231,
" ACHTUNG")))))))))))))))))))))))))))))</f>
        <v>Bonsai - Japanese White Pine
Pinus parviflora
Mädchenkiefer</v>
      </c>
      <c r="E234" s="190" t="str">
        <f t="shared" si="18"/>
        <v/>
      </c>
      <c r="F234" s="170"/>
      <c r="G234" s="12"/>
      <c r="H234" s="157">
        <f>IF('Basis-Tabelle-Samen'!K231="","",'Basis-Tabelle-Samen'!K231)</f>
        <v>74969</v>
      </c>
      <c r="I234" s="189">
        <f t="shared" si="19"/>
        <v>15</v>
      </c>
      <c r="J234" s="188">
        <f>IF(H234="",0,'Basis-Tabelle-Samen'!M231)</f>
        <v>2.4500000000000002</v>
      </c>
      <c r="K234" s="12"/>
      <c r="L234" s="157">
        <f>IF('Basis-Tabelle-Samen'!N231="","",'Basis-Tabelle-Samen'!N231)</f>
        <v>84969</v>
      </c>
      <c r="M234" s="189">
        <f t="shared" si="20"/>
        <v>18</v>
      </c>
      <c r="N234" s="188">
        <f>IF(L234="",0,'Basis-Tabelle-Samen'!P231)</f>
        <v>3.75</v>
      </c>
      <c r="O234" s="12"/>
      <c r="P234" s="157">
        <f>IF('Basis-Tabelle-Samen'!Q231="","",'Basis-Tabelle-Samen'!Q231)</f>
        <v>54969</v>
      </c>
      <c r="Q234" s="189">
        <f t="shared" si="21"/>
        <v>6</v>
      </c>
      <c r="R234" s="188">
        <f>IF(P234="",0,'Basis-Tabelle-Samen'!S231)</f>
        <v>4.95</v>
      </c>
      <c r="S234" s="12"/>
      <c r="T234" s="157">
        <f>IF('Basis-Tabelle-Samen'!T231="","",'Basis-Tabelle-Samen'!T231)</f>
        <v>34969</v>
      </c>
      <c r="U234" s="189">
        <f t="shared" si="22"/>
        <v>6</v>
      </c>
      <c r="V234" s="188">
        <f>IF(T234="",0,'Basis-Tabelle-Samen'!V231)</f>
        <v>6.75</v>
      </c>
      <c r="W234" s="12"/>
      <c r="X234" s="157">
        <f>IF('Basis-Tabelle-Samen'!W231="","",'Basis-Tabelle-Samen'!W231)</f>
        <v>64969</v>
      </c>
      <c r="Y234" s="189">
        <f t="shared" si="23"/>
        <v>8</v>
      </c>
      <c r="Z234" s="188">
        <f>IF(X234="",0,'Basis-Tabelle-Samen'!Y231)</f>
        <v>2.95</v>
      </c>
    </row>
    <row r="235" spans="1:26" ht="39.950000000000003" customHeight="1" x14ac:dyDescent="0.2">
      <c r="A235" s="154" t="str">
        <f>IF('Basis-Tabelle-Samen'!A216="","",IF($D$1="Deutsch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35" s="337">
        <v>230</v>
      </c>
      <c r="C235" s="160" t="str">
        <f>IF('Basis-Tabelle-Samen'!G232="","",'Basis-Tabelle-Samen'!G232)</f>
        <v>04</v>
      </c>
      <c r="D235" s="155" t="str">
        <f>IF('Basis-Tabelle-Samen'!$BB232="","",
IF($D$1="Bulgarisch - BG",'Basis-Tabelle-Samen'!$BB232,
IF($D$1="Dänisch - DK",'Basis-Tabelle-Samen'!$BC232,
IF($D$1="Deutsch - DE",'Basis-Tabelle-Samen'!$BD232,
IF($D$1="Englisch - UK",'Basis-Tabelle-Samen'!$BE232,
IF($D$1="Estnisch - EE",'Basis-Tabelle-Samen'!$BF232,
IF($D$1="Finnisch - FI",'Basis-Tabelle-Samen'!$BG232,
IF($D$1="Französisch - FR",'Basis-Tabelle-Samen'!$BH232,
IF($D$1="Griechisch - GR",'Basis-Tabelle-Samen'!$BI232,
IF($D$1="Irisch - IE",'Basis-Tabelle-Samen'!$BJ232,
IF($D$1="Isländisch - IS",'Basis-Tabelle-Samen'!$BK232,
IF($D$1="Italienisch - IT",'Basis-Tabelle-Samen'!$BL232,
IF($D$1="Japanisch - JP",'Basis-Tabelle-Samen'!$BM232,
IF($D$1="Kroatisch - HR",'Basis-Tabelle-Samen'!$BN232,
IF($D$1="Lettisch - LV",'Basis-Tabelle-Samen'!$BO232,
IF($D$1="Litauisch - LT",'Basis-Tabelle-Samen'!$BP232,
IF($D$1="Maltesisch - MT",'Basis-Tabelle-Samen'!$BQ232,
IF($D$1="Niederländisch - NL",'Basis-Tabelle-Samen'!$BR232,
IF($D$1="Norwegisch - NO",'Basis-Tabelle-Samen'!$BS232,
IF($D$1="Polnisch - PL",'Basis-Tabelle-Samen'!$BT232,
IF($D$1="Portugiesisch - PT",'Basis-Tabelle-Samen'!$BU232,
IF($D$1="Rumänisch - RO",'Basis-Tabelle-Samen'!$BV232,
IF($D$1="Schwedisch - SE",'Basis-Tabelle-Samen'!$BW232,
IF($D$1="Slowakisch - SK",'Basis-Tabelle-Samen'!$BX232,
IF($D$1="Slowenisch - SI",'Basis-Tabelle-Samen'!$BY232,
IF($D$1="Spanisch - ES",'Basis-Tabelle-Samen'!$BZ232,
IF($D$1="Tschechisch - CZ",'Basis-Tabelle-Samen'!$BD232,
IF($D$1="Türkisch - TR",'Basis-Tabelle-Samen'!$CB232,
IF($D$1="Ungarisch - HU",'Basis-Tabelle-Samen'!$CC232,
" ACHTUNG")))))))))))))))))))))))))))))</f>
        <v>Bonsai - Lebanon Cedar
Cedrus libani
Libanon Zeder</v>
      </c>
      <c r="E235" s="190" t="str">
        <f t="shared" si="18"/>
        <v/>
      </c>
      <c r="F235" s="170"/>
      <c r="G235" s="12"/>
      <c r="H235" s="157">
        <f>IF('Basis-Tabelle-Samen'!K232="","",'Basis-Tabelle-Samen'!K232)</f>
        <v>74986</v>
      </c>
      <c r="I235" s="189">
        <f t="shared" si="19"/>
        <v>15</v>
      </c>
      <c r="J235" s="188">
        <f>IF(H235="",0,'Basis-Tabelle-Samen'!M232)</f>
        <v>2.4500000000000002</v>
      </c>
      <c r="K235" s="12"/>
      <c r="L235" s="157">
        <f>IF('Basis-Tabelle-Samen'!N232="","",'Basis-Tabelle-Samen'!N232)</f>
        <v>84986</v>
      </c>
      <c r="M235" s="189">
        <f t="shared" si="20"/>
        <v>18</v>
      </c>
      <c r="N235" s="188">
        <f>IF(L235="",0,'Basis-Tabelle-Samen'!P232)</f>
        <v>3.75</v>
      </c>
      <c r="O235" s="12"/>
      <c r="P235" s="157">
        <f>IF('Basis-Tabelle-Samen'!Q232="","",'Basis-Tabelle-Samen'!Q232)</f>
        <v>54986</v>
      </c>
      <c r="Q235" s="189">
        <f t="shared" si="21"/>
        <v>6</v>
      </c>
      <c r="R235" s="188">
        <f>IF(P235="",0,'Basis-Tabelle-Samen'!S232)</f>
        <v>4.95</v>
      </c>
      <c r="S235" s="12"/>
      <c r="T235" s="157">
        <f>IF('Basis-Tabelle-Samen'!T232="","",'Basis-Tabelle-Samen'!T232)</f>
        <v>34986</v>
      </c>
      <c r="U235" s="189">
        <f t="shared" si="22"/>
        <v>6</v>
      </c>
      <c r="V235" s="188">
        <f>IF(T235="",0,'Basis-Tabelle-Samen'!V232)</f>
        <v>6.75</v>
      </c>
      <c r="W235" s="12"/>
      <c r="X235" s="157">
        <f>IF('Basis-Tabelle-Samen'!W232="","",'Basis-Tabelle-Samen'!W232)</f>
        <v>64986</v>
      </c>
      <c r="Y235" s="189">
        <f t="shared" si="23"/>
        <v>8</v>
      </c>
      <c r="Z235" s="188">
        <f>IF(X235="",0,'Basis-Tabelle-Samen'!Y232)</f>
        <v>2.95</v>
      </c>
    </row>
    <row r="236" spans="1:26" ht="39.950000000000003" customHeight="1" x14ac:dyDescent="0.2">
      <c r="A236" s="154" t="str">
        <f>IF('Basis-Tabelle-Samen'!A222="","",IF($D$1="Deutsch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36" s="337">
        <v>232</v>
      </c>
      <c r="C236" s="160" t="str">
        <f>IF('Basis-Tabelle-Samen'!G234="","",'Basis-Tabelle-Samen'!G234)</f>
        <v>04</v>
      </c>
      <c r="D236" s="155" t="str">
        <f>IF('Basis-Tabelle-Samen'!$BB234="","",
IF($D$1="Bulgarisch - BG",'Basis-Tabelle-Samen'!$BB234,
IF($D$1="Dänisch - DK",'Basis-Tabelle-Samen'!$BC234,
IF($D$1="Deutsch - DE",'Basis-Tabelle-Samen'!$BD234,
IF($D$1="Englisch - UK",'Basis-Tabelle-Samen'!$BE234,
IF($D$1="Estnisch - EE",'Basis-Tabelle-Samen'!$BF234,
IF($D$1="Finnisch - FI",'Basis-Tabelle-Samen'!$BG234,
IF($D$1="Französisch - FR",'Basis-Tabelle-Samen'!$BH234,
IF($D$1="Griechisch - GR",'Basis-Tabelle-Samen'!$BI234,
IF($D$1="Irisch - IE",'Basis-Tabelle-Samen'!$BJ234,
IF($D$1="Isländisch - IS",'Basis-Tabelle-Samen'!$BK234,
IF($D$1="Italienisch - IT",'Basis-Tabelle-Samen'!$BL234,
IF($D$1="Japanisch - JP",'Basis-Tabelle-Samen'!$BM234,
IF($D$1="Kroatisch - HR",'Basis-Tabelle-Samen'!$BN234,
IF($D$1="Lettisch - LV",'Basis-Tabelle-Samen'!$BO234,
IF($D$1="Litauisch - LT",'Basis-Tabelle-Samen'!$BP234,
IF($D$1="Maltesisch - MT",'Basis-Tabelle-Samen'!$BQ234,
IF($D$1="Niederländisch - NL",'Basis-Tabelle-Samen'!$BR234,
IF($D$1="Norwegisch - NO",'Basis-Tabelle-Samen'!$BS234,
IF($D$1="Polnisch - PL",'Basis-Tabelle-Samen'!$BT234,
IF($D$1="Portugiesisch - PT",'Basis-Tabelle-Samen'!$BU234,
IF($D$1="Rumänisch - RO",'Basis-Tabelle-Samen'!$BV234,
IF($D$1="Schwedisch - SE",'Basis-Tabelle-Samen'!$BW234,
IF($D$1="Slowakisch - SK",'Basis-Tabelle-Samen'!$BX234,
IF($D$1="Slowenisch - SI",'Basis-Tabelle-Samen'!$BY234,
IF($D$1="Spanisch - ES",'Basis-Tabelle-Samen'!$BZ234,
IF($D$1="Tschechisch - CZ",'Basis-Tabelle-Samen'!$BD234,
IF($D$1="Türkisch - TR",'Basis-Tabelle-Samen'!$CB234,
IF($D$1="Ungarisch - HU",'Basis-Tabelle-Samen'!$CC234,
" ACHTUNG")))))))))))))))))))))))))))))</f>
        <v>Bonsai - Mahaleb Cherry
Prunus mahaleb
Felsenkirsche</v>
      </c>
      <c r="E236" s="190" t="str">
        <f t="shared" si="18"/>
        <v/>
      </c>
      <c r="F236" s="170"/>
      <c r="G236" s="12"/>
      <c r="H236" s="157">
        <f>IF('Basis-Tabelle-Samen'!K234="","",'Basis-Tabelle-Samen'!K234)</f>
        <v>74994</v>
      </c>
      <c r="I236" s="189">
        <f t="shared" si="19"/>
        <v>15</v>
      </c>
      <c r="J236" s="188">
        <f>IF(H236="",0,'Basis-Tabelle-Samen'!M234)</f>
        <v>2.4500000000000002</v>
      </c>
      <c r="K236" s="12"/>
      <c r="L236" s="157">
        <f>IF('Basis-Tabelle-Samen'!N234="","",'Basis-Tabelle-Samen'!N234)</f>
        <v>84994</v>
      </c>
      <c r="M236" s="189">
        <f t="shared" si="20"/>
        <v>18</v>
      </c>
      <c r="N236" s="188">
        <f>IF(L236="",0,'Basis-Tabelle-Samen'!P234)</f>
        <v>3.75</v>
      </c>
      <c r="O236" s="12"/>
      <c r="P236" s="157">
        <f>IF('Basis-Tabelle-Samen'!Q234="","",'Basis-Tabelle-Samen'!Q234)</f>
        <v>54994</v>
      </c>
      <c r="Q236" s="189">
        <f t="shared" si="21"/>
        <v>6</v>
      </c>
      <c r="R236" s="188">
        <f>IF(P236="",0,'Basis-Tabelle-Samen'!S234)</f>
        <v>4.95</v>
      </c>
      <c r="S236" s="12"/>
      <c r="T236" s="157">
        <f>IF('Basis-Tabelle-Samen'!T234="","",'Basis-Tabelle-Samen'!T234)</f>
        <v>34994</v>
      </c>
      <c r="U236" s="189">
        <f t="shared" si="22"/>
        <v>6</v>
      </c>
      <c r="V236" s="188">
        <f>IF(T236="",0,'Basis-Tabelle-Samen'!V234)</f>
        <v>6.75</v>
      </c>
      <c r="W236" s="12"/>
      <c r="X236" s="157">
        <f>IF('Basis-Tabelle-Samen'!W234="","",'Basis-Tabelle-Samen'!W234)</f>
        <v>64994</v>
      </c>
      <c r="Y236" s="189">
        <f t="shared" si="23"/>
        <v>8</v>
      </c>
      <c r="Z236" s="188">
        <f>IF(X236="",0,'Basis-Tabelle-Samen'!Y234)</f>
        <v>2.95</v>
      </c>
    </row>
    <row r="237" spans="1:26" ht="39.950000000000003" customHeight="1" x14ac:dyDescent="0.2">
      <c r="A237" s="154" t="str">
        <f>IF('Basis-Tabelle-Samen'!A218="","",IF($D$1="Deutsch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37" s="337">
        <v>217</v>
      </c>
      <c r="C237" s="160" t="str">
        <f>IF('Basis-Tabelle-Samen'!G219="","",'Basis-Tabelle-Samen'!G219)</f>
        <v>04</v>
      </c>
      <c r="D237" s="155" t="str">
        <f>IF('Basis-Tabelle-Samen'!$BB219="","",
IF($D$1="Bulgarisch - BG",'Basis-Tabelle-Samen'!$BB219,
IF($D$1="Dänisch - DK",'Basis-Tabelle-Samen'!$BC219,
IF($D$1="Deutsch - DE",'Basis-Tabelle-Samen'!$BD219,
IF($D$1="Englisch - UK",'Basis-Tabelle-Samen'!$BE219,
IF($D$1="Estnisch - EE",'Basis-Tabelle-Samen'!$BF219,
IF($D$1="Finnisch - FI",'Basis-Tabelle-Samen'!$BG219,
IF($D$1="Französisch - FR",'Basis-Tabelle-Samen'!$BH219,
IF($D$1="Griechisch - GR",'Basis-Tabelle-Samen'!$BI219,
IF($D$1="Irisch - IE",'Basis-Tabelle-Samen'!$BJ219,
IF($D$1="Isländisch - IS",'Basis-Tabelle-Samen'!$BK219,
IF($D$1="Italienisch - IT",'Basis-Tabelle-Samen'!$BL219,
IF($D$1="Japanisch - JP",'Basis-Tabelle-Samen'!$BM219,
IF($D$1="Kroatisch - HR",'Basis-Tabelle-Samen'!$BN219,
IF($D$1="Lettisch - LV",'Basis-Tabelle-Samen'!$BO219,
IF($D$1="Litauisch - LT",'Basis-Tabelle-Samen'!$BP219,
IF($D$1="Maltesisch - MT",'Basis-Tabelle-Samen'!$BQ219,
IF($D$1="Niederländisch - NL",'Basis-Tabelle-Samen'!$BR219,
IF($D$1="Norwegisch - NO",'Basis-Tabelle-Samen'!$BS219,
IF($D$1="Polnisch - PL",'Basis-Tabelle-Samen'!$BT219,
IF($D$1="Portugiesisch - PT",'Basis-Tabelle-Samen'!$BU219,
IF($D$1="Rumänisch - RO",'Basis-Tabelle-Samen'!$BV219,
IF($D$1="Schwedisch - SE",'Basis-Tabelle-Samen'!$BW219,
IF($D$1="Slowakisch - SK",'Basis-Tabelle-Samen'!$BX219,
IF($D$1="Slowenisch - SI",'Basis-Tabelle-Samen'!$BY219,
IF($D$1="Spanisch - ES",'Basis-Tabelle-Samen'!$BZ219,
IF($D$1="Tschechisch - CZ",'Basis-Tabelle-Samen'!$BD219,
IF($D$1="Türkisch - TR",'Basis-Tabelle-Samen'!$CB219,
IF($D$1="Ungarisch - HU",'Basis-Tabelle-Samen'!$CC219,
" ACHTUNG")))))))))))))))))))))))))))))</f>
        <v>Bonsai - Maidenhair Tree
Ginkgo biloba
Ginkgo</v>
      </c>
      <c r="E237" s="190" t="str">
        <f t="shared" si="18"/>
        <v/>
      </c>
      <c r="F237" s="170"/>
      <c r="G237" s="12"/>
      <c r="H237" s="157">
        <f>IF('Basis-Tabelle-Samen'!K219="","",'Basis-Tabelle-Samen'!K219)</f>
        <v>74338</v>
      </c>
      <c r="I237" s="189">
        <f t="shared" si="19"/>
        <v>15</v>
      </c>
      <c r="J237" s="188">
        <f>IF(H237="",0,'Basis-Tabelle-Samen'!M219)</f>
        <v>2.4500000000000002</v>
      </c>
      <c r="K237" s="12"/>
      <c r="L237" s="157">
        <f>IF('Basis-Tabelle-Samen'!N219="","",'Basis-Tabelle-Samen'!N219)</f>
        <v>84338</v>
      </c>
      <c r="M237" s="189">
        <f t="shared" si="20"/>
        <v>18</v>
      </c>
      <c r="N237" s="188">
        <f>IF(L237="",0,'Basis-Tabelle-Samen'!P219)</f>
        <v>3.75</v>
      </c>
      <c r="O237" s="12"/>
      <c r="P237" s="157">
        <f>IF('Basis-Tabelle-Samen'!Q219="","",'Basis-Tabelle-Samen'!Q219)</f>
        <v>54338</v>
      </c>
      <c r="Q237" s="189">
        <f t="shared" si="21"/>
        <v>6</v>
      </c>
      <c r="R237" s="188">
        <f>IF(P237="",0,'Basis-Tabelle-Samen'!S219)</f>
        <v>4.95</v>
      </c>
      <c r="S237" s="12"/>
      <c r="T237" s="157">
        <f>IF('Basis-Tabelle-Samen'!T219="","",'Basis-Tabelle-Samen'!T219)</f>
        <v>34338</v>
      </c>
      <c r="U237" s="189">
        <f t="shared" si="22"/>
        <v>6</v>
      </c>
      <c r="V237" s="188">
        <f>IF(T237="",0,'Basis-Tabelle-Samen'!V219)</f>
        <v>6.75</v>
      </c>
      <c r="W237" s="12"/>
      <c r="X237" s="157">
        <f>IF('Basis-Tabelle-Samen'!W219="","",'Basis-Tabelle-Samen'!W219)</f>
        <v>64338</v>
      </c>
      <c r="Y237" s="189">
        <f t="shared" si="23"/>
        <v>8</v>
      </c>
      <c r="Z237" s="188">
        <f>IF(X237="",0,'Basis-Tabelle-Samen'!Y219)</f>
        <v>2.95</v>
      </c>
    </row>
    <row r="238" spans="1:26" ht="39.950000000000003" customHeight="1" x14ac:dyDescent="0.2">
      <c r="A238" s="154" t="str">
        <f>IF('Basis-Tabelle-Samen'!A237="","",IF($D$1="Deutsch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38" s="337">
        <v>215</v>
      </c>
      <c r="C238" s="160" t="str">
        <f>IF('Basis-Tabelle-Samen'!G217="","",'Basis-Tabelle-Samen'!G217)</f>
        <v>04</v>
      </c>
      <c r="D238" s="155" t="str">
        <f>IF('Basis-Tabelle-Samen'!$BB217="","",
IF($D$1="Bulgarisch - BG",'Basis-Tabelle-Samen'!$BB217,
IF($D$1="Dänisch - DK",'Basis-Tabelle-Samen'!$BC217,
IF($D$1="Deutsch - DE",'Basis-Tabelle-Samen'!$BD217,
IF($D$1="Englisch - UK",'Basis-Tabelle-Samen'!$BE217,
IF($D$1="Estnisch - EE",'Basis-Tabelle-Samen'!$BF217,
IF($D$1="Finnisch - FI",'Basis-Tabelle-Samen'!$BG217,
IF($D$1="Französisch - FR",'Basis-Tabelle-Samen'!$BH217,
IF($D$1="Griechisch - GR",'Basis-Tabelle-Samen'!$BI217,
IF($D$1="Irisch - IE",'Basis-Tabelle-Samen'!$BJ217,
IF($D$1="Isländisch - IS",'Basis-Tabelle-Samen'!$BK217,
IF($D$1="Italienisch - IT",'Basis-Tabelle-Samen'!$BL217,
IF($D$1="Japanisch - JP",'Basis-Tabelle-Samen'!$BM217,
IF($D$1="Kroatisch - HR",'Basis-Tabelle-Samen'!$BN217,
IF($D$1="Lettisch - LV",'Basis-Tabelle-Samen'!$BO217,
IF($D$1="Litauisch - LT",'Basis-Tabelle-Samen'!$BP217,
IF($D$1="Maltesisch - MT",'Basis-Tabelle-Samen'!$BQ217,
IF($D$1="Niederländisch - NL",'Basis-Tabelle-Samen'!$BR217,
IF($D$1="Norwegisch - NO",'Basis-Tabelle-Samen'!$BS217,
IF($D$1="Polnisch - PL",'Basis-Tabelle-Samen'!$BT217,
IF($D$1="Portugiesisch - PT",'Basis-Tabelle-Samen'!$BU217,
IF($D$1="Rumänisch - RO",'Basis-Tabelle-Samen'!$BV217,
IF($D$1="Schwedisch - SE",'Basis-Tabelle-Samen'!$BW217,
IF($D$1="Slowakisch - SK",'Basis-Tabelle-Samen'!$BX217,
IF($D$1="Slowenisch - SI",'Basis-Tabelle-Samen'!$BY217,
IF($D$1="Spanisch - ES",'Basis-Tabelle-Samen'!$BZ217,
IF($D$1="Tschechisch - CZ",'Basis-Tabelle-Samen'!$BD217,
IF($D$1="Türkisch - TR",'Basis-Tabelle-Samen'!$CB217,
IF($D$1="Ungarisch - HU",'Basis-Tabelle-Samen'!$CC217,
" ACHTUNG")))))))))))))))))))))))))))))</f>
        <v>Bonsai - Peepul Tree / Sacred Fig
Ficus religiosa
Buddha-Feige / Bodhi-Baum</v>
      </c>
      <c r="E238" s="190" t="str">
        <f t="shared" si="18"/>
        <v/>
      </c>
      <c r="F238" s="170"/>
      <c r="G238" s="12"/>
      <c r="H238" s="157">
        <f>IF('Basis-Tabelle-Samen'!K217="","",'Basis-Tabelle-Samen'!K217)</f>
        <v>74221</v>
      </c>
      <c r="I238" s="189">
        <f t="shared" si="19"/>
        <v>15</v>
      </c>
      <c r="J238" s="188">
        <f>IF(H238="",0,'Basis-Tabelle-Samen'!M217)</f>
        <v>2.4500000000000002</v>
      </c>
      <c r="K238" s="12"/>
      <c r="L238" s="157">
        <f>IF('Basis-Tabelle-Samen'!N217="","",'Basis-Tabelle-Samen'!N217)</f>
        <v>84221</v>
      </c>
      <c r="M238" s="189">
        <f t="shared" si="20"/>
        <v>18</v>
      </c>
      <c r="N238" s="188">
        <f>IF(L238="",0,'Basis-Tabelle-Samen'!P217)</f>
        <v>3.75</v>
      </c>
      <c r="O238" s="12"/>
      <c r="P238" s="157">
        <f>IF('Basis-Tabelle-Samen'!Q217="","",'Basis-Tabelle-Samen'!Q217)</f>
        <v>54221</v>
      </c>
      <c r="Q238" s="189">
        <f t="shared" si="21"/>
        <v>6</v>
      </c>
      <c r="R238" s="188">
        <f>IF(P238="",0,'Basis-Tabelle-Samen'!S217)</f>
        <v>4.95</v>
      </c>
      <c r="S238" s="12"/>
      <c r="T238" s="157">
        <f>IF('Basis-Tabelle-Samen'!T217="","",'Basis-Tabelle-Samen'!T217)</f>
        <v>34221</v>
      </c>
      <c r="U238" s="189">
        <f t="shared" si="22"/>
        <v>6</v>
      </c>
      <c r="V238" s="188">
        <f>IF(T238="",0,'Basis-Tabelle-Samen'!V217)</f>
        <v>6.75</v>
      </c>
      <c r="W238" s="12"/>
      <c r="X238" s="157">
        <f>IF('Basis-Tabelle-Samen'!W217="","",'Basis-Tabelle-Samen'!W217)</f>
        <v>64221</v>
      </c>
      <c r="Y238" s="189">
        <f t="shared" si="23"/>
        <v>8</v>
      </c>
      <c r="Z238" s="188">
        <f>IF(X238="",0,'Basis-Tabelle-Samen'!Y217)</f>
        <v>2.95</v>
      </c>
    </row>
    <row r="239" spans="1:26" ht="39.950000000000003" customHeight="1" x14ac:dyDescent="0.2">
      <c r="A239" s="154" t="str">
        <f>IF('Basis-Tabelle-Samen'!A235="","",IF($D$1="Deutsch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39" s="337">
        <v>225</v>
      </c>
      <c r="C239" s="160" t="str">
        <f>IF('Basis-Tabelle-Samen'!G227="","",'Basis-Tabelle-Samen'!G227)</f>
        <v>04</v>
      </c>
      <c r="D239" s="155" t="str">
        <f>IF('Basis-Tabelle-Samen'!$BB227="","",
IF($D$1="Bulgarisch - BG",'Basis-Tabelle-Samen'!$BB227,
IF($D$1="Dänisch - DK",'Basis-Tabelle-Samen'!$BC227,
IF($D$1="Deutsch - DE",'Basis-Tabelle-Samen'!$BD227,
IF($D$1="Englisch - UK",'Basis-Tabelle-Samen'!$BE227,
IF($D$1="Estnisch - EE",'Basis-Tabelle-Samen'!$BF227,
IF($D$1="Finnisch - FI",'Basis-Tabelle-Samen'!$BG227,
IF($D$1="Französisch - FR",'Basis-Tabelle-Samen'!$BH227,
IF($D$1="Griechisch - GR",'Basis-Tabelle-Samen'!$BI227,
IF($D$1="Irisch - IE",'Basis-Tabelle-Samen'!$BJ227,
IF($D$1="Isländisch - IS",'Basis-Tabelle-Samen'!$BK227,
IF($D$1="Italienisch - IT",'Basis-Tabelle-Samen'!$BL227,
IF($D$1="Japanisch - JP",'Basis-Tabelle-Samen'!$BM227,
IF($D$1="Kroatisch - HR",'Basis-Tabelle-Samen'!$BN227,
IF($D$1="Lettisch - LV",'Basis-Tabelle-Samen'!$BO227,
IF($D$1="Litauisch - LT",'Basis-Tabelle-Samen'!$BP227,
IF($D$1="Maltesisch - MT",'Basis-Tabelle-Samen'!$BQ227,
IF($D$1="Niederländisch - NL",'Basis-Tabelle-Samen'!$BR227,
IF($D$1="Norwegisch - NO",'Basis-Tabelle-Samen'!$BS227,
IF($D$1="Polnisch - PL",'Basis-Tabelle-Samen'!$BT227,
IF($D$1="Portugiesisch - PT",'Basis-Tabelle-Samen'!$BU227,
IF($D$1="Rumänisch - RO",'Basis-Tabelle-Samen'!$BV227,
IF($D$1="Schwedisch - SE",'Basis-Tabelle-Samen'!$BW227,
IF($D$1="Slowakisch - SK",'Basis-Tabelle-Samen'!$BX227,
IF($D$1="Slowenisch - SI",'Basis-Tabelle-Samen'!$BY227,
IF($D$1="Spanisch - ES",'Basis-Tabelle-Samen'!$BZ227,
IF($D$1="Tschechisch - CZ",'Basis-Tabelle-Samen'!$BD227,
IF($D$1="Türkisch - TR",'Basis-Tabelle-Samen'!$CB227,
IF($D$1="Ungarisch - HU",'Basis-Tabelle-Samen'!$CC227,
" ACHTUNG")))))))))))))))))))))))))))))</f>
        <v>Bonsai - Ponderosa Pine
Pinus ponderosa
Goldkiefer</v>
      </c>
      <c r="E239" s="190" t="str">
        <f t="shared" si="18"/>
        <v/>
      </c>
      <c r="F239" s="170"/>
      <c r="G239" s="12"/>
      <c r="H239" s="157">
        <f>IF('Basis-Tabelle-Samen'!K227="","",'Basis-Tabelle-Samen'!K227)</f>
        <v>74947</v>
      </c>
      <c r="I239" s="189">
        <f t="shared" si="19"/>
        <v>15</v>
      </c>
      <c r="J239" s="188">
        <f>IF(H239="",0,'Basis-Tabelle-Samen'!M227)</f>
        <v>2.4500000000000002</v>
      </c>
      <c r="K239" s="12"/>
      <c r="L239" s="157">
        <f>IF('Basis-Tabelle-Samen'!N227="","",'Basis-Tabelle-Samen'!N227)</f>
        <v>84947</v>
      </c>
      <c r="M239" s="189">
        <f t="shared" si="20"/>
        <v>18</v>
      </c>
      <c r="N239" s="188">
        <f>IF(L239="",0,'Basis-Tabelle-Samen'!P227)</f>
        <v>3.75</v>
      </c>
      <c r="O239" s="12"/>
      <c r="P239" s="157">
        <f>IF('Basis-Tabelle-Samen'!Q227="","",'Basis-Tabelle-Samen'!Q227)</f>
        <v>54947</v>
      </c>
      <c r="Q239" s="189">
        <f t="shared" si="21"/>
        <v>6</v>
      </c>
      <c r="R239" s="188">
        <f>IF(P239="",0,'Basis-Tabelle-Samen'!S227)</f>
        <v>4.95</v>
      </c>
      <c r="S239" s="12"/>
      <c r="T239" s="157">
        <f>IF('Basis-Tabelle-Samen'!T227="","",'Basis-Tabelle-Samen'!T227)</f>
        <v>34947</v>
      </c>
      <c r="U239" s="189">
        <f t="shared" si="22"/>
        <v>6</v>
      </c>
      <c r="V239" s="188">
        <f>IF(T239="",0,'Basis-Tabelle-Samen'!V227)</f>
        <v>6.75</v>
      </c>
      <c r="W239" s="12"/>
      <c r="X239" s="157">
        <f>IF('Basis-Tabelle-Samen'!W227="","",'Basis-Tabelle-Samen'!W227)</f>
        <v>64947</v>
      </c>
      <c r="Y239" s="189">
        <f t="shared" si="23"/>
        <v>8</v>
      </c>
      <c r="Z239" s="188">
        <f>IF(X239="",0,'Basis-Tabelle-Samen'!Y227)</f>
        <v>2.95</v>
      </c>
    </row>
    <row r="240" spans="1:26" ht="39.950000000000003" customHeight="1" x14ac:dyDescent="0.2">
      <c r="A240" s="154" t="str">
        <f>IF('Basis-Tabelle-Samen'!A232="","",IF($D$1="Deutsch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40" s="337">
        <v>226</v>
      </c>
      <c r="C240" s="160" t="str">
        <f>IF('Basis-Tabelle-Samen'!G228="","",'Basis-Tabelle-Samen'!G228)</f>
        <v>04</v>
      </c>
      <c r="D240" s="155" t="str">
        <f>IF('Basis-Tabelle-Samen'!$BB228="","",
IF($D$1="Bulgarisch - BG",'Basis-Tabelle-Samen'!$BB228,
IF($D$1="Dänisch - DK",'Basis-Tabelle-Samen'!$BC228,
IF($D$1="Deutsch - DE",'Basis-Tabelle-Samen'!$BD228,
IF($D$1="Englisch - UK",'Basis-Tabelle-Samen'!$BE228,
IF($D$1="Estnisch - EE",'Basis-Tabelle-Samen'!$BF228,
IF($D$1="Finnisch - FI",'Basis-Tabelle-Samen'!$BG228,
IF($D$1="Französisch - FR",'Basis-Tabelle-Samen'!$BH228,
IF($D$1="Griechisch - GR",'Basis-Tabelle-Samen'!$BI228,
IF($D$1="Irisch - IE",'Basis-Tabelle-Samen'!$BJ228,
IF($D$1="Isländisch - IS",'Basis-Tabelle-Samen'!$BK228,
IF($D$1="Italienisch - IT",'Basis-Tabelle-Samen'!$BL228,
IF($D$1="Japanisch - JP",'Basis-Tabelle-Samen'!$BM228,
IF($D$1="Kroatisch - HR",'Basis-Tabelle-Samen'!$BN228,
IF($D$1="Lettisch - LV",'Basis-Tabelle-Samen'!$BO228,
IF($D$1="Litauisch - LT",'Basis-Tabelle-Samen'!$BP228,
IF($D$1="Maltesisch - MT",'Basis-Tabelle-Samen'!$BQ228,
IF($D$1="Niederländisch - NL",'Basis-Tabelle-Samen'!$BR228,
IF($D$1="Norwegisch - NO",'Basis-Tabelle-Samen'!$BS228,
IF($D$1="Polnisch - PL",'Basis-Tabelle-Samen'!$BT228,
IF($D$1="Portugiesisch - PT",'Basis-Tabelle-Samen'!$BU228,
IF($D$1="Rumänisch - RO",'Basis-Tabelle-Samen'!$BV228,
IF($D$1="Schwedisch - SE",'Basis-Tabelle-Samen'!$BW228,
IF($D$1="Slowakisch - SK",'Basis-Tabelle-Samen'!$BX228,
IF($D$1="Slowenisch - SI",'Basis-Tabelle-Samen'!$BY228,
IF($D$1="Spanisch - ES",'Basis-Tabelle-Samen'!$BZ228,
IF($D$1="Tschechisch - CZ",'Basis-Tabelle-Samen'!$BD228,
IF($D$1="Türkisch - TR",'Basis-Tabelle-Samen'!$CB228,
IF($D$1="Ungarisch - HU",'Basis-Tabelle-Samen'!$CC228,
" ACHTUNG")))))))))))))))))))))))))))))</f>
        <v>Bonsai - Red Japanese Maple
Acer palmatum atropurpureum
Roter Fächerahorn</v>
      </c>
      <c r="E240" s="190" t="str">
        <f t="shared" si="18"/>
        <v/>
      </c>
      <c r="F240" s="170"/>
      <c r="G240" s="12"/>
      <c r="H240" s="157">
        <f>IF('Basis-Tabelle-Samen'!K228="","",'Basis-Tabelle-Samen'!K228)</f>
        <v>74952</v>
      </c>
      <c r="I240" s="189">
        <f t="shared" si="19"/>
        <v>15</v>
      </c>
      <c r="J240" s="188">
        <f>IF(H240="",0,'Basis-Tabelle-Samen'!M228)</f>
        <v>2.4500000000000002</v>
      </c>
      <c r="K240" s="12"/>
      <c r="L240" s="157">
        <f>IF('Basis-Tabelle-Samen'!N228="","",'Basis-Tabelle-Samen'!N228)</f>
        <v>84952</v>
      </c>
      <c r="M240" s="189">
        <f t="shared" si="20"/>
        <v>18</v>
      </c>
      <c r="N240" s="188">
        <f>IF(L240="",0,'Basis-Tabelle-Samen'!P228)</f>
        <v>3.75</v>
      </c>
      <c r="O240" s="12"/>
      <c r="P240" s="157">
        <f>IF('Basis-Tabelle-Samen'!Q228="","",'Basis-Tabelle-Samen'!Q228)</f>
        <v>54952</v>
      </c>
      <c r="Q240" s="189">
        <f t="shared" si="21"/>
        <v>6</v>
      </c>
      <c r="R240" s="188">
        <f>IF(P240="",0,'Basis-Tabelle-Samen'!S228)</f>
        <v>4.95</v>
      </c>
      <c r="S240" s="12"/>
      <c r="T240" s="157">
        <f>IF('Basis-Tabelle-Samen'!T228="","",'Basis-Tabelle-Samen'!T228)</f>
        <v>34952</v>
      </c>
      <c r="U240" s="189">
        <f t="shared" si="22"/>
        <v>6</v>
      </c>
      <c r="V240" s="188">
        <f>IF(T240="",0,'Basis-Tabelle-Samen'!V228)</f>
        <v>6.75</v>
      </c>
      <c r="W240" s="12"/>
      <c r="X240" s="157">
        <f>IF('Basis-Tabelle-Samen'!W228="","",'Basis-Tabelle-Samen'!W228)</f>
        <v>64952</v>
      </c>
      <c r="Y240" s="189">
        <f t="shared" si="23"/>
        <v>8</v>
      </c>
      <c r="Z240" s="188">
        <f>IF(X240="",0,'Basis-Tabelle-Samen'!Y228)</f>
        <v>2.95</v>
      </c>
    </row>
    <row r="241" spans="1:26" ht="39.950000000000003" customHeight="1" x14ac:dyDescent="0.2">
      <c r="A241" s="154" t="str">
        <f>IF('Basis-Tabelle-Samen'!A217="","",IF($D$1="Deutsch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41" s="337">
        <v>214</v>
      </c>
      <c r="C241" s="160" t="str">
        <f>IF('Basis-Tabelle-Samen'!G216="","",'Basis-Tabelle-Samen'!G216)</f>
        <v>04</v>
      </c>
      <c r="D241" s="155" t="str">
        <f>IF('Basis-Tabelle-Samen'!$BB216="","",
IF($D$1="Bulgarisch - BG",'Basis-Tabelle-Samen'!$BB216,
IF($D$1="Dänisch - DK",'Basis-Tabelle-Samen'!$BC216,
IF($D$1="Deutsch - DE",'Basis-Tabelle-Samen'!$BD216,
IF($D$1="Englisch - UK",'Basis-Tabelle-Samen'!$BE216,
IF($D$1="Estnisch - EE",'Basis-Tabelle-Samen'!$BF216,
IF($D$1="Finnisch - FI",'Basis-Tabelle-Samen'!$BG216,
IF($D$1="Französisch - FR",'Basis-Tabelle-Samen'!$BH216,
IF($D$1="Griechisch - GR",'Basis-Tabelle-Samen'!$BI216,
IF($D$1="Irisch - IE",'Basis-Tabelle-Samen'!$BJ216,
IF($D$1="Isländisch - IS",'Basis-Tabelle-Samen'!$BK216,
IF($D$1="Italienisch - IT",'Basis-Tabelle-Samen'!$BL216,
IF($D$1="Japanisch - JP",'Basis-Tabelle-Samen'!$BM216,
IF($D$1="Kroatisch - HR",'Basis-Tabelle-Samen'!$BN216,
IF($D$1="Lettisch - LV",'Basis-Tabelle-Samen'!$BO216,
IF($D$1="Litauisch - LT",'Basis-Tabelle-Samen'!$BP216,
IF($D$1="Maltesisch - MT",'Basis-Tabelle-Samen'!$BQ216,
IF($D$1="Niederländisch - NL",'Basis-Tabelle-Samen'!$BR216,
IF($D$1="Norwegisch - NO",'Basis-Tabelle-Samen'!$BS216,
IF($D$1="Polnisch - PL",'Basis-Tabelle-Samen'!$BT216,
IF($D$1="Portugiesisch - PT",'Basis-Tabelle-Samen'!$BU216,
IF($D$1="Rumänisch - RO",'Basis-Tabelle-Samen'!$BV216,
IF($D$1="Schwedisch - SE",'Basis-Tabelle-Samen'!$BW216,
IF($D$1="Slowakisch - SK",'Basis-Tabelle-Samen'!$BX216,
IF($D$1="Slowenisch - SI",'Basis-Tabelle-Samen'!$BY216,
IF($D$1="Spanisch - ES",'Basis-Tabelle-Samen'!$BZ216,
IF($D$1="Tschechisch - CZ",'Basis-Tabelle-Samen'!$BD216,
IF($D$1="Türkisch - TR",'Basis-Tabelle-Samen'!$CB216,
IF($D$1="Ungarisch - HU",'Basis-Tabelle-Samen'!$CC216,
" ACHTUNG")))))))))))))))))))))))))))))</f>
        <v>Bonsai - Red Maple
Acer rubrum
Rotahorn</v>
      </c>
      <c r="E241" s="190" t="str">
        <f t="shared" si="18"/>
        <v/>
      </c>
      <c r="F241" s="170"/>
      <c r="G241" s="12"/>
      <c r="H241" s="157">
        <f>IF('Basis-Tabelle-Samen'!K216="","",'Basis-Tabelle-Samen'!K216)</f>
        <v>74138</v>
      </c>
      <c r="I241" s="189">
        <f t="shared" si="19"/>
        <v>15</v>
      </c>
      <c r="J241" s="188">
        <f>IF(H241="",0,'Basis-Tabelle-Samen'!M216)</f>
        <v>2.4500000000000002</v>
      </c>
      <c r="K241" s="12"/>
      <c r="L241" s="157">
        <f>IF('Basis-Tabelle-Samen'!N216="","",'Basis-Tabelle-Samen'!N216)</f>
        <v>84138</v>
      </c>
      <c r="M241" s="189">
        <f t="shared" si="20"/>
        <v>18</v>
      </c>
      <c r="N241" s="188">
        <f>IF(L241="",0,'Basis-Tabelle-Samen'!P216)</f>
        <v>3.75</v>
      </c>
      <c r="O241" s="12"/>
      <c r="P241" s="157">
        <f>IF('Basis-Tabelle-Samen'!Q216="","",'Basis-Tabelle-Samen'!Q216)</f>
        <v>54138</v>
      </c>
      <c r="Q241" s="189">
        <f t="shared" si="21"/>
        <v>6</v>
      </c>
      <c r="R241" s="188">
        <f>IF(P241="",0,'Basis-Tabelle-Samen'!S216)</f>
        <v>4.95</v>
      </c>
      <c r="S241" s="12"/>
      <c r="T241" s="157">
        <f>IF('Basis-Tabelle-Samen'!T216="","",'Basis-Tabelle-Samen'!T216)</f>
        <v>34138</v>
      </c>
      <c r="U241" s="189">
        <f t="shared" si="22"/>
        <v>6</v>
      </c>
      <c r="V241" s="188">
        <f>IF(T241="",0,'Basis-Tabelle-Samen'!V216)</f>
        <v>6.75</v>
      </c>
      <c r="W241" s="12"/>
      <c r="X241" s="157">
        <f>IF('Basis-Tabelle-Samen'!W216="","",'Basis-Tabelle-Samen'!W216)</f>
        <v>64138</v>
      </c>
      <c r="Y241" s="189">
        <f t="shared" si="23"/>
        <v>8</v>
      </c>
      <c r="Z241" s="188">
        <f>IF(X241="",0,'Basis-Tabelle-Samen'!Y216)</f>
        <v>2.95</v>
      </c>
    </row>
    <row r="242" spans="1:26" ht="39.950000000000003" customHeight="1" x14ac:dyDescent="0.2">
      <c r="A242" s="154" t="str">
        <f>IF('Basis-Tabelle-Samen'!A224="","",IF($D$1="Deutsch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42" s="337">
        <v>224</v>
      </c>
      <c r="C242" s="160" t="str">
        <f>IF('Basis-Tabelle-Samen'!G226="","",'Basis-Tabelle-Samen'!G226)</f>
        <v>04</v>
      </c>
      <c r="D242" s="155" t="str">
        <f>IF('Basis-Tabelle-Samen'!$BB226="","",
IF($D$1="Bulgarisch - BG",'Basis-Tabelle-Samen'!$BB226,
IF($D$1="Dänisch - DK",'Basis-Tabelle-Samen'!$BC226,
IF($D$1="Deutsch - DE",'Basis-Tabelle-Samen'!$BD226,
IF($D$1="Englisch - UK",'Basis-Tabelle-Samen'!$BE226,
IF($D$1="Estnisch - EE",'Basis-Tabelle-Samen'!$BF226,
IF($D$1="Finnisch - FI",'Basis-Tabelle-Samen'!$BG226,
IF($D$1="Französisch - FR",'Basis-Tabelle-Samen'!$BH226,
IF($D$1="Griechisch - GR",'Basis-Tabelle-Samen'!$BI226,
IF($D$1="Irisch - IE",'Basis-Tabelle-Samen'!$BJ226,
IF($D$1="Isländisch - IS",'Basis-Tabelle-Samen'!$BK226,
IF($D$1="Italienisch - IT",'Basis-Tabelle-Samen'!$BL226,
IF($D$1="Japanisch - JP",'Basis-Tabelle-Samen'!$BM226,
IF($D$1="Kroatisch - HR",'Basis-Tabelle-Samen'!$BN226,
IF($D$1="Lettisch - LV",'Basis-Tabelle-Samen'!$BO226,
IF($D$1="Litauisch - LT",'Basis-Tabelle-Samen'!$BP226,
IF($D$1="Maltesisch - MT",'Basis-Tabelle-Samen'!$BQ226,
IF($D$1="Niederländisch - NL",'Basis-Tabelle-Samen'!$BR226,
IF($D$1="Norwegisch - NO",'Basis-Tabelle-Samen'!$BS226,
IF($D$1="Polnisch - PL",'Basis-Tabelle-Samen'!$BT226,
IF($D$1="Portugiesisch - PT",'Basis-Tabelle-Samen'!$BU226,
IF($D$1="Rumänisch - RO",'Basis-Tabelle-Samen'!$BV226,
IF($D$1="Schwedisch - SE",'Basis-Tabelle-Samen'!$BW226,
IF($D$1="Slowakisch - SK",'Basis-Tabelle-Samen'!$BX226,
IF($D$1="Slowenisch - SI",'Basis-Tabelle-Samen'!$BY226,
IF($D$1="Spanisch - ES",'Basis-Tabelle-Samen'!$BZ226,
IF($D$1="Tschechisch - CZ",'Basis-Tabelle-Samen'!$BD226,
IF($D$1="Türkisch - TR",'Basis-Tabelle-Samen'!$CB226,
IF($D$1="Ungarisch - HU",'Basis-Tabelle-Samen'!$CC226,
" ACHTUNG")))))))))))))))))))))))))))))</f>
        <v>Bonsai - Sea Ironwood
Casuarina equisetifolia
Australische Strandkiefer</v>
      </c>
      <c r="E242" s="190" t="str">
        <f t="shared" si="18"/>
        <v/>
      </c>
      <c r="F242" s="170"/>
      <c r="G242" s="12"/>
      <c r="H242" s="157">
        <f>IF('Basis-Tabelle-Samen'!K226="","",'Basis-Tabelle-Samen'!K226)</f>
        <v>74921</v>
      </c>
      <c r="I242" s="189">
        <f t="shared" si="19"/>
        <v>15</v>
      </c>
      <c r="J242" s="188">
        <f>IF(H242="",0,'Basis-Tabelle-Samen'!M226)</f>
        <v>2.4500000000000002</v>
      </c>
      <c r="K242" s="12"/>
      <c r="L242" s="157">
        <f>IF('Basis-Tabelle-Samen'!N226="","",'Basis-Tabelle-Samen'!N226)</f>
        <v>84921</v>
      </c>
      <c r="M242" s="189">
        <f t="shared" si="20"/>
        <v>18</v>
      </c>
      <c r="N242" s="188">
        <f>IF(L242="",0,'Basis-Tabelle-Samen'!P226)</f>
        <v>3.75</v>
      </c>
      <c r="O242" s="12"/>
      <c r="P242" s="157">
        <f>IF('Basis-Tabelle-Samen'!Q226="","",'Basis-Tabelle-Samen'!Q226)</f>
        <v>54921</v>
      </c>
      <c r="Q242" s="189">
        <f t="shared" si="21"/>
        <v>6</v>
      </c>
      <c r="R242" s="188">
        <f>IF(P242="",0,'Basis-Tabelle-Samen'!S226)</f>
        <v>4.95</v>
      </c>
      <c r="S242" s="12"/>
      <c r="T242" s="157">
        <f>IF('Basis-Tabelle-Samen'!T226="","",'Basis-Tabelle-Samen'!T226)</f>
        <v>34921</v>
      </c>
      <c r="U242" s="189">
        <f t="shared" si="22"/>
        <v>6</v>
      </c>
      <c r="V242" s="188">
        <f>IF(T242="",0,'Basis-Tabelle-Samen'!V226)</f>
        <v>6.75</v>
      </c>
      <c r="W242" s="12"/>
      <c r="X242" s="157">
        <f>IF('Basis-Tabelle-Samen'!W226="","",'Basis-Tabelle-Samen'!W226)</f>
        <v>64921</v>
      </c>
      <c r="Y242" s="189">
        <f t="shared" si="23"/>
        <v>8</v>
      </c>
      <c r="Z242" s="188">
        <f>IF(X242="",0,'Basis-Tabelle-Samen'!Y226)</f>
        <v>2.95</v>
      </c>
    </row>
    <row r="243" spans="1:26" ht="39.950000000000003" customHeight="1" x14ac:dyDescent="0.2">
      <c r="A243" s="154" t="str">
        <f>IF('Basis-Tabelle-Samen'!A215="","",IF($D$1="Deutsch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43" s="337">
        <v>223</v>
      </c>
      <c r="C243" s="160" t="str">
        <f>IF('Basis-Tabelle-Samen'!G225="","",'Basis-Tabelle-Samen'!G225)</f>
        <v>04</v>
      </c>
      <c r="D243" s="155" t="str">
        <f>IF('Basis-Tabelle-Samen'!$BB225="","",
IF($D$1="Bulgarisch - BG",'Basis-Tabelle-Samen'!$BB225,
IF($D$1="Dänisch - DK",'Basis-Tabelle-Samen'!$BC225,
IF($D$1="Deutsch - DE",'Basis-Tabelle-Samen'!$BD225,
IF($D$1="Englisch - UK",'Basis-Tabelle-Samen'!$BE225,
IF($D$1="Estnisch - EE",'Basis-Tabelle-Samen'!$BF225,
IF($D$1="Finnisch - FI",'Basis-Tabelle-Samen'!$BG225,
IF($D$1="Französisch - FR",'Basis-Tabelle-Samen'!$BH225,
IF($D$1="Griechisch - GR",'Basis-Tabelle-Samen'!$BI225,
IF($D$1="Irisch - IE",'Basis-Tabelle-Samen'!$BJ225,
IF($D$1="Isländisch - IS",'Basis-Tabelle-Samen'!$BK225,
IF($D$1="Italienisch - IT",'Basis-Tabelle-Samen'!$BL225,
IF($D$1="Japanisch - JP",'Basis-Tabelle-Samen'!$BM225,
IF($D$1="Kroatisch - HR",'Basis-Tabelle-Samen'!$BN225,
IF($D$1="Lettisch - LV",'Basis-Tabelle-Samen'!$BO225,
IF($D$1="Litauisch - LT",'Basis-Tabelle-Samen'!$BP225,
IF($D$1="Maltesisch - MT",'Basis-Tabelle-Samen'!$BQ225,
IF($D$1="Niederländisch - NL",'Basis-Tabelle-Samen'!$BR225,
IF($D$1="Norwegisch - NO",'Basis-Tabelle-Samen'!$BS225,
IF($D$1="Polnisch - PL",'Basis-Tabelle-Samen'!$BT225,
IF($D$1="Portugiesisch - PT",'Basis-Tabelle-Samen'!$BU225,
IF($D$1="Rumänisch - RO",'Basis-Tabelle-Samen'!$BV225,
IF($D$1="Schwedisch - SE",'Basis-Tabelle-Samen'!$BW225,
IF($D$1="Slowakisch - SK",'Basis-Tabelle-Samen'!$BX225,
IF($D$1="Slowenisch - SI",'Basis-Tabelle-Samen'!$BY225,
IF($D$1="Spanisch - ES",'Basis-Tabelle-Samen'!$BZ225,
IF($D$1="Tschechisch - CZ",'Basis-Tabelle-Samen'!$BD225,
IF($D$1="Türkisch - TR",'Basis-Tabelle-Samen'!$CB225,
IF($D$1="Ungarisch - HU",'Basis-Tabelle-Samen'!$CC225,
" ACHTUNG")))))))))))))))))))))))))))))</f>
        <v>Bonsai - Stone Pine
Pinus pinea
Mittelmeer-Pinie</v>
      </c>
      <c r="E243" s="190" t="str">
        <f t="shared" si="18"/>
        <v/>
      </c>
      <c r="F243" s="170"/>
      <c r="G243" s="12"/>
      <c r="H243" s="157">
        <f>IF('Basis-Tabelle-Samen'!K225="","",'Basis-Tabelle-Samen'!K225)</f>
        <v>74918</v>
      </c>
      <c r="I243" s="189">
        <f t="shared" si="19"/>
        <v>15</v>
      </c>
      <c r="J243" s="188">
        <f>IF(H243="",0,'Basis-Tabelle-Samen'!M225)</f>
        <v>2.4500000000000002</v>
      </c>
      <c r="K243" s="12"/>
      <c r="L243" s="157">
        <f>IF('Basis-Tabelle-Samen'!N225="","",'Basis-Tabelle-Samen'!N225)</f>
        <v>84918</v>
      </c>
      <c r="M243" s="189">
        <f t="shared" si="20"/>
        <v>18</v>
      </c>
      <c r="N243" s="188">
        <f>IF(L243="",0,'Basis-Tabelle-Samen'!P225)</f>
        <v>3.75</v>
      </c>
      <c r="O243" s="12"/>
      <c r="P243" s="157">
        <f>IF('Basis-Tabelle-Samen'!Q225="","",'Basis-Tabelle-Samen'!Q225)</f>
        <v>54918</v>
      </c>
      <c r="Q243" s="189">
        <f t="shared" si="21"/>
        <v>6</v>
      </c>
      <c r="R243" s="188">
        <f>IF(P243="",0,'Basis-Tabelle-Samen'!S225)</f>
        <v>4.95</v>
      </c>
      <c r="S243" s="12"/>
      <c r="T243" s="157">
        <f>IF('Basis-Tabelle-Samen'!T225="","",'Basis-Tabelle-Samen'!T225)</f>
        <v>34918</v>
      </c>
      <c r="U243" s="189">
        <f t="shared" si="22"/>
        <v>6</v>
      </c>
      <c r="V243" s="188">
        <f>IF(T243="",0,'Basis-Tabelle-Samen'!V225)</f>
        <v>6.75</v>
      </c>
      <c r="W243" s="12"/>
      <c r="X243" s="157">
        <f>IF('Basis-Tabelle-Samen'!W225="","",'Basis-Tabelle-Samen'!W225)</f>
        <v>64918</v>
      </c>
      <c r="Y243" s="189">
        <f t="shared" si="23"/>
        <v>8</v>
      </c>
      <c r="Z243" s="188">
        <f>IF(X243="",0,'Basis-Tabelle-Samen'!Y225)</f>
        <v>2.95</v>
      </c>
    </row>
    <row r="244" spans="1:26" ht="39.950000000000003" customHeight="1" x14ac:dyDescent="0.2">
      <c r="A244" s="154" t="str">
        <f>IF('Basis-Tabelle-Samen'!A234="","",IF($D$1="Deutsch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44" s="337">
        <v>220</v>
      </c>
      <c r="C244" s="160" t="str">
        <f>IF('Basis-Tabelle-Samen'!G222="","",'Basis-Tabelle-Samen'!G222)</f>
        <v>04</v>
      </c>
      <c r="D244" s="155" t="str">
        <f>IF('Basis-Tabelle-Samen'!$BB222="","",
IF($D$1="Bulgarisch - BG",'Basis-Tabelle-Samen'!$BB222,
IF($D$1="Dänisch - DK",'Basis-Tabelle-Samen'!$BC222,
IF($D$1="Deutsch - DE",'Basis-Tabelle-Samen'!$BD222,
IF($D$1="Englisch - UK",'Basis-Tabelle-Samen'!$BE222,
IF($D$1="Estnisch - EE",'Basis-Tabelle-Samen'!$BF222,
IF($D$1="Finnisch - FI",'Basis-Tabelle-Samen'!$BG222,
IF($D$1="Französisch - FR",'Basis-Tabelle-Samen'!$BH222,
IF($D$1="Griechisch - GR",'Basis-Tabelle-Samen'!$BI222,
IF($D$1="Irisch - IE",'Basis-Tabelle-Samen'!$BJ222,
IF($D$1="Isländisch - IS",'Basis-Tabelle-Samen'!$BK222,
IF($D$1="Italienisch - IT",'Basis-Tabelle-Samen'!$BL222,
IF($D$1="Japanisch - JP",'Basis-Tabelle-Samen'!$BM222,
IF($D$1="Kroatisch - HR",'Basis-Tabelle-Samen'!$BN222,
IF($D$1="Lettisch - LV",'Basis-Tabelle-Samen'!$BO222,
IF($D$1="Litauisch - LT",'Basis-Tabelle-Samen'!$BP222,
IF($D$1="Maltesisch - MT",'Basis-Tabelle-Samen'!$BQ222,
IF($D$1="Niederländisch - NL",'Basis-Tabelle-Samen'!$BR222,
IF($D$1="Norwegisch - NO",'Basis-Tabelle-Samen'!$BS222,
IF($D$1="Polnisch - PL",'Basis-Tabelle-Samen'!$BT222,
IF($D$1="Portugiesisch - PT",'Basis-Tabelle-Samen'!$BU222,
IF($D$1="Rumänisch - RO",'Basis-Tabelle-Samen'!$BV222,
IF($D$1="Schwedisch - SE",'Basis-Tabelle-Samen'!$BW222,
IF($D$1="Slowakisch - SK",'Basis-Tabelle-Samen'!$BX222,
IF($D$1="Slowenisch - SI",'Basis-Tabelle-Samen'!$BY222,
IF($D$1="Spanisch - ES",'Basis-Tabelle-Samen'!$BZ222,
IF($D$1="Tschechisch - CZ",'Basis-Tabelle-Samen'!$BD222,
IF($D$1="Türkisch - TR",'Basis-Tabelle-Samen'!$CB222,
IF($D$1="Ungarisch - HU",'Basis-Tabelle-Samen'!$CC222,
" ACHTUNG")))))))))))))))))))))))))))))</f>
        <v>Bonsai - Tamarind
Tamarindus indica
Tamarinde</v>
      </c>
      <c r="E244" s="190" t="str">
        <f t="shared" si="18"/>
        <v/>
      </c>
      <c r="F244" s="170"/>
      <c r="G244" s="12"/>
      <c r="H244" s="157">
        <f>IF('Basis-Tabelle-Samen'!K222="","",'Basis-Tabelle-Samen'!K222)</f>
        <v>74359</v>
      </c>
      <c r="I244" s="189">
        <f t="shared" si="19"/>
        <v>15</v>
      </c>
      <c r="J244" s="188">
        <f>IF(H244="",0,'Basis-Tabelle-Samen'!M222)</f>
        <v>2.4500000000000002</v>
      </c>
      <c r="K244" s="12"/>
      <c r="L244" s="157">
        <f>IF('Basis-Tabelle-Samen'!N222="","",'Basis-Tabelle-Samen'!N222)</f>
        <v>84359</v>
      </c>
      <c r="M244" s="189">
        <f t="shared" si="20"/>
        <v>18</v>
      </c>
      <c r="N244" s="188">
        <f>IF(L244="",0,'Basis-Tabelle-Samen'!P222)</f>
        <v>3.75</v>
      </c>
      <c r="O244" s="12"/>
      <c r="P244" s="157">
        <f>IF('Basis-Tabelle-Samen'!Q222="","",'Basis-Tabelle-Samen'!Q222)</f>
        <v>54359</v>
      </c>
      <c r="Q244" s="189">
        <f t="shared" si="21"/>
        <v>6</v>
      </c>
      <c r="R244" s="188">
        <f>IF(P244="",0,'Basis-Tabelle-Samen'!S222)</f>
        <v>4.95</v>
      </c>
      <c r="S244" s="12"/>
      <c r="T244" s="157">
        <f>IF('Basis-Tabelle-Samen'!T222="","",'Basis-Tabelle-Samen'!T222)</f>
        <v>34359</v>
      </c>
      <c r="U244" s="189">
        <f t="shared" si="22"/>
        <v>6</v>
      </c>
      <c r="V244" s="188">
        <f>IF(T244="",0,'Basis-Tabelle-Samen'!V222)</f>
        <v>6.75</v>
      </c>
      <c r="W244" s="12"/>
      <c r="X244" s="157">
        <f>IF('Basis-Tabelle-Samen'!W222="","",'Basis-Tabelle-Samen'!W222)</f>
        <v>64359</v>
      </c>
      <c r="Y244" s="189">
        <f t="shared" si="23"/>
        <v>8</v>
      </c>
      <c r="Z244" s="188">
        <f>IF(X244="",0,'Basis-Tabelle-Samen'!Y222)</f>
        <v>2.95</v>
      </c>
    </row>
    <row r="245" spans="1:26" ht="39.950000000000003" customHeight="1" x14ac:dyDescent="0.2">
      <c r="A245" s="154" t="str">
        <f>IF('Basis-Tabelle-Samen'!A230="","",IF($D$1="Deutsch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45" s="337">
        <v>234</v>
      </c>
      <c r="C245" s="160" t="str">
        <f>IF('Basis-Tabelle-Samen'!G236="","",'Basis-Tabelle-Samen'!G236)</f>
        <v>04</v>
      </c>
      <c r="D245" s="155" t="str">
        <f>IF('Basis-Tabelle-Samen'!$BB236="","",
IF($D$1="Bulgarisch - BG",'Basis-Tabelle-Samen'!$BB236,
IF($D$1="Dänisch - DK",'Basis-Tabelle-Samen'!$BC236,
IF($D$1="Deutsch - DE",'Basis-Tabelle-Samen'!$BD236,
IF($D$1="Englisch - UK",'Basis-Tabelle-Samen'!$BE236,
IF($D$1="Estnisch - EE",'Basis-Tabelle-Samen'!$BF236,
IF($D$1="Finnisch - FI",'Basis-Tabelle-Samen'!$BG236,
IF($D$1="Französisch - FR",'Basis-Tabelle-Samen'!$BH236,
IF($D$1="Griechisch - GR",'Basis-Tabelle-Samen'!$BI236,
IF($D$1="Irisch - IE",'Basis-Tabelle-Samen'!$BJ236,
IF($D$1="Isländisch - IS",'Basis-Tabelle-Samen'!$BK236,
IF($D$1="Italienisch - IT",'Basis-Tabelle-Samen'!$BL236,
IF($D$1="Japanisch - JP",'Basis-Tabelle-Samen'!$BM236,
IF($D$1="Kroatisch - HR",'Basis-Tabelle-Samen'!$BN236,
IF($D$1="Lettisch - LV",'Basis-Tabelle-Samen'!$BO236,
IF($D$1="Litauisch - LT",'Basis-Tabelle-Samen'!$BP236,
IF($D$1="Maltesisch - MT",'Basis-Tabelle-Samen'!$BQ236,
IF($D$1="Niederländisch - NL",'Basis-Tabelle-Samen'!$BR236,
IF($D$1="Norwegisch - NO",'Basis-Tabelle-Samen'!$BS236,
IF($D$1="Polnisch - PL",'Basis-Tabelle-Samen'!$BT236,
IF($D$1="Portugiesisch - PT",'Basis-Tabelle-Samen'!$BU236,
IF($D$1="Rumänisch - RO",'Basis-Tabelle-Samen'!$BV236,
IF($D$1="Schwedisch - SE",'Basis-Tabelle-Samen'!$BW236,
IF($D$1="Slowakisch - SK",'Basis-Tabelle-Samen'!$BX236,
IF($D$1="Slowenisch - SI",'Basis-Tabelle-Samen'!$BY236,
IF($D$1="Spanisch - ES",'Basis-Tabelle-Samen'!$BZ236,
IF($D$1="Tschechisch - CZ",'Basis-Tabelle-Samen'!$BD236,
IF($D$1="Türkisch - TR",'Basis-Tabelle-Samen'!$CB236,
IF($D$1="Ungarisch - HU",'Basis-Tabelle-Samen'!$CC236,
" ACHTUNG")))))))))))))))))))))))))))))</f>
        <v>Bonsai - Three Toothed Maple
Acer buergerianum
Dreispitzahorn</v>
      </c>
      <c r="E245" s="190" t="str">
        <f t="shared" si="18"/>
        <v/>
      </c>
      <c r="F245" s="170"/>
      <c r="G245" s="12"/>
      <c r="H245" s="157">
        <f>IF('Basis-Tabelle-Samen'!K236="","",'Basis-Tabelle-Samen'!K236)</f>
        <v>74998</v>
      </c>
      <c r="I245" s="189">
        <f t="shared" si="19"/>
        <v>15</v>
      </c>
      <c r="J245" s="188">
        <f>IF(H245="",0,'Basis-Tabelle-Samen'!M236)</f>
        <v>2.4500000000000002</v>
      </c>
      <c r="K245" s="12"/>
      <c r="L245" s="157">
        <f>IF('Basis-Tabelle-Samen'!N236="","",'Basis-Tabelle-Samen'!N236)</f>
        <v>84998</v>
      </c>
      <c r="M245" s="189">
        <f t="shared" si="20"/>
        <v>18</v>
      </c>
      <c r="N245" s="188">
        <f>IF(L245="",0,'Basis-Tabelle-Samen'!P236)</f>
        <v>3.75</v>
      </c>
      <c r="O245" s="12"/>
      <c r="P245" s="157">
        <f>IF('Basis-Tabelle-Samen'!Q236="","",'Basis-Tabelle-Samen'!Q236)</f>
        <v>54998</v>
      </c>
      <c r="Q245" s="189">
        <f t="shared" si="21"/>
        <v>6</v>
      </c>
      <c r="R245" s="188">
        <f>IF(P245="",0,'Basis-Tabelle-Samen'!S236)</f>
        <v>4.95</v>
      </c>
      <c r="S245" s="12"/>
      <c r="T245" s="157">
        <f>IF('Basis-Tabelle-Samen'!T236="","",'Basis-Tabelle-Samen'!T236)</f>
        <v>34998</v>
      </c>
      <c r="U245" s="189">
        <f t="shared" si="22"/>
        <v>6</v>
      </c>
      <c r="V245" s="188">
        <f>IF(T245="",0,'Basis-Tabelle-Samen'!V236)</f>
        <v>6.75</v>
      </c>
      <c r="W245" s="12"/>
      <c r="X245" s="157">
        <f>IF('Basis-Tabelle-Samen'!W236="","",'Basis-Tabelle-Samen'!W236)</f>
        <v>64998</v>
      </c>
      <c r="Y245" s="189">
        <f t="shared" si="23"/>
        <v>8</v>
      </c>
      <c r="Z245" s="188">
        <f>IF(X245="",0,'Basis-Tabelle-Samen'!Y236)</f>
        <v>2.95</v>
      </c>
    </row>
    <row r="246" spans="1:26" ht="39.950000000000003" customHeight="1" x14ac:dyDescent="0.2">
      <c r="A246" s="154" t="str">
        <f>IF('Basis-Tabelle-Samen'!A236="","",IF($D$1="Deutsch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46" s="337">
        <v>216</v>
      </c>
      <c r="C246" s="160" t="str">
        <f>IF('Basis-Tabelle-Samen'!G218="","",'Basis-Tabelle-Samen'!G218)</f>
        <v>04</v>
      </c>
      <c r="D246" s="155" t="str">
        <f>IF('Basis-Tabelle-Samen'!$BB218="","",
IF($D$1="Bulgarisch - BG",'Basis-Tabelle-Samen'!$BB218,
IF($D$1="Dänisch - DK",'Basis-Tabelle-Samen'!$BC218,
IF($D$1="Deutsch - DE",'Basis-Tabelle-Samen'!$BD218,
IF($D$1="Englisch - UK",'Basis-Tabelle-Samen'!$BE218,
IF($D$1="Estnisch - EE",'Basis-Tabelle-Samen'!$BF218,
IF($D$1="Finnisch - FI",'Basis-Tabelle-Samen'!$BG218,
IF($D$1="Französisch - FR",'Basis-Tabelle-Samen'!$BH218,
IF($D$1="Griechisch - GR",'Basis-Tabelle-Samen'!$BI218,
IF($D$1="Irisch - IE",'Basis-Tabelle-Samen'!$BJ218,
IF($D$1="Isländisch - IS",'Basis-Tabelle-Samen'!$BK218,
IF($D$1="Italienisch - IT",'Basis-Tabelle-Samen'!$BL218,
IF($D$1="Japanisch - JP",'Basis-Tabelle-Samen'!$BM218,
IF($D$1="Kroatisch - HR",'Basis-Tabelle-Samen'!$BN218,
IF($D$1="Lettisch - LV",'Basis-Tabelle-Samen'!$BO218,
IF($D$1="Litauisch - LT",'Basis-Tabelle-Samen'!$BP218,
IF($D$1="Maltesisch - MT",'Basis-Tabelle-Samen'!$BQ218,
IF($D$1="Niederländisch - NL",'Basis-Tabelle-Samen'!$BR218,
IF($D$1="Norwegisch - NO",'Basis-Tabelle-Samen'!$BS218,
IF($D$1="Polnisch - PL",'Basis-Tabelle-Samen'!$BT218,
IF($D$1="Portugiesisch - PT",'Basis-Tabelle-Samen'!$BU218,
IF($D$1="Rumänisch - RO",'Basis-Tabelle-Samen'!$BV218,
IF($D$1="Schwedisch - SE",'Basis-Tabelle-Samen'!$BW218,
IF($D$1="Slowakisch - SK",'Basis-Tabelle-Samen'!$BX218,
IF($D$1="Slowenisch - SI",'Basis-Tabelle-Samen'!$BY218,
IF($D$1="Spanisch - ES",'Basis-Tabelle-Samen'!$BZ218,
IF($D$1="Tschechisch - CZ",'Basis-Tabelle-Samen'!$BD218,
IF($D$1="Türkisch - TR",'Basis-Tabelle-Samen'!$CB218,
IF($D$1="Ungarisch - HU",'Basis-Tabelle-Samen'!$CC218,
" ACHTUNG")))))))))))))))))))))))))))))</f>
        <v>Bonsai - True Myrtle
Myrtus communis
Echte Myrte / Brautmyrte</v>
      </c>
      <c r="E246" s="190" t="str">
        <f t="shared" si="18"/>
        <v/>
      </c>
      <c r="F246" s="170"/>
      <c r="G246" s="12"/>
      <c r="H246" s="157">
        <f>IF('Basis-Tabelle-Samen'!K218="","",'Basis-Tabelle-Samen'!K218)</f>
        <v>74314</v>
      </c>
      <c r="I246" s="189">
        <f t="shared" si="19"/>
        <v>15</v>
      </c>
      <c r="J246" s="188">
        <f>IF(H246="",0,'Basis-Tabelle-Samen'!M218)</f>
        <v>2.4500000000000002</v>
      </c>
      <c r="K246" s="12"/>
      <c r="L246" s="157">
        <f>IF('Basis-Tabelle-Samen'!N218="","",'Basis-Tabelle-Samen'!N218)</f>
        <v>84314</v>
      </c>
      <c r="M246" s="189">
        <f t="shared" si="20"/>
        <v>18</v>
      </c>
      <c r="N246" s="188">
        <f>IF(L246="",0,'Basis-Tabelle-Samen'!P218)</f>
        <v>3.75</v>
      </c>
      <c r="O246" s="12"/>
      <c r="P246" s="157">
        <f>IF('Basis-Tabelle-Samen'!Q218="","",'Basis-Tabelle-Samen'!Q218)</f>
        <v>54314</v>
      </c>
      <c r="Q246" s="189">
        <f t="shared" si="21"/>
        <v>6</v>
      </c>
      <c r="R246" s="188">
        <f>IF(P246="",0,'Basis-Tabelle-Samen'!S218)</f>
        <v>4.95</v>
      </c>
      <c r="S246" s="12"/>
      <c r="T246" s="157">
        <f>IF('Basis-Tabelle-Samen'!T218="","",'Basis-Tabelle-Samen'!T218)</f>
        <v>34314</v>
      </c>
      <c r="U246" s="189">
        <f t="shared" si="22"/>
        <v>6</v>
      </c>
      <c r="V246" s="188">
        <f>IF(T246="",0,'Basis-Tabelle-Samen'!V218)</f>
        <v>6.75</v>
      </c>
      <c r="W246" s="12"/>
      <c r="X246" s="157">
        <f>IF('Basis-Tabelle-Samen'!W218="","",'Basis-Tabelle-Samen'!W218)</f>
        <v>64314</v>
      </c>
      <c r="Y246" s="189">
        <f t="shared" si="23"/>
        <v>8</v>
      </c>
      <c r="Z246" s="188">
        <f>IF(X246="",0,'Basis-Tabelle-Samen'!Y218)</f>
        <v>2.95</v>
      </c>
    </row>
    <row r="247" spans="1:26" ht="39.950000000000003" customHeight="1" x14ac:dyDescent="0.2">
      <c r="A247" s="154" t="str">
        <f>IF('Basis-Tabelle-Samen'!A214="","",IF($D$1="Deutsch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47" s="337">
        <v>211</v>
      </c>
      <c r="C247" s="160" t="str">
        <f>IF('Basis-Tabelle-Samen'!G213="","",'Basis-Tabelle-Samen'!G213)</f>
        <v>04</v>
      </c>
      <c r="D247" s="155" t="str">
        <f>IF('Basis-Tabelle-Samen'!$BB213="","",
IF($D$1="Bulgarisch - BG",'Basis-Tabelle-Samen'!$BB213,
IF($D$1="Dänisch - DK",'Basis-Tabelle-Samen'!$BC213,
IF($D$1="Deutsch - DE",'Basis-Tabelle-Samen'!$BD213,
IF($D$1="Englisch - UK",'Basis-Tabelle-Samen'!$BE213,
IF($D$1="Estnisch - EE",'Basis-Tabelle-Samen'!$BF213,
IF($D$1="Finnisch - FI",'Basis-Tabelle-Samen'!$BG213,
IF($D$1="Französisch - FR",'Basis-Tabelle-Samen'!$BH213,
IF($D$1="Griechisch - GR",'Basis-Tabelle-Samen'!$BI213,
IF($D$1="Irisch - IE",'Basis-Tabelle-Samen'!$BJ213,
IF($D$1="Isländisch - IS",'Basis-Tabelle-Samen'!$BK213,
IF($D$1="Italienisch - IT",'Basis-Tabelle-Samen'!$BL213,
IF($D$1="Japanisch - JP",'Basis-Tabelle-Samen'!$BM213,
IF($D$1="Kroatisch - HR",'Basis-Tabelle-Samen'!$BN213,
IF($D$1="Lettisch - LV",'Basis-Tabelle-Samen'!$BO213,
IF($D$1="Litauisch - LT",'Basis-Tabelle-Samen'!$BP213,
IF($D$1="Maltesisch - MT",'Basis-Tabelle-Samen'!$BQ213,
IF($D$1="Niederländisch - NL",'Basis-Tabelle-Samen'!$BR213,
IF($D$1="Norwegisch - NO",'Basis-Tabelle-Samen'!$BS213,
IF($D$1="Polnisch - PL",'Basis-Tabelle-Samen'!$BT213,
IF($D$1="Portugiesisch - PT",'Basis-Tabelle-Samen'!$BU213,
IF($D$1="Rumänisch - RO",'Basis-Tabelle-Samen'!$BV213,
IF($D$1="Schwedisch - SE",'Basis-Tabelle-Samen'!$BW213,
IF($D$1="Slowakisch - SK",'Basis-Tabelle-Samen'!$BX213,
IF($D$1="Slowenisch - SI",'Basis-Tabelle-Samen'!$BY213,
IF($D$1="Spanisch - ES",'Basis-Tabelle-Samen'!$BZ213,
IF($D$1="Tschechisch - CZ",'Basis-Tabelle-Samen'!$BD213,
IF($D$1="Türkisch - TR",'Basis-Tabelle-Samen'!$CB213,
IF($D$1="Ungarisch - HU",'Basis-Tabelle-Samen'!$CC213,
" ACHTUNG")))))))))))))))))))))))))))))</f>
        <v>Bonsai - White Mulberry
Morus alba
Weißer Maulbeerbaum</v>
      </c>
      <c r="E247" s="190" t="str">
        <f t="shared" si="18"/>
        <v/>
      </c>
      <c r="F247" s="170"/>
      <c r="G247" s="12"/>
      <c r="H247" s="157">
        <f>IF('Basis-Tabelle-Samen'!K213="","",'Basis-Tabelle-Samen'!K213)</f>
        <v>74002</v>
      </c>
      <c r="I247" s="189">
        <f t="shared" si="19"/>
        <v>15</v>
      </c>
      <c r="J247" s="188">
        <f>IF(H247="",0,'Basis-Tabelle-Samen'!M213)</f>
        <v>2.4500000000000002</v>
      </c>
      <c r="K247" s="12"/>
      <c r="L247" s="157">
        <f>IF('Basis-Tabelle-Samen'!N213="","",'Basis-Tabelle-Samen'!N213)</f>
        <v>84002</v>
      </c>
      <c r="M247" s="189">
        <f t="shared" si="20"/>
        <v>18</v>
      </c>
      <c r="N247" s="188">
        <f>IF(L247="",0,'Basis-Tabelle-Samen'!P213)</f>
        <v>3.75</v>
      </c>
      <c r="O247" s="12"/>
      <c r="P247" s="157">
        <f>IF('Basis-Tabelle-Samen'!Q213="","",'Basis-Tabelle-Samen'!Q213)</f>
        <v>54002</v>
      </c>
      <c r="Q247" s="189">
        <f t="shared" si="21"/>
        <v>6</v>
      </c>
      <c r="R247" s="188">
        <f>IF(P247="",0,'Basis-Tabelle-Samen'!S213)</f>
        <v>4.95</v>
      </c>
      <c r="S247" s="12"/>
      <c r="T247" s="157">
        <f>IF('Basis-Tabelle-Samen'!T213="","",'Basis-Tabelle-Samen'!T213)</f>
        <v>34002</v>
      </c>
      <c r="U247" s="189">
        <f t="shared" si="22"/>
        <v>6</v>
      </c>
      <c r="V247" s="188">
        <f>IF(T247="",0,'Basis-Tabelle-Samen'!V213)</f>
        <v>6.75</v>
      </c>
      <c r="W247" s="12"/>
      <c r="X247" s="157">
        <f>IF('Basis-Tabelle-Samen'!W213="","",'Basis-Tabelle-Samen'!W213)</f>
        <v>64002</v>
      </c>
      <c r="Y247" s="189">
        <f t="shared" si="23"/>
        <v>8</v>
      </c>
      <c r="Z247" s="188">
        <f>IF(X247="",0,'Basis-Tabelle-Samen'!Y213)</f>
        <v>2.95</v>
      </c>
    </row>
    <row r="248" spans="1:26" ht="39.950000000000003" customHeight="1" x14ac:dyDescent="0.2">
      <c r="A248" s="154" t="str">
        <f>IF('Basis-Tabelle-Samen'!A227="","",IF($D$1="Deutsch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48" s="337">
        <v>222</v>
      </c>
      <c r="C248" s="160" t="str">
        <f>IF('Basis-Tabelle-Samen'!G224="","",'Basis-Tabelle-Samen'!G224)</f>
        <v>04</v>
      </c>
      <c r="D248" s="155" t="str">
        <f>IF('Basis-Tabelle-Samen'!$BB224="","",
IF($D$1="Bulgarisch - BG",'Basis-Tabelle-Samen'!$BB224,
IF($D$1="Dänisch - DK",'Basis-Tabelle-Samen'!$BC224,
IF($D$1="Deutsch - DE",'Basis-Tabelle-Samen'!$BD224,
IF($D$1="Englisch - UK",'Basis-Tabelle-Samen'!$BE224,
IF($D$1="Estnisch - EE",'Basis-Tabelle-Samen'!$BF224,
IF($D$1="Finnisch - FI",'Basis-Tabelle-Samen'!$BG224,
IF($D$1="Französisch - FR",'Basis-Tabelle-Samen'!$BH224,
IF($D$1="Griechisch - GR",'Basis-Tabelle-Samen'!$BI224,
IF($D$1="Irisch - IE",'Basis-Tabelle-Samen'!$BJ224,
IF($D$1="Isländisch - IS",'Basis-Tabelle-Samen'!$BK224,
IF($D$1="Italienisch - IT",'Basis-Tabelle-Samen'!$BL224,
IF($D$1="Japanisch - JP",'Basis-Tabelle-Samen'!$BM224,
IF($D$1="Kroatisch - HR",'Basis-Tabelle-Samen'!$BN224,
IF($D$1="Lettisch - LV",'Basis-Tabelle-Samen'!$BO224,
IF($D$1="Litauisch - LT",'Basis-Tabelle-Samen'!$BP224,
IF($D$1="Maltesisch - MT",'Basis-Tabelle-Samen'!$BQ224,
IF($D$1="Niederländisch - NL",'Basis-Tabelle-Samen'!$BR224,
IF($D$1="Norwegisch - NO",'Basis-Tabelle-Samen'!$BS224,
IF($D$1="Polnisch - PL",'Basis-Tabelle-Samen'!$BT224,
IF($D$1="Portugiesisch - PT",'Basis-Tabelle-Samen'!$BU224,
IF($D$1="Rumänisch - RO",'Basis-Tabelle-Samen'!$BV224,
IF($D$1="Schwedisch - SE",'Basis-Tabelle-Samen'!$BW224,
IF($D$1="Slowakisch - SK",'Basis-Tabelle-Samen'!$BX224,
IF($D$1="Slowenisch - SI",'Basis-Tabelle-Samen'!$BY224,
IF($D$1="Spanisch - ES",'Basis-Tabelle-Samen'!$BZ224,
IF($D$1="Tschechisch - CZ",'Basis-Tabelle-Samen'!$BD224,
IF($D$1="Türkisch - TR",'Basis-Tabelle-Samen'!$CB224,
IF($D$1="Ungarisch - HU",'Basis-Tabelle-Samen'!$CC224,
" ACHTUNG")))))))))))))))))))))))))))))</f>
        <v>Bonsai - Wild Black Cherry
Prunus serulata
Japanische Blütenkirsche</v>
      </c>
      <c r="E248" s="190" t="str">
        <f t="shared" si="18"/>
        <v/>
      </c>
      <c r="F248" s="170"/>
      <c r="G248" s="12"/>
      <c r="H248" s="157">
        <f>IF('Basis-Tabelle-Samen'!K224="","",'Basis-Tabelle-Samen'!K224)</f>
        <v>74372</v>
      </c>
      <c r="I248" s="189">
        <f t="shared" si="19"/>
        <v>15</v>
      </c>
      <c r="J248" s="188">
        <f>IF(H248="",0,'Basis-Tabelle-Samen'!M224)</f>
        <v>2.4500000000000002</v>
      </c>
      <c r="K248" s="12"/>
      <c r="L248" s="157">
        <f>IF('Basis-Tabelle-Samen'!N224="","",'Basis-Tabelle-Samen'!N224)</f>
        <v>84372</v>
      </c>
      <c r="M248" s="189">
        <f t="shared" si="20"/>
        <v>18</v>
      </c>
      <c r="N248" s="188">
        <f>IF(L248="",0,'Basis-Tabelle-Samen'!P224)</f>
        <v>3.75</v>
      </c>
      <c r="O248" s="12"/>
      <c r="P248" s="157">
        <f>IF('Basis-Tabelle-Samen'!Q224="","",'Basis-Tabelle-Samen'!Q224)</f>
        <v>54372</v>
      </c>
      <c r="Q248" s="189">
        <f t="shared" si="21"/>
        <v>6</v>
      </c>
      <c r="R248" s="188">
        <f>IF(P248="",0,'Basis-Tabelle-Samen'!S224)</f>
        <v>4.95</v>
      </c>
      <c r="S248" s="12"/>
      <c r="T248" s="157">
        <f>IF('Basis-Tabelle-Samen'!T224="","",'Basis-Tabelle-Samen'!T224)</f>
        <v>34372</v>
      </c>
      <c r="U248" s="189">
        <f t="shared" si="22"/>
        <v>6</v>
      </c>
      <c r="V248" s="188">
        <f>IF(T248="",0,'Basis-Tabelle-Samen'!V224)</f>
        <v>6.75</v>
      </c>
      <c r="W248" s="12"/>
      <c r="X248" s="157">
        <f>IF('Basis-Tabelle-Samen'!W224="","",'Basis-Tabelle-Samen'!W224)</f>
        <v>64372</v>
      </c>
      <c r="Y248" s="189">
        <f t="shared" si="23"/>
        <v>8</v>
      </c>
      <c r="Z248" s="188">
        <f>IF(X248="",0,'Basis-Tabelle-Samen'!Y224)</f>
        <v>2.95</v>
      </c>
    </row>
    <row r="249" spans="1:26" ht="39.950000000000003" customHeight="1" x14ac:dyDescent="0.2">
      <c r="A249" s="154" t="str">
        <f>IF('Basis-Tabelle-Samen'!A231="","",IF($D$1="Deutsch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49" s="337">
        <v>227</v>
      </c>
      <c r="C249" s="160" t="str">
        <f>IF('Basis-Tabelle-Samen'!G229="","",'Basis-Tabelle-Samen'!G229)</f>
        <v>04</v>
      </c>
      <c r="D249" s="155" t="str">
        <f>IF('Basis-Tabelle-Samen'!$BB229="","",
IF($D$1="Bulgarisch - BG",'Basis-Tabelle-Samen'!$BB229,
IF($D$1="Dänisch - DK",'Basis-Tabelle-Samen'!$BC229,
IF($D$1="Deutsch - DE",'Basis-Tabelle-Samen'!$BD229,
IF($D$1="Englisch - UK",'Basis-Tabelle-Samen'!$BE229,
IF($D$1="Estnisch - EE",'Basis-Tabelle-Samen'!$BF229,
IF($D$1="Finnisch - FI",'Basis-Tabelle-Samen'!$BG229,
IF($D$1="Französisch - FR",'Basis-Tabelle-Samen'!$BH229,
IF($D$1="Griechisch - GR",'Basis-Tabelle-Samen'!$BI229,
IF($D$1="Irisch - IE",'Basis-Tabelle-Samen'!$BJ229,
IF($D$1="Isländisch - IS",'Basis-Tabelle-Samen'!$BK229,
IF($D$1="Italienisch - IT",'Basis-Tabelle-Samen'!$BL229,
IF($D$1="Japanisch - JP",'Basis-Tabelle-Samen'!$BM229,
IF($D$1="Kroatisch - HR",'Basis-Tabelle-Samen'!$BN229,
IF($D$1="Lettisch - LV",'Basis-Tabelle-Samen'!$BO229,
IF($D$1="Litauisch - LT",'Basis-Tabelle-Samen'!$BP229,
IF($D$1="Maltesisch - MT",'Basis-Tabelle-Samen'!$BQ229,
IF($D$1="Niederländisch - NL",'Basis-Tabelle-Samen'!$BR229,
IF($D$1="Norwegisch - NO",'Basis-Tabelle-Samen'!$BS229,
IF($D$1="Polnisch - PL",'Basis-Tabelle-Samen'!$BT229,
IF($D$1="Portugiesisch - PT",'Basis-Tabelle-Samen'!$BU229,
IF($D$1="Rumänisch - RO",'Basis-Tabelle-Samen'!$BV229,
IF($D$1="Schwedisch - SE",'Basis-Tabelle-Samen'!$BW229,
IF($D$1="Slowakisch - SK",'Basis-Tabelle-Samen'!$BX229,
IF($D$1="Slowenisch - SI",'Basis-Tabelle-Samen'!$BY229,
IF($D$1="Spanisch - ES",'Basis-Tabelle-Samen'!$BZ229,
IF($D$1="Tschechisch - CZ",'Basis-Tabelle-Samen'!$BD229,
IF($D$1="Türkisch - TR",'Basis-Tabelle-Samen'!$CB229,
IF($D$1="Ungarisch - HU",'Basis-Tabelle-Samen'!$CC229,
" ACHTUNG")))))))))))))))))))))))))))))</f>
        <v>Bonsai - Wild Crab
Malus sylvestris
Europäischer Wildapfel</v>
      </c>
      <c r="E249" s="190" t="str">
        <f t="shared" si="18"/>
        <v/>
      </c>
      <c r="F249" s="170"/>
      <c r="G249" s="12"/>
      <c r="H249" s="157">
        <f>IF('Basis-Tabelle-Samen'!K229="","",'Basis-Tabelle-Samen'!K229)</f>
        <v>74953</v>
      </c>
      <c r="I249" s="189">
        <f t="shared" si="19"/>
        <v>15</v>
      </c>
      <c r="J249" s="188">
        <f>IF(H249="",0,'Basis-Tabelle-Samen'!M229)</f>
        <v>2.4500000000000002</v>
      </c>
      <c r="K249" s="12"/>
      <c r="L249" s="157">
        <f>IF('Basis-Tabelle-Samen'!N229="","",'Basis-Tabelle-Samen'!N229)</f>
        <v>84953</v>
      </c>
      <c r="M249" s="189">
        <f t="shared" si="20"/>
        <v>18</v>
      </c>
      <c r="N249" s="188">
        <f>IF(L249="",0,'Basis-Tabelle-Samen'!P229)</f>
        <v>3.75</v>
      </c>
      <c r="O249" s="12"/>
      <c r="P249" s="157">
        <f>IF('Basis-Tabelle-Samen'!Q229="","",'Basis-Tabelle-Samen'!Q229)</f>
        <v>54953</v>
      </c>
      <c r="Q249" s="189">
        <f t="shared" si="21"/>
        <v>6</v>
      </c>
      <c r="R249" s="188">
        <f>IF(P249="",0,'Basis-Tabelle-Samen'!S229)</f>
        <v>4.95</v>
      </c>
      <c r="S249" s="12"/>
      <c r="T249" s="157">
        <f>IF('Basis-Tabelle-Samen'!T229="","",'Basis-Tabelle-Samen'!T229)</f>
        <v>34953</v>
      </c>
      <c r="U249" s="189">
        <f t="shared" si="22"/>
        <v>6</v>
      </c>
      <c r="V249" s="188">
        <f>IF(T249="",0,'Basis-Tabelle-Samen'!V229)</f>
        <v>6.75</v>
      </c>
      <c r="W249" s="12"/>
      <c r="X249" s="157">
        <f>IF('Basis-Tabelle-Samen'!W229="","",'Basis-Tabelle-Samen'!W229)</f>
        <v>64953</v>
      </c>
      <c r="Y249" s="189">
        <f t="shared" si="23"/>
        <v>8</v>
      </c>
      <c r="Z249" s="188">
        <f>IF(X249="",0,'Basis-Tabelle-Samen'!Y229)</f>
        <v>2.95</v>
      </c>
    </row>
    <row r="250" spans="1:26" ht="39.950000000000003" customHeight="1" x14ac:dyDescent="0.2">
      <c r="A250" s="154" t="str">
        <f>IF('Basis-Tabelle-Samen'!A257="","",IF($D$1="Deutsch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50" s="337">
        <v>240</v>
      </c>
      <c r="C250" s="160" t="str">
        <f>IF('Basis-Tabelle-Samen'!G242="","",'Basis-Tabelle-Samen'!G242)</f>
        <v>05</v>
      </c>
      <c r="D250" s="155" t="str">
        <f>IF('Basis-Tabelle-Samen'!$BB242="","",
IF($D$1="Bulgarisch - BG",'Basis-Tabelle-Samen'!$BB242,
IF($D$1="Dänisch - DK",'Basis-Tabelle-Samen'!$BC242,
IF($D$1="Deutsch - DE",'Basis-Tabelle-Samen'!$BD242,
IF($D$1="Englisch - UK",'Basis-Tabelle-Samen'!$BE242,
IF($D$1="Estnisch - EE",'Basis-Tabelle-Samen'!$BF242,
IF($D$1="Finnisch - FI",'Basis-Tabelle-Samen'!$BG242,
IF($D$1="Französisch - FR",'Basis-Tabelle-Samen'!$BH242,
IF($D$1="Griechisch - GR",'Basis-Tabelle-Samen'!$BI242,
IF($D$1="Irisch - IE",'Basis-Tabelle-Samen'!$BJ242,
IF($D$1="Isländisch - IS",'Basis-Tabelle-Samen'!$BK242,
IF($D$1="Italienisch - IT",'Basis-Tabelle-Samen'!$BL242,
IF($D$1="Japanisch - JP",'Basis-Tabelle-Samen'!$BM242,
IF($D$1="Kroatisch - HR",'Basis-Tabelle-Samen'!$BN242,
IF($D$1="Lettisch - LV",'Basis-Tabelle-Samen'!$BO242,
IF($D$1="Litauisch - LT",'Basis-Tabelle-Samen'!$BP242,
IF($D$1="Maltesisch - MT",'Basis-Tabelle-Samen'!$BQ242,
IF($D$1="Niederländisch - NL",'Basis-Tabelle-Samen'!$BR242,
IF($D$1="Norwegisch - NO",'Basis-Tabelle-Samen'!$BS242,
IF($D$1="Polnisch - PL",'Basis-Tabelle-Samen'!$BT242,
IF($D$1="Portugiesisch - PT",'Basis-Tabelle-Samen'!$BU242,
IF($D$1="Rumänisch - RO",'Basis-Tabelle-Samen'!$BV242,
IF($D$1="Schwedisch - SE",'Basis-Tabelle-Samen'!$BW242,
IF($D$1="Slowakisch - SK",'Basis-Tabelle-Samen'!$BX242,
IF($D$1="Slowenisch - SI",'Basis-Tabelle-Samen'!$BY242,
IF($D$1="Spanisch - ES",'Basis-Tabelle-Samen'!$BZ242,
IF($D$1="Tschechisch - CZ",'Basis-Tabelle-Samen'!$BD242,
IF($D$1="Türkisch - TR",'Basis-Tabelle-Samen'!$CB242,
IF($D$1="Ungarisch - HU",'Basis-Tabelle-Samen'!$CC242,
" ACHTUNG")))))))))))))))))))))))))))))</f>
        <v>Cardoon / Spanish Artichoke
Cynara cardunculus
Spanische Artischocke</v>
      </c>
      <c r="E250" s="190" t="str">
        <f t="shared" si="18"/>
        <v/>
      </c>
      <c r="F250" s="170"/>
      <c r="G250" s="12"/>
      <c r="H250" s="157">
        <f>IF('Basis-Tabelle-Samen'!K242="","",'Basis-Tabelle-Samen'!K242)</f>
        <v>73113</v>
      </c>
      <c r="I250" s="189">
        <f t="shared" si="19"/>
        <v>15</v>
      </c>
      <c r="J250" s="188">
        <f>IF(H250="",0,'Basis-Tabelle-Samen'!M242)</f>
        <v>2.4500000000000002</v>
      </c>
      <c r="K250" s="12"/>
      <c r="L250" s="157">
        <f>IF('Basis-Tabelle-Samen'!N242="","",'Basis-Tabelle-Samen'!N242)</f>
        <v>83113</v>
      </c>
      <c r="M250" s="189">
        <f t="shared" si="20"/>
        <v>18</v>
      </c>
      <c r="N250" s="188">
        <f>IF(L250="",0,'Basis-Tabelle-Samen'!P242)</f>
        <v>3.75</v>
      </c>
      <c r="O250" s="12"/>
      <c r="P250" s="157">
        <f>IF('Basis-Tabelle-Samen'!Q242="","",'Basis-Tabelle-Samen'!Q242)</f>
        <v>53113</v>
      </c>
      <c r="Q250" s="189">
        <f t="shared" si="21"/>
        <v>6</v>
      </c>
      <c r="R250" s="188">
        <f>IF(P250="",0,'Basis-Tabelle-Samen'!S242)</f>
        <v>4.95</v>
      </c>
      <c r="S250" s="12"/>
      <c r="T250" s="157">
        <f>IF('Basis-Tabelle-Samen'!T242="","",'Basis-Tabelle-Samen'!T242)</f>
        <v>33113</v>
      </c>
      <c r="U250" s="189">
        <f t="shared" si="22"/>
        <v>6</v>
      </c>
      <c r="V250" s="188">
        <f>IF(T250="",0,'Basis-Tabelle-Samen'!V242)</f>
        <v>6.75</v>
      </c>
      <c r="W250" s="12"/>
      <c r="X250" s="157">
        <f>IF('Basis-Tabelle-Samen'!W242="","",'Basis-Tabelle-Samen'!W242)</f>
        <v>63113</v>
      </c>
      <c r="Y250" s="189">
        <f t="shared" si="23"/>
        <v>8</v>
      </c>
      <c r="Z250" s="188">
        <f>IF(X250="",0,'Basis-Tabelle-Samen'!Y242)</f>
        <v>2.95</v>
      </c>
    </row>
    <row r="251" spans="1:26" ht="39.950000000000003" customHeight="1" x14ac:dyDescent="0.2">
      <c r="A251" s="154" t="str">
        <f>IF('Basis-Tabelle-Samen'!A248="","",IF($D$1="Deutsch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51" s="337">
        <v>252</v>
      </c>
      <c r="C251" s="160" t="str">
        <f>IF('Basis-Tabelle-Samen'!G254="","",'Basis-Tabelle-Samen'!G254)</f>
        <v>05</v>
      </c>
      <c r="D251" s="155" t="str">
        <f>IF('Basis-Tabelle-Samen'!$BB254="","",
IF($D$1="Bulgarisch - BG",'Basis-Tabelle-Samen'!$BB254,
IF($D$1="Dänisch - DK",'Basis-Tabelle-Samen'!$BC254,
IF($D$1="Deutsch - DE",'Basis-Tabelle-Samen'!$BD254,
IF($D$1="Englisch - UK",'Basis-Tabelle-Samen'!$BE254,
IF($D$1="Estnisch - EE",'Basis-Tabelle-Samen'!$BF254,
IF($D$1="Finnisch - FI",'Basis-Tabelle-Samen'!$BG254,
IF($D$1="Französisch - FR",'Basis-Tabelle-Samen'!$BH254,
IF($D$1="Griechisch - GR",'Basis-Tabelle-Samen'!$BI254,
IF($D$1="Irisch - IE",'Basis-Tabelle-Samen'!$BJ254,
IF($D$1="Isländisch - IS",'Basis-Tabelle-Samen'!$BK254,
IF($D$1="Italienisch - IT",'Basis-Tabelle-Samen'!$BL254,
IF($D$1="Japanisch - JP",'Basis-Tabelle-Samen'!$BM254,
IF($D$1="Kroatisch - HR",'Basis-Tabelle-Samen'!$BN254,
IF($D$1="Lettisch - LV",'Basis-Tabelle-Samen'!$BO254,
IF($D$1="Litauisch - LT",'Basis-Tabelle-Samen'!$BP254,
IF($D$1="Maltesisch - MT",'Basis-Tabelle-Samen'!$BQ254,
IF($D$1="Niederländisch - NL",'Basis-Tabelle-Samen'!$BR254,
IF($D$1="Norwegisch - NO",'Basis-Tabelle-Samen'!$BS254,
IF($D$1="Polnisch - PL",'Basis-Tabelle-Samen'!$BT254,
IF($D$1="Portugiesisch - PT",'Basis-Tabelle-Samen'!$BU254,
IF($D$1="Rumänisch - RO",'Basis-Tabelle-Samen'!$BV254,
IF($D$1="Schwedisch - SE",'Basis-Tabelle-Samen'!$BW254,
IF($D$1="Slowakisch - SK",'Basis-Tabelle-Samen'!$BX254,
IF($D$1="Slowenisch - SI",'Basis-Tabelle-Samen'!$BY254,
IF($D$1="Spanisch - ES",'Basis-Tabelle-Samen'!$BZ254,
IF($D$1="Tschechisch - CZ",'Basis-Tabelle-Samen'!$BD254,
IF($D$1="Türkisch - TR",'Basis-Tabelle-Samen'!$CB254,
IF($D$1="Ungarisch - HU",'Basis-Tabelle-Samen'!$CC254,
" ACHTUNG")))))))))))))))))))))))))))))</f>
        <v>Chili - De Cayenne
Capsicum annum
Chili - De Cayenne</v>
      </c>
      <c r="E251" s="190" t="str">
        <f t="shared" si="18"/>
        <v/>
      </c>
      <c r="F251" s="170"/>
      <c r="G251" s="12"/>
      <c r="H251" s="157">
        <f>IF('Basis-Tabelle-Samen'!K254="","",'Basis-Tabelle-Samen'!K254)</f>
        <v>73509</v>
      </c>
      <c r="I251" s="189">
        <f t="shared" si="19"/>
        <v>15</v>
      </c>
      <c r="J251" s="188">
        <f>IF(H251="",0,'Basis-Tabelle-Samen'!M254)</f>
        <v>2.4500000000000002</v>
      </c>
      <c r="K251" s="12"/>
      <c r="L251" s="157">
        <f>IF('Basis-Tabelle-Samen'!N254="","",'Basis-Tabelle-Samen'!N254)</f>
        <v>83509</v>
      </c>
      <c r="M251" s="189">
        <f t="shared" si="20"/>
        <v>18</v>
      </c>
      <c r="N251" s="188">
        <f>IF(L251="",0,'Basis-Tabelle-Samen'!P254)</f>
        <v>3.75</v>
      </c>
      <c r="O251" s="12"/>
      <c r="P251" s="157">
        <f>IF('Basis-Tabelle-Samen'!Q254="","",'Basis-Tabelle-Samen'!Q254)</f>
        <v>53509</v>
      </c>
      <c r="Q251" s="189">
        <f t="shared" si="21"/>
        <v>6</v>
      </c>
      <c r="R251" s="188">
        <f>IF(P251="",0,'Basis-Tabelle-Samen'!S254)</f>
        <v>4.95</v>
      </c>
      <c r="S251" s="12"/>
      <c r="T251" s="157">
        <f>IF('Basis-Tabelle-Samen'!T254="","",'Basis-Tabelle-Samen'!T254)</f>
        <v>33509</v>
      </c>
      <c r="U251" s="189">
        <f t="shared" si="22"/>
        <v>6</v>
      </c>
      <c r="V251" s="188">
        <f>IF(T251="",0,'Basis-Tabelle-Samen'!V254)</f>
        <v>6.75</v>
      </c>
      <c r="W251" s="12"/>
      <c r="X251" s="157">
        <f>IF('Basis-Tabelle-Samen'!W254="","",'Basis-Tabelle-Samen'!W254)</f>
        <v>63509</v>
      </c>
      <c r="Y251" s="189">
        <f t="shared" si="23"/>
        <v>8</v>
      </c>
      <c r="Z251" s="188">
        <f>IF(X251="",0,'Basis-Tabelle-Samen'!Y254)</f>
        <v>2.95</v>
      </c>
    </row>
    <row r="252" spans="1:26" ht="39.950000000000003" customHeight="1" x14ac:dyDescent="0.2">
      <c r="A252" s="154" t="str">
        <f>IF('Basis-Tabelle-Samen'!A249="","",IF($D$1="Deutsch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52" s="337">
        <v>251</v>
      </c>
      <c r="C252" s="160" t="str">
        <f>IF('Basis-Tabelle-Samen'!G253="","",'Basis-Tabelle-Samen'!G253)</f>
        <v>05</v>
      </c>
      <c r="D252" s="155" t="str">
        <f>IF('Basis-Tabelle-Samen'!$BB253="","",
IF($D$1="Bulgarisch - BG",'Basis-Tabelle-Samen'!$BB253,
IF($D$1="Dänisch - DK",'Basis-Tabelle-Samen'!$BC253,
IF($D$1="Deutsch - DE",'Basis-Tabelle-Samen'!$BD253,
IF($D$1="Englisch - UK",'Basis-Tabelle-Samen'!$BE253,
IF($D$1="Estnisch - EE",'Basis-Tabelle-Samen'!$BF253,
IF($D$1="Finnisch - FI",'Basis-Tabelle-Samen'!$BG253,
IF($D$1="Französisch - FR",'Basis-Tabelle-Samen'!$BH253,
IF($D$1="Griechisch - GR",'Basis-Tabelle-Samen'!$BI253,
IF($D$1="Irisch - IE",'Basis-Tabelle-Samen'!$BJ253,
IF($D$1="Isländisch - IS",'Basis-Tabelle-Samen'!$BK253,
IF($D$1="Italienisch - IT",'Basis-Tabelle-Samen'!$BL253,
IF($D$1="Japanisch - JP",'Basis-Tabelle-Samen'!$BM253,
IF($D$1="Kroatisch - HR",'Basis-Tabelle-Samen'!$BN253,
IF($D$1="Lettisch - LV",'Basis-Tabelle-Samen'!$BO253,
IF($D$1="Litauisch - LT",'Basis-Tabelle-Samen'!$BP253,
IF($D$1="Maltesisch - MT",'Basis-Tabelle-Samen'!$BQ253,
IF($D$1="Niederländisch - NL",'Basis-Tabelle-Samen'!$BR253,
IF($D$1="Norwegisch - NO",'Basis-Tabelle-Samen'!$BS253,
IF($D$1="Polnisch - PL",'Basis-Tabelle-Samen'!$BT253,
IF($D$1="Portugiesisch - PT",'Basis-Tabelle-Samen'!$BU253,
IF($D$1="Rumänisch - RO",'Basis-Tabelle-Samen'!$BV253,
IF($D$1="Schwedisch - SE",'Basis-Tabelle-Samen'!$BW253,
IF($D$1="Slowakisch - SK",'Basis-Tabelle-Samen'!$BX253,
IF($D$1="Slowenisch - SI",'Basis-Tabelle-Samen'!$BY253,
IF($D$1="Spanisch - ES",'Basis-Tabelle-Samen'!$BZ253,
IF($D$1="Tschechisch - CZ",'Basis-Tabelle-Samen'!$BD253,
IF($D$1="Türkisch - TR",'Basis-Tabelle-Samen'!$CB253,
IF($D$1="Ungarisch - HU",'Basis-Tabelle-Samen'!$CC253,
" ACHTUNG")))))))))))))))))))))))))))))</f>
        <v>Chili - Habanero Antilles Red
Capsicum chinense
Chili - Habanero Antilles Red</v>
      </c>
      <c r="E252" s="190" t="str">
        <f t="shared" si="18"/>
        <v/>
      </c>
      <c r="F252" s="170"/>
      <c r="G252" s="12"/>
      <c r="H252" s="157">
        <f>IF('Basis-Tabelle-Samen'!K253="","",'Basis-Tabelle-Samen'!K253)</f>
        <v>73506</v>
      </c>
      <c r="I252" s="189">
        <f t="shared" si="19"/>
        <v>15</v>
      </c>
      <c r="J252" s="188">
        <f>IF(H252="",0,'Basis-Tabelle-Samen'!M253)</f>
        <v>2.4500000000000002</v>
      </c>
      <c r="K252" s="12"/>
      <c r="L252" s="157">
        <f>IF('Basis-Tabelle-Samen'!N253="","",'Basis-Tabelle-Samen'!N253)</f>
        <v>83506</v>
      </c>
      <c r="M252" s="189">
        <f t="shared" si="20"/>
        <v>18</v>
      </c>
      <c r="N252" s="188">
        <f>IF(L252="",0,'Basis-Tabelle-Samen'!P253)</f>
        <v>3.75</v>
      </c>
      <c r="O252" s="12"/>
      <c r="P252" s="157">
        <f>IF('Basis-Tabelle-Samen'!Q253="","",'Basis-Tabelle-Samen'!Q253)</f>
        <v>53506</v>
      </c>
      <c r="Q252" s="189">
        <f t="shared" si="21"/>
        <v>6</v>
      </c>
      <c r="R252" s="188">
        <f>IF(P252="",0,'Basis-Tabelle-Samen'!S253)</f>
        <v>4.95</v>
      </c>
      <c r="S252" s="12"/>
      <c r="T252" s="157">
        <f>IF('Basis-Tabelle-Samen'!T253="","",'Basis-Tabelle-Samen'!T253)</f>
        <v>33506</v>
      </c>
      <c r="U252" s="189">
        <f t="shared" si="22"/>
        <v>6</v>
      </c>
      <c r="V252" s="188">
        <f>IF(T252="",0,'Basis-Tabelle-Samen'!V253)</f>
        <v>6.75</v>
      </c>
      <c r="W252" s="12"/>
      <c r="X252" s="157">
        <f>IF('Basis-Tabelle-Samen'!W253="","",'Basis-Tabelle-Samen'!W253)</f>
        <v>63506</v>
      </c>
      <c r="Y252" s="189">
        <f t="shared" si="23"/>
        <v>8</v>
      </c>
      <c r="Z252" s="188">
        <f>IF(X252="",0,'Basis-Tabelle-Samen'!Y253)</f>
        <v>2.95</v>
      </c>
    </row>
    <row r="253" spans="1:26" ht="39.950000000000003" customHeight="1" x14ac:dyDescent="0.2">
      <c r="A253" s="154" t="str">
        <f>IF('Basis-Tabelle-Samen'!A245="","",IF($D$1="Deutsch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53" s="337">
        <v>253</v>
      </c>
      <c r="C253" s="160" t="str">
        <f>IF('Basis-Tabelle-Samen'!G255="","",'Basis-Tabelle-Samen'!G255)</f>
        <v>05</v>
      </c>
      <c r="D253" s="155" t="str">
        <f>IF('Basis-Tabelle-Samen'!$BB255="","",
IF($D$1="Bulgarisch - BG",'Basis-Tabelle-Samen'!$BB255,
IF($D$1="Dänisch - DK",'Basis-Tabelle-Samen'!$BC255,
IF($D$1="Deutsch - DE",'Basis-Tabelle-Samen'!$BD255,
IF($D$1="Englisch - UK",'Basis-Tabelle-Samen'!$BE255,
IF($D$1="Estnisch - EE",'Basis-Tabelle-Samen'!$BF255,
IF($D$1="Finnisch - FI",'Basis-Tabelle-Samen'!$BG255,
IF($D$1="Französisch - FR",'Basis-Tabelle-Samen'!$BH255,
IF($D$1="Griechisch - GR",'Basis-Tabelle-Samen'!$BI255,
IF($D$1="Irisch - IE",'Basis-Tabelle-Samen'!$BJ255,
IF($D$1="Isländisch - IS",'Basis-Tabelle-Samen'!$BK255,
IF($D$1="Italienisch - IT",'Basis-Tabelle-Samen'!$BL255,
IF($D$1="Japanisch - JP",'Basis-Tabelle-Samen'!$BM255,
IF($D$1="Kroatisch - HR",'Basis-Tabelle-Samen'!$BN255,
IF($D$1="Lettisch - LV",'Basis-Tabelle-Samen'!$BO255,
IF($D$1="Litauisch - LT",'Basis-Tabelle-Samen'!$BP255,
IF($D$1="Maltesisch - MT",'Basis-Tabelle-Samen'!$BQ255,
IF($D$1="Niederländisch - NL",'Basis-Tabelle-Samen'!$BR255,
IF($D$1="Norwegisch - NO",'Basis-Tabelle-Samen'!$BS255,
IF($D$1="Polnisch - PL",'Basis-Tabelle-Samen'!$BT255,
IF($D$1="Portugiesisch - PT",'Basis-Tabelle-Samen'!$BU255,
IF($D$1="Rumänisch - RO",'Basis-Tabelle-Samen'!$BV255,
IF($D$1="Schwedisch - SE",'Basis-Tabelle-Samen'!$BW255,
IF($D$1="Slowakisch - SK",'Basis-Tabelle-Samen'!$BX255,
IF($D$1="Slowenisch - SI",'Basis-Tabelle-Samen'!$BY255,
IF($D$1="Spanisch - ES",'Basis-Tabelle-Samen'!$BZ255,
IF($D$1="Tschechisch - CZ",'Basis-Tabelle-Samen'!$BD255,
IF($D$1="Türkisch - TR",'Basis-Tabelle-Samen'!$CB255,
IF($D$1="Ungarisch - HU",'Basis-Tabelle-Samen'!$CC255,
" ACHTUNG")))))))))))))))))))))))))))))</f>
        <v>Chili - Habanero Chocolate
Capsicum chinense
Chili - Habanero Chocolate</v>
      </c>
      <c r="E253" s="190" t="str">
        <f t="shared" si="18"/>
        <v/>
      </c>
      <c r="F253" s="170"/>
      <c r="G253" s="12"/>
      <c r="H253" s="157">
        <f>IF('Basis-Tabelle-Samen'!K255="","",'Basis-Tabelle-Samen'!K255)</f>
        <v>73534</v>
      </c>
      <c r="I253" s="189">
        <f t="shared" si="19"/>
        <v>15</v>
      </c>
      <c r="J253" s="188">
        <f>IF(H253="",0,'Basis-Tabelle-Samen'!M255)</f>
        <v>2.4500000000000002</v>
      </c>
      <c r="K253" s="12"/>
      <c r="L253" s="157">
        <f>IF('Basis-Tabelle-Samen'!N255="","",'Basis-Tabelle-Samen'!N255)</f>
        <v>83534</v>
      </c>
      <c r="M253" s="189">
        <f t="shared" si="20"/>
        <v>18</v>
      </c>
      <c r="N253" s="188">
        <f>IF(L253="",0,'Basis-Tabelle-Samen'!P255)</f>
        <v>3.75</v>
      </c>
      <c r="O253" s="12"/>
      <c r="P253" s="157">
        <f>IF('Basis-Tabelle-Samen'!Q255="","",'Basis-Tabelle-Samen'!Q255)</f>
        <v>53534</v>
      </c>
      <c r="Q253" s="189">
        <f t="shared" si="21"/>
        <v>6</v>
      </c>
      <c r="R253" s="188">
        <f>IF(P253="",0,'Basis-Tabelle-Samen'!S255)</f>
        <v>4.95</v>
      </c>
      <c r="S253" s="12"/>
      <c r="T253" s="157">
        <f>IF('Basis-Tabelle-Samen'!T255="","",'Basis-Tabelle-Samen'!T255)</f>
        <v>33534</v>
      </c>
      <c r="U253" s="189">
        <f t="shared" si="22"/>
        <v>6</v>
      </c>
      <c r="V253" s="188">
        <f>IF(T253="",0,'Basis-Tabelle-Samen'!V255)</f>
        <v>6.75</v>
      </c>
      <c r="W253" s="12"/>
      <c r="X253" s="157">
        <f>IF('Basis-Tabelle-Samen'!W255="","",'Basis-Tabelle-Samen'!W255)</f>
        <v>63534</v>
      </c>
      <c r="Y253" s="189">
        <f t="shared" si="23"/>
        <v>8</v>
      </c>
      <c r="Z253" s="188">
        <f>IF(X253="",0,'Basis-Tabelle-Samen'!Y255)</f>
        <v>2.95</v>
      </c>
    </row>
    <row r="254" spans="1:26" ht="39.950000000000003" customHeight="1" x14ac:dyDescent="0.2">
      <c r="A254" s="154" t="str">
        <f>IF('Basis-Tabelle-Samen'!A246="","",IF($D$1="Deutsch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54" s="337">
        <v>255</v>
      </c>
      <c r="C254" s="160" t="str">
        <f>IF('Basis-Tabelle-Samen'!G257="","",'Basis-Tabelle-Samen'!G257)</f>
        <v>05</v>
      </c>
      <c r="D254" s="155" t="str">
        <f>IF('Basis-Tabelle-Samen'!$BB257="","",
IF($D$1="Bulgarisch - BG",'Basis-Tabelle-Samen'!$BB257,
IF($D$1="Dänisch - DK",'Basis-Tabelle-Samen'!$BC257,
IF($D$1="Deutsch - DE",'Basis-Tabelle-Samen'!$BD257,
IF($D$1="Englisch - UK",'Basis-Tabelle-Samen'!$BE257,
IF($D$1="Estnisch - EE",'Basis-Tabelle-Samen'!$BF257,
IF($D$1="Finnisch - FI",'Basis-Tabelle-Samen'!$BG257,
IF($D$1="Französisch - FR",'Basis-Tabelle-Samen'!$BH257,
IF($D$1="Griechisch - GR",'Basis-Tabelle-Samen'!$BI257,
IF($D$1="Irisch - IE",'Basis-Tabelle-Samen'!$BJ257,
IF($D$1="Isländisch - IS",'Basis-Tabelle-Samen'!$BK257,
IF($D$1="Italienisch - IT",'Basis-Tabelle-Samen'!$BL257,
IF($D$1="Japanisch - JP",'Basis-Tabelle-Samen'!$BM257,
IF($D$1="Kroatisch - HR",'Basis-Tabelle-Samen'!$BN257,
IF($D$1="Lettisch - LV",'Basis-Tabelle-Samen'!$BO257,
IF($D$1="Litauisch - LT",'Basis-Tabelle-Samen'!$BP257,
IF($D$1="Maltesisch - MT",'Basis-Tabelle-Samen'!$BQ257,
IF($D$1="Niederländisch - NL",'Basis-Tabelle-Samen'!$BR257,
IF($D$1="Norwegisch - NO",'Basis-Tabelle-Samen'!$BS257,
IF($D$1="Polnisch - PL",'Basis-Tabelle-Samen'!$BT257,
IF($D$1="Portugiesisch - PT",'Basis-Tabelle-Samen'!$BU257,
IF($D$1="Rumänisch - RO",'Basis-Tabelle-Samen'!$BV257,
IF($D$1="Schwedisch - SE",'Basis-Tabelle-Samen'!$BW257,
IF($D$1="Slowakisch - SK",'Basis-Tabelle-Samen'!$BX257,
IF($D$1="Slowenisch - SI",'Basis-Tabelle-Samen'!$BY257,
IF($D$1="Spanisch - ES",'Basis-Tabelle-Samen'!$BZ257,
IF($D$1="Tschechisch - CZ",'Basis-Tabelle-Samen'!$BD257,
IF($D$1="Türkisch - TR",'Basis-Tabelle-Samen'!$CB257,
IF($D$1="Ungarisch - HU",'Basis-Tabelle-Samen'!$CC257,
" ACHTUNG")))))))))))))))))))))))))))))</f>
        <v>Chili - Peter Peppers Penis Chili
Capsicum annuum
Chili - Peter Peppers Penis Chili</v>
      </c>
      <c r="E254" s="190" t="str">
        <f t="shared" si="18"/>
        <v/>
      </c>
      <c r="F254" s="170"/>
      <c r="G254" s="12"/>
      <c r="H254" s="157">
        <f>IF('Basis-Tabelle-Samen'!K257="","",'Basis-Tabelle-Samen'!K257)</f>
        <v>73536</v>
      </c>
      <c r="I254" s="189">
        <f t="shared" si="19"/>
        <v>15</v>
      </c>
      <c r="J254" s="188">
        <f>IF(H254="",0,'Basis-Tabelle-Samen'!M257)</f>
        <v>2.4500000000000002</v>
      </c>
      <c r="K254" s="12"/>
      <c r="L254" s="157">
        <f>IF('Basis-Tabelle-Samen'!N257="","",'Basis-Tabelle-Samen'!N257)</f>
        <v>83536</v>
      </c>
      <c r="M254" s="189">
        <f t="shared" si="20"/>
        <v>18</v>
      </c>
      <c r="N254" s="188">
        <f>IF(L254="",0,'Basis-Tabelle-Samen'!P257)</f>
        <v>3.75</v>
      </c>
      <c r="O254" s="12"/>
      <c r="P254" s="157">
        <f>IF('Basis-Tabelle-Samen'!Q257="","",'Basis-Tabelle-Samen'!Q257)</f>
        <v>53536</v>
      </c>
      <c r="Q254" s="189">
        <f t="shared" si="21"/>
        <v>6</v>
      </c>
      <c r="R254" s="188">
        <f>IF(P254="",0,'Basis-Tabelle-Samen'!S257)</f>
        <v>4.95</v>
      </c>
      <c r="S254" s="12"/>
      <c r="T254" s="157">
        <f>IF('Basis-Tabelle-Samen'!T257="","",'Basis-Tabelle-Samen'!T257)</f>
        <v>33536</v>
      </c>
      <c r="U254" s="189">
        <f t="shared" si="22"/>
        <v>6</v>
      </c>
      <c r="V254" s="188">
        <f>IF(T254="",0,'Basis-Tabelle-Samen'!V257)</f>
        <v>6.75</v>
      </c>
      <c r="W254" s="12"/>
      <c r="X254" s="157">
        <f>IF('Basis-Tabelle-Samen'!W257="","",'Basis-Tabelle-Samen'!W257)</f>
        <v>63536</v>
      </c>
      <c r="Y254" s="189">
        <f t="shared" si="23"/>
        <v>8</v>
      </c>
      <c r="Z254" s="188">
        <f>IF(X254="",0,'Basis-Tabelle-Samen'!Y257)</f>
        <v>2.95</v>
      </c>
    </row>
    <row r="255" spans="1:26" ht="39.950000000000003" customHeight="1" x14ac:dyDescent="0.2">
      <c r="A255" s="154" t="str">
        <f>IF('Basis-Tabelle-Samen'!A247="","",IF($D$1="Deutsch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55" s="337">
        <v>254</v>
      </c>
      <c r="C255" s="160" t="str">
        <f>IF('Basis-Tabelle-Samen'!G256="","",'Basis-Tabelle-Samen'!G256)</f>
        <v>05</v>
      </c>
      <c r="D255" s="155" t="str">
        <f>IF('Basis-Tabelle-Samen'!$BB256="","",
IF($D$1="Bulgarisch - BG",'Basis-Tabelle-Samen'!$BB256,
IF($D$1="Dänisch - DK",'Basis-Tabelle-Samen'!$BC256,
IF($D$1="Deutsch - DE",'Basis-Tabelle-Samen'!$BD256,
IF($D$1="Englisch - UK",'Basis-Tabelle-Samen'!$BE256,
IF($D$1="Estnisch - EE",'Basis-Tabelle-Samen'!$BF256,
IF($D$1="Finnisch - FI",'Basis-Tabelle-Samen'!$BG256,
IF($D$1="Französisch - FR",'Basis-Tabelle-Samen'!$BH256,
IF($D$1="Griechisch - GR",'Basis-Tabelle-Samen'!$BI256,
IF($D$1="Irisch - IE",'Basis-Tabelle-Samen'!$BJ256,
IF($D$1="Isländisch - IS",'Basis-Tabelle-Samen'!$BK256,
IF($D$1="Italienisch - IT",'Basis-Tabelle-Samen'!$BL256,
IF($D$1="Japanisch - JP",'Basis-Tabelle-Samen'!$BM256,
IF($D$1="Kroatisch - HR",'Basis-Tabelle-Samen'!$BN256,
IF($D$1="Lettisch - LV",'Basis-Tabelle-Samen'!$BO256,
IF($D$1="Litauisch - LT",'Basis-Tabelle-Samen'!$BP256,
IF($D$1="Maltesisch - MT",'Basis-Tabelle-Samen'!$BQ256,
IF($D$1="Niederländisch - NL",'Basis-Tabelle-Samen'!$BR256,
IF($D$1="Norwegisch - NO",'Basis-Tabelle-Samen'!$BS256,
IF($D$1="Polnisch - PL",'Basis-Tabelle-Samen'!$BT256,
IF($D$1="Portugiesisch - PT",'Basis-Tabelle-Samen'!$BU256,
IF($D$1="Rumänisch - RO",'Basis-Tabelle-Samen'!$BV256,
IF($D$1="Schwedisch - SE",'Basis-Tabelle-Samen'!$BW256,
IF($D$1="Slowakisch - SK",'Basis-Tabelle-Samen'!$BX256,
IF($D$1="Slowenisch - SI",'Basis-Tabelle-Samen'!$BY256,
IF($D$1="Spanisch - ES",'Basis-Tabelle-Samen'!$BZ256,
IF($D$1="Tschechisch - CZ",'Basis-Tabelle-Samen'!$BD256,
IF($D$1="Türkisch - TR",'Basis-Tabelle-Samen'!$CB256,
IF($D$1="Ungarisch - HU",'Basis-Tabelle-Samen'!$CC256,
" ACHTUNG")))))))))))))))))))))))))))))</f>
        <v>Chili - Yellow Habanero
Capsicum chinense
Chili - Gelbe Habanero</v>
      </c>
      <c r="E255" s="190" t="str">
        <f t="shared" si="18"/>
        <v/>
      </c>
      <c r="F255" s="170"/>
      <c r="G255" s="12"/>
      <c r="H255" s="157">
        <f>IF('Basis-Tabelle-Samen'!K256="","",'Basis-Tabelle-Samen'!K256)</f>
        <v>73535</v>
      </c>
      <c r="I255" s="189">
        <f t="shared" si="19"/>
        <v>15</v>
      </c>
      <c r="J255" s="188">
        <f>IF(H255="",0,'Basis-Tabelle-Samen'!M256)</f>
        <v>2.4500000000000002</v>
      </c>
      <c r="K255" s="12"/>
      <c r="L255" s="157">
        <f>IF('Basis-Tabelle-Samen'!N256="","",'Basis-Tabelle-Samen'!N256)</f>
        <v>83535</v>
      </c>
      <c r="M255" s="189">
        <f t="shared" si="20"/>
        <v>18</v>
      </c>
      <c r="N255" s="188">
        <f>IF(L255="",0,'Basis-Tabelle-Samen'!P256)</f>
        <v>3.75</v>
      </c>
      <c r="O255" s="12"/>
      <c r="P255" s="157">
        <f>IF('Basis-Tabelle-Samen'!Q256="","",'Basis-Tabelle-Samen'!Q256)</f>
        <v>53535</v>
      </c>
      <c r="Q255" s="189">
        <f t="shared" si="21"/>
        <v>6</v>
      </c>
      <c r="R255" s="188">
        <f>IF(P255="",0,'Basis-Tabelle-Samen'!S256)</f>
        <v>4.95</v>
      </c>
      <c r="S255" s="12"/>
      <c r="T255" s="157">
        <f>IF('Basis-Tabelle-Samen'!T256="","",'Basis-Tabelle-Samen'!T256)</f>
        <v>33535</v>
      </c>
      <c r="U255" s="189">
        <f t="shared" si="22"/>
        <v>6</v>
      </c>
      <c r="V255" s="188">
        <f>IF(T255="",0,'Basis-Tabelle-Samen'!V256)</f>
        <v>6.75</v>
      </c>
      <c r="W255" s="12"/>
      <c r="X255" s="157">
        <f>IF('Basis-Tabelle-Samen'!W256="","",'Basis-Tabelle-Samen'!W256)</f>
        <v>63535</v>
      </c>
      <c r="Y255" s="189">
        <f t="shared" si="23"/>
        <v>8</v>
      </c>
      <c r="Z255" s="188">
        <f>IF(X255="",0,'Basis-Tabelle-Samen'!Y256)</f>
        <v>2.95</v>
      </c>
    </row>
    <row r="256" spans="1:26" ht="39.950000000000003" customHeight="1" x14ac:dyDescent="0.2">
      <c r="A256" s="154" t="str">
        <f>IF('Basis-Tabelle-Samen'!A254="","",IF($D$1="Deutsch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56" s="337">
        <v>236</v>
      </c>
      <c r="C256" s="160" t="str">
        <f>IF('Basis-Tabelle-Samen'!G238="","",'Basis-Tabelle-Samen'!G238)</f>
        <v>05</v>
      </c>
      <c r="D256" s="155" t="str">
        <f>IF('Basis-Tabelle-Samen'!$BB238="","",
IF($D$1="Bulgarisch - BG",'Basis-Tabelle-Samen'!$BB238,
IF($D$1="Dänisch - DK",'Basis-Tabelle-Samen'!$BC238,
IF($D$1="Deutsch - DE",'Basis-Tabelle-Samen'!$BD238,
IF($D$1="Englisch - UK",'Basis-Tabelle-Samen'!$BE238,
IF($D$1="Estnisch - EE",'Basis-Tabelle-Samen'!$BF238,
IF($D$1="Finnisch - FI",'Basis-Tabelle-Samen'!$BG238,
IF($D$1="Französisch - FR",'Basis-Tabelle-Samen'!$BH238,
IF($D$1="Griechisch - GR",'Basis-Tabelle-Samen'!$BI238,
IF($D$1="Irisch - IE",'Basis-Tabelle-Samen'!$BJ238,
IF($D$1="Isländisch - IS",'Basis-Tabelle-Samen'!$BK238,
IF($D$1="Italienisch - IT",'Basis-Tabelle-Samen'!$BL238,
IF($D$1="Japanisch - JP",'Basis-Tabelle-Samen'!$BM238,
IF($D$1="Kroatisch - HR",'Basis-Tabelle-Samen'!$BN238,
IF($D$1="Lettisch - LV",'Basis-Tabelle-Samen'!$BO238,
IF($D$1="Litauisch - LT",'Basis-Tabelle-Samen'!$BP238,
IF($D$1="Maltesisch - MT",'Basis-Tabelle-Samen'!$BQ238,
IF($D$1="Niederländisch - NL",'Basis-Tabelle-Samen'!$BR238,
IF($D$1="Norwegisch - NO",'Basis-Tabelle-Samen'!$BS238,
IF($D$1="Polnisch - PL",'Basis-Tabelle-Samen'!$BT238,
IF($D$1="Portugiesisch - PT",'Basis-Tabelle-Samen'!$BU238,
IF($D$1="Rumänisch - RO",'Basis-Tabelle-Samen'!$BV238,
IF($D$1="Schwedisch - SE",'Basis-Tabelle-Samen'!$BW238,
IF($D$1="Slowakisch - SK",'Basis-Tabelle-Samen'!$BX238,
IF($D$1="Slowenisch - SI",'Basis-Tabelle-Samen'!$BY238,
IF($D$1="Spanisch - ES",'Basis-Tabelle-Samen'!$BZ238,
IF($D$1="Tschechisch - CZ",'Basis-Tabelle-Samen'!$BD238,
IF($D$1="Türkisch - TR",'Basis-Tabelle-Samen'!$CB238,
IF($D$1="Ungarisch - HU",'Basis-Tabelle-Samen'!$CC238,
" ACHTUNG")))))))))))))))))))))))))))))</f>
        <v>Eggplant
Solanum melonga
Eierbaum</v>
      </c>
      <c r="E256" s="190" t="str">
        <f t="shared" si="18"/>
        <v/>
      </c>
      <c r="F256" s="170"/>
      <c r="G256" s="12"/>
      <c r="H256" s="157">
        <f>IF('Basis-Tabelle-Samen'!K238="","",'Basis-Tabelle-Samen'!K238)</f>
        <v>72355</v>
      </c>
      <c r="I256" s="189">
        <f t="shared" si="19"/>
        <v>15</v>
      </c>
      <c r="J256" s="188">
        <f>IF(H256="",0,'Basis-Tabelle-Samen'!M238)</f>
        <v>2.4500000000000002</v>
      </c>
      <c r="K256" s="12"/>
      <c r="L256" s="157">
        <f>IF('Basis-Tabelle-Samen'!N238="","",'Basis-Tabelle-Samen'!N238)</f>
        <v>82355</v>
      </c>
      <c r="M256" s="189">
        <f t="shared" si="20"/>
        <v>18</v>
      </c>
      <c r="N256" s="188">
        <f>IF(L256="",0,'Basis-Tabelle-Samen'!P238)</f>
        <v>3.75</v>
      </c>
      <c r="O256" s="12"/>
      <c r="P256" s="157">
        <f>IF('Basis-Tabelle-Samen'!Q238="","",'Basis-Tabelle-Samen'!Q238)</f>
        <v>52355</v>
      </c>
      <c r="Q256" s="189">
        <f t="shared" si="21"/>
        <v>6</v>
      </c>
      <c r="R256" s="188">
        <f>IF(P256="",0,'Basis-Tabelle-Samen'!S238)</f>
        <v>4.95</v>
      </c>
      <c r="S256" s="12"/>
      <c r="T256" s="157">
        <f>IF('Basis-Tabelle-Samen'!T238="","",'Basis-Tabelle-Samen'!T238)</f>
        <v>32355</v>
      </c>
      <c r="U256" s="189">
        <f t="shared" si="22"/>
        <v>6</v>
      </c>
      <c r="V256" s="188">
        <f>IF(T256="",0,'Basis-Tabelle-Samen'!V238)</f>
        <v>6.75</v>
      </c>
      <c r="W256" s="12"/>
      <c r="X256" s="157">
        <f>IF('Basis-Tabelle-Samen'!W238="","",'Basis-Tabelle-Samen'!W238)</f>
        <v>62355</v>
      </c>
      <c r="Y256" s="189">
        <f t="shared" si="23"/>
        <v>8</v>
      </c>
      <c r="Z256" s="188">
        <f>IF(X256="",0,'Basis-Tabelle-Samen'!Y238)</f>
        <v>2.95</v>
      </c>
    </row>
    <row r="257" spans="1:26" ht="39.950000000000003" customHeight="1" x14ac:dyDescent="0.2">
      <c r="A257" s="154" t="str">
        <f>IF('Basis-Tabelle-Samen'!A242="","",IF($D$1="Deutsch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57" s="337">
        <v>248</v>
      </c>
      <c r="C257" s="160" t="str">
        <f>IF('Basis-Tabelle-Samen'!G250="","",'Basis-Tabelle-Samen'!G250)</f>
        <v>05</v>
      </c>
      <c r="D257" s="155" t="str">
        <f>IF('Basis-Tabelle-Samen'!$BB250="","",
IF($D$1="Bulgarisch - BG",'Basis-Tabelle-Samen'!$BB250,
IF($D$1="Dänisch - DK",'Basis-Tabelle-Samen'!$BC250,
IF($D$1="Deutsch - DE",'Basis-Tabelle-Samen'!$BD250,
IF($D$1="Englisch - UK",'Basis-Tabelle-Samen'!$BE250,
IF($D$1="Estnisch - EE",'Basis-Tabelle-Samen'!$BF250,
IF($D$1="Finnisch - FI",'Basis-Tabelle-Samen'!$BG250,
IF($D$1="Französisch - FR",'Basis-Tabelle-Samen'!$BH250,
IF($D$1="Griechisch - GR",'Basis-Tabelle-Samen'!$BI250,
IF($D$1="Irisch - IE",'Basis-Tabelle-Samen'!$BJ250,
IF($D$1="Isländisch - IS",'Basis-Tabelle-Samen'!$BK250,
IF($D$1="Italienisch - IT",'Basis-Tabelle-Samen'!$BL250,
IF($D$1="Japanisch - JP",'Basis-Tabelle-Samen'!$BM250,
IF($D$1="Kroatisch - HR",'Basis-Tabelle-Samen'!$BN250,
IF($D$1="Lettisch - LV",'Basis-Tabelle-Samen'!$BO250,
IF($D$1="Litauisch - LT",'Basis-Tabelle-Samen'!$BP250,
IF($D$1="Maltesisch - MT",'Basis-Tabelle-Samen'!$BQ250,
IF($D$1="Niederländisch - NL",'Basis-Tabelle-Samen'!$BR250,
IF($D$1="Norwegisch - NO",'Basis-Tabelle-Samen'!$BS250,
IF($D$1="Polnisch - PL",'Basis-Tabelle-Samen'!$BT250,
IF($D$1="Portugiesisch - PT",'Basis-Tabelle-Samen'!$BU250,
IF($D$1="Rumänisch - RO",'Basis-Tabelle-Samen'!$BV250,
IF($D$1="Schwedisch - SE",'Basis-Tabelle-Samen'!$BW250,
IF($D$1="Slowakisch - SK",'Basis-Tabelle-Samen'!$BX250,
IF($D$1="Slowenisch - SI",'Basis-Tabelle-Samen'!$BY250,
IF($D$1="Spanisch - ES",'Basis-Tabelle-Samen'!$BZ250,
IF($D$1="Tschechisch - CZ",'Basis-Tabelle-Samen'!$BD250,
IF($D$1="Türkisch - TR",'Basis-Tabelle-Samen'!$CB250,
IF($D$1="Ungarisch - HU",'Basis-Tabelle-Samen'!$CC250,
" ACHTUNG")))))))))))))))))))))))))))))</f>
        <v>Kiwano Horned cucumber
Cucumis metuliferus
Kiwano Horngurke</v>
      </c>
      <c r="E257" s="190" t="str">
        <f t="shared" si="18"/>
        <v/>
      </c>
      <c r="F257" s="170"/>
      <c r="G257" s="12"/>
      <c r="H257" s="157">
        <f>IF('Basis-Tabelle-Samen'!K250="","",'Basis-Tabelle-Samen'!K250)</f>
        <v>73503</v>
      </c>
      <c r="I257" s="189">
        <f t="shared" si="19"/>
        <v>15</v>
      </c>
      <c r="J257" s="188">
        <f>IF(H257="",0,'Basis-Tabelle-Samen'!M250)</f>
        <v>2.4500000000000002</v>
      </c>
      <c r="K257" s="12"/>
      <c r="L257" s="157">
        <f>IF('Basis-Tabelle-Samen'!N250="","",'Basis-Tabelle-Samen'!N250)</f>
        <v>83503</v>
      </c>
      <c r="M257" s="189">
        <f t="shared" si="20"/>
        <v>18</v>
      </c>
      <c r="N257" s="188">
        <f>IF(L257="",0,'Basis-Tabelle-Samen'!P250)</f>
        <v>3.75</v>
      </c>
      <c r="O257" s="12"/>
      <c r="P257" s="157">
        <f>IF('Basis-Tabelle-Samen'!Q250="","",'Basis-Tabelle-Samen'!Q250)</f>
        <v>53503</v>
      </c>
      <c r="Q257" s="189">
        <f t="shared" si="21"/>
        <v>6</v>
      </c>
      <c r="R257" s="188">
        <f>IF(P257="",0,'Basis-Tabelle-Samen'!S250)</f>
        <v>4.95</v>
      </c>
      <c r="S257" s="12"/>
      <c r="T257" s="157">
        <f>IF('Basis-Tabelle-Samen'!T250="","",'Basis-Tabelle-Samen'!T250)</f>
        <v>33503</v>
      </c>
      <c r="U257" s="189">
        <f t="shared" si="22"/>
        <v>6</v>
      </c>
      <c r="V257" s="188">
        <f>IF(T257="",0,'Basis-Tabelle-Samen'!V250)</f>
        <v>6.75</v>
      </c>
      <c r="W257" s="12"/>
      <c r="X257" s="157">
        <f>IF('Basis-Tabelle-Samen'!W250="","",'Basis-Tabelle-Samen'!W250)</f>
        <v>63503</v>
      </c>
      <c r="Y257" s="189">
        <f t="shared" si="23"/>
        <v>8</v>
      </c>
      <c r="Z257" s="188">
        <f>IF(X257="",0,'Basis-Tabelle-Samen'!Y250)</f>
        <v>2.95</v>
      </c>
    </row>
    <row r="258" spans="1:26" ht="39.950000000000003" customHeight="1" x14ac:dyDescent="0.2">
      <c r="A258" s="154" t="str">
        <f>IF('Basis-Tabelle-Samen'!A243="","",IF($D$1="Deutsch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58" s="337">
        <v>249</v>
      </c>
      <c r="C258" s="160" t="str">
        <f>IF('Basis-Tabelle-Samen'!G251="","",'Basis-Tabelle-Samen'!G251)</f>
        <v>05</v>
      </c>
      <c r="D258" s="155" t="str">
        <f>IF('Basis-Tabelle-Samen'!$BB251="","",
IF($D$1="Bulgarisch - BG",'Basis-Tabelle-Samen'!$BB251,
IF($D$1="Dänisch - DK",'Basis-Tabelle-Samen'!$BC251,
IF($D$1="Deutsch - DE",'Basis-Tabelle-Samen'!$BD251,
IF($D$1="Englisch - UK",'Basis-Tabelle-Samen'!$BE251,
IF($D$1="Estnisch - EE",'Basis-Tabelle-Samen'!$BF251,
IF($D$1="Finnisch - FI",'Basis-Tabelle-Samen'!$BG251,
IF($D$1="Französisch - FR",'Basis-Tabelle-Samen'!$BH251,
IF($D$1="Griechisch - GR",'Basis-Tabelle-Samen'!$BI251,
IF($D$1="Irisch - IE",'Basis-Tabelle-Samen'!$BJ251,
IF($D$1="Isländisch - IS",'Basis-Tabelle-Samen'!$BK251,
IF($D$1="Italienisch - IT",'Basis-Tabelle-Samen'!$BL251,
IF($D$1="Japanisch - JP",'Basis-Tabelle-Samen'!$BM251,
IF($D$1="Kroatisch - HR",'Basis-Tabelle-Samen'!$BN251,
IF($D$1="Lettisch - LV",'Basis-Tabelle-Samen'!$BO251,
IF($D$1="Litauisch - LT",'Basis-Tabelle-Samen'!$BP251,
IF($D$1="Maltesisch - MT",'Basis-Tabelle-Samen'!$BQ251,
IF($D$1="Niederländisch - NL",'Basis-Tabelle-Samen'!$BR251,
IF($D$1="Norwegisch - NO",'Basis-Tabelle-Samen'!$BS251,
IF($D$1="Polnisch - PL",'Basis-Tabelle-Samen'!$BT251,
IF($D$1="Portugiesisch - PT",'Basis-Tabelle-Samen'!$BU251,
IF($D$1="Rumänisch - RO",'Basis-Tabelle-Samen'!$BV251,
IF($D$1="Schwedisch - SE",'Basis-Tabelle-Samen'!$BW251,
IF($D$1="Slowakisch - SK",'Basis-Tabelle-Samen'!$BX251,
IF($D$1="Slowenisch - SI",'Basis-Tabelle-Samen'!$BY251,
IF($D$1="Spanisch - ES",'Basis-Tabelle-Samen'!$BZ251,
IF($D$1="Tschechisch - CZ",'Basis-Tabelle-Samen'!$BD251,
IF($D$1="Türkisch - TR",'Basis-Tabelle-Samen'!$CB251,
IF($D$1="Ungarisch - HU",'Basis-Tabelle-Samen'!$CC251,
" ACHTUNG")))))))))))))))))))))))))))))</f>
        <v>Luffa sponge cucumber
Luffa aegyptica syn. L. cylindrica
Luffa Schwammgurke</v>
      </c>
      <c r="E258" s="190" t="str">
        <f t="shared" si="18"/>
        <v/>
      </c>
      <c r="F258" s="170"/>
      <c r="G258" s="12"/>
      <c r="H258" s="157">
        <f>IF('Basis-Tabelle-Samen'!K251="","",'Basis-Tabelle-Samen'!K251)</f>
        <v>73504</v>
      </c>
      <c r="I258" s="189">
        <f t="shared" si="19"/>
        <v>15</v>
      </c>
      <c r="J258" s="188">
        <f>IF(H258="",0,'Basis-Tabelle-Samen'!M251)</f>
        <v>2.4500000000000002</v>
      </c>
      <c r="K258" s="12"/>
      <c r="L258" s="157">
        <f>IF('Basis-Tabelle-Samen'!N251="","",'Basis-Tabelle-Samen'!N251)</f>
        <v>83504</v>
      </c>
      <c r="M258" s="189">
        <f t="shared" si="20"/>
        <v>18</v>
      </c>
      <c r="N258" s="188">
        <f>IF(L258="",0,'Basis-Tabelle-Samen'!P251)</f>
        <v>3.75</v>
      </c>
      <c r="O258" s="12"/>
      <c r="P258" s="157">
        <f>IF('Basis-Tabelle-Samen'!Q251="","",'Basis-Tabelle-Samen'!Q251)</f>
        <v>53504</v>
      </c>
      <c r="Q258" s="189">
        <f t="shared" si="21"/>
        <v>6</v>
      </c>
      <c r="R258" s="188">
        <f>IF(P258="",0,'Basis-Tabelle-Samen'!S251)</f>
        <v>4.95</v>
      </c>
      <c r="S258" s="12"/>
      <c r="T258" s="157">
        <f>IF('Basis-Tabelle-Samen'!T251="","",'Basis-Tabelle-Samen'!T251)</f>
        <v>33504</v>
      </c>
      <c r="U258" s="189">
        <f t="shared" si="22"/>
        <v>6</v>
      </c>
      <c r="V258" s="188">
        <f>IF(T258="",0,'Basis-Tabelle-Samen'!V251)</f>
        <v>6.75</v>
      </c>
      <c r="W258" s="12"/>
      <c r="X258" s="157">
        <f>IF('Basis-Tabelle-Samen'!W251="","",'Basis-Tabelle-Samen'!W251)</f>
        <v>63504</v>
      </c>
      <c r="Y258" s="189">
        <f t="shared" si="23"/>
        <v>8</v>
      </c>
      <c r="Z258" s="188">
        <f>IF(X258="",0,'Basis-Tabelle-Samen'!Y251)</f>
        <v>2.95</v>
      </c>
    </row>
    <row r="259" spans="1:26" ht="39.950000000000003" customHeight="1" x14ac:dyDescent="0.2">
      <c r="A259" s="154" t="str">
        <f>IF('Basis-Tabelle-Samen'!A244="","",IF($D$1="Deutsch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59" s="337">
        <v>250</v>
      </c>
      <c r="C259" s="160" t="str">
        <f>IF('Basis-Tabelle-Samen'!G252="","",'Basis-Tabelle-Samen'!G252)</f>
        <v>05</v>
      </c>
      <c r="D259" s="155" t="str">
        <f>IF('Basis-Tabelle-Samen'!$BB252="","",
IF($D$1="Bulgarisch - BG",'Basis-Tabelle-Samen'!$BB252,
IF($D$1="Dänisch - DK",'Basis-Tabelle-Samen'!$BC252,
IF($D$1="Deutsch - DE",'Basis-Tabelle-Samen'!$BD252,
IF($D$1="Englisch - UK",'Basis-Tabelle-Samen'!$BE252,
IF($D$1="Estnisch - EE",'Basis-Tabelle-Samen'!$BF252,
IF($D$1="Finnisch - FI",'Basis-Tabelle-Samen'!$BG252,
IF($D$1="Französisch - FR",'Basis-Tabelle-Samen'!$BH252,
IF($D$1="Griechisch - GR",'Basis-Tabelle-Samen'!$BI252,
IF($D$1="Irisch - IE",'Basis-Tabelle-Samen'!$BJ252,
IF($D$1="Isländisch - IS",'Basis-Tabelle-Samen'!$BK252,
IF($D$1="Italienisch - IT",'Basis-Tabelle-Samen'!$BL252,
IF($D$1="Japanisch - JP",'Basis-Tabelle-Samen'!$BM252,
IF($D$1="Kroatisch - HR",'Basis-Tabelle-Samen'!$BN252,
IF($D$1="Lettisch - LV",'Basis-Tabelle-Samen'!$BO252,
IF($D$1="Litauisch - LT",'Basis-Tabelle-Samen'!$BP252,
IF($D$1="Maltesisch - MT",'Basis-Tabelle-Samen'!$BQ252,
IF($D$1="Niederländisch - NL",'Basis-Tabelle-Samen'!$BR252,
IF($D$1="Norwegisch - NO",'Basis-Tabelle-Samen'!$BS252,
IF($D$1="Polnisch - PL",'Basis-Tabelle-Samen'!$BT252,
IF($D$1="Portugiesisch - PT",'Basis-Tabelle-Samen'!$BU252,
IF($D$1="Rumänisch - RO",'Basis-Tabelle-Samen'!$BV252,
IF($D$1="Schwedisch - SE",'Basis-Tabelle-Samen'!$BW252,
IF($D$1="Slowakisch - SK",'Basis-Tabelle-Samen'!$BX252,
IF($D$1="Slowenisch - SI",'Basis-Tabelle-Samen'!$BY252,
IF($D$1="Spanisch - ES",'Basis-Tabelle-Samen'!$BZ252,
IF($D$1="Tschechisch - CZ",'Basis-Tabelle-Samen'!$BD252,
IF($D$1="Türkisch - TR",'Basis-Tabelle-Samen'!$CB252,
IF($D$1="Ungarisch - HU",'Basis-Tabelle-Samen'!$CC252,
" ACHTUNG")))))))))))))))))))))))))))))</f>
        <v>Pepper - Sweet Chocolate x
Capsicum annum
Paprika - Sweet Chocolate x</v>
      </c>
      <c r="E259" s="190" t="str">
        <f t="shared" si="18"/>
        <v/>
      </c>
      <c r="F259" s="170"/>
      <c r="G259" s="12"/>
      <c r="H259" s="157">
        <f>IF('Basis-Tabelle-Samen'!K252="","",'Basis-Tabelle-Samen'!K252)</f>
        <v>73505</v>
      </c>
      <c r="I259" s="189">
        <f t="shared" si="19"/>
        <v>15</v>
      </c>
      <c r="J259" s="188">
        <f>IF(H259="",0,'Basis-Tabelle-Samen'!M252)</f>
        <v>2.4500000000000002</v>
      </c>
      <c r="K259" s="12"/>
      <c r="L259" s="157">
        <f>IF('Basis-Tabelle-Samen'!N252="","",'Basis-Tabelle-Samen'!N252)</f>
        <v>83505</v>
      </c>
      <c r="M259" s="189">
        <f t="shared" si="20"/>
        <v>18</v>
      </c>
      <c r="N259" s="188">
        <f>IF(L259="",0,'Basis-Tabelle-Samen'!P252)</f>
        <v>3.75</v>
      </c>
      <c r="O259" s="12"/>
      <c r="P259" s="157">
        <f>IF('Basis-Tabelle-Samen'!Q252="","",'Basis-Tabelle-Samen'!Q252)</f>
        <v>53505</v>
      </c>
      <c r="Q259" s="189">
        <f t="shared" si="21"/>
        <v>6</v>
      </c>
      <c r="R259" s="188">
        <f>IF(P259="",0,'Basis-Tabelle-Samen'!S252)</f>
        <v>4.95</v>
      </c>
      <c r="S259" s="12"/>
      <c r="T259" s="157">
        <f>IF('Basis-Tabelle-Samen'!T252="","",'Basis-Tabelle-Samen'!T252)</f>
        <v>33505</v>
      </c>
      <c r="U259" s="189">
        <f t="shared" si="22"/>
        <v>6</v>
      </c>
      <c r="V259" s="188">
        <f>IF(T259="",0,'Basis-Tabelle-Samen'!V252)</f>
        <v>6.75</v>
      </c>
      <c r="W259" s="12"/>
      <c r="X259" s="157">
        <f>IF('Basis-Tabelle-Samen'!W252="","",'Basis-Tabelle-Samen'!W252)</f>
        <v>63505</v>
      </c>
      <c r="Y259" s="189">
        <f t="shared" si="23"/>
        <v>8</v>
      </c>
      <c r="Z259" s="188">
        <f>IF(X259="",0,'Basis-Tabelle-Samen'!Y252)</f>
        <v>2.95</v>
      </c>
    </row>
    <row r="260" spans="1:26" ht="39.950000000000003" customHeight="1" x14ac:dyDescent="0.2">
      <c r="A260" s="154" t="str">
        <f>IF('Basis-Tabelle-Samen'!A256="","",IF($D$1="Deutsch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60" s="337">
        <v>237</v>
      </c>
      <c r="C260" s="160" t="str">
        <f>IF('Basis-Tabelle-Samen'!G239="","",'Basis-Tabelle-Samen'!G239)</f>
        <v>05</v>
      </c>
      <c r="D260" s="155" t="str">
        <f>IF('Basis-Tabelle-Samen'!$BB239="","",
IF($D$1="Bulgarisch - BG",'Basis-Tabelle-Samen'!$BB239,
IF($D$1="Dänisch - DK",'Basis-Tabelle-Samen'!$BC239,
IF($D$1="Deutsch - DE",'Basis-Tabelle-Samen'!$BD239,
IF($D$1="Englisch - UK",'Basis-Tabelle-Samen'!$BE239,
IF($D$1="Estnisch - EE",'Basis-Tabelle-Samen'!$BF239,
IF($D$1="Finnisch - FI",'Basis-Tabelle-Samen'!$BG239,
IF($D$1="Französisch - FR",'Basis-Tabelle-Samen'!$BH239,
IF($D$1="Griechisch - GR",'Basis-Tabelle-Samen'!$BI239,
IF($D$1="Irisch - IE",'Basis-Tabelle-Samen'!$BJ239,
IF($D$1="Isländisch - IS",'Basis-Tabelle-Samen'!$BK239,
IF($D$1="Italienisch - IT",'Basis-Tabelle-Samen'!$BL239,
IF($D$1="Japanisch - JP",'Basis-Tabelle-Samen'!$BM239,
IF($D$1="Kroatisch - HR",'Basis-Tabelle-Samen'!$BN239,
IF($D$1="Lettisch - LV",'Basis-Tabelle-Samen'!$BO239,
IF($D$1="Litauisch - LT",'Basis-Tabelle-Samen'!$BP239,
IF($D$1="Maltesisch - MT",'Basis-Tabelle-Samen'!$BQ239,
IF($D$1="Niederländisch - NL",'Basis-Tabelle-Samen'!$BR239,
IF($D$1="Norwegisch - NO",'Basis-Tabelle-Samen'!$BS239,
IF($D$1="Polnisch - PL",'Basis-Tabelle-Samen'!$BT239,
IF($D$1="Portugiesisch - PT",'Basis-Tabelle-Samen'!$BU239,
IF($D$1="Rumänisch - RO",'Basis-Tabelle-Samen'!$BV239,
IF($D$1="Schwedisch - SE",'Basis-Tabelle-Samen'!$BW239,
IF($D$1="Slowakisch - SK",'Basis-Tabelle-Samen'!$BX239,
IF($D$1="Slowenisch - SI",'Basis-Tabelle-Samen'!$BY239,
IF($D$1="Spanisch - ES",'Basis-Tabelle-Samen'!$BZ239,
IF($D$1="Tschechisch - CZ",'Basis-Tabelle-Samen'!$BD239,
IF($D$1="Türkisch - TR",'Basis-Tabelle-Samen'!$CB239,
IF($D$1="Ungarisch - HU",'Basis-Tabelle-Samen'!$CC239,
" ACHTUNG")))))))))))))))))))))))))))))</f>
        <v>Pumpkin - Atlantic Giant
Cucurbita maxima
Kürbis - Atlantic Giant</v>
      </c>
      <c r="E260" s="190" t="str">
        <f t="shared" si="18"/>
        <v/>
      </c>
      <c r="F260" s="170"/>
      <c r="G260" s="12"/>
      <c r="H260" s="157">
        <f>IF('Basis-Tabelle-Samen'!K239="","",'Basis-Tabelle-Samen'!K239)</f>
        <v>73070</v>
      </c>
      <c r="I260" s="189">
        <f t="shared" si="19"/>
        <v>15</v>
      </c>
      <c r="J260" s="188">
        <f>IF(H260="",0,'Basis-Tabelle-Samen'!M239)</f>
        <v>2.4500000000000002</v>
      </c>
      <c r="K260" s="12"/>
      <c r="L260" s="157">
        <f>IF('Basis-Tabelle-Samen'!N239="","",'Basis-Tabelle-Samen'!N239)</f>
        <v>83070</v>
      </c>
      <c r="M260" s="189">
        <f t="shared" si="20"/>
        <v>18</v>
      </c>
      <c r="N260" s="188">
        <f>IF(L260="",0,'Basis-Tabelle-Samen'!P239)</f>
        <v>3.75</v>
      </c>
      <c r="O260" s="12"/>
      <c r="P260" s="157">
        <f>IF('Basis-Tabelle-Samen'!Q239="","",'Basis-Tabelle-Samen'!Q239)</f>
        <v>53070</v>
      </c>
      <c r="Q260" s="189">
        <f t="shared" si="21"/>
        <v>6</v>
      </c>
      <c r="R260" s="188">
        <f>IF(P260="",0,'Basis-Tabelle-Samen'!S239)</f>
        <v>4.95</v>
      </c>
      <c r="S260" s="12"/>
      <c r="T260" s="157">
        <f>IF('Basis-Tabelle-Samen'!T239="","",'Basis-Tabelle-Samen'!T239)</f>
        <v>33070</v>
      </c>
      <c r="U260" s="189">
        <f t="shared" si="22"/>
        <v>6</v>
      </c>
      <c r="V260" s="188">
        <f>IF(T260="",0,'Basis-Tabelle-Samen'!V239)</f>
        <v>6.75</v>
      </c>
      <c r="W260" s="12"/>
      <c r="X260" s="157">
        <f>IF('Basis-Tabelle-Samen'!W239="","",'Basis-Tabelle-Samen'!W239)</f>
        <v>63070</v>
      </c>
      <c r="Y260" s="189">
        <f t="shared" si="23"/>
        <v>8</v>
      </c>
      <c r="Z260" s="188">
        <f>IF(X260="",0,'Basis-Tabelle-Samen'!Y239)</f>
        <v>2.95</v>
      </c>
    </row>
    <row r="261" spans="1:26" ht="39.950000000000003" customHeight="1" x14ac:dyDescent="0.2">
      <c r="A261" s="154" t="str">
        <f>IF('Basis-Tabelle-Samen'!A255="","",IF($D$1="Deutsch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61" s="337">
        <v>239</v>
      </c>
      <c r="C261" s="160" t="str">
        <f>IF('Basis-Tabelle-Samen'!G241="","",'Basis-Tabelle-Samen'!G241)</f>
        <v>05</v>
      </c>
      <c r="D261" s="155" t="str">
        <f>IF('Basis-Tabelle-Samen'!$BB241="","",
IF($D$1="Bulgarisch - BG",'Basis-Tabelle-Samen'!$BB241,
IF($D$1="Dänisch - DK",'Basis-Tabelle-Samen'!$BC241,
IF($D$1="Deutsch - DE",'Basis-Tabelle-Samen'!$BD241,
IF($D$1="Englisch - UK",'Basis-Tabelle-Samen'!$BE241,
IF($D$1="Estnisch - EE",'Basis-Tabelle-Samen'!$BF241,
IF($D$1="Finnisch - FI",'Basis-Tabelle-Samen'!$BG241,
IF($D$1="Französisch - FR",'Basis-Tabelle-Samen'!$BH241,
IF($D$1="Griechisch - GR",'Basis-Tabelle-Samen'!$BI241,
IF($D$1="Irisch - IE",'Basis-Tabelle-Samen'!$BJ241,
IF($D$1="Isländisch - IS",'Basis-Tabelle-Samen'!$BK241,
IF($D$1="Italienisch - IT",'Basis-Tabelle-Samen'!$BL241,
IF($D$1="Japanisch - JP",'Basis-Tabelle-Samen'!$BM241,
IF($D$1="Kroatisch - HR",'Basis-Tabelle-Samen'!$BN241,
IF($D$1="Lettisch - LV",'Basis-Tabelle-Samen'!$BO241,
IF($D$1="Litauisch - LT",'Basis-Tabelle-Samen'!$BP241,
IF($D$1="Maltesisch - MT",'Basis-Tabelle-Samen'!$BQ241,
IF($D$1="Niederländisch - NL",'Basis-Tabelle-Samen'!$BR241,
IF($D$1="Norwegisch - NO",'Basis-Tabelle-Samen'!$BS241,
IF($D$1="Polnisch - PL",'Basis-Tabelle-Samen'!$BT241,
IF($D$1="Portugiesisch - PT",'Basis-Tabelle-Samen'!$BU241,
IF($D$1="Rumänisch - RO",'Basis-Tabelle-Samen'!$BV241,
IF($D$1="Schwedisch - SE",'Basis-Tabelle-Samen'!$BW241,
IF($D$1="Slowakisch - SK",'Basis-Tabelle-Samen'!$BX241,
IF($D$1="Slowenisch - SI",'Basis-Tabelle-Samen'!$BY241,
IF($D$1="Spanisch - ES",'Basis-Tabelle-Samen'!$BZ241,
IF($D$1="Tschechisch - CZ",'Basis-Tabelle-Samen'!$BD241,
IF($D$1="Türkisch - TR",'Basis-Tabelle-Samen'!$CB241,
IF($D$1="Ungarisch - HU",'Basis-Tabelle-Samen'!$CC241,
" ACHTUNG")))))))))))))))))))))))))))))</f>
        <v>Pumpkin - Japanese Hokkaido
Cucurbita maxima
Kürbis - Japan Hokkaido</v>
      </c>
      <c r="E261" s="190" t="str">
        <f t="shared" si="18"/>
        <v/>
      </c>
      <c r="F261" s="170"/>
      <c r="G261" s="12"/>
      <c r="H261" s="157">
        <f>IF('Basis-Tabelle-Samen'!K241="","",'Basis-Tabelle-Samen'!K241)</f>
        <v>73080</v>
      </c>
      <c r="I261" s="189">
        <f t="shared" si="19"/>
        <v>15</v>
      </c>
      <c r="J261" s="188">
        <f>IF(H261="",0,'Basis-Tabelle-Samen'!M241)</f>
        <v>2.4500000000000002</v>
      </c>
      <c r="K261" s="12"/>
      <c r="L261" s="157">
        <f>IF('Basis-Tabelle-Samen'!N241="","",'Basis-Tabelle-Samen'!N241)</f>
        <v>83080</v>
      </c>
      <c r="M261" s="189">
        <f t="shared" si="20"/>
        <v>18</v>
      </c>
      <c r="N261" s="188">
        <f>IF(L261="",0,'Basis-Tabelle-Samen'!P241)</f>
        <v>3.75</v>
      </c>
      <c r="O261" s="12"/>
      <c r="P261" s="157">
        <f>IF('Basis-Tabelle-Samen'!Q241="","",'Basis-Tabelle-Samen'!Q241)</f>
        <v>53080</v>
      </c>
      <c r="Q261" s="189">
        <f t="shared" si="21"/>
        <v>6</v>
      </c>
      <c r="R261" s="188">
        <f>IF(P261="",0,'Basis-Tabelle-Samen'!S241)</f>
        <v>4.95</v>
      </c>
      <c r="S261" s="12"/>
      <c r="T261" s="157">
        <f>IF('Basis-Tabelle-Samen'!T241="","",'Basis-Tabelle-Samen'!T241)</f>
        <v>33080</v>
      </c>
      <c r="U261" s="189">
        <f t="shared" si="22"/>
        <v>6</v>
      </c>
      <c r="V261" s="188">
        <f>IF(T261="",0,'Basis-Tabelle-Samen'!V241)</f>
        <v>6.75</v>
      </c>
      <c r="W261" s="12"/>
      <c r="X261" s="157">
        <f>IF('Basis-Tabelle-Samen'!W241="","",'Basis-Tabelle-Samen'!W241)</f>
        <v>63080</v>
      </c>
      <c r="Y261" s="189">
        <f t="shared" si="23"/>
        <v>8</v>
      </c>
      <c r="Z261" s="188">
        <f>IF(X261="",0,'Basis-Tabelle-Samen'!Y241)</f>
        <v>2.95</v>
      </c>
    </row>
    <row r="262" spans="1:26" ht="39.950000000000003" customHeight="1" x14ac:dyDescent="0.2">
      <c r="A262" s="154" t="str">
        <f>IF('Basis-Tabelle-Samen'!A253="","",IF($D$1="Deutsch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62" s="337">
        <v>238</v>
      </c>
      <c r="C262" s="160" t="str">
        <f>IF('Basis-Tabelle-Samen'!G240="","",'Basis-Tabelle-Samen'!G240)</f>
        <v>05</v>
      </c>
      <c r="D262" s="155" t="str">
        <f>IF('Basis-Tabelle-Samen'!$BB240="","",
IF($D$1="Bulgarisch - BG",'Basis-Tabelle-Samen'!$BB240,
IF($D$1="Dänisch - DK",'Basis-Tabelle-Samen'!$BC240,
IF($D$1="Deutsch - DE",'Basis-Tabelle-Samen'!$BD240,
IF($D$1="Englisch - UK",'Basis-Tabelle-Samen'!$BE240,
IF($D$1="Estnisch - EE",'Basis-Tabelle-Samen'!$BF240,
IF($D$1="Finnisch - FI",'Basis-Tabelle-Samen'!$BG240,
IF($D$1="Französisch - FR",'Basis-Tabelle-Samen'!$BH240,
IF($D$1="Griechisch - GR",'Basis-Tabelle-Samen'!$BI240,
IF($D$1="Irisch - IE",'Basis-Tabelle-Samen'!$BJ240,
IF($D$1="Isländisch - IS",'Basis-Tabelle-Samen'!$BK240,
IF($D$1="Italienisch - IT",'Basis-Tabelle-Samen'!$BL240,
IF($D$1="Japanisch - JP",'Basis-Tabelle-Samen'!$BM240,
IF($D$1="Kroatisch - HR",'Basis-Tabelle-Samen'!$BN240,
IF($D$1="Lettisch - LV",'Basis-Tabelle-Samen'!$BO240,
IF($D$1="Litauisch - LT",'Basis-Tabelle-Samen'!$BP240,
IF($D$1="Maltesisch - MT",'Basis-Tabelle-Samen'!$BQ240,
IF($D$1="Niederländisch - NL",'Basis-Tabelle-Samen'!$BR240,
IF($D$1="Norwegisch - NO",'Basis-Tabelle-Samen'!$BS240,
IF($D$1="Polnisch - PL",'Basis-Tabelle-Samen'!$BT240,
IF($D$1="Portugiesisch - PT",'Basis-Tabelle-Samen'!$BU240,
IF($D$1="Rumänisch - RO",'Basis-Tabelle-Samen'!$BV240,
IF($D$1="Schwedisch - SE",'Basis-Tabelle-Samen'!$BW240,
IF($D$1="Slowakisch - SK",'Basis-Tabelle-Samen'!$BX240,
IF($D$1="Slowenisch - SI",'Basis-Tabelle-Samen'!$BY240,
IF($D$1="Spanisch - ES",'Basis-Tabelle-Samen'!$BZ240,
IF($D$1="Tschechisch - CZ",'Basis-Tabelle-Samen'!$BD240,
IF($D$1="Türkisch - TR",'Basis-Tabelle-Samen'!$CB240,
IF($D$1="Ungarisch - HU",'Basis-Tabelle-Samen'!$CC240,
" ACHTUNG")))))))))))))))))))))))))))))</f>
        <v>Pumpkin - Lantern Pumpkin
Cucurbita pepo
Kürbis - Jack O'Lantern Laternenkürbis</v>
      </c>
      <c r="E262" s="190" t="str">
        <f t="shared" si="18"/>
        <v/>
      </c>
      <c r="F262" s="170"/>
      <c r="G262" s="12"/>
      <c r="H262" s="157">
        <f>IF('Basis-Tabelle-Samen'!K240="","",'Basis-Tabelle-Samen'!K240)</f>
        <v>73076</v>
      </c>
      <c r="I262" s="189">
        <f t="shared" si="19"/>
        <v>15</v>
      </c>
      <c r="J262" s="188">
        <f>IF(H262="",0,'Basis-Tabelle-Samen'!M240)</f>
        <v>2.4500000000000002</v>
      </c>
      <c r="K262" s="12"/>
      <c r="L262" s="157">
        <f>IF('Basis-Tabelle-Samen'!N240="","",'Basis-Tabelle-Samen'!N240)</f>
        <v>83076</v>
      </c>
      <c r="M262" s="189">
        <f t="shared" si="20"/>
        <v>18</v>
      </c>
      <c r="N262" s="188">
        <f>IF(L262="",0,'Basis-Tabelle-Samen'!P240)</f>
        <v>3.75</v>
      </c>
      <c r="O262" s="12"/>
      <c r="P262" s="157">
        <f>IF('Basis-Tabelle-Samen'!Q240="","",'Basis-Tabelle-Samen'!Q240)</f>
        <v>53076</v>
      </c>
      <c r="Q262" s="189">
        <f t="shared" si="21"/>
        <v>6</v>
      </c>
      <c r="R262" s="188">
        <f>IF(P262="",0,'Basis-Tabelle-Samen'!S240)</f>
        <v>4.95</v>
      </c>
      <c r="S262" s="12"/>
      <c r="T262" s="157">
        <f>IF('Basis-Tabelle-Samen'!T240="","",'Basis-Tabelle-Samen'!T240)</f>
        <v>33076</v>
      </c>
      <c r="U262" s="189">
        <f t="shared" si="22"/>
        <v>6</v>
      </c>
      <c r="V262" s="188">
        <f>IF(T262="",0,'Basis-Tabelle-Samen'!V240)</f>
        <v>6.75</v>
      </c>
      <c r="W262" s="12"/>
      <c r="X262" s="157">
        <f>IF('Basis-Tabelle-Samen'!W240="","",'Basis-Tabelle-Samen'!W240)</f>
        <v>63076</v>
      </c>
      <c r="Y262" s="189">
        <f t="shared" si="23"/>
        <v>8</v>
      </c>
      <c r="Z262" s="188">
        <f>IF(X262="",0,'Basis-Tabelle-Samen'!Y240)</f>
        <v>2.95</v>
      </c>
    </row>
    <row r="263" spans="1:26" ht="39.950000000000003" customHeight="1" x14ac:dyDescent="0.2">
      <c r="A263" s="154" t="str">
        <f>IF('Basis-Tabelle-Samen'!A238="","",IF($D$1="Deutsch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63" s="337">
        <v>241</v>
      </c>
      <c r="C263" s="160" t="str">
        <f>IF('Basis-Tabelle-Samen'!G243="","",'Basis-Tabelle-Samen'!G243)</f>
        <v>05</v>
      </c>
      <c r="D263" s="155" t="str">
        <f>IF('Basis-Tabelle-Samen'!$BB243="","",
IF($D$1="Bulgarisch - BG",'Basis-Tabelle-Samen'!$BB243,
IF($D$1="Dänisch - DK",'Basis-Tabelle-Samen'!$BC243,
IF($D$1="Deutsch - DE",'Basis-Tabelle-Samen'!$BD243,
IF($D$1="Englisch - UK",'Basis-Tabelle-Samen'!$BE243,
IF($D$1="Estnisch - EE",'Basis-Tabelle-Samen'!$BF243,
IF($D$1="Finnisch - FI",'Basis-Tabelle-Samen'!$BG243,
IF($D$1="Französisch - FR",'Basis-Tabelle-Samen'!$BH243,
IF($D$1="Griechisch - GR",'Basis-Tabelle-Samen'!$BI243,
IF($D$1="Irisch - IE",'Basis-Tabelle-Samen'!$BJ243,
IF($D$1="Isländisch - IS",'Basis-Tabelle-Samen'!$BK243,
IF($D$1="Italienisch - IT",'Basis-Tabelle-Samen'!$BL243,
IF($D$1="Japanisch - JP",'Basis-Tabelle-Samen'!$BM243,
IF($D$1="Kroatisch - HR",'Basis-Tabelle-Samen'!$BN243,
IF($D$1="Lettisch - LV",'Basis-Tabelle-Samen'!$BO243,
IF($D$1="Litauisch - LT",'Basis-Tabelle-Samen'!$BP243,
IF($D$1="Maltesisch - MT",'Basis-Tabelle-Samen'!$BQ243,
IF($D$1="Niederländisch - NL",'Basis-Tabelle-Samen'!$BR243,
IF($D$1="Norwegisch - NO",'Basis-Tabelle-Samen'!$BS243,
IF($D$1="Polnisch - PL",'Basis-Tabelle-Samen'!$BT243,
IF($D$1="Portugiesisch - PT",'Basis-Tabelle-Samen'!$BU243,
IF($D$1="Rumänisch - RO",'Basis-Tabelle-Samen'!$BV243,
IF($D$1="Schwedisch - SE",'Basis-Tabelle-Samen'!$BW243,
IF($D$1="Slowakisch - SK",'Basis-Tabelle-Samen'!$BX243,
IF($D$1="Slowenisch - SI",'Basis-Tabelle-Samen'!$BY243,
IF($D$1="Spanisch - ES",'Basis-Tabelle-Samen'!$BZ243,
IF($D$1="Tschechisch - CZ",'Basis-Tabelle-Samen'!$BD243,
IF($D$1="Türkisch - TR",'Basis-Tabelle-Samen'!$CB243,
IF($D$1="Ungarisch - HU",'Basis-Tabelle-Samen'!$CC243,
" ACHTUNG")))))))))))))))))))))))))))))</f>
        <v>Tomato - Cornue des Andes
Lycopersicon esculentum
Tomate - Andenhorn / Cornue des Andes</v>
      </c>
      <c r="E263" s="190" t="str">
        <f t="shared" si="18"/>
        <v/>
      </c>
      <c r="F263" s="170"/>
      <c r="G263" s="12"/>
      <c r="H263" s="157">
        <f>IF('Basis-Tabelle-Samen'!K243="","",'Basis-Tabelle-Samen'!K243)</f>
        <v>73403</v>
      </c>
      <c r="I263" s="189">
        <f t="shared" si="19"/>
        <v>15</v>
      </c>
      <c r="J263" s="188">
        <f>IF(H263="",0,'Basis-Tabelle-Samen'!M243)</f>
        <v>2.4500000000000002</v>
      </c>
      <c r="K263" s="12"/>
      <c r="L263" s="157">
        <f>IF('Basis-Tabelle-Samen'!N243="","",'Basis-Tabelle-Samen'!N243)</f>
        <v>83403</v>
      </c>
      <c r="M263" s="189">
        <f t="shared" si="20"/>
        <v>18</v>
      </c>
      <c r="N263" s="188">
        <f>IF(L263="",0,'Basis-Tabelle-Samen'!P243)</f>
        <v>3.75</v>
      </c>
      <c r="O263" s="12"/>
      <c r="P263" s="157">
        <f>IF('Basis-Tabelle-Samen'!Q243="","",'Basis-Tabelle-Samen'!Q243)</f>
        <v>53403</v>
      </c>
      <c r="Q263" s="189">
        <f t="shared" si="21"/>
        <v>6</v>
      </c>
      <c r="R263" s="188">
        <f>IF(P263="",0,'Basis-Tabelle-Samen'!S243)</f>
        <v>4.95</v>
      </c>
      <c r="S263" s="12"/>
      <c r="T263" s="157">
        <f>IF('Basis-Tabelle-Samen'!T243="","",'Basis-Tabelle-Samen'!T243)</f>
        <v>33403</v>
      </c>
      <c r="U263" s="189">
        <f t="shared" si="22"/>
        <v>6</v>
      </c>
      <c r="V263" s="188">
        <f>IF(T263="",0,'Basis-Tabelle-Samen'!V243)</f>
        <v>6.75</v>
      </c>
      <c r="W263" s="12"/>
      <c r="X263" s="157">
        <f>IF('Basis-Tabelle-Samen'!W243="","",'Basis-Tabelle-Samen'!W243)</f>
        <v>63403</v>
      </c>
      <c r="Y263" s="189">
        <f t="shared" si="23"/>
        <v>8</v>
      </c>
      <c r="Z263" s="188">
        <f>IF(X263="",0,'Basis-Tabelle-Samen'!Y243)</f>
        <v>2.95</v>
      </c>
    </row>
    <row r="264" spans="1:26" ht="39.950000000000003" customHeight="1" x14ac:dyDescent="0.2">
      <c r="A264" s="154" t="str">
        <f>IF('Basis-Tabelle-Samen'!A250="","",IF($D$1="Deutsch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64" s="337">
        <v>242</v>
      </c>
      <c r="C264" s="160" t="str">
        <f>IF('Basis-Tabelle-Samen'!G244="","",'Basis-Tabelle-Samen'!G244)</f>
        <v>05</v>
      </c>
      <c r="D264" s="155" t="str">
        <f>IF('Basis-Tabelle-Samen'!$BB244="","",
IF($D$1="Bulgarisch - BG",'Basis-Tabelle-Samen'!$BB244,
IF($D$1="Dänisch - DK",'Basis-Tabelle-Samen'!$BC244,
IF($D$1="Deutsch - DE",'Basis-Tabelle-Samen'!$BD244,
IF($D$1="Englisch - UK",'Basis-Tabelle-Samen'!$BE244,
IF($D$1="Estnisch - EE",'Basis-Tabelle-Samen'!$BF244,
IF($D$1="Finnisch - FI",'Basis-Tabelle-Samen'!$BG244,
IF($D$1="Französisch - FR",'Basis-Tabelle-Samen'!$BH244,
IF($D$1="Griechisch - GR",'Basis-Tabelle-Samen'!$BI244,
IF($D$1="Irisch - IE",'Basis-Tabelle-Samen'!$BJ244,
IF($D$1="Isländisch - IS",'Basis-Tabelle-Samen'!$BK244,
IF($D$1="Italienisch - IT",'Basis-Tabelle-Samen'!$BL244,
IF($D$1="Japanisch - JP",'Basis-Tabelle-Samen'!$BM244,
IF($D$1="Kroatisch - HR",'Basis-Tabelle-Samen'!$BN244,
IF($D$1="Lettisch - LV",'Basis-Tabelle-Samen'!$BO244,
IF($D$1="Litauisch - LT",'Basis-Tabelle-Samen'!$BP244,
IF($D$1="Maltesisch - MT",'Basis-Tabelle-Samen'!$BQ244,
IF($D$1="Niederländisch - NL",'Basis-Tabelle-Samen'!$BR244,
IF($D$1="Norwegisch - NO",'Basis-Tabelle-Samen'!$BS244,
IF($D$1="Polnisch - PL",'Basis-Tabelle-Samen'!$BT244,
IF($D$1="Portugiesisch - PT",'Basis-Tabelle-Samen'!$BU244,
IF($D$1="Rumänisch - RO",'Basis-Tabelle-Samen'!$BV244,
IF($D$1="Schwedisch - SE",'Basis-Tabelle-Samen'!$BW244,
IF($D$1="Slowakisch - SK",'Basis-Tabelle-Samen'!$BX244,
IF($D$1="Slowenisch - SI",'Basis-Tabelle-Samen'!$BY244,
IF($D$1="Spanisch - ES",'Basis-Tabelle-Samen'!$BZ244,
IF($D$1="Tschechisch - CZ",'Basis-Tabelle-Samen'!$BD244,
IF($D$1="Türkisch - TR",'Basis-Tabelle-Samen'!$CB244,
IF($D$1="Ungarisch - HU",'Basis-Tabelle-Samen'!$CC244,
" ACHTUNG")))))))))))))))))))))))))))))</f>
        <v>Tomato - Costoluto Genovese
Lycopersicon esculentum
Tomate - Costoluto Genovese</v>
      </c>
      <c r="E264" s="190" t="str">
        <f t="shared" si="18"/>
        <v/>
      </c>
      <c r="F264" s="170"/>
      <c r="G264" s="12"/>
      <c r="H264" s="157">
        <f>IF('Basis-Tabelle-Samen'!K244="","",'Basis-Tabelle-Samen'!K244)</f>
        <v>73404</v>
      </c>
      <c r="I264" s="189">
        <f t="shared" si="19"/>
        <v>15</v>
      </c>
      <c r="J264" s="188">
        <f>IF(H264="",0,'Basis-Tabelle-Samen'!M244)</f>
        <v>2.4500000000000002</v>
      </c>
      <c r="K264" s="12"/>
      <c r="L264" s="157">
        <f>IF('Basis-Tabelle-Samen'!N244="","",'Basis-Tabelle-Samen'!N244)</f>
        <v>83404</v>
      </c>
      <c r="M264" s="189">
        <f t="shared" si="20"/>
        <v>18</v>
      </c>
      <c r="N264" s="188">
        <f>IF(L264="",0,'Basis-Tabelle-Samen'!P244)</f>
        <v>3.75</v>
      </c>
      <c r="O264" s="12"/>
      <c r="P264" s="157">
        <f>IF('Basis-Tabelle-Samen'!Q244="","",'Basis-Tabelle-Samen'!Q244)</f>
        <v>53404</v>
      </c>
      <c r="Q264" s="189">
        <f t="shared" si="21"/>
        <v>6</v>
      </c>
      <c r="R264" s="188">
        <f>IF(P264="",0,'Basis-Tabelle-Samen'!S244)</f>
        <v>4.95</v>
      </c>
      <c r="S264" s="12"/>
      <c r="T264" s="157">
        <f>IF('Basis-Tabelle-Samen'!T244="","",'Basis-Tabelle-Samen'!T244)</f>
        <v>33404</v>
      </c>
      <c r="U264" s="189">
        <f t="shared" si="22"/>
        <v>6</v>
      </c>
      <c r="V264" s="188">
        <f>IF(T264="",0,'Basis-Tabelle-Samen'!V244)</f>
        <v>6.75</v>
      </c>
      <c r="W264" s="12"/>
      <c r="X264" s="157">
        <f>IF('Basis-Tabelle-Samen'!W244="","",'Basis-Tabelle-Samen'!W244)</f>
        <v>63404</v>
      </c>
      <c r="Y264" s="189">
        <f t="shared" si="23"/>
        <v>8</v>
      </c>
      <c r="Z264" s="188">
        <f>IF(X264="",0,'Basis-Tabelle-Samen'!Y244)</f>
        <v>2.95</v>
      </c>
    </row>
    <row r="265" spans="1:26" ht="39.950000000000003" customHeight="1" x14ac:dyDescent="0.2">
      <c r="A265" s="154" t="str">
        <f>IF('Basis-Tabelle-Samen'!A252="","",IF($D$1="Deutsch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65" s="337">
        <v>247</v>
      </c>
      <c r="C265" s="160" t="str">
        <f>IF('Basis-Tabelle-Samen'!G249="","",'Basis-Tabelle-Samen'!G249)</f>
        <v>05</v>
      </c>
      <c r="D265" s="155" t="str">
        <f>IF('Basis-Tabelle-Samen'!$BB249="","",
IF($D$1="Bulgarisch - BG",'Basis-Tabelle-Samen'!$BB249,
IF($D$1="Dänisch - DK",'Basis-Tabelle-Samen'!$BC249,
IF($D$1="Deutsch - DE",'Basis-Tabelle-Samen'!$BD249,
IF($D$1="Englisch - UK",'Basis-Tabelle-Samen'!$BE249,
IF($D$1="Estnisch - EE",'Basis-Tabelle-Samen'!$BF249,
IF($D$1="Finnisch - FI",'Basis-Tabelle-Samen'!$BG249,
IF($D$1="Französisch - FR",'Basis-Tabelle-Samen'!$BH249,
IF($D$1="Griechisch - GR",'Basis-Tabelle-Samen'!$BI249,
IF($D$1="Irisch - IE",'Basis-Tabelle-Samen'!$BJ249,
IF($D$1="Isländisch - IS",'Basis-Tabelle-Samen'!$BK249,
IF($D$1="Italienisch - IT",'Basis-Tabelle-Samen'!$BL249,
IF($D$1="Japanisch - JP",'Basis-Tabelle-Samen'!$BM249,
IF($D$1="Kroatisch - HR",'Basis-Tabelle-Samen'!$BN249,
IF($D$1="Lettisch - LV",'Basis-Tabelle-Samen'!$BO249,
IF($D$1="Litauisch - LT",'Basis-Tabelle-Samen'!$BP249,
IF($D$1="Maltesisch - MT",'Basis-Tabelle-Samen'!$BQ249,
IF($D$1="Niederländisch - NL",'Basis-Tabelle-Samen'!$BR249,
IF($D$1="Norwegisch - NO",'Basis-Tabelle-Samen'!$BS249,
IF($D$1="Polnisch - PL",'Basis-Tabelle-Samen'!$BT249,
IF($D$1="Portugiesisch - PT",'Basis-Tabelle-Samen'!$BU249,
IF($D$1="Rumänisch - RO",'Basis-Tabelle-Samen'!$BV249,
IF($D$1="Schwedisch - SE",'Basis-Tabelle-Samen'!$BW249,
IF($D$1="Slowakisch - SK",'Basis-Tabelle-Samen'!$BX249,
IF($D$1="Slowenisch - SI",'Basis-Tabelle-Samen'!$BY249,
IF($D$1="Spanisch - ES",'Basis-Tabelle-Samen'!$BZ249,
IF($D$1="Tschechisch - CZ",'Basis-Tabelle-Samen'!$BD249,
IF($D$1="Türkisch - TR",'Basis-Tabelle-Samen'!$CB249,
IF($D$1="Ungarisch - HU",'Basis-Tabelle-Samen'!$CC249,
" ACHTUNG")))))))))))))))))))))))))))))</f>
        <v>Tomato - Mexican Honey Tomato
Lycopersicon esculentum
Tomate - Mexikanische Honigtomate</v>
      </c>
      <c r="E265" s="190" t="str">
        <f t="shared" si="18"/>
        <v/>
      </c>
      <c r="F265" s="170"/>
      <c r="G265" s="12"/>
      <c r="H265" s="157">
        <f>IF('Basis-Tabelle-Samen'!K249="","",'Basis-Tabelle-Samen'!K249)</f>
        <v>73427</v>
      </c>
      <c r="I265" s="189">
        <f t="shared" si="19"/>
        <v>15</v>
      </c>
      <c r="J265" s="188">
        <f>IF(H265="",0,'Basis-Tabelle-Samen'!M249)</f>
        <v>2.4500000000000002</v>
      </c>
      <c r="K265" s="12"/>
      <c r="L265" s="157">
        <f>IF('Basis-Tabelle-Samen'!N249="","",'Basis-Tabelle-Samen'!N249)</f>
        <v>83427</v>
      </c>
      <c r="M265" s="189">
        <f t="shared" si="20"/>
        <v>18</v>
      </c>
      <c r="N265" s="188">
        <f>IF(L265="",0,'Basis-Tabelle-Samen'!P249)</f>
        <v>3.75</v>
      </c>
      <c r="O265" s="12"/>
      <c r="P265" s="157">
        <f>IF('Basis-Tabelle-Samen'!Q249="","",'Basis-Tabelle-Samen'!Q249)</f>
        <v>53427</v>
      </c>
      <c r="Q265" s="189">
        <f t="shared" si="21"/>
        <v>6</v>
      </c>
      <c r="R265" s="188">
        <f>IF(P265="",0,'Basis-Tabelle-Samen'!S249)</f>
        <v>4.95</v>
      </c>
      <c r="S265" s="12"/>
      <c r="T265" s="157">
        <f>IF('Basis-Tabelle-Samen'!T249="","",'Basis-Tabelle-Samen'!T249)</f>
        <v>33427</v>
      </c>
      <c r="U265" s="189">
        <f t="shared" si="22"/>
        <v>6</v>
      </c>
      <c r="V265" s="188">
        <f>IF(T265="",0,'Basis-Tabelle-Samen'!V249)</f>
        <v>6.75</v>
      </c>
      <c r="W265" s="12"/>
      <c r="X265" s="157">
        <f>IF('Basis-Tabelle-Samen'!W249="","",'Basis-Tabelle-Samen'!W249)</f>
        <v>63427</v>
      </c>
      <c r="Y265" s="189">
        <f t="shared" si="23"/>
        <v>8</v>
      </c>
      <c r="Z265" s="188">
        <f>IF(X265="",0,'Basis-Tabelle-Samen'!Y249)</f>
        <v>2.95</v>
      </c>
    </row>
    <row r="266" spans="1:26" ht="39.950000000000003" customHeight="1" x14ac:dyDescent="0.2">
      <c r="A266" s="154" t="str">
        <f>IF('Basis-Tabelle-Samen'!A251="","",IF($D$1="Deutsch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66" s="337">
        <v>246</v>
      </c>
      <c r="C266" s="160" t="str">
        <f>IF('Basis-Tabelle-Samen'!G248="","",'Basis-Tabelle-Samen'!G248)</f>
        <v>05</v>
      </c>
      <c r="D266" s="155" t="str">
        <f>IF('Basis-Tabelle-Samen'!$BB248="","",
IF($D$1="Bulgarisch - BG",'Basis-Tabelle-Samen'!$BB248,
IF($D$1="Dänisch - DK",'Basis-Tabelle-Samen'!$BC248,
IF($D$1="Deutsch - DE",'Basis-Tabelle-Samen'!$BD248,
IF($D$1="Englisch - UK",'Basis-Tabelle-Samen'!$BE248,
IF($D$1="Estnisch - EE",'Basis-Tabelle-Samen'!$BF248,
IF($D$1="Finnisch - FI",'Basis-Tabelle-Samen'!$BG248,
IF($D$1="Französisch - FR",'Basis-Tabelle-Samen'!$BH248,
IF($D$1="Griechisch - GR",'Basis-Tabelle-Samen'!$BI248,
IF($D$1="Irisch - IE",'Basis-Tabelle-Samen'!$BJ248,
IF($D$1="Isländisch - IS",'Basis-Tabelle-Samen'!$BK248,
IF($D$1="Italienisch - IT",'Basis-Tabelle-Samen'!$BL248,
IF($D$1="Japanisch - JP",'Basis-Tabelle-Samen'!$BM248,
IF($D$1="Kroatisch - HR",'Basis-Tabelle-Samen'!$BN248,
IF($D$1="Lettisch - LV",'Basis-Tabelle-Samen'!$BO248,
IF($D$1="Litauisch - LT",'Basis-Tabelle-Samen'!$BP248,
IF($D$1="Maltesisch - MT",'Basis-Tabelle-Samen'!$BQ248,
IF($D$1="Niederländisch - NL",'Basis-Tabelle-Samen'!$BR248,
IF($D$1="Norwegisch - NO",'Basis-Tabelle-Samen'!$BS248,
IF($D$1="Polnisch - PL",'Basis-Tabelle-Samen'!$BT248,
IF($D$1="Portugiesisch - PT",'Basis-Tabelle-Samen'!$BU248,
IF($D$1="Rumänisch - RO",'Basis-Tabelle-Samen'!$BV248,
IF($D$1="Schwedisch - SE",'Basis-Tabelle-Samen'!$BW248,
IF($D$1="Slowakisch - SK",'Basis-Tabelle-Samen'!$BX248,
IF($D$1="Slowenisch - SI",'Basis-Tabelle-Samen'!$BY248,
IF($D$1="Spanisch - ES",'Basis-Tabelle-Samen'!$BZ248,
IF($D$1="Tschechisch - CZ",'Basis-Tabelle-Samen'!$BD248,
IF($D$1="Türkisch - TR",'Basis-Tabelle-Samen'!$CB248,
IF($D$1="Ungarisch - HU",'Basis-Tabelle-Samen'!$CC248,
" ACHTUNG")))))))))))))))))))))))))))))</f>
        <v>Tomato - Pink Brandywine
Lycopersicon esculentum
Tomate - Pink Brandywine</v>
      </c>
      <c r="E266" s="190" t="str">
        <f t="shared" si="18"/>
        <v/>
      </c>
      <c r="F266" s="170"/>
      <c r="G266" s="12"/>
      <c r="H266" s="157">
        <f>IF('Basis-Tabelle-Samen'!K248="","",'Basis-Tabelle-Samen'!K248)</f>
        <v>73424</v>
      </c>
      <c r="I266" s="189">
        <f t="shared" si="19"/>
        <v>15</v>
      </c>
      <c r="J266" s="188">
        <f>IF(H266="",0,'Basis-Tabelle-Samen'!M248)</f>
        <v>2.4500000000000002</v>
      </c>
      <c r="K266" s="12"/>
      <c r="L266" s="157">
        <f>IF('Basis-Tabelle-Samen'!N248="","",'Basis-Tabelle-Samen'!N248)</f>
        <v>83424</v>
      </c>
      <c r="M266" s="189">
        <f t="shared" si="20"/>
        <v>18</v>
      </c>
      <c r="N266" s="188">
        <f>IF(L266="",0,'Basis-Tabelle-Samen'!P248)</f>
        <v>3.75</v>
      </c>
      <c r="O266" s="12"/>
      <c r="P266" s="157">
        <f>IF('Basis-Tabelle-Samen'!Q248="","",'Basis-Tabelle-Samen'!Q248)</f>
        <v>53424</v>
      </c>
      <c r="Q266" s="189">
        <f t="shared" si="21"/>
        <v>6</v>
      </c>
      <c r="R266" s="188">
        <f>IF(P266="",0,'Basis-Tabelle-Samen'!S248)</f>
        <v>4.95</v>
      </c>
      <c r="S266" s="12"/>
      <c r="T266" s="157">
        <f>IF('Basis-Tabelle-Samen'!T248="","",'Basis-Tabelle-Samen'!T248)</f>
        <v>33424</v>
      </c>
      <c r="U266" s="189">
        <f t="shared" si="22"/>
        <v>6</v>
      </c>
      <c r="V266" s="188">
        <f>IF(T266="",0,'Basis-Tabelle-Samen'!V248)</f>
        <v>6.75</v>
      </c>
      <c r="W266" s="12"/>
      <c r="X266" s="157">
        <f>IF('Basis-Tabelle-Samen'!W248="","",'Basis-Tabelle-Samen'!W248)</f>
        <v>63424</v>
      </c>
      <c r="Y266" s="189">
        <f t="shared" si="23"/>
        <v>8</v>
      </c>
      <c r="Z266" s="188">
        <f>IF(X266="",0,'Basis-Tabelle-Samen'!Y248)</f>
        <v>2.95</v>
      </c>
    </row>
    <row r="267" spans="1:26" ht="39.950000000000003" customHeight="1" x14ac:dyDescent="0.2">
      <c r="A267" s="154" t="str">
        <f>IF('Basis-Tabelle-Samen'!A239="","",IF($D$1="Deutsch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67" s="337">
        <v>243</v>
      </c>
      <c r="C267" s="160" t="str">
        <f>IF('Basis-Tabelle-Samen'!G245="","",'Basis-Tabelle-Samen'!G245)</f>
        <v>05</v>
      </c>
      <c r="D267" s="155" t="str">
        <f>IF('Basis-Tabelle-Samen'!$BB245="","",
IF($D$1="Bulgarisch - BG",'Basis-Tabelle-Samen'!$BB245,
IF($D$1="Dänisch - DK",'Basis-Tabelle-Samen'!$BC245,
IF($D$1="Deutsch - DE",'Basis-Tabelle-Samen'!$BD245,
IF($D$1="Englisch - UK",'Basis-Tabelle-Samen'!$BE245,
IF($D$1="Estnisch - EE",'Basis-Tabelle-Samen'!$BF245,
IF($D$1="Finnisch - FI",'Basis-Tabelle-Samen'!$BG245,
IF($D$1="Französisch - FR",'Basis-Tabelle-Samen'!$BH245,
IF($D$1="Griechisch - GR",'Basis-Tabelle-Samen'!$BI245,
IF($D$1="Irisch - IE",'Basis-Tabelle-Samen'!$BJ245,
IF($D$1="Isländisch - IS",'Basis-Tabelle-Samen'!$BK245,
IF($D$1="Italienisch - IT",'Basis-Tabelle-Samen'!$BL245,
IF($D$1="Japanisch - JP",'Basis-Tabelle-Samen'!$BM245,
IF($D$1="Kroatisch - HR",'Basis-Tabelle-Samen'!$BN245,
IF($D$1="Lettisch - LV",'Basis-Tabelle-Samen'!$BO245,
IF($D$1="Litauisch - LT",'Basis-Tabelle-Samen'!$BP245,
IF($D$1="Maltesisch - MT",'Basis-Tabelle-Samen'!$BQ245,
IF($D$1="Niederländisch - NL",'Basis-Tabelle-Samen'!$BR245,
IF($D$1="Norwegisch - NO",'Basis-Tabelle-Samen'!$BS245,
IF($D$1="Polnisch - PL",'Basis-Tabelle-Samen'!$BT245,
IF($D$1="Portugiesisch - PT",'Basis-Tabelle-Samen'!$BU245,
IF($D$1="Rumänisch - RO",'Basis-Tabelle-Samen'!$BV245,
IF($D$1="Schwedisch - SE",'Basis-Tabelle-Samen'!$BW245,
IF($D$1="Slowakisch - SK",'Basis-Tabelle-Samen'!$BX245,
IF($D$1="Slowenisch - SI",'Basis-Tabelle-Samen'!$BY245,
IF($D$1="Spanisch - ES",'Basis-Tabelle-Samen'!$BZ245,
IF($D$1="Tschechisch - CZ",'Basis-Tabelle-Samen'!$BD245,
IF($D$1="Türkisch - TR",'Basis-Tabelle-Samen'!$CB245,
IF($D$1="Ungarisch - HU",'Basis-Tabelle-Samen'!$CC245,
" ACHTUNG")))))))))))))))))))))))))))))</f>
        <v>Tomato - Rose de Berne
Lycopersicon esculentum
Tomate - Rose de Berne</v>
      </c>
      <c r="E267" s="190" t="str">
        <f t="shared" si="18"/>
        <v/>
      </c>
      <c r="F267" s="170"/>
      <c r="G267" s="12"/>
      <c r="H267" s="157">
        <f>IF('Basis-Tabelle-Samen'!K245="","",'Basis-Tabelle-Samen'!K245)</f>
        <v>73408</v>
      </c>
      <c r="I267" s="189">
        <f t="shared" si="19"/>
        <v>15</v>
      </c>
      <c r="J267" s="188">
        <f>IF(H267="",0,'Basis-Tabelle-Samen'!M245)</f>
        <v>2.4500000000000002</v>
      </c>
      <c r="K267" s="12"/>
      <c r="L267" s="157">
        <f>IF('Basis-Tabelle-Samen'!N245="","",'Basis-Tabelle-Samen'!N245)</f>
        <v>83408</v>
      </c>
      <c r="M267" s="189">
        <f t="shared" si="20"/>
        <v>18</v>
      </c>
      <c r="N267" s="188">
        <f>IF(L267="",0,'Basis-Tabelle-Samen'!P245)</f>
        <v>3.75</v>
      </c>
      <c r="O267" s="12"/>
      <c r="P267" s="157">
        <f>IF('Basis-Tabelle-Samen'!Q245="","",'Basis-Tabelle-Samen'!Q245)</f>
        <v>53408</v>
      </c>
      <c r="Q267" s="189">
        <f t="shared" si="21"/>
        <v>6</v>
      </c>
      <c r="R267" s="188">
        <f>IF(P267="",0,'Basis-Tabelle-Samen'!S245)</f>
        <v>4.95</v>
      </c>
      <c r="S267" s="12"/>
      <c r="T267" s="157">
        <f>IF('Basis-Tabelle-Samen'!T245="","",'Basis-Tabelle-Samen'!T245)</f>
        <v>33408</v>
      </c>
      <c r="U267" s="189">
        <f t="shared" si="22"/>
        <v>6</v>
      </c>
      <c r="V267" s="188">
        <f>IF(T267="",0,'Basis-Tabelle-Samen'!V245)</f>
        <v>6.75</v>
      </c>
      <c r="W267" s="12"/>
      <c r="X267" s="157">
        <f>IF('Basis-Tabelle-Samen'!W245="","",'Basis-Tabelle-Samen'!W245)</f>
        <v>63408</v>
      </c>
      <c r="Y267" s="189">
        <f t="shared" si="23"/>
        <v>8</v>
      </c>
      <c r="Z267" s="188">
        <f>IF(X267="",0,'Basis-Tabelle-Samen'!Y245)</f>
        <v>2.95</v>
      </c>
    </row>
    <row r="268" spans="1:26" ht="39.950000000000003" customHeight="1" x14ac:dyDescent="0.2">
      <c r="A268" s="154" t="str">
        <f>IF('Basis-Tabelle-Samen'!A241="","",IF($D$1="Deutsch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68" s="337">
        <v>245</v>
      </c>
      <c r="C268" s="160" t="str">
        <f>IF('Basis-Tabelle-Samen'!G247="","",'Basis-Tabelle-Samen'!G247)</f>
        <v>05</v>
      </c>
      <c r="D268" s="155" t="str">
        <f>IF('Basis-Tabelle-Samen'!$BB247="","",
IF($D$1="Bulgarisch - BG",'Basis-Tabelle-Samen'!$BB247,
IF($D$1="Dänisch - DK",'Basis-Tabelle-Samen'!$BC247,
IF($D$1="Deutsch - DE",'Basis-Tabelle-Samen'!$BD247,
IF($D$1="Englisch - UK",'Basis-Tabelle-Samen'!$BE247,
IF($D$1="Estnisch - EE",'Basis-Tabelle-Samen'!$BF247,
IF($D$1="Finnisch - FI",'Basis-Tabelle-Samen'!$BG247,
IF($D$1="Französisch - FR",'Basis-Tabelle-Samen'!$BH247,
IF($D$1="Griechisch - GR",'Basis-Tabelle-Samen'!$BI247,
IF($D$1="Irisch - IE",'Basis-Tabelle-Samen'!$BJ247,
IF($D$1="Isländisch - IS",'Basis-Tabelle-Samen'!$BK247,
IF($D$1="Italienisch - IT",'Basis-Tabelle-Samen'!$BL247,
IF($D$1="Japanisch - JP",'Basis-Tabelle-Samen'!$BM247,
IF($D$1="Kroatisch - HR",'Basis-Tabelle-Samen'!$BN247,
IF($D$1="Lettisch - LV",'Basis-Tabelle-Samen'!$BO247,
IF($D$1="Litauisch - LT",'Basis-Tabelle-Samen'!$BP247,
IF($D$1="Maltesisch - MT",'Basis-Tabelle-Samen'!$BQ247,
IF($D$1="Niederländisch - NL",'Basis-Tabelle-Samen'!$BR247,
IF($D$1="Norwegisch - NO",'Basis-Tabelle-Samen'!$BS247,
IF($D$1="Polnisch - PL",'Basis-Tabelle-Samen'!$BT247,
IF($D$1="Portugiesisch - PT",'Basis-Tabelle-Samen'!$BU247,
IF($D$1="Rumänisch - RO",'Basis-Tabelle-Samen'!$BV247,
IF($D$1="Schwedisch - SE",'Basis-Tabelle-Samen'!$BW247,
IF($D$1="Slowakisch - SK",'Basis-Tabelle-Samen'!$BX247,
IF($D$1="Slowenisch - SI",'Basis-Tabelle-Samen'!$BY247,
IF($D$1="Spanisch - ES",'Basis-Tabelle-Samen'!$BZ247,
IF($D$1="Tschechisch - CZ",'Basis-Tabelle-Samen'!$BD247,
IF($D$1="Türkisch - TR",'Basis-Tabelle-Samen'!$CB247,
IF($D$1="Ungarisch - HU",'Basis-Tabelle-Samen'!$CC247,
" ACHTUNG")))))))))))))))))))))))))))))</f>
        <v>Tomato - San Marzano
Lycopersicon esculentum
Tomate - San Marzano</v>
      </c>
      <c r="E268" s="190" t="str">
        <f t="shared" si="18"/>
        <v/>
      </c>
      <c r="F268" s="170"/>
      <c r="G268" s="12"/>
      <c r="H268" s="157">
        <f>IF('Basis-Tabelle-Samen'!K247="","",'Basis-Tabelle-Samen'!K247)</f>
        <v>73411</v>
      </c>
      <c r="I268" s="189">
        <f t="shared" si="19"/>
        <v>15</v>
      </c>
      <c r="J268" s="188">
        <f>IF(H268="",0,'Basis-Tabelle-Samen'!M247)</f>
        <v>2.4500000000000002</v>
      </c>
      <c r="K268" s="12"/>
      <c r="L268" s="157">
        <f>IF('Basis-Tabelle-Samen'!N247="","",'Basis-Tabelle-Samen'!N247)</f>
        <v>83411</v>
      </c>
      <c r="M268" s="189">
        <f t="shared" si="20"/>
        <v>18</v>
      </c>
      <c r="N268" s="188">
        <f>IF(L268="",0,'Basis-Tabelle-Samen'!P247)</f>
        <v>3.75</v>
      </c>
      <c r="O268" s="12"/>
      <c r="P268" s="157">
        <f>IF('Basis-Tabelle-Samen'!Q247="","",'Basis-Tabelle-Samen'!Q247)</f>
        <v>53411</v>
      </c>
      <c r="Q268" s="189">
        <f t="shared" si="21"/>
        <v>6</v>
      </c>
      <c r="R268" s="188">
        <f>IF(P268="",0,'Basis-Tabelle-Samen'!S247)</f>
        <v>4.95</v>
      </c>
      <c r="S268" s="12"/>
      <c r="T268" s="157">
        <f>IF('Basis-Tabelle-Samen'!T247="","",'Basis-Tabelle-Samen'!T247)</f>
        <v>33411</v>
      </c>
      <c r="U268" s="189">
        <f t="shared" si="22"/>
        <v>6</v>
      </c>
      <c r="V268" s="188">
        <f>IF(T268="",0,'Basis-Tabelle-Samen'!V247)</f>
        <v>6.75</v>
      </c>
      <c r="W268" s="12"/>
      <c r="X268" s="157">
        <f>IF('Basis-Tabelle-Samen'!W247="","",'Basis-Tabelle-Samen'!W247)</f>
        <v>63411</v>
      </c>
      <c r="Y268" s="189">
        <f t="shared" si="23"/>
        <v>8</v>
      </c>
      <c r="Z268" s="188">
        <f>IF(X268="",0,'Basis-Tabelle-Samen'!Y247)</f>
        <v>2.95</v>
      </c>
    </row>
    <row r="269" spans="1:26" ht="39.950000000000003" customHeight="1" x14ac:dyDescent="0.2">
      <c r="A269" s="154" t="str">
        <f>IF('Basis-Tabelle-Samen'!A240="","",IF($D$1="Deutsch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69" s="337">
        <v>244</v>
      </c>
      <c r="C269" s="160" t="str">
        <f>IF('Basis-Tabelle-Samen'!G246="","",'Basis-Tabelle-Samen'!G246)</f>
        <v>05</v>
      </c>
      <c r="D269" s="155" t="str">
        <f>IF('Basis-Tabelle-Samen'!$BB246="","",
IF($D$1="Bulgarisch - BG",'Basis-Tabelle-Samen'!$BB246,
IF($D$1="Dänisch - DK",'Basis-Tabelle-Samen'!$BC246,
IF($D$1="Deutsch - DE",'Basis-Tabelle-Samen'!$BD246,
IF($D$1="Englisch - UK",'Basis-Tabelle-Samen'!$BE246,
IF($D$1="Estnisch - EE",'Basis-Tabelle-Samen'!$BF246,
IF($D$1="Finnisch - FI",'Basis-Tabelle-Samen'!$BG246,
IF($D$1="Französisch - FR",'Basis-Tabelle-Samen'!$BH246,
IF($D$1="Griechisch - GR",'Basis-Tabelle-Samen'!$BI246,
IF($D$1="Irisch - IE",'Basis-Tabelle-Samen'!$BJ246,
IF($D$1="Isländisch - IS",'Basis-Tabelle-Samen'!$BK246,
IF($D$1="Italienisch - IT",'Basis-Tabelle-Samen'!$BL246,
IF($D$1="Japanisch - JP",'Basis-Tabelle-Samen'!$BM246,
IF($D$1="Kroatisch - HR",'Basis-Tabelle-Samen'!$BN246,
IF($D$1="Lettisch - LV",'Basis-Tabelle-Samen'!$BO246,
IF($D$1="Litauisch - LT",'Basis-Tabelle-Samen'!$BP246,
IF($D$1="Maltesisch - MT",'Basis-Tabelle-Samen'!$BQ246,
IF($D$1="Niederländisch - NL",'Basis-Tabelle-Samen'!$BR246,
IF($D$1="Norwegisch - NO",'Basis-Tabelle-Samen'!$BS246,
IF($D$1="Polnisch - PL",'Basis-Tabelle-Samen'!$BT246,
IF($D$1="Portugiesisch - PT",'Basis-Tabelle-Samen'!$BU246,
IF($D$1="Rumänisch - RO",'Basis-Tabelle-Samen'!$BV246,
IF($D$1="Schwedisch - SE",'Basis-Tabelle-Samen'!$BW246,
IF($D$1="Slowakisch - SK",'Basis-Tabelle-Samen'!$BX246,
IF($D$1="Slowenisch - SI",'Basis-Tabelle-Samen'!$BY246,
IF($D$1="Spanisch - ES",'Basis-Tabelle-Samen'!$BZ246,
IF($D$1="Tschechisch - CZ",'Basis-Tabelle-Samen'!$BD246,
IF($D$1="Türkisch - TR",'Basis-Tabelle-Samen'!$CB246,
IF($D$1="Ungarisch - HU",'Basis-Tabelle-Samen'!$CC246,
" ACHTUNG")))))))))))))))))))))))))))))</f>
        <v>Tomato - Tigerella
Lycopersicon esculentum
Tomate - Tigerella</v>
      </c>
      <c r="E269" s="190" t="str">
        <f t="shared" si="18"/>
        <v/>
      </c>
      <c r="F269" s="170"/>
      <c r="G269" s="12"/>
      <c r="H269" s="157">
        <f>IF('Basis-Tabelle-Samen'!K246="","",'Basis-Tabelle-Samen'!K246)</f>
        <v>73409</v>
      </c>
      <c r="I269" s="189">
        <f t="shared" si="19"/>
        <v>15</v>
      </c>
      <c r="J269" s="188">
        <f>IF(H269="",0,'Basis-Tabelle-Samen'!M246)</f>
        <v>2.4500000000000002</v>
      </c>
      <c r="K269" s="12"/>
      <c r="L269" s="157">
        <f>IF('Basis-Tabelle-Samen'!N246="","",'Basis-Tabelle-Samen'!N246)</f>
        <v>83409</v>
      </c>
      <c r="M269" s="189">
        <f t="shared" si="20"/>
        <v>18</v>
      </c>
      <c r="N269" s="188">
        <f>IF(L269="",0,'Basis-Tabelle-Samen'!P246)</f>
        <v>3.75</v>
      </c>
      <c r="O269" s="12"/>
      <c r="P269" s="157">
        <f>IF('Basis-Tabelle-Samen'!Q246="","",'Basis-Tabelle-Samen'!Q246)</f>
        <v>53409</v>
      </c>
      <c r="Q269" s="189">
        <f t="shared" si="21"/>
        <v>6</v>
      </c>
      <c r="R269" s="188">
        <f>IF(P269="",0,'Basis-Tabelle-Samen'!S246)</f>
        <v>4.95</v>
      </c>
      <c r="S269" s="12"/>
      <c r="T269" s="157">
        <f>IF('Basis-Tabelle-Samen'!T246="","",'Basis-Tabelle-Samen'!T246)</f>
        <v>33409</v>
      </c>
      <c r="U269" s="189">
        <f t="shared" si="22"/>
        <v>6</v>
      </c>
      <c r="V269" s="188">
        <f>IF(T269="",0,'Basis-Tabelle-Samen'!V246)</f>
        <v>6.75</v>
      </c>
      <c r="W269" s="12"/>
      <c r="X269" s="157">
        <f>IF('Basis-Tabelle-Samen'!W246="","",'Basis-Tabelle-Samen'!W246)</f>
        <v>63409</v>
      </c>
      <c r="Y269" s="189">
        <f t="shared" si="23"/>
        <v>8</v>
      </c>
      <c r="Z269" s="188">
        <f>IF(X269="",0,'Basis-Tabelle-Samen'!Y246)</f>
        <v>2.95</v>
      </c>
    </row>
    <row r="270" spans="1:26" ht="39.950000000000003" customHeight="1" x14ac:dyDescent="0.2">
      <c r="A270" s="154" t="str">
        <f>IF('Basis-Tabelle-Samen'!A265="","",IF($D$1="Deutsch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70" s="337">
        <v>265</v>
      </c>
      <c r="C270" s="160" t="str">
        <f>IF('Basis-Tabelle-Samen'!G267="","",'Basis-Tabelle-Samen'!G267)</f>
        <v>06</v>
      </c>
      <c r="D270" s="155" t="str">
        <f>IF('Basis-Tabelle-Samen'!$BB267="","",
IF($D$1="Bulgarisch - BG",'Basis-Tabelle-Samen'!$BB267,
IF($D$1="Dänisch - DK",'Basis-Tabelle-Samen'!$BC267,
IF($D$1="Deutsch - DE",'Basis-Tabelle-Samen'!$BD267,
IF($D$1="Englisch - UK",'Basis-Tabelle-Samen'!$BE267,
IF($D$1="Estnisch - EE",'Basis-Tabelle-Samen'!$BF267,
IF($D$1="Finnisch - FI",'Basis-Tabelle-Samen'!$BG267,
IF($D$1="Französisch - FR",'Basis-Tabelle-Samen'!$BH267,
IF($D$1="Griechisch - GR",'Basis-Tabelle-Samen'!$BI267,
IF($D$1="Irisch - IE",'Basis-Tabelle-Samen'!$BJ267,
IF($D$1="Isländisch - IS",'Basis-Tabelle-Samen'!$BK267,
IF($D$1="Italienisch - IT",'Basis-Tabelle-Samen'!$BL267,
IF($D$1="Japanisch - JP",'Basis-Tabelle-Samen'!$BM267,
IF($D$1="Kroatisch - HR",'Basis-Tabelle-Samen'!$BN267,
IF($D$1="Lettisch - LV",'Basis-Tabelle-Samen'!$BO267,
IF($D$1="Litauisch - LT",'Basis-Tabelle-Samen'!$BP267,
IF($D$1="Maltesisch - MT",'Basis-Tabelle-Samen'!$BQ267,
IF($D$1="Niederländisch - NL",'Basis-Tabelle-Samen'!$BR267,
IF($D$1="Norwegisch - NO",'Basis-Tabelle-Samen'!$BS267,
IF($D$1="Polnisch - PL",'Basis-Tabelle-Samen'!$BT267,
IF($D$1="Portugiesisch - PT",'Basis-Tabelle-Samen'!$BU267,
IF($D$1="Rumänisch - RO",'Basis-Tabelle-Samen'!$BV267,
IF($D$1="Schwedisch - SE",'Basis-Tabelle-Samen'!$BW267,
IF($D$1="Slowakisch - SK",'Basis-Tabelle-Samen'!$BX267,
IF($D$1="Slowenisch - SI",'Basis-Tabelle-Samen'!$BY267,
IF($D$1="Spanisch - ES",'Basis-Tabelle-Samen'!$BZ267,
IF($D$1="Tschechisch - CZ",'Basis-Tabelle-Samen'!$BD267,
IF($D$1="Türkisch - TR",'Basis-Tabelle-Samen'!$CB267,
IF($D$1="Ungarisch - HU",'Basis-Tabelle-Samen'!$CC267,
" ACHTUNG")))))))))))))))))))))))))))))</f>
        <v>American Pampas Grass
Cortaderia selloana
Amerikanisches Pampasgras</v>
      </c>
      <c r="E270" s="190" t="str">
        <f t="shared" si="18"/>
        <v/>
      </c>
      <c r="F270" s="170"/>
      <c r="G270" s="12"/>
      <c r="H270" s="157">
        <f>IF('Basis-Tabelle-Samen'!K267="","",'Basis-Tabelle-Samen'!K267)</f>
        <v>73313</v>
      </c>
      <c r="I270" s="189">
        <f t="shared" si="19"/>
        <v>15</v>
      </c>
      <c r="J270" s="188">
        <f>IF(H270="",0,'Basis-Tabelle-Samen'!M267)</f>
        <v>2.4500000000000002</v>
      </c>
      <c r="K270" s="12"/>
      <c r="L270" s="157">
        <f>IF('Basis-Tabelle-Samen'!N267="","",'Basis-Tabelle-Samen'!N267)</f>
        <v>83313</v>
      </c>
      <c r="M270" s="189">
        <f t="shared" si="20"/>
        <v>18</v>
      </c>
      <c r="N270" s="188">
        <f>IF(L270="",0,'Basis-Tabelle-Samen'!P267)</f>
        <v>3.75</v>
      </c>
      <c r="O270" s="12"/>
      <c r="P270" s="157">
        <f>IF('Basis-Tabelle-Samen'!Q267="","",'Basis-Tabelle-Samen'!Q267)</f>
        <v>53313</v>
      </c>
      <c r="Q270" s="189">
        <f t="shared" si="21"/>
        <v>6</v>
      </c>
      <c r="R270" s="188">
        <f>IF(P270="",0,'Basis-Tabelle-Samen'!S267)</f>
        <v>4.95</v>
      </c>
      <c r="S270" s="12"/>
      <c r="T270" s="157">
        <f>IF('Basis-Tabelle-Samen'!T267="","",'Basis-Tabelle-Samen'!T267)</f>
        <v>33313</v>
      </c>
      <c r="U270" s="189">
        <f t="shared" si="22"/>
        <v>6</v>
      </c>
      <c r="V270" s="188">
        <f>IF(T270="",0,'Basis-Tabelle-Samen'!V267)</f>
        <v>6.75</v>
      </c>
      <c r="W270" s="12"/>
      <c r="X270" s="157">
        <f>IF('Basis-Tabelle-Samen'!W267="","",'Basis-Tabelle-Samen'!W267)</f>
        <v>63313</v>
      </c>
      <c r="Y270" s="189">
        <f t="shared" si="23"/>
        <v>8</v>
      </c>
      <c r="Z270" s="188">
        <f>IF(X270="",0,'Basis-Tabelle-Samen'!Y267)</f>
        <v>2.95</v>
      </c>
    </row>
    <row r="271" spans="1:26" ht="39.950000000000003" customHeight="1" x14ac:dyDescent="0.2">
      <c r="A271" s="154" t="str">
        <f>IF('Basis-Tabelle-Samen'!A264="","",IF($D$1="Deutsch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71" s="337">
        <v>258</v>
      </c>
      <c r="C271" s="160" t="str">
        <f>IF('Basis-Tabelle-Samen'!G260="","",'Basis-Tabelle-Samen'!G260)</f>
        <v>06</v>
      </c>
      <c r="D271" s="155" t="str">
        <f>IF('Basis-Tabelle-Samen'!$BB260="","",
IF($D$1="Bulgarisch - BG",'Basis-Tabelle-Samen'!$BB260,
IF($D$1="Dänisch - DK",'Basis-Tabelle-Samen'!$BC260,
IF($D$1="Deutsch - DE",'Basis-Tabelle-Samen'!$BD260,
IF($D$1="Englisch - UK",'Basis-Tabelle-Samen'!$BE260,
IF($D$1="Estnisch - EE",'Basis-Tabelle-Samen'!$BF260,
IF($D$1="Finnisch - FI",'Basis-Tabelle-Samen'!$BG260,
IF($D$1="Französisch - FR",'Basis-Tabelle-Samen'!$BH260,
IF($D$1="Griechisch - GR",'Basis-Tabelle-Samen'!$BI260,
IF($D$1="Irisch - IE",'Basis-Tabelle-Samen'!$BJ260,
IF($D$1="Isländisch - IS",'Basis-Tabelle-Samen'!$BK260,
IF($D$1="Italienisch - IT",'Basis-Tabelle-Samen'!$BL260,
IF($D$1="Japanisch - JP",'Basis-Tabelle-Samen'!$BM260,
IF($D$1="Kroatisch - HR",'Basis-Tabelle-Samen'!$BN260,
IF($D$1="Lettisch - LV",'Basis-Tabelle-Samen'!$BO260,
IF($D$1="Litauisch - LT",'Basis-Tabelle-Samen'!$BP260,
IF($D$1="Maltesisch - MT",'Basis-Tabelle-Samen'!$BQ260,
IF($D$1="Niederländisch - NL",'Basis-Tabelle-Samen'!$BR260,
IF($D$1="Norwegisch - NO",'Basis-Tabelle-Samen'!$BS260,
IF($D$1="Polnisch - PL",'Basis-Tabelle-Samen'!$BT260,
IF($D$1="Portugiesisch - PT",'Basis-Tabelle-Samen'!$BU260,
IF($D$1="Rumänisch - RO",'Basis-Tabelle-Samen'!$BV260,
IF($D$1="Schwedisch - SE",'Basis-Tabelle-Samen'!$BW260,
IF($D$1="Slowakisch - SK",'Basis-Tabelle-Samen'!$BX260,
IF($D$1="Slowenisch - SI",'Basis-Tabelle-Samen'!$BY260,
IF($D$1="Spanisch - ES",'Basis-Tabelle-Samen'!$BZ260,
IF($D$1="Tschechisch - CZ",'Basis-Tabelle-Samen'!$BD260,
IF($D$1="Türkisch - TR",'Basis-Tabelle-Samen'!$CB260,
IF($D$1="Ungarisch - HU",'Basis-Tabelle-Samen'!$CC260,
" ACHTUNG")))))))))))))))))))))))))))))</f>
        <v>Blue Mountain Grass
Festuca glauca
Blauschwingel-Gras</v>
      </c>
      <c r="E271" s="190" t="str">
        <f t="shared" ref="E271:E334" si="24">IF(
((G271*I271*J271)+(K271*M271*N271)+(O271*Q271*R271)+(S271*U271*V271)+(W271*Y271*Z271))&lt;1,"",
(G271*I271*J271)+(K271*M271*N271)+(O271*Q271*R271)+(S271*U271*V271)+(W271*Y271*Z271))</f>
        <v/>
      </c>
      <c r="F271" s="170"/>
      <c r="G271" s="12"/>
      <c r="H271" s="157">
        <f>IF('Basis-Tabelle-Samen'!K260="","",'Basis-Tabelle-Samen'!K260)</f>
        <v>73306</v>
      </c>
      <c r="I271" s="189">
        <f t="shared" ref="I271:I334" si="25">IF(H271="",0,15)</f>
        <v>15</v>
      </c>
      <c r="J271" s="188">
        <f>IF(H271="",0,'Basis-Tabelle-Samen'!M260)</f>
        <v>2.4500000000000002</v>
      </c>
      <c r="K271" s="12"/>
      <c r="L271" s="157">
        <f>IF('Basis-Tabelle-Samen'!N260="","",'Basis-Tabelle-Samen'!N260)</f>
        <v>83306</v>
      </c>
      <c r="M271" s="189">
        <f t="shared" ref="M271:M334" si="26">IF(L271="",0,18)</f>
        <v>18</v>
      </c>
      <c r="N271" s="188">
        <f>IF(L271="",0,'Basis-Tabelle-Samen'!P260)</f>
        <v>3.75</v>
      </c>
      <c r="O271" s="12"/>
      <c r="P271" s="157">
        <f>IF('Basis-Tabelle-Samen'!Q260="","",'Basis-Tabelle-Samen'!Q260)</f>
        <v>53306</v>
      </c>
      <c r="Q271" s="189">
        <f t="shared" ref="Q271:Q334" si="27">IF(P271="",0,6)</f>
        <v>6</v>
      </c>
      <c r="R271" s="188">
        <f>IF(P271="",0,'Basis-Tabelle-Samen'!S260)</f>
        <v>4.95</v>
      </c>
      <c r="S271" s="12"/>
      <c r="T271" s="157">
        <f>IF('Basis-Tabelle-Samen'!T260="","",'Basis-Tabelle-Samen'!T260)</f>
        <v>33306</v>
      </c>
      <c r="U271" s="189">
        <f t="shared" ref="U271:U334" si="28">IF(T271="",0,6)</f>
        <v>6</v>
      </c>
      <c r="V271" s="188">
        <f>IF(T271="",0,'Basis-Tabelle-Samen'!V260)</f>
        <v>6.75</v>
      </c>
      <c r="W271" s="12"/>
      <c r="X271" s="157">
        <f>IF('Basis-Tabelle-Samen'!W260="","",'Basis-Tabelle-Samen'!W260)</f>
        <v>63306</v>
      </c>
      <c r="Y271" s="189">
        <f t="shared" ref="Y271:Y334" si="29">IF(X271="",0,8)</f>
        <v>8</v>
      </c>
      <c r="Z271" s="188">
        <f>IF(X271="",0,'Basis-Tabelle-Samen'!Y260)</f>
        <v>2.95</v>
      </c>
    </row>
    <row r="272" spans="1:26" ht="39.950000000000003" customHeight="1" x14ac:dyDescent="0.2">
      <c r="A272" s="154" t="str">
        <f>IF('Basis-Tabelle-Samen'!A263="","",IF($D$1="Deutsch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72" s="337">
        <v>264</v>
      </c>
      <c r="C272" s="160" t="str">
        <f>IF('Basis-Tabelle-Samen'!G266="","",'Basis-Tabelle-Samen'!G266)</f>
        <v>06</v>
      </c>
      <c r="D272" s="155" t="str">
        <f>IF('Basis-Tabelle-Samen'!$BB266="","",
IF($D$1="Bulgarisch - BG",'Basis-Tabelle-Samen'!$BB266,
IF($D$1="Dänisch - DK",'Basis-Tabelle-Samen'!$BC266,
IF($D$1="Deutsch - DE",'Basis-Tabelle-Samen'!$BD266,
IF($D$1="Englisch - UK",'Basis-Tabelle-Samen'!$BE266,
IF($D$1="Estnisch - EE",'Basis-Tabelle-Samen'!$BF266,
IF($D$1="Finnisch - FI",'Basis-Tabelle-Samen'!$BG266,
IF($D$1="Französisch - FR",'Basis-Tabelle-Samen'!$BH266,
IF($D$1="Griechisch - GR",'Basis-Tabelle-Samen'!$BI266,
IF($D$1="Irisch - IE",'Basis-Tabelle-Samen'!$BJ266,
IF($D$1="Isländisch - IS",'Basis-Tabelle-Samen'!$BK266,
IF($D$1="Italienisch - IT",'Basis-Tabelle-Samen'!$BL266,
IF($D$1="Japanisch - JP",'Basis-Tabelle-Samen'!$BM266,
IF($D$1="Kroatisch - HR",'Basis-Tabelle-Samen'!$BN266,
IF($D$1="Lettisch - LV",'Basis-Tabelle-Samen'!$BO266,
IF($D$1="Litauisch - LT",'Basis-Tabelle-Samen'!$BP266,
IF($D$1="Maltesisch - MT",'Basis-Tabelle-Samen'!$BQ266,
IF($D$1="Niederländisch - NL",'Basis-Tabelle-Samen'!$BR266,
IF($D$1="Norwegisch - NO",'Basis-Tabelle-Samen'!$BS266,
IF($D$1="Polnisch - PL",'Basis-Tabelle-Samen'!$BT266,
IF($D$1="Portugiesisch - PT",'Basis-Tabelle-Samen'!$BU266,
IF($D$1="Rumänisch - RO",'Basis-Tabelle-Samen'!$BV266,
IF($D$1="Schwedisch - SE",'Basis-Tabelle-Samen'!$BW266,
IF($D$1="Slowakisch - SK",'Basis-Tabelle-Samen'!$BX266,
IF($D$1="Slowenisch - SI",'Basis-Tabelle-Samen'!$BY266,
IF($D$1="Spanisch - ES",'Basis-Tabelle-Samen'!$BZ266,
IF($D$1="Tschechisch - CZ",'Basis-Tabelle-Samen'!$BD266,
IF($D$1="Türkisch - TR",'Basis-Tabelle-Samen'!$CB266,
IF($D$1="Ungarisch - HU",'Basis-Tabelle-Samen'!$CC266,
" ACHTUNG")))))))))))))))))))))))))))))</f>
        <v>Bunny Tail Grass
Lagurus ovatus
Hasenschwanz-Gras / Samtgras</v>
      </c>
      <c r="E272" s="190" t="str">
        <f t="shared" si="24"/>
        <v/>
      </c>
      <c r="F272" s="170"/>
      <c r="G272" s="12"/>
      <c r="H272" s="157">
        <f>IF('Basis-Tabelle-Samen'!K266="","",'Basis-Tabelle-Samen'!K266)</f>
        <v>73312</v>
      </c>
      <c r="I272" s="189">
        <f t="shared" si="25"/>
        <v>15</v>
      </c>
      <c r="J272" s="188">
        <f>IF(H272="",0,'Basis-Tabelle-Samen'!M266)</f>
        <v>2.4500000000000002</v>
      </c>
      <c r="K272" s="12"/>
      <c r="L272" s="157">
        <f>IF('Basis-Tabelle-Samen'!N266="","",'Basis-Tabelle-Samen'!N266)</f>
        <v>83312</v>
      </c>
      <c r="M272" s="189">
        <f t="shared" si="26"/>
        <v>18</v>
      </c>
      <c r="N272" s="188">
        <f>IF(L272="",0,'Basis-Tabelle-Samen'!P266)</f>
        <v>3.75</v>
      </c>
      <c r="O272" s="12"/>
      <c r="P272" s="157">
        <f>IF('Basis-Tabelle-Samen'!Q266="","",'Basis-Tabelle-Samen'!Q266)</f>
        <v>53312</v>
      </c>
      <c r="Q272" s="189">
        <f t="shared" si="27"/>
        <v>6</v>
      </c>
      <c r="R272" s="188">
        <f>IF(P272="",0,'Basis-Tabelle-Samen'!S266)</f>
        <v>4.95</v>
      </c>
      <c r="S272" s="12"/>
      <c r="T272" s="157">
        <f>IF('Basis-Tabelle-Samen'!T266="","",'Basis-Tabelle-Samen'!T266)</f>
        <v>33312</v>
      </c>
      <c r="U272" s="189">
        <f t="shared" si="28"/>
        <v>6</v>
      </c>
      <c r="V272" s="188">
        <f>IF(T272="",0,'Basis-Tabelle-Samen'!V266)</f>
        <v>6.75</v>
      </c>
      <c r="W272" s="12"/>
      <c r="X272" s="157">
        <f>IF('Basis-Tabelle-Samen'!W266="","",'Basis-Tabelle-Samen'!W266)</f>
        <v>63312</v>
      </c>
      <c r="Y272" s="189">
        <f t="shared" si="29"/>
        <v>8</v>
      </c>
      <c r="Z272" s="188">
        <f>IF(X272="",0,'Basis-Tabelle-Samen'!Y266)</f>
        <v>2.95</v>
      </c>
    </row>
    <row r="273" spans="1:26" ht="39.950000000000003" customHeight="1" x14ac:dyDescent="0.2">
      <c r="A273" s="154" t="str">
        <f>IF('Basis-Tabelle-Samen'!A260="","",IF($D$1="Deutsch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73" s="337">
        <v>257</v>
      </c>
      <c r="C273" s="160" t="str">
        <f>IF('Basis-Tabelle-Samen'!G259="","",'Basis-Tabelle-Samen'!G259)</f>
        <v>06</v>
      </c>
      <c r="D273" s="155" t="str">
        <f>IF('Basis-Tabelle-Samen'!$BB259="","",
IF($D$1="Bulgarisch - BG",'Basis-Tabelle-Samen'!$BB259,
IF($D$1="Dänisch - DK",'Basis-Tabelle-Samen'!$BC259,
IF($D$1="Deutsch - DE",'Basis-Tabelle-Samen'!$BD259,
IF($D$1="Englisch - UK",'Basis-Tabelle-Samen'!$BE259,
IF($D$1="Estnisch - EE",'Basis-Tabelle-Samen'!$BF259,
IF($D$1="Finnisch - FI",'Basis-Tabelle-Samen'!$BG259,
IF($D$1="Französisch - FR",'Basis-Tabelle-Samen'!$BH259,
IF($D$1="Griechisch - GR",'Basis-Tabelle-Samen'!$BI259,
IF($D$1="Irisch - IE",'Basis-Tabelle-Samen'!$BJ259,
IF($D$1="Isländisch - IS",'Basis-Tabelle-Samen'!$BK259,
IF($D$1="Italienisch - IT",'Basis-Tabelle-Samen'!$BL259,
IF($D$1="Japanisch - JP",'Basis-Tabelle-Samen'!$BM259,
IF($D$1="Kroatisch - HR",'Basis-Tabelle-Samen'!$BN259,
IF($D$1="Lettisch - LV",'Basis-Tabelle-Samen'!$BO259,
IF($D$1="Litauisch - LT",'Basis-Tabelle-Samen'!$BP259,
IF($D$1="Maltesisch - MT",'Basis-Tabelle-Samen'!$BQ259,
IF($D$1="Niederländisch - NL",'Basis-Tabelle-Samen'!$BR259,
IF($D$1="Norwegisch - NO",'Basis-Tabelle-Samen'!$BS259,
IF($D$1="Polnisch - PL",'Basis-Tabelle-Samen'!$BT259,
IF($D$1="Portugiesisch - PT",'Basis-Tabelle-Samen'!$BU259,
IF($D$1="Rumänisch - RO",'Basis-Tabelle-Samen'!$BV259,
IF($D$1="Schwedisch - SE",'Basis-Tabelle-Samen'!$BW259,
IF($D$1="Slowakisch - SK",'Basis-Tabelle-Samen'!$BX259,
IF($D$1="Slowenisch - SI",'Basis-Tabelle-Samen'!$BY259,
IF($D$1="Spanisch - ES",'Basis-Tabelle-Samen'!$BZ259,
IF($D$1="Tschechisch - CZ",'Basis-Tabelle-Samen'!$BD259,
IF($D$1="Türkisch - TR",'Basis-Tabelle-Samen'!$CB259,
IF($D$1="Ungarisch - HU",'Basis-Tabelle-Samen'!$CC259,
" ACHTUNG")))))))))))))))))))))))))))))</f>
        <v>Calcutta Bamboo
Dendrocalamus strictus
Kalkuttabambus</v>
      </c>
      <c r="E273" s="190" t="str">
        <f t="shared" si="24"/>
        <v/>
      </c>
      <c r="F273" s="170"/>
      <c r="G273" s="12"/>
      <c r="H273" s="157">
        <f>IF('Basis-Tabelle-Samen'!K259="","",'Basis-Tabelle-Samen'!K259)</f>
        <v>73302</v>
      </c>
      <c r="I273" s="189">
        <f t="shared" si="25"/>
        <v>15</v>
      </c>
      <c r="J273" s="188">
        <f>IF(H273="",0,'Basis-Tabelle-Samen'!M259)</f>
        <v>2.4500000000000002</v>
      </c>
      <c r="K273" s="12"/>
      <c r="L273" s="157">
        <f>IF('Basis-Tabelle-Samen'!N259="","",'Basis-Tabelle-Samen'!N259)</f>
        <v>83302</v>
      </c>
      <c r="M273" s="189">
        <f t="shared" si="26"/>
        <v>18</v>
      </c>
      <c r="N273" s="188">
        <f>IF(L273="",0,'Basis-Tabelle-Samen'!P259)</f>
        <v>3.75</v>
      </c>
      <c r="O273" s="12"/>
      <c r="P273" s="157">
        <f>IF('Basis-Tabelle-Samen'!Q259="","",'Basis-Tabelle-Samen'!Q259)</f>
        <v>53302</v>
      </c>
      <c r="Q273" s="189">
        <f t="shared" si="27"/>
        <v>6</v>
      </c>
      <c r="R273" s="188">
        <f>IF(P273="",0,'Basis-Tabelle-Samen'!S259)</f>
        <v>4.95</v>
      </c>
      <c r="S273" s="12"/>
      <c r="T273" s="157">
        <f>IF('Basis-Tabelle-Samen'!T259="","",'Basis-Tabelle-Samen'!T259)</f>
        <v>33302</v>
      </c>
      <c r="U273" s="189">
        <f t="shared" si="28"/>
        <v>6</v>
      </c>
      <c r="V273" s="188">
        <f>IF(T273="",0,'Basis-Tabelle-Samen'!V259)</f>
        <v>6.75</v>
      </c>
      <c r="W273" s="12"/>
      <c r="X273" s="157">
        <f>IF('Basis-Tabelle-Samen'!W259="","",'Basis-Tabelle-Samen'!W259)</f>
        <v>63302</v>
      </c>
      <c r="Y273" s="189">
        <f t="shared" si="29"/>
        <v>8</v>
      </c>
      <c r="Z273" s="188">
        <f>IF(X273="",0,'Basis-Tabelle-Samen'!Y259)</f>
        <v>2.95</v>
      </c>
    </row>
    <row r="274" spans="1:26" ht="39.950000000000003" customHeight="1" x14ac:dyDescent="0.2">
      <c r="A274" s="154" t="str">
        <f>IF('Basis-Tabelle-Samen'!A261="","",IF($D$1="Deutsch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74" s="337">
        <v>262</v>
      </c>
      <c r="C274" s="160" t="str">
        <f>IF('Basis-Tabelle-Samen'!G264="","",'Basis-Tabelle-Samen'!G264)</f>
        <v>06</v>
      </c>
      <c r="D274" s="155" t="str">
        <f>IF('Basis-Tabelle-Samen'!$BB264="","",
IF($D$1="Bulgarisch - BG",'Basis-Tabelle-Samen'!$BB264,
IF($D$1="Dänisch - DK",'Basis-Tabelle-Samen'!$BC264,
IF($D$1="Deutsch - DE",'Basis-Tabelle-Samen'!$BD264,
IF($D$1="Englisch - UK",'Basis-Tabelle-Samen'!$BE264,
IF($D$1="Estnisch - EE",'Basis-Tabelle-Samen'!$BF264,
IF($D$1="Finnisch - FI",'Basis-Tabelle-Samen'!$BG264,
IF($D$1="Französisch - FR",'Basis-Tabelle-Samen'!$BH264,
IF($D$1="Griechisch - GR",'Basis-Tabelle-Samen'!$BI264,
IF($D$1="Irisch - IE",'Basis-Tabelle-Samen'!$BJ264,
IF($D$1="Isländisch - IS",'Basis-Tabelle-Samen'!$BK264,
IF($D$1="Italienisch - IT",'Basis-Tabelle-Samen'!$BL264,
IF($D$1="Japanisch - JP",'Basis-Tabelle-Samen'!$BM264,
IF($D$1="Kroatisch - HR",'Basis-Tabelle-Samen'!$BN264,
IF($D$1="Lettisch - LV",'Basis-Tabelle-Samen'!$BO264,
IF($D$1="Litauisch - LT",'Basis-Tabelle-Samen'!$BP264,
IF($D$1="Maltesisch - MT",'Basis-Tabelle-Samen'!$BQ264,
IF($D$1="Niederländisch - NL",'Basis-Tabelle-Samen'!$BR264,
IF($D$1="Norwegisch - NO",'Basis-Tabelle-Samen'!$BS264,
IF($D$1="Polnisch - PL",'Basis-Tabelle-Samen'!$BT264,
IF($D$1="Portugiesisch - PT",'Basis-Tabelle-Samen'!$BU264,
IF($D$1="Rumänisch - RO",'Basis-Tabelle-Samen'!$BV264,
IF($D$1="Schwedisch - SE",'Basis-Tabelle-Samen'!$BW264,
IF($D$1="Slowakisch - SK",'Basis-Tabelle-Samen'!$BX264,
IF($D$1="Slowenisch - SI",'Basis-Tabelle-Samen'!$BY264,
IF($D$1="Spanisch - ES",'Basis-Tabelle-Samen'!$BZ264,
IF($D$1="Tschechisch - CZ",'Basis-Tabelle-Samen'!$BD264,
IF($D$1="Türkisch - TR",'Basis-Tabelle-Samen'!$CB264,
IF($D$1="Ungarisch - HU",'Basis-Tabelle-Samen'!$CC264,
" ACHTUNG")))))))))))))))))))))))))))))</f>
        <v>Chinese Silver Grass
Miscanthus sinensis
Chinaschilf</v>
      </c>
      <c r="E274" s="190" t="str">
        <f t="shared" si="24"/>
        <v/>
      </c>
      <c r="F274" s="170"/>
      <c r="G274" s="12"/>
      <c r="H274" s="157">
        <f>IF('Basis-Tabelle-Samen'!K264="","",'Basis-Tabelle-Samen'!K264)</f>
        <v>73310</v>
      </c>
      <c r="I274" s="189">
        <f t="shared" si="25"/>
        <v>15</v>
      </c>
      <c r="J274" s="188">
        <f>IF(H274="",0,'Basis-Tabelle-Samen'!M264)</f>
        <v>2.4500000000000002</v>
      </c>
      <c r="K274" s="12"/>
      <c r="L274" s="157">
        <f>IF('Basis-Tabelle-Samen'!N264="","",'Basis-Tabelle-Samen'!N264)</f>
        <v>83310</v>
      </c>
      <c r="M274" s="189">
        <f t="shared" si="26"/>
        <v>18</v>
      </c>
      <c r="N274" s="188">
        <f>IF(L274="",0,'Basis-Tabelle-Samen'!P264)</f>
        <v>3.75</v>
      </c>
      <c r="O274" s="12"/>
      <c r="P274" s="157">
        <f>IF('Basis-Tabelle-Samen'!Q264="","",'Basis-Tabelle-Samen'!Q264)</f>
        <v>53310</v>
      </c>
      <c r="Q274" s="189">
        <f t="shared" si="27"/>
        <v>6</v>
      </c>
      <c r="R274" s="188">
        <f>IF(P274="",0,'Basis-Tabelle-Samen'!S264)</f>
        <v>4.95</v>
      </c>
      <c r="S274" s="12"/>
      <c r="T274" s="157">
        <f>IF('Basis-Tabelle-Samen'!T264="","",'Basis-Tabelle-Samen'!T264)</f>
        <v>33310</v>
      </c>
      <c r="U274" s="189">
        <f t="shared" si="28"/>
        <v>6</v>
      </c>
      <c r="V274" s="188">
        <f>IF(T274="",0,'Basis-Tabelle-Samen'!V264)</f>
        <v>6.75</v>
      </c>
      <c r="W274" s="12"/>
      <c r="X274" s="157">
        <f>IF('Basis-Tabelle-Samen'!W264="","",'Basis-Tabelle-Samen'!W264)</f>
        <v>63310</v>
      </c>
      <c r="Y274" s="189">
        <f t="shared" si="29"/>
        <v>8</v>
      </c>
      <c r="Z274" s="188">
        <f>IF(X274="",0,'Basis-Tabelle-Samen'!Y264)</f>
        <v>2.95</v>
      </c>
    </row>
    <row r="275" spans="1:26" ht="39.950000000000003" customHeight="1" x14ac:dyDescent="0.2">
      <c r="A275" s="154" t="str">
        <f>IF('Basis-Tabelle-Samen'!A258="","",IF($D$1="Deutsch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75" s="337">
        <v>259</v>
      </c>
      <c r="C275" s="160" t="str">
        <f>IF('Basis-Tabelle-Samen'!G261="","",'Basis-Tabelle-Samen'!G261)</f>
        <v>06</v>
      </c>
      <c r="D275" s="155" t="str">
        <f>IF('Basis-Tabelle-Samen'!$BB261="","",
IF($D$1="Bulgarisch - BG",'Basis-Tabelle-Samen'!$BB261,
IF($D$1="Dänisch - DK",'Basis-Tabelle-Samen'!$BC261,
IF($D$1="Deutsch - DE",'Basis-Tabelle-Samen'!$BD261,
IF($D$1="Englisch - UK",'Basis-Tabelle-Samen'!$BE261,
IF($D$1="Estnisch - EE",'Basis-Tabelle-Samen'!$BF261,
IF($D$1="Finnisch - FI",'Basis-Tabelle-Samen'!$BG261,
IF($D$1="Französisch - FR",'Basis-Tabelle-Samen'!$BH261,
IF($D$1="Griechisch - GR",'Basis-Tabelle-Samen'!$BI261,
IF($D$1="Irisch - IE",'Basis-Tabelle-Samen'!$BJ261,
IF($D$1="Isländisch - IS",'Basis-Tabelle-Samen'!$BK261,
IF($D$1="Italienisch - IT",'Basis-Tabelle-Samen'!$BL261,
IF($D$1="Japanisch - JP",'Basis-Tabelle-Samen'!$BM261,
IF($D$1="Kroatisch - HR",'Basis-Tabelle-Samen'!$BN261,
IF($D$1="Lettisch - LV",'Basis-Tabelle-Samen'!$BO261,
IF($D$1="Litauisch - LT",'Basis-Tabelle-Samen'!$BP261,
IF($D$1="Maltesisch - MT",'Basis-Tabelle-Samen'!$BQ261,
IF($D$1="Niederländisch - NL",'Basis-Tabelle-Samen'!$BR261,
IF($D$1="Norwegisch - NO",'Basis-Tabelle-Samen'!$BS261,
IF($D$1="Polnisch - PL",'Basis-Tabelle-Samen'!$BT261,
IF($D$1="Portugiesisch - PT",'Basis-Tabelle-Samen'!$BU261,
IF($D$1="Rumänisch - RO",'Basis-Tabelle-Samen'!$BV261,
IF($D$1="Schwedisch - SE",'Basis-Tabelle-Samen'!$BW261,
IF($D$1="Slowakisch - SK",'Basis-Tabelle-Samen'!$BX261,
IF($D$1="Slowenisch - SI",'Basis-Tabelle-Samen'!$BY261,
IF($D$1="Spanisch - ES",'Basis-Tabelle-Samen'!$BZ261,
IF($D$1="Tschechisch - CZ",'Basis-Tabelle-Samen'!$BD261,
IF($D$1="Türkisch - TR",'Basis-Tabelle-Samen'!$CB261,
IF($D$1="Ungarisch - HU",'Basis-Tabelle-Samen'!$CC261,
" ACHTUNG")))))))))))))))))))))))))))))</f>
        <v>Cogongrass
Imperata cylindrica
Japanisches Blutgras</v>
      </c>
      <c r="E275" s="190" t="str">
        <f t="shared" si="24"/>
        <v/>
      </c>
      <c r="F275" s="170"/>
      <c r="G275" s="12"/>
      <c r="H275" s="157">
        <f>IF('Basis-Tabelle-Samen'!K261="","",'Basis-Tabelle-Samen'!K261)</f>
        <v>73307</v>
      </c>
      <c r="I275" s="189">
        <f t="shared" si="25"/>
        <v>15</v>
      </c>
      <c r="J275" s="188">
        <f>IF(H275="",0,'Basis-Tabelle-Samen'!M261)</f>
        <v>2.4500000000000002</v>
      </c>
      <c r="K275" s="12"/>
      <c r="L275" s="157">
        <f>IF('Basis-Tabelle-Samen'!N261="","",'Basis-Tabelle-Samen'!N261)</f>
        <v>83307</v>
      </c>
      <c r="M275" s="189">
        <f t="shared" si="26"/>
        <v>18</v>
      </c>
      <c r="N275" s="188">
        <f>IF(L275="",0,'Basis-Tabelle-Samen'!P261)</f>
        <v>3.75</v>
      </c>
      <c r="O275" s="12"/>
      <c r="P275" s="157">
        <f>IF('Basis-Tabelle-Samen'!Q261="","",'Basis-Tabelle-Samen'!Q261)</f>
        <v>53307</v>
      </c>
      <c r="Q275" s="189">
        <f t="shared" si="27"/>
        <v>6</v>
      </c>
      <c r="R275" s="188">
        <f>IF(P275="",0,'Basis-Tabelle-Samen'!S261)</f>
        <v>4.95</v>
      </c>
      <c r="S275" s="12"/>
      <c r="T275" s="157">
        <f>IF('Basis-Tabelle-Samen'!T261="","",'Basis-Tabelle-Samen'!T261)</f>
        <v>33307</v>
      </c>
      <c r="U275" s="189">
        <f t="shared" si="28"/>
        <v>6</v>
      </c>
      <c r="V275" s="188">
        <f>IF(T275="",0,'Basis-Tabelle-Samen'!V261)</f>
        <v>6.75</v>
      </c>
      <c r="W275" s="12"/>
      <c r="X275" s="157">
        <f>IF('Basis-Tabelle-Samen'!W261="","",'Basis-Tabelle-Samen'!W261)</f>
        <v>63307</v>
      </c>
      <c r="Y275" s="189">
        <f t="shared" si="29"/>
        <v>8</v>
      </c>
      <c r="Z275" s="188">
        <f>IF(X275="",0,'Basis-Tabelle-Samen'!Y261)</f>
        <v>2.95</v>
      </c>
    </row>
    <row r="276" spans="1:26" ht="39.950000000000003" customHeight="1" x14ac:dyDescent="0.2">
      <c r="A276" s="154" t="str">
        <f>IF('Basis-Tabelle-Samen'!A262="","",IF($D$1="Deutsch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76" s="337">
        <v>261</v>
      </c>
      <c r="C276" s="160" t="str">
        <f>IF('Basis-Tabelle-Samen'!G263="","",'Basis-Tabelle-Samen'!G263)</f>
        <v>06</v>
      </c>
      <c r="D276" s="155" t="str">
        <f>IF('Basis-Tabelle-Samen'!$BB263="","",
IF($D$1="Bulgarisch - BG",'Basis-Tabelle-Samen'!$BB263,
IF($D$1="Dänisch - DK",'Basis-Tabelle-Samen'!$BC263,
IF($D$1="Deutsch - DE",'Basis-Tabelle-Samen'!$BD263,
IF($D$1="Englisch - UK",'Basis-Tabelle-Samen'!$BE263,
IF($D$1="Estnisch - EE",'Basis-Tabelle-Samen'!$BF263,
IF($D$1="Finnisch - FI",'Basis-Tabelle-Samen'!$BG263,
IF($D$1="Französisch - FR",'Basis-Tabelle-Samen'!$BH263,
IF($D$1="Griechisch - GR",'Basis-Tabelle-Samen'!$BI263,
IF($D$1="Irisch - IE",'Basis-Tabelle-Samen'!$BJ263,
IF($D$1="Isländisch - IS",'Basis-Tabelle-Samen'!$BK263,
IF($D$1="Italienisch - IT",'Basis-Tabelle-Samen'!$BL263,
IF($D$1="Japanisch - JP",'Basis-Tabelle-Samen'!$BM263,
IF($D$1="Kroatisch - HR",'Basis-Tabelle-Samen'!$BN263,
IF($D$1="Lettisch - LV",'Basis-Tabelle-Samen'!$BO263,
IF($D$1="Litauisch - LT",'Basis-Tabelle-Samen'!$BP263,
IF($D$1="Maltesisch - MT",'Basis-Tabelle-Samen'!$BQ263,
IF($D$1="Niederländisch - NL",'Basis-Tabelle-Samen'!$BR263,
IF($D$1="Norwegisch - NO",'Basis-Tabelle-Samen'!$BS263,
IF($D$1="Polnisch - PL",'Basis-Tabelle-Samen'!$BT263,
IF($D$1="Portugiesisch - PT",'Basis-Tabelle-Samen'!$BU263,
IF($D$1="Rumänisch - RO",'Basis-Tabelle-Samen'!$BV263,
IF($D$1="Schwedisch - SE",'Basis-Tabelle-Samen'!$BW263,
IF($D$1="Slowakisch - SK",'Basis-Tabelle-Samen'!$BX263,
IF($D$1="Slowenisch - SI",'Basis-Tabelle-Samen'!$BY263,
IF($D$1="Spanisch - ES",'Basis-Tabelle-Samen'!$BZ263,
IF($D$1="Tschechisch - CZ",'Basis-Tabelle-Samen'!$BD263,
IF($D$1="Türkisch - TR",'Basis-Tabelle-Samen'!$CB263,
IF($D$1="Ungarisch - HU",'Basis-Tabelle-Samen'!$CC263,
" ACHTUNG")))))))))))))))))))))))))))))</f>
        <v>Feather Grass / Pheasant's Tail Grass
Stipa calamagrostis
Kamelhaar-Gras / Silber-Ährengras</v>
      </c>
      <c r="E276" s="190" t="str">
        <f t="shared" si="24"/>
        <v/>
      </c>
      <c r="F276" s="170"/>
      <c r="G276" s="12"/>
      <c r="H276" s="157">
        <f>IF('Basis-Tabelle-Samen'!K263="","",'Basis-Tabelle-Samen'!K263)</f>
        <v>73309</v>
      </c>
      <c r="I276" s="189">
        <f t="shared" si="25"/>
        <v>15</v>
      </c>
      <c r="J276" s="188">
        <f>IF(H276="",0,'Basis-Tabelle-Samen'!M263)</f>
        <v>2.4500000000000002</v>
      </c>
      <c r="K276" s="12"/>
      <c r="L276" s="157">
        <f>IF('Basis-Tabelle-Samen'!N263="","",'Basis-Tabelle-Samen'!N263)</f>
        <v>83309</v>
      </c>
      <c r="M276" s="189">
        <f t="shared" si="26"/>
        <v>18</v>
      </c>
      <c r="N276" s="188">
        <f>IF(L276="",0,'Basis-Tabelle-Samen'!P263)</f>
        <v>3.75</v>
      </c>
      <c r="O276" s="12"/>
      <c r="P276" s="157">
        <f>IF('Basis-Tabelle-Samen'!Q263="","",'Basis-Tabelle-Samen'!Q263)</f>
        <v>53309</v>
      </c>
      <c r="Q276" s="189">
        <f t="shared" si="27"/>
        <v>6</v>
      </c>
      <c r="R276" s="188">
        <f>IF(P276="",0,'Basis-Tabelle-Samen'!S263)</f>
        <v>4.95</v>
      </c>
      <c r="S276" s="12"/>
      <c r="T276" s="157">
        <f>IF('Basis-Tabelle-Samen'!T263="","",'Basis-Tabelle-Samen'!T263)</f>
        <v>33309</v>
      </c>
      <c r="U276" s="189">
        <f t="shared" si="28"/>
        <v>6</v>
      </c>
      <c r="V276" s="188">
        <f>IF(T276="",0,'Basis-Tabelle-Samen'!V263)</f>
        <v>6.75</v>
      </c>
      <c r="W276" s="12"/>
      <c r="X276" s="157">
        <f>IF('Basis-Tabelle-Samen'!W263="","",'Basis-Tabelle-Samen'!W263)</f>
        <v>63309</v>
      </c>
      <c r="Y276" s="189">
        <f t="shared" si="29"/>
        <v>8</v>
      </c>
      <c r="Z276" s="188">
        <f>IF(X276="",0,'Basis-Tabelle-Samen'!Y263)</f>
        <v>2.95</v>
      </c>
    </row>
    <row r="277" spans="1:26" ht="39.950000000000003" customHeight="1" x14ac:dyDescent="0.2">
      <c r="A277" s="154" t="str">
        <f>IF('Basis-Tabelle-Samen'!A259="","",IF($D$1="Deutsch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77" s="337">
        <v>263</v>
      </c>
      <c r="C277" s="160" t="str">
        <f>IF('Basis-Tabelle-Samen'!G265="","",'Basis-Tabelle-Samen'!G265)</f>
        <v>06</v>
      </c>
      <c r="D277" s="155" t="str">
        <f>IF('Basis-Tabelle-Samen'!$BB265="","",
IF($D$1="Bulgarisch - BG",'Basis-Tabelle-Samen'!$BB265,
IF($D$1="Dänisch - DK",'Basis-Tabelle-Samen'!$BC265,
IF($D$1="Deutsch - DE",'Basis-Tabelle-Samen'!$BD265,
IF($D$1="Englisch - UK",'Basis-Tabelle-Samen'!$BE265,
IF($D$1="Estnisch - EE",'Basis-Tabelle-Samen'!$BF265,
IF($D$1="Finnisch - FI",'Basis-Tabelle-Samen'!$BG265,
IF($D$1="Französisch - FR",'Basis-Tabelle-Samen'!$BH265,
IF($D$1="Griechisch - GR",'Basis-Tabelle-Samen'!$BI265,
IF($D$1="Irisch - IE",'Basis-Tabelle-Samen'!$BJ265,
IF($D$1="Isländisch - IS",'Basis-Tabelle-Samen'!$BK265,
IF($D$1="Italienisch - IT",'Basis-Tabelle-Samen'!$BL265,
IF($D$1="Japanisch - JP",'Basis-Tabelle-Samen'!$BM265,
IF($D$1="Kroatisch - HR",'Basis-Tabelle-Samen'!$BN265,
IF($D$1="Lettisch - LV",'Basis-Tabelle-Samen'!$BO265,
IF($D$1="Litauisch - LT",'Basis-Tabelle-Samen'!$BP265,
IF($D$1="Maltesisch - MT",'Basis-Tabelle-Samen'!$BQ265,
IF($D$1="Niederländisch - NL",'Basis-Tabelle-Samen'!$BR265,
IF($D$1="Norwegisch - NO",'Basis-Tabelle-Samen'!$BS265,
IF($D$1="Polnisch - PL",'Basis-Tabelle-Samen'!$BT265,
IF($D$1="Portugiesisch - PT",'Basis-Tabelle-Samen'!$BU265,
IF($D$1="Rumänisch - RO",'Basis-Tabelle-Samen'!$BV265,
IF($D$1="Schwedisch - SE",'Basis-Tabelle-Samen'!$BW265,
IF($D$1="Slowakisch - SK",'Basis-Tabelle-Samen'!$BX265,
IF($D$1="Slowenisch - SI",'Basis-Tabelle-Samen'!$BY265,
IF($D$1="Spanisch - ES",'Basis-Tabelle-Samen'!$BZ265,
IF($D$1="Tschechisch - CZ",'Basis-Tabelle-Samen'!$BD265,
IF($D$1="Türkisch - TR",'Basis-Tabelle-Samen'!$CB265,
IF($D$1="Ungarisch - HU",'Basis-Tabelle-Samen'!$CC265,
" ACHTUNG")))))))))))))))))))))))))))))</f>
        <v>Foxtail Barley / Squirrel Tail
Hordeum jubatum
Mähnengerste</v>
      </c>
      <c r="E277" s="190" t="str">
        <f t="shared" si="24"/>
        <v/>
      </c>
      <c r="F277" s="170"/>
      <c r="G277" s="12"/>
      <c r="H277" s="157">
        <f>IF('Basis-Tabelle-Samen'!K265="","",'Basis-Tabelle-Samen'!K265)</f>
        <v>73311</v>
      </c>
      <c r="I277" s="189">
        <f t="shared" si="25"/>
        <v>15</v>
      </c>
      <c r="J277" s="188">
        <f>IF(H277="",0,'Basis-Tabelle-Samen'!M265)</f>
        <v>2.4500000000000002</v>
      </c>
      <c r="K277" s="12"/>
      <c r="L277" s="157">
        <f>IF('Basis-Tabelle-Samen'!N265="","",'Basis-Tabelle-Samen'!N265)</f>
        <v>83311</v>
      </c>
      <c r="M277" s="189">
        <f t="shared" si="26"/>
        <v>18</v>
      </c>
      <c r="N277" s="188">
        <f>IF(L277="",0,'Basis-Tabelle-Samen'!P265)</f>
        <v>3.75</v>
      </c>
      <c r="O277" s="12"/>
      <c r="P277" s="157">
        <f>IF('Basis-Tabelle-Samen'!Q265="","",'Basis-Tabelle-Samen'!Q265)</f>
        <v>53311</v>
      </c>
      <c r="Q277" s="189">
        <f t="shared" si="27"/>
        <v>6</v>
      </c>
      <c r="R277" s="188">
        <f>IF(P277="",0,'Basis-Tabelle-Samen'!S265)</f>
        <v>4.95</v>
      </c>
      <c r="S277" s="12"/>
      <c r="T277" s="157">
        <f>IF('Basis-Tabelle-Samen'!T265="","",'Basis-Tabelle-Samen'!T265)</f>
        <v>33311</v>
      </c>
      <c r="U277" s="189">
        <f t="shared" si="28"/>
        <v>6</v>
      </c>
      <c r="V277" s="188">
        <f>IF(T277="",0,'Basis-Tabelle-Samen'!V265)</f>
        <v>6.75</v>
      </c>
      <c r="W277" s="12"/>
      <c r="X277" s="157">
        <f>IF('Basis-Tabelle-Samen'!W265="","",'Basis-Tabelle-Samen'!W265)</f>
        <v>63311</v>
      </c>
      <c r="Y277" s="189">
        <f t="shared" si="29"/>
        <v>8</v>
      </c>
      <c r="Z277" s="188">
        <f>IF(X277="",0,'Basis-Tabelle-Samen'!Y265)</f>
        <v>2.95</v>
      </c>
    </row>
    <row r="278" spans="1:26" ht="39.950000000000003" customHeight="1" x14ac:dyDescent="0.2">
      <c r="A278" s="154" t="str">
        <f>IF('Basis-Tabelle-Samen'!A269="","",IF($D$1="Deutsch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78" s="337">
        <v>266</v>
      </c>
      <c r="C278" s="160" t="str">
        <f>IF('Basis-Tabelle-Samen'!G268="","",'Basis-Tabelle-Samen'!G268)</f>
        <v>06</v>
      </c>
      <c r="D278" s="155" t="str">
        <f>IF('Basis-Tabelle-Samen'!$BB268="","",
IF($D$1="Bulgarisch - BG",'Basis-Tabelle-Samen'!$BB268,
IF($D$1="Dänisch - DK",'Basis-Tabelle-Samen'!$BC268,
IF($D$1="Deutsch - DE",'Basis-Tabelle-Samen'!$BD268,
IF($D$1="Englisch - UK",'Basis-Tabelle-Samen'!$BE268,
IF($D$1="Estnisch - EE",'Basis-Tabelle-Samen'!$BF268,
IF($D$1="Finnisch - FI",'Basis-Tabelle-Samen'!$BG268,
IF($D$1="Französisch - FR",'Basis-Tabelle-Samen'!$BH268,
IF($D$1="Griechisch - GR",'Basis-Tabelle-Samen'!$BI268,
IF($D$1="Irisch - IE",'Basis-Tabelle-Samen'!$BJ268,
IF($D$1="Isländisch - IS",'Basis-Tabelle-Samen'!$BK268,
IF($D$1="Italienisch - IT",'Basis-Tabelle-Samen'!$BL268,
IF($D$1="Japanisch - JP",'Basis-Tabelle-Samen'!$BM268,
IF($D$1="Kroatisch - HR",'Basis-Tabelle-Samen'!$BN268,
IF($D$1="Lettisch - LV",'Basis-Tabelle-Samen'!$BO268,
IF($D$1="Litauisch - LT",'Basis-Tabelle-Samen'!$BP268,
IF($D$1="Maltesisch - MT",'Basis-Tabelle-Samen'!$BQ268,
IF($D$1="Niederländisch - NL",'Basis-Tabelle-Samen'!$BR268,
IF($D$1="Norwegisch - NO",'Basis-Tabelle-Samen'!$BS268,
IF($D$1="Polnisch - PL",'Basis-Tabelle-Samen'!$BT268,
IF($D$1="Portugiesisch - PT",'Basis-Tabelle-Samen'!$BU268,
IF($D$1="Rumänisch - RO",'Basis-Tabelle-Samen'!$BV268,
IF($D$1="Schwedisch - SE",'Basis-Tabelle-Samen'!$BW268,
IF($D$1="Slowakisch - SK",'Basis-Tabelle-Samen'!$BX268,
IF($D$1="Slowenisch - SI",'Basis-Tabelle-Samen'!$BY268,
IF($D$1="Spanisch - ES",'Basis-Tabelle-Samen'!$BZ268,
IF($D$1="Tschechisch - CZ",'Basis-Tabelle-Samen'!$BD268,
IF($D$1="Türkisch - TR",'Basis-Tabelle-Samen'!$CB268,
IF($D$1="Ungarisch - HU",'Basis-Tabelle-Samen'!$CC268,
" ACHTUNG")))))))))))))))))))))))))))))</f>
        <v>Giant Feather Grass
Stipa gigantea
Riesen-Federgras / Pyrenäen - Federgras</v>
      </c>
      <c r="E278" s="190" t="str">
        <f t="shared" si="24"/>
        <v/>
      </c>
      <c r="F278" s="170"/>
      <c r="G278" s="12"/>
      <c r="H278" s="157">
        <f>IF('Basis-Tabelle-Samen'!K268="","",'Basis-Tabelle-Samen'!K268)</f>
        <v>73314</v>
      </c>
      <c r="I278" s="189">
        <f t="shared" si="25"/>
        <v>15</v>
      </c>
      <c r="J278" s="188">
        <f>IF(H278="",0,'Basis-Tabelle-Samen'!M268)</f>
        <v>2.4500000000000002</v>
      </c>
      <c r="K278" s="12"/>
      <c r="L278" s="157">
        <f>IF('Basis-Tabelle-Samen'!N268="","",'Basis-Tabelle-Samen'!N268)</f>
        <v>83314</v>
      </c>
      <c r="M278" s="189">
        <f t="shared" si="26"/>
        <v>18</v>
      </c>
      <c r="N278" s="188">
        <f>IF(L278="",0,'Basis-Tabelle-Samen'!P268)</f>
        <v>3.75</v>
      </c>
      <c r="O278" s="12"/>
      <c r="P278" s="157">
        <f>IF('Basis-Tabelle-Samen'!Q268="","",'Basis-Tabelle-Samen'!Q268)</f>
        <v>53314</v>
      </c>
      <c r="Q278" s="189">
        <f t="shared" si="27"/>
        <v>6</v>
      </c>
      <c r="R278" s="188">
        <f>IF(P278="",0,'Basis-Tabelle-Samen'!S268)</f>
        <v>4.95</v>
      </c>
      <c r="S278" s="12"/>
      <c r="T278" s="157">
        <f>IF('Basis-Tabelle-Samen'!T268="","",'Basis-Tabelle-Samen'!T268)</f>
        <v>33314</v>
      </c>
      <c r="U278" s="189">
        <f t="shared" si="28"/>
        <v>6</v>
      </c>
      <c r="V278" s="188">
        <f>IF(T278="",0,'Basis-Tabelle-Samen'!V268)</f>
        <v>6.75</v>
      </c>
      <c r="W278" s="12"/>
      <c r="X278" s="157">
        <f>IF('Basis-Tabelle-Samen'!W268="","",'Basis-Tabelle-Samen'!W268)</f>
        <v>63314</v>
      </c>
      <c r="Y278" s="189">
        <f t="shared" si="29"/>
        <v>8</v>
      </c>
      <c r="Z278" s="188">
        <f>IF(X278="",0,'Basis-Tabelle-Samen'!Y268)</f>
        <v>2.95</v>
      </c>
    </row>
    <row r="279" spans="1:26" ht="39.950000000000003" customHeight="1" x14ac:dyDescent="0.2">
      <c r="A279" s="154" t="str">
        <f>IF('Basis-Tabelle-Samen'!A267="","",IF($D$1="Deutsch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79" s="337">
        <v>256</v>
      </c>
      <c r="C279" s="160" t="str">
        <f>IF('Basis-Tabelle-Samen'!G258="","",'Basis-Tabelle-Samen'!G258)</f>
        <v>06</v>
      </c>
      <c r="D279" s="155" t="str">
        <f>IF('Basis-Tabelle-Samen'!$BB258="","",
IF($D$1="Bulgarisch - BG",'Basis-Tabelle-Samen'!$BB258,
IF($D$1="Dänisch - DK",'Basis-Tabelle-Samen'!$BC258,
IF($D$1="Deutsch - DE",'Basis-Tabelle-Samen'!$BD258,
IF($D$1="Englisch - UK",'Basis-Tabelle-Samen'!$BE258,
IF($D$1="Estnisch - EE",'Basis-Tabelle-Samen'!$BF258,
IF($D$1="Finnisch - FI",'Basis-Tabelle-Samen'!$BG258,
IF($D$1="Französisch - FR",'Basis-Tabelle-Samen'!$BH258,
IF($D$1="Griechisch - GR",'Basis-Tabelle-Samen'!$BI258,
IF($D$1="Irisch - IE",'Basis-Tabelle-Samen'!$BJ258,
IF($D$1="Isländisch - IS",'Basis-Tabelle-Samen'!$BK258,
IF($D$1="Italienisch - IT",'Basis-Tabelle-Samen'!$BL258,
IF($D$1="Japanisch - JP",'Basis-Tabelle-Samen'!$BM258,
IF($D$1="Kroatisch - HR",'Basis-Tabelle-Samen'!$BN258,
IF($D$1="Lettisch - LV",'Basis-Tabelle-Samen'!$BO258,
IF($D$1="Litauisch - LT",'Basis-Tabelle-Samen'!$BP258,
IF($D$1="Maltesisch - MT",'Basis-Tabelle-Samen'!$BQ258,
IF($D$1="Niederländisch - NL",'Basis-Tabelle-Samen'!$BR258,
IF($D$1="Norwegisch - NO",'Basis-Tabelle-Samen'!$BS258,
IF($D$1="Polnisch - PL",'Basis-Tabelle-Samen'!$BT258,
IF($D$1="Portugiesisch - PT",'Basis-Tabelle-Samen'!$BU258,
IF($D$1="Rumänisch - RO",'Basis-Tabelle-Samen'!$BV258,
IF($D$1="Schwedisch - SE",'Basis-Tabelle-Samen'!$BW258,
IF($D$1="Slowakisch - SK",'Basis-Tabelle-Samen'!$BX258,
IF($D$1="Slowenisch - SI",'Basis-Tabelle-Samen'!$BY258,
IF($D$1="Spanisch - ES",'Basis-Tabelle-Samen'!$BZ258,
IF($D$1="Tschechisch - CZ",'Basis-Tabelle-Samen'!$BD258,
IF($D$1="Türkisch - TR",'Basis-Tabelle-Samen'!$CB258,
IF($D$1="Ungarisch - HU",'Basis-Tabelle-Samen'!$CC258,
" ACHTUNG")))))))))))))))))))))))))))))</f>
        <v>Great Thorny Bamboo
Dendrocalamus arundinacea
Großer Dornenbambus</v>
      </c>
      <c r="E279" s="190" t="str">
        <f t="shared" si="24"/>
        <v/>
      </c>
      <c r="F279" s="170"/>
      <c r="G279" s="12"/>
      <c r="H279" s="157">
        <f>IF('Basis-Tabelle-Samen'!K258="","",'Basis-Tabelle-Samen'!K258)</f>
        <v>73301</v>
      </c>
      <c r="I279" s="189">
        <f t="shared" si="25"/>
        <v>15</v>
      </c>
      <c r="J279" s="188">
        <f>IF(H279="",0,'Basis-Tabelle-Samen'!M258)</f>
        <v>2.4500000000000002</v>
      </c>
      <c r="K279" s="12"/>
      <c r="L279" s="157">
        <f>IF('Basis-Tabelle-Samen'!N258="","",'Basis-Tabelle-Samen'!N258)</f>
        <v>83301</v>
      </c>
      <c r="M279" s="189">
        <f t="shared" si="26"/>
        <v>18</v>
      </c>
      <c r="N279" s="188">
        <f>IF(L279="",0,'Basis-Tabelle-Samen'!P258)</f>
        <v>3.75</v>
      </c>
      <c r="O279" s="12"/>
      <c r="P279" s="157">
        <f>IF('Basis-Tabelle-Samen'!Q258="","",'Basis-Tabelle-Samen'!Q258)</f>
        <v>53301</v>
      </c>
      <c r="Q279" s="189">
        <f t="shared" si="27"/>
        <v>6</v>
      </c>
      <c r="R279" s="188">
        <f>IF(P279="",0,'Basis-Tabelle-Samen'!S258)</f>
        <v>4.95</v>
      </c>
      <c r="S279" s="12"/>
      <c r="T279" s="157">
        <f>IF('Basis-Tabelle-Samen'!T258="","",'Basis-Tabelle-Samen'!T258)</f>
        <v>33301</v>
      </c>
      <c r="U279" s="189">
        <f t="shared" si="28"/>
        <v>6</v>
      </c>
      <c r="V279" s="188">
        <f>IF(T279="",0,'Basis-Tabelle-Samen'!V258)</f>
        <v>6.75</v>
      </c>
      <c r="W279" s="12"/>
      <c r="X279" s="157">
        <f>IF('Basis-Tabelle-Samen'!W258="","",'Basis-Tabelle-Samen'!W258)</f>
        <v>63301</v>
      </c>
      <c r="Y279" s="189">
        <f t="shared" si="29"/>
        <v>8</v>
      </c>
      <c r="Z279" s="188">
        <f>IF(X279="",0,'Basis-Tabelle-Samen'!Y258)</f>
        <v>2.95</v>
      </c>
    </row>
    <row r="280" spans="1:26" ht="39.950000000000003" customHeight="1" x14ac:dyDescent="0.2">
      <c r="A280" s="154" t="str">
        <f>IF('Basis-Tabelle-Samen'!A268="","",IF($D$1="Deutsch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80" s="337">
        <v>267</v>
      </c>
      <c r="C280" s="160" t="str">
        <f>IF('Basis-Tabelle-Samen'!G269="","",'Basis-Tabelle-Samen'!G269)</f>
        <v>06</v>
      </c>
      <c r="D280" s="155" t="str">
        <f>IF('Basis-Tabelle-Samen'!$BB269="","",
IF($D$1="Bulgarisch - BG",'Basis-Tabelle-Samen'!$BB269,
IF($D$1="Dänisch - DK",'Basis-Tabelle-Samen'!$BC269,
IF($D$1="Deutsch - DE",'Basis-Tabelle-Samen'!$BD269,
IF($D$1="Englisch - UK",'Basis-Tabelle-Samen'!$BE269,
IF($D$1="Estnisch - EE",'Basis-Tabelle-Samen'!$BF269,
IF($D$1="Finnisch - FI",'Basis-Tabelle-Samen'!$BG269,
IF($D$1="Französisch - FR",'Basis-Tabelle-Samen'!$BH269,
IF($D$1="Griechisch - GR",'Basis-Tabelle-Samen'!$BI269,
IF($D$1="Irisch - IE",'Basis-Tabelle-Samen'!$BJ269,
IF($D$1="Isländisch - IS",'Basis-Tabelle-Samen'!$BK269,
IF($D$1="Italienisch - IT",'Basis-Tabelle-Samen'!$BL269,
IF($D$1="Japanisch - JP",'Basis-Tabelle-Samen'!$BM269,
IF($D$1="Kroatisch - HR",'Basis-Tabelle-Samen'!$BN269,
IF($D$1="Lettisch - LV",'Basis-Tabelle-Samen'!$BO269,
IF($D$1="Litauisch - LT",'Basis-Tabelle-Samen'!$BP269,
IF($D$1="Maltesisch - MT",'Basis-Tabelle-Samen'!$BQ269,
IF($D$1="Niederländisch - NL",'Basis-Tabelle-Samen'!$BR269,
IF($D$1="Norwegisch - NO",'Basis-Tabelle-Samen'!$BS269,
IF($D$1="Polnisch - PL",'Basis-Tabelle-Samen'!$BT269,
IF($D$1="Portugiesisch - PT",'Basis-Tabelle-Samen'!$BU269,
IF($D$1="Rumänisch - RO",'Basis-Tabelle-Samen'!$BV269,
IF($D$1="Schwedisch - SE",'Basis-Tabelle-Samen'!$BW269,
IF($D$1="Slowakisch - SK",'Basis-Tabelle-Samen'!$BX269,
IF($D$1="Slowenisch - SI",'Basis-Tabelle-Samen'!$BY269,
IF($D$1="Spanisch - ES",'Basis-Tabelle-Samen'!$BZ269,
IF($D$1="Tschechisch - CZ",'Basis-Tabelle-Samen'!$BD269,
IF($D$1="Türkisch - TR",'Basis-Tabelle-Samen'!$CB269,
IF($D$1="Ungarisch - HU",'Basis-Tabelle-Samen'!$CC269,
" ACHTUNG")))))))))))))))))))))))))))))</f>
        <v>Moso Bamboo
Phyllostachys pubescens
Moso Riesenbambus</v>
      </c>
      <c r="E280" s="190" t="str">
        <f t="shared" si="24"/>
        <v/>
      </c>
      <c r="F280" s="170"/>
      <c r="G280" s="12"/>
      <c r="H280" s="157">
        <f>IF('Basis-Tabelle-Samen'!K269="","",'Basis-Tabelle-Samen'!K269)</f>
        <v>73322</v>
      </c>
      <c r="I280" s="189">
        <f t="shared" si="25"/>
        <v>15</v>
      </c>
      <c r="J280" s="188">
        <f>IF(H280="",0,'Basis-Tabelle-Samen'!M269)</f>
        <v>2.4500000000000002</v>
      </c>
      <c r="K280" s="12"/>
      <c r="L280" s="157">
        <f>IF('Basis-Tabelle-Samen'!N269="","",'Basis-Tabelle-Samen'!N269)</f>
        <v>83322</v>
      </c>
      <c r="M280" s="189">
        <f t="shared" si="26"/>
        <v>18</v>
      </c>
      <c r="N280" s="188">
        <f>IF(L280="",0,'Basis-Tabelle-Samen'!P269)</f>
        <v>3.75</v>
      </c>
      <c r="O280" s="12"/>
      <c r="P280" s="157">
        <f>IF('Basis-Tabelle-Samen'!Q269="","",'Basis-Tabelle-Samen'!Q269)</f>
        <v>53322</v>
      </c>
      <c r="Q280" s="189">
        <f t="shared" si="27"/>
        <v>6</v>
      </c>
      <c r="R280" s="188">
        <f>IF(P280="",0,'Basis-Tabelle-Samen'!S269)</f>
        <v>4.95</v>
      </c>
      <c r="S280" s="12"/>
      <c r="T280" s="157">
        <f>IF('Basis-Tabelle-Samen'!T269="","",'Basis-Tabelle-Samen'!T269)</f>
        <v>33322</v>
      </c>
      <c r="U280" s="189">
        <f t="shared" si="28"/>
        <v>6</v>
      </c>
      <c r="V280" s="188">
        <f>IF(T280="",0,'Basis-Tabelle-Samen'!V269)</f>
        <v>6.75</v>
      </c>
      <c r="W280" s="12"/>
      <c r="X280" s="157">
        <f>IF('Basis-Tabelle-Samen'!W269="","",'Basis-Tabelle-Samen'!W269)</f>
        <v>63322</v>
      </c>
      <c r="Y280" s="189">
        <f t="shared" si="29"/>
        <v>8</v>
      </c>
      <c r="Z280" s="188">
        <f>IF(X280="",0,'Basis-Tabelle-Samen'!Y269)</f>
        <v>2.95</v>
      </c>
    </row>
    <row r="281" spans="1:26" ht="39.950000000000003" customHeight="1" x14ac:dyDescent="0.2">
      <c r="A281" s="154" t="str">
        <f>IF('Basis-Tabelle-Samen'!A266="","",IF($D$1="Deutsch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81" s="337">
        <v>260</v>
      </c>
      <c r="C281" s="160" t="str">
        <f>IF('Basis-Tabelle-Samen'!G262="","",'Basis-Tabelle-Samen'!G262)</f>
        <v>06</v>
      </c>
      <c r="D281" s="155" t="str">
        <f>IF('Basis-Tabelle-Samen'!$BB262="","",
IF($D$1="Bulgarisch - BG",'Basis-Tabelle-Samen'!$BB262,
IF($D$1="Dänisch - DK",'Basis-Tabelle-Samen'!$BC262,
IF($D$1="Deutsch - DE",'Basis-Tabelle-Samen'!$BD262,
IF($D$1="Englisch - UK",'Basis-Tabelle-Samen'!$BE262,
IF($D$1="Estnisch - EE",'Basis-Tabelle-Samen'!$BF262,
IF($D$1="Finnisch - FI",'Basis-Tabelle-Samen'!$BG262,
IF($D$1="Französisch - FR",'Basis-Tabelle-Samen'!$BH262,
IF($D$1="Griechisch - GR",'Basis-Tabelle-Samen'!$BI262,
IF($D$1="Irisch - IE",'Basis-Tabelle-Samen'!$BJ262,
IF($D$1="Isländisch - IS",'Basis-Tabelle-Samen'!$BK262,
IF($D$1="Italienisch - IT",'Basis-Tabelle-Samen'!$BL262,
IF($D$1="Japanisch - JP",'Basis-Tabelle-Samen'!$BM262,
IF($D$1="Kroatisch - HR",'Basis-Tabelle-Samen'!$BN262,
IF($D$1="Lettisch - LV",'Basis-Tabelle-Samen'!$BO262,
IF($D$1="Litauisch - LT",'Basis-Tabelle-Samen'!$BP262,
IF($D$1="Maltesisch - MT",'Basis-Tabelle-Samen'!$BQ262,
IF($D$1="Niederländisch - NL",'Basis-Tabelle-Samen'!$BR262,
IF($D$1="Norwegisch - NO",'Basis-Tabelle-Samen'!$BS262,
IF($D$1="Polnisch - PL",'Basis-Tabelle-Samen'!$BT262,
IF($D$1="Portugiesisch - PT",'Basis-Tabelle-Samen'!$BU262,
IF($D$1="Rumänisch - RO",'Basis-Tabelle-Samen'!$BV262,
IF($D$1="Schwedisch - SE",'Basis-Tabelle-Samen'!$BW262,
IF($D$1="Slowakisch - SK",'Basis-Tabelle-Samen'!$BX262,
IF($D$1="Slowenisch - SI",'Basis-Tabelle-Samen'!$BY262,
IF($D$1="Spanisch - ES",'Basis-Tabelle-Samen'!$BZ262,
IF($D$1="Tschechisch - CZ",'Basis-Tabelle-Samen'!$BD262,
IF($D$1="Türkisch - TR",'Basis-Tabelle-Samen'!$CB262,
IF($D$1="Ungarisch - HU",'Basis-Tabelle-Samen'!$CC262,
" ACHTUNG")))))))))))))))))))))))))))))</f>
        <v>Quaking Grass
Briza media
Herz-Zittergras / Jungfernhaar</v>
      </c>
      <c r="E281" s="190" t="str">
        <f t="shared" si="24"/>
        <v/>
      </c>
      <c r="F281" s="170"/>
      <c r="G281" s="12"/>
      <c r="H281" s="157">
        <f>IF('Basis-Tabelle-Samen'!K262="","",'Basis-Tabelle-Samen'!K262)</f>
        <v>73308</v>
      </c>
      <c r="I281" s="189">
        <f t="shared" si="25"/>
        <v>15</v>
      </c>
      <c r="J281" s="188">
        <f>IF(H281="",0,'Basis-Tabelle-Samen'!M262)</f>
        <v>2.4500000000000002</v>
      </c>
      <c r="K281" s="12"/>
      <c r="L281" s="157">
        <f>IF('Basis-Tabelle-Samen'!N262="","",'Basis-Tabelle-Samen'!N262)</f>
        <v>83308</v>
      </c>
      <c r="M281" s="189">
        <f t="shared" si="26"/>
        <v>18</v>
      </c>
      <c r="N281" s="188">
        <f>IF(L281="",0,'Basis-Tabelle-Samen'!P262)</f>
        <v>3.75</v>
      </c>
      <c r="O281" s="12"/>
      <c r="P281" s="157">
        <f>IF('Basis-Tabelle-Samen'!Q262="","",'Basis-Tabelle-Samen'!Q262)</f>
        <v>53308</v>
      </c>
      <c r="Q281" s="189">
        <f t="shared" si="27"/>
        <v>6</v>
      </c>
      <c r="R281" s="188">
        <f>IF(P281="",0,'Basis-Tabelle-Samen'!S262)</f>
        <v>4.95</v>
      </c>
      <c r="S281" s="12"/>
      <c r="T281" s="157">
        <f>IF('Basis-Tabelle-Samen'!T262="","",'Basis-Tabelle-Samen'!T262)</f>
        <v>33308</v>
      </c>
      <c r="U281" s="189">
        <f t="shared" si="28"/>
        <v>6</v>
      </c>
      <c r="V281" s="188">
        <f>IF(T281="",0,'Basis-Tabelle-Samen'!V262)</f>
        <v>6.75</v>
      </c>
      <c r="W281" s="12"/>
      <c r="X281" s="157">
        <f>IF('Basis-Tabelle-Samen'!W262="","",'Basis-Tabelle-Samen'!W262)</f>
        <v>63308</v>
      </c>
      <c r="Y281" s="189">
        <f t="shared" si="29"/>
        <v>8</v>
      </c>
      <c r="Z281" s="188">
        <f>IF(X281="",0,'Basis-Tabelle-Samen'!Y262)</f>
        <v>2.95</v>
      </c>
    </row>
    <row r="282" spans="1:26" ht="39.950000000000003" customHeight="1" x14ac:dyDescent="0.2">
      <c r="A282" s="154" t="str">
        <f>IF('Basis-Tabelle-Samen'!A281="","",IF($D$1="Deutsch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82" s="337">
        <v>310</v>
      </c>
      <c r="C282" s="160" t="str">
        <f>IF('Basis-Tabelle-Samen'!G312="","",'Basis-Tabelle-Samen'!G312)</f>
        <v>07</v>
      </c>
      <c r="D282" s="155" t="str">
        <f>IF('Basis-Tabelle-Samen'!$BB312="","",
IF($D$1="Bulgarisch - BG",'Basis-Tabelle-Samen'!$BB312,
IF($D$1="Dänisch - DK",'Basis-Tabelle-Samen'!$BC312,
IF($D$1="Deutsch - DE",'Basis-Tabelle-Samen'!$BD312,
IF($D$1="Englisch - UK",'Basis-Tabelle-Samen'!$BE312,
IF($D$1="Estnisch - EE",'Basis-Tabelle-Samen'!$BF312,
IF($D$1="Finnisch - FI",'Basis-Tabelle-Samen'!$BG312,
IF($D$1="Französisch - FR",'Basis-Tabelle-Samen'!$BH312,
IF($D$1="Griechisch - GR",'Basis-Tabelle-Samen'!$BI312,
IF($D$1="Irisch - IE",'Basis-Tabelle-Samen'!$BJ312,
IF($D$1="Isländisch - IS",'Basis-Tabelle-Samen'!$BK312,
IF($D$1="Italienisch - IT",'Basis-Tabelle-Samen'!$BL312,
IF($D$1="Japanisch - JP",'Basis-Tabelle-Samen'!$BM312,
IF($D$1="Kroatisch - HR",'Basis-Tabelle-Samen'!$BN312,
IF($D$1="Lettisch - LV",'Basis-Tabelle-Samen'!$BO312,
IF($D$1="Litauisch - LT",'Basis-Tabelle-Samen'!$BP312,
IF($D$1="Maltesisch - MT",'Basis-Tabelle-Samen'!$BQ312,
IF($D$1="Niederländisch - NL",'Basis-Tabelle-Samen'!$BR312,
IF($D$1="Norwegisch - NO",'Basis-Tabelle-Samen'!$BS312,
IF($D$1="Polnisch - PL",'Basis-Tabelle-Samen'!$BT312,
IF($D$1="Portugiesisch - PT",'Basis-Tabelle-Samen'!$BU312,
IF($D$1="Rumänisch - RO",'Basis-Tabelle-Samen'!$BV312,
IF($D$1="Schwedisch - SE",'Basis-Tabelle-Samen'!$BW312,
IF($D$1="Slowakisch - SK",'Basis-Tabelle-Samen'!$BX312,
IF($D$1="Slowenisch - SI",'Basis-Tabelle-Samen'!$BY312,
IF($D$1="Spanisch - ES",'Basis-Tabelle-Samen'!$BZ312,
IF($D$1="Tschechisch - CZ",'Basis-Tabelle-Samen'!$BD312,
IF($D$1="Türkisch - TR",'Basis-Tabelle-Samen'!$CB312,
IF($D$1="Ungarisch - HU",'Basis-Tabelle-Samen'!$CC312,
" ACHTUNG")))))))))))))))))))))))))))))</f>
        <v>Anise
Pimpinella anisum
Anis</v>
      </c>
      <c r="E282" s="190" t="str">
        <f t="shared" si="24"/>
        <v/>
      </c>
      <c r="F282" s="170"/>
      <c r="G282" s="12"/>
      <c r="H282" s="157">
        <f>IF('Basis-Tabelle-Samen'!K312="","",'Basis-Tabelle-Samen'!K312)</f>
        <v>75243</v>
      </c>
      <c r="I282" s="189">
        <f t="shared" si="25"/>
        <v>15</v>
      </c>
      <c r="J282" s="188">
        <f>IF(H282="",0,'Basis-Tabelle-Samen'!M312)</f>
        <v>2.4500000000000002</v>
      </c>
      <c r="K282" s="12"/>
      <c r="L282" s="157">
        <f>IF('Basis-Tabelle-Samen'!N312="","",'Basis-Tabelle-Samen'!N312)</f>
        <v>85243</v>
      </c>
      <c r="M282" s="189">
        <f t="shared" si="26"/>
        <v>18</v>
      </c>
      <c r="N282" s="188">
        <f>IF(L282="",0,'Basis-Tabelle-Samen'!P312)</f>
        <v>3.75</v>
      </c>
      <c r="O282" s="12"/>
      <c r="P282" s="157">
        <f>IF('Basis-Tabelle-Samen'!Q312="","",'Basis-Tabelle-Samen'!Q312)</f>
        <v>55243</v>
      </c>
      <c r="Q282" s="189">
        <f t="shared" si="27"/>
        <v>6</v>
      </c>
      <c r="R282" s="188">
        <f>IF(P282="",0,'Basis-Tabelle-Samen'!S312)</f>
        <v>4.95</v>
      </c>
      <c r="S282" s="12"/>
      <c r="T282" s="157">
        <f>IF('Basis-Tabelle-Samen'!T312="","",'Basis-Tabelle-Samen'!T312)</f>
        <v>35243</v>
      </c>
      <c r="U282" s="189">
        <f t="shared" si="28"/>
        <v>6</v>
      </c>
      <c r="V282" s="188">
        <f>IF(T282="",0,'Basis-Tabelle-Samen'!V312)</f>
        <v>6.75</v>
      </c>
      <c r="W282" s="12"/>
      <c r="X282" s="157">
        <f>IF('Basis-Tabelle-Samen'!W312="","",'Basis-Tabelle-Samen'!W312)</f>
        <v>65243</v>
      </c>
      <c r="Y282" s="189">
        <f t="shared" si="29"/>
        <v>8</v>
      </c>
      <c r="Z282" s="188">
        <f>IF(X282="",0,'Basis-Tabelle-Samen'!Y312)</f>
        <v>2.95</v>
      </c>
    </row>
    <row r="283" spans="1:26" ht="39.950000000000003" customHeight="1" x14ac:dyDescent="0.2">
      <c r="A283" s="154" t="str">
        <f>IF('Basis-Tabelle-Samen'!A317="","",IF($D$1="Deutsch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83" s="337">
        <v>309</v>
      </c>
      <c r="C283" s="160" t="str">
        <f>IF('Basis-Tabelle-Samen'!G311="","",'Basis-Tabelle-Samen'!G311)</f>
        <v>07</v>
      </c>
      <c r="D283" s="155" t="str">
        <f>IF('Basis-Tabelle-Samen'!$BB311="","",
IF($D$1="Bulgarisch - BG",'Basis-Tabelle-Samen'!$BB311,
IF($D$1="Dänisch - DK",'Basis-Tabelle-Samen'!$BC311,
IF($D$1="Deutsch - DE",'Basis-Tabelle-Samen'!$BD311,
IF($D$1="Englisch - UK",'Basis-Tabelle-Samen'!$BE311,
IF($D$1="Estnisch - EE",'Basis-Tabelle-Samen'!$BF311,
IF($D$1="Finnisch - FI",'Basis-Tabelle-Samen'!$BG311,
IF($D$1="Französisch - FR",'Basis-Tabelle-Samen'!$BH311,
IF($D$1="Griechisch - GR",'Basis-Tabelle-Samen'!$BI311,
IF($D$1="Irisch - IE",'Basis-Tabelle-Samen'!$BJ311,
IF($D$1="Isländisch - IS",'Basis-Tabelle-Samen'!$BK311,
IF($D$1="Italienisch - IT",'Basis-Tabelle-Samen'!$BL311,
IF($D$1="Japanisch - JP",'Basis-Tabelle-Samen'!$BM311,
IF($D$1="Kroatisch - HR",'Basis-Tabelle-Samen'!$BN311,
IF($D$1="Lettisch - LV",'Basis-Tabelle-Samen'!$BO311,
IF($D$1="Litauisch - LT",'Basis-Tabelle-Samen'!$BP311,
IF($D$1="Maltesisch - MT",'Basis-Tabelle-Samen'!$BQ311,
IF($D$1="Niederländisch - NL",'Basis-Tabelle-Samen'!$BR311,
IF($D$1="Norwegisch - NO",'Basis-Tabelle-Samen'!$BS311,
IF($D$1="Polnisch - PL",'Basis-Tabelle-Samen'!$BT311,
IF($D$1="Portugiesisch - PT",'Basis-Tabelle-Samen'!$BU311,
IF($D$1="Rumänisch - RO",'Basis-Tabelle-Samen'!$BV311,
IF($D$1="Schwedisch - SE",'Basis-Tabelle-Samen'!$BW311,
IF($D$1="Slowakisch - SK",'Basis-Tabelle-Samen'!$BX311,
IF($D$1="Slowenisch - SI",'Basis-Tabelle-Samen'!$BY311,
IF($D$1="Spanisch - ES",'Basis-Tabelle-Samen'!$BZ311,
IF($D$1="Tschechisch - CZ",'Basis-Tabelle-Samen'!$BD311,
IF($D$1="Türkisch - TR",'Basis-Tabelle-Samen'!$CB311,
IF($D$1="Ungarisch - HU",'Basis-Tabelle-Samen'!$CC311,
" ACHTUNG")))))))))))))))))))))))))))))</f>
        <v>Blue cornflower
Centaurea cyanus
Blaue Kornblume</v>
      </c>
      <c r="E283" s="190" t="str">
        <f t="shared" si="24"/>
        <v/>
      </c>
      <c r="F283" s="170"/>
      <c r="G283" s="12"/>
      <c r="H283" s="157">
        <f>IF('Basis-Tabelle-Samen'!K311="","",'Basis-Tabelle-Samen'!K311)</f>
        <v>75242</v>
      </c>
      <c r="I283" s="189">
        <f t="shared" si="25"/>
        <v>15</v>
      </c>
      <c r="J283" s="188">
        <f>IF(H283="",0,'Basis-Tabelle-Samen'!M311)</f>
        <v>2.4500000000000002</v>
      </c>
      <c r="K283" s="12"/>
      <c r="L283" s="157">
        <f>IF('Basis-Tabelle-Samen'!N311="","",'Basis-Tabelle-Samen'!N311)</f>
        <v>85242</v>
      </c>
      <c r="M283" s="189">
        <f t="shared" si="26"/>
        <v>18</v>
      </c>
      <c r="N283" s="188">
        <f>IF(L283="",0,'Basis-Tabelle-Samen'!P311)</f>
        <v>3.75</v>
      </c>
      <c r="O283" s="12"/>
      <c r="P283" s="157">
        <f>IF('Basis-Tabelle-Samen'!Q311="","",'Basis-Tabelle-Samen'!Q311)</f>
        <v>55242</v>
      </c>
      <c r="Q283" s="189">
        <f t="shared" si="27"/>
        <v>6</v>
      </c>
      <c r="R283" s="188">
        <f>IF(P283="",0,'Basis-Tabelle-Samen'!S311)</f>
        <v>4.95</v>
      </c>
      <c r="S283" s="12"/>
      <c r="T283" s="157">
        <f>IF('Basis-Tabelle-Samen'!T311="","",'Basis-Tabelle-Samen'!T311)</f>
        <v>35242</v>
      </c>
      <c r="U283" s="189">
        <f t="shared" si="28"/>
        <v>6</v>
      </c>
      <c r="V283" s="188">
        <f>IF(T283="",0,'Basis-Tabelle-Samen'!V311)</f>
        <v>6.75</v>
      </c>
      <c r="W283" s="12"/>
      <c r="X283" s="157">
        <f>IF('Basis-Tabelle-Samen'!W311="","",'Basis-Tabelle-Samen'!W311)</f>
        <v>65242</v>
      </c>
      <c r="Y283" s="189">
        <f t="shared" si="29"/>
        <v>8</v>
      </c>
      <c r="Z283" s="188">
        <f>IF(X283="",0,'Basis-Tabelle-Samen'!Y311)</f>
        <v>2.95</v>
      </c>
    </row>
    <row r="284" spans="1:26" ht="39.950000000000003" customHeight="1" x14ac:dyDescent="0.2">
      <c r="A284" s="154" t="str">
        <f>IF('Basis-Tabelle-Samen'!A306="","",IF($D$1="Deutsch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84" s="337">
        <v>317</v>
      </c>
      <c r="C284" s="160" t="str">
        <f>IF('Basis-Tabelle-Samen'!G319="","",'Basis-Tabelle-Samen'!G319)</f>
        <v>07</v>
      </c>
      <c r="D284" s="155" t="str">
        <f>IF('Basis-Tabelle-Samen'!$BB319="","",
IF($D$1="Bulgarisch - BG",'Basis-Tabelle-Samen'!$BB319,
IF($D$1="Dänisch - DK",'Basis-Tabelle-Samen'!$BC319,
IF($D$1="Deutsch - DE",'Basis-Tabelle-Samen'!$BD319,
IF($D$1="Englisch - UK",'Basis-Tabelle-Samen'!$BE319,
IF($D$1="Estnisch - EE",'Basis-Tabelle-Samen'!$BF319,
IF($D$1="Finnisch - FI",'Basis-Tabelle-Samen'!$BG319,
IF($D$1="Französisch - FR",'Basis-Tabelle-Samen'!$BH319,
IF($D$1="Griechisch - GR",'Basis-Tabelle-Samen'!$BI319,
IF($D$1="Irisch - IE",'Basis-Tabelle-Samen'!$BJ319,
IF($D$1="Isländisch - IS",'Basis-Tabelle-Samen'!$BK319,
IF($D$1="Italienisch - IT",'Basis-Tabelle-Samen'!$BL319,
IF($D$1="Japanisch - JP",'Basis-Tabelle-Samen'!$BM319,
IF($D$1="Kroatisch - HR",'Basis-Tabelle-Samen'!$BN319,
IF($D$1="Lettisch - LV",'Basis-Tabelle-Samen'!$BO319,
IF($D$1="Litauisch - LT",'Basis-Tabelle-Samen'!$BP319,
IF($D$1="Maltesisch - MT",'Basis-Tabelle-Samen'!$BQ319,
IF($D$1="Niederländisch - NL",'Basis-Tabelle-Samen'!$BR319,
IF($D$1="Norwegisch - NO",'Basis-Tabelle-Samen'!$BS319,
IF($D$1="Polnisch - PL",'Basis-Tabelle-Samen'!$BT319,
IF($D$1="Portugiesisch - PT",'Basis-Tabelle-Samen'!$BU319,
IF($D$1="Rumänisch - RO",'Basis-Tabelle-Samen'!$BV319,
IF($D$1="Schwedisch - SE",'Basis-Tabelle-Samen'!$BW319,
IF($D$1="Slowakisch - SK",'Basis-Tabelle-Samen'!$BX319,
IF($D$1="Slowenisch - SI",'Basis-Tabelle-Samen'!$BY319,
IF($D$1="Spanisch - ES",'Basis-Tabelle-Samen'!$BZ319,
IF($D$1="Tschechisch - CZ",'Basis-Tabelle-Samen'!$BD319,
IF($D$1="Türkisch - TR",'Basis-Tabelle-Samen'!$CB319,
IF($D$1="Ungarisch - HU",'Basis-Tabelle-Samen'!$CC319,
" ACHTUNG")))))))))))))))))))))))))))))</f>
        <v>Chickweed
Stellaria media
Vogelmiere</v>
      </c>
      <c r="E284" s="190" t="str">
        <f t="shared" si="24"/>
        <v/>
      </c>
      <c r="F284" s="170"/>
      <c r="G284" s="12"/>
      <c r="H284" s="157">
        <f>IF('Basis-Tabelle-Samen'!K319="","",'Basis-Tabelle-Samen'!K319)</f>
        <v>75250</v>
      </c>
      <c r="I284" s="189">
        <f t="shared" si="25"/>
        <v>15</v>
      </c>
      <c r="J284" s="188">
        <f>IF(H284="",0,'Basis-Tabelle-Samen'!M319)</f>
        <v>2.4500000000000002</v>
      </c>
      <c r="K284" s="12"/>
      <c r="L284" s="157">
        <f>IF('Basis-Tabelle-Samen'!N319="","",'Basis-Tabelle-Samen'!N319)</f>
        <v>85250</v>
      </c>
      <c r="M284" s="189">
        <f t="shared" si="26"/>
        <v>18</v>
      </c>
      <c r="N284" s="188">
        <f>IF(L284="",0,'Basis-Tabelle-Samen'!P319)</f>
        <v>3.75</v>
      </c>
      <c r="O284" s="12"/>
      <c r="P284" s="157">
        <f>IF('Basis-Tabelle-Samen'!Q319="","",'Basis-Tabelle-Samen'!Q319)</f>
        <v>55250</v>
      </c>
      <c r="Q284" s="189">
        <f t="shared" si="27"/>
        <v>6</v>
      </c>
      <c r="R284" s="188">
        <f>IF(P284="",0,'Basis-Tabelle-Samen'!S319)</f>
        <v>4.95</v>
      </c>
      <c r="S284" s="12"/>
      <c r="T284" s="157">
        <f>IF('Basis-Tabelle-Samen'!T319="","",'Basis-Tabelle-Samen'!T319)</f>
        <v>35250</v>
      </c>
      <c r="U284" s="189">
        <f t="shared" si="28"/>
        <v>6</v>
      </c>
      <c r="V284" s="188">
        <f>IF(T284="",0,'Basis-Tabelle-Samen'!V319)</f>
        <v>6.75</v>
      </c>
      <c r="W284" s="12"/>
      <c r="X284" s="157">
        <f>IF('Basis-Tabelle-Samen'!W319="","",'Basis-Tabelle-Samen'!W319)</f>
        <v>65250</v>
      </c>
      <c r="Y284" s="189">
        <f t="shared" si="29"/>
        <v>8</v>
      </c>
      <c r="Z284" s="188">
        <f>IF(X284="",0,'Basis-Tabelle-Samen'!Y319)</f>
        <v>2.95</v>
      </c>
    </row>
    <row r="285" spans="1:26" ht="39.950000000000003" customHeight="1" x14ac:dyDescent="0.2">
      <c r="A285" s="154" t="str">
        <f>IF('Basis-Tabelle-Samen'!A297="","",IF($D$1="Deutsch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85" s="337">
        <v>289</v>
      </c>
      <c r="C285" s="160" t="str">
        <f>IF('Basis-Tabelle-Samen'!G291="","",'Basis-Tabelle-Samen'!G291)</f>
        <v>07</v>
      </c>
      <c r="D285" s="155" t="str">
        <f>IF('Basis-Tabelle-Samen'!$BB291="","",
IF($D$1="Bulgarisch - BG",'Basis-Tabelle-Samen'!$BB291,
IF($D$1="Dänisch - DK",'Basis-Tabelle-Samen'!$BC291,
IF($D$1="Deutsch - DE",'Basis-Tabelle-Samen'!$BD291,
IF($D$1="Englisch - UK",'Basis-Tabelle-Samen'!$BE291,
IF($D$1="Estnisch - EE",'Basis-Tabelle-Samen'!$BF291,
IF($D$1="Finnisch - FI",'Basis-Tabelle-Samen'!$BG291,
IF($D$1="Französisch - FR",'Basis-Tabelle-Samen'!$BH291,
IF($D$1="Griechisch - GR",'Basis-Tabelle-Samen'!$BI291,
IF($D$1="Irisch - IE",'Basis-Tabelle-Samen'!$BJ291,
IF($D$1="Isländisch - IS",'Basis-Tabelle-Samen'!$BK291,
IF($D$1="Italienisch - IT",'Basis-Tabelle-Samen'!$BL291,
IF($D$1="Japanisch - JP",'Basis-Tabelle-Samen'!$BM291,
IF($D$1="Kroatisch - HR",'Basis-Tabelle-Samen'!$BN291,
IF($D$1="Lettisch - LV",'Basis-Tabelle-Samen'!$BO291,
IF($D$1="Litauisch - LT",'Basis-Tabelle-Samen'!$BP291,
IF($D$1="Maltesisch - MT",'Basis-Tabelle-Samen'!$BQ291,
IF($D$1="Niederländisch - NL",'Basis-Tabelle-Samen'!$BR291,
IF($D$1="Norwegisch - NO",'Basis-Tabelle-Samen'!$BS291,
IF($D$1="Polnisch - PL",'Basis-Tabelle-Samen'!$BT291,
IF($D$1="Portugiesisch - PT",'Basis-Tabelle-Samen'!$BU291,
IF($D$1="Rumänisch - RO",'Basis-Tabelle-Samen'!$BV291,
IF($D$1="Schwedisch - SE",'Basis-Tabelle-Samen'!$BW291,
IF($D$1="Slowakisch - SK",'Basis-Tabelle-Samen'!$BX291,
IF($D$1="Slowenisch - SI",'Basis-Tabelle-Samen'!$BY291,
IF($D$1="Spanisch - ES",'Basis-Tabelle-Samen'!$BZ291,
IF($D$1="Tschechisch - CZ",'Basis-Tabelle-Samen'!$BD291,
IF($D$1="Türkisch - TR",'Basis-Tabelle-Samen'!$CB291,
IF($D$1="Ungarisch - HU",'Basis-Tabelle-Samen'!$CC291,
" ACHTUNG")))))))))))))))))))))))))))))</f>
        <v>Chicory 
Cichorium intybus
Wegwarte</v>
      </c>
      <c r="E285" s="190" t="str">
        <f t="shared" si="24"/>
        <v/>
      </c>
      <c r="F285" s="170"/>
      <c r="G285" s="12"/>
      <c r="H285" s="157">
        <f>IF('Basis-Tabelle-Samen'!K291="","",'Basis-Tabelle-Samen'!K291)</f>
        <v>75222</v>
      </c>
      <c r="I285" s="189">
        <f t="shared" si="25"/>
        <v>15</v>
      </c>
      <c r="J285" s="188">
        <f>IF(H285="",0,'Basis-Tabelle-Samen'!M291)</f>
        <v>2.4500000000000002</v>
      </c>
      <c r="K285" s="12"/>
      <c r="L285" s="157">
        <f>IF('Basis-Tabelle-Samen'!N291="","",'Basis-Tabelle-Samen'!N291)</f>
        <v>85222</v>
      </c>
      <c r="M285" s="189">
        <f t="shared" si="26"/>
        <v>18</v>
      </c>
      <c r="N285" s="188">
        <f>IF(L285="",0,'Basis-Tabelle-Samen'!P291)</f>
        <v>3.75</v>
      </c>
      <c r="O285" s="12"/>
      <c r="P285" s="157">
        <f>IF('Basis-Tabelle-Samen'!Q291="","",'Basis-Tabelle-Samen'!Q291)</f>
        <v>55222</v>
      </c>
      <c r="Q285" s="189">
        <f t="shared" si="27"/>
        <v>6</v>
      </c>
      <c r="R285" s="188">
        <f>IF(P285="",0,'Basis-Tabelle-Samen'!S291)</f>
        <v>4.95</v>
      </c>
      <c r="S285" s="12"/>
      <c r="T285" s="157">
        <f>IF('Basis-Tabelle-Samen'!T291="","",'Basis-Tabelle-Samen'!T291)</f>
        <v>35222</v>
      </c>
      <c r="U285" s="189">
        <f t="shared" si="28"/>
        <v>6</v>
      </c>
      <c r="V285" s="188">
        <f>IF(T285="",0,'Basis-Tabelle-Samen'!V291)</f>
        <v>6.75</v>
      </c>
      <c r="W285" s="12"/>
      <c r="X285" s="157">
        <f>IF('Basis-Tabelle-Samen'!W291="","",'Basis-Tabelle-Samen'!W291)</f>
        <v>65222</v>
      </c>
      <c r="Y285" s="189">
        <f t="shared" si="29"/>
        <v>8</v>
      </c>
      <c r="Z285" s="188">
        <f>IF(X285="",0,'Basis-Tabelle-Samen'!Y291)</f>
        <v>2.95</v>
      </c>
    </row>
    <row r="286" spans="1:26" ht="39.950000000000003" customHeight="1" x14ac:dyDescent="0.2">
      <c r="A286" s="154" t="str">
        <f>IF('Basis-Tabelle-Samen'!A309="","",IF($D$1="Deutsch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86" s="337">
        <v>292</v>
      </c>
      <c r="C286" s="160" t="str">
        <f>IF('Basis-Tabelle-Samen'!G294="","",'Basis-Tabelle-Samen'!G294)</f>
        <v>07</v>
      </c>
      <c r="D286" s="155" t="str">
        <f>IF('Basis-Tabelle-Samen'!$BB294="","",
IF($D$1="Bulgarisch - BG",'Basis-Tabelle-Samen'!$BB294,
IF($D$1="Dänisch - DK",'Basis-Tabelle-Samen'!$BC294,
IF($D$1="Deutsch - DE",'Basis-Tabelle-Samen'!$BD294,
IF($D$1="Englisch - UK",'Basis-Tabelle-Samen'!$BE294,
IF($D$1="Estnisch - EE",'Basis-Tabelle-Samen'!$BF294,
IF($D$1="Finnisch - FI",'Basis-Tabelle-Samen'!$BG294,
IF($D$1="Französisch - FR",'Basis-Tabelle-Samen'!$BH294,
IF($D$1="Griechisch - GR",'Basis-Tabelle-Samen'!$BI294,
IF($D$1="Irisch - IE",'Basis-Tabelle-Samen'!$BJ294,
IF($D$1="Isländisch - IS",'Basis-Tabelle-Samen'!$BK294,
IF($D$1="Italienisch - IT",'Basis-Tabelle-Samen'!$BL294,
IF($D$1="Japanisch - JP",'Basis-Tabelle-Samen'!$BM294,
IF($D$1="Kroatisch - HR",'Basis-Tabelle-Samen'!$BN294,
IF($D$1="Lettisch - LV",'Basis-Tabelle-Samen'!$BO294,
IF($D$1="Litauisch - LT",'Basis-Tabelle-Samen'!$BP294,
IF($D$1="Maltesisch - MT",'Basis-Tabelle-Samen'!$BQ294,
IF($D$1="Niederländisch - NL",'Basis-Tabelle-Samen'!$BR294,
IF($D$1="Norwegisch - NO",'Basis-Tabelle-Samen'!$BS294,
IF($D$1="Polnisch - PL",'Basis-Tabelle-Samen'!$BT294,
IF($D$1="Portugiesisch - PT",'Basis-Tabelle-Samen'!$BU294,
IF($D$1="Rumänisch - RO",'Basis-Tabelle-Samen'!$BV294,
IF($D$1="Schwedisch - SE",'Basis-Tabelle-Samen'!$BW294,
IF($D$1="Slowakisch - SK",'Basis-Tabelle-Samen'!$BX294,
IF($D$1="Slowenisch - SI",'Basis-Tabelle-Samen'!$BY294,
IF($D$1="Spanisch - ES",'Basis-Tabelle-Samen'!$BZ294,
IF($D$1="Tschechisch - CZ",'Basis-Tabelle-Samen'!$BD294,
IF($D$1="Türkisch - TR",'Basis-Tabelle-Samen'!$CB294,
IF($D$1="Ungarisch - HU",'Basis-Tabelle-Samen'!$CC294,
" ACHTUNG")))))))))))))))))))))))))))))</f>
        <v>Comfrey
Symphytum officinale
Beinwell</v>
      </c>
      <c r="E286" s="190" t="str">
        <f t="shared" si="24"/>
        <v/>
      </c>
      <c r="F286" s="170"/>
      <c r="G286" s="12"/>
      <c r="H286" s="157">
        <f>IF('Basis-Tabelle-Samen'!K294="","",'Basis-Tabelle-Samen'!K294)</f>
        <v>75225</v>
      </c>
      <c r="I286" s="189">
        <f t="shared" si="25"/>
        <v>15</v>
      </c>
      <c r="J286" s="188">
        <f>IF(H286="",0,'Basis-Tabelle-Samen'!M294)</f>
        <v>2.4500000000000002</v>
      </c>
      <c r="K286" s="12"/>
      <c r="L286" s="157">
        <f>IF('Basis-Tabelle-Samen'!N294="","",'Basis-Tabelle-Samen'!N294)</f>
        <v>85225</v>
      </c>
      <c r="M286" s="189">
        <f t="shared" si="26"/>
        <v>18</v>
      </c>
      <c r="N286" s="188">
        <f>IF(L286="",0,'Basis-Tabelle-Samen'!P294)</f>
        <v>3.75</v>
      </c>
      <c r="O286" s="12"/>
      <c r="P286" s="157">
        <f>IF('Basis-Tabelle-Samen'!Q294="","",'Basis-Tabelle-Samen'!Q294)</f>
        <v>55225</v>
      </c>
      <c r="Q286" s="189">
        <f t="shared" si="27"/>
        <v>6</v>
      </c>
      <c r="R286" s="188">
        <f>IF(P286="",0,'Basis-Tabelle-Samen'!S294)</f>
        <v>4.95</v>
      </c>
      <c r="S286" s="12"/>
      <c r="T286" s="157">
        <f>IF('Basis-Tabelle-Samen'!T294="","",'Basis-Tabelle-Samen'!T294)</f>
        <v>35225</v>
      </c>
      <c r="U286" s="189">
        <f t="shared" si="28"/>
        <v>6</v>
      </c>
      <c r="V286" s="188">
        <f>IF(T286="",0,'Basis-Tabelle-Samen'!V294)</f>
        <v>6.75</v>
      </c>
      <c r="W286" s="12"/>
      <c r="X286" s="157">
        <f>IF('Basis-Tabelle-Samen'!W294="","",'Basis-Tabelle-Samen'!W294)</f>
        <v>65225</v>
      </c>
      <c r="Y286" s="189">
        <f t="shared" si="29"/>
        <v>8</v>
      </c>
      <c r="Z286" s="188">
        <f>IF(X286="",0,'Basis-Tabelle-Samen'!Y294)</f>
        <v>2.95</v>
      </c>
    </row>
    <row r="287" spans="1:26" ht="39.950000000000003" customHeight="1" x14ac:dyDescent="0.2">
      <c r="A287" s="154" t="str">
        <f>IF('Basis-Tabelle-Samen'!A273="","",IF($D$1="Deutsch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87" s="337">
        <v>279</v>
      </c>
      <c r="C287" s="160" t="str">
        <f>IF('Basis-Tabelle-Samen'!G281="","",'Basis-Tabelle-Samen'!G281)</f>
        <v>07</v>
      </c>
      <c r="D287" s="155" t="str">
        <f>IF('Basis-Tabelle-Samen'!$BB281="","",
IF($D$1="Bulgarisch - BG",'Basis-Tabelle-Samen'!$BB281,
IF($D$1="Dänisch - DK",'Basis-Tabelle-Samen'!$BC281,
IF($D$1="Deutsch - DE",'Basis-Tabelle-Samen'!$BD281,
IF($D$1="Englisch - UK",'Basis-Tabelle-Samen'!$BE281,
IF($D$1="Estnisch - EE",'Basis-Tabelle-Samen'!$BF281,
IF($D$1="Finnisch - FI",'Basis-Tabelle-Samen'!$BG281,
IF($D$1="Französisch - FR",'Basis-Tabelle-Samen'!$BH281,
IF($D$1="Griechisch - GR",'Basis-Tabelle-Samen'!$BI281,
IF($D$1="Irisch - IE",'Basis-Tabelle-Samen'!$BJ281,
IF($D$1="Isländisch - IS",'Basis-Tabelle-Samen'!$BK281,
IF($D$1="Italienisch - IT",'Basis-Tabelle-Samen'!$BL281,
IF($D$1="Japanisch - JP",'Basis-Tabelle-Samen'!$BM281,
IF($D$1="Kroatisch - HR",'Basis-Tabelle-Samen'!$BN281,
IF($D$1="Lettisch - LV",'Basis-Tabelle-Samen'!$BO281,
IF($D$1="Litauisch - LT",'Basis-Tabelle-Samen'!$BP281,
IF($D$1="Maltesisch - MT",'Basis-Tabelle-Samen'!$BQ281,
IF($D$1="Niederländisch - NL",'Basis-Tabelle-Samen'!$BR281,
IF($D$1="Norwegisch - NO",'Basis-Tabelle-Samen'!$BS281,
IF($D$1="Polnisch - PL",'Basis-Tabelle-Samen'!$BT281,
IF($D$1="Portugiesisch - PT",'Basis-Tabelle-Samen'!$BU281,
IF($D$1="Rumänisch - RO",'Basis-Tabelle-Samen'!$BV281,
IF($D$1="Schwedisch - SE",'Basis-Tabelle-Samen'!$BW281,
IF($D$1="Slowakisch - SK",'Basis-Tabelle-Samen'!$BX281,
IF($D$1="Slowenisch - SI",'Basis-Tabelle-Samen'!$BY281,
IF($D$1="Spanisch - ES",'Basis-Tabelle-Samen'!$BZ281,
IF($D$1="Tschechisch - CZ",'Basis-Tabelle-Samen'!$BD281,
IF($D$1="Türkisch - TR",'Basis-Tabelle-Samen'!$CB281,
IF($D$1="Ungarisch - HU",'Basis-Tabelle-Samen'!$CC281,
" ACHTUNG")))))))))))))))))))))))))))))</f>
        <v>Common Centaury
Centaurium erythraea
Tausendgüldenkraut</v>
      </c>
      <c r="E287" s="190" t="str">
        <f t="shared" si="24"/>
        <v/>
      </c>
      <c r="F287" s="170"/>
      <c r="G287" s="12"/>
      <c r="H287" s="157">
        <f>IF('Basis-Tabelle-Samen'!K281="","",'Basis-Tabelle-Samen'!K281)</f>
        <v>75212</v>
      </c>
      <c r="I287" s="189">
        <f t="shared" si="25"/>
        <v>15</v>
      </c>
      <c r="J287" s="188">
        <f>IF(H287="",0,'Basis-Tabelle-Samen'!M281)</f>
        <v>2.4500000000000002</v>
      </c>
      <c r="K287" s="12"/>
      <c r="L287" s="157">
        <f>IF('Basis-Tabelle-Samen'!N281="","",'Basis-Tabelle-Samen'!N281)</f>
        <v>85212</v>
      </c>
      <c r="M287" s="189">
        <f t="shared" si="26"/>
        <v>18</v>
      </c>
      <c r="N287" s="188">
        <f>IF(L287="",0,'Basis-Tabelle-Samen'!P281)</f>
        <v>3.75</v>
      </c>
      <c r="O287" s="12"/>
      <c r="P287" s="157">
        <f>IF('Basis-Tabelle-Samen'!Q281="","",'Basis-Tabelle-Samen'!Q281)</f>
        <v>55212</v>
      </c>
      <c r="Q287" s="189">
        <f t="shared" si="27"/>
        <v>6</v>
      </c>
      <c r="R287" s="188">
        <f>IF(P287="",0,'Basis-Tabelle-Samen'!S281)</f>
        <v>4.95</v>
      </c>
      <c r="S287" s="12"/>
      <c r="T287" s="157">
        <f>IF('Basis-Tabelle-Samen'!T281="","",'Basis-Tabelle-Samen'!T281)</f>
        <v>35212</v>
      </c>
      <c r="U287" s="189">
        <f t="shared" si="28"/>
        <v>6</v>
      </c>
      <c r="V287" s="188">
        <f>IF(T287="",0,'Basis-Tabelle-Samen'!V281)</f>
        <v>6.75</v>
      </c>
      <c r="W287" s="12"/>
      <c r="X287" s="157">
        <f>IF('Basis-Tabelle-Samen'!W281="","",'Basis-Tabelle-Samen'!W281)</f>
        <v>65212</v>
      </c>
      <c r="Y287" s="189">
        <f t="shared" si="29"/>
        <v>8</v>
      </c>
      <c r="Z287" s="188">
        <f>IF(X287="",0,'Basis-Tabelle-Samen'!Y281)</f>
        <v>2.95</v>
      </c>
    </row>
    <row r="288" spans="1:26" ht="39.950000000000003" customHeight="1" x14ac:dyDescent="0.2">
      <c r="A288" s="154" t="str">
        <f>IF('Basis-Tabelle-Samen'!A320="","",IF($D$1="Deutsch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88" s="337">
        <v>274</v>
      </c>
      <c r="C288" s="160" t="str">
        <f>IF('Basis-Tabelle-Samen'!G276="","",'Basis-Tabelle-Samen'!G276)</f>
        <v>07</v>
      </c>
      <c r="D288" s="155" t="str">
        <f>IF('Basis-Tabelle-Samen'!$BB276="","",
IF($D$1="Bulgarisch - BG",'Basis-Tabelle-Samen'!$BB276,
IF($D$1="Dänisch - DK",'Basis-Tabelle-Samen'!$BC276,
IF($D$1="Deutsch - DE",'Basis-Tabelle-Samen'!$BD276,
IF($D$1="Englisch - UK",'Basis-Tabelle-Samen'!$BE276,
IF($D$1="Estnisch - EE",'Basis-Tabelle-Samen'!$BF276,
IF($D$1="Finnisch - FI",'Basis-Tabelle-Samen'!$BG276,
IF($D$1="Französisch - FR",'Basis-Tabelle-Samen'!$BH276,
IF($D$1="Griechisch - GR",'Basis-Tabelle-Samen'!$BI276,
IF($D$1="Irisch - IE",'Basis-Tabelle-Samen'!$BJ276,
IF($D$1="Isländisch - IS",'Basis-Tabelle-Samen'!$BK276,
IF($D$1="Italienisch - IT",'Basis-Tabelle-Samen'!$BL276,
IF($D$1="Japanisch - JP",'Basis-Tabelle-Samen'!$BM276,
IF($D$1="Kroatisch - HR",'Basis-Tabelle-Samen'!$BN276,
IF($D$1="Lettisch - LV",'Basis-Tabelle-Samen'!$BO276,
IF($D$1="Litauisch - LT",'Basis-Tabelle-Samen'!$BP276,
IF($D$1="Maltesisch - MT",'Basis-Tabelle-Samen'!$BQ276,
IF($D$1="Niederländisch - NL",'Basis-Tabelle-Samen'!$BR276,
IF($D$1="Norwegisch - NO",'Basis-Tabelle-Samen'!$BS276,
IF($D$1="Polnisch - PL",'Basis-Tabelle-Samen'!$BT276,
IF($D$1="Portugiesisch - PT",'Basis-Tabelle-Samen'!$BU276,
IF($D$1="Rumänisch - RO",'Basis-Tabelle-Samen'!$BV276,
IF($D$1="Schwedisch - SE",'Basis-Tabelle-Samen'!$BW276,
IF($D$1="Slowakisch - SK",'Basis-Tabelle-Samen'!$BX276,
IF($D$1="Slowenisch - SI",'Basis-Tabelle-Samen'!$BY276,
IF($D$1="Spanisch - ES",'Basis-Tabelle-Samen'!$BZ276,
IF($D$1="Tschechisch - CZ",'Basis-Tabelle-Samen'!$BD276,
IF($D$1="Türkisch - TR",'Basis-Tabelle-Samen'!$CB276,
IF($D$1="Ungarisch - HU",'Basis-Tabelle-Samen'!$CC276,
" ACHTUNG")))))))))))))))))))))))))))))</f>
        <v>Common Hop
Humulus lupulus
Echter Hopfen</v>
      </c>
      <c r="E288" s="190" t="str">
        <f t="shared" si="24"/>
        <v/>
      </c>
      <c r="F288" s="170"/>
      <c r="G288" s="12"/>
      <c r="H288" s="157">
        <f>IF('Basis-Tabelle-Samen'!K276="","",'Basis-Tabelle-Samen'!K276)</f>
        <v>75207</v>
      </c>
      <c r="I288" s="189">
        <f t="shared" si="25"/>
        <v>15</v>
      </c>
      <c r="J288" s="188">
        <f>IF(H288="",0,'Basis-Tabelle-Samen'!M276)</f>
        <v>2.4500000000000002</v>
      </c>
      <c r="K288" s="12"/>
      <c r="L288" s="157">
        <f>IF('Basis-Tabelle-Samen'!N276="","",'Basis-Tabelle-Samen'!N276)</f>
        <v>85207</v>
      </c>
      <c r="M288" s="189">
        <f t="shared" si="26"/>
        <v>18</v>
      </c>
      <c r="N288" s="188">
        <f>IF(L288="",0,'Basis-Tabelle-Samen'!P276)</f>
        <v>3.75</v>
      </c>
      <c r="O288" s="12"/>
      <c r="P288" s="157">
        <f>IF('Basis-Tabelle-Samen'!Q276="","",'Basis-Tabelle-Samen'!Q276)</f>
        <v>55207</v>
      </c>
      <c r="Q288" s="189">
        <f t="shared" si="27"/>
        <v>6</v>
      </c>
      <c r="R288" s="188">
        <f>IF(P288="",0,'Basis-Tabelle-Samen'!S276)</f>
        <v>4.95</v>
      </c>
      <c r="S288" s="12"/>
      <c r="T288" s="157">
        <f>IF('Basis-Tabelle-Samen'!T276="","",'Basis-Tabelle-Samen'!T276)</f>
        <v>35207</v>
      </c>
      <c r="U288" s="189">
        <f t="shared" si="28"/>
        <v>6</v>
      </c>
      <c r="V288" s="188">
        <f>IF(T288="",0,'Basis-Tabelle-Samen'!V276)</f>
        <v>6.75</v>
      </c>
      <c r="W288" s="12"/>
      <c r="X288" s="157">
        <f>IF('Basis-Tabelle-Samen'!W276="","",'Basis-Tabelle-Samen'!W276)</f>
        <v>65207</v>
      </c>
      <c r="Y288" s="189">
        <f t="shared" si="29"/>
        <v>8</v>
      </c>
      <c r="Z288" s="188">
        <f>IF(X288="",0,'Basis-Tabelle-Samen'!Y276)</f>
        <v>2.95</v>
      </c>
    </row>
    <row r="289" spans="1:26" ht="39.950000000000003" customHeight="1" x14ac:dyDescent="0.2">
      <c r="A289" s="154" t="str">
        <f>IF('Basis-Tabelle-Samen'!A313="","",IF($D$1="Deutsch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89" s="337">
        <v>287</v>
      </c>
      <c r="C289" s="160" t="str">
        <f>IF('Basis-Tabelle-Samen'!G289="","",'Basis-Tabelle-Samen'!G289)</f>
        <v>07</v>
      </c>
      <c r="D289" s="155" t="str">
        <f>IF('Basis-Tabelle-Samen'!$BB289="","",
IF($D$1="Bulgarisch - BG",'Basis-Tabelle-Samen'!$BB289,
IF($D$1="Dänisch - DK",'Basis-Tabelle-Samen'!$BC289,
IF($D$1="Deutsch - DE",'Basis-Tabelle-Samen'!$BD289,
IF($D$1="Englisch - UK",'Basis-Tabelle-Samen'!$BE289,
IF($D$1="Estnisch - EE",'Basis-Tabelle-Samen'!$BF289,
IF($D$1="Finnisch - FI",'Basis-Tabelle-Samen'!$BG289,
IF($D$1="Französisch - FR",'Basis-Tabelle-Samen'!$BH289,
IF($D$1="Griechisch - GR",'Basis-Tabelle-Samen'!$BI289,
IF($D$1="Irisch - IE",'Basis-Tabelle-Samen'!$BJ289,
IF($D$1="Isländisch - IS",'Basis-Tabelle-Samen'!$BK289,
IF($D$1="Italienisch - IT",'Basis-Tabelle-Samen'!$BL289,
IF($D$1="Japanisch - JP",'Basis-Tabelle-Samen'!$BM289,
IF($D$1="Kroatisch - HR",'Basis-Tabelle-Samen'!$BN289,
IF($D$1="Lettisch - LV",'Basis-Tabelle-Samen'!$BO289,
IF($D$1="Litauisch - LT",'Basis-Tabelle-Samen'!$BP289,
IF($D$1="Maltesisch - MT",'Basis-Tabelle-Samen'!$BQ289,
IF($D$1="Niederländisch - NL",'Basis-Tabelle-Samen'!$BR289,
IF($D$1="Norwegisch - NO",'Basis-Tabelle-Samen'!$BS289,
IF($D$1="Polnisch - PL",'Basis-Tabelle-Samen'!$BT289,
IF($D$1="Portugiesisch - PT",'Basis-Tabelle-Samen'!$BU289,
IF($D$1="Rumänisch - RO",'Basis-Tabelle-Samen'!$BV289,
IF($D$1="Schwedisch - SE",'Basis-Tabelle-Samen'!$BW289,
IF($D$1="Slowakisch - SK",'Basis-Tabelle-Samen'!$BX289,
IF($D$1="Slowenisch - SI",'Basis-Tabelle-Samen'!$BY289,
IF($D$1="Spanisch - ES",'Basis-Tabelle-Samen'!$BZ289,
IF($D$1="Tschechisch - CZ",'Basis-Tabelle-Samen'!$BD289,
IF($D$1="Türkisch - TR",'Basis-Tabelle-Samen'!$CB289,
IF($D$1="Ungarisch - HU",'Basis-Tabelle-Samen'!$CC289,
" ACHTUNG")))))))))))))))))))))))))))))</f>
        <v>Common Thyme
Thymus vulgaris
Echter Thymian</v>
      </c>
      <c r="E289" s="190" t="str">
        <f t="shared" si="24"/>
        <v/>
      </c>
      <c r="F289" s="170"/>
      <c r="G289" s="12"/>
      <c r="H289" s="157">
        <f>IF('Basis-Tabelle-Samen'!K289="","",'Basis-Tabelle-Samen'!K289)</f>
        <v>75220</v>
      </c>
      <c r="I289" s="189">
        <f t="shared" si="25"/>
        <v>15</v>
      </c>
      <c r="J289" s="188">
        <f>IF(H289="",0,'Basis-Tabelle-Samen'!M289)</f>
        <v>2.4500000000000002</v>
      </c>
      <c r="K289" s="12"/>
      <c r="L289" s="157">
        <f>IF('Basis-Tabelle-Samen'!N289="","",'Basis-Tabelle-Samen'!N289)</f>
        <v>85220</v>
      </c>
      <c r="M289" s="189">
        <f t="shared" si="26"/>
        <v>18</v>
      </c>
      <c r="N289" s="188">
        <f>IF(L289="",0,'Basis-Tabelle-Samen'!P289)</f>
        <v>3.75</v>
      </c>
      <c r="O289" s="12"/>
      <c r="P289" s="157">
        <f>IF('Basis-Tabelle-Samen'!Q289="","",'Basis-Tabelle-Samen'!Q289)</f>
        <v>55220</v>
      </c>
      <c r="Q289" s="189">
        <f t="shared" si="27"/>
        <v>6</v>
      </c>
      <c r="R289" s="188">
        <f>IF(P289="",0,'Basis-Tabelle-Samen'!S289)</f>
        <v>4.95</v>
      </c>
      <c r="S289" s="12"/>
      <c r="T289" s="157">
        <f>IF('Basis-Tabelle-Samen'!T289="","",'Basis-Tabelle-Samen'!T289)</f>
        <v>35220</v>
      </c>
      <c r="U289" s="189">
        <f t="shared" si="28"/>
        <v>6</v>
      </c>
      <c r="V289" s="188">
        <f>IF(T289="",0,'Basis-Tabelle-Samen'!V289)</f>
        <v>6.75</v>
      </c>
      <c r="W289" s="12"/>
      <c r="X289" s="157">
        <f>IF('Basis-Tabelle-Samen'!W289="","",'Basis-Tabelle-Samen'!W289)</f>
        <v>65220</v>
      </c>
      <c r="Y289" s="189">
        <f t="shared" si="29"/>
        <v>8</v>
      </c>
      <c r="Z289" s="188">
        <f>IF(X289="",0,'Basis-Tabelle-Samen'!Y289)</f>
        <v>2.95</v>
      </c>
    </row>
    <row r="290" spans="1:26" ht="39.950000000000003" customHeight="1" x14ac:dyDescent="0.2">
      <c r="A290" s="154" t="str">
        <f>IF('Basis-Tabelle-Samen'!A274="","",IF($D$1="Deutsch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90" s="337">
        <v>288</v>
      </c>
      <c r="C290" s="160" t="str">
        <f>IF('Basis-Tabelle-Samen'!G290="","",'Basis-Tabelle-Samen'!G290)</f>
        <v>07</v>
      </c>
      <c r="D290" s="155" t="str">
        <f>IF('Basis-Tabelle-Samen'!$BB290="","",
IF($D$1="Bulgarisch - BG",'Basis-Tabelle-Samen'!$BB290,
IF($D$1="Dänisch - DK",'Basis-Tabelle-Samen'!$BC290,
IF($D$1="Deutsch - DE",'Basis-Tabelle-Samen'!$BD290,
IF($D$1="Englisch - UK",'Basis-Tabelle-Samen'!$BE290,
IF($D$1="Estnisch - EE",'Basis-Tabelle-Samen'!$BF290,
IF($D$1="Finnisch - FI",'Basis-Tabelle-Samen'!$BG290,
IF($D$1="Französisch - FR",'Basis-Tabelle-Samen'!$BH290,
IF($D$1="Griechisch - GR",'Basis-Tabelle-Samen'!$BI290,
IF($D$1="Irisch - IE",'Basis-Tabelle-Samen'!$BJ290,
IF($D$1="Isländisch - IS",'Basis-Tabelle-Samen'!$BK290,
IF($D$1="Italienisch - IT",'Basis-Tabelle-Samen'!$BL290,
IF($D$1="Japanisch - JP",'Basis-Tabelle-Samen'!$BM290,
IF($D$1="Kroatisch - HR",'Basis-Tabelle-Samen'!$BN290,
IF($D$1="Lettisch - LV",'Basis-Tabelle-Samen'!$BO290,
IF($D$1="Litauisch - LT",'Basis-Tabelle-Samen'!$BP290,
IF($D$1="Maltesisch - MT",'Basis-Tabelle-Samen'!$BQ290,
IF($D$1="Niederländisch - NL",'Basis-Tabelle-Samen'!$BR290,
IF($D$1="Norwegisch - NO",'Basis-Tabelle-Samen'!$BS290,
IF($D$1="Polnisch - PL",'Basis-Tabelle-Samen'!$BT290,
IF($D$1="Portugiesisch - PT",'Basis-Tabelle-Samen'!$BU290,
IF($D$1="Rumänisch - RO",'Basis-Tabelle-Samen'!$BV290,
IF($D$1="Schwedisch - SE",'Basis-Tabelle-Samen'!$BW290,
IF($D$1="Slowakisch - SK",'Basis-Tabelle-Samen'!$BX290,
IF($D$1="Slowenisch - SI",'Basis-Tabelle-Samen'!$BY290,
IF($D$1="Spanisch - ES",'Basis-Tabelle-Samen'!$BZ290,
IF($D$1="Tschechisch - CZ",'Basis-Tabelle-Samen'!$BD290,
IF($D$1="Türkisch - TR",'Basis-Tabelle-Samen'!$CB290,
IF($D$1="Ungarisch - HU",'Basis-Tabelle-Samen'!$CC290,
" ACHTUNG")))))))))))))))))))))))))))))</f>
        <v>Common Valerian
Valeriana officinalis
Baldrian</v>
      </c>
      <c r="E290" s="190" t="str">
        <f t="shared" si="24"/>
        <v/>
      </c>
      <c r="F290" s="170"/>
      <c r="G290" s="12"/>
      <c r="H290" s="157">
        <f>IF('Basis-Tabelle-Samen'!K290="","",'Basis-Tabelle-Samen'!K290)</f>
        <v>75221</v>
      </c>
      <c r="I290" s="189">
        <f t="shared" si="25"/>
        <v>15</v>
      </c>
      <c r="J290" s="188">
        <f>IF(H290="",0,'Basis-Tabelle-Samen'!M290)</f>
        <v>2.4500000000000002</v>
      </c>
      <c r="K290" s="12"/>
      <c r="L290" s="157">
        <f>IF('Basis-Tabelle-Samen'!N290="","",'Basis-Tabelle-Samen'!N290)</f>
        <v>85221</v>
      </c>
      <c r="M290" s="189">
        <f t="shared" si="26"/>
        <v>18</v>
      </c>
      <c r="N290" s="188">
        <f>IF(L290="",0,'Basis-Tabelle-Samen'!P290)</f>
        <v>3.75</v>
      </c>
      <c r="O290" s="12"/>
      <c r="P290" s="157">
        <f>IF('Basis-Tabelle-Samen'!Q290="","",'Basis-Tabelle-Samen'!Q290)</f>
        <v>55221</v>
      </c>
      <c r="Q290" s="189">
        <f t="shared" si="27"/>
        <v>6</v>
      </c>
      <c r="R290" s="188">
        <f>IF(P290="",0,'Basis-Tabelle-Samen'!S290)</f>
        <v>4.95</v>
      </c>
      <c r="S290" s="12"/>
      <c r="T290" s="157">
        <f>IF('Basis-Tabelle-Samen'!T290="","",'Basis-Tabelle-Samen'!T290)</f>
        <v>35221</v>
      </c>
      <c r="U290" s="189">
        <f t="shared" si="28"/>
        <v>6</v>
      </c>
      <c r="V290" s="188">
        <f>IF(T290="",0,'Basis-Tabelle-Samen'!V290)</f>
        <v>6.75</v>
      </c>
      <c r="W290" s="12"/>
      <c r="X290" s="157">
        <f>IF('Basis-Tabelle-Samen'!W290="","",'Basis-Tabelle-Samen'!W290)</f>
        <v>65221</v>
      </c>
      <c r="Y290" s="189">
        <f t="shared" si="29"/>
        <v>8</v>
      </c>
      <c r="Z290" s="188">
        <f>IF(X290="",0,'Basis-Tabelle-Samen'!Y290)</f>
        <v>2.95</v>
      </c>
    </row>
    <row r="291" spans="1:26" ht="39.950000000000003" customHeight="1" x14ac:dyDescent="0.2">
      <c r="A291" s="154" t="str">
        <f>IF('Basis-Tabelle-Samen'!A301="","",IF($D$1="Deutsch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91" s="337">
        <v>285</v>
      </c>
      <c r="C291" s="160" t="str">
        <f>IF('Basis-Tabelle-Samen'!G287="","",'Basis-Tabelle-Samen'!G287)</f>
        <v>07</v>
      </c>
      <c r="D291" s="155" t="str">
        <f>IF('Basis-Tabelle-Samen'!$BB287="","",
IF($D$1="Bulgarisch - BG",'Basis-Tabelle-Samen'!$BB287,
IF($D$1="Dänisch - DK",'Basis-Tabelle-Samen'!$BC287,
IF($D$1="Deutsch - DE",'Basis-Tabelle-Samen'!$BD287,
IF($D$1="Englisch - UK",'Basis-Tabelle-Samen'!$BE287,
IF($D$1="Estnisch - EE",'Basis-Tabelle-Samen'!$BF287,
IF($D$1="Finnisch - FI",'Basis-Tabelle-Samen'!$BG287,
IF($D$1="Französisch - FR",'Basis-Tabelle-Samen'!$BH287,
IF($D$1="Griechisch - GR",'Basis-Tabelle-Samen'!$BI287,
IF($D$1="Irisch - IE",'Basis-Tabelle-Samen'!$BJ287,
IF($D$1="Isländisch - IS",'Basis-Tabelle-Samen'!$BK287,
IF($D$1="Italienisch - IT",'Basis-Tabelle-Samen'!$BL287,
IF($D$1="Japanisch - JP",'Basis-Tabelle-Samen'!$BM287,
IF($D$1="Kroatisch - HR",'Basis-Tabelle-Samen'!$BN287,
IF($D$1="Lettisch - LV",'Basis-Tabelle-Samen'!$BO287,
IF($D$1="Litauisch - LT",'Basis-Tabelle-Samen'!$BP287,
IF($D$1="Maltesisch - MT",'Basis-Tabelle-Samen'!$BQ287,
IF($D$1="Niederländisch - NL",'Basis-Tabelle-Samen'!$BR287,
IF($D$1="Norwegisch - NO",'Basis-Tabelle-Samen'!$BS287,
IF($D$1="Polnisch - PL",'Basis-Tabelle-Samen'!$BT287,
IF($D$1="Portugiesisch - PT",'Basis-Tabelle-Samen'!$BU287,
IF($D$1="Rumänisch - RO",'Basis-Tabelle-Samen'!$BV287,
IF($D$1="Schwedisch - SE",'Basis-Tabelle-Samen'!$BW287,
IF($D$1="Slowakisch - SK",'Basis-Tabelle-Samen'!$BX287,
IF($D$1="Slowenisch - SI",'Basis-Tabelle-Samen'!$BY287,
IF($D$1="Spanisch - ES",'Basis-Tabelle-Samen'!$BZ287,
IF($D$1="Tschechisch - CZ",'Basis-Tabelle-Samen'!$BD287,
IF($D$1="Türkisch - TR",'Basis-Tabelle-Samen'!$CB287,
IF($D$1="Ungarisch - HU",'Basis-Tabelle-Samen'!$CC287,
" ACHTUNG")))))))))))))))))))))))))))))</f>
        <v>Common Yarrow
Achillea millefolium
Schafgarbe</v>
      </c>
      <c r="E291" s="190" t="str">
        <f t="shared" si="24"/>
        <v/>
      </c>
      <c r="F291" s="170"/>
      <c r="G291" s="12"/>
      <c r="H291" s="157">
        <f>IF('Basis-Tabelle-Samen'!K287="","",'Basis-Tabelle-Samen'!K287)</f>
        <v>75218</v>
      </c>
      <c r="I291" s="189">
        <f t="shared" si="25"/>
        <v>15</v>
      </c>
      <c r="J291" s="188">
        <f>IF(H291="",0,'Basis-Tabelle-Samen'!M287)</f>
        <v>2.4500000000000002</v>
      </c>
      <c r="K291" s="12"/>
      <c r="L291" s="157">
        <f>IF('Basis-Tabelle-Samen'!N287="","",'Basis-Tabelle-Samen'!N287)</f>
        <v>85218</v>
      </c>
      <c r="M291" s="189">
        <f t="shared" si="26"/>
        <v>18</v>
      </c>
      <c r="N291" s="188">
        <f>IF(L291="",0,'Basis-Tabelle-Samen'!P287)</f>
        <v>3.75</v>
      </c>
      <c r="O291" s="12"/>
      <c r="P291" s="157">
        <f>IF('Basis-Tabelle-Samen'!Q287="","",'Basis-Tabelle-Samen'!Q287)</f>
        <v>55218</v>
      </c>
      <c r="Q291" s="189">
        <f t="shared" si="27"/>
        <v>6</v>
      </c>
      <c r="R291" s="188">
        <f>IF(P291="",0,'Basis-Tabelle-Samen'!S287)</f>
        <v>4.95</v>
      </c>
      <c r="S291" s="12"/>
      <c r="T291" s="157">
        <f>IF('Basis-Tabelle-Samen'!T287="","",'Basis-Tabelle-Samen'!T287)</f>
        <v>35218</v>
      </c>
      <c r="U291" s="189">
        <f t="shared" si="28"/>
        <v>6</v>
      </c>
      <c r="V291" s="188">
        <f>IF(T291="",0,'Basis-Tabelle-Samen'!V287)</f>
        <v>6.75</v>
      </c>
      <c r="W291" s="12"/>
      <c r="X291" s="157">
        <f>IF('Basis-Tabelle-Samen'!W287="","",'Basis-Tabelle-Samen'!W287)</f>
        <v>65218</v>
      </c>
      <c r="Y291" s="189">
        <f t="shared" si="29"/>
        <v>8</v>
      </c>
      <c r="Z291" s="188">
        <f>IF(X291="",0,'Basis-Tabelle-Samen'!Y287)</f>
        <v>2.95</v>
      </c>
    </row>
    <row r="292" spans="1:26" ht="39.950000000000003" customHeight="1" x14ac:dyDescent="0.2">
      <c r="A292" s="154" t="str">
        <f>IF('Basis-Tabelle-Samen'!A291="","",IF($D$1="Deutsch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92" s="337">
        <v>314</v>
      </c>
      <c r="C292" s="160" t="str">
        <f>IF('Basis-Tabelle-Samen'!G316="","",'Basis-Tabelle-Samen'!G316)</f>
        <v>07</v>
      </c>
      <c r="D292" s="155" t="str">
        <f>IF('Basis-Tabelle-Samen'!$BB316="","",
IF($D$1="Bulgarisch - BG",'Basis-Tabelle-Samen'!$BB316,
IF($D$1="Dänisch - DK",'Basis-Tabelle-Samen'!$BC316,
IF($D$1="Deutsch - DE",'Basis-Tabelle-Samen'!$BD316,
IF($D$1="Englisch - UK",'Basis-Tabelle-Samen'!$BE316,
IF($D$1="Estnisch - EE",'Basis-Tabelle-Samen'!$BF316,
IF($D$1="Finnisch - FI",'Basis-Tabelle-Samen'!$BG316,
IF($D$1="Französisch - FR",'Basis-Tabelle-Samen'!$BH316,
IF($D$1="Griechisch - GR",'Basis-Tabelle-Samen'!$BI316,
IF($D$1="Irisch - IE",'Basis-Tabelle-Samen'!$BJ316,
IF($D$1="Isländisch - IS",'Basis-Tabelle-Samen'!$BK316,
IF($D$1="Italienisch - IT",'Basis-Tabelle-Samen'!$BL316,
IF($D$1="Japanisch - JP",'Basis-Tabelle-Samen'!$BM316,
IF($D$1="Kroatisch - HR",'Basis-Tabelle-Samen'!$BN316,
IF($D$1="Lettisch - LV",'Basis-Tabelle-Samen'!$BO316,
IF($D$1="Litauisch - LT",'Basis-Tabelle-Samen'!$BP316,
IF($D$1="Maltesisch - MT",'Basis-Tabelle-Samen'!$BQ316,
IF($D$1="Niederländisch - NL",'Basis-Tabelle-Samen'!$BR316,
IF($D$1="Norwegisch - NO",'Basis-Tabelle-Samen'!$BS316,
IF($D$1="Polnisch - PL",'Basis-Tabelle-Samen'!$BT316,
IF($D$1="Portugiesisch - PT",'Basis-Tabelle-Samen'!$BU316,
IF($D$1="Rumänisch - RO",'Basis-Tabelle-Samen'!$BV316,
IF($D$1="Schwedisch - SE",'Basis-Tabelle-Samen'!$BW316,
IF($D$1="Slowakisch - SK",'Basis-Tabelle-Samen'!$BX316,
IF($D$1="Slowenisch - SI",'Basis-Tabelle-Samen'!$BY316,
IF($D$1="Spanisch - ES",'Basis-Tabelle-Samen'!$BZ316,
IF($D$1="Tschechisch - CZ",'Basis-Tabelle-Samen'!$BD316,
IF($D$1="Türkisch - TR",'Basis-Tabelle-Samen'!$CB316,
IF($D$1="Ungarisch - HU",'Basis-Tabelle-Samen'!$CC316,
" ACHTUNG")))))))))))))))))))))))))))))</f>
        <v>Corn poppy
Papaver rhoeas
Klatschmohn</v>
      </c>
      <c r="E292" s="190" t="str">
        <f t="shared" si="24"/>
        <v/>
      </c>
      <c r="F292" s="170"/>
      <c r="G292" s="12"/>
      <c r="H292" s="157">
        <f>IF('Basis-Tabelle-Samen'!K316="","",'Basis-Tabelle-Samen'!K316)</f>
        <v>75247</v>
      </c>
      <c r="I292" s="189">
        <f t="shared" si="25"/>
        <v>15</v>
      </c>
      <c r="J292" s="188">
        <f>IF(H292="",0,'Basis-Tabelle-Samen'!M316)</f>
        <v>2.4500000000000002</v>
      </c>
      <c r="K292" s="12"/>
      <c r="L292" s="157">
        <f>IF('Basis-Tabelle-Samen'!N316="","",'Basis-Tabelle-Samen'!N316)</f>
        <v>85247</v>
      </c>
      <c r="M292" s="189">
        <f t="shared" si="26"/>
        <v>18</v>
      </c>
      <c r="N292" s="188">
        <f>IF(L292="",0,'Basis-Tabelle-Samen'!P316)</f>
        <v>3.75</v>
      </c>
      <c r="O292" s="12"/>
      <c r="P292" s="157">
        <f>IF('Basis-Tabelle-Samen'!Q316="","",'Basis-Tabelle-Samen'!Q316)</f>
        <v>55247</v>
      </c>
      <c r="Q292" s="189">
        <f t="shared" si="27"/>
        <v>6</v>
      </c>
      <c r="R292" s="188">
        <f>IF(P292="",0,'Basis-Tabelle-Samen'!S316)</f>
        <v>4.95</v>
      </c>
      <c r="S292" s="12"/>
      <c r="T292" s="157">
        <f>IF('Basis-Tabelle-Samen'!T316="","",'Basis-Tabelle-Samen'!T316)</f>
        <v>35247</v>
      </c>
      <c r="U292" s="189">
        <f t="shared" si="28"/>
        <v>6</v>
      </c>
      <c r="V292" s="188">
        <f>IF(T292="",0,'Basis-Tabelle-Samen'!V316)</f>
        <v>6.75</v>
      </c>
      <c r="W292" s="12"/>
      <c r="X292" s="157">
        <f>IF('Basis-Tabelle-Samen'!W316="","",'Basis-Tabelle-Samen'!W316)</f>
        <v>65247</v>
      </c>
      <c r="Y292" s="189">
        <f t="shared" si="29"/>
        <v>8</v>
      </c>
      <c r="Z292" s="188">
        <f>IF(X292="",0,'Basis-Tabelle-Samen'!Y316)</f>
        <v>2.95</v>
      </c>
    </row>
    <row r="293" spans="1:26" ht="39.950000000000003" customHeight="1" x14ac:dyDescent="0.2">
      <c r="A293" s="154" t="str">
        <f>IF('Basis-Tabelle-Samen'!A282="","",IF($D$1="Deutsch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93" s="337">
        <v>300</v>
      </c>
      <c r="C293" s="160" t="str">
        <f>IF('Basis-Tabelle-Samen'!G302="","",'Basis-Tabelle-Samen'!G302)</f>
        <v>07</v>
      </c>
      <c r="D293" s="155" t="str">
        <f>IF('Basis-Tabelle-Samen'!$BB302="","",
IF($D$1="Bulgarisch - BG",'Basis-Tabelle-Samen'!$BB302,
IF($D$1="Dänisch - DK",'Basis-Tabelle-Samen'!$BC302,
IF($D$1="Deutsch - DE",'Basis-Tabelle-Samen'!$BD302,
IF($D$1="Englisch - UK",'Basis-Tabelle-Samen'!$BE302,
IF($D$1="Estnisch - EE",'Basis-Tabelle-Samen'!$BF302,
IF($D$1="Finnisch - FI",'Basis-Tabelle-Samen'!$BG302,
IF($D$1="Französisch - FR",'Basis-Tabelle-Samen'!$BH302,
IF($D$1="Griechisch - GR",'Basis-Tabelle-Samen'!$BI302,
IF($D$1="Irisch - IE",'Basis-Tabelle-Samen'!$BJ302,
IF($D$1="Isländisch - IS",'Basis-Tabelle-Samen'!$BK302,
IF($D$1="Italienisch - IT",'Basis-Tabelle-Samen'!$BL302,
IF($D$1="Japanisch - JP",'Basis-Tabelle-Samen'!$BM302,
IF($D$1="Kroatisch - HR",'Basis-Tabelle-Samen'!$BN302,
IF($D$1="Lettisch - LV",'Basis-Tabelle-Samen'!$BO302,
IF($D$1="Litauisch - LT",'Basis-Tabelle-Samen'!$BP302,
IF($D$1="Maltesisch - MT",'Basis-Tabelle-Samen'!$BQ302,
IF($D$1="Niederländisch - NL",'Basis-Tabelle-Samen'!$BR302,
IF($D$1="Norwegisch - NO",'Basis-Tabelle-Samen'!$BS302,
IF($D$1="Polnisch - PL",'Basis-Tabelle-Samen'!$BT302,
IF($D$1="Portugiesisch - PT",'Basis-Tabelle-Samen'!$BU302,
IF($D$1="Rumänisch - RO",'Basis-Tabelle-Samen'!$BV302,
IF($D$1="Schwedisch - SE",'Basis-Tabelle-Samen'!$BW302,
IF($D$1="Slowakisch - SK",'Basis-Tabelle-Samen'!$BX302,
IF($D$1="Slowenisch - SI",'Basis-Tabelle-Samen'!$BY302,
IF($D$1="Spanisch - ES",'Basis-Tabelle-Samen'!$BZ302,
IF($D$1="Tschechisch - CZ",'Basis-Tabelle-Samen'!$BD302,
IF($D$1="Türkisch - TR",'Basis-Tabelle-Samen'!$CB302,
IF($D$1="Ungarisch - HU",'Basis-Tabelle-Samen'!$CC302,
" ACHTUNG")))))))))))))))))))))))))))))</f>
        <v>Cuckooflower
Cardamine pratensis
Wiesenschaumkraut</v>
      </c>
      <c r="E293" s="190" t="str">
        <f t="shared" si="24"/>
        <v/>
      </c>
      <c r="F293" s="170"/>
      <c r="G293" s="12"/>
      <c r="H293" s="157">
        <f>IF('Basis-Tabelle-Samen'!K302="","",'Basis-Tabelle-Samen'!K302)</f>
        <v>75233</v>
      </c>
      <c r="I293" s="189">
        <f t="shared" si="25"/>
        <v>15</v>
      </c>
      <c r="J293" s="188">
        <f>IF(H293="",0,'Basis-Tabelle-Samen'!M302)</f>
        <v>2.4500000000000002</v>
      </c>
      <c r="K293" s="12"/>
      <c r="L293" s="157">
        <f>IF('Basis-Tabelle-Samen'!N302="","",'Basis-Tabelle-Samen'!N302)</f>
        <v>85233</v>
      </c>
      <c r="M293" s="189">
        <f t="shared" si="26"/>
        <v>18</v>
      </c>
      <c r="N293" s="188">
        <f>IF(L293="",0,'Basis-Tabelle-Samen'!P302)</f>
        <v>3.75</v>
      </c>
      <c r="O293" s="12"/>
      <c r="P293" s="157">
        <f>IF('Basis-Tabelle-Samen'!Q302="","",'Basis-Tabelle-Samen'!Q302)</f>
        <v>55233</v>
      </c>
      <c r="Q293" s="189">
        <f t="shared" si="27"/>
        <v>6</v>
      </c>
      <c r="R293" s="188">
        <f>IF(P293="",0,'Basis-Tabelle-Samen'!S302)</f>
        <v>4.95</v>
      </c>
      <c r="S293" s="12"/>
      <c r="T293" s="157">
        <f>IF('Basis-Tabelle-Samen'!T302="","",'Basis-Tabelle-Samen'!T302)</f>
        <v>35233</v>
      </c>
      <c r="U293" s="189">
        <f t="shared" si="28"/>
        <v>6</v>
      </c>
      <c r="V293" s="188">
        <f>IF(T293="",0,'Basis-Tabelle-Samen'!V302)</f>
        <v>6.75</v>
      </c>
      <c r="W293" s="12"/>
      <c r="X293" s="157">
        <f>IF('Basis-Tabelle-Samen'!W302="","",'Basis-Tabelle-Samen'!W302)</f>
        <v>65233</v>
      </c>
      <c r="Y293" s="189">
        <f t="shared" si="29"/>
        <v>8</v>
      </c>
      <c r="Z293" s="188">
        <f>IF(X293="",0,'Basis-Tabelle-Samen'!Y302)</f>
        <v>2.95</v>
      </c>
    </row>
    <row r="294" spans="1:26" ht="39.950000000000003" customHeight="1" x14ac:dyDescent="0.2">
      <c r="A294" s="154" t="str">
        <f>IF('Basis-Tabelle-Samen'!A271="","",IF($D$1="Deutsch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94" s="337">
        <v>277</v>
      </c>
      <c r="C294" s="160" t="str">
        <f>IF('Basis-Tabelle-Samen'!G279="","",'Basis-Tabelle-Samen'!G279)</f>
        <v>07</v>
      </c>
      <c r="D294" s="155" t="str">
        <f>IF('Basis-Tabelle-Samen'!$BB279="","",
IF($D$1="Bulgarisch - BG",'Basis-Tabelle-Samen'!$BB279,
IF($D$1="Dänisch - DK",'Basis-Tabelle-Samen'!$BC279,
IF($D$1="Deutsch - DE",'Basis-Tabelle-Samen'!$BD279,
IF($D$1="Englisch - UK",'Basis-Tabelle-Samen'!$BE279,
IF($D$1="Estnisch - EE",'Basis-Tabelle-Samen'!$BF279,
IF($D$1="Finnisch - FI",'Basis-Tabelle-Samen'!$BG279,
IF($D$1="Französisch - FR",'Basis-Tabelle-Samen'!$BH279,
IF($D$1="Griechisch - GR",'Basis-Tabelle-Samen'!$BI279,
IF($D$1="Irisch - IE",'Basis-Tabelle-Samen'!$BJ279,
IF($D$1="Isländisch - IS",'Basis-Tabelle-Samen'!$BK279,
IF($D$1="Italienisch - IT",'Basis-Tabelle-Samen'!$BL279,
IF($D$1="Japanisch - JP",'Basis-Tabelle-Samen'!$BM279,
IF($D$1="Kroatisch - HR",'Basis-Tabelle-Samen'!$BN279,
IF($D$1="Lettisch - LV",'Basis-Tabelle-Samen'!$BO279,
IF($D$1="Litauisch - LT",'Basis-Tabelle-Samen'!$BP279,
IF($D$1="Maltesisch - MT",'Basis-Tabelle-Samen'!$BQ279,
IF($D$1="Niederländisch - NL",'Basis-Tabelle-Samen'!$BR279,
IF($D$1="Norwegisch - NO",'Basis-Tabelle-Samen'!$BS279,
IF($D$1="Polnisch - PL",'Basis-Tabelle-Samen'!$BT279,
IF($D$1="Portugiesisch - PT",'Basis-Tabelle-Samen'!$BU279,
IF($D$1="Rumänisch - RO",'Basis-Tabelle-Samen'!$BV279,
IF($D$1="Schwedisch - SE",'Basis-Tabelle-Samen'!$BW279,
IF($D$1="Slowakisch - SK",'Basis-Tabelle-Samen'!$BX279,
IF($D$1="Slowenisch - SI",'Basis-Tabelle-Samen'!$BY279,
IF($D$1="Spanisch - ES",'Basis-Tabelle-Samen'!$BZ279,
IF($D$1="Tschechisch - CZ",'Basis-Tabelle-Samen'!$BD279,
IF($D$1="Türkisch - TR",'Basis-Tabelle-Samen'!$CB279,
IF($D$1="Ungarisch - HU",'Basis-Tabelle-Samen'!$CC279,
" ACHTUNG")))))))))))))))))))))))))))))</f>
        <v>Dandelion
Taraxacum officinale
Löwenzahn</v>
      </c>
      <c r="E294" s="190" t="str">
        <f t="shared" si="24"/>
        <v/>
      </c>
      <c r="F294" s="170"/>
      <c r="G294" s="12"/>
      <c r="H294" s="157">
        <f>IF('Basis-Tabelle-Samen'!K279="","",'Basis-Tabelle-Samen'!K279)</f>
        <v>75210</v>
      </c>
      <c r="I294" s="189">
        <f t="shared" si="25"/>
        <v>15</v>
      </c>
      <c r="J294" s="188">
        <f>IF(H294="",0,'Basis-Tabelle-Samen'!M279)</f>
        <v>2.4500000000000002</v>
      </c>
      <c r="K294" s="12"/>
      <c r="L294" s="157">
        <f>IF('Basis-Tabelle-Samen'!N279="","",'Basis-Tabelle-Samen'!N279)</f>
        <v>85210</v>
      </c>
      <c r="M294" s="189">
        <f t="shared" si="26"/>
        <v>18</v>
      </c>
      <c r="N294" s="188">
        <f>IF(L294="",0,'Basis-Tabelle-Samen'!P279)</f>
        <v>3.75</v>
      </c>
      <c r="O294" s="12"/>
      <c r="P294" s="157">
        <f>IF('Basis-Tabelle-Samen'!Q279="","",'Basis-Tabelle-Samen'!Q279)</f>
        <v>55210</v>
      </c>
      <c r="Q294" s="189">
        <f t="shared" si="27"/>
        <v>6</v>
      </c>
      <c r="R294" s="188">
        <f>IF(P294="",0,'Basis-Tabelle-Samen'!S279)</f>
        <v>4.95</v>
      </c>
      <c r="S294" s="12"/>
      <c r="T294" s="157">
        <f>IF('Basis-Tabelle-Samen'!T279="","",'Basis-Tabelle-Samen'!T279)</f>
        <v>35210</v>
      </c>
      <c r="U294" s="189">
        <f t="shared" si="28"/>
        <v>6</v>
      </c>
      <c r="V294" s="188">
        <f>IF(T294="",0,'Basis-Tabelle-Samen'!V279)</f>
        <v>6.75</v>
      </c>
      <c r="W294" s="12"/>
      <c r="X294" s="157">
        <f>IF('Basis-Tabelle-Samen'!W279="","",'Basis-Tabelle-Samen'!W279)</f>
        <v>65210</v>
      </c>
      <c r="Y294" s="189">
        <f t="shared" si="29"/>
        <v>8</v>
      </c>
      <c r="Z294" s="188">
        <f>IF(X294="",0,'Basis-Tabelle-Samen'!Y279)</f>
        <v>2.95</v>
      </c>
    </row>
    <row r="295" spans="1:26" ht="39.950000000000003" customHeight="1" x14ac:dyDescent="0.2">
      <c r="A295" s="154" t="str">
        <f>IF('Basis-Tabelle-Samen'!A290="","",IF($D$1="Deutsch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95" s="337">
        <v>270</v>
      </c>
      <c r="C295" s="160" t="str">
        <f>IF('Basis-Tabelle-Samen'!G272="","",'Basis-Tabelle-Samen'!G272)</f>
        <v>07</v>
      </c>
      <c r="D295" s="155" t="str">
        <f>IF('Basis-Tabelle-Samen'!$BB272="","",
IF($D$1="Bulgarisch - BG",'Basis-Tabelle-Samen'!$BB272,
IF($D$1="Dänisch - DK",'Basis-Tabelle-Samen'!$BC272,
IF($D$1="Deutsch - DE",'Basis-Tabelle-Samen'!$BD272,
IF($D$1="Englisch - UK",'Basis-Tabelle-Samen'!$BE272,
IF($D$1="Estnisch - EE",'Basis-Tabelle-Samen'!$BF272,
IF($D$1="Finnisch - FI",'Basis-Tabelle-Samen'!$BG272,
IF($D$1="Französisch - FR",'Basis-Tabelle-Samen'!$BH272,
IF($D$1="Griechisch - GR",'Basis-Tabelle-Samen'!$BI272,
IF($D$1="Irisch - IE",'Basis-Tabelle-Samen'!$BJ272,
IF($D$1="Isländisch - IS",'Basis-Tabelle-Samen'!$BK272,
IF($D$1="Italienisch - IT",'Basis-Tabelle-Samen'!$BL272,
IF($D$1="Japanisch - JP",'Basis-Tabelle-Samen'!$BM272,
IF($D$1="Kroatisch - HR",'Basis-Tabelle-Samen'!$BN272,
IF($D$1="Lettisch - LV",'Basis-Tabelle-Samen'!$BO272,
IF($D$1="Litauisch - LT",'Basis-Tabelle-Samen'!$BP272,
IF($D$1="Maltesisch - MT",'Basis-Tabelle-Samen'!$BQ272,
IF($D$1="Niederländisch - NL",'Basis-Tabelle-Samen'!$BR272,
IF($D$1="Norwegisch - NO",'Basis-Tabelle-Samen'!$BS272,
IF($D$1="Polnisch - PL",'Basis-Tabelle-Samen'!$BT272,
IF($D$1="Portugiesisch - PT",'Basis-Tabelle-Samen'!$BU272,
IF($D$1="Rumänisch - RO",'Basis-Tabelle-Samen'!$BV272,
IF($D$1="Schwedisch - SE",'Basis-Tabelle-Samen'!$BW272,
IF($D$1="Slowakisch - SK",'Basis-Tabelle-Samen'!$BX272,
IF($D$1="Slowenisch - SI",'Basis-Tabelle-Samen'!$BY272,
IF($D$1="Spanisch - ES",'Basis-Tabelle-Samen'!$BZ272,
IF($D$1="Tschechisch - CZ",'Basis-Tabelle-Samen'!$BD272,
IF($D$1="Türkisch - TR",'Basis-Tabelle-Samen'!$CB272,
IF($D$1="Ungarisch - HU",'Basis-Tabelle-Samen'!$CC272,
" ACHTUNG")))))))))))))))))))))))))))))</f>
        <v>Dog Nettle
Urtica urens
Brennnessel</v>
      </c>
      <c r="E295" s="190" t="str">
        <f t="shared" si="24"/>
        <v/>
      </c>
      <c r="F295" s="170"/>
      <c r="G295" s="12"/>
      <c r="H295" s="157">
        <f>IF('Basis-Tabelle-Samen'!K272="","",'Basis-Tabelle-Samen'!K272)</f>
        <v>75203</v>
      </c>
      <c r="I295" s="189">
        <f t="shared" si="25"/>
        <v>15</v>
      </c>
      <c r="J295" s="188">
        <f>IF(H295="",0,'Basis-Tabelle-Samen'!M272)</f>
        <v>2.4500000000000002</v>
      </c>
      <c r="K295" s="12"/>
      <c r="L295" s="157">
        <f>IF('Basis-Tabelle-Samen'!N272="","",'Basis-Tabelle-Samen'!N272)</f>
        <v>85203</v>
      </c>
      <c r="M295" s="189">
        <f t="shared" si="26"/>
        <v>18</v>
      </c>
      <c r="N295" s="188">
        <f>IF(L295="",0,'Basis-Tabelle-Samen'!P272)</f>
        <v>3.75</v>
      </c>
      <c r="O295" s="12"/>
      <c r="P295" s="157">
        <f>IF('Basis-Tabelle-Samen'!Q272="","",'Basis-Tabelle-Samen'!Q272)</f>
        <v>55203</v>
      </c>
      <c r="Q295" s="189">
        <f t="shared" si="27"/>
        <v>6</v>
      </c>
      <c r="R295" s="188">
        <f>IF(P295="",0,'Basis-Tabelle-Samen'!S272)</f>
        <v>4.95</v>
      </c>
      <c r="S295" s="12"/>
      <c r="T295" s="157">
        <f>IF('Basis-Tabelle-Samen'!T272="","",'Basis-Tabelle-Samen'!T272)</f>
        <v>35203</v>
      </c>
      <c r="U295" s="189">
        <f t="shared" si="28"/>
        <v>6</v>
      </c>
      <c r="V295" s="188">
        <f>IF(T295="",0,'Basis-Tabelle-Samen'!V272)</f>
        <v>6.75</v>
      </c>
      <c r="W295" s="12"/>
      <c r="X295" s="157">
        <f>IF('Basis-Tabelle-Samen'!W272="","",'Basis-Tabelle-Samen'!W272)</f>
        <v>65203</v>
      </c>
      <c r="Y295" s="189">
        <f t="shared" si="29"/>
        <v>8</v>
      </c>
      <c r="Z295" s="188">
        <f>IF(X295="",0,'Basis-Tabelle-Samen'!Y272)</f>
        <v>2.95</v>
      </c>
    </row>
    <row r="296" spans="1:26" ht="39.950000000000003" customHeight="1" x14ac:dyDescent="0.2">
      <c r="A296" s="154" t="str">
        <f>IF('Basis-Tabelle-Samen'!A298="","",IF($D$1="Deutsch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96" s="337">
        <v>293</v>
      </c>
      <c r="C296" s="160" t="str">
        <f>IF('Basis-Tabelle-Samen'!G295="","",'Basis-Tabelle-Samen'!G295)</f>
        <v>07</v>
      </c>
      <c r="D296" s="155" t="str">
        <f>IF('Basis-Tabelle-Samen'!$BB295="","",
IF($D$1="Bulgarisch - BG",'Basis-Tabelle-Samen'!$BB295,
IF($D$1="Dänisch - DK",'Basis-Tabelle-Samen'!$BC295,
IF($D$1="Deutsch - DE",'Basis-Tabelle-Samen'!$BD295,
IF($D$1="Englisch - UK",'Basis-Tabelle-Samen'!$BE295,
IF($D$1="Estnisch - EE",'Basis-Tabelle-Samen'!$BF295,
IF($D$1="Finnisch - FI",'Basis-Tabelle-Samen'!$BG295,
IF($D$1="Französisch - FR",'Basis-Tabelle-Samen'!$BH295,
IF($D$1="Griechisch - GR",'Basis-Tabelle-Samen'!$BI295,
IF($D$1="Irisch - IE",'Basis-Tabelle-Samen'!$BJ295,
IF($D$1="Isländisch - IS",'Basis-Tabelle-Samen'!$BK295,
IF($D$1="Italienisch - IT",'Basis-Tabelle-Samen'!$BL295,
IF($D$1="Japanisch - JP",'Basis-Tabelle-Samen'!$BM295,
IF($D$1="Kroatisch - HR",'Basis-Tabelle-Samen'!$BN295,
IF($D$1="Lettisch - LV",'Basis-Tabelle-Samen'!$BO295,
IF($D$1="Litauisch - LT",'Basis-Tabelle-Samen'!$BP295,
IF($D$1="Maltesisch - MT",'Basis-Tabelle-Samen'!$BQ295,
IF($D$1="Niederländisch - NL",'Basis-Tabelle-Samen'!$BR295,
IF($D$1="Norwegisch - NO",'Basis-Tabelle-Samen'!$BS295,
IF($D$1="Polnisch - PL",'Basis-Tabelle-Samen'!$BT295,
IF($D$1="Portugiesisch - PT",'Basis-Tabelle-Samen'!$BU295,
IF($D$1="Rumänisch - RO",'Basis-Tabelle-Samen'!$BV295,
IF($D$1="Schwedisch - SE",'Basis-Tabelle-Samen'!$BW295,
IF($D$1="Slowakisch - SK",'Basis-Tabelle-Samen'!$BX295,
IF($D$1="Slowenisch - SI",'Basis-Tabelle-Samen'!$BY295,
IF($D$1="Spanisch - ES",'Basis-Tabelle-Samen'!$BZ295,
IF($D$1="Tschechisch - CZ",'Basis-Tabelle-Samen'!$BD295,
IF($D$1="Türkisch - TR",'Basis-Tabelle-Samen'!$CB295,
IF($D$1="Ungarisch - HU",'Basis-Tabelle-Samen'!$CC295,
" ACHTUNG")))))))))))))))))))))))))))))</f>
        <v>Edelweiss
Leontopodium alpinum
Edelweiss</v>
      </c>
      <c r="E296" s="190" t="str">
        <f t="shared" si="24"/>
        <v/>
      </c>
      <c r="F296" s="170"/>
      <c r="G296" s="12"/>
      <c r="H296" s="157">
        <f>IF('Basis-Tabelle-Samen'!K295="","",'Basis-Tabelle-Samen'!K295)</f>
        <v>75226</v>
      </c>
      <c r="I296" s="189">
        <f t="shared" si="25"/>
        <v>15</v>
      </c>
      <c r="J296" s="188">
        <f>IF(H296="",0,'Basis-Tabelle-Samen'!M295)</f>
        <v>2.4500000000000002</v>
      </c>
      <c r="K296" s="12"/>
      <c r="L296" s="157">
        <f>IF('Basis-Tabelle-Samen'!N295="","",'Basis-Tabelle-Samen'!N295)</f>
        <v>85226</v>
      </c>
      <c r="M296" s="189">
        <f t="shared" si="26"/>
        <v>18</v>
      </c>
      <c r="N296" s="188">
        <f>IF(L296="",0,'Basis-Tabelle-Samen'!P295)</f>
        <v>3.75</v>
      </c>
      <c r="O296" s="12"/>
      <c r="P296" s="157">
        <f>IF('Basis-Tabelle-Samen'!Q295="","",'Basis-Tabelle-Samen'!Q295)</f>
        <v>55226</v>
      </c>
      <c r="Q296" s="189">
        <f t="shared" si="27"/>
        <v>6</v>
      </c>
      <c r="R296" s="188">
        <f>IF(P296="",0,'Basis-Tabelle-Samen'!S295)</f>
        <v>4.95</v>
      </c>
      <c r="S296" s="12"/>
      <c r="T296" s="157">
        <f>IF('Basis-Tabelle-Samen'!T295="","",'Basis-Tabelle-Samen'!T295)</f>
        <v>35226</v>
      </c>
      <c r="U296" s="189">
        <f t="shared" si="28"/>
        <v>6</v>
      </c>
      <c r="V296" s="188">
        <f>IF(T296="",0,'Basis-Tabelle-Samen'!V295)</f>
        <v>6.75</v>
      </c>
      <c r="W296" s="12"/>
      <c r="X296" s="157">
        <f>IF('Basis-Tabelle-Samen'!W295="","",'Basis-Tabelle-Samen'!W295)</f>
        <v>65226</v>
      </c>
      <c r="Y296" s="189">
        <f t="shared" si="29"/>
        <v>8</v>
      </c>
      <c r="Z296" s="188">
        <f>IF(X296="",0,'Basis-Tabelle-Samen'!Y295)</f>
        <v>2.95</v>
      </c>
    </row>
    <row r="297" spans="1:26" ht="39.950000000000003" customHeight="1" x14ac:dyDescent="0.2">
      <c r="A297" s="154" t="str">
        <f>IF('Basis-Tabelle-Samen'!A310="","",IF($D$1="Deutsch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97" s="337">
        <v>276</v>
      </c>
      <c r="C297" s="160" t="str">
        <f>IF('Basis-Tabelle-Samen'!G278="","",'Basis-Tabelle-Samen'!G278)</f>
        <v>07</v>
      </c>
      <c r="D297" s="155" t="str">
        <f>IF('Basis-Tabelle-Samen'!$BB278="","",
IF($D$1="Bulgarisch - BG",'Basis-Tabelle-Samen'!$BB278,
IF($D$1="Dänisch - DK",'Basis-Tabelle-Samen'!$BC278,
IF($D$1="Deutsch - DE",'Basis-Tabelle-Samen'!$BD278,
IF($D$1="Englisch - UK",'Basis-Tabelle-Samen'!$BE278,
IF($D$1="Estnisch - EE",'Basis-Tabelle-Samen'!$BF278,
IF($D$1="Finnisch - FI",'Basis-Tabelle-Samen'!$BG278,
IF($D$1="Französisch - FR",'Basis-Tabelle-Samen'!$BH278,
IF($D$1="Griechisch - GR",'Basis-Tabelle-Samen'!$BI278,
IF($D$1="Irisch - IE",'Basis-Tabelle-Samen'!$BJ278,
IF($D$1="Isländisch - IS",'Basis-Tabelle-Samen'!$BK278,
IF($D$1="Italienisch - IT",'Basis-Tabelle-Samen'!$BL278,
IF($D$1="Japanisch - JP",'Basis-Tabelle-Samen'!$BM278,
IF($D$1="Kroatisch - HR",'Basis-Tabelle-Samen'!$BN278,
IF($D$1="Lettisch - LV",'Basis-Tabelle-Samen'!$BO278,
IF($D$1="Litauisch - LT",'Basis-Tabelle-Samen'!$BP278,
IF($D$1="Maltesisch - MT",'Basis-Tabelle-Samen'!$BQ278,
IF($D$1="Niederländisch - NL",'Basis-Tabelle-Samen'!$BR278,
IF($D$1="Norwegisch - NO",'Basis-Tabelle-Samen'!$BS278,
IF($D$1="Polnisch - PL",'Basis-Tabelle-Samen'!$BT278,
IF($D$1="Portugiesisch - PT",'Basis-Tabelle-Samen'!$BU278,
IF($D$1="Rumänisch - RO",'Basis-Tabelle-Samen'!$BV278,
IF($D$1="Schwedisch - SE",'Basis-Tabelle-Samen'!$BW278,
IF($D$1="Slowakisch - SK",'Basis-Tabelle-Samen'!$BX278,
IF($D$1="Slowenisch - SI",'Basis-Tabelle-Samen'!$BY278,
IF($D$1="Spanisch - ES",'Basis-Tabelle-Samen'!$BZ278,
IF($D$1="Tschechisch - CZ",'Basis-Tabelle-Samen'!$BD278,
IF($D$1="Türkisch - TR",'Basis-Tabelle-Samen'!$CB278,
IF($D$1="Ungarisch - HU",'Basis-Tabelle-Samen'!$CC278,
" ACHTUNG")))))))))))))))))))))))))))))</f>
        <v>English Lavender
Lavandula angustifolia
Echter Lavendel</v>
      </c>
      <c r="E297" s="190" t="str">
        <f t="shared" si="24"/>
        <v/>
      </c>
      <c r="F297" s="170"/>
      <c r="G297" s="12"/>
      <c r="H297" s="157">
        <f>IF('Basis-Tabelle-Samen'!K278="","",'Basis-Tabelle-Samen'!K278)</f>
        <v>75209</v>
      </c>
      <c r="I297" s="189">
        <f t="shared" si="25"/>
        <v>15</v>
      </c>
      <c r="J297" s="188">
        <f>IF(H297="",0,'Basis-Tabelle-Samen'!M278)</f>
        <v>2.4500000000000002</v>
      </c>
      <c r="K297" s="12"/>
      <c r="L297" s="157">
        <f>IF('Basis-Tabelle-Samen'!N278="","",'Basis-Tabelle-Samen'!N278)</f>
        <v>85209</v>
      </c>
      <c r="M297" s="189">
        <f t="shared" si="26"/>
        <v>18</v>
      </c>
      <c r="N297" s="188">
        <f>IF(L297="",0,'Basis-Tabelle-Samen'!P278)</f>
        <v>3.75</v>
      </c>
      <c r="O297" s="12"/>
      <c r="P297" s="157">
        <f>IF('Basis-Tabelle-Samen'!Q278="","",'Basis-Tabelle-Samen'!Q278)</f>
        <v>55209</v>
      </c>
      <c r="Q297" s="189">
        <f t="shared" si="27"/>
        <v>6</v>
      </c>
      <c r="R297" s="188">
        <f>IF(P297="",0,'Basis-Tabelle-Samen'!S278)</f>
        <v>4.95</v>
      </c>
      <c r="S297" s="12"/>
      <c r="T297" s="157">
        <f>IF('Basis-Tabelle-Samen'!T278="","",'Basis-Tabelle-Samen'!T278)</f>
        <v>35209</v>
      </c>
      <c r="U297" s="189">
        <f t="shared" si="28"/>
        <v>6</v>
      </c>
      <c r="V297" s="188">
        <f>IF(T297="",0,'Basis-Tabelle-Samen'!V278)</f>
        <v>6.75</v>
      </c>
      <c r="W297" s="12"/>
      <c r="X297" s="157">
        <f>IF('Basis-Tabelle-Samen'!W278="","",'Basis-Tabelle-Samen'!W278)</f>
        <v>65209</v>
      </c>
      <c r="Y297" s="189">
        <f t="shared" si="29"/>
        <v>8</v>
      </c>
      <c r="Z297" s="188">
        <f>IF(X297="",0,'Basis-Tabelle-Samen'!Y278)</f>
        <v>2.95</v>
      </c>
    </row>
    <row r="298" spans="1:26" ht="39.950000000000003" customHeight="1" x14ac:dyDescent="0.2">
      <c r="A298" s="154" t="str">
        <f>IF('Basis-Tabelle-Samen'!A278="","",IF($D$1="Deutsch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98" s="337">
        <v>282</v>
      </c>
      <c r="C298" s="160" t="str">
        <f>IF('Basis-Tabelle-Samen'!G284="","",'Basis-Tabelle-Samen'!G284)</f>
        <v>07</v>
      </c>
      <c r="D298" s="155" t="str">
        <f>IF('Basis-Tabelle-Samen'!$BB284="","",
IF($D$1="Bulgarisch - BG",'Basis-Tabelle-Samen'!$BB284,
IF($D$1="Dänisch - DK",'Basis-Tabelle-Samen'!$BC284,
IF($D$1="Deutsch - DE",'Basis-Tabelle-Samen'!$BD284,
IF($D$1="Englisch - UK",'Basis-Tabelle-Samen'!$BE284,
IF($D$1="Estnisch - EE",'Basis-Tabelle-Samen'!$BF284,
IF($D$1="Finnisch - FI",'Basis-Tabelle-Samen'!$BG284,
IF($D$1="Französisch - FR",'Basis-Tabelle-Samen'!$BH284,
IF($D$1="Griechisch - GR",'Basis-Tabelle-Samen'!$BI284,
IF($D$1="Irisch - IE",'Basis-Tabelle-Samen'!$BJ284,
IF($D$1="Isländisch - IS",'Basis-Tabelle-Samen'!$BK284,
IF($D$1="Italienisch - IT",'Basis-Tabelle-Samen'!$BL284,
IF($D$1="Japanisch - JP",'Basis-Tabelle-Samen'!$BM284,
IF($D$1="Kroatisch - HR",'Basis-Tabelle-Samen'!$BN284,
IF($D$1="Lettisch - LV",'Basis-Tabelle-Samen'!$BO284,
IF($D$1="Litauisch - LT",'Basis-Tabelle-Samen'!$BP284,
IF($D$1="Maltesisch - MT",'Basis-Tabelle-Samen'!$BQ284,
IF($D$1="Niederländisch - NL",'Basis-Tabelle-Samen'!$BR284,
IF($D$1="Norwegisch - NO",'Basis-Tabelle-Samen'!$BS284,
IF($D$1="Polnisch - PL",'Basis-Tabelle-Samen'!$BT284,
IF($D$1="Portugiesisch - PT",'Basis-Tabelle-Samen'!$BU284,
IF($D$1="Rumänisch - RO",'Basis-Tabelle-Samen'!$BV284,
IF($D$1="Schwedisch - SE",'Basis-Tabelle-Samen'!$BW284,
IF($D$1="Slowakisch - SK",'Basis-Tabelle-Samen'!$BX284,
IF($D$1="Slowenisch - SI",'Basis-Tabelle-Samen'!$BY284,
IF($D$1="Spanisch - ES",'Basis-Tabelle-Samen'!$BZ284,
IF($D$1="Tschechisch - CZ",'Basis-Tabelle-Samen'!$BD284,
IF($D$1="Türkisch - TR",'Basis-Tabelle-Samen'!$CB284,
IF($D$1="Ungarisch - HU",'Basis-Tabelle-Samen'!$CC284,
" ACHTUNG")))))))))))))))))))))))))))))</f>
        <v>English Plantain
Plantago lanceolata
Spitzwegerich</v>
      </c>
      <c r="E298" s="190" t="str">
        <f t="shared" si="24"/>
        <v/>
      </c>
      <c r="F298" s="170"/>
      <c r="G298" s="12"/>
      <c r="H298" s="157">
        <f>IF('Basis-Tabelle-Samen'!K284="","",'Basis-Tabelle-Samen'!K284)</f>
        <v>75215</v>
      </c>
      <c r="I298" s="189">
        <f t="shared" si="25"/>
        <v>15</v>
      </c>
      <c r="J298" s="188">
        <f>IF(H298="",0,'Basis-Tabelle-Samen'!M284)</f>
        <v>2.4500000000000002</v>
      </c>
      <c r="K298" s="12"/>
      <c r="L298" s="157">
        <f>IF('Basis-Tabelle-Samen'!N284="","",'Basis-Tabelle-Samen'!N284)</f>
        <v>85215</v>
      </c>
      <c r="M298" s="189">
        <f t="shared" si="26"/>
        <v>18</v>
      </c>
      <c r="N298" s="188">
        <f>IF(L298="",0,'Basis-Tabelle-Samen'!P284)</f>
        <v>3.75</v>
      </c>
      <c r="O298" s="12"/>
      <c r="P298" s="157">
        <f>IF('Basis-Tabelle-Samen'!Q284="","",'Basis-Tabelle-Samen'!Q284)</f>
        <v>55215</v>
      </c>
      <c r="Q298" s="189">
        <f t="shared" si="27"/>
        <v>6</v>
      </c>
      <c r="R298" s="188">
        <f>IF(P298="",0,'Basis-Tabelle-Samen'!S284)</f>
        <v>4.95</v>
      </c>
      <c r="S298" s="12"/>
      <c r="T298" s="157">
        <f>IF('Basis-Tabelle-Samen'!T284="","",'Basis-Tabelle-Samen'!T284)</f>
        <v>35215</v>
      </c>
      <c r="U298" s="189">
        <f t="shared" si="28"/>
        <v>6</v>
      </c>
      <c r="V298" s="188">
        <f>IF(T298="",0,'Basis-Tabelle-Samen'!V284)</f>
        <v>6.75</v>
      </c>
      <c r="W298" s="12"/>
      <c r="X298" s="157">
        <f>IF('Basis-Tabelle-Samen'!W284="","",'Basis-Tabelle-Samen'!W284)</f>
        <v>65215</v>
      </c>
      <c r="Y298" s="189">
        <f t="shared" si="29"/>
        <v>8</v>
      </c>
      <c r="Z298" s="188">
        <f>IF(X298="",0,'Basis-Tabelle-Samen'!Y284)</f>
        <v>2.95</v>
      </c>
    </row>
    <row r="299" spans="1:26" ht="39.950000000000003" customHeight="1" x14ac:dyDescent="0.2">
      <c r="A299" s="154" t="str">
        <f>IF('Basis-Tabelle-Samen'!A312="","",IF($D$1="Deutsch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299" s="337">
        <v>268</v>
      </c>
      <c r="C299" s="160" t="str">
        <f>IF('Basis-Tabelle-Samen'!G270="","",'Basis-Tabelle-Samen'!G270)</f>
        <v>07</v>
      </c>
      <c r="D299" s="155" t="str">
        <f>IF('Basis-Tabelle-Samen'!$BB270="","",
IF($D$1="Bulgarisch - BG",'Basis-Tabelle-Samen'!$BB270,
IF($D$1="Dänisch - DK",'Basis-Tabelle-Samen'!$BC270,
IF($D$1="Deutsch - DE",'Basis-Tabelle-Samen'!$BD270,
IF($D$1="Englisch - UK",'Basis-Tabelle-Samen'!$BE270,
IF($D$1="Estnisch - EE",'Basis-Tabelle-Samen'!$BF270,
IF($D$1="Finnisch - FI",'Basis-Tabelle-Samen'!$BG270,
IF($D$1="Französisch - FR",'Basis-Tabelle-Samen'!$BH270,
IF($D$1="Griechisch - GR",'Basis-Tabelle-Samen'!$BI270,
IF($D$1="Irisch - IE",'Basis-Tabelle-Samen'!$BJ270,
IF($D$1="Isländisch - IS",'Basis-Tabelle-Samen'!$BK270,
IF($D$1="Italienisch - IT",'Basis-Tabelle-Samen'!$BL270,
IF($D$1="Japanisch - JP",'Basis-Tabelle-Samen'!$BM270,
IF($D$1="Kroatisch - HR",'Basis-Tabelle-Samen'!$BN270,
IF($D$1="Lettisch - LV",'Basis-Tabelle-Samen'!$BO270,
IF($D$1="Litauisch - LT",'Basis-Tabelle-Samen'!$BP270,
IF($D$1="Maltesisch - MT",'Basis-Tabelle-Samen'!$BQ270,
IF($D$1="Niederländisch - NL",'Basis-Tabelle-Samen'!$BR270,
IF($D$1="Norwegisch - NO",'Basis-Tabelle-Samen'!$BS270,
IF($D$1="Polnisch - PL",'Basis-Tabelle-Samen'!$BT270,
IF($D$1="Portugiesisch - PT",'Basis-Tabelle-Samen'!$BU270,
IF($D$1="Rumänisch - RO",'Basis-Tabelle-Samen'!$BV270,
IF($D$1="Schwedisch - SE",'Basis-Tabelle-Samen'!$BW270,
IF($D$1="Slowakisch - SK",'Basis-Tabelle-Samen'!$BX270,
IF($D$1="Slowenisch - SI",'Basis-Tabelle-Samen'!$BY270,
IF($D$1="Spanisch - ES",'Basis-Tabelle-Samen'!$BZ270,
IF($D$1="Tschechisch - CZ",'Basis-Tabelle-Samen'!$BD270,
IF($D$1="Türkisch - TR",'Basis-Tabelle-Samen'!$CB270,
IF($D$1="Ungarisch - HU",'Basis-Tabelle-Samen'!$CC270,
" ACHTUNG")))))))))))))))))))))))))))))</f>
        <v>Eyebright
Euphrasia officinalis
Augentrost</v>
      </c>
      <c r="E299" s="190" t="str">
        <f t="shared" si="24"/>
        <v/>
      </c>
      <c r="F299" s="170"/>
      <c r="G299" s="12"/>
      <c r="H299" s="157">
        <f>IF('Basis-Tabelle-Samen'!K270="","",'Basis-Tabelle-Samen'!K270)</f>
        <v>75201</v>
      </c>
      <c r="I299" s="189">
        <f t="shared" si="25"/>
        <v>15</v>
      </c>
      <c r="J299" s="188">
        <f>IF(H299="",0,'Basis-Tabelle-Samen'!M270)</f>
        <v>2.4500000000000002</v>
      </c>
      <c r="K299" s="12"/>
      <c r="L299" s="157">
        <f>IF('Basis-Tabelle-Samen'!N270="","",'Basis-Tabelle-Samen'!N270)</f>
        <v>85201</v>
      </c>
      <c r="M299" s="189">
        <f t="shared" si="26"/>
        <v>18</v>
      </c>
      <c r="N299" s="188">
        <f>IF(L299="",0,'Basis-Tabelle-Samen'!P270)</f>
        <v>3.75</v>
      </c>
      <c r="O299" s="12"/>
      <c r="P299" s="157">
        <f>IF('Basis-Tabelle-Samen'!Q270="","",'Basis-Tabelle-Samen'!Q270)</f>
        <v>55201</v>
      </c>
      <c r="Q299" s="189">
        <f t="shared" si="27"/>
        <v>6</v>
      </c>
      <c r="R299" s="188">
        <f>IF(P299="",0,'Basis-Tabelle-Samen'!S270)</f>
        <v>4.95</v>
      </c>
      <c r="S299" s="12"/>
      <c r="T299" s="157">
        <f>IF('Basis-Tabelle-Samen'!T270="","",'Basis-Tabelle-Samen'!T270)</f>
        <v>35201</v>
      </c>
      <c r="U299" s="189">
        <f t="shared" si="28"/>
        <v>6</v>
      </c>
      <c r="V299" s="188">
        <f>IF(T299="",0,'Basis-Tabelle-Samen'!V270)</f>
        <v>6.75</v>
      </c>
      <c r="W299" s="12"/>
      <c r="X299" s="157">
        <f>IF('Basis-Tabelle-Samen'!W270="","",'Basis-Tabelle-Samen'!W270)</f>
        <v>65201</v>
      </c>
      <c r="Y299" s="189">
        <f t="shared" si="29"/>
        <v>8</v>
      </c>
      <c r="Z299" s="188">
        <f>IF(X299="",0,'Basis-Tabelle-Samen'!Y270)</f>
        <v>2.95</v>
      </c>
    </row>
    <row r="300" spans="1:26" ht="39.950000000000003" customHeight="1" x14ac:dyDescent="0.2">
      <c r="A300" s="154" t="str">
        <f>IF('Basis-Tabelle-Samen'!A280="","",IF($D$1="Deutsch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00" s="337">
        <v>318</v>
      </c>
      <c r="C300" s="160" t="str">
        <f>IF('Basis-Tabelle-Samen'!G320="","",'Basis-Tabelle-Samen'!G320)</f>
        <v>07</v>
      </c>
      <c r="D300" s="155" t="str">
        <f>IF('Basis-Tabelle-Samen'!$BB320="","",
IF($D$1="Bulgarisch - BG",'Basis-Tabelle-Samen'!$BB320,
IF($D$1="Dänisch - DK",'Basis-Tabelle-Samen'!$BC320,
IF($D$1="Deutsch - DE",'Basis-Tabelle-Samen'!$BD320,
IF($D$1="Englisch - UK",'Basis-Tabelle-Samen'!$BE320,
IF($D$1="Estnisch - EE",'Basis-Tabelle-Samen'!$BF320,
IF($D$1="Finnisch - FI",'Basis-Tabelle-Samen'!$BG320,
IF($D$1="Französisch - FR",'Basis-Tabelle-Samen'!$BH320,
IF($D$1="Griechisch - GR",'Basis-Tabelle-Samen'!$BI320,
IF($D$1="Irisch - IE",'Basis-Tabelle-Samen'!$BJ320,
IF($D$1="Isländisch - IS",'Basis-Tabelle-Samen'!$BK320,
IF($D$1="Italienisch - IT",'Basis-Tabelle-Samen'!$BL320,
IF($D$1="Japanisch - JP",'Basis-Tabelle-Samen'!$BM320,
IF($D$1="Kroatisch - HR",'Basis-Tabelle-Samen'!$BN320,
IF($D$1="Lettisch - LV",'Basis-Tabelle-Samen'!$BO320,
IF($D$1="Litauisch - LT",'Basis-Tabelle-Samen'!$BP320,
IF($D$1="Maltesisch - MT",'Basis-Tabelle-Samen'!$BQ320,
IF($D$1="Niederländisch - NL",'Basis-Tabelle-Samen'!$BR320,
IF($D$1="Norwegisch - NO",'Basis-Tabelle-Samen'!$BS320,
IF($D$1="Polnisch - PL",'Basis-Tabelle-Samen'!$BT320,
IF($D$1="Portugiesisch - PT",'Basis-Tabelle-Samen'!$BU320,
IF($D$1="Rumänisch - RO",'Basis-Tabelle-Samen'!$BV320,
IF($D$1="Schwedisch - SE",'Basis-Tabelle-Samen'!$BW320,
IF($D$1="Slowakisch - SK",'Basis-Tabelle-Samen'!$BX320,
IF($D$1="Slowenisch - SI",'Basis-Tabelle-Samen'!$BY320,
IF($D$1="Spanisch - ES",'Basis-Tabelle-Samen'!$BZ320,
IF($D$1="Tschechisch - CZ",'Basis-Tabelle-Samen'!$BD320,
IF($D$1="Türkisch - TR",'Basis-Tabelle-Samen'!$CB320,
IF($D$1="Ungarisch - HU",'Basis-Tabelle-Samen'!$CC320,
" ACHTUNG")))))))))))))))))))))))))))))</f>
        <v>Fenugreek
Trigonella foenum-graecum
Bockshornklee</v>
      </c>
      <c r="E300" s="190" t="str">
        <f t="shared" si="24"/>
        <v/>
      </c>
      <c r="F300" s="170"/>
      <c r="G300" s="12"/>
      <c r="H300" s="157">
        <f>IF('Basis-Tabelle-Samen'!K320="","",'Basis-Tabelle-Samen'!K320)</f>
        <v>75251</v>
      </c>
      <c r="I300" s="189">
        <f t="shared" si="25"/>
        <v>15</v>
      </c>
      <c r="J300" s="188">
        <f>IF(H300="",0,'Basis-Tabelle-Samen'!M320)</f>
        <v>2.4500000000000002</v>
      </c>
      <c r="K300" s="12"/>
      <c r="L300" s="157">
        <f>IF('Basis-Tabelle-Samen'!N320="","",'Basis-Tabelle-Samen'!N320)</f>
        <v>85251</v>
      </c>
      <c r="M300" s="189">
        <f t="shared" si="26"/>
        <v>18</v>
      </c>
      <c r="N300" s="188">
        <f>IF(L300="",0,'Basis-Tabelle-Samen'!P320)</f>
        <v>3.75</v>
      </c>
      <c r="O300" s="12"/>
      <c r="P300" s="157">
        <f>IF('Basis-Tabelle-Samen'!Q320="","",'Basis-Tabelle-Samen'!Q320)</f>
        <v>55251</v>
      </c>
      <c r="Q300" s="189">
        <f t="shared" si="27"/>
        <v>6</v>
      </c>
      <c r="R300" s="188">
        <f>IF(P300="",0,'Basis-Tabelle-Samen'!S320)</f>
        <v>4.95</v>
      </c>
      <c r="S300" s="12"/>
      <c r="T300" s="157">
        <f>IF('Basis-Tabelle-Samen'!T320="","",'Basis-Tabelle-Samen'!T320)</f>
        <v>35251</v>
      </c>
      <c r="U300" s="189">
        <f t="shared" si="28"/>
        <v>6</v>
      </c>
      <c r="V300" s="188">
        <f>IF(T300="",0,'Basis-Tabelle-Samen'!V320)</f>
        <v>6.75</v>
      </c>
      <c r="W300" s="12"/>
      <c r="X300" s="157">
        <f>IF('Basis-Tabelle-Samen'!W320="","",'Basis-Tabelle-Samen'!W320)</f>
        <v>65251</v>
      </c>
      <c r="Y300" s="189">
        <f t="shared" si="29"/>
        <v>8</v>
      </c>
      <c r="Z300" s="188">
        <f>IF(X300="",0,'Basis-Tabelle-Samen'!Y320)</f>
        <v>2.95</v>
      </c>
    </row>
    <row r="301" spans="1:26" ht="39.950000000000003" customHeight="1" x14ac:dyDescent="0.2">
      <c r="A301" s="154" t="str">
        <f>IF('Basis-Tabelle-Samen'!A302="","",IF($D$1="Deutsch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01" s="337">
        <v>316</v>
      </c>
      <c r="C301" s="160" t="str">
        <f>IF('Basis-Tabelle-Samen'!G318="","",'Basis-Tabelle-Samen'!G318)</f>
        <v>07</v>
      </c>
      <c r="D301" s="155" t="str">
        <f>IF('Basis-Tabelle-Samen'!$BB318="","",
IF($D$1="Bulgarisch - BG",'Basis-Tabelle-Samen'!$BB318,
IF($D$1="Dänisch - DK",'Basis-Tabelle-Samen'!$BC318,
IF($D$1="Deutsch - DE",'Basis-Tabelle-Samen'!$BD318,
IF($D$1="Englisch - UK",'Basis-Tabelle-Samen'!$BE318,
IF($D$1="Estnisch - EE",'Basis-Tabelle-Samen'!$BF318,
IF($D$1="Finnisch - FI",'Basis-Tabelle-Samen'!$BG318,
IF($D$1="Französisch - FR",'Basis-Tabelle-Samen'!$BH318,
IF($D$1="Griechisch - GR",'Basis-Tabelle-Samen'!$BI318,
IF($D$1="Irisch - IE",'Basis-Tabelle-Samen'!$BJ318,
IF($D$1="Isländisch - IS",'Basis-Tabelle-Samen'!$BK318,
IF($D$1="Italienisch - IT",'Basis-Tabelle-Samen'!$BL318,
IF($D$1="Japanisch - JP",'Basis-Tabelle-Samen'!$BM318,
IF($D$1="Kroatisch - HR",'Basis-Tabelle-Samen'!$BN318,
IF($D$1="Lettisch - LV",'Basis-Tabelle-Samen'!$BO318,
IF($D$1="Litauisch - LT",'Basis-Tabelle-Samen'!$BP318,
IF($D$1="Maltesisch - MT",'Basis-Tabelle-Samen'!$BQ318,
IF($D$1="Niederländisch - NL",'Basis-Tabelle-Samen'!$BR318,
IF($D$1="Norwegisch - NO",'Basis-Tabelle-Samen'!$BS318,
IF($D$1="Polnisch - PL",'Basis-Tabelle-Samen'!$BT318,
IF($D$1="Portugiesisch - PT",'Basis-Tabelle-Samen'!$BU318,
IF($D$1="Rumänisch - RO",'Basis-Tabelle-Samen'!$BV318,
IF($D$1="Schwedisch - SE",'Basis-Tabelle-Samen'!$BW318,
IF($D$1="Slowakisch - SK",'Basis-Tabelle-Samen'!$BX318,
IF($D$1="Slowenisch - SI",'Basis-Tabelle-Samen'!$BY318,
IF($D$1="Spanisch - ES",'Basis-Tabelle-Samen'!$BZ318,
IF($D$1="Tschechisch - CZ",'Basis-Tabelle-Samen'!$BD318,
IF($D$1="Türkisch - TR",'Basis-Tabelle-Samen'!$CB318,
IF($D$1="Ungarisch - HU",'Basis-Tabelle-Samen'!$CC318,
" ACHTUNG")))))))))))))))))))))))))))))</f>
        <v>Forget Me Not
Myosotis sylvatica
Vergißmeinnicht</v>
      </c>
      <c r="E301" s="190" t="str">
        <f t="shared" si="24"/>
        <v/>
      </c>
      <c r="F301" s="170"/>
      <c r="G301" s="12"/>
      <c r="H301" s="157">
        <f>IF('Basis-Tabelle-Samen'!K318="","",'Basis-Tabelle-Samen'!K318)</f>
        <v>75249</v>
      </c>
      <c r="I301" s="189">
        <f t="shared" si="25"/>
        <v>15</v>
      </c>
      <c r="J301" s="188">
        <f>IF(H301="",0,'Basis-Tabelle-Samen'!M318)</f>
        <v>2.4500000000000002</v>
      </c>
      <c r="K301" s="12"/>
      <c r="L301" s="157">
        <f>IF('Basis-Tabelle-Samen'!N318="","",'Basis-Tabelle-Samen'!N318)</f>
        <v>85249</v>
      </c>
      <c r="M301" s="189">
        <f t="shared" si="26"/>
        <v>18</v>
      </c>
      <c r="N301" s="188">
        <f>IF(L301="",0,'Basis-Tabelle-Samen'!P318)</f>
        <v>3.75</v>
      </c>
      <c r="O301" s="12"/>
      <c r="P301" s="157">
        <f>IF('Basis-Tabelle-Samen'!Q318="","",'Basis-Tabelle-Samen'!Q318)</f>
        <v>55249</v>
      </c>
      <c r="Q301" s="189">
        <f t="shared" si="27"/>
        <v>6</v>
      </c>
      <c r="R301" s="188">
        <f>IF(P301="",0,'Basis-Tabelle-Samen'!S318)</f>
        <v>4.95</v>
      </c>
      <c r="S301" s="12"/>
      <c r="T301" s="157">
        <f>IF('Basis-Tabelle-Samen'!T318="","",'Basis-Tabelle-Samen'!T318)</f>
        <v>35249</v>
      </c>
      <c r="U301" s="189">
        <f t="shared" si="28"/>
        <v>6</v>
      </c>
      <c r="V301" s="188">
        <f>IF(T301="",0,'Basis-Tabelle-Samen'!V318)</f>
        <v>6.75</v>
      </c>
      <c r="W301" s="12"/>
      <c r="X301" s="157">
        <f>IF('Basis-Tabelle-Samen'!W318="","",'Basis-Tabelle-Samen'!W318)</f>
        <v>65249</v>
      </c>
      <c r="Y301" s="189">
        <f t="shared" si="29"/>
        <v>8</v>
      </c>
      <c r="Z301" s="188">
        <f>IF(X301="",0,'Basis-Tabelle-Samen'!Y318)</f>
        <v>2.95</v>
      </c>
    </row>
    <row r="302" spans="1:26" ht="39.950000000000003" customHeight="1" x14ac:dyDescent="0.2">
      <c r="A302" s="154" t="str">
        <f>IF('Basis-Tabelle-Samen'!A283="","",IF($D$1="Deutsch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02" s="337">
        <v>303</v>
      </c>
      <c r="C302" s="160" t="str">
        <f>IF('Basis-Tabelle-Samen'!G305="","",'Basis-Tabelle-Samen'!G305)</f>
        <v>07</v>
      </c>
      <c r="D302" s="155" t="str">
        <f>IF('Basis-Tabelle-Samen'!$BB305="","",
IF($D$1="Bulgarisch - BG",'Basis-Tabelle-Samen'!$BB305,
IF($D$1="Dänisch - DK",'Basis-Tabelle-Samen'!$BC305,
IF($D$1="Deutsch - DE",'Basis-Tabelle-Samen'!$BD305,
IF($D$1="Englisch - UK",'Basis-Tabelle-Samen'!$BE305,
IF($D$1="Estnisch - EE",'Basis-Tabelle-Samen'!$BF305,
IF($D$1="Finnisch - FI",'Basis-Tabelle-Samen'!$BG305,
IF($D$1="Französisch - FR",'Basis-Tabelle-Samen'!$BH305,
IF($D$1="Griechisch - GR",'Basis-Tabelle-Samen'!$BI305,
IF($D$1="Irisch - IE",'Basis-Tabelle-Samen'!$BJ305,
IF($D$1="Isländisch - IS",'Basis-Tabelle-Samen'!$BK305,
IF($D$1="Italienisch - IT",'Basis-Tabelle-Samen'!$BL305,
IF($D$1="Japanisch - JP",'Basis-Tabelle-Samen'!$BM305,
IF($D$1="Kroatisch - HR",'Basis-Tabelle-Samen'!$BN305,
IF($D$1="Lettisch - LV",'Basis-Tabelle-Samen'!$BO305,
IF($D$1="Litauisch - LT",'Basis-Tabelle-Samen'!$BP305,
IF($D$1="Maltesisch - MT",'Basis-Tabelle-Samen'!$BQ305,
IF($D$1="Niederländisch - NL",'Basis-Tabelle-Samen'!$BR305,
IF($D$1="Norwegisch - NO",'Basis-Tabelle-Samen'!$BS305,
IF($D$1="Polnisch - PL",'Basis-Tabelle-Samen'!$BT305,
IF($D$1="Portugiesisch - PT",'Basis-Tabelle-Samen'!$BU305,
IF($D$1="Rumänisch - RO",'Basis-Tabelle-Samen'!$BV305,
IF($D$1="Schwedisch - SE",'Basis-Tabelle-Samen'!$BW305,
IF($D$1="Slowakisch - SK",'Basis-Tabelle-Samen'!$BX305,
IF($D$1="Slowenisch - SI",'Basis-Tabelle-Samen'!$BY305,
IF($D$1="Spanisch - ES",'Basis-Tabelle-Samen'!$BZ305,
IF($D$1="Tschechisch - CZ",'Basis-Tabelle-Samen'!$BD305,
IF($D$1="Türkisch - TR",'Basis-Tabelle-Samen'!$CB305,
IF($D$1="Ungarisch - HU",'Basis-Tabelle-Samen'!$CC305,
" ACHTUNG")))))))))))))))))))))))))))))</f>
        <v>Goji berry
Lycium chinensis
Gojibeere</v>
      </c>
      <c r="E302" s="190" t="str">
        <f t="shared" si="24"/>
        <v/>
      </c>
      <c r="F302" s="170"/>
      <c r="G302" s="12"/>
      <c r="H302" s="157">
        <f>IF('Basis-Tabelle-Samen'!K305="","",'Basis-Tabelle-Samen'!K305)</f>
        <v>75236</v>
      </c>
      <c r="I302" s="189">
        <f t="shared" si="25"/>
        <v>15</v>
      </c>
      <c r="J302" s="188">
        <f>IF(H302="",0,'Basis-Tabelle-Samen'!M305)</f>
        <v>2.4500000000000002</v>
      </c>
      <c r="K302" s="12"/>
      <c r="L302" s="157">
        <f>IF('Basis-Tabelle-Samen'!N305="","",'Basis-Tabelle-Samen'!N305)</f>
        <v>85236</v>
      </c>
      <c r="M302" s="189">
        <f t="shared" si="26"/>
        <v>18</v>
      </c>
      <c r="N302" s="188">
        <f>IF(L302="",0,'Basis-Tabelle-Samen'!P305)</f>
        <v>3.75</v>
      </c>
      <c r="O302" s="12"/>
      <c r="P302" s="157">
        <f>IF('Basis-Tabelle-Samen'!Q305="","",'Basis-Tabelle-Samen'!Q305)</f>
        <v>55236</v>
      </c>
      <c r="Q302" s="189">
        <f t="shared" si="27"/>
        <v>6</v>
      </c>
      <c r="R302" s="188">
        <f>IF(P302="",0,'Basis-Tabelle-Samen'!S305)</f>
        <v>4.95</v>
      </c>
      <c r="S302" s="12"/>
      <c r="T302" s="157">
        <f>IF('Basis-Tabelle-Samen'!T305="","",'Basis-Tabelle-Samen'!T305)</f>
        <v>35236</v>
      </c>
      <c r="U302" s="189">
        <f t="shared" si="28"/>
        <v>6</v>
      </c>
      <c r="V302" s="188">
        <f>IF(T302="",0,'Basis-Tabelle-Samen'!V305)</f>
        <v>6.75</v>
      </c>
      <c r="W302" s="12"/>
      <c r="X302" s="157">
        <f>IF('Basis-Tabelle-Samen'!W305="","",'Basis-Tabelle-Samen'!W305)</f>
        <v>65236</v>
      </c>
      <c r="Y302" s="189">
        <f t="shared" si="29"/>
        <v>8</v>
      </c>
      <c r="Z302" s="188">
        <f>IF(X302="",0,'Basis-Tabelle-Samen'!Y305)</f>
        <v>2.95</v>
      </c>
    </row>
    <row r="303" spans="1:26" ht="39.950000000000003" customHeight="1" x14ac:dyDescent="0.2">
      <c r="A303" s="154" t="str">
        <f>IF('Basis-Tabelle-Samen'!A311="","",IF($D$1="Deutsch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03" s="337">
        <v>273</v>
      </c>
      <c r="C303" s="160" t="str">
        <f>IF('Basis-Tabelle-Samen'!G275="","",'Basis-Tabelle-Samen'!G275)</f>
        <v>07</v>
      </c>
      <c r="D303" s="155" t="str">
        <f>IF('Basis-Tabelle-Samen'!$BB275="","",
IF($D$1="Bulgarisch - BG",'Basis-Tabelle-Samen'!$BB275,
IF($D$1="Dänisch - DK",'Basis-Tabelle-Samen'!$BC275,
IF($D$1="Deutsch - DE",'Basis-Tabelle-Samen'!$BD275,
IF($D$1="Englisch - UK",'Basis-Tabelle-Samen'!$BE275,
IF($D$1="Estnisch - EE",'Basis-Tabelle-Samen'!$BF275,
IF($D$1="Finnisch - FI",'Basis-Tabelle-Samen'!$BG275,
IF($D$1="Französisch - FR",'Basis-Tabelle-Samen'!$BH275,
IF($D$1="Griechisch - GR",'Basis-Tabelle-Samen'!$BI275,
IF($D$1="Irisch - IE",'Basis-Tabelle-Samen'!$BJ275,
IF($D$1="Isländisch - IS",'Basis-Tabelle-Samen'!$BK275,
IF($D$1="Italienisch - IT",'Basis-Tabelle-Samen'!$BL275,
IF($D$1="Japanisch - JP",'Basis-Tabelle-Samen'!$BM275,
IF($D$1="Kroatisch - HR",'Basis-Tabelle-Samen'!$BN275,
IF($D$1="Lettisch - LV",'Basis-Tabelle-Samen'!$BO275,
IF($D$1="Litauisch - LT",'Basis-Tabelle-Samen'!$BP275,
IF($D$1="Maltesisch - MT",'Basis-Tabelle-Samen'!$BQ275,
IF($D$1="Niederländisch - NL",'Basis-Tabelle-Samen'!$BR275,
IF($D$1="Norwegisch - NO",'Basis-Tabelle-Samen'!$BS275,
IF($D$1="Polnisch - PL",'Basis-Tabelle-Samen'!$BT275,
IF($D$1="Portugiesisch - PT",'Basis-Tabelle-Samen'!$BU275,
IF($D$1="Rumänisch - RO",'Basis-Tabelle-Samen'!$BV275,
IF($D$1="Schwedisch - SE",'Basis-Tabelle-Samen'!$BW275,
IF($D$1="Slowakisch - SK",'Basis-Tabelle-Samen'!$BX275,
IF($D$1="Slowenisch - SI",'Basis-Tabelle-Samen'!$BY275,
IF($D$1="Spanisch - ES",'Basis-Tabelle-Samen'!$BZ275,
IF($D$1="Tschechisch - CZ",'Basis-Tabelle-Samen'!$BD275,
IF($D$1="Türkisch - TR",'Basis-Tabelle-Samen'!$CB275,
IF($D$1="Ungarisch - HU",'Basis-Tabelle-Samen'!$CC275,
" ACHTUNG")))))))))))))))))))))))))))))</f>
        <v>Goldenrod
Solidago virgaurea
Echte Goldrute</v>
      </c>
      <c r="E303" s="190" t="str">
        <f t="shared" si="24"/>
        <v/>
      </c>
      <c r="F303" s="170"/>
      <c r="G303" s="12"/>
      <c r="H303" s="157">
        <f>IF('Basis-Tabelle-Samen'!K275="","",'Basis-Tabelle-Samen'!K275)</f>
        <v>75206</v>
      </c>
      <c r="I303" s="189">
        <f t="shared" si="25"/>
        <v>15</v>
      </c>
      <c r="J303" s="188">
        <f>IF(H303="",0,'Basis-Tabelle-Samen'!M275)</f>
        <v>2.4500000000000002</v>
      </c>
      <c r="K303" s="12"/>
      <c r="L303" s="157">
        <f>IF('Basis-Tabelle-Samen'!N275="","",'Basis-Tabelle-Samen'!N275)</f>
        <v>85206</v>
      </c>
      <c r="M303" s="189">
        <f t="shared" si="26"/>
        <v>18</v>
      </c>
      <c r="N303" s="188">
        <f>IF(L303="",0,'Basis-Tabelle-Samen'!P275)</f>
        <v>3.75</v>
      </c>
      <c r="O303" s="12"/>
      <c r="P303" s="157">
        <f>IF('Basis-Tabelle-Samen'!Q275="","",'Basis-Tabelle-Samen'!Q275)</f>
        <v>55206</v>
      </c>
      <c r="Q303" s="189">
        <f t="shared" si="27"/>
        <v>6</v>
      </c>
      <c r="R303" s="188">
        <f>IF(P303="",0,'Basis-Tabelle-Samen'!S275)</f>
        <v>4.95</v>
      </c>
      <c r="S303" s="12"/>
      <c r="T303" s="157">
        <f>IF('Basis-Tabelle-Samen'!T275="","",'Basis-Tabelle-Samen'!T275)</f>
        <v>35206</v>
      </c>
      <c r="U303" s="189">
        <f t="shared" si="28"/>
        <v>6</v>
      </c>
      <c r="V303" s="188">
        <f>IF(T303="",0,'Basis-Tabelle-Samen'!V275)</f>
        <v>6.75</v>
      </c>
      <c r="W303" s="12"/>
      <c r="X303" s="157">
        <f>IF('Basis-Tabelle-Samen'!W275="","",'Basis-Tabelle-Samen'!W275)</f>
        <v>65206</v>
      </c>
      <c r="Y303" s="189">
        <f t="shared" si="29"/>
        <v>8</v>
      </c>
      <c r="Z303" s="188">
        <f>IF(X303="",0,'Basis-Tabelle-Samen'!Y275)</f>
        <v>2.95</v>
      </c>
    </row>
    <row r="304" spans="1:26" ht="39.950000000000003" customHeight="1" x14ac:dyDescent="0.2">
      <c r="A304" s="154" t="str">
        <f>IF('Basis-Tabelle-Samen'!A284="","",IF($D$1="Deutsch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04" s="337">
        <v>307</v>
      </c>
      <c r="C304" s="160" t="str">
        <f>IF('Basis-Tabelle-Samen'!G309="","",'Basis-Tabelle-Samen'!G309)</f>
        <v>07</v>
      </c>
      <c r="D304" s="155" t="str">
        <f>IF('Basis-Tabelle-Samen'!$BB309="","",
IF($D$1="Bulgarisch - BG",'Basis-Tabelle-Samen'!$BB309,
IF($D$1="Dänisch - DK",'Basis-Tabelle-Samen'!$BC309,
IF($D$1="Deutsch - DE",'Basis-Tabelle-Samen'!$BD309,
IF($D$1="Englisch - UK",'Basis-Tabelle-Samen'!$BE309,
IF($D$1="Estnisch - EE",'Basis-Tabelle-Samen'!$BF309,
IF($D$1="Finnisch - FI",'Basis-Tabelle-Samen'!$BG309,
IF($D$1="Französisch - FR",'Basis-Tabelle-Samen'!$BH309,
IF($D$1="Griechisch - GR",'Basis-Tabelle-Samen'!$BI309,
IF($D$1="Irisch - IE",'Basis-Tabelle-Samen'!$BJ309,
IF($D$1="Isländisch - IS",'Basis-Tabelle-Samen'!$BK309,
IF($D$1="Italienisch - IT",'Basis-Tabelle-Samen'!$BL309,
IF($D$1="Japanisch - JP",'Basis-Tabelle-Samen'!$BM309,
IF($D$1="Kroatisch - HR",'Basis-Tabelle-Samen'!$BN309,
IF($D$1="Lettisch - LV",'Basis-Tabelle-Samen'!$BO309,
IF($D$1="Litauisch - LT",'Basis-Tabelle-Samen'!$BP309,
IF($D$1="Maltesisch - MT",'Basis-Tabelle-Samen'!$BQ309,
IF($D$1="Niederländisch - NL",'Basis-Tabelle-Samen'!$BR309,
IF($D$1="Norwegisch - NO",'Basis-Tabelle-Samen'!$BS309,
IF($D$1="Polnisch - PL",'Basis-Tabelle-Samen'!$BT309,
IF($D$1="Portugiesisch - PT",'Basis-Tabelle-Samen'!$BU309,
IF($D$1="Rumänisch - RO",'Basis-Tabelle-Samen'!$BV309,
IF($D$1="Schwedisch - SE",'Basis-Tabelle-Samen'!$BW309,
IF($D$1="Slowakisch - SK",'Basis-Tabelle-Samen'!$BX309,
IF($D$1="Slowenisch - SI",'Basis-Tabelle-Samen'!$BY309,
IF($D$1="Spanisch - ES",'Basis-Tabelle-Samen'!$BZ309,
IF($D$1="Tschechisch - CZ",'Basis-Tabelle-Samen'!$BD309,
IF($D$1="Türkisch - TR",'Basis-Tabelle-Samen'!$CB309,
IF($D$1="Ungarisch - HU",'Basis-Tabelle-Samen'!$CC309,
" ACHTUNG")))))))))))))))))))))))))))))</f>
        <v>Ground ivy
Glechoma hederacea
Gundermann / Gundelreebe</v>
      </c>
      <c r="E304" s="190" t="str">
        <f t="shared" si="24"/>
        <v/>
      </c>
      <c r="F304" s="170"/>
      <c r="G304" s="12"/>
      <c r="H304" s="157">
        <f>IF('Basis-Tabelle-Samen'!K309="","",'Basis-Tabelle-Samen'!K309)</f>
        <v>75240</v>
      </c>
      <c r="I304" s="189">
        <f t="shared" si="25"/>
        <v>15</v>
      </c>
      <c r="J304" s="188">
        <f>IF(H304="",0,'Basis-Tabelle-Samen'!M309)</f>
        <v>2.4500000000000002</v>
      </c>
      <c r="K304" s="12"/>
      <c r="L304" s="157">
        <f>IF('Basis-Tabelle-Samen'!N309="","",'Basis-Tabelle-Samen'!N309)</f>
        <v>85240</v>
      </c>
      <c r="M304" s="189">
        <f t="shared" si="26"/>
        <v>18</v>
      </c>
      <c r="N304" s="188">
        <f>IF(L304="",0,'Basis-Tabelle-Samen'!P309)</f>
        <v>3.75</v>
      </c>
      <c r="O304" s="12"/>
      <c r="P304" s="157">
        <f>IF('Basis-Tabelle-Samen'!Q309="","",'Basis-Tabelle-Samen'!Q309)</f>
        <v>55240</v>
      </c>
      <c r="Q304" s="189">
        <f t="shared" si="27"/>
        <v>6</v>
      </c>
      <c r="R304" s="188">
        <f>IF(P304="",0,'Basis-Tabelle-Samen'!S309)</f>
        <v>4.95</v>
      </c>
      <c r="S304" s="12"/>
      <c r="T304" s="157">
        <f>IF('Basis-Tabelle-Samen'!T309="","",'Basis-Tabelle-Samen'!T309)</f>
        <v>35240</v>
      </c>
      <c r="U304" s="189">
        <f t="shared" si="28"/>
        <v>6</v>
      </c>
      <c r="V304" s="188">
        <f>IF(T304="",0,'Basis-Tabelle-Samen'!V309)</f>
        <v>6.75</v>
      </c>
      <c r="W304" s="12"/>
      <c r="X304" s="157">
        <f>IF('Basis-Tabelle-Samen'!W309="","",'Basis-Tabelle-Samen'!W309)</f>
        <v>65240</v>
      </c>
      <c r="Y304" s="189">
        <f t="shared" si="29"/>
        <v>8</v>
      </c>
      <c r="Z304" s="188">
        <f>IF(X304="",0,'Basis-Tabelle-Samen'!Y309)</f>
        <v>2.95</v>
      </c>
    </row>
    <row r="305" spans="1:26" ht="39.950000000000003" customHeight="1" x14ac:dyDescent="0.2">
      <c r="A305" s="154" t="str">
        <f>IF('Basis-Tabelle-Samen'!A314="","",IF($D$1="Deutsch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05" s="337">
        <v>315</v>
      </c>
      <c r="C305" s="160" t="str">
        <f>IF('Basis-Tabelle-Samen'!G317="","",'Basis-Tabelle-Samen'!G317)</f>
        <v>07</v>
      </c>
      <c r="D305" s="155" t="str">
        <f>IF('Basis-Tabelle-Samen'!$BB317="","",
IF($D$1="Bulgarisch - BG",'Basis-Tabelle-Samen'!$BB317,
IF($D$1="Dänisch - DK",'Basis-Tabelle-Samen'!$BC317,
IF($D$1="Deutsch - DE",'Basis-Tabelle-Samen'!$BD317,
IF($D$1="Englisch - UK",'Basis-Tabelle-Samen'!$BE317,
IF($D$1="Estnisch - EE",'Basis-Tabelle-Samen'!$BF317,
IF($D$1="Finnisch - FI",'Basis-Tabelle-Samen'!$BG317,
IF($D$1="Französisch - FR",'Basis-Tabelle-Samen'!$BH317,
IF($D$1="Griechisch - GR",'Basis-Tabelle-Samen'!$BI317,
IF($D$1="Irisch - IE",'Basis-Tabelle-Samen'!$BJ317,
IF($D$1="Isländisch - IS",'Basis-Tabelle-Samen'!$BK317,
IF($D$1="Italienisch - IT",'Basis-Tabelle-Samen'!$BL317,
IF($D$1="Japanisch - JP",'Basis-Tabelle-Samen'!$BM317,
IF($D$1="Kroatisch - HR",'Basis-Tabelle-Samen'!$BN317,
IF($D$1="Lettisch - LV",'Basis-Tabelle-Samen'!$BO317,
IF($D$1="Litauisch - LT",'Basis-Tabelle-Samen'!$BP317,
IF($D$1="Maltesisch - MT",'Basis-Tabelle-Samen'!$BQ317,
IF($D$1="Niederländisch - NL",'Basis-Tabelle-Samen'!$BR317,
IF($D$1="Norwegisch - NO",'Basis-Tabelle-Samen'!$BS317,
IF($D$1="Polnisch - PL",'Basis-Tabelle-Samen'!$BT317,
IF($D$1="Portugiesisch - PT",'Basis-Tabelle-Samen'!$BU317,
IF($D$1="Rumänisch - RO",'Basis-Tabelle-Samen'!$BV317,
IF($D$1="Schwedisch - SE",'Basis-Tabelle-Samen'!$BW317,
IF($D$1="Slowakisch - SK",'Basis-Tabelle-Samen'!$BX317,
IF($D$1="Slowenisch - SI",'Basis-Tabelle-Samen'!$BY317,
IF($D$1="Spanisch - ES",'Basis-Tabelle-Samen'!$BZ317,
IF($D$1="Tschechisch - CZ",'Basis-Tabelle-Samen'!$BD317,
IF($D$1="Türkisch - TR",'Basis-Tabelle-Samen'!$CB317,
IF($D$1="Ungarisch - HU",'Basis-Tabelle-Samen'!$CC317,
" ACHTUNG")))))))))))))))))))))))))))))</f>
        <v>Hollyhocks mix
Alcea rosea
Stockrosen - Mix</v>
      </c>
      <c r="E305" s="190" t="str">
        <f t="shared" si="24"/>
        <v/>
      </c>
      <c r="F305" s="170"/>
      <c r="G305" s="12"/>
      <c r="H305" s="157">
        <f>IF('Basis-Tabelle-Samen'!K317="","",'Basis-Tabelle-Samen'!K317)</f>
        <v>75248</v>
      </c>
      <c r="I305" s="189">
        <f t="shared" si="25"/>
        <v>15</v>
      </c>
      <c r="J305" s="188">
        <f>IF(H305="",0,'Basis-Tabelle-Samen'!M317)</f>
        <v>2.4500000000000002</v>
      </c>
      <c r="K305" s="12"/>
      <c r="L305" s="157">
        <f>IF('Basis-Tabelle-Samen'!N317="","",'Basis-Tabelle-Samen'!N317)</f>
        <v>85248</v>
      </c>
      <c r="M305" s="189">
        <f t="shared" si="26"/>
        <v>18</v>
      </c>
      <c r="N305" s="188">
        <f>IF(L305="",0,'Basis-Tabelle-Samen'!P317)</f>
        <v>3.75</v>
      </c>
      <c r="O305" s="12"/>
      <c r="P305" s="157">
        <f>IF('Basis-Tabelle-Samen'!Q317="","",'Basis-Tabelle-Samen'!Q317)</f>
        <v>55248</v>
      </c>
      <c r="Q305" s="189">
        <f t="shared" si="27"/>
        <v>6</v>
      </c>
      <c r="R305" s="188">
        <f>IF(P305="",0,'Basis-Tabelle-Samen'!S317)</f>
        <v>4.95</v>
      </c>
      <c r="S305" s="12"/>
      <c r="T305" s="157">
        <f>IF('Basis-Tabelle-Samen'!T317="","",'Basis-Tabelle-Samen'!T317)</f>
        <v>35248</v>
      </c>
      <c r="U305" s="189">
        <f t="shared" si="28"/>
        <v>6</v>
      </c>
      <c r="V305" s="188">
        <f>IF(T305="",0,'Basis-Tabelle-Samen'!V317)</f>
        <v>6.75</v>
      </c>
      <c r="W305" s="12"/>
      <c r="X305" s="157">
        <f>IF('Basis-Tabelle-Samen'!W317="","",'Basis-Tabelle-Samen'!W317)</f>
        <v>65248</v>
      </c>
      <c r="Y305" s="189">
        <f t="shared" si="29"/>
        <v>8</v>
      </c>
      <c r="Z305" s="188">
        <f>IF(X305="",0,'Basis-Tabelle-Samen'!Y317)</f>
        <v>2.95</v>
      </c>
    </row>
    <row r="306" spans="1:26" ht="39.950000000000003" customHeight="1" x14ac:dyDescent="0.2">
      <c r="A306" s="154" t="str">
        <f>IF('Basis-Tabelle-Samen'!A304="","",IF($D$1="Deutsch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06" s="337">
        <v>302</v>
      </c>
      <c r="C306" s="160" t="str">
        <f>IF('Basis-Tabelle-Samen'!G304="","",'Basis-Tabelle-Samen'!G304)</f>
        <v>07</v>
      </c>
      <c r="D306" s="155" t="str">
        <f>IF('Basis-Tabelle-Samen'!$BB304="","",
IF($D$1="Bulgarisch - BG",'Basis-Tabelle-Samen'!$BB304,
IF($D$1="Dänisch - DK",'Basis-Tabelle-Samen'!$BC304,
IF($D$1="Deutsch - DE",'Basis-Tabelle-Samen'!$BD304,
IF($D$1="Englisch - UK",'Basis-Tabelle-Samen'!$BE304,
IF($D$1="Estnisch - EE",'Basis-Tabelle-Samen'!$BF304,
IF($D$1="Finnisch - FI",'Basis-Tabelle-Samen'!$BG304,
IF($D$1="Französisch - FR",'Basis-Tabelle-Samen'!$BH304,
IF($D$1="Griechisch - GR",'Basis-Tabelle-Samen'!$BI304,
IF($D$1="Irisch - IE",'Basis-Tabelle-Samen'!$BJ304,
IF($D$1="Isländisch - IS",'Basis-Tabelle-Samen'!$BK304,
IF($D$1="Italienisch - IT",'Basis-Tabelle-Samen'!$BL304,
IF($D$1="Japanisch - JP",'Basis-Tabelle-Samen'!$BM304,
IF($D$1="Kroatisch - HR",'Basis-Tabelle-Samen'!$BN304,
IF($D$1="Lettisch - LV",'Basis-Tabelle-Samen'!$BO304,
IF($D$1="Litauisch - LT",'Basis-Tabelle-Samen'!$BP304,
IF($D$1="Maltesisch - MT",'Basis-Tabelle-Samen'!$BQ304,
IF($D$1="Niederländisch - NL",'Basis-Tabelle-Samen'!$BR304,
IF($D$1="Norwegisch - NO",'Basis-Tabelle-Samen'!$BS304,
IF($D$1="Polnisch - PL",'Basis-Tabelle-Samen'!$BT304,
IF($D$1="Portugiesisch - PT",'Basis-Tabelle-Samen'!$BU304,
IF($D$1="Rumänisch - RO",'Basis-Tabelle-Samen'!$BV304,
IF($D$1="Schwedisch - SE",'Basis-Tabelle-Samen'!$BW304,
IF($D$1="Slowakisch - SK",'Basis-Tabelle-Samen'!$BX304,
IF($D$1="Slowenisch - SI",'Basis-Tabelle-Samen'!$BY304,
IF($D$1="Spanisch - ES",'Basis-Tabelle-Samen'!$BZ304,
IF($D$1="Tschechisch - CZ",'Basis-Tabelle-Samen'!$BD304,
IF($D$1="Türkisch - TR",'Basis-Tabelle-Samen'!$CB304,
IF($D$1="Ungarisch - HU",'Basis-Tabelle-Samen'!$CC304,
" ACHTUNG")))))))))))))))))))))))))))))</f>
        <v>Jiaogulan / Five Leaf Ginseng
Gynostemma pentaphyllum
Pflanze der Unsterblichkeit</v>
      </c>
      <c r="E306" s="190" t="str">
        <f t="shared" si="24"/>
        <v/>
      </c>
      <c r="F306" s="170"/>
      <c r="G306" s="12"/>
      <c r="H306" s="157">
        <f>IF('Basis-Tabelle-Samen'!K304="","",'Basis-Tabelle-Samen'!K304)</f>
        <v>75235</v>
      </c>
      <c r="I306" s="189">
        <f t="shared" si="25"/>
        <v>15</v>
      </c>
      <c r="J306" s="188">
        <f>IF(H306="",0,'Basis-Tabelle-Samen'!M304)</f>
        <v>2.4500000000000002</v>
      </c>
      <c r="K306" s="12"/>
      <c r="L306" s="157">
        <f>IF('Basis-Tabelle-Samen'!N304="","",'Basis-Tabelle-Samen'!N304)</f>
        <v>85235</v>
      </c>
      <c r="M306" s="189">
        <f t="shared" si="26"/>
        <v>18</v>
      </c>
      <c r="N306" s="188">
        <f>IF(L306="",0,'Basis-Tabelle-Samen'!P304)</f>
        <v>3.75</v>
      </c>
      <c r="O306" s="12"/>
      <c r="P306" s="157">
        <f>IF('Basis-Tabelle-Samen'!Q304="","",'Basis-Tabelle-Samen'!Q304)</f>
        <v>55235</v>
      </c>
      <c r="Q306" s="189">
        <f t="shared" si="27"/>
        <v>6</v>
      </c>
      <c r="R306" s="188">
        <f>IF(P306="",0,'Basis-Tabelle-Samen'!S304)</f>
        <v>4.95</v>
      </c>
      <c r="S306" s="12"/>
      <c r="T306" s="157">
        <f>IF('Basis-Tabelle-Samen'!T304="","",'Basis-Tabelle-Samen'!T304)</f>
        <v>35235</v>
      </c>
      <c r="U306" s="189">
        <f t="shared" si="28"/>
        <v>6</v>
      </c>
      <c r="V306" s="188">
        <f>IF(T306="",0,'Basis-Tabelle-Samen'!V304)</f>
        <v>6.75</v>
      </c>
      <c r="W306" s="12"/>
      <c r="X306" s="157">
        <f>IF('Basis-Tabelle-Samen'!W304="","",'Basis-Tabelle-Samen'!W304)</f>
        <v>65235</v>
      </c>
      <c r="Y306" s="189">
        <f t="shared" si="29"/>
        <v>8</v>
      </c>
      <c r="Z306" s="188">
        <f>IF(X306="",0,'Basis-Tabelle-Samen'!Y304)</f>
        <v>2.95</v>
      </c>
    </row>
    <row r="307" spans="1:26" ht="39.950000000000003" customHeight="1" x14ac:dyDescent="0.2">
      <c r="A307" s="154" t="str">
        <f>IF('Basis-Tabelle-Samen'!A286="","",IF($D$1="Deutsch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07" s="337">
        <v>306</v>
      </c>
      <c r="C307" s="160" t="str">
        <f>IF('Basis-Tabelle-Samen'!G308="","",'Basis-Tabelle-Samen'!G308)</f>
        <v>07</v>
      </c>
      <c r="D307" s="155" t="str">
        <f>IF('Basis-Tabelle-Samen'!$BB308="","",
IF($D$1="Bulgarisch - BG",'Basis-Tabelle-Samen'!$BB308,
IF($D$1="Dänisch - DK",'Basis-Tabelle-Samen'!$BC308,
IF($D$1="Deutsch - DE",'Basis-Tabelle-Samen'!$BD308,
IF($D$1="Englisch - UK",'Basis-Tabelle-Samen'!$BE308,
IF($D$1="Estnisch - EE",'Basis-Tabelle-Samen'!$BF308,
IF($D$1="Finnisch - FI",'Basis-Tabelle-Samen'!$BG308,
IF($D$1="Französisch - FR",'Basis-Tabelle-Samen'!$BH308,
IF($D$1="Griechisch - GR",'Basis-Tabelle-Samen'!$BI308,
IF($D$1="Irisch - IE",'Basis-Tabelle-Samen'!$BJ308,
IF($D$1="Isländisch - IS",'Basis-Tabelle-Samen'!$BK308,
IF($D$1="Italienisch - IT",'Basis-Tabelle-Samen'!$BL308,
IF($D$1="Japanisch - JP",'Basis-Tabelle-Samen'!$BM308,
IF($D$1="Kroatisch - HR",'Basis-Tabelle-Samen'!$BN308,
IF($D$1="Lettisch - LV",'Basis-Tabelle-Samen'!$BO308,
IF($D$1="Litauisch - LT",'Basis-Tabelle-Samen'!$BP308,
IF($D$1="Maltesisch - MT",'Basis-Tabelle-Samen'!$BQ308,
IF($D$1="Niederländisch - NL",'Basis-Tabelle-Samen'!$BR308,
IF($D$1="Norwegisch - NO",'Basis-Tabelle-Samen'!$BS308,
IF($D$1="Polnisch - PL",'Basis-Tabelle-Samen'!$BT308,
IF($D$1="Portugiesisch - PT",'Basis-Tabelle-Samen'!$BU308,
IF($D$1="Rumänisch - RO",'Basis-Tabelle-Samen'!$BV308,
IF($D$1="Schwedisch - SE",'Basis-Tabelle-Samen'!$BW308,
IF($D$1="Slowakisch - SK",'Basis-Tabelle-Samen'!$BX308,
IF($D$1="Slowenisch - SI",'Basis-Tabelle-Samen'!$BY308,
IF($D$1="Spanisch - ES",'Basis-Tabelle-Samen'!$BZ308,
IF($D$1="Tschechisch - CZ",'Basis-Tabelle-Samen'!$BD308,
IF($D$1="Türkisch - TR",'Basis-Tabelle-Samen'!$CB308,
IF($D$1="Ungarisch - HU",'Basis-Tabelle-Samen'!$CC308,
" ACHTUNG")))))))))))))))))))))))))))))</f>
        <v>Korean ginseng
Panax ginseng
Echter Koreanischer Ginseng</v>
      </c>
      <c r="E307" s="190" t="str">
        <f t="shared" si="24"/>
        <v/>
      </c>
      <c r="F307" s="170"/>
      <c r="G307" s="12"/>
      <c r="H307" s="157">
        <f>IF('Basis-Tabelle-Samen'!K308="","",'Basis-Tabelle-Samen'!K308)</f>
        <v>75239</v>
      </c>
      <c r="I307" s="189">
        <f t="shared" si="25"/>
        <v>15</v>
      </c>
      <c r="J307" s="188">
        <f>IF(H307="",0,'Basis-Tabelle-Samen'!M308)</f>
        <v>2.4500000000000002</v>
      </c>
      <c r="K307" s="12"/>
      <c r="L307" s="157">
        <f>IF('Basis-Tabelle-Samen'!N308="","",'Basis-Tabelle-Samen'!N308)</f>
        <v>85239</v>
      </c>
      <c r="M307" s="189">
        <f t="shared" si="26"/>
        <v>18</v>
      </c>
      <c r="N307" s="188">
        <f>IF(L307="",0,'Basis-Tabelle-Samen'!P308)</f>
        <v>3.75</v>
      </c>
      <c r="O307" s="12"/>
      <c r="P307" s="157">
        <f>IF('Basis-Tabelle-Samen'!Q308="","",'Basis-Tabelle-Samen'!Q308)</f>
        <v>55239</v>
      </c>
      <c r="Q307" s="189">
        <f t="shared" si="27"/>
        <v>6</v>
      </c>
      <c r="R307" s="188">
        <f>IF(P307="",0,'Basis-Tabelle-Samen'!S308)</f>
        <v>4.95</v>
      </c>
      <c r="S307" s="12"/>
      <c r="T307" s="157">
        <f>IF('Basis-Tabelle-Samen'!T308="","",'Basis-Tabelle-Samen'!T308)</f>
        <v>35239</v>
      </c>
      <c r="U307" s="189">
        <f t="shared" si="28"/>
        <v>6</v>
      </c>
      <c r="V307" s="188">
        <f>IF(T307="",0,'Basis-Tabelle-Samen'!V308)</f>
        <v>6.75</v>
      </c>
      <c r="W307" s="12"/>
      <c r="X307" s="157">
        <f>IF('Basis-Tabelle-Samen'!W308="","",'Basis-Tabelle-Samen'!W308)</f>
        <v>65239</v>
      </c>
      <c r="Y307" s="189">
        <f t="shared" si="29"/>
        <v>8</v>
      </c>
      <c r="Z307" s="188">
        <f>IF(X307="",0,'Basis-Tabelle-Samen'!Y308)</f>
        <v>2.95</v>
      </c>
    </row>
    <row r="308" spans="1:26" ht="39.950000000000003" customHeight="1" x14ac:dyDescent="0.2">
      <c r="A308" s="154" t="str">
        <f>IF('Basis-Tabelle-Samen'!A300="","",IF($D$1="Deutsch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08" s="337">
        <v>272</v>
      </c>
      <c r="C308" s="160" t="str">
        <f>IF('Basis-Tabelle-Samen'!G274="","",'Basis-Tabelle-Samen'!G274)</f>
        <v>07</v>
      </c>
      <c r="D308" s="155" t="str">
        <f>IF('Basis-Tabelle-Samen'!$BB274="","",
IF($D$1="Bulgarisch - BG",'Basis-Tabelle-Samen'!$BB274,
IF($D$1="Dänisch - DK",'Basis-Tabelle-Samen'!$BC274,
IF($D$1="Deutsch - DE",'Basis-Tabelle-Samen'!$BD274,
IF($D$1="Englisch - UK",'Basis-Tabelle-Samen'!$BE274,
IF($D$1="Estnisch - EE",'Basis-Tabelle-Samen'!$BF274,
IF($D$1="Finnisch - FI",'Basis-Tabelle-Samen'!$BG274,
IF($D$1="Französisch - FR",'Basis-Tabelle-Samen'!$BH274,
IF($D$1="Griechisch - GR",'Basis-Tabelle-Samen'!$BI274,
IF($D$1="Irisch - IE",'Basis-Tabelle-Samen'!$BJ274,
IF($D$1="Isländisch - IS",'Basis-Tabelle-Samen'!$BK274,
IF($D$1="Italienisch - IT",'Basis-Tabelle-Samen'!$BL274,
IF($D$1="Japanisch - JP",'Basis-Tabelle-Samen'!$BM274,
IF($D$1="Kroatisch - HR",'Basis-Tabelle-Samen'!$BN274,
IF($D$1="Lettisch - LV",'Basis-Tabelle-Samen'!$BO274,
IF($D$1="Litauisch - LT",'Basis-Tabelle-Samen'!$BP274,
IF($D$1="Maltesisch - MT",'Basis-Tabelle-Samen'!$BQ274,
IF($D$1="Niederländisch - NL",'Basis-Tabelle-Samen'!$BR274,
IF($D$1="Norwegisch - NO",'Basis-Tabelle-Samen'!$BS274,
IF($D$1="Polnisch - PL",'Basis-Tabelle-Samen'!$BT274,
IF($D$1="Portugiesisch - PT",'Basis-Tabelle-Samen'!$BU274,
IF($D$1="Rumänisch - RO",'Basis-Tabelle-Samen'!$BV274,
IF($D$1="Schwedisch - SE",'Basis-Tabelle-Samen'!$BW274,
IF($D$1="Slowakisch - SK",'Basis-Tabelle-Samen'!$BX274,
IF($D$1="Slowenisch - SI",'Basis-Tabelle-Samen'!$BY274,
IF($D$1="Spanisch - ES",'Basis-Tabelle-Samen'!$BZ274,
IF($D$1="Tschechisch - CZ",'Basis-Tabelle-Samen'!$BD274,
IF($D$1="Türkisch - TR",'Basis-Tabelle-Samen'!$CB274,
IF($D$1="Ungarisch - HU",'Basis-Tabelle-Samen'!$CC274,
" ACHTUNG")))))))))))))))))))))))))))))</f>
        <v>Lady's Mantle
Alchemilla vulgaris
Frauenmantel</v>
      </c>
      <c r="E308" s="190" t="str">
        <f t="shared" si="24"/>
        <v/>
      </c>
      <c r="F308" s="170"/>
      <c r="G308" s="12"/>
      <c r="H308" s="157">
        <f>IF('Basis-Tabelle-Samen'!K274="","",'Basis-Tabelle-Samen'!K274)</f>
        <v>75205</v>
      </c>
      <c r="I308" s="189">
        <f t="shared" si="25"/>
        <v>15</v>
      </c>
      <c r="J308" s="188">
        <f>IF(H308="",0,'Basis-Tabelle-Samen'!M274)</f>
        <v>2.4500000000000002</v>
      </c>
      <c r="K308" s="12"/>
      <c r="L308" s="157">
        <f>IF('Basis-Tabelle-Samen'!N274="","",'Basis-Tabelle-Samen'!N274)</f>
        <v>85205</v>
      </c>
      <c r="M308" s="189">
        <f t="shared" si="26"/>
        <v>18</v>
      </c>
      <c r="N308" s="188">
        <f>IF(L308="",0,'Basis-Tabelle-Samen'!P274)</f>
        <v>3.75</v>
      </c>
      <c r="O308" s="12"/>
      <c r="P308" s="157">
        <f>IF('Basis-Tabelle-Samen'!Q274="","",'Basis-Tabelle-Samen'!Q274)</f>
        <v>55205</v>
      </c>
      <c r="Q308" s="189">
        <f t="shared" si="27"/>
        <v>6</v>
      </c>
      <c r="R308" s="188">
        <f>IF(P308="",0,'Basis-Tabelle-Samen'!S274)</f>
        <v>4.95</v>
      </c>
      <c r="S308" s="12"/>
      <c r="T308" s="157">
        <f>IF('Basis-Tabelle-Samen'!T274="","",'Basis-Tabelle-Samen'!T274)</f>
        <v>35205</v>
      </c>
      <c r="U308" s="189">
        <f t="shared" si="28"/>
        <v>6</v>
      </c>
      <c r="V308" s="188">
        <f>IF(T308="",0,'Basis-Tabelle-Samen'!V274)</f>
        <v>6.75</v>
      </c>
      <c r="W308" s="12"/>
      <c r="X308" s="157">
        <f>IF('Basis-Tabelle-Samen'!W274="","",'Basis-Tabelle-Samen'!W274)</f>
        <v>65205</v>
      </c>
      <c r="Y308" s="189">
        <f t="shared" si="29"/>
        <v>8</v>
      </c>
      <c r="Z308" s="188">
        <f>IF(X308="",0,'Basis-Tabelle-Samen'!Y274)</f>
        <v>2.95</v>
      </c>
    </row>
    <row r="309" spans="1:26" ht="39.950000000000003" customHeight="1" x14ac:dyDescent="0.2">
      <c r="A309" s="154" t="str">
        <f>IF('Basis-Tabelle-Samen'!A305="","",IF($D$1="Deutsch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09" s="337">
        <v>290</v>
      </c>
      <c r="C309" s="160" t="str">
        <f>IF('Basis-Tabelle-Samen'!G292="","",'Basis-Tabelle-Samen'!G292)</f>
        <v>07</v>
      </c>
      <c r="D309" s="155" t="str">
        <f>IF('Basis-Tabelle-Samen'!$BB292="","",
IF($D$1="Bulgarisch - BG",'Basis-Tabelle-Samen'!$BB292,
IF($D$1="Dänisch - DK",'Basis-Tabelle-Samen'!$BC292,
IF($D$1="Deutsch - DE",'Basis-Tabelle-Samen'!$BD292,
IF($D$1="Englisch - UK",'Basis-Tabelle-Samen'!$BE292,
IF($D$1="Estnisch - EE",'Basis-Tabelle-Samen'!$BF292,
IF($D$1="Finnisch - FI",'Basis-Tabelle-Samen'!$BG292,
IF($D$1="Französisch - FR",'Basis-Tabelle-Samen'!$BH292,
IF($D$1="Griechisch - GR",'Basis-Tabelle-Samen'!$BI292,
IF($D$1="Irisch - IE",'Basis-Tabelle-Samen'!$BJ292,
IF($D$1="Isländisch - IS",'Basis-Tabelle-Samen'!$BK292,
IF($D$1="Italienisch - IT",'Basis-Tabelle-Samen'!$BL292,
IF($D$1="Japanisch - JP",'Basis-Tabelle-Samen'!$BM292,
IF($D$1="Kroatisch - HR",'Basis-Tabelle-Samen'!$BN292,
IF($D$1="Lettisch - LV",'Basis-Tabelle-Samen'!$BO292,
IF($D$1="Litauisch - LT",'Basis-Tabelle-Samen'!$BP292,
IF($D$1="Maltesisch - MT",'Basis-Tabelle-Samen'!$BQ292,
IF($D$1="Niederländisch - NL",'Basis-Tabelle-Samen'!$BR292,
IF($D$1="Norwegisch - NO",'Basis-Tabelle-Samen'!$BS292,
IF($D$1="Polnisch - PL",'Basis-Tabelle-Samen'!$BT292,
IF($D$1="Portugiesisch - PT",'Basis-Tabelle-Samen'!$BU292,
IF($D$1="Rumänisch - RO",'Basis-Tabelle-Samen'!$BV292,
IF($D$1="Schwedisch - SE",'Basis-Tabelle-Samen'!$BW292,
IF($D$1="Slowakisch - SK",'Basis-Tabelle-Samen'!$BX292,
IF($D$1="Slowenisch - SI",'Basis-Tabelle-Samen'!$BY292,
IF($D$1="Spanisch - ES",'Basis-Tabelle-Samen'!$BZ292,
IF($D$1="Tschechisch - CZ",'Basis-Tabelle-Samen'!$BD292,
IF($D$1="Türkisch - TR",'Basis-Tabelle-Samen'!$CB292,
IF($D$1="Ungarisch - HU",'Basis-Tabelle-Samen'!$CC292,
" ACHTUNG")))))))))))))))))))))))))))))</f>
        <v>Large Flowered Mullein
Verbascum densiflorum
Großblumige Königskerze</v>
      </c>
      <c r="E309" s="190" t="str">
        <f t="shared" si="24"/>
        <v/>
      </c>
      <c r="F309" s="170"/>
      <c r="G309" s="12"/>
      <c r="H309" s="157">
        <f>IF('Basis-Tabelle-Samen'!K292="","",'Basis-Tabelle-Samen'!K292)</f>
        <v>75223</v>
      </c>
      <c r="I309" s="189">
        <f t="shared" si="25"/>
        <v>15</v>
      </c>
      <c r="J309" s="188">
        <f>IF(H309="",0,'Basis-Tabelle-Samen'!M292)</f>
        <v>2.4500000000000002</v>
      </c>
      <c r="K309" s="12"/>
      <c r="L309" s="157">
        <f>IF('Basis-Tabelle-Samen'!N292="","",'Basis-Tabelle-Samen'!N292)</f>
        <v>85223</v>
      </c>
      <c r="M309" s="189">
        <f t="shared" si="26"/>
        <v>18</v>
      </c>
      <c r="N309" s="188">
        <f>IF(L309="",0,'Basis-Tabelle-Samen'!P292)</f>
        <v>3.75</v>
      </c>
      <c r="O309" s="12"/>
      <c r="P309" s="157">
        <f>IF('Basis-Tabelle-Samen'!Q292="","",'Basis-Tabelle-Samen'!Q292)</f>
        <v>55223</v>
      </c>
      <c r="Q309" s="189">
        <f t="shared" si="27"/>
        <v>6</v>
      </c>
      <c r="R309" s="188">
        <f>IF(P309="",0,'Basis-Tabelle-Samen'!S292)</f>
        <v>4.95</v>
      </c>
      <c r="S309" s="12"/>
      <c r="T309" s="157">
        <f>IF('Basis-Tabelle-Samen'!T292="","",'Basis-Tabelle-Samen'!T292)</f>
        <v>35223</v>
      </c>
      <c r="U309" s="189">
        <f t="shared" si="28"/>
        <v>6</v>
      </c>
      <c r="V309" s="188">
        <f>IF(T309="",0,'Basis-Tabelle-Samen'!V292)</f>
        <v>6.75</v>
      </c>
      <c r="W309" s="12"/>
      <c r="X309" s="157">
        <f>IF('Basis-Tabelle-Samen'!W292="","",'Basis-Tabelle-Samen'!W292)</f>
        <v>65223</v>
      </c>
      <c r="Y309" s="189">
        <f t="shared" si="29"/>
        <v>8</v>
      </c>
      <c r="Z309" s="188">
        <f>IF(X309="",0,'Basis-Tabelle-Samen'!Y292)</f>
        <v>2.95</v>
      </c>
    </row>
    <row r="310" spans="1:26" ht="39.950000000000003" customHeight="1" x14ac:dyDescent="0.2">
      <c r="A310" s="154" t="str">
        <f>IF('Basis-Tabelle-Samen'!A275="","",IF($D$1="Deutsch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10" s="337">
        <v>278</v>
      </c>
      <c r="C310" s="160" t="str">
        <f>IF('Basis-Tabelle-Samen'!G280="","",'Basis-Tabelle-Samen'!G280)</f>
        <v>07</v>
      </c>
      <c r="D310" s="155" t="str">
        <f>IF('Basis-Tabelle-Samen'!$BB280="","",
IF($D$1="Bulgarisch - BG",'Basis-Tabelle-Samen'!$BB280,
IF($D$1="Dänisch - DK",'Basis-Tabelle-Samen'!$BC280,
IF($D$1="Deutsch - DE",'Basis-Tabelle-Samen'!$BD280,
IF($D$1="Englisch - UK",'Basis-Tabelle-Samen'!$BE280,
IF($D$1="Estnisch - EE",'Basis-Tabelle-Samen'!$BF280,
IF($D$1="Finnisch - FI",'Basis-Tabelle-Samen'!$BG280,
IF($D$1="Französisch - FR",'Basis-Tabelle-Samen'!$BH280,
IF($D$1="Griechisch - GR",'Basis-Tabelle-Samen'!$BI280,
IF($D$1="Irisch - IE",'Basis-Tabelle-Samen'!$BJ280,
IF($D$1="Isländisch - IS",'Basis-Tabelle-Samen'!$BK280,
IF($D$1="Italienisch - IT",'Basis-Tabelle-Samen'!$BL280,
IF($D$1="Japanisch - JP",'Basis-Tabelle-Samen'!$BM280,
IF($D$1="Kroatisch - HR",'Basis-Tabelle-Samen'!$BN280,
IF($D$1="Lettisch - LV",'Basis-Tabelle-Samen'!$BO280,
IF($D$1="Litauisch - LT",'Basis-Tabelle-Samen'!$BP280,
IF($D$1="Maltesisch - MT",'Basis-Tabelle-Samen'!$BQ280,
IF($D$1="Niederländisch - NL",'Basis-Tabelle-Samen'!$BR280,
IF($D$1="Norwegisch - NO",'Basis-Tabelle-Samen'!$BS280,
IF($D$1="Polnisch - PL",'Basis-Tabelle-Samen'!$BT280,
IF($D$1="Portugiesisch - PT",'Basis-Tabelle-Samen'!$BU280,
IF($D$1="Rumänisch - RO",'Basis-Tabelle-Samen'!$BV280,
IF($D$1="Schwedisch - SE",'Basis-Tabelle-Samen'!$BW280,
IF($D$1="Slowakisch - SK",'Basis-Tabelle-Samen'!$BX280,
IF($D$1="Slowenisch - SI",'Basis-Tabelle-Samen'!$BY280,
IF($D$1="Spanisch - ES",'Basis-Tabelle-Samen'!$BZ280,
IF($D$1="Tschechisch - CZ",'Basis-Tabelle-Samen'!$BD280,
IF($D$1="Türkisch - TR",'Basis-Tabelle-Samen'!$CB280,
IF($D$1="Ungarisch - HU",'Basis-Tabelle-Samen'!$CC280,
" ACHTUNG")))))))))))))))))))))))))))))</f>
        <v>Lemon Balm
Melissa officinalis
Zitronen - Melisse</v>
      </c>
      <c r="E310" s="190" t="str">
        <f t="shared" si="24"/>
        <v/>
      </c>
      <c r="F310" s="170"/>
      <c r="G310" s="12"/>
      <c r="H310" s="157">
        <f>IF('Basis-Tabelle-Samen'!K280="","",'Basis-Tabelle-Samen'!K280)</f>
        <v>75211</v>
      </c>
      <c r="I310" s="189">
        <f t="shared" si="25"/>
        <v>15</v>
      </c>
      <c r="J310" s="188">
        <f>IF(H310="",0,'Basis-Tabelle-Samen'!M280)</f>
        <v>2.4500000000000002</v>
      </c>
      <c r="K310" s="12"/>
      <c r="L310" s="157">
        <f>IF('Basis-Tabelle-Samen'!N280="","",'Basis-Tabelle-Samen'!N280)</f>
        <v>85211</v>
      </c>
      <c r="M310" s="189">
        <f t="shared" si="26"/>
        <v>18</v>
      </c>
      <c r="N310" s="188">
        <f>IF(L310="",0,'Basis-Tabelle-Samen'!P280)</f>
        <v>3.75</v>
      </c>
      <c r="O310" s="12"/>
      <c r="P310" s="157">
        <f>IF('Basis-Tabelle-Samen'!Q280="","",'Basis-Tabelle-Samen'!Q280)</f>
        <v>55211</v>
      </c>
      <c r="Q310" s="189">
        <f t="shared" si="27"/>
        <v>6</v>
      </c>
      <c r="R310" s="188">
        <f>IF(P310="",0,'Basis-Tabelle-Samen'!S280)</f>
        <v>4.95</v>
      </c>
      <c r="S310" s="12"/>
      <c r="T310" s="157">
        <f>IF('Basis-Tabelle-Samen'!T280="","",'Basis-Tabelle-Samen'!T280)</f>
        <v>35211</v>
      </c>
      <c r="U310" s="189">
        <f t="shared" si="28"/>
        <v>6</v>
      </c>
      <c r="V310" s="188">
        <f>IF(T310="",0,'Basis-Tabelle-Samen'!V280)</f>
        <v>6.75</v>
      </c>
      <c r="W310" s="12"/>
      <c r="X310" s="157">
        <f>IF('Basis-Tabelle-Samen'!W280="","",'Basis-Tabelle-Samen'!W280)</f>
        <v>65211</v>
      </c>
      <c r="Y310" s="189">
        <f t="shared" si="29"/>
        <v>8</v>
      </c>
      <c r="Z310" s="188">
        <f>IF(X310="",0,'Basis-Tabelle-Samen'!Y280)</f>
        <v>2.95</v>
      </c>
    </row>
    <row r="311" spans="1:26" ht="39.950000000000003" customHeight="1" x14ac:dyDescent="0.2">
      <c r="A311" s="154" t="str">
        <f>IF('Basis-Tabelle-Samen'!A293="","",IF($D$1="Deutsch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11" s="337">
        <v>304</v>
      </c>
      <c r="C311" s="160" t="str">
        <f>IF('Basis-Tabelle-Samen'!G306="","",'Basis-Tabelle-Samen'!G306)</f>
        <v>07</v>
      </c>
      <c r="D311" s="155" t="str">
        <f>IF('Basis-Tabelle-Samen'!$BB306="","",
IF($D$1="Bulgarisch - BG",'Basis-Tabelle-Samen'!$BB306,
IF($D$1="Dänisch - DK",'Basis-Tabelle-Samen'!$BC306,
IF($D$1="Deutsch - DE",'Basis-Tabelle-Samen'!$BD306,
IF($D$1="Englisch - UK",'Basis-Tabelle-Samen'!$BE306,
IF($D$1="Estnisch - EE",'Basis-Tabelle-Samen'!$BF306,
IF($D$1="Finnisch - FI",'Basis-Tabelle-Samen'!$BG306,
IF($D$1="Französisch - FR",'Basis-Tabelle-Samen'!$BH306,
IF($D$1="Griechisch - GR",'Basis-Tabelle-Samen'!$BI306,
IF($D$1="Irisch - IE",'Basis-Tabelle-Samen'!$BJ306,
IF($D$1="Isländisch - IS",'Basis-Tabelle-Samen'!$BK306,
IF($D$1="Italienisch - IT",'Basis-Tabelle-Samen'!$BL306,
IF($D$1="Japanisch - JP",'Basis-Tabelle-Samen'!$BM306,
IF($D$1="Kroatisch - HR",'Basis-Tabelle-Samen'!$BN306,
IF($D$1="Lettisch - LV",'Basis-Tabelle-Samen'!$BO306,
IF($D$1="Litauisch - LT",'Basis-Tabelle-Samen'!$BP306,
IF($D$1="Maltesisch - MT",'Basis-Tabelle-Samen'!$BQ306,
IF($D$1="Niederländisch - NL",'Basis-Tabelle-Samen'!$BR306,
IF($D$1="Norwegisch - NO",'Basis-Tabelle-Samen'!$BS306,
IF($D$1="Polnisch - PL",'Basis-Tabelle-Samen'!$BT306,
IF($D$1="Portugiesisch - PT",'Basis-Tabelle-Samen'!$BU306,
IF($D$1="Rumänisch - RO",'Basis-Tabelle-Samen'!$BV306,
IF($D$1="Schwedisch - SE",'Basis-Tabelle-Samen'!$BW306,
IF($D$1="Slowakisch - SK",'Basis-Tabelle-Samen'!$BX306,
IF($D$1="Slowenisch - SI",'Basis-Tabelle-Samen'!$BY306,
IF($D$1="Spanisch - ES",'Basis-Tabelle-Samen'!$BZ306,
IF($D$1="Tschechisch - CZ",'Basis-Tabelle-Samen'!$BD306,
IF($D$1="Türkisch - TR",'Basis-Tabelle-Samen'!$CB306,
IF($D$1="Ungarisch - HU",'Basis-Tabelle-Samen'!$CC306,
" ACHTUNG")))))))))))))))))))))))))))))</f>
        <v>Magnolia berry
Schisandra chinensis
Wu-Wei-Zi Beere</v>
      </c>
      <c r="E311" s="190" t="str">
        <f t="shared" si="24"/>
        <v/>
      </c>
      <c r="F311" s="170"/>
      <c r="G311" s="12"/>
      <c r="H311" s="157">
        <f>IF('Basis-Tabelle-Samen'!K306="","",'Basis-Tabelle-Samen'!K306)</f>
        <v>75237</v>
      </c>
      <c r="I311" s="189">
        <f t="shared" si="25"/>
        <v>15</v>
      </c>
      <c r="J311" s="188">
        <f>IF(H311="",0,'Basis-Tabelle-Samen'!M306)</f>
        <v>2.4500000000000002</v>
      </c>
      <c r="K311" s="12"/>
      <c r="L311" s="157">
        <f>IF('Basis-Tabelle-Samen'!N306="","",'Basis-Tabelle-Samen'!N306)</f>
        <v>85237</v>
      </c>
      <c r="M311" s="189">
        <f t="shared" si="26"/>
        <v>18</v>
      </c>
      <c r="N311" s="188">
        <f>IF(L311="",0,'Basis-Tabelle-Samen'!P306)</f>
        <v>3.75</v>
      </c>
      <c r="O311" s="12"/>
      <c r="P311" s="157">
        <f>IF('Basis-Tabelle-Samen'!Q306="","",'Basis-Tabelle-Samen'!Q306)</f>
        <v>55237</v>
      </c>
      <c r="Q311" s="189">
        <f t="shared" si="27"/>
        <v>6</v>
      </c>
      <c r="R311" s="188">
        <f>IF(P311="",0,'Basis-Tabelle-Samen'!S306)</f>
        <v>4.95</v>
      </c>
      <c r="S311" s="12"/>
      <c r="T311" s="157">
        <f>IF('Basis-Tabelle-Samen'!T306="","",'Basis-Tabelle-Samen'!T306)</f>
        <v>35237</v>
      </c>
      <c r="U311" s="189">
        <f t="shared" si="28"/>
        <v>6</v>
      </c>
      <c r="V311" s="188">
        <f>IF(T311="",0,'Basis-Tabelle-Samen'!V306)</f>
        <v>6.75</v>
      </c>
      <c r="W311" s="12"/>
      <c r="X311" s="157">
        <f>IF('Basis-Tabelle-Samen'!W306="","",'Basis-Tabelle-Samen'!W306)</f>
        <v>65237</v>
      </c>
      <c r="Y311" s="189">
        <f t="shared" si="29"/>
        <v>8</v>
      </c>
      <c r="Z311" s="188">
        <f>IF(X311="",0,'Basis-Tabelle-Samen'!Y306)</f>
        <v>2.95</v>
      </c>
    </row>
    <row r="312" spans="1:26" ht="39.950000000000003" customHeight="1" x14ac:dyDescent="0.2">
      <c r="A312" s="154" t="str">
        <f>IF('Basis-Tabelle-Samen'!A294="","",IF($D$1="Deutsch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12" s="337">
        <v>271</v>
      </c>
      <c r="C312" s="160" t="str">
        <f>IF('Basis-Tabelle-Samen'!G273="","",'Basis-Tabelle-Samen'!G273)</f>
        <v>07</v>
      </c>
      <c r="D312" s="155" t="str">
        <f>IF('Basis-Tabelle-Samen'!$BB273="","",
IF($D$1="Bulgarisch - BG",'Basis-Tabelle-Samen'!$BB273,
IF($D$1="Dänisch - DK",'Basis-Tabelle-Samen'!$BC273,
IF($D$1="Deutsch - DE",'Basis-Tabelle-Samen'!$BD273,
IF($D$1="Englisch - UK",'Basis-Tabelle-Samen'!$BE273,
IF($D$1="Estnisch - EE",'Basis-Tabelle-Samen'!$BF273,
IF($D$1="Finnisch - FI",'Basis-Tabelle-Samen'!$BG273,
IF($D$1="Französisch - FR",'Basis-Tabelle-Samen'!$BH273,
IF($D$1="Griechisch - GR",'Basis-Tabelle-Samen'!$BI273,
IF($D$1="Irisch - IE",'Basis-Tabelle-Samen'!$BJ273,
IF($D$1="Isländisch - IS",'Basis-Tabelle-Samen'!$BK273,
IF($D$1="Italienisch - IT",'Basis-Tabelle-Samen'!$BL273,
IF($D$1="Japanisch - JP",'Basis-Tabelle-Samen'!$BM273,
IF($D$1="Kroatisch - HR",'Basis-Tabelle-Samen'!$BN273,
IF($D$1="Lettisch - LV",'Basis-Tabelle-Samen'!$BO273,
IF($D$1="Litauisch - LT",'Basis-Tabelle-Samen'!$BP273,
IF($D$1="Maltesisch - MT",'Basis-Tabelle-Samen'!$BQ273,
IF($D$1="Niederländisch - NL",'Basis-Tabelle-Samen'!$BR273,
IF($D$1="Norwegisch - NO",'Basis-Tabelle-Samen'!$BS273,
IF($D$1="Polnisch - PL",'Basis-Tabelle-Samen'!$BT273,
IF($D$1="Portugiesisch - PT",'Basis-Tabelle-Samen'!$BU273,
IF($D$1="Rumänisch - RO",'Basis-Tabelle-Samen'!$BV273,
IF($D$1="Schwedisch - SE",'Basis-Tabelle-Samen'!$BW273,
IF($D$1="Slowakisch - SK",'Basis-Tabelle-Samen'!$BX273,
IF($D$1="Slowenisch - SI",'Basis-Tabelle-Samen'!$BY273,
IF($D$1="Spanisch - ES",'Basis-Tabelle-Samen'!$BZ273,
IF($D$1="Tschechisch - CZ",'Basis-Tabelle-Samen'!$BD273,
IF($D$1="Türkisch - TR",'Basis-Tabelle-Samen'!$CB273,
IF($D$1="Ungarisch - HU",'Basis-Tabelle-Samen'!$CC273,
" ACHTUNG")))))))))))))))))))))))))))))</f>
        <v>Mayweed
Matricaria chamomilla
Echte Kamille</v>
      </c>
      <c r="E312" s="190" t="str">
        <f t="shared" si="24"/>
        <v/>
      </c>
      <c r="F312" s="170"/>
      <c r="G312" s="12"/>
      <c r="H312" s="157">
        <f>IF('Basis-Tabelle-Samen'!K273="","",'Basis-Tabelle-Samen'!K273)</f>
        <v>75204</v>
      </c>
      <c r="I312" s="189">
        <f t="shared" si="25"/>
        <v>15</v>
      </c>
      <c r="J312" s="188">
        <f>IF(H312="",0,'Basis-Tabelle-Samen'!M273)</f>
        <v>2.4500000000000002</v>
      </c>
      <c r="K312" s="12"/>
      <c r="L312" s="157">
        <f>IF('Basis-Tabelle-Samen'!N273="","",'Basis-Tabelle-Samen'!N273)</f>
        <v>85204</v>
      </c>
      <c r="M312" s="189">
        <f t="shared" si="26"/>
        <v>18</v>
      </c>
      <c r="N312" s="188">
        <f>IF(L312="",0,'Basis-Tabelle-Samen'!P273)</f>
        <v>3.75</v>
      </c>
      <c r="O312" s="12"/>
      <c r="P312" s="157">
        <f>IF('Basis-Tabelle-Samen'!Q273="","",'Basis-Tabelle-Samen'!Q273)</f>
        <v>55204</v>
      </c>
      <c r="Q312" s="189">
        <f t="shared" si="27"/>
        <v>6</v>
      </c>
      <c r="R312" s="188">
        <f>IF(P312="",0,'Basis-Tabelle-Samen'!S273)</f>
        <v>4.95</v>
      </c>
      <c r="S312" s="12"/>
      <c r="T312" s="157">
        <f>IF('Basis-Tabelle-Samen'!T273="","",'Basis-Tabelle-Samen'!T273)</f>
        <v>35204</v>
      </c>
      <c r="U312" s="189">
        <f t="shared" si="28"/>
        <v>6</v>
      </c>
      <c r="V312" s="188">
        <f>IF(T312="",0,'Basis-Tabelle-Samen'!V273)</f>
        <v>6.75</v>
      </c>
      <c r="W312" s="12"/>
      <c r="X312" s="157">
        <f>IF('Basis-Tabelle-Samen'!W273="","",'Basis-Tabelle-Samen'!W273)</f>
        <v>65204</v>
      </c>
      <c r="Y312" s="189">
        <f t="shared" si="29"/>
        <v>8</v>
      </c>
      <c r="Z312" s="188">
        <f>IF(X312="",0,'Basis-Tabelle-Samen'!Y273)</f>
        <v>2.95</v>
      </c>
    </row>
    <row r="313" spans="1:26" ht="39.950000000000003" customHeight="1" x14ac:dyDescent="0.2">
      <c r="A313" s="154" t="str">
        <f>IF('Basis-Tabelle-Samen'!A303="","",IF($D$1="Deutsch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13" s="337">
        <v>299</v>
      </c>
      <c r="C313" s="160" t="str">
        <f>IF('Basis-Tabelle-Samen'!G301="","",'Basis-Tabelle-Samen'!G301)</f>
        <v>07</v>
      </c>
      <c r="D313" s="155" t="str">
        <f>IF('Basis-Tabelle-Samen'!$BB301="","",
IF($D$1="Bulgarisch - BG",'Basis-Tabelle-Samen'!$BB301,
IF($D$1="Dänisch - DK",'Basis-Tabelle-Samen'!$BC301,
IF($D$1="Deutsch - DE",'Basis-Tabelle-Samen'!$BD301,
IF($D$1="Englisch - UK",'Basis-Tabelle-Samen'!$BE301,
IF($D$1="Estnisch - EE",'Basis-Tabelle-Samen'!$BF301,
IF($D$1="Finnisch - FI",'Basis-Tabelle-Samen'!$BG301,
IF($D$1="Französisch - FR",'Basis-Tabelle-Samen'!$BH301,
IF($D$1="Griechisch - GR",'Basis-Tabelle-Samen'!$BI301,
IF($D$1="Irisch - IE",'Basis-Tabelle-Samen'!$BJ301,
IF($D$1="Isländisch - IS",'Basis-Tabelle-Samen'!$BK301,
IF($D$1="Italienisch - IT",'Basis-Tabelle-Samen'!$BL301,
IF($D$1="Japanisch - JP",'Basis-Tabelle-Samen'!$BM301,
IF($D$1="Kroatisch - HR",'Basis-Tabelle-Samen'!$BN301,
IF($D$1="Lettisch - LV",'Basis-Tabelle-Samen'!$BO301,
IF($D$1="Litauisch - LT",'Basis-Tabelle-Samen'!$BP301,
IF($D$1="Maltesisch - MT",'Basis-Tabelle-Samen'!$BQ301,
IF($D$1="Niederländisch - NL",'Basis-Tabelle-Samen'!$BR301,
IF($D$1="Norwegisch - NO",'Basis-Tabelle-Samen'!$BS301,
IF($D$1="Polnisch - PL",'Basis-Tabelle-Samen'!$BT301,
IF($D$1="Portugiesisch - PT",'Basis-Tabelle-Samen'!$BU301,
IF($D$1="Rumänisch - RO",'Basis-Tabelle-Samen'!$BV301,
IF($D$1="Schwedisch - SE",'Basis-Tabelle-Samen'!$BW301,
IF($D$1="Slowakisch - SK",'Basis-Tabelle-Samen'!$BX301,
IF($D$1="Slowenisch - SI",'Basis-Tabelle-Samen'!$BY301,
IF($D$1="Spanisch - ES",'Basis-Tabelle-Samen'!$BZ301,
IF($D$1="Tschechisch - CZ",'Basis-Tabelle-Samen'!$BD301,
IF($D$1="Türkisch - TR",'Basis-Tabelle-Samen'!$CB301,
IF($D$1="Ungarisch - HU",'Basis-Tabelle-Samen'!$CC301,
" ACHTUNG")))))))))))))))))))))))))))))</f>
        <v>Meadowsweet
Filipendula ulmaria
Echtes Mädesüß</v>
      </c>
      <c r="E313" s="190" t="str">
        <f t="shared" si="24"/>
        <v/>
      </c>
      <c r="F313" s="170"/>
      <c r="G313" s="12"/>
      <c r="H313" s="157">
        <f>IF('Basis-Tabelle-Samen'!K301="","",'Basis-Tabelle-Samen'!K301)</f>
        <v>75232</v>
      </c>
      <c r="I313" s="189">
        <f t="shared" si="25"/>
        <v>15</v>
      </c>
      <c r="J313" s="188">
        <f>IF(H313="",0,'Basis-Tabelle-Samen'!M301)</f>
        <v>2.4500000000000002</v>
      </c>
      <c r="K313" s="12"/>
      <c r="L313" s="157">
        <f>IF('Basis-Tabelle-Samen'!N301="","",'Basis-Tabelle-Samen'!N301)</f>
        <v>85232</v>
      </c>
      <c r="M313" s="189">
        <f t="shared" si="26"/>
        <v>18</v>
      </c>
      <c r="N313" s="188">
        <f>IF(L313="",0,'Basis-Tabelle-Samen'!P301)</f>
        <v>3.75</v>
      </c>
      <c r="O313" s="12"/>
      <c r="P313" s="157">
        <f>IF('Basis-Tabelle-Samen'!Q301="","",'Basis-Tabelle-Samen'!Q301)</f>
        <v>55232</v>
      </c>
      <c r="Q313" s="189">
        <f t="shared" si="27"/>
        <v>6</v>
      </c>
      <c r="R313" s="188">
        <f>IF(P313="",0,'Basis-Tabelle-Samen'!S301)</f>
        <v>4.95</v>
      </c>
      <c r="S313" s="12"/>
      <c r="T313" s="157">
        <f>IF('Basis-Tabelle-Samen'!T301="","",'Basis-Tabelle-Samen'!T301)</f>
        <v>35232</v>
      </c>
      <c r="U313" s="189">
        <f t="shared" si="28"/>
        <v>6</v>
      </c>
      <c r="V313" s="188">
        <f>IF(T313="",0,'Basis-Tabelle-Samen'!V301)</f>
        <v>6.75</v>
      </c>
      <c r="W313" s="12"/>
      <c r="X313" s="157">
        <f>IF('Basis-Tabelle-Samen'!W301="","",'Basis-Tabelle-Samen'!W301)</f>
        <v>65232</v>
      </c>
      <c r="Y313" s="189">
        <f t="shared" si="29"/>
        <v>8</v>
      </c>
      <c r="Z313" s="188">
        <f>IF(X313="",0,'Basis-Tabelle-Samen'!Y301)</f>
        <v>2.95</v>
      </c>
    </row>
    <row r="314" spans="1:26" ht="39.950000000000003" customHeight="1" x14ac:dyDescent="0.2">
      <c r="A314" s="154" t="str">
        <f>IF('Basis-Tabelle-Samen'!A299="","",IF($D$1="Deutsch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14" s="337">
        <v>297</v>
      </c>
      <c r="C314" s="160" t="str">
        <f>IF('Basis-Tabelle-Samen'!G299="","",'Basis-Tabelle-Samen'!G299)</f>
        <v>07</v>
      </c>
      <c r="D314" s="155" t="str">
        <f>IF('Basis-Tabelle-Samen'!$BB299="","",
IF($D$1="Bulgarisch - BG",'Basis-Tabelle-Samen'!$BB299,
IF($D$1="Dänisch - DK",'Basis-Tabelle-Samen'!$BC299,
IF($D$1="Deutsch - DE",'Basis-Tabelle-Samen'!$BD299,
IF($D$1="Englisch - UK",'Basis-Tabelle-Samen'!$BE299,
IF($D$1="Estnisch - EE",'Basis-Tabelle-Samen'!$BF299,
IF($D$1="Finnisch - FI",'Basis-Tabelle-Samen'!$BG299,
IF($D$1="Französisch - FR",'Basis-Tabelle-Samen'!$BH299,
IF($D$1="Griechisch - GR",'Basis-Tabelle-Samen'!$BI299,
IF($D$1="Irisch - IE",'Basis-Tabelle-Samen'!$BJ299,
IF($D$1="Isländisch - IS",'Basis-Tabelle-Samen'!$BK299,
IF($D$1="Italienisch - IT",'Basis-Tabelle-Samen'!$BL299,
IF($D$1="Japanisch - JP",'Basis-Tabelle-Samen'!$BM299,
IF($D$1="Kroatisch - HR",'Basis-Tabelle-Samen'!$BN299,
IF($D$1="Lettisch - LV",'Basis-Tabelle-Samen'!$BO299,
IF($D$1="Litauisch - LT",'Basis-Tabelle-Samen'!$BP299,
IF($D$1="Maltesisch - MT",'Basis-Tabelle-Samen'!$BQ299,
IF($D$1="Niederländisch - NL",'Basis-Tabelle-Samen'!$BR299,
IF($D$1="Norwegisch - NO",'Basis-Tabelle-Samen'!$BS299,
IF($D$1="Polnisch - PL",'Basis-Tabelle-Samen'!$BT299,
IF($D$1="Portugiesisch - PT",'Basis-Tabelle-Samen'!$BU299,
IF($D$1="Rumänisch - RO",'Basis-Tabelle-Samen'!$BV299,
IF($D$1="Schwedisch - SE",'Basis-Tabelle-Samen'!$BW299,
IF($D$1="Slowakisch - SK",'Basis-Tabelle-Samen'!$BX299,
IF($D$1="Slowenisch - SI",'Basis-Tabelle-Samen'!$BY299,
IF($D$1="Spanisch - ES",'Basis-Tabelle-Samen'!$BZ299,
IF($D$1="Tschechisch - CZ",'Basis-Tabelle-Samen'!$BD299,
IF($D$1="Türkisch - TR",'Basis-Tabelle-Samen'!$CB299,
IF($D$1="Ungarisch - HU",'Basis-Tabelle-Samen'!$CC299,
" ACHTUNG")))))))))))))))))))))))))))))</f>
        <v>Milk thistle
Silybum marianum
Mariendistel</v>
      </c>
      <c r="E314" s="190" t="str">
        <f t="shared" si="24"/>
        <v/>
      </c>
      <c r="F314" s="170"/>
      <c r="G314" s="12"/>
      <c r="H314" s="157">
        <f>IF('Basis-Tabelle-Samen'!K299="","",'Basis-Tabelle-Samen'!K299)</f>
        <v>75230</v>
      </c>
      <c r="I314" s="189">
        <f t="shared" si="25"/>
        <v>15</v>
      </c>
      <c r="J314" s="188">
        <f>IF(H314="",0,'Basis-Tabelle-Samen'!M299)</f>
        <v>2.4500000000000002</v>
      </c>
      <c r="K314" s="12"/>
      <c r="L314" s="157">
        <f>IF('Basis-Tabelle-Samen'!N299="","",'Basis-Tabelle-Samen'!N299)</f>
        <v>85230</v>
      </c>
      <c r="M314" s="189">
        <f t="shared" si="26"/>
        <v>18</v>
      </c>
      <c r="N314" s="188">
        <f>IF(L314="",0,'Basis-Tabelle-Samen'!P299)</f>
        <v>3.75</v>
      </c>
      <c r="O314" s="12"/>
      <c r="P314" s="157">
        <f>IF('Basis-Tabelle-Samen'!Q299="","",'Basis-Tabelle-Samen'!Q299)</f>
        <v>55230</v>
      </c>
      <c r="Q314" s="189">
        <f t="shared" si="27"/>
        <v>6</v>
      </c>
      <c r="R314" s="188">
        <f>IF(P314="",0,'Basis-Tabelle-Samen'!S299)</f>
        <v>4.95</v>
      </c>
      <c r="S314" s="12"/>
      <c r="T314" s="157">
        <f>IF('Basis-Tabelle-Samen'!T299="","",'Basis-Tabelle-Samen'!T299)</f>
        <v>35230</v>
      </c>
      <c r="U314" s="189">
        <f t="shared" si="28"/>
        <v>6</v>
      </c>
      <c r="V314" s="188">
        <f>IF(T314="",0,'Basis-Tabelle-Samen'!V299)</f>
        <v>6.75</v>
      </c>
      <c r="W314" s="12"/>
      <c r="X314" s="157">
        <f>IF('Basis-Tabelle-Samen'!W299="","",'Basis-Tabelle-Samen'!W299)</f>
        <v>65230</v>
      </c>
      <c r="Y314" s="189">
        <f t="shared" si="29"/>
        <v>8</v>
      </c>
      <c r="Z314" s="188">
        <f>IF(X314="",0,'Basis-Tabelle-Samen'!Y299)</f>
        <v>2.95</v>
      </c>
    </row>
    <row r="315" spans="1:26" ht="39.950000000000003" customHeight="1" x14ac:dyDescent="0.2">
      <c r="A315" s="154" t="str">
        <f>IF('Basis-Tabelle-Samen'!A285="","",IF($D$1="Deutsch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15" s="337">
        <v>301</v>
      </c>
      <c r="C315" s="160" t="str">
        <f>IF('Basis-Tabelle-Samen'!G303="","",'Basis-Tabelle-Samen'!G303)</f>
        <v>07</v>
      </c>
      <c r="D315" s="155" t="str">
        <f>IF('Basis-Tabelle-Samen'!$BB303="","",
IF($D$1="Bulgarisch - BG",'Basis-Tabelle-Samen'!$BB303,
IF($D$1="Dänisch - DK",'Basis-Tabelle-Samen'!$BC303,
IF($D$1="Deutsch - DE",'Basis-Tabelle-Samen'!$BD303,
IF($D$1="Englisch - UK",'Basis-Tabelle-Samen'!$BE303,
IF($D$1="Estnisch - EE",'Basis-Tabelle-Samen'!$BF303,
IF($D$1="Finnisch - FI",'Basis-Tabelle-Samen'!$BG303,
IF($D$1="Französisch - FR",'Basis-Tabelle-Samen'!$BH303,
IF($D$1="Griechisch - GR",'Basis-Tabelle-Samen'!$BI303,
IF($D$1="Irisch - IE",'Basis-Tabelle-Samen'!$BJ303,
IF($D$1="Isländisch - IS",'Basis-Tabelle-Samen'!$BK303,
IF($D$1="Italienisch - IT",'Basis-Tabelle-Samen'!$BL303,
IF($D$1="Japanisch - JP",'Basis-Tabelle-Samen'!$BM303,
IF($D$1="Kroatisch - HR",'Basis-Tabelle-Samen'!$BN303,
IF($D$1="Lettisch - LV",'Basis-Tabelle-Samen'!$BO303,
IF($D$1="Litauisch - LT",'Basis-Tabelle-Samen'!$BP303,
IF($D$1="Maltesisch - MT",'Basis-Tabelle-Samen'!$BQ303,
IF($D$1="Niederländisch - NL",'Basis-Tabelle-Samen'!$BR303,
IF($D$1="Norwegisch - NO",'Basis-Tabelle-Samen'!$BS303,
IF($D$1="Polnisch - PL",'Basis-Tabelle-Samen'!$BT303,
IF($D$1="Portugiesisch - PT",'Basis-Tabelle-Samen'!$BU303,
IF($D$1="Rumänisch - RO",'Basis-Tabelle-Samen'!$BV303,
IF($D$1="Schwedisch - SE",'Basis-Tabelle-Samen'!$BW303,
IF($D$1="Slowakisch - SK",'Basis-Tabelle-Samen'!$BX303,
IF($D$1="Slowenisch - SI",'Basis-Tabelle-Samen'!$BY303,
IF($D$1="Spanisch - ES",'Basis-Tabelle-Samen'!$BZ303,
IF($D$1="Tschechisch - CZ",'Basis-Tabelle-Samen'!$BD303,
IF($D$1="Türkisch - TR",'Basis-Tabelle-Samen'!$CB303,
IF($D$1="Ungarisch - HU",'Basis-Tabelle-Samen'!$CC303,
" ACHTUNG")))))))))))))))))))))))))))))</f>
        <v>Monk’s Pepper
Vitex agnus-castus
Mönchspfeffer</v>
      </c>
      <c r="E315" s="190" t="str">
        <f t="shared" si="24"/>
        <v/>
      </c>
      <c r="F315" s="170"/>
      <c r="G315" s="12"/>
      <c r="H315" s="157">
        <f>IF('Basis-Tabelle-Samen'!K303="","",'Basis-Tabelle-Samen'!K303)</f>
        <v>75234</v>
      </c>
      <c r="I315" s="189">
        <f t="shared" si="25"/>
        <v>15</v>
      </c>
      <c r="J315" s="188">
        <f>IF(H315="",0,'Basis-Tabelle-Samen'!M303)</f>
        <v>2.4500000000000002</v>
      </c>
      <c r="K315" s="12"/>
      <c r="L315" s="157">
        <f>IF('Basis-Tabelle-Samen'!N303="","",'Basis-Tabelle-Samen'!N303)</f>
        <v>85234</v>
      </c>
      <c r="M315" s="189">
        <f t="shared" si="26"/>
        <v>18</v>
      </c>
      <c r="N315" s="188">
        <f>IF(L315="",0,'Basis-Tabelle-Samen'!P303)</f>
        <v>3.75</v>
      </c>
      <c r="O315" s="12"/>
      <c r="P315" s="157">
        <f>IF('Basis-Tabelle-Samen'!Q303="","",'Basis-Tabelle-Samen'!Q303)</f>
        <v>55234</v>
      </c>
      <c r="Q315" s="189">
        <f t="shared" si="27"/>
        <v>6</v>
      </c>
      <c r="R315" s="188">
        <f>IF(P315="",0,'Basis-Tabelle-Samen'!S303)</f>
        <v>4.95</v>
      </c>
      <c r="S315" s="12"/>
      <c r="T315" s="157">
        <f>IF('Basis-Tabelle-Samen'!T303="","",'Basis-Tabelle-Samen'!T303)</f>
        <v>35234</v>
      </c>
      <c r="U315" s="189">
        <f t="shared" si="28"/>
        <v>6</v>
      </c>
      <c r="V315" s="188">
        <f>IF(T315="",0,'Basis-Tabelle-Samen'!V303)</f>
        <v>6.75</v>
      </c>
      <c r="W315" s="12"/>
      <c r="X315" s="157">
        <f>IF('Basis-Tabelle-Samen'!W303="","",'Basis-Tabelle-Samen'!W303)</f>
        <v>65234</v>
      </c>
      <c r="Y315" s="189">
        <f t="shared" si="29"/>
        <v>8</v>
      </c>
      <c r="Z315" s="188">
        <f>IF(X315="",0,'Basis-Tabelle-Samen'!Y303)</f>
        <v>2.95</v>
      </c>
    </row>
    <row r="316" spans="1:26" ht="39.950000000000003" customHeight="1" x14ac:dyDescent="0.2">
      <c r="A316" s="154" t="str">
        <f>IF('Basis-Tabelle-Samen'!A270="","",IF($D$1="Deutsch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16" s="337">
        <v>269</v>
      </c>
      <c r="C316" s="160" t="str">
        <f>IF('Basis-Tabelle-Samen'!G271="","",'Basis-Tabelle-Samen'!G271)</f>
        <v>07</v>
      </c>
      <c r="D316" s="155" t="str">
        <f>IF('Basis-Tabelle-Samen'!$BB271="","",
IF($D$1="Bulgarisch - BG",'Basis-Tabelle-Samen'!$BB271,
IF($D$1="Dänisch - DK",'Basis-Tabelle-Samen'!$BC271,
IF($D$1="Deutsch - DE",'Basis-Tabelle-Samen'!$BD271,
IF($D$1="Englisch - UK",'Basis-Tabelle-Samen'!$BE271,
IF($D$1="Estnisch - EE",'Basis-Tabelle-Samen'!$BF271,
IF($D$1="Finnisch - FI",'Basis-Tabelle-Samen'!$BG271,
IF($D$1="Französisch - FR",'Basis-Tabelle-Samen'!$BH271,
IF($D$1="Griechisch - GR",'Basis-Tabelle-Samen'!$BI271,
IF($D$1="Irisch - IE",'Basis-Tabelle-Samen'!$BJ271,
IF($D$1="Isländisch - IS",'Basis-Tabelle-Samen'!$BK271,
IF($D$1="Italienisch - IT",'Basis-Tabelle-Samen'!$BL271,
IF($D$1="Japanisch - JP",'Basis-Tabelle-Samen'!$BM271,
IF($D$1="Kroatisch - HR",'Basis-Tabelle-Samen'!$BN271,
IF($D$1="Lettisch - LV",'Basis-Tabelle-Samen'!$BO271,
IF($D$1="Litauisch - LT",'Basis-Tabelle-Samen'!$BP271,
IF($D$1="Maltesisch - MT",'Basis-Tabelle-Samen'!$BQ271,
IF($D$1="Niederländisch - NL",'Basis-Tabelle-Samen'!$BR271,
IF($D$1="Norwegisch - NO",'Basis-Tabelle-Samen'!$BS271,
IF($D$1="Polnisch - PL",'Basis-Tabelle-Samen'!$BT271,
IF($D$1="Portugiesisch - PT",'Basis-Tabelle-Samen'!$BU271,
IF($D$1="Rumänisch - RO",'Basis-Tabelle-Samen'!$BV271,
IF($D$1="Schwedisch - SE",'Basis-Tabelle-Samen'!$BW271,
IF($D$1="Slowakisch - SK",'Basis-Tabelle-Samen'!$BX271,
IF($D$1="Slowenisch - SI",'Basis-Tabelle-Samen'!$BY271,
IF($D$1="Spanisch - ES",'Basis-Tabelle-Samen'!$BZ271,
IF($D$1="Tschechisch - CZ",'Basis-Tabelle-Samen'!$BD271,
IF($D$1="Türkisch - TR",'Basis-Tabelle-Samen'!$CB271,
IF($D$1="Ungarisch - HU",'Basis-Tabelle-Samen'!$CC271,
" ACHTUNG")))))))))))))))))))))))))))))</f>
        <v>Mountain Arnica
Arnica montana
Echte Arnica</v>
      </c>
      <c r="E316" s="190" t="str">
        <f t="shared" si="24"/>
        <v/>
      </c>
      <c r="F316" s="170"/>
      <c r="G316" s="12"/>
      <c r="H316" s="157">
        <f>IF('Basis-Tabelle-Samen'!K271="","",'Basis-Tabelle-Samen'!K271)</f>
        <v>75202</v>
      </c>
      <c r="I316" s="189">
        <f t="shared" si="25"/>
        <v>15</v>
      </c>
      <c r="J316" s="188">
        <f>IF(H316="",0,'Basis-Tabelle-Samen'!M271)</f>
        <v>2.4500000000000002</v>
      </c>
      <c r="K316" s="12"/>
      <c r="L316" s="157">
        <f>IF('Basis-Tabelle-Samen'!N271="","",'Basis-Tabelle-Samen'!N271)</f>
        <v>85202</v>
      </c>
      <c r="M316" s="189">
        <f t="shared" si="26"/>
        <v>18</v>
      </c>
      <c r="N316" s="188">
        <f>IF(L316="",0,'Basis-Tabelle-Samen'!P271)</f>
        <v>3.75</v>
      </c>
      <c r="O316" s="12"/>
      <c r="P316" s="157">
        <f>IF('Basis-Tabelle-Samen'!Q271="","",'Basis-Tabelle-Samen'!Q271)</f>
        <v>55202</v>
      </c>
      <c r="Q316" s="189">
        <f t="shared" si="27"/>
        <v>6</v>
      </c>
      <c r="R316" s="188">
        <f>IF(P316="",0,'Basis-Tabelle-Samen'!S271)</f>
        <v>4.95</v>
      </c>
      <c r="S316" s="12"/>
      <c r="T316" s="157">
        <f>IF('Basis-Tabelle-Samen'!T271="","",'Basis-Tabelle-Samen'!T271)</f>
        <v>35202</v>
      </c>
      <c r="U316" s="189">
        <f t="shared" si="28"/>
        <v>6</v>
      </c>
      <c r="V316" s="188">
        <f>IF(T316="",0,'Basis-Tabelle-Samen'!V271)</f>
        <v>6.75</v>
      </c>
      <c r="W316" s="12"/>
      <c r="X316" s="157">
        <f>IF('Basis-Tabelle-Samen'!W271="","",'Basis-Tabelle-Samen'!W271)</f>
        <v>65202</v>
      </c>
      <c r="Y316" s="189">
        <f t="shared" si="29"/>
        <v>8</v>
      </c>
      <c r="Z316" s="188">
        <f>IF(X316="",0,'Basis-Tabelle-Samen'!Y271)</f>
        <v>2.95</v>
      </c>
    </row>
    <row r="317" spans="1:26" ht="39.950000000000003" customHeight="1" x14ac:dyDescent="0.2">
      <c r="A317" s="154" t="str">
        <f>IF('Basis-Tabelle-Samen'!A288="","",IF($D$1="Deutsch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17" s="337">
        <v>283</v>
      </c>
      <c r="C317" s="160" t="str">
        <f>IF('Basis-Tabelle-Samen'!G285="","",'Basis-Tabelle-Samen'!G285)</f>
        <v>07</v>
      </c>
      <c r="D317" s="155" t="str">
        <f>IF('Basis-Tabelle-Samen'!$BB285="","",
IF($D$1="Bulgarisch - BG",'Basis-Tabelle-Samen'!$BB285,
IF($D$1="Dänisch - DK",'Basis-Tabelle-Samen'!$BC285,
IF($D$1="Deutsch - DE",'Basis-Tabelle-Samen'!$BD285,
IF($D$1="Englisch - UK",'Basis-Tabelle-Samen'!$BE285,
IF($D$1="Estnisch - EE",'Basis-Tabelle-Samen'!$BF285,
IF($D$1="Finnisch - FI",'Basis-Tabelle-Samen'!$BG285,
IF($D$1="Französisch - FR",'Basis-Tabelle-Samen'!$BH285,
IF($D$1="Griechisch - GR",'Basis-Tabelle-Samen'!$BI285,
IF($D$1="Irisch - IE",'Basis-Tabelle-Samen'!$BJ285,
IF($D$1="Isländisch - IS",'Basis-Tabelle-Samen'!$BK285,
IF($D$1="Italienisch - IT",'Basis-Tabelle-Samen'!$BL285,
IF($D$1="Japanisch - JP",'Basis-Tabelle-Samen'!$BM285,
IF($D$1="Kroatisch - HR",'Basis-Tabelle-Samen'!$BN285,
IF($D$1="Lettisch - LV",'Basis-Tabelle-Samen'!$BO285,
IF($D$1="Litauisch - LT",'Basis-Tabelle-Samen'!$BP285,
IF($D$1="Maltesisch - MT",'Basis-Tabelle-Samen'!$BQ285,
IF($D$1="Niederländisch - NL",'Basis-Tabelle-Samen'!$BR285,
IF($D$1="Norwegisch - NO",'Basis-Tabelle-Samen'!$BS285,
IF($D$1="Polnisch - PL",'Basis-Tabelle-Samen'!$BT285,
IF($D$1="Portugiesisch - PT",'Basis-Tabelle-Samen'!$BU285,
IF($D$1="Rumänisch - RO",'Basis-Tabelle-Samen'!$BV285,
IF($D$1="Schwedisch - SE",'Basis-Tabelle-Samen'!$BW285,
IF($D$1="Slowakisch - SK",'Basis-Tabelle-Samen'!$BX285,
IF($D$1="Slowenisch - SI",'Basis-Tabelle-Samen'!$BY285,
IF($D$1="Spanisch - ES",'Basis-Tabelle-Samen'!$BZ285,
IF($D$1="Tschechisch - CZ",'Basis-Tabelle-Samen'!$BD285,
IF($D$1="Türkisch - TR",'Basis-Tabelle-Samen'!$CB285,
IF($D$1="Ungarisch - HU",'Basis-Tabelle-Samen'!$CC285,
" ACHTUNG")))))))))))))))))))))))))))))</f>
        <v>Peppermint
Mentha piperita
Pfefferminze</v>
      </c>
      <c r="E317" s="190" t="str">
        <f t="shared" si="24"/>
        <v/>
      </c>
      <c r="F317" s="170"/>
      <c r="G317" s="12"/>
      <c r="H317" s="157">
        <f>IF('Basis-Tabelle-Samen'!K285="","",'Basis-Tabelle-Samen'!K285)</f>
        <v>75216</v>
      </c>
      <c r="I317" s="189">
        <f t="shared" si="25"/>
        <v>15</v>
      </c>
      <c r="J317" s="188">
        <f>IF(H317="",0,'Basis-Tabelle-Samen'!M285)</f>
        <v>2.4500000000000002</v>
      </c>
      <c r="K317" s="12"/>
      <c r="L317" s="157">
        <f>IF('Basis-Tabelle-Samen'!N285="","",'Basis-Tabelle-Samen'!N285)</f>
        <v>85216</v>
      </c>
      <c r="M317" s="189">
        <f t="shared" si="26"/>
        <v>18</v>
      </c>
      <c r="N317" s="188">
        <f>IF(L317="",0,'Basis-Tabelle-Samen'!P285)</f>
        <v>3.75</v>
      </c>
      <c r="O317" s="12"/>
      <c r="P317" s="157">
        <f>IF('Basis-Tabelle-Samen'!Q285="","",'Basis-Tabelle-Samen'!Q285)</f>
        <v>55216</v>
      </c>
      <c r="Q317" s="189">
        <f t="shared" si="27"/>
        <v>6</v>
      </c>
      <c r="R317" s="188">
        <f>IF(P317="",0,'Basis-Tabelle-Samen'!S285)</f>
        <v>4.95</v>
      </c>
      <c r="S317" s="12"/>
      <c r="T317" s="157">
        <f>IF('Basis-Tabelle-Samen'!T285="","",'Basis-Tabelle-Samen'!T285)</f>
        <v>35216</v>
      </c>
      <c r="U317" s="189">
        <f t="shared" si="28"/>
        <v>6</v>
      </c>
      <c r="V317" s="188">
        <f>IF(T317="",0,'Basis-Tabelle-Samen'!V285)</f>
        <v>6.75</v>
      </c>
      <c r="W317" s="12"/>
      <c r="X317" s="157">
        <f>IF('Basis-Tabelle-Samen'!W285="","",'Basis-Tabelle-Samen'!W285)</f>
        <v>65216</v>
      </c>
      <c r="Y317" s="189">
        <f t="shared" si="29"/>
        <v>8</v>
      </c>
      <c r="Z317" s="188">
        <f>IF(X317="",0,'Basis-Tabelle-Samen'!Y285)</f>
        <v>2.95</v>
      </c>
    </row>
    <row r="318" spans="1:26" ht="39.950000000000003" customHeight="1" x14ac:dyDescent="0.2">
      <c r="A318" s="154" t="str">
        <f>IF('Basis-Tabelle-Samen'!A308="","",IF($D$1="Deutsch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18" s="337">
        <v>281</v>
      </c>
      <c r="C318" s="160" t="str">
        <f>IF('Basis-Tabelle-Samen'!G283="","",'Basis-Tabelle-Samen'!G283)</f>
        <v>07</v>
      </c>
      <c r="D318" s="155" t="str">
        <f>IF('Basis-Tabelle-Samen'!$BB283="","",
IF($D$1="Bulgarisch - BG",'Basis-Tabelle-Samen'!$BB283,
IF($D$1="Dänisch - DK",'Basis-Tabelle-Samen'!$BC283,
IF($D$1="Deutsch - DE",'Basis-Tabelle-Samen'!$BD283,
IF($D$1="Englisch - UK",'Basis-Tabelle-Samen'!$BE283,
IF($D$1="Estnisch - EE",'Basis-Tabelle-Samen'!$BF283,
IF($D$1="Finnisch - FI",'Basis-Tabelle-Samen'!$BG283,
IF($D$1="Französisch - FR",'Basis-Tabelle-Samen'!$BH283,
IF($D$1="Griechisch - GR",'Basis-Tabelle-Samen'!$BI283,
IF($D$1="Irisch - IE",'Basis-Tabelle-Samen'!$BJ283,
IF($D$1="Isländisch - IS",'Basis-Tabelle-Samen'!$BK283,
IF($D$1="Italienisch - IT",'Basis-Tabelle-Samen'!$BL283,
IF($D$1="Japanisch - JP",'Basis-Tabelle-Samen'!$BM283,
IF($D$1="Kroatisch - HR",'Basis-Tabelle-Samen'!$BN283,
IF($D$1="Lettisch - LV",'Basis-Tabelle-Samen'!$BO283,
IF($D$1="Litauisch - LT",'Basis-Tabelle-Samen'!$BP283,
IF($D$1="Maltesisch - MT",'Basis-Tabelle-Samen'!$BQ283,
IF($D$1="Niederländisch - NL",'Basis-Tabelle-Samen'!$BR283,
IF($D$1="Norwegisch - NO",'Basis-Tabelle-Samen'!$BS283,
IF($D$1="Polnisch - PL",'Basis-Tabelle-Samen'!$BT283,
IF($D$1="Portugiesisch - PT",'Basis-Tabelle-Samen'!$BU283,
IF($D$1="Rumänisch - RO",'Basis-Tabelle-Samen'!$BV283,
IF($D$1="Schwedisch - SE",'Basis-Tabelle-Samen'!$BW283,
IF($D$1="Slowakisch - SK",'Basis-Tabelle-Samen'!$BX283,
IF($D$1="Slowenisch - SI",'Basis-Tabelle-Samen'!$BY283,
IF($D$1="Spanisch - ES",'Basis-Tabelle-Samen'!$BZ283,
IF($D$1="Tschechisch - CZ",'Basis-Tabelle-Samen'!$BD283,
IF($D$1="Türkisch - TR",'Basis-Tabelle-Samen'!$CB283,
IF($D$1="Ungarisch - HU",'Basis-Tabelle-Samen'!$CC283,
" ACHTUNG")))))))))))))))))))))))))))))</f>
        <v>Pot Marygold
Calendula officinalis
Ringelblume</v>
      </c>
      <c r="E318" s="190" t="str">
        <f t="shared" si="24"/>
        <v/>
      </c>
      <c r="F318" s="170"/>
      <c r="G318" s="12"/>
      <c r="H318" s="157">
        <f>IF('Basis-Tabelle-Samen'!K283="","",'Basis-Tabelle-Samen'!K283)</f>
        <v>75214</v>
      </c>
      <c r="I318" s="189">
        <f t="shared" si="25"/>
        <v>15</v>
      </c>
      <c r="J318" s="188">
        <f>IF(H318="",0,'Basis-Tabelle-Samen'!M283)</f>
        <v>2.4500000000000002</v>
      </c>
      <c r="K318" s="12"/>
      <c r="L318" s="157">
        <f>IF('Basis-Tabelle-Samen'!N283="","",'Basis-Tabelle-Samen'!N283)</f>
        <v>85214</v>
      </c>
      <c r="M318" s="189">
        <f t="shared" si="26"/>
        <v>18</v>
      </c>
      <c r="N318" s="188">
        <f>IF(L318="",0,'Basis-Tabelle-Samen'!P283)</f>
        <v>3.75</v>
      </c>
      <c r="O318" s="12"/>
      <c r="P318" s="157">
        <f>IF('Basis-Tabelle-Samen'!Q283="","",'Basis-Tabelle-Samen'!Q283)</f>
        <v>55214</v>
      </c>
      <c r="Q318" s="189">
        <f t="shared" si="27"/>
        <v>6</v>
      </c>
      <c r="R318" s="188">
        <f>IF(P318="",0,'Basis-Tabelle-Samen'!S283)</f>
        <v>4.95</v>
      </c>
      <c r="S318" s="12"/>
      <c r="T318" s="157">
        <f>IF('Basis-Tabelle-Samen'!T283="","",'Basis-Tabelle-Samen'!T283)</f>
        <v>35214</v>
      </c>
      <c r="U318" s="189">
        <f t="shared" si="28"/>
        <v>6</v>
      </c>
      <c r="V318" s="188">
        <f>IF(T318="",0,'Basis-Tabelle-Samen'!V283)</f>
        <v>6.75</v>
      </c>
      <c r="W318" s="12"/>
      <c r="X318" s="157">
        <f>IF('Basis-Tabelle-Samen'!W283="","",'Basis-Tabelle-Samen'!W283)</f>
        <v>65214</v>
      </c>
      <c r="Y318" s="189">
        <f t="shared" si="29"/>
        <v>8</v>
      </c>
      <c r="Z318" s="188">
        <f>IF(X318="",0,'Basis-Tabelle-Samen'!Y283)</f>
        <v>2.95</v>
      </c>
    </row>
    <row r="319" spans="1:26" ht="39.950000000000003" customHeight="1" x14ac:dyDescent="0.2">
      <c r="A319" s="154" t="str">
        <f>IF('Basis-Tabelle-Samen'!A289="","",IF($D$1="Deutsch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19" s="337">
        <v>284</v>
      </c>
      <c r="C319" s="160" t="str">
        <f>IF('Basis-Tabelle-Samen'!G286="","",'Basis-Tabelle-Samen'!G286)</f>
        <v>07</v>
      </c>
      <c r="D319" s="155" t="str">
        <f>IF('Basis-Tabelle-Samen'!$BB286="","",
IF($D$1="Bulgarisch - BG",'Basis-Tabelle-Samen'!$BB286,
IF($D$1="Dänisch - DK",'Basis-Tabelle-Samen'!$BC286,
IF($D$1="Deutsch - DE",'Basis-Tabelle-Samen'!$BD286,
IF($D$1="Englisch - UK",'Basis-Tabelle-Samen'!$BE286,
IF($D$1="Estnisch - EE",'Basis-Tabelle-Samen'!$BF286,
IF($D$1="Finnisch - FI",'Basis-Tabelle-Samen'!$BG286,
IF($D$1="Französisch - FR",'Basis-Tabelle-Samen'!$BH286,
IF($D$1="Griechisch - GR",'Basis-Tabelle-Samen'!$BI286,
IF($D$1="Irisch - IE",'Basis-Tabelle-Samen'!$BJ286,
IF($D$1="Isländisch - IS",'Basis-Tabelle-Samen'!$BK286,
IF($D$1="Italienisch - IT",'Basis-Tabelle-Samen'!$BL286,
IF($D$1="Japanisch - JP",'Basis-Tabelle-Samen'!$BM286,
IF($D$1="Kroatisch - HR",'Basis-Tabelle-Samen'!$BN286,
IF($D$1="Lettisch - LV",'Basis-Tabelle-Samen'!$BO286,
IF($D$1="Litauisch - LT",'Basis-Tabelle-Samen'!$BP286,
IF($D$1="Maltesisch - MT",'Basis-Tabelle-Samen'!$BQ286,
IF($D$1="Niederländisch - NL",'Basis-Tabelle-Samen'!$BR286,
IF($D$1="Norwegisch - NO",'Basis-Tabelle-Samen'!$BS286,
IF($D$1="Polnisch - PL",'Basis-Tabelle-Samen'!$BT286,
IF($D$1="Portugiesisch - PT",'Basis-Tabelle-Samen'!$BU286,
IF($D$1="Rumänisch - RO",'Basis-Tabelle-Samen'!$BV286,
IF($D$1="Schwedisch - SE",'Basis-Tabelle-Samen'!$BW286,
IF($D$1="Slowakisch - SK",'Basis-Tabelle-Samen'!$BX286,
IF($D$1="Slowenisch - SI",'Basis-Tabelle-Samen'!$BY286,
IF($D$1="Spanisch - ES",'Basis-Tabelle-Samen'!$BZ286,
IF($D$1="Tschechisch - CZ",'Basis-Tabelle-Samen'!$BD286,
IF($D$1="Türkisch - TR",'Basis-Tabelle-Samen'!$CB286,
IF($D$1="Ungarisch - HU",'Basis-Tabelle-Samen'!$CC286,
" ACHTUNG")))))))))))))))))))))))))))))</f>
        <v>Primrose
Primula veris
Schlüsselblume</v>
      </c>
      <c r="E319" s="190" t="str">
        <f t="shared" si="24"/>
        <v/>
      </c>
      <c r="F319" s="170"/>
      <c r="G319" s="12"/>
      <c r="H319" s="157">
        <f>IF('Basis-Tabelle-Samen'!K286="","",'Basis-Tabelle-Samen'!K286)</f>
        <v>75217</v>
      </c>
      <c r="I319" s="189">
        <f t="shared" si="25"/>
        <v>15</v>
      </c>
      <c r="J319" s="188">
        <f>IF(H319="",0,'Basis-Tabelle-Samen'!M286)</f>
        <v>2.4500000000000002</v>
      </c>
      <c r="K319" s="12"/>
      <c r="L319" s="157">
        <f>IF('Basis-Tabelle-Samen'!N286="","",'Basis-Tabelle-Samen'!N286)</f>
        <v>85217</v>
      </c>
      <c r="M319" s="189">
        <f t="shared" si="26"/>
        <v>18</v>
      </c>
      <c r="N319" s="188">
        <f>IF(L319="",0,'Basis-Tabelle-Samen'!P286)</f>
        <v>3.75</v>
      </c>
      <c r="O319" s="12"/>
      <c r="P319" s="157">
        <f>IF('Basis-Tabelle-Samen'!Q286="","",'Basis-Tabelle-Samen'!Q286)</f>
        <v>55217</v>
      </c>
      <c r="Q319" s="189">
        <f t="shared" si="27"/>
        <v>6</v>
      </c>
      <c r="R319" s="188">
        <f>IF(P319="",0,'Basis-Tabelle-Samen'!S286)</f>
        <v>4.95</v>
      </c>
      <c r="S319" s="12"/>
      <c r="T319" s="157">
        <f>IF('Basis-Tabelle-Samen'!T286="","",'Basis-Tabelle-Samen'!T286)</f>
        <v>35217</v>
      </c>
      <c r="U319" s="189">
        <f t="shared" si="28"/>
        <v>6</v>
      </c>
      <c r="V319" s="188">
        <f>IF(T319="",0,'Basis-Tabelle-Samen'!V286)</f>
        <v>6.75</v>
      </c>
      <c r="W319" s="12"/>
      <c r="X319" s="157">
        <f>IF('Basis-Tabelle-Samen'!W286="","",'Basis-Tabelle-Samen'!W286)</f>
        <v>65217</v>
      </c>
      <c r="Y319" s="189">
        <f t="shared" si="29"/>
        <v>8</v>
      </c>
      <c r="Z319" s="188">
        <f>IF(X319="",0,'Basis-Tabelle-Samen'!Y286)</f>
        <v>2.95</v>
      </c>
    </row>
    <row r="320" spans="1:26" ht="39.950000000000003" customHeight="1" x14ac:dyDescent="0.2">
      <c r="A320" s="154" t="str">
        <f>IF('Basis-Tabelle-Samen'!A295="","",IF($D$1="Deutsch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20" s="337">
        <v>286</v>
      </c>
      <c r="C320" s="160" t="str">
        <f>IF('Basis-Tabelle-Samen'!G288="","",'Basis-Tabelle-Samen'!G288)</f>
        <v>07</v>
      </c>
      <c r="D320" s="155" t="str">
        <f>IF('Basis-Tabelle-Samen'!$BB288="","",
IF($D$1="Bulgarisch - BG",'Basis-Tabelle-Samen'!$BB288,
IF($D$1="Dänisch - DK",'Basis-Tabelle-Samen'!$BC288,
IF($D$1="Deutsch - DE",'Basis-Tabelle-Samen'!$BD288,
IF($D$1="Englisch - UK",'Basis-Tabelle-Samen'!$BE288,
IF($D$1="Estnisch - EE",'Basis-Tabelle-Samen'!$BF288,
IF($D$1="Finnisch - FI",'Basis-Tabelle-Samen'!$BG288,
IF($D$1="Französisch - FR",'Basis-Tabelle-Samen'!$BH288,
IF($D$1="Griechisch - GR",'Basis-Tabelle-Samen'!$BI288,
IF($D$1="Irisch - IE",'Basis-Tabelle-Samen'!$BJ288,
IF($D$1="Isländisch - IS",'Basis-Tabelle-Samen'!$BK288,
IF($D$1="Italienisch - IT",'Basis-Tabelle-Samen'!$BL288,
IF($D$1="Japanisch - JP",'Basis-Tabelle-Samen'!$BM288,
IF($D$1="Kroatisch - HR",'Basis-Tabelle-Samen'!$BN288,
IF($D$1="Lettisch - LV",'Basis-Tabelle-Samen'!$BO288,
IF($D$1="Litauisch - LT",'Basis-Tabelle-Samen'!$BP288,
IF($D$1="Maltesisch - MT",'Basis-Tabelle-Samen'!$BQ288,
IF($D$1="Niederländisch - NL",'Basis-Tabelle-Samen'!$BR288,
IF($D$1="Norwegisch - NO",'Basis-Tabelle-Samen'!$BS288,
IF($D$1="Polnisch - PL",'Basis-Tabelle-Samen'!$BT288,
IF($D$1="Portugiesisch - PT",'Basis-Tabelle-Samen'!$BU288,
IF($D$1="Rumänisch - RO",'Basis-Tabelle-Samen'!$BV288,
IF($D$1="Schwedisch - SE",'Basis-Tabelle-Samen'!$BW288,
IF($D$1="Slowakisch - SK",'Basis-Tabelle-Samen'!$BX288,
IF($D$1="Slowenisch - SI",'Basis-Tabelle-Samen'!$BY288,
IF($D$1="Spanisch - ES",'Basis-Tabelle-Samen'!$BZ288,
IF($D$1="Tschechisch - CZ",'Basis-Tabelle-Samen'!$BD288,
IF($D$1="Türkisch - TR",'Basis-Tabelle-Samen'!$CB288,
IF($D$1="Ungarisch - HU",'Basis-Tabelle-Samen'!$CC288,
" ACHTUNG")))))))))))))))))))))))))))))</f>
        <v>Rosemary
Rosmarinus officinalis
Echter Rosmarin</v>
      </c>
      <c r="E320" s="190" t="str">
        <f t="shared" si="24"/>
        <v/>
      </c>
      <c r="F320" s="170"/>
      <c r="G320" s="12"/>
      <c r="H320" s="157">
        <f>IF('Basis-Tabelle-Samen'!K288="","",'Basis-Tabelle-Samen'!K288)</f>
        <v>75219</v>
      </c>
      <c r="I320" s="189">
        <f t="shared" si="25"/>
        <v>15</v>
      </c>
      <c r="J320" s="188">
        <f>IF(H320="",0,'Basis-Tabelle-Samen'!M288)</f>
        <v>2.4500000000000002</v>
      </c>
      <c r="K320" s="12"/>
      <c r="L320" s="157">
        <f>IF('Basis-Tabelle-Samen'!N288="","",'Basis-Tabelle-Samen'!N288)</f>
        <v>85219</v>
      </c>
      <c r="M320" s="189">
        <f t="shared" si="26"/>
        <v>18</v>
      </c>
      <c r="N320" s="188">
        <f>IF(L320="",0,'Basis-Tabelle-Samen'!P288)</f>
        <v>3.75</v>
      </c>
      <c r="O320" s="12"/>
      <c r="P320" s="157">
        <f>IF('Basis-Tabelle-Samen'!Q288="","",'Basis-Tabelle-Samen'!Q288)</f>
        <v>55219</v>
      </c>
      <c r="Q320" s="189">
        <f t="shared" si="27"/>
        <v>6</v>
      </c>
      <c r="R320" s="188">
        <f>IF(P320="",0,'Basis-Tabelle-Samen'!S288)</f>
        <v>4.95</v>
      </c>
      <c r="S320" s="12"/>
      <c r="T320" s="157">
        <f>IF('Basis-Tabelle-Samen'!T288="","",'Basis-Tabelle-Samen'!T288)</f>
        <v>35219</v>
      </c>
      <c r="U320" s="189">
        <f t="shared" si="28"/>
        <v>6</v>
      </c>
      <c r="V320" s="188">
        <f>IF(T320="",0,'Basis-Tabelle-Samen'!V288)</f>
        <v>6.75</v>
      </c>
      <c r="W320" s="12"/>
      <c r="X320" s="157">
        <f>IF('Basis-Tabelle-Samen'!W288="","",'Basis-Tabelle-Samen'!W288)</f>
        <v>65219</v>
      </c>
      <c r="Y320" s="189">
        <f t="shared" si="29"/>
        <v>8</v>
      </c>
      <c r="Z320" s="188">
        <f>IF(X320="",0,'Basis-Tabelle-Samen'!Y288)</f>
        <v>2.95</v>
      </c>
    </row>
    <row r="321" spans="1:26" ht="39.950000000000003" customHeight="1" x14ac:dyDescent="0.2">
      <c r="A321" s="154" t="str">
        <f>IF('Basis-Tabelle-Samen'!A292="","",IF($D$1="Deutsch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21" s="337">
        <v>291</v>
      </c>
      <c r="C321" s="160" t="str">
        <f>IF('Basis-Tabelle-Samen'!G293="","",'Basis-Tabelle-Samen'!G293)</f>
        <v>07</v>
      </c>
      <c r="D321" s="155" t="str">
        <f>IF('Basis-Tabelle-Samen'!$BB293="","",
IF($D$1="Bulgarisch - BG",'Basis-Tabelle-Samen'!$BB293,
IF($D$1="Dänisch - DK",'Basis-Tabelle-Samen'!$BC293,
IF($D$1="Deutsch - DE",'Basis-Tabelle-Samen'!$BD293,
IF($D$1="Englisch - UK",'Basis-Tabelle-Samen'!$BE293,
IF($D$1="Estnisch - EE",'Basis-Tabelle-Samen'!$BF293,
IF($D$1="Finnisch - FI",'Basis-Tabelle-Samen'!$BG293,
IF($D$1="Französisch - FR",'Basis-Tabelle-Samen'!$BH293,
IF($D$1="Griechisch - GR",'Basis-Tabelle-Samen'!$BI293,
IF($D$1="Irisch - IE",'Basis-Tabelle-Samen'!$BJ293,
IF($D$1="Isländisch - IS",'Basis-Tabelle-Samen'!$BK293,
IF($D$1="Italienisch - IT",'Basis-Tabelle-Samen'!$BL293,
IF($D$1="Japanisch - JP",'Basis-Tabelle-Samen'!$BM293,
IF($D$1="Kroatisch - HR",'Basis-Tabelle-Samen'!$BN293,
IF($D$1="Lettisch - LV",'Basis-Tabelle-Samen'!$BO293,
IF($D$1="Litauisch - LT",'Basis-Tabelle-Samen'!$BP293,
IF($D$1="Maltesisch - MT",'Basis-Tabelle-Samen'!$BQ293,
IF($D$1="Niederländisch - NL",'Basis-Tabelle-Samen'!$BR293,
IF($D$1="Norwegisch - NO",'Basis-Tabelle-Samen'!$BS293,
IF($D$1="Polnisch - PL",'Basis-Tabelle-Samen'!$BT293,
IF($D$1="Portugiesisch - PT",'Basis-Tabelle-Samen'!$BU293,
IF($D$1="Rumänisch - RO",'Basis-Tabelle-Samen'!$BV293,
IF($D$1="Schwedisch - SE",'Basis-Tabelle-Samen'!$BW293,
IF($D$1="Slowakisch - SK",'Basis-Tabelle-Samen'!$BX293,
IF($D$1="Slowenisch - SI",'Basis-Tabelle-Samen'!$BY293,
IF($D$1="Spanisch - ES",'Basis-Tabelle-Samen'!$BZ293,
IF($D$1="Tschechisch - CZ",'Basis-Tabelle-Samen'!$BD293,
IF($D$1="Türkisch - TR",'Basis-Tabelle-Samen'!$CB293,
IF($D$1="Ungarisch - HU",'Basis-Tabelle-Samen'!$CC293,
" ACHTUNG")))))))))))))))))))))))))))))</f>
        <v>Sea Buckthorn
Hippophae rhamnoides
Sanddorn</v>
      </c>
      <c r="E321" s="190" t="str">
        <f t="shared" si="24"/>
        <v/>
      </c>
      <c r="F321" s="170"/>
      <c r="G321" s="12"/>
      <c r="H321" s="157">
        <f>IF('Basis-Tabelle-Samen'!K293="","",'Basis-Tabelle-Samen'!K293)</f>
        <v>75224</v>
      </c>
      <c r="I321" s="189">
        <f t="shared" si="25"/>
        <v>15</v>
      </c>
      <c r="J321" s="188">
        <f>IF(H321="",0,'Basis-Tabelle-Samen'!M293)</f>
        <v>2.4500000000000002</v>
      </c>
      <c r="K321" s="12"/>
      <c r="L321" s="157">
        <f>IF('Basis-Tabelle-Samen'!N293="","",'Basis-Tabelle-Samen'!N293)</f>
        <v>85224</v>
      </c>
      <c r="M321" s="189">
        <f t="shared" si="26"/>
        <v>18</v>
      </c>
      <c r="N321" s="188">
        <f>IF(L321="",0,'Basis-Tabelle-Samen'!P293)</f>
        <v>3.75</v>
      </c>
      <c r="O321" s="12"/>
      <c r="P321" s="157">
        <f>IF('Basis-Tabelle-Samen'!Q293="","",'Basis-Tabelle-Samen'!Q293)</f>
        <v>55224</v>
      </c>
      <c r="Q321" s="189">
        <f t="shared" si="27"/>
        <v>6</v>
      </c>
      <c r="R321" s="188">
        <f>IF(P321="",0,'Basis-Tabelle-Samen'!S293)</f>
        <v>4.95</v>
      </c>
      <c r="S321" s="12"/>
      <c r="T321" s="157">
        <f>IF('Basis-Tabelle-Samen'!T293="","",'Basis-Tabelle-Samen'!T293)</f>
        <v>35224</v>
      </c>
      <c r="U321" s="189">
        <f t="shared" si="28"/>
        <v>6</v>
      </c>
      <c r="V321" s="188">
        <f>IF(T321="",0,'Basis-Tabelle-Samen'!V293)</f>
        <v>6.75</v>
      </c>
      <c r="W321" s="12"/>
      <c r="X321" s="157">
        <f>IF('Basis-Tabelle-Samen'!W293="","",'Basis-Tabelle-Samen'!W293)</f>
        <v>65224</v>
      </c>
      <c r="Y321" s="189">
        <f t="shared" si="29"/>
        <v>8</v>
      </c>
      <c r="Z321" s="188">
        <f>IF(X321="",0,'Basis-Tabelle-Samen'!Y293)</f>
        <v>2.95</v>
      </c>
    </row>
    <row r="322" spans="1:26" ht="39.950000000000003" customHeight="1" x14ac:dyDescent="0.2">
      <c r="A322" s="154" t="str">
        <f>IF('Basis-Tabelle-Samen'!A279="","",IF($D$1="Deutsch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22" s="337">
        <v>296</v>
      </c>
      <c r="C322" s="160" t="str">
        <f>IF('Basis-Tabelle-Samen'!G298="","",'Basis-Tabelle-Samen'!G298)</f>
        <v>07</v>
      </c>
      <c r="D322" s="155" t="str">
        <f>IF('Basis-Tabelle-Samen'!$BB298="","",
IF($D$1="Bulgarisch - BG",'Basis-Tabelle-Samen'!$BB298,
IF($D$1="Dänisch - DK",'Basis-Tabelle-Samen'!$BC298,
IF($D$1="Deutsch - DE",'Basis-Tabelle-Samen'!$BD298,
IF($D$1="Englisch - UK",'Basis-Tabelle-Samen'!$BE298,
IF($D$1="Estnisch - EE",'Basis-Tabelle-Samen'!$BF298,
IF($D$1="Finnisch - FI",'Basis-Tabelle-Samen'!$BG298,
IF($D$1="Französisch - FR",'Basis-Tabelle-Samen'!$BH298,
IF($D$1="Griechisch - GR",'Basis-Tabelle-Samen'!$BI298,
IF($D$1="Irisch - IE",'Basis-Tabelle-Samen'!$BJ298,
IF($D$1="Isländisch - IS",'Basis-Tabelle-Samen'!$BK298,
IF($D$1="Italienisch - IT",'Basis-Tabelle-Samen'!$BL298,
IF($D$1="Japanisch - JP",'Basis-Tabelle-Samen'!$BM298,
IF($D$1="Kroatisch - HR",'Basis-Tabelle-Samen'!$BN298,
IF($D$1="Lettisch - LV",'Basis-Tabelle-Samen'!$BO298,
IF($D$1="Litauisch - LT",'Basis-Tabelle-Samen'!$BP298,
IF($D$1="Maltesisch - MT",'Basis-Tabelle-Samen'!$BQ298,
IF($D$1="Niederländisch - NL",'Basis-Tabelle-Samen'!$BR298,
IF($D$1="Norwegisch - NO",'Basis-Tabelle-Samen'!$BS298,
IF($D$1="Polnisch - PL",'Basis-Tabelle-Samen'!$BT298,
IF($D$1="Portugiesisch - PT",'Basis-Tabelle-Samen'!$BU298,
IF($D$1="Rumänisch - RO",'Basis-Tabelle-Samen'!$BV298,
IF($D$1="Schwedisch - SE",'Basis-Tabelle-Samen'!$BW298,
IF($D$1="Slowakisch - SK",'Basis-Tabelle-Samen'!$BX298,
IF($D$1="Slowenisch - SI",'Basis-Tabelle-Samen'!$BY298,
IF($D$1="Spanisch - ES",'Basis-Tabelle-Samen'!$BZ298,
IF($D$1="Tschechisch - CZ",'Basis-Tabelle-Samen'!$BD298,
IF($D$1="Türkisch - TR",'Basis-Tabelle-Samen'!$CB298,
IF($D$1="Ungarisch - HU",'Basis-Tabelle-Samen'!$CC298,
" ACHTUNG")))))))))))))))))))))))))))))</f>
        <v>Sheperd’s purse
Capsella bursa-pastoris
Hirtentäschel</v>
      </c>
      <c r="E322" s="190" t="str">
        <f t="shared" si="24"/>
        <v/>
      </c>
      <c r="F322" s="170"/>
      <c r="G322" s="12"/>
      <c r="H322" s="157">
        <f>IF('Basis-Tabelle-Samen'!K298="","",'Basis-Tabelle-Samen'!K298)</f>
        <v>75229</v>
      </c>
      <c r="I322" s="189">
        <f t="shared" si="25"/>
        <v>15</v>
      </c>
      <c r="J322" s="188">
        <f>IF(H322="",0,'Basis-Tabelle-Samen'!M298)</f>
        <v>2.4500000000000002</v>
      </c>
      <c r="K322" s="12"/>
      <c r="L322" s="157">
        <f>IF('Basis-Tabelle-Samen'!N298="","",'Basis-Tabelle-Samen'!N298)</f>
        <v>85229</v>
      </c>
      <c r="M322" s="189">
        <f t="shared" si="26"/>
        <v>18</v>
      </c>
      <c r="N322" s="188">
        <f>IF(L322="",0,'Basis-Tabelle-Samen'!P298)</f>
        <v>3.75</v>
      </c>
      <c r="O322" s="12"/>
      <c r="P322" s="157">
        <f>IF('Basis-Tabelle-Samen'!Q298="","",'Basis-Tabelle-Samen'!Q298)</f>
        <v>55229</v>
      </c>
      <c r="Q322" s="189">
        <f t="shared" si="27"/>
        <v>6</v>
      </c>
      <c r="R322" s="188">
        <f>IF(P322="",0,'Basis-Tabelle-Samen'!S298)</f>
        <v>4.95</v>
      </c>
      <c r="S322" s="12"/>
      <c r="T322" s="157">
        <f>IF('Basis-Tabelle-Samen'!T298="","",'Basis-Tabelle-Samen'!T298)</f>
        <v>35229</v>
      </c>
      <c r="U322" s="189">
        <f t="shared" si="28"/>
        <v>6</v>
      </c>
      <c r="V322" s="188">
        <f>IF(T322="",0,'Basis-Tabelle-Samen'!V298)</f>
        <v>6.75</v>
      </c>
      <c r="W322" s="12"/>
      <c r="X322" s="157">
        <f>IF('Basis-Tabelle-Samen'!W298="","",'Basis-Tabelle-Samen'!W298)</f>
        <v>65229</v>
      </c>
      <c r="Y322" s="189">
        <f t="shared" si="29"/>
        <v>8</v>
      </c>
      <c r="Z322" s="188">
        <f>IF(X322="",0,'Basis-Tabelle-Samen'!Y298)</f>
        <v>2.95</v>
      </c>
    </row>
    <row r="323" spans="1:26" ht="39.950000000000003" customHeight="1" x14ac:dyDescent="0.2">
      <c r="A323" s="154" t="str">
        <f>IF('Basis-Tabelle-Samen'!A316="","",IF($D$1="Deutsch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23" s="337">
        <v>295</v>
      </c>
      <c r="C323" s="160" t="str">
        <f>IF('Basis-Tabelle-Samen'!G297="","",'Basis-Tabelle-Samen'!G297)</f>
        <v>07</v>
      </c>
      <c r="D323" s="155" t="str">
        <f>IF('Basis-Tabelle-Samen'!$BB297="","",
IF($D$1="Bulgarisch - BG",'Basis-Tabelle-Samen'!$BB297,
IF($D$1="Dänisch - DK",'Basis-Tabelle-Samen'!$BC297,
IF($D$1="Deutsch - DE",'Basis-Tabelle-Samen'!$BD297,
IF($D$1="Englisch - UK",'Basis-Tabelle-Samen'!$BE297,
IF($D$1="Estnisch - EE",'Basis-Tabelle-Samen'!$BF297,
IF($D$1="Finnisch - FI",'Basis-Tabelle-Samen'!$BG297,
IF($D$1="Französisch - FR",'Basis-Tabelle-Samen'!$BH297,
IF($D$1="Griechisch - GR",'Basis-Tabelle-Samen'!$BI297,
IF($D$1="Irisch - IE",'Basis-Tabelle-Samen'!$BJ297,
IF($D$1="Isländisch - IS",'Basis-Tabelle-Samen'!$BK297,
IF($D$1="Italienisch - IT",'Basis-Tabelle-Samen'!$BL297,
IF($D$1="Japanisch - JP",'Basis-Tabelle-Samen'!$BM297,
IF($D$1="Kroatisch - HR",'Basis-Tabelle-Samen'!$BN297,
IF($D$1="Lettisch - LV",'Basis-Tabelle-Samen'!$BO297,
IF($D$1="Litauisch - LT",'Basis-Tabelle-Samen'!$BP297,
IF($D$1="Maltesisch - MT",'Basis-Tabelle-Samen'!$BQ297,
IF($D$1="Niederländisch - NL",'Basis-Tabelle-Samen'!$BR297,
IF($D$1="Norwegisch - NO",'Basis-Tabelle-Samen'!$BS297,
IF($D$1="Polnisch - PL",'Basis-Tabelle-Samen'!$BT297,
IF($D$1="Portugiesisch - PT",'Basis-Tabelle-Samen'!$BU297,
IF($D$1="Rumänisch - RO",'Basis-Tabelle-Samen'!$BV297,
IF($D$1="Schwedisch - SE",'Basis-Tabelle-Samen'!$BW297,
IF($D$1="Slowakisch - SK",'Basis-Tabelle-Samen'!$BX297,
IF($D$1="Slowenisch - SI",'Basis-Tabelle-Samen'!$BY297,
IF($D$1="Spanisch - ES",'Basis-Tabelle-Samen'!$BZ297,
IF($D$1="Tschechisch - CZ",'Basis-Tabelle-Samen'!$BD297,
IF($D$1="Türkisch - TR",'Basis-Tabelle-Samen'!$CB297,
IF($D$1="Ungarisch - HU",'Basis-Tabelle-Samen'!$CC297,
" ACHTUNG")))))))))))))))))))))))))))))</f>
        <v>Silverweed
Potentilla anserina
Gänsefingerkraut</v>
      </c>
      <c r="E323" s="190" t="str">
        <f t="shared" si="24"/>
        <v/>
      </c>
      <c r="F323" s="170"/>
      <c r="G323" s="12"/>
      <c r="H323" s="157">
        <f>IF('Basis-Tabelle-Samen'!K297="","",'Basis-Tabelle-Samen'!K297)</f>
        <v>75228</v>
      </c>
      <c r="I323" s="189">
        <f t="shared" si="25"/>
        <v>15</v>
      </c>
      <c r="J323" s="188">
        <f>IF(H323="",0,'Basis-Tabelle-Samen'!M297)</f>
        <v>2.4500000000000002</v>
      </c>
      <c r="K323" s="12"/>
      <c r="L323" s="157">
        <f>IF('Basis-Tabelle-Samen'!N297="","",'Basis-Tabelle-Samen'!N297)</f>
        <v>85228</v>
      </c>
      <c r="M323" s="189">
        <f t="shared" si="26"/>
        <v>18</v>
      </c>
      <c r="N323" s="188">
        <f>IF(L323="",0,'Basis-Tabelle-Samen'!P297)</f>
        <v>3.75</v>
      </c>
      <c r="O323" s="12"/>
      <c r="P323" s="157">
        <f>IF('Basis-Tabelle-Samen'!Q297="","",'Basis-Tabelle-Samen'!Q297)</f>
        <v>55228</v>
      </c>
      <c r="Q323" s="189">
        <f t="shared" si="27"/>
        <v>6</v>
      </c>
      <c r="R323" s="188">
        <f>IF(P323="",0,'Basis-Tabelle-Samen'!S297)</f>
        <v>4.95</v>
      </c>
      <c r="S323" s="12"/>
      <c r="T323" s="157">
        <f>IF('Basis-Tabelle-Samen'!T297="","",'Basis-Tabelle-Samen'!T297)</f>
        <v>35228</v>
      </c>
      <c r="U323" s="189">
        <f t="shared" si="28"/>
        <v>6</v>
      </c>
      <c r="V323" s="188">
        <f>IF(T323="",0,'Basis-Tabelle-Samen'!V297)</f>
        <v>6.75</v>
      </c>
      <c r="W323" s="12"/>
      <c r="X323" s="157">
        <f>IF('Basis-Tabelle-Samen'!W297="","",'Basis-Tabelle-Samen'!W297)</f>
        <v>65228</v>
      </c>
      <c r="Y323" s="189">
        <f t="shared" si="29"/>
        <v>8</v>
      </c>
      <c r="Z323" s="188">
        <f>IF(X323="",0,'Basis-Tabelle-Samen'!Y297)</f>
        <v>2.95</v>
      </c>
    </row>
    <row r="324" spans="1:26" ht="39.950000000000003" customHeight="1" x14ac:dyDescent="0.2">
      <c r="A324" s="154" t="str">
        <f>IF('Basis-Tabelle-Samen'!A307="","",IF($D$1="Deutsch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24" s="337">
        <v>298</v>
      </c>
      <c r="C324" s="160" t="str">
        <f>IF('Basis-Tabelle-Samen'!G300="","",'Basis-Tabelle-Samen'!G300)</f>
        <v>07</v>
      </c>
      <c r="D324" s="155" t="str">
        <f>IF('Basis-Tabelle-Samen'!$BB300="","",
IF($D$1="Bulgarisch - BG",'Basis-Tabelle-Samen'!$BB300,
IF($D$1="Dänisch - DK",'Basis-Tabelle-Samen'!$BC300,
IF($D$1="Deutsch - DE",'Basis-Tabelle-Samen'!$BD300,
IF($D$1="Englisch - UK",'Basis-Tabelle-Samen'!$BE300,
IF($D$1="Estnisch - EE",'Basis-Tabelle-Samen'!$BF300,
IF($D$1="Finnisch - FI",'Basis-Tabelle-Samen'!$BG300,
IF($D$1="Französisch - FR",'Basis-Tabelle-Samen'!$BH300,
IF($D$1="Griechisch - GR",'Basis-Tabelle-Samen'!$BI300,
IF($D$1="Irisch - IE",'Basis-Tabelle-Samen'!$BJ300,
IF($D$1="Isländisch - IS",'Basis-Tabelle-Samen'!$BK300,
IF($D$1="Italienisch - IT",'Basis-Tabelle-Samen'!$BL300,
IF($D$1="Japanisch - JP",'Basis-Tabelle-Samen'!$BM300,
IF($D$1="Kroatisch - HR",'Basis-Tabelle-Samen'!$BN300,
IF($D$1="Lettisch - LV",'Basis-Tabelle-Samen'!$BO300,
IF($D$1="Litauisch - LT",'Basis-Tabelle-Samen'!$BP300,
IF($D$1="Maltesisch - MT",'Basis-Tabelle-Samen'!$BQ300,
IF($D$1="Niederländisch - NL",'Basis-Tabelle-Samen'!$BR300,
IF($D$1="Norwegisch - NO",'Basis-Tabelle-Samen'!$BS300,
IF($D$1="Polnisch - PL",'Basis-Tabelle-Samen'!$BT300,
IF($D$1="Portugiesisch - PT",'Basis-Tabelle-Samen'!$BU300,
IF($D$1="Rumänisch - RO",'Basis-Tabelle-Samen'!$BV300,
IF($D$1="Schwedisch - SE",'Basis-Tabelle-Samen'!$BW300,
IF($D$1="Slowakisch - SK",'Basis-Tabelle-Samen'!$BX300,
IF($D$1="Slowenisch - SI",'Basis-Tabelle-Samen'!$BY300,
IF($D$1="Spanisch - ES",'Basis-Tabelle-Samen'!$BZ300,
IF($D$1="Tschechisch - CZ",'Basis-Tabelle-Samen'!$BD300,
IF($D$1="Türkisch - TR",'Basis-Tabelle-Samen'!$CB300,
IF($D$1="Ungarisch - HU",'Basis-Tabelle-Samen'!$CC300,
" ACHTUNG")))))))))))))))))))))))))))))</f>
        <v>St. Benedict's thistle
Cnicus benedictus
Benediktenkraut</v>
      </c>
      <c r="E324" s="190" t="str">
        <f t="shared" si="24"/>
        <v/>
      </c>
      <c r="F324" s="170"/>
      <c r="G324" s="12"/>
      <c r="H324" s="157">
        <f>IF('Basis-Tabelle-Samen'!K300="","",'Basis-Tabelle-Samen'!K300)</f>
        <v>75231</v>
      </c>
      <c r="I324" s="189">
        <f t="shared" si="25"/>
        <v>15</v>
      </c>
      <c r="J324" s="188">
        <f>IF(H324="",0,'Basis-Tabelle-Samen'!M300)</f>
        <v>2.4500000000000002</v>
      </c>
      <c r="K324" s="12"/>
      <c r="L324" s="157">
        <f>IF('Basis-Tabelle-Samen'!N300="","",'Basis-Tabelle-Samen'!N300)</f>
        <v>85231</v>
      </c>
      <c r="M324" s="189">
        <f t="shared" si="26"/>
        <v>18</v>
      </c>
      <c r="N324" s="188">
        <f>IF(L324="",0,'Basis-Tabelle-Samen'!P300)</f>
        <v>3.75</v>
      </c>
      <c r="O324" s="12"/>
      <c r="P324" s="157">
        <f>IF('Basis-Tabelle-Samen'!Q300="","",'Basis-Tabelle-Samen'!Q300)</f>
        <v>55231</v>
      </c>
      <c r="Q324" s="189">
        <f t="shared" si="27"/>
        <v>6</v>
      </c>
      <c r="R324" s="188">
        <f>IF(P324="",0,'Basis-Tabelle-Samen'!S300)</f>
        <v>4.95</v>
      </c>
      <c r="S324" s="12"/>
      <c r="T324" s="157">
        <f>IF('Basis-Tabelle-Samen'!T300="","",'Basis-Tabelle-Samen'!T300)</f>
        <v>35231</v>
      </c>
      <c r="U324" s="189">
        <f t="shared" si="28"/>
        <v>6</v>
      </c>
      <c r="V324" s="188">
        <f>IF(T324="",0,'Basis-Tabelle-Samen'!V300)</f>
        <v>6.75</v>
      </c>
      <c r="W324" s="12"/>
      <c r="X324" s="157">
        <f>IF('Basis-Tabelle-Samen'!W300="","",'Basis-Tabelle-Samen'!W300)</f>
        <v>65231</v>
      </c>
      <c r="Y324" s="189">
        <f t="shared" si="29"/>
        <v>8</v>
      </c>
      <c r="Z324" s="188">
        <f>IF(X324="",0,'Basis-Tabelle-Samen'!Y300)</f>
        <v>2.95</v>
      </c>
    </row>
    <row r="325" spans="1:26" ht="39.950000000000003" customHeight="1" x14ac:dyDescent="0.2">
      <c r="A325" s="154" t="str">
        <f>IF('Basis-Tabelle-Samen'!A272="","",IF($D$1="Deutsch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25" s="337">
        <v>275</v>
      </c>
      <c r="C325" s="160" t="str">
        <f>IF('Basis-Tabelle-Samen'!G277="","",'Basis-Tabelle-Samen'!G277)</f>
        <v>07</v>
      </c>
      <c r="D325" s="155" t="str">
        <f>IF('Basis-Tabelle-Samen'!$BB277="","",
IF($D$1="Bulgarisch - BG",'Basis-Tabelle-Samen'!$BB277,
IF($D$1="Dänisch - DK",'Basis-Tabelle-Samen'!$BC277,
IF($D$1="Deutsch - DE",'Basis-Tabelle-Samen'!$BD277,
IF($D$1="Englisch - UK",'Basis-Tabelle-Samen'!$BE277,
IF($D$1="Estnisch - EE",'Basis-Tabelle-Samen'!$BF277,
IF($D$1="Finnisch - FI",'Basis-Tabelle-Samen'!$BG277,
IF($D$1="Französisch - FR",'Basis-Tabelle-Samen'!$BH277,
IF($D$1="Griechisch - GR",'Basis-Tabelle-Samen'!$BI277,
IF($D$1="Irisch - IE",'Basis-Tabelle-Samen'!$BJ277,
IF($D$1="Isländisch - IS",'Basis-Tabelle-Samen'!$BK277,
IF($D$1="Italienisch - IT",'Basis-Tabelle-Samen'!$BL277,
IF($D$1="Japanisch - JP",'Basis-Tabelle-Samen'!$BM277,
IF($D$1="Kroatisch - HR",'Basis-Tabelle-Samen'!$BN277,
IF($D$1="Lettisch - LV",'Basis-Tabelle-Samen'!$BO277,
IF($D$1="Litauisch - LT",'Basis-Tabelle-Samen'!$BP277,
IF($D$1="Maltesisch - MT",'Basis-Tabelle-Samen'!$BQ277,
IF($D$1="Niederländisch - NL",'Basis-Tabelle-Samen'!$BR277,
IF($D$1="Norwegisch - NO",'Basis-Tabelle-Samen'!$BS277,
IF($D$1="Polnisch - PL",'Basis-Tabelle-Samen'!$BT277,
IF($D$1="Portugiesisch - PT",'Basis-Tabelle-Samen'!$BU277,
IF($D$1="Rumänisch - RO",'Basis-Tabelle-Samen'!$BV277,
IF($D$1="Schwedisch - SE",'Basis-Tabelle-Samen'!$BW277,
IF($D$1="Slowakisch - SK",'Basis-Tabelle-Samen'!$BX277,
IF($D$1="Slowenisch - SI",'Basis-Tabelle-Samen'!$BY277,
IF($D$1="Spanisch - ES",'Basis-Tabelle-Samen'!$BZ277,
IF($D$1="Tschechisch - CZ",'Basis-Tabelle-Samen'!$BD277,
IF($D$1="Türkisch - TR",'Basis-Tabelle-Samen'!$CB277,
IF($D$1="Ungarisch - HU",'Basis-Tabelle-Samen'!$CC277,
" ACHTUNG")))))))))))))))))))))))))))))</f>
        <v>St. John's Wort
Hypericum perforatum
Johanniskraut</v>
      </c>
      <c r="E325" s="190" t="str">
        <f t="shared" si="24"/>
        <v/>
      </c>
      <c r="F325" s="170"/>
      <c r="G325" s="12"/>
      <c r="H325" s="157">
        <f>IF('Basis-Tabelle-Samen'!K277="","",'Basis-Tabelle-Samen'!K277)</f>
        <v>75208</v>
      </c>
      <c r="I325" s="189">
        <f t="shared" si="25"/>
        <v>15</v>
      </c>
      <c r="J325" s="188">
        <f>IF(H325="",0,'Basis-Tabelle-Samen'!M277)</f>
        <v>2.4500000000000002</v>
      </c>
      <c r="K325" s="12"/>
      <c r="L325" s="157">
        <f>IF('Basis-Tabelle-Samen'!N277="","",'Basis-Tabelle-Samen'!N277)</f>
        <v>85208</v>
      </c>
      <c r="M325" s="189">
        <f t="shared" si="26"/>
        <v>18</v>
      </c>
      <c r="N325" s="188">
        <f>IF(L325="",0,'Basis-Tabelle-Samen'!P277)</f>
        <v>3.75</v>
      </c>
      <c r="O325" s="12"/>
      <c r="P325" s="157">
        <f>IF('Basis-Tabelle-Samen'!Q277="","",'Basis-Tabelle-Samen'!Q277)</f>
        <v>55208</v>
      </c>
      <c r="Q325" s="189">
        <f t="shared" si="27"/>
        <v>6</v>
      </c>
      <c r="R325" s="188">
        <f>IF(P325="",0,'Basis-Tabelle-Samen'!S277)</f>
        <v>4.95</v>
      </c>
      <c r="S325" s="12"/>
      <c r="T325" s="157">
        <f>IF('Basis-Tabelle-Samen'!T277="","",'Basis-Tabelle-Samen'!T277)</f>
        <v>35208</v>
      </c>
      <c r="U325" s="189">
        <f t="shared" si="28"/>
        <v>6</v>
      </c>
      <c r="V325" s="188">
        <f>IF(T325="",0,'Basis-Tabelle-Samen'!V277)</f>
        <v>6.75</v>
      </c>
      <c r="W325" s="12"/>
      <c r="X325" s="157">
        <f>IF('Basis-Tabelle-Samen'!W277="","",'Basis-Tabelle-Samen'!W277)</f>
        <v>65208</v>
      </c>
      <c r="Y325" s="189">
        <f t="shared" si="29"/>
        <v>8</v>
      </c>
      <c r="Z325" s="188">
        <f>IF(X325="",0,'Basis-Tabelle-Samen'!Y277)</f>
        <v>2.95</v>
      </c>
    </row>
    <row r="326" spans="1:26" ht="39.950000000000003" customHeight="1" x14ac:dyDescent="0.2">
      <c r="A326" s="154" t="str">
        <f>IF('Basis-Tabelle-Samen'!A296="","",IF($D$1="Deutsch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26" s="337">
        <v>313</v>
      </c>
      <c r="C326" s="160" t="str">
        <f>IF('Basis-Tabelle-Samen'!G315="","",'Basis-Tabelle-Samen'!G315)</f>
        <v>07</v>
      </c>
      <c r="D326" s="155" t="str">
        <f>IF('Basis-Tabelle-Samen'!$BB315="","",
IF($D$1="Bulgarisch - BG",'Basis-Tabelle-Samen'!$BB315,
IF($D$1="Dänisch - DK",'Basis-Tabelle-Samen'!$BC315,
IF($D$1="Deutsch - DE",'Basis-Tabelle-Samen'!$BD315,
IF($D$1="Englisch - UK",'Basis-Tabelle-Samen'!$BE315,
IF($D$1="Estnisch - EE",'Basis-Tabelle-Samen'!$BF315,
IF($D$1="Finnisch - FI",'Basis-Tabelle-Samen'!$BG315,
IF($D$1="Französisch - FR",'Basis-Tabelle-Samen'!$BH315,
IF($D$1="Griechisch - GR",'Basis-Tabelle-Samen'!$BI315,
IF($D$1="Irisch - IE",'Basis-Tabelle-Samen'!$BJ315,
IF($D$1="Isländisch - IS",'Basis-Tabelle-Samen'!$BK315,
IF($D$1="Italienisch - IT",'Basis-Tabelle-Samen'!$BL315,
IF($D$1="Japanisch - JP",'Basis-Tabelle-Samen'!$BM315,
IF($D$1="Kroatisch - HR",'Basis-Tabelle-Samen'!$BN315,
IF($D$1="Lettisch - LV",'Basis-Tabelle-Samen'!$BO315,
IF($D$1="Litauisch - LT",'Basis-Tabelle-Samen'!$BP315,
IF($D$1="Maltesisch - MT",'Basis-Tabelle-Samen'!$BQ315,
IF($D$1="Niederländisch - NL",'Basis-Tabelle-Samen'!$BR315,
IF($D$1="Norwegisch - NO",'Basis-Tabelle-Samen'!$BS315,
IF($D$1="Polnisch - PL",'Basis-Tabelle-Samen'!$BT315,
IF($D$1="Portugiesisch - PT",'Basis-Tabelle-Samen'!$BU315,
IF($D$1="Rumänisch - RO",'Basis-Tabelle-Samen'!$BV315,
IF($D$1="Schwedisch - SE",'Basis-Tabelle-Samen'!$BW315,
IF($D$1="Slowakisch - SK",'Basis-Tabelle-Samen'!$BX315,
IF($D$1="Slowenisch - SI",'Basis-Tabelle-Samen'!$BY315,
IF($D$1="Spanisch - ES",'Basis-Tabelle-Samen'!$BZ315,
IF($D$1="Tschechisch - CZ",'Basis-Tabelle-Samen'!$BD315,
IF($D$1="Türkisch - TR",'Basis-Tabelle-Samen'!$CB315,
IF($D$1="Ungarisch - HU",'Basis-Tabelle-Samen'!$CC315,
" ACHTUNG")))))))))))))))))))))))))))))</f>
        <v>Sweet clover
Melilotus officinalis
Steinklee</v>
      </c>
      <c r="E326" s="190" t="str">
        <f t="shared" si="24"/>
        <v/>
      </c>
      <c r="F326" s="170"/>
      <c r="G326" s="12"/>
      <c r="H326" s="157">
        <f>IF('Basis-Tabelle-Samen'!K315="","",'Basis-Tabelle-Samen'!K315)</f>
        <v>75246</v>
      </c>
      <c r="I326" s="189">
        <f t="shared" si="25"/>
        <v>15</v>
      </c>
      <c r="J326" s="188">
        <f>IF(H326="",0,'Basis-Tabelle-Samen'!M315)</f>
        <v>2.4500000000000002</v>
      </c>
      <c r="K326" s="12"/>
      <c r="L326" s="157">
        <f>IF('Basis-Tabelle-Samen'!N315="","",'Basis-Tabelle-Samen'!N315)</f>
        <v>85246</v>
      </c>
      <c r="M326" s="189">
        <f t="shared" si="26"/>
        <v>18</v>
      </c>
      <c r="N326" s="188">
        <f>IF(L326="",0,'Basis-Tabelle-Samen'!P315)</f>
        <v>3.75</v>
      </c>
      <c r="O326" s="12"/>
      <c r="P326" s="157">
        <f>IF('Basis-Tabelle-Samen'!Q315="","",'Basis-Tabelle-Samen'!Q315)</f>
        <v>55246</v>
      </c>
      <c r="Q326" s="189">
        <f t="shared" si="27"/>
        <v>6</v>
      </c>
      <c r="R326" s="188">
        <f>IF(P326="",0,'Basis-Tabelle-Samen'!S315)</f>
        <v>4.95</v>
      </c>
      <c r="S326" s="12"/>
      <c r="T326" s="157">
        <f>IF('Basis-Tabelle-Samen'!T315="","",'Basis-Tabelle-Samen'!T315)</f>
        <v>35246</v>
      </c>
      <c r="U326" s="189">
        <f t="shared" si="28"/>
        <v>6</v>
      </c>
      <c r="V326" s="188">
        <f>IF(T326="",0,'Basis-Tabelle-Samen'!V315)</f>
        <v>6.75</v>
      </c>
      <c r="W326" s="12"/>
      <c r="X326" s="157">
        <f>IF('Basis-Tabelle-Samen'!W315="","",'Basis-Tabelle-Samen'!W315)</f>
        <v>65246</v>
      </c>
      <c r="Y326" s="189">
        <f t="shared" si="29"/>
        <v>8</v>
      </c>
      <c r="Z326" s="188">
        <f>IF(X326="",0,'Basis-Tabelle-Samen'!Y315)</f>
        <v>2.95</v>
      </c>
    </row>
    <row r="327" spans="1:26" ht="39.950000000000003" customHeight="1" x14ac:dyDescent="0.2">
      <c r="A327" s="154" t="str">
        <f>IF('Basis-Tabelle-Samen'!A277="","",IF($D$1="Deutsch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27" s="337">
        <v>294</v>
      </c>
      <c r="C327" s="160" t="str">
        <f>IF('Basis-Tabelle-Samen'!G296="","",'Basis-Tabelle-Samen'!G296)</f>
        <v>07</v>
      </c>
      <c r="D327" s="155" t="str">
        <f>IF('Basis-Tabelle-Samen'!$BB296="","",
IF($D$1="Bulgarisch - BG",'Basis-Tabelle-Samen'!$BB296,
IF($D$1="Dänisch - DK",'Basis-Tabelle-Samen'!$BC296,
IF($D$1="Deutsch - DE",'Basis-Tabelle-Samen'!$BD296,
IF($D$1="Englisch - UK",'Basis-Tabelle-Samen'!$BE296,
IF($D$1="Estnisch - EE",'Basis-Tabelle-Samen'!$BF296,
IF($D$1="Finnisch - FI",'Basis-Tabelle-Samen'!$BG296,
IF($D$1="Französisch - FR",'Basis-Tabelle-Samen'!$BH296,
IF($D$1="Griechisch - GR",'Basis-Tabelle-Samen'!$BI296,
IF($D$1="Irisch - IE",'Basis-Tabelle-Samen'!$BJ296,
IF($D$1="Isländisch - IS",'Basis-Tabelle-Samen'!$BK296,
IF($D$1="Italienisch - IT",'Basis-Tabelle-Samen'!$BL296,
IF($D$1="Japanisch - JP",'Basis-Tabelle-Samen'!$BM296,
IF($D$1="Kroatisch - HR",'Basis-Tabelle-Samen'!$BN296,
IF($D$1="Lettisch - LV",'Basis-Tabelle-Samen'!$BO296,
IF($D$1="Litauisch - LT",'Basis-Tabelle-Samen'!$BP296,
IF($D$1="Maltesisch - MT",'Basis-Tabelle-Samen'!$BQ296,
IF($D$1="Niederländisch - NL",'Basis-Tabelle-Samen'!$BR296,
IF($D$1="Norwegisch - NO",'Basis-Tabelle-Samen'!$BS296,
IF($D$1="Polnisch - PL",'Basis-Tabelle-Samen'!$BT296,
IF($D$1="Portugiesisch - PT",'Basis-Tabelle-Samen'!$BU296,
IF($D$1="Rumänisch - RO",'Basis-Tabelle-Samen'!$BV296,
IF($D$1="Schwedisch - SE",'Basis-Tabelle-Samen'!$BW296,
IF($D$1="Slowakisch - SK",'Basis-Tabelle-Samen'!$BX296,
IF($D$1="Slowenisch - SI",'Basis-Tabelle-Samen'!$BY296,
IF($D$1="Spanisch - ES",'Basis-Tabelle-Samen'!$BZ296,
IF($D$1="Tschechisch - CZ",'Basis-Tabelle-Samen'!$BD296,
IF($D$1="Türkisch - TR",'Basis-Tabelle-Samen'!$CB296,
IF($D$1="Ungarisch - HU",'Basis-Tabelle-Samen'!$CC296,
" ACHTUNG")))))))))))))))))))))))))))))</f>
        <v>Sweet woodruff
Galium odoratum
Waldmeister</v>
      </c>
      <c r="E327" s="190" t="str">
        <f t="shared" si="24"/>
        <v/>
      </c>
      <c r="F327" s="170"/>
      <c r="G327" s="12"/>
      <c r="H327" s="157">
        <f>IF('Basis-Tabelle-Samen'!K296="","",'Basis-Tabelle-Samen'!K296)</f>
        <v>75227</v>
      </c>
      <c r="I327" s="189">
        <f t="shared" si="25"/>
        <v>15</v>
      </c>
      <c r="J327" s="188">
        <f>IF(H327="",0,'Basis-Tabelle-Samen'!M296)</f>
        <v>2.4500000000000002</v>
      </c>
      <c r="K327" s="12"/>
      <c r="L327" s="157">
        <f>IF('Basis-Tabelle-Samen'!N296="","",'Basis-Tabelle-Samen'!N296)</f>
        <v>85227</v>
      </c>
      <c r="M327" s="189">
        <f t="shared" si="26"/>
        <v>18</v>
      </c>
      <c r="N327" s="188">
        <f>IF(L327="",0,'Basis-Tabelle-Samen'!P296)</f>
        <v>3.75</v>
      </c>
      <c r="O327" s="12"/>
      <c r="P327" s="157">
        <f>IF('Basis-Tabelle-Samen'!Q296="","",'Basis-Tabelle-Samen'!Q296)</f>
        <v>55227</v>
      </c>
      <c r="Q327" s="189">
        <f t="shared" si="27"/>
        <v>6</v>
      </c>
      <c r="R327" s="188">
        <f>IF(P327="",0,'Basis-Tabelle-Samen'!S296)</f>
        <v>4.95</v>
      </c>
      <c r="S327" s="12"/>
      <c r="T327" s="157">
        <f>IF('Basis-Tabelle-Samen'!T296="","",'Basis-Tabelle-Samen'!T296)</f>
        <v>35227</v>
      </c>
      <c r="U327" s="189">
        <f t="shared" si="28"/>
        <v>6</v>
      </c>
      <c r="V327" s="188">
        <f>IF(T327="",0,'Basis-Tabelle-Samen'!V296)</f>
        <v>6.75</v>
      </c>
      <c r="W327" s="12"/>
      <c r="X327" s="157">
        <f>IF('Basis-Tabelle-Samen'!W296="","",'Basis-Tabelle-Samen'!W296)</f>
        <v>65227</v>
      </c>
      <c r="Y327" s="189">
        <f t="shared" si="29"/>
        <v>8</v>
      </c>
      <c r="Z327" s="188">
        <f>IF(X327="",0,'Basis-Tabelle-Samen'!Y296)</f>
        <v>2.95</v>
      </c>
    </row>
    <row r="328" spans="1:26" ht="39.950000000000003" customHeight="1" x14ac:dyDescent="0.2">
      <c r="A328" s="154" t="str">
        <f>IF('Basis-Tabelle-Samen'!A315="","",IF($D$1="Deutsch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28" s="337">
        <v>308</v>
      </c>
      <c r="C328" s="160" t="str">
        <f>IF('Basis-Tabelle-Samen'!G310="","",'Basis-Tabelle-Samen'!G310)</f>
        <v>07</v>
      </c>
      <c r="D328" s="155" t="str">
        <f>IF('Basis-Tabelle-Samen'!$BB310="","",
IF($D$1="Bulgarisch - BG",'Basis-Tabelle-Samen'!$BB310,
IF($D$1="Dänisch - DK",'Basis-Tabelle-Samen'!$BC310,
IF($D$1="Deutsch - DE",'Basis-Tabelle-Samen'!$BD310,
IF($D$1="Englisch - UK",'Basis-Tabelle-Samen'!$BE310,
IF($D$1="Estnisch - EE",'Basis-Tabelle-Samen'!$BF310,
IF($D$1="Finnisch - FI",'Basis-Tabelle-Samen'!$BG310,
IF($D$1="Französisch - FR",'Basis-Tabelle-Samen'!$BH310,
IF($D$1="Griechisch - GR",'Basis-Tabelle-Samen'!$BI310,
IF($D$1="Irisch - IE",'Basis-Tabelle-Samen'!$BJ310,
IF($D$1="Isländisch - IS",'Basis-Tabelle-Samen'!$BK310,
IF($D$1="Italienisch - IT",'Basis-Tabelle-Samen'!$BL310,
IF($D$1="Japanisch - JP",'Basis-Tabelle-Samen'!$BM310,
IF($D$1="Kroatisch - HR",'Basis-Tabelle-Samen'!$BN310,
IF($D$1="Lettisch - LV",'Basis-Tabelle-Samen'!$BO310,
IF($D$1="Litauisch - LT",'Basis-Tabelle-Samen'!$BP310,
IF($D$1="Maltesisch - MT",'Basis-Tabelle-Samen'!$BQ310,
IF($D$1="Niederländisch - NL",'Basis-Tabelle-Samen'!$BR310,
IF($D$1="Norwegisch - NO",'Basis-Tabelle-Samen'!$BS310,
IF($D$1="Polnisch - PL",'Basis-Tabelle-Samen'!$BT310,
IF($D$1="Portugiesisch - PT",'Basis-Tabelle-Samen'!$BU310,
IF($D$1="Rumänisch - RO",'Basis-Tabelle-Samen'!$BV310,
IF($D$1="Schwedisch - SE",'Basis-Tabelle-Samen'!$BW310,
IF($D$1="Slowakisch - SK",'Basis-Tabelle-Samen'!$BX310,
IF($D$1="Slowenisch - SI",'Basis-Tabelle-Samen'!$BY310,
IF($D$1="Spanisch - ES",'Basis-Tabelle-Samen'!$BZ310,
IF($D$1="Tschechisch - CZ",'Basis-Tabelle-Samen'!$BD310,
IF($D$1="Türkisch - TR",'Basis-Tabelle-Samen'!$CB310,
IF($D$1="Ungarisch - HU",'Basis-Tabelle-Samen'!$CC310,
" ACHTUNG")))))))))))))))))))))))))))))</f>
        <v>Sweet Wormwood Qing Hao
Artemisia annua
Chinesischer Beifuß Qing Hao</v>
      </c>
      <c r="E328" s="190" t="str">
        <f t="shared" si="24"/>
        <v/>
      </c>
      <c r="F328" s="170"/>
      <c r="G328" s="12"/>
      <c r="H328" s="157">
        <f>IF('Basis-Tabelle-Samen'!K310="","",'Basis-Tabelle-Samen'!K310)</f>
        <v>75241</v>
      </c>
      <c r="I328" s="189">
        <f t="shared" si="25"/>
        <v>15</v>
      </c>
      <c r="J328" s="188">
        <f>IF(H328="",0,'Basis-Tabelle-Samen'!M310)</f>
        <v>2.4500000000000002</v>
      </c>
      <c r="K328" s="12"/>
      <c r="L328" s="157">
        <f>IF('Basis-Tabelle-Samen'!N310="","",'Basis-Tabelle-Samen'!N310)</f>
        <v>85241</v>
      </c>
      <c r="M328" s="189">
        <f t="shared" si="26"/>
        <v>18</v>
      </c>
      <c r="N328" s="188">
        <f>IF(L328="",0,'Basis-Tabelle-Samen'!P310)</f>
        <v>3.75</v>
      </c>
      <c r="O328" s="12"/>
      <c r="P328" s="157">
        <f>IF('Basis-Tabelle-Samen'!Q310="","",'Basis-Tabelle-Samen'!Q310)</f>
        <v>55241</v>
      </c>
      <c r="Q328" s="189">
        <f t="shared" si="27"/>
        <v>6</v>
      </c>
      <c r="R328" s="188">
        <f>IF(P328="",0,'Basis-Tabelle-Samen'!S310)</f>
        <v>4.95</v>
      </c>
      <c r="S328" s="12"/>
      <c r="T328" s="157">
        <f>IF('Basis-Tabelle-Samen'!T310="","",'Basis-Tabelle-Samen'!T310)</f>
        <v>35241</v>
      </c>
      <c r="U328" s="189">
        <f t="shared" si="28"/>
        <v>6</v>
      </c>
      <c r="V328" s="188">
        <f>IF(T328="",0,'Basis-Tabelle-Samen'!V310)</f>
        <v>6.75</v>
      </c>
      <c r="W328" s="12"/>
      <c r="X328" s="157">
        <f>IF('Basis-Tabelle-Samen'!W310="","",'Basis-Tabelle-Samen'!W310)</f>
        <v>65241</v>
      </c>
      <c r="Y328" s="189">
        <f t="shared" si="29"/>
        <v>8</v>
      </c>
      <c r="Z328" s="188">
        <f>IF(X328="",0,'Basis-Tabelle-Samen'!Y310)</f>
        <v>2.95</v>
      </c>
    </row>
    <row r="329" spans="1:26" ht="39.950000000000003" customHeight="1" x14ac:dyDescent="0.2">
      <c r="A329" s="154" t="str">
        <f>IF('Basis-Tabelle-Samen'!A318="","",IF($D$1="Deutsch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29" s="337">
        <v>311</v>
      </c>
      <c r="C329" s="160" t="str">
        <f>IF('Basis-Tabelle-Samen'!G313="","",'Basis-Tabelle-Samen'!G313)</f>
        <v>07</v>
      </c>
      <c r="D329" s="155" t="str">
        <f>IF('Basis-Tabelle-Samen'!$BB313="","",
IF($D$1="Bulgarisch - BG",'Basis-Tabelle-Samen'!$BB313,
IF($D$1="Dänisch - DK",'Basis-Tabelle-Samen'!$BC313,
IF($D$1="Deutsch - DE",'Basis-Tabelle-Samen'!$BD313,
IF($D$1="Englisch - UK",'Basis-Tabelle-Samen'!$BE313,
IF($D$1="Estnisch - EE",'Basis-Tabelle-Samen'!$BF313,
IF($D$1="Finnisch - FI",'Basis-Tabelle-Samen'!$BG313,
IF($D$1="Französisch - FR",'Basis-Tabelle-Samen'!$BH313,
IF($D$1="Griechisch - GR",'Basis-Tabelle-Samen'!$BI313,
IF($D$1="Irisch - IE",'Basis-Tabelle-Samen'!$BJ313,
IF($D$1="Isländisch - IS",'Basis-Tabelle-Samen'!$BK313,
IF($D$1="Italienisch - IT",'Basis-Tabelle-Samen'!$BL313,
IF($D$1="Japanisch - JP",'Basis-Tabelle-Samen'!$BM313,
IF($D$1="Kroatisch - HR",'Basis-Tabelle-Samen'!$BN313,
IF($D$1="Lettisch - LV",'Basis-Tabelle-Samen'!$BO313,
IF($D$1="Litauisch - LT",'Basis-Tabelle-Samen'!$BP313,
IF($D$1="Maltesisch - MT",'Basis-Tabelle-Samen'!$BQ313,
IF($D$1="Niederländisch - NL",'Basis-Tabelle-Samen'!$BR313,
IF($D$1="Norwegisch - NO",'Basis-Tabelle-Samen'!$BS313,
IF($D$1="Polnisch - PL",'Basis-Tabelle-Samen'!$BT313,
IF($D$1="Portugiesisch - PT",'Basis-Tabelle-Samen'!$BU313,
IF($D$1="Rumänisch - RO",'Basis-Tabelle-Samen'!$BV313,
IF($D$1="Schwedisch - SE",'Basis-Tabelle-Samen'!$BW313,
IF($D$1="Slowakisch - SK",'Basis-Tabelle-Samen'!$BX313,
IF($D$1="Slowenisch - SI",'Basis-Tabelle-Samen'!$BY313,
IF($D$1="Spanisch - ES",'Basis-Tabelle-Samen'!$BZ313,
IF($D$1="Tschechisch - CZ",'Basis-Tabelle-Samen'!$BD313,
IF($D$1="Türkisch - TR",'Basis-Tabelle-Samen'!$CB313,
IF($D$1="Ungarisch - HU",'Basis-Tabelle-Samen'!$CC313,
" ACHTUNG")))))))))))))))))))))))))))))</f>
        <v>Verbena
Verbena officinalis
Eisenkraut</v>
      </c>
      <c r="E329" s="190" t="str">
        <f t="shared" si="24"/>
        <v/>
      </c>
      <c r="F329" s="170"/>
      <c r="G329" s="12"/>
      <c r="H329" s="157">
        <f>IF('Basis-Tabelle-Samen'!K313="","",'Basis-Tabelle-Samen'!K313)</f>
        <v>75244</v>
      </c>
      <c r="I329" s="189">
        <f t="shared" si="25"/>
        <v>15</v>
      </c>
      <c r="J329" s="188">
        <f>IF(H329="",0,'Basis-Tabelle-Samen'!M313)</f>
        <v>2.4500000000000002</v>
      </c>
      <c r="K329" s="12"/>
      <c r="L329" s="157">
        <f>IF('Basis-Tabelle-Samen'!N313="","",'Basis-Tabelle-Samen'!N313)</f>
        <v>85244</v>
      </c>
      <c r="M329" s="189">
        <f t="shared" si="26"/>
        <v>18</v>
      </c>
      <c r="N329" s="188">
        <f>IF(L329="",0,'Basis-Tabelle-Samen'!P313)</f>
        <v>3.75</v>
      </c>
      <c r="O329" s="12"/>
      <c r="P329" s="157">
        <f>IF('Basis-Tabelle-Samen'!Q313="","",'Basis-Tabelle-Samen'!Q313)</f>
        <v>55244</v>
      </c>
      <c r="Q329" s="189">
        <f t="shared" si="27"/>
        <v>6</v>
      </c>
      <c r="R329" s="188">
        <f>IF(P329="",0,'Basis-Tabelle-Samen'!S313)</f>
        <v>4.95</v>
      </c>
      <c r="S329" s="12"/>
      <c r="T329" s="157">
        <f>IF('Basis-Tabelle-Samen'!T313="","",'Basis-Tabelle-Samen'!T313)</f>
        <v>35244</v>
      </c>
      <c r="U329" s="189">
        <f t="shared" si="28"/>
        <v>6</v>
      </c>
      <c r="V329" s="188">
        <f>IF(T329="",0,'Basis-Tabelle-Samen'!V313)</f>
        <v>6.75</v>
      </c>
      <c r="W329" s="12"/>
      <c r="X329" s="157">
        <f>IF('Basis-Tabelle-Samen'!W313="","",'Basis-Tabelle-Samen'!W313)</f>
        <v>65244</v>
      </c>
      <c r="Y329" s="189">
        <f t="shared" si="29"/>
        <v>8</v>
      </c>
      <c r="Z329" s="188">
        <f>IF(X329="",0,'Basis-Tabelle-Samen'!Y313)</f>
        <v>2.95</v>
      </c>
    </row>
    <row r="330" spans="1:26" ht="39.950000000000003" customHeight="1" x14ac:dyDescent="0.2">
      <c r="A330" s="154" t="str">
        <f>IF('Basis-Tabelle-Samen'!A276="","",IF($D$1="Deutsch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30" s="337">
        <v>280</v>
      </c>
      <c r="C330" s="160" t="str">
        <f>IF('Basis-Tabelle-Samen'!G282="","",'Basis-Tabelle-Samen'!G282)</f>
        <v>07</v>
      </c>
      <c r="D330" s="155" t="str">
        <f>IF('Basis-Tabelle-Samen'!$BB282="","",
IF($D$1="Bulgarisch - BG",'Basis-Tabelle-Samen'!$BB282,
IF($D$1="Dänisch - DK",'Basis-Tabelle-Samen'!$BC282,
IF($D$1="Deutsch - DE",'Basis-Tabelle-Samen'!$BD282,
IF($D$1="Englisch - UK",'Basis-Tabelle-Samen'!$BE282,
IF($D$1="Estnisch - EE",'Basis-Tabelle-Samen'!$BF282,
IF($D$1="Finnisch - FI",'Basis-Tabelle-Samen'!$BG282,
IF($D$1="Französisch - FR",'Basis-Tabelle-Samen'!$BH282,
IF($D$1="Griechisch - GR",'Basis-Tabelle-Samen'!$BI282,
IF($D$1="Irisch - IE",'Basis-Tabelle-Samen'!$BJ282,
IF($D$1="Isländisch - IS",'Basis-Tabelle-Samen'!$BK282,
IF($D$1="Italienisch - IT",'Basis-Tabelle-Samen'!$BL282,
IF($D$1="Japanisch - JP",'Basis-Tabelle-Samen'!$BM282,
IF($D$1="Kroatisch - HR",'Basis-Tabelle-Samen'!$BN282,
IF($D$1="Lettisch - LV",'Basis-Tabelle-Samen'!$BO282,
IF($D$1="Litauisch - LT",'Basis-Tabelle-Samen'!$BP282,
IF($D$1="Maltesisch - MT",'Basis-Tabelle-Samen'!$BQ282,
IF($D$1="Niederländisch - NL",'Basis-Tabelle-Samen'!$BR282,
IF($D$1="Norwegisch - NO",'Basis-Tabelle-Samen'!$BS282,
IF($D$1="Polnisch - PL",'Basis-Tabelle-Samen'!$BT282,
IF($D$1="Portugiesisch - PT",'Basis-Tabelle-Samen'!$BU282,
IF($D$1="Rumänisch - RO",'Basis-Tabelle-Samen'!$BV282,
IF($D$1="Schwedisch - SE",'Basis-Tabelle-Samen'!$BW282,
IF($D$1="Slowakisch - SK",'Basis-Tabelle-Samen'!$BX282,
IF($D$1="Slowenisch - SI",'Basis-Tabelle-Samen'!$BY282,
IF($D$1="Spanisch - ES",'Basis-Tabelle-Samen'!$BZ282,
IF($D$1="Tschechisch - CZ",'Basis-Tabelle-Samen'!$BD282,
IF($D$1="Türkisch - TR",'Basis-Tabelle-Samen'!$CB282,
IF($D$1="Ungarisch - HU",'Basis-Tabelle-Samen'!$CC282,
" ACHTUNG")))))))))))))))))))))))))))))</f>
        <v>Wild Passion Flower
Passiflora incarnata
Passionsblume</v>
      </c>
      <c r="E330" s="190" t="str">
        <f t="shared" si="24"/>
        <v/>
      </c>
      <c r="F330" s="170"/>
      <c r="G330" s="12"/>
      <c r="H330" s="157">
        <f>IF('Basis-Tabelle-Samen'!K282="","",'Basis-Tabelle-Samen'!K282)</f>
        <v>75213</v>
      </c>
      <c r="I330" s="189">
        <f t="shared" si="25"/>
        <v>15</v>
      </c>
      <c r="J330" s="188">
        <f>IF(H330="",0,'Basis-Tabelle-Samen'!M282)</f>
        <v>2.4500000000000002</v>
      </c>
      <c r="K330" s="12"/>
      <c r="L330" s="157">
        <f>IF('Basis-Tabelle-Samen'!N282="","",'Basis-Tabelle-Samen'!N282)</f>
        <v>85213</v>
      </c>
      <c r="M330" s="189">
        <f t="shared" si="26"/>
        <v>18</v>
      </c>
      <c r="N330" s="188">
        <f>IF(L330="",0,'Basis-Tabelle-Samen'!P282)</f>
        <v>3.75</v>
      </c>
      <c r="O330" s="12"/>
      <c r="P330" s="157">
        <f>IF('Basis-Tabelle-Samen'!Q282="","",'Basis-Tabelle-Samen'!Q282)</f>
        <v>55213</v>
      </c>
      <c r="Q330" s="189">
        <f t="shared" si="27"/>
        <v>6</v>
      </c>
      <c r="R330" s="188">
        <f>IF(P330="",0,'Basis-Tabelle-Samen'!S282)</f>
        <v>4.95</v>
      </c>
      <c r="S330" s="12"/>
      <c r="T330" s="157">
        <f>IF('Basis-Tabelle-Samen'!T282="","",'Basis-Tabelle-Samen'!T282)</f>
        <v>35213</v>
      </c>
      <c r="U330" s="189">
        <f t="shared" si="28"/>
        <v>6</v>
      </c>
      <c r="V330" s="188">
        <f>IF(T330="",0,'Basis-Tabelle-Samen'!V282)</f>
        <v>6.75</v>
      </c>
      <c r="W330" s="12"/>
      <c r="X330" s="157">
        <f>IF('Basis-Tabelle-Samen'!W282="","",'Basis-Tabelle-Samen'!W282)</f>
        <v>65213</v>
      </c>
      <c r="Y330" s="189">
        <f t="shared" si="29"/>
        <v>8</v>
      </c>
      <c r="Z330" s="188">
        <f>IF(X330="",0,'Basis-Tabelle-Samen'!Y282)</f>
        <v>2.95</v>
      </c>
    </row>
    <row r="331" spans="1:26" ht="39.950000000000003" customHeight="1" x14ac:dyDescent="0.2">
      <c r="A331" s="154" t="str">
        <f>IF('Basis-Tabelle-Samen'!A319="","",IF($D$1="Deutsch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31" s="337">
        <v>312</v>
      </c>
      <c r="C331" s="160" t="str">
        <f>IF('Basis-Tabelle-Samen'!G314="","",'Basis-Tabelle-Samen'!G314)</f>
        <v>07</v>
      </c>
      <c r="D331" s="155" t="str">
        <f>IF('Basis-Tabelle-Samen'!$BB314="","",
IF($D$1="Bulgarisch - BG",'Basis-Tabelle-Samen'!$BB314,
IF($D$1="Dänisch - DK",'Basis-Tabelle-Samen'!$BC314,
IF($D$1="Deutsch - DE",'Basis-Tabelle-Samen'!$BD314,
IF($D$1="Englisch - UK",'Basis-Tabelle-Samen'!$BE314,
IF($D$1="Estnisch - EE",'Basis-Tabelle-Samen'!$BF314,
IF($D$1="Finnisch - FI",'Basis-Tabelle-Samen'!$BG314,
IF($D$1="Französisch - FR",'Basis-Tabelle-Samen'!$BH314,
IF($D$1="Griechisch - GR",'Basis-Tabelle-Samen'!$BI314,
IF($D$1="Irisch - IE",'Basis-Tabelle-Samen'!$BJ314,
IF($D$1="Isländisch - IS",'Basis-Tabelle-Samen'!$BK314,
IF($D$1="Italienisch - IT",'Basis-Tabelle-Samen'!$BL314,
IF($D$1="Japanisch - JP",'Basis-Tabelle-Samen'!$BM314,
IF($D$1="Kroatisch - HR",'Basis-Tabelle-Samen'!$BN314,
IF($D$1="Lettisch - LV",'Basis-Tabelle-Samen'!$BO314,
IF($D$1="Litauisch - LT",'Basis-Tabelle-Samen'!$BP314,
IF($D$1="Maltesisch - MT",'Basis-Tabelle-Samen'!$BQ314,
IF($D$1="Niederländisch - NL",'Basis-Tabelle-Samen'!$BR314,
IF($D$1="Norwegisch - NO",'Basis-Tabelle-Samen'!$BS314,
IF($D$1="Polnisch - PL",'Basis-Tabelle-Samen'!$BT314,
IF($D$1="Portugiesisch - PT",'Basis-Tabelle-Samen'!$BU314,
IF($D$1="Rumänisch - RO",'Basis-Tabelle-Samen'!$BV314,
IF($D$1="Schwedisch - SE",'Basis-Tabelle-Samen'!$BW314,
IF($D$1="Slowakisch - SK",'Basis-Tabelle-Samen'!$BX314,
IF($D$1="Slowenisch - SI",'Basis-Tabelle-Samen'!$BY314,
IF($D$1="Spanisch - ES",'Basis-Tabelle-Samen'!$BZ314,
IF($D$1="Tschechisch - CZ",'Basis-Tabelle-Samen'!$BD314,
IF($D$1="Türkisch - TR",'Basis-Tabelle-Samen'!$CB314,
IF($D$1="Ungarisch - HU",'Basis-Tabelle-Samen'!$CC314,
" ACHTUNG")))))))))))))))))))))))))))))</f>
        <v>Wormwood
Artemisia absinthum
Wermut</v>
      </c>
      <c r="E331" s="190" t="str">
        <f t="shared" si="24"/>
        <v/>
      </c>
      <c r="F331" s="170"/>
      <c r="G331" s="12"/>
      <c r="H331" s="157">
        <f>IF('Basis-Tabelle-Samen'!K314="","",'Basis-Tabelle-Samen'!K314)</f>
        <v>75245</v>
      </c>
      <c r="I331" s="189">
        <f t="shared" si="25"/>
        <v>15</v>
      </c>
      <c r="J331" s="188">
        <f>IF(H331="",0,'Basis-Tabelle-Samen'!M314)</f>
        <v>2.4500000000000002</v>
      </c>
      <c r="K331" s="12"/>
      <c r="L331" s="157">
        <f>IF('Basis-Tabelle-Samen'!N314="","",'Basis-Tabelle-Samen'!N314)</f>
        <v>85245</v>
      </c>
      <c r="M331" s="189">
        <f t="shared" si="26"/>
        <v>18</v>
      </c>
      <c r="N331" s="188">
        <f>IF(L331="",0,'Basis-Tabelle-Samen'!P314)</f>
        <v>3.75</v>
      </c>
      <c r="O331" s="12"/>
      <c r="P331" s="157">
        <f>IF('Basis-Tabelle-Samen'!Q314="","",'Basis-Tabelle-Samen'!Q314)</f>
        <v>55245</v>
      </c>
      <c r="Q331" s="189">
        <f t="shared" si="27"/>
        <v>6</v>
      </c>
      <c r="R331" s="188">
        <f>IF(P331="",0,'Basis-Tabelle-Samen'!S314)</f>
        <v>4.95</v>
      </c>
      <c r="S331" s="12"/>
      <c r="T331" s="157">
        <f>IF('Basis-Tabelle-Samen'!T314="","",'Basis-Tabelle-Samen'!T314)</f>
        <v>35245</v>
      </c>
      <c r="U331" s="189">
        <f t="shared" si="28"/>
        <v>6</v>
      </c>
      <c r="V331" s="188">
        <f>IF(T331="",0,'Basis-Tabelle-Samen'!V314)</f>
        <v>6.75</v>
      </c>
      <c r="W331" s="12"/>
      <c r="X331" s="157">
        <f>IF('Basis-Tabelle-Samen'!W314="","",'Basis-Tabelle-Samen'!W314)</f>
        <v>65245</v>
      </c>
      <c r="Y331" s="189">
        <f t="shared" si="29"/>
        <v>8</v>
      </c>
      <c r="Z331" s="188">
        <f>IF(X331="",0,'Basis-Tabelle-Samen'!Y314)</f>
        <v>2.95</v>
      </c>
    </row>
    <row r="332" spans="1:26" ht="39.950000000000003" customHeight="1" x14ac:dyDescent="0.2">
      <c r="A332" s="154" t="str">
        <f>IF('Basis-Tabelle-Samen'!A287="","",IF($D$1="Deutsch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32" s="337">
        <v>305</v>
      </c>
      <c r="C332" s="160" t="str">
        <f>IF('Basis-Tabelle-Samen'!G307="","",'Basis-Tabelle-Samen'!G307)</f>
        <v>07</v>
      </c>
      <c r="D332" s="155" t="str">
        <f>IF('Basis-Tabelle-Samen'!$BB307="","",
IF($D$1="Bulgarisch - BG",'Basis-Tabelle-Samen'!$BB307,
IF($D$1="Dänisch - DK",'Basis-Tabelle-Samen'!$BC307,
IF($D$1="Deutsch - DE",'Basis-Tabelle-Samen'!$BD307,
IF($D$1="Englisch - UK",'Basis-Tabelle-Samen'!$BE307,
IF($D$1="Estnisch - EE",'Basis-Tabelle-Samen'!$BF307,
IF($D$1="Finnisch - FI",'Basis-Tabelle-Samen'!$BG307,
IF($D$1="Französisch - FR",'Basis-Tabelle-Samen'!$BH307,
IF($D$1="Griechisch - GR",'Basis-Tabelle-Samen'!$BI307,
IF($D$1="Irisch - IE",'Basis-Tabelle-Samen'!$BJ307,
IF($D$1="Isländisch - IS",'Basis-Tabelle-Samen'!$BK307,
IF($D$1="Italienisch - IT",'Basis-Tabelle-Samen'!$BL307,
IF($D$1="Japanisch - JP",'Basis-Tabelle-Samen'!$BM307,
IF($D$1="Kroatisch - HR",'Basis-Tabelle-Samen'!$BN307,
IF($D$1="Lettisch - LV",'Basis-Tabelle-Samen'!$BO307,
IF($D$1="Litauisch - LT",'Basis-Tabelle-Samen'!$BP307,
IF($D$1="Maltesisch - MT",'Basis-Tabelle-Samen'!$BQ307,
IF($D$1="Niederländisch - NL",'Basis-Tabelle-Samen'!$BR307,
IF($D$1="Norwegisch - NO",'Basis-Tabelle-Samen'!$BS307,
IF($D$1="Polnisch - PL",'Basis-Tabelle-Samen'!$BT307,
IF($D$1="Portugiesisch - PT",'Basis-Tabelle-Samen'!$BU307,
IF($D$1="Rumänisch - RO",'Basis-Tabelle-Samen'!$BV307,
IF($D$1="Schwedisch - SE",'Basis-Tabelle-Samen'!$BW307,
IF($D$1="Slowakisch - SK",'Basis-Tabelle-Samen'!$BX307,
IF($D$1="Slowenisch - SI",'Basis-Tabelle-Samen'!$BY307,
IF($D$1="Spanisch - ES",'Basis-Tabelle-Samen'!$BZ307,
IF($D$1="Tschechisch - CZ",'Basis-Tabelle-Samen'!$BD307,
IF($D$1="Türkisch - TR",'Basis-Tabelle-Samen'!$CB307,
IF($D$1="Ungarisch - HU",'Basis-Tabelle-Samen'!$CC307,
" ACHTUNG")))))))))))))))))))))))))))))</f>
        <v>Yerba mate
Ilex paraguariensis
Mate Teestrauch</v>
      </c>
      <c r="E332" s="190" t="str">
        <f t="shared" si="24"/>
        <v/>
      </c>
      <c r="F332" s="170"/>
      <c r="G332" s="12"/>
      <c r="H332" s="157">
        <f>IF('Basis-Tabelle-Samen'!K307="","",'Basis-Tabelle-Samen'!K307)</f>
        <v>75238</v>
      </c>
      <c r="I332" s="189">
        <f t="shared" si="25"/>
        <v>15</v>
      </c>
      <c r="J332" s="188">
        <f>IF(H332="",0,'Basis-Tabelle-Samen'!M307)</f>
        <v>2.4500000000000002</v>
      </c>
      <c r="K332" s="12"/>
      <c r="L332" s="157">
        <f>IF('Basis-Tabelle-Samen'!N307="","",'Basis-Tabelle-Samen'!N307)</f>
        <v>85238</v>
      </c>
      <c r="M332" s="189">
        <f t="shared" si="26"/>
        <v>18</v>
      </c>
      <c r="N332" s="188">
        <f>IF(L332="",0,'Basis-Tabelle-Samen'!P307)</f>
        <v>3.75</v>
      </c>
      <c r="O332" s="12"/>
      <c r="P332" s="157">
        <f>IF('Basis-Tabelle-Samen'!Q307="","",'Basis-Tabelle-Samen'!Q307)</f>
        <v>55238</v>
      </c>
      <c r="Q332" s="189">
        <f t="shared" si="27"/>
        <v>6</v>
      </c>
      <c r="R332" s="188">
        <f>IF(P332="",0,'Basis-Tabelle-Samen'!S307)</f>
        <v>4.95</v>
      </c>
      <c r="S332" s="12"/>
      <c r="T332" s="157">
        <f>IF('Basis-Tabelle-Samen'!T307="","",'Basis-Tabelle-Samen'!T307)</f>
        <v>35238</v>
      </c>
      <c r="U332" s="189">
        <f t="shared" si="28"/>
        <v>6</v>
      </c>
      <c r="V332" s="188">
        <f>IF(T332="",0,'Basis-Tabelle-Samen'!V307)</f>
        <v>6.75</v>
      </c>
      <c r="W332" s="12"/>
      <c r="X332" s="157">
        <f>IF('Basis-Tabelle-Samen'!W307="","",'Basis-Tabelle-Samen'!W307)</f>
        <v>65238</v>
      </c>
      <c r="Y332" s="189">
        <f t="shared" si="29"/>
        <v>8</v>
      </c>
      <c r="Z332" s="188">
        <f>IF(X332="",0,'Basis-Tabelle-Samen'!Y307)</f>
        <v>2.95</v>
      </c>
    </row>
    <row r="333" spans="1:26" ht="39.950000000000003" customHeight="1" x14ac:dyDescent="0.2">
      <c r="A333" s="154" t="str">
        <f>IF('Basis-Tabelle-Samen'!A322="","",IF($D$1="Deutsch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33" s="337">
        <v>177</v>
      </c>
      <c r="C333" s="160" t="str">
        <f>IF('Basis-Tabelle-Samen'!G325="","",'Basis-Tabelle-Samen'!G325)</f>
        <v>08</v>
      </c>
      <c r="D333" s="155" t="str">
        <f>IF('Basis-Tabelle-Samen'!$BB325="","",
IF($D$1="Bulgarisch - BG",'Basis-Tabelle-Samen'!$BB325,
IF($D$1="Dänisch - DK",'Basis-Tabelle-Samen'!$BC325,
IF($D$1="Deutsch - DE",'Basis-Tabelle-Samen'!$BD325,
IF($D$1="Englisch - UK",'Basis-Tabelle-Samen'!$BE325,
IF($D$1="Estnisch - EE",'Basis-Tabelle-Samen'!$BF325,
IF($D$1="Finnisch - FI",'Basis-Tabelle-Samen'!$BG325,
IF($D$1="Französisch - FR",'Basis-Tabelle-Samen'!$BH325,
IF($D$1="Griechisch - GR",'Basis-Tabelle-Samen'!$BI325,
IF($D$1="Irisch - IE",'Basis-Tabelle-Samen'!$BJ325,
IF($D$1="Isländisch - IS",'Basis-Tabelle-Samen'!$BK325,
IF($D$1="Italienisch - IT",'Basis-Tabelle-Samen'!$BL325,
IF($D$1="Japanisch - JP",'Basis-Tabelle-Samen'!$BM325,
IF($D$1="Kroatisch - HR",'Basis-Tabelle-Samen'!$BN325,
IF($D$1="Lettisch - LV",'Basis-Tabelle-Samen'!$BO325,
IF($D$1="Litauisch - LT",'Basis-Tabelle-Samen'!$BP325,
IF($D$1="Maltesisch - MT",'Basis-Tabelle-Samen'!$BQ325,
IF($D$1="Niederländisch - NL",'Basis-Tabelle-Samen'!$BR325,
IF($D$1="Norwegisch - NO",'Basis-Tabelle-Samen'!$BS325,
IF($D$1="Polnisch - PL",'Basis-Tabelle-Samen'!$BT325,
IF($D$1="Portugiesisch - PT",'Basis-Tabelle-Samen'!$BU325,
IF($D$1="Rumänisch - RO",'Basis-Tabelle-Samen'!$BV325,
IF($D$1="Schwedisch - SE",'Basis-Tabelle-Samen'!$BW325,
IF($D$1="Slowakisch - SK",'Basis-Tabelle-Samen'!$BX325,
IF($D$1="Slowenisch - SI",'Basis-Tabelle-Samen'!$BY325,
IF($D$1="Spanisch - ES",'Basis-Tabelle-Samen'!$BZ325,
IF($D$1="Tschechisch - CZ",'Basis-Tabelle-Samen'!$BD325,
IF($D$1="Türkisch - TR",'Basis-Tabelle-Samen'!$CB325,
IF($D$1="Ungarisch - HU",'Basis-Tabelle-Samen'!$CC325,
" ACHTUNG")))))))))))))))))))))))))))))</f>
        <v>Barrel Cactus / Mother in law Seat
Echinocactus grusonii
Schwiegermutterstuhl</v>
      </c>
      <c r="E333" s="190" t="str">
        <f t="shared" si="24"/>
        <v/>
      </c>
      <c r="F333" s="170"/>
      <c r="G333" s="12"/>
      <c r="H333" s="157">
        <f>IF('Basis-Tabelle-Samen'!K325="","",'Basis-Tabelle-Samen'!K325)</f>
        <v>79421</v>
      </c>
      <c r="I333" s="189">
        <f t="shared" si="25"/>
        <v>15</v>
      </c>
      <c r="J333" s="188">
        <f>IF(H333="",0,'Basis-Tabelle-Samen'!M325)</f>
        <v>2.4500000000000002</v>
      </c>
      <c r="K333" s="12"/>
      <c r="L333" s="157">
        <f>IF('Basis-Tabelle-Samen'!N325="","",'Basis-Tabelle-Samen'!N325)</f>
        <v>89421</v>
      </c>
      <c r="M333" s="189">
        <f t="shared" si="26"/>
        <v>18</v>
      </c>
      <c r="N333" s="188">
        <f>IF(L333="",0,'Basis-Tabelle-Samen'!P325)</f>
        <v>3.75</v>
      </c>
      <c r="O333" s="12"/>
      <c r="P333" s="157">
        <f>IF('Basis-Tabelle-Samen'!Q325="","",'Basis-Tabelle-Samen'!Q325)</f>
        <v>59421</v>
      </c>
      <c r="Q333" s="189">
        <f t="shared" si="27"/>
        <v>6</v>
      </c>
      <c r="R333" s="188">
        <f>IF(P333="",0,'Basis-Tabelle-Samen'!S325)</f>
        <v>4.95</v>
      </c>
      <c r="S333" s="12"/>
      <c r="T333" s="157">
        <f>IF('Basis-Tabelle-Samen'!T325="","",'Basis-Tabelle-Samen'!T325)</f>
        <v>39421</v>
      </c>
      <c r="U333" s="189">
        <f t="shared" si="28"/>
        <v>6</v>
      </c>
      <c r="V333" s="188">
        <f>IF(T333="",0,'Basis-Tabelle-Samen'!V325)</f>
        <v>6.75</v>
      </c>
      <c r="W333" s="12"/>
      <c r="X333" s="157">
        <f>IF('Basis-Tabelle-Samen'!W325="","",'Basis-Tabelle-Samen'!W325)</f>
        <v>69421</v>
      </c>
      <c r="Y333" s="189">
        <f t="shared" si="29"/>
        <v>8</v>
      </c>
      <c r="Z333" s="188">
        <f>IF(X333="",0,'Basis-Tabelle-Samen'!Y325)</f>
        <v>2.95</v>
      </c>
    </row>
    <row r="334" spans="1:26" ht="39.950000000000003" customHeight="1" x14ac:dyDescent="0.2">
      <c r="A334" s="154" t="str">
        <f>IF('Basis-Tabelle-Samen'!A332="","",IF($D$1="Deutsch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34" s="337">
        <v>181</v>
      </c>
      <c r="C334" s="160" t="str">
        <f>IF('Basis-Tabelle-Samen'!G329="","",'Basis-Tabelle-Samen'!G329)</f>
        <v>08</v>
      </c>
      <c r="D334" s="155" t="str">
        <f>IF('Basis-Tabelle-Samen'!$BB329="","",
IF($D$1="Bulgarisch - BG",'Basis-Tabelle-Samen'!$BB329,
IF($D$1="Dänisch - DK",'Basis-Tabelle-Samen'!$BC329,
IF($D$1="Deutsch - DE",'Basis-Tabelle-Samen'!$BD329,
IF($D$1="Englisch - UK",'Basis-Tabelle-Samen'!$BE329,
IF($D$1="Estnisch - EE",'Basis-Tabelle-Samen'!$BF329,
IF($D$1="Finnisch - FI",'Basis-Tabelle-Samen'!$BG329,
IF($D$1="Französisch - FR",'Basis-Tabelle-Samen'!$BH329,
IF($D$1="Griechisch - GR",'Basis-Tabelle-Samen'!$BI329,
IF($D$1="Irisch - IE",'Basis-Tabelle-Samen'!$BJ329,
IF($D$1="Isländisch - IS",'Basis-Tabelle-Samen'!$BK329,
IF($D$1="Italienisch - IT",'Basis-Tabelle-Samen'!$BL329,
IF($D$1="Japanisch - JP",'Basis-Tabelle-Samen'!$BM329,
IF($D$1="Kroatisch - HR",'Basis-Tabelle-Samen'!$BN329,
IF($D$1="Lettisch - LV",'Basis-Tabelle-Samen'!$BO329,
IF($D$1="Litauisch - LT",'Basis-Tabelle-Samen'!$BP329,
IF($D$1="Maltesisch - MT",'Basis-Tabelle-Samen'!$BQ329,
IF($D$1="Niederländisch - NL",'Basis-Tabelle-Samen'!$BR329,
IF($D$1="Norwegisch - NO",'Basis-Tabelle-Samen'!$BS329,
IF($D$1="Polnisch - PL",'Basis-Tabelle-Samen'!$BT329,
IF($D$1="Portugiesisch - PT",'Basis-Tabelle-Samen'!$BU329,
IF($D$1="Rumänisch - RO",'Basis-Tabelle-Samen'!$BV329,
IF($D$1="Schwedisch - SE",'Basis-Tabelle-Samen'!$BW329,
IF($D$1="Slowakisch - SK",'Basis-Tabelle-Samen'!$BX329,
IF($D$1="Slowenisch - SI",'Basis-Tabelle-Samen'!$BY329,
IF($D$1="Spanisch - ES",'Basis-Tabelle-Samen'!$BZ329,
IF($D$1="Tschechisch - CZ",'Basis-Tabelle-Samen'!$BD329,
IF($D$1="Türkisch - TR",'Basis-Tabelle-Samen'!$CB329,
IF($D$1="Ungarisch - HU",'Basis-Tabelle-Samen'!$CC329,
" ACHTUNG")))))))))))))))))))))))))))))</f>
        <v>Desert Rose
Adenium obesum
Wüstenrose</v>
      </c>
      <c r="E334" s="190" t="str">
        <f t="shared" si="24"/>
        <v/>
      </c>
      <c r="F334" s="170"/>
      <c r="G334" s="12"/>
      <c r="H334" s="157">
        <f>IF('Basis-Tabelle-Samen'!K329="","",'Basis-Tabelle-Samen'!K329)</f>
        <v>79955</v>
      </c>
      <c r="I334" s="189">
        <f t="shared" si="25"/>
        <v>15</v>
      </c>
      <c r="J334" s="188">
        <f>IF(H334="",0,'Basis-Tabelle-Samen'!M329)</f>
        <v>2.4500000000000002</v>
      </c>
      <c r="K334" s="12"/>
      <c r="L334" s="157">
        <f>IF('Basis-Tabelle-Samen'!N329="","",'Basis-Tabelle-Samen'!N329)</f>
        <v>89955</v>
      </c>
      <c r="M334" s="189">
        <f t="shared" si="26"/>
        <v>18</v>
      </c>
      <c r="N334" s="188">
        <f>IF(L334="",0,'Basis-Tabelle-Samen'!P329)</f>
        <v>3.75</v>
      </c>
      <c r="O334" s="12"/>
      <c r="P334" s="157">
        <f>IF('Basis-Tabelle-Samen'!Q329="","",'Basis-Tabelle-Samen'!Q329)</f>
        <v>59955</v>
      </c>
      <c r="Q334" s="189">
        <f t="shared" si="27"/>
        <v>6</v>
      </c>
      <c r="R334" s="188">
        <f>IF(P334="",0,'Basis-Tabelle-Samen'!S329)</f>
        <v>4.95</v>
      </c>
      <c r="S334" s="12"/>
      <c r="T334" s="157">
        <f>IF('Basis-Tabelle-Samen'!T329="","",'Basis-Tabelle-Samen'!T329)</f>
        <v>39955</v>
      </c>
      <c r="U334" s="189">
        <f t="shared" si="28"/>
        <v>6</v>
      </c>
      <c r="V334" s="188">
        <f>IF(T334="",0,'Basis-Tabelle-Samen'!V329)</f>
        <v>6.75</v>
      </c>
      <c r="W334" s="12"/>
      <c r="X334" s="157">
        <f>IF('Basis-Tabelle-Samen'!W329="","",'Basis-Tabelle-Samen'!W329)</f>
        <v>69955</v>
      </c>
      <c r="Y334" s="189">
        <f t="shared" si="29"/>
        <v>8</v>
      </c>
      <c r="Z334" s="188">
        <f>IF(X334="",0,'Basis-Tabelle-Samen'!Y329)</f>
        <v>2.95</v>
      </c>
    </row>
    <row r="335" spans="1:26" ht="39.950000000000003" customHeight="1" x14ac:dyDescent="0.2">
      <c r="A335" s="154" t="str">
        <f>IF('Basis-Tabelle-Samen'!A323="","",IF($D$1="Deutsch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35" s="337">
        <v>178</v>
      </c>
      <c r="C335" s="160" t="str">
        <f>IF('Basis-Tabelle-Samen'!G326="","",'Basis-Tabelle-Samen'!G326)</f>
        <v>08</v>
      </c>
      <c r="D335" s="155" t="str">
        <f>IF('Basis-Tabelle-Samen'!$BB326="","",
IF($D$1="Bulgarisch - BG",'Basis-Tabelle-Samen'!$BB326,
IF($D$1="Dänisch - DK",'Basis-Tabelle-Samen'!$BC326,
IF($D$1="Deutsch - DE",'Basis-Tabelle-Samen'!$BD326,
IF($D$1="Englisch - UK",'Basis-Tabelle-Samen'!$BE326,
IF($D$1="Estnisch - EE",'Basis-Tabelle-Samen'!$BF326,
IF($D$1="Finnisch - FI",'Basis-Tabelle-Samen'!$BG326,
IF($D$1="Französisch - FR",'Basis-Tabelle-Samen'!$BH326,
IF($D$1="Griechisch - GR",'Basis-Tabelle-Samen'!$BI326,
IF($D$1="Irisch - IE",'Basis-Tabelle-Samen'!$BJ326,
IF($D$1="Isländisch - IS",'Basis-Tabelle-Samen'!$BK326,
IF($D$1="Italienisch - IT",'Basis-Tabelle-Samen'!$BL326,
IF($D$1="Japanisch - JP",'Basis-Tabelle-Samen'!$BM326,
IF($D$1="Kroatisch - HR",'Basis-Tabelle-Samen'!$BN326,
IF($D$1="Lettisch - LV",'Basis-Tabelle-Samen'!$BO326,
IF($D$1="Litauisch - LT",'Basis-Tabelle-Samen'!$BP326,
IF($D$1="Maltesisch - MT",'Basis-Tabelle-Samen'!$BQ326,
IF($D$1="Niederländisch - NL",'Basis-Tabelle-Samen'!$BR326,
IF($D$1="Norwegisch - NO",'Basis-Tabelle-Samen'!$BS326,
IF($D$1="Polnisch - PL",'Basis-Tabelle-Samen'!$BT326,
IF($D$1="Portugiesisch - PT",'Basis-Tabelle-Samen'!$BU326,
IF($D$1="Rumänisch - RO",'Basis-Tabelle-Samen'!$BV326,
IF($D$1="Schwedisch - SE",'Basis-Tabelle-Samen'!$BW326,
IF($D$1="Slowakisch - SK",'Basis-Tabelle-Samen'!$BX326,
IF($D$1="Slowenisch - SI",'Basis-Tabelle-Samen'!$BY326,
IF($D$1="Spanisch - ES",'Basis-Tabelle-Samen'!$BZ326,
IF($D$1="Tschechisch - CZ",'Basis-Tabelle-Samen'!$BD326,
IF($D$1="Türkisch - TR",'Basis-Tabelle-Samen'!$CB326,
IF($D$1="Ungarisch - HU",'Basis-Tabelle-Samen'!$CC326,
" ACHTUNG")))))))))))))))))))))))))))))</f>
        <v>Flower of Adoration
Echinopsis mirabilis
Seeigelkaktus</v>
      </c>
      <c r="E335" s="190" t="str">
        <f t="shared" ref="E335:E364" si="30">IF(
((G335*I335*J335)+(K335*M335*N335)+(O335*Q335*R335)+(S335*U335*V335)+(W335*Y335*Z335))&lt;1,"",
(G335*I335*J335)+(K335*M335*N335)+(O335*Q335*R335)+(S335*U335*V335)+(W335*Y335*Z335))</f>
        <v/>
      </c>
      <c r="F335" s="170"/>
      <c r="G335" s="12"/>
      <c r="H335" s="157">
        <f>IF('Basis-Tabelle-Samen'!K326="","",'Basis-Tabelle-Samen'!K326)</f>
        <v>79422</v>
      </c>
      <c r="I335" s="189">
        <f t="shared" ref="I335:I398" si="31">IF(H335="",0,15)</f>
        <v>15</v>
      </c>
      <c r="J335" s="188">
        <f>IF(H335="",0,'Basis-Tabelle-Samen'!M326)</f>
        <v>2.4500000000000002</v>
      </c>
      <c r="K335" s="12"/>
      <c r="L335" s="157">
        <f>IF('Basis-Tabelle-Samen'!N326="","",'Basis-Tabelle-Samen'!N326)</f>
        <v>89422</v>
      </c>
      <c r="M335" s="189">
        <f t="shared" ref="M335:M398" si="32">IF(L335="",0,18)</f>
        <v>18</v>
      </c>
      <c r="N335" s="188">
        <f>IF(L335="",0,'Basis-Tabelle-Samen'!P326)</f>
        <v>3.75</v>
      </c>
      <c r="O335" s="12"/>
      <c r="P335" s="157">
        <f>IF('Basis-Tabelle-Samen'!Q326="","",'Basis-Tabelle-Samen'!Q326)</f>
        <v>59422</v>
      </c>
      <c r="Q335" s="189">
        <f t="shared" ref="Q335:Q398" si="33">IF(P335="",0,6)</f>
        <v>6</v>
      </c>
      <c r="R335" s="188">
        <f>IF(P335="",0,'Basis-Tabelle-Samen'!S326)</f>
        <v>4.95</v>
      </c>
      <c r="S335" s="12"/>
      <c r="T335" s="157">
        <f>IF('Basis-Tabelle-Samen'!T326="","",'Basis-Tabelle-Samen'!T326)</f>
        <v>39422</v>
      </c>
      <c r="U335" s="189">
        <f t="shared" ref="U335:U398" si="34">IF(T335="",0,6)</f>
        <v>6</v>
      </c>
      <c r="V335" s="188">
        <f>IF(T335="",0,'Basis-Tabelle-Samen'!V326)</f>
        <v>6.75</v>
      </c>
      <c r="W335" s="12"/>
      <c r="X335" s="157">
        <f>IF('Basis-Tabelle-Samen'!W326="","",'Basis-Tabelle-Samen'!W326)</f>
        <v>69422</v>
      </c>
      <c r="Y335" s="189">
        <f t="shared" ref="Y335:Y398" si="35">IF(X335="",0,8)</f>
        <v>8</v>
      </c>
      <c r="Z335" s="188">
        <f>IF(X335="",0,'Basis-Tabelle-Samen'!Y326)</f>
        <v>2.95</v>
      </c>
    </row>
    <row r="336" spans="1:26" ht="39.950000000000003" customHeight="1" x14ac:dyDescent="0.2">
      <c r="A336" s="154" t="str">
        <f>IF('Basis-Tabelle-Samen'!A326="","",IF($D$1="Deutsch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36" s="337">
        <v>183</v>
      </c>
      <c r="C336" s="160" t="str">
        <f>IF('Basis-Tabelle-Samen'!G331="","",'Basis-Tabelle-Samen'!G331)</f>
        <v>08</v>
      </c>
      <c r="D336" s="155" t="str">
        <f>IF('Basis-Tabelle-Samen'!$BB331="","",
IF($D$1="Bulgarisch - BG",'Basis-Tabelle-Samen'!$BB331,
IF($D$1="Dänisch - DK",'Basis-Tabelle-Samen'!$BC331,
IF($D$1="Deutsch - DE",'Basis-Tabelle-Samen'!$BD331,
IF($D$1="Englisch - UK",'Basis-Tabelle-Samen'!$BE331,
IF($D$1="Estnisch - EE",'Basis-Tabelle-Samen'!$BF331,
IF($D$1="Finnisch - FI",'Basis-Tabelle-Samen'!$BG331,
IF($D$1="Französisch - FR",'Basis-Tabelle-Samen'!$BH331,
IF($D$1="Griechisch - GR",'Basis-Tabelle-Samen'!$BI331,
IF($D$1="Irisch - IE",'Basis-Tabelle-Samen'!$BJ331,
IF($D$1="Isländisch - IS",'Basis-Tabelle-Samen'!$BK331,
IF($D$1="Italienisch - IT",'Basis-Tabelle-Samen'!$BL331,
IF($D$1="Japanisch - JP",'Basis-Tabelle-Samen'!$BM331,
IF($D$1="Kroatisch - HR",'Basis-Tabelle-Samen'!$BN331,
IF($D$1="Lettisch - LV",'Basis-Tabelle-Samen'!$BO331,
IF($D$1="Litauisch - LT",'Basis-Tabelle-Samen'!$BP331,
IF($D$1="Maltesisch - MT",'Basis-Tabelle-Samen'!$BQ331,
IF($D$1="Niederländisch - NL",'Basis-Tabelle-Samen'!$BR331,
IF($D$1="Norwegisch - NO",'Basis-Tabelle-Samen'!$BS331,
IF($D$1="Polnisch - PL",'Basis-Tabelle-Samen'!$BT331,
IF($D$1="Portugiesisch - PT",'Basis-Tabelle-Samen'!$BU331,
IF($D$1="Rumänisch - RO",'Basis-Tabelle-Samen'!$BV331,
IF($D$1="Schwedisch - SE",'Basis-Tabelle-Samen'!$BW331,
IF($D$1="Slowakisch - SK",'Basis-Tabelle-Samen'!$BX331,
IF($D$1="Slowenisch - SI",'Basis-Tabelle-Samen'!$BY331,
IF($D$1="Spanisch - ES",'Basis-Tabelle-Samen'!$BZ331,
IF($D$1="Tschechisch - CZ",'Basis-Tabelle-Samen'!$BD331,
IF($D$1="Türkisch - TR",'Basis-Tabelle-Samen'!$CB331,
IF($D$1="Ungarisch - HU",'Basis-Tabelle-Samen'!$CC331,
" ACHTUNG")))))))))))))))))))))))))))))</f>
        <v>Flowering Stones / Conophytum Mix
Conophytum Mix
Blühende Steine / Conophytum Mix</v>
      </c>
      <c r="E336" s="190" t="str">
        <f t="shared" si="30"/>
        <v/>
      </c>
      <c r="F336" s="170"/>
      <c r="G336" s="12"/>
      <c r="H336" s="157">
        <f>IF('Basis-Tabelle-Samen'!K331="","",'Basis-Tabelle-Samen'!K331)</f>
        <v>79981</v>
      </c>
      <c r="I336" s="189">
        <f t="shared" si="31"/>
        <v>15</v>
      </c>
      <c r="J336" s="188">
        <f>IF(H336="",0,'Basis-Tabelle-Samen'!M331)</f>
        <v>2.4500000000000002</v>
      </c>
      <c r="K336" s="12"/>
      <c r="L336" s="157">
        <f>IF('Basis-Tabelle-Samen'!N331="","",'Basis-Tabelle-Samen'!N331)</f>
        <v>89981</v>
      </c>
      <c r="M336" s="189">
        <f t="shared" si="32"/>
        <v>18</v>
      </c>
      <c r="N336" s="188">
        <f>IF(L336="",0,'Basis-Tabelle-Samen'!P331)</f>
        <v>3.75</v>
      </c>
      <c r="O336" s="12"/>
      <c r="P336" s="157">
        <f>IF('Basis-Tabelle-Samen'!Q331="","",'Basis-Tabelle-Samen'!Q331)</f>
        <v>59981</v>
      </c>
      <c r="Q336" s="189">
        <f t="shared" si="33"/>
        <v>6</v>
      </c>
      <c r="R336" s="188">
        <f>IF(P336="",0,'Basis-Tabelle-Samen'!S331)</f>
        <v>4.95</v>
      </c>
      <c r="S336" s="12"/>
      <c r="T336" s="157">
        <f>IF('Basis-Tabelle-Samen'!T331="","",'Basis-Tabelle-Samen'!T331)</f>
        <v>39981</v>
      </c>
      <c r="U336" s="189">
        <f t="shared" si="34"/>
        <v>6</v>
      </c>
      <c r="V336" s="188">
        <f>IF(T336="",0,'Basis-Tabelle-Samen'!V331)</f>
        <v>6.75</v>
      </c>
      <c r="W336" s="12"/>
      <c r="X336" s="157">
        <f>IF('Basis-Tabelle-Samen'!W331="","",'Basis-Tabelle-Samen'!W331)</f>
        <v>69981</v>
      </c>
      <c r="Y336" s="189">
        <f t="shared" si="35"/>
        <v>8</v>
      </c>
      <c r="Z336" s="188">
        <f>IF(X336="",0,'Basis-Tabelle-Samen'!Y331)</f>
        <v>2.95</v>
      </c>
    </row>
    <row r="337" spans="1:26" ht="39.950000000000003" customHeight="1" x14ac:dyDescent="0.2">
      <c r="A337" s="154" t="str">
        <f>IF('Basis-Tabelle-Samen'!A331="","",IF($D$1="Deutsch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37" s="337">
        <v>175</v>
      </c>
      <c r="C337" s="160" t="str">
        <f>IF('Basis-Tabelle-Samen'!G323="","",'Basis-Tabelle-Samen'!G323)</f>
        <v>08</v>
      </c>
      <c r="D337" s="155" t="str">
        <f>IF('Basis-Tabelle-Samen'!$BB323="","",
IF($D$1="Bulgarisch - BG",'Basis-Tabelle-Samen'!$BB323,
IF($D$1="Dänisch - DK",'Basis-Tabelle-Samen'!$BC323,
IF($D$1="Deutsch - DE",'Basis-Tabelle-Samen'!$BD323,
IF($D$1="Englisch - UK",'Basis-Tabelle-Samen'!$BE323,
IF($D$1="Estnisch - EE",'Basis-Tabelle-Samen'!$BF323,
IF($D$1="Finnisch - FI",'Basis-Tabelle-Samen'!$BG323,
IF($D$1="Französisch - FR",'Basis-Tabelle-Samen'!$BH323,
IF($D$1="Griechisch - GR",'Basis-Tabelle-Samen'!$BI323,
IF($D$1="Irisch - IE",'Basis-Tabelle-Samen'!$BJ323,
IF($D$1="Isländisch - IS",'Basis-Tabelle-Samen'!$BK323,
IF($D$1="Italienisch - IT",'Basis-Tabelle-Samen'!$BL323,
IF($D$1="Japanisch - JP",'Basis-Tabelle-Samen'!$BM323,
IF($D$1="Kroatisch - HR",'Basis-Tabelle-Samen'!$BN323,
IF($D$1="Lettisch - LV",'Basis-Tabelle-Samen'!$BO323,
IF($D$1="Litauisch - LT",'Basis-Tabelle-Samen'!$BP323,
IF($D$1="Maltesisch - MT",'Basis-Tabelle-Samen'!$BQ323,
IF($D$1="Niederländisch - NL",'Basis-Tabelle-Samen'!$BR323,
IF($D$1="Norwegisch - NO",'Basis-Tabelle-Samen'!$BS323,
IF($D$1="Polnisch - PL",'Basis-Tabelle-Samen'!$BT323,
IF($D$1="Portugiesisch - PT",'Basis-Tabelle-Samen'!$BU323,
IF($D$1="Rumänisch - RO",'Basis-Tabelle-Samen'!$BV323,
IF($D$1="Schwedisch - SE",'Basis-Tabelle-Samen'!$BW323,
IF($D$1="Slowakisch - SK",'Basis-Tabelle-Samen'!$BX323,
IF($D$1="Slowenisch - SI",'Basis-Tabelle-Samen'!$BY323,
IF($D$1="Spanisch - ES",'Basis-Tabelle-Samen'!$BZ323,
IF($D$1="Tschechisch - CZ",'Basis-Tabelle-Samen'!$BD323,
IF($D$1="Türkisch - TR",'Basis-Tabelle-Samen'!$CB323,
IF($D$1="Ungarisch - HU",'Basis-Tabelle-Samen'!$CC323,
" ACHTUNG")))))))))))))))))))))))))))))</f>
        <v>Living Granite
Pleiospilos nelii
Lebender Granit</v>
      </c>
      <c r="E337" s="190" t="str">
        <f t="shared" si="30"/>
        <v/>
      </c>
      <c r="F337" s="170"/>
      <c r="G337" s="12"/>
      <c r="H337" s="157">
        <f>IF('Basis-Tabelle-Samen'!K323="","",'Basis-Tabelle-Samen'!K323)</f>
        <v>79414</v>
      </c>
      <c r="I337" s="189">
        <f t="shared" si="31"/>
        <v>15</v>
      </c>
      <c r="J337" s="188">
        <f>IF(H337="",0,'Basis-Tabelle-Samen'!M323)</f>
        <v>2.4500000000000002</v>
      </c>
      <c r="K337" s="12"/>
      <c r="L337" s="157">
        <f>IF('Basis-Tabelle-Samen'!N323="","",'Basis-Tabelle-Samen'!N323)</f>
        <v>89414</v>
      </c>
      <c r="M337" s="189">
        <f t="shared" si="32"/>
        <v>18</v>
      </c>
      <c r="N337" s="188">
        <f>IF(L337="",0,'Basis-Tabelle-Samen'!P323)</f>
        <v>3.75</v>
      </c>
      <c r="O337" s="12"/>
      <c r="P337" s="157">
        <f>IF('Basis-Tabelle-Samen'!Q323="","",'Basis-Tabelle-Samen'!Q323)</f>
        <v>59414</v>
      </c>
      <c r="Q337" s="189">
        <f t="shared" si="33"/>
        <v>6</v>
      </c>
      <c r="R337" s="188">
        <f>IF(P337="",0,'Basis-Tabelle-Samen'!S323)</f>
        <v>4.95</v>
      </c>
      <c r="S337" s="12"/>
      <c r="T337" s="157">
        <f>IF('Basis-Tabelle-Samen'!T323="","",'Basis-Tabelle-Samen'!T323)</f>
        <v>39414</v>
      </c>
      <c r="U337" s="189">
        <f t="shared" si="34"/>
        <v>6</v>
      </c>
      <c r="V337" s="188">
        <f>IF(T337="",0,'Basis-Tabelle-Samen'!V323)</f>
        <v>6.75</v>
      </c>
      <c r="W337" s="12"/>
      <c r="X337" s="157">
        <f>IF('Basis-Tabelle-Samen'!W323="","",'Basis-Tabelle-Samen'!W323)</f>
        <v>69414</v>
      </c>
      <c r="Y337" s="189">
        <f t="shared" si="35"/>
        <v>8</v>
      </c>
      <c r="Z337" s="188">
        <f>IF(X337="",0,'Basis-Tabelle-Samen'!Y323)</f>
        <v>2.95</v>
      </c>
    </row>
    <row r="338" spans="1:26" ht="39.950000000000003" customHeight="1" x14ac:dyDescent="0.2">
      <c r="A338" s="154" t="str">
        <f>IF('Basis-Tabelle-Samen'!A330="","",IF($D$1="Deutsch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38" s="337">
        <v>180</v>
      </c>
      <c r="C338" s="160" t="str">
        <f>IF('Basis-Tabelle-Samen'!G328="","",'Basis-Tabelle-Samen'!G328)</f>
        <v>08</v>
      </c>
      <c r="D338" s="155" t="str">
        <f>IF('Basis-Tabelle-Samen'!$BB328="","",
IF($D$1="Bulgarisch - BG",'Basis-Tabelle-Samen'!$BB328,
IF($D$1="Dänisch - DK",'Basis-Tabelle-Samen'!$BC328,
IF($D$1="Deutsch - DE",'Basis-Tabelle-Samen'!$BD328,
IF($D$1="Englisch - UK",'Basis-Tabelle-Samen'!$BE328,
IF($D$1="Estnisch - EE",'Basis-Tabelle-Samen'!$BF328,
IF($D$1="Finnisch - FI",'Basis-Tabelle-Samen'!$BG328,
IF($D$1="Französisch - FR",'Basis-Tabelle-Samen'!$BH328,
IF($D$1="Griechisch - GR",'Basis-Tabelle-Samen'!$BI328,
IF($D$1="Irisch - IE",'Basis-Tabelle-Samen'!$BJ328,
IF($D$1="Isländisch - IS",'Basis-Tabelle-Samen'!$BK328,
IF($D$1="Italienisch - IT",'Basis-Tabelle-Samen'!$BL328,
IF($D$1="Japanisch - JP",'Basis-Tabelle-Samen'!$BM328,
IF($D$1="Kroatisch - HR",'Basis-Tabelle-Samen'!$BN328,
IF($D$1="Lettisch - LV",'Basis-Tabelle-Samen'!$BO328,
IF($D$1="Litauisch - LT",'Basis-Tabelle-Samen'!$BP328,
IF($D$1="Maltesisch - MT",'Basis-Tabelle-Samen'!$BQ328,
IF($D$1="Niederländisch - NL",'Basis-Tabelle-Samen'!$BR328,
IF($D$1="Norwegisch - NO",'Basis-Tabelle-Samen'!$BS328,
IF($D$1="Polnisch - PL",'Basis-Tabelle-Samen'!$BT328,
IF($D$1="Portugiesisch - PT",'Basis-Tabelle-Samen'!$BU328,
IF($D$1="Rumänisch - RO",'Basis-Tabelle-Samen'!$BV328,
IF($D$1="Schwedisch - SE",'Basis-Tabelle-Samen'!$BW328,
IF($D$1="Slowakisch - SK",'Basis-Tabelle-Samen'!$BX328,
IF($D$1="Slowenisch - SI",'Basis-Tabelle-Samen'!$BY328,
IF($D$1="Spanisch - ES",'Basis-Tabelle-Samen'!$BZ328,
IF($D$1="Tschechisch - CZ",'Basis-Tabelle-Samen'!$BD328,
IF($D$1="Türkisch - TR",'Basis-Tabelle-Samen'!$CB328,
IF($D$1="Ungarisch - HU",'Basis-Tabelle-Samen'!$CC328,
" ACHTUNG")))))))))))))))))))))))))))))</f>
        <v>Madagascar Palm
Pachypodium lamerei
Madagascar - Palme</v>
      </c>
      <c r="E338" s="190" t="str">
        <f t="shared" si="30"/>
        <v/>
      </c>
      <c r="F338" s="170"/>
      <c r="G338" s="12"/>
      <c r="H338" s="157">
        <f>IF('Basis-Tabelle-Samen'!K328="","",'Basis-Tabelle-Samen'!K328)</f>
        <v>79426</v>
      </c>
      <c r="I338" s="189">
        <f t="shared" si="31"/>
        <v>15</v>
      </c>
      <c r="J338" s="188">
        <f>IF(H338="",0,'Basis-Tabelle-Samen'!M328)</f>
        <v>2.4500000000000002</v>
      </c>
      <c r="K338" s="12"/>
      <c r="L338" s="157">
        <f>IF('Basis-Tabelle-Samen'!N328="","",'Basis-Tabelle-Samen'!N328)</f>
        <v>89426</v>
      </c>
      <c r="M338" s="189">
        <f t="shared" si="32"/>
        <v>18</v>
      </c>
      <c r="N338" s="188">
        <f>IF(L338="",0,'Basis-Tabelle-Samen'!P328)</f>
        <v>3.75</v>
      </c>
      <c r="O338" s="12"/>
      <c r="P338" s="157">
        <f>IF('Basis-Tabelle-Samen'!Q328="","",'Basis-Tabelle-Samen'!Q328)</f>
        <v>59426</v>
      </c>
      <c r="Q338" s="189">
        <f t="shared" si="33"/>
        <v>6</v>
      </c>
      <c r="R338" s="188">
        <f>IF(P338="",0,'Basis-Tabelle-Samen'!S328)</f>
        <v>4.95</v>
      </c>
      <c r="S338" s="12"/>
      <c r="T338" s="157">
        <f>IF('Basis-Tabelle-Samen'!T328="","",'Basis-Tabelle-Samen'!T328)</f>
        <v>39426</v>
      </c>
      <c r="U338" s="189">
        <f t="shared" si="34"/>
        <v>6</v>
      </c>
      <c r="V338" s="188">
        <f>IF(T338="",0,'Basis-Tabelle-Samen'!V328)</f>
        <v>6.75</v>
      </c>
      <c r="W338" s="12"/>
      <c r="X338" s="157">
        <f>IF('Basis-Tabelle-Samen'!W328="","",'Basis-Tabelle-Samen'!W328)</f>
        <v>69426</v>
      </c>
      <c r="Y338" s="189">
        <f t="shared" si="35"/>
        <v>8</v>
      </c>
      <c r="Z338" s="188">
        <f>IF(X338="",0,'Basis-Tabelle-Samen'!Y328)</f>
        <v>2.95</v>
      </c>
    </row>
    <row r="339" spans="1:26" ht="39.950000000000003" customHeight="1" x14ac:dyDescent="0.2">
      <c r="A339" s="154" t="str">
        <f>IF('Basis-Tabelle-Samen'!A325="","",IF($D$1="Deutsch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39" s="337">
        <v>182</v>
      </c>
      <c r="C339" s="160" t="str">
        <f>IF('Basis-Tabelle-Samen'!G330="","",'Basis-Tabelle-Samen'!G330)</f>
        <v>08</v>
      </c>
      <c r="D339" s="155" t="str">
        <f>IF('Basis-Tabelle-Samen'!$BB330="","",
IF($D$1="Bulgarisch - BG",'Basis-Tabelle-Samen'!$BB330,
IF($D$1="Dänisch - DK",'Basis-Tabelle-Samen'!$BC330,
IF($D$1="Deutsch - DE",'Basis-Tabelle-Samen'!$BD330,
IF($D$1="Englisch - UK",'Basis-Tabelle-Samen'!$BE330,
IF($D$1="Estnisch - EE",'Basis-Tabelle-Samen'!$BF330,
IF($D$1="Finnisch - FI",'Basis-Tabelle-Samen'!$BG330,
IF($D$1="Französisch - FR",'Basis-Tabelle-Samen'!$BH330,
IF($D$1="Griechisch - GR",'Basis-Tabelle-Samen'!$BI330,
IF($D$1="Irisch - IE",'Basis-Tabelle-Samen'!$BJ330,
IF($D$1="Isländisch - IS",'Basis-Tabelle-Samen'!$BK330,
IF($D$1="Italienisch - IT",'Basis-Tabelle-Samen'!$BL330,
IF($D$1="Japanisch - JP",'Basis-Tabelle-Samen'!$BM330,
IF($D$1="Kroatisch - HR",'Basis-Tabelle-Samen'!$BN330,
IF($D$1="Lettisch - LV",'Basis-Tabelle-Samen'!$BO330,
IF($D$1="Litauisch - LT",'Basis-Tabelle-Samen'!$BP330,
IF($D$1="Maltesisch - MT",'Basis-Tabelle-Samen'!$BQ330,
IF($D$1="Niederländisch - NL",'Basis-Tabelle-Samen'!$BR330,
IF($D$1="Norwegisch - NO",'Basis-Tabelle-Samen'!$BS330,
IF($D$1="Polnisch - PL",'Basis-Tabelle-Samen'!$BT330,
IF($D$1="Portugiesisch - PT",'Basis-Tabelle-Samen'!$BU330,
IF($D$1="Rumänisch - RO",'Basis-Tabelle-Samen'!$BV330,
IF($D$1="Schwedisch - SE",'Basis-Tabelle-Samen'!$BW330,
IF($D$1="Slowakisch - SK",'Basis-Tabelle-Samen'!$BX330,
IF($D$1="Slowenisch - SI",'Basis-Tabelle-Samen'!$BY330,
IF($D$1="Spanisch - ES",'Basis-Tabelle-Samen'!$BZ330,
IF($D$1="Tschechisch - CZ",'Basis-Tabelle-Samen'!$BD330,
IF($D$1="Türkisch - TR",'Basis-Tabelle-Samen'!$CB330,
IF($D$1="Ungarisch - HU",'Basis-Tabelle-Samen'!$CC330,
" ACHTUNG")))))))))))))))))))))))))))))</f>
        <v>Mammillaire Mix
Mammilaria Mix
Mammilaria Mischung</v>
      </c>
      <c r="E339" s="190" t="str">
        <f t="shared" si="30"/>
        <v/>
      </c>
      <c r="F339" s="170"/>
      <c r="G339" s="12"/>
      <c r="H339" s="157">
        <f>IF('Basis-Tabelle-Samen'!K330="","",'Basis-Tabelle-Samen'!K330)</f>
        <v>79980</v>
      </c>
      <c r="I339" s="189">
        <f t="shared" si="31"/>
        <v>15</v>
      </c>
      <c r="J339" s="188">
        <f>IF(H339="",0,'Basis-Tabelle-Samen'!M330)</f>
        <v>2.4500000000000002</v>
      </c>
      <c r="K339" s="12"/>
      <c r="L339" s="157">
        <f>IF('Basis-Tabelle-Samen'!N330="","",'Basis-Tabelle-Samen'!N330)</f>
        <v>89980</v>
      </c>
      <c r="M339" s="189">
        <f t="shared" si="32"/>
        <v>18</v>
      </c>
      <c r="N339" s="188">
        <f>IF(L339="",0,'Basis-Tabelle-Samen'!P330)</f>
        <v>3.75</v>
      </c>
      <c r="O339" s="12"/>
      <c r="P339" s="157">
        <f>IF('Basis-Tabelle-Samen'!Q330="","",'Basis-Tabelle-Samen'!Q330)</f>
        <v>59980</v>
      </c>
      <c r="Q339" s="189">
        <f t="shared" si="33"/>
        <v>6</v>
      </c>
      <c r="R339" s="188">
        <f>IF(P339="",0,'Basis-Tabelle-Samen'!S330)</f>
        <v>4.95</v>
      </c>
      <c r="S339" s="12"/>
      <c r="T339" s="157">
        <f>IF('Basis-Tabelle-Samen'!T330="","",'Basis-Tabelle-Samen'!T330)</f>
        <v>39980</v>
      </c>
      <c r="U339" s="189">
        <f t="shared" si="34"/>
        <v>6</v>
      </c>
      <c r="V339" s="188">
        <f>IF(T339="",0,'Basis-Tabelle-Samen'!V330)</f>
        <v>6.75</v>
      </c>
      <c r="W339" s="12"/>
      <c r="X339" s="157">
        <f>IF('Basis-Tabelle-Samen'!W330="","",'Basis-Tabelle-Samen'!W330)</f>
        <v>69980</v>
      </c>
      <c r="Y339" s="189">
        <f t="shared" si="35"/>
        <v>8</v>
      </c>
      <c r="Z339" s="188">
        <f>IF(X339="",0,'Basis-Tabelle-Samen'!Y330)</f>
        <v>2.95</v>
      </c>
    </row>
    <row r="340" spans="1:26" ht="39.950000000000003" customHeight="1" x14ac:dyDescent="0.2">
      <c r="A340" s="154" t="str">
        <f>IF('Basis-Tabelle-Samen'!A321="","",IF($D$1="Deutsch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40" s="337">
        <v>176</v>
      </c>
      <c r="C340" s="160" t="str">
        <f>IF('Basis-Tabelle-Samen'!G324="","",'Basis-Tabelle-Samen'!G324)</f>
        <v>08</v>
      </c>
      <c r="D340" s="155" t="str">
        <f>IF('Basis-Tabelle-Samen'!$BB324="","",
IF($D$1="Bulgarisch - BG",'Basis-Tabelle-Samen'!$BB324,
IF($D$1="Dänisch - DK",'Basis-Tabelle-Samen'!$BC324,
IF($D$1="Deutsch - DE",'Basis-Tabelle-Samen'!$BD324,
IF($D$1="Englisch - UK",'Basis-Tabelle-Samen'!$BE324,
IF($D$1="Estnisch - EE",'Basis-Tabelle-Samen'!$BF324,
IF($D$1="Finnisch - FI",'Basis-Tabelle-Samen'!$BG324,
IF($D$1="Französisch - FR",'Basis-Tabelle-Samen'!$BH324,
IF($D$1="Griechisch - GR",'Basis-Tabelle-Samen'!$BI324,
IF($D$1="Irisch - IE",'Basis-Tabelle-Samen'!$BJ324,
IF($D$1="Isländisch - IS",'Basis-Tabelle-Samen'!$BK324,
IF($D$1="Italienisch - IT",'Basis-Tabelle-Samen'!$BL324,
IF($D$1="Japanisch - JP",'Basis-Tabelle-Samen'!$BM324,
IF($D$1="Kroatisch - HR",'Basis-Tabelle-Samen'!$BN324,
IF($D$1="Lettisch - LV",'Basis-Tabelle-Samen'!$BO324,
IF($D$1="Litauisch - LT",'Basis-Tabelle-Samen'!$BP324,
IF($D$1="Maltesisch - MT",'Basis-Tabelle-Samen'!$BQ324,
IF($D$1="Niederländisch - NL",'Basis-Tabelle-Samen'!$BR324,
IF($D$1="Norwegisch - NO",'Basis-Tabelle-Samen'!$BS324,
IF($D$1="Polnisch - PL",'Basis-Tabelle-Samen'!$BT324,
IF($D$1="Portugiesisch - PT",'Basis-Tabelle-Samen'!$BU324,
IF($D$1="Rumänisch - RO",'Basis-Tabelle-Samen'!$BV324,
IF($D$1="Schwedisch - SE",'Basis-Tabelle-Samen'!$BW324,
IF($D$1="Slowakisch - SK",'Basis-Tabelle-Samen'!$BX324,
IF($D$1="Slowenisch - SI",'Basis-Tabelle-Samen'!$BY324,
IF($D$1="Spanisch - ES",'Basis-Tabelle-Samen'!$BZ324,
IF($D$1="Tschechisch - CZ",'Basis-Tabelle-Samen'!$BD324,
IF($D$1="Türkisch - TR",'Basis-Tabelle-Samen'!$CB324,
IF($D$1="Ungarisch - HU",'Basis-Tabelle-Samen'!$CC324,
" ACHTUNG")))))))))))))))))))))))))))))</f>
        <v>Old Man of the Andes
Oreocereus celsianus
Alter Mann der Anden</v>
      </c>
      <c r="E340" s="190" t="str">
        <f t="shared" si="30"/>
        <v/>
      </c>
      <c r="F340" s="170"/>
      <c r="G340" s="12"/>
      <c r="H340" s="157">
        <f>IF('Basis-Tabelle-Samen'!K324="","",'Basis-Tabelle-Samen'!K324)</f>
        <v>79417</v>
      </c>
      <c r="I340" s="189">
        <f t="shared" si="31"/>
        <v>15</v>
      </c>
      <c r="J340" s="188">
        <f>IF(H340="",0,'Basis-Tabelle-Samen'!M324)</f>
        <v>2.4500000000000002</v>
      </c>
      <c r="K340" s="12"/>
      <c r="L340" s="157">
        <f>IF('Basis-Tabelle-Samen'!N324="","",'Basis-Tabelle-Samen'!N324)</f>
        <v>89417</v>
      </c>
      <c r="M340" s="189">
        <f t="shared" si="32"/>
        <v>18</v>
      </c>
      <c r="N340" s="188">
        <f>IF(L340="",0,'Basis-Tabelle-Samen'!P324)</f>
        <v>3.75</v>
      </c>
      <c r="O340" s="12"/>
      <c r="P340" s="157">
        <f>IF('Basis-Tabelle-Samen'!Q324="","",'Basis-Tabelle-Samen'!Q324)</f>
        <v>59417</v>
      </c>
      <c r="Q340" s="189">
        <f t="shared" si="33"/>
        <v>6</v>
      </c>
      <c r="R340" s="188">
        <f>IF(P340="",0,'Basis-Tabelle-Samen'!S324)</f>
        <v>4.95</v>
      </c>
      <c r="S340" s="12"/>
      <c r="T340" s="157">
        <f>IF('Basis-Tabelle-Samen'!T324="","",'Basis-Tabelle-Samen'!T324)</f>
        <v>39417</v>
      </c>
      <c r="U340" s="189">
        <f t="shared" si="34"/>
        <v>6</v>
      </c>
      <c r="V340" s="188">
        <f>IF(T340="",0,'Basis-Tabelle-Samen'!V324)</f>
        <v>6.75</v>
      </c>
      <c r="W340" s="12"/>
      <c r="X340" s="157">
        <f>IF('Basis-Tabelle-Samen'!W324="","",'Basis-Tabelle-Samen'!W324)</f>
        <v>69417</v>
      </c>
      <c r="Y340" s="189">
        <f t="shared" si="35"/>
        <v>8</v>
      </c>
      <c r="Z340" s="188">
        <f>IF(X340="",0,'Basis-Tabelle-Samen'!Y324)</f>
        <v>2.95</v>
      </c>
    </row>
    <row r="341" spans="1:26" ht="39.950000000000003" customHeight="1" x14ac:dyDescent="0.2">
      <c r="A341" s="154" t="str">
        <f>IF('Basis-Tabelle-Samen'!A329="","",IF($D$1="Deutsch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41" s="337">
        <v>184</v>
      </c>
      <c r="C341" s="160" t="str">
        <f>IF('Basis-Tabelle-Samen'!G332="","",'Basis-Tabelle-Samen'!G332)</f>
        <v>08</v>
      </c>
      <c r="D341" s="155" t="str">
        <f>IF('Basis-Tabelle-Samen'!$BB332="","",
IF($D$1="Bulgarisch - BG",'Basis-Tabelle-Samen'!$BB332,
IF($D$1="Dänisch - DK",'Basis-Tabelle-Samen'!$BC332,
IF($D$1="Deutsch - DE",'Basis-Tabelle-Samen'!$BD332,
IF($D$1="Englisch - UK",'Basis-Tabelle-Samen'!$BE332,
IF($D$1="Estnisch - EE",'Basis-Tabelle-Samen'!$BF332,
IF($D$1="Finnisch - FI",'Basis-Tabelle-Samen'!$BG332,
IF($D$1="Französisch - FR",'Basis-Tabelle-Samen'!$BH332,
IF($D$1="Griechisch - GR",'Basis-Tabelle-Samen'!$BI332,
IF($D$1="Irisch - IE",'Basis-Tabelle-Samen'!$BJ332,
IF($D$1="Isländisch - IS",'Basis-Tabelle-Samen'!$BK332,
IF($D$1="Italienisch - IT",'Basis-Tabelle-Samen'!$BL332,
IF($D$1="Japanisch - JP",'Basis-Tabelle-Samen'!$BM332,
IF($D$1="Kroatisch - HR",'Basis-Tabelle-Samen'!$BN332,
IF($D$1="Lettisch - LV",'Basis-Tabelle-Samen'!$BO332,
IF($D$1="Litauisch - LT",'Basis-Tabelle-Samen'!$BP332,
IF($D$1="Maltesisch - MT",'Basis-Tabelle-Samen'!$BQ332,
IF($D$1="Niederländisch - NL",'Basis-Tabelle-Samen'!$BR332,
IF($D$1="Norwegisch - NO",'Basis-Tabelle-Samen'!$BS332,
IF($D$1="Polnisch - PL",'Basis-Tabelle-Samen'!$BT332,
IF($D$1="Portugiesisch - PT",'Basis-Tabelle-Samen'!$BU332,
IF($D$1="Rumänisch - RO",'Basis-Tabelle-Samen'!$BV332,
IF($D$1="Schwedisch - SE",'Basis-Tabelle-Samen'!$BW332,
IF($D$1="Slowakisch - SK",'Basis-Tabelle-Samen'!$BX332,
IF($D$1="Slowenisch - SI",'Basis-Tabelle-Samen'!$BY332,
IF($D$1="Spanisch - ES",'Basis-Tabelle-Samen'!$BZ332,
IF($D$1="Tschechisch - CZ",'Basis-Tabelle-Samen'!$BD332,
IF($D$1="Türkisch - TR",'Basis-Tabelle-Samen'!$CB332,
IF($D$1="Ungarisch - HU",'Basis-Tabelle-Samen'!$CC332,
" ACHTUNG")))))))))))))))))))))))))))))</f>
        <v xml:space="preserve">Peyote
Lophophora williamsii
Peyotl Kaktus </v>
      </c>
      <c r="E341" s="190" t="str">
        <f t="shared" si="30"/>
        <v/>
      </c>
      <c r="F341" s="170"/>
      <c r="G341" s="12"/>
      <c r="H341" s="157">
        <f>IF('Basis-Tabelle-Samen'!K332="","",'Basis-Tabelle-Samen'!K332)</f>
        <v>79982</v>
      </c>
      <c r="I341" s="189">
        <f t="shared" si="31"/>
        <v>15</v>
      </c>
      <c r="J341" s="188">
        <f>IF(H341="",0,'Basis-Tabelle-Samen'!M332)</f>
        <v>2.4500000000000002</v>
      </c>
      <c r="K341" s="12"/>
      <c r="L341" s="157">
        <f>IF('Basis-Tabelle-Samen'!N332="","",'Basis-Tabelle-Samen'!N332)</f>
        <v>89982</v>
      </c>
      <c r="M341" s="189">
        <f t="shared" si="32"/>
        <v>18</v>
      </c>
      <c r="N341" s="188">
        <f>IF(L341="",0,'Basis-Tabelle-Samen'!P332)</f>
        <v>3.75</v>
      </c>
      <c r="O341" s="12"/>
      <c r="P341" s="157">
        <f>IF('Basis-Tabelle-Samen'!Q332="","",'Basis-Tabelle-Samen'!Q332)</f>
        <v>59982</v>
      </c>
      <c r="Q341" s="189">
        <f t="shared" si="33"/>
        <v>6</v>
      </c>
      <c r="R341" s="188">
        <f>IF(P341="",0,'Basis-Tabelle-Samen'!S332)</f>
        <v>4.95</v>
      </c>
      <c r="S341" s="12"/>
      <c r="T341" s="157">
        <f>IF('Basis-Tabelle-Samen'!T332="","",'Basis-Tabelle-Samen'!T332)</f>
        <v>39982</v>
      </c>
      <c r="U341" s="189">
        <f t="shared" si="34"/>
        <v>6</v>
      </c>
      <c r="V341" s="188">
        <f>IF(T341="",0,'Basis-Tabelle-Samen'!V332)</f>
        <v>6.75</v>
      </c>
      <c r="W341" s="12"/>
      <c r="X341" s="157">
        <f>IF('Basis-Tabelle-Samen'!W332="","",'Basis-Tabelle-Samen'!W332)</f>
        <v>69982</v>
      </c>
      <c r="Y341" s="189">
        <f t="shared" si="35"/>
        <v>8</v>
      </c>
      <c r="Z341" s="188">
        <f>IF(X341="",0,'Basis-Tabelle-Samen'!Y332)</f>
        <v>2.95</v>
      </c>
    </row>
    <row r="342" spans="1:26" ht="39.950000000000003" customHeight="1" x14ac:dyDescent="0.2">
      <c r="A342" s="154" t="str">
        <f>IF('Basis-Tabelle-Samen'!A327="","",IF($D$1="Deutsch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42" s="337">
        <v>174</v>
      </c>
      <c r="C342" s="160" t="str">
        <f>IF('Basis-Tabelle-Samen'!G322="","",'Basis-Tabelle-Samen'!G322)</f>
        <v>08</v>
      </c>
      <c r="D342" s="155" t="str">
        <f>IF('Basis-Tabelle-Samen'!$BB322="","",
IF($D$1="Bulgarisch - BG",'Basis-Tabelle-Samen'!$BB322,
IF($D$1="Dänisch - DK",'Basis-Tabelle-Samen'!$BC322,
IF($D$1="Deutsch - DE",'Basis-Tabelle-Samen'!$BD322,
IF($D$1="Englisch - UK",'Basis-Tabelle-Samen'!$BE322,
IF($D$1="Estnisch - EE",'Basis-Tabelle-Samen'!$BF322,
IF($D$1="Finnisch - FI",'Basis-Tabelle-Samen'!$BG322,
IF($D$1="Französisch - FR",'Basis-Tabelle-Samen'!$BH322,
IF($D$1="Griechisch - GR",'Basis-Tabelle-Samen'!$BI322,
IF($D$1="Irisch - IE",'Basis-Tabelle-Samen'!$BJ322,
IF($D$1="Isländisch - IS",'Basis-Tabelle-Samen'!$BK322,
IF($D$1="Italienisch - IT",'Basis-Tabelle-Samen'!$BL322,
IF($D$1="Japanisch - JP",'Basis-Tabelle-Samen'!$BM322,
IF($D$1="Kroatisch - HR",'Basis-Tabelle-Samen'!$BN322,
IF($D$1="Lettisch - LV",'Basis-Tabelle-Samen'!$BO322,
IF($D$1="Litauisch - LT",'Basis-Tabelle-Samen'!$BP322,
IF($D$1="Maltesisch - MT",'Basis-Tabelle-Samen'!$BQ322,
IF($D$1="Niederländisch - NL",'Basis-Tabelle-Samen'!$BR322,
IF($D$1="Norwegisch - NO",'Basis-Tabelle-Samen'!$BS322,
IF($D$1="Polnisch - PL",'Basis-Tabelle-Samen'!$BT322,
IF($D$1="Portugiesisch - PT",'Basis-Tabelle-Samen'!$BU322,
IF($D$1="Rumänisch - RO",'Basis-Tabelle-Samen'!$BV322,
IF($D$1="Schwedisch - SE",'Basis-Tabelle-Samen'!$BW322,
IF($D$1="Slowakisch - SK",'Basis-Tabelle-Samen'!$BX322,
IF($D$1="Slowenisch - SI",'Basis-Tabelle-Samen'!$BY322,
IF($D$1="Spanisch - ES",'Basis-Tabelle-Samen'!$BZ322,
IF($D$1="Tschechisch - CZ",'Basis-Tabelle-Samen'!$BD322,
IF($D$1="Türkisch - TR",'Basis-Tabelle-Samen'!$CB322,
IF($D$1="Ungarisch - HU",'Basis-Tabelle-Samen'!$CC322,
" ACHTUNG")))))))))))))))))))))))))))))</f>
        <v>Queen of the Night
Selenicerus grandiflorus
Königin der Nacht</v>
      </c>
      <c r="E342" s="190" t="str">
        <f t="shared" si="30"/>
        <v/>
      </c>
      <c r="F342" s="170"/>
      <c r="G342" s="12"/>
      <c r="H342" s="157">
        <f>IF('Basis-Tabelle-Samen'!K322="","",'Basis-Tabelle-Samen'!K322)</f>
        <v>79412</v>
      </c>
      <c r="I342" s="189">
        <f t="shared" si="31"/>
        <v>15</v>
      </c>
      <c r="J342" s="188">
        <f>IF(H342="",0,'Basis-Tabelle-Samen'!M322)</f>
        <v>2.4500000000000002</v>
      </c>
      <c r="K342" s="12"/>
      <c r="L342" s="157">
        <f>IF('Basis-Tabelle-Samen'!N322="","",'Basis-Tabelle-Samen'!N322)</f>
        <v>89412</v>
      </c>
      <c r="M342" s="189">
        <f t="shared" si="32"/>
        <v>18</v>
      </c>
      <c r="N342" s="188">
        <f>IF(L342="",0,'Basis-Tabelle-Samen'!P322)</f>
        <v>3.75</v>
      </c>
      <c r="O342" s="12"/>
      <c r="P342" s="157">
        <f>IF('Basis-Tabelle-Samen'!Q322="","",'Basis-Tabelle-Samen'!Q322)</f>
        <v>59412</v>
      </c>
      <c r="Q342" s="189">
        <f t="shared" si="33"/>
        <v>6</v>
      </c>
      <c r="R342" s="188">
        <f>IF(P342="",0,'Basis-Tabelle-Samen'!S322)</f>
        <v>4.95</v>
      </c>
      <c r="S342" s="12"/>
      <c r="T342" s="157">
        <f>IF('Basis-Tabelle-Samen'!T322="","",'Basis-Tabelle-Samen'!T322)</f>
        <v>39412</v>
      </c>
      <c r="U342" s="189">
        <f t="shared" si="34"/>
        <v>6</v>
      </c>
      <c r="V342" s="188">
        <f>IF(T342="",0,'Basis-Tabelle-Samen'!V322)</f>
        <v>6.75</v>
      </c>
      <c r="W342" s="12"/>
      <c r="X342" s="157">
        <f>IF('Basis-Tabelle-Samen'!W322="","",'Basis-Tabelle-Samen'!W322)</f>
        <v>69412</v>
      </c>
      <c r="Y342" s="189">
        <f t="shared" si="35"/>
        <v>8</v>
      </c>
      <c r="Z342" s="188">
        <f>IF(X342="",0,'Basis-Tabelle-Samen'!Y322)</f>
        <v>2.95</v>
      </c>
    </row>
    <row r="343" spans="1:26" ht="39.950000000000003" customHeight="1" x14ac:dyDescent="0.2">
      <c r="A343" s="154" t="str">
        <f>IF('Basis-Tabelle-Samen'!A328="","",IF($D$1="Deutsch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43" s="337">
        <v>179</v>
      </c>
      <c r="C343" s="160" t="str">
        <f>IF('Basis-Tabelle-Samen'!G327="","",'Basis-Tabelle-Samen'!G327)</f>
        <v>08</v>
      </c>
      <c r="D343" s="155" t="str">
        <f>IF('Basis-Tabelle-Samen'!$BB327="","",
IF($D$1="Bulgarisch - BG",'Basis-Tabelle-Samen'!$BB327,
IF($D$1="Dänisch - DK",'Basis-Tabelle-Samen'!$BC327,
IF($D$1="Deutsch - DE",'Basis-Tabelle-Samen'!$BD327,
IF($D$1="Englisch - UK",'Basis-Tabelle-Samen'!$BE327,
IF($D$1="Estnisch - EE",'Basis-Tabelle-Samen'!$BF327,
IF($D$1="Finnisch - FI",'Basis-Tabelle-Samen'!$BG327,
IF($D$1="Französisch - FR",'Basis-Tabelle-Samen'!$BH327,
IF($D$1="Griechisch - GR",'Basis-Tabelle-Samen'!$BI327,
IF($D$1="Irisch - IE",'Basis-Tabelle-Samen'!$BJ327,
IF($D$1="Isländisch - IS",'Basis-Tabelle-Samen'!$BK327,
IF($D$1="Italienisch - IT",'Basis-Tabelle-Samen'!$BL327,
IF($D$1="Japanisch - JP",'Basis-Tabelle-Samen'!$BM327,
IF($D$1="Kroatisch - HR",'Basis-Tabelle-Samen'!$BN327,
IF($D$1="Lettisch - LV",'Basis-Tabelle-Samen'!$BO327,
IF($D$1="Litauisch - LT",'Basis-Tabelle-Samen'!$BP327,
IF($D$1="Maltesisch - MT",'Basis-Tabelle-Samen'!$BQ327,
IF($D$1="Niederländisch - NL",'Basis-Tabelle-Samen'!$BR327,
IF($D$1="Norwegisch - NO",'Basis-Tabelle-Samen'!$BS327,
IF($D$1="Polnisch - PL",'Basis-Tabelle-Samen'!$BT327,
IF($D$1="Portugiesisch - PT",'Basis-Tabelle-Samen'!$BU327,
IF($D$1="Rumänisch - RO",'Basis-Tabelle-Samen'!$BV327,
IF($D$1="Schwedisch - SE",'Basis-Tabelle-Samen'!$BW327,
IF($D$1="Slowakisch - SK",'Basis-Tabelle-Samen'!$BX327,
IF($D$1="Slowenisch - SI",'Basis-Tabelle-Samen'!$BY327,
IF($D$1="Spanisch - ES",'Basis-Tabelle-Samen'!$BZ327,
IF($D$1="Tschechisch - CZ",'Basis-Tabelle-Samen'!$BD327,
IF($D$1="Türkisch - TR",'Basis-Tabelle-Samen'!$CB327,
IF($D$1="Ungarisch - HU",'Basis-Tabelle-Samen'!$CC327,
" ACHTUNG")))))))))))))))))))))))))))))</f>
        <v>Rebutia
Rebutia / Mix
Argentinischer Zwergkaktus</v>
      </c>
      <c r="E343" s="190" t="str">
        <f t="shared" si="30"/>
        <v/>
      </c>
      <c r="F343" s="170"/>
      <c r="G343" s="12"/>
      <c r="H343" s="157">
        <f>IF('Basis-Tabelle-Samen'!K327="","",'Basis-Tabelle-Samen'!K327)</f>
        <v>79425</v>
      </c>
      <c r="I343" s="189">
        <f t="shared" si="31"/>
        <v>15</v>
      </c>
      <c r="J343" s="188">
        <f>IF(H343="",0,'Basis-Tabelle-Samen'!M327)</f>
        <v>2.4500000000000002</v>
      </c>
      <c r="K343" s="12"/>
      <c r="L343" s="157">
        <f>IF('Basis-Tabelle-Samen'!N327="","",'Basis-Tabelle-Samen'!N327)</f>
        <v>89425</v>
      </c>
      <c r="M343" s="189">
        <f t="shared" si="32"/>
        <v>18</v>
      </c>
      <c r="N343" s="188">
        <f>IF(L343="",0,'Basis-Tabelle-Samen'!P327)</f>
        <v>3.75</v>
      </c>
      <c r="O343" s="12"/>
      <c r="P343" s="157">
        <f>IF('Basis-Tabelle-Samen'!Q327="","",'Basis-Tabelle-Samen'!Q327)</f>
        <v>59425</v>
      </c>
      <c r="Q343" s="189">
        <f t="shared" si="33"/>
        <v>6</v>
      </c>
      <c r="R343" s="188">
        <f>IF(P343="",0,'Basis-Tabelle-Samen'!S327)</f>
        <v>4.95</v>
      </c>
      <c r="S343" s="12"/>
      <c r="T343" s="157">
        <f>IF('Basis-Tabelle-Samen'!T327="","",'Basis-Tabelle-Samen'!T327)</f>
        <v>39425</v>
      </c>
      <c r="U343" s="189">
        <f t="shared" si="34"/>
        <v>6</v>
      </c>
      <c r="V343" s="188">
        <f>IF(T343="",0,'Basis-Tabelle-Samen'!V327)</f>
        <v>6.75</v>
      </c>
      <c r="W343" s="12"/>
      <c r="X343" s="157">
        <f>IF('Basis-Tabelle-Samen'!W327="","",'Basis-Tabelle-Samen'!W327)</f>
        <v>69425</v>
      </c>
      <c r="Y343" s="189">
        <f t="shared" si="35"/>
        <v>8</v>
      </c>
      <c r="Z343" s="188">
        <f>IF(X343="",0,'Basis-Tabelle-Samen'!Y327)</f>
        <v>2.95</v>
      </c>
    </row>
    <row r="344" spans="1:26" ht="39.950000000000003" customHeight="1" x14ac:dyDescent="0.2">
      <c r="A344" s="154" t="str">
        <f>IF('Basis-Tabelle-Samen'!A324="","",IF($D$1="Deutsch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44" s="337">
        <v>173</v>
      </c>
      <c r="C344" s="160" t="str">
        <f>IF('Basis-Tabelle-Samen'!G321="","",'Basis-Tabelle-Samen'!G321)</f>
        <v>08</v>
      </c>
      <c r="D344" s="155" t="str">
        <f>IF('Basis-Tabelle-Samen'!$BB321="","",
IF($D$1="Bulgarisch - BG",'Basis-Tabelle-Samen'!$BB321,
IF($D$1="Dänisch - DK",'Basis-Tabelle-Samen'!$BC321,
IF($D$1="Deutsch - DE",'Basis-Tabelle-Samen'!$BD321,
IF($D$1="Englisch - UK",'Basis-Tabelle-Samen'!$BE321,
IF($D$1="Estnisch - EE",'Basis-Tabelle-Samen'!$BF321,
IF($D$1="Finnisch - FI",'Basis-Tabelle-Samen'!$BG321,
IF($D$1="Französisch - FR",'Basis-Tabelle-Samen'!$BH321,
IF($D$1="Griechisch - GR",'Basis-Tabelle-Samen'!$BI321,
IF($D$1="Irisch - IE",'Basis-Tabelle-Samen'!$BJ321,
IF($D$1="Isländisch - IS",'Basis-Tabelle-Samen'!$BK321,
IF($D$1="Italienisch - IT",'Basis-Tabelle-Samen'!$BL321,
IF($D$1="Japanisch - JP",'Basis-Tabelle-Samen'!$BM321,
IF($D$1="Kroatisch - HR",'Basis-Tabelle-Samen'!$BN321,
IF($D$1="Lettisch - LV",'Basis-Tabelle-Samen'!$BO321,
IF($D$1="Litauisch - LT",'Basis-Tabelle-Samen'!$BP321,
IF($D$1="Maltesisch - MT",'Basis-Tabelle-Samen'!$BQ321,
IF($D$1="Niederländisch - NL",'Basis-Tabelle-Samen'!$BR321,
IF($D$1="Norwegisch - NO",'Basis-Tabelle-Samen'!$BS321,
IF($D$1="Polnisch - PL",'Basis-Tabelle-Samen'!$BT321,
IF($D$1="Portugiesisch - PT",'Basis-Tabelle-Samen'!$BU321,
IF($D$1="Rumänisch - RO",'Basis-Tabelle-Samen'!$BV321,
IF($D$1="Schwedisch - SE",'Basis-Tabelle-Samen'!$BW321,
IF($D$1="Slowakisch - SK",'Basis-Tabelle-Samen'!$BX321,
IF($D$1="Slowenisch - SI",'Basis-Tabelle-Samen'!$BY321,
IF($D$1="Spanisch - ES",'Basis-Tabelle-Samen'!$BZ321,
IF($D$1="Tschechisch - CZ",'Basis-Tabelle-Samen'!$BD321,
IF($D$1="Türkisch - TR",'Basis-Tabelle-Samen'!$CB321,
IF($D$1="Ungarisch - HU",'Basis-Tabelle-Samen'!$CC321,
" ACHTUNG")))))))))))))))))))))))))))))</f>
        <v>Tiger Jaw
Faucaria tigrina
Echter Tigerrachen</v>
      </c>
      <c r="E344" s="190" t="str">
        <f t="shared" si="30"/>
        <v/>
      </c>
      <c r="F344" s="170"/>
      <c r="G344" s="12"/>
      <c r="H344" s="157">
        <f>IF('Basis-Tabelle-Samen'!K321="","",'Basis-Tabelle-Samen'!K321)</f>
        <v>79411</v>
      </c>
      <c r="I344" s="189">
        <f t="shared" si="31"/>
        <v>15</v>
      </c>
      <c r="J344" s="188">
        <f>IF(H344="",0,'Basis-Tabelle-Samen'!M321)</f>
        <v>2.4500000000000002</v>
      </c>
      <c r="K344" s="12"/>
      <c r="L344" s="157">
        <f>IF('Basis-Tabelle-Samen'!N321="","",'Basis-Tabelle-Samen'!N321)</f>
        <v>89411</v>
      </c>
      <c r="M344" s="189">
        <f t="shared" si="32"/>
        <v>18</v>
      </c>
      <c r="N344" s="188">
        <f>IF(L344="",0,'Basis-Tabelle-Samen'!P321)</f>
        <v>3.75</v>
      </c>
      <c r="O344" s="12"/>
      <c r="P344" s="157">
        <f>IF('Basis-Tabelle-Samen'!Q321="","",'Basis-Tabelle-Samen'!Q321)</f>
        <v>59411</v>
      </c>
      <c r="Q344" s="189">
        <f t="shared" si="33"/>
        <v>6</v>
      </c>
      <c r="R344" s="188">
        <f>IF(P344="",0,'Basis-Tabelle-Samen'!S321)</f>
        <v>4.95</v>
      </c>
      <c r="S344" s="12"/>
      <c r="T344" s="157">
        <f>IF('Basis-Tabelle-Samen'!T321="","",'Basis-Tabelle-Samen'!T321)</f>
        <v>39411</v>
      </c>
      <c r="U344" s="189">
        <f t="shared" si="34"/>
        <v>6</v>
      </c>
      <c r="V344" s="188">
        <f>IF(T344="",0,'Basis-Tabelle-Samen'!V321)</f>
        <v>6.75</v>
      </c>
      <c r="W344" s="12"/>
      <c r="X344" s="157">
        <f>IF('Basis-Tabelle-Samen'!W321="","",'Basis-Tabelle-Samen'!W321)</f>
        <v>69411</v>
      </c>
      <c r="Y344" s="189">
        <f t="shared" si="35"/>
        <v>8</v>
      </c>
      <c r="Z344" s="188">
        <f>IF(X344="",0,'Basis-Tabelle-Samen'!Y321)</f>
        <v>2.95</v>
      </c>
    </row>
    <row r="345" spans="1:26" ht="39.950000000000003" customHeight="1" x14ac:dyDescent="0.2">
      <c r="A345" s="154" t="str">
        <f>IF('Basis-Tabelle-Samen'!A347="","",IF($D$1="Deutsch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45" s="337">
        <v>340</v>
      </c>
      <c r="C345" s="160" t="str">
        <f>IF('Basis-Tabelle-Samen'!G342="","",'Basis-Tabelle-Samen'!G342)</f>
        <v>09</v>
      </c>
      <c r="D345" s="155" t="str">
        <f>IF('Basis-Tabelle-Samen'!$BB342="","",
IF($D$1="Bulgarisch - BG",'Basis-Tabelle-Samen'!$BB342,
IF($D$1="Dänisch - DK",'Basis-Tabelle-Samen'!$BC342,
IF($D$1="Deutsch - DE",'Basis-Tabelle-Samen'!$BD342,
IF($D$1="Englisch - UK",'Basis-Tabelle-Samen'!$BE342,
IF($D$1="Estnisch - EE",'Basis-Tabelle-Samen'!$BF342,
IF($D$1="Finnisch - FI",'Basis-Tabelle-Samen'!$BG342,
IF($D$1="Französisch - FR",'Basis-Tabelle-Samen'!$BH342,
IF($D$1="Griechisch - GR",'Basis-Tabelle-Samen'!$BI342,
IF($D$1="Irisch - IE",'Basis-Tabelle-Samen'!$BJ342,
IF($D$1="Isländisch - IS",'Basis-Tabelle-Samen'!$BK342,
IF($D$1="Italienisch - IT",'Basis-Tabelle-Samen'!$BL342,
IF($D$1="Japanisch - JP",'Basis-Tabelle-Samen'!$BM342,
IF($D$1="Kroatisch - HR",'Basis-Tabelle-Samen'!$BN342,
IF($D$1="Lettisch - LV",'Basis-Tabelle-Samen'!$BO342,
IF($D$1="Litauisch - LT",'Basis-Tabelle-Samen'!$BP342,
IF($D$1="Maltesisch - MT",'Basis-Tabelle-Samen'!$BQ342,
IF($D$1="Niederländisch - NL",'Basis-Tabelle-Samen'!$BR342,
IF($D$1="Norwegisch - NO",'Basis-Tabelle-Samen'!$BS342,
IF($D$1="Polnisch - PL",'Basis-Tabelle-Samen'!$BT342,
IF($D$1="Portugiesisch - PT",'Basis-Tabelle-Samen'!$BU342,
IF($D$1="Rumänisch - RO",'Basis-Tabelle-Samen'!$BV342,
IF($D$1="Schwedisch - SE",'Basis-Tabelle-Samen'!$BW342,
IF($D$1="Slowakisch - SK",'Basis-Tabelle-Samen'!$BX342,
IF($D$1="Slowenisch - SI",'Basis-Tabelle-Samen'!$BY342,
IF($D$1="Spanisch - ES",'Basis-Tabelle-Samen'!$BZ342,
IF($D$1="Tschechisch - CZ",'Basis-Tabelle-Samen'!$BD342,
IF($D$1="Türkisch - TR",'Basis-Tabelle-Samen'!$CB342,
IF($D$1="Ungarisch - HU",'Basis-Tabelle-Samen'!$CC342,
" ACHTUNG")))))))))))))))))))))))))))))</f>
        <v>Bergamot / Oswego Tea
Monarda didyma
Goldmelisse</v>
      </c>
      <c r="E345" s="190" t="str">
        <f t="shared" si="30"/>
        <v/>
      </c>
      <c r="F345" s="170"/>
      <c r="G345" s="12"/>
      <c r="H345" s="157">
        <f>IF('Basis-Tabelle-Samen'!K342="","",'Basis-Tabelle-Samen'!K342)</f>
        <v>77516</v>
      </c>
      <c r="I345" s="189">
        <f t="shared" si="31"/>
        <v>15</v>
      </c>
      <c r="J345" s="188">
        <f>IF(H345="",0,'Basis-Tabelle-Samen'!M342)</f>
        <v>2.4500000000000002</v>
      </c>
      <c r="K345" s="12"/>
      <c r="L345" s="157">
        <f>IF('Basis-Tabelle-Samen'!N342="","",'Basis-Tabelle-Samen'!N342)</f>
        <v>87516</v>
      </c>
      <c r="M345" s="189">
        <f t="shared" si="32"/>
        <v>18</v>
      </c>
      <c r="N345" s="188">
        <f>IF(L345="",0,'Basis-Tabelle-Samen'!P342)</f>
        <v>3.75</v>
      </c>
      <c r="O345" s="12"/>
      <c r="P345" s="157">
        <f>IF('Basis-Tabelle-Samen'!Q342="","",'Basis-Tabelle-Samen'!Q342)</f>
        <v>57516</v>
      </c>
      <c r="Q345" s="189">
        <f t="shared" si="33"/>
        <v>6</v>
      </c>
      <c r="R345" s="188">
        <f>IF(P345="",0,'Basis-Tabelle-Samen'!S342)</f>
        <v>4.95</v>
      </c>
      <c r="S345" s="12"/>
      <c r="T345" s="157">
        <f>IF('Basis-Tabelle-Samen'!T342="","",'Basis-Tabelle-Samen'!T342)</f>
        <v>37516</v>
      </c>
      <c r="U345" s="189">
        <f t="shared" si="34"/>
        <v>6</v>
      </c>
      <c r="V345" s="188">
        <f>IF(T345="",0,'Basis-Tabelle-Samen'!V342)</f>
        <v>6.75</v>
      </c>
      <c r="W345" s="12"/>
      <c r="X345" s="157">
        <f>IF('Basis-Tabelle-Samen'!W342="","",'Basis-Tabelle-Samen'!W342)</f>
        <v>67516</v>
      </c>
      <c r="Y345" s="189">
        <f t="shared" si="35"/>
        <v>8</v>
      </c>
      <c r="Z345" s="188">
        <f>IF(X345="",0,'Basis-Tabelle-Samen'!Y342)</f>
        <v>2.95</v>
      </c>
    </row>
    <row r="346" spans="1:26" ht="39.950000000000003" customHeight="1" x14ac:dyDescent="0.2">
      <c r="A346" s="154" t="str">
        <f>IF('Basis-Tabelle-Samen'!A334="","",IF($D$1="Deutsch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46" s="337">
        <v>346</v>
      </c>
      <c r="C346" s="160" t="str">
        <f>IF('Basis-Tabelle-Samen'!G348="","",'Basis-Tabelle-Samen'!G348)</f>
        <v>09</v>
      </c>
      <c r="D346" s="155" t="str">
        <f>IF('Basis-Tabelle-Samen'!$BB348="","",
IF($D$1="Bulgarisch - BG",'Basis-Tabelle-Samen'!$BB348,
IF($D$1="Dänisch - DK",'Basis-Tabelle-Samen'!$BC348,
IF($D$1="Deutsch - DE",'Basis-Tabelle-Samen'!$BD348,
IF($D$1="Englisch - UK",'Basis-Tabelle-Samen'!$BE348,
IF($D$1="Estnisch - EE",'Basis-Tabelle-Samen'!$BF348,
IF($D$1="Finnisch - FI",'Basis-Tabelle-Samen'!$BG348,
IF($D$1="Französisch - FR",'Basis-Tabelle-Samen'!$BH348,
IF($D$1="Griechisch - GR",'Basis-Tabelle-Samen'!$BI348,
IF($D$1="Irisch - IE",'Basis-Tabelle-Samen'!$BJ348,
IF($D$1="Isländisch - IS",'Basis-Tabelle-Samen'!$BK348,
IF($D$1="Italienisch - IT",'Basis-Tabelle-Samen'!$BL348,
IF($D$1="Japanisch - JP",'Basis-Tabelle-Samen'!$BM348,
IF($D$1="Kroatisch - HR",'Basis-Tabelle-Samen'!$BN348,
IF($D$1="Lettisch - LV",'Basis-Tabelle-Samen'!$BO348,
IF($D$1="Litauisch - LT",'Basis-Tabelle-Samen'!$BP348,
IF($D$1="Maltesisch - MT",'Basis-Tabelle-Samen'!$BQ348,
IF($D$1="Niederländisch - NL",'Basis-Tabelle-Samen'!$BR348,
IF($D$1="Norwegisch - NO",'Basis-Tabelle-Samen'!$BS348,
IF($D$1="Polnisch - PL",'Basis-Tabelle-Samen'!$BT348,
IF($D$1="Portugiesisch - PT",'Basis-Tabelle-Samen'!$BU348,
IF($D$1="Rumänisch - RO",'Basis-Tabelle-Samen'!$BV348,
IF($D$1="Schwedisch - SE",'Basis-Tabelle-Samen'!$BW348,
IF($D$1="Slowakisch - SK",'Basis-Tabelle-Samen'!$BX348,
IF($D$1="Slowenisch - SI",'Basis-Tabelle-Samen'!$BY348,
IF($D$1="Spanisch - ES",'Basis-Tabelle-Samen'!$BZ348,
IF($D$1="Tschechisch - CZ",'Basis-Tabelle-Samen'!$BD348,
IF($D$1="Türkisch - TR",'Basis-Tabelle-Samen'!$CB348,
IF($D$1="Ungarisch - HU",'Basis-Tabelle-Samen'!$CC348,
" ACHTUNG")))))))))))))))))))))))))))))</f>
        <v>Caper Plant
Capparis spinosa
Echter Kapernstrauch</v>
      </c>
      <c r="E346" s="190" t="str">
        <f t="shared" si="30"/>
        <v/>
      </c>
      <c r="F346" s="170"/>
      <c r="G346" s="12"/>
      <c r="H346" s="157">
        <f>IF('Basis-Tabelle-Samen'!K348="","",'Basis-Tabelle-Samen'!K348)</f>
        <v>77526</v>
      </c>
      <c r="I346" s="189">
        <f t="shared" si="31"/>
        <v>15</v>
      </c>
      <c r="J346" s="188">
        <f>IF(H346="",0,'Basis-Tabelle-Samen'!M348)</f>
        <v>2.4500000000000002</v>
      </c>
      <c r="K346" s="12"/>
      <c r="L346" s="157">
        <f>IF('Basis-Tabelle-Samen'!N348="","",'Basis-Tabelle-Samen'!N348)</f>
        <v>87526</v>
      </c>
      <c r="M346" s="189">
        <f t="shared" si="32"/>
        <v>18</v>
      </c>
      <c r="N346" s="188">
        <f>IF(L346="",0,'Basis-Tabelle-Samen'!P348)</f>
        <v>3.75</v>
      </c>
      <c r="O346" s="12"/>
      <c r="P346" s="157">
        <f>IF('Basis-Tabelle-Samen'!Q348="","",'Basis-Tabelle-Samen'!Q348)</f>
        <v>57526</v>
      </c>
      <c r="Q346" s="189">
        <f t="shared" si="33"/>
        <v>6</v>
      </c>
      <c r="R346" s="188">
        <f>IF(P346="",0,'Basis-Tabelle-Samen'!S348)</f>
        <v>4.95</v>
      </c>
      <c r="S346" s="12"/>
      <c r="T346" s="157">
        <f>IF('Basis-Tabelle-Samen'!T348="","",'Basis-Tabelle-Samen'!T348)</f>
        <v>37526</v>
      </c>
      <c r="U346" s="189">
        <f t="shared" si="34"/>
        <v>6</v>
      </c>
      <c r="V346" s="188">
        <f>IF(T346="",0,'Basis-Tabelle-Samen'!V348)</f>
        <v>6.75</v>
      </c>
      <c r="W346" s="12"/>
      <c r="X346" s="157">
        <f>IF('Basis-Tabelle-Samen'!W348="","",'Basis-Tabelle-Samen'!W348)</f>
        <v>67526</v>
      </c>
      <c r="Y346" s="189">
        <f t="shared" si="35"/>
        <v>8</v>
      </c>
      <c r="Z346" s="188">
        <f>IF(X346="",0,'Basis-Tabelle-Samen'!Y348)</f>
        <v>2.95</v>
      </c>
    </row>
    <row r="347" spans="1:26" ht="39.950000000000003" customHeight="1" x14ac:dyDescent="0.2">
      <c r="A347" s="154" t="str">
        <f>IF('Basis-Tabelle-Samen'!A348="","",IF($D$1="Deutsch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47" s="337">
        <v>331</v>
      </c>
      <c r="C347" s="160" t="str">
        <f>IF('Basis-Tabelle-Samen'!G333="","",'Basis-Tabelle-Samen'!G333)</f>
        <v>09</v>
      </c>
      <c r="D347" s="155" t="str">
        <f>IF('Basis-Tabelle-Samen'!$BB333="","",
IF($D$1="Bulgarisch - BG",'Basis-Tabelle-Samen'!$BB333,
IF($D$1="Dänisch - DK",'Basis-Tabelle-Samen'!$BC333,
IF($D$1="Deutsch - DE",'Basis-Tabelle-Samen'!$BD333,
IF($D$1="Englisch - UK",'Basis-Tabelle-Samen'!$BE333,
IF($D$1="Estnisch - EE",'Basis-Tabelle-Samen'!$BF333,
IF($D$1="Finnisch - FI",'Basis-Tabelle-Samen'!$BG333,
IF($D$1="Französisch - FR",'Basis-Tabelle-Samen'!$BH333,
IF($D$1="Griechisch - GR",'Basis-Tabelle-Samen'!$BI333,
IF($D$1="Irisch - IE",'Basis-Tabelle-Samen'!$BJ333,
IF($D$1="Isländisch - IS",'Basis-Tabelle-Samen'!$BK333,
IF($D$1="Italienisch - IT",'Basis-Tabelle-Samen'!$BL333,
IF($D$1="Japanisch - JP",'Basis-Tabelle-Samen'!$BM333,
IF($D$1="Kroatisch - HR",'Basis-Tabelle-Samen'!$BN333,
IF($D$1="Lettisch - LV",'Basis-Tabelle-Samen'!$BO333,
IF($D$1="Litauisch - LT",'Basis-Tabelle-Samen'!$BP333,
IF($D$1="Maltesisch - MT",'Basis-Tabelle-Samen'!$BQ333,
IF($D$1="Niederländisch - NL",'Basis-Tabelle-Samen'!$BR333,
IF($D$1="Norwegisch - NO",'Basis-Tabelle-Samen'!$BS333,
IF($D$1="Polnisch - PL",'Basis-Tabelle-Samen'!$BT333,
IF($D$1="Portugiesisch - PT",'Basis-Tabelle-Samen'!$BU333,
IF($D$1="Rumänisch - RO",'Basis-Tabelle-Samen'!$BV333,
IF($D$1="Schwedisch - SE",'Basis-Tabelle-Samen'!$BW333,
IF($D$1="Slowakisch - SK",'Basis-Tabelle-Samen'!$BX333,
IF($D$1="Slowenisch - SI",'Basis-Tabelle-Samen'!$BY333,
IF($D$1="Spanisch - ES",'Basis-Tabelle-Samen'!$BZ333,
IF($D$1="Tschechisch - CZ",'Basis-Tabelle-Samen'!$BD333,
IF($D$1="Türkisch - TR",'Basis-Tabelle-Samen'!$CB333,
IF($D$1="Ungarisch - HU",'Basis-Tabelle-Samen'!$CC333,
" ACHTUNG")))))))))))))))))))))))))))))</f>
        <v>Cardamom
Elettaria cardamomum
Kardamom</v>
      </c>
      <c r="E347" s="190" t="str">
        <f t="shared" si="30"/>
        <v/>
      </c>
      <c r="F347" s="170"/>
      <c r="G347" s="12"/>
      <c r="H347" s="157">
        <f>IF('Basis-Tabelle-Samen'!K333="","",'Basis-Tabelle-Samen'!K333)</f>
        <v>77501</v>
      </c>
      <c r="I347" s="189">
        <f t="shared" si="31"/>
        <v>15</v>
      </c>
      <c r="J347" s="188">
        <f>IF(H347="",0,'Basis-Tabelle-Samen'!M333)</f>
        <v>2.4500000000000002</v>
      </c>
      <c r="K347" s="12"/>
      <c r="L347" s="157">
        <f>IF('Basis-Tabelle-Samen'!N333="","",'Basis-Tabelle-Samen'!N333)</f>
        <v>87501</v>
      </c>
      <c r="M347" s="189">
        <f t="shared" si="32"/>
        <v>18</v>
      </c>
      <c r="N347" s="188">
        <f>IF(L347="",0,'Basis-Tabelle-Samen'!P333)</f>
        <v>3.75</v>
      </c>
      <c r="O347" s="12"/>
      <c r="P347" s="157">
        <f>IF('Basis-Tabelle-Samen'!Q333="","",'Basis-Tabelle-Samen'!Q333)</f>
        <v>57501</v>
      </c>
      <c r="Q347" s="189">
        <f t="shared" si="33"/>
        <v>6</v>
      </c>
      <c r="R347" s="188">
        <f>IF(P347="",0,'Basis-Tabelle-Samen'!S333)</f>
        <v>4.95</v>
      </c>
      <c r="S347" s="12"/>
      <c r="T347" s="157">
        <f>IF('Basis-Tabelle-Samen'!T333="","",'Basis-Tabelle-Samen'!T333)</f>
        <v>37501</v>
      </c>
      <c r="U347" s="189">
        <f t="shared" si="34"/>
        <v>6</v>
      </c>
      <c r="V347" s="188">
        <f>IF(T347="",0,'Basis-Tabelle-Samen'!V333)</f>
        <v>6.75</v>
      </c>
      <c r="W347" s="12"/>
      <c r="X347" s="157">
        <f>IF('Basis-Tabelle-Samen'!W333="","",'Basis-Tabelle-Samen'!W333)</f>
        <v>67501</v>
      </c>
      <c r="Y347" s="189">
        <f t="shared" si="35"/>
        <v>8</v>
      </c>
      <c r="Z347" s="188">
        <f>IF(X347="",0,'Basis-Tabelle-Samen'!Y333)</f>
        <v>2.95</v>
      </c>
    </row>
    <row r="348" spans="1:26" ht="39.950000000000003" customHeight="1" x14ac:dyDescent="0.2">
      <c r="A348" s="154" t="str">
        <f>IF('Basis-Tabelle-Samen'!A351="","",IF($D$1="Deutsch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48" s="337">
        <v>342</v>
      </c>
      <c r="C348" s="160" t="str">
        <f>IF('Basis-Tabelle-Samen'!G344="","",'Basis-Tabelle-Samen'!G344)</f>
        <v>09</v>
      </c>
      <c r="D348" s="155" t="str">
        <f>IF('Basis-Tabelle-Samen'!$BB344="","",
IF($D$1="Bulgarisch - BG",'Basis-Tabelle-Samen'!$BB344,
IF($D$1="Dänisch - DK",'Basis-Tabelle-Samen'!$BC344,
IF($D$1="Deutsch - DE",'Basis-Tabelle-Samen'!$BD344,
IF($D$1="Englisch - UK",'Basis-Tabelle-Samen'!$BE344,
IF($D$1="Estnisch - EE",'Basis-Tabelle-Samen'!$BF344,
IF($D$1="Finnisch - FI",'Basis-Tabelle-Samen'!$BG344,
IF($D$1="Französisch - FR",'Basis-Tabelle-Samen'!$BH344,
IF($D$1="Griechisch - GR",'Basis-Tabelle-Samen'!$BI344,
IF($D$1="Irisch - IE",'Basis-Tabelle-Samen'!$BJ344,
IF($D$1="Isländisch - IS",'Basis-Tabelle-Samen'!$BK344,
IF($D$1="Italienisch - IT",'Basis-Tabelle-Samen'!$BL344,
IF($D$1="Japanisch - JP",'Basis-Tabelle-Samen'!$BM344,
IF($D$1="Kroatisch - HR",'Basis-Tabelle-Samen'!$BN344,
IF($D$1="Lettisch - LV",'Basis-Tabelle-Samen'!$BO344,
IF($D$1="Litauisch - LT",'Basis-Tabelle-Samen'!$BP344,
IF($D$1="Maltesisch - MT",'Basis-Tabelle-Samen'!$BQ344,
IF($D$1="Niederländisch - NL",'Basis-Tabelle-Samen'!$BR344,
IF($D$1="Norwegisch - NO",'Basis-Tabelle-Samen'!$BS344,
IF($D$1="Polnisch - PL",'Basis-Tabelle-Samen'!$BT344,
IF($D$1="Portugiesisch - PT",'Basis-Tabelle-Samen'!$BU344,
IF($D$1="Rumänisch - RO",'Basis-Tabelle-Samen'!$BV344,
IF($D$1="Schwedisch - SE",'Basis-Tabelle-Samen'!$BW344,
IF($D$1="Slowakisch - SK",'Basis-Tabelle-Samen'!$BX344,
IF($D$1="Slowenisch - SI",'Basis-Tabelle-Samen'!$BY344,
IF($D$1="Spanisch - ES",'Basis-Tabelle-Samen'!$BZ344,
IF($D$1="Tschechisch - CZ",'Basis-Tabelle-Samen'!$BD344,
IF($D$1="Türkisch - TR",'Basis-Tabelle-Samen'!$CB344,
IF($D$1="Ungarisch - HU",'Basis-Tabelle-Samen'!$CC344,
" ACHTUNG")))))))))))))))))))))))))))))</f>
        <v>Cinnamon Basil
Ocimum basilicum cinnamon
Zimt-Basilikum</v>
      </c>
      <c r="E348" s="190" t="str">
        <f t="shared" si="30"/>
        <v/>
      </c>
      <c r="F348" s="170"/>
      <c r="G348" s="12"/>
      <c r="H348" s="157">
        <f>IF('Basis-Tabelle-Samen'!K344="","",'Basis-Tabelle-Samen'!K344)</f>
        <v>77518</v>
      </c>
      <c r="I348" s="189">
        <f t="shared" si="31"/>
        <v>15</v>
      </c>
      <c r="J348" s="188">
        <f>IF(H348="",0,'Basis-Tabelle-Samen'!M344)</f>
        <v>2.4500000000000002</v>
      </c>
      <c r="K348" s="12"/>
      <c r="L348" s="157">
        <f>IF('Basis-Tabelle-Samen'!N344="","",'Basis-Tabelle-Samen'!N344)</f>
        <v>87518</v>
      </c>
      <c r="M348" s="189">
        <f t="shared" si="32"/>
        <v>18</v>
      </c>
      <c r="N348" s="188">
        <f>IF(L348="",0,'Basis-Tabelle-Samen'!P344)</f>
        <v>3.75</v>
      </c>
      <c r="O348" s="12"/>
      <c r="P348" s="157">
        <f>IF('Basis-Tabelle-Samen'!Q344="","",'Basis-Tabelle-Samen'!Q344)</f>
        <v>57518</v>
      </c>
      <c r="Q348" s="189">
        <f t="shared" si="33"/>
        <v>6</v>
      </c>
      <c r="R348" s="188">
        <f>IF(P348="",0,'Basis-Tabelle-Samen'!S344)</f>
        <v>4.95</v>
      </c>
      <c r="S348" s="12"/>
      <c r="T348" s="157">
        <f>IF('Basis-Tabelle-Samen'!T344="","",'Basis-Tabelle-Samen'!T344)</f>
        <v>37518</v>
      </c>
      <c r="U348" s="189">
        <f t="shared" si="34"/>
        <v>6</v>
      </c>
      <c r="V348" s="188">
        <f>IF(T348="",0,'Basis-Tabelle-Samen'!V344)</f>
        <v>6.75</v>
      </c>
      <c r="W348" s="12"/>
      <c r="X348" s="157">
        <f>IF('Basis-Tabelle-Samen'!W344="","",'Basis-Tabelle-Samen'!W344)</f>
        <v>67518</v>
      </c>
      <c r="Y348" s="189">
        <f t="shared" si="35"/>
        <v>8</v>
      </c>
      <c r="Z348" s="188">
        <f>IF(X348="",0,'Basis-Tabelle-Samen'!Y344)</f>
        <v>2.95</v>
      </c>
    </row>
    <row r="349" spans="1:26" ht="39.950000000000003" customHeight="1" x14ac:dyDescent="0.2">
      <c r="A349" s="154" t="str">
        <f>IF('Basis-Tabelle-Samen'!A339="","",IF($D$1="Deutsch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49" s="337">
        <v>348</v>
      </c>
      <c r="C349" s="160" t="str">
        <f>IF('Basis-Tabelle-Samen'!G350="","",'Basis-Tabelle-Samen'!G350)</f>
        <v>09</v>
      </c>
      <c r="D349" s="155" t="str">
        <f>IF('Basis-Tabelle-Samen'!$BB350="","",
IF($D$1="Bulgarisch - BG",'Basis-Tabelle-Samen'!$BB350,
IF($D$1="Dänisch - DK",'Basis-Tabelle-Samen'!$BC350,
IF($D$1="Deutsch - DE",'Basis-Tabelle-Samen'!$BD350,
IF($D$1="Englisch - UK",'Basis-Tabelle-Samen'!$BE350,
IF($D$1="Estnisch - EE",'Basis-Tabelle-Samen'!$BF350,
IF($D$1="Finnisch - FI",'Basis-Tabelle-Samen'!$BG350,
IF($D$1="Französisch - FR",'Basis-Tabelle-Samen'!$BH350,
IF($D$1="Griechisch - GR",'Basis-Tabelle-Samen'!$BI350,
IF($D$1="Irisch - IE",'Basis-Tabelle-Samen'!$BJ350,
IF($D$1="Isländisch - IS",'Basis-Tabelle-Samen'!$BK350,
IF($D$1="Italienisch - IT",'Basis-Tabelle-Samen'!$BL350,
IF($D$1="Japanisch - JP",'Basis-Tabelle-Samen'!$BM350,
IF($D$1="Kroatisch - HR",'Basis-Tabelle-Samen'!$BN350,
IF($D$1="Lettisch - LV",'Basis-Tabelle-Samen'!$BO350,
IF($D$1="Litauisch - LT",'Basis-Tabelle-Samen'!$BP350,
IF($D$1="Maltesisch - MT",'Basis-Tabelle-Samen'!$BQ350,
IF($D$1="Niederländisch - NL",'Basis-Tabelle-Samen'!$BR350,
IF($D$1="Norwegisch - NO",'Basis-Tabelle-Samen'!$BS350,
IF($D$1="Polnisch - PL",'Basis-Tabelle-Samen'!$BT350,
IF($D$1="Portugiesisch - PT",'Basis-Tabelle-Samen'!$BU350,
IF($D$1="Rumänisch - RO",'Basis-Tabelle-Samen'!$BV350,
IF($D$1="Schwedisch - SE",'Basis-Tabelle-Samen'!$BW350,
IF($D$1="Slowakisch - SK",'Basis-Tabelle-Samen'!$BX350,
IF($D$1="Slowenisch - SI",'Basis-Tabelle-Samen'!$BY350,
IF($D$1="Spanisch - ES",'Basis-Tabelle-Samen'!$BZ350,
IF($D$1="Tschechisch - CZ",'Basis-Tabelle-Samen'!$BD350,
IF($D$1="Türkisch - TR",'Basis-Tabelle-Samen'!$CB350,
IF($D$1="Ungarisch - HU",'Basis-Tabelle-Samen'!$CC350,
" ACHTUNG")))))))))))))))))))))))))))))</f>
        <v>Common Thyme
Thymus vulgaris
Echter Thymian</v>
      </c>
      <c r="E349" s="190" t="str">
        <f t="shared" si="30"/>
        <v/>
      </c>
      <c r="F349" s="170"/>
      <c r="G349" s="12"/>
      <c r="H349" s="157">
        <f>IF('Basis-Tabelle-Samen'!K350="","",'Basis-Tabelle-Samen'!K350)</f>
        <v>77531</v>
      </c>
      <c r="I349" s="189">
        <f t="shared" si="31"/>
        <v>15</v>
      </c>
      <c r="J349" s="188">
        <f>IF(H349="",0,'Basis-Tabelle-Samen'!M350)</f>
        <v>2.4500000000000002</v>
      </c>
      <c r="K349" s="12"/>
      <c r="L349" s="157">
        <f>IF('Basis-Tabelle-Samen'!N350="","",'Basis-Tabelle-Samen'!N350)</f>
        <v>87531</v>
      </c>
      <c r="M349" s="189">
        <f t="shared" si="32"/>
        <v>18</v>
      </c>
      <c r="N349" s="188">
        <f>IF(L349="",0,'Basis-Tabelle-Samen'!P350)</f>
        <v>3.75</v>
      </c>
      <c r="O349" s="12"/>
      <c r="P349" s="157">
        <f>IF('Basis-Tabelle-Samen'!Q350="","",'Basis-Tabelle-Samen'!Q350)</f>
        <v>57531</v>
      </c>
      <c r="Q349" s="189">
        <f t="shared" si="33"/>
        <v>6</v>
      </c>
      <c r="R349" s="188">
        <f>IF(P349="",0,'Basis-Tabelle-Samen'!S350)</f>
        <v>4.95</v>
      </c>
      <c r="S349" s="12"/>
      <c r="T349" s="157">
        <f>IF('Basis-Tabelle-Samen'!T350="","",'Basis-Tabelle-Samen'!T350)</f>
        <v>37531</v>
      </c>
      <c r="U349" s="189">
        <f t="shared" si="34"/>
        <v>6</v>
      </c>
      <c r="V349" s="188">
        <f>IF(T349="",0,'Basis-Tabelle-Samen'!V350)</f>
        <v>6.75</v>
      </c>
      <c r="W349" s="12"/>
      <c r="X349" s="157">
        <f>IF('Basis-Tabelle-Samen'!W350="","",'Basis-Tabelle-Samen'!W350)</f>
        <v>67531</v>
      </c>
      <c r="Y349" s="189">
        <f t="shared" si="35"/>
        <v>8</v>
      </c>
      <c r="Z349" s="188">
        <f>IF(X349="",0,'Basis-Tabelle-Samen'!Y350)</f>
        <v>2.95</v>
      </c>
    </row>
    <row r="350" spans="1:26" ht="39.950000000000003" customHeight="1" x14ac:dyDescent="0.2">
      <c r="A350" s="154" t="str">
        <f>IF('Basis-Tabelle-Samen'!A349="","",IF($D$1="Deutsch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50" s="337">
        <v>341</v>
      </c>
      <c r="C350" s="160" t="str">
        <f>IF('Basis-Tabelle-Samen'!G343="","",'Basis-Tabelle-Samen'!G343)</f>
        <v>09</v>
      </c>
      <c r="D350" s="155" t="str">
        <f>IF('Basis-Tabelle-Samen'!$BB343="","",
IF($D$1="Bulgarisch - BG",'Basis-Tabelle-Samen'!$BB343,
IF($D$1="Dänisch - DK",'Basis-Tabelle-Samen'!$BC343,
IF($D$1="Deutsch - DE",'Basis-Tabelle-Samen'!$BD343,
IF($D$1="Englisch - UK",'Basis-Tabelle-Samen'!$BE343,
IF($D$1="Estnisch - EE",'Basis-Tabelle-Samen'!$BF343,
IF($D$1="Finnisch - FI",'Basis-Tabelle-Samen'!$BG343,
IF($D$1="Französisch - FR",'Basis-Tabelle-Samen'!$BH343,
IF($D$1="Griechisch - GR",'Basis-Tabelle-Samen'!$BI343,
IF($D$1="Irisch - IE",'Basis-Tabelle-Samen'!$BJ343,
IF($D$1="Isländisch - IS",'Basis-Tabelle-Samen'!$BK343,
IF($D$1="Italienisch - IT",'Basis-Tabelle-Samen'!$BL343,
IF($D$1="Japanisch - JP",'Basis-Tabelle-Samen'!$BM343,
IF($D$1="Kroatisch - HR",'Basis-Tabelle-Samen'!$BN343,
IF($D$1="Lettisch - LV",'Basis-Tabelle-Samen'!$BO343,
IF($D$1="Litauisch - LT",'Basis-Tabelle-Samen'!$BP343,
IF($D$1="Maltesisch - MT",'Basis-Tabelle-Samen'!$BQ343,
IF($D$1="Niederländisch - NL",'Basis-Tabelle-Samen'!$BR343,
IF($D$1="Norwegisch - NO",'Basis-Tabelle-Samen'!$BS343,
IF($D$1="Polnisch - PL",'Basis-Tabelle-Samen'!$BT343,
IF($D$1="Portugiesisch - PT",'Basis-Tabelle-Samen'!$BU343,
IF($D$1="Rumänisch - RO",'Basis-Tabelle-Samen'!$BV343,
IF($D$1="Schwedisch - SE",'Basis-Tabelle-Samen'!$BW343,
IF($D$1="Slowakisch - SK",'Basis-Tabelle-Samen'!$BX343,
IF($D$1="Slowenisch - SI",'Basis-Tabelle-Samen'!$BY343,
IF($D$1="Spanisch - ES",'Basis-Tabelle-Samen'!$BZ343,
IF($D$1="Tschechisch - CZ",'Basis-Tabelle-Samen'!$BD343,
IF($D$1="Türkisch - TR",'Basis-Tabelle-Samen'!$CB343,
IF($D$1="Ungarisch - HU",'Basis-Tabelle-Samen'!$CC343,
" ACHTUNG")))))))))))))))))))))))))))))</f>
        <v>Greek Oregano
Origanum vulgare supsp. Hirtum
Griechischer Oregano</v>
      </c>
      <c r="E350" s="190" t="str">
        <f t="shared" si="30"/>
        <v/>
      </c>
      <c r="F350" s="170"/>
      <c r="G350" s="12"/>
      <c r="H350" s="157">
        <f>IF('Basis-Tabelle-Samen'!K343="","",'Basis-Tabelle-Samen'!K343)</f>
        <v>77517</v>
      </c>
      <c r="I350" s="189">
        <f t="shared" si="31"/>
        <v>15</v>
      </c>
      <c r="J350" s="188">
        <f>IF(H350="",0,'Basis-Tabelle-Samen'!M343)</f>
        <v>2.4500000000000002</v>
      </c>
      <c r="K350" s="12"/>
      <c r="L350" s="157">
        <f>IF('Basis-Tabelle-Samen'!N343="","",'Basis-Tabelle-Samen'!N343)</f>
        <v>87517</v>
      </c>
      <c r="M350" s="189">
        <f t="shared" si="32"/>
        <v>18</v>
      </c>
      <c r="N350" s="188">
        <f>IF(L350="",0,'Basis-Tabelle-Samen'!P343)</f>
        <v>3.75</v>
      </c>
      <c r="O350" s="12"/>
      <c r="P350" s="157">
        <f>IF('Basis-Tabelle-Samen'!Q343="","",'Basis-Tabelle-Samen'!Q343)</f>
        <v>57517</v>
      </c>
      <c r="Q350" s="189">
        <f t="shared" si="33"/>
        <v>6</v>
      </c>
      <c r="R350" s="188">
        <f>IF(P350="",0,'Basis-Tabelle-Samen'!S343)</f>
        <v>4.95</v>
      </c>
      <c r="S350" s="12"/>
      <c r="T350" s="157">
        <f>IF('Basis-Tabelle-Samen'!T343="","",'Basis-Tabelle-Samen'!T343)</f>
        <v>37517</v>
      </c>
      <c r="U350" s="189">
        <f t="shared" si="34"/>
        <v>6</v>
      </c>
      <c r="V350" s="188">
        <f>IF(T350="",0,'Basis-Tabelle-Samen'!V343)</f>
        <v>6.75</v>
      </c>
      <c r="W350" s="12"/>
      <c r="X350" s="157">
        <f>IF('Basis-Tabelle-Samen'!W343="","",'Basis-Tabelle-Samen'!W343)</f>
        <v>67517</v>
      </c>
      <c r="Y350" s="189">
        <f t="shared" si="35"/>
        <v>8</v>
      </c>
      <c r="Z350" s="188">
        <f>IF(X350="",0,'Basis-Tabelle-Samen'!Y343)</f>
        <v>2.95</v>
      </c>
    </row>
    <row r="351" spans="1:26" ht="39.950000000000003" customHeight="1" x14ac:dyDescent="0.2">
      <c r="A351" s="154" t="str">
        <f>IF('Basis-Tabelle-Samen'!A342="","",IF($D$1="Deutsch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51" s="337">
        <v>335</v>
      </c>
      <c r="C351" s="160" t="str">
        <f>IF('Basis-Tabelle-Samen'!G337="","",'Basis-Tabelle-Samen'!G337)</f>
        <v>09</v>
      </c>
      <c r="D351" s="155" t="str">
        <f>IF('Basis-Tabelle-Samen'!$BB337="","",
IF($D$1="Bulgarisch - BG",'Basis-Tabelle-Samen'!$BB337,
IF($D$1="Dänisch - DK",'Basis-Tabelle-Samen'!$BC337,
IF($D$1="Deutsch - DE",'Basis-Tabelle-Samen'!$BD337,
IF($D$1="Englisch - UK",'Basis-Tabelle-Samen'!$BE337,
IF($D$1="Estnisch - EE",'Basis-Tabelle-Samen'!$BF337,
IF($D$1="Finnisch - FI",'Basis-Tabelle-Samen'!$BG337,
IF($D$1="Französisch - FR",'Basis-Tabelle-Samen'!$BH337,
IF($D$1="Griechisch - GR",'Basis-Tabelle-Samen'!$BI337,
IF($D$1="Irisch - IE",'Basis-Tabelle-Samen'!$BJ337,
IF($D$1="Isländisch - IS",'Basis-Tabelle-Samen'!$BK337,
IF($D$1="Italienisch - IT",'Basis-Tabelle-Samen'!$BL337,
IF($D$1="Japanisch - JP",'Basis-Tabelle-Samen'!$BM337,
IF($D$1="Kroatisch - HR",'Basis-Tabelle-Samen'!$BN337,
IF($D$1="Lettisch - LV",'Basis-Tabelle-Samen'!$BO337,
IF($D$1="Litauisch - LT",'Basis-Tabelle-Samen'!$BP337,
IF($D$1="Maltesisch - MT",'Basis-Tabelle-Samen'!$BQ337,
IF($D$1="Niederländisch - NL",'Basis-Tabelle-Samen'!$BR337,
IF($D$1="Norwegisch - NO",'Basis-Tabelle-Samen'!$BS337,
IF($D$1="Polnisch - PL",'Basis-Tabelle-Samen'!$BT337,
IF($D$1="Portugiesisch - PT",'Basis-Tabelle-Samen'!$BU337,
IF($D$1="Rumänisch - RO",'Basis-Tabelle-Samen'!$BV337,
IF($D$1="Schwedisch - SE",'Basis-Tabelle-Samen'!$BW337,
IF($D$1="Slowakisch - SK",'Basis-Tabelle-Samen'!$BX337,
IF($D$1="Slowenisch - SI",'Basis-Tabelle-Samen'!$BY337,
IF($D$1="Spanisch - ES",'Basis-Tabelle-Samen'!$BZ337,
IF($D$1="Tschechisch - CZ",'Basis-Tabelle-Samen'!$BD337,
IF($D$1="Türkisch - TR",'Basis-Tabelle-Samen'!$CB337,
IF($D$1="Ungarisch - HU",'Basis-Tabelle-Samen'!$CC337,
" ACHTUNG")))))))))))))))))))))))))))))</f>
        <v>Korean mint
Agastache rugosa
Koreanische Minze</v>
      </c>
      <c r="E351" s="190" t="str">
        <f t="shared" si="30"/>
        <v/>
      </c>
      <c r="F351" s="170"/>
      <c r="G351" s="12"/>
      <c r="H351" s="157">
        <f>IF('Basis-Tabelle-Samen'!K337="","",'Basis-Tabelle-Samen'!K337)</f>
        <v>77506</v>
      </c>
      <c r="I351" s="189">
        <f t="shared" si="31"/>
        <v>15</v>
      </c>
      <c r="J351" s="188">
        <f>IF(H351="",0,'Basis-Tabelle-Samen'!M337)</f>
        <v>2.4500000000000002</v>
      </c>
      <c r="K351" s="12"/>
      <c r="L351" s="157">
        <f>IF('Basis-Tabelle-Samen'!N337="","",'Basis-Tabelle-Samen'!N337)</f>
        <v>87506</v>
      </c>
      <c r="M351" s="189">
        <f t="shared" si="32"/>
        <v>18</v>
      </c>
      <c r="N351" s="188">
        <f>IF(L351="",0,'Basis-Tabelle-Samen'!P337)</f>
        <v>3.75</v>
      </c>
      <c r="O351" s="12"/>
      <c r="P351" s="157">
        <f>IF('Basis-Tabelle-Samen'!Q337="","",'Basis-Tabelle-Samen'!Q337)</f>
        <v>57506</v>
      </c>
      <c r="Q351" s="189">
        <f t="shared" si="33"/>
        <v>6</v>
      </c>
      <c r="R351" s="188">
        <f>IF(P351="",0,'Basis-Tabelle-Samen'!S337)</f>
        <v>4.95</v>
      </c>
      <c r="S351" s="12"/>
      <c r="T351" s="157">
        <f>IF('Basis-Tabelle-Samen'!T337="","",'Basis-Tabelle-Samen'!T337)</f>
        <v>37506</v>
      </c>
      <c r="U351" s="189">
        <f t="shared" si="34"/>
        <v>6</v>
      </c>
      <c r="V351" s="188">
        <f>IF(T351="",0,'Basis-Tabelle-Samen'!V337)</f>
        <v>6.75</v>
      </c>
      <c r="W351" s="12"/>
      <c r="X351" s="157">
        <f>IF('Basis-Tabelle-Samen'!W337="","",'Basis-Tabelle-Samen'!W337)</f>
        <v>67506</v>
      </c>
      <c r="Y351" s="189">
        <f t="shared" si="35"/>
        <v>8</v>
      </c>
      <c r="Z351" s="188">
        <f>IF(X351="",0,'Basis-Tabelle-Samen'!Y337)</f>
        <v>2.95</v>
      </c>
    </row>
    <row r="352" spans="1:26" ht="39.950000000000003" customHeight="1" x14ac:dyDescent="0.2">
      <c r="A352" s="154" t="str">
        <f>IF('Basis-Tabelle-Samen'!A340="","",IF($D$1="Deutsch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52" s="337">
        <v>345</v>
      </c>
      <c r="C352" s="160" t="str">
        <f>IF('Basis-Tabelle-Samen'!G347="","",'Basis-Tabelle-Samen'!G347)</f>
        <v>09</v>
      </c>
      <c r="D352" s="155" t="str">
        <f>IF('Basis-Tabelle-Samen'!$BB347="","",
IF($D$1="Bulgarisch - BG",'Basis-Tabelle-Samen'!$BB347,
IF($D$1="Dänisch - DK",'Basis-Tabelle-Samen'!$BC347,
IF($D$1="Deutsch - DE",'Basis-Tabelle-Samen'!$BD347,
IF($D$1="Englisch - UK",'Basis-Tabelle-Samen'!$BE347,
IF($D$1="Estnisch - EE",'Basis-Tabelle-Samen'!$BF347,
IF($D$1="Finnisch - FI",'Basis-Tabelle-Samen'!$BG347,
IF($D$1="Französisch - FR",'Basis-Tabelle-Samen'!$BH347,
IF($D$1="Griechisch - GR",'Basis-Tabelle-Samen'!$BI347,
IF($D$1="Irisch - IE",'Basis-Tabelle-Samen'!$BJ347,
IF($D$1="Isländisch - IS",'Basis-Tabelle-Samen'!$BK347,
IF($D$1="Italienisch - IT",'Basis-Tabelle-Samen'!$BL347,
IF($D$1="Japanisch - JP",'Basis-Tabelle-Samen'!$BM347,
IF($D$1="Kroatisch - HR",'Basis-Tabelle-Samen'!$BN347,
IF($D$1="Lettisch - LV",'Basis-Tabelle-Samen'!$BO347,
IF($D$1="Litauisch - LT",'Basis-Tabelle-Samen'!$BP347,
IF($D$1="Maltesisch - MT",'Basis-Tabelle-Samen'!$BQ347,
IF($D$1="Niederländisch - NL",'Basis-Tabelle-Samen'!$BR347,
IF($D$1="Norwegisch - NO",'Basis-Tabelle-Samen'!$BS347,
IF($D$1="Polnisch - PL",'Basis-Tabelle-Samen'!$BT347,
IF($D$1="Portugiesisch - PT",'Basis-Tabelle-Samen'!$BU347,
IF($D$1="Rumänisch - RO",'Basis-Tabelle-Samen'!$BV347,
IF($D$1="Schwedisch - SE",'Basis-Tabelle-Samen'!$BW347,
IF($D$1="Slowakisch - SK",'Basis-Tabelle-Samen'!$BX347,
IF($D$1="Slowenisch - SI",'Basis-Tabelle-Samen'!$BY347,
IF($D$1="Spanisch - ES",'Basis-Tabelle-Samen'!$BZ347,
IF($D$1="Tschechisch - CZ",'Basis-Tabelle-Samen'!$BD347,
IF($D$1="Türkisch - TR",'Basis-Tabelle-Samen'!$CB347,
IF($D$1="Ungarisch - HU",'Basis-Tabelle-Samen'!$CC347,
" ACHTUNG")))))))))))))))))))))))))))))</f>
        <v>Lemon Basil
Ocimum citriodorum
Limonen Basilikum</v>
      </c>
      <c r="E352" s="190" t="str">
        <f t="shared" si="30"/>
        <v/>
      </c>
      <c r="F352" s="170"/>
      <c r="G352" s="12"/>
      <c r="H352" s="157">
        <f>IF('Basis-Tabelle-Samen'!K347="","",'Basis-Tabelle-Samen'!K347)</f>
        <v>77524</v>
      </c>
      <c r="I352" s="189">
        <f t="shared" si="31"/>
        <v>15</v>
      </c>
      <c r="J352" s="188">
        <f>IF(H352="",0,'Basis-Tabelle-Samen'!M347)</f>
        <v>2.4500000000000002</v>
      </c>
      <c r="K352" s="12"/>
      <c r="L352" s="157">
        <f>IF('Basis-Tabelle-Samen'!N347="","",'Basis-Tabelle-Samen'!N347)</f>
        <v>87524</v>
      </c>
      <c r="M352" s="189">
        <f t="shared" si="32"/>
        <v>18</v>
      </c>
      <c r="N352" s="188">
        <f>IF(L352="",0,'Basis-Tabelle-Samen'!P347)</f>
        <v>3.75</v>
      </c>
      <c r="O352" s="12"/>
      <c r="P352" s="157">
        <f>IF('Basis-Tabelle-Samen'!Q347="","",'Basis-Tabelle-Samen'!Q347)</f>
        <v>57524</v>
      </c>
      <c r="Q352" s="189">
        <f t="shared" si="33"/>
        <v>6</v>
      </c>
      <c r="R352" s="188">
        <f>IF(P352="",0,'Basis-Tabelle-Samen'!S347)</f>
        <v>4.95</v>
      </c>
      <c r="S352" s="12"/>
      <c r="T352" s="157">
        <f>IF('Basis-Tabelle-Samen'!T347="","",'Basis-Tabelle-Samen'!T347)</f>
        <v>37524</v>
      </c>
      <c r="U352" s="189">
        <f t="shared" si="34"/>
        <v>6</v>
      </c>
      <c r="V352" s="188">
        <f>IF(T352="",0,'Basis-Tabelle-Samen'!V347)</f>
        <v>6.75</v>
      </c>
      <c r="W352" s="12"/>
      <c r="X352" s="157">
        <f>IF('Basis-Tabelle-Samen'!W347="","",'Basis-Tabelle-Samen'!W347)</f>
        <v>67524</v>
      </c>
      <c r="Y352" s="189">
        <f t="shared" si="35"/>
        <v>8</v>
      </c>
      <c r="Z352" s="188">
        <f>IF(X352="",0,'Basis-Tabelle-Samen'!Y347)</f>
        <v>2.95</v>
      </c>
    </row>
    <row r="353" spans="1:26" s="13" customFormat="1" ht="39.950000000000003" customHeight="1" x14ac:dyDescent="0.2">
      <c r="A353" s="154" t="str">
        <f>IF('Basis-Tabelle-Samen'!A345="","",IF($D$1="Deutsch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53" s="337">
        <v>333</v>
      </c>
      <c r="C353" s="160" t="str">
        <f>IF('Basis-Tabelle-Samen'!G335="","",'Basis-Tabelle-Samen'!G335)</f>
        <v>09</v>
      </c>
      <c r="D353" s="155" t="str">
        <f>IF('Basis-Tabelle-Samen'!$BB335="","",
IF($D$1="Bulgarisch - BG",'Basis-Tabelle-Samen'!$BB335,
IF($D$1="Dänisch - DK",'Basis-Tabelle-Samen'!$BC335,
IF($D$1="Deutsch - DE",'Basis-Tabelle-Samen'!$BD335,
IF($D$1="Englisch - UK",'Basis-Tabelle-Samen'!$BE335,
IF($D$1="Estnisch - EE",'Basis-Tabelle-Samen'!$BF335,
IF($D$1="Finnisch - FI",'Basis-Tabelle-Samen'!$BG335,
IF($D$1="Französisch - FR",'Basis-Tabelle-Samen'!$BH335,
IF($D$1="Griechisch - GR",'Basis-Tabelle-Samen'!$BI335,
IF($D$1="Irisch - IE",'Basis-Tabelle-Samen'!$BJ335,
IF($D$1="Isländisch - IS",'Basis-Tabelle-Samen'!$BK335,
IF($D$1="Italienisch - IT",'Basis-Tabelle-Samen'!$BL335,
IF($D$1="Japanisch - JP",'Basis-Tabelle-Samen'!$BM335,
IF($D$1="Kroatisch - HR",'Basis-Tabelle-Samen'!$BN335,
IF($D$1="Lettisch - LV",'Basis-Tabelle-Samen'!$BO335,
IF($D$1="Litauisch - LT",'Basis-Tabelle-Samen'!$BP335,
IF($D$1="Maltesisch - MT",'Basis-Tabelle-Samen'!$BQ335,
IF($D$1="Niederländisch - NL",'Basis-Tabelle-Samen'!$BR335,
IF($D$1="Norwegisch - NO",'Basis-Tabelle-Samen'!$BS335,
IF($D$1="Polnisch - PL",'Basis-Tabelle-Samen'!$BT335,
IF($D$1="Portugiesisch - PT",'Basis-Tabelle-Samen'!$BU335,
IF($D$1="Rumänisch - RO",'Basis-Tabelle-Samen'!$BV335,
IF($D$1="Schwedisch - SE",'Basis-Tabelle-Samen'!$BW335,
IF($D$1="Slowakisch - SK",'Basis-Tabelle-Samen'!$BX335,
IF($D$1="Slowenisch - SI",'Basis-Tabelle-Samen'!$BY335,
IF($D$1="Spanisch - ES",'Basis-Tabelle-Samen'!$BZ335,
IF($D$1="Tschechisch - CZ",'Basis-Tabelle-Samen'!$BD335,
IF($D$1="Türkisch - TR",'Basis-Tabelle-Samen'!$CB335,
IF($D$1="Ungarisch - HU",'Basis-Tabelle-Samen'!$CC335,
" ACHTUNG")))))))))))))))))))))))))))))</f>
        <v>Lemongrass
Cymbopogon flexosus
Zitronengras</v>
      </c>
      <c r="E353" s="190" t="str">
        <f t="shared" si="30"/>
        <v/>
      </c>
      <c r="F353" s="170"/>
      <c r="G353" s="12"/>
      <c r="H353" s="157">
        <f>IF('Basis-Tabelle-Samen'!K335="","",'Basis-Tabelle-Samen'!K335)</f>
        <v>77504</v>
      </c>
      <c r="I353" s="189">
        <f t="shared" si="31"/>
        <v>15</v>
      </c>
      <c r="J353" s="188">
        <f>IF(H353="",0,'Basis-Tabelle-Samen'!M335)</f>
        <v>2.4500000000000002</v>
      </c>
      <c r="K353" s="12"/>
      <c r="L353" s="157">
        <f>IF('Basis-Tabelle-Samen'!N335="","",'Basis-Tabelle-Samen'!N335)</f>
        <v>87504</v>
      </c>
      <c r="M353" s="189">
        <f t="shared" si="32"/>
        <v>18</v>
      </c>
      <c r="N353" s="188">
        <f>IF(L353="",0,'Basis-Tabelle-Samen'!P335)</f>
        <v>3.75</v>
      </c>
      <c r="O353" s="12"/>
      <c r="P353" s="157">
        <f>IF('Basis-Tabelle-Samen'!Q335="","",'Basis-Tabelle-Samen'!Q335)</f>
        <v>57504</v>
      </c>
      <c r="Q353" s="189">
        <f t="shared" si="33"/>
        <v>6</v>
      </c>
      <c r="R353" s="188">
        <f>IF(P353="",0,'Basis-Tabelle-Samen'!S335)</f>
        <v>4.95</v>
      </c>
      <c r="S353" s="12"/>
      <c r="T353" s="157">
        <f>IF('Basis-Tabelle-Samen'!T335="","",'Basis-Tabelle-Samen'!T335)</f>
        <v>37504</v>
      </c>
      <c r="U353" s="189">
        <f t="shared" si="34"/>
        <v>6</v>
      </c>
      <c r="V353" s="188">
        <f>IF(T353="",0,'Basis-Tabelle-Samen'!V335)</f>
        <v>6.75</v>
      </c>
      <c r="W353" s="12"/>
      <c r="X353" s="157">
        <f>IF('Basis-Tabelle-Samen'!W335="","",'Basis-Tabelle-Samen'!W335)</f>
        <v>67504</v>
      </c>
      <c r="Y353" s="189">
        <f t="shared" si="35"/>
        <v>8</v>
      </c>
      <c r="Z353" s="188">
        <f>IF(X353="",0,'Basis-Tabelle-Samen'!Y335)</f>
        <v>2.95</v>
      </c>
    </row>
    <row r="354" spans="1:26" s="13" customFormat="1" ht="39.950000000000003" customHeight="1" x14ac:dyDescent="0.2">
      <c r="A354" s="154" t="str">
        <f>IF('Basis-Tabelle-Samen'!A350="","",IF($D$1="Deutsch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54" s="337">
        <v>334</v>
      </c>
      <c r="C354" s="160" t="str">
        <f>IF('Basis-Tabelle-Samen'!G336="","",'Basis-Tabelle-Samen'!G336)</f>
        <v>09</v>
      </c>
      <c r="D354" s="155" t="str">
        <f>IF('Basis-Tabelle-Samen'!$BB336="","",
IF($D$1="Bulgarisch - BG",'Basis-Tabelle-Samen'!$BB336,
IF($D$1="Dänisch - DK",'Basis-Tabelle-Samen'!$BC336,
IF($D$1="Deutsch - DE",'Basis-Tabelle-Samen'!$BD336,
IF($D$1="Englisch - UK",'Basis-Tabelle-Samen'!$BE336,
IF($D$1="Estnisch - EE",'Basis-Tabelle-Samen'!$BF336,
IF($D$1="Finnisch - FI",'Basis-Tabelle-Samen'!$BG336,
IF($D$1="Französisch - FR",'Basis-Tabelle-Samen'!$BH336,
IF($D$1="Griechisch - GR",'Basis-Tabelle-Samen'!$BI336,
IF($D$1="Irisch - IE",'Basis-Tabelle-Samen'!$BJ336,
IF($D$1="Isländisch - IS",'Basis-Tabelle-Samen'!$BK336,
IF($D$1="Italienisch - IT",'Basis-Tabelle-Samen'!$BL336,
IF($D$1="Japanisch - JP",'Basis-Tabelle-Samen'!$BM336,
IF($D$1="Kroatisch - HR",'Basis-Tabelle-Samen'!$BN336,
IF($D$1="Lettisch - LV",'Basis-Tabelle-Samen'!$BO336,
IF($D$1="Litauisch - LT",'Basis-Tabelle-Samen'!$BP336,
IF($D$1="Maltesisch - MT",'Basis-Tabelle-Samen'!$BQ336,
IF($D$1="Niederländisch - NL",'Basis-Tabelle-Samen'!$BR336,
IF($D$1="Norwegisch - NO",'Basis-Tabelle-Samen'!$BS336,
IF($D$1="Polnisch - PL",'Basis-Tabelle-Samen'!$BT336,
IF($D$1="Portugiesisch - PT",'Basis-Tabelle-Samen'!$BU336,
IF($D$1="Rumänisch - RO",'Basis-Tabelle-Samen'!$BV336,
IF($D$1="Schwedisch - SE",'Basis-Tabelle-Samen'!$BW336,
IF($D$1="Slowakisch - SK",'Basis-Tabelle-Samen'!$BX336,
IF($D$1="Slowenisch - SI",'Basis-Tabelle-Samen'!$BY336,
IF($D$1="Spanisch - ES",'Basis-Tabelle-Samen'!$BZ336,
IF($D$1="Tschechisch - CZ",'Basis-Tabelle-Samen'!$BD336,
IF($D$1="Türkisch - TR",'Basis-Tabelle-Samen'!$CB336,
IF($D$1="Ungarisch - HU",'Basis-Tabelle-Samen'!$CC336,
" ACHTUNG")))))))))))))))))))))))))))))</f>
        <v>Liquorice
Glycyrrhiza glabra
Süßholz / Lakritze</v>
      </c>
      <c r="E354" s="190" t="str">
        <f t="shared" si="30"/>
        <v/>
      </c>
      <c r="F354" s="170"/>
      <c r="G354" s="12"/>
      <c r="H354" s="157">
        <f>IF('Basis-Tabelle-Samen'!K336="","",'Basis-Tabelle-Samen'!K336)</f>
        <v>77505</v>
      </c>
      <c r="I354" s="189">
        <f t="shared" si="31"/>
        <v>15</v>
      </c>
      <c r="J354" s="188">
        <f>IF(H354="",0,'Basis-Tabelle-Samen'!M336)</f>
        <v>2.4500000000000002</v>
      </c>
      <c r="K354" s="12"/>
      <c r="L354" s="157">
        <f>IF('Basis-Tabelle-Samen'!N336="","",'Basis-Tabelle-Samen'!N336)</f>
        <v>87505</v>
      </c>
      <c r="M354" s="189">
        <f t="shared" si="32"/>
        <v>18</v>
      </c>
      <c r="N354" s="188">
        <f>IF(L354="",0,'Basis-Tabelle-Samen'!P336)</f>
        <v>3.75</v>
      </c>
      <c r="O354" s="12"/>
      <c r="P354" s="157">
        <f>IF('Basis-Tabelle-Samen'!Q336="","",'Basis-Tabelle-Samen'!Q336)</f>
        <v>57505</v>
      </c>
      <c r="Q354" s="189">
        <f t="shared" si="33"/>
        <v>6</v>
      </c>
      <c r="R354" s="188">
        <f>IF(P354="",0,'Basis-Tabelle-Samen'!S336)</f>
        <v>4.95</v>
      </c>
      <c r="S354" s="12"/>
      <c r="T354" s="157">
        <f>IF('Basis-Tabelle-Samen'!T336="","",'Basis-Tabelle-Samen'!T336)</f>
        <v>37505</v>
      </c>
      <c r="U354" s="189">
        <f t="shared" si="34"/>
        <v>6</v>
      </c>
      <c r="V354" s="188">
        <f>IF(T354="",0,'Basis-Tabelle-Samen'!V336)</f>
        <v>6.75</v>
      </c>
      <c r="W354" s="12"/>
      <c r="X354" s="157">
        <f>IF('Basis-Tabelle-Samen'!W336="","",'Basis-Tabelle-Samen'!W336)</f>
        <v>67505</v>
      </c>
      <c r="Y354" s="189">
        <f t="shared" si="35"/>
        <v>8</v>
      </c>
      <c r="Z354" s="188">
        <f>IF(X354="",0,'Basis-Tabelle-Samen'!Y336)</f>
        <v>2.95</v>
      </c>
    </row>
    <row r="355" spans="1:26" s="13" customFormat="1" ht="39.950000000000003" customHeight="1" x14ac:dyDescent="0.2">
      <c r="A355" s="154" t="str">
        <f>IF('Basis-Tabelle-Samen'!A337="","",IF($D$1="Deutsch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55" s="337">
        <v>338</v>
      </c>
      <c r="C355" s="160" t="str">
        <f>IF('Basis-Tabelle-Samen'!G340="","",'Basis-Tabelle-Samen'!G340)</f>
        <v>09</v>
      </c>
      <c r="D355" s="155" t="str">
        <f>IF('Basis-Tabelle-Samen'!$BB340="","",
IF($D$1="Bulgarisch - BG",'Basis-Tabelle-Samen'!$BB340,
IF($D$1="Dänisch - DK",'Basis-Tabelle-Samen'!$BC340,
IF($D$1="Deutsch - DE",'Basis-Tabelle-Samen'!$BD340,
IF($D$1="Englisch - UK",'Basis-Tabelle-Samen'!$BE340,
IF($D$1="Estnisch - EE",'Basis-Tabelle-Samen'!$BF340,
IF($D$1="Finnisch - FI",'Basis-Tabelle-Samen'!$BG340,
IF($D$1="Französisch - FR",'Basis-Tabelle-Samen'!$BH340,
IF($D$1="Griechisch - GR",'Basis-Tabelle-Samen'!$BI340,
IF($D$1="Irisch - IE",'Basis-Tabelle-Samen'!$BJ340,
IF($D$1="Isländisch - IS",'Basis-Tabelle-Samen'!$BK340,
IF($D$1="Italienisch - IT",'Basis-Tabelle-Samen'!$BL340,
IF($D$1="Japanisch - JP",'Basis-Tabelle-Samen'!$BM340,
IF($D$1="Kroatisch - HR",'Basis-Tabelle-Samen'!$BN340,
IF($D$1="Lettisch - LV",'Basis-Tabelle-Samen'!$BO340,
IF($D$1="Litauisch - LT",'Basis-Tabelle-Samen'!$BP340,
IF($D$1="Maltesisch - MT",'Basis-Tabelle-Samen'!$BQ340,
IF($D$1="Niederländisch - NL",'Basis-Tabelle-Samen'!$BR340,
IF($D$1="Norwegisch - NO",'Basis-Tabelle-Samen'!$BS340,
IF($D$1="Polnisch - PL",'Basis-Tabelle-Samen'!$BT340,
IF($D$1="Portugiesisch - PT",'Basis-Tabelle-Samen'!$BU340,
IF($D$1="Rumänisch - RO",'Basis-Tabelle-Samen'!$BV340,
IF($D$1="Schwedisch - SE",'Basis-Tabelle-Samen'!$BW340,
IF($D$1="Slowakisch - SK",'Basis-Tabelle-Samen'!$BX340,
IF($D$1="Slowenisch - SI",'Basis-Tabelle-Samen'!$BY340,
IF($D$1="Spanisch - ES",'Basis-Tabelle-Samen'!$BZ340,
IF($D$1="Tschechisch - CZ",'Basis-Tabelle-Samen'!$BD340,
IF($D$1="Türkisch - TR",'Basis-Tabelle-Samen'!$CB340,
IF($D$1="Ungarisch - HU",'Basis-Tabelle-Samen'!$CC340,
" ACHTUNG")))))))))))))))))))))))))))))</f>
        <v>Mastic Thyme
Thymus mastichina
Spanischer Majoran</v>
      </c>
      <c r="E355" s="190" t="str">
        <f t="shared" si="30"/>
        <v/>
      </c>
      <c r="F355" s="170"/>
      <c r="G355" s="12"/>
      <c r="H355" s="157">
        <f>IF('Basis-Tabelle-Samen'!K340="","",'Basis-Tabelle-Samen'!K340)</f>
        <v>77512</v>
      </c>
      <c r="I355" s="189">
        <f t="shared" si="31"/>
        <v>15</v>
      </c>
      <c r="J355" s="188">
        <f>IF(H355="",0,'Basis-Tabelle-Samen'!M340)</f>
        <v>2.4500000000000002</v>
      </c>
      <c r="K355" s="12"/>
      <c r="L355" s="157">
        <f>IF('Basis-Tabelle-Samen'!N340="","",'Basis-Tabelle-Samen'!N340)</f>
        <v>87512</v>
      </c>
      <c r="M355" s="189">
        <f t="shared" si="32"/>
        <v>18</v>
      </c>
      <c r="N355" s="188">
        <f>IF(L355="",0,'Basis-Tabelle-Samen'!P340)</f>
        <v>3.75</v>
      </c>
      <c r="O355" s="12"/>
      <c r="P355" s="157">
        <f>IF('Basis-Tabelle-Samen'!Q340="","",'Basis-Tabelle-Samen'!Q340)</f>
        <v>57512</v>
      </c>
      <c r="Q355" s="189">
        <f t="shared" si="33"/>
        <v>6</v>
      </c>
      <c r="R355" s="188">
        <f>IF(P355="",0,'Basis-Tabelle-Samen'!S340)</f>
        <v>4.95</v>
      </c>
      <c r="S355" s="12"/>
      <c r="T355" s="157">
        <f>IF('Basis-Tabelle-Samen'!T340="","",'Basis-Tabelle-Samen'!T340)</f>
        <v>37512</v>
      </c>
      <c r="U355" s="189">
        <f t="shared" si="34"/>
        <v>6</v>
      </c>
      <c r="V355" s="188">
        <f>IF(T355="",0,'Basis-Tabelle-Samen'!V340)</f>
        <v>6.75</v>
      </c>
      <c r="W355" s="12"/>
      <c r="X355" s="157">
        <f>IF('Basis-Tabelle-Samen'!W340="","",'Basis-Tabelle-Samen'!W340)</f>
        <v>67512</v>
      </c>
      <c r="Y355" s="189">
        <f t="shared" si="35"/>
        <v>8</v>
      </c>
      <c r="Z355" s="188">
        <f>IF(X355="",0,'Basis-Tabelle-Samen'!Y340)</f>
        <v>2.95</v>
      </c>
    </row>
    <row r="356" spans="1:26" ht="39.950000000000003" customHeight="1" x14ac:dyDescent="0.2">
      <c r="A356" s="154" t="str">
        <f>IF('Basis-Tabelle-Samen'!A336="","",IF($D$1="Deutsch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56" s="337">
        <v>347</v>
      </c>
      <c r="C356" s="160" t="str">
        <f>IF('Basis-Tabelle-Samen'!G349="","",'Basis-Tabelle-Samen'!G349)</f>
        <v>09</v>
      </c>
      <c r="D356" s="155" t="str">
        <f>IF('Basis-Tabelle-Samen'!$BB349="","",
IF($D$1="Bulgarisch - BG",'Basis-Tabelle-Samen'!$BB349,
IF($D$1="Dänisch - DK",'Basis-Tabelle-Samen'!$BC349,
IF($D$1="Deutsch - DE",'Basis-Tabelle-Samen'!$BD349,
IF($D$1="Englisch - UK",'Basis-Tabelle-Samen'!$BE349,
IF($D$1="Estnisch - EE",'Basis-Tabelle-Samen'!$BF349,
IF($D$1="Finnisch - FI",'Basis-Tabelle-Samen'!$BG349,
IF($D$1="Französisch - FR",'Basis-Tabelle-Samen'!$BH349,
IF($D$1="Griechisch - GR",'Basis-Tabelle-Samen'!$BI349,
IF($D$1="Irisch - IE",'Basis-Tabelle-Samen'!$BJ349,
IF($D$1="Isländisch - IS",'Basis-Tabelle-Samen'!$BK349,
IF($D$1="Italienisch - IT",'Basis-Tabelle-Samen'!$BL349,
IF($D$1="Japanisch - JP",'Basis-Tabelle-Samen'!$BM349,
IF($D$1="Kroatisch - HR",'Basis-Tabelle-Samen'!$BN349,
IF($D$1="Lettisch - LV",'Basis-Tabelle-Samen'!$BO349,
IF($D$1="Litauisch - LT",'Basis-Tabelle-Samen'!$BP349,
IF($D$1="Maltesisch - MT",'Basis-Tabelle-Samen'!$BQ349,
IF($D$1="Niederländisch - NL",'Basis-Tabelle-Samen'!$BR349,
IF($D$1="Norwegisch - NO",'Basis-Tabelle-Samen'!$BS349,
IF($D$1="Polnisch - PL",'Basis-Tabelle-Samen'!$BT349,
IF($D$1="Portugiesisch - PT",'Basis-Tabelle-Samen'!$BU349,
IF($D$1="Rumänisch - RO",'Basis-Tabelle-Samen'!$BV349,
IF($D$1="Schwedisch - SE",'Basis-Tabelle-Samen'!$BW349,
IF($D$1="Slowakisch - SK",'Basis-Tabelle-Samen'!$BX349,
IF($D$1="Slowenisch - SI",'Basis-Tabelle-Samen'!$BY349,
IF($D$1="Spanisch - ES",'Basis-Tabelle-Samen'!$BZ349,
IF($D$1="Tschechisch - CZ",'Basis-Tabelle-Samen'!$BD349,
IF($D$1="Türkisch - TR",'Basis-Tabelle-Samen'!$CB349,
IF($D$1="Ungarisch - HU",'Basis-Tabelle-Samen'!$CC349,
" ACHTUNG")))))))))))))))))))))))))))))</f>
        <v>Mexican Chia
Salvia hispanica
Mexikanische Chia</v>
      </c>
      <c r="E356" s="190" t="str">
        <f t="shared" si="30"/>
        <v/>
      </c>
      <c r="F356" s="170"/>
      <c r="G356" s="12"/>
      <c r="H356" s="157">
        <f>IF('Basis-Tabelle-Samen'!K349="","",'Basis-Tabelle-Samen'!K349)</f>
        <v>77530</v>
      </c>
      <c r="I356" s="189">
        <f t="shared" si="31"/>
        <v>15</v>
      </c>
      <c r="J356" s="188">
        <f>IF(H356="",0,'Basis-Tabelle-Samen'!M349)</f>
        <v>2.4500000000000002</v>
      </c>
      <c r="K356" s="12"/>
      <c r="L356" s="157">
        <f>IF('Basis-Tabelle-Samen'!N349="","",'Basis-Tabelle-Samen'!N349)</f>
        <v>87530</v>
      </c>
      <c r="M356" s="189">
        <f t="shared" si="32"/>
        <v>18</v>
      </c>
      <c r="N356" s="188">
        <f>IF(L356="",0,'Basis-Tabelle-Samen'!P349)</f>
        <v>3.75</v>
      </c>
      <c r="O356" s="12"/>
      <c r="P356" s="157">
        <f>IF('Basis-Tabelle-Samen'!Q349="","",'Basis-Tabelle-Samen'!Q349)</f>
        <v>57530</v>
      </c>
      <c r="Q356" s="189">
        <f t="shared" si="33"/>
        <v>6</v>
      </c>
      <c r="R356" s="188">
        <f>IF(P356="",0,'Basis-Tabelle-Samen'!S349)</f>
        <v>4.95</v>
      </c>
      <c r="S356" s="12"/>
      <c r="T356" s="157">
        <f>IF('Basis-Tabelle-Samen'!T349="","",'Basis-Tabelle-Samen'!T349)</f>
        <v>37530</v>
      </c>
      <c r="U356" s="189">
        <f t="shared" si="34"/>
        <v>6</v>
      </c>
      <c r="V356" s="188">
        <f>IF(T356="",0,'Basis-Tabelle-Samen'!V349)</f>
        <v>6.75</v>
      </c>
      <c r="W356" s="12"/>
      <c r="X356" s="157">
        <f>IF('Basis-Tabelle-Samen'!W349="","",'Basis-Tabelle-Samen'!W349)</f>
        <v>67530</v>
      </c>
      <c r="Y356" s="189">
        <f t="shared" si="35"/>
        <v>8</v>
      </c>
      <c r="Z356" s="188">
        <f>IF(X356="",0,'Basis-Tabelle-Samen'!Y349)</f>
        <v>2.95</v>
      </c>
    </row>
    <row r="357" spans="1:26" ht="39.950000000000003" customHeight="1" x14ac:dyDescent="0.2">
      <c r="A357" s="154" t="str">
        <f>IF('Basis-Tabelle-Samen'!A343="","",IF($D$1="Deutsch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57" s="337">
        <v>336</v>
      </c>
      <c r="C357" s="160" t="str">
        <f>IF('Basis-Tabelle-Samen'!G338="","",'Basis-Tabelle-Samen'!G338)</f>
        <v>09</v>
      </c>
      <c r="D357" s="155" t="str">
        <f>IF('Basis-Tabelle-Samen'!$BB338="","",
IF($D$1="Bulgarisch - BG",'Basis-Tabelle-Samen'!$BB338,
IF($D$1="Dänisch - DK",'Basis-Tabelle-Samen'!$BC338,
IF($D$1="Deutsch - DE",'Basis-Tabelle-Samen'!$BD338,
IF($D$1="Englisch - UK",'Basis-Tabelle-Samen'!$BE338,
IF($D$1="Estnisch - EE",'Basis-Tabelle-Samen'!$BF338,
IF($D$1="Finnisch - FI",'Basis-Tabelle-Samen'!$BG338,
IF($D$1="Französisch - FR",'Basis-Tabelle-Samen'!$BH338,
IF($D$1="Griechisch - GR",'Basis-Tabelle-Samen'!$BI338,
IF($D$1="Irisch - IE",'Basis-Tabelle-Samen'!$BJ338,
IF($D$1="Isländisch - IS",'Basis-Tabelle-Samen'!$BK338,
IF($D$1="Italienisch - IT",'Basis-Tabelle-Samen'!$BL338,
IF($D$1="Japanisch - JP",'Basis-Tabelle-Samen'!$BM338,
IF($D$1="Kroatisch - HR",'Basis-Tabelle-Samen'!$BN338,
IF($D$1="Lettisch - LV",'Basis-Tabelle-Samen'!$BO338,
IF($D$1="Litauisch - LT",'Basis-Tabelle-Samen'!$BP338,
IF($D$1="Maltesisch - MT",'Basis-Tabelle-Samen'!$BQ338,
IF($D$1="Niederländisch - NL",'Basis-Tabelle-Samen'!$BR338,
IF($D$1="Norwegisch - NO",'Basis-Tabelle-Samen'!$BS338,
IF($D$1="Polnisch - PL",'Basis-Tabelle-Samen'!$BT338,
IF($D$1="Portugiesisch - PT",'Basis-Tabelle-Samen'!$BU338,
IF($D$1="Rumänisch - RO",'Basis-Tabelle-Samen'!$BV338,
IF($D$1="Schwedisch - SE",'Basis-Tabelle-Samen'!$BW338,
IF($D$1="Slowakisch - SK",'Basis-Tabelle-Samen'!$BX338,
IF($D$1="Slowenisch - SI",'Basis-Tabelle-Samen'!$BY338,
IF($D$1="Spanisch - ES",'Basis-Tabelle-Samen'!$BZ338,
IF($D$1="Tschechisch - CZ",'Basis-Tabelle-Samen'!$BD338,
IF($D$1="Türkisch - TR",'Basis-Tabelle-Samen'!$CB338,
IF($D$1="Ungarisch - HU",'Basis-Tabelle-Samen'!$CC338,
" ACHTUNG")))))))))))))))))))))))))))))</f>
        <v>Mexican Giant Hyssop
Agastache mexicana
Limonen - Aniskraut</v>
      </c>
      <c r="E357" s="190" t="str">
        <f t="shared" si="30"/>
        <v/>
      </c>
      <c r="F357" s="170"/>
      <c r="G357" s="12"/>
      <c r="H357" s="157">
        <f>IF('Basis-Tabelle-Samen'!K338="","",'Basis-Tabelle-Samen'!K338)</f>
        <v>77509</v>
      </c>
      <c r="I357" s="189">
        <f t="shared" si="31"/>
        <v>15</v>
      </c>
      <c r="J357" s="188">
        <f>IF(H357="",0,'Basis-Tabelle-Samen'!M338)</f>
        <v>2.4500000000000002</v>
      </c>
      <c r="K357" s="12"/>
      <c r="L357" s="157">
        <f>IF('Basis-Tabelle-Samen'!N338="","",'Basis-Tabelle-Samen'!N338)</f>
        <v>87509</v>
      </c>
      <c r="M357" s="189">
        <f t="shared" si="32"/>
        <v>18</v>
      </c>
      <c r="N357" s="188">
        <f>IF(L357="",0,'Basis-Tabelle-Samen'!P338)</f>
        <v>3.75</v>
      </c>
      <c r="O357" s="12"/>
      <c r="P357" s="157">
        <f>IF('Basis-Tabelle-Samen'!Q338="","",'Basis-Tabelle-Samen'!Q338)</f>
        <v>57509</v>
      </c>
      <c r="Q357" s="189">
        <f t="shared" si="33"/>
        <v>6</v>
      </c>
      <c r="R357" s="188">
        <f>IF(P357="",0,'Basis-Tabelle-Samen'!S338)</f>
        <v>4.95</v>
      </c>
      <c r="S357" s="12"/>
      <c r="T357" s="157">
        <f>IF('Basis-Tabelle-Samen'!T338="","",'Basis-Tabelle-Samen'!T338)</f>
        <v>37509</v>
      </c>
      <c r="U357" s="189">
        <f t="shared" si="34"/>
        <v>6</v>
      </c>
      <c r="V357" s="188">
        <f>IF(T357="",0,'Basis-Tabelle-Samen'!V338)</f>
        <v>6.75</v>
      </c>
      <c r="W357" s="12"/>
      <c r="X357" s="157">
        <f>IF('Basis-Tabelle-Samen'!W338="","",'Basis-Tabelle-Samen'!W338)</f>
        <v>67509</v>
      </c>
      <c r="Y357" s="189">
        <f t="shared" si="35"/>
        <v>8</v>
      </c>
      <c r="Z357" s="188">
        <f>IF(X357="",0,'Basis-Tabelle-Samen'!Y338)</f>
        <v>2.95</v>
      </c>
    </row>
    <row r="358" spans="1:26" ht="39.950000000000003" customHeight="1" x14ac:dyDescent="0.2">
      <c r="A358" s="154" t="str">
        <f>IF('Basis-Tabelle-Samen'!A344="","",IF($D$1="Deutsch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58" s="337">
        <v>349</v>
      </c>
      <c r="C358" s="160" t="str">
        <f>IF('Basis-Tabelle-Samen'!G351="","",'Basis-Tabelle-Samen'!G351)</f>
        <v>09</v>
      </c>
      <c r="D358" s="155" t="str">
        <f>IF('Basis-Tabelle-Samen'!$BB351="","",
IF($D$1="Bulgarisch - BG",'Basis-Tabelle-Samen'!$BB351,
IF($D$1="Dänisch - DK",'Basis-Tabelle-Samen'!$BC351,
IF($D$1="Deutsch - DE",'Basis-Tabelle-Samen'!$BD351,
IF($D$1="Englisch - UK",'Basis-Tabelle-Samen'!$BE351,
IF($D$1="Estnisch - EE",'Basis-Tabelle-Samen'!$BF351,
IF($D$1="Finnisch - FI",'Basis-Tabelle-Samen'!$BG351,
IF($D$1="Französisch - FR",'Basis-Tabelle-Samen'!$BH351,
IF($D$1="Griechisch - GR",'Basis-Tabelle-Samen'!$BI351,
IF($D$1="Irisch - IE",'Basis-Tabelle-Samen'!$BJ351,
IF($D$1="Isländisch - IS",'Basis-Tabelle-Samen'!$BK351,
IF($D$1="Italienisch - IT",'Basis-Tabelle-Samen'!$BL351,
IF($D$1="Japanisch - JP",'Basis-Tabelle-Samen'!$BM351,
IF($D$1="Kroatisch - HR",'Basis-Tabelle-Samen'!$BN351,
IF($D$1="Lettisch - LV",'Basis-Tabelle-Samen'!$BO351,
IF($D$1="Litauisch - LT",'Basis-Tabelle-Samen'!$BP351,
IF($D$1="Maltesisch - MT",'Basis-Tabelle-Samen'!$BQ351,
IF($D$1="Niederländisch - NL",'Basis-Tabelle-Samen'!$BR351,
IF($D$1="Norwegisch - NO",'Basis-Tabelle-Samen'!$BS351,
IF($D$1="Polnisch - PL",'Basis-Tabelle-Samen'!$BT351,
IF($D$1="Portugiesisch - PT",'Basis-Tabelle-Samen'!$BU351,
IF($D$1="Rumänisch - RO",'Basis-Tabelle-Samen'!$BV351,
IF($D$1="Schwedisch - SE",'Basis-Tabelle-Samen'!$BW351,
IF($D$1="Slowakisch - SK",'Basis-Tabelle-Samen'!$BX351,
IF($D$1="Slowenisch - SI",'Basis-Tabelle-Samen'!$BY351,
IF($D$1="Spanisch - ES",'Basis-Tabelle-Samen'!$BZ351,
IF($D$1="Tschechisch - CZ",'Basis-Tabelle-Samen'!$BD351,
IF($D$1="Türkisch - TR",'Basis-Tabelle-Samen'!$CB351,
IF($D$1="Ungarisch - HU",'Basis-Tabelle-Samen'!$CC351,
" ACHTUNG")))))))))))))))))))))))))))))</f>
        <v>Mexican nana mint
Mentha spicata Nane
Mexikanische Nana Minze</v>
      </c>
      <c r="E358" s="190" t="str">
        <f t="shared" si="30"/>
        <v/>
      </c>
      <c r="F358" s="170"/>
      <c r="G358" s="12"/>
      <c r="H358" s="157">
        <f>IF('Basis-Tabelle-Samen'!K351="","",'Basis-Tabelle-Samen'!K351)</f>
        <v>77533</v>
      </c>
      <c r="I358" s="189">
        <f t="shared" si="31"/>
        <v>15</v>
      </c>
      <c r="J358" s="188">
        <f>IF(H358="",0,'Basis-Tabelle-Samen'!M351)</f>
        <v>2.4500000000000002</v>
      </c>
      <c r="K358" s="12"/>
      <c r="L358" s="157">
        <f>IF('Basis-Tabelle-Samen'!N351="","",'Basis-Tabelle-Samen'!N351)</f>
        <v>87533</v>
      </c>
      <c r="M358" s="189">
        <f t="shared" si="32"/>
        <v>18</v>
      </c>
      <c r="N358" s="188">
        <f>IF(L358="",0,'Basis-Tabelle-Samen'!P351)</f>
        <v>3.75</v>
      </c>
      <c r="O358" s="12"/>
      <c r="P358" s="157">
        <f>IF('Basis-Tabelle-Samen'!Q351="","",'Basis-Tabelle-Samen'!Q351)</f>
        <v>57533</v>
      </c>
      <c r="Q358" s="189">
        <f t="shared" si="33"/>
        <v>6</v>
      </c>
      <c r="R358" s="188">
        <f>IF(P358="",0,'Basis-Tabelle-Samen'!S351)</f>
        <v>4.95</v>
      </c>
      <c r="S358" s="12"/>
      <c r="T358" s="157">
        <f>IF('Basis-Tabelle-Samen'!T351="","",'Basis-Tabelle-Samen'!T351)</f>
        <v>37533</v>
      </c>
      <c r="U358" s="189">
        <f t="shared" si="34"/>
        <v>6</v>
      </c>
      <c r="V358" s="188">
        <f>IF(T358="",0,'Basis-Tabelle-Samen'!V351)</f>
        <v>6.75</v>
      </c>
      <c r="W358" s="12"/>
      <c r="X358" s="157">
        <f>IF('Basis-Tabelle-Samen'!W351="","",'Basis-Tabelle-Samen'!W351)</f>
        <v>67533</v>
      </c>
      <c r="Y358" s="189">
        <f t="shared" si="35"/>
        <v>8</v>
      </c>
      <c r="Z358" s="188">
        <f>IF(X358="",0,'Basis-Tabelle-Samen'!Y351)</f>
        <v>2.95</v>
      </c>
    </row>
    <row r="359" spans="1:26" ht="39.950000000000003" customHeight="1" x14ac:dyDescent="0.2">
      <c r="A359" s="154" t="str">
        <f>IF('Basis-Tabelle-Samen'!A338="","",IF($D$1="Deutsch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59" s="337">
        <v>339</v>
      </c>
      <c r="C359" s="160" t="str">
        <f>IF('Basis-Tabelle-Samen'!G341="","",'Basis-Tabelle-Samen'!G341)</f>
        <v>09</v>
      </c>
      <c r="D359" s="155" t="str">
        <f>IF('Basis-Tabelle-Samen'!$BB341="","",
IF($D$1="Bulgarisch - BG",'Basis-Tabelle-Samen'!$BB341,
IF($D$1="Dänisch - DK",'Basis-Tabelle-Samen'!$BC341,
IF($D$1="Deutsch - DE",'Basis-Tabelle-Samen'!$BD341,
IF($D$1="Englisch - UK",'Basis-Tabelle-Samen'!$BE341,
IF($D$1="Estnisch - EE",'Basis-Tabelle-Samen'!$BF341,
IF($D$1="Finnisch - FI",'Basis-Tabelle-Samen'!$BG341,
IF($D$1="Französisch - FR",'Basis-Tabelle-Samen'!$BH341,
IF($D$1="Griechisch - GR",'Basis-Tabelle-Samen'!$BI341,
IF($D$1="Irisch - IE",'Basis-Tabelle-Samen'!$BJ341,
IF($D$1="Isländisch - IS",'Basis-Tabelle-Samen'!$BK341,
IF($D$1="Italienisch - IT",'Basis-Tabelle-Samen'!$BL341,
IF($D$1="Japanisch - JP",'Basis-Tabelle-Samen'!$BM341,
IF($D$1="Kroatisch - HR",'Basis-Tabelle-Samen'!$BN341,
IF($D$1="Lettisch - LV",'Basis-Tabelle-Samen'!$BO341,
IF($D$1="Litauisch - LT",'Basis-Tabelle-Samen'!$BP341,
IF($D$1="Maltesisch - MT",'Basis-Tabelle-Samen'!$BQ341,
IF($D$1="Niederländisch - NL",'Basis-Tabelle-Samen'!$BR341,
IF($D$1="Norwegisch - NO",'Basis-Tabelle-Samen'!$BS341,
IF($D$1="Polnisch - PL",'Basis-Tabelle-Samen'!$BT341,
IF($D$1="Portugiesisch - PT",'Basis-Tabelle-Samen'!$BU341,
IF($D$1="Rumänisch - RO",'Basis-Tabelle-Samen'!$BV341,
IF($D$1="Schwedisch - SE",'Basis-Tabelle-Samen'!$BW341,
IF($D$1="Slowakisch - SK",'Basis-Tabelle-Samen'!$BX341,
IF($D$1="Slowenisch - SI",'Basis-Tabelle-Samen'!$BY341,
IF($D$1="Spanisch - ES",'Basis-Tabelle-Samen'!$BZ341,
IF($D$1="Tschechisch - CZ",'Basis-Tabelle-Samen'!$BD341,
IF($D$1="Türkisch - TR",'Basis-Tabelle-Samen'!$CB341,
IF($D$1="Ungarisch - HU",'Basis-Tabelle-Samen'!$CC341,
" ACHTUNG")))))))))))))))))))))))))))))</f>
        <v>Para Cress
Acmella oleracea
Parakresse</v>
      </c>
      <c r="E359" s="190" t="str">
        <f t="shared" si="30"/>
        <v/>
      </c>
      <c r="F359" s="170"/>
      <c r="G359" s="12"/>
      <c r="H359" s="157">
        <f>IF('Basis-Tabelle-Samen'!K341="","",'Basis-Tabelle-Samen'!K341)</f>
        <v>77515</v>
      </c>
      <c r="I359" s="189">
        <f t="shared" si="31"/>
        <v>15</v>
      </c>
      <c r="J359" s="188">
        <f>IF(H359="",0,'Basis-Tabelle-Samen'!M341)</f>
        <v>2.4500000000000002</v>
      </c>
      <c r="K359" s="12"/>
      <c r="L359" s="157">
        <f>IF('Basis-Tabelle-Samen'!N341="","",'Basis-Tabelle-Samen'!N341)</f>
        <v>87515</v>
      </c>
      <c r="M359" s="189">
        <f t="shared" si="32"/>
        <v>18</v>
      </c>
      <c r="N359" s="188">
        <f>IF(L359="",0,'Basis-Tabelle-Samen'!P341)</f>
        <v>3.75</v>
      </c>
      <c r="O359" s="12"/>
      <c r="P359" s="157">
        <f>IF('Basis-Tabelle-Samen'!Q341="","",'Basis-Tabelle-Samen'!Q341)</f>
        <v>57515</v>
      </c>
      <c r="Q359" s="189">
        <f t="shared" si="33"/>
        <v>6</v>
      </c>
      <c r="R359" s="188">
        <f>IF(P359="",0,'Basis-Tabelle-Samen'!S341)</f>
        <v>4.95</v>
      </c>
      <c r="S359" s="12"/>
      <c r="T359" s="157">
        <f>IF('Basis-Tabelle-Samen'!T341="","",'Basis-Tabelle-Samen'!T341)</f>
        <v>37515</v>
      </c>
      <c r="U359" s="189">
        <f t="shared" si="34"/>
        <v>6</v>
      </c>
      <c r="V359" s="188">
        <f>IF(T359="",0,'Basis-Tabelle-Samen'!V341)</f>
        <v>6.75</v>
      </c>
      <c r="W359" s="12"/>
      <c r="X359" s="157">
        <f>IF('Basis-Tabelle-Samen'!W341="","",'Basis-Tabelle-Samen'!W341)</f>
        <v>67515</v>
      </c>
      <c r="Y359" s="189">
        <f t="shared" si="35"/>
        <v>8</v>
      </c>
      <c r="Z359" s="188">
        <f>IF(X359="",0,'Basis-Tabelle-Samen'!Y341)</f>
        <v>2.95</v>
      </c>
    </row>
    <row r="360" spans="1:26" ht="39.950000000000003" customHeight="1" x14ac:dyDescent="0.2">
      <c r="A360" s="154" t="str">
        <f>IF('Basis-Tabelle-Samen'!A335="","",IF($D$1="Deutsch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60" s="337">
        <v>350</v>
      </c>
      <c r="C360" s="160" t="str">
        <f>IF('Basis-Tabelle-Samen'!G352="","",'Basis-Tabelle-Samen'!G352)</f>
        <v>09</v>
      </c>
      <c r="D360" s="155" t="str">
        <f>IF('Basis-Tabelle-Samen'!$BB352="","",
IF($D$1="Bulgarisch - BG",'Basis-Tabelle-Samen'!$BB352,
IF($D$1="Dänisch - DK",'Basis-Tabelle-Samen'!$BC352,
IF($D$1="Deutsch - DE",'Basis-Tabelle-Samen'!$BD352,
IF($D$1="Englisch - UK",'Basis-Tabelle-Samen'!$BE352,
IF($D$1="Estnisch - EE",'Basis-Tabelle-Samen'!$BF352,
IF($D$1="Finnisch - FI",'Basis-Tabelle-Samen'!$BG352,
IF($D$1="Französisch - FR",'Basis-Tabelle-Samen'!$BH352,
IF($D$1="Griechisch - GR",'Basis-Tabelle-Samen'!$BI352,
IF($D$1="Irisch - IE",'Basis-Tabelle-Samen'!$BJ352,
IF($D$1="Isländisch - IS",'Basis-Tabelle-Samen'!$BK352,
IF($D$1="Italienisch - IT",'Basis-Tabelle-Samen'!$BL352,
IF($D$1="Japanisch - JP",'Basis-Tabelle-Samen'!$BM352,
IF($D$1="Kroatisch - HR",'Basis-Tabelle-Samen'!$BN352,
IF($D$1="Lettisch - LV",'Basis-Tabelle-Samen'!$BO352,
IF($D$1="Litauisch - LT",'Basis-Tabelle-Samen'!$BP352,
IF($D$1="Maltesisch - MT",'Basis-Tabelle-Samen'!$BQ352,
IF($D$1="Niederländisch - NL",'Basis-Tabelle-Samen'!$BR352,
IF($D$1="Norwegisch - NO",'Basis-Tabelle-Samen'!$BS352,
IF($D$1="Polnisch - PL",'Basis-Tabelle-Samen'!$BT352,
IF($D$1="Portugiesisch - PT",'Basis-Tabelle-Samen'!$BU352,
IF($D$1="Rumänisch - RO",'Basis-Tabelle-Samen'!$BV352,
IF($D$1="Schwedisch - SE",'Basis-Tabelle-Samen'!$BW352,
IF($D$1="Slowakisch - SK",'Basis-Tabelle-Samen'!$BX352,
IF($D$1="Slowenisch - SI",'Basis-Tabelle-Samen'!$BY352,
IF($D$1="Spanisch - ES",'Basis-Tabelle-Samen'!$BZ352,
IF($D$1="Tschechisch - CZ",'Basis-Tabelle-Samen'!$BD352,
IF($D$1="Türkisch - TR",'Basis-Tabelle-Samen'!$CB352,
IF($D$1="Ungarisch - HU",'Basis-Tabelle-Samen'!$CC352,
" ACHTUNG")))))))))))))))))))))))))))))</f>
        <v>Pepper Plant
Piper nigrum
Echter Pfeffer</v>
      </c>
      <c r="E360" s="190" t="str">
        <f t="shared" si="30"/>
        <v/>
      </c>
      <c r="F360" s="170"/>
      <c r="G360" s="12"/>
      <c r="H360" s="157">
        <f>IF('Basis-Tabelle-Samen'!K352="","",'Basis-Tabelle-Samen'!K352)</f>
        <v>77974</v>
      </c>
      <c r="I360" s="189">
        <f t="shared" si="31"/>
        <v>15</v>
      </c>
      <c r="J360" s="188">
        <f>IF(H360="",0,'Basis-Tabelle-Samen'!M352)</f>
        <v>2.4500000000000002</v>
      </c>
      <c r="K360" s="12"/>
      <c r="L360" s="157">
        <f>IF('Basis-Tabelle-Samen'!N352="","",'Basis-Tabelle-Samen'!N352)</f>
        <v>87974</v>
      </c>
      <c r="M360" s="189">
        <f t="shared" si="32"/>
        <v>18</v>
      </c>
      <c r="N360" s="188">
        <f>IF(L360="",0,'Basis-Tabelle-Samen'!P352)</f>
        <v>3.75</v>
      </c>
      <c r="O360" s="12"/>
      <c r="P360" s="157">
        <f>IF('Basis-Tabelle-Samen'!Q352="","",'Basis-Tabelle-Samen'!Q352)</f>
        <v>57974</v>
      </c>
      <c r="Q360" s="189">
        <f t="shared" si="33"/>
        <v>6</v>
      </c>
      <c r="R360" s="188">
        <f>IF(P360="",0,'Basis-Tabelle-Samen'!S352)</f>
        <v>4.95</v>
      </c>
      <c r="S360" s="12"/>
      <c r="T360" s="157">
        <f>IF('Basis-Tabelle-Samen'!T352="","",'Basis-Tabelle-Samen'!T352)</f>
        <v>37974</v>
      </c>
      <c r="U360" s="189">
        <f t="shared" si="34"/>
        <v>6</v>
      </c>
      <c r="V360" s="188">
        <f>IF(T360="",0,'Basis-Tabelle-Samen'!V352)</f>
        <v>6.75</v>
      </c>
      <c r="W360" s="12"/>
      <c r="X360" s="157">
        <f>IF('Basis-Tabelle-Samen'!W352="","",'Basis-Tabelle-Samen'!W352)</f>
        <v>67974</v>
      </c>
      <c r="Y360" s="189">
        <f t="shared" si="35"/>
        <v>8</v>
      </c>
      <c r="Z360" s="188">
        <f>IF(X360="",0,'Basis-Tabelle-Samen'!Y352)</f>
        <v>2.95</v>
      </c>
    </row>
    <row r="361" spans="1:26" ht="39.950000000000003" customHeight="1" x14ac:dyDescent="0.2">
      <c r="A361" s="154" t="str">
        <f>IF('Basis-Tabelle-Samen'!A346="","",IF($D$1="Deutsch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61" s="337">
        <v>344</v>
      </c>
      <c r="C361" s="160" t="str">
        <f>IF('Basis-Tabelle-Samen'!G346="","",'Basis-Tabelle-Samen'!G346)</f>
        <v>09</v>
      </c>
      <c r="D361" s="155" t="str">
        <f>IF('Basis-Tabelle-Samen'!$BB346="","",
IF($D$1="Bulgarisch - BG",'Basis-Tabelle-Samen'!$BB346,
IF($D$1="Dänisch - DK",'Basis-Tabelle-Samen'!$BC346,
IF($D$1="Deutsch - DE",'Basis-Tabelle-Samen'!$BD346,
IF($D$1="Englisch - UK",'Basis-Tabelle-Samen'!$BE346,
IF($D$1="Estnisch - EE",'Basis-Tabelle-Samen'!$BF346,
IF($D$1="Finnisch - FI",'Basis-Tabelle-Samen'!$BG346,
IF($D$1="Französisch - FR",'Basis-Tabelle-Samen'!$BH346,
IF($D$1="Griechisch - GR",'Basis-Tabelle-Samen'!$BI346,
IF($D$1="Irisch - IE",'Basis-Tabelle-Samen'!$BJ346,
IF($D$1="Isländisch - IS",'Basis-Tabelle-Samen'!$BK346,
IF($D$1="Italienisch - IT",'Basis-Tabelle-Samen'!$BL346,
IF($D$1="Japanisch - JP",'Basis-Tabelle-Samen'!$BM346,
IF($D$1="Kroatisch - HR",'Basis-Tabelle-Samen'!$BN346,
IF($D$1="Lettisch - LV",'Basis-Tabelle-Samen'!$BO346,
IF($D$1="Litauisch - LT",'Basis-Tabelle-Samen'!$BP346,
IF($D$1="Maltesisch - MT",'Basis-Tabelle-Samen'!$BQ346,
IF($D$1="Niederländisch - NL",'Basis-Tabelle-Samen'!$BR346,
IF($D$1="Norwegisch - NO",'Basis-Tabelle-Samen'!$BS346,
IF($D$1="Polnisch - PL",'Basis-Tabelle-Samen'!$BT346,
IF($D$1="Portugiesisch - PT",'Basis-Tabelle-Samen'!$BU346,
IF($D$1="Rumänisch - RO",'Basis-Tabelle-Samen'!$BV346,
IF($D$1="Schwedisch - SE",'Basis-Tabelle-Samen'!$BW346,
IF($D$1="Slowakisch - SK",'Basis-Tabelle-Samen'!$BX346,
IF($D$1="Slowenisch - SI",'Basis-Tabelle-Samen'!$BY346,
IF($D$1="Spanisch - ES",'Basis-Tabelle-Samen'!$BZ346,
IF($D$1="Tschechisch - CZ",'Basis-Tabelle-Samen'!$BD346,
IF($D$1="Türkisch - TR",'Basis-Tabelle-Samen'!$CB346,
IF($D$1="Ungarisch - HU",'Basis-Tabelle-Samen'!$CC346,
" ACHTUNG")))))))))))))))))))))))))))))</f>
        <v>Red Basil
Ocimum basilicum
Rotes Basilikum</v>
      </c>
      <c r="E361" s="190" t="str">
        <f t="shared" si="30"/>
        <v/>
      </c>
      <c r="F361" s="170"/>
      <c r="G361" s="12"/>
      <c r="H361" s="157">
        <f>IF('Basis-Tabelle-Samen'!K346="","",'Basis-Tabelle-Samen'!K346)</f>
        <v>77523</v>
      </c>
      <c r="I361" s="189">
        <f t="shared" si="31"/>
        <v>15</v>
      </c>
      <c r="J361" s="188">
        <f>IF(H361="",0,'Basis-Tabelle-Samen'!M346)</f>
        <v>2.4500000000000002</v>
      </c>
      <c r="K361" s="12"/>
      <c r="L361" s="157">
        <f>IF('Basis-Tabelle-Samen'!N346="","",'Basis-Tabelle-Samen'!N346)</f>
        <v>87523</v>
      </c>
      <c r="M361" s="189">
        <f t="shared" si="32"/>
        <v>18</v>
      </c>
      <c r="N361" s="188">
        <f>IF(L361="",0,'Basis-Tabelle-Samen'!P346)</f>
        <v>3.75</v>
      </c>
      <c r="O361" s="12"/>
      <c r="P361" s="157">
        <f>IF('Basis-Tabelle-Samen'!Q346="","",'Basis-Tabelle-Samen'!Q346)</f>
        <v>57523</v>
      </c>
      <c r="Q361" s="189">
        <f t="shared" si="33"/>
        <v>6</v>
      </c>
      <c r="R361" s="188">
        <f>IF(P361="",0,'Basis-Tabelle-Samen'!S346)</f>
        <v>4.95</v>
      </c>
      <c r="S361" s="12"/>
      <c r="T361" s="157">
        <f>IF('Basis-Tabelle-Samen'!T346="","",'Basis-Tabelle-Samen'!T346)</f>
        <v>37523</v>
      </c>
      <c r="U361" s="189">
        <f t="shared" si="34"/>
        <v>6</v>
      </c>
      <c r="V361" s="188">
        <f>IF(T361="",0,'Basis-Tabelle-Samen'!V346)</f>
        <v>6.75</v>
      </c>
      <c r="W361" s="12"/>
      <c r="X361" s="157">
        <f>IF('Basis-Tabelle-Samen'!W346="","",'Basis-Tabelle-Samen'!W346)</f>
        <v>67523</v>
      </c>
      <c r="Y361" s="189">
        <f t="shared" si="35"/>
        <v>8</v>
      </c>
      <c r="Z361" s="188">
        <f>IF(X361="",0,'Basis-Tabelle-Samen'!Y346)</f>
        <v>2.95</v>
      </c>
    </row>
    <row r="362" spans="1:26" ht="39.950000000000003" customHeight="1" x14ac:dyDescent="0.2">
      <c r="A362" s="154" t="str">
        <f>IF('Basis-Tabelle-Samen'!A341="","",IF($D$1="Deutsch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62" s="337">
        <v>343</v>
      </c>
      <c r="C362" s="160" t="str">
        <f>IF('Basis-Tabelle-Samen'!G345="","",'Basis-Tabelle-Samen'!G345)</f>
        <v>09</v>
      </c>
      <c r="D362" s="155" t="str">
        <f>IF('Basis-Tabelle-Samen'!$BB345="","",
IF($D$1="Bulgarisch - BG",'Basis-Tabelle-Samen'!$BB345,
IF($D$1="Dänisch - DK",'Basis-Tabelle-Samen'!$BC345,
IF($D$1="Deutsch - DE",'Basis-Tabelle-Samen'!$BD345,
IF($D$1="Englisch - UK",'Basis-Tabelle-Samen'!$BE345,
IF($D$1="Estnisch - EE",'Basis-Tabelle-Samen'!$BF345,
IF($D$1="Finnisch - FI",'Basis-Tabelle-Samen'!$BG345,
IF($D$1="Französisch - FR",'Basis-Tabelle-Samen'!$BH345,
IF($D$1="Griechisch - GR",'Basis-Tabelle-Samen'!$BI345,
IF($D$1="Irisch - IE",'Basis-Tabelle-Samen'!$BJ345,
IF($D$1="Isländisch - IS",'Basis-Tabelle-Samen'!$BK345,
IF($D$1="Italienisch - IT",'Basis-Tabelle-Samen'!$BL345,
IF($D$1="Japanisch - JP",'Basis-Tabelle-Samen'!$BM345,
IF($D$1="Kroatisch - HR",'Basis-Tabelle-Samen'!$BN345,
IF($D$1="Lettisch - LV",'Basis-Tabelle-Samen'!$BO345,
IF($D$1="Litauisch - LT",'Basis-Tabelle-Samen'!$BP345,
IF($D$1="Maltesisch - MT",'Basis-Tabelle-Samen'!$BQ345,
IF($D$1="Niederländisch - NL",'Basis-Tabelle-Samen'!$BR345,
IF($D$1="Norwegisch - NO",'Basis-Tabelle-Samen'!$BS345,
IF($D$1="Polnisch - PL",'Basis-Tabelle-Samen'!$BT345,
IF($D$1="Portugiesisch - PT",'Basis-Tabelle-Samen'!$BU345,
IF($D$1="Rumänisch - RO",'Basis-Tabelle-Samen'!$BV345,
IF($D$1="Schwedisch - SE",'Basis-Tabelle-Samen'!$BW345,
IF($D$1="Slowakisch - SK",'Basis-Tabelle-Samen'!$BX345,
IF($D$1="Slowenisch - SI",'Basis-Tabelle-Samen'!$BY345,
IF($D$1="Spanisch - ES",'Basis-Tabelle-Samen'!$BZ345,
IF($D$1="Tschechisch - CZ",'Basis-Tabelle-Samen'!$BD345,
IF($D$1="Türkisch - TR",'Basis-Tabelle-Samen'!$CB345,
IF($D$1="Ungarisch - HU",'Basis-Tabelle-Samen'!$CC345,
" ACHTUNG")))))))))))))))))))))))))))))</f>
        <v>Rosemary
Rosmarinus officinalis
Echter Rosmarin</v>
      </c>
      <c r="E362" s="190" t="str">
        <f t="shared" si="30"/>
        <v/>
      </c>
      <c r="F362" s="170"/>
      <c r="G362" s="12"/>
      <c r="H362" s="157">
        <f>IF('Basis-Tabelle-Samen'!K345="","",'Basis-Tabelle-Samen'!K345)</f>
        <v>77520</v>
      </c>
      <c r="I362" s="189">
        <f t="shared" si="31"/>
        <v>15</v>
      </c>
      <c r="J362" s="188">
        <f>IF(H362="",0,'Basis-Tabelle-Samen'!M345)</f>
        <v>2.4500000000000002</v>
      </c>
      <c r="K362" s="12"/>
      <c r="L362" s="157">
        <f>IF('Basis-Tabelle-Samen'!N345="","",'Basis-Tabelle-Samen'!N345)</f>
        <v>87520</v>
      </c>
      <c r="M362" s="189">
        <f t="shared" si="32"/>
        <v>18</v>
      </c>
      <c r="N362" s="188">
        <f>IF(L362="",0,'Basis-Tabelle-Samen'!P345)</f>
        <v>3.75</v>
      </c>
      <c r="O362" s="12"/>
      <c r="P362" s="157">
        <f>IF('Basis-Tabelle-Samen'!Q345="","",'Basis-Tabelle-Samen'!Q345)</f>
        <v>57520</v>
      </c>
      <c r="Q362" s="189">
        <f t="shared" si="33"/>
        <v>6</v>
      </c>
      <c r="R362" s="188">
        <f>IF(P362="",0,'Basis-Tabelle-Samen'!S345)</f>
        <v>4.95</v>
      </c>
      <c r="S362" s="12"/>
      <c r="T362" s="157">
        <f>IF('Basis-Tabelle-Samen'!T345="","",'Basis-Tabelle-Samen'!T345)</f>
        <v>37520</v>
      </c>
      <c r="U362" s="189">
        <f t="shared" si="34"/>
        <v>6</v>
      </c>
      <c r="V362" s="188">
        <f>IF(T362="",0,'Basis-Tabelle-Samen'!V345)</f>
        <v>6.75</v>
      </c>
      <c r="W362" s="12"/>
      <c r="X362" s="157">
        <f>IF('Basis-Tabelle-Samen'!W345="","",'Basis-Tabelle-Samen'!W345)</f>
        <v>67520</v>
      </c>
      <c r="Y362" s="189">
        <f t="shared" si="35"/>
        <v>8</v>
      </c>
      <c r="Z362" s="188">
        <f>IF(X362="",0,'Basis-Tabelle-Samen'!Y345)</f>
        <v>2.95</v>
      </c>
    </row>
    <row r="363" spans="1:26" ht="39.950000000000003" customHeight="1" x14ac:dyDescent="0.2">
      <c r="A363" s="154" t="str">
        <f>IF('Basis-Tabelle-Samen'!A352="","",IF($D$1="Deutsch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63" s="337">
        <v>332</v>
      </c>
      <c r="C363" s="160" t="str">
        <f>IF('Basis-Tabelle-Samen'!G334="","",'Basis-Tabelle-Samen'!G334)</f>
        <v>09</v>
      </c>
      <c r="D363" s="155" t="str">
        <f>IF('Basis-Tabelle-Samen'!$BB334="","",
IF($D$1="Bulgarisch - BG",'Basis-Tabelle-Samen'!$BB334,
IF($D$1="Dänisch - DK",'Basis-Tabelle-Samen'!$BC334,
IF($D$1="Deutsch - DE",'Basis-Tabelle-Samen'!$BD334,
IF($D$1="Englisch - UK",'Basis-Tabelle-Samen'!$BE334,
IF($D$1="Estnisch - EE",'Basis-Tabelle-Samen'!$BF334,
IF($D$1="Finnisch - FI",'Basis-Tabelle-Samen'!$BG334,
IF($D$1="Französisch - FR",'Basis-Tabelle-Samen'!$BH334,
IF($D$1="Griechisch - GR",'Basis-Tabelle-Samen'!$BI334,
IF($D$1="Irisch - IE",'Basis-Tabelle-Samen'!$BJ334,
IF($D$1="Isländisch - IS",'Basis-Tabelle-Samen'!$BK334,
IF($D$1="Italienisch - IT",'Basis-Tabelle-Samen'!$BL334,
IF($D$1="Japanisch - JP",'Basis-Tabelle-Samen'!$BM334,
IF($D$1="Kroatisch - HR",'Basis-Tabelle-Samen'!$BN334,
IF($D$1="Lettisch - LV",'Basis-Tabelle-Samen'!$BO334,
IF($D$1="Litauisch - LT",'Basis-Tabelle-Samen'!$BP334,
IF($D$1="Maltesisch - MT",'Basis-Tabelle-Samen'!$BQ334,
IF($D$1="Niederländisch - NL",'Basis-Tabelle-Samen'!$BR334,
IF($D$1="Norwegisch - NO",'Basis-Tabelle-Samen'!$BS334,
IF($D$1="Polnisch - PL",'Basis-Tabelle-Samen'!$BT334,
IF($D$1="Portugiesisch - PT",'Basis-Tabelle-Samen'!$BU334,
IF($D$1="Rumänisch - RO",'Basis-Tabelle-Samen'!$BV334,
IF($D$1="Schwedisch - SE",'Basis-Tabelle-Samen'!$BW334,
IF($D$1="Slowakisch - SK",'Basis-Tabelle-Samen'!$BX334,
IF($D$1="Slowenisch - SI",'Basis-Tabelle-Samen'!$BY334,
IF($D$1="Spanisch - ES",'Basis-Tabelle-Samen'!$BZ334,
IF($D$1="Tschechisch - CZ",'Basis-Tabelle-Samen'!$BD334,
IF($D$1="Türkisch - TR",'Basis-Tabelle-Samen'!$CB334,
IF($D$1="Ungarisch - HU",'Basis-Tabelle-Samen'!$CC334,
" ACHTUNG")))))))))))))))))))))))))))))</f>
        <v>Sweet Leaf of Paraguay
Stevia rebaudiana
Stevia Süßkraut</v>
      </c>
      <c r="E363" s="190" t="str">
        <f t="shared" si="30"/>
        <v/>
      </c>
      <c r="F363" s="170"/>
      <c r="G363" s="12"/>
      <c r="H363" s="157">
        <f>IF('Basis-Tabelle-Samen'!K334="","",'Basis-Tabelle-Samen'!K334)</f>
        <v>77502</v>
      </c>
      <c r="I363" s="189">
        <f t="shared" si="31"/>
        <v>15</v>
      </c>
      <c r="J363" s="188">
        <f>IF(H363="",0,'Basis-Tabelle-Samen'!M334)</f>
        <v>2.4500000000000002</v>
      </c>
      <c r="K363" s="12"/>
      <c r="L363" s="157">
        <f>IF('Basis-Tabelle-Samen'!N334="","",'Basis-Tabelle-Samen'!N334)</f>
        <v>87502</v>
      </c>
      <c r="M363" s="189">
        <f t="shared" si="32"/>
        <v>18</v>
      </c>
      <c r="N363" s="188">
        <f>IF(L363="",0,'Basis-Tabelle-Samen'!P334)</f>
        <v>3.75</v>
      </c>
      <c r="O363" s="12"/>
      <c r="P363" s="157">
        <f>IF('Basis-Tabelle-Samen'!Q334="","",'Basis-Tabelle-Samen'!Q334)</f>
        <v>57502</v>
      </c>
      <c r="Q363" s="189">
        <f t="shared" si="33"/>
        <v>6</v>
      </c>
      <c r="R363" s="188">
        <f>IF(P363="",0,'Basis-Tabelle-Samen'!S334)</f>
        <v>4.95</v>
      </c>
      <c r="S363" s="12"/>
      <c r="T363" s="157">
        <f>IF('Basis-Tabelle-Samen'!T334="","",'Basis-Tabelle-Samen'!T334)</f>
        <v>37502</v>
      </c>
      <c r="U363" s="189">
        <f t="shared" si="34"/>
        <v>6</v>
      </c>
      <c r="V363" s="188">
        <f>IF(T363="",0,'Basis-Tabelle-Samen'!V334)</f>
        <v>6.75</v>
      </c>
      <c r="W363" s="12"/>
      <c r="X363" s="157">
        <f>IF('Basis-Tabelle-Samen'!W334="","",'Basis-Tabelle-Samen'!W334)</f>
        <v>67502</v>
      </c>
      <c r="Y363" s="189">
        <f t="shared" si="35"/>
        <v>8</v>
      </c>
      <c r="Z363" s="188">
        <f>IF(X363="",0,'Basis-Tabelle-Samen'!Y334)</f>
        <v>2.95</v>
      </c>
    </row>
    <row r="364" spans="1:26" ht="39.950000000000003" customHeight="1" x14ac:dyDescent="0.2">
      <c r="A364" s="154" t="str">
        <f>IF('Basis-Tabelle-Samen'!A333="","",IF($D$1="Deutsch - DE","Neu",IF($D$1="Dänisch - DK","Ny",IF($D$1="Englisch - UK","New",IF($D$1="Bulgarisch - BG","Нов",IF($D$1="Französisch - FR","Nouveau",IF($D$1="Finnisch - FI","Uusi",IF($D$1="Estnisch - EE","Uus",IF($D$1="Irisch - IE","Nua",IF($D$1="Isländisch - IS","Nýtt",IF($D$1="Griechisch - GR","Νέος",IF($D$1="Litauisch - LT","Nauja",IF($D$1="Kroatisch - HR","Novi",IF($D$1="Italienisch - IT","Nuovo",IF($D$1="Lettisch - LV","Jauns",IF($D$1="Maltesisch - MT","Ġdid",IF($D$1="Niederländisch - NL","Nieuw",IF($D$1="Polnisch - PL","Nowy",IF($D$1="Norwegisch - NO","Ny",IF($D$1="Portugiesisch - PT","Novo",IF($D$1="Rumänisch - RO","Nou",IF($D$1="Spanisch - ES","Nuevo",IF($D$1="Schwedisch - SE","Ny",IF($D$1="Tschechisch - CZ","Nový",IF($D$1="Slowakisch - SK","Nový",IF($D$1="Slowenisch - SI","Novo",IF($D$1="Japanisch - JP","新しい",IF($D$1="Türkisch - TR","Yeni",IF($D$1="Ungarisch - HU","Új","Achtung")))))))))))))))))))))))))))))</f>
        <v/>
      </c>
      <c r="B364" s="337">
        <v>337</v>
      </c>
      <c r="C364" s="160" t="str">
        <f>IF('Basis-Tabelle-Samen'!G339="","",'Basis-Tabelle-Samen'!G339)</f>
        <v>09</v>
      </c>
      <c r="D364" s="155" t="str">
        <f>IF('Basis-Tabelle-Samen'!$BB339="","",
IF($D$1="Bulgarisch - BG",'Basis-Tabelle-Samen'!$BB339,
IF($D$1="Dänisch - DK",'Basis-Tabelle-Samen'!$BC339,
IF($D$1="Deutsch - DE",'Basis-Tabelle-Samen'!$BD339,
IF($D$1="Englisch - UK",'Basis-Tabelle-Samen'!$BE339,
IF($D$1="Estnisch - EE",'Basis-Tabelle-Samen'!$BF339,
IF($D$1="Finnisch - FI",'Basis-Tabelle-Samen'!$BG339,
IF($D$1="Französisch - FR",'Basis-Tabelle-Samen'!$BH339,
IF($D$1="Griechisch - GR",'Basis-Tabelle-Samen'!$BI339,
IF($D$1="Irisch - IE",'Basis-Tabelle-Samen'!$BJ339,
IF($D$1="Isländisch - IS",'Basis-Tabelle-Samen'!$BK339,
IF($D$1="Italienisch - IT",'Basis-Tabelle-Samen'!$BL339,
IF($D$1="Japanisch - JP",'Basis-Tabelle-Samen'!$BM339,
IF($D$1="Kroatisch - HR",'Basis-Tabelle-Samen'!$BN339,
IF($D$1="Lettisch - LV",'Basis-Tabelle-Samen'!$BO339,
IF($D$1="Litauisch - LT",'Basis-Tabelle-Samen'!$BP339,
IF($D$1="Maltesisch - MT",'Basis-Tabelle-Samen'!$BQ339,
IF($D$1="Niederländisch - NL",'Basis-Tabelle-Samen'!$BR339,
IF($D$1="Norwegisch - NO",'Basis-Tabelle-Samen'!$BS339,
IF($D$1="Polnisch - PL",'Basis-Tabelle-Samen'!$BT339,
IF($D$1="Portugiesisch - PT",'Basis-Tabelle-Samen'!$BU339,
IF($D$1="Rumänisch - RO",'Basis-Tabelle-Samen'!$BV339,
IF($D$1="Schwedisch - SE",'Basis-Tabelle-Samen'!$BW339,
IF($D$1="Slowakisch - SK",'Basis-Tabelle-Samen'!$BX339,
IF($D$1="Slowenisch - SI",'Basis-Tabelle-Samen'!$BY339,
IF($D$1="Spanisch - ES",'Basis-Tabelle-Samen'!$BZ339,
IF($D$1="Tschechisch - CZ",'Basis-Tabelle-Samen'!$BD339,
IF($D$1="Türkisch - TR",'Basis-Tabelle-Samen'!$CB339,
IF($D$1="Ungarisch - HU",'Basis-Tabelle-Samen'!$CC339,
" ACHTUNG")))))))))))))))))))))))))))))</f>
        <v>Thai Basil
Ocimum basilicum
Thai - Basilikum</v>
      </c>
      <c r="E364" s="190" t="str">
        <f t="shared" si="30"/>
        <v/>
      </c>
      <c r="F364" s="170"/>
      <c r="G364" s="12"/>
      <c r="H364" s="157">
        <f>IF('Basis-Tabelle-Samen'!K339="","",'Basis-Tabelle-Samen'!K339)</f>
        <v>77510</v>
      </c>
      <c r="I364" s="189">
        <f t="shared" si="31"/>
        <v>15</v>
      </c>
      <c r="J364" s="188">
        <f>IF(H364="",0,'Basis-Tabelle-Samen'!M339)</f>
        <v>2.4500000000000002</v>
      </c>
      <c r="K364" s="12"/>
      <c r="L364" s="157">
        <f>IF('Basis-Tabelle-Samen'!N339="","",'Basis-Tabelle-Samen'!N339)</f>
        <v>87510</v>
      </c>
      <c r="M364" s="189">
        <f t="shared" si="32"/>
        <v>18</v>
      </c>
      <c r="N364" s="188">
        <f>IF(L364="",0,'Basis-Tabelle-Samen'!P339)</f>
        <v>3.75</v>
      </c>
      <c r="O364" s="12"/>
      <c r="P364" s="157">
        <f>IF('Basis-Tabelle-Samen'!Q339="","",'Basis-Tabelle-Samen'!Q339)</f>
        <v>57510</v>
      </c>
      <c r="Q364" s="189">
        <f t="shared" si="33"/>
        <v>6</v>
      </c>
      <c r="R364" s="188">
        <f>IF(P364="",0,'Basis-Tabelle-Samen'!S339)</f>
        <v>4.95</v>
      </c>
      <c r="S364" s="12"/>
      <c r="T364" s="157">
        <f>IF('Basis-Tabelle-Samen'!T339="","",'Basis-Tabelle-Samen'!T339)</f>
        <v>37510</v>
      </c>
      <c r="U364" s="189">
        <f t="shared" si="34"/>
        <v>6</v>
      </c>
      <c r="V364" s="188">
        <f>IF(T364="",0,'Basis-Tabelle-Samen'!V339)</f>
        <v>6.75</v>
      </c>
      <c r="W364" s="12"/>
      <c r="X364" s="157">
        <f>IF('Basis-Tabelle-Samen'!W339="","",'Basis-Tabelle-Samen'!W339)</f>
        <v>67510</v>
      </c>
      <c r="Y364" s="189">
        <f t="shared" si="35"/>
        <v>8</v>
      </c>
      <c r="Z364" s="188">
        <f>IF(X364="",0,'Basis-Tabelle-Samen'!Y339)</f>
        <v>2.95</v>
      </c>
    </row>
  </sheetData>
  <sheetProtection algorithmName="SHA-512" hashValue="6cmh+QyG/IOfXPfk18F1KdIYV3il27OtKxRSPgGg8SOiqbiQ59427Tqw511SKkLa0te3j/d3Ax8CdDaeMM4qbg==" saltValue="TeMM29TqlYgux/OT/+1hLA==" spinCount="100000" sheet="1" objects="1" scenarios="1" selectLockedCells="1" sort="0" autoFilter="0"/>
  <autoFilter ref="A14:Z364">
    <sortState ref="A15:Z364">
      <sortCondition ref="C14:C364"/>
    </sortState>
  </autoFilter>
  <sortState ref="A14:AD377">
    <sortCondition ref="C14:C377"/>
  </sortState>
  <mergeCells count="68">
    <mergeCell ref="X1:Z1"/>
    <mergeCell ref="X2:Z2"/>
    <mergeCell ref="O4:R4"/>
    <mergeCell ref="G9:Z9"/>
    <mergeCell ref="L1:N1"/>
    <mergeCell ref="L2:N2"/>
    <mergeCell ref="P1:R1"/>
    <mergeCell ref="P2:R2"/>
    <mergeCell ref="T1:V1"/>
    <mergeCell ref="T2:V2"/>
    <mergeCell ref="O5:R5"/>
    <mergeCell ref="G5:J5"/>
    <mergeCell ref="W8:Z8"/>
    <mergeCell ref="G8:J8"/>
    <mergeCell ref="W4:Z4"/>
    <mergeCell ref="K5:N5"/>
    <mergeCell ref="E1:E2"/>
    <mergeCell ref="D1:D2"/>
    <mergeCell ref="A13:D13"/>
    <mergeCell ref="A4:E5"/>
    <mergeCell ref="A1:C2"/>
    <mergeCell ref="A10:E12"/>
    <mergeCell ref="E6:E7"/>
    <mergeCell ref="G10:J10"/>
    <mergeCell ref="K10:N10"/>
    <mergeCell ref="O10:R10"/>
    <mergeCell ref="G7:J7"/>
    <mergeCell ref="K6:N6"/>
    <mergeCell ref="G11:I11"/>
    <mergeCell ref="G12:I12"/>
    <mergeCell ref="J11:J12"/>
    <mergeCell ref="S13:U13"/>
    <mergeCell ref="W13:Y13"/>
    <mergeCell ref="W12:Y12"/>
    <mergeCell ref="O11:Q11"/>
    <mergeCell ref="R11:R12"/>
    <mergeCell ref="O12:Q12"/>
    <mergeCell ref="S11:U11"/>
    <mergeCell ref="V11:V12"/>
    <mergeCell ref="S12:U12"/>
    <mergeCell ref="G13:I13"/>
    <mergeCell ref="K13:M13"/>
    <mergeCell ref="O13:Q13"/>
    <mergeCell ref="W11:Y11"/>
    <mergeCell ref="G4:H4"/>
    <mergeCell ref="I4:J4"/>
    <mergeCell ref="S4:T4"/>
    <mergeCell ref="U4:V4"/>
    <mergeCell ref="K8:N8"/>
    <mergeCell ref="S6:V6"/>
    <mergeCell ref="G6:J6"/>
    <mergeCell ref="O6:R6"/>
    <mergeCell ref="O8:R8"/>
    <mergeCell ref="W5:Z5"/>
    <mergeCell ref="K11:M11"/>
    <mergeCell ref="N11:N12"/>
    <mergeCell ref="W7:Z7"/>
    <mergeCell ref="K4:N4"/>
    <mergeCell ref="K7:N7"/>
    <mergeCell ref="O7:R7"/>
    <mergeCell ref="S7:V7"/>
    <mergeCell ref="K12:M12"/>
    <mergeCell ref="S8:V8"/>
    <mergeCell ref="S5:V5"/>
    <mergeCell ref="Z11:Z12"/>
    <mergeCell ref="W10:Z10"/>
    <mergeCell ref="W6:Z6"/>
    <mergeCell ref="S10:V10"/>
  </mergeCells>
  <conditionalFormatting sqref="G15:G364">
    <cfRule type="cellIs" dxfId="60" priority="57" operator="greaterThan">
      <formula>0</formula>
    </cfRule>
  </conditionalFormatting>
  <conditionalFormatting sqref="G13">
    <cfRule type="expression" dxfId="59" priority="58">
      <formula>NOT(OR($J$13=0,$J$13=$J$11,$J$13=$J$11*2,$J$13=$J$11*3,$J$13=$J$11*4,$J$13=$J$11*5,$J$13=$J$11*6,$J$13=$J$11*7,$J$13=$J$11*8,$J$13=$J$11*9,$J$13=$J$11*10))</formula>
    </cfRule>
  </conditionalFormatting>
  <conditionalFormatting sqref="J13">
    <cfRule type="expression" dxfId="58" priority="43">
      <formula>OR($J$13=$J$11,$J$13=$J$11*2,$J$13=$J$11*3,$J$13=$J$11*4,$J$13=$J$11*5,$J$13=$J$11*6,$J$13=$J$11*7,$J$13=$J$11*8,$J$13=$J$11*9,$J$13=$J$11*10)</formula>
    </cfRule>
    <cfRule type="expression" dxfId="57" priority="44">
      <formula>NOT(OR($J$13=0,$J$13=$J$11,$J$13=$J$11*2,$J$13=$J$11*3,$J$13=$J$11*4,$J$13=$J$11*5,$J$13=$J$11*6,$J$13=$J$11*7,$J$13=$J$11*8,$J$13=$J$11*9,$J$13=$J$11*10))</formula>
    </cfRule>
  </conditionalFormatting>
  <conditionalFormatting sqref="K15:K364">
    <cfRule type="cellIs" dxfId="56" priority="65" operator="greaterThan">
      <formula>0</formula>
    </cfRule>
  </conditionalFormatting>
  <conditionalFormatting sqref="O15:O364">
    <cfRule type="cellIs" dxfId="55" priority="66" operator="greaterThan">
      <formula>0</formula>
    </cfRule>
  </conditionalFormatting>
  <conditionalFormatting sqref="S15:S364">
    <cfRule type="cellIs" dxfId="54" priority="67" operator="greaterThan">
      <formula>0</formula>
    </cfRule>
  </conditionalFormatting>
  <conditionalFormatting sqref="W15:W364">
    <cfRule type="cellIs" dxfId="53" priority="68" operator="greaterThan">
      <formula>0</formula>
    </cfRule>
  </conditionalFormatting>
  <conditionalFormatting sqref="N13">
    <cfRule type="expression" dxfId="52" priority="21">
      <formula>NOT(OR($N$13=0,$N$13=$N$11,$N$13=$N$11*2,$N$13=$N$11*3,$N$13=$N$11*4,$N$13=$N$11*5,$N$13=$N$11*6,$N$13=$N$11*7,$N$13=$N$11*8,$N$13=$N$11*9,$N$13=$N$11*10))</formula>
    </cfRule>
    <cfRule type="expression" dxfId="51" priority="22">
      <formula>OR($N$13=$N$11,$N$13=$N$11*2,$N$13=$N$11*3,$N$13=$N$11*4,$N$13=$N$11*5,$N$13=$N$11*6,$N$13=$N$11*7,$N$13=$N$11*8,$N$13=$N$11*9,$N$13=$N$11*10)</formula>
    </cfRule>
  </conditionalFormatting>
  <conditionalFormatting sqref="R13">
    <cfRule type="expression" dxfId="50" priority="19">
      <formula>OR($R$13=$R$11,$R$13=$R$11*2,$R$13=$R$11*3,$R$13=$R$11*4,$R$13=$R$11*5,$R$13=$R$11*6,$R$13=$R$11*7,$R$13=$R$11*8,$R$13=$R$11*9,$R$13=$R$11*10)</formula>
    </cfRule>
    <cfRule type="expression" dxfId="49" priority="20">
      <formula>NOT(OR($R$13=0,$R$13=$R$11,$R$13=$R$11*2,$R$13=$R$11*3,$R$13=$R$11*4,$R$13=$R$11*5,$R$13=$R$11*6,$R$13=$R$11*7,$R$13=$R$11*8,$R$13=$R$11*9,$R$13=$R$11*10))</formula>
    </cfRule>
  </conditionalFormatting>
  <conditionalFormatting sqref="V13">
    <cfRule type="expression" dxfId="48" priority="17">
      <formula>OR($V$13=$V$11,$V$13=$V$11*2,$V$13=$V$11*3,$V$13=$V$11*4,$V$13=$V$11*5,$V$13=$V$11*6,$V$13=$V$11*7,$V$13=$V$11*8,$V$13=$V$11*9,$V$13=$V$11*10)</formula>
    </cfRule>
    <cfRule type="expression" dxfId="47" priority="18">
      <formula>NOT(OR($V$13=0,$V$13=$V$11,$V$13=$V$11*2,$V$13=$V$11*3,$V$13=$V$11*4,$V$13=$V$11*5,$V$13=$V$11*6,$V$13=$V$11*7,$V$13=$V$11*8,$V$13=$V$11*9,$V$13=$V$11*10))</formula>
    </cfRule>
  </conditionalFormatting>
  <conditionalFormatting sqref="Z13">
    <cfRule type="expression" dxfId="46" priority="15">
      <formula>OR($Z$13=$Z$11,$Z$13=$Z$11*2,$Z$13=$Z$11*3,$Z$13=$Z$11*4,$Z$13=$Z$11*5,$Z$13=$Z$11*6,$Z$13=$Z$11*7,$Z$13=$Z$11*8,$Z$13=$Z$11*9,$Z$13=$Z$11*10)</formula>
    </cfRule>
    <cfRule type="expression" dxfId="45" priority="16">
      <formula>NOT(OR($Z$13=0,$Z$13=$Z$11,$Z$13=$Z$11*2,$Z$13=$Z$11*3,$Z$13=$Z$11*4,$Z$13=$Z$11*5,$Z$13=$Z$11*6,$Z$13=$Z$11*7,$Z$13=$Z$11*8,$Z$13=$Z$11*9,$Z$13=$Z$11*10))</formula>
    </cfRule>
  </conditionalFormatting>
  <conditionalFormatting sqref="K13:M13">
    <cfRule type="expression" dxfId="44" priority="14">
      <formula>NOT(OR($N$13=0,$N$13=$N$11,$N$13=$N$11*2,$N$13=$N$11*3,$N$13=$N$11*4,$N$13=$N$11*5,$N$13=$N$11*6,$N$13=$N$11*7,$N$13=$N$11*8,$N$13=$N$11*9,$N$13=$N$11*10))</formula>
    </cfRule>
  </conditionalFormatting>
  <conditionalFormatting sqref="O13:Q13">
    <cfRule type="expression" dxfId="43" priority="13">
      <formula>NOT(OR($R$13=0,$R$13=$R$11,$R$13=$R$11*2,$R$13=$R$11*3,$R$13=$R$11*4,$R$13=$R$11*5,$R$13=$R$11*6,$R$13=$R$11*7,$R$13=$R$11*8,$R$13=$R$11*9,$R$13=$R$11*10))</formula>
    </cfRule>
  </conditionalFormatting>
  <conditionalFormatting sqref="S13:U13">
    <cfRule type="expression" dxfId="42" priority="12">
      <formula>NOT(OR($V$13=0,$V$13=$V$11,$V$13=$V$11*2,$V$13=$V$11*3,$V$13=$V$11*4,$V$13=$V$11*5,$V$13=$V$11*6,$V$13=$V$11*7,$V$13=$V$11*8,$V$13=$V$11*9,$V$13=$V$11*10))</formula>
    </cfRule>
  </conditionalFormatting>
  <conditionalFormatting sqref="W13:Y13">
    <cfRule type="expression" dxfId="41" priority="11">
      <formula>NOT(OR($Z$13=0,$Z$13=$Z$11,$Z$13=$Z$11*2,$Z$13=$Z$11*3,$Z$13=$Z$11*4,$Z$13=$Z$11*5,$Z$13=$Z$11*6,$Z$13=$Z$11*7,$Z$13=$Z$11*8,$Z$13=$Z$11*9,$Z$13=$Z$11*10))</formula>
    </cfRule>
  </conditionalFormatting>
  <conditionalFormatting sqref="C15:C364">
    <cfRule type="cellIs" dxfId="40" priority="1" operator="equal">
      <formula>"10"</formula>
    </cfRule>
    <cfRule type="cellIs" dxfId="39" priority="2" operator="equal">
      <formula>"09"</formula>
    </cfRule>
    <cfRule type="cellIs" dxfId="38" priority="3" operator="equal">
      <formula>"08"</formula>
    </cfRule>
    <cfRule type="cellIs" dxfId="37" priority="4" operator="equal">
      <formula>"07"</formula>
    </cfRule>
    <cfRule type="cellIs" dxfId="36" priority="5" operator="equal">
      <formula>"06"</formula>
    </cfRule>
    <cfRule type="cellIs" dxfId="35" priority="6" operator="equal">
      <formula>"05"</formula>
    </cfRule>
    <cfRule type="cellIs" dxfId="34" priority="7" operator="equal">
      <formula>"04"</formula>
    </cfRule>
    <cfRule type="cellIs" dxfId="33" priority="8" operator="equal">
      <formula>"03"</formula>
    </cfRule>
    <cfRule type="cellIs" dxfId="32" priority="9" operator="equal">
      <formula>"02"</formula>
    </cfRule>
    <cfRule type="cellIs" dxfId="31" priority="10" operator="equal">
      <formula>"01"</formula>
    </cfRule>
  </conditionalFormatting>
  <hyperlinks>
    <hyperlink ref="C7" r:id="rId1"/>
  </hyperlinks>
  <printOptions horizontalCentered="1"/>
  <pageMargins left="0.39374999999999999" right="0.39374999999999999" top="0.39374999999999999" bottom="0.39374999999999999" header="0.511811023622047" footer="0.511811023622047"/>
  <pageSetup paperSize="9" scale="63" fitToHeight="0" orientation="landscape" horizontalDpi="300" verticalDpi="3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AG329"/>
  <sheetViews>
    <sheetView showGridLines="0" showZeros="0" zoomScaleNormal="100" workbookViewId="0">
      <pane xSplit="5" ySplit="10" topLeftCell="F11" activePane="bottomRight" state="frozen"/>
      <selection pane="topRight" activeCell="F1" sqref="F1"/>
      <selection pane="bottomLeft" activeCell="A14" sqref="A14"/>
      <selection pane="bottomRight" activeCell="F11" sqref="F11"/>
    </sheetView>
  </sheetViews>
  <sheetFormatPr baseColWidth="10" defaultColWidth="12" defaultRowHeight="12.75" x14ac:dyDescent="0.2"/>
  <cols>
    <col min="1" max="1" width="10.5" style="4" customWidth="1"/>
    <col min="2" max="2" width="21.83203125" style="4" customWidth="1"/>
    <col min="3" max="3" width="40.83203125" style="4" customWidth="1"/>
    <col min="4" max="4" width="17.83203125" style="4" customWidth="1"/>
    <col min="5" max="5" width="3.83203125" style="4" hidden="1" customWidth="1"/>
    <col min="6" max="8" width="7.83203125" style="5" customWidth="1"/>
    <col min="9" max="9" width="7.83203125" style="6" customWidth="1"/>
    <col min="10" max="10" width="7.83203125" style="5" customWidth="1"/>
    <col min="11" max="13" width="7.83203125" style="6" customWidth="1"/>
    <col min="14" max="14" width="7.83203125" style="5" customWidth="1"/>
    <col min="15" max="17" width="7.83203125" style="7" customWidth="1"/>
    <col min="18" max="18" width="7.83203125" style="5" customWidth="1"/>
    <col min="19" max="21" width="7.83203125" style="7" customWidth="1"/>
    <col min="22" max="22" width="7.83203125" style="5" customWidth="1"/>
    <col min="23" max="25" width="7.83203125" style="7" customWidth="1"/>
    <col min="26" max="26" width="7.83203125" style="5" customWidth="1"/>
    <col min="27" max="29" width="7.83203125" style="7" customWidth="1"/>
    <col min="30" max="33" width="7.83203125" style="4" customWidth="1"/>
    <col min="34" max="16384" width="12" style="4"/>
  </cols>
  <sheetData>
    <row r="1" spans="1:33" s="8" customFormat="1" ht="24.95" customHeight="1" x14ac:dyDescent="0.3">
      <c r="A1" s="121" t="s">
        <v>2802</v>
      </c>
      <c r="B1" s="194"/>
      <c r="C1" s="193" t="str">
        <f>'0'!$J$3</f>
        <v>Englisch - UK</v>
      </c>
      <c r="D1" s="124">
        <v>2024</v>
      </c>
      <c r="E1" s="151"/>
      <c r="F1" s="434" t="str">
        <f>IF($C$1="Deutsch - DE","Anschrift Rechnung",IF($C$1="Kroatisch - HR","Adresa računa",IF($C$1="Englisch - UK","Bill address",IF($C$1="Bulgarisch - BG","Адрес на сметката",IF($C$1="Dänisch - DK","Regningsadresse",IF($C$1="Estnisch - EE","Arve aadress",IF($C$1="Tschechisch - CZ","Fakturační adresa",IF($C$1="Französisch - FR","Adresse de facturation",IF($C$1="Niederländisch - NL","Factuur adres",IF($C$1="Finnisch - FI","Laskun osoite",IF($C$1="Japanisch - JP","請求先住所",IF($C$1="Griechisch - GR","Διεύθυνση λογαριασμού",IF($C$1="Italienisch - IT","Indirizzo di fattura",IF($C$1="Litauisch - LT","Sąskaitos adresas",IF($C$1="Lettisch - LV","Rēķina adrese",IF($C$1="Norwegisch - NO","Regningsadresse",IF($C$1="Rumänisch - RO","Adresa de factura",IF($C$1="Polnisch - PL","Adres rozliczeniowy",IF($C$1="Portugiesisch - PT","Endereço de cobrança",IF($C$1="Slowenisch - SI","Naslov računa",IF($C$1="Slowakisch - SK","Fakturačná adresa",IF($C$1="Spanisch - ES","Dirección de facturación",IF($C$1="Schwedisch - SE","Fakturaadress",IF($C$1="Isländisch - IS","Heimilisfang reiknings",IF($C$1="Türkisch - TR","Fatura adresi",IF($C$1="Maltesisch - MT","Indirizz tal-kont",IF($C$1="Irisch - IE","Seoladh bille",IF($C$1="Ungarisch - HU","Számla címe","Achtung"))))))))))))))))))))))))))))</f>
        <v>Bill address</v>
      </c>
      <c r="G1" s="435"/>
      <c r="H1" s="355" t="str">
        <f>IF($C$1="Deutsch - DE","Firma",IF($C$1="Englisch - UK","Company",IF($C$1="Dänisch - DK","Selskab",IF($C$1="Bulgarisch - BG","Търговско дружество",IF($C$1="Estnisch - EE","Ettevõte",IF($C$1="Finnisch - FI","Yhtiö",IF($C$1="Französisch - FR","Compagnie",IF($C$1="Griechisch - GR","Εταιρία",IF($C$1="Isländisch - IS","Fyrirtæki",IF($C$1="Irisch - IE","Cuideachta",IF($C$1="Italienisch - IT","Azienda",IF($C$1="Kroatisch - HR","Društvo",IF($C$1="Litauisch - LT","Bendrovė",IF($C$1="Lettisch - LV","Uzņēmums",IF($C$1="Niederländisch - NL","Bedrijf",IF($C$1="Maltesisch - MT","Kumpanija",IF($C$1="Polnisch - PL","Spółka",IF($C$1="Portugiesisch - PT","Empresa",IF($C$1="Norwegisch - NO","Selskap",IF($C$1="Spanisch - ES","Empresa",IF($C$1="Schwedisch - SE","Företag",IF($C$1="Rumänisch - RO","Companie",IF($C$1="Slowakisch - SK","Spoločnosť",IF($C$1="Slowenisch - SI","Podjetje",IF($C$1="Tschechisch - CZ","Společnost",IF($C$1="Ungarisch - HU","Vállalat",IF($C$1="Japanisch - JP","会社",IF($C$1="Türkisch - TR","Şirket","Achtung"))))))))))))))))))))))))))))</f>
        <v>Company</v>
      </c>
      <c r="I1" s="436"/>
      <c r="J1" s="460">
        <f>'2'!I1</f>
        <v>0</v>
      </c>
      <c r="K1" s="461"/>
      <c r="L1" s="461"/>
      <c r="M1" s="461"/>
      <c r="N1" s="462"/>
      <c r="O1" s="462"/>
      <c r="P1" s="355" t="str">
        <f>IF($C$1="Deutsch - DE","PLZ und Stadt",IF($C$1="Bulgarisch - BG","Пощенски код и град",IF($C$1="Dänisch - DK","Postnummer og by",IF($C$1="Englisch - UK","Zip code and city",IF($C$1="Französisch - FR","Code postal et ville",IF($C$1="Finnisch - FI","Postinumero ja kaupunki",IF($C$1="Estnisch - EE","Postiindeks ja linn",IF($C$1="Irisch - IE","Cód zip agus cathrach",IF($C$1="Griechisch - GR","Ταχυδρομικός κώδικας και πόλη",IF($C$1="Isländisch - IS","Póstnúmer og borg",IF($C$1="Litauisch - LT","Pašto kodas ir miestas",IF($C$1="Kroatisch - HR","Poštanski broj i grad",IF($C$1="Italienisch - IT","CAP e città",IF($C$1="Lettisch - LV","Pasta indekss un pilsēta",IF($C$1="Niederländisch - NL","Postcode en plaats",IF($C$1="Maltesisch - MT","Kodiċi zip u belt",IF($C$1="Portugiesisch - PT","CEP e cidade",IF($C$1="Polnisch - PL","Kod pocztowy i miasto",IF($C$1="Norwegisch - NO","Postnummer og by",IF($C$1="Schwedisch - SE","Postnummer och stad",IF($C$1="Rumänisch - RO","Cod poștal și oraș",IF($C$1="Spanisch - ES","Código postal y ciudad",IF($C$1="Tschechisch - CZ","PSČ a město",IF($C$1="Slowenisch - SI","Poštna številka in mesto",IF($C$1="Slowakisch - SK","PSČ a mesto",IF($C$1="Japanisch - JP","郵便番号と都市",IF($C$1="Türkisch - TR","Posta kodu ve şehir",IF($C$1="Ungarisch - HU","Irányítószám és város","Achtung"))))))))))))))))))))))))))))</f>
        <v>Zip code and city</v>
      </c>
      <c r="Q1" s="355"/>
      <c r="R1" s="355"/>
      <c r="S1" s="355"/>
      <c r="T1" s="460">
        <f>'2'!I5</f>
        <v>0</v>
      </c>
      <c r="U1" s="461"/>
      <c r="V1" s="461"/>
      <c r="W1" s="461"/>
      <c r="X1" s="462"/>
      <c r="Y1" s="437" t="str">
        <f>IF($C$1="Deutsch - DE","Anschrift Lieferung",IF($C$1="Kroatisch - HR","Adresa dostave",IF($C$1="Englisch - UK","Delivery address",IF($C$1="Bulgarisch - BG","Адрес за доставка",IF($C$1="Dänisch - DK","Leveringsadresse",IF($C$1="Tschechisch - CZ","Doručovací adresa",IF($C$1="Estnisch - EE","Saaja aadress",IF($C$1="Französisch - FR","Adresse de livraison",IF($C$1="Niederländisch - NL","Bezorgadres",IF($C$1="Finnisch - FI","Toimitusosoite",IF($C$1="Japanisch - JP","配送先住所",IF($C$1="Italienisch - IT","Indirizzo di consegna",IF($C$1="Griechisch - GR","Διεύθυνση παράδοσης",IF($C$1="Norwegisch - NO","Leveringsadresse",IF($C$1="Lettisch - LV","Piegādes adrese",IF($C$1="Litauisch - LT","Pristatymo adresas",IF($C$1="Rumänisch - RO","Adresă de livrare",IF($C$1="Polnisch - PL","Adres dostawy",IF($C$1="Portugiesisch - PT","Endereço de entrega",IF($C$1="Slowenisch - SI","Dostavni naslov",IF($C$1="Slowakisch - SK","Adresa dodania",IF($C$1="Spanisch - ES","Dirección de entrega",IF($C$1="Schwedisch - SE","Leveransadress",IF($C$1="Isländisch - IS","Heimilisfang afhendingar",IF($C$1="Türkisch - TR","Teslimat adresi",IF($C$1="Ungarisch - HU","Szállítási cím",IF($C$1="Irisch - IE","Seoladh seachadta",IF($C$1="Maltesisch - MT","Indirizz tal-kunsinna","Achtung"))))))))))))))))))))))))))))</f>
        <v>Delivery address</v>
      </c>
      <c r="Z1" s="437"/>
      <c r="AA1" s="355" t="str">
        <f>IF($C$1="Deutsch - DE","Firma",IF($C$1="Englisch - UK","Company",IF($C$1="Dänisch - DK","Selskab",IF($C$1="Bulgarisch - BG","Търговско дружество",IF($C$1="Estnisch - EE","Ettevõte",IF($C$1="Finnisch - FI","Yhtiö",IF($C$1="Französisch - FR","Compagnie",IF($C$1="Griechisch - GR","Εταιρία",IF($C$1="Isländisch - IS","Fyrirtæki",IF($C$1="Irisch - IE","Cuideachta",IF($C$1="Italienisch - IT","Azienda",IF($C$1="Kroatisch - HR","Društvo",IF($C$1="Litauisch - LT","Bendrovė",IF($C$1="Lettisch - LV","Uzņēmums",IF($C$1="Niederländisch - NL","Bedrijf",IF($C$1="Maltesisch - MT","Kumpanija",IF($C$1="Polnisch - PL","Spółka",IF($C$1="Portugiesisch - PT","Empresa",IF($C$1="Norwegisch - NO","Selskap",IF($C$1="Spanisch - ES","Empresa",IF($C$1="Schwedisch - SE","Företag",IF($C$1="Rumänisch - RO","Companie",IF($C$1="Slowakisch - SK","Spoločnosť",IF($C$1="Slowenisch - SI","Podjetje",IF($C$1="Tschechisch - CZ","Společnost",IF($C$1="Ungarisch - HU","Vállalat",IF($C$1="Japanisch - JP","会社",IF($C$1="Türkisch - TR","Şirket","Achtung"))))))))))))))))))))))))))))</f>
        <v>Company</v>
      </c>
      <c r="AB1" s="436"/>
      <c r="AC1" s="460">
        <f>'2'!I9</f>
        <v>0</v>
      </c>
      <c r="AD1" s="461"/>
      <c r="AE1" s="461"/>
      <c r="AF1" s="461"/>
      <c r="AG1" s="462"/>
    </row>
    <row r="2" spans="1:33" ht="16.5" customHeight="1" x14ac:dyDescent="0.2">
      <c r="A2" s="406" t="str">
        <f>IF($C$1="Deutsch - DE","Preise und Bestellformular",IF($C$1="Dänisch - DK","Priser og bestillingsformular",IF($C$1="Englisch - UK","Prices and order form",IF($C$1="Bulgarisch - BG","Цени и форма за поръчка",IF($C$1="Französisch - FR","Tarifs et bon de commande",IF($C$1="Estnisch - EE","Hinnad ja tellimisvorm",IF($C$1="Finnisch - FI","Hinnat ja tilauslomake",IF($C$1="Isländisch - IS","Verð og pöntunarform",IF($C$1="Irisch - IE","Praghsanna agus foirm ordaithe",IF($C$1="Griechisch - GR","Τιμές και φόρμα παραγγελίας",IF($C$1="Litauisch - LT","Kainos ir užsakymo forma",IF($C$1="Kroatisch - HR","Cijene i narudžbenica",IF($C$1="Italienisch - IT","Prezzi e modulo d'ordine",IF($C$1="Lettisch - LV","Cenas un pasūtījuma forma",IF($C$1="Niederländisch - NL","Prijzen en bestelformulier",IF($C$1="Maltesisch - MT","Prezzijiet u formola tal-ordni",IF($C$1="Portugiesisch - PT","Preços e formulário de pedido",IF($C$1="Polnisch - PL","Ceny i formularz zamówienia",IF($C$1="Norwegisch - NO","Priser og bestillingsskjema",IF($C$1="Schwedisch - SE","Priser och beställningsformulär",IF($C$1="Rumänisch - RO","Preturi si formular de comanda",IF($C$1="Spanisch - ES","Precios y formulario de pedido",IF($C$1="Slowenisch - SI","Cene in naročilnica",IF($C$1="Tschechisch- CZ","Ceny a objednávkový formulář",IF($C$1="Slowakisch - SK","Ceny a objednávkový formulár",IF($C$1="Türkisch - TR","Fiyatlar ve sipariş formu",IF($C$1="Ungarisch - HU","Árak és megrendelőlap",IF($C$1="Japanisch - JP","価格と注文フォーム","Achtung"))))))))))))))))))))))))))))</f>
        <v>Prices and order form</v>
      </c>
      <c r="B2" s="438"/>
      <c r="C2" s="438"/>
      <c r="D2" s="124"/>
      <c r="E2" s="150"/>
      <c r="F2" s="355" t="str">
        <f>IF($C$1="Deutsch - DE","Abteilung",IF($C$1="Englisch - UK","Department",IF($C$1="Dänisch - DK","Afdeling",IF($C$1="Bulgarisch - BG","Отдел",IF($C$1="Französisch - FR","Département",IF($C$1="Finnisch - FI","Osasto",IF($C$1="Estnisch - EE","Osakond",IF($C$1="Isländisch - IS","Deild",IF($C$1="Irisch - IE","Roinn",IF($C$1="Griechisch - GR","Τμήμα",IF($C$1="Italienisch - IT","Dipartimento",IF($C$1="Kroatisch - HR","Odjelu",IF($C$1="Litauisch - LT","Skyrius",IF($C$1="Niederländisch - NL","Afdeling",IF($C$1="Maltesisch - MT","Dipartiment",IF($C$1="Lettisch - LV","Nodaļa",IF($C$1="Portugiesisch - PT","Departamento",IF($C$1="Polnisch - PL","Dział",IF($C$1="Norwegisch - NO","Avdeling",IF($C$1="Rumänisch - RO","Departament",IF($C$1="Spanisch - ES","Departamento",IF($C$1="Schwedisch - SE","Avdelning",IF($C$1="Tschechisch - CZ","Oddělení",IF($C$1="Slowenisch - SI","Oddelek",IF($C$1="Slowakisch - SK","Oddelenie",IF($C$1="Japanisch - JP","デパートメント",IF($C$1="Ungarisch - HU","Osztály",IF($C$1="Türkisch - TR","Bölüm","Achtung"))))))))))))))))))))))))))))</f>
        <v>Department</v>
      </c>
      <c r="G2" s="355"/>
      <c r="H2" s="355"/>
      <c r="I2" s="355"/>
      <c r="J2" s="460">
        <f>'2'!I2</f>
        <v>0</v>
      </c>
      <c r="K2" s="461"/>
      <c r="L2" s="461"/>
      <c r="M2" s="461"/>
      <c r="N2" s="462"/>
      <c r="O2" s="462"/>
      <c r="P2" s="355" t="str">
        <f>IF($C$1="Deutsch - DE","Land",IF($C$1="Bulgarisch - BG","Страна",IF($C$1="Dänisch - DK","Land",IF($C$1="Englisch - UK","Country",IF($C$1="Französisch - FR","État",IF($C$1="Finnisch - FI","Maa",IF($C$1="Estnisch - EE","Riik",IF($C$1="Isländisch - IS","Land",IF($C$1="Griechisch - GR","Χώρα",IF($C$1="Irisch - IE","Tír",IF($C$1="Italienisch - IT","Paese",IF($C$1="Litauisch - LT","Šalis",IF($C$1="Kroatisch - HR","Zemlja",IF($C$1="Niederländisch - NL","Land",IF($C$1="Lettisch - LV","Valsts",IF($C$1="Maltesisch - MT","Pajjiż",IF($C$1="Norwegisch - NO","Land",IF($C$1="Polnisch - PL","Kraj",IF($C$1="Portugiesisch - PT","País",IF($C$1="Spanisch - ES","País",IF($C$1="Schwedisch - SE","Land",IF($C$1="Rumänisch - RO","Țară",IF($C$1="Slowenisch - SI","Država",IF($C$1="Tschechisch - CZ","Země",IF($C$1="Slowakisch - SK","Krajina",IF($C$1="Japanisch - JP","国",IF($C$1="Türkisch - TR","Ülke",IF($C$1="Ungarisch - HU","Ország","Achtung"))))))))))))))))))))))))))))</f>
        <v>Country</v>
      </c>
      <c r="Q2" s="355"/>
      <c r="R2" s="355"/>
      <c r="S2" s="355"/>
      <c r="T2" s="460">
        <f>'2'!I6</f>
        <v>0</v>
      </c>
      <c r="U2" s="461"/>
      <c r="V2" s="461"/>
      <c r="W2" s="461"/>
      <c r="X2" s="462"/>
      <c r="Y2" s="355" t="str">
        <f>IF($C$1="Deutsch - DE","Abteilung",IF($C$1="Englisch - UK","Department",IF($C$1="Dänisch - DK","Afdeling",IF($C$1="Bulgarisch - BG","Отдел",IF($C$1="Französisch - FR","Département",IF($C$1="Finnisch - FI","Osasto",IF($C$1="Estnisch - EE","Osakond",IF($C$1="Isländisch - IS","Deild",IF($C$1="Irisch - IE","Roinn",IF($C$1="Griechisch - GR","Τμήμα",IF($C$1="Italienisch - IT","Dipartimento",IF($C$1="Kroatisch - HR","Odjelu",IF($C$1="Litauisch - LT","Skyrius",IF($C$1="Niederländisch - NL","Afdeling",IF($C$1="Maltesisch - MT","Dipartiment",IF($C$1="Lettisch - LV","Nodaļa",IF($C$1="Portugiesisch - PT","Departamento",IF($C$1="Polnisch - PL","Dział",IF($C$1="Norwegisch - NO","Avdeling",IF($C$1="Rumänisch - RO","Departament",IF($C$1="Spanisch - ES","Departamento",IF($C$1="Schwedisch - SE","Avdelning",IF($C$1="Tschechisch - CZ","Oddělení",IF($C$1="Slowenisch - SI","Oddelek",IF($C$1="Slowakisch - SK","Oddelenie",IF($C$1="Japanisch - JP","デパートメント",IF($C$1="Ungarisch - HU","Osztály",IF($C$1="Türkisch - TR","Bölüm","Achtung"))))))))))))))))))))))))))))</f>
        <v>Department</v>
      </c>
      <c r="Z2" s="355"/>
      <c r="AA2" s="355"/>
      <c r="AB2" s="355"/>
      <c r="AC2" s="460">
        <f>'2'!I10</f>
        <v>0</v>
      </c>
      <c r="AD2" s="461"/>
      <c r="AE2" s="461"/>
      <c r="AF2" s="461"/>
      <c r="AG2" s="462"/>
    </row>
    <row r="3" spans="1:33" ht="16.5" customHeight="1" x14ac:dyDescent="0.2">
      <c r="A3" s="438"/>
      <c r="B3" s="438"/>
      <c r="C3" s="438"/>
      <c r="E3" s="124"/>
      <c r="F3" s="355" t="str">
        <f>IF($C$1="Deutsch - DE","Kontaktperson",IF($C$1="Englisch - UK","Contact person",IF($C$1="Bulgarisch - BG","Лице за контакт",IF($C$1="Dänisch - DK","Kontaktperson",IF($C$1="Französisch - FR","Personne de contact",IF($C$1="Estnisch - EE","Kontaktisik",IF($C$1="Finnisch - FI","Yhteyshenkilö",IF($C$1="Irisch - IE","Duine teagmhála",IF($C$1="Griechisch - GR","Πρόσωπο επικοινωνίας",IF($C$1="Isländisch - IS","Tengiliður",IF($C$1="Kroatisch - HR","Osoba za kontakt",IF($C$1="Italienisch - IT","Referente",IF($C$1="Litauisch - LT","Kontaktinis asmuo",IF($C$1="Niederländisch - NL","Contactpersoon",IF($C$1="Lettisch - LV","Kontaktpersona",IF($C$1="Maltesisch - MT","Persuna ta' kuntatt",IF($C$1="Portugiesisch - PT","Pessoa de contato",IF($C$1="Norwegisch - NO","Kontaktperson",IF($C$1="Polnisch - PL","Osoba kontaktowa",IF($C$1="Schwedisch - SE","Kontaktperson",IF($C$1="Rumänisch - RO","Persoana de contact",IF($C$1="Spanisch - ES","Persona de contacto",IF($C$1="Slowenisch - SI","Kontaktna oseba",IF($C$1="Tschechisch - CZ","Kontaktní osoba",IF($C$1="Slowakisch - SK","Kontaktná osoba",IF($C$1="Türkisch - TR","Ilgili kişi",IF($C$1="Japanisch - JP","連絡窓口",IF($C$1="Ungarisch - HU","Kapcsolattartó","Achtung"))))))))))))))))))))))))))))</f>
        <v>Contact person</v>
      </c>
      <c r="G3" s="355"/>
      <c r="H3" s="355"/>
      <c r="I3" s="355"/>
      <c r="J3" s="460">
        <f>'2'!I3</f>
        <v>0</v>
      </c>
      <c r="K3" s="461"/>
      <c r="L3" s="461"/>
      <c r="M3" s="461"/>
      <c r="N3" s="462"/>
      <c r="O3" s="462"/>
      <c r="P3" s="355" t="str">
        <f>IF($C$1="Deutsch - DE","Telefon / Fax",IF($C$1="Englisch - UK","Telephone and Fax",IF($C$1="Dänisch - DK","Telefon og Fax",IF($C$1="Bulgarisch - BG","Телефон и факс",IF($C$1="Estnisch - EE","Telefon ja faks",IF($C$1="Finnisch - FI","Puhelin ja faksi",IF($C$1="Französisch - FR","Téléphone et fax",IF($C$1="Isländisch - IS","Síma og fax",IF($C$1="Irisch - IE","Teileafón agus facs",IF($C$1="Griechisch - GR","Τηλέφωνο και φαξ",IF($C$1="Litauisch - LT","Telefonu ir faksu",IF($C$1="Italienisch - IT","Telefono e fax",IF($C$1="Kroatisch - HR","Telefon i faks",IF($C$1="Lettisch - LV","Tālrunis un fakss",IF($C$1="Niederländisch - NL","Telefoon en fax",IF($C$1="Maltesisch - MT","Telefon u faks",IF($C$1="Norwegisch - NO","Telefon og faks",IF($C$1="Polnisch - PL","Telefon i faks",IF($C$1="Portugiesisch - PT","Telefone e fax",IF($C$1="Schwedisch - SE","Telefon och fax",IF($C$1="Rumänisch - RO","Telefon si fax",IF($C$1="Spanisch - ES","Teléfono y fax",IF($C$1="Slowakisch - SK","Telefón a fax",IF($C$1="Tschechisch - CZ","Telefon a fax",IF($C$1="Slowenisch - SI","Telefon in faks",IF($C$1="Ungarisch - HU","Telefon és fax",IF($C$1="Japanisch - JP","電話とファックス",IF($C$1="Türkisch - TR","Telefon ve faks","Achtung"))))))))))))))))))))))))))))</f>
        <v>Telephone and Fax</v>
      </c>
      <c r="Q3" s="355"/>
      <c r="R3" s="355"/>
      <c r="S3" s="355"/>
      <c r="T3" s="460">
        <f>'2'!I7</f>
        <v>0</v>
      </c>
      <c r="U3" s="461"/>
      <c r="V3" s="461"/>
      <c r="W3" s="461"/>
      <c r="X3" s="462"/>
      <c r="Y3" s="355" t="str">
        <f>IF($C$1="Deutsch - DE","Straße",IF($C$1="Dänisch - DK","Vejnavn",IF($C$1="Englisch - UK","Street address",IF($C$1="Bulgarisch - BG","Адрес на улица",IF($C$1="Französisch - FR","Adresse de la rue",IF($C$1="Finnisch - FI","Katuosoite",IF($C$1="Estnisch - EE","Tänava aadress",IF($C$1="Isländisch - IS","Heimilisfang",IF($C$1="Irisch - IE","Ainm na sráide",IF($C$1="Griechisch - GR","Διεύθυνση",IF($C$1="Italienisch - IT","Indirizzo",IF($C$1="Kroatisch - HR","Adresa ulice",IF($C$1="Litauisch - LT","Gatvės adresas",IF($C$1="Lettisch - LV","Ielas adrese",IF($C$1="Maltesisch - MT","Indirizz ta 't-triq",IF($C$1="Niederländisch - NL","Woonadres",IF($C$1="Norwegisch - NO","Gateadresse",IF($C$1="Polnisch - PL","Adres ulicy",IF($C$1="Portugiesisch - PT","Endereço da Rua",IF($C$1="Spanisch - ES","Dirección",IF($C$1="Rumänisch - RO","Adresa străzii",IF($C$1="Schwedisch - SE","Gatuadress",IF($C$1="Slowakisch - SK","Ulica",IF($C$1="Slowenisch - SI","Naslov ceste",IF($C$1="Tschechisch - CZ","Adresa ulice",IF($C$1="Ungarisch - HU","Cím",IF($C$1="Japanisch - JP","住所",IF($C$1="Türkisch - TR","Açık adres","Achtung"))))))))))))))))))))))))))))</f>
        <v>Street address</v>
      </c>
      <c r="Z3" s="355"/>
      <c r="AA3" s="355"/>
      <c r="AB3" s="355"/>
      <c r="AC3" s="460">
        <f>'2'!I11</f>
        <v>0</v>
      </c>
      <c r="AD3" s="461"/>
      <c r="AE3" s="461"/>
      <c r="AF3" s="461"/>
      <c r="AG3" s="462"/>
    </row>
    <row r="4" spans="1:33" ht="16.5" customHeight="1" x14ac:dyDescent="0.2">
      <c r="A4" s="9" t="s">
        <v>7</v>
      </c>
      <c r="B4" s="10" t="s">
        <v>8</v>
      </c>
      <c r="E4" s="124"/>
      <c r="F4" s="355" t="str">
        <f>IF($C$1="Deutsch - DE","Straße",IF($C$1="Dänisch - DK","Vejnavn",IF($C$1="Englisch - UK","Street address",IF($C$1="Bulgarisch - BG","Адрес на улица",IF($C$1="Französisch - FR","Adresse de la rue",IF($C$1="Finnisch - FI","Katuosoite",IF($C$1="Estnisch - EE","Tänava aadress",IF($C$1="Isländisch - IS","Heimilisfang",IF($C$1="Irisch - IE","Ainm na sráide",IF($C$1="Griechisch - GR","Διεύθυνση",IF($C$1="Italienisch - IT","Indirizzo",IF($C$1="Kroatisch - HR","Adresa ulice",IF($C$1="Litauisch - LT","Gatvės adresas",IF($C$1="Lettisch - LV","Ielas adrese",IF($C$1="Maltesisch - MT","Indirizz ta 't-triq",IF($C$1="Niederländisch - NL","Woonadres",IF($C$1="Norwegisch - NO","Gateadresse",IF($C$1="Polnisch - PL","Adres ulicy",IF($C$1="Portugiesisch - PT","Endereço da Rua",IF($C$1="Spanisch - ES","Dirección",IF($C$1="Rumänisch - RO","Adresa străzii",IF($C$1="Schwedisch - SE","Gatuadress",IF($C$1="Slowakisch - SK","Ulica",IF($C$1="Slowenisch - SI","Naslov ceste",IF($C$1="Tschechisch - CZ","Adresa ulice",IF($C$1="Ungarisch - HU","Cím",IF($C$1="Japanisch - JP","住所",IF($C$1="Türkisch - TR","Açık adres","Achtung"))))))))))))))))))))))))))))</f>
        <v>Street address</v>
      </c>
      <c r="G4" s="355"/>
      <c r="H4" s="355"/>
      <c r="I4" s="355"/>
      <c r="J4" s="460">
        <f>'2'!I4</f>
        <v>0</v>
      </c>
      <c r="K4" s="461"/>
      <c r="L4" s="461"/>
      <c r="M4" s="461"/>
      <c r="N4" s="462"/>
      <c r="O4" s="462"/>
      <c r="P4" s="355" t="s">
        <v>9</v>
      </c>
      <c r="Q4" s="355"/>
      <c r="R4" s="355"/>
      <c r="S4" s="355"/>
      <c r="T4" s="460">
        <f>'2'!I8</f>
        <v>0</v>
      </c>
      <c r="U4" s="461"/>
      <c r="V4" s="461"/>
      <c r="W4" s="461"/>
      <c r="X4" s="462"/>
      <c r="Y4" s="355" t="str">
        <f>IF($C$1="Deutsch - DE","PLZ und Stadt",IF($C$1="Bulgarisch - BG","Пощенски код и град",IF($C$1="Dänisch - DK","Postnummer og by",IF($C$1="Englisch - UK","Zip code and city",IF($C$1="Französisch - FR","Code postal et ville",IF($C$1="Finnisch - FI","Postinumero ja kaupunki",IF($C$1="Estnisch - EE","Postiindeks ja linn",IF($C$1="Irisch - IE","Cód zip agus cathrach",IF($C$1="Griechisch - GR","Ταχυδρομικός κώδικας και πόλη",IF($C$1="Isländisch - IS","Póstnúmer og borg",IF($C$1="Litauisch - LT","Pašto kodas ir miestas",IF($C$1="Kroatisch - HR","Poštanski broj i grad",IF($C$1="Italienisch - IT","CAP e città",IF($C$1="Lettisch - LV","Pasta indekss un pilsēta",IF($C$1="Niederländisch - NL","Postcode en plaats",IF($C$1="Maltesisch - MT","Kodiċi zip u belt",IF($C$1="Portugiesisch - PT","CEP e cidade",IF($C$1="Polnisch - PL","Kod pocztowy i miasto",IF($C$1="Norwegisch - NO","Postnummer og by",IF($C$1="Schwedisch - SE","Postnummer och stad",IF($C$1="Rumänisch - RO","Cod poștal și oraș",IF($C$1="Spanisch - ES","Código postal y ciudad",IF($C$1="Tschechisch - CZ","PSČ a město",IF($C$1="Slowenisch - SI","Poštna številka in mesto",IF($C$1="Slowakisch - SK","PSČ a mesto",IF($C$1="Japanisch - JP","郵便番号と都市",IF($C$1="Türkisch - TR","Posta kodu ve şehir",IF($C$1="Ungarisch - HU","Irányítószám és város","Achtung"))))))))))))))))))))))))))))</f>
        <v>Zip code and city</v>
      </c>
      <c r="Z4" s="355"/>
      <c r="AA4" s="355"/>
      <c r="AB4" s="355"/>
      <c r="AC4" s="460">
        <f>'2'!I12</f>
        <v>0</v>
      </c>
      <c r="AD4" s="461"/>
      <c r="AE4" s="461"/>
      <c r="AF4" s="461"/>
      <c r="AG4" s="462"/>
    </row>
    <row r="5" spans="1:33" ht="16.5" thickBot="1" x14ac:dyDescent="0.25">
      <c r="A5" s="9" t="s">
        <v>9</v>
      </c>
      <c r="B5" s="11" t="s">
        <v>10</v>
      </c>
      <c r="C5" s="8"/>
      <c r="D5" s="8"/>
      <c r="E5" s="8"/>
      <c r="F5" s="424" t="s">
        <v>10769</v>
      </c>
      <c r="G5" s="452"/>
      <c r="H5" s="452"/>
      <c r="I5" s="452"/>
      <c r="J5" s="452"/>
      <c r="K5" s="452"/>
      <c r="L5" s="452"/>
      <c r="M5" s="452"/>
      <c r="N5" s="452"/>
      <c r="O5" s="452"/>
      <c r="P5" s="452"/>
      <c r="Q5" s="452"/>
      <c r="R5" s="452"/>
      <c r="S5" s="452"/>
      <c r="T5" s="452"/>
      <c r="U5" s="452"/>
      <c r="V5" s="452"/>
      <c r="W5" s="452"/>
      <c r="X5" s="452"/>
      <c r="Y5" s="452"/>
      <c r="Z5" s="453"/>
      <c r="AA5" s="453"/>
      <c r="AB5" s="453"/>
      <c r="AC5" s="453"/>
    </row>
    <row r="6" spans="1:33" ht="24.75" customHeight="1" thickTop="1" x14ac:dyDescent="0.2">
      <c r="A6" s="345" t="str">
        <f>IF($C$1="Deutsch - DE","Deaktivieren Sie die Anzeige von leeren Zellen im Filter der Spalte D (Gesamtpreis) am Ende Ihrer Bestellung, um nur Ihre bestellten Artikel zu sehen.",IF($C$1="Englisch - UK","Disable the display of empty cells in the filter of column D (total price) at the end of your order to only see your ordered items.",IF($C$1="Dänisch - DK","Deaktiver visningen af ​​tomme celler i filteret i kolonne D (samlet pris) i slutningen af ​​din ordre for kun at se dine bestilte varer.",IF($C$1="Bulgarisch - BG","Деактивирайте показването на празни клетки във филтъра на колона D (обща цена) в края на вашата поръчка, за да видите само вашите поръчани артикули.",IF($C$1="Französisch - FR","Désactivez l'affichage des cellules vides dans le filtre de la colonne D (prix total) à la fin de votre commande pour ne voir que vos articles commandés.",IF($C$1="Estnisch - EE","Keelake tühjade lahtrite kuvamine veeru D filtris (koguhind) tellimuse lõpus, et näha ainult tellitud tooteid.",IF($C$1="Finnisch - FI","Poista tyhjien solujen näyttäminen käytöstä sarakkeen D (kokonaishinta) suodattimesta tilauksesi lopussa, jotta näet vain tilatut tuotteet.",IF($C$1="Isländisch - IS","Slökktu á birtingu tómra hólfa í síunni í dálki D (heildarverð) í lok pöntunar þinnar til að sjá aðeins pantaðar vörur þínar.",IF($C$1="Irisch - IE","Díchumasaigh taispeáint na gceall folamh sa scagaire de cholún D (praghas iomlán) ag deireadh d'ordaithe chun na hearraí ordaithe amháin a fheiceáil.",IF($C$1="Griechisch - GR","Απενεργοποιήστε την εμφάνιση των κενών κελιών στο φίλτρο της στήλης D (συνολική τιμή) στο τέλος της παραγγελίας σας για να βλέπετε μόνο τα παραγγελθέντα προϊόντα σας.",IF($C$1="Italienisch - IT","Disabilita la visualizzazione delle celle vuote nel filtro della colonna D (prezzo totale) alla fine dell'ordine per visualizzare solo gli articoli ordinati.",IF($C$1="Kroatisch - HR","Onemogućite prikaz praznih ćelija u filtru stupca D (ukupna cijena) na kraju narudžbe kako biste vidjeli samo naručene artikle.",IF($C$1="Litauisch - LT","Užsakymo pabaigoje išjunkite tuščių langelių rodymą D stulpelio filtre (bendra kaina), kad matytumėte tik užsakytas prekes.",IF($C$1="Lettisch - LV","Pasūtījuma beigās atspējojiet tukšo šūnu rādīšanu kolonnas D filtrā (kopējā cena), lai redzētu tikai pasūtītās preces.",IF($C$1="Maltesisch - MT","Iddiżattiva l-wiri taċ-ċelloli vojta fil-filtru tal-kolonna D (prezz totali) fl-aħħar tal-ordni tiegħek biex tara biss l-oġġetti ordnati tiegħek.",IF($C$1="Niederländisch - NL","Schakel de weergave van lege cellen in het filter van kolom D (totaalprijs) aan het einde van uw bestelling uit om alleen uw bestelde artikelen te zien.",IF($C$1="Portugiesisch - PT","Desative a exibição de células vazias no filtro da coluna D (preço total) no final do seu pedido para ver apenas os itens solicitados.",IF($C$1="Norwegisch - NO","Deaktiver visningen av tomme celler i filteret i kolonne D (totalpris) på slutten av bestillingen for kun å se dine bestilte varer.",IF($C$1="Polnisch - PL","Wyłącz wyświetlanie pustych komórek w filtrze kolumny D (cena całkowita) na końcu zamówienia, aby zobaczyć tylko zamówione produkty.",IF($C$1="Schwedisch - SE","Inaktivera visningen av tomma celler i filtret i kolumn D (totalpris) i slutet av din beställning för att bara se dina beställda varor.",IF($C$1="Spanisch - ES","Desactive la visualización de celdas vacías en el filtro de la columna D (precio total) al final de su pedido para ver solo los artículos pedidos.",IF($C$1="Rumänisch - RO","Dezactivează afișarea celulelor goale în filtrul coloanei D (preț total) la sfârșitul comenzii pentru a vedea doar articolele comandate.",IF($C$1="Tschechisch - CZ","Vypněte zobrazení prázdných buněk ve filtru sloupce D (celková cena) na konci objednávky, abyste viděli pouze objednané položky.",IF($C$1="Slowenisch - SI","Onemogočite prikaz praznih celic v filtru stolpca D (skupna cena) na koncu vašega naročila, da boste videli samo vaše naročene artikle.",IF($C$1="Slowakisch - SK","Vypnite zobrazenie prázdnych buniek vo filtri stĺpca D (celková cena) na konci objednávky, aby ste videli iba objednané položky.",IF($C$1="Ungarisch - HU","Tiltsa le az üres cellák megjelenítését a D oszlop (teljes ár) szűrőjében a rendelés végén, hogy csak a megrendelt tételeket lássa.",IF($C$1="Türkisch - TR","Yalnızca sipariş ettiğiniz ürünleri görmek için siparişinizin sonunda D sütunundaki (toplam fiyat) filtrede boş hücrelerin görüntülenmesini devre dışı bırakın.",IF($C$1="Japanisch - JP","注文の最後にある列 D (合計価格) のフィルターで空のセルの表示を無効にして、注文したアイテムのみを表示します。","Achtung"))))))))))))))))))))))))))))</f>
        <v>Disable the display of empty cells in the filter of column D (total price) at the end of your order to only see your ordered items.</v>
      </c>
      <c r="B6" s="442"/>
      <c r="C6" s="442"/>
      <c r="D6" s="443"/>
      <c r="E6" s="195"/>
      <c r="F6" s="451" t="s">
        <v>928</v>
      </c>
      <c r="G6" s="399"/>
      <c r="H6" s="399"/>
      <c r="I6" s="399"/>
      <c r="J6" s="399" t="str">
        <f>IF($C$1="Deutsch - DE","Samenmischungen",IF($C$1="Englisch - UK","Seed mixtures",IF($C$1="Bulgarisch - BG","Смеси от семена",IF($C$1="Dänisch - DK","Frøblandinger",IF($C$1="Französisch - FR","Mélanges de graines",IF($C$1="Estnisch - EE","Seemnesegud",IF($C$1="Finnisch - FI","Siemenseokset",IF($C$1="Isländisch - IS","Fræblöndur",IF($C$1="Griechisch - GR","Μείγματα σπόρων",IF($C$1="Irisch - IE","Meascáin síolta",IF($C$1="Litauisch - LT","Sėklų mišiniai",IF($C$1="Kroatisch - HR","Mješavine sjemena",IF($C$1="Italienisch - IT","Miscele di semi",IF($C$1="Lettisch - LV","Sēklu maisījumi",IF($C$1="Maltesisch - MT","Taħlitiet taż-żerriegħa",IF($C$1="Niederländisch - NL","Zaad mengsels",IF($C$1="Portugiesisch - PT","Misturas de sementes",IF($C$1="Norwegisch - NO","Frøblandinger",IF($C$1="Polnisch - PL","Mieszanki nasion",IF($C$1="Schwedisch - SE","Fröblandningar",IF($C$1="Spanisch - ES","Mezclas de semillas",IF($C$1="Rumänisch - RO","Amestecuri de semințe",IF($C$1="Slowakisch - SK","Zmesi semien",IF($C$1="Slowenisch - SI","Mešanice semen",IF($C$1="Tschechisch - CZ","Směsi semen",IF($C$1="Türkisch - TR","Tohum karışımları",IF($C$1="Japanisch - JP","種子混合物",IF($C$1="Ungarisch - HU","Vetőmag keverékek","Achtung"))))))))))))))))))))))))))))</f>
        <v>Seed mixtures</v>
      </c>
      <c r="K6" s="399"/>
      <c r="L6" s="399"/>
      <c r="M6" s="399"/>
      <c r="N6" s="454" t="str">
        <f>IF($C$1="Deutsch - DE","Samenbälle",IF($C$1="Englisch - UK","Seed balls ",IF($C$1="Bulgarisch - BG","Топчета със семена",IF($C$1="Dänisch - DK","Frøkugler",IF($C$1="Estnisch - EE","Seemnepallid",IF($C$1="Finnisch - FI","Siemenpallot",IF($C$1="Französisch - FR","Boules de graines",IF($C$1="Griechisch - GR","Μπαλάκια σπόρων",IF($C$1="Isländisch - IS","Fræ kúlur",IF($C$1="Irisch - IE","Liathróidí síolta",IF($C$1="Litauisch - LT","Sėklų rutuliukai",IF($C$1="Kroatisch - HR","Kuglice sa sjemenkama",IF($C$1="Italienisch - IT","Palline di semi",IF($C$1="Lettisch - LV","Sēklu bumbiņas",IF($C$1="Niederländisch - NL","Zaad ballen",IF($C$1="Maltesisch - MT","Blalen taż-żerriegħa",IF($C$1="Norwegisch - NO","Frøballer",IF($C$1="Portugiesisch - PT","Bolas de sementes",IF($C$1="Polnisch - PL","Kulki z nasionami",IF($C$1="Rumänisch - RO","Bile de semințe",IF($C$1="Schwedisch - SE","Fröbollar",IF($C$1="Spanisch - ES","Bolas de semillas",IF($C$1="Slowakisch - SK","Semenné gule",IF($C$1="Slowenisch - SI","Kroglice s semeni",IF($C$1="Tschechisch - CZ","Semínkové kuličky",IF($C$1="Türkisch - TR","Tohum topları",IF($C$1="Japanisch - JP","シードボール",IF($C$1="Ungarisch - HU","Maggolyók","Achtung"))))))))))))))))))))))))))))</f>
        <v xml:space="preserve">Seed balls </v>
      </c>
      <c r="O6" s="455"/>
      <c r="P6" s="455"/>
      <c r="Q6" s="456"/>
      <c r="R6" s="399" t="str">
        <f>IF($C$1="Deutsch - DE","Samen Sets",IF($C$1="Englisch - UK","Seed Sets",IF($C$1="Dänisch - DK","Frøsæt",IF($C$1="Bulgarisch - BG","Комплекти семена",IF($C$1="Estnisch - EE","Seemnekomplektid",IF($C$1="Französisch - FR","Ensembles de graines",IF($C$1="Finnisch - FI","Siemensarjat",IF($C$1="Isländisch - IS","Fræsett",IF($C$1="Irisch - IE","Seiteanna Síl",IF($C$1="Griechisch - GR","Σετ σπόρων",IF($C$1="Italienisch - IT","Set di semi",IF($C$1="Litauisch - LT","Sėklų rinkiniai",IF($C$1="Kroatisch - HR","Setovi sjemena",IF($C$1="Lettisch - LV","Sēklu komplekti",IF($C$1="Maltesisch - MT","Settijiet taż-żerriegħa",IF($C$1="Niederländisch - NL","Zaad sets",IF($C$1="Polnisch - PL","Zestawy nasion",IF($C$1="Norwegisch - NO","Frøsett",IF($C$1="Portugiesisch - PT","Conjuntos de sementes",IF($C$1="Schwedisch - SE","Fröuppsättningar",IF($C$1="Rumänisch - RO","Seturi de semințe",IF($C$1="Spanisch - ES","Conjuntos de semillas",IF($C$1="Slowakisch - SK","Sady semien",IF($C$1="Slowenisch - SI","Kompleti semen",IF($C$1="Tschechisch - CZ","Sady semen",IF($C$1="Ungarisch - HU","Magkészletek",IF($C$1="Japanisch - JP","種子セット",IF($C$1="Türkisch - TR","Tohum Setleri","Achtung"))))))))))))))))))))))))))))</f>
        <v>Seed Sets</v>
      </c>
      <c r="S6" s="399"/>
      <c r="T6" s="399"/>
      <c r="U6" s="399"/>
      <c r="V6" s="454" t="str">
        <f>IF($C$1="Deutsch - DE","Samenbänder",IF($C$1="Englisch - UK","Seed ribbons ",IF($C$1="Dänisch - DK","Frøbånd",IF($C$1="Bulgarisch - BG","Ленти за семена",IF($C$1="Französisch - FR","Rubans de graines",IF($C$1="Estnisch - EE","Seemnepaelad",IF($C$1="Finnisch - FI","Siementen nauhat",IF($C$1="Irisch - IE","Ribíní síolta",IF($C$1="Griechisch - GR","Κορδέλες σπόρων",IF($C$1="Isländisch - IS","Fræbönd",IF($C$1="Litauisch - LT","Sėklų juostelės",IF($C$1="Kroatisch - HR","Vrpce sjemena",IF($C$1="Italienisch - IT","Nastri di semi",IF($C$1="Lettisch - LV","Sēklu lentes",IF($C$1="Maltesisch - MT","Żigarelli taż-żerriegħa",IF($C$1="Niederländisch - NL","Zaad linten",IF($C$1="Polnisch - PL","Taśmy z nasionami",IF($C$1="Norwegisch - NO","Frøbånd",IF($C$1="Portugiesisch - PT","Fitas de sementes",IF($C$1="Schwedisch - SE","Fröband",IF($C$1="Spanisch - ES","Cintas de semillas",IF($C$1="Rumänisch - RO","Panglici cu semințe",IF($C$1="Slowakisch - SK","Semená stuhy",IF($C$1="Slowenisch - SI","Semenski trakovi",IF($C$1="Tschechisch - CZ","Semenné stuhy",IF($C$1="Japanisch - JP","シードリボン",IF($C$1="Türkisch - TR","Tohum şeritleri",IF($C$1="Ungarisch - HU","Mag szalagok","Achtung"))))))))))))))))))))))))))))</f>
        <v xml:space="preserve">Seed ribbons </v>
      </c>
      <c r="W6" s="455"/>
      <c r="X6" s="455"/>
      <c r="Y6" s="456"/>
      <c r="Z6" s="454" t="str">
        <f>IF($C$1="Deutsch - DE","BIO Keimsprossen",IF($C$1="Dänisch - DK","ØKOLOGISKE spirer",IF($C$1="Englisch - UK","ORGANIC sprouts",IF($C$1="Bulgarisch - BG","ОРГАНИЧНИ кълнове",IF($C$1="Französisch - FR","Germes BIO",IF($C$1="Estnisch - EE","MAHE idud",IF($C$1="Finnisch - FI","ORGAANISET itut",IF($C$1="Isländisch - IS","LÍFRÆNIR spíra",IF($C$1="Griechisch - GR","ΒΙΟΛΟΓΙΚΑ βλαστάρια",IF($C$1="Irisch - IE","Sprouts ORGANIC",IF($C$1="Litauisch - LT","EKOLOGIŠKI daigai",IF($C$1="Italienisch - IT","Germogli BIO",IF($C$1="Kroatisch - HR","ORGANSKI klice",IF($C$1="Niederländisch - NL","BIO spruiten",IF($C$1="Lettisch - LV","BIOLOĢISKIE asni",IF($C$1="Maltesisch - MT","Sprouts ORGANIĊI",IF($C$1="Portugiesisch - PT","Brotos ORGÂNICOS",IF($C$1="Norwegisch - NO","ØKOLOGISKE spirer",IF($C$1="Polnisch - PL","Kiełki ORGANICZNE",IF($C$1="Spanisch - ES","Brotes BIO",IF($C$1="Schwedisch - SE","EKOLOGISKA groddar",IF($C$1="Rumänisch - RO","Muguri BIO",IF($C$1="Tschechisch - CZ","BIO klíčky",IF($C$1="Slowenisch - SI","ORGANSKI kalčki",IF($C$1="Slowakisch - SK","BIO klíčky",IF($C$1="Ungarisch - HU","SZERVES csírák",IF($C$1="Türkisch - TR","ORGANİK filizler",IF($C$1="Japanisch - JP","有機もやし","Achtung"))))))))))))))))))))))))))))</f>
        <v>ORGANIC sprouts</v>
      </c>
      <c r="AA6" s="455"/>
      <c r="AB6" s="455"/>
      <c r="AC6" s="456"/>
      <c r="AD6" s="454" t="str">
        <f>IF($C$1="Deutsch - DE","Tierfutter",IF($C$1="Bulgarisch - BG","Храна за животни",IF($C$1="Kroatisch - HR","Hrana za životinje",IF($C$1="Englisch - UK","Animal feed",IF($C$1="Niederländisch - NL","Diereneten",IF($C$1="Tschechisch - CZ","Krmivo pro zvířata",IF($C$1="Dänisch - DK","Dyrefoder",IF($C$1="Finnisch - FI","Eläinten rehu",IF($C$1="Estnisch - EE","Loomatoit",IF($C$1="Französisch - FR","L'alimentation animale",IF($C$1="Japanisch - JP","動物飼料",IF($C$1="Griechisch - GR","Ζωοτροφή",IF($C$1="Italienisch - IT","Cibo per animali",IF($C$1="Norwegisch - NO","Dyrefôr",IF($C$1="Litauisch - LT","Gyvūnų pašaras",IF($C$1="Lettisch - LV","Dzīvnieku barība",IF($C$1="Rumänisch - RO","Hrana animalelor",IF($C$1="Portugiesisch - PT","Alimentação animal",IF($C$1="Polnisch - PL","Karma dla zwierząt",IF($C$1="Spanisch - ES","Alimentación animal",IF($C$1="Slowenisch - SI","Krma za živali",IF($C$1="Slowakisch - SK","Jedlo pre zvieratá",IF($C$1="Türkisch - TR","Hayvan yemi",IF($C$1="Schwedisch - SE","Djurfoder",IF($C$1="Ungarisch - HU","Állat eledel",IF($C$1="Isländisch - IS","Dýrafóður",IF($C$1="Irisch - IE","Beatha ainmhithe",IF($C$1="Maltesisch - MT","Għalf għall-annimali","Achtung"))))))))))))))))))))))))))))</f>
        <v>Animal feed</v>
      </c>
      <c r="AE6" s="455"/>
      <c r="AF6" s="455"/>
      <c r="AG6" s="456"/>
    </row>
    <row r="7" spans="1:33" ht="12.6" customHeight="1" x14ac:dyDescent="0.2">
      <c r="A7" s="442"/>
      <c r="B7" s="442"/>
      <c r="C7" s="442"/>
      <c r="D7" s="443"/>
      <c r="E7" s="195"/>
      <c r="F7" s="447"/>
      <c r="G7" s="448"/>
      <c r="H7" s="448"/>
      <c r="I7" s="448"/>
      <c r="J7" s="378" t="str">
        <f>IF($C$1="Deutsch - DE","Verpackung Einheit =",IF($C$1="Dänisch - DK","Pakkeenhed =",IF($C$1="Bulgarisch - BG","Опаковъчна единица =",IF($C$1="Englisch - UK","Packing unit =",IF($C$1="Finnisch - FI","Pakkausyksikkö =",IF($C$1="Estnisch - EE","Pakkeüksus =",IF($C$1="Französisch - FR","Unité d'emballage =",IF($C$1="Griechisch - GR","Μονάδα συσκευασίας =",IF($C$1="Irisch - IE","Aonad pacála =",IF($C$1="Isländisch - IS","Pökkunareining =",IF($C$1="Italienisch - IT","Unità di imballaggio =",IF($C$1="Litauisch - LT","Pakavimo vienetas =",IF($C$1="Kroatisch - HR","Jedinica pakiranja =",IF($C$1="Niederländisch - NL","Verpakkingseenheid =",IF($C$1="Lettisch - LV","Iepakojuma vienība =",IF($C$1="Maltesisch - MT","Unità tal-ippakkjar =",IF($C$1="Polnisch - PL","Jednostka opakowania =",IF($C$1="Norwegisch - NO","Pakkeenhet =",IF($C$1="Portugiesisch - PT","Unidade de embalagem =",IF($C$1="Schwedisch - SE","Förpackningsenhet =",IF($C$1="Rumänisch - RO","Unitate de ambalare =",IF($C$1="Spanisch - ES","Unidad de embalaje =",IF($C$1="Slowakisch - SK","Baliaca jednotka =",IF($C$1="Tschechisch - CZ","Obalová jednotka =",IF($C$1="Slowenisch - SI","Embalažna enota =",IF($C$1="Ungarisch - HU","Csomagoló egység =",IF($C$1="Türkisch - TR","Paketleme birimi =",IF($C$1="Japanisch - JP","梱包単位 =","Achtung"))))))))))))))))))))))))))))</f>
        <v>Packing unit =</v>
      </c>
      <c r="K7" s="379"/>
      <c r="L7" s="380"/>
      <c r="M7" s="445">
        <v>24</v>
      </c>
      <c r="N7" s="378" t="str">
        <f>IF($C$1="Deutsch - DE","Verpackung Einheit =",IF($C$1="Dänisch - DK","Pakkeenhed =",IF($C$1="Bulgarisch - BG","Опаковъчна единица =",IF($C$1="Englisch - UK","Packing unit =",IF($C$1="Finnisch - FI","Pakkausyksikkö =",IF($C$1="Estnisch - EE","Pakkeüksus =",IF($C$1="Französisch - FR","Unité d'emballage =",IF($C$1="Griechisch - GR","Μονάδα συσκευασίας =",IF($C$1="Irisch - IE","Aonad pacála =",IF($C$1="Isländisch - IS","Pökkunareining =",IF($C$1="Italienisch - IT","Unità di imballaggio =",IF($C$1="Litauisch - LT","Pakavimo vienetas =",IF($C$1="Kroatisch - HR","Jedinica pakiranja =",IF($C$1="Niederländisch - NL","Verpakkingseenheid =",IF($C$1="Lettisch - LV","Iepakojuma vienība =",IF($C$1="Maltesisch - MT","Unità tal-ippakkjar =",IF($C$1="Polnisch - PL","Jednostka opakowania =",IF($C$1="Norwegisch - NO","Pakkeenhet =",IF($C$1="Portugiesisch - PT","Unidade de embalagem =",IF($C$1="Schwedisch - SE","Förpackningsenhet =",IF($C$1="Rumänisch - RO","Unitate de ambalare =",IF($C$1="Spanisch - ES","Unidad de embalaje =",IF($C$1="Slowakisch - SK","Baliaca jednotka =",IF($C$1="Tschechisch - CZ","Obalová jednotka =",IF($C$1="Slowenisch - SI","Embalažna enota =",IF($C$1="Ungarisch - HU","Csomagoló egység =",IF($C$1="Türkisch - TR","Paketleme birimi =",IF($C$1="Japanisch - JP","梱包単位 =","Achtung"))))))))))))))))))))))))))))</f>
        <v>Packing unit =</v>
      </c>
      <c r="O7" s="379"/>
      <c r="P7" s="380"/>
      <c r="Q7" s="445">
        <v>48</v>
      </c>
      <c r="R7" s="378" t="str">
        <f>IF($C$1="Deutsch - DE","Verpackung Einheit =",IF($C$1="Dänisch - DK","Pakkeenhed =",IF($C$1="Bulgarisch - BG","Опаковъчна единица =",IF($C$1="Englisch - UK","Packing unit =",IF($C$1="Finnisch - FI","Pakkausyksikkö =",IF($C$1="Estnisch - EE","Pakkeüksus =",IF($C$1="Französisch - FR","Unité d'emballage =",IF($C$1="Griechisch - GR","Μονάδα συσκευασίας =",IF($C$1="Irisch - IE","Aonad pacála =",IF($C$1="Isländisch - IS","Pökkunareining =",IF($C$1="Italienisch - IT","Unità di imballaggio =",IF($C$1="Litauisch - LT","Pakavimo vienetas =",IF($C$1="Kroatisch - HR","Jedinica pakiranja =",IF($C$1="Niederländisch - NL","Verpakkingseenheid =",IF($C$1="Lettisch - LV","Iepakojuma vienība =",IF($C$1="Maltesisch - MT","Unità tal-ippakkjar =",IF($C$1="Polnisch - PL","Jednostka opakowania =",IF($C$1="Norwegisch - NO","Pakkeenhet =",IF($C$1="Portugiesisch - PT","Unidade de embalagem =",IF($C$1="Schwedisch - SE","Förpackningsenhet =",IF($C$1="Rumänisch - RO","Unitate de ambalare =",IF($C$1="Spanisch - ES","Unidad de embalaje =",IF($C$1="Slowakisch - SK","Baliaca jednotka =",IF($C$1="Tschechisch - CZ","Obalová jednotka =",IF($C$1="Slowenisch - SI","Embalažna enota =",IF($C$1="Ungarisch - HU","Csomagoló egység =",IF($C$1="Türkisch - TR","Paketleme birimi =",IF($C$1="Japanisch - JP","梱包単位 =","Achtung"))))))))))))))))))))))))))))</f>
        <v>Packing unit =</v>
      </c>
      <c r="S7" s="379"/>
      <c r="T7" s="380"/>
      <c r="U7" s="445">
        <v>16</v>
      </c>
      <c r="V7" s="378" t="str">
        <f>IF($C$1="Deutsch - DE","Verpackung Einheit =",IF($C$1="Dänisch - DK","Pakkeenhed =",IF($C$1="Bulgarisch - BG","Опаковъчна единица =",IF($C$1="Englisch - UK","Packing unit =",IF($C$1="Finnisch - FI","Pakkausyksikkö =",IF($C$1="Estnisch - EE","Pakkeüksus =",IF($C$1="Französisch - FR","Unité d'emballage =",IF($C$1="Griechisch - GR","Μονάδα συσκευασίας =",IF($C$1="Irisch - IE","Aonad pacála =",IF($C$1="Isländisch - IS","Pökkunareining =",IF($C$1="Italienisch - IT","Unità di imballaggio =",IF($C$1="Litauisch - LT","Pakavimo vienetas =",IF($C$1="Kroatisch - HR","Jedinica pakiranja =",IF($C$1="Niederländisch - NL","Verpakkingseenheid =",IF($C$1="Lettisch - LV","Iepakojuma vienība =",IF($C$1="Maltesisch - MT","Unità tal-ippakkjar =",IF($C$1="Polnisch - PL","Jednostka opakowania =",IF($C$1="Norwegisch - NO","Pakkeenhet =",IF($C$1="Portugiesisch - PT","Unidade de embalagem =",IF($C$1="Schwedisch - SE","Förpackningsenhet =",IF($C$1="Rumänisch - RO","Unitate de ambalare =",IF($C$1="Spanisch - ES","Unidad de embalaje =",IF($C$1="Slowakisch - SK","Baliaca jednotka =",IF($C$1="Tschechisch - CZ","Obalová jednotka =",IF($C$1="Slowenisch - SI","Embalažna enota =",IF($C$1="Ungarisch - HU","Csomagoló egység =",IF($C$1="Türkisch - TR","Paketleme birimi =",IF($C$1="Japanisch - JP","梱包単位 =","Achtung"))))))))))))))))))))))))))))</f>
        <v>Packing unit =</v>
      </c>
      <c r="W7" s="379"/>
      <c r="X7" s="380"/>
      <c r="Y7" s="445">
        <v>48</v>
      </c>
      <c r="Z7" s="378" t="str">
        <f>IF($C$1="Deutsch - DE","Verpackung Einheit =",IF($C$1="Dänisch - DK","Pakkeenhed =",IF($C$1="Bulgarisch - BG","Опаковъчна единица =",IF($C$1="Englisch - UK","Packing unit =",IF($C$1="Finnisch - FI","Pakkausyksikkö =",IF($C$1="Estnisch - EE","Pakkeüksus =",IF($C$1="Französisch - FR","Unité d'emballage =",IF($C$1="Griechisch - GR","Μονάδα συσκευασίας =",IF($C$1="Irisch - IE","Aonad pacála =",IF($C$1="Isländisch - IS","Pökkunareining =",IF($C$1="Italienisch - IT","Unità di imballaggio =",IF($C$1="Litauisch - LT","Pakavimo vienetas =",IF($C$1="Kroatisch - HR","Jedinica pakiranja =",IF($C$1="Niederländisch - NL","Verpakkingseenheid =",IF($C$1="Lettisch - LV","Iepakojuma vienība =",IF($C$1="Maltesisch - MT","Unità tal-ippakkjar =",IF($C$1="Polnisch - PL","Jednostka opakowania =",IF($C$1="Norwegisch - NO","Pakkeenhet =",IF($C$1="Portugiesisch - PT","Unidade de embalagem =",IF($C$1="Schwedisch - SE","Förpackningsenhet =",IF($C$1="Rumänisch - RO","Unitate de ambalare =",IF($C$1="Spanisch - ES","Unidad de embalaje =",IF($C$1="Slowakisch - SK","Baliaca jednotka =",IF($C$1="Tschechisch - CZ","Obalová jednotka =",IF($C$1="Slowenisch - SI","Embalažna enota =",IF($C$1="Ungarisch - HU","Csomagoló egység =",IF($C$1="Türkisch - TR","Paketleme birimi =",IF($C$1="Japanisch - JP","梱包単位 =","Achtung"))))))))))))))))))))))))))))</f>
        <v>Packing unit =</v>
      </c>
      <c r="AA7" s="379"/>
      <c r="AB7" s="380"/>
      <c r="AC7" s="445">
        <v>48</v>
      </c>
      <c r="AD7" s="378" t="str">
        <f>IF($C$1="Deutsch - DE","Verpackung Einheit =",IF($C$1="Dänisch - DK","Pakkeenhed =",IF($C$1="Bulgarisch - BG","Опаковъчна единица =",IF($C$1="Englisch - UK","Packing unit =",IF($C$1="Finnisch - FI","Pakkausyksikkö =",IF($C$1="Estnisch - EE","Pakkeüksus =",IF($C$1="Französisch - FR","Unité d'emballage =",IF($C$1="Griechisch - GR","Μονάδα συσκευασίας =",IF($C$1="Irisch - IE","Aonad pacála =",IF($C$1="Isländisch - IS","Pökkunareining =",IF($C$1="Italienisch - IT","Unità di imballaggio =",IF($C$1="Litauisch - LT","Pakavimo vienetas =",IF($C$1="Kroatisch - HR","Jedinica pakiranja =",IF($C$1="Niederländisch - NL","Verpakkingseenheid =",IF($C$1="Lettisch - LV","Iepakojuma vienība =",IF($C$1="Maltesisch - MT","Unità tal-ippakkjar =",IF($C$1="Polnisch - PL","Jednostka opakowania =",IF($C$1="Norwegisch - NO","Pakkeenhet =",IF($C$1="Portugiesisch - PT","Unidade de embalagem =",IF($C$1="Schwedisch - SE","Förpackningsenhet =",IF($C$1="Rumänisch - RO","Unitate de ambalare =",IF($C$1="Spanisch - ES","Unidad de embalaje =",IF($C$1="Slowakisch - SK","Baliaca jednotka =",IF($C$1="Tschechisch - CZ","Obalová jednotka =",IF($C$1="Slowenisch - SI","Embalažna enota =",IF($C$1="Ungarisch - HU","Csomagoló egység =",IF($C$1="Türkisch - TR","Paketleme birimi =",IF($C$1="Japanisch - JP","梱包単位 =","Achtung"))))))))))))))))))))))))))))</f>
        <v>Packing unit =</v>
      </c>
      <c r="AE7" s="379"/>
      <c r="AF7" s="380"/>
      <c r="AG7" s="445">
        <v>30</v>
      </c>
    </row>
    <row r="8" spans="1:33" ht="12.6" customHeight="1" x14ac:dyDescent="0.2">
      <c r="A8" s="444"/>
      <c r="B8" s="444"/>
      <c r="C8" s="444"/>
      <c r="D8" s="444"/>
      <c r="E8" s="196"/>
      <c r="F8" s="447"/>
      <c r="G8" s="448"/>
      <c r="H8" s="448"/>
      <c r="I8" s="448"/>
      <c r="J8" s="387" t="str">
        <f>IF($C$1="Deutsch - DE","Oder das Mehrfache",IF($C$1="Englisch - UK","Or the multiple",IF($C$1="Bulgarisch - BG","Или множественото",IF($C$1="Dänisch - DK","Eller multiplen",IF($C$1="Estnisch - EE","Või mitmekordne",IF($C$1="Finnisch - FI","Tai moninkertainen",IF($C$1="Französisch - FR","Ou le multiple",IF($C$1="Isländisch - IS","Eða margfeldi",IF($C$1="Griechisch - GR","Ή το πολλαπλάσιο",IF($C$1="Irisch - IE","Nó an t-iolra",IF($C$1="Italienisch - IT","O il multiplo",IF($C$1="Litauisch - LT","Arba kartotinis",IF($C$1="Kroatisch - HR","Ili višestruki",IF($C$1="Lettisch - LV","Vai daudzkārtējs",IF($C$1="Maltesisch - MT","Jew il-multipli",IF($C$1="Niederländisch - NL","Of het veelvoud",IF($C$1="Portugiesisch - PT","Ou o múltiplo",IF($C$1="Norwegisch - NO","Eller multiplumet",IF($C$1="Polnisch - PL","Lub wielokrotność",IF($C$1="Spanisch - ES","O el múltiplo",IF($C$1="Rumänisch - RO","Sau multiplul",IF($C$1="Schwedisch - SE","Eller multipeln",IF($C$1="Slowenisch - SI","Ali večkratnik",IF($C$1="Slowakisch - SK","Alebo násobok",IF($C$1="Tschechisch - CZ","Nebo násobek",IF($C$1="Japanisch - JP","または倍数",IF($C$1="Ungarisch - HU","Vagy a többszörös",IF($C$1="Türkisch - TR","Veya çoklu","Achtung"))))))))))))))))))))))))))))</f>
        <v>Or the multiple</v>
      </c>
      <c r="K8" s="388"/>
      <c r="L8" s="389"/>
      <c r="M8" s="446"/>
      <c r="N8" s="387" t="str">
        <f>IF($C$1="Deutsch - DE","Oder das Mehrfache",IF($C$1="Englisch - UK","Or the multiple",IF($C$1="Bulgarisch - BG","Или множественото",IF($C$1="Dänisch - DK","Eller multiplen",IF($C$1="Estnisch - EE","Või mitmekordne",IF($C$1="Finnisch - FI","Tai moninkertainen",IF($C$1="Französisch - FR","Ou le multiple",IF($C$1="Isländisch - IS","Eða margfeldi",IF($C$1="Griechisch - GR","Ή το πολλαπλάσιο",IF($C$1="Irisch - IE","Nó an t-iolra",IF($C$1="Italienisch - IT","O il multiplo",IF($C$1="Litauisch - LT","Arba kartotinis",IF($C$1="Kroatisch - HR","Ili višestruki",IF($C$1="Lettisch - LV","Vai daudzkārtējs",IF($C$1="Maltesisch - MT","Jew il-multipli",IF($C$1="Niederländisch - NL","Of het veelvoud",IF($C$1="Portugiesisch - PT","Ou o múltiplo",IF($C$1="Norwegisch - NO","Eller multiplumet",IF($C$1="Polnisch - PL","Lub wielokrotność",IF($C$1="Spanisch - ES","O el múltiplo",IF($C$1="Rumänisch - RO","Sau multiplul",IF($C$1="Schwedisch - SE","Eller multipeln",IF($C$1="Slowenisch - SI","Ali večkratnik",IF($C$1="Slowakisch - SK","Alebo násobok",IF($C$1="Tschechisch - CZ","Nebo násobek",IF($C$1="Japanisch - JP","または倍数",IF($C$1="Ungarisch - HU","Vagy a többszörös",IF($C$1="Türkisch - TR","Veya çoklu","Achtung"))))))))))))))))))))))))))))</f>
        <v>Or the multiple</v>
      </c>
      <c r="O8" s="388"/>
      <c r="P8" s="389"/>
      <c r="Q8" s="450"/>
      <c r="R8" s="387" t="str">
        <f>IF($C$1="Deutsch - DE","Oder das Mehrfache",IF($C$1="Englisch - UK","Or the multiple",IF($C$1="Bulgarisch - BG","Или множественото",IF($C$1="Dänisch - DK","Eller multiplen",IF($C$1="Estnisch - EE","Või mitmekordne",IF($C$1="Finnisch - FI","Tai moninkertainen",IF($C$1="Französisch - FR","Ou le multiple",IF($C$1="Isländisch - IS","Eða margfeldi",IF($C$1="Griechisch - GR","Ή το πολλαπλάσιο",IF($C$1="Irisch - IE","Nó an t-iolra",IF($C$1="Italienisch - IT","O il multiplo",IF($C$1="Litauisch - LT","Arba kartotinis",IF($C$1="Kroatisch - HR","Ili višestruki",IF($C$1="Lettisch - LV","Vai daudzkārtējs",IF($C$1="Maltesisch - MT","Jew il-multipli",IF($C$1="Niederländisch - NL","Of het veelvoud",IF($C$1="Portugiesisch - PT","Ou o múltiplo",IF($C$1="Norwegisch - NO","Eller multiplumet",IF($C$1="Polnisch - PL","Lub wielokrotność",IF($C$1="Spanisch - ES","O el múltiplo",IF($C$1="Rumänisch - RO","Sau multiplul",IF($C$1="Schwedisch - SE","Eller multipeln",IF($C$1="Slowenisch - SI","Ali večkratnik",IF($C$1="Slowakisch - SK","Alebo násobok",IF($C$1="Tschechisch - CZ","Nebo násobek",IF($C$1="Japanisch - JP","または倍数",IF($C$1="Ungarisch - HU","Vagy a többszörös",IF($C$1="Türkisch - TR","Veya çoklu","Achtung"))))))))))))))))))))))))))))</f>
        <v>Or the multiple</v>
      </c>
      <c r="S8" s="388"/>
      <c r="T8" s="389"/>
      <c r="U8" s="446"/>
      <c r="V8" s="387" t="str">
        <f>IF($C$1="Deutsch - DE","Oder das Mehrfache",IF($C$1="Englisch - UK","Or the multiple",IF($C$1="Bulgarisch - BG","Или множественото",IF($C$1="Dänisch - DK","Eller multiplen",IF($C$1="Estnisch - EE","Või mitmekordne",IF($C$1="Finnisch - FI","Tai moninkertainen",IF($C$1="Französisch - FR","Ou le multiple",IF($C$1="Isländisch - IS","Eða margfeldi",IF($C$1="Griechisch - GR","Ή το πολλαπλάσιο",IF($C$1="Irisch - IE","Nó an t-iolra",IF($C$1="Italienisch - IT","O il multiplo",IF($C$1="Litauisch - LT","Arba kartotinis",IF($C$1="Kroatisch - HR","Ili višestruki",IF($C$1="Lettisch - LV","Vai daudzkārtējs",IF($C$1="Maltesisch - MT","Jew il-multipli",IF($C$1="Niederländisch - NL","Of het veelvoud",IF($C$1="Portugiesisch - PT","Ou o múltiplo",IF($C$1="Norwegisch - NO","Eller multiplumet",IF($C$1="Polnisch - PL","Lub wielokrotność",IF($C$1="Spanisch - ES","O el múltiplo",IF($C$1="Rumänisch - RO","Sau multiplul",IF($C$1="Schwedisch - SE","Eller multipeln",IF($C$1="Slowenisch - SI","Ali večkratnik",IF($C$1="Slowakisch - SK","Alebo násobok",IF($C$1="Tschechisch - CZ","Nebo násobek",IF($C$1="Japanisch - JP","または倍数",IF($C$1="Ungarisch - HU","Vagy a többszörös",IF($C$1="Türkisch - TR","Veya çoklu","Achtung"))))))))))))))))))))))))))))</f>
        <v>Or the multiple</v>
      </c>
      <c r="W8" s="388"/>
      <c r="X8" s="389"/>
      <c r="Y8" s="450"/>
      <c r="Z8" s="387" t="str">
        <f>IF($C$1="Deutsch - DE","Oder das Mehrfache",IF($C$1="Englisch - UK","Or the multiple",IF($C$1="Bulgarisch - BG","Или множественото",IF($C$1="Dänisch - DK","Eller multiplen",IF($C$1="Estnisch - EE","Või mitmekordne",IF($C$1="Finnisch - FI","Tai moninkertainen",IF($C$1="Französisch - FR","Ou le multiple",IF($C$1="Isländisch - IS","Eða margfeldi",IF($C$1="Griechisch - GR","Ή το πολλαπλάσιο",IF($C$1="Irisch - IE","Nó an t-iolra",IF($C$1="Italienisch - IT","O il multiplo",IF($C$1="Litauisch - LT","Arba kartotinis",IF($C$1="Kroatisch - HR","Ili višestruki",IF($C$1="Lettisch - LV","Vai daudzkārtējs",IF($C$1="Maltesisch - MT","Jew il-multipli",IF($C$1="Niederländisch - NL","Of het veelvoud",IF($C$1="Portugiesisch - PT","Ou o múltiplo",IF($C$1="Norwegisch - NO","Eller multiplumet",IF($C$1="Polnisch - PL","Lub wielokrotność",IF($C$1="Spanisch - ES","O el múltiplo",IF($C$1="Rumänisch - RO","Sau multiplul",IF($C$1="Schwedisch - SE","Eller multipeln",IF($C$1="Slowenisch - SI","Ali večkratnik",IF($C$1="Slowakisch - SK","Alebo násobok",IF($C$1="Tschechisch - CZ","Nebo násobek",IF($C$1="Japanisch - JP","または倍数",IF($C$1="Ungarisch - HU","Vagy a többszörös",IF($C$1="Türkisch - TR","Veya çoklu","Achtung"))))))))))))))))))))))))))))</f>
        <v>Or the multiple</v>
      </c>
      <c r="AA8" s="388"/>
      <c r="AB8" s="389"/>
      <c r="AC8" s="450"/>
      <c r="AD8" s="387" t="str">
        <f>IF($C$1="Deutsch - DE","Oder das Mehrfache",IF($C$1="Englisch - UK","Or the multiple",IF($C$1="Bulgarisch - BG","Или множественото",IF($C$1="Dänisch - DK","Eller multiplen",IF($C$1="Estnisch - EE","Või mitmekordne",IF($C$1="Finnisch - FI","Tai moninkertainen",IF($C$1="Französisch - FR","Ou le multiple",IF($C$1="Isländisch - IS","Eða margfeldi",IF($C$1="Griechisch - GR","Ή το πολλαπλάσιο",IF($C$1="Irisch - IE","Nó an t-iolra",IF($C$1="Italienisch - IT","O il multiplo",IF($C$1="Litauisch - LT","Arba kartotinis",IF($C$1="Kroatisch - HR","Ili višestruki",IF($C$1="Lettisch - LV","Vai daudzkārtējs",IF($C$1="Maltesisch - MT","Jew il-multipli",IF($C$1="Niederländisch - NL","Of het veelvoud",IF($C$1="Portugiesisch - PT","Ou o múltiplo",IF($C$1="Norwegisch - NO","Eller multiplumet",IF($C$1="Polnisch - PL","Lub wielokrotność",IF($C$1="Spanisch - ES","O el múltiplo",IF($C$1="Rumänisch - RO","Sau multiplul",IF($C$1="Schwedisch - SE","Eller multipeln",IF($C$1="Slowenisch - SI","Ali večkratnik",IF($C$1="Slowakisch - SK","Alebo násobok",IF($C$1="Tschechisch - CZ","Nebo násobek",IF($C$1="Japanisch - JP","または倍数",IF($C$1="Ungarisch - HU","Vagy a többszörös",IF($C$1="Türkisch - TR","Veya çoklu","Achtung"))))))))))))))))))))))))))))</f>
        <v>Or the multiple</v>
      </c>
      <c r="AE8" s="388"/>
      <c r="AF8" s="389"/>
      <c r="AG8" s="450"/>
    </row>
    <row r="9" spans="1:33" ht="24.75" customHeight="1" thickBot="1" x14ac:dyDescent="0.25">
      <c r="A9" s="439" t="str">
        <f>IF($C$1="Deutsch - DE","Ihr Netto - Bestellwert auf dieser Seite",IF($C$1="Englisch - UK","Your net order value on this page",IF($C$1="Bulgarisch - BG","Вашата нетна стойност на поръчката на тази страница",IF($C$1="Dänisch - DK","Din nettoordreværdi på denne side",IF($C$1="Finnisch - FI","Tilauksesi nettoarvo tällä sivulla",IF($C$1="Estnisch - EE","Teie tellimuse netoväärtus sellel lehel",IF($C$1="Französisch - FR","Votre valeur nette de commande sur cette page",IF($C$1="Isländisch - IS","Nettó pöntunarvirði þitt á þessari síðu",IF($C$1="Griechisch - GR","Η καθαρή αξία παραγγελίας σας σε αυτήν τη σελίδα",IF($C$1="Irisch - IE","Do luach ordaithe glan ar an leathanach seo",IF($C$1="Italienisch - IT","Il valore netto dell'ordine in questa pagina",IF($C$1="Kroatisch - HR","Vaša neto vrijednost narudžbe na ovoj stranici",IF($C$1="Litauisch - LT","Jūsų grynoji užsakymo vertė šiame puslapyje",IF($C$1="Niederländisch - NL","Uw netto bestelwaarde op deze pagina",IF($C$1="Lettisch - LV","Jūsu pasūtījuma neto vērtība šajā lapā",IF($C$1="Maltesisch - MT","Il-valur nett tal-ordni tiegħek f'din il-paġna",IF($C$1="Norwegisch - NO","Din netto ordreverdi på denne siden",IF($C$1="Polnisch - PL","Twoja wartość zamówienia netto na tej stronie",IF($C$1="Portugiesisch - PT","Seu valor líquido do pedido nesta página",IF($C$1="Spanisch - ES","El valor neto de su pedido en esta página",IF($C$1="Schwedisch - SE","Ditt nettoordervärde på denna sida",IF($C$1="Rumänisch - RO","Valoarea netă a comenzii dvs. pe această pagină",IF($C$1="Slowakisch - SK","Vaša čistá hodnota objednávky na tejto stránke",IF($C$1="Tschechisch- CZ","Vaše čistá hodnota objednávky na této stránce",IF($C$1="Slowenisch - SI","Vaša neto vrednost naročila na tej strani",IF($C$1="Türkisch - TR","Bu sayfadaki net sipariş değeriniz",IF($C$1="Ungarisch - HU","Az Ön nettó rendelési értéke ezen az oldalon",IF($C$1="Japanisch - JP","このページの正味注文額","Achtung"))))))))))))))))))))))))))))</f>
        <v>Your net order value on this page</v>
      </c>
      <c r="B9" s="440"/>
      <c r="C9" s="441"/>
      <c r="D9" s="32">
        <f>IF(SUM(D11:D43)&lt;2,0,SUM(D11:D43))</f>
        <v>0</v>
      </c>
      <c r="E9" s="80"/>
      <c r="F9" s="447"/>
      <c r="G9" s="448"/>
      <c r="H9" s="448"/>
      <c r="I9" s="448"/>
      <c r="J9" s="393" t="str">
        <f>IF($C$1="Deutsch - DE","Bitte prüfen Sie die Verpackung Einheit",IF($C$1="Bulgarisch - BG","Моля, проверете опаковъчната единица",IF($C$1="Dänisch - DK","Tjek venligst emballageenheden",IF($C$1="Englisch - UK","Please check the packaging unit",IF($C$1="Französisch - FR","Veuillez vérifier l'unité d'emballage",IF($C$1="Estnisch - EE","Kontrollige pakendiüksust",IF($C$1="Finnisch - FI","Tarkista pakkausyksikkö",IF($C$1="Griechisch - GR","Ελέγξτε τη μονάδα συσκευασίας",IF($C$1="Isländisch - IS","Vinsamlegast athugaðu umbúðirnar",IF($C$1="Irisch - IE","Seiceáil an t-aonad pacáistithe le do thoil",IF($C$1="Kroatisch - HR","Provjerite jedinicu pakiranja",IF($C$1="Italienisch - IT","Si prega di controllare l'unità di imballaggio",IF($C$1="Litauisch - LT","Patikrinkite pakuotės vienetą",IF($C$1="Maltesisch - MT","Jekk jogħġbok iċċekkja l-unità tal-ippakkjar",IF($C$1="Niederländisch - NL","Controleer de verpakkingseenheid",IF($C$1="Lettisch - LV","Lūdzu, pārbaudiet iepakojuma vienību",IF($C$1="Portugiesisch - PT","Verifique a unidade de embalagem",IF($C$1="Polnisch - PL","Proszę sprawdzić jednostkę opakowania",IF($C$1="Norwegisch - NO","Vennligst sjekk emballasjeenheten",IF($C$1="Rumänisch - RO","Vă rugăm să verificați unitatea de ambalare",IF($C$1="Schwedisch - SE","Kontrollera förpackningsenheten",IF($C$1="Spanisch - ES","Por favor, compruebe la unidad de embalaje",IF($C$1="Tschechisch - CZ","Zkontrolujte prosím obalovou jednotku",IF($C$1="Slowakisch - SK","Skontrolujte baliacu jednotku",IF($C$1="Slowenisch - SI","Preverite embalažno enoto",IF($C$1="Türkisch - TR","Lütfen paketleme birimini kontrol edin",IF($C$1="Ungarisch - HU","Kérjük, ellenőrizze a csomagolási egységet",IF($C$1="Japanisch - JP","梱包単位をご確認ください","Achtung"))))))))))))))))))))))))))))</f>
        <v>Please check the packaging unit</v>
      </c>
      <c r="K9" s="393"/>
      <c r="L9" s="393"/>
      <c r="M9" s="46">
        <f>SUM(J12:J13)*L12</f>
        <v>0</v>
      </c>
      <c r="N9" s="394" t="str">
        <f>IF($C$1="Deutsch - DE","Bitte prüfen Sie die Verpackung Einheit",IF($C$1="Bulgarisch - BG","Моля, проверете опаковъчната единица",IF($C$1="Dänisch - DK","Tjek venligst emballageenheden",IF($C$1="Englisch - UK","Please check the packaging unit",IF($C$1="Französisch - FR","Veuillez vérifier l'unité d'emballage",IF($C$1="Estnisch - EE","Kontrollige pakendiüksust",IF($C$1="Finnisch - FI","Tarkista pakkausyksikkö",IF($C$1="Griechisch - GR","Ελέγξτε τη μονάδα συσκευασίας",IF($C$1="Isländisch - IS","Vinsamlegast athugaðu umbúðirnar",IF($C$1="Irisch - IE","Seiceáil an t-aonad pacáistithe le do thoil",IF($C$1="Kroatisch - HR","Provjerite jedinicu pakiranja",IF($C$1="Italienisch - IT","Si prega di controllare l'unità di imballaggio",IF($C$1="Litauisch - LT","Patikrinkite pakuotės vienetą",IF($C$1="Maltesisch - MT","Jekk jogħġbok iċċekkja l-unità tal-ippakkjar",IF($C$1="Niederländisch - NL","Controleer de verpakkingseenheid",IF($C$1="Lettisch - LV","Lūdzu, pārbaudiet iepakojuma vienību",IF($C$1="Portugiesisch - PT","Verifique a unidade de embalagem",IF($C$1="Polnisch - PL","Proszę sprawdzić jednostkę opakowania",IF($C$1="Norwegisch - NO","Vennligst sjekk emballasjeenheten",IF($C$1="Rumänisch - RO","Vă rugăm să verificați unitatea de ambalare",IF($C$1="Schwedisch - SE","Kontrollera förpackningsenheten",IF($C$1="Spanisch - ES","Por favor, compruebe la unidad de embalaje",IF($C$1="Tschechisch - CZ","Zkontrolujte prosím obalovou jednotku",IF($C$1="Slowakisch - SK","Skontrolujte baliacu jednotku",IF($C$1="Slowenisch - SI","Preverite embalažno enoto",IF($C$1="Türkisch - TR","Lütfen paketleme birimini kontrol edin",IF($C$1="Ungarisch - HU","Kérjük, ellenőrizze a csomagolási egységet",IF($C$1="Japanisch - JP","梱包単位をご確認ください","Achtung"))))))))))))))))))))))))))))</f>
        <v>Please check the packaging unit</v>
      </c>
      <c r="O9" s="395"/>
      <c r="P9" s="396"/>
      <c r="Q9" s="46">
        <f>SUM(N14:N17)*P14</f>
        <v>0</v>
      </c>
      <c r="R9" s="449" t="str">
        <f>IF($C$1="Deutsch - DE","Bitte prüfen Sie die Verpackung Einheit",IF($C$1="Bulgarisch - BG","Моля, проверете опаковъчната единица",IF($C$1="Dänisch - DK","Tjek venligst emballageenheden",IF($C$1="Englisch - UK","Please check the packaging unit",IF($C$1="Französisch - FR","Veuillez vérifier l'unité d'emballage",IF($C$1="Estnisch - EE","Kontrollige pakendiüksust",IF($C$1="Finnisch - FI","Tarkista pakkausyksikkö",IF($C$1="Griechisch - GR","Ελέγξτε τη μονάδα συσκευασίας",IF($C$1="Isländisch - IS","Vinsamlegast athugaðu umbúðirnar",IF($C$1="Irisch - IE","Seiceáil an t-aonad pacáistithe le do thoil",IF($C$1="Kroatisch - HR","Provjerite jedinicu pakiranja",IF($C$1="Italienisch - IT","Si prega di controllare l'unità di imballaggio",IF($C$1="Litauisch - LT","Patikrinkite pakuotės vienetą",IF($C$1="Maltesisch - MT","Jekk jogħġbok iċċekkja l-unità tal-ippakkjar",IF($C$1="Niederländisch - NL","Controleer de verpakkingseenheid",IF($C$1="Lettisch - LV","Lūdzu, pārbaudiet iepakojuma vienību",IF($C$1="Portugiesisch - PT","Verifique a unidade de embalagem",IF($C$1="Polnisch - PL","Proszę sprawdzić jednostkę opakowania",IF($C$1="Norwegisch - NO","Vennligst sjekk emballasjeenheten",IF($C$1="Rumänisch - RO","Vă rugăm să verificați unitatea de ambalare",IF($C$1="Schwedisch - SE","Kontrollera förpackningsenheten",IF($C$1="Spanisch - ES","Por favor, compruebe la unidad de embalaje",IF($C$1="Tschechisch - CZ","Zkontrolujte prosím obalovou jednotku",IF($C$1="Slowakisch - SK","Skontrolujte baliacu jednotku",IF($C$1="Slowenisch - SI","Preverite embalažno enoto",IF($C$1="Türkisch - TR","Lütfen paketleme birimini kontrol edin",IF($C$1="Ungarisch - HU","Kérjük, ellenőrizze a csomagolási egységet",IF($C$1="Japanisch - JP","梱包単位をご確認ください","Achtung"))))))))))))))))))))))))))))</f>
        <v>Please check the packaging unit</v>
      </c>
      <c r="S9" s="449"/>
      <c r="T9" s="393"/>
      <c r="U9" s="19">
        <f>SUM(R18:R23)*T18</f>
        <v>0</v>
      </c>
      <c r="V9" s="394" t="str">
        <f>IF($C$1="Deutsch - DE","Bitte prüfen Sie die Verpackung Einheit",IF($C$1="Bulgarisch - BG","Моля, проверете опаковъчната единица",IF($C$1="Dänisch - DK","Tjek venligst emballageenheden",IF($C$1="Englisch - UK","Please check the packaging unit",IF($C$1="Französisch - FR","Veuillez vérifier l'unité d'emballage",IF($C$1="Estnisch - EE","Kontrollige pakendiüksust",IF($C$1="Finnisch - FI","Tarkista pakkausyksikkö",IF($C$1="Griechisch - GR","Ελέγξτε τη μονάδα συσκευασίας",IF($C$1="Isländisch - IS","Vinsamlegast athugaðu umbúðirnar",IF($C$1="Irisch - IE","Seiceáil an t-aonad pacáistithe le do thoil",IF($C$1="Kroatisch - HR","Provjerite jedinicu pakiranja",IF($C$1="Italienisch - IT","Si prega di controllare l'unità di imballaggio",IF($C$1="Litauisch - LT","Patikrinkite pakuotės vienetą",IF($C$1="Maltesisch - MT","Jekk jogħġbok iċċekkja l-unità tal-ippakkjar",IF($C$1="Niederländisch - NL","Controleer de verpakkingseenheid",IF($C$1="Lettisch - LV","Lūdzu, pārbaudiet iepakojuma vienību",IF($C$1="Portugiesisch - PT","Verifique a unidade de embalagem",IF($C$1="Polnisch - PL","Proszę sprawdzić jednostkę opakowania",IF($C$1="Norwegisch - NO","Vennligst sjekk emballasjeenheten",IF($C$1="Rumänisch - RO","Vă rugăm să verificați unitatea de ambalare",IF($C$1="Schwedisch - SE","Kontrollera förpackningsenheten",IF($C$1="Spanisch - ES","Por favor, compruebe la unidad de embalaje",IF($C$1="Tschechisch - CZ","Zkontrolujte prosím obalovou jednotku",IF($C$1="Slowakisch - SK","Skontrolujte baliacu jednotku",IF($C$1="Slowenisch - SI","Preverite embalažno enoto",IF($C$1="Türkisch - TR","Lütfen paketleme birimini kontrol edin",IF($C$1="Ungarisch - HU","Kérjük, ellenőrizze a csomagolási egységet",IF($C$1="Japanisch - JP","梱包単位をご確認ください","Achtung"))))))))))))))))))))))))))))</f>
        <v>Please check the packaging unit</v>
      </c>
      <c r="W9" s="395"/>
      <c r="X9" s="396"/>
      <c r="Y9" s="197">
        <f>SUM(V24:V31)*X24</f>
        <v>0</v>
      </c>
      <c r="Z9" s="449" t="str">
        <f>IF($C$1="Deutsch - DE","Bitte prüfen Sie die Verpackung Einheit",IF($C$1="Bulgarisch - BG","Моля, проверете опаковъчната единица",IF($C$1="Dänisch - DK","Tjek venligst emballageenheden",IF($C$1="Englisch - UK","Please check the packaging unit",IF($C$1="Französisch - FR","Veuillez vérifier l'unité d'emballage",IF($C$1="Estnisch - EE","Kontrollige pakendiüksust",IF($C$1="Finnisch - FI","Tarkista pakkausyksikkö",IF($C$1="Griechisch - GR","Ελέγξτε τη μονάδα συσκευασίας",IF($C$1="Isländisch - IS","Vinsamlegast athugaðu umbúðirnar",IF($C$1="Irisch - IE","Seiceáil an t-aonad pacáistithe le do thoil",IF($C$1="Kroatisch - HR","Provjerite jedinicu pakiranja",IF($C$1="Italienisch - IT","Si prega di controllare l'unità di imballaggio",IF($C$1="Litauisch - LT","Patikrinkite pakuotės vienetą",IF($C$1="Maltesisch - MT","Jekk jogħġbok iċċekkja l-unità tal-ippakkjar",IF($C$1="Niederländisch - NL","Controleer de verpakkingseenheid",IF($C$1="Lettisch - LV","Lūdzu, pārbaudiet iepakojuma vienību",IF($C$1="Portugiesisch - PT","Verifique a unidade de embalagem",IF($C$1="Polnisch - PL","Proszę sprawdzić jednostkę opakowania",IF($C$1="Norwegisch - NO","Vennligst sjekk emballasjeenheten",IF($C$1="Rumänisch - RO","Vă rugăm să verificați unitatea de ambalare",IF($C$1="Schwedisch - SE","Kontrollera förpackningsenheten",IF($C$1="Spanisch - ES","Por favor, compruebe la unidad de embalaje",IF($C$1="Tschechisch - CZ","Zkontrolujte prosím obalovou jednotku",IF($C$1="Slowakisch - SK","Skontrolujte baliacu jednotku",IF($C$1="Slowenisch - SI","Preverite embalažno enoto",IF($C$1="Türkisch - TR","Lütfen paketleme birimini kontrol edin",IF($C$1="Ungarisch - HU","Kérjük, ellenőrizze a csomagolási egységet",IF($C$1="Japanisch - JP","梱包単位をご確認ください","Achtung"))))))))))))))))))))))))))))</f>
        <v>Please check the packaging unit</v>
      </c>
      <c r="AA9" s="395"/>
      <c r="AB9" s="396"/>
      <c r="AC9" s="19">
        <f>SUM(Z33:Z38)*AB33</f>
        <v>0</v>
      </c>
      <c r="AD9" s="394" t="str">
        <f>IF($C$1="Deutsch - DE","Bitte prüfen Sie die Verpackung Einheit",IF($C$1="Bulgarisch - BG","Моля, проверете опаковъчната единица",IF($C$1="Dänisch - DK","Tjek venligst emballageenheden",IF($C$1="Englisch - UK","Please check the packaging unit",IF($C$1="Französisch - FR","Veuillez vérifier l'unité d'emballage",IF($C$1="Estnisch - EE","Kontrollige pakendiüksust",IF($C$1="Finnisch - FI","Tarkista pakkausyksikkö",IF($C$1="Griechisch - GR","Ελέγξτε τη μονάδα συσκευασίας",IF($C$1="Isländisch - IS","Vinsamlegast athugaðu umbúðirnar",IF($C$1="Irisch - IE","Seiceáil an t-aonad pacáistithe le do thoil",IF($C$1="Kroatisch - HR","Provjerite jedinicu pakiranja",IF($C$1="Italienisch - IT","Si prega di controllare l'unità di imballaggio",IF($C$1="Litauisch - LT","Patikrinkite pakuotės vienetą",IF($C$1="Maltesisch - MT","Jekk jogħġbok iċċekkja l-unità tal-ippakkjar",IF($C$1="Niederländisch - NL","Controleer de verpakkingseenheid",IF($C$1="Lettisch - LV","Lūdzu, pārbaudiet iepakojuma vienību",IF($C$1="Portugiesisch - PT","Verifique a unidade de embalagem",IF($C$1="Polnisch - PL","Proszę sprawdzić jednostkę opakowania",IF($C$1="Norwegisch - NO","Vennligst sjekk emballasjeenheten",IF($C$1="Rumänisch - RO","Vă rugăm să verificați unitatea de ambalare",IF($C$1="Schwedisch - SE","Kontrollera förpackningsenheten",IF($C$1="Spanisch - ES","Por favor, compruebe la unidad de embalaje",IF($C$1="Tschechisch - CZ","Zkontrolujte prosím obalovou jednotku",IF($C$1="Slowakisch - SK","Skontrolujte baliacu jednotku",IF($C$1="Slowenisch - SI","Preverite embalažno enoto",IF($C$1="Türkisch - TR","Lütfen paketleme birimini kontrol edin",IF($C$1="Ungarisch - HU","Kérjük, ellenőrizze a csomagolási egységet",IF($C$1="Japanisch - JP","梱包単位をご確認ください","Achtung"))))))))))))))))))))))))))))</f>
        <v>Please check the packaging unit</v>
      </c>
      <c r="AE9" s="395"/>
      <c r="AF9" s="396"/>
      <c r="AG9" s="19">
        <f>SUM(AD39:AD43)*AF39</f>
        <v>0</v>
      </c>
    </row>
    <row r="10" spans="1:33" ht="88.15" customHeight="1" thickBot="1" x14ac:dyDescent="0.25">
      <c r="A10" s="31" t="str">
        <f>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New</v>
      </c>
      <c r="B10" s="14" t="str">
        <f>IF($C$1="Deutsch - DE","Produkt Gruppe",IF($C$1="Englisch - UK","Product group",IF($C$1="Kroatisch - HR","Grupa proizvoda",IF($C$1="Bulgarisch - BG","Продуктова група",IF($C$1="Dänisch - DK","Produktgruppe",IF($C$1="Tschechisch - CZ","Skupina produktů",IF($C$1="Niederländisch - NL","Productgroep",IF($C$1="Estnisch - EE","Tooterühma",IF($C$1="Finnisch - FI","Tuoteryhmä",IF($C$1="Französisch - FR","Groupe de produits",IF($C$1="Italienisch - IT","Gruppo di prodotti",IF($C$1="Japanisch - JP","製品グループ",IF($C$1="Griechisch - GR","Ομάδα προϊόντων",IF($C$1="Litauisch - LT","Produktų grupė",IF($C$1="Lettisch - LV","Produktu grupa",IF($C$1="Norwegisch - NO","Produktgruppe",IF($C$1="Rumänisch - RO","Grup de produse",IF($C$1="Polnisch - PL","Grupa produktów",IF($C$1="Portugiesisch - PT","Grupo de produtos",IF($C$1="Spanisch - ES","Grupo de productos",IF($C$1="Slowakisch - SK","Produktovú skupinu",IF($C$1="Slowenisch - SI","Skupina izdelkov",IF($C$1="Isländisch - IS","Vöruflokkur",IF($C$1="Schwedisch - SE","Produktgrupp",IF($C$1="Türkisch - TR","Ürün grubu",IF($C$1="Ungarisch - HU","Termékcsoport",IF($C$1="Maltesisch - MT","Grupp ta' prodotti",IF($C$1="Irisch - IE","Grúpa táirgí","Achtung"))))))))))))))))))))))))))))</f>
        <v>Product group</v>
      </c>
      <c r="C10" s="15" t="str">
        <f>IF($C$1="Deutsch - DE",CONCATENATE("Deutscher Name",CHAR(10),"Botanischer Name"),
IF($C$1="Englisch - UK",CONCATENATE("Local Name",CHAR(10),"Botanical Name",CHAR(10),"German Name"),
IF($C$1="Kroatisch - HR",CONCATENATE("Lokalni naziv",CHAR(10),"Botanički naziv",CHAR(10),"Njemački naziv"),
IF($C$1="Bulgarisch - BG",CONCATENATE("Местно име",CHAR(10),"Ботаническо име",CHAR(10),"Немско име"),
IF($C$1="Tschechisch - CZ",CONCATENATE("Místní název",CHAR(10),"Botanický název",CHAR(10),"Německý název"),
IF($C$1="Dänisch - DK",CONCATENATE("Lokalt navn",CHAR(10),"Botanisk navn",CHAR(10),"Tysk navn"),
IF($C$1="Niederländisch - NL",CONCATENATE("Lokale naam",CHAR(10),"Botanische naam",CHAR(10),"Duitse naam"),
IF($C$1="Finnisch - FI",CONCATENATE("Paikallinen nimi",CHAR(10),"Kasvitieteellinen nimi",CHAR(10),"Saksalainen nimi"),
IF($C$1="Estnisch - EE",CONCATENATE("Kohalik nimi",CHAR(10),"Botaaniline nimi",CHAR(10),"Saksa nimi"),
IF($C$1="Französisch - FR",CONCATENATE("Nom local",CHAR(10),"Nom botanique",CHAR(10),"Nom allemand"),
IF($C$1="Italienisch - IT",CONCATENATE("Nome locale",CHAR(10),"Nome botanico",CHAR(10),"Nome tedesco"),
IF($C$1="Japanisch - JP",CONCATENATE("「地方名」;ZEICHEN(10);「植物名」;ZEICHEN(10);「ドイツ名」"),
IF($C$1="Griechisch - GR",CONCATENATE("Τοπική ονομασία",CHAR(10),"Βοτανική ονομασία",CHAR(10),"Γερμανική ονομασία"),
IF($C$1="Litauisch - LT",CONCATENATE("Vietinis pavadinimas",CHAR(10),"Botaninis pavadinimas",CHAR(10),"Vokiškas pavadinimas"),
IF($C$1="Lettisch - LV",CONCATENATE("Vietējais nosaukums",CHAR(10),"Botāniskais nosaukums",CHAR(10),"Vācu nosaukums"),
IF($C$1="Norwegisch - NO",CONCATENATE("Lokalt navn",CHAR(10),"Botanisk navn",CHAR(10),"Tysk navn"),
IF($C$1="Rumänisch - RO",CONCATENATE("Nume local",CHAR(10),"Nume botanic",CHAR(10),"Nume german"),
IF($C$1="Polnisch - PL",CONCATENATE("Nazwa lokalna",CHAR(10),"Nazwa botaniczna",CHAR(10),"Nazwa niemiecka"),
IF($C$1="Portugiesisch - PT",CONCATENATE("Nome Local",CHAR(10),"Nome Botânico",CHAR(10),"Nome Alemão"),
IF($C$1="Slowenisch - SI",CONCATENATE("Lokalno ime",CHAR(10),"Botanično ime",CHAR(10),"Nemško ime"),
IF($C$1="Spanisch - ES",CONCATENATE("Nombre local",CHAR(10),"Nombre botánico",CHAR(10),"Nombre alemán"),
IF($C$1="Slowakisch - SK",CONCATENATE("Miestny názov",CHAR(10),"Botanický názov",CHAR(10),"Nemecký názov"),
IF($C$1="Schwedisch - SE",CONCATENATE("Lokalt namn",CHAR(10),"Botaniskt namn",CHAR(10),"Tyskt namn"),
IF($C$1="Isländisch - IS",CONCATENATE("Staðbundið nafn",CHAR(10),"grasafræðilegt nafn",CHAR(10),"Þýskt nafn"),
IF($C$1="Türkisch - TR",CONCATENATE("Yerel Ad",CHAR(10),"Botanik Ad",CHAR(10),"Alman Adı"),
IF($C$1="Maltesisch - MT",CONCATENATE("Isem Lokali",CHAR(10),"Isem Botaniku",CHAR(10),"Isem Ġermaniż"),
IF($C$1="Irisch - IE",CONCATENATE("Ainm Áitiúil",CHAR(10),"Ainm Luibheolaíoch",CHAR(10),"Ainm Gearmánach"),
IF($C$1="Ungarisch - HU",CONCATENATE("Helyi név",CHAR(10),"Botanikai név",CHAR(10),"Német név"),"Achtung"))))))))))))))))))))))))))))</f>
        <v>Local Name
Botanical Name
German Name</v>
      </c>
      <c r="D10" s="33" t="str">
        <f>IF($C$1="Deutsch - DE","Gesamt Preis",IF($C$1="Bulgarisch - BG","Обща цена",IF($C$1="Dänisch - DK","Total pris",IF($C$1="Englisch - UK","Total price",IF($C$1="Estnisch - EE","Koguhind",IF($C$1="Finnisch - FI","Kokonaishinta",IF($C$1="Französisch - FR","Prix total",IF($C$1="Isländisch - IS","Heildarverð",IF($C$1="Griechisch - GR","Συνολικό ποσό",IF($C$1="Irisch - IE","Praghas iomlán",IF($C$1="Italienisch - IT","Prezzo totale",IF($C$1="Kroatisch - HR","Ukupna cijena",IF($C$1="Litauisch - LT","Bendra kaina",IF($C$1="Niederländisch - NL","Totale prijs",IF($C$1="Lettisch - LV","Kopējā cena",IF($C$1="Maltesisch - MT","Prezz totali",IF($C$1="Portugiesisch - PT","Preço total",IF($C$1="Norwegisch - NO","Totalpris",IF($C$1="Polnisch - PL","Cena całkowita",IF($C$1="Spanisch - ES","Precio total",IF($C$1="Rumänisch - RO","Pretul total",IF($C$1="Schwedisch - SE","Totalbelopp",IF($C$1="Slowakisch - SK","Celková cena",IF($C$1="Tschechisch - CZ","Celková cena",IF($C$1="Slowenisch - SI","Skupna cena",IF($C$1="Japanisch - JP","合計金額",IF($C$1="Ungarisch - HU","Teljes ár",IF($C$1="Türkisch - TR","Toplam fiyat","Achtung"))))))))))))))))))))))))))))</f>
        <v>Total price</v>
      </c>
      <c r="E10" s="81"/>
      <c r="F10" s="41" t="str">
        <f>IF($C$1="Deutsch - DE","Bestellung Einheiten",IF($C$1="Englisch - UK","Order packaging units",IF($C$1="Bulgarisch - BG","Поръчайте опаковъчни единици",IF($C$1="Dänisch - DK","Bestil emballageenheder",IF($C$1="Estnisch - EE","Tellige pakkeühikud",IF($C$1="Finnisch - FI","Tilaa pakkausyksiköt",IF($C$1="Französisch - FR","Commander des unités d'emballage",IF($C$1="Irisch - IE","Aonaid phacáistithe a ordú",IF($C$1="Isländisch - IS","Pantaðu pökkunareiningar",IF($C$1="Griechisch - GR","Παραγγελία μονάδων συσκευασίας",IF($C$1="Kroatisch - HR","Naručite jedinice pakiranja",IF($C$1="Litauisch - LT","Užsisakykite pakavimo vienetus",IF($C$1="Italienisch - IT","Ordina unità di imballaggio",IF($C$1="Niederländisch - NL","Verpakkingseenheden bestellen",IF($C$1="Maltesisch - MT","Ordna unitajiet tal-ippakkjar",IF($C$1="Lettisch - LV","Pasūtiet iepakojuma vienības",IF($C$1="Polnisch - PL","Zamów jednostki opakowaniowe",IF($C$1="Norwegisch - NO","Bestill pakkeenheter",IF($C$1="Portugiesisch - PT","Encomendar unidades de embalagem",IF($C$1="Rumänisch - RO","Comandați unități de ambalare",IF($C$1="Schwedisch - SE","Beställ förpackningsenheter",IF($C$1="Spanisch - ES","Pedir unidades de embalaje",IF($C$1="Slowenisch - SI","Naročite embalažne enote",IF($C$1="Slowakisch - SK","Objednajte si baliace jednotky",IF($C$1="Tschechisch - CZ","Objednejte balicí jednotky",IF($C$1="Ungarisch - HU","Rendeljen csomagolóegységeket",IF($C$1="Türkisch - TR","Sipariş paketleme birimleri",IF($C$1="Japanisch - JP","梱包単位の注文","Achtung"))))))))))))))))))))))))))))</f>
        <v>Order packaging units</v>
      </c>
      <c r="G10" s="42" t="str">
        <f>IF($C$1="Deutsch - DE","Artikel Nummer",IF($C$1="Englisch - UK","Item number",IF($C$1="Bulgarisch - BG","Номер на артикул",IF($C$1="Dänisch - DK","Varenummer",IF($C$1="Estnisch - EE","Eseme number",IF($C$1="Finnisch - FI","Tuotenumero",IF($C$1="Französisch - FR","Numéro d'article",IF($C$1="Griechisch - GR","Αριθμός αντικειμένου",IF($C$1="Isländisch - IS","Vörunúmer",IF($C$1="Irisch - IE","Uimhir mhíre",IF($C$1="Italienisch - IT","Codice articolo",IF($C$1="Litauisch - LT","Prekės numeris",IF($C$1="Kroatisch - HR","Broj predmeta",IF($C$1="Niederländisch - NL","Item nummer",IF($C$1="Lettisch - LV","Lietas numurs",IF($C$1="Maltesisch - MT","Numru tal-oġġett",IF($C$1="Portugiesisch - PT","Número de item",IF($C$1="Polnisch - PL","Numer przedmiotu",IF($C$1="Norwegisch - NO","Artikkelnummer",IF($C$1="Spanisch - ES","Número de artículo",IF($C$1="Rumänisch - RO","Numărul de articol",IF($C$1="Schwedisch - SE","Artikelnummer",IF($C$1="Slowakisch - SK","Číslo položky",IF($C$1="Slowenisch - SI","Številka artikla",IF($C$1="Tschechisch - CZ","Číslo položky",IF($C$1="Ungarisch - HU","Cikkszám",IF($C$1="Türkisch - TR","Ürün numarası",IF($C$1="Japanisch - JP","商品番号","Achtung"))))))))))))))))))))))))))))</f>
        <v>Item number</v>
      </c>
      <c r="H10" s="43" t="str">
        <f>IF($C$1="Deutsch - DE","Verpackung Einheit",IF($C$1="Englisch - UK","Packaging unit",IF($C$1="Bulgarisch - BG","Опаковъчна единица",IF($C$1="Dänisch - DK","Emballageenhed",IF($C$1="Französisch - FR","Unité de conditionnement",IF($C$1="Finnisch - FI","Pakkausyksikkö",IF($C$1="Estnisch - EE","Pakendiüksus",IF($C$1="Griechisch - GR","Μονάδα συσκευασίας",IF($C$1="Irisch - IE","Aonad pacáistithe",IF($C$1="Isländisch - IS","Pökkunareiningu",IF($C$1="Litauisch - LT","Pakavimo vienetas",IF($C$1="Kroatisch - HR","Jedinica pakiranja",IF($C$1="Italienisch - IT","Unità di imballaggio",IF($C$1="Niederländisch - NL","Verpakkingseenheid",IF($C$1="Maltesisch - MT","Unità tal-ippakkjar",IF($C$1="Lettisch - LV","Iepakojuma vienība",IF($C$1="Polnisch - PL","Jednostka opakowaniowa",IF($C$1="Portugiesisch - PT","Unidade de embalagem",IF($C$1="Norwegisch - NO","Emballasje enhet",IF($C$1="Spanisch - ES","Unidad de empaque",IF($C$1="Schwedisch - SE","Förpackningsenhet",IF($C$1="Rumänisch - RO","Unitate de ambalare",IF($C$1="Slowenisch - SI","Embalažna enota",IF($C$1="Slowakisch - SK","Baliaca jednotka",IF($C$1="Tschechisch - CZ","Obalová jednotka",IF($C$1="Türkisch - TR","Paketleme ünitesi",IF($C$1="Japanisch - JP","包装単位",IF($C$1="Ungarisch - HU","Csomagoló egység","Achtung"))))))))))))))))))))))))))))</f>
        <v>Packaging unit</v>
      </c>
      <c r="I10" s="44" t="str">
        <f>IF($C$1="Deutsch - DE","Preis pro Stück",IF($C$1="Bulgarisch - BG","Цена за брой",IF($C$1="Dänisch - DK","Pris pr stk",IF($C$1="Englisch - UK","Price per piece",IF($C$1="Französisch - FR","Prix ​​par pièce",IF($C$1="Finnisch - FI","Hinta per kappale",IF($C$1="Estnisch - EE","Hind tüki kohta",IF($C$1="Griechisch - GR","Τιμή ανά τεμάχιο",IF($C$1="Irisch - IE","Praghas in aghaidh an phíosa",IF($C$1="Isländisch - IS","Verð á stykki",IF($C$1="Litauisch - LT","Kaina už vienetą",IF($C$1="Italienisch - IT","Prezzo per pezzo",IF($C$1="Kroatisch - HR","Cijena po komadu",IF($C$1="Niederländisch - NL","Prijs per stuk",IF($C$1="Maltesisch - MT","Prezz għal kull biċċa",IF($C$1="Lettisch - LV","Cena par gabalu",IF($C$1="Norwegisch - NO","Pris pr stk",IF($C$1="Polnisch - PL","Cena za sztukę",IF($C$1="Portugiesisch - PT","Preço por peça",IF($C$1="Schwedisch - SE","Pris per styck",IF($C$1="Spanisch - ES","Precio por pieza",IF($C$1="Rumänisch - RO","Pret pe bucata",IF($C$1="Slowenisch - SI","Cena za kos",IF($C$1="Tschechisch - CZ","Cena za kus",IF($C$1="Slowakisch - SK","Cena za kus",IF($C$1="Türkisch - TR","Parça başına fiyat",IF($C$1="Ungarisch - HU","Ár darabonként",IF($C$1="Japanisch - JP","1枚あたりの価格","Achtung"))))))))))))))))))))))))))))</f>
        <v>Price per piece</v>
      </c>
      <c r="J10" s="41" t="str">
        <f>IF($C$1="Deutsch - DE","Bestellung Einheiten",IF($C$1="Englisch - UK","Order packaging units",IF($C$1="Bulgarisch - BG","Поръчайте опаковъчни единици",IF($C$1="Dänisch - DK","Bestil emballageenheder",IF($C$1="Estnisch - EE","Tellige pakkeühikud",IF($C$1="Finnisch - FI","Tilaa pakkausyksiköt",IF($C$1="Französisch - FR","Commander des unités d'emballage",IF($C$1="Irisch - IE","Aonaid phacáistithe a ordú",IF($C$1="Isländisch - IS","Pantaðu pökkunareiningar",IF($C$1="Griechisch - GR","Παραγγελία μονάδων συσκευασίας",IF($C$1="Kroatisch - HR","Naručite jedinice pakiranja",IF($C$1="Litauisch - LT","Užsisakykite pakavimo vienetus",IF($C$1="Italienisch - IT","Ordina unità di imballaggio",IF($C$1="Niederländisch - NL","Verpakkingseenheden bestellen",IF($C$1="Maltesisch - MT","Ordna unitajiet tal-ippakkjar",IF($C$1="Lettisch - LV","Pasūtiet iepakojuma vienības",IF($C$1="Polnisch - PL","Zamów jednostki opakowaniowe",IF($C$1="Norwegisch - NO","Bestill pakkeenheter",IF($C$1="Portugiesisch - PT","Encomendar unidades de embalagem",IF($C$1="Rumänisch - RO","Comandați unități de ambalare",IF($C$1="Schwedisch - SE","Beställ förpackningsenheter",IF($C$1="Spanisch - ES","Pedir unidades de embalaje",IF($C$1="Slowenisch - SI","Naročite embalažne enote",IF($C$1="Slowakisch - SK","Objednajte si baliace jednotky",IF($C$1="Tschechisch - CZ","Objednejte balicí jednotky",IF($C$1="Ungarisch - HU","Rendeljen csomagolóegységeket",IF($C$1="Türkisch - TR","Sipariş paketleme birimleri",IF($C$1="Japanisch - JP","梱包単位の注文","Achtung"))))))))))))))))))))))))))))</f>
        <v>Order packaging units</v>
      </c>
      <c r="K10" s="42" t="str">
        <f>IF($C$1="Deutsch - DE","Artikel Nummer",IF($C$1="Englisch - UK","Item number",IF($C$1="Bulgarisch - BG","Номер на артикул",IF($C$1="Dänisch - DK","Varenummer",IF($C$1="Estnisch - EE","Eseme number",IF($C$1="Finnisch - FI","Tuotenumero",IF($C$1="Französisch - FR","Numéro d'article",IF($C$1="Griechisch - GR","Αριθμός αντικειμένου",IF($C$1="Isländisch - IS","Vörunúmer",IF($C$1="Irisch - IE","Uimhir mhíre",IF($C$1="Italienisch - IT","Codice articolo",IF($C$1="Litauisch - LT","Prekės numeris",IF($C$1="Kroatisch - HR","Broj predmeta",IF($C$1="Niederländisch - NL","Item nummer",IF($C$1="Lettisch - LV","Lietas numurs",IF($C$1="Maltesisch - MT","Numru tal-oġġett",IF($C$1="Portugiesisch - PT","Número de item",IF($C$1="Polnisch - PL","Numer przedmiotu",IF($C$1="Norwegisch - NO","Artikkelnummer",IF($C$1="Spanisch - ES","Número de artículo",IF($C$1="Rumänisch - RO","Numărul de articol",IF($C$1="Schwedisch - SE","Artikelnummer",IF($C$1="Slowakisch - SK","Číslo položky",IF($C$1="Slowenisch - SI","Številka artikla",IF($C$1="Tschechisch - CZ","Číslo položky",IF($C$1="Ungarisch - HU","Cikkszám",IF($C$1="Türkisch - TR","Ürün numarası",IF($C$1="Japanisch - JP","商品番号","Achtung"))))))))))))))))))))))))))))</f>
        <v>Item number</v>
      </c>
      <c r="L10" s="43" t="str">
        <f>IF($C$1="Deutsch - DE","Themen Einheit",IF($C$1="Kroatisch - HR","Tematska jedinica",IF($C$1="Englisch - UK","Theme unit",IF($C$1="Bulgarisch - BG","Тематична единица",IF($C$1="Niederländisch - NL","Thema-eenheid",IF($C$1="Tschechisch - CZ","Tematický celek",IF($C$1="Dänisch - DK","Temaenhed",IF($C$1="Estnisch - EE","Teemaüksus",IF($C$1="Französisch - FR","Unité thématique",IF($C$1="Finnisch - FI","Teemayksikkö",IF($C$1="Griechisch - GR","Θεματική ενότητα",IF($C$1="Japanisch - JP","テーマユニット",IF($C$1="Italienisch - IT","Unità tematica",IF($C$1="Litauisch - LT","Teminis vienetas",IF($C$1="Lettisch - LV","Tēmas vienība",IF($C$1="Norwegisch - NO","Temaenhet",IF($C$1="Portugiesisch - PT","Unidade temática",IF($C$1="Polnisch - PL","Jednostka tematyczna",IF($C$1="Rumänisch - RO","Unitate tematică",IF($C$1="Slowakisch - SK","Tematický celok",IF($C$1="Slowenisch - SI","Tematska enota",IF($C$1="Spanisch - ES","Unidad temática",IF($C$1="Ungarisch - HU","Témaegység",IF($C$1="Türkisch - TR","Tema birimi",IF($C$1="Schwedisch - SE","Temaenhet",IF($C$1="Irisch - IE","Aonad téama",IF($C$1="Isländisch - IS","Þemaeining",IF($C$1="Maltesisch - MT","Unità tematika","Achtung"))))))))))))))))))))))))))))</f>
        <v>Theme unit</v>
      </c>
      <c r="M10" s="44" t="str">
        <f>IF($C$1="Deutsch - DE","Preis pro Stück",IF($C$1="Bulgarisch - BG","Цена за брой",IF($C$1="Dänisch - DK","Pris pr stk",IF($C$1="Englisch - UK","Price per piece",IF($C$1="Französisch - FR","Prix ​​par pièce",IF($C$1="Finnisch - FI","Hinta per kappale",IF($C$1="Estnisch - EE","Hind tüki kohta",IF($C$1="Griechisch - GR","Τιμή ανά τεμάχιο",IF($C$1="Irisch - IE","Praghas in aghaidh an phíosa",IF($C$1="Isländisch - IS","Verð á stykki",IF($C$1="Litauisch - LT","Kaina už vienetą",IF($C$1="Italienisch - IT","Prezzo per pezzo",IF($C$1="Kroatisch - HR","Cijena po komadu",IF($C$1="Niederländisch - NL","Prijs per stuk",IF($C$1="Maltesisch - MT","Prezz għal kull biċċa",IF($C$1="Lettisch - LV","Cena par gabalu",IF($C$1="Norwegisch - NO","Pris pr stk",IF($C$1="Polnisch - PL","Cena za sztukę",IF($C$1="Portugiesisch - PT","Preço por peça",IF($C$1="Schwedisch - SE","Pris per styck",IF($C$1="Spanisch - ES","Precio por pieza",IF($C$1="Rumänisch - RO","Pret pe bucata",IF($C$1="Slowenisch - SI","Cena za kos",IF($C$1="Tschechisch - CZ","Cena za kus",IF($C$1="Slowakisch - SK","Cena za kus",IF($C$1="Türkisch - TR","Parça başına fiyat",IF($C$1="Ungarisch - HU","Ár darabonként",IF($C$1="Japanisch - JP","1枚あたりの価格","Achtung"))))))))))))))))))))))))))))</f>
        <v>Price per piece</v>
      </c>
      <c r="N10" s="41" t="str">
        <f>IF($C$1="Deutsch - DE","Bestellung Einheiten",IF($C$1="Englisch - UK","Order packaging units",IF($C$1="Bulgarisch - BG","Поръчайте опаковъчни единици",IF($C$1="Dänisch - DK","Bestil emballageenheder",IF($C$1="Estnisch - EE","Tellige pakkeühikud",IF($C$1="Finnisch - FI","Tilaa pakkausyksiköt",IF($C$1="Französisch - FR","Commander des unités d'emballage",IF($C$1="Irisch - IE","Aonaid phacáistithe a ordú",IF($C$1="Isländisch - IS","Pantaðu pökkunareiningar",IF($C$1="Griechisch - GR","Παραγγελία μονάδων συσκευασίας",IF($C$1="Kroatisch - HR","Naručite jedinice pakiranja",IF($C$1="Litauisch - LT","Užsisakykite pakavimo vienetus",IF($C$1="Italienisch - IT","Ordina unità di imballaggio",IF($C$1="Niederländisch - NL","Verpakkingseenheden bestellen",IF($C$1="Maltesisch - MT","Ordna unitajiet tal-ippakkjar",IF($C$1="Lettisch - LV","Pasūtiet iepakojuma vienības",IF($C$1="Polnisch - PL","Zamów jednostki opakowaniowe",IF($C$1="Norwegisch - NO","Bestill pakkeenheter",IF($C$1="Portugiesisch - PT","Encomendar unidades de embalagem",IF($C$1="Rumänisch - RO","Comandați unități de ambalare",IF($C$1="Schwedisch - SE","Beställ förpackningsenheter",IF($C$1="Spanisch - ES","Pedir unidades de embalaje",IF($C$1="Slowenisch - SI","Naročite embalažne enote",IF($C$1="Slowakisch - SK","Objednajte si baliace jednotky",IF($C$1="Tschechisch - CZ","Objednejte balicí jednotky",IF($C$1="Ungarisch - HU","Rendeljen csomagolóegységeket",IF($C$1="Türkisch - TR","Sipariş paketleme birimleri",IF($C$1="Japanisch - JP","梱包単位の注文","Achtung"))))))))))))))))))))))))))))</f>
        <v>Order packaging units</v>
      </c>
      <c r="O10" s="42" t="str">
        <f>IF($C$1="Deutsch - DE","Artikel Nummer",IF($C$1="Englisch - UK","Item number",IF($C$1="Bulgarisch - BG","Номер на артикул",IF($C$1="Dänisch - DK","Varenummer",IF($C$1="Estnisch - EE","Eseme number",IF($C$1="Finnisch - FI","Tuotenumero",IF($C$1="Französisch - FR","Numéro d'article",IF($C$1="Griechisch - GR","Αριθμός αντικειμένου",IF($C$1="Isländisch - IS","Vörunúmer",IF($C$1="Irisch - IE","Uimhir mhíre",IF($C$1="Italienisch - IT","Codice articolo",IF($C$1="Litauisch - LT","Prekės numeris",IF($C$1="Kroatisch - HR","Broj predmeta",IF($C$1="Niederländisch - NL","Item nummer",IF($C$1="Lettisch - LV","Lietas numurs",IF($C$1="Maltesisch - MT","Numru tal-oġġett",IF($C$1="Portugiesisch - PT","Número de item",IF($C$1="Polnisch - PL","Numer przedmiotu",IF($C$1="Norwegisch - NO","Artikkelnummer",IF($C$1="Spanisch - ES","Número de artículo",IF($C$1="Rumänisch - RO","Numărul de articol",IF($C$1="Schwedisch - SE","Artikelnummer",IF($C$1="Slowakisch - SK","Číslo položky",IF($C$1="Slowenisch - SI","Številka artikla",IF($C$1="Tschechisch - CZ","Číslo položky",IF($C$1="Ungarisch - HU","Cikkszám",IF($C$1="Türkisch - TR","Ürün numarası",IF($C$1="Japanisch - JP","商品番号","Achtung"))))))))))))))))))))))))))))</f>
        <v>Item number</v>
      </c>
      <c r="P10" s="43" t="str">
        <f>IF($C$1="Deutsch - DE","Themen Einheit",IF($C$1="Kroatisch - HR","Tematska jedinica",IF($C$1="Englisch - UK","Theme unit",IF($C$1="Bulgarisch - BG","Тематична единица",IF($C$1="Niederländisch - NL","Thema-eenheid",IF($C$1="Tschechisch - CZ","Tematický celek",IF($C$1="Dänisch - DK","Temaenhed",IF($C$1="Estnisch - EE","Teemaüksus",IF($C$1="Französisch - FR","Unité thématique",IF($C$1="Finnisch - FI","Teemayksikkö",IF($C$1="Griechisch - GR","Θεματική ενότητα",IF($C$1="Japanisch - JP","テーマユニット",IF($C$1="Italienisch - IT","Unità tematica",IF($C$1="Litauisch - LT","Teminis vienetas",IF($C$1="Lettisch - LV","Tēmas vienība",IF($C$1="Norwegisch - NO","Temaenhet",IF($C$1="Portugiesisch - PT","Unidade temática",IF($C$1="Polnisch - PL","Jednostka tematyczna",IF($C$1="Rumänisch - RO","Unitate tematică",IF($C$1="Slowakisch - SK","Tematický celok",IF($C$1="Slowenisch - SI","Tematska enota",IF($C$1="Spanisch - ES","Unidad temática",IF($C$1="Ungarisch - HU","Témaegység",IF($C$1="Türkisch - TR","Tema birimi",IF($C$1="Schwedisch - SE","Temaenhet",IF($C$1="Irisch - IE","Aonad téama",IF($C$1="Isländisch - IS","Þemaeining",IF($C$1="Maltesisch - MT","Unità tematika","Achtung"))))))))))))))))))))))))))))</f>
        <v>Theme unit</v>
      </c>
      <c r="Q10" s="44" t="str">
        <f>IF($C$1="Deutsch - DE","Preis pro Stück",IF($C$1="Bulgarisch - BG","Цена за брой",IF($C$1="Dänisch - DK","Pris pr stk",IF($C$1="Englisch - UK","Price per piece",IF($C$1="Französisch - FR","Prix ​​par pièce",IF($C$1="Finnisch - FI","Hinta per kappale",IF($C$1="Estnisch - EE","Hind tüki kohta",IF($C$1="Griechisch - GR","Τιμή ανά τεμάχιο",IF($C$1="Irisch - IE","Praghas in aghaidh an phíosa",IF($C$1="Isländisch - IS","Verð á stykki",IF($C$1="Litauisch - LT","Kaina už vienetą",IF($C$1="Italienisch - IT","Prezzo per pezzo",IF($C$1="Kroatisch - HR","Cijena po komadu",IF($C$1="Niederländisch - NL","Prijs per stuk",IF($C$1="Maltesisch - MT","Prezz għal kull biċċa",IF($C$1="Lettisch - LV","Cena par gabalu",IF($C$1="Norwegisch - NO","Pris pr stk",IF($C$1="Polnisch - PL","Cena za sztukę",IF($C$1="Portugiesisch - PT","Preço por peça",IF($C$1="Schwedisch - SE","Pris per styck",IF($C$1="Spanisch - ES","Precio por pieza",IF($C$1="Rumänisch - RO","Pret pe bucata",IF($C$1="Slowenisch - SI","Cena za kos",IF($C$1="Tschechisch - CZ","Cena za kus",IF($C$1="Slowakisch - SK","Cena za kus",IF($C$1="Türkisch - TR","Parça başına fiyat",IF($C$1="Ungarisch - HU","Ár darabonként",IF($C$1="Japanisch - JP","1枚あたりの価格","Achtung"))))))))))))))))))))))))))))</f>
        <v>Price per piece</v>
      </c>
      <c r="R10" s="41" t="str">
        <f>IF($C$1="Deutsch - DE","Bestellung Einheiten",IF($C$1="Englisch - UK","Order packaging units",IF($C$1="Bulgarisch - BG","Поръчайте опаковъчни единици",IF($C$1="Dänisch - DK","Bestil emballageenheder",IF($C$1="Estnisch - EE","Tellige pakkeühikud",IF($C$1="Finnisch - FI","Tilaa pakkausyksiköt",IF($C$1="Französisch - FR","Commander des unités d'emballage",IF($C$1="Irisch - IE","Aonaid phacáistithe a ordú",IF($C$1="Isländisch - IS","Pantaðu pökkunareiningar",IF($C$1="Griechisch - GR","Παραγγελία μονάδων συσκευασίας",IF($C$1="Kroatisch - HR","Naručite jedinice pakiranja",IF($C$1="Litauisch - LT","Užsisakykite pakavimo vienetus",IF($C$1="Italienisch - IT","Ordina unità di imballaggio",IF($C$1="Niederländisch - NL","Verpakkingseenheden bestellen",IF($C$1="Maltesisch - MT","Ordna unitajiet tal-ippakkjar",IF($C$1="Lettisch - LV","Pasūtiet iepakojuma vienības",IF($C$1="Polnisch - PL","Zamów jednostki opakowaniowe",IF($C$1="Norwegisch - NO","Bestill pakkeenheter",IF($C$1="Portugiesisch - PT","Encomendar unidades de embalagem",IF($C$1="Rumänisch - RO","Comandați unități de ambalare",IF($C$1="Schwedisch - SE","Beställ förpackningsenheter",IF($C$1="Spanisch - ES","Pedir unidades de embalaje",IF($C$1="Slowenisch - SI","Naročite embalažne enote",IF($C$1="Slowakisch - SK","Objednajte si baliace jednotky",IF($C$1="Tschechisch - CZ","Objednejte balicí jednotky",IF($C$1="Ungarisch - HU","Rendeljen csomagolóegységeket",IF($C$1="Türkisch - TR","Sipariş paketleme birimleri",IF($C$1="Japanisch - JP","梱包単位の注文","Achtung"))))))))))))))))))))))))))))</f>
        <v>Order packaging units</v>
      </c>
      <c r="S10" s="42" t="str">
        <f>IF($C$1="Deutsch - DE","Artikel Nummer",IF($C$1="Englisch - UK","Item number",IF($C$1="Bulgarisch - BG","Номер на артикул",IF($C$1="Dänisch - DK","Varenummer",IF($C$1="Estnisch - EE","Eseme number",IF($C$1="Finnisch - FI","Tuotenumero",IF($C$1="Französisch - FR","Numéro d'article",IF($C$1="Griechisch - GR","Αριθμός αντικειμένου",IF($C$1="Isländisch - IS","Vörunúmer",IF($C$1="Irisch - IE","Uimhir mhíre",IF($C$1="Italienisch - IT","Codice articolo",IF($C$1="Litauisch - LT","Prekės numeris",IF($C$1="Kroatisch - HR","Broj predmeta",IF($C$1="Niederländisch - NL","Item nummer",IF($C$1="Lettisch - LV","Lietas numurs",IF($C$1="Maltesisch - MT","Numru tal-oġġett",IF($C$1="Portugiesisch - PT","Número de item",IF($C$1="Polnisch - PL","Numer przedmiotu",IF($C$1="Norwegisch - NO","Artikkelnummer",IF($C$1="Spanisch - ES","Número de artículo",IF($C$1="Rumänisch - RO","Numărul de articol",IF($C$1="Schwedisch - SE","Artikelnummer",IF($C$1="Slowakisch - SK","Číslo položky",IF($C$1="Slowenisch - SI","Številka artikla",IF($C$1="Tschechisch - CZ","Číslo položky",IF($C$1="Ungarisch - HU","Cikkszám",IF($C$1="Türkisch - TR","Ürün numarası",IF($C$1="Japanisch - JP","商品番号","Achtung"))))))))))))))))))))))))))))</f>
        <v>Item number</v>
      </c>
      <c r="T10" s="43" t="str">
        <f>IF($C$1="Deutsch - DE","Themen Einheit",IF($C$1="Kroatisch - HR","Tematska jedinica",IF($C$1="Englisch - UK","Theme unit",IF($C$1="Bulgarisch - BG","Тематична единица",IF($C$1="Niederländisch - NL","Thema-eenheid",IF($C$1="Tschechisch - CZ","Tematický celek",IF($C$1="Dänisch - DK","Temaenhed",IF($C$1="Estnisch - EE","Teemaüksus",IF($C$1="Französisch - FR","Unité thématique",IF($C$1="Finnisch - FI","Teemayksikkö",IF($C$1="Griechisch - GR","Θεματική ενότητα",IF($C$1="Japanisch - JP","テーマユニット",IF($C$1="Italienisch - IT","Unità tematica",IF($C$1="Litauisch - LT","Teminis vienetas",IF($C$1="Lettisch - LV","Tēmas vienība",IF($C$1="Norwegisch - NO","Temaenhet",IF($C$1="Portugiesisch - PT","Unidade temática",IF($C$1="Polnisch - PL","Jednostka tematyczna",IF($C$1="Rumänisch - RO","Unitate tematică",IF($C$1="Slowakisch - SK","Tematický celok",IF($C$1="Slowenisch - SI","Tematska enota",IF($C$1="Spanisch - ES","Unidad temática",IF($C$1="Ungarisch - HU","Témaegység",IF($C$1="Türkisch - TR","Tema birimi",IF($C$1="Schwedisch - SE","Temaenhet",IF($C$1="Irisch - IE","Aonad téama",IF($C$1="Isländisch - IS","Þemaeining",IF($C$1="Maltesisch - MT","Unità tematika","Achtung"))))))))))))))))))))))))))))</f>
        <v>Theme unit</v>
      </c>
      <c r="U10" s="44" t="str">
        <f>IF($C$1="Deutsch - DE","Preis pro Stück",IF($C$1="Bulgarisch - BG","Цена за брой",IF($C$1="Dänisch - DK","Pris pr stk",IF($C$1="Englisch - UK","Price per piece",IF($C$1="Französisch - FR","Prix ​​par pièce",IF($C$1="Finnisch - FI","Hinta per kappale",IF($C$1="Estnisch - EE","Hind tüki kohta",IF($C$1="Griechisch - GR","Τιμή ανά τεμάχιο",IF($C$1="Irisch - IE","Praghas in aghaidh an phíosa",IF($C$1="Isländisch - IS","Verð á stykki",IF($C$1="Litauisch - LT","Kaina už vienetą",IF($C$1="Italienisch - IT","Prezzo per pezzo",IF($C$1="Kroatisch - HR","Cijena po komadu",IF($C$1="Niederländisch - NL","Prijs per stuk",IF($C$1="Maltesisch - MT","Prezz għal kull biċċa",IF($C$1="Lettisch - LV","Cena par gabalu",IF($C$1="Norwegisch - NO","Pris pr stk",IF($C$1="Polnisch - PL","Cena za sztukę",IF($C$1="Portugiesisch - PT","Preço por peça",IF($C$1="Schwedisch - SE","Pris per styck",IF($C$1="Spanisch - ES","Precio por pieza",IF($C$1="Rumänisch - RO","Pret pe bucata",IF($C$1="Slowenisch - SI","Cena za kos",IF($C$1="Tschechisch - CZ","Cena za kus",IF($C$1="Slowakisch - SK","Cena za kus",IF($C$1="Türkisch - TR","Parça başına fiyat",IF($C$1="Ungarisch - HU","Ár darabonként",IF($C$1="Japanisch - JP","1枚あたりの価格","Achtung"))))))))))))))))))))))))))))</f>
        <v>Price per piece</v>
      </c>
      <c r="V10" s="41" t="str">
        <f>IF($C$1="Deutsch - DE","Bestellung Einheiten",IF($C$1="Englisch - UK","Order packaging units",IF($C$1="Bulgarisch - BG","Поръчайте опаковъчни единици",IF($C$1="Dänisch - DK","Bestil emballageenheder",IF($C$1="Estnisch - EE","Tellige pakkeühikud",IF($C$1="Finnisch - FI","Tilaa pakkausyksiköt",IF($C$1="Französisch - FR","Commander des unités d'emballage",IF($C$1="Irisch - IE","Aonaid phacáistithe a ordú",IF($C$1="Isländisch - IS","Pantaðu pökkunareiningar",IF($C$1="Griechisch - GR","Παραγγελία μονάδων συσκευασίας",IF($C$1="Kroatisch - HR","Naručite jedinice pakiranja",IF($C$1="Litauisch - LT","Užsisakykite pakavimo vienetus",IF($C$1="Italienisch - IT","Ordina unità di imballaggio",IF($C$1="Niederländisch - NL","Verpakkingseenheden bestellen",IF($C$1="Maltesisch - MT","Ordna unitajiet tal-ippakkjar",IF($C$1="Lettisch - LV","Pasūtiet iepakojuma vienības",IF($C$1="Polnisch - PL","Zamów jednostki opakowaniowe",IF($C$1="Norwegisch - NO","Bestill pakkeenheter",IF($C$1="Portugiesisch - PT","Encomendar unidades de embalagem",IF($C$1="Rumänisch - RO","Comandați unități de ambalare",IF($C$1="Schwedisch - SE","Beställ förpackningsenheter",IF($C$1="Spanisch - ES","Pedir unidades de embalaje",IF($C$1="Slowenisch - SI","Naročite embalažne enote",IF($C$1="Slowakisch - SK","Objednajte si baliace jednotky",IF($C$1="Tschechisch - CZ","Objednejte balicí jednotky",IF($C$1="Ungarisch - HU","Rendeljen csomagolóegységeket",IF($C$1="Türkisch - TR","Sipariş paketleme birimleri",IF($C$1="Japanisch - JP","梱包単位の注文","Achtung"))))))))))))))))))))))))))))</f>
        <v>Order packaging units</v>
      </c>
      <c r="W10" s="42" t="str">
        <f>IF($C$1="Deutsch - DE","Artikel Nummer",IF($C$1="Englisch - UK","Item number",IF($C$1="Bulgarisch - BG","Номер на артикул",IF($C$1="Dänisch - DK","Varenummer",IF($C$1="Estnisch - EE","Eseme number",IF($C$1="Finnisch - FI","Tuotenumero",IF($C$1="Französisch - FR","Numéro d'article",IF($C$1="Griechisch - GR","Αριθμός αντικειμένου",IF($C$1="Isländisch - IS","Vörunúmer",IF($C$1="Irisch - IE","Uimhir mhíre",IF($C$1="Italienisch - IT","Codice articolo",IF($C$1="Litauisch - LT","Prekės numeris",IF($C$1="Kroatisch - HR","Broj predmeta",IF($C$1="Niederländisch - NL","Item nummer",IF($C$1="Lettisch - LV","Lietas numurs",IF($C$1="Maltesisch - MT","Numru tal-oġġett",IF($C$1="Portugiesisch - PT","Número de item",IF($C$1="Polnisch - PL","Numer przedmiotu",IF($C$1="Norwegisch - NO","Artikkelnummer",IF($C$1="Spanisch - ES","Número de artículo",IF($C$1="Rumänisch - RO","Numărul de articol",IF($C$1="Schwedisch - SE","Artikelnummer",IF($C$1="Slowakisch - SK","Číslo položky",IF($C$1="Slowenisch - SI","Številka artikla",IF($C$1="Tschechisch - CZ","Číslo položky",IF($C$1="Ungarisch - HU","Cikkszám",IF($C$1="Türkisch - TR","Ürün numarası",IF($C$1="Japanisch - JP","商品番号","Achtung"))))))))))))))))))))))))))))</f>
        <v>Item number</v>
      </c>
      <c r="X10" s="43" t="str">
        <f>IF($C$1="Deutsch - DE","Themen Einheit",IF($C$1="Kroatisch - HR","Tematska jedinica",IF($C$1="Englisch - UK","Theme unit",IF($C$1="Bulgarisch - BG","Тематична единица",IF($C$1="Niederländisch - NL","Thema-eenheid",IF($C$1="Tschechisch - CZ","Tematický celek",IF($C$1="Dänisch - DK","Temaenhed",IF($C$1="Estnisch - EE","Teemaüksus",IF($C$1="Französisch - FR","Unité thématique",IF($C$1="Finnisch - FI","Teemayksikkö",IF($C$1="Griechisch - GR","Θεματική ενότητα",IF($C$1="Japanisch - JP","テーマユニット",IF($C$1="Italienisch - IT","Unità tematica",IF($C$1="Litauisch - LT","Teminis vienetas",IF($C$1="Lettisch - LV","Tēmas vienība",IF($C$1="Norwegisch - NO","Temaenhet",IF($C$1="Portugiesisch - PT","Unidade temática",IF($C$1="Polnisch - PL","Jednostka tematyczna",IF($C$1="Rumänisch - RO","Unitate tematică",IF($C$1="Slowakisch - SK","Tematický celok",IF($C$1="Slowenisch - SI","Tematska enota",IF($C$1="Spanisch - ES","Unidad temática",IF($C$1="Ungarisch - HU","Témaegység",IF($C$1="Türkisch - TR","Tema birimi",IF($C$1="Schwedisch - SE","Temaenhet",IF($C$1="Irisch - IE","Aonad téama",IF($C$1="Isländisch - IS","Þemaeining",IF($C$1="Maltesisch - MT","Unità tematika","Achtung"))))))))))))))))))))))))))))</f>
        <v>Theme unit</v>
      </c>
      <c r="Y10" s="44" t="str">
        <f>IF($C$1="Deutsch - DE","Preis pro Stück",IF($C$1="Bulgarisch - BG","Цена за брой",IF($C$1="Dänisch - DK","Pris pr stk",IF($C$1="Englisch - UK","Price per piece",IF($C$1="Französisch - FR","Prix ​​par pièce",IF($C$1="Finnisch - FI","Hinta per kappale",IF($C$1="Estnisch - EE","Hind tüki kohta",IF($C$1="Griechisch - GR","Τιμή ανά τεμάχιο",IF($C$1="Irisch - IE","Praghas in aghaidh an phíosa",IF($C$1="Isländisch - IS","Verð á stykki",IF($C$1="Litauisch - LT","Kaina už vienetą",IF($C$1="Italienisch - IT","Prezzo per pezzo",IF($C$1="Kroatisch - HR","Cijena po komadu",IF($C$1="Niederländisch - NL","Prijs per stuk",IF($C$1="Maltesisch - MT","Prezz għal kull biċċa",IF($C$1="Lettisch - LV","Cena par gabalu",IF($C$1="Norwegisch - NO","Pris pr stk",IF($C$1="Polnisch - PL","Cena za sztukę",IF($C$1="Portugiesisch - PT","Preço por peça",IF($C$1="Schwedisch - SE","Pris per styck",IF($C$1="Spanisch - ES","Precio por pieza",IF($C$1="Rumänisch - RO","Pret pe bucata",IF($C$1="Slowenisch - SI","Cena za kos",IF($C$1="Tschechisch - CZ","Cena za kus",IF($C$1="Slowakisch - SK","Cena za kus",IF($C$1="Türkisch - TR","Parça başına fiyat",IF($C$1="Ungarisch - HU","Ár darabonként",IF($C$1="Japanisch - JP","1枚あたりの価格","Achtung"))))))))))))))))))))))))))))</f>
        <v>Price per piece</v>
      </c>
      <c r="Z10" s="41" t="str">
        <f>IF($C$1="Deutsch - DE","Bestellung Einheiten",IF($C$1="Englisch - UK","Order packaging units",IF($C$1="Bulgarisch - BG","Поръчайте опаковъчни единици",IF($C$1="Dänisch - DK","Bestil emballageenheder",IF($C$1="Estnisch - EE","Tellige pakkeühikud",IF($C$1="Finnisch - FI","Tilaa pakkausyksiköt",IF($C$1="Französisch - FR","Commander des unités d'emballage",IF($C$1="Irisch - IE","Aonaid phacáistithe a ordú",IF($C$1="Isländisch - IS","Pantaðu pökkunareiningar",IF($C$1="Griechisch - GR","Παραγγελία μονάδων συσκευασίας",IF($C$1="Kroatisch - HR","Naručite jedinice pakiranja",IF($C$1="Litauisch - LT","Užsisakykite pakavimo vienetus",IF($C$1="Italienisch - IT","Ordina unità di imballaggio",IF($C$1="Niederländisch - NL","Verpakkingseenheden bestellen",IF($C$1="Maltesisch - MT","Ordna unitajiet tal-ippakkjar",IF($C$1="Lettisch - LV","Pasūtiet iepakojuma vienības",IF($C$1="Polnisch - PL","Zamów jednostki opakowaniowe",IF($C$1="Norwegisch - NO","Bestill pakkeenheter",IF($C$1="Portugiesisch - PT","Encomendar unidades de embalagem",IF($C$1="Rumänisch - RO","Comandați unități de ambalare",IF($C$1="Schwedisch - SE","Beställ förpackningsenheter",IF($C$1="Spanisch - ES","Pedir unidades de embalaje",IF($C$1="Slowenisch - SI","Naročite embalažne enote",IF($C$1="Slowakisch - SK","Objednajte si baliace jednotky",IF($C$1="Tschechisch - CZ","Objednejte balicí jednotky",IF($C$1="Ungarisch - HU","Rendeljen csomagolóegységeket",IF($C$1="Türkisch - TR","Sipariş paketleme birimleri",IF($C$1="Japanisch - JP","梱包単位の注文","Achtung"))))))))))))))))))))))))))))</f>
        <v>Order packaging units</v>
      </c>
      <c r="AA10" s="42" t="str">
        <f>IF($C$1="Deutsch - DE","Artikel Nummer",IF($C$1="Englisch - UK","Item number",IF($C$1="Bulgarisch - BG","Номер на артикул",IF($C$1="Dänisch - DK","Varenummer",IF($C$1="Estnisch - EE","Eseme number",IF($C$1="Finnisch - FI","Tuotenumero",IF($C$1="Französisch - FR","Numéro d'article",IF($C$1="Griechisch - GR","Αριθμός αντικειμένου",IF($C$1="Isländisch - IS","Vörunúmer",IF($C$1="Irisch - IE","Uimhir mhíre",IF($C$1="Italienisch - IT","Codice articolo",IF($C$1="Litauisch - LT","Prekės numeris",IF($C$1="Kroatisch - HR","Broj predmeta",IF($C$1="Niederländisch - NL","Item nummer",IF($C$1="Lettisch - LV","Lietas numurs",IF($C$1="Maltesisch - MT","Numru tal-oġġett",IF($C$1="Portugiesisch - PT","Número de item",IF($C$1="Polnisch - PL","Numer przedmiotu",IF($C$1="Norwegisch - NO","Artikkelnummer",IF($C$1="Spanisch - ES","Número de artículo",IF($C$1="Rumänisch - RO","Numărul de articol",IF($C$1="Schwedisch - SE","Artikelnummer",IF($C$1="Slowakisch - SK","Číslo položky",IF($C$1="Slowenisch - SI","Številka artikla",IF($C$1="Tschechisch - CZ","Číslo položky",IF($C$1="Ungarisch - HU","Cikkszám",IF($C$1="Türkisch - TR","Ürün numarası",IF($C$1="Japanisch - JP","商品番号","Achtung"))))))))))))))))))))))))))))</f>
        <v>Item number</v>
      </c>
      <c r="AB10" s="43" t="str">
        <f>IF($C$1="Deutsch - DE","Themen Einheit",IF($C$1="Kroatisch - HR","Tematska jedinica",IF($C$1="Englisch - UK","Theme unit",IF($C$1="Bulgarisch - BG","Тематична единица",IF($C$1="Niederländisch - NL","Thema-eenheid",IF($C$1="Tschechisch - CZ","Tematický celek",IF($C$1="Dänisch - DK","Temaenhed",IF($C$1="Estnisch - EE","Teemaüksus",IF($C$1="Französisch - FR","Unité thématique",IF($C$1="Finnisch - FI","Teemayksikkö",IF($C$1="Griechisch - GR","Θεματική ενότητα",IF($C$1="Japanisch - JP","テーマユニット",IF($C$1="Italienisch - IT","Unità tematica",IF($C$1="Litauisch - LT","Teminis vienetas",IF($C$1="Lettisch - LV","Tēmas vienība",IF($C$1="Norwegisch - NO","Temaenhet",IF($C$1="Portugiesisch - PT","Unidade temática",IF($C$1="Polnisch - PL","Jednostka tematyczna",IF($C$1="Rumänisch - RO","Unitate tematică",IF($C$1="Slowakisch - SK","Tematický celok",IF($C$1="Slowenisch - SI","Tematska enota",IF($C$1="Spanisch - ES","Unidad temática",IF($C$1="Ungarisch - HU","Témaegység",IF($C$1="Türkisch - TR","Tema birimi",IF($C$1="Schwedisch - SE","Temaenhet",IF($C$1="Irisch - IE","Aonad téama",IF($C$1="Isländisch - IS","Þemaeining",IF($C$1="Maltesisch - MT","Unità tematika","Achtung"))))))))))))))))))))))))))))</f>
        <v>Theme unit</v>
      </c>
      <c r="AC10" s="44" t="str">
        <f>IF($C$1="Deutsch - DE","Preis pro Stück",IF($C$1="Bulgarisch - BG","Цена за брой",IF($C$1="Dänisch - DK","Pris pr stk",IF($C$1="Englisch - UK","Price per piece",IF($C$1="Französisch - FR","Prix ​​par pièce",IF($C$1="Finnisch - FI","Hinta per kappale",IF($C$1="Estnisch - EE","Hind tüki kohta",IF($C$1="Griechisch - GR","Τιμή ανά τεμάχιο",IF($C$1="Irisch - IE","Praghas in aghaidh an phíosa",IF($C$1="Isländisch - IS","Verð á stykki",IF($C$1="Litauisch - LT","Kaina už vienetą",IF($C$1="Italienisch - IT","Prezzo per pezzo",IF($C$1="Kroatisch - HR","Cijena po komadu",IF($C$1="Niederländisch - NL","Prijs per stuk",IF($C$1="Maltesisch - MT","Prezz għal kull biċċa",IF($C$1="Lettisch - LV","Cena par gabalu",IF($C$1="Norwegisch - NO","Pris pr stk",IF($C$1="Polnisch - PL","Cena za sztukę",IF($C$1="Portugiesisch - PT","Preço por peça",IF($C$1="Schwedisch - SE","Pris per styck",IF($C$1="Spanisch - ES","Precio por pieza",IF($C$1="Rumänisch - RO","Pret pe bucata",IF($C$1="Slowenisch - SI","Cena za kos",IF($C$1="Tschechisch - CZ","Cena za kus",IF($C$1="Slowakisch - SK","Cena za kus",IF($C$1="Türkisch - TR","Parça başına fiyat",IF($C$1="Ungarisch - HU","Ár darabonként",IF($C$1="Japanisch - JP","1枚あたりの価格","Achtung"))))))))))))))))))))))))))))</f>
        <v>Price per piece</v>
      </c>
      <c r="AD10" s="41" t="str">
        <f>IF($C$1="Deutsch - DE","Bestellung Einheiten",IF($C$1="Englisch - UK","Order packaging units",IF($C$1="Bulgarisch - BG","Поръчайте опаковъчни единици",IF($C$1="Dänisch - DK","Bestil emballageenheder",IF($C$1="Estnisch - EE","Tellige pakkeühikud",IF($C$1="Finnisch - FI","Tilaa pakkausyksiköt",IF($C$1="Französisch - FR","Commander des unités d'emballage",IF($C$1="Irisch - IE","Aonaid phacáistithe a ordú",IF($C$1="Isländisch - IS","Pantaðu pökkunareiningar",IF($C$1="Griechisch - GR","Παραγγελία μονάδων συσκευασίας",IF($C$1="Kroatisch - HR","Naručite jedinice pakiranja",IF($C$1="Litauisch - LT","Užsisakykite pakavimo vienetus",IF($C$1="Italienisch - IT","Ordina unità di imballaggio",IF($C$1="Niederländisch - NL","Verpakkingseenheden bestellen",IF($C$1="Maltesisch - MT","Ordna unitajiet tal-ippakkjar",IF($C$1="Lettisch - LV","Pasūtiet iepakojuma vienības",IF($C$1="Polnisch - PL","Zamów jednostki opakowaniowe",IF($C$1="Norwegisch - NO","Bestill pakkeenheter",IF($C$1="Portugiesisch - PT","Encomendar unidades de embalagem",IF($C$1="Rumänisch - RO","Comandați unități de ambalare",IF($C$1="Schwedisch - SE","Beställ förpackningsenheter",IF($C$1="Spanisch - ES","Pedir unidades de embalaje",IF($C$1="Slowenisch - SI","Naročite embalažne enote",IF($C$1="Slowakisch - SK","Objednajte si baliace jednotky",IF($C$1="Tschechisch - CZ","Objednejte balicí jednotky",IF($C$1="Ungarisch - HU","Rendeljen csomagolóegységeket",IF($C$1="Türkisch - TR","Sipariş paketleme birimleri",IF($C$1="Japanisch - JP","梱包単位の注文","Achtung"))))))))))))))))))))))))))))</f>
        <v>Order packaging units</v>
      </c>
      <c r="AE10" s="42" t="str">
        <f>IF($C$1="Deutsch - DE","Artikel Nummer",IF($C$1="Englisch - UK","Item number",IF($C$1="Bulgarisch - BG","Номер на артикул",IF($C$1="Dänisch - DK","Varenummer",IF($C$1="Estnisch - EE","Eseme number",IF($C$1="Finnisch - FI","Tuotenumero",IF($C$1="Französisch - FR","Numéro d'article",IF($C$1="Griechisch - GR","Αριθμός αντικειμένου",IF($C$1="Isländisch - IS","Vörunúmer",IF($C$1="Irisch - IE","Uimhir mhíre",IF($C$1="Italienisch - IT","Codice articolo",IF($C$1="Litauisch - LT","Prekės numeris",IF($C$1="Kroatisch - HR","Broj predmeta",IF($C$1="Niederländisch - NL","Item nummer",IF($C$1="Lettisch - LV","Lietas numurs",IF($C$1="Maltesisch - MT","Numru tal-oġġett",IF($C$1="Portugiesisch - PT","Número de item",IF($C$1="Polnisch - PL","Numer przedmiotu",IF($C$1="Norwegisch - NO","Artikkelnummer",IF($C$1="Spanisch - ES","Número de artículo",IF($C$1="Rumänisch - RO","Numărul de articol",IF($C$1="Schwedisch - SE","Artikelnummer",IF($C$1="Slowakisch - SK","Číslo položky",IF($C$1="Slowenisch - SI","Številka artikla",IF($C$1="Tschechisch - CZ","Číslo položky",IF($C$1="Ungarisch - HU","Cikkszám",IF($C$1="Türkisch - TR","Ürün numarası",IF($C$1="Japanisch - JP","商品番号","Achtung"))))))))))))))))))))))))))))</f>
        <v>Item number</v>
      </c>
      <c r="AF10" s="43" t="str">
        <f>IF($C$1="Deutsch - DE","Themen Einheit",IF($C$1="Kroatisch - HR","Tematska jedinica",IF($C$1="Englisch - UK","Theme unit",IF($C$1="Bulgarisch - BG","Тематична единица",IF($C$1="Niederländisch - NL","Thema-eenheid",IF($C$1="Tschechisch - CZ","Tematický celek",IF($C$1="Dänisch - DK","Temaenhed",IF($C$1="Estnisch - EE","Teemaüksus",IF($C$1="Französisch - FR","Unité thématique",IF($C$1="Finnisch - FI","Teemayksikkö",IF($C$1="Griechisch - GR","Θεματική ενότητα",IF($C$1="Japanisch - JP","テーマユニット",IF($C$1="Italienisch - IT","Unità tematica",IF($C$1="Litauisch - LT","Teminis vienetas",IF($C$1="Lettisch - LV","Tēmas vienība",IF($C$1="Norwegisch - NO","Temaenhet",IF($C$1="Portugiesisch - PT","Unidade temática",IF($C$1="Polnisch - PL","Jednostka tematyczna",IF($C$1="Rumänisch - RO","Unitate tematică",IF($C$1="Slowakisch - SK","Tematický celok",IF($C$1="Slowenisch - SI","Tematska enota",IF($C$1="Spanisch - ES","Unidad temática",IF($C$1="Ungarisch - HU","Témaegység",IF($C$1="Türkisch - TR","Tema birimi",IF($C$1="Schwedisch - SE","Temaenhet",IF($C$1="Irisch - IE","Aonad téama",IF($C$1="Isländisch - IS","Þemaeining",IF($C$1="Maltesisch - MT","Unità tematika","Achtung"))))))))))))))))))))))))))))</f>
        <v>Theme unit</v>
      </c>
      <c r="AG10" s="44" t="str">
        <f>IF($C$1="Deutsch - DE","Preis pro Stück",IF($C$1="Bulgarisch - BG","Цена за брой",IF($C$1="Dänisch - DK","Pris pr stk",IF($C$1="Englisch - UK","Price per piece",IF($C$1="Französisch - FR","Prix ​​par pièce",IF($C$1="Finnisch - FI","Hinta per kappale",IF($C$1="Estnisch - EE","Hind tüki kohta",IF($C$1="Griechisch - GR","Τιμή ανά τεμάχιο",IF($C$1="Irisch - IE","Praghas in aghaidh an phíosa",IF($C$1="Isländisch - IS","Verð á stykki",IF($C$1="Litauisch - LT","Kaina už vienetą",IF($C$1="Italienisch - IT","Prezzo per pezzo",IF($C$1="Kroatisch - HR","Cijena po komadu",IF($C$1="Niederländisch - NL","Prijs per stuk",IF($C$1="Maltesisch - MT","Prezz għal kull biċċa",IF($C$1="Lettisch - LV","Cena par gabalu",IF($C$1="Norwegisch - NO","Pris pr stk",IF($C$1="Polnisch - PL","Cena za sztukę",IF($C$1="Portugiesisch - PT","Preço por peça",IF($C$1="Schwedisch - SE","Pris per styck",IF($C$1="Spanisch - ES","Precio por pieza",IF($C$1="Rumänisch - RO","Pret pe bucata",IF($C$1="Slowenisch - SI","Cena za kos",IF($C$1="Tschechisch - CZ","Cena za kus",IF($C$1="Slowakisch - SK","Cena za kus",IF($C$1="Türkisch - TR","Parça başına fiyat",IF($C$1="Ungarisch - HU","Ár darabonként",IF($C$1="Japanisch - JP","1枚あたりの価格","Achtung"))))))))))))))))))))))))))))</f>
        <v>Price per piece</v>
      </c>
    </row>
    <row r="11" spans="1:33" ht="19.5" customHeight="1" thickBot="1" x14ac:dyDescent="0.25">
      <c r="A11" s="198" t="str">
        <f>IF('Basis-Tabelle-Sonstige'!A3="","",IF($C$1="Deutsch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1" s="199" t="s">
        <v>929</v>
      </c>
      <c r="C11" s="200" t="s">
        <v>928</v>
      </c>
      <c r="D11" s="201" t="str">
        <f>IF((F11*H11*I11)&lt;1,"",F11*H11*I11)</f>
        <v/>
      </c>
      <c r="E11" s="202"/>
      <c r="F11" s="40"/>
      <c r="G11" s="203">
        <v>12434</v>
      </c>
      <c r="H11" s="199">
        <v>22</v>
      </c>
      <c r="I11" s="204">
        <v>1.85</v>
      </c>
      <c r="J11" s="205"/>
      <c r="K11" s="206"/>
      <c r="L11" s="206"/>
      <c r="M11" s="207"/>
      <c r="N11" s="208"/>
      <c r="O11" s="209"/>
      <c r="P11" s="209"/>
      <c r="Q11" s="210"/>
      <c r="R11" s="208"/>
      <c r="S11" s="209"/>
      <c r="T11" s="209"/>
      <c r="U11" s="210"/>
      <c r="V11" s="208"/>
      <c r="W11" s="209"/>
      <c r="X11" s="209"/>
      <c r="Y11" s="210"/>
      <c r="Z11" s="208"/>
      <c r="AA11" s="209"/>
      <c r="AB11" s="209"/>
      <c r="AC11" s="210"/>
      <c r="AD11" s="208"/>
      <c r="AE11" s="209"/>
      <c r="AF11" s="209"/>
      <c r="AG11" s="210"/>
    </row>
    <row r="12" spans="1:33" ht="19.5" customHeight="1" thickTop="1" x14ac:dyDescent="0.2">
      <c r="A12" s="211" t="str">
        <f>IF('Basis-Tabelle-Sonstige'!A4="","",IF($C$1="Deutsch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2" s="212" t="str">
        <f>IF($C$1="Deutsch - DE","Mischungen",IF($C$1="Englisch - UK","Mixtures",IF($C$1="Kroatisch - HR","Smjese",IF($C$1="Bulgarisch - BG","Смеси",IF($C$1="Niederländisch - NL","Mengsels",IF($C$1="Tschechisch - CZ","Směsi",IF($C$1="Dänisch - DK","Blandinger",IF($C$1="Französisch - FR","Mélanges",IF($C$1="Estnisch - EE","Segud",IF($C$1="Finnisch - FI","Seokset",IF($C$1="Griechisch - GR","Μείγματα",IF($C$1="Italienisch - IT","Miscele",IF($C$1="Japanisch - JP","混合物",IF($C$1="Norwegisch - NO","Blandinger",IF($C$1="Lettisch - LV","Maisījumi",IF($C$1="Litauisch - LT","Mišiniai",IF($C$1="Polnisch - PL","Mieszanki",IF($C$1="Rumänisch - RO","Amestecuri",IF($C$1="Portugiesisch - PT","Misturas",IF($C$1="Spanisch - ES","Mezclas",IF($C$1="Slowenisch - SI","Mešanice",IF($C$1="Slowakisch - SK","Zmesi",IF($C$1="Türkisch - TR","Karışımlar",IF($C$1="Schwedisch - SE","Blandningar",IF($C$1="Ungarisch - HU","Keverékek",IF($C$1="Maltesisch - MT","Taħlitiet",IF($C$1="Isländisch - IS","Blöndur",IF($C$1="Irisch - IE","Meascáin","Achtung"))))))))))))))))))))))))))))</f>
        <v>Mixtures</v>
      </c>
      <c r="C12" s="213" t="str">
        <f>IF($C$1="Deutsch - DE","Bienenwiese",IF($C$1="Englisch - UK","Bee meadow",IF($C$1="Kroatisch - HR","Pčelinja livada",IF($C$1="Bulgarisch - BG","Пчелна поляна",IF($C$1="Dänisch - DK","Bi eng",IF($C$1="Niederländisch - NL","Bijen weide",IF($C$1="Tschechisch - CZ","Včelí louka",IF($C$1="Finnisch - FI","Mehiläinen niitty",IF($C$1="Estnisch - EE","Mesilasniit",IF($C$1="Französisch - FR","Prairie d'abeilles",IF($C$1="Japanisch - JP","蜂の牧草地",IF($C$1="Italienisch - IT","Prato delle api",IF($C$1="Griechisch - GR","Λιβάδι μελισσών",IF($C$1="Norwegisch - NO","Bie eng",IF($C$1="Litauisch - LT","Bičių pieva",IF($C$1="Lettisch - LV","Bišu pļava",IF($C$1="Rumänisch - RO","Lunca de albine",IF($C$1="Polnisch - PL","Pszczela łąka",IF($C$1="Portugiesisch - PT","Prado de abelha",IF($C$1="Slowakisch - SK","Včelia lúka",IF($C$1="Spanisch - ES","Pradera de abejas",IF($C$1="Slowenisch - SI","Čebelji travnik",IF($C$1="Ungarisch - HU","Méhes rét",IF($C$1="Schwedisch - SE","Bi äng",IF($C$1="Türkisch - TR","Arı çayırı",IF($C$1="Maltesisch - MT","Mergħa tan-naħal",IF($C$1="Irisch - IE","Móinéar beacha",IF($C$1="Isländisch - IS","Býflugnaengi","Achtung"))))))))))))))))))))))))))))</f>
        <v>Bee meadow</v>
      </c>
      <c r="D12" s="214" t="str">
        <f>IF((J12*L12*M12)&lt;1,"",J12*L12*M12)</f>
        <v/>
      </c>
      <c r="E12" s="215"/>
      <c r="F12" s="216"/>
      <c r="G12" s="217"/>
      <c r="H12" s="217"/>
      <c r="I12" s="218"/>
      <c r="J12" s="12"/>
      <c r="K12" s="157">
        <v>18182</v>
      </c>
      <c r="L12" s="212">
        <v>12</v>
      </c>
      <c r="M12" s="188">
        <v>2.95</v>
      </c>
      <c r="N12" s="216"/>
      <c r="O12" s="217"/>
      <c r="P12" s="217"/>
      <c r="Q12" s="218"/>
      <c r="R12" s="219"/>
      <c r="S12" s="220"/>
      <c r="T12" s="220"/>
      <c r="U12" s="221"/>
      <c r="V12" s="216"/>
      <c r="W12" s="217"/>
      <c r="X12" s="217"/>
      <c r="Y12" s="218"/>
      <c r="Z12" s="216"/>
      <c r="AA12" s="217"/>
      <c r="AB12" s="217"/>
      <c r="AC12" s="218"/>
      <c r="AD12" s="216"/>
      <c r="AE12" s="217"/>
      <c r="AF12" s="217"/>
      <c r="AG12" s="218"/>
    </row>
    <row r="13" spans="1:33" ht="19.5" customHeight="1" thickBot="1" x14ac:dyDescent="0.25">
      <c r="A13" s="222" t="str">
        <f>IF('Basis-Tabelle-Sonstige'!A5="","",IF($C$1="Deutsch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3" s="223" t="str">
        <f>IF($C$1="Deutsch - DE","Mischungen",IF($C$1="Englisch - UK","Mixtures",IF($C$1="Kroatisch - HR","Smjese",IF($C$1="Bulgarisch - BG","Смеси",IF($C$1="Niederländisch - NL","Mengsels",IF($C$1="Tschechisch - CZ","Směsi",IF($C$1="Dänisch - DK","Blandinger",IF($C$1="Französisch - FR","Mélanges",IF($C$1="Estnisch - EE","Segud",IF($C$1="Finnisch - FI","Seokset",IF($C$1="Griechisch - GR","Μείγματα",IF($C$1="Italienisch - IT","Miscele",IF($C$1="Japanisch - JP","混合物",IF($C$1="Norwegisch - NO","Blandinger",IF($C$1="Lettisch - LV","Maisījumi",IF($C$1="Litauisch - LT","Mišiniai",IF($C$1="Polnisch - PL","Mieszanki",IF($C$1="Rumänisch - RO","Amestecuri",IF($C$1="Portugiesisch - PT","Misturas",IF($C$1="Spanisch - ES","Mezclas",IF($C$1="Slowenisch - SI","Mešanice",IF($C$1="Slowakisch - SK","Zmesi",IF($C$1="Türkisch - TR","Karışımlar",IF($C$1="Schwedisch - SE","Blandningar",IF($C$1="Ungarisch - HU","Keverékek",IF($C$1="Maltesisch - MT","Taħlitiet",IF($C$1="Isländisch - IS","Blöndur",IF($C$1="Irisch - IE","Meascáin","Achtung"))))))))))))))))))))))))))))</f>
        <v>Mixtures</v>
      </c>
      <c r="C13" s="224" t="str">
        <f>IF($C$1="Deutsch - DE","Schmetterlingshimmel",IF($C$1="Englisch - UK","Butterfly sky",IF($C$1="Bulgarisch - BG","Пеперудено небе",IF($C$1="Kroatisch - HR","Leptir nebo",IF($C$1="Niederländisch - NL","Vlinder hemel",IF($C$1="Tschechisch - CZ","Motýlí nebe",IF($C$1="Dänisch - DK","Sommerfuglehimmel",IF($C$1="Französisch - FR","Papillon ciel",IF($C$1="Finnisch - FI","Perhonen taivas",IF($C$1="Estnisch - EE","Liblikas taevas",IF($C$1="Japanisch - JP","蝶の空",IF($C$1="Italienisch - IT","Cielo di farfalla",IF($C$1="Griechisch - GR","Ουρανός πεταλούδας",IF($C$1="Litauisch - LT","Drugelių dangus",IF($C$1="Lettisch - LV","Tauriņu debesis",IF($C$1="Norwegisch - NO","Sommerfuglhimmel",IF($C$1="Rumänisch - RO","Cer fluture",IF($C$1="Portugiesisch - PT","Céu borboleta",IF($C$1="Polnisch - PL","Motyle niebo",IF($C$1="Slowenisch - SI","Metuljasto nebo",IF($C$1="Slowakisch - SK","Motýľová obloha",IF($C$1="Spanisch - ES","Cielo de mariposas",IF($C$1="Türkisch - TR","Kelebek gökyüzü",IF($C$1="Ungarisch - HU","Pillangós égbolt",IF($C$1="Schwedisch - SE","Fjärilshimlen",IF($C$1="Isländisch - IS","Fiðrildahiminn",IF($C$1="Maltesisch - MT","Sema tal-farfett",IF($C$1="Irisch - IE","Spéir féileacán","Achtung"))))))))))))))))))))))))))))</f>
        <v>Butterfly sky</v>
      </c>
      <c r="D13" s="225" t="str">
        <f>IF((J13*L13*M13)&lt;1,"",J13*L13*M13)</f>
        <v/>
      </c>
      <c r="E13" s="226"/>
      <c r="F13" s="227"/>
      <c r="G13" s="228"/>
      <c r="H13" s="228"/>
      <c r="I13" s="229"/>
      <c r="J13" s="39"/>
      <c r="K13" s="230">
        <v>18188</v>
      </c>
      <c r="L13" s="223">
        <v>12</v>
      </c>
      <c r="M13" s="231">
        <v>2.95</v>
      </c>
      <c r="N13" s="232"/>
      <c r="O13" s="233"/>
      <c r="P13" s="233"/>
      <c r="Q13" s="234"/>
      <c r="R13" s="219"/>
      <c r="S13" s="220"/>
      <c r="T13" s="220"/>
      <c r="U13" s="221"/>
      <c r="V13" s="216"/>
      <c r="W13" s="217"/>
      <c r="X13" s="217"/>
      <c r="Y13" s="218"/>
      <c r="Z13" s="235"/>
      <c r="AA13" s="217"/>
      <c r="AB13" s="217"/>
      <c r="AC13" s="218"/>
      <c r="AD13" s="235"/>
      <c r="AE13" s="217"/>
      <c r="AF13" s="217"/>
      <c r="AG13" s="218"/>
    </row>
    <row r="14" spans="1:33" ht="19.5" customHeight="1" thickTop="1" x14ac:dyDescent="0.2">
      <c r="A14" s="211" t="str">
        <f>IF('Basis-Tabelle-Sonstige'!A6="","",IF($C$1="Deutsch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4" s="212" t="str">
        <f>IF($C$1="Deutsch - DE","Samenbälle",IF($C$1="Englisch - UK","Seed balls",IF($C$1="Kroatisch - HR","Kuglice sa sjemenkama",IF($C$1="Bulgarisch - BG","Семена топки",IF($C$1="Niederländisch - NL","Zaad ballen",IF($C$1="Dänisch - DK","Frøkugler",IF($C$1="Tschechisch - CZ","Semenné kuličky",IF($C$1="Estnisch - EE","Seemnepallid",IF($C$1="Finnisch - FI","Siemenpallot",IF($C$1="Französisch - FR","Boules de graines",IF($C$1="Griechisch - GR","Μπάλες σπόρου",IF($C$1="Italienisch - IT","Palline di semi",IF($C$1="Japanisch - JP","シードボール",IF($C$1="Lettisch - LV","Sēklu bumbiņas",IF($C$1="Litauisch - LT","Sėklų rutuliukai",IF($C$1="Norwegisch - NO","Frøkuler",IF($C$1="Portugiesisch - PT","Bolas de sementes",IF($C$1="Rumänisch - RO","Bile de semințe",IF($C$1="Polnisch - PL","Kulki z nasionami",IF($C$1="Spanisch - ES","Bolas de semillas",IF($C$1="Slowenisch - SI","Semenske kroglice",IF($C$1="Slowakisch - SK","Semenné gule",IF($C$1="Türkisch - TR","Tohum topları",IF($C$1="Schwedisch - SE","Fröbollar",IF($C$1="Ungarisch - HU","Maggolyók",IF($C$1="Irisch - IE","Liathróidí síolta",IF($C$1="Maltesisch - MT","Blalen taż-żerriegħa",IF($C$1="Isländisch - IS","Frækúlur","Achtung"))))))))))))))))))))))))))))</f>
        <v>Seed balls</v>
      </c>
      <c r="C14" s="213" t="s">
        <v>9741</v>
      </c>
      <c r="D14" s="214" t="str">
        <f>IF((N14*P14*Q14)&lt;1,"",N14*P14*Q14)</f>
        <v/>
      </c>
      <c r="E14" s="215"/>
      <c r="F14" s="236"/>
      <c r="G14" s="237"/>
      <c r="H14" s="237"/>
      <c r="I14" s="238"/>
      <c r="J14" s="216"/>
      <c r="K14" s="217"/>
      <c r="L14" s="217"/>
      <c r="M14" s="218"/>
      <c r="N14" s="35"/>
      <c r="O14" s="157">
        <v>18186</v>
      </c>
      <c r="P14" s="212">
        <v>12</v>
      </c>
      <c r="Q14" s="188">
        <v>2.4500000000000002</v>
      </c>
      <c r="R14" s="219"/>
      <c r="S14" s="220"/>
      <c r="T14" s="220"/>
      <c r="U14" s="221"/>
      <c r="V14" s="216"/>
      <c r="W14" s="217"/>
      <c r="X14" s="217"/>
      <c r="Y14" s="218"/>
      <c r="Z14" s="235"/>
      <c r="AA14" s="239"/>
      <c r="AB14" s="240"/>
      <c r="AC14" s="241"/>
      <c r="AD14" s="235"/>
      <c r="AE14" s="239"/>
      <c r="AF14" s="240"/>
      <c r="AG14" s="241"/>
    </row>
    <row r="15" spans="1:33" ht="19.5" customHeight="1" x14ac:dyDescent="0.2">
      <c r="A15" s="242" t="str">
        <f>IF('Basis-Tabelle-Sonstige'!A7="","",IF($C$1="Deutsch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5" s="160" t="str">
        <f>IF($C$1="Deutsch - DE","Samenbälle",IF($C$1="Englisch - UK","Seed balls",IF($C$1="Kroatisch - HR","Kuglice sa sjemenkama",IF($C$1="Bulgarisch - BG","Семена топки",IF($C$1="Niederländisch - NL","Zaad ballen",IF($C$1="Dänisch - DK","Frøkugler",IF($C$1="Tschechisch - CZ","Semenné kuličky",IF($C$1="Estnisch - EE","Seemnepallid",IF($C$1="Finnisch - FI","Siemenpallot",IF($C$1="Französisch - FR","Boules de graines",IF($C$1="Griechisch - GR","Μπάλες σπόρου",IF($C$1="Italienisch - IT","Palline di semi",IF($C$1="Japanisch - JP","シードボール",IF($C$1="Lettisch - LV","Sēklu bumbiņas",IF($C$1="Litauisch - LT","Sėklų rutuliukai",IF($C$1="Norwegisch - NO","Frøkuler",IF($C$1="Portugiesisch - PT","Bolas de sementes",IF($C$1="Rumänisch - RO","Bile de semințe",IF($C$1="Polnisch - PL","Kulki z nasionami",IF($C$1="Spanisch - ES","Bolas de semillas",IF($C$1="Slowenisch - SI","Semenske kroglice",IF($C$1="Slowakisch - SK","Semenné gule",IF($C$1="Türkisch - TR","Tohum topları",IF($C$1="Schwedisch - SE","Fröbollar",IF($C$1="Ungarisch - HU","Maggolyók",IF($C$1="Irisch - IE","Liathróidí síolta",IF($C$1="Maltesisch - MT","Blalen taż-żerriegħa",IF($C$1="Isländisch - IS","Frækúlur","Achtung"))))))))))))))))))))))))))))</f>
        <v>Seed balls</v>
      </c>
      <c r="C15" s="243" t="str">
        <f>IF($C$1="Deutsch - DE","Sonnenschein",IF($C$1="Englisch - UK","Sunshine",IF($C$1="Kroatisch - HR","Sunce",IF($C$1="Bulgarisch - BG","Слънчева светлина",IF($C$1="Dänisch - DK","Solskin",IF($C$1="Niederländisch - NL","Zonneschijn",IF($C$1="Tschechisch - CZ","Sluneční svit",IF($C$1="Estnisch - EE","Päikesepaiste",IF($C$1="Französisch - FR","Soleil",IF($C$1="Finnisch - FI","Auringonpaistetta",IF($C$1="Griechisch - GR","Λιακάδα",IF($C$1="Italienisch - IT","Luce del sole",IF($C$1="Japanisch - JP","日光",IF($C$1="Norwegisch - NO","Solskinn",IF($C$1="Lettisch - LV","Saulīte",IF($C$1="Litauisch - LT","Saulės šviesa",IF($C$1="Rumänisch - RO","Raza de soare",IF($C$1="Polnisch - PL","Światło słoneczne",IF($C$1="Portugiesisch - PT","Luz do sol",IF($C$1="Spanisch - ES","Luz solar",IF($C$1="Slowakisch - SK","Slniečko",IF($C$1="Slowenisch - SI","Sonček",IF($C$1="Schwedisch - SE","Solsken",IF($C$1="Türkisch - TR","Güneş ışığı",IF($C$1="Ungarisch - HU","Napfény",IF($C$1="Maltesisch - MT","Xemx",IF($C$1="Irisch - IE","Solas na gréine",IF($C$1="Isländisch - IS","Sólskin","Achtung"))))))))))))))))))))))))))))</f>
        <v>Sunshine</v>
      </c>
      <c r="D15" s="244" t="str">
        <f t="shared" ref="D15:D17" si="0">IF((N15*P15*Q15)&lt;1,"",N15*P15*Q15)</f>
        <v/>
      </c>
      <c r="E15" s="215"/>
      <c r="F15" s="236"/>
      <c r="G15" s="237"/>
      <c r="H15" s="237"/>
      <c r="I15" s="238"/>
      <c r="J15" s="236"/>
      <c r="K15" s="237"/>
      <c r="L15" s="237"/>
      <c r="M15" s="238"/>
      <c r="N15" s="35"/>
      <c r="O15" s="245">
        <v>18187</v>
      </c>
      <c r="P15" s="160">
        <v>12</v>
      </c>
      <c r="Q15" s="246">
        <v>2.4500000000000002</v>
      </c>
      <c r="R15" s="219"/>
      <c r="S15" s="220"/>
      <c r="T15" s="220"/>
      <c r="U15" s="221"/>
      <c r="V15" s="216"/>
      <c r="W15" s="217"/>
      <c r="X15" s="217"/>
      <c r="Y15" s="218"/>
      <c r="Z15" s="235"/>
      <c r="AA15" s="239"/>
      <c r="AB15" s="240"/>
      <c r="AC15" s="241"/>
      <c r="AD15" s="235"/>
      <c r="AE15" s="239"/>
      <c r="AF15" s="240"/>
      <c r="AG15" s="241"/>
    </row>
    <row r="16" spans="1:33" ht="19.5" customHeight="1" x14ac:dyDescent="0.2">
      <c r="A16" s="242" t="str">
        <f>IF('Basis-Tabelle-Sonstige'!A8="","",IF($C$1="Deutsch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6" s="160" t="str">
        <f>IF($C$1="Deutsch - DE","Samenbälle",IF($C$1="Englisch - UK","Seed balls",IF($C$1="Kroatisch - HR","Kuglice sa sjemenkama",IF($C$1="Bulgarisch - BG","Семена топки",IF($C$1="Niederländisch - NL","Zaad ballen",IF($C$1="Dänisch - DK","Frøkugler",IF($C$1="Tschechisch - CZ","Semenné kuličky",IF($C$1="Estnisch - EE","Seemnepallid",IF($C$1="Finnisch - FI","Siemenpallot",IF($C$1="Französisch - FR","Boules de graines",IF($C$1="Griechisch - GR","Μπάλες σπόρου",IF($C$1="Italienisch - IT","Palline di semi",IF($C$1="Japanisch - JP","シードボール",IF($C$1="Lettisch - LV","Sēklu bumbiņas",IF($C$1="Litauisch - LT","Sėklų rutuliukai",IF($C$1="Norwegisch - NO","Frøkuler",IF($C$1="Portugiesisch - PT","Bolas de sementes",IF($C$1="Rumänisch - RO","Bile de semințe",IF($C$1="Polnisch - PL","Kulki z nasionami",IF($C$1="Spanisch - ES","Bolas de semillas",IF($C$1="Slowenisch - SI","Semenske kroglice",IF($C$1="Slowakisch - SK","Semenné gule",IF($C$1="Türkisch - TR","Tohum topları",IF($C$1="Schwedisch - SE","Fröbollar",IF($C$1="Ungarisch - HU","Maggolyók",IF($C$1="Irisch - IE","Liathróidí síolta",IF($C$1="Maltesisch - MT","Blalen taż-żerriegħa",IF($C$1="Isländisch - IS","Frækúlur","Achtung"))))))))))))))))))))))))))))</f>
        <v>Seed balls</v>
      </c>
      <c r="C16" s="243" t="str">
        <f>IF($C$1="Deutsch - DE","Meine Welt ist rosa",IF($C$1="Englisch - UK","My world is pink",IF($C$1="Bulgarisch - BG","Моят свят е розов",IF($C$1="Kroatisch - HR","Moj svijet je ružičast",IF($C$1="Niederländisch - NL","Mijn wereld is roze",IF($C$1="Tschechisch - CZ","Můj svět je růžový",IF($C$1="Dänisch - DK","Min verden er lyserød",IF($C$1="Französisch - FR","Mon monde est rose",IF($C$1="Estnisch - EE","Minu maailm on roosa",IF($C$1="Finnisch - FI","Maailmani on vaaleanpunainen",IF($C$1="Griechisch - GR","Ο κόσμος μου είναι ροζ",IF($C$1="Japanisch - JP","私の世界はピンク",IF($C$1="Italienisch - IT","Il mio mondo è rosa",IF($C$1="Norwegisch - NO","Min verden er rosa",IF($C$1="Lettisch - LV","Mana pasaule ir rozā",IF($C$1="Litauisch - LT","Mano pasaulis rožinis",IF($C$1="Rumänisch - RO","Lumea mea este roz",IF($C$1="Polnisch - PL","Mój świat jest różowy",IF($C$1="Portugiesisch - PT","Meu mundo é rosa",IF($C$1="Slowakisch - SK","Môj svet je ružový",IF($C$1="Spanisch - ES","Mi mundo es rosa",IF($C$1="Slowenisch - SI","Moj svet je rožnat",IF($C$1="Ungarisch - HU","Az én világom rózsaszín",IF($C$1="Türkisch - TR","Benim dünyam pembe",IF($C$1="Schwedisch - SE","Min värld är rosa",IF($C$1="Isländisch - IS","Heimurinn minn er bleikur",IF($C$1="Irisch - IE","Tá mo domhan bándearg",IF($C$1="Maltesisch - MT","Id-dinja tiegħi hija roża","Achtung"))))))))))))))))))))))))))))</f>
        <v>My world is pink</v>
      </c>
      <c r="D16" s="244" t="str">
        <f t="shared" si="0"/>
        <v/>
      </c>
      <c r="E16" s="215"/>
      <c r="F16" s="236"/>
      <c r="G16" s="237"/>
      <c r="H16" s="237"/>
      <c r="I16" s="238"/>
      <c r="J16" s="236"/>
      <c r="K16" s="237"/>
      <c r="L16" s="237"/>
      <c r="M16" s="238"/>
      <c r="N16" s="35"/>
      <c r="O16" s="245">
        <v>18191</v>
      </c>
      <c r="P16" s="160">
        <v>12</v>
      </c>
      <c r="Q16" s="246">
        <v>2.4500000000000002</v>
      </c>
      <c r="R16" s="219"/>
      <c r="S16" s="220"/>
      <c r="T16" s="220"/>
      <c r="U16" s="221"/>
      <c r="V16" s="216"/>
      <c r="W16" s="217"/>
      <c r="X16" s="217"/>
      <c r="Y16" s="218"/>
      <c r="Z16" s="235"/>
      <c r="AA16" s="239"/>
      <c r="AB16" s="240"/>
      <c r="AC16" s="241"/>
      <c r="AD16" s="235"/>
      <c r="AE16" s="239"/>
      <c r="AF16" s="240"/>
      <c r="AG16" s="241"/>
    </row>
    <row r="17" spans="1:33" ht="19.5" customHeight="1" thickBot="1" x14ac:dyDescent="0.25">
      <c r="A17" s="222" t="str">
        <f>IF('Basis-Tabelle-Sonstige'!A9="","",IF($C$1="Deutsch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7" s="223" t="str">
        <f>IF($C$1="Deutsch - DE","Samenbälle",IF($C$1="Englisch - UK","Seed balls",IF($C$1="Kroatisch - HR","Kuglice sa sjemenkama",IF($C$1="Bulgarisch - BG","Семена топки",IF($C$1="Niederländisch - NL","Zaad ballen",IF($C$1="Dänisch - DK","Frøkugler",IF($C$1="Tschechisch - CZ","Semenné kuličky",IF($C$1="Estnisch - EE","Seemnepallid",IF($C$1="Finnisch - FI","Siemenpallot",IF($C$1="Französisch - FR","Boules de graines",IF($C$1="Griechisch - GR","Μπάλες σπόρου",IF($C$1="Italienisch - IT","Palline di semi",IF($C$1="Japanisch - JP","シードボール",IF($C$1="Lettisch - LV","Sēklu bumbiņas",IF($C$1="Litauisch - LT","Sėklų rutuliukai",IF($C$1="Norwegisch - NO","Frøkuler",IF($C$1="Portugiesisch - PT","Bolas de sementes",IF($C$1="Rumänisch - RO","Bile de semințe",IF($C$1="Polnisch - PL","Kulki z nasionami",IF($C$1="Spanisch - ES","Bolas de semillas",IF($C$1="Slowenisch - SI","Semenske kroglice",IF($C$1="Slowakisch - SK","Semenné gule",IF($C$1="Türkisch - TR","Tohum topları",IF($C$1="Schwedisch - SE","Fröbollar",IF($C$1="Ungarisch - HU","Maggolyók",IF($C$1="Irisch - IE","Liathróidí síolta",IF($C$1="Maltesisch - MT","Blalen taż-żerriegħa",IF($C$1="Isländisch - IS","Frækúlur","Achtung"))))))))))))))))))))))))))))</f>
        <v>Seed balls</v>
      </c>
      <c r="C17" s="224" t="str">
        <f>IF($C$1="Deutsch - DE","Himmelblau",IF($C$1="Englisch - UK","Sky blue",IF($C$1="Kroatisch - HR","Plavo nebo",IF($C$1="Bulgarisch - BG","Небесно синьо",IF($C$1="Tschechisch - CZ","Modrá obloha",IF($C$1="Dänisch - DK","Himmelblå",IF($C$1="Niederländisch - NL","Hemelsblauw",IF($C$1="Französisch - FR","Bleu ciel",IF($C$1="Finnisch - FI","Taivaansininen",IF($C$1="Estnisch - EE","Taevasinine",IF($C$1="Italienisch - IT","Cielo blu",IF($C$1="Griechisch - GR","Μπλε του ουρανού",IF($C$1="Japanisch - JP","空色",IF($C$1="Norwegisch - NO","Himmelblå",IF($C$1="Lettisch - LV","Debesu zils",IF($C$1="Litauisch - LT","Dangaus mėlynumo",IF($C$1="Portugiesisch - PT","Céu azul",IF($C$1="Polnisch - PL","Niebieskie niebo",IF($C$1="Rumänisch - RO","Cer albastru",IF($C$1="Slowakisch - SK","Modrá obloha",IF($C$1="Slowenisch - SI","Modro nebo",IF($C$1="Spanisch - ES","Cielo azul",IF($C$1="Ungarisch - HU","Égszínkék",IF($C$1="Schwedisch - SE","Himmelsblå",IF($C$1="Türkisch - TR","Gökyüzü mavi",IF($C$1="Isländisch - IS","Himinblátt",IF($C$1="Irisch - IE","Gorm na spéire",IF($C$1="Maltesisch - MT","Sema blu","Achtung"))))))))))))))))))))))))))))</f>
        <v>Sky blue</v>
      </c>
      <c r="D17" s="225" t="str">
        <f t="shared" si="0"/>
        <v/>
      </c>
      <c r="E17" s="226"/>
      <c r="F17" s="227"/>
      <c r="G17" s="228"/>
      <c r="H17" s="228"/>
      <c r="I17" s="229"/>
      <c r="J17" s="227"/>
      <c r="K17" s="228"/>
      <c r="L17" s="228"/>
      <c r="M17" s="229"/>
      <c r="N17" s="38"/>
      <c r="O17" s="230">
        <v>18190</v>
      </c>
      <c r="P17" s="223">
        <v>12</v>
      </c>
      <c r="Q17" s="231">
        <v>2.4500000000000002</v>
      </c>
      <c r="R17" s="247"/>
      <c r="S17" s="248"/>
      <c r="T17" s="248"/>
      <c r="U17" s="249"/>
      <c r="V17" s="216"/>
      <c r="W17" s="217"/>
      <c r="X17" s="217"/>
      <c r="Y17" s="218"/>
      <c r="Z17" s="235"/>
      <c r="AA17" s="239"/>
      <c r="AB17" s="240"/>
      <c r="AC17" s="241"/>
      <c r="AD17" s="235"/>
      <c r="AE17" s="239"/>
      <c r="AF17" s="240"/>
      <c r="AG17" s="241"/>
    </row>
    <row r="18" spans="1:33" ht="19.5" customHeight="1" thickTop="1" x14ac:dyDescent="0.2">
      <c r="A18" s="211" t="str">
        <f>IF('Basis-Tabelle-Sonstige'!A10="","",IF($C$1="Deutsch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8" s="212" t="str">
        <f t="shared" ref="B18:B23" si="1">IF($C$1="Deutsch - DE","Samen Sets",IF($C$1="Englisch - UK","Seed Sets",IF($C$1="Kroatisch - HR","Setovi sjemena",IF($C$1="Bulgarisch - BG","Комплекти семена",IF($C$1="Tschechisch - CZ","Sady semen",IF($C$1="Dänisch - DK","Frøsæt",IF($C$1="Niederländisch - NL","Zaad sets",IF($C$1="Finnisch - FI","Siemensarjat",IF($C$1="Estnisch - EE","Seemnekomplektid",IF($C$1="Französisch - FR","Ensembles de graines",IF($C$1="Griechisch - GR","Σετ σπόρων",IF($C$1="Italienisch - IT","Set di semi",IF($C$1="Japanisch - JP","種子セット",IF($C$1="Norwegisch - NO","Frøsett",IF($C$1="Lettisch - LV","Sēklu komplekti",IF($C$1="Litauisch - LT","Sėklų rinkiniai",IF($C$1="Portugiesisch - PT","Conjuntos de sementes",IF($C$1="Polnisch - PL","Zestawy nasion",IF($C$1="Rumänisch - RO","Seturi de semințe",IF($C$1="Slowenisch - SI","Kompleti semen",IF($C$1="Spanisch - ES","Conjuntos de semillas",IF($C$1="Slowakisch - SK","Sady semien",IF($C$1="Türkisch - TR","Tohum Setleri",IF($C$1="Ungarisch - HU","Magkészletek",IF($C$1="Schwedisch - SE","Fröuppsättningar",IF($C$1="Isländisch - IS","Fræsett",IF($C$1="Maltesisch - MT","Settijiet taż-żerriegħa",IF($C$1="Irisch - IE","Seiteanna Síl","Achtung"))))))))))))))))))))))))))))</f>
        <v>Seed Sets</v>
      </c>
      <c r="C18" s="213" t="str">
        <f>IF($C$1="Deutsch - DE","BIO - Tomatengarten",IF($C$1="Englisch - UK","ORGANIC - tomato garden",IF($C$1="Bulgarisch - BG","БИО - доматена градина",IF($C$1="Kroatisch - HR","ORGANSKI - vrt rajčice",IF($C$1="Dänisch - DK","ØKOLOGISK - tomathave",IF($C$1="Tschechisch - CZ","BIO - rajčatová zahrádka",IF($C$1="Niederländisch - NL","BIO - tomatentuin",IF($C$1="Finnisch - FI","ORGANIC - tomaattitarha",IF($C$1="Estnisch - EE","MAHE – tomatiaed",IF($C$1="Französisch - FR","BIO - jardin de tomates",IF($C$1="Japanisch - JP","オーガニック - トマト園",IF($C$1="Italienisch - IT","BIOLOGICO - orto di pomodori",IF($C$1="Griechisch - GR","ΒΙΟΛΟΓΙΚΟ - Κήπος ντομάτας",IF($C$1="Lettisch - LV","BIOLOĢISKI - tomātu dārzs",IF($C$1="Litauisch - LT","EKOLOGIŠKAS – pomidorų sodas",IF($C$1="Norwegisch - NO","ØKOLOGISK - tomathage",IF($C$1="Polnisch - PL","ORGANIC - pomidorowy ogródek",IF($C$1="Portugiesisch - PT","ORGÂNICO - jardim de tomate",IF($C$1="Rumänisch - RO","BIO - gradina de rosii",IF($C$1="Spanisch - ES","ORGÁNICO - huerto de tomates",IF($C$1="Slowenisch - SI","BIO - vrt paradižnika",IF($C$1="Slowakisch - SK","BIO - paradajková záhrada",IF($C$1="Schwedisch - SE","EKOLOGISK - tomatträdgård",IF($C$1="Türkisch - TR","ORGANİK - domates bahçesi",IF($C$1="Ungarisch - HU","BIO - paradicsomos kert",IF($C$1="Irisch - IE","ORGÁNACHA - gairdín trátaí",IF($C$1="Isländisch - IS","LÍFRÆNT - tómatagarður",IF($C$1="Maltesisch - MT","ORGANIĊI - ġnien tat-tadam","Achtung"))))))))))))))))))))))))))))</f>
        <v>ORGANIC - tomato garden</v>
      </c>
      <c r="D18" s="214" t="str">
        <f>IF((R18*T18*U18)&lt;1,"",R18*T18*U18)</f>
        <v/>
      </c>
      <c r="E18" s="215"/>
      <c r="F18" s="236"/>
      <c r="G18" s="237"/>
      <c r="H18" s="237"/>
      <c r="I18" s="238"/>
      <c r="J18" s="236"/>
      <c r="K18" s="237"/>
      <c r="L18" s="237"/>
      <c r="M18" s="238"/>
      <c r="N18" s="216"/>
      <c r="O18" s="217"/>
      <c r="P18" s="217"/>
      <c r="Q18" s="218"/>
      <c r="R18" s="20"/>
      <c r="S18" s="157">
        <v>12801</v>
      </c>
      <c r="T18" s="212">
        <v>4</v>
      </c>
      <c r="U18" s="188">
        <v>14.45</v>
      </c>
      <c r="V18" s="216"/>
      <c r="W18" s="217"/>
      <c r="X18" s="217"/>
      <c r="Y18" s="218"/>
      <c r="Z18" s="235"/>
      <c r="AA18" s="239"/>
      <c r="AB18" s="240"/>
      <c r="AC18" s="241"/>
      <c r="AD18" s="235"/>
      <c r="AE18" s="239"/>
      <c r="AF18" s="240"/>
      <c r="AG18" s="241"/>
    </row>
    <row r="19" spans="1:33" ht="19.5" customHeight="1" x14ac:dyDescent="0.2">
      <c r="A19" s="242" t="str">
        <f>IF('Basis-Tabelle-Sonstige'!A11="","",IF($C$1="Deutsch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9" s="160" t="str">
        <f t="shared" si="1"/>
        <v>Seed Sets</v>
      </c>
      <c r="C19" s="243" t="str">
        <f>IF($C$1="Deutsch - DE","BIO - Gemüsegarten",IF($C$1="Englisch - UK","BIO - vegetable garden",IF($C$1="Kroatisch - HR","BIO - povrtnjak",IF($C$1="Bulgarisch - BG","БИО - зеленчукова градина",IF($C$1="Niederländisch - NL","BIO - moestuin",IF($C$1="Tschechisch - CZ","BIO - zeleninová zahrádka",IF($C$1="Dänisch - DK","BIO - køkkenhave",IF($C$1="Estnisch - EE","BIO - köögiviljaaed",IF($C$1="Finnisch - FI","BIO - kasvimaa",IF($C$1="Französisch - FR","BIO - potager",IF($C$1="Italienisch - IT","BIO - orto",IF($C$1="Griechisch - GR","ΒΙΟ - λαχανόκηπος",IF($C$1="Japanisch - JP","BIO - 菜園",IF($C$1="Lettisch - LV","BIO - sakņu dārzs",IF($C$1="Litauisch - LT","BIO – daržas",IF($C$1="Norwegisch - NO","BIO - grønnsakshage",IF($C$1="Portugiesisch - PT","BIO - horta",IF($C$1="Polnisch - PL","BIO - ogródek warzywny",IF($C$1="Rumänisch - RO","BIO - gradina de legume",IF($C$1="Slowenisch - SI","BIO - zelenjavni vrt",IF($C$1="Slowakisch - SK","BIO - zeleninová záhradka",IF($C$1="Spanisch - ES","BIO - huerta",IF($C$1="Ungarisch - HU","BIO - veteményeskert",IF($C$1="Türkisch - TR","BIO - sebze bahçesi",IF($C$1="Schwedisch - SE","BIO - grönsaksträdgård",IF($C$1="Isländisch - IS","BIO - matjurtagarður",IF($C$1="Maltesisch - MT","BIO - ġnien tal-ħxejjex",IF($C$1="Irisch - IE","BIO - gairdín glasraí","Achtung"))))))))))))))))))))))))))))</f>
        <v>BIO - vegetable garden</v>
      </c>
      <c r="D19" s="244" t="str">
        <f t="shared" ref="D19:D23" si="2">IF((R19*T19*U19)&lt;1,"",R19*T19*U19)</f>
        <v/>
      </c>
      <c r="E19" s="215"/>
      <c r="F19" s="236"/>
      <c r="G19" s="237"/>
      <c r="H19" s="237"/>
      <c r="I19" s="238"/>
      <c r="J19" s="236"/>
      <c r="K19" s="237"/>
      <c r="L19" s="237"/>
      <c r="M19" s="238"/>
      <c r="N19" s="216"/>
      <c r="O19" s="217"/>
      <c r="P19" s="217"/>
      <c r="Q19" s="218"/>
      <c r="R19" s="20"/>
      <c r="S19" s="245">
        <v>12802</v>
      </c>
      <c r="T19" s="160">
        <v>4</v>
      </c>
      <c r="U19" s="246">
        <v>14.45</v>
      </c>
      <c r="V19" s="216"/>
      <c r="W19" s="217"/>
      <c r="X19" s="217"/>
      <c r="Y19" s="218"/>
      <c r="Z19" s="235"/>
      <c r="AA19" s="239"/>
      <c r="AB19" s="240"/>
      <c r="AC19" s="241"/>
      <c r="AD19" s="235"/>
      <c r="AE19" s="239"/>
      <c r="AF19" s="240"/>
      <c r="AG19" s="241"/>
    </row>
    <row r="20" spans="1:33" ht="19.5" customHeight="1" x14ac:dyDescent="0.2">
      <c r="A20" s="242" t="str">
        <f>IF('Basis-Tabelle-Sonstige'!A12="","",IF($C$1="Deutsch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0" s="160" t="str">
        <f t="shared" si="1"/>
        <v>Seed Sets</v>
      </c>
      <c r="C20" s="243" t="str">
        <f>IF($C$1="Deutsch - DE","BIO - Kräutergarten",IF($C$1="Kroatisch - HR","BIO - biljni vrt",IF($C$1="Bulgarisch - BG","БИО - билкова градина",IF($C$1="Englisch - UK","BIO - herb garden",IF($C$1="Tschechisch - CZ","BIO - bylinková zahrádka",IF($C$1="Dänisch - DK","BIO - urtehave",IF($C$1="Niederländisch - NL","BIO - kruidentuin",IF($C$1="Finnisch - FI","BIO - yrttitarha",IF($C$1="Französisch - FR","BIO - jardin d'herbes aromatiques",IF($C$1="Estnisch - EE","BIO - ürdiaed",IF($C$1="Griechisch - GR","BIO - κήπος με βότανα",IF($C$1="Italienisch - IT","BIO - giardino delle erbe aromatiche",IF($C$1="Japanisch - JP","BIO - ハーブガーデン",IF($C$1="Norwegisch - NO","BIO - urtehage",IF($C$1="Litauisch - LT","BIO – žolelių sodas",IF($C$1="Lettisch - LV","BIO - garšaugu dārzs",IF($C$1="Polnisch - PL","BIO - ogródek ziołowy",IF($C$1="Rumänisch - RO","BIO - gradina de plante medicinale",IF($C$1="Portugiesisch - PT","BIO - jardim de ervas",IF($C$1="Slowenisch - SI","BIO - zeliščni vrt",IF($C$1="Spanisch - ES","BIO - jardín de hierbas",IF($C$1="Slowakisch - SK","BIO - bylinková záhradka",IF($C$1="Ungarisch - HU","BIO - füvészkert",IF($C$1="Schwedisch - SE","BIO - örtagård",IF($C$1="Türkisch - TR","BIO - bitki bahçesi",IF($C$1="Maltesisch - MT","BIO - ġnien tal-ħxejjex",IF($C$1="Isländisch - IS","BIO - kryddjurtagarður",IF($C$1="Irisch - IE","BIO - gairdín luibh","Achtung"))))))))))))))))))))))))))))</f>
        <v>BIO - herb garden</v>
      </c>
      <c r="D20" s="244" t="str">
        <f t="shared" si="2"/>
        <v/>
      </c>
      <c r="E20" s="215"/>
      <c r="F20" s="236"/>
      <c r="G20" s="237"/>
      <c r="H20" s="237"/>
      <c r="I20" s="238"/>
      <c r="J20" s="236"/>
      <c r="K20" s="237"/>
      <c r="L20" s="237"/>
      <c r="M20" s="238"/>
      <c r="N20" s="216"/>
      <c r="O20" s="217"/>
      <c r="P20" s="217"/>
      <c r="Q20" s="218"/>
      <c r="R20" s="20"/>
      <c r="S20" s="245">
        <v>12803</v>
      </c>
      <c r="T20" s="160">
        <v>4</v>
      </c>
      <c r="U20" s="246">
        <v>14.45</v>
      </c>
      <c r="V20" s="216"/>
      <c r="W20" s="217"/>
      <c r="X20" s="217"/>
      <c r="Y20" s="218"/>
      <c r="Z20" s="235"/>
      <c r="AA20" s="239"/>
      <c r="AB20" s="240"/>
      <c r="AC20" s="241"/>
      <c r="AD20" s="235"/>
      <c r="AE20" s="239"/>
      <c r="AF20" s="240"/>
      <c r="AG20" s="241"/>
    </row>
    <row r="21" spans="1:33" ht="19.5" customHeight="1" x14ac:dyDescent="0.2">
      <c r="A21" s="242" t="str">
        <f>IF('Basis-Tabelle-Sonstige'!A13="","",IF($C$1="Deutsch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1" s="160" t="str">
        <f t="shared" si="1"/>
        <v>Seed Sets</v>
      </c>
      <c r="C21" s="243" t="str">
        <f>IF($C$1="Deutsch - DE","Bonsai",IF($C$1="Englisch - UK","Bonsai",IF($C$1="Bulgarisch - BG","Бонсай",IF($C$1="Kroatisch - HR","Bonsai",IF($C$1="Niederländisch - NL","Bonsai",IF($C$1="Dänisch - DK","Bonsai",IF($C$1="Tschechisch - CZ","Bonsai",IF($C$1="Estnisch - EE","Bonsai",IF($C$1="Finnisch - FI","Bonsai",IF($C$1="Französisch - FR","Bonsaï",IF($C$1="Italienisch - IT","Bonsai",IF($C$1="Japanisch - JP","盆栽",IF($C$1="Griechisch - GR","Μπονσάι",IF($C$1="Norwegisch - NO","Bonsai",IF($C$1="Litauisch - LT","Bonsai",IF($C$1="Lettisch - LV","Pundurkociņš",IF($C$1="Rumänisch - RO","Bonsai",IF($C$1="Polnisch - PL","Bonsai",IF($C$1="Portugiesisch - PT","Bonsai",IF($C$1="Spanisch - ES","Bonsái",IF($C$1="Slowenisch - SI","Bonsaj",IF($C$1="Slowakisch - SK","Bonsai",IF($C$1="Türkisch - TR","Bonzai",IF($C$1="Ungarisch - HU","Bonsai",IF($C$1="Schwedisch - SE","Bonsai",IF($C$1="Maltesisch - MT","Bonsai",IF($C$1="Irisch - IE","Bonsai",IF($C$1="Isländisch - IS","Bonsai","Achtung"))))))))))))))))))))))))))))</f>
        <v>Bonsai</v>
      </c>
      <c r="D21" s="244" t="str">
        <f t="shared" si="2"/>
        <v/>
      </c>
      <c r="E21" s="215"/>
      <c r="F21" s="236"/>
      <c r="G21" s="237"/>
      <c r="H21" s="237"/>
      <c r="I21" s="238"/>
      <c r="J21" s="236"/>
      <c r="K21" s="237"/>
      <c r="L21" s="237"/>
      <c r="M21" s="238"/>
      <c r="N21" s="216"/>
      <c r="O21" s="217"/>
      <c r="P21" s="217"/>
      <c r="Q21" s="218"/>
      <c r="R21" s="20"/>
      <c r="S21" s="245">
        <v>12804</v>
      </c>
      <c r="T21" s="160">
        <v>4</v>
      </c>
      <c r="U21" s="246">
        <v>14.45</v>
      </c>
      <c r="V21" s="250"/>
      <c r="W21" s="251"/>
      <c r="X21" s="251"/>
      <c r="Y21" s="252"/>
      <c r="Z21" s="217"/>
      <c r="AA21" s="239"/>
      <c r="AB21" s="240"/>
      <c r="AC21" s="241"/>
      <c r="AD21" s="217"/>
      <c r="AE21" s="239"/>
      <c r="AF21" s="240"/>
      <c r="AG21" s="241"/>
    </row>
    <row r="22" spans="1:33" ht="19.5" customHeight="1" x14ac:dyDescent="0.2">
      <c r="A22" s="242" t="str">
        <f>IF('Basis-Tabelle-Sonstige'!A14="","",IF($C$1="Deutsch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2" s="160" t="str">
        <f t="shared" si="1"/>
        <v>Seed Sets</v>
      </c>
      <c r="C22" s="243" t="str">
        <f>IF($C$1="Deutsch - DE","Kakteen",IF($C$1="Englisch - UK","Cacti",IF($C$1="Bulgarisch - BG","Кактуси",IF($C$1="Kroatisch - HR","Kaktusi",IF($C$1="Tschechisch - CZ","Kaktusy",IF($C$1="Dänisch - DK","Kaktusser",IF($C$1="Niederländisch - NL","Cactussen",IF($C$1="Französisch - FR","Cactus",IF($C$1="Finnisch - FI","Kaktukset",IF($C$1="Estnisch - EE","Kaktused",IF($C$1="Italienisch - IT","Cactus",IF($C$1="Japanisch - JP","サボテン",IF($C$1="Griechisch - GR","Κάκτοι",IF($C$1="Litauisch - LT","Kaktusai",IF($C$1="Norwegisch - NO","Kaktuser",IF($C$1="Lettisch - LV","Kaktusi",IF($C$1="Polnisch - PL","Kaktusy",IF($C$1="Rumänisch - RO","Cactusi",IF($C$1="Portugiesisch - PT","Cactos",IF($C$1="Spanisch - ES","Cactus",IF($C$1="Slowakisch - SK","Kaktusy",IF($C$1="Slowenisch - SI","Kaktusi",IF($C$1="Türkisch - TR","Kaktüsler",IF($C$1="Ungarisch - HU","Kaktuszok",IF($C$1="Schwedisch - SE","Kaktusar",IF($C$1="Isländisch - IS","Kaktusa",IF($C$1="Maltesisch - MT","Kakti",IF($C$1="Irisch - IE","Cachtais","Achtung"))))))))))))))))))))))))))))</f>
        <v>Cacti</v>
      </c>
      <c r="D22" s="244" t="str">
        <f t="shared" si="2"/>
        <v/>
      </c>
      <c r="E22" s="215"/>
      <c r="F22" s="236"/>
      <c r="G22" s="237"/>
      <c r="H22" s="237"/>
      <c r="I22" s="238"/>
      <c r="J22" s="236"/>
      <c r="K22" s="237"/>
      <c r="L22" s="237"/>
      <c r="M22" s="238"/>
      <c r="N22" s="216"/>
      <c r="O22" s="217"/>
      <c r="P22" s="217"/>
      <c r="Q22" s="218"/>
      <c r="R22" s="20"/>
      <c r="S22" s="245">
        <v>12805</v>
      </c>
      <c r="T22" s="160">
        <v>4</v>
      </c>
      <c r="U22" s="246">
        <v>14.45</v>
      </c>
      <c r="V22" s="250"/>
      <c r="W22" s="251"/>
      <c r="X22" s="251"/>
      <c r="Y22" s="252"/>
      <c r="Z22" s="217"/>
      <c r="AA22" s="239"/>
      <c r="AB22" s="240"/>
      <c r="AC22" s="241"/>
      <c r="AD22" s="217"/>
      <c r="AE22" s="239"/>
      <c r="AF22" s="240"/>
      <c r="AG22" s="241"/>
    </row>
    <row r="23" spans="1:33" ht="19.5" customHeight="1" thickBot="1" x14ac:dyDescent="0.25">
      <c r="A23" s="222" t="str">
        <f>IF('Basis-Tabelle-Sonstige'!A15="","",IF($C$1="Deutsch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3" s="223" t="str">
        <f t="shared" si="1"/>
        <v>Seed Sets</v>
      </c>
      <c r="C23" s="224" t="str">
        <f>IF($C$1="Deutsch - DE","Heilpflanzen",IF($C$1="Kroatisch - HR","Ljekovito bilje",IF($C$1="Bulgarisch - BG","Лечебни растения",IF($C$1="Englisch - UK","Medicinal plants",IF($C$1="Tschechisch - CZ","Léčivé rostliny",IF($C$1="Niederländisch - NL","Medicinale planten",IF($C$1="Dänisch - DK","Lægeplanter",IF($C$1="Französisch - FR","Plantes médicinales",IF($C$1="Estnisch - EE","Ravimtaimed",IF($C$1="Finnisch - FI","Lääkekasvit",IF($C$1="Griechisch - GR","Φαρμακευτικά φυτά",IF($C$1="Japanisch - JP","薬用植物",IF($C$1="Italienisch - IT","Piante medicinali",IF($C$1="Litauisch - LT","Vaistiniai augalai",IF($C$1="Lettisch - LV","Ārstniecības augi",IF($C$1="Norwegisch - NO","Medisinske planter",IF($C$1="Rumänisch - RO","Plante medicinale",IF($C$1="Portugiesisch - PT","Plantas medicinais",IF($C$1="Polnisch - PL","Rośliny lecznicze",IF($C$1="Spanisch - ES","Plantas medicinales",IF($C$1="Slowenisch - SI","Zdravilne rastline",IF($C$1="Slowakisch - SK","Liečivé rastliny",IF($C$1="Schwedisch - SE","Medicinska växter",IF($C$1="Türkisch - TR","Şifalı Bitkiler",IF($C$1="Ungarisch - HU","Gyógynövények",IF($C$1="Maltesisch - MT","Pjanti mediċinali",IF($C$1="Irisch - IE","Plandaí íocshláinte",IF($C$1="Isländisch - IS","Lækningajurtir","Achtung"))))))))))))))))))))))))))))</f>
        <v>Medicinal plants</v>
      </c>
      <c r="D23" s="225" t="str">
        <f t="shared" si="2"/>
        <v/>
      </c>
      <c r="E23" s="226"/>
      <c r="F23" s="227"/>
      <c r="G23" s="228"/>
      <c r="H23" s="228"/>
      <c r="I23" s="229"/>
      <c r="J23" s="227"/>
      <c r="K23" s="228"/>
      <c r="L23" s="228"/>
      <c r="M23" s="229"/>
      <c r="N23" s="232"/>
      <c r="O23" s="233"/>
      <c r="P23" s="233"/>
      <c r="Q23" s="234"/>
      <c r="R23" s="37"/>
      <c r="S23" s="230">
        <v>12806</v>
      </c>
      <c r="T23" s="223">
        <v>4</v>
      </c>
      <c r="U23" s="231">
        <v>14.45</v>
      </c>
      <c r="V23" s="253"/>
      <c r="W23" s="254"/>
      <c r="X23" s="254"/>
      <c r="Y23" s="255"/>
      <c r="Z23" s="217"/>
      <c r="AA23" s="239"/>
      <c r="AB23" s="240"/>
      <c r="AC23" s="241"/>
      <c r="AD23" s="217"/>
      <c r="AE23" s="239"/>
      <c r="AF23" s="240"/>
      <c r="AG23" s="241"/>
    </row>
    <row r="24" spans="1:33" ht="19.5" customHeight="1" thickTop="1" x14ac:dyDescent="0.2">
      <c r="A24" s="211" t="str">
        <f>IF('Basis-Tabelle-Sonstige'!A17="","",IF($C$1="Deutsch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4" s="212" t="str">
        <f t="shared" ref="B24:B31" si="3">IF($C$1="Deutsch - DE","Samenbänder",IF($C$1="Englisch - UK","Seed ribbons",IF($C$1="Bulgarisch - BG","Ленти за семена",IF($C$1="Kroatisch - HR","Sjemenske trake",IF($C$1="Niederländisch - NL","Zaad banden",IF($C$1="Tschechisch - CZ","Semenné pásky",IF($C$1="Dänisch - DK","Frøbånd",IF($C$1="Estnisch - EE","Seemneteibid",IF($C$1="Finnisch - FI","Siemennauhat",IF($C$1="Französisch - FR","Bandes de graines",IF($C$1="Japanisch - JP","種子テープ",IF($C$1="Italienisch - IT","Nastri di semi",IF($C$1="Griechisch - GR","Σποροταινίες",IF($C$1="Norwegisch - NO","Frøbånd",IF($C$1="Litauisch - LT","Sėklų juostos",IF($C$1="Lettisch - LV","Sēklu lentes",IF($C$1="Portugiesisch - PT","Fitas de sementes",IF($C$1="Rumänisch - RO","Benzi de semințe",IF($C$1="Polnisch - PL","Taśmy nasienne",IF($C$1="Slowakisch - SK","Semenné pásky",IF($C$1="Spanisch - ES","Cintas de semillas",IF($C$1="Slowenisch - SI","Semenski trakovi",IF($C$1="Türkisch - TR","Tohum bantları",IF($C$1="Ungarisch - HU","Vetőmag szalagok",IF($C$1="Schwedisch - SE","Fröband",IF($C$1="Isländisch - IS","Fræbönd",IF($C$1="Maltesisch - MT","Tejps taż-żerriegħa",IF($C$1="Irisch - IE","Téipeanna síolta","Achtung"))))))))))))))))))))))))))))</f>
        <v>Seed ribbons</v>
      </c>
      <c r="C24" s="213" t="str">
        <f>IF($C$1="Deutsch - DE","Balkonkasten",IF($C$1="Englisch - UK","Balcony box",IF($C$1="Kroatisch - HR","Balkonska kutija",IF($C$1="Bulgarisch - BG","Балконска кутия",IF($C$1="Dänisch - DK","Altankasse",IF($C$1="Tschechisch - CZ","Balkonový box",IF($C$1="Niederländisch - NL","Balkon doos",IF($C$1="Estnisch - EE","Rõduboks",IF($C$1="Finnisch - FI","Parvekelaatikko",IF($C$1="Französisch - FR","Boîte de balcon",IF($C$1="Griechisch - GR","Κουτί μπαλκονιού",IF($C$1="Japanisch - JP","バルコニーボックス",IF($C$1="Italienisch - IT","Cassetta da balcone",IF($C$1="Norwegisch - NO","Balkongboks",IF($C$1="Litauisch - LT","Balkono dėžė",IF($C$1="Lettisch - LV","Balkona kaste",IF($C$1="Portugiesisch - PT","Caixa de varanda",IF($C$1="Rumänisch - RO","Cutie de balcon",IF($C$1="Polnisch - PL","Skrzynia balkonowa",IF($C$1="Slowenisch - SI","Balkonska škatla",IF($C$1="Slowakisch - SK","Balkónový box",IF($C$1="Spanisch - ES","Caja de balcón",IF($C$1="Türkisch - TR","Balkon kutusu",IF($C$1="Schwedisch - SE","Balkonglåda",IF($C$1="Ungarisch - HU","Balkonláda",IF($C$1="Maltesisch - MT","Kaxxa tal-gallarija",IF($C$1="Irisch - IE","Bosca balcóin",IF($C$1="Isländisch - IS","Svalabox","Achtung"))))))))))))))))))))))))))))</f>
        <v>Balcony box</v>
      </c>
      <c r="D24" s="214" t="str">
        <f>IF((V24*X24*Y24)&lt;1,"",V24*X24*Y24)</f>
        <v/>
      </c>
      <c r="E24" s="215"/>
      <c r="F24" s="236"/>
      <c r="G24" s="237"/>
      <c r="H24" s="237"/>
      <c r="I24" s="238"/>
      <c r="J24" s="236"/>
      <c r="K24" s="237"/>
      <c r="L24" s="237"/>
      <c r="M24" s="238"/>
      <c r="N24" s="216"/>
      <c r="O24" s="217"/>
      <c r="P24" s="217"/>
      <c r="Q24" s="218"/>
      <c r="R24" s="256"/>
      <c r="S24" s="257"/>
      <c r="T24" s="257"/>
      <c r="U24" s="218"/>
      <c r="V24" s="12"/>
      <c r="W24" s="258">
        <v>12752</v>
      </c>
      <c r="X24" s="258">
        <v>12</v>
      </c>
      <c r="Y24" s="259">
        <v>1.85</v>
      </c>
      <c r="Z24" s="235"/>
      <c r="AA24" s="239"/>
      <c r="AB24" s="240"/>
      <c r="AC24" s="241"/>
      <c r="AD24" s="235"/>
      <c r="AE24" s="239"/>
      <c r="AF24" s="240"/>
      <c r="AG24" s="241"/>
    </row>
    <row r="25" spans="1:33" ht="19.5" customHeight="1" x14ac:dyDescent="0.2">
      <c r="A25" s="242" t="str">
        <f>IF('Basis-Tabelle-Sonstige'!A18="","",IF($C$1="Deutsch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5" s="160" t="str">
        <f t="shared" si="3"/>
        <v>Seed ribbons</v>
      </c>
      <c r="C25" s="243" t="str">
        <f>IF($C$1="Deutsch - DE","Katzenminze",IF($C$1="Englisch - UK","Catnip",IF($C$1="Kroatisch - HR","Mačja trava",IF($C$1="Bulgarisch - BG","Котешка трева",IF($C$1="Niederländisch - NL","Kattenkruid",IF($C$1="Tschechisch - CZ","Kočičí tráva",IF($C$1="Dänisch - DK","Katteurt",IF($C$1="Französisch - FR","Herbe à chat",IF($C$1="Estnisch - EE","Kassipuu",IF($C$1="Finnisch - FI","Kissanminttua",IF($C$1="Griechisch - GR","Είδος δυόσμου",IF($C$1="Japanisch - JP","イヌハッカ",IF($C$1="Italienisch - IT","Erba gatta",IF($C$1="Lettisch - LV","Kaķumētra",IF($C$1="Litauisch - LT","Katžolės",IF($C$1="Norwegisch - NO","Kattmynte",IF($C$1="Portugiesisch - PT","Hortelã-dos-gatos",IF($C$1="Rumänisch - RO","Mentă de pisici",IF($C$1="Polnisch - PL","Kocimiętka",IF($C$1="Slowenisch - SI","Mačja meta",IF($C$1="Slowakisch - SK","Kocúrnik",IF($C$1="Spanisch - ES","Hierba gatera",IF($C$1="Ungarisch - HU","Macskagyökér",IF($C$1="Schwedisch - SE","Kattmynta",IF($C$1="Türkisch - TR","Kedi nanesi",IF($C$1="Irisch - IE","Meacan cat",IF($C$1="Isländisch - IS","Kattarnípa",IF($C$1="Maltesisch - MT","Menta tal-kat","Achtung"))))))))))))))))))))))))))))</f>
        <v>Catnip</v>
      </c>
      <c r="D25" s="244" t="str">
        <f t="shared" ref="D25:D31" si="4">IF((V25*X25*Y25)&lt;1,"",V25*X25*Y25)</f>
        <v/>
      </c>
      <c r="E25" s="215"/>
      <c r="F25" s="236"/>
      <c r="G25" s="237"/>
      <c r="H25" s="237"/>
      <c r="I25" s="238"/>
      <c r="J25" s="236"/>
      <c r="K25" s="237"/>
      <c r="L25" s="237"/>
      <c r="M25" s="238"/>
      <c r="N25" s="216"/>
      <c r="O25" s="217"/>
      <c r="P25" s="217"/>
      <c r="Q25" s="218"/>
      <c r="R25" s="216"/>
      <c r="S25" s="217"/>
      <c r="T25" s="217"/>
      <c r="U25" s="218"/>
      <c r="V25" s="16"/>
      <c r="W25" s="260">
        <v>12778</v>
      </c>
      <c r="X25" s="260">
        <v>12</v>
      </c>
      <c r="Y25" s="261">
        <v>1.85</v>
      </c>
      <c r="Z25" s="235"/>
      <c r="AA25" s="239"/>
      <c r="AB25" s="240"/>
      <c r="AC25" s="241"/>
      <c r="AD25" s="235"/>
      <c r="AE25" s="239"/>
      <c r="AF25" s="240"/>
      <c r="AG25" s="241"/>
    </row>
    <row r="26" spans="1:33" ht="19.5" customHeight="1" x14ac:dyDescent="0.2">
      <c r="A26" s="242" t="str">
        <f>IF('Basis-Tabelle-Sonstige'!A19="","",IF($C$1="Deutsch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6" s="160" t="str">
        <f t="shared" si="3"/>
        <v>Seed ribbons</v>
      </c>
      <c r="C26" s="243" t="str">
        <f>IF($C$1="Deutsch - DE","Katzengras",IF($C$1="Englisch - UK","Cat grass",IF($C$1="Bulgarisch - BG","Котешка трева",IF($C$1="Kroatisch - HR","Mačja trava",IF($C$1="Tschechisch - CZ","Kočičí tráva",IF($C$1="Dänisch - DK","Kattegræs",IF($C$1="Niederländisch - NL","Katten gras",IF($C$1="Estnisch - EE","Kassi rohi",IF($C$1="Finnisch - FI","Kissan ruoho",IF($C$1="Französisch - FR","Herbe à chaton",IF($C$1="Italienisch - IT","Erba gatta",IF($C$1="Griechisch - GR","Χόρτο γάτας",IF($C$1="Japanisch - JP","猫草",IF($C$1="Lettisch - LV","Kaķu zāle",IF($C$1="Norwegisch - NO","Kattegress",IF($C$1="Litauisch - LT","Kačių žolė",IF($C$1="Portugiesisch - PT","Grama de gato",IF($C$1="Polnisch - PL","Kocia trawa",IF($C$1="Rumänisch - RO","Iarba pisicilor",IF($C$1="Spanisch - ES","Hierba de gato",IF($C$1="Slowakisch - SK","Mačacia tráva",IF($C$1="Slowenisch - SI","Mačja trava",IF($C$1="Türkisch - TR","Kedi otu",IF($C$1="Schwedisch - SE","Kattgräs",IF($C$1="Ungarisch - HU","Macskafű",IF($C$1="Maltesisch - MT","Ħaxix tal-qtates",IF($C$1="Irisch - IE","Féar cat",IF($C$1="Isländisch - IS","Kattargras","Achtung"))))))))))))))))))))))))))))</f>
        <v>Cat grass</v>
      </c>
      <c r="D26" s="244" t="str">
        <f t="shared" si="4"/>
        <v/>
      </c>
      <c r="E26" s="215"/>
      <c r="F26" s="236"/>
      <c r="G26" s="237"/>
      <c r="H26" s="237"/>
      <c r="I26" s="238"/>
      <c r="J26" s="236"/>
      <c r="K26" s="237"/>
      <c r="L26" s="237"/>
      <c r="M26" s="238"/>
      <c r="N26" s="216"/>
      <c r="O26" s="217"/>
      <c r="P26" s="217"/>
      <c r="Q26" s="218"/>
      <c r="R26" s="216"/>
      <c r="S26" s="217"/>
      <c r="T26" s="217"/>
      <c r="U26" s="218"/>
      <c r="V26" s="16"/>
      <c r="W26" s="260">
        <v>12779</v>
      </c>
      <c r="X26" s="260">
        <v>12</v>
      </c>
      <c r="Y26" s="261">
        <v>1.85</v>
      </c>
      <c r="Z26" s="235"/>
      <c r="AA26" s="239"/>
      <c r="AB26" s="240"/>
      <c r="AC26" s="241"/>
      <c r="AD26" s="235"/>
      <c r="AE26" s="239"/>
      <c r="AF26" s="240"/>
      <c r="AG26" s="241"/>
    </row>
    <row r="27" spans="1:33" ht="19.5" customHeight="1" x14ac:dyDescent="0.2">
      <c r="A27" s="242" t="str">
        <f>IF('Basis-Tabelle-Sonstige'!A20="","",IF($C$1="Deutsch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7" s="160" t="str">
        <f t="shared" si="3"/>
        <v>Seed ribbons</v>
      </c>
      <c r="C27" s="243" t="str">
        <f>IF($C$1="Deutsch - DE","Radieschen",IF($C$1="Kroatisch - HR","Rotkvica",IF($C$1="Bulgarisch - BG","Репичка",IF($C$1="Englisch - UK","Radish",IF($C$1="Tschechisch - CZ","Ředkev",IF($C$1="Niederländisch - NL","Radijs",IF($C$1="Dänisch - DK","Radise",IF($C$1="Französisch - FR","Radis",IF($C$1="Estnisch - EE","Redis",IF($C$1="Finnisch - FI","Retiisi",IF($C$1="Japanisch - JP","だいこん",IF($C$1="Griechisch - GR","Ραπανάκι",IF($C$1="Italienisch - IT","Ravanello",IF($C$1="Litauisch - LT","Ridikėliai",IF($C$1="Lettisch - LV","Redīsi",IF($C$1="Norwegisch - NO","Reddik",IF($C$1="Portugiesisch - PT","Rabanete",IF($C$1="Polnisch - PL","Rzodkiewka",IF($C$1="Rumänisch - RO","Ridiche",IF($C$1="Spanisch - ES","Rábano",IF($C$1="Slowakisch - SK","Reďkovka",IF($C$1="Slowenisch - SI","Redkev",IF($C$1="Ungarisch - HU","Retek",IF($C$1="Schwedisch - SE","Rädisa",IF($C$1="Türkisch - TR","Turp",IF($C$1="Irisch - IE","Raidis",IF($C$1="Isländisch - IS","Radísa",IF($C$1="Maltesisch - MT","Ravanell","Achtung"))))))))))))))))))))))))))))</f>
        <v>Radish</v>
      </c>
      <c r="D27" s="244" t="str">
        <f t="shared" si="4"/>
        <v/>
      </c>
      <c r="E27" s="215"/>
      <c r="F27" s="236"/>
      <c r="G27" s="237"/>
      <c r="H27" s="237"/>
      <c r="I27" s="238"/>
      <c r="J27" s="236"/>
      <c r="K27" s="237"/>
      <c r="L27" s="237"/>
      <c r="M27" s="238"/>
      <c r="N27" s="216"/>
      <c r="O27" s="217"/>
      <c r="P27" s="217"/>
      <c r="Q27" s="218"/>
      <c r="R27" s="216"/>
      <c r="S27" s="217"/>
      <c r="T27" s="217"/>
      <c r="U27" s="218"/>
      <c r="V27" s="16"/>
      <c r="W27" s="260">
        <v>12751</v>
      </c>
      <c r="X27" s="260">
        <v>12</v>
      </c>
      <c r="Y27" s="261">
        <v>1.85</v>
      </c>
      <c r="Z27" s="216"/>
      <c r="AA27" s="239"/>
      <c r="AB27" s="240"/>
      <c r="AC27" s="241"/>
      <c r="AD27" s="216"/>
      <c r="AE27" s="239"/>
      <c r="AF27" s="240"/>
      <c r="AG27" s="241"/>
    </row>
    <row r="28" spans="1:33" ht="19.5" customHeight="1" x14ac:dyDescent="0.2">
      <c r="A28" s="242" t="str">
        <f>IF('Basis-Tabelle-Sonstige'!A21="","",IF($C$1="Deutsch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8" s="160" t="str">
        <f t="shared" si="3"/>
        <v>Seed ribbons</v>
      </c>
      <c r="C28" s="243" t="str">
        <f>IF($C$1="Deutsch - DE","Feldsalat",IF($C$1="Kroatisch - HR","Janjeća zelena salata",IF($C$1="Bulgarisch - BG","Агнешка маруля",IF($C$1="Englisch - UK","Lamb's lettuce",IF($C$1="Tschechisch - CZ","Jehněčí salát",IF($C$1="Niederländisch - NL","Veldsla",IF($C$1="Dänisch - DK","Lammesalat",IF($C$1="Estnisch - EE","Lambasalat",IF($C$1="Finnisch - FI","Lammassalaattia",IF($C$1="Französisch - FR","Mâche",IF($C$1="Griechisch - GR","Αρνίσιο μαρούλι",IF($C$1="Italienisch - IT","Lattuga d'agnello",IF($C$1="Japanisch - JP","子羊のレタス",IF($C$1="Litauisch - LT","Avienos salotos",IF($C$1="Lettisch - LV","Jēra salāti",IF($C$1="Norwegisch - NO","Lammesalat",IF($C$1="Rumänisch - RO","Salată de miel",IF($C$1="Portugiesisch - PT","Alface-de-cordeiro",IF($C$1="Polnisch - PL","Roszponka",IF($C$1="Slowenisch - SI","Jagnjetina solata",IF($C$1="Spanisch - ES","Hojas de canónigos",IF($C$1="Slowakisch - SK","Jahňací šalát",IF($C$1="Ungarisch - HU","Báránysaláta",IF($C$1="Schwedisch - SE","Lammsallat",IF($C$1="Türkisch - TR","Kuzu marulu",IF($C$1="Maltesisch - MT","Ħass tal-ħaruf",IF($C$1="Irisch - IE","Leitís Uain",IF($C$1="Isländisch - IS","Lambasalat","Achtung"))))))))))))))))))))))))))))</f>
        <v>Lamb's lettuce</v>
      </c>
      <c r="D28" s="244" t="str">
        <f t="shared" si="4"/>
        <v/>
      </c>
      <c r="E28" s="215"/>
      <c r="F28" s="236"/>
      <c r="G28" s="237"/>
      <c r="H28" s="237"/>
      <c r="I28" s="238"/>
      <c r="J28" s="236"/>
      <c r="K28" s="237"/>
      <c r="L28" s="237"/>
      <c r="M28" s="238"/>
      <c r="N28" s="216"/>
      <c r="O28" s="217"/>
      <c r="P28" s="217"/>
      <c r="Q28" s="218"/>
      <c r="R28" s="216"/>
      <c r="S28" s="217"/>
      <c r="T28" s="217"/>
      <c r="U28" s="218"/>
      <c r="V28" s="16"/>
      <c r="W28" s="260">
        <v>12759</v>
      </c>
      <c r="X28" s="260">
        <v>12</v>
      </c>
      <c r="Y28" s="261">
        <v>1.85</v>
      </c>
      <c r="Z28" s="250"/>
      <c r="AA28" s="251"/>
      <c r="AB28" s="251"/>
      <c r="AC28" s="252"/>
      <c r="AD28" s="250"/>
      <c r="AE28" s="251"/>
      <c r="AF28" s="251"/>
      <c r="AG28" s="252"/>
    </row>
    <row r="29" spans="1:33" ht="19.5" customHeight="1" x14ac:dyDescent="0.2">
      <c r="A29" s="242" t="str">
        <f>IF('Basis-Tabelle-Sonstige'!A22="","",IF($C$1="Deutsch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9" s="160" t="str">
        <f t="shared" si="3"/>
        <v>Seed ribbons</v>
      </c>
      <c r="C29" s="243" t="str">
        <f>IF($C$1="Deutsch - DE","Möhren",IF($C$1="Bulgarisch - BG","Моркови",IF($C$1="Englisch - UK","Carrots",IF($C$1="Kroatisch - HR","Mrkve",IF($C$1="Niederländisch - NL","Wortels",IF($C$1="Dänisch - DK","Gulerødder",IF($C$1="Tschechisch - CZ","Mrkve",IF($C$1="Finnisch - FI","Porkkanat",IF($C$1="Estnisch - EE","Porgandid",IF($C$1="Französisch - FR","Carottes",IF($C$1="Italienisch - IT","Carote",IF($C$1="Griechisch - GR","Καρότα",IF($C$1="Japanisch - JP","人参",IF($C$1="Norwegisch - NO","Gulrøtter",IF($C$1="Lettisch - LV","Burkāni",IF($C$1="Litauisch - LT","Morkos",IF($C$1="Portugiesisch - PT","Cenouras",IF($C$1="Polnisch - PL","Marchew",IF($C$1="Rumänisch - RO","Morcovi",IF($C$1="Spanisch - ES","Zanahorias",IF($C$1="Slowenisch - SI","Korenje",IF($C$1="Slowakisch - SK","Mrkva",IF($C$1="Türkisch - TR","Havuçlar",IF($C$1="Schwedisch - SE","Morötter",IF($C$1="Ungarisch - HU","Sárgarépa",IF($C$1="Maltesisch - MT","Karrotti",IF($C$1="Irisch - IE","Cairéid",IF($C$1="Isländisch - IS","Gulrætur","Achtung"))))))))))))))))))))))))))))</f>
        <v>Carrots</v>
      </c>
      <c r="D29" s="244" t="str">
        <f t="shared" si="4"/>
        <v/>
      </c>
      <c r="E29" s="215"/>
      <c r="F29" s="236"/>
      <c r="G29" s="237"/>
      <c r="H29" s="237"/>
      <c r="I29" s="238"/>
      <c r="J29" s="236"/>
      <c r="K29" s="237"/>
      <c r="L29" s="237"/>
      <c r="M29" s="238"/>
      <c r="N29" s="216"/>
      <c r="O29" s="217"/>
      <c r="P29" s="217"/>
      <c r="Q29" s="218"/>
      <c r="R29" s="216"/>
      <c r="S29" s="217"/>
      <c r="T29" s="217"/>
      <c r="U29" s="218"/>
      <c r="V29" s="16"/>
      <c r="W29" s="260">
        <v>12760</v>
      </c>
      <c r="X29" s="260">
        <v>12</v>
      </c>
      <c r="Y29" s="261">
        <v>1.85</v>
      </c>
      <c r="Z29" s="250"/>
      <c r="AA29" s="251"/>
      <c r="AB29" s="251"/>
      <c r="AC29" s="252"/>
      <c r="AD29" s="250"/>
      <c r="AE29" s="251"/>
      <c r="AF29" s="251"/>
      <c r="AG29" s="252"/>
    </row>
    <row r="30" spans="1:33" ht="19.5" customHeight="1" x14ac:dyDescent="0.2">
      <c r="A30" s="242" t="str">
        <f>IF('Basis-Tabelle-Sonstige'!A23="","",IF($C$1="Deutsch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0" s="160" t="str">
        <f t="shared" si="3"/>
        <v>Seed ribbons</v>
      </c>
      <c r="C30" s="243" t="str">
        <f>IF($C$1="Deutsch - DE","Rucola",IF($C$1="Englisch - UK","Arugula",IF($C$1="Kroatisch - HR","Rikula",IF($C$1="Bulgarisch - BG","Рукола",IF($C$1="Tschechisch - CZ","Rukola",IF($C$1="Dänisch - DK","Rucola",IF($C$1="Niederländisch - NL","Rucola",IF($C$1="Finnisch - FI","Rucola",IF($C$1="Estnisch - EE","Rukola",IF($C$1="Französisch - FR","Roquette",IF($C$1="Griechisch - GR","Ρόκα",IF($C$1="Italienisch - IT","Rucola",IF($C$1="Japanisch - JP","ルッコラ",IF($C$1="Lettisch - LV","Rukola",IF($C$1="Litauisch - LT","Rukola",IF($C$1="Norwegisch - NO","Ruccola",IF($C$1="Rumänisch - RO","Voinicică",IF($C$1="Polnisch - PL","Rukola",IF($C$1="Portugiesisch - PT","Rúcula",IF($C$1="Spanisch - ES","Rúcula",IF($C$1="Slowakisch - SK","Rukola",IF($C$1="Slowenisch - SI","Rukola",IF($C$1="Türkisch - TR","Roka",IF($C$1="Schwedisch - SE","Ruccola",IF($C$1="Ungarisch - HU","Rukkola",IF($C$1="Maltesisch - MT","Arugula",IF($C$1="Isländisch - IS","Rúlla",IF($C$1="Irisch - IE","Arugula","Achtung"))))))))))))))))))))))))))))</f>
        <v>Arugula</v>
      </c>
      <c r="D30" s="244" t="str">
        <f t="shared" si="4"/>
        <v/>
      </c>
      <c r="E30" s="215"/>
      <c r="F30" s="236"/>
      <c r="G30" s="237"/>
      <c r="H30" s="237"/>
      <c r="I30" s="238"/>
      <c r="J30" s="236"/>
      <c r="K30" s="237"/>
      <c r="L30" s="237"/>
      <c r="M30" s="238"/>
      <c r="N30" s="216"/>
      <c r="O30" s="217"/>
      <c r="P30" s="217"/>
      <c r="Q30" s="218"/>
      <c r="R30" s="216"/>
      <c r="S30" s="217"/>
      <c r="T30" s="217"/>
      <c r="U30" s="218"/>
      <c r="V30" s="16"/>
      <c r="W30" s="260">
        <v>12761</v>
      </c>
      <c r="X30" s="260">
        <v>12</v>
      </c>
      <c r="Y30" s="261">
        <v>1.85</v>
      </c>
      <c r="Z30" s="250"/>
      <c r="AA30" s="251"/>
      <c r="AB30" s="251"/>
      <c r="AC30" s="252"/>
      <c r="AD30" s="250"/>
      <c r="AE30" s="251"/>
      <c r="AF30" s="251"/>
      <c r="AG30" s="252"/>
    </row>
    <row r="31" spans="1:33" ht="19.5" customHeight="1" thickBot="1" x14ac:dyDescent="0.25">
      <c r="A31" s="222" t="str">
        <f>IF('Basis-Tabelle-Sonstige'!A24="","",IF($C$1="Deutsch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1" s="223" t="str">
        <f t="shared" si="3"/>
        <v>Seed ribbons</v>
      </c>
      <c r="C31" s="224" t="str">
        <f>IF($C$1="Deutsch - DE","Salatmischung",IF($C$1="Englisch - UK","Salad mix",IF($C$1="Bulgarisch - BG","Салатен микс",IF($C$1="Kroatisch - HR","Mješavina salate",IF($C$1="Niederländisch - NL","Salade mix",IF($C$1="Tschechisch - CZ","Salátová směs",IF($C$1="Dänisch - DK","Salatblanding",IF($C$1="Französisch - FR","Mélange de salade",IF($C$1="Estnisch - EE","Salati segu",IF($C$1="Finnisch - FI","Salaattisekoitus",IF($C$1="Japanisch - JP","サラダミックス",IF($C$1="Griechisch - GR","Μείγμα σαλάτας",IF($C$1="Italienisch - IT","Insalata mista",IF($C$1="Litauisch - LT","Salotų mišinys",IF($C$1="Lettisch - LV","Salātu maisījums",IF($C$1="Norwegisch - NO","Salatblanding",IF($C$1="Polnisch - PL","Mieszanka sałat",IF($C$1="Rumänisch - RO","Amestec de salată",IF($C$1="Portugiesisch - PT","Mistura de salada",IF($C$1="Slowakisch - SK","Šalátová zmes",IF($C$1="Slowenisch - SI","Solatna mešanica",IF($C$1="Spanisch - ES","Mezcla de ensalada",IF($C$1="Türkisch - TR","Salata karışımı",IF($C$1="Ungarisch - HU","Saláta keverék",IF($C$1="Schwedisch - SE","Salladsblandning",IF($C$1="Isländisch - IS","Salatblöndu",IF($C$1="Maltesisch - MT","Taħlita ta' insalata",IF($C$1="Irisch - IE","Meascán sailéad","Achtung"))))))))))))))))))))))))))))</f>
        <v>Salad mix</v>
      </c>
      <c r="D31" s="225" t="str">
        <f t="shared" si="4"/>
        <v/>
      </c>
      <c r="E31" s="226"/>
      <c r="F31" s="227"/>
      <c r="G31" s="228"/>
      <c r="H31" s="228"/>
      <c r="I31" s="229"/>
      <c r="J31" s="227"/>
      <c r="K31" s="228"/>
      <c r="L31" s="228"/>
      <c r="M31" s="229"/>
      <c r="N31" s="232"/>
      <c r="O31" s="233"/>
      <c r="P31" s="233"/>
      <c r="Q31" s="234"/>
      <c r="R31" s="232"/>
      <c r="S31" s="233"/>
      <c r="T31" s="233"/>
      <c r="U31" s="234"/>
      <c r="V31" s="34"/>
      <c r="W31" s="262">
        <v>12762</v>
      </c>
      <c r="X31" s="262">
        <v>12</v>
      </c>
      <c r="Y31" s="263">
        <v>1.85</v>
      </c>
      <c r="Z31" s="250"/>
      <c r="AA31" s="251"/>
      <c r="AB31" s="251"/>
      <c r="AC31" s="252"/>
      <c r="AD31" s="264"/>
      <c r="AE31" s="265"/>
      <c r="AF31" s="265"/>
      <c r="AG31" s="252"/>
    </row>
    <row r="32" spans="1:33" ht="19.5" customHeight="1" thickTop="1" thickBot="1" x14ac:dyDescent="0.25">
      <c r="A32" s="222" t="str">
        <f>IF('Basis-Tabelle-Sonstige'!A26="","",IF($C$1="Deutsch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2" s="223" t="str">
        <f t="shared" ref="B32:B38" si="5">IF($C$1="Deutsch - DE","Keimsprossen",IF($C$1="Bulgarisch - BG","Кълнове",IF($C$1="Kroatisch - HR","Klice",IF($C$1="Englisch - UK","Sprouts",IF($C$1="Tschechisch - CZ","Klíčky",IF($C$1="Niederländisch - NL","Spruiten",IF($C$1="Dänisch - DK","Spirer",IF($C$1="Estnisch - EE","Võrsed",IF($C$1="Finnisch - FI","Ituja",IF($C$1="Französisch - FR","Choux",IF($C$1="Italienisch - IT","Germogli",IF($C$1="Japanisch - JP","スプラウト",IF($C$1="Griechisch - GR","Βλαστάρια",IF($C$1="Lettisch - LV","Asni",IF($C$1="Norwegisch - NO","Spirer",IF($C$1="Litauisch - LT","Daigai",IF($C$1="Portugiesisch - PT","Brotos",IF($C$1="Polnisch - PL","Kiełki",IF($C$1="Rumänisch - RO","Muguri",IF($C$1="Spanisch - ES","Coles",IF($C$1="Slowenisch - SI","Kalčki",IF($C$1="Slowakisch - SK","Klíčky",IF($C$1="Schwedisch - SE","Groddar",IF($C$1="Ungarisch - HU","Hajtások",IF($C$1="Türkisch - TR","Filizler",IF($C$1="Isländisch - IS","Spíra",IF($C$1="Maltesisch - MT","Sprouts",IF($C$1="Irisch - IE","Sprouts","Achtung"))))))))))))))))))))))))))))</f>
        <v>Sprouts</v>
      </c>
      <c r="C32" s="224" t="str">
        <f>IF($C$1="Deutsch - DE","Keimsprossen Starter Set",IF($C$1="Englisch - UK","Sprouts Starter Set",IF($C$1="Kroatisch - HR","Sprouts početni set",IF($C$1="Bulgarisch - BG","Стартов комплект Sprouts",IF($C$1="Tschechisch - CZ","Startovací sada Sprouts",IF($C$1="Niederländisch - NL","Spruitjes starterset",IF($C$1="Dänisch - DK","Spirer Starter Sæt",IF($C$1="Französisch - FR","Kit de démarrage Sprouts",IF($C$1="Finnisch - FI","Sprouts aloitussarja",IF($C$1="Estnisch - EE","Sprouts stardikomplekt",IF($C$1="Italienisch - IT","Set iniziale di germogli",IF($C$1="Japanisch - JP","もやしスターターセット",IF($C$1="Griechisch - GR","Σετ εκκίνησης βλαστών",IF($C$1="Litauisch - LT","Sprouts starterio rinkinys",IF($C$1="Lettisch - LV","Kāpostu starta komplekts",IF($C$1="Norwegisch - NO","Spirer startsett",IF($C$1="Rumänisch - RO","Set de start Sprouts",IF($C$1="Portugiesisch - PT","Conjunto inicial de brotos",IF($C$1="Polnisch - PL","Zestaw startowy kiełków",IF($C$1="Slowakisch - SK","Sprouts Starter Set",IF($C$1="Slowenisch - SI","Začetni set Sprouts",IF($C$1="Spanisch - ES","Juego de iniciación de brotes",IF($C$1="Schwedisch - SE","Groddar Starter Set",IF($C$1="Ungarisch - HU","Sprouts indítókészlet",IF($C$1="Türkisch - TR","Filiz Başlangıç ​​Seti",IF($C$1="Isländisch - IS","Spíra byrjendasett",IF($C$1="Irisch - IE","Socraigh Tosaitheoir Sprouts",IF($C$1="Maltesisch - MT","Sprouts Starter Set","Achtung"))))))))))))))))))))))))))))</f>
        <v>Sprouts Starter Set</v>
      </c>
      <c r="D32" s="273" t="str">
        <f t="shared" ref="D32:D38" si="6">IF((Z32*AB32*AC32)&lt;1,"",Z32*AB32*AC32)</f>
        <v/>
      </c>
      <c r="E32" s="226"/>
      <c r="F32" s="227"/>
      <c r="G32" s="228"/>
      <c r="H32" s="228"/>
      <c r="I32" s="229"/>
      <c r="J32" s="227"/>
      <c r="K32" s="228"/>
      <c r="L32" s="228"/>
      <c r="M32" s="229"/>
      <c r="N32" s="232"/>
      <c r="O32" s="233"/>
      <c r="P32" s="233"/>
      <c r="Q32" s="234"/>
      <c r="R32" s="232"/>
      <c r="S32" s="233"/>
      <c r="T32" s="233"/>
      <c r="U32" s="234"/>
      <c r="V32" s="457" t="s">
        <v>9369</v>
      </c>
      <c r="W32" s="458"/>
      <c r="X32" s="458"/>
      <c r="Y32" s="459"/>
      <c r="Z32" s="34"/>
      <c r="AA32" s="230">
        <v>18849</v>
      </c>
      <c r="AB32" s="223">
        <v>12</v>
      </c>
      <c r="AC32" s="231">
        <v>7.45</v>
      </c>
      <c r="AD32" s="269"/>
      <c r="AE32" s="270"/>
      <c r="AF32" s="271"/>
      <c r="AG32" s="272"/>
    </row>
    <row r="33" spans="1:33" ht="19.5" customHeight="1" thickTop="1" x14ac:dyDescent="0.2">
      <c r="A33" s="211" t="str">
        <f>IF('Basis-Tabelle-Sonstige'!A27="","",IF($C$1="Deutsch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3" s="212" t="str">
        <f t="shared" si="5"/>
        <v>Sprouts</v>
      </c>
      <c r="C33" s="213" t="str">
        <f>IF($C$1="Deutsch - DE","BIO Alfalfa   ",IF($C$1="Englisch - UK","ORGANIC Alfalfa   ",IF($C$1="Kroatisch - HR","ORGANSKA lucerna   ",IF($C$1="Bulgarisch - BG","ОРГАНИЧНА люцерна   ",IF($C$1="Niederländisch - NL","BIO Alfalfa   ",IF($C$1="Tschechisch - CZ","BIO Vojtěška   ",IF($C$1="Dänisch - DK","ØKOLOGISK Alfalfa   ",IF($C$1="Estnisch - EE","MAHE Lutsern   ",IF($C$1="Französisch - FR","Luzerne BIO   ",IF($C$1="Finnisch - FI","LUOMU Alfalfa   ",IF($C$1="Italienisch - IT","Erba medica BIO   ",IF($C$1="Griechisch - GR","ΒΙΟΛΟΓΙΚΗ Μηδική   ",IF($C$1="Japanisch - JP","有機アルファルファ   ",IF($C$1="Lettisch - LV","BIOLOĢISKĀ Lucerna   ",IF($C$1="Litauisch - LT","EKOLOGIŠKA liucerna   ",IF($C$1="Norwegisch - NO","ØKOLOGISK Alfalfa   ",IF($C$1="Rumänisch - RO","Lucerna BIO   ",IF($C$1="Polnisch - PL","ORGANICZNA lucerna   ",IF($C$1="Portugiesisch - PT","Alfafa ORGÂNICA   ",IF($C$1="Slowakisch - SK","BIO Alfalfa   ",IF($C$1="Slowenisch - SI","EKOLOŠKA lucerna   ",IF($C$1="Spanisch - ES","Alfalfa ORGÁNICA   ",IF($C$1="Ungarisch - HU","BIO lucerna   ",IF($C$1="Schwedisch - SE","EKOLOGISK Alfalfa   ",IF($C$1="Türkisch - TR","ORGANİK Yonca   ",IF($C$1="Isländisch - IS","LÍFFRÍN Alfalfa   ",IF($C$1="Irisch - IE","Alfalfa ORGANIC   ",IF($C$1="Maltesisch - MT","Alfalfa ORGANIKA   ","Achtung"))))))))))))))))))))))))))))</f>
        <v xml:space="preserve">ORGANIC Alfalfa   </v>
      </c>
      <c r="D33" s="214" t="str">
        <f t="shared" si="6"/>
        <v/>
      </c>
      <c r="E33" s="215"/>
      <c r="F33" s="236"/>
      <c r="G33" s="237"/>
      <c r="H33" s="237"/>
      <c r="I33" s="238"/>
      <c r="J33" s="236"/>
      <c r="K33" s="237"/>
      <c r="L33" s="237"/>
      <c r="M33" s="238"/>
      <c r="N33" s="216"/>
      <c r="O33" s="217"/>
      <c r="P33" s="217"/>
      <c r="Q33" s="218"/>
      <c r="R33" s="216"/>
      <c r="S33" s="217"/>
      <c r="T33" s="217"/>
      <c r="U33" s="218"/>
      <c r="V33" s="216"/>
      <c r="W33" s="217"/>
      <c r="X33" s="217"/>
      <c r="Y33" s="218"/>
      <c r="Z33" s="12"/>
      <c r="AA33" s="157">
        <v>18851</v>
      </c>
      <c r="AB33" s="212">
        <v>12</v>
      </c>
      <c r="AC33" s="188">
        <v>2.35</v>
      </c>
      <c r="AD33" s="269"/>
      <c r="AE33" s="270"/>
      <c r="AF33" s="271"/>
      <c r="AG33" s="272"/>
    </row>
    <row r="34" spans="1:33" ht="19.5" customHeight="1" x14ac:dyDescent="0.2">
      <c r="A34" s="242" t="str">
        <f>IF('Basis-Tabelle-Sonstige'!A28="","",IF($C$1="Deutsch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4" s="160" t="str">
        <f t="shared" si="5"/>
        <v>Sprouts</v>
      </c>
      <c r="C34" s="243" t="str">
        <f>IF($C$1="Deutsch - DE","BIO Bohnen - Adzuki",IF($C$1="Englisch - UK","ORGANIC beans - Adzuki    ",IF($C$1="Bulgarisch - BG","БИО боб - Адзуки    ",IF($C$1="Kroatisch - HR","ORGANSKI grah - Adzuki    ",IF($C$1="Niederländisch - NL","BIO bonen - Adzuki    ",IF($C$1="Tschechisch - CZ","BIO fazole - Adzuki    ",IF($C$1="Dänisch - DK","ØKOLOGISKE bønner - Adzuki    ",IF($C$1="Estnisch - EE","MAHE oad - Adzuki    ",IF($C$1="Finnisch - FI","ORGAANISET pavut - Adzuki    ",IF($C$1="Französisch - FR","Haricots BIO - Adzuki    ",IF($C$1="Japanisch - JP","有機豆 - あずき    ",IF($C$1="Italienisch - IT","Fagioli BIO - Adzuki    ",IF($C$1="Griechisch - GR","ΒΙΟΛΟΓΙΚΑ φασόλια - Adzuki    ",IF($C$1="Norwegisch - NO","ØKOLOGISKE bønner - Adzuki    ",IF($C$1="Litauisch - LT","EKOLOGIŠKOS pupelės - Adzuki    ",IF($C$1="Lettisch - LV","BIOLOĢISKĀS pupiņas - Adzuki    ",IF($C$1="Polnisch - PL","Fasola ORGANICZNA - Adzuki    ",IF($C$1="Portugiesisch - PT","Feijão ORGÂNICO - Adzuki    ",IF($C$1="Rumänisch - RO","Fasole BIO - Adzuki    ",IF($C$1="Spanisch - ES","Alubias ORGÁNICAS - Adzuki    ",IF($C$1="Slowenisch - SI","BIO fižol - Adzuki    ",IF($C$1="Slowakisch - SK","BIO fazuľa - Adzuki    ",IF($C$1="Ungarisch - HU","BIO bab - Adzuki    ",IF($C$1="Schwedisch - SE","EKOLOGISKA bönor - Adzuki    ",IF($C$1="Türkisch - TR","ORGANİK fasulye - Adzuki    ",IF($C$1="Maltesisch - MT","Fażola ORGANIKA - Adzuki    ",IF($C$1="Isländisch - IS","LÍFFRÍNAR baunir - Adzuki    ",IF($C$1="Irisch - IE","Pónairí ORGÁNACHA - Adzuki    ","Achtung"))))))))))))))))))))))))))))</f>
        <v xml:space="preserve">ORGANIC beans - Adzuki    </v>
      </c>
      <c r="D34" s="244" t="str">
        <f t="shared" si="6"/>
        <v/>
      </c>
      <c r="E34" s="215"/>
      <c r="F34" s="236"/>
      <c r="G34" s="237"/>
      <c r="H34" s="237"/>
      <c r="I34" s="238"/>
      <c r="J34" s="236"/>
      <c r="K34" s="237"/>
      <c r="L34" s="237"/>
      <c r="M34" s="238"/>
      <c r="N34" s="216"/>
      <c r="O34" s="217"/>
      <c r="P34" s="217"/>
      <c r="Q34" s="218"/>
      <c r="R34" s="216"/>
      <c r="S34" s="217"/>
      <c r="T34" s="217"/>
      <c r="U34" s="218"/>
      <c r="V34" s="216"/>
      <c r="W34" s="217"/>
      <c r="X34" s="217"/>
      <c r="Y34" s="218"/>
      <c r="Z34" s="12"/>
      <c r="AA34" s="245">
        <v>18865</v>
      </c>
      <c r="AB34" s="160">
        <v>12</v>
      </c>
      <c r="AC34" s="246">
        <v>2.35</v>
      </c>
      <c r="AD34" s="269"/>
      <c r="AE34" s="270"/>
      <c r="AF34" s="271"/>
      <c r="AG34" s="272"/>
    </row>
    <row r="35" spans="1:33" ht="19.5" customHeight="1" x14ac:dyDescent="0.2">
      <c r="A35" s="242" t="str">
        <f>IF('Basis-Tabelle-Sonstige'!A31="","",IF($C$1="Deutsch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5" s="160" t="str">
        <f t="shared" si="5"/>
        <v>Sprouts</v>
      </c>
      <c r="C35" s="243" t="str">
        <f>IF($C$1="Deutsch - DE","BIO Kichererbsen",IF($C$1="Englisch - UK","ORGANIC chickpeas    ",IF($C$1="Bulgarisch - BG","ОРГАНИЧЕН нахут    ",IF($C$1="Kroatisch - HR","ORGANSKI slanutak    ",IF($C$1="Tschechisch - CZ","BIO cizrna    ",IF($C$1="Dänisch - DK","ØKOLOGISKE kikærter    ",IF($C$1="Niederländisch - NL","BIO kikkererwten    ",IF($C$1="Finnisch - FI","LUOMU kikherneitä    ",IF($C$1="Estnisch - EE","MAHE kikerherned    ",IF($C$1="Französisch - FR","Pois chiches BIO    ",IF($C$1="Japanisch - JP","有機ひよこ豆    ",IF($C$1="Italienisch - IT","Ceci BIOLOGICI    ",IF($C$1="Griechisch - GR","ΒΙΟΛΟΓΙΚΑ ρεβίθια    ",IF($C$1="Lettisch - LV","BIOLOĢISKI aunazirņi    ",IF($C$1="Litauisch - LT","EKOLOGIŠKI avinžirniai    ",IF($C$1="Norwegisch - NO","ØKOLOGISKE kikerter    ",IF($C$1="Polnisch - PL","Ciecierzyca EKOLOGICZNA    ",IF($C$1="Rumänisch - RO","Năut BIO    ",IF($C$1="Portugiesisch - PT","Grão de bico ORGÂNICO    ",IF($C$1="Spanisch - ES","Garbanzos BIO    ",IF($C$1="Slowakisch - SK","BIO cícer    ",IF($C$1="Slowenisch - SI","BIO čičerika    ",IF($C$1="Ungarisch - HU","BIO csicseriborsó    ",IF($C$1="Schwedisch - SE","EKOLOGISKA kikärtor    ",IF($C$1="Türkisch - TR","ORGANİK nohut    ",IF($C$1="Irisch - IE","Sicíní ORGANIC    ",IF($C$1="Maltesisch - MT","Ċiċri ORGANIĊI    ",IF($C$1="Isländisch - IS","LÍFFRÍNAR kjúklingabaunir    ","Achtung"))))))))))))))))))))))))))))</f>
        <v xml:space="preserve">ORGANIC chickpeas    </v>
      </c>
      <c r="D35" s="244" t="str">
        <f t="shared" si="6"/>
        <v/>
      </c>
      <c r="E35" s="215"/>
      <c r="F35" s="236"/>
      <c r="G35" s="237"/>
      <c r="H35" s="237"/>
      <c r="I35" s="238"/>
      <c r="J35" s="236"/>
      <c r="K35" s="237"/>
      <c r="L35" s="237"/>
      <c r="M35" s="238"/>
      <c r="N35" s="216"/>
      <c r="O35" s="217"/>
      <c r="P35" s="217"/>
      <c r="Q35" s="218"/>
      <c r="R35" s="216"/>
      <c r="S35" s="217"/>
      <c r="T35" s="217"/>
      <c r="U35" s="218"/>
      <c r="V35" s="216"/>
      <c r="W35" s="217"/>
      <c r="X35" s="217"/>
      <c r="Y35" s="218"/>
      <c r="Z35" s="12"/>
      <c r="AA35" s="245">
        <v>18864</v>
      </c>
      <c r="AB35" s="160">
        <v>12</v>
      </c>
      <c r="AC35" s="246">
        <v>2.35</v>
      </c>
      <c r="AD35" s="269"/>
      <c r="AE35" s="270"/>
      <c r="AF35" s="271"/>
      <c r="AG35" s="272"/>
    </row>
    <row r="36" spans="1:33" ht="19.5" customHeight="1" x14ac:dyDescent="0.2">
      <c r="A36" s="242" t="str">
        <f>IF('Basis-Tabelle-Sonstige'!A33="","",IF($C$1="Deutsch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6" s="160" t="str">
        <f t="shared" si="5"/>
        <v>Sprouts</v>
      </c>
      <c r="C36" s="243" t="str">
        <f>IF($C$1="Deutsch - DE","BIO Kresse",IF($C$1="Englisch - UK","ORGANIC cress    ",IF($C$1="Kroatisch - HR","ORGANSKI kres    ",IF($C$1="Bulgarisch - BG","ОРГАНИЧЕН кресон    ",IF($C$1="Niederländisch - NL","BIO tuinkers    ",IF($C$1="Tschechisch - CZ","BIO řeřicha    ",IF($C$1="Dänisch - DK","ØKOLOGISK karse    ",IF($C$1="Finnisch - FI","LUOMUkrassi    ",IF($C$1="Estnisch - EE","MAHE kress    ",IF($C$1="Französisch - FR","Cresson BIO    ",IF($C$1="Japanisch - JP","有機クレス    ",IF($C$1="Griechisch - GR","ΒΙΟΛΟΓΙΚΟ κάρδαμο    ",IF($C$1="Italienisch - IT","Crescione BIO    ",IF($C$1="Norwegisch - NO","ØKOLOGISK karse    ",IF($C$1="Litauisch - LT","EKOLOGIŠKAI kresai    ",IF($C$1="Lettisch - LV","BIOLOĢISKĀS kreses    ",IF($C$1="Rumänisch - RO","Creson BIO    ",IF($C$1="Polnisch - PL","ORGANICZNA rzeżucha    ",IF($C$1="Portugiesisch - PT","Agrião ORGÂNICO    ",IF($C$1="Spanisch - ES","Berro BIO    ",IF($C$1="Slowenisch - SI","BIO kreša    ",IF($C$1="Slowakisch - SK","BIO žerucha    ",IF($C$1="Ungarisch - HU","BIO zsázsa    ",IF($C$1="Schwedisch - SE","EKOLOGISK krasse    ",IF($C$1="Türkisch - TR","ORGANİK tere    ",IF($C$1="Isländisch - IS","LÍFFRÍN karsa    ",IF($C$1="Maltesisch - MT","Krexxun ORGANIKU    ",IF($C$1="Irisch - IE","ORGANIC cliabh    ","Achtung"))))))))))))))))))))))))))))</f>
        <v xml:space="preserve">ORGANIC cress    </v>
      </c>
      <c r="D36" s="244" t="str">
        <f t="shared" si="6"/>
        <v/>
      </c>
      <c r="E36" s="215"/>
      <c r="F36" s="236"/>
      <c r="G36" s="237"/>
      <c r="H36" s="237"/>
      <c r="I36" s="238"/>
      <c r="J36" s="236"/>
      <c r="K36" s="237"/>
      <c r="L36" s="237"/>
      <c r="M36" s="238"/>
      <c r="N36" s="216"/>
      <c r="O36" s="217"/>
      <c r="P36" s="217"/>
      <c r="Q36" s="218"/>
      <c r="R36" s="216"/>
      <c r="S36" s="217"/>
      <c r="T36" s="217"/>
      <c r="U36" s="218"/>
      <c r="V36" s="216"/>
      <c r="W36" s="217"/>
      <c r="X36" s="217"/>
      <c r="Y36" s="218"/>
      <c r="Z36" s="12"/>
      <c r="AA36" s="245">
        <v>18855</v>
      </c>
      <c r="AB36" s="160">
        <v>12</v>
      </c>
      <c r="AC36" s="246">
        <v>2.35</v>
      </c>
      <c r="AD36" s="269"/>
      <c r="AE36" s="270"/>
      <c r="AF36" s="271"/>
      <c r="AG36" s="272"/>
    </row>
    <row r="37" spans="1:33" ht="19.5" customHeight="1" x14ac:dyDescent="0.2">
      <c r="A37" s="242" t="str">
        <f>IF('Basis-Tabelle-Sonstige'!A34="","",IF($C$1="Deutsch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7" s="160" t="str">
        <f t="shared" si="5"/>
        <v>Sprouts</v>
      </c>
      <c r="C37" s="243" t="str">
        <f>IF($C$1="Deutsch - DE","BIO Linsen",IF($C$1="Englisch - UK","ORGANIC lentils    ",IF($C$1="Kroatisch - HR","ORGANSKA leća    ",IF($C$1="Bulgarisch - BG","БИО леща    ",IF($C$1="Tschechisch - CZ","BIO čočka    ",IF($C$1="Niederländisch - NL","BIO linzen    ",IF($C$1="Dänisch - DK","ØKOLOGISKE linser    ",IF($C$1="Finnisch - FI","Orgaaniset linssit    ",IF($C$1="Estnisch - EE","MAHE läätsed    ",IF($C$1="Französisch - FR","Lentilles BIO    ",IF($C$1="Italienisch - IT","Lenticchie BIO    ",IF($C$1="Griechisch - GR","ΒΙΟΛΟΓΙΚΕΣ φακές    ",IF($C$1="Japanisch - JP","有機レンズ豆    ",IF($C$1="Norwegisch - NO","ØKOLOGISKE linser    ",IF($C$1="Litauisch - LT","EKOLOGIŠKI lęšiai    ",IF($C$1="Lettisch - LV","BIOLOĢISKĀS lēcas    ",IF($C$1="Portugiesisch - PT","Lentilhas ORGÂNICAS    ",IF($C$1="Rumänisch - RO","Linte BIO    ",IF($C$1="Polnisch - PL","EKOLOGICZNA soczewica    ",IF($C$1="Spanisch - ES","Lentejas ECOLÓGICAS    ",IF($C$1="Slowenisch - SI","BIO leča    ",IF($C$1="Slowakisch - SK","BIO šošovica    ",IF($C$1="Schwedisch - SE","EKOLOGISKA linser    ",IF($C$1="Türkisch - TR","ORGANİK mercimek    ",IF($C$1="Ungarisch - HU","BIO lencse    ",IF($C$1="Isländisch - IS","LÍFFRÍNAR linsubaunir    ",IF($C$1="Irisch - IE","ORGANIC lintilí    ",IF($C$1="Maltesisch - MT","Għads ORGANIKU    ","Achtung"))))))))))))))))))))))))))))</f>
        <v xml:space="preserve">ORGANIC lentils    </v>
      </c>
      <c r="D37" s="244" t="str">
        <f t="shared" si="6"/>
        <v/>
      </c>
      <c r="E37" s="215"/>
      <c r="F37" s="236"/>
      <c r="G37" s="237"/>
      <c r="H37" s="237"/>
      <c r="I37" s="238"/>
      <c r="J37" s="236"/>
      <c r="K37" s="237"/>
      <c r="L37" s="237"/>
      <c r="M37" s="238"/>
      <c r="N37" s="216"/>
      <c r="O37" s="217"/>
      <c r="P37" s="217"/>
      <c r="Q37" s="218"/>
      <c r="R37" s="216"/>
      <c r="S37" s="217"/>
      <c r="T37" s="217"/>
      <c r="U37" s="218"/>
      <c r="V37" s="216"/>
      <c r="W37" s="217"/>
      <c r="X37" s="217"/>
      <c r="Y37" s="218"/>
      <c r="Z37" s="12"/>
      <c r="AA37" s="245">
        <v>18856</v>
      </c>
      <c r="AB37" s="160">
        <v>12</v>
      </c>
      <c r="AC37" s="246">
        <v>2.35</v>
      </c>
      <c r="AD37" s="269"/>
      <c r="AE37" s="270"/>
      <c r="AF37" s="271"/>
      <c r="AG37" s="272"/>
    </row>
    <row r="38" spans="1:33" ht="19.5" customHeight="1" thickBot="1" x14ac:dyDescent="0.25">
      <c r="A38" s="222" t="str">
        <f>IF('Basis-Tabelle-Sonstige'!A35="","",IF($C$1="Deutsch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8" s="223" t="str">
        <f t="shared" si="5"/>
        <v>Sprouts</v>
      </c>
      <c r="C38" s="224" t="str">
        <f>IF($C$1="Deutsch - DE","BIO Mungbohnen",IF($C$1="Englisch - UK","ORGANIC mung beans    ",IF($C$1="Kroatisch - HR","ORGANSKI mungo grah    ",IF($C$1="Bulgarisch - BG","ОРГАНИЧЕН боб мунг    ",IF($C$1="Dänisch - DK","ØKOLOGISKE mungbønner    ",IF($C$1="Tschechisch - CZ","BIO fazole mungo    ",IF($C$1="Niederländisch - NL","BIO mungbonen    ",IF($C$1="Estnisch - EE","MAHE mungoad    ",IF($C$1="Finnisch - FI","ORGAANISET mungpavut    ",IF($C$1="Französisch - FR","Haricots mungo BIO    ",IF($C$1="Italienisch - IT","Fagioli mungo BIOLOGICI    ",IF($C$1="Griechisch - GR","ΒΙΟΛΟΓΙΚΑ φασόλια mung    ",IF($C$1="Japanisch - JP","有機緑豆    ",IF($C$1="Litauisch - LT","EKOLOGIŠKOS mung pupelės    ",IF($C$1="Norwegisch - NO","ØKOLOGISKE mungbønner    ",IF($C$1="Lettisch - LV","BIOLOĢISKĀS mung pupiņas    ",IF($C$1="Portugiesisch - PT","Feijão mungo ORGÂNICO    ",IF($C$1="Rumänisch - RO","Fasole mung BIO    ",IF($C$1="Polnisch - PL","ORGANICZNA fasola mung    ",IF($C$1="Slowakisch - SK","BIO fazuľky mungo    ",IF($C$1="Spanisch - ES","Frijol mungo ORGÁNICO    ",IF($C$1="Slowenisch - SI","BIO mungo fižol    ",IF($C$1="Schwedisch - SE","EKOLOGISKA mungbönor    ",IF($C$1="Türkisch - TR","ORGANİK maş fasulyesi    ",IF($C$1="Ungarisch - HU","SZERVES mung bab    ",IF($C$1="Maltesisch - MT","Fażola mung ORGANIKA    ",IF($C$1="Isländisch - IS","LÍFFRÍNAR mung baunir    ",IF($C$1="Irisch - IE","Pónairí mung ORGANIC    ","Achtung"))))))))))))))))))))))))))))</f>
        <v xml:space="preserve">ORGANIC mung beans    </v>
      </c>
      <c r="D38" s="225" t="str">
        <f t="shared" si="6"/>
        <v/>
      </c>
      <c r="E38" s="226"/>
      <c r="F38" s="227"/>
      <c r="G38" s="228"/>
      <c r="H38" s="228"/>
      <c r="I38" s="229"/>
      <c r="J38" s="227"/>
      <c r="K38" s="228"/>
      <c r="L38" s="228"/>
      <c r="M38" s="229"/>
      <c r="N38" s="232"/>
      <c r="O38" s="233"/>
      <c r="P38" s="233"/>
      <c r="Q38" s="234"/>
      <c r="R38" s="232"/>
      <c r="S38" s="233"/>
      <c r="T38" s="233"/>
      <c r="U38" s="234"/>
      <c r="V38" s="232"/>
      <c r="W38" s="233"/>
      <c r="X38" s="233"/>
      <c r="Y38" s="234"/>
      <c r="Z38" s="12"/>
      <c r="AA38" s="245">
        <v>18857</v>
      </c>
      <c r="AB38" s="160">
        <v>12</v>
      </c>
      <c r="AC38" s="246">
        <v>2.35</v>
      </c>
      <c r="AD38" s="269"/>
      <c r="AE38" s="270"/>
      <c r="AF38" s="271"/>
      <c r="AG38" s="272"/>
    </row>
    <row r="39" spans="1:33" ht="19.5" customHeight="1" thickTop="1" x14ac:dyDescent="0.2">
      <c r="A39" s="211" t="str">
        <f>IF('Basis-Tabelle-Sonstige'!A36="","",IF($C$1="Deutsch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9" s="212" t="str">
        <f>IF($C$1="Deutsch - DE","Tierfutter",IF($C$1="Englisch - UK","Animal feed",IF($C$1="Kroatisch - HR","Hrana za životinje",IF($C$1="Bulgarisch - BG","Храна за животни",IF($C$1="Tschechisch - CZ","Krmivo pro zvířata",IF($C$1="Dänisch - DK","Dyrefoder",IF($C$1="Niederländisch - NL","Diereneten",IF($C$1="Finnisch - FI","Eläinten rehu",IF($C$1="Estnisch - EE","Loomatoit",IF($C$1="Französisch - FR","L'alimentation animale",IF($C$1="Griechisch - GR","Ζωοτροφή",IF($C$1="Italienisch - IT","Cibo per animali",IF($C$1="Japanisch - JP","動物飼料",IF($C$1="Norwegisch - NO","Dyrefôr",IF($C$1="Litauisch - LT","Gyvūnų pašaras",IF($C$1="Lettisch - LV","Dzīvnieku barība",IF($C$1="Portugiesisch - PT","Alimentação animal",IF($C$1="Rumänisch - RO","Hrana animalelor",IF($C$1="Polnisch - PL","Karma dla zwierząt",IF($C$1="Spanisch - ES","Alimentación animal",IF($C$1="Slowakisch - SK","Jedlo pre zvieratá",IF($C$1="Slowenisch - SI","Krma za živali",IF($C$1="Ungarisch - HU","Állat eledel",IF($C$1="Türkisch - TR","Hayvan yemi",IF($C$1="Schwedisch - SE","Djurfoder",IF($C$1="Maltesisch - MT","Għalf għall-annimali",IF($C$1="Isländisch - IS","Dýrafóður",IF($C$1="Irisch - IE","Beatha ainmhithe","Achtung"))))))))))))))))))))))))))))</f>
        <v>Animal feed</v>
      </c>
      <c r="C39" s="213" t="str">
        <f>IF($C$1="Deutsch - DE","Chicken Schmankerl",IF($C$1="Englisch - UK","Treats for chickens ",IF($C$1="Kroatisch - HR","Poslastice za piliće ",IF($C$1="Bulgarisch - BG","Лакомства за пилета ",IF($C$1="Niederländisch - NL","Traktaties voor kippen ",IF($C$1="Tschechisch - CZ","Pamlsky pro kuřata ",IF($C$1="Dänisch - DK","Godbidder til høns ",IF($C$1="Französisch - FR","Friandises pour poulets ",IF($C$1="Estnisch - EE","Maiused kanadele ",IF($C$1="Finnisch - FI","Herkkuja kanoille ",IF($C$1="Japanisch - JP","鶏のおやつ ",IF($C$1="Griechisch - GR","Λιχουδιές για κοτόπουλα ",IF($C$1="Italienisch - IT","Dolcetti per polli ",IF($C$1="Norwegisch - NO","Godbiter til kyllinger ",IF($C$1="Lettisch - LV","Kārumi vistām ",IF($C$1="Litauisch - LT","Gardumynai viščiukams ",IF($C$1="Rumänisch - RO","Dulciuri pentru pui ",IF($C$1="Polnisch - PL","Smakołyki dla kurczaków ",IF($C$1="Portugiesisch - PT","Guloseimas para galinhas ",IF($C$1="Slowakisch - SK","Pochúťky pre kurčatá ",IF($C$1="Spanisch - ES","Golosinas para pollos ",IF($C$1="Slowenisch - SI","Priboljški za piščance ",IF($C$1="Schwedisch - SE","Godis för kycklingar ",IF($C$1="Ungarisch - HU","Csemege csirkéknek ",IF($C$1="Türkisch - TR","Tavuklar için ikramlar ",IF($C$1="Isländisch - IS","Meðlæti fyrir hænur ",IF($C$1="Maltesisch - MT","Titratta għat-tiġieġ ",IF($C$1="Irisch - IE","Déileálann le haghaidh sicíní ","Achtung"))))))))))))))))))))))))))))</f>
        <v xml:space="preserve">Treats for chickens </v>
      </c>
      <c r="D39" s="214" t="str">
        <f>IF((AD39*AF39*AG39)&lt;1,"",AD39*AF39*AG39)</f>
        <v/>
      </c>
      <c r="E39" s="215"/>
      <c r="F39" s="236"/>
      <c r="G39" s="237"/>
      <c r="H39" s="237"/>
      <c r="I39" s="238"/>
      <c r="J39" s="236"/>
      <c r="K39" s="237"/>
      <c r="L39" s="237"/>
      <c r="M39" s="238"/>
      <c r="N39" s="216"/>
      <c r="O39" s="217"/>
      <c r="P39" s="217"/>
      <c r="Q39" s="218"/>
      <c r="R39" s="216"/>
      <c r="S39" s="217"/>
      <c r="T39" s="217"/>
      <c r="U39" s="218"/>
      <c r="V39" s="216"/>
      <c r="W39" s="217"/>
      <c r="X39" s="217"/>
      <c r="Y39" s="218"/>
      <c r="Z39" s="274"/>
      <c r="AA39" s="275"/>
      <c r="AB39" s="276"/>
      <c r="AC39" s="277"/>
      <c r="AD39" s="36"/>
      <c r="AE39" s="266">
        <v>12784</v>
      </c>
      <c r="AF39" s="267">
        <v>6</v>
      </c>
      <c r="AG39" s="268">
        <v>2.75</v>
      </c>
    </row>
    <row r="40" spans="1:33" ht="19.5" customHeight="1" x14ac:dyDescent="0.2">
      <c r="A40" s="242" t="str">
        <f>IF('Basis-Tabelle-Sonstige'!A37="","",IF($C$1="Deutsch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40" s="160" t="str">
        <f>IF($C$1="Deutsch - DE","Tierfutter",IF($C$1="Englisch - UK","Animal feed",IF($C$1="Kroatisch - HR","Hrana za životinje",IF($C$1="Bulgarisch - BG","Храна за животни",IF($C$1="Tschechisch - CZ","Krmivo pro zvířata",IF($C$1="Dänisch - DK","Dyrefoder",IF($C$1="Niederländisch - NL","Diereneten",IF($C$1="Finnisch - FI","Eläinten rehu",IF($C$1="Estnisch - EE","Loomatoit",IF($C$1="Französisch - FR","L'alimentation animale",IF($C$1="Griechisch - GR","Ζωοτροφή",IF($C$1="Italienisch - IT","Cibo per animali",IF($C$1="Japanisch - JP","動物飼料",IF($C$1="Norwegisch - NO","Dyrefôr",IF($C$1="Litauisch - LT","Gyvūnų pašaras",IF($C$1="Lettisch - LV","Dzīvnieku barība",IF($C$1="Portugiesisch - PT","Alimentação animal",IF($C$1="Rumänisch - RO","Hrana animalelor",IF($C$1="Polnisch - PL","Karma dla zwierząt",IF($C$1="Spanisch - ES","Alimentación animal",IF($C$1="Slowakisch - SK","Jedlo pre zvieratá",IF($C$1="Slowenisch - SI","Krma za živali",IF($C$1="Ungarisch - HU","Állat eledel",IF($C$1="Türkisch - TR","Hayvan yemi",IF($C$1="Schwedisch - SE","Djurfoder",IF($C$1="Maltesisch - MT","Għalf għall-annimali",IF($C$1="Isländisch - IS","Dýrafóður",IF($C$1="Irisch - IE","Beatha ainmhithe","Achtung"))))))))))))))))))))))))))))</f>
        <v>Animal feed</v>
      </c>
      <c r="C40" s="243" t="str">
        <f>IF($C$1="Deutsch - DE","Meerschweinchen Schmankerl",IF($C$1="Englisch - UK","Treats for guinea pigs  ",IF($C$1="Kroatisch - HR","Poslastice za zamorce  ",IF($C$1="Bulgarisch - BG","Лакомства за морски свинчета  ",IF($C$1="Niederländisch - NL","Traktaties voor cavia's  ",IF($C$1="Tschechisch - CZ","Pamlsky pro morčata  ",IF($C$1="Dänisch - DK","Godbidder til marsvin  ",IF($C$1="Französisch - FR","Friandises pour cochons d'inde  ",IF($C$1="Estnisch - EE","Maiused merisigadele  ",IF($C$1="Finnisch - FI","Herkkuja marsuille  ",IF($C$1="Griechisch - GR","Λιχουδιές για ινδικά χοιρίδια  ",IF($C$1="Italienisch - IT","Snack per porcellini d'India  ",IF($C$1="Japanisch - JP","モルモットのおやつ  ",IF($C$1="Litauisch - LT","Gardumynai jūrų kiaulytėms  ",IF($C$1="Lettisch - LV","Kārumi jūrascūciņām  ",IF($C$1="Norwegisch - NO","Godbiter til marsvin  ",IF($C$1="Rumänisch - RO","Tratamente pentru cobai  ",IF($C$1="Portugiesisch - PT","Mimos para porquinhos da índia  ",IF($C$1="Polnisch - PL","Przysmaki dla świnek morskich  ",IF($C$1="Slowenisch - SI","Priboljški za morske prašičke  ",IF($C$1="Slowakisch - SK","Pochúťky pre morčatá  ",IF($C$1="Spanisch - ES","Golosinas para cobayas  ",IF($C$1="Ungarisch - HU","Csemege tengerimalacoknak  ",IF($C$1="Schwedisch - SE","Godis för marsvin  ",IF($C$1="Türkisch - TR","Gine domuzları için ikramlar  ",IF($C$1="Isländisch - IS","Meðlæti fyrir naggrísi  ",IF($C$1="Irisch - IE","Déileálann le haghaidh muca guine  ",IF($C$1="Maltesisch - MT","Titratta għall-fniek ta' l-Indi  ","Achtung"))))))))))))))))))))))))))))</f>
        <v xml:space="preserve">Treats for guinea pigs  </v>
      </c>
      <c r="D40" s="244" t="str">
        <f t="shared" ref="D40:D43" si="7">IF((AD40*AF40*AG40)&lt;1,"",AD40*AF40*AG40)</f>
        <v/>
      </c>
      <c r="E40" s="215"/>
      <c r="F40" s="236"/>
      <c r="G40" s="237"/>
      <c r="H40" s="237"/>
      <c r="I40" s="238"/>
      <c r="J40" s="236"/>
      <c r="K40" s="237"/>
      <c r="L40" s="237"/>
      <c r="M40" s="238"/>
      <c r="N40" s="216"/>
      <c r="O40" s="217"/>
      <c r="P40" s="217"/>
      <c r="Q40" s="218"/>
      <c r="R40" s="216"/>
      <c r="S40" s="217"/>
      <c r="T40" s="217"/>
      <c r="U40" s="218"/>
      <c r="V40" s="216"/>
      <c r="W40" s="217"/>
      <c r="X40" s="217"/>
      <c r="Y40" s="218"/>
      <c r="Z40" s="269"/>
      <c r="AA40" s="270"/>
      <c r="AB40" s="271"/>
      <c r="AC40" s="272"/>
      <c r="AD40" s="12"/>
      <c r="AE40" s="245">
        <v>12785</v>
      </c>
      <c r="AF40" s="160">
        <v>6</v>
      </c>
      <c r="AG40" s="246">
        <v>2.75</v>
      </c>
    </row>
    <row r="41" spans="1:33" ht="19.5" customHeight="1" x14ac:dyDescent="0.2">
      <c r="A41" s="242" t="str">
        <f>IF('Basis-Tabelle-Sonstige'!A38="","",IF($C$1="Deutsch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41" s="160" t="str">
        <f>IF($C$1="Deutsch - DE","Tierfutter",IF($C$1="Englisch - UK","Animal feed",IF($C$1="Kroatisch - HR","Hrana za životinje",IF($C$1="Bulgarisch - BG","Храна за животни",IF($C$1="Tschechisch - CZ","Krmivo pro zvířata",IF($C$1="Dänisch - DK","Dyrefoder",IF($C$1="Niederländisch - NL","Diereneten",IF($C$1="Finnisch - FI","Eläinten rehu",IF($C$1="Estnisch - EE","Loomatoit",IF($C$1="Französisch - FR","L'alimentation animale",IF($C$1="Griechisch - GR","Ζωοτροφή",IF($C$1="Italienisch - IT","Cibo per animali",IF($C$1="Japanisch - JP","動物飼料",IF($C$1="Norwegisch - NO","Dyrefôr",IF($C$1="Litauisch - LT","Gyvūnų pašaras",IF($C$1="Lettisch - LV","Dzīvnieku barība",IF($C$1="Portugiesisch - PT","Alimentação animal",IF($C$1="Rumänisch - RO","Hrana animalelor",IF($C$1="Polnisch - PL","Karma dla zwierząt",IF($C$1="Spanisch - ES","Alimentación animal",IF($C$1="Slowakisch - SK","Jedlo pre zvieratá",IF($C$1="Slowenisch - SI","Krma za živali",IF($C$1="Ungarisch - HU","Állat eledel",IF($C$1="Türkisch - TR","Hayvan yemi",IF($C$1="Schwedisch - SE","Djurfoder",IF($C$1="Maltesisch - MT","Għalf għall-annimali",IF($C$1="Isländisch - IS","Dýrafóður",IF($C$1="Irisch - IE","Beatha ainmhithe","Achtung"))))))))))))))))))))))))))))</f>
        <v>Animal feed</v>
      </c>
      <c r="C41" s="243" t="str">
        <f>IF($C$1="Deutsch - DE","Kaninchen Schmankerl",IF($C$1="Englisch - UK","Treats for rabbits  ",IF($C$1="Kroatisch - HR","Poslastice za kuniće  ",IF($C$1="Bulgarisch - BG","Лакомства за зайци  ",IF($C$1="Dänisch - DK","Godbidder til kaniner  ",IF($C$1="Tschechisch - CZ","Pamlsky pro králíky  ",IF($C$1="Niederländisch - NL","Traktaties voor konijnen  ",IF($C$1="Französisch - FR","Friandises pour lapins  ",IF($C$1="Estnisch - EE","Maiused küülikutele  ",IF($C$1="Finnisch - FI","Herkkuja kaneille  ",IF($C$1="Italienisch - IT","Dolcetti per conigli  ",IF($C$1="Griechisch - GR","Λιχουδιές για κουνέλια  ",IF($C$1="Japanisch - JP","うさぎのおやつ  ",IF($C$1="Litauisch - LT","Gardumynai triušiams  ",IF($C$1="Lettisch - LV","Kārumi trušiem  ",IF($C$1="Norwegisch - NO","Godbiter til kaniner  ",IF($C$1="Portugiesisch - PT","Guloseimas para coelhos  ",IF($C$1="Polnisch - PL","Przysmaki dla królików  ",IF($C$1="Rumänisch - RO","Dulciuri pentru iepuri  ",IF($C$1="Spanisch - ES","Golosinas para conejos  ",IF($C$1="Slowakisch - SK","Pochúťky pre králiky  ",IF($C$1="Slowenisch - SI","Priboljški za zajce  ",IF($C$1="Ungarisch - HU","Csemege nyulaknak  ",IF($C$1="Türkisch - TR","Tavşanlar için davranır  ",IF($C$1="Schwedisch - SE","Godis för kaniner  ",IF($C$1="Maltesisch - MT","Titratta għall-fniek  ",IF($C$1="Irisch - IE","Déileálann le haghaidh coiníní  ",IF($C$1="Isländisch - IS","Meðlæti fyrir kanínur  ","Achtung"))))))))))))))))))))))))))))</f>
        <v xml:space="preserve">Treats for rabbits  </v>
      </c>
      <c r="D41" s="244" t="str">
        <f t="shared" si="7"/>
        <v/>
      </c>
      <c r="E41" s="215"/>
      <c r="F41" s="236"/>
      <c r="G41" s="237"/>
      <c r="H41" s="237"/>
      <c r="I41" s="238"/>
      <c r="J41" s="236"/>
      <c r="K41" s="237"/>
      <c r="L41" s="237"/>
      <c r="M41" s="238"/>
      <c r="N41" s="216"/>
      <c r="O41" s="217"/>
      <c r="P41" s="217"/>
      <c r="Q41" s="218"/>
      <c r="R41" s="216"/>
      <c r="S41" s="217"/>
      <c r="T41" s="217"/>
      <c r="U41" s="218"/>
      <c r="V41" s="216"/>
      <c r="W41" s="217"/>
      <c r="X41" s="217"/>
      <c r="Y41" s="218"/>
      <c r="Z41" s="269"/>
      <c r="AA41" s="270"/>
      <c r="AB41" s="271"/>
      <c r="AC41" s="272"/>
      <c r="AD41" s="12"/>
      <c r="AE41" s="245">
        <v>12786</v>
      </c>
      <c r="AF41" s="160">
        <v>6</v>
      </c>
      <c r="AG41" s="246">
        <v>2.75</v>
      </c>
    </row>
    <row r="42" spans="1:33" ht="19.5" customHeight="1" x14ac:dyDescent="0.2">
      <c r="A42" s="242" t="str">
        <f>IF('Basis-Tabelle-Sonstige'!A39="","",IF($C$1="Deutsch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42" s="160" t="str">
        <f>IF($C$1="Deutsch - DE","Tierfutter",IF($C$1="Englisch - UK","Animal feed",IF($C$1="Kroatisch - HR","Hrana za životinje",IF($C$1="Bulgarisch - BG","Храна за животни",IF($C$1="Tschechisch - CZ","Krmivo pro zvířata",IF($C$1="Dänisch - DK","Dyrefoder",IF($C$1="Niederländisch - NL","Diereneten",IF($C$1="Finnisch - FI","Eläinten rehu",IF($C$1="Estnisch - EE","Loomatoit",IF($C$1="Französisch - FR","L'alimentation animale",IF($C$1="Griechisch - GR","Ζωοτροφή",IF($C$1="Italienisch - IT","Cibo per animali",IF($C$1="Japanisch - JP","動物飼料",IF($C$1="Norwegisch - NO","Dyrefôr",IF($C$1="Litauisch - LT","Gyvūnų pašaras",IF($C$1="Lettisch - LV","Dzīvnieku barība",IF($C$1="Portugiesisch - PT","Alimentação animal",IF($C$1="Rumänisch - RO","Hrana animalelor",IF($C$1="Polnisch - PL","Karma dla zwierząt",IF($C$1="Spanisch - ES","Alimentación animal",IF($C$1="Slowakisch - SK","Jedlo pre zvieratá",IF($C$1="Slowenisch - SI","Krma za živali",IF($C$1="Ungarisch - HU","Állat eledel",IF($C$1="Türkisch - TR","Hayvan yemi",IF($C$1="Schwedisch - SE","Djurfoder",IF($C$1="Maltesisch - MT","Għalf għall-annimali",IF($C$1="Isländisch - IS","Dýrafóður",IF($C$1="Irisch - IE","Beatha ainmhithe","Achtung"))))))))))))))))))))))))))))</f>
        <v>Animal feed</v>
      </c>
      <c r="C42" s="243" t="str">
        <f>IF($C$1="Deutsch - DE","Eichhörnchen Schmankerl",IF($C$1="Englisch - UK","Treats for squirrels  ",IF($C$1="Kroatisch - HR","Poslastice za vjeverice  ",IF($C$1="Bulgarisch - BG","Лакомства за катерици  ",IF($C$1="Tschechisch - CZ","Pamlsky pro veverky  ",IF($C$1="Niederländisch - NL","Traktaties voor eekhoorns  ",IF($C$1="Dänisch - DK","Godbidder til egern  ",IF($C$1="Finnisch - FI","Herkkuja oraville  ",IF($C$1="Estnisch - EE","Maiused oravatele  ",IF($C$1="Französisch - FR","Friandises pour écureuils  ",IF($C$1="Japanisch - JP","リスのおやつ  ",IF($C$1="Griechisch - GR","Λιχουδιές για σκίουρους  ",IF($C$1="Italienisch - IT","Dolcetti per scoiattoli  ",IF($C$1="Lettisch - LV","Kārumi vāverēm  ",IF($C$1="Litauisch - LT","Gardumynai voveraitėms  ",IF($C$1="Norwegisch - NO","Godbiter for ekorn  ",IF($C$1="Rumänisch - RO","Dulciuri pentru veverite  ",IF($C$1="Portugiesisch - PT","Guloseimas para esquilos  ",IF($C$1="Polnisch - PL","Smakołyki dla wiewiórek  ",IF($C$1="Spanisch - ES","Golosinas para ardillas  ",IF($C$1="Slowenisch - SI","Priboljški za veverice  ",IF($C$1="Slowakisch - SK","Pochúťky pre veveričky  ",IF($C$1="Ungarisch - HU","Csemege mókusoknak  ",IF($C$1="Schwedisch - SE","Godis för ekorrar  ",IF($C$1="Türkisch - TR","Sincaplar için ikramlar  ",IF($C$1="Maltesisch - MT","Titratta għall-isquirils  ",IF($C$1="Irisch - IE","Déileálann le haghaidh iora  ",IF($C$1="Isländisch - IS","Meðlæti fyrir íkorna  ","Achtung"))))))))))))))))))))))))))))</f>
        <v xml:space="preserve">Treats for squirrels  </v>
      </c>
      <c r="D42" s="244" t="str">
        <f t="shared" si="7"/>
        <v/>
      </c>
      <c r="E42" s="215"/>
      <c r="F42" s="236"/>
      <c r="G42" s="237"/>
      <c r="H42" s="237"/>
      <c r="I42" s="238"/>
      <c r="J42" s="236"/>
      <c r="K42" s="237"/>
      <c r="L42" s="237"/>
      <c r="M42" s="238"/>
      <c r="N42" s="216"/>
      <c r="O42" s="217"/>
      <c r="P42" s="217"/>
      <c r="Q42" s="218"/>
      <c r="R42" s="216"/>
      <c r="S42" s="217"/>
      <c r="T42" s="217"/>
      <c r="U42" s="218"/>
      <c r="V42" s="216"/>
      <c r="W42" s="217"/>
      <c r="X42" s="217"/>
      <c r="Y42" s="218"/>
      <c r="Z42" s="269"/>
      <c r="AA42" s="270"/>
      <c r="AB42" s="271"/>
      <c r="AC42" s="272"/>
      <c r="AD42" s="12"/>
      <c r="AE42" s="245">
        <v>12787</v>
      </c>
      <c r="AF42" s="160">
        <v>6</v>
      </c>
      <c r="AG42" s="246">
        <v>2.75</v>
      </c>
    </row>
    <row r="43" spans="1:33" ht="19.5" customHeight="1" x14ac:dyDescent="0.2">
      <c r="A43" s="242" t="str">
        <f>IF('Basis-Tabelle-Sonstige'!A40="","",IF($C$1="Deutsch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43" s="160" t="str">
        <f>IF($C$1="Deutsch - DE","Tierfutter",IF($C$1="Englisch - UK","Animal feed",IF($C$1="Kroatisch - HR","Hrana za životinje",IF($C$1="Bulgarisch - BG","Храна за животни",IF($C$1="Tschechisch - CZ","Krmivo pro zvířata",IF($C$1="Dänisch - DK","Dyrefoder",IF($C$1="Niederländisch - NL","Diereneten",IF($C$1="Finnisch - FI","Eläinten rehu",IF($C$1="Estnisch - EE","Loomatoit",IF($C$1="Französisch - FR","L'alimentation animale",IF($C$1="Griechisch - GR","Ζωοτροφή",IF($C$1="Italienisch - IT","Cibo per animali",IF($C$1="Japanisch - JP","動物飼料",IF($C$1="Norwegisch - NO","Dyrefôr",IF($C$1="Litauisch - LT","Gyvūnų pašaras",IF($C$1="Lettisch - LV","Dzīvnieku barība",IF($C$1="Portugiesisch - PT","Alimentação animal",IF($C$1="Rumänisch - RO","Hrana animalelor",IF($C$1="Polnisch - PL","Karma dla zwierząt",IF($C$1="Spanisch - ES","Alimentación animal",IF($C$1="Slowakisch - SK","Jedlo pre zvieratá",IF($C$1="Slowenisch - SI","Krma za živali",IF($C$1="Ungarisch - HU","Állat eledel",IF($C$1="Türkisch - TR","Hayvan yemi",IF($C$1="Schwedisch - SE","Djurfoder",IF($C$1="Maltesisch - MT","Għalf għall-annimali",IF($C$1="Isländisch - IS","Dýrafóður",IF($C$1="Irisch - IE","Beatha ainmhithe","Achtung"))))))))))))))))))))))))))))</f>
        <v>Animal feed</v>
      </c>
      <c r="C43" s="243" t="str">
        <f>IF($C$1="Deutsch - DE","Igel Schmankerl",IF($C$1="Englisch - UK","Treats for hedgehogs   ",IF($C$1="Kroatisch - HR","Poslastice za ježeve   ",IF($C$1="Bulgarisch - BG","Лакомства за таралежи   ",IF($C$1="Dänisch - DK","Godbidder til pindsvin   ",IF($C$1="Tschechisch - CZ","Pamlsky pro ježky   ",IF($C$1="Niederländisch - NL","Traktaties voor egels   ",IF($C$1="Finnisch - FI","Herkkuja siileille   ",IF($C$1="Estnisch - EE","Maiused siilidele   ",IF($C$1="Französisch - FR","Friandises pour hérissons   ",IF($C$1="Griechisch - GR","Λιχουδιές για σκαντζόχοιρους   ",IF($C$1="Italienisch - IT","Dolcetti per ricci   ",IF($C$1="Japanisch - JP","ハリネズミのおやつ   ",IF($C$1="Norwegisch - NO","Godbiter for pinnsvin   ",IF($C$1="Litauisch - LT","Gardumynai ežiams   ",IF($C$1="Lettisch - LV","Kārumi ežiem   ",IF($C$1="Rumänisch - RO","Dulciuri pentru arici   ",IF($C$1="Polnisch - PL","Smakołyki dla jeży   ",IF($C$1="Portugiesisch - PT","Guloseimas para ouriços   ",IF($C$1="Slowenisch - SI","Priboljški za ježke   ",IF($C$1="Spanisch - ES","Golosinas para erizos   ",IF($C$1="Slowakisch - SK","Pochúťky pre ježkov   ",IF($C$1="Türkisch - TR","Kirpi için davranır   ",IF($C$1="Schwedisch - SE","Godis för igelkottar   ",IF($C$1="Ungarisch - HU","Csemege sündisznóknak   ",IF($C$1="Maltesisch - MT","Titratta għall-qanfud   ",IF($C$1="Isländisch - IS","Meðlæti fyrir broddgelta   ",IF($C$1="Irisch - IE","Déileálann le haghaidh gráinneoga   ","Achtung"))))))))))))))))))))))))))))</f>
        <v xml:space="preserve">Treats for hedgehogs   </v>
      </c>
      <c r="D43" s="244" t="str">
        <f t="shared" si="7"/>
        <v/>
      </c>
      <c r="E43" s="170"/>
      <c r="F43" s="278"/>
      <c r="G43" s="279"/>
      <c r="H43" s="279"/>
      <c r="I43" s="280"/>
      <c r="J43" s="278"/>
      <c r="K43" s="279"/>
      <c r="L43" s="279"/>
      <c r="M43" s="280"/>
      <c r="N43" s="281"/>
      <c r="O43" s="282"/>
      <c r="P43" s="282"/>
      <c r="Q43" s="283"/>
      <c r="R43" s="284"/>
      <c r="S43" s="285"/>
      <c r="T43" s="285"/>
      <c r="U43" s="286"/>
      <c r="V43" s="284"/>
      <c r="W43" s="285"/>
      <c r="X43" s="285"/>
      <c r="Y43" s="286"/>
      <c r="Z43" s="287"/>
      <c r="AA43" s="288"/>
      <c r="AB43" s="289"/>
      <c r="AC43" s="290"/>
      <c r="AD43" s="12"/>
      <c r="AE43" s="245">
        <v>12788</v>
      </c>
      <c r="AF43" s="160">
        <v>6</v>
      </c>
      <c r="AG43" s="246">
        <v>2.75</v>
      </c>
    </row>
    <row r="327" spans="2:29" s="13" customFormat="1" x14ac:dyDescent="0.2">
      <c r="B327" s="4"/>
      <c r="C327" s="4"/>
      <c r="D327" s="4"/>
      <c r="E327" s="4"/>
      <c r="F327" s="5"/>
      <c r="G327" s="5"/>
      <c r="H327" s="5"/>
      <c r="I327" s="6"/>
      <c r="J327" s="5"/>
      <c r="K327" s="6"/>
      <c r="L327" s="6"/>
      <c r="M327" s="6"/>
      <c r="N327" s="5"/>
      <c r="O327" s="7"/>
      <c r="P327" s="7"/>
      <c r="Q327" s="7"/>
      <c r="R327" s="5"/>
      <c r="S327" s="7"/>
      <c r="T327" s="7"/>
      <c r="U327" s="7"/>
      <c r="V327" s="5"/>
      <c r="W327" s="7"/>
      <c r="X327" s="7"/>
      <c r="Y327" s="7"/>
      <c r="Z327" s="5"/>
      <c r="AA327" s="7"/>
      <c r="AB327" s="7"/>
      <c r="AC327" s="7"/>
    </row>
    <row r="328" spans="2:29" s="13" customFormat="1" x14ac:dyDescent="0.2">
      <c r="B328" s="4"/>
      <c r="C328" s="4"/>
      <c r="D328" s="4"/>
      <c r="E328" s="4"/>
      <c r="F328" s="5"/>
      <c r="G328" s="5"/>
      <c r="H328" s="5"/>
      <c r="I328" s="6"/>
      <c r="J328" s="5"/>
      <c r="K328" s="6"/>
      <c r="L328" s="6"/>
      <c r="M328" s="6"/>
      <c r="N328" s="5"/>
      <c r="O328" s="7"/>
      <c r="P328" s="7"/>
      <c r="Q328" s="7"/>
      <c r="R328" s="5"/>
      <c r="S328" s="7"/>
      <c r="T328" s="7"/>
      <c r="U328" s="7"/>
      <c r="V328" s="5"/>
      <c r="W328" s="7"/>
      <c r="X328" s="7"/>
      <c r="Y328" s="7"/>
      <c r="Z328" s="5"/>
      <c r="AA328" s="7"/>
      <c r="AB328" s="7"/>
      <c r="AC328" s="7"/>
    </row>
    <row r="329" spans="2:29" s="13" customFormat="1" x14ac:dyDescent="0.2">
      <c r="B329" s="4"/>
      <c r="C329" s="4"/>
      <c r="D329" s="4"/>
      <c r="E329" s="4"/>
      <c r="F329" s="5"/>
      <c r="G329" s="5"/>
      <c r="H329" s="5"/>
      <c r="I329" s="6"/>
      <c r="J329" s="5"/>
      <c r="K329" s="6"/>
      <c r="L329" s="6"/>
      <c r="M329" s="6"/>
      <c r="N329" s="5"/>
      <c r="O329" s="7"/>
      <c r="P329" s="7"/>
      <c r="Q329" s="7"/>
      <c r="R329" s="5"/>
      <c r="S329" s="7"/>
      <c r="T329" s="7"/>
      <c r="U329" s="7"/>
      <c r="V329" s="5"/>
      <c r="W329" s="7"/>
      <c r="X329" s="7"/>
      <c r="Y329" s="7"/>
      <c r="Z329" s="5"/>
      <c r="AA329" s="7"/>
      <c r="AB329" s="7"/>
      <c r="AC329" s="7"/>
    </row>
  </sheetData>
  <sheetProtection algorithmName="SHA-512" hashValue="sXdma1Y79m5w7l+RKfORQ0R02rMlMyIhcL1dN+/OB5T64XN+Go7TXmMjc8NXcxLaqXsNXUqBRWMMru0FwrEDXg==" saltValue="HORr7IX57a+NK+kQYBnnGg==" spinCount="100000" sheet="1" objects="1" scenarios="1" selectLockedCells="1" sort="0" autoFilter="0"/>
  <autoFilter ref="D10:E43"/>
  <mergeCells count="63">
    <mergeCell ref="AC2:AG2"/>
    <mergeCell ref="AC3:AG3"/>
    <mergeCell ref="AC4:AG4"/>
    <mergeCell ref="T1:X1"/>
    <mergeCell ref="T2:X2"/>
    <mergeCell ref="T3:X3"/>
    <mergeCell ref="T4:X4"/>
    <mergeCell ref="AC1:AG1"/>
    <mergeCell ref="V32:Y32"/>
    <mergeCell ref="AC7:AC8"/>
    <mergeCell ref="Z6:AC6"/>
    <mergeCell ref="Z8:AB8"/>
    <mergeCell ref="Z7:AB7"/>
    <mergeCell ref="Z9:AB9"/>
    <mergeCell ref="V9:X9"/>
    <mergeCell ref="AD6:AG6"/>
    <mergeCell ref="AD7:AF7"/>
    <mergeCell ref="AG7:AG8"/>
    <mergeCell ref="AD8:AF8"/>
    <mergeCell ref="AD9:AF9"/>
    <mergeCell ref="F5:AC5"/>
    <mergeCell ref="R6:U6"/>
    <mergeCell ref="V6:Y6"/>
    <mergeCell ref="N6:Q6"/>
    <mergeCell ref="Y7:Y8"/>
    <mergeCell ref="V8:X8"/>
    <mergeCell ref="U7:U8"/>
    <mergeCell ref="V7:X7"/>
    <mergeCell ref="N9:P9"/>
    <mergeCell ref="A9:C9"/>
    <mergeCell ref="A6:D8"/>
    <mergeCell ref="J8:L8"/>
    <mergeCell ref="R8:T8"/>
    <mergeCell ref="N8:P8"/>
    <mergeCell ref="M7:M8"/>
    <mergeCell ref="F7:I9"/>
    <mergeCell ref="J7:L7"/>
    <mergeCell ref="R7:T7"/>
    <mergeCell ref="N7:P7"/>
    <mergeCell ref="J9:L9"/>
    <mergeCell ref="R9:T9"/>
    <mergeCell ref="Q7:Q8"/>
    <mergeCell ref="F6:I6"/>
    <mergeCell ref="J6:M6"/>
    <mergeCell ref="F1:G1"/>
    <mergeCell ref="H1:I1"/>
    <mergeCell ref="Y1:Z1"/>
    <mergeCell ref="AA1:AB1"/>
    <mergeCell ref="A2:C3"/>
    <mergeCell ref="P1:S1"/>
    <mergeCell ref="F2:I2"/>
    <mergeCell ref="P2:S2"/>
    <mergeCell ref="F3:I3"/>
    <mergeCell ref="P3:S3"/>
    <mergeCell ref="J1:O1"/>
    <mergeCell ref="J2:O2"/>
    <mergeCell ref="J3:O3"/>
    <mergeCell ref="F4:I4"/>
    <mergeCell ref="P4:S4"/>
    <mergeCell ref="Y4:AB4"/>
    <mergeCell ref="Y2:AB2"/>
    <mergeCell ref="Y3:AB3"/>
    <mergeCell ref="J4:O4"/>
  </mergeCells>
  <conditionalFormatting sqref="R11 V11:V20 J11:J14 F11:F12 Z11:Z27 N11:N42 V24:V43 Z32:Z43 R18:R43">
    <cfRule type="cellIs" dxfId="30" priority="23" operator="greaterThan">
      <formula>0</formula>
    </cfRule>
  </conditionalFormatting>
  <conditionalFormatting sqref="J9">
    <cfRule type="expression" dxfId="29" priority="24">
      <formula>NOT(OR($M$9=0,$M$9=$M$7,$M$9=$M$7*2,$M$9=$M$7*3,$M$9=$M$7*4,$M$9=$M$7*5,$M$9=$M$7*6,$M$9=$M$7*7,$M$9=$M$7*8,$M$9=$M$7*9,$M$9=$M$7*10))</formula>
    </cfRule>
  </conditionalFormatting>
  <conditionalFormatting sqref="M9">
    <cfRule type="expression" dxfId="28" priority="64">
      <formula>NOT(OR($M$9=0,$M$9=$M$7,$M$9=$M$7*2,$M$9=$M$7*3,$M$9=$M$7*4,$M$9=$M$7*5,$M$9=$M$7*6,$M$9=$M$7*7,$M$9=$M$7*8,$M$9=$M$7*9,$M$9=$M$7*10))</formula>
    </cfRule>
    <cfRule type="expression" dxfId="27" priority="65">
      <formula>OR($M$9=$M$7,$M$9=$M$7*2,$M$9=$M$7*3,$M$9=$M$7*4,$M$9=$M$7*5,$M$9=$M$7*6,$M$9=$M$7*7,$M$9=$M$7*8,$M$9=$M$7*9,$M$9=$M$7*10)</formula>
    </cfRule>
  </conditionalFormatting>
  <conditionalFormatting sqref="R9">
    <cfRule type="expression" dxfId="26" priority="91">
      <formula>NOT(OR($U$9=0,$U$9=$U$7,$U$9=$U$7*2,$U$9=$U$7*3,$U$9=$U$7*4,$U$9=$U$7*5,$U$9=$U$7*6,$U$9=$U$7*7,$U$9=$U$7*8,$U$9=$U$7*9,$U$9=$U$7*10))</formula>
    </cfRule>
  </conditionalFormatting>
  <conditionalFormatting sqref="U9">
    <cfRule type="expression" dxfId="25" priority="92">
      <formula>NOT(OR($U$9=0,$U$9=$U$7,$U$9=$U$7*2,$U$9=$U$7*3,$U$9=$U$7*4,$U$9=$U$7*5,$U$9=$U$7*6,$U$9=$U$7*7,$U$9=$U$7*8,$U$9=$U$7*9,$U$9=$U$7*10))</formula>
    </cfRule>
    <cfRule type="expression" dxfId="24" priority="93">
      <formula>OR($U$9=$U$7,$U$9=$U$7*2,$U$9=$U$7*3,$U$9=$U$7*4,$U$9=$U$7*5,$U$9=$U$7*6,$U$9=$U$7*7,$U$9=$U$7*8,$U$9=$U$7*9,$U$9=$U$7*10)</formula>
    </cfRule>
  </conditionalFormatting>
  <conditionalFormatting sqref="V9">
    <cfRule type="expression" dxfId="23" priority="94">
      <formula>NOT(OR($Y$9=0,$Y$9=$Y$7,$Y$9=$Y$7*2,$Y$9=$Y$7*3,$Y$9=$Y$7*4,$Y$9=$Y$7*5,$Y$9=$Y$7*6,$Y$9=$Y$7*7,$Y$9=$Y$7*8,$Y$9=$Y$7*9,$Y$9=$Y$7*10))</formula>
    </cfRule>
  </conditionalFormatting>
  <conditionalFormatting sqref="Y9">
    <cfRule type="expression" dxfId="22" priority="95">
      <formula>NOT(OR($Y$9=0,$Y$9=$Y$7,$Y$9=$Y$7*2,$Y$9=$Y$7*3,$Y$9=$Y$7*4,$Y$9=$Y$7*5,$Y$9=$Y$7*6,$Y$9=$Y$7*7,$Y$9=$Y$7*8,$Y$9=$Y$7*9,$Y$9=$Y$7*10))</formula>
    </cfRule>
    <cfRule type="expression" dxfId="21" priority="96">
      <formula>OR($Y$9=$Y$7,$Y$9=$Y$7*2,$Y$9=$Y$7*3,$Y$9=$Y$7*4,$Y$9=$Y$7*5,$Y$9=$Y$7*6,$Y$9=$Y$7*7,$Y$9=$Y$7*8,$Y$9=$Y$7*9,$Y$9=$Y$7*10)</formula>
    </cfRule>
  </conditionalFormatting>
  <conditionalFormatting sqref="N9">
    <cfRule type="expression" dxfId="20" priority="105">
      <formula>NOT(OR($Q$9=0,$Q$9=$Q$7,$Q$9=$Q$7*2,$Q$9=$Q$7*3,$Q$9=$Q$7*4,$Q$9=$Q$7*5,$Q$9=$Q$7*6,$Q$9=$Q$7*7,$Q$9=$Q$7*8,$Q$9=$Q$7*9,$Q$9=$Q$7*10))</formula>
    </cfRule>
  </conditionalFormatting>
  <conditionalFormatting sqref="AD11:AD27 AD32:AD43">
    <cfRule type="cellIs" dxfId="19" priority="21" operator="greaterThan">
      <formula>0</formula>
    </cfRule>
  </conditionalFormatting>
  <conditionalFormatting sqref="AC9">
    <cfRule type="expression" dxfId="18" priority="18">
      <formula>OR($AC$9=$AC$7,$AC$9=$AC$7*2,$AC$9=$AC$7*3,$AC$9=$AC$7*4,$AC$9=$AC$7*5,$AC$9=$AC$7*6,$AC$9=$AC$7*7,$AC$9=$AC$7*8,$AC$9=$AC$7*9,$AC$9=$AC$7*10)</formula>
    </cfRule>
    <cfRule type="expression" dxfId="17" priority="20">
      <formula>NOT(OR($AC$9=0,$AC$9=$AC$7,$AC$9=$AC$7*2,$AC$9=$AC$7*3,$AC$9=$AC$7*4,$AC$9=$AC$7*5,$AC$9=$AC$7*6,$AC$9=$AC$7*7,$AC$9=$AC$7*8,$AC$9=$AC$7*9,$AC$9=$AC$7*10))</formula>
    </cfRule>
  </conditionalFormatting>
  <conditionalFormatting sqref="Z9:AB9">
    <cfRule type="expression" dxfId="16" priority="19">
      <formula>NOT(OR($AC$9=0,$AC$9=$AC$7,$AC$9=$AC$7*2,$AC$9=$AC$7*3,$AC$9=$AC$7*4,$AC$9=$AC$7*5,$AC$9=$AC$7*6,$AC$9=$AC$7*7,$AC$9=$AC$7*8,$AC$9=$AC$7*9,$AC$9=$AC$7*10))</formula>
    </cfRule>
  </conditionalFormatting>
  <conditionalFormatting sqref="AG9">
    <cfRule type="expression" dxfId="15" priority="15">
      <formula>OR($AG$9=$AG$7,$AG$9=$AG$7*2,$AG$9=$AG$7*3,$AG$9=$AG$7*4,$AG$9=$AG$7*5,$AG$9=$AG$7*6,$AG$9=$AG$7*7,$AG$9=$AG$7*8,$AG$9=$AG$7*9,$AG$9=$AG$7*10)</formula>
    </cfRule>
    <cfRule type="expression" dxfId="14" priority="17">
      <formula>NOT(OR($AG$9=0,$AG$9=$AG$7,$AG$9=$AG$7*2,$AG$9=$AG$7*3,$AG$9=$AG$7*4,$AG$9=$AG$7*5,$AG$9=$AG$7*6,$AG$9=$AG$7*7,$AG$9=$AG$7*8,$AG$9=$AG$7*9,$AG$9=$AG$7*10))</formula>
    </cfRule>
  </conditionalFormatting>
  <conditionalFormatting sqref="AD9:AF9">
    <cfRule type="expression" dxfId="13" priority="16">
      <formula>NOT(OR($AG$9=0,$AG$9=$AG$7,$AG$9=$AG$7*2,$AG$9=$AG$7*3,$AG$9=$AG$7*4,$AG$9=$AG$7*5,$AG$9=$AG$7*6,$AG$9=$AG$7*7,$AG$9=$AG$7*8,$AG$9=$AG$7*9,$AG$9=$AG$7*10))</formula>
    </cfRule>
  </conditionalFormatting>
  <conditionalFormatting sqref="Q9">
    <cfRule type="expression" dxfId="12" priority="13">
      <formula>NOT(OR($Q$9=0,$Q$9=$Q$7,$Q$9=$Q$7*2,$Q$9=$Q$7*3,$Q$9=$Q$7*4,$Q$9=$Q$7*5,$Q$9=$Q$7*6,$Q$9=$Q$7*7,$Q$9=$Q$7*8,$Q$9=$Q$7*9,$Q$9=$Q$7*10))</formula>
    </cfRule>
    <cfRule type="expression" dxfId="11" priority="14">
      <formula>OR($Q$9=$Q$7,$Q$9=$Q$7*2,$Q$9=$Q$7*3,$Q$9=$Q$7*4,$Q$9=$Q$7*5,$Q$9=$Q$7*6,$Q$9=$Q$7*7,$Q$9=$Q$7*8,$Q$9=$Q$7*9,$Q$9=$Q$7*10)</formula>
    </cfRule>
  </conditionalFormatting>
  <hyperlinks>
    <hyperlink ref="B5" r:id="rId1"/>
  </hyperlinks>
  <printOptions horizontalCentered="1"/>
  <pageMargins left="0.39374999999999999" right="0.39374999999999999" top="0.39374999999999999" bottom="0.39374999999999999" header="0.511811023622047" footer="0.511811023622047"/>
  <pageSetup paperSize="9" scale="55" fitToHeight="0" orientation="landscape" horizontalDpi="4294967293"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02"/>
  <sheetViews>
    <sheetView showGridLines="0" showZeros="0" zoomScaleNormal="100" workbookViewId="0">
      <pane xSplit="3" ySplit="4" topLeftCell="D5" activePane="bottomRight" state="frozen"/>
      <selection pane="topRight" activeCell="D1" sqref="D1"/>
      <selection pane="bottomLeft" activeCell="A5" sqref="A5"/>
      <selection pane="bottomRight" activeCell="D5" sqref="D5"/>
    </sheetView>
  </sheetViews>
  <sheetFormatPr baseColWidth="10" defaultRowHeight="17.100000000000001" customHeight="1" x14ac:dyDescent="0.2"/>
  <cols>
    <col min="1" max="1" width="12.6640625" style="22" customWidth="1"/>
    <col min="2" max="2" width="57.1640625" style="25" customWidth="1"/>
    <col min="3" max="3" width="54.33203125" style="25" customWidth="1"/>
    <col min="4" max="4" width="11.5" style="23" customWidth="1"/>
    <col min="5" max="6" width="10.5" style="28" customWidth="1"/>
    <col min="7" max="7" width="13.83203125" style="23" customWidth="1"/>
    <col min="8" max="8" width="17.83203125" style="23" customWidth="1"/>
    <col min="9" max="9" width="13.83203125" style="24" customWidth="1"/>
    <col min="10" max="10" width="13.83203125" style="23" customWidth="1"/>
    <col min="11" max="11" width="13.83203125" style="29" customWidth="1"/>
    <col min="12" max="12" width="17.83203125" style="29" customWidth="1"/>
    <col min="13" max="13" width="13.83203125" style="24" customWidth="1"/>
    <col min="14" max="14" width="13.83203125" style="29" customWidth="1"/>
    <col min="15" max="16" width="13.83203125" style="23" customWidth="1"/>
    <col min="17" max="17" width="17.83203125" style="23" customWidth="1"/>
    <col min="18" max="21" width="13.83203125" style="23" customWidth="1"/>
    <col min="22" max="22" width="17.83203125" style="23" customWidth="1"/>
    <col min="23" max="26" width="13.83203125" style="23" customWidth="1"/>
    <col min="27" max="27" width="17.83203125" style="23" customWidth="1"/>
    <col min="28" max="31" width="13.83203125" style="23" customWidth="1"/>
    <col min="32" max="32" width="17.83203125" style="23" customWidth="1"/>
    <col min="33" max="35" width="13.83203125" style="23" customWidth="1"/>
    <col min="37" max="37" width="156.33203125" style="25" bestFit="1" customWidth="1"/>
    <col min="38" max="38" width="142.5" style="25" bestFit="1" customWidth="1"/>
    <col min="39" max="39" width="137.6640625" style="25" bestFit="1" customWidth="1"/>
    <col min="40" max="40" width="136.5" style="25" bestFit="1" customWidth="1"/>
    <col min="41" max="41" width="132.83203125" style="25" bestFit="1" customWidth="1"/>
    <col min="42" max="42" width="134" style="25" bestFit="1" customWidth="1"/>
    <col min="43" max="43" width="137.6640625" style="25" bestFit="1" customWidth="1"/>
    <col min="44" max="16384" width="12" style="25"/>
  </cols>
  <sheetData>
    <row r="1" spans="1:43" ht="42" customHeight="1" x14ac:dyDescent="0.2">
      <c r="A1" s="50" t="s">
        <v>2802</v>
      </c>
      <c r="C1" s="21" t="str">
        <f>'0'!$J$3</f>
        <v>Englisch - UK</v>
      </c>
      <c r="D1" s="497" t="str">
        <f>IF($C$1="Deutsch - DE","Samengruppen",IF($C$1="Englisch - UK","Seed groups",IF($C$1="Bulgarisch - BG","Групи семена",IF($C$1="Dänisch - DK","Frøgrupper",IF($C$1="Französisch - FR","Groupes de semences",IF($C$1="Finnisch - FI","Siemenryhmät",IF($C$1="Estnisch - EE","Seemnerühmad",IF($C$1="Griechisch - GR","Ομάδες σπόρων",IF($C$1="Irisch - IE","Grúpaí síolta",IF($C$1="Isländisch - IS","Fræhópar",IF($C$1="Italienisch - IT","Gruppi di semi",IF($C$1="Litauisch - LT","Sėklų grupės",IF($C$1="Kroatisch - HR","Skupine sjemena",IF($C$1="Lettisch - LV","Sēklu grupas",IF($C$1="Niederländisch - NL","Zaad groepen",IF($C$1="Maltesisch - MT","Gruppi taż-żerriegħa",IF($C$1="Polnisch - PL","Grupy nasion",IF($C$1="Norwegisch - NO","Frøgrupper",IF($C$1="Portugiesisch - PT","Grupos de sementes",IF($C$1="Spanisch - ES","Grupos de semillas",IF($C$1="Schwedisch - SE","Frögrupper",IF($C$1="Rumänisch - RO","Grupuri de semințe",IF($C$1="Slowakisch - SK","Skupiny semien",IF($C$1="Tschechisch- CZ","Semenné skupiny",IF($C$1="Slowenisch - SI","Semenske skupine",IF($C$1="Ungarisch - HU","Magcsoportok",IF($C$1="Japanisch - JP","シードグループ",IF($C$1="Türkisch - TR","Tohum grupları","Achtung"))))))))))))))))))))))))))))</f>
        <v>Seed groups</v>
      </c>
      <c r="E1" s="498"/>
      <c r="F1" s="63" t="s">
        <v>3113</v>
      </c>
      <c r="G1" s="482" t="str">
        <f>IF($C$1="Deutsch - DE","Basisgruppe",IF($C$1="Englisch - UK","Base group",IF($C$1="Bulgarisch - BG","Базова група",IF($C$1="Dänisch - DK","Basisgruppe",IF($C$1="Finnisch - FI","Perusryhmä",IF($C$1="Estnisch - EE","Baasgrupp",IF($C$1="Französisch - FR","Groupe de base",IF($C$1="Griechisch - GR","Ομάδα βάσης",IF($C$1="Irisch - IE","Bunghrúpa",IF($C$1="Isländisch - IS","Grunnhópur",IF($C$1="Italienisch - IT","Gruppo base",IF($C$1="Kroatisch - HR","Osnovna grupa",IF($C$1="Litauisch - LT","Bazinė grupė",IF($C$1="Niederländisch - NL","Basis groep",IF($C$1="Maltesisch - MT","Grupp bażi",IF($C$1="Lettisch - LV","Bāzes grupa",IF($C$1="Norwegisch - NO","Basisgruppe",IF($C$1="Polnisch - PL","Grupa podstawowa",IF($C$1="Portugiesisch - PT","Grupo base",IF($C$1="Spanisch - ES","Grupo básico",IF($C$1="Rumänisch - RO","Grupul de bază",IF($C$1="Schwedisch - SE","Basgrupp",IF($C$1="Slowenisch - SI","Osnovna skupina",IF($C$1="Slowakisch - SK","Základná skupina",IF($C$1="Tschechisch - CZ","Základní skupina",IF($C$1="Japanisch - JP","ベースグループ",IF($C$1="Ungarisch - HU","Alapcsoport",IF($C$1="Türkisch - TR","Baz grup","Achtung"))))))))))))))))))))))))))))</f>
        <v>Base group</v>
      </c>
      <c r="H1" s="483"/>
      <c r="I1" s="483"/>
      <c r="J1" s="484"/>
      <c r="K1" s="64" t="s">
        <v>3115</v>
      </c>
      <c r="L1" s="485" t="str">
        <f>IF($C$1="Deutsch - DE","BIO Kräuter",IF($C$1="Bulgarisch - BG","ОРГАНИЧНИ билки",IF($C$1="Englisch - UK","ORGANIC herbs",IF($C$1="Dänisch - DK","ØKOLOGISKE urter",IF($C$1="Finnisch - FI","LUOMU yrttejä",IF($C$1="Estnisch - EE","MAHE ürdid",IF($C$1="Französisch - FR","Herbes BIO",IF($C$1="Isländisch - IS","LÍFFRÍNAR jurtir",IF($C$1="Irisch - IE","Luibheanna ORGÁNACHA",IF($C$1="Griechisch - GR","ΒΙΟΛΟΓΙΚΑ βότανα",IF($C$1="Kroatisch - HR","ORGANSKO bilje",IF($C$1="Litauisch - LT","EKOLOGIŠKOS žolės",IF($C$1="Italienisch - IT","Erbe BIOLOGICHE",IF($C$1="Lettisch - LV","BIOLOĢISKIE augi",IF($C$1="Maltesisch - MT","Ħwawar ORGANIĊI",IF($C$1="Niederländisch - NL","BIOLOGISCHE kruiden",IF($C$1="Portugiesisch - PT","Ervas ORGÂNICAS",IF($C$1="Norwegisch - NO","ØKOLOGISKE urter",IF($C$1="Polnisch - PL","Zioła ORGANICZNE",IF($C$1="Rumänisch - RO","Ierburi BIO",IF($C$1="Spanisch - ES","Hierbas ORGÁNICAS",IF($C$1="Schwedisch - SE","EKOLOGISKA örter",IF($C$1="Slowenisch - SI","ORGANSKA zelišča",IF($C$1="Slowakisch - SK","BIO bylinky",IF($C$1="Tschechisch - CZ","BIO byliny",IF($C$1="Türkisch - TR","ORGANİK otlar",IF($C$1="Ungarisch - HU","BIO gyógynövények",IF($C$1="Japanisch - JP","オーガニックハーブ","Achtung"))))))))))))))))))))))))))))</f>
        <v>ORGANIC herbs</v>
      </c>
      <c r="M1" s="486"/>
      <c r="N1" s="486"/>
      <c r="O1" s="486"/>
      <c r="P1" s="65" t="s">
        <v>3117</v>
      </c>
      <c r="Q1" s="487" t="str">
        <f>IF($C$1="Deutsch - DE","Gemüse",IF($C$1="Bulgarisch - BG","Зеленчуци",IF($C$1="Englisch - UK","Vegetables",IF($C$1="Dänisch - DK","Grøntsager",IF($C$1="Französisch - FR","Des légumes",IF($C$1="Finnisch - FI","Vihannekset",IF($C$1="Estnisch - EE","Köögiviljad",IF($C$1="Griechisch - GR","Λαχανικά",IF($C$1="Irisch - IE","Glasraí",IF($C$1="Isländisch - IS","Grænmeti",IF($C$1="Italienisch - IT","La verdura",IF($C$1="Litauisch - LT","Daržovės",IF($C$1="Kroatisch - HR","Povrće",IF($C$1="Lettisch - LV","Dārzeņus",IF($C$1="Niederländisch - NL","Groenten",IF($C$1="Maltesisch - MT","Ħaxix",IF($C$1="Polnisch - PL","Warzywa",IF($C$1="Norwegisch - NO","Grønnsaker",IF($C$1="Portugiesisch - PT","Legumes",IF($C$1="Spanisch - ES","Verduras",IF($C$1="Rumänisch - RO","Legume",IF($C$1="Schwedisch - SE","Grönsaker",IF($C$1="Slowakisch - SK","Zeleniny",IF($C$1="Slowenisch - SI","Zelenjava",IF($C$1="Tschechisch - CZ","Zelenina",IF($C$1="Türkisch - TR","Sebzeler",IF($C$1="Ungarisch - HU","Zöldségek",IF($C$1="Japanisch - JP","野菜","Achtung"))))))))))))))))))))))))))))</f>
        <v>Vegetables</v>
      </c>
      <c r="R1" s="488"/>
      <c r="S1" s="488"/>
      <c r="T1" s="488"/>
      <c r="U1" s="66" t="s">
        <v>3119</v>
      </c>
      <c r="V1" s="473" t="str">
        <f>IF($C$1="Deutsch - DE","Heilpflanzen",IF($C$1="Bulgarisch - BG","Лечебни растения",IF($C$1="Dänisch - DK","Lægeplanter",IF($C$1="Englisch - UK","Medicinal plants",IF($C$1="Finnisch - FI","Lääkekasvit",IF($C$1="Estnisch - EE","Ravimtaimed",IF($C$1="Französisch - FR","Plantes médicinales",IF($C$1="Isländisch - IS","Lækningajurtir",IF($C$1="Irisch - IE","Plandaí íocshláinte",IF($C$1="Griechisch - GR","Φαρμακευτικά φυτά",IF($C$1="Litauisch - LT","Vaistiniai augalai",IF($C$1="Kroatisch - HR","Ljekovito bilje",IF($C$1="Italienisch - IT","Piante medicinali",IF($C$1="Lettisch - LV","Ārstniecības augi",IF($C$1="Maltesisch - MT","Pjanti mediċinali",IF($C$1="Niederländisch - NL","Medicinale planten",IF($C$1="Portugiesisch - PT","Plantas medicinais",IF($C$1="Norwegisch - NO","Medisinske planter",IF($C$1="Polnisch - PL","Rośliny lecznicze",IF($C$1="Spanisch - ES","Plantas medicinales",IF($C$1="Schwedisch - SE","Medicinska växter",IF($C$1="Rumänisch - RO","Plante medicinale",IF($C$1="Slowakisch - SK","Liečivé rastliny",IF($C$1="Tschechisch - CZ","Léčivé rostliny",IF($C$1="Slowenisch - SI","Zdravilne rastline",IF($C$1="Ungarisch - HU","Orvosi növények",IF($C$1="Türkisch - TR","Şifalı Bitkiler",IF($C$1="Japanisch - JP","薬用植物","Achtung"))))))))))))))))))))))))))))</f>
        <v>Medicinal plants</v>
      </c>
      <c r="W1" s="474"/>
      <c r="X1" s="474"/>
      <c r="Y1" s="474"/>
      <c r="Z1" s="67" t="s">
        <v>3121</v>
      </c>
      <c r="AA1" s="468" t="str">
        <f>IF($C$1="Deutsch - DE","Kräuter",IF($C$1="Englisch - UK","Herbs",IF($C$1="Dänisch - DK","Urter",IF($C$1="Bulgarisch - BG","Билки",IF($C$1="Estnisch - EE","Maitsetaimed",IF($C$1="Finnisch - FI","Yrtit",IF($C$1="Französisch - FR","Herbes",IF($C$1="Griechisch - GR","Βότανα",IF($C$1="Isländisch - IS","Jurtir",IF($C$1="Irisch - IE","Luibheanna",IF($C$1="Litauisch - LT","Vaistažolės",IF($C$1="Kroatisch - HR","Bilje",IF($C$1="Italienisch - IT","Erbe aromatiche",IF($C$1="Lettisch - LV","Garšaugi",IF($C$1="Niederländisch - NL","Kruiden",IF($C$1="Maltesisch - MT","Ħwawar",IF($C$1="Polnisch - PL","Zioła",IF($C$1="Norwegisch - NO","Urter",IF($C$1="Portugiesisch - PT","Ervas",IF($C$1="Schwedisch - SE","Örter",IF($C$1="Rumänisch - RO","Ierburi",IF($C$1="Spanisch - ES","Hierbas",IF($C$1="Slowenisch - SI","Zelišča",IF($C$1="Tschechisch - CZ","Byliny",IF($C$1="Slowakisch - SK","Bylinky",IF($C$1="Japanisch - JP","ハーブ",IF($C$1="Türkisch - TR","Otlar",IF($C$1="Ungarisch - HU","Gyógynövények","Achtung"))))))))))))))))))))))))))))</f>
        <v>Herbs</v>
      </c>
      <c r="AB1" s="469"/>
      <c r="AC1" s="469"/>
      <c r="AD1" s="469"/>
      <c r="AE1" s="111">
        <v>11</v>
      </c>
      <c r="AF1" s="466" t="str">
        <f>IF($C$1="Deutsch - DE","Weitere Artikel",IF($C$1="Englisch - UK","More articles",IF($C$1="Bulgarisch - BG","Още статии",IF($C$1="Kroatisch - HR","Više članaka",IF($C$1="Niederländisch - NL","Meer artikelen",IF($C$1="Tschechisch - CZ","Další články",IF($C$1="Dänisch - DK","Flere artikler",IF($C$1="Französisch - FR","Plus d'articles",IF($C$1="Estnisch - EE","Veel artikleid",IF($C$1="Finnisch - FI","Lisää artikkeleita",IF($C$1="Japanisch - JP","その他の記事",IF($C$1="Griechisch - GR","Περισσότερα άρθρα",IF($C$1="Italienisch - IT","Altri articoli",IF($C$1="Litauisch - LT","Daugiau straipsnių",IF($C$1="Lettisch - LV","Vairāk rakstu",IF($C$1="Norwegisch - NO","Flere artikler",IF($C$1="Polnisch - PL","Więcej artykułów",IF($C$1="Portugiesisch - PT","Mais artigos",IF($C$1="Rumänisch - RO","Mai multe articole",IF($C$1="Spanisch - ES","Más artículos",IF($C$1="Slowenisch - SI","Več člankov",IF($C$1="Slowakisch - SK","Ďalšie články",IF($C$1="Türkisch - TR","Daha fazla makale",IF($C$1="Schwedisch - SE","Fler artiklar",IF($C$1="Irisch - IE","Tuilleadh altanna",IF($C$1="Ungarisch - HU","További cikkek",IF($C$1="Isländisch - IS","Fleiri greinar",IF($C$1="Maltesisch - MT","Aktar artikli","Achtung"))))))))))))))))))))))))))))</f>
        <v>More articles</v>
      </c>
      <c r="AG1" s="467"/>
      <c r="AH1" s="467"/>
      <c r="AI1" s="467"/>
      <c r="AK1" s="51" t="str">
        <f>IF($C$1="Deutsch - DE","Bitte extrahieren Sie keine Texte aus unseren Bild- oder PDF-Dateien, um das Problem doppelter Inhalte in der Google Suche zu vermeiden.",IF($C$1="Kroatisch - HR","Nemojte izvlačiti tekstove iz naših slikovnih ili PDF datoteka kako biste izbjegli problem s dvostrukim sadržajem u Google pretraživanju.",IF($C$1="Bulgarisch - BG","Моля, не извличайте текстове от нашите изображения или PDF файлове, за да избегнете проблем с дублиращо се съдържание при търсене с Google.",IF($C$1="Englisch - UK","Please do not extract texts from our image or PDF files to avoid duplicate content problem in Google search.",IF($C$1="Niederländisch - NL","Haal geen tekst uit onze afbeeldings- of pdf-bestanden om problemen met dubbele inhoud in Google Zoeken te voorkomen.",IF($C$1="Dänisch - DK","Undlad venligst at udtrække tekster fra vores billed- eller PDF-filer for at undgå duplikatindholdsproblem i Google-søgning.",IF($C$1="Tschechisch - CZ","Neextrahujte prosím texty z našich obrázků nebo souborů PDF, abyste předešli problémům s duplicitním obsahem ve vyhledávání Google.",IF($C$1="Französisch - FR","Veuillez ne pas extraire les textes de nos fichiers image ou PDF pour éviter les problèmes de contenu en double dans la recherche Google.",IF($C$1="Finnisch - FI","Älä pura tekstejä kuva- tai PDF-tiedostoistamme välttääksesi päällekkäisen sisällön ongelman Google-haussa.",IF($C$1="Estnisch - EE","Ärge ekstraheerige tekste meie pildi- või PDF-failidest, et vältida Google'i otsingus dubleerivat sisu.",IF($C$1="Griechisch - GR","Μην εξάγετε κείμενα από αρχεία εικόνας ή PDF για να αποφύγετε πρόβλημα διπλού περιεχομένου στην αναζήτηση Google.",IF($C$1="Japanisch - JP","Google 検索でコンテンツが重複する問題を避けるため、画像または PDF ファイルからテキストを抽出しないでください。",IF($C$1="Italienisch - IT","Si prega di non estrarre testi dalla nostra immagine o file PDF per evitare problemi di contenuti duplicati nella ricerca di Google.",IF($C$1="Litauisch - LT","Neištraukite tekstų iš vaizdų ar PDF failų, kad išvengtumėte turinio pasikartojimo Google paieškoje.",IF($C$1="Norwegisch - NO","Ikke trekk ut tekster fra bilde- eller PDF-filene våre for å unngå problemer med duplisert innhold i Google-søk.",IF($C$1="Lettisch - LV","Lūdzu, neizņemiet tekstus no mūsu attēlu vai PDF failiem, lai izvairītos no satura dublēšanās Google meklēšanā.",IF($C$1="Polnisch - PL","Prosimy nie wyodrębniać tekstów z naszych obrazów lub plików PDF, aby uniknąć problemu z powielaniem treści w wyszukiwarce Google.",IF($C$1="Portugiesisch - PT","Por favor, não extraia textos de nossos arquivos de imagem ou PDF para evitar problemas de conteúdo duplicado na pesquisa do Google.",IF($C$1="Rumänisch - RO","Vă rugăm să nu extrageți texte din fișierele noastre imagine sau PDF pentru a evita problema de conținut duplicat în căutarea Google.",IF($C$1="Spanisch - ES","No extraiga textos de nuestra imagen o archivos PDF para evitar problemas de contenido duplicado en la búsqueda de Google.",IF($C$1="Slowakisch - SK","Neextrahujte texty z našich obrázkov alebo súborov PDF, aby ste sa vyhli problémom s duplicitným obsahom vo vyhľadávaní Google.",IF($C$1="Slowenisch - SI","Prosimo, ne izvlecite besedila iz naših slikovnih ali PDF datotek, da se izognete težavi s podvojeno vsebino v iskanju Google.",IF($C$1="Ungarisch - HU","Kérjük, ne vegyen ki szövegeket kép- vagy PDF-fájljainkból, hogy elkerülje a duplikált tartalommal kapcsolatos problémákat a Google-keresésben.",IF($C$1="Türkisch - TR","Google aramada yinelenen içerik sorununu önlemek için lütfen resim veya PDF dosyalarımızdan metin çıkarmayın.",IF($C$1="Schwedisch - SE","Extrahera inte texter från våra bild- eller PDF-filer för att undvika problem med duplicerat innehåll i Google-sökning.",IF($C$1="Maltesisch - MT","Jekk jogħġbok estrattix testi mill-fajls tal-immaġni jew PDF tagħna biex tevita problema ta 'kontenut duplikat fit-tfittxija ta' Google.",IF($C$1="Irisch - IE","Ná bain téacsanna as ár n-íomhá nó comhaid PDF le do thoil chun fadhb ábhair dhúbailt i gcuardach Google a sheachaint.",IF($C$1="Isländisch - IS","Vinsamlegast ekki draga út texta úr myndum okkar eða PDF skrám til að forðast vandamál með tvítekið efni í Google leit.","Achtung"))))))))))))))))))))))))))))</f>
        <v>Please do not extract texts from our image or PDF files to avoid duplicate content problem in Google search.</v>
      </c>
      <c r="AL1" s="51" t="str">
        <f>IF($C$1="Deutsch - DE","Bitte extrahieren Sie keine Texte aus unseren Bild- oder PDF-Dateien, um das Problem doppelter Inhalte in der Google Suche zu vermeiden.",IF($C$1="Kroatisch - HR","Nemojte izvlačiti tekstove iz naših slikovnih ili PDF datoteka kako biste izbjegli problem s dvostrukim sadržajem u Google pretraživanju.",IF($C$1="Bulgarisch - BG","Моля, не извличайте текстове от нашите изображения или PDF файлове, за да избегнете проблем с дублиращо се съдържание при търсене с Google.",IF($C$1="Englisch - UK","Please do not extract texts from our image or PDF files to avoid duplicate content problem in Google search.",IF($C$1="Niederländisch - NL","Haal geen tekst uit onze afbeeldings- of pdf-bestanden om problemen met dubbele inhoud in Google Zoeken te voorkomen.",IF($C$1="Dänisch - DK","Undlad venligst at udtrække tekster fra vores billed- eller PDF-filer for at undgå duplikatindholdsproblem i Google-søgning.",IF($C$1="Tschechisch - CZ","Neextrahujte prosím texty z našich obrázků nebo souborů PDF, abyste předešli problémům s duplicitním obsahem ve vyhledávání Google.",IF($C$1="Französisch - FR","Veuillez ne pas extraire les textes de nos fichiers image ou PDF pour éviter les problèmes de contenu en double dans la recherche Google.",IF($C$1="Finnisch - FI","Älä pura tekstejä kuva- tai PDF-tiedostoistamme välttääksesi päällekkäisen sisällön ongelman Google-haussa.",IF($C$1="Estnisch - EE","Ärge ekstraheerige tekste meie pildi- või PDF-failidest, et vältida Google'i otsingus dubleerivat sisu.",IF($C$1="Griechisch - GR","Μην εξάγετε κείμενα από αρχεία εικόνας ή PDF για να αποφύγετε πρόβλημα διπλού περιεχομένου στην αναζήτηση Google.",IF($C$1="Japanisch - JP","Google 検索でコンテンツが重複する問題を避けるため、画像または PDF ファイルからテキストを抽出しないでください。",IF($C$1="Italienisch - IT","Si prega di non estrarre testi dalla nostra immagine o file PDF per evitare problemi di contenuti duplicati nella ricerca di Google.",IF($C$1="Litauisch - LT","Neištraukite tekstų iš vaizdų ar PDF failų, kad išvengtumėte turinio pasikartojimo Google paieškoje.",IF($C$1="Norwegisch - NO","Ikke trekk ut tekster fra bilde- eller PDF-filene våre for å unngå problemer med duplisert innhold i Google-søk.",IF($C$1="Lettisch - LV","Lūdzu, neizņemiet tekstus no mūsu attēlu vai PDF failiem, lai izvairītos no satura dublēšanās Google meklēšanā.",IF($C$1="Polnisch - PL","Prosimy nie wyodrębniać tekstów z naszych obrazów lub plików PDF, aby uniknąć problemu z powielaniem treści w wyszukiwarce Google.",IF($C$1="Portugiesisch - PT","Por favor, não extraia textos de nossos arquivos de imagem ou PDF para evitar problemas de conteúdo duplicado na pesquisa do Google.",IF($C$1="Rumänisch - RO","Vă rugăm să nu extrageți texte din fișierele noastre imagine sau PDF pentru a evita problema de conținut duplicat în căutarea Google.",IF($C$1="Spanisch - ES","No extraiga textos de nuestra imagen o archivos PDF para evitar problemas de contenido duplicado en la búsqueda de Google.",IF($C$1="Slowakisch - SK","Neextrahujte texty z našich obrázkov alebo súborov PDF, aby ste sa vyhli problémom s duplicitným obsahom vo vyhľadávaní Google.",IF($C$1="Slowenisch - SI","Prosimo, ne izvlecite besedila iz naših slikovnih ali PDF datotek, da se izognete težavi s podvojeno vsebino v iskanju Google.",IF($C$1="Ungarisch - HU","Kérjük, ne vegyen ki szövegeket kép- vagy PDF-fájljainkból, hogy elkerülje a duplikált tartalommal kapcsolatos problémákat a Google-keresésben.",IF($C$1="Türkisch - TR","Google aramada yinelenen içerik sorununu önlemek için lütfen resim veya PDF dosyalarımızdan metin çıkarmayın.",IF($C$1="Schwedisch - SE","Extrahera inte texter från våra bild- eller PDF-filer för att undvika problem med duplicerat innehåll i Google-sökning.",IF($C$1="Maltesisch - MT","Jekk jogħġbok estrattix testi mill-fajls tal-immaġni jew PDF tagħna biex tevita problema ta 'kontenut duplikat fit-tfittxija ta' Google.",IF($C$1="Irisch - IE","Ná bain téacsanna as ár n-íomhá nó comhaid PDF le do thoil chun fadhb ábhair dhúbailt i gcuardach Google a sheachaint.",IF($C$1="Isländisch - IS","Vinsamlegast ekki draga út texta úr myndum okkar eða PDF skrám til að forðast vandamál með tvítekið efni í Google leit.","Achtung"))))))))))))))))))))))))))))</f>
        <v>Please do not extract texts from our image or PDF files to avoid duplicate content problem in Google search.</v>
      </c>
    </row>
    <row r="2" spans="1:43" ht="32.25" customHeight="1" thickBot="1" x14ac:dyDescent="0.25">
      <c r="A2" s="479" t="str">
        <f>IF($C$1="Deutsch - DE","Die Tabelle ist nach -&gt; Produktgruppe -&gt; Deutscher Name sortiert. Für eine eigene Sortierung nutzen Sie den Pfeilbutton in jeder Spalte.",IF($C$1="Englisch - UK"," The table is sorted by -&gt; product group -&gt; German name.  For your own sorting, use the arrow button in each column.",IF($C$1="Kroatisch - HR"," Tablica je poredana prema -&gt; grupi proizvoda -&gt; njemačkom nazivu.  Za vlastito sortiranje koristite gumb sa strelicom u svakom stupcu.",IF($C$1="Bulgarisch - BG","Таблицата е сортирана по -&gt; продуктова група -&gt; немско име. За собствено сортиране използвайте бутона със стрелка във всяка колона.",IF($C$1="Tschechisch - CZ"," Tabulka je řazena podle -&gt; skupiny produktů -&gt; německého názvu.  Pro vlastní řazení použijte tlačítko se šipkou v každém sloupci.",IF($C$1="Niederländisch - NL","De tabel is gesorteerd op -&gt; productgroep -&gt; Duitse naam. Gebruik voor uw eigen sortering de pijltjestoets in elke kolom.",IF($C$1="Dänisch - DK"," Tabellen er sorteret efter -&gt; produktgruppe -&gt; tysk navn.  Brug pileknappen i hver kolonne til din egen sortering.",IF($C$1="Finnisch - FI"," Taulukko on lajiteltu -&gt; tuoteryhmä -&gt; saksalainen nimi.  Käytä omaan lajitteluun kunkin sarakkeen nuolipainiketta.",IF($C$1="Estnisch - EE"," Tabel on järjestatud -&gt; tooterühm -&gt; saksakeelne nimetus.  Enda sortimiseks kasutage igas veerus olevat noolenuppu.",IF($C$1="Französisch - FR"," Le tableau est trié par -&gt; groupe de produits -&gt; nom allemand.  Pour votre propre tri, utilisez le bouton fléché dans chaque colonne.",IF($C$1="Japanisch - JP","表は -&gt; 製品グループ -&gt; ドイツ名でソートされています。 独自の並べ替えを行うには、各列の矢印ボタンを使用します。",IF($C$1="Italienisch - IT"," La tabella è ordinata per -&gt; gruppo di prodotti -&gt; nome tedesco.  Per il tuo ordinamento, usa il pulsante freccia in ogni colonna.",IF($C$1="Griechisch - GR"," Ο πίνακας ταξινομείται κατά -&gt; ομάδα προϊόντων -&gt; γερμανική ονομασία.  Για τη δική σας ταξινόμηση, χρησιμοποιήστε το κουμπί βέλους σε κάθε στήλη.",IF($C$1="Litauisch - LT"," Lentelė rūšiuojama pagal -&gt; prekių grupė -&gt; Vokiškas pavadinimas.  Norėdami patys rūšiuoti, naudokite rodyklės mygtuką kiekviename stulpelyje.",IF($C$1="Lettisch - LV"," Tabula ir sakārtota pēc -&gt; preču grupa -&gt; vācu nosaukums.  Lai veiktu kārtošanu, izmantojiet bultiņas pogu katrā kolonnā.",IF($C$1="Norwegisch - NO"," Tabellen er sortert etter -&gt; produktgruppe -&gt; tysk navn.  For egen sortering, bruk pilknappen i hver kolonne.",IF($C$1="Rumänisch - RO"," Tabelul este sortat după -&gt; grup de produse -&gt; nume german.  Pentru propria dvs. sortare, utilizați butonul săgeată din fiecare coloană.",IF($C$1="Portugiesisch - PT"," A tabela é classificada por -&gt; grupo de produtos -&gt; nome alemão.  Para sua própria classificação, use o botão de seta em cada coluna.",IF($C$1="Polnisch - PL"," Tabela jest posortowana według -&gt; grupy produktów -&gt; nazwa niemiecka.  Do własnego sortowania użyj przycisku ze strzałką w każdej kolumnie.",IF($C$1="Spanisch - ES"," La tabla está ordenada por -&gt; grupo de productos -&gt; nombre alemán.  Para su propia clasificación, use el botón de flecha en cada columna.",IF($C$1="Slowakisch - SK","Tabuľka je zoradená podľa -&gt; skupiny produktov -&gt; nemeckého názvu. Pre vlastné triedenie použite tlačidlo so šípkou v každom stĺpci.",IF($C$1="Slowenisch - SI"," Tabela je razvrščena po -&gt; skupina izdelkov -&gt; nemško ime.  Za lastno razvrščanje uporabite puščični gumb v vsakem stolpcu.",IF($C$1="Schwedisch - SE"," Tabellen är sorterad efter -&gt; produktgrupp -&gt; tyskt namn.  För din egen sortering, använd pilknappen i varje kolumn.",IF($C$1="Ungarisch - HU"," A táblázat rendezése -&gt; termékcsoport -&gt; német név szerint történik.  A saját rendezéshez használja az egyes oszlopokban található nyílgombokat.",IF($C$1="Türkisch - TR"," Tablo, -&gt; ürün grubu -&gt; Almanca adına göre sıralanmıştır.  Kendi sıralamanız için her sütundaki ok düğmesini kullanın.",IF($C$1="Maltesisch - MT"," It-tabella hija magħżula minn -&gt; grupp ta 'prodotti -&gt; isem Ġermaniż.  Għall-għażla tiegħek stess, uża l-buttuna vleġġa f'kull kolonna.",IF($C$1="Irisch - IE"," Tá an tábla curtha in eagar de réir -&gt; grúpa táirgí -&gt; ainm Gearmánach.  Le do shórtáil féin, bain úsáid as an gcnaipe saigheada i ngach colún.",IF($C$1="Isländisch - IS"," Taflan er flokkuð eftir -&gt; vöruflokki -&gt; þýskt heiti.  Notaðu örvarhnappinn í hverjum dálki fyrir þína eigin flokkun.","Achtung"))))))))))))))))))))))))))))</f>
        <v xml:space="preserve"> The table is sorted by -&gt; product group -&gt; German name.  For your own sorting, use the arrow button in each column.</v>
      </c>
      <c r="B2" s="480"/>
      <c r="C2" s="480"/>
      <c r="D2" s="499"/>
      <c r="E2" s="500"/>
      <c r="F2" s="68" t="s">
        <v>3114</v>
      </c>
      <c r="G2" s="489" t="str">
        <f>IF($C$1="Deutsch - DE","BIO Gemüse",IF($C$1="Englisch - UK","Organic vegetables",IF($C$1="Bulgarisch - BG","Органични зеленчуци",IF($C$1="Dänisch - DK","Økologiske grøntsager",IF($C$1="Finnisch - FI","Luomuvihanneksia",IF($C$1="Französisch - FR","Légumes organiques",IF($C$1="Estnisch - EE","Orgaanilised köögiviljad",IF($C$1="Irisch - IE","Glasraí orgánacha",IF($C$1="Griechisch - GR","Βιολογικά λαχανικά",IF($C$1="Isländisch - IS","Lífrænt grænmeti",IF($C$1="Litauisch - LT","Ekologiškos daržovės",IF($C$1="Kroatisch - HR","Organsko povrće",IF($C$1="Italienisch - IT","Verdure biologiche",IF($C$1="Maltesisch - MT","Ħxejjex organiċi",IF($C$1="Niederländisch - NL","Organische groenten",IF($C$1="Lettisch - LV","Bioloģiskie dārzeņi",IF($C$1="Norwegisch - NO","Økologiske grønnsaker",IF($C$1="Portugiesisch - PT","Vegetais organícos",IF($C$1="Polnisch - PL","Warzywa organiczne",IF($C$1="Rumänisch - RO","Legume organice",IF($C$1="Schwedisch - SE","Organiska grönsaker",IF($C$1="Spanisch - ES","Vegetales orgánicos",IF($C$1="Slowenisch - SI","Ekološka zelenjava",IF($C$1="Slowakisch - SK","Bio zelenina",IF($C$1="Tschechisch - CZ","Bio zelenina",IF($C$1="Türkisch - TR","Organik sebzeler",IF($C$1="Ungarisch - HU","Bio zöldségek",IF($C$1="Japanisch - JP","有機野菜","Achtung"))))))))))))))))))))))))))))</f>
        <v>Organic vegetables</v>
      </c>
      <c r="H2" s="490"/>
      <c r="I2" s="490"/>
      <c r="J2" s="491"/>
      <c r="K2" s="70" t="s">
        <v>3116</v>
      </c>
      <c r="L2" s="492" t="str">
        <f>IF($C$1="Deutsch - DE","Bonsai",IF($C$1="Bulgarisch - BG","Бонсай",IF($C$1="Dänisch - DK","Bonsai",IF($C$1="Englisch - UK","Bonsai",IF($C$1="Finnisch - FI","Bonsai",IF($C$1="Estnisch - EE","Bonsai",IF($C$1="Französisch - FR","Bonsaï",IF($C$1="Isländisch - IS","Bonsai",IF($C$1="Irisch - IE","Bonsai",IF($C$1="Griechisch - GR","Μπονσάι",IF($C$1="Italienisch - IT","Bonsai",IF($C$1="Litauisch - LT","Bonsai",IF($C$1="Kroatisch - HR","Bonsai",IF($C$1="Lettisch - LV","Pundurkociņš",IF($C$1="Maltesisch - MT","Bonsai",IF($C$1="Niederländisch - NL","Bonsai",IF($C$1="Norwegisch - NO","Bonsai",IF($C$1="Polnisch - PL","Bonsai",IF($C$1="Portugiesisch - PT","Bonsai",IF($C$1="Rumänisch - RO","Bonsai",IF($C$1="Spanisch - ES","Bonsái",IF($C$1="Schwedisch - SE","Bonsai",IF($C$1="Tschechisch - CZ","Bonsai",IF($C$1="Slowakisch - SK","Bonsai",IF($C$1="Slowenisch - SI","Bonsaj",IF($C$1="Türkisch - TR","Bonzai",IF($C$1="Ungarisch - HU","Bonsai",IF($C$1="Japanisch - JP","盆栽","Achtung"))))))))))))))))))))))))))))</f>
        <v>Bonsai</v>
      </c>
      <c r="M2" s="493"/>
      <c r="N2" s="493"/>
      <c r="O2" s="494"/>
      <c r="P2" s="68" t="s">
        <v>3118</v>
      </c>
      <c r="Q2" s="495" t="str">
        <f>IF($C$1="Deutsch - DE","Gräser und Bambus",IF($C$1="Bulgarisch - BG","Треви и бамбук",IF($C$1="Dänisch - DK","Græs og bambus",IF($C$1="Englisch - UK","Grasses and bamboo",IF($C$1="Estnisch - EE","Rohi ja bambus",IF($C$1="Französisch - FR","Graminées et bambous",IF($C$1="Finnisch - FI","Ruohoa ja bambua",IF($C$1="Griechisch - GR","Χόρτα και μπαμπού",IF($C$1="Irisch - IE","Féara agus bambú",IF($C$1="Isländisch - IS","Grös og bambus",IF($C$1="Italienisch - IT","Erbe e bambù",IF($C$1="Litauisch - LT","Žolės ir bambukai",IF($C$1="Kroatisch - HR","Trave i bambus",IF($C$1="Maltesisch - MT","Ħaxix u bambu",IF($C$1="Niederländisch - NL","Grassen en bamboe",IF($C$1="Lettisch - LV","Zāles un bambuss",IF($C$1="Portugiesisch - PT","Ervas e bambu",IF($C$1="Polnisch - PL","Trawy i bambus",IF($C$1="Norwegisch - NO","Gress og bambus",IF($C$1="Spanisch - ES","Hierbas y bambú",IF($C$1="Rumänisch - RO","Ierburi și bambus",IF($C$1="Schwedisch - SE","Gräs och bambu",IF($C$1="Slowakisch - SK","Trávy a bambus",IF($C$1="Slowenisch - SI","Trave in bambus",IF($C$1="Tschechisch - CZ","Trávy a bambus",IF($C$1="Ungarisch - HU","Fű és bambusz",IF($C$1="Japanisch - JP","草と竹",IF($C$1="Türkisch - TR","Otlar ve bambu","Achtung"))))))))))))))))))))))))))))</f>
        <v>Grasses and bamboo</v>
      </c>
      <c r="R2" s="496"/>
      <c r="S2" s="496"/>
      <c r="T2" s="496"/>
      <c r="U2" s="69" t="s">
        <v>3120</v>
      </c>
      <c r="V2" s="475" t="str">
        <f>IF($C$1="Deutsch - DE","Kakteen",IF($C$1="Bulgarisch - BG","Кактуси",IF($C$1="Dänisch - DK","Kaktusser",IF($C$1="Englisch - UK","Cacti",IF($C$1="Finnisch - FI","Kaktukset",IF($C$1="Französisch - FR","Cactus",IF($C$1="Estnisch - EE","Kaktused",IF($C$1="Griechisch - GR","Κάκτοι",IF($C$1="Irisch - IE","Cachtais",IF($C$1="Isländisch - IS","Kaktusa",IF($C$1="Kroatisch - HR","Kaktusi",IF($C$1="Litauisch - LT","Kaktusai",IF($C$1="Italienisch - IT","Cactus",IF($C$1="Lettisch - LV","Kaktusi",IF($C$1="Niederländisch - NL","Cactussen",IF($C$1="Maltesisch - MT","Kakti",IF($C$1="Portugiesisch - PT","Cactos",IF($C$1="Polnisch - PL","Kaktusy",IF($C$1="Norwegisch - NO","Kaktuser",IF($C$1="Spanisch - ES","Cactus",IF($C$1="Rumänisch - RO","Cactusi",IF($C$1="Schwedisch - SE","Kaktusar",IF($C$1="Tschechisch - CZ","Kaktusy",IF($C$1="Slowenisch - SI","Kaktusi",IF($C$1="Slowakisch - SK","Kaktusy",IF($C$1="Japanisch - JP","サボテン",IF($C$1="Ungarisch - HU","Kaktuszok",IF($C$1="Türkisch - TR","Kaktüsler","Achtung"))))))))))))))))))))))))))))</f>
        <v>Cacti</v>
      </c>
      <c r="W2" s="476"/>
      <c r="X2" s="476"/>
      <c r="Y2" s="476"/>
      <c r="Z2" s="64" t="s">
        <v>940</v>
      </c>
      <c r="AA2" s="470" t="str">
        <f>IF($C$1="Deutsch - DE","Wildblumen",IF($C$1="Englisch - UK","Wildflowers",IF($C$1="Dänisch - DK","Vilde blomster",IF($C$1="Bulgarisch - BG","Диви цветя",IF($C$1="Finnisch - FI","Luonnonkasvit",IF($C$1="Französisch - FR","Fleurs sauvages",IF($C$1="Estnisch - EE","Metsalilled",IF($C$1="Griechisch - GR","Αγριολούλουδα",IF($C$1="Irisch - IE","Bláthanna fiáine",IF($C$1="Isländisch - IS","Villt blóm",IF($C$1="Litauisch - LT","Lauko gėlės",IF($C$1="Kroatisch - HR","Poljsko cvijeće",IF($C$1="Italienisch - IT","Fiori selvatici",IF($C$1="Maltesisch - MT","Fjuri selvaġġi",IF($C$1="Niederländisch - NL","Wilde bloemen",IF($C$1="Lettisch - LV","Savvaļas puķes",IF($C$1="Portugiesisch - PT","Flores silvestres",IF($C$1="Norwegisch - NO","Villblomster",IF($C$1="Polnisch - PL","Polne kwiaty",IF($C$1="Schwedisch - SE","Vilda blommor",IF($C$1="Spanisch - ES","Flores silvestres",IF($C$1="Rumänisch - RO","Flori sălbatice",IF($C$1="Slowakisch - SK","Poľné kvety",IF($C$1="Slowenisch - SI","Divje rože",IF($C$1="Tschechisch - CZ","Polní květiny",IF($C$1="Ungarisch - HU","Vadvirágok",IF($C$1="Japanisch - JP","野の花",IF($C$1="Türkisch - TR","Kır çiçekleri","Achtung"))))))))))))))))))))))))))))</f>
        <v>Wildflowers</v>
      </c>
      <c r="AB2" s="471"/>
      <c r="AC2" s="471"/>
      <c r="AD2" s="472"/>
      <c r="AK2" s="52" t="str">
        <f>IF($C$1="Deutsch - DE","Bitte nehmen Sie auch keinen Beschnitt an den Bilddateien unserer Samenkarten vor. Der untere Rand mit den Bildrechten ist notwendig und schützt Sie vor Abmahnungen durch die Inhaber der Bildrechte.",IF($C$1="Englisch - UK"," Also, please do not crop the image files of our seed cards.  The lower edge with the image rights is necessary and protects you from warnings from the owners of the image rights.",IF($C$1="Kroatisch - HR"," Također, molimo vas da ne izrezujete slikovne datoteke naših početnih kartica.  Donji rub sa slikovnim pravima je neophodan i štiti vas od upozorenja vlasnika slikovnih prava.",IF($C$1="Bulgarisch - BG"," Също така, моля, не изрязвайте файловете с изображения на нашите начални карти.  Долният ръб с правата върху изображението е необходим и ви предпазва от предупреждения от собствениците на правата върху изображението.",IF($C$1="Niederländisch - NL"," Snijd ook de afbeeldingsbestanden van onze startkaarten niet bij.  De onderste rand met de afbeeldingsrechten is noodzakelijk en beschermt u tegen waarschuwingen van de eigenaren van de afbeeldingsrechten.",IF($C$1="Dänisch - DK"," Undlad også at beskære billedfilerne på vores frøkort.  Den nederste kant med billedrettighederne er nødvendig og beskytter dig mod advarsler fra ejerne af billedrettighederne.",IF($C$1="Tschechisch - CZ"," Také prosím neořezávejte obrazové soubory našich seed karet.  Spodní okraj s právy k obrázku je nezbytný a chrání vás před varováním vlastníků práv k obrázku.",IF($C$1="Estnisch - EE"," Samuti ärge kärpige meie algkaartide pildifaile.  Pildiõigustega alumine serv on vajalik ja kaitseb teid pildiõiguste omanike hoiatuste eest.",IF($C$1="Finnisch - FI"," Älä myöskään leikkaa siemenkorttiemme kuvatiedostoja.  Alareuna kuvaoikeuksilla on välttämätön ja suojaa sinua kuvan oikeuksien omistajien varoituksilta.",IF($C$1="Französisch - FR"," Veuillez également ne pas recadrer les fichiers image de nos cartes de semences.  Le bord inférieur avec les droits d'image est nécessaire et vous protège des avertissements des propriétaires des droits d'image.",IF($C$1="Italienisch - IT"," Inoltre, non ritagliare i file immagine delle nostre schede seme.  Il bordo inferiore con i diritti dell'immagine è necessario e ti protegge dagli avvertimenti dei proprietari dei diritti dell'immagine.",IF($C$1="Japanisch - JP","また、シードカードの画像ファイルをトリミングしないでください。 肖像権のある下端は必要であり、肖像権の所有者からの警告からあなたを守ります。",IF($C$1="Griechisch - GR"," Επίσης, μην περικόψετε τα αρχεία εικόνας των καρτών μας.  Το κάτω άκρο με τα δικαιώματα εικόνας είναι απαραίτητο και σας προστατεύει από προειδοποιήσεις από τους κατόχους των δικαιωμάτων εικόνας.",IF($C$1="Norwegisch - NO"," Ikke beskjær bildefilene til frøkortene våre.  Den nedre kanten med bilderettighetene er nødvendig og beskytter deg mot advarsler fra eierne av bilderettighetene.",IF($C$1="Litauisch - LT"," Be to, neapkarpykite mūsų pradinių kortelių vaizdo failų.  Apatinis kraštas su vaizdo teisėmis yra būtinas ir apsaugo jus nuo vaizdo teisių savininkų įspėjimų.",IF($C$1="Lettisch - LV"," Tāpat, lūdzu, neapgrieziet mūsu sākuma karšu attēlu failus.  Apakšējā mala ar attēla tiesībām ir nepieciešama un aizsargā jūs no attēla tiesību īpašnieku brīdinājumiem.",IF($C$1="Rumänisch - RO"," De asemenea, vă rugăm să nu decupați fișierele de imagine ale cardurilor noastre de semințe.  Marginea inferioară cu drepturile de imagine este necesară și vă protejează de avertismentele deținătorilor de drepturi de imagine.",IF($C$1="Portugiesisch - PT"," Além disso, não corte os arquivos de imagem de nossos cartões iniciais.  A borda inferior com os direitos de imagem é necessária e protege você de avisos dos proprietários dos direitos de imagem.",IF($C$1="Polnisch - PL"," Prosimy również nie przycinać plików graficznych naszych kart nasiennych.  Dolna krawędź z prawami do wizerunku jest konieczna i chroni przed ostrzeżeniami ze strony właścicieli praw do wizerunku.",IF($C$1="Slowakisch - SK"," Neorezávajte ani obrazové súbory našich seedových kariet.  Spodný okraj s právami na obrázok je nevyhnutný a chráni vás pred upozorneniami vlastníkov práv na obrázky.",IF($C$1="Spanisch - ES"," Además, no recorte los archivos de imagen de nuestras tarjetas de semillas.  El borde inferior con los derechos de imagen es necesario y lo protege de las advertencias de los propietarios de los derechos de imagen.",IF($C$1="Slowenisch - SI"," Prav tako vas prosimo, da ne obrežete slikovnih datotek naših začetnih kartic.  Spodnji rob s slikovnimi pravicami je nujen in vas ščiti pred opozorili imetnikov slikovnih pravic.",IF($C$1="Schwedisch - SE"," Beskär inte heller bildfilerna på våra frökort.  Den nedre kanten med bildrättigheterna är nödvändig och skyddar dig från varningar från innehavarna av bildrättigheterna.",IF($C$1="Ungarisch - HU"," Továbbá kérjük, ne vágja le a magkártyáink képfájljait.  A képjogokkal ellátott alsó szél szükséges, és megvédi Önt a képjogok tulajdonosainak figyelmeztetéseitől.",IF($C$1="Türkisch - TR"," Ayrıca, lütfen tohum kartlarımızın görüntü dosyalarını kırpmayın.  Görüntü haklarına sahip alt kenar gereklidir ve sizi görüntü hakları sahiplerinden gelen uyarılardan korur.",IF($C$1="Isländisch - IS"," Einnig vinsamlegast ekki klippa myndskrár frækortanna okkar.  Neðri brúnin með myndréttindum er nauðsynleg og verndar þig fyrir viðvörunum frá eigendum myndréttarins.",IF($C$1="Irisch - IE"," Chomh maith leis sin, le do thoil nach mbarr comhaid íomhá ár gcártaí síolta.  Tá an imeall níos ísle leis na cearta íomhá riachtanach agus a chosnaíonn tú ó rabhaidh ó úinéirí na gceart íomhá.",IF($C$1="Maltesisch - MT"," Ukoll, jekk jogħġbok ma taqtax il-fajls tal-immaġni tal-karti taż-żerriegħa tagħna.  It-tarf t'isfel bid-drittijiet tal-immaġni huwa meħtieġ u jipproteġik minn twissijiet mis-sidien tad-drittijiet tal-immaġni.","Achtung"))))))))))))))))))))))))))))</f>
        <v xml:space="preserve"> Also, please do not crop the image files of our seed cards.  The lower edge with the image rights is necessary and protects you from warnings from the owners of the image rights.</v>
      </c>
      <c r="AL2" s="52" t="str">
        <f>IF($C$1="Deutsch - DE","Bitte nehmen Sie auch keinen Beschnitt an den Bilddateien unserer Samenkarten vor. Der untere Rand mit den Bildrechten ist notwendig und schützt Sie vor Abmahnungen durch die Inhaber der Bildrechte.",IF($C$1="Englisch - UK"," Also, please do not crop the image files of our seed cards.  The lower edge with the image rights is necessary and protects you from warnings from the owners of the image rights.",IF($C$1="Kroatisch - HR"," Također, molimo vas da ne izrezujete slikovne datoteke naših početnih kartica.  Donji rub sa slikovnim pravima je neophodan i štiti vas od upozorenja vlasnika slikovnih prava.",IF($C$1="Bulgarisch - BG"," Също така, моля, не изрязвайте файловете с изображения на нашите начални карти.  Долният ръб с правата върху изображението е необходим и ви предпазва от предупреждения от собствениците на правата върху изображението.",IF($C$1="Niederländisch - NL"," Snijd ook de afbeeldingsbestanden van onze startkaarten niet bij.  De onderste rand met de afbeeldingsrechten is noodzakelijk en beschermt u tegen waarschuwingen van de eigenaren van de afbeeldingsrechten.",IF($C$1="Dänisch - DK"," Undlad også at beskære billedfilerne på vores frøkort.  Den nederste kant med billedrettighederne er nødvendig og beskytter dig mod advarsler fra ejerne af billedrettighederne.",IF($C$1="Tschechisch - CZ"," Také prosím neořezávejte obrazové soubory našich seed karet.  Spodní okraj s právy k obrázku je nezbytný a chrání vás před varováním vlastníků práv k obrázku.",IF($C$1="Estnisch - EE"," Samuti ärge kärpige meie algkaartide pildifaile.  Pildiõigustega alumine serv on vajalik ja kaitseb teid pildiõiguste omanike hoiatuste eest.",IF($C$1="Finnisch - FI"," Älä myöskään leikkaa siemenkorttiemme kuvatiedostoja.  Alareuna kuvaoikeuksilla on välttämätön ja suojaa sinua kuvan oikeuksien omistajien varoituksilta.",IF($C$1="Französisch - FR"," Veuillez également ne pas recadrer les fichiers image de nos cartes de semences.  Le bord inférieur avec les droits d'image est nécessaire et vous protège des avertissements des propriétaires des droits d'image.",IF($C$1="Italienisch - IT"," Inoltre, non ritagliare i file immagine delle nostre schede seme.  Il bordo inferiore con i diritti dell'immagine è necessario e ti protegge dagli avvertimenti dei proprietari dei diritti dell'immagine.",IF($C$1="Japanisch - JP","また、シードカードの画像ファイルをトリミングしないでください。 肖像権のある下端は必要であり、肖像権の所有者からの警告からあなたを守ります。",IF($C$1="Griechisch - GR"," Επίσης, μην περικόψετε τα αρχεία εικόνας των καρτών μας.  Το κάτω άκρο με τα δικαιώματα εικόνας είναι απαραίτητο και σας προστατεύει από προειδοποιήσεις από τους κατόχους των δικαιωμάτων εικόνας.",IF($C$1="Norwegisch - NO"," Ikke beskjær bildefilene til frøkortene våre.  Den nedre kanten med bilderettighetene er nødvendig og beskytter deg mot advarsler fra eierne av bilderettighetene.",IF($C$1="Litauisch - LT"," Be to, neapkarpykite mūsų pradinių kortelių vaizdo failų.  Apatinis kraštas su vaizdo teisėmis yra būtinas ir apsaugo jus nuo vaizdo teisių savininkų įspėjimų.",IF($C$1="Lettisch - LV"," Tāpat, lūdzu, neapgrieziet mūsu sākuma karšu attēlu failus.  Apakšējā mala ar attēla tiesībām ir nepieciešama un aizsargā jūs no attēla tiesību īpašnieku brīdinājumiem.",IF($C$1="Rumänisch - RO"," De asemenea, vă rugăm să nu decupați fișierele de imagine ale cardurilor noastre de semințe.  Marginea inferioară cu drepturile de imagine este necesară și vă protejează de avertismentele deținătorilor de drepturi de imagine.",IF($C$1="Portugiesisch - PT"," Além disso, não corte os arquivos de imagem de nossos cartões iniciais.  A borda inferior com os direitos de imagem é necessária e protege você de avisos dos proprietários dos direitos de imagem.",IF($C$1="Polnisch - PL"," Prosimy również nie przycinać plików graficznych naszych kart nasiennych.  Dolna krawędź z prawami do wizerunku jest konieczna i chroni przed ostrzeżeniami ze strony właścicieli praw do wizerunku.",IF($C$1="Slowakisch - SK"," Neorezávajte ani obrazové súbory našich seedových kariet.  Spodný okraj s právami na obrázok je nevyhnutný a chráni vás pred upozorneniami vlastníkov práv na obrázky.",IF($C$1="Spanisch - ES"," Además, no recorte los archivos de imagen de nuestras tarjetas de semillas.  El borde inferior con los derechos de imagen es necesario y lo protege de las advertencias de los propietarios de los derechos de imagen.",IF($C$1="Slowenisch - SI"," Prav tako vas prosimo, da ne obrežete slikovnih datotek naših začetnih kartic.  Spodnji rob s slikovnimi pravicami je nujen in vas ščiti pred opozorili imetnikov slikovnih pravic.",IF($C$1="Schwedisch - SE"," Beskär inte heller bildfilerna på våra frökort.  Den nedre kanten med bildrättigheterna är nödvändig och skyddar dig från varningar från innehavarna av bildrättigheterna.",IF($C$1="Ungarisch - HU"," Továbbá kérjük, ne vágja le a magkártyáink képfájljait.  A képjogokkal ellátott alsó szél szükséges, és megvédi Önt a képjogok tulajdonosainak figyelmeztetéseitől.",IF($C$1="Türkisch - TR"," Ayrıca, lütfen tohum kartlarımızın görüntü dosyalarını kırpmayın.  Görüntü haklarına sahip alt kenar gereklidir ve sizi görüntü hakları sahiplerinden gelen uyarılardan korur.",IF($C$1="Isländisch - IS"," Einnig vinsamlegast ekki klippa myndskrár frækortanna okkar.  Neðri brúnin með myndréttindum er nauðsynleg og verndar þig fyrir viðvörunum frá eigendum myndréttarins.",IF($C$1="Irisch - IE"," Chomh maith leis sin, le do thoil nach mbarr comhaid íomhá ár gcártaí síolta.  Tá an imeall níos ísle leis na cearta íomhá riachtanach agus a chosnaíonn tú ó rabhaidh ó úinéirí na gceart íomhá.",IF($C$1="Maltesisch - MT"," Ukoll, jekk jogħġbok ma taqtax il-fajls tal-immaġni tal-karti taż-żerriegħa tagħna.  It-tarf t'isfel bid-drittijiet tal-immaġni huwa meħtieġ u jipproteġik minn twissijiet mis-sidien tad-drittijiet tal-immaġni.","Achtung"))))))))))))))))))))))))))))</f>
        <v xml:space="preserve"> Also, please do not crop the image files of our seed cards.  The lower edge with the image rights is necessary and protects you from warnings from the owners of the image rights.</v>
      </c>
    </row>
    <row r="3" spans="1:43" ht="45" customHeight="1" thickBot="1" x14ac:dyDescent="0.25">
      <c r="A3" s="481"/>
      <c r="B3" s="481"/>
      <c r="C3" s="481"/>
      <c r="F3" s="477" t="str">
        <f>IF($C$1="Deutsch - DE","Samenpackungen",IF($C$1="Bulgarisch - BG","Опаковки със семена",IF($C$1="Kroatisch - HR","Pakiranja sjemena",IF($C$1="Englisch - UK","Seed packs",IF($C$1="Niederländisch - NL","Zaad pakketten",IF($C$1="Tschechisch - CZ","Balení semen",IF($C$1="Dänisch - DK","Frøpakker",IF($C$1="Estnisch - EE","Seemnepakid",IF($C$1="Französisch - FR","Sachets de graines",IF($C$1="Finnisch - FI","Siemenpakkaukset",IF($C$1="Italienisch - IT","Confezioni di semi",IF($C$1="Japanisch - JP","種子パック",IF($C$1="Griechisch - GR","Συσκευασίες σπόρων",IF($C$1="Lettisch - LV","Sēklu pakas",IF($C$1="Norwegisch - NO","Frøpakker",IF($C$1="Litauisch - LT","Sėklų pakuotės",IF($C$1="Portugiesisch - PT","Pacotes de sementes",IF($C$1="Rumänisch - RO","Pachete de semințe",IF($C$1="Polnisch - PL","Paczki nasion",IF($C$1="Slowakisch - SK","Balíčky semien",IF($C$1="Spanisch - ES","Paquetes de semillas",IF($C$1="Slowenisch - SI","Paketi s semeni",IF($C$1="Türkisch - TR","Tohum paketleri",IF($C$1="Schwedisch - SE","Fröpaket",IF($C$1="Ungarisch - HU","Vetőmag csomagok",IF($C$1="Isländisch - IS","Fræpakkar",IF($C$1="Irisch - IE","Pacaí síolta",IF($C$1="Maltesisch - MT","Pakketti taż-żerriegħa","Achtung"))))))))))))))))))))))))))))</f>
        <v>Seed packs</v>
      </c>
      <c r="G3" s="478"/>
      <c r="H3" s="478"/>
      <c r="I3" s="478"/>
      <c r="J3" s="465"/>
      <c r="K3" s="463" t="s">
        <v>2813</v>
      </c>
      <c r="L3" s="464"/>
      <c r="M3" s="464"/>
      <c r="N3" s="464"/>
      <c r="O3" s="465"/>
      <c r="P3" s="463" t="s">
        <v>2814</v>
      </c>
      <c r="Q3" s="464"/>
      <c r="R3" s="464"/>
      <c r="S3" s="464"/>
      <c r="T3" s="465"/>
      <c r="U3" s="463" t="s">
        <v>11</v>
      </c>
      <c r="V3" s="464"/>
      <c r="W3" s="464"/>
      <c r="X3" s="464"/>
      <c r="Y3" s="465"/>
      <c r="Z3" s="463" t="str">
        <f>IF($C$1="Deutsch - DE","Anzucht Set",IF($C$1="Englisch - UK","Cultivation Set",IF($C$1="Bulgarisch - BG","Комплект за култивиране",IF($C$1="Dänisch - DK","Dyrkningssæt",IF($C$1="Französisch - FR","Ensemble de culture",IF($C$1="Finnisch - FI","Viljelysarja",IF($C$1="Estnisch - EE","Viljeluskomplekt",IF($C$1="Griechisch - GR","Σετ καλλιέργειας",IF($C$1="Irisch - IE","Socraigh Saothrú",IF($C$1="Isländisch - IS","Ræktunarsett",IF($C$1="Litauisch - LT","Auginimo rinkinys",IF($C$1="Italienisch - IT","Insieme di coltivazione",IF($C$1="Kroatisch - HR","Set za uzgoj",IF($C$1="Niederländisch - NL","Teelt Set",IF($C$1="Lettisch - LV","Audzēšanas komplekts",IF($C$1="Maltesisch - MT","Sett tal-Kultivazzjoni",IF($C$1="Portugiesisch - PT","Conjunto de cultivo",IF($C$1="Norwegisch - NO","Kultiveringssett",IF($C$1="Polnisch - PL","Zestaw kultywacyjny",IF($C$1="Schwedisch - SE","Odlingsset",IF($C$1="Spanisch - ES","Conjunto de cultivo",IF($C$1="Rumänisch - RO","Set de cultivare",IF($C$1="Tschechisch - CZ","Kultivační sada",IF($C$1="Slowakisch - SK","Kultivačná sada",IF($C$1="Slowenisch - SI","Set za gojenje",IF($C$1="Türkisch - TR","Yetiştirme Seti",IF($C$1="Ungarisch - HU","Termesztési készlet",IF($C$1="Japanisch - JP","栽培セット","Achtung"))))))))))))))))))))))))))))</f>
        <v>Cultivation Set</v>
      </c>
      <c r="AA3" s="464"/>
      <c r="AB3" s="464"/>
      <c r="AC3" s="464"/>
      <c r="AD3" s="465"/>
      <c r="AE3" s="463" t="s">
        <v>12</v>
      </c>
      <c r="AF3" s="464"/>
      <c r="AG3" s="464"/>
      <c r="AH3" s="464"/>
      <c r="AI3" s="465"/>
      <c r="AK3" s="53" t="str">
        <f>IF($C$1="Deutsch - DE","Samenpackungen / Weitere Artikel",IF($C$1="Englisch - UK","Seed Packs / Other Items",IF($C$1="Kroatisch - HR","Paketi sjemena / drugi artikli",IF($C$1="Bulgarisch - BG","Пакети със семена / други артикули",IF($C$1="Niederländisch - NL","Zaadpakketten/andere artikelen",IF($C$1="Dänisch - DK","Frøpakker / andre varer",IF($C$1="Tschechisch - CZ","Balení semen / Jiné položky",IF($C$1="Französisch - FR","Packs de graines / Autres articles",IF($C$1="Estnisch - EE","Seemnepakid / muud esemed",IF($C$1="Finnisch - FI","Siemenpakkaukset / muut tuotteet",IF($C$1="Griechisch - GR","Συσκευασίες σπόρων / Άλλα είδη",IF($C$1="Japanisch - JP","シードパック/その他のアイテム",IF($C$1="Italienisch - IT","Pacchetti di semi/Altri articoli",IF($C$1="Lettisch - LV","Sēklu pakas / citas preces",IF($C$1="Litauisch - LT","Sėklų pakuotės / Kiti daiktai",IF($C$1="Norwegisch - NO","Frøpakker / andre varer",IF($C$1="Rumänisch - RO","Pachete de semințe / Alte articole",IF($C$1="Polnisch - PL","Pakiety nasion / inne przedmioty",IF($C$1="Portugiesisch - PT","Pacotes de sementes/outros itens",IF($C$1="Spanisch - ES","Paquetes de semillas / Otros artículos",IF($C$1="Slowakisch - SK","Seed Pack / Iné položky",IF($C$1="Slowenisch - SI","Paketi semen / drugi predmeti",IF($C$1="Schwedisch - SE","Fröpaket / andra föremål",IF($C$1="Türkisch - TR","Tohum Paketleri / Diğer Ürünler",IF($C$1="Irisch - IE","Pacáistí Síl / Míreanna Eile",IF($C$1="Ungarisch - HU","Vetőmag csomagok / Egyéb cikkek",IF($C$1="Isländisch - IS","Fræpakkar / aðrir hlutir",IF($C$1="Maltesisch - MT","Pakketti taż-żerriegħa / Oġġetti oħra","Achtung"))))))))))))))))))))))))))))</f>
        <v>Seed Packs / Other Items</v>
      </c>
      <c r="AL3" s="53" t="str">
        <f>IF($C$1="Deutsch - DE","Samenpackungen",IF($C$1="Bulgarisch - BG","Опаковки със семена",IF($C$1="Kroatisch - HR","Pakiranja sjemena",IF($C$1="Englisch - UK","Seed packs",IF($C$1="Niederländisch - NL","Zaad pakketten",IF($C$1="Tschechisch - CZ","Balení semen",IF($C$1="Dänisch - DK","Frøpakker",IF($C$1="Estnisch - EE","Seemnepakid",IF($C$1="Französisch - FR","Sachets de graines",IF($C$1="Finnisch - FI","Siemenpakkaukset",IF($C$1="Italienisch - IT","Confezioni di semi",IF($C$1="Japanisch - JP","種子パック",IF($C$1="Griechisch - GR","Συσκευασίες σπόρων",IF($C$1="Lettisch - LV","Sēklu pakas",IF($C$1="Norwegisch - NO","Frøpakker",IF($C$1="Litauisch - LT","Sėklų pakuotės",IF($C$1="Portugiesisch - PT","Pacotes de sementes",IF($C$1="Rumänisch - RO","Pachete de semințe",IF($C$1="Polnisch - PL","Paczki nasion",IF($C$1="Slowakisch - SK","Balíčky semien",IF($C$1="Spanisch - ES","Paquetes de semillas",IF($C$1="Slowenisch - SI","Paketi s semeni",IF($C$1="Türkisch - TR","Tohum paketleri",IF($C$1="Schwedisch - SE","Fröpaket",IF($C$1="Ungarisch - HU","Vetőmag csomagok",IF($C$1="Isländisch - IS","Fræpakkar",IF($C$1="Irisch - IE","Pacaí síolta",IF($C$1="Maltesisch - MT","Pakketti taż-żerriegħa","Achtung"))))))))))))))))))))))))))))</f>
        <v>Seed packs</v>
      </c>
      <c r="AM3" s="55" t="s">
        <v>2813</v>
      </c>
      <c r="AN3" s="55" t="s">
        <v>2814</v>
      </c>
      <c r="AO3" s="55" t="s">
        <v>11</v>
      </c>
      <c r="AP3" s="55" t="str">
        <f>IF($C$1="Deutsch - DE","Anzucht Set",IF($C$1="Englisch - UK","Cultivation Set",IF($C$1="Bulgarisch - BG","Комплект за култивиране",IF($C$1="Dänisch - DK","Dyrkningssæt",IF($C$1="Französisch - FR","Ensemble de culture",IF($C$1="Finnisch - FI","Viljelysarja",IF($C$1="Estnisch - EE","Viljeluskomplekt",IF($C$1="Griechisch - GR","Σετ καλλιέργειας",IF($C$1="Irisch - IE","Socraigh Saothrú",IF($C$1="Isländisch - IS","Ræktunarsett",IF($C$1="Litauisch - LT","Auginimo rinkinys",IF($C$1="Italienisch - IT","Insieme di coltivazione",IF($C$1="Kroatisch - HR","Set za uzgoj",IF($C$1="Niederländisch - NL","Teelt Set",IF($C$1="Lettisch - LV","Audzēšanas komplekts",IF($C$1="Maltesisch - MT","Sett tal-Kultivazzjoni",IF($C$1="Portugiesisch - PT","Conjunto de cultivo",IF($C$1="Norwegisch - NO","Kultiveringssett",IF($C$1="Polnisch - PL","Zestaw kultywacyjny",IF($C$1="Schwedisch - SE","Odlingsset",IF($C$1="Spanisch - ES","Conjunto de cultivo",IF($C$1="Rumänisch - RO","Set de cultivare",IF($C$1="Tschechisch - CZ","Kultivační sada",IF($C$1="Slowakisch - SK","Kultivačná sada",IF($C$1="Slowenisch - SI","Set za gojenje",IF($C$1="Türkisch - TR","Yetiştirme Seti",IF($C$1="Ungarisch - HU","Termesztési készlet",IF($C$1="Japanisch - JP","栽培セット","Achtung"))))))))))))))))))))))))))))</f>
        <v>Cultivation Set</v>
      </c>
      <c r="AQ3" s="54" t="s">
        <v>12</v>
      </c>
    </row>
    <row r="4" spans="1:43" s="26" customFormat="1" ht="53.25" customHeight="1" thickBot="1" x14ac:dyDescent="0.25">
      <c r="A4" s="152" t="str">
        <f>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New</v>
      </c>
      <c r="B4" s="291" t="str">
        <f>IF($C$1="Deutsch - DE","Botanischer Name",IF($C$1="Englisch - UK","Botanical name",IF($C$1="Kroatisch - HR","Botanički naziv",IF($C$1="Bulgarisch - BG","Ботаническо име",IF($C$1="Dänisch - DK","Botanisk navn",IF($C$1="Tschechisch - CZ","Botanický název",IF($C$1="Niederländisch - NL","Botanische naam",IF($C$1="Finnisch - FI","Kasvitieteellinen nimi",IF($C$1="Französisch - FR","Nom botanique",IF($C$1="Estnisch - EE","Botaaniline nimi",IF($C$1="Italienisch - IT","Nome botanico",IF($C$1="Griechisch - GR","Βοτανική ονομασία",IF($C$1="Japanisch - JP","植物名",IF($C$1="Lettisch - LV","Botāniskais nosaukums",IF($C$1="Norwegisch - NO","Botanisk navn",IF($C$1="Litauisch - LT","Botaninis pavadinimas",IF($C$1="Rumänisch - RO","Nume botanic",IF($C$1="Polnisch - PL","Nazwa botaniczna",IF($C$1="Portugiesisch - PT","Nome botânico",IF($C$1="Spanisch - ES","Nombre botánico",IF($C$1="Slowenisch - SI","Botanično ime",IF($C$1="Slowakisch - SK","Botanický názov",IF($C$1="Schwedisch - SE","Botaniskt namn",IF($C$1="Ungarisch - HU","Botanikai név",IF($C$1="Türkisch - TR","Bitkisel isim",IF($C$1="Isländisch - IS","Grasafræðilegt nafn",IF($C$1="Irisch - IE","Ainm luibheolaíoch",IF($C$1="Maltesisch - MT","Isem botaniku","Achtung"))))))))))))))))))))))))))))</f>
        <v>Botanical name</v>
      </c>
      <c r="C4" s="292" t="str">
        <f>IF($C$1="Deutsch - DE","Deutscher Name",IF($C$1="Englisch - UK","Local name",IF($C$1="Bulgarisch - BG","Местно име",IF($C$1="Kroatisch - HR","Mjesni naziv",IF($C$1="Dänisch - DK","Lokale navn",IF($C$1="Niederländisch - NL","Lokale naam",IF($C$1="Tschechisch - CZ","Místní název",IF($C$1="Französisch - FR","Nom local",IF($C$1="Estnisch - EE","Kohalik nimi",IF($C$1="Finnisch - FI","Paikallinen nimi",IF($C$1="Griechisch - GR","Τοπική ονομασία",IF($C$1="Japanisch - JP","地方名",IF($C$1="Italienisch - IT","Nome locale",IF($C$1="Norwegisch - NO","Lokalt navn",IF($C$1="Litauisch - LT","Vietinis pavadinimas",IF($C$1="Lettisch - LV","Vietējais nosaukums",IF($C$1="Polnisch - PL","Lokalna nazwa",IF($C$1="Portugiesisch - PT","Nome local",IF($C$1="Rumänisch - RO","Nume local",IF($C$1="Slowenisch - SI","Krajevno ime",IF($C$1="Slowakisch - SK","Miestny názov",IF($C$1="Spanisch - ES","Nombre local",IF($C$1="Schwedisch - SE","Lokalt namn",IF($C$1="Türkisch - TR","Yerel ad",IF($C$1="Ungarisch - HU","Helyi név",IF($C$1="Isländisch - IS","Staðbundið nafn",IF($C$1="Maltesisch - MT","Isem lokali",IF($C$1="Irisch - IE","Ainm áitiúil","Achtung"))))))))))))))))))))))))))))</f>
        <v>Local name</v>
      </c>
      <c r="D4" s="293" t="str">
        <f>IF($C$1="Deutsch - DE","Anzahl Samen",IF($C$1="Englisch - UK","Seed Quantity",IF($C$1="Dänisch - DK","Frømængde",IF($C$1="Bulgarisch - BG","Количество семена",IF($C$1="Finnisch - FI","Siementen määrä",IF($C$1="Französisch - FR","Quantité de graines",IF($C$1="Estnisch - EE","Seemnete kogus",IF($C$1="Isländisch - IS","Fræmagn",IF($C$1="Griechisch - GR","Ποσότητα σπόρων",IF($C$1="Irisch - IE","Cainníocht Síl",IF($C$1="Kroatisch - HR","Količina sjemena",IF($C$1="Italienisch - IT","Quantità di semi",IF($C$1="Litauisch - LT","Sėklų kiekis",IF($C$1="Lettisch - LV","Sēklu daudzums",IF($C$1="Maltesisch - MT","Kwantità taż-żerriegħa",IF($C$1="Niederländisch - NL","Zaad Hoeveelheid",IF($C$1="Norwegisch - NO","Frømengde",IF($C$1="Portugiesisch - PT","Quantidade de sementes",IF($C$1="Polnisch - PL","Ilość nasion",IF($C$1="Schwedisch - SE","Frömängd",IF($C$1="Rumänisch - RO","Cantitatea de semințe",IF($C$1="Spanisch - ES","Cantidad de semillas",IF($C$1="Slowenisch - SI","Količina semena",IF($C$1="Slowakisch - SK","Množstvo semien",IF($C$1="Tschechisch - CZ","Množství osiva",IF($C$1="Ungarisch - HU","Vetőmag mennyisége",IF($C$1="Türkisch - TR","Tohum Miktarı",IF($C$1="Japanisch - JP","種の量","Achtung"))))))))))))))))))))))))))))</f>
        <v>Seed Quantity</v>
      </c>
      <c r="E4" s="294" t="str">
        <f>IF($C$1="Deutsch - DE","USt. (DE)",IF($C$1="Englisch - UK","VAT (DE)",IF($C$1="Bulgarisch - BG","ДДС (DE)",IF($C$1="Dänisch - DK","Moms (DE)",IF($C$1="Finnisch - FI","ALV (DE)",IF($C$1="Estnisch - EE","Käibemaks (DE)",IF($C$1="Französisch - FR","TVA (DE)",IF($C$1="Griechisch - GR","ΦΠΑ (DE)",IF($C$1="Isländisch - IS","VSK (DE)",IF($C$1="Irisch - IE","CBL (DE)",IF($C$1="Kroatisch - HR","PDV (DE)",IF($C$1="Italienisch - IT","IVA (DE)",IF($C$1="Litauisch - LT","PVM (DE)",IF($C$1="Niederländisch - NL","BTW (DE)",IF($C$1="Lettisch - LV","PVN (DE)",IF($C$1="Maltesisch - MT","VAT (DE)",IF($C$1="Portugiesisch - PT","IVA (DE)",IF($C$1="Polnisch - PL","VAT (DE)",IF($C$1="Norwegisch - NO","Mva. (DE)",IF($C$1="Schwedisch - SE","Moms (DE)",IF($C$1="Rumänisch - RO","TVA (DE)",IF($C$1="Spanisch - ES","IVA (DE)",IF($C$1="Tschechisch - CZ","DPH (DE)",IF($C$1="Slowenisch - SI","DDV (DE)",IF($C$1="Slowakisch - SK","DPH (DE)",IF($C$1="Ungarisch - HU","ÁFA (DE)",IF($C$1="Japanisch - JP","付加価値税 (ドイツ)",IF($C$1="Türkisch - TR","KDV (DE)","Achtung"))))))))))))))))))))))))))))</f>
        <v>VAT (DE)</v>
      </c>
      <c r="F4" s="295" t="str">
        <f>IF($C$1="Deutsch - DE","Samen Gruppen",IF($C$1="Englisch - UK","Seed groups",IF($C$1="Bulgarisch - BG","Групи семена",IF($C$1="Dänisch - DK","Frøgrupper",IF($C$1="Französisch - FR","Groupes de semences",IF($C$1="Finnisch - FI","Siemenryhmät",IF($C$1="Estnisch - EE","Seemnerühmad",IF($C$1="Griechisch - GR","Ομάδες σπόρων",IF($C$1="Irisch - IE","Grúpaí síolta",IF($C$1="Isländisch - IS","Fræhópar",IF($C$1="Italienisch - IT","Gruppi di semi",IF($C$1="Litauisch - LT","Sėklų grupės",IF($C$1="Kroatisch - HR","Skupine sjemena",IF($C$1="Lettisch - LV","Sēklu grupas",IF($C$1="Niederländisch - NL","Zaad groepen",IF($C$1="Maltesisch - MT","Gruppi taż-żerriegħa",IF($C$1="Polnisch - PL","Grupy nasion",IF($C$1="Norwegisch - NO","Frøgrupper",IF($C$1="Portugiesisch - PT","Grupos de sementes",IF($C$1="Spanisch - ES","Grupos de semillas",IF($C$1="Schwedisch - SE","Frögrupper",IF($C$1="Rumänisch - RO","Grupuri de semințe",IF($C$1="Slowakisch - SK","Skupiny semien",IF($C$1="Tschechisch- CZ","Semenné skupiny",IF($C$1="Slowenisch - SI","Semenske skupine",IF($C$1="Ungarisch - HU","Magcsoportok",IF($C$1="Japanisch - JP","シードグループ",IF($C$1="Türkisch - TR","Tohum grupları","Achtung"))))))))))))))))))))))))))))</f>
        <v>Seed groups</v>
      </c>
      <c r="G4" s="296" t="str">
        <f>IF($C$1="Deutsch - DE","Artikel Nummer",IF($C$1="Englisch - UK","Item number",IF($C$1="Bulgarisch - BG","Номер на артикул",IF($C$1="Dänisch - DK","Varenummer",IF($C$1="Estnisch - EE","Eseme number",IF($C$1="Finnisch - FI","Tuotenumero",IF($C$1="Französisch - FR","Numéro d'article",IF($C$1="Griechisch - GR","Αριθμός αντικειμένου",IF($C$1="Isländisch - IS","Vörunúmer",IF($C$1="Irisch - IE","Uimhir mhíre",IF($C$1="Italienisch - IT","Codice articolo",IF($C$1="Litauisch - LT","Prekės numeris",IF($C$1="Kroatisch - HR","Broj predmeta",IF($C$1="Niederländisch - NL","Item nummer",IF($C$1="Lettisch - LV","Lietas numurs",IF($C$1="Maltesisch - MT","Numru tal-oġġett",IF($C$1="Portugiesisch - PT","Número de item",IF($C$1="Polnisch - PL","Numer przedmiotu",IF($C$1="Norwegisch - NO","Artikkelnummer",IF($C$1="Spanisch - ES","Número de artículo",IF($C$1="Rumänisch - RO","Numărul de articol",IF($C$1="Schwedisch - SE","Artikelnummer",IF($C$1="Slowakisch - SK","Číslo položky",IF($C$1="Slowenisch - SI","Številka artikla",IF($C$1="Tschechisch - CZ","Číslo položky",IF($C$1="Ungarisch - HU","Cikkszám",IF($C$1="Türkisch - TR","Ürün numarası",IF($C$1="Japanisch - JP","商品番号","Achtung"))))))))))))))))))))))))))))</f>
        <v>Item number</v>
      </c>
      <c r="H4" s="296" t="s">
        <v>14</v>
      </c>
      <c r="I4" s="297" t="str">
        <f>IF($C$1="Deutsch - DE","Preis pro Stück",IF($C$1="Bulgarisch - BG","Цена за брой",IF($C$1="Dänisch - DK","Pris pr stk",IF($C$1="Englisch - UK","Price per piece",IF($C$1="Französisch - FR","Prix ​​par pièce",IF($C$1="Finnisch - FI","Hinta per kappale",IF($C$1="Estnisch - EE","Hind tüki kohta",IF($C$1="Griechisch - GR","Τιμή ανά τεμάχιο",IF($C$1="Irisch - IE","Praghas in aghaidh an phíosa",IF($C$1="Isländisch - IS","Verð á stykki",IF($C$1="Litauisch - LT","Kaina už vienetą",IF($C$1="Italienisch - IT","Prezzo per pezzo",IF($C$1="Kroatisch - HR","Cijena po komadu",IF($C$1="Niederländisch - NL","Prijs per stuk",IF($C$1="Maltesisch - MT","Prezz għal kull biċċa",IF($C$1="Lettisch - LV","Cena par gabalu",IF($C$1="Norwegisch - NO","Pris pr stk",IF($C$1="Polnisch - PL","Cena za sztukę",IF($C$1="Portugiesisch - PT","Preço por peça",IF($C$1="Schwedisch - SE","Pris per styck",IF($C$1="Spanisch - ES","Precio por pieza",IF($C$1="Rumänisch - RO","Pret pe bucata",IF($C$1="Slowenisch - SI","Cena za kos",IF($C$1="Tschechisch - CZ","Cena za kus",IF($C$1="Slowakisch - SK","Cena za kus",IF($C$1="Türkisch - TR","Parça başına fiyat",IF($C$1="Ungarisch - HU","Ár darabonként",IF($C$1="Japanisch - JP","1枚あたりの価格","Achtung"))))))))))))))))))))))))))))</f>
        <v>Price per piece</v>
      </c>
      <c r="J4" s="298" t="str">
        <f>IF($C$1="Deutsch - DE","Verpackung Einheit",IF($C$1="Englisch - UK","Packaging unit",IF($C$1="Bulgarisch - BG","Опаковъчна единица",IF($C$1="Dänisch - DK","Emballageenhed",IF($C$1="Französisch - FR","Unité de conditionnement",IF($C$1="Finnisch - FI","Pakkausyksikkö",IF($C$1="Estnisch - EE","Pakendiüksus",IF($C$1="Griechisch - GR","Μονάδα συσκευασίας",IF($C$1="Irisch - IE","Aonad pacáistithe",IF($C$1="Isländisch - IS","Pökkunareiningu",IF($C$1="Litauisch - LT","Pakavimo vienetas",IF($C$1="Kroatisch - HR","Jedinica pakiranja",IF($C$1="Italienisch - IT","Unità di imballaggio",IF($C$1="Niederländisch - NL","Verpakkingseenheid",IF($C$1="Maltesisch - MT","Unità tal-ippakkjar",IF($C$1="Lettisch - LV","Iepakojuma vienība",IF($C$1="Polnisch - PL","Jednostka opakowaniowa",IF($C$1="Portugiesisch - PT","Unidade de embalagem",IF($C$1="Norwegisch - NO","Emballasje enhet",IF($C$1="Spanisch - ES","Unidad de empaque",IF($C$1="Schwedisch - SE","Förpackningsenhet",IF($C$1="Rumänisch - RO","Unitate de ambalare",IF($C$1="Slowenisch - SI","Embalažna enota",IF($C$1="Slowakisch - SK","Baliaca jednotka",IF($C$1="Tschechisch - CZ","Obalová jednotka",IF($C$1="Türkisch - TR","Paketleme ünitesi",IF($C$1="Japanisch - JP","包装単位",IF($C$1="Ungarisch - HU","Csomagoló egység","Achtung"))))))))))))))))))))))))))))</f>
        <v>Packaging unit</v>
      </c>
      <c r="K4" s="296" t="str">
        <f>IF($C$1="Deutsch - DE","Artikel Nummer",IF($C$1="Englisch - UK","Item number",IF($C$1="Bulgarisch - BG","Номер на артикул",IF($C$1="Dänisch - DK","Varenummer",IF($C$1="Estnisch - EE","Eseme number",IF($C$1="Finnisch - FI","Tuotenumero",IF($C$1="Französisch - FR","Numéro d'article",IF($C$1="Griechisch - GR","Αριθμός αντικειμένου",IF($C$1="Isländisch - IS","Vörunúmer",IF($C$1="Irisch - IE","Uimhir mhíre",IF($C$1="Italienisch - IT","Codice articolo",IF($C$1="Litauisch - LT","Prekės numeris",IF($C$1="Kroatisch - HR","Broj predmeta",IF($C$1="Niederländisch - NL","Item nummer",IF($C$1="Lettisch - LV","Lietas numurs",IF($C$1="Maltesisch - MT","Numru tal-oġġett",IF($C$1="Portugiesisch - PT","Número de item",IF($C$1="Polnisch - PL","Numer przedmiotu",IF($C$1="Norwegisch - NO","Artikkelnummer",IF($C$1="Spanisch - ES","Número de artículo",IF($C$1="Rumänisch - RO","Numărul de articol",IF($C$1="Schwedisch - SE","Artikelnummer",IF($C$1="Slowakisch - SK","Číslo položky",IF($C$1="Slowenisch - SI","Številka artikla",IF($C$1="Tschechisch - CZ","Číslo položky",IF($C$1="Ungarisch - HU","Cikkszám",IF($C$1="Türkisch - TR","Ürün numarası",IF($C$1="Japanisch - JP","商品番号","Achtung"))))))))))))))))))))))))))))</f>
        <v>Item number</v>
      </c>
      <c r="L4" s="296" t="s">
        <v>14</v>
      </c>
      <c r="M4" s="297" t="str">
        <f>IF($C$1="Deutsch - DE","Preis pro Stück",IF($C$1="Bulgarisch - BG","Цена за брой",IF($C$1="Dänisch - DK","Pris pr stk",IF($C$1="Englisch - UK","Price per piece",IF($C$1="Französisch - FR","Prix ​​par pièce",IF($C$1="Finnisch - FI","Hinta per kappale",IF($C$1="Estnisch - EE","Hind tüki kohta",IF($C$1="Griechisch - GR","Τιμή ανά τεμάχιο",IF($C$1="Irisch - IE","Praghas in aghaidh an phíosa",IF($C$1="Isländisch - IS","Verð á stykki",IF($C$1="Litauisch - LT","Kaina už vienetą",IF($C$1="Italienisch - IT","Prezzo per pezzo",IF($C$1="Kroatisch - HR","Cijena po komadu",IF($C$1="Niederländisch - NL","Prijs per stuk",IF($C$1="Maltesisch - MT","Prezz għal kull biċċa",IF($C$1="Lettisch - LV","Cena par gabalu",IF($C$1="Norwegisch - NO","Pris pr stk",IF($C$1="Polnisch - PL","Cena za sztukę",IF($C$1="Portugiesisch - PT","Preço por peça",IF($C$1="Schwedisch - SE","Pris per styck",IF($C$1="Spanisch - ES","Precio por pieza",IF($C$1="Rumänisch - RO","Pret pe bucata",IF($C$1="Slowenisch - SI","Cena za kos",IF($C$1="Tschechisch - CZ","Cena za kus",IF($C$1="Slowakisch - SK","Cena za kus",IF($C$1="Türkisch - TR","Parça başına fiyat",IF($C$1="Ungarisch - HU","Ár darabonként",IF($C$1="Japanisch - JP","1枚あたりの価格","Achtung"))))))))))))))))))))))))))))</f>
        <v>Price per piece</v>
      </c>
      <c r="N4" s="299" t="str">
        <f>IF($C$1="Deutsch - DE","Themen Einheit",IF($C$1="Englisch - UK","Themes unit",IF($C$1="Dänisch - DK","Temaenhed",IF($C$1="Bulgarisch - BG","Модул за теми",IF($C$1="Französisch - FR","Unité de thèmes",IF($C$1="Finnisch - FI","Teemayksikkö",IF($C$1="Estnisch - EE","Teemade üksus",IF($C$1="Griechisch - GR","Ενότητα θεμάτων",IF($C$1="Isländisch - IS","Þemaeining",IF($C$1="Irisch - IE","Aonad téamaí",IF($C$1="Kroatisch - HR","Tematska jedinica",IF($C$1="Italienisch - IT","Unità temi",IF($C$1="Litauisch - LT","Temų vienetas",IF($C$1="Maltesisch - MT","Unità tat-temi",IF($C$1="Lettisch - LV","Tēmu vienība",IF($C$1="Niederländisch - NL","Thema's eenheid",IF($C$1="Portugiesisch - PT","Unidade de temas",IF($C$1="Norwegisch - NO","Temaenhet",IF($C$1="Polnisch - PL","Jednostka tematyczna",IF($C$1="Schwedisch - SE","Teman enhet",IF($C$1="Spanisch - ES","Unidad de temas",IF($C$1="Rumänisch - RO","Unitatea de teme",IF($C$1="Tschechisch - CZ","Tématická jednotka",IF($C$1="Slowenisch - SI","Tematska enota",IF($C$1="Slowakisch - SK","Tematická jednotka",IF($C$1="Japanisch - JP","テーマユニット",IF($C$1="Ungarisch - HU","Témák egység",IF($C$1="Türkisch - TR","Temalar birimi","Achtung"))))))))))))))))))))))))))))</f>
        <v>Themes unit</v>
      </c>
      <c r="O4" s="300" t="str">
        <f>IF($C$1="Deutsch - DE","Verpackung Einheit",IF($C$1="Englisch - UK","Packaging unit",IF($C$1="Bulgarisch - BG","Опаковъчна единица",IF($C$1="Dänisch - DK","Emballageenhed",IF($C$1="Französisch - FR","Unité de conditionnement",IF($C$1="Finnisch - FI","Pakkausyksikkö",IF($C$1="Estnisch - EE","Pakendiüksus",IF($C$1="Griechisch - GR","Μονάδα συσκευασίας",IF($C$1="Irisch - IE","Aonad pacáistithe",IF($C$1="Isländisch - IS","Pökkunareiningu",IF($C$1="Litauisch - LT","Pakavimo vienetas",IF($C$1="Kroatisch - HR","Jedinica pakiranja",IF($C$1="Italienisch - IT","Unità di imballaggio",IF($C$1="Niederländisch - NL","Verpakkingseenheid",IF($C$1="Maltesisch - MT","Unità tal-ippakkjar",IF($C$1="Lettisch - LV","Iepakojuma vienība",IF($C$1="Polnisch - PL","Jednostka opakowaniowa",IF($C$1="Portugiesisch - PT","Unidade de embalagem",IF($C$1="Norwegisch - NO","Emballasje enhet",IF($C$1="Spanisch - ES","Unidad de empaque",IF($C$1="Schwedisch - SE","Förpackningsenhet",IF($C$1="Rumänisch - RO","Unitate de ambalare",IF($C$1="Slowenisch - SI","Embalažna enota",IF($C$1="Slowakisch - SK","Baliaca jednotka",IF($C$1="Tschechisch - CZ","Obalová jednotka",IF($C$1="Türkisch - TR","Paketleme ünitesi",IF($C$1="Japanisch - JP","包装単位",IF($C$1="Ungarisch - HU","Csomagoló egység","Achtung"))))))))))))))))))))))))))))</f>
        <v>Packaging unit</v>
      </c>
      <c r="P4" s="296" t="str">
        <f>IF($C$1="Deutsch - DE","Artikel Nummer",IF($C$1="Englisch - UK","Item number",IF($C$1="Bulgarisch - BG","Номер на артикул",IF($C$1="Dänisch - DK","Varenummer",IF($C$1="Estnisch - EE","Eseme number",IF($C$1="Finnisch - FI","Tuotenumero",IF($C$1="Französisch - FR","Numéro d'article",IF($C$1="Griechisch - GR","Αριθμός αντικειμένου",IF($C$1="Isländisch - IS","Vörunúmer",IF($C$1="Irisch - IE","Uimhir mhíre",IF($C$1="Italienisch - IT","Codice articolo",IF($C$1="Litauisch - LT","Prekės numeris",IF($C$1="Kroatisch - HR","Broj predmeta",IF($C$1="Niederländisch - NL","Item nummer",IF($C$1="Lettisch - LV","Lietas numurs",IF($C$1="Maltesisch - MT","Numru tal-oġġett",IF($C$1="Portugiesisch - PT","Número de item",IF($C$1="Polnisch - PL","Numer przedmiotu",IF($C$1="Norwegisch - NO","Artikkelnummer",IF($C$1="Spanisch - ES","Número de artículo",IF($C$1="Rumänisch - RO","Numărul de articol",IF($C$1="Schwedisch - SE","Artikelnummer",IF($C$1="Slowakisch - SK","Číslo položky",IF($C$1="Slowenisch - SI","Številka artikla",IF($C$1="Tschechisch - CZ","Číslo položky",IF($C$1="Ungarisch - HU","Cikkszám",IF($C$1="Türkisch - TR","Ürün numarası",IF($C$1="Japanisch - JP","商品番号","Achtung"))))))))))))))))))))))))))))</f>
        <v>Item number</v>
      </c>
      <c r="Q4" s="296" t="s">
        <v>14</v>
      </c>
      <c r="R4" s="297" t="str">
        <f>IF($C$1="Deutsch - DE","Preis pro Stück",IF($C$1="Bulgarisch - BG","Цена за брой",IF($C$1="Dänisch - DK","Pris pr stk",IF($C$1="Englisch - UK","Price per piece",IF($C$1="Französisch - FR","Prix ​​par pièce",IF($C$1="Finnisch - FI","Hinta per kappale",IF($C$1="Estnisch - EE","Hind tüki kohta",IF($C$1="Griechisch - GR","Τιμή ανά τεμάχιο",IF($C$1="Irisch - IE","Praghas in aghaidh an phíosa",IF($C$1="Isländisch - IS","Verð á stykki",IF($C$1="Litauisch - LT","Kaina už vienetą",IF($C$1="Italienisch - IT","Prezzo per pezzo",IF($C$1="Kroatisch - HR","Cijena po komadu",IF($C$1="Niederländisch - NL","Prijs per stuk",IF($C$1="Maltesisch - MT","Prezz għal kull biċċa",IF($C$1="Lettisch - LV","Cena par gabalu",IF($C$1="Norwegisch - NO","Pris pr stk",IF($C$1="Polnisch - PL","Cena za sztukę",IF($C$1="Portugiesisch - PT","Preço por peça",IF($C$1="Schwedisch - SE","Pris per styck",IF($C$1="Spanisch - ES","Precio por pieza",IF($C$1="Rumänisch - RO","Pret pe bucata",IF($C$1="Slowenisch - SI","Cena za kos",IF($C$1="Tschechisch - CZ","Cena za kus",IF($C$1="Slowakisch - SK","Cena za kus",IF($C$1="Türkisch - TR","Parça başına fiyat",IF($C$1="Ungarisch - HU","Ár darabonként",IF($C$1="Japanisch - JP","1枚あたりの価格","Achtung"))))))))))))))))))))))))))))</f>
        <v>Price per piece</v>
      </c>
      <c r="S4" s="299" t="str">
        <f>IF($C$1="Deutsch - DE","Themen Einheit",IF($C$1="Englisch - UK","Themes unit",IF($C$1="Dänisch - DK","Temaenhed",IF($C$1="Bulgarisch - BG","Модул за теми",IF($C$1="Französisch - FR","Unité de thèmes",IF($C$1="Finnisch - FI","Teemayksikkö",IF($C$1="Estnisch - EE","Teemade üksus",IF($C$1="Griechisch - GR","Ενότητα θεμάτων",IF($C$1="Isländisch - IS","Þemaeining",IF($C$1="Irisch - IE","Aonad téamaí",IF($C$1="Kroatisch - HR","Tematska jedinica",IF($C$1="Italienisch - IT","Unità temi",IF($C$1="Litauisch - LT","Temų vienetas",IF($C$1="Maltesisch - MT","Unità tat-temi",IF($C$1="Lettisch - LV","Tēmu vienība",IF($C$1="Niederländisch - NL","Thema's eenheid",IF($C$1="Portugiesisch - PT","Unidade de temas",IF($C$1="Norwegisch - NO","Temaenhet",IF($C$1="Polnisch - PL","Jednostka tematyczna",IF($C$1="Schwedisch - SE","Teman enhet",IF($C$1="Spanisch - ES","Unidad de temas",IF($C$1="Rumänisch - RO","Unitatea de teme",IF($C$1="Tschechisch - CZ","Tématická jednotka",IF($C$1="Slowenisch - SI","Tematska enota",IF($C$1="Slowakisch - SK","Tematická jednotka",IF($C$1="Japanisch - JP","テーマユニット",IF($C$1="Ungarisch - HU","Témák egység",IF($C$1="Türkisch - TR","Temalar birimi","Achtung"))))))))))))))))))))))))))))</f>
        <v>Themes unit</v>
      </c>
      <c r="T4" s="300" t="str">
        <f>IF($C$1="Deutsch - DE","Verpackung Einheit",IF($C$1="Englisch - UK","Packaging unit",IF($C$1="Bulgarisch - BG","Опаковъчна единица",IF($C$1="Dänisch - DK","Emballageenhed",IF($C$1="Französisch - FR","Unité de conditionnement",IF($C$1="Finnisch - FI","Pakkausyksikkö",IF($C$1="Estnisch - EE","Pakendiüksus",IF($C$1="Griechisch - GR","Μονάδα συσκευασίας",IF($C$1="Irisch - IE","Aonad pacáistithe",IF($C$1="Isländisch - IS","Pökkunareiningu",IF($C$1="Litauisch - LT","Pakavimo vienetas",IF($C$1="Kroatisch - HR","Jedinica pakiranja",IF($C$1="Italienisch - IT","Unità di imballaggio",IF($C$1="Niederländisch - NL","Verpakkingseenheid",IF($C$1="Maltesisch - MT","Unità tal-ippakkjar",IF($C$1="Lettisch - LV","Iepakojuma vienība",IF($C$1="Polnisch - PL","Jednostka opakowaniowa",IF($C$1="Portugiesisch - PT","Unidade de embalagem",IF($C$1="Norwegisch - NO","Emballasje enhet",IF($C$1="Spanisch - ES","Unidad de empaque",IF($C$1="Schwedisch - SE","Förpackningsenhet",IF($C$1="Rumänisch - RO","Unitate de ambalare",IF($C$1="Slowenisch - SI","Embalažna enota",IF($C$1="Slowakisch - SK","Baliaca jednotka",IF($C$1="Tschechisch - CZ","Obalová jednotka",IF($C$1="Türkisch - TR","Paketleme ünitesi",IF($C$1="Japanisch - JP","包装単位",IF($C$1="Ungarisch - HU","Csomagoló egység","Achtung"))))))))))))))))))))))))))))</f>
        <v>Packaging unit</v>
      </c>
      <c r="U4" s="296" t="str">
        <f>IF($C$1="Deutsch - DE","Artikel Nummer",IF($C$1="Englisch - UK","Item number",IF($C$1="Bulgarisch - BG","Номер на артикул",IF($C$1="Dänisch - DK","Varenummer",IF($C$1="Estnisch - EE","Eseme number",IF($C$1="Finnisch - FI","Tuotenumero",IF($C$1="Französisch - FR","Numéro d'article",IF($C$1="Griechisch - GR","Αριθμός αντικειμένου",IF($C$1="Isländisch - IS","Vörunúmer",IF($C$1="Irisch - IE","Uimhir mhíre",IF($C$1="Italienisch - IT","Codice articolo",IF($C$1="Litauisch - LT","Prekės numeris",IF($C$1="Kroatisch - HR","Broj predmeta",IF($C$1="Niederländisch - NL","Item nummer",IF($C$1="Lettisch - LV","Lietas numurs",IF($C$1="Maltesisch - MT","Numru tal-oġġett",IF($C$1="Portugiesisch - PT","Número de item",IF($C$1="Polnisch - PL","Numer przedmiotu",IF($C$1="Norwegisch - NO","Artikkelnummer",IF($C$1="Spanisch - ES","Número de artículo",IF($C$1="Rumänisch - RO","Numărul de articol",IF($C$1="Schwedisch - SE","Artikelnummer",IF($C$1="Slowakisch - SK","Číslo položky",IF($C$1="Slowenisch - SI","Številka artikla",IF($C$1="Tschechisch - CZ","Číslo položky",IF($C$1="Ungarisch - HU","Cikkszám",IF($C$1="Türkisch - TR","Ürün numarası",IF($C$1="Japanisch - JP","商品番号","Achtung"))))))))))))))))))))))))))))</f>
        <v>Item number</v>
      </c>
      <c r="V4" s="296" t="s">
        <v>14</v>
      </c>
      <c r="W4" s="297" t="str">
        <f>IF($C$1="Deutsch - DE","Preis pro Stück",IF($C$1="Bulgarisch - BG","Цена за брой",IF($C$1="Dänisch - DK","Pris pr stk",IF($C$1="Englisch - UK","Price per piece",IF($C$1="Französisch - FR","Prix ​​par pièce",IF($C$1="Finnisch - FI","Hinta per kappale",IF($C$1="Estnisch - EE","Hind tüki kohta",IF($C$1="Griechisch - GR","Τιμή ανά τεμάχιο",IF($C$1="Irisch - IE","Praghas in aghaidh an phíosa",IF($C$1="Isländisch - IS","Verð á stykki",IF($C$1="Litauisch - LT","Kaina už vienetą",IF($C$1="Italienisch - IT","Prezzo per pezzo",IF($C$1="Kroatisch - HR","Cijena po komadu",IF($C$1="Niederländisch - NL","Prijs per stuk",IF($C$1="Maltesisch - MT","Prezz għal kull biċċa",IF($C$1="Lettisch - LV","Cena par gabalu",IF($C$1="Norwegisch - NO","Pris pr stk",IF($C$1="Polnisch - PL","Cena za sztukę",IF($C$1="Portugiesisch - PT","Preço por peça",IF($C$1="Schwedisch - SE","Pris per styck",IF($C$1="Spanisch - ES","Precio por pieza",IF($C$1="Rumänisch - RO","Pret pe bucata",IF($C$1="Slowenisch - SI","Cena za kos",IF($C$1="Tschechisch - CZ","Cena za kus",IF($C$1="Slowakisch - SK","Cena za kus",IF($C$1="Türkisch - TR","Parça başına fiyat",IF($C$1="Ungarisch - HU","Ár darabonként",IF($C$1="Japanisch - JP","1枚あたりの価格","Achtung"))))))))))))))))))))))))))))</f>
        <v>Price per piece</v>
      </c>
      <c r="X4" s="299" t="str">
        <f>IF($C$1="Deutsch - DE","Themen Einheit",IF($C$1="Englisch - UK","Themes unit",IF($C$1="Dänisch - DK","Temaenhed",IF($C$1="Bulgarisch - BG","Модул за теми",IF($C$1="Französisch - FR","Unité de thèmes",IF($C$1="Finnisch - FI","Teemayksikkö",IF($C$1="Estnisch - EE","Teemade üksus",IF($C$1="Griechisch - GR","Ενότητα θεμάτων",IF($C$1="Isländisch - IS","Þemaeining",IF($C$1="Irisch - IE","Aonad téamaí",IF($C$1="Kroatisch - HR","Tematska jedinica",IF($C$1="Italienisch - IT","Unità temi",IF($C$1="Litauisch - LT","Temų vienetas",IF($C$1="Maltesisch - MT","Unità tat-temi",IF($C$1="Lettisch - LV","Tēmu vienība",IF($C$1="Niederländisch - NL","Thema's eenheid",IF($C$1="Portugiesisch - PT","Unidade de temas",IF($C$1="Norwegisch - NO","Temaenhet",IF($C$1="Polnisch - PL","Jednostka tematyczna",IF($C$1="Schwedisch - SE","Teman enhet",IF($C$1="Spanisch - ES","Unidad de temas",IF($C$1="Rumänisch - RO","Unitatea de teme",IF($C$1="Tschechisch - CZ","Tématická jednotka",IF($C$1="Slowenisch - SI","Tematska enota",IF($C$1="Slowakisch - SK","Tematická jednotka",IF($C$1="Japanisch - JP","テーマユニット",IF($C$1="Ungarisch - HU","Témák egység",IF($C$1="Türkisch - TR","Temalar birimi","Achtung"))))))))))))))))))))))))))))</f>
        <v>Themes unit</v>
      </c>
      <c r="Y4" s="300" t="str">
        <f>IF($C$1="Deutsch - DE","Verpackung Einheit",IF($C$1="Englisch - UK","Packaging unit",IF($C$1="Bulgarisch - BG","Опаковъчна единица",IF($C$1="Dänisch - DK","Emballageenhed",IF($C$1="Französisch - FR","Unité de conditionnement",IF($C$1="Finnisch - FI","Pakkausyksikkö",IF($C$1="Estnisch - EE","Pakendiüksus",IF($C$1="Griechisch - GR","Μονάδα συσκευασίας",IF($C$1="Irisch - IE","Aonad pacáistithe",IF($C$1="Isländisch - IS","Pökkunareiningu",IF($C$1="Litauisch - LT","Pakavimo vienetas",IF($C$1="Kroatisch - HR","Jedinica pakiranja",IF($C$1="Italienisch - IT","Unità di imballaggio",IF($C$1="Niederländisch - NL","Verpakkingseenheid",IF($C$1="Maltesisch - MT","Unità tal-ippakkjar",IF($C$1="Lettisch - LV","Iepakojuma vienība",IF($C$1="Polnisch - PL","Jednostka opakowaniowa",IF($C$1="Portugiesisch - PT","Unidade de embalagem",IF($C$1="Norwegisch - NO","Emballasje enhet",IF($C$1="Spanisch - ES","Unidad de empaque",IF($C$1="Schwedisch - SE","Förpackningsenhet",IF($C$1="Rumänisch - RO","Unitate de ambalare",IF($C$1="Slowenisch - SI","Embalažna enota",IF($C$1="Slowakisch - SK","Baliaca jednotka",IF($C$1="Tschechisch - CZ","Obalová jednotka",IF($C$1="Türkisch - TR","Paketleme ünitesi",IF($C$1="Japanisch - JP","包装単位",IF($C$1="Ungarisch - HU","Csomagoló egység","Achtung"))))))))))))))))))))))))))))</f>
        <v>Packaging unit</v>
      </c>
      <c r="Z4" s="296" t="str">
        <f>IF($C$1="Deutsch - DE","Artikel Nummer",IF($C$1="Englisch - UK","Item number",IF($C$1="Bulgarisch - BG","Номер на артикул",IF($C$1="Dänisch - DK","Varenummer",IF($C$1="Estnisch - EE","Eseme number",IF($C$1="Finnisch - FI","Tuotenumero",IF($C$1="Französisch - FR","Numéro d'article",IF($C$1="Griechisch - GR","Αριθμός αντικειμένου",IF($C$1="Isländisch - IS","Vörunúmer",IF($C$1="Irisch - IE","Uimhir mhíre",IF($C$1="Italienisch - IT","Codice articolo",IF($C$1="Litauisch - LT","Prekės numeris",IF($C$1="Kroatisch - HR","Broj predmeta",IF($C$1="Niederländisch - NL","Item nummer",IF($C$1="Lettisch - LV","Lietas numurs",IF($C$1="Maltesisch - MT","Numru tal-oġġett",IF($C$1="Portugiesisch - PT","Número de item",IF($C$1="Polnisch - PL","Numer przedmiotu",IF($C$1="Norwegisch - NO","Artikkelnummer",IF($C$1="Spanisch - ES","Número de artículo",IF($C$1="Rumänisch - RO","Numărul de articol",IF($C$1="Schwedisch - SE","Artikelnummer",IF($C$1="Slowakisch - SK","Číslo položky",IF($C$1="Slowenisch - SI","Številka artikla",IF($C$1="Tschechisch - CZ","Číslo položky",IF($C$1="Ungarisch - HU","Cikkszám",IF($C$1="Türkisch - TR","Ürün numarası",IF($C$1="Japanisch - JP","商品番号","Achtung"))))))))))))))))))))))))))))</f>
        <v>Item number</v>
      </c>
      <c r="AA4" s="296" t="s">
        <v>14</v>
      </c>
      <c r="AB4" s="297" t="str">
        <f>IF($C$1="Deutsch - DE","Preis pro Stück",IF($C$1="Bulgarisch - BG","Цена за брой",IF($C$1="Dänisch - DK","Pris pr stk",IF($C$1="Englisch - UK","Price per piece",IF($C$1="Französisch - FR","Prix ​​par pièce",IF($C$1="Finnisch - FI","Hinta per kappale",IF($C$1="Estnisch - EE","Hind tüki kohta",IF($C$1="Griechisch - GR","Τιμή ανά τεμάχιο",IF($C$1="Irisch - IE","Praghas in aghaidh an phíosa",IF($C$1="Isländisch - IS","Verð á stykki",IF($C$1="Litauisch - LT","Kaina už vienetą",IF($C$1="Italienisch - IT","Prezzo per pezzo",IF($C$1="Kroatisch - HR","Cijena po komadu",IF($C$1="Niederländisch - NL","Prijs per stuk",IF($C$1="Maltesisch - MT","Prezz għal kull biċċa",IF($C$1="Lettisch - LV","Cena par gabalu",IF($C$1="Norwegisch - NO","Pris pr stk",IF($C$1="Polnisch - PL","Cena za sztukę",IF($C$1="Portugiesisch - PT","Preço por peça",IF($C$1="Schwedisch - SE","Pris per styck",IF($C$1="Spanisch - ES","Precio por pieza",IF($C$1="Rumänisch - RO","Pret pe bucata",IF($C$1="Slowenisch - SI","Cena za kos",IF($C$1="Tschechisch - CZ","Cena za kus",IF($C$1="Slowakisch - SK","Cena za kus",IF($C$1="Türkisch - TR","Parça başına fiyat",IF($C$1="Ungarisch - HU","Ár darabonként",IF($C$1="Japanisch - JP","1枚あたりの価格","Achtung"))))))))))))))))))))))))))))</f>
        <v>Price per piece</v>
      </c>
      <c r="AC4" s="299" t="str">
        <f>IF($C$1="Deutsch - DE","Themen Einheit",IF($C$1="Englisch - UK","Themes unit",IF($C$1="Dänisch - DK","Temaenhed",IF($C$1="Bulgarisch - BG","Модул за теми",IF($C$1="Französisch - FR","Unité de thèmes",IF($C$1="Finnisch - FI","Teemayksikkö",IF($C$1="Estnisch - EE","Teemade üksus",IF($C$1="Griechisch - GR","Ενότητα θεμάτων",IF($C$1="Isländisch - IS","Þemaeining",IF($C$1="Irisch - IE","Aonad téamaí",IF($C$1="Kroatisch - HR","Tematska jedinica",IF($C$1="Italienisch - IT","Unità temi",IF($C$1="Litauisch - LT","Temų vienetas",IF($C$1="Maltesisch - MT","Unità tat-temi",IF($C$1="Lettisch - LV","Tēmu vienība",IF($C$1="Niederländisch - NL","Thema's eenheid",IF($C$1="Portugiesisch - PT","Unidade de temas",IF($C$1="Norwegisch - NO","Temaenhet",IF($C$1="Polnisch - PL","Jednostka tematyczna",IF($C$1="Schwedisch - SE","Teman enhet",IF($C$1="Spanisch - ES","Unidad de temas",IF($C$1="Rumänisch - RO","Unitatea de teme",IF($C$1="Tschechisch - CZ","Tématická jednotka",IF($C$1="Slowenisch - SI","Tematska enota",IF($C$1="Slowakisch - SK","Tematická jednotka",IF($C$1="Japanisch - JP","テーマユニット",IF($C$1="Ungarisch - HU","Témák egység",IF($C$1="Türkisch - TR","Temalar birimi","Achtung"))))))))))))))))))))))))))))</f>
        <v>Themes unit</v>
      </c>
      <c r="AD4" s="300" t="str">
        <f>IF($C$1="Deutsch - DE","Verpackung Einheit",IF($C$1="Englisch - UK","Packaging unit",IF($C$1="Bulgarisch - BG","Опаковъчна единица",IF($C$1="Dänisch - DK","Emballageenhed",IF($C$1="Französisch - FR","Unité de conditionnement",IF($C$1="Finnisch - FI","Pakkausyksikkö",IF($C$1="Estnisch - EE","Pakendiüksus",IF($C$1="Griechisch - GR","Μονάδα συσκευασίας",IF($C$1="Irisch - IE","Aonad pacáistithe",IF($C$1="Isländisch - IS","Pökkunareiningu",IF($C$1="Litauisch - LT","Pakavimo vienetas",IF($C$1="Kroatisch - HR","Jedinica pakiranja",IF($C$1="Italienisch - IT","Unità di imballaggio",IF($C$1="Niederländisch - NL","Verpakkingseenheid",IF($C$1="Maltesisch - MT","Unità tal-ippakkjar",IF($C$1="Lettisch - LV","Iepakojuma vienība",IF($C$1="Polnisch - PL","Jednostka opakowaniowa",IF($C$1="Portugiesisch - PT","Unidade de embalagem",IF($C$1="Norwegisch - NO","Emballasje enhet",IF($C$1="Spanisch - ES","Unidad de empaque",IF($C$1="Schwedisch - SE","Förpackningsenhet",IF($C$1="Rumänisch - RO","Unitate de ambalare",IF($C$1="Slowenisch - SI","Embalažna enota",IF($C$1="Slowakisch - SK","Baliaca jednotka",IF($C$1="Tschechisch - CZ","Obalová jednotka",IF($C$1="Türkisch - TR","Paketleme ünitesi",IF($C$1="Japanisch - JP","包装単位",IF($C$1="Ungarisch - HU","Csomagoló egység","Achtung"))))))))))))))))))))))))))))</f>
        <v>Packaging unit</v>
      </c>
      <c r="AE4" s="296" t="str">
        <f>IF($C$1="Deutsch - DE","Artikel Nummer",IF($C$1="Englisch - UK","Item number",IF($C$1="Bulgarisch - BG","Номер на артикул",IF($C$1="Dänisch - DK","Varenummer",IF($C$1="Estnisch - EE","Eseme number",IF($C$1="Finnisch - FI","Tuotenumero",IF($C$1="Französisch - FR","Numéro d'article",IF($C$1="Griechisch - GR","Αριθμός αντικειμένου",IF($C$1="Isländisch - IS","Vörunúmer",IF($C$1="Irisch - IE","Uimhir mhíre",IF($C$1="Italienisch - IT","Codice articolo",IF($C$1="Litauisch - LT","Prekės numeris",IF($C$1="Kroatisch - HR","Broj predmeta",IF($C$1="Niederländisch - NL","Item nummer",IF($C$1="Lettisch - LV","Lietas numurs",IF($C$1="Maltesisch - MT","Numru tal-oġġett",IF($C$1="Portugiesisch - PT","Número de item",IF($C$1="Polnisch - PL","Numer przedmiotu",IF($C$1="Norwegisch - NO","Artikkelnummer",IF($C$1="Spanisch - ES","Número de artículo",IF($C$1="Rumänisch - RO","Numărul de articol",IF($C$1="Schwedisch - SE","Artikelnummer",IF($C$1="Slowakisch - SK","Číslo položky",IF($C$1="Slowenisch - SI","Številka artikla",IF($C$1="Tschechisch - CZ","Číslo položky",IF($C$1="Ungarisch - HU","Cikkszám",IF($C$1="Türkisch - TR","Ürün numarası",IF($C$1="Japanisch - JP","商品番号","Achtung"))))))))))))))))))))))))))))</f>
        <v>Item number</v>
      </c>
      <c r="AF4" s="296" t="s">
        <v>14</v>
      </c>
      <c r="AG4" s="297" t="str">
        <f>IF($C$1="Deutsch - DE","Preis pro Stück",IF($C$1="Bulgarisch - BG","Цена за брой",IF($C$1="Dänisch - DK","Pris pr stk",IF($C$1="Englisch - UK","Price per piece",IF($C$1="Französisch - FR","Prix ​​par pièce",IF($C$1="Finnisch - FI","Hinta per kappale",IF($C$1="Estnisch - EE","Hind tüki kohta",IF($C$1="Griechisch - GR","Τιμή ανά τεμάχιο",IF($C$1="Irisch - IE","Praghas in aghaidh an phíosa",IF($C$1="Isländisch - IS","Verð á stykki",IF($C$1="Litauisch - LT","Kaina už vienetą",IF($C$1="Italienisch - IT","Prezzo per pezzo",IF($C$1="Kroatisch - HR","Cijena po komadu",IF($C$1="Niederländisch - NL","Prijs per stuk",IF($C$1="Maltesisch - MT","Prezz għal kull biċċa",IF($C$1="Lettisch - LV","Cena par gabalu",IF($C$1="Norwegisch - NO","Pris pr stk",IF($C$1="Polnisch - PL","Cena za sztukę",IF($C$1="Portugiesisch - PT","Preço por peça",IF($C$1="Schwedisch - SE","Pris per styck",IF($C$1="Spanisch - ES","Precio por pieza",IF($C$1="Rumänisch - RO","Pret pe bucata",IF($C$1="Slowenisch - SI","Cena za kos",IF($C$1="Tschechisch - CZ","Cena za kus",IF($C$1="Slowakisch - SK","Cena za kus",IF($C$1="Türkisch - TR","Parça başına fiyat",IF($C$1="Ungarisch - HU","Ár darabonként",IF($C$1="Japanisch - JP","1枚あたりの価格","Achtung"))))))))))))))))))))))))))))</f>
        <v>Price per piece</v>
      </c>
      <c r="AH4" s="299" t="str">
        <f>IF($C$1="Deutsch - DE","Themen Einheit",IF($C$1="Englisch - UK","Themes unit",IF($C$1="Dänisch - DK","Temaenhed",IF($C$1="Bulgarisch - BG","Модул за теми",IF($C$1="Französisch - FR","Unité de thèmes",IF($C$1="Finnisch - FI","Teemayksikkö",IF($C$1="Estnisch - EE","Teemade üksus",IF($C$1="Griechisch - GR","Ενότητα θεμάτων",IF($C$1="Isländisch - IS","Þemaeining",IF($C$1="Irisch - IE","Aonad téamaí",IF($C$1="Kroatisch - HR","Tematska jedinica",IF($C$1="Italienisch - IT","Unità temi",IF($C$1="Litauisch - LT","Temų vienetas",IF($C$1="Maltesisch - MT","Unità tat-temi",IF($C$1="Lettisch - LV","Tēmu vienība",IF($C$1="Niederländisch - NL","Thema's eenheid",IF($C$1="Portugiesisch - PT","Unidade de temas",IF($C$1="Norwegisch - NO","Temaenhet",IF($C$1="Polnisch - PL","Jednostka tematyczna",IF($C$1="Schwedisch - SE","Teman enhet",IF($C$1="Spanisch - ES","Unidad de temas",IF($C$1="Rumänisch - RO","Unitatea de teme",IF($C$1="Tschechisch - CZ","Tématická jednotka",IF($C$1="Slowenisch - SI","Tematska enota",IF($C$1="Slowakisch - SK","Tematická jednotka",IF($C$1="Japanisch - JP","テーマユニット",IF($C$1="Ungarisch - HU","Témák egység",IF($C$1="Türkisch - TR","Temalar birimi","Achtung"))))))))))))))))))))))))))))</f>
        <v>Themes unit</v>
      </c>
      <c r="AI4" s="300" t="str">
        <f>IF($C$1="Deutsch - DE","Verpackung Einheit",IF($C$1="Englisch - UK","Packaging unit",IF($C$1="Bulgarisch - BG","Опаковъчна единица",IF($C$1="Dänisch - DK","Emballageenhed",IF($C$1="Französisch - FR","Unité de conditionnement",IF($C$1="Finnisch - FI","Pakkausyksikkö",IF($C$1="Estnisch - EE","Pakendiüksus",IF($C$1="Griechisch - GR","Μονάδα συσκευασίας",IF($C$1="Irisch - IE","Aonad pacáistithe",IF($C$1="Isländisch - IS","Pökkunareiningu",IF($C$1="Litauisch - LT","Pakavimo vienetas",IF($C$1="Kroatisch - HR","Jedinica pakiranja",IF($C$1="Italienisch - IT","Unità di imballaggio",IF($C$1="Niederländisch - NL","Verpakkingseenheid",IF($C$1="Maltesisch - MT","Unità tal-ippakkjar",IF($C$1="Lettisch - LV","Iepakojuma vienība",IF($C$1="Polnisch - PL","Jednostka opakowaniowa",IF($C$1="Portugiesisch - PT","Unidade de embalagem",IF($C$1="Norwegisch - NO","Emballasje enhet",IF($C$1="Spanisch - ES","Unidad de empaque",IF($C$1="Schwedisch - SE","Förpackningsenhet",IF($C$1="Rumänisch - RO","Unitate de ambalare",IF($C$1="Slowenisch - SI","Embalažna enota",IF($C$1="Slowakisch - SK","Baliaca jednotka",IF($C$1="Tschechisch - CZ","Obalová jednotka",IF($C$1="Türkisch - TR","Paketleme ünitesi",IF($C$1="Japanisch - JP","包装単位",IF($C$1="Ungarisch - HU","Csomagoló egység","Achtung"))))))))))))))))))))))))))))</f>
        <v>Packaging unit</v>
      </c>
      <c r="AJ4" s="301"/>
      <c r="AK4" s="302" t="str">
        <f>IF($C$1="Deutsch - DE","Link zur Vorderseite der Samenpackung / Link zum Hauptbild weiterer Artikel",IF($C$1="Englisch - UK","Link to front of seed packet / link to main image of other items",IF($C$1="Bulgarisch - BG","Връзка към предната част на пакета със семена / връзка към основното изображение на други елементи",IF($C$1="Kroatisch - HR","Poveznica na prednju stranu paketića sjemena / poveznica na glavnu sliku drugih artikala",IF($C$1="Niederländisch - NL","Link naar de voorkant van het zaadpakket / link naar de hoofdafbeelding van andere items",IF($C$1="Dänisch - DK","Link til forsiden af ​​frøpakken / link til hovedbilledet af andre varer",IF($C$1="Tschechisch - CZ","Odkaz na přední stranu balíčku se semeny / odkaz na hlavní obrázek dalších položek",IF($C$1="Französisch - FR","Lien vers le devant du paquet de graines / lien vers l'image principale d'autres articles",IF($C$1="Finnisch - FI","Linkki siemenpakkauksen etupuolelle / linkki muiden tuotteiden pääkuvaan",IF($C$1="Estnisch - EE","Link seemnepaki esiküljele / link muude esemete põhipildile",IF($C$1="Griechisch - GR","Σύνδεσμος στο μπροστινό μέρος του πακέτου σπόρων / σύνδεσμος στην κύρια εικόνα άλλων στοιχείων",IF($C$1="Italienisch - IT","Collegamento alla parte anteriore del pacchetto di semi/collegamento all'immagine principale di altri articoli",IF($C$1="Japanisch - JP","種子パケットの表面へのリンク / その他のアイテムのメイン画像へのリンク",IF($C$1="Norwegisch - NO","Link til forsiden av frøpakken / link til hovedbilde av andre varer",IF($C$1="Litauisch - LT","Nuoroda į sėklų paketo priekį / nuoroda į pagrindinį kitų prekių vaizdą",IF($C$1="Lettisch - LV","Saite uz sēklu paciņas priekšpusi / saite uz citu priekšmetu galveno attēlu",IF($C$1="Portugiesisch - PT","Link para a frente do pacote de sementes/link para a imagem principal de outros itens",IF($C$1="Polnisch - PL","Link do przodu pakietu nasion/link do głównego obrazu innych przedmiotów",IF($C$1="Rumänisch - RO","Link către partea din față a pachetului de semințe / link către imaginea principală a altor articole",IF($C$1="Slowakisch - SK","Odkaz na prednú stranu paketu semien / odkaz na hlavný obrázok iných položiek",IF($C$1="Slowenisch - SI","Povezava do sprednje strani paketa s semeni / povezava do glavne slike drugih predmetov",IF($C$1="Spanisch - ES","Enlace al frente del paquete de semillas/enlace a la imagen principal de otros artículos",IF($C$1="Türkisch - TR","Tohum paketinin ön kısmına bağlantı / diğer öğelerin ana görseline bağlantı",IF($C$1="Schwedisch - SE","Länk till framsidan av fröpaketet / länk till huvudbilden av andra föremål",IF($C$1="Irisch - IE","Nasc le tosach an phaicéad síolta / nasc chuig príomhíomhá míreanna eile",IF($C$1="Ungarisch - HU","Link a vetőmagcsomag elejére / link más tételek fő képére",IF($C$1="Isländisch - IS","Tengill framan á fræpakkann / tengill á aðalmynd annarra hluta",IF($C$1="Maltesisch - MT","Link mal-faċċata tal-pakkett taż-żerriegħa / link għall-immaġni prinċipali ta 'oġġetti oħra","Achtung"))))))))))))))))))))))))))))</f>
        <v>Link to front of seed packet / link to main image of other items</v>
      </c>
      <c r="AL4" s="302" t="str">
        <f>IF($C$1="Deutsch - DE","Link zur Rückseite der Samenpackung",IF($C$1="Kroatisch - HR","Poveznica na poleđinu pakiranja sjemena",IF($C$1="Englisch - UK","Link to back of seed pack",IF($C$1="Bulgarisch - BG","Връзка към гърба на пакета със семена",IF($C$1="Tschechisch - CZ","Odkaz na zadní stranu balení semen",IF($C$1="Niederländisch - NL","Link naar achterkant zaadpakket",IF($C$1="Dänisch - DK","Link til bagsiden af ​​frøpakken",IF($C$1="Estnisch - EE","Link seemnepaki tagaküljele",IF($C$1="Französisch - FR","Lien vers le dos du pack de graines",IF($C$1="Finnisch - FI","Linkki siemenpakkauksen taakse",IF($C$1="Griechisch - GR","Σύνδεσμος στο πίσω μέρος της συσκευασίας σπόρων",IF($C$1="Japanisch - JP","シードパックの裏へのリンク",IF($C$1="Italienisch - IT","Link al retro della confezione di semi",IF($C$1="Lettisch - LV","Saite uz sēklu iepakojuma aizmuguri",IF($C$1="Litauisch - LT","Nuoroda į sėklų pakuotės galinę dalį",IF($C$1="Norwegisch - NO","Link til baksiden av frøpakken",IF($C$1="Polnisch - PL","Link do tylnej części opakowania nasion",IF($C$1="Rumänisch - RO","Link către spatele pachetului de semințe",IF($C$1="Portugiesisch - PT","Link para a parte de trás do pacote de sementes",IF($C$1="Slowenisch - SI","Povezava do zadnje strani paketa s semeni",IF($C$1="Spanisch - ES","Enlace a la parte posterior del paquete de semillas",IF($C$1="Slowakisch - SK","Odkaz na zadnú stranu balenia semien",IF($C$1="Ungarisch - HU","Link a vetőmagcsomag hátuljára",IF($C$1="Schwedisch - SE","Länk till baksidan av fröpaketet",IF($C$1="Türkisch - TR","Tohum paketinin arkasına bağlantı",IF($C$1="Isländisch - IS","Tengill aftan á fræpakkann",IF($C$1="Maltesisch - MT","Rabta ma' wara tal-pakkett taż-żerriegħa",IF($C$1="Irisch - IE","Nasc le cúl an phacáiste síolta","Achtung"))))))))))))))))))))))))))))</f>
        <v>Link to back of seed pack</v>
      </c>
      <c r="AM4" s="302" t="str">
        <f>IF($C$1="Deutsch - DE","Link zum Bild",IF($C$1="Kroatisch - HR","Link na sliku",IF($C$1="Bulgarisch - BG","Линк към снимката",IF($C$1="Englisch - UK","Link to the picture",IF($C$1="Dänisch - DK","Link til billedet",IF($C$1="Niederländisch - NL","Link naar de foto",IF($C$1="Tschechisch - CZ","Odkaz na obrázek",IF($C$1="Finnisch - FI","Linkki kuvaan",IF($C$1="Estnisch - EE","Link pildile",IF($C$1="Französisch - FR","Lien vers la photo",IF($C$1="Griechisch - GR","Σύνδεσμος προς την εικόνα",IF($C$1="Japanisch - JP","写真へのリンク",IF($C$1="Italienisch - IT","Link all'immagine",IF($C$1="Norwegisch - NO","Link til bildet",IF($C$1="Lettisch - LV","Saite uz attēlu",IF($C$1="Litauisch - LT","Nuoroda į paveikslėlį",IF($C$1="Rumänisch - RO","Link la poza",IF($C$1="Polnisch - PL","Link do obrazka",IF($C$1="Portugiesisch - PT","Link para a foto",IF($C$1="Slowakisch - SK","Odkaz na obrázok",IF($C$1="Slowenisch - SI","Povezava do slike",IF($C$1="Spanisch - ES","Enlace a la imagen",IF($C$1="Ungarisch - HU","Link a képhez",IF($C$1="Schwedisch - SE","Länk till bilden",IF($C$1="Türkisch - TR","Resme bağlantı",IF($C$1="Maltesisch - MT","Link għall-istampa",IF($C$1="Irisch - IE","Nasc chuig an bpictiúr",IF($C$1="Isländisch - IS","Linkur á myndina","Achtung"))))))))))))))))))))))))))))</f>
        <v>Link to the picture</v>
      </c>
      <c r="AN4" s="302" t="str">
        <f>IF($C$1="Deutsch - DE","Link zum Bild",IF($C$1="Kroatisch - HR","Link na sliku",IF($C$1="Bulgarisch - BG","Линк към снимката",IF($C$1="Englisch - UK","Link to the picture",IF($C$1="Dänisch - DK","Link til billedet",IF($C$1="Niederländisch - NL","Link naar de foto",IF($C$1="Tschechisch - CZ","Odkaz na obrázek",IF($C$1="Finnisch - FI","Linkki kuvaan",IF($C$1="Estnisch - EE","Link pildile",IF($C$1="Französisch - FR","Lien vers la photo",IF($C$1="Griechisch - GR","Σύνδεσμος προς την εικόνα",IF($C$1="Japanisch - JP","写真へのリンク",IF($C$1="Italienisch - IT","Link all'immagine",IF($C$1="Norwegisch - NO","Link til bildet",IF($C$1="Lettisch - LV","Saite uz attēlu",IF($C$1="Litauisch - LT","Nuoroda į paveikslėlį",IF($C$1="Rumänisch - RO","Link la poza",IF($C$1="Polnisch - PL","Link do obrazka",IF($C$1="Portugiesisch - PT","Link para a foto",IF($C$1="Slowakisch - SK","Odkaz na obrázok",IF($C$1="Slowenisch - SI","Povezava do slike",IF($C$1="Spanisch - ES","Enlace a la imagen",IF($C$1="Ungarisch - HU","Link a képhez",IF($C$1="Schwedisch - SE","Länk till bilden",IF($C$1="Türkisch - TR","Resme bağlantı",IF($C$1="Maltesisch - MT","Link għall-istampa",IF($C$1="Irisch - IE","Nasc chuig an bpictiúr",IF($C$1="Isländisch - IS","Linkur á myndina","Achtung"))))))))))))))))))))))))))))</f>
        <v>Link to the picture</v>
      </c>
      <c r="AO4" s="302" t="str">
        <f>IF($C$1="Deutsch - DE","Link zum Bild",IF($C$1="Kroatisch - HR","Link na sliku",IF($C$1="Bulgarisch - BG","Линк към снимката",IF($C$1="Englisch - UK","Link to the picture",IF($C$1="Dänisch - DK","Link til billedet",IF($C$1="Niederländisch - NL","Link naar de foto",IF($C$1="Tschechisch - CZ","Odkaz na obrázek",IF($C$1="Finnisch - FI","Linkki kuvaan",IF($C$1="Estnisch - EE","Link pildile",IF($C$1="Französisch - FR","Lien vers la photo",IF($C$1="Griechisch - GR","Σύνδεσμος προς την εικόνα",IF($C$1="Japanisch - JP","写真へのリンク",IF($C$1="Italienisch - IT","Link all'immagine",IF($C$1="Norwegisch - NO","Link til bildet",IF($C$1="Lettisch - LV","Saite uz attēlu",IF($C$1="Litauisch - LT","Nuoroda į paveikslėlį",IF($C$1="Rumänisch - RO","Link la poza",IF($C$1="Polnisch - PL","Link do obrazka",IF($C$1="Portugiesisch - PT","Link para a foto",IF($C$1="Slowakisch - SK","Odkaz na obrázok",IF($C$1="Slowenisch - SI","Povezava do slike",IF($C$1="Spanisch - ES","Enlace a la imagen",IF($C$1="Ungarisch - HU","Link a képhez",IF($C$1="Schwedisch - SE","Länk till bilden",IF($C$1="Türkisch - TR","Resme bağlantı",IF($C$1="Maltesisch - MT","Link għall-istampa",IF($C$1="Irisch - IE","Nasc chuig an bpictiúr",IF($C$1="Isländisch - IS","Linkur á myndina","Achtung"))))))))))))))))))))))))))))</f>
        <v>Link to the picture</v>
      </c>
      <c r="AP4" s="302" t="str">
        <f>IF($C$1="Deutsch - DE","Link zum Bild",IF($C$1="Kroatisch - HR","Link na sliku",IF($C$1="Bulgarisch - BG","Линк към снимката",IF($C$1="Englisch - UK","Link to the picture",IF($C$1="Dänisch - DK","Link til billedet",IF($C$1="Niederländisch - NL","Link naar de foto",IF($C$1="Tschechisch - CZ","Odkaz na obrázek",IF($C$1="Finnisch - FI","Linkki kuvaan",IF($C$1="Estnisch - EE","Link pildile",IF($C$1="Französisch - FR","Lien vers la photo",IF($C$1="Griechisch - GR","Σύνδεσμος προς την εικόνα",IF($C$1="Japanisch - JP","写真へのリンク",IF($C$1="Italienisch - IT","Link all'immagine",IF($C$1="Norwegisch - NO","Link til bildet",IF($C$1="Lettisch - LV","Saite uz attēlu",IF($C$1="Litauisch - LT","Nuoroda į paveikslėlį",IF($C$1="Rumänisch - RO","Link la poza",IF($C$1="Polnisch - PL","Link do obrazka",IF($C$1="Portugiesisch - PT","Link para a foto",IF($C$1="Slowakisch - SK","Odkaz na obrázok",IF($C$1="Slowenisch - SI","Povezava do slike",IF($C$1="Spanisch - ES","Enlace a la imagen",IF($C$1="Ungarisch - HU","Link a képhez",IF($C$1="Schwedisch - SE","Länk till bilden",IF($C$1="Türkisch - TR","Resme bağlantı",IF($C$1="Maltesisch - MT","Link għall-istampa",IF($C$1="Irisch - IE","Nasc chuig an bpictiúr",IF($C$1="Isländisch - IS","Linkur á myndina","Achtung"))))))))))))))))))))))))))))</f>
        <v>Link to the picture</v>
      </c>
      <c r="AQ4" s="302" t="str">
        <f>IF($C$1="Deutsch - DE","Link zum Bild",IF($C$1="Kroatisch - HR","Link na sliku",IF($C$1="Bulgarisch - BG","Линк към снимката",IF($C$1="Englisch - UK","Link to the picture",IF($C$1="Dänisch - DK","Link til billedet",IF($C$1="Niederländisch - NL","Link naar de foto",IF($C$1="Tschechisch - CZ","Odkaz na obrázek",IF($C$1="Finnisch - FI","Linkki kuvaan",IF($C$1="Estnisch - EE","Link pildile",IF($C$1="Französisch - FR","Lien vers la photo",IF($C$1="Griechisch - GR","Σύνδεσμος προς την εικόνα",IF($C$1="Japanisch - JP","写真へのリンク",IF($C$1="Italienisch - IT","Link all'immagine",IF($C$1="Norwegisch - NO","Link til bildet",IF($C$1="Lettisch - LV","Saite uz attēlu",IF($C$1="Litauisch - LT","Nuoroda į paveikslėlį",IF($C$1="Rumänisch - RO","Link la poza",IF($C$1="Polnisch - PL","Link do obrazka",IF($C$1="Portugiesisch - PT","Link para a foto",IF($C$1="Slowakisch - SK","Odkaz na obrázok",IF($C$1="Slowenisch - SI","Povezava do slike",IF($C$1="Spanisch - ES","Enlace a la imagen",IF($C$1="Ungarisch - HU","Link a képhez",IF($C$1="Schwedisch - SE","Länk till bilden",IF($C$1="Türkisch - TR","Resme bağlantı",IF($C$1="Maltesisch - MT","Link għall-istampa",IF($C$1="Irisch - IE","Nasc chuig an bpictiúr",IF($C$1="Isländisch - IS","Linkur á myndina","Achtung"))))))))))))))))))))))))))))</f>
        <v>Link to the picture</v>
      </c>
    </row>
    <row r="5" spans="1:43" ht="17.100000000000001" customHeight="1" x14ac:dyDescent="0.2">
      <c r="A5" s="303" t="str">
        <f>IF('Basis-Tabelle-Samen'!A61="","",IF($C$1="Deutsch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5" s="304" t="str">
        <f>'Basis-Tabelle-Samen'!I61</f>
        <v>Agapanthus orientalis ssy. praecox (blue)</v>
      </c>
      <c r="C5" s="305" t="str">
        <f>IF($C$1="Bulgarisch - BG",'Basis-Tabelle-Samen'!Z61,
IF($C$1="Dänisch - DK",'Basis-Tabelle-Samen'!AA61,
IF($C$1="Deutsch - DE",'Basis-Tabelle-Samen'!AB61,
IF($C$1="Englisch - UK",'Basis-Tabelle-Samen'!AC61,
IF($C$1="Estnisch - EE",'Basis-Tabelle-Samen'!AD61,
IF($C$1="Finnisch - FI",'Basis-Tabelle-Samen'!AE61,
IF($C$1="Französisch - FR",'Basis-Tabelle-Samen'!AF61,
IF($C$1="Griechisch - GR",'Basis-Tabelle-Samen'!AG61,
IF($C$1="Irisch - IE",'Basis-Tabelle-Samen'!AH61,
IF($C$1="Isländisch - IS",'Basis-Tabelle-Samen'!AI61,
IF($C$1="Italienisch - IT",'Basis-Tabelle-Samen'!AJ61,
IF($C$1="Japanisch - JP",'Basis-Tabelle-Samen'!AK61,
IF($C$1="Kroatisch - HR",'Basis-Tabelle-Samen'!AL61,
IF($C$1="Lettisch - LV",'Basis-Tabelle-Samen'!AM61,
IF($C$1="Litauisch - LT",'Basis-Tabelle-Samen'!AN61,
IF($C$1="Maltesisch - MT",'Basis-Tabelle-Samen'!AO61,
IF($C$1="Niederländisch - NL",'Basis-Tabelle-Samen'!AP61,
IF($C$1="Norwegisch - NO",'Basis-Tabelle-Samen'!AQ61,
IF($C$1="Polnisch - PL",'Basis-Tabelle-Samen'!AR61,
IF($C$1="Portugiesisch - PT",'Basis-Tabelle-Samen'!AS61,
IF($C$1="Rumänisch - RO",'Basis-Tabelle-Samen'!AT61,
IF($C$1="Schwedisch - SE",'Basis-Tabelle-Samen'!AU61,
IF($C$1="Slowakisch - SK",'Basis-Tabelle-Samen'!AV61,
IF($C$1="Slowenisch - SI",'Basis-Tabelle-Samen'!AW61,
IF($C$1="Spanisch - ES",'Basis-Tabelle-Samen'!AX61,
IF($C$1="Tschechisch - CZ",'Basis-Tabelle-Samen'!AY61,
IF($C$1="Türkisch - TR",'Basis-Tabelle-Samen'!AZ61,
IF($C$1="Ungarisch - HU",'Basis-Tabelle-Samen'!BA61,
" ACHTUNG"))))))))))))))))))))))))))))</f>
        <v>African Lily</v>
      </c>
      <c r="D5" s="306">
        <f>'Basis-Tabelle-Samen'!F61</f>
        <v>50</v>
      </c>
      <c r="E5" s="307" t="str">
        <f>'Basis-Tabelle-Samen'!H61</f>
        <v>7 %</v>
      </c>
      <c r="F5" s="308" t="str">
        <f>IF('Basis-Tabelle-Samen'!G61="","",'Basis-Tabelle-Samen'!G61)</f>
        <v>01</v>
      </c>
      <c r="G5" s="306">
        <f>'Basis-Tabelle-Samen'!C61</f>
        <v>12940</v>
      </c>
      <c r="H5" s="309">
        <f>'Basis-Tabelle-Samen'!D61</f>
        <v>4055473129402</v>
      </c>
      <c r="I5" s="310">
        <f>'Basis-Tabelle-Samen'!E61</f>
        <v>1.85</v>
      </c>
      <c r="J5" s="311">
        <f t="shared" ref="J5:J68" si="0">IF(G5&lt;1,"",IF($C$1="Deutsch - DE",10,12))</f>
        <v>12</v>
      </c>
      <c r="K5" s="312">
        <f>'Basis-Tabelle-Samen'!K61</f>
        <v>72940</v>
      </c>
      <c r="L5" s="309">
        <f>'Basis-Tabelle-Samen'!L61</f>
        <v>4055473729404</v>
      </c>
      <c r="M5" s="310">
        <f>'Basis-Tabelle-Samen'!M61</f>
        <v>2.4500000000000002</v>
      </c>
      <c r="N5" s="312">
        <f>IF(K5&lt;1,"",'3'!$I$15)</f>
        <v>15</v>
      </c>
      <c r="O5" s="313">
        <f>IF(K5&lt;1,"",'3'!$J$11)</f>
        <v>90</v>
      </c>
      <c r="P5" s="312">
        <f>'Basis-Tabelle-Samen'!N61</f>
        <v>82940</v>
      </c>
      <c r="Q5" s="309">
        <f>'Basis-Tabelle-Samen'!O61</f>
        <v>4055473829401</v>
      </c>
      <c r="R5" s="314">
        <f>'Basis-Tabelle-Samen'!P61</f>
        <v>3.75</v>
      </c>
      <c r="S5" s="312">
        <f>IF(R5&lt;1,"",'3'!$M$15)</f>
        <v>18</v>
      </c>
      <c r="T5" s="313">
        <f>IF(R5&lt;1,"",'3'!$N$11)</f>
        <v>72</v>
      </c>
      <c r="U5" s="312">
        <f>'Basis-Tabelle-Samen'!Q61</f>
        <v>52940</v>
      </c>
      <c r="V5" s="309">
        <f>'Basis-Tabelle-Samen'!R61</f>
        <v>4055473529400</v>
      </c>
      <c r="W5" s="310">
        <f>'Basis-Tabelle-Samen'!S61</f>
        <v>4.95</v>
      </c>
      <c r="X5" s="312">
        <f>IF(U5&lt;1,"",'3'!$Q$15)</f>
        <v>6</v>
      </c>
      <c r="Y5" s="313">
        <f>IF(U5&lt;1,"",'3'!$R$11)</f>
        <v>24</v>
      </c>
      <c r="Z5" s="312">
        <f>'Basis-Tabelle-Samen'!T61</f>
        <v>32940</v>
      </c>
      <c r="AA5" s="309">
        <f>'Basis-Tabelle-Samen'!U61</f>
        <v>4055473329406</v>
      </c>
      <c r="AB5" s="310">
        <f>'Basis-Tabelle-Samen'!V61</f>
        <v>6.75</v>
      </c>
      <c r="AC5" s="312">
        <f>IF(Z5&lt;1,"",'3'!$U$15)</f>
        <v>6</v>
      </c>
      <c r="AD5" s="313">
        <f>IF(Z5&lt;1,"",'3'!$V$11)</f>
        <v>24</v>
      </c>
      <c r="AE5" s="312">
        <f>'Basis-Tabelle-Samen'!W61</f>
        <v>62940</v>
      </c>
      <c r="AF5" s="309">
        <f>'Basis-Tabelle-Samen'!X61</f>
        <v>4055473629407</v>
      </c>
      <c r="AG5" s="310">
        <f>'Basis-Tabelle-Samen'!Y61</f>
        <v>2.95</v>
      </c>
      <c r="AH5" s="312">
        <f>IF(AE5&lt;1,"",'3'!$Y$15)</f>
        <v>8</v>
      </c>
      <c r="AI5" s="313">
        <f>IF(AE5&lt;1,"",'3'!$Z$11)</f>
        <v>64</v>
      </c>
      <c r="AJ5" s="315"/>
      <c r="AK5" s="316" t="str">
        <f>IF(G5&lt;1,"",
IF($C$1="Bulgarisch - BG",HYPERLINK(CONCATENATE("https://www.saflax.de/0-WVK-Retail/Bilder-Pictures/SAFLAX-",'Basis-Tabelle-Samen'!C61,"-",'Basis-Tabelle-Samen'!J61,"-seed-package-front-cr-bulgarian.jpg")),
IF($C$1="Dänisch - DK",HYPERLINK(CONCATENATE("https://www.saflax.de/0-WVK-Retail/Bilder-Pictures/SAFLAX-",'Basis-Tabelle-Samen'!C61,"-",'Basis-Tabelle-Samen'!J61,"-seed-package-front-cr-danish.jpg")),
IF($C$1="Deutsch - DE",HYPERLINK(CONCATENATE("https://www.saflax.de/0-WVK-Retail/Bilder-Pictures/SAFLAX-",'Basis-Tabelle-Samen'!C61,"-",'Basis-Tabelle-Samen'!J61,"-seed-package-front-cr-german.jpg")),
IF($C$1="Englisch - UK",HYPERLINK(CONCATENATE("https://www.saflax.de/0-WVK-Retail/Bilder-Pictures/SAFLAX-",'Basis-Tabelle-Samen'!C61,"-",'Basis-Tabelle-Samen'!J61,"-seed-package-front-cr-english.jpg")),
IF($C$1="Estnisch - EE",HYPERLINK(CONCATENATE("https://www.saflax.de/0-WVK-Retail/Bilder-Pictures/SAFLAX-",'Basis-Tabelle-Samen'!C61,"-",'Basis-Tabelle-Samen'!J61,"-seed-package-front-cr-estonian.jpg")),
IF($C$1="Finnisch - FI",HYPERLINK(CONCATENATE("https://www.saflax.de/0-WVK-Retail/Bilder-Pictures/SAFLAX-",'Basis-Tabelle-Samen'!C61,"-",'Basis-Tabelle-Samen'!J61,"-seed-package-front-cr-finnish.jpg")),
IF($C$1="Französisch - FR",HYPERLINK(CONCATENATE("https://www.saflax.de/0-WVK-Retail/Bilder-Pictures/SAFLAX-",'Basis-Tabelle-Samen'!C61,"-",'Basis-Tabelle-Samen'!J61,"-seed-package-front-cr-french.jpg")),
IF($C$1="Griechisch - GR",HYPERLINK(CONCATENATE("https://www.saflax.de/0-WVK-Retail/Bilder-Pictures/SAFLAX-",'Basis-Tabelle-Samen'!C61,"-",'Basis-Tabelle-Samen'!J61,"-seed-package-front-cr-greek.jpg")),
IF($C$1="Irisch - IE",HYPERLINK(CONCATENATE("https://www.saflax.de/0-WVK-Retail/Bilder-Pictures/SAFLAX-",'Basis-Tabelle-Samen'!C61,"-",'Basis-Tabelle-Samen'!J61,"-seed-package-front-cr-irish.jpg")),
IF($C$1="Isländisch - IS",HYPERLINK(CONCATENATE("https://www.saflax.de/0-WVK-Retail/Bilder-Pictures/SAFLAX-",'Basis-Tabelle-Samen'!C61,"-",'Basis-Tabelle-Samen'!J61,"-seed-package-front-cr-icelandic.jpg")),
IF($C$1="Italienisch - IT",HYPERLINK(CONCATENATE("https://www.saflax.de/0-WVK-Retail/Bilder-Pictures/SAFLAX-",'Basis-Tabelle-Samen'!C61,"-",'Basis-Tabelle-Samen'!J61,"-seed-package-front-cr-italian.jpg")),
IF($C$1="Japanisch - JP",HYPERLINK(CONCATENATE("https://www.saflax.de/0-WVK-Retail/Bilder-Pictures/SAFLAX-",'Basis-Tabelle-Samen'!C61,"-",'Basis-Tabelle-Samen'!J61,"-seed-package-front-cr-japanese.jpg")),
IF($C$1="Kroatisch - HR",HYPERLINK(CONCATENATE("https://www.saflax.de/0-WVK-Retail/Bilder-Pictures/SAFLAX-",'Basis-Tabelle-Samen'!C61,"-",'Basis-Tabelle-Samen'!J61,"-seed-package-front-cr-croatian.jpg")),
IF($C$1="Lettisch - LV",HYPERLINK(CONCATENATE("https://www.saflax.de/0-WVK-Retail/Bilder-Pictures/SAFLAX-",'Basis-Tabelle-Samen'!C61,"-",'Basis-Tabelle-Samen'!J61,"-seed-package-front-cr-latvian.jpg")),
IF($C$1="Litauisch - LT",HYPERLINK(CONCATENATE("https://www.saflax.de/0-WVK-Retail/Bilder-Pictures/SAFLAX-",'Basis-Tabelle-Samen'!C61,"-",'Basis-Tabelle-Samen'!J61,"-seed-package-front-cr-lithuanian.jpg")),
IF($C$1="Maltesisch - MT",HYPERLINK(CONCATENATE("https://www.saflax.de/0-WVK-Retail/Bilder-Pictures/SAFLAX-",'Basis-Tabelle-Samen'!C61,"-",'Basis-Tabelle-Samen'!J61,"-seed-package-front-cr-maltese.jpg")),
IF($C$1="Niederländisch - NL",HYPERLINK(CONCATENATE("https://www.saflax.de/0-WVK-Retail/Bilder-Pictures/SAFLAX-",'Basis-Tabelle-Samen'!C61,"-",'Basis-Tabelle-Samen'!J61,"-seed-package-front-cr-dutch.jpg")),
IF($C$1="Norwegisch - NO",HYPERLINK(CONCATENATE("https://www.saflax.de/0-WVK-Retail/Bilder-Pictures/SAFLAX-",'Basis-Tabelle-Samen'!C61,"-",'Basis-Tabelle-Samen'!J61,"-seed-package-front-cr-nowegian.jpg")),
IF($C$1="Polnisch - PL",HYPERLINK(CONCATENATE("https://www.saflax.de/0-WVK-Retail/Bilder-Pictures/SAFLAX-",'Basis-Tabelle-Samen'!C61,"-",'Basis-Tabelle-Samen'!J61,"-seed-package-front-cr-polish.jpg")),
IF($C$1="Portugiesisch - PT",HYPERLINK(CONCATENATE("https://www.saflax.de/0-WVK-Retail/Bilder-Pictures/SAFLAX-",'Basis-Tabelle-Samen'!C61,"-",'Basis-Tabelle-Samen'!J61,"-seed-package-front-cr-portuguese.jpg")),
IF($C$1="Rumänisch - RO",HYPERLINK(CONCATENATE("https://www.saflax.de/0-WVK-Retail/Bilder-Pictures/SAFLAX-",'Basis-Tabelle-Samen'!C61,"-",'Basis-Tabelle-Samen'!J61,"-seed-package-front-cr-romanian.jpg")),
IF($C$1="Schwedisch - SE",HYPERLINK(CONCATENATE("https://www.saflax.de/0-WVK-Retail/Bilder-Pictures/SAFLAX-",'Basis-Tabelle-Samen'!C61,"-",'Basis-Tabelle-Samen'!J61,"-seed-package-front-cr-swedish.jpg")),
IF($C$1="Slowakisch - SK",HYPERLINK(CONCATENATE("https://www.saflax.de/0-WVK-Retail/Bilder-Pictures/SAFLAX-",'Basis-Tabelle-Samen'!C61,"-",'Basis-Tabelle-Samen'!J61,"-seed-package-front-cr-slovak.jpg")),
IF($C$1="Slowenisch - SI",HYPERLINK(CONCATENATE("https://www.saflax.de/0-WVK-Retail/Bilder-Pictures/SAFLAX-",'Basis-Tabelle-Samen'!C61,"-",'Basis-Tabelle-Samen'!J61,"-seed-package-front-cr-slovenian.jpg")),
IF($C$1="Spanisch - ES",HYPERLINK(CONCATENATE("https://www.saflax.de/0-WVK-Retail/Bilder-Pictures/SAFLAX-",'Basis-Tabelle-Samen'!C61,"-",'Basis-Tabelle-Samen'!J61,"-seed-package-front-cr-spanish.jpg")),
IF($C$1="Tschechisch - CZ",HYPERLINK(CONCATENATE("https://www.saflax.de/0-WVK-Retail/Bilder-Pictures/SAFLAX-",'Basis-Tabelle-Samen'!C61,"-",'Basis-Tabelle-Samen'!J61,"-seed-package-front-cr-czech.jpg")),
IF($C$1="Türkisch - TR",HYPERLINK(CONCATENATE("https://www.saflax.de/0-WVK-Retail/Bilder-Pictures/SAFLAX-",'Basis-Tabelle-Samen'!C61,"-",'Basis-Tabelle-Samen'!J61,"-seed-package-front-cr-turkish.jpg")),
IF($C$1="Ungarisch - HU",HYPERLINK(CONCATENATE("https://www.saflax.de/0-WVK-Retail/Bilder-Pictures/SAFLAX-",'Basis-Tabelle-Samen'!C61,"-",'Basis-Tabelle-Samen'!J61,"-seed-package-front-cr-hungarian.jpg")),
" ACHTUNG")))))))))))))))))))))))))))))</f>
        <v>https://www.saflax.de/0-WVK-Retail/Bilder-Pictures/SAFLAX-12940-agapanthus-orientalis-seed-package-front-cr-english.jpg</v>
      </c>
      <c r="AL5" s="317" t="str">
        <f>IF(G5&lt;1,"",
IF($C$1="Bulgarisch - BG",HYPERLINK(CONCATENATE("https://www.saflax.de/0-WVK-Retail/Bilder-Pictures/SAFLAX-",'Basis-Tabelle-Samen'!C61,"-",'Basis-Tabelle-Samen'!J61,"-seed-package-back-cr-bulgarian.jpg")),
IF($C$1="Dänisch - DK",HYPERLINK(CONCATENATE("https://www.saflax.de/0-WVK-Retail/Bilder-Pictures/SAFLAX-",'Basis-Tabelle-Samen'!C61,"-",'Basis-Tabelle-Samen'!J61,"-seed-package-back-cr-danish.jpg")),
IF($C$1="Deutsch - DE",HYPERLINK(CONCATENATE("https://www.saflax.de/0-WVK-Retail/Bilder-Pictures/SAFLAX-",'Basis-Tabelle-Samen'!C61,"-",'Basis-Tabelle-Samen'!J61,"-seed-package-back-cr-german.jpg")),
IF($C$1="Englisch - UK",HYPERLINK(CONCATENATE("https://www.saflax.de/0-WVK-Retail/Bilder-Pictures/SAFLAX-",'Basis-Tabelle-Samen'!C61,"-",'Basis-Tabelle-Samen'!J61,"-seed-package-back-cr-english.jpg")),
IF($C$1="Estnisch - EE",HYPERLINK(CONCATENATE("https://www.saflax.de/0-WVK-Retail/Bilder-Pictures/SAFLAX-",'Basis-Tabelle-Samen'!C61,"-",'Basis-Tabelle-Samen'!J61,"-seed-package-back-cr-estonian.jpg")),
IF($C$1="Finnisch - FI",HYPERLINK(CONCATENATE("https://www.saflax.de/0-WVK-Retail/Bilder-Pictures/SAFLAX-",'Basis-Tabelle-Samen'!C61,"-",'Basis-Tabelle-Samen'!J61,"-seed-package-back-cr-finnish.jpg")),
IF($C$1="Französisch - FR",HYPERLINK(CONCATENATE("https://www.saflax.de/0-WVK-Retail/Bilder-Pictures/SAFLAX-",'Basis-Tabelle-Samen'!C61,"-",'Basis-Tabelle-Samen'!J61,"-seed-package-back-cr-french.jpg")),
IF($C$1="Griechisch - GR",HYPERLINK(CONCATENATE("https://www.saflax.de/0-WVK-Retail/Bilder-Pictures/SAFLAX-",'Basis-Tabelle-Samen'!C61,"-",'Basis-Tabelle-Samen'!J61,"-seed-package-back-cr-greek.jpg")),
IF($C$1="Irisch - IE",HYPERLINK(CONCATENATE("https://www.saflax.de/0-WVK-Retail/Bilder-Pictures/SAFLAX-",'Basis-Tabelle-Samen'!C61,"-",'Basis-Tabelle-Samen'!J61,"-seed-package-back-cr-irish.jpg")),
IF($C$1="Isländisch - IS",HYPERLINK(CONCATENATE("https://www.saflax.de/0-WVK-Retail/Bilder-Pictures/SAFLAX-",'Basis-Tabelle-Samen'!C61,"-",'Basis-Tabelle-Samen'!J61,"-seed-package-back-cr-icelandic.jpg")),
IF($C$1="Italienisch - IT",HYPERLINK(CONCATENATE("https://www.saflax.de/0-WVK-Retail/Bilder-Pictures/SAFLAX-",'Basis-Tabelle-Samen'!C61,"-",'Basis-Tabelle-Samen'!J61,"-seed-package-back-cr-italian.jpg")),
IF($C$1="Japanisch - JP",HYPERLINK(CONCATENATE("https://www.saflax.de/0-WVK-Retail/Bilder-Pictures/SAFLAX-",'Basis-Tabelle-Samen'!C61,"-",'Basis-Tabelle-Samen'!J61,"-seed-package-back-cr-japanese.jpg")),
IF($C$1="Kroatisch - HR",HYPERLINK(CONCATENATE("https://www.saflax.de/0-WVK-Retail/Bilder-Pictures/SAFLAX-",'Basis-Tabelle-Samen'!C61,"-",'Basis-Tabelle-Samen'!J61,"-seed-package-back-cr-croatian.jpg")),
IF($C$1="Lettisch - LV",HYPERLINK(CONCATENATE("https://www.saflax.de/0-WVK-Retail/Bilder-Pictures/SAFLAX-",'Basis-Tabelle-Samen'!C61,"-",'Basis-Tabelle-Samen'!J61,"-seed-package-back-cr-latvian.jpg")),
IF($C$1="Litauisch - LT",HYPERLINK(CONCATENATE("https://www.saflax.de/0-WVK-Retail/Bilder-Pictures/SAFLAX-",'Basis-Tabelle-Samen'!C61,"-",'Basis-Tabelle-Samen'!J61,"-seed-package-back-cr-lithuanian.jpg")),
IF($C$1="Maltesisch - MT",HYPERLINK(CONCATENATE("https://www.saflax.de/0-WVK-Retail/Bilder-Pictures/SAFLAX-",'Basis-Tabelle-Samen'!C61,"-",'Basis-Tabelle-Samen'!J61,"-seed-package-back-cr-maltese.jpg")),
IF($C$1="Niederländisch - NL",HYPERLINK(CONCATENATE("https://www.saflax.de/0-WVK-Retail/Bilder-Pictures/SAFLAX-",'Basis-Tabelle-Samen'!C61,"-",'Basis-Tabelle-Samen'!J61,"-seed-package-back-cr-dutch.jpg")),
IF($C$1="Norwegisch - NO",HYPERLINK(CONCATENATE("https://www.saflax.de/0-WVK-Retail/Bilder-Pictures/SAFLAX-",'Basis-Tabelle-Samen'!C61,"-",'Basis-Tabelle-Samen'!J61,"-seed-package-back-cr-nowegian.jpg")),
IF($C$1="Polnisch - PL",HYPERLINK(CONCATENATE("https://www.saflax.de/0-WVK-Retail/Bilder-Pictures/SAFLAX-",'Basis-Tabelle-Samen'!C61,"-",'Basis-Tabelle-Samen'!J61,"-seed-package-back-cr-polish.jpg")),
IF($C$1="Portugiesisch - PT",HYPERLINK(CONCATENATE("https://www.saflax.de/0-WVK-Retail/Bilder-Pictures/SAFLAX-",'Basis-Tabelle-Samen'!C61,"-",'Basis-Tabelle-Samen'!J61,"-seed-package-back-cr-portuguese.jpg")),
IF($C$1="Rumänisch - RO",HYPERLINK(CONCATENATE("https://www.saflax.de/0-WVK-Retail/Bilder-Pictures/SAFLAX-",'Basis-Tabelle-Samen'!C61,"-",'Basis-Tabelle-Samen'!J61,"-seed-package-back-cr-romanian.jpg")),
IF($C$1="Schwedisch - SE",HYPERLINK(CONCATENATE("https://www.saflax.de/0-WVK-Retail/Bilder-Pictures/SAFLAX-",'Basis-Tabelle-Samen'!C61,"-",'Basis-Tabelle-Samen'!J61,"-seed-package-back-cr-swedish.jpg")),
IF($C$1="Slowakisch - SK",HYPERLINK(CONCATENATE("https://www.saflax.de/0-WVK-Retail/Bilder-Pictures/SAFLAX-",'Basis-Tabelle-Samen'!C61,"-",'Basis-Tabelle-Samen'!J61,"-seed-package-back-cr-slovak.jpg")),
IF($C$1="Slowenisch - SI",HYPERLINK(CONCATENATE("https://www.saflax.de/0-WVK-Retail/Bilder-Pictures/SAFLAX-",'Basis-Tabelle-Samen'!C61,"-",'Basis-Tabelle-Samen'!J61,"-seed-package-back-cr-slovenian.jpg")),
IF($C$1="Spanisch - ES",HYPERLINK(CONCATENATE("https://www.saflax.de/0-WVK-Retail/Bilder-Pictures/SAFLAX-",'Basis-Tabelle-Samen'!C61,"-",'Basis-Tabelle-Samen'!J61,"-seed-package-back-cr-spanish.jpg")),
IF($C$1="Tschechisch - CZ",HYPERLINK(CONCATENATE("https://www.saflax.de/0-WVK-Retail/Bilder-Pictures/SAFLAX-",'Basis-Tabelle-Samen'!C61,"-",'Basis-Tabelle-Samen'!J61,"-seed-package-back-cr-czech.jpg")),
IF($C$1="Türkisch - TR",HYPERLINK(CONCATENATE("https://www.saflax.de/0-WVK-Retail/Bilder-Pictures/SAFLAX-",'Basis-Tabelle-Samen'!C61,"-",'Basis-Tabelle-Samen'!J61,"-seed-package-back-cr-turkish.jpg")),
IF($C$1="Ungarisch - HU",HYPERLINK(CONCATENATE("https://www.saflax.de/0-WVK-Retail/Bilder-Pictures/SAFLAX-",'Basis-Tabelle-Samen'!C61,"-",'Basis-Tabelle-Samen'!J61,"-seed-package-back-cr-hungarian.jpg")),
" ACHTUNG")))))))))))))))))))))))))))))</f>
        <v>https://www.saflax.de/0-WVK-Retail/Bilder-Pictures/SAFLAX-12940-agapanthus-orientalis-seed-package-back-cr-english.jpg</v>
      </c>
      <c r="AM5" s="317" t="str">
        <f>IF(H5&lt;1,"",
IF($C$1="Bulgarisch - BG",HYPERLINK(CONCATENATE("https://www.saflax.de/0-WVK-Retail/Bilder-Pictures/SAFLAX-",'Basis-Tabelle-Samen'!K61,"-",'Basis-Tabelle-Samen'!J61,"-garden-to-go-mini-bulgarian.jpg")),
IF($C$1="Dänisch - DK",HYPERLINK(CONCATENATE("https://www.saflax.de/0-WVK-Retail/Bilder-Pictures/SAFLAX-",'Basis-Tabelle-Samen'!K61,"-",'Basis-Tabelle-Samen'!J61,"-garden-to-go-mini-danish.jpg")),
IF($C$1="Deutsch - DE",HYPERLINK(CONCATENATE("https://www.saflax.de/0-WVK-Retail/Bilder-Pictures/SAFLAX-",'Basis-Tabelle-Samen'!K61,"-",'Basis-Tabelle-Samen'!J61,"-garden-to-go-mini-german.jpg")),
IF($C$1="Englisch - UK",HYPERLINK(CONCATENATE("https://www.saflax.de/0-WVK-Retail/Bilder-Pictures/SAFLAX-",'Basis-Tabelle-Samen'!K61,"-",'Basis-Tabelle-Samen'!J61,"-garden-to-go-mini-english.jpg")),
IF($C$1="Estnisch - EE",HYPERLINK(CONCATENATE("https://www.saflax.de/0-WVK-Retail/Bilder-Pictures/SAFLAX-",'Basis-Tabelle-Samen'!K61,"-",'Basis-Tabelle-Samen'!J61,"-garden-to-go-mini-estonian.jpg")),
IF($C$1="Finnisch - FI",HYPERLINK(CONCATENATE("https://www.saflax.de/0-WVK-Retail/Bilder-Pictures/SAFLAX-",'Basis-Tabelle-Samen'!K61,"-",'Basis-Tabelle-Samen'!J61,"-garden-to-go-mini-finnish.jpg")),
IF($C$1="Französisch - FR",HYPERLINK(CONCATENATE("https://www.saflax.de/0-WVK-Retail/Bilder-Pictures/SAFLAX-",'Basis-Tabelle-Samen'!K61,"-",'Basis-Tabelle-Samen'!J61,"-garden-to-go-mini-french.jpg")),
IF($C$1="Griechisch - GR",HYPERLINK(CONCATENATE("https://www.saflax.de/0-WVK-Retail/Bilder-Pictures/SAFLAX-",'Basis-Tabelle-Samen'!K61,"-",'Basis-Tabelle-Samen'!J61,"-garden-to-go-mini-greek.jpg")),
IF($C$1="Irisch - IE",HYPERLINK(CONCATENATE("https://www.saflax.de/0-WVK-Retail/Bilder-Pictures/SAFLAX-",'Basis-Tabelle-Samen'!K61,"-",'Basis-Tabelle-Samen'!J61,"-garden-to-go-mini-irish.jpg")),
IF($C$1="Isländisch - IS",HYPERLINK(CONCATENATE("https://www.saflax.de/0-WVK-Retail/Bilder-Pictures/SAFLAX-",'Basis-Tabelle-Samen'!K61,"-",'Basis-Tabelle-Samen'!J61,"-garden-to-go-mini-icelandic.jpg")),
IF($C$1="Italienisch - IT",HYPERLINK(CONCATENATE("https://www.saflax.de/0-WVK-Retail/Bilder-Pictures/SAFLAX-",'Basis-Tabelle-Samen'!K61,"-",'Basis-Tabelle-Samen'!J61,"-garden-to-go-mini-italian.jpg")),
IF($C$1="Japanisch - JP",HYPERLINK(CONCATENATE("https://www.saflax.de/0-WVK-Retail/Bilder-Pictures/SAFLAX-",'Basis-Tabelle-Samen'!K61,"-",'Basis-Tabelle-Samen'!J61,"-garden-to-go-mini-japanese.jpg")),
IF($C$1="Kroatisch - HR",HYPERLINK(CONCATENATE("https://www.saflax.de/0-WVK-Retail/Bilder-Pictures/SAFLAX-",'Basis-Tabelle-Samen'!K61,"-",'Basis-Tabelle-Samen'!J61,"-garden-to-go-mini-croatian.jpg")),
IF($C$1="Lettisch - LV",HYPERLINK(CONCATENATE("https://www.saflax.de/0-WVK-Retail/Bilder-Pictures/SAFLAX-",'Basis-Tabelle-Samen'!K61,"-",'Basis-Tabelle-Samen'!J61,"-garden-to-go-mini-latvian.jpg")),
IF($C$1="Litauisch - LT",HYPERLINK(CONCATENATE("https://www.saflax.de/0-WVK-Retail/Bilder-Pictures/SAFLAX-",'Basis-Tabelle-Samen'!K61,"-",'Basis-Tabelle-Samen'!J61,"-garden-to-go-mini-lithuanian.jpg")),
IF($C$1="Maltesisch - MT",HYPERLINK(CONCATENATE("https://www.saflax.de/0-WVK-Retail/Bilder-Pictures/SAFLAX-",'Basis-Tabelle-Samen'!K61,"-",'Basis-Tabelle-Samen'!J61,"-garden-to-go-mini-maltese.jpg")),
IF($C$1="Niederländisch - NL",HYPERLINK(CONCATENATE("https://www.saflax.de/0-WVK-Retail/Bilder-Pictures/SAFLAX-",'Basis-Tabelle-Samen'!K61,"-",'Basis-Tabelle-Samen'!J61,"-garden-to-go-mini-dutch.jpg")),
IF($C$1="Norwegisch - NO",HYPERLINK(CONCATENATE("https://www.saflax.de/0-WVK-Retail/Bilder-Pictures/SAFLAX-",'Basis-Tabelle-Samen'!K61,"-",'Basis-Tabelle-Samen'!J61,"-garden-to-go-mini-nowegian.jpg")),
IF($C$1="Polnisch - PL",HYPERLINK(CONCATENATE("https://www.saflax.de/0-WVK-Retail/Bilder-Pictures/SAFLAX-",'Basis-Tabelle-Samen'!K61,"-",'Basis-Tabelle-Samen'!J61,"-garden-to-go-mini-polish.jpg")),
IF($C$1="Portugiesisch - PT",HYPERLINK(CONCATENATE("https://www.saflax.de/0-WVK-Retail/Bilder-Pictures/SAFLAX-",'Basis-Tabelle-Samen'!K61,"-",'Basis-Tabelle-Samen'!J61,"-garden-to-go-mini-portuguese.jpg")),
IF($C$1="Rumänisch - RO",HYPERLINK(CONCATENATE("https://www.saflax.de/0-WVK-Retail/Bilder-Pictures/SAFLAX-",'Basis-Tabelle-Samen'!K61,"-",'Basis-Tabelle-Samen'!J61,"-garden-to-go-mini-romanian.jpg")),
IF($C$1="Schwedisch - SE",HYPERLINK(CONCATENATE("https://www.saflax.de/0-WVK-Retail/Bilder-Pictures/SAFLAX-",'Basis-Tabelle-Samen'!K61,"-",'Basis-Tabelle-Samen'!J61,"-garden-to-go-mini-swedish.jpg")),
IF($C$1="Slowakisch - SK",HYPERLINK(CONCATENATE("https://www.saflax.de/0-WVK-Retail/Bilder-Pictures/SAFLAX-",'Basis-Tabelle-Samen'!K61,"-",'Basis-Tabelle-Samen'!J61,"-garden-to-go-mini-slovak.jpg")),
IF($C$1="Slowenisch - SI",HYPERLINK(CONCATENATE("https://www.saflax.de/0-WVK-Retail/Bilder-Pictures/SAFLAX-",'Basis-Tabelle-Samen'!K61,"-",'Basis-Tabelle-Samen'!J61,"-garden-to-go-mini-slovenian.jpg")),
IF($C$1="Spanisch - ES",HYPERLINK(CONCATENATE("https://www.saflax.de/0-WVK-Retail/Bilder-Pictures/SAFLAX-",'Basis-Tabelle-Samen'!K61,"-",'Basis-Tabelle-Samen'!J61,"-garden-to-go-mini-spanish.jpg")),
IF($C$1="Tschechisch - CZ",HYPERLINK(CONCATENATE("https://www.saflax.de/0-WVK-Retail/Bilder-Pictures/SAFLAX-",'Basis-Tabelle-Samen'!K61,"-",'Basis-Tabelle-Samen'!J61,"-garden-to-go-mini-czech.jpg")),
IF($C$1="Türkisch - TR",HYPERLINK(CONCATENATE("https://www.saflax.de/0-WVK-Retail/Bilder-Pictures/SAFLAX-",'Basis-Tabelle-Samen'!K61,"-",'Basis-Tabelle-Samen'!J61,"-garden-to-go-mini-turkish.jpg")),
IF($C$1="Ungarisch - HU",HYPERLINK(CONCATENATE("https://www.saflax.de/0-WVK-Retail/Bilder-Pictures/SAFLAX-",'Basis-Tabelle-Samen'!K61,"-",'Basis-Tabelle-Samen'!J61,"-garden-to-go-mini-hungarian.jpg")),
" ACHTUNG")))))))))))))))))))))))))))))</f>
        <v>https://www.saflax.de/0-WVK-Retail/Bilder-Pictures/SAFLAX-72940-agapanthus-orientalis-garden-to-go-mini-english.jpg</v>
      </c>
      <c r="AN5" s="317" t="str">
        <f>IF(I5&lt;1,"",
IF($C$1="Bulgarisch - BG",HYPERLINK(CONCATENATE("https://www.saflax.de/0-WVK-Retail/Bilder-Pictures/SAFLAX-",'Basis-Tabelle-Samen'!N61,"-",'Basis-Tabelle-Samen'!J61,"-garden-to-go-lite-bulgarian.jpg")),
IF($C$1="Dänisch - DK",HYPERLINK(CONCATENATE("https://www.saflax.de/0-WVK-Retail/Bilder-Pictures/SAFLAX-",'Basis-Tabelle-Samen'!N61,"-",'Basis-Tabelle-Samen'!J61,"-garden-to-go-lite-danish.jpg")),
IF($C$1="Deutsch - DE",HYPERLINK(CONCATENATE("https://www.saflax.de/0-WVK-Retail/Bilder-Pictures/SAFLAX-",'Basis-Tabelle-Samen'!N61,"-",'Basis-Tabelle-Samen'!J61,"-garden-to-go-lite-german.jpg")),
IF($C$1="Englisch - UK",HYPERLINK(CONCATENATE("https://www.saflax.de/0-WVK-Retail/Bilder-Pictures/SAFLAX-",'Basis-Tabelle-Samen'!N61,"-",'Basis-Tabelle-Samen'!J61,"-garden-to-go-lite-english.jpg")),
IF($C$1="Estnisch - EE",HYPERLINK(CONCATENATE("https://www.saflax.de/0-WVK-Retail/Bilder-Pictures/SAFLAX-",'Basis-Tabelle-Samen'!N61,"-",'Basis-Tabelle-Samen'!J61,"-garden-to-go-lite-estonian.jpg")),
IF($C$1="Finnisch - FI",HYPERLINK(CONCATENATE("https://www.saflax.de/0-WVK-Retail/Bilder-Pictures/SAFLAX-",'Basis-Tabelle-Samen'!N61,"-",'Basis-Tabelle-Samen'!J61,"-garden-to-go-lite-finnish.jpg")),
IF($C$1="Französisch - FR",HYPERLINK(CONCATENATE("https://www.saflax.de/0-WVK-Retail/Bilder-Pictures/SAFLAX-",'Basis-Tabelle-Samen'!N61,"-",'Basis-Tabelle-Samen'!J61,"-garden-to-go-lite-french.jpg")),
IF($C$1="Griechisch - GR",HYPERLINK(CONCATENATE("https://www.saflax.de/0-WVK-Retail/Bilder-Pictures/SAFLAX-",'Basis-Tabelle-Samen'!N61,"-",'Basis-Tabelle-Samen'!J61,"-garden-to-go-lite-greek.jpg")),
IF($C$1="Irisch - IE",HYPERLINK(CONCATENATE("https://www.saflax.de/0-WVK-Retail/Bilder-Pictures/SAFLAX-",'Basis-Tabelle-Samen'!N61,"-",'Basis-Tabelle-Samen'!J61,"-garden-to-go-lite-irish.jpg")),
IF($C$1="Isländisch - IS",HYPERLINK(CONCATENATE("https://www.saflax.de/0-WVK-Retail/Bilder-Pictures/SAFLAX-",'Basis-Tabelle-Samen'!N61,"-",'Basis-Tabelle-Samen'!J61,"-garden-to-go-lite-icelandic.jpg")),
IF($C$1="Italienisch - IT",HYPERLINK(CONCATENATE("https://www.saflax.de/0-WVK-Retail/Bilder-Pictures/SAFLAX-",'Basis-Tabelle-Samen'!N61,"-",'Basis-Tabelle-Samen'!J61,"-garden-to-go-lite-italian.jpg")),
IF($C$1="Japanisch - JP",HYPERLINK(CONCATENATE("https://www.saflax.de/0-WVK-Retail/Bilder-Pictures/SAFLAX-",'Basis-Tabelle-Samen'!N61,"-",'Basis-Tabelle-Samen'!J61,"-garden-to-go-lite-japanese.jpg")),
IF($C$1="Kroatisch - HR",HYPERLINK(CONCATENATE("https://www.saflax.de/0-WVK-Retail/Bilder-Pictures/SAFLAX-",'Basis-Tabelle-Samen'!N61,"-",'Basis-Tabelle-Samen'!J61,"-garden-to-go-lite-croatian.jpg")),
IF($C$1="Lettisch - LV",HYPERLINK(CONCATENATE("https://www.saflax.de/0-WVK-Retail/Bilder-Pictures/SAFLAX-",'Basis-Tabelle-Samen'!N61,"-",'Basis-Tabelle-Samen'!J61,"-garden-to-go-lite-latvian.jpg")),
IF($C$1="Litauisch - LT",HYPERLINK(CONCATENATE("https://www.saflax.de/0-WVK-Retail/Bilder-Pictures/SAFLAX-",'Basis-Tabelle-Samen'!N61,"-",'Basis-Tabelle-Samen'!J61,"-garden-to-go-lite-lithuanian.jpg")),
IF($C$1="Maltesisch - MT",HYPERLINK(CONCATENATE("https://www.saflax.de/0-WVK-Retail/Bilder-Pictures/SAFLAX-",'Basis-Tabelle-Samen'!N61,"-",'Basis-Tabelle-Samen'!J61,"-garden-to-go-lite-maltese.jpg")),
IF($C$1="Niederländisch - NL",HYPERLINK(CONCATENATE("https://www.saflax.de/0-WVK-Retail/Bilder-Pictures/SAFLAX-",'Basis-Tabelle-Samen'!N61,"-",'Basis-Tabelle-Samen'!J61,"-garden-to-go-lite-dutch.jpg")),
IF($C$1="Norwegisch - NO",HYPERLINK(CONCATENATE("https://www.saflax.de/0-WVK-Retail/Bilder-Pictures/SAFLAX-",'Basis-Tabelle-Samen'!N61,"-",'Basis-Tabelle-Samen'!J61,"-garden-to-go-lite-nowegian.jpg")),
IF($C$1="Polnisch - PL",HYPERLINK(CONCATENATE("https://www.saflax.de/0-WVK-Retail/Bilder-Pictures/SAFLAX-",'Basis-Tabelle-Samen'!N61,"-",'Basis-Tabelle-Samen'!J61,"-garden-to-go-lite-polish.jpg")),
IF($C$1="Portugiesisch - PT",HYPERLINK(CONCATENATE("https://www.saflax.de/0-WVK-Retail/Bilder-Pictures/SAFLAX-",'Basis-Tabelle-Samen'!N61,"-",'Basis-Tabelle-Samen'!J61,"-garden-to-go-lite-portuguese.jpg")),
IF($C$1="Rumänisch - RO",HYPERLINK(CONCATENATE("https://www.saflax.de/0-WVK-Retail/Bilder-Pictures/SAFLAX-",'Basis-Tabelle-Samen'!N61,"-",'Basis-Tabelle-Samen'!J61,"-garden-to-go-lite-romanian.jpg")),
IF($C$1="Schwedisch - SE",HYPERLINK(CONCATENATE("https://www.saflax.de/0-WVK-Retail/Bilder-Pictures/SAFLAX-",'Basis-Tabelle-Samen'!N61,"-",'Basis-Tabelle-Samen'!J61,"-garden-to-go-lite-swedish.jpg")),
IF($C$1="Slowakisch - SK",HYPERLINK(CONCATENATE("https://www.saflax.de/0-WVK-Retail/Bilder-Pictures/SAFLAX-",'Basis-Tabelle-Samen'!N61,"-",'Basis-Tabelle-Samen'!J61,"-garden-to-go-lite-slovak.jpg")),
IF($C$1="Slowenisch - SI",HYPERLINK(CONCATENATE("https://www.saflax.de/0-WVK-Retail/Bilder-Pictures/SAFLAX-",'Basis-Tabelle-Samen'!N61,"-",'Basis-Tabelle-Samen'!J61,"-garden-to-go-lite-slovenian.jpg")),
IF($C$1="Spanisch - ES",HYPERLINK(CONCATENATE("https://www.saflax.de/0-WVK-Retail/Bilder-Pictures/SAFLAX-",'Basis-Tabelle-Samen'!N61,"-",'Basis-Tabelle-Samen'!J61,"-garden-to-go-lite-spanish.jpg")),
IF($C$1="Tschechisch - CZ",HYPERLINK(CONCATENATE("https://www.saflax.de/0-WVK-Retail/Bilder-Pictures/SAFLAX-",'Basis-Tabelle-Samen'!N61,"-",'Basis-Tabelle-Samen'!J61,"-garden-to-go-lite-czech.jpg")),
IF($C$1="Türkisch - TR",HYPERLINK(CONCATENATE("https://www.saflax.de/0-WVK-Retail/Bilder-Pictures/SAFLAX-",'Basis-Tabelle-Samen'!N61,"-",'Basis-Tabelle-Samen'!J61,"-garden-to-go-lite-turkish.jpg")),
IF($C$1="Ungarisch - HU",HYPERLINK(CONCATENATE("https://www.saflax.de/0-WVK-Retail/Bilder-Pictures/SAFLAX-",'Basis-Tabelle-Samen'!N61,"-",'Basis-Tabelle-Samen'!J61,"-garden-to-go-lite-hungarian.jpg")),
" ACHTUNG")))))))))))))))))))))))))))))</f>
        <v>https://www.saflax.de/0-WVK-Retail/Bilder-Pictures/SAFLAX-82940-agapanthus-orientalis-garden-to-go-lite-english.jpg</v>
      </c>
      <c r="AO5" s="317" t="str">
        <f>IF(J5&lt;1,"",
IF($C$1="Bulgarisch - BG",HYPERLINK(CONCATENATE("https://www.saflax.de/0-WVK-Retail/Bilder-Pictures/SAFLAX-",'Basis-Tabelle-Samen'!Q61,"-",'Basis-Tabelle-Samen'!J61,"-garden-to-go-bulgarian.jpg")),
IF($C$1="Dänisch - DK",HYPERLINK(CONCATENATE("https://www.saflax.de/0-WVK-Retail/Bilder-Pictures/SAFLAX-",'Basis-Tabelle-Samen'!Q61,"-",'Basis-Tabelle-Samen'!J61,"-garden-to-go-danish.jpg")),
IF($C$1="Deutsch - DE",HYPERLINK(CONCATENATE("https://www.saflax.de/0-WVK-Retail/Bilder-Pictures/SAFLAX-",'Basis-Tabelle-Samen'!Q61,"-",'Basis-Tabelle-Samen'!J61,"-garden-to-go-german.jpg")),
IF($C$1="Englisch - UK",HYPERLINK(CONCATENATE("https://www.saflax.de/0-WVK-Retail/Bilder-Pictures/SAFLAX-",'Basis-Tabelle-Samen'!Q61,"-",'Basis-Tabelle-Samen'!J61,"-garden-to-go-english.jpg")),
IF($C$1="Estnisch - EE",HYPERLINK(CONCATENATE("https://www.saflax.de/0-WVK-Retail/Bilder-Pictures/SAFLAX-",'Basis-Tabelle-Samen'!Q61,"-",'Basis-Tabelle-Samen'!J61,"-garden-to-go-estonian.jpg")),
IF($C$1="Finnisch - FI",HYPERLINK(CONCATENATE("https://www.saflax.de/0-WVK-Retail/Bilder-Pictures/SAFLAX-",'Basis-Tabelle-Samen'!Q61,"-",'Basis-Tabelle-Samen'!J61,"-garden-to-go-finnish.jpg")),
IF($C$1="Französisch - FR",HYPERLINK(CONCATENATE("https://www.saflax.de/0-WVK-Retail/Bilder-Pictures/SAFLAX-",'Basis-Tabelle-Samen'!Q61,"-",'Basis-Tabelle-Samen'!J61,"-garden-to-go-french.jpg")),
IF($C$1="Griechisch - GR",HYPERLINK(CONCATENATE("https://www.saflax.de/0-WVK-Retail/Bilder-Pictures/SAFLAX-",'Basis-Tabelle-Samen'!Q61,"-",'Basis-Tabelle-Samen'!J61,"-garden-to-go-greek.jpg")),
IF($C$1="Irisch - IE",HYPERLINK(CONCATENATE("https://www.saflax.de/0-WVK-Retail/Bilder-Pictures/SAFLAX-",'Basis-Tabelle-Samen'!Q61,"-",'Basis-Tabelle-Samen'!J61,"-garden-to-go-irish.jpg")),
IF($C$1="Isländisch - IS",HYPERLINK(CONCATENATE("https://www.saflax.de/0-WVK-Retail/Bilder-Pictures/SAFLAX-",'Basis-Tabelle-Samen'!Q61,"-",'Basis-Tabelle-Samen'!J61,"-garden-to-go-icelandic.jpg")),
IF($C$1="Italienisch - IT",HYPERLINK(CONCATENATE("https://www.saflax.de/0-WVK-Retail/Bilder-Pictures/SAFLAX-",'Basis-Tabelle-Samen'!Q61,"-",'Basis-Tabelle-Samen'!J61,"-garden-to-go-italian.jpg")),
IF($C$1="Japanisch - JP",HYPERLINK(CONCATENATE("https://www.saflax.de/0-WVK-Retail/Bilder-Pictures/SAFLAX-",'Basis-Tabelle-Samen'!Q61,"-",'Basis-Tabelle-Samen'!J61,"-garden-to-go-japanese.jpg")),
IF($C$1="Kroatisch - HR",HYPERLINK(CONCATENATE("https://www.saflax.de/0-WVK-Retail/Bilder-Pictures/SAFLAX-",'Basis-Tabelle-Samen'!Q61,"-",'Basis-Tabelle-Samen'!J61,"-garden-to-go-croatian.jpg")),
IF($C$1="Lettisch - LV",HYPERLINK(CONCATENATE("https://www.saflax.de/0-WVK-Retail/Bilder-Pictures/SAFLAX-",'Basis-Tabelle-Samen'!Q61,"-",'Basis-Tabelle-Samen'!J61,"-garden-to-go-latvian.jpg")),
IF($C$1="Litauisch - LT",HYPERLINK(CONCATENATE("https://www.saflax.de/0-WVK-Retail/Bilder-Pictures/SAFLAX-",'Basis-Tabelle-Samen'!Q61,"-",'Basis-Tabelle-Samen'!J61,"-garden-to-go-lithuanian.jpg")),
IF($C$1="Maltesisch - MT",HYPERLINK(CONCATENATE("https://www.saflax.de/0-WVK-Retail/Bilder-Pictures/SAFLAX-",'Basis-Tabelle-Samen'!Q61,"-",'Basis-Tabelle-Samen'!J61,"-garden-to-go-maltese.jpg")),
IF($C$1="Niederländisch - NL",HYPERLINK(CONCATENATE("https://www.saflax.de/0-WVK-Retail/Bilder-Pictures/SAFLAX-",'Basis-Tabelle-Samen'!Q61,"-",'Basis-Tabelle-Samen'!J61,"-garden-to-go-dutch.jpg")),
IF($C$1="Norwegisch - NO",HYPERLINK(CONCATENATE("https://www.saflax.de/0-WVK-Retail/Bilder-Pictures/SAFLAX-",'Basis-Tabelle-Samen'!Q61,"-",'Basis-Tabelle-Samen'!J61,"-garden-to-go-nowegian.jpg")),
IF($C$1="Polnisch - PL",HYPERLINK(CONCATENATE("https://www.saflax.de/0-WVK-Retail/Bilder-Pictures/SAFLAX-",'Basis-Tabelle-Samen'!Q61,"-",'Basis-Tabelle-Samen'!J61,"-garden-to-go-polish.jpg")),
IF($C$1="Portugiesisch - PT",HYPERLINK(CONCATENATE("https://www.saflax.de/0-WVK-Retail/Bilder-Pictures/SAFLAX-",'Basis-Tabelle-Samen'!Q61,"-",'Basis-Tabelle-Samen'!J61,"-garden-to-go-portuguese.jpg")),
IF($C$1="Rumänisch - RO",HYPERLINK(CONCATENATE("https://www.saflax.de/0-WVK-Retail/Bilder-Pictures/SAFLAX-",'Basis-Tabelle-Samen'!Q61,"-",'Basis-Tabelle-Samen'!J61,"-garden-to-go-romanian.jpg")),
IF($C$1="Schwedisch - SE",HYPERLINK(CONCATENATE("https://www.saflax.de/0-WVK-Retail/Bilder-Pictures/SAFLAX-",'Basis-Tabelle-Samen'!Q61,"-",'Basis-Tabelle-Samen'!J61,"-garden-to-go-swedish.jpg")),
IF($C$1="Slowakisch - SK",HYPERLINK(CONCATENATE("https://www.saflax.de/0-WVK-Retail/Bilder-Pictures/SAFLAX-",'Basis-Tabelle-Samen'!Q61,"-",'Basis-Tabelle-Samen'!J61,"-garden-to-go-slovak.jpg")),
IF($C$1="Slowenisch - SI",HYPERLINK(CONCATENATE("https://www.saflax.de/0-WVK-Retail/Bilder-Pictures/SAFLAX-",'Basis-Tabelle-Samen'!Q61,"-",'Basis-Tabelle-Samen'!J61,"-garden-to-go-slovenian.jpg")),
IF($C$1="Spanisch - ES",HYPERLINK(CONCATENATE("https://www.saflax.de/0-WVK-Retail/Bilder-Pictures/SAFLAX-",'Basis-Tabelle-Samen'!Q61,"-",'Basis-Tabelle-Samen'!J61,"-garden-to-go-spanish.jpg")),
IF($C$1="Tschechisch - CZ",HYPERLINK(CONCATENATE("https://www.saflax.de/0-WVK-Retail/Bilder-Pictures/SAFLAX-",'Basis-Tabelle-Samen'!Q61,"-",'Basis-Tabelle-Samen'!J61,"-garden-to-go-czech.jpg")),
IF($C$1="Türkisch - TR",HYPERLINK(CONCATENATE("https://www.saflax.de/0-WVK-Retail/Bilder-Pictures/SAFLAX-",'Basis-Tabelle-Samen'!Q61,"-",'Basis-Tabelle-Samen'!J61,"-garden-to-go-turkish.jpg")),
IF($C$1="Ungarisch - HU",HYPERLINK(CONCATENATE("https://www.saflax.de/0-WVK-Retail/Bilder-Pictures/SAFLAX-",'Basis-Tabelle-Samen'!Q61,"-",'Basis-Tabelle-Samen'!J61,"-garden-to-go-hungarian.jpg")),
" ACHTUNG")))))))))))))))))))))))))))))</f>
        <v>https://www.saflax.de/0-WVK-Retail/Bilder-Pictures/SAFLAX-52940-agapanthus-orientalis-garden-to-go-english.jpg</v>
      </c>
      <c r="AP5" s="317" t="str">
        <f>IF(K5&lt;1,"",
IF($C$1="Bulgarisch - BG",HYPERLINK(CONCATENATE("https://www.saflax.de/0-WVK-Retail/Bilder-Pictures/SAFLAX-",'Basis-Tabelle-Samen'!T61,"-",'Basis-Tabelle-Samen'!J61,"-cultivation-set-bulgarian.jpg")),
IF($C$1="Dänisch - DK",HYPERLINK(CONCATENATE("https://www.saflax.de/0-WVK-Retail/Bilder-Pictures/SAFLAX-",'Basis-Tabelle-Samen'!T61,"-",'Basis-Tabelle-Samen'!J61,"-cultivation-set-danish.jpg")),
IF($C$1="Deutsch - DE",HYPERLINK(CONCATENATE("https://www.saflax.de/0-WVK-Retail/Bilder-Pictures/SAFLAX-",'Basis-Tabelle-Samen'!T61,"-",'Basis-Tabelle-Samen'!J61,"-cultivation-set-german.jpg")),
IF($C$1="Englisch - UK",HYPERLINK(CONCATENATE("https://www.saflax.de/0-WVK-Retail/Bilder-Pictures/SAFLAX-",'Basis-Tabelle-Samen'!T61,"-",'Basis-Tabelle-Samen'!J61,"-cultivation-set-english.jpg")),
IF($C$1="Estnisch - EE",HYPERLINK(CONCATENATE("https://www.saflax.de/0-WVK-Retail/Bilder-Pictures/SAFLAX-",'Basis-Tabelle-Samen'!T61,"-",'Basis-Tabelle-Samen'!J61,"-cultivation-set-estonian.jpg")),
IF($C$1="Finnisch - FI",HYPERLINK(CONCATENATE("https://www.saflax.de/0-WVK-Retail/Bilder-Pictures/SAFLAX-",'Basis-Tabelle-Samen'!T61,"-",'Basis-Tabelle-Samen'!J61,"-cultivation-set-finnish.jpg")),
IF($C$1="Französisch - FR",HYPERLINK(CONCATENATE("https://www.saflax.de/0-WVK-Retail/Bilder-Pictures/SAFLAX-",'Basis-Tabelle-Samen'!T61,"-",'Basis-Tabelle-Samen'!J61,"-cultivation-set-french.jpg")),
IF($C$1="Griechisch - GR",HYPERLINK(CONCATENATE("https://www.saflax.de/0-WVK-Retail/Bilder-Pictures/SAFLAX-",'Basis-Tabelle-Samen'!T61,"-",'Basis-Tabelle-Samen'!J61,"-cultivation-set-greek.jpg")),
IF($C$1="Irisch - IE",HYPERLINK(CONCATENATE("https://www.saflax.de/0-WVK-Retail/Bilder-Pictures/SAFLAX-",'Basis-Tabelle-Samen'!T61,"-",'Basis-Tabelle-Samen'!J61,"-cultivation-set-irish.jpg")),
IF($C$1="Isländisch - IS",HYPERLINK(CONCATENATE("https://www.saflax.de/0-WVK-Retail/Bilder-Pictures/SAFLAX-",'Basis-Tabelle-Samen'!T61,"-",'Basis-Tabelle-Samen'!J61,"-cultivation-set-icelandic.jpg")),
IF($C$1="Italienisch - IT",HYPERLINK(CONCATENATE("https://www.saflax.de/0-WVK-Retail/Bilder-Pictures/SAFLAX-",'Basis-Tabelle-Samen'!T61,"-",'Basis-Tabelle-Samen'!J61,"-cultivation-set-italian.jpg")),
IF($C$1="Japanisch - JP",HYPERLINK(CONCATENATE("https://www.saflax.de/0-WVK-Retail/Bilder-Pictures/SAFLAX-",'Basis-Tabelle-Samen'!T61,"-",'Basis-Tabelle-Samen'!J61,"-cultivation-set-japanese.jpg")),
IF($C$1="Kroatisch - HR",HYPERLINK(CONCATENATE("https://www.saflax.de/0-WVK-Retail/Bilder-Pictures/SAFLAX-",'Basis-Tabelle-Samen'!T61,"-",'Basis-Tabelle-Samen'!J61,"-cultivation-set-croatian.jpg")),
IF($C$1="Lettisch - LV",HYPERLINK(CONCATENATE("https://www.saflax.de/0-WVK-Retail/Bilder-Pictures/SAFLAX-",'Basis-Tabelle-Samen'!T61,"-",'Basis-Tabelle-Samen'!J61,"-cultivation-set-latvian.jpg")),
IF($C$1="Litauisch - LT",HYPERLINK(CONCATENATE("https://www.saflax.de/0-WVK-Retail/Bilder-Pictures/SAFLAX-",'Basis-Tabelle-Samen'!T61,"-",'Basis-Tabelle-Samen'!J61,"-cultivation-set-lithuanian.jpg")),
IF($C$1="Maltesisch - MT",HYPERLINK(CONCATENATE("https://www.saflax.de/0-WVK-Retail/Bilder-Pictures/SAFLAX-",'Basis-Tabelle-Samen'!T61,"-",'Basis-Tabelle-Samen'!J61,"-cultivation-set-maltese.jpg")),
IF($C$1="Niederländisch - NL",HYPERLINK(CONCATENATE("https://www.saflax.de/0-WVK-Retail/Bilder-Pictures/SAFLAX-",'Basis-Tabelle-Samen'!T61,"-",'Basis-Tabelle-Samen'!J61,"-cultivation-set-dutch.jpg")),
IF($C$1="Norwegisch - NO",HYPERLINK(CONCATENATE("https://www.saflax.de/0-WVK-Retail/Bilder-Pictures/SAFLAX-",'Basis-Tabelle-Samen'!T61,"-",'Basis-Tabelle-Samen'!J61,"-cultivation-set-nowegian.jpg")),
IF($C$1="Polnisch - PL",HYPERLINK(CONCATENATE("https://www.saflax.de/0-WVK-Retail/Bilder-Pictures/SAFLAX-",'Basis-Tabelle-Samen'!T61,"-",'Basis-Tabelle-Samen'!J61,"-cultivation-set-polish.jpg")),
IF($C$1="Portugiesisch - PT",HYPERLINK(CONCATENATE("https://www.saflax.de/0-WVK-Retail/Bilder-Pictures/SAFLAX-",'Basis-Tabelle-Samen'!T61,"-",'Basis-Tabelle-Samen'!J61,"-cultivation-set-portuguese.jpg")),
IF($C$1="Rumänisch - RO",HYPERLINK(CONCATENATE("https://www.saflax.de/0-WVK-Retail/Bilder-Pictures/SAFLAX-",'Basis-Tabelle-Samen'!T61,"-",'Basis-Tabelle-Samen'!J61,"-cultivation-set-romanian.jpg")),
IF($C$1="Schwedisch - SE",HYPERLINK(CONCATENATE("https://www.saflax.de/0-WVK-Retail/Bilder-Pictures/SAFLAX-",'Basis-Tabelle-Samen'!T61,"-",'Basis-Tabelle-Samen'!J61,"-cultivation-set-swedish.jpg")),
IF($C$1="Slowakisch - SK",HYPERLINK(CONCATENATE("https://www.saflax.de/0-WVK-Retail/Bilder-Pictures/SAFLAX-",'Basis-Tabelle-Samen'!T61,"-",'Basis-Tabelle-Samen'!J61,"-cultivation-set-slovak.jpg")),
IF($C$1="Slowenisch - SI",HYPERLINK(CONCATENATE("https://www.saflax.de/0-WVK-Retail/Bilder-Pictures/SAFLAX-",'Basis-Tabelle-Samen'!T61,"-",'Basis-Tabelle-Samen'!J61,"-cultivation-set-slovenian.jpg")),
IF($C$1="Spanisch - ES",HYPERLINK(CONCATENATE("https://www.saflax.de/0-WVK-Retail/Bilder-Pictures/SAFLAX-",'Basis-Tabelle-Samen'!T61,"-",'Basis-Tabelle-Samen'!J61,"-cultivation-set-spanish.jpg")),
IF($C$1="Tschechisch - CZ",HYPERLINK(CONCATENATE("https://www.saflax.de/0-WVK-Retail/Bilder-Pictures/SAFLAX-",'Basis-Tabelle-Samen'!T61,"-",'Basis-Tabelle-Samen'!J61,"-cultivation-set-czech.jpg")),
IF($C$1="Türkisch - TR",HYPERLINK(CONCATENATE("https://www.saflax.de/0-WVK-Retail/Bilder-Pictures/SAFLAX-",'Basis-Tabelle-Samen'!T61,"-",'Basis-Tabelle-Samen'!J61,"-cultivation-set-turkish.jpg")),
IF($C$1="Ungarisch - HU",HYPERLINK(CONCATENATE("https://www.saflax.de/0-WVK-Retail/Bilder-Pictures/SAFLAX-",'Basis-Tabelle-Samen'!T61,"-",'Basis-Tabelle-Samen'!J61,"-cultivation-set-hungarian.jpg")),
" ACHTUNG")))))))))))))))))))))))))))))</f>
        <v>https://www.saflax.de/0-WVK-Retail/Bilder-Pictures/SAFLAX-32940-agapanthus-orientalis-cultivation-set-english.jpg</v>
      </c>
      <c r="AQ5" s="317" t="str">
        <f>IF(L5&lt;1,"",
IF($C$1="Bulgarisch - BG",HYPERLINK(CONCATENATE("https://www.saflax.de/0-WVK-Retail/Bilder-Pictures/SAFLAX-",'Basis-Tabelle-Samen'!W61,"-",'Basis-Tabelle-Samen'!J61,"-garden-in-the-bag-bulgarian.jpg")),
IF($C$1="Dänisch - DK",HYPERLINK(CONCATENATE("https://www.saflax.de/0-WVK-Retail/Bilder-Pictures/SAFLAX-",'Basis-Tabelle-Samen'!W61,"-",'Basis-Tabelle-Samen'!J61,"-garden-in-the-bag-danish.jpg")),
IF($C$1="Deutsch - DE",HYPERLINK(CONCATENATE("https://www.saflax.de/0-WVK-Retail/Bilder-Pictures/SAFLAX-",'Basis-Tabelle-Samen'!W61,"-",'Basis-Tabelle-Samen'!J61,"-garden-in-the-bag-german.jpg")),
IF($C$1="Englisch - UK",HYPERLINK(CONCATENATE("https://www.saflax.de/0-WVK-Retail/Bilder-Pictures/SAFLAX-",'Basis-Tabelle-Samen'!W61,"-",'Basis-Tabelle-Samen'!J61,"-garden-in-the-bag-english.jpg")),
IF($C$1="Estnisch - EE",HYPERLINK(CONCATENATE("https://www.saflax.de/0-WVK-Retail/Bilder-Pictures/SAFLAX-",'Basis-Tabelle-Samen'!W61,"-",'Basis-Tabelle-Samen'!J61,"-garden-in-the-bag-estonian.jpg")),
IF($C$1="Finnisch - FI",HYPERLINK(CONCATENATE("https://www.saflax.de/0-WVK-Retail/Bilder-Pictures/SAFLAX-",'Basis-Tabelle-Samen'!W61,"-",'Basis-Tabelle-Samen'!J61,"-garden-in-the-bag-finnish.jpg")),
IF($C$1="Französisch - FR",HYPERLINK(CONCATENATE("https://www.saflax.de/0-WVK-Retail/Bilder-Pictures/SAFLAX-",'Basis-Tabelle-Samen'!W61,"-",'Basis-Tabelle-Samen'!J61,"-garden-in-the-bag-french.jpg")),
IF($C$1="Griechisch - GR",HYPERLINK(CONCATENATE("https://www.saflax.de/0-WVK-Retail/Bilder-Pictures/SAFLAX-",'Basis-Tabelle-Samen'!W61,"-",'Basis-Tabelle-Samen'!J61,"-garden-in-the-bag-greek.jpg")),
IF($C$1="Irisch - IE",HYPERLINK(CONCATENATE("https://www.saflax.de/0-WVK-Retail/Bilder-Pictures/SAFLAX-",'Basis-Tabelle-Samen'!W61,"-",'Basis-Tabelle-Samen'!J61,"-garden-in-the-bag-irish.jpg")),
IF($C$1="Isländisch - IS",HYPERLINK(CONCATENATE("https://www.saflax.de/0-WVK-Retail/Bilder-Pictures/SAFLAX-",'Basis-Tabelle-Samen'!W61,"-",'Basis-Tabelle-Samen'!J61,"-garden-in-the-bag-icelandic.jpg")),
IF($C$1="Italienisch - IT",HYPERLINK(CONCATENATE("https://www.saflax.de/0-WVK-Retail/Bilder-Pictures/SAFLAX-",'Basis-Tabelle-Samen'!W61,"-",'Basis-Tabelle-Samen'!J61,"-garden-in-the-bag-italian.jpg")),
IF($C$1="Japanisch - JP",HYPERLINK(CONCATENATE("https://www.saflax.de/0-WVK-Retail/Bilder-Pictures/SAFLAX-",'Basis-Tabelle-Samen'!W61,"-",'Basis-Tabelle-Samen'!J61,"-garden-in-the-bag-japanese.jpg")),
IF($C$1="Kroatisch - HR",HYPERLINK(CONCATENATE("https://www.saflax.de/0-WVK-Retail/Bilder-Pictures/SAFLAX-",'Basis-Tabelle-Samen'!W61,"-",'Basis-Tabelle-Samen'!J61,"-garden-in-the-bag-croatian.jpg")),
IF($C$1="Lettisch - LV",HYPERLINK(CONCATENATE("https://www.saflax.de/0-WVK-Retail/Bilder-Pictures/SAFLAX-",'Basis-Tabelle-Samen'!W61,"-",'Basis-Tabelle-Samen'!J61,"-garden-in-the-bag-latvian.jpg")),
IF($C$1="Litauisch - LT",HYPERLINK(CONCATENATE("https://www.saflax.de/0-WVK-Retail/Bilder-Pictures/SAFLAX-",'Basis-Tabelle-Samen'!W61,"-",'Basis-Tabelle-Samen'!J61,"-garden-in-the-bag-lithuanian.jpg")),
IF($C$1="Maltesisch - MT",HYPERLINK(CONCATENATE("https://www.saflax.de/0-WVK-Retail/Bilder-Pictures/SAFLAX-",'Basis-Tabelle-Samen'!W61,"-",'Basis-Tabelle-Samen'!J61,"-garden-in-the-bag-maltese.jpg")),
IF($C$1="Niederländisch - NL",HYPERLINK(CONCATENATE("https://www.saflax.de/0-WVK-Retail/Bilder-Pictures/SAFLAX-",'Basis-Tabelle-Samen'!W61,"-",'Basis-Tabelle-Samen'!J61,"-garden-in-the-bag-dutch.jpg")),
IF($C$1="Norwegisch - NO",HYPERLINK(CONCATENATE("https://www.saflax.de/0-WVK-Retail/Bilder-Pictures/SAFLAX-",'Basis-Tabelle-Samen'!W61,"-",'Basis-Tabelle-Samen'!J61,"-garden-in-the-bag-nowegian.jpg")),
IF($C$1="Polnisch - PL",HYPERLINK(CONCATENATE("https://www.saflax.de/0-WVK-Retail/Bilder-Pictures/SAFLAX-",'Basis-Tabelle-Samen'!W61,"-",'Basis-Tabelle-Samen'!J61,"-garden-in-the-bag-polish.jpg")),
IF($C$1="Portugiesisch - PT",HYPERLINK(CONCATENATE("https://www.saflax.de/0-WVK-Retail/Bilder-Pictures/SAFLAX-",'Basis-Tabelle-Samen'!W61,"-",'Basis-Tabelle-Samen'!J61,"-garden-in-the-bag-portuguese.jpg")),
IF($C$1="Rumänisch - RO",HYPERLINK(CONCATENATE("https://www.saflax.de/0-WVK-Retail/Bilder-Pictures/SAFLAX-",'Basis-Tabelle-Samen'!W61,"-",'Basis-Tabelle-Samen'!J61,"-garden-in-the-bag-romanian.jpg")),
IF($C$1="Schwedisch - SE",HYPERLINK(CONCATENATE("https://www.saflax.de/0-WVK-Retail/Bilder-Pictures/SAFLAX-",'Basis-Tabelle-Samen'!W61,"-",'Basis-Tabelle-Samen'!J61,"-garden-in-the-bag-swedish.jpg")),
IF($C$1="Slowakisch - SK",HYPERLINK(CONCATENATE("https://www.saflax.de/0-WVK-Retail/Bilder-Pictures/SAFLAX-",'Basis-Tabelle-Samen'!W61,"-",'Basis-Tabelle-Samen'!J61,"-garden-in-the-bag-slovak.jpg")),
IF($C$1="Slowenisch - SI",HYPERLINK(CONCATENATE("https://www.saflax.de/0-WVK-Retail/Bilder-Pictures/SAFLAX-",'Basis-Tabelle-Samen'!W61,"-",'Basis-Tabelle-Samen'!J61,"-garden-in-the-bag-slovenian.jpg")),
IF($C$1="Spanisch - ES",HYPERLINK(CONCATENATE("https://www.saflax.de/0-WVK-Retail/Bilder-Pictures/SAFLAX-",'Basis-Tabelle-Samen'!W61,"-",'Basis-Tabelle-Samen'!J61,"-garden-in-the-bag-spanish.jpg")),
IF($C$1="Tschechisch - CZ",HYPERLINK(CONCATENATE("https://www.saflax.de/0-WVK-Retail/Bilder-Pictures/SAFLAX-",'Basis-Tabelle-Samen'!W61,"-",'Basis-Tabelle-Samen'!J61,"-garden-in-the-bag-czech.jpg")),
IF($C$1="Türkisch - TR",HYPERLINK(CONCATENATE("https://www.saflax.de/0-WVK-Retail/Bilder-Pictures/SAFLAX-",'Basis-Tabelle-Samen'!W61,"-",'Basis-Tabelle-Samen'!J61,"-garden-in-the-bag-turkish.jpg")),
IF($C$1="Ungarisch - HU",HYPERLINK(CONCATENATE("https://www.saflax.de/0-WVK-Retail/Bilder-Pictures/SAFLAX-",'Basis-Tabelle-Samen'!W61,"-",'Basis-Tabelle-Samen'!J61,"-garden-in-the-bag-hungarian.jpg")),
" ACHTUNG")))))))))))))))))))))))))))))</f>
        <v>https://www.saflax.de/0-WVK-Retail/Bilder-Pictures/SAFLAX-62940-agapanthus-orientalis-garden-in-the-bag-english.jpg</v>
      </c>
    </row>
    <row r="6" spans="1:43" ht="17.100000000000001" customHeight="1" x14ac:dyDescent="0.2">
      <c r="A6" s="318" t="str">
        <f>IF('Basis-Tabelle-Samen'!A101="","",IF($C$1="Deutsch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6" s="319" t="str">
        <f>'Basis-Tabelle-Samen'!I101</f>
        <v>Akebia quinata</v>
      </c>
      <c r="C6" s="316" t="str">
        <f>IF($C$1="Bulgarisch - BG",'Basis-Tabelle-Samen'!Z101,
IF($C$1="Dänisch - DK",'Basis-Tabelle-Samen'!AA101,
IF($C$1="Deutsch - DE",'Basis-Tabelle-Samen'!AB101,
IF($C$1="Englisch - UK",'Basis-Tabelle-Samen'!AC101,
IF($C$1="Estnisch - EE",'Basis-Tabelle-Samen'!AD101,
IF($C$1="Finnisch - FI",'Basis-Tabelle-Samen'!AE101,
IF($C$1="Französisch - FR",'Basis-Tabelle-Samen'!AF101,
IF($C$1="Griechisch - GR",'Basis-Tabelle-Samen'!AG101,
IF($C$1="Irisch - IE",'Basis-Tabelle-Samen'!AH101,
IF($C$1="Isländisch - IS",'Basis-Tabelle-Samen'!AI101,
IF($C$1="Italienisch - IT",'Basis-Tabelle-Samen'!AJ101,
IF($C$1="Japanisch - JP",'Basis-Tabelle-Samen'!AK101,
IF($C$1="Kroatisch - HR",'Basis-Tabelle-Samen'!AL101,
IF($C$1="Lettisch - LV",'Basis-Tabelle-Samen'!AM101,
IF($C$1="Litauisch - LT",'Basis-Tabelle-Samen'!AN101,
IF($C$1="Maltesisch - MT",'Basis-Tabelle-Samen'!AO101,
IF($C$1="Niederländisch - NL",'Basis-Tabelle-Samen'!AP101,
IF($C$1="Norwegisch - NO",'Basis-Tabelle-Samen'!AQ101,
IF($C$1="Polnisch - PL",'Basis-Tabelle-Samen'!AR101,
IF($C$1="Portugiesisch - PT",'Basis-Tabelle-Samen'!AS101,
IF($C$1="Rumänisch - RO",'Basis-Tabelle-Samen'!AT101,
IF($C$1="Schwedisch - SE",'Basis-Tabelle-Samen'!AU101,
IF($C$1="Slowakisch - SK",'Basis-Tabelle-Samen'!AV101,
IF($C$1="Slowenisch - SI",'Basis-Tabelle-Samen'!AW101,
IF($C$1="Spanisch - ES",'Basis-Tabelle-Samen'!AX101,
IF($C$1="Tschechisch - CZ",'Basis-Tabelle-Samen'!AY101,
IF($C$1="Türkisch - TR",'Basis-Tabelle-Samen'!AZ101,
IF($C$1="Ungarisch - HU",'Basis-Tabelle-Samen'!BA101,
" ACHTUNG"))))))))))))))))))))))))))))</f>
        <v>Chocolate Vine</v>
      </c>
      <c r="D6" s="320">
        <f>'Basis-Tabelle-Samen'!F101</f>
        <v>10</v>
      </c>
      <c r="E6" s="321" t="str">
        <f>'Basis-Tabelle-Samen'!H101</f>
        <v>7 %</v>
      </c>
      <c r="F6" s="322" t="str">
        <f>IF('Basis-Tabelle-Samen'!G101="","",'Basis-Tabelle-Samen'!G101)</f>
        <v>01</v>
      </c>
      <c r="G6" s="320">
        <f>'Basis-Tabelle-Samen'!C101</f>
        <v>13149</v>
      </c>
      <c r="H6" s="323">
        <f>'Basis-Tabelle-Samen'!D101</f>
        <v>4055473131498</v>
      </c>
      <c r="I6" s="324">
        <f>'Basis-Tabelle-Samen'!E101</f>
        <v>1.85</v>
      </c>
      <c r="J6" s="325">
        <f t="shared" si="0"/>
        <v>12</v>
      </c>
      <c r="K6" s="326">
        <f>'Basis-Tabelle-Samen'!K101</f>
        <v>73149</v>
      </c>
      <c r="L6" s="323">
        <f>'Basis-Tabelle-Samen'!L101</f>
        <v>4055473731490</v>
      </c>
      <c r="M6" s="324">
        <f>'Basis-Tabelle-Samen'!M101</f>
        <v>2.4500000000000002</v>
      </c>
      <c r="N6" s="326">
        <f>IF(K6&lt;1,"",'3'!$I$15)</f>
        <v>15</v>
      </c>
      <c r="O6" s="327">
        <f>IF(K6&lt;1,"",'3'!$J$11)</f>
        <v>90</v>
      </c>
      <c r="P6" s="326">
        <f>'Basis-Tabelle-Samen'!N101</f>
        <v>83149</v>
      </c>
      <c r="Q6" s="323">
        <f>'Basis-Tabelle-Samen'!O101</f>
        <v>4055473831497</v>
      </c>
      <c r="R6" s="328">
        <f>'Basis-Tabelle-Samen'!P101</f>
        <v>3.75</v>
      </c>
      <c r="S6" s="326">
        <f>IF(R6&lt;1,"",'3'!$M$15)</f>
        <v>18</v>
      </c>
      <c r="T6" s="327">
        <f>IF(R6&lt;1,"",'3'!$N$11)</f>
        <v>72</v>
      </c>
      <c r="U6" s="326">
        <f>'Basis-Tabelle-Samen'!Q101</f>
        <v>53149</v>
      </c>
      <c r="V6" s="323">
        <f>'Basis-Tabelle-Samen'!R101</f>
        <v>4055473531496</v>
      </c>
      <c r="W6" s="324">
        <f>'Basis-Tabelle-Samen'!S101</f>
        <v>4.95</v>
      </c>
      <c r="X6" s="326">
        <f>IF(U6&lt;1,"",'3'!$Q$15)</f>
        <v>6</v>
      </c>
      <c r="Y6" s="327">
        <f>IF(U6&lt;1,"",'3'!$R$11)</f>
        <v>24</v>
      </c>
      <c r="Z6" s="326">
        <f>'Basis-Tabelle-Samen'!T101</f>
        <v>33149</v>
      </c>
      <c r="AA6" s="323">
        <f>'Basis-Tabelle-Samen'!U101</f>
        <v>4055473331492</v>
      </c>
      <c r="AB6" s="324">
        <f>'Basis-Tabelle-Samen'!V101</f>
        <v>6.75</v>
      </c>
      <c r="AC6" s="326">
        <f>IF(Z6&lt;1,"",'3'!$U$15)</f>
        <v>6</v>
      </c>
      <c r="AD6" s="327">
        <f>IF(Z6&lt;1,"",'3'!$V$11)</f>
        <v>24</v>
      </c>
      <c r="AE6" s="326">
        <f>'Basis-Tabelle-Samen'!W101</f>
        <v>63149</v>
      </c>
      <c r="AF6" s="323">
        <f>'Basis-Tabelle-Samen'!X101</f>
        <v>4055473631493</v>
      </c>
      <c r="AG6" s="324">
        <f>'Basis-Tabelle-Samen'!Y101</f>
        <v>2.95</v>
      </c>
      <c r="AH6" s="326">
        <f>IF(AE6&lt;1,"",'3'!$Y$15)</f>
        <v>8</v>
      </c>
      <c r="AI6" s="327">
        <f>IF(AE6&lt;1,"",'3'!$Z$11)</f>
        <v>64</v>
      </c>
      <c r="AJ6" s="315"/>
      <c r="AK6" s="316" t="str">
        <f>IF(G6&lt;1,"",
IF($C$1="Bulgarisch - BG",HYPERLINK(CONCATENATE("https://www.saflax.de/0-WVK-Retail/Bilder-Pictures/SAFLAX-",'Basis-Tabelle-Samen'!C101,"-",'Basis-Tabelle-Samen'!J101,"-seed-package-front-cr-bulgarian.jpg")),
IF($C$1="Dänisch - DK",HYPERLINK(CONCATENATE("https://www.saflax.de/0-WVK-Retail/Bilder-Pictures/SAFLAX-",'Basis-Tabelle-Samen'!C101,"-",'Basis-Tabelle-Samen'!J101,"-seed-package-front-cr-danish.jpg")),
IF($C$1="Deutsch - DE",HYPERLINK(CONCATENATE("https://www.saflax.de/0-WVK-Retail/Bilder-Pictures/SAFLAX-",'Basis-Tabelle-Samen'!C101,"-",'Basis-Tabelle-Samen'!J101,"-seed-package-front-cr-german.jpg")),
IF($C$1="Englisch - UK",HYPERLINK(CONCATENATE("https://www.saflax.de/0-WVK-Retail/Bilder-Pictures/SAFLAX-",'Basis-Tabelle-Samen'!C101,"-",'Basis-Tabelle-Samen'!J101,"-seed-package-front-cr-english.jpg")),
IF($C$1="Estnisch - EE",HYPERLINK(CONCATENATE("https://www.saflax.de/0-WVK-Retail/Bilder-Pictures/SAFLAX-",'Basis-Tabelle-Samen'!C101,"-",'Basis-Tabelle-Samen'!J101,"-seed-package-front-cr-estonian.jpg")),
IF($C$1="Finnisch - FI",HYPERLINK(CONCATENATE("https://www.saflax.de/0-WVK-Retail/Bilder-Pictures/SAFLAX-",'Basis-Tabelle-Samen'!C101,"-",'Basis-Tabelle-Samen'!J101,"-seed-package-front-cr-finnish.jpg")),
IF($C$1="Französisch - FR",HYPERLINK(CONCATENATE("https://www.saflax.de/0-WVK-Retail/Bilder-Pictures/SAFLAX-",'Basis-Tabelle-Samen'!C101,"-",'Basis-Tabelle-Samen'!J101,"-seed-package-front-cr-french.jpg")),
IF($C$1="Griechisch - GR",HYPERLINK(CONCATENATE("https://www.saflax.de/0-WVK-Retail/Bilder-Pictures/SAFLAX-",'Basis-Tabelle-Samen'!C101,"-",'Basis-Tabelle-Samen'!J101,"-seed-package-front-cr-greek.jpg")),
IF($C$1="Irisch - IE",HYPERLINK(CONCATENATE("https://www.saflax.de/0-WVK-Retail/Bilder-Pictures/SAFLAX-",'Basis-Tabelle-Samen'!C101,"-",'Basis-Tabelle-Samen'!J101,"-seed-package-front-cr-irish.jpg")),
IF($C$1="Isländisch - IS",HYPERLINK(CONCATENATE("https://www.saflax.de/0-WVK-Retail/Bilder-Pictures/SAFLAX-",'Basis-Tabelle-Samen'!C101,"-",'Basis-Tabelle-Samen'!J101,"-seed-package-front-cr-icelandic.jpg")),
IF($C$1="Italienisch - IT",HYPERLINK(CONCATENATE("https://www.saflax.de/0-WVK-Retail/Bilder-Pictures/SAFLAX-",'Basis-Tabelle-Samen'!C101,"-",'Basis-Tabelle-Samen'!J101,"-seed-package-front-cr-italian.jpg")),
IF($C$1="Japanisch - JP",HYPERLINK(CONCATENATE("https://www.saflax.de/0-WVK-Retail/Bilder-Pictures/SAFLAX-",'Basis-Tabelle-Samen'!C101,"-",'Basis-Tabelle-Samen'!J101,"-seed-package-front-cr-japanese.jpg")),
IF($C$1="Kroatisch - HR",HYPERLINK(CONCATENATE("https://www.saflax.de/0-WVK-Retail/Bilder-Pictures/SAFLAX-",'Basis-Tabelle-Samen'!C101,"-",'Basis-Tabelle-Samen'!J101,"-seed-package-front-cr-croatian.jpg")),
IF($C$1="Lettisch - LV",HYPERLINK(CONCATENATE("https://www.saflax.de/0-WVK-Retail/Bilder-Pictures/SAFLAX-",'Basis-Tabelle-Samen'!C101,"-",'Basis-Tabelle-Samen'!J101,"-seed-package-front-cr-latvian.jpg")),
IF($C$1="Litauisch - LT",HYPERLINK(CONCATENATE("https://www.saflax.de/0-WVK-Retail/Bilder-Pictures/SAFLAX-",'Basis-Tabelle-Samen'!C101,"-",'Basis-Tabelle-Samen'!J101,"-seed-package-front-cr-lithuanian.jpg")),
IF($C$1="Maltesisch - MT",HYPERLINK(CONCATENATE("https://www.saflax.de/0-WVK-Retail/Bilder-Pictures/SAFLAX-",'Basis-Tabelle-Samen'!C101,"-",'Basis-Tabelle-Samen'!J101,"-seed-package-front-cr-maltese.jpg")),
IF($C$1="Niederländisch - NL",HYPERLINK(CONCATENATE("https://www.saflax.de/0-WVK-Retail/Bilder-Pictures/SAFLAX-",'Basis-Tabelle-Samen'!C101,"-",'Basis-Tabelle-Samen'!J101,"-seed-package-front-cr-dutch.jpg")),
IF($C$1="Norwegisch - NO",HYPERLINK(CONCATENATE("https://www.saflax.de/0-WVK-Retail/Bilder-Pictures/SAFLAX-",'Basis-Tabelle-Samen'!C101,"-",'Basis-Tabelle-Samen'!J101,"-seed-package-front-cr-nowegian.jpg")),
IF($C$1="Polnisch - PL",HYPERLINK(CONCATENATE("https://www.saflax.de/0-WVK-Retail/Bilder-Pictures/SAFLAX-",'Basis-Tabelle-Samen'!C101,"-",'Basis-Tabelle-Samen'!J101,"-seed-package-front-cr-polish.jpg")),
IF($C$1="Portugiesisch - PT",HYPERLINK(CONCATENATE("https://www.saflax.de/0-WVK-Retail/Bilder-Pictures/SAFLAX-",'Basis-Tabelle-Samen'!C101,"-",'Basis-Tabelle-Samen'!J101,"-seed-package-front-cr-portuguese.jpg")),
IF($C$1="Rumänisch - RO",HYPERLINK(CONCATENATE("https://www.saflax.de/0-WVK-Retail/Bilder-Pictures/SAFLAX-",'Basis-Tabelle-Samen'!C101,"-",'Basis-Tabelle-Samen'!J101,"-seed-package-front-cr-romanian.jpg")),
IF($C$1="Schwedisch - SE",HYPERLINK(CONCATENATE("https://www.saflax.de/0-WVK-Retail/Bilder-Pictures/SAFLAX-",'Basis-Tabelle-Samen'!C101,"-",'Basis-Tabelle-Samen'!J101,"-seed-package-front-cr-swedish.jpg")),
IF($C$1="Slowakisch - SK",HYPERLINK(CONCATENATE("https://www.saflax.de/0-WVK-Retail/Bilder-Pictures/SAFLAX-",'Basis-Tabelle-Samen'!C101,"-",'Basis-Tabelle-Samen'!J101,"-seed-package-front-cr-slovak.jpg")),
IF($C$1="Slowenisch - SI",HYPERLINK(CONCATENATE("https://www.saflax.de/0-WVK-Retail/Bilder-Pictures/SAFLAX-",'Basis-Tabelle-Samen'!C101,"-",'Basis-Tabelle-Samen'!J101,"-seed-package-front-cr-slovenian.jpg")),
IF($C$1="Spanisch - ES",HYPERLINK(CONCATENATE("https://www.saflax.de/0-WVK-Retail/Bilder-Pictures/SAFLAX-",'Basis-Tabelle-Samen'!C101,"-",'Basis-Tabelle-Samen'!J101,"-seed-package-front-cr-spanish.jpg")),
IF($C$1="Tschechisch - CZ",HYPERLINK(CONCATENATE("https://www.saflax.de/0-WVK-Retail/Bilder-Pictures/SAFLAX-",'Basis-Tabelle-Samen'!C101,"-",'Basis-Tabelle-Samen'!J101,"-seed-package-front-cr-czech.jpg")),
IF($C$1="Türkisch - TR",HYPERLINK(CONCATENATE("https://www.saflax.de/0-WVK-Retail/Bilder-Pictures/SAFLAX-",'Basis-Tabelle-Samen'!C101,"-",'Basis-Tabelle-Samen'!J101,"-seed-package-front-cr-turkish.jpg")),
IF($C$1="Ungarisch - HU",HYPERLINK(CONCATENATE("https://www.saflax.de/0-WVK-Retail/Bilder-Pictures/SAFLAX-",'Basis-Tabelle-Samen'!C101,"-",'Basis-Tabelle-Samen'!J101,"-seed-package-front-cr-hungarian.jpg")),
" ACHTUNG")))))))))))))))))))))))))))))</f>
        <v>https://www.saflax.de/0-WVK-Retail/Bilder-Pictures/SAFLAX-13149-akebia-quinata-seed-package-front-cr-english.jpg</v>
      </c>
      <c r="AL6" s="330" t="str">
        <f>IF(G6&lt;1,"",
IF($C$1="Bulgarisch - BG",HYPERLINK(CONCATENATE("https://www.saflax.de/0-WVK-Retail/Bilder-Pictures/SAFLAX-",'Basis-Tabelle-Samen'!C101,"-",'Basis-Tabelle-Samen'!J101,"-seed-package-back-cr-bulgarian.jpg")),
IF($C$1="Dänisch - DK",HYPERLINK(CONCATENATE("https://www.saflax.de/0-WVK-Retail/Bilder-Pictures/SAFLAX-",'Basis-Tabelle-Samen'!C101,"-",'Basis-Tabelle-Samen'!J101,"-seed-package-back-cr-danish.jpg")),
IF($C$1="Deutsch - DE",HYPERLINK(CONCATENATE("https://www.saflax.de/0-WVK-Retail/Bilder-Pictures/SAFLAX-",'Basis-Tabelle-Samen'!C101,"-",'Basis-Tabelle-Samen'!J101,"-seed-package-back-cr-german.jpg")),
IF($C$1="Englisch - UK",HYPERLINK(CONCATENATE("https://www.saflax.de/0-WVK-Retail/Bilder-Pictures/SAFLAX-",'Basis-Tabelle-Samen'!C101,"-",'Basis-Tabelle-Samen'!J101,"-seed-package-back-cr-english.jpg")),
IF($C$1="Estnisch - EE",HYPERLINK(CONCATENATE("https://www.saflax.de/0-WVK-Retail/Bilder-Pictures/SAFLAX-",'Basis-Tabelle-Samen'!C101,"-",'Basis-Tabelle-Samen'!J101,"-seed-package-back-cr-estonian.jpg")),
IF($C$1="Finnisch - FI",HYPERLINK(CONCATENATE("https://www.saflax.de/0-WVK-Retail/Bilder-Pictures/SAFLAX-",'Basis-Tabelle-Samen'!C101,"-",'Basis-Tabelle-Samen'!J101,"-seed-package-back-cr-finnish.jpg")),
IF($C$1="Französisch - FR",HYPERLINK(CONCATENATE("https://www.saflax.de/0-WVK-Retail/Bilder-Pictures/SAFLAX-",'Basis-Tabelle-Samen'!C101,"-",'Basis-Tabelle-Samen'!J101,"-seed-package-back-cr-french.jpg")),
IF($C$1="Griechisch - GR",HYPERLINK(CONCATENATE("https://www.saflax.de/0-WVK-Retail/Bilder-Pictures/SAFLAX-",'Basis-Tabelle-Samen'!C101,"-",'Basis-Tabelle-Samen'!J101,"-seed-package-back-cr-greek.jpg")),
IF($C$1="Irisch - IE",HYPERLINK(CONCATENATE("https://www.saflax.de/0-WVK-Retail/Bilder-Pictures/SAFLAX-",'Basis-Tabelle-Samen'!C101,"-",'Basis-Tabelle-Samen'!J101,"-seed-package-back-cr-irish.jpg")),
IF($C$1="Isländisch - IS",HYPERLINK(CONCATENATE("https://www.saflax.de/0-WVK-Retail/Bilder-Pictures/SAFLAX-",'Basis-Tabelle-Samen'!C101,"-",'Basis-Tabelle-Samen'!J101,"-seed-package-back-cr-icelandic.jpg")),
IF($C$1="Italienisch - IT",HYPERLINK(CONCATENATE("https://www.saflax.de/0-WVK-Retail/Bilder-Pictures/SAFLAX-",'Basis-Tabelle-Samen'!C101,"-",'Basis-Tabelle-Samen'!J101,"-seed-package-back-cr-italian.jpg")),
IF($C$1="Japanisch - JP",HYPERLINK(CONCATENATE("https://www.saflax.de/0-WVK-Retail/Bilder-Pictures/SAFLAX-",'Basis-Tabelle-Samen'!C101,"-",'Basis-Tabelle-Samen'!J101,"-seed-package-back-cr-japanese.jpg")),
IF($C$1="Kroatisch - HR",HYPERLINK(CONCATENATE("https://www.saflax.de/0-WVK-Retail/Bilder-Pictures/SAFLAX-",'Basis-Tabelle-Samen'!C101,"-",'Basis-Tabelle-Samen'!J101,"-seed-package-back-cr-croatian.jpg")),
IF($C$1="Lettisch - LV",HYPERLINK(CONCATENATE("https://www.saflax.de/0-WVK-Retail/Bilder-Pictures/SAFLAX-",'Basis-Tabelle-Samen'!C101,"-",'Basis-Tabelle-Samen'!J101,"-seed-package-back-cr-latvian.jpg")),
IF($C$1="Litauisch - LT",HYPERLINK(CONCATENATE("https://www.saflax.de/0-WVK-Retail/Bilder-Pictures/SAFLAX-",'Basis-Tabelle-Samen'!C101,"-",'Basis-Tabelle-Samen'!J101,"-seed-package-back-cr-lithuanian.jpg")),
IF($C$1="Maltesisch - MT",HYPERLINK(CONCATENATE("https://www.saflax.de/0-WVK-Retail/Bilder-Pictures/SAFLAX-",'Basis-Tabelle-Samen'!C101,"-",'Basis-Tabelle-Samen'!J101,"-seed-package-back-cr-maltese.jpg")),
IF($C$1="Niederländisch - NL",HYPERLINK(CONCATENATE("https://www.saflax.de/0-WVK-Retail/Bilder-Pictures/SAFLAX-",'Basis-Tabelle-Samen'!C101,"-",'Basis-Tabelle-Samen'!J101,"-seed-package-back-cr-dutch.jpg")),
IF($C$1="Norwegisch - NO",HYPERLINK(CONCATENATE("https://www.saflax.de/0-WVK-Retail/Bilder-Pictures/SAFLAX-",'Basis-Tabelle-Samen'!C101,"-",'Basis-Tabelle-Samen'!J101,"-seed-package-back-cr-nowegian.jpg")),
IF($C$1="Polnisch - PL",HYPERLINK(CONCATENATE("https://www.saflax.de/0-WVK-Retail/Bilder-Pictures/SAFLAX-",'Basis-Tabelle-Samen'!C101,"-",'Basis-Tabelle-Samen'!J101,"-seed-package-back-cr-polish.jpg")),
IF($C$1="Portugiesisch - PT",HYPERLINK(CONCATENATE("https://www.saflax.de/0-WVK-Retail/Bilder-Pictures/SAFLAX-",'Basis-Tabelle-Samen'!C101,"-",'Basis-Tabelle-Samen'!J101,"-seed-package-back-cr-portuguese.jpg")),
IF($C$1="Rumänisch - RO",HYPERLINK(CONCATENATE("https://www.saflax.de/0-WVK-Retail/Bilder-Pictures/SAFLAX-",'Basis-Tabelle-Samen'!C101,"-",'Basis-Tabelle-Samen'!J101,"-seed-package-back-cr-romanian.jpg")),
IF($C$1="Schwedisch - SE",HYPERLINK(CONCATENATE("https://www.saflax.de/0-WVK-Retail/Bilder-Pictures/SAFLAX-",'Basis-Tabelle-Samen'!C101,"-",'Basis-Tabelle-Samen'!J101,"-seed-package-back-cr-swedish.jpg")),
IF($C$1="Slowakisch - SK",HYPERLINK(CONCATENATE("https://www.saflax.de/0-WVK-Retail/Bilder-Pictures/SAFLAX-",'Basis-Tabelle-Samen'!C101,"-",'Basis-Tabelle-Samen'!J101,"-seed-package-back-cr-slovak.jpg")),
IF($C$1="Slowenisch - SI",HYPERLINK(CONCATENATE("https://www.saflax.de/0-WVK-Retail/Bilder-Pictures/SAFLAX-",'Basis-Tabelle-Samen'!C101,"-",'Basis-Tabelle-Samen'!J101,"-seed-package-back-cr-slovenian.jpg")),
IF($C$1="Spanisch - ES",HYPERLINK(CONCATENATE("https://www.saflax.de/0-WVK-Retail/Bilder-Pictures/SAFLAX-",'Basis-Tabelle-Samen'!C101,"-",'Basis-Tabelle-Samen'!J101,"-seed-package-back-cr-spanish.jpg")),
IF($C$1="Tschechisch - CZ",HYPERLINK(CONCATENATE("https://www.saflax.de/0-WVK-Retail/Bilder-Pictures/SAFLAX-",'Basis-Tabelle-Samen'!C101,"-",'Basis-Tabelle-Samen'!J101,"-seed-package-back-cr-czech.jpg")),
IF($C$1="Türkisch - TR",HYPERLINK(CONCATENATE("https://www.saflax.de/0-WVK-Retail/Bilder-Pictures/SAFLAX-",'Basis-Tabelle-Samen'!C101,"-",'Basis-Tabelle-Samen'!J101,"-seed-package-back-cr-turkish.jpg")),
IF($C$1="Ungarisch - HU",HYPERLINK(CONCATENATE("https://www.saflax.de/0-WVK-Retail/Bilder-Pictures/SAFLAX-",'Basis-Tabelle-Samen'!C101,"-",'Basis-Tabelle-Samen'!J101,"-seed-package-back-cr-hungarian.jpg")),
" ACHTUNG")))))))))))))))))))))))))))))</f>
        <v>https://www.saflax.de/0-WVK-Retail/Bilder-Pictures/SAFLAX-13149-akebia-quinata-seed-package-back-cr-english.jpg</v>
      </c>
      <c r="AM6" s="330" t="str">
        <f>IF(H6&lt;1,"",
IF($C$1="Bulgarisch - BG",HYPERLINK(CONCATENATE("https://www.saflax.de/0-WVK-Retail/Bilder-Pictures/SAFLAX-",'Basis-Tabelle-Samen'!K101,"-",'Basis-Tabelle-Samen'!J101,"-garden-to-go-mini-bulgarian.jpg")),
IF($C$1="Dänisch - DK",HYPERLINK(CONCATENATE("https://www.saflax.de/0-WVK-Retail/Bilder-Pictures/SAFLAX-",'Basis-Tabelle-Samen'!K101,"-",'Basis-Tabelle-Samen'!J101,"-garden-to-go-mini-danish.jpg")),
IF($C$1="Deutsch - DE",HYPERLINK(CONCATENATE("https://www.saflax.de/0-WVK-Retail/Bilder-Pictures/SAFLAX-",'Basis-Tabelle-Samen'!K101,"-",'Basis-Tabelle-Samen'!J101,"-garden-to-go-mini-german.jpg")),
IF($C$1="Englisch - UK",HYPERLINK(CONCATENATE("https://www.saflax.de/0-WVK-Retail/Bilder-Pictures/SAFLAX-",'Basis-Tabelle-Samen'!K101,"-",'Basis-Tabelle-Samen'!J101,"-garden-to-go-mini-english.jpg")),
IF($C$1="Estnisch - EE",HYPERLINK(CONCATENATE("https://www.saflax.de/0-WVK-Retail/Bilder-Pictures/SAFLAX-",'Basis-Tabelle-Samen'!K101,"-",'Basis-Tabelle-Samen'!J101,"-garden-to-go-mini-estonian.jpg")),
IF($C$1="Finnisch - FI",HYPERLINK(CONCATENATE("https://www.saflax.de/0-WVK-Retail/Bilder-Pictures/SAFLAX-",'Basis-Tabelle-Samen'!K101,"-",'Basis-Tabelle-Samen'!J101,"-garden-to-go-mini-finnish.jpg")),
IF($C$1="Französisch - FR",HYPERLINK(CONCATENATE("https://www.saflax.de/0-WVK-Retail/Bilder-Pictures/SAFLAX-",'Basis-Tabelle-Samen'!K101,"-",'Basis-Tabelle-Samen'!J101,"-garden-to-go-mini-french.jpg")),
IF($C$1="Griechisch - GR",HYPERLINK(CONCATENATE("https://www.saflax.de/0-WVK-Retail/Bilder-Pictures/SAFLAX-",'Basis-Tabelle-Samen'!K101,"-",'Basis-Tabelle-Samen'!J101,"-garden-to-go-mini-greek.jpg")),
IF($C$1="Irisch - IE",HYPERLINK(CONCATENATE("https://www.saflax.de/0-WVK-Retail/Bilder-Pictures/SAFLAX-",'Basis-Tabelle-Samen'!K101,"-",'Basis-Tabelle-Samen'!J101,"-garden-to-go-mini-irish.jpg")),
IF($C$1="Isländisch - IS",HYPERLINK(CONCATENATE("https://www.saflax.de/0-WVK-Retail/Bilder-Pictures/SAFLAX-",'Basis-Tabelle-Samen'!K101,"-",'Basis-Tabelle-Samen'!J101,"-garden-to-go-mini-icelandic.jpg")),
IF($C$1="Italienisch - IT",HYPERLINK(CONCATENATE("https://www.saflax.de/0-WVK-Retail/Bilder-Pictures/SAFLAX-",'Basis-Tabelle-Samen'!K101,"-",'Basis-Tabelle-Samen'!J101,"-garden-to-go-mini-italian.jpg")),
IF($C$1="Japanisch - JP",HYPERLINK(CONCATENATE("https://www.saflax.de/0-WVK-Retail/Bilder-Pictures/SAFLAX-",'Basis-Tabelle-Samen'!K101,"-",'Basis-Tabelle-Samen'!J101,"-garden-to-go-mini-japanese.jpg")),
IF($C$1="Kroatisch - HR",HYPERLINK(CONCATENATE("https://www.saflax.de/0-WVK-Retail/Bilder-Pictures/SAFLAX-",'Basis-Tabelle-Samen'!K101,"-",'Basis-Tabelle-Samen'!J101,"-garden-to-go-mini-croatian.jpg")),
IF($C$1="Lettisch - LV",HYPERLINK(CONCATENATE("https://www.saflax.de/0-WVK-Retail/Bilder-Pictures/SAFLAX-",'Basis-Tabelle-Samen'!K101,"-",'Basis-Tabelle-Samen'!J101,"-garden-to-go-mini-latvian.jpg")),
IF($C$1="Litauisch - LT",HYPERLINK(CONCATENATE("https://www.saflax.de/0-WVK-Retail/Bilder-Pictures/SAFLAX-",'Basis-Tabelle-Samen'!K101,"-",'Basis-Tabelle-Samen'!J101,"-garden-to-go-mini-lithuanian.jpg")),
IF($C$1="Maltesisch - MT",HYPERLINK(CONCATENATE("https://www.saflax.de/0-WVK-Retail/Bilder-Pictures/SAFLAX-",'Basis-Tabelle-Samen'!K101,"-",'Basis-Tabelle-Samen'!J101,"-garden-to-go-mini-maltese.jpg")),
IF($C$1="Niederländisch - NL",HYPERLINK(CONCATENATE("https://www.saflax.de/0-WVK-Retail/Bilder-Pictures/SAFLAX-",'Basis-Tabelle-Samen'!K101,"-",'Basis-Tabelle-Samen'!J101,"-garden-to-go-mini-dutch.jpg")),
IF($C$1="Norwegisch - NO",HYPERLINK(CONCATENATE("https://www.saflax.de/0-WVK-Retail/Bilder-Pictures/SAFLAX-",'Basis-Tabelle-Samen'!K101,"-",'Basis-Tabelle-Samen'!J101,"-garden-to-go-mini-nowegian.jpg")),
IF($C$1="Polnisch - PL",HYPERLINK(CONCATENATE("https://www.saflax.de/0-WVK-Retail/Bilder-Pictures/SAFLAX-",'Basis-Tabelle-Samen'!K101,"-",'Basis-Tabelle-Samen'!J101,"-garden-to-go-mini-polish.jpg")),
IF($C$1="Portugiesisch - PT",HYPERLINK(CONCATENATE("https://www.saflax.de/0-WVK-Retail/Bilder-Pictures/SAFLAX-",'Basis-Tabelle-Samen'!K101,"-",'Basis-Tabelle-Samen'!J101,"-garden-to-go-mini-portuguese.jpg")),
IF($C$1="Rumänisch - RO",HYPERLINK(CONCATENATE("https://www.saflax.de/0-WVK-Retail/Bilder-Pictures/SAFLAX-",'Basis-Tabelle-Samen'!K101,"-",'Basis-Tabelle-Samen'!J101,"-garden-to-go-mini-romanian.jpg")),
IF($C$1="Schwedisch - SE",HYPERLINK(CONCATENATE("https://www.saflax.de/0-WVK-Retail/Bilder-Pictures/SAFLAX-",'Basis-Tabelle-Samen'!K101,"-",'Basis-Tabelle-Samen'!J101,"-garden-to-go-mini-swedish.jpg")),
IF($C$1="Slowakisch - SK",HYPERLINK(CONCATENATE("https://www.saflax.de/0-WVK-Retail/Bilder-Pictures/SAFLAX-",'Basis-Tabelle-Samen'!K101,"-",'Basis-Tabelle-Samen'!J101,"-garden-to-go-mini-slovak.jpg")),
IF($C$1="Slowenisch - SI",HYPERLINK(CONCATENATE("https://www.saflax.de/0-WVK-Retail/Bilder-Pictures/SAFLAX-",'Basis-Tabelle-Samen'!K101,"-",'Basis-Tabelle-Samen'!J101,"-garden-to-go-mini-slovenian.jpg")),
IF($C$1="Spanisch - ES",HYPERLINK(CONCATENATE("https://www.saflax.de/0-WVK-Retail/Bilder-Pictures/SAFLAX-",'Basis-Tabelle-Samen'!K101,"-",'Basis-Tabelle-Samen'!J101,"-garden-to-go-mini-spanish.jpg")),
IF($C$1="Tschechisch - CZ",HYPERLINK(CONCATENATE("https://www.saflax.de/0-WVK-Retail/Bilder-Pictures/SAFLAX-",'Basis-Tabelle-Samen'!K101,"-",'Basis-Tabelle-Samen'!J101,"-garden-to-go-mini-czech.jpg")),
IF($C$1="Türkisch - TR",HYPERLINK(CONCATENATE("https://www.saflax.de/0-WVK-Retail/Bilder-Pictures/SAFLAX-",'Basis-Tabelle-Samen'!K101,"-",'Basis-Tabelle-Samen'!J101,"-garden-to-go-mini-turkish.jpg")),
IF($C$1="Ungarisch - HU",HYPERLINK(CONCATENATE("https://www.saflax.de/0-WVK-Retail/Bilder-Pictures/SAFLAX-",'Basis-Tabelle-Samen'!K101,"-",'Basis-Tabelle-Samen'!J101,"-garden-to-go-mini-hungarian.jpg")),
" ACHTUNG")))))))))))))))))))))))))))))</f>
        <v>https://www.saflax.de/0-WVK-Retail/Bilder-Pictures/SAFLAX-73149-akebia-quinata-garden-to-go-mini-english.jpg</v>
      </c>
      <c r="AN6" s="330" t="str">
        <f>IF(I6&lt;1,"",
IF($C$1="Bulgarisch - BG",HYPERLINK(CONCATENATE("https://www.saflax.de/0-WVK-Retail/Bilder-Pictures/SAFLAX-",'Basis-Tabelle-Samen'!N101,"-",'Basis-Tabelle-Samen'!J101,"-garden-to-go-lite-bulgarian.jpg")),
IF($C$1="Dänisch - DK",HYPERLINK(CONCATENATE("https://www.saflax.de/0-WVK-Retail/Bilder-Pictures/SAFLAX-",'Basis-Tabelle-Samen'!N101,"-",'Basis-Tabelle-Samen'!J101,"-garden-to-go-lite-danish.jpg")),
IF($C$1="Deutsch - DE",HYPERLINK(CONCATENATE("https://www.saflax.de/0-WVK-Retail/Bilder-Pictures/SAFLAX-",'Basis-Tabelle-Samen'!N101,"-",'Basis-Tabelle-Samen'!J101,"-garden-to-go-lite-german.jpg")),
IF($C$1="Englisch - UK",HYPERLINK(CONCATENATE("https://www.saflax.de/0-WVK-Retail/Bilder-Pictures/SAFLAX-",'Basis-Tabelle-Samen'!N101,"-",'Basis-Tabelle-Samen'!J101,"-garden-to-go-lite-english.jpg")),
IF($C$1="Estnisch - EE",HYPERLINK(CONCATENATE("https://www.saflax.de/0-WVK-Retail/Bilder-Pictures/SAFLAX-",'Basis-Tabelle-Samen'!N101,"-",'Basis-Tabelle-Samen'!J101,"-garden-to-go-lite-estonian.jpg")),
IF($C$1="Finnisch - FI",HYPERLINK(CONCATENATE("https://www.saflax.de/0-WVK-Retail/Bilder-Pictures/SAFLAX-",'Basis-Tabelle-Samen'!N101,"-",'Basis-Tabelle-Samen'!J101,"-garden-to-go-lite-finnish.jpg")),
IF($C$1="Französisch - FR",HYPERLINK(CONCATENATE("https://www.saflax.de/0-WVK-Retail/Bilder-Pictures/SAFLAX-",'Basis-Tabelle-Samen'!N101,"-",'Basis-Tabelle-Samen'!J101,"-garden-to-go-lite-french.jpg")),
IF($C$1="Griechisch - GR",HYPERLINK(CONCATENATE("https://www.saflax.de/0-WVK-Retail/Bilder-Pictures/SAFLAX-",'Basis-Tabelle-Samen'!N101,"-",'Basis-Tabelle-Samen'!J101,"-garden-to-go-lite-greek.jpg")),
IF($C$1="Irisch - IE",HYPERLINK(CONCATENATE("https://www.saflax.de/0-WVK-Retail/Bilder-Pictures/SAFLAX-",'Basis-Tabelle-Samen'!N101,"-",'Basis-Tabelle-Samen'!J101,"-garden-to-go-lite-irish.jpg")),
IF($C$1="Isländisch - IS",HYPERLINK(CONCATENATE("https://www.saflax.de/0-WVK-Retail/Bilder-Pictures/SAFLAX-",'Basis-Tabelle-Samen'!N101,"-",'Basis-Tabelle-Samen'!J101,"-garden-to-go-lite-icelandic.jpg")),
IF($C$1="Italienisch - IT",HYPERLINK(CONCATENATE("https://www.saflax.de/0-WVK-Retail/Bilder-Pictures/SAFLAX-",'Basis-Tabelle-Samen'!N101,"-",'Basis-Tabelle-Samen'!J101,"-garden-to-go-lite-italian.jpg")),
IF($C$1="Japanisch - JP",HYPERLINK(CONCATENATE("https://www.saflax.de/0-WVK-Retail/Bilder-Pictures/SAFLAX-",'Basis-Tabelle-Samen'!N101,"-",'Basis-Tabelle-Samen'!J101,"-garden-to-go-lite-japanese.jpg")),
IF($C$1="Kroatisch - HR",HYPERLINK(CONCATENATE("https://www.saflax.de/0-WVK-Retail/Bilder-Pictures/SAFLAX-",'Basis-Tabelle-Samen'!N101,"-",'Basis-Tabelle-Samen'!J101,"-garden-to-go-lite-croatian.jpg")),
IF($C$1="Lettisch - LV",HYPERLINK(CONCATENATE("https://www.saflax.de/0-WVK-Retail/Bilder-Pictures/SAFLAX-",'Basis-Tabelle-Samen'!N101,"-",'Basis-Tabelle-Samen'!J101,"-garden-to-go-lite-latvian.jpg")),
IF($C$1="Litauisch - LT",HYPERLINK(CONCATENATE("https://www.saflax.de/0-WVK-Retail/Bilder-Pictures/SAFLAX-",'Basis-Tabelle-Samen'!N101,"-",'Basis-Tabelle-Samen'!J101,"-garden-to-go-lite-lithuanian.jpg")),
IF($C$1="Maltesisch - MT",HYPERLINK(CONCATENATE("https://www.saflax.de/0-WVK-Retail/Bilder-Pictures/SAFLAX-",'Basis-Tabelle-Samen'!N101,"-",'Basis-Tabelle-Samen'!J101,"-garden-to-go-lite-maltese.jpg")),
IF($C$1="Niederländisch - NL",HYPERLINK(CONCATENATE("https://www.saflax.de/0-WVK-Retail/Bilder-Pictures/SAFLAX-",'Basis-Tabelle-Samen'!N101,"-",'Basis-Tabelle-Samen'!J101,"-garden-to-go-lite-dutch.jpg")),
IF($C$1="Norwegisch - NO",HYPERLINK(CONCATENATE("https://www.saflax.de/0-WVK-Retail/Bilder-Pictures/SAFLAX-",'Basis-Tabelle-Samen'!N101,"-",'Basis-Tabelle-Samen'!J101,"-garden-to-go-lite-nowegian.jpg")),
IF($C$1="Polnisch - PL",HYPERLINK(CONCATENATE("https://www.saflax.de/0-WVK-Retail/Bilder-Pictures/SAFLAX-",'Basis-Tabelle-Samen'!N101,"-",'Basis-Tabelle-Samen'!J101,"-garden-to-go-lite-polish.jpg")),
IF($C$1="Portugiesisch - PT",HYPERLINK(CONCATENATE("https://www.saflax.de/0-WVK-Retail/Bilder-Pictures/SAFLAX-",'Basis-Tabelle-Samen'!N101,"-",'Basis-Tabelle-Samen'!J101,"-garden-to-go-lite-portuguese.jpg")),
IF($C$1="Rumänisch - RO",HYPERLINK(CONCATENATE("https://www.saflax.de/0-WVK-Retail/Bilder-Pictures/SAFLAX-",'Basis-Tabelle-Samen'!N101,"-",'Basis-Tabelle-Samen'!J101,"-garden-to-go-lite-romanian.jpg")),
IF($C$1="Schwedisch - SE",HYPERLINK(CONCATENATE("https://www.saflax.de/0-WVK-Retail/Bilder-Pictures/SAFLAX-",'Basis-Tabelle-Samen'!N101,"-",'Basis-Tabelle-Samen'!J101,"-garden-to-go-lite-swedish.jpg")),
IF($C$1="Slowakisch - SK",HYPERLINK(CONCATENATE("https://www.saflax.de/0-WVK-Retail/Bilder-Pictures/SAFLAX-",'Basis-Tabelle-Samen'!N101,"-",'Basis-Tabelle-Samen'!J101,"-garden-to-go-lite-slovak.jpg")),
IF($C$1="Slowenisch - SI",HYPERLINK(CONCATENATE("https://www.saflax.de/0-WVK-Retail/Bilder-Pictures/SAFLAX-",'Basis-Tabelle-Samen'!N101,"-",'Basis-Tabelle-Samen'!J101,"-garden-to-go-lite-slovenian.jpg")),
IF($C$1="Spanisch - ES",HYPERLINK(CONCATENATE("https://www.saflax.de/0-WVK-Retail/Bilder-Pictures/SAFLAX-",'Basis-Tabelle-Samen'!N101,"-",'Basis-Tabelle-Samen'!J101,"-garden-to-go-lite-spanish.jpg")),
IF($C$1="Tschechisch - CZ",HYPERLINK(CONCATENATE("https://www.saflax.de/0-WVK-Retail/Bilder-Pictures/SAFLAX-",'Basis-Tabelle-Samen'!N101,"-",'Basis-Tabelle-Samen'!J101,"-garden-to-go-lite-czech.jpg")),
IF($C$1="Türkisch - TR",HYPERLINK(CONCATENATE("https://www.saflax.de/0-WVK-Retail/Bilder-Pictures/SAFLAX-",'Basis-Tabelle-Samen'!N101,"-",'Basis-Tabelle-Samen'!J101,"-garden-to-go-lite-turkish.jpg")),
IF($C$1="Ungarisch - HU",HYPERLINK(CONCATENATE("https://www.saflax.de/0-WVK-Retail/Bilder-Pictures/SAFLAX-",'Basis-Tabelle-Samen'!N101,"-",'Basis-Tabelle-Samen'!J101,"-garden-to-go-lite-hungarian.jpg")),
" ACHTUNG")))))))))))))))))))))))))))))</f>
        <v>https://www.saflax.de/0-WVK-Retail/Bilder-Pictures/SAFLAX-83149-akebia-quinata-garden-to-go-lite-english.jpg</v>
      </c>
      <c r="AO6" s="330" t="str">
        <f>IF(J6&lt;1,"",
IF($C$1="Bulgarisch - BG",HYPERLINK(CONCATENATE("https://www.saflax.de/0-WVK-Retail/Bilder-Pictures/SAFLAX-",'Basis-Tabelle-Samen'!Q101,"-",'Basis-Tabelle-Samen'!J101,"-garden-to-go-bulgarian.jpg")),
IF($C$1="Dänisch - DK",HYPERLINK(CONCATENATE("https://www.saflax.de/0-WVK-Retail/Bilder-Pictures/SAFLAX-",'Basis-Tabelle-Samen'!Q101,"-",'Basis-Tabelle-Samen'!J101,"-garden-to-go-danish.jpg")),
IF($C$1="Deutsch - DE",HYPERLINK(CONCATENATE("https://www.saflax.de/0-WVK-Retail/Bilder-Pictures/SAFLAX-",'Basis-Tabelle-Samen'!Q101,"-",'Basis-Tabelle-Samen'!J101,"-garden-to-go-german.jpg")),
IF($C$1="Englisch - UK",HYPERLINK(CONCATENATE("https://www.saflax.de/0-WVK-Retail/Bilder-Pictures/SAFLAX-",'Basis-Tabelle-Samen'!Q101,"-",'Basis-Tabelle-Samen'!J101,"-garden-to-go-english.jpg")),
IF($C$1="Estnisch - EE",HYPERLINK(CONCATENATE("https://www.saflax.de/0-WVK-Retail/Bilder-Pictures/SAFLAX-",'Basis-Tabelle-Samen'!Q101,"-",'Basis-Tabelle-Samen'!J101,"-garden-to-go-estonian.jpg")),
IF($C$1="Finnisch - FI",HYPERLINK(CONCATENATE("https://www.saflax.de/0-WVK-Retail/Bilder-Pictures/SAFLAX-",'Basis-Tabelle-Samen'!Q101,"-",'Basis-Tabelle-Samen'!J101,"-garden-to-go-finnish.jpg")),
IF($C$1="Französisch - FR",HYPERLINK(CONCATENATE("https://www.saflax.de/0-WVK-Retail/Bilder-Pictures/SAFLAX-",'Basis-Tabelle-Samen'!Q101,"-",'Basis-Tabelle-Samen'!J101,"-garden-to-go-french.jpg")),
IF($C$1="Griechisch - GR",HYPERLINK(CONCATENATE("https://www.saflax.de/0-WVK-Retail/Bilder-Pictures/SAFLAX-",'Basis-Tabelle-Samen'!Q101,"-",'Basis-Tabelle-Samen'!J101,"-garden-to-go-greek.jpg")),
IF($C$1="Irisch - IE",HYPERLINK(CONCATENATE("https://www.saflax.de/0-WVK-Retail/Bilder-Pictures/SAFLAX-",'Basis-Tabelle-Samen'!Q101,"-",'Basis-Tabelle-Samen'!J101,"-garden-to-go-irish.jpg")),
IF($C$1="Isländisch - IS",HYPERLINK(CONCATENATE("https://www.saflax.de/0-WVK-Retail/Bilder-Pictures/SAFLAX-",'Basis-Tabelle-Samen'!Q101,"-",'Basis-Tabelle-Samen'!J101,"-garden-to-go-icelandic.jpg")),
IF($C$1="Italienisch - IT",HYPERLINK(CONCATENATE("https://www.saflax.de/0-WVK-Retail/Bilder-Pictures/SAFLAX-",'Basis-Tabelle-Samen'!Q101,"-",'Basis-Tabelle-Samen'!J101,"-garden-to-go-italian.jpg")),
IF($C$1="Japanisch - JP",HYPERLINK(CONCATENATE("https://www.saflax.de/0-WVK-Retail/Bilder-Pictures/SAFLAX-",'Basis-Tabelle-Samen'!Q101,"-",'Basis-Tabelle-Samen'!J101,"-garden-to-go-japanese.jpg")),
IF($C$1="Kroatisch - HR",HYPERLINK(CONCATENATE("https://www.saflax.de/0-WVK-Retail/Bilder-Pictures/SAFLAX-",'Basis-Tabelle-Samen'!Q101,"-",'Basis-Tabelle-Samen'!J101,"-garden-to-go-croatian.jpg")),
IF($C$1="Lettisch - LV",HYPERLINK(CONCATENATE("https://www.saflax.de/0-WVK-Retail/Bilder-Pictures/SAFLAX-",'Basis-Tabelle-Samen'!Q101,"-",'Basis-Tabelle-Samen'!J101,"-garden-to-go-latvian.jpg")),
IF($C$1="Litauisch - LT",HYPERLINK(CONCATENATE("https://www.saflax.de/0-WVK-Retail/Bilder-Pictures/SAFLAX-",'Basis-Tabelle-Samen'!Q101,"-",'Basis-Tabelle-Samen'!J101,"-garden-to-go-lithuanian.jpg")),
IF($C$1="Maltesisch - MT",HYPERLINK(CONCATENATE("https://www.saflax.de/0-WVK-Retail/Bilder-Pictures/SAFLAX-",'Basis-Tabelle-Samen'!Q101,"-",'Basis-Tabelle-Samen'!J101,"-garden-to-go-maltese.jpg")),
IF($C$1="Niederländisch - NL",HYPERLINK(CONCATENATE("https://www.saflax.de/0-WVK-Retail/Bilder-Pictures/SAFLAX-",'Basis-Tabelle-Samen'!Q101,"-",'Basis-Tabelle-Samen'!J101,"-garden-to-go-dutch.jpg")),
IF($C$1="Norwegisch - NO",HYPERLINK(CONCATENATE("https://www.saflax.de/0-WVK-Retail/Bilder-Pictures/SAFLAX-",'Basis-Tabelle-Samen'!Q101,"-",'Basis-Tabelle-Samen'!J101,"-garden-to-go-nowegian.jpg")),
IF($C$1="Polnisch - PL",HYPERLINK(CONCATENATE("https://www.saflax.de/0-WVK-Retail/Bilder-Pictures/SAFLAX-",'Basis-Tabelle-Samen'!Q101,"-",'Basis-Tabelle-Samen'!J101,"-garden-to-go-polish.jpg")),
IF($C$1="Portugiesisch - PT",HYPERLINK(CONCATENATE("https://www.saflax.de/0-WVK-Retail/Bilder-Pictures/SAFLAX-",'Basis-Tabelle-Samen'!Q101,"-",'Basis-Tabelle-Samen'!J101,"-garden-to-go-portuguese.jpg")),
IF($C$1="Rumänisch - RO",HYPERLINK(CONCATENATE("https://www.saflax.de/0-WVK-Retail/Bilder-Pictures/SAFLAX-",'Basis-Tabelle-Samen'!Q101,"-",'Basis-Tabelle-Samen'!J101,"-garden-to-go-romanian.jpg")),
IF($C$1="Schwedisch - SE",HYPERLINK(CONCATENATE("https://www.saflax.de/0-WVK-Retail/Bilder-Pictures/SAFLAX-",'Basis-Tabelle-Samen'!Q101,"-",'Basis-Tabelle-Samen'!J101,"-garden-to-go-swedish.jpg")),
IF($C$1="Slowakisch - SK",HYPERLINK(CONCATENATE("https://www.saflax.de/0-WVK-Retail/Bilder-Pictures/SAFLAX-",'Basis-Tabelle-Samen'!Q101,"-",'Basis-Tabelle-Samen'!J101,"-garden-to-go-slovak.jpg")),
IF($C$1="Slowenisch - SI",HYPERLINK(CONCATENATE("https://www.saflax.de/0-WVK-Retail/Bilder-Pictures/SAFLAX-",'Basis-Tabelle-Samen'!Q101,"-",'Basis-Tabelle-Samen'!J101,"-garden-to-go-slovenian.jpg")),
IF($C$1="Spanisch - ES",HYPERLINK(CONCATENATE("https://www.saflax.de/0-WVK-Retail/Bilder-Pictures/SAFLAX-",'Basis-Tabelle-Samen'!Q101,"-",'Basis-Tabelle-Samen'!J101,"-garden-to-go-spanish.jpg")),
IF($C$1="Tschechisch - CZ",HYPERLINK(CONCATENATE("https://www.saflax.de/0-WVK-Retail/Bilder-Pictures/SAFLAX-",'Basis-Tabelle-Samen'!Q101,"-",'Basis-Tabelle-Samen'!J101,"-garden-to-go-czech.jpg")),
IF($C$1="Türkisch - TR",HYPERLINK(CONCATENATE("https://www.saflax.de/0-WVK-Retail/Bilder-Pictures/SAFLAX-",'Basis-Tabelle-Samen'!Q101,"-",'Basis-Tabelle-Samen'!J101,"-garden-to-go-turkish.jpg")),
IF($C$1="Ungarisch - HU",HYPERLINK(CONCATENATE("https://www.saflax.de/0-WVK-Retail/Bilder-Pictures/SAFLAX-",'Basis-Tabelle-Samen'!Q101,"-",'Basis-Tabelle-Samen'!J101,"-garden-to-go-hungarian.jpg")),
" ACHTUNG")))))))))))))))))))))))))))))</f>
        <v>https://www.saflax.de/0-WVK-Retail/Bilder-Pictures/SAFLAX-53149-akebia-quinata-garden-to-go-english.jpg</v>
      </c>
      <c r="AP6" s="330" t="str">
        <f>IF(K6&lt;1,"",
IF($C$1="Bulgarisch - BG",HYPERLINK(CONCATENATE("https://www.saflax.de/0-WVK-Retail/Bilder-Pictures/SAFLAX-",'Basis-Tabelle-Samen'!T101,"-",'Basis-Tabelle-Samen'!J101,"-cultivation-set-bulgarian.jpg")),
IF($C$1="Dänisch - DK",HYPERLINK(CONCATENATE("https://www.saflax.de/0-WVK-Retail/Bilder-Pictures/SAFLAX-",'Basis-Tabelle-Samen'!T101,"-",'Basis-Tabelle-Samen'!J101,"-cultivation-set-danish.jpg")),
IF($C$1="Deutsch - DE",HYPERLINK(CONCATENATE("https://www.saflax.de/0-WVK-Retail/Bilder-Pictures/SAFLAX-",'Basis-Tabelle-Samen'!T101,"-",'Basis-Tabelle-Samen'!J101,"-cultivation-set-german.jpg")),
IF($C$1="Englisch - UK",HYPERLINK(CONCATENATE("https://www.saflax.de/0-WVK-Retail/Bilder-Pictures/SAFLAX-",'Basis-Tabelle-Samen'!T101,"-",'Basis-Tabelle-Samen'!J101,"-cultivation-set-english.jpg")),
IF($C$1="Estnisch - EE",HYPERLINK(CONCATENATE("https://www.saflax.de/0-WVK-Retail/Bilder-Pictures/SAFLAX-",'Basis-Tabelle-Samen'!T101,"-",'Basis-Tabelle-Samen'!J101,"-cultivation-set-estonian.jpg")),
IF($C$1="Finnisch - FI",HYPERLINK(CONCATENATE("https://www.saflax.de/0-WVK-Retail/Bilder-Pictures/SAFLAX-",'Basis-Tabelle-Samen'!T101,"-",'Basis-Tabelle-Samen'!J101,"-cultivation-set-finnish.jpg")),
IF($C$1="Französisch - FR",HYPERLINK(CONCATENATE("https://www.saflax.de/0-WVK-Retail/Bilder-Pictures/SAFLAX-",'Basis-Tabelle-Samen'!T101,"-",'Basis-Tabelle-Samen'!J101,"-cultivation-set-french.jpg")),
IF($C$1="Griechisch - GR",HYPERLINK(CONCATENATE("https://www.saflax.de/0-WVK-Retail/Bilder-Pictures/SAFLAX-",'Basis-Tabelle-Samen'!T101,"-",'Basis-Tabelle-Samen'!J101,"-cultivation-set-greek.jpg")),
IF($C$1="Irisch - IE",HYPERLINK(CONCATENATE("https://www.saflax.de/0-WVK-Retail/Bilder-Pictures/SAFLAX-",'Basis-Tabelle-Samen'!T101,"-",'Basis-Tabelle-Samen'!J101,"-cultivation-set-irish.jpg")),
IF($C$1="Isländisch - IS",HYPERLINK(CONCATENATE("https://www.saflax.de/0-WVK-Retail/Bilder-Pictures/SAFLAX-",'Basis-Tabelle-Samen'!T101,"-",'Basis-Tabelle-Samen'!J101,"-cultivation-set-icelandic.jpg")),
IF($C$1="Italienisch - IT",HYPERLINK(CONCATENATE("https://www.saflax.de/0-WVK-Retail/Bilder-Pictures/SAFLAX-",'Basis-Tabelle-Samen'!T101,"-",'Basis-Tabelle-Samen'!J101,"-cultivation-set-italian.jpg")),
IF($C$1="Japanisch - JP",HYPERLINK(CONCATENATE("https://www.saflax.de/0-WVK-Retail/Bilder-Pictures/SAFLAX-",'Basis-Tabelle-Samen'!T101,"-",'Basis-Tabelle-Samen'!J101,"-cultivation-set-japanese.jpg")),
IF($C$1="Kroatisch - HR",HYPERLINK(CONCATENATE("https://www.saflax.de/0-WVK-Retail/Bilder-Pictures/SAFLAX-",'Basis-Tabelle-Samen'!T101,"-",'Basis-Tabelle-Samen'!J101,"-cultivation-set-croatian.jpg")),
IF($C$1="Lettisch - LV",HYPERLINK(CONCATENATE("https://www.saflax.de/0-WVK-Retail/Bilder-Pictures/SAFLAX-",'Basis-Tabelle-Samen'!T101,"-",'Basis-Tabelle-Samen'!J101,"-cultivation-set-latvian.jpg")),
IF($C$1="Litauisch - LT",HYPERLINK(CONCATENATE("https://www.saflax.de/0-WVK-Retail/Bilder-Pictures/SAFLAX-",'Basis-Tabelle-Samen'!T101,"-",'Basis-Tabelle-Samen'!J101,"-cultivation-set-lithuanian.jpg")),
IF($C$1="Maltesisch - MT",HYPERLINK(CONCATENATE("https://www.saflax.de/0-WVK-Retail/Bilder-Pictures/SAFLAX-",'Basis-Tabelle-Samen'!T101,"-",'Basis-Tabelle-Samen'!J101,"-cultivation-set-maltese.jpg")),
IF($C$1="Niederländisch - NL",HYPERLINK(CONCATENATE("https://www.saflax.de/0-WVK-Retail/Bilder-Pictures/SAFLAX-",'Basis-Tabelle-Samen'!T101,"-",'Basis-Tabelle-Samen'!J101,"-cultivation-set-dutch.jpg")),
IF($C$1="Norwegisch - NO",HYPERLINK(CONCATENATE("https://www.saflax.de/0-WVK-Retail/Bilder-Pictures/SAFLAX-",'Basis-Tabelle-Samen'!T101,"-",'Basis-Tabelle-Samen'!J101,"-cultivation-set-nowegian.jpg")),
IF($C$1="Polnisch - PL",HYPERLINK(CONCATENATE("https://www.saflax.de/0-WVK-Retail/Bilder-Pictures/SAFLAX-",'Basis-Tabelle-Samen'!T101,"-",'Basis-Tabelle-Samen'!J101,"-cultivation-set-polish.jpg")),
IF($C$1="Portugiesisch - PT",HYPERLINK(CONCATENATE("https://www.saflax.de/0-WVK-Retail/Bilder-Pictures/SAFLAX-",'Basis-Tabelle-Samen'!T101,"-",'Basis-Tabelle-Samen'!J101,"-cultivation-set-portuguese.jpg")),
IF($C$1="Rumänisch - RO",HYPERLINK(CONCATENATE("https://www.saflax.de/0-WVK-Retail/Bilder-Pictures/SAFLAX-",'Basis-Tabelle-Samen'!T101,"-",'Basis-Tabelle-Samen'!J101,"-cultivation-set-romanian.jpg")),
IF($C$1="Schwedisch - SE",HYPERLINK(CONCATENATE("https://www.saflax.de/0-WVK-Retail/Bilder-Pictures/SAFLAX-",'Basis-Tabelle-Samen'!T101,"-",'Basis-Tabelle-Samen'!J101,"-cultivation-set-swedish.jpg")),
IF($C$1="Slowakisch - SK",HYPERLINK(CONCATENATE("https://www.saflax.de/0-WVK-Retail/Bilder-Pictures/SAFLAX-",'Basis-Tabelle-Samen'!T101,"-",'Basis-Tabelle-Samen'!J101,"-cultivation-set-slovak.jpg")),
IF($C$1="Slowenisch - SI",HYPERLINK(CONCATENATE("https://www.saflax.de/0-WVK-Retail/Bilder-Pictures/SAFLAX-",'Basis-Tabelle-Samen'!T101,"-",'Basis-Tabelle-Samen'!J101,"-cultivation-set-slovenian.jpg")),
IF($C$1="Spanisch - ES",HYPERLINK(CONCATENATE("https://www.saflax.de/0-WVK-Retail/Bilder-Pictures/SAFLAX-",'Basis-Tabelle-Samen'!T101,"-",'Basis-Tabelle-Samen'!J101,"-cultivation-set-spanish.jpg")),
IF($C$1="Tschechisch - CZ",HYPERLINK(CONCATENATE("https://www.saflax.de/0-WVK-Retail/Bilder-Pictures/SAFLAX-",'Basis-Tabelle-Samen'!T101,"-",'Basis-Tabelle-Samen'!J101,"-cultivation-set-czech.jpg")),
IF($C$1="Türkisch - TR",HYPERLINK(CONCATENATE("https://www.saflax.de/0-WVK-Retail/Bilder-Pictures/SAFLAX-",'Basis-Tabelle-Samen'!T101,"-",'Basis-Tabelle-Samen'!J101,"-cultivation-set-turkish.jpg")),
IF($C$1="Ungarisch - HU",HYPERLINK(CONCATENATE("https://www.saflax.de/0-WVK-Retail/Bilder-Pictures/SAFLAX-",'Basis-Tabelle-Samen'!T101,"-",'Basis-Tabelle-Samen'!J101,"-cultivation-set-hungarian.jpg")),
" ACHTUNG")))))))))))))))))))))))))))))</f>
        <v>https://www.saflax.de/0-WVK-Retail/Bilder-Pictures/SAFLAX-33149-akebia-quinata-cultivation-set-english.jpg</v>
      </c>
      <c r="AQ6" s="330" t="str">
        <f>IF(L6&lt;1,"",
IF($C$1="Bulgarisch - BG",HYPERLINK(CONCATENATE("https://www.saflax.de/0-WVK-Retail/Bilder-Pictures/SAFLAX-",'Basis-Tabelle-Samen'!W101,"-",'Basis-Tabelle-Samen'!J101,"-garden-in-the-bag-bulgarian.jpg")),
IF($C$1="Dänisch - DK",HYPERLINK(CONCATENATE("https://www.saflax.de/0-WVK-Retail/Bilder-Pictures/SAFLAX-",'Basis-Tabelle-Samen'!W101,"-",'Basis-Tabelle-Samen'!J101,"-garden-in-the-bag-danish.jpg")),
IF($C$1="Deutsch - DE",HYPERLINK(CONCATENATE("https://www.saflax.de/0-WVK-Retail/Bilder-Pictures/SAFLAX-",'Basis-Tabelle-Samen'!W101,"-",'Basis-Tabelle-Samen'!J101,"-garden-in-the-bag-german.jpg")),
IF($C$1="Englisch - UK",HYPERLINK(CONCATENATE("https://www.saflax.de/0-WVK-Retail/Bilder-Pictures/SAFLAX-",'Basis-Tabelle-Samen'!W101,"-",'Basis-Tabelle-Samen'!J101,"-garden-in-the-bag-english.jpg")),
IF($C$1="Estnisch - EE",HYPERLINK(CONCATENATE("https://www.saflax.de/0-WVK-Retail/Bilder-Pictures/SAFLAX-",'Basis-Tabelle-Samen'!W101,"-",'Basis-Tabelle-Samen'!J101,"-garden-in-the-bag-estonian.jpg")),
IF($C$1="Finnisch - FI",HYPERLINK(CONCATENATE("https://www.saflax.de/0-WVK-Retail/Bilder-Pictures/SAFLAX-",'Basis-Tabelle-Samen'!W101,"-",'Basis-Tabelle-Samen'!J101,"-garden-in-the-bag-finnish.jpg")),
IF($C$1="Französisch - FR",HYPERLINK(CONCATENATE("https://www.saflax.de/0-WVK-Retail/Bilder-Pictures/SAFLAX-",'Basis-Tabelle-Samen'!W101,"-",'Basis-Tabelle-Samen'!J101,"-garden-in-the-bag-french.jpg")),
IF($C$1="Griechisch - GR",HYPERLINK(CONCATENATE("https://www.saflax.de/0-WVK-Retail/Bilder-Pictures/SAFLAX-",'Basis-Tabelle-Samen'!W101,"-",'Basis-Tabelle-Samen'!J101,"-garden-in-the-bag-greek.jpg")),
IF($C$1="Irisch - IE",HYPERLINK(CONCATENATE("https://www.saflax.de/0-WVK-Retail/Bilder-Pictures/SAFLAX-",'Basis-Tabelle-Samen'!W101,"-",'Basis-Tabelle-Samen'!J101,"-garden-in-the-bag-irish.jpg")),
IF($C$1="Isländisch - IS",HYPERLINK(CONCATENATE("https://www.saflax.de/0-WVK-Retail/Bilder-Pictures/SAFLAX-",'Basis-Tabelle-Samen'!W101,"-",'Basis-Tabelle-Samen'!J101,"-garden-in-the-bag-icelandic.jpg")),
IF($C$1="Italienisch - IT",HYPERLINK(CONCATENATE("https://www.saflax.de/0-WVK-Retail/Bilder-Pictures/SAFLAX-",'Basis-Tabelle-Samen'!W101,"-",'Basis-Tabelle-Samen'!J101,"-garden-in-the-bag-italian.jpg")),
IF($C$1="Japanisch - JP",HYPERLINK(CONCATENATE("https://www.saflax.de/0-WVK-Retail/Bilder-Pictures/SAFLAX-",'Basis-Tabelle-Samen'!W101,"-",'Basis-Tabelle-Samen'!J101,"-garden-in-the-bag-japanese.jpg")),
IF($C$1="Kroatisch - HR",HYPERLINK(CONCATENATE("https://www.saflax.de/0-WVK-Retail/Bilder-Pictures/SAFLAX-",'Basis-Tabelle-Samen'!W101,"-",'Basis-Tabelle-Samen'!J101,"-garden-in-the-bag-croatian.jpg")),
IF($C$1="Lettisch - LV",HYPERLINK(CONCATENATE("https://www.saflax.de/0-WVK-Retail/Bilder-Pictures/SAFLAX-",'Basis-Tabelle-Samen'!W101,"-",'Basis-Tabelle-Samen'!J101,"-garden-in-the-bag-latvian.jpg")),
IF($C$1="Litauisch - LT",HYPERLINK(CONCATENATE("https://www.saflax.de/0-WVK-Retail/Bilder-Pictures/SAFLAX-",'Basis-Tabelle-Samen'!W101,"-",'Basis-Tabelle-Samen'!J101,"-garden-in-the-bag-lithuanian.jpg")),
IF($C$1="Maltesisch - MT",HYPERLINK(CONCATENATE("https://www.saflax.de/0-WVK-Retail/Bilder-Pictures/SAFLAX-",'Basis-Tabelle-Samen'!W101,"-",'Basis-Tabelle-Samen'!J101,"-garden-in-the-bag-maltese.jpg")),
IF($C$1="Niederländisch - NL",HYPERLINK(CONCATENATE("https://www.saflax.de/0-WVK-Retail/Bilder-Pictures/SAFLAX-",'Basis-Tabelle-Samen'!W101,"-",'Basis-Tabelle-Samen'!J101,"-garden-in-the-bag-dutch.jpg")),
IF($C$1="Norwegisch - NO",HYPERLINK(CONCATENATE("https://www.saflax.de/0-WVK-Retail/Bilder-Pictures/SAFLAX-",'Basis-Tabelle-Samen'!W101,"-",'Basis-Tabelle-Samen'!J101,"-garden-in-the-bag-nowegian.jpg")),
IF($C$1="Polnisch - PL",HYPERLINK(CONCATENATE("https://www.saflax.de/0-WVK-Retail/Bilder-Pictures/SAFLAX-",'Basis-Tabelle-Samen'!W101,"-",'Basis-Tabelle-Samen'!J101,"-garden-in-the-bag-polish.jpg")),
IF($C$1="Portugiesisch - PT",HYPERLINK(CONCATENATE("https://www.saflax.de/0-WVK-Retail/Bilder-Pictures/SAFLAX-",'Basis-Tabelle-Samen'!W101,"-",'Basis-Tabelle-Samen'!J101,"-garden-in-the-bag-portuguese.jpg")),
IF($C$1="Rumänisch - RO",HYPERLINK(CONCATENATE("https://www.saflax.de/0-WVK-Retail/Bilder-Pictures/SAFLAX-",'Basis-Tabelle-Samen'!W101,"-",'Basis-Tabelle-Samen'!J101,"-garden-in-the-bag-romanian.jpg")),
IF($C$1="Schwedisch - SE",HYPERLINK(CONCATENATE("https://www.saflax.de/0-WVK-Retail/Bilder-Pictures/SAFLAX-",'Basis-Tabelle-Samen'!W101,"-",'Basis-Tabelle-Samen'!J101,"-garden-in-the-bag-swedish.jpg")),
IF($C$1="Slowakisch - SK",HYPERLINK(CONCATENATE("https://www.saflax.de/0-WVK-Retail/Bilder-Pictures/SAFLAX-",'Basis-Tabelle-Samen'!W101,"-",'Basis-Tabelle-Samen'!J101,"-garden-in-the-bag-slovak.jpg")),
IF($C$1="Slowenisch - SI",HYPERLINK(CONCATENATE("https://www.saflax.de/0-WVK-Retail/Bilder-Pictures/SAFLAX-",'Basis-Tabelle-Samen'!W101,"-",'Basis-Tabelle-Samen'!J101,"-garden-in-the-bag-slovenian.jpg")),
IF($C$1="Spanisch - ES",HYPERLINK(CONCATENATE("https://www.saflax.de/0-WVK-Retail/Bilder-Pictures/SAFLAX-",'Basis-Tabelle-Samen'!W101,"-",'Basis-Tabelle-Samen'!J101,"-garden-in-the-bag-spanish.jpg")),
IF($C$1="Tschechisch - CZ",HYPERLINK(CONCATENATE("https://www.saflax.de/0-WVK-Retail/Bilder-Pictures/SAFLAX-",'Basis-Tabelle-Samen'!W101,"-",'Basis-Tabelle-Samen'!J101,"-garden-in-the-bag-czech.jpg")),
IF($C$1="Türkisch - TR",HYPERLINK(CONCATENATE("https://www.saflax.de/0-WVK-Retail/Bilder-Pictures/SAFLAX-",'Basis-Tabelle-Samen'!W101,"-",'Basis-Tabelle-Samen'!J101,"-garden-in-the-bag-turkish.jpg")),
IF($C$1="Ungarisch - HU",HYPERLINK(CONCATENATE("https://www.saflax.de/0-WVK-Retail/Bilder-Pictures/SAFLAX-",'Basis-Tabelle-Samen'!W101,"-",'Basis-Tabelle-Samen'!J101,"-garden-in-the-bag-hungarian.jpg")),
" ACHTUNG")))))))))))))))))))))))))))))</f>
        <v>https://www.saflax.de/0-WVK-Retail/Bilder-Pictures/SAFLAX-63149-akebia-quinata-garden-in-the-bag-english.jpg</v>
      </c>
    </row>
    <row r="7" spans="1:43" ht="17.100000000000001" customHeight="1" x14ac:dyDescent="0.2">
      <c r="A7" s="318" t="str">
        <f>IF('Basis-Tabelle-Samen'!A9="","",IF($C$1="Deutsch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7" s="319" t="str">
        <f>'Basis-Tabelle-Samen'!I9</f>
        <v>Albizia julibrissin</v>
      </c>
      <c r="C7" s="316" t="str">
        <f>IF($C$1="Bulgarisch - BG",'Basis-Tabelle-Samen'!Z9,
IF($C$1="Dänisch - DK",'Basis-Tabelle-Samen'!AA9,
IF($C$1="Deutsch - DE",'Basis-Tabelle-Samen'!AB9,
IF($C$1="Englisch - UK",'Basis-Tabelle-Samen'!AC9,
IF($C$1="Estnisch - EE",'Basis-Tabelle-Samen'!AD9,
IF($C$1="Finnisch - FI",'Basis-Tabelle-Samen'!AE9,
IF($C$1="Französisch - FR",'Basis-Tabelle-Samen'!AF9,
IF($C$1="Griechisch - GR",'Basis-Tabelle-Samen'!AG9,
IF($C$1="Irisch - IE",'Basis-Tabelle-Samen'!AH9,
IF($C$1="Isländisch - IS",'Basis-Tabelle-Samen'!AI9,
IF($C$1="Italienisch - IT",'Basis-Tabelle-Samen'!AJ9,
IF($C$1="Japanisch - JP",'Basis-Tabelle-Samen'!AK9,
IF($C$1="Kroatisch - HR",'Basis-Tabelle-Samen'!AL9,
IF($C$1="Lettisch - LV",'Basis-Tabelle-Samen'!AM9,
IF($C$1="Litauisch - LT",'Basis-Tabelle-Samen'!AN9,
IF($C$1="Maltesisch - MT",'Basis-Tabelle-Samen'!AO9,
IF($C$1="Niederländisch - NL",'Basis-Tabelle-Samen'!AP9,
IF($C$1="Norwegisch - NO",'Basis-Tabelle-Samen'!AQ9,
IF($C$1="Polnisch - PL",'Basis-Tabelle-Samen'!AR9,
IF($C$1="Portugiesisch - PT",'Basis-Tabelle-Samen'!AS9,
IF($C$1="Rumänisch - RO",'Basis-Tabelle-Samen'!AT9,
IF($C$1="Schwedisch - SE",'Basis-Tabelle-Samen'!AU9,
IF($C$1="Slowakisch - SK",'Basis-Tabelle-Samen'!AV9,
IF($C$1="Slowenisch - SI",'Basis-Tabelle-Samen'!AW9,
IF($C$1="Spanisch - ES",'Basis-Tabelle-Samen'!AX9,
IF($C$1="Tschechisch - CZ",'Basis-Tabelle-Samen'!AY9,
IF($C$1="Türkisch - TR",'Basis-Tabelle-Samen'!AZ9,
IF($C$1="Ungarisch - HU",'Basis-Tabelle-Samen'!BA9,
" ACHTUNG"))))))))))))))))))))))))))))</f>
        <v>Pinc Acacia</v>
      </c>
      <c r="D7" s="320">
        <f>'Basis-Tabelle-Samen'!F9</f>
        <v>50</v>
      </c>
      <c r="E7" s="321" t="str">
        <f>'Basis-Tabelle-Samen'!H9</f>
        <v>7 %</v>
      </c>
      <c r="F7" s="322" t="str">
        <f>IF('Basis-Tabelle-Samen'!G9="","",'Basis-Tabelle-Samen'!G9)</f>
        <v>01</v>
      </c>
      <c r="G7" s="320">
        <f>'Basis-Tabelle-Samen'!C9</f>
        <v>12323</v>
      </c>
      <c r="H7" s="323">
        <f>'Basis-Tabelle-Samen'!D9</f>
        <v>4055473123233</v>
      </c>
      <c r="I7" s="324">
        <f>'Basis-Tabelle-Samen'!E9</f>
        <v>1.85</v>
      </c>
      <c r="J7" s="325">
        <f t="shared" si="0"/>
        <v>12</v>
      </c>
      <c r="K7" s="326">
        <f>'Basis-Tabelle-Samen'!K9</f>
        <v>72323</v>
      </c>
      <c r="L7" s="323">
        <f>'Basis-Tabelle-Samen'!L9</f>
        <v>4055473723235</v>
      </c>
      <c r="M7" s="324">
        <f>'Basis-Tabelle-Samen'!M9</f>
        <v>2.4500000000000002</v>
      </c>
      <c r="N7" s="326">
        <f>IF(K7&lt;1,"",'3'!$I$15)</f>
        <v>15</v>
      </c>
      <c r="O7" s="327">
        <f>IF(K7&lt;1,"",'3'!$J$11)</f>
        <v>90</v>
      </c>
      <c r="P7" s="326">
        <f>'Basis-Tabelle-Samen'!N9</f>
        <v>82323</v>
      </c>
      <c r="Q7" s="323">
        <f>'Basis-Tabelle-Samen'!O9</f>
        <v>4055473823232</v>
      </c>
      <c r="R7" s="328">
        <f>'Basis-Tabelle-Samen'!P9</f>
        <v>3.75</v>
      </c>
      <c r="S7" s="326">
        <f>IF(R7&lt;1,"",'3'!$M$15)</f>
        <v>18</v>
      </c>
      <c r="T7" s="327">
        <f>IF(R7&lt;1,"",'3'!$N$11)</f>
        <v>72</v>
      </c>
      <c r="U7" s="326">
        <f>'Basis-Tabelle-Samen'!Q9</f>
        <v>52323</v>
      </c>
      <c r="V7" s="323">
        <f>'Basis-Tabelle-Samen'!R9</f>
        <v>4055473523231</v>
      </c>
      <c r="W7" s="324">
        <f>'Basis-Tabelle-Samen'!S9</f>
        <v>4.95</v>
      </c>
      <c r="X7" s="326">
        <f>IF(U7&lt;1,"",'3'!$Q$15)</f>
        <v>6</v>
      </c>
      <c r="Y7" s="327">
        <f>IF(U7&lt;1,"",'3'!$R$11)</f>
        <v>24</v>
      </c>
      <c r="Z7" s="326">
        <f>'Basis-Tabelle-Samen'!T9</f>
        <v>32323</v>
      </c>
      <c r="AA7" s="323">
        <f>'Basis-Tabelle-Samen'!U9</f>
        <v>4055473323237</v>
      </c>
      <c r="AB7" s="324">
        <f>'Basis-Tabelle-Samen'!V9</f>
        <v>6.75</v>
      </c>
      <c r="AC7" s="326">
        <f>IF(Z7&lt;1,"",'3'!$U$15)</f>
        <v>6</v>
      </c>
      <c r="AD7" s="327">
        <f>IF(Z7&lt;1,"",'3'!$V$11)</f>
        <v>24</v>
      </c>
      <c r="AE7" s="326">
        <f>'Basis-Tabelle-Samen'!W9</f>
        <v>62323</v>
      </c>
      <c r="AF7" s="323">
        <f>'Basis-Tabelle-Samen'!X9</f>
        <v>4055473623238</v>
      </c>
      <c r="AG7" s="324">
        <f>'Basis-Tabelle-Samen'!Y9</f>
        <v>2.95</v>
      </c>
      <c r="AH7" s="326">
        <f>IF(AE7&lt;1,"",'3'!$Y$15)</f>
        <v>8</v>
      </c>
      <c r="AI7" s="327">
        <f>IF(AE7&lt;1,"",'3'!$Z$11)</f>
        <v>64</v>
      </c>
      <c r="AJ7" s="329"/>
      <c r="AK7" s="316" t="str">
        <f>IF(G7&lt;1,"",
IF($C$1="Bulgarisch - BG",HYPERLINK(CONCATENATE("https://www.saflax.de/0-WVK-Retail/Bilder-Pictures/SAFLAX-",'Basis-Tabelle-Samen'!C9,"-",'Basis-Tabelle-Samen'!J9,"-seed-package-front-cr-bulgarian.jpg")),
IF($C$1="Dänisch - DK",HYPERLINK(CONCATENATE("https://www.saflax.de/0-WVK-Retail/Bilder-Pictures/SAFLAX-",'Basis-Tabelle-Samen'!C9,"-",'Basis-Tabelle-Samen'!J9,"-seed-package-front-cr-danish.jpg")),
IF($C$1="Deutsch - DE",HYPERLINK(CONCATENATE("https://www.saflax.de/0-WVK-Retail/Bilder-Pictures/SAFLAX-",'Basis-Tabelle-Samen'!C9,"-",'Basis-Tabelle-Samen'!J9,"-seed-package-front-cr-german.jpg")),
IF($C$1="Englisch - UK",HYPERLINK(CONCATENATE("https://www.saflax.de/0-WVK-Retail/Bilder-Pictures/SAFLAX-",'Basis-Tabelle-Samen'!C9,"-",'Basis-Tabelle-Samen'!J9,"-seed-package-front-cr-english.jpg")),
IF($C$1="Estnisch - EE",HYPERLINK(CONCATENATE("https://www.saflax.de/0-WVK-Retail/Bilder-Pictures/SAFLAX-",'Basis-Tabelle-Samen'!C9,"-",'Basis-Tabelle-Samen'!J9,"-seed-package-front-cr-estonian.jpg")),
IF($C$1="Finnisch - FI",HYPERLINK(CONCATENATE("https://www.saflax.de/0-WVK-Retail/Bilder-Pictures/SAFLAX-",'Basis-Tabelle-Samen'!C9,"-",'Basis-Tabelle-Samen'!J9,"-seed-package-front-cr-finnish.jpg")),
IF($C$1="Französisch - FR",HYPERLINK(CONCATENATE("https://www.saflax.de/0-WVK-Retail/Bilder-Pictures/SAFLAX-",'Basis-Tabelle-Samen'!C9,"-",'Basis-Tabelle-Samen'!J9,"-seed-package-front-cr-french.jpg")),
IF($C$1="Griechisch - GR",HYPERLINK(CONCATENATE("https://www.saflax.de/0-WVK-Retail/Bilder-Pictures/SAFLAX-",'Basis-Tabelle-Samen'!C9,"-",'Basis-Tabelle-Samen'!J9,"-seed-package-front-cr-greek.jpg")),
IF($C$1="Irisch - IE",HYPERLINK(CONCATENATE("https://www.saflax.de/0-WVK-Retail/Bilder-Pictures/SAFLAX-",'Basis-Tabelle-Samen'!C9,"-",'Basis-Tabelle-Samen'!J9,"-seed-package-front-cr-irish.jpg")),
IF($C$1="Isländisch - IS",HYPERLINK(CONCATENATE("https://www.saflax.de/0-WVK-Retail/Bilder-Pictures/SAFLAX-",'Basis-Tabelle-Samen'!C9,"-",'Basis-Tabelle-Samen'!J9,"-seed-package-front-cr-icelandic.jpg")),
IF($C$1="Italienisch - IT",HYPERLINK(CONCATENATE("https://www.saflax.de/0-WVK-Retail/Bilder-Pictures/SAFLAX-",'Basis-Tabelle-Samen'!C9,"-",'Basis-Tabelle-Samen'!J9,"-seed-package-front-cr-italian.jpg")),
IF($C$1="Japanisch - JP",HYPERLINK(CONCATENATE("https://www.saflax.de/0-WVK-Retail/Bilder-Pictures/SAFLAX-",'Basis-Tabelle-Samen'!C9,"-",'Basis-Tabelle-Samen'!J9,"-seed-package-front-cr-japanese.jpg")),
IF($C$1="Kroatisch - HR",HYPERLINK(CONCATENATE("https://www.saflax.de/0-WVK-Retail/Bilder-Pictures/SAFLAX-",'Basis-Tabelle-Samen'!C9,"-",'Basis-Tabelle-Samen'!J9,"-seed-package-front-cr-croatian.jpg")),
IF($C$1="Lettisch - LV",HYPERLINK(CONCATENATE("https://www.saflax.de/0-WVK-Retail/Bilder-Pictures/SAFLAX-",'Basis-Tabelle-Samen'!C9,"-",'Basis-Tabelle-Samen'!J9,"-seed-package-front-cr-latvian.jpg")),
IF($C$1="Litauisch - LT",HYPERLINK(CONCATENATE("https://www.saflax.de/0-WVK-Retail/Bilder-Pictures/SAFLAX-",'Basis-Tabelle-Samen'!C9,"-",'Basis-Tabelle-Samen'!J9,"-seed-package-front-cr-lithuanian.jpg")),
IF($C$1="Maltesisch - MT",HYPERLINK(CONCATENATE("https://www.saflax.de/0-WVK-Retail/Bilder-Pictures/SAFLAX-",'Basis-Tabelle-Samen'!C9,"-",'Basis-Tabelle-Samen'!J9,"-seed-package-front-cr-maltese.jpg")),
IF($C$1="Niederländisch - NL",HYPERLINK(CONCATENATE("https://www.saflax.de/0-WVK-Retail/Bilder-Pictures/SAFLAX-",'Basis-Tabelle-Samen'!C9,"-",'Basis-Tabelle-Samen'!J9,"-seed-package-front-cr-dutch.jpg")),
IF($C$1="Norwegisch - NO",HYPERLINK(CONCATENATE("https://www.saflax.de/0-WVK-Retail/Bilder-Pictures/SAFLAX-",'Basis-Tabelle-Samen'!C9,"-",'Basis-Tabelle-Samen'!J9,"-seed-package-front-cr-nowegian.jpg")),
IF($C$1="Polnisch - PL",HYPERLINK(CONCATENATE("https://www.saflax.de/0-WVK-Retail/Bilder-Pictures/SAFLAX-",'Basis-Tabelle-Samen'!C9,"-",'Basis-Tabelle-Samen'!J9,"-seed-package-front-cr-polish.jpg")),
IF($C$1="Portugiesisch - PT",HYPERLINK(CONCATENATE("https://www.saflax.de/0-WVK-Retail/Bilder-Pictures/SAFLAX-",'Basis-Tabelle-Samen'!C9,"-",'Basis-Tabelle-Samen'!J9,"-seed-package-front-cr-portuguese.jpg")),
IF($C$1="Rumänisch - RO",HYPERLINK(CONCATENATE("https://www.saflax.de/0-WVK-Retail/Bilder-Pictures/SAFLAX-",'Basis-Tabelle-Samen'!C9,"-",'Basis-Tabelle-Samen'!J9,"-seed-package-front-cr-romanian.jpg")),
IF($C$1="Schwedisch - SE",HYPERLINK(CONCATENATE("https://www.saflax.de/0-WVK-Retail/Bilder-Pictures/SAFLAX-",'Basis-Tabelle-Samen'!C9,"-",'Basis-Tabelle-Samen'!J9,"-seed-package-front-cr-swedish.jpg")),
IF($C$1="Slowakisch - SK",HYPERLINK(CONCATENATE("https://www.saflax.de/0-WVK-Retail/Bilder-Pictures/SAFLAX-",'Basis-Tabelle-Samen'!C9,"-",'Basis-Tabelle-Samen'!J9,"-seed-package-front-cr-slovak.jpg")),
IF($C$1="Slowenisch - SI",HYPERLINK(CONCATENATE("https://www.saflax.de/0-WVK-Retail/Bilder-Pictures/SAFLAX-",'Basis-Tabelle-Samen'!C9,"-",'Basis-Tabelle-Samen'!J9,"-seed-package-front-cr-slovenian.jpg")),
IF($C$1="Spanisch - ES",HYPERLINK(CONCATENATE("https://www.saflax.de/0-WVK-Retail/Bilder-Pictures/SAFLAX-",'Basis-Tabelle-Samen'!C9,"-",'Basis-Tabelle-Samen'!J9,"-seed-package-front-cr-spanish.jpg")),
IF($C$1="Tschechisch - CZ",HYPERLINK(CONCATENATE("https://www.saflax.de/0-WVK-Retail/Bilder-Pictures/SAFLAX-",'Basis-Tabelle-Samen'!C9,"-",'Basis-Tabelle-Samen'!J9,"-seed-package-front-cr-czech.jpg")),
IF($C$1="Türkisch - TR",HYPERLINK(CONCATENATE("https://www.saflax.de/0-WVK-Retail/Bilder-Pictures/SAFLAX-",'Basis-Tabelle-Samen'!C9,"-",'Basis-Tabelle-Samen'!J9,"-seed-package-front-cr-turkish.jpg")),
IF($C$1="Ungarisch - HU",HYPERLINK(CONCATENATE("https://www.saflax.de/0-WVK-Retail/Bilder-Pictures/SAFLAX-",'Basis-Tabelle-Samen'!C9,"-",'Basis-Tabelle-Samen'!J9,"-seed-package-front-cr-hungarian.jpg")),
" ACHTUNG")))))))))))))))))))))))))))))</f>
        <v>https://www.saflax.de/0-WVK-Retail/Bilder-Pictures/SAFLAX-12323-albizia-julibrissin-seed-package-front-cr-english.jpg</v>
      </c>
      <c r="AL7" s="330" t="str">
        <f>IF(G7&lt;1,"",
IF($C$1="Bulgarisch - BG",HYPERLINK(CONCATENATE("https://www.saflax.de/0-WVK-Retail/Bilder-Pictures/SAFLAX-",'Basis-Tabelle-Samen'!C9,"-",'Basis-Tabelle-Samen'!J9,"-seed-package-back-cr-bulgarian.jpg")),
IF($C$1="Dänisch - DK",HYPERLINK(CONCATENATE("https://www.saflax.de/0-WVK-Retail/Bilder-Pictures/SAFLAX-",'Basis-Tabelle-Samen'!C9,"-",'Basis-Tabelle-Samen'!J9,"-seed-package-back-cr-danish.jpg")),
IF($C$1="Deutsch - DE",HYPERLINK(CONCATENATE("https://www.saflax.de/0-WVK-Retail/Bilder-Pictures/SAFLAX-",'Basis-Tabelle-Samen'!C9,"-",'Basis-Tabelle-Samen'!J9,"-seed-package-back-cr-german.jpg")),
IF($C$1="Englisch - UK",HYPERLINK(CONCATENATE("https://www.saflax.de/0-WVK-Retail/Bilder-Pictures/SAFLAX-",'Basis-Tabelle-Samen'!C9,"-",'Basis-Tabelle-Samen'!J9,"-seed-package-back-cr-english.jpg")),
IF($C$1="Estnisch - EE",HYPERLINK(CONCATENATE("https://www.saflax.de/0-WVK-Retail/Bilder-Pictures/SAFLAX-",'Basis-Tabelle-Samen'!C9,"-",'Basis-Tabelle-Samen'!J9,"-seed-package-back-cr-estonian.jpg")),
IF($C$1="Finnisch - FI",HYPERLINK(CONCATENATE("https://www.saflax.de/0-WVK-Retail/Bilder-Pictures/SAFLAX-",'Basis-Tabelle-Samen'!C9,"-",'Basis-Tabelle-Samen'!J9,"-seed-package-back-cr-finnish.jpg")),
IF($C$1="Französisch - FR",HYPERLINK(CONCATENATE("https://www.saflax.de/0-WVK-Retail/Bilder-Pictures/SAFLAX-",'Basis-Tabelle-Samen'!C9,"-",'Basis-Tabelle-Samen'!J9,"-seed-package-back-cr-french.jpg")),
IF($C$1="Griechisch - GR",HYPERLINK(CONCATENATE("https://www.saflax.de/0-WVK-Retail/Bilder-Pictures/SAFLAX-",'Basis-Tabelle-Samen'!C9,"-",'Basis-Tabelle-Samen'!J9,"-seed-package-back-cr-greek.jpg")),
IF($C$1="Irisch - IE",HYPERLINK(CONCATENATE("https://www.saflax.de/0-WVK-Retail/Bilder-Pictures/SAFLAX-",'Basis-Tabelle-Samen'!C9,"-",'Basis-Tabelle-Samen'!J9,"-seed-package-back-cr-irish.jpg")),
IF($C$1="Isländisch - IS",HYPERLINK(CONCATENATE("https://www.saflax.de/0-WVK-Retail/Bilder-Pictures/SAFLAX-",'Basis-Tabelle-Samen'!C9,"-",'Basis-Tabelle-Samen'!J9,"-seed-package-back-cr-icelandic.jpg")),
IF($C$1="Italienisch - IT",HYPERLINK(CONCATENATE("https://www.saflax.de/0-WVK-Retail/Bilder-Pictures/SAFLAX-",'Basis-Tabelle-Samen'!C9,"-",'Basis-Tabelle-Samen'!J9,"-seed-package-back-cr-italian.jpg")),
IF($C$1="Japanisch - JP",HYPERLINK(CONCATENATE("https://www.saflax.de/0-WVK-Retail/Bilder-Pictures/SAFLAX-",'Basis-Tabelle-Samen'!C9,"-",'Basis-Tabelle-Samen'!J9,"-seed-package-back-cr-japanese.jpg")),
IF($C$1="Kroatisch - HR",HYPERLINK(CONCATENATE("https://www.saflax.de/0-WVK-Retail/Bilder-Pictures/SAFLAX-",'Basis-Tabelle-Samen'!C9,"-",'Basis-Tabelle-Samen'!J9,"-seed-package-back-cr-croatian.jpg")),
IF($C$1="Lettisch - LV",HYPERLINK(CONCATENATE("https://www.saflax.de/0-WVK-Retail/Bilder-Pictures/SAFLAX-",'Basis-Tabelle-Samen'!C9,"-",'Basis-Tabelle-Samen'!J9,"-seed-package-back-cr-latvian.jpg")),
IF($C$1="Litauisch - LT",HYPERLINK(CONCATENATE("https://www.saflax.de/0-WVK-Retail/Bilder-Pictures/SAFLAX-",'Basis-Tabelle-Samen'!C9,"-",'Basis-Tabelle-Samen'!J9,"-seed-package-back-cr-lithuanian.jpg")),
IF($C$1="Maltesisch - MT",HYPERLINK(CONCATENATE("https://www.saflax.de/0-WVK-Retail/Bilder-Pictures/SAFLAX-",'Basis-Tabelle-Samen'!C9,"-",'Basis-Tabelle-Samen'!J9,"-seed-package-back-cr-maltese.jpg")),
IF($C$1="Niederländisch - NL",HYPERLINK(CONCATENATE("https://www.saflax.de/0-WVK-Retail/Bilder-Pictures/SAFLAX-",'Basis-Tabelle-Samen'!C9,"-",'Basis-Tabelle-Samen'!J9,"-seed-package-back-cr-dutch.jpg")),
IF($C$1="Norwegisch - NO",HYPERLINK(CONCATENATE("https://www.saflax.de/0-WVK-Retail/Bilder-Pictures/SAFLAX-",'Basis-Tabelle-Samen'!C9,"-",'Basis-Tabelle-Samen'!J9,"-seed-package-back-cr-nowegian.jpg")),
IF($C$1="Polnisch - PL",HYPERLINK(CONCATENATE("https://www.saflax.de/0-WVK-Retail/Bilder-Pictures/SAFLAX-",'Basis-Tabelle-Samen'!C9,"-",'Basis-Tabelle-Samen'!J9,"-seed-package-back-cr-polish.jpg")),
IF($C$1="Portugiesisch - PT",HYPERLINK(CONCATENATE("https://www.saflax.de/0-WVK-Retail/Bilder-Pictures/SAFLAX-",'Basis-Tabelle-Samen'!C9,"-",'Basis-Tabelle-Samen'!J9,"-seed-package-back-cr-portuguese.jpg")),
IF($C$1="Rumänisch - RO",HYPERLINK(CONCATENATE("https://www.saflax.de/0-WVK-Retail/Bilder-Pictures/SAFLAX-",'Basis-Tabelle-Samen'!C9,"-",'Basis-Tabelle-Samen'!J9,"-seed-package-back-cr-romanian.jpg")),
IF($C$1="Schwedisch - SE",HYPERLINK(CONCATENATE("https://www.saflax.de/0-WVK-Retail/Bilder-Pictures/SAFLAX-",'Basis-Tabelle-Samen'!C9,"-",'Basis-Tabelle-Samen'!J9,"-seed-package-back-cr-swedish.jpg")),
IF($C$1="Slowakisch - SK",HYPERLINK(CONCATENATE("https://www.saflax.de/0-WVK-Retail/Bilder-Pictures/SAFLAX-",'Basis-Tabelle-Samen'!C9,"-",'Basis-Tabelle-Samen'!J9,"-seed-package-back-cr-slovak.jpg")),
IF($C$1="Slowenisch - SI",HYPERLINK(CONCATENATE("https://www.saflax.de/0-WVK-Retail/Bilder-Pictures/SAFLAX-",'Basis-Tabelle-Samen'!C9,"-",'Basis-Tabelle-Samen'!J9,"-seed-package-back-cr-slovenian.jpg")),
IF($C$1="Spanisch - ES",HYPERLINK(CONCATENATE("https://www.saflax.de/0-WVK-Retail/Bilder-Pictures/SAFLAX-",'Basis-Tabelle-Samen'!C9,"-",'Basis-Tabelle-Samen'!J9,"-seed-package-back-cr-spanish.jpg")),
IF($C$1="Tschechisch - CZ",HYPERLINK(CONCATENATE("https://www.saflax.de/0-WVK-Retail/Bilder-Pictures/SAFLAX-",'Basis-Tabelle-Samen'!C9,"-",'Basis-Tabelle-Samen'!J9,"-seed-package-back-cr-czech.jpg")),
IF($C$1="Türkisch - TR",HYPERLINK(CONCATENATE("https://www.saflax.de/0-WVK-Retail/Bilder-Pictures/SAFLAX-",'Basis-Tabelle-Samen'!C9,"-",'Basis-Tabelle-Samen'!J9,"-seed-package-back-cr-turkish.jpg")),
IF($C$1="Ungarisch - HU",HYPERLINK(CONCATENATE("https://www.saflax.de/0-WVK-Retail/Bilder-Pictures/SAFLAX-",'Basis-Tabelle-Samen'!C9,"-",'Basis-Tabelle-Samen'!J9,"-seed-package-back-cr-hungarian.jpg")),
" ACHTUNG")))))))))))))))))))))))))))))</f>
        <v>https://www.saflax.de/0-WVK-Retail/Bilder-Pictures/SAFLAX-12323-albizia-julibrissin-seed-package-back-cr-english.jpg</v>
      </c>
      <c r="AM7" s="330" t="str">
        <f>IF(H7&lt;1,"",
IF($C$1="Bulgarisch - BG",HYPERLINK(CONCATENATE("https://www.saflax.de/0-WVK-Retail/Bilder-Pictures/SAFLAX-",'Basis-Tabelle-Samen'!K9,"-",'Basis-Tabelle-Samen'!J9,"-garden-to-go-mini-bulgarian.jpg")),
IF($C$1="Dänisch - DK",HYPERLINK(CONCATENATE("https://www.saflax.de/0-WVK-Retail/Bilder-Pictures/SAFLAX-",'Basis-Tabelle-Samen'!K9,"-",'Basis-Tabelle-Samen'!J9,"-garden-to-go-mini-danish.jpg")),
IF($C$1="Deutsch - DE",HYPERLINK(CONCATENATE("https://www.saflax.de/0-WVK-Retail/Bilder-Pictures/SAFLAX-",'Basis-Tabelle-Samen'!K9,"-",'Basis-Tabelle-Samen'!J9,"-garden-to-go-mini-german.jpg")),
IF($C$1="Englisch - UK",HYPERLINK(CONCATENATE("https://www.saflax.de/0-WVK-Retail/Bilder-Pictures/SAFLAX-",'Basis-Tabelle-Samen'!K9,"-",'Basis-Tabelle-Samen'!J9,"-garden-to-go-mini-english.jpg")),
IF($C$1="Estnisch - EE",HYPERLINK(CONCATENATE("https://www.saflax.de/0-WVK-Retail/Bilder-Pictures/SAFLAX-",'Basis-Tabelle-Samen'!K9,"-",'Basis-Tabelle-Samen'!J9,"-garden-to-go-mini-estonian.jpg")),
IF($C$1="Finnisch - FI",HYPERLINK(CONCATENATE("https://www.saflax.de/0-WVK-Retail/Bilder-Pictures/SAFLAX-",'Basis-Tabelle-Samen'!K9,"-",'Basis-Tabelle-Samen'!J9,"-garden-to-go-mini-finnish.jpg")),
IF($C$1="Französisch - FR",HYPERLINK(CONCATENATE("https://www.saflax.de/0-WVK-Retail/Bilder-Pictures/SAFLAX-",'Basis-Tabelle-Samen'!K9,"-",'Basis-Tabelle-Samen'!J9,"-garden-to-go-mini-french.jpg")),
IF($C$1="Griechisch - GR",HYPERLINK(CONCATENATE("https://www.saflax.de/0-WVK-Retail/Bilder-Pictures/SAFLAX-",'Basis-Tabelle-Samen'!K9,"-",'Basis-Tabelle-Samen'!J9,"-garden-to-go-mini-greek.jpg")),
IF($C$1="Irisch - IE",HYPERLINK(CONCATENATE("https://www.saflax.de/0-WVK-Retail/Bilder-Pictures/SAFLAX-",'Basis-Tabelle-Samen'!K9,"-",'Basis-Tabelle-Samen'!J9,"-garden-to-go-mini-irish.jpg")),
IF($C$1="Isländisch - IS",HYPERLINK(CONCATENATE("https://www.saflax.de/0-WVK-Retail/Bilder-Pictures/SAFLAX-",'Basis-Tabelle-Samen'!K9,"-",'Basis-Tabelle-Samen'!J9,"-garden-to-go-mini-icelandic.jpg")),
IF($C$1="Italienisch - IT",HYPERLINK(CONCATENATE("https://www.saflax.de/0-WVK-Retail/Bilder-Pictures/SAFLAX-",'Basis-Tabelle-Samen'!K9,"-",'Basis-Tabelle-Samen'!J9,"-garden-to-go-mini-italian.jpg")),
IF($C$1="Japanisch - JP",HYPERLINK(CONCATENATE("https://www.saflax.de/0-WVK-Retail/Bilder-Pictures/SAFLAX-",'Basis-Tabelle-Samen'!K9,"-",'Basis-Tabelle-Samen'!J9,"-garden-to-go-mini-japanese.jpg")),
IF($C$1="Kroatisch - HR",HYPERLINK(CONCATENATE("https://www.saflax.de/0-WVK-Retail/Bilder-Pictures/SAFLAX-",'Basis-Tabelle-Samen'!K9,"-",'Basis-Tabelle-Samen'!J9,"-garden-to-go-mini-croatian.jpg")),
IF($C$1="Lettisch - LV",HYPERLINK(CONCATENATE("https://www.saflax.de/0-WVK-Retail/Bilder-Pictures/SAFLAX-",'Basis-Tabelle-Samen'!K9,"-",'Basis-Tabelle-Samen'!J9,"-garden-to-go-mini-latvian.jpg")),
IF($C$1="Litauisch - LT",HYPERLINK(CONCATENATE("https://www.saflax.de/0-WVK-Retail/Bilder-Pictures/SAFLAX-",'Basis-Tabelle-Samen'!K9,"-",'Basis-Tabelle-Samen'!J9,"-garden-to-go-mini-lithuanian.jpg")),
IF($C$1="Maltesisch - MT",HYPERLINK(CONCATENATE("https://www.saflax.de/0-WVK-Retail/Bilder-Pictures/SAFLAX-",'Basis-Tabelle-Samen'!K9,"-",'Basis-Tabelle-Samen'!J9,"-garden-to-go-mini-maltese.jpg")),
IF($C$1="Niederländisch - NL",HYPERLINK(CONCATENATE("https://www.saflax.de/0-WVK-Retail/Bilder-Pictures/SAFLAX-",'Basis-Tabelle-Samen'!K9,"-",'Basis-Tabelle-Samen'!J9,"-garden-to-go-mini-dutch.jpg")),
IF($C$1="Norwegisch - NO",HYPERLINK(CONCATENATE("https://www.saflax.de/0-WVK-Retail/Bilder-Pictures/SAFLAX-",'Basis-Tabelle-Samen'!K9,"-",'Basis-Tabelle-Samen'!J9,"-garden-to-go-mini-nowegian.jpg")),
IF($C$1="Polnisch - PL",HYPERLINK(CONCATENATE("https://www.saflax.de/0-WVK-Retail/Bilder-Pictures/SAFLAX-",'Basis-Tabelle-Samen'!K9,"-",'Basis-Tabelle-Samen'!J9,"-garden-to-go-mini-polish.jpg")),
IF($C$1="Portugiesisch - PT",HYPERLINK(CONCATENATE("https://www.saflax.de/0-WVK-Retail/Bilder-Pictures/SAFLAX-",'Basis-Tabelle-Samen'!K9,"-",'Basis-Tabelle-Samen'!J9,"-garden-to-go-mini-portuguese.jpg")),
IF($C$1="Rumänisch - RO",HYPERLINK(CONCATENATE("https://www.saflax.de/0-WVK-Retail/Bilder-Pictures/SAFLAX-",'Basis-Tabelle-Samen'!K9,"-",'Basis-Tabelle-Samen'!J9,"-garden-to-go-mini-romanian.jpg")),
IF($C$1="Schwedisch - SE",HYPERLINK(CONCATENATE("https://www.saflax.de/0-WVK-Retail/Bilder-Pictures/SAFLAX-",'Basis-Tabelle-Samen'!K9,"-",'Basis-Tabelle-Samen'!J9,"-garden-to-go-mini-swedish.jpg")),
IF($C$1="Slowakisch - SK",HYPERLINK(CONCATENATE("https://www.saflax.de/0-WVK-Retail/Bilder-Pictures/SAFLAX-",'Basis-Tabelle-Samen'!K9,"-",'Basis-Tabelle-Samen'!J9,"-garden-to-go-mini-slovak.jpg")),
IF($C$1="Slowenisch - SI",HYPERLINK(CONCATENATE("https://www.saflax.de/0-WVK-Retail/Bilder-Pictures/SAFLAX-",'Basis-Tabelle-Samen'!K9,"-",'Basis-Tabelle-Samen'!J9,"-garden-to-go-mini-slovenian.jpg")),
IF($C$1="Spanisch - ES",HYPERLINK(CONCATENATE("https://www.saflax.de/0-WVK-Retail/Bilder-Pictures/SAFLAX-",'Basis-Tabelle-Samen'!K9,"-",'Basis-Tabelle-Samen'!J9,"-garden-to-go-mini-spanish.jpg")),
IF($C$1="Tschechisch - CZ",HYPERLINK(CONCATENATE("https://www.saflax.de/0-WVK-Retail/Bilder-Pictures/SAFLAX-",'Basis-Tabelle-Samen'!K9,"-",'Basis-Tabelle-Samen'!J9,"-garden-to-go-mini-czech.jpg")),
IF($C$1="Türkisch - TR",HYPERLINK(CONCATENATE("https://www.saflax.de/0-WVK-Retail/Bilder-Pictures/SAFLAX-",'Basis-Tabelle-Samen'!K9,"-",'Basis-Tabelle-Samen'!J9,"-garden-to-go-mini-turkish.jpg")),
IF($C$1="Ungarisch - HU",HYPERLINK(CONCATENATE("https://www.saflax.de/0-WVK-Retail/Bilder-Pictures/SAFLAX-",'Basis-Tabelle-Samen'!K9,"-",'Basis-Tabelle-Samen'!J9,"-garden-to-go-mini-hungarian.jpg")),
" ACHTUNG")))))))))))))))))))))))))))))</f>
        <v>https://www.saflax.de/0-WVK-Retail/Bilder-Pictures/SAFLAX-72323-albizia-julibrissin-garden-to-go-mini-english.jpg</v>
      </c>
      <c r="AN7" s="330" t="str">
        <f>IF(I7&lt;1,"",
IF($C$1="Bulgarisch - BG",HYPERLINK(CONCATENATE("https://www.saflax.de/0-WVK-Retail/Bilder-Pictures/SAFLAX-",'Basis-Tabelle-Samen'!N9,"-",'Basis-Tabelle-Samen'!J9,"-garden-to-go-lite-bulgarian.jpg")),
IF($C$1="Dänisch - DK",HYPERLINK(CONCATENATE("https://www.saflax.de/0-WVK-Retail/Bilder-Pictures/SAFLAX-",'Basis-Tabelle-Samen'!N9,"-",'Basis-Tabelle-Samen'!J9,"-garden-to-go-lite-danish.jpg")),
IF($C$1="Deutsch - DE",HYPERLINK(CONCATENATE("https://www.saflax.de/0-WVK-Retail/Bilder-Pictures/SAFLAX-",'Basis-Tabelle-Samen'!N9,"-",'Basis-Tabelle-Samen'!J9,"-garden-to-go-lite-german.jpg")),
IF($C$1="Englisch - UK",HYPERLINK(CONCATENATE("https://www.saflax.de/0-WVK-Retail/Bilder-Pictures/SAFLAX-",'Basis-Tabelle-Samen'!N9,"-",'Basis-Tabelle-Samen'!J9,"-garden-to-go-lite-english.jpg")),
IF($C$1="Estnisch - EE",HYPERLINK(CONCATENATE("https://www.saflax.de/0-WVK-Retail/Bilder-Pictures/SAFLAX-",'Basis-Tabelle-Samen'!N9,"-",'Basis-Tabelle-Samen'!J9,"-garden-to-go-lite-estonian.jpg")),
IF($C$1="Finnisch - FI",HYPERLINK(CONCATENATE("https://www.saflax.de/0-WVK-Retail/Bilder-Pictures/SAFLAX-",'Basis-Tabelle-Samen'!N9,"-",'Basis-Tabelle-Samen'!J9,"-garden-to-go-lite-finnish.jpg")),
IF($C$1="Französisch - FR",HYPERLINK(CONCATENATE("https://www.saflax.de/0-WVK-Retail/Bilder-Pictures/SAFLAX-",'Basis-Tabelle-Samen'!N9,"-",'Basis-Tabelle-Samen'!J9,"-garden-to-go-lite-french.jpg")),
IF($C$1="Griechisch - GR",HYPERLINK(CONCATENATE("https://www.saflax.de/0-WVK-Retail/Bilder-Pictures/SAFLAX-",'Basis-Tabelle-Samen'!N9,"-",'Basis-Tabelle-Samen'!J9,"-garden-to-go-lite-greek.jpg")),
IF($C$1="Irisch - IE",HYPERLINK(CONCATENATE("https://www.saflax.de/0-WVK-Retail/Bilder-Pictures/SAFLAX-",'Basis-Tabelle-Samen'!N9,"-",'Basis-Tabelle-Samen'!J9,"-garden-to-go-lite-irish.jpg")),
IF($C$1="Isländisch - IS",HYPERLINK(CONCATENATE("https://www.saflax.de/0-WVK-Retail/Bilder-Pictures/SAFLAX-",'Basis-Tabelle-Samen'!N9,"-",'Basis-Tabelle-Samen'!J9,"-garden-to-go-lite-icelandic.jpg")),
IF($C$1="Italienisch - IT",HYPERLINK(CONCATENATE("https://www.saflax.de/0-WVK-Retail/Bilder-Pictures/SAFLAX-",'Basis-Tabelle-Samen'!N9,"-",'Basis-Tabelle-Samen'!J9,"-garden-to-go-lite-italian.jpg")),
IF($C$1="Japanisch - JP",HYPERLINK(CONCATENATE("https://www.saflax.de/0-WVK-Retail/Bilder-Pictures/SAFLAX-",'Basis-Tabelle-Samen'!N9,"-",'Basis-Tabelle-Samen'!J9,"-garden-to-go-lite-japanese.jpg")),
IF($C$1="Kroatisch - HR",HYPERLINK(CONCATENATE("https://www.saflax.de/0-WVK-Retail/Bilder-Pictures/SAFLAX-",'Basis-Tabelle-Samen'!N9,"-",'Basis-Tabelle-Samen'!J9,"-garden-to-go-lite-croatian.jpg")),
IF($C$1="Lettisch - LV",HYPERLINK(CONCATENATE("https://www.saflax.de/0-WVK-Retail/Bilder-Pictures/SAFLAX-",'Basis-Tabelle-Samen'!N9,"-",'Basis-Tabelle-Samen'!J9,"-garden-to-go-lite-latvian.jpg")),
IF($C$1="Litauisch - LT",HYPERLINK(CONCATENATE("https://www.saflax.de/0-WVK-Retail/Bilder-Pictures/SAFLAX-",'Basis-Tabelle-Samen'!N9,"-",'Basis-Tabelle-Samen'!J9,"-garden-to-go-lite-lithuanian.jpg")),
IF($C$1="Maltesisch - MT",HYPERLINK(CONCATENATE("https://www.saflax.de/0-WVK-Retail/Bilder-Pictures/SAFLAX-",'Basis-Tabelle-Samen'!N9,"-",'Basis-Tabelle-Samen'!J9,"-garden-to-go-lite-maltese.jpg")),
IF($C$1="Niederländisch - NL",HYPERLINK(CONCATENATE("https://www.saflax.de/0-WVK-Retail/Bilder-Pictures/SAFLAX-",'Basis-Tabelle-Samen'!N9,"-",'Basis-Tabelle-Samen'!J9,"-garden-to-go-lite-dutch.jpg")),
IF($C$1="Norwegisch - NO",HYPERLINK(CONCATENATE("https://www.saflax.de/0-WVK-Retail/Bilder-Pictures/SAFLAX-",'Basis-Tabelle-Samen'!N9,"-",'Basis-Tabelle-Samen'!J9,"-garden-to-go-lite-nowegian.jpg")),
IF($C$1="Polnisch - PL",HYPERLINK(CONCATENATE("https://www.saflax.de/0-WVK-Retail/Bilder-Pictures/SAFLAX-",'Basis-Tabelle-Samen'!N9,"-",'Basis-Tabelle-Samen'!J9,"-garden-to-go-lite-polish.jpg")),
IF($C$1="Portugiesisch - PT",HYPERLINK(CONCATENATE("https://www.saflax.de/0-WVK-Retail/Bilder-Pictures/SAFLAX-",'Basis-Tabelle-Samen'!N9,"-",'Basis-Tabelle-Samen'!J9,"-garden-to-go-lite-portuguese.jpg")),
IF($C$1="Rumänisch - RO",HYPERLINK(CONCATENATE("https://www.saflax.de/0-WVK-Retail/Bilder-Pictures/SAFLAX-",'Basis-Tabelle-Samen'!N9,"-",'Basis-Tabelle-Samen'!J9,"-garden-to-go-lite-romanian.jpg")),
IF($C$1="Schwedisch - SE",HYPERLINK(CONCATENATE("https://www.saflax.de/0-WVK-Retail/Bilder-Pictures/SAFLAX-",'Basis-Tabelle-Samen'!N9,"-",'Basis-Tabelle-Samen'!J9,"-garden-to-go-lite-swedish.jpg")),
IF($C$1="Slowakisch - SK",HYPERLINK(CONCATENATE("https://www.saflax.de/0-WVK-Retail/Bilder-Pictures/SAFLAX-",'Basis-Tabelle-Samen'!N9,"-",'Basis-Tabelle-Samen'!J9,"-garden-to-go-lite-slovak.jpg")),
IF($C$1="Slowenisch - SI",HYPERLINK(CONCATENATE("https://www.saflax.de/0-WVK-Retail/Bilder-Pictures/SAFLAX-",'Basis-Tabelle-Samen'!N9,"-",'Basis-Tabelle-Samen'!J9,"-garden-to-go-lite-slovenian.jpg")),
IF($C$1="Spanisch - ES",HYPERLINK(CONCATENATE("https://www.saflax.de/0-WVK-Retail/Bilder-Pictures/SAFLAX-",'Basis-Tabelle-Samen'!N9,"-",'Basis-Tabelle-Samen'!J9,"-garden-to-go-lite-spanish.jpg")),
IF($C$1="Tschechisch - CZ",HYPERLINK(CONCATENATE("https://www.saflax.de/0-WVK-Retail/Bilder-Pictures/SAFLAX-",'Basis-Tabelle-Samen'!N9,"-",'Basis-Tabelle-Samen'!J9,"-garden-to-go-lite-czech.jpg")),
IF($C$1="Türkisch - TR",HYPERLINK(CONCATENATE("https://www.saflax.de/0-WVK-Retail/Bilder-Pictures/SAFLAX-",'Basis-Tabelle-Samen'!N9,"-",'Basis-Tabelle-Samen'!J9,"-garden-to-go-lite-turkish.jpg")),
IF($C$1="Ungarisch - HU",HYPERLINK(CONCATENATE("https://www.saflax.de/0-WVK-Retail/Bilder-Pictures/SAFLAX-",'Basis-Tabelle-Samen'!N9,"-",'Basis-Tabelle-Samen'!J9,"-garden-to-go-lite-hungarian.jpg")),
" ACHTUNG")))))))))))))))))))))))))))))</f>
        <v>https://www.saflax.de/0-WVK-Retail/Bilder-Pictures/SAFLAX-82323-albizia-julibrissin-garden-to-go-lite-english.jpg</v>
      </c>
      <c r="AO7" s="330" t="str">
        <f>IF(J7&lt;1,"",
IF($C$1="Bulgarisch - BG",HYPERLINK(CONCATENATE("https://www.saflax.de/0-WVK-Retail/Bilder-Pictures/SAFLAX-",'Basis-Tabelle-Samen'!Q9,"-",'Basis-Tabelle-Samen'!J9,"-garden-to-go-bulgarian.jpg")),
IF($C$1="Dänisch - DK",HYPERLINK(CONCATENATE("https://www.saflax.de/0-WVK-Retail/Bilder-Pictures/SAFLAX-",'Basis-Tabelle-Samen'!Q9,"-",'Basis-Tabelle-Samen'!J9,"-garden-to-go-danish.jpg")),
IF($C$1="Deutsch - DE",HYPERLINK(CONCATENATE("https://www.saflax.de/0-WVK-Retail/Bilder-Pictures/SAFLAX-",'Basis-Tabelle-Samen'!Q9,"-",'Basis-Tabelle-Samen'!J9,"-garden-to-go-german.jpg")),
IF($C$1="Englisch - UK",HYPERLINK(CONCATENATE("https://www.saflax.de/0-WVK-Retail/Bilder-Pictures/SAFLAX-",'Basis-Tabelle-Samen'!Q9,"-",'Basis-Tabelle-Samen'!J9,"-garden-to-go-english.jpg")),
IF($C$1="Estnisch - EE",HYPERLINK(CONCATENATE("https://www.saflax.de/0-WVK-Retail/Bilder-Pictures/SAFLAX-",'Basis-Tabelle-Samen'!Q9,"-",'Basis-Tabelle-Samen'!J9,"-garden-to-go-estonian.jpg")),
IF($C$1="Finnisch - FI",HYPERLINK(CONCATENATE("https://www.saflax.de/0-WVK-Retail/Bilder-Pictures/SAFLAX-",'Basis-Tabelle-Samen'!Q9,"-",'Basis-Tabelle-Samen'!J9,"-garden-to-go-finnish.jpg")),
IF($C$1="Französisch - FR",HYPERLINK(CONCATENATE("https://www.saflax.de/0-WVK-Retail/Bilder-Pictures/SAFLAX-",'Basis-Tabelle-Samen'!Q9,"-",'Basis-Tabelle-Samen'!J9,"-garden-to-go-french.jpg")),
IF($C$1="Griechisch - GR",HYPERLINK(CONCATENATE("https://www.saflax.de/0-WVK-Retail/Bilder-Pictures/SAFLAX-",'Basis-Tabelle-Samen'!Q9,"-",'Basis-Tabelle-Samen'!J9,"-garden-to-go-greek.jpg")),
IF($C$1="Irisch - IE",HYPERLINK(CONCATENATE("https://www.saflax.de/0-WVK-Retail/Bilder-Pictures/SAFLAX-",'Basis-Tabelle-Samen'!Q9,"-",'Basis-Tabelle-Samen'!J9,"-garden-to-go-irish.jpg")),
IF($C$1="Isländisch - IS",HYPERLINK(CONCATENATE("https://www.saflax.de/0-WVK-Retail/Bilder-Pictures/SAFLAX-",'Basis-Tabelle-Samen'!Q9,"-",'Basis-Tabelle-Samen'!J9,"-garden-to-go-icelandic.jpg")),
IF($C$1="Italienisch - IT",HYPERLINK(CONCATENATE("https://www.saflax.de/0-WVK-Retail/Bilder-Pictures/SAFLAX-",'Basis-Tabelle-Samen'!Q9,"-",'Basis-Tabelle-Samen'!J9,"-garden-to-go-italian.jpg")),
IF($C$1="Japanisch - JP",HYPERLINK(CONCATENATE("https://www.saflax.de/0-WVK-Retail/Bilder-Pictures/SAFLAX-",'Basis-Tabelle-Samen'!Q9,"-",'Basis-Tabelle-Samen'!J9,"-garden-to-go-japanese.jpg")),
IF($C$1="Kroatisch - HR",HYPERLINK(CONCATENATE("https://www.saflax.de/0-WVK-Retail/Bilder-Pictures/SAFLAX-",'Basis-Tabelle-Samen'!Q9,"-",'Basis-Tabelle-Samen'!J9,"-garden-to-go-croatian.jpg")),
IF($C$1="Lettisch - LV",HYPERLINK(CONCATENATE("https://www.saflax.de/0-WVK-Retail/Bilder-Pictures/SAFLAX-",'Basis-Tabelle-Samen'!Q9,"-",'Basis-Tabelle-Samen'!J9,"-garden-to-go-latvian.jpg")),
IF($C$1="Litauisch - LT",HYPERLINK(CONCATENATE("https://www.saflax.de/0-WVK-Retail/Bilder-Pictures/SAFLAX-",'Basis-Tabelle-Samen'!Q9,"-",'Basis-Tabelle-Samen'!J9,"-garden-to-go-lithuanian.jpg")),
IF($C$1="Maltesisch - MT",HYPERLINK(CONCATENATE("https://www.saflax.de/0-WVK-Retail/Bilder-Pictures/SAFLAX-",'Basis-Tabelle-Samen'!Q9,"-",'Basis-Tabelle-Samen'!J9,"-garden-to-go-maltese.jpg")),
IF($C$1="Niederländisch - NL",HYPERLINK(CONCATENATE("https://www.saflax.de/0-WVK-Retail/Bilder-Pictures/SAFLAX-",'Basis-Tabelle-Samen'!Q9,"-",'Basis-Tabelle-Samen'!J9,"-garden-to-go-dutch.jpg")),
IF($C$1="Norwegisch - NO",HYPERLINK(CONCATENATE("https://www.saflax.de/0-WVK-Retail/Bilder-Pictures/SAFLAX-",'Basis-Tabelle-Samen'!Q9,"-",'Basis-Tabelle-Samen'!J9,"-garden-to-go-nowegian.jpg")),
IF($C$1="Polnisch - PL",HYPERLINK(CONCATENATE("https://www.saflax.de/0-WVK-Retail/Bilder-Pictures/SAFLAX-",'Basis-Tabelle-Samen'!Q9,"-",'Basis-Tabelle-Samen'!J9,"-garden-to-go-polish.jpg")),
IF($C$1="Portugiesisch - PT",HYPERLINK(CONCATENATE("https://www.saflax.de/0-WVK-Retail/Bilder-Pictures/SAFLAX-",'Basis-Tabelle-Samen'!Q9,"-",'Basis-Tabelle-Samen'!J9,"-garden-to-go-portuguese.jpg")),
IF($C$1="Rumänisch - RO",HYPERLINK(CONCATENATE("https://www.saflax.de/0-WVK-Retail/Bilder-Pictures/SAFLAX-",'Basis-Tabelle-Samen'!Q9,"-",'Basis-Tabelle-Samen'!J9,"-garden-to-go-romanian.jpg")),
IF($C$1="Schwedisch - SE",HYPERLINK(CONCATENATE("https://www.saflax.de/0-WVK-Retail/Bilder-Pictures/SAFLAX-",'Basis-Tabelle-Samen'!Q9,"-",'Basis-Tabelle-Samen'!J9,"-garden-to-go-swedish.jpg")),
IF($C$1="Slowakisch - SK",HYPERLINK(CONCATENATE("https://www.saflax.de/0-WVK-Retail/Bilder-Pictures/SAFLAX-",'Basis-Tabelle-Samen'!Q9,"-",'Basis-Tabelle-Samen'!J9,"-garden-to-go-slovak.jpg")),
IF($C$1="Slowenisch - SI",HYPERLINK(CONCATENATE("https://www.saflax.de/0-WVK-Retail/Bilder-Pictures/SAFLAX-",'Basis-Tabelle-Samen'!Q9,"-",'Basis-Tabelle-Samen'!J9,"-garden-to-go-slovenian.jpg")),
IF($C$1="Spanisch - ES",HYPERLINK(CONCATENATE("https://www.saflax.de/0-WVK-Retail/Bilder-Pictures/SAFLAX-",'Basis-Tabelle-Samen'!Q9,"-",'Basis-Tabelle-Samen'!J9,"-garden-to-go-spanish.jpg")),
IF($C$1="Tschechisch - CZ",HYPERLINK(CONCATENATE("https://www.saflax.de/0-WVK-Retail/Bilder-Pictures/SAFLAX-",'Basis-Tabelle-Samen'!Q9,"-",'Basis-Tabelle-Samen'!J9,"-garden-to-go-czech.jpg")),
IF($C$1="Türkisch - TR",HYPERLINK(CONCATENATE("https://www.saflax.de/0-WVK-Retail/Bilder-Pictures/SAFLAX-",'Basis-Tabelle-Samen'!Q9,"-",'Basis-Tabelle-Samen'!J9,"-garden-to-go-turkish.jpg")),
IF($C$1="Ungarisch - HU",HYPERLINK(CONCATENATE("https://www.saflax.de/0-WVK-Retail/Bilder-Pictures/SAFLAX-",'Basis-Tabelle-Samen'!Q9,"-",'Basis-Tabelle-Samen'!J9,"-garden-to-go-hungarian.jpg")),
" ACHTUNG")))))))))))))))))))))))))))))</f>
        <v>https://www.saflax.de/0-WVK-Retail/Bilder-Pictures/SAFLAX-52323-albizia-julibrissin-garden-to-go-english.jpg</v>
      </c>
      <c r="AP7" s="330" t="str">
        <f>IF(K7&lt;1,"",
IF($C$1="Bulgarisch - BG",HYPERLINK(CONCATENATE("https://www.saflax.de/0-WVK-Retail/Bilder-Pictures/SAFLAX-",'Basis-Tabelle-Samen'!T9,"-",'Basis-Tabelle-Samen'!J9,"-cultivation-set-bulgarian.jpg")),
IF($C$1="Dänisch - DK",HYPERLINK(CONCATENATE("https://www.saflax.de/0-WVK-Retail/Bilder-Pictures/SAFLAX-",'Basis-Tabelle-Samen'!T9,"-",'Basis-Tabelle-Samen'!J9,"-cultivation-set-danish.jpg")),
IF($C$1="Deutsch - DE",HYPERLINK(CONCATENATE("https://www.saflax.de/0-WVK-Retail/Bilder-Pictures/SAFLAX-",'Basis-Tabelle-Samen'!T9,"-",'Basis-Tabelle-Samen'!J9,"-cultivation-set-german.jpg")),
IF($C$1="Englisch - UK",HYPERLINK(CONCATENATE("https://www.saflax.de/0-WVK-Retail/Bilder-Pictures/SAFLAX-",'Basis-Tabelle-Samen'!T9,"-",'Basis-Tabelle-Samen'!J9,"-cultivation-set-english.jpg")),
IF($C$1="Estnisch - EE",HYPERLINK(CONCATENATE("https://www.saflax.de/0-WVK-Retail/Bilder-Pictures/SAFLAX-",'Basis-Tabelle-Samen'!T9,"-",'Basis-Tabelle-Samen'!J9,"-cultivation-set-estonian.jpg")),
IF($C$1="Finnisch - FI",HYPERLINK(CONCATENATE("https://www.saflax.de/0-WVK-Retail/Bilder-Pictures/SAFLAX-",'Basis-Tabelle-Samen'!T9,"-",'Basis-Tabelle-Samen'!J9,"-cultivation-set-finnish.jpg")),
IF($C$1="Französisch - FR",HYPERLINK(CONCATENATE("https://www.saflax.de/0-WVK-Retail/Bilder-Pictures/SAFLAX-",'Basis-Tabelle-Samen'!T9,"-",'Basis-Tabelle-Samen'!J9,"-cultivation-set-french.jpg")),
IF($C$1="Griechisch - GR",HYPERLINK(CONCATENATE("https://www.saflax.de/0-WVK-Retail/Bilder-Pictures/SAFLAX-",'Basis-Tabelle-Samen'!T9,"-",'Basis-Tabelle-Samen'!J9,"-cultivation-set-greek.jpg")),
IF($C$1="Irisch - IE",HYPERLINK(CONCATENATE("https://www.saflax.de/0-WVK-Retail/Bilder-Pictures/SAFLAX-",'Basis-Tabelle-Samen'!T9,"-",'Basis-Tabelle-Samen'!J9,"-cultivation-set-irish.jpg")),
IF($C$1="Isländisch - IS",HYPERLINK(CONCATENATE("https://www.saflax.de/0-WVK-Retail/Bilder-Pictures/SAFLAX-",'Basis-Tabelle-Samen'!T9,"-",'Basis-Tabelle-Samen'!J9,"-cultivation-set-icelandic.jpg")),
IF($C$1="Italienisch - IT",HYPERLINK(CONCATENATE("https://www.saflax.de/0-WVK-Retail/Bilder-Pictures/SAFLAX-",'Basis-Tabelle-Samen'!T9,"-",'Basis-Tabelle-Samen'!J9,"-cultivation-set-italian.jpg")),
IF($C$1="Japanisch - JP",HYPERLINK(CONCATENATE("https://www.saflax.de/0-WVK-Retail/Bilder-Pictures/SAFLAX-",'Basis-Tabelle-Samen'!T9,"-",'Basis-Tabelle-Samen'!J9,"-cultivation-set-japanese.jpg")),
IF($C$1="Kroatisch - HR",HYPERLINK(CONCATENATE("https://www.saflax.de/0-WVK-Retail/Bilder-Pictures/SAFLAX-",'Basis-Tabelle-Samen'!T9,"-",'Basis-Tabelle-Samen'!J9,"-cultivation-set-croatian.jpg")),
IF($C$1="Lettisch - LV",HYPERLINK(CONCATENATE("https://www.saflax.de/0-WVK-Retail/Bilder-Pictures/SAFLAX-",'Basis-Tabelle-Samen'!T9,"-",'Basis-Tabelle-Samen'!J9,"-cultivation-set-latvian.jpg")),
IF($C$1="Litauisch - LT",HYPERLINK(CONCATENATE("https://www.saflax.de/0-WVK-Retail/Bilder-Pictures/SAFLAX-",'Basis-Tabelle-Samen'!T9,"-",'Basis-Tabelle-Samen'!J9,"-cultivation-set-lithuanian.jpg")),
IF($C$1="Maltesisch - MT",HYPERLINK(CONCATENATE("https://www.saflax.de/0-WVK-Retail/Bilder-Pictures/SAFLAX-",'Basis-Tabelle-Samen'!T9,"-",'Basis-Tabelle-Samen'!J9,"-cultivation-set-maltese.jpg")),
IF($C$1="Niederländisch - NL",HYPERLINK(CONCATENATE("https://www.saflax.de/0-WVK-Retail/Bilder-Pictures/SAFLAX-",'Basis-Tabelle-Samen'!T9,"-",'Basis-Tabelle-Samen'!J9,"-cultivation-set-dutch.jpg")),
IF($C$1="Norwegisch - NO",HYPERLINK(CONCATENATE("https://www.saflax.de/0-WVK-Retail/Bilder-Pictures/SAFLAX-",'Basis-Tabelle-Samen'!T9,"-",'Basis-Tabelle-Samen'!J9,"-cultivation-set-nowegian.jpg")),
IF($C$1="Polnisch - PL",HYPERLINK(CONCATENATE("https://www.saflax.de/0-WVK-Retail/Bilder-Pictures/SAFLAX-",'Basis-Tabelle-Samen'!T9,"-",'Basis-Tabelle-Samen'!J9,"-cultivation-set-polish.jpg")),
IF($C$1="Portugiesisch - PT",HYPERLINK(CONCATENATE("https://www.saflax.de/0-WVK-Retail/Bilder-Pictures/SAFLAX-",'Basis-Tabelle-Samen'!T9,"-",'Basis-Tabelle-Samen'!J9,"-cultivation-set-portuguese.jpg")),
IF($C$1="Rumänisch - RO",HYPERLINK(CONCATENATE("https://www.saflax.de/0-WVK-Retail/Bilder-Pictures/SAFLAX-",'Basis-Tabelle-Samen'!T9,"-",'Basis-Tabelle-Samen'!J9,"-cultivation-set-romanian.jpg")),
IF($C$1="Schwedisch - SE",HYPERLINK(CONCATENATE("https://www.saflax.de/0-WVK-Retail/Bilder-Pictures/SAFLAX-",'Basis-Tabelle-Samen'!T9,"-",'Basis-Tabelle-Samen'!J9,"-cultivation-set-swedish.jpg")),
IF($C$1="Slowakisch - SK",HYPERLINK(CONCATENATE("https://www.saflax.de/0-WVK-Retail/Bilder-Pictures/SAFLAX-",'Basis-Tabelle-Samen'!T9,"-",'Basis-Tabelle-Samen'!J9,"-cultivation-set-slovak.jpg")),
IF($C$1="Slowenisch - SI",HYPERLINK(CONCATENATE("https://www.saflax.de/0-WVK-Retail/Bilder-Pictures/SAFLAX-",'Basis-Tabelle-Samen'!T9,"-",'Basis-Tabelle-Samen'!J9,"-cultivation-set-slovenian.jpg")),
IF($C$1="Spanisch - ES",HYPERLINK(CONCATENATE("https://www.saflax.de/0-WVK-Retail/Bilder-Pictures/SAFLAX-",'Basis-Tabelle-Samen'!T9,"-",'Basis-Tabelle-Samen'!J9,"-cultivation-set-spanish.jpg")),
IF($C$1="Tschechisch - CZ",HYPERLINK(CONCATENATE("https://www.saflax.de/0-WVK-Retail/Bilder-Pictures/SAFLAX-",'Basis-Tabelle-Samen'!T9,"-",'Basis-Tabelle-Samen'!J9,"-cultivation-set-czech.jpg")),
IF($C$1="Türkisch - TR",HYPERLINK(CONCATENATE("https://www.saflax.de/0-WVK-Retail/Bilder-Pictures/SAFLAX-",'Basis-Tabelle-Samen'!T9,"-",'Basis-Tabelle-Samen'!J9,"-cultivation-set-turkish.jpg")),
IF($C$1="Ungarisch - HU",HYPERLINK(CONCATENATE("https://www.saflax.de/0-WVK-Retail/Bilder-Pictures/SAFLAX-",'Basis-Tabelle-Samen'!T9,"-",'Basis-Tabelle-Samen'!J9,"-cultivation-set-hungarian.jpg")),
" ACHTUNG")))))))))))))))))))))))))))))</f>
        <v>https://www.saflax.de/0-WVK-Retail/Bilder-Pictures/SAFLAX-32323-albizia-julibrissin-cultivation-set-english.jpg</v>
      </c>
      <c r="AQ7" s="330" t="str">
        <f>IF(L7&lt;1,"",
IF($C$1="Bulgarisch - BG",HYPERLINK(CONCATENATE("https://www.saflax.de/0-WVK-Retail/Bilder-Pictures/SAFLAX-",'Basis-Tabelle-Samen'!W9,"-",'Basis-Tabelle-Samen'!J9,"-garden-in-the-bag-bulgarian.jpg")),
IF($C$1="Dänisch - DK",HYPERLINK(CONCATENATE("https://www.saflax.de/0-WVK-Retail/Bilder-Pictures/SAFLAX-",'Basis-Tabelle-Samen'!W9,"-",'Basis-Tabelle-Samen'!J9,"-garden-in-the-bag-danish.jpg")),
IF($C$1="Deutsch - DE",HYPERLINK(CONCATENATE("https://www.saflax.de/0-WVK-Retail/Bilder-Pictures/SAFLAX-",'Basis-Tabelle-Samen'!W9,"-",'Basis-Tabelle-Samen'!J9,"-garden-in-the-bag-german.jpg")),
IF($C$1="Englisch - UK",HYPERLINK(CONCATENATE("https://www.saflax.de/0-WVK-Retail/Bilder-Pictures/SAFLAX-",'Basis-Tabelle-Samen'!W9,"-",'Basis-Tabelle-Samen'!J9,"-garden-in-the-bag-english.jpg")),
IF($C$1="Estnisch - EE",HYPERLINK(CONCATENATE("https://www.saflax.de/0-WVK-Retail/Bilder-Pictures/SAFLAX-",'Basis-Tabelle-Samen'!W9,"-",'Basis-Tabelle-Samen'!J9,"-garden-in-the-bag-estonian.jpg")),
IF($C$1="Finnisch - FI",HYPERLINK(CONCATENATE("https://www.saflax.de/0-WVK-Retail/Bilder-Pictures/SAFLAX-",'Basis-Tabelle-Samen'!W9,"-",'Basis-Tabelle-Samen'!J9,"-garden-in-the-bag-finnish.jpg")),
IF($C$1="Französisch - FR",HYPERLINK(CONCATENATE("https://www.saflax.de/0-WVK-Retail/Bilder-Pictures/SAFLAX-",'Basis-Tabelle-Samen'!W9,"-",'Basis-Tabelle-Samen'!J9,"-garden-in-the-bag-french.jpg")),
IF($C$1="Griechisch - GR",HYPERLINK(CONCATENATE("https://www.saflax.de/0-WVK-Retail/Bilder-Pictures/SAFLAX-",'Basis-Tabelle-Samen'!W9,"-",'Basis-Tabelle-Samen'!J9,"-garden-in-the-bag-greek.jpg")),
IF($C$1="Irisch - IE",HYPERLINK(CONCATENATE("https://www.saflax.de/0-WVK-Retail/Bilder-Pictures/SAFLAX-",'Basis-Tabelle-Samen'!W9,"-",'Basis-Tabelle-Samen'!J9,"-garden-in-the-bag-irish.jpg")),
IF($C$1="Isländisch - IS",HYPERLINK(CONCATENATE("https://www.saflax.de/0-WVK-Retail/Bilder-Pictures/SAFLAX-",'Basis-Tabelle-Samen'!W9,"-",'Basis-Tabelle-Samen'!J9,"-garden-in-the-bag-icelandic.jpg")),
IF($C$1="Italienisch - IT",HYPERLINK(CONCATENATE("https://www.saflax.de/0-WVK-Retail/Bilder-Pictures/SAFLAX-",'Basis-Tabelle-Samen'!W9,"-",'Basis-Tabelle-Samen'!J9,"-garden-in-the-bag-italian.jpg")),
IF($C$1="Japanisch - JP",HYPERLINK(CONCATENATE("https://www.saflax.de/0-WVK-Retail/Bilder-Pictures/SAFLAX-",'Basis-Tabelle-Samen'!W9,"-",'Basis-Tabelle-Samen'!J9,"-garden-in-the-bag-japanese.jpg")),
IF($C$1="Kroatisch - HR",HYPERLINK(CONCATENATE("https://www.saflax.de/0-WVK-Retail/Bilder-Pictures/SAFLAX-",'Basis-Tabelle-Samen'!W9,"-",'Basis-Tabelle-Samen'!J9,"-garden-in-the-bag-croatian.jpg")),
IF($C$1="Lettisch - LV",HYPERLINK(CONCATENATE("https://www.saflax.de/0-WVK-Retail/Bilder-Pictures/SAFLAX-",'Basis-Tabelle-Samen'!W9,"-",'Basis-Tabelle-Samen'!J9,"-garden-in-the-bag-latvian.jpg")),
IF($C$1="Litauisch - LT",HYPERLINK(CONCATENATE("https://www.saflax.de/0-WVK-Retail/Bilder-Pictures/SAFLAX-",'Basis-Tabelle-Samen'!W9,"-",'Basis-Tabelle-Samen'!J9,"-garden-in-the-bag-lithuanian.jpg")),
IF($C$1="Maltesisch - MT",HYPERLINK(CONCATENATE("https://www.saflax.de/0-WVK-Retail/Bilder-Pictures/SAFLAX-",'Basis-Tabelle-Samen'!W9,"-",'Basis-Tabelle-Samen'!J9,"-garden-in-the-bag-maltese.jpg")),
IF($C$1="Niederländisch - NL",HYPERLINK(CONCATENATE("https://www.saflax.de/0-WVK-Retail/Bilder-Pictures/SAFLAX-",'Basis-Tabelle-Samen'!W9,"-",'Basis-Tabelle-Samen'!J9,"-garden-in-the-bag-dutch.jpg")),
IF($C$1="Norwegisch - NO",HYPERLINK(CONCATENATE("https://www.saflax.de/0-WVK-Retail/Bilder-Pictures/SAFLAX-",'Basis-Tabelle-Samen'!W9,"-",'Basis-Tabelle-Samen'!J9,"-garden-in-the-bag-nowegian.jpg")),
IF($C$1="Polnisch - PL",HYPERLINK(CONCATENATE("https://www.saflax.de/0-WVK-Retail/Bilder-Pictures/SAFLAX-",'Basis-Tabelle-Samen'!W9,"-",'Basis-Tabelle-Samen'!J9,"-garden-in-the-bag-polish.jpg")),
IF($C$1="Portugiesisch - PT",HYPERLINK(CONCATENATE("https://www.saflax.de/0-WVK-Retail/Bilder-Pictures/SAFLAX-",'Basis-Tabelle-Samen'!W9,"-",'Basis-Tabelle-Samen'!J9,"-garden-in-the-bag-portuguese.jpg")),
IF($C$1="Rumänisch - RO",HYPERLINK(CONCATENATE("https://www.saflax.de/0-WVK-Retail/Bilder-Pictures/SAFLAX-",'Basis-Tabelle-Samen'!W9,"-",'Basis-Tabelle-Samen'!J9,"-garden-in-the-bag-romanian.jpg")),
IF($C$1="Schwedisch - SE",HYPERLINK(CONCATENATE("https://www.saflax.de/0-WVK-Retail/Bilder-Pictures/SAFLAX-",'Basis-Tabelle-Samen'!W9,"-",'Basis-Tabelle-Samen'!J9,"-garden-in-the-bag-swedish.jpg")),
IF($C$1="Slowakisch - SK",HYPERLINK(CONCATENATE("https://www.saflax.de/0-WVK-Retail/Bilder-Pictures/SAFLAX-",'Basis-Tabelle-Samen'!W9,"-",'Basis-Tabelle-Samen'!J9,"-garden-in-the-bag-slovak.jpg")),
IF($C$1="Slowenisch - SI",HYPERLINK(CONCATENATE("https://www.saflax.de/0-WVK-Retail/Bilder-Pictures/SAFLAX-",'Basis-Tabelle-Samen'!W9,"-",'Basis-Tabelle-Samen'!J9,"-garden-in-the-bag-slovenian.jpg")),
IF($C$1="Spanisch - ES",HYPERLINK(CONCATENATE("https://www.saflax.de/0-WVK-Retail/Bilder-Pictures/SAFLAX-",'Basis-Tabelle-Samen'!W9,"-",'Basis-Tabelle-Samen'!J9,"-garden-in-the-bag-spanish.jpg")),
IF($C$1="Tschechisch - CZ",HYPERLINK(CONCATENATE("https://www.saflax.de/0-WVK-Retail/Bilder-Pictures/SAFLAX-",'Basis-Tabelle-Samen'!W9,"-",'Basis-Tabelle-Samen'!J9,"-garden-in-the-bag-czech.jpg")),
IF($C$1="Türkisch - TR",HYPERLINK(CONCATENATE("https://www.saflax.de/0-WVK-Retail/Bilder-Pictures/SAFLAX-",'Basis-Tabelle-Samen'!W9,"-",'Basis-Tabelle-Samen'!J9,"-garden-in-the-bag-turkish.jpg")),
IF($C$1="Ungarisch - HU",HYPERLINK(CONCATENATE("https://www.saflax.de/0-WVK-Retail/Bilder-Pictures/SAFLAX-",'Basis-Tabelle-Samen'!W9,"-",'Basis-Tabelle-Samen'!J9,"-garden-in-the-bag-hungarian.jpg")),
" ACHTUNG")))))))))))))))))))))))))))))</f>
        <v>https://www.saflax.de/0-WVK-Retail/Bilder-Pictures/SAFLAX-62323-albizia-julibrissin-garden-in-the-bag-english.jpg</v>
      </c>
    </row>
    <row r="8" spans="1:43" ht="17.100000000000001" customHeight="1" x14ac:dyDescent="0.2">
      <c r="A8" s="318" t="str">
        <f>IF('Basis-Tabelle-Samen'!A89="","",IF($C$1="Deutsch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8" s="319" t="str">
        <f>'Basis-Tabelle-Samen'!I89</f>
        <v>Arbutus unedo</v>
      </c>
      <c r="C8" s="316" t="str">
        <f>IF($C$1="Bulgarisch - BG",'Basis-Tabelle-Samen'!Z89,
IF($C$1="Dänisch - DK",'Basis-Tabelle-Samen'!AA89,
IF($C$1="Deutsch - DE",'Basis-Tabelle-Samen'!AB89,
IF($C$1="Englisch - UK",'Basis-Tabelle-Samen'!AC89,
IF($C$1="Estnisch - EE",'Basis-Tabelle-Samen'!AD89,
IF($C$1="Finnisch - FI",'Basis-Tabelle-Samen'!AE89,
IF($C$1="Französisch - FR",'Basis-Tabelle-Samen'!AF89,
IF($C$1="Griechisch - GR",'Basis-Tabelle-Samen'!AG89,
IF($C$1="Irisch - IE",'Basis-Tabelle-Samen'!AH89,
IF($C$1="Isländisch - IS",'Basis-Tabelle-Samen'!AI89,
IF($C$1="Italienisch - IT",'Basis-Tabelle-Samen'!AJ89,
IF($C$1="Japanisch - JP",'Basis-Tabelle-Samen'!AK89,
IF($C$1="Kroatisch - HR",'Basis-Tabelle-Samen'!AL89,
IF($C$1="Lettisch - LV",'Basis-Tabelle-Samen'!AM89,
IF($C$1="Litauisch - LT",'Basis-Tabelle-Samen'!AN89,
IF($C$1="Maltesisch - MT",'Basis-Tabelle-Samen'!AO89,
IF($C$1="Niederländisch - NL",'Basis-Tabelle-Samen'!AP89,
IF($C$1="Norwegisch - NO",'Basis-Tabelle-Samen'!AQ89,
IF($C$1="Polnisch - PL",'Basis-Tabelle-Samen'!AR89,
IF($C$1="Portugiesisch - PT",'Basis-Tabelle-Samen'!AS89,
IF($C$1="Rumänisch - RO",'Basis-Tabelle-Samen'!AT89,
IF($C$1="Schwedisch - SE",'Basis-Tabelle-Samen'!AU89,
IF($C$1="Slowakisch - SK",'Basis-Tabelle-Samen'!AV89,
IF($C$1="Slowenisch - SI",'Basis-Tabelle-Samen'!AW89,
IF($C$1="Spanisch - ES",'Basis-Tabelle-Samen'!AX89,
IF($C$1="Tschechisch - CZ",'Basis-Tabelle-Samen'!AY89,
IF($C$1="Türkisch - TR",'Basis-Tabelle-Samen'!AZ89,
IF($C$1="Ungarisch - HU",'Basis-Tabelle-Samen'!BA89,
" ACHTUNG"))))))))))))))))))))))))))))</f>
        <v>Strawberry Tree</v>
      </c>
      <c r="D8" s="320">
        <f>'Basis-Tabelle-Samen'!F89</f>
        <v>50</v>
      </c>
      <c r="E8" s="321" t="str">
        <f>'Basis-Tabelle-Samen'!H89</f>
        <v>7 %</v>
      </c>
      <c r="F8" s="322" t="str">
        <f>IF('Basis-Tabelle-Samen'!G89="","",'Basis-Tabelle-Samen'!G89)</f>
        <v>01</v>
      </c>
      <c r="G8" s="320">
        <f>'Basis-Tabelle-Samen'!C89</f>
        <v>13018</v>
      </c>
      <c r="H8" s="323">
        <f>'Basis-Tabelle-Samen'!D89</f>
        <v>4055473130187</v>
      </c>
      <c r="I8" s="324">
        <f>'Basis-Tabelle-Samen'!E89</f>
        <v>1.85</v>
      </c>
      <c r="J8" s="325">
        <f t="shared" si="0"/>
        <v>12</v>
      </c>
      <c r="K8" s="326">
        <f>'Basis-Tabelle-Samen'!K89</f>
        <v>73018</v>
      </c>
      <c r="L8" s="323">
        <f>'Basis-Tabelle-Samen'!L89</f>
        <v>4055473730189</v>
      </c>
      <c r="M8" s="324">
        <f>'Basis-Tabelle-Samen'!M89</f>
        <v>2.4500000000000002</v>
      </c>
      <c r="N8" s="326">
        <f>IF(K8&lt;1,"",'3'!$I$15)</f>
        <v>15</v>
      </c>
      <c r="O8" s="327">
        <f>IF(K8&lt;1,"",'3'!$J$11)</f>
        <v>90</v>
      </c>
      <c r="P8" s="326">
        <f>'Basis-Tabelle-Samen'!N89</f>
        <v>83018</v>
      </c>
      <c r="Q8" s="323">
        <f>'Basis-Tabelle-Samen'!O89</f>
        <v>4055473830186</v>
      </c>
      <c r="R8" s="328">
        <f>'Basis-Tabelle-Samen'!P89</f>
        <v>3.75</v>
      </c>
      <c r="S8" s="326">
        <f>IF(R8&lt;1,"",'3'!$M$15)</f>
        <v>18</v>
      </c>
      <c r="T8" s="327">
        <f>IF(R8&lt;1,"",'3'!$N$11)</f>
        <v>72</v>
      </c>
      <c r="U8" s="326">
        <f>'Basis-Tabelle-Samen'!Q89</f>
        <v>53018</v>
      </c>
      <c r="V8" s="323">
        <f>'Basis-Tabelle-Samen'!R89</f>
        <v>4055473530185</v>
      </c>
      <c r="W8" s="324">
        <f>'Basis-Tabelle-Samen'!S89</f>
        <v>4.95</v>
      </c>
      <c r="X8" s="326">
        <f>IF(U8&lt;1,"",'3'!$Q$15)</f>
        <v>6</v>
      </c>
      <c r="Y8" s="327">
        <f>IF(U8&lt;1,"",'3'!$R$11)</f>
        <v>24</v>
      </c>
      <c r="Z8" s="326">
        <f>'Basis-Tabelle-Samen'!T89</f>
        <v>33018</v>
      </c>
      <c r="AA8" s="323">
        <f>'Basis-Tabelle-Samen'!U89</f>
        <v>4055473330181</v>
      </c>
      <c r="AB8" s="324">
        <f>'Basis-Tabelle-Samen'!V89</f>
        <v>6.75</v>
      </c>
      <c r="AC8" s="326">
        <f>IF(Z8&lt;1,"",'3'!$U$15)</f>
        <v>6</v>
      </c>
      <c r="AD8" s="327">
        <f>IF(Z8&lt;1,"",'3'!$V$11)</f>
        <v>24</v>
      </c>
      <c r="AE8" s="326">
        <f>'Basis-Tabelle-Samen'!W89</f>
        <v>63018</v>
      </c>
      <c r="AF8" s="323">
        <f>'Basis-Tabelle-Samen'!X89</f>
        <v>4055473630182</v>
      </c>
      <c r="AG8" s="324">
        <f>'Basis-Tabelle-Samen'!Y89</f>
        <v>2.95</v>
      </c>
      <c r="AH8" s="326">
        <f>IF(AE8&lt;1,"",'3'!$Y$15)</f>
        <v>8</v>
      </c>
      <c r="AI8" s="327">
        <f>IF(AE8&lt;1,"",'3'!$Z$11)</f>
        <v>64</v>
      </c>
      <c r="AJ8" s="315"/>
      <c r="AK8" s="316" t="str">
        <f>IF(G8&lt;1,"",
IF($C$1="Bulgarisch - BG",HYPERLINK(CONCATENATE("https://www.saflax.de/0-WVK-Retail/Bilder-Pictures/SAFLAX-",'Basis-Tabelle-Samen'!C89,"-",'Basis-Tabelle-Samen'!J89,"-seed-package-front-cr-bulgarian.jpg")),
IF($C$1="Dänisch - DK",HYPERLINK(CONCATENATE("https://www.saflax.de/0-WVK-Retail/Bilder-Pictures/SAFLAX-",'Basis-Tabelle-Samen'!C89,"-",'Basis-Tabelle-Samen'!J89,"-seed-package-front-cr-danish.jpg")),
IF($C$1="Deutsch - DE",HYPERLINK(CONCATENATE("https://www.saflax.de/0-WVK-Retail/Bilder-Pictures/SAFLAX-",'Basis-Tabelle-Samen'!C89,"-",'Basis-Tabelle-Samen'!J89,"-seed-package-front-cr-german.jpg")),
IF($C$1="Englisch - UK",HYPERLINK(CONCATENATE("https://www.saflax.de/0-WVK-Retail/Bilder-Pictures/SAFLAX-",'Basis-Tabelle-Samen'!C89,"-",'Basis-Tabelle-Samen'!J89,"-seed-package-front-cr-english.jpg")),
IF($C$1="Estnisch - EE",HYPERLINK(CONCATENATE("https://www.saflax.de/0-WVK-Retail/Bilder-Pictures/SAFLAX-",'Basis-Tabelle-Samen'!C89,"-",'Basis-Tabelle-Samen'!J89,"-seed-package-front-cr-estonian.jpg")),
IF($C$1="Finnisch - FI",HYPERLINK(CONCATENATE("https://www.saflax.de/0-WVK-Retail/Bilder-Pictures/SAFLAX-",'Basis-Tabelle-Samen'!C89,"-",'Basis-Tabelle-Samen'!J89,"-seed-package-front-cr-finnish.jpg")),
IF($C$1="Französisch - FR",HYPERLINK(CONCATENATE("https://www.saflax.de/0-WVK-Retail/Bilder-Pictures/SAFLAX-",'Basis-Tabelle-Samen'!C89,"-",'Basis-Tabelle-Samen'!J89,"-seed-package-front-cr-french.jpg")),
IF($C$1="Griechisch - GR",HYPERLINK(CONCATENATE("https://www.saflax.de/0-WVK-Retail/Bilder-Pictures/SAFLAX-",'Basis-Tabelle-Samen'!C89,"-",'Basis-Tabelle-Samen'!J89,"-seed-package-front-cr-greek.jpg")),
IF($C$1="Irisch - IE",HYPERLINK(CONCATENATE("https://www.saflax.de/0-WVK-Retail/Bilder-Pictures/SAFLAX-",'Basis-Tabelle-Samen'!C89,"-",'Basis-Tabelle-Samen'!J89,"-seed-package-front-cr-irish.jpg")),
IF($C$1="Isländisch - IS",HYPERLINK(CONCATENATE("https://www.saflax.de/0-WVK-Retail/Bilder-Pictures/SAFLAX-",'Basis-Tabelle-Samen'!C89,"-",'Basis-Tabelle-Samen'!J89,"-seed-package-front-cr-icelandic.jpg")),
IF($C$1="Italienisch - IT",HYPERLINK(CONCATENATE("https://www.saflax.de/0-WVK-Retail/Bilder-Pictures/SAFLAX-",'Basis-Tabelle-Samen'!C89,"-",'Basis-Tabelle-Samen'!J89,"-seed-package-front-cr-italian.jpg")),
IF($C$1="Japanisch - JP",HYPERLINK(CONCATENATE("https://www.saflax.de/0-WVK-Retail/Bilder-Pictures/SAFLAX-",'Basis-Tabelle-Samen'!C89,"-",'Basis-Tabelle-Samen'!J89,"-seed-package-front-cr-japanese.jpg")),
IF($C$1="Kroatisch - HR",HYPERLINK(CONCATENATE("https://www.saflax.de/0-WVK-Retail/Bilder-Pictures/SAFLAX-",'Basis-Tabelle-Samen'!C89,"-",'Basis-Tabelle-Samen'!J89,"-seed-package-front-cr-croatian.jpg")),
IF($C$1="Lettisch - LV",HYPERLINK(CONCATENATE("https://www.saflax.de/0-WVK-Retail/Bilder-Pictures/SAFLAX-",'Basis-Tabelle-Samen'!C89,"-",'Basis-Tabelle-Samen'!J89,"-seed-package-front-cr-latvian.jpg")),
IF($C$1="Litauisch - LT",HYPERLINK(CONCATENATE("https://www.saflax.de/0-WVK-Retail/Bilder-Pictures/SAFLAX-",'Basis-Tabelle-Samen'!C89,"-",'Basis-Tabelle-Samen'!J89,"-seed-package-front-cr-lithuanian.jpg")),
IF($C$1="Maltesisch - MT",HYPERLINK(CONCATENATE("https://www.saflax.de/0-WVK-Retail/Bilder-Pictures/SAFLAX-",'Basis-Tabelle-Samen'!C89,"-",'Basis-Tabelle-Samen'!J89,"-seed-package-front-cr-maltese.jpg")),
IF($C$1="Niederländisch - NL",HYPERLINK(CONCATENATE("https://www.saflax.de/0-WVK-Retail/Bilder-Pictures/SAFLAX-",'Basis-Tabelle-Samen'!C89,"-",'Basis-Tabelle-Samen'!J89,"-seed-package-front-cr-dutch.jpg")),
IF($C$1="Norwegisch - NO",HYPERLINK(CONCATENATE("https://www.saflax.de/0-WVK-Retail/Bilder-Pictures/SAFLAX-",'Basis-Tabelle-Samen'!C89,"-",'Basis-Tabelle-Samen'!J89,"-seed-package-front-cr-nowegian.jpg")),
IF($C$1="Polnisch - PL",HYPERLINK(CONCATENATE("https://www.saflax.de/0-WVK-Retail/Bilder-Pictures/SAFLAX-",'Basis-Tabelle-Samen'!C89,"-",'Basis-Tabelle-Samen'!J89,"-seed-package-front-cr-polish.jpg")),
IF($C$1="Portugiesisch - PT",HYPERLINK(CONCATENATE("https://www.saflax.de/0-WVK-Retail/Bilder-Pictures/SAFLAX-",'Basis-Tabelle-Samen'!C89,"-",'Basis-Tabelle-Samen'!J89,"-seed-package-front-cr-portuguese.jpg")),
IF($C$1="Rumänisch - RO",HYPERLINK(CONCATENATE("https://www.saflax.de/0-WVK-Retail/Bilder-Pictures/SAFLAX-",'Basis-Tabelle-Samen'!C89,"-",'Basis-Tabelle-Samen'!J89,"-seed-package-front-cr-romanian.jpg")),
IF($C$1="Schwedisch - SE",HYPERLINK(CONCATENATE("https://www.saflax.de/0-WVK-Retail/Bilder-Pictures/SAFLAX-",'Basis-Tabelle-Samen'!C89,"-",'Basis-Tabelle-Samen'!J89,"-seed-package-front-cr-swedish.jpg")),
IF($C$1="Slowakisch - SK",HYPERLINK(CONCATENATE("https://www.saflax.de/0-WVK-Retail/Bilder-Pictures/SAFLAX-",'Basis-Tabelle-Samen'!C89,"-",'Basis-Tabelle-Samen'!J89,"-seed-package-front-cr-slovak.jpg")),
IF($C$1="Slowenisch - SI",HYPERLINK(CONCATENATE("https://www.saflax.de/0-WVK-Retail/Bilder-Pictures/SAFLAX-",'Basis-Tabelle-Samen'!C89,"-",'Basis-Tabelle-Samen'!J89,"-seed-package-front-cr-slovenian.jpg")),
IF($C$1="Spanisch - ES",HYPERLINK(CONCATENATE("https://www.saflax.de/0-WVK-Retail/Bilder-Pictures/SAFLAX-",'Basis-Tabelle-Samen'!C89,"-",'Basis-Tabelle-Samen'!J89,"-seed-package-front-cr-spanish.jpg")),
IF($C$1="Tschechisch - CZ",HYPERLINK(CONCATENATE("https://www.saflax.de/0-WVK-Retail/Bilder-Pictures/SAFLAX-",'Basis-Tabelle-Samen'!C89,"-",'Basis-Tabelle-Samen'!J89,"-seed-package-front-cr-czech.jpg")),
IF($C$1="Türkisch - TR",HYPERLINK(CONCATENATE("https://www.saflax.de/0-WVK-Retail/Bilder-Pictures/SAFLAX-",'Basis-Tabelle-Samen'!C89,"-",'Basis-Tabelle-Samen'!J89,"-seed-package-front-cr-turkish.jpg")),
IF($C$1="Ungarisch - HU",HYPERLINK(CONCATENATE("https://www.saflax.de/0-WVK-Retail/Bilder-Pictures/SAFLAX-",'Basis-Tabelle-Samen'!C89,"-",'Basis-Tabelle-Samen'!J89,"-seed-package-front-cr-hungarian.jpg")),
" ACHTUNG")))))))))))))))))))))))))))))</f>
        <v>https://www.saflax.de/0-WVK-Retail/Bilder-Pictures/SAFLAX-13018-arbutus-unedo-seed-package-front-cr-english.jpg</v>
      </c>
      <c r="AL8" s="330" t="str">
        <f>IF(G8&lt;1,"",
IF($C$1="Bulgarisch - BG",HYPERLINK(CONCATENATE("https://www.saflax.de/0-WVK-Retail/Bilder-Pictures/SAFLAX-",'Basis-Tabelle-Samen'!C89,"-",'Basis-Tabelle-Samen'!J89,"-seed-package-back-cr-bulgarian.jpg")),
IF($C$1="Dänisch - DK",HYPERLINK(CONCATENATE("https://www.saflax.de/0-WVK-Retail/Bilder-Pictures/SAFLAX-",'Basis-Tabelle-Samen'!C89,"-",'Basis-Tabelle-Samen'!J89,"-seed-package-back-cr-danish.jpg")),
IF($C$1="Deutsch - DE",HYPERLINK(CONCATENATE("https://www.saflax.de/0-WVK-Retail/Bilder-Pictures/SAFLAX-",'Basis-Tabelle-Samen'!C89,"-",'Basis-Tabelle-Samen'!J89,"-seed-package-back-cr-german.jpg")),
IF($C$1="Englisch - UK",HYPERLINK(CONCATENATE("https://www.saflax.de/0-WVK-Retail/Bilder-Pictures/SAFLAX-",'Basis-Tabelle-Samen'!C89,"-",'Basis-Tabelle-Samen'!J89,"-seed-package-back-cr-english.jpg")),
IF($C$1="Estnisch - EE",HYPERLINK(CONCATENATE("https://www.saflax.de/0-WVK-Retail/Bilder-Pictures/SAFLAX-",'Basis-Tabelle-Samen'!C89,"-",'Basis-Tabelle-Samen'!J89,"-seed-package-back-cr-estonian.jpg")),
IF($C$1="Finnisch - FI",HYPERLINK(CONCATENATE("https://www.saflax.de/0-WVK-Retail/Bilder-Pictures/SAFLAX-",'Basis-Tabelle-Samen'!C89,"-",'Basis-Tabelle-Samen'!J89,"-seed-package-back-cr-finnish.jpg")),
IF($C$1="Französisch - FR",HYPERLINK(CONCATENATE("https://www.saflax.de/0-WVK-Retail/Bilder-Pictures/SAFLAX-",'Basis-Tabelle-Samen'!C89,"-",'Basis-Tabelle-Samen'!J89,"-seed-package-back-cr-french.jpg")),
IF($C$1="Griechisch - GR",HYPERLINK(CONCATENATE("https://www.saflax.de/0-WVK-Retail/Bilder-Pictures/SAFLAX-",'Basis-Tabelle-Samen'!C89,"-",'Basis-Tabelle-Samen'!J89,"-seed-package-back-cr-greek.jpg")),
IF($C$1="Irisch - IE",HYPERLINK(CONCATENATE("https://www.saflax.de/0-WVK-Retail/Bilder-Pictures/SAFLAX-",'Basis-Tabelle-Samen'!C89,"-",'Basis-Tabelle-Samen'!J89,"-seed-package-back-cr-irish.jpg")),
IF($C$1="Isländisch - IS",HYPERLINK(CONCATENATE("https://www.saflax.de/0-WVK-Retail/Bilder-Pictures/SAFLAX-",'Basis-Tabelle-Samen'!C89,"-",'Basis-Tabelle-Samen'!J89,"-seed-package-back-cr-icelandic.jpg")),
IF($C$1="Italienisch - IT",HYPERLINK(CONCATENATE("https://www.saflax.de/0-WVK-Retail/Bilder-Pictures/SAFLAX-",'Basis-Tabelle-Samen'!C89,"-",'Basis-Tabelle-Samen'!J89,"-seed-package-back-cr-italian.jpg")),
IF($C$1="Japanisch - JP",HYPERLINK(CONCATENATE("https://www.saflax.de/0-WVK-Retail/Bilder-Pictures/SAFLAX-",'Basis-Tabelle-Samen'!C89,"-",'Basis-Tabelle-Samen'!J89,"-seed-package-back-cr-japanese.jpg")),
IF($C$1="Kroatisch - HR",HYPERLINK(CONCATENATE("https://www.saflax.de/0-WVK-Retail/Bilder-Pictures/SAFLAX-",'Basis-Tabelle-Samen'!C89,"-",'Basis-Tabelle-Samen'!J89,"-seed-package-back-cr-croatian.jpg")),
IF($C$1="Lettisch - LV",HYPERLINK(CONCATENATE("https://www.saflax.de/0-WVK-Retail/Bilder-Pictures/SAFLAX-",'Basis-Tabelle-Samen'!C89,"-",'Basis-Tabelle-Samen'!J89,"-seed-package-back-cr-latvian.jpg")),
IF($C$1="Litauisch - LT",HYPERLINK(CONCATENATE("https://www.saflax.de/0-WVK-Retail/Bilder-Pictures/SAFLAX-",'Basis-Tabelle-Samen'!C89,"-",'Basis-Tabelle-Samen'!J89,"-seed-package-back-cr-lithuanian.jpg")),
IF($C$1="Maltesisch - MT",HYPERLINK(CONCATENATE("https://www.saflax.de/0-WVK-Retail/Bilder-Pictures/SAFLAX-",'Basis-Tabelle-Samen'!C89,"-",'Basis-Tabelle-Samen'!J89,"-seed-package-back-cr-maltese.jpg")),
IF($C$1="Niederländisch - NL",HYPERLINK(CONCATENATE("https://www.saflax.de/0-WVK-Retail/Bilder-Pictures/SAFLAX-",'Basis-Tabelle-Samen'!C89,"-",'Basis-Tabelle-Samen'!J89,"-seed-package-back-cr-dutch.jpg")),
IF($C$1="Norwegisch - NO",HYPERLINK(CONCATENATE("https://www.saflax.de/0-WVK-Retail/Bilder-Pictures/SAFLAX-",'Basis-Tabelle-Samen'!C89,"-",'Basis-Tabelle-Samen'!J89,"-seed-package-back-cr-nowegian.jpg")),
IF($C$1="Polnisch - PL",HYPERLINK(CONCATENATE("https://www.saflax.de/0-WVK-Retail/Bilder-Pictures/SAFLAX-",'Basis-Tabelle-Samen'!C89,"-",'Basis-Tabelle-Samen'!J89,"-seed-package-back-cr-polish.jpg")),
IF($C$1="Portugiesisch - PT",HYPERLINK(CONCATENATE("https://www.saflax.de/0-WVK-Retail/Bilder-Pictures/SAFLAX-",'Basis-Tabelle-Samen'!C89,"-",'Basis-Tabelle-Samen'!J89,"-seed-package-back-cr-portuguese.jpg")),
IF($C$1="Rumänisch - RO",HYPERLINK(CONCATENATE("https://www.saflax.de/0-WVK-Retail/Bilder-Pictures/SAFLAX-",'Basis-Tabelle-Samen'!C89,"-",'Basis-Tabelle-Samen'!J89,"-seed-package-back-cr-romanian.jpg")),
IF($C$1="Schwedisch - SE",HYPERLINK(CONCATENATE("https://www.saflax.de/0-WVK-Retail/Bilder-Pictures/SAFLAX-",'Basis-Tabelle-Samen'!C89,"-",'Basis-Tabelle-Samen'!J89,"-seed-package-back-cr-swedish.jpg")),
IF($C$1="Slowakisch - SK",HYPERLINK(CONCATENATE("https://www.saflax.de/0-WVK-Retail/Bilder-Pictures/SAFLAX-",'Basis-Tabelle-Samen'!C89,"-",'Basis-Tabelle-Samen'!J89,"-seed-package-back-cr-slovak.jpg")),
IF($C$1="Slowenisch - SI",HYPERLINK(CONCATENATE("https://www.saflax.de/0-WVK-Retail/Bilder-Pictures/SAFLAX-",'Basis-Tabelle-Samen'!C89,"-",'Basis-Tabelle-Samen'!J89,"-seed-package-back-cr-slovenian.jpg")),
IF($C$1="Spanisch - ES",HYPERLINK(CONCATENATE("https://www.saflax.de/0-WVK-Retail/Bilder-Pictures/SAFLAX-",'Basis-Tabelle-Samen'!C89,"-",'Basis-Tabelle-Samen'!J89,"-seed-package-back-cr-spanish.jpg")),
IF($C$1="Tschechisch - CZ",HYPERLINK(CONCATENATE("https://www.saflax.de/0-WVK-Retail/Bilder-Pictures/SAFLAX-",'Basis-Tabelle-Samen'!C89,"-",'Basis-Tabelle-Samen'!J89,"-seed-package-back-cr-czech.jpg")),
IF($C$1="Türkisch - TR",HYPERLINK(CONCATENATE("https://www.saflax.de/0-WVK-Retail/Bilder-Pictures/SAFLAX-",'Basis-Tabelle-Samen'!C89,"-",'Basis-Tabelle-Samen'!J89,"-seed-package-back-cr-turkish.jpg")),
IF($C$1="Ungarisch - HU",HYPERLINK(CONCATENATE("https://www.saflax.de/0-WVK-Retail/Bilder-Pictures/SAFLAX-",'Basis-Tabelle-Samen'!C89,"-",'Basis-Tabelle-Samen'!J89,"-seed-package-back-cr-hungarian.jpg")),
" ACHTUNG")))))))))))))))))))))))))))))</f>
        <v>https://www.saflax.de/0-WVK-Retail/Bilder-Pictures/SAFLAX-13018-arbutus-unedo-seed-package-back-cr-english.jpg</v>
      </c>
      <c r="AM8" s="330" t="str">
        <f>IF(H8&lt;1,"",
IF($C$1="Bulgarisch - BG",HYPERLINK(CONCATENATE("https://www.saflax.de/0-WVK-Retail/Bilder-Pictures/SAFLAX-",'Basis-Tabelle-Samen'!K89,"-",'Basis-Tabelle-Samen'!J89,"-garden-to-go-mini-bulgarian.jpg")),
IF($C$1="Dänisch - DK",HYPERLINK(CONCATENATE("https://www.saflax.de/0-WVK-Retail/Bilder-Pictures/SAFLAX-",'Basis-Tabelle-Samen'!K89,"-",'Basis-Tabelle-Samen'!J89,"-garden-to-go-mini-danish.jpg")),
IF($C$1="Deutsch - DE",HYPERLINK(CONCATENATE("https://www.saflax.de/0-WVK-Retail/Bilder-Pictures/SAFLAX-",'Basis-Tabelle-Samen'!K89,"-",'Basis-Tabelle-Samen'!J89,"-garden-to-go-mini-german.jpg")),
IF($C$1="Englisch - UK",HYPERLINK(CONCATENATE("https://www.saflax.de/0-WVK-Retail/Bilder-Pictures/SAFLAX-",'Basis-Tabelle-Samen'!K89,"-",'Basis-Tabelle-Samen'!J89,"-garden-to-go-mini-english.jpg")),
IF($C$1="Estnisch - EE",HYPERLINK(CONCATENATE("https://www.saflax.de/0-WVK-Retail/Bilder-Pictures/SAFLAX-",'Basis-Tabelle-Samen'!K89,"-",'Basis-Tabelle-Samen'!J89,"-garden-to-go-mini-estonian.jpg")),
IF($C$1="Finnisch - FI",HYPERLINK(CONCATENATE("https://www.saflax.de/0-WVK-Retail/Bilder-Pictures/SAFLAX-",'Basis-Tabelle-Samen'!K89,"-",'Basis-Tabelle-Samen'!J89,"-garden-to-go-mini-finnish.jpg")),
IF($C$1="Französisch - FR",HYPERLINK(CONCATENATE("https://www.saflax.de/0-WVK-Retail/Bilder-Pictures/SAFLAX-",'Basis-Tabelle-Samen'!K89,"-",'Basis-Tabelle-Samen'!J89,"-garden-to-go-mini-french.jpg")),
IF($C$1="Griechisch - GR",HYPERLINK(CONCATENATE("https://www.saflax.de/0-WVK-Retail/Bilder-Pictures/SAFLAX-",'Basis-Tabelle-Samen'!K89,"-",'Basis-Tabelle-Samen'!J89,"-garden-to-go-mini-greek.jpg")),
IF($C$1="Irisch - IE",HYPERLINK(CONCATENATE("https://www.saflax.de/0-WVK-Retail/Bilder-Pictures/SAFLAX-",'Basis-Tabelle-Samen'!K89,"-",'Basis-Tabelle-Samen'!J89,"-garden-to-go-mini-irish.jpg")),
IF($C$1="Isländisch - IS",HYPERLINK(CONCATENATE("https://www.saflax.de/0-WVK-Retail/Bilder-Pictures/SAFLAX-",'Basis-Tabelle-Samen'!K89,"-",'Basis-Tabelle-Samen'!J89,"-garden-to-go-mini-icelandic.jpg")),
IF($C$1="Italienisch - IT",HYPERLINK(CONCATENATE("https://www.saflax.de/0-WVK-Retail/Bilder-Pictures/SAFLAX-",'Basis-Tabelle-Samen'!K89,"-",'Basis-Tabelle-Samen'!J89,"-garden-to-go-mini-italian.jpg")),
IF($C$1="Japanisch - JP",HYPERLINK(CONCATENATE("https://www.saflax.de/0-WVK-Retail/Bilder-Pictures/SAFLAX-",'Basis-Tabelle-Samen'!K89,"-",'Basis-Tabelle-Samen'!J89,"-garden-to-go-mini-japanese.jpg")),
IF($C$1="Kroatisch - HR",HYPERLINK(CONCATENATE("https://www.saflax.de/0-WVK-Retail/Bilder-Pictures/SAFLAX-",'Basis-Tabelle-Samen'!K89,"-",'Basis-Tabelle-Samen'!J89,"-garden-to-go-mini-croatian.jpg")),
IF($C$1="Lettisch - LV",HYPERLINK(CONCATENATE("https://www.saflax.de/0-WVK-Retail/Bilder-Pictures/SAFLAX-",'Basis-Tabelle-Samen'!K89,"-",'Basis-Tabelle-Samen'!J89,"-garden-to-go-mini-latvian.jpg")),
IF($C$1="Litauisch - LT",HYPERLINK(CONCATENATE("https://www.saflax.de/0-WVK-Retail/Bilder-Pictures/SAFLAX-",'Basis-Tabelle-Samen'!K89,"-",'Basis-Tabelle-Samen'!J89,"-garden-to-go-mini-lithuanian.jpg")),
IF($C$1="Maltesisch - MT",HYPERLINK(CONCATENATE("https://www.saflax.de/0-WVK-Retail/Bilder-Pictures/SAFLAX-",'Basis-Tabelle-Samen'!K89,"-",'Basis-Tabelle-Samen'!J89,"-garden-to-go-mini-maltese.jpg")),
IF($C$1="Niederländisch - NL",HYPERLINK(CONCATENATE("https://www.saflax.de/0-WVK-Retail/Bilder-Pictures/SAFLAX-",'Basis-Tabelle-Samen'!K89,"-",'Basis-Tabelle-Samen'!J89,"-garden-to-go-mini-dutch.jpg")),
IF($C$1="Norwegisch - NO",HYPERLINK(CONCATENATE("https://www.saflax.de/0-WVK-Retail/Bilder-Pictures/SAFLAX-",'Basis-Tabelle-Samen'!K89,"-",'Basis-Tabelle-Samen'!J89,"-garden-to-go-mini-nowegian.jpg")),
IF($C$1="Polnisch - PL",HYPERLINK(CONCATENATE("https://www.saflax.de/0-WVK-Retail/Bilder-Pictures/SAFLAX-",'Basis-Tabelle-Samen'!K89,"-",'Basis-Tabelle-Samen'!J89,"-garden-to-go-mini-polish.jpg")),
IF($C$1="Portugiesisch - PT",HYPERLINK(CONCATENATE("https://www.saflax.de/0-WVK-Retail/Bilder-Pictures/SAFLAX-",'Basis-Tabelle-Samen'!K89,"-",'Basis-Tabelle-Samen'!J89,"-garden-to-go-mini-portuguese.jpg")),
IF($C$1="Rumänisch - RO",HYPERLINK(CONCATENATE("https://www.saflax.de/0-WVK-Retail/Bilder-Pictures/SAFLAX-",'Basis-Tabelle-Samen'!K89,"-",'Basis-Tabelle-Samen'!J89,"-garden-to-go-mini-romanian.jpg")),
IF($C$1="Schwedisch - SE",HYPERLINK(CONCATENATE("https://www.saflax.de/0-WVK-Retail/Bilder-Pictures/SAFLAX-",'Basis-Tabelle-Samen'!K89,"-",'Basis-Tabelle-Samen'!J89,"-garden-to-go-mini-swedish.jpg")),
IF($C$1="Slowakisch - SK",HYPERLINK(CONCATENATE("https://www.saflax.de/0-WVK-Retail/Bilder-Pictures/SAFLAX-",'Basis-Tabelle-Samen'!K89,"-",'Basis-Tabelle-Samen'!J89,"-garden-to-go-mini-slovak.jpg")),
IF($C$1="Slowenisch - SI",HYPERLINK(CONCATENATE("https://www.saflax.de/0-WVK-Retail/Bilder-Pictures/SAFLAX-",'Basis-Tabelle-Samen'!K89,"-",'Basis-Tabelle-Samen'!J89,"-garden-to-go-mini-slovenian.jpg")),
IF($C$1="Spanisch - ES",HYPERLINK(CONCATENATE("https://www.saflax.de/0-WVK-Retail/Bilder-Pictures/SAFLAX-",'Basis-Tabelle-Samen'!K89,"-",'Basis-Tabelle-Samen'!J89,"-garden-to-go-mini-spanish.jpg")),
IF($C$1="Tschechisch - CZ",HYPERLINK(CONCATENATE("https://www.saflax.de/0-WVK-Retail/Bilder-Pictures/SAFLAX-",'Basis-Tabelle-Samen'!K89,"-",'Basis-Tabelle-Samen'!J89,"-garden-to-go-mini-czech.jpg")),
IF($C$1="Türkisch - TR",HYPERLINK(CONCATENATE("https://www.saflax.de/0-WVK-Retail/Bilder-Pictures/SAFLAX-",'Basis-Tabelle-Samen'!K89,"-",'Basis-Tabelle-Samen'!J89,"-garden-to-go-mini-turkish.jpg")),
IF($C$1="Ungarisch - HU",HYPERLINK(CONCATENATE("https://www.saflax.de/0-WVK-Retail/Bilder-Pictures/SAFLAX-",'Basis-Tabelle-Samen'!K89,"-",'Basis-Tabelle-Samen'!J89,"-garden-to-go-mini-hungarian.jpg")),
" ACHTUNG")))))))))))))))))))))))))))))</f>
        <v>https://www.saflax.de/0-WVK-Retail/Bilder-Pictures/SAFLAX-73018-arbutus-unedo-garden-to-go-mini-english.jpg</v>
      </c>
      <c r="AN8" s="330" t="str">
        <f>IF(I8&lt;1,"",
IF($C$1="Bulgarisch - BG",HYPERLINK(CONCATENATE("https://www.saflax.de/0-WVK-Retail/Bilder-Pictures/SAFLAX-",'Basis-Tabelle-Samen'!N89,"-",'Basis-Tabelle-Samen'!J89,"-garden-to-go-lite-bulgarian.jpg")),
IF($C$1="Dänisch - DK",HYPERLINK(CONCATENATE("https://www.saflax.de/0-WVK-Retail/Bilder-Pictures/SAFLAX-",'Basis-Tabelle-Samen'!N89,"-",'Basis-Tabelle-Samen'!J89,"-garden-to-go-lite-danish.jpg")),
IF($C$1="Deutsch - DE",HYPERLINK(CONCATENATE("https://www.saflax.de/0-WVK-Retail/Bilder-Pictures/SAFLAX-",'Basis-Tabelle-Samen'!N89,"-",'Basis-Tabelle-Samen'!J89,"-garden-to-go-lite-german.jpg")),
IF($C$1="Englisch - UK",HYPERLINK(CONCATENATE("https://www.saflax.de/0-WVK-Retail/Bilder-Pictures/SAFLAX-",'Basis-Tabelle-Samen'!N89,"-",'Basis-Tabelle-Samen'!J89,"-garden-to-go-lite-english.jpg")),
IF($C$1="Estnisch - EE",HYPERLINK(CONCATENATE("https://www.saflax.de/0-WVK-Retail/Bilder-Pictures/SAFLAX-",'Basis-Tabelle-Samen'!N89,"-",'Basis-Tabelle-Samen'!J89,"-garden-to-go-lite-estonian.jpg")),
IF($C$1="Finnisch - FI",HYPERLINK(CONCATENATE("https://www.saflax.de/0-WVK-Retail/Bilder-Pictures/SAFLAX-",'Basis-Tabelle-Samen'!N89,"-",'Basis-Tabelle-Samen'!J89,"-garden-to-go-lite-finnish.jpg")),
IF($C$1="Französisch - FR",HYPERLINK(CONCATENATE("https://www.saflax.de/0-WVK-Retail/Bilder-Pictures/SAFLAX-",'Basis-Tabelle-Samen'!N89,"-",'Basis-Tabelle-Samen'!J89,"-garden-to-go-lite-french.jpg")),
IF($C$1="Griechisch - GR",HYPERLINK(CONCATENATE("https://www.saflax.de/0-WVK-Retail/Bilder-Pictures/SAFLAX-",'Basis-Tabelle-Samen'!N89,"-",'Basis-Tabelle-Samen'!J89,"-garden-to-go-lite-greek.jpg")),
IF($C$1="Irisch - IE",HYPERLINK(CONCATENATE("https://www.saflax.de/0-WVK-Retail/Bilder-Pictures/SAFLAX-",'Basis-Tabelle-Samen'!N89,"-",'Basis-Tabelle-Samen'!J89,"-garden-to-go-lite-irish.jpg")),
IF($C$1="Isländisch - IS",HYPERLINK(CONCATENATE("https://www.saflax.de/0-WVK-Retail/Bilder-Pictures/SAFLAX-",'Basis-Tabelle-Samen'!N89,"-",'Basis-Tabelle-Samen'!J89,"-garden-to-go-lite-icelandic.jpg")),
IF($C$1="Italienisch - IT",HYPERLINK(CONCATENATE("https://www.saflax.de/0-WVK-Retail/Bilder-Pictures/SAFLAX-",'Basis-Tabelle-Samen'!N89,"-",'Basis-Tabelle-Samen'!J89,"-garden-to-go-lite-italian.jpg")),
IF($C$1="Japanisch - JP",HYPERLINK(CONCATENATE("https://www.saflax.de/0-WVK-Retail/Bilder-Pictures/SAFLAX-",'Basis-Tabelle-Samen'!N89,"-",'Basis-Tabelle-Samen'!J89,"-garden-to-go-lite-japanese.jpg")),
IF($C$1="Kroatisch - HR",HYPERLINK(CONCATENATE("https://www.saflax.de/0-WVK-Retail/Bilder-Pictures/SAFLAX-",'Basis-Tabelle-Samen'!N89,"-",'Basis-Tabelle-Samen'!J89,"-garden-to-go-lite-croatian.jpg")),
IF($C$1="Lettisch - LV",HYPERLINK(CONCATENATE("https://www.saflax.de/0-WVK-Retail/Bilder-Pictures/SAFLAX-",'Basis-Tabelle-Samen'!N89,"-",'Basis-Tabelle-Samen'!J89,"-garden-to-go-lite-latvian.jpg")),
IF($C$1="Litauisch - LT",HYPERLINK(CONCATENATE("https://www.saflax.de/0-WVK-Retail/Bilder-Pictures/SAFLAX-",'Basis-Tabelle-Samen'!N89,"-",'Basis-Tabelle-Samen'!J89,"-garden-to-go-lite-lithuanian.jpg")),
IF($C$1="Maltesisch - MT",HYPERLINK(CONCATENATE("https://www.saflax.de/0-WVK-Retail/Bilder-Pictures/SAFLAX-",'Basis-Tabelle-Samen'!N89,"-",'Basis-Tabelle-Samen'!J89,"-garden-to-go-lite-maltese.jpg")),
IF($C$1="Niederländisch - NL",HYPERLINK(CONCATENATE("https://www.saflax.de/0-WVK-Retail/Bilder-Pictures/SAFLAX-",'Basis-Tabelle-Samen'!N89,"-",'Basis-Tabelle-Samen'!J89,"-garden-to-go-lite-dutch.jpg")),
IF($C$1="Norwegisch - NO",HYPERLINK(CONCATENATE("https://www.saflax.de/0-WVK-Retail/Bilder-Pictures/SAFLAX-",'Basis-Tabelle-Samen'!N89,"-",'Basis-Tabelle-Samen'!J89,"-garden-to-go-lite-nowegian.jpg")),
IF($C$1="Polnisch - PL",HYPERLINK(CONCATENATE("https://www.saflax.de/0-WVK-Retail/Bilder-Pictures/SAFLAX-",'Basis-Tabelle-Samen'!N89,"-",'Basis-Tabelle-Samen'!J89,"-garden-to-go-lite-polish.jpg")),
IF($C$1="Portugiesisch - PT",HYPERLINK(CONCATENATE("https://www.saflax.de/0-WVK-Retail/Bilder-Pictures/SAFLAX-",'Basis-Tabelle-Samen'!N89,"-",'Basis-Tabelle-Samen'!J89,"-garden-to-go-lite-portuguese.jpg")),
IF($C$1="Rumänisch - RO",HYPERLINK(CONCATENATE("https://www.saflax.de/0-WVK-Retail/Bilder-Pictures/SAFLAX-",'Basis-Tabelle-Samen'!N89,"-",'Basis-Tabelle-Samen'!J89,"-garden-to-go-lite-romanian.jpg")),
IF($C$1="Schwedisch - SE",HYPERLINK(CONCATENATE("https://www.saflax.de/0-WVK-Retail/Bilder-Pictures/SAFLAX-",'Basis-Tabelle-Samen'!N89,"-",'Basis-Tabelle-Samen'!J89,"-garden-to-go-lite-swedish.jpg")),
IF($C$1="Slowakisch - SK",HYPERLINK(CONCATENATE("https://www.saflax.de/0-WVK-Retail/Bilder-Pictures/SAFLAX-",'Basis-Tabelle-Samen'!N89,"-",'Basis-Tabelle-Samen'!J89,"-garden-to-go-lite-slovak.jpg")),
IF($C$1="Slowenisch - SI",HYPERLINK(CONCATENATE("https://www.saflax.de/0-WVK-Retail/Bilder-Pictures/SAFLAX-",'Basis-Tabelle-Samen'!N89,"-",'Basis-Tabelle-Samen'!J89,"-garden-to-go-lite-slovenian.jpg")),
IF($C$1="Spanisch - ES",HYPERLINK(CONCATENATE("https://www.saflax.de/0-WVK-Retail/Bilder-Pictures/SAFLAX-",'Basis-Tabelle-Samen'!N89,"-",'Basis-Tabelle-Samen'!J89,"-garden-to-go-lite-spanish.jpg")),
IF($C$1="Tschechisch - CZ",HYPERLINK(CONCATENATE("https://www.saflax.de/0-WVK-Retail/Bilder-Pictures/SAFLAX-",'Basis-Tabelle-Samen'!N89,"-",'Basis-Tabelle-Samen'!J89,"-garden-to-go-lite-czech.jpg")),
IF($C$1="Türkisch - TR",HYPERLINK(CONCATENATE("https://www.saflax.de/0-WVK-Retail/Bilder-Pictures/SAFLAX-",'Basis-Tabelle-Samen'!N89,"-",'Basis-Tabelle-Samen'!J89,"-garden-to-go-lite-turkish.jpg")),
IF($C$1="Ungarisch - HU",HYPERLINK(CONCATENATE("https://www.saflax.de/0-WVK-Retail/Bilder-Pictures/SAFLAX-",'Basis-Tabelle-Samen'!N89,"-",'Basis-Tabelle-Samen'!J89,"-garden-to-go-lite-hungarian.jpg")),
" ACHTUNG")))))))))))))))))))))))))))))</f>
        <v>https://www.saflax.de/0-WVK-Retail/Bilder-Pictures/SAFLAX-83018-arbutus-unedo-garden-to-go-lite-english.jpg</v>
      </c>
      <c r="AO8" s="330" t="str">
        <f>IF(J8&lt;1,"",
IF($C$1="Bulgarisch - BG",HYPERLINK(CONCATENATE("https://www.saflax.de/0-WVK-Retail/Bilder-Pictures/SAFLAX-",'Basis-Tabelle-Samen'!Q89,"-",'Basis-Tabelle-Samen'!J89,"-garden-to-go-bulgarian.jpg")),
IF($C$1="Dänisch - DK",HYPERLINK(CONCATENATE("https://www.saflax.de/0-WVK-Retail/Bilder-Pictures/SAFLAX-",'Basis-Tabelle-Samen'!Q89,"-",'Basis-Tabelle-Samen'!J89,"-garden-to-go-danish.jpg")),
IF($C$1="Deutsch - DE",HYPERLINK(CONCATENATE("https://www.saflax.de/0-WVK-Retail/Bilder-Pictures/SAFLAX-",'Basis-Tabelle-Samen'!Q89,"-",'Basis-Tabelle-Samen'!J89,"-garden-to-go-german.jpg")),
IF($C$1="Englisch - UK",HYPERLINK(CONCATENATE("https://www.saflax.de/0-WVK-Retail/Bilder-Pictures/SAFLAX-",'Basis-Tabelle-Samen'!Q89,"-",'Basis-Tabelle-Samen'!J89,"-garden-to-go-english.jpg")),
IF($C$1="Estnisch - EE",HYPERLINK(CONCATENATE("https://www.saflax.de/0-WVK-Retail/Bilder-Pictures/SAFLAX-",'Basis-Tabelle-Samen'!Q89,"-",'Basis-Tabelle-Samen'!J89,"-garden-to-go-estonian.jpg")),
IF($C$1="Finnisch - FI",HYPERLINK(CONCATENATE("https://www.saflax.de/0-WVK-Retail/Bilder-Pictures/SAFLAX-",'Basis-Tabelle-Samen'!Q89,"-",'Basis-Tabelle-Samen'!J89,"-garden-to-go-finnish.jpg")),
IF($C$1="Französisch - FR",HYPERLINK(CONCATENATE("https://www.saflax.de/0-WVK-Retail/Bilder-Pictures/SAFLAX-",'Basis-Tabelle-Samen'!Q89,"-",'Basis-Tabelle-Samen'!J89,"-garden-to-go-french.jpg")),
IF($C$1="Griechisch - GR",HYPERLINK(CONCATENATE("https://www.saflax.de/0-WVK-Retail/Bilder-Pictures/SAFLAX-",'Basis-Tabelle-Samen'!Q89,"-",'Basis-Tabelle-Samen'!J89,"-garden-to-go-greek.jpg")),
IF($C$1="Irisch - IE",HYPERLINK(CONCATENATE("https://www.saflax.de/0-WVK-Retail/Bilder-Pictures/SAFLAX-",'Basis-Tabelle-Samen'!Q89,"-",'Basis-Tabelle-Samen'!J89,"-garden-to-go-irish.jpg")),
IF($C$1="Isländisch - IS",HYPERLINK(CONCATENATE("https://www.saflax.de/0-WVK-Retail/Bilder-Pictures/SAFLAX-",'Basis-Tabelle-Samen'!Q89,"-",'Basis-Tabelle-Samen'!J89,"-garden-to-go-icelandic.jpg")),
IF($C$1="Italienisch - IT",HYPERLINK(CONCATENATE("https://www.saflax.de/0-WVK-Retail/Bilder-Pictures/SAFLAX-",'Basis-Tabelle-Samen'!Q89,"-",'Basis-Tabelle-Samen'!J89,"-garden-to-go-italian.jpg")),
IF($C$1="Japanisch - JP",HYPERLINK(CONCATENATE("https://www.saflax.de/0-WVK-Retail/Bilder-Pictures/SAFLAX-",'Basis-Tabelle-Samen'!Q89,"-",'Basis-Tabelle-Samen'!J89,"-garden-to-go-japanese.jpg")),
IF($C$1="Kroatisch - HR",HYPERLINK(CONCATENATE("https://www.saflax.de/0-WVK-Retail/Bilder-Pictures/SAFLAX-",'Basis-Tabelle-Samen'!Q89,"-",'Basis-Tabelle-Samen'!J89,"-garden-to-go-croatian.jpg")),
IF($C$1="Lettisch - LV",HYPERLINK(CONCATENATE("https://www.saflax.de/0-WVK-Retail/Bilder-Pictures/SAFLAX-",'Basis-Tabelle-Samen'!Q89,"-",'Basis-Tabelle-Samen'!J89,"-garden-to-go-latvian.jpg")),
IF($C$1="Litauisch - LT",HYPERLINK(CONCATENATE("https://www.saflax.de/0-WVK-Retail/Bilder-Pictures/SAFLAX-",'Basis-Tabelle-Samen'!Q89,"-",'Basis-Tabelle-Samen'!J89,"-garden-to-go-lithuanian.jpg")),
IF($C$1="Maltesisch - MT",HYPERLINK(CONCATENATE("https://www.saflax.de/0-WVK-Retail/Bilder-Pictures/SAFLAX-",'Basis-Tabelle-Samen'!Q89,"-",'Basis-Tabelle-Samen'!J89,"-garden-to-go-maltese.jpg")),
IF($C$1="Niederländisch - NL",HYPERLINK(CONCATENATE("https://www.saflax.de/0-WVK-Retail/Bilder-Pictures/SAFLAX-",'Basis-Tabelle-Samen'!Q89,"-",'Basis-Tabelle-Samen'!J89,"-garden-to-go-dutch.jpg")),
IF($C$1="Norwegisch - NO",HYPERLINK(CONCATENATE("https://www.saflax.de/0-WVK-Retail/Bilder-Pictures/SAFLAX-",'Basis-Tabelle-Samen'!Q89,"-",'Basis-Tabelle-Samen'!J89,"-garden-to-go-nowegian.jpg")),
IF($C$1="Polnisch - PL",HYPERLINK(CONCATENATE("https://www.saflax.de/0-WVK-Retail/Bilder-Pictures/SAFLAX-",'Basis-Tabelle-Samen'!Q89,"-",'Basis-Tabelle-Samen'!J89,"-garden-to-go-polish.jpg")),
IF($C$1="Portugiesisch - PT",HYPERLINK(CONCATENATE("https://www.saflax.de/0-WVK-Retail/Bilder-Pictures/SAFLAX-",'Basis-Tabelle-Samen'!Q89,"-",'Basis-Tabelle-Samen'!J89,"-garden-to-go-portuguese.jpg")),
IF($C$1="Rumänisch - RO",HYPERLINK(CONCATENATE("https://www.saflax.de/0-WVK-Retail/Bilder-Pictures/SAFLAX-",'Basis-Tabelle-Samen'!Q89,"-",'Basis-Tabelle-Samen'!J89,"-garden-to-go-romanian.jpg")),
IF($C$1="Schwedisch - SE",HYPERLINK(CONCATENATE("https://www.saflax.de/0-WVK-Retail/Bilder-Pictures/SAFLAX-",'Basis-Tabelle-Samen'!Q89,"-",'Basis-Tabelle-Samen'!J89,"-garden-to-go-swedish.jpg")),
IF($C$1="Slowakisch - SK",HYPERLINK(CONCATENATE("https://www.saflax.de/0-WVK-Retail/Bilder-Pictures/SAFLAX-",'Basis-Tabelle-Samen'!Q89,"-",'Basis-Tabelle-Samen'!J89,"-garden-to-go-slovak.jpg")),
IF($C$1="Slowenisch - SI",HYPERLINK(CONCATENATE("https://www.saflax.de/0-WVK-Retail/Bilder-Pictures/SAFLAX-",'Basis-Tabelle-Samen'!Q89,"-",'Basis-Tabelle-Samen'!J89,"-garden-to-go-slovenian.jpg")),
IF($C$1="Spanisch - ES",HYPERLINK(CONCATENATE("https://www.saflax.de/0-WVK-Retail/Bilder-Pictures/SAFLAX-",'Basis-Tabelle-Samen'!Q89,"-",'Basis-Tabelle-Samen'!J89,"-garden-to-go-spanish.jpg")),
IF($C$1="Tschechisch - CZ",HYPERLINK(CONCATENATE("https://www.saflax.de/0-WVK-Retail/Bilder-Pictures/SAFLAX-",'Basis-Tabelle-Samen'!Q89,"-",'Basis-Tabelle-Samen'!J89,"-garden-to-go-czech.jpg")),
IF($C$1="Türkisch - TR",HYPERLINK(CONCATENATE("https://www.saflax.de/0-WVK-Retail/Bilder-Pictures/SAFLAX-",'Basis-Tabelle-Samen'!Q89,"-",'Basis-Tabelle-Samen'!J89,"-garden-to-go-turkish.jpg")),
IF($C$1="Ungarisch - HU",HYPERLINK(CONCATENATE("https://www.saflax.de/0-WVK-Retail/Bilder-Pictures/SAFLAX-",'Basis-Tabelle-Samen'!Q89,"-",'Basis-Tabelle-Samen'!J89,"-garden-to-go-hungarian.jpg")),
" ACHTUNG")))))))))))))))))))))))))))))</f>
        <v>https://www.saflax.de/0-WVK-Retail/Bilder-Pictures/SAFLAX-53018-arbutus-unedo-garden-to-go-english.jpg</v>
      </c>
      <c r="AP8" s="330" t="str">
        <f>IF(K8&lt;1,"",
IF($C$1="Bulgarisch - BG",HYPERLINK(CONCATENATE("https://www.saflax.de/0-WVK-Retail/Bilder-Pictures/SAFLAX-",'Basis-Tabelle-Samen'!T89,"-",'Basis-Tabelle-Samen'!J89,"-cultivation-set-bulgarian.jpg")),
IF($C$1="Dänisch - DK",HYPERLINK(CONCATENATE("https://www.saflax.de/0-WVK-Retail/Bilder-Pictures/SAFLAX-",'Basis-Tabelle-Samen'!T89,"-",'Basis-Tabelle-Samen'!J89,"-cultivation-set-danish.jpg")),
IF($C$1="Deutsch - DE",HYPERLINK(CONCATENATE("https://www.saflax.de/0-WVK-Retail/Bilder-Pictures/SAFLAX-",'Basis-Tabelle-Samen'!T89,"-",'Basis-Tabelle-Samen'!J89,"-cultivation-set-german.jpg")),
IF($C$1="Englisch - UK",HYPERLINK(CONCATENATE("https://www.saflax.de/0-WVK-Retail/Bilder-Pictures/SAFLAX-",'Basis-Tabelle-Samen'!T89,"-",'Basis-Tabelle-Samen'!J89,"-cultivation-set-english.jpg")),
IF($C$1="Estnisch - EE",HYPERLINK(CONCATENATE("https://www.saflax.de/0-WVK-Retail/Bilder-Pictures/SAFLAX-",'Basis-Tabelle-Samen'!T89,"-",'Basis-Tabelle-Samen'!J89,"-cultivation-set-estonian.jpg")),
IF($C$1="Finnisch - FI",HYPERLINK(CONCATENATE("https://www.saflax.de/0-WVK-Retail/Bilder-Pictures/SAFLAX-",'Basis-Tabelle-Samen'!T89,"-",'Basis-Tabelle-Samen'!J89,"-cultivation-set-finnish.jpg")),
IF($C$1="Französisch - FR",HYPERLINK(CONCATENATE("https://www.saflax.de/0-WVK-Retail/Bilder-Pictures/SAFLAX-",'Basis-Tabelle-Samen'!T89,"-",'Basis-Tabelle-Samen'!J89,"-cultivation-set-french.jpg")),
IF($C$1="Griechisch - GR",HYPERLINK(CONCATENATE("https://www.saflax.de/0-WVK-Retail/Bilder-Pictures/SAFLAX-",'Basis-Tabelle-Samen'!T89,"-",'Basis-Tabelle-Samen'!J89,"-cultivation-set-greek.jpg")),
IF($C$1="Irisch - IE",HYPERLINK(CONCATENATE("https://www.saflax.de/0-WVK-Retail/Bilder-Pictures/SAFLAX-",'Basis-Tabelle-Samen'!T89,"-",'Basis-Tabelle-Samen'!J89,"-cultivation-set-irish.jpg")),
IF($C$1="Isländisch - IS",HYPERLINK(CONCATENATE("https://www.saflax.de/0-WVK-Retail/Bilder-Pictures/SAFLAX-",'Basis-Tabelle-Samen'!T89,"-",'Basis-Tabelle-Samen'!J89,"-cultivation-set-icelandic.jpg")),
IF($C$1="Italienisch - IT",HYPERLINK(CONCATENATE("https://www.saflax.de/0-WVK-Retail/Bilder-Pictures/SAFLAX-",'Basis-Tabelle-Samen'!T89,"-",'Basis-Tabelle-Samen'!J89,"-cultivation-set-italian.jpg")),
IF($C$1="Japanisch - JP",HYPERLINK(CONCATENATE("https://www.saflax.de/0-WVK-Retail/Bilder-Pictures/SAFLAX-",'Basis-Tabelle-Samen'!T89,"-",'Basis-Tabelle-Samen'!J89,"-cultivation-set-japanese.jpg")),
IF($C$1="Kroatisch - HR",HYPERLINK(CONCATENATE("https://www.saflax.de/0-WVK-Retail/Bilder-Pictures/SAFLAX-",'Basis-Tabelle-Samen'!T89,"-",'Basis-Tabelle-Samen'!J89,"-cultivation-set-croatian.jpg")),
IF($C$1="Lettisch - LV",HYPERLINK(CONCATENATE("https://www.saflax.de/0-WVK-Retail/Bilder-Pictures/SAFLAX-",'Basis-Tabelle-Samen'!T89,"-",'Basis-Tabelle-Samen'!J89,"-cultivation-set-latvian.jpg")),
IF($C$1="Litauisch - LT",HYPERLINK(CONCATENATE("https://www.saflax.de/0-WVK-Retail/Bilder-Pictures/SAFLAX-",'Basis-Tabelle-Samen'!T89,"-",'Basis-Tabelle-Samen'!J89,"-cultivation-set-lithuanian.jpg")),
IF($C$1="Maltesisch - MT",HYPERLINK(CONCATENATE("https://www.saflax.de/0-WVK-Retail/Bilder-Pictures/SAFLAX-",'Basis-Tabelle-Samen'!T89,"-",'Basis-Tabelle-Samen'!J89,"-cultivation-set-maltese.jpg")),
IF($C$1="Niederländisch - NL",HYPERLINK(CONCATENATE("https://www.saflax.de/0-WVK-Retail/Bilder-Pictures/SAFLAX-",'Basis-Tabelle-Samen'!T89,"-",'Basis-Tabelle-Samen'!J89,"-cultivation-set-dutch.jpg")),
IF($C$1="Norwegisch - NO",HYPERLINK(CONCATENATE("https://www.saflax.de/0-WVK-Retail/Bilder-Pictures/SAFLAX-",'Basis-Tabelle-Samen'!T89,"-",'Basis-Tabelle-Samen'!J89,"-cultivation-set-nowegian.jpg")),
IF($C$1="Polnisch - PL",HYPERLINK(CONCATENATE("https://www.saflax.de/0-WVK-Retail/Bilder-Pictures/SAFLAX-",'Basis-Tabelle-Samen'!T89,"-",'Basis-Tabelle-Samen'!J89,"-cultivation-set-polish.jpg")),
IF($C$1="Portugiesisch - PT",HYPERLINK(CONCATENATE("https://www.saflax.de/0-WVK-Retail/Bilder-Pictures/SAFLAX-",'Basis-Tabelle-Samen'!T89,"-",'Basis-Tabelle-Samen'!J89,"-cultivation-set-portuguese.jpg")),
IF($C$1="Rumänisch - RO",HYPERLINK(CONCATENATE("https://www.saflax.de/0-WVK-Retail/Bilder-Pictures/SAFLAX-",'Basis-Tabelle-Samen'!T89,"-",'Basis-Tabelle-Samen'!J89,"-cultivation-set-romanian.jpg")),
IF($C$1="Schwedisch - SE",HYPERLINK(CONCATENATE("https://www.saflax.de/0-WVK-Retail/Bilder-Pictures/SAFLAX-",'Basis-Tabelle-Samen'!T89,"-",'Basis-Tabelle-Samen'!J89,"-cultivation-set-swedish.jpg")),
IF($C$1="Slowakisch - SK",HYPERLINK(CONCATENATE("https://www.saflax.de/0-WVK-Retail/Bilder-Pictures/SAFLAX-",'Basis-Tabelle-Samen'!T89,"-",'Basis-Tabelle-Samen'!J89,"-cultivation-set-slovak.jpg")),
IF($C$1="Slowenisch - SI",HYPERLINK(CONCATENATE("https://www.saflax.de/0-WVK-Retail/Bilder-Pictures/SAFLAX-",'Basis-Tabelle-Samen'!T89,"-",'Basis-Tabelle-Samen'!J89,"-cultivation-set-slovenian.jpg")),
IF($C$1="Spanisch - ES",HYPERLINK(CONCATENATE("https://www.saflax.de/0-WVK-Retail/Bilder-Pictures/SAFLAX-",'Basis-Tabelle-Samen'!T89,"-",'Basis-Tabelle-Samen'!J89,"-cultivation-set-spanish.jpg")),
IF($C$1="Tschechisch - CZ",HYPERLINK(CONCATENATE("https://www.saflax.de/0-WVK-Retail/Bilder-Pictures/SAFLAX-",'Basis-Tabelle-Samen'!T89,"-",'Basis-Tabelle-Samen'!J89,"-cultivation-set-czech.jpg")),
IF($C$1="Türkisch - TR",HYPERLINK(CONCATENATE("https://www.saflax.de/0-WVK-Retail/Bilder-Pictures/SAFLAX-",'Basis-Tabelle-Samen'!T89,"-",'Basis-Tabelle-Samen'!J89,"-cultivation-set-turkish.jpg")),
IF($C$1="Ungarisch - HU",HYPERLINK(CONCATENATE("https://www.saflax.de/0-WVK-Retail/Bilder-Pictures/SAFLAX-",'Basis-Tabelle-Samen'!T89,"-",'Basis-Tabelle-Samen'!J89,"-cultivation-set-hungarian.jpg")),
" ACHTUNG")))))))))))))))))))))))))))))</f>
        <v>https://www.saflax.de/0-WVK-Retail/Bilder-Pictures/SAFLAX-33018-arbutus-unedo-cultivation-set-english.jpg</v>
      </c>
      <c r="AQ8" s="330" t="str">
        <f>IF(L8&lt;1,"",
IF($C$1="Bulgarisch - BG",HYPERLINK(CONCATENATE("https://www.saflax.de/0-WVK-Retail/Bilder-Pictures/SAFLAX-",'Basis-Tabelle-Samen'!W89,"-",'Basis-Tabelle-Samen'!J89,"-garden-in-the-bag-bulgarian.jpg")),
IF($C$1="Dänisch - DK",HYPERLINK(CONCATENATE("https://www.saflax.de/0-WVK-Retail/Bilder-Pictures/SAFLAX-",'Basis-Tabelle-Samen'!W89,"-",'Basis-Tabelle-Samen'!J89,"-garden-in-the-bag-danish.jpg")),
IF($C$1="Deutsch - DE",HYPERLINK(CONCATENATE("https://www.saflax.de/0-WVK-Retail/Bilder-Pictures/SAFLAX-",'Basis-Tabelle-Samen'!W89,"-",'Basis-Tabelle-Samen'!J89,"-garden-in-the-bag-german.jpg")),
IF($C$1="Englisch - UK",HYPERLINK(CONCATENATE("https://www.saflax.de/0-WVK-Retail/Bilder-Pictures/SAFLAX-",'Basis-Tabelle-Samen'!W89,"-",'Basis-Tabelle-Samen'!J89,"-garden-in-the-bag-english.jpg")),
IF($C$1="Estnisch - EE",HYPERLINK(CONCATENATE("https://www.saflax.de/0-WVK-Retail/Bilder-Pictures/SAFLAX-",'Basis-Tabelle-Samen'!W89,"-",'Basis-Tabelle-Samen'!J89,"-garden-in-the-bag-estonian.jpg")),
IF($C$1="Finnisch - FI",HYPERLINK(CONCATENATE("https://www.saflax.de/0-WVK-Retail/Bilder-Pictures/SAFLAX-",'Basis-Tabelle-Samen'!W89,"-",'Basis-Tabelle-Samen'!J89,"-garden-in-the-bag-finnish.jpg")),
IF($C$1="Französisch - FR",HYPERLINK(CONCATENATE("https://www.saflax.de/0-WVK-Retail/Bilder-Pictures/SAFLAX-",'Basis-Tabelle-Samen'!W89,"-",'Basis-Tabelle-Samen'!J89,"-garden-in-the-bag-french.jpg")),
IF($C$1="Griechisch - GR",HYPERLINK(CONCATENATE("https://www.saflax.de/0-WVK-Retail/Bilder-Pictures/SAFLAX-",'Basis-Tabelle-Samen'!W89,"-",'Basis-Tabelle-Samen'!J89,"-garden-in-the-bag-greek.jpg")),
IF($C$1="Irisch - IE",HYPERLINK(CONCATENATE("https://www.saflax.de/0-WVK-Retail/Bilder-Pictures/SAFLAX-",'Basis-Tabelle-Samen'!W89,"-",'Basis-Tabelle-Samen'!J89,"-garden-in-the-bag-irish.jpg")),
IF($C$1="Isländisch - IS",HYPERLINK(CONCATENATE("https://www.saflax.de/0-WVK-Retail/Bilder-Pictures/SAFLAX-",'Basis-Tabelle-Samen'!W89,"-",'Basis-Tabelle-Samen'!J89,"-garden-in-the-bag-icelandic.jpg")),
IF($C$1="Italienisch - IT",HYPERLINK(CONCATENATE("https://www.saflax.de/0-WVK-Retail/Bilder-Pictures/SAFLAX-",'Basis-Tabelle-Samen'!W89,"-",'Basis-Tabelle-Samen'!J89,"-garden-in-the-bag-italian.jpg")),
IF($C$1="Japanisch - JP",HYPERLINK(CONCATENATE("https://www.saflax.de/0-WVK-Retail/Bilder-Pictures/SAFLAX-",'Basis-Tabelle-Samen'!W89,"-",'Basis-Tabelle-Samen'!J89,"-garden-in-the-bag-japanese.jpg")),
IF($C$1="Kroatisch - HR",HYPERLINK(CONCATENATE("https://www.saflax.de/0-WVK-Retail/Bilder-Pictures/SAFLAX-",'Basis-Tabelle-Samen'!W89,"-",'Basis-Tabelle-Samen'!J89,"-garden-in-the-bag-croatian.jpg")),
IF($C$1="Lettisch - LV",HYPERLINK(CONCATENATE("https://www.saflax.de/0-WVK-Retail/Bilder-Pictures/SAFLAX-",'Basis-Tabelle-Samen'!W89,"-",'Basis-Tabelle-Samen'!J89,"-garden-in-the-bag-latvian.jpg")),
IF($C$1="Litauisch - LT",HYPERLINK(CONCATENATE("https://www.saflax.de/0-WVK-Retail/Bilder-Pictures/SAFLAX-",'Basis-Tabelle-Samen'!W89,"-",'Basis-Tabelle-Samen'!J89,"-garden-in-the-bag-lithuanian.jpg")),
IF($C$1="Maltesisch - MT",HYPERLINK(CONCATENATE("https://www.saflax.de/0-WVK-Retail/Bilder-Pictures/SAFLAX-",'Basis-Tabelle-Samen'!W89,"-",'Basis-Tabelle-Samen'!J89,"-garden-in-the-bag-maltese.jpg")),
IF($C$1="Niederländisch - NL",HYPERLINK(CONCATENATE("https://www.saflax.de/0-WVK-Retail/Bilder-Pictures/SAFLAX-",'Basis-Tabelle-Samen'!W89,"-",'Basis-Tabelle-Samen'!J89,"-garden-in-the-bag-dutch.jpg")),
IF($C$1="Norwegisch - NO",HYPERLINK(CONCATENATE("https://www.saflax.de/0-WVK-Retail/Bilder-Pictures/SAFLAX-",'Basis-Tabelle-Samen'!W89,"-",'Basis-Tabelle-Samen'!J89,"-garden-in-the-bag-nowegian.jpg")),
IF($C$1="Polnisch - PL",HYPERLINK(CONCATENATE("https://www.saflax.de/0-WVK-Retail/Bilder-Pictures/SAFLAX-",'Basis-Tabelle-Samen'!W89,"-",'Basis-Tabelle-Samen'!J89,"-garden-in-the-bag-polish.jpg")),
IF($C$1="Portugiesisch - PT",HYPERLINK(CONCATENATE("https://www.saflax.de/0-WVK-Retail/Bilder-Pictures/SAFLAX-",'Basis-Tabelle-Samen'!W89,"-",'Basis-Tabelle-Samen'!J89,"-garden-in-the-bag-portuguese.jpg")),
IF($C$1="Rumänisch - RO",HYPERLINK(CONCATENATE("https://www.saflax.de/0-WVK-Retail/Bilder-Pictures/SAFLAX-",'Basis-Tabelle-Samen'!W89,"-",'Basis-Tabelle-Samen'!J89,"-garden-in-the-bag-romanian.jpg")),
IF($C$1="Schwedisch - SE",HYPERLINK(CONCATENATE("https://www.saflax.de/0-WVK-Retail/Bilder-Pictures/SAFLAX-",'Basis-Tabelle-Samen'!W89,"-",'Basis-Tabelle-Samen'!J89,"-garden-in-the-bag-swedish.jpg")),
IF($C$1="Slowakisch - SK",HYPERLINK(CONCATENATE("https://www.saflax.de/0-WVK-Retail/Bilder-Pictures/SAFLAX-",'Basis-Tabelle-Samen'!W89,"-",'Basis-Tabelle-Samen'!J89,"-garden-in-the-bag-slovak.jpg")),
IF($C$1="Slowenisch - SI",HYPERLINK(CONCATENATE("https://www.saflax.de/0-WVK-Retail/Bilder-Pictures/SAFLAX-",'Basis-Tabelle-Samen'!W89,"-",'Basis-Tabelle-Samen'!J89,"-garden-in-the-bag-slovenian.jpg")),
IF($C$1="Spanisch - ES",HYPERLINK(CONCATENATE("https://www.saflax.de/0-WVK-Retail/Bilder-Pictures/SAFLAX-",'Basis-Tabelle-Samen'!W89,"-",'Basis-Tabelle-Samen'!J89,"-garden-in-the-bag-spanish.jpg")),
IF($C$1="Tschechisch - CZ",HYPERLINK(CONCATENATE("https://www.saflax.de/0-WVK-Retail/Bilder-Pictures/SAFLAX-",'Basis-Tabelle-Samen'!W89,"-",'Basis-Tabelle-Samen'!J89,"-garden-in-the-bag-czech.jpg")),
IF($C$1="Türkisch - TR",HYPERLINK(CONCATENATE("https://www.saflax.de/0-WVK-Retail/Bilder-Pictures/SAFLAX-",'Basis-Tabelle-Samen'!W89,"-",'Basis-Tabelle-Samen'!J89,"-garden-in-the-bag-turkish.jpg")),
IF($C$1="Ungarisch - HU",HYPERLINK(CONCATENATE("https://www.saflax.de/0-WVK-Retail/Bilder-Pictures/SAFLAX-",'Basis-Tabelle-Samen'!W89,"-",'Basis-Tabelle-Samen'!J89,"-garden-in-the-bag-hungarian.jpg")),
" ACHTUNG")))))))))))))))))))))))))))))</f>
        <v>https://www.saflax.de/0-WVK-Retail/Bilder-Pictures/SAFLAX-63018-arbutus-unedo-garden-in-the-bag-english.jpg</v>
      </c>
    </row>
    <row r="9" spans="1:43" ht="17.100000000000001" customHeight="1" x14ac:dyDescent="0.2">
      <c r="A9" s="318" t="str">
        <f>IF('Basis-Tabelle-Samen'!A60="","",IF($C$1="Deutsch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9" s="319" t="str">
        <f>'Basis-Tabelle-Samen'!I60</f>
        <v>Bauhinia variegata</v>
      </c>
      <c r="C9" s="316" t="str">
        <f>IF($C$1="Bulgarisch - BG",'Basis-Tabelle-Samen'!Z60,
IF($C$1="Dänisch - DK",'Basis-Tabelle-Samen'!AA60,
IF($C$1="Deutsch - DE",'Basis-Tabelle-Samen'!AB60,
IF($C$1="Englisch - UK",'Basis-Tabelle-Samen'!AC60,
IF($C$1="Estnisch - EE",'Basis-Tabelle-Samen'!AD60,
IF($C$1="Finnisch - FI",'Basis-Tabelle-Samen'!AE60,
IF($C$1="Französisch - FR",'Basis-Tabelle-Samen'!AF60,
IF($C$1="Griechisch - GR",'Basis-Tabelle-Samen'!AG60,
IF($C$1="Irisch - IE",'Basis-Tabelle-Samen'!AH60,
IF($C$1="Isländisch - IS",'Basis-Tabelle-Samen'!AI60,
IF($C$1="Italienisch - IT",'Basis-Tabelle-Samen'!AJ60,
IF($C$1="Japanisch - JP",'Basis-Tabelle-Samen'!AK60,
IF($C$1="Kroatisch - HR",'Basis-Tabelle-Samen'!AL60,
IF($C$1="Lettisch - LV",'Basis-Tabelle-Samen'!AM60,
IF($C$1="Litauisch - LT",'Basis-Tabelle-Samen'!AN60,
IF($C$1="Maltesisch - MT",'Basis-Tabelle-Samen'!AO60,
IF($C$1="Niederländisch - NL",'Basis-Tabelle-Samen'!AP60,
IF($C$1="Norwegisch - NO",'Basis-Tabelle-Samen'!AQ60,
IF($C$1="Polnisch - PL",'Basis-Tabelle-Samen'!AR60,
IF($C$1="Portugiesisch - PT",'Basis-Tabelle-Samen'!AS60,
IF($C$1="Rumänisch - RO",'Basis-Tabelle-Samen'!AT60,
IF($C$1="Schwedisch - SE",'Basis-Tabelle-Samen'!AU60,
IF($C$1="Slowakisch - SK",'Basis-Tabelle-Samen'!AV60,
IF($C$1="Slowenisch - SI",'Basis-Tabelle-Samen'!AW60,
IF($C$1="Spanisch - ES",'Basis-Tabelle-Samen'!AX60,
IF($C$1="Tschechisch - CZ",'Basis-Tabelle-Samen'!AY60,
IF($C$1="Türkisch - TR",'Basis-Tabelle-Samen'!AZ60,
IF($C$1="Ungarisch - HU",'Basis-Tabelle-Samen'!BA60,
" ACHTUNG"))))))))))))))))))))))))))))</f>
        <v>Camel Foot Tree</v>
      </c>
      <c r="D9" s="320">
        <f>'Basis-Tabelle-Samen'!F60</f>
        <v>8</v>
      </c>
      <c r="E9" s="321" t="str">
        <f>'Basis-Tabelle-Samen'!H60</f>
        <v>7 %</v>
      </c>
      <c r="F9" s="322" t="str">
        <f>IF('Basis-Tabelle-Samen'!G60="","",'Basis-Tabelle-Samen'!G60)</f>
        <v>01</v>
      </c>
      <c r="G9" s="320">
        <f>'Basis-Tabelle-Samen'!C60</f>
        <v>12938</v>
      </c>
      <c r="H9" s="323">
        <f>'Basis-Tabelle-Samen'!D60</f>
        <v>4055473129389</v>
      </c>
      <c r="I9" s="324">
        <f>'Basis-Tabelle-Samen'!E60</f>
        <v>1.85</v>
      </c>
      <c r="J9" s="325">
        <f t="shared" si="0"/>
        <v>12</v>
      </c>
      <c r="K9" s="326">
        <f>'Basis-Tabelle-Samen'!K60</f>
        <v>72938</v>
      </c>
      <c r="L9" s="323">
        <f>'Basis-Tabelle-Samen'!L60</f>
        <v>4055473729381</v>
      </c>
      <c r="M9" s="324">
        <f>'Basis-Tabelle-Samen'!M60</f>
        <v>2.4500000000000002</v>
      </c>
      <c r="N9" s="326">
        <f>IF(K9&lt;1,"",'3'!$I$15)</f>
        <v>15</v>
      </c>
      <c r="O9" s="327">
        <f>IF(K9&lt;1,"",'3'!$J$11)</f>
        <v>90</v>
      </c>
      <c r="P9" s="326">
        <f>'Basis-Tabelle-Samen'!N60</f>
        <v>82938</v>
      </c>
      <c r="Q9" s="323">
        <f>'Basis-Tabelle-Samen'!O60</f>
        <v>4055473829388</v>
      </c>
      <c r="R9" s="328">
        <f>'Basis-Tabelle-Samen'!P60</f>
        <v>3.75</v>
      </c>
      <c r="S9" s="326">
        <f>IF(R9&lt;1,"",'3'!$M$15)</f>
        <v>18</v>
      </c>
      <c r="T9" s="327">
        <f>IF(R9&lt;1,"",'3'!$N$11)</f>
        <v>72</v>
      </c>
      <c r="U9" s="326">
        <f>'Basis-Tabelle-Samen'!Q60</f>
        <v>52938</v>
      </c>
      <c r="V9" s="323">
        <f>'Basis-Tabelle-Samen'!R60</f>
        <v>4055473529387</v>
      </c>
      <c r="W9" s="324">
        <f>'Basis-Tabelle-Samen'!S60</f>
        <v>4.95</v>
      </c>
      <c r="X9" s="326">
        <f>IF(U9&lt;1,"",'3'!$Q$15)</f>
        <v>6</v>
      </c>
      <c r="Y9" s="327">
        <f>IF(U9&lt;1,"",'3'!$R$11)</f>
        <v>24</v>
      </c>
      <c r="Z9" s="326">
        <f>'Basis-Tabelle-Samen'!T60</f>
        <v>32938</v>
      </c>
      <c r="AA9" s="323">
        <f>'Basis-Tabelle-Samen'!U60</f>
        <v>4055473329383</v>
      </c>
      <c r="AB9" s="324">
        <f>'Basis-Tabelle-Samen'!V60</f>
        <v>6.75</v>
      </c>
      <c r="AC9" s="326">
        <f>IF(Z9&lt;1,"",'3'!$U$15)</f>
        <v>6</v>
      </c>
      <c r="AD9" s="327">
        <f>IF(Z9&lt;1,"",'3'!$V$11)</f>
        <v>24</v>
      </c>
      <c r="AE9" s="326">
        <f>'Basis-Tabelle-Samen'!W60</f>
        <v>62938</v>
      </c>
      <c r="AF9" s="323">
        <f>'Basis-Tabelle-Samen'!X60</f>
        <v>4055473629384</v>
      </c>
      <c r="AG9" s="324">
        <f>'Basis-Tabelle-Samen'!Y60</f>
        <v>2.95</v>
      </c>
      <c r="AH9" s="326">
        <f>IF(AE9&lt;1,"",'3'!$Y$15)</f>
        <v>8</v>
      </c>
      <c r="AI9" s="327">
        <f>IF(AE9&lt;1,"",'3'!$Z$11)</f>
        <v>64</v>
      </c>
      <c r="AJ9" s="329"/>
      <c r="AK9" s="316" t="str">
        <f>IF(G9&lt;1,"",
IF($C$1="Bulgarisch - BG",HYPERLINK(CONCATENATE("https://www.saflax.de/0-WVK-Retail/Bilder-Pictures/SAFLAX-",'Basis-Tabelle-Samen'!C60,"-",'Basis-Tabelle-Samen'!J60,"-seed-package-front-cr-bulgarian.jpg")),
IF($C$1="Dänisch - DK",HYPERLINK(CONCATENATE("https://www.saflax.de/0-WVK-Retail/Bilder-Pictures/SAFLAX-",'Basis-Tabelle-Samen'!C60,"-",'Basis-Tabelle-Samen'!J60,"-seed-package-front-cr-danish.jpg")),
IF($C$1="Deutsch - DE",HYPERLINK(CONCATENATE("https://www.saflax.de/0-WVK-Retail/Bilder-Pictures/SAFLAX-",'Basis-Tabelle-Samen'!C60,"-",'Basis-Tabelle-Samen'!J60,"-seed-package-front-cr-german.jpg")),
IF($C$1="Englisch - UK",HYPERLINK(CONCATENATE("https://www.saflax.de/0-WVK-Retail/Bilder-Pictures/SAFLAX-",'Basis-Tabelle-Samen'!C60,"-",'Basis-Tabelle-Samen'!J60,"-seed-package-front-cr-english.jpg")),
IF($C$1="Estnisch - EE",HYPERLINK(CONCATENATE("https://www.saflax.de/0-WVK-Retail/Bilder-Pictures/SAFLAX-",'Basis-Tabelle-Samen'!C60,"-",'Basis-Tabelle-Samen'!J60,"-seed-package-front-cr-estonian.jpg")),
IF($C$1="Finnisch - FI",HYPERLINK(CONCATENATE("https://www.saflax.de/0-WVK-Retail/Bilder-Pictures/SAFLAX-",'Basis-Tabelle-Samen'!C60,"-",'Basis-Tabelle-Samen'!J60,"-seed-package-front-cr-finnish.jpg")),
IF($C$1="Französisch - FR",HYPERLINK(CONCATENATE("https://www.saflax.de/0-WVK-Retail/Bilder-Pictures/SAFLAX-",'Basis-Tabelle-Samen'!C60,"-",'Basis-Tabelle-Samen'!J60,"-seed-package-front-cr-french.jpg")),
IF($C$1="Griechisch - GR",HYPERLINK(CONCATENATE("https://www.saflax.de/0-WVK-Retail/Bilder-Pictures/SAFLAX-",'Basis-Tabelle-Samen'!C60,"-",'Basis-Tabelle-Samen'!J60,"-seed-package-front-cr-greek.jpg")),
IF($C$1="Irisch - IE",HYPERLINK(CONCATENATE("https://www.saflax.de/0-WVK-Retail/Bilder-Pictures/SAFLAX-",'Basis-Tabelle-Samen'!C60,"-",'Basis-Tabelle-Samen'!J60,"-seed-package-front-cr-irish.jpg")),
IF($C$1="Isländisch - IS",HYPERLINK(CONCATENATE("https://www.saflax.de/0-WVK-Retail/Bilder-Pictures/SAFLAX-",'Basis-Tabelle-Samen'!C60,"-",'Basis-Tabelle-Samen'!J60,"-seed-package-front-cr-icelandic.jpg")),
IF($C$1="Italienisch - IT",HYPERLINK(CONCATENATE("https://www.saflax.de/0-WVK-Retail/Bilder-Pictures/SAFLAX-",'Basis-Tabelle-Samen'!C60,"-",'Basis-Tabelle-Samen'!J60,"-seed-package-front-cr-italian.jpg")),
IF($C$1="Japanisch - JP",HYPERLINK(CONCATENATE("https://www.saflax.de/0-WVK-Retail/Bilder-Pictures/SAFLAX-",'Basis-Tabelle-Samen'!C60,"-",'Basis-Tabelle-Samen'!J60,"-seed-package-front-cr-japanese.jpg")),
IF($C$1="Kroatisch - HR",HYPERLINK(CONCATENATE("https://www.saflax.de/0-WVK-Retail/Bilder-Pictures/SAFLAX-",'Basis-Tabelle-Samen'!C60,"-",'Basis-Tabelle-Samen'!J60,"-seed-package-front-cr-croatian.jpg")),
IF($C$1="Lettisch - LV",HYPERLINK(CONCATENATE("https://www.saflax.de/0-WVK-Retail/Bilder-Pictures/SAFLAX-",'Basis-Tabelle-Samen'!C60,"-",'Basis-Tabelle-Samen'!J60,"-seed-package-front-cr-latvian.jpg")),
IF($C$1="Litauisch - LT",HYPERLINK(CONCATENATE("https://www.saflax.de/0-WVK-Retail/Bilder-Pictures/SAFLAX-",'Basis-Tabelle-Samen'!C60,"-",'Basis-Tabelle-Samen'!J60,"-seed-package-front-cr-lithuanian.jpg")),
IF($C$1="Maltesisch - MT",HYPERLINK(CONCATENATE("https://www.saflax.de/0-WVK-Retail/Bilder-Pictures/SAFLAX-",'Basis-Tabelle-Samen'!C60,"-",'Basis-Tabelle-Samen'!J60,"-seed-package-front-cr-maltese.jpg")),
IF($C$1="Niederländisch - NL",HYPERLINK(CONCATENATE("https://www.saflax.de/0-WVK-Retail/Bilder-Pictures/SAFLAX-",'Basis-Tabelle-Samen'!C60,"-",'Basis-Tabelle-Samen'!J60,"-seed-package-front-cr-dutch.jpg")),
IF($C$1="Norwegisch - NO",HYPERLINK(CONCATENATE("https://www.saflax.de/0-WVK-Retail/Bilder-Pictures/SAFLAX-",'Basis-Tabelle-Samen'!C60,"-",'Basis-Tabelle-Samen'!J60,"-seed-package-front-cr-nowegian.jpg")),
IF($C$1="Polnisch - PL",HYPERLINK(CONCATENATE("https://www.saflax.de/0-WVK-Retail/Bilder-Pictures/SAFLAX-",'Basis-Tabelle-Samen'!C60,"-",'Basis-Tabelle-Samen'!J60,"-seed-package-front-cr-polish.jpg")),
IF($C$1="Portugiesisch - PT",HYPERLINK(CONCATENATE("https://www.saflax.de/0-WVK-Retail/Bilder-Pictures/SAFLAX-",'Basis-Tabelle-Samen'!C60,"-",'Basis-Tabelle-Samen'!J60,"-seed-package-front-cr-portuguese.jpg")),
IF($C$1="Rumänisch - RO",HYPERLINK(CONCATENATE("https://www.saflax.de/0-WVK-Retail/Bilder-Pictures/SAFLAX-",'Basis-Tabelle-Samen'!C60,"-",'Basis-Tabelle-Samen'!J60,"-seed-package-front-cr-romanian.jpg")),
IF($C$1="Schwedisch - SE",HYPERLINK(CONCATENATE("https://www.saflax.de/0-WVK-Retail/Bilder-Pictures/SAFLAX-",'Basis-Tabelle-Samen'!C60,"-",'Basis-Tabelle-Samen'!J60,"-seed-package-front-cr-swedish.jpg")),
IF($C$1="Slowakisch - SK",HYPERLINK(CONCATENATE("https://www.saflax.de/0-WVK-Retail/Bilder-Pictures/SAFLAX-",'Basis-Tabelle-Samen'!C60,"-",'Basis-Tabelle-Samen'!J60,"-seed-package-front-cr-slovak.jpg")),
IF($C$1="Slowenisch - SI",HYPERLINK(CONCATENATE("https://www.saflax.de/0-WVK-Retail/Bilder-Pictures/SAFLAX-",'Basis-Tabelle-Samen'!C60,"-",'Basis-Tabelle-Samen'!J60,"-seed-package-front-cr-slovenian.jpg")),
IF($C$1="Spanisch - ES",HYPERLINK(CONCATENATE("https://www.saflax.de/0-WVK-Retail/Bilder-Pictures/SAFLAX-",'Basis-Tabelle-Samen'!C60,"-",'Basis-Tabelle-Samen'!J60,"-seed-package-front-cr-spanish.jpg")),
IF($C$1="Tschechisch - CZ",HYPERLINK(CONCATENATE("https://www.saflax.de/0-WVK-Retail/Bilder-Pictures/SAFLAX-",'Basis-Tabelle-Samen'!C60,"-",'Basis-Tabelle-Samen'!J60,"-seed-package-front-cr-czech.jpg")),
IF($C$1="Türkisch - TR",HYPERLINK(CONCATENATE("https://www.saflax.de/0-WVK-Retail/Bilder-Pictures/SAFLAX-",'Basis-Tabelle-Samen'!C60,"-",'Basis-Tabelle-Samen'!J60,"-seed-package-front-cr-turkish.jpg")),
IF($C$1="Ungarisch - HU",HYPERLINK(CONCATENATE("https://www.saflax.de/0-WVK-Retail/Bilder-Pictures/SAFLAX-",'Basis-Tabelle-Samen'!C60,"-",'Basis-Tabelle-Samen'!J60,"-seed-package-front-cr-hungarian.jpg")),
" ACHTUNG")))))))))))))))))))))))))))))</f>
        <v>https://www.saflax.de/0-WVK-Retail/Bilder-Pictures/SAFLAX-12938-bauhinia-variegata-seed-package-front-cr-english.jpg</v>
      </c>
      <c r="AL9" s="330" t="str">
        <f>IF(G9&lt;1,"",
IF($C$1="Bulgarisch - BG",HYPERLINK(CONCATENATE("https://www.saflax.de/0-WVK-Retail/Bilder-Pictures/SAFLAX-",'Basis-Tabelle-Samen'!C60,"-",'Basis-Tabelle-Samen'!J60,"-seed-package-back-cr-bulgarian.jpg")),
IF($C$1="Dänisch - DK",HYPERLINK(CONCATENATE("https://www.saflax.de/0-WVK-Retail/Bilder-Pictures/SAFLAX-",'Basis-Tabelle-Samen'!C60,"-",'Basis-Tabelle-Samen'!J60,"-seed-package-back-cr-danish.jpg")),
IF($C$1="Deutsch - DE",HYPERLINK(CONCATENATE("https://www.saflax.de/0-WVK-Retail/Bilder-Pictures/SAFLAX-",'Basis-Tabelle-Samen'!C60,"-",'Basis-Tabelle-Samen'!J60,"-seed-package-back-cr-german.jpg")),
IF($C$1="Englisch - UK",HYPERLINK(CONCATENATE("https://www.saflax.de/0-WVK-Retail/Bilder-Pictures/SAFLAX-",'Basis-Tabelle-Samen'!C60,"-",'Basis-Tabelle-Samen'!J60,"-seed-package-back-cr-english.jpg")),
IF($C$1="Estnisch - EE",HYPERLINK(CONCATENATE("https://www.saflax.de/0-WVK-Retail/Bilder-Pictures/SAFLAX-",'Basis-Tabelle-Samen'!C60,"-",'Basis-Tabelle-Samen'!J60,"-seed-package-back-cr-estonian.jpg")),
IF($C$1="Finnisch - FI",HYPERLINK(CONCATENATE("https://www.saflax.de/0-WVK-Retail/Bilder-Pictures/SAFLAX-",'Basis-Tabelle-Samen'!C60,"-",'Basis-Tabelle-Samen'!J60,"-seed-package-back-cr-finnish.jpg")),
IF($C$1="Französisch - FR",HYPERLINK(CONCATENATE("https://www.saflax.de/0-WVK-Retail/Bilder-Pictures/SAFLAX-",'Basis-Tabelle-Samen'!C60,"-",'Basis-Tabelle-Samen'!J60,"-seed-package-back-cr-french.jpg")),
IF($C$1="Griechisch - GR",HYPERLINK(CONCATENATE("https://www.saflax.de/0-WVK-Retail/Bilder-Pictures/SAFLAX-",'Basis-Tabelle-Samen'!C60,"-",'Basis-Tabelle-Samen'!J60,"-seed-package-back-cr-greek.jpg")),
IF($C$1="Irisch - IE",HYPERLINK(CONCATENATE("https://www.saflax.de/0-WVK-Retail/Bilder-Pictures/SAFLAX-",'Basis-Tabelle-Samen'!C60,"-",'Basis-Tabelle-Samen'!J60,"-seed-package-back-cr-irish.jpg")),
IF($C$1="Isländisch - IS",HYPERLINK(CONCATENATE("https://www.saflax.de/0-WVK-Retail/Bilder-Pictures/SAFLAX-",'Basis-Tabelle-Samen'!C60,"-",'Basis-Tabelle-Samen'!J60,"-seed-package-back-cr-icelandic.jpg")),
IF($C$1="Italienisch - IT",HYPERLINK(CONCATENATE("https://www.saflax.de/0-WVK-Retail/Bilder-Pictures/SAFLAX-",'Basis-Tabelle-Samen'!C60,"-",'Basis-Tabelle-Samen'!J60,"-seed-package-back-cr-italian.jpg")),
IF($C$1="Japanisch - JP",HYPERLINK(CONCATENATE("https://www.saflax.de/0-WVK-Retail/Bilder-Pictures/SAFLAX-",'Basis-Tabelle-Samen'!C60,"-",'Basis-Tabelle-Samen'!J60,"-seed-package-back-cr-japanese.jpg")),
IF($C$1="Kroatisch - HR",HYPERLINK(CONCATENATE("https://www.saflax.de/0-WVK-Retail/Bilder-Pictures/SAFLAX-",'Basis-Tabelle-Samen'!C60,"-",'Basis-Tabelle-Samen'!J60,"-seed-package-back-cr-croatian.jpg")),
IF($C$1="Lettisch - LV",HYPERLINK(CONCATENATE("https://www.saflax.de/0-WVK-Retail/Bilder-Pictures/SAFLAX-",'Basis-Tabelle-Samen'!C60,"-",'Basis-Tabelle-Samen'!J60,"-seed-package-back-cr-latvian.jpg")),
IF($C$1="Litauisch - LT",HYPERLINK(CONCATENATE("https://www.saflax.de/0-WVK-Retail/Bilder-Pictures/SAFLAX-",'Basis-Tabelle-Samen'!C60,"-",'Basis-Tabelle-Samen'!J60,"-seed-package-back-cr-lithuanian.jpg")),
IF($C$1="Maltesisch - MT",HYPERLINK(CONCATENATE("https://www.saflax.de/0-WVK-Retail/Bilder-Pictures/SAFLAX-",'Basis-Tabelle-Samen'!C60,"-",'Basis-Tabelle-Samen'!J60,"-seed-package-back-cr-maltese.jpg")),
IF($C$1="Niederländisch - NL",HYPERLINK(CONCATENATE("https://www.saflax.de/0-WVK-Retail/Bilder-Pictures/SAFLAX-",'Basis-Tabelle-Samen'!C60,"-",'Basis-Tabelle-Samen'!J60,"-seed-package-back-cr-dutch.jpg")),
IF($C$1="Norwegisch - NO",HYPERLINK(CONCATENATE("https://www.saflax.de/0-WVK-Retail/Bilder-Pictures/SAFLAX-",'Basis-Tabelle-Samen'!C60,"-",'Basis-Tabelle-Samen'!J60,"-seed-package-back-cr-nowegian.jpg")),
IF($C$1="Polnisch - PL",HYPERLINK(CONCATENATE("https://www.saflax.de/0-WVK-Retail/Bilder-Pictures/SAFLAX-",'Basis-Tabelle-Samen'!C60,"-",'Basis-Tabelle-Samen'!J60,"-seed-package-back-cr-polish.jpg")),
IF($C$1="Portugiesisch - PT",HYPERLINK(CONCATENATE("https://www.saflax.de/0-WVK-Retail/Bilder-Pictures/SAFLAX-",'Basis-Tabelle-Samen'!C60,"-",'Basis-Tabelle-Samen'!J60,"-seed-package-back-cr-portuguese.jpg")),
IF($C$1="Rumänisch - RO",HYPERLINK(CONCATENATE("https://www.saflax.de/0-WVK-Retail/Bilder-Pictures/SAFLAX-",'Basis-Tabelle-Samen'!C60,"-",'Basis-Tabelle-Samen'!J60,"-seed-package-back-cr-romanian.jpg")),
IF($C$1="Schwedisch - SE",HYPERLINK(CONCATENATE("https://www.saflax.de/0-WVK-Retail/Bilder-Pictures/SAFLAX-",'Basis-Tabelle-Samen'!C60,"-",'Basis-Tabelle-Samen'!J60,"-seed-package-back-cr-swedish.jpg")),
IF($C$1="Slowakisch - SK",HYPERLINK(CONCATENATE("https://www.saflax.de/0-WVK-Retail/Bilder-Pictures/SAFLAX-",'Basis-Tabelle-Samen'!C60,"-",'Basis-Tabelle-Samen'!J60,"-seed-package-back-cr-slovak.jpg")),
IF($C$1="Slowenisch - SI",HYPERLINK(CONCATENATE("https://www.saflax.de/0-WVK-Retail/Bilder-Pictures/SAFLAX-",'Basis-Tabelle-Samen'!C60,"-",'Basis-Tabelle-Samen'!J60,"-seed-package-back-cr-slovenian.jpg")),
IF($C$1="Spanisch - ES",HYPERLINK(CONCATENATE("https://www.saflax.de/0-WVK-Retail/Bilder-Pictures/SAFLAX-",'Basis-Tabelle-Samen'!C60,"-",'Basis-Tabelle-Samen'!J60,"-seed-package-back-cr-spanish.jpg")),
IF($C$1="Tschechisch - CZ",HYPERLINK(CONCATENATE("https://www.saflax.de/0-WVK-Retail/Bilder-Pictures/SAFLAX-",'Basis-Tabelle-Samen'!C60,"-",'Basis-Tabelle-Samen'!J60,"-seed-package-back-cr-czech.jpg")),
IF($C$1="Türkisch - TR",HYPERLINK(CONCATENATE("https://www.saflax.de/0-WVK-Retail/Bilder-Pictures/SAFLAX-",'Basis-Tabelle-Samen'!C60,"-",'Basis-Tabelle-Samen'!J60,"-seed-package-back-cr-turkish.jpg")),
IF($C$1="Ungarisch - HU",HYPERLINK(CONCATENATE("https://www.saflax.de/0-WVK-Retail/Bilder-Pictures/SAFLAX-",'Basis-Tabelle-Samen'!C60,"-",'Basis-Tabelle-Samen'!J60,"-seed-package-back-cr-hungarian.jpg")),
" ACHTUNG")))))))))))))))))))))))))))))</f>
        <v>https://www.saflax.de/0-WVK-Retail/Bilder-Pictures/SAFLAX-12938-bauhinia-variegata-seed-package-back-cr-english.jpg</v>
      </c>
      <c r="AM9" s="330" t="str">
        <f>IF(H9&lt;1,"",
IF($C$1="Bulgarisch - BG",HYPERLINK(CONCATENATE("https://www.saflax.de/0-WVK-Retail/Bilder-Pictures/SAFLAX-",'Basis-Tabelle-Samen'!K60,"-",'Basis-Tabelle-Samen'!J60,"-garden-to-go-mini-bulgarian.jpg")),
IF($C$1="Dänisch - DK",HYPERLINK(CONCATENATE("https://www.saflax.de/0-WVK-Retail/Bilder-Pictures/SAFLAX-",'Basis-Tabelle-Samen'!K60,"-",'Basis-Tabelle-Samen'!J60,"-garden-to-go-mini-danish.jpg")),
IF($C$1="Deutsch - DE",HYPERLINK(CONCATENATE("https://www.saflax.de/0-WVK-Retail/Bilder-Pictures/SAFLAX-",'Basis-Tabelle-Samen'!K60,"-",'Basis-Tabelle-Samen'!J60,"-garden-to-go-mini-german.jpg")),
IF($C$1="Englisch - UK",HYPERLINK(CONCATENATE("https://www.saflax.de/0-WVK-Retail/Bilder-Pictures/SAFLAX-",'Basis-Tabelle-Samen'!K60,"-",'Basis-Tabelle-Samen'!J60,"-garden-to-go-mini-english.jpg")),
IF($C$1="Estnisch - EE",HYPERLINK(CONCATENATE("https://www.saflax.de/0-WVK-Retail/Bilder-Pictures/SAFLAX-",'Basis-Tabelle-Samen'!K60,"-",'Basis-Tabelle-Samen'!J60,"-garden-to-go-mini-estonian.jpg")),
IF($C$1="Finnisch - FI",HYPERLINK(CONCATENATE("https://www.saflax.de/0-WVK-Retail/Bilder-Pictures/SAFLAX-",'Basis-Tabelle-Samen'!K60,"-",'Basis-Tabelle-Samen'!J60,"-garden-to-go-mini-finnish.jpg")),
IF($C$1="Französisch - FR",HYPERLINK(CONCATENATE("https://www.saflax.de/0-WVK-Retail/Bilder-Pictures/SAFLAX-",'Basis-Tabelle-Samen'!K60,"-",'Basis-Tabelle-Samen'!J60,"-garden-to-go-mini-french.jpg")),
IF($C$1="Griechisch - GR",HYPERLINK(CONCATENATE("https://www.saflax.de/0-WVK-Retail/Bilder-Pictures/SAFLAX-",'Basis-Tabelle-Samen'!K60,"-",'Basis-Tabelle-Samen'!J60,"-garden-to-go-mini-greek.jpg")),
IF($C$1="Irisch - IE",HYPERLINK(CONCATENATE("https://www.saflax.de/0-WVK-Retail/Bilder-Pictures/SAFLAX-",'Basis-Tabelle-Samen'!K60,"-",'Basis-Tabelle-Samen'!J60,"-garden-to-go-mini-irish.jpg")),
IF($C$1="Isländisch - IS",HYPERLINK(CONCATENATE("https://www.saflax.de/0-WVK-Retail/Bilder-Pictures/SAFLAX-",'Basis-Tabelle-Samen'!K60,"-",'Basis-Tabelle-Samen'!J60,"-garden-to-go-mini-icelandic.jpg")),
IF($C$1="Italienisch - IT",HYPERLINK(CONCATENATE("https://www.saflax.de/0-WVK-Retail/Bilder-Pictures/SAFLAX-",'Basis-Tabelle-Samen'!K60,"-",'Basis-Tabelle-Samen'!J60,"-garden-to-go-mini-italian.jpg")),
IF($C$1="Japanisch - JP",HYPERLINK(CONCATENATE("https://www.saflax.de/0-WVK-Retail/Bilder-Pictures/SAFLAX-",'Basis-Tabelle-Samen'!K60,"-",'Basis-Tabelle-Samen'!J60,"-garden-to-go-mini-japanese.jpg")),
IF($C$1="Kroatisch - HR",HYPERLINK(CONCATENATE("https://www.saflax.de/0-WVK-Retail/Bilder-Pictures/SAFLAX-",'Basis-Tabelle-Samen'!K60,"-",'Basis-Tabelle-Samen'!J60,"-garden-to-go-mini-croatian.jpg")),
IF($C$1="Lettisch - LV",HYPERLINK(CONCATENATE("https://www.saflax.de/0-WVK-Retail/Bilder-Pictures/SAFLAX-",'Basis-Tabelle-Samen'!K60,"-",'Basis-Tabelle-Samen'!J60,"-garden-to-go-mini-latvian.jpg")),
IF($C$1="Litauisch - LT",HYPERLINK(CONCATENATE("https://www.saflax.de/0-WVK-Retail/Bilder-Pictures/SAFLAX-",'Basis-Tabelle-Samen'!K60,"-",'Basis-Tabelle-Samen'!J60,"-garden-to-go-mini-lithuanian.jpg")),
IF($C$1="Maltesisch - MT",HYPERLINK(CONCATENATE("https://www.saflax.de/0-WVK-Retail/Bilder-Pictures/SAFLAX-",'Basis-Tabelle-Samen'!K60,"-",'Basis-Tabelle-Samen'!J60,"-garden-to-go-mini-maltese.jpg")),
IF($C$1="Niederländisch - NL",HYPERLINK(CONCATENATE("https://www.saflax.de/0-WVK-Retail/Bilder-Pictures/SAFLAX-",'Basis-Tabelle-Samen'!K60,"-",'Basis-Tabelle-Samen'!J60,"-garden-to-go-mini-dutch.jpg")),
IF($C$1="Norwegisch - NO",HYPERLINK(CONCATENATE("https://www.saflax.de/0-WVK-Retail/Bilder-Pictures/SAFLAX-",'Basis-Tabelle-Samen'!K60,"-",'Basis-Tabelle-Samen'!J60,"-garden-to-go-mini-nowegian.jpg")),
IF($C$1="Polnisch - PL",HYPERLINK(CONCATENATE("https://www.saflax.de/0-WVK-Retail/Bilder-Pictures/SAFLAX-",'Basis-Tabelle-Samen'!K60,"-",'Basis-Tabelle-Samen'!J60,"-garden-to-go-mini-polish.jpg")),
IF($C$1="Portugiesisch - PT",HYPERLINK(CONCATENATE("https://www.saflax.de/0-WVK-Retail/Bilder-Pictures/SAFLAX-",'Basis-Tabelle-Samen'!K60,"-",'Basis-Tabelle-Samen'!J60,"-garden-to-go-mini-portuguese.jpg")),
IF($C$1="Rumänisch - RO",HYPERLINK(CONCATENATE("https://www.saflax.de/0-WVK-Retail/Bilder-Pictures/SAFLAX-",'Basis-Tabelle-Samen'!K60,"-",'Basis-Tabelle-Samen'!J60,"-garden-to-go-mini-romanian.jpg")),
IF($C$1="Schwedisch - SE",HYPERLINK(CONCATENATE("https://www.saflax.de/0-WVK-Retail/Bilder-Pictures/SAFLAX-",'Basis-Tabelle-Samen'!K60,"-",'Basis-Tabelle-Samen'!J60,"-garden-to-go-mini-swedish.jpg")),
IF($C$1="Slowakisch - SK",HYPERLINK(CONCATENATE("https://www.saflax.de/0-WVK-Retail/Bilder-Pictures/SAFLAX-",'Basis-Tabelle-Samen'!K60,"-",'Basis-Tabelle-Samen'!J60,"-garden-to-go-mini-slovak.jpg")),
IF($C$1="Slowenisch - SI",HYPERLINK(CONCATENATE("https://www.saflax.de/0-WVK-Retail/Bilder-Pictures/SAFLAX-",'Basis-Tabelle-Samen'!K60,"-",'Basis-Tabelle-Samen'!J60,"-garden-to-go-mini-slovenian.jpg")),
IF($C$1="Spanisch - ES",HYPERLINK(CONCATENATE("https://www.saflax.de/0-WVK-Retail/Bilder-Pictures/SAFLAX-",'Basis-Tabelle-Samen'!K60,"-",'Basis-Tabelle-Samen'!J60,"-garden-to-go-mini-spanish.jpg")),
IF($C$1="Tschechisch - CZ",HYPERLINK(CONCATENATE("https://www.saflax.de/0-WVK-Retail/Bilder-Pictures/SAFLAX-",'Basis-Tabelle-Samen'!K60,"-",'Basis-Tabelle-Samen'!J60,"-garden-to-go-mini-czech.jpg")),
IF($C$1="Türkisch - TR",HYPERLINK(CONCATENATE("https://www.saflax.de/0-WVK-Retail/Bilder-Pictures/SAFLAX-",'Basis-Tabelle-Samen'!K60,"-",'Basis-Tabelle-Samen'!J60,"-garden-to-go-mini-turkish.jpg")),
IF($C$1="Ungarisch - HU",HYPERLINK(CONCATENATE("https://www.saflax.de/0-WVK-Retail/Bilder-Pictures/SAFLAX-",'Basis-Tabelle-Samen'!K60,"-",'Basis-Tabelle-Samen'!J60,"-garden-to-go-mini-hungarian.jpg")),
" ACHTUNG")))))))))))))))))))))))))))))</f>
        <v>https://www.saflax.de/0-WVK-Retail/Bilder-Pictures/SAFLAX-72938-bauhinia-variegata-garden-to-go-mini-english.jpg</v>
      </c>
      <c r="AN9" s="330" t="str">
        <f>IF(I9&lt;1,"",
IF($C$1="Bulgarisch - BG",HYPERLINK(CONCATENATE("https://www.saflax.de/0-WVK-Retail/Bilder-Pictures/SAFLAX-",'Basis-Tabelle-Samen'!N60,"-",'Basis-Tabelle-Samen'!J60,"-garden-to-go-lite-bulgarian.jpg")),
IF($C$1="Dänisch - DK",HYPERLINK(CONCATENATE("https://www.saflax.de/0-WVK-Retail/Bilder-Pictures/SAFLAX-",'Basis-Tabelle-Samen'!N60,"-",'Basis-Tabelle-Samen'!J60,"-garden-to-go-lite-danish.jpg")),
IF($C$1="Deutsch - DE",HYPERLINK(CONCATENATE("https://www.saflax.de/0-WVK-Retail/Bilder-Pictures/SAFLAX-",'Basis-Tabelle-Samen'!N60,"-",'Basis-Tabelle-Samen'!J60,"-garden-to-go-lite-german.jpg")),
IF($C$1="Englisch - UK",HYPERLINK(CONCATENATE("https://www.saflax.de/0-WVK-Retail/Bilder-Pictures/SAFLAX-",'Basis-Tabelle-Samen'!N60,"-",'Basis-Tabelle-Samen'!J60,"-garden-to-go-lite-english.jpg")),
IF($C$1="Estnisch - EE",HYPERLINK(CONCATENATE("https://www.saflax.de/0-WVK-Retail/Bilder-Pictures/SAFLAX-",'Basis-Tabelle-Samen'!N60,"-",'Basis-Tabelle-Samen'!J60,"-garden-to-go-lite-estonian.jpg")),
IF($C$1="Finnisch - FI",HYPERLINK(CONCATENATE("https://www.saflax.de/0-WVK-Retail/Bilder-Pictures/SAFLAX-",'Basis-Tabelle-Samen'!N60,"-",'Basis-Tabelle-Samen'!J60,"-garden-to-go-lite-finnish.jpg")),
IF($C$1="Französisch - FR",HYPERLINK(CONCATENATE("https://www.saflax.de/0-WVK-Retail/Bilder-Pictures/SAFLAX-",'Basis-Tabelle-Samen'!N60,"-",'Basis-Tabelle-Samen'!J60,"-garden-to-go-lite-french.jpg")),
IF($C$1="Griechisch - GR",HYPERLINK(CONCATENATE("https://www.saflax.de/0-WVK-Retail/Bilder-Pictures/SAFLAX-",'Basis-Tabelle-Samen'!N60,"-",'Basis-Tabelle-Samen'!J60,"-garden-to-go-lite-greek.jpg")),
IF($C$1="Irisch - IE",HYPERLINK(CONCATENATE("https://www.saflax.de/0-WVK-Retail/Bilder-Pictures/SAFLAX-",'Basis-Tabelle-Samen'!N60,"-",'Basis-Tabelle-Samen'!J60,"-garden-to-go-lite-irish.jpg")),
IF($C$1="Isländisch - IS",HYPERLINK(CONCATENATE("https://www.saflax.de/0-WVK-Retail/Bilder-Pictures/SAFLAX-",'Basis-Tabelle-Samen'!N60,"-",'Basis-Tabelle-Samen'!J60,"-garden-to-go-lite-icelandic.jpg")),
IF($C$1="Italienisch - IT",HYPERLINK(CONCATENATE("https://www.saflax.de/0-WVK-Retail/Bilder-Pictures/SAFLAX-",'Basis-Tabelle-Samen'!N60,"-",'Basis-Tabelle-Samen'!J60,"-garden-to-go-lite-italian.jpg")),
IF($C$1="Japanisch - JP",HYPERLINK(CONCATENATE("https://www.saflax.de/0-WVK-Retail/Bilder-Pictures/SAFLAX-",'Basis-Tabelle-Samen'!N60,"-",'Basis-Tabelle-Samen'!J60,"-garden-to-go-lite-japanese.jpg")),
IF($C$1="Kroatisch - HR",HYPERLINK(CONCATENATE("https://www.saflax.de/0-WVK-Retail/Bilder-Pictures/SAFLAX-",'Basis-Tabelle-Samen'!N60,"-",'Basis-Tabelle-Samen'!J60,"-garden-to-go-lite-croatian.jpg")),
IF($C$1="Lettisch - LV",HYPERLINK(CONCATENATE("https://www.saflax.de/0-WVK-Retail/Bilder-Pictures/SAFLAX-",'Basis-Tabelle-Samen'!N60,"-",'Basis-Tabelle-Samen'!J60,"-garden-to-go-lite-latvian.jpg")),
IF($C$1="Litauisch - LT",HYPERLINK(CONCATENATE("https://www.saflax.de/0-WVK-Retail/Bilder-Pictures/SAFLAX-",'Basis-Tabelle-Samen'!N60,"-",'Basis-Tabelle-Samen'!J60,"-garden-to-go-lite-lithuanian.jpg")),
IF($C$1="Maltesisch - MT",HYPERLINK(CONCATENATE("https://www.saflax.de/0-WVK-Retail/Bilder-Pictures/SAFLAX-",'Basis-Tabelle-Samen'!N60,"-",'Basis-Tabelle-Samen'!J60,"-garden-to-go-lite-maltese.jpg")),
IF($C$1="Niederländisch - NL",HYPERLINK(CONCATENATE("https://www.saflax.de/0-WVK-Retail/Bilder-Pictures/SAFLAX-",'Basis-Tabelle-Samen'!N60,"-",'Basis-Tabelle-Samen'!J60,"-garden-to-go-lite-dutch.jpg")),
IF($C$1="Norwegisch - NO",HYPERLINK(CONCATENATE("https://www.saflax.de/0-WVK-Retail/Bilder-Pictures/SAFLAX-",'Basis-Tabelle-Samen'!N60,"-",'Basis-Tabelle-Samen'!J60,"-garden-to-go-lite-nowegian.jpg")),
IF($C$1="Polnisch - PL",HYPERLINK(CONCATENATE("https://www.saflax.de/0-WVK-Retail/Bilder-Pictures/SAFLAX-",'Basis-Tabelle-Samen'!N60,"-",'Basis-Tabelle-Samen'!J60,"-garden-to-go-lite-polish.jpg")),
IF($C$1="Portugiesisch - PT",HYPERLINK(CONCATENATE("https://www.saflax.de/0-WVK-Retail/Bilder-Pictures/SAFLAX-",'Basis-Tabelle-Samen'!N60,"-",'Basis-Tabelle-Samen'!J60,"-garden-to-go-lite-portuguese.jpg")),
IF($C$1="Rumänisch - RO",HYPERLINK(CONCATENATE("https://www.saflax.de/0-WVK-Retail/Bilder-Pictures/SAFLAX-",'Basis-Tabelle-Samen'!N60,"-",'Basis-Tabelle-Samen'!J60,"-garden-to-go-lite-romanian.jpg")),
IF($C$1="Schwedisch - SE",HYPERLINK(CONCATENATE("https://www.saflax.de/0-WVK-Retail/Bilder-Pictures/SAFLAX-",'Basis-Tabelle-Samen'!N60,"-",'Basis-Tabelle-Samen'!J60,"-garden-to-go-lite-swedish.jpg")),
IF($C$1="Slowakisch - SK",HYPERLINK(CONCATENATE("https://www.saflax.de/0-WVK-Retail/Bilder-Pictures/SAFLAX-",'Basis-Tabelle-Samen'!N60,"-",'Basis-Tabelle-Samen'!J60,"-garden-to-go-lite-slovak.jpg")),
IF($C$1="Slowenisch - SI",HYPERLINK(CONCATENATE("https://www.saflax.de/0-WVK-Retail/Bilder-Pictures/SAFLAX-",'Basis-Tabelle-Samen'!N60,"-",'Basis-Tabelle-Samen'!J60,"-garden-to-go-lite-slovenian.jpg")),
IF($C$1="Spanisch - ES",HYPERLINK(CONCATENATE("https://www.saflax.de/0-WVK-Retail/Bilder-Pictures/SAFLAX-",'Basis-Tabelle-Samen'!N60,"-",'Basis-Tabelle-Samen'!J60,"-garden-to-go-lite-spanish.jpg")),
IF($C$1="Tschechisch - CZ",HYPERLINK(CONCATENATE("https://www.saflax.de/0-WVK-Retail/Bilder-Pictures/SAFLAX-",'Basis-Tabelle-Samen'!N60,"-",'Basis-Tabelle-Samen'!J60,"-garden-to-go-lite-czech.jpg")),
IF($C$1="Türkisch - TR",HYPERLINK(CONCATENATE("https://www.saflax.de/0-WVK-Retail/Bilder-Pictures/SAFLAX-",'Basis-Tabelle-Samen'!N60,"-",'Basis-Tabelle-Samen'!J60,"-garden-to-go-lite-turkish.jpg")),
IF($C$1="Ungarisch - HU",HYPERLINK(CONCATENATE("https://www.saflax.de/0-WVK-Retail/Bilder-Pictures/SAFLAX-",'Basis-Tabelle-Samen'!N60,"-",'Basis-Tabelle-Samen'!J60,"-garden-to-go-lite-hungarian.jpg")),
" ACHTUNG")))))))))))))))))))))))))))))</f>
        <v>https://www.saflax.de/0-WVK-Retail/Bilder-Pictures/SAFLAX-82938-bauhinia-variegata-garden-to-go-lite-english.jpg</v>
      </c>
      <c r="AO9" s="330" t="str">
        <f>IF(J9&lt;1,"",
IF($C$1="Bulgarisch - BG",HYPERLINK(CONCATENATE("https://www.saflax.de/0-WVK-Retail/Bilder-Pictures/SAFLAX-",'Basis-Tabelle-Samen'!Q60,"-",'Basis-Tabelle-Samen'!J60,"-garden-to-go-bulgarian.jpg")),
IF($C$1="Dänisch - DK",HYPERLINK(CONCATENATE("https://www.saflax.de/0-WVK-Retail/Bilder-Pictures/SAFLAX-",'Basis-Tabelle-Samen'!Q60,"-",'Basis-Tabelle-Samen'!J60,"-garden-to-go-danish.jpg")),
IF($C$1="Deutsch - DE",HYPERLINK(CONCATENATE("https://www.saflax.de/0-WVK-Retail/Bilder-Pictures/SAFLAX-",'Basis-Tabelle-Samen'!Q60,"-",'Basis-Tabelle-Samen'!J60,"-garden-to-go-german.jpg")),
IF($C$1="Englisch - UK",HYPERLINK(CONCATENATE("https://www.saflax.de/0-WVK-Retail/Bilder-Pictures/SAFLAX-",'Basis-Tabelle-Samen'!Q60,"-",'Basis-Tabelle-Samen'!J60,"-garden-to-go-english.jpg")),
IF($C$1="Estnisch - EE",HYPERLINK(CONCATENATE("https://www.saflax.de/0-WVK-Retail/Bilder-Pictures/SAFLAX-",'Basis-Tabelle-Samen'!Q60,"-",'Basis-Tabelle-Samen'!J60,"-garden-to-go-estonian.jpg")),
IF($C$1="Finnisch - FI",HYPERLINK(CONCATENATE("https://www.saflax.de/0-WVK-Retail/Bilder-Pictures/SAFLAX-",'Basis-Tabelle-Samen'!Q60,"-",'Basis-Tabelle-Samen'!J60,"-garden-to-go-finnish.jpg")),
IF($C$1="Französisch - FR",HYPERLINK(CONCATENATE("https://www.saflax.de/0-WVK-Retail/Bilder-Pictures/SAFLAX-",'Basis-Tabelle-Samen'!Q60,"-",'Basis-Tabelle-Samen'!J60,"-garden-to-go-french.jpg")),
IF($C$1="Griechisch - GR",HYPERLINK(CONCATENATE("https://www.saflax.de/0-WVK-Retail/Bilder-Pictures/SAFLAX-",'Basis-Tabelle-Samen'!Q60,"-",'Basis-Tabelle-Samen'!J60,"-garden-to-go-greek.jpg")),
IF($C$1="Irisch - IE",HYPERLINK(CONCATENATE("https://www.saflax.de/0-WVK-Retail/Bilder-Pictures/SAFLAX-",'Basis-Tabelle-Samen'!Q60,"-",'Basis-Tabelle-Samen'!J60,"-garden-to-go-irish.jpg")),
IF($C$1="Isländisch - IS",HYPERLINK(CONCATENATE("https://www.saflax.de/0-WVK-Retail/Bilder-Pictures/SAFLAX-",'Basis-Tabelle-Samen'!Q60,"-",'Basis-Tabelle-Samen'!J60,"-garden-to-go-icelandic.jpg")),
IF($C$1="Italienisch - IT",HYPERLINK(CONCATENATE("https://www.saflax.de/0-WVK-Retail/Bilder-Pictures/SAFLAX-",'Basis-Tabelle-Samen'!Q60,"-",'Basis-Tabelle-Samen'!J60,"-garden-to-go-italian.jpg")),
IF($C$1="Japanisch - JP",HYPERLINK(CONCATENATE("https://www.saflax.de/0-WVK-Retail/Bilder-Pictures/SAFLAX-",'Basis-Tabelle-Samen'!Q60,"-",'Basis-Tabelle-Samen'!J60,"-garden-to-go-japanese.jpg")),
IF($C$1="Kroatisch - HR",HYPERLINK(CONCATENATE("https://www.saflax.de/0-WVK-Retail/Bilder-Pictures/SAFLAX-",'Basis-Tabelle-Samen'!Q60,"-",'Basis-Tabelle-Samen'!J60,"-garden-to-go-croatian.jpg")),
IF($C$1="Lettisch - LV",HYPERLINK(CONCATENATE("https://www.saflax.de/0-WVK-Retail/Bilder-Pictures/SAFLAX-",'Basis-Tabelle-Samen'!Q60,"-",'Basis-Tabelle-Samen'!J60,"-garden-to-go-latvian.jpg")),
IF($C$1="Litauisch - LT",HYPERLINK(CONCATENATE("https://www.saflax.de/0-WVK-Retail/Bilder-Pictures/SAFLAX-",'Basis-Tabelle-Samen'!Q60,"-",'Basis-Tabelle-Samen'!J60,"-garden-to-go-lithuanian.jpg")),
IF($C$1="Maltesisch - MT",HYPERLINK(CONCATENATE("https://www.saflax.de/0-WVK-Retail/Bilder-Pictures/SAFLAX-",'Basis-Tabelle-Samen'!Q60,"-",'Basis-Tabelle-Samen'!J60,"-garden-to-go-maltese.jpg")),
IF($C$1="Niederländisch - NL",HYPERLINK(CONCATENATE("https://www.saflax.de/0-WVK-Retail/Bilder-Pictures/SAFLAX-",'Basis-Tabelle-Samen'!Q60,"-",'Basis-Tabelle-Samen'!J60,"-garden-to-go-dutch.jpg")),
IF($C$1="Norwegisch - NO",HYPERLINK(CONCATENATE("https://www.saflax.de/0-WVK-Retail/Bilder-Pictures/SAFLAX-",'Basis-Tabelle-Samen'!Q60,"-",'Basis-Tabelle-Samen'!J60,"-garden-to-go-nowegian.jpg")),
IF($C$1="Polnisch - PL",HYPERLINK(CONCATENATE("https://www.saflax.de/0-WVK-Retail/Bilder-Pictures/SAFLAX-",'Basis-Tabelle-Samen'!Q60,"-",'Basis-Tabelle-Samen'!J60,"-garden-to-go-polish.jpg")),
IF($C$1="Portugiesisch - PT",HYPERLINK(CONCATENATE("https://www.saflax.de/0-WVK-Retail/Bilder-Pictures/SAFLAX-",'Basis-Tabelle-Samen'!Q60,"-",'Basis-Tabelle-Samen'!J60,"-garden-to-go-portuguese.jpg")),
IF($C$1="Rumänisch - RO",HYPERLINK(CONCATENATE("https://www.saflax.de/0-WVK-Retail/Bilder-Pictures/SAFLAX-",'Basis-Tabelle-Samen'!Q60,"-",'Basis-Tabelle-Samen'!J60,"-garden-to-go-romanian.jpg")),
IF($C$1="Schwedisch - SE",HYPERLINK(CONCATENATE("https://www.saflax.de/0-WVK-Retail/Bilder-Pictures/SAFLAX-",'Basis-Tabelle-Samen'!Q60,"-",'Basis-Tabelle-Samen'!J60,"-garden-to-go-swedish.jpg")),
IF($C$1="Slowakisch - SK",HYPERLINK(CONCATENATE("https://www.saflax.de/0-WVK-Retail/Bilder-Pictures/SAFLAX-",'Basis-Tabelle-Samen'!Q60,"-",'Basis-Tabelle-Samen'!J60,"-garden-to-go-slovak.jpg")),
IF($C$1="Slowenisch - SI",HYPERLINK(CONCATENATE("https://www.saflax.de/0-WVK-Retail/Bilder-Pictures/SAFLAX-",'Basis-Tabelle-Samen'!Q60,"-",'Basis-Tabelle-Samen'!J60,"-garden-to-go-slovenian.jpg")),
IF($C$1="Spanisch - ES",HYPERLINK(CONCATENATE("https://www.saflax.de/0-WVK-Retail/Bilder-Pictures/SAFLAX-",'Basis-Tabelle-Samen'!Q60,"-",'Basis-Tabelle-Samen'!J60,"-garden-to-go-spanish.jpg")),
IF($C$1="Tschechisch - CZ",HYPERLINK(CONCATENATE("https://www.saflax.de/0-WVK-Retail/Bilder-Pictures/SAFLAX-",'Basis-Tabelle-Samen'!Q60,"-",'Basis-Tabelle-Samen'!J60,"-garden-to-go-czech.jpg")),
IF($C$1="Türkisch - TR",HYPERLINK(CONCATENATE("https://www.saflax.de/0-WVK-Retail/Bilder-Pictures/SAFLAX-",'Basis-Tabelle-Samen'!Q60,"-",'Basis-Tabelle-Samen'!J60,"-garden-to-go-turkish.jpg")),
IF($C$1="Ungarisch - HU",HYPERLINK(CONCATENATE("https://www.saflax.de/0-WVK-Retail/Bilder-Pictures/SAFLAX-",'Basis-Tabelle-Samen'!Q60,"-",'Basis-Tabelle-Samen'!J60,"-garden-to-go-hungarian.jpg")),
" ACHTUNG")))))))))))))))))))))))))))))</f>
        <v>https://www.saflax.de/0-WVK-Retail/Bilder-Pictures/SAFLAX-52938-bauhinia-variegata-garden-to-go-english.jpg</v>
      </c>
      <c r="AP9" s="330" t="str">
        <f>IF(K9&lt;1,"",
IF($C$1="Bulgarisch - BG",HYPERLINK(CONCATENATE("https://www.saflax.de/0-WVK-Retail/Bilder-Pictures/SAFLAX-",'Basis-Tabelle-Samen'!T60,"-",'Basis-Tabelle-Samen'!J60,"-cultivation-set-bulgarian.jpg")),
IF($C$1="Dänisch - DK",HYPERLINK(CONCATENATE("https://www.saflax.de/0-WVK-Retail/Bilder-Pictures/SAFLAX-",'Basis-Tabelle-Samen'!T60,"-",'Basis-Tabelle-Samen'!J60,"-cultivation-set-danish.jpg")),
IF($C$1="Deutsch - DE",HYPERLINK(CONCATENATE("https://www.saflax.de/0-WVK-Retail/Bilder-Pictures/SAFLAX-",'Basis-Tabelle-Samen'!T60,"-",'Basis-Tabelle-Samen'!J60,"-cultivation-set-german.jpg")),
IF($C$1="Englisch - UK",HYPERLINK(CONCATENATE("https://www.saflax.de/0-WVK-Retail/Bilder-Pictures/SAFLAX-",'Basis-Tabelle-Samen'!T60,"-",'Basis-Tabelle-Samen'!J60,"-cultivation-set-english.jpg")),
IF($C$1="Estnisch - EE",HYPERLINK(CONCATENATE("https://www.saflax.de/0-WVK-Retail/Bilder-Pictures/SAFLAX-",'Basis-Tabelle-Samen'!T60,"-",'Basis-Tabelle-Samen'!J60,"-cultivation-set-estonian.jpg")),
IF($C$1="Finnisch - FI",HYPERLINK(CONCATENATE("https://www.saflax.de/0-WVK-Retail/Bilder-Pictures/SAFLAX-",'Basis-Tabelle-Samen'!T60,"-",'Basis-Tabelle-Samen'!J60,"-cultivation-set-finnish.jpg")),
IF($C$1="Französisch - FR",HYPERLINK(CONCATENATE("https://www.saflax.de/0-WVK-Retail/Bilder-Pictures/SAFLAX-",'Basis-Tabelle-Samen'!T60,"-",'Basis-Tabelle-Samen'!J60,"-cultivation-set-french.jpg")),
IF($C$1="Griechisch - GR",HYPERLINK(CONCATENATE("https://www.saflax.de/0-WVK-Retail/Bilder-Pictures/SAFLAX-",'Basis-Tabelle-Samen'!T60,"-",'Basis-Tabelle-Samen'!J60,"-cultivation-set-greek.jpg")),
IF($C$1="Irisch - IE",HYPERLINK(CONCATENATE("https://www.saflax.de/0-WVK-Retail/Bilder-Pictures/SAFLAX-",'Basis-Tabelle-Samen'!T60,"-",'Basis-Tabelle-Samen'!J60,"-cultivation-set-irish.jpg")),
IF($C$1="Isländisch - IS",HYPERLINK(CONCATENATE("https://www.saflax.de/0-WVK-Retail/Bilder-Pictures/SAFLAX-",'Basis-Tabelle-Samen'!T60,"-",'Basis-Tabelle-Samen'!J60,"-cultivation-set-icelandic.jpg")),
IF($C$1="Italienisch - IT",HYPERLINK(CONCATENATE("https://www.saflax.de/0-WVK-Retail/Bilder-Pictures/SAFLAX-",'Basis-Tabelle-Samen'!T60,"-",'Basis-Tabelle-Samen'!J60,"-cultivation-set-italian.jpg")),
IF($C$1="Japanisch - JP",HYPERLINK(CONCATENATE("https://www.saflax.de/0-WVK-Retail/Bilder-Pictures/SAFLAX-",'Basis-Tabelle-Samen'!T60,"-",'Basis-Tabelle-Samen'!J60,"-cultivation-set-japanese.jpg")),
IF($C$1="Kroatisch - HR",HYPERLINK(CONCATENATE("https://www.saflax.de/0-WVK-Retail/Bilder-Pictures/SAFLAX-",'Basis-Tabelle-Samen'!T60,"-",'Basis-Tabelle-Samen'!J60,"-cultivation-set-croatian.jpg")),
IF($C$1="Lettisch - LV",HYPERLINK(CONCATENATE("https://www.saflax.de/0-WVK-Retail/Bilder-Pictures/SAFLAX-",'Basis-Tabelle-Samen'!T60,"-",'Basis-Tabelle-Samen'!J60,"-cultivation-set-latvian.jpg")),
IF($C$1="Litauisch - LT",HYPERLINK(CONCATENATE("https://www.saflax.de/0-WVK-Retail/Bilder-Pictures/SAFLAX-",'Basis-Tabelle-Samen'!T60,"-",'Basis-Tabelle-Samen'!J60,"-cultivation-set-lithuanian.jpg")),
IF($C$1="Maltesisch - MT",HYPERLINK(CONCATENATE("https://www.saflax.de/0-WVK-Retail/Bilder-Pictures/SAFLAX-",'Basis-Tabelle-Samen'!T60,"-",'Basis-Tabelle-Samen'!J60,"-cultivation-set-maltese.jpg")),
IF($C$1="Niederländisch - NL",HYPERLINK(CONCATENATE("https://www.saflax.de/0-WVK-Retail/Bilder-Pictures/SAFLAX-",'Basis-Tabelle-Samen'!T60,"-",'Basis-Tabelle-Samen'!J60,"-cultivation-set-dutch.jpg")),
IF($C$1="Norwegisch - NO",HYPERLINK(CONCATENATE("https://www.saflax.de/0-WVK-Retail/Bilder-Pictures/SAFLAX-",'Basis-Tabelle-Samen'!T60,"-",'Basis-Tabelle-Samen'!J60,"-cultivation-set-nowegian.jpg")),
IF($C$1="Polnisch - PL",HYPERLINK(CONCATENATE("https://www.saflax.de/0-WVK-Retail/Bilder-Pictures/SAFLAX-",'Basis-Tabelle-Samen'!T60,"-",'Basis-Tabelle-Samen'!J60,"-cultivation-set-polish.jpg")),
IF($C$1="Portugiesisch - PT",HYPERLINK(CONCATENATE("https://www.saflax.de/0-WVK-Retail/Bilder-Pictures/SAFLAX-",'Basis-Tabelle-Samen'!T60,"-",'Basis-Tabelle-Samen'!J60,"-cultivation-set-portuguese.jpg")),
IF($C$1="Rumänisch - RO",HYPERLINK(CONCATENATE("https://www.saflax.de/0-WVK-Retail/Bilder-Pictures/SAFLAX-",'Basis-Tabelle-Samen'!T60,"-",'Basis-Tabelle-Samen'!J60,"-cultivation-set-romanian.jpg")),
IF($C$1="Schwedisch - SE",HYPERLINK(CONCATENATE("https://www.saflax.de/0-WVK-Retail/Bilder-Pictures/SAFLAX-",'Basis-Tabelle-Samen'!T60,"-",'Basis-Tabelle-Samen'!J60,"-cultivation-set-swedish.jpg")),
IF($C$1="Slowakisch - SK",HYPERLINK(CONCATENATE("https://www.saflax.de/0-WVK-Retail/Bilder-Pictures/SAFLAX-",'Basis-Tabelle-Samen'!T60,"-",'Basis-Tabelle-Samen'!J60,"-cultivation-set-slovak.jpg")),
IF($C$1="Slowenisch - SI",HYPERLINK(CONCATENATE("https://www.saflax.de/0-WVK-Retail/Bilder-Pictures/SAFLAX-",'Basis-Tabelle-Samen'!T60,"-",'Basis-Tabelle-Samen'!J60,"-cultivation-set-slovenian.jpg")),
IF($C$1="Spanisch - ES",HYPERLINK(CONCATENATE("https://www.saflax.de/0-WVK-Retail/Bilder-Pictures/SAFLAX-",'Basis-Tabelle-Samen'!T60,"-",'Basis-Tabelle-Samen'!J60,"-cultivation-set-spanish.jpg")),
IF($C$1="Tschechisch - CZ",HYPERLINK(CONCATENATE("https://www.saflax.de/0-WVK-Retail/Bilder-Pictures/SAFLAX-",'Basis-Tabelle-Samen'!T60,"-",'Basis-Tabelle-Samen'!J60,"-cultivation-set-czech.jpg")),
IF($C$1="Türkisch - TR",HYPERLINK(CONCATENATE("https://www.saflax.de/0-WVK-Retail/Bilder-Pictures/SAFLAX-",'Basis-Tabelle-Samen'!T60,"-",'Basis-Tabelle-Samen'!J60,"-cultivation-set-turkish.jpg")),
IF($C$1="Ungarisch - HU",HYPERLINK(CONCATENATE("https://www.saflax.de/0-WVK-Retail/Bilder-Pictures/SAFLAX-",'Basis-Tabelle-Samen'!T60,"-",'Basis-Tabelle-Samen'!J60,"-cultivation-set-hungarian.jpg")),
" ACHTUNG")))))))))))))))))))))))))))))</f>
        <v>https://www.saflax.de/0-WVK-Retail/Bilder-Pictures/SAFLAX-32938-bauhinia-variegata-cultivation-set-english.jpg</v>
      </c>
      <c r="AQ9" s="330" t="str">
        <f>IF(L9&lt;1,"",
IF($C$1="Bulgarisch - BG",HYPERLINK(CONCATENATE("https://www.saflax.de/0-WVK-Retail/Bilder-Pictures/SAFLAX-",'Basis-Tabelle-Samen'!W60,"-",'Basis-Tabelle-Samen'!J60,"-garden-in-the-bag-bulgarian.jpg")),
IF($C$1="Dänisch - DK",HYPERLINK(CONCATENATE("https://www.saflax.de/0-WVK-Retail/Bilder-Pictures/SAFLAX-",'Basis-Tabelle-Samen'!W60,"-",'Basis-Tabelle-Samen'!J60,"-garden-in-the-bag-danish.jpg")),
IF($C$1="Deutsch - DE",HYPERLINK(CONCATENATE("https://www.saflax.de/0-WVK-Retail/Bilder-Pictures/SAFLAX-",'Basis-Tabelle-Samen'!W60,"-",'Basis-Tabelle-Samen'!J60,"-garden-in-the-bag-german.jpg")),
IF($C$1="Englisch - UK",HYPERLINK(CONCATENATE("https://www.saflax.de/0-WVK-Retail/Bilder-Pictures/SAFLAX-",'Basis-Tabelle-Samen'!W60,"-",'Basis-Tabelle-Samen'!J60,"-garden-in-the-bag-english.jpg")),
IF($C$1="Estnisch - EE",HYPERLINK(CONCATENATE("https://www.saflax.de/0-WVK-Retail/Bilder-Pictures/SAFLAX-",'Basis-Tabelle-Samen'!W60,"-",'Basis-Tabelle-Samen'!J60,"-garden-in-the-bag-estonian.jpg")),
IF($C$1="Finnisch - FI",HYPERLINK(CONCATENATE("https://www.saflax.de/0-WVK-Retail/Bilder-Pictures/SAFLAX-",'Basis-Tabelle-Samen'!W60,"-",'Basis-Tabelle-Samen'!J60,"-garden-in-the-bag-finnish.jpg")),
IF($C$1="Französisch - FR",HYPERLINK(CONCATENATE("https://www.saflax.de/0-WVK-Retail/Bilder-Pictures/SAFLAX-",'Basis-Tabelle-Samen'!W60,"-",'Basis-Tabelle-Samen'!J60,"-garden-in-the-bag-french.jpg")),
IF($C$1="Griechisch - GR",HYPERLINK(CONCATENATE("https://www.saflax.de/0-WVK-Retail/Bilder-Pictures/SAFLAX-",'Basis-Tabelle-Samen'!W60,"-",'Basis-Tabelle-Samen'!J60,"-garden-in-the-bag-greek.jpg")),
IF($C$1="Irisch - IE",HYPERLINK(CONCATENATE("https://www.saflax.de/0-WVK-Retail/Bilder-Pictures/SAFLAX-",'Basis-Tabelle-Samen'!W60,"-",'Basis-Tabelle-Samen'!J60,"-garden-in-the-bag-irish.jpg")),
IF($C$1="Isländisch - IS",HYPERLINK(CONCATENATE("https://www.saflax.de/0-WVK-Retail/Bilder-Pictures/SAFLAX-",'Basis-Tabelle-Samen'!W60,"-",'Basis-Tabelle-Samen'!J60,"-garden-in-the-bag-icelandic.jpg")),
IF($C$1="Italienisch - IT",HYPERLINK(CONCATENATE("https://www.saflax.de/0-WVK-Retail/Bilder-Pictures/SAFLAX-",'Basis-Tabelle-Samen'!W60,"-",'Basis-Tabelle-Samen'!J60,"-garden-in-the-bag-italian.jpg")),
IF($C$1="Japanisch - JP",HYPERLINK(CONCATENATE("https://www.saflax.de/0-WVK-Retail/Bilder-Pictures/SAFLAX-",'Basis-Tabelle-Samen'!W60,"-",'Basis-Tabelle-Samen'!J60,"-garden-in-the-bag-japanese.jpg")),
IF($C$1="Kroatisch - HR",HYPERLINK(CONCATENATE("https://www.saflax.de/0-WVK-Retail/Bilder-Pictures/SAFLAX-",'Basis-Tabelle-Samen'!W60,"-",'Basis-Tabelle-Samen'!J60,"-garden-in-the-bag-croatian.jpg")),
IF($C$1="Lettisch - LV",HYPERLINK(CONCATENATE("https://www.saflax.de/0-WVK-Retail/Bilder-Pictures/SAFLAX-",'Basis-Tabelle-Samen'!W60,"-",'Basis-Tabelle-Samen'!J60,"-garden-in-the-bag-latvian.jpg")),
IF($C$1="Litauisch - LT",HYPERLINK(CONCATENATE("https://www.saflax.de/0-WVK-Retail/Bilder-Pictures/SAFLAX-",'Basis-Tabelle-Samen'!W60,"-",'Basis-Tabelle-Samen'!J60,"-garden-in-the-bag-lithuanian.jpg")),
IF($C$1="Maltesisch - MT",HYPERLINK(CONCATENATE("https://www.saflax.de/0-WVK-Retail/Bilder-Pictures/SAFLAX-",'Basis-Tabelle-Samen'!W60,"-",'Basis-Tabelle-Samen'!J60,"-garden-in-the-bag-maltese.jpg")),
IF($C$1="Niederländisch - NL",HYPERLINK(CONCATENATE("https://www.saflax.de/0-WVK-Retail/Bilder-Pictures/SAFLAX-",'Basis-Tabelle-Samen'!W60,"-",'Basis-Tabelle-Samen'!J60,"-garden-in-the-bag-dutch.jpg")),
IF($C$1="Norwegisch - NO",HYPERLINK(CONCATENATE("https://www.saflax.de/0-WVK-Retail/Bilder-Pictures/SAFLAX-",'Basis-Tabelle-Samen'!W60,"-",'Basis-Tabelle-Samen'!J60,"-garden-in-the-bag-nowegian.jpg")),
IF($C$1="Polnisch - PL",HYPERLINK(CONCATENATE("https://www.saflax.de/0-WVK-Retail/Bilder-Pictures/SAFLAX-",'Basis-Tabelle-Samen'!W60,"-",'Basis-Tabelle-Samen'!J60,"-garden-in-the-bag-polish.jpg")),
IF($C$1="Portugiesisch - PT",HYPERLINK(CONCATENATE("https://www.saflax.de/0-WVK-Retail/Bilder-Pictures/SAFLAX-",'Basis-Tabelle-Samen'!W60,"-",'Basis-Tabelle-Samen'!J60,"-garden-in-the-bag-portuguese.jpg")),
IF($C$1="Rumänisch - RO",HYPERLINK(CONCATENATE("https://www.saflax.de/0-WVK-Retail/Bilder-Pictures/SAFLAX-",'Basis-Tabelle-Samen'!W60,"-",'Basis-Tabelle-Samen'!J60,"-garden-in-the-bag-romanian.jpg")),
IF($C$1="Schwedisch - SE",HYPERLINK(CONCATENATE("https://www.saflax.de/0-WVK-Retail/Bilder-Pictures/SAFLAX-",'Basis-Tabelle-Samen'!W60,"-",'Basis-Tabelle-Samen'!J60,"-garden-in-the-bag-swedish.jpg")),
IF($C$1="Slowakisch - SK",HYPERLINK(CONCATENATE("https://www.saflax.de/0-WVK-Retail/Bilder-Pictures/SAFLAX-",'Basis-Tabelle-Samen'!W60,"-",'Basis-Tabelle-Samen'!J60,"-garden-in-the-bag-slovak.jpg")),
IF($C$1="Slowenisch - SI",HYPERLINK(CONCATENATE("https://www.saflax.de/0-WVK-Retail/Bilder-Pictures/SAFLAX-",'Basis-Tabelle-Samen'!W60,"-",'Basis-Tabelle-Samen'!J60,"-garden-in-the-bag-slovenian.jpg")),
IF($C$1="Spanisch - ES",HYPERLINK(CONCATENATE("https://www.saflax.de/0-WVK-Retail/Bilder-Pictures/SAFLAX-",'Basis-Tabelle-Samen'!W60,"-",'Basis-Tabelle-Samen'!J60,"-garden-in-the-bag-spanish.jpg")),
IF($C$1="Tschechisch - CZ",HYPERLINK(CONCATENATE("https://www.saflax.de/0-WVK-Retail/Bilder-Pictures/SAFLAX-",'Basis-Tabelle-Samen'!W60,"-",'Basis-Tabelle-Samen'!J60,"-garden-in-the-bag-czech.jpg")),
IF($C$1="Türkisch - TR",HYPERLINK(CONCATENATE("https://www.saflax.de/0-WVK-Retail/Bilder-Pictures/SAFLAX-",'Basis-Tabelle-Samen'!W60,"-",'Basis-Tabelle-Samen'!J60,"-garden-in-the-bag-turkish.jpg")),
IF($C$1="Ungarisch - HU",HYPERLINK(CONCATENATE("https://www.saflax.de/0-WVK-Retail/Bilder-Pictures/SAFLAX-",'Basis-Tabelle-Samen'!W60,"-",'Basis-Tabelle-Samen'!J60,"-garden-in-the-bag-hungarian.jpg")),
" ACHTUNG")))))))))))))))))))))))))))))</f>
        <v>https://www.saflax.de/0-WVK-Retail/Bilder-Pictures/SAFLAX-62938-bauhinia-variegata-garden-in-the-bag-english.jpg</v>
      </c>
    </row>
    <row r="10" spans="1:43" ht="17.100000000000001" customHeight="1" x14ac:dyDescent="0.2">
      <c r="A10" s="318" t="str">
        <f>IF('Basis-Tabelle-Samen'!A6="","",IF($C$1="Deutsch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0" s="319" t="str">
        <f>'Basis-Tabelle-Samen'!I6</f>
        <v>Kigelia pinnata var. africana</v>
      </c>
      <c r="C10" s="316" t="str">
        <f>IF($C$1="Bulgarisch - BG",'Basis-Tabelle-Samen'!Z6,
IF($C$1="Dänisch - DK",'Basis-Tabelle-Samen'!AA6,
IF($C$1="Deutsch - DE",'Basis-Tabelle-Samen'!AB6,
IF($C$1="Englisch - UK",'Basis-Tabelle-Samen'!AC6,
IF($C$1="Estnisch - EE",'Basis-Tabelle-Samen'!AD6,
IF($C$1="Finnisch - FI",'Basis-Tabelle-Samen'!AE6,
IF($C$1="Französisch - FR",'Basis-Tabelle-Samen'!AF6,
IF($C$1="Griechisch - GR",'Basis-Tabelle-Samen'!AG6,
IF($C$1="Irisch - IE",'Basis-Tabelle-Samen'!AH6,
IF($C$1="Isländisch - IS",'Basis-Tabelle-Samen'!AI6,
IF($C$1="Italienisch - IT",'Basis-Tabelle-Samen'!AJ6,
IF($C$1="Japanisch - JP",'Basis-Tabelle-Samen'!AK6,
IF($C$1="Kroatisch - HR",'Basis-Tabelle-Samen'!AL6,
IF($C$1="Lettisch - LV",'Basis-Tabelle-Samen'!AM6,
IF($C$1="Litauisch - LT",'Basis-Tabelle-Samen'!AN6,
IF($C$1="Maltesisch - MT",'Basis-Tabelle-Samen'!AO6,
IF($C$1="Niederländisch - NL",'Basis-Tabelle-Samen'!AP6,
IF($C$1="Norwegisch - NO",'Basis-Tabelle-Samen'!AQ6,
IF($C$1="Polnisch - PL",'Basis-Tabelle-Samen'!AR6,
IF($C$1="Portugiesisch - PT",'Basis-Tabelle-Samen'!AS6,
IF($C$1="Rumänisch - RO",'Basis-Tabelle-Samen'!AT6,
IF($C$1="Schwedisch - SE",'Basis-Tabelle-Samen'!AU6,
IF($C$1="Slowakisch - SK",'Basis-Tabelle-Samen'!AV6,
IF($C$1="Slowenisch - SI",'Basis-Tabelle-Samen'!AW6,
IF($C$1="Spanisch - ES",'Basis-Tabelle-Samen'!AX6,
IF($C$1="Tschechisch - CZ",'Basis-Tabelle-Samen'!AY6,
IF($C$1="Türkisch - TR",'Basis-Tabelle-Samen'!AZ6,
IF($C$1="Ungarisch - HU",'Basis-Tabelle-Samen'!BA6,
" ACHTUNG"))))))))))))))))))))))))))))</f>
        <v>Sausage Tree</v>
      </c>
      <c r="D10" s="320">
        <f>'Basis-Tabelle-Samen'!F6</f>
        <v>10</v>
      </c>
      <c r="E10" s="321" t="str">
        <f>'Basis-Tabelle-Samen'!H6</f>
        <v>7 %</v>
      </c>
      <c r="F10" s="322" t="str">
        <f>IF('Basis-Tabelle-Samen'!G6="","",'Basis-Tabelle-Samen'!G6)</f>
        <v>01</v>
      </c>
      <c r="G10" s="320">
        <f>'Basis-Tabelle-Samen'!C6</f>
        <v>12311</v>
      </c>
      <c r="H10" s="323">
        <f>'Basis-Tabelle-Samen'!D6</f>
        <v>4055473123110</v>
      </c>
      <c r="I10" s="324">
        <f>'Basis-Tabelle-Samen'!E6</f>
        <v>1.85</v>
      </c>
      <c r="J10" s="325">
        <f t="shared" si="0"/>
        <v>12</v>
      </c>
      <c r="K10" s="326">
        <f>'Basis-Tabelle-Samen'!K6</f>
        <v>72311</v>
      </c>
      <c r="L10" s="323">
        <f>'Basis-Tabelle-Samen'!L6</f>
        <v>4055473723112</v>
      </c>
      <c r="M10" s="324">
        <f>'Basis-Tabelle-Samen'!M6</f>
        <v>2.4500000000000002</v>
      </c>
      <c r="N10" s="326">
        <f>IF(K10&lt;1,"",'3'!$I$15)</f>
        <v>15</v>
      </c>
      <c r="O10" s="327">
        <f>IF(K10&lt;1,"",'3'!$J$11)</f>
        <v>90</v>
      </c>
      <c r="P10" s="326">
        <f>'Basis-Tabelle-Samen'!N6</f>
        <v>82311</v>
      </c>
      <c r="Q10" s="323">
        <f>'Basis-Tabelle-Samen'!O6</f>
        <v>4055473823119</v>
      </c>
      <c r="R10" s="328">
        <f>'Basis-Tabelle-Samen'!P6</f>
        <v>3.75</v>
      </c>
      <c r="S10" s="326">
        <f>IF(R10&lt;1,"",'3'!$M$15)</f>
        <v>18</v>
      </c>
      <c r="T10" s="327">
        <f>IF(R10&lt;1,"",'3'!$N$11)</f>
        <v>72</v>
      </c>
      <c r="U10" s="326">
        <f>'Basis-Tabelle-Samen'!Q6</f>
        <v>52311</v>
      </c>
      <c r="V10" s="323">
        <f>'Basis-Tabelle-Samen'!R6</f>
        <v>4055473523118</v>
      </c>
      <c r="W10" s="324">
        <f>'Basis-Tabelle-Samen'!S6</f>
        <v>4.95</v>
      </c>
      <c r="X10" s="326">
        <f>IF(U10&lt;1,"",'3'!$Q$15)</f>
        <v>6</v>
      </c>
      <c r="Y10" s="327">
        <f>IF(U10&lt;1,"",'3'!$R$11)</f>
        <v>24</v>
      </c>
      <c r="Z10" s="326">
        <f>'Basis-Tabelle-Samen'!T6</f>
        <v>32311</v>
      </c>
      <c r="AA10" s="323">
        <f>'Basis-Tabelle-Samen'!U6</f>
        <v>4055473323114</v>
      </c>
      <c r="AB10" s="324">
        <f>'Basis-Tabelle-Samen'!V6</f>
        <v>6.75</v>
      </c>
      <c r="AC10" s="326">
        <f>IF(Z10&lt;1,"",'3'!$U$15)</f>
        <v>6</v>
      </c>
      <c r="AD10" s="327">
        <f>IF(Z10&lt;1,"",'3'!$V$11)</f>
        <v>24</v>
      </c>
      <c r="AE10" s="326">
        <f>'Basis-Tabelle-Samen'!W6</f>
        <v>62311</v>
      </c>
      <c r="AF10" s="323">
        <f>'Basis-Tabelle-Samen'!X6</f>
        <v>4055473623115</v>
      </c>
      <c r="AG10" s="324">
        <f>'Basis-Tabelle-Samen'!Y6</f>
        <v>2.95</v>
      </c>
      <c r="AH10" s="326">
        <f>IF(AE10&lt;1,"",'3'!$Y$15)</f>
        <v>8</v>
      </c>
      <c r="AI10" s="327">
        <f>IF(AE10&lt;1,"",'3'!$Z$11)</f>
        <v>64</v>
      </c>
      <c r="AJ10" s="329"/>
      <c r="AK10" s="316" t="str">
        <f>IF(G10&lt;1,"",
IF($C$1="Bulgarisch - BG",HYPERLINK(CONCATENATE("https://www.saflax.de/0-WVK-Retail/Bilder-Pictures/SAFLAX-",'Basis-Tabelle-Samen'!C6,"-",'Basis-Tabelle-Samen'!J6,"-seed-package-front-cr-bulgarian.jpg")),
IF($C$1="Dänisch - DK",HYPERLINK(CONCATENATE("https://www.saflax.de/0-WVK-Retail/Bilder-Pictures/SAFLAX-",'Basis-Tabelle-Samen'!C6,"-",'Basis-Tabelle-Samen'!J6,"-seed-package-front-cr-danish.jpg")),
IF($C$1="Deutsch - DE",HYPERLINK(CONCATENATE("https://www.saflax.de/0-WVK-Retail/Bilder-Pictures/SAFLAX-",'Basis-Tabelle-Samen'!C6,"-",'Basis-Tabelle-Samen'!J6,"-seed-package-front-cr-german.jpg")),
IF($C$1="Englisch - UK",HYPERLINK(CONCATENATE("https://www.saflax.de/0-WVK-Retail/Bilder-Pictures/SAFLAX-",'Basis-Tabelle-Samen'!C6,"-",'Basis-Tabelle-Samen'!J6,"-seed-package-front-cr-english.jpg")),
IF($C$1="Estnisch - EE",HYPERLINK(CONCATENATE("https://www.saflax.de/0-WVK-Retail/Bilder-Pictures/SAFLAX-",'Basis-Tabelle-Samen'!C6,"-",'Basis-Tabelle-Samen'!J6,"-seed-package-front-cr-estonian.jpg")),
IF($C$1="Finnisch - FI",HYPERLINK(CONCATENATE("https://www.saflax.de/0-WVK-Retail/Bilder-Pictures/SAFLAX-",'Basis-Tabelle-Samen'!C6,"-",'Basis-Tabelle-Samen'!J6,"-seed-package-front-cr-finnish.jpg")),
IF($C$1="Französisch - FR",HYPERLINK(CONCATENATE("https://www.saflax.de/0-WVK-Retail/Bilder-Pictures/SAFLAX-",'Basis-Tabelle-Samen'!C6,"-",'Basis-Tabelle-Samen'!J6,"-seed-package-front-cr-french.jpg")),
IF($C$1="Griechisch - GR",HYPERLINK(CONCATENATE("https://www.saflax.de/0-WVK-Retail/Bilder-Pictures/SAFLAX-",'Basis-Tabelle-Samen'!C6,"-",'Basis-Tabelle-Samen'!J6,"-seed-package-front-cr-greek.jpg")),
IF($C$1="Irisch - IE",HYPERLINK(CONCATENATE("https://www.saflax.de/0-WVK-Retail/Bilder-Pictures/SAFLAX-",'Basis-Tabelle-Samen'!C6,"-",'Basis-Tabelle-Samen'!J6,"-seed-package-front-cr-irish.jpg")),
IF($C$1="Isländisch - IS",HYPERLINK(CONCATENATE("https://www.saflax.de/0-WVK-Retail/Bilder-Pictures/SAFLAX-",'Basis-Tabelle-Samen'!C6,"-",'Basis-Tabelle-Samen'!J6,"-seed-package-front-cr-icelandic.jpg")),
IF($C$1="Italienisch - IT",HYPERLINK(CONCATENATE("https://www.saflax.de/0-WVK-Retail/Bilder-Pictures/SAFLAX-",'Basis-Tabelle-Samen'!C6,"-",'Basis-Tabelle-Samen'!J6,"-seed-package-front-cr-italian.jpg")),
IF($C$1="Japanisch - JP",HYPERLINK(CONCATENATE("https://www.saflax.de/0-WVK-Retail/Bilder-Pictures/SAFLAX-",'Basis-Tabelle-Samen'!C6,"-",'Basis-Tabelle-Samen'!J6,"-seed-package-front-cr-japanese.jpg")),
IF($C$1="Kroatisch - HR",HYPERLINK(CONCATENATE("https://www.saflax.de/0-WVK-Retail/Bilder-Pictures/SAFLAX-",'Basis-Tabelle-Samen'!C6,"-",'Basis-Tabelle-Samen'!J6,"-seed-package-front-cr-croatian.jpg")),
IF($C$1="Lettisch - LV",HYPERLINK(CONCATENATE("https://www.saflax.de/0-WVK-Retail/Bilder-Pictures/SAFLAX-",'Basis-Tabelle-Samen'!C6,"-",'Basis-Tabelle-Samen'!J6,"-seed-package-front-cr-latvian.jpg")),
IF($C$1="Litauisch - LT",HYPERLINK(CONCATENATE("https://www.saflax.de/0-WVK-Retail/Bilder-Pictures/SAFLAX-",'Basis-Tabelle-Samen'!C6,"-",'Basis-Tabelle-Samen'!J6,"-seed-package-front-cr-lithuanian.jpg")),
IF($C$1="Maltesisch - MT",HYPERLINK(CONCATENATE("https://www.saflax.de/0-WVK-Retail/Bilder-Pictures/SAFLAX-",'Basis-Tabelle-Samen'!C6,"-",'Basis-Tabelle-Samen'!J6,"-seed-package-front-cr-maltese.jpg")),
IF($C$1="Niederländisch - NL",HYPERLINK(CONCATENATE("https://www.saflax.de/0-WVK-Retail/Bilder-Pictures/SAFLAX-",'Basis-Tabelle-Samen'!C6,"-",'Basis-Tabelle-Samen'!J6,"-seed-package-front-cr-dutch.jpg")),
IF($C$1="Norwegisch - NO",HYPERLINK(CONCATENATE("https://www.saflax.de/0-WVK-Retail/Bilder-Pictures/SAFLAX-",'Basis-Tabelle-Samen'!C6,"-",'Basis-Tabelle-Samen'!J6,"-seed-package-front-cr-nowegian.jpg")),
IF($C$1="Polnisch - PL",HYPERLINK(CONCATENATE("https://www.saflax.de/0-WVK-Retail/Bilder-Pictures/SAFLAX-",'Basis-Tabelle-Samen'!C6,"-",'Basis-Tabelle-Samen'!J6,"-seed-package-front-cr-polish.jpg")),
IF($C$1="Portugiesisch - PT",HYPERLINK(CONCATENATE("https://www.saflax.de/0-WVK-Retail/Bilder-Pictures/SAFLAX-",'Basis-Tabelle-Samen'!C6,"-",'Basis-Tabelle-Samen'!J6,"-seed-package-front-cr-portuguese.jpg")),
IF($C$1="Rumänisch - RO",HYPERLINK(CONCATENATE("https://www.saflax.de/0-WVK-Retail/Bilder-Pictures/SAFLAX-",'Basis-Tabelle-Samen'!C6,"-",'Basis-Tabelle-Samen'!J6,"-seed-package-front-cr-romanian.jpg")),
IF($C$1="Schwedisch - SE",HYPERLINK(CONCATENATE("https://www.saflax.de/0-WVK-Retail/Bilder-Pictures/SAFLAX-",'Basis-Tabelle-Samen'!C6,"-",'Basis-Tabelle-Samen'!J6,"-seed-package-front-cr-swedish.jpg")),
IF($C$1="Slowakisch - SK",HYPERLINK(CONCATENATE("https://www.saflax.de/0-WVK-Retail/Bilder-Pictures/SAFLAX-",'Basis-Tabelle-Samen'!C6,"-",'Basis-Tabelle-Samen'!J6,"-seed-package-front-cr-slovak.jpg")),
IF($C$1="Slowenisch - SI",HYPERLINK(CONCATENATE("https://www.saflax.de/0-WVK-Retail/Bilder-Pictures/SAFLAX-",'Basis-Tabelle-Samen'!C6,"-",'Basis-Tabelle-Samen'!J6,"-seed-package-front-cr-slovenian.jpg")),
IF($C$1="Spanisch - ES",HYPERLINK(CONCATENATE("https://www.saflax.de/0-WVK-Retail/Bilder-Pictures/SAFLAX-",'Basis-Tabelle-Samen'!C6,"-",'Basis-Tabelle-Samen'!J6,"-seed-package-front-cr-spanish.jpg")),
IF($C$1="Tschechisch - CZ",HYPERLINK(CONCATENATE("https://www.saflax.de/0-WVK-Retail/Bilder-Pictures/SAFLAX-",'Basis-Tabelle-Samen'!C6,"-",'Basis-Tabelle-Samen'!J6,"-seed-package-front-cr-czech.jpg")),
IF($C$1="Türkisch - TR",HYPERLINK(CONCATENATE("https://www.saflax.de/0-WVK-Retail/Bilder-Pictures/SAFLAX-",'Basis-Tabelle-Samen'!C6,"-",'Basis-Tabelle-Samen'!J6,"-seed-package-front-cr-turkish.jpg")),
IF($C$1="Ungarisch - HU",HYPERLINK(CONCATENATE("https://www.saflax.de/0-WVK-Retail/Bilder-Pictures/SAFLAX-",'Basis-Tabelle-Samen'!C6,"-",'Basis-Tabelle-Samen'!J6,"-seed-package-front-cr-hungarian.jpg")),
" ACHTUNG")))))))))))))))))))))))))))))</f>
        <v>https://www.saflax.de/0-WVK-Retail/Bilder-Pictures/SAFLAX-12311-kigelia-pinnata-seed-package-front-cr-english.jpg</v>
      </c>
      <c r="AL10" s="330" t="str">
        <f>IF(G10&lt;1,"",
IF($C$1="Bulgarisch - BG",HYPERLINK(CONCATENATE("https://www.saflax.de/0-WVK-Retail/Bilder-Pictures/SAFLAX-",'Basis-Tabelle-Samen'!C6,"-",'Basis-Tabelle-Samen'!J6,"-seed-package-back-cr-bulgarian.jpg")),
IF($C$1="Dänisch - DK",HYPERLINK(CONCATENATE("https://www.saflax.de/0-WVK-Retail/Bilder-Pictures/SAFLAX-",'Basis-Tabelle-Samen'!C6,"-",'Basis-Tabelle-Samen'!J6,"-seed-package-back-cr-danish.jpg")),
IF($C$1="Deutsch - DE",HYPERLINK(CONCATENATE("https://www.saflax.de/0-WVK-Retail/Bilder-Pictures/SAFLAX-",'Basis-Tabelle-Samen'!C6,"-",'Basis-Tabelle-Samen'!J6,"-seed-package-back-cr-german.jpg")),
IF($C$1="Englisch - UK",HYPERLINK(CONCATENATE("https://www.saflax.de/0-WVK-Retail/Bilder-Pictures/SAFLAX-",'Basis-Tabelle-Samen'!C6,"-",'Basis-Tabelle-Samen'!J6,"-seed-package-back-cr-english.jpg")),
IF($C$1="Estnisch - EE",HYPERLINK(CONCATENATE("https://www.saflax.de/0-WVK-Retail/Bilder-Pictures/SAFLAX-",'Basis-Tabelle-Samen'!C6,"-",'Basis-Tabelle-Samen'!J6,"-seed-package-back-cr-estonian.jpg")),
IF($C$1="Finnisch - FI",HYPERLINK(CONCATENATE("https://www.saflax.de/0-WVK-Retail/Bilder-Pictures/SAFLAX-",'Basis-Tabelle-Samen'!C6,"-",'Basis-Tabelle-Samen'!J6,"-seed-package-back-cr-finnish.jpg")),
IF($C$1="Französisch - FR",HYPERLINK(CONCATENATE("https://www.saflax.de/0-WVK-Retail/Bilder-Pictures/SAFLAX-",'Basis-Tabelle-Samen'!C6,"-",'Basis-Tabelle-Samen'!J6,"-seed-package-back-cr-french.jpg")),
IF($C$1="Griechisch - GR",HYPERLINK(CONCATENATE("https://www.saflax.de/0-WVK-Retail/Bilder-Pictures/SAFLAX-",'Basis-Tabelle-Samen'!C6,"-",'Basis-Tabelle-Samen'!J6,"-seed-package-back-cr-greek.jpg")),
IF($C$1="Irisch - IE",HYPERLINK(CONCATENATE("https://www.saflax.de/0-WVK-Retail/Bilder-Pictures/SAFLAX-",'Basis-Tabelle-Samen'!C6,"-",'Basis-Tabelle-Samen'!J6,"-seed-package-back-cr-irish.jpg")),
IF($C$1="Isländisch - IS",HYPERLINK(CONCATENATE("https://www.saflax.de/0-WVK-Retail/Bilder-Pictures/SAFLAX-",'Basis-Tabelle-Samen'!C6,"-",'Basis-Tabelle-Samen'!J6,"-seed-package-back-cr-icelandic.jpg")),
IF($C$1="Italienisch - IT",HYPERLINK(CONCATENATE("https://www.saflax.de/0-WVK-Retail/Bilder-Pictures/SAFLAX-",'Basis-Tabelle-Samen'!C6,"-",'Basis-Tabelle-Samen'!J6,"-seed-package-back-cr-italian.jpg")),
IF($C$1="Japanisch - JP",HYPERLINK(CONCATENATE("https://www.saflax.de/0-WVK-Retail/Bilder-Pictures/SAFLAX-",'Basis-Tabelle-Samen'!C6,"-",'Basis-Tabelle-Samen'!J6,"-seed-package-back-cr-japanese.jpg")),
IF($C$1="Kroatisch - HR",HYPERLINK(CONCATENATE("https://www.saflax.de/0-WVK-Retail/Bilder-Pictures/SAFLAX-",'Basis-Tabelle-Samen'!C6,"-",'Basis-Tabelle-Samen'!J6,"-seed-package-back-cr-croatian.jpg")),
IF($C$1="Lettisch - LV",HYPERLINK(CONCATENATE("https://www.saflax.de/0-WVK-Retail/Bilder-Pictures/SAFLAX-",'Basis-Tabelle-Samen'!C6,"-",'Basis-Tabelle-Samen'!J6,"-seed-package-back-cr-latvian.jpg")),
IF($C$1="Litauisch - LT",HYPERLINK(CONCATENATE("https://www.saflax.de/0-WVK-Retail/Bilder-Pictures/SAFLAX-",'Basis-Tabelle-Samen'!C6,"-",'Basis-Tabelle-Samen'!J6,"-seed-package-back-cr-lithuanian.jpg")),
IF($C$1="Maltesisch - MT",HYPERLINK(CONCATENATE("https://www.saflax.de/0-WVK-Retail/Bilder-Pictures/SAFLAX-",'Basis-Tabelle-Samen'!C6,"-",'Basis-Tabelle-Samen'!J6,"-seed-package-back-cr-maltese.jpg")),
IF($C$1="Niederländisch - NL",HYPERLINK(CONCATENATE("https://www.saflax.de/0-WVK-Retail/Bilder-Pictures/SAFLAX-",'Basis-Tabelle-Samen'!C6,"-",'Basis-Tabelle-Samen'!J6,"-seed-package-back-cr-dutch.jpg")),
IF($C$1="Norwegisch - NO",HYPERLINK(CONCATENATE("https://www.saflax.de/0-WVK-Retail/Bilder-Pictures/SAFLAX-",'Basis-Tabelle-Samen'!C6,"-",'Basis-Tabelle-Samen'!J6,"-seed-package-back-cr-nowegian.jpg")),
IF($C$1="Polnisch - PL",HYPERLINK(CONCATENATE("https://www.saflax.de/0-WVK-Retail/Bilder-Pictures/SAFLAX-",'Basis-Tabelle-Samen'!C6,"-",'Basis-Tabelle-Samen'!J6,"-seed-package-back-cr-polish.jpg")),
IF($C$1="Portugiesisch - PT",HYPERLINK(CONCATENATE("https://www.saflax.de/0-WVK-Retail/Bilder-Pictures/SAFLAX-",'Basis-Tabelle-Samen'!C6,"-",'Basis-Tabelle-Samen'!J6,"-seed-package-back-cr-portuguese.jpg")),
IF($C$1="Rumänisch - RO",HYPERLINK(CONCATENATE("https://www.saflax.de/0-WVK-Retail/Bilder-Pictures/SAFLAX-",'Basis-Tabelle-Samen'!C6,"-",'Basis-Tabelle-Samen'!J6,"-seed-package-back-cr-romanian.jpg")),
IF($C$1="Schwedisch - SE",HYPERLINK(CONCATENATE("https://www.saflax.de/0-WVK-Retail/Bilder-Pictures/SAFLAX-",'Basis-Tabelle-Samen'!C6,"-",'Basis-Tabelle-Samen'!J6,"-seed-package-back-cr-swedish.jpg")),
IF($C$1="Slowakisch - SK",HYPERLINK(CONCATENATE("https://www.saflax.de/0-WVK-Retail/Bilder-Pictures/SAFLAX-",'Basis-Tabelle-Samen'!C6,"-",'Basis-Tabelle-Samen'!J6,"-seed-package-back-cr-slovak.jpg")),
IF($C$1="Slowenisch - SI",HYPERLINK(CONCATENATE("https://www.saflax.de/0-WVK-Retail/Bilder-Pictures/SAFLAX-",'Basis-Tabelle-Samen'!C6,"-",'Basis-Tabelle-Samen'!J6,"-seed-package-back-cr-slovenian.jpg")),
IF($C$1="Spanisch - ES",HYPERLINK(CONCATENATE("https://www.saflax.de/0-WVK-Retail/Bilder-Pictures/SAFLAX-",'Basis-Tabelle-Samen'!C6,"-",'Basis-Tabelle-Samen'!J6,"-seed-package-back-cr-spanish.jpg")),
IF($C$1="Tschechisch - CZ",HYPERLINK(CONCATENATE("https://www.saflax.de/0-WVK-Retail/Bilder-Pictures/SAFLAX-",'Basis-Tabelle-Samen'!C6,"-",'Basis-Tabelle-Samen'!J6,"-seed-package-back-cr-czech.jpg")),
IF($C$1="Türkisch - TR",HYPERLINK(CONCATENATE("https://www.saflax.de/0-WVK-Retail/Bilder-Pictures/SAFLAX-",'Basis-Tabelle-Samen'!C6,"-",'Basis-Tabelle-Samen'!J6,"-seed-package-back-cr-turkish.jpg")),
IF($C$1="Ungarisch - HU",HYPERLINK(CONCATENATE("https://www.saflax.de/0-WVK-Retail/Bilder-Pictures/SAFLAX-",'Basis-Tabelle-Samen'!C6,"-",'Basis-Tabelle-Samen'!J6,"-seed-package-back-cr-hungarian.jpg")),
" ACHTUNG")))))))))))))))))))))))))))))</f>
        <v>https://www.saflax.de/0-WVK-Retail/Bilder-Pictures/SAFLAX-12311-kigelia-pinnata-seed-package-back-cr-english.jpg</v>
      </c>
      <c r="AM10" s="330" t="str">
        <f>IF(H10&lt;1,"",
IF($C$1="Bulgarisch - BG",HYPERLINK(CONCATENATE("https://www.saflax.de/0-WVK-Retail/Bilder-Pictures/SAFLAX-",'Basis-Tabelle-Samen'!K6,"-",'Basis-Tabelle-Samen'!J6,"-garden-to-go-mini-bulgarian.jpg")),
IF($C$1="Dänisch - DK",HYPERLINK(CONCATENATE("https://www.saflax.de/0-WVK-Retail/Bilder-Pictures/SAFLAX-",'Basis-Tabelle-Samen'!K6,"-",'Basis-Tabelle-Samen'!J6,"-garden-to-go-mini-danish.jpg")),
IF($C$1="Deutsch - DE",HYPERLINK(CONCATENATE("https://www.saflax.de/0-WVK-Retail/Bilder-Pictures/SAFLAX-",'Basis-Tabelle-Samen'!K6,"-",'Basis-Tabelle-Samen'!J6,"-garden-to-go-mini-german.jpg")),
IF($C$1="Englisch - UK",HYPERLINK(CONCATENATE("https://www.saflax.de/0-WVK-Retail/Bilder-Pictures/SAFLAX-",'Basis-Tabelle-Samen'!K6,"-",'Basis-Tabelle-Samen'!J6,"-garden-to-go-mini-english.jpg")),
IF($C$1="Estnisch - EE",HYPERLINK(CONCATENATE("https://www.saflax.de/0-WVK-Retail/Bilder-Pictures/SAFLAX-",'Basis-Tabelle-Samen'!K6,"-",'Basis-Tabelle-Samen'!J6,"-garden-to-go-mini-estonian.jpg")),
IF($C$1="Finnisch - FI",HYPERLINK(CONCATENATE("https://www.saflax.de/0-WVK-Retail/Bilder-Pictures/SAFLAX-",'Basis-Tabelle-Samen'!K6,"-",'Basis-Tabelle-Samen'!J6,"-garden-to-go-mini-finnish.jpg")),
IF($C$1="Französisch - FR",HYPERLINK(CONCATENATE("https://www.saflax.de/0-WVK-Retail/Bilder-Pictures/SAFLAX-",'Basis-Tabelle-Samen'!K6,"-",'Basis-Tabelle-Samen'!J6,"-garden-to-go-mini-french.jpg")),
IF($C$1="Griechisch - GR",HYPERLINK(CONCATENATE("https://www.saflax.de/0-WVK-Retail/Bilder-Pictures/SAFLAX-",'Basis-Tabelle-Samen'!K6,"-",'Basis-Tabelle-Samen'!J6,"-garden-to-go-mini-greek.jpg")),
IF($C$1="Irisch - IE",HYPERLINK(CONCATENATE("https://www.saflax.de/0-WVK-Retail/Bilder-Pictures/SAFLAX-",'Basis-Tabelle-Samen'!K6,"-",'Basis-Tabelle-Samen'!J6,"-garden-to-go-mini-irish.jpg")),
IF($C$1="Isländisch - IS",HYPERLINK(CONCATENATE("https://www.saflax.de/0-WVK-Retail/Bilder-Pictures/SAFLAX-",'Basis-Tabelle-Samen'!K6,"-",'Basis-Tabelle-Samen'!J6,"-garden-to-go-mini-icelandic.jpg")),
IF($C$1="Italienisch - IT",HYPERLINK(CONCATENATE("https://www.saflax.de/0-WVK-Retail/Bilder-Pictures/SAFLAX-",'Basis-Tabelle-Samen'!K6,"-",'Basis-Tabelle-Samen'!J6,"-garden-to-go-mini-italian.jpg")),
IF($C$1="Japanisch - JP",HYPERLINK(CONCATENATE("https://www.saflax.de/0-WVK-Retail/Bilder-Pictures/SAFLAX-",'Basis-Tabelle-Samen'!K6,"-",'Basis-Tabelle-Samen'!J6,"-garden-to-go-mini-japanese.jpg")),
IF($C$1="Kroatisch - HR",HYPERLINK(CONCATENATE("https://www.saflax.de/0-WVK-Retail/Bilder-Pictures/SAFLAX-",'Basis-Tabelle-Samen'!K6,"-",'Basis-Tabelle-Samen'!J6,"-garden-to-go-mini-croatian.jpg")),
IF($C$1="Lettisch - LV",HYPERLINK(CONCATENATE("https://www.saflax.de/0-WVK-Retail/Bilder-Pictures/SAFLAX-",'Basis-Tabelle-Samen'!K6,"-",'Basis-Tabelle-Samen'!J6,"-garden-to-go-mini-latvian.jpg")),
IF($C$1="Litauisch - LT",HYPERLINK(CONCATENATE("https://www.saflax.de/0-WVK-Retail/Bilder-Pictures/SAFLAX-",'Basis-Tabelle-Samen'!K6,"-",'Basis-Tabelle-Samen'!J6,"-garden-to-go-mini-lithuanian.jpg")),
IF($C$1="Maltesisch - MT",HYPERLINK(CONCATENATE("https://www.saflax.de/0-WVK-Retail/Bilder-Pictures/SAFLAX-",'Basis-Tabelle-Samen'!K6,"-",'Basis-Tabelle-Samen'!J6,"-garden-to-go-mini-maltese.jpg")),
IF($C$1="Niederländisch - NL",HYPERLINK(CONCATENATE("https://www.saflax.de/0-WVK-Retail/Bilder-Pictures/SAFLAX-",'Basis-Tabelle-Samen'!K6,"-",'Basis-Tabelle-Samen'!J6,"-garden-to-go-mini-dutch.jpg")),
IF($C$1="Norwegisch - NO",HYPERLINK(CONCATENATE("https://www.saflax.de/0-WVK-Retail/Bilder-Pictures/SAFLAX-",'Basis-Tabelle-Samen'!K6,"-",'Basis-Tabelle-Samen'!J6,"-garden-to-go-mini-nowegian.jpg")),
IF($C$1="Polnisch - PL",HYPERLINK(CONCATENATE("https://www.saflax.de/0-WVK-Retail/Bilder-Pictures/SAFLAX-",'Basis-Tabelle-Samen'!K6,"-",'Basis-Tabelle-Samen'!J6,"-garden-to-go-mini-polish.jpg")),
IF($C$1="Portugiesisch - PT",HYPERLINK(CONCATENATE("https://www.saflax.de/0-WVK-Retail/Bilder-Pictures/SAFLAX-",'Basis-Tabelle-Samen'!K6,"-",'Basis-Tabelle-Samen'!J6,"-garden-to-go-mini-portuguese.jpg")),
IF($C$1="Rumänisch - RO",HYPERLINK(CONCATENATE("https://www.saflax.de/0-WVK-Retail/Bilder-Pictures/SAFLAX-",'Basis-Tabelle-Samen'!K6,"-",'Basis-Tabelle-Samen'!J6,"-garden-to-go-mini-romanian.jpg")),
IF($C$1="Schwedisch - SE",HYPERLINK(CONCATENATE("https://www.saflax.de/0-WVK-Retail/Bilder-Pictures/SAFLAX-",'Basis-Tabelle-Samen'!K6,"-",'Basis-Tabelle-Samen'!J6,"-garden-to-go-mini-swedish.jpg")),
IF($C$1="Slowakisch - SK",HYPERLINK(CONCATENATE("https://www.saflax.de/0-WVK-Retail/Bilder-Pictures/SAFLAX-",'Basis-Tabelle-Samen'!K6,"-",'Basis-Tabelle-Samen'!J6,"-garden-to-go-mini-slovak.jpg")),
IF($C$1="Slowenisch - SI",HYPERLINK(CONCATENATE("https://www.saflax.de/0-WVK-Retail/Bilder-Pictures/SAFLAX-",'Basis-Tabelle-Samen'!K6,"-",'Basis-Tabelle-Samen'!J6,"-garden-to-go-mini-slovenian.jpg")),
IF($C$1="Spanisch - ES",HYPERLINK(CONCATENATE("https://www.saflax.de/0-WVK-Retail/Bilder-Pictures/SAFLAX-",'Basis-Tabelle-Samen'!K6,"-",'Basis-Tabelle-Samen'!J6,"-garden-to-go-mini-spanish.jpg")),
IF($C$1="Tschechisch - CZ",HYPERLINK(CONCATENATE("https://www.saflax.de/0-WVK-Retail/Bilder-Pictures/SAFLAX-",'Basis-Tabelle-Samen'!K6,"-",'Basis-Tabelle-Samen'!J6,"-garden-to-go-mini-czech.jpg")),
IF($C$1="Türkisch - TR",HYPERLINK(CONCATENATE("https://www.saflax.de/0-WVK-Retail/Bilder-Pictures/SAFLAX-",'Basis-Tabelle-Samen'!K6,"-",'Basis-Tabelle-Samen'!J6,"-garden-to-go-mini-turkish.jpg")),
IF($C$1="Ungarisch - HU",HYPERLINK(CONCATENATE("https://www.saflax.de/0-WVK-Retail/Bilder-Pictures/SAFLAX-",'Basis-Tabelle-Samen'!K6,"-",'Basis-Tabelle-Samen'!J6,"-garden-to-go-mini-hungarian.jpg")),
" ACHTUNG")))))))))))))))))))))))))))))</f>
        <v>https://www.saflax.de/0-WVK-Retail/Bilder-Pictures/SAFLAX-72311-kigelia-pinnata-garden-to-go-mini-english.jpg</v>
      </c>
      <c r="AN10" s="330" t="str">
        <f>IF(I10&lt;1,"",
IF($C$1="Bulgarisch - BG",HYPERLINK(CONCATENATE("https://www.saflax.de/0-WVK-Retail/Bilder-Pictures/SAFLAX-",'Basis-Tabelle-Samen'!N6,"-",'Basis-Tabelle-Samen'!J6,"-garden-to-go-lite-bulgarian.jpg")),
IF($C$1="Dänisch - DK",HYPERLINK(CONCATENATE("https://www.saflax.de/0-WVK-Retail/Bilder-Pictures/SAFLAX-",'Basis-Tabelle-Samen'!N6,"-",'Basis-Tabelle-Samen'!J6,"-garden-to-go-lite-danish.jpg")),
IF($C$1="Deutsch - DE",HYPERLINK(CONCATENATE("https://www.saflax.de/0-WVK-Retail/Bilder-Pictures/SAFLAX-",'Basis-Tabelle-Samen'!N6,"-",'Basis-Tabelle-Samen'!J6,"-garden-to-go-lite-german.jpg")),
IF($C$1="Englisch - UK",HYPERLINK(CONCATENATE("https://www.saflax.de/0-WVK-Retail/Bilder-Pictures/SAFLAX-",'Basis-Tabelle-Samen'!N6,"-",'Basis-Tabelle-Samen'!J6,"-garden-to-go-lite-english.jpg")),
IF($C$1="Estnisch - EE",HYPERLINK(CONCATENATE("https://www.saflax.de/0-WVK-Retail/Bilder-Pictures/SAFLAX-",'Basis-Tabelle-Samen'!N6,"-",'Basis-Tabelle-Samen'!J6,"-garden-to-go-lite-estonian.jpg")),
IF($C$1="Finnisch - FI",HYPERLINK(CONCATENATE("https://www.saflax.de/0-WVK-Retail/Bilder-Pictures/SAFLAX-",'Basis-Tabelle-Samen'!N6,"-",'Basis-Tabelle-Samen'!J6,"-garden-to-go-lite-finnish.jpg")),
IF($C$1="Französisch - FR",HYPERLINK(CONCATENATE("https://www.saflax.de/0-WVK-Retail/Bilder-Pictures/SAFLAX-",'Basis-Tabelle-Samen'!N6,"-",'Basis-Tabelle-Samen'!J6,"-garden-to-go-lite-french.jpg")),
IF($C$1="Griechisch - GR",HYPERLINK(CONCATENATE("https://www.saflax.de/0-WVK-Retail/Bilder-Pictures/SAFLAX-",'Basis-Tabelle-Samen'!N6,"-",'Basis-Tabelle-Samen'!J6,"-garden-to-go-lite-greek.jpg")),
IF($C$1="Irisch - IE",HYPERLINK(CONCATENATE("https://www.saflax.de/0-WVK-Retail/Bilder-Pictures/SAFLAX-",'Basis-Tabelle-Samen'!N6,"-",'Basis-Tabelle-Samen'!J6,"-garden-to-go-lite-irish.jpg")),
IF($C$1="Isländisch - IS",HYPERLINK(CONCATENATE("https://www.saflax.de/0-WVK-Retail/Bilder-Pictures/SAFLAX-",'Basis-Tabelle-Samen'!N6,"-",'Basis-Tabelle-Samen'!J6,"-garden-to-go-lite-icelandic.jpg")),
IF($C$1="Italienisch - IT",HYPERLINK(CONCATENATE("https://www.saflax.de/0-WVK-Retail/Bilder-Pictures/SAFLAX-",'Basis-Tabelle-Samen'!N6,"-",'Basis-Tabelle-Samen'!J6,"-garden-to-go-lite-italian.jpg")),
IF($C$1="Japanisch - JP",HYPERLINK(CONCATENATE("https://www.saflax.de/0-WVK-Retail/Bilder-Pictures/SAFLAX-",'Basis-Tabelle-Samen'!N6,"-",'Basis-Tabelle-Samen'!J6,"-garden-to-go-lite-japanese.jpg")),
IF($C$1="Kroatisch - HR",HYPERLINK(CONCATENATE("https://www.saflax.de/0-WVK-Retail/Bilder-Pictures/SAFLAX-",'Basis-Tabelle-Samen'!N6,"-",'Basis-Tabelle-Samen'!J6,"-garden-to-go-lite-croatian.jpg")),
IF($C$1="Lettisch - LV",HYPERLINK(CONCATENATE("https://www.saflax.de/0-WVK-Retail/Bilder-Pictures/SAFLAX-",'Basis-Tabelle-Samen'!N6,"-",'Basis-Tabelle-Samen'!J6,"-garden-to-go-lite-latvian.jpg")),
IF($C$1="Litauisch - LT",HYPERLINK(CONCATENATE("https://www.saflax.de/0-WVK-Retail/Bilder-Pictures/SAFLAX-",'Basis-Tabelle-Samen'!N6,"-",'Basis-Tabelle-Samen'!J6,"-garden-to-go-lite-lithuanian.jpg")),
IF($C$1="Maltesisch - MT",HYPERLINK(CONCATENATE("https://www.saflax.de/0-WVK-Retail/Bilder-Pictures/SAFLAX-",'Basis-Tabelle-Samen'!N6,"-",'Basis-Tabelle-Samen'!J6,"-garden-to-go-lite-maltese.jpg")),
IF($C$1="Niederländisch - NL",HYPERLINK(CONCATENATE("https://www.saflax.de/0-WVK-Retail/Bilder-Pictures/SAFLAX-",'Basis-Tabelle-Samen'!N6,"-",'Basis-Tabelle-Samen'!J6,"-garden-to-go-lite-dutch.jpg")),
IF($C$1="Norwegisch - NO",HYPERLINK(CONCATENATE("https://www.saflax.de/0-WVK-Retail/Bilder-Pictures/SAFLAX-",'Basis-Tabelle-Samen'!N6,"-",'Basis-Tabelle-Samen'!J6,"-garden-to-go-lite-nowegian.jpg")),
IF($C$1="Polnisch - PL",HYPERLINK(CONCATENATE("https://www.saflax.de/0-WVK-Retail/Bilder-Pictures/SAFLAX-",'Basis-Tabelle-Samen'!N6,"-",'Basis-Tabelle-Samen'!J6,"-garden-to-go-lite-polish.jpg")),
IF($C$1="Portugiesisch - PT",HYPERLINK(CONCATENATE("https://www.saflax.de/0-WVK-Retail/Bilder-Pictures/SAFLAX-",'Basis-Tabelle-Samen'!N6,"-",'Basis-Tabelle-Samen'!J6,"-garden-to-go-lite-portuguese.jpg")),
IF($C$1="Rumänisch - RO",HYPERLINK(CONCATENATE("https://www.saflax.de/0-WVK-Retail/Bilder-Pictures/SAFLAX-",'Basis-Tabelle-Samen'!N6,"-",'Basis-Tabelle-Samen'!J6,"-garden-to-go-lite-romanian.jpg")),
IF($C$1="Schwedisch - SE",HYPERLINK(CONCATENATE("https://www.saflax.de/0-WVK-Retail/Bilder-Pictures/SAFLAX-",'Basis-Tabelle-Samen'!N6,"-",'Basis-Tabelle-Samen'!J6,"-garden-to-go-lite-swedish.jpg")),
IF($C$1="Slowakisch - SK",HYPERLINK(CONCATENATE("https://www.saflax.de/0-WVK-Retail/Bilder-Pictures/SAFLAX-",'Basis-Tabelle-Samen'!N6,"-",'Basis-Tabelle-Samen'!J6,"-garden-to-go-lite-slovak.jpg")),
IF($C$1="Slowenisch - SI",HYPERLINK(CONCATENATE("https://www.saflax.de/0-WVK-Retail/Bilder-Pictures/SAFLAX-",'Basis-Tabelle-Samen'!N6,"-",'Basis-Tabelle-Samen'!J6,"-garden-to-go-lite-slovenian.jpg")),
IF($C$1="Spanisch - ES",HYPERLINK(CONCATENATE("https://www.saflax.de/0-WVK-Retail/Bilder-Pictures/SAFLAX-",'Basis-Tabelle-Samen'!N6,"-",'Basis-Tabelle-Samen'!J6,"-garden-to-go-lite-spanish.jpg")),
IF($C$1="Tschechisch - CZ",HYPERLINK(CONCATENATE("https://www.saflax.de/0-WVK-Retail/Bilder-Pictures/SAFLAX-",'Basis-Tabelle-Samen'!N6,"-",'Basis-Tabelle-Samen'!J6,"-garden-to-go-lite-czech.jpg")),
IF($C$1="Türkisch - TR",HYPERLINK(CONCATENATE("https://www.saflax.de/0-WVK-Retail/Bilder-Pictures/SAFLAX-",'Basis-Tabelle-Samen'!N6,"-",'Basis-Tabelle-Samen'!J6,"-garden-to-go-lite-turkish.jpg")),
IF($C$1="Ungarisch - HU",HYPERLINK(CONCATENATE("https://www.saflax.de/0-WVK-Retail/Bilder-Pictures/SAFLAX-",'Basis-Tabelle-Samen'!N6,"-",'Basis-Tabelle-Samen'!J6,"-garden-to-go-lite-hungarian.jpg")),
" ACHTUNG")))))))))))))))))))))))))))))</f>
        <v>https://www.saflax.de/0-WVK-Retail/Bilder-Pictures/SAFLAX-82311-kigelia-pinnata-garden-to-go-lite-english.jpg</v>
      </c>
      <c r="AO10" s="330" t="str">
        <f>IF(J10&lt;1,"",
IF($C$1="Bulgarisch - BG",HYPERLINK(CONCATENATE("https://www.saflax.de/0-WVK-Retail/Bilder-Pictures/SAFLAX-",'Basis-Tabelle-Samen'!Q6,"-",'Basis-Tabelle-Samen'!J6,"-garden-to-go-bulgarian.jpg")),
IF($C$1="Dänisch - DK",HYPERLINK(CONCATENATE("https://www.saflax.de/0-WVK-Retail/Bilder-Pictures/SAFLAX-",'Basis-Tabelle-Samen'!Q6,"-",'Basis-Tabelle-Samen'!J6,"-garden-to-go-danish.jpg")),
IF($C$1="Deutsch - DE",HYPERLINK(CONCATENATE("https://www.saflax.de/0-WVK-Retail/Bilder-Pictures/SAFLAX-",'Basis-Tabelle-Samen'!Q6,"-",'Basis-Tabelle-Samen'!J6,"-garden-to-go-german.jpg")),
IF($C$1="Englisch - UK",HYPERLINK(CONCATENATE("https://www.saflax.de/0-WVK-Retail/Bilder-Pictures/SAFLAX-",'Basis-Tabelle-Samen'!Q6,"-",'Basis-Tabelle-Samen'!J6,"-garden-to-go-english.jpg")),
IF($C$1="Estnisch - EE",HYPERLINK(CONCATENATE("https://www.saflax.de/0-WVK-Retail/Bilder-Pictures/SAFLAX-",'Basis-Tabelle-Samen'!Q6,"-",'Basis-Tabelle-Samen'!J6,"-garden-to-go-estonian.jpg")),
IF($C$1="Finnisch - FI",HYPERLINK(CONCATENATE("https://www.saflax.de/0-WVK-Retail/Bilder-Pictures/SAFLAX-",'Basis-Tabelle-Samen'!Q6,"-",'Basis-Tabelle-Samen'!J6,"-garden-to-go-finnish.jpg")),
IF($C$1="Französisch - FR",HYPERLINK(CONCATENATE("https://www.saflax.de/0-WVK-Retail/Bilder-Pictures/SAFLAX-",'Basis-Tabelle-Samen'!Q6,"-",'Basis-Tabelle-Samen'!J6,"-garden-to-go-french.jpg")),
IF($C$1="Griechisch - GR",HYPERLINK(CONCATENATE("https://www.saflax.de/0-WVK-Retail/Bilder-Pictures/SAFLAX-",'Basis-Tabelle-Samen'!Q6,"-",'Basis-Tabelle-Samen'!J6,"-garden-to-go-greek.jpg")),
IF($C$1="Irisch - IE",HYPERLINK(CONCATENATE("https://www.saflax.de/0-WVK-Retail/Bilder-Pictures/SAFLAX-",'Basis-Tabelle-Samen'!Q6,"-",'Basis-Tabelle-Samen'!J6,"-garden-to-go-irish.jpg")),
IF($C$1="Isländisch - IS",HYPERLINK(CONCATENATE("https://www.saflax.de/0-WVK-Retail/Bilder-Pictures/SAFLAX-",'Basis-Tabelle-Samen'!Q6,"-",'Basis-Tabelle-Samen'!J6,"-garden-to-go-icelandic.jpg")),
IF($C$1="Italienisch - IT",HYPERLINK(CONCATENATE("https://www.saflax.de/0-WVK-Retail/Bilder-Pictures/SAFLAX-",'Basis-Tabelle-Samen'!Q6,"-",'Basis-Tabelle-Samen'!J6,"-garden-to-go-italian.jpg")),
IF($C$1="Japanisch - JP",HYPERLINK(CONCATENATE("https://www.saflax.de/0-WVK-Retail/Bilder-Pictures/SAFLAX-",'Basis-Tabelle-Samen'!Q6,"-",'Basis-Tabelle-Samen'!J6,"-garden-to-go-japanese.jpg")),
IF($C$1="Kroatisch - HR",HYPERLINK(CONCATENATE("https://www.saflax.de/0-WVK-Retail/Bilder-Pictures/SAFLAX-",'Basis-Tabelle-Samen'!Q6,"-",'Basis-Tabelle-Samen'!J6,"-garden-to-go-croatian.jpg")),
IF($C$1="Lettisch - LV",HYPERLINK(CONCATENATE("https://www.saflax.de/0-WVK-Retail/Bilder-Pictures/SAFLAX-",'Basis-Tabelle-Samen'!Q6,"-",'Basis-Tabelle-Samen'!J6,"-garden-to-go-latvian.jpg")),
IF($C$1="Litauisch - LT",HYPERLINK(CONCATENATE("https://www.saflax.de/0-WVK-Retail/Bilder-Pictures/SAFLAX-",'Basis-Tabelle-Samen'!Q6,"-",'Basis-Tabelle-Samen'!J6,"-garden-to-go-lithuanian.jpg")),
IF($C$1="Maltesisch - MT",HYPERLINK(CONCATENATE("https://www.saflax.de/0-WVK-Retail/Bilder-Pictures/SAFLAX-",'Basis-Tabelle-Samen'!Q6,"-",'Basis-Tabelle-Samen'!J6,"-garden-to-go-maltese.jpg")),
IF($C$1="Niederländisch - NL",HYPERLINK(CONCATENATE("https://www.saflax.de/0-WVK-Retail/Bilder-Pictures/SAFLAX-",'Basis-Tabelle-Samen'!Q6,"-",'Basis-Tabelle-Samen'!J6,"-garden-to-go-dutch.jpg")),
IF($C$1="Norwegisch - NO",HYPERLINK(CONCATENATE("https://www.saflax.de/0-WVK-Retail/Bilder-Pictures/SAFLAX-",'Basis-Tabelle-Samen'!Q6,"-",'Basis-Tabelle-Samen'!J6,"-garden-to-go-nowegian.jpg")),
IF($C$1="Polnisch - PL",HYPERLINK(CONCATENATE("https://www.saflax.de/0-WVK-Retail/Bilder-Pictures/SAFLAX-",'Basis-Tabelle-Samen'!Q6,"-",'Basis-Tabelle-Samen'!J6,"-garden-to-go-polish.jpg")),
IF($C$1="Portugiesisch - PT",HYPERLINK(CONCATENATE("https://www.saflax.de/0-WVK-Retail/Bilder-Pictures/SAFLAX-",'Basis-Tabelle-Samen'!Q6,"-",'Basis-Tabelle-Samen'!J6,"-garden-to-go-portuguese.jpg")),
IF($C$1="Rumänisch - RO",HYPERLINK(CONCATENATE("https://www.saflax.de/0-WVK-Retail/Bilder-Pictures/SAFLAX-",'Basis-Tabelle-Samen'!Q6,"-",'Basis-Tabelle-Samen'!J6,"-garden-to-go-romanian.jpg")),
IF($C$1="Schwedisch - SE",HYPERLINK(CONCATENATE("https://www.saflax.de/0-WVK-Retail/Bilder-Pictures/SAFLAX-",'Basis-Tabelle-Samen'!Q6,"-",'Basis-Tabelle-Samen'!J6,"-garden-to-go-swedish.jpg")),
IF($C$1="Slowakisch - SK",HYPERLINK(CONCATENATE("https://www.saflax.de/0-WVK-Retail/Bilder-Pictures/SAFLAX-",'Basis-Tabelle-Samen'!Q6,"-",'Basis-Tabelle-Samen'!J6,"-garden-to-go-slovak.jpg")),
IF($C$1="Slowenisch - SI",HYPERLINK(CONCATENATE("https://www.saflax.de/0-WVK-Retail/Bilder-Pictures/SAFLAX-",'Basis-Tabelle-Samen'!Q6,"-",'Basis-Tabelle-Samen'!J6,"-garden-to-go-slovenian.jpg")),
IF($C$1="Spanisch - ES",HYPERLINK(CONCATENATE("https://www.saflax.de/0-WVK-Retail/Bilder-Pictures/SAFLAX-",'Basis-Tabelle-Samen'!Q6,"-",'Basis-Tabelle-Samen'!J6,"-garden-to-go-spanish.jpg")),
IF($C$1="Tschechisch - CZ",HYPERLINK(CONCATENATE("https://www.saflax.de/0-WVK-Retail/Bilder-Pictures/SAFLAX-",'Basis-Tabelle-Samen'!Q6,"-",'Basis-Tabelle-Samen'!J6,"-garden-to-go-czech.jpg")),
IF($C$1="Türkisch - TR",HYPERLINK(CONCATENATE("https://www.saflax.de/0-WVK-Retail/Bilder-Pictures/SAFLAX-",'Basis-Tabelle-Samen'!Q6,"-",'Basis-Tabelle-Samen'!J6,"-garden-to-go-turkish.jpg")),
IF($C$1="Ungarisch - HU",HYPERLINK(CONCATENATE("https://www.saflax.de/0-WVK-Retail/Bilder-Pictures/SAFLAX-",'Basis-Tabelle-Samen'!Q6,"-",'Basis-Tabelle-Samen'!J6,"-garden-to-go-hungarian.jpg")),
" ACHTUNG")))))))))))))))))))))))))))))</f>
        <v>https://www.saflax.de/0-WVK-Retail/Bilder-Pictures/SAFLAX-52311-kigelia-pinnata-garden-to-go-english.jpg</v>
      </c>
      <c r="AP10" s="330" t="str">
        <f>IF(K10&lt;1,"",
IF($C$1="Bulgarisch - BG",HYPERLINK(CONCATENATE("https://www.saflax.de/0-WVK-Retail/Bilder-Pictures/SAFLAX-",'Basis-Tabelle-Samen'!T6,"-",'Basis-Tabelle-Samen'!J6,"-cultivation-set-bulgarian.jpg")),
IF($C$1="Dänisch - DK",HYPERLINK(CONCATENATE("https://www.saflax.de/0-WVK-Retail/Bilder-Pictures/SAFLAX-",'Basis-Tabelle-Samen'!T6,"-",'Basis-Tabelle-Samen'!J6,"-cultivation-set-danish.jpg")),
IF($C$1="Deutsch - DE",HYPERLINK(CONCATENATE("https://www.saflax.de/0-WVK-Retail/Bilder-Pictures/SAFLAX-",'Basis-Tabelle-Samen'!T6,"-",'Basis-Tabelle-Samen'!J6,"-cultivation-set-german.jpg")),
IF($C$1="Englisch - UK",HYPERLINK(CONCATENATE("https://www.saflax.de/0-WVK-Retail/Bilder-Pictures/SAFLAX-",'Basis-Tabelle-Samen'!T6,"-",'Basis-Tabelle-Samen'!J6,"-cultivation-set-english.jpg")),
IF($C$1="Estnisch - EE",HYPERLINK(CONCATENATE("https://www.saflax.de/0-WVK-Retail/Bilder-Pictures/SAFLAX-",'Basis-Tabelle-Samen'!T6,"-",'Basis-Tabelle-Samen'!J6,"-cultivation-set-estonian.jpg")),
IF($C$1="Finnisch - FI",HYPERLINK(CONCATENATE("https://www.saflax.de/0-WVK-Retail/Bilder-Pictures/SAFLAX-",'Basis-Tabelle-Samen'!T6,"-",'Basis-Tabelle-Samen'!J6,"-cultivation-set-finnish.jpg")),
IF($C$1="Französisch - FR",HYPERLINK(CONCATENATE("https://www.saflax.de/0-WVK-Retail/Bilder-Pictures/SAFLAX-",'Basis-Tabelle-Samen'!T6,"-",'Basis-Tabelle-Samen'!J6,"-cultivation-set-french.jpg")),
IF($C$1="Griechisch - GR",HYPERLINK(CONCATENATE("https://www.saflax.de/0-WVK-Retail/Bilder-Pictures/SAFLAX-",'Basis-Tabelle-Samen'!T6,"-",'Basis-Tabelle-Samen'!J6,"-cultivation-set-greek.jpg")),
IF($C$1="Irisch - IE",HYPERLINK(CONCATENATE("https://www.saflax.de/0-WVK-Retail/Bilder-Pictures/SAFLAX-",'Basis-Tabelle-Samen'!T6,"-",'Basis-Tabelle-Samen'!J6,"-cultivation-set-irish.jpg")),
IF($C$1="Isländisch - IS",HYPERLINK(CONCATENATE("https://www.saflax.de/0-WVK-Retail/Bilder-Pictures/SAFLAX-",'Basis-Tabelle-Samen'!T6,"-",'Basis-Tabelle-Samen'!J6,"-cultivation-set-icelandic.jpg")),
IF($C$1="Italienisch - IT",HYPERLINK(CONCATENATE("https://www.saflax.de/0-WVK-Retail/Bilder-Pictures/SAFLAX-",'Basis-Tabelle-Samen'!T6,"-",'Basis-Tabelle-Samen'!J6,"-cultivation-set-italian.jpg")),
IF($C$1="Japanisch - JP",HYPERLINK(CONCATENATE("https://www.saflax.de/0-WVK-Retail/Bilder-Pictures/SAFLAX-",'Basis-Tabelle-Samen'!T6,"-",'Basis-Tabelle-Samen'!J6,"-cultivation-set-japanese.jpg")),
IF($C$1="Kroatisch - HR",HYPERLINK(CONCATENATE("https://www.saflax.de/0-WVK-Retail/Bilder-Pictures/SAFLAX-",'Basis-Tabelle-Samen'!T6,"-",'Basis-Tabelle-Samen'!J6,"-cultivation-set-croatian.jpg")),
IF($C$1="Lettisch - LV",HYPERLINK(CONCATENATE("https://www.saflax.de/0-WVK-Retail/Bilder-Pictures/SAFLAX-",'Basis-Tabelle-Samen'!T6,"-",'Basis-Tabelle-Samen'!J6,"-cultivation-set-latvian.jpg")),
IF($C$1="Litauisch - LT",HYPERLINK(CONCATENATE("https://www.saflax.de/0-WVK-Retail/Bilder-Pictures/SAFLAX-",'Basis-Tabelle-Samen'!T6,"-",'Basis-Tabelle-Samen'!J6,"-cultivation-set-lithuanian.jpg")),
IF($C$1="Maltesisch - MT",HYPERLINK(CONCATENATE("https://www.saflax.de/0-WVK-Retail/Bilder-Pictures/SAFLAX-",'Basis-Tabelle-Samen'!T6,"-",'Basis-Tabelle-Samen'!J6,"-cultivation-set-maltese.jpg")),
IF($C$1="Niederländisch - NL",HYPERLINK(CONCATENATE("https://www.saflax.de/0-WVK-Retail/Bilder-Pictures/SAFLAX-",'Basis-Tabelle-Samen'!T6,"-",'Basis-Tabelle-Samen'!J6,"-cultivation-set-dutch.jpg")),
IF($C$1="Norwegisch - NO",HYPERLINK(CONCATENATE("https://www.saflax.de/0-WVK-Retail/Bilder-Pictures/SAFLAX-",'Basis-Tabelle-Samen'!T6,"-",'Basis-Tabelle-Samen'!J6,"-cultivation-set-nowegian.jpg")),
IF($C$1="Polnisch - PL",HYPERLINK(CONCATENATE("https://www.saflax.de/0-WVK-Retail/Bilder-Pictures/SAFLAX-",'Basis-Tabelle-Samen'!T6,"-",'Basis-Tabelle-Samen'!J6,"-cultivation-set-polish.jpg")),
IF($C$1="Portugiesisch - PT",HYPERLINK(CONCATENATE("https://www.saflax.de/0-WVK-Retail/Bilder-Pictures/SAFLAX-",'Basis-Tabelle-Samen'!T6,"-",'Basis-Tabelle-Samen'!J6,"-cultivation-set-portuguese.jpg")),
IF($C$1="Rumänisch - RO",HYPERLINK(CONCATENATE("https://www.saflax.de/0-WVK-Retail/Bilder-Pictures/SAFLAX-",'Basis-Tabelle-Samen'!T6,"-",'Basis-Tabelle-Samen'!J6,"-cultivation-set-romanian.jpg")),
IF($C$1="Schwedisch - SE",HYPERLINK(CONCATENATE("https://www.saflax.de/0-WVK-Retail/Bilder-Pictures/SAFLAX-",'Basis-Tabelle-Samen'!T6,"-",'Basis-Tabelle-Samen'!J6,"-cultivation-set-swedish.jpg")),
IF($C$1="Slowakisch - SK",HYPERLINK(CONCATENATE("https://www.saflax.de/0-WVK-Retail/Bilder-Pictures/SAFLAX-",'Basis-Tabelle-Samen'!T6,"-",'Basis-Tabelle-Samen'!J6,"-cultivation-set-slovak.jpg")),
IF($C$1="Slowenisch - SI",HYPERLINK(CONCATENATE("https://www.saflax.de/0-WVK-Retail/Bilder-Pictures/SAFLAX-",'Basis-Tabelle-Samen'!T6,"-",'Basis-Tabelle-Samen'!J6,"-cultivation-set-slovenian.jpg")),
IF($C$1="Spanisch - ES",HYPERLINK(CONCATENATE("https://www.saflax.de/0-WVK-Retail/Bilder-Pictures/SAFLAX-",'Basis-Tabelle-Samen'!T6,"-",'Basis-Tabelle-Samen'!J6,"-cultivation-set-spanish.jpg")),
IF($C$1="Tschechisch - CZ",HYPERLINK(CONCATENATE("https://www.saflax.de/0-WVK-Retail/Bilder-Pictures/SAFLAX-",'Basis-Tabelle-Samen'!T6,"-",'Basis-Tabelle-Samen'!J6,"-cultivation-set-czech.jpg")),
IF($C$1="Türkisch - TR",HYPERLINK(CONCATENATE("https://www.saflax.de/0-WVK-Retail/Bilder-Pictures/SAFLAX-",'Basis-Tabelle-Samen'!T6,"-",'Basis-Tabelle-Samen'!J6,"-cultivation-set-turkish.jpg")),
IF($C$1="Ungarisch - HU",HYPERLINK(CONCATENATE("https://www.saflax.de/0-WVK-Retail/Bilder-Pictures/SAFLAX-",'Basis-Tabelle-Samen'!T6,"-",'Basis-Tabelle-Samen'!J6,"-cultivation-set-hungarian.jpg")),
" ACHTUNG")))))))))))))))))))))))))))))</f>
        <v>https://www.saflax.de/0-WVK-Retail/Bilder-Pictures/SAFLAX-32311-kigelia-pinnata-cultivation-set-english.jpg</v>
      </c>
      <c r="AQ10" s="330" t="str">
        <f>IF(L10&lt;1,"",
IF($C$1="Bulgarisch - BG",HYPERLINK(CONCATENATE("https://www.saflax.de/0-WVK-Retail/Bilder-Pictures/SAFLAX-",'Basis-Tabelle-Samen'!W6,"-",'Basis-Tabelle-Samen'!J6,"-garden-in-the-bag-bulgarian.jpg")),
IF($C$1="Dänisch - DK",HYPERLINK(CONCATENATE("https://www.saflax.de/0-WVK-Retail/Bilder-Pictures/SAFLAX-",'Basis-Tabelle-Samen'!W6,"-",'Basis-Tabelle-Samen'!J6,"-garden-in-the-bag-danish.jpg")),
IF($C$1="Deutsch - DE",HYPERLINK(CONCATENATE("https://www.saflax.de/0-WVK-Retail/Bilder-Pictures/SAFLAX-",'Basis-Tabelle-Samen'!W6,"-",'Basis-Tabelle-Samen'!J6,"-garden-in-the-bag-german.jpg")),
IF($C$1="Englisch - UK",HYPERLINK(CONCATENATE("https://www.saflax.de/0-WVK-Retail/Bilder-Pictures/SAFLAX-",'Basis-Tabelle-Samen'!W6,"-",'Basis-Tabelle-Samen'!J6,"-garden-in-the-bag-english.jpg")),
IF($C$1="Estnisch - EE",HYPERLINK(CONCATENATE("https://www.saflax.de/0-WVK-Retail/Bilder-Pictures/SAFLAX-",'Basis-Tabelle-Samen'!W6,"-",'Basis-Tabelle-Samen'!J6,"-garden-in-the-bag-estonian.jpg")),
IF($C$1="Finnisch - FI",HYPERLINK(CONCATENATE("https://www.saflax.de/0-WVK-Retail/Bilder-Pictures/SAFLAX-",'Basis-Tabelle-Samen'!W6,"-",'Basis-Tabelle-Samen'!J6,"-garden-in-the-bag-finnish.jpg")),
IF($C$1="Französisch - FR",HYPERLINK(CONCATENATE("https://www.saflax.de/0-WVK-Retail/Bilder-Pictures/SAFLAX-",'Basis-Tabelle-Samen'!W6,"-",'Basis-Tabelle-Samen'!J6,"-garden-in-the-bag-french.jpg")),
IF($C$1="Griechisch - GR",HYPERLINK(CONCATENATE("https://www.saflax.de/0-WVK-Retail/Bilder-Pictures/SAFLAX-",'Basis-Tabelle-Samen'!W6,"-",'Basis-Tabelle-Samen'!J6,"-garden-in-the-bag-greek.jpg")),
IF($C$1="Irisch - IE",HYPERLINK(CONCATENATE("https://www.saflax.de/0-WVK-Retail/Bilder-Pictures/SAFLAX-",'Basis-Tabelle-Samen'!W6,"-",'Basis-Tabelle-Samen'!J6,"-garden-in-the-bag-irish.jpg")),
IF($C$1="Isländisch - IS",HYPERLINK(CONCATENATE("https://www.saflax.de/0-WVK-Retail/Bilder-Pictures/SAFLAX-",'Basis-Tabelle-Samen'!W6,"-",'Basis-Tabelle-Samen'!J6,"-garden-in-the-bag-icelandic.jpg")),
IF($C$1="Italienisch - IT",HYPERLINK(CONCATENATE("https://www.saflax.de/0-WVK-Retail/Bilder-Pictures/SAFLAX-",'Basis-Tabelle-Samen'!W6,"-",'Basis-Tabelle-Samen'!J6,"-garden-in-the-bag-italian.jpg")),
IF($C$1="Japanisch - JP",HYPERLINK(CONCATENATE("https://www.saflax.de/0-WVK-Retail/Bilder-Pictures/SAFLAX-",'Basis-Tabelle-Samen'!W6,"-",'Basis-Tabelle-Samen'!J6,"-garden-in-the-bag-japanese.jpg")),
IF($C$1="Kroatisch - HR",HYPERLINK(CONCATENATE("https://www.saflax.de/0-WVK-Retail/Bilder-Pictures/SAFLAX-",'Basis-Tabelle-Samen'!W6,"-",'Basis-Tabelle-Samen'!J6,"-garden-in-the-bag-croatian.jpg")),
IF($C$1="Lettisch - LV",HYPERLINK(CONCATENATE("https://www.saflax.de/0-WVK-Retail/Bilder-Pictures/SAFLAX-",'Basis-Tabelle-Samen'!W6,"-",'Basis-Tabelle-Samen'!J6,"-garden-in-the-bag-latvian.jpg")),
IF($C$1="Litauisch - LT",HYPERLINK(CONCATENATE("https://www.saflax.de/0-WVK-Retail/Bilder-Pictures/SAFLAX-",'Basis-Tabelle-Samen'!W6,"-",'Basis-Tabelle-Samen'!J6,"-garden-in-the-bag-lithuanian.jpg")),
IF($C$1="Maltesisch - MT",HYPERLINK(CONCATENATE("https://www.saflax.de/0-WVK-Retail/Bilder-Pictures/SAFLAX-",'Basis-Tabelle-Samen'!W6,"-",'Basis-Tabelle-Samen'!J6,"-garden-in-the-bag-maltese.jpg")),
IF($C$1="Niederländisch - NL",HYPERLINK(CONCATENATE("https://www.saflax.de/0-WVK-Retail/Bilder-Pictures/SAFLAX-",'Basis-Tabelle-Samen'!W6,"-",'Basis-Tabelle-Samen'!J6,"-garden-in-the-bag-dutch.jpg")),
IF($C$1="Norwegisch - NO",HYPERLINK(CONCATENATE("https://www.saflax.de/0-WVK-Retail/Bilder-Pictures/SAFLAX-",'Basis-Tabelle-Samen'!W6,"-",'Basis-Tabelle-Samen'!J6,"-garden-in-the-bag-nowegian.jpg")),
IF($C$1="Polnisch - PL",HYPERLINK(CONCATENATE("https://www.saflax.de/0-WVK-Retail/Bilder-Pictures/SAFLAX-",'Basis-Tabelle-Samen'!W6,"-",'Basis-Tabelle-Samen'!J6,"-garden-in-the-bag-polish.jpg")),
IF($C$1="Portugiesisch - PT",HYPERLINK(CONCATENATE("https://www.saflax.de/0-WVK-Retail/Bilder-Pictures/SAFLAX-",'Basis-Tabelle-Samen'!W6,"-",'Basis-Tabelle-Samen'!J6,"-garden-in-the-bag-portuguese.jpg")),
IF($C$1="Rumänisch - RO",HYPERLINK(CONCATENATE("https://www.saflax.de/0-WVK-Retail/Bilder-Pictures/SAFLAX-",'Basis-Tabelle-Samen'!W6,"-",'Basis-Tabelle-Samen'!J6,"-garden-in-the-bag-romanian.jpg")),
IF($C$1="Schwedisch - SE",HYPERLINK(CONCATENATE("https://www.saflax.de/0-WVK-Retail/Bilder-Pictures/SAFLAX-",'Basis-Tabelle-Samen'!W6,"-",'Basis-Tabelle-Samen'!J6,"-garden-in-the-bag-swedish.jpg")),
IF($C$1="Slowakisch - SK",HYPERLINK(CONCATENATE("https://www.saflax.de/0-WVK-Retail/Bilder-Pictures/SAFLAX-",'Basis-Tabelle-Samen'!W6,"-",'Basis-Tabelle-Samen'!J6,"-garden-in-the-bag-slovak.jpg")),
IF($C$1="Slowenisch - SI",HYPERLINK(CONCATENATE("https://www.saflax.de/0-WVK-Retail/Bilder-Pictures/SAFLAX-",'Basis-Tabelle-Samen'!W6,"-",'Basis-Tabelle-Samen'!J6,"-garden-in-the-bag-slovenian.jpg")),
IF($C$1="Spanisch - ES",HYPERLINK(CONCATENATE("https://www.saflax.de/0-WVK-Retail/Bilder-Pictures/SAFLAX-",'Basis-Tabelle-Samen'!W6,"-",'Basis-Tabelle-Samen'!J6,"-garden-in-the-bag-spanish.jpg")),
IF($C$1="Tschechisch - CZ",HYPERLINK(CONCATENATE("https://www.saflax.de/0-WVK-Retail/Bilder-Pictures/SAFLAX-",'Basis-Tabelle-Samen'!W6,"-",'Basis-Tabelle-Samen'!J6,"-garden-in-the-bag-czech.jpg")),
IF($C$1="Türkisch - TR",HYPERLINK(CONCATENATE("https://www.saflax.de/0-WVK-Retail/Bilder-Pictures/SAFLAX-",'Basis-Tabelle-Samen'!W6,"-",'Basis-Tabelle-Samen'!J6,"-garden-in-the-bag-turkish.jpg")),
IF($C$1="Ungarisch - HU",HYPERLINK(CONCATENATE("https://www.saflax.de/0-WVK-Retail/Bilder-Pictures/SAFLAX-",'Basis-Tabelle-Samen'!W6,"-",'Basis-Tabelle-Samen'!J6,"-garden-in-the-bag-hungarian.jpg")),
" ACHTUNG")))))))))))))))))))))))))))))</f>
        <v>https://www.saflax.de/0-WVK-Retail/Bilder-Pictures/SAFLAX-62311-kigelia-pinnata-garden-in-the-bag-english.jpg</v>
      </c>
    </row>
    <row r="11" spans="1:43" ht="17.100000000000001" customHeight="1" x14ac:dyDescent="0.2">
      <c r="A11" s="318" t="str">
        <f>IF('Basis-Tabelle-Samen'!A58="","",IF($C$1="Deutsch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1" s="319" t="str">
        <f>'Basis-Tabelle-Samen'!I58</f>
        <v>Melaleuca alternifolia</v>
      </c>
      <c r="C11" s="316" t="str">
        <f>IF($C$1="Bulgarisch - BG",'Basis-Tabelle-Samen'!Z58,
IF($C$1="Dänisch - DK",'Basis-Tabelle-Samen'!AA58,
IF($C$1="Deutsch - DE",'Basis-Tabelle-Samen'!AB58,
IF($C$1="Englisch - UK",'Basis-Tabelle-Samen'!AC58,
IF($C$1="Estnisch - EE",'Basis-Tabelle-Samen'!AD58,
IF($C$1="Finnisch - FI",'Basis-Tabelle-Samen'!AE58,
IF($C$1="Französisch - FR",'Basis-Tabelle-Samen'!AF58,
IF($C$1="Griechisch - GR",'Basis-Tabelle-Samen'!AG58,
IF($C$1="Irisch - IE",'Basis-Tabelle-Samen'!AH58,
IF($C$1="Isländisch - IS",'Basis-Tabelle-Samen'!AI58,
IF($C$1="Italienisch - IT",'Basis-Tabelle-Samen'!AJ58,
IF($C$1="Japanisch - JP",'Basis-Tabelle-Samen'!AK58,
IF($C$1="Kroatisch - HR",'Basis-Tabelle-Samen'!AL58,
IF($C$1="Lettisch - LV",'Basis-Tabelle-Samen'!AM58,
IF($C$1="Litauisch - LT",'Basis-Tabelle-Samen'!AN58,
IF($C$1="Maltesisch - MT",'Basis-Tabelle-Samen'!AO58,
IF($C$1="Niederländisch - NL",'Basis-Tabelle-Samen'!AP58,
IF($C$1="Norwegisch - NO",'Basis-Tabelle-Samen'!AQ58,
IF($C$1="Polnisch - PL",'Basis-Tabelle-Samen'!AR58,
IF($C$1="Portugiesisch - PT",'Basis-Tabelle-Samen'!AS58,
IF($C$1="Rumänisch - RO",'Basis-Tabelle-Samen'!AT58,
IF($C$1="Schwedisch - SE",'Basis-Tabelle-Samen'!AU58,
IF($C$1="Slowakisch - SK",'Basis-Tabelle-Samen'!AV58,
IF($C$1="Slowenisch - SI",'Basis-Tabelle-Samen'!AW58,
IF($C$1="Spanisch - ES",'Basis-Tabelle-Samen'!AX58,
IF($C$1="Tschechisch - CZ",'Basis-Tabelle-Samen'!AY58,
IF($C$1="Türkisch - TR",'Basis-Tabelle-Samen'!AZ58,
IF($C$1="Ungarisch - HU",'Basis-Tabelle-Samen'!BA58,
" ACHTUNG"))))))))))))))))))))))))))))</f>
        <v>Australian Tea Tree</v>
      </c>
      <c r="D11" s="320">
        <f>'Basis-Tabelle-Samen'!F58</f>
        <v>400</v>
      </c>
      <c r="E11" s="321" t="str">
        <f>'Basis-Tabelle-Samen'!H58</f>
        <v>7 %</v>
      </c>
      <c r="F11" s="322" t="str">
        <f>IF('Basis-Tabelle-Samen'!G58="","",'Basis-Tabelle-Samen'!G58)</f>
        <v>01</v>
      </c>
      <c r="G11" s="320">
        <f>'Basis-Tabelle-Samen'!C58</f>
        <v>12928</v>
      </c>
      <c r="H11" s="323">
        <f>'Basis-Tabelle-Samen'!D58</f>
        <v>4055473129280</v>
      </c>
      <c r="I11" s="324">
        <f>'Basis-Tabelle-Samen'!E58</f>
        <v>1.85</v>
      </c>
      <c r="J11" s="325">
        <f t="shared" si="0"/>
        <v>12</v>
      </c>
      <c r="K11" s="326">
        <f>'Basis-Tabelle-Samen'!K58</f>
        <v>72928</v>
      </c>
      <c r="L11" s="323">
        <f>'Basis-Tabelle-Samen'!L58</f>
        <v>4055473729282</v>
      </c>
      <c r="M11" s="324">
        <f>'Basis-Tabelle-Samen'!M58</f>
        <v>2.4500000000000002</v>
      </c>
      <c r="N11" s="326">
        <f>IF(K11&lt;1,"",'3'!$I$15)</f>
        <v>15</v>
      </c>
      <c r="O11" s="327">
        <f>IF(K11&lt;1,"",'3'!$J$11)</f>
        <v>90</v>
      </c>
      <c r="P11" s="326">
        <f>'Basis-Tabelle-Samen'!N58</f>
        <v>82928</v>
      </c>
      <c r="Q11" s="323">
        <f>'Basis-Tabelle-Samen'!O58</f>
        <v>4055473829289</v>
      </c>
      <c r="R11" s="328">
        <f>'Basis-Tabelle-Samen'!P58</f>
        <v>3.75</v>
      </c>
      <c r="S11" s="326">
        <f>IF(R11&lt;1,"",'3'!$M$15)</f>
        <v>18</v>
      </c>
      <c r="T11" s="327">
        <f>IF(R11&lt;1,"",'3'!$N$11)</f>
        <v>72</v>
      </c>
      <c r="U11" s="326">
        <f>'Basis-Tabelle-Samen'!Q58</f>
        <v>52928</v>
      </c>
      <c r="V11" s="323">
        <f>'Basis-Tabelle-Samen'!R58</f>
        <v>4055473529288</v>
      </c>
      <c r="W11" s="324">
        <f>'Basis-Tabelle-Samen'!S58</f>
        <v>4.95</v>
      </c>
      <c r="X11" s="326">
        <f>IF(U11&lt;1,"",'3'!$Q$15)</f>
        <v>6</v>
      </c>
      <c r="Y11" s="327">
        <f>IF(U11&lt;1,"",'3'!$R$11)</f>
        <v>24</v>
      </c>
      <c r="Z11" s="326">
        <f>'Basis-Tabelle-Samen'!T58</f>
        <v>32928</v>
      </c>
      <c r="AA11" s="323">
        <f>'Basis-Tabelle-Samen'!U58</f>
        <v>4055473329284</v>
      </c>
      <c r="AB11" s="324">
        <f>'Basis-Tabelle-Samen'!V58</f>
        <v>6.75</v>
      </c>
      <c r="AC11" s="326">
        <f>IF(Z11&lt;1,"",'3'!$U$15)</f>
        <v>6</v>
      </c>
      <c r="AD11" s="327">
        <f>IF(Z11&lt;1,"",'3'!$V$11)</f>
        <v>24</v>
      </c>
      <c r="AE11" s="326">
        <f>'Basis-Tabelle-Samen'!W58</f>
        <v>62928</v>
      </c>
      <c r="AF11" s="323">
        <f>'Basis-Tabelle-Samen'!X58</f>
        <v>4055473629285</v>
      </c>
      <c r="AG11" s="324">
        <f>'Basis-Tabelle-Samen'!Y58</f>
        <v>2.95</v>
      </c>
      <c r="AH11" s="326">
        <f>IF(AE11&lt;1,"",'3'!$Y$15)</f>
        <v>8</v>
      </c>
      <c r="AI11" s="327">
        <f>IF(AE11&lt;1,"",'3'!$Z$11)</f>
        <v>64</v>
      </c>
      <c r="AJ11" s="329"/>
      <c r="AK11" s="316" t="str">
        <f>IF(G11&lt;1,"",
IF($C$1="Bulgarisch - BG",HYPERLINK(CONCATENATE("https://www.saflax.de/0-WVK-Retail/Bilder-Pictures/SAFLAX-",'Basis-Tabelle-Samen'!C58,"-",'Basis-Tabelle-Samen'!J58,"-seed-package-front-cr-bulgarian.jpg")),
IF($C$1="Dänisch - DK",HYPERLINK(CONCATENATE("https://www.saflax.de/0-WVK-Retail/Bilder-Pictures/SAFLAX-",'Basis-Tabelle-Samen'!C58,"-",'Basis-Tabelle-Samen'!J58,"-seed-package-front-cr-danish.jpg")),
IF($C$1="Deutsch - DE",HYPERLINK(CONCATENATE("https://www.saflax.de/0-WVK-Retail/Bilder-Pictures/SAFLAX-",'Basis-Tabelle-Samen'!C58,"-",'Basis-Tabelle-Samen'!J58,"-seed-package-front-cr-german.jpg")),
IF($C$1="Englisch - UK",HYPERLINK(CONCATENATE("https://www.saflax.de/0-WVK-Retail/Bilder-Pictures/SAFLAX-",'Basis-Tabelle-Samen'!C58,"-",'Basis-Tabelle-Samen'!J58,"-seed-package-front-cr-english.jpg")),
IF($C$1="Estnisch - EE",HYPERLINK(CONCATENATE("https://www.saflax.de/0-WVK-Retail/Bilder-Pictures/SAFLAX-",'Basis-Tabelle-Samen'!C58,"-",'Basis-Tabelle-Samen'!J58,"-seed-package-front-cr-estonian.jpg")),
IF($C$1="Finnisch - FI",HYPERLINK(CONCATENATE("https://www.saflax.de/0-WVK-Retail/Bilder-Pictures/SAFLAX-",'Basis-Tabelle-Samen'!C58,"-",'Basis-Tabelle-Samen'!J58,"-seed-package-front-cr-finnish.jpg")),
IF($C$1="Französisch - FR",HYPERLINK(CONCATENATE("https://www.saflax.de/0-WVK-Retail/Bilder-Pictures/SAFLAX-",'Basis-Tabelle-Samen'!C58,"-",'Basis-Tabelle-Samen'!J58,"-seed-package-front-cr-french.jpg")),
IF($C$1="Griechisch - GR",HYPERLINK(CONCATENATE("https://www.saflax.de/0-WVK-Retail/Bilder-Pictures/SAFLAX-",'Basis-Tabelle-Samen'!C58,"-",'Basis-Tabelle-Samen'!J58,"-seed-package-front-cr-greek.jpg")),
IF($C$1="Irisch - IE",HYPERLINK(CONCATENATE("https://www.saflax.de/0-WVK-Retail/Bilder-Pictures/SAFLAX-",'Basis-Tabelle-Samen'!C58,"-",'Basis-Tabelle-Samen'!J58,"-seed-package-front-cr-irish.jpg")),
IF($C$1="Isländisch - IS",HYPERLINK(CONCATENATE("https://www.saflax.de/0-WVK-Retail/Bilder-Pictures/SAFLAX-",'Basis-Tabelle-Samen'!C58,"-",'Basis-Tabelle-Samen'!J58,"-seed-package-front-cr-icelandic.jpg")),
IF($C$1="Italienisch - IT",HYPERLINK(CONCATENATE("https://www.saflax.de/0-WVK-Retail/Bilder-Pictures/SAFLAX-",'Basis-Tabelle-Samen'!C58,"-",'Basis-Tabelle-Samen'!J58,"-seed-package-front-cr-italian.jpg")),
IF($C$1="Japanisch - JP",HYPERLINK(CONCATENATE("https://www.saflax.de/0-WVK-Retail/Bilder-Pictures/SAFLAX-",'Basis-Tabelle-Samen'!C58,"-",'Basis-Tabelle-Samen'!J58,"-seed-package-front-cr-japanese.jpg")),
IF($C$1="Kroatisch - HR",HYPERLINK(CONCATENATE("https://www.saflax.de/0-WVK-Retail/Bilder-Pictures/SAFLAX-",'Basis-Tabelle-Samen'!C58,"-",'Basis-Tabelle-Samen'!J58,"-seed-package-front-cr-croatian.jpg")),
IF($C$1="Lettisch - LV",HYPERLINK(CONCATENATE("https://www.saflax.de/0-WVK-Retail/Bilder-Pictures/SAFLAX-",'Basis-Tabelle-Samen'!C58,"-",'Basis-Tabelle-Samen'!J58,"-seed-package-front-cr-latvian.jpg")),
IF($C$1="Litauisch - LT",HYPERLINK(CONCATENATE("https://www.saflax.de/0-WVK-Retail/Bilder-Pictures/SAFLAX-",'Basis-Tabelle-Samen'!C58,"-",'Basis-Tabelle-Samen'!J58,"-seed-package-front-cr-lithuanian.jpg")),
IF($C$1="Maltesisch - MT",HYPERLINK(CONCATENATE("https://www.saflax.de/0-WVK-Retail/Bilder-Pictures/SAFLAX-",'Basis-Tabelle-Samen'!C58,"-",'Basis-Tabelle-Samen'!J58,"-seed-package-front-cr-maltese.jpg")),
IF($C$1="Niederländisch - NL",HYPERLINK(CONCATENATE("https://www.saflax.de/0-WVK-Retail/Bilder-Pictures/SAFLAX-",'Basis-Tabelle-Samen'!C58,"-",'Basis-Tabelle-Samen'!J58,"-seed-package-front-cr-dutch.jpg")),
IF($C$1="Norwegisch - NO",HYPERLINK(CONCATENATE("https://www.saflax.de/0-WVK-Retail/Bilder-Pictures/SAFLAX-",'Basis-Tabelle-Samen'!C58,"-",'Basis-Tabelle-Samen'!J58,"-seed-package-front-cr-nowegian.jpg")),
IF($C$1="Polnisch - PL",HYPERLINK(CONCATENATE("https://www.saflax.de/0-WVK-Retail/Bilder-Pictures/SAFLAX-",'Basis-Tabelle-Samen'!C58,"-",'Basis-Tabelle-Samen'!J58,"-seed-package-front-cr-polish.jpg")),
IF($C$1="Portugiesisch - PT",HYPERLINK(CONCATENATE("https://www.saflax.de/0-WVK-Retail/Bilder-Pictures/SAFLAX-",'Basis-Tabelle-Samen'!C58,"-",'Basis-Tabelle-Samen'!J58,"-seed-package-front-cr-portuguese.jpg")),
IF($C$1="Rumänisch - RO",HYPERLINK(CONCATENATE("https://www.saflax.de/0-WVK-Retail/Bilder-Pictures/SAFLAX-",'Basis-Tabelle-Samen'!C58,"-",'Basis-Tabelle-Samen'!J58,"-seed-package-front-cr-romanian.jpg")),
IF($C$1="Schwedisch - SE",HYPERLINK(CONCATENATE("https://www.saflax.de/0-WVK-Retail/Bilder-Pictures/SAFLAX-",'Basis-Tabelle-Samen'!C58,"-",'Basis-Tabelle-Samen'!J58,"-seed-package-front-cr-swedish.jpg")),
IF($C$1="Slowakisch - SK",HYPERLINK(CONCATENATE("https://www.saflax.de/0-WVK-Retail/Bilder-Pictures/SAFLAX-",'Basis-Tabelle-Samen'!C58,"-",'Basis-Tabelle-Samen'!J58,"-seed-package-front-cr-slovak.jpg")),
IF($C$1="Slowenisch - SI",HYPERLINK(CONCATENATE("https://www.saflax.de/0-WVK-Retail/Bilder-Pictures/SAFLAX-",'Basis-Tabelle-Samen'!C58,"-",'Basis-Tabelle-Samen'!J58,"-seed-package-front-cr-slovenian.jpg")),
IF($C$1="Spanisch - ES",HYPERLINK(CONCATENATE("https://www.saflax.de/0-WVK-Retail/Bilder-Pictures/SAFLAX-",'Basis-Tabelle-Samen'!C58,"-",'Basis-Tabelle-Samen'!J58,"-seed-package-front-cr-spanish.jpg")),
IF($C$1="Tschechisch - CZ",HYPERLINK(CONCATENATE("https://www.saflax.de/0-WVK-Retail/Bilder-Pictures/SAFLAX-",'Basis-Tabelle-Samen'!C58,"-",'Basis-Tabelle-Samen'!J58,"-seed-package-front-cr-czech.jpg")),
IF($C$1="Türkisch - TR",HYPERLINK(CONCATENATE("https://www.saflax.de/0-WVK-Retail/Bilder-Pictures/SAFLAX-",'Basis-Tabelle-Samen'!C58,"-",'Basis-Tabelle-Samen'!J58,"-seed-package-front-cr-turkish.jpg")),
IF($C$1="Ungarisch - HU",HYPERLINK(CONCATENATE("https://www.saflax.de/0-WVK-Retail/Bilder-Pictures/SAFLAX-",'Basis-Tabelle-Samen'!C58,"-",'Basis-Tabelle-Samen'!J58,"-seed-package-front-cr-hungarian.jpg")),
" ACHTUNG")))))))))))))))))))))))))))))</f>
        <v>https://www.saflax.de/0-WVK-Retail/Bilder-Pictures/SAFLAX-12928-melaleuca-alternifolia-seed-package-front-cr-english.jpg</v>
      </c>
      <c r="AL11" s="330" t="str">
        <f>IF(G11&lt;1,"",
IF($C$1="Bulgarisch - BG",HYPERLINK(CONCATENATE("https://www.saflax.de/0-WVK-Retail/Bilder-Pictures/SAFLAX-",'Basis-Tabelle-Samen'!C58,"-",'Basis-Tabelle-Samen'!J58,"-seed-package-back-cr-bulgarian.jpg")),
IF($C$1="Dänisch - DK",HYPERLINK(CONCATENATE("https://www.saflax.de/0-WVK-Retail/Bilder-Pictures/SAFLAX-",'Basis-Tabelle-Samen'!C58,"-",'Basis-Tabelle-Samen'!J58,"-seed-package-back-cr-danish.jpg")),
IF($C$1="Deutsch - DE",HYPERLINK(CONCATENATE("https://www.saflax.de/0-WVK-Retail/Bilder-Pictures/SAFLAX-",'Basis-Tabelle-Samen'!C58,"-",'Basis-Tabelle-Samen'!J58,"-seed-package-back-cr-german.jpg")),
IF($C$1="Englisch - UK",HYPERLINK(CONCATENATE("https://www.saflax.de/0-WVK-Retail/Bilder-Pictures/SAFLAX-",'Basis-Tabelle-Samen'!C58,"-",'Basis-Tabelle-Samen'!J58,"-seed-package-back-cr-english.jpg")),
IF($C$1="Estnisch - EE",HYPERLINK(CONCATENATE("https://www.saflax.de/0-WVK-Retail/Bilder-Pictures/SAFLAX-",'Basis-Tabelle-Samen'!C58,"-",'Basis-Tabelle-Samen'!J58,"-seed-package-back-cr-estonian.jpg")),
IF($C$1="Finnisch - FI",HYPERLINK(CONCATENATE("https://www.saflax.de/0-WVK-Retail/Bilder-Pictures/SAFLAX-",'Basis-Tabelle-Samen'!C58,"-",'Basis-Tabelle-Samen'!J58,"-seed-package-back-cr-finnish.jpg")),
IF($C$1="Französisch - FR",HYPERLINK(CONCATENATE("https://www.saflax.de/0-WVK-Retail/Bilder-Pictures/SAFLAX-",'Basis-Tabelle-Samen'!C58,"-",'Basis-Tabelle-Samen'!J58,"-seed-package-back-cr-french.jpg")),
IF($C$1="Griechisch - GR",HYPERLINK(CONCATENATE("https://www.saflax.de/0-WVK-Retail/Bilder-Pictures/SAFLAX-",'Basis-Tabelle-Samen'!C58,"-",'Basis-Tabelle-Samen'!J58,"-seed-package-back-cr-greek.jpg")),
IF($C$1="Irisch - IE",HYPERLINK(CONCATENATE("https://www.saflax.de/0-WVK-Retail/Bilder-Pictures/SAFLAX-",'Basis-Tabelle-Samen'!C58,"-",'Basis-Tabelle-Samen'!J58,"-seed-package-back-cr-irish.jpg")),
IF($C$1="Isländisch - IS",HYPERLINK(CONCATENATE("https://www.saflax.de/0-WVK-Retail/Bilder-Pictures/SAFLAX-",'Basis-Tabelle-Samen'!C58,"-",'Basis-Tabelle-Samen'!J58,"-seed-package-back-cr-icelandic.jpg")),
IF($C$1="Italienisch - IT",HYPERLINK(CONCATENATE("https://www.saflax.de/0-WVK-Retail/Bilder-Pictures/SAFLAX-",'Basis-Tabelle-Samen'!C58,"-",'Basis-Tabelle-Samen'!J58,"-seed-package-back-cr-italian.jpg")),
IF($C$1="Japanisch - JP",HYPERLINK(CONCATENATE("https://www.saflax.de/0-WVK-Retail/Bilder-Pictures/SAFLAX-",'Basis-Tabelle-Samen'!C58,"-",'Basis-Tabelle-Samen'!J58,"-seed-package-back-cr-japanese.jpg")),
IF($C$1="Kroatisch - HR",HYPERLINK(CONCATENATE("https://www.saflax.de/0-WVK-Retail/Bilder-Pictures/SAFLAX-",'Basis-Tabelle-Samen'!C58,"-",'Basis-Tabelle-Samen'!J58,"-seed-package-back-cr-croatian.jpg")),
IF($C$1="Lettisch - LV",HYPERLINK(CONCATENATE("https://www.saflax.de/0-WVK-Retail/Bilder-Pictures/SAFLAX-",'Basis-Tabelle-Samen'!C58,"-",'Basis-Tabelle-Samen'!J58,"-seed-package-back-cr-latvian.jpg")),
IF($C$1="Litauisch - LT",HYPERLINK(CONCATENATE("https://www.saflax.de/0-WVK-Retail/Bilder-Pictures/SAFLAX-",'Basis-Tabelle-Samen'!C58,"-",'Basis-Tabelle-Samen'!J58,"-seed-package-back-cr-lithuanian.jpg")),
IF($C$1="Maltesisch - MT",HYPERLINK(CONCATENATE("https://www.saflax.de/0-WVK-Retail/Bilder-Pictures/SAFLAX-",'Basis-Tabelle-Samen'!C58,"-",'Basis-Tabelle-Samen'!J58,"-seed-package-back-cr-maltese.jpg")),
IF($C$1="Niederländisch - NL",HYPERLINK(CONCATENATE("https://www.saflax.de/0-WVK-Retail/Bilder-Pictures/SAFLAX-",'Basis-Tabelle-Samen'!C58,"-",'Basis-Tabelle-Samen'!J58,"-seed-package-back-cr-dutch.jpg")),
IF($C$1="Norwegisch - NO",HYPERLINK(CONCATENATE("https://www.saflax.de/0-WVK-Retail/Bilder-Pictures/SAFLAX-",'Basis-Tabelle-Samen'!C58,"-",'Basis-Tabelle-Samen'!J58,"-seed-package-back-cr-nowegian.jpg")),
IF($C$1="Polnisch - PL",HYPERLINK(CONCATENATE("https://www.saflax.de/0-WVK-Retail/Bilder-Pictures/SAFLAX-",'Basis-Tabelle-Samen'!C58,"-",'Basis-Tabelle-Samen'!J58,"-seed-package-back-cr-polish.jpg")),
IF($C$1="Portugiesisch - PT",HYPERLINK(CONCATENATE("https://www.saflax.de/0-WVK-Retail/Bilder-Pictures/SAFLAX-",'Basis-Tabelle-Samen'!C58,"-",'Basis-Tabelle-Samen'!J58,"-seed-package-back-cr-portuguese.jpg")),
IF($C$1="Rumänisch - RO",HYPERLINK(CONCATENATE("https://www.saflax.de/0-WVK-Retail/Bilder-Pictures/SAFLAX-",'Basis-Tabelle-Samen'!C58,"-",'Basis-Tabelle-Samen'!J58,"-seed-package-back-cr-romanian.jpg")),
IF($C$1="Schwedisch - SE",HYPERLINK(CONCATENATE("https://www.saflax.de/0-WVK-Retail/Bilder-Pictures/SAFLAX-",'Basis-Tabelle-Samen'!C58,"-",'Basis-Tabelle-Samen'!J58,"-seed-package-back-cr-swedish.jpg")),
IF($C$1="Slowakisch - SK",HYPERLINK(CONCATENATE("https://www.saflax.de/0-WVK-Retail/Bilder-Pictures/SAFLAX-",'Basis-Tabelle-Samen'!C58,"-",'Basis-Tabelle-Samen'!J58,"-seed-package-back-cr-slovak.jpg")),
IF($C$1="Slowenisch - SI",HYPERLINK(CONCATENATE("https://www.saflax.de/0-WVK-Retail/Bilder-Pictures/SAFLAX-",'Basis-Tabelle-Samen'!C58,"-",'Basis-Tabelle-Samen'!J58,"-seed-package-back-cr-slovenian.jpg")),
IF($C$1="Spanisch - ES",HYPERLINK(CONCATENATE("https://www.saflax.de/0-WVK-Retail/Bilder-Pictures/SAFLAX-",'Basis-Tabelle-Samen'!C58,"-",'Basis-Tabelle-Samen'!J58,"-seed-package-back-cr-spanish.jpg")),
IF($C$1="Tschechisch - CZ",HYPERLINK(CONCATENATE("https://www.saflax.de/0-WVK-Retail/Bilder-Pictures/SAFLAX-",'Basis-Tabelle-Samen'!C58,"-",'Basis-Tabelle-Samen'!J58,"-seed-package-back-cr-czech.jpg")),
IF($C$1="Türkisch - TR",HYPERLINK(CONCATENATE("https://www.saflax.de/0-WVK-Retail/Bilder-Pictures/SAFLAX-",'Basis-Tabelle-Samen'!C58,"-",'Basis-Tabelle-Samen'!J58,"-seed-package-back-cr-turkish.jpg")),
IF($C$1="Ungarisch - HU",HYPERLINK(CONCATENATE("https://www.saflax.de/0-WVK-Retail/Bilder-Pictures/SAFLAX-",'Basis-Tabelle-Samen'!C58,"-",'Basis-Tabelle-Samen'!J58,"-seed-package-back-cr-hungarian.jpg")),
" ACHTUNG")))))))))))))))))))))))))))))</f>
        <v>https://www.saflax.de/0-WVK-Retail/Bilder-Pictures/SAFLAX-12928-melaleuca-alternifolia-seed-package-back-cr-english.jpg</v>
      </c>
      <c r="AM11" s="330" t="str">
        <f>IF(H11&lt;1,"",
IF($C$1="Bulgarisch - BG",HYPERLINK(CONCATENATE("https://www.saflax.de/0-WVK-Retail/Bilder-Pictures/SAFLAX-",'Basis-Tabelle-Samen'!K58,"-",'Basis-Tabelle-Samen'!J58,"-garden-to-go-mini-bulgarian.jpg")),
IF($C$1="Dänisch - DK",HYPERLINK(CONCATENATE("https://www.saflax.de/0-WVK-Retail/Bilder-Pictures/SAFLAX-",'Basis-Tabelle-Samen'!K58,"-",'Basis-Tabelle-Samen'!J58,"-garden-to-go-mini-danish.jpg")),
IF($C$1="Deutsch - DE",HYPERLINK(CONCATENATE("https://www.saflax.de/0-WVK-Retail/Bilder-Pictures/SAFLAX-",'Basis-Tabelle-Samen'!K58,"-",'Basis-Tabelle-Samen'!J58,"-garden-to-go-mini-german.jpg")),
IF($C$1="Englisch - UK",HYPERLINK(CONCATENATE("https://www.saflax.de/0-WVK-Retail/Bilder-Pictures/SAFLAX-",'Basis-Tabelle-Samen'!K58,"-",'Basis-Tabelle-Samen'!J58,"-garden-to-go-mini-english.jpg")),
IF($C$1="Estnisch - EE",HYPERLINK(CONCATENATE("https://www.saflax.de/0-WVK-Retail/Bilder-Pictures/SAFLAX-",'Basis-Tabelle-Samen'!K58,"-",'Basis-Tabelle-Samen'!J58,"-garden-to-go-mini-estonian.jpg")),
IF($C$1="Finnisch - FI",HYPERLINK(CONCATENATE("https://www.saflax.de/0-WVK-Retail/Bilder-Pictures/SAFLAX-",'Basis-Tabelle-Samen'!K58,"-",'Basis-Tabelle-Samen'!J58,"-garden-to-go-mini-finnish.jpg")),
IF($C$1="Französisch - FR",HYPERLINK(CONCATENATE("https://www.saflax.de/0-WVK-Retail/Bilder-Pictures/SAFLAX-",'Basis-Tabelle-Samen'!K58,"-",'Basis-Tabelle-Samen'!J58,"-garden-to-go-mini-french.jpg")),
IF($C$1="Griechisch - GR",HYPERLINK(CONCATENATE("https://www.saflax.de/0-WVK-Retail/Bilder-Pictures/SAFLAX-",'Basis-Tabelle-Samen'!K58,"-",'Basis-Tabelle-Samen'!J58,"-garden-to-go-mini-greek.jpg")),
IF($C$1="Irisch - IE",HYPERLINK(CONCATENATE("https://www.saflax.de/0-WVK-Retail/Bilder-Pictures/SAFLAX-",'Basis-Tabelle-Samen'!K58,"-",'Basis-Tabelle-Samen'!J58,"-garden-to-go-mini-irish.jpg")),
IF($C$1="Isländisch - IS",HYPERLINK(CONCATENATE("https://www.saflax.de/0-WVK-Retail/Bilder-Pictures/SAFLAX-",'Basis-Tabelle-Samen'!K58,"-",'Basis-Tabelle-Samen'!J58,"-garden-to-go-mini-icelandic.jpg")),
IF($C$1="Italienisch - IT",HYPERLINK(CONCATENATE("https://www.saflax.de/0-WVK-Retail/Bilder-Pictures/SAFLAX-",'Basis-Tabelle-Samen'!K58,"-",'Basis-Tabelle-Samen'!J58,"-garden-to-go-mini-italian.jpg")),
IF($C$1="Japanisch - JP",HYPERLINK(CONCATENATE("https://www.saflax.de/0-WVK-Retail/Bilder-Pictures/SAFLAX-",'Basis-Tabelle-Samen'!K58,"-",'Basis-Tabelle-Samen'!J58,"-garden-to-go-mini-japanese.jpg")),
IF($C$1="Kroatisch - HR",HYPERLINK(CONCATENATE("https://www.saflax.de/0-WVK-Retail/Bilder-Pictures/SAFLAX-",'Basis-Tabelle-Samen'!K58,"-",'Basis-Tabelle-Samen'!J58,"-garden-to-go-mini-croatian.jpg")),
IF($C$1="Lettisch - LV",HYPERLINK(CONCATENATE("https://www.saflax.de/0-WVK-Retail/Bilder-Pictures/SAFLAX-",'Basis-Tabelle-Samen'!K58,"-",'Basis-Tabelle-Samen'!J58,"-garden-to-go-mini-latvian.jpg")),
IF($C$1="Litauisch - LT",HYPERLINK(CONCATENATE("https://www.saflax.de/0-WVK-Retail/Bilder-Pictures/SAFLAX-",'Basis-Tabelle-Samen'!K58,"-",'Basis-Tabelle-Samen'!J58,"-garden-to-go-mini-lithuanian.jpg")),
IF($C$1="Maltesisch - MT",HYPERLINK(CONCATENATE("https://www.saflax.de/0-WVK-Retail/Bilder-Pictures/SAFLAX-",'Basis-Tabelle-Samen'!K58,"-",'Basis-Tabelle-Samen'!J58,"-garden-to-go-mini-maltese.jpg")),
IF($C$1="Niederländisch - NL",HYPERLINK(CONCATENATE("https://www.saflax.de/0-WVK-Retail/Bilder-Pictures/SAFLAX-",'Basis-Tabelle-Samen'!K58,"-",'Basis-Tabelle-Samen'!J58,"-garden-to-go-mini-dutch.jpg")),
IF($C$1="Norwegisch - NO",HYPERLINK(CONCATENATE("https://www.saflax.de/0-WVK-Retail/Bilder-Pictures/SAFLAX-",'Basis-Tabelle-Samen'!K58,"-",'Basis-Tabelle-Samen'!J58,"-garden-to-go-mini-nowegian.jpg")),
IF($C$1="Polnisch - PL",HYPERLINK(CONCATENATE("https://www.saflax.de/0-WVK-Retail/Bilder-Pictures/SAFLAX-",'Basis-Tabelle-Samen'!K58,"-",'Basis-Tabelle-Samen'!J58,"-garden-to-go-mini-polish.jpg")),
IF($C$1="Portugiesisch - PT",HYPERLINK(CONCATENATE("https://www.saflax.de/0-WVK-Retail/Bilder-Pictures/SAFLAX-",'Basis-Tabelle-Samen'!K58,"-",'Basis-Tabelle-Samen'!J58,"-garden-to-go-mini-portuguese.jpg")),
IF($C$1="Rumänisch - RO",HYPERLINK(CONCATENATE("https://www.saflax.de/0-WVK-Retail/Bilder-Pictures/SAFLAX-",'Basis-Tabelle-Samen'!K58,"-",'Basis-Tabelle-Samen'!J58,"-garden-to-go-mini-romanian.jpg")),
IF($C$1="Schwedisch - SE",HYPERLINK(CONCATENATE("https://www.saflax.de/0-WVK-Retail/Bilder-Pictures/SAFLAX-",'Basis-Tabelle-Samen'!K58,"-",'Basis-Tabelle-Samen'!J58,"-garden-to-go-mini-swedish.jpg")),
IF($C$1="Slowakisch - SK",HYPERLINK(CONCATENATE("https://www.saflax.de/0-WVK-Retail/Bilder-Pictures/SAFLAX-",'Basis-Tabelle-Samen'!K58,"-",'Basis-Tabelle-Samen'!J58,"-garden-to-go-mini-slovak.jpg")),
IF($C$1="Slowenisch - SI",HYPERLINK(CONCATENATE("https://www.saflax.de/0-WVK-Retail/Bilder-Pictures/SAFLAX-",'Basis-Tabelle-Samen'!K58,"-",'Basis-Tabelle-Samen'!J58,"-garden-to-go-mini-slovenian.jpg")),
IF($C$1="Spanisch - ES",HYPERLINK(CONCATENATE("https://www.saflax.de/0-WVK-Retail/Bilder-Pictures/SAFLAX-",'Basis-Tabelle-Samen'!K58,"-",'Basis-Tabelle-Samen'!J58,"-garden-to-go-mini-spanish.jpg")),
IF($C$1="Tschechisch - CZ",HYPERLINK(CONCATENATE("https://www.saflax.de/0-WVK-Retail/Bilder-Pictures/SAFLAX-",'Basis-Tabelle-Samen'!K58,"-",'Basis-Tabelle-Samen'!J58,"-garden-to-go-mini-czech.jpg")),
IF($C$1="Türkisch - TR",HYPERLINK(CONCATENATE("https://www.saflax.de/0-WVK-Retail/Bilder-Pictures/SAFLAX-",'Basis-Tabelle-Samen'!K58,"-",'Basis-Tabelle-Samen'!J58,"-garden-to-go-mini-turkish.jpg")),
IF($C$1="Ungarisch - HU",HYPERLINK(CONCATENATE("https://www.saflax.de/0-WVK-Retail/Bilder-Pictures/SAFLAX-",'Basis-Tabelle-Samen'!K58,"-",'Basis-Tabelle-Samen'!J58,"-garden-to-go-mini-hungarian.jpg")),
" ACHTUNG")))))))))))))))))))))))))))))</f>
        <v>https://www.saflax.de/0-WVK-Retail/Bilder-Pictures/SAFLAX-72928-melaleuca-alternifolia-garden-to-go-mini-english.jpg</v>
      </c>
      <c r="AN11" s="330" t="str">
        <f>IF(I11&lt;1,"",
IF($C$1="Bulgarisch - BG",HYPERLINK(CONCATENATE("https://www.saflax.de/0-WVK-Retail/Bilder-Pictures/SAFLAX-",'Basis-Tabelle-Samen'!N58,"-",'Basis-Tabelle-Samen'!J58,"-garden-to-go-lite-bulgarian.jpg")),
IF($C$1="Dänisch - DK",HYPERLINK(CONCATENATE("https://www.saflax.de/0-WVK-Retail/Bilder-Pictures/SAFLAX-",'Basis-Tabelle-Samen'!N58,"-",'Basis-Tabelle-Samen'!J58,"-garden-to-go-lite-danish.jpg")),
IF($C$1="Deutsch - DE",HYPERLINK(CONCATENATE("https://www.saflax.de/0-WVK-Retail/Bilder-Pictures/SAFLAX-",'Basis-Tabelle-Samen'!N58,"-",'Basis-Tabelle-Samen'!J58,"-garden-to-go-lite-german.jpg")),
IF($C$1="Englisch - UK",HYPERLINK(CONCATENATE("https://www.saflax.de/0-WVK-Retail/Bilder-Pictures/SAFLAX-",'Basis-Tabelle-Samen'!N58,"-",'Basis-Tabelle-Samen'!J58,"-garden-to-go-lite-english.jpg")),
IF($C$1="Estnisch - EE",HYPERLINK(CONCATENATE("https://www.saflax.de/0-WVK-Retail/Bilder-Pictures/SAFLAX-",'Basis-Tabelle-Samen'!N58,"-",'Basis-Tabelle-Samen'!J58,"-garden-to-go-lite-estonian.jpg")),
IF($C$1="Finnisch - FI",HYPERLINK(CONCATENATE("https://www.saflax.de/0-WVK-Retail/Bilder-Pictures/SAFLAX-",'Basis-Tabelle-Samen'!N58,"-",'Basis-Tabelle-Samen'!J58,"-garden-to-go-lite-finnish.jpg")),
IF($C$1="Französisch - FR",HYPERLINK(CONCATENATE("https://www.saflax.de/0-WVK-Retail/Bilder-Pictures/SAFLAX-",'Basis-Tabelle-Samen'!N58,"-",'Basis-Tabelle-Samen'!J58,"-garden-to-go-lite-french.jpg")),
IF($C$1="Griechisch - GR",HYPERLINK(CONCATENATE("https://www.saflax.de/0-WVK-Retail/Bilder-Pictures/SAFLAX-",'Basis-Tabelle-Samen'!N58,"-",'Basis-Tabelle-Samen'!J58,"-garden-to-go-lite-greek.jpg")),
IF($C$1="Irisch - IE",HYPERLINK(CONCATENATE("https://www.saflax.de/0-WVK-Retail/Bilder-Pictures/SAFLAX-",'Basis-Tabelle-Samen'!N58,"-",'Basis-Tabelle-Samen'!J58,"-garden-to-go-lite-irish.jpg")),
IF($C$1="Isländisch - IS",HYPERLINK(CONCATENATE("https://www.saflax.de/0-WVK-Retail/Bilder-Pictures/SAFLAX-",'Basis-Tabelle-Samen'!N58,"-",'Basis-Tabelle-Samen'!J58,"-garden-to-go-lite-icelandic.jpg")),
IF($C$1="Italienisch - IT",HYPERLINK(CONCATENATE("https://www.saflax.de/0-WVK-Retail/Bilder-Pictures/SAFLAX-",'Basis-Tabelle-Samen'!N58,"-",'Basis-Tabelle-Samen'!J58,"-garden-to-go-lite-italian.jpg")),
IF($C$1="Japanisch - JP",HYPERLINK(CONCATENATE("https://www.saflax.de/0-WVK-Retail/Bilder-Pictures/SAFLAX-",'Basis-Tabelle-Samen'!N58,"-",'Basis-Tabelle-Samen'!J58,"-garden-to-go-lite-japanese.jpg")),
IF($C$1="Kroatisch - HR",HYPERLINK(CONCATENATE("https://www.saflax.de/0-WVK-Retail/Bilder-Pictures/SAFLAX-",'Basis-Tabelle-Samen'!N58,"-",'Basis-Tabelle-Samen'!J58,"-garden-to-go-lite-croatian.jpg")),
IF($C$1="Lettisch - LV",HYPERLINK(CONCATENATE("https://www.saflax.de/0-WVK-Retail/Bilder-Pictures/SAFLAX-",'Basis-Tabelle-Samen'!N58,"-",'Basis-Tabelle-Samen'!J58,"-garden-to-go-lite-latvian.jpg")),
IF($C$1="Litauisch - LT",HYPERLINK(CONCATENATE("https://www.saflax.de/0-WVK-Retail/Bilder-Pictures/SAFLAX-",'Basis-Tabelle-Samen'!N58,"-",'Basis-Tabelle-Samen'!J58,"-garden-to-go-lite-lithuanian.jpg")),
IF($C$1="Maltesisch - MT",HYPERLINK(CONCATENATE("https://www.saflax.de/0-WVK-Retail/Bilder-Pictures/SAFLAX-",'Basis-Tabelle-Samen'!N58,"-",'Basis-Tabelle-Samen'!J58,"-garden-to-go-lite-maltese.jpg")),
IF($C$1="Niederländisch - NL",HYPERLINK(CONCATENATE("https://www.saflax.de/0-WVK-Retail/Bilder-Pictures/SAFLAX-",'Basis-Tabelle-Samen'!N58,"-",'Basis-Tabelle-Samen'!J58,"-garden-to-go-lite-dutch.jpg")),
IF($C$1="Norwegisch - NO",HYPERLINK(CONCATENATE("https://www.saflax.de/0-WVK-Retail/Bilder-Pictures/SAFLAX-",'Basis-Tabelle-Samen'!N58,"-",'Basis-Tabelle-Samen'!J58,"-garden-to-go-lite-nowegian.jpg")),
IF($C$1="Polnisch - PL",HYPERLINK(CONCATENATE("https://www.saflax.de/0-WVK-Retail/Bilder-Pictures/SAFLAX-",'Basis-Tabelle-Samen'!N58,"-",'Basis-Tabelle-Samen'!J58,"-garden-to-go-lite-polish.jpg")),
IF($C$1="Portugiesisch - PT",HYPERLINK(CONCATENATE("https://www.saflax.de/0-WVK-Retail/Bilder-Pictures/SAFLAX-",'Basis-Tabelle-Samen'!N58,"-",'Basis-Tabelle-Samen'!J58,"-garden-to-go-lite-portuguese.jpg")),
IF($C$1="Rumänisch - RO",HYPERLINK(CONCATENATE("https://www.saflax.de/0-WVK-Retail/Bilder-Pictures/SAFLAX-",'Basis-Tabelle-Samen'!N58,"-",'Basis-Tabelle-Samen'!J58,"-garden-to-go-lite-romanian.jpg")),
IF($C$1="Schwedisch - SE",HYPERLINK(CONCATENATE("https://www.saflax.de/0-WVK-Retail/Bilder-Pictures/SAFLAX-",'Basis-Tabelle-Samen'!N58,"-",'Basis-Tabelle-Samen'!J58,"-garden-to-go-lite-swedish.jpg")),
IF($C$1="Slowakisch - SK",HYPERLINK(CONCATENATE("https://www.saflax.de/0-WVK-Retail/Bilder-Pictures/SAFLAX-",'Basis-Tabelle-Samen'!N58,"-",'Basis-Tabelle-Samen'!J58,"-garden-to-go-lite-slovak.jpg")),
IF($C$1="Slowenisch - SI",HYPERLINK(CONCATENATE("https://www.saflax.de/0-WVK-Retail/Bilder-Pictures/SAFLAX-",'Basis-Tabelle-Samen'!N58,"-",'Basis-Tabelle-Samen'!J58,"-garden-to-go-lite-slovenian.jpg")),
IF($C$1="Spanisch - ES",HYPERLINK(CONCATENATE("https://www.saflax.de/0-WVK-Retail/Bilder-Pictures/SAFLAX-",'Basis-Tabelle-Samen'!N58,"-",'Basis-Tabelle-Samen'!J58,"-garden-to-go-lite-spanish.jpg")),
IF($C$1="Tschechisch - CZ",HYPERLINK(CONCATENATE("https://www.saflax.de/0-WVK-Retail/Bilder-Pictures/SAFLAX-",'Basis-Tabelle-Samen'!N58,"-",'Basis-Tabelle-Samen'!J58,"-garden-to-go-lite-czech.jpg")),
IF($C$1="Türkisch - TR",HYPERLINK(CONCATENATE("https://www.saflax.de/0-WVK-Retail/Bilder-Pictures/SAFLAX-",'Basis-Tabelle-Samen'!N58,"-",'Basis-Tabelle-Samen'!J58,"-garden-to-go-lite-turkish.jpg")),
IF($C$1="Ungarisch - HU",HYPERLINK(CONCATENATE("https://www.saflax.de/0-WVK-Retail/Bilder-Pictures/SAFLAX-",'Basis-Tabelle-Samen'!N58,"-",'Basis-Tabelle-Samen'!J58,"-garden-to-go-lite-hungarian.jpg")),
" ACHTUNG")))))))))))))))))))))))))))))</f>
        <v>https://www.saflax.de/0-WVK-Retail/Bilder-Pictures/SAFLAX-82928-melaleuca-alternifolia-garden-to-go-lite-english.jpg</v>
      </c>
      <c r="AO11" s="330" t="str">
        <f>IF(J11&lt;1,"",
IF($C$1="Bulgarisch - BG",HYPERLINK(CONCATENATE("https://www.saflax.de/0-WVK-Retail/Bilder-Pictures/SAFLAX-",'Basis-Tabelle-Samen'!Q58,"-",'Basis-Tabelle-Samen'!J58,"-garden-to-go-bulgarian.jpg")),
IF($C$1="Dänisch - DK",HYPERLINK(CONCATENATE("https://www.saflax.de/0-WVK-Retail/Bilder-Pictures/SAFLAX-",'Basis-Tabelle-Samen'!Q58,"-",'Basis-Tabelle-Samen'!J58,"-garden-to-go-danish.jpg")),
IF($C$1="Deutsch - DE",HYPERLINK(CONCATENATE("https://www.saflax.de/0-WVK-Retail/Bilder-Pictures/SAFLAX-",'Basis-Tabelle-Samen'!Q58,"-",'Basis-Tabelle-Samen'!J58,"-garden-to-go-german.jpg")),
IF($C$1="Englisch - UK",HYPERLINK(CONCATENATE("https://www.saflax.de/0-WVK-Retail/Bilder-Pictures/SAFLAX-",'Basis-Tabelle-Samen'!Q58,"-",'Basis-Tabelle-Samen'!J58,"-garden-to-go-english.jpg")),
IF($C$1="Estnisch - EE",HYPERLINK(CONCATENATE("https://www.saflax.de/0-WVK-Retail/Bilder-Pictures/SAFLAX-",'Basis-Tabelle-Samen'!Q58,"-",'Basis-Tabelle-Samen'!J58,"-garden-to-go-estonian.jpg")),
IF($C$1="Finnisch - FI",HYPERLINK(CONCATENATE("https://www.saflax.de/0-WVK-Retail/Bilder-Pictures/SAFLAX-",'Basis-Tabelle-Samen'!Q58,"-",'Basis-Tabelle-Samen'!J58,"-garden-to-go-finnish.jpg")),
IF($C$1="Französisch - FR",HYPERLINK(CONCATENATE("https://www.saflax.de/0-WVK-Retail/Bilder-Pictures/SAFLAX-",'Basis-Tabelle-Samen'!Q58,"-",'Basis-Tabelle-Samen'!J58,"-garden-to-go-french.jpg")),
IF($C$1="Griechisch - GR",HYPERLINK(CONCATENATE("https://www.saflax.de/0-WVK-Retail/Bilder-Pictures/SAFLAX-",'Basis-Tabelle-Samen'!Q58,"-",'Basis-Tabelle-Samen'!J58,"-garden-to-go-greek.jpg")),
IF($C$1="Irisch - IE",HYPERLINK(CONCATENATE("https://www.saflax.de/0-WVK-Retail/Bilder-Pictures/SAFLAX-",'Basis-Tabelle-Samen'!Q58,"-",'Basis-Tabelle-Samen'!J58,"-garden-to-go-irish.jpg")),
IF($C$1="Isländisch - IS",HYPERLINK(CONCATENATE("https://www.saflax.de/0-WVK-Retail/Bilder-Pictures/SAFLAX-",'Basis-Tabelle-Samen'!Q58,"-",'Basis-Tabelle-Samen'!J58,"-garden-to-go-icelandic.jpg")),
IF($C$1="Italienisch - IT",HYPERLINK(CONCATENATE("https://www.saflax.de/0-WVK-Retail/Bilder-Pictures/SAFLAX-",'Basis-Tabelle-Samen'!Q58,"-",'Basis-Tabelle-Samen'!J58,"-garden-to-go-italian.jpg")),
IF($C$1="Japanisch - JP",HYPERLINK(CONCATENATE("https://www.saflax.de/0-WVK-Retail/Bilder-Pictures/SAFLAX-",'Basis-Tabelle-Samen'!Q58,"-",'Basis-Tabelle-Samen'!J58,"-garden-to-go-japanese.jpg")),
IF($C$1="Kroatisch - HR",HYPERLINK(CONCATENATE("https://www.saflax.de/0-WVK-Retail/Bilder-Pictures/SAFLAX-",'Basis-Tabelle-Samen'!Q58,"-",'Basis-Tabelle-Samen'!J58,"-garden-to-go-croatian.jpg")),
IF($C$1="Lettisch - LV",HYPERLINK(CONCATENATE("https://www.saflax.de/0-WVK-Retail/Bilder-Pictures/SAFLAX-",'Basis-Tabelle-Samen'!Q58,"-",'Basis-Tabelle-Samen'!J58,"-garden-to-go-latvian.jpg")),
IF($C$1="Litauisch - LT",HYPERLINK(CONCATENATE("https://www.saflax.de/0-WVK-Retail/Bilder-Pictures/SAFLAX-",'Basis-Tabelle-Samen'!Q58,"-",'Basis-Tabelle-Samen'!J58,"-garden-to-go-lithuanian.jpg")),
IF($C$1="Maltesisch - MT",HYPERLINK(CONCATENATE("https://www.saflax.de/0-WVK-Retail/Bilder-Pictures/SAFLAX-",'Basis-Tabelle-Samen'!Q58,"-",'Basis-Tabelle-Samen'!J58,"-garden-to-go-maltese.jpg")),
IF($C$1="Niederländisch - NL",HYPERLINK(CONCATENATE("https://www.saflax.de/0-WVK-Retail/Bilder-Pictures/SAFLAX-",'Basis-Tabelle-Samen'!Q58,"-",'Basis-Tabelle-Samen'!J58,"-garden-to-go-dutch.jpg")),
IF($C$1="Norwegisch - NO",HYPERLINK(CONCATENATE("https://www.saflax.de/0-WVK-Retail/Bilder-Pictures/SAFLAX-",'Basis-Tabelle-Samen'!Q58,"-",'Basis-Tabelle-Samen'!J58,"-garden-to-go-nowegian.jpg")),
IF($C$1="Polnisch - PL",HYPERLINK(CONCATENATE("https://www.saflax.de/0-WVK-Retail/Bilder-Pictures/SAFLAX-",'Basis-Tabelle-Samen'!Q58,"-",'Basis-Tabelle-Samen'!J58,"-garden-to-go-polish.jpg")),
IF($C$1="Portugiesisch - PT",HYPERLINK(CONCATENATE("https://www.saflax.de/0-WVK-Retail/Bilder-Pictures/SAFLAX-",'Basis-Tabelle-Samen'!Q58,"-",'Basis-Tabelle-Samen'!J58,"-garden-to-go-portuguese.jpg")),
IF($C$1="Rumänisch - RO",HYPERLINK(CONCATENATE("https://www.saflax.de/0-WVK-Retail/Bilder-Pictures/SAFLAX-",'Basis-Tabelle-Samen'!Q58,"-",'Basis-Tabelle-Samen'!J58,"-garden-to-go-romanian.jpg")),
IF($C$1="Schwedisch - SE",HYPERLINK(CONCATENATE("https://www.saflax.de/0-WVK-Retail/Bilder-Pictures/SAFLAX-",'Basis-Tabelle-Samen'!Q58,"-",'Basis-Tabelle-Samen'!J58,"-garden-to-go-swedish.jpg")),
IF($C$1="Slowakisch - SK",HYPERLINK(CONCATENATE("https://www.saflax.de/0-WVK-Retail/Bilder-Pictures/SAFLAX-",'Basis-Tabelle-Samen'!Q58,"-",'Basis-Tabelle-Samen'!J58,"-garden-to-go-slovak.jpg")),
IF($C$1="Slowenisch - SI",HYPERLINK(CONCATENATE("https://www.saflax.de/0-WVK-Retail/Bilder-Pictures/SAFLAX-",'Basis-Tabelle-Samen'!Q58,"-",'Basis-Tabelle-Samen'!J58,"-garden-to-go-slovenian.jpg")),
IF($C$1="Spanisch - ES",HYPERLINK(CONCATENATE("https://www.saflax.de/0-WVK-Retail/Bilder-Pictures/SAFLAX-",'Basis-Tabelle-Samen'!Q58,"-",'Basis-Tabelle-Samen'!J58,"-garden-to-go-spanish.jpg")),
IF($C$1="Tschechisch - CZ",HYPERLINK(CONCATENATE("https://www.saflax.de/0-WVK-Retail/Bilder-Pictures/SAFLAX-",'Basis-Tabelle-Samen'!Q58,"-",'Basis-Tabelle-Samen'!J58,"-garden-to-go-czech.jpg")),
IF($C$1="Türkisch - TR",HYPERLINK(CONCATENATE("https://www.saflax.de/0-WVK-Retail/Bilder-Pictures/SAFLAX-",'Basis-Tabelle-Samen'!Q58,"-",'Basis-Tabelle-Samen'!J58,"-garden-to-go-turkish.jpg")),
IF($C$1="Ungarisch - HU",HYPERLINK(CONCATENATE("https://www.saflax.de/0-WVK-Retail/Bilder-Pictures/SAFLAX-",'Basis-Tabelle-Samen'!Q58,"-",'Basis-Tabelle-Samen'!J58,"-garden-to-go-hungarian.jpg")),
" ACHTUNG")))))))))))))))))))))))))))))</f>
        <v>https://www.saflax.de/0-WVK-Retail/Bilder-Pictures/SAFLAX-52928-melaleuca-alternifolia-garden-to-go-english.jpg</v>
      </c>
      <c r="AP11" s="330" t="str">
        <f>IF(K11&lt;1,"",
IF($C$1="Bulgarisch - BG",HYPERLINK(CONCATENATE("https://www.saflax.de/0-WVK-Retail/Bilder-Pictures/SAFLAX-",'Basis-Tabelle-Samen'!T58,"-",'Basis-Tabelle-Samen'!J58,"-cultivation-set-bulgarian.jpg")),
IF($C$1="Dänisch - DK",HYPERLINK(CONCATENATE("https://www.saflax.de/0-WVK-Retail/Bilder-Pictures/SAFLAX-",'Basis-Tabelle-Samen'!T58,"-",'Basis-Tabelle-Samen'!J58,"-cultivation-set-danish.jpg")),
IF($C$1="Deutsch - DE",HYPERLINK(CONCATENATE("https://www.saflax.de/0-WVK-Retail/Bilder-Pictures/SAFLAX-",'Basis-Tabelle-Samen'!T58,"-",'Basis-Tabelle-Samen'!J58,"-cultivation-set-german.jpg")),
IF($C$1="Englisch - UK",HYPERLINK(CONCATENATE("https://www.saflax.de/0-WVK-Retail/Bilder-Pictures/SAFLAX-",'Basis-Tabelle-Samen'!T58,"-",'Basis-Tabelle-Samen'!J58,"-cultivation-set-english.jpg")),
IF($C$1="Estnisch - EE",HYPERLINK(CONCATENATE("https://www.saflax.de/0-WVK-Retail/Bilder-Pictures/SAFLAX-",'Basis-Tabelle-Samen'!T58,"-",'Basis-Tabelle-Samen'!J58,"-cultivation-set-estonian.jpg")),
IF($C$1="Finnisch - FI",HYPERLINK(CONCATENATE("https://www.saflax.de/0-WVK-Retail/Bilder-Pictures/SAFLAX-",'Basis-Tabelle-Samen'!T58,"-",'Basis-Tabelle-Samen'!J58,"-cultivation-set-finnish.jpg")),
IF($C$1="Französisch - FR",HYPERLINK(CONCATENATE("https://www.saflax.de/0-WVK-Retail/Bilder-Pictures/SAFLAX-",'Basis-Tabelle-Samen'!T58,"-",'Basis-Tabelle-Samen'!J58,"-cultivation-set-french.jpg")),
IF($C$1="Griechisch - GR",HYPERLINK(CONCATENATE("https://www.saflax.de/0-WVK-Retail/Bilder-Pictures/SAFLAX-",'Basis-Tabelle-Samen'!T58,"-",'Basis-Tabelle-Samen'!J58,"-cultivation-set-greek.jpg")),
IF($C$1="Irisch - IE",HYPERLINK(CONCATENATE("https://www.saflax.de/0-WVK-Retail/Bilder-Pictures/SAFLAX-",'Basis-Tabelle-Samen'!T58,"-",'Basis-Tabelle-Samen'!J58,"-cultivation-set-irish.jpg")),
IF($C$1="Isländisch - IS",HYPERLINK(CONCATENATE("https://www.saflax.de/0-WVK-Retail/Bilder-Pictures/SAFLAX-",'Basis-Tabelle-Samen'!T58,"-",'Basis-Tabelle-Samen'!J58,"-cultivation-set-icelandic.jpg")),
IF($C$1="Italienisch - IT",HYPERLINK(CONCATENATE("https://www.saflax.de/0-WVK-Retail/Bilder-Pictures/SAFLAX-",'Basis-Tabelle-Samen'!T58,"-",'Basis-Tabelle-Samen'!J58,"-cultivation-set-italian.jpg")),
IF($C$1="Japanisch - JP",HYPERLINK(CONCATENATE("https://www.saflax.de/0-WVK-Retail/Bilder-Pictures/SAFLAX-",'Basis-Tabelle-Samen'!T58,"-",'Basis-Tabelle-Samen'!J58,"-cultivation-set-japanese.jpg")),
IF($C$1="Kroatisch - HR",HYPERLINK(CONCATENATE("https://www.saflax.de/0-WVK-Retail/Bilder-Pictures/SAFLAX-",'Basis-Tabelle-Samen'!T58,"-",'Basis-Tabelle-Samen'!J58,"-cultivation-set-croatian.jpg")),
IF($C$1="Lettisch - LV",HYPERLINK(CONCATENATE("https://www.saflax.de/0-WVK-Retail/Bilder-Pictures/SAFLAX-",'Basis-Tabelle-Samen'!T58,"-",'Basis-Tabelle-Samen'!J58,"-cultivation-set-latvian.jpg")),
IF($C$1="Litauisch - LT",HYPERLINK(CONCATENATE("https://www.saflax.de/0-WVK-Retail/Bilder-Pictures/SAFLAX-",'Basis-Tabelle-Samen'!T58,"-",'Basis-Tabelle-Samen'!J58,"-cultivation-set-lithuanian.jpg")),
IF($C$1="Maltesisch - MT",HYPERLINK(CONCATENATE("https://www.saflax.de/0-WVK-Retail/Bilder-Pictures/SAFLAX-",'Basis-Tabelle-Samen'!T58,"-",'Basis-Tabelle-Samen'!J58,"-cultivation-set-maltese.jpg")),
IF($C$1="Niederländisch - NL",HYPERLINK(CONCATENATE("https://www.saflax.de/0-WVK-Retail/Bilder-Pictures/SAFLAX-",'Basis-Tabelle-Samen'!T58,"-",'Basis-Tabelle-Samen'!J58,"-cultivation-set-dutch.jpg")),
IF($C$1="Norwegisch - NO",HYPERLINK(CONCATENATE("https://www.saflax.de/0-WVK-Retail/Bilder-Pictures/SAFLAX-",'Basis-Tabelle-Samen'!T58,"-",'Basis-Tabelle-Samen'!J58,"-cultivation-set-nowegian.jpg")),
IF($C$1="Polnisch - PL",HYPERLINK(CONCATENATE("https://www.saflax.de/0-WVK-Retail/Bilder-Pictures/SAFLAX-",'Basis-Tabelle-Samen'!T58,"-",'Basis-Tabelle-Samen'!J58,"-cultivation-set-polish.jpg")),
IF($C$1="Portugiesisch - PT",HYPERLINK(CONCATENATE("https://www.saflax.de/0-WVK-Retail/Bilder-Pictures/SAFLAX-",'Basis-Tabelle-Samen'!T58,"-",'Basis-Tabelle-Samen'!J58,"-cultivation-set-portuguese.jpg")),
IF($C$1="Rumänisch - RO",HYPERLINK(CONCATENATE("https://www.saflax.de/0-WVK-Retail/Bilder-Pictures/SAFLAX-",'Basis-Tabelle-Samen'!T58,"-",'Basis-Tabelle-Samen'!J58,"-cultivation-set-romanian.jpg")),
IF($C$1="Schwedisch - SE",HYPERLINK(CONCATENATE("https://www.saflax.de/0-WVK-Retail/Bilder-Pictures/SAFLAX-",'Basis-Tabelle-Samen'!T58,"-",'Basis-Tabelle-Samen'!J58,"-cultivation-set-swedish.jpg")),
IF($C$1="Slowakisch - SK",HYPERLINK(CONCATENATE("https://www.saflax.de/0-WVK-Retail/Bilder-Pictures/SAFLAX-",'Basis-Tabelle-Samen'!T58,"-",'Basis-Tabelle-Samen'!J58,"-cultivation-set-slovak.jpg")),
IF($C$1="Slowenisch - SI",HYPERLINK(CONCATENATE("https://www.saflax.de/0-WVK-Retail/Bilder-Pictures/SAFLAX-",'Basis-Tabelle-Samen'!T58,"-",'Basis-Tabelle-Samen'!J58,"-cultivation-set-slovenian.jpg")),
IF($C$1="Spanisch - ES",HYPERLINK(CONCATENATE("https://www.saflax.de/0-WVK-Retail/Bilder-Pictures/SAFLAX-",'Basis-Tabelle-Samen'!T58,"-",'Basis-Tabelle-Samen'!J58,"-cultivation-set-spanish.jpg")),
IF($C$1="Tschechisch - CZ",HYPERLINK(CONCATENATE("https://www.saflax.de/0-WVK-Retail/Bilder-Pictures/SAFLAX-",'Basis-Tabelle-Samen'!T58,"-",'Basis-Tabelle-Samen'!J58,"-cultivation-set-czech.jpg")),
IF($C$1="Türkisch - TR",HYPERLINK(CONCATENATE("https://www.saflax.de/0-WVK-Retail/Bilder-Pictures/SAFLAX-",'Basis-Tabelle-Samen'!T58,"-",'Basis-Tabelle-Samen'!J58,"-cultivation-set-turkish.jpg")),
IF($C$1="Ungarisch - HU",HYPERLINK(CONCATENATE("https://www.saflax.de/0-WVK-Retail/Bilder-Pictures/SAFLAX-",'Basis-Tabelle-Samen'!T58,"-",'Basis-Tabelle-Samen'!J58,"-cultivation-set-hungarian.jpg")),
" ACHTUNG")))))))))))))))))))))))))))))</f>
        <v>https://www.saflax.de/0-WVK-Retail/Bilder-Pictures/SAFLAX-32928-melaleuca-alternifolia-cultivation-set-english.jpg</v>
      </c>
      <c r="AQ11" s="330" t="str">
        <f>IF(L11&lt;1,"",
IF($C$1="Bulgarisch - BG",HYPERLINK(CONCATENATE("https://www.saflax.de/0-WVK-Retail/Bilder-Pictures/SAFLAX-",'Basis-Tabelle-Samen'!W58,"-",'Basis-Tabelle-Samen'!J58,"-garden-in-the-bag-bulgarian.jpg")),
IF($C$1="Dänisch - DK",HYPERLINK(CONCATENATE("https://www.saflax.de/0-WVK-Retail/Bilder-Pictures/SAFLAX-",'Basis-Tabelle-Samen'!W58,"-",'Basis-Tabelle-Samen'!J58,"-garden-in-the-bag-danish.jpg")),
IF($C$1="Deutsch - DE",HYPERLINK(CONCATENATE("https://www.saflax.de/0-WVK-Retail/Bilder-Pictures/SAFLAX-",'Basis-Tabelle-Samen'!W58,"-",'Basis-Tabelle-Samen'!J58,"-garden-in-the-bag-german.jpg")),
IF($C$1="Englisch - UK",HYPERLINK(CONCATENATE("https://www.saflax.de/0-WVK-Retail/Bilder-Pictures/SAFLAX-",'Basis-Tabelle-Samen'!W58,"-",'Basis-Tabelle-Samen'!J58,"-garden-in-the-bag-english.jpg")),
IF($C$1="Estnisch - EE",HYPERLINK(CONCATENATE("https://www.saflax.de/0-WVK-Retail/Bilder-Pictures/SAFLAX-",'Basis-Tabelle-Samen'!W58,"-",'Basis-Tabelle-Samen'!J58,"-garden-in-the-bag-estonian.jpg")),
IF($C$1="Finnisch - FI",HYPERLINK(CONCATENATE("https://www.saflax.de/0-WVK-Retail/Bilder-Pictures/SAFLAX-",'Basis-Tabelle-Samen'!W58,"-",'Basis-Tabelle-Samen'!J58,"-garden-in-the-bag-finnish.jpg")),
IF($C$1="Französisch - FR",HYPERLINK(CONCATENATE("https://www.saflax.de/0-WVK-Retail/Bilder-Pictures/SAFLAX-",'Basis-Tabelle-Samen'!W58,"-",'Basis-Tabelle-Samen'!J58,"-garden-in-the-bag-french.jpg")),
IF($C$1="Griechisch - GR",HYPERLINK(CONCATENATE("https://www.saflax.de/0-WVK-Retail/Bilder-Pictures/SAFLAX-",'Basis-Tabelle-Samen'!W58,"-",'Basis-Tabelle-Samen'!J58,"-garden-in-the-bag-greek.jpg")),
IF($C$1="Irisch - IE",HYPERLINK(CONCATENATE("https://www.saflax.de/0-WVK-Retail/Bilder-Pictures/SAFLAX-",'Basis-Tabelle-Samen'!W58,"-",'Basis-Tabelle-Samen'!J58,"-garden-in-the-bag-irish.jpg")),
IF($C$1="Isländisch - IS",HYPERLINK(CONCATENATE("https://www.saflax.de/0-WVK-Retail/Bilder-Pictures/SAFLAX-",'Basis-Tabelle-Samen'!W58,"-",'Basis-Tabelle-Samen'!J58,"-garden-in-the-bag-icelandic.jpg")),
IF($C$1="Italienisch - IT",HYPERLINK(CONCATENATE("https://www.saflax.de/0-WVK-Retail/Bilder-Pictures/SAFLAX-",'Basis-Tabelle-Samen'!W58,"-",'Basis-Tabelle-Samen'!J58,"-garden-in-the-bag-italian.jpg")),
IF($C$1="Japanisch - JP",HYPERLINK(CONCATENATE("https://www.saflax.de/0-WVK-Retail/Bilder-Pictures/SAFLAX-",'Basis-Tabelle-Samen'!W58,"-",'Basis-Tabelle-Samen'!J58,"-garden-in-the-bag-japanese.jpg")),
IF($C$1="Kroatisch - HR",HYPERLINK(CONCATENATE("https://www.saflax.de/0-WVK-Retail/Bilder-Pictures/SAFLAX-",'Basis-Tabelle-Samen'!W58,"-",'Basis-Tabelle-Samen'!J58,"-garden-in-the-bag-croatian.jpg")),
IF($C$1="Lettisch - LV",HYPERLINK(CONCATENATE("https://www.saflax.de/0-WVK-Retail/Bilder-Pictures/SAFLAX-",'Basis-Tabelle-Samen'!W58,"-",'Basis-Tabelle-Samen'!J58,"-garden-in-the-bag-latvian.jpg")),
IF($C$1="Litauisch - LT",HYPERLINK(CONCATENATE("https://www.saflax.de/0-WVK-Retail/Bilder-Pictures/SAFLAX-",'Basis-Tabelle-Samen'!W58,"-",'Basis-Tabelle-Samen'!J58,"-garden-in-the-bag-lithuanian.jpg")),
IF($C$1="Maltesisch - MT",HYPERLINK(CONCATENATE("https://www.saflax.de/0-WVK-Retail/Bilder-Pictures/SAFLAX-",'Basis-Tabelle-Samen'!W58,"-",'Basis-Tabelle-Samen'!J58,"-garden-in-the-bag-maltese.jpg")),
IF($C$1="Niederländisch - NL",HYPERLINK(CONCATENATE("https://www.saflax.de/0-WVK-Retail/Bilder-Pictures/SAFLAX-",'Basis-Tabelle-Samen'!W58,"-",'Basis-Tabelle-Samen'!J58,"-garden-in-the-bag-dutch.jpg")),
IF($C$1="Norwegisch - NO",HYPERLINK(CONCATENATE("https://www.saflax.de/0-WVK-Retail/Bilder-Pictures/SAFLAX-",'Basis-Tabelle-Samen'!W58,"-",'Basis-Tabelle-Samen'!J58,"-garden-in-the-bag-nowegian.jpg")),
IF($C$1="Polnisch - PL",HYPERLINK(CONCATENATE("https://www.saflax.de/0-WVK-Retail/Bilder-Pictures/SAFLAX-",'Basis-Tabelle-Samen'!W58,"-",'Basis-Tabelle-Samen'!J58,"-garden-in-the-bag-polish.jpg")),
IF($C$1="Portugiesisch - PT",HYPERLINK(CONCATENATE("https://www.saflax.de/0-WVK-Retail/Bilder-Pictures/SAFLAX-",'Basis-Tabelle-Samen'!W58,"-",'Basis-Tabelle-Samen'!J58,"-garden-in-the-bag-portuguese.jpg")),
IF($C$1="Rumänisch - RO",HYPERLINK(CONCATENATE("https://www.saflax.de/0-WVK-Retail/Bilder-Pictures/SAFLAX-",'Basis-Tabelle-Samen'!W58,"-",'Basis-Tabelle-Samen'!J58,"-garden-in-the-bag-romanian.jpg")),
IF($C$1="Schwedisch - SE",HYPERLINK(CONCATENATE("https://www.saflax.de/0-WVK-Retail/Bilder-Pictures/SAFLAX-",'Basis-Tabelle-Samen'!W58,"-",'Basis-Tabelle-Samen'!J58,"-garden-in-the-bag-swedish.jpg")),
IF($C$1="Slowakisch - SK",HYPERLINK(CONCATENATE("https://www.saflax.de/0-WVK-Retail/Bilder-Pictures/SAFLAX-",'Basis-Tabelle-Samen'!W58,"-",'Basis-Tabelle-Samen'!J58,"-garden-in-the-bag-slovak.jpg")),
IF($C$1="Slowenisch - SI",HYPERLINK(CONCATENATE("https://www.saflax.de/0-WVK-Retail/Bilder-Pictures/SAFLAX-",'Basis-Tabelle-Samen'!W58,"-",'Basis-Tabelle-Samen'!J58,"-garden-in-the-bag-slovenian.jpg")),
IF($C$1="Spanisch - ES",HYPERLINK(CONCATENATE("https://www.saflax.de/0-WVK-Retail/Bilder-Pictures/SAFLAX-",'Basis-Tabelle-Samen'!W58,"-",'Basis-Tabelle-Samen'!J58,"-garden-in-the-bag-spanish.jpg")),
IF($C$1="Tschechisch - CZ",HYPERLINK(CONCATENATE("https://www.saflax.de/0-WVK-Retail/Bilder-Pictures/SAFLAX-",'Basis-Tabelle-Samen'!W58,"-",'Basis-Tabelle-Samen'!J58,"-garden-in-the-bag-czech.jpg")),
IF($C$1="Türkisch - TR",HYPERLINK(CONCATENATE("https://www.saflax.de/0-WVK-Retail/Bilder-Pictures/SAFLAX-",'Basis-Tabelle-Samen'!W58,"-",'Basis-Tabelle-Samen'!J58,"-garden-in-the-bag-turkish.jpg")),
IF($C$1="Ungarisch - HU",HYPERLINK(CONCATENATE("https://www.saflax.de/0-WVK-Retail/Bilder-Pictures/SAFLAX-",'Basis-Tabelle-Samen'!W58,"-",'Basis-Tabelle-Samen'!J58,"-garden-in-the-bag-hungarian.jpg")),
" ACHTUNG")))))))))))))))))))))))))))))</f>
        <v>https://www.saflax.de/0-WVK-Retail/Bilder-Pictures/SAFLAX-62928-melaleuca-alternifolia-garden-in-the-bag-english.jpg</v>
      </c>
    </row>
    <row r="12" spans="1:43" ht="17.100000000000001" customHeight="1" x14ac:dyDescent="0.2">
      <c r="A12" s="318" t="str">
        <f>IF('Basis-Tabelle-Samen'!A30="","",IF($C$1="Deutsch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2" s="319" t="str">
        <f>'Basis-Tabelle-Samen'!I30</f>
        <v>Cyphomandra betacea</v>
      </c>
      <c r="C12" s="316" t="str">
        <f>IF($C$1="Bulgarisch - BG",'Basis-Tabelle-Samen'!Z30,
IF($C$1="Dänisch - DK",'Basis-Tabelle-Samen'!AA30,
IF($C$1="Deutsch - DE",'Basis-Tabelle-Samen'!AB30,
IF($C$1="Englisch - UK",'Basis-Tabelle-Samen'!AC30,
IF($C$1="Estnisch - EE",'Basis-Tabelle-Samen'!AD30,
IF($C$1="Finnisch - FI",'Basis-Tabelle-Samen'!AE30,
IF($C$1="Französisch - FR",'Basis-Tabelle-Samen'!AF30,
IF($C$1="Griechisch - GR",'Basis-Tabelle-Samen'!AG30,
IF($C$1="Irisch - IE",'Basis-Tabelle-Samen'!AH30,
IF($C$1="Isländisch - IS",'Basis-Tabelle-Samen'!AI30,
IF($C$1="Italienisch - IT",'Basis-Tabelle-Samen'!AJ30,
IF($C$1="Japanisch - JP",'Basis-Tabelle-Samen'!AK30,
IF($C$1="Kroatisch - HR",'Basis-Tabelle-Samen'!AL30,
IF($C$1="Lettisch - LV",'Basis-Tabelle-Samen'!AM30,
IF($C$1="Litauisch - LT",'Basis-Tabelle-Samen'!AN30,
IF($C$1="Maltesisch - MT",'Basis-Tabelle-Samen'!AO30,
IF($C$1="Niederländisch - NL",'Basis-Tabelle-Samen'!AP30,
IF($C$1="Norwegisch - NO",'Basis-Tabelle-Samen'!AQ30,
IF($C$1="Polnisch - PL",'Basis-Tabelle-Samen'!AR30,
IF($C$1="Portugiesisch - PT",'Basis-Tabelle-Samen'!AS30,
IF($C$1="Rumänisch - RO",'Basis-Tabelle-Samen'!AT30,
IF($C$1="Schwedisch - SE",'Basis-Tabelle-Samen'!AU30,
IF($C$1="Slowakisch - SK",'Basis-Tabelle-Samen'!AV30,
IF($C$1="Slowenisch - SI",'Basis-Tabelle-Samen'!AW30,
IF($C$1="Spanisch - ES",'Basis-Tabelle-Samen'!AX30,
IF($C$1="Tschechisch - CZ",'Basis-Tabelle-Samen'!AY30,
IF($C$1="Türkisch - TR",'Basis-Tabelle-Samen'!AZ30,
IF($C$1="Ungarisch - HU",'Basis-Tabelle-Samen'!BA30,
" ACHTUNG"))))))))))))))))))))))))))))</f>
        <v>Tamarillo</v>
      </c>
      <c r="D12" s="320">
        <f>'Basis-Tabelle-Samen'!F30</f>
        <v>50</v>
      </c>
      <c r="E12" s="321" t="str">
        <f>'Basis-Tabelle-Samen'!H30</f>
        <v>7 %</v>
      </c>
      <c r="F12" s="322" t="str">
        <f>IF('Basis-Tabelle-Samen'!G30="","",'Basis-Tabelle-Samen'!G30)</f>
        <v>01</v>
      </c>
      <c r="G12" s="320">
        <f>'Basis-Tabelle-Samen'!C30</f>
        <v>12358</v>
      </c>
      <c r="H12" s="323">
        <f>'Basis-Tabelle-Samen'!D30</f>
        <v>4055473123585</v>
      </c>
      <c r="I12" s="324">
        <f>'Basis-Tabelle-Samen'!E30</f>
        <v>1.85</v>
      </c>
      <c r="J12" s="325">
        <f t="shared" si="0"/>
        <v>12</v>
      </c>
      <c r="K12" s="326">
        <f>'Basis-Tabelle-Samen'!K30</f>
        <v>72358</v>
      </c>
      <c r="L12" s="323">
        <f>'Basis-Tabelle-Samen'!L30</f>
        <v>4055473723587</v>
      </c>
      <c r="M12" s="324">
        <f>'Basis-Tabelle-Samen'!M30</f>
        <v>2.4500000000000002</v>
      </c>
      <c r="N12" s="326">
        <f>IF(K12&lt;1,"",'3'!$I$15)</f>
        <v>15</v>
      </c>
      <c r="O12" s="327">
        <f>IF(K12&lt;1,"",'3'!$J$11)</f>
        <v>90</v>
      </c>
      <c r="P12" s="326">
        <f>'Basis-Tabelle-Samen'!N30</f>
        <v>82358</v>
      </c>
      <c r="Q12" s="323">
        <f>'Basis-Tabelle-Samen'!O30</f>
        <v>4055473823584</v>
      </c>
      <c r="R12" s="328">
        <f>'Basis-Tabelle-Samen'!P30</f>
        <v>3.75</v>
      </c>
      <c r="S12" s="326">
        <f>IF(R12&lt;1,"",'3'!$M$15)</f>
        <v>18</v>
      </c>
      <c r="T12" s="327">
        <f>IF(R12&lt;1,"",'3'!$N$11)</f>
        <v>72</v>
      </c>
      <c r="U12" s="326">
        <f>'Basis-Tabelle-Samen'!Q30</f>
        <v>52358</v>
      </c>
      <c r="V12" s="323">
        <f>'Basis-Tabelle-Samen'!R30</f>
        <v>4055473523583</v>
      </c>
      <c r="W12" s="324">
        <f>'Basis-Tabelle-Samen'!S30</f>
        <v>4.95</v>
      </c>
      <c r="X12" s="326">
        <f>IF(U12&lt;1,"",'3'!$Q$15)</f>
        <v>6</v>
      </c>
      <c r="Y12" s="327">
        <f>IF(U12&lt;1,"",'3'!$R$11)</f>
        <v>24</v>
      </c>
      <c r="Z12" s="326">
        <f>'Basis-Tabelle-Samen'!T30</f>
        <v>32358</v>
      </c>
      <c r="AA12" s="323">
        <f>'Basis-Tabelle-Samen'!U30</f>
        <v>4055473323589</v>
      </c>
      <c r="AB12" s="324">
        <f>'Basis-Tabelle-Samen'!V30</f>
        <v>6.75</v>
      </c>
      <c r="AC12" s="326">
        <f>IF(Z12&lt;1,"",'3'!$U$15)</f>
        <v>6</v>
      </c>
      <c r="AD12" s="327">
        <f>IF(Z12&lt;1,"",'3'!$V$11)</f>
        <v>24</v>
      </c>
      <c r="AE12" s="326">
        <f>'Basis-Tabelle-Samen'!W30</f>
        <v>62358</v>
      </c>
      <c r="AF12" s="323">
        <f>'Basis-Tabelle-Samen'!X30</f>
        <v>4055473623580</v>
      </c>
      <c r="AG12" s="324">
        <f>'Basis-Tabelle-Samen'!Y30</f>
        <v>2.95</v>
      </c>
      <c r="AH12" s="326">
        <f>IF(AE12&lt;1,"",'3'!$Y$15)</f>
        <v>8</v>
      </c>
      <c r="AI12" s="327">
        <f>IF(AE12&lt;1,"",'3'!$Z$11)</f>
        <v>64</v>
      </c>
      <c r="AJ12" s="315"/>
      <c r="AK12" s="316" t="str">
        <f>IF(G12&lt;1,"",
IF($C$1="Bulgarisch - BG",HYPERLINK(CONCATENATE("https://www.saflax.de/0-WVK-Retail/Bilder-Pictures/SAFLAX-",'Basis-Tabelle-Samen'!C30,"-",'Basis-Tabelle-Samen'!J30,"-seed-package-front-cr-bulgarian.jpg")),
IF($C$1="Dänisch - DK",HYPERLINK(CONCATENATE("https://www.saflax.de/0-WVK-Retail/Bilder-Pictures/SAFLAX-",'Basis-Tabelle-Samen'!C30,"-",'Basis-Tabelle-Samen'!J30,"-seed-package-front-cr-danish.jpg")),
IF($C$1="Deutsch - DE",HYPERLINK(CONCATENATE("https://www.saflax.de/0-WVK-Retail/Bilder-Pictures/SAFLAX-",'Basis-Tabelle-Samen'!C30,"-",'Basis-Tabelle-Samen'!J30,"-seed-package-front-cr-german.jpg")),
IF($C$1="Englisch - UK",HYPERLINK(CONCATENATE("https://www.saflax.de/0-WVK-Retail/Bilder-Pictures/SAFLAX-",'Basis-Tabelle-Samen'!C30,"-",'Basis-Tabelle-Samen'!J30,"-seed-package-front-cr-english.jpg")),
IF($C$1="Estnisch - EE",HYPERLINK(CONCATENATE("https://www.saflax.de/0-WVK-Retail/Bilder-Pictures/SAFLAX-",'Basis-Tabelle-Samen'!C30,"-",'Basis-Tabelle-Samen'!J30,"-seed-package-front-cr-estonian.jpg")),
IF($C$1="Finnisch - FI",HYPERLINK(CONCATENATE("https://www.saflax.de/0-WVK-Retail/Bilder-Pictures/SAFLAX-",'Basis-Tabelle-Samen'!C30,"-",'Basis-Tabelle-Samen'!J30,"-seed-package-front-cr-finnish.jpg")),
IF($C$1="Französisch - FR",HYPERLINK(CONCATENATE("https://www.saflax.de/0-WVK-Retail/Bilder-Pictures/SAFLAX-",'Basis-Tabelle-Samen'!C30,"-",'Basis-Tabelle-Samen'!J30,"-seed-package-front-cr-french.jpg")),
IF($C$1="Griechisch - GR",HYPERLINK(CONCATENATE("https://www.saflax.de/0-WVK-Retail/Bilder-Pictures/SAFLAX-",'Basis-Tabelle-Samen'!C30,"-",'Basis-Tabelle-Samen'!J30,"-seed-package-front-cr-greek.jpg")),
IF($C$1="Irisch - IE",HYPERLINK(CONCATENATE("https://www.saflax.de/0-WVK-Retail/Bilder-Pictures/SAFLAX-",'Basis-Tabelle-Samen'!C30,"-",'Basis-Tabelle-Samen'!J30,"-seed-package-front-cr-irish.jpg")),
IF($C$1="Isländisch - IS",HYPERLINK(CONCATENATE("https://www.saflax.de/0-WVK-Retail/Bilder-Pictures/SAFLAX-",'Basis-Tabelle-Samen'!C30,"-",'Basis-Tabelle-Samen'!J30,"-seed-package-front-cr-icelandic.jpg")),
IF($C$1="Italienisch - IT",HYPERLINK(CONCATENATE("https://www.saflax.de/0-WVK-Retail/Bilder-Pictures/SAFLAX-",'Basis-Tabelle-Samen'!C30,"-",'Basis-Tabelle-Samen'!J30,"-seed-package-front-cr-italian.jpg")),
IF($C$1="Japanisch - JP",HYPERLINK(CONCATENATE("https://www.saflax.de/0-WVK-Retail/Bilder-Pictures/SAFLAX-",'Basis-Tabelle-Samen'!C30,"-",'Basis-Tabelle-Samen'!J30,"-seed-package-front-cr-japanese.jpg")),
IF($C$1="Kroatisch - HR",HYPERLINK(CONCATENATE("https://www.saflax.de/0-WVK-Retail/Bilder-Pictures/SAFLAX-",'Basis-Tabelle-Samen'!C30,"-",'Basis-Tabelle-Samen'!J30,"-seed-package-front-cr-croatian.jpg")),
IF($C$1="Lettisch - LV",HYPERLINK(CONCATENATE("https://www.saflax.de/0-WVK-Retail/Bilder-Pictures/SAFLAX-",'Basis-Tabelle-Samen'!C30,"-",'Basis-Tabelle-Samen'!J30,"-seed-package-front-cr-latvian.jpg")),
IF($C$1="Litauisch - LT",HYPERLINK(CONCATENATE("https://www.saflax.de/0-WVK-Retail/Bilder-Pictures/SAFLAX-",'Basis-Tabelle-Samen'!C30,"-",'Basis-Tabelle-Samen'!J30,"-seed-package-front-cr-lithuanian.jpg")),
IF($C$1="Maltesisch - MT",HYPERLINK(CONCATENATE("https://www.saflax.de/0-WVK-Retail/Bilder-Pictures/SAFLAX-",'Basis-Tabelle-Samen'!C30,"-",'Basis-Tabelle-Samen'!J30,"-seed-package-front-cr-maltese.jpg")),
IF($C$1="Niederländisch - NL",HYPERLINK(CONCATENATE("https://www.saflax.de/0-WVK-Retail/Bilder-Pictures/SAFLAX-",'Basis-Tabelle-Samen'!C30,"-",'Basis-Tabelle-Samen'!J30,"-seed-package-front-cr-dutch.jpg")),
IF($C$1="Norwegisch - NO",HYPERLINK(CONCATENATE("https://www.saflax.de/0-WVK-Retail/Bilder-Pictures/SAFLAX-",'Basis-Tabelle-Samen'!C30,"-",'Basis-Tabelle-Samen'!J30,"-seed-package-front-cr-nowegian.jpg")),
IF($C$1="Polnisch - PL",HYPERLINK(CONCATENATE("https://www.saflax.de/0-WVK-Retail/Bilder-Pictures/SAFLAX-",'Basis-Tabelle-Samen'!C30,"-",'Basis-Tabelle-Samen'!J30,"-seed-package-front-cr-polish.jpg")),
IF($C$1="Portugiesisch - PT",HYPERLINK(CONCATENATE("https://www.saflax.de/0-WVK-Retail/Bilder-Pictures/SAFLAX-",'Basis-Tabelle-Samen'!C30,"-",'Basis-Tabelle-Samen'!J30,"-seed-package-front-cr-portuguese.jpg")),
IF($C$1="Rumänisch - RO",HYPERLINK(CONCATENATE("https://www.saflax.de/0-WVK-Retail/Bilder-Pictures/SAFLAX-",'Basis-Tabelle-Samen'!C30,"-",'Basis-Tabelle-Samen'!J30,"-seed-package-front-cr-romanian.jpg")),
IF($C$1="Schwedisch - SE",HYPERLINK(CONCATENATE("https://www.saflax.de/0-WVK-Retail/Bilder-Pictures/SAFLAX-",'Basis-Tabelle-Samen'!C30,"-",'Basis-Tabelle-Samen'!J30,"-seed-package-front-cr-swedish.jpg")),
IF($C$1="Slowakisch - SK",HYPERLINK(CONCATENATE("https://www.saflax.de/0-WVK-Retail/Bilder-Pictures/SAFLAX-",'Basis-Tabelle-Samen'!C30,"-",'Basis-Tabelle-Samen'!J30,"-seed-package-front-cr-slovak.jpg")),
IF($C$1="Slowenisch - SI",HYPERLINK(CONCATENATE("https://www.saflax.de/0-WVK-Retail/Bilder-Pictures/SAFLAX-",'Basis-Tabelle-Samen'!C30,"-",'Basis-Tabelle-Samen'!J30,"-seed-package-front-cr-slovenian.jpg")),
IF($C$1="Spanisch - ES",HYPERLINK(CONCATENATE("https://www.saflax.de/0-WVK-Retail/Bilder-Pictures/SAFLAX-",'Basis-Tabelle-Samen'!C30,"-",'Basis-Tabelle-Samen'!J30,"-seed-package-front-cr-spanish.jpg")),
IF($C$1="Tschechisch - CZ",HYPERLINK(CONCATENATE("https://www.saflax.de/0-WVK-Retail/Bilder-Pictures/SAFLAX-",'Basis-Tabelle-Samen'!C30,"-",'Basis-Tabelle-Samen'!J30,"-seed-package-front-cr-czech.jpg")),
IF($C$1="Türkisch - TR",HYPERLINK(CONCATENATE("https://www.saflax.de/0-WVK-Retail/Bilder-Pictures/SAFLAX-",'Basis-Tabelle-Samen'!C30,"-",'Basis-Tabelle-Samen'!J30,"-seed-package-front-cr-turkish.jpg")),
IF($C$1="Ungarisch - HU",HYPERLINK(CONCATENATE("https://www.saflax.de/0-WVK-Retail/Bilder-Pictures/SAFLAX-",'Basis-Tabelle-Samen'!C30,"-",'Basis-Tabelle-Samen'!J30,"-seed-package-front-cr-hungarian.jpg")),
" ACHTUNG")))))))))))))))))))))))))))))</f>
        <v>https://www.saflax.de/0-WVK-Retail/Bilder-Pictures/SAFLAX-12358-cyphomandra-betacea-seed-package-front-cr-english.jpg</v>
      </c>
      <c r="AL12" s="330" t="str">
        <f>IF(G12&lt;1,"",
IF($C$1="Bulgarisch - BG",HYPERLINK(CONCATENATE("https://www.saflax.de/0-WVK-Retail/Bilder-Pictures/SAFLAX-",'Basis-Tabelle-Samen'!C30,"-",'Basis-Tabelle-Samen'!J30,"-seed-package-back-cr-bulgarian.jpg")),
IF($C$1="Dänisch - DK",HYPERLINK(CONCATENATE("https://www.saflax.de/0-WVK-Retail/Bilder-Pictures/SAFLAX-",'Basis-Tabelle-Samen'!C30,"-",'Basis-Tabelle-Samen'!J30,"-seed-package-back-cr-danish.jpg")),
IF($C$1="Deutsch - DE",HYPERLINK(CONCATENATE("https://www.saflax.de/0-WVK-Retail/Bilder-Pictures/SAFLAX-",'Basis-Tabelle-Samen'!C30,"-",'Basis-Tabelle-Samen'!J30,"-seed-package-back-cr-german.jpg")),
IF($C$1="Englisch - UK",HYPERLINK(CONCATENATE("https://www.saflax.de/0-WVK-Retail/Bilder-Pictures/SAFLAX-",'Basis-Tabelle-Samen'!C30,"-",'Basis-Tabelle-Samen'!J30,"-seed-package-back-cr-english.jpg")),
IF($C$1="Estnisch - EE",HYPERLINK(CONCATENATE("https://www.saflax.de/0-WVK-Retail/Bilder-Pictures/SAFLAX-",'Basis-Tabelle-Samen'!C30,"-",'Basis-Tabelle-Samen'!J30,"-seed-package-back-cr-estonian.jpg")),
IF($C$1="Finnisch - FI",HYPERLINK(CONCATENATE("https://www.saflax.de/0-WVK-Retail/Bilder-Pictures/SAFLAX-",'Basis-Tabelle-Samen'!C30,"-",'Basis-Tabelle-Samen'!J30,"-seed-package-back-cr-finnish.jpg")),
IF($C$1="Französisch - FR",HYPERLINK(CONCATENATE("https://www.saflax.de/0-WVK-Retail/Bilder-Pictures/SAFLAX-",'Basis-Tabelle-Samen'!C30,"-",'Basis-Tabelle-Samen'!J30,"-seed-package-back-cr-french.jpg")),
IF($C$1="Griechisch - GR",HYPERLINK(CONCATENATE("https://www.saflax.de/0-WVK-Retail/Bilder-Pictures/SAFLAX-",'Basis-Tabelle-Samen'!C30,"-",'Basis-Tabelle-Samen'!J30,"-seed-package-back-cr-greek.jpg")),
IF($C$1="Irisch - IE",HYPERLINK(CONCATENATE("https://www.saflax.de/0-WVK-Retail/Bilder-Pictures/SAFLAX-",'Basis-Tabelle-Samen'!C30,"-",'Basis-Tabelle-Samen'!J30,"-seed-package-back-cr-irish.jpg")),
IF($C$1="Isländisch - IS",HYPERLINK(CONCATENATE("https://www.saflax.de/0-WVK-Retail/Bilder-Pictures/SAFLAX-",'Basis-Tabelle-Samen'!C30,"-",'Basis-Tabelle-Samen'!J30,"-seed-package-back-cr-icelandic.jpg")),
IF($C$1="Italienisch - IT",HYPERLINK(CONCATENATE("https://www.saflax.de/0-WVK-Retail/Bilder-Pictures/SAFLAX-",'Basis-Tabelle-Samen'!C30,"-",'Basis-Tabelle-Samen'!J30,"-seed-package-back-cr-italian.jpg")),
IF($C$1="Japanisch - JP",HYPERLINK(CONCATENATE("https://www.saflax.de/0-WVK-Retail/Bilder-Pictures/SAFLAX-",'Basis-Tabelle-Samen'!C30,"-",'Basis-Tabelle-Samen'!J30,"-seed-package-back-cr-japanese.jpg")),
IF($C$1="Kroatisch - HR",HYPERLINK(CONCATENATE("https://www.saflax.de/0-WVK-Retail/Bilder-Pictures/SAFLAX-",'Basis-Tabelle-Samen'!C30,"-",'Basis-Tabelle-Samen'!J30,"-seed-package-back-cr-croatian.jpg")),
IF($C$1="Lettisch - LV",HYPERLINK(CONCATENATE("https://www.saflax.de/0-WVK-Retail/Bilder-Pictures/SAFLAX-",'Basis-Tabelle-Samen'!C30,"-",'Basis-Tabelle-Samen'!J30,"-seed-package-back-cr-latvian.jpg")),
IF($C$1="Litauisch - LT",HYPERLINK(CONCATENATE("https://www.saflax.de/0-WVK-Retail/Bilder-Pictures/SAFLAX-",'Basis-Tabelle-Samen'!C30,"-",'Basis-Tabelle-Samen'!J30,"-seed-package-back-cr-lithuanian.jpg")),
IF($C$1="Maltesisch - MT",HYPERLINK(CONCATENATE("https://www.saflax.de/0-WVK-Retail/Bilder-Pictures/SAFLAX-",'Basis-Tabelle-Samen'!C30,"-",'Basis-Tabelle-Samen'!J30,"-seed-package-back-cr-maltese.jpg")),
IF($C$1="Niederländisch - NL",HYPERLINK(CONCATENATE("https://www.saflax.de/0-WVK-Retail/Bilder-Pictures/SAFLAX-",'Basis-Tabelle-Samen'!C30,"-",'Basis-Tabelle-Samen'!J30,"-seed-package-back-cr-dutch.jpg")),
IF($C$1="Norwegisch - NO",HYPERLINK(CONCATENATE("https://www.saflax.de/0-WVK-Retail/Bilder-Pictures/SAFLAX-",'Basis-Tabelle-Samen'!C30,"-",'Basis-Tabelle-Samen'!J30,"-seed-package-back-cr-nowegian.jpg")),
IF($C$1="Polnisch - PL",HYPERLINK(CONCATENATE("https://www.saflax.de/0-WVK-Retail/Bilder-Pictures/SAFLAX-",'Basis-Tabelle-Samen'!C30,"-",'Basis-Tabelle-Samen'!J30,"-seed-package-back-cr-polish.jpg")),
IF($C$1="Portugiesisch - PT",HYPERLINK(CONCATENATE("https://www.saflax.de/0-WVK-Retail/Bilder-Pictures/SAFLAX-",'Basis-Tabelle-Samen'!C30,"-",'Basis-Tabelle-Samen'!J30,"-seed-package-back-cr-portuguese.jpg")),
IF($C$1="Rumänisch - RO",HYPERLINK(CONCATENATE("https://www.saflax.de/0-WVK-Retail/Bilder-Pictures/SAFLAX-",'Basis-Tabelle-Samen'!C30,"-",'Basis-Tabelle-Samen'!J30,"-seed-package-back-cr-romanian.jpg")),
IF($C$1="Schwedisch - SE",HYPERLINK(CONCATENATE("https://www.saflax.de/0-WVK-Retail/Bilder-Pictures/SAFLAX-",'Basis-Tabelle-Samen'!C30,"-",'Basis-Tabelle-Samen'!J30,"-seed-package-back-cr-swedish.jpg")),
IF($C$1="Slowakisch - SK",HYPERLINK(CONCATENATE("https://www.saflax.de/0-WVK-Retail/Bilder-Pictures/SAFLAX-",'Basis-Tabelle-Samen'!C30,"-",'Basis-Tabelle-Samen'!J30,"-seed-package-back-cr-slovak.jpg")),
IF($C$1="Slowenisch - SI",HYPERLINK(CONCATENATE("https://www.saflax.de/0-WVK-Retail/Bilder-Pictures/SAFLAX-",'Basis-Tabelle-Samen'!C30,"-",'Basis-Tabelle-Samen'!J30,"-seed-package-back-cr-slovenian.jpg")),
IF($C$1="Spanisch - ES",HYPERLINK(CONCATENATE("https://www.saflax.de/0-WVK-Retail/Bilder-Pictures/SAFLAX-",'Basis-Tabelle-Samen'!C30,"-",'Basis-Tabelle-Samen'!J30,"-seed-package-back-cr-spanish.jpg")),
IF($C$1="Tschechisch - CZ",HYPERLINK(CONCATENATE("https://www.saflax.de/0-WVK-Retail/Bilder-Pictures/SAFLAX-",'Basis-Tabelle-Samen'!C30,"-",'Basis-Tabelle-Samen'!J30,"-seed-package-back-cr-czech.jpg")),
IF($C$1="Türkisch - TR",HYPERLINK(CONCATENATE("https://www.saflax.de/0-WVK-Retail/Bilder-Pictures/SAFLAX-",'Basis-Tabelle-Samen'!C30,"-",'Basis-Tabelle-Samen'!J30,"-seed-package-back-cr-turkish.jpg")),
IF($C$1="Ungarisch - HU",HYPERLINK(CONCATENATE("https://www.saflax.de/0-WVK-Retail/Bilder-Pictures/SAFLAX-",'Basis-Tabelle-Samen'!C30,"-",'Basis-Tabelle-Samen'!J30,"-seed-package-back-cr-hungarian.jpg")),
" ACHTUNG")))))))))))))))))))))))))))))</f>
        <v>https://www.saflax.de/0-WVK-Retail/Bilder-Pictures/SAFLAX-12358-cyphomandra-betacea-seed-package-back-cr-english.jpg</v>
      </c>
      <c r="AM12" s="330" t="str">
        <f>IF(H12&lt;1,"",
IF($C$1="Bulgarisch - BG",HYPERLINK(CONCATENATE("https://www.saflax.de/0-WVK-Retail/Bilder-Pictures/SAFLAX-",'Basis-Tabelle-Samen'!K30,"-",'Basis-Tabelle-Samen'!J30,"-garden-to-go-mini-bulgarian.jpg")),
IF($C$1="Dänisch - DK",HYPERLINK(CONCATENATE("https://www.saflax.de/0-WVK-Retail/Bilder-Pictures/SAFLAX-",'Basis-Tabelle-Samen'!K30,"-",'Basis-Tabelle-Samen'!J30,"-garden-to-go-mini-danish.jpg")),
IF($C$1="Deutsch - DE",HYPERLINK(CONCATENATE("https://www.saflax.de/0-WVK-Retail/Bilder-Pictures/SAFLAX-",'Basis-Tabelle-Samen'!K30,"-",'Basis-Tabelle-Samen'!J30,"-garden-to-go-mini-german.jpg")),
IF($C$1="Englisch - UK",HYPERLINK(CONCATENATE("https://www.saflax.de/0-WVK-Retail/Bilder-Pictures/SAFLAX-",'Basis-Tabelle-Samen'!K30,"-",'Basis-Tabelle-Samen'!J30,"-garden-to-go-mini-english.jpg")),
IF($C$1="Estnisch - EE",HYPERLINK(CONCATENATE("https://www.saflax.de/0-WVK-Retail/Bilder-Pictures/SAFLAX-",'Basis-Tabelle-Samen'!K30,"-",'Basis-Tabelle-Samen'!J30,"-garden-to-go-mini-estonian.jpg")),
IF($C$1="Finnisch - FI",HYPERLINK(CONCATENATE("https://www.saflax.de/0-WVK-Retail/Bilder-Pictures/SAFLAX-",'Basis-Tabelle-Samen'!K30,"-",'Basis-Tabelle-Samen'!J30,"-garden-to-go-mini-finnish.jpg")),
IF($C$1="Französisch - FR",HYPERLINK(CONCATENATE("https://www.saflax.de/0-WVK-Retail/Bilder-Pictures/SAFLAX-",'Basis-Tabelle-Samen'!K30,"-",'Basis-Tabelle-Samen'!J30,"-garden-to-go-mini-french.jpg")),
IF($C$1="Griechisch - GR",HYPERLINK(CONCATENATE("https://www.saflax.de/0-WVK-Retail/Bilder-Pictures/SAFLAX-",'Basis-Tabelle-Samen'!K30,"-",'Basis-Tabelle-Samen'!J30,"-garden-to-go-mini-greek.jpg")),
IF($C$1="Irisch - IE",HYPERLINK(CONCATENATE("https://www.saflax.de/0-WVK-Retail/Bilder-Pictures/SAFLAX-",'Basis-Tabelle-Samen'!K30,"-",'Basis-Tabelle-Samen'!J30,"-garden-to-go-mini-irish.jpg")),
IF($C$1="Isländisch - IS",HYPERLINK(CONCATENATE("https://www.saflax.de/0-WVK-Retail/Bilder-Pictures/SAFLAX-",'Basis-Tabelle-Samen'!K30,"-",'Basis-Tabelle-Samen'!J30,"-garden-to-go-mini-icelandic.jpg")),
IF($C$1="Italienisch - IT",HYPERLINK(CONCATENATE("https://www.saflax.de/0-WVK-Retail/Bilder-Pictures/SAFLAX-",'Basis-Tabelle-Samen'!K30,"-",'Basis-Tabelle-Samen'!J30,"-garden-to-go-mini-italian.jpg")),
IF($C$1="Japanisch - JP",HYPERLINK(CONCATENATE("https://www.saflax.de/0-WVK-Retail/Bilder-Pictures/SAFLAX-",'Basis-Tabelle-Samen'!K30,"-",'Basis-Tabelle-Samen'!J30,"-garden-to-go-mini-japanese.jpg")),
IF($C$1="Kroatisch - HR",HYPERLINK(CONCATENATE("https://www.saflax.de/0-WVK-Retail/Bilder-Pictures/SAFLAX-",'Basis-Tabelle-Samen'!K30,"-",'Basis-Tabelle-Samen'!J30,"-garden-to-go-mini-croatian.jpg")),
IF($C$1="Lettisch - LV",HYPERLINK(CONCATENATE("https://www.saflax.de/0-WVK-Retail/Bilder-Pictures/SAFLAX-",'Basis-Tabelle-Samen'!K30,"-",'Basis-Tabelle-Samen'!J30,"-garden-to-go-mini-latvian.jpg")),
IF($C$1="Litauisch - LT",HYPERLINK(CONCATENATE("https://www.saflax.de/0-WVK-Retail/Bilder-Pictures/SAFLAX-",'Basis-Tabelle-Samen'!K30,"-",'Basis-Tabelle-Samen'!J30,"-garden-to-go-mini-lithuanian.jpg")),
IF($C$1="Maltesisch - MT",HYPERLINK(CONCATENATE("https://www.saflax.de/0-WVK-Retail/Bilder-Pictures/SAFLAX-",'Basis-Tabelle-Samen'!K30,"-",'Basis-Tabelle-Samen'!J30,"-garden-to-go-mini-maltese.jpg")),
IF($C$1="Niederländisch - NL",HYPERLINK(CONCATENATE("https://www.saflax.de/0-WVK-Retail/Bilder-Pictures/SAFLAX-",'Basis-Tabelle-Samen'!K30,"-",'Basis-Tabelle-Samen'!J30,"-garden-to-go-mini-dutch.jpg")),
IF($C$1="Norwegisch - NO",HYPERLINK(CONCATENATE("https://www.saflax.de/0-WVK-Retail/Bilder-Pictures/SAFLAX-",'Basis-Tabelle-Samen'!K30,"-",'Basis-Tabelle-Samen'!J30,"-garden-to-go-mini-nowegian.jpg")),
IF($C$1="Polnisch - PL",HYPERLINK(CONCATENATE("https://www.saflax.de/0-WVK-Retail/Bilder-Pictures/SAFLAX-",'Basis-Tabelle-Samen'!K30,"-",'Basis-Tabelle-Samen'!J30,"-garden-to-go-mini-polish.jpg")),
IF($C$1="Portugiesisch - PT",HYPERLINK(CONCATENATE("https://www.saflax.de/0-WVK-Retail/Bilder-Pictures/SAFLAX-",'Basis-Tabelle-Samen'!K30,"-",'Basis-Tabelle-Samen'!J30,"-garden-to-go-mini-portuguese.jpg")),
IF($C$1="Rumänisch - RO",HYPERLINK(CONCATENATE("https://www.saflax.de/0-WVK-Retail/Bilder-Pictures/SAFLAX-",'Basis-Tabelle-Samen'!K30,"-",'Basis-Tabelle-Samen'!J30,"-garden-to-go-mini-romanian.jpg")),
IF($C$1="Schwedisch - SE",HYPERLINK(CONCATENATE("https://www.saflax.de/0-WVK-Retail/Bilder-Pictures/SAFLAX-",'Basis-Tabelle-Samen'!K30,"-",'Basis-Tabelle-Samen'!J30,"-garden-to-go-mini-swedish.jpg")),
IF($C$1="Slowakisch - SK",HYPERLINK(CONCATENATE("https://www.saflax.de/0-WVK-Retail/Bilder-Pictures/SAFLAX-",'Basis-Tabelle-Samen'!K30,"-",'Basis-Tabelle-Samen'!J30,"-garden-to-go-mini-slovak.jpg")),
IF($C$1="Slowenisch - SI",HYPERLINK(CONCATENATE("https://www.saflax.de/0-WVK-Retail/Bilder-Pictures/SAFLAX-",'Basis-Tabelle-Samen'!K30,"-",'Basis-Tabelle-Samen'!J30,"-garden-to-go-mini-slovenian.jpg")),
IF($C$1="Spanisch - ES",HYPERLINK(CONCATENATE("https://www.saflax.de/0-WVK-Retail/Bilder-Pictures/SAFLAX-",'Basis-Tabelle-Samen'!K30,"-",'Basis-Tabelle-Samen'!J30,"-garden-to-go-mini-spanish.jpg")),
IF($C$1="Tschechisch - CZ",HYPERLINK(CONCATENATE("https://www.saflax.de/0-WVK-Retail/Bilder-Pictures/SAFLAX-",'Basis-Tabelle-Samen'!K30,"-",'Basis-Tabelle-Samen'!J30,"-garden-to-go-mini-czech.jpg")),
IF($C$1="Türkisch - TR",HYPERLINK(CONCATENATE("https://www.saflax.de/0-WVK-Retail/Bilder-Pictures/SAFLAX-",'Basis-Tabelle-Samen'!K30,"-",'Basis-Tabelle-Samen'!J30,"-garden-to-go-mini-turkish.jpg")),
IF($C$1="Ungarisch - HU",HYPERLINK(CONCATENATE("https://www.saflax.de/0-WVK-Retail/Bilder-Pictures/SAFLAX-",'Basis-Tabelle-Samen'!K30,"-",'Basis-Tabelle-Samen'!J30,"-garden-to-go-mini-hungarian.jpg")),
" ACHTUNG")))))))))))))))))))))))))))))</f>
        <v>https://www.saflax.de/0-WVK-Retail/Bilder-Pictures/SAFLAX-72358-cyphomandra-betacea-garden-to-go-mini-english.jpg</v>
      </c>
      <c r="AN12" s="330" t="str">
        <f>IF(I12&lt;1,"",
IF($C$1="Bulgarisch - BG",HYPERLINK(CONCATENATE("https://www.saflax.de/0-WVK-Retail/Bilder-Pictures/SAFLAX-",'Basis-Tabelle-Samen'!N30,"-",'Basis-Tabelle-Samen'!J30,"-garden-to-go-lite-bulgarian.jpg")),
IF($C$1="Dänisch - DK",HYPERLINK(CONCATENATE("https://www.saflax.de/0-WVK-Retail/Bilder-Pictures/SAFLAX-",'Basis-Tabelle-Samen'!N30,"-",'Basis-Tabelle-Samen'!J30,"-garden-to-go-lite-danish.jpg")),
IF($C$1="Deutsch - DE",HYPERLINK(CONCATENATE("https://www.saflax.de/0-WVK-Retail/Bilder-Pictures/SAFLAX-",'Basis-Tabelle-Samen'!N30,"-",'Basis-Tabelle-Samen'!J30,"-garden-to-go-lite-german.jpg")),
IF($C$1="Englisch - UK",HYPERLINK(CONCATENATE("https://www.saflax.de/0-WVK-Retail/Bilder-Pictures/SAFLAX-",'Basis-Tabelle-Samen'!N30,"-",'Basis-Tabelle-Samen'!J30,"-garden-to-go-lite-english.jpg")),
IF($C$1="Estnisch - EE",HYPERLINK(CONCATENATE("https://www.saflax.de/0-WVK-Retail/Bilder-Pictures/SAFLAX-",'Basis-Tabelle-Samen'!N30,"-",'Basis-Tabelle-Samen'!J30,"-garden-to-go-lite-estonian.jpg")),
IF($C$1="Finnisch - FI",HYPERLINK(CONCATENATE("https://www.saflax.de/0-WVK-Retail/Bilder-Pictures/SAFLAX-",'Basis-Tabelle-Samen'!N30,"-",'Basis-Tabelle-Samen'!J30,"-garden-to-go-lite-finnish.jpg")),
IF($C$1="Französisch - FR",HYPERLINK(CONCATENATE("https://www.saflax.de/0-WVK-Retail/Bilder-Pictures/SAFLAX-",'Basis-Tabelle-Samen'!N30,"-",'Basis-Tabelle-Samen'!J30,"-garden-to-go-lite-french.jpg")),
IF($C$1="Griechisch - GR",HYPERLINK(CONCATENATE("https://www.saflax.de/0-WVK-Retail/Bilder-Pictures/SAFLAX-",'Basis-Tabelle-Samen'!N30,"-",'Basis-Tabelle-Samen'!J30,"-garden-to-go-lite-greek.jpg")),
IF($C$1="Irisch - IE",HYPERLINK(CONCATENATE("https://www.saflax.de/0-WVK-Retail/Bilder-Pictures/SAFLAX-",'Basis-Tabelle-Samen'!N30,"-",'Basis-Tabelle-Samen'!J30,"-garden-to-go-lite-irish.jpg")),
IF($C$1="Isländisch - IS",HYPERLINK(CONCATENATE("https://www.saflax.de/0-WVK-Retail/Bilder-Pictures/SAFLAX-",'Basis-Tabelle-Samen'!N30,"-",'Basis-Tabelle-Samen'!J30,"-garden-to-go-lite-icelandic.jpg")),
IF($C$1="Italienisch - IT",HYPERLINK(CONCATENATE("https://www.saflax.de/0-WVK-Retail/Bilder-Pictures/SAFLAX-",'Basis-Tabelle-Samen'!N30,"-",'Basis-Tabelle-Samen'!J30,"-garden-to-go-lite-italian.jpg")),
IF($C$1="Japanisch - JP",HYPERLINK(CONCATENATE("https://www.saflax.de/0-WVK-Retail/Bilder-Pictures/SAFLAX-",'Basis-Tabelle-Samen'!N30,"-",'Basis-Tabelle-Samen'!J30,"-garden-to-go-lite-japanese.jpg")),
IF($C$1="Kroatisch - HR",HYPERLINK(CONCATENATE("https://www.saflax.de/0-WVK-Retail/Bilder-Pictures/SAFLAX-",'Basis-Tabelle-Samen'!N30,"-",'Basis-Tabelle-Samen'!J30,"-garden-to-go-lite-croatian.jpg")),
IF($C$1="Lettisch - LV",HYPERLINK(CONCATENATE("https://www.saflax.de/0-WVK-Retail/Bilder-Pictures/SAFLAX-",'Basis-Tabelle-Samen'!N30,"-",'Basis-Tabelle-Samen'!J30,"-garden-to-go-lite-latvian.jpg")),
IF($C$1="Litauisch - LT",HYPERLINK(CONCATENATE("https://www.saflax.de/0-WVK-Retail/Bilder-Pictures/SAFLAX-",'Basis-Tabelle-Samen'!N30,"-",'Basis-Tabelle-Samen'!J30,"-garden-to-go-lite-lithuanian.jpg")),
IF($C$1="Maltesisch - MT",HYPERLINK(CONCATENATE("https://www.saflax.de/0-WVK-Retail/Bilder-Pictures/SAFLAX-",'Basis-Tabelle-Samen'!N30,"-",'Basis-Tabelle-Samen'!J30,"-garden-to-go-lite-maltese.jpg")),
IF($C$1="Niederländisch - NL",HYPERLINK(CONCATENATE("https://www.saflax.de/0-WVK-Retail/Bilder-Pictures/SAFLAX-",'Basis-Tabelle-Samen'!N30,"-",'Basis-Tabelle-Samen'!J30,"-garden-to-go-lite-dutch.jpg")),
IF($C$1="Norwegisch - NO",HYPERLINK(CONCATENATE("https://www.saflax.de/0-WVK-Retail/Bilder-Pictures/SAFLAX-",'Basis-Tabelle-Samen'!N30,"-",'Basis-Tabelle-Samen'!J30,"-garden-to-go-lite-nowegian.jpg")),
IF($C$1="Polnisch - PL",HYPERLINK(CONCATENATE("https://www.saflax.de/0-WVK-Retail/Bilder-Pictures/SAFLAX-",'Basis-Tabelle-Samen'!N30,"-",'Basis-Tabelle-Samen'!J30,"-garden-to-go-lite-polish.jpg")),
IF($C$1="Portugiesisch - PT",HYPERLINK(CONCATENATE("https://www.saflax.de/0-WVK-Retail/Bilder-Pictures/SAFLAX-",'Basis-Tabelle-Samen'!N30,"-",'Basis-Tabelle-Samen'!J30,"-garden-to-go-lite-portuguese.jpg")),
IF($C$1="Rumänisch - RO",HYPERLINK(CONCATENATE("https://www.saflax.de/0-WVK-Retail/Bilder-Pictures/SAFLAX-",'Basis-Tabelle-Samen'!N30,"-",'Basis-Tabelle-Samen'!J30,"-garden-to-go-lite-romanian.jpg")),
IF($C$1="Schwedisch - SE",HYPERLINK(CONCATENATE("https://www.saflax.de/0-WVK-Retail/Bilder-Pictures/SAFLAX-",'Basis-Tabelle-Samen'!N30,"-",'Basis-Tabelle-Samen'!J30,"-garden-to-go-lite-swedish.jpg")),
IF($C$1="Slowakisch - SK",HYPERLINK(CONCATENATE("https://www.saflax.de/0-WVK-Retail/Bilder-Pictures/SAFLAX-",'Basis-Tabelle-Samen'!N30,"-",'Basis-Tabelle-Samen'!J30,"-garden-to-go-lite-slovak.jpg")),
IF($C$1="Slowenisch - SI",HYPERLINK(CONCATENATE("https://www.saflax.de/0-WVK-Retail/Bilder-Pictures/SAFLAX-",'Basis-Tabelle-Samen'!N30,"-",'Basis-Tabelle-Samen'!J30,"-garden-to-go-lite-slovenian.jpg")),
IF($C$1="Spanisch - ES",HYPERLINK(CONCATENATE("https://www.saflax.de/0-WVK-Retail/Bilder-Pictures/SAFLAX-",'Basis-Tabelle-Samen'!N30,"-",'Basis-Tabelle-Samen'!J30,"-garden-to-go-lite-spanish.jpg")),
IF($C$1="Tschechisch - CZ",HYPERLINK(CONCATENATE("https://www.saflax.de/0-WVK-Retail/Bilder-Pictures/SAFLAX-",'Basis-Tabelle-Samen'!N30,"-",'Basis-Tabelle-Samen'!J30,"-garden-to-go-lite-czech.jpg")),
IF($C$1="Türkisch - TR",HYPERLINK(CONCATENATE("https://www.saflax.de/0-WVK-Retail/Bilder-Pictures/SAFLAX-",'Basis-Tabelle-Samen'!N30,"-",'Basis-Tabelle-Samen'!J30,"-garden-to-go-lite-turkish.jpg")),
IF($C$1="Ungarisch - HU",HYPERLINK(CONCATENATE("https://www.saflax.de/0-WVK-Retail/Bilder-Pictures/SAFLAX-",'Basis-Tabelle-Samen'!N30,"-",'Basis-Tabelle-Samen'!J30,"-garden-to-go-lite-hungarian.jpg")),
" ACHTUNG")))))))))))))))))))))))))))))</f>
        <v>https://www.saflax.de/0-WVK-Retail/Bilder-Pictures/SAFLAX-82358-cyphomandra-betacea-garden-to-go-lite-english.jpg</v>
      </c>
      <c r="AO12" s="330" t="str">
        <f>IF(J12&lt;1,"",
IF($C$1="Bulgarisch - BG",HYPERLINK(CONCATENATE("https://www.saflax.de/0-WVK-Retail/Bilder-Pictures/SAFLAX-",'Basis-Tabelle-Samen'!Q30,"-",'Basis-Tabelle-Samen'!J30,"-garden-to-go-bulgarian.jpg")),
IF($C$1="Dänisch - DK",HYPERLINK(CONCATENATE("https://www.saflax.de/0-WVK-Retail/Bilder-Pictures/SAFLAX-",'Basis-Tabelle-Samen'!Q30,"-",'Basis-Tabelle-Samen'!J30,"-garden-to-go-danish.jpg")),
IF($C$1="Deutsch - DE",HYPERLINK(CONCATENATE("https://www.saflax.de/0-WVK-Retail/Bilder-Pictures/SAFLAX-",'Basis-Tabelle-Samen'!Q30,"-",'Basis-Tabelle-Samen'!J30,"-garden-to-go-german.jpg")),
IF($C$1="Englisch - UK",HYPERLINK(CONCATENATE("https://www.saflax.de/0-WVK-Retail/Bilder-Pictures/SAFLAX-",'Basis-Tabelle-Samen'!Q30,"-",'Basis-Tabelle-Samen'!J30,"-garden-to-go-english.jpg")),
IF($C$1="Estnisch - EE",HYPERLINK(CONCATENATE("https://www.saflax.de/0-WVK-Retail/Bilder-Pictures/SAFLAX-",'Basis-Tabelle-Samen'!Q30,"-",'Basis-Tabelle-Samen'!J30,"-garden-to-go-estonian.jpg")),
IF($C$1="Finnisch - FI",HYPERLINK(CONCATENATE("https://www.saflax.de/0-WVK-Retail/Bilder-Pictures/SAFLAX-",'Basis-Tabelle-Samen'!Q30,"-",'Basis-Tabelle-Samen'!J30,"-garden-to-go-finnish.jpg")),
IF($C$1="Französisch - FR",HYPERLINK(CONCATENATE("https://www.saflax.de/0-WVK-Retail/Bilder-Pictures/SAFLAX-",'Basis-Tabelle-Samen'!Q30,"-",'Basis-Tabelle-Samen'!J30,"-garden-to-go-french.jpg")),
IF($C$1="Griechisch - GR",HYPERLINK(CONCATENATE("https://www.saflax.de/0-WVK-Retail/Bilder-Pictures/SAFLAX-",'Basis-Tabelle-Samen'!Q30,"-",'Basis-Tabelle-Samen'!J30,"-garden-to-go-greek.jpg")),
IF($C$1="Irisch - IE",HYPERLINK(CONCATENATE("https://www.saflax.de/0-WVK-Retail/Bilder-Pictures/SAFLAX-",'Basis-Tabelle-Samen'!Q30,"-",'Basis-Tabelle-Samen'!J30,"-garden-to-go-irish.jpg")),
IF($C$1="Isländisch - IS",HYPERLINK(CONCATENATE("https://www.saflax.de/0-WVK-Retail/Bilder-Pictures/SAFLAX-",'Basis-Tabelle-Samen'!Q30,"-",'Basis-Tabelle-Samen'!J30,"-garden-to-go-icelandic.jpg")),
IF($C$1="Italienisch - IT",HYPERLINK(CONCATENATE("https://www.saflax.de/0-WVK-Retail/Bilder-Pictures/SAFLAX-",'Basis-Tabelle-Samen'!Q30,"-",'Basis-Tabelle-Samen'!J30,"-garden-to-go-italian.jpg")),
IF($C$1="Japanisch - JP",HYPERLINK(CONCATENATE("https://www.saflax.de/0-WVK-Retail/Bilder-Pictures/SAFLAX-",'Basis-Tabelle-Samen'!Q30,"-",'Basis-Tabelle-Samen'!J30,"-garden-to-go-japanese.jpg")),
IF($C$1="Kroatisch - HR",HYPERLINK(CONCATENATE("https://www.saflax.de/0-WVK-Retail/Bilder-Pictures/SAFLAX-",'Basis-Tabelle-Samen'!Q30,"-",'Basis-Tabelle-Samen'!J30,"-garden-to-go-croatian.jpg")),
IF($C$1="Lettisch - LV",HYPERLINK(CONCATENATE("https://www.saflax.de/0-WVK-Retail/Bilder-Pictures/SAFLAX-",'Basis-Tabelle-Samen'!Q30,"-",'Basis-Tabelle-Samen'!J30,"-garden-to-go-latvian.jpg")),
IF($C$1="Litauisch - LT",HYPERLINK(CONCATENATE("https://www.saflax.de/0-WVK-Retail/Bilder-Pictures/SAFLAX-",'Basis-Tabelle-Samen'!Q30,"-",'Basis-Tabelle-Samen'!J30,"-garden-to-go-lithuanian.jpg")),
IF($C$1="Maltesisch - MT",HYPERLINK(CONCATENATE("https://www.saflax.de/0-WVK-Retail/Bilder-Pictures/SAFLAX-",'Basis-Tabelle-Samen'!Q30,"-",'Basis-Tabelle-Samen'!J30,"-garden-to-go-maltese.jpg")),
IF($C$1="Niederländisch - NL",HYPERLINK(CONCATENATE("https://www.saflax.de/0-WVK-Retail/Bilder-Pictures/SAFLAX-",'Basis-Tabelle-Samen'!Q30,"-",'Basis-Tabelle-Samen'!J30,"-garden-to-go-dutch.jpg")),
IF($C$1="Norwegisch - NO",HYPERLINK(CONCATENATE("https://www.saflax.de/0-WVK-Retail/Bilder-Pictures/SAFLAX-",'Basis-Tabelle-Samen'!Q30,"-",'Basis-Tabelle-Samen'!J30,"-garden-to-go-nowegian.jpg")),
IF($C$1="Polnisch - PL",HYPERLINK(CONCATENATE("https://www.saflax.de/0-WVK-Retail/Bilder-Pictures/SAFLAX-",'Basis-Tabelle-Samen'!Q30,"-",'Basis-Tabelle-Samen'!J30,"-garden-to-go-polish.jpg")),
IF($C$1="Portugiesisch - PT",HYPERLINK(CONCATENATE("https://www.saflax.de/0-WVK-Retail/Bilder-Pictures/SAFLAX-",'Basis-Tabelle-Samen'!Q30,"-",'Basis-Tabelle-Samen'!J30,"-garden-to-go-portuguese.jpg")),
IF($C$1="Rumänisch - RO",HYPERLINK(CONCATENATE("https://www.saflax.de/0-WVK-Retail/Bilder-Pictures/SAFLAX-",'Basis-Tabelle-Samen'!Q30,"-",'Basis-Tabelle-Samen'!J30,"-garden-to-go-romanian.jpg")),
IF($C$1="Schwedisch - SE",HYPERLINK(CONCATENATE("https://www.saflax.de/0-WVK-Retail/Bilder-Pictures/SAFLAX-",'Basis-Tabelle-Samen'!Q30,"-",'Basis-Tabelle-Samen'!J30,"-garden-to-go-swedish.jpg")),
IF($C$1="Slowakisch - SK",HYPERLINK(CONCATENATE("https://www.saflax.de/0-WVK-Retail/Bilder-Pictures/SAFLAX-",'Basis-Tabelle-Samen'!Q30,"-",'Basis-Tabelle-Samen'!J30,"-garden-to-go-slovak.jpg")),
IF($C$1="Slowenisch - SI",HYPERLINK(CONCATENATE("https://www.saflax.de/0-WVK-Retail/Bilder-Pictures/SAFLAX-",'Basis-Tabelle-Samen'!Q30,"-",'Basis-Tabelle-Samen'!J30,"-garden-to-go-slovenian.jpg")),
IF($C$1="Spanisch - ES",HYPERLINK(CONCATENATE("https://www.saflax.de/0-WVK-Retail/Bilder-Pictures/SAFLAX-",'Basis-Tabelle-Samen'!Q30,"-",'Basis-Tabelle-Samen'!J30,"-garden-to-go-spanish.jpg")),
IF($C$1="Tschechisch - CZ",HYPERLINK(CONCATENATE("https://www.saflax.de/0-WVK-Retail/Bilder-Pictures/SAFLAX-",'Basis-Tabelle-Samen'!Q30,"-",'Basis-Tabelle-Samen'!J30,"-garden-to-go-czech.jpg")),
IF($C$1="Türkisch - TR",HYPERLINK(CONCATENATE("https://www.saflax.de/0-WVK-Retail/Bilder-Pictures/SAFLAX-",'Basis-Tabelle-Samen'!Q30,"-",'Basis-Tabelle-Samen'!J30,"-garden-to-go-turkish.jpg")),
IF($C$1="Ungarisch - HU",HYPERLINK(CONCATENATE("https://www.saflax.de/0-WVK-Retail/Bilder-Pictures/SAFLAX-",'Basis-Tabelle-Samen'!Q30,"-",'Basis-Tabelle-Samen'!J30,"-garden-to-go-hungarian.jpg")),
" ACHTUNG")))))))))))))))))))))))))))))</f>
        <v>https://www.saflax.de/0-WVK-Retail/Bilder-Pictures/SAFLAX-52358-cyphomandra-betacea-garden-to-go-english.jpg</v>
      </c>
      <c r="AP12" s="330" t="str">
        <f>IF(K12&lt;1,"",
IF($C$1="Bulgarisch - BG",HYPERLINK(CONCATENATE("https://www.saflax.de/0-WVK-Retail/Bilder-Pictures/SAFLAX-",'Basis-Tabelle-Samen'!T30,"-",'Basis-Tabelle-Samen'!J30,"-cultivation-set-bulgarian.jpg")),
IF($C$1="Dänisch - DK",HYPERLINK(CONCATENATE("https://www.saflax.de/0-WVK-Retail/Bilder-Pictures/SAFLAX-",'Basis-Tabelle-Samen'!T30,"-",'Basis-Tabelle-Samen'!J30,"-cultivation-set-danish.jpg")),
IF($C$1="Deutsch - DE",HYPERLINK(CONCATENATE("https://www.saflax.de/0-WVK-Retail/Bilder-Pictures/SAFLAX-",'Basis-Tabelle-Samen'!T30,"-",'Basis-Tabelle-Samen'!J30,"-cultivation-set-german.jpg")),
IF($C$1="Englisch - UK",HYPERLINK(CONCATENATE("https://www.saflax.de/0-WVK-Retail/Bilder-Pictures/SAFLAX-",'Basis-Tabelle-Samen'!T30,"-",'Basis-Tabelle-Samen'!J30,"-cultivation-set-english.jpg")),
IF($C$1="Estnisch - EE",HYPERLINK(CONCATENATE("https://www.saflax.de/0-WVK-Retail/Bilder-Pictures/SAFLAX-",'Basis-Tabelle-Samen'!T30,"-",'Basis-Tabelle-Samen'!J30,"-cultivation-set-estonian.jpg")),
IF($C$1="Finnisch - FI",HYPERLINK(CONCATENATE("https://www.saflax.de/0-WVK-Retail/Bilder-Pictures/SAFLAX-",'Basis-Tabelle-Samen'!T30,"-",'Basis-Tabelle-Samen'!J30,"-cultivation-set-finnish.jpg")),
IF($C$1="Französisch - FR",HYPERLINK(CONCATENATE("https://www.saflax.de/0-WVK-Retail/Bilder-Pictures/SAFLAX-",'Basis-Tabelle-Samen'!T30,"-",'Basis-Tabelle-Samen'!J30,"-cultivation-set-french.jpg")),
IF($C$1="Griechisch - GR",HYPERLINK(CONCATENATE("https://www.saflax.de/0-WVK-Retail/Bilder-Pictures/SAFLAX-",'Basis-Tabelle-Samen'!T30,"-",'Basis-Tabelle-Samen'!J30,"-cultivation-set-greek.jpg")),
IF($C$1="Irisch - IE",HYPERLINK(CONCATENATE("https://www.saflax.de/0-WVK-Retail/Bilder-Pictures/SAFLAX-",'Basis-Tabelle-Samen'!T30,"-",'Basis-Tabelle-Samen'!J30,"-cultivation-set-irish.jpg")),
IF($C$1="Isländisch - IS",HYPERLINK(CONCATENATE("https://www.saflax.de/0-WVK-Retail/Bilder-Pictures/SAFLAX-",'Basis-Tabelle-Samen'!T30,"-",'Basis-Tabelle-Samen'!J30,"-cultivation-set-icelandic.jpg")),
IF($C$1="Italienisch - IT",HYPERLINK(CONCATENATE("https://www.saflax.de/0-WVK-Retail/Bilder-Pictures/SAFLAX-",'Basis-Tabelle-Samen'!T30,"-",'Basis-Tabelle-Samen'!J30,"-cultivation-set-italian.jpg")),
IF($C$1="Japanisch - JP",HYPERLINK(CONCATENATE("https://www.saflax.de/0-WVK-Retail/Bilder-Pictures/SAFLAX-",'Basis-Tabelle-Samen'!T30,"-",'Basis-Tabelle-Samen'!J30,"-cultivation-set-japanese.jpg")),
IF($C$1="Kroatisch - HR",HYPERLINK(CONCATENATE("https://www.saflax.de/0-WVK-Retail/Bilder-Pictures/SAFLAX-",'Basis-Tabelle-Samen'!T30,"-",'Basis-Tabelle-Samen'!J30,"-cultivation-set-croatian.jpg")),
IF($C$1="Lettisch - LV",HYPERLINK(CONCATENATE("https://www.saflax.de/0-WVK-Retail/Bilder-Pictures/SAFLAX-",'Basis-Tabelle-Samen'!T30,"-",'Basis-Tabelle-Samen'!J30,"-cultivation-set-latvian.jpg")),
IF($C$1="Litauisch - LT",HYPERLINK(CONCATENATE("https://www.saflax.de/0-WVK-Retail/Bilder-Pictures/SAFLAX-",'Basis-Tabelle-Samen'!T30,"-",'Basis-Tabelle-Samen'!J30,"-cultivation-set-lithuanian.jpg")),
IF($C$1="Maltesisch - MT",HYPERLINK(CONCATENATE("https://www.saflax.de/0-WVK-Retail/Bilder-Pictures/SAFLAX-",'Basis-Tabelle-Samen'!T30,"-",'Basis-Tabelle-Samen'!J30,"-cultivation-set-maltese.jpg")),
IF($C$1="Niederländisch - NL",HYPERLINK(CONCATENATE("https://www.saflax.de/0-WVK-Retail/Bilder-Pictures/SAFLAX-",'Basis-Tabelle-Samen'!T30,"-",'Basis-Tabelle-Samen'!J30,"-cultivation-set-dutch.jpg")),
IF($C$1="Norwegisch - NO",HYPERLINK(CONCATENATE("https://www.saflax.de/0-WVK-Retail/Bilder-Pictures/SAFLAX-",'Basis-Tabelle-Samen'!T30,"-",'Basis-Tabelle-Samen'!J30,"-cultivation-set-nowegian.jpg")),
IF($C$1="Polnisch - PL",HYPERLINK(CONCATENATE("https://www.saflax.de/0-WVK-Retail/Bilder-Pictures/SAFLAX-",'Basis-Tabelle-Samen'!T30,"-",'Basis-Tabelle-Samen'!J30,"-cultivation-set-polish.jpg")),
IF($C$1="Portugiesisch - PT",HYPERLINK(CONCATENATE("https://www.saflax.de/0-WVK-Retail/Bilder-Pictures/SAFLAX-",'Basis-Tabelle-Samen'!T30,"-",'Basis-Tabelle-Samen'!J30,"-cultivation-set-portuguese.jpg")),
IF($C$1="Rumänisch - RO",HYPERLINK(CONCATENATE("https://www.saflax.de/0-WVK-Retail/Bilder-Pictures/SAFLAX-",'Basis-Tabelle-Samen'!T30,"-",'Basis-Tabelle-Samen'!J30,"-cultivation-set-romanian.jpg")),
IF($C$1="Schwedisch - SE",HYPERLINK(CONCATENATE("https://www.saflax.de/0-WVK-Retail/Bilder-Pictures/SAFLAX-",'Basis-Tabelle-Samen'!T30,"-",'Basis-Tabelle-Samen'!J30,"-cultivation-set-swedish.jpg")),
IF($C$1="Slowakisch - SK",HYPERLINK(CONCATENATE("https://www.saflax.de/0-WVK-Retail/Bilder-Pictures/SAFLAX-",'Basis-Tabelle-Samen'!T30,"-",'Basis-Tabelle-Samen'!J30,"-cultivation-set-slovak.jpg")),
IF($C$1="Slowenisch - SI",HYPERLINK(CONCATENATE("https://www.saflax.de/0-WVK-Retail/Bilder-Pictures/SAFLAX-",'Basis-Tabelle-Samen'!T30,"-",'Basis-Tabelle-Samen'!J30,"-cultivation-set-slovenian.jpg")),
IF($C$1="Spanisch - ES",HYPERLINK(CONCATENATE("https://www.saflax.de/0-WVK-Retail/Bilder-Pictures/SAFLAX-",'Basis-Tabelle-Samen'!T30,"-",'Basis-Tabelle-Samen'!J30,"-cultivation-set-spanish.jpg")),
IF($C$1="Tschechisch - CZ",HYPERLINK(CONCATENATE("https://www.saflax.de/0-WVK-Retail/Bilder-Pictures/SAFLAX-",'Basis-Tabelle-Samen'!T30,"-",'Basis-Tabelle-Samen'!J30,"-cultivation-set-czech.jpg")),
IF($C$1="Türkisch - TR",HYPERLINK(CONCATENATE("https://www.saflax.de/0-WVK-Retail/Bilder-Pictures/SAFLAX-",'Basis-Tabelle-Samen'!T30,"-",'Basis-Tabelle-Samen'!J30,"-cultivation-set-turkish.jpg")),
IF($C$1="Ungarisch - HU",HYPERLINK(CONCATENATE("https://www.saflax.de/0-WVK-Retail/Bilder-Pictures/SAFLAX-",'Basis-Tabelle-Samen'!T30,"-",'Basis-Tabelle-Samen'!J30,"-cultivation-set-hungarian.jpg")),
" ACHTUNG")))))))))))))))))))))))))))))</f>
        <v>https://www.saflax.de/0-WVK-Retail/Bilder-Pictures/SAFLAX-32358-cyphomandra-betacea-cultivation-set-english.jpg</v>
      </c>
      <c r="AQ12" s="330" t="str">
        <f>IF(L12&lt;1,"",
IF($C$1="Bulgarisch - BG",HYPERLINK(CONCATENATE("https://www.saflax.de/0-WVK-Retail/Bilder-Pictures/SAFLAX-",'Basis-Tabelle-Samen'!W30,"-",'Basis-Tabelle-Samen'!J30,"-garden-in-the-bag-bulgarian.jpg")),
IF($C$1="Dänisch - DK",HYPERLINK(CONCATENATE("https://www.saflax.de/0-WVK-Retail/Bilder-Pictures/SAFLAX-",'Basis-Tabelle-Samen'!W30,"-",'Basis-Tabelle-Samen'!J30,"-garden-in-the-bag-danish.jpg")),
IF($C$1="Deutsch - DE",HYPERLINK(CONCATENATE("https://www.saflax.de/0-WVK-Retail/Bilder-Pictures/SAFLAX-",'Basis-Tabelle-Samen'!W30,"-",'Basis-Tabelle-Samen'!J30,"-garden-in-the-bag-german.jpg")),
IF($C$1="Englisch - UK",HYPERLINK(CONCATENATE("https://www.saflax.de/0-WVK-Retail/Bilder-Pictures/SAFLAX-",'Basis-Tabelle-Samen'!W30,"-",'Basis-Tabelle-Samen'!J30,"-garden-in-the-bag-english.jpg")),
IF($C$1="Estnisch - EE",HYPERLINK(CONCATENATE("https://www.saflax.de/0-WVK-Retail/Bilder-Pictures/SAFLAX-",'Basis-Tabelle-Samen'!W30,"-",'Basis-Tabelle-Samen'!J30,"-garden-in-the-bag-estonian.jpg")),
IF($C$1="Finnisch - FI",HYPERLINK(CONCATENATE("https://www.saflax.de/0-WVK-Retail/Bilder-Pictures/SAFLAX-",'Basis-Tabelle-Samen'!W30,"-",'Basis-Tabelle-Samen'!J30,"-garden-in-the-bag-finnish.jpg")),
IF($C$1="Französisch - FR",HYPERLINK(CONCATENATE("https://www.saflax.de/0-WVK-Retail/Bilder-Pictures/SAFLAX-",'Basis-Tabelle-Samen'!W30,"-",'Basis-Tabelle-Samen'!J30,"-garden-in-the-bag-french.jpg")),
IF($C$1="Griechisch - GR",HYPERLINK(CONCATENATE("https://www.saflax.de/0-WVK-Retail/Bilder-Pictures/SAFLAX-",'Basis-Tabelle-Samen'!W30,"-",'Basis-Tabelle-Samen'!J30,"-garden-in-the-bag-greek.jpg")),
IF($C$1="Irisch - IE",HYPERLINK(CONCATENATE("https://www.saflax.de/0-WVK-Retail/Bilder-Pictures/SAFLAX-",'Basis-Tabelle-Samen'!W30,"-",'Basis-Tabelle-Samen'!J30,"-garden-in-the-bag-irish.jpg")),
IF($C$1="Isländisch - IS",HYPERLINK(CONCATENATE("https://www.saflax.de/0-WVK-Retail/Bilder-Pictures/SAFLAX-",'Basis-Tabelle-Samen'!W30,"-",'Basis-Tabelle-Samen'!J30,"-garden-in-the-bag-icelandic.jpg")),
IF($C$1="Italienisch - IT",HYPERLINK(CONCATENATE("https://www.saflax.de/0-WVK-Retail/Bilder-Pictures/SAFLAX-",'Basis-Tabelle-Samen'!W30,"-",'Basis-Tabelle-Samen'!J30,"-garden-in-the-bag-italian.jpg")),
IF($C$1="Japanisch - JP",HYPERLINK(CONCATENATE("https://www.saflax.de/0-WVK-Retail/Bilder-Pictures/SAFLAX-",'Basis-Tabelle-Samen'!W30,"-",'Basis-Tabelle-Samen'!J30,"-garden-in-the-bag-japanese.jpg")),
IF($C$1="Kroatisch - HR",HYPERLINK(CONCATENATE("https://www.saflax.de/0-WVK-Retail/Bilder-Pictures/SAFLAX-",'Basis-Tabelle-Samen'!W30,"-",'Basis-Tabelle-Samen'!J30,"-garden-in-the-bag-croatian.jpg")),
IF($C$1="Lettisch - LV",HYPERLINK(CONCATENATE("https://www.saflax.de/0-WVK-Retail/Bilder-Pictures/SAFLAX-",'Basis-Tabelle-Samen'!W30,"-",'Basis-Tabelle-Samen'!J30,"-garden-in-the-bag-latvian.jpg")),
IF($C$1="Litauisch - LT",HYPERLINK(CONCATENATE("https://www.saflax.de/0-WVK-Retail/Bilder-Pictures/SAFLAX-",'Basis-Tabelle-Samen'!W30,"-",'Basis-Tabelle-Samen'!J30,"-garden-in-the-bag-lithuanian.jpg")),
IF($C$1="Maltesisch - MT",HYPERLINK(CONCATENATE("https://www.saflax.de/0-WVK-Retail/Bilder-Pictures/SAFLAX-",'Basis-Tabelle-Samen'!W30,"-",'Basis-Tabelle-Samen'!J30,"-garden-in-the-bag-maltese.jpg")),
IF($C$1="Niederländisch - NL",HYPERLINK(CONCATENATE("https://www.saflax.de/0-WVK-Retail/Bilder-Pictures/SAFLAX-",'Basis-Tabelle-Samen'!W30,"-",'Basis-Tabelle-Samen'!J30,"-garden-in-the-bag-dutch.jpg")),
IF($C$1="Norwegisch - NO",HYPERLINK(CONCATENATE("https://www.saflax.de/0-WVK-Retail/Bilder-Pictures/SAFLAX-",'Basis-Tabelle-Samen'!W30,"-",'Basis-Tabelle-Samen'!J30,"-garden-in-the-bag-nowegian.jpg")),
IF($C$1="Polnisch - PL",HYPERLINK(CONCATENATE("https://www.saflax.de/0-WVK-Retail/Bilder-Pictures/SAFLAX-",'Basis-Tabelle-Samen'!W30,"-",'Basis-Tabelle-Samen'!J30,"-garden-in-the-bag-polish.jpg")),
IF($C$1="Portugiesisch - PT",HYPERLINK(CONCATENATE("https://www.saflax.de/0-WVK-Retail/Bilder-Pictures/SAFLAX-",'Basis-Tabelle-Samen'!W30,"-",'Basis-Tabelle-Samen'!J30,"-garden-in-the-bag-portuguese.jpg")),
IF($C$1="Rumänisch - RO",HYPERLINK(CONCATENATE("https://www.saflax.de/0-WVK-Retail/Bilder-Pictures/SAFLAX-",'Basis-Tabelle-Samen'!W30,"-",'Basis-Tabelle-Samen'!J30,"-garden-in-the-bag-romanian.jpg")),
IF($C$1="Schwedisch - SE",HYPERLINK(CONCATENATE("https://www.saflax.de/0-WVK-Retail/Bilder-Pictures/SAFLAX-",'Basis-Tabelle-Samen'!W30,"-",'Basis-Tabelle-Samen'!J30,"-garden-in-the-bag-swedish.jpg")),
IF($C$1="Slowakisch - SK",HYPERLINK(CONCATENATE("https://www.saflax.de/0-WVK-Retail/Bilder-Pictures/SAFLAX-",'Basis-Tabelle-Samen'!W30,"-",'Basis-Tabelle-Samen'!J30,"-garden-in-the-bag-slovak.jpg")),
IF($C$1="Slowenisch - SI",HYPERLINK(CONCATENATE("https://www.saflax.de/0-WVK-Retail/Bilder-Pictures/SAFLAX-",'Basis-Tabelle-Samen'!W30,"-",'Basis-Tabelle-Samen'!J30,"-garden-in-the-bag-slovenian.jpg")),
IF($C$1="Spanisch - ES",HYPERLINK(CONCATENATE("https://www.saflax.de/0-WVK-Retail/Bilder-Pictures/SAFLAX-",'Basis-Tabelle-Samen'!W30,"-",'Basis-Tabelle-Samen'!J30,"-garden-in-the-bag-spanish.jpg")),
IF($C$1="Tschechisch - CZ",HYPERLINK(CONCATENATE("https://www.saflax.de/0-WVK-Retail/Bilder-Pictures/SAFLAX-",'Basis-Tabelle-Samen'!W30,"-",'Basis-Tabelle-Samen'!J30,"-garden-in-the-bag-czech.jpg")),
IF($C$1="Türkisch - TR",HYPERLINK(CONCATENATE("https://www.saflax.de/0-WVK-Retail/Bilder-Pictures/SAFLAX-",'Basis-Tabelle-Samen'!W30,"-",'Basis-Tabelle-Samen'!J30,"-garden-in-the-bag-turkish.jpg")),
IF($C$1="Ungarisch - HU",HYPERLINK(CONCATENATE("https://www.saflax.de/0-WVK-Retail/Bilder-Pictures/SAFLAX-",'Basis-Tabelle-Samen'!W30,"-",'Basis-Tabelle-Samen'!J30,"-garden-in-the-bag-hungarian.jpg")),
" ACHTUNG")))))))))))))))))))))))))))))</f>
        <v>https://www.saflax.de/0-WVK-Retail/Bilder-Pictures/SAFLAX-62358-cyphomandra-betacea-garden-in-the-bag-english.jpg</v>
      </c>
    </row>
    <row r="13" spans="1:43" ht="17.100000000000001" customHeight="1" x14ac:dyDescent="0.2">
      <c r="A13" s="318" t="str">
        <f>IF('Basis-Tabelle-Samen'!A52="","",IF($C$1="Deutsch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3" s="319" t="str">
        <f>'Basis-Tabelle-Samen'!I52</f>
        <v>Cercidiphyllum japonicum</v>
      </c>
      <c r="C13" s="316" t="str">
        <f>IF($C$1="Bulgarisch - BG",'Basis-Tabelle-Samen'!Z52,
IF($C$1="Dänisch - DK",'Basis-Tabelle-Samen'!AA52,
IF($C$1="Deutsch - DE",'Basis-Tabelle-Samen'!AB52,
IF($C$1="Englisch - UK",'Basis-Tabelle-Samen'!AC52,
IF($C$1="Estnisch - EE",'Basis-Tabelle-Samen'!AD52,
IF($C$1="Finnisch - FI",'Basis-Tabelle-Samen'!AE52,
IF($C$1="Französisch - FR",'Basis-Tabelle-Samen'!AF52,
IF($C$1="Griechisch - GR",'Basis-Tabelle-Samen'!AG52,
IF($C$1="Irisch - IE",'Basis-Tabelle-Samen'!AH52,
IF($C$1="Isländisch - IS",'Basis-Tabelle-Samen'!AI52,
IF($C$1="Italienisch - IT",'Basis-Tabelle-Samen'!AJ52,
IF($C$1="Japanisch - JP",'Basis-Tabelle-Samen'!AK52,
IF($C$1="Kroatisch - HR",'Basis-Tabelle-Samen'!AL52,
IF($C$1="Lettisch - LV",'Basis-Tabelle-Samen'!AM52,
IF($C$1="Litauisch - LT",'Basis-Tabelle-Samen'!AN52,
IF($C$1="Maltesisch - MT",'Basis-Tabelle-Samen'!AO52,
IF($C$1="Niederländisch - NL",'Basis-Tabelle-Samen'!AP52,
IF($C$1="Norwegisch - NO",'Basis-Tabelle-Samen'!AQ52,
IF($C$1="Polnisch - PL",'Basis-Tabelle-Samen'!AR52,
IF($C$1="Portugiesisch - PT",'Basis-Tabelle-Samen'!AS52,
IF($C$1="Rumänisch - RO",'Basis-Tabelle-Samen'!AT52,
IF($C$1="Schwedisch - SE",'Basis-Tabelle-Samen'!AU52,
IF($C$1="Slowakisch - SK",'Basis-Tabelle-Samen'!AV52,
IF($C$1="Slowenisch - SI",'Basis-Tabelle-Samen'!AW52,
IF($C$1="Spanisch - ES",'Basis-Tabelle-Samen'!AX52,
IF($C$1="Tschechisch - CZ",'Basis-Tabelle-Samen'!AY52,
IF($C$1="Türkisch - TR",'Basis-Tabelle-Samen'!AZ52,
IF($C$1="Ungarisch - HU",'Basis-Tabelle-Samen'!BA52,
" ACHTUNG"))))))))))))))))))))))))))))</f>
        <v>Katsuratree</v>
      </c>
      <c r="D13" s="320">
        <f>'Basis-Tabelle-Samen'!F52</f>
        <v>200</v>
      </c>
      <c r="E13" s="321" t="str">
        <f>'Basis-Tabelle-Samen'!H52</f>
        <v>7 %</v>
      </c>
      <c r="F13" s="322" t="str">
        <f>IF('Basis-Tabelle-Samen'!G52="","",'Basis-Tabelle-Samen'!G52)</f>
        <v>01</v>
      </c>
      <c r="G13" s="320">
        <f>'Basis-Tabelle-Samen'!C52</f>
        <v>12916</v>
      </c>
      <c r="H13" s="323">
        <f>'Basis-Tabelle-Samen'!D52</f>
        <v>4055473129167</v>
      </c>
      <c r="I13" s="324">
        <f>'Basis-Tabelle-Samen'!E52</f>
        <v>1.85</v>
      </c>
      <c r="J13" s="325">
        <f t="shared" si="0"/>
        <v>12</v>
      </c>
      <c r="K13" s="326">
        <f>'Basis-Tabelle-Samen'!K52</f>
        <v>72916</v>
      </c>
      <c r="L13" s="323">
        <f>'Basis-Tabelle-Samen'!L52</f>
        <v>4055473729169</v>
      </c>
      <c r="M13" s="324">
        <f>'Basis-Tabelle-Samen'!M52</f>
        <v>2.4500000000000002</v>
      </c>
      <c r="N13" s="326">
        <f>IF(K13&lt;1,"",'3'!$I$15)</f>
        <v>15</v>
      </c>
      <c r="O13" s="327">
        <f>IF(K13&lt;1,"",'3'!$J$11)</f>
        <v>90</v>
      </c>
      <c r="P13" s="326">
        <f>'Basis-Tabelle-Samen'!N52</f>
        <v>82916</v>
      </c>
      <c r="Q13" s="323">
        <f>'Basis-Tabelle-Samen'!O52</f>
        <v>4055473829166</v>
      </c>
      <c r="R13" s="328">
        <f>'Basis-Tabelle-Samen'!P52</f>
        <v>3.75</v>
      </c>
      <c r="S13" s="326">
        <f>IF(R13&lt;1,"",'3'!$M$15)</f>
        <v>18</v>
      </c>
      <c r="T13" s="327">
        <f>IF(R13&lt;1,"",'3'!$N$11)</f>
        <v>72</v>
      </c>
      <c r="U13" s="326">
        <f>'Basis-Tabelle-Samen'!Q52</f>
        <v>52916</v>
      </c>
      <c r="V13" s="323">
        <f>'Basis-Tabelle-Samen'!R52</f>
        <v>4055473529165</v>
      </c>
      <c r="W13" s="324">
        <f>'Basis-Tabelle-Samen'!S52</f>
        <v>4.95</v>
      </c>
      <c r="X13" s="326">
        <f>IF(U13&lt;1,"",'3'!$Q$15)</f>
        <v>6</v>
      </c>
      <c r="Y13" s="327">
        <f>IF(U13&lt;1,"",'3'!$R$11)</f>
        <v>24</v>
      </c>
      <c r="Z13" s="326">
        <f>'Basis-Tabelle-Samen'!T52</f>
        <v>32916</v>
      </c>
      <c r="AA13" s="323">
        <f>'Basis-Tabelle-Samen'!U52</f>
        <v>4055473329161</v>
      </c>
      <c r="AB13" s="324">
        <f>'Basis-Tabelle-Samen'!V52</f>
        <v>6.75</v>
      </c>
      <c r="AC13" s="326">
        <f>IF(Z13&lt;1,"",'3'!$U$15)</f>
        <v>6</v>
      </c>
      <c r="AD13" s="327">
        <f>IF(Z13&lt;1,"",'3'!$V$11)</f>
        <v>24</v>
      </c>
      <c r="AE13" s="326">
        <f>'Basis-Tabelle-Samen'!W52</f>
        <v>62916</v>
      </c>
      <c r="AF13" s="323">
        <f>'Basis-Tabelle-Samen'!X52</f>
        <v>4055473629162</v>
      </c>
      <c r="AG13" s="324">
        <f>'Basis-Tabelle-Samen'!Y52</f>
        <v>2.95</v>
      </c>
      <c r="AH13" s="326">
        <f>IF(AE13&lt;1,"",'3'!$Y$15)</f>
        <v>8</v>
      </c>
      <c r="AI13" s="327">
        <f>IF(AE13&lt;1,"",'3'!$Z$11)</f>
        <v>64</v>
      </c>
      <c r="AJ13" s="329"/>
      <c r="AK13" s="316" t="str">
        <f>IF(G13&lt;1,"",
IF($C$1="Bulgarisch - BG",HYPERLINK(CONCATENATE("https://www.saflax.de/0-WVK-Retail/Bilder-Pictures/SAFLAX-",'Basis-Tabelle-Samen'!C52,"-",'Basis-Tabelle-Samen'!J52,"-seed-package-front-cr-bulgarian.jpg")),
IF($C$1="Dänisch - DK",HYPERLINK(CONCATENATE("https://www.saflax.de/0-WVK-Retail/Bilder-Pictures/SAFLAX-",'Basis-Tabelle-Samen'!C52,"-",'Basis-Tabelle-Samen'!J52,"-seed-package-front-cr-danish.jpg")),
IF($C$1="Deutsch - DE",HYPERLINK(CONCATENATE("https://www.saflax.de/0-WVK-Retail/Bilder-Pictures/SAFLAX-",'Basis-Tabelle-Samen'!C52,"-",'Basis-Tabelle-Samen'!J52,"-seed-package-front-cr-german.jpg")),
IF($C$1="Englisch - UK",HYPERLINK(CONCATENATE("https://www.saflax.de/0-WVK-Retail/Bilder-Pictures/SAFLAX-",'Basis-Tabelle-Samen'!C52,"-",'Basis-Tabelle-Samen'!J52,"-seed-package-front-cr-english.jpg")),
IF($C$1="Estnisch - EE",HYPERLINK(CONCATENATE("https://www.saflax.de/0-WVK-Retail/Bilder-Pictures/SAFLAX-",'Basis-Tabelle-Samen'!C52,"-",'Basis-Tabelle-Samen'!J52,"-seed-package-front-cr-estonian.jpg")),
IF($C$1="Finnisch - FI",HYPERLINK(CONCATENATE("https://www.saflax.de/0-WVK-Retail/Bilder-Pictures/SAFLAX-",'Basis-Tabelle-Samen'!C52,"-",'Basis-Tabelle-Samen'!J52,"-seed-package-front-cr-finnish.jpg")),
IF($C$1="Französisch - FR",HYPERLINK(CONCATENATE("https://www.saflax.de/0-WVK-Retail/Bilder-Pictures/SAFLAX-",'Basis-Tabelle-Samen'!C52,"-",'Basis-Tabelle-Samen'!J52,"-seed-package-front-cr-french.jpg")),
IF($C$1="Griechisch - GR",HYPERLINK(CONCATENATE("https://www.saflax.de/0-WVK-Retail/Bilder-Pictures/SAFLAX-",'Basis-Tabelle-Samen'!C52,"-",'Basis-Tabelle-Samen'!J52,"-seed-package-front-cr-greek.jpg")),
IF($C$1="Irisch - IE",HYPERLINK(CONCATENATE("https://www.saflax.de/0-WVK-Retail/Bilder-Pictures/SAFLAX-",'Basis-Tabelle-Samen'!C52,"-",'Basis-Tabelle-Samen'!J52,"-seed-package-front-cr-irish.jpg")),
IF($C$1="Isländisch - IS",HYPERLINK(CONCATENATE("https://www.saflax.de/0-WVK-Retail/Bilder-Pictures/SAFLAX-",'Basis-Tabelle-Samen'!C52,"-",'Basis-Tabelle-Samen'!J52,"-seed-package-front-cr-icelandic.jpg")),
IF($C$1="Italienisch - IT",HYPERLINK(CONCATENATE("https://www.saflax.de/0-WVK-Retail/Bilder-Pictures/SAFLAX-",'Basis-Tabelle-Samen'!C52,"-",'Basis-Tabelle-Samen'!J52,"-seed-package-front-cr-italian.jpg")),
IF($C$1="Japanisch - JP",HYPERLINK(CONCATENATE("https://www.saflax.de/0-WVK-Retail/Bilder-Pictures/SAFLAX-",'Basis-Tabelle-Samen'!C52,"-",'Basis-Tabelle-Samen'!J52,"-seed-package-front-cr-japanese.jpg")),
IF($C$1="Kroatisch - HR",HYPERLINK(CONCATENATE("https://www.saflax.de/0-WVK-Retail/Bilder-Pictures/SAFLAX-",'Basis-Tabelle-Samen'!C52,"-",'Basis-Tabelle-Samen'!J52,"-seed-package-front-cr-croatian.jpg")),
IF($C$1="Lettisch - LV",HYPERLINK(CONCATENATE("https://www.saflax.de/0-WVK-Retail/Bilder-Pictures/SAFLAX-",'Basis-Tabelle-Samen'!C52,"-",'Basis-Tabelle-Samen'!J52,"-seed-package-front-cr-latvian.jpg")),
IF($C$1="Litauisch - LT",HYPERLINK(CONCATENATE("https://www.saflax.de/0-WVK-Retail/Bilder-Pictures/SAFLAX-",'Basis-Tabelle-Samen'!C52,"-",'Basis-Tabelle-Samen'!J52,"-seed-package-front-cr-lithuanian.jpg")),
IF($C$1="Maltesisch - MT",HYPERLINK(CONCATENATE("https://www.saflax.de/0-WVK-Retail/Bilder-Pictures/SAFLAX-",'Basis-Tabelle-Samen'!C52,"-",'Basis-Tabelle-Samen'!J52,"-seed-package-front-cr-maltese.jpg")),
IF($C$1="Niederländisch - NL",HYPERLINK(CONCATENATE("https://www.saflax.de/0-WVK-Retail/Bilder-Pictures/SAFLAX-",'Basis-Tabelle-Samen'!C52,"-",'Basis-Tabelle-Samen'!J52,"-seed-package-front-cr-dutch.jpg")),
IF($C$1="Norwegisch - NO",HYPERLINK(CONCATENATE("https://www.saflax.de/0-WVK-Retail/Bilder-Pictures/SAFLAX-",'Basis-Tabelle-Samen'!C52,"-",'Basis-Tabelle-Samen'!J52,"-seed-package-front-cr-nowegian.jpg")),
IF($C$1="Polnisch - PL",HYPERLINK(CONCATENATE("https://www.saflax.de/0-WVK-Retail/Bilder-Pictures/SAFLAX-",'Basis-Tabelle-Samen'!C52,"-",'Basis-Tabelle-Samen'!J52,"-seed-package-front-cr-polish.jpg")),
IF($C$1="Portugiesisch - PT",HYPERLINK(CONCATENATE("https://www.saflax.de/0-WVK-Retail/Bilder-Pictures/SAFLAX-",'Basis-Tabelle-Samen'!C52,"-",'Basis-Tabelle-Samen'!J52,"-seed-package-front-cr-portuguese.jpg")),
IF($C$1="Rumänisch - RO",HYPERLINK(CONCATENATE("https://www.saflax.de/0-WVK-Retail/Bilder-Pictures/SAFLAX-",'Basis-Tabelle-Samen'!C52,"-",'Basis-Tabelle-Samen'!J52,"-seed-package-front-cr-romanian.jpg")),
IF($C$1="Schwedisch - SE",HYPERLINK(CONCATENATE("https://www.saflax.de/0-WVK-Retail/Bilder-Pictures/SAFLAX-",'Basis-Tabelle-Samen'!C52,"-",'Basis-Tabelle-Samen'!J52,"-seed-package-front-cr-swedish.jpg")),
IF($C$1="Slowakisch - SK",HYPERLINK(CONCATENATE("https://www.saflax.de/0-WVK-Retail/Bilder-Pictures/SAFLAX-",'Basis-Tabelle-Samen'!C52,"-",'Basis-Tabelle-Samen'!J52,"-seed-package-front-cr-slovak.jpg")),
IF($C$1="Slowenisch - SI",HYPERLINK(CONCATENATE("https://www.saflax.de/0-WVK-Retail/Bilder-Pictures/SAFLAX-",'Basis-Tabelle-Samen'!C52,"-",'Basis-Tabelle-Samen'!J52,"-seed-package-front-cr-slovenian.jpg")),
IF($C$1="Spanisch - ES",HYPERLINK(CONCATENATE("https://www.saflax.de/0-WVK-Retail/Bilder-Pictures/SAFLAX-",'Basis-Tabelle-Samen'!C52,"-",'Basis-Tabelle-Samen'!J52,"-seed-package-front-cr-spanish.jpg")),
IF($C$1="Tschechisch - CZ",HYPERLINK(CONCATENATE("https://www.saflax.de/0-WVK-Retail/Bilder-Pictures/SAFLAX-",'Basis-Tabelle-Samen'!C52,"-",'Basis-Tabelle-Samen'!J52,"-seed-package-front-cr-czech.jpg")),
IF($C$1="Türkisch - TR",HYPERLINK(CONCATENATE("https://www.saflax.de/0-WVK-Retail/Bilder-Pictures/SAFLAX-",'Basis-Tabelle-Samen'!C52,"-",'Basis-Tabelle-Samen'!J52,"-seed-package-front-cr-turkish.jpg")),
IF($C$1="Ungarisch - HU",HYPERLINK(CONCATENATE("https://www.saflax.de/0-WVK-Retail/Bilder-Pictures/SAFLAX-",'Basis-Tabelle-Samen'!C52,"-",'Basis-Tabelle-Samen'!J52,"-seed-package-front-cr-hungarian.jpg")),
" ACHTUNG")))))))))))))))))))))))))))))</f>
        <v>https://www.saflax.de/0-WVK-Retail/Bilder-Pictures/SAFLAX-12916-cercidiphyllum-japonicum-seed-package-front-cr-english.jpg</v>
      </c>
      <c r="AL13" s="330" t="str">
        <f>IF(G13&lt;1,"",
IF($C$1="Bulgarisch - BG",HYPERLINK(CONCATENATE("https://www.saflax.de/0-WVK-Retail/Bilder-Pictures/SAFLAX-",'Basis-Tabelle-Samen'!C52,"-",'Basis-Tabelle-Samen'!J52,"-seed-package-back-cr-bulgarian.jpg")),
IF($C$1="Dänisch - DK",HYPERLINK(CONCATENATE("https://www.saflax.de/0-WVK-Retail/Bilder-Pictures/SAFLAX-",'Basis-Tabelle-Samen'!C52,"-",'Basis-Tabelle-Samen'!J52,"-seed-package-back-cr-danish.jpg")),
IF($C$1="Deutsch - DE",HYPERLINK(CONCATENATE("https://www.saflax.de/0-WVK-Retail/Bilder-Pictures/SAFLAX-",'Basis-Tabelle-Samen'!C52,"-",'Basis-Tabelle-Samen'!J52,"-seed-package-back-cr-german.jpg")),
IF($C$1="Englisch - UK",HYPERLINK(CONCATENATE("https://www.saflax.de/0-WVK-Retail/Bilder-Pictures/SAFLAX-",'Basis-Tabelle-Samen'!C52,"-",'Basis-Tabelle-Samen'!J52,"-seed-package-back-cr-english.jpg")),
IF($C$1="Estnisch - EE",HYPERLINK(CONCATENATE("https://www.saflax.de/0-WVK-Retail/Bilder-Pictures/SAFLAX-",'Basis-Tabelle-Samen'!C52,"-",'Basis-Tabelle-Samen'!J52,"-seed-package-back-cr-estonian.jpg")),
IF($C$1="Finnisch - FI",HYPERLINK(CONCATENATE("https://www.saflax.de/0-WVK-Retail/Bilder-Pictures/SAFLAX-",'Basis-Tabelle-Samen'!C52,"-",'Basis-Tabelle-Samen'!J52,"-seed-package-back-cr-finnish.jpg")),
IF($C$1="Französisch - FR",HYPERLINK(CONCATENATE("https://www.saflax.de/0-WVK-Retail/Bilder-Pictures/SAFLAX-",'Basis-Tabelle-Samen'!C52,"-",'Basis-Tabelle-Samen'!J52,"-seed-package-back-cr-french.jpg")),
IF($C$1="Griechisch - GR",HYPERLINK(CONCATENATE("https://www.saflax.de/0-WVK-Retail/Bilder-Pictures/SAFLAX-",'Basis-Tabelle-Samen'!C52,"-",'Basis-Tabelle-Samen'!J52,"-seed-package-back-cr-greek.jpg")),
IF($C$1="Irisch - IE",HYPERLINK(CONCATENATE("https://www.saflax.de/0-WVK-Retail/Bilder-Pictures/SAFLAX-",'Basis-Tabelle-Samen'!C52,"-",'Basis-Tabelle-Samen'!J52,"-seed-package-back-cr-irish.jpg")),
IF($C$1="Isländisch - IS",HYPERLINK(CONCATENATE("https://www.saflax.de/0-WVK-Retail/Bilder-Pictures/SAFLAX-",'Basis-Tabelle-Samen'!C52,"-",'Basis-Tabelle-Samen'!J52,"-seed-package-back-cr-icelandic.jpg")),
IF($C$1="Italienisch - IT",HYPERLINK(CONCATENATE("https://www.saflax.de/0-WVK-Retail/Bilder-Pictures/SAFLAX-",'Basis-Tabelle-Samen'!C52,"-",'Basis-Tabelle-Samen'!J52,"-seed-package-back-cr-italian.jpg")),
IF($C$1="Japanisch - JP",HYPERLINK(CONCATENATE("https://www.saflax.de/0-WVK-Retail/Bilder-Pictures/SAFLAX-",'Basis-Tabelle-Samen'!C52,"-",'Basis-Tabelle-Samen'!J52,"-seed-package-back-cr-japanese.jpg")),
IF($C$1="Kroatisch - HR",HYPERLINK(CONCATENATE("https://www.saflax.de/0-WVK-Retail/Bilder-Pictures/SAFLAX-",'Basis-Tabelle-Samen'!C52,"-",'Basis-Tabelle-Samen'!J52,"-seed-package-back-cr-croatian.jpg")),
IF($C$1="Lettisch - LV",HYPERLINK(CONCATENATE("https://www.saflax.de/0-WVK-Retail/Bilder-Pictures/SAFLAX-",'Basis-Tabelle-Samen'!C52,"-",'Basis-Tabelle-Samen'!J52,"-seed-package-back-cr-latvian.jpg")),
IF($C$1="Litauisch - LT",HYPERLINK(CONCATENATE("https://www.saflax.de/0-WVK-Retail/Bilder-Pictures/SAFLAX-",'Basis-Tabelle-Samen'!C52,"-",'Basis-Tabelle-Samen'!J52,"-seed-package-back-cr-lithuanian.jpg")),
IF($C$1="Maltesisch - MT",HYPERLINK(CONCATENATE("https://www.saflax.de/0-WVK-Retail/Bilder-Pictures/SAFLAX-",'Basis-Tabelle-Samen'!C52,"-",'Basis-Tabelle-Samen'!J52,"-seed-package-back-cr-maltese.jpg")),
IF($C$1="Niederländisch - NL",HYPERLINK(CONCATENATE("https://www.saflax.de/0-WVK-Retail/Bilder-Pictures/SAFLAX-",'Basis-Tabelle-Samen'!C52,"-",'Basis-Tabelle-Samen'!J52,"-seed-package-back-cr-dutch.jpg")),
IF($C$1="Norwegisch - NO",HYPERLINK(CONCATENATE("https://www.saflax.de/0-WVK-Retail/Bilder-Pictures/SAFLAX-",'Basis-Tabelle-Samen'!C52,"-",'Basis-Tabelle-Samen'!J52,"-seed-package-back-cr-nowegian.jpg")),
IF($C$1="Polnisch - PL",HYPERLINK(CONCATENATE("https://www.saflax.de/0-WVK-Retail/Bilder-Pictures/SAFLAX-",'Basis-Tabelle-Samen'!C52,"-",'Basis-Tabelle-Samen'!J52,"-seed-package-back-cr-polish.jpg")),
IF($C$1="Portugiesisch - PT",HYPERLINK(CONCATENATE("https://www.saflax.de/0-WVK-Retail/Bilder-Pictures/SAFLAX-",'Basis-Tabelle-Samen'!C52,"-",'Basis-Tabelle-Samen'!J52,"-seed-package-back-cr-portuguese.jpg")),
IF($C$1="Rumänisch - RO",HYPERLINK(CONCATENATE("https://www.saflax.de/0-WVK-Retail/Bilder-Pictures/SAFLAX-",'Basis-Tabelle-Samen'!C52,"-",'Basis-Tabelle-Samen'!J52,"-seed-package-back-cr-romanian.jpg")),
IF($C$1="Schwedisch - SE",HYPERLINK(CONCATENATE("https://www.saflax.de/0-WVK-Retail/Bilder-Pictures/SAFLAX-",'Basis-Tabelle-Samen'!C52,"-",'Basis-Tabelle-Samen'!J52,"-seed-package-back-cr-swedish.jpg")),
IF($C$1="Slowakisch - SK",HYPERLINK(CONCATENATE("https://www.saflax.de/0-WVK-Retail/Bilder-Pictures/SAFLAX-",'Basis-Tabelle-Samen'!C52,"-",'Basis-Tabelle-Samen'!J52,"-seed-package-back-cr-slovak.jpg")),
IF($C$1="Slowenisch - SI",HYPERLINK(CONCATENATE("https://www.saflax.de/0-WVK-Retail/Bilder-Pictures/SAFLAX-",'Basis-Tabelle-Samen'!C52,"-",'Basis-Tabelle-Samen'!J52,"-seed-package-back-cr-slovenian.jpg")),
IF($C$1="Spanisch - ES",HYPERLINK(CONCATENATE("https://www.saflax.de/0-WVK-Retail/Bilder-Pictures/SAFLAX-",'Basis-Tabelle-Samen'!C52,"-",'Basis-Tabelle-Samen'!J52,"-seed-package-back-cr-spanish.jpg")),
IF($C$1="Tschechisch - CZ",HYPERLINK(CONCATENATE("https://www.saflax.de/0-WVK-Retail/Bilder-Pictures/SAFLAX-",'Basis-Tabelle-Samen'!C52,"-",'Basis-Tabelle-Samen'!J52,"-seed-package-back-cr-czech.jpg")),
IF($C$1="Türkisch - TR",HYPERLINK(CONCATENATE("https://www.saflax.de/0-WVK-Retail/Bilder-Pictures/SAFLAX-",'Basis-Tabelle-Samen'!C52,"-",'Basis-Tabelle-Samen'!J52,"-seed-package-back-cr-turkish.jpg")),
IF($C$1="Ungarisch - HU",HYPERLINK(CONCATENATE("https://www.saflax.de/0-WVK-Retail/Bilder-Pictures/SAFLAX-",'Basis-Tabelle-Samen'!C52,"-",'Basis-Tabelle-Samen'!J52,"-seed-package-back-cr-hungarian.jpg")),
" ACHTUNG")))))))))))))))))))))))))))))</f>
        <v>https://www.saflax.de/0-WVK-Retail/Bilder-Pictures/SAFLAX-12916-cercidiphyllum-japonicum-seed-package-back-cr-english.jpg</v>
      </c>
      <c r="AM13" s="330" t="str">
        <f>IF(H13&lt;1,"",
IF($C$1="Bulgarisch - BG",HYPERLINK(CONCATENATE("https://www.saflax.de/0-WVK-Retail/Bilder-Pictures/SAFLAX-",'Basis-Tabelle-Samen'!K52,"-",'Basis-Tabelle-Samen'!J52,"-garden-to-go-mini-bulgarian.jpg")),
IF($C$1="Dänisch - DK",HYPERLINK(CONCATENATE("https://www.saflax.de/0-WVK-Retail/Bilder-Pictures/SAFLAX-",'Basis-Tabelle-Samen'!K52,"-",'Basis-Tabelle-Samen'!J52,"-garden-to-go-mini-danish.jpg")),
IF($C$1="Deutsch - DE",HYPERLINK(CONCATENATE("https://www.saflax.de/0-WVK-Retail/Bilder-Pictures/SAFLAX-",'Basis-Tabelle-Samen'!K52,"-",'Basis-Tabelle-Samen'!J52,"-garden-to-go-mini-german.jpg")),
IF($C$1="Englisch - UK",HYPERLINK(CONCATENATE("https://www.saflax.de/0-WVK-Retail/Bilder-Pictures/SAFLAX-",'Basis-Tabelle-Samen'!K52,"-",'Basis-Tabelle-Samen'!J52,"-garden-to-go-mini-english.jpg")),
IF($C$1="Estnisch - EE",HYPERLINK(CONCATENATE("https://www.saflax.de/0-WVK-Retail/Bilder-Pictures/SAFLAX-",'Basis-Tabelle-Samen'!K52,"-",'Basis-Tabelle-Samen'!J52,"-garden-to-go-mini-estonian.jpg")),
IF($C$1="Finnisch - FI",HYPERLINK(CONCATENATE("https://www.saflax.de/0-WVK-Retail/Bilder-Pictures/SAFLAX-",'Basis-Tabelle-Samen'!K52,"-",'Basis-Tabelle-Samen'!J52,"-garden-to-go-mini-finnish.jpg")),
IF($C$1="Französisch - FR",HYPERLINK(CONCATENATE("https://www.saflax.de/0-WVK-Retail/Bilder-Pictures/SAFLAX-",'Basis-Tabelle-Samen'!K52,"-",'Basis-Tabelle-Samen'!J52,"-garden-to-go-mini-french.jpg")),
IF($C$1="Griechisch - GR",HYPERLINK(CONCATENATE("https://www.saflax.de/0-WVK-Retail/Bilder-Pictures/SAFLAX-",'Basis-Tabelle-Samen'!K52,"-",'Basis-Tabelle-Samen'!J52,"-garden-to-go-mini-greek.jpg")),
IF($C$1="Irisch - IE",HYPERLINK(CONCATENATE("https://www.saflax.de/0-WVK-Retail/Bilder-Pictures/SAFLAX-",'Basis-Tabelle-Samen'!K52,"-",'Basis-Tabelle-Samen'!J52,"-garden-to-go-mini-irish.jpg")),
IF($C$1="Isländisch - IS",HYPERLINK(CONCATENATE("https://www.saflax.de/0-WVK-Retail/Bilder-Pictures/SAFLAX-",'Basis-Tabelle-Samen'!K52,"-",'Basis-Tabelle-Samen'!J52,"-garden-to-go-mini-icelandic.jpg")),
IF($C$1="Italienisch - IT",HYPERLINK(CONCATENATE("https://www.saflax.de/0-WVK-Retail/Bilder-Pictures/SAFLAX-",'Basis-Tabelle-Samen'!K52,"-",'Basis-Tabelle-Samen'!J52,"-garden-to-go-mini-italian.jpg")),
IF($C$1="Japanisch - JP",HYPERLINK(CONCATENATE("https://www.saflax.de/0-WVK-Retail/Bilder-Pictures/SAFLAX-",'Basis-Tabelle-Samen'!K52,"-",'Basis-Tabelle-Samen'!J52,"-garden-to-go-mini-japanese.jpg")),
IF($C$1="Kroatisch - HR",HYPERLINK(CONCATENATE("https://www.saflax.de/0-WVK-Retail/Bilder-Pictures/SAFLAX-",'Basis-Tabelle-Samen'!K52,"-",'Basis-Tabelle-Samen'!J52,"-garden-to-go-mini-croatian.jpg")),
IF($C$1="Lettisch - LV",HYPERLINK(CONCATENATE("https://www.saflax.de/0-WVK-Retail/Bilder-Pictures/SAFLAX-",'Basis-Tabelle-Samen'!K52,"-",'Basis-Tabelle-Samen'!J52,"-garden-to-go-mini-latvian.jpg")),
IF($C$1="Litauisch - LT",HYPERLINK(CONCATENATE("https://www.saflax.de/0-WVK-Retail/Bilder-Pictures/SAFLAX-",'Basis-Tabelle-Samen'!K52,"-",'Basis-Tabelle-Samen'!J52,"-garden-to-go-mini-lithuanian.jpg")),
IF($C$1="Maltesisch - MT",HYPERLINK(CONCATENATE("https://www.saflax.de/0-WVK-Retail/Bilder-Pictures/SAFLAX-",'Basis-Tabelle-Samen'!K52,"-",'Basis-Tabelle-Samen'!J52,"-garden-to-go-mini-maltese.jpg")),
IF($C$1="Niederländisch - NL",HYPERLINK(CONCATENATE("https://www.saflax.de/0-WVK-Retail/Bilder-Pictures/SAFLAX-",'Basis-Tabelle-Samen'!K52,"-",'Basis-Tabelle-Samen'!J52,"-garden-to-go-mini-dutch.jpg")),
IF($C$1="Norwegisch - NO",HYPERLINK(CONCATENATE("https://www.saflax.de/0-WVK-Retail/Bilder-Pictures/SAFLAX-",'Basis-Tabelle-Samen'!K52,"-",'Basis-Tabelle-Samen'!J52,"-garden-to-go-mini-nowegian.jpg")),
IF($C$1="Polnisch - PL",HYPERLINK(CONCATENATE("https://www.saflax.de/0-WVK-Retail/Bilder-Pictures/SAFLAX-",'Basis-Tabelle-Samen'!K52,"-",'Basis-Tabelle-Samen'!J52,"-garden-to-go-mini-polish.jpg")),
IF($C$1="Portugiesisch - PT",HYPERLINK(CONCATENATE("https://www.saflax.de/0-WVK-Retail/Bilder-Pictures/SAFLAX-",'Basis-Tabelle-Samen'!K52,"-",'Basis-Tabelle-Samen'!J52,"-garden-to-go-mini-portuguese.jpg")),
IF($C$1="Rumänisch - RO",HYPERLINK(CONCATENATE("https://www.saflax.de/0-WVK-Retail/Bilder-Pictures/SAFLAX-",'Basis-Tabelle-Samen'!K52,"-",'Basis-Tabelle-Samen'!J52,"-garden-to-go-mini-romanian.jpg")),
IF($C$1="Schwedisch - SE",HYPERLINK(CONCATENATE("https://www.saflax.de/0-WVK-Retail/Bilder-Pictures/SAFLAX-",'Basis-Tabelle-Samen'!K52,"-",'Basis-Tabelle-Samen'!J52,"-garden-to-go-mini-swedish.jpg")),
IF($C$1="Slowakisch - SK",HYPERLINK(CONCATENATE("https://www.saflax.de/0-WVK-Retail/Bilder-Pictures/SAFLAX-",'Basis-Tabelle-Samen'!K52,"-",'Basis-Tabelle-Samen'!J52,"-garden-to-go-mini-slovak.jpg")),
IF($C$1="Slowenisch - SI",HYPERLINK(CONCATENATE("https://www.saflax.de/0-WVK-Retail/Bilder-Pictures/SAFLAX-",'Basis-Tabelle-Samen'!K52,"-",'Basis-Tabelle-Samen'!J52,"-garden-to-go-mini-slovenian.jpg")),
IF($C$1="Spanisch - ES",HYPERLINK(CONCATENATE("https://www.saflax.de/0-WVK-Retail/Bilder-Pictures/SAFLAX-",'Basis-Tabelle-Samen'!K52,"-",'Basis-Tabelle-Samen'!J52,"-garden-to-go-mini-spanish.jpg")),
IF($C$1="Tschechisch - CZ",HYPERLINK(CONCATENATE("https://www.saflax.de/0-WVK-Retail/Bilder-Pictures/SAFLAX-",'Basis-Tabelle-Samen'!K52,"-",'Basis-Tabelle-Samen'!J52,"-garden-to-go-mini-czech.jpg")),
IF($C$1="Türkisch - TR",HYPERLINK(CONCATENATE("https://www.saflax.de/0-WVK-Retail/Bilder-Pictures/SAFLAX-",'Basis-Tabelle-Samen'!K52,"-",'Basis-Tabelle-Samen'!J52,"-garden-to-go-mini-turkish.jpg")),
IF($C$1="Ungarisch - HU",HYPERLINK(CONCATENATE("https://www.saflax.de/0-WVK-Retail/Bilder-Pictures/SAFLAX-",'Basis-Tabelle-Samen'!K52,"-",'Basis-Tabelle-Samen'!J52,"-garden-to-go-mini-hungarian.jpg")),
" ACHTUNG")))))))))))))))))))))))))))))</f>
        <v>https://www.saflax.de/0-WVK-Retail/Bilder-Pictures/SAFLAX-72916-cercidiphyllum-japonicum-garden-to-go-mini-english.jpg</v>
      </c>
      <c r="AN13" s="330" t="str">
        <f>IF(I13&lt;1,"",
IF($C$1="Bulgarisch - BG",HYPERLINK(CONCATENATE("https://www.saflax.de/0-WVK-Retail/Bilder-Pictures/SAFLAX-",'Basis-Tabelle-Samen'!N52,"-",'Basis-Tabelle-Samen'!J52,"-garden-to-go-lite-bulgarian.jpg")),
IF($C$1="Dänisch - DK",HYPERLINK(CONCATENATE("https://www.saflax.de/0-WVK-Retail/Bilder-Pictures/SAFLAX-",'Basis-Tabelle-Samen'!N52,"-",'Basis-Tabelle-Samen'!J52,"-garden-to-go-lite-danish.jpg")),
IF($C$1="Deutsch - DE",HYPERLINK(CONCATENATE("https://www.saflax.de/0-WVK-Retail/Bilder-Pictures/SAFLAX-",'Basis-Tabelle-Samen'!N52,"-",'Basis-Tabelle-Samen'!J52,"-garden-to-go-lite-german.jpg")),
IF($C$1="Englisch - UK",HYPERLINK(CONCATENATE("https://www.saflax.de/0-WVK-Retail/Bilder-Pictures/SAFLAX-",'Basis-Tabelle-Samen'!N52,"-",'Basis-Tabelle-Samen'!J52,"-garden-to-go-lite-english.jpg")),
IF($C$1="Estnisch - EE",HYPERLINK(CONCATENATE("https://www.saflax.de/0-WVK-Retail/Bilder-Pictures/SAFLAX-",'Basis-Tabelle-Samen'!N52,"-",'Basis-Tabelle-Samen'!J52,"-garden-to-go-lite-estonian.jpg")),
IF($C$1="Finnisch - FI",HYPERLINK(CONCATENATE("https://www.saflax.de/0-WVK-Retail/Bilder-Pictures/SAFLAX-",'Basis-Tabelle-Samen'!N52,"-",'Basis-Tabelle-Samen'!J52,"-garden-to-go-lite-finnish.jpg")),
IF($C$1="Französisch - FR",HYPERLINK(CONCATENATE("https://www.saflax.de/0-WVK-Retail/Bilder-Pictures/SAFLAX-",'Basis-Tabelle-Samen'!N52,"-",'Basis-Tabelle-Samen'!J52,"-garden-to-go-lite-french.jpg")),
IF($C$1="Griechisch - GR",HYPERLINK(CONCATENATE("https://www.saflax.de/0-WVK-Retail/Bilder-Pictures/SAFLAX-",'Basis-Tabelle-Samen'!N52,"-",'Basis-Tabelle-Samen'!J52,"-garden-to-go-lite-greek.jpg")),
IF($C$1="Irisch - IE",HYPERLINK(CONCATENATE("https://www.saflax.de/0-WVK-Retail/Bilder-Pictures/SAFLAX-",'Basis-Tabelle-Samen'!N52,"-",'Basis-Tabelle-Samen'!J52,"-garden-to-go-lite-irish.jpg")),
IF($C$1="Isländisch - IS",HYPERLINK(CONCATENATE("https://www.saflax.de/0-WVK-Retail/Bilder-Pictures/SAFLAX-",'Basis-Tabelle-Samen'!N52,"-",'Basis-Tabelle-Samen'!J52,"-garden-to-go-lite-icelandic.jpg")),
IF($C$1="Italienisch - IT",HYPERLINK(CONCATENATE("https://www.saflax.de/0-WVK-Retail/Bilder-Pictures/SAFLAX-",'Basis-Tabelle-Samen'!N52,"-",'Basis-Tabelle-Samen'!J52,"-garden-to-go-lite-italian.jpg")),
IF($C$1="Japanisch - JP",HYPERLINK(CONCATENATE("https://www.saflax.de/0-WVK-Retail/Bilder-Pictures/SAFLAX-",'Basis-Tabelle-Samen'!N52,"-",'Basis-Tabelle-Samen'!J52,"-garden-to-go-lite-japanese.jpg")),
IF($C$1="Kroatisch - HR",HYPERLINK(CONCATENATE("https://www.saflax.de/0-WVK-Retail/Bilder-Pictures/SAFLAX-",'Basis-Tabelle-Samen'!N52,"-",'Basis-Tabelle-Samen'!J52,"-garden-to-go-lite-croatian.jpg")),
IF($C$1="Lettisch - LV",HYPERLINK(CONCATENATE("https://www.saflax.de/0-WVK-Retail/Bilder-Pictures/SAFLAX-",'Basis-Tabelle-Samen'!N52,"-",'Basis-Tabelle-Samen'!J52,"-garden-to-go-lite-latvian.jpg")),
IF($C$1="Litauisch - LT",HYPERLINK(CONCATENATE("https://www.saflax.de/0-WVK-Retail/Bilder-Pictures/SAFLAX-",'Basis-Tabelle-Samen'!N52,"-",'Basis-Tabelle-Samen'!J52,"-garden-to-go-lite-lithuanian.jpg")),
IF($C$1="Maltesisch - MT",HYPERLINK(CONCATENATE("https://www.saflax.de/0-WVK-Retail/Bilder-Pictures/SAFLAX-",'Basis-Tabelle-Samen'!N52,"-",'Basis-Tabelle-Samen'!J52,"-garden-to-go-lite-maltese.jpg")),
IF($C$1="Niederländisch - NL",HYPERLINK(CONCATENATE("https://www.saflax.de/0-WVK-Retail/Bilder-Pictures/SAFLAX-",'Basis-Tabelle-Samen'!N52,"-",'Basis-Tabelle-Samen'!J52,"-garden-to-go-lite-dutch.jpg")),
IF($C$1="Norwegisch - NO",HYPERLINK(CONCATENATE("https://www.saflax.de/0-WVK-Retail/Bilder-Pictures/SAFLAX-",'Basis-Tabelle-Samen'!N52,"-",'Basis-Tabelle-Samen'!J52,"-garden-to-go-lite-nowegian.jpg")),
IF($C$1="Polnisch - PL",HYPERLINK(CONCATENATE("https://www.saflax.de/0-WVK-Retail/Bilder-Pictures/SAFLAX-",'Basis-Tabelle-Samen'!N52,"-",'Basis-Tabelle-Samen'!J52,"-garden-to-go-lite-polish.jpg")),
IF($C$1="Portugiesisch - PT",HYPERLINK(CONCATENATE("https://www.saflax.de/0-WVK-Retail/Bilder-Pictures/SAFLAX-",'Basis-Tabelle-Samen'!N52,"-",'Basis-Tabelle-Samen'!J52,"-garden-to-go-lite-portuguese.jpg")),
IF($C$1="Rumänisch - RO",HYPERLINK(CONCATENATE("https://www.saflax.de/0-WVK-Retail/Bilder-Pictures/SAFLAX-",'Basis-Tabelle-Samen'!N52,"-",'Basis-Tabelle-Samen'!J52,"-garden-to-go-lite-romanian.jpg")),
IF($C$1="Schwedisch - SE",HYPERLINK(CONCATENATE("https://www.saflax.de/0-WVK-Retail/Bilder-Pictures/SAFLAX-",'Basis-Tabelle-Samen'!N52,"-",'Basis-Tabelle-Samen'!J52,"-garden-to-go-lite-swedish.jpg")),
IF($C$1="Slowakisch - SK",HYPERLINK(CONCATENATE("https://www.saflax.de/0-WVK-Retail/Bilder-Pictures/SAFLAX-",'Basis-Tabelle-Samen'!N52,"-",'Basis-Tabelle-Samen'!J52,"-garden-to-go-lite-slovak.jpg")),
IF($C$1="Slowenisch - SI",HYPERLINK(CONCATENATE("https://www.saflax.de/0-WVK-Retail/Bilder-Pictures/SAFLAX-",'Basis-Tabelle-Samen'!N52,"-",'Basis-Tabelle-Samen'!J52,"-garden-to-go-lite-slovenian.jpg")),
IF($C$1="Spanisch - ES",HYPERLINK(CONCATENATE("https://www.saflax.de/0-WVK-Retail/Bilder-Pictures/SAFLAX-",'Basis-Tabelle-Samen'!N52,"-",'Basis-Tabelle-Samen'!J52,"-garden-to-go-lite-spanish.jpg")),
IF($C$1="Tschechisch - CZ",HYPERLINK(CONCATENATE("https://www.saflax.de/0-WVK-Retail/Bilder-Pictures/SAFLAX-",'Basis-Tabelle-Samen'!N52,"-",'Basis-Tabelle-Samen'!J52,"-garden-to-go-lite-czech.jpg")),
IF($C$1="Türkisch - TR",HYPERLINK(CONCATENATE("https://www.saflax.de/0-WVK-Retail/Bilder-Pictures/SAFLAX-",'Basis-Tabelle-Samen'!N52,"-",'Basis-Tabelle-Samen'!J52,"-garden-to-go-lite-turkish.jpg")),
IF($C$1="Ungarisch - HU",HYPERLINK(CONCATENATE("https://www.saflax.de/0-WVK-Retail/Bilder-Pictures/SAFLAX-",'Basis-Tabelle-Samen'!N52,"-",'Basis-Tabelle-Samen'!J52,"-garden-to-go-lite-hungarian.jpg")),
" ACHTUNG")))))))))))))))))))))))))))))</f>
        <v>https://www.saflax.de/0-WVK-Retail/Bilder-Pictures/SAFLAX-82916-cercidiphyllum-japonicum-garden-to-go-lite-english.jpg</v>
      </c>
      <c r="AO13" s="330" t="str">
        <f>IF(J13&lt;1,"",
IF($C$1="Bulgarisch - BG",HYPERLINK(CONCATENATE("https://www.saflax.de/0-WVK-Retail/Bilder-Pictures/SAFLAX-",'Basis-Tabelle-Samen'!Q52,"-",'Basis-Tabelle-Samen'!J52,"-garden-to-go-bulgarian.jpg")),
IF($C$1="Dänisch - DK",HYPERLINK(CONCATENATE("https://www.saflax.de/0-WVK-Retail/Bilder-Pictures/SAFLAX-",'Basis-Tabelle-Samen'!Q52,"-",'Basis-Tabelle-Samen'!J52,"-garden-to-go-danish.jpg")),
IF($C$1="Deutsch - DE",HYPERLINK(CONCATENATE("https://www.saflax.de/0-WVK-Retail/Bilder-Pictures/SAFLAX-",'Basis-Tabelle-Samen'!Q52,"-",'Basis-Tabelle-Samen'!J52,"-garden-to-go-german.jpg")),
IF($C$1="Englisch - UK",HYPERLINK(CONCATENATE("https://www.saflax.de/0-WVK-Retail/Bilder-Pictures/SAFLAX-",'Basis-Tabelle-Samen'!Q52,"-",'Basis-Tabelle-Samen'!J52,"-garden-to-go-english.jpg")),
IF($C$1="Estnisch - EE",HYPERLINK(CONCATENATE("https://www.saflax.de/0-WVK-Retail/Bilder-Pictures/SAFLAX-",'Basis-Tabelle-Samen'!Q52,"-",'Basis-Tabelle-Samen'!J52,"-garden-to-go-estonian.jpg")),
IF($C$1="Finnisch - FI",HYPERLINK(CONCATENATE("https://www.saflax.de/0-WVK-Retail/Bilder-Pictures/SAFLAX-",'Basis-Tabelle-Samen'!Q52,"-",'Basis-Tabelle-Samen'!J52,"-garden-to-go-finnish.jpg")),
IF($C$1="Französisch - FR",HYPERLINK(CONCATENATE("https://www.saflax.de/0-WVK-Retail/Bilder-Pictures/SAFLAX-",'Basis-Tabelle-Samen'!Q52,"-",'Basis-Tabelle-Samen'!J52,"-garden-to-go-french.jpg")),
IF($C$1="Griechisch - GR",HYPERLINK(CONCATENATE("https://www.saflax.de/0-WVK-Retail/Bilder-Pictures/SAFLAX-",'Basis-Tabelle-Samen'!Q52,"-",'Basis-Tabelle-Samen'!J52,"-garden-to-go-greek.jpg")),
IF($C$1="Irisch - IE",HYPERLINK(CONCATENATE("https://www.saflax.de/0-WVK-Retail/Bilder-Pictures/SAFLAX-",'Basis-Tabelle-Samen'!Q52,"-",'Basis-Tabelle-Samen'!J52,"-garden-to-go-irish.jpg")),
IF($C$1="Isländisch - IS",HYPERLINK(CONCATENATE("https://www.saflax.de/0-WVK-Retail/Bilder-Pictures/SAFLAX-",'Basis-Tabelle-Samen'!Q52,"-",'Basis-Tabelle-Samen'!J52,"-garden-to-go-icelandic.jpg")),
IF($C$1="Italienisch - IT",HYPERLINK(CONCATENATE("https://www.saflax.de/0-WVK-Retail/Bilder-Pictures/SAFLAX-",'Basis-Tabelle-Samen'!Q52,"-",'Basis-Tabelle-Samen'!J52,"-garden-to-go-italian.jpg")),
IF($C$1="Japanisch - JP",HYPERLINK(CONCATENATE("https://www.saflax.de/0-WVK-Retail/Bilder-Pictures/SAFLAX-",'Basis-Tabelle-Samen'!Q52,"-",'Basis-Tabelle-Samen'!J52,"-garden-to-go-japanese.jpg")),
IF($C$1="Kroatisch - HR",HYPERLINK(CONCATENATE("https://www.saflax.de/0-WVK-Retail/Bilder-Pictures/SAFLAX-",'Basis-Tabelle-Samen'!Q52,"-",'Basis-Tabelle-Samen'!J52,"-garden-to-go-croatian.jpg")),
IF($C$1="Lettisch - LV",HYPERLINK(CONCATENATE("https://www.saflax.de/0-WVK-Retail/Bilder-Pictures/SAFLAX-",'Basis-Tabelle-Samen'!Q52,"-",'Basis-Tabelle-Samen'!J52,"-garden-to-go-latvian.jpg")),
IF($C$1="Litauisch - LT",HYPERLINK(CONCATENATE("https://www.saflax.de/0-WVK-Retail/Bilder-Pictures/SAFLAX-",'Basis-Tabelle-Samen'!Q52,"-",'Basis-Tabelle-Samen'!J52,"-garden-to-go-lithuanian.jpg")),
IF($C$1="Maltesisch - MT",HYPERLINK(CONCATENATE("https://www.saflax.de/0-WVK-Retail/Bilder-Pictures/SAFLAX-",'Basis-Tabelle-Samen'!Q52,"-",'Basis-Tabelle-Samen'!J52,"-garden-to-go-maltese.jpg")),
IF($C$1="Niederländisch - NL",HYPERLINK(CONCATENATE("https://www.saflax.de/0-WVK-Retail/Bilder-Pictures/SAFLAX-",'Basis-Tabelle-Samen'!Q52,"-",'Basis-Tabelle-Samen'!J52,"-garden-to-go-dutch.jpg")),
IF($C$1="Norwegisch - NO",HYPERLINK(CONCATENATE("https://www.saflax.de/0-WVK-Retail/Bilder-Pictures/SAFLAX-",'Basis-Tabelle-Samen'!Q52,"-",'Basis-Tabelle-Samen'!J52,"-garden-to-go-nowegian.jpg")),
IF($C$1="Polnisch - PL",HYPERLINK(CONCATENATE("https://www.saflax.de/0-WVK-Retail/Bilder-Pictures/SAFLAX-",'Basis-Tabelle-Samen'!Q52,"-",'Basis-Tabelle-Samen'!J52,"-garden-to-go-polish.jpg")),
IF($C$1="Portugiesisch - PT",HYPERLINK(CONCATENATE("https://www.saflax.de/0-WVK-Retail/Bilder-Pictures/SAFLAX-",'Basis-Tabelle-Samen'!Q52,"-",'Basis-Tabelle-Samen'!J52,"-garden-to-go-portuguese.jpg")),
IF($C$1="Rumänisch - RO",HYPERLINK(CONCATENATE("https://www.saflax.de/0-WVK-Retail/Bilder-Pictures/SAFLAX-",'Basis-Tabelle-Samen'!Q52,"-",'Basis-Tabelle-Samen'!J52,"-garden-to-go-romanian.jpg")),
IF($C$1="Schwedisch - SE",HYPERLINK(CONCATENATE("https://www.saflax.de/0-WVK-Retail/Bilder-Pictures/SAFLAX-",'Basis-Tabelle-Samen'!Q52,"-",'Basis-Tabelle-Samen'!J52,"-garden-to-go-swedish.jpg")),
IF($C$1="Slowakisch - SK",HYPERLINK(CONCATENATE("https://www.saflax.de/0-WVK-Retail/Bilder-Pictures/SAFLAX-",'Basis-Tabelle-Samen'!Q52,"-",'Basis-Tabelle-Samen'!J52,"-garden-to-go-slovak.jpg")),
IF($C$1="Slowenisch - SI",HYPERLINK(CONCATENATE("https://www.saflax.de/0-WVK-Retail/Bilder-Pictures/SAFLAX-",'Basis-Tabelle-Samen'!Q52,"-",'Basis-Tabelle-Samen'!J52,"-garden-to-go-slovenian.jpg")),
IF($C$1="Spanisch - ES",HYPERLINK(CONCATENATE("https://www.saflax.de/0-WVK-Retail/Bilder-Pictures/SAFLAX-",'Basis-Tabelle-Samen'!Q52,"-",'Basis-Tabelle-Samen'!J52,"-garden-to-go-spanish.jpg")),
IF($C$1="Tschechisch - CZ",HYPERLINK(CONCATENATE("https://www.saflax.de/0-WVK-Retail/Bilder-Pictures/SAFLAX-",'Basis-Tabelle-Samen'!Q52,"-",'Basis-Tabelle-Samen'!J52,"-garden-to-go-czech.jpg")),
IF($C$1="Türkisch - TR",HYPERLINK(CONCATENATE("https://www.saflax.de/0-WVK-Retail/Bilder-Pictures/SAFLAX-",'Basis-Tabelle-Samen'!Q52,"-",'Basis-Tabelle-Samen'!J52,"-garden-to-go-turkish.jpg")),
IF($C$1="Ungarisch - HU",HYPERLINK(CONCATENATE("https://www.saflax.de/0-WVK-Retail/Bilder-Pictures/SAFLAX-",'Basis-Tabelle-Samen'!Q52,"-",'Basis-Tabelle-Samen'!J52,"-garden-to-go-hungarian.jpg")),
" ACHTUNG")))))))))))))))))))))))))))))</f>
        <v>https://www.saflax.de/0-WVK-Retail/Bilder-Pictures/SAFLAX-52916-cercidiphyllum-japonicum-garden-to-go-english.jpg</v>
      </c>
      <c r="AP13" s="330" t="str">
        <f>IF(K13&lt;1,"",
IF($C$1="Bulgarisch - BG",HYPERLINK(CONCATENATE("https://www.saflax.de/0-WVK-Retail/Bilder-Pictures/SAFLAX-",'Basis-Tabelle-Samen'!T52,"-",'Basis-Tabelle-Samen'!J52,"-cultivation-set-bulgarian.jpg")),
IF($C$1="Dänisch - DK",HYPERLINK(CONCATENATE("https://www.saflax.de/0-WVK-Retail/Bilder-Pictures/SAFLAX-",'Basis-Tabelle-Samen'!T52,"-",'Basis-Tabelle-Samen'!J52,"-cultivation-set-danish.jpg")),
IF($C$1="Deutsch - DE",HYPERLINK(CONCATENATE("https://www.saflax.de/0-WVK-Retail/Bilder-Pictures/SAFLAX-",'Basis-Tabelle-Samen'!T52,"-",'Basis-Tabelle-Samen'!J52,"-cultivation-set-german.jpg")),
IF($C$1="Englisch - UK",HYPERLINK(CONCATENATE("https://www.saflax.de/0-WVK-Retail/Bilder-Pictures/SAFLAX-",'Basis-Tabelle-Samen'!T52,"-",'Basis-Tabelle-Samen'!J52,"-cultivation-set-english.jpg")),
IF($C$1="Estnisch - EE",HYPERLINK(CONCATENATE("https://www.saflax.de/0-WVK-Retail/Bilder-Pictures/SAFLAX-",'Basis-Tabelle-Samen'!T52,"-",'Basis-Tabelle-Samen'!J52,"-cultivation-set-estonian.jpg")),
IF($C$1="Finnisch - FI",HYPERLINK(CONCATENATE("https://www.saflax.de/0-WVK-Retail/Bilder-Pictures/SAFLAX-",'Basis-Tabelle-Samen'!T52,"-",'Basis-Tabelle-Samen'!J52,"-cultivation-set-finnish.jpg")),
IF($C$1="Französisch - FR",HYPERLINK(CONCATENATE("https://www.saflax.de/0-WVK-Retail/Bilder-Pictures/SAFLAX-",'Basis-Tabelle-Samen'!T52,"-",'Basis-Tabelle-Samen'!J52,"-cultivation-set-french.jpg")),
IF($C$1="Griechisch - GR",HYPERLINK(CONCATENATE("https://www.saflax.de/0-WVK-Retail/Bilder-Pictures/SAFLAX-",'Basis-Tabelle-Samen'!T52,"-",'Basis-Tabelle-Samen'!J52,"-cultivation-set-greek.jpg")),
IF($C$1="Irisch - IE",HYPERLINK(CONCATENATE("https://www.saflax.de/0-WVK-Retail/Bilder-Pictures/SAFLAX-",'Basis-Tabelle-Samen'!T52,"-",'Basis-Tabelle-Samen'!J52,"-cultivation-set-irish.jpg")),
IF($C$1="Isländisch - IS",HYPERLINK(CONCATENATE("https://www.saflax.de/0-WVK-Retail/Bilder-Pictures/SAFLAX-",'Basis-Tabelle-Samen'!T52,"-",'Basis-Tabelle-Samen'!J52,"-cultivation-set-icelandic.jpg")),
IF($C$1="Italienisch - IT",HYPERLINK(CONCATENATE("https://www.saflax.de/0-WVK-Retail/Bilder-Pictures/SAFLAX-",'Basis-Tabelle-Samen'!T52,"-",'Basis-Tabelle-Samen'!J52,"-cultivation-set-italian.jpg")),
IF($C$1="Japanisch - JP",HYPERLINK(CONCATENATE("https://www.saflax.de/0-WVK-Retail/Bilder-Pictures/SAFLAX-",'Basis-Tabelle-Samen'!T52,"-",'Basis-Tabelle-Samen'!J52,"-cultivation-set-japanese.jpg")),
IF($C$1="Kroatisch - HR",HYPERLINK(CONCATENATE("https://www.saflax.de/0-WVK-Retail/Bilder-Pictures/SAFLAX-",'Basis-Tabelle-Samen'!T52,"-",'Basis-Tabelle-Samen'!J52,"-cultivation-set-croatian.jpg")),
IF($C$1="Lettisch - LV",HYPERLINK(CONCATENATE("https://www.saflax.de/0-WVK-Retail/Bilder-Pictures/SAFLAX-",'Basis-Tabelle-Samen'!T52,"-",'Basis-Tabelle-Samen'!J52,"-cultivation-set-latvian.jpg")),
IF($C$1="Litauisch - LT",HYPERLINK(CONCATENATE("https://www.saflax.de/0-WVK-Retail/Bilder-Pictures/SAFLAX-",'Basis-Tabelle-Samen'!T52,"-",'Basis-Tabelle-Samen'!J52,"-cultivation-set-lithuanian.jpg")),
IF($C$1="Maltesisch - MT",HYPERLINK(CONCATENATE("https://www.saflax.de/0-WVK-Retail/Bilder-Pictures/SAFLAX-",'Basis-Tabelle-Samen'!T52,"-",'Basis-Tabelle-Samen'!J52,"-cultivation-set-maltese.jpg")),
IF($C$1="Niederländisch - NL",HYPERLINK(CONCATENATE("https://www.saflax.de/0-WVK-Retail/Bilder-Pictures/SAFLAX-",'Basis-Tabelle-Samen'!T52,"-",'Basis-Tabelle-Samen'!J52,"-cultivation-set-dutch.jpg")),
IF($C$1="Norwegisch - NO",HYPERLINK(CONCATENATE("https://www.saflax.de/0-WVK-Retail/Bilder-Pictures/SAFLAX-",'Basis-Tabelle-Samen'!T52,"-",'Basis-Tabelle-Samen'!J52,"-cultivation-set-nowegian.jpg")),
IF($C$1="Polnisch - PL",HYPERLINK(CONCATENATE("https://www.saflax.de/0-WVK-Retail/Bilder-Pictures/SAFLAX-",'Basis-Tabelle-Samen'!T52,"-",'Basis-Tabelle-Samen'!J52,"-cultivation-set-polish.jpg")),
IF($C$1="Portugiesisch - PT",HYPERLINK(CONCATENATE("https://www.saflax.de/0-WVK-Retail/Bilder-Pictures/SAFLAX-",'Basis-Tabelle-Samen'!T52,"-",'Basis-Tabelle-Samen'!J52,"-cultivation-set-portuguese.jpg")),
IF($C$1="Rumänisch - RO",HYPERLINK(CONCATENATE("https://www.saflax.de/0-WVK-Retail/Bilder-Pictures/SAFLAX-",'Basis-Tabelle-Samen'!T52,"-",'Basis-Tabelle-Samen'!J52,"-cultivation-set-romanian.jpg")),
IF($C$1="Schwedisch - SE",HYPERLINK(CONCATENATE("https://www.saflax.de/0-WVK-Retail/Bilder-Pictures/SAFLAX-",'Basis-Tabelle-Samen'!T52,"-",'Basis-Tabelle-Samen'!J52,"-cultivation-set-swedish.jpg")),
IF($C$1="Slowakisch - SK",HYPERLINK(CONCATENATE("https://www.saflax.de/0-WVK-Retail/Bilder-Pictures/SAFLAX-",'Basis-Tabelle-Samen'!T52,"-",'Basis-Tabelle-Samen'!J52,"-cultivation-set-slovak.jpg")),
IF($C$1="Slowenisch - SI",HYPERLINK(CONCATENATE("https://www.saflax.de/0-WVK-Retail/Bilder-Pictures/SAFLAX-",'Basis-Tabelle-Samen'!T52,"-",'Basis-Tabelle-Samen'!J52,"-cultivation-set-slovenian.jpg")),
IF($C$1="Spanisch - ES",HYPERLINK(CONCATENATE("https://www.saflax.de/0-WVK-Retail/Bilder-Pictures/SAFLAX-",'Basis-Tabelle-Samen'!T52,"-",'Basis-Tabelle-Samen'!J52,"-cultivation-set-spanish.jpg")),
IF($C$1="Tschechisch - CZ",HYPERLINK(CONCATENATE("https://www.saflax.de/0-WVK-Retail/Bilder-Pictures/SAFLAX-",'Basis-Tabelle-Samen'!T52,"-",'Basis-Tabelle-Samen'!J52,"-cultivation-set-czech.jpg")),
IF($C$1="Türkisch - TR",HYPERLINK(CONCATENATE("https://www.saflax.de/0-WVK-Retail/Bilder-Pictures/SAFLAX-",'Basis-Tabelle-Samen'!T52,"-",'Basis-Tabelle-Samen'!J52,"-cultivation-set-turkish.jpg")),
IF($C$1="Ungarisch - HU",HYPERLINK(CONCATENATE("https://www.saflax.de/0-WVK-Retail/Bilder-Pictures/SAFLAX-",'Basis-Tabelle-Samen'!T52,"-",'Basis-Tabelle-Samen'!J52,"-cultivation-set-hungarian.jpg")),
" ACHTUNG")))))))))))))))))))))))))))))</f>
        <v>https://www.saflax.de/0-WVK-Retail/Bilder-Pictures/SAFLAX-32916-cercidiphyllum-japonicum-cultivation-set-english.jpg</v>
      </c>
      <c r="AQ13" s="330" t="str">
        <f>IF(L13&lt;1,"",
IF($C$1="Bulgarisch - BG",HYPERLINK(CONCATENATE("https://www.saflax.de/0-WVK-Retail/Bilder-Pictures/SAFLAX-",'Basis-Tabelle-Samen'!W52,"-",'Basis-Tabelle-Samen'!J52,"-garden-in-the-bag-bulgarian.jpg")),
IF($C$1="Dänisch - DK",HYPERLINK(CONCATENATE("https://www.saflax.de/0-WVK-Retail/Bilder-Pictures/SAFLAX-",'Basis-Tabelle-Samen'!W52,"-",'Basis-Tabelle-Samen'!J52,"-garden-in-the-bag-danish.jpg")),
IF($C$1="Deutsch - DE",HYPERLINK(CONCATENATE("https://www.saflax.de/0-WVK-Retail/Bilder-Pictures/SAFLAX-",'Basis-Tabelle-Samen'!W52,"-",'Basis-Tabelle-Samen'!J52,"-garden-in-the-bag-german.jpg")),
IF($C$1="Englisch - UK",HYPERLINK(CONCATENATE("https://www.saflax.de/0-WVK-Retail/Bilder-Pictures/SAFLAX-",'Basis-Tabelle-Samen'!W52,"-",'Basis-Tabelle-Samen'!J52,"-garden-in-the-bag-english.jpg")),
IF($C$1="Estnisch - EE",HYPERLINK(CONCATENATE("https://www.saflax.de/0-WVK-Retail/Bilder-Pictures/SAFLAX-",'Basis-Tabelle-Samen'!W52,"-",'Basis-Tabelle-Samen'!J52,"-garden-in-the-bag-estonian.jpg")),
IF($C$1="Finnisch - FI",HYPERLINK(CONCATENATE("https://www.saflax.de/0-WVK-Retail/Bilder-Pictures/SAFLAX-",'Basis-Tabelle-Samen'!W52,"-",'Basis-Tabelle-Samen'!J52,"-garden-in-the-bag-finnish.jpg")),
IF($C$1="Französisch - FR",HYPERLINK(CONCATENATE("https://www.saflax.de/0-WVK-Retail/Bilder-Pictures/SAFLAX-",'Basis-Tabelle-Samen'!W52,"-",'Basis-Tabelle-Samen'!J52,"-garden-in-the-bag-french.jpg")),
IF($C$1="Griechisch - GR",HYPERLINK(CONCATENATE("https://www.saflax.de/0-WVK-Retail/Bilder-Pictures/SAFLAX-",'Basis-Tabelle-Samen'!W52,"-",'Basis-Tabelle-Samen'!J52,"-garden-in-the-bag-greek.jpg")),
IF($C$1="Irisch - IE",HYPERLINK(CONCATENATE("https://www.saflax.de/0-WVK-Retail/Bilder-Pictures/SAFLAX-",'Basis-Tabelle-Samen'!W52,"-",'Basis-Tabelle-Samen'!J52,"-garden-in-the-bag-irish.jpg")),
IF($C$1="Isländisch - IS",HYPERLINK(CONCATENATE("https://www.saflax.de/0-WVK-Retail/Bilder-Pictures/SAFLAX-",'Basis-Tabelle-Samen'!W52,"-",'Basis-Tabelle-Samen'!J52,"-garden-in-the-bag-icelandic.jpg")),
IF($C$1="Italienisch - IT",HYPERLINK(CONCATENATE("https://www.saflax.de/0-WVK-Retail/Bilder-Pictures/SAFLAX-",'Basis-Tabelle-Samen'!W52,"-",'Basis-Tabelle-Samen'!J52,"-garden-in-the-bag-italian.jpg")),
IF($C$1="Japanisch - JP",HYPERLINK(CONCATENATE("https://www.saflax.de/0-WVK-Retail/Bilder-Pictures/SAFLAX-",'Basis-Tabelle-Samen'!W52,"-",'Basis-Tabelle-Samen'!J52,"-garden-in-the-bag-japanese.jpg")),
IF($C$1="Kroatisch - HR",HYPERLINK(CONCATENATE("https://www.saflax.de/0-WVK-Retail/Bilder-Pictures/SAFLAX-",'Basis-Tabelle-Samen'!W52,"-",'Basis-Tabelle-Samen'!J52,"-garden-in-the-bag-croatian.jpg")),
IF($C$1="Lettisch - LV",HYPERLINK(CONCATENATE("https://www.saflax.de/0-WVK-Retail/Bilder-Pictures/SAFLAX-",'Basis-Tabelle-Samen'!W52,"-",'Basis-Tabelle-Samen'!J52,"-garden-in-the-bag-latvian.jpg")),
IF($C$1="Litauisch - LT",HYPERLINK(CONCATENATE("https://www.saflax.de/0-WVK-Retail/Bilder-Pictures/SAFLAX-",'Basis-Tabelle-Samen'!W52,"-",'Basis-Tabelle-Samen'!J52,"-garden-in-the-bag-lithuanian.jpg")),
IF($C$1="Maltesisch - MT",HYPERLINK(CONCATENATE("https://www.saflax.de/0-WVK-Retail/Bilder-Pictures/SAFLAX-",'Basis-Tabelle-Samen'!W52,"-",'Basis-Tabelle-Samen'!J52,"-garden-in-the-bag-maltese.jpg")),
IF($C$1="Niederländisch - NL",HYPERLINK(CONCATENATE("https://www.saflax.de/0-WVK-Retail/Bilder-Pictures/SAFLAX-",'Basis-Tabelle-Samen'!W52,"-",'Basis-Tabelle-Samen'!J52,"-garden-in-the-bag-dutch.jpg")),
IF($C$1="Norwegisch - NO",HYPERLINK(CONCATENATE("https://www.saflax.de/0-WVK-Retail/Bilder-Pictures/SAFLAX-",'Basis-Tabelle-Samen'!W52,"-",'Basis-Tabelle-Samen'!J52,"-garden-in-the-bag-nowegian.jpg")),
IF($C$1="Polnisch - PL",HYPERLINK(CONCATENATE("https://www.saflax.de/0-WVK-Retail/Bilder-Pictures/SAFLAX-",'Basis-Tabelle-Samen'!W52,"-",'Basis-Tabelle-Samen'!J52,"-garden-in-the-bag-polish.jpg")),
IF($C$1="Portugiesisch - PT",HYPERLINK(CONCATENATE("https://www.saflax.de/0-WVK-Retail/Bilder-Pictures/SAFLAX-",'Basis-Tabelle-Samen'!W52,"-",'Basis-Tabelle-Samen'!J52,"-garden-in-the-bag-portuguese.jpg")),
IF($C$1="Rumänisch - RO",HYPERLINK(CONCATENATE("https://www.saflax.de/0-WVK-Retail/Bilder-Pictures/SAFLAX-",'Basis-Tabelle-Samen'!W52,"-",'Basis-Tabelle-Samen'!J52,"-garden-in-the-bag-romanian.jpg")),
IF($C$1="Schwedisch - SE",HYPERLINK(CONCATENATE("https://www.saflax.de/0-WVK-Retail/Bilder-Pictures/SAFLAX-",'Basis-Tabelle-Samen'!W52,"-",'Basis-Tabelle-Samen'!J52,"-garden-in-the-bag-swedish.jpg")),
IF($C$1="Slowakisch - SK",HYPERLINK(CONCATENATE("https://www.saflax.de/0-WVK-Retail/Bilder-Pictures/SAFLAX-",'Basis-Tabelle-Samen'!W52,"-",'Basis-Tabelle-Samen'!J52,"-garden-in-the-bag-slovak.jpg")),
IF($C$1="Slowenisch - SI",HYPERLINK(CONCATENATE("https://www.saflax.de/0-WVK-Retail/Bilder-Pictures/SAFLAX-",'Basis-Tabelle-Samen'!W52,"-",'Basis-Tabelle-Samen'!J52,"-garden-in-the-bag-slovenian.jpg")),
IF($C$1="Spanisch - ES",HYPERLINK(CONCATENATE("https://www.saflax.de/0-WVK-Retail/Bilder-Pictures/SAFLAX-",'Basis-Tabelle-Samen'!W52,"-",'Basis-Tabelle-Samen'!J52,"-garden-in-the-bag-spanish.jpg")),
IF($C$1="Tschechisch - CZ",HYPERLINK(CONCATENATE("https://www.saflax.de/0-WVK-Retail/Bilder-Pictures/SAFLAX-",'Basis-Tabelle-Samen'!W52,"-",'Basis-Tabelle-Samen'!J52,"-garden-in-the-bag-czech.jpg")),
IF($C$1="Türkisch - TR",HYPERLINK(CONCATENATE("https://www.saflax.de/0-WVK-Retail/Bilder-Pictures/SAFLAX-",'Basis-Tabelle-Samen'!W52,"-",'Basis-Tabelle-Samen'!J52,"-garden-in-the-bag-turkish.jpg")),
IF($C$1="Ungarisch - HU",HYPERLINK(CONCATENATE("https://www.saflax.de/0-WVK-Retail/Bilder-Pictures/SAFLAX-",'Basis-Tabelle-Samen'!W52,"-",'Basis-Tabelle-Samen'!J52,"-garden-in-the-bag-hungarian.jpg")),
" ACHTUNG")))))))))))))))))))))))))))))</f>
        <v>https://www.saflax.de/0-WVK-Retail/Bilder-Pictures/SAFLAX-62916-cercidiphyllum-japonicum-garden-in-the-bag-english.jpg</v>
      </c>
    </row>
    <row r="14" spans="1:43" ht="17.100000000000001" customHeight="1" x14ac:dyDescent="0.2">
      <c r="A14" s="318" t="str">
        <f>IF('Basis-Tabelle-Samen'!A94="","",IF($C$1="Deutsch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4" s="319" t="str">
        <f>'Basis-Tabelle-Samen'!I94</f>
        <v>Bauhinia variegata candida</v>
      </c>
      <c r="C14" s="316" t="str">
        <f>IF($C$1="Bulgarisch - BG",'Basis-Tabelle-Samen'!Z94,
IF($C$1="Dänisch - DK",'Basis-Tabelle-Samen'!AA94,
IF($C$1="Deutsch - DE",'Basis-Tabelle-Samen'!AB94,
IF($C$1="Englisch - UK",'Basis-Tabelle-Samen'!AC94,
IF($C$1="Estnisch - EE",'Basis-Tabelle-Samen'!AD94,
IF($C$1="Finnisch - FI",'Basis-Tabelle-Samen'!AE94,
IF($C$1="Französisch - FR",'Basis-Tabelle-Samen'!AF94,
IF($C$1="Griechisch - GR",'Basis-Tabelle-Samen'!AG94,
IF($C$1="Irisch - IE",'Basis-Tabelle-Samen'!AH94,
IF($C$1="Isländisch - IS",'Basis-Tabelle-Samen'!AI94,
IF($C$1="Italienisch - IT",'Basis-Tabelle-Samen'!AJ94,
IF($C$1="Japanisch - JP",'Basis-Tabelle-Samen'!AK94,
IF($C$1="Kroatisch - HR",'Basis-Tabelle-Samen'!AL94,
IF($C$1="Lettisch - LV",'Basis-Tabelle-Samen'!AM94,
IF($C$1="Litauisch - LT",'Basis-Tabelle-Samen'!AN94,
IF($C$1="Maltesisch - MT",'Basis-Tabelle-Samen'!AO94,
IF($C$1="Niederländisch - NL",'Basis-Tabelle-Samen'!AP94,
IF($C$1="Norwegisch - NO",'Basis-Tabelle-Samen'!AQ94,
IF($C$1="Polnisch - PL",'Basis-Tabelle-Samen'!AR94,
IF($C$1="Portugiesisch - PT",'Basis-Tabelle-Samen'!AS94,
IF($C$1="Rumänisch - RO",'Basis-Tabelle-Samen'!AT94,
IF($C$1="Schwedisch - SE",'Basis-Tabelle-Samen'!AU94,
IF($C$1="Slowakisch - SK",'Basis-Tabelle-Samen'!AV94,
IF($C$1="Slowenisch - SI",'Basis-Tabelle-Samen'!AW94,
IF($C$1="Spanisch - ES",'Basis-Tabelle-Samen'!AX94,
IF($C$1="Tschechisch - CZ",'Basis-Tabelle-Samen'!AY94,
IF($C$1="Türkisch - TR",'Basis-Tabelle-Samen'!AZ94,
IF($C$1="Ungarisch - HU",'Basis-Tabelle-Samen'!BA94,
" ACHTUNG"))))))))))))))))))))))))))))</f>
        <v>White Orchid Tree</v>
      </c>
      <c r="D14" s="320">
        <f>'Basis-Tabelle-Samen'!F94</f>
        <v>5</v>
      </c>
      <c r="E14" s="321" t="str">
        <f>'Basis-Tabelle-Samen'!H94</f>
        <v>7 %</v>
      </c>
      <c r="F14" s="322" t="str">
        <f>IF('Basis-Tabelle-Samen'!G94="","",'Basis-Tabelle-Samen'!G94)</f>
        <v>01</v>
      </c>
      <c r="G14" s="320">
        <f>'Basis-Tabelle-Samen'!C94</f>
        <v>13102</v>
      </c>
      <c r="H14" s="323">
        <f>'Basis-Tabelle-Samen'!D94</f>
        <v>4055473131023</v>
      </c>
      <c r="I14" s="324">
        <f>'Basis-Tabelle-Samen'!E94</f>
        <v>1.85</v>
      </c>
      <c r="J14" s="325">
        <f t="shared" si="0"/>
        <v>12</v>
      </c>
      <c r="K14" s="326">
        <f>'Basis-Tabelle-Samen'!K94</f>
        <v>73102</v>
      </c>
      <c r="L14" s="323">
        <f>'Basis-Tabelle-Samen'!L94</f>
        <v>4055473731025</v>
      </c>
      <c r="M14" s="324">
        <f>'Basis-Tabelle-Samen'!M94</f>
        <v>2.4500000000000002</v>
      </c>
      <c r="N14" s="326">
        <f>IF(K14&lt;1,"",'3'!$I$15)</f>
        <v>15</v>
      </c>
      <c r="O14" s="327">
        <f>IF(K14&lt;1,"",'3'!$J$11)</f>
        <v>90</v>
      </c>
      <c r="P14" s="326">
        <f>'Basis-Tabelle-Samen'!N94</f>
        <v>83102</v>
      </c>
      <c r="Q14" s="323">
        <f>'Basis-Tabelle-Samen'!O94</f>
        <v>4055473831022</v>
      </c>
      <c r="R14" s="328">
        <f>'Basis-Tabelle-Samen'!P94</f>
        <v>3.75</v>
      </c>
      <c r="S14" s="326">
        <f>IF(R14&lt;1,"",'3'!$M$15)</f>
        <v>18</v>
      </c>
      <c r="T14" s="327">
        <f>IF(R14&lt;1,"",'3'!$N$11)</f>
        <v>72</v>
      </c>
      <c r="U14" s="326">
        <f>'Basis-Tabelle-Samen'!Q94</f>
        <v>53102</v>
      </c>
      <c r="V14" s="323">
        <f>'Basis-Tabelle-Samen'!R94</f>
        <v>4055473531021</v>
      </c>
      <c r="W14" s="324">
        <f>'Basis-Tabelle-Samen'!S94</f>
        <v>4.95</v>
      </c>
      <c r="X14" s="326">
        <f>IF(U14&lt;1,"",'3'!$Q$15)</f>
        <v>6</v>
      </c>
      <c r="Y14" s="327">
        <f>IF(U14&lt;1,"",'3'!$R$11)</f>
        <v>24</v>
      </c>
      <c r="Z14" s="326">
        <f>'Basis-Tabelle-Samen'!T94</f>
        <v>33102</v>
      </c>
      <c r="AA14" s="323">
        <f>'Basis-Tabelle-Samen'!U94</f>
        <v>4055473331027</v>
      </c>
      <c r="AB14" s="324">
        <f>'Basis-Tabelle-Samen'!V94</f>
        <v>6.75</v>
      </c>
      <c r="AC14" s="326">
        <f>IF(Z14&lt;1,"",'3'!$U$15)</f>
        <v>6</v>
      </c>
      <c r="AD14" s="327">
        <f>IF(Z14&lt;1,"",'3'!$V$11)</f>
        <v>24</v>
      </c>
      <c r="AE14" s="326">
        <f>'Basis-Tabelle-Samen'!W94</f>
        <v>63102</v>
      </c>
      <c r="AF14" s="323">
        <f>'Basis-Tabelle-Samen'!X94</f>
        <v>4055473631028</v>
      </c>
      <c r="AG14" s="324">
        <f>'Basis-Tabelle-Samen'!Y94</f>
        <v>2.95</v>
      </c>
      <c r="AH14" s="326">
        <f>IF(AE14&lt;1,"",'3'!$Y$15)</f>
        <v>8</v>
      </c>
      <c r="AI14" s="327">
        <f>IF(AE14&lt;1,"",'3'!$Z$11)</f>
        <v>64</v>
      </c>
      <c r="AJ14" s="315"/>
      <c r="AK14" s="316" t="str">
        <f>IF(G14&lt;1,"",
IF($C$1="Bulgarisch - BG",HYPERLINK(CONCATENATE("https://www.saflax.de/0-WVK-Retail/Bilder-Pictures/SAFLAX-",'Basis-Tabelle-Samen'!C94,"-",'Basis-Tabelle-Samen'!J94,"-seed-package-front-cr-bulgarian.jpg")),
IF($C$1="Dänisch - DK",HYPERLINK(CONCATENATE("https://www.saflax.de/0-WVK-Retail/Bilder-Pictures/SAFLAX-",'Basis-Tabelle-Samen'!C94,"-",'Basis-Tabelle-Samen'!J94,"-seed-package-front-cr-danish.jpg")),
IF($C$1="Deutsch - DE",HYPERLINK(CONCATENATE("https://www.saflax.de/0-WVK-Retail/Bilder-Pictures/SAFLAX-",'Basis-Tabelle-Samen'!C94,"-",'Basis-Tabelle-Samen'!J94,"-seed-package-front-cr-german.jpg")),
IF($C$1="Englisch - UK",HYPERLINK(CONCATENATE("https://www.saflax.de/0-WVK-Retail/Bilder-Pictures/SAFLAX-",'Basis-Tabelle-Samen'!C94,"-",'Basis-Tabelle-Samen'!J94,"-seed-package-front-cr-english.jpg")),
IF($C$1="Estnisch - EE",HYPERLINK(CONCATENATE("https://www.saflax.de/0-WVK-Retail/Bilder-Pictures/SAFLAX-",'Basis-Tabelle-Samen'!C94,"-",'Basis-Tabelle-Samen'!J94,"-seed-package-front-cr-estonian.jpg")),
IF($C$1="Finnisch - FI",HYPERLINK(CONCATENATE("https://www.saflax.de/0-WVK-Retail/Bilder-Pictures/SAFLAX-",'Basis-Tabelle-Samen'!C94,"-",'Basis-Tabelle-Samen'!J94,"-seed-package-front-cr-finnish.jpg")),
IF($C$1="Französisch - FR",HYPERLINK(CONCATENATE("https://www.saflax.de/0-WVK-Retail/Bilder-Pictures/SAFLAX-",'Basis-Tabelle-Samen'!C94,"-",'Basis-Tabelle-Samen'!J94,"-seed-package-front-cr-french.jpg")),
IF($C$1="Griechisch - GR",HYPERLINK(CONCATENATE("https://www.saflax.de/0-WVK-Retail/Bilder-Pictures/SAFLAX-",'Basis-Tabelle-Samen'!C94,"-",'Basis-Tabelle-Samen'!J94,"-seed-package-front-cr-greek.jpg")),
IF($C$1="Irisch - IE",HYPERLINK(CONCATENATE("https://www.saflax.de/0-WVK-Retail/Bilder-Pictures/SAFLAX-",'Basis-Tabelle-Samen'!C94,"-",'Basis-Tabelle-Samen'!J94,"-seed-package-front-cr-irish.jpg")),
IF($C$1="Isländisch - IS",HYPERLINK(CONCATENATE("https://www.saflax.de/0-WVK-Retail/Bilder-Pictures/SAFLAX-",'Basis-Tabelle-Samen'!C94,"-",'Basis-Tabelle-Samen'!J94,"-seed-package-front-cr-icelandic.jpg")),
IF($C$1="Italienisch - IT",HYPERLINK(CONCATENATE("https://www.saflax.de/0-WVK-Retail/Bilder-Pictures/SAFLAX-",'Basis-Tabelle-Samen'!C94,"-",'Basis-Tabelle-Samen'!J94,"-seed-package-front-cr-italian.jpg")),
IF($C$1="Japanisch - JP",HYPERLINK(CONCATENATE("https://www.saflax.de/0-WVK-Retail/Bilder-Pictures/SAFLAX-",'Basis-Tabelle-Samen'!C94,"-",'Basis-Tabelle-Samen'!J94,"-seed-package-front-cr-japanese.jpg")),
IF($C$1="Kroatisch - HR",HYPERLINK(CONCATENATE("https://www.saflax.de/0-WVK-Retail/Bilder-Pictures/SAFLAX-",'Basis-Tabelle-Samen'!C94,"-",'Basis-Tabelle-Samen'!J94,"-seed-package-front-cr-croatian.jpg")),
IF($C$1="Lettisch - LV",HYPERLINK(CONCATENATE("https://www.saflax.de/0-WVK-Retail/Bilder-Pictures/SAFLAX-",'Basis-Tabelle-Samen'!C94,"-",'Basis-Tabelle-Samen'!J94,"-seed-package-front-cr-latvian.jpg")),
IF($C$1="Litauisch - LT",HYPERLINK(CONCATENATE("https://www.saflax.de/0-WVK-Retail/Bilder-Pictures/SAFLAX-",'Basis-Tabelle-Samen'!C94,"-",'Basis-Tabelle-Samen'!J94,"-seed-package-front-cr-lithuanian.jpg")),
IF($C$1="Maltesisch - MT",HYPERLINK(CONCATENATE("https://www.saflax.de/0-WVK-Retail/Bilder-Pictures/SAFLAX-",'Basis-Tabelle-Samen'!C94,"-",'Basis-Tabelle-Samen'!J94,"-seed-package-front-cr-maltese.jpg")),
IF($C$1="Niederländisch - NL",HYPERLINK(CONCATENATE("https://www.saflax.de/0-WVK-Retail/Bilder-Pictures/SAFLAX-",'Basis-Tabelle-Samen'!C94,"-",'Basis-Tabelle-Samen'!J94,"-seed-package-front-cr-dutch.jpg")),
IF($C$1="Norwegisch - NO",HYPERLINK(CONCATENATE("https://www.saflax.de/0-WVK-Retail/Bilder-Pictures/SAFLAX-",'Basis-Tabelle-Samen'!C94,"-",'Basis-Tabelle-Samen'!J94,"-seed-package-front-cr-nowegian.jpg")),
IF($C$1="Polnisch - PL",HYPERLINK(CONCATENATE("https://www.saflax.de/0-WVK-Retail/Bilder-Pictures/SAFLAX-",'Basis-Tabelle-Samen'!C94,"-",'Basis-Tabelle-Samen'!J94,"-seed-package-front-cr-polish.jpg")),
IF($C$1="Portugiesisch - PT",HYPERLINK(CONCATENATE("https://www.saflax.de/0-WVK-Retail/Bilder-Pictures/SAFLAX-",'Basis-Tabelle-Samen'!C94,"-",'Basis-Tabelle-Samen'!J94,"-seed-package-front-cr-portuguese.jpg")),
IF($C$1="Rumänisch - RO",HYPERLINK(CONCATENATE("https://www.saflax.de/0-WVK-Retail/Bilder-Pictures/SAFLAX-",'Basis-Tabelle-Samen'!C94,"-",'Basis-Tabelle-Samen'!J94,"-seed-package-front-cr-romanian.jpg")),
IF($C$1="Schwedisch - SE",HYPERLINK(CONCATENATE("https://www.saflax.de/0-WVK-Retail/Bilder-Pictures/SAFLAX-",'Basis-Tabelle-Samen'!C94,"-",'Basis-Tabelle-Samen'!J94,"-seed-package-front-cr-swedish.jpg")),
IF($C$1="Slowakisch - SK",HYPERLINK(CONCATENATE("https://www.saflax.de/0-WVK-Retail/Bilder-Pictures/SAFLAX-",'Basis-Tabelle-Samen'!C94,"-",'Basis-Tabelle-Samen'!J94,"-seed-package-front-cr-slovak.jpg")),
IF($C$1="Slowenisch - SI",HYPERLINK(CONCATENATE("https://www.saflax.de/0-WVK-Retail/Bilder-Pictures/SAFLAX-",'Basis-Tabelle-Samen'!C94,"-",'Basis-Tabelle-Samen'!J94,"-seed-package-front-cr-slovenian.jpg")),
IF($C$1="Spanisch - ES",HYPERLINK(CONCATENATE("https://www.saflax.de/0-WVK-Retail/Bilder-Pictures/SAFLAX-",'Basis-Tabelle-Samen'!C94,"-",'Basis-Tabelle-Samen'!J94,"-seed-package-front-cr-spanish.jpg")),
IF($C$1="Tschechisch - CZ",HYPERLINK(CONCATENATE("https://www.saflax.de/0-WVK-Retail/Bilder-Pictures/SAFLAX-",'Basis-Tabelle-Samen'!C94,"-",'Basis-Tabelle-Samen'!J94,"-seed-package-front-cr-czech.jpg")),
IF($C$1="Türkisch - TR",HYPERLINK(CONCATENATE("https://www.saflax.de/0-WVK-Retail/Bilder-Pictures/SAFLAX-",'Basis-Tabelle-Samen'!C94,"-",'Basis-Tabelle-Samen'!J94,"-seed-package-front-cr-turkish.jpg")),
IF($C$1="Ungarisch - HU",HYPERLINK(CONCATENATE("https://www.saflax.de/0-WVK-Retail/Bilder-Pictures/SAFLAX-",'Basis-Tabelle-Samen'!C94,"-",'Basis-Tabelle-Samen'!J94,"-seed-package-front-cr-hungarian.jpg")),
" ACHTUNG")))))))))))))))))))))))))))))</f>
        <v>https://www.saflax.de/0-WVK-Retail/Bilder-Pictures/SAFLAX-13102-bauhinia-variegata-candida-seed-package-front-cr-english.jpg</v>
      </c>
      <c r="AL14" s="330" t="str">
        <f>IF(G14&lt;1,"",
IF($C$1="Bulgarisch - BG",HYPERLINK(CONCATENATE("https://www.saflax.de/0-WVK-Retail/Bilder-Pictures/SAFLAX-",'Basis-Tabelle-Samen'!C94,"-",'Basis-Tabelle-Samen'!J94,"-seed-package-back-cr-bulgarian.jpg")),
IF($C$1="Dänisch - DK",HYPERLINK(CONCATENATE("https://www.saflax.de/0-WVK-Retail/Bilder-Pictures/SAFLAX-",'Basis-Tabelle-Samen'!C94,"-",'Basis-Tabelle-Samen'!J94,"-seed-package-back-cr-danish.jpg")),
IF($C$1="Deutsch - DE",HYPERLINK(CONCATENATE("https://www.saflax.de/0-WVK-Retail/Bilder-Pictures/SAFLAX-",'Basis-Tabelle-Samen'!C94,"-",'Basis-Tabelle-Samen'!J94,"-seed-package-back-cr-german.jpg")),
IF($C$1="Englisch - UK",HYPERLINK(CONCATENATE("https://www.saflax.de/0-WVK-Retail/Bilder-Pictures/SAFLAX-",'Basis-Tabelle-Samen'!C94,"-",'Basis-Tabelle-Samen'!J94,"-seed-package-back-cr-english.jpg")),
IF($C$1="Estnisch - EE",HYPERLINK(CONCATENATE("https://www.saflax.de/0-WVK-Retail/Bilder-Pictures/SAFLAX-",'Basis-Tabelle-Samen'!C94,"-",'Basis-Tabelle-Samen'!J94,"-seed-package-back-cr-estonian.jpg")),
IF($C$1="Finnisch - FI",HYPERLINK(CONCATENATE("https://www.saflax.de/0-WVK-Retail/Bilder-Pictures/SAFLAX-",'Basis-Tabelle-Samen'!C94,"-",'Basis-Tabelle-Samen'!J94,"-seed-package-back-cr-finnish.jpg")),
IF($C$1="Französisch - FR",HYPERLINK(CONCATENATE("https://www.saflax.de/0-WVK-Retail/Bilder-Pictures/SAFLAX-",'Basis-Tabelle-Samen'!C94,"-",'Basis-Tabelle-Samen'!J94,"-seed-package-back-cr-french.jpg")),
IF($C$1="Griechisch - GR",HYPERLINK(CONCATENATE("https://www.saflax.de/0-WVK-Retail/Bilder-Pictures/SAFLAX-",'Basis-Tabelle-Samen'!C94,"-",'Basis-Tabelle-Samen'!J94,"-seed-package-back-cr-greek.jpg")),
IF($C$1="Irisch - IE",HYPERLINK(CONCATENATE("https://www.saflax.de/0-WVK-Retail/Bilder-Pictures/SAFLAX-",'Basis-Tabelle-Samen'!C94,"-",'Basis-Tabelle-Samen'!J94,"-seed-package-back-cr-irish.jpg")),
IF($C$1="Isländisch - IS",HYPERLINK(CONCATENATE("https://www.saflax.de/0-WVK-Retail/Bilder-Pictures/SAFLAX-",'Basis-Tabelle-Samen'!C94,"-",'Basis-Tabelle-Samen'!J94,"-seed-package-back-cr-icelandic.jpg")),
IF($C$1="Italienisch - IT",HYPERLINK(CONCATENATE("https://www.saflax.de/0-WVK-Retail/Bilder-Pictures/SAFLAX-",'Basis-Tabelle-Samen'!C94,"-",'Basis-Tabelle-Samen'!J94,"-seed-package-back-cr-italian.jpg")),
IF($C$1="Japanisch - JP",HYPERLINK(CONCATENATE("https://www.saflax.de/0-WVK-Retail/Bilder-Pictures/SAFLAX-",'Basis-Tabelle-Samen'!C94,"-",'Basis-Tabelle-Samen'!J94,"-seed-package-back-cr-japanese.jpg")),
IF($C$1="Kroatisch - HR",HYPERLINK(CONCATENATE("https://www.saflax.de/0-WVK-Retail/Bilder-Pictures/SAFLAX-",'Basis-Tabelle-Samen'!C94,"-",'Basis-Tabelle-Samen'!J94,"-seed-package-back-cr-croatian.jpg")),
IF($C$1="Lettisch - LV",HYPERLINK(CONCATENATE("https://www.saflax.de/0-WVK-Retail/Bilder-Pictures/SAFLAX-",'Basis-Tabelle-Samen'!C94,"-",'Basis-Tabelle-Samen'!J94,"-seed-package-back-cr-latvian.jpg")),
IF($C$1="Litauisch - LT",HYPERLINK(CONCATENATE("https://www.saflax.de/0-WVK-Retail/Bilder-Pictures/SAFLAX-",'Basis-Tabelle-Samen'!C94,"-",'Basis-Tabelle-Samen'!J94,"-seed-package-back-cr-lithuanian.jpg")),
IF($C$1="Maltesisch - MT",HYPERLINK(CONCATENATE("https://www.saflax.de/0-WVK-Retail/Bilder-Pictures/SAFLAX-",'Basis-Tabelle-Samen'!C94,"-",'Basis-Tabelle-Samen'!J94,"-seed-package-back-cr-maltese.jpg")),
IF($C$1="Niederländisch - NL",HYPERLINK(CONCATENATE("https://www.saflax.de/0-WVK-Retail/Bilder-Pictures/SAFLAX-",'Basis-Tabelle-Samen'!C94,"-",'Basis-Tabelle-Samen'!J94,"-seed-package-back-cr-dutch.jpg")),
IF($C$1="Norwegisch - NO",HYPERLINK(CONCATENATE("https://www.saflax.de/0-WVK-Retail/Bilder-Pictures/SAFLAX-",'Basis-Tabelle-Samen'!C94,"-",'Basis-Tabelle-Samen'!J94,"-seed-package-back-cr-nowegian.jpg")),
IF($C$1="Polnisch - PL",HYPERLINK(CONCATENATE("https://www.saflax.de/0-WVK-Retail/Bilder-Pictures/SAFLAX-",'Basis-Tabelle-Samen'!C94,"-",'Basis-Tabelle-Samen'!J94,"-seed-package-back-cr-polish.jpg")),
IF($C$1="Portugiesisch - PT",HYPERLINK(CONCATENATE("https://www.saflax.de/0-WVK-Retail/Bilder-Pictures/SAFLAX-",'Basis-Tabelle-Samen'!C94,"-",'Basis-Tabelle-Samen'!J94,"-seed-package-back-cr-portuguese.jpg")),
IF($C$1="Rumänisch - RO",HYPERLINK(CONCATENATE("https://www.saflax.de/0-WVK-Retail/Bilder-Pictures/SAFLAX-",'Basis-Tabelle-Samen'!C94,"-",'Basis-Tabelle-Samen'!J94,"-seed-package-back-cr-romanian.jpg")),
IF($C$1="Schwedisch - SE",HYPERLINK(CONCATENATE("https://www.saflax.de/0-WVK-Retail/Bilder-Pictures/SAFLAX-",'Basis-Tabelle-Samen'!C94,"-",'Basis-Tabelle-Samen'!J94,"-seed-package-back-cr-swedish.jpg")),
IF($C$1="Slowakisch - SK",HYPERLINK(CONCATENATE("https://www.saflax.de/0-WVK-Retail/Bilder-Pictures/SAFLAX-",'Basis-Tabelle-Samen'!C94,"-",'Basis-Tabelle-Samen'!J94,"-seed-package-back-cr-slovak.jpg")),
IF($C$1="Slowenisch - SI",HYPERLINK(CONCATENATE("https://www.saflax.de/0-WVK-Retail/Bilder-Pictures/SAFLAX-",'Basis-Tabelle-Samen'!C94,"-",'Basis-Tabelle-Samen'!J94,"-seed-package-back-cr-slovenian.jpg")),
IF($C$1="Spanisch - ES",HYPERLINK(CONCATENATE("https://www.saflax.de/0-WVK-Retail/Bilder-Pictures/SAFLAX-",'Basis-Tabelle-Samen'!C94,"-",'Basis-Tabelle-Samen'!J94,"-seed-package-back-cr-spanish.jpg")),
IF($C$1="Tschechisch - CZ",HYPERLINK(CONCATENATE("https://www.saflax.de/0-WVK-Retail/Bilder-Pictures/SAFLAX-",'Basis-Tabelle-Samen'!C94,"-",'Basis-Tabelle-Samen'!J94,"-seed-package-back-cr-czech.jpg")),
IF($C$1="Türkisch - TR",HYPERLINK(CONCATENATE("https://www.saflax.de/0-WVK-Retail/Bilder-Pictures/SAFLAX-",'Basis-Tabelle-Samen'!C94,"-",'Basis-Tabelle-Samen'!J94,"-seed-package-back-cr-turkish.jpg")),
IF($C$1="Ungarisch - HU",HYPERLINK(CONCATENATE("https://www.saflax.de/0-WVK-Retail/Bilder-Pictures/SAFLAX-",'Basis-Tabelle-Samen'!C94,"-",'Basis-Tabelle-Samen'!J94,"-seed-package-back-cr-hungarian.jpg")),
" ACHTUNG")))))))))))))))))))))))))))))</f>
        <v>https://www.saflax.de/0-WVK-Retail/Bilder-Pictures/SAFLAX-13102-bauhinia-variegata-candida-seed-package-back-cr-english.jpg</v>
      </c>
      <c r="AM14" s="330" t="str">
        <f>IF(H14&lt;1,"",
IF($C$1="Bulgarisch - BG",HYPERLINK(CONCATENATE("https://www.saflax.de/0-WVK-Retail/Bilder-Pictures/SAFLAX-",'Basis-Tabelle-Samen'!K94,"-",'Basis-Tabelle-Samen'!J94,"-garden-to-go-mini-bulgarian.jpg")),
IF($C$1="Dänisch - DK",HYPERLINK(CONCATENATE("https://www.saflax.de/0-WVK-Retail/Bilder-Pictures/SAFLAX-",'Basis-Tabelle-Samen'!K94,"-",'Basis-Tabelle-Samen'!J94,"-garden-to-go-mini-danish.jpg")),
IF($C$1="Deutsch - DE",HYPERLINK(CONCATENATE("https://www.saflax.de/0-WVK-Retail/Bilder-Pictures/SAFLAX-",'Basis-Tabelle-Samen'!K94,"-",'Basis-Tabelle-Samen'!J94,"-garden-to-go-mini-german.jpg")),
IF($C$1="Englisch - UK",HYPERLINK(CONCATENATE("https://www.saflax.de/0-WVK-Retail/Bilder-Pictures/SAFLAX-",'Basis-Tabelle-Samen'!K94,"-",'Basis-Tabelle-Samen'!J94,"-garden-to-go-mini-english.jpg")),
IF($C$1="Estnisch - EE",HYPERLINK(CONCATENATE("https://www.saflax.de/0-WVK-Retail/Bilder-Pictures/SAFLAX-",'Basis-Tabelle-Samen'!K94,"-",'Basis-Tabelle-Samen'!J94,"-garden-to-go-mini-estonian.jpg")),
IF($C$1="Finnisch - FI",HYPERLINK(CONCATENATE("https://www.saflax.de/0-WVK-Retail/Bilder-Pictures/SAFLAX-",'Basis-Tabelle-Samen'!K94,"-",'Basis-Tabelle-Samen'!J94,"-garden-to-go-mini-finnish.jpg")),
IF($C$1="Französisch - FR",HYPERLINK(CONCATENATE("https://www.saflax.de/0-WVK-Retail/Bilder-Pictures/SAFLAX-",'Basis-Tabelle-Samen'!K94,"-",'Basis-Tabelle-Samen'!J94,"-garden-to-go-mini-french.jpg")),
IF($C$1="Griechisch - GR",HYPERLINK(CONCATENATE("https://www.saflax.de/0-WVK-Retail/Bilder-Pictures/SAFLAX-",'Basis-Tabelle-Samen'!K94,"-",'Basis-Tabelle-Samen'!J94,"-garden-to-go-mini-greek.jpg")),
IF($C$1="Irisch - IE",HYPERLINK(CONCATENATE("https://www.saflax.de/0-WVK-Retail/Bilder-Pictures/SAFLAX-",'Basis-Tabelle-Samen'!K94,"-",'Basis-Tabelle-Samen'!J94,"-garden-to-go-mini-irish.jpg")),
IF($C$1="Isländisch - IS",HYPERLINK(CONCATENATE("https://www.saflax.de/0-WVK-Retail/Bilder-Pictures/SAFLAX-",'Basis-Tabelle-Samen'!K94,"-",'Basis-Tabelle-Samen'!J94,"-garden-to-go-mini-icelandic.jpg")),
IF($C$1="Italienisch - IT",HYPERLINK(CONCATENATE("https://www.saflax.de/0-WVK-Retail/Bilder-Pictures/SAFLAX-",'Basis-Tabelle-Samen'!K94,"-",'Basis-Tabelle-Samen'!J94,"-garden-to-go-mini-italian.jpg")),
IF($C$1="Japanisch - JP",HYPERLINK(CONCATENATE("https://www.saflax.de/0-WVK-Retail/Bilder-Pictures/SAFLAX-",'Basis-Tabelle-Samen'!K94,"-",'Basis-Tabelle-Samen'!J94,"-garden-to-go-mini-japanese.jpg")),
IF($C$1="Kroatisch - HR",HYPERLINK(CONCATENATE("https://www.saflax.de/0-WVK-Retail/Bilder-Pictures/SAFLAX-",'Basis-Tabelle-Samen'!K94,"-",'Basis-Tabelle-Samen'!J94,"-garden-to-go-mini-croatian.jpg")),
IF($C$1="Lettisch - LV",HYPERLINK(CONCATENATE("https://www.saflax.de/0-WVK-Retail/Bilder-Pictures/SAFLAX-",'Basis-Tabelle-Samen'!K94,"-",'Basis-Tabelle-Samen'!J94,"-garden-to-go-mini-latvian.jpg")),
IF($C$1="Litauisch - LT",HYPERLINK(CONCATENATE("https://www.saflax.de/0-WVK-Retail/Bilder-Pictures/SAFLAX-",'Basis-Tabelle-Samen'!K94,"-",'Basis-Tabelle-Samen'!J94,"-garden-to-go-mini-lithuanian.jpg")),
IF($C$1="Maltesisch - MT",HYPERLINK(CONCATENATE("https://www.saflax.de/0-WVK-Retail/Bilder-Pictures/SAFLAX-",'Basis-Tabelle-Samen'!K94,"-",'Basis-Tabelle-Samen'!J94,"-garden-to-go-mini-maltese.jpg")),
IF($C$1="Niederländisch - NL",HYPERLINK(CONCATENATE("https://www.saflax.de/0-WVK-Retail/Bilder-Pictures/SAFLAX-",'Basis-Tabelle-Samen'!K94,"-",'Basis-Tabelle-Samen'!J94,"-garden-to-go-mini-dutch.jpg")),
IF($C$1="Norwegisch - NO",HYPERLINK(CONCATENATE("https://www.saflax.de/0-WVK-Retail/Bilder-Pictures/SAFLAX-",'Basis-Tabelle-Samen'!K94,"-",'Basis-Tabelle-Samen'!J94,"-garden-to-go-mini-nowegian.jpg")),
IF($C$1="Polnisch - PL",HYPERLINK(CONCATENATE("https://www.saflax.de/0-WVK-Retail/Bilder-Pictures/SAFLAX-",'Basis-Tabelle-Samen'!K94,"-",'Basis-Tabelle-Samen'!J94,"-garden-to-go-mini-polish.jpg")),
IF($C$1="Portugiesisch - PT",HYPERLINK(CONCATENATE("https://www.saflax.de/0-WVK-Retail/Bilder-Pictures/SAFLAX-",'Basis-Tabelle-Samen'!K94,"-",'Basis-Tabelle-Samen'!J94,"-garden-to-go-mini-portuguese.jpg")),
IF($C$1="Rumänisch - RO",HYPERLINK(CONCATENATE("https://www.saflax.de/0-WVK-Retail/Bilder-Pictures/SAFLAX-",'Basis-Tabelle-Samen'!K94,"-",'Basis-Tabelle-Samen'!J94,"-garden-to-go-mini-romanian.jpg")),
IF($C$1="Schwedisch - SE",HYPERLINK(CONCATENATE("https://www.saflax.de/0-WVK-Retail/Bilder-Pictures/SAFLAX-",'Basis-Tabelle-Samen'!K94,"-",'Basis-Tabelle-Samen'!J94,"-garden-to-go-mini-swedish.jpg")),
IF($C$1="Slowakisch - SK",HYPERLINK(CONCATENATE("https://www.saflax.de/0-WVK-Retail/Bilder-Pictures/SAFLAX-",'Basis-Tabelle-Samen'!K94,"-",'Basis-Tabelle-Samen'!J94,"-garden-to-go-mini-slovak.jpg")),
IF($C$1="Slowenisch - SI",HYPERLINK(CONCATENATE("https://www.saflax.de/0-WVK-Retail/Bilder-Pictures/SAFLAX-",'Basis-Tabelle-Samen'!K94,"-",'Basis-Tabelle-Samen'!J94,"-garden-to-go-mini-slovenian.jpg")),
IF($C$1="Spanisch - ES",HYPERLINK(CONCATENATE("https://www.saflax.de/0-WVK-Retail/Bilder-Pictures/SAFLAX-",'Basis-Tabelle-Samen'!K94,"-",'Basis-Tabelle-Samen'!J94,"-garden-to-go-mini-spanish.jpg")),
IF($C$1="Tschechisch - CZ",HYPERLINK(CONCATENATE("https://www.saflax.de/0-WVK-Retail/Bilder-Pictures/SAFLAX-",'Basis-Tabelle-Samen'!K94,"-",'Basis-Tabelle-Samen'!J94,"-garden-to-go-mini-czech.jpg")),
IF($C$1="Türkisch - TR",HYPERLINK(CONCATENATE("https://www.saflax.de/0-WVK-Retail/Bilder-Pictures/SAFLAX-",'Basis-Tabelle-Samen'!K94,"-",'Basis-Tabelle-Samen'!J94,"-garden-to-go-mini-turkish.jpg")),
IF($C$1="Ungarisch - HU",HYPERLINK(CONCATENATE("https://www.saflax.de/0-WVK-Retail/Bilder-Pictures/SAFLAX-",'Basis-Tabelle-Samen'!K94,"-",'Basis-Tabelle-Samen'!J94,"-garden-to-go-mini-hungarian.jpg")),
" ACHTUNG")))))))))))))))))))))))))))))</f>
        <v>https://www.saflax.de/0-WVK-Retail/Bilder-Pictures/SAFLAX-73102-bauhinia-variegata-candida-garden-to-go-mini-english.jpg</v>
      </c>
      <c r="AN14" s="330" t="str">
        <f>IF(I14&lt;1,"",
IF($C$1="Bulgarisch - BG",HYPERLINK(CONCATENATE("https://www.saflax.de/0-WVK-Retail/Bilder-Pictures/SAFLAX-",'Basis-Tabelle-Samen'!N94,"-",'Basis-Tabelle-Samen'!J94,"-garden-to-go-lite-bulgarian.jpg")),
IF($C$1="Dänisch - DK",HYPERLINK(CONCATENATE("https://www.saflax.de/0-WVK-Retail/Bilder-Pictures/SAFLAX-",'Basis-Tabelle-Samen'!N94,"-",'Basis-Tabelle-Samen'!J94,"-garden-to-go-lite-danish.jpg")),
IF($C$1="Deutsch - DE",HYPERLINK(CONCATENATE("https://www.saflax.de/0-WVK-Retail/Bilder-Pictures/SAFLAX-",'Basis-Tabelle-Samen'!N94,"-",'Basis-Tabelle-Samen'!J94,"-garden-to-go-lite-german.jpg")),
IF($C$1="Englisch - UK",HYPERLINK(CONCATENATE("https://www.saflax.de/0-WVK-Retail/Bilder-Pictures/SAFLAX-",'Basis-Tabelle-Samen'!N94,"-",'Basis-Tabelle-Samen'!J94,"-garden-to-go-lite-english.jpg")),
IF($C$1="Estnisch - EE",HYPERLINK(CONCATENATE("https://www.saflax.de/0-WVK-Retail/Bilder-Pictures/SAFLAX-",'Basis-Tabelle-Samen'!N94,"-",'Basis-Tabelle-Samen'!J94,"-garden-to-go-lite-estonian.jpg")),
IF($C$1="Finnisch - FI",HYPERLINK(CONCATENATE("https://www.saflax.de/0-WVK-Retail/Bilder-Pictures/SAFLAX-",'Basis-Tabelle-Samen'!N94,"-",'Basis-Tabelle-Samen'!J94,"-garden-to-go-lite-finnish.jpg")),
IF($C$1="Französisch - FR",HYPERLINK(CONCATENATE("https://www.saflax.de/0-WVK-Retail/Bilder-Pictures/SAFLAX-",'Basis-Tabelle-Samen'!N94,"-",'Basis-Tabelle-Samen'!J94,"-garden-to-go-lite-french.jpg")),
IF($C$1="Griechisch - GR",HYPERLINK(CONCATENATE("https://www.saflax.de/0-WVK-Retail/Bilder-Pictures/SAFLAX-",'Basis-Tabelle-Samen'!N94,"-",'Basis-Tabelle-Samen'!J94,"-garden-to-go-lite-greek.jpg")),
IF($C$1="Irisch - IE",HYPERLINK(CONCATENATE("https://www.saflax.de/0-WVK-Retail/Bilder-Pictures/SAFLAX-",'Basis-Tabelle-Samen'!N94,"-",'Basis-Tabelle-Samen'!J94,"-garden-to-go-lite-irish.jpg")),
IF($C$1="Isländisch - IS",HYPERLINK(CONCATENATE("https://www.saflax.de/0-WVK-Retail/Bilder-Pictures/SAFLAX-",'Basis-Tabelle-Samen'!N94,"-",'Basis-Tabelle-Samen'!J94,"-garden-to-go-lite-icelandic.jpg")),
IF($C$1="Italienisch - IT",HYPERLINK(CONCATENATE("https://www.saflax.de/0-WVK-Retail/Bilder-Pictures/SAFLAX-",'Basis-Tabelle-Samen'!N94,"-",'Basis-Tabelle-Samen'!J94,"-garden-to-go-lite-italian.jpg")),
IF($C$1="Japanisch - JP",HYPERLINK(CONCATENATE("https://www.saflax.de/0-WVK-Retail/Bilder-Pictures/SAFLAX-",'Basis-Tabelle-Samen'!N94,"-",'Basis-Tabelle-Samen'!J94,"-garden-to-go-lite-japanese.jpg")),
IF($C$1="Kroatisch - HR",HYPERLINK(CONCATENATE("https://www.saflax.de/0-WVK-Retail/Bilder-Pictures/SAFLAX-",'Basis-Tabelle-Samen'!N94,"-",'Basis-Tabelle-Samen'!J94,"-garden-to-go-lite-croatian.jpg")),
IF($C$1="Lettisch - LV",HYPERLINK(CONCATENATE("https://www.saflax.de/0-WVK-Retail/Bilder-Pictures/SAFLAX-",'Basis-Tabelle-Samen'!N94,"-",'Basis-Tabelle-Samen'!J94,"-garden-to-go-lite-latvian.jpg")),
IF($C$1="Litauisch - LT",HYPERLINK(CONCATENATE("https://www.saflax.de/0-WVK-Retail/Bilder-Pictures/SAFLAX-",'Basis-Tabelle-Samen'!N94,"-",'Basis-Tabelle-Samen'!J94,"-garden-to-go-lite-lithuanian.jpg")),
IF($C$1="Maltesisch - MT",HYPERLINK(CONCATENATE("https://www.saflax.de/0-WVK-Retail/Bilder-Pictures/SAFLAX-",'Basis-Tabelle-Samen'!N94,"-",'Basis-Tabelle-Samen'!J94,"-garden-to-go-lite-maltese.jpg")),
IF($C$1="Niederländisch - NL",HYPERLINK(CONCATENATE("https://www.saflax.de/0-WVK-Retail/Bilder-Pictures/SAFLAX-",'Basis-Tabelle-Samen'!N94,"-",'Basis-Tabelle-Samen'!J94,"-garden-to-go-lite-dutch.jpg")),
IF($C$1="Norwegisch - NO",HYPERLINK(CONCATENATE("https://www.saflax.de/0-WVK-Retail/Bilder-Pictures/SAFLAX-",'Basis-Tabelle-Samen'!N94,"-",'Basis-Tabelle-Samen'!J94,"-garden-to-go-lite-nowegian.jpg")),
IF($C$1="Polnisch - PL",HYPERLINK(CONCATENATE("https://www.saflax.de/0-WVK-Retail/Bilder-Pictures/SAFLAX-",'Basis-Tabelle-Samen'!N94,"-",'Basis-Tabelle-Samen'!J94,"-garden-to-go-lite-polish.jpg")),
IF($C$1="Portugiesisch - PT",HYPERLINK(CONCATENATE("https://www.saflax.de/0-WVK-Retail/Bilder-Pictures/SAFLAX-",'Basis-Tabelle-Samen'!N94,"-",'Basis-Tabelle-Samen'!J94,"-garden-to-go-lite-portuguese.jpg")),
IF($C$1="Rumänisch - RO",HYPERLINK(CONCATENATE("https://www.saflax.de/0-WVK-Retail/Bilder-Pictures/SAFLAX-",'Basis-Tabelle-Samen'!N94,"-",'Basis-Tabelle-Samen'!J94,"-garden-to-go-lite-romanian.jpg")),
IF($C$1="Schwedisch - SE",HYPERLINK(CONCATENATE("https://www.saflax.de/0-WVK-Retail/Bilder-Pictures/SAFLAX-",'Basis-Tabelle-Samen'!N94,"-",'Basis-Tabelle-Samen'!J94,"-garden-to-go-lite-swedish.jpg")),
IF($C$1="Slowakisch - SK",HYPERLINK(CONCATENATE("https://www.saflax.de/0-WVK-Retail/Bilder-Pictures/SAFLAX-",'Basis-Tabelle-Samen'!N94,"-",'Basis-Tabelle-Samen'!J94,"-garden-to-go-lite-slovak.jpg")),
IF($C$1="Slowenisch - SI",HYPERLINK(CONCATENATE("https://www.saflax.de/0-WVK-Retail/Bilder-Pictures/SAFLAX-",'Basis-Tabelle-Samen'!N94,"-",'Basis-Tabelle-Samen'!J94,"-garden-to-go-lite-slovenian.jpg")),
IF($C$1="Spanisch - ES",HYPERLINK(CONCATENATE("https://www.saflax.de/0-WVK-Retail/Bilder-Pictures/SAFLAX-",'Basis-Tabelle-Samen'!N94,"-",'Basis-Tabelle-Samen'!J94,"-garden-to-go-lite-spanish.jpg")),
IF($C$1="Tschechisch - CZ",HYPERLINK(CONCATENATE("https://www.saflax.de/0-WVK-Retail/Bilder-Pictures/SAFLAX-",'Basis-Tabelle-Samen'!N94,"-",'Basis-Tabelle-Samen'!J94,"-garden-to-go-lite-czech.jpg")),
IF($C$1="Türkisch - TR",HYPERLINK(CONCATENATE("https://www.saflax.de/0-WVK-Retail/Bilder-Pictures/SAFLAX-",'Basis-Tabelle-Samen'!N94,"-",'Basis-Tabelle-Samen'!J94,"-garden-to-go-lite-turkish.jpg")),
IF($C$1="Ungarisch - HU",HYPERLINK(CONCATENATE("https://www.saflax.de/0-WVK-Retail/Bilder-Pictures/SAFLAX-",'Basis-Tabelle-Samen'!N94,"-",'Basis-Tabelle-Samen'!J94,"-garden-to-go-lite-hungarian.jpg")),
" ACHTUNG")))))))))))))))))))))))))))))</f>
        <v>https://www.saflax.de/0-WVK-Retail/Bilder-Pictures/SAFLAX-83102-bauhinia-variegata-candida-garden-to-go-lite-english.jpg</v>
      </c>
      <c r="AO14" s="330" t="str">
        <f>IF(J14&lt;1,"",
IF($C$1="Bulgarisch - BG",HYPERLINK(CONCATENATE("https://www.saflax.de/0-WVK-Retail/Bilder-Pictures/SAFLAX-",'Basis-Tabelle-Samen'!Q94,"-",'Basis-Tabelle-Samen'!J94,"-garden-to-go-bulgarian.jpg")),
IF($C$1="Dänisch - DK",HYPERLINK(CONCATENATE("https://www.saflax.de/0-WVK-Retail/Bilder-Pictures/SAFLAX-",'Basis-Tabelle-Samen'!Q94,"-",'Basis-Tabelle-Samen'!J94,"-garden-to-go-danish.jpg")),
IF($C$1="Deutsch - DE",HYPERLINK(CONCATENATE("https://www.saflax.de/0-WVK-Retail/Bilder-Pictures/SAFLAX-",'Basis-Tabelle-Samen'!Q94,"-",'Basis-Tabelle-Samen'!J94,"-garden-to-go-german.jpg")),
IF($C$1="Englisch - UK",HYPERLINK(CONCATENATE("https://www.saflax.de/0-WVK-Retail/Bilder-Pictures/SAFLAX-",'Basis-Tabelle-Samen'!Q94,"-",'Basis-Tabelle-Samen'!J94,"-garden-to-go-english.jpg")),
IF($C$1="Estnisch - EE",HYPERLINK(CONCATENATE("https://www.saflax.de/0-WVK-Retail/Bilder-Pictures/SAFLAX-",'Basis-Tabelle-Samen'!Q94,"-",'Basis-Tabelle-Samen'!J94,"-garden-to-go-estonian.jpg")),
IF($C$1="Finnisch - FI",HYPERLINK(CONCATENATE("https://www.saflax.de/0-WVK-Retail/Bilder-Pictures/SAFLAX-",'Basis-Tabelle-Samen'!Q94,"-",'Basis-Tabelle-Samen'!J94,"-garden-to-go-finnish.jpg")),
IF($C$1="Französisch - FR",HYPERLINK(CONCATENATE("https://www.saflax.de/0-WVK-Retail/Bilder-Pictures/SAFLAX-",'Basis-Tabelle-Samen'!Q94,"-",'Basis-Tabelle-Samen'!J94,"-garden-to-go-french.jpg")),
IF($C$1="Griechisch - GR",HYPERLINK(CONCATENATE("https://www.saflax.de/0-WVK-Retail/Bilder-Pictures/SAFLAX-",'Basis-Tabelle-Samen'!Q94,"-",'Basis-Tabelle-Samen'!J94,"-garden-to-go-greek.jpg")),
IF($C$1="Irisch - IE",HYPERLINK(CONCATENATE("https://www.saflax.de/0-WVK-Retail/Bilder-Pictures/SAFLAX-",'Basis-Tabelle-Samen'!Q94,"-",'Basis-Tabelle-Samen'!J94,"-garden-to-go-irish.jpg")),
IF($C$1="Isländisch - IS",HYPERLINK(CONCATENATE("https://www.saflax.de/0-WVK-Retail/Bilder-Pictures/SAFLAX-",'Basis-Tabelle-Samen'!Q94,"-",'Basis-Tabelle-Samen'!J94,"-garden-to-go-icelandic.jpg")),
IF($C$1="Italienisch - IT",HYPERLINK(CONCATENATE("https://www.saflax.de/0-WVK-Retail/Bilder-Pictures/SAFLAX-",'Basis-Tabelle-Samen'!Q94,"-",'Basis-Tabelle-Samen'!J94,"-garden-to-go-italian.jpg")),
IF($C$1="Japanisch - JP",HYPERLINK(CONCATENATE("https://www.saflax.de/0-WVK-Retail/Bilder-Pictures/SAFLAX-",'Basis-Tabelle-Samen'!Q94,"-",'Basis-Tabelle-Samen'!J94,"-garden-to-go-japanese.jpg")),
IF($C$1="Kroatisch - HR",HYPERLINK(CONCATENATE("https://www.saflax.de/0-WVK-Retail/Bilder-Pictures/SAFLAX-",'Basis-Tabelle-Samen'!Q94,"-",'Basis-Tabelle-Samen'!J94,"-garden-to-go-croatian.jpg")),
IF($C$1="Lettisch - LV",HYPERLINK(CONCATENATE("https://www.saflax.de/0-WVK-Retail/Bilder-Pictures/SAFLAX-",'Basis-Tabelle-Samen'!Q94,"-",'Basis-Tabelle-Samen'!J94,"-garden-to-go-latvian.jpg")),
IF($C$1="Litauisch - LT",HYPERLINK(CONCATENATE("https://www.saflax.de/0-WVK-Retail/Bilder-Pictures/SAFLAX-",'Basis-Tabelle-Samen'!Q94,"-",'Basis-Tabelle-Samen'!J94,"-garden-to-go-lithuanian.jpg")),
IF($C$1="Maltesisch - MT",HYPERLINK(CONCATENATE("https://www.saflax.de/0-WVK-Retail/Bilder-Pictures/SAFLAX-",'Basis-Tabelle-Samen'!Q94,"-",'Basis-Tabelle-Samen'!J94,"-garden-to-go-maltese.jpg")),
IF($C$1="Niederländisch - NL",HYPERLINK(CONCATENATE("https://www.saflax.de/0-WVK-Retail/Bilder-Pictures/SAFLAX-",'Basis-Tabelle-Samen'!Q94,"-",'Basis-Tabelle-Samen'!J94,"-garden-to-go-dutch.jpg")),
IF($C$1="Norwegisch - NO",HYPERLINK(CONCATENATE("https://www.saflax.de/0-WVK-Retail/Bilder-Pictures/SAFLAX-",'Basis-Tabelle-Samen'!Q94,"-",'Basis-Tabelle-Samen'!J94,"-garden-to-go-nowegian.jpg")),
IF($C$1="Polnisch - PL",HYPERLINK(CONCATENATE("https://www.saflax.de/0-WVK-Retail/Bilder-Pictures/SAFLAX-",'Basis-Tabelle-Samen'!Q94,"-",'Basis-Tabelle-Samen'!J94,"-garden-to-go-polish.jpg")),
IF($C$1="Portugiesisch - PT",HYPERLINK(CONCATENATE("https://www.saflax.de/0-WVK-Retail/Bilder-Pictures/SAFLAX-",'Basis-Tabelle-Samen'!Q94,"-",'Basis-Tabelle-Samen'!J94,"-garden-to-go-portuguese.jpg")),
IF($C$1="Rumänisch - RO",HYPERLINK(CONCATENATE("https://www.saflax.de/0-WVK-Retail/Bilder-Pictures/SAFLAX-",'Basis-Tabelle-Samen'!Q94,"-",'Basis-Tabelle-Samen'!J94,"-garden-to-go-romanian.jpg")),
IF($C$1="Schwedisch - SE",HYPERLINK(CONCATENATE("https://www.saflax.de/0-WVK-Retail/Bilder-Pictures/SAFLAX-",'Basis-Tabelle-Samen'!Q94,"-",'Basis-Tabelle-Samen'!J94,"-garden-to-go-swedish.jpg")),
IF($C$1="Slowakisch - SK",HYPERLINK(CONCATENATE("https://www.saflax.de/0-WVK-Retail/Bilder-Pictures/SAFLAX-",'Basis-Tabelle-Samen'!Q94,"-",'Basis-Tabelle-Samen'!J94,"-garden-to-go-slovak.jpg")),
IF($C$1="Slowenisch - SI",HYPERLINK(CONCATENATE("https://www.saflax.de/0-WVK-Retail/Bilder-Pictures/SAFLAX-",'Basis-Tabelle-Samen'!Q94,"-",'Basis-Tabelle-Samen'!J94,"-garden-to-go-slovenian.jpg")),
IF($C$1="Spanisch - ES",HYPERLINK(CONCATENATE("https://www.saflax.de/0-WVK-Retail/Bilder-Pictures/SAFLAX-",'Basis-Tabelle-Samen'!Q94,"-",'Basis-Tabelle-Samen'!J94,"-garden-to-go-spanish.jpg")),
IF($C$1="Tschechisch - CZ",HYPERLINK(CONCATENATE("https://www.saflax.de/0-WVK-Retail/Bilder-Pictures/SAFLAX-",'Basis-Tabelle-Samen'!Q94,"-",'Basis-Tabelle-Samen'!J94,"-garden-to-go-czech.jpg")),
IF($C$1="Türkisch - TR",HYPERLINK(CONCATENATE("https://www.saflax.de/0-WVK-Retail/Bilder-Pictures/SAFLAX-",'Basis-Tabelle-Samen'!Q94,"-",'Basis-Tabelle-Samen'!J94,"-garden-to-go-turkish.jpg")),
IF($C$1="Ungarisch - HU",HYPERLINK(CONCATENATE("https://www.saflax.de/0-WVK-Retail/Bilder-Pictures/SAFLAX-",'Basis-Tabelle-Samen'!Q94,"-",'Basis-Tabelle-Samen'!J94,"-garden-to-go-hungarian.jpg")),
" ACHTUNG")))))))))))))))))))))))))))))</f>
        <v>https://www.saflax.de/0-WVK-Retail/Bilder-Pictures/SAFLAX-53102-bauhinia-variegata-candida-garden-to-go-english.jpg</v>
      </c>
      <c r="AP14" s="330" t="str">
        <f>IF(K14&lt;1,"",
IF($C$1="Bulgarisch - BG",HYPERLINK(CONCATENATE("https://www.saflax.de/0-WVK-Retail/Bilder-Pictures/SAFLAX-",'Basis-Tabelle-Samen'!T94,"-",'Basis-Tabelle-Samen'!J94,"-cultivation-set-bulgarian.jpg")),
IF($C$1="Dänisch - DK",HYPERLINK(CONCATENATE("https://www.saflax.de/0-WVK-Retail/Bilder-Pictures/SAFLAX-",'Basis-Tabelle-Samen'!T94,"-",'Basis-Tabelle-Samen'!J94,"-cultivation-set-danish.jpg")),
IF($C$1="Deutsch - DE",HYPERLINK(CONCATENATE("https://www.saflax.de/0-WVK-Retail/Bilder-Pictures/SAFLAX-",'Basis-Tabelle-Samen'!T94,"-",'Basis-Tabelle-Samen'!J94,"-cultivation-set-german.jpg")),
IF($C$1="Englisch - UK",HYPERLINK(CONCATENATE("https://www.saflax.de/0-WVK-Retail/Bilder-Pictures/SAFLAX-",'Basis-Tabelle-Samen'!T94,"-",'Basis-Tabelle-Samen'!J94,"-cultivation-set-english.jpg")),
IF($C$1="Estnisch - EE",HYPERLINK(CONCATENATE("https://www.saflax.de/0-WVK-Retail/Bilder-Pictures/SAFLAX-",'Basis-Tabelle-Samen'!T94,"-",'Basis-Tabelle-Samen'!J94,"-cultivation-set-estonian.jpg")),
IF($C$1="Finnisch - FI",HYPERLINK(CONCATENATE("https://www.saflax.de/0-WVK-Retail/Bilder-Pictures/SAFLAX-",'Basis-Tabelle-Samen'!T94,"-",'Basis-Tabelle-Samen'!J94,"-cultivation-set-finnish.jpg")),
IF($C$1="Französisch - FR",HYPERLINK(CONCATENATE("https://www.saflax.de/0-WVK-Retail/Bilder-Pictures/SAFLAX-",'Basis-Tabelle-Samen'!T94,"-",'Basis-Tabelle-Samen'!J94,"-cultivation-set-french.jpg")),
IF($C$1="Griechisch - GR",HYPERLINK(CONCATENATE("https://www.saflax.de/0-WVK-Retail/Bilder-Pictures/SAFLAX-",'Basis-Tabelle-Samen'!T94,"-",'Basis-Tabelle-Samen'!J94,"-cultivation-set-greek.jpg")),
IF($C$1="Irisch - IE",HYPERLINK(CONCATENATE("https://www.saflax.de/0-WVK-Retail/Bilder-Pictures/SAFLAX-",'Basis-Tabelle-Samen'!T94,"-",'Basis-Tabelle-Samen'!J94,"-cultivation-set-irish.jpg")),
IF($C$1="Isländisch - IS",HYPERLINK(CONCATENATE("https://www.saflax.de/0-WVK-Retail/Bilder-Pictures/SAFLAX-",'Basis-Tabelle-Samen'!T94,"-",'Basis-Tabelle-Samen'!J94,"-cultivation-set-icelandic.jpg")),
IF($C$1="Italienisch - IT",HYPERLINK(CONCATENATE("https://www.saflax.de/0-WVK-Retail/Bilder-Pictures/SAFLAX-",'Basis-Tabelle-Samen'!T94,"-",'Basis-Tabelle-Samen'!J94,"-cultivation-set-italian.jpg")),
IF($C$1="Japanisch - JP",HYPERLINK(CONCATENATE("https://www.saflax.de/0-WVK-Retail/Bilder-Pictures/SAFLAX-",'Basis-Tabelle-Samen'!T94,"-",'Basis-Tabelle-Samen'!J94,"-cultivation-set-japanese.jpg")),
IF($C$1="Kroatisch - HR",HYPERLINK(CONCATENATE("https://www.saflax.de/0-WVK-Retail/Bilder-Pictures/SAFLAX-",'Basis-Tabelle-Samen'!T94,"-",'Basis-Tabelle-Samen'!J94,"-cultivation-set-croatian.jpg")),
IF($C$1="Lettisch - LV",HYPERLINK(CONCATENATE("https://www.saflax.de/0-WVK-Retail/Bilder-Pictures/SAFLAX-",'Basis-Tabelle-Samen'!T94,"-",'Basis-Tabelle-Samen'!J94,"-cultivation-set-latvian.jpg")),
IF($C$1="Litauisch - LT",HYPERLINK(CONCATENATE("https://www.saflax.de/0-WVK-Retail/Bilder-Pictures/SAFLAX-",'Basis-Tabelle-Samen'!T94,"-",'Basis-Tabelle-Samen'!J94,"-cultivation-set-lithuanian.jpg")),
IF($C$1="Maltesisch - MT",HYPERLINK(CONCATENATE("https://www.saflax.de/0-WVK-Retail/Bilder-Pictures/SAFLAX-",'Basis-Tabelle-Samen'!T94,"-",'Basis-Tabelle-Samen'!J94,"-cultivation-set-maltese.jpg")),
IF($C$1="Niederländisch - NL",HYPERLINK(CONCATENATE("https://www.saflax.de/0-WVK-Retail/Bilder-Pictures/SAFLAX-",'Basis-Tabelle-Samen'!T94,"-",'Basis-Tabelle-Samen'!J94,"-cultivation-set-dutch.jpg")),
IF($C$1="Norwegisch - NO",HYPERLINK(CONCATENATE("https://www.saflax.de/0-WVK-Retail/Bilder-Pictures/SAFLAX-",'Basis-Tabelle-Samen'!T94,"-",'Basis-Tabelle-Samen'!J94,"-cultivation-set-nowegian.jpg")),
IF($C$1="Polnisch - PL",HYPERLINK(CONCATENATE("https://www.saflax.de/0-WVK-Retail/Bilder-Pictures/SAFLAX-",'Basis-Tabelle-Samen'!T94,"-",'Basis-Tabelle-Samen'!J94,"-cultivation-set-polish.jpg")),
IF($C$1="Portugiesisch - PT",HYPERLINK(CONCATENATE("https://www.saflax.de/0-WVK-Retail/Bilder-Pictures/SAFLAX-",'Basis-Tabelle-Samen'!T94,"-",'Basis-Tabelle-Samen'!J94,"-cultivation-set-portuguese.jpg")),
IF($C$1="Rumänisch - RO",HYPERLINK(CONCATENATE("https://www.saflax.de/0-WVK-Retail/Bilder-Pictures/SAFLAX-",'Basis-Tabelle-Samen'!T94,"-",'Basis-Tabelle-Samen'!J94,"-cultivation-set-romanian.jpg")),
IF($C$1="Schwedisch - SE",HYPERLINK(CONCATENATE("https://www.saflax.de/0-WVK-Retail/Bilder-Pictures/SAFLAX-",'Basis-Tabelle-Samen'!T94,"-",'Basis-Tabelle-Samen'!J94,"-cultivation-set-swedish.jpg")),
IF($C$1="Slowakisch - SK",HYPERLINK(CONCATENATE("https://www.saflax.de/0-WVK-Retail/Bilder-Pictures/SAFLAX-",'Basis-Tabelle-Samen'!T94,"-",'Basis-Tabelle-Samen'!J94,"-cultivation-set-slovak.jpg")),
IF($C$1="Slowenisch - SI",HYPERLINK(CONCATENATE("https://www.saflax.de/0-WVK-Retail/Bilder-Pictures/SAFLAX-",'Basis-Tabelle-Samen'!T94,"-",'Basis-Tabelle-Samen'!J94,"-cultivation-set-slovenian.jpg")),
IF($C$1="Spanisch - ES",HYPERLINK(CONCATENATE("https://www.saflax.de/0-WVK-Retail/Bilder-Pictures/SAFLAX-",'Basis-Tabelle-Samen'!T94,"-",'Basis-Tabelle-Samen'!J94,"-cultivation-set-spanish.jpg")),
IF($C$1="Tschechisch - CZ",HYPERLINK(CONCATENATE("https://www.saflax.de/0-WVK-Retail/Bilder-Pictures/SAFLAX-",'Basis-Tabelle-Samen'!T94,"-",'Basis-Tabelle-Samen'!J94,"-cultivation-set-czech.jpg")),
IF($C$1="Türkisch - TR",HYPERLINK(CONCATENATE("https://www.saflax.de/0-WVK-Retail/Bilder-Pictures/SAFLAX-",'Basis-Tabelle-Samen'!T94,"-",'Basis-Tabelle-Samen'!J94,"-cultivation-set-turkish.jpg")),
IF($C$1="Ungarisch - HU",HYPERLINK(CONCATENATE("https://www.saflax.de/0-WVK-Retail/Bilder-Pictures/SAFLAX-",'Basis-Tabelle-Samen'!T94,"-",'Basis-Tabelle-Samen'!J94,"-cultivation-set-hungarian.jpg")),
" ACHTUNG")))))))))))))))))))))))))))))</f>
        <v>https://www.saflax.de/0-WVK-Retail/Bilder-Pictures/SAFLAX-33102-bauhinia-variegata-candida-cultivation-set-english.jpg</v>
      </c>
      <c r="AQ14" s="330" t="str">
        <f>IF(L14&lt;1,"",
IF($C$1="Bulgarisch - BG",HYPERLINK(CONCATENATE("https://www.saflax.de/0-WVK-Retail/Bilder-Pictures/SAFLAX-",'Basis-Tabelle-Samen'!W94,"-",'Basis-Tabelle-Samen'!J94,"-garden-in-the-bag-bulgarian.jpg")),
IF($C$1="Dänisch - DK",HYPERLINK(CONCATENATE("https://www.saflax.de/0-WVK-Retail/Bilder-Pictures/SAFLAX-",'Basis-Tabelle-Samen'!W94,"-",'Basis-Tabelle-Samen'!J94,"-garden-in-the-bag-danish.jpg")),
IF($C$1="Deutsch - DE",HYPERLINK(CONCATENATE("https://www.saflax.de/0-WVK-Retail/Bilder-Pictures/SAFLAX-",'Basis-Tabelle-Samen'!W94,"-",'Basis-Tabelle-Samen'!J94,"-garden-in-the-bag-german.jpg")),
IF($C$1="Englisch - UK",HYPERLINK(CONCATENATE("https://www.saflax.de/0-WVK-Retail/Bilder-Pictures/SAFLAX-",'Basis-Tabelle-Samen'!W94,"-",'Basis-Tabelle-Samen'!J94,"-garden-in-the-bag-english.jpg")),
IF($C$1="Estnisch - EE",HYPERLINK(CONCATENATE("https://www.saflax.de/0-WVK-Retail/Bilder-Pictures/SAFLAX-",'Basis-Tabelle-Samen'!W94,"-",'Basis-Tabelle-Samen'!J94,"-garden-in-the-bag-estonian.jpg")),
IF($C$1="Finnisch - FI",HYPERLINK(CONCATENATE("https://www.saflax.de/0-WVK-Retail/Bilder-Pictures/SAFLAX-",'Basis-Tabelle-Samen'!W94,"-",'Basis-Tabelle-Samen'!J94,"-garden-in-the-bag-finnish.jpg")),
IF($C$1="Französisch - FR",HYPERLINK(CONCATENATE("https://www.saflax.de/0-WVK-Retail/Bilder-Pictures/SAFLAX-",'Basis-Tabelle-Samen'!W94,"-",'Basis-Tabelle-Samen'!J94,"-garden-in-the-bag-french.jpg")),
IF($C$1="Griechisch - GR",HYPERLINK(CONCATENATE("https://www.saflax.de/0-WVK-Retail/Bilder-Pictures/SAFLAX-",'Basis-Tabelle-Samen'!W94,"-",'Basis-Tabelle-Samen'!J94,"-garden-in-the-bag-greek.jpg")),
IF($C$1="Irisch - IE",HYPERLINK(CONCATENATE("https://www.saflax.de/0-WVK-Retail/Bilder-Pictures/SAFLAX-",'Basis-Tabelle-Samen'!W94,"-",'Basis-Tabelle-Samen'!J94,"-garden-in-the-bag-irish.jpg")),
IF($C$1="Isländisch - IS",HYPERLINK(CONCATENATE("https://www.saflax.de/0-WVK-Retail/Bilder-Pictures/SAFLAX-",'Basis-Tabelle-Samen'!W94,"-",'Basis-Tabelle-Samen'!J94,"-garden-in-the-bag-icelandic.jpg")),
IF($C$1="Italienisch - IT",HYPERLINK(CONCATENATE("https://www.saflax.de/0-WVK-Retail/Bilder-Pictures/SAFLAX-",'Basis-Tabelle-Samen'!W94,"-",'Basis-Tabelle-Samen'!J94,"-garden-in-the-bag-italian.jpg")),
IF($C$1="Japanisch - JP",HYPERLINK(CONCATENATE("https://www.saflax.de/0-WVK-Retail/Bilder-Pictures/SAFLAX-",'Basis-Tabelle-Samen'!W94,"-",'Basis-Tabelle-Samen'!J94,"-garden-in-the-bag-japanese.jpg")),
IF($C$1="Kroatisch - HR",HYPERLINK(CONCATENATE("https://www.saflax.de/0-WVK-Retail/Bilder-Pictures/SAFLAX-",'Basis-Tabelle-Samen'!W94,"-",'Basis-Tabelle-Samen'!J94,"-garden-in-the-bag-croatian.jpg")),
IF($C$1="Lettisch - LV",HYPERLINK(CONCATENATE("https://www.saflax.de/0-WVK-Retail/Bilder-Pictures/SAFLAX-",'Basis-Tabelle-Samen'!W94,"-",'Basis-Tabelle-Samen'!J94,"-garden-in-the-bag-latvian.jpg")),
IF($C$1="Litauisch - LT",HYPERLINK(CONCATENATE("https://www.saflax.de/0-WVK-Retail/Bilder-Pictures/SAFLAX-",'Basis-Tabelle-Samen'!W94,"-",'Basis-Tabelle-Samen'!J94,"-garden-in-the-bag-lithuanian.jpg")),
IF($C$1="Maltesisch - MT",HYPERLINK(CONCATENATE("https://www.saflax.de/0-WVK-Retail/Bilder-Pictures/SAFLAX-",'Basis-Tabelle-Samen'!W94,"-",'Basis-Tabelle-Samen'!J94,"-garden-in-the-bag-maltese.jpg")),
IF($C$1="Niederländisch - NL",HYPERLINK(CONCATENATE("https://www.saflax.de/0-WVK-Retail/Bilder-Pictures/SAFLAX-",'Basis-Tabelle-Samen'!W94,"-",'Basis-Tabelle-Samen'!J94,"-garden-in-the-bag-dutch.jpg")),
IF($C$1="Norwegisch - NO",HYPERLINK(CONCATENATE("https://www.saflax.de/0-WVK-Retail/Bilder-Pictures/SAFLAX-",'Basis-Tabelle-Samen'!W94,"-",'Basis-Tabelle-Samen'!J94,"-garden-in-the-bag-nowegian.jpg")),
IF($C$1="Polnisch - PL",HYPERLINK(CONCATENATE("https://www.saflax.de/0-WVK-Retail/Bilder-Pictures/SAFLAX-",'Basis-Tabelle-Samen'!W94,"-",'Basis-Tabelle-Samen'!J94,"-garden-in-the-bag-polish.jpg")),
IF($C$1="Portugiesisch - PT",HYPERLINK(CONCATENATE("https://www.saflax.de/0-WVK-Retail/Bilder-Pictures/SAFLAX-",'Basis-Tabelle-Samen'!W94,"-",'Basis-Tabelle-Samen'!J94,"-garden-in-the-bag-portuguese.jpg")),
IF($C$1="Rumänisch - RO",HYPERLINK(CONCATENATE("https://www.saflax.de/0-WVK-Retail/Bilder-Pictures/SAFLAX-",'Basis-Tabelle-Samen'!W94,"-",'Basis-Tabelle-Samen'!J94,"-garden-in-the-bag-romanian.jpg")),
IF($C$1="Schwedisch - SE",HYPERLINK(CONCATENATE("https://www.saflax.de/0-WVK-Retail/Bilder-Pictures/SAFLAX-",'Basis-Tabelle-Samen'!W94,"-",'Basis-Tabelle-Samen'!J94,"-garden-in-the-bag-swedish.jpg")),
IF($C$1="Slowakisch - SK",HYPERLINK(CONCATENATE("https://www.saflax.de/0-WVK-Retail/Bilder-Pictures/SAFLAX-",'Basis-Tabelle-Samen'!W94,"-",'Basis-Tabelle-Samen'!J94,"-garden-in-the-bag-slovak.jpg")),
IF($C$1="Slowenisch - SI",HYPERLINK(CONCATENATE("https://www.saflax.de/0-WVK-Retail/Bilder-Pictures/SAFLAX-",'Basis-Tabelle-Samen'!W94,"-",'Basis-Tabelle-Samen'!J94,"-garden-in-the-bag-slovenian.jpg")),
IF($C$1="Spanisch - ES",HYPERLINK(CONCATENATE("https://www.saflax.de/0-WVK-Retail/Bilder-Pictures/SAFLAX-",'Basis-Tabelle-Samen'!W94,"-",'Basis-Tabelle-Samen'!J94,"-garden-in-the-bag-spanish.jpg")),
IF($C$1="Tschechisch - CZ",HYPERLINK(CONCATENATE("https://www.saflax.de/0-WVK-Retail/Bilder-Pictures/SAFLAX-",'Basis-Tabelle-Samen'!W94,"-",'Basis-Tabelle-Samen'!J94,"-garden-in-the-bag-czech.jpg")),
IF($C$1="Türkisch - TR",HYPERLINK(CONCATENATE("https://www.saflax.de/0-WVK-Retail/Bilder-Pictures/SAFLAX-",'Basis-Tabelle-Samen'!W94,"-",'Basis-Tabelle-Samen'!J94,"-garden-in-the-bag-turkish.jpg")),
IF($C$1="Ungarisch - HU",HYPERLINK(CONCATENATE("https://www.saflax.de/0-WVK-Retail/Bilder-Pictures/SAFLAX-",'Basis-Tabelle-Samen'!W94,"-",'Basis-Tabelle-Samen'!J94,"-garden-in-the-bag-hungarian.jpg")),
" ACHTUNG")))))))))))))))))))))))))))))</f>
        <v>https://www.saflax.de/0-WVK-Retail/Bilder-Pictures/SAFLAX-63102-bauhinia-variegata-candida-garden-in-the-bag-english.jpg</v>
      </c>
    </row>
    <row r="15" spans="1:43" ht="17.100000000000001" customHeight="1" x14ac:dyDescent="0.2">
      <c r="A15" s="318" t="str">
        <f>IF('Basis-Tabelle-Samen'!A77="","",IF($C$1="Deutsch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5" s="319" t="str">
        <f>'Basis-Tabelle-Samen'!I77</f>
        <v>Bauhinia tomentosa</v>
      </c>
      <c r="C15" s="316" t="str">
        <f>IF($C$1="Bulgarisch - BG",'Basis-Tabelle-Samen'!Z77,
IF($C$1="Dänisch - DK",'Basis-Tabelle-Samen'!AA77,
IF($C$1="Deutsch - DE",'Basis-Tabelle-Samen'!AB77,
IF($C$1="Englisch - UK",'Basis-Tabelle-Samen'!AC77,
IF($C$1="Estnisch - EE",'Basis-Tabelle-Samen'!AD77,
IF($C$1="Finnisch - FI",'Basis-Tabelle-Samen'!AE77,
IF($C$1="Französisch - FR",'Basis-Tabelle-Samen'!AF77,
IF($C$1="Griechisch - GR",'Basis-Tabelle-Samen'!AG77,
IF($C$1="Irisch - IE",'Basis-Tabelle-Samen'!AH77,
IF($C$1="Isländisch - IS",'Basis-Tabelle-Samen'!AI77,
IF($C$1="Italienisch - IT",'Basis-Tabelle-Samen'!AJ77,
IF($C$1="Japanisch - JP",'Basis-Tabelle-Samen'!AK77,
IF($C$1="Kroatisch - HR",'Basis-Tabelle-Samen'!AL77,
IF($C$1="Lettisch - LV",'Basis-Tabelle-Samen'!AM77,
IF($C$1="Litauisch - LT",'Basis-Tabelle-Samen'!AN77,
IF($C$1="Maltesisch - MT",'Basis-Tabelle-Samen'!AO77,
IF($C$1="Niederländisch - NL",'Basis-Tabelle-Samen'!AP77,
IF($C$1="Norwegisch - NO",'Basis-Tabelle-Samen'!AQ77,
IF($C$1="Polnisch - PL",'Basis-Tabelle-Samen'!AR77,
IF($C$1="Portugiesisch - PT",'Basis-Tabelle-Samen'!AS77,
IF($C$1="Rumänisch - RO",'Basis-Tabelle-Samen'!AT77,
IF($C$1="Schwedisch - SE",'Basis-Tabelle-Samen'!AU77,
IF($C$1="Slowakisch - SK",'Basis-Tabelle-Samen'!AV77,
IF($C$1="Slowenisch - SI",'Basis-Tabelle-Samen'!AW77,
IF($C$1="Spanisch - ES",'Basis-Tabelle-Samen'!AX77,
IF($C$1="Tschechisch - CZ",'Basis-Tabelle-Samen'!AY77,
IF($C$1="Türkisch - TR",'Basis-Tabelle-Samen'!AZ77,
IF($C$1="Ungarisch - HU",'Basis-Tabelle-Samen'!BA77,
" ACHTUNG"))))))))))))))))))))))))))))</f>
        <v>Yellow Orchid Tree</v>
      </c>
      <c r="D15" s="320">
        <f>'Basis-Tabelle-Samen'!F77</f>
        <v>30</v>
      </c>
      <c r="E15" s="321" t="str">
        <f>'Basis-Tabelle-Samen'!H77</f>
        <v>7 %</v>
      </c>
      <c r="F15" s="322" t="str">
        <f>IF('Basis-Tabelle-Samen'!G77="","",'Basis-Tabelle-Samen'!G77)</f>
        <v>01</v>
      </c>
      <c r="G15" s="320">
        <f>'Basis-Tabelle-Samen'!C77</f>
        <v>12988</v>
      </c>
      <c r="H15" s="323">
        <f>'Basis-Tabelle-Samen'!D77</f>
        <v>4055473129884</v>
      </c>
      <c r="I15" s="324">
        <f>'Basis-Tabelle-Samen'!E77</f>
        <v>1.85</v>
      </c>
      <c r="J15" s="325">
        <f t="shared" si="0"/>
        <v>12</v>
      </c>
      <c r="K15" s="326">
        <f>'Basis-Tabelle-Samen'!K77</f>
        <v>72988</v>
      </c>
      <c r="L15" s="323">
        <f>'Basis-Tabelle-Samen'!L77</f>
        <v>4055473729886</v>
      </c>
      <c r="M15" s="324">
        <f>'Basis-Tabelle-Samen'!M77</f>
        <v>2.4500000000000002</v>
      </c>
      <c r="N15" s="326">
        <f>IF(K15&lt;1,"",'3'!$I$15)</f>
        <v>15</v>
      </c>
      <c r="O15" s="327">
        <f>IF(K15&lt;1,"",'3'!$J$11)</f>
        <v>90</v>
      </c>
      <c r="P15" s="326">
        <f>'Basis-Tabelle-Samen'!N77</f>
        <v>82988</v>
      </c>
      <c r="Q15" s="323">
        <f>'Basis-Tabelle-Samen'!O77</f>
        <v>4055473829883</v>
      </c>
      <c r="R15" s="328">
        <f>'Basis-Tabelle-Samen'!P77</f>
        <v>3.75</v>
      </c>
      <c r="S15" s="326">
        <f>IF(R15&lt;1,"",'3'!$M$15)</f>
        <v>18</v>
      </c>
      <c r="T15" s="327">
        <f>IF(R15&lt;1,"",'3'!$N$11)</f>
        <v>72</v>
      </c>
      <c r="U15" s="326">
        <f>'Basis-Tabelle-Samen'!Q77</f>
        <v>52988</v>
      </c>
      <c r="V15" s="323">
        <f>'Basis-Tabelle-Samen'!R77</f>
        <v>4055473529882</v>
      </c>
      <c r="W15" s="324">
        <f>'Basis-Tabelle-Samen'!S77</f>
        <v>4.95</v>
      </c>
      <c r="X15" s="326">
        <f>IF(U15&lt;1,"",'3'!$Q$15)</f>
        <v>6</v>
      </c>
      <c r="Y15" s="327">
        <f>IF(U15&lt;1,"",'3'!$R$11)</f>
        <v>24</v>
      </c>
      <c r="Z15" s="326">
        <f>'Basis-Tabelle-Samen'!T77</f>
        <v>32988</v>
      </c>
      <c r="AA15" s="323">
        <f>'Basis-Tabelle-Samen'!U77</f>
        <v>4055473329888</v>
      </c>
      <c r="AB15" s="324">
        <f>'Basis-Tabelle-Samen'!V77</f>
        <v>6.75</v>
      </c>
      <c r="AC15" s="326">
        <f>IF(Z15&lt;1,"",'3'!$U$15)</f>
        <v>6</v>
      </c>
      <c r="AD15" s="327">
        <f>IF(Z15&lt;1,"",'3'!$V$11)</f>
        <v>24</v>
      </c>
      <c r="AE15" s="326">
        <f>'Basis-Tabelle-Samen'!W77</f>
        <v>62988</v>
      </c>
      <c r="AF15" s="323">
        <f>'Basis-Tabelle-Samen'!X77</f>
        <v>4055473629889</v>
      </c>
      <c r="AG15" s="324">
        <f>'Basis-Tabelle-Samen'!Y77</f>
        <v>2.95</v>
      </c>
      <c r="AH15" s="326">
        <f>IF(AE15&lt;1,"",'3'!$Y$15)</f>
        <v>8</v>
      </c>
      <c r="AI15" s="327">
        <f>IF(AE15&lt;1,"",'3'!$Z$11)</f>
        <v>64</v>
      </c>
      <c r="AJ15" s="315"/>
      <c r="AK15" s="316" t="str">
        <f>IF(G15&lt;1,"",
IF($C$1="Bulgarisch - BG",HYPERLINK(CONCATENATE("https://www.saflax.de/0-WVK-Retail/Bilder-Pictures/SAFLAX-",'Basis-Tabelle-Samen'!C77,"-",'Basis-Tabelle-Samen'!J77,"-seed-package-front-cr-bulgarian.jpg")),
IF($C$1="Dänisch - DK",HYPERLINK(CONCATENATE("https://www.saflax.de/0-WVK-Retail/Bilder-Pictures/SAFLAX-",'Basis-Tabelle-Samen'!C77,"-",'Basis-Tabelle-Samen'!J77,"-seed-package-front-cr-danish.jpg")),
IF($C$1="Deutsch - DE",HYPERLINK(CONCATENATE("https://www.saflax.de/0-WVK-Retail/Bilder-Pictures/SAFLAX-",'Basis-Tabelle-Samen'!C77,"-",'Basis-Tabelle-Samen'!J77,"-seed-package-front-cr-german.jpg")),
IF($C$1="Englisch - UK",HYPERLINK(CONCATENATE("https://www.saflax.de/0-WVK-Retail/Bilder-Pictures/SAFLAX-",'Basis-Tabelle-Samen'!C77,"-",'Basis-Tabelle-Samen'!J77,"-seed-package-front-cr-english.jpg")),
IF($C$1="Estnisch - EE",HYPERLINK(CONCATENATE("https://www.saflax.de/0-WVK-Retail/Bilder-Pictures/SAFLAX-",'Basis-Tabelle-Samen'!C77,"-",'Basis-Tabelle-Samen'!J77,"-seed-package-front-cr-estonian.jpg")),
IF($C$1="Finnisch - FI",HYPERLINK(CONCATENATE("https://www.saflax.de/0-WVK-Retail/Bilder-Pictures/SAFLAX-",'Basis-Tabelle-Samen'!C77,"-",'Basis-Tabelle-Samen'!J77,"-seed-package-front-cr-finnish.jpg")),
IF($C$1="Französisch - FR",HYPERLINK(CONCATENATE("https://www.saflax.de/0-WVK-Retail/Bilder-Pictures/SAFLAX-",'Basis-Tabelle-Samen'!C77,"-",'Basis-Tabelle-Samen'!J77,"-seed-package-front-cr-french.jpg")),
IF($C$1="Griechisch - GR",HYPERLINK(CONCATENATE("https://www.saflax.de/0-WVK-Retail/Bilder-Pictures/SAFLAX-",'Basis-Tabelle-Samen'!C77,"-",'Basis-Tabelle-Samen'!J77,"-seed-package-front-cr-greek.jpg")),
IF($C$1="Irisch - IE",HYPERLINK(CONCATENATE("https://www.saflax.de/0-WVK-Retail/Bilder-Pictures/SAFLAX-",'Basis-Tabelle-Samen'!C77,"-",'Basis-Tabelle-Samen'!J77,"-seed-package-front-cr-irish.jpg")),
IF($C$1="Isländisch - IS",HYPERLINK(CONCATENATE("https://www.saflax.de/0-WVK-Retail/Bilder-Pictures/SAFLAX-",'Basis-Tabelle-Samen'!C77,"-",'Basis-Tabelle-Samen'!J77,"-seed-package-front-cr-icelandic.jpg")),
IF($C$1="Italienisch - IT",HYPERLINK(CONCATENATE("https://www.saflax.de/0-WVK-Retail/Bilder-Pictures/SAFLAX-",'Basis-Tabelle-Samen'!C77,"-",'Basis-Tabelle-Samen'!J77,"-seed-package-front-cr-italian.jpg")),
IF($C$1="Japanisch - JP",HYPERLINK(CONCATENATE("https://www.saflax.de/0-WVK-Retail/Bilder-Pictures/SAFLAX-",'Basis-Tabelle-Samen'!C77,"-",'Basis-Tabelle-Samen'!J77,"-seed-package-front-cr-japanese.jpg")),
IF($C$1="Kroatisch - HR",HYPERLINK(CONCATENATE("https://www.saflax.de/0-WVK-Retail/Bilder-Pictures/SAFLAX-",'Basis-Tabelle-Samen'!C77,"-",'Basis-Tabelle-Samen'!J77,"-seed-package-front-cr-croatian.jpg")),
IF($C$1="Lettisch - LV",HYPERLINK(CONCATENATE("https://www.saflax.de/0-WVK-Retail/Bilder-Pictures/SAFLAX-",'Basis-Tabelle-Samen'!C77,"-",'Basis-Tabelle-Samen'!J77,"-seed-package-front-cr-latvian.jpg")),
IF($C$1="Litauisch - LT",HYPERLINK(CONCATENATE("https://www.saflax.de/0-WVK-Retail/Bilder-Pictures/SAFLAX-",'Basis-Tabelle-Samen'!C77,"-",'Basis-Tabelle-Samen'!J77,"-seed-package-front-cr-lithuanian.jpg")),
IF($C$1="Maltesisch - MT",HYPERLINK(CONCATENATE("https://www.saflax.de/0-WVK-Retail/Bilder-Pictures/SAFLAX-",'Basis-Tabelle-Samen'!C77,"-",'Basis-Tabelle-Samen'!J77,"-seed-package-front-cr-maltese.jpg")),
IF($C$1="Niederländisch - NL",HYPERLINK(CONCATENATE("https://www.saflax.de/0-WVK-Retail/Bilder-Pictures/SAFLAX-",'Basis-Tabelle-Samen'!C77,"-",'Basis-Tabelle-Samen'!J77,"-seed-package-front-cr-dutch.jpg")),
IF($C$1="Norwegisch - NO",HYPERLINK(CONCATENATE("https://www.saflax.de/0-WVK-Retail/Bilder-Pictures/SAFLAX-",'Basis-Tabelle-Samen'!C77,"-",'Basis-Tabelle-Samen'!J77,"-seed-package-front-cr-nowegian.jpg")),
IF($C$1="Polnisch - PL",HYPERLINK(CONCATENATE("https://www.saflax.de/0-WVK-Retail/Bilder-Pictures/SAFLAX-",'Basis-Tabelle-Samen'!C77,"-",'Basis-Tabelle-Samen'!J77,"-seed-package-front-cr-polish.jpg")),
IF($C$1="Portugiesisch - PT",HYPERLINK(CONCATENATE("https://www.saflax.de/0-WVK-Retail/Bilder-Pictures/SAFLAX-",'Basis-Tabelle-Samen'!C77,"-",'Basis-Tabelle-Samen'!J77,"-seed-package-front-cr-portuguese.jpg")),
IF($C$1="Rumänisch - RO",HYPERLINK(CONCATENATE("https://www.saflax.de/0-WVK-Retail/Bilder-Pictures/SAFLAX-",'Basis-Tabelle-Samen'!C77,"-",'Basis-Tabelle-Samen'!J77,"-seed-package-front-cr-romanian.jpg")),
IF($C$1="Schwedisch - SE",HYPERLINK(CONCATENATE("https://www.saflax.de/0-WVK-Retail/Bilder-Pictures/SAFLAX-",'Basis-Tabelle-Samen'!C77,"-",'Basis-Tabelle-Samen'!J77,"-seed-package-front-cr-swedish.jpg")),
IF($C$1="Slowakisch - SK",HYPERLINK(CONCATENATE("https://www.saflax.de/0-WVK-Retail/Bilder-Pictures/SAFLAX-",'Basis-Tabelle-Samen'!C77,"-",'Basis-Tabelle-Samen'!J77,"-seed-package-front-cr-slovak.jpg")),
IF($C$1="Slowenisch - SI",HYPERLINK(CONCATENATE("https://www.saflax.de/0-WVK-Retail/Bilder-Pictures/SAFLAX-",'Basis-Tabelle-Samen'!C77,"-",'Basis-Tabelle-Samen'!J77,"-seed-package-front-cr-slovenian.jpg")),
IF($C$1="Spanisch - ES",HYPERLINK(CONCATENATE("https://www.saflax.de/0-WVK-Retail/Bilder-Pictures/SAFLAX-",'Basis-Tabelle-Samen'!C77,"-",'Basis-Tabelle-Samen'!J77,"-seed-package-front-cr-spanish.jpg")),
IF($C$1="Tschechisch - CZ",HYPERLINK(CONCATENATE("https://www.saflax.de/0-WVK-Retail/Bilder-Pictures/SAFLAX-",'Basis-Tabelle-Samen'!C77,"-",'Basis-Tabelle-Samen'!J77,"-seed-package-front-cr-czech.jpg")),
IF($C$1="Türkisch - TR",HYPERLINK(CONCATENATE("https://www.saflax.de/0-WVK-Retail/Bilder-Pictures/SAFLAX-",'Basis-Tabelle-Samen'!C77,"-",'Basis-Tabelle-Samen'!J77,"-seed-package-front-cr-turkish.jpg")),
IF($C$1="Ungarisch - HU",HYPERLINK(CONCATENATE("https://www.saflax.de/0-WVK-Retail/Bilder-Pictures/SAFLAX-",'Basis-Tabelle-Samen'!C77,"-",'Basis-Tabelle-Samen'!J77,"-seed-package-front-cr-hungarian.jpg")),
" ACHTUNG")))))))))))))))))))))))))))))</f>
        <v>https://www.saflax.de/0-WVK-Retail/Bilder-Pictures/SAFLAX-12988-bauhinia-tomentosa-seed-package-front-cr-english.jpg</v>
      </c>
      <c r="AL15" s="330" t="str">
        <f>IF(G15&lt;1,"",
IF($C$1="Bulgarisch - BG",HYPERLINK(CONCATENATE("https://www.saflax.de/0-WVK-Retail/Bilder-Pictures/SAFLAX-",'Basis-Tabelle-Samen'!C77,"-",'Basis-Tabelle-Samen'!J77,"-seed-package-back-cr-bulgarian.jpg")),
IF($C$1="Dänisch - DK",HYPERLINK(CONCATENATE("https://www.saflax.de/0-WVK-Retail/Bilder-Pictures/SAFLAX-",'Basis-Tabelle-Samen'!C77,"-",'Basis-Tabelle-Samen'!J77,"-seed-package-back-cr-danish.jpg")),
IF($C$1="Deutsch - DE",HYPERLINK(CONCATENATE("https://www.saflax.de/0-WVK-Retail/Bilder-Pictures/SAFLAX-",'Basis-Tabelle-Samen'!C77,"-",'Basis-Tabelle-Samen'!J77,"-seed-package-back-cr-german.jpg")),
IF($C$1="Englisch - UK",HYPERLINK(CONCATENATE("https://www.saflax.de/0-WVK-Retail/Bilder-Pictures/SAFLAX-",'Basis-Tabelle-Samen'!C77,"-",'Basis-Tabelle-Samen'!J77,"-seed-package-back-cr-english.jpg")),
IF($C$1="Estnisch - EE",HYPERLINK(CONCATENATE("https://www.saflax.de/0-WVK-Retail/Bilder-Pictures/SAFLAX-",'Basis-Tabelle-Samen'!C77,"-",'Basis-Tabelle-Samen'!J77,"-seed-package-back-cr-estonian.jpg")),
IF($C$1="Finnisch - FI",HYPERLINK(CONCATENATE("https://www.saflax.de/0-WVK-Retail/Bilder-Pictures/SAFLAX-",'Basis-Tabelle-Samen'!C77,"-",'Basis-Tabelle-Samen'!J77,"-seed-package-back-cr-finnish.jpg")),
IF($C$1="Französisch - FR",HYPERLINK(CONCATENATE("https://www.saflax.de/0-WVK-Retail/Bilder-Pictures/SAFLAX-",'Basis-Tabelle-Samen'!C77,"-",'Basis-Tabelle-Samen'!J77,"-seed-package-back-cr-french.jpg")),
IF($C$1="Griechisch - GR",HYPERLINK(CONCATENATE("https://www.saflax.de/0-WVK-Retail/Bilder-Pictures/SAFLAX-",'Basis-Tabelle-Samen'!C77,"-",'Basis-Tabelle-Samen'!J77,"-seed-package-back-cr-greek.jpg")),
IF($C$1="Irisch - IE",HYPERLINK(CONCATENATE("https://www.saflax.de/0-WVK-Retail/Bilder-Pictures/SAFLAX-",'Basis-Tabelle-Samen'!C77,"-",'Basis-Tabelle-Samen'!J77,"-seed-package-back-cr-irish.jpg")),
IF($C$1="Isländisch - IS",HYPERLINK(CONCATENATE("https://www.saflax.de/0-WVK-Retail/Bilder-Pictures/SAFLAX-",'Basis-Tabelle-Samen'!C77,"-",'Basis-Tabelle-Samen'!J77,"-seed-package-back-cr-icelandic.jpg")),
IF($C$1="Italienisch - IT",HYPERLINK(CONCATENATE("https://www.saflax.de/0-WVK-Retail/Bilder-Pictures/SAFLAX-",'Basis-Tabelle-Samen'!C77,"-",'Basis-Tabelle-Samen'!J77,"-seed-package-back-cr-italian.jpg")),
IF($C$1="Japanisch - JP",HYPERLINK(CONCATENATE("https://www.saflax.de/0-WVK-Retail/Bilder-Pictures/SAFLAX-",'Basis-Tabelle-Samen'!C77,"-",'Basis-Tabelle-Samen'!J77,"-seed-package-back-cr-japanese.jpg")),
IF($C$1="Kroatisch - HR",HYPERLINK(CONCATENATE("https://www.saflax.de/0-WVK-Retail/Bilder-Pictures/SAFLAX-",'Basis-Tabelle-Samen'!C77,"-",'Basis-Tabelle-Samen'!J77,"-seed-package-back-cr-croatian.jpg")),
IF($C$1="Lettisch - LV",HYPERLINK(CONCATENATE("https://www.saflax.de/0-WVK-Retail/Bilder-Pictures/SAFLAX-",'Basis-Tabelle-Samen'!C77,"-",'Basis-Tabelle-Samen'!J77,"-seed-package-back-cr-latvian.jpg")),
IF($C$1="Litauisch - LT",HYPERLINK(CONCATENATE("https://www.saflax.de/0-WVK-Retail/Bilder-Pictures/SAFLAX-",'Basis-Tabelle-Samen'!C77,"-",'Basis-Tabelle-Samen'!J77,"-seed-package-back-cr-lithuanian.jpg")),
IF($C$1="Maltesisch - MT",HYPERLINK(CONCATENATE("https://www.saflax.de/0-WVK-Retail/Bilder-Pictures/SAFLAX-",'Basis-Tabelle-Samen'!C77,"-",'Basis-Tabelle-Samen'!J77,"-seed-package-back-cr-maltese.jpg")),
IF($C$1="Niederländisch - NL",HYPERLINK(CONCATENATE("https://www.saflax.de/0-WVK-Retail/Bilder-Pictures/SAFLAX-",'Basis-Tabelle-Samen'!C77,"-",'Basis-Tabelle-Samen'!J77,"-seed-package-back-cr-dutch.jpg")),
IF($C$1="Norwegisch - NO",HYPERLINK(CONCATENATE("https://www.saflax.de/0-WVK-Retail/Bilder-Pictures/SAFLAX-",'Basis-Tabelle-Samen'!C77,"-",'Basis-Tabelle-Samen'!J77,"-seed-package-back-cr-nowegian.jpg")),
IF($C$1="Polnisch - PL",HYPERLINK(CONCATENATE("https://www.saflax.de/0-WVK-Retail/Bilder-Pictures/SAFLAX-",'Basis-Tabelle-Samen'!C77,"-",'Basis-Tabelle-Samen'!J77,"-seed-package-back-cr-polish.jpg")),
IF($C$1="Portugiesisch - PT",HYPERLINK(CONCATENATE("https://www.saflax.de/0-WVK-Retail/Bilder-Pictures/SAFLAX-",'Basis-Tabelle-Samen'!C77,"-",'Basis-Tabelle-Samen'!J77,"-seed-package-back-cr-portuguese.jpg")),
IF($C$1="Rumänisch - RO",HYPERLINK(CONCATENATE("https://www.saflax.de/0-WVK-Retail/Bilder-Pictures/SAFLAX-",'Basis-Tabelle-Samen'!C77,"-",'Basis-Tabelle-Samen'!J77,"-seed-package-back-cr-romanian.jpg")),
IF($C$1="Schwedisch - SE",HYPERLINK(CONCATENATE("https://www.saflax.de/0-WVK-Retail/Bilder-Pictures/SAFLAX-",'Basis-Tabelle-Samen'!C77,"-",'Basis-Tabelle-Samen'!J77,"-seed-package-back-cr-swedish.jpg")),
IF($C$1="Slowakisch - SK",HYPERLINK(CONCATENATE("https://www.saflax.de/0-WVK-Retail/Bilder-Pictures/SAFLAX-",'Basis-Tabelle-Samen'!C77,"-",'Basis-Tabelle-Samen'!J77,"-seed-package-back-cr-slovak.jpg")),
IF($C$1="Slowenisch - SI",HYPERLINK(CONCATENATE("https://www.saflax.de/0-WVK-Retail/Bilder-Pictures/SAFLAX-",'Basis-Tabelle-Samen'!C77,"-",'Basis-Tabelle-Samen'!J77,"-seed-package-back-cr-slovenian.jpg")),
IF($C$1="Spanisch - ES",HYPERLINK(CONCATENATE("https://www.saflax.de/0-WVK-Retail/Bilder-Pictures/SAFLAX-",'Basis-Tabelle-Samen'!C77,"-",'Basis-Tabelle-Samen'!J77,"-seed-package-back-cr-spanish.jpg")),
IF($C$1="Tschechisch - CZ",HYPERLINK(CONCATENATE("https://www.saflax.de/0-WVK-Retail/Bilder-Pictures/SAFLAX-",'Basis-Tabelle-Samen'!C77,"-",'Basis-Tabelle-Samen'!J77,"-seed-package-back-cr-czech.jpg")),
IF($C$1="Türkisch - TR",HYPERLINK(CONCATENATE("https://www.saflax.de/0-WVK-Retail/Bilder-Pictures/SAFLAX-",'Basis-Tabelle-Samen'!C77,"-",'Basis-Tabelle-Samen'!J77,"-seed-package-back-cr-turkish.jpg")),
IF($C$1="Ungarisch - HU",HYPERLINK(CONCATENATE("https://www.saflax.de/0-WVK-Retail/Bilder-Pictures/SAFLAX-",'Basis-Tabelle-Samen'!C77,"-",'Basis-Tabelle-Samen'!J77,"-seed-package-back-cr-hungarian.jpg")),
" ACHTUNG")))))))))))))))))))))))))))))</f>
        <v>https://www.saflax.de/0-WVK-Retail/Bilder-Pictures/SAFLAX-12988-bauhinia-tomentosa-seed-package-back-cr-english.jpg</v>
      </c>
      <c r="AM15" s="330" t="str">
        <f>IF(H15&lt;1,"",
IF($C$1="Bulgarisch - BG",HYPERLINK(CONCATENATE("https://www.saflax.de/0-WVK-Retail/Bilder-Pictures/SAFLAX-",'Basis-Tabelle-Samen'!K77,"-",'Basis-Tabelle-Samen'!J77,"-garden-to-go-mini-bulgarian.jpg")),
IF($C$1="Dänisch - DK",HYPERLINK(CONCATENATE("https://www.saflax.de/0-WVK-Retail/Bilder-Pictures/SAFLAX-",'Basis-Tabelle-Samen'!K77,"-",'Basis-Tabelle-Samen'!J77,"-garden-to-go-mini-danish.jpg")),
IF($C$1="Deutsch - DE",HYPERLINK(CONCATENATE("https://www.saflax.de/0-WVK-Retail/Bilder-Pictures/SAFLAX-",'Basis-Tabelle-Samen'!K77,"-",'Basis-Tabelle-Samen'!J77,"-garden-to-go-mini-german.jpg")),
IF($C$1="Englisch - UK",HYPERLINK(CONCATENATE("https://www.saflax.de/0-WVK-Retail/Bilder-Pictures/SAFLAX-",'Basis-Tabelle-Samen'!K77,"-",'Basis-Tabelle-Samen'!J77,"-garden-to-go-mini-english.jpg")),
IF($C$1="Estnisch - EE",HYPERLINK(CONCATENATE("https://www.saflax.de/0-WVK-Retail/Bilder-Pictures/SAFLAX-",'Basis-Tabelle-Samen'!K77,"-",'Basis-Tabelle-Samen'!J77,"-garden-to-go-mini-estonian.jpg")),
IF($C$1="Finnisch - FI",HYPERLINK(CONCATENATE("https://www.saflax.de/0-WVK-Retail/Bilder-Pictures/SAFLAX-",'Basis-Tabelle-Samen'!K77,"-",'Basis-Tabelle-Samen'!J77,"-garden-to-go-mini-finnish.jpg")),
IF($C$1="Französisch - FR",HYPERLINK(CONCATENATE("https://www.saflax.de/0-WVK-Retail/Bilder-Pictures/SAFLAX-",'Basis-Tabelle-Samen'!K77,"-",'Basis-Tabelle-Samen'!J77,"-garden-to-go-mini-french.jpg")),
IF($C$1="Griechisch - GR",HYPERLINK(CONCATENATE("https://www.saflax.de/0-WVK-Retail/Bilder-Pictures/SAFLAX-",'Basis-Tabelle-Samen'!K77,"-",'Basis-Tabelle-Samen'!J77,"-garden-to-go-mini-greek.jpg")),
IF($C$1="Irisch - IE",HYPERLINK(CONCATENATE("https://www.saflax.de/0-WVK-Retail/Bilder-Pictures/SAFLAX-",'Basis-Tabelle-Samen'!K77,"-",'Basis-Tabelle-Samen'!J77,"-garden-to-go-mini-irish.jpg")),
IF($C$1="Isländisch - IS",HYPERLINK(CONCATENATE("https://www.saflax.de/0-WVK-Retail/Bilder-Pictures/SAFLAX-",'Basis-Tabelle-Samen'!K77,"-",'Basis-Tabelle-Samen'!J77,"-garden-to-go-mini-icelandic.jpg")),
IF($C$1="Italienisch - IT",HYPERLINK(CONCATENATE("https://www.saflax.de/0-WVK-Retail/Bilder-Pictures/SAFLAX-",'Basis-Tabelle-Samen'!K77,"-",'Basis-Tabelle-Samen'!J77,"-garden-to-go-mini-italian.jpg")),
IF($C$1="Japanisch - JP",HYPERLINK(CONCATENATE("https://www.saflax.de/0-WVK-Retail/Bilder-Pictures/SAFLAX-",'Basis-Tabelle-Samen'!K77,"-",'Basis-Tabelle-Samen'!J77,"-garden-to-go-mini-japanese.jpg")),
IF($C$1="Kroatisch - HR",HYPERLINK(CONCATENATE("https://www.saflax.de/0-WVK-Retail/Bilder-Pictures/SAFLAX-",'Basis-Tabelle-Samen'!K77,"-",'Basis-Tabelle-Samen'!J77,"-garden-to-go-mini-croatian.jpg")),
IF($C$1="Lettisch - LV",HYPERLINK(CONCATENATE("https://www.saflax.de/0-WVK-Retail/Bilder-Pictures/SAFLAX-",'Basis-Tabelle-Samen'!K77,"-",'Basis-Tabelle-Samen'!J77,"-garden-to-go-mini-latvian.jpg")),
IF($C$1="Litauisch - LT",HYPERLINK(CONCATENATE("https://www.saflax.de/0-WVK-Retail/Bilder-Pictures/SAFLAX-",'Basis-Tabelle-Samen'!K77,"-",'Basis-Tabelle-Samen'!J77,"-garden-to-go-mini-lithuanian.jpg")),
IF($C$1="Maltesisch - MT",HYPERLINK(CONCATENATE("https://www.saflax.de/0-WVK-Retail/Bilder-Pictures/SAFLAX-",'Basis-Tabelle-Samen'!K77,"-",'Basis-Tabelle-Samen'!J77,"-garden-to-go-mini-maltese.jpg")),
IF($C$1="Niederländisch - NL",HYPERLINK(CONCATENATE("https://www.saflax.de/0-WVK-Retail/Bilder-Pictures/SAFLAX-",'Basis-Tabelle-Samen'!K77,"-",'Basis-Tabelle-Samen'!J77,"-garden-to-go-mini-dutch.jpg")),
IF($C$1="Norwegisch - NO",HYPERLINK(CONCATENATE("https://www.saflax.de/0-WVK-Retail/Bilder-Pictures/SAFLAX-",'Basis-Tabelle-Samen'!K77,"-",'Basis-Tabelle-Samen'!J77,"-garden-to-go-mini-nowegian.jpg")),
IF($C$1="Polnisch - PL",HYPERLINK(CONCATENATE("https://www.saflax.de/0-WVK-Retail/Bilder-Pictures/SAFLAX-",'Basis-Tabelle-Samen'!K77,"-",'Basis-Tabelle-Samen'!J77,"-garden-to-go-mini-polish.jpg")),
IF($C$1="Portugiesisch - PT",HYPERLINK(CONCATENATE("https://www.saflax.de/0-WVK-Retail/Bilder-Pictures/SAFLAX-",'Basis-Tabelle-Samen'!K77,"-",'Basis-Tabelle-Samen'!J77,"-garden-to-go-mini-portuguese.jpg")),
IF($C$1="Rumänisch - RO",HYPERLINK(CONCATENATE("https://www.saflax.de/0-WVK-Retail/Bilder-Pictures/SAFLAX-",'Basis-Tabelle-Samen'!K77,"-",'Basis-Tabelle-Samen'!J77,"-garden-to-go-mini-romanian.jpg")),
IF($C$1="Schwedisch - SE",HYPERLINK(CONCATENATE("https://www.saflax.de/0-WVK-Retail/Bilder-Pictures/SAFLAX-",'Basis-Tabelle-Samen'!K77,"-",'Basis-Tabelle-Samen'!J77,"-garden-to-go-mini-swedish.jpg")),
IF($C$1="Slowakisch - SK",HYPERLINK(CONCATENATE("https://www.saflax.de/0-WVK-Retail/Bilder-Pictures/SAFLAX-",'Basis-Tabelle-Samen'!K77,"-",'Basis-Tabelle-Samen'!J77,"-garden-to-go-mini-slovak.jpg")),
IF($C$1="Slowenisch - SI",HYPERLINK(CONCATENATE("https://www.saflax.de/0-WVK-Retail/Bilder-Pictures/SAFLAX-",'Basis-Tabelle-Samen'!K77,"-",'Basis-Tabelle-Samen'!J77,"-garden-to-go-mini-slovenian.jpg")),
IF($C$1="Spanisch - ES",HYPERLINK(CONCATENATE("https://www.saflax.de/0-WVK-Retail/Bilder-Pictures/SAFLAX-",'Basis-Tabelle-Samen'!K77,"-",'Basis-Tabelle-Samen'!J77,"-garden-to-go-mini-spanish.jpg")),
IF($C$1="Tschechisch - CZ",HYPERLINK(CONCATENATE("https://www.saflax.de/0-WVK-Retail/Bilder-Pictures/SAFLAX-",'Basis-Tabelle-Samen'!K77,"-",'Basis-Tabelle-Samen'!J77,"-garden-to-go-mini-czech.jpg")),
IF($C$1="Türkisch - TR",HYPERLINK(CONCATENATE("https://www.saflax.de/0-WVK-Retail/Bilder-Pictures/SAFLAX-",'Basis-Tabelle-Samen'!K77,"-",'Basis-Tabelle-Samen'!J77,"-garden-to-go-mini-turkish.jpg")),
IF($C$1="Ungarisch - HU",HYPERLINK(CONCATENATE("https://www.saflax.de/0-WVK-Retail/Bilder-Pictures/SAFLAX-",'Basis-Tabelle-Samen'!K77,"-",'Basis-Tabelle-Samen'!J77,"-garden-to-go-mini-hungarian.jpg")),
" ACHTUNG")))))))))))))))))))))))))))))</f>
        <v>https://www.saflax.de/0-WVK-Retail/Bilder-Pictures/SAFLAX-72988-bauhinia-tomentosa-garden-to-go-mini-english.jpg</v>
      </c>
      <c r="AN15" s="330" t="str">
        <f>IF(I15&lt;1,"",
IF($C$1="Bulgarisch - BG",HYPERLINK(CONCATENATE("https://www.saflax.de/0-WVK-Retail/Bilder-Pictures/SAFLAX-",'Basis-Tabelle-Samen'!N77,"-",'Basis-Tabelle-Samen'!J77,"-garden-to-go-lite-bulgarian.jpg")),
IF($C$1="Dänisch - DK",HYPERLINK(CONCATENATE("https://www.saflax.de/0-WVK-Retail/Bilder-Pictures/SAFLAX-",'Basis-Tabelle-Samen'!N77,"-",'Basis-Tabelle-Samen'!J77,"-garden-to-go-lite-danish.jpg")),
IF($C$1="Deutsch - DE",HYPERLINK(CONCATENATE("https://www.saflax.de/0-WVK-Retail/Bilder-Pictures/SAFLAX-",'Basis-Tabelle-Samen'!N77,"-",'Basis-Tabelle-Samen'!J77,"-garden-to-go-lite-german.jpg")),
IF($C$1="Englisch - UK",HYPERLINK(CONCATENATE("https://www.saflax.de/0-WVK-Retail/Bilder-Pictures/SAFLAX-",'Basis-Tabelle-Samen'!N77,"-",'Basis-Tabelle-Samen'!J77,"-garden-to-go-lite-english.jpg")),
IF($C$1="Estnisch - EE",HYPERLINK(CONCATENATE("https://www.saflax.de/0-WVK-Retail/Bilder-Pictures/SAFLAX-",'Basis-Tabelle-Samen'!N77,"-",'Basis-Tabelle-Samen'!J77,"-garden-to-go-lite-estonian.jpg")),
IF($C$1="Finnisch - FI",HYPERLINK(CONCATENATE("https://www.saflax.de/0-WVK-Retail/Bilder-Pictures/SAFLAX-",'Basis-Tabelle-Samen'!N77,"-",'Basis-Tabelle-Samen'!J77,"-garden-to-go-lite-finnish.jpg")),
IF($C$1="Französisch - FR",HYPERLINK(CONCATENATE("https://www.saflax.de/0-WVK-Retail/Bilder-Pictures/SAFLAX-",'Basis-Tabelle-Samen'!N77,"-",'Basis-Tabelle-Samen'!J77,"-garden-to-go-lite-french.jpg")),
IF($C$1="Griechisch - GR",HYPERLINK(CONCATENATE("https://www.saflax.de/0-WVK-Retail/Bilder-Pictures/SAFLAX-",'Basis-Tabelle-Samen'!N77,"-",'Basis-Tabelle-Samen'!J77,"-garden-to-go-lite-greek.jpg")),
IF($C$1="Irisch - IE",HYPERLINK(CONCATENATE("https://www.saflax.de/0-WVK-Retail/Bilder-Pictures/SAFLAX-",'Basis-Tabelle-Samen'!N77,"-",'Basis-Tabelle-Samen'!J77,"-garden-to-go-lite-irish.jpg")),
IF($C$1="Isländisch - IS",HYPERLINK(CONCATENATE("https://www.saflax.de/0-WVK-Retail/Bilder-Pictures/SAFLAX-",'Basis-Tabelle-Samen'!N77,"-",'Basis-Tabelle-Samen'!J77,"-garden-to-go-lite-icelandic.jpg")),
IF($C$1="Italienisch - IT",HYPERLINK(CONCATENATE("https://www.saflax.de/0-WVK-Retail/Bilder-Pictures/SAFLAX-",'Basis-Tabelle-Samen'!N77,"-",'Basis-Tabelle-Samen'!J77,"-garden-to-go-lite-italian.jpg")),
IF($C$1="Japanisch - JP",HYPERLINK(CONCATENATE("https://www.saflax.de/0-WVK-Retail/Bilder-Pictures/SAFLAX-",'Basis-Tabelle-Samen'!N77,"-",'Basis-Tabelle-Samen'!J77,"-garden-to-go-lite-japanese.jpg")),
IF($C$1="Kroatisch - HR",HYPERLINK(CONCATENATE("https://www.saflax.de/0-WVK-Retail/Bilder-Pictures/SAFLAX-",'Basis-Tabelle-Samen'!N77,"-",'Basis-Tabelle-Samen'!J77,"-garden-to-go-lite-croatian.jpg")),
IF($C$1="Lettisch - LV",HYPERLINK(CONCATENATE("https://www.saflax.de/0-WVK-Retail/Bilder-Pictures/SAFLAX-",'Basis-Tabelle-Samen'!N77,"-",'Basis-Tabelle-Samen'!J77,"-garden-to-go-lite-latvian.jpg")),
IF($C$1="Litauisch - LT",HYPERLINK(CONCATENATE("https://www.saflax.de/0-WVK-Retail/Bilder-Pictures/SAFLAX-",'Basis-Tabelle-Samen'!N77,"-",'Basis-Tabelle-Samen'!J77,"-garden-to-go-lite-lithuanian.jpg")),
IF($C$1="Maltesisch - MT",HYPERLINK(CONCATENATE("https://www.saflax.de/0-WVK-Retail/Bilder-Pictures/SAFLAX-",'Basis-Tabelle-Samen'!N77,"-",'Basis-Tabelle-Samen'!J77,"-garden-to-go-lite-maltese.jpg")),
IF($C$1="Niederländisch - NL",HYPERLINK(CONCATENATE("https://www.saflax.de/0-WVK-Retail/Bilder-Pictures/SAFLAX-",'Basis-Tabelle-Samen'!N77,"-",'Basis-Tabelle-Samen'!J77,"-garden-to-go-lite-dutch.jpg")),
IF($C$1="Norwegisch - NO",HYPERLINK(CONCATENATE("https://www.saflax.de/0-WVK-Retail/Bilder-Pictures/SAFLAX-",'Basis-Tabelle-Samen'!N77,"-",'Basis-Tabelle-Samen'!J77,"-garden-to-go-lite-nowegian.jpg")),
IF($C$1="Polnisch - PL",HYPERLINK(CONCATENATE("https://www.saflax.de/0-WVK-Retail/Bilder-Pictures/SAFLAX-",'Basis-Tabelle-Samen'!N77,"-",'Basis-Tabelle-Samen'!J77,"-garden-to-go-lite-polish.jpg")),
IF($C$1="Portugiesisch - PT",HYPERLINK(CONCATENATE("https://www.saflax.de/0-WVK-Retail/Bilder-Pictures/SAFLAX-",'Basis-Tabelle-Samen'!N77,"-",'Basis-Tabelle-Samen'!J77,"-garden-to-go-lite-portuguese.jpg")),
IF($C$1="Rumänisch - RO",HYPERLINK(CONCATENATE("https://www.saflax.de/0-WVK-Retail/Bilder-Pictures/SAFLAX-",'Basis-Tabelle-Samen'!N77,"-",'Basis-Tabelle-Samen'!J77,"-garden-to-go-lite-romanian.jpg")),
IF($C$1="Schwedisch - SE",HYPERLINK(CONCATENATE("https://www.saflax.de/0-WVK-Retail/Bilder-Pictures/SAFLAX-",'Basis-Tabelle-Samen'!N77,"-",'Basis-Tabelle-Samen'!J77,"-garden-to-go-lite-swedish.jpg")),
IF($C$1="Slowakisch - SK",HYPERLINK(CONCATENATE("https://www.saflax.de/0-WVK-Retail/Bilder-Pictures/SAFLAX-",'Basis-Tabelle-Samen'!N77,"-",'Basis-Tabelle-Samen'!J77,"-garden-to-go-lite-slovak.jpg")),
IF($C$1="Slowenisch - SI",HYPERLINK(CONCATENATE("https://www.saflax.de/0-WVK-Retail/Bilder-Pictures/SAFLAX-",'Basis-Tabelle-Samen'!N77,"-",'Basis-Tabelle-Samen'!J77,"-garden-to-go-lite-slovenian.jpg")),
IF($C$1="Spanisch - ES",HYPERLINK(CONCATENATE("https://www.saflax.de/0-WVK-Retail/Bilder-Pictures/SAFLAX-",'Basis-Tabelle-Samen'!N77,"-",'Basis-Tabelle-Samen'!J77,"-garden-to-go-lite-spanish.jpg")),
IF($C$1="Tschechisch - CZ",HYPERLINK(CONCATENATE("https://www.saflax.de/0-WVK-Retail/Bilder-Pictures/SAFLAX-",'Basis-Tabelle-Samen'!N77,"-",'Basis-Tabelle-Samen'!J77,"-garden-to-go-lite-czech.jpg")),
IF($C$1="Türkisch - TR",HYPERLINK(CONCATENATE("https://www.saflax.de/0-WVK-Retail/Bilder-Pictures/SAFLAX-",'Basis-Tabelle-Samen'!N77,"-",'Basis-Tabelle-Samen'!J77,"-garden-to-go-lite-turkish.jpg")),
IF($C$1="Ungarisch - HU",HYPERLINK(CONCATENATE("https://www.saflax.de/0-WVK-Retail/Bilder-Pictures/SAFLAX-",'Basis-Tabelle-Samen'!N77,"-",'Basis-Tabelle-Samen'!J77,"-garden-to-go-lite-hungarian.jpg")),
" ACHTUNG")))))))))))))))))))))))))))))</f>
        <v>https://www.saflax.de/0-WVK-Retail/Bilder-Pictures/SAFLAX-82988-bauhinia-tomentosa-garden-to-go-lite-english.jpg</v>
      </c>
      <c r="AO15" s="330" t="str">
        <f>IF(J15&lt;1,"",
IF($C$1="Bulgarisch - BG",HYPERLINK(CONCATENATE("https://www.saflax.de/0-WVK-Retail/Bilder-Pictures/SAFLAX-",'Basis-Tabelle-Samen'!Q77,"-",'Basis-Tabelle-Samen'!J77,"-garden-to-go-bulgarian.jpg")),
IF($C$1="Dänisch - DK",HYPERLINK(CONCATENATE("https://www.saflax.de/0-WVK-Retail/Bilder-Pictures/SAFLAX-",'Basis-Tabelle-Samen'!Q77,"-",'Basis-Tabelle-Samen'!J77,"-garden-to-go-danish.jpg")),
IF($C$1="Deutsch - DE",HYPERLINK(CONCATENATE("https://www.saflax.de/0-WVK-Retail/Bilder-Pictures/SAFLAX-",'Basis-Tabelle-Samen'!Q77,"-",'Basis-Tabelle-Samen'!J77,"-garden-to-go-german.jpg")),
IF($C$1="Englisch - UK",HYPERLINK(CONCATENATE("https://www.saflax.de/0-WVK-Retail/Bilder-Pictures/SAFLAX-",'Basis-Tabelle-Samen'!Q77,"-",'Basis-Tabelle-Samen'!J77,"-garden-to-go-english.jpg")),
IF($C$1="Estnisch - EE",HYPERLINK(CONCATENATE("https://www.saflax.de/0-WVK-Retail/Bilder-Pictures/SAFLAX-",'Basis-Tabelle-Samen'!Q77,"-",'Basis-Tabelle-Samen'!J77,"-garden-to-go-estonian.jpg")),
IF($C$1="Finnisch - FI",HYPERLINK(CONCATENATE("https://www.saflax.de/0-WVK-Retail/Bilder-Pictures/SAFLAX-",'Basis-Tabelle-Samen'!Q77,"-",'Basis-Tabelle-Samen'!J77,"-garden-to-go-finnish.jpg")),
IF($C$1="Französisch - FR",HYPERLINK(CONCATENATE("https://www.saflax.de/0-WVK-Retail/Bilder-Pictures/SAFLAX-",'Basis-Tabelle-Samen'!Q77,"-",'Basis-Tabelle-Samen'!J77,"-garden-to-go-french.jpg")),
IF($C$1="Griechisch - GR",HYPERLINK(CONCATENATE("https://www.saflax.de/0-WVK-Retail/Bilder-Pictures/SAFLAX-",'Basis-Tabelle-Samen'!Q77,"-",'Basis-Tabelle-Samen'!J77,"-garden-to-go-greek.jpg")),
IF($C$1="Irisch - IE",HYPERLINK(CONCATENATE("https://www.saflax.de/0-WVK-Retail/Bilder-Pictures/SAFLAX-",'Basis-Tabelle-Samen'!Q77,"-",'Basis-Tabelle-Samen'!J77,"-garden-to-go-irish.jpg")),
IF($C$1="Isländisch - IS",HYPERLINK(CONCATENATE("https://www.saflax.de/0-WVK-Retail/Bilder-Pictures/SAFLAX-",'Basis-Tabelle-Samen'!Q77,"-",'Basis-Tabelle-Samen'!J77,"-garden-to-go-icelandic.jpg")),
IF($C$1="Italienisch - IT",HYPERLINK(CONCATENATE("https://www.saflax.de/0-WVK-Retail/Bilder-Pictures/SAFLAX-",'Basis-Tabelle-Samen'!Q77,"-",'Basis-Tabelle-Samen'!J77,"-garden-to-go-italian.jpg")),
IF($C$1="Japanisch - JP",HYPERLINK(CONCATENATE("https://www.saflax.de/0-WVK-Retail/Bilder-Pictures/SAFLAX-",'Basis-Tabelle-Samen'!Q77,"-",'Basis-Tabelle-Samen'!J77,"-garden-to-go-japanese.jpg")),
IF($C$1="Kroatisch - HR",HYPERLINK(CONCATENATE("https://www.saflax.de/0-WVK-Retail/Bilder-Pictures/SAFLAX-",'Basis-Tabelle-Samen'!Q77,"-",'Basis-Tabelle-Samen'!J77,"-garden-to-go-croatian.jpg")),
IF($C$1="Lettisch - LV",HYPERLINK(CONCATENATE("https://www.saflax.de/0-WVK-Retail/Bilder-Pictures/SAFLAX-",'Basis-Tabelle-Samen'!Q77,"-",'Basis-Tabelle-Samen'!J77,"-garden-to-go-latvian.jpg")),
IF($C$1="Litauisch - LT",HYPERLINK(CONCATENATE("https://www.saflax.de/0-WVK-Retail/Bilder-Pictures/SAFLAX-",'Basis-Tabelle-Samen'!Q77,"-",'Basis-Tabelle-Samen'!J77,"-garden-to-go-lithuanian.jpg")),
IF($C$1="Maltesisch - MT",HYPERLINK(CONCATENATE("https://www.saflax.de/0-WVK-Retail/Bilder-Pictures/SAFLAX-",'Basis-Tabelle-Samen'!Q77,"-",'Basis-Tabelle-Samen'!J77,"-garden-to-go-maltese.jpg")),
IF($C$1="Niederländisch - NL",HYPERLINK(CONCATENATE("https://www.saflax.de/0-WVK-Retail/Bilder-Pictures/SAFLAX-",'Basis-Tabelle-Samen'!Q77,"-",'Basis-Tabelle-Samen'!J77,"-garden-to-go-dutch.jpg")),
IF($C$1="Norwegisch - NO",HYPERLINK(CONCATENATE("https://www.saflax.de/0-WVK-Retail/Bilder-Pictures/SAFLAX-",'Basis-Tabelle-Samen'!Q77,"-",'Basis-Tabelle-Samen'!J77,"-garden-to-go-nowegian.jpg")),
IF($C$1="Polnisch - PL",HYPERLINK(CONCATENATE("https://www.saflax.de/0-WVK-Retail/Bilder-Pictures/SAFLAX-",'Basis-Tabelle-Samen'!Q77,"-",'Basis-Tabelle-Samen'!J77,"-garden-to-go-polish.jpg")),
IF($C$1="Portugiesisch - PT",HYPERLINK(CONCATENATE("https://www.saflax.de/0-WVK-Retail/Bilder-Pictures/SAFLAX-",'Basis-Tabelle-Samen'!Q77,"-",'Basis-Tabelle-Samen'!J77,"-garden-to-go-portuguese.jpg")),
IF($C$1="Rumänisch - RO",HYPERLINK(CONCATENATE("https://www.saflax.de/0-WVK-Retail/Bilder-Pictures/SAFLAX-",'Basis-Tabelle-Samen'!Q77,"-",'Basis-Tabelle-Samen'!J77,"-garden-to-go-romanian.jpg")),
IF($C$1="Schwedisch - SE",HYPERLINK(CONCATENATE("https://www.saflax.de/0-WVK-Retail/Bilder-Pictures/SAFLAX-",'Basis-Tabelle-Samen'!Q77,"-",'Basis-Tabelle-Samen'!J77,"-garden-to-go-swedish.jpg")),
IF($C$1="Slowakisch - SK",HYPERLINK(CONCATENATE("https://www.saflax.de/0-WVK-Retail/Bilder-Pictures/SAFLAX-",'Basis-Tabelle-Samen'!Q77,"-",'Basis-Tabelle-Samen'!J77,"-garden-to-go-slovak.jpg")),
IF($C$1="Slowenisch - SI",HYPERLINK(CONCATENATE("https://www.saflax.de/0-WVK-Retail/Bilder-Pictures/SAFLAX-",'Basis-Tabelle-Samen'!Q77,"-",'Basis-Tabelle-Samen'!J77,"-garden-to-go-slovenian.jpg")),
IF($C$1="Spanisch - ES",HYPERLINK(CONCATENATE("https://www.saflax.de/0-WVK-Retail/Bilder-Pictures/SAFLAX-",'Basis-Tabelle-Samen'!Q77,"-",'Basis-Tabelle-Samen'!J77,"-garden-to-go-spanish.jpg")),
IF($C$1="Tschechisch - CZ",HYPERLINK(CONCATENATE("https://www.saflax.de/0-WVK-Retail/Bilder-Pictures/SAFLAX-",'Basis-Tabelle-Samen'!Q77,"-",'Basis-Tabelle-Samen'!J77,"-garden-to-go-czech.jpg")),
IF($C$1="Türkisch - TR",HYPERLINK(CONCATENATE("https://www.saflax.de/0-WVK-Retail/Bilder-Pictures/SAFLAX-",'Basis-Tabelle-Samen'!Q77,"-",'Basis-Tabelle-Samen'!J77,"-garden-to-go-turkish.jpg")),
IF($C$1="Ungarisch - HU",HYPERLINK(CONCATENATE("https://www.saflax.de/0-WVK-Retail/Bilder-Pictures/SAFLAX-",'Basis-Tabelle-Samen'!Q77,"-",'Basis-Tabelle-Samen'!J77,"-garden-to-go-hungarian.jpg")),
" ACHTUNG")))))))))))))))))))))))))))))</f>
        <v>https://www.saflax.de/0-WVK-Retail/Bilder-Pictures/SAFLAX-52988-bauhinia-tomentosa-garden-to-go-english.jpg</v>
      </c>
      <c r="AP15" s="330" t="str">
        <f>IF(K15&lt;1,"",
IF($C$1="Bulgarisch - BG",HYPERLINK(CONCATENATE("https://www.saflax.de/0-WVK-Retail/Bilder-Pictures/SAFLAX-",'Basis-Tabelle-Samen'!T77,"-",'Basis-Tabelle-Samen'!J77,"-cultivation-set-bulgarian.jpg")),
IF($C$1="Dänisch - DK",HYPERLINK(CONCATENATE("https://www.saflax.de/0-WVK-Retail/Bilder-Pictures/SAFLAX-",'Basis-Tabelle-Samen'!T77,"-",'Basis-Tabelle-Samen'!J77,"-cultivation-set-danish.jpg")),
IF($C$1="Deutsch - DE",HYPERLINK(CONCATENATE("https://www.saflax.de/0-WVK-Retail/Bilder-Pictures/SAFLAX-",'Basis-Tabelle-Samen'!T77,"-",'Basis-Tabelle-Samen'!J77,"-cultivation-set-german.jpg")),
IF($C$1="Englisch - UK",HYPERLINK(CONCATENATE("https://www.saflax.de/0-WVK-Retail/Bilder-Pictures/SAFLAX-",'Basis-Tabelle-Samen'!T77,"-",'Basis-Tabelle-Samen'!J77,"-cultivation-set-english.jpg")),
IF($C$1="Estnisch - EE",HYPERLINK(CONCATENATE("https://www.saflax.de/0-WVK-Retail/Bilder-Pictures/SAFLAX-",'Basis-Tabelle-Samen'!T77,"-",'Basis-Tabelle-Samen'!J77,"-cultivation-set-estonian.jpg")),
IF($C$1="Finnisch - FI",HYPERLINK(CONCATENATE("https://www.saflax.de/0-WVK-Retail/Bilder-Pictures/SAFLAX-",'Basis-Tabelle-Samen'!T77,"-",'Basis-Tabelle-Samen'!J77,"-cultivation-set-finnish.jpg")),
IF($C$1="Französisch - FR",HYPERLINK(CONCATENATE("https://www.saflax.de/0-WVK-Retail/Bilder-Pictures/SAFLAX-",'Basis-Tabelle-Samen'!T77,"-",'Basis-Tabelle-Samen'!J77,"-cultivation-set-french.jpg")),
IF($C$1="Griechisch - GR",HYPERLINK(CONCATENATE("https://www.saflax.de/0-WVK-Retail/Bilder-Pictures/SAFLAX-",'Basis-Tabelle-Samen'!T77,"-",'Basis-Tabelle-Samen'!J77,"-cultivation-set-greek.jpg")),
IF($C$1="Irisch - IE",HYPERLINK(CONCATENATE("https://www.saflax.de/0-WVK-Retail/Bilder-Pictures/SAFLAX-",'Basis-Tabelle-Samen'!T77,"-",'Basis-Tabelle-Samen'!J77,"-cultivation-set-irish.jpg")),
IF($C$1="Isländisch - IS",HYPERLINK(CONCATENATE("https://www.saflax.de/0-WVK-Retail/Bilder-Pictures/SAFLAX-",'Basis-Tabelle-Samen'!T77,"-",'Basis-Tabelle-Samen'!J77,"-cultivation-set-icelandic.jpg")),
IF($C$1="Italienisch - IT",HYPERLINK(CONCATENATE("https://www.saflax.de/0-WVK-Retail/Bilder-Pictures/SAFLAX-",'Basis-Tabelle-Samen'!T77,"-",'Basis-Tabelle-Samen'!J77,"-cultivation-set-italian.jpg")),
IF($C$1="Japanisch - JP",HYPERLINK(CONCATENATE("https://www.saflax.de/0-WVK-Retail/Bilder-Pictures/SAFLAX-",'Basis-Tabelle-Samen'!T77,"-",'Basis-Tabelle-Samen'!J77,"-cultivation-set-japanese.jpg")),
IF($C$1="Kroatisch - HR",HYPERLINK(CONCATENATE("https://www.saflax.de/0-WVK-Retail/Bilder-Pictures/SAFLAX-",'Basis-Tabelle-Samen'!T77,"-",'Basis-Tabelle-Samen'!J77,"-cultivation-set-croatian.jpg")),
IF($C$1="Lettisch - LV",HYPERLINK(CONCATENATE("https://www.saflax.de/0-WVK-Retail/Bilder-Pictures/SAFLAX-",'Basis-Tabelle-Samen'!T77,"-",'Basis-Tabelle-Samen'!J77,"-cultivation-set-latvian.jpg")),
IF($C$1="Litauisch - LT",HYPERLINK(CONCATENATE("https://www.saflax.de/0-WVK-Retail/Bilder-Pictures/SAFLAX-",'Basis-Tabelle-Samen'!T77,"-",'Basis-Tabelle-Samen'!J77,"-cultivation-set-lithuanian.jpg")),
IF($C$1="Maltesisch - MT",HYPERLINK(CONCATENATE("https://www.saflax.de/0-WVK-Retail/Bilder-Pictures/SAFLAX-",'Basis-Tabelle-Samen'!T77,"-",'Basis-Tabelle-Samen'!J77,"-cultivation-set-maltese.jpg")),
IF($C$1="Niederländisch - NL",HYPERLINK(CONCATENATE("https://www.saflax.de/0-WVK-Retail/Bilder-Pictures/SAFLAX-",'Basis-Tabelle-Samen'!T77,"-",'Basis-Tabelle-Samen'!J77,"-cultivation-set-dutch.jpg")),
IF($C$1="Norwegisch - NO",HYPERLINK(CONCATENATE("https://www.saflax.de/0-WVK-Retail/Bilder-Pictures/SAFLAX-",'Basis-Tabelle-Samen'!T77,"-",'Basis-Tabelle-Samen'!J77,"-cultivation-set-nowegian.jpg")),
IF($C$1="Polnisch - PL",HYPERLINK(CONCATENATE("https://www.saflax.de/0-WVK-Retail/Bilder-Pictures/SAFLAX-",'Basis-Tabelle-Samen'!T77,"-",'Basis-Tabelle-Samen'!J77,"-cultivation-set-polish.jpg")),
IF($C$1="Portugiesisch - PT",HYPERLINK(CONCATENATE("https://www.saflax.de/0-WVK-Retail/Bilder-Pictures/SAFLAX-",'Basis-Tabelle-Samen'!T77,"-",'Basis-Tabelle-Samen'!J77,"-cultivation-set-portuguese.jpg")),
IF($C$1="Rumänisch - RO",HYPERLINK(CONCATENATE("https://www.saflax.de/0-WVK-Retail/Bilder-Pictures/SAFLAX-",'Basis-Tabelle-Samen'!T77,"-",'Basis-Tabelle-Samen'!J77,"-cultivation-set-romanian.jpg")),
IF($C$1="Schwedisch - SE",HYPERLINK(CONCATENATE("https://www.saflax.de/0-WVK-Retail/Bilder-Pictures/SAFLAX-",'Basis-Tabelle-Samen'!T77,"-",'Basis-Tabelle-Samen'!J77,"-cultivation-set-swedish.jpg")),
IF($C$1="Slowakisch - SK",HYPERLINK(CONCATENATE("https://www.saflax.de/0-WVK-Retail/Bilder-Pictures/SAFLAX-",'Basis-Tabelle-Samen'!T77,"-",'Basis-Tabelle-Samen'!J77,"-cultivation-set-slovak.jpg")),
IF($C$1="Slowenisch - SI",HYPERLINK(CONCATENATE("https://www.saflax.de/0-WVK-Retail/Bilder-Pictures/SAFLAX-",'Basis-Tabelle-Samen'!T77,"-",'Basis-Tabelle-Samen'!J77,"-cultivation-set-slovenian.jpg")),
IF($C$1="Spanisch - ES",HYPERLINK(CONCATENATE("https://www.saflax.de/0-WVK-Retail/Bilder-Pictures/SAFLAX-",'Basis-Tabelle-Samen'!T77,"-",'Basis-Tabelle-Samen'!J77,"-cultivation-set-spanish.jpg")),
IF($C$1="Tschechisch - CZ",HYPERLINK(CONCATENATE("https://www.saflax.de/0-WVK-Retail/Bilder-Pictures/SAFLAX-",'Basis-Tabelle-Samen'!T77,"-",'Basis-Tabelle-Samen'!J77,"-cultivation-set-czech.jpg")),
IF($C$1="Türkisch - TR",HYPERLINK(CONCATENATE("https://www.saflax.de/0-WVK-Retail/Bilder-Pictures/SAFLAX-",'Basis-Tabelle-Samen'!T77,"-",'Basis-Tabelle-Samen'!J77,"-cultivation-set-turkish.jpg")),
IF($C$1="Ungarisch - HU",HYPERLINK(CONCATENATE("https://www.saflax.de/0-WVK-Retail/Bilder-Pictures/SAFLAX-",'Basis-Tabelle-Samen'!T77,"-",'Basis-Tabelle-Samen'!J77,"-cultivation-set-hungarian.jpg")),
" ACHTUNG")))))))))))))))))))))))))))))</f>
        <v>https://www.saflax.de/0-WVK-Retail/Bilder-Pictures/SAFLAX-32988-bauhinia-tomentosa-cultivation-set-english.jpg</v>
      </c>
      <c r="AQ15" s="330" t="str">
        <f>IF(L15&lt;1,"",
IF($C$1="Bulgarisch - BG",HYPERLINK(CONCATENATE("https://www.saflax.de/0-WVK-Retail/Bilder-Pictures/SAFLAX-",'Basis-Tabelle-Samen'!W77,"-",'Basis-Tabelle-Samen'!J77,"-garden-in-the-bag-bulgarian.jpg")),
IF($C$1="Dänisch - DK",HYPERLINK(CONCATENATE("https://www.saflax.de/0-WVK-Retail/Bilder-Pictures/SAFLAX-",'Basis-Tabelle-Samen'!W77,"-",'Basis-Tabelle-Samen'!J77,"-garden-in-the-bag-danish.jpg")),
IF($C$1="Deutsch - DE",HYPERLINK(CONCATENATE("https://www.saflax.de/0-WVK-Retail/Bilder-Pictures/SAFLAX-",'Basis-Tabelle-Samen'!W77,"-",'Basis-Tabelle-Samen'!J77,"-garden-in-the-bag-german.jpg")),
IF($C$1="Englisch - UK",HYPERLINK(CONCATENATE("https://www.saflax.de/0-WVK-Retail/Bilder-Pictures/SAFLAX-",'Basis-Tabelle-Samen'!W77,"-",'Basis-Tabelle-Samen'!J77,"-garden-in-the-bag-english.jpg")),
IF($C$1="Estnisch - EE",HYPERLINK(CONCATENATE("https://www.saflax.de/0-WVK-Retail/Bilder-Pictures/SAFLAX-",'Basis-Tabelle-Samen'!W77,"-",'Basis-Tabelle-Samen'!J77,"-garden-in-the-bag-estonian.jpg")),
IF($C$1="Finnisch - FI",HYPERLINK(CONCATENATE("https://www.saflax.de/0-WVK-Retail/Bilder-Pictures/SAFLAX-",'Basis-Tabelle-Samen'!W77,"-",'Basis-Tabelle-Samen'!J77,"-garden-in-the-bag-finnish.jpg")),
IF($C$1="Französisch - FR",HYPERLINK(CONCATENATE("https://www.saflax.de/0-WVK-Retail/Bilder-Pictures/SAFLAX-",'Basis-Tabelle-Samen'!W77,"-",'Basis-Tabelle-Samen'!J77,"-garden-in-the-bag-french.jpg")),
IF($C$1="Griechisch - GR",HYPERLINK(CONCATENATE("https://www.saflax.de/0-WVK-Retail/Bilder-Pictures/SAFLAX-",'Basis-Tabelle-Samen'!W77,"-",'Basis-Tabelle-Samen'!J77,"-garden-in-the-bag-greek.jpg")),
IF($C$1="Irisch - IE",HYPERLINK(CONCATENATE("https://www.saflax.de/0-WVK-Retail/Bilder-Pictures/SAFLAX-",'Basis-Tabelle-Samen'!W77,"-",'Basis-Tabelle-Samen'!J77,"-garden-in-the-bag-irish.jpg")),
IF($C$1="Isländisch - IS",HYPERLINK(CONCATENATE("https://www.saflax.de/0-WVK-Retail/Bilder-Pictures/SAFLAX-",'Basis-Tabelle-Samen'!W77,"-",'Basis-Tabelle-Samen'!J77,"-garden-in-the-bag-icelandic.jpg")),
IF($C$1="Italienisch - IT",HYPERLINK(CONCATENATE("https://www.saflax.de/0-WVK-Retail/Bilder-Pictures/SAFLAX-",'Basis-Tabelle-Samen'!W77,"-",'Basis-Tabelle-Samen'!J77,"-garden-in-the-bag-italian.jpg")),
IF($C$1="Japanisch - JP",HYPERLINK(CONCATENATE("https://www.saflax.de/0-WVK-Retail/Bilder-Pictures/SAFLAX-",'Basis-Tabelle-Samen'!W77,"-",'Basis-Tabelle-Samen'!J77,"-garden-in-the-bag-japanese.jpg")),
IF($C$1="Kroatisch - HR",HYPERLINK(CONCATENATE("https://www.saflax.de/0-WVK-Retail/Bilder-Pictures/SAFLAX-",'Basis-Tabelle-Samen'!W77,"-",'Basis-Tabelle-Samen'!J77,"-garden-in-the-bag-croatian.jpg")),
IF($C$1="Lettisch - LV",HYPERLINK(CONCATENATE("https://www.saflax.de/0-WVK-Retail/Bilder-Pictures/SAFLAX-",'Basis-Tabelle-Samen'!W77,"-",'Basis-Tabelle-Samen'!J77,"-garden-in-the-bag-latvian.jpg")),
IF($C$1="Litauisch - LT",HYPERLINK(CONCATENATE("https://www.saflax.de/0-WVK-Retail/Bilder-Pictures/SAFLAX-",'Basis-Tabelle-Samen'!W77,"-",'Basis-Tabelle-Samen'!J77,"-garden-in-the-bag-lithuanian.jpg")),
IF($C$1="Maltesisch - MT",HYPERLINK(CONCATENATE("https://www.saflax.de/0-WVK-Retail/Bilder-Pictures/SAFLAX-",'Basis-Tabelle-Samen'!W77,"-",'Basis-Tabelle-Samen'!J77,"-garden-in-the-bag-maltese.jpg")),
IF($C$1="Niederländisch - NL",HYPERLINK(CONCATENATE("https://www.saflax.de/0-WVK-Retail/Bilder-Pictures/SAFLAX-",'Basis-Tabelle-Samen'!W77,"-",'Basis-Tabelle-Samen'!J77,"-garden-in-the-bag-dutch.jpg")),
IF($C$1="Norwegisch - NO",HYPERLINK(CONCATENATE("https://www.saflax.de/0-WVK-Retail/Bilder-Pictures/SAFLAX-",'Basis-Tabelle-Samen'!W77,"-",'Basis-Tabelle-Samen'!J77,"-garden-in-the-bag-nowegian.jpg")),
IF($C$1="Polnisch - PL",HYPERLINK(CONCATENATE("https://www.saflax.de/0-WVK-Retail/Bilder-Pictures/SAFLAX-",'Basis-Tabelle-Samen'!W77,"-",'Basis-Tabelle-Samen'!J77,"-garden-in-the-bag-polish.jpg")),
IF($C$1="Portugiesisch - PT",HYPERLINK(CONCATENATE("https://www.saflax.de/0-WVK-Retail/Bilder-Pictures/SAFLAX-",'Basis-Tabelle-Samen'!W77,"-",'Basis-Tabelle-Samen'!J77,"-garden-in-the-bag-portuguese.jpg")),
IF($C$1="Rumänisch - RO",HYPERLINK(CONCATENATE("https://www.saflax.de/0-WVK-Retail/Bilder-Pictures/SAFLAX-",'Basis-Tabelle-Samen'!W77,"-",'Basis-Tabelle-Samen'!J77,"-garden-in-the-bag-romanian.jpg")),
IF($C$1="Schwedisch - SE",HYPERLINK(CONCATENATE("https://www.saflax.de/0-WVK-Retail/Bilder-Pictures/SAFLAX-",'Basis-Tabelle-Samen'!W77,"-",'Basis-Tabelle-Samen'!J77,"-garden-in-the-bag-swedish.jpg")),
IF($C$1="Slowakisch - SK",HYPERLINK(CONCATENATE("https://www.saflax.de/0-WVK-Retail/Bilder-Pictures/SAFLAX-",'Basis-Tabelle-Samen'!W77,"-",'Basis-Tabelle-Samen'!J77,"-garden-in-the-bag-slovak.jpg")),
IF($C$1="Slowenisch - SI",HYPERLINK(CONCATENATE("https://www.saflax.de/0-WVK-Retail/Bilder-Pictures/SAFLAX-",'Basis-Tabelle-Samen'!W77,"-",'Basis-Tabelle-Samen'!J77,"-garden-in-the-bag-slovenian.jpg")),
IF($C$1="Spanisch - ES",HYPERLINK(CONCATENATE("https://www.saflax.de/0-WVK-Retail/Bilder-Pictures/SAFLAX-",'Basis-Tabelle-Samen'!W77,"-",'Basis-Tabelle-Samen'!J77,"-garden-in-the-bag-spanish.jpg")),
IF($C$1="Tschechisch - CZ",HYPERLINK(CONCATENATE("https://www.saflax.de/0-WVK-Retail/Bilder-Pictures/SAFLAX-",'Basis-Tabelle-Samen'!W77,"-",'Basis-Tabelle-Samen'!J77,"-garden-in-the-bag-czech.jpg")),
IF($C$1="Türkisch - TR",HYPERLINK(CONCATENATE("https://www.saflax.de/0-WVK-Retail/Bilder-Pictures/SAFLAX-",'Basis-Tabelle-Samen'!W77,"-",'Basis-Tabelle-Samen'!J77,"-garden-in-the-bag-turkish.jpg")),
IF($C$1="Ungarisch - HU",HYPERLINK(CONCATENATE("https://www.saflax.de/0-WVK-Retail/Bilder-Pictures/SAFLAX-",'Basis-Tabelle-Samen'!W77,"-",'Basis-Tabelle-Samen'!J77,"-garden-in-the-bag-hungarian.jpg")),
" ACHTUNG")))))))))))))))))))))))))))))</f>
        <v>https://www.saflax.de/0-WVK-Retail/Bilder-Pictures/SAFLAX-62988-bauhinia-tomentosa-garden-in-the-bag-english.jpg</v>
      </c>
    </row>
    <row r="16" spans="1:43" ht="17.100000000000001" customHeight="1" x14ac:dyDescent="0.2">
      <c r="A16" s="318" t="str">
        <f>IF('Basis-Tabelle-Samen'!A5="","",IF($C$1="Deutsch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6" s="319" t="str">
        <f>'Basis-Tabelle-Samen'!I5</f>
        <v>Cercis siliquastrum</v>
      </c>
      <c r="C16" s="316" t="str">
        <f>IF($C$1="Bulgarisch - BG",'Basis-Tabelle-Samen'!Z5,
IF($C$1="Dänisch - DK",'Basis-Tabelle-Samen'!AA5,
IF($C$1="Deutsch - DE",'Basis-Tabelle-Samen'!AB5,
IF($C$1="Englisch - UK",'Basis-Tabelle-Samen'!AC5,
IF($C$1="Estnisch - EE",'Basis-Tabelle-Samen'!AD5,
IF($C$1="Finnisch - FI",'Basis-Tabelle-Samen'!AE5,
IF($C$1="Französisch - FR",'Basis-Tabelle-Samen'!AF5,
IF($C$1="Griechisch - GR",'Basis-Tabelle-Samen'!AG5,
IF($C$1="Irisch - IE",'Basis-Tabelle-Samen'!AH5,
IF($C$1="Isländisch - IS",'Basis-Tabelle-Samen'!AI5,
IF($C$1="Italienisch - IT",'Basis-Tabelle-Samen'!AJ5,
IF($C$1="Japanisch - JP",'Basis-Tabelle-Samen'!AK5,
IF($C$1="Kroatisch - HR",'Basis-Tabelle-Samen'!AL5,
IF($C$1="Lettisch - LV",'Basis-Tabelle-Samen'!AM5,
IF($C$1="Litauisch - LT",'Basis-Tabelle-Samen'!AN5,
IF($C$1="Maltesisch - MT",'Basis-Tabelle-Samen'!AO5,
IF($C$1="Niederländisch - NL",'Basis-Tabelle-Samen'!AP5,
IF($C$1="Norwegisch - NO",'Basis-Tabelle-Samen'!AQ5,
IF($C$1="Polnisch - PL",'Basis-Tabelle-Samen'!AR5,
IF($C$1="Portugiesisch - PT",'Basis-Tabelle-Samen'!AS5,
IF($C$1="Rumänisch - RO",'Basis-Tabelle-Samen'!AT5,
IF($C$1="Schwedisch - SE",'Basis-Tabelle-Samen'!AU5,
IF($C$1="Slowakisch - SK",'Basis-Tabelle-Samen'!AV5,
IF($C$1="Slowenisch - SI",'Basis-Tabelle-Samen'!AW5,
IF($C$1="Spanisch - ES",'Basis-Tabelle-Samen'!AX5,
IF($C$1="Tschechisch - CZ",'Basis-Tabelle-Samen'!AY5,
IF($C$1="Türkisch - TR",'Basis-Tabelle-Samen'!AZ5,
IF($C$1="Ungarisch - HU",'Basis-Tabelle-Samen'!BA5,
" ACHTUNG"))))))))))))))))))))))))))))</f>
        <v>Lover's Tree</v>
      </c>
      <c r="D16" s="320">
        <f>'Basis-Tabelle-Samen'!F5</f>
        <v>60</v>
      </c>
      <c r="E16" s="321" t="str">
        <f>'Basis-Tabelle-Samen'!H5</f>
        <v>7 %</v>
      </c>
      <c r="F16" s="322" t="str">
        <f>IF('Basis-Tabelle-Samen'!G5="","",'Basis-Tabelle-Samen'!G5)</f>
        <v>01</v>
      </c>
      <c r="G16" s="320">
        <f>'Basis-Tabelle-Samen'!C5</f>
        <v>12308</v>
      </c>
      <c r="H16" s="323">
        <f>'Basis-Tabelle-Samen'!D5</f>
        <v>4055473123080</v>
      </c>
      <c r="I16" s="324">
        <f>'Basis-Tabelle-Samen'!E5</f>
        <v>1.85</v>
      </c>
      <c r="J16" s="325">
        <f t="shared" si="0"/>
        <v>12</v>
      </c>
      <c r="K16" s="326">
        <f>'Basis-Tabelle-Samen'!K5</f>
        <v>72308</v>
      </c>
      <c r="L16" s="323">
        <f>'Basis-Tabelle-Samen'!L5</f>
        <v>4055473723082</v>
      </c>
      <c r="M16" s="324">
        <f>'Basis-Tabelle-Samen'!M5</f>
        <v>2.4500000000000002</v>
      </c>
      <c r="N16" s="326">
        <f>IF(K16&lt;1,"",'3'!$I$15)</f>
        <v>15</v>
      </c>
      <c r="O16" s="327">
        <f>IF(K16&lt;1,"",'3'!$J$11)</f>
        <v>90</v>
      </c>
      <c r="P16" s="326">
        <f>'Basis-Tabelle-Samen'!N5</f>
        <v>82308</v>
      </c>
      <c r="Q16" s="323">
        <f>'Basis-Tabelle-Samen'!O5</f>
        <v>4055473823089</v>
      </c>
      <c r="R16" s="328">
        <f>'Basis-Tabelle-Samen'!P5</f>
        <v>3.75</v>
      </c>
      <c r="S16" s="326">
        <f>IF(R16&lt;1,"",'3'!$M$15)</f>
        <v>18</v>
      </c>
      <c r="T16" s="327">
        <f>IF(R16&lt;1,"",'3'!$N$11)</f>
        <v>72</v>
      </c>
      <c r="U16" s="326">
        <f>'Basis-Tabelle-Samen'!Q5</f>
        <v>52308</v>
      </c>
      <c r="V16" s="323">
        <f>'Basis-Tabelle-Samen'!R5</f>
        <v>4055473523088</v>
      </c>
      <c r="W16" s="324">
        <f>'Basis-Tabelle-Samen'!S5</f>
        <v>4.95</v>
      </c>
      <c r="X16" s="326">
        <f>IF(U16&lt;1,"",'3'!$Q$15)</f>
        <v>6</v>
      </c>
      <c r="Y16" s="327">
        <f>IF(U16&lt;1,"",'3'!$R$11)</f>
        <v>24</v>
      </c>
      <c r="Z16" s="326">
        <f>'Basis-Tabelle-Samen'!T5</f>
        <v>32308</v>
      </c>
      <c r="AA16" s="323">
        <f>'Basis-Tabelle-Samen'!U5</f>
        <v>4055473323084</v>
      </c>
      <c r="AB16" s="324">
        <f>'Basis-Tabelle-Samen'!V5</f>
        <v>6.75</v>
      </c>
      <c r="AC16" s="326">
        <f>IF(Z16&lt;1,"",'3'!$U$15)</f>
        <v>6</v>
      </c>
      <c r="AD16" s="327">
        <f>IF(Z16&lt;1,"",'3'!$V$11)</f>
        <v>24</v>
      </c>
      <c r="AE16" s="326">
        <f>'Basis-Tabelle-Samen'!W5</f>
        <v>62308</v>
      </c>
      <c r="AF16" s="323">
        <f>'Basis-Tabelle-Samen'!X5</f>
        <v>4055473623085</v>
      </c>
      <c r="AG16" s="324">
        <f>'Basis-Tabelle-Samen'!Y5</f>
        <v>2.95</v>
      </c>
      <c r="AH16" s="326">
        <f>IF(AE16&lt;1,"",'3'!$Y$15)</f>
        <v>8</v>
      </c>
      <c r="AI16" s="327">
        <f>IF(AE16&lt;1,"",'3'!$Z$11)</f>
        <v>64</v>
      </c>
      <c r="AJ16" s="329"/>
      <c r="AK16" s="316" t="str">
        <f>IF(G16&lt;1,"",
IF($C$1="Bulgarisch - BG",HYPERLINK(CONCATENATE("https://www.saflax.de/0-WVK-Retail/Bilder-Pictures/SAFLAX-",'Basis-Tabelle-Samen'!C5,"-",'Basis-Tabelle-Samen'!J5,"-seed-package-front-cr-bulgarian.jpg")),
IF($C$1="Dänisch - DK",HYPERLINK(CONCATENATE("https://www.saflax.de/0-WVK-Retail/Bilder-Pictures/SAFLAX-",'Basis-Tabelle-Samen'!C5,"-",'Basis-Tabelle-Samen'!J5,"-seed-package-front-cr-danish.jpg")),
IF($C$1="Deutsch - DE",HYPERLINK(CONCATENATE("https://www.saflax.de/0-WVK-Retail/Bilder-Pictures/SAFLAX-",'Basis-Tabelle-Samen'!C5,"-",'Basis-Tabelle-Samen'!J5,"-seed-package-front-cr-german.jpg")),
IF($C$1="Englisch - UK",HYPERLINK(CONCATENATE("https://www.saflax.de/0-WVK-Retail/Bilder-Pictures/SAFLAX-",'Basis-Tabelle-Samen'!C5,"-",'Basis-Tabelle-Samen'!J5,"-seed-package-front-cr-english.jpg")),
IF($C$1="Estnisch - EE",HYPERLINK(CONCATENATE("https://www.saflax.de/0-WVK-Retail/Bilder-Pictures/SAFLAX-",'Basis-Tabelle-Samen'!C5,"-",'Basis-Tabelle-Samen'!J5,"-seed-package-front-cr-estonian.jpg")),
IF($C$1="Finnisch - FI",HYPERLINK(CONCATENATE("https://www.saflax.de/0-WVK-Retail/Bilder-Pictures/SAFLAX-",'Basis-Tabelle-Samen'!C5,"-",'Basis-Tabelle-Samen'!J5,"-seed-package-front-cr-finnish.jpg")),
IF($C$1="Französisch - FR",HYPERLINK(CONCATENATE("https://www.saflax.de/0-WVK-Retail/Bilder-Pictures/SAFLAX-",'Basis-Tabelle-Samen'!C5,"-",'Basis-Tabelle-Samen'!J5,"-seed-package-front-cr-french.jpg")),
IF($C$1="Griechisch - GR",HYPERLINK(CONCATENATE("https://www.saflax.de/0-WVK-Retail/Bilder-Pictures/SAFLAX-",'Basis-Tabelle-Samen'!C5,"-",'Basis-Tabelle-Samen'!J5,"-seed-package-front-cr-greek.jpg")),
IF($C$1="Irisch - IE",HYPERLINK(CONCATENATE("https://www.saflax.de/0-WVK-Retail/Bilder-Pictures/SAFLAX-",'Basis-Tabelle-Samen'!C5,"-",'Basis-Tabelle-Samen'!J5,"-seed-package-front-cr-irish.jpg")),
IF($C$1="Isländisch - IS",HYPERLINK(CONCATENATE("https://www.saflax.de/0-WVK-Retail/Bilder-Pictures/SAFLAX-",'Basis-Tabelle-Samen'!C5,"-",'Basis-Tabelle-Samen'!J5,"-seed-package-front-cr-icelandic.jpg")),
IF($C$1="Italienisch - IT",HYPERLINK(CONCATENATE("https://www.saflax.de/0-WVK-Retail/Bilder-Pictures/SAFLAX-",'Basis-Tabelle-Samen'!C5,"-",'Basis-Tabelle-Samen'!J5,"-seed-package-front-cr-italian.jpg")),
IF($C$1="Japanisch - JP",HYPERLINK(CONCATENATE("https://www.saflax.de/0-WVK-Retail/Bilder-Pictures/SAFLAX-",'Basis-Tabelle-Samen'!C5,"-",'Basis-Tabelle-Samen'!J5,"-seed-package-front-cr-japanese.jpg")),
IF($C$1="Kroatisch - HR",HYPERLINK(CONCATENATE("https://www.saflax.de/0-WVK-Retail/Bilder-Pictures/SAFLAX-",'Basis-Tabelle-Samen'!C5,"-",'Basis-Tabelle-Samen'!J5,"-seed-package-front-cr-croatian.jpg")),
IF($C$1="Lettisch - LV",HYPERLINK(CONCATENATE("https://www.saflax.de/0-WVK-Retail/Bilder-Pictures/SAFLAX-",'Basis-Tabelle-Samen'!C5,"-",'Basis-Tabelle-Samen'!J5,"-seed-package-front-cr-latvian.jpg")),
IF($C$1="Litauisch - LT",HYPERLINK(CONCATENATE("https://www.saflax.de/0-WVK-Retail/Bilder-Pictures/SAFLAX-",'Basis-Tabelle-Samen'!C5,"-",'Basis-Tabelle-Samen'!J5,"-seed-package-front-cr-lithuanian.jpg")),
IF($C$1="Maltesisch - MT",HYPERLINK(CONCATENATE("https://www.saflax.de/0-WVK-Retail/Bilder-Pictures/SAFLAX-",'Basis-Tabelle-Samen'!C5,"-",'Basis-Tabelle-Samen'!J5,"-seed-package-front-cr-maltese.jpg")),
IF($C$1="Niederländisch - NL",HYPERLINK(CONCATENATE("https://www.saflax.de/0-WVK-Retail/Bilder-Pictures/SAFLAX-",'Basis-Tabelle-Samen'!C5,"-",'Basis-Tabelle-Samen'!J5,"-seed-package-front-cr-dutch.jpg")),
IF($C$1="Norwegisch - NO",HYPERLINK(CONCATENATE("https://www.saflax.de/0-WVK-Retail/Bilder-Pictures/SAFLAX-",'Basis-Tabelle-Samen'!C5,"-",'Basis-Tabelle-Samen'!J5,"-seed-package-front-cr-nowegian.jpg")),
IF($C$1="Polnisch - PL",HYPERLINK(CONCATENATE("https://www.saflax.de/0-WVK-Retail/Bilder-Pictures/SAFLAX-",'Basis-Tabelle-Samen'!C5,"-",'Basis-Tabelle-Samen'!J5,"-seed-package-front-cr-polish.jpg")),
IF($C$1="Portugiesisch - PT",HYPERLINK(CONCATENATE("https://www.saflax.de/0-WVK-Retail/Bilder-Pictures/SAFLAX-",'Basis-Tabelle-Samen'!C5,"-",'Basis-Tabelle-Samen'!J5,"-seed-package-front-cr-portuguese.jpg")),
IF($C$1="Rumänisch - RO",HYPERLINK(CONCATENATE("https://www.saflax.de/0-WVK-Retail/Bilder-Pictures/SAFLAX-",'Basis-Tabelle-Samen'!C5,"-",'Basis-Tabelle-Samen'!J5,"-seed-package-front-cr-romanian.jpg")),
IF($C$1="Schwedisch - SE",HYPERLINK(CONCATENATE("https://www.saflax.de/0-WVK-Retail/Bilder-Pictures/SAFLAX-",'Basis-Tabelle-Samen'!C5,"-",'Basis-Tabelle-Samen'!J5,"-seed-package-front-cr-swedish.jpg")),
IF($C$1="Slowakisch - SK",HYPERLINK(CONCATENATE("https://www.saflax.de/0-WVK-Retail/Bilder-Pictures/SAFLAX-",'Basis-Tabelle-Samen'!C5,"-",'Basis-Tabelle-Samen'!J5,"-seed-package-front-cr-slovak.jpg")),
IF($C$1="Slowenisch - SI",HYPERLINK(CONCATENATE("https://www.saflax.de/0-WVK-Retail/Bilder-Pictures/SAFLAX-",'Basis-Tabelle-Samen'!C5,"-",'Basis-Tabelle-Samen'!J5,"-seed-package-front-cr-slovenian.jpg")),
IF($C$1="Spanisch - ES",HYPERLINK(CONCATENATE("https://www.saflax.de/0-WVK-Retail/Bilder-Pictures/SAFLAX-",'Basis-Tabelle-Samen'!C5,"-",'Basis-Tabelle-Samen'!J5,"-seed-package-front-cr-spanish.jpg")),
IF($C$1="Tschechisch - CZ",HYPERLINK(CONCATENATE("https://www.saflax.de/0-WVK-Retail/Bilder-Pictures/SAFLAX-",'Basis-Tabelle-Samen'!C5,"-",'Basis-Tabelle-Samen'!J5,"-seed-package-front-cr-czech.jpg")),
IF($C$1="Türkisch - TR",HYPERLINK(CONCATENATE("https://www.saflax.de/0-WVK-Retail/Bilder-Pictures/SAFLAX-",'Basis-Tabelle-Samen'!C5,"-",'Basis-Tabelle-Samen'!J5,"-seed-package-front-cr-turkish.jpg")),
IF($C$1="Ungarisch - HU",HYPERLINK(CONCATENATE("https://www.saflax.de/0-WVK-Retail/Bilder-Pictures/SAFLAX-",'Basis-Tabelle-Samen'!C5,"-",'Basis-Tabelle-Samen'!J5,"-seed-package-front-cr-hungarian.jpg")),
" ACHTUNG")))))))))))))))))))))))))))))</f>
        <v>https://www.saflax.de/0-WVK-Retail/Bilder-Pictures/SAFLAX-12308-cercis-siliquastrum-seed-package-front-cr-english.jpg</v>
      </c>
      <c r="AL16" s="330" t="str">
        <f>IF(G16&lt;1,"",
IF($C$1="Bulgarisch - BG",HYPERLINK(CONCATENATE("https://www.saflax.de/0-WVK-Retail/Bilder-Pictures/SAFLAX-",'Basis-Tabelle-Samen'!C5,"-",'Basis-Tabelle-Samen'!J5,"-seed-package-back-cr-bulgarian.jpg")),
IF($C$1="Dänisch - DK",HYPERLINK(CONCATENATE("https://www.saflax.de/0-WVK-Retail/Bilder-Pictures/SAFLAX-",'Basis-Tabelle-Samen'!C5,"-",'Basis-Tabelle-Samen'!J5,"-seed-package-back-cr-danish.jpg")),
IF($C$1="Deutsch - DE",HYPERLINK(CONCATENATE("https://www.saflax.de/0-WVK-Retail/Bilder-Pictures/SAFLAX-",'Basis-Tabelle-Samen'!C5,"-",'Basis-Tabelle-Samen'!J5,"-seed-package-back-cr-german.jpg")),
IF($C$1="Englisch - UK",HYPERLINK(CONCATENATE("https://www.saflax.de/0-WVK-Retail/Bilder-Pictures/SAFLAX-",'Basis-Tabelle-Samen'!C5,"-",'Basis-Tabelle-Samen'!J5,"-seed-package-back-cr-english.jpg")),
IF($C$1="Estnisch - EE",HYPERLINK(CONCATENATE("https://www.saflax.de/0-WVK-Retail/Bilder-Pictures/SAFLAX-",'Basis-Tabelle-Samen'!C5,"-",'Basis-Tabelle-Samen'!J5,"-seed-package-back-cr-estonian.jpg")),
IF($C$1="Finnisch - FI",HYPERLINK(CONCATENATE("https://www.saflax.de/0-WVK-Retail/Bilder-Pictures/SAFLAX-",'Basis-Tabelle-Samen'!C5,"-",'Basis-Tabelle-Samen'!J5,"-seed-package-back-cr-finnish.jpg")),
IF($C$1="Französisch - FR",HYPERLINK(CONCATENATE("https://www.saflax.de/0-WVK-Retail/Bilder-Pictures/SAFLAX-",'Basis-Tabelle-Samen'!C5,"-",'Basis-Tabelle-Samen'!J5,"-seed-package-back-cr-french.jpg")),
IF($C$1="Griechisch - GR",HYPERLINK(CONCATENATE("https://www.saflax.de/0-WVK-Retail/Bilder-Pictures/SAFLAX-",'Basis-Tabelle-Samen'!C5,"-",'Basis-Tabelle-Samen'!J5,"-seed-package-back-cr-greek.jpg")),
IF($C$1="Irisch - IE",HYPERLINK(CONCATENATE("https://www.saflax.de/0-WVK-Retail/Bilder-Pictures/SAFLAX-",'Basis-Tabelle-Samen'!C5,"-",'Basis-Tabelle-Samen'!J5,"-seed-package-back-cr-irish.jpg")),
IF($C$1="Isländisch - IS",HYPERLINK(CONCATENATE("https://www.saflax.de/0-WVK-Retail/Bilder-Pictures/SAFLAX-",'Basis-Tabelle-Samen'!C5,"-",'Basis-Tabelle-Samen'!J5,"-seed-package-back-cr-icelandic.jpg")),
IF($C$1="Italienisch - IT",HYPERLINK(CONCATENATE("https://www.saflax.de/0-WVK-Retail/Bilder-Pictures/SAFLAX-",'Basis-Tabelle-Samen'!C5,"-",'Basis-Tabelle-Samen'!J5,"-seed-package-back-cr-italian.jpg")),
IF($C$1="Japanisch - JP",HYPERLINK(CONCATENATE("https://www.saflax.de/0-WVK-Retail/Bilder-Pictures/SAFLAX-",'Basis-Tabelle-Samen'!C5,"-",'Basis-Tabelle-Samen'!J5,"-seed-package-back-cr-japanese.jpg")),
IF($C$1="Kroatisch - HR",HYPERLINK(CONCATENATE("https://www.saflax.de/0-WVK-Retail/Bilder-Pictures/SAFLAX-",'Basis-Tabelle-Samen'!C5,"-",'Basis-Tabelle-Samen'!J5,"-seed-package-back-cr-croatian.jpg")),
IF($C$1="Lettisch - LV",HYPERLINK(CONCATENATE("https://www.saflax.de/0-WVK-Retail/Bilder-Pictures/SAFLAX-",'Basis-Tabelle-Samen'!C5,"-",'Basis-Tabelle-Samen'!J5,"-seed-package-back-cr-latvian.jpg")),
IF($C$1="Litauisch - LT",HYPERLINK(CONCATENATE("https://www.saflax.de/0-WVK-Retail/Bilder-Pictures/SAFLAX-",'Basis-Tabelle-Samen'!C5,"-",'Basis-Tabelle-Samen'!J5,"-seed-package-back-cr-lithuanian.jpg")),
IF($C$1="Maltesisch - MT",HYPERLINK(CONCATENATE("https://www.saflax.de/0-WVK-Retail/Bilder-Pictures/SAFLAX-",'Basis-Tabelle-Samen'!C5,"-",'Basis-Tabelle-Samen'!J5,"-seed-package-back-cr-maltese.jpg")),
IF($C$1="Niederländisch - NL",HYPERLINK(CONCATENATE("https://www.saflax.de/0-WVK-Retail/Bilder-Pictures/SAFLAX-",'Basis-Tabelle-Samen'!C5,"-",'Basis-Tabelle-Samen'!J5,"-seed-package-back-cr-dutch.jpg")),
IF($C$1="Norwegisch - NO",HYPERLINK(CONCATENATE("https://www.saflax.de/0-WVK-Retail/Bilder-Pictures/SAFLAX-",'Basis-Tabelle-Samen'!C5,"-",'Basis-Tabelle-Samen'!J5,"-seed-package-back-cr-nowegian.jpg")),
IF($C$1="Polnisch - PL",HYPERLINK(CONCATENATE("https://www.saflax.de/0-WVK-Retail/Bilder-Pictures/SAFLAX-",'Basis-Tabelle-Samen'!C5,"-",'Basis-Tabelle-Samen'!J5,"-seed-package-back-cr-polish.jpg")),
IF($C$1="Portugiesisch - PT",HYPERLINK(CONCATENATE("https://www.saflax.de/0-WVK-Retail/Bilder-Pictures/SAFLAX-",'Basis-Tabelle-Samen'!C5,"-",'Basis-Tabelle-Samen'!J5,"-seed-package-back-cr-portuguese.jpg")),
IF($C$1="Rumänisch - RO",HYPERLINK(CONCATENATE("https://www.saflax.de/0-WVK-Retail/Bilder-Pictures/SAFLAX-",'Basis-Tabelle-Samen'!C5,"-",'Basis-Tabelle-Samen'!J5,"-seed-package-back-cr-romanian.jpg")),
IF($C$1="Schwedisch - SE",HYPERLINK(CONCATENATE("https://www.saflax.de/0-WVK-Retail/Bilder-Pictures/SAFLAX-",'Basis-Tabelle-Samen'!C5,"-",'Basis-Tabelle-Samen'!J5,"-seed-package-back-cr-swedish.jpg")),
IF($C$1="Slowakisch - SK",HYPERLINK(CONCATENATE("https://www.saflax.de/0-WVK-Retail/Bilder-Pictures/SAFLAX-",'Basis-Tabelle-Samen'!C5,"-",'Basis-Tabelle-Samen'!J5,"-seed-package-back-cr-slovak.jpg")),
IF($C$1="Slowenisch - SI",HYPERLINK(CONCATENATE("https://www.saflax.de/0-WVK-Retail/Bilder-Pictures/SAFLAX-",'Basis-Tabelle-Samen'!C5,"-",'Basis-Tabelle-Samen'!J5,"-seed-package-back-cr-slovenian.jpg")),
IF($C$1="Spanisch - ES",HYPERLINK(CONCATENATE("https://www.saflax.de/0-WVK-Retail/Bilder-Pictures/SAFLAX-",'Basis-Tabelle-Samen'!C5,"-",'Basis-Tabelle-Samen'!J5,"-seed-package-back-cr-spanish.jpg")),
IF($C$1="Tschechisch - CZ",HYPERLINK(CONCATENATE("https://www.saflax.de/0-WVK-Retail/Bilder-Pictures/SAFLAX-",'Basis-Tabelle-Samen'!C5,"-",'Basis-Tabelle-Samen'!J5,"-seed-package-back-cr-czech.jpg")),
IF($C$1="Türkisch - TR",HYPERLINK(CONCATENATE("https://www.saflax.de/0-WVK-Retail/Bilder-Pictures/SAFLAX-",'Basis-Tabelle-Samen'!C5,"-",'Basis-Tabelle-Samen'!J5,"-seed-package-back-cr-turkish.jpg")),
IF($C$1="Ungarisch - HU",HYPERLINK(CONCATENATE("https://www.saflax.de/0-WVK-Retail/Bilder-Pictures/SAFLAX-",'Basis-Tabelle-Samen'!C5,"-",'Basis-Tabelle-Samen'!J5,"-seed-package-back-cr-hungarian.jpg")),
" ACHTUNG")))))))))))))))))))))))))))))</f>
        <v>https://www.saflax.de/0-WVK-Retail/Bilder-Pictures/SAFLAX-12308-cercis-siliquastrum-seed-package-back-cr-english.jpg</v>
      </c>
      <c r="AM16" s="330" t="str">
        <f>IF(H16&lt;1,"",
IF($C$1="Bulgarisch - BG",HYPERLINK(CONCATENATE("https://www.saflax.de/0-WVK-Retail/Bilder-Pictures/SAFLAX-",'Basis-Tabelle-Samen'!K5,"-",'Basis-Tabelle-Samen'!J5,"-garden-to-go-mini-bulgarian.jpg")),
IF($C$1="Dänisch - DK",HYPERLINK(CONCATENATE("https://www.saflax.de/0-WVK-Retail/Bilder-Pictures/SAFLAX-",'Basis-Tabelle-Samen'!K5,"-",'Basis-Tabelle-Samen'!J5,"-garden-to-go-mini-danish.jpg")),
IF($C$1="Deutsch - DE",HYPERLINK(CONCATENATE("https://www.saflax.de/0-WVK-Retail/Bilder-Pictures/SAFLAX-",'Basis-Tabelle-Samen'!K5,"-",'Basis-Tabelle-Samen'!J5,"-garden-to-go-mini-german.jpg")),
IF($C$1="Englisch - UK",HYPERLINK(CONCATENATE("https://www.saflax.de/0-WVK-Retail/Bilder-Pictures/SAFLAX-",'Basis-Tabelle-Samen'!K5,"-",'Basis-Tabelle-Samen'!J5,"-garden-to-go-mini-english.jpg")),
IF($C$1="Estnisch - EE",HYPERLINK(CONCATENATE("https://www.saflax.de/0-WVK-Retail/Bilder-Pictures/SAFLAX-",'Basis-Tabelle-Samen'!K5,"-",'Basis-Tabelle-Samen'!J5,"-garden-to-go-mini-estonian.jpg")),
IF($C$1="Finnisch - FI",HYPERLINK(CONCATENATE("https://www.saflax.de/0-WVK-Retail/Bilder-Pictures/SAFLAX-",'Basis-Tabelle-Samen'!K5,"-",'Basis-Tabelle-Samen'!J5,"-garden-to-go-mini-finnish.jpg")),
IF($C$1="Französisch - FR",HYPERLINK(CONCATENATE("https://www.saflax.de/0-WVK-Retail/Bilder-Pictures/SAFLAX-",'Basis-Tabelle-Samen'!K5,"-",'Basis-Tabelle-Samen'!J5,"-garden-to-go-mini-french.jpg")),
IF($C$1="Griechisch - GR",HYPERLINK(CONCATENATE("https://www.saflax.de/0-WVK-Retail/Bilder-Pictures/SAFLAX-",'Basis-Tabelle-Samen'!K5,"-",'Basis-Tabelle-Samen'!J5,"-garden-to-go-mini-greek.jpg")),
IF($C$1="Irisch - IE",HYPERLINK(CONCATENATE("https://www.saflax.de/0-WVK-Retail/Bilder-Pictures/SAFLAX-",'Basis-Tabelle-Samen'!K5,"-",'Basis-Tabelle-Samen'!J5,"-garden-to-go-mini-irish.jpg")),
IF($C$1="Isländisch - IS",HYPERLINK(CONCATENATE("https://www.saflax.de/0-WVK-Retail/Bilder-Pictures/SAFLAX-",'Basis-Tabelle-Samen'!K5,"-",'Basis-Tabelle-Samen'!J5,"-garden-to-go-mini-icelandic.jpg")),
IF($C$1="Italienisch - IT",HYPERLINK(CONCATENATE("https://www.saflax.de/0-WVK-Retail/Bilder-Pictures/SAFLAX-",'Basis-Tabelle-Samen'!K5,"-",'Basis-Tabelle-Samen'!J5,"-garden-to-go-mini-italian.jpg")),
IF($C$1="Japanisch - JP",HYPERLINK(CONCATENATE("https://www.saflax.de/0-WVK-Retail/Bilder-Pictures/SAFLAX-",'Basis-Tabelle-Samen'!K5,"-",'Basis-Tabelle-Samen'!J5,"-garden-to-go-mini-japanese.jpg")),
IF($C$1="Kroatisch - HR",HYPERLINK(CONCATENATE("https://www.saflax.de/0-WVK-Retail/Bilder-Pictures/SAFLAX-",'Basis-Tabelle-Samen'!K5,"-",'Basis-Tabelle-Samen'!J5,"-garden-to-go-mini-croatian.jpg")),
IF($C$1="Lettisch - LV",HYPERLINK(CONCATENATE("https://www.saflax.de/0-WVK-Retail/Bilder-Pictures/SAFLAX-",'Basis-Tabelle-Samen'!K5,"-",'Basis-Tabelle-Samen'!J5,"-garden-to-go-mini-latvian.jpg")),
IF($C$1="Litauisch - LT",HYPERLINK(CONCATENATE("https://www.saflax.de/0-WVK-Retail/Bilder-Pictures/SAFLAX-",'Basis-Tabelle-Samen'!K5,"-",'Basis-Tabelle-Samen'!J5,"-garden-to-go-mini-lithuanian.jpg")),
IF($C$1="Maltesisch - MT",HYPERLINK(CONCATENATE("https://www.saflax.de/0-WVK-Retail/Bilder-Pictures/SAFLAX-",'Basis-Tabelle-Samen'!K5,"-",'Basis-Tabelle-Samen'!J5,"-garden-to-go-mini-maltese.jpg")),
IF($C$1="Niederländisch - NL",HYPERLINK(CONCATENATE("https://www.saflax.de/0-WVK-Retail/Bilder-Pictures/SAFLAX-",'Basis-Tabelle-Samen'!K5,"-",'Basis-Tabelle-Samen'!J5,"-garden-to-go-mini-dutch.jpg")),
IF($C$1="Norwegisch - NO",HYPERLINK(CONCATENATE("https://www.saflax.de/0-WVK-Retail/Bilder-Pictures/SAFLAX-",'Basis-Tabelle-Samen'!K5,"-",'Basis-Tabelle-Samen'!J5,"-garden-to-go-mini-nowegian.jpg")),
IF($C$1="Polnisch - PL",HYPERLINK(CONCATENATE("https://www.saflax.de/0-WVK-Retail/Bilder-Pictures/SAFLAX-",'Basis-Tabelle-Samen'!K5,"-",'Basis-Tabelle-Samen'!J5,"-garden-to-go-mini-polish.jpg")),
IF($C$1="Portugiesisch - PT",HYPERLINK(CONCATENATE("https://www.saflax.de/0-WVK-Retail/Bilder-Pictures/SAFLAX-",'Basis-Tabelle-Samen'!K5,"-",'Basis-Tabelle-Samen'!J5,"-garden-to-go-mini-portuguese.jpg")),
IF($C$1="Rumänisch - RO",HYPERLINK(CONCATENATE("https://www.saflax.de/0-WVK-Retail/Bilder-Pictures/SAFLAX-",'Basis-Tabelle-Samen'!K5,"-",'Basis-Tabelle-Samen'!J5,"-garden-to-go-mini-romanian.jpg")),
IF($C$1="Schwedisch - SE",HYPERLINK(CONCATENATE("https://www.saflax.de/0-WVK-Retail/Bilder-Pictures/SAFLAX-",'Basis-Tabelle-Samen'!K5,"-",'Basis-Tabelle-Samen'!J5,"-garden-to-go-mini-swedish.jpg")),
IF($C$1="Slowakisch - SK",HYPERLINK(CONCATENATE("https://www.saflax.de/0-WVK-Retail/Bilder-Pictures/SAFLAX-",'Basis-Tabelle-Samen'!K5,"-",'Basis-Tabelle-Samen'!J5,"-garden-to-go-mini-slovak.jpg")),
IF($C$1="Slowenisch - SI",HYPERLINK(CONCATENATE("https://www.saflax.de/0-WVK-Retail/Bilder-Pictures/SAFLAX-",'Basis-Tabelle-Samen'!K5,"-",'Basis-Tabelle-Samen'!J5,"-garden-to-go-mini-slovenian.jpg")),
IF($C$1="Spanisch - ES",HYPERLINK(CONCATENATE("https://www.saflax.de/0-WVK-Retail/Bilder-Pictures/SAFLAX-",'Basis-Tabelle-Samen'!K5,"-",'Basis-Tabelle-Samen'!J5,"-garden-to-go-mini-spanish.jpg")),
IF($C$1="Tschechisch - CZ",HYPERLINK(CONCATENATE("https://www.saflax.de/0-WVK-Retail/Bilder-Pictures/SAFLAX-",'Basis-Tabelle-Samen'!K5,"-",'Basis-Tabelle-Samen'!J5,"-garden-to-go-mini-czech.jpg")),
IF($C$1="Türkisch - TR",HYPERLINK(CONCATENATE("https://www.saflax.de/0-WVK-Retail/Bilder-Pictures/SAFLAX-",'Basis-Tabelle-Samen'!K5,"-",'Basis-Tabelle-Samen'!J5,"-garden-to-go-mini-turkish.jpg")),
IF($C$1="Ungarisch - HU",HYPERLINK(CONCATENATE("https://www.saflax.de/0-WVK-Retail/Bilder-Pictures/SAFLAX-",'Basis-Tabelle-Samen'!K5,"-",'Basis-Tabelle-Samen'!J5,"-garden-to-go-mini-hungarian.jpg")),
" ACHTUNG")))))))))))))))))))))))))))))</f>
        <v>https://www.saflax.de/0-WVK-Retail/Bilder-Pictures/SAFLAX-72308-cercis-siliquastrum-garden-to-go-mini-english.jpg</v>
      </c>
      <c r="AN16" s="330" t="str">
        <f>IF(I16&lt;1,"",
IF($C$1="Bulgarisch - BG",HYPERLINK(CONCATENATE("https://www.saflax.de/0-WVK-Retail/Bilder-Pictures/SAFLAX-",'Basis-Tabelle-Samen'!N5,"-",'Basis-Tabelle-Samen'!J5,"-garden-to-go-lite-bulgarian.jpg")),
IF($C$1="Dänisch - DK",HYPERLINK(CONCATENATE("https://www.saflax.de/0-WVK-Retail/Bilder-Pictures/SAFLAX-",'Basis-Tabelle-Samen'!N5,"-",'Basis-Tabelle-Samen'!J5,"-garden-to-go-lite-danish.jpg")),
IF($C$1="Deutsch - DE",HYPERLINK(CONCATENATE("https://www.saflax.de/0-WVK-Retail/Bilder-Pictures/SAFLAX-",'Basis-Tabelle-Samen'!N5,"-",'Basis-Tabelle-Samen'!J5,"-garden-to-go-lite-german.jpg")),
IF($C$1="Englisch - UK",HYPERLINK(CONCATENATE("https://www.saflax.de/0-WVK-Retail/Bilder-Pictures/SAFLAX-",'Basis-Tabelle-Samen'!N5,"-",'Basis-Tabelle-Samen'!J5,"-garden-to-go-lite-english.jpg")),
IF($C$1="Estnisch - EE",HYPERLINK(CONCATENATE("https://www.saflax.de/0-WVK-Retail/Bilder-Pictures/SAFLAX-",'Basis-Tabelle-Samen'!N5,"-",'Basis-Tabelle-Samen'!J5,"-garden-to-go-lite-estonian.jpg")),
IF($C$1="Finnisch - FI",HYPERLINK(CONCATENATE("https://www.saflax.de/0-WVK-Retail/Bilder-Pictures/SAFLAX-",'Basis-Tabelle-Samen'!N5,"-",'Basis-Tabelle-Samen'!J5,"-garden-to-go-lite-finnish.jpg")),
IF($C$1="Französisch - FR",HYPERLINK(CONCATENATE("https://www.saflax.de/0-WVK-Retail/Bilder-Pictures/SAFLAX-",'Basis-Tabelle-Samen'!N5,"-",'Basis-Tabelle-Samen'!J5,"-garden-to-go-lite-french.jpg")),
IF($C$1="Griechisch - GR",HYPERLINK(CONCATENATE("https://www.saflax.de/0-WVK-Retail/Bilder-Pictures/SAFLAX-",'Basis-Tabelle-Samen'!N5,"-",'Basis-Tabelle-Samen'!J5,"-garden-to-go-lite-greek.jpg")),
IF($C$1="Irisch - IE",HYPERLINK(CONCATENATE("https://www.saflax.de/0-WVK-Retail/Bilder-Pictures/SAFLAX-",'Basis-Tabelle-Samen'!N5,"-",'Basis-Tabelle-Samen'!J5,"-garden-to-go-lite-irish.jpg")),
IF($C$1="Isländisch - IS",HYPERLINK(CONCATENATE("https://www.saflax.de/0-WVK-Retail/Bilder-Pictures/SAFLAX-",'Basis-Tabelle-Samen'!N5,"-",'Basis-Tabelle-Samen'!J5,"-garden-to-go-lite-icelandic.jpg")),
IF($C$1="Italienisch - IT",HYPERLINK(CONCATENATE("https://www.saflax.de/0-WVK-Retail/Bilder-Pictures/SAFLAX-",'Basis-Tabelle-Samen'!N5,"-",'Basis-Tabelle-Samen'!J5,"-garden-to-go-lite-italian.jpg")),
IF($C$1="Japanisch - JP",HYPERLINK(CONCATENATE("https://www.saflax.de/0-WVK-Retail/Bilder-Pictures/SAFLAX-",'Basis-Tabelle-Samen'!N5,"-",'Basis-Tabelle-Samen'!J5,"-garden-to-go-lite-japanese.jpg")),
IF($C$1="Kroatisch - HR",HYPERLINK(CONCATENATE("https://www.saflax.de/0-WVK-Retail/Bilder-Pictures/SAFLAX-",'Basis-Tabelle-Samen'!N5,"-",'Basis-Tabelle-Samen'!J5,"-garden-to-go-lite-croatian.jpg")),
IF($C$1="Lettisch - LV",HYPERLINK(CONCATENATE("https://www.saflax.de/0-WVK-Retail/Bilder-Pictures/SAFLAX-",'Basis-Tabelle-Samen'!N5,"-",'Basis-Tabelle-Samen'!J5,"-garden-to-go-lite-latvian.jpg")),
IF($C$1="Litauisch - LT",HYPERLINK(CONCATENATE("https://www.saflax.de/0-WVK-Retail/Bilder-Pictures/SAFLAX-",'Basis-Tabelle-Samen'!N5,"-",'Basis-Tabelle-Samen'!J5,"-garden-to-go-lite-lithuanian.jpg")),
IF($C$1="Maltesisch - MT",HYPERLINK(CONCATENATE("https://www.saflax.de/0-WVK-Retail/Bilder-Pictures/SAFLAX-",'Basis-Tabelle-Samen'!N5,"-",'Basis-Tabelle-Samen'!J5,"-garden-to-go-lite-maltese.jpg")),
IF($C$1="Niederländisch - NL",HYPERLINK(CONCATENATE("https://www.saflax.de/0-WVK-Retail/Bilder-Pictures/SAFLAX-",'Basis-Tabelle-Samen'!N5,"-",'Basis-Tabelle-Samen'!J5,"-garden-to-go-lite-dutch.jpg")),
IF($C$1="Norwegisch - NO",HYPERLINK(CONCATENATE("https://www.saflax.de/0-WVK-Retail/Bilder-Pictures/SAFLAX-",'Basis-Tabelle-Samen'!N5,"-",'Basis-Tabelle-Samen'!J5,"-garden-to-go-lite-nowegian.jpg")),
IF($C$1="Polnisch - PL",HYPERLINK(CONCATENATE("https://www.saflax.de/0-WVK-Retail/Bilder-Pictures/SAFLAX-",'Basis-Tabelle-Samen'!N5,"-",'Basis-Tabelle-Samen'!J5,"-garden-to-go-lite-polish.jpg")),
IF($C$1="Portugiesisch - PT",HYPERLINK(CONCATENATE("https://www.saflax.de/0-WVK-Retail/Bilder-Pictures/SAFLAX-",'Basis-Tabelle-Samen'!N5,"-",'Basis-Tabelle-Samen'!J5,"-garden-to-go-lite-portuguese.jpg")),
IF($C$1="Rumänisch - RO",HYPERLINK(CONCATENATE("https://www.saflax.de/0-WVK-Retail/Bilder-Pictures/SAFLAX-",'Basis-Tabelle-Samen'!N5,"-",'Basis-Tabelle-Samen'!J5,"-garden-to-go-lite-romanian.jpg")),
IF($C$1="Schwedisch - SE",HYPERLINK(CONCATENATE("https://www.saflax.de/0-WVK-Retail/Bilder-Pictures/SAFLAX-",'Basis-Tabelle-Samen'!N5,"-",'Basis-Tabelle-Samen'!J5,"-garden-to-go-lite-swedish.jpg")),
IF($C$1="Slowakisch - SK",HYPERLINK(CONCATENATE("https://www.saflax.de/0-WVK-Retail/Bilder-Pictures/SAFLAX-",'Basis-Tabelle-Samen'!N5,"-",'Basis-Tabelle-Samen'!J5,"-garden-to-go-lite-slovak.jpg")),
IF($C$1="Slowenisch - SI",HYPERLINK(CONCATENATE("https://www.saflax.de/0-WVK-Retail/Bilder-Pictures/SAFLAX-",'Basis-Tabelle-Samen'!N5,"-",'Basis-Tabelle-Samen'!J5,"-garden-to-go-lite-slovenian.jpg")),
IF($C$1="Spanisch - ES",HYPERLINK(CONCATENATE("https://www.saflax.de/0-WVK-Retail/Bilder-Pictures/SAFLAX-",'Basis-Tabelle-Samen'!N5,"-",'Basis-Tabelle-Samen'!J5,"-garden-to-go-lite-spanish.jpg")),
IF($C$1="Tschechisch - CZ",HYPERLINK(CONCATENATE("https://www.saflax.de/0-WVK-Retail/Bilder-Pictures/SAFLAX-",'Basis-Tabelle-Samen'!N5,"-",'Basis-Tabelle-Samen'!J5,"-garden-to-go-lite-czech.jpg")),
IF($C$1="Türkisch - TR",HYPERLINK(CONCATENATE("https://www.saflax.de/0-WVK-Retail/Bilder-Pictures/SAFLAX-",'Basis-Tabelle-Samen'!N5,"-",'Basis-Tabelle-Samen'!J5,"-garden-to-go-lite-turkish.jpg")),
IF($C$1="Ungarisch - HU",HYPERLINK(CONCATENATE("https://www.saflax.de/0-WVK-Retail/Bilder-Pictures/SAFLAX-",'Basis-Tabelle-Samen'!N5,"-",'Basis-Tabelle-Samen'!J5,"-garden-to-go-lite-hungarian.jpg")),
" ACHTUNG")))))))))))))))))))))))))))))</f>
        <v>https://www.saflax.de/0-WVK-Retail/Bilder-Pictures/SAFLAX-82308-cercis-siliquastrum-garden-to-go-lite-english.jpg</v>
      </c>
      <c r="AO16" s="330" t="str">
        <f>IF(J16&lt;1,"",
IF($C$1="Bulgarisch - BG",HYPERLINK(CONCATENATE("https://www.saflax.de/0-WVK-Retail/Bilder-Pictures/SAFLAX-",'Basis-Tabelle-Samen'!Q5,"-",'Basis-Tabelle-Samen'!J5,"-garden-to-go-bulgarian.jpg")),
IF($C$1="Dänisch - DK",HYPERLINK(CONCATENATE("https://www.saflax.de/0-WVK-Retail/Bilder-Pictures/SAFLAX-",'Basis-Tabelle-Samen'!Q5,"-",'Basis-Tabelle-Samen'!J5,"-garden-to-go-danish.jpg")),
IF($C$1="Deutsch - DE",HYPERLINK(CONCATENATE("https://www.saflax.de/0-WVK-Retail/Bilder-Pictures/SAFLAX-",'Basis-Tabelle-Samen'!Q5,"-",'Basis-Tabelle-Samen'!J5,"-garden-to-go-german.jpg")),
IF($C$1="Englisch - UK",HYPERLINK(CONCATENATE("https://www.saflax.de/0-WVK-Retail/Bilder-Pictures/SAFLAX-",'Basis-Tabelle-Samen'!Q5,"-",'Basis-Tabelle-Samen'!J5,"-garden-to-go-english.jpg")),
IF($C$1="Estnisch - EE",HYPERLINK(CONCATENATE("https://www.saflax.de/0-WVK-Retail/Bilder-Pictures/SAFLAX-",'Basis-Tabelle-Samen'!Q5,"-",'Basis-Tabelle-Samen'!J5,"-garden-to-go-estonian.jpg")),
IF($C$1="Finnisch - FI",HYPERLINK(CONCATENATE("https://www.saflax.de/0-WVK-Retail/Bilder-Pictures/SAFLAX-",'Basis-Tabelle-Samen'!Q5,"-",'Basis-Tabelle-Samen'!J5,"-garden-to-go-finnish.jpg")),
IF($C$1="Französisch - FR",HYPERLINK(CONCATENATE("https://www.saflax.de/0-WVK-Retail/Bilder-Pictures/SAFLAX-",'Basis-Tabelle-Samen'!Q5,"-",'Basis-Tabelle-Samen'!J5,"-garden-to-go-french.jpg")),
IF($C$1="Griechisch - GR",HYPERLINK(CONCATENATE("https://www.saflax.de/0-WVK-Retail/Bilder-Pictures/SAFLAX-",'Basis-Tabelle-Samen'!Q5,"-",'Basis-Tabelle-Samen'!J5,"-garden-to-go-greek.jpg")),
IF($C$1="Irisch - IE",HYPERLINK(CONCATENATE("https://www.saflax.de/0-WVK-Retail/Bilder-Pictures/SAFLAX-",'Basis-Tabelle-Samen'!Q5,"-",'Basis-Tabelle-Samen'!J5,"-garden-to-go-irish.jpg")),
IF($C$1="Isländisch - IS",HYPERLINK(CONCATENATE("https://www.saflax.de/0-WVK-Retail/Bilder-Pictures/SAFLAX-",'Basis-Tabelle-Samen'!Q5,"-",'Basis-Tabelle-Samen'!J5,"-garden-to-go-icelandic.jpg")),
IF($C$1="Italienisch - IT",HYPERLINK(CONCATENATE("https://www.saflax.de/0-WVK-Retail/Bilder-Pictures/SAFLAX-",'Basis-Tabelle-Samen'!Q5,"-",'Basis-Tabelle-Samen'!J5,"-garden-to-go-italian.jpg")),
IF($C$1="Japanisch - JP",HYPERLINK(CONCATENATE("https://www.saflax.de/0-WVK-Retail/Bilder-Pictures/SAFLAX-",'Basis-Tabelle-Samen'!Q5,"-",'Basis-Tabelle-Samen'!J5,"-garden-to-go-japanese.jpg")),
IF($C$1="Kroatisch - HR",HYPERLINK(CONCATENATE("https://www.saflax.de/0-WVK-Retail/Bilder-Pictures/SAFLAX-",'Basis-Tabelle-Samen'!Q5,"-",'Basis-Tabelle-Samen'!J5,"-garden-to-go-croatian.jpg")),
IF($C$1="Lettisch - LV",HYPERLINK(CONCATENATE("https://www.saflax.de/0-WVK-Retail/Bilder-Pictures/SAFLAX-",'Basis-Tabelle-Samen'!Q5,"-",'Basis-Tabelle-Samen'!J5,"-garden-to-go-latvian.jpg")),
IF($C$1="Litauisch - LT",HYPERLINK(CONCATENATE("https://www.saflax.de/0-WVK-Retail/Bilder-Pictures/SAFLAX-",'Basis-Tabelle-Samen'!Q5,"-",'Basis-Tabelle-Samen'!J5,"-garden-to-go-lithuanian.jpg")),
IF($C$1="Maltesisch - MT",HYPERLINK(CONCATENATE("https://www.saflax.de/0-WVK-Retail/Bilder-Pictures/SAFLAX-",'Basis-Tabelle-Samen'!Q5,"-",'Basis-Tabelle-Samen'!J5,"-garden-to-go-maltese.jpg")),
IF($C$1="Niederländisch - NL",HYPERLINK(CONCATENATE("https://www.saflax.de/0-WVK-Retail/Bilder-Pictures/SAFLAX-",'Basis-Tabelle-Samen'!Q5,"-",'Basis-Tabelle-Samen'!J5,"-garden-to-go-dutch.jpg")),
IF($C$1="Norwegisch - NO",HYPERLINK(CONCATENATE("https://www.saflax.de/0-WVK-Retail/Bilder-Pictures/SAFLAX-",'Basis-Tabelle-Samen'!Q5,"-",'Basis-Tabelle-Samen'!J5,"-garden-to-go-nowegian.jpg")),
IF($C$1="Polnisch - PL",HYPERLINK(CONCATENATE("https://www.saflax.de/0-WVK-Retail/Bilder-Pictures/SAFLAX-",'Basis-Tabelle-Samen'!Q5,"-",'Basis-Tabelle-Samen'!J5,"-garden-to-go-polish.jpg")),
IF($C$1="Portugiesisch - PT",HYPERLINK(CONCATENATE("https://www.saflax.de/0-WVK-Retail/Bilder-Pictures/SAFLAX-",'Basis-Tabelle-Samen'!Q5,"-",'Basis-Tabelle-Samen'!J5,"-garden-to-go-portuguese.jpg")),
IF($C$1="Rumänisch - RO",HYPERLINK(CONCATENATE("https://www.saflax.de/0-WVK-Retail/Bilder-Pictures/SAFLAX-",'Basis-Tabelle-Samen'!Q5,"-",'Basis-Tabelle-Samen'!J5,"-garden-to-go-romanian.jpg")),
IF($C$1="Schwedisch - SE",HYPERLINK(CONCATENATE("https://www.saflax.de/0-WVK-Retail/Bilder-Pictures/SAFLAX-",'Basis-Tabelle-Samen'!Q5,"-",'Basis-Tabelle-Samen'!J5,"-garden-to-go-swedish.jpg")),
IF($C$1="Slowakisch - SK",HYPERLINK(CONCATENATE("https://www.saflax.de/0-WVK-Retail/Bilder-Pictures/SAFLAX-",'Basis-Tabelle-Samen'!Q5,"-",'Basis-Tabelle-Samen'!J5,"-garden-to-go-slovak.jpg")),
IF($C$1="Slowenisch - SI",HYPERLINK(CONCATENATE("https://www.saflax.de/0-WVK-Retail/Bilder-Pictures/SAFLAX-",'Basis-Tabelle-Samen'!Q5,"-",'Basis-Tabelle-Samen'!J5,"-garden-to-go-slovenian.jpg")),
IF($C$1="Spanisch - ES",HYPERLINK(CONCATENATE("https://www.saflax.de/0-WVK-Retail/Bilder-Pictures/SAFLAX-",'Basis-Tabelle-Samen'!Q5,"-",'Basis-Tabelle-Samen'!J5,"-garden-to-go-spanish.jpg")),
IF($C$1="Tschechisch - CZ",HYPERLINK(CONCATENATE("https://www.saflax.de/0-WVK-Retail/Bilder-Pictures/SAFLAX-",'Basis-Tabelle-Samen'!Q5,"-",'Basis-Tabelle-Samen'!J5,"-garden-to-go-czech.jpg")),
IF($C$1="Türkisch - TR",HYPERLINK(CONCATENATE("https://www.saflax.de/0-WVK-Retail/Bilder-Pictures/SAFLAX-",'Basis-Tabelle-Samen'!Q5,"-",'Basis-Tabelle-Samen'!J5,"-garden-to-go-turkish.jpg")),
IF($C$1="Ungarisch - HU",HYPERLINK(CONCATENATE("https://www.saflax.de/0-WVK-Retail/Bilder-Pictures/SAFLAX-",'Basis-Tabelle-Samen'!Q5,"-",'Basis-Tabelle-Samen'!J5,"-garden-to-go-hungarian.jpg")),
" ACHTUNG")))))))))))))))))))))))))))))</f>
        <v>https://www.saflax.de/0-WVK-Retail/Bilder-Pictures/SAFLAX-52308-cercis-siliquastrum-garden-to-go-english.jpg</v>
      </c>
      <c r="AP16" s="330" t="str">
        <f>IF(K16&lt;1,"",
IF($C$1="Bulgarisch - BG",HYPERLINK(CONCATENATE("https://www.saflax.de/0-WVK-Retail/Bilder-Pictures/SAFLAX-",'Basis-Tabelle-Samen'!T5,"-",'Basis-Tabelle-Samen'!J5,"-cultivation-set-bulgarian.jpg")),
IF($C$1="Dänisch - DK",HYPERLINK(CONCATENATE("https://www.saflax.de/0-WVK-Retail/Bilder-Pictures/SAFLAX-",'Basis-Tabelle-Samen'!T5,"-",'Basis-Tabelle-Samen'!J5,"-cultivation-set-danish.jpg")),
IF($C$1="Deutsch - DE",HYPERLINK(CONCATENATE("https://www.saflax.de/0-WVK-Retail/Bilder-Pictures/SAFLAX-",'Basis-Tabelle-Samen'!T5,"-",'Basis-Tabelle-Samen'!J5,"-cultivation-set-german.jpg")),
IF($C$1="Englisch - UK",HYPERLINK(CONCATENATE("https://www.saflax.de/0-WVK-Retail/Bilder-Pictures/SAFLAX-",'Basis-Tabelle-Samen'!T5,"-",'Basis-Tabelle-Samen'!J5,"-cultivation-set-english.jpg")),
IF($C$1="Estnisch - EE",HYPERLINK(CONCATENATE("https://www.saflax.de/0-WVK-Retail/Bilder-Pictures/SAFLAX-",'Basis-Tabelle-Samen'!T5,"-",'Basis-Tabelle-Samen'!J5,"-cultivation-set-estonian.jpg")),
IF($C$1="Finnisch - FI",HYPERLINK(CONCATENATE("https://www.saflax.de/0-WVK-Retail/Bilder-Pictures/SAFLAX-",'Basis-Tabelle-Samen'!T5,"-",'Basis-Tabelle-Samen'!J5,"-cultivation-set-finnish.jpg")),
IF($C$1="Französisch - FR",HYPERLINK(CONCATENATE("https://www.saflax.de/0-WVK-Retail/Bilder-Pictures/SAFLAX-",'Basis-Tabelle-Samen'!T5,"-",'Basis-Tabelle-Samen'!J5,"-cultivation-set-french.jpg")),
IF($C$1="Griechisch - GR",HYPERLINK(CONCATENATE("https://www.saflax.de/0-WVK-Retail/Bilder-Pictures/SAFLAX-",'Basis-Tabelle-Samen'!T5,"-",'Basis-Tabelle-Samen'!J5,"-cultivation-set-greek.jpg")),
IF($C$1="Irisch - IE",HYPERLINK(CONCATENATE("https://www.saflax.de/0-WVK-Retail/Bilder-Pictures/SAFLAX-",'Basis-Tabelle-Samen'!T5,"-",'Basis-Tabelle-Samen'!J5,"-cultivation-set-irish.jpg")),
IF($C$1="Isländisch - IS",HYPERLINK(CONCATENATE("https://www.saflax.de/0-WVK-Retail/Bilder-Pictures/SAFLAX-",'Basis-Tabelle-Samen'!T5,"-",'Basis-Tabelle-Samen'!J5,"-cultivation-set-icelandic.jpg")),
IF($C$1="Italienisch - IT",HYPERLINK(CONCATENATE("https://www.saflax.de/0-WVK-Retail/Bilder-Pictures/SAFLAX-",'Basis-Tabelle-Samen'!T5,"-",'Basis-Tabelle-Samen'!J5,"-cultivation-set-italian.jpg")),
IF($C$1="Japanisch - JP",HYPERLINK(CONCATENATE("https://www.saflax.de/0-WVK-Retail/Bilder-Pictures/SAFLAX-",'Basis-Tabelle-Samen'!T5,"-",'Basis-Tabelle-Samen'!J5,"-cultivation-set-japanese.jpg")),
IF($C$1="Kroatisch - HR",HYPERLINK(CONCATENATE("https://www.saflax.de/0-WVK-Retail/Bilder-Pictures/SAFLAX-",'Basis-Tabelle-Samen'!T5,"-",'Basis-Tabelle-Samen'!J5,"-cultivation-set-croatian.jpg")),
IF($C$1="Lettisch - LV",HYPERLINK(CONCATENATE("https://www.saflax.de/0-WVK-Retail/Bilder-Pictures/SAFLAX-",'Basis-Tabelle-Samen'!T5,"-",'Basis-Tabelle-Samen'!J5,"-cultivation-set-latvian.jpg")),
IF($C$1="Litauisch - LT",HYPERLINK(CONCATENATE("https://www.saflax.de/0-WVK-Retail/Bilder-Pictures/SAFLAX-",'Basis-Tabelle-Samen'!T5,"-",'Basis-Tabelle-Samen'!J5,"-cultivation-set-lithuanian.jpg")),
IF($C$1="Maltesisch - MT",HYPERLINK(CONCATENATE("https://www.saflax.de/0-WVK-Retail/Bilder-Pictures/SAFLAX-",'Basis-Tabelle-Samen'!T5,"-",'Basis-Tabelle-Samen'!J5,"-cultivation-set-maltese.jpg")),
IF($C$1="Niederländisch - NL",HYPERLINK(CONCATENATE("https://www.saflax.de/0-WVK-Retail/Bilder-Pictures/SAFLAX-",'Basis-Tabelle-Samen'!T5,"-",'Basis-Tabelle-Samen'!J5,"-cultivation-set-dutch.jpg")),
IF($C$1="Norwegisch - NO",HYPERLINK(CONCATENATE("https://www.saflax.de/0-WVK-Retail/Bilder-Pictures/SAFLAX-",'Basis-Tabelle-Samen'!T5,"-",'Basis-Tabelle-Samen'!J5,"-cultivation-set-nowegian.jpg")),
IF($C$1="Polnisch - PL",HYPERLINK(CONCATENATE("https://www.saflax.de/0-WVK-Retail/Bilder-Pictures/SAFLAX-",'Basis-Tabelle-Samen'!T5,"-",'Basis-Tabelle-Samen'!J5,"-cultivation-set-polish.jpg")),
IF($C$1="Portugiesisch - PT",HYPERLINK(CONCATENATE("https://www.saflax.de/0-WVK-Retail/Bilder-Pictures/SAFLAX-",'Basis-Tabelle-Samen'!T5,"-",'Basis-Tabelle-Samen'!J5,"-cultivation-set-portuguese.jpg")),
IF($C$1="Rumänisch - RO",HYPERLINK(CONCATENATE("https://www.saflax.de/0-WVK-Retail/Bilder-Pictures/SAFLAX-",'Basis-Tabelle-Samen'!T5,"-",'Basis-Tabelle-Samen'!J5,"-cultivation-set-romanian.jpg")),
IF($C$1="Schwedisch - SE",HYPERLINK(CONCATENATE("https://www.saflax.de/0-WVK-Retail/Bilder-Pictures/SAFLAX-",'Basis-Tabelle-Samen'!T5,"-",'Basis-Tabelle-Samen'!J5,"-cultivation-set-swedish.jpg")),
IF($C$1="Slowakisch - SK",HYPERLINK(CONCATENATE("https://www.saflax.de/0-WVK-Retail/Bilder-Pictures/SAFLAX-",'Basis-Tabelle-Samen'!T5,"-",'Basis-Tabelle-Samen'!J5,"-cultivation-set-slovak.jpg")),
IF($C$1="Slowenisch - SI",HYPERLINK(CONCATENATE("https://www.saflax.de/0-WVK-Retail/Bilder-Pictures/SAFLAX-",'Basis-Tabelle-Samen'!T5,"-",'Basis-Tabelle-Samen'!J5,"-cultivation-set-slovenian.jpg")),
IF($C$1="Spanisch - ES",HYPERLINK(CONCATENATE("https://www.saflax.de/0-WVK-Retail/Bilder-Pictures/SAFLAX-",'Basis-Tabelle-Samen'!T5,"-",'Basis-Tabelle-Samen'!J5,"-cultivation-set-spanish.jpg")),
IF($C$1="Tschechisch - CZ",HYPERLINK(CONCATENATE("https://www.saflax.de/0-WVK-Retail/Bilder-Pictures/SAFLAX-",'Basis-Tabelle-Samen'!T5,"-",'Basis-Tabelle-Samen'!J5,"-cultivation-set-czech.jpg")),
IF($C$1="Türkisch - TR",HYPERLINK(CONCATENATE("https://www.saflax.de/0-WVK-Retail/Bilder-Pictures/SAFLAX-",'Basis-Tabelle-Samen'!T5,"-",'Basis-Tabelle-Samen'!J5,"-cultivation-set-turkish.jpg")),
IF($C$1="Ungarisch - HU",HYPERLINK(CONCATENATE("https://www.saflax.de/0-WVK-Retail/Bilder-Pictures/SAFLAX-",'Basis-Tabelle-Samen'!T5,"-",'Basis-Tabelle-Samen'!J5,"-cultivation-set-hungarian.jpg")),
" ACHTUNG")))))))))))))))))))))))))))))</f>
        <v>https://www.saflax.de/0-WVK-Retail/Bilder-Pictures/SAFLAX-32308-cercis-siliquastrum-cultivation-set-english.jpg</v>
      </c>
      <c r="AQ16" s="330" t="str">
        <f>IF(L16&lt;1,"",
IF($C$1="Bulgarisch - BG",HYPERLINK(CONCATENATE("https://www.saflax.de/0-WVK-Retail/Bilder-Pictures/SAFLAX-",'Basis-Tabelle-Samen'!W5,"-",'Basis-Tabelle-Samen'!J5,"-garden-in-the-bag-bulgarian.jpg")),
IF($C$1="Dänisch - DK",HYPERLINK(CONCATENATE("https://www.saflax.de/0-WVK-Retail/Bilder-Pictures/SAFLAX-",'Basis-Tabelle-Samen'!W5,"-",'Basis-Tabelle-Samen'!J5,"-garden-in-the-bag-danish.jpg")),
IF($C$1="Deutsch - DE",HYPERLINK(CONCATENATE("https://www.saflax.de/0-WVK-Retail/Bilder-Pictures/SAFLAX-",'Basis-Tabelle-Samen'!W5,"-",'Basis-Tabelle-Samen'!J5,"-garden-in-the-bag-german.jpg")),
IF($C$1="Englisch - UK",HYPERLINK(CONCATENATE("https://www.saflax.de/0-WVK-Retail/Bilder-Pictures/SAFLAX-",'Basis-Tabelle-Samen'!W5,"-",'Basis-Tabelle-Samen'!J5,"-garden-in-the-bag-english.jpg")),
IF($C$1="Estnisch - EE",HYPERLINK(CONCATENATE("https://www.saflax.de/0-WVK-Retail/Bilder-Pictures/SAFLAX-",'Basis-Tabelle-Samen'!W5,"-",'Basis-Tabelle-Samen'!J5,"-garden-in-the-bag-estonian.jpg")),
IF($C$1="Finnisch - FI",HYPERLINK(CONCATENATE("https://www.saflax.de/0-WVK-Retail/Bilder-Pictures/SAFLAX-",'Basis-Tabelle-Samen'!W5,"-",'Basis-Tabelle-Samen'!J5,"-garden-in-the-bag-finnish.jpg")),
IF($C$1="Französisch - FR",HYPERLINK(CONCATENATE("https://www.saflax.de/0-WVK-Retail/Bilder-Pictures/SAFLAX-",'Basis-Tabelle-Samen'!W5,"-",'Basis-Tabelle-Samen'!J5,"-garden-in-the-bag-french.jpg")),
IF($C$1="Griechisch - GR",HYPERLINK(CONCATENATE("https://www.saflax.de/0-WVK-Retail/Bilder-Pictures/SAFLAX-",'Basis-Tabelle-Samen'!W5,"-",'Basis-Tabelle-Samen'!J5,"-garden-in-the-bag-greek.jpg")),
IF($C$1="Irisch - IE",HYPERLINK(CONCATENATE("https://www.saflax.de/0-WVK-Retail/Bilder-Pictures/SAFLAX-",'Basis-Tabelle-Samen'!W5,"-",'Basis-Tabelle-Samen'!J5,"-garden-in-the-bag-irish.jpg")),
IF($C$1="Isländisch - IS",HYPERLINK(CONCATENATE("https://www.saflax.de/0-WVK-Retail/Bilder-Pictures/SAFLAX-",'Basis-Tabelle-Samen'!W5,"-",'Basis-Tabelle-Samen'!J5,"-garden-in-the-bag-icelandic.jpg")),
IF($C$1="Italienisch - IT",HYPERLINK(CONCATENATE("https://www.saflax.de/0-WVK-Retail/Bilder-Pictures/SAFLAX-",'Basis-Tabelle-Samen'!W5,"-",'Basis-Tabelle-Samen'!J5,"-garden-in-the-bag-italian.jpg")),
IF($C$1="Japanisch - JP",HYPERLINK(CONCATENATE("https://www.saflax.de/0-WVK-Retail/Bilder-Pictures/SAFLAX-",'Basis-Tabelle-Samen'!W5,"-",'Basis-Tabelle-Samen'!J5,"-garden-in-the-bag-japanese.jpg")),
IF($C$1="Kroatisch - HR",HYPERLINK(CONCATENATE("https://www.saflax.de/0-WVK-Retail/Bilder-Pictures/SAFLAX-",'Basis-Tabelle-Samen'!W5,"-",'Basis-Tabelle-Samen'!J5,"-garden-in-the-bag-croatian.jpg")),
IF($C$1="Lettisch - LV",HYPERLINK(CONCATENATE("https://www.saflax.de/0-WVK-Retail/Bilder-Pictures/SAFLAX-",'Basis-Tabelle-Samen'!W5,"-",'Basis-Tabelle-Samen'!J5,"-garden-in-the-bag-latvian.jpg")),
IF($C$1="Litauisch - LT",HYPERLINK(CONCATENATE("https://www.saflax.de/0-WVK-Retail/Bilder-Pictures/SAFLAX-",'Basis-Tabelle-Samen'!W5,"-",'Basis-Tabelle-Samen'!J5,"-garden-in-the-bag-lithuanian.jpg")),
IF($C$1="Maltesisch - MT",HYPERLINK(CONCATENATE("https://www.saflax.de/0-WVK-Retail/Bilder-Pictures/SAFLAX-",'Basis-Tabelle-Samen'!W5,"-",'Basis-Tabelle-Samen'!J5,"-garden-in-the-bag-maltese.jpg")),
IF($C$1="Niederländisch - NL",HYPERLINK(CONCATENATE("https://www.saflax.de/0-WVK-Retail/Bilder-Pictures/SAFLAX-",'Basis-Tabelle-Samen'!W5,"-",'Basis-Tabelle-Samen'!J5,"-garden-in-the-bag-dutch.jpg")),
IF($C$1="Norwegisch - NO",HYPERLINK(CONCATENATE("https://www.saflax.de/0-WVK-Retail/Bilder-Pictures/SAFLAX-",'Basis-Tabelle-Samen'!W5,"-",'Basis-Tabelle-Samen'!J5,"-garden-in-the-bag-nowegian.jpg")),
IF($C$1="Polnisch - PL",HYPERLINK(CONCATENATE("https://www.saflax.de/0-WVK-Retail/Bilder-Pictures/SAFLAX-",'Basis-Tabelle-Samen'!W5,"-",'Basis-Tabelle-Samen'!J5,"-garden-in-the-bag-polish.jpg")),
IF($C$1="Portugiesisch - PT",HYPERLINK(CONCATENATE("https://www.saflax.de/0-WVK-Retail/Bilder-Pictures/SAFLAX-",'Basis-Tabelle-Samen'!W5,"-",'Basis-Tabelle-Samen'!J5,"-garden-in-the-bag-portuguese.jpg")),
IF($C$1="Rumänisch - RO",HYPERLINK(CONCATENATE("https://www.saflax.de/0-WVK-Retail/Bilder-Pictures/SAFLAX-",'Basis-Tabelle-Samen'!W5,"-",'Basis-Tabelle-Samen'!J5,"-garden-in-the-bag-romanian.jpg")),
IF($C$1="Schwedisch - SE",HYPERLINK(CONCATENATE("https://www.saflax.de/0-WVK-Retail/Bilder-Pictures/SAFLAX-",'Basis-Tabelle-Samen'!W5,"-",'Basis-Tabelle-Samen'!J5,"-garden-in-the-bag-swedish.jpg")),
IF($C$1="Slowakisch - SK",HYPERLINK(CONCATENATE("https://www.saflax.de/0-WVK-Retail/Bilder-Pictures/SAFLAX-",'Basis-Tabelle-Samen'!W5,"-",'Basis-Tabelle-Samen'!J5,"-garden-in-the-bag-slovak.jpg")),
IF($C$1="Slowenisch - SI",HYPERLINK(CONCATENATE("https://www.saflax.de/0-WVK-Retail/Bilder-Pictures/SAFLAX-",'Basis-Tabelle-Samen'!W5,"-",'Basis-Tabelle-Samen'!J5,"-garden-in-the-bag-slovenian.jpg")),
IF($C$1="Spanisch - ES",HYPERLINK(CONCATENATE("https://www.saflax.de/0-WVK-Retail/Bilder-Pictures/SAFLAX-",'Basis-Tabelle-Samen'!W5,"-",'Basis-Tabelle-Samen'!J5,"-garden-in-the-bag-spanish.jpg")),
IF($C$1="Tschechisch - CZ",HYPERLINK(CONCATENATE("https://www.saflax.de/0-WVK-Retail/Bilder-Pictures/SAFLAX-",'Basis-Tabelle-Samen'!W5,"-",'Basis-Tabelle-Samen'!J5,"-garden-in-the-bag-czech.jpg")),
IF($C$1="Türkisch - TR",HYPERLINK(CONCATENATE("https://www.saflax.de/0-WVK-Retail/Bilder-Pictures/SAFLAX-",'Basis-Tabelle-Samen'!W5,"-",'Basis-Tabelle-Samen'!J5,"-garden-in-the-bag-turkish.jpg")),
IF($C$1="Ungarisch - HU",HYPERLINK(CONCATENATE("https://www.saflax.de/0-WVK-Retail/Bilder-Pictures/SAFLAX-",'Basis-Tabelle-Samen'!W5,"-",'Basis-Tabelle-Samen'!J5,"-garden-in-the-bag-hungarian.jpg")),
" ACHTUNG")))))))))))))))))))))))))))))</f>
        <v>https://www.saflax.de/0-WVK-Retail/Bilder-Pictures/SAFLAX-62308-cercis-siliquastrum-garden-in-the-bag-english.jpg</v>
      </c>
    </row>
    <row r="17" spans="1:43" ht="17.100000000000001" customHeight="1" x14ac:dyDescent="0.2">
      <c r="A17" s="318" t="str">
        <f>IF('Basis-Tabelle-Samen'!A53="","",IF($C$1="Deutsch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7" s="319" t="str">
        <f>'Basis-Tabelle-Samen'!I53</f>
        <v>Yucca brevifolia</v>
      </c>
      <c r="C17" s="316" t="str">
        <f>IF($C$1="Bulgarisch - BG",'Basis-Tabelle-Samen'!Z53,
IF($C$1="Dänisch - DK",'Basis-Tabelle-Samen'!AA53,
IF($C$1="Deutsch - DE",'Basis-Tabelle-Samen'!AB53,
IF($C$1="Englisch - UK",'Basis-Tabelle-Samen'!AC53,
IF($C$1="Estnisch - EE",'Basis-Tabelle-Samen'!AD53,
IF($C$1="Finnisch - FI",'Basis-Tabelle-Samen'!AE53,
IF($C$1="Französisch - FR",'Basis-Tabelle-Samen'!AF53,
IF($C$1="Griechisch - GR",'Basis-Tabelle-Samen'!AG53,
IF($C$1="Irisch - IE",'Basis-Tabelle-Samen'!AH53,
IF($C$1="Isländisch - IS",'Basis-Tabelle-Samen'!AI53,
IF($C$1="Italienisch - IT",'Basis-Tabelle-Samen'!AJ53,
IF($C$1="Japanisch - JP",'Basis-Tabelle-Samen'!AK53,
IF($C$1="Kroatisch - HR",'Basis-Tabelle-Samen'!AL53,
IF($C$1="Lettisch - LV",'Basis-Tabelle-Samen'!AM53,
IF($C$1="Litauisch - LT",'Basis-Tabelle-Samen'!AN53,
IF($C$1="Maltesisch - MT",'Basis-Tabelle-Samen'!AO53,
IF($C$1="Niederländisch - NL",'Basis-Tabelle-Samen'!AP53,
IF($C$1="Norwegisch - NO",'Basis-Tabelle-Samen'!AQ53,
IF($C$1="Polnisch - PL",'Basis-Tabelle-Samen'!AR53,
IF($C$1="Portugiesisch - PT",'Basis-Tabelle-Samen'!AS53,
IF($C$1="Rumänisch - RO",'Basis-Tabelle-Samen'!AT53,
IF($C$1="Schwedisch - SE",'Basis-Tabelle-Samen'!AU53,
IF($C$1="Slowakisch - SK",'Basis-Tabelle-Samen'!AV53,
IF($C$1="Slowenisch - SI",'Basis-Tabelle-Samen'!AW53,
IF($C$1="Spanisch - ES",'Basis-Tabelle-Samen'!AX53,
IF($C$1="Tschechisch - CZ",'Basis-Tabelle-Samen'!AY53,
IF($C$1="Türkisch - TR",'Basis-Tabelle-Samen'!AZ53,
IF($C$1="Ungarisch - HU",'Basis-Tabelle-Samen'!BA53,
" ACHTUNG"))))))))))))))))))))))))))))</f>
        <v>Joshua Tree</v>
      </c>
      <c r="D17" s="320">
        <f>'Basis-Tabelle-Samen'!F53</f>
        <v>10</v>
      </c>
      <c r="E17" s="321" t="str">
        <f>'Basis-Tabelle-Samen'!H53</f>
        <v>7 %</v>
      </c>
      <c r="F17" s="322" t="str">
        <f>IF('Basis-Tabelle-Samen'!G53="","",'Basis-Tabelle-Samen'!G53)</f>
        <v>01</v>
      </c>
      <c r="G17" s="320">
        <f>'Basis-Tabelle-Samen'!C53</f>
        <v>12917</v>
      </c>
      <c r="H17" s="323">
        <f>'Basis-Tabelle-Samen'!D53</f>
        <v>4055473129174</v>
      </c>
      <c r="I17" s="324">
        <f>'Basis-Tabelle-Samen'!E53</f>
        <v>1.85</v>
      </c>
      <c r="J17" s="325">
        <f t="shared" si="0"/>
        <v>12</v>
      </c>
      <c r="K17" s="326">
        <f>'Basis-Tabelle-Samen'!K53</f>
        <v>72917</v>
      </c>
      <c r="L17" s="323">
        <f>'Basis-Tabelle-Samen'!L53</f>
        <v>4055473729176</v>
      </c>
      <c r="M17" s="324">
        <f>'Basis-Tabelle-Samen'!M53</f>
        <v>2.4500000000000002</v>
      </c>
      <c r="N17" s="326">
        <f>IF(K17&lt;1,"",'3'!$I$15)</f>
        <v>15</v>
      </c>
      <c r="O17" s="327">
        <f>IF(K17&lt;1,"",'3'!$J$11)</f>
        <v>90</v>
      </c>
      <c r="P17" s="326">
        <f>'Basis-Tabelle-Samen'!N53</f>
        <v>82917</v>
      </c>
      <c r="Q17" s="323">
        <f>'Basis-Tabelle-Samen'!O53</f>
        <v>4055473829173</v>
      </c>
      <c r="R17" s="328">
        <f>'Basis-Tabelle-Samen'!P53</f>
        <v>3.75</v>
      </c>
      <c r="S17" s="326">
        <f>IF(R17&lt;1,"",'3'!$M$15)</f>
        <v>18</v>
      </c>
      <c r="T17" s="327">
        <f>IF(R17&lt;1,"",'3'!$N$11)</f>
        <v>72</v>
      </c>
      <c r="U17" s="326">
        <f>'Basis-Tabelle-Samen'!Q53</f>
        <v>52917</v>
      </c>
      <c r="V17" s="323">
        <f>'Basis-Tabelle-Samen'!R53</f>
        <v>4055473529172</v>
      </c>
      <c r="W17" s="324">
        <f>'Basis-Tabelle-Samen'!S53</f>
        <v>4.95</v>
      </c>
      <c r="X17" s="326">
        <f>IF(U17&lt;1,"",'3'!$Q$15)</f>
        <v>6</v>
      </c>
      <c r="Y17" s="327">
        <f>IF(U17&lt;1,"",'3'!$R$11)</f>
        <v>24</v>
      </c>
      <c r="Z17" s="326">
        <f>'Basis-Tabelle-Samen'!T53</f>
        <v>32917</v>
      </c>
      <c r="AA17" s="323">
        <f>'Basis-Tabelle-Samen'!U53</f>
        <v>4055473329178</v>
      </c>
      <c r="AB17" s="324">
        <f>'Basis-Tabelle-Samen'!V53</f>
        <v>6.75</v>
      </c>
      <c r="AC17" s="326">
        <f>IF(Z17&lt;1,"",'3'!$U$15)</f>
        <v>6</v>
      </c>
      <c r="AD17" s="327">
        <f>IF(Z17&lt;1,"",'3'!$V$11)</f>
        <v>24</v>
      </c>
      <c r="AE17" s="326">
        <f>'Basis-Tabelle-Samen'!W53</f>
        <v>62917</v>
      </c>
      <c r="AF17" s="323">
        <f>'Basis-Tabelle-Samen'!X53</f>
        <v>4055473629179</v>
      </c>
      <c r="AG17" s="324">
        <f>'Basis-Tabelle-Samen'!Y53</f>
        <v>2.95</v>
      </c>
      <c r="AH17" s="326">
        <f>IF(AE17&lt;1,"",'3'!$Y$15)</f>
        <v>8</v>
      </c>
      <c r="AI17" s="327">
        <f>IF(AE17&lt;1,"",'3'!$Z$11)</f>
        <v>64</v>
      </c>
      <c r="AJ17" s="315"/>
      <c r="AK17" s="316" t="str">
        <f>IF(G17&lt;1,"",
IF($C$1="Bulgarisch - BG",HYPERLINK(CONCATENATE("https://www.saflax.de/0-WVK-Retail/Bilder-Pictures/SAFLAX-",'Basis-Tabelle-Samen'!C53,"-",'Basis-Tabelle-Samen'!J53,"-seed-package-front-cr-bulgarian.jpg")),
IF($C$1="Dänisch - DK",HYPERLINK(CONCATENATE("https://www.saflax.de/0-WVK-Retail/Bilder-Pictures/SAFLAX-",'Basis-Tabelle-Samen'!C53,"-",'Basis-Tabelle-Samen'!J53,"-seed-package-front-cr-danish.jpg")),
IF($C$1="Deutsch - DE",HYPERLINK(CONCATENATE("https://www.saflax.de/0-WVK-Retail/Bilder-Pictures/SAFLAX-",'Basis-Tabelle-Samen'!C53,"-",'Basis-Tabelle-Samen'!J53,"-seed-package-front-cr-german.jpg")),
IF($C$1="Englisch - UK",HYPERLINK(CONCATENATE("https://www.saflax.de/0-WVK-Retail/Bilder-Pictures/SAFLAX-",'Basis-Tabelle-Samen'!C53,"-",'Basis-Tabelle-Samen'!J53,"-seed-package-front-cr-english.jpg")),
IF($C$1="Estnisch - EE",HYPERLINK(CONCATENATE("https://www.saflax.de/0-WVK-Retail/Bilder-Pictures/SAFLAX-",'Basis-Tabelle-Samen'!C53,"-",'Basis-Tabelle-Samen'!J53,"-seed-package-front-cr-estonian.jpg")),
IF($C$1="Finnisch - FI",HYPERLINK(CONCATENATE("https://www.saflax.de/0-WVK-Retail/Bilder-Pictures/SAFLAX-",'Basis-Tabelle-Samen'!C53,"-",'Basis-Tabelle-Samen'!J53,"-seed-package-front-cr-finnish.jpg")),
IF($C$1="Französisch - FR",HYPERLINK(CONCATENATE("https://www.saflax.de/0-WVK-Retail/Bilder-Pictures/SAFLAX-",'Basis-Tabelle-Samen'!C53,"-",'Basis-Tabelle-Samen'!J53,"-seed-package-front-cr-french.jpg")),
IF($C$1="Griechisch - GR",HYPERLINK(CONCATENATE("https://www.saflax.de/0-WVK-Retail/Bilder-Pictures/SAFLAX-",'Basis-Tabelle-Samen'!C53,"-",'Basis-Tabelle-Samen'!J53,"-seed-package-front-cr-greek.jpg")),
IF($C$1="Irisch - IE",HYPERLINK(CONCATENATE("https://www.saflax.de/0-WVK-Retail/Bilder-Pictures/SAFLAX-",'Basis-Tabelle-Samen'!C53,"-",'Basis-Tabelle-Samen'!J53,"-seed-package-front-cr-irish.jpg")),
IF($C$1="Isländisch - IS",HYPERLINK(CONCATENATE("https://www.saflax.de/0-WVK-Retail/Bilder-Pictures/SAFLAX-",'Basis-Tabelle-Samen'!C53,"-",'Basis-Tabelle-Samen'!J53,"-seed-package-front-cr-icelandic.jpg")),
IF($C$1="Italienisch - IT",HYPERLINK(CONCATENATE("https://www.saflax.de/0-WVK-Retail/Bilder-Pictures/SAFLAX-",'Basis-Tabelle-Samen'!C53,"-",'Basis-Tabelle-Samen'!J53,"-seed-package-front-cr-italian.jpg")),
IF($C$1="Japanisch - JP",HYPERLINK(CONCATENATE("https://www.saflax.de/0-WVK-Retail/Bilder-Pictures/SAFLAX-",'Basis-Tabelle-Samen'!C53,"-",'Basis-Tabelle-Samen'!J53,"-seed-package-front-cr-japanese.jpg")),
IF($C$1="Kroatisch - HR",HYPERLINK(CONCATENATE("https://www.saflax.de/0-WVK-Retail/Bilder-Pictures/SAFLAX-",'Basis-Tabelle-Samen'!C53,"-",'Basis-Tabelle-Samen'!J53,"-seed-package-front-cr-croatian.jpg")),
IF($C$1="Lettisch - LV",HYPERLINK(CONCATENATE("https://www.saflax.de/0-WVK-Retail/Bilder-Pictures/SAFLAX-",'Basis-Tabelle-Samen'!C53,"-",'Basis-Tabelle-Samen'!J53,"-seed-package-front-cr-latvian.jpg")),
IF($C$1="Litauisch - LT",HYPERLINK(CONCATENATE("https://www.saflax.de/0-WVK-Retail/Bilder-Pictures/SAFLAX-",'Basis-Tabelle-Samen'!C53,"-",'Basis-Tabelle-Samen'!J53,"-seed-package-front-cr-lithuanian.jpg")),
IF($C$1="Maltesisch - MT",HYPERLINK(CONCATENATE("https://www.saflax.de/0-WVK-Retail/Bilder-Pictures/SAFLAX-",'Basis-Tabelle-Samen'!C53,"-",'Basis-Tabelle-Samen'!J53,"-seed-package-front-cr-maltese.jpg")),
IF($C$1="Niederländisch - NL",HYPERLINK(CONCATENATE("https://www.saflax.de/0-WVK-Retail/Bilder-Pictures/SAFLAX-",'Basis-Tabelle-Samen'!C53,"-",'Basis-Tabelle-Samen'!J53,"-seed-package-front-cr-dutch.jpg")),
IF($C$1="Norwegisch - NO",HYPERLINK(CONCATENATE("https://www.saflax.de/0-WVK-Retail/Bilder-Pictures/SAFLAX-",'Basis-Tabelle-Samen'!C53,"-",'Basis-Tabelle-Samen'!J53,"-seed-package-front-cr-nowegian.jpg")),
IF($C$1="Polnisch - PL",HYPERLINK(CONCATENATE("https://www.saflax.de/0-WVK-Retail/Bilder-Pictures/SAFLAX-",'Basis-Tabelle-Samen'!C53,"-",'Basis-Tabelle-Samen'!J53,"-seed-package-front-cr-polish.jpg")),
IF($C$1="Portugiesisch - PT",HYPERLINK(CONCATENATE("https://www.saflax.de/0-WVK-Retail/Bilder-Pictures/SAFLAX-",'Basis-Tabelle-Samen'!C53,"-",'Basis-Tabelle-Samen'!J53,"-seed-package-front-cr-portuguese.jpg")),
IF($C$1="Rumänisch - RO",HYPERLINK(CONCATENATE("https://www.saflax.de/0-WVK-Retail/Bilder-Pictures/SAFLAX-",'Basis-Tabelle-Samen'!C53,"-",'Basis-Tabelle-Samen'!J53,"-seed-package-front-cr-romanian.jpg")),
IF($C$1="Schwedisch - SE",HYPERLINK(CONCATENATE("https://www.saflax.de/0-WVK-Retail/Bilder-Pictures/SAFLAX-",'Basis-Tabelle-Samen'!C53,"-",'Basis-Tabelle-Samen'!J53,"-seed-package-front-cr-swedish.jpg")),
IF($C$1="Slowakisch - SK",HYPERLINK(CONCATENATE("https://www.saflax.de/0-WVK-Retail/Bilder-Pictures/SAFLAX-",'Basis-Tabelle-Samen'!C53,"-",'Basis-Tabelle-Samen'!J53,"-seed-package-front-cr-slovak.jpg")),
IF($C$1="Slowenisch - SI",HYPERLINK(CONCATENATE("https://www.saflax.de/0-WVK-Retail/Bilder-Pictures/SAFLAX-",'Basis-Tabelle-Samen'!C53,"-",'Basis-Tabelle-Samen'!J53,"-seed-package-front-cr-slovenian.jpg")),
IF($C$1="Spanisch - ES",HYPERLINK(CONCATENATE("https://www.saflax.de/0-WVK-Retail/Bilder-Pictures/SAFLAX-",'Basis-Tabelle-Samen'!C53,"-",'Basis-Tabelle-Samen'!J53,"-seed-package-front-cr-spanish.jpg")),
IF($C$1="Tschechisch - CZ",HYPERLINK(CONCATENATE("https://www.saflax.de/0-WVK-Retail/Bilder-Pictures/SAFLAX-",'Basis-Tabelle-Samen'!C53,"-",'Basis-Tabelle-Samen'!J53,"-seed-package-front-cr-czech.jpg")),
IF($C$1="Türkisch - TR",HYPERLINK(CONCATENATE("https://www.saflax.de/0-WVK-Retail/Bilder-Pictures/SAFLAX-",'Basis-Tabelle-Samen'!C53,"-",'Basis-Tabelle-Samen'!J53,"-seed-package-front-cr-turkish.jpg")),
IF($C$1="Ungarisch - HU",HYPERLINK(CONCATENATE("https://www.saflax.de/0-WVK-Retail/Bilder-Pictures/SAFLAX-",'Basis-Tabelle-Samen'!C53,"-",'Basis-Tabelle-Samen'!J53,"-seed-package-front-cr-hungarian.jpg")),
" ACHTUNG")))))))))))))))))))))))))))))</f>
        <v>https://www.saflax.de/0-WVK-Retail/Bilder-Pictures/SAFLAX-12917-yucca-brevifolia-seed-package-front-cr-english.jpg</v>
      </c>
      <c r="AL17" s="330" t="str">
        <f>IF(G17&lt;1,"",
IF($C$1="Bulgarisch - BG",HYPERLINK(CONCATENATE("https://www.saflax.de/0-WVK-Retail/Bilder-Pictures/SAFLAX-",'Basis-Tabelle-Samen'!C53,"-",'Basis-Tabelle-Samen'!J53,"-seed-package-back-cr-bulgarian.jpg")),
IF($C$1="Dänisch - DK",HYPERLINK(CONCATENATE("https://www.saflax.de/0-WVK-Retail/Bilder-Pictures/SAFLAX-",'Basis-Tabelle-Samen'!C53,"-",'Basis-Tabelle-Samen'!J53,"-seed-package-back-cr-danish.jpg")),
IF($C$1="Deutsch - DE",HYPERLINK(CONCATENATE("https://www.saflax.de/0-WVK-Retail/Bilder-Pictures/SAFLAX-",'Basis-Tabelle-Samen'!C53,"-",'Basis-Tabelle-Samen'!J53,"-seed-package-back-cr-german.jpg")),
IF($C$1="Englisch - UK",HYPERLINK(CONCATENATE("https://www.saflax.de/0-WVK-Retail/Bilder-Pictures/SAFLAX-",'Basis-Tabelle-Samen'!C53,"-",'Basis-Tabelle-Samen'!J53,"-seed-package-back-cr-english.jpg")),
IF($C$1="Estnisch - EE",HYPERLINK(CONCATENATE("https://www.saflax.de/0-WVK-Retail/Bilder-Pictures/SAFLAX-",'Basis-Tabelle-Samen'!C53,"-",'Basis-Tabelle-Samen'!J53,"-seed-package-back-cr-estonian.jpg")),
IF($C$1="Finnisch - FI",HYPERLINK(CONCATENATE("https://www.saflax.de/0-WVK-Retail/Bilder-Pictures/SAFLAX-",'Basis-Tabelle-Samen'!C53,"-",'Basis-Tabelle-Samen'!J53,"-seed-package-back-cr-finnish.jpg")),
IF($C$1="Französisch - FR",HYPERLINK(CONCATENATE("https://www.saflax.de/0-WVK-Retail/Bilder-Pictures/SAFLAX-",'Basis-Tabelle-Samen'!C53,"-",'Basis-Tabelle-Samen'!J53,"-seed-package-back-cr-french.jpg")),
IF($C$1="Griechisch - GR",HYPERLINK(CONCATENATE("https://www.saflax.de/0-WVK-Retail/Bilder-Pictures/SAFLAX-",'Basis-Tabelle-Samen'!C53,"-",'Basis-Tabelle-Samen'!J53,"-seed-package-back-cr-greek.jpg")),
IF($C$1="Irisch - IE",HYPERLINK(CONCATENATE("https://www.saflax.de/0-WVK-Retail/Bilder-Pictures/SAFLAX-",'Basis-Tabelle-Samen'!C53,"-",'Basis-Tabelle-Samen'!J53,"-seed-package-back-cr-irish.jpg")),
IF($C$1="Isländisch - IS",HYPERLINK(CONCATENATE("https://www.saflax.de/0-WVK-Retail/Bilder-Pictures/SAFLAX-",'Basis-Tabelle-Samen'!C53,"-",'Basis-Tabelle-Samen'!J53,"-seed-package-back-cr-icelandic.jpg")),
IF($C$1="Italienisch - IT",HYPERLINK(CONCATENATE("https://www.saflax.de/0-WVK-Retail/Bilder-Pictures/SAFLAX-",'Basis-Tabelle-Samen'!C53,"-",'Basis-Tabelle-Samen'!J53,"-seed-package-back-cr-italian.jpg")),
IF($C$1="Japanisch - JP",HYPERLINK(CONCATENATE("https://www.saflax.de/0-WVK-Retail/Bilder-Pictures/SAFLAX-",'Basis-Tabelle-Samen'!C53,"-",'Basis-Tabelle-Samen'!J53,"-seed-package-back-cr-japanese.jpg")),
IF($C$1="Kroatisch - HR",HYPERLINK(CONCATENATE("https://www.saflax.de/0-WVK-Retail/Bilder-Pictures/SAFLAX-",'Basis-Tabelle-Samen'!C53,"-",'Basis-Tabelle-Samen'!J53,"-seed-package-back-cr-croatian.jpg")),
IF($C$1="Lettisch - LV",HYPERLINK(CONCATENATE("https://www.saflax.de/0-WVK-Retail/Bilder-Pictures/SAFLAX-",'Basis-Tabelle-Samen'!C53,"-",'Basis-Tabelle-Samen'!J53,"-seed-package-back-cr-latvian.jpg")),
IF($C$1="Litauisch - LT",HYPERLINK(CONCATENATE("https://www.saflax.de/0-WVK-Retail/Bilder-Pictures/SAFLAX-",'Basis-Tabelle-Samen'!C53,"-",'Basis-Tabelle-Samen'!J53,"-seed-package-back-cr-lithuanian.jpg")),
IF($C$1="Maltesisch - MT",HYPERLINK(CONCATENATE("https://www.saflax.de/0-WVK-Retail/Bilder-Pictures/SAFLAX-",'Basis-Tabelle-Samen'!C53,"-",'Basis-Tabelle-Samen'!J53,"-seed-package-back-cr-maltese.jpg")),
IF($C$1="Niederländisch - NL",HYPERLINK(CONCATENATE("https://www.saflax.de/0-WVK-Retail/Bilder-Pictures/SAFLAX-",'Basis-Tabelle-Samen'!C53,"-",'Basis-Tabelle-Samen'!J53,"-seed-package-back-cr-dutch.jpg")),
IF($C$1="Norwegisch - NO",HYPERLINK(CONCATENATE("https://www.saflax.de/0-WVK-Retail/Bilder-Pictures/SAFLAX-",'Basis-Tabelle-Samen'!C53,"-",'Basis-Tabelle-Samen'!J53,"-seed-package-back-cr-nowegian.jpg")),
IF($C$1="Polnisch - PL",HYPERLINK(CONCATENATE("https://www.saflax.de/0-WVK-Retail/Bilder-Pictures/SAFLAX-",'Basis-Tabelle-Samen'!C53,"-",'Basis-Tabelle-Samen'!J53,"-seed-package-back-cr-polish.jpg")),
IF($C$1="Portugiesisch - PT",HYPERLINK(CONCATENATE("https://www.saflax.de/0-WVK-Retail/Bilder-Pictures/SAFLAX-",'Basis-Tabelle-Samen'!C53,"-",'Basis-Tabelle-Samen'!J53,"-seed-package-back-cr-portuguese.jpg")),
IF($C$1="Rumänisch - RO",HYPERLINK(CONCATENATE("https://www.saflax.de/0-WVK-Retail/Bilder-Pictures/SAFLAX-",'Basis-Tabelle-Samen'!C53,"-",'Basis-Tabelle-Samen'!J53,"-seed-package-back-cr-romanian.jpg")),
IF($C$1="Schwedisch - SE",HYPERLINK(CONCATENATE("https://www.saflax.de/0-WVK-Retail/Bilder-Pictures/SAFLAX-",'Basis-Tabelle-Samen'!C53,"-",'Basis-Tabelle-Samen'!J53,"-seed-package-back-cr-swedish.jpg")),
IF($C$1="Slowakisch - SK",HYPERLINK(CONCATENATE("https://www.saflax.de/0-WVK-Retail/Bilder-Pictures/SAFLAX-",'Basis-Tabelle-Samen'!C53,"-",'Basis-Tabelle-Samen'!J53,"-seed-package-back-cr-slovak.jpg")),
IF($C$1="Slowenisch - SI",HYPERLINK(CONCATENATE("https://www.saflax.de/0-WVK-Retail/Bilder-Pictures/SAFLAX-",'Basis-Tabelle-Samen'!C53,"-",'Basis-Tabelle-Samen'!J53,"-seed-package-back-cr-slovenian.jpg")),
IF($C$1="Spanisch - ES",HYPERLINK(CONCATENATE("https://www.saflax.de/0-WVK-Retail/Bilder-Pictures/SAFLAX-",'Basis-Tabelle-Samen'!C53,"-",'Basis-Tabelle-Samen'!J53,"-seed-package-back-cr-spanish.jpg")),
IF($C$1="Tschechisch - CZ",HYPERLINK(CONCATENATE("https://www.saflax.de/0-WVK-Retail/Bilder-Pictures/SAFLAX-",'Basis-Tabelle-Samen'!C53,"-",'Basis-Tabelle-Samen'!J53,"-seed-package-back-cr-czech.jpg")),
IF($C$1="Türkisch - TR",HYPERLINK(CONCATENATE("https://www.saflax.de/0-WVK-Retail/Bilder-Pictures/SAFLAX-",'Basis-Tabelle-Samen'!C53,"-",'Basis-Tabelle-Samen'!J53,"-seed-package-back-cr-turkish.jpg")),
IF($C$1="Ungarisch - HU",HYPERLINK(CONCATENATE("https://www.saflax.de/0-WVK-Retail/Bilder-Pictures/SAFLAX-",'Basis-Tabelle-Samen'!C53,"-",'Basis-Tabelle-Samen'!J53,"-seed-package-back-cr-hungarian.jpg")),
" ACHTUNG")))))))))))))))))))))))))))))</f>
        <v>https://www.saflax.de/0-WVK-Retail/Bilder-Pictures/SAFLAX-12917-yucca-brevifolia-seed-package-back-cr-english.jpg</v>
      </c>
      <c r="AM17" s="330" t="str">
        <f>IF(H17&lt;1,"",
IF($C$1="Bulgarisch - BG",HYPERLINK(CONCATENATE("https://www.saflax.de/0-WVK-Retail/Bilder-Pictures/SAFLAX-",'Basis-Tabelle-Samen'!K53,"-",'Basis-Tabelle-Samen'!J53,"-garden-to-go-mini-bulgarian.jpg")),
IF($C$1="Dänisch - DK",HYPERLINK(CONCATENATE("https://www.saflax.de/0-WVK-Retail/Bilder-Pictures/SAFLAX-",'Basis-Tabelle-Samen'!K53,"-",'Basis-Tabelle-Samen'!J53,"-garden-to-go-mini-danish.jpg")),
IF($C$1="Deutsch - DE",HYPERLINK(CONCATENATE("https://www.saflax.de/0-WVK-Retail/Bilder-Pictures/SAFLAX-",'Basis-Tabelle-Samen'!K53,"-",'Basis-Tabelle-Samen'!J53,"-garden-to-go-mini-german.jpg")),
IF($C$1="Englisch - UK",HYPERLINK(CONCATENATE("https://www.saflax.de/0-WVK-Retail/Bilder-Pictures/SAFLAX-",'Basis-Tabelle-Samen'!K53,"-",'Basis-Tabelle-Samen'!J53,"-garden-to-go-mini-english.jpg")),
IF($C$1="Estnisch - EE",HYPERLINK(CONCATENATE("https://www.saflax.de/0-WVK-Retail/Bilder-Pictures/SAFLAX-",'Basis-Tabelle-Samen'!K53,"-",'Basis-Tabelle-Samen'!J53,"-garden-to-go-mini-estonian.jpg")),
IF($C$1="Finnisch - FI",HYPERLINK(CONCATENATE("https://www.saflax.de/0-WVK-Retail/Bilder-Pictures/SAFLAX-",'Basis-Tabelle-Samen'!K53,"-",'Basis-Tabelle-Samen'!J53,"-garden-to-go-mini-finnish.jpg")),
IF($C$1="Französisch - FR",HYPERLINK(CONCATENATE("https://www.saflax.de/0-WVK-Retail/Bilder-Pictures/SAFLAX-",'Basis-Tabelle-Samen'!K53,"-",'Basis-Tabelle-Samen'!J53,"-garden-to-go-mini-french.jpg")),
IF($C$1="Griechisch - GR",HYPERLINK(CONCATENATE("https://www.saflax.de/0-WVK-Retail/Bilder-Pictures/SAFLAX-",'Basis-Tabelle-Samen'!K53,"-",'Basis-Tabelle-Samen'!J53,"-garden-to-go-mini-greek.jpg")),
IF($C$1="Irisch - IE",HYPERLINK(CONCATENATE("https://www.saflax.de/0-WVK-Retail/Bilder-Pictures/SAFLAX-",'Basis-Tabelle-Samen'!K53,"-",'Basis-Tabelle-Samen'!J53,"-garden-to-go-mini-irish.jpg")),
IF($C$1="Isländisch - IS",HYPERLINK(CONCATENATE("https://www.saflax.de/0-WVK-Retail/Bilder-Pictures/SAFLAX-",'Basis-Tabelle-Samen'!K53,"-",'Basis-Tabelle-Samen'!J53,"-garden-to-go-mini-icelandic.jpg")),
IF($C$1="Italienisch - IT",HYPERLINK(CONCATENATE("https://www.saflax.de/0-WVK-Retail/Bilder-Pictures/SAFLAX-",'Basis-Tabelle-Samen'!K53,"-",'Basis-Tabelle-Samen'!J53,"-garden-to-go-mini-italian.jpg")),
IF($C$1="Japanisch - JP",HYPERLINK(CONCATENATE("https://www.saflax.de/0-WVK-Retail/Bilder-Pictures/SAFLAX-",'Basis-Tabelle-Samen'!K53,"-",'Basis-Tabelle-Samen'!J53,"-garden-to-go-mini-japanese.jpg")),
IF($C$1="Kroatisch - HR",HYPERLINK(CONCATENATE("https://www.saflax.de/0-WVK-Retail/Bilder-Pictures/SAFLAX-",'Basis-Tabelle-Samen'!K53,"-",'Basis-Tabelle-Samen'!J53,"-garden-to-go-mini-croatian.jpg")),
IF($C$1="Lettisch - LV",HYPERLINK(CONCATENATE("https://www.saflax.de/0-WVK-Retail/Bilder-Pictures/SAFLAX-",'Basis-Tabelle-Samen'!K53,"-",'Basis-Tabelle-Samen'!J53,"-garden-to-go-mini-latvian.jpg")),
IF($C$1="Litauisch - LT",HYPERLINK(CONCATENATE("https://www.saflax.de/0-WVK-Retail/Bilder-Pictures/SAFLAX-",'Basis-Tabelle-Samen'!K53,"-",'Basis-Tabelle-Samen'!J53,"-garden-to-go-mini-lithuanian.jpg")),
IF($C$1="Maltesisch - MT",HYPERLINK(CONCATENATE("https://www.saflax.de/0-WVK-Retail/Bilder-Pictures/SAFLAX-",'Basis-Tabelle-Samen'!K53,"-",'Basis-Tabelle-Samen'!J53,"-garden-to-go-mini-maltese.jpg")),
IF($C$1="Niederländisch - NL",HYPERLINK(CONCATENATE("https://www.saflax.de/0-WVK-Retail/Bilder-Pictures/SAFLAX-",'Basis-Tabelle-Samen'!K53,"-",'Basis-Tabelle-Samen'!J53,"-garden-to-go-mini-dutch.jpg")),
IF($C$1="Norwegisch - NO",HYPERLINK(CONCATENATE("https://www.saflax.de/0-WVK-Retail/Bilder-Pictures/SAFLAX-",'Basis-Tabelle-Samen'!K53,"-",'Basis-Tabelle-Samen'!J53,"-garden-to-go-mini-nowegian.jpg")),
IF($C$1="Polnisch - PL",HYPERLINK(CONCATENATE("https://www.saflax.de/0-WVK-Retail/Bilder-Pictures/SAFLAX-",'Basis-Tabelle-Samen'!K53,"-",'Basis-Tabelle-Samen'!J53,"-garden-to-go-mini-polish.jpg")),
IF($C$1="Portugiesisch - PT",HYPERLINK(CONCATENATE("https://www.saflax.de/0-WVK-Retail/Bilder-Pictures/SAFLAX-",'Basis-Tabelle-Samen'!K53,"-",'Basis-Tabelle-Samen'!J53,"-garden-to-go-mini-portuguese.jpg")),
IF($C$1="Rumänisch - RO",HYPERLINK(CONCATENATE("https://www.saflax.de/0-WVK-Retail/Bilder-Pictures/SAFLAX-",'Basis-Tabelle-Samen'!K53,"-",'Basis-Tabelle-Samen'!J53,"-garden-to-go-mini-romanian.jpg")),
IF($C$1="Schwedisch - SE",HYPERLINK(CONCATENATE("https://www.saflax.de/0-WVK-Retail/Bilder-Pictures/SAFLAX-",'Basis-Tabelle-Samen'!K53,"-",'Basis-Tabelle-Samen'!J53,"-garden-to-go-mini-swedish.jpg")),
IF($C$1="Slowakisch - SK",HYPERLINK(CONCATENATE("https://www.saflax.de/0-WVK-Retail/Bilder-Pictures/SAFLAX-",'Basis-Tabelle-Samen'!K53,"-",'Basis-Tabelle-Samen'!J53,"-garden-to-go-mini-slovak.jpg")),
IF($C$1="Slowenisch - SI",HYPERLINK(CONCATENATE("https://www.saflax.de/0-WVK-Retail/Bilder-Pictures/SAFLAX-",'Basis-Tabelle-Samen'!K53,"-",'Basis-Tabelle-Samen'!J53,"-garden-to-go-mini-slovenian.jpg")),
IF($C$1="Spanisch - ES",HYPERLINK(CONCATENATE("https://www.saflax.de/0-WVK-Retail/Bilder-Pictures/SAFLAX-",'Basis-Tabelle-Samen'!K53,"-",'Basis-Tabelle-Samen'!J53,"-garden-to-go-mini-spanish.jpg")),
IF($C$1="Tschechisch - CZ",HYPERLINK(CONCATENATE("https://www.saflax.de/0-WVK-Retail/Bilder-Pictures/SAFLAX-",'Basis-Tabelle-Samen'!K53,"-",'Basis-Tabelle-Samen'!J53,"-garden-to-go-mini-czech.jpg")),
IF($C$1="Türkisch - TR",HYPERLINK(CONCATENATE("https://www.saflax.de/0-WVK-Retail/Bilder-Pictures/SAFLAX-",'Basis-Tabelle-Samen'!K53,"-",'Basis-Tabelle-Samen'!J53,"-garden-to-go-mini-turkish.jpg")),
IF($C$1="Ungarisch - HU",HYPERLINK(CONCATENATE("https://www.saflax.de/0-WVK-Retail/Bilder-Pictures/SAFLAX-",'Basis-Tabelle-Samen'!K53,"-",'Basis-Tabelle-Samen'!J53,"-garden-to-go-mini-hungarian.jpg")),
" ACHTUNG")))))))))))))))))))))))))))))</f>
        <v>https://www.saflax.de/0-WVK-Retail/Bilder-Pictures/SAFLAX-72917-yucca-brevifolia-garden-to-go-mini-english.jpg</v>
      </c>
      <c r="AN17" s="330" t="str">
        <f>IF(I17&lt;1,"",
IF($C$1="Bulgarisch - BG",HYPERLINK(CONCATENATE("https://www.saflax.de/0-WVK-Retail/Bilder-Pictures/SAFLAX-",'Basis-Tabelle-Samen'!N53,"-",'Basis-Tabelle-Samen'!J53,"-garden-to-go-lite-bulgarian.jpg")),
IF($C$1="Dänisch - DK",HYPERLINK(CONCATENATE("https://www.saflax.de/0-WVK-Retail/Bilder-Pictures/SAFLAX-",'Basis-Tabelle-Samen'!N53,"-",'Basis-Tabelle-Samen'!J53,"-garden-to-go-lite-danish.jpg")),
IF($C$1="Deutsch - DE",HYPERLINK(CONCATENATE("https://www.saflax.de/0-WVK-Retail/Bilder-Pictures/SAFLAX-",'Basis-Tabelle-Samen'!N53,"-",'Basis-Tabelle-Samen'!J53,"-garden-to-go-lite-german.jpg")),
IF($C$1="Englisch - UK",HYPERLINK(CONCATENATE("https://www.saflax.de/0-WVK-Retail/Bilder-Pictures/SAFLAX-",'Basis-Tabelle-Samen'!N53,"-",'Basis-Tabelle-Samen'!J53,"-garden-to-go-lite-english.jpg")),
IF($C$1="Estnisch - EE",HYPERLINK(CONCATENATE("https://www.saflax.de/0-WVK-Retail/Bilder-Pictures/SAFLAX-",'Basis-Tabelle-Samen'!N53,"-",'Basis-Tabelle-Samen'!J53,"-garden-to-go-lite-estonian.jpg")),
IF($C$1="Finnisch - FI",HYPERLINK(CONCATENATE("https://www.saflax.de/0-WVK-Retail/Bilder-Pictures/SAFLAX-",'Basis-Tabelle-Samen'!N53,"-",'Basis-Tabelle-Samen'!J53,"-garden-to-go-lite-finnish.jpg")),
IF($C$1="Französisch - FR",HYPERLINK(CONCATENATE("https://www.saflax.de/0-WVK-Retail/Bilder-Pictures/SAFLAX-",'Basis-Tabelle-Samen'!N53,"-",'Basis-Tabelle-Samen'!J53,"-garden-to-go-lite-french.jpg")),
IF($C$1="Griechisch - GR",HYPERLINK(CONCATENATE("https://www.saflax.de/0-WVK-Retail/Bilder-Pictures/SAFLAX-",'Basis-Tabelle-Samen'!N53,"-",'Basis-Tabelle-Samen'!J53,"-garden-to-go-lite-greek.jpg")),
IF($C$1="Irisch - IE",HYPERLINK(CONCATENATE("https://www.saflax.de/0-WVK-Retail/Bilder-Pictures/SAFLAX-",'Basis-Tabelle-Samen'!N53,"-",'Basis-Tabelle-Samen'!J53,"-garden-to-go-lite-irish.jpg")),
IF($C$1="Isländisch - IS",HYPERLINK(CONCATENATE("https://www.saflax.de/0-WVK-Retail/Bilder-Pictures/SAFLAX-",'Basis-Tabelle-Samen'!N53,"-",'Basis-Tabelle-Samen'!J53,"-garden-to-go-lite-icelandic.jpg")),
IF($C$1="Italienisch - IT",HYPERLINK(CONCATENATE("https://www.saflax.de/0-WVK-Retail/Bilder-Pictures/SAFLAX-",'Basis-Tabelle-Samen'!N53,"-",'Basis-Tabelle-Samen'!J53,"-garden-to-go-lite-italian.jpg")),
IF($C$1="Japanisch - JP",HYPERLINK(CONCATENATE("https://www.saflax.de/0-WVK-Retail/Bilder-Pictures/SAFLAX-",'Basis-Tabelle-Samen'!N53,"-",'Basis-Tabelle-Samen'!J53,"-garden-to-go-lite-japanese.jpg")),
IF($C$1="Kroatisch - HR",HYPERLINK(CONCATENATE("https://www.saflax.de/0-WVK-Retail/Bilder-Pictures/SAFLAX-",'Basis-Tabelle-Samen'!N53,"-",'Basis-Tabelle-Samen'!J53,"-garden-to-go-lite-croatian.jpg")),
IF($C$1="Lettisch - LV",HYPERLINK(CONCATENATE("https://www.saflax.de/0-WVK-Retail/Bilder-Pictures/SAFLAX-",'Basis-Tabelle-Samen'!N53,"-",'Basis-Tabelle-Samen'!J53,"-garden-to-go-lite-latvian.jpg")),
IF($C$1="Litauisch - LT",HYPERLINK(CONCATENATE("https://www.saflax.de/0-WVK-Retail/Bilder-Pictures/SAFLAX-",'Basis-Tabelle-Samen'!N53,"-",'Basis-Tabelle-Samen'!J53,"-garden-to-go-lite-lithuanian.jpg")),
IF($C$1="Maltesisch - MT",HYPERLINK(CONCATENATE("https://www.saflax.de/0-WVK-Retail/Bilder-Pictures/SAFLAX-",'Basis-Tabelle-Samen'!N53,"-",'Basis-Tabelle-Samen'!J53,"-garden-to-go-lite-maltese.jpg")),
IF($C$1="Niederländisch - NL",HYPERLINK(CONCATENATE("https://www.saflax.de/0-WVK-Retail/Bilder-Pictures/SAFLAX-",'Basis-Tabelle-Samen'!N53,"-",'Basis-Tabelle-Samen'!J53,"-garden-to-go-lite-dutch.jpg")),
IF($C$1="Norwegisch - NO",HYPERLINK(CONCATENATE("https://www.saflax.de/0-WVK-Retail/Bilder-Pictures/SAFLAX-",'Basis-Tabelle-Samen'!N53,"-",'Basis-Tabelle-Samen'!J53,"-garden-to-go-lite-nowegian.jpg")),
IF($C$1="Polnisch - PL",HYPERLINK(CONCATENATE("https://www.saflax.de/0-WVK-Retail/Bilder-Pictures/SAFLAX-",'Basis-Tabelle-Samen'!N53,"-",'Basis-Tabelle-Samen'!J53,"-garden-to-go-lite-polish.jpg")),
IF($C$1="Portugiesisch - PT",HYPERLINK(CONCATENATE("https://www.saflax.de/0-WVK-Retail/Bilder-Pictures/SAFLAX-",'Basis-Tabelle-Samen'!N53,"-",'Basis-Tabelle-Samen'!J53,"-garden-to-go-lite-portuguese.jpg")),
IF($C$1="Rumänisch - RO",HYPERLINK(CONCATENATE("https://www.saflax.de/0-WVK-Retail/Bilder-Pictures/SAFLAX-",'Basis-Tabelle-Samen'!N53,"-",'Basis-Tabelle-Samen'!J53,"-garden-to-go-lite-romanian.jpg")),
IF($C$1="Schwedisch - SE",HYPERLINK(CONCATENATE("https://www.saflax.de/0-WVK-Retail/Bilder-Pictures/SAFLAX-",'Basis-Tabelle-Samen'!N53,"-",'Basis-Tabelle-Samen'!J53,"-garden-to-go-lite-swedish.jpg")),
IF($C$1="Slowakisch - SK",HYPERLINK(CONCATENATE("https://www.saflax.de/0-WVK-Retail/Bilder-Pictures/SAFLAX-",'Basis-Tabelle-Samen'!N53,"-",'Basis-Tabelle-Samen'!J53,"-garden-to-go-lite-slovak.jpg")),
IF($C$1="Slowenisch - SI",HYPERLINK(CONCATENATE("https://www.saflax.de/0-WVK-Retail/Bilder-Pictures/SAFLAX-",'Basis-Tabelle-Samen'!N53,"-",'Basis-Tabelle-Samen'!J53,"-garden-to-go-lite-slovenian.jpg")),
IF($C$1="Spanisch - ES",HYPERLINK(CONCATENATE("https://www.saflax.de/0-WVK-Retail/Bilder-Pictures/SAFLAX-",'Basis-Tabelle-Samen'!N53,"-",'Basis-Tabelle-Samen'!J53,"-garden-to-go-lite-spanish.jpg")),
IF($C$1="Tschechisch - CZ",HYPERLINK(CONCATENATE("https://www.saflax.de/0-WVK-Retail/Bilder-Pictures/SAFLAX-",'Basis-Tabelle-Samen'!N53,"-",'Basis-Tabelle-Samen'!J53,"-garden-to-go-lite-czech.jpg")),
IF($C$1="Türkisch - TR",HYPERLINK(CONCATENATE("https://www.saflax.de/0-WVK-Retail/Bilder-Pictures/SAFLAX-",'Basis-Tabelle-Samen'!N53,"-",'Basis-Tabelle-Samen'!J53,"-garden-to-go-lite-turkish.jpg")),
IF($C$1="Ungarisch - HU",HYPERLINK(CONCATENATE("https://www.saflax.de/0-WVK-Retail/Bilder-Pictures/SAFLAX-",'Basis-Tabelle-Samen'!N53,"-",'Basis-Tabelle-Samen'!J53,"-garden-to-go-lite-hungarian.jpg")),
" ACHTUNG")))))))))))))))))))))))))))))</f>
        <v>https://www.saflax.de/0-WVK-Retail/Bilder-Pictures/SAFLAX-82917-yucca-brevifolia-garden-to-go-lite-english.jpg</v>
      </c>
      <c r="AO17" s="330" t="str">
        <f>IF(J17&lt;1,"",
IF($C$1="Bulgarisch - BG",HYPERLINK(CONCATENATE("https://www.saflax.de/0-WVK-Retail/Bilder-Pictures/SAFLAX-",'Basis-Tabelle-Samen'!Q53,"-",'Basis-Tabelle-Samen'!J53,"-garden-to-go-bulgarian.jpg")),
IF($C$1="Dänisch - DK",HYPERLINK(CONCATENATE("https://www.saflax.de/0-WVK-Retail/Bilder-Pictures/SAFLAX-",'Basis-Tabelle-Samen'!Q53,"-",'Basis-Tabelle-Samen'!J53,"-garden-to-go-danish.jpg")),
IF($C$1="Deutsch - DE",HYPERLINK(CONCATENATE("https://www.saflax.de/0-WVK-Retail/Bilder-Pictures/SAFLAX-",'Basis-Tabelle-Samen'!Q53,"-",'Basis-Tabelle-Samen'!J53,"-garden-to-go-german.jpg")),
IF($C$1="Englisch - UK",HYPERLINK(CONCATENATE("https://www.saflax.de/0-WVK-Retail/Bilder-Pictures/SAFLAX-",'Basis-Tabelle-Samen'!Q53,"-",'Basis-Tabelle-Samen'!J53,"-garden-to-go-english.jpg")),
IF($C$1="Estnisch - EE",HYPERLINK(CONCATENATE("https://www.saflax.de/0-WVK-Retail/Bilder-Pictures/SAFLAX-",'Basis-Tabelle-Samen'!Q53,"-",'Basis-Tabelle-Samen'!J53,"-garden-to-go-estonian.jpg")),
IF($C$1="Finnisch - FI",HYPERLINK(CONCATENATE("https://www.saflax.de/0-WVK-Retail/Bilder-Pictures/SAFLAX-",'Basis-Tabelle-Samen'!Q53,"-",'Basis-Tabelle-Samen'!J53,"-garden-to-go-finnish.jpg")),
IF($C$1="Französisch - FR",HYPERLINK(CONCATENATE("https://www.saflax.de/0-WVK-Retail/Bilder-Pictures/SAFLAX-",'Basis-Tabelle-Samen'!Q53,"-",'Basis-Tabelle-Samen'!J53,"-garden-to-go-french.jpg")),
IF($C$1="Griechisch - GR",HYPERLINK(CONCATENATE("https://www.saflax.de/0-WVK-Retail/Bilder-Pictures/SAFLAX-",'Basis-Tabelle-Samen'!Q53,"-",'Basis-Tabelle-Samen'!J53,"-garden-to-go-greek.jpg")),
IF($C$1="Irisch - IE",HYPERLINK(CONCATENATE("https://www.saflax.de/0-WVK-Retail/Bilder-Pictures/SAFLAX-",'Basis-Tabelle-Samen'!Q53,"-",'Basis-Tabelle-Samen'!J53,"-garden-to-go-irish.jpg")),
IF($C$1="Isländisch - IS",HYPERLINK(CONCATENATE("https://www.saflax.de/0-WVK-Retail/Bilder-Pictures/SAFLAX-",'Basis-Tabelle-Samen'!Q53,"-",'Basis-Tabelle-Samen'!J53,"-garden-to-go-icelandic.jpg")),
IF($C$1="Italienisch - IT",HYPERLINK(CONCATENATE("https://www.saflax.de/0-WVK-Retail/Bilder-Pictures/SAFLAX-",'Basis-Tabelle-Samen'!Q53,"-",'Basis-Tabelle-Samen'!J53,"-garden-to-go-italian.jpg")),
IF($C$1="Japanisch - JP",HYPERLINK(CONCATENATE("https://www.saflax.de/0-WVK-Retail/Bilder-Pictures/SAFLAX-",'Basis-Tabelle-Samen'!Q53,"-",'Basis-Tabelle-Samen'!J53,"-garden-to-go-japanese.jpg")),
IF($C$1="Kroatisch - HR",HYPERLINK(CONCATENATE("https://www.saflax.de/0-WVK-Retail/Bilder-Pictures/SAFLAX-",'Basis-Tabelle-Samen'!Q53,"-",'Basis-Tabelle-Samen'!J53,"-garden-to-go-croatian.jpg")),
IF($C$1="Lettisch - LV",HYPERLINK(CONCATENATE("https://www.saflax.de/0-WVK-Retail/Bilder-Pictures/SAFLAX-",'Basis-Tabelle-Samen'!Q53,"-",'Basis-Tabelle-Samen'!J53,"-garden-to-go-latvian.jpg")),
IF($C$1="Litauisch - LT",HYPERLINK(CONCATENATE("https://www.saflax.de/0-WVK-Retail/Bilder-Pictures/SAFLAX-",'Basis-Tabelle-Samen'!Q53,"-",'Basis-Tabelle-Samen'!J53,"-garden-to-go-lithuanian.jpg")),
IF($C$1="Maltesisch - MT",HYPERLINK(CONCATENATE("https://www.saflax.de/0-WVK-Retail/Bilder-Pictures/SAFLAX-",'Basis-Tabelle-Samen'!Q53,"-",'Basis-Tabelle-Samen'!J53,"-garden-to-go-maltese.jpg")),
IF($C$1="Niederländisch - NL",HYPERLINK(CONCATENATE("https://www.saflax.de/0-WVK-Retail/Bilder-Pictures/SAFLAX-",'Basis-Tabelle-Samen'!Q53,"-",'Basis-Tabelle-Samen'!J53,"-garden-to-go-dutch.jpg")),
IF($C$1="Norwegisch - NO",HYPERLINK(CONCATENATE("https://www.saflax.de/0-WVK-Retail/Bilder-Pictures/SAFLAX-",'Basis-Tabelle-Samen'!Q53,"-",'Basis-Tabelle-Samen'!J53,"-garden-to-go-nowegian.jpg")),
IF($C$1="Polnisch - PL",HYPERLINK(CONCATENATE("https://www.saflax.de/0-WVK-Retail/Bilder-Pictures/SAFLAX-",'Basis-Tabelle-Samen'!Q53,"-",'Basis-Tabelle-Samen'!J53,"-garden-to-go-polish.jpg")),
IF($C$1="Portugiesisch - PT",HYPERLINK(CONCATENATE("https://www.saflax.de/0-WVK-Retail/Bilder-Pictures/SAFLAX-",'Basis-Tabelle-Samen'!Q53,"-",'Basis-Tabelle-Samen'!J53,"-garden-to-go-portuguese.jpg")),
IF($C$1="Rumänisch - RO",HYPERLINK(CONCATENATE("https://www.saflax.de/0-WVK-Retail/Bilder-Pictures/SAFLAX-",'Basis-Tabelle-Samen'!Q53,"-",'Basis-Tabelle-Samen'!J53,"-garden-to-go-romanian.jpg")),
IF($C$1="Schwedisch - SE",HYPERLINK(CONCATENATE("https://www.saflax.de/0-WVK-Retail/Bilder-Pictures/SAFLAX-",'Basis-Tabelle-Samen'!Q53,"-",'Basis-Tabelle-Samen'!J53,"-garden-to-go-swedish.jpg")),
IF($C$1="Slowakisch - SK",HYPERLINK(CONCATENATE("https://www.saflax.de/0-WVK-Retail/Bilder-Pictures/SAFLAX-",'Basis-Tabelle-Samen'!Q53,"-",'Basis-Tabelle-Samen'!J53,"-garden-to-go-slovak.jpg")),
IF($C$1="Slowenisch - SI",HYPERLINK(CONCATENATE("https://www.saflax.de/0-WVK-Retail/Bilder-Pictures/SAFLAX-",'Basis-Tabelle-Samen'!Q53,"-",'Basis-Tabelle-Samen'!J53,"-garden-to-go-slovenian.jpg")),
IF($C$1="Spanisch - ES",HYPERLINK(CONCATENATE("https://www.saflax.de/0-WVK-Retail/Bilder-Pictures/SAFLAX-",'Basis-Tabelle-Samen'!Q53,"-",'Basis-Tabelle-Samen'!J53,"-garden-to-go-spanish.jpg")),
IF($C$1="Tschechisch - CZ",HYPERLINK(CONCATENATE("https://www.saflax.de/0-WVK-Retail/Bilder-Pictures/SAFLAX-",'Basis-Tabelle-Samen'!Q53,"-",'Basis-Tabelle-Samen'!J53,"-garden-to-go-czech.jpg")),
IF($C$1="Türkisch - TR",HYPERLINK(CONCATENATE("https://www.saflax.de/0-WVK-Retail/Bilder-Pictures/SAFLAX-",'Basis-Tabelle-Samen'!Q53,"-",'Basis-Tabelle-Samen'!J53,"-garden-to-go-turkish.jpg")),
IF($C$1="Ungarisch - HU",HYPERLINK(CONCATENATE("https://www.saflax.de/0-WVK-Retail/Bilder-Pictures/SAFLAX-",'Basis-Tabelle-Samen'!Q53,"-",'Basis-Tabelle-Samen'!J53,"-garden-to-go-hungarian.jpg")),
" ACHTUNG")))))))))))))))))))))))))))))</f>
        <v>https://www.saflax.de/0-WVK-Retail/Bilder-Pictures/SAFLAX-52917-yucca-brevifolia-garden-to-go-english.jpg</v>
      </c>
      <c r="AP17" s="330" t="str">
        <f>IF(K17&lt;1,"",
IF($C$1="Bulgarisch - BG",HYPERLINK(CONCATENATE("https://www.saflax.de/0-WVK-Retail/Bilder-Pictures/SAFLAX-",'Basis-Tabelle-Samen'!T53,"-",'Basis-Tabelle-Samen'!J53,"-cultivation-set-bulgarian.jpg")),
IF($C$1="Dänisch - DK",HYPERLINK(CONCATENATE("https://www.saflax.de/0-WVK-Retail/Bilder-Pictures/SAFLAX-",'Basis-Tabelle-Samen'!T53,"-",'Basis-Tabelle-Samen'!J53,"-cultivation-set-danish.jpg")),
IF($C$1="Deutsch - DE",HYPERLINK(CONCATENATE("https://www.saflax.de/0-WVK-Retail/Bilder-Pictures/SAFLAX-",'Basis-Tabelle-Samen'!T53,"-",'Basis-Tabelle-Samen'!J53,"-cultivation-set-german.jpg")),
IF($C$1="Englisch - UK",HYPERLINK(CONCATENATE("https://www.saflax.de/0-WVK-Retail/Bilder-Pictures/SAFLAX-",'Basis-Tabelle-Samen'!T53,"-",'Basis-Tabelle-Samen'!J53,"-cultivation-set-english.jpg")),
IF($C$1="Estnisch - EE",HYPERLINK(CONCATENATE("https://www.saflax.de/0-WVK-Retail/Bilder-Pictures/SAFLAX-",'Basis-Tabelle-Samen'!T53,"-",'Basis-Tabelle-Samen'!J53,"-cultivation-set-estonian.jpg")),
IF($C$1="Finnisch - FI",HYPERLINK(CONCATENATE("https://www.saflax.de/0-WVK-Retail/Bilder-Pictures/SAFLAX-",'Basis-Tabelle-Samen'!T53,"-",'Basis-Tabelle-Samen'!J53,"-cultivation-set-finnish.jpg")),
IF($C$1="Französisch - FR",HYPERLINK(CONCATENATE("https://www.saflax.de/0-WVK-Retail/Bilder-Pictures/SAFLAX-",'Basis-Tabelle-Samen'!T53,"-",'Basis-Tabelle-Samen'!J53,"-cultivation-set-french.jpg")),
IF($C$1="Griechisch - GR",HYPERLINK(CONCATENATE("https://www.saflax.de/0-WVK-Retail/Bilder-Pictures/SAFLAX-",'Basis-Tabelle-Samen'!T53,"-",'Basis-Tabelle-Samen'!J53,"-cultivation-set-greek.jpg")),
IF($C$1="Irisch - IE",HYPERLINK(CONCATENATE("https://www.saflax.de/0-WVK-Retail/Bilder-Pictures/SAFLAX-",'Basis-Tabelle-Samen'!T53,"-",'Basis-Tabelle-Samen'!J53,"-cultivation-set-irish.jpg")),
IF($C$1="Isländisch - IS",HYPERLINK(CONCATENATE("https://www.saflax.de/0-WVK-Retail/Bilder-Pictures/SAFLAX-",'Basis-Tabelle-Samen'!T53,"-",'Basis-Tabelle-Samen'!J53,"-cultivation-set-icelandic.jpg")),
IF($C$1="Italienisch - IT",HYPERLINK(CONCATENATE("https://www.saflax.de/0-WVK-Retail/Bilder-Pictures/SAFLAX-",'Basis-Tabelle-Samen'!T53,"-",'Basis-Tabelle-Samen'!J53,"-cultivation-set-italian.jpg")),
IF($C$1="Japanisch - JP",HYPERLINK(CONCATENATE("https://www.saflax.de/0-WVK-Retail/Bilder-Pictures/SAFLAX-",'Basis-Tabelle-Samen'!T53,"-",'Basis-Tabelle-Samen'!J53,"-cultivation-set-japanese.jpg")),
IF($C$1="Kroatisch - HR",HYPERLINK(CONCATENATE("https://www.saflax.de/0-WVK-Retail/Bilder-Pictures/SAFLAX-",'Basis-Tabelle-Samen'!T53,"-",'Basis-Tabelle-Samen'!J53,"-cultivation-set-croatian.jpg")),
IF($C$1="Lettisch - LV",HYPERLINK(CONCATENATE("https://www.saflax.de/0-WVK-Retail/Bilder-Pictures/SAFLAX-",'Basis-Tabelle-Samen'!T53,"-",'Basis-Tabelle-Samen'!J53,"-cultivation-set-latvian.jpg")),
IF($C$1="Litauisch - LT",HYPERLINK(CONCATENATE("https://www.saflax.de/0-WVK-Retail/Bilder-Pictures/SAFLAX-",'Basis-Tabelle-Samen'!T53,"-",'Basis-Tabelle-Samen'!J53,"-cultivation-set-lithuanian.jpg")),
IF($C$1="Maltesisch - MT",HYPERLINK(CONCATENATE("https://www.saflax.de/0-WVK-Retail/Bilder-Pictures/SAFLAX-",'Basis-Tabelle-Samen'!T53,"-",'Basis-Tabelle-Samen'!J53,"-cultivation-set-maltese.jpg")),
IF($C$1="Niederländisch - NL",HYPERLINK(CONCATENATE("https://www.saflax.de/0-WVK-Retail/Bilder-Pictures/SAFLAX-",'Basis-Tabelle-Samen'!T53,"-",'Basis-Tabelle-Samen'!J53,"-cultivation-set-dutch.jpg")),
IF($C$1="Norwegisch - NO",HYPERLINK(CONCATENATE("https://www.saflax.de/0-WVK-Retail/Bilder-Pictures/SAFLAX-",'Basis-Tabelle-Samen'!T53,"-",'Basis-Tabelle-Samen'!J53,"-cultivation-set-nowegian.jpg")),
IF($C$1="Polnisch - PL",HYPERLINK(CONCATENATE("https://www.saflax.de/0-WVK-Retail/Bilder-Pictures/SAFLAX-",'Basis-Tabelle-Samen'!T53,"-",'Basis-Tabelle-Samen'!J53,"-cultivation-set-polish.jpg")),
IF($C$1="Portugiesisch - PT",HYPERLINK(CONCATENATE("https://www.saflax.de/0-WVK-Retail/Bilder-Pictures/SAFLAX-",'Basis-Tabelle-Samen'!T53,"-",'Basis-Tabelle-Samen'!J53,"-cultivation-set-portuguese.jpg")),
IF($C$1="Rumänisch - RO",HYPERLINK(CONCATENATE("https://www.saflax.de/0-WVK-Retail/Bilder-Pictures/SAFLAX-",'Basis-Tabelle-Samen'!T53,"-",'Basis-Tabelle-Samen'!J53,"-cultivation-set-romanian.jpg")),
IF($C$1="Schwedisch - SE",HYPERLINK(CONCATENATE("https://www.saflax.de/0-WVK-Retail/Bilder-Pictures/SAFLAX-",'Basis-Tabelle-Samen'!T53,"-",'Basis-Tabelle-Samen'!J53,"-cultivation-set-swedish.jpg")),
IF($C$1="Slowakisch - SK",HYPERLINK(CONCATENATE("https://www.saflax.de/0-WVK-Retail/Bilder-Pictures/SAFLAX-",'Basis-Tabelle-Samen'!T53,"-",'Basis-Tabelle-Samen'!J53,"-cultivation-set-slovak.jpg")),
IF($C$1="Slowenisch - SI",HYPERLINK(CONCATENATE("https://www.saflax.de/0-WVK-Retail/Bilder-Pictures/SAFLAX-",'Basis-Tabelle-Samen'!T53,"-",'Basis-Tabelle-Samen'!J53,"-cultivation-set-slovenian.jpg")),
IF($C$1="Spanisch - ES",HYPERLINK(CONCATENATE("https://www.saflax.de/0-WVK-Retail/Bilder-Pictures/SAFLAX-",'Basis-Tabelle-Samen'!T53,"-",'Basis-Tabelle-Samen'!J53,"-cultivation-set-spanish.jpg")),
IF($C$1="Tschechisch - CZ",HYPERLINK(CONCATENATE("https://www.saflax.de/0-WVK-Retail/Bilder-Pictures/SAFLAX-",'Basis-Tabelle-Samen'!T53,"-",'Basis-Tabelle-Samen'!J53,"-cultivation-set-czech.jpg")),
IF($C$1="Türkisch - TR",HYPERLINK(CONCATENATE("https://www.saflax.de/0-WVK-Retail/Bilder-Pictures/SAFLAX-",'Basis-Tabelle-Samen'!T53,"-",'Basis-Tabelle-Samen'!J53,"-cultivation-set-turkish.jpg")),
IF($C$1="Ungarisch - HU",HYPERLINK(CONCATENATE("https://www.saflax.de/0-WVK-Retail/Bilder-Pictures/SAFLAX-",'Basis-Tabelle-Samen'!T53,"-",'Basis-Tabelle-Samen'!J53,"-cultivation-set-hungarian.jpg")),
" ACHTUNG")))))))))))))))))))))))))))))</f>
        <v>https://www.saflax.de/0-WVK-Retail/Bilder-Pictures/SAFLAX-32917-yucca-brevifolia-cultivation-set-english.jpg</v>
      </c>
      <c r="AQ17" s="330" t="str">
        <f>IF(L17&lt;1,"",
IF($C$1="Bulgarisch - BG",HYPERLINK(CONCATENATE("https://www.saflax.de/0-WVK-Retail/Bilder-Pictures/SAFLAX-",'Basis-Tabelle-Samen'!W53,"-",'Basis-Tabelle-Samen'!J53,"-garden-in-the-bag-bulgarian.jpg")),
IF($C$1="Dänisch - DK",HYPERLINK(CONCATENATE("https://www.saflax.de/0-WVK-Retail/Bilder-Pictures/SAFLAX-",'Basis-Tabelle-Samen'!W53,"-",'Basis-Tabelle-Samen'!J53,"-garden-in-the-bag-danish.jpg")),
IF($C$1="Deutsch - DE",HYPERLINK(CONCATENATE("https://www.saflax.de/0-WVK-Retail/Bilder-Pictures/SAFLAX-",'Basis-Tabelle-Samen'!W53,"-",'Basis-Tabelle-Samen'!J53,"-garden-in-the-bag-german.jpg")),
IF($C$1="Englisch - UK",HYPERLINK(CONCATENATE("https://www.saflax.de/0-WVK-Retail/Bilder-Pictures/SAFLAX-",'Basis-Tabelle-Samen'!W53,"-",'Basis-Tabelle-Samen'!J53,"-garden-in-the-bag-english.jpg")),
IF($C$1="Estnisch - EE",HYPERLINK(CONCATENATE("https://www.saflax.de/0-WVK-Retail/Bilder-Pictures/SAFLAX-",'Basis-Tabelle-Samen'!W53,"-",'Basis-Tabelle-Samen'!J53,"-garden-in-the-bag-estonian.jpg")),
IF($C$1="Finnisch - FI",HYPERLINK(CONCATENATE("https://www.saflax.de/0-WVK-Retail/Bilder-Pictures/SAFLAX-",'Basis-Tabelle-Samen'!W53,"-",'Basis-Tabelle-Samen'!J53,"-garden-in-the-bag-finnish.jpg")),
IF($C$1="Französisch - FR",HYPERLINK(CONCATENATE("https://www.saflax.de/0-WVK-Retail/Bilder-Pictures/SAFLAX-",'Basis-Tabelle-Samen'!W53,"-",'Basis-Tabelle-Samen'!J53,"-garden-in-the-bag-french.jpg")),
IF($C$1="Griechisch - GR",HYPERLINK(CONCATENATE("https://www.saflax.de/0-WVK-Retail/Bilder-Pictures/SAFLAX-",'Basis-Tabelle-Samen'!W53,"-",'Basis-Tabelle-Samen'!J53,"-garden-in-the-bag-greek.jpg")),
IF($C$1="Irisch - IE",HYPERLINK(CONCATENATE("https://www.saflax.de/0-WVK-Retail/Bilder-Pictures/SAFLAX-",'Basis-Tabelle-Samen'!W53,"-",'Basis-Tabelle-Samen'!J53,"-garden-in-the-bag-irish.jpg")),
IF($C$1="Isländisch - IS",HYPERLINK(CONCATENATE("https://www.saflax.de/0-WVK-Retail/Bilder-Pictures/SAFLAX-",'Basis-Tabelle-Samen'!W53,"-",'Basis-Tabelle-Samen'!J53,"-garden-in-the-bag-icelandic.jpg")),
IF($C$1="Italienisch - IT",HYPERLINK(CONCATENATE("https://www.saflax.de/0-WVK-Retail/Bilder-Pictures/SAFLAX-",'Basis-Tabelle-Samen'!W53,"-",'Basis-Tabelle-Samen'!J53,"-garden-in-the-bag-italian.jpg")),
IF($C$1="Japanisch - JP",HYPERLINK(CONCATENATE("https://www.saflax.de/0-WVK-Retail/Bilder-Pictures/SAFLAX-",'Basis-Tabelle-Samen'!W53,"-",'Basis-Tabelle-Samen'!J53,"-garden-in-the-bag-japanese.jpg")),
IF($C$1="Kroatisch - HR",HYPERLINK(CONCATENATE("https://www.saflax.de/0-WVK-Retail/Bilder-Pictures/SAFLAX-",'Basis-Tabelle-Samen'!W53,"-",'Basis-Tabelle-Samen'!J53,"-garden-in-the-bag-croatian.jpg")),
IF($C$1="Lettisch - LV",HYPERLINK(CONCATENATE("https://www.saflax.de/0-WVK-Retail/Bilder-Pictures/SAFLAX-",'Basis-Tabelle-Samen'!W53,"-",'Basis-Tabelle-Samen'!J53,"-garden-in-the-bag-latvian.jpg")),
IF($C$1="Litauisch - LT",HYPERLINK(CONCATENATE("https://www.saflax.de/0-WVK-Retail/Bilder-Pictures/SAFLAX-",'Basis-Tabelle-Samen'!W53,"-",'Basis-Tabelle-Samen'!J53,"-garden-in-the-bag-lithuanian.jpg")),
IF($C$1="Maltesisch - MT",HYPERLINK(CONCATENATE("https://www.saflax.de/0-WVK-Retail/Bilder-Pictures/SAFLAX-",'Basis-Tabelle-Samen'!W53,"-",'Basis-Tabelle-Samen'!J53,"-garden-in-the-bag-maltese.jpg")),
IF($C$1="Niederländisch - NL",HYPERLINK(CONCATENATE("https://www.saflax.de/0-WVK-Retail/Bilder-Pictures/SAFLAX-",'Basis-Tabelle-Samen'!W53,"-",'Basis-Tabelle-Samen'!J53,"-garden-in-the-bag-dutch.jpg")),
IF($C$1="Norwegisch - NO",HYPERLINK(CONCATENATE("https://www.saflax.de/0-WVK-Retail/Bilder-Pictures/SAFLAX-",'Basis-Tabelle-Samen'!W53,"-",'Basis-Tabelle-Samen'!J53,"-garden-in-the-bag-nowegian.jpg")),
IF($C$1="Polnisch - PL",HYPERLINK(CONCATENATE("https://www.saflax.de/0-WVK-Retail/Bilder-Pictures/SAFLAX-",'Basis-Tabelle-Samen'!W53,"-",'Basis-Tabelle-Samen'!J53,"-garden-in-the-bag-polish.jpg")),
IF($C$1="Portugiesisch - PT",HYPERLINK(CONCATENATE("https://www.saflax.de/0-WVK-Retail/Bilder-Pictures/SAFLAX-",'Basis-Tabelle-Samen'!W53,"-",'Basis-Tabelle-Samen'!J53,"-garden-in-the-bag-portuguese.jpg")),
IF($C$1="Rumänisch - RO",HYPERLINK(CONCATENATE("https://www.saflax.de/0-WVK-Retail/Bilder-Pictures/SAFLAX-",'Basis-Tabelle-Samen'!W53,"-",'Basis-Tabelle-Samen'!J53,"-garden-in-the-bag-romanian.jpg")),
IF($C$1="Schwedisch - SE",HYPERLINK(CONCATENATE("https://www.saflax.de/0-WVK-Retail/Bilder-Pictures/SAFLAX-",'Basis-Tabelle-Samen'!W53,"-",'Basis-Tabelle-Samen'!J53,"-garden-in-the-bag-swedish.jpg")),
IF($C$1="Slowakisch - SK",HYPERLINK(CONCATENATE("https://www.saflax.de/0-WVK-Retail/Bilder-Pictures/SAFLAX-",'Basis-Tabelle-Samen'!W53,"-",'Basis-Tabelle-Samen'!J53,"-garden-in-the-bag-slovak.jpg")),
IF($C$1="Slowenisch - SI",HYPERLINK(CONCATENATE("https://www.saflax.de/0-WVK-Retail/Bilder-Pictures/SAFLAX-",'Basis-Tabelle-Samen'!W53,"-",'Basis-Tabelle-Samen'!J53,"-garden-in-the-bag-slovenian.jpg")),
IF($C$1="Spanisch - ES",HYPERLINK(CONCATENATE("https://www.saflax.de/0-WVK-Retail/Bilder-Pictures/SAFLAX-",'Basis-Tabelle-Samen'!W53,"-",'Basis-Tabelle-Samen'!J53,"-garden-in-the-bag-spanish.jpg")),
IF($C$1="Tschechisch - CZ",HYPERLINK(CONCATENATE("https://www.saflax.de/0-WVK-Retail/Bilder-Pictures/SAFLAX-",'Basis-Tabelle-Samen'!W53,"-",'Basis-Tabelle-Samen'!J53,"-garden-in-the-bag-czech.jpg")),
IF($C$1="Türkisch - TR",HYPERLINK(CONCATENATE("https://www.saflax.de/0-WVK-Retail/Bilder-Pictures/SAFLAX-",'Basis-Tabelle-Samen'!W53,"-",'Basis-Tabelle-Samen'!J53,"-garden-in-the-bag-turkish.jpg")),
IF($C$1="Ungarisch - HU",HYPERLINK(CONCATENATE("https://www.saflax.de/0-WVK-Retail/Bilder-Pictures/SAFLAX-",'Basis-Tabelle-Samen'!W53,"-",'Basis-Tabelle-Samen'!J53,"-garden-in-the-bag-hungarian.jpg")),
" ACHTUNG")))))))))))))))))))))))))))))</f>
        <v>https://www.saflax.de/0-WVK-Retail/Bilder-Pictures/SAFLAX-62917-yucca-brevifolia-garden-in-the-bag-english.jpg</v>
      </c>
    </row>
    <row r="18" spans="1:43" ht="17.100000000000001" customHeight="1" x14ac:dyDescent="0.2">
      <c r="A18" s="318" t="str">
        <f>IF('Basis-Tabelle-Samen'!A109="","",IF($C$1="Deutsch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8" s="319" t="str">
        <f>'Basis-Tabelle-Samen'!I109</f>
        <v>Ficus religiosa</v>
      </c>
      <c r="C18" s="316" t="str">
        <f>IF($C$1="Bulgarisch - BG",'Basis-Tabelle-Samen'!Z109,
IF($C$1="Dänisch - DK",'Basis-Tabelle-Samen'!AA109,
IF($C$1="Deutsch - DE",'Basis-Tabelle-Samen'!AB109,
IF($C$1="Englisch - UK",'Basis-Tabelle-Samen'!AC109,
IF($C$1="Estnisch - EE",'Basis-Tabelle-Samen'!AD109,
IF($C$1="Finnisch - FI",'Basis-Tabelle-Samen'!AE109,
IF($C$1="Französisch - FR",'Basis-Tabelle-Samen'!AF109,
IF($C$1="Griechisch - GR",'Basis-Tabelle-Samen'!AG109,
IF($C$1="Irisch - IE",'Basis-Tabelle-Samen'!AH109,
IF($C$1="Isländisch - IS",'Basis-Tabelle-Samen'!AI109,
IF($C$1="Italienisch - IT",'Basis-Tabelle-Samen'!AJ109,
IF($C$1="Japanisch - JP",'Basis-Tabelle-Samen'!AK109,
IF($C$1="Kroatisch - HR",'Basis-Tabelle-Samen'!AL109,
IF($C$1="Lettisch - LV",'Basis-Tabelle-Samen'!AM109,
IF($C$1="Litauisch - LT",'Basis-Tabelle-Samen'!AN109,
IF($C$1="Maltesisch - MT",'Basis-Tabelle-Samen'!AO109,
IF($C$1="Niederländisch - NL",'Basis-Tabelle-Samen'!AP109,
IF($C$1="Norwegisch - NO",'Basis-Tabelle-Samen'!AQ109,
IF($C$1="Polnisch - PL",'Basis-Tabelle-Samen'!AR109,
IF($C$1="Portugiesisch - PT",'Basis-Tabelle-Samen'!AS109,
IF($C$1="Rumänisch - RO",'Basis-Tabelle-Samen'!AT109,
IF($C$1="Schwedisch - SE",'Basis-Tabelle-Samen'!AU109,
IF($C$1="Slowakisch - SK",'Basis-Tabelle-Samen'!AV109,
IF($C$1="Slowenisch - SI",'Basis-Tabelle-Samen'!AW109,
IF($C$1="Spanisch - ES",'Basis-Tabelle-Samen'!AX109,
IF($C$1="Tschechisch - CZ",'Basis-Tabelle-Samen'!AY109,
IF($C$1="Türkisch - TR",'Basis-Tabelle-Samen'!AZ109,
IF($C$1="Ungarisch - HU",'Basis-Tabelle-Samen'!BA109,
" ACHTUNG"))))))))))))))))))))))))))))</f>
        <v>Peepul Tree / Sacred Fig</v>
      </c>
      <c r="D18" s="320">
        <f>'Basis-Tabelle-Samen'!F109</f>
        <v>100</v>
      </c>
      <c r="E18" s="321" t="str">
        <f>'Basis-Tabelle-Samen'!H109</f>
        <v>7 %</v>
      </c>
      <c r="F18" s="322" t="str">
        <f>IF('Basis-Tabelle-Samen'!G109="","",'Basis-Tabelle-Samen'!G109)</f>
        <v>01</v>
      </c>
      <c r="G18" s="320">
        <f>'Basis-Tabelle-Samen'!C109</f>
        <v>13221</v>
      </c>
      <c r="H18" s="323">
        <f>'Basis-Tabelle-Samen'!D109</f>
        <v>4055473132211</v>
      </c>
      <c r="I18" s="324">
        <f>'Basis-Tabelle-Samen'!E109</f>
        <v>1.85</v>
      </c>
      <c r="J18" s="325">
        <f t="shared" si="0"/>
        <v>12</v>
      </c>
      <c r="K18" s="326">
        <f>'Basis-Tabelle-Samen'!K109</f>
        <v>73221</v>
      </c>
      <c r="L18" s="323">
        <f>'Basis-Tabelle-Samen'!L109</f>
        <v>4055473732213</v>
      </c>
      <c r="M18" s="324">
        <f>'Basis-Tabelle-Samen'!M109</f>
        <v>2.4500000000000002</v>
      </c>
      <c r="N18" s="326">
        <f>IF(K18&lt;1,"",'3'!$I$15)</f>
        <v>15</v>
      </c>
      <c r="O18" s="327">
        <f>IF(K18&lt;1,"",'3'!$J$11)</f>
        <v>90</v>
      </c>
      <c r="P18" s="326">
        <f>'Basis-Tabelle-Samen'!N109</f>
        <v>83221</v>
      </c>
      <c r="Q18" s="323">
        <f>'Basis-Tabelle-Samen'!O109</f>
        <v>4055473832210</v>
      </c>
      <c r="R18" s="328">
        <f>'Basis-Tabelle-Samen'!P109</f>
        <v>3.75</v>
      </c>
      <c r="S18" s="326">
        <f>IF(R18&lt;1,"",'3'!$M$15)</f>
        <v>18</v>
      </c>
      <c r="T18" s="327">
        <f>IF(R18&lt;1,"",'3'!$N$11)</f>
        <v>72</v>
      </c>
      <c r="U18" s="326">
        <f>'Basis-Tabelle-Samen'!Q109</f>
        <v>53221</v>
      </c>
      <c r="V18" s="323">
        <f>'Basis-Tabelle-Samen'!R109</f>
        <v>4055473532219</v>
      </c>
      <c r="W18" s="324">
        <f>'Basis-Tabelle-Samen'!S109</f>
        <v>4.95</v>
      </c>
      <c r="X18" s="326">
        <f>IF(U18&lt;1,"",'3'!$Q$15)</f>
        <v>6</v>
      </c>
      <c r="Y18" s="327">
        <f>IF(U18&lt;1,"",'3'!$R$11)</f>
        <v>24</v>
      </c>
      <c r="Z18" s="326">
        <f>'Basis-Tabelle-Samen'!T109</f>
        <v>33221</v>
      </c>
      <c r="AA18" s="323">
        <f>'Basis-Tabelle-Samen'!U109</f>
        <v>4055473332215</v>
      </c>
      <c r="AB18" s="324">
        <f>'Basis-Tabelle-Samen'!V109</f>
        <v>6.75</v>
      </c>
      <c r="AC18" s="326">
        <f>IF(Z18&lt;1,"",'3'!$U$15)</f>
        <v>6</v>
      </c>
      <c r="AD18" s="327">
        <f>IF(Z18&lt;1,"",'3'!$V$11)</f>
        <v>24</v>
      </c>
      <c r="AE18" s="326">
        <f>'Basis-Tabelle-Samen'!W109</f>
        <v>63221</v>
      </c>
      <c r="AF18" s="323">
        <f>'Basis-Tabelle-Samen'!X109</f>
        <v>4055473632216</v>
      </c>
      <c r="AG18" s="324">
        <f>'Basis-Tabelle-Samen'!Y109</f>
        <v>2.95</v>
      </c>
      <c r="AH18" s="326">
        <f>IF(AE18&lt;1,"",'3'!$Y$15)</f>
        <v>8</v>
      </c>
      <c r="AI18" s="327">
        <f>IF(AE18&lt;1,"",'3'!$Z$11)</f>
        <v>64</v>
      </c>
      <c r="AJ18" s="315"/>
      <c r="AK18" s="316" t="str">
        <f>IF(G18&lt;1,"",
IF($C$1="Bulgarisch - BG",HYPERLINK(CONCATENATE("https://www.saflax.de/0-WVK-Retail/Bilder-Pictures/SAFLAX-",'Basis-Tabelle-Samen'!C109,"-",'Basis-Tabelle-Samen'!J109,"-seed-package-front-cr-bulgarian.jpg")),
IF($C$1="Dänisch - DK",HYPERLINK(CONCATENATE("https://www.saflax.de/0-WVK-Retail/Bilder-Pictures/SAFLAX-",'Basis-Tabelle-Samen'!C109,"-",'Basis-Tabelle-Samen'!J109,"-seed-package-front-cr-danish.jpg")),
IF($C$1="Deutsch - DE",HYPERLINK(CONCATENATE("https://www.saflax.de/0-WVK-Retail/Bilder-Pictures/SAFLAX-",'Basis-Tabelle-Samen'!C109,"-",'Basis-Tabelle-Samen'!J109,"-seed-package-front-cr-german.jpg")),
IF($C$1="Englisch - UK",HYPERLINK(CONCATENATE("https://www.saflax.de/0-WVK-Retail/Bilder-Pictures/SAFLAX-",'Basis-Tabelle-Samen'!C109,"-",'Basis-Tabelle-Samen'!J109,"-seed-package-front-cr-english.jpg")),
IF($C$1="Estnisch - EE",HYPERLINK(CONCATENATE("https://www.saflax.de/0-WVK-Retail/Bilder-Pictures/SAFLAX-",'Basis-Tabelle-Samen'!C109,"-",'Basis-Tabelle-Samen'!J109,"-seed-package-front-cr-estonian.jpg")),
IF($C$1="Finnisch - FI",HYPERLINK(CONCATENATE("https://www.saflax.de/0-WVK-Retail/Bilder-Pictures/SAFLAX-",'Basis-Tabelle-Samen'!C109,"-",'Basis-Tabelle-Samen'!J109,"-seed-package-front-cr-finnish.jpg")),
IF($C$1="Französisch - FR",HYPERLINK(CONCATENATE("https://www.saflax.de/0-WVK-Retail/Bilder-Pictures/SAFLAX-",'Basis-Tabelle-Samen'!C109,"-",'Basis-Tabelle-Samen'!J109,"-seed-package-front-cr-french.jpg")),
IF($C$1="Griechisch - GR",HYPERLINK(CONCATENATE("https://www.saflax.de/0-WVK-Retail/Bilder-Pictures/SAFLAX-",'Basis-Tabelle-Samen'!C109,"-",'Basis-Tabelle-Samen'!J109,"-seed-package-front-cr-greek.jpg")),
IF($C$1="Irisch - IE",HYPERLINK(CONCATENATE("https://www.saflax.de/0-WVK-Retail/Bilder-Pictures/SAFLAX-",'Basis-Tabelle-Samen'!C109,"-",'Basis-Tabelle-Samen'!J109,"-seed-package-front-cr-irish.jpg")),
IF($C$1="Isländisch - IS",HYPERLINK(CONCATENATE("https://www.saflax.de/0-WVK-Retail/Bilder-Pictures/SAFLAX-",'Basis-Tabelle-Samen'!C109,"-",'Basis-Tabelle-Samen'!J109,"-seed-package-front-cr-icelandic.jpg")),
IF($C$1="Italienisch - IT",HYPERLINK(CONCATENATE("https://www.saflax.de/0-WVK-Retail/Bilder-Pictures/SAFLAX-",'Basis-Tabelle-Samen'!C109,"-",'Basis-Tabelle-Samen'!J109,"-seed-package-front-cr-italian.jpg")),
IF($C$1="Japanisch - JP",HYPERLINK(CONCATENATE("https://www.saflax.de/0-WVK-Retail/Bilder-Pictures/SAFLAX-",'Basis-Tabelle-Samen'!C109,"-",'Basis-Tabelle-Samen'!J109,"-seed-package-front-cr-japanese.jpg")),
IF($C$1="Kroatisch - HR",HYPERLINK(CONCATENATE("https://www.saflax.de/0-WVK-Retail/Bilder-Pictures/SAFLAX-",'Basis-Tabelle-Samen'!C109,"-",'Basis-Tabelle-Samen'!J109,"-seed-package-front-cr-croatian.jpg")),
IF($C$1="Lettisch - LV",HYPERLINK(CONCATENATE("https://www.saflax.de/0-WVK-Retail/Bilder-Pictures/SAFLAX-",'Basis-Tabelle-Samen'!C109,"-",'Basis-Tabelle-Samen'!J109,"-seed-package-front-cr-latvian.jpg")),
IF($C$1="Litauisch - LT",HYPERLINK(CONCATENATE("https://www.saflax.de/0-WVK-Retail/Bilder-Pictures/SAFLAX-",'Basis-Tabelle-Samen'!C109,"-",'Basis-Tabelle-Samen'!J109,"-seed-package-front-cr-lithuanian.jpg")),
IF($C$1="Maltesisch - MT",HYPERLINK(CONCATENATE("https://www.saflax.de/0-WVK-Retail/Bilder-Pictures/SAFLAX-",'Basis-Tabelle-Samen'!C109,"-",'Basis-Tabelle-Samen'!J109,"-seed-package-front-cr-maltese.jpg")),
IF($C$1="Niederländisch - NL",HYPERLINK(CONCATENATE("https://www.saflax.de/0-WVK-Retail/Bilder-Pictures/SAFLAX-",'Basis-Tabelle-Samen'!C109,"-",'Basis-Tabelle-Samen'!J109,"-seed-package-front-cr-dutch.jpg")),
IF($C$1="Norwegisch - NO",HYPERLINK(CONCATENATE("https://www.saflax.de/0-WVK-Retail/Bilder-Pictures/SAFLAX-",'Basis-Tabelle-Samen'!C109,"-",'Basis-Tabelle-Samen'!J109,"-seed-package-front-cr-nowegian.jpg")),
IF($C$1="Polnisch - PL",HYPERLINK(CONCATENATE("https://www.saflax.de/0-WVK-Retail/Bilder-Pictures/SAFLAX-",'Basis-Tabelle-Samen'!C109,"-",'Basis-Tabelle-Samen'!J109,"-seed-package-front-cr-polish.jpg")),
IF($C$1="Portugiesisch - PT",HYPERLINK(CONCATENATE("https://www.saflax.de/0-WVK-Retail/Bilder-Pictures/SAFLAX-",'Basis-Tabelle-Samen'!C109,"-",'Basis-Tabelle-Samen'!J109,"-seed-package-front-cr-portuguese.jpg")),
IF($C$1="Rumänisch - RO",HYPERLINK(CONCATENATE("https://www.saflax.de/0-WVK-Retail/Bilder-Pictures/SAFLAX-",'Basis-Tabelle-Samen'!C109,"-",'Basis-Tabelle-Samen'!J109,"-seed-package-front-cr-romanian.jpg")),
IF($C$1="Schwedisch - SE",HYPERLINK(CONCATENATE("https://www.saflax.de/0-WVK-Retail/Bilder-Pictures/SAFLAX-",'Basis-Tabelle-Samen'!C109,"-",'Basis-Tabelle-Samen'!J109,"-seed-package-front-cr-swedish.jpg")),
IF($C$1="Slowakisch - SK",HYPERLINK(CONCATENATE("https://www.saflax.de/0-WVK-Retail/Bilder-Pictures/SAFLAX-",'Basis-Tabelle-Samen'!C109,"-",'Basis-Tabelle-Samen'!J109,"-seed-package-front-cr-slovak.jpg")),
IF($C$1="Slowenisch - SI",HYPERLINK(CONCATENATE("https://www.saflax.de/0-WVK-Retail/Bilder-Pictures/SAFLAX-",'Basis-Tabelle-Samen'!C109,"-",'Basis-Tabelle-Samen'!J109,"-seed-package-front-cr-slovenian.jpg")),
IF($C$1="Spanisch - ES",HYPERLINK(CONCATENATE("https://www.saflax.de/0-WVK-Retail/Bilder-Pictures/SAFLAX-",'Basis-Tabelle-Samen'!C109,"-",'Basis-Tabelle-Samen'!J109,"-seed-package-front-cr-spanish.jpg")),
IF($C$1="Tschechisch - CZ",HYPERLINK(CONCATENATE("https://www.saflax.de/0-WVK-Retail/Bilder-Pictures/SAFLAX-",'Basis-Tabelle-Samen'!C109,"-",'Basis-Tabelle-Samen'!J109,"-seed-package-front-cr-czech.jpg")),
IF($C$1="Türkisch - TR",HYPERLINK(CONCATENATE("https://www.saflax.de/0-WVK-Retail/Bilder-Pictures/SAFLAX-",'Basis-Tabelle-Samen'!C109,"-",'Basis-Tabelle-Samen'!J109,"-seed-package-front-cr-turkish.jpg")),
IF($C$1="Ungarisch - HU",HYPERLINK(CONCATENATE("https://www.saflax.de/0-WVK-Retail/Bilder-Pictures/SAFLAX-",'Basis-Tabelle-Samen'!C109,"-",'Basis-Tabelle-Samen'!J109,"-seed-package-front-cr-hungarian.jpg")),
" ACHTUNG")))))))))))))))))))))))))))))</f>
        <v>https://www.saflax.de/0-WVK-Retail/Bilder-Pictures/SAFLAX-13221-ficus-religiosa-seed-package-front-cr-english.jpg</v>
      </c>
      <c r="AL18" s="330" t="str">
        <f>IF(G18&lt;1,"",
IF($C$1="Bulgarisch - BG",HYPERLINK(CONCATENATE("https://www.saflax.de/0-WVK-Retail/Bilder-Pictures/SAFLAX-",'Basis-Tabelle-Samen'!C109,"-",'Basis-Tabelle-Samen'!J109,"-seed-package-back-cr-bulgarian.jpg")),
IF($C$1="Dänisch - DK",HYPERLINK(CONCATENATE("https://www.saflax.de/0-WVK-Retail/Bilder-Pictures/SAFLAX-",'Basis-Tabelle-Samen'!C109,"-",'Basis-Tabelle-Samen'!J109,"-seed-package-back-cr-danish.jpg")),
IF($C$1="Deutsch - DE",HYPERLINK(CONCATENATE("https://www.saflax.de/0-WVK-Retail/Bilder-Pictures/SAFLAX-",'Basis-Tabelle-Samen'!C109,"-",'Basis-Tabelle-Samen'!J109,"-seed-package-back-cr-german.jpg")),
IF($C$1="Englisch - UK",HYPERLINK(CONCATENATE("https://www.saflax.de/0-WVK-Retail/Bilder-Pictures/SAFLAX-",'Basis-Tabelle-Samen'!C109,"-",'Basis-Tabelle-Samen'!J109,"-seed-package-back-cr-english.jpg")),
IF($C$1="Estnisch - EE",HYPERLINK(CONCATENATE("https://www.saflax.de/0-WVK-Retail/Bilder-Pictures/SAFLAX-",'Basis-Tabelle-Samen'!C109,"-",'Basis-Tabelle-Samen'!J109,"-seed-package-back-cr-estonian.jpg")),
IF($C$1="Finnisch - FI",HYPERLINK(CONCATENATE("https://www.saflax.de/0-WVK-Retail/Bilder-Pictures/SAFLAX-",'Basis-Tabelle-Samen'!C109,"-",'Basis-Tabelle-Samen'!J109,"-seed-package-back-cr-finnish.jpg")),
IF($C$1="Französisch - FR",HYPERLINK(CONCATENATE("https://www.saflax.de/0-WVK-Retail/Bilder-Pictures/SAFLAX-",'Basis-Tabelle-Samen'!C109,"-",'Basis-Tabelle-Samen'!J109,"-seed-package-back-cr-french.jpg")),
IF($C$1="Griechisch - GR",HYPERLINK(CONCATENATE("https://www.saflax.de/0-WVK-Retail/Bilder-Pictures/SAFLAX-",'Basis-Tabelle-Samen'!C109,"-",'Basis-Tabelle-Samen'!J109,"-seed-package-back-cr-greek.jpg")),
IF($C$1="Irisch - IE",HYPERLINK(CONCATENATE("https://www.saflax.de/0-WVK-Retail/Bilder-Pictures/SAFLAX-",'Basis-Tabelle-Samen'!C109,"-",'Basis-Tabelle-Samen'!J109,"-seed-package-back-cr-irish.jpg")),
IF($C$1="Isländisch - IS",HYPERLINK(CONCATENATE("https://www.saflax.de/0-WVK-Retail/Bilder-Pictures/SAFLAX-",'Basis-Tabelle-Samen'!C109,"-",'Basis-Tabelle-Samen'!J109,"-seed-package-back-cr-icelandic.jpg")),
IF($C$1="Italienisch - IT",HYPERLINK(CONCATENATE("https://www.saflax.de/0-WVK-Retail/Bilder-Pictures/SAFLAX-",'Basis-Tabelle-Samen'!C109,"-",'Basis-Tabelle-Samen'!J109,"-seed-package-back-cr-italian.jpg")),
IF($C$1="Japanisch - JP",HYPERLINK(CONCATENATE("https://www.saflax.de/0-WVK-Retail/Bilder-Pictures/SAFLAX-",'Basis-Tabelle-Samen'!C109,"-",'Basis-Tabelle-Samen'!J109,"-seed-package-back-cr-japanese.jpg")),
IF($C$1="Kroatisch - HR",HYPERLINK(CONCATENATE("https://www.saflax.de/0-WVK-Retail/Bilder-Pictures/SAFLAX-",'Basis-Tabelle-Samen'!C109,"-",'Basis-Tabelle-Samen'!J109,"-seed-package-back-cr-croatian.jpg")),
IF($C$1="Lettisch - LV",HYPERLINK(CONCATENATE("https://www.saflax.de/0-WVK-Retail/Bilder-Pictures/SAFLAX-",'Basis-Tabelle-Samen'!C109,"-",'Basis-Tabelle-Samen'!J109,"-seed-package-back-cr-latvian.jpg")),
IF($C$1="Litauisch - LT",HYPERLINK(CONCATENATE("https://www.saflax.de/0-WVK-Retail/Bilder-Pictures/SAFLAX-",'Basis-Tabelle-Samen'!C109,"-",'Basis-Tabelle-Samen'!J109,"-seed-package-back-cr-lithuanian.jpg")),
IF($C$1="Maltesisch - MT",HYPERLINK(CONCATENATE("https://www.saflax.de/0-WVK-Retail/Bilder-Pictures/SAFLAX-",'Basis-Tabelle-Samen'!C109,"-",'Basis-Tabelle-Samen'!J109,"-seed-package-back-cr-maltese.jpg")),
IF($C$1="Niederländisch - NL",HYPERLINK(CONCATENATE("https://www.saflax.de/0-WVK-Retail/Bilder-Pictures/SAFLAX-",'Basis-Tabelle-Samen'!C109,"-",'Basis-Tabelle-Samen'!J109,"-seed-package-back-cr-dutch.jpg")),
IF($C$1="Norwegisch - NO",HYPERLINK(CONCATENATE("https://www.saflax.de/0-WVK-Retail/Bilder-Pictures/SAFLAX-",'Basis-Tabelle-Samen'!C109,"-",'Basis-Tabelle-Samen'!J109,"-seed-package-back-cr-nowegian.jpg")),
IF($C$1="Polnisch - PL",HYPERLINK(CONCATENATE("https://www.saflax.de/0-WVK-Retail/Bilder-Pictures/SAFLAX-",'Basis-Tabelle-Samen'!C109,"-",'Basis-Tabelle-Samen'!J109,"-seed-package-back-cr-polish.jpg")),
IF($C$1="Portugiesisch - PT",HYPERLINK(CONCATENATE("https://www.saflax.de/0-WVK-Retail/Bilder-Pictures/SAFLAX-",'Basis-Tabelle-Samen'!C109,"-",'Basis-Tabelle-Samen'!J109,"-seed-package-back-cr-portuguese.jpg")),
IF($C$1="Rumänisch - RO",HYPERLINK(CONCATENATE("https://www.saflax.de/0-WVK-Retail/Bilder-Pictures/SAFLAX-",'Basis-Tabelle-Samen'!C109,"-",'Basis-Tabelle-Samen'!J109,"-seed-package-back-cr-romanian.jpg")),
IF($C$1="Schwedisch - SE",HYPERLINK(CONCATENATE("https://www.saflax.de/0-WVK-Retail/Bilder-Pictures/SAFLAX-",'Basis-Tabelle-Samen'!C109,"-",'Basis-Tabelle-Samen'!J109,"-seed-package-back-cr-swedish.jpg")),
IF($C$1="Slowakisch - SK",HYPERLINK(CONCATENATE("https://www.saflax.de/0-WVK-Retail/Bilder-Pictures/SAFLAX-",'Basis-Tabelle-Samen'!C109,"-",'Basis-Tabelle-Samen'!J109,"-seed-package-back-cr-slovak.jpg")),
IF($C$1="Slowenisch - SI",HYPERLINK(CONCATENATE("https://www.saflax.de/0-WVK-Retail/Bilder-Pictures/SAFLAX-",'Basis-Tabelle-Samen'!C109,"-",'Basis-Tabelle-Samen'!J109,"-seed-package-back-cr-slovenian.jpg")),
IF($C$1="Spanisch - ES",HYPERLINK(CONCATENATE("https://www.saflax.de/0-WVK-Retail/Bilder-Pictures/SAFLAX-",'Basis-Tabelle-Samen'!C109,"-",'Basis-Tabelle-Samen'!J109,"-seed-package-back-cr-spanish.jpg")),
IF($C$1="Tschechisch - CZ",HYPERLINK(CONCATENATE("https://www.saflax.de/0-WVK-Retail/Bilder-Pictures/SAFLAX-",'Basis-Tabelle-Samen'!C109,"-",'Basis-Tabelle-Samen'!J109,"-seed-package-back-cr-czech.jpg")),
IF($C$1="Türkisch - TR",HYPERLINK(CONCATENATE("https://www.saflax.de/0-WVK-Retail/Bilder-Pictures/SAFLAX-",'Basis-Tabelle-Samen'!C109,"-",'Basis-Tabelle-Samen'!J109,"-seed-package-back-cr-turkish.jpg")),
IF($C$1="Ungarisch - HU",HYPERLINK(CONCATENATE("https://www.saflax.de/0-WVK-Retail/Bilder-Pictures/SAFLAX-",'Basis-Tabelle-Samen'!C109,"-",'Basis-Tabelle-Samen'!J109,"-seed-package-back-cr-hungarian.jpg")),
" ACHTUNG")))))))))))))))))))))))))))))</f>
        <v>https://www.saflax.de/0-WVK-Retail/Bilder-Pictures/SAFLAX-13221-ficus-religiosa-seed-package-back-cr-english.jpg</v>
      </c>
      <c r="AM18" s="330" t="str">
        <f>IF(H18&lt;1,"",
IF($C$1="Bulgarisch - BG",HYPERLINK(CONCATENATE("https://www.saflax.de/0-WVK-Retail/Bilder-Pictures/SAFLAX-",'Basis-Tabelle-Samen'!K109,"-",'Basis-Tabelle-Samen'!J109,"-garden-to-go-mini-bulgarian.jpg")),
IF($C$1="Dänisch - DK",HYPERLINK(CONCATENATE("https://www.saflax.de/0-WVK-Retail/Bilder-Pictures/SAFLAX-",'Basis-Tabelle-Samen'!K109,"-",'Basis-Tabelle-Samen'!J109,"-garden-to-go-mini-danish.jpg")),
IF($C$1="Deutsch - DE",HYPERLINK(CONCATENATE("https://www.saflax.de/0-WVK-Retail/Bilder-Pictures/SAFLAX-",'Basis-Tabelle-Samen'!K109,"-",'Basis-Tabelle-Samen'!J109,"-garden-to-go-mini-german.jpg")),
IF($C$1="Englisch - UK",HYPERLINK(CONCATENATE("https://www.saflax.de/0-WVK-Retail/Bilder-Pictures/SAFLAX-",'Basis-Tabelle-Samen'!K109,"-",'Basis-Tabelle-Samen'!J109,"-garden-to-go-mini-english.jpg")),
IF($C$1="Estnisch - EE",HYPERLINK(CONCATENATE("https://www.saflax.de/0-WVK-Retail/Bilder-Pictures/SAFLAX-",'Basis-Tabelle-Samen'!K109,"-",'Basis-Tabelle-Samen'!J109,"-garden-to-go-mini-estonian.jpg")),
IF($C$1="Finnisch - FI",HYPERLINK(CONCATENATE("https://www.saflax.de/0-WVK-Retail/Bilder-Pictures/SAFLAX-",'Basis-Tabelle-Samen'!K109,"-",'Basis-Tabelle-Samen'!J109,"-garden-to-go-mini-finnish.jpg")),
IF($C$1="Französisch - FR",HYPERLINK(CONCATENATE("https://www.saflax.de/0-WVK-Retail/Bilder-Pictures/SAFLAX-",'Basis-Tabelle-Samen'!K109,"-",'Basis-Tabelle-Samen'!J109,"-garden-to-go-mini-french.jpg")),
IF($C$1="Griechisch - GR",HYPERLINK(CONCATENATE("https://www.saflax.de/0-WVK-Retail/Bilder-Pictures/SAFLAX-",'Basis-Tabelle-Samen'!K109,"-",'Basis-Tabelle-Samen'!J109,"-garden-to-go-mini-greek.jpg")),
IF($C$1="Irisch - IE",HYPERLINK(CONCATENATE("https://www.saflax.de/0-WVK-Retail/Bilder-Pictures/SAFLAX-",'Basis-Tabelle-Samen'!K109,"-",'Basis-Tabelle-Samen'!J109,"-garden-to-go-mini-irish.jpg")),
IF($C$1="Isländisch - IS",HYPERLINK(CONCATENATE("https://www.saflax.de/0-WVK-Retail/Bilder-Pictures/SAFLAX-",'Basis-Tabelle-Samen'!K109,"-",'Basis-Tabelle-Samen'!J109,"-garden-to-go-mini-icelandic.jpg")),
IF($C$1="Italienisch - IT",HYPERLINK(CONCATENATE("https://www.saflax.de/0-WVK-Retail/Bilder-Pictures/SAFLAX-",'Basis-Tabelle-Samen'!K109,"-",'Basis-Tabelle-Samen'!J109,"-garden-to-go-mini-italian.jpg")),
IF($C$1="Japanisch - JP",HYPERLINK(CONCATENATE("https://www.saflax.de/0-WVK-Retail/Bilder-Pictures/SAFLAX-",'Basis-Tabelle-Samen'!K109,"-",'Basis-Tabelle-Samen'!J109,"-garden-to-go-mini-japanese.jpg")),
IF($C$1="Kroatisch - HR",HYPERLINK(CONCATENATE("https://www.saflax.de/0-WVK-Retail/Bilder-Pictures/SAFLAX-",'Basis-Tabelle-Samen'!K109,"-",'Basis-Tabelle-Samen'!J109,"-garden-to-go-mini-croatian.jpg")),
IF($C$1="Lettisch - LV",HYPERLINK(CONCATENATE("https://www.saflax.de/0-WVK-Retail/Bilder-Pictures/SAFLAX-",'Basis-Tabelle-Samen'!K109,"-",'Basis-Tabelle-Samen'!J109,"-garden-to-go-mini-latvian.jpg")),
IF($C$1="Litauisch - LT",HYPERLINK(CONCATENATE("https://www.saflax.de/0-WVK-Retail/Bilder-Pictures/SAFLAX-",'Basis-Tabelle-Samen'!K109,"-",'Basis-Tabelle-Samen'!J109,"-garden-to-go-mini-lithuanian.jpg")),
IF($C$1="Maltesisch - MT",HYPERLINK(CONCATENATE("https://www.saflax.de/0-WVK-Retail/Bilder-Pictures/SAFLAX-",'Basis-Tabelle-Samen'!K109,"-",'Basis-Tabelle-Samen'!J109,"-garden-to-go-mini-maltese.jpg")),
IF($C$1="Niederländisch - NL",HYPERLINK(CONCATENATE("https://www.saflax.de/0-WVK-Retail/Bilder-Pictures/SAFLAX-",'Basis-Tabelle-Samen'!K109,"-",'Basis-Tabelle-Samen'!J109,"-garden-to-go-mini-dutch.jpg")),
IF($C$1="Norwegisch - NO",HYPERLINK(CONCATENATE("https://www.saflax.de/0-WVK-Retail/Bilder-Pictures/SAFLAX-",'Basis-Tabelle-Samen'!K109,"-",'Basis-Tabelle-Samen'!J109,"-garden-to-go-mini-nowegian.jpg")),
IF($C$1="Polnisch - PL",HYPERLINK(CONCATENATE("https://www.saflax.de/0-WVK-Retail/Bilder-Pictures/SAFLAX-",'Basis-Tabelle-Samen'!K109,"-",'Basis-Tabelle-Samen'!J109,"-garden-to-go-mini-polish.jpg")),
IF($C$1="Portugiesisch - PT",HYPERLINK(CONCATENATE("https://www.saflax.de/0-WVK-Retail/Bilder-Pictures/SAFLAX-",'Basis-Tabelle-Samen'!K109,"-",'Basis-Tabelle-Samen'!J109,"-garden-to-go-mini-portuguese.jpg")),
IF($C$1="Rumänisch - RO",HYPERLINK(CONCATENATE("https://www.saflax.de/0-WVK-Retail/Bilder-Pictures/SAFLAX-",'Basis-Tabelle-Samen'!K109,"-",'Basis-Tabelle-Samen'!J109,"-garden-to-go-mini-romanian.jpg")),
IF($C$1="Schwedisch - SE",HYPERLINK(CONCATENATE("https://www.saflax.de/0-WVK-Retail/Bilder-Pictures/SAFLAX-",'Basis-Tabelle-Samen'!K109,"-",'Basis-Tabelle-Samen'!J109,"-garden-to-go-mini-swedish.jpg")),
IF($C$1="Slowakisch - SK",HYPERLINK(CONCATENATE("https://www.saflax.de/0-WVK-Retail/Bilder-Pictures/SAFLAX-",'Basis-Tabelle-Samen'!K109,"-",'Basis-Tabelle-Samen'!J109,"-garden-to-go-mini-slovak.jpg")),
IF($C$1="Slowenisch - SI",HYPERLINK(CONCATENATE("https://www.saflax.de/0-WVK-Retail/Bilder-Pictures/SAFLAX-",'Basis-Tabelle-Samen'!K109,"-",'Basis-Tabelle-Samen'!J109,"-garden-to-go-mini-slovenian.jpg")),
IF($C$1="Spanisch - ES",HYPERLINK(CONCATENATE("https://www.saflax.de/0-WVK-Retail/Bilder-Pictures/SAFLAX-",'Basis-Tabelle-Samen'!K109,"-",'Basis-Tabelle-Samen'!J109,"-garden-to-go-mini-spanish.jpg")),
IF($C$1="Tschechisch - CZ",HYPERLINK(CONCATENATE("https://www.saflax.de/0-WVK-Retail/Bilder-Pictures/SAFLAX-",'Basis-Tabelle-Samen'!K109,"-",'Basis-Tabelle-Samen'!J109,"-garden-to-go-mini-czech.jpg")),
IF($C$1="Türkisch - TR",HYPERLINK(CONCATENATE("https://www.saflax.de/0-WVK-Retail/Bilder-Pictures/SAFLAX-",'Basis-Tabelle-Samen'!K109,"-",'Basis-Tabelle-Samen'!J109,"-garden-to-go-mini-turkish.jpg")),
IF($C$1="Ungarisch - HU",HYPERLINK(CONCATENATE("https://www.saflax.de/0-WVK-Retail/Bilder-Pictures/SAFLAX-",'Basis-Tabelle-Samen'!K109,"-",'Basis-Tabelle-Samen'!J109,"-garden-to-go-mini-hungarian.jpg")),
" ACHTUNG")))))))))))))))))))))))))))))</f>
        <v>https://www.saflax.de/0-WVK-Retail/Bilder-Pictures/SAFLAX-73221-ficus-religiosa-garden-to-go-mini-english.jpg</v>
      </c>
      <c r="AN18" s="330" t="str">
        <f>IF(I18&lt;1,"",
IF($C$1="Bulgarisch - BG",HYPERLINK(CONCATENATE("https://www.saflax.de/0-WVK-Retail/Bilder-Pictures/SAFLAX-",'Basis-Tabelle-Samen'!N109,"-",'Basis-Tabelle-Samen'!J109,"-garden-to-go-lite-bulgarian.jpg")),
IF($C$1="Dänisch - DK",HYPERLINK(CONCATENATE("https://www.saflax.de/0-WVK-Retail/Bilder-Pictures/SAFLAX-",'Basis-Tabelle-Samen'!N109,"-",'Basis-Tabelle-Samen'!J109,"-garden-to-go-lite-danish.jpg")),
IF($C$1="Deutsch - DE",HYPERLINK(CONCATENATE("https://www.saflax.de/0-WVK-Retail/Bilder-Pictures/SAFLAX-",'Basis-Tabelle-Samen'!N109,"-",'Basis-Tabelle-Samen'!J109,"-garden-to-go-lite-german.jpg")),
IF($C$1="Englisch - UK",HYPERLINK(CONCATENATE("https://www.saflax.de/0-WVK-Retail/Bilder-Pictures/SAFLAX-",'Basis-Tabelle-Samen'!N109,"-",'Basis-Tabelle-Samen'!J109,"-garden-to-go-lite-english.jpg")),
IF($C$1="Estnisch - EE",HYPERLINK(CONCATENATE("https://www.saflax.de/0-WVK-Retail/Bilder-Pictures/SAFLAX-",'Basis-Tabelle-Samen'!N109,"-",'Basis-Tabelle-Samen'!J109,"-garden-to-go-lite-estonian.jpg")),
IF($C$1="Finnisch - FI",HYPERLINK(CONCATENATE("https://www.saflax.de/0-WVK-Retail/Bilder-Pictures/SAFLAX-",'Basis-Tabelle-Samen'!N109,"-",'Basis-Tabelle-Samen'!J109,"-garden-to-go-lite-finnish.jpg")),
IF($C$1="Französisch - FR",HYPERLINK(CONCATENATE("https://www.saflax.de/0-WVK-Retail/Bilder-Pictures/SAFLAX-",'Basis-Tabelle-Samen'!N109,"-",'Basis-Tabelle-Samen'!J109,"-garden-to-go-lite-french.jpg")),
IF($C$1="Griechisch - GR",HYPERLINK(CONCATENATE("https://www.saflax.de/0-WVK-Retail/Bilder-Pictures/SAFLAX-",'Basis-Tabelle-Samen'!N109,"-",'Basis-Tabelle-Samen'!J109,"-garden-to-go-lite-greek.jpg")),
IF($C$1="Irisch - IE",HYPERLINK(CONCATENATE("https://www.saflax.de/0-WVK-Retail/Bilder-Pictures/SAFLAX-",'Basis-Tabelle-Samen'!N109,"-",'Basis-Tabelle-Samen'!J109,"-garden-to-go-lite-irish.jpg")),
IF($C$1="Isländisch - IS",HYPERLINK(CONCATENATE("https://www.saflax.de/0-WVK-Retail/Bilder-Pictures/SAFLAX-",'Basis-Tabelle-Samen'!N109,"-",'Basis-Tabelle-Samen'!J109,"-garden-to-go-lite-icelandic.jpg")),
IF($C$1="Italienisch - IT",HYPERLINK(CONCATENATE("https://www.saflax.de/0-WVK-Retail/Bilder-Pictures/SAFLAX-",'Basis-Tabelle-Samen'!N109,"-",'Basis-Tabelle-Samen'!J109,"-garden-to-go-lite-italian.jpg")),
IF($C$1="Japanisch - JP",HYPERLINK(CONCATENATE("https://www.saflax.de/0-WVK-Retail/Bilder-Pictures/SAFLAX-",'Basis-Tabelle-Samen'!N109,"-",'Basis-Tabelle-Samen'!J109,"-garden-to-go-lite-japanese.jpg")),
IF($C$1="Kroatisch - HR",HYPERLINK(CONCATENATE("https://www.saflax.de/0-WVK-Retail/Bilder-Pictures/SAFLAX-",'Basis-Tabelle-Samen'!N109,"-",'Basis-Tabelle-Samen'!J109,"-garden-to-go-lite-croatian.jpg")),
IF($C$1="Lettisch - LV",HYPERLINK(CONCATENATE("https://www.saflax.de/0-WVK-Retail/Bilder-Pictures/SAFLAX-",'Basis-Tabelle-Samen'!N109,"-",'Basis-Tabelle-Samen'!J109,"-garden-to-go-lite-latvian.jpg")),
IF($C$1="Litauisch - LT",HYPERLINK(CONCATENATE("https://www.saflax.de/0-WVK-Retail/Bilder-Pictures/SAFLAX-",'Basis-Tabelle-Samen'!N109,"-",'Basis-Tabelle-Samen'!J109,"-garden-to-go-lite-lithuanian.jpg")),
IF($C$1="Maltesisch - MT",HYPERLINK(CONCATENATE("https://www.saflax.de/0-WVK-Retail/Bilder-Pictures/SAFLAX-",'Basis-Tabelle-Samen'!N109,"-",'Basis-Tabelle-Samen'!J109,"-garden-to-go-lite-maltese.jpg")),
IF($C$1="Niederländisch - NL",HYPERLINK(CONCATENATE("https://www.saflax.de/0-WVK-Retail/Bilder-Pictures/SAFLAX-",'Basis-Tabelle-Samen'!N109,"-",'Basis-Tabelle-Samen'!J109,"-garden-to-go-lite-dutch.jpg")),
IF($C$1="Norwegisch - NO",HYPERLINK(CONCATENATE("https://www.saflax.de/0-WVK-Retail/Bilder-Pictures/SAFLAX-",'Basis-Tabelle-Samen'!N109,"-",'Basis-Tabelle-Samen'!J109,"-garden-to-go-lite-nowegian.jpg")),
IF($C$1="Polnisch - PL",HYPERLINK(CONCATENATE("https://www.saflax.de/0-WVK-Retail/Bilder-Pictures/SAFLAX-",'Basis-Tabelle-Samen'!N109,"-",'Basis-Tabelle-Samen'!J109,"-garden-to-go-lite-polish.jpg")),
IF($C$1="Portugiesisch - PT",HYPERLINK(CONCATENATE("https://www.saflax.de/0-WVK-Retail/Bilder-Pictures/SAFLAX-",'Basis-Tabelle-Samen'!N109,"-",'Basis-Tabelle-Samen'!J109,"-garden-to-go-lite-portuguese.jpg")),
IF($C$1="Rumänisch - RO",HYPERLINK(CONCATENATE("https://www.saflax.de/0-WVK-Retail/Bilder-Pictures/SAFLAX-",'Basis-Tabelle-Samen'!N109,"-",'Basis-Tabelle-Samen'!J109,"-garden-to-go-lite-romanian.jpg")),
IF($C$1="Schwedisch - SE",HYPERLINK(CONCATENATE("https://www.saflax.de/0-WVK-Retail/Bilder-Pictures/SAFLAX-",'Basis-Tabelle-Samen'!N109,"-",'Basis-Tabelle-Samen'!J109,"-garden-to-go-lite-swedish.jpg")),
IF($C$1="Slowakisch - SK",HYPERLINK(CONCATENATE("https://www.saflax.de/0-WVK-Retail/Bilder-Pictures/SAFLAX-",'Basis-Tabelle-Samen'!N109,"-",'Basis-Tabelle-Samen'!J109,"-garden-to-go-lite-slovak.jpg")),
IF($C$1="Slowenisch - SI",HYPERLINK(CONCATENATE("https://www.saflax.de/0-WVK-Retail/Bilder-Pictures/SAFLAX-",'Basis-Tabelle-Samen'!N109,"-",'Basis-Tabelle-Samen'!J109,"-garden-to-go-lite-slovenian.jpg")),
IF($C$1="Spanisch - ES",HYPERLINK(CONCATENATE("https://www.saflax.de/0-WVK-Retail/Bilder-Pictures/SAFLAX-",'Basis-Tabelle-Samen'!N109,"-",'Basis-Tabelle-Samen'!J109,"-garden-to-go-lite-spanish.jpg")),
IF($C$1="Tschechisch - CZ",HYPERLINK(CONCATENATE("https://www.saflax.de/0-WVK-Retail/Bilder-Pictures/SAFLAX-",'Basis-Tabelle-Samen'!N109,"-",'Basis-Tabelle-Samen'!J109,"-garden-to-go-lite-czech.jpg")),
IF($C$1="Türkisch - TR",HYPERLINK(CONCATENATE("https://www.saflax.de/0-WVK-Retail/Bilder-Pictures/SAFLAX-",'Basis-Tabelle-Samen'!N109,"-",'Basis-Tabelle-Samen'!J109,"-garden-to-go-lite-turkish.jpg")),
IF($C$1="Ungarisch - HU",HYPERLINK(CONCATENATE("https://www.saflax.de/0-WVK-Retail/Bilder-Pictures/SAFLAX-",'Basis-Tabelle-Samen'!N109,"-",'Basis-Tabelle-Samen'!J109,"-garden-to-go-lite-hungarian.jpg")),
" ACHTUNG")))))))))))))))))))))))))))))</f>
        <v>https://www.saflax.de/0-WVK-Retail/Bilder-Pictures/SAFLAX-83221-ficus-religiosa-garden-to-go-lite-english.jpg</v>
      </c>
      <c r="AO18" s="330" t="str">
        <f>IF(J18&lt;1,"",
IF($C$1="Bulgarisch - BG",HYPERLINK(CONCATENATE("https://www.saflax.de/0-WVK-Retail/Bilder-Pictures/SAFLAX-",'Basis-Tabelle-Samen'!Q109,"-",'Basis-Tabelle-Samen'!J109,"-garden-to-go-bulgarian.jpg")),
IF($C$1="Dänisch - DK",HYPERLINK(CONCATENATE("https://www.saflax.de/0-WVK-Retail/Bilder-Pictures/SAFLAX-",'Basis-Tabelle-Samen'!Q109,"-",'Basis-Tabelle-Samen'!J109,"-garden-to-go-danish.jpg")),
IF($C$1="Deutsch - DE",HYPERLINK(CONCATENATE("https://www.saflax.de/0-WVK-Retail/Bilder-Pictures/SAFLAX-",'Basis-Tabelle-Samen'!Q109,"-",'Basis-Tabelle-Samen'!J109,"-garden-to-go-german.jpg")),
IF($C$1="Englisch - UK",HYPERLINK(CONCATENATE("https://www.saflax.de/0-WVK-Retail/Bilder-Pictures/SAFLAX-",'Basis-Tabelle-Samen'!Q109,"-",'Basis-Tabelle-Samen'!J109,"-garden-to-go-english.jpg")),
IF($C$1="Estnisch - EE",HYPERLINK(CONCATENATE("https://www.saflax.de/0-WVK-Retail/Bilder-Pictures/SAFLAX-",'Basis-Tabelle-Samen'!Q109,"-",'Basis-Tabelle-Samen'!J109,"-garden-to-go-estonian.jpg")),
IF($C$1="Finnisch - FI",HYPERLINK(CONCATENATE("https://www.saflax.de/0-WVK-Retail/Bilder-Pictures/SAFLAX-",'Basis-Tabelle-Samen'!Q109,"-",'Basis-Tabelle-Samen'!J109,"-garden-to-go-finnish.jpg")),
IF($C$1="Französisch - FR",HYPERLINK(CONCATENATE("https://www.saflax.de/0-WVK-Retail/Bilder-Pictures/SAFLAX-",'Basis-Tabelle-Samen'!Q109,"-",'Basis-Tabelle-Samen'!J109,"-garden-to-go-french.jpg")),
IF($C$1="Griechisch - GR",HYPERLINK(CONCATENATE("https://www.saflax.de/0-WVK-Retail/Bilder-Pictures/SAFLAX-",'Basis-Tabelle-Samen'!Q109,"-",'Basis-Tabelle-Samen'!J109,"-garden-to-go-greek.jpg")),
IF($C$1="Irisch - IE",HYPERLINK(CONCATENATE("https://www.saflax.de/0-WVK-Retail/Bilder-Pictures/SAFLAX-",'Basis-Tabelle-Samen'!Q109,"-",'Basis-Tabelle-Samen'!J109,"-garden-to-go-irish.jpg")),
IF($C$1="Isländisch - IS",HYPERLINK(CONCATENATE("https://www.saflax.de/0-WVK-Retail/Bilder-Pictures/SAFLAX-",'Basis-Tabelle-Samen'!Q109,"-",'Basis-Tabelle-Samen'!J109,"-garden-to-go-icelandic.jpg")),
IF($C$1="Italienisch - IT",HYPERLINK(CONCATENATE("https://www.saflax.de/0-WVK-Retail/Bilder-Pictures/SAFLAX-",'Basis-Tabelle-Samen'!Q109,"-",'Basis-Tabelle-Samen'!J109,"-garden-to-go-italian.jpg")),
IF($C$1="Japanisch - JP",HYPERLINK(CONCATENATE("https://www.saflax.de/0-WVK-Retail/Bilder-Pictures/SAFLAX-",'Basis-Tabelle-Samen'!Q109,"-",'Basis-Tabelle-Samen'!J109,"-garden-to-go-japanese.jpg")),
IF($C$1="Kroatisch - HR",HYPERLINK(CONCATENATE("https://www.saflax.de/0-WVK-Retail/Bilder-Pictures/SAFLAX-",'Basis-Tabelle-Samen'!Q109,"-",'Basis-Tabelle-Samen'!J109,"-garden-to-go-croatian.jpg")),
IF($C$1="Lettisch - LV",HYPERLINK(CONCATENATE("https://www.saflax.de/0-WVK-Retail/Bilder-Pictures/SAFLAX-",'Basis-Tabelle-Samen'!Q109,"-",'Basis-Tabelle-Samen'!J109,"-garden-to-go-latvian.jpg")),
IF($C$1="Litauisch - LT",HYPERLINK(CONCATENATE("https://www.saflax.de/0-WVK-Retail/Bilder-Pictures/SAFLAX-",'Basis-Tabelle-Samen'!Q109,"-",'Basis-Tabelle-Samen'!J109,"-garden-to-go-lithuanian.jpg")),
IF($C$1="Maltesisch - MT",HYPERLINK(CONCATENATE("https://www.saflax.de/0-WVK-Retail/Bilder-Pictures/SAFLAX-",'Basis-Tabelle-Samen'!Q109,"-",'Basis-Tabelle-Samen'!J109,"-garden-to-go-maltese.jpg")),
IF($C$1="Niederländisch - NL",HYPERLINK(CONCATENATE("https://www.saflax.de/0-WVK-Retail/Bilder-Pictures/SAFLAX-",'Basis-Tabelle-Samen'!Q109,"-",'Basis-Tabelle-Samen'!J109,"-garden-to-go-dutch.jpg")),
IF($C$1="Norwegisch - NO",HYPERLINK(CONCATENATE("https://www.saflax.de/0-WVK-Retail/Bilder-Pictures/SAFLAX-",'Basis-Tabelle-Samen'!Q109,"-",'Basis-Tabelle-Samen'!J109,"-garden-to-go-nowegian.jpg")),
IF($C$1="Polnisch - PL",HYPERLINK(CONCATENATE("https://www.saflax.de/0-WVK-Retail/Bilder-Pictures/SAFLAX-",'Basis-Tabelle-Samen'!Q109,"-",'Basis-Tabelle-Samen'!J109,"-garden-to-go-polish.jpg")),
IF($C$1="Portugiesisch - PT",HYPERLINK(CONCATENATE("https://www.saflax.de/0-WVK-Retail/Bilder-Pictures/SAFLAX-",'Basis-Tabelle-Samen'!Q109,"-",'Basis-Tabelle-Samen'!J109,"-garden-to-go-portuguese.jpg")),
IF($C$1="Rumänisch - RO",HYPERLINK(CONCATENATE("https://www.saflax.de/0-WVK-Retail/Bilder-Pictures/SAFLAX-",'Basis-Tabelle-Samen'!Q109,"-",'Basis-Tabelle-Samen'!J109,"-garden-to-go-romanian.jpg")),
IF($C$1="Schwedisch - SE",HYPERLINK(CONCATENATE("https://www.saflax.de/0-WVK-Retail/Bilder-Pictures/SAFLAX-",'Basis-Tabelle-Samen'!Q109,"-",'Basis-Tabelle-Samen'!J109,"-garden-to-go-swedish.jpg")),
IF($C$1="Slowakisch - SK",HYPERLINK(CONCATENATE("https://www.saflax.de/0-WVK-Retail/Bilder-Pictures/SAFLAX-",'Basis-Tabelle-Samen'!Q109,"-",'Basis-Tabelle-Samen'!J109,"-garden-to-go-slovak.jpg")),
IF($C$1="Slowenisch - SI",HYPERLINK(CONCATENATE("https://www.saflax.de/0-WVK-Retail/Bilder-Pictures/SAFLAX-",'Basis-Tabelle-Samen'!Q109,"-",'Basis-Tabelle-Samen'!J109,"-garden-to-go-slovenian.jpg")),
IF($C$1="Spanisch - ES",HYPERLINK(CONCATENATE("https://www.saflax.de/0-WVK-Retail/Bilder-Pictures/SAFLAX-",'Basis-Tabelle-Samen'!Q109,"-",'Basis-Tabelle-Samen'!J109,"-garden-to-go-spanish.jpg")),
IF($C$1="Tschechisch - CZ",HYPERLINK(CONCATENATE("https://www.saflax.de/0-WVK-Retail/Bilder-Pictures/SAFLAX-",'Basis-Tabelle-Samen'!Q109,"-",'Basis-Tabelle-Samen'!J109,"-garden-to-go-czech.jpg")),
IF($C$1="Türkisch - TR",HYPERLINK(CONCATENATE("https://www.saflax.de/0-WVK-Retail/Bilder-Pictures/SAFLAX-",'Basis-Tabelle-Samen'!Q109,"-",'Basis-Tabelle-Samen'!J109,"-garden-to-go-turkish.jpg")),
IF($C$1="Ungarisch - HU",HYPERLINK(CONCATENATE("https://www.saflax.de/0-WVK-Retail/Bilder-Pictures/SAFLAX-",'Basis-Tabelle-Samen'!Q109,"-",'Basis-Tabelle-Samen'!J109,"-garden-to-go-hungarian.jpg")),
" ACHTUNG")))))))))))))))))))))))))))))</f>
        <v>https://www.saflax.de/0-WVK-Retail/Bilder-Pictures/SAFLAX-53221-ficus-religiosa-garden-to-go-english.jpg</v>
      </c>
      <c r="AP18" s="330" t="str">
        <f>IF(K18&lt;1,"",
IF($C$1="Bulgarisch - BG",HYPERLINK(CONCATENATE("https://www.saflax.de/0-WVK-Retail/Bilder-Pictures/SAFLAX-",'Basis-Tabelle-Samen'!T109,"-",'Basis-Tabelle-Samen'!J109,"-cultivation-set-bulgarian.jpg")),
IF($C$1="Dänisch - DK",HYPERLINK(CONCATENATE("https://www.saflax.de/0-WVK-Retail/Bilder-Pictures/SAFLAX-",'Basis-Tabelle-Samen'!T109,"-",'Basis-Tabelle-Samen'!J109,"-cultivation-set-danish.jpg")),
IF($C$1="Deutsch - DE",HYPERLINK(CONCATENATE("https://www.saflax.de/0-WVK-Retail/Bilder-Pictures/SAFLAX-",'Basis-Tabelle-Samen'!T109,"-",'Basis-Tabelle-Samen'!J109,"-cultivation-set-german.jpg")),
IF($C$1="Englisch - UK",HYPERLINK(CONCATENATE("https://www.saflax.de/0-WVK-Retail/Bilder-Pictures/SAFLAX-",'Basis-Tabelle-Samen'!T109,"-",'Basis-Tabelle-Samen'!J109,"-cultivation-set-english.jpg")),
IF($C$1="Estnisch - EE",HYPERLINK(CONCATENATE("https://www.saflax.de/0-WVK-Retail/Bilder-Pictures/SAFLAX-",'Basis-Tabelle-Samen'!T109,"-",'Basis-Tabelle-Samen'!J109,"-cultivation-set-estonian.jpg")),
IF($C$1="Finnisch - FI",HYPERLINK(CONCATENATE("https://www.saflax.de/0-WVK-Retail/Bilder-Pictures/SAFLAX-",'Basis-Tabelle-Samen'!T109,"-",'Basis-Tabelle-Samen'!J109,"-cultivation-set-finnish.jpg")),
IF($C$1="Französisch - FR",HYPERLINK(CONCATENATE("https://www.saflax.de/0-WVK-Retail/Bilder-Pictures/SAFLAX-",'Basis-Tabelle-Samen'!T109,"-",'Basis-Tabelle-Samen'!J109,"-cultivation-set-french.jpg")),
IF($C$1="Griechisch - GR",HYPERLINK(CONCATENATE("https://www.saflax.de/0-WVK-Retail/Bilder-Pictures/SAFLAX-",'Basis-Tabelle-Samen'!T109,"-",'Basis-Tabelle-Samen'!J109,"-cultivation-set-greek.jpg")),
IF($C$1="Irisch - IE",HYPERLINK(CONCATENATE("https://www.saflax.de/0-WVK-Retail/Bilder-Pictures/SAFLAX-",'Basis-Tabelle-Samen'!T109,"-",'Basis-Tabelle-Samen'!J109,"-cultivation-set-irish.jpg")),
IF($C$1="Isländisch - IS",HYPERLINK(CONCATENATE("https://www.saflax.de/0-WVK-Retail/Bilder-Pictures/SAFLAX-",'Basis-Tabelle-Samen'!T109,"-",'Basis-Tabelle-Samen'!J109,"-cultivation-set-icelandic.jpg")),
IF($C$1="Italienisch - IT",HYPERLINK(CONCATENATE("https://www.saflax.de/0-WVK-Retail/Bilder-Pictures/SAFLAX-",'Basis-Tabelle-Samen'!T109,"-",'Basis-Tabelle-Samen'!J109,"-cultivation-set-italian.jpg")),
IF($C$1="Japanisch - JP",HYPERLINK(CONCATENATE("https://www.saflax.de/0-WVK-Retail/Bilder-Pictures/SAFLAX-",'Basis-Tabelle-Samen'!T109,"-",'Basis-Tabelle-Samen'!J109,"-cultivation-set-japanese.jpg")),
IF($C$1="Kroatisch - HR",HYPERLINK(CONCATENATE("https://www.saflax.de/0-WVK-Retail/Bilder-Pictures/SAFLAX-",'Basis-Tabelle-Samen'!T109,"-",'Basis-Tabelle-Samen'!J109,"-cultivation-set-croatian.jpg")),
IF($C$1="Lettisch - LV",HYPERLINK(CONCATENATE("https://www.saflax.de/0-WVK-Retail/Bilder-Pictures/SAFLAX-",'Basis-Tabelle-Samen'!T109,"-",'Basis-Tabelle-Samen'!J109,"-cultivation-set-latvian.jpg")),
IF($C$1="Litauisch - LT",HYPERLINK(CONCATENATE("https://www.saflax.de/0-WVK-Retail/Bilder-Pictures/SAFLAX-",'Basis-Tabelle-Samen'!T109,"-",'Basis-Tabelle-Samen'!J109,"-cultivation-set-lithuanian.jpg")),
IF($C$1="Maltesisch - MT",HYPERLINK(CONCATENATE("https://www.saflax.de/0-WVK-Retail/Bilder-Pictures/SAFLAX-",'Basis-Tabelle-Samen'!T109,"-",'Basis-Tabelle-Samen'!J109,"-cultivation-set-maltese.jpg")),
IF($C$1="Niederländisch - NL",HYPERLINK(CONCATENATE("https://www.saflax.de/0-WVK-Retail/Bilder-Pictures/SAFLAX-",'Basis-Tabelle-Samen'!T109,"-",'Basis-Tabelle-Samen'!J109,"-cultivation-set-dutch.jpg")),
IF($C$1="Norwegisch - NO",HYPERLINK(CONCATENATE("https://www.saflax.de/0-WVK-Retail/Bilder-Pictures/SAFLAX-",'Basis-Tabelle-Samen'!T109,"-",'Basis-Tabelle-Samen'!J109,"-cultivation-set-nowegian.jpg")),
IF($C$1="Polnisch - PL",HYPERLINK(CONCATENATE("https://www.saflax.de/0-WVK-Retail/Bilder-Pictures/SAFLAX-",'Basis-Tabelle-Samen'!T109,"-",'Basis-Tabelle-Samen'!J109,"-cultivation-set-polish.jpg")),
IF($C$1="Portugiesisch - PT",HYPERLINK(CONCATENATE("https://www.saflax.de/0-WVK-Retail/Bilder-Pictures/SAFLAX-",'Basis-Tabelle-Samen'!T109,"-",'Basis-Tabelle-Samen'!J109,"-cultivation-set-portuguese.jpg")),
IF($C$1="Rumänisch - RO",HYPERLINK(CONCATENATE("https://www.saflax.de/0-WVK-Retail/Bilder-Pictures/SAFLAX-",'Basis-Tabelle-Samen'!T109,"-",'Basis-Tabelle-Samen'!J109,"-cultivation-set-romanian.jpg")),
IF($C$1="Schwedisch - SE",HYPERLINK(CONCATENATE("https://www.saflax.de/0-WVK-Retail/Bilder-Pictures/SAFLAX-",'Basis-Tabelle-Samen'!T109,"-",'Basis-Tabelle-Samen'!J109,"-cultivation-set-swedish.jpg")),
IF($C$1="Slowakisch - SK",HYPERLINK(CONCATENATE("https://www.saflax.de/0-WVK-Retail/Bilder-Pictures/SAFLAX-",'Basis-Tabelle-Samen'!T109,"-",'Basis-Tabelle-Samen'!J109,"-cultivation-set-slovak.jpg")),
IF($C$1="Slowenisch - SI",HYPERLINK(CONCATENATE("https://www.saflax.de/0-WVK-Retail/Bilder-Pictures/SAFLAX-",'Basis-Tabelle-Samen'!T109,"-",'Basis-Tabelle-Samen'!J109,"-cultivation-set-slovenian.jpg")),
IF($C$1="Spanisch - ES",HYPERLINK(CONCATENATE("https://www.saflax.de/0-WVK-Retail/Bilder-Pictures/SAFLAX-",'Basis-Tabelle-Samen'!T109,"-",'Basis-Tabelle-Samen'!J109,"-cultivation-set-spanish.jpg")),
IF($C$1="Tschechisch - CZ",HYPERLINK(CONCATENATE("https://www.saflax.de/0-WVK-Retail/Bilder-Pictures/SAFLAX-",'Basis-Tabelle-Samen'!T109,"-",'Basis-Tabelle-Samen'!J109,"-cultivation-set-czech.jpg")),
IF($C$1="Türkisch - TR",HYPERLINK(CONCATENATE("https://www.saflax.de/0-WVK-Retail/Bilder-Pictures/SAFLAX-",'Basis-Tabelle-Samen'!T109,"-",'Basis-Tabelle-Samen'!J109,"-cultivation-set-turkish.jpg")),
IF($C$1="Ungarisch - HU",HYPERLINK(CONCATENATE("https://www.saflax.de/0-WVK-Retail/Bilder-Pictures/SAFLAX-",'Basis-Tabelle-Samen'!T109,"-",'Basis-Tabelle-Samen'!J109,"-cultivation-set-hungarian.jpg")),
" ACHTUNG")))))))))))))))))))))))))))))</f>
        <v>https://www.saflax.de/0-WVK-Retail/Bilder-Pictures/SAFLAX-33221-ficus-religiosa-cultivation-set-english.jpg</v>
      </c>
      <c r="AQ18" s="330" t="str">
        <f>IF(L18&lt;1,"",
IF($C$1="Bulgarisch - BG",HYPERLINK(CONCATENATE("https://www.saflax.de/0-WVK-Retail/Bilder-Pictures/SAFLAX-",'Basis-Tabelle-Samen'!W109,"-",'Basis-Tabelle-Samen'!J109,"-garden-in-the-bag-bulgarian.jpg")),
IF($C$1="Dänisch - DK",HYPERLINK(CONCATENATE("https://www.saflax.de/0-WVK-Retail/Bilder-Pictures/SAFLAX-",'Basis-Tabelle-Samen'!W109,"-",'Basis-Tabelle-Samen'!J109,"-garden-in-the-bag-danish.jpg")),
IF($C$1="Deutsch - DE",HYPERLINK(CONCATENATE("https://www.saflax.de/0-WVK-Retail/Bilder-Pictures/SAFLAX-",'Basis-Tabelle-Samen'!W109,"-",'Basis-Tabelle-Samen'!J109,"-garden-in-the-bag-german.jpg")),
IF($C$1="Englisch - UK",HYPERLINK(CONCATENATE("https://www.saflax.de/0-WVK-Retail/Bilder-Pictures/SAFLAX-",'Basis-Tabelle-Samen'!W109,"-",'Basis-Tabelle-Samen'!J109,"-garden-in-the-bag-english.jpg")),
IF($C$1="Estnisch - EE",HYPERLINK(CONCATENATE("https://www.saflax.de/0-WVK-Retail/Bilder-Pictures/SAFLAX-",'Basis-Tabelle-Samen'!W109,"-",'Basis-Tabelle-Samen'!J109,"-garden-in-the-bag-estonian.jpg")),
IF($C$1="Finnisch - FI",HYPERLINK(CONCATENATE("https://www.saflax.de/0-WVK-Retail/Bilder-Pictures/SAFLAX-",'Basis-Tabelle-Samen'!W109,"-",'Basis-Tabelle-Samen'!J109,"-garden-in-the-bag-finnish.jpg")),
IF($C$1="Französisch - FR",HYPERLINK(CONCATENATE("https://www.saflax.de/0-WVK-Retail/Bilder-Pictures/SAFLAX-",'Basis-Tabelle-Samen'!W109,"-",'Basis-Tabelle-Samen'!J109,"-garden-in-the-bag-french.jpg")),
IF($C$1="Griechisch - GR",HYPERLINK(CONCATENATE("https://www.saflax.de/0-WVK-Retail/Bilder-Pictures/SAFLAX-",'Basis-Tabelle-Samen'!W109,"-",'Basis-Tabelle-Samen'!J109,"-garden-in-the-bag-greek.jpg")),
IF($C$1="Irisch - IE",HYPERLINK(CONCATENATE("https://www.saflax.de/0-WVK-Retail/Bilder-Pictures/SAFLAX-",'Basis-Tabelle-Samen'!W109,"-",'Basis-Tabelle-Samen'!J109,"-garden-in-the-bag-irish.jpg")),
IF($C$1="Isländisch - IS",HYPERLINK(CONCATENATE("https://www.saflax.de/0-WVK-Retail/Bilder-Pictures/SAFLAX-",'Basis-Tabelle-Samen'!W109,"-",'Basis-Tabelle-Samen'!J109,"-garden-in-the-bag-icelandic.jpg")),
IF($C$1="Italienisch - IT",HYPERLINK(CONCATENATE("https://www.saflax.de/0-WVK-Retail/Bilder-Pictures/SAFLAX-",'Basis-Tabelle-Samen'!W109,"-",'Basis-Tabelle-Samen'!J109,"-garden-in-the-bag-italian.jpg")),
IF($C$1="Japanisch - JP",HYPERLINK(CONCATENATE("https://www.saflax.de/0-WVK-Retail/Bilder-Pictures/SAFLAX-",'Basis-Tabelle-Samen'!W109,"-",'Basis-Tabelle-Samen'!J109,"-garden-in-the-bag-japanese.jpg")),
IF($C$1="Kroatisch - HR",HYPERLINK(CONCATENATE("https://www.saflax.de/0-WVK-Retail/Bilder-Pictures/SAFLAX-",'Basis-Tabelle-Samen'!W109,"-",'Basis-Tabelle-Samen'!J109,"-garden-in-the-bag-croatian.jpg")),
IF($C$1="Lettisch - LV",HYPERLINK(CONCATENATE("https://www.saflax.de/0-WVK-Retail/Bilder-Pictures/SAFLAX-",'Basis-Tabelle-Samen'!W109,"-",'Basis-Tabelle-Samen'!J109,"-garden-in-the-bag-latvian.jpg")),
IF($C$1="Litauisch - LT",HYPERLINK(CONCATENATE("https://www.saflax.de/0-WVK-Retail/Bilder-Pictures/SAFLAX-",'Basis-Tabelle-Samen'!W109,"-",'Basis-Tabelle-Samen'!J109,"-garden-in-the-bag-lithuanian.jpg")),
IF($C$1="Maltesisch - MT",HYPERLINK(CONCATENATE("https://www.saflax.de/0-WVK-Retail/Bilder-Pictures/SAFLAX-",'Basis-Tabelle-Samen'!W109,"-",'Basis-Tabelle-Samen'!J109,"-garden-in-the-bag-maltese.jpg")),
IF($C$1="Niederländisch - NL",HYPERLINK(CONCATENATE("https://www.saflax.de/0-WVK-Retail/Bilder-Pictures/SAFLAX-",'Basis-Tabelle-Samen'!W109,"-",'Basis-Tabelle-Samen'!J109,"-garden-in-the-bag-dutch.jpg")),
IF($C$1="Norwegisch - NO",HYPERLINK(CONCATENATE("https://www.saflax.de/0-WVK-Retail/Bilder-Pictures/SAFLAX-",'Basis-Tabelle-Samen'!W109,"-",'Basis-Tabelle-Samen'!J109,"-garden-in-the-bag-nowegian.jpg")),
IF($C$1="Polnisch - PL",HYPERLINK(CONCATENATE("https://www.saflax.de/0-WVK-Retail/Bilder-Pictures/SAFLAX-",'Basis-Tabelle-Samen'!W109,"-",'Basis-Tabelle-Samen'!J109,"-garden-in-the-bag-polish.jpg")),
IF($C$1="Portugiesisch - PT",HYPERLINK(CONCATENATE("https://www.saflax.de/0-WVK-Retail/Bilder-Pictures/SAFLAX-",'Basis-Tabelle-Samen'!W109,"-",'Basis-Tabelle-Samen'!J109,"-garden-in-the-bag-portuguese.jpg")),
IF($C$1="Rumänisch - RO",HYPERLINK(CONCATENATE("https://www.saflax.de/0-WVK-Retail/Bilder-Pictures/SAFLAX-",'Basis-Tabelle-Samen'!W109,"-",'Basis-Tabelle-Samen'!J109,"-garden-in-the-bag-romanian.jpg")),
IF($C$1="Schwedisch - SE",HYPERLINK(CONCATENATE("https://www.saflax.de/0-WVK-Retail/Bilder-Pictures/SAFLAX-",'Basis-Tabelle-Samen'!W109,"-",'Basis-Tabelle-Samen'!J109,"-garden-in-the-bag-swedish.jpg")),
IF($C$1="Slowakisch - SK",HYPERLINK(CONCATENATE("https://www.saflax.de/0-WVK-Retail/Bilder-Pictures/SAFLAX-",'Basis-Tabelle-Samen'!W109,"-",'Basis-Tabelle-Samen'!J109,"-garden-in-the-bag-slovak.jpg")),
IF($C$1="Slowenisch - SI",HYPERLINK(CONCATENATE("https://www.saflax.de/0-WVK-Retail/Bilder-Pictures/SAFLAX-",'Basis-Tabelle-Samen'!W109,"-",'Basis-Tabelle-Samen'!J109,"-garden-in-the-bag-slovenian.jpg")),
IF($C$1="Spanisch - ES",HYPERLINK(CONCATENATE("https://www.saflax.de/0-WVK-Retail/Bilder-Pictures/SAFLAX-",'Basis-Tabelle-Samen'!W109,"-",'Basis-Tabelle-Samen'!J109,"-garden-in-the-bag-spanish.jpg")),
IF($C$1="Tschechisch - CZ",HYPERLINK(CONCATENATE("https://www.saflax.de/0-WVK-Retail/Bilder-Pictures/SAFLAX-",'Basis-Tabelle-Samen'!W109,"-",'Basis-Tabelle-Samen'!J109,"-garden-in-the-bag-czech.jpg")),
IF($C$1="Türkisch - TR",HYPERLINK(CONCATENATE("https://www.saflax.de/0-WVK-Retail/Bilder-Pictures/SAFLAX-",'Basis-Tabelle-Samen'!W109,"-",'Basis-Tabelle-Samen'!J109,"-garden-in-the-bag-turkish.jpg")),
IF($C$1="Ungarisch - HU",HYPERLINK(CONCATENATE("https://www.saflax.de/0-WVK-Retail/Bilder-Pictures/SAFLAX-",'Basis-Tabelle-Samen'!W109,"-",'Basis-Tabelle-Samen'!J109,"-garden-in-the-bag-hungarian.jpg")),
" ACHTUNG")))))))))))))))))))))))))))))</f>
        <v>https://www.saflax.de/0-WVK-Retail/Bilder-Pictures/SAFLAX-63221-ficus-religiosa-garden-in-the-bag-english.jpg</v>
      </c>
    </row>
    <row r="19" spans="1:43" ht="17.100000000000001" customHeight="1" x14ac:dyDescent="0.2">
      <c r="A19" s="318" t="str">
        <f>IF('Basis-Tabelle-Samen'!A27="","",IF($C$1="Deutsch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9" s="319" t="str">
        <f>'Basis-Tabelle-Samen'!I27</f>
        <v>Ravenala madagascariensis</v>
      </c>
      <c r="C19" s="316" t="str">
        <f>IF($C$1="Bulgarisch - BG",'Basis-Tabelle-Samen'!Z27,
IF($C$1="Dänisch - DK",'Basis-Tabelle-Samen'!AA27,
IF($C$1="Deutsch - DE",'Basis-Tabelle-Samen'!AB27,
IF($C$1="Englisch - UK",'Basis-Tabelle-Samen'!AC27,
IF($C$1="Estnisch - EE",'Basis-Tabelle-Samen'!AD27,
IF($C$1="Finnisch - FI",'Basis-Tabelle-Samen'!AE27,
IF($C$1="Französisch - FR",'Basis-Tabelle-Samen'!AF27,
IF($C$1="Griechisch - GR",'Basis-Tabelle-Samen'!AG27,
IF($C$1="Irisch - IE",'Basis-Tabelle-Samen'!AH27,
IF($C$1="Isländisch - IS",'Basis-Tabelle-Samen'!AI27,
IF($C$1="Italienisch - IT",'Basis-Tabelle-Samen'!AJ27,
IF($C$1="Japanisch - JP",'Basis-Tabelle-Samen'!AK27,
IF($C$1="Kroatisch - HR",'Basis-Tabelle-Samen'!AL27,
IF($C$1="Lettisch - LV",'Basis-Tabelle-Samen'!AM27,
IF($C$1="Litauisch - LT",'Basis-Tabelle-Samen'!AN27,
IF($C$1="Maltesisch - MT",'Basis-Tabelle-Samen'!AO27,
IF($C$1="Niederländisch - NL",'Basis-Tabelle-Samen'!AP27,
IF($C$1="Norwegisch - NO",'Basis-Tabelle-Samen'!AQ27,
IF($C$1="Polnisch - PL",'Basis-Tabelle-Samen'!AR27,
IF($C$1="Portugiesisch - PT",'Basis-Tabelle-Samen'!AS27,
IF($C$1="Rumänisch - RO",'Basis-Tabelle-Samen'!AT27,
IF($C$1="Schwedisch - SE",'Basis-Tabelle-Samen'!AU27,
IF($C$1="Slowakisch - SK",'Basis-Tabelle-Samen'!AV27,
IF($C$1="Slowenisch - SI",'Basis-Tabelle-Samen'!AW27,
IF($C$1="Spanisch - ES",'Basis-Tabelle-Samen'!AX27,
IF($C$1="Tschechisch - CZ",'Basis-Tabelle-Samen'!AY27,
IF($C$1="Türkisch - TR",'Basis-Tabelle-Samen'!AZ27,
IF($C$1="Ungarisch - HU",'Basis-Tabelle-Samen'!BA27,
" ACHTUNG"))))))))))))))))))))))))))))</f>
        <v>Traveller's Tree</v>
      </c>
      <c r="D19" s="320">
        <f>'Basis-Tabelle-Samen'!F27</f>
        <v>8</v>
      </c>
      <c r="E19" s="321" t="str">
        <f>'Basis-Tabelle-Samen'!H27</f>
        <v>7 %</v>
      </c>
      <c r="F19" s="322" t="str">
        <f>IF('Basis-Tabelle-Samen'!G27="","",'Basis-Tabelle-Samen'!G27)</f>
        <v>01</v>
      </c>
      <c r="G19" s="320">
        <f>'Basis-Tabelle-Samen'!C27</f>
        <v>12352</v>
      </c>
      <c r="H19" s="323">
        <f>'Basis-Tabelle-Samen'!D27</f>
        <v>4055473123523</v>
      </c>
      <c r="I19" s="324">
        <f>'Basis-Tabelle-Samen'!E27</f>
        <v>1.85</v>
      </c>
      <c r="J19" s="325">
        <f t="shared" si="0"/>
        <v>12</v>
      </c>
      <c r="K19" s="326">
        <f>'Basis-Tabelle-Samen'!K27</f>
        <v>72352</v>
      </c>
      <c r="L19" s="323">
        <f>'Basis-Tabelle-Samen'!L27</f>
        <v>4055473723525</v>
      </c>
      <c r="M19" s="324">
        <f>'Basis-Tabelle-Samen'!M27</f>
        <v>2.4500000000000002</v>
      </c>
      <c r="N19" s="326">
        <f>IF(K19&lt;1,"",'3'!$I$15)</f>
        <v>15</v>
      </c>
      <c r="O19" s="327">
        <f>IF(K19&lt;1,"",'3'!$J$11)</f>
        <v>90</v>
      </c>
      <c r="P19" s="326">
        <f>'Basis-Tabelle-Samen'!N27</f>
        <v>82352</v>
      </c>
      <c r="Q19" s="323">
        <f>'Basis-Tabelle-Samen'!O27</f>
        <v>4055473823522</v>
      </c>
      <c r="R19" s="328">
        <f>'Basis-Tabelle-Samen'!P27</f>
        <v>3.75</v>
      </c>
      <c r="S19" s="326">
        <f>IF(R19&lt;1,"",'3'!$M$15)</f>
        <v>18</v>
      </c>
      <c r="T19" s="327">
        <f>IF(R19&lt;1,"",'3'!$N$11)</f>
        <v>72</v>
      </c>
      <c r="U19" s="326">
        <f>'Basis-Tabelle-Samen'!Q27</f>
        <v>52352</v>
      </c>
      <c r="V19" s="323">
        <f>'Basis-Tabelle-Samen'!R27</f>
        <v>4055473523521</v>
      </c>
      <c r="W19" s="324">
        <f>'Basis-Tabelle-Samen'!S27</f>
        <v>4.95</v>
      </c>
      <c r="X19" s="326">
        <f>IF(U19&lt;1,"",'3'!$Q$15)</f>
        <v>6</v>
      </c>
      <c r="Y19" s="327">
        <f>IF(U19&lt;1,"",'3'!$R$11)</f>
        <v>24</v>
      </c>
      <c r="Z19" s="326">
        <f>'Basis-Tabelle-Samen'!T27</f>
        <v>32352</v>
      </c>
      <c r="AA19" s="323">
        <f>'Basis-Tabelle-Samen'!U27</f>
        <v>4055473323527</v>
      </c>
      <c r="AB19" s="324">
        <f>'Basis-Tabelle-Samen'!V27</f>
        <v>6.75</v>
      </c>
      <c r="AC19" s="326">
        <f>IF(Z19&lt;1,"",'3'!$U$15)</f>
        <v>6</v>
      </c>
      <c r="AD19" s="327">
        <f>IF(Z19&lt;1,"",'3'!$V$11)</f>
        <v>24</v>
      </c>
      <c r="AE19" s="326">
        <f>'Basis-Tabelle-Samen'!W27</f>
        <v>62352</v>
      </c>
      <c r="AF19" s="323">
        <f>'Basis-Tabelle-Samen'!X27</f>
        <v>4055473623528</v>
      </c>
      <c r="AG19" s="324">
        <f>'Basis-Tabelle-Samen'!Y27</f>
        <v>2.95</v>
      </c>
      <c r="AH19" s="326">
        <f>IF(AE19&lt;1,"",'3'!$Y$15)</f>
        <v>8</v>
      </c>
      <c r="AI19" s="327">
        <f>IF(AE19&lt;1,"",'3'!$Z$11)</f>
        <v>64</v>
      </c>
      <c r="AJ19" s="315"/>
      <c r="AK19" s="316" t="str">
        <f>IF(G19&lt;1,"",
IF($C$1="Bulgarisch - BG",HYPERLINK(CONCATENATE("https://www.saflax.de/0-WVK-Retail/Bilder-Pictures/SAFLAX-",'Basis-Tabelle-Samen'!C27,"-",'Basis-Tabelle-Samen'!J27,"-seed-package-front-cr-bulgarian.jpg")),
IF($C$1="Dänisch - DK",HYPERLINK(CONCATENATE("https://www.saflax.de/0-WVK-Retail/Bilder-Pictures/SAFLAX-",'Basis-Tabelle-Samen'!C27,"-",'Basis-Tabelle-Samen'!J27,"-seed-package-front-cr-danish.jpg")),
IF($C$1="Deutsch - DE",HYPERLINK(CONCATENATE("https://www.saflax.de/0-WVK-Retail/Bilder-Pictures/SAFLAX-",'Basis-Tabelle-Samen'!C27,"-",'Basis-Tabelle-Samen'!J27,"-seed-package-front-cr-german.jpg")),
IF($C$1="Englisch - UK",HYPERLINK(CONCATENATE("https://www.saflax.de/0-WVK-Retail/Bilder-Pictures/SAFLAX-",'Basis-Tabelle-Samen'!C27,"-",'Basis-Tabelle-Samen'!J27,"-seed-package-front-cr-english.jpg")),
IF($C$1="Estnisch - EE",HYPERLINK(CONCATENATE("https://www.saflax.de/0-WVK-Retail/Bilder-Pictures/SAFLAX-",'Basis-Tabelle-Samen'!C27,"-",'Basis-Tabelle-Samen'!J27,"-seed-package-front-cr-estonian.jpg")),
IF($C$1="Finnisch - FI",HYPERLINK(CONCATENATE("https://www.saflax.de/0-WVK-Retail/Bilder-Pictures/SAFLAX-",'Basis-Tabelle-Samen'!C27,"-",'Basis-Tabelle-Samen'!J27,"-seed-package-front-cr-finnish.jpg")),
IF($C$1="Französisch - FR",HYPERLINK(CONCATENATE("https://www.saflax.de/0-WVK-Retail/Bilder-Pictures/SAFLAX-",'Basis-Tabelle-Samen'!C27,"-",'Basis-Tabelle-Samen'!J27,"-seed-package-front-cr-french.jpg")),
IF($C$1="Griechisch - GR",HYPERLINK(CONCATENATE("https://www.saflax.de/0-WVK-Retail/Bilder-Pictures/SAFLAX-",'Basis-Tabelle-Samen'!C27,"-",'Basis-Tabelle-Samen'!J27,"-seed-package-front-cr-greek.jpg")),
IF($C$1="Irisch - IE",HYPERLINK(CONCATENATE("https://www.saflax.de/0-WVK-Retail/Bilder-Pictures/SAFLAX-",'Basis-Tabelle-Samen'!C27,"-",'Basis-Tabelle-Samen'!J27,"-seed-package-front-cr-irish.jpg")),
IF($C$1="Isländisch - IS",HYPERLINK(CONCATENATE("https://www.saflax.de/0-WVK-Retail/Bilder-Pictures/SAFLAX-",'Basis-Tabelle-Samen'!C27,"-",'Basis-Tabelle-Samen'!J27,"-seed-package-front-cr-icelandic.jpg")),
IF($C$1="Italienisch - IT",HYPERLINK(CONCATENATE("https://www.saflax.de/0-WVK-Retail/Bilder-Pictures/SAFLAX-",'Basis-Tabelle-Samen'!C27,"-",'Basis-Tabelle-Samen'!J27,"-seed-package-front-cr-italian.jpg")),
IF($C$1="Japanisch - JP",HYPERLINK(CONCATENATE("https://www.saflax.de/0-WVK-Retail/Bilder-Pictures/SAFLAX-",'Basis-Tabelle-Samen'!C27,"-",'Basis-Tabelle-Samen'!J27,"-seed-package-front-cr-japanese.jpg")),
IF($C$1="Kroatisch - HR",HYPERLINK(CONCATENATE("https://www.saflax.de/0-WVK-Retail/Bilder-Pictures/SAFLAX-",'Basis-Tabelle-Samen'!C27,"-",'Basis-Tabelle-Samen'!J27,"-seed-package-front-cr-croatian.jpg")),
IF($C$1="Lettisch - LV",HYPERLINK(CONCATENATE("https://www.saflax.de/0-WVK-Retail/Bilder-Pictures/SAFLAX-",'Basis-Tabelle-Samen'!C27,"-",'Basis-Tabelle-Samen'!J27,"-seed-package-front-cr-latvian.jpg")),
IF($C$1="Litauisch - LT",HYPERLINK(CONCATENATE("https://www.saflax.de/0-WVK-Retail/Bilder-Pictures/SAFLAX-",'Basis-Tabelle-Samen'!C27,"-",'Basis-Tabelle-Samen'!J27,"-seed-package-front-cr-lithuanian.jpg")),
IF($C$1="Maltesisch - MT",HYPERLINK(CONCATENATE("https://www.saflax.de/0-WVK-Retail/Bilder-Pictures/SAFLAX-",'Basis-Tabelle-Samen'!C27,"-",'Basis-Tabelle-Samen'!J27,"-seed-package-front-cr-maltese.jpg")),
IF($C$1="Niederländisch - NL",HYPERLINK(CONCATENATE("https://www.saflax.de/0-WVK-Retail/Bilder-Pictures/SAFLAX-",'Basis-Tabelle-Samen'!C27,"-",'Basis-Tabelle-Samen'!J27,"-seed-package-front-cr-dutch.jpg")),
IF($C$1="Norwegisch - NO",HYPERLINK(CONCATENATE("https://www.saflax.de/0-WVK-Retail/Bilder-Pictures/SAFLAX-",'Basis-Tabelle-Samen'!C27,"-",'Basis-Tabelle-Samen'!J27,"-seed-package-front-cr-nowegian.jpg")),
IF($C$1="Polnisch - PL",HYPERLINK(CONCATENATE("https://www.saflax.de/0-WVK-Retail/Bilder-Pictures/SAFLAX-",'Basis-Tabelle-Samen'!C27,"-",'Basis-Tabelle-Samen'!J27,"-seed-package-front-cr-polish.jpg")),
IF($C$1="Portugiesisch - PT",HYPERLINK(CONCATENATE("https://www.saflax.de/0-WVK-Retail/Bilder-Pictures/SAFLAX-",'Basis-Tabelle-Samen'!C27,"-",'Basis-Tabelle-Samen'!J27,"-seed-package-front-cr-portuguese.jpg")),
IF($C$1="Rumänisch - RO",HYPERLINK(CONCATENATE("https://www.saflax.de/0-WVK-Retail/Bilder-Pictures/SAFLAX-",'Basis-Tabelle-Samen'!C27,"-",'Basis-Tabelle-Samen'!J27,"-seed-package-front-cr-romanian.jpg")),
IF($C$1="Schwedisch - SE",HYPERLINK(CONCATENATE("https://www.saflax.de/0-WVK-Retail/Bilder-Pictures/SAFLAX-",'Basis-Tabelle-Samen'!C27,"-",'Basis-Tabelle-Samen'!J27,"-seed-package-front-cr-swedish.jpg")),
IF($C$1="Slowakisch - SK",HYPERLINK(CONCATENATE("https://www.saflax.de/0-WVK-Retail/Bilder-Pictures/SAFLAX-",'Basis-Tabelle-Samen'!C27,"-",'Basis-Tabelle-Samen'!J27,"-seed-package-front-cr-slovak.jpg")),
IF($C$1="Slowenisch - SI",HYPERLINK(CONCATENATE("https://www.saflax.de/0-WVK-Retail/Bilder-Pictures/SAFLAX-",'Basis-Tabelle-Samen'!C27,"-",'Basis-Tabelle-Samen'!J27,"-seed-package-front-cr-slovenian.jpg")),
IF($C$1="Spanisch - ES",HYPERLINK(CONCATENATE("https://www.saflax.de/0-WVK-Retail/Bilder-Pictures/SAFLAX-",'Basis-Tabelle-Samen'!C27,"-",'Basis-Tabelle-Samen'!J27,"-seed-package-front-cr-spanish.jpg")),
IF($C$1="Tschechisch - CZ",HYPERLINK(CONCATENATE("https://www.saflax.de/0-WVK-Retail/Bilder-Pictures/SAFLAX-",'Basis-Tabelle-Samen'!C27,"-",'Basis-Tabelle-Samen'!J27,"-seed-package-front-cr-czech.jpg")),
IF($C$1="Türkisch - TR",HYPERLINK(CONCATENATE("https://www.saflax.de/0-WVK-Retail/Bilder-Pictures/SAFLAX-",'Basis-Tabelle-Samen'!C27,"-",'Basis-Tabelle-Samen'!J27,"-seed-package-front-cr-turkish.jpg")),
IF($C$1="Ungarisch - HU",HYPERLINK(CONCATENATE("https://www.saflax.de/0-WVK-Retail/Bilder-Pictures/SAFLAX-",'Basis-Tabelle-Samen'!C27,"-",'Basis-Tabelle-Samen'!J27,"-seed-package-front-cr-hungarian.jpg")),
" ACHTUNG")))))))))))))))))))))))))))))</f>
        <v>https://www.saflax.de/0-WVK-Retail/Bilder-Pictures/SAFLAX-12352-ravenala-madagascariensis-seed-package-front-cr-english.jpg</v>
      </c>
      <c r="AL19" s="330" t="str">
        <f>IF(G19&lt;1,"",
IF($C$1="Bulgarisch - BG",HYPERLINK(CONCATENATE("https://www.saflax.de/0-WVK-Retail/Bilder-Pictures/SAFLAX-",'Basis-Tabelle-Samen'!C27,"-",'Basis-Tabelle-Samen'!J27,"-seed-package-back-cr-bulgarian.jpg")),
IF($C$1="Dänisch - DK",HYPERLINK(CONCATENATE("https://www.saflax.de/0-WVK-Retail/Bilder-Pictures/SAFLAX-",'Basis-Tabelle-Samen'!C27,"-",'Basis-Tabelle-Samen'!J27,"-seed-package-back-cr-danish.jpg")),
IF($C$1="Deutsch - DE",HYPERLINK(CONCATENATE("https://www.saflax.de/0-WVK-Retail/Bilder-Pictures/SAFLAX-",'Basis-Tabelle-Samen'!C27,"-",'Basis-Tabelle-Samen'!J27,"-seed-package-back-cr-german.jpg")),
IF($C$1="Englisch - UK",HYPERLINK(CONCATENATE("https://www.saflax.de/0-WVK-Retail/Bilder-Pictures/SAFLAX-",'Basis-Tabelle-Samen'!C27,"-",'Basis-Tabelle-Samen'!J27,"-seed-package-back-cr-english.jpg")),
IF($C$1="Estnisch - EE",HYPERLINK(CONCATENATE("https://www.saflax.de/0-WVK-Retail/Bilder-Pictures/SAFLAX-",'Basis-Tabelle-Samen'!C27,"-",'Basis-Tabelle-Samen'!J27,"-seed-package-back-cr-estonian.jpg")),
IF($C$1="Finnisch - FI",HYPERLINK(CONCATENATE("https://www.saflax.de/0-WVK-Retail/Bilder-Pictures/SAFLAX-",'Basis-Tabelle-Samen'!C27,"-",'Basis-Tabelle-Samen'!J27,"-seed-package-back-cr-finnish.jpg")),
IF($C$1="Französisch - FR",HYPERLINK(CONCATENATE("https://www.saflax.de/0-WVK-Retail/Bilder-Pictures/SAFLAX-",'Basis-Tabelle-Samen'!C27,"-",'Basis-Tabelle-Samen'!J27,"-seed-package-back-cr-french.jpg")),
IF($C$1="Griechisch - GR",HYPERLINK(CONCATENATE("https://www.saflax.de/0-WVK-Retail/Bilder-Pictures/SAFLAX-",'Basis-Tabelle-Samen'!C27,"-",'Basis-Tabelle-Samen'!J27,"-seed-package-back-cr-greek.jpg")),
IF($C$1="Irisch - IE",HYPERLINK(CONCATENATE("https://www.saflax.de/0-WVK-Retail/Bilder-Pictures/SAFLAX-",'Basis-Tabelle-Samen'!C27,"-",'Basis-Tabelle-Samen'!J27,"-seed-package-back-cr-irish.jpg")),
IF($C$1="Isländisch - IS",HYPERLINK(CONCATENATE("https://www.saflax.de/0-WVK-Retail/Bilder-Pictures/SAFLAX-",'Basis-Tabelle-Samen'!C27,"-",'Basis-Tabelle-Samen'!J27,"-seed-package-back-cr-icelandic.jpg")),
IF($C$1="Italienisch - IT",HYPERLINK(CONCATENATE("https://www.saflax.de/0-WVK-Retail/Bilder-Pictures/SAFLAX-",'Basis-Tabelle-Samen'!C27,"-",'Basis-Tabelle-Samen'!J27,"-seed-package-back-cr-italian.jpg")),
IF($C$1="Japanisch - JP",HYPERLINK(CONCATENATE("https://www.saflax.de/0-WVK-Retail/Bilder-Pictures/SAFLAX-",'Basis-Tabelle-Samen'!C27,"-",'Basis-Tabelle-Samen'!J27,"-seed-package-back-cr-japanese.jpg")),
IF($C$1="Kroatisch - HR",HYPERLINK(CONCATENATE("https://www.saflax.de/0-WVK-Retail/Bilder-Pictures/SAFLAX-",'Basis-Tabelle-Samen'!C27,"-",'Basis-Tabelle-Samen'!J27,"-seed-package-back-cr-croatian.jpg")),
IF($C$1="Lettisch - LV",HYPERLINK(CONCATENATE("https://www.saflax.de/0-WVK-Retail/Bilder-Pictures/SAFLAX-",'Basis-Tabelle-Samen'!C27,"-",'Basis-Tabelle-Samen'!J27,"-seed-package-back-cr-latvian.jpg")),
IF($C$1="Litauisch - LT",HYPERLINK(CONCATENATE("https://www.saflax.de/0-WVK-Retail/Bilder-Pictures/SAFLAX-",'Basis-Tabelle-Samen'!C27,"-",'Basis-Tabelle-Samen'!J27,"-seed-package-back-cr-lithuanian.jpg")),
IF($C$1="Maltesisch - MT",HYPERLINK(CONCATENATE("https://www.saflax.de/0-WVK-Retail/Bilder-Pictures/SAFLAX-",'Basis-Tabelle-Samen'!C27,"-",'Basis-Tabelle-Samen'!J27,"-seed-package-back-cr-maltese.jpg")),
IF($C$1="Niederländisch - NL",HYPERLINK(CONCATENATE("https://www.saflax.de/0-WVK-Retail/Bilder-Pictures/SAFLAX-",'Basis-Tabelle-Samen'!C27,"-",'Basis-Tabelle-Samen'!J27,"-seed-package-back-cr-dutch.jpg")),
IF($C$1="Norwegisch - NO",HYPERLINK(CONCATENATE("https://www.saflax.de/0-WVK-Retail/Bilder-Pictures/SAFLAX-",'Basis-Tabelle-Samen'!C27,"-",'Basis-Tabelle-Samen'!J27,"-seed-package-back-cr-nowegian.jpg")),
IF($C$1="Polnisch - PL",HYPERLINK(CONCATENATE("https://www.saflax.de/0-WVK-Retail/Bilder-Pictures/SAFLAX-",'Basis-Tabelle-Samen'!C27,"-",'Basis-Tabelle-Samen'!J27,"-seed-package-back-cr-polish.jpg")),
IF($C$1="Portugiesisch - PT",HYPERLINK(CONCATENATE("https://www.saflax.de/0-WVK-Retail/Bilder-Pictures/SAFLAX-",'Basis-Tabelle-Samen'!C27,"-",'Basis-Tabelle-Samen'!J27,"-seed-package-back-cr-portuguese.jpg")),
IF($C$1="Rumänisch - RO",HYPERLINK(CONCATENATE("https://www.saflax.de/0-WVK-Retail/Bilder-Pictures/SAFLAX-",'Basis-Tabelle-Samen'!C27,"-",'Basis-Tabelle-Samen'!J27,"-seed-package-back-cr-romanian.jpg")),
IF($C$1="Schwedisch - SE",HYPERLINK(CONCATENATE("https://www.saflax.de/0-WVK-Retail/Bilder-Pictures/SAFLAX-",'Basis-Tabelle-Samen'!C27,"-",'Basis-Tabelle-Samen'!J27,"-seed-package-back-cr-swedish.jpg")),
IF($C$1="Slowakisch - SK",HYPERLINK(CONCATENATE("https://www.saflax.de/0-WVK-Retail/Bilder-Pictures/SAFLAX-",'Basis-Tabelle-Samen'!C27,"-",'Basis-Tabelle-Samen'!J27,"-seed-package-back-cr-slovak.jpg")),
IF($C$1="Slowenisch - SI",HYPERLINK(CONCATENATE("https://www.saflax.de/0-WVK-Retail/Bilder-Pictures/SAFLAX-",'Basis-Tabelle-Samen'!C27,"-",'Basis-Tabelle-Samen'!J27,"-seed-package-back-cr-slovenian.jpg")),
IF($C$1="Spanisch - ES",HYPERLINK(CONCATENATE("https://www.saflax.de/0-WVK-Retail/Bilder-Pictures/SAFLAX-",'Basis-Tabelle-Samen'!C27,"-",'Basis-Tabelle-Samen'!J27,"-seed-package-back-cr-spanish.jpg")),
IF($C$1="Tschechisch - CZ",HYPERLINK(CONCATENATE("https://www.saflax.de/0-WVK-Retail/Bilder-Pictures/SAFLAX-",'Basis-Tabelle-Samen'!C27,"-",'Basis-Tabelle-Samen'!J27,"-seed-package-back-cr-czech.jpg")),
IF($C$1="Türkisch - TR",HYPERLINK(CONCATENATE("https://www.saflax.de/0-WVK-Retail/Bilder-Pictures/SAFLAX-",'Basis-Tabelle-Samen'!C27,"-",'Basis-Tabelle-Samen'!J27,"-seed-package-back-cr-turkish.jpg")),
IF($C$1="Ungarisch - HU",HYPERLINK(CONCATENATE("https://www.saflax.de/0-WVK-Retail/Bilder-Pictures/SAFLAX-",'Basis-Tabelle-Samen'!C27,"-",'Basis-Tabelle-Samen'!J27,"-seed-package-back-cr-hungarian.jpg")),
" ACHTUNG")))))))))))))))))))))))))))))</f>
        <v>https://www.saflax.de/0-WVK-Retail/Bilder-Pictures/SAFLAX-12352-ravenala-madagascariensis-seed-package-back-cr-english.jpg</v>
      </c>
      <c r="AM19" s="330" t="str">
        <f>IF(H19&lt;1,"",
IF($C$1="Bulgarisch - BG",HYPERLINK(CONCATENATE("https://www.saflax.de/0-WVK-Retail/Bilder-Pictures/SAFLAX-",'Basis-Tabelle-Samen'!K27,"-",'Basis-Tabelle-Samen'!J27,"-garden-to-go-mini-bulgarian.jpg")),
IF($C$1="Dänisch - DK",HYPERLINK(CONCATENATE("https://www.saflax.de/0-WVK-Retail/Bilder-Pictures/SAFLAX-",'Basis-Tabelle-Samen'!K27,"-",'Basis-Tabelle-Samen'!J27,"-garden-to-go-mini-danish.jpg")),
IF($C$1="Deutsch - DE",HYPERLINK(CONCATENATE("https://www.saflax.de/0-WVK-Retail/Bilder-Pictures/SAFLAX-",'Basis-Tabelle-Samen'!K27,"-",'Basis-Tabelle-Samen'!J27,"-garden-to-go-mini-german.jpg")),
IF($C$1="Englisch - UK",HYPERLINK(CONCATENATE("https://www.saflax.de/0-WVK-Retail/Bilder-Pictures/SAFLAX-",'Basis-Tabelle-Samen'!K27,"-",'Basis-Tabelle-Samen'!J27,"-garden-to-go-mini-english.jpg")),
IF($C$1="Estnisch - EE",HYPERLINK(CONCATENATE("https://www.saflax.de/0-WVK-Retail/Bilder-Pictures/SAFLAX-",'Basis-Tabelle-Samen'!K27,"-",'Basis-Tabelle-Samen'!J27,"-garden-to-go-mini-estonian.jpg")),
IF($C$1="Finnisch - FI",HYPERLINK(CONCATENATE("https://www.saflax.de/0-WVK-Retail/Bilder-Pictures/SAFLAX-",'Basis-Tabelle-Samen'!K27,"-",'Basis-Tabelle-Samen'!J27,"-garden-to-go-mini-finnish.jpg")),
IF($C$1="Französisch - FR",HYPERLINK(CONCATENATE("https://www.saflax.de/0-WVK-Retail/Bilder-Pictures/SAFLAX-",'Basis-Tabelle-Samen'!K27,"-",'Basis-Tabelle-Samen'!J27,"-garden-to-go-mini-french.jpg")),
IF($C$1="Griechisch - GR",HYPERLINK(CONCATENATE("https://www.saflax.de/0-WVK-Retail/Bilder-Pictures/SAFLAX-",'Basis-Tabelle-Samen'!K27,"-",'Basis-Tabelle-Samen'!J27,"-garden-to-go-mini-greek.jpg")),
IF($C$1="Irisch - IE",HYPERLINK(CONCATENATE("https://www.saflax.de/0-WVK-Retail/Bilder-Pictures/SAFLAX-",'Basis-Tabelle-Samen'!K27,"-",'Basis-Tabelle-Samen'!J27,"-garden-to-go-mini-irish.jpg")),
IF($C$1="Isländisch - IS",HYPERLINK(CONCATENATE("https://www.saflax.de/0-WVK-Retail/Bilder-Pictures/SAFLAX-",'Basis-Tabelle-Samen'!K27,"-",'Basis-Tabelle-Samen'!J27,"-garden-to-go-mini-icelandic.jpg")),
IF($C$1="Italienisch - IT",HYPERLINK(CONCATENATE("https://www.saflax.de/0-WVK-Retail/Bilder-Pictures/SAFLAX-",'Basis-Tabelle-Samen'!K27,"-",'Basis-Tabelle-Samen'!J27,"-garden-to-go-mini-italian.jpg")),
IF($C$1="Japanisch - JP",HYPERLINK(CONCATENATE("https://www.saflax.de/0-WVK-Retail/Bilder-Pictures/SAFLAX-",'Basis-Tabelle-Samen'!K27,"-",'Basis-Tabelle-Samen'!J27,"-garden-to-go-mini-japanese.jpg")),
IF($C$1="Kroatisch - HR",HYPERLINK(CONCATENATE("https://www.saflax.de/0-WVK-Retail/Bilder-Pictures/SAFLAX-",'Basis-Tabelle-Samen'!K27,"-",'Basis-Tabelle-Samen'!J27,"-garden-to-go-mini-croatian.jpg")),
IF($C$1="Lettisch - LV",HYPERLINK(CONCATENATE("https://www.saflax.de/0-WVK-Retail/Bilder-Pictures/SAFLAX-",'Basis-Tabelle-Samen'!K27,"-",'Basis-Tabelle-Samen'!J27,"-garden-to-go-mini-latvian.jpg")),
IF($C$1="Litauisch - LT",HYPERLINK(CONCATENATE("https://www.saflax.de/0-WVK-Retail/Bilder-Pictures/SAFLAX-",'Basis-Tabelle-Samen'!K27,"-",'Basis-Tabelle-Samen'!J27,"-garden-to-go-mini-lithuanian.jpg")),
IF($C$1="Maltesisch - MT",HYPERLINK(CONCATENATE("https://www.saflax.de/0-WVK-Retail/Bilder-Pictures/SAFLAX-",'Basis-Tabelle-Samen'!K27,"-",'Basis-Tabelle-Samen'!J27,"-garden-to-go-mini-maltese.jpg")),
IF($C$1="Niederländisch - NL",HYPERLINK(CONCATENATE("https://www.saflax.de/0-WVK-Retail/Bilder-Pictures/SAFLAX-",'Basis-Tabelle-Samen'!K27,"-",'Basis-Tabelle-Samen'!J27,"-garden-to-go-mini-dutch.jpg")),
IF($C$1="Norwegisch - NO",HYPERLINK(CONCATENATE("https://www.saflax.de/0-WVK-Retail/Bilder-Pictures/SAFLAX-",'Basis-Tabelle-Samen'!K27,"-",'Basis-Tabelle-Samen'!J27,"-garden-to-go-mini-nowegian.jpg")),
IF($C$1="Polnisch - PL",HYPERLINK(CONCATENATE("https://www.saflax.de/0-WVK-Retail/Bilder-Pictures/SAFLAX-",'Basis-Tabelle-Samen'!K27,"-",'Basis-Tabelle-Samen'!J27,"-garden-to-go-mini-polish.jpg")),
IF($C$1="Portugiesisch - PT",HYPERLINK(CONCATENATE("https://www.saflax.de/0-WVK-Retail/Bilder-Pictures/SAFLAX-",'Basis-Tabelle-Samen'!K27,"-",'Basis-Tabelle-Samen'!J27,"-garden-to-go-mini-portuguese.jpg")),
IF($C$1="Rumänisch - RO",HYPERLINK(CONCATENATE("https://www.saflax.de/0-WVK-Retail/Bilder-Pictures/SAFLAX-",'Basis-Tabelle-Samen'!K27,"-",'Basis-Tabelle-Samen'!J27,"-garden-to-go-mini-romanian.jpg")),
IF($C$1="Schwedisch - SE",HYPERLINK(CONCATENATE("https://www.saflax.de/0-WVK-Retail/Bilder-Pictures/SAFLAX-",'Basis-Tabelle-Samen'!K27,"-",'Basis-Tabelle-Samen'!J27,"-garden-to-go-mini-swedish.jpg")),
IF($C$1="Slowakisch - SK",HYPERLINK(CONCATENATE("https://www.saflax.de/0-WVK-Retail/Bilder-Pictures/SAFLAX-",'Basis-Tabelle-Samen'!K27,"-",'Basis-Tabelle-Samen'!J27,"-garden-to-go-mini-slovak.jpg")),
IF($C$1="Slowenisch - SI",HYPERLINK(CONCATENATE("https://www.saflax.de/0-WVK-Retail/Bilder-Pictures/SAFLAX-",'Basis-Tabelle-Samen'!K27,"-",'Basis-Tabelle-Samen'!J27,"-garden-to-go-mini-slovenian.jpg")),
IF($C$1="Spanisch - ES",HYPERLINK(CONCATENATE("https://www.saflax.de/0-WVK-Retail/Bilder-Pictures/SAFLAX-",'Basis-Tabelle-Samen'!K27,"-",'Basis-Tabelle-Samen'!J27,"-garden-to-go-mini-spanish.jpg")),
IF($C$1="Tschechisch - CZ",HYPERLINK(CONCATENATE("https://www.saflax.de/0-WVK-Retail/Bilder-Pictures/SAFLAX-",'Basis-Tabelle-Samen'!K27,"-",'Basis-Tabelle-Samen'!J27,"-garden-to-go-mini-czech.jpg")),
IF($C$1="Türkisch - TR",HYPERLINK(CONCATENATE("https://www.saflax.de/0-WVK-Retail/Bilder-Pictures/SAFLAX-",'Basis-Tabelle-Samen'!K27,"-",'Basis-Tabelle-Samen'!J27,"-garden-to-go-mini-turkish.jpg")),
IF($C$1="Ungarisch - HU",HYPERLINK(CONCATENATE("https://www.saflax.de/0-WVK-Retail/Bilder-Pictures/SAFLAX-",'Basis-Tabelle-Samen'!K27,"-",'Basis-Tabelle-Samen'!J27,"-garden-to-go-mini-hungarian.jpg")),
" ACHTUNG")))))))))))))))))))))))))))))</f>
        <v>https://www.saflax.de/0-WVK-Retail/Bilder-Pictures/SAFLAX-72352-ravenala-madagascariensis-garden-to-go-mini-english.jpg</v>
      </c>
      <c r="AN19" s="330" t="str">
        <f>IF(I19&lt;1,"",
IF($C$1="Bulgarisch - BG",HYPERLINK(CONCATENATE("https://www.saflax.de/0-WVK-Retail/Bilder-Pictures/SAFLAX-",'Basis-Tabelle-Samen'!N27,"-",'Basis-Tabelle-Samen'!J27,"-garden-to-go-lite-bulgarian.jpg")),
IF($C$1="Dänisch - DK",HYPERLINK(CONCATENATE("https://www.saflax.de/0-WVK-Retail/Bilder-Pictures/SAFLAX-",'Basis-Tabelle-Samen'!N27,"-",'Basis-Tabelle-Samen'!J27,"-garden-to-go-lite-danish.jpg")),
IF($C$1="Deutsch - DE",HYPERLINK(CONCATENATE("https://www.saflax.de/0-WVK-Retail/Bilder-Pictures/SAFLAX-",'Basis-Tabelle-Samen'!N27,"-",'Basis-Tabelle-Samen'!J27,"-garden-to-go-lite-german.jpg")),
IF($C$1="Englisch - UK",HYPERLINK(CONCATENATE("https://www.saflax.de/0-WVK-Retail/Bilder-Pictures/SAFLAX-",'Basis-Tabelle-Samen'!N27,"-",'Basis-Tabelle-Samen'!J27,"-garden-to-go-lite-english.jpg")),
IF($C$1="Estnisch - EE",HYPERLINK(CONCATENATE("https://www.saflax.de/0-WVK-Retail/Bilder-Pictures/SAFLAX-",'Basis-Tabelle-Samen'!N27,"-",'Basis-Tabelle-Samen'!J27,"-garden-to-go-lite-estonian.jpg")),
IF($C$1="Finnisch - FI",HYPERLINK(CONCATENATE("https://www.saflax.de/0-WVK-Retail/Bilder-Pictures/SAFLAX-",'Basis-Tabelle-Samen'!N27,"-",'Basis-Tabelle-Samen'!J27,"-garden-to-go-lite-finnish.jpg")),
IF($C$1="Französisch - FR",HYPERLINK(CONCATENATE("https://www.saflax.de/0-WVK-Retail/Bilder-Pictures/SAFLAX-",'Basis-Tabelle-Samen'!N27,"-",'Basis-Tabelle-Samen'!J27,"-garden-to-go-lite-french.jpg")),
IF($C$1="Griechisch - GR",HYPERLINK(CONCATENATE("https://www.saflax.de/0-WVK-Retail/Bilder-Pictures/SAFLAX-",'Basis-Tabelle-Samen'!N27,"-",'Basis-Tabelle-Samen'!J27,"-garden-to-go-lite-greek.jpg")),
IF($C$1="Irisch - IE",HYPERLINK(CONCATENATE("https://www.saflax.de/0-WVK-Retail/Bilder-Pictures/SAFLAX-",'Basis-Tabelle-Samen'!N27,"-",'Basis-Tabelle-Samen'!J27,"-garden-to-go-lite-irish.jpg")),
IF($C$1="Isländisch - IS",HYPERLINK(CONCATENATE("https://www.saflax.de/0-WVK-Retail/Bilder-Pictures/SAFLAX-",'Basis-Tabelle-Samen'!N27,"-",'Basis-Tabelle-Samen'!J27,"-garden-to-go-lite-icelandic.jpg")),
IF($C$1="Italienisch - IT",HYPERLINK(CONCATENATE("https://www.saflax.de/0-WVK-Retail/Bilder-Pictures/SAFLAX-",'Basis-Tabelle-Samen'!N27,"-",'Basis-Tabelle-Samen'!J27,"-garden-to-go-lite-italian.jpg")),
IF($C$1="Japanisch - JP",HYPERLINK(CONCATENATE("https://www.saflax.de/0-WVK-Retail/Bilder-Pictures/SAFLAX-",'Basis-Tabelle-Samen'!N27,"-",'Basis-Tabelle-Samen'!J27,"-garden-to-go-lite-japanese.jpg")),
IF($C$1="Kroatisch - HR",HYPERLINK(CONCATENATE("https://www.saflax.de/0-WVK-Retail/Bilder-Pictures/SAFLAX-",'Basis-Tabelle-Samen'!N27,"-",'Basis-Tabelle-Samen'!J27,"-garden-to-go-lite-croatian.jpg")),
IF($C$1="Lettisch - LV",HYPERLINK(CONCATENATE("https://www.saflax.de/0-WVK-Retail/Bilder-Pictures/SAFLAX-",'Basis-Tabelle-Samen'!N27,"-",'Basis-Tabelle-Samen'!J27,"-garden-to-go-lite-latvian.jpg")),
IF($C$1="Litauisch - LT",HYPERLINK(CONCATENATE("https://www.saflax.de/0-WVK-Retail/Bilder-Pictures/SAFLAX-",'Basis-Tabelle-Samen'!N27,"-",'Basis-Tabelle-Samen'!J27,"-garden-to-go-lite-lithuanian.jpg")),
IF($C$1="Maltesisch - MT",HYPERLINK(CONCATENATE("https://www.saflax.de/0-WVK-Retail/Bilder-Pictures/SAFLAX-",'Basis-Tabelle-Samen'!N27,"-",'Basis-Tabelle-Samen'!J27,"-garden-to-go-lite-maltese.jpg")),
IF($C$1="Niederländisch - NL",HYPERLINK(CONCATENATE("https://www.saflax.de/0-WVK-Retail/Bilder-Pictures/SAFLAX-",'Basis-Tabelle-Samen'!N27,"-",'Basis-Tabelle-Samen'!J27,"-garden-to-go-lite-dutch.jpg")),
IF($C$1="Norwegisch - NO",HYPERLINK(CONCATENATE("https://www.saflax.de/0-WVK-Retail/Bilder-Pictures/SAFLAX-",'Basis-Tabelle-Samen'!N27,"-",'Basis-Tabelle-Samen'!J27,"-garden-to-go-lite-nowegian.jpg")),
IF($C$1="Polnisch - PL",HYPERLINK(CONCATENATE("https://www.saflax.de/0-WVK-Retail/Bilder-Pictures/SAFLAX-",'Basis-Tabelle-Samen'!N27,"-",'Basis-Tabelle-Samen'!J27,"-garden-to-go-lite-polish.jpg")),
IF($C$1="Portugiesisch - PT",HYPERLINK(CONCATENATE("https://www.saflax.de/0-WVK-Retail/Bilder-Pictures/SAFLAX-",'Basis-Tabelle-Samen'!N27,"-",'Basis-Tabelle-Samen'!J27,"-garden-to-go-lite-portuguese.jpg")),
IF($C$1="Rumänisch - RO",HYPERLINK(CONCATENATE("https://www.saflax.de/0-WVK-Retail/Bilder-Pictures/SAFLAX-",'Basis-Tabelle-Samen'!N27,"-",'Basis-Tabelle-Samen'!J27,"-garden-to-go-lite-romanian.jpg")),
IF($C$1="Schwedisch - SE",HYPERLINK(CONCATENATE("https://www.saflax.de/0-WVK-Retail/Bilder-Pictures/SAFLAX-",'Basis-Tabelle-Samen'!N27,"-",'Basis-Tabelle-Samen'!J27,"-garden-to-go-lite-swedish.jpg")),
IF($C$1="Slowakisch - SK",HYPERLINK(CONCATENATE("https://www.saflax.de/0-WVK-Retail/Bilder-Pictures/SAFLAX-",'Basis-Tabelle-Samen'!N27,"-",'Basis-Tabelle-Samen'!J27,"-garden-to-go-lite-slovak.jpg")),
IF($C$1="Slowenisch - SI",HYPERLINK(CONCATENATE("https://www.saflax.de/0-WVK-Retail/Bilder-Pictures/SAFLAX-",'Basis-Tabelle-Samen'!N27,"-",'Basis-Tabelle-Samen'!J27,"-garden-to-go-lite-slovenian.jpg")),
IF($C$1="Spanisch - ES",HYPERLINK(CONCATENATE("https://www.saflax.de/0-WVK-Retail/Bilder-Pictures/SAFLAX-",'Basis-Tabelle-Samen'!N27,"-",'Basis-Tabelle-Samen'!J27,"-garden-to-go-lite-spanish.jpg")),
IF($C$1="Tschechisch - CZ",HYPERLINK(CONCATENATE("https://www.saflax.de/0-WVK-Retail/Bilder-Pictures/SAFLAX-",'Basis-Tabelle-Samen'!N27,"-",'Basis-Tabelle-Samen'!J27,"-garden-to-go-lite-czech.jpg")),
IF($C$1="Türkisch - TR",HYPERLINK(CONCATENATE("https://www.saflax.de/0-WVK-Retail/Bilder-Pictures/SAFLAX-",'Basis-Tabelle-Samen'!N27,"-",'Basis-Tabelle-Samen'!J27,"-garden-to-go-lite-turkish.jpg")),
IF($C$1="Ungarisch - HU",HYPERLINK(CONCATENATE("https://www.saflax.de/0-WVK-Retail/Bilder-Pictures/SAFLAX-",'Basis-Tabelle-Samen'!N27,"-",'Basis-Tabelle-Samen'!J27,"-garden-to-go-lite-hungarian.jpg")),
" ACHTUNG")))))))))))))))))))))))))))))</f>
        <v>https://www.saflax.de/0-WVK-Retail/Bilder-Pictures/SAFLAX-82352-ravenala-madagascariensis-garden-to-go-lite-english.jpg</v>
      </c>
      <c r="AO19" s="330" t="str">
        <f>IF(J19&lt;1,"",
IF($C$1="Bulgarisch - BG",HYPERLINK(CONCATENATE("https://www.saflax.de/0-WVK-Retail/Bilder-Pictures/SAFLAX-",'Basis-Tabelle-Samen'!Q27,"-",'Basis-Tabelle-Samen'!J27,"-garden-to-go-bulgarian.jpg")),
IF($C$1="Dänisch - DK",HYPERLINK(CONCATENATE("https://www.saflax.de/0-WVK-Retail/Bilder-Pictures/SAFLAX-",'Basis-Tabelle-Samen'!Q27,"-",'Basis-Tabelle-Samen'!J27,"-garden-to-go-danish.jpg")),
IF($C$1="Deutsch - DE",HYPERLINK(CONCATENATE("https://www.saflax.de/0-WVK-Retail/Bilder-Pictures/SAFLAX-",'Basis-Tabelle-Samen'!Q27,"-",'Basis-Tabelle-Samen'!J27,"-garden-to-go-german.jpg")),
IF($C$1="Englisch - UK",HYPERLINK(CONCATENATE("https://www.saflax.de/0-WVK-Retail/Bilder-Pictures/SAFLAX-",'Basis-Tabelle-Samen'!Q27,"-",'Basis-Tabelle-Samen'!J27,"-garden-to-go-english.jpg")),
IF($C$1="Estnisch - EE",HYPERLINK(CONCATENATE("https://www.saflax.de/0-WVK-Retail/Bilder-Pictures/SAFLAX-",'Basis-Tabelle-Samen'!Q27,"-",'Basis-Tabelle-Samen'!J27,"-garden-to-go-estonian.jpg")),
IF($C$1="Finnisch - FI",HYPERLINK(CONCATENATE("https://www.saflax.de/0-WVK-Retail/Bilder-Pictures/SAFLAX-",'Basis-Tabelle-Samen'!Q27,"-",'Basis-Tabelle-Samen'!J27,"-garden-to-go-finnish.jpg")),
IF($C$1="Französisch - FR",HYPERLINK(CONCATENATE("https://www.saflax.de/0-WVK-Retail/Bilder-Pictures/SAFLAX-",'Basis-Tabelle-Samen'!Q27,"-",'Basis-Tabelle-Samen'!J27,"-garden-to-go-french.jpg")),
IF($C$1="Griechisch - GR",HYPERLINK(CONCATENATE("https://www.saflax.de/0-WVK-Retail/Bilder-Pictures/SAFLAX-",'Basis-Tabelle-Samen'!Q27,"-",'Basis-Tabelle-Samen'!J27,"-garden-to-go-greek.jpg")),
IF($C$1="Irisch - IE",HYPERLINK(CONCATENATE("https://www.saflax.de/0-WVK-Retail/Bilder-Pictures/SAFLAX-",'Basis-Tabelle-Samen'!Q27,"-",'Basis-Tabelle-Samen'!J27,"-garden-to-go-irish.jpg")),
IF($C$1="Isländisch - IS",HYPERLINK(CONCATENATE("https://www.saflax.de/0-WVK-Retail/Bilder-Pictures/SAFLAX-",'Basis-Tabelle-Samen'!Q27,"-",'Basis-Tabelle-Samen'!J27,"-garden-to-go-icelandic.jpg")),
IF($C$1="Italienisch - IT",HYPERLINK(CONCATENATE("https://www.saflax.de/0-WVK-Retail/Bilder-Pictures/SAFLAX-",'Basis-Tabelle-Samen'!Q27,"-",'Basis-Tabelle-Samen'!J27,"-garden-to-go-italian.jpg")),
IF($C$1="Japanisch - JP",HYPERLINK(CONCATENATE("https://www.saflax.de/0-WVK-Retail/Bilder-Pictures/SAFLAX-",'Basis-Tabelle-Samen'!Q27,"-",'Basis-Tabelle-Samen'!J27,"-garden-to-go-japanese.jpg")),
IF($C$1="Kroatisch - HR",HYPERLINK(CONCATENATE("https://www.saflax.de/0-WVK-Retail/Bilder-Pictures/SAFLAX-",'Basis-Tabelle-Samen'!Q27,"-",'Basis-Tabelle-Samen'!J27,"-garden-to-go-croatian.jpg")),
IF($C$1="Lettisch - LV",HYPERLINK(CONCATENATE("https://www.saflax.de/0-WVK-Retail/Bilder-Pictures/SAFLAX-",'Basis-Tabelle-Samen'!Q27,"-",'Basis-Tabelle-Samen'!J27,"-garden-to-go-latvian.jpg")),
IF($C$1="Litauisch - LT",HYPERLINK(CONCATENATE("https://www.saflax.de/0-WVK-Retail/Bilder-Pictures/SAFLAX-",'Basis-Tabelle-Samen'!Q27,"-",'Basis-Tabelle-Samen'!J27,"-garden-to-go-lithuanian.jpg")),
IF($C$1="Maltesisch - MT",HYPERLINK(CONCATENATE("https://www.saflax.de/0-WVK-Retail/Bilder-Pictures/SAFLAX-",'Basis-Tabelle-Samen'!Q27,"-",'Basis-Tabelle-Samen'!J27,"-garden-to-go-maltese.jpg")),
IF($C$1="Niederländisch - NL",HYPERLINK(CONCATENATE("https://www.saflax.de/0-WVK-Retail/Bilder-Pictures/SAFLAX-",'Basis-Tabelle-Samen'!Q27,"-",'Basis-Tabelle-Samen'!J27,"-garden-to-go-dutch.jpg")),
IF($C$1="Norwegisch - NO",HYPERLINK(CONCATENATE("https://www.saflax.de/0-WVK-Retail/Bilder-Pictures/SAFLAX-",'Basis-Tabelle-Samen'!Q27,"-",'Basis-Tabelle-Samen'!J27,"-garden-to-go-nowegian.jpg")),
IF($C$1="Polnisch - PL",HYPERLINK(CONCATENATE("https://www.saflax.de/0-WVK-Retail/Bilder-Pictures/SAFLAX-",'Basis-Tabelle-Samen'!Q27,"-",'Basis-Tabelle-Samen'!J27,"-garden-to-go-polish.jpg")),
IF($C$1="Portugiesisch - PT",HYPERLINK(CONCATENATE("https://www.saflax.de/0-WVK-Retail/Bilder-Pictures/SAFLAX-",'Basis-Tabelle-Samen'!Q27,"-",'Basis-Tabelle-Samen'!J27,"-garden-to-go-portuguese.jpg")),
IF($C$1="Rumänisch - RO",HYPERLINK(CONCATENATE("https://www.saflax.de/0-WVK-Retail/Bilder-Pictures/SAFLAX-",'Basis-Tabelle-Samen'!Q27,"-",'Basis-Tabelle-Samen'!J27,"-garden-to-go-romanian.jpg")),
IF($C$1="Schwedisch - SE",HYPERLINK(CONCATENATE("https://www.saflax.de/0-WVK-Retail/Bilder-Pictures/SAFLAX-",'Basis-Tabelle-Samen'!Q27,"-",'Basis-Tabelle-Samen'!J27,"-garden-to-go-swedish.jpg")),
IF($C$1="Slowakisch - SK",HYPERLINK(CONCATENATE("https://www.saflax.de/0-WVK-Retail/Bilder-Pictures/SAFLAX-",'Basis-Tabelle-Samen'!Q27,"-",'Basis-Tabelle-Samen'!J27,"-garden-to-go-slovak.jpg")),
IF($C$1="Slowenisch - SI",HYPERLINK(CONCATENATE("https://www.saflax.de/0-WVK-Retail/Bilder-Pictures/SAFLAX-",'Basis-Tabelle-Samen'!Q27,"-",'Basis-Tabelle-Samen'!J27,"-garden-to-go-slovenian.jpg")),
IF($C$1="Spanisch - ES",HYPERLINK(CONCATENATE("https://www.saflax.de/0-WVK-Retail/Bilder-Pictures/SAFLAX-",'Basis-Tabelle-Samen'!Q27,"-",'Basis-Tabelle-Samen'!J27,"-garden-to-go-spanish.jpg")),
IF($C$1="Tschechisch - CZ",HYPERLINK(CONCATENATE("https://www.saflax.de/0-WVK-Retail/Bilder-Pictures/SAFLAX-",'Basis-Tabelle-Samen'!Q27,"-",'Basis-Tabelle-Samen'!J27,"-garden-to-go-czech.jpg")),
IF($C$1="Türkisch - TR",HYPERLINK(CONCATENATE("https://www.saflax.de/0-WVK-Retail/Bilder-Pictures/SAFLAX-",'Basis-Tabelle-Samen'!Q27,"-",'Basis-Tabelle-Samen'!J27,"-garden-to-go-turkish.jpg")),
IF($C$1="Ungarisch - HU",HYPERLINK(CONCATENATE("https://www.saflax.de/0-WVK-Retail/Bilder-Pictures/SAFLAX-",'Basis-Tabelle-Samen'!Q27,"-",'Basis-Tabelle-Samen'!J27,"-garden-to-go-hungarian.jpg")),
" ACHTUNG")))))))))))))))))))))))))))))</f>
        <v>https://www.saflax.de/0-WVK-Retail/Bilder-Pictures/SAFLAX-52352-ravenala-madagascariensis-garden-to-go-english.jpg</v>
      </c>
      <c r="AP19" s="330" t="str">
        <f>IF(K19&lt;1,"",
IF($C$1="Bulgarisch - BG",HYPERLINK(CONCATENATE("https://www.saflax.de/0-WVK-Retail/Bilder-Pictures/SAFLAX-",'Basis-Tabelle-Samen'!T27,"-",'Basis-Tabelle-Samen'!J27,"-cultivation-set-bulgarian.jpg")),
IF($C$1="Dänisch - DK",HYPERLINK(CONCATENATE("https://www.saflax.de/0-WVK-Retail/Bilder-Pictures/SAFLAX-",'Basis-Tabelle-Samen'!T27,"-",'Basis-Tabelle-Samen'!J27,"-cultivation-set-danish.jpg")),
IF($C$1="Deutsch - DE",HYPERLINK(CONCATENATE("https://www.saflax.de/0-WVK-Retail/Bilder-Pictures/SAFLAX-",'Basis-Tabelle-Samen'!T27,"-",'Basis-Tabelle-Samen'!J27,"-cultivation-set-german.jpg")),
IF($C$1="Englisch - UK",HYPERLINK(CONCATENATE("https://www.saflax.de/0-WVK-Retail/Bilder-Pictures/SAFLAX-",'Basis-Tabelle-Samen'!T27,"-",'Basis-Tabelle-Samen'!J27,"-cultivation-set-english.jpg")),
IF($C$1="Estnisch - EE",HYPERLINK(CONCATENATE("https://www.saflax.de/0-WVK-Retail/Bilder-Pictures/SAFLAX-",'Basis-Tabelle-Samen'!T27,"-",'Basis-Tabelle-Samen'!J27,"-cultivation-set-estonian.jpg")),
IF($C$1="Finnisch - FI",HYPERLINK(CONCATENATE("https://www.saflax.de/0-WVK-Retail/Bilder-Pictures/SAFLAX-",'Basis-Tabelle-Samen'!T27,"-",'Basis-Tabelle-Samen'!J27,"-cultivation-set-finnish.jpg")),
IF($C$1="Französisch - FR",HYPERLINK(CONCATENATE("https://www.saflax.de/0-WVK-Retail/Bilder-Pictures/SAFLAX-",'Basis-Tabelle-Samen'!T27,"-",'Basis-Tabelle-Samen'!J27,"-cultivation-set-french.jpg")),
IF($C$1="Griechisch - GR",HYPERLINK(CONCATENATE("https://www.saflax.de/0-WVK-Retail/Bilder-Pictures/SAFLAX-",'Basis-Tabelle-Samen'!T27,"-",'Basis-Tabelle-Samen'!J27,"-cultivation-set-greek.jpg")),
IF($C$1="Irisch - IE",HYPERLINK(CONCATENATE("https://www.saflax.de/0-WVK-Retail/Bilder-Pictures/SAFLAX-",'Basis-Tabelle-Samen'!T27,"-",'Basis-Tabelle-Samen'!J27,"-cultivation-set-irish.jpg")),
IF($C$1="Isländisch - IS",HYPERLINK(CONCATENATE("https://www.saflax.de/0-WVK-Retail/Bilder-Pictures/SAFLAX-",'Basis-Tabelle-Samen'!T27,"-",'Basis-Tabelle-Samen'!J27,"-cultivation-set-icelandic.jpg")),
IF($C$1="Italienisch - IT",HYPERLINK(CONCATENATE("https://www.saflax.de/0-WVK-Retail/Bilder-Pictures/SAFLAX-",'Basis-Tabelle-Samen'!T27,"-",'Basis-Tabelle-Samen'!J27,"-cultivation-set-italian.jpg")),
IF($C$1="Japanisch - JP",HYPERLINK(CONCATENATE("https://www.saflax.de/0-WVK-Retail/Bilder-Pictures/SAFLAX-",'Basis-Tabelle-Samen'!T27,"-",'Basis-Tabelle-Samen'!J27,"-cultivation-set-japanese.jpg")),
IF($C$1="Kroatisch - HR",HYPERLINK(CONCATENATE("https://www.saflax.de/0-WVK-Retail/Bilder-Pictures/SAFLAX-",'Basis-Tabelle-Samen'!T27,"-",'Basis-Tabelle-Samen'!J27,"-cultivation-set-croatian.jpg")),
IF($C$1="Lettisch - LV",HYPERLINK(CONCATENATE("https://www.saflax.de/0-WVK-Retail/Bilder-Pictures/SAFLAX-",'Basis-Tabelle-Samen'!T27,"-",'Basis-Tabelle-Samen'!J27,"-cultivation-set-latvian.jpg")),
IF($C$1="Litauisch - LT",HYPERLINK(CONCATENATE("https://www.saflax.de/0-WVK-Retail/Bilder-Pictures/SAFLAX-",'Basis-Tabelle-Samen'!T27,"-",'Basis-Tabelle-Samen'!J27,"-cultivation-set-lithuanian.jpg")),
IF($C$1="Maltesisch - MT",HYPERLINK(CONCATENATE("https://www.saflax.de/0-WVK-Retail/Bilder-Pictures/SAFLAX-",'Basis-Tabelle-Samen'!T27,"-",'Basis-Tabelle-Samen'!J27,"-cultivation-set-maltese.jpg")),
IF($C$1="Niederländisch - NL",HYPERLINK(CONCATENATE("https://www.saflax.de/0-WVK-Retail/Bilder-Pictures/SAFLAX-",'Basis-Tabelle-Samen'!T27,"-",'Basis-Tabelle-Samen'!J27,"-cultivation-set-dutch.jpg")),
IF($C$1="Norwegisch - NO",HYPERLINK(CONCATENATE("https://www.saflax.de/0-WVK-Retail/Bilder-Pictures/SAFLAX-",'Basis-Tabelle-Samen'!T27,"-",'Basis-Tabelle-Samen'!J27,"-cultivation-set-nowegian.jpg")),
IF($C$1="Polnisch - PL",HYPERLINK(CONCATENATE("https://www.saflax.de/0-WVK-Retail/Bilder-Pictures/SAFLAX-",'Basis-Tabelle-Samen'!T27,"-",'Basis-Tabelle-Samen'!J27,"-cultivation-set-polish.jpg")),
IF($C$1="Portugiesisch - PT",HYPERLINK(CONCATENATE("https://www.saflax.de/0-WVK-Retail/Bilder-Pictures/SAFLAX-",'Basis-Tabelle-Samen'!T27,"-",'Basis-Tabelle-Samen'!J27,"-cultivation-set-portuguese.jpg")),
IF($C$1="Rumänisch - RO",HYPERLINK(CONCATENATE("https://www.saflax.de/0-WVK-Retail/Bilder-Pictures/SAFLAX-",'Basis-Tabelle-Samen'!T27,"-",'Basis-Tabelle-Samen'!J27,"-cultivation-set-romanian.jpg")),
IF($C$1="Schwedisch - SE",HYPERLINK(CONCATENATE("https://www.saflax.de/0-WVK-Retail/Bilder-Pictures/SAFLAX-",'Basis-Tabelle-Samen'!T27,"-",'Basis-Tabelle-Samen'!J27,"-cultivation-set-swedish.jpg")),
IF($C$1="Slowakisch - SK",HYPERLINK(CONCATENATE("https://www.saflax.de/0-WVK-Retail/Bilder-Pictures/SAFLAX-",'Basis-Tabelle-Samen'!T27,"-",'Basis-Tabelle-Samen'!J27,"-cultivation-set-slovak.jpg")),
IF($C$1="Slowenisch - SI",HYPERLINK(CONCATENATE("https://www.saflax.de/0-WVK-Retail/Bilder-Pictures/SAFLAX-",'Basis-Tabelle-Samen'!T27,"-",'Basis-Tabelle-Samen'!J27,"-cultivation-set-slovenian.jpg")),
IF($C$1="Spanisch - ES",HYPERLINK(CONCATENATE("https://www.saflax.de/0-WVK-Retail/Bilder-Pictures/SAFLAX-",'Basis-Tabelle-Samen'!T27,"-",'Basis-Tabelle-Samen'!J27,"-cultivation-set-spanish.jpg")),
IF($C$1="Tschechisch - CZ",HYPERLINK(CONCATENATE("https://www.saflax.de/0-WVK-Retail/Bilder-Pictures/SAFLAX-",'Basis-Tabelle-Samen'!T27,"-",'Basis-Tabelle-Samen'!J27,"-cultivation-set-czech.jpg")),
IF($C$1="Türkisch - TR",HYPERLINK(CONCATENATE("https://www.saflax.de/0-WVK-Retail/Bilder-Pictures/SAFLAX-",'Basis-Tabelle-Samen'!T27,"-",'Basis-Tabelle-Samen'!J27,"-cultivation-set-turkish.jpg")),
IF($C$1="Ungarisch - HU",HYPERLINK(CONCATENATE("https://www.saflax.de/0-WVK-Retail/Bilder-Pictures/SAFLAX-",'Basis-Tabelle-Samen'!T27,"-",'Basis-Tabelle-Samen'!J27,"-cultivation-set-hungarian.jpg")),
" ACHTUNG")))))))))))))))))))))))))))))</f>
        <v>https://www.saflax.de/0-WVK-Retail/Bilder-Pictures/SAFLAX-32352-ravenala-madagascariensis-cultivation-set-english.jpg</v>
      </c>
      <c r="AQ19" s="330" t="str">
        <f>IF(L19&lt;1,"",
IF($C$1="Bulgarisch - BG",HYPERLINK(CONCATENATE("https://www.saflax.de/0-WVK-Retail/Bilder-Pictures/SAFLAX-",'Basis-Tabelle-Samen'!W27,"-",'Basis-Tabelle-Samen'!J27,"-garden-in-the-bag-bulgarian.jpg")),
IF($C$1="Dänisch - DK",HYPERLINK(CONCATENATE("https://www.saflax.de/0-WVK-Retail/Bilder-Pictures/SAFLAX-",'Basis-Tabelle-Samen'!W27,"-",'Basis-Tabelle-Samen'!J27,"-garden-in-the-bag-danish.jpg")),
IF($C$1="Deutsch - DE",HYPERLINK(CONCATENATE("https://www.saflax.de/0-WVK-Retail/Bilder-Pictures/SAFLAX-",'Basis-Tabelle-Samen'!W27,"-",'Basis-Tabelle-Samen'!J27,"-garden-in-the-bag-german.jpg")),
IF($C$1="Englisch - UK",HYPERLINK(CONCATENATE("https://www.saflax.de/0-WVK-Retail/Bilder-Pictures/SAFLAX-",'Basis-Tabelle-Samen'!W27,"-",'Basis-Tabelle-Samen'!J27,"-garden-in-the-bag-english.jpg")),
IF($C$1="Estnisch - EE",HYPERLINK(CONCATENATE("https://www.saflax.de/0-WVK-Retail/Bilder-Pictures/SAFLAX-",'Basis-Tabelle-Samen'!W27,"-",'Basis-Tabelle-Samen'!J27,"-garden-in-the-bag-estonian.jpg")),
IF($C$1="Finnisch - FI",HYPERLINK(CONCATENATE("https://www.saflax.de/0-WVK-Retail/Bilder-Pictures/SAFLAX-",'Basis-Tabelle-Samen'!W27,"-",'Basis-Tabelle-Samen'!J27,"-garden-in-the-bag-finnish.jpg")),
IF($C$1="Französisch - FR",HYPERLINK(CONCATENATE("https://www.saflax.de/0-WVK-Retail/Bilder-Pictures/SAFLAX-",'Basis-Tabelle-Samen'!W27,"-",'Basis-Tabelle-Samen'!J27,"-garden-in-the-bag-french.jpg")),
IF($C$1="Griechisch - GR",HYPERLINK(CONCATENATE("https://www.saflax.de/0-WVK-Retail/Bilder-Pictures/SAFLAX-",'Basis-Tabelle-Samen'!W27,"-",'Basis-Tabelle-Samen'!J27,"-garden-in-the-bag-greek.jpg")),
IF($C$1="Irisch - IE",HYPERLINK(CONCATENATE("https://www.saflax.de/0-WVK-Retail/Bilder-Pictures/SAFLAX-",'Basis-Tabelle-Samen'!W27,"-",'Basis-Tabelle-Samen'!J27,"-garden-in-the-bag-irish.jpg")),
IF($C$1="Isländisch - IS",HYPERLINK(CONCATENATE("https://www.saflax.de/0-WVK-Retail/Bilder-Pictures/SAFLAX-",'Basis-Tabelle-Samen'!W27,"-",'Basis-Tabelle-Samen'!J27,"-garden-in-the-bag-icelandic.jpg")),
IF($C$1="Italienisch - IT",HYPERLINK(CONCATENATE("https://www.saflax.de/0-WVK-Retail/Bilder-Pictures/SAFLAX-",'Basis-Tabelle-Samen'!W27,"-",'Basis-Tabelle-Samen'!J27,"-garden-in-the-bag-italian.jpg")),
IF($C$1="Japanisch - JP",HYPERLINK(CONCATENATE("https://www.saflax.de/0-WVK-Retail/Bilder-Pictures/SAFLAX-",'Basis-Tabelle-Samen'!W27,"-",'Basis-Tabelle-Samen'!J27,"-garden-in-the-bag-japanese.jpg")),
IF($C$1="Kroatisch - HR",HYPERLINK(CONCATENATE("https://www.saflax.de/0-WVK-Retail/Bilder-Pictures/SAFLAX-",'Basis-Tabelle-Samen'!W27,"-",'Basis-Tabelle-Samen'!J27,"-garden-in-the-bag-croatian.jpg")),
IF($C$1="Lettisch - LV",HYPERLINK(CONCATENATE("https://www.saflax.de/0-WVK-Retail/Bilder-Pictures/SAFLAX-",'Basis-Tabelle-Samen'!W27,"-",'Basis-Tabelle-Samen'!J27,"-garden-in-the-bag-latvian.jpg")),
IF($C$1="Litauisch - LT",HYPERLINK(CONCATENATE("https://www.saflax.de/0-WVK-Retail/Bilder-Pictures/SAFLAX-",'Basis-Tabelle-Samen'!W27,"-",'Basis-Tabelle-Samen'!J27,"-garden-in-the-bag-lithuanian.jpg")),
IF($C$1="Maltesisch - MT",HYPERLINK(CONCATENATE("https://www.saflax.de/0-WVK-Retail/Bilder-Pictures/SAFLAX-",'Basis-Tabelle-Samen'!W27,"-",'Basis-Tabelle-Samen'!J27,"-garden-in-the-bag-maltese.jpg")),
IF($C$1="Niederländisch - NL",HYPERLINK(CONCATENATE("https://www.saflax.de/0-WVK-Retail/Bilder-Pictures/SAFLAX-",'Basis-Tabelle-Samen'!W27,"-",'Basis-Tabelle-Samen'!J27,"-garden-in-the-bag-dutch.jpg")),
IF($C$1="Norwegisch - NO",HYPERLINK(CONCATENATE("https://www.saflax.de/0-WVK-Retail/Bilder-Pictures/SAFLAX-",'Basis-Tabelle-Samen'!W27,"-",'Basis-Tabelle-Samen'!J27,"-garden-in-the-bag-nowegian.jpg")),
IF($C$1="Polnisch - PL",HYPERLINK(CONCATENATE("https://www.saflax.de/0-WVK-Retail/Bilder-Pictures/SAFLAX-",'Basis-Tabelle-Samen'!W27,"-",'Basis-Tabelle-Samen'!J27,"-garden-in-the-bag-polish.jpg")),
IF($C$1="Portugiesisch - PT",HYPERLINK(CONCATENATE("https://www.saflax.de/0-WVK-Retail/Bilder-Pictures/SAFLAX-",'Basis-Tabelle-Samen'!W27,"-",'Basis-Tabelle-Samen'!J27,"-garden-in-the-bag-portuguese.jpg")),
IF($C$1="Rumänisch - RO",HYPERLINK(CONCATENATE("https://www.saflax.de/0-WVK-Retail/Bilder-Pictures/SAFLAX-",'Basis-Tabelle-Samen'!W27,"-",'Basis-Tabelle-Samen'!J27,"-garden-in-the-bag-romanian.jpg")),
IF($C$1="Schwedisch - SE",HYPERLINK(CONCATENATE("https://www.saflax.de/0-WVK-Retail/Bilder-Pictures/SAFLAX-",'Basis-Tabelle-Samen'!W27,"-",'Basis-Tabelle-Samen'!J27,"-garden-in-the-bag-swedish.jpg")),
IF($C$1="Slowakisch - SK",HYPERLINK(CONCATENATE("https://www.saflax.de/0-WVK-Retail/Bilder-Pictures/SAFLAX-",'Basis-Tabelle-Samen'!W27,"-",'Basis-Tabelle-Samen'!J27,"-garden-in-the-bag-slovak.jpg")),
IF($C$1="Slowenisch - SI",HYPERLINK(CONCATENATE("https://www.saflax.de/0-WVK-Retail/Bilder-Pictures/SAFLAX-",'Basis-Tabelle-Samen'!W27,"-",'Basis-Tabelle-Samen'!J27,"-garden-in-the-bag-slovenian.jpg")),
IF($C$1="Spanisch - ES",HYPERLINK(CONCATENATE("https://www.saflax.de/0-WVK-Retail/Bilder-Pictures/SAFLAX-",'Basis-Tabelle-Samen'!W27,"-",'Basis-Tabelle-Samen'!J27,"-garden-in-the-bag-spanish.jpg")),
IF($C$1="Tschechisch - CZ",HYPERLINK(CONCATENATE("https://www.saflax.de/0-WVK-Retail/Bilder-Pictures/SAFLAX-",'Basis-Tabelle-Samen'!W27,"-",'Basis-Tabelle-Samen'!J27,"-garden-in-the-bag-czech.jpg")),
IF($C$1="Türkisch - TR",HYPERLINK(CONCATENATE("https://www.saflax.de/0-WVK-Retail/Bilder-Pictures/SAFLAX-",'Basis-Tabelle-Samen'!W27,"-",'Basis-Tabelle-Samen'!J27,"-garden-in-the-bag-turkish.jpg")),
IF($C$1="Ungarisch - HU",HYPERLINK(CONCATENATE("https://www.saflax.de/0-WVK-Retail/Bilder-Pictures/SAFLAX-",'Basis-Tabelle-Samen'!W27,"-",'Basis-Tabelle-Samen'!J27,"-garden-in-the-bag-hungarian.jpg")),
" ACHTUNG")))))))))))))))))))))))))))))</f>
        <v>https://www.saflax.de/0-WVK-Retail/Bilder-Pictures/SAFLAX-62352-ravenala-madagascariensis-garden-in-the-bag-english.jpg</v>
      </c>
    </row>
    <row r="20" spans="1:43" ht="17.100000000000001" customHeight="1" x14ac:dyDescent="0.2">
      <c r="A20" s="318" t="str">
        <f>IF('Basis-Tabelle-Samen'!A67="","",IF($C$1="Deutsch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0" s="319" t="str">
        <f>'Basis-Tabelle-Samen'!I67</f>
        <v>Paulownia tomentosa</v>
      </c>
      <c r="C20" s="316" t="str">
        <f>IF($C$1="Bulgarisch - BG",'Basis-Tabelle-Samen'!Z67,
IF($C$1="Dänisch - DK",'Basis-Tabelle-Samen'!AA67,
IF($C$1="Deutsch - DE",'Basis-Tabelle-Samen'!AB67,
IF($C$1="Englisch - UK",'Basis-Tabelle-Samen'!AC67,
IF($C$1="Estnisch - EE",'Basis-Tabelle-Samen'!AD67,
IF($C$1="Finnisch - FI",'Basis-Tabelle-Samen'!AE67,
IF($C$1="Französisch - FR",'Basis-Tabelle-Samen'!AF67,
IF($C$1="Griechisch - GR",'Basis-Tabelle-Samen'!AG67,
IF($C$1="Irisch - IE",'Basis-Tabelle-Samen'!AH67,
IF($C$1="Isländisch - IS",'Basis-Tabelle-Samen'!AI67,
IF($C$1="Italienisch - IT",'Basis-Tabelle-Samen'!AJ67,
IF($C$1="Japanisch - JP",'Basis-Tabelle-Samen'!AK67,
IF($C$1="Kroatisch - HR",'Basis-Tabelle-Samen'!AL67,
IF($C$1="Lettisch - LV",'Basis-Tabelle-Samen'!AM67,
IF($C$1="Litauisch - LT",'Basis-Tabelle-Samen'!AN67,
IF($C$1="Maltesisch - MT",'Basis-Tabelle-Samen'!AO67,
IF($C$1="Niederländisch - NL",'Basis-Tabelle-Samen'!AP67,
IF($C$1="Norwegisch - NO",'Basis-Tabelle-Samen'!AQ67,
IF($C$1="Polnisch - PL",'Basis-Tabelle-Samen'!AR67,
IF($C$1="Portugiesisch - PT",'Basis-Tabelle-Samen'!AS67,
IF($C$1="Rumänisch - RO",'Basis-Tabelle-Samen'!AT67,
IF($C$1="Schwedisch - SE",'Basis-Tabelle-Samen'!AU67,
IF($C$1="Slowakisch - SK",'Basis-Tabelle-Samen'!AV67,
IF($C$1="Slowenisch - SI",'Basis-Tabelle-Samen'!AW67,
IF($C$1="Spanisch - ES",'Basis-Tabelle-Samen'!AX67,
IF($C$1="Tschechisch - CZ",'Basis-Tabelle-Samen'!AY67,
IF($C$1="Türkisch - TR",'Basis-Tabelle-Samen'!AZ67,
IF($C$1="Ungarisch - HU",'Basis-Tabelle-Samen'!BA67,
" ACHTUNG"))))))))))))))))))))))))))))</f>
        <v>Princess Tree</v>
      </c>
      <c r="D20" s="320">
        <f>'Basis-Tabelle-Samen'!F67</f>
        <v>200</v>
      </c>
      <c r="E20" s="321" t="str">
        <f>'Basis-Tabelle-Samen'!H67</f>
        <v>7 %</v>
      </c>
      <c r="F20" s="322" t="str">
        <f>IF('Basis-Tabelle-Samen'!G67="","",'Basis-Tabelle-Samen'!G67)</f>
        <v>01</v>
      </c>
      <c r="G20" s="320">
        <f>'Basis-Tabelle-Samen'!C67</f>
        <v>12961</v>
      </c>
      <c r="H20" s="323">
        <f>'Basis-Tabelle-Samen'!D67</f>
        <v>4055473129617</v>
      </c>
      <c r="I20" s="324">
        <f>'Basis-Tabelle-Samen'!E67</f>
        <v>1.85</v>
      </c>
      <c r="J20" s="325">
        <f t="shared" si="0"/>
        <v>12</v>
      </c>
      <c r="K20" s="326">
        <f>'Basis-Tabelle-Samen'!K67</f>
        <v>72961</v>
      </c>
      <c r="L20" s="323">
        <f>'Basis-Tabelle-Samen'!L67</f>
        <v>4055473729619</v>
      </c>
      <c r="M20" s="324">
        <f>'Basis-Tabelle-Samen'!M67</f>
        <v>2.4500000000000002</v>
      </c>
      <c r="N20" s="326">
        <f>IF(K20&lt;1,"",'3'!$I$15)</f>
        <v>15</v>
      </c>
      <c r="O20" s="327">
        <f>IF(K20&lt;1,"",'3'!$J$11)</f>
        <v>90</v>
      </c>
      <c r="P20" s="326">
        <f>'Basis-Tabelle-Samen'!N67</f>
        <v>82961</v>
      </c>
      <c r="Q20" s="323">
        <f>'Basis-Tabelle-Samen'!O67</f>
        <v>4055473829616</v>
      </c>
      <c r="R20" s="328">
        <f>'Basis-Tabelle-Samen'!P67</f>
        <v>3.75</v>
      </c>
      <c r="S20" s="326">
        <f>IF(R20&lt;1,"",'3'!$M$15)</f>
        <v>18</v>
      </c>
      <c r="T20" s="327">
        <f>IF(R20&lt;1,"",'3'!$N$11)</f>
        <v>72</v>
      </c>
      <c r="U20" s="326">
        <f>'Basis-Tabelle-Samen'!Q67</f>
        <v>52961</v>
      </c>
      <c r="V20" s="323">
        <f>'Basis-Tabelle-Samen'!R67</f>
        <v>4055473529615</v>
      </c>
      <c r="W20" s="324">
        <f>'Basis-Tabelle-Samen'!S67</f>
        <v>4.95</v>
      </c>
      <c r="X20" s="326">
        <f>IF(U20&lt;1,"",'3'!$Q$15)</f>
        <v>6</v>
      </c>
      <c r="Y20" s="327">
        <f>IF(U20&lt;1,"",'3'!$R$11)</f>
        <v>24</v>
      </c>
      <c r="Z20" s="326">
        <f>'Basis-Tabelle-Samen'!T67</f>
        <v>32961</v>
      </c>
      <c r="AA20" s="323">
        <f>'Basis-Tabelle-Samen'!U67</f>
        <v>4055473329611</v>
      </c>
      <c r="AB20" s="324">
        <f>'Basis-Tabelle-Samen'!V67</f>
        <v>6.75</v>
      </c>
      <c r="AC20" s="326">
        <f>IF(Z20&lt;1,"",'3'!$U$15)</f>
        <v>6</v>
      </c>
      <c r="AD20" s="327">
        <f>IF(Z20&lt;1,"",'3'!$V$11)</f>
        <v>24</v>
      </c>
      <c r="AE20" s="326">
        <f>'Basis-Tabelle-Samen'!W67</f>
        <v>62961</v>
      </c>
      <c r="AF20" s="323">
        <f>'Basis-Tabelle-Samen'!X67</f>
        <v>4055473629612</v>
      </c>
      <c r="AG20" s="324">
        <f>'Basis-Tabelle-Samen'!Y67</f>
        <v>2.95</v>
      </c>
      <c r="AH20" s="326">
        <f>IF(AE20&lt;1,"",'3'!$Y$15)</f>
        <v>8</v>
      </c>
      <c r="AI20" s="327">
        <f>IF(AE20&lt;1,"",'3'!$Z$11)</f>
        <v>64</v>
      </c>
      <c r="AJ20" s="329"/>
      <c r="AK20" s="316" t="str">
        <f>IF(G20&lt;1,"",
IF($C$1="Bulgarisch - BG",HYPERLINK(CONCATENATE("https://www.saflax.de/0-WVK-Retail/Bilder-Pictures/SAFLAX-",'Basis-Tabelle-Samen'!C67,"-",'Basis-Tabelle-Samen'!J67,"-seed-package-front-cr-bulgarian.jpg")),
IF($C$1="Dänisch - DK",HYPERLINK(CONCATENATE("https://www.saflax.de/0-WVK-Retail/Bilder-Pictures/SAFLAX-",'Basis-Tabelle-Samen'!C67,"-",'Basis-Tabelle-Samen'!J67,"-seed-package-front-cr-danish.jpg")),
IF($C$1="Deutsch - DE",HYPERLINK(CONCATENATE("https://www.saflax.de/0-WVK-Retail/Bilder-Pictures/SAFLAX-",'Basis-Tabelle-Samen'!C67,"-",'Basis-Tabelle-Samen'!J67,"-seed-package-front-cr-german.jpg")),
IF($C$1="Englisch - UK",HYPERLINK(CONCATENATE("https://www.saflax.de/0-WVK-Retail/Bilder-Pictures/SAFLAX-",'Basis-Tabelle-Samen'!C67,"-",'Basis-Tabelle-Samen'!J67,"-seed-package-front-cr-english.jpg")),
IF($C$1="Estnisch - EE",HYPERLINK(CONCATENATE("https://www.saflax.de/0-WVK-Retail/Bilder-Pictures/SAFLAX-",'Basis-Tabelle-Samen'!C67,"-",'Basis-Tabelle-Samen'!J67,"-seed-package-front-cr-estonian.jpg")),
IF($C$1="Finnisch - FI",HYPERLINK(CONCATENATE("https://www.saflax.de/0-WVK-Retail/Bilder-Pictures/SAFLAX-",'Basis-Tabelle-Samen'!C67,"-",'Basis-Tabelle-Samen'!J67,"-seed-package-front-cr-finnish.jpg")),
IF($C$1="Französisch - FR",HYPERLINK(CONCATENATE("https://www.saflax.de/0-WVK-Retail/Bilder-Pictures/SAFLAX-",'Basis-Tabelle-Samen'!C67,"-",'Basis-Tabelle-Samen'!J67,"-seed-package-front-cr-french.jpg")),
IF($C$1="Griechisch - GR",HYPERLINK(CONCATENATE("https://www.saflax.de/0-WVK-Retail/Bilder-Pictures/SAFLAX-",'Basis-Tabelle-Samen'!C67,"-",'Basis-Tabelle-Samen'!J67,"-seed-package-front-cr-greek.jpg")),
IF($C$1="Irisch - IE",HYPERLINK(CONCATENATE("https://www.saflax.de/0-WVK-Retail/Bilder-Pictures/SAFLAX-",'Basis-Tabelle-Samen'!C67,"-",'Basis-Tabelle-Samen'!J67,"-seed-package-front-cr-irish.jpg")),
IF($C$1="Isländisch - IS",HYPERLINK(CONCATENATE("https://www.saflax.de/0-WVK-Retail/Bilder-Pictures/SAFLAX-",'Basis-Tabelle-Samen'!C67,"-",'Basis-Tabelle-Samen'!J67,"-seed-package-front-cr-icelandic.jpg")),
IF($C$1="Italienisch - IT",HYPERLINK(CONCATENATE("https://www.saflax.de/0-WVK-Retail/Bilder-Pictures/SAFLAX-",'Basis-Tabelle-Samen'!C67,"-",'Basis-Tabelle-Samen'!J67,"-seed-package-front-cr-italian.jpg")),
IF($C$1="Japanisch - JP",HYPERLINK(CONCATENATE("https://www.saflax.de/0-WVK-Retail/Bilder-Pictures/SAFLAX-",'Basis-Tabelle-Samen'!C67,"-",'Basis-Tabelle-Samen'!J67,"-seed-package-front-cr-japanese.jpg")),
IF($C$1="Kroatisch - HR",HYPERLINK(CONCATENATE("https://www.saflax.de/0-WVK-Retail/Bilder-Pictures/SAFLAX-",'Basis-Tabelle-Samen'!C67,"-",'Basis-Tabelle-Samen'!J67,"-seed-package-front-cr-croatian.jpg")),
IF($C$1="Lettisch - LV",HYPERLINK(CONCATENATE("https://www.saflax.de/0-WVK-Retail/Bilder-Pictures/SAFLAX-",'Basis-Tabelle-Samen'!C67,"-",'Basis-Tabelle-Samen'!J67,"-seed-package-front-cr-latvian.jpg")),
IF($C$1="Litauisch - LT",HYPERLINK(CONCATENATE("https://www.saflax.de/0-WVK-Retail/Bilder-Pictures/SAFLAX-",'Basis-Tabelle-Samen'!C67,"-",'Basis-Tabelle-Samen'!J67,"-seed-package-front-cr-lithuanian.jpg")),
IF($C$1="Maltesisch - MT",HYPERLINK(CONCATENATE("https://www.saflax.de/0-WVK-Retail/Bilder-Pictures/SAFLAX-",'Basis-Tabelle-Samen'!C67,"-",'Basis-Tabelle-Samen'!J67,"-seed-package-front-cr-maltese.jpg")),
IF($C$1="Niederländisch - NL",HYPERLINK(CONCATENATE("https://www.saflax.de/0-WVK-Retail/Bilder-Pictures/SAFLAX-",'Basis-Tabelle-Samen'!C67,"-",'Basis-Tabelle-Samen'!J67,"-seed-package-front-cr-dutch.jpg")),
IF($C$1="Norwegisch - NO",HYPERLINK(CONCATENATE("https://www.saflax.de/0-WVK-Retail/Bilder-Pictures/SAFLAX-",'Basis-Tabelle-Samen'!C67,"-",'Basis-Tabelle-Samen'!J67,"-seed-package-front-cr-nowegian.jpg")),
IF($C$1="Polnisch - PL",HYPERLINK(CONCATENATE("https://www.saflax.de/0-WVK-Retail/Bilder-Pictures/SAFLAX-",'Basis-Tabelle-Samen'!C67,"-",'Basis-Tabelle-Samen'!J67,"-seed-package-front-cr-polish.jpg")),
IF($C$1="Portugiesisch - PT",HYPERLINK(CONCATENATE("https://www.saflax.de/0-WVK-Retail/Bilder-Pictures/SAFLAX-",'Basis-Tabelle-Samen'!C67,"-",'Basis-Tabelle-Samen'!J67,"-seed-package-front-cr-portuguese.jpg")),
IF($C$1="Rumänisch - RO",HYPERLINK(CONCATENATE("https://www.saflax.de/0-WVK-Retail/Bilder-Pictures/SAFLAX-",'Basis-Tabelle-Samen'!C67,"-",'Basis-Tabelle-Samen'!J67,"-seed-package-front-cr-romanian.jpg")),
IF($C$1="Schwedisch - SE",HYPERLINK(CONCATENATE("https://www.saflax.de/0-WVK-Retail/Bilder-Pictures/SAFLAX-",'Basis-Tabelle-Samen'!C67,"-",'Basis-Tabelle-Samen'!J67,"-seed-package-front-cr-swedish.jpg")),
IF($C$1="Slowakisch - SK",HYPERLINK(CONCATENATE("https://www.saflax.de/0-WVK-Retail/Bilder-Pictures/SAFLAX-",'Basis-Tabelle-Samen'!C67,"-",'Basis-Tabelle-Samen'!J67,"-seed-package-front-cr-slovak.jpg")),
IF($C$1="Slowenisch - SI",HYPERLINK(CONCATENATE("https://www.saflax.de/0-WVK-Retail/Bilder-Pictures/SAFLAX-",'Basis-Tabelle-Samen'!C67,"-",'Basis-Tabelle-Samen'!J67,"-seed-package-front-cr-slovenian.jpg")),
IF($C$1="Spanisch - ES",HYPERLINK(CONCATENATE("https://www.saflax.de/0-WVK-Retail/Bilder-Pictures/SAFLAX-",'Basis-Tabelle-Samen'!C67,"-",'Basis-Tabelle-Samen'!J67,"-seed-package-front-cr-spanish.jpg")),
IF($C$1="Tschechisch - CZ",HYPERLINK(CONCATENATE("https://www.saflax.de/0-WVK-Retail/Bilder-Pictures/SAFLAX-",'Basis-Tabelle-Samen'!C67,"-",'Basis-Tabelle-Samen'!J67,"-seed-package-front-cr-czech.jpg")),
IF($C$1="Türkisch - TR",HYPERLINK(CONCATENATE("https://www.saflax.de/0-WVK-Retail/Bilder-Pictures/SAFLAX-",'Basis-Tabelle-Samen'!C67,"-",'Basis-Tabelle-Samen'!J67,"-seed-package-front-cr-turkish.jpg")),
IF($C$1="Ungarisch - HU",HYPERLINK(CONCATENATE("https://www.saflax.de/0-WVK-Retail/Bilder-Pictures/SAFLAX-",'Basis-Tabelle-Samen'!C67,"-",'Basis-Tabelle-Samen'!J67,"-seed-package-front-cr-hungarian.jpg")),
" ACHTUNG")))))))))))))))))))))))))))))</f>
        <v>https://www.saflax.de/0-WVK-Retail/Bilder-Pictures/SAFLAX-12961-paulownia-tomentosa-seed-package-front-cr-english.jpg</v>
      </c>
      <c r="AL20" s="330" t="str">
        <f>IF(G20&lt;1,"",
IF($C$1="Bulgarisch - BG",HYPERLINK(CONCATENATE("https://www.saflax.de/0-WVK-Retail/Bilder-Pictures/SAFLAX-",'Basis-Tabelle-Samen'!C67,"-",'Basis-Tabelle-Samen'!J67,"-seed-package-back-cr-bulgarian.jpg")),
IF($C$1="Dänisch - DK",HYPERLINK(CONCATENATE("https://www.saflax.de/0-WVK-Retail/Bilder-Pictures/SAFLAX-",'Basis-Tabelle-Samen'!C67,"-",'Basis-Tabelle-Samen'!J67,"-seed-package-back-cr-danish.jpg")),
IF($C$1="Deutsch - DE",HYPERLINK(CONCATENATE("https://www.saflax.de/0-WVK-Retail/Bilder-Pictures/SAFLAX-",'Basis-Tabelle-Samen'!C67,"-",'Basis-Tabelle-Samen'!J67,"-seed-package-back-cr-german.jpg")),
IF($C$1="Englisch - UK",HYPERLINK(CONCATENATE("https://www.saflax.de/0-WVK-Retail/Bilder-Pictures/SAFLAX-",'Basis-Tabelle-Samen'!C67,"-",'Basis-Tabelle-Samen'!J67,"-seed-package-back-cr-english.jpg")),
IF($C$1="Estnisch - EE",HYPERLINK(CONCATENATE("https://www.saflax.de/0-WVK-Retail/Bilder-Pictures/SAFLAX-",'Basis-Tabelle-Samen'!C67,"-",'Basis-Tabelle-Samen'!J67,"-seed-package-back-cr-estonian.jpg")),
IF($C$1="Finnisch - FI",HYPERLINK(CONCATENATE("https://www.saflax.de/0-WVK-Retail/Bilder-Pictures/SAFLAX-",'Basis-Tabelle-Samen'!C67,"-",'Basis-Tabelle-Samen'!J67,"-seed-package-back-cr-finnish.jpg")),
IF($C$1="Französisch - FR",HYPERLINK(CONCATENATE("https://www.saflax.de/0-WVK-Retail/Bilder-Pictures/SAFLAX-",'Basis-Tabelle-Samen'!C67,"-",'Basis-Tabelle-Samen'!J67,"-seed-package-back-cr-french.jpg")),
IF($C$1="Griechisch - GR",HYPERLINK(CONCATENATE("https://www.saflax.de/0-WVK-Retail/Bilder-Pictures/SAFLAX-",'Basis-Tabelle-Samen'!C67,"-",'Basis-Tabelle-Samen'!J67,"-seed-package-back-cr-greek.jpg")),
IF($C$1="Irisch - IE",HYPERLINK(CONCATENATE("https://www.saflax.de/0-WVK-Retail/Bilder-Pictures/SAFLAX-",'Basis-Tabelle-Samen'!C67,"-",'Basis-Tabelle-Samen'!J67,"-seed-package-back-cr-irish.jpg")),
IF($C$1="Isländisch - IS",HYPERLINK(CONCATENATE("https://www.saflax.de/0-WVK-Retail/Bilder-Pictures/SAFLAX-",'Basis-Tabelle-Samen'!C67,"-",'Basis-Tabelle-Samen'!J67,"-seed-package-back-cr-icelandic.jpg")),
IF($C$1="Italienisch - IT",HYPERLINK(CONCATENATE("https://www.saflax.de/0-WVK-Retail/Bilder-Pictures/SAFLAX-",'Basis-Tabelle-Samen'!C67,"-",'Basis-Tabelle-Samen'!J67,"-seed-package-back-cr-italian.jpg")),
IF($C$1="Japanisch - JP",HYPERLINK(CONCATENATE("https://www.saflax.de/0-WVK-Retail/Bilder-Pictures/SAFLAX-",'Basis-Tabelle-Samen'!C67,"-",'Basis-Tabelle-Samen'!J67,"-seed-package-back-cr-japanese.jpg")),
IF($C$1="Kroatisch - HR",HYPERLINK(CONCATENATE("https://www.saflax.de/0-WVK-Retail/Bilder-Pictures/SAFLAX-",'Basis-Tabelle-Samen'!C67,"-",'Basis-Tabelle-Samen'!J67,"-seed-package-back-cr-croatian.jpg")),
IF($C$1="Lettisch - LV",HYPERLINK(CONCATENATE("https://www.saflax.de/0-WVK-Retail/Bilder-Pictures/SAFLAX-",'Basis-Tabelle-Samen'!C67,"-",'Basis-Tabelle-Samen'!J67,"-seed-package-back-cr-latvian.jpg")),
IF($C$1="Litauisch - LT",HYPERLINK(CONCATENATE("https://www.saflax.de/0-WVK-Retail/Bilder-Pictures/SAFLAX-",'Basis-Tabelle-Samen'!C67,"-",'Basis-Tabelle-Samen'!J67,"-seed-package-back-cr-lithuanian.jpg")),
IF($C$1="Maltesisch - MT",HYPERLINK(CONCATENATE("https://www.saflax.de/0-WVK-Retail/Bilder-Pictures/SAFLAX-",'Basis-Tabelle-Samen'!C67,"-",'Basis-Tabelle-Samen'!J67,"-seed-package-back-cr-maltese.jpg")),
IF($C$1="Niederländisch - NL",HYPERLINK(CONCATENATE("https://www.saflax.de/0-WVK-Retail/Bilder-Pictures/SAFLAX-",'Basis-Tabelle-Samen'!C67,"-",'Basis-Tabelle-Samen'!J67,"-seed-package-back-cr-dutch.jpg")),
IF($C$1="Norwegisch - NO",HYPERLINK(CONCATENATE("https://www.saflax.de/0-WVK-Retail/Bilder-Pictures/SAFLAX-",'Basis-Tabelle-Samen'!C67,"-",'Basis-Tabelle-Samen'!J67,"-seed-package-back-cr-nowegian.jpg")),
IF($C$1="Polnisch - PL",HYPERLINK(CONCATENATE("https://www.saflax.de/0-WVK-Retail/Bilder-Pictures/SAFLAX-",'Basis-Tabelle-Samen'!C67,"-",'Basis-Tabelle-Samen'!J67,"-seed-package-back-cr-polish.jpg")),
IF($C$1="Portugiesisch - PT",HYPERLINK(CONCATENATE("https://www.saflax.de/0-WVK-Retail/Bilder-Pictures/SAFLAX-",'Basis-Tabelle-Samen'!C67,"-",'Basis-Tabelle-Samen'!J67,"-seed-package-back-cr-portuguese.jpg")),
IF($C$1="Rumänisch - RO",HYPERLINK(CONCATENATE("https://www.saflax.de/0-WVK-Retail/Bilder-Pictures/SAFLAX-",'Basis-Tabelle-Samen'!C67,"-",'Basis-Tabelle-Samen'!J67,"-seed-package-back-cr-romanian.jpg")),
IF($C$1="Schwedisch - SE",HYPERLINK(CONCATENATE("https://www.saflax.de/0-WVK-Retail/Bilder-Pictures/SAFLAX-",'Basis-Tabelle-Samen'!C67,"-",'Basis-Tabelle-Samen'!J67,"-seed-package-back-cr-swedish.jpg")),
IF($C$1="Slowakisch - SK",HYPERLINK(CONCATENATE("https://www.saflax.de/0-WVK-Retail/Bilder-Pictures/SAFLAX-",'Basis-Tabelle-Samen'!C67,"-",'Basis-Tabelle-Samen'!J67,"-seed-package-back-cr-slovak.jpg")),
IF($C$1="Slowenisch - SI",HYPERLINK(CONCATENATE("https://www.saflax.de/0-WVK-Retail/Bilder-Pictures/SAFLAX-",'Basis-Tabelle-Samen'!C67,"-",'Basis-Tabelle-Samen'!J67,"-seed-package-back-cr-slovenian.jpg")),
IF($C$1="Spanisch - ES",HYPERLINK(CONCATENATE("https://www.saflax.de/0-WVK-Retail/Bilder-Pictures/SAFLAX-",'Basis-Tabelle-Samen'!C67,"-",'Basis-Tabelle-Samen'!J67,"-seed-package-back-cr-spanish.jpg")),
IF($C$1="Tschechisch - CZ",HYPERLINK(CONCATENATE("https://www.saflax.de/0-WVK-Retail/Bilder-Pictures/SAFLAX-",'Basis-Tabelle-Samen'!C67,"-",'Basis-Tabelle-Samen'!J67,"-seed-package-back-cr-czech.jpg")),
IF($C$1="Türkisch - TR",HYPERLINK(CONCATENATE("https://www.saflax.de/0-WVK-Retail/Bilder-Pictures/SAFLAX-",'Basis-Tabelle-Samen'!C67,"-",'Basis-Tabelle-Samen'!J67,"-seed-package-back-cr-turkish.jpg")),
IF($C$1="Ungarisch - HU",HYPERLINK(CONCATENATE("https://www.saflax.de/0-WVK-Retail/Bilder-Pictures/SAFLAX-",'Basis-Tabelle-Samen'!C67,"-",'Basis-Tabelle-Samen'!J67,"-seed-package-back-cr-hungarian.jpg")),
" ACHTUNG")))))))))))))))))))))))))))))</f>
        <v>https://www.saflax.de/0-WVK-Retail/Bilder-Pictures/SAFLAX-12961-paulownia-tomentosa-seed-package-back-cr-english.jpg</v>
      </c>
      <c r="AM20" s="330" t="str">
        <f>IF(H20&lt;1,"",
IF($C$1="Bulgarisch - BG",HYPERLINK(CONCATENATE("https://www.saflax.de/0-WVK-Retail/Bilder-Pictures/SAFLAX-",'Basis-Tabelle-Samen'!K67,"-",'Basis-Tabelle-Samen'!J67,"-garden-to-go-mini-bulgarian.jpg")),
IF($C$1="Dänisch - DK",HYPERLINK(CONCATENATE("https://www.saflax.de/0-WVK-Retail/Bilder-Pictures/SAFLAX-",'Basis-Tabelle-Samen'!K67,"-",'Basis-Tabelle-Samen'!J67,"-garden-to-go-mini-danish.jpg")),
IF($C$1="Deutsch - DE",HYPERLINK(CONCATENATE("https://www.saflax.de/0-WVK-Retail/Bilder-Pictures/SAFLAX-",'Basis-Tabelle-Samen'!K67,"-",'Basis-Tabelle-Samen'!J67,"-garden-to-go-mini-german.jpg")),
IF($C$1="Englisch - UK",HYPERLINK(CONCATENATE("https://www.saflax.de/0-WVK-Retail/Bilder-Pictures/SAFLAX-",'Basis-Tabelle-Samen'!K67,"-",'Basis-Tabelle-Samen'!J67,"-garden-to-go-mini-english.jpg")),
IF($C$1="Estnisch - EE",HYPERLINK(CONCATENATE("https://www.saflax.de/0-WVK-Retail/Bilder-Pictures/SAFLAX-",'Basis-Tabelle-Samen'!K67,"-",'Basis-Tabelle-Samen'!J67,"-garden-to-go-mini-estonian.jpg")),
IF($C$1="Finnisch - FI",HYPERLINK(CONCATENATE("https://www.saflax.de/0-WVK-Retail/Bilder-Pictures/SAFLAX-",'Basis-Tabelle-Samen'!K67,"-",'Basis-Tabelle-Samen'!J67,"-garden-to-go-mini-finnish.jpg")),
IF($C$1="Französisch - FR",HYPERLINK(CONCATENATE("https://www.saflax.de/0-WVK-Retail/Bilder-Pictures/SAFLAX-",'Basis-Tabelle-Samen'!K67,"-",'Basis-Tabelle-Samen'!J67,"-garden-to-go-mini-french.jpg")),
IF($C$1="Griechisch - GR",HYPERLINK(CONCATENATE("https://www.saflax.de/0-WVK-Retail/Bilder-Pictures/SAFLAX-",'Basis-Tabelle-Samen'!K67,"-",'Basis-Tabelle-Samen'!J67,"-garden-to-go-mini-greek.jpg")),
IF($C$1="Irisch - IE",HYPERLINK(CONCATENATE("https://www.saflax.de/0-WVK-Retail/Bilder-Pictures/SAFLAX-",'Basis-Tabelle-Samen'!K67,"-",'Basis-Tabelle-Samen'!J67,"-garden-to-go-mini-irish.jpg")),
IF($C$1="Isländisch - IS",HYPERLINK(CONCATENATE("https://www.saflax.de/0-WVK-Retail/Bilder-Pictures/SAFLAX-",'Basis-Tabelle-Samen'!K67,"-",'Basis-Tabelle-Samen'!J67,"-garden-to-go-mini-icelandic.jpg")),
IF($C$1="Italienisch - IT",HYPERLINK(CONCATENATE("https://www.saflax.de/0-WVK-Retail/Bilder-Pictures/SAFLAX-",'Basis-Tabelle-Samen'!K67,"-",'Basis-Tabelle-Samen'!J67,"-garden-to-go-mini-italian.jpg")),
IF($C$1="Japanisch - JP",HYPERLINK(CONCATENATE("https://www.saflax.de/0-WVK-Retail/Bilder-Pictures/SAFLAX-",'Basis-Tabelle-Samen'!K67,"-",'Basis-Tabelle-Samen'!J67,"-garden-to-go-mini-japanese.jpg")),
IF($C$1="Kroatisch - HR",HYPERLINK(CONCATENATE("https://www.saflax.de/0-WVK-Retail/Bilder-Pictures/SAFLAX-",'Basis-Tabelle-Samen'!K67,"-",'Basis-Tabelle-Samen'!J67,"-garden-to-go-mini-croatian.jpg")),
IF($C$1="Lettisch - LV",HYPERLINK(CONCATENATE("https://www.saflax.de/0-WVK-Retail/Bilder-Pictures/SAFLAX-",'Basis-Tabelle-Samen'!K67,"-",'Basis-Tabelle-Samen'!J67,"-garden-to-go-mini-latvian.jpg")),
IF($C$1="Litauisch - LT",HYPERLINK(CONCATENATE("https://www.saflax.de/0-WVK-Retail/Bilder-Pictures/SAFLAX-",'Basis-Tabelle-Samen'!K67,"-",'Basis-Tabelle-Samen'!J67,"-garden-to-go-mini-lithuanian.jpg")),
IF($C$1="Maltesisch - MT",HYPERLINK(CONCATENATE("https://www.saflax.de/0-WVK-Retail/Bilder-Pictures/SAFLAX-",'Basis-Tabelle-Samen'!K67,"-",'Basis-Tabelle-Samen'!J67,"-garden-to-go-mini-maltese.jpg")),
IF($C$1="Niederländisch - NL",HYPERLINK(CONCATENATE("https://www.saflax.de/0-WVK-Retail/Bilder-Pictures/SAFLAX-",'Basis-Tabelle-Samen'!K67,"-",'Basis-Tabelle-Samen'!J67,"-garden-to-go-mini-dutch.jpg")),
IF($C$1="Norwegisch - NO",HYPERLINK(CONCATENATE("https://www.saflax.de/0-WVK-Retail/Bilder-Pictures/SAFLAX-",'Basis-Tabelle-Samen'!K67,"-",'Basis-Tabelle-Samen'!J67,"-garden-to-go-mini-nowegian.jpg")),
IF($C$1="Polnisch - PL",HYPERLINK(CONCATENATE("https://www.saflax.de/0-WVK-Retail/Bilder-Pictures/SAFLAX-",'Basis-Tabelle-Samen'!K67,"-",'Basis-Tabelle-Samen'!J67,"-garden-to-go-mini-polish.jpg")),
IF($C$1="Portugiesisch - PT",HYPERLINK(CONCATENATE("https://www.saflax.de/0-WVK-Retail/Bilder-Pictures/SAFLAX-",'Basis-Tabelle-Samen'!K67,"-",'Basis-Tabelle-Samen'!J67,"-garden-to-go-mini-portuguese.jpg")),
IF($C$1="Rumänisch - RO",HYPERLINK(CONCATENATE("https://www.saflax.de/0-WVK-Retail/Bilder-Pictures/SAFLAX-",'Basis-Tabelle-Samen'!K67,"-",'Basis-Tabelle-Samen'!J67,"-garden-to-go-mini-romanian.jpg")),
IF($C$1="Schwedisch - SE",HYPERLINK(CONCATENATE("https://www.saflax.de/0-WVK-Retail/Bilder-Pictures/SAFLAX-",'Basis-Tabelle-Samen'!K67,"-",'Basis-Tabelle-Samen'!J67,"-garden-to-go-mini-swedish.jpg")),
IF($C$1="Slowakisch - SK",HYPERLINK(CONCATENATE("https://www.saflax.de/0-WVK-Retail/Bilder-Pictures/SAFLAX-",'Basis-Tabelle-Samen'!K67,"-",'Basis-Tabelle-Samen'!J67,"-garden-to-go-mini-slovak.jpg")),
IF($C$1="Slowenisch - SI",HYPERLINK(CONCATENATE("https://www.saflax.de/0-WVK-Retail/Bilder-Pictures/SAFLAX-",'Basis-Tabelle-Samen'!K67,"-",'Basis-Tabelle-Samen'!J67,"-garden-to-go-mini-slovenian.jpg")),
IF($C$1="Spanisch - ES",HYPERLINK(CONCATENATE("https://www.saflax.de/0-WVK-Retail/Bilder-Pictures/SAFLAX-",'Basis-Tabelle-Samen'!K67,"-",'Basis-Tabelle-Samen'!J67,"-garden-to-go-mini-spanish.jpg")),
IF($C$1="Tschechisch - CZ",HYPERLINK(CONCATENATE("https://www.saflax.de/0-WVK-Retail/Bilder-Pictures/SAFLAX-",'Basis-Tabelle-Samen'!K67,"-",'Basis-Tabelle-Samen'!J67,"-garden-to-go-mini-czech.jpg")),
IF($C$1="Türkisch - TR",HYPERLINK(CONCATENATE("https://www.saflax.de/0-WVK-Retail/Bilder-Pictures/SAFLAX-",'Basis-Tabelle-Samen'!K67,"-",'Basis-Tabelle-Samen'!J67,"-garden-to-go-mini-turkish.jpg")),
IF($C$1="Ungarisch - HU",HYPERLINK(CONCATENATE("https://www.saflax.de/0-WVK-Retail/Bilder-Pictures/SAFLAX-",'Basis-Tabelle-Samen'!K67,"-",'Basis-Tabelle-Samen'!J67,"-garden-to-go-mini-hungarian.jpg")),
" ACHTUNG")))))))))))))))))))))))))))))</f>
        <v>https://www.saflax.de/0-WVK-Retail/Bilder-Pictures/SAFLAX-72961-paulownia-tomentosa-garden-to-go-mini-english.jpg</v>
      </c>
      <c r="AN20" s="330" t="str">
        <f>IF(I20&lt;1,"",
IF($C$1="Bulgarisch - BG",HYPERLINK(CONCATENATE("https://www.saflax.de/0-WVK-Retail/Bilder-Pictures/SAFLAX-",'Basis-Tabelle-Samen'!N67,"-",'Basis-Tabelle-Samen'!J67,"-garden-to-go-lite-bulgarian.jpg")),
IF($C$1="Dänisch - DK",HYPERLINK(CONCATENATE("https://www.saflax.de/0-WVK-Retail/Bilder-Pictures/SAFLAX-",'Basis-Tabelle-Samen'!N67,"-",'Basis-Tabelle-Samen'!J67,"-garden-to-go-lite-danish.jpg")),
IF($C$1="Deutsch - DE",HYPERLINK(CONCATENATE("https://www.saflax.de/0-WVK-Retail/Bilder-Pictures/SAFLAX-",'Basis-Tabelle-Samen'!N67,"-",'Basis-Tabelle-Samen'!J67,"-garden-to-go-lite-german.jpg")),
IF($C$1="Englisch - UK",HYPERLINK(CONCATENATE("https://www.saflax.de/0-WVK-Retail/Bilder-Pictures/SAFLAX-",'Basis-Tabelle-Samen'!N67,"-",'Basis-Tabelle-Samen'!J67,"-garden-to-go-lite-english.jpg")),
IF($C$1="Estnisch - EE",HYPERLINK(CONCATENATE("https://www.saflax.de/0-WVK-Retail/Bilder-Pictures/SAFLAX-",'Basis-Tabelle-Samen'!N67,"-",'Basis-Tabelle-Samen'!J67,"-garden-to-go-lite-estonian.jpg")),
IF($C$1="Finnisch - FI",HYPERLINK(CONCATENATE("https://www.saflax.de/0-WVK-Retail/Bilder-Pictures/SAFLAX-",'Basis-Tabelle-Samen'!N67,"-",'Basis-Tabelle-Samen'!J67,"-garden-to-go-lite-finnish.jpg")),
IF($C$1="Französisch - FR",HYPERLINK(CONCATENATE("https://www.saflax.de/0-WVK-Retail/Bilder-Pictures/SAFLAX-",'Basis-Tabelle-Samen'!N67,"-",'Basis-Tabelle-Samen'!J67,"-garden-to-go-lite-french.jpg")),
IF($C$1="Griechisch - GR",HYPERLINK(CONCATENATE("https://www.saflax.de/0-WVK-Retail/Bilder-Pictures/SAFLAX-",'Basis-Tabelle-Samen'!N67,"-",'Basis-Tabelle-Samen'!J67,"-garden-to-go-lite-greek.jpg")),
IF($C$1="Irisch - IE",HYPERLINK(CONCATENATE("https://www.saflax.de/0-WVK-Retail/Bilder-Pictures/SAFLAX-",'Basis-Tabelle-Samen'!N67,"-",'Basis-Tabelle-Samen'!J67,"-garden-to-go-lite-irish.jpg")),
IF($C$1="Isländisch - IS",HYPERLINK(CONCATENATE("https://www.saflax.de/0-WVK-Retail/Bilder-Pictures/SAFLAX-",'Basis-Tabelle-Samen'!N67,"-",'Basis-Tabelle-Samen'!J67,"-garden-to-go-lite-icelandic.jpg")),
IF($C$1="Italienisch - IT",HYPERLINK(CONCATENATE("https://www.saflax.de/0-WVK-Retail/Bilder-Pictures/SAFLAX-",'Basis-Tabelle-Samen'!N67,"-",'Basis-Tabelle-Samen'!J67,"-garden-to-go-lite-italian.jpg")),
IF($C$1="Japanisch - JP",HYPERLINK(CONCATENATE("https://www.saflax.de/0-WVK-Retail/Bilder-Pictures/SAFLAX-",'Basis-Tabelle-Samen'!N67,"-",'Basis-Tabelle-Samen'!J67,"-garden-to-go-lite-japanese.jpg")),
IF($C$1="Kroatisch - HR",HYPERLINK(CONCATENATE("https://www.saflax.de/0-WVK-Retail/Bilder-Pictures/SAFLAX-",'Basis-Tabelle-Samen'!N67,"-",'Basis-Tabelle-Samen'!J67,"-garden-to-go-lite-croatian.jpg")),
IF($C$1="Lettisch - LV",HYPERLINK(CONCATENATE("https://www.saflax.de/0-WVK-Retail/Bilder-Pictures/SAFLAX-",'Basis-Tabelle-Samen'!N67,"-",'Basis-Tabelle-Samen'!J67,"-garden-to-go-lite-latvian.jpg")),
IF($C$1="Litauisch - LT",HYPERLINK(CONCATENATE("https://www.saflax.de/0-WVK-Retail/Bilder-Pictures/SAFLAX-",'Basis-Tabelle-Samen'!N67,"-",'Basis-Tabelle-Samen'!J67,"-garden-to-go-lite-lithuanian.jpg")),
IF($C$1="Maltesisch - MT",HYPERLINK(CONCATENATE("https://www.saflax.de/0-WVK-Retail/Bilder-Pictures/SAFLAX-",'Basis-Tabelle-Samen'!N67,"-",'Basis-Tabelle-Samen'!J67,"-garden-to-go-lite-maltese.jpg")),
IF($C$1="Niederländisch - NL",HYPERLINK(CONCATENATE("https://www.saflax.de/0-WVK-Retail/Bilder-Pictures/SAFLAX-",'Basis-Tabelle-Samen'!N67,"-",'Basis-Tabelle-Samen'!J67,"-garden-to-go-lite-dutch.jpg")),
IF($C$1="Norwegisch - NO",HYPERLINK(CONCATENATE("https://www.saflax.de/0-WVK-Retail/Bilder-Pictures/SAFLAX-",'Basis-Tabelle-Samen'!N67,"-",'Basis-Tabelle-Samen'!J67,"-garden-to-go-lite-nowegian.jpg")),
IF($C$1="Polnisch - PL",HYPERLINK(CONCATENATE("https://www.saflax.de/0-WVK-Retail/Bilder-Pictures/SAFLAX-",'Basis-Tabelle-Samen'!N67,"-",'Basis-Tabelle-Samen'!J67,"-garden-to-go-lite-polish.jpg")),
IF($C$1="Portugiesisch - PT",HYPERLINK(CONCATENATE("https://www.saflax.de/0-WVK-Retail/Bilder-Pictures/SAFLAX-",'Basis-Tabelle-Samen'!N67,"-",'Basis-Tabelle-Samen'!J67,"-garden-to-go-lite-portuguese.jpg")),
IF($C$1="Rumänisch - RO",HYPERLINK(CONCATENATE("https://www.saflax.de/0-WVK-Retail/Bilder-Pictures/SAFLAX-",'Basis-Tabelle-Samen'!N67,"-",'Basis-Tabelle-Samen'!J67,"-garden-to-go-lite-romanian.jpg")),
IF($C$1="Schwedisch - SE",HYPERLINK(CONCATENATE("https://www.saflax.de/0-WVK-Retail/Bilder-Pictures/SAFLAX-",'Basis-Tabelle-Samen'!N67,"-",'Basis-Tabelle-Samen'!J67,"-garden-to-go-lite-swedish.jpg")),
IF($C$1="Slowakisch - SK",HYPERLINK(CONCATENATE("https://www.saflax.de/0-WVK-Retail/Bilder-Pictures/SAFLAX-",'Basis-Tabelle-Samen'!N67,"-",'Basis-Tabelle-Samen'!J67,"-garden-to-go-lite-slovak.jpg")),
IF($C$1="Slowenisch - SI",HYPERLINK(CONCATENATE("https://www.saflax.de/0-WVK-Retail/Bilder-Pictures/SAFLAX-",'Basis-Tabelle-Samen'!N67,"-",'Basis-Tabelle-Samen'!J67,"-garden-to-go-lite-slovenian.jpg")),
IF($C$1="Spanisch - ES",HYPERLINK(CONCATENATE("https://www.saflax.de/0-WVK-Retail/Bilder-Pictures/SAFLAX-",'Basis-Tabelle-Samen'!N67,"-",'Basis-Tabelle-Samen'!J67,"-garden-to-go-lite-spanish.jpg")),
IF($C$1="Tschechisch - CZ",HYPERLINK(CONCATENATE("https://www.saflax.de/0-WVK-Retail/Bilder-Pictures/SAFLAX-",'Basis-Tabelle-Samen'!N67,"-",'Basis-Tabelle-Samen'!J67,"-garden-to-go-lite-czech.jpg")),
IF($C$1="Türkisch - TR",HYPERLINK(CONCATENATE("https://www.saflax.de/0-WVK-Retail/Bilder-Pictures/SAFLAX-",'Basis-Tabelle-Samen'!N67,"-",'Basis-Tabelle-Samen'!J67,"-garden-to-go-lite-turkish.jpg")),
IF($C$1="Ungarisch - HU",HYPERLINK(CONCATENATE("https://www.saflax.de/0-WVK-Retail/Bilder-Pictures/SAFLAX-",'Basis-Tabelle-Samen'!N67,"-",'Basis-Tabelle-Samen'!J67,"-garden-to-go-lite-hungarian.jpg")),
" ACHTUNG")))))))))))))))))))))))))))))</f>
        <v>https://www.saflax.de/0-WVK-Retail/Bilder-Pictures/SAFLAX-82961-paulownia-tomentosa-garden-to-go-lite-english.jpg</v>
      </c>
      <c r="AO20" s="330" t="str">
        <f>IF(J20&lt;1,"",
IF($C$1="Bulgarisch - BG",HYPERLINK(CONCATENATE("https://www.saflax.de/0-WVK-Retail/Bilder-Pictures/SAFLAX-",'Basis-Tabelle-Samen'!Q67,"-",'Basis-Tabelle-Samen'!J67,"-garden-to-go-bulgarian.jpg")),
IF($C$1="Dänisch - DK",HYPERLINK(CONCATENATE("https://www.saflax.de/0-WVK-Retail/Bilder-Pictures/SAFLAX-",'Basis-Tabelle-Samen'!Q67,"-",'Basis-Tabelle-Samen'!J67,"-garden-to-go-danish.jpg")),
IF($C$1="Deutsch - DE",HYPERLINK(CONCATENATE("https://www.saflax.de/0-WVK-Retail/Bilder-Pictures/SAFLAX-",'Basis-Tabelle-Samen'!Q67,"-",'Basis-Tabelle-Samen'!J67,"-garden-to-go-german.jpg")),
IF($C$1="Englisch - UK",HYPERLINK(CONCATENATE("https://www.saflax.de/0-WVK-Retail/Bilder-Pictures/SAFLAX-",'Basis-Tabelle-Samen'!Q67,"-",'Basis-Tabelle-Samen'!J67,"-garden-to-go-english.jpg")),
IF($C$1="Estnisch - EE",HYPERLINK(CONCATENATE("https://www.saflax.de/0-WVK-Retail/Bilder-Pictures/SAFLAX-",'Basis-Tabelle-Samen'!Q67,"-",'Basis-Tabelle-Samen'!J67,"-garden-to-go-estonian.jpg")),
IF($C$1="Finnisch - FI",HYPERLINK(CONCATENATE("https://www.saflax.de/0-WVK-Retail/Bilder-Pictures/SAFLAX-",'Basis-Tabelle-Samen'!Q67,"-",'Basis-Tabelle-Samen'!J67,"-garden-to-go-finnish.jpg")),
IF($C$1="Französisch - FR",HYPERLINK(CONCATENATE("https://www.saflax.de/0-WVK-Retail/Bilder-Pictures/SAFLAX-",'Basis-Tabelle-Samen'!Q67,"-",'Basis-Tabelle-Samen'!J67,"-garden-to-go-french.jpg")),
IF($C$1="Griechisch - GR",HYPERLINK(CONCATENATE("https://www.saflax.de/0-WVK-Retail/Bilder-Pictures/SAFLAX-",'Basis-Tabelle-Samen'!Q67,"-",'Basis-Tabelle-Samen'!J67,"-garden-to-go-greek.jpg")),
IF($C$1="Irisch - IE",HYPERLINK(CONCATENATE("https://www.saflax.de/0-WVK-Retail/Bilder-Pictures/SAFLAX-",'Basis-Tabelle-Samen'!Q67,"-",'Basis-Tabelle-Samen'!J67,"-garden-to-go-irish.jpg")),
IF($C$1="Isländisch - IS",HYPERLINK(CONCATENATE("https://www.saflax.de/0-WVK-Retail/Bilder-Pictures/SAFLAX-",'Basis-Tabelle-Samen'!Q67,"-",'Basis-Tabelle-Samen'!J67,"-garden-to-go-icelandic.jpg")),
IF($C$1="Italienisch - IT",HYPERLINK(CONCATENATE("https://www.saflax.de/0-WVK-Retail/Bilder-Pictures/SAFLAX-",'Basis-Tabelle-Samen'!Q67,"-",'Basis-Tabelle-Samen'!J67,"-garden-to-go-italian.jpg")),
IF($C$1="Japanisch - JP",HYPERLINK(CONCATENATE("https://www.saflax.de/0-WVK-Retail/Bilder-Pictures/SAFLAX-",'Basis-Tabelle-Samen'!Q67,"-",'Basis-Tabelle-Samen'!J67,"-garden-to-go-japanese.jpg")),
IF($C$1="Kroatisch - HR",HYPERLINK(CONCATENATE("https://www.saflax.de/0-WVK-Retail/Bilder-Pictures/SAFLAX-",'Basis-Tabelle-Samen'!Q67,"-",'Basis-Tabelle-Samen'!J67,"-garden-to-go-croatian.jpg")),
IF($C$1="Lettisch - LV",HYPERLINK(CONCATENATE("https://www.saflax.de/0-WVK-Retail/Bilder-Pictures/SAFLAX-",'Basis-Tabelle-Samen'!Q67,"-",'Basis-Tabelle-Samen'!J67,"-garden-to-go-latvian.jpg")),
IF($C$1="Litauisch - LT",HYPERLINK(CONCATENATE("https://www.saflax.de/0-WVK-Retail/Bilder-Pictures/SAFLAX-",'Basis-Tabelle-Samen'!Q67,"-",'Basis-Tabelle-Samen'!J67,"-garden-to-go-lithuanian.jpg")),
IF($C$1="Maltesisch - MT",HYPERLINK(CONCATENATE("https://www.saflax.de/0-WVK-Retail/Bilder-Pictures/SAFLAX-",'Basis-Tabelle-Samen'!Q67,"-",'Basis-Tabelle-Samen'!J67,"-garden-to-go-maltese.jpg")),
IF($C$1="Niederländisch - NL",HYPERLINK(CONCATENATE("https://www.saflax.de/0-WVK-Retail/Bilder-Pictures/SAFLAX-",'Basis-Tabelle-Samen'!Q67,"-",'Basis-Tabelle-Samen'!J67,"-garden-to-go-dutch.jpg")),
IF($C$1="Norwegisch - NO",HYPERLINK(CONCATENATE("https://www.saflax.de/0-WVK-Retail/Bilder-Pictures/SAFLAX-",'Basis-Tabelle-Samen'!Q67,"-",'Basis-Tabelle-Samen'!J67,"-garden-to-go-nowegian.jpg")),
IF($C$1="Polnisch - PL",HYPERLINK(CONCATENATE("https://www.saflax.de/0-WVK-Retail/Bilder-Pictures/SAFLAX-",'Basis-Tabelle-Samen'!Q67,"-",'Basis-Tabelle-Samen'!J67,"-garden-to-go-polish.jpg")),
IF($C$1="Portugiesisch - PT",HYPERLINK(CONCATENATE("https://www.saflax.de/0-WVK-Retail/Bilder-Pictures/SAFLAX-",'Basis-Tabelle-Samen'!Q67,"-",'Basis-Tabelle-Samen'!J67,"-garden-to-go-portuguese.jpg")),
IF($C$1="Rumänisch - RO",HYPERLINK(CONCATENATE("https://www.saflax.de/0-WVK-Retail/Bilder-Pictures/SAFLAX-",'Basis-Tabelle-Samen'!Q67,"-",'Basis-Tabelle-Samen'!J67,"-garden-to-go-romanian.jpg")),
IF($C$1="Schwedisch - SE",HYPERLINK(CONCATENATE("https://www.saflax.de/0-WVK-Retail/Bilder-Pictures/SAFLAX-",'Basis-Tabelle-Samen'!Q67,"-",'Basis-Tabelle-Samen'!J67,"-garden-to-go-swedish.jpg")),
IF($C$1="Slowakisch - SK",HYPERLINK(CONCATENATE("https://www.saflax.de/0-WVK-Retail/Bilder-Pictures/SAFLAX-",'Basis-Tabelle-Samen'!Q67,"-",'Basis-Tabelle-Samen'!J67,"-garden-to-go-slovak.jpg")),
IF($C$1="Slowenisch - SI",HYPERLINK(CONCATENATE("https://www.saflax.de/0-WVK-Retail/Bilder-Pictures/SAFLAX-",'Basis-Tabelle-Samen'!Q67,"-",'Basis-Tabelle-Samen'!J67,"-garden-to-go-slovenian.jpg")),
IF($C$1="Spanisch - ES",HYPERLINK(CONCATENATE("https://www.saflax.de/0-WVK-Retail/Bilder-Pictures/SAFLAX-",'Basis-Tabelle-Samen'!Q67,"-",'Basis-Tabelle-Samen'!J67,"-garden-to-go-spanish.jpg")),
IF($C$1="Tschechisch - CZ",HYPERLINK(CONCATENATE("https://www.saflax.de/0-WVK-Retail/Bilder-Pictures/SAFLAX-",'Basis-Tabelle-Samen'!Q67,"-",'Basis-Tabelle-Samen'!J67,"-garden-to-go-czech.jpg")),
IF($C$1="Türkisch - TR",HYPERLINK(CONCATENATE("https://www.saflax.de/0-WVK-Retail/Bilder-Pictures/SAFLAX-",'Basis-Tabelle-Samen'!Q67,"-",'Basis-Tabelle-Samen'!J67,"-garden-to-go-turkish.jpg")),
IF($C$1="Ungarisch - HU",HYPERLINK(CONCATENATE("https://www.saflax.de/0-WVK-Retail/Bilder-Pictures/SAFLAX-",'Basis-Tabelle-Samen'!Q67,"-",'Basis-Tabelle-Samen'!J67,"-garden-to-go-hungarian.jpg")),
" ACHTUNG")))))))))))))))))))))))))))))</f>
        <v>https://www.saflax.de/0-WVK-Retail/Bilder-Pictures/SAFLAX-52961-paulownia-tomentosa-garden-to-go-english.jpg</v>
      </c>
      <c r="AP20" s="330" t="str">
        <f>IF(K20&lt;1,"",
IF($C$1="Bulgarisch - BG",HYPERLINK(CONCATENATE("https://www.saflax.de/0-WVK-Retail/Bilder-Pictures/SAFLAX-",'Basis-Tabelle-Samen'!T67,"-",'Basis-Tabelle-Samen'!J67,"-cultivation-set-bulgarian.jpg")),
IF($C$1="Dänisch - DK",HYPERLINK(CONCATENATE("https://www.saflax.de/0-WVK-Retail/Bilder-Pictures/SAFLAX-",'Basis-Tabelle-Samen'!T67,"-",'Basis-Tabelle-Samen'!J67,"-cultivation-set-danish.jpg")),
IF($C$1="Deutsch - DE",HYPERLINK(CONCATENATE("https://www.saflax.de/0-WVK-Retail/Bilder-Pictures/SAFLAX-",'Basis-Tabelle-Samen'!T67,"-",'Basis-Tabelle-Samen'!J67,"-cultivation-set-german.jpg")),
IF($C$1="Englisch - UK",HYPERLINK(CONCATENATE("https://www.saflax.de/0-WVK-Retail/Bilder-Pictures/SAFLAX-",'Basis-Tabelle-Samen'!T67,"-",'Basis-Tabelle-Samen'!J67,"-cultivation-set-english.jpg")),
IF($C$1="Estnisch - EE",HYPERLINK(CONCATENATE("https://www.saflax.de/0-WVK-Retail/Bilder-Pictures/SAFLAX-",'Basis-Tabelle-Samen'!T67,"-",'Basis-Tabelle-Samen'!J67,"-cultivation-set-estonian.jpg")),
IF($C$1="Finnisch - FI",HYPERLINK(CONCATENATE("https://www.saflax.de/0-WVK-Retail/Bilder-Pictures/SAFLAX-",'Basis-Tabelle-Samen'!T67,"-",'Basis-Tabelle-Samen'!J67,"-cultivation-set-finnish.jpg")),
IF($C$1="Französisch - FR",HYPERLINK(CONCATENATE("https://www.saflax.de/0-WVK-Retail/Bilder-Pictures/SAFLAX-",'Basis-Tabelle-Samen'!T67,"-",'Basis-Tabelle-Samen'!J67,"-cultivation-set-french.jpg")),
IF($C$1="Griechisch - GR",HYPERLINK(CONCATENATE("https://www.saflax.de/0-WVK-Retail/Bilder-Pictures/SAFLAX-",'Basis-Tabelle-Samen'!T67,"-",'Basis-Tabelle-Samen'!J67,"-cultivation-set-greek.jpg")),
IF($C$1="Irisch - IE",HYPERLINK(CONCATENATE("https://www.saflax.de/0-WVK-Retail/Bilder-Pictures/SAFLAX-",'Basis-Tabelle-Samen'!T67,"-",'Basis-Tabelle-Samen'!J67,"-cultivation-set-irish.jpg")),
IF($C$1="Isländisch - IS",HYPERLINK(CONCATENATE("https://www.saflax.de/0-WVK-Retail/Bilder-Pictures/SAFLAX-",'Basis-Tabelle-Samen'!T67,"-",'Basis-Tabelle-Samen'!J67,"-cultivation-set-icelandic.jpg")),
IF($C$1="Italienisch - IT",HYPERLINK(CONCATENATE("https://www.saflax.de/0-WVK-Retail/Bilder-Pictures/SAFLAX-",'Basis-Tabelle-Samen'!T67,"-",'Basis-Tabelle-Samen'!J67,"-cultivation-set-italian.jpg")),
IF($C$1="Japanisch - JP",HYPERLINK(CONCATENATE("https://www.saflax.de/0-WVK-Retail/Bilder-Pictures/SAFLAX-",'Basis-Tabelle-Samen'!T67,"-",'Basis-Tabelle-Samen'!J67,"-cultivation-set-japanese.jpg")),
IF($C$1="Kroatisch - HR",HYPERLINK(CONCATENATE("https://www.saflax.de/0-WVK-Retail/Bilder-Pictures/SAFLAX-",'Basis-Tabelle-Samen'!T67,"-",'Basis-Tabelle-Samen'!J67,"-cultivation-set-croatian.jpg")),
IF($C$1="Lettisch - LV",HYPERLINK(CONCATENATE("https://www.saflax.de/0-WVK-Retail/Bilder-Pictures/SAFLAX-",'Basis-Tabelle-Samen'!T67,"-",'Basis-Tabelle-Samen'!J67,"-cultivation-set-latvian.jpg")),
IF($C$1="Litauisch - LT",HYPERLINK(CONCATENATE("https://www.saflax.de/0-WVK-Retail/Bilder-Pictures/SAFLAX-",'Basis-Tabelle-Samen'!T67,"-",'Basis-Tabelle-Samen'!J67,"-cultivation-set-lithuanian.jpg")),
IF($C$1="Maltesisch - MT",HYPERLINK(CONCATENATE("https://www.saflax.de/0-WVK-Retail/Bilder-Pictures/SAFLAX-",'Basis-Tabelle-Samen'!T67,"-",'Basis-Tabelle-Samen'!J67,"-cultivation-set-maltese.jpg")),
IF($C$1="Niederländisch - NL",HYPERLINK(CONCATENATE("https://www.saflax.de/0-WVK-Retail/Bilder-Pictures/SAFLAX-",'Basis-Tabelle-Samen'!T67,"-",'Basis-Tabelle-Samen'!J67,"-cultivation-set-dutch.jpg")),
IF($C$1="Norwegisch - NO",HYPERLINK(CONCATENATE("https://www.saflax.de/0-WVK-Retail/Bilder-Pictures/SAFLAX-",'Basis-Tabelle-Samen'!T67,"-",'Basis-Tabelle-Samen'!J67,"-cultivation-set-nowegian.jpg")),
IF($C$1="Polnisch - PL",HYPERLINK(CONCATENATE("https://www.saflax.de/0-WVK-Retail/Bilder-Pictures/SAFLAX-",'Basis-Tabelle-Samen'!T67,"-",'Basis-Tabelle-Samen'!J67,"-cultivation-set-polish.jpg")),
IF($C$1="Portugiesisch - PT",HYPERLINK(CONCATENATE("https://www.saflax.de/0-WVK-Retail/Bilder-Pictures/SAFLAX-",'Basis-Tabelle-Samen'!T67,"-",'Basis-Tabelle-Samen'!J67,"-cultivation-set-portuguese.jpg")),
IF($C$1="Rumänisch - RO",HYPERLINK(CONCATENATE("https://www.saflax.de/0-WVK-Retail/Bilder-Pictures/SAFLAX-",'Basis-Tabelle-Samen'!T67,"-",'Basis-Tabelle-Samen'!J67,"-cultivation-set-romanian.jpg")),
IF($C$1="Schwedisch - SE",HYPERLINK(CONCATENATE("https://www.saflax.de/0-WVK-Retail/Bilder-Pictures/SAFLAX-",'Basis-Tabelle-Samen'!T67,"-",'Basis-Tabelle-Samen'!J67,"-cultivation-set-swedish.jpg")),
IF($C$1="Slowakisch - SK",HYPERLINK(CONCATENATE("https://www.saflax.de/0-WVK-Retail/Bilder-Pictures/SAFLAX-",'Basis-Tabelle-Samen'!T67,"-",'Basis-Tabelle-Samen'!J67,"-cultivation-set-slovak.jpg")),
IF($C$1="Slowenisch - SI",HYPERLINK(CONCATENATE("https://www.saflax.de/0-WVK-Retail/Bilder-Pictures/SAFLAX-",'Basis-Tabelle-Samen'!T67,"-",'Basis-Tabelle-Samen'!J67,"-cultivation-set-slovenian.jpg")),
IF($C$1="Spanisch - ES",HYPERLINK(CONCATENATE("https://www.saflax.de/0-WVK-Retail/Bilder-Pictures/SAFLAX-",'Basis-Tabelle-Samen'!T67,"-",'Basis-Tabelle-Samen'!J67,"-cultivation-set-spanish.jpg")),
IF($C$1="Tschechisch - CZ",HYPERLINK(CONCATENATE("https://www.saflax.de/0-WVK-Retail/Bilder-Pictures/SAFLAX-",'Basis-Tabelle-Samen'!T67,"-",'Basis-Tabelle-Samen'!J67,"-cultivation-set-czech.jpg")),
IF($C$1="Türkisch - TR",HYPERLINK(CONCATENATE("https://www.saflax.de/0-WVK-Retail/Bilder-Pictures/SAFLAX-",'Basis-Tabelle-Samen'!T67,"-",'Basis-Tabelle-Samen'!J67,"-cultivation-set-turkish.jpg")),
IF($C$1="Ungarisch - HU",HYPERLINK(CONCATENATE("https://www.saflax.de/0-WVK-Retail/Bilder-Pictures/SAFLAX-",'Basis-Tabelle-Samen'!T67,"-",'Basis-Tabelle-Samen'!J67,"-cultivation-set-hungarian.jpg")),
" ACHTUNG")))))))))))))))))))))))))))))</f>
        <v>https://www.saflax.de/0-WVK-Retail/Bilder-Pictures/SAFLAX-32961-paulownia-tomentosa-cultivation-set-english.jpg</v>
      </c>
      <c r="AQ20" s="330" t="str">
        <f>IF(L20&lt;1,"",
IF($C$1="Bulgarisch - BG",HYPERLINK(CONCATENATE("https://www.saflax.de/0-WVK-Retail/Bilder-Pictures/SAFLAX-",'Basis-Tabelle-Samen'!W67,"-",'Basis-Tabelle-Samen'!J67,"-garden-in-the-bag-bulgarian.jpg")),
IF($C$1="Dänisch - DK",HYPERLINK(CONCATENATE("https://www.saflax.de/0-WVK-Retail/Bilder-Pictures/SAFLAX-",'Basis-Tabelle-Samen'!W67,"-",'Basis-Tabelle-Samen'!J67,"-garden-in-the-bag-danish.jpg")),
IF($C$1="Deutsch - DE",HYPERLINK(CONCATENATE("https://www.saflax.de/0-WVK-Retail/Bilder-Pictures/SAFLAX-",'Basis-Tabelle-Samen'!W67,"-",'Basis-Tabelle-Samen'!J67,"-garden-in-the-bag-german.jpg")),
IF($C$1="Englisch - UK",HYPERLINK(CONCATENATE("https://www.saflax.de/0-WVK-Retail/Bilder-Pictures/SAFLAX-",'Basis-Tabelle-Samen'!W67,"-",'Basis-Tabelle-Samen'!J67,"-garden-in-the-bag-english.jpg")),
IF($C$1="Estnisch - EE",HYPERLINK(CONCATENATE("https://www.saflax.de/0-WVK-Retail/Bilder-Pictures/SAFLAX-",'Basis-Tabelle-Samen'!W67,"-",'Basis-Tabelle-Samen'!J67,"-garden-in-the-bag-estonian.jpg")),
IF($C$1="Finnisch - FI",HYPERLINK(CONCATENATE("https://www.saflax.de/0-WVK-Retail/Bilder-Pictures/SAFLAX-",'Basis-Tabelle-Samen'!W67,"-",'Basis-Tabelle-Samen'!J67,"-garden-in-the-bag-finnish.jpg")),
IF($C$1="Französisch - FR",HYPERLINK(CONCATENATE("https://www.saflax.de/0-WVK-Retail/Bilder-Pictures/SAFLAX-",'Basis-Tabelle-Samen'!W67,"-",'Basis-Tabelle-Samen'!J67,"-garden-in-the-bag-french.jpg")),
IF($C$1="Griechisch - GR",HYPERLINK(CONCATENATE("https://www.saflax.de/0-WVK-Retail/Bilder-Pictures/SAFLAX-",'Basis-Tabelle-Samen'!W67,"-",'Basis-Tabelle-Samen'!J67,"-garden-in-the-bag-greek.jpg")),
IF($C$1="Irisch - IE",HYPERLINK(CONCATENATE("https://www.saflax.de/0-WVK-Retail/Bilder-Pictures/SAFLAX-",'Basis-Tabelle-Samen'!W67,"-",'Basis-Tabelle-Samen'!J67,"-garden-in-the-bag-irish.jpg")),
IF($C$1="Isländisch - IS",HYPERLINK(CONCATENATE("https://www.saflax.de/0-WVK-Retail/Bilder-Pictures/SAFLAX-",'Basis-Tabelle-Samen'!W67,"-",'Basis-Tabelle-Samen'!J67,"-garden-in-the-bag-icelandic.jpg")),
IF($C$1="Italienisch - IT",HYPERLINK(CONCATENATE("https://www.saflax.de/0-WVK-Retail/Bilder-Pictures/SAFLAX-",'Basis-Tabelle-Samen'!W67,"-",'Basis-Tabelle-Samen'!J67,"-garden-in-the-bag-italian.jpg")),
IF($C$1="Japanisch - JP",HYPERLINK(CONCATENATE("https://www.saflax.de/0-WVK-Retail/Bilder-Pictures/SAFLAX-",'Basis-Tabelle-Samen'!W67,"-",'Basis-Tabelle-Samen'!J67,"-garden-in-the-bag-japanese.jpg")),
IF($C$1="Kroatisch - HR",HYPERLINK(CONCATENATE("https://www.saflax.de/0-WVK-Retail/Bilder-Pictures/SAFLAX-",'Basis-Tabelle-Samen'!W67,"-",'Basis-Tabelle-Samen'!J67,"-garden-in-the-bag-croatian.jpg")),
IF($C$1="Lettisch - LV",HYPERLINK(CONCATENATE("https://www.saflax.de/0-WVK-Retail/Bilder-Pictures/SAFLAX-",'Basis-Tabelle-Samen'!W67,"-",'Basis-Tabelle-Samen'!J67,"-garden-in-the-bag-latvian.jpg")),
IF($C$1="Litauisch - LT",HYPERLINK(CONCATENATE("https://www.saflax.de/0-WVK-Retail/Bilder-Pictures/SAFLAX-",'Basis-Tabelle-Samen'!W67,"-",'Basis-Tabelle-Samen'!J67,"-garden-in-the-bag-lithuanian.jpg")),
IF($C$1="Maltesisch - MT",HYPERLINK(CONCATENATE("https://www.saflax.de/0-WVK-Retail/Bilder-Pictures/SAFLAX-",'Basis-Tabelle-Samen'!W67,"-",'Basis-Tabelle-Samen'!J67,"-garden-in-the-bag-maltese.jpg")),
IF($C$1="Niederländisch - NL",HYPERLINK(CONCATENATE("https://www.saflax.de/0-WVK-Retail/Bilder-Pictures/SAFLAX-",'Basis-Tabelle-Samen'!W67,"-",'Basis-Tabelle-Samen'!J67,"-garden-in-the-bag-dutch.jpg")),
IF($C$1="Norwegisch - NO",HYPERLINK(CONCATENATE("https://www.saflax.de/0-WVK-Retail/Bilder-Pictures/SAFLAX-",'Basis-Tabelle-Samen'!W67,"-",'Basis-Tabelle-Samen'!J67,"-garden-in-the-bag-nowegian.jpg")),
IF($C$1="Polnisch - PL",HYPERLINK(CONCATENATE("https://www.saflax.de/0-WVK-Retail/Bilder-Pictures/SAFLAX-",'Basis-Tabelle-Samen'!W67,"-",'Basis-Tabelle-Samen'!J67,"-garden-in-the-bag-polish.jpg")),
IF($C$1="Portugiesisch - PT",HYPERLINK(CONCATENATE("https://www.saflax.de/0-WVK-Retail/Bilder-Pictures/SAFLAX-",'Basis-Tabelle-Samen'!W67,"-",'Basis-Tabelle-Samen'!J67,"-garden-in-the-bag-portuguese.jpg")),
IF($C$1="Rumänisch - RO",HYPERLINK(CONCATENATE("https://www.saflax.de/0-WVK-Retail/Bilder-Pictures/SAFLAX-",'Basis-Tabelle-Samen'!W67,"-",'Basis-Tabelle-Samen'!J67,"-garden-in-the-bag-romanian.jpg")),
IF($C$1="Schwedisch - SE",HYPERLINK(CONCATENATE("https://www.saflax.de/0-WVK-Retail/Bilder-Pictures/SAFLAX-",'Basis-Tabelle-Samen'!W67,"-",'Basis-Tabelle-Samen'!J67,"-garden-in-the-bag-swedish.jpg")),
IF($C$1="Slowakisch - SK",HYPERLINK(CONCATENATE("https://www.saflax.de/0-WVK-Retail/Bilder-Pictures/SAFLAX-",'Basis-Tabelle-Samen'!W67,"-",'Basis-Tabelle-Samen'!J67,"-garden-in-the-bag-slovak.jpg")),
IF($C$1="Slowenisch - SI",HYPERLINK(CONCATENATE("https://www.saflax.de/0-WVK-Retail/Bilder-Pictures/SAFLAX-",'Basis-Tabelle-Samen'!W67,"-",'Basis-Tabelle-Samen'!J67,"-garden-in-the-bag-slovenian.jpg")),
IF($C$1="Spanisch - ES",HYPERLINK(CONCATENATE("https://www.saflax.de/0-WVK-Retail/Bilder-Pictures/SAFLAX-",'Basis-Tabelle-Samen'!W67,"-",'Basis-Tabelle-Samen'!J67,"-garden-in-the-bag-spanish.jpg")),
IF($C$1="Tschechisch - CZ",HYPERLINK(CONCATENATE("https://www.saflax.de/0-WVK-Retail/Bilder-Pictures/SAFLAX-",'Basis-Tabelle-Samen'!W67,"-",'Basis-Tabelle-Samen'!J67,"-garden-in-the-bag-czech.jpg")),
IF($C$1="Türkisch - TR",HYPERLINK(CONCATENATE("https://www.saflax.de/0-WVK-Retail/Bilder-Pictures/SAFLAX-",'Basis-Tabelle-Samen'!W67,"-",'Basis-Tabelle-Samen'!J67,"-garden-in-the-bag-turkish.jpg")),
IF($C$1="Ungarisch - HU",HYPERLINK(CONCATENATE("https://www.saflax.de/0-WVK-Retail/Bilder-Pictures/SAFLAX-",'Basis-Tabelle-Samen'!W67,"-",'Basis-Tabelle-Samen'!J67,"-garden-in-the-bag-hungarian.jpg")),
" ACHTUNG")))))))))))))))))))))))))))))</f>
        <v>https://www.saflax.de/0-WVK-Retail/Bilder-Pictures/SAFLAX-62961-paulownia-tomentosa-garden-in-the-bag-english.jpg</v>
      </c>
    </row>
    <row r="21" spans="1:43" ht="17.100000000000001" customHeight="1" x14ac:dyDescent="0.2">
      <c r="A21" s="318" t="str">
        <f>IF('Basis-Tabelle-Samen'!A71="","",IF($C$1="Deutsch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1" s="319" t="str">
        <f>'Basis-Tabelle-Samen'!I71</f>
        <v>Bixa orellena</v>
      </c>
      <c r="C21" s="316" t="str">
        <f>IF($C$1="Bulgarisch - BG",'Basis-Tabelle-Samen'!Z71,
IF($C$1="Dänisch - DK",'Basis-Tabelle-Samen'!AA71,
IF($C$1="Deutsch - DE",'Basis-Tabelle-Samen'!AB71,
IF($C$1="Englisch - UK",'Basis-Tabelle-Samen'!AC71,
IF($C$1="Estnisch - EE",'Basis-Tabelle-Samen'!AD71,
IF($C$1="Finnisch - FI",'Basis-Tabelle-Samen'!AE71,
IF($C$1="Französisch - FR",'Basis-Tabelle-Samen'!AF71,
IF($C$1="Griechisch - GR",'Basis-Tabelle-Samen'!AG71,
IF($C$1="Irisch - IE",'Basis-Tabelle-Samen'!AH71,
IF($C$1="Isländisch - IS",'Basis-Tabelle-Samen'!AI71,
IF($C$1="Italienisch - IT",'Basis-Tabelle-Samen'!AJ71,
IF($C$1="Japanisch - JP",'Basis-Tabelle-Samen'!AK71,
IF($C$1="Kroatisch - HR",'Basis-Tabelle-Samen'!AL71,
IF($C$1="Lettisch - LV",'Basis-Tabelle-Samen'!AM71,
IF($C$1="Litauisch - LT",'Basis-Tabelle-Samen'!AN71,
IF($C$1="Maltesisch - MT",'Basis-Tabelle-Samen'!AO71,
IF($C$1="Niederländisch - NL",'Basis-Tabelle-Samen'!AP71,
IF($C$1="Norwegisch - NO",'Basis-Tabelle-Samen'!AQ71,
IF($C$1="Polnisch - PL",'Basis-Tabelle-Samen'!AR71,
IF($C$1="Portugiesisch - PT",'Basis-Tabelle-Samen'!AS71,
IF($C$1="Rumänisch - RO",'Basis-Tabelle-Samen'!AT71,
IF($C$1="Schwedisch - SE",'Basis-Tabelle-Samen'!AU71,
IF($C$1="Slowakisch - SK",'Basis-Tabelle-Samen'!AV71,
IF($C$1="Slowenisch - SI",'Basis-Tabelle-Samen'!AW71,
IF($C$1="Spanisch - ES",'Basis-Tabelle-Samen'!AX71,
IF($C$1="Tschechisch - CZ",'Basis-Tabelle-Samen'!AY71,
IF($C$1="Türkisch - TR",'Basis-Tabelle-Samen'!AZ71,
IF($C$1="Ungarisch - HU",'Basis-Tabelle-Samen'!BA71,
" ACHTUNG"))))))))))))))))))))))))))))</f>
        <v>Lipstick Tree</v>
      </c>
      <c r="D21" s="320">
        <f>'Basis-Tabelle-Samen'!F71</f>
        <v>20</v>
      </c>
      <c r="E21" s="321" t="str">
        <f>'Basis-Tabelle-Samen'!H71</f>
        <v>7 %</v>
      </c>
      <c r="F21" s="322" t="str">
        <f>IF('Basis-Tabelle-Samen'!G71="","",'Basis-Tabelle-Samen'!G71)</f>
        <v>01</v>
      </c>
      <c r="G21" s="320">
        <f>'Basis-Tabelle-Samen'!C71</f>
        <v>12976</v>
      </c>
      <c r="H21" s="323">
        <f>'Basis-Tabelle-Samen'!D71</f>
        <v>4055473129761</v>
      </c>
      <c r="I21" s="324">
        <f>'Basis-Tabelle-Samen'!E71</f>
        <v>1.85</v>
      </c>
      <c r="J21" s="325">
        <f t="shared" si="0"/>
        <v>12</v>
      </c>
      <c r="K21" s="326">
        <f>'Basis-Tabelle-Samen'!K71</f>
        <v>72976</v>
      </c>
      <c r="L21" s="323">
        <f>'Basis-Tabelle-Samen'!L71</f>
        <v>4055473729763</v>
      </c>
      <c r="M21" s="324">
        <f>'Basis-Tabelle-Samen'!M71</f>
        <v>2.4500000000000002</v>
      </c>
      <c r="N21" s="326">
        <f>IF(K21&lt;1,"",'3'!$I$15)</f>
        <v>15</v>
      </c>
      <c r="O21" s="327">
        <f>IF(K21&lt;1,"",'3'!$J$11)</f>
        <v>90</v>
      </c>
      <c r="P21" s="326">
        <f>'Basis-Tabelle-Samen'!N71</f>
        <v>82976</v>
      </c>
      <c r="Q21" s="323">
        <f>'Basis-Tabelle-Samen'!O71</f>
        <v>4055473829760</v>
      </c>
      <c r="R21" s="328">
        <f>'Basis-Tabelle-Samen'!P71</f>
        <v>3.75</v>
      </c>
      <c r="S21" s="326">
        <f>IF(R21&lt;1,"",'3'!$M$15)</f>
        <v>18</v>
      </c>
      <c r="T21" s="327">
        <f>IF(R21&lt;1,"",'3'!$N$11)</f>
        <v>72</v>
      </c>
      <c r="U21" s="326">
        <f>'Basis-Tabelle-Samen'!Q71</f>
        <v>52976</v>
      </c>
      <c r="V21" s="323">
        <f>'Basis-Tabelle-Samen'!R71</f>
        <v>4055473529769</v>
      </c>
      <c r="W21" s="324">
        <f>'Basis-Tabelle-Samen'!S71</f>
        <v>4.95</v>
      </c>
      <c r="X21" s="326">
        <f>IF(U21&lt;1,"",'3'!$Q$15)</f>
        <v>6</v>
      </c>
      <c r="Y21" s="327">
        <f>IF(U21&lt;1,"",'3'!$R$11)</f>
        <v>24</v>
      </c>
      <c r="Z21" s="326">
        <f>'Basis-Tabelle-Samen'!T71</f>
        <v>32976</v>
      </c>
      <c r="AA21" s="323">
        <f>'Basis-Tabelle-Samen'!U71</f>
        <v>4055473329765</v>
      </c>
      <c r="AB21" s="324">
        <f>'Basis-Tabelle-Samen'!V71</f>
        <v>6.75</v>
      </c>
      <c r="AC21" s="326">
        <f>IF(Z21&lt;1,"",'3'!$U$15)</f>
        <v>6</v>
      </c>
      <c r="AD21" s="327">
        <f>IF(Z21&lt;1,"",'3'!$V$11)</f>
        <v>24</v>
      </c>
      <c r="AE21" s="326">
        <f>'Basis-Tabelle-Samen'!W71</f>
        <v>62976</v>
      </c>
      <c r="AF21" s="323">
        <f>'Basis-Tabelle-Samen'!X71</f>
        <v>4055473629766</v>
      </c>
      <c r="AG21" s="324">
        <f>'Basis-Tabelle-Samen'!Y71</f>
        <v>2.95</v>
      </c>
      <c r="AH21" s="326">
        <f>IF(AE21&lt;1,"",'3'!$Y$15)</f>
        <v>8</v>
      </c>
      <c r="AI21" s="327">
        <f>IF(AE21&lt;1,"",'3'!$Z$11)</f>
        <v>64</v>
      </c>
      <c r="AJ21" s="315"/>
      <c r="AK21" s="316" t="str">
        <f>IF(G21&lt;1,"",
IF($C$1="Bulgarisch - BG",HYPERLINK(CONCATENATE("https://www.saflax.de/0-WVK-Retail/Bilder-Pictures/SAFLAX-",'Basis-Tabelle-Samen'!C71,"-",'Basis-Tabelle-Samen'!J71,"-seed-package-front-cr-bulgarian.jpg")),
IF($C$1="Dänisch - DK",HYPERLINK(CONCATENATE("https://www.saflax.de/0-WVK-Retail/Bilder-Pictures/SAFLAX-",'Basis-Tabelle-Samen'!C71,"-",'Basis-Tabelle-Samen'!J71,"-seed-package-front-cr-danish.jpg")),
IF($C$1="Deutsch - DE",HYPERLINK(CONCATENATE("https://www.saflax.de/0-WVK-Retail/Bilder-Pictures/SAFLAX-",'Basis-Tabelle-Samen'!C71,"-",'Basis-Tabelle-Samen'!J71,"-seed-package-front-cr-german.jpg")),
IF($C$1="Englisch - UK",HYPERLINK(CONCATENATE("https://www.saflax.de/0-WVK-Retail/Bilder-Pictures/SAFLAX-",'Basis-Tabelle-Samen'!C71,"-",'Basis-Tabelle-Samen'!J71,"-seed-package-front-cr-english.jpg")),
IF($C$1="Estnisch - EE",HYPERLINK(CONCATENATE("https://www.saflax.de/0-WVK-Retail/Bilder-Pictures/SAFLAX-",'Basis-Tabelle-Samen'!C71,"-",'Basis-Tabelle-Samen'!J71,"-seed-package-front-cr-estonian.jpg")),
IF($C$1="Finnisch - FI",HYPERLINK(CONCATENATE("https://www.saflax.de/0-WVK-Retail/Bilder-Pictures/SAFLAX-",'Basis-Tabelle-Samen'!C71,"-",'Basis-Tabelle-Samen'!J71,"-seed-package-front-cr-finnish.jpg")),
IF($C$1="Französisch - FR",HYPERLINK(CONCATENATE("https://www.saflax.de/0-WVK-Retail/Bilder-Pictures/SAFLAX-",'Basis-Tabelle-Samen'!C71,"-",'Basis-Tabelle-Samen'!J71,"-seed-package-front-cr-french.jpg")),
IF($C$1="Griechisch - GR",HYPERLINK(CONCATENATE("https://www.saflax.de/0-WVK-Retail/Bilder-Pictures/SAFLAX-",'Basis-Tabelle-Samen'!C71,"-",'Basis-Tabelle-Samen'!J71,"-seed-package-front-cr-greek.jpg")),
IF($C$1="Irisch - IE",HYPERLINK(CONCATENATE("https://www.saflax.de/0-WVK-Retail/Bilder-Pictures/SAFLAX-",'Basis-Tabelle-Samen'!C71,"-",'Basis-Tabelle-Samen'!J71,"-seed-package-front-cr-irish.jpg")),
IF($C$1="Isländisch - IS",HYPERLINK(CONCATENATE("https://www.saflax.de/0-WVK-Retail/Bilder-Pictures/SAFLAX-",'Basis-Tabelle-Samen'!C71,"-",'Basis-Tabelle-Samen'!J71,"-seed-package-front-cr-icelandic.jpg")),
IF($C$1="Italienisch - IT",HYPERLINK(CONCATENATE("https://www.saflax.de/0-WVK-Retail/Bilder-Pictures/SAFLAX-",'Basis-Tabelle-Samen'!C71,"-",'Basis-Tabelle-Samen'!J71,"-seed-package-front-cr-italian.jpg")),
IF($C$1="Japanisch - JP",HYPERLINK(CONCATENATE("https://www.saflax.de/0-WVK-Retail/Bilder-Pictures/SAFLAX-",'Basis-Tabelle-Samen'!C71,"-",'Basis-Tabelle-Samen'!J71,"-seed-package-front-cr-japanese.jpg")),
IF($C$1="Kroatisch - HR",HYPERLINK(CONCATENATE("https://www.saflax.de/0-WVK-Retail/Bilder-Pictures/SAFLAX-",'Basis-Tabelle-Samen'!C71,"-",'Basis-Tabelle-Samen'!J71,"-seed-package-front-cr-croatian.jpg")),
IF($C$1="Lettisch - LV",HYPERLINK(CONCATENATE("https://www.saflax.de/0-WVK-Retail/Bilder-Pictures/SAFLAX-",'Basis-Tabelle-Samen'!C71,"-",'Basis-Tabelle-Samen'!J71,"-seed-package-front-cr-latvian.jpg")),
IF($C$1="Litauisch - LT",HYPERLINK(CONCATENATE("https://www.saflax.de/0-WVK-Retail/Bilder-Pictures/SAFLAX-",'Basis-Tabelle-Samen'!C71,"-",'Basis-Tabelle-Samen'!J71,"-seed-package-front-cr-lithuanian.jpg")),
IF($C$1="Maltesisch - MT",HYPERLINK(CONCATENATE("https://www.saflax.de/0-WVK-Retail/Bilder-Pictures/SAFLAX-",'Basis-Tabelle-Samen'!C71,"-",'Basis-Tabelle-Samen'!J71,"-seed-package-front-cr-maltese.jpg")),
IF($C$1="Niederländisch - NL",HYPERLINK(CONCATENATE("https://www.saflax.de/0-WVK-Retail/Bilder-Pictures/SAFLAX-",'Basis-Tabelle-Samen'!C71,"-",'Basis-Tabelle-Samen'!J71,"-seed-package-front-cr-dutch.jpg")),
IF($C$1="Norwegisch - NO",HYPERLINK(CONCATENATE("https://www.saflax.de/0-WVK-Retail/Bilder-Pictures/SAFLAX-",'Basis-Tabelle-Samen'!C71,"-",'Basis-Tabelle-Samen'!J71,"-seed-package-front-cr-nowegian.jpg")),
IF($C$1="Polnisch - PL",HYPERLINK(CONCATENATE("https://www.saflax.de/0-WVK-Retail/Bilder-Pictures/SAFLAX-",'Basis-Tabelle-Samen'!C71,"-",'Basis-Tabelle-Samen'!J71,"-seed-package-front-cr-polish.jpg")),
IF($C$1="Portugiesisch - PT",HYPERLINK(CONCATENATE("https://www.saflax.de/0-WVK-Retail/Bilder-Pictures/SAFLAX-",'Basis-Tabelle-Samen'!C71,"-",'Basis-Tabelle-Samen'!J71,"-seed-package-front-cr-portuguese.jpg")),
IF($C$1="Rumänisch - RO",HYPERLINK(CONCATENATE("https://www.saflax.de/0-WVK-Retail/Bilder-Pictures/SAFLAX-",'Basis-Tabelle-Samen'!C71,"-",'Basis-Tabelle-Samen'!J71,"-seed-package-front-cr-romanian.jpg")),
IF($C$1="Schwedisch - SE",HYPERLINK(CONCATENATE("https://www.saflax.de/0-WVK-Retail/Bilder-Pictures/SAFLAX-",'Basis-Tabelle-Samen'!C71,"-",'Basis-Tabelle-Samen'!J71,"-seed-package-front-cr-swedish.jpg")),
IF($C$1="Slowakisch - SK",HYPERLINK(CONCATENATE("https://www.saflax.de/0-WVK-Retail/Bilder-Pictures/SAFLAX-",'Basis-Tabelle-Samen'!C71,"-",'Basis-Tabelle-Samen'!J71,"-seed-package-front-cr-slovak.jpg")),
IF($C$1="Slowenisch - SI",HYPERLINK(CONCATENATE("https://www.saflax.de/0-WVK-Retail/Bilder-Pictures/SAFLAX-",'Basis-Tabelle-Samen'!C71,"-",'Basis-Tabelle-Samen'!J71,"-seed-package-front-cr-slovenian.jpg")),
IF($C$1="Spanisch - ES",HYPERLINK(CONCATENATE("https://www.saflax.de/0-WVK-Retail/Bilder-Pictures/SAFLAX-",'Basis-Tabelle-Samen'!C71,"-",'Basis-Tabelle-Samen'!J71,"-seed-package-front-cr-spanish.jpg")),
IF($C$1="Tschechisch - CZ",HYPERLINK(CONCATENATE("https://www.saflax.de/0-WVK-Retail/Bilder-Pictures/SAFLAX-",'Basis-Tabelle-Samen'!C71,"-",'Basis-Tabelle-Samen'!J71,"-seed-package-front-cr-czech.jpg")),
IF($C$1="Türkisch - TR",HYPERLINK(CONCATENATE("https://www.saflax.de/0-WVK-Retail/Bilder-Pictures/SAFLAX-",'Basis-Tabelle-Samen'!C71,"-",'Basis-Tabelle-Samen'!J71,"-seed-package-front-cr-turkish.jpg")),
IF($C$1="Ungarisch - HU",HYPERLINK(CONCATENATE("https://www.saflax.de/0-WVK-Retail/Bilder-Pictures/SAFLAX-",'Basis-Tabelle-Samen'!C71,"-",'Basis-Tabelle-Samen'!J71,"-seed-package-front-cr-hungarian.jpg")),
" ACHTUNG")))))))))))))))))))))))))))))</f>
        <v>https://www.saflax.de/0-WVK-Retail/Bilder-Pictures/SAFLAX-12976-bixa-orellena-seed-package-front-cr-english.jpg</v>
      </c>
      <c r="AL21" s="330" t="str">
        <f>IF(G21&lt;1,"",
IF($C$1="Bulgarisch - BG",HYPERLINK(CONCATENATE("https://www.saflax.de/0-WVK-Retail/Bilder-Pictures/SAFLAX-",'Basis-Tabelle-Samen'!C71,"-",'Basis-Tabelle-Samen'!J71,"-seed-package-back-cr-bulgarian.jpg")),
IF($C$1="Dänisch - DK",HYPERLINK(CONCATENATE("https://www.saflax.de/0-WVK-Retail/Bilder-Pictures/SAFLAX-",'Basis-Tabelle-Samen'!C71,"-",'Basis-Tabelle-Samen'!J71,"-seed-package-back-cr-danish.jpg")),
IF($C$1="Deutsch - DE",HYPERLINK(CONCATENATE("https://www.saflax.de/0-WVK-Retail/Bilder-Pictures/SAFLAX-",'Basis-Tabelle-Samen'!C71,"-",'Basis-Tabelle-Samen'!J71,"-seed-package-back-cr-german.jpg")),
IF($C$1="Englisch - UK",HYPERLINK(CONCATENATE("https://www.saflax.de/0-WVK-Retail/Bilder-Pictures/SAFLAX-",'Basis-Tabelle-Samen'!C71,"-",'Basis-Tabelle-Samen'!J71,"-seed-package-back-cr-english.jpg")),
IF($C$1="Estnisch - EE",HYPERLINK(CONCATENATE("https://www.saflax.de/0-WVK-Retail/Bilder-Pictures/SAFLAX-",'Basis-Tabelle-Samen'!C71,"-",'Basis-Tabelle-Samen'!J71,"-seed-package-back-cr-estonian.jpg")),
IF($C$1="Finnisch - FI",HYPERLINK(CONCATENATE("https://www.saflax.de/0-WVK-Retail/Bilder-Pictures/SAFLAX-",'Basis-Tabelle-Samen'!C71,"-",'Basis-Tabelle-Samen'!J71,"-seed-package-back-cr-finnish.jpg")),
IF($C$1="Französisch - FR",HYPERLINK(CONCATENATE("https://www.saflax.de/0-WVK-Retail/Bilder-Pictures/SAFLAX-",'Basis-Tabelle-Samen'!C71,"-",'Basis-Tabelle-Samen'!J71,"-seed-package-back-cr-french.jpg")),
IF($C$1="Griechisch - GR",HYPERLINK(CONCATENATE("https://www.saflax.de/0-WVK-Retail/Bilder-Pictures/SAFLAX-",'Basis-Tabelle-Samen'!C71,"-",'Basis-Tabelle-Samen'!J71,"-seed-package-back-cr-greek.jpg")),
IF($C$1="Irisch - IE",HYPERLINK(CONCATENATE("https://www.saflax.de/0-WVK-Retail/Bilder-Pictures/SAFLAX-",'Basis-Tabelle-Samen'!C71,"-",'Basis-Tabelle-Samen'!J71,"-seed-package-back-cr-irish.jpg")),
IF($C$1="Isländisch - IS",HYPERLINK(CONCATENATE("https://www.saflax.de/0-WVK-Retail/Bilder-Pictures/SAFLAX-",'Basis-Tabelle-Samen'!C71,"-",'Basis-Tabelle-Samen'!J71,"-seed-package-back-cr-icelandic.jpg")),
IF($C$1="Italienisch - IT",HYPERLINK(CONCATENATE("https://www.saflax.de/0-WVK-Retail/Bilder-Pictures/SAFLAX-",'Basis-Tabelle-Samen'!C71,"-",'Basis-Tabelle-Samen'!J71,"-seed-package-back-cr-italian.jpg")),
IF($C$1="Japanisch - JP",HYPERLINK(CONCATENATE("https://www.saflax.de/0-WVK-Retail/Bilder-Pictures/SAFLAX-",'Basis-Tabelle-Samen'!C71,"-",'Basis-Tabelle-Samen'!J71,"-seed-package-back-cr-japanese.jpg")),
IF($C$1="Kroatisch - HR",HYPERLINK(CONCATENATE("https://www.saflax.de/0-WVK-Retail/Bilder-Pictures/SAFLAX-",'Basis-Tabelle-Samen'!C71,"-",'Basis-Tabelle-Samen'!J71,"-seed-package-back-cr-croatian.jpg")),
IF($C$1="Lettisch - LV",HYPERLINK(CONCATENATE("https://www.saflax.de/0-WVK-Retail/Bilder-Pictures/SAFLAX-",'Basis-Tabelle-Samen'!C71,"-",'Basis-Tabelle-Samen'!J71,"-seed-package-back-cr-latvian.jpg")),
IF($C$1="Litauisch - LT",HYPERLINK(CONCATENATE("https://www.saflax.de/0-WVK-Retail/Bilder-Pictures/SAFLAX-",'Basis-Tabelle-Samen'!C71,"-",'Basis-Tabelle-Samen'!J71,"-seed-package-back-cr-lithuanian.jpg")),
IF($C$1="Maltesisch - MT",HYPERLINK(CONCATENATE("https://www.saflax.de/0-WVK-Retail/Bilder-Pictures/SAFLAX-",'Basis-Tabelle-Samen'!C71,"-",'Basis-Tabelle-Samen'!J71,"-seed-package-back-cr-maltese.jpg")),
IF($C$1="Niederländisch - NL",HYPERLINK(CONCATENATE("https://www.saflax.de/0-WVK-Retail/Bilder-Pictures/SAFLAX-",'Basis-Tabelle-Samen'!C71,"-",'Basis-Tabelle-Samen'!J71,"-seed-package-back-cr-dutch.jpg")),
IF($C$1="Norwegisch - NO",HYPERLINK(CONCATENATE("https://www.saflax.de/0-WVK-Retail/Bilder-Pictures/SAFLAX-",'Basis-Tabelle-Samen'!C71,"-",'Basis-Tabelle-Samen'!J71,"-seed-package-back-cr-nowegian.jpg")),
IF($C$1="Polnisch - PL",HYPERLINK(CONCATENATE("https://www.saflax.de/0-WVK-Retail/Bilder-Pictures/SAFLAX-",'Basis-Tabelle-Samen'!C71,"-",'Basis-Tabelle-Samen'!J71,"-seed-package-back-cr-polish.jpg")),
IF($C$1="Portugiesisch - PT",HYPERLINK(CONCATENATE("https://www.saflax.de/0-WVK-Retail/Bilder-Pictures/SAFLAX-",'Basis-Tabelle-Samen'!C71,"-",'Basis-Tabelle-Samen'!J71,"-seed-package-back-cr-portuguese.jpg")),
IF($C$1="Rumänisch - RO",HYPERLINK(CONCATENATE("https://www.saflax.de/0-WVK-Retail/Bilder-Pictures/SAFLAX-",'Basis-Tabelle-Samen'!C71,"-",'Basis-Tabelle-Samen'!J71,"-seed-package-back-cr-romanian.jpg")),
IF($C$1="Schwedisch - SE",HYPERLINK(CONCATENATE("https://www.saflax.de/0-WVK-Retail/Bilder-Pictures/SAFLAX-",'Basis-Tabelle-Samen'!C71,"-",'Basis-Tabelle-Samen'!J71,"-seed-package-back-cr-swedish.jpg")),
IF($C$1="Slowakisch - SK",HYPERLINK(CONCATENATE("https://www.saflax.de/0-WVK-Retail/Bilder-Pictures/SAFLAX-",'Basis-Tabelle-Samen'!C71,"-",'Basis-Tabelle-Samen'!J71,"-seed-package-back-cr-slovak.jpg")),
IF($C$1="Slowenisch - SI",HYPERLINK(CONCATENATE("https://www.saflax.de/0-WVK-Retail/Bilder-Pictures/SAFLAX-",'Basis-Tabelle-Samen'!C71,"-",'Basis-Tabelle-Samen'!J71,"-seed-package-back-cr-slovenian.jpg")),
IF($C$1="Spanisch - ES",HYPERLINK(CONCATENATE("https://www.saflax.de/0-WVK-Retail/Bilder-Pictures/SAFLAX-",'Basis-Tabelle-Samen'!C71,"-",'Basis-Tabelle-Samen'!J71,"-seed-package-back-cr-spanish.jpg")),
IF($C$1="Tschechisch - CZ",HYPERLINK(CONCATENATE("https://www.saflax.de/0-WVK-Retail/Bilder-Pictures/SAFLAX-",'Basis-Tabelle-Samen'!C71,"-",'Basis-Tabelle-Samen'!J71,"-seed-package-back-cr-czech.jpg")),
IF($C$1="Türkisch - TR",HYPERLINK(CONCATENATE("https://www.saflax.de/0-WVK-Retail/Bilder-Pictures/SAFLAX-",'Basis-Tabelle-Samen'!C71,"-",'Basis-Tabelle-Samen'!J71,"-seed-package-back-cr-turkish.jpg")),
IF($C$1="Ungarisch - HU",HYPERLINK(CONCATENATE("https://www.saflax.de/0-WVK-Retail/Bilder-Pictures/SAFLAX-",'Basis-Tabelle-Samen'!C71,"-",'Basis-Tabelle-Samen'!J71,"-seed-package-back-cr-hungarian.jpg")),
" ACHTUNG")))))))))))))))))))))))))))))</f>
        <v>https://www.saflax.de/0-WVK-Retail/Bilder-Pictures/SAFLAX-12976-bixa-orellena-seed-package-back-cr-english.jpg</v>
      </c>
      <c r="AM21" s="330" t="str">
        <f>IF(H21&lt;1,"",
IF($C$1="Bulgarisch - BG",HYPERLINK(CONCATENATE("https://www.saflax.de/0-WVK-Retail/Bilder-Pictures/SAFLAX-",'Basis-Tabelle-Samen'!K71,"-",'Basis-Tabelle-Samen'!J71,"-garden-to-go-mini-bulgarian.jpg")),
IF($C$1="Dänisch - DK",HYPERLINK(CONCATENATE("https://www.saflax.de/0-WVK-Retail/Bilder-Pictures/SAFLAX-",'Basis-Tabelle-Samen'!K71,"-",'Basis-Tabelle-Samen'!J71,"-garden-to-go-mini-danish.jpg")),
IF($C$1="Deutsch - DE",HYPERLINK(CONCATENATE("https://www.saflax.de/0-WVK-Retail/Bilder-Pictures/SAFLAX-",'Basis-Tabelle-Samen'!K71,"-",'Basis-Tabelle-Samen'!J71,"-garden-to-go-mini-german.jpg")),
IF($C$1="Englisch - UK",HYPERLINK(CONCATENATE("https://www.saflax.de/0-WVK-Retail/Bilder-Pictures/SAFLAX-",'Basis-Tabelle-Samen'!K71,"-",'Basis-Tabelle-Samen'!J71,"-garden-to-go-mini-english.jpg")),
IF($C$1="Estnisch - EE",HYPERLINK(CONCATENATE("https://www.saflax.de/0-WVK-Retail/Bilder-Pictures/SAFLAX-",'Basis-Tabelle-Samen'!K71,"-",'Basis-Tabelle-Samen'!J71,"-garden-to-go-mini-estonian.jpg")),
IF($C$1="Finnisch - FI",HYPERLINK(CONCATENATE("https://www.saflax.de/0-WVK-Retail/Bilder-Pictures/SAFLAX-",'Basis-Tabelle-Samen'!K71,"-",'Basis-Tabelle-Samen'!J71,"-garden-to-go-mini-finnish.jpg")),
IF($C$1="Französisch - FR",HYPERLINK(CONCATENATE("https://www.saflax.de/0-WVK-Retail/Bilder-Pictures/SAFLAX-",'Basis-Tabelle-Samen'!K71,"-",'Basis-Tabelle-Samen'!J71,"-garden-to-go-mini-french.jpg")),
IF($C$1="Griechisch - GR",HYPERLINK(CONCATENATE("https://www.saflax.de/0-WVK-Retail/Bilder-Pictures/SAFLAX-",'Basis-Tabelle-Samen'!K71,"-",'Basis-Tabelle-Samen'!J71,"-garden-to-go-mini-greek.jpg")),
IF($C$1="Irisch - IE",HYPERLINK(CONCATENATE("https://www.saflax.de/0-WVK-Retail/Bilder-Pictures/SAFLAX-",'Basis-Tabelle-Samen'!K71,"-",'Basis-Tabelle-Samen'!J71,"-garden-to-go-mini-irish.jpg")),
IF($C$1="Isländisch - IS",HYPERLINK(CONCATENATE("https://www.saflax.de/0-WVK-Retail/Bilder-Pictures/SAFLAX-",'Basis-Tabelle-Samen'!K71,"-",'Basis-Tabelle-Samen'!J71,"-garden-to-go-mini-icelandic.jpg")),
IF($C$1="Italienisch - IT",HYPERLINK(CONCATENATE("https://www.saflax.de/0-WVK-Retail/Bilder-Pictures/SAFLAX-",'Basis-Tabelle-Samen'!K71,"-",'Basis-Tabelle-Samen'!J71,"-garden-to-go-mini-italian.jpg")),
IF($C$1="Japanisch - JP",HYPERLINK(CONCATENATE("https://www.saflax.de/0-WVK-Retail/Bilder-Pictures/SAFLAX-",'Basis-Tabelle-Samen'!K71,"-",'Basis-Tabelle-Samen'!J71,"-garden-to-go-mini-japanese.jpg")),
IF($C$1="Kroatisch - HR",HYPERLINK(CONCATENATE("https://www.saflax.de/0-WVK-Retail/Bilder-Pictures/SAFLAX-",'Basis-Tabelle-Samen'!K71,"-",'Basis-Tabelle-Samen'!J71,"-garden-to-go-mini-croatian.jpg")),
IF($C$1="Lettisch - LV",HYPERLINK(CONCATENATE("https://www.saflax.de/0-WVK-Retail/Bilder-Pictures/SAFLAX-",'Basis-Tabelle-Samen'!K71,"-",'Basis-Tabelle-Samen'!J71,"-garden-to-go-mini-latvian.jpg")),
IF($C$1="Litauisch - LT",HYPERLINK(CONCATENATE("https://www.saflax.de/0-WVK-Retail/Bilder-Pictures/SAFLAX-",'Basis-Tabelle-Samen'!K71,"-",'Basis-Tabelle-Samen'!J71,"-garden-to-go-mini-lithuanian.jpg")),
IF($C$1="Maltesisch - MT",HYPERLINK(CONCATENATE("https://www.saflax.de/0-WVK-Retail/Bilder-Pictures/SAFLAX-",'Basis-Tabelle-Samen'!K71,"-",'Basis-Tabelle-Samen'!J71,"-garden-to-go-mini-maltese.jpg")),
IF($C$1="Niederländisch - NL",HYPERLINK(CONCATENATE("https://www.saflax.de/0-WVK-Retail/Bilder-Pictures/SAFLAX-",'Basis-Tabelle-Samen'!K71,"-",'Basis-Tabelle-Samen'!J71,"-garden-to-go-mini-dutch.jpg")),
IF($C$1="Norwegisch - NO",HYPERLINK(CONCATENATE("https://www.saflax.de/0-WVK-Retail/Bilder-Pictures/SAFLAX-",'Basis-Tabelle-Samen'!K71,"-",'Basis-Tabelle-Samen'!J71,"-garden-to-go-mini-nowegian.jpg")),
IF($C$1="Polnisch - PL",HYPERLINK(CONCATENATE("https://www.saflax.de/0-WVK-Retail/Bilder-Pictures/SAFLAX-",'Basis-Tabelle-Samen'!K71,"-",'Basis-Tabelle-Samen'!J71,"-garden-to-go-mini-polish.jpg")),
IF($C$1="Portugiesisch - PT",HYPERLINK(CONCATENATE("https://www.saflax.de/0-WVK-Retail/Bilder-Pictures/SAFLAX-",'Basis-Tabelle-Samen'!K71,"-",'Basis-Tabelle-Samen'!J71,"-garden-to-go-mini-portuguese.jpg")),
IF($C$1="Rumänisch - RO",HYPERLINK(CONCATENATE("https://www.saflax.de/0-WVK-Retail/Bilder-Pictures/SAFLAX-",'Basis-Tabelle-Samen'!K71,"-",'Basis-Tabelle-Samen'!J71,"-garden-to-go-mini-romanian.jpg")),
IF($C$1="Schwedisch - SE",HYPERLINK(CONCATENATE("https://www.saflax.de/0-WVK-Retail/Bilder-Pictures/SAFLAX-",'Basis-Tabelle-Samen'!K71,"-",'Basis-Tabelle-Samen'!J71,"-garden-to-go-mini-swedish.jpg")),
IF($C$1="Slowakisch - SK",HYPERLINK(CONCATENATE("https://www.saflax.de/0-WVK-Retail/Bilder-Pictures/SAFLAX-",'Basis-Tabelle-Samen'!K71,"-",'Basis-Tabelle-Samen'!J71,"-garden-to-go-mini-slovak.jpg")),
IF($C$1="Slowenisch - SI",HYPERLINK(CONCATENATE("https://www.saflax.de/0-WVK-Retail/Bilder-Pictures/SAFLAX-",'Basis-Tabelle-Samen'!K71,"-",'Basis-Tabelle-Samen'!J71,"-garden-to-go-mini-slovenian.jpg")),
IF($C$1="Spanisch - ES",HYPERLINK(CONCATENATE("https://www.saflax.de/0-WVK-Retail/Bilder-Pictures/SAFLAX-",'Basis-Tabelle-Samen'!K71,"-",'Basis-Tabelle-Samen'!J71,"-garden-to-go-mini-spanish.jpg")),
IF($C$1="Tschechisch - CZ",HYPERLINK(CONCATENATE("https://www.saflax.de/0-WVK-Retail/Bilder-Pictures/SAFLAX-",'Basis-Tabelle-Samen'!K71,"-",'Basis-Tabelle-Samen'!J71,"-garden-to-go-mini-czech.jpg")),
IF($C$1="Türkisch - TR",HYPERLINK(CONCATENATE("https://www.saflax.de/0-WVK-Retail/Bilder-Pictures/SAFLAX-",'Basis-Tabelle-Samen'!K71,"-",'Basis-Tabelle-Samen'!J71,"-garden-to-go-mini-turkish.jpg")),
IF($C$1="Ungarisch - HU",HYPERLINK(CONCATENATE("https://www.saflax.de/0-WVK-Retail/Bilder-Pictures/SAFLAX-",'Basis-Tabelle-Samen'!K71,"-",'Basis-Tabelle-Samen'!J71,"-garden-to-go-mini-hungarian.jpg")),
" ACHTUNG")))))))))))))))))))))))))))))</f>
        <v>https://www.saflax.de/0-WVK-Retail/Bilder-Pictures/SAFLAX-72976-bixa-orellena-garden-to-go-mini-english.jpg</v>
      </c>
      <c r="AN21" s="330" t="str">
        <f>IF(I21&lt;1,"",
IF($C$1="Bulgarisch - BG",HYPERLINK(CONCATENATE("https://www.saflax.de/0-WVK-Retail/Bilder-Pictures/SAFLAX-",'Basis-Tabelle-Samen'!N71,"-",'Basis-Tabelle-Samen'!J71,"-garden-to-go-lite-bulgarian.jpg")),
IF($C$1="Dänisch - DK",HYPERLINK(CONCATENATE("https://www.saflax.de/0-WVK-Retail/Bilder-Pictures/SAFLAX-",'Basis-Tabelle-Samen'!N71,"-",'Basis-Tabelle-Samen'!J71,"-garden-to-go-lite-danish.jpg")),
IF($C$1="Deutsch - DE",HYPERLINK(CONCATENATE("https://www.saflax.de/0-WVK-Retail/Bilder-Pictures/SAFLAX-",'Basis-Tabelle-Samen'!N71,"-",'Basis-Tabelle-Samen'!J71,"-garden-to-go-lite-german.jpg")),
IF($C$1="Englisch - UK",HYPERLINK(CONCATENATE("https://www.saflax.de/0-WVK-Retail/Bilder-Pictures/SAFLAX-",'Basis-Tabelle-Samen'!N71,"-",'Basis-Tabelle-Samen'!J71,"-garden-to-go-lite-english.jpg")),
IF($C$1="Estnisch - EE",HYPERLINK(CONCATENATE("https://www.saflax.de/0-WVK-Retail/Bilder-Pictures/SAFLAX-",'Basis-Tabelle-Samen'!N71,"-",'Basis-Tabelle-Samen'!J71,"-garden-to-go-lite-estonian.jpg")),
IF($C$1="Finnisch - FI",HYPERLINK(CONCATENATE("https://www.saflax.de/0-WVK-Retail/Bilder-Pictures/SAFLAX-",'Basis-Tabelle-Samen'!N71,"-",'Basis-Tabelle-Samen'!J71,"-garden-to-go-lite-finnish.jpg")),
IF($C$1="Französisch - FR",HYPERLINK(CONCATENATE("https://www.saflax.de/0-WVK-Retail/Bilder-Pictures/SAFLAX-",'Basis-Tabelle-Samen'!N71,"-",'Basis-Tabelle-Samen'!J71,"-garden-to-go-lite-french.jpg")),
IF($C$1="Griechisch - GR",HYPERLINK(CONCATENATE("https://www.saflax.de/0-WVK-Retail/Bilder-Pictures/SAFLAX-",'Basis-Tabelle-Samen'!N71,"-",'Basis-Tabelle-Samen'!J71,"-garden-to-go-lite-greek.jpg")),
IF($C$1="Irisch - IE",HYPERLINK(CONCATENATE("https://www.saflax.de/0-WVK-Retail/Bilder-Pictures/SAFLAX-",'Basis-Tabelle-Samen'!N71,"-",'Basis-Tabelle-Samen'!J71,"-garden-to-go-lite-irish.jpg")),
IF($C$1="Isländisch - IS",HYPERLINK(CONCATENATE("https://www.saflax.de/0-WVK-Retail/Bilder-Pictures/SAFLAX-",'Basis-Tabelle-Samen'!N71,"-",'Basis-Tabelle-Samen'!J71,"-garden-to-go-lite-icelandic.jpg")),
IF($C$1="Italienisch - IT",HYPERLINK(CONCATENATE("https://www.saflax.de/0-WVK-Retail/Bilder-Pictures/SAFLAX-",'Basis-Tabelle-Samen'!N71,"-",'Basis-Tabelle-Samen'!J71,"-garden-to-go-lite-italian.jpg")),
IF($C$1="Japanisch - JP",HYPERLINK(CONCATENATE("https://www.saflax.de/0-WVK-Retail/Bilder-Pictures/SAFLAX-",'Basis-Tabelle-Samen'!N71,"-",'Basis-Tabelle-Samen'!J71,"-garden-to-go-lite-japanese.jpg")),
IF($C$1="Kroatisch - HR",HYPERLINK(CONCATENATE("https://www.saflax.de/0-WVK-Retail/Bilder-Pictures/SAFLAX-",'Basis-Tabelle-Samen'!N71,"-",'Basis-Tabelle-Samen'!J71,"-garden-to-go-lite-croatian.jpg")),
IF($C$1="Lettisch - LV",HYPERLINK(CONCATENATE("https://www.saflax.de/0-WVK-Retail/Bilder-Pictures/SAFLAX-",'Basis-Tabelle-Samen'!N71,"-",'Basis-Tabelle-Samen'!J71,"-garden-to-go-lite-latvian.jpg")),
IF($C$1="Litauisch - LT",HYPERLINK(CONCATENATE("https://www.saflax.de/0-WVK-Retail/Bilder-Pictures/SAFLAX-",'Basis-Tabelle-Samen'!N71,"-",'Basis-Tabelle-Samen'!J71,"-garden-to-go-lite-lithuanian.jpg")),
IF($C$1="Maltesisch - MT",HYPERLINK(CONCATENATE("https://www.saflax.de/0-WVK-Retail/Bilder-Pictures/SAFLAX-",'Basis-Tabelle-Samen'!N71,"-",'Basis-Tabelle-Samen'!J71,"-garden-to-go-lite-maltese.jpg")),
IF($C$1="Niederländisch - NL",HYPERLINK(CONCATENATE("https://www.saflax.de/0-WVK-Retail/Bilder-Pictures/SAFLAX-",'Basis-Tabelle-Samen'!N71,"-",'Basis-Tabelle-Samen'!J71,"-garden-to-go-lite-dutch.jpg")),
IF($C$1="Norwegisch - NO",HYPERLINK(CONCATENATE("https://www.saflax.de/0-WVK-Retail/Bilder-Pictures/SAFLAX-",'Basis-Tabelle-Samen'!N71,"-",'Basis-Tabelle-Samen'!J71,"-garden-to-go-lite-nowegian.jpg")),
IF($C$1="Polnisch - PL",HYPERLINK(CONCATENATE("https://www.saflax.de/0-WVK-Retail/Bilder-Pictures/SAFLAX-",'Basis-Tabelle-Samen'!N71,"-",'Basis-Tabelle-Samen'!J71,"-garden-to-go-lite-polish.jpg")),
IF($C$1="Portugiesisch - PT",HYPERLINK(CONCATENATE("https://www.saflax.de/0-WVK-Retail/Bilder-Pictures/SAFLAX-",'Basis-Tabelle-Samen'!N71,"-",'Basis-Tabelle-Samen'!J71,"-garden-to-go-lite-portuguese.jpg")),
IF($C$1="Rumänisch - RO",HYPERLINK(CONCATENATE("https://www.saflax.de/0-WVK-Retail/Bilder-Pictures/SAFLAX-",'Basis-Tabelle-Samen'!N71,"-",'Basis-Tabelle-Samen'!J71,"-garden-to-go-lite-romanian.jpg")),
IF($C$1="Schwedisch - SE",HYPERLINK(CONCATENATE("https://www.saflax.de/0-WVK-Retail/Bilder-Pictures/SAFLAX-",'Basis-Tabelle-Samen'!N71,"-",'Basis-Tabelle-Samen'!J71,"-garden-to-go-lite-swedish.jpg")),
IF($C$1="Slowakisch - SK",HYPERLINK(CONCATENATE("https://www.saflax.de/0-WVK-Retail/Bilder-Pictures/SAFLAX-",'Basis-Tabelle-Samen'!N71,"-",'Basis-Tabelle-Samen'!J71,"-garden-to-go-lite-slovak.jpg")),
IF($C$1="Slowenisch - SI",HYPERLINK(CONCATENATE("https://www.saflax.de/0-WVK-Retail/Bilder-Pictures/SAFLAX-",'Basis-Tabelle-Samen'!N71,"-",'Basis-Tabelle-Samen'!J71,"-garden-to-go-lite-slovenian.jpg")),
IF($C$1="Spanisch - ES",HYPERLINK(CONCATENATE("https://www.saflax.de/0-WVK-Retail/Bilder-Pictures/SAFLAX-",'Basis-Tabelle-Samen'!N71,"-",'Basis-Tabelle-Samen'!J71,"-garden-to-go-lite-spanish.jpg")),
IF($C$1="Tschechisch - CZ",HYPERLINK(CONCATENATE("https://www.saflax.de/0-WVK-Retail/Bilder-Pictures/SAFLAX-",'Basis-Tabelle-Samen'!N71,"-",'Basis-Tabelle-Samen'!J71,"-garden-to-go-lite-czech.jpg")),
IF($C$1="Türkisch - TR",HYPERLINK(CONCATENATE("https://www.saflax.de/0-WVK-Retail/Bilder-Pictures/SAFLAX-",'Basis-Tabelle-Samen'!N71,"-",'Basis-Tabelle-Samen'!J71,"-garden-to-go-lite-turkish.jpg")),
IF($C$1="Ungarisch - HU",HYPERLINK(CONCATENATE("https://www.saflax.de/0-WVK-Retail/Bilder-Pictures/SAFLAX-",'Basis-Tabelle-Samen'!N71,"-",'Basis-Tabelle-Samen'!J71,"-garden-to-go-lite-hungarian.jpg")),
" ACHTUNG")))))))))))))))))))))))))))))</f>
        <v>https://www.saflax.de/0-WVK-Retail/Bilder-Pictures/SAFLAX-82976-bixa-orellena-garden-to-go-lite-english.jpg</v>
      </c>
      <c r="AO21" s="330" t="str">
        <f>IF(J21&lt;1,"",
IF($C$1="Bulgarisch - BG",HYPERLINK(CONCATENATE("https://www.saflax.de/0-WVK-Retail/Bilder-Pictures/SAFLAX-",'Basis-Tabelle-Samen'!Q71,"-",'Basis-Tabelle-Samen'!J71,"-garden-to-go-bulgarian.jpg")),
IF($C$1="Dänisch - DK",HYPERLINK(CONCATENATE("https://www.saflax.de/0-WVK-Retail/Bilder-Pictures/SAFLAX-",'Basis-Tabelle-Samen'!Q71,"-",'Basis-Tabelle-Samen'!J71,"-garden-to-go-danish.jpg")),
IF($C$1="Deutsch - DE",HYPERLINK(CONCATENATE("https://www.saflax.de/0-WVK-Retail/Bilder-Pictures/SAFLAX-",'Basis-Tabelle-Samen'!Q71,"-",'Basis-Tabelle-Samen'!J71,"-garden-to-go-german.jpg")),
IF($C$1="Englisch - UK",HYPERLINK(CONCATENATE("https://www.saflax.de/0-WVK-Retail/Bilder-Pictures/SAFLAX-",'Basis-Tabelle-Samen'!Q71,"-",'Basis-Tabelle-Samen'!J71,"-garden-to-go-english.jpg")),
IF($C$1="Estnisch - EE",HYPERLINK(CONCATENATE("https://www.saflax.de/0-WVK-Retail/Bilder-Pictures/SAFLAX-",'Basis-Tabelle-Samen'!Q71,"-",'Basis-Tabelle-Samen'!J71,"-garden-to-go-estonian.jpg")),
IF($C$1="Finnisch - FI",HYPERLINK(CONCATENATE("https://www.saflax.de/0-WVK-Retail/Bilder-Pictures/SAFLAX-",'Basis-Tabelle-Samen'!Q71,"-",'Basis-Tabelle-Samen'!J71,"-garden-to-go-finnish.jpg")),
IF($C$1="Französisch - FR",HYPERLINK(CONCATENATE("https://www.saflax.de/0-WVK-Retail/Bilder-Pictures/SAFLAX-",'Basis-Tabelle-Samen'!Q71,"-",'Basis-Tabelle-Samen'!J71,"-garden-to-go-french.jpg")),
IF($C$1="Griechisch - GR",HYPERLINK(CONCATENATE("https://www.saflax.de/0-WVK-Retail/Bilder-Pictures/SAFLAX-",'Basis-Tabelle-Samen'!Q71,"-",'Basis-Tabelle-Samen'!J71,"-garden-to-go-greek.jpg")),
IF($C$1="Irisch - IE",HYPERLINK(CONCATENATE("https://www.saflax.de/0-WVK-Retail/Bilder-Pictures/SAFLAX-",'Basis-Tabelle-Samen'!Q71,"-",'Basis-Tabelle-Samen'!J71,"-garden-to-go-irish.jpg")),
IF($C$1="Isländisch - IS",HYPERLINK(CONCATENATE("https://www.saflax.de/0-WVK-Retail/Bilder-Pictures/SAFLAX-",'Basis-Tabelle-Samen'!Q71,"-",'Basis-Tabelle-Samen'!J71,"-garden-to-go-icelandic.jpg")),
IF($C$1="Italienisch - IT",HYPERLINK(CONCATENATE("https://www.saflax.de/0-WVK-Retail/Bilder-Pictures/SAFLAX-",'Basis-Tabelle-Samen'!Q71,"-",'Basis-Tabelle-Samen'!J71,"-garden-to-go-italian.jpg")),
IF($C$1="Japanisch - JP",HYPERLINK(CONCATENATE("https://www.saflax.de/0-WVK-Retail/Bilder-Pictures/SAFLAX-",'Basis-Tabelle-Samen'!Q71,"-",'Basis-Tabelle-Samen'!J71,"-garden-to-go-japanese.jpg")),
IF($C$1="Kroatisch - HR",HYPERLINK(CONCATENATE("https://www.saflax.de/0-WVK-Retail/Bilder-Pictures/SAFLAX-",'Basis-Tabelle-Samen'!Q71,"-",'Basis-Tabelle-Samen'!J71,"-garden-to-go-croatian.jpg")),
IF($C$1="Lettisch - LV",HYPERLINK(CONCATENATE("https://www.saflax.de/0-WVK-Retail/Bilder-Pictures/SAFLAX-",'Basis-Tabelle-Samen'!Q71,"-",'Basis-Tabelle-Samen'!J71,"-garden-to-go-latvian.jpg")),
IF($C$1="Litauisch - LT",HYPERLINK(CONCATENATE("https://www.saflax.de/0-WVK-Retail/Bilder-Pictures/SAFLAX-",'Basis-Tabelle-Samen'!Q71,"-",'Basis-Tabelle-Samen'!J71,"-garden-to-go-lithuanian.jpg")),
IF($C$1="Maltesisch - MT",HYPERLINK(CONCATENATE("https://www.saflax.de/0-WVK-Retail/Bilder-Pictures/SAFLAX-",'Basis-Tabelle-Samen'!Q71,"-",'Basis-Tabelle-Samen'!J71,"-garden-to-go-maltese.jpg")),
IF($C$1="Niederländisch - NL",HYPERLINK(CONCATENATE("https://www.saflax.de/0-WVK-Retail/Bilder-Pictures/SAFLAX-",'Basis-Tabelle-Samen'!Q71,"-",'Basis-Tabelle-Samen'!J71,"-garden-to-go-dutch.jpg")),
IF($C$1="Norwegisch - NO",HYPERLINK(CONCATENATE("https://www.saflax.de/0-WVK-Retail/Bilder-Pictures/SAFLAX-",'Basis-Tabelle-Samen'!Q71,"-",'Basis-Tabelle-Samen'!J71,"-garden-to-go-nowegian.jpg")),
IF($C$1="Polnisch - PL",HYPERLINK(CONCATENATE("https://www.saflax.de/0-WVK-Retail/Bilder-Pictures/SAFLAX-",'Basis-Tabelle-Samen'!Q71,"-",'Basis-Tabelle-Samen'!J71,"-garden-to-go-polish.jpg")),
IF($C$1="Portugiesisch - PT",HYPERLINK(CONCATENATE("https://www.saflax.de/0-WVK-Retail/Bilder-Pictures/SAFLAX-",'Basis-Tabelle-Samen'!Q71,"-",'Basis-Tabelle-Samen'!J71,"-garden-to-go-portuguese.jpg")),
IF($C$1="Rumänisch - RO",HYPERLINK(CONCATENATE("https://www.saflax.de/0-WVK-Retail/Bilder-Pictures/SAFLAX-",'Basis-Tabelle-Samen'!Q71,"-",'Basis-Tabelle-Samen'!J71,"-garden-to-go-romanian.jpg")),
IF($C$1="Schwedisch - SE",HYPERLINK(CONCATENATE("https://www.saflax.de/0-WVK-Retail/Bilder-Pictures/SAFLAX-",'Basis-Tabelle-Samen'!Q71,"-",'Basis-Tabelle-Samen'!J71,"-garden-to-go-swedish.jpg")),
IF($C$1="Slowakisch - SK",HYPERLINK(CONCATENATE("https://www.saflax.de/0-WVK-Retail/Bilder-Pictures/SAFLAX-",'Basis-Tabelle-Samen'!Q71,"-",'Basis-Tabelle-Samen'!J71,"-garden-to-go-slovak.jpg")),
IF($C$1="Slowenisch - SI",HYPERLINK(CONCATENATE("https://www.saflax.de/0-WVK-Retail/Bilder-Pictures/SAFLAX-",'Basis-Tabelle-Samen'!Q71,"-",'Basis-Tabelle-Samen'!J71,"-garden-to-go-slovenian.jpg")),
IF($C$1="Spanisch - ES",HYPERLINK(CONCATENATE("https://www.saflax.de/0-WVK-Retail/Bilder-Pictures/SAFLAX-",'Basis-Tabelle-Samen'!Q71,"-",'Basis-Tabelle-Samen'!J71,"-garden-to-go-spanish.jpg")),
IF($C$1="Tschechisch - CZ",HYPERLINK(CONCATENATE("https://www.saflax.de/0-WVK-Retail/Bilder-Pictures/SAFLAX-",'Basis-Tabelle-Samen'!Q71,"-",'Basis-Tabelle-Samen'!J71,"-garden-to-go-czech.jpg")),
IF($C$1="Türkisch - TR",HYPERLINK(CONCATENATE("https://www.saflax.de/0-WVK-Retail/Bilder-Pictures/SAFLAX-",'Basis-Tabelle-Samen'!Q71,"-",'Basis-Tabelle-Samen'!J71,"-garden-to-go-turkish.jpg")),
IF($C$1="Ungarisch - HU",HYPERLINK(CONCATENATE("https://www.saflax.de/0-WVK-Retail/Bilder-Pictures/SAFLAX-",'Basis-Tabelle-Samen'!Q71,"-",'Basis-Tabelle-Samen'!J71,"-garden-to-go-hungarian.jpg")),
" ACHTUNG")))))))))))))))))))))))))))))</f>
        <v>https://www.saflax.de/0-WVK-Retail/Bilder-Pictures/SAFLAX-52976-bixa-orellena-garden-to-go-english.jpg</v>
      </c>
      <c r="AP21" s="330" t="str">
        <f>IF(K21&lt;1,"",
IF($C$1="Bulgarisch - BG",HYPERLINK(CONCATENATE("https://www.saflax.de/0-WVK-Retail/Bilder-Pictures/SAFLAX-",'Basis-Tabelle-Samen'!T71,"-",'Basis-Tabelle-Samen'!J71,"-cultivation-set-bulgarian.jpg")),
IF($C$1="Dänisch - DK",HYPERLINK(CONCATENATE("https://www.saflax.de/0-WVK-Retail/Bilder-Pictures/SAFLAX-",'Basis-Tabelle-Samen'!T71,"-",'Basis-Tabelle-Samen'!J71,"-cultivation-set-danish.jpg")),
IF($C$1="Deutsch - DE",HYPERLINK(CONCATENATE("https://www.saflax.de/0-WVK-Retail/Bilder-Pictures/SAFLAX-",'Basis-Tabelle-Samen'!T71,"-",'Basis-Tabelle-Samen'!J71,"-cultivation-set-german.jpg")),
IF($C$1="Englisch - UK",HYPERLINK(CONCATENATE("https://www.saflax.de/0-WVK-Retail/Bilder-Pictures/SAFLAX-",'Basis-Tabelle-Samen'!T71,"-",'Basis-Tabelle-Samen'!J71,"-cultivation-set-english.jpg")),
IF($C$1="Estnisch - EE",HYPERLINK(CONCATENATE("https://www.saflax.de/0-WVK-Retail/Bilder-Pictures/SAFLAX-",'Basis-Tabelle-Samen'!T71,"-",'Basis-Tabelle-Samen'!J71,"-cultivation-set-estonian.jpg")),
IF($C$1="Finnisch - FI",HYPERLINK(CONCATENATE("https://www.saflax.de/0-WVK-Retail/Bilder-Pictures/SAFLAX-",'Basis-Tabelle-Samen'!T71,"-",'Basis-Tabelle-Samen'!J71,"-cultivation-set-finnish.jpg")),
IF($C$1="Französisch - FR",HYPERLINK(CONCATENATE("https://www.saflax.de/0-WVK-Retail/Bilder-Pictures/SAFLAX-",'Basis-Tabelle-Samen'!T71,"-",'Basis-Tabelle-Samen'!J71,"-cultivation-set-french.jpg")),
IF($C$1="Griechisch - GR",HYPERLINK(CONCATENATE("https://www.saflax.de/0-WVK-Retail/Bilder-Pictures/SAFLAX-",'Basis-Tabelle-Samen'!T71,"-",'Basis-Tabelle-Samen'!J71,"-cultivation-set-greek.jpg")),
IF($C$1="Irisch - IE",HYPERLINK(CONCATENATE("https://www.saflax.de/0-WVK-Retail/Bilder-Pictures/SAFLAX-",'Basis-Tabelle-Samen'!T71,"-",'Basis-Tabelle-Samen'!J71,"-cultivation-set-irish.jpg")),
IF($C$1="Isländisch - IS",HYPERLINK(CONCATENATE("https://www.saflax.de/0-WVK-Retail/Bilder-Pictures/SAFLAX-",'Basis-Tabelle-Samen'!T71,"-",'Basis-Tabelle-Samen'!J71,"-cultivation-set-icelandic.jpg")),
IF($C$1="Italienisch - IT",HYPERLINK(CONCATENATE("https://www.saflax.de/0-WVK-Retail/Bilder-Pictures/SAFLAX-",'Basis-Tabelle-Samen'!T71,"-",'Basis-Tabelle-Samen'!J71,"-cultivation-set-italian.jpg")),
IF($C$1="Japanisch - JP",HYPERLINK(CONCATENATE("https://www.saflax.de/0-WVK-Retail/Bilder-Pictures/SAFLAX-",'Basis-Tabelle-Samen'!T71,"-",'Basis-Tabelle-Samen'!J71,"-cultivation-set-japanese.jpg")),
IF($C$1="Kroatisch - HR",HYPERLINK(CONCATENATE("https://www.saflax.de/0-WVK-Retail/Bilder-Pictures/SAFLAX-",'Basis-Tabelle-Samen'!T71,"-",'Basis-Tabelle-Samen'!J71,"-cultivation-set-croatian.jpg")),
IF($C$1="Lettisch - LV",HYPERLINK(CONCATENATE("https://www.saflax.de/0-WVK-Retail/Bilder-Pictures/SAFLAX-",'Basis-Tabelle-Samen'!T71,"-",'Basis-Tabelle-Samen'!J71,"-cultivation-set-latvian.jpg")),
IF($C$1="Litauisch - LT",HYPERLINK(CONCATENATE("https://www.saflax.de/0-WVK-Retail/Bilder-Pictures/SAFLAX-",'Basis-Tabelle-Samen'!T71,"-",'Basis-Tabelle-Samen'!J71,"-cultivation-set-lithuanian.jpg")),
IF($C$1="Maltesisch - MT",HYPERLINK(CONCATENATE("https://www.saflax.de/0-WVK-Retail/Bilder-Pictures/SAFLAX-",'Basis-Tabelle-Samen'!T71,"-",'Basis-Tabelle-Samen'!J71,"-cultivation-set-maltese.jpg")),
IF($C$1="Niederländisch - NL",HYPERLINK(CONCATENATE("https://www.saflax.de/0-WVK-Retail/Bilder-Pictures/SAFLAX-",'Basis-Tabelle-Samen'!T71,"-",'Basis-Tabelle-Samen'!J71,"-cultivation-set-dutch.jpg")),
IF($C$1="Norwegisch - NO",HYPERLINK(CONCATENATE("https://www.saflax.de/0-WVK-Retail/Bilder-Pictures/SAFLAX-",'Basis-Tabelle-Samen'!T71,"-",'Basis-Tabelle-Samen'!J71,"-cultivation-set-nowegian.jpg")),
IF($C$1="Polnisch - PL",HYPERLINK(CONCATENATE("https://www.saflax.de/0-WVK-Retail/Bilder-Pictures/SAFLAX-",'Basis-Tabelle-Samen'!T71,"-",'Basis-Tabelle-Samen'!J71,"-cultivation-set-polish.jpg")),
IF($C$1="Portugiesisch - PT",HYPERLINK(CONCATENATE("https://www.saflax.de/0-WVK-Retail/Bilder-Pictures/SAFLAX-",'Basis-Tabelle-Samen'!T71,"-",'Basis-Tabelle-Samen'!J71,"-cultivation-set-portuguese.jpg")),
IF($C$1="Rumänisch - RO",HYPERLINK(CONCATENATE("https://www.saflax.de/0-WVK-Retail/Bilder-Pictures/SAFLAX-",'Basis-Tabelle-Samen'!T71,"-",'Basis-Tabelle-Samen'!J71,"-cultivation-set-romanian.jpg")),
IF($C$1="Schwedisch - SE",HYPERLINK(CONCATENATE("https://www.saflax.de/0-WVK-Retail/Bilder-Pictures/SAFLAX-",'Basis-Tabelle-Samen'!T71,"-",'Basis-Tabelle-Samen'!J71,"-cultivation-set-swedish.jpg")),
IF($C$1="Slowakisch - SK",HYPERLINK(CONCATENATE("https://www.saflax.de/0-WVK-Retail/Bilder-Pictures/SAFLAX-",'Basis-Tabelle-Samen'!T71,"-",'Basis-Tabelle-Samen'!J71,"-cultivation-set-slovak.jpg")),
IF($C$1="Slowenisch - SI",HYPERLINK(CONCATENATE("https://www.saflax.de/0-WVK-Retail/Bilder-Pictures/SAFLAX-",'Basis-Tabelle-Samen'!T71,"-",'Basis-Tabelle-Samen'!J71,"-cultivation-set-slovenian.jpg")),
IF($C$1="Spanisch - ES",HYPERLINK(CONCATENATE("https://www.saflax.de/0-WVK-Retail/Bilder-Pictures/SAFLAX-",'Basis-Tabelle-Samen'!T71,"-",'Basis-Tabelle-Samen'!J71,"-cultivation-set-spanish.jpg")),
IF($C$1="Tschechisch - CZ",HYPERLINK(CONCATENATE("https://www.saflax.de/0-WVK-Retail/Bilder-Pictures/SAFLAX-",'Basis-Tabelle-Samen'!T71,"-",'Basis-Tabelle-Samen'!J71,"-cultivation-set-czech.jpg")),
IF($C$1="Türkisch - TR",HYPERLINK(CONCATENATE("https://www.saflax.de/0-WVK-Retail/Bilder-Pictures/SAFLAX-",'Basis-Tabelle-Samen'!T71,"-",'Basis-Tabelle-Samen'!J71,"-cultivation-set-turkish.jpg")),
IF($C$1="Ungarisch - HU",HYPERLINK(CONCATENATE("https://www.saflax.de/0-WVK-Retail/Bilder-Pictures/SAFLAX-",'Basis-Tabelle-Samen'!T71,"-",'Basis-Tabelle-Samen'!J71,"-cultivation-set-hungarian.jpg")),
" ACHTUNG")))))))))))))))))))))))))))))</f>
        <v>https://www.saflax.de/0-WVK-Retail/Bilder-Pictures/SAFLAX-32976-bixa-orellena-cultivation-set-english.jpg</v>
      </c>
      <c r="AQ21" s="330" t="str">
        <f>IF(L21&lt;1,"",
IF($C$1="Bulgarisch - BG",HYPERLINK(CONCATENATE("https://www.saflax.de/0-WVK-Retail/Bilder-Pictures/SAFLAX-",'Basis-Tabelle-Samen'!W71,"-",'Basis-Tabelle-Samen'!J71,"-garden-in-the-bag-bulgarian.jpg")),
IF($C$1="Dänisch - DK",HYPERLINK(CONCATENATE("https://www.saflax.de/0-WVK-Retail/Bilder-Pictures/SAFLAX-",'Basis-Tabelle-Samen'!W71,"-",'Basis-Tabelle-Samen'!J71,"-garden-in-the-bag-danish.jpg")),
IF($C$1="Deutsch - DE",HYPERLINK(CONCATENATE("https://www.saflax.de/0-WVK-Retail/Bilder-Pictures/SAFLAX-",'Basis-Tabelle-Samen'!W71,"-",'Basis-Tabelle-Samen'!J71,"-garden-in-the-bag-german.jpg")),
IF($C$1="Englisch - UK",HYPERLINK(CONCATENATE("https://www.saflax.de/0-WVK-Retail/Bilder-Pictures/SAFLAX-",'Basis-Tabelle-Samen'!W71,"-",'Basis-Tabelle-Samen'!J71,"-garden-in-the-bag-english.jpg")),
IF($C$1="Estnisch - EE",HYPERLINK(CONCATENATE("https://www.saflax.de/0-WVK-Retail/Bilder-Pictures/SAFLAX-",'Basis-Tabelle-Samen'!W71,"-",'Basis-Tabelle-Samen'!J71,"-garden-in-the-bag-estonian.jpg")),
IF($C$1="Finnisch - FI",HYPERLINK(CONCATENATE("https://www.saflax.de/0-WVK-Retail/Bilder-Pictures/SAFLAX-",'Basis-Tabelle-Samen'!W71,"-",'Basis-Tabelle-Samen'!J71,"-garden-in-the-bag-finnish.jpg")),
IF($C$1="Französisch - FR",HYPERLINK(CONCATENATE("https://www.saflax.de/0-WVK-Retail/Bilder-Pictures/SAFLAX-",'Basis-Tabelle-Samen'!W71,"-",'Basis-Tabelle-Samen'!J71,"-garden-in-the-bag-french.jpg")),
IF($C$1="Griechisch - GR",HYPERLINK(CONCATENATE("https://www.saflax.de/0-WVK-Retail/Bilder-Pictures/SAFLAX-",'Basis-Tabelle-Samen'!W71,"-",'Basis-Tabelle-Samen'!J71,"-garden-in-the-bag-greek.jpg")),
IF($C$1="Irisch - IE",HYPERLINK(CONCATENATE("https://www.saflax.de/0-WVK-Retail/Bilder-Pictures/SAFLAX-",'Basis-Tabelle-Samen'!W71,"-",'Basis-Tabelle-Samen'!J71,"-garden-in-the-bag-irish.jpg")),
IF($C$1="Isländisch - IS",HYPERLINK(CONCATENATE("https://www.saflax.de/0-WVK-Retail/Bilder-Pictures/SAFLAX-",'Basis-Tabelle-Samen'!W71,"-",'Basis-Tabelle-Samen'!J71,"-garden-in-the-bag-icelandic.jpg")),
IF($C$1="Italienisch - IT",HYPERLINK(CONCATENATE("https://www.saflax.de/0-WVK-Retail/Bilder-Pictures/SAFLAX-",'Basis-Tabelle-Samen'!W71,"-",'Basis-Tabelle-Samen'!J71,"-garden-in-the-bag-italian.jpg")),
IF($C$1="Japanisch - JP",HYPERLINK(CONCATENATE("https://www.saflax.de/0-WVK-Retail/Bilder-Pictures/SAFLAX-",'Basis-Tabelle-Samen'!W71,"-",'Basis-Tabelle-Samen'!J71,"-garden-in-the-bag-japanese.jpg")),
IF($C$1="Kroatisch - HR",HYPERLINK(CONCATENATE("https://www.saflax.de/0-WVK-Retail/Bilder-Pictures/SAFLAX-",'Basis-Tabelle-Samen'!W71,"-",'Basis-Tabelle-Samen'!J71,"-garden-in-the-bag-croatian.jpg")),
IF($C$1="Lettisch - LV",HYPERLINK(CONCATENATE("https://www.saflax.de/0-WVK-Retail/Bilder-Pictures/SAFLAX-",'Basis-Tabelle-Samen'!W71,"-",'Basis-Tabelle-Samen'!J71,"-garden-in-the-bag-latvian.jpg")),
IF($C$1="Litauisch - LT",HYPERLINK(CONCATENATE("https://www.saflax.de/0-WVK-Retail/Bilder-Pictures/SAFLAX-",'Basis-Tabelle-Samen'!W71,"-",'Basis-Tabelle-Samen'!J71,"-garden-in-the-bag-lithuanian.jpg")),
IF($C$1="Maltesisch - MT",HYPERLINK(CONCATENATE("https://www.saflax.de/0-WVK-Retail/Bilder-Pictures/SAFLAX-",'Basis-Tabelle-Samen'!W71,"-",'Basis-Tabelle-Samen'!J71,"-garden-in-the-bag-maltese.jpg")),
IF($C$1="Niederländisch - NL",HYPERLINK(CONCATENATE("https://www.saflax.de/0-WVK-Retail/Bilder-Pictures/SAFLAX-",'Basis-Tabelle-Samen'!W71,"-",'Basis-Tabelle-Samen'!J71,"-garden-in-the-bag-dutch.jpg")),
IF($C$1="Norwegisch - NO",HYPERLINK(CONCATENATE("https://www.saflax.de/0-WVK-Retail/Bilder-Pictures/SAFLAX-",'Basis-Tabelle-Samen'!W71,"-",'Basis-Tabelle-Samen'!J71,"-garden-in-the-bag-nowegian.jpg")),
IF($C$1="Polnisch - PL",HYPERLINK(CONCATENATE("https://www.saflax.de/0-WVK-Retail/Bilder-Pictures/SAFLAX-",'Basis-Tabelle-Samen'!W71,"-",'Basis-Tabelle-Samen'!J71,"-garden-in-the-bag-polish.jpg")),
IF($C$1="Portugiesisch - PT",HYPERLINK(CONCATENATE("https://www.saflax.de/0-WVK-Retail/Bilder-Pictures/SAFLAX-",'Basis-Tabelle-Samen'!W71,"-",'Basis-Tabelle-Samen'!J71,"-garden-in-the-bag-portuguese.jpg")),
IF($C$1="Rumänisch - RO",HYPERLINK(CONCATENATE("https://www.saflax.de/0-WVK-Retail/Bilder-Pictures/SAFLAX-",'Basis-Tabelle-Samen'!W71,"-",'Basis-Tabelle-Samen'!J71,"-garden-in-the-bag-romanian.jpg")),
IF($C$1="Schwedisch - SE",HYPERLINK(CONCATENATE("https://www.saflax.de/0-WVK-Retail/Bilder-Pictures/SAFLAX-",'Basis-Tabelle-Samen'!W71,"-",'Basis-Tabelle-Samen'!J71,"-garden-in-the-bag-swedish.jpg")),
IF($C$1="Slowakisch - SK",HYPERLINK(CONCATENATE("https://www.saflax.de/0-WVK-Retail/Bilder-Pictures/SAFLAX-",'Basis-Tabelle-Samen'!W71,"-",'Basis-Tabelle-Samen'!J71,"-garden-in-the-bag-slovak.jpg")),
IF($C$1="Slowenisch - SI",HYPERLINK(CONCATENATE("https://www.saflax.de/0-WVK-Retail/Bilder-Pictures/SAFLAX-",'Basis-Tabelle-Samen'!W71,"-",'Basis-Tabelle-Samen'!J71,"-garden-in-the-bag-slovenian.jpg")),
IF($C$1="Spanisch - ES",HYPERLINK(CONCATENATE("https://www.saflax.de/0-WVK-Retail/Bilder-Pictures/SAFLAX-",'Basis-Tabelle-Samen'!W71,"-",'Basis-Tabelle-Samen'!J71,"-garden-in-the-bag-spanish.jpg")),
IF($C$1="Tschechisch - CZ",HYPERLINK(CONCATENATE("https://www.saflax.de/0-WVK-Retail/Bilder-Pictures/SAFLAX-",'Basis-Tabelle-Samen'!W71,"-",'Basis-Tabelle-Samen'!J71,"-garden-in-the-bag-czech.jpg")),
IF($C$1="Türkisch - TR",HYPERLINK(CONCATENATE("https://www.saflax.de/0-WVK-Retail/Bilder-Pictures/SAFLAX-",'Basis-Tabelle-Samen'!W71,"-",'Basis-Tabelle-Samen'!J71,"-garden-in-the-bag-turkish.jpg")),
IF($C$1="Ungarisch - HU",HYPERLINK(CONCATENATE("https://www.saflax.de/0-WVK-Retail/Bilder-Pictures/SAFLAX-",'Basis-Tabelle-Samen'!W71,"-",'Basis-Tabelle-Samen'!J71,"-garden-in-the-bag-hungarian.jpg")),
" ACHTUNG")))))))))))))))))))))))))))))</f>
        <v>https://www.saflax.de/0-WVK-Retail/Bilder-Pictures/SAFLAX-62976-bixa-orellena-garden-in-the-bag-english.jpg</v>
      </c>
    </row>
    <row r="22" spans="1:43" ht="17.100000000000001" customHeight="1" x14ac:dyDescent="0.2">
      <c r="A22" s="318" t="str">
        <f>IF('Basis-Tabelle-Samen'!A56="","",IF($C$1="Deutsch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2" s="319" t="str">
        <f>'Basis-Tabelle-Samen'!I56</f>
        <v>Aristolochia littoralis syn. elegans</v>
      </c>
      <c r="C22" s="316" t="str">
        <f>IF($C$1="Bulgarisch - BG",'Basis-Tabelle-Samen'!Z56,
IF($C$1="Dänisch - DK",'Basis-Tabelle-Samen'!AA56,
IF($C$1="Deutsch - DE",'Basis-Tabelle-Samen'!AB56,
IF($C$1="Englisch - UK",'Basis-Tabelle-Samen'!AC56,
IF($C$1="Estnisch - EE",'Basis-Tabelle-Samen'!AD56,
IF($C$1="Finnisch - FI",'Basis-Tabelle-Samen'!AE56,
IF($C$1="Französisch - FR",'Basis-Tabelle-Samen'!AF56,
IF($C$1="Griechisch - GR",'Basis-Tabelle-Samen'!AG56,
IF($C$1="Irisch - IE",'Basis-Tabelle-Samen'!AH56,
IF($C$1="Isländisch - IS",'Basis-Tabelle-Samen'!AI56,
IF($C$1="Italienisch - IT",'Basis-Tabelle-Samen'!AJ56,
IF($C$1="Japanisch - JP",'Basis-Tabelle-Samen'!AK56,
IF($C$1="Kroatisch - HR",'Basis-Tabelle-Samen'!AL56,
IF($C$1="Lettisch - LV",'Basis-Tabelle-Samen'!AM56,
IF($C$1="Litauisch - LT",'Basis-Tabelle-Samen'!AN56,
IF($C$1="Maltesisch - MT",'Basis-Tabelle-Samen'!AO56,
IF($C$1="Niederländisch - NL",'Basis-Tabelle-Samen'!AP56,
IF($C$1="Norwegisch - NO",'Basis-Tabelle-Samen'!AQ56,
IF($C$1="Polnisch - PL",'Basis-Tabelle-Samen'!AR56,
IF($C$1="Portugiesisch - PT",'Basis-Tabelle-Samen'!AS56,
IF($C$1="Rumänisch - RO",'Basis-Tabelle-Samen'!AT56,
IF($C$1="Schwedisch - SE",'Basis-Tabelle-Samen'!AU56,
IF($C$1="Slowakisch - SK",'Basis-Tabelle-Samen'!AV56,
IF($C$1="Slowenisch - SI",'Basis-Tabelle-Samen'!AW56,
IF($C$1="Spanisch - ES",'Basis-Tabelle-Samen'!AX56,
IF($C$1="Tschechisch - CZ",'Basis-Tabelle-Samen'!AY56,
IF($C$1="Türkisch - TR",'Basis-Tabelle-Samen'!AZ56,
IF($C$1="Ungarisch - HU",'Basis-Tabelle-Samen'!BA56,
" ACHTUNG"))))))))))))))))))))))))))))</f>
        <v>Dutchman's Pipe</v>
      </c>
      <c r="D22" s="320">
        <f>'Basis-Tabelle-Samen'!F56</f>
        <v>80</v>
      </c>
      <c r="E22" s="321" t="str">
        <f>'Basis-Tabelle-Samen'!H56</f>
        <v>7 %</v>
      </c>
      <c r="F22" s="322" t="str">
        <f>IF('Basis-Tabelle-Samen'!G56="","",'Basis-Tabelle-Samen'!G56)</f>
        <v>01</v>
      </c>
      <c r="G22" s="320">
        <f>'Basis-Tabelle-Samen'!C56</f>
        <v>12922</v>
      </c>
      <c r="H22" s="323">
        <f>'Basis-Tabelle-Samen'!D56</f>
        <v>4055473129228</v>
      </c>
      <c r="I22" s="324">
        <f>'Basis-Tabelle-Samen'!E56</f>
        <v>1.85</v>
      </c>
      <c r="J22" s="325">
        <f t="shared" si="0"/>
        <v>12</v>
      </c>
      <c r="K22" s="326">
        <f>'Basis-Tabelle-Samen'!K56</f>
        <v>72922</v>
      </c>
      <c r="L22" s="323">
        <f>'Basis-Tabelle-Samen'!L56</f>
        <v>4055473729220</v>
      </c>
      <c r="M22" s="324">
        <f>'Basis-Tabelle-Samen'!M56</f>
        <v>2.4500000000000002</v>
      </c>
      <c r="N22" s="326">
        <f>IF(K22&lt;1,"",'3'!$I$15)</f>
        <v>15</v>
      </c>
      <c r="O22" s="327">
        <f>IF(K22&lt;1,"",'3'!$J$11)</f>
        <v>90</v>
      </c>
      <c r="P22" s="326">
        <f>'Basis-Tabelle-Samen'!N56</f>
        <v>82922</v>
      </c>
      <c r="Q22" s="323">
        <f>'Basis-Tabelle-Samen'!O56</f>
        <v>4055473829227</v>
      </c>
      <c r="R22" s="328">
        <f>'Basis-Tabelle-Samen'!P56</f>
        <v>3.75</v>
      </c>
      <c r="S22" s="326">
        <f>IF(R22&lt;1,"",'3'!$M$15)</f>
        <v>18</v>
      </c>
      <c r="T22" s="327">
        <f>IF(R22&lt;1,"",'3'!$N$11)</f>
        <v>72</v>
      </c>
      <c r="U22" s="326">
        <f>'Basis-Tabelle-Samen'!Q56</f>
        <v>52922</v>
      </c>
      <c r="V22" s="323">
        <f>'Basis-Tabelle-Samen'!R56</f>
        <v>4055473529226</v>
      </c>
      <c r="W22" s="324">
        <f>'Basis-Tabelle-Samen'!S56</f>
        <v>4.95</v>
      </c>
      <c r="X22" s="326">
        <f>IF(U22&lt;1,"",'3'!$Q$15)</f>
        <v>6</v>
      </c>
      <c r="Y22" s="327">
        <f>IF(U22&lt;1,"",'3'!$R$11)</f>
        <v>24</v>
      </c>
      <c r="Z22" s="326">
        <f>'Basis-Tabelle-Samen'!T56</f>
        <v>32922</v>
      </c>
      <c r="AA22" s="323">
        <f>'Basis-Tabelle-Samen'!U56</f>
        <v>4055473329222</v>
      </c>
      <c r="AB22" s="324">
        <f>'Basis-Tabelle-Samen'!V56</f>
        <v>6.75</v>
      </c>
      <c r="AC22" s="326">
        <f>IF(Z22&lt;1,"",'3'!$U$15)</f>
        <v>6</v>
      </c>
      <c r="AD22" s="327">
        <f>IF(Z22&lt;1,"",'3'!$V$11)</f>
        <v>24</v>
      </c>
      <c r="AE22" s="326">
        <f>'Basis-Tabelle-Samen'!W56</f>
        <v>62922</v>
      </c>
      <c r="AF22" s="323">
        <f>'Basis-Tabelle-Samen'!X56</f>
        <v>4055473629223</v>
      </c>
      <c r="AG22" s="324">
        <f>'Basis-Tabelle-Samen'!Y56</f>
        <v>2.95</v>
      </c>
      <c r="AH22" s="326">
        <f>IF(AE22&lt;1,"",'3'!$Y$15)</f>
        <v>8</v>
      </c>
      <c r="AI22" s="327">
        <f>IF(AE22&lt;1,"",'3'!$Z$11)</f>
        <v>64</v>
      </c>
      <c r="AJ22" s="329"/>
      <c r="AK22" s="316" t="str">
        <f>IF(G22&lt;1,"",
IF($C$1="Bulgarisch - BG",HYPERLINK(CONCATENATE("https://www.saflax.de/0-WVK-Retail/Bilder-Pictures/SAFLAX-",'Basis-Tabelle-Samen'!C56,"-",'Basis-Tabelle-Samen'!J56,"-seed-package-front-cr-bulgarian.jpg")),
IF($C$1="Dänisch - DK",HYPERLINK(CONCATENATE("https://www.saflax.de/0-WVK-Retail/Bilder-Pictures/SAFLAX-",'Basis-Tabelle-Samen'!C56,"-",'Basis-Tabelle-Samen'!J56,"-seed-package-front-cr-danish.jpg")),
IF($C$1="Deutsch - DE",HYPERLINK(CONCATENATE("https://www.saflax.de/0-WVK-Retail/Bilder-Pictures/SAFLAX-",'Basis-Tabelle-Samen'!C56,"-",'Basis-Tabelle-Samen'!J56,"-seed-package-front-cr-german.jpg")),
IF($C$1="Englisch - UK",HYPERLINK(CONCATENATE("https://www.saflax.de/0-WVK-Retail/Bilder-Pictures/SAFLAX-",'Basis-Tabelle-Samen'!C56,"-",'Basis-Tabelle-Samen'!J56,"-seed-package-front-cr-english.jpg")),
IF($C$1="Estnisch - EE",HYPERLINK(CONCATENATE("https://www.saflax.de/0-WVK-Retail/Bilder-Pictures/SAFLAX-",'Basis-Tabelle-Samen'!C56,"-",'Basis-Tabelle-Samen'!J56,"-seed-package-front-cr-estonian.jpg")),
IF($C$1="Finnisch - FI",HYPERLINK(CONCATENATE("https://www.saflax.de/0-WVK-Retail/Bilder-Pictures/SAFLAX-",'Basis-Tabelle-Samen'!C56,"-",'Basis-Tabelle-Samen'!J56,"-seed-package-front-cr-finnish.jpg")),
IF($C$1="Französisch - FR",HYPERLINK(CONCATENATE("https://www.saflax.de/0-WVK-Retail/Bilder-Pictures/SAFLAX-",'Basis-Tabelle-Samen'!C56,"-",'Basis-Tabelle-Samen'!J56,"-seed-package-front-cr-french.jpg")),
IF($C$1="Griechisch - GR",HYPERLINK(CONCATENATE("https://www.saflax.de/0-WVK-Retail/Bilder-Pictures/SAFLAX-",'Basis-Tabelle-Samen'!C56,"-",'Basis-Tabelle-Samen'!J56,"-seed-package-front-cr-greek.jpg")),
IF($C$1="Irisch - IE",HYPERLINK(CONCATENATE("https://www.saflax.de/0-WVK-Retail/Bilder-Pictures/SAFLAX-",'Basis-Tabelle-Samen'!C56,"-",'Basis-Tabelle-Samen'!J56,"-seed-package-front-cr-irish.jpg")),
IF($C$1="Isländisch - IS",HYPERLINK(CONCATENATE("https://www.saflax.de/0-WVK-Retail/Bilder-Pictures/SAFLAX-",'Basis-Tabelle-Samen'!C56,"-",'Basis-Tabelle-Samen'!J56,"-seed-package-front-cr-icelandic.jpg")),
IF($C$1="Italienisch - IT",HYPERLINK(CONCATENATE("https://www.saflax.de/0-WVK-Retail/Bilder-Pictures/SAFLAX-",'Basis-Tabelle-Samen'!C56,"-",'Basis-Tabelle-Samen'!J56,"-seed-package-front-cr-italian.jpg")),
IF($C$1="Japanisch - JP",HYPERLINK(CONCATENATE("https://www.saflax.de/0-WVK-Retail/Bilder-Pictures/SAFLAX-",'Basis-Tabelle-Samen'!C56,"-",'Basis-Tabelle-Samen'!J56,"-seed-package-front-cr-japanese.jpg")),
IF($C$1="Kroatisch - HR",HYPERLINK(CONCATENATE("https://www.saflax.de/0-WVK-Retail/Bilder-Pictures/SAFLAX-",'Basis-Tabelle-Samen'!C56,"-",'Basis-Tabelle-Samen'!J56,"-seed-package-front-cr-croatian.jpg")),
IF($C$1="Lettisch - LV",HYPERLINK(CONCATENATE("https://www.saflax.de/0-WVK-Retail/Bilder-Pictures/SAFLAX-",'Basis-Tabelle-Samen'!C56,"-",'Basis-Tabelle-Samen'!J56,"-seed-package-front-cr-latvian.jpg")),
IF($C$1="Litauisch - LT",HYPERLINK(CONCATENATE("https://www.saflax.de/0-WVK-Retail/Bilder-Pictures/SAFLAX-",'Basis-Tabelle-Samen'!C56,"-",'Basis-Tabelle-Samen'!J56,"-seed-package-front-cr-lithuanian.jpg")),
IF($C$1="Maltesisch - MT",HYPERLINK(CONCATENATE("https://www.saflax.de/0-WVK-Retail/Bilder-Pictures/SAFLAX-",'Basis-Tabelle-Samen'!C56,"-",'Basis-Tabelle-Samen'!J56,"-seed-package-front-cr-maltese.jpg")),
IF($C$1="Niederländisch - NL",HYPERLINK(CONCATENATE("https://www.saflax.de/0-WVK-Retail/Bilder-Pictures/SAFLAX-",'Basis-Tabelle-Samen'!C56,"-",'Basis-Tabelle-Samen'!J56,"-seed-package-front-cr-dutch.jpg")),
IF($C$1="Norwegisch - NO",HYPERLINK(CONCATENATE("https://www.saflax.de/0-WVK-Retail/Bilder-Pictures/SAFLAX-",'Basis-Tabelle-Samen'!C56,"-",'Basis-Tabelle-Samen'!J56,"-seed-package-front-cr-nowegian.jpg")),
IF($C$1="Polnisch - PL",HYPERLINK(CONCATENATE("https://www.saflax.de/0-WVK-Retail/Bilder-Pictures/SAFLAX-",'Basis-Tabelle-Samen'!C56,"-",'Basis-Tabelle-Samen'!J56,"-seed-package-front-cr-polish.jpg")),
IF($C$1="Portugiesisch - PT",HYPERLINK(CONCATENATE("https://www.saflax.de/0-WVK-Retail/Bilder-Pictures/SAFLAX-",'Basis-Tabelle-Samen'!C56,"-",'Basis-Tabelle-Samen'!J56,"-seed-package-front-cr-portuguese.jpg")),
IF($C$1="Rumänisch - RO",HYPERLINK(CONCATENATE("https://www.saflax.de/0-WVK-Retail/Bilder-Pictures/SAFLAX-",'Basis-Tabelle-Samen'!C56,"-",'Basis-Tabelle-Samen'!J56,"-seed-package-front-cr-romanian.jpg")),
IF($C$1="Schwedisch - SE",HYPERLINK(CONCATENATE("https://www.saflax.de/0-WVK-Retail/Bilder-Pictures/SAFLAX-",'Basis-Tabelle-Samen'!C56,"-",'Basis-Tabelle-Samen'!J56,"-seed-package-front-cr-swedish.jpg")),
IF($C$1="Slowakisch - SK",HYPERLINK(CONCATENATE("https://www.saflax.de/0-WVK-Retail/Bilder-Pictures/SAFLAX-",'Basis-Tabelle-Samen'!C56,"-",'Basis-Tabelle-Samen'!J56,"-seed-package-front-cr-slovak.jpg")),
IF($C$1="Slowenisch - SI",HYPERLINK(CONCATENATE("https://www.saflax.de/0-WVK-Retail/Bilder-Pictures/SAFLAX-",'Basis-Tabelle-Samen'!C56,"-",'Basis-Tabelle-Samen'!J56,"-seed-package-front-cr-slovenian.jpg")),
IF($C$1="Spanisch - ES",HYPERLINK(CONCATENATE("https://www.saflax.de/0-WVK-Retail/Bilder-Pictures/SAFLAX-",'Basis-Tabelle-Samen'!C56,"-",'Basis-Tabelle-Samen'!J56,"-seed-package-front-cr-spanish.jpg")),
IF($C$1="Tschechisch - CZ",HYPERLINK(CONCATENATE("https://www.saflax.de/0-WVK-Retail/Bilder-Pictures/SAFLAX-",'Basis-Tabelle-Samen'!C56,"-",'Basis-Tabelle-Samen'!J56,"-seed-package-front-cr-czech.jpg")),
IF($C$1="Türkisch - TR",HYPERLINK(CONCATENATE("https://www.saflax.de/0-WVK-Retail/Bilder-Pictures/SAFLAX-",'Basis-Tabelle-Samen'!C56,"-",'Basis-Tabelle-Samen'!J56,"-seed-package-front-cr-turkish.jpg")),
IF($C$1="Ungarisch - HU",HYPERLINK(CONCATENATE("https://www.saflax.de/0-WVK-Retail/Bilder-Pictures/SAFLAX-",'Basis-Tabelle-Samen'!C56,"-",'Basis-Tabelle-Samen'!J56,"-seed-package-front-cr-hungarian.jpg")),
" ACHTUNG")))))))))))))))))))))))))))))</f>
        <v>https://www.saflax.de/0-WVK-Retail/Bilder-Pictures/SAFLAX-12922-aristolochia-littoralis-seed-package-front-cr-english.jpg</v>
      </c>
      <c r="AL22" s="330" t="str">
        <f>IF(G22&lt;1,"",
IF($C$1="Bulgarisch - BG",HYPERLINK(CONCATENATE("https://www.saflax.de/0-WVK-Retail/Bilder-Pictures/SAFLAX-",'Basis-Tabelle-Samen'!C56,"-",'Basis-Tabelle-Samen'!J56,"-seed-package-back-cr-bulgarian.jpg")),
IF($C$1="Dänisch - DK",HYPERLINK(CONCATENATE("https://www.saflax.de/0-WVK-Retail/Bilder-Pictures/SAFLAX-",'Basis-Tabelle-Samen'!C56,"-",'Basis-Tabelle-Samen'!J56,"-seed-package-back-cr-danish.jpg")),
IF($C$1="Deutsch - DE",HYPERLINK(CONCATENATE("https://www.saflax.de/0-WVK-Retail/Bilder-Pictures/SAFLAX-",'Basis-Tabelle-Samen'!C56,"-",'Basis-Tabelle-Samen'!J56,"-seed-package-back-cr-german.jpg")),
IF($C$1="Englisch - UK",HYPERLINK(CONCATENATE("https://www.saflax.de/0-WVK-Retail/Bilder-Pictures/SAFLAX-",'Basis-Tabelle-Samen'!C56,"-",'Basis-Tabelle-Samen'!J56,"-seed-package-back-cr-english.jpg")),
IF($C$1="Estnisch - EE",HYPERLINK(CONCATENATE("https://www.saflax.de/0-WVK-Retail/Bilder-Pictures/SAFLAX-",'Basis-Tabelle-Samen'!C56,"-",'Basis-Tabelle-Samen'!J56,"-seed-package-back-cr-estonian.jpg")),
IF($C$1="Finnisch - FI",HYPERLINK(CONCATENATE("https://www.saflax.de/0-WVK-Retail/Bilder-Pictures/SAFLAX-",'Basis-Tabelle-Samen'!C56,"-",'Basis-Tabelle-Samen'!J56,"-seed-package-back-cr-finnish.jpg")),
IF($C$1="Französisch - FR",HYPERLINK(CONCATENATE("https://www.saflax.de/0-WVK-Retail/Bilder-Pictures/SAFLAX-",'Basis-Tabelle-Samen'!C56,"-",'Basis-Tabelle-Samen'!J56,"-seed-package-back-cr-french.jpg")),
IF($C$1="Griechisch - GR",HYPERLINK(CONCATENATE("https://www.saflax.de/0-WVK-Retail/Bilder-Pictures/SAFLAX-",'Basis-Tabelle-Samen'!C56,"-",'Basis-Tabelle-Samen'!J56,"-seed-package-back-cr-greek.jpg")),
IF($C$1="Irisch - IE",HYPERLINK(CONCATENATE("https://www.saflax.de/0-WVK-Retail/Bilder-Pictures/SAFLAX-",'Basis-Tabelle-Samen'!C56,"-",'Basis-Tabelle-Samen'!J56,"-seed-package-back-cr-irish.jpg")),
IF($C$1="Isländisch - IS",HYPERLINK(CONCATENATE("https://www.saflax.de/0-WVK-Retail/Bilder-Pictures/SAFLAX-",'Basis-Tabelle-Samen'!C56,"-",'Basis-Tabelle-Samen'!J56,"-seed-package-back-cr-icelandic.jpg")),
IF($C$1="Italienisch - IT",HYPERLINK(CONCATENATE("https://www.saflax.de/0-WVK-Retail/Bilder-Pictures/SAFLAX-",'Basis-Tabelle-Samen'!C56,"-",'Basis-Tabelle-Samen'!J56,"-seed-package-back-cr-italian.jpg")),
IF($C$1="Japanisch - JP",HYPERLINK(CONCATENATE("https://www.saflax.de/0-WVK-Retail/Bilder-Pictures/SAFLAX-",'Basis-Tabelle-Samen'!C56,"-",'Basis-Tabelle-Samen'!J56,"-seed-package-back-cr-japanese.jpg")),
IF($C$1="Kroatisch - HR",HYPERLINK(CONCATENATE("https://www.saflax.de/0-WVK-Retail/Bilder-Pictures/SAFLAX-",'Basis-Tabelle-Samen'!C56,"-",'Basis-Tabelle-Samen'!J56,"-seed-package-back-cr-croatian.jpg")),
IF($C$1="Lettisch - LV",HYPERLINK(CONCATENATE("https://www.saflax.de/0-WVK-Retail/Bilder-Pictures/SAFLAX-",'Basis-Tabelle-Samen'!C56,"-",'Basis-Tabelle-Samen'!J56,"-seed-package-back-cr-latvian.jpg")),
IF($C$1="Litauisch - LT",HYPERLINK(CONCATENATE("https://www.saflax.de/0-WVK-Retail/Bilder-Pictures/SAFLAX-",'Basis-Tabelle-Samen'!C56,"-",'Basis-Tabelle-Samen'!J56,"-seed-package-back-cr-lithuanian.jpg")),
IF($C$1="Maltesisch - MT",HYPERLINK(CONCATENATE("https://www.saflax.de/0-WVK-Retail/Bilder-Pictures/SAFLAX-",'Basis-Tabelle-Samen'!C56,"-",'Basis-Tabelle-Samen'!J56,"-seed-package-back-cr-maltese.jpg")),
IF($C$1="Niederländisch - NL",HYPERLINK(CONCATENATE("https://www.saflax.de/0-WVK-Retail/Bilder-Pictures/SAFLAX-",'Basis-Tabelle-Samen'!C56,"-",'Basis-Tabelle-Samen'!J56,"-seed-package-back-cr-dutch.jpg")),
IF($C$1="Norwegisch - NO",HYPERLINK(CONCATENATE("https://www.saflax.de/0-WVK-Retail/Bilder-Pictures/SAFLAX-",'Basis-Tabelle-Samen'!C56,"-",'Basis-Tabelle-Samen'!J56,"-seed-package-back-cr-nowegian.jpg")),
IF($C$1="Polnisch - PL",HYPERLINK(CONCATENATE("https://www.saflax.de/0-WVK-Retail/Bilder-Pictures/SAFLAX-",'Basis-Tabelle-Samen'!C56,"-",'Basis-Tabelle-Samen'!J56,"-seed-package-back-cr-polish.jpg")),
IF($C$1="Portugiesisch - PT",HYPERLINK(CONCATENATE("https://www.saflax.de/0-WVK-Retail/Bilder-Pictures/SAFLAX-",'Basis-Tabelle-Samen'!C56,"-",'Basis-Tabelle-Samen'!J56,"-seed-package-back-cr-portuguese.jpg")),
IF($C$1="Rumänisch - RO",HYPERLINK(CONCATENATE("https://www.saflax.de/0-WVK-Retail/Bilder-Pictures/SAFLAX-",'Basis-Tabelle-Samen'!C56,"-",'Basis-Tabelle-Samen'!J56,"-seed-package-back-cr-romanian.jpg")),
IF($C$1="Schwedisch - SE",HYPERLINK(CONCATENATE("https://www.saflax.de/0-WVK-Retail/Bilder-Pictures/SAFLAX-",'Basis-Tabelle-Samen'!C56,"-",'Basis-Tabelle-Samen'!J56,"-seed-package-back-cr-swedish.jpg")),
IF($C$1="Slowakisch - SK",HYPERLINK(CONCATENATE("https://www.saflax.de/0-WVK-Retail/Bilder-Pictures/SAFLAX-",'Basis-Tabelle-Samen'!C56,"-",'Basis-Tabelle-Samen'!J56,"-seed-package-back-cr-slovak.jpg")),
IF($C$1="Slowenisch - SI",HYPERLINK(CONCATENATE("https://www.saflax.de/0-WVK-Retail/Bilder-Pictures/SAFLAX-",'Basis-Tabelle-Samen'!C56,"-",'Basis-Tabelle-Samen'!J56,"-seed-package-back-cr-slovenian.jpg")),
IF($C$1="Spanisch - ES",HYPERLINK(CONCATENATE("https://www.saflax.de/0-WVK-Retail/Bilder-Pictures/SAFLAX-",'Basis-Tabelle-Samen'!C56,"-",'Basis-Tabelle-Samen'!J56,"-seed-package-back-cr-spanish.jpg")),
IF($C$1="Tschechisch - CZ",HYPERLINK(CONCATENATE("https://www.saflax.de/0-WVK-Retail/Bilder-Pictures/SAFLAX-",'Basis-Tabelle-Samen'!C56,"-",'Basis-Tabelle-Samen'!J56,"-seed-package-back-cr-czech.jpg")),
IF($C$1="Türkisch - TR",HYPERLINK(CONCATENATE("https://www.saflax.de/0-WVK-Retail/Bilder-Pictures/SAFLAX-",'Basis-Tabelle-Samen'!C56,"-",'Basis-Tabelle-Samen'!J56,"-seed-package-back-cr-turkish.jpg")),
IF($C$1="Ungarisch - HU",HYPERLINK(CONCATENATE("https://www.saflax.de/0-WVK-Retail/Bilder-Pictures/SAFLAX-",'Basis-Tabelle-Samen'!C56,"-",'Basis-Tabelle-Samen'!J56,"-seed-package-back-cr-hungarian.jpg")),
" ACHTUNG")))))))))))))))))))))))))))))</f>
        <v>https://www.saflax.de/0-WVK-Retail/Bilder-Pictures/SAFLAX-12922-aristolochia-littoralis-seed-package-back-cr-english.jpg</v>
      </c>
      <c r="AM22" s="330" t="str">
        <f>IF(H22&lt;1,"",
IF($C$1="Bulgarisch - BG",HYPERLINK(CONCATENATE("https://www.saflax.de/0-WVK-Retail/Bilder-Pictures/SAFLAX-",'Basis-Tabelle-Samen'!K56,"-",'Basis-Tabelle-Samen'!J56,"-garden-to-go-mini-bulgarian.jpg")),
IF($C$1="Dänisch - DK",HYPERLINK(CONCATENATE("https://www.saflax.de/0-WVK-Retail/Bilder-Pictures/SAFLAX-",'Basis-Tabelle-Samen'!K56,"-",'Basis-Tabelle-Samen'!J56,"-garden-to-go-mini-danish.jpg")),
IF($C$1="Deutsch - DE",HYPERLINK(CONCATENATE("https://www.saflax.de/0-WVK-Retail/Bilder-Pictures/SAFLAX-",'Basis-Tabelle-Samen'!K56,"-",'Basis-Tabelle-Samen'!J56,"-garden-to-go-mini-german.jpg")),
IF($C$1="Englisch - UK",HYPERLINK(CONCATENATE("https://www.saflax.de/0-WVK-Retail/Bilder-Pictures/SAFLAX-",'Basis-Tabelle-Samen'!K56,"-",'Basis-Tabelle-Samen'!J56,"-garden-to-go-mini-english.jpg")),
IF($C$1="Estnisch - EE",HYPERLINK(CONCATENATE("https://www.saflax.de/0-WVK-Retail/Bilder-Pictures/SAFLAX-",'Basis-Tabelle-Samen'!K56,"-",'Basis-Tabelle-Samen'!J56,"-garden-to-go-mini-estonian.jpg")),
IF($C$1="Finnisch - FI",HYPERLINK(CONCATENATE("https://www.saflax.de/0-WVK-Retail/Bilder-Pictures/SAFLAX-",'Basis-Tabelle-Samen'!K56,"-",'Basis-Tabelle-Samen'!J56,"-garden-to-go-mini-finnish.jpg")),
IF($C$1="Französisch - FR",HYPERLINK(CONCATENATE("https://www.saflax.de/0-WVK-Retail/Bilder-Pictures/SAFLAX-",'Basis-Tabelle-Samen'!K56,"-",'Basis-Tabelle-Samen'!J56,"-garden-to-go-mini-french.jpg")),
IF($C$1="Griechisch - GR",HYPERLINK(CONCATENATE("https://www.saflax.de/0-WVK-Retail/Bilder-Pictures/SAFLAX-",'Basis-Tabelle-Samen'!K56,"-",'Basis-Tabelle-Samen'!J56,"-garden-to-go-mini-greek.jpg")),
IF($C$1="Irisch - IE",HYPERLINK(CONCATENATE("https://www.saflax.de/0-WVK-Retail/Bilder-Pictures/SAFLAX-",'Basis-Tabelle-Samen'!K56,"-",'Basis-Tabelle-Samen'!J56,"-garden-to-go-mini-irish.jpg")),
IF($C$1="Isländisch - IS",HYPERLINK(CONCATENATE("https://www.saflax.de/0-WVK-Retail/Bilder-Pictures/SAFLAX-",'Basis-Tabelle-Samen'!K56,"-",'Basis-Tabelle-Samen'!J56,"-garden-to-go-mini-icelandic.jpg")),
IF($C$1="Italienisch - IT",HYPERLINK(CONCATENATE("https://www.saflax.de/0-WVK-Retail/Bilder-Pictures/SAFLAX-",'Basis-Tabelle-Samen'!K56,"-",'Basis-Tabelle-Samen'!J56,"-garden-to-go-mini-italian.jpg")),
IF($C$1="Japanisch - JP",HYPERLINK(CONCATENATE("https://www.saflax.de/0-WVK-Retail/Bilder-Pictures/SAFLAX-",'Basis-Tabelle-Samen'!K56,"-",'Basis-Tabelle-Samen'!J56,"-garden-to-go-mini-japanese.jpg")),
IF($C$1="Kroatisch - HR",HYPERLINK(CONCATENATE("https://www.saflax.de/0-WVK-Retail/Bilder-Pictures/SAFLAX-",'Basis-Tabelle-Samen'!K56,"-",'Basis-Tabelle-Samen'!J56,"-garden-to-go-mini-croatian.jpg")),
IF($C$1="Lettisch - LV",HYPERLINK(CONCATENATE("https://www.saflax.de/0-WVK-Retail/Bilder-Pictures/SAFLAX-",'Basis-Tabelle-Samen'!K56,"-",'Basis-Tabelle-Samen'!J56,"-garden-to-go-mini-latvian.jpg")),
IF($C$1="Litauisch - LT",HYPERLINK(CONCATENATE("https://www.saflax.de/0-WVK-Retail/Bilder-Pictures/SAFLAX-",'Basis-Tabelle-Samen'!K56,"-",'Basis-Tabelle-Samen'!J56,"-garden-to-go-mini-lithuanian.jpg")),
IF($C$1="Maltesisch - MT",HYPERLINK(CONCATENATE("https://www.saflax.de/0-WVK-Retail/Bilder-Pictures/SAFLAX-",'Basis-Tabelle-Samen'!K56,"-",'Basis-Tabelle-Samen'!J56,"-garden-to-go-mini-maltese.jpg")),
IF($C$1="Niederländisch - NL",HYPERLINK(CONCATENATE("https://www.saflax.de/0-WVK-Retail/Bilder-Pictures/SAFLAX-",'Basis-Tabelle-Samen'!K56,"-",'Basis-Tabelle-Samen'!J56,"-garden-to-go-mini-dutch.jpg")),
IF($C$1="Norwegisch - NO",HYPERLINK(CONCATENATE("https://www.saflax.de/0-WVK-Retail/Bilder-Pictures/SAFLAX-",'Basis-Tabelle-Samen'!K56,"-",'Basis-Tabelle-Samen'!J56,"-garden-to-go-mini-nowegian.jpg")),
IF($C$1="Polnisch - PL",HYPERLINK(CONCATENATE("https://www.saflax.de/0-WVK-Retail/Bilder-Pictures/SAFLAX-",'Basis-Tabelle-Samen'!K56,"-",'Basis-Tabelle-Samen'!J56,"-garden-to-go-mini-polish.jpg")),
IF($C$1="Portugiesisch - PT",HYPERLINK(CONCATENATE("https://www.saflax.de/0-WVK-Retail/Bilder-Pictures/SAFLAX-",'Basis-Tabelle-Samen'!K56,"-",'Basis-Tabelle-Samen'!J56,"-garden-to-go-mini-portuguese.jpg")),
IF($C$1="Rumänisch - RO",HYPERLINK(CONCATENATE("https://www.saflax.de/0-WVK-Retail/Bilder-Pictures/SAFLAX-",'Basis-Tabelle-Samen'!K56,"-",'Basis-Tabelle-Samen'!J56,"-garden-to-go-mini-romanian.jpg")),
IF($C$1="Schwedisch - SE",HYPERLINK(CONCATENATE("https://www.saflax.de/0-WVK-Retail/Bilder-Pictures/SAFLAX-",'Basis-Tabelle-Samen'!K56,"-",'Basis-Tabelle-Samen'!J56,"-garden-to-go-mini-swedish.jpg")),
IF($C$1="Slowakisch - SK",HYPERLINK(CONCATENATE("https://www.saflax.de/0-WVK-Retail/Bilder-Pictures/SAFLAX-",'Basis-Tabelle-Samen'!K56,"-",'Basis-Tabelle-Samen'!J56,"-garden-to-go-mini-slovak.jpg")),
IF($C$1="Slowenisch - SI",HYPERLINK(CONCATENATE("https://www.saflax.de/0-WVK-Retail/Bilder-Pictures/SAFLAX-",'Basis-Tabelle-Samen'!K56,"-",'Basis-Tabelle-Samen'!J56,"-garden-to-go-mini-slovenian.jpg")),
IF($C$1="Spanisch - ES",HYPERLINK(CONCATENATE("https://www.saflax.de/0-WVK-Retail/Bilder-Pictures/SAFLAX-",'Basis-Tabelle-Samen'!K56,"-",'Basis-Tabelle-Samen'!J56,"-garden-to-go-mini-spanish.jpg")),
IF($C$1="Tschechisch - CZ",HYPERLINK(CONCATENATE("https://www.saflax.de/0-WVK-Retail/Bilder-Pictures/SAFLAX-",'Basis-Tabelle-Samen'!K56,"-",'Basis-Tabelle-Samen'!J56,"-garden-to-go-mini-czech.jpg")),
IF($C$1="Türkisch - TR",HYPERLINK(CONCATENATE("https://www.saflax.de/0-WVK-Retail/Bilder-Pictures/SAFLAX-",'Basis-Tabelle-Samen'!K56,"-",'Basis-Tabelle-Samen'!J56,"-garden-to-go-mini-turkish.jpg")),
IF($C$1="Ungarisch - HU",HYPERLINK(CONCATENATE("https://www.saflax.de/0-WVK-Retail/Bilder-Pictures/SAFLAX-",'Basis-Tabelle-Samen'!K56,"-",'Basis-Tabelle-Samen'!J56,"-garden-to-go-mini-hungarian.jpg")),
" ACHTUNG")))))))))))))))))))))))))))))</f>
        <v>https://www.saflax.de/0-WVK-Retail/Bilder-Pictures/SAFLAX-72922-aristolochia-littoralis-garden-to-go-mini-english.jpg</v>
      </c>
      <c r="AN22" s="330" t="str">
        <f>IF(I22&lt;1,"",
IF($C$1="Bulgarisch - BG",HYPERLINK(CONCATENATE("https://www.saflax.de/0-WVK-Retail/Bilder-Pictures/SAFLAX-",'Basis-Tabelle-Samen'!N56,"-",'Basis-Tabelle-Samen'!J56,"-garden-to-go-lite-bulgarian.jpg")),
IF($C$1="Dänisch - DK",HYPERLINK(CONCATENATE("https://www.saflax.de/0-WVK-Retail/Bilder-Pictures/SAFLAX-",'Basis-Tabelle-Samen'!N56,"-",'Basis-Tabelle-Samen'!J56,"-garden-to-go-lite-danish.jpg")),
IF($C$1="Deutsch - DE",HYPERLINK(CONCATENATE("https://www.saflax.de/0-WVK-Retail/Bilder-Pictures/SAFLAX-",'Basis-Tabelle-Samen'!N56,"-",'Basis-Tabelle-Samen'!J56,"-garden-to-go-lite-german.jpg")),
IF($C$1="Englisch - UK",HYPERLINK(CONCATENATE("https://www.saflax.de/0-WVK-Retail/Bilder-Pictures/SAFLAX-",'Basis-Tabelle-Samen'!N56,"-",'Basis-Tabelle-Samen'!J56,"-garden-to-go-lite-english.jpg")),
IF($C$1="Estnisch - EE",HYPERLINK(CONCATENATE("https://www.saflax.de/0-WVK-Retail/Bilder-Pictures/SAFLAX-",'Basis-Tabelle-Samen'!N56,"-",'Basis-Tabelle-Samen'!J56,"-garden-to-go-lite-estonian.jpg")),
IF($C$1="Finnisch - FI",HYPERLINK(CONCATENATE("https://www.saflax.de/0-WVK-Retail/Bilder-Pictures/SAFLAX-",'Basis-Tabelle-Samen'!N56,"-",'Basis-Tabelle-Samen'!J56,"-garden-to-go-lite-finnish.jpg")),
IF($C$1="Französisch - FR",HYPERLINK(CONCATENATE("https://www.saflax.de/0-WVK-Retail/Bilder-Pictures/SAFLAX-",'Basis-Tabelle-Samen'!N56,"-",'Basis-Tabelle-Samen'!J56,"-garden-to-go-lite-french.jpg")),
IF($C$1="Griechisch - GR",HYPERLINK(CONCATENATE("https://www.saflax.de/0-WVK-Retail/Bilder-Pictures/SAFLAX-",'Basis-Tabelle-Samen'!N56,"-",'Basis-Tabelle-Samen'!J56,"-garden-to-go-lite-greek.jpg")),
IF($C$1="Irisch - IE",HYPERLINK(CONCATENATE("https://www.saflax.de/0-WVK-Retail/Bilder-Pictures/SAFLAX-",'Basis-Tabelle-Samen'!N56,"-",'Basis-Tabelle-Samen'!J56,"-garden-to-go-lite-irish.jpg")),
IF($C$1="Isländisch - IS",HYPERLINK(CONCATENATE("https://www.saflax.de/0-WVK-Retail/Bilder-Pictures/SAFLAX-",'Basis-Tabelle-Samen'!N56,"-",'Basis-Tabelle-Samen'!J56,"-garden-to-go-lite-icelandic.jpg")),
IF($C$1="Italienisch - IT",HYPERLINK(CONCATENATE("https://www.saflax.de/0-WVK-Retail/Bilder-Pictures/SAFLAX-",'Basis-Tabelle-Samen'!N56,"-",'Basis-Tabelle-Samen'!J56,"-garden-to-go-lite-italian.jpg")),
IF($C$1="Japanisch - JP",HYPERLINK(CONCATENATE("https://www.saflax.de/0-WVK-Retail/Bilder-Pictures/SAFLAX-",'Basis-Tabelle-Samen'!N56,"-",'Basis-Tabelle-Samen'!J56,"-garden-to-go-lite-japanese.jpg")),
IF($C$1="Kroatisch - HR",HYPERLINK(CONCATENATE("https://www.saflax.de/0-WVK-Retail/Bilder-Pictures/SAFLAX-",'Basis-Tabelle-Samen'!N56,"-",'Basis-Tabelle-Samen'!J56,"-garden-to-go-lite-croatian.jpg")),
IF($C$1="Lettisch - LV",HYPERLINK(CONCATENATE("https://www.saflax.de/0-WVK-Retail/Bilder-Pictures/SAFLAX-",'Basis-Tabelle-Samen'!N56,"-",'Basis-Tabelle-Samen'!J56,"-garden-to-go-lite-latvian.jpg")),
IF($C$1="Litauisch - LT",HYPERLINK(CONCATENATE("https://www.saflax.de/0-WVK-Retail/Bilder-Pictures/SAFLAX-",'Basis-Tabelle-Samen'!N56,"-",'Basis-Tabelle-Samen'!J56,"-garden-to-go-lite-lithuanian.jpg")),
IF($C$1="Maltesisch - MT",HYPERLINK(CONCATENATE("https://www.saflax.de/0-WVK-Retail/Bilder-Pictures/SAFLAX-",'Basis-Tabelle-Samen'!N56,"-",'Basis-Tabelle-Samen'!J56,"-garden-to-go-lite-maltese.jpg")),
IF($C$1="Niederländisch - NL",HYPERLINK(CONCATENATE("https://www.saflax.de/0-WVK-Retail/Bilder-Pictures/SAFLAX-",'Basis-Tabelle-Samen'!N56,"-",'Basis-Tabelle-Samen'!J56,"-garden-to-go-lite-dutch.jpg")),
IF($C$1="Norwegisch - NO",HYPERLINK(CONCATENATE("https://www.saflax.de/0-WVK-Retail/Bilder-Pictures/SAFLAX-",'Basis-Tabelle-Samen'!N56,"-",'Basis-Tabelle-Samen'!J56,"-garden-to-go-lite-nowegian.jpg")),
IF($C$1="Polnisch - PL",HYPERLINK(CONCATENATE("https://www.saflax.de/0-WVK-Retail/Bilder-Pictures/SAFLAX-",'Basis-Tabelle-Samen'!N56,"-",'Basis-Tabelle-Samen'!J56,"-garden-to-go-lite-polish.jpg")),
IF($C$1="Portugiesisch - PT",HYPERLINK(CONCATENATE("https://www.saflax.de/0-WVK-Retail/Bilder-Pictures/SAFLAX-",'Basis-Tabelle-Samen'!N56,"-",'Basis-Tabelle-Samen'!J56,"-garden-to-go-lite-portuguese.jpg")),
IF($C$1="Rumänisch - RO",HYPERLINK(CONCATENATE("https://www.saflax.de/0-WVK-Retail/Bilder-Pictures/SAFLAX-",'Basis-Tabelle-Samen'!N56,"-",'Basis-Tabelle-Samen'!J56,"-garden-to-go-lite-romanian.jpg")),
IF($C$1="Schwedisch - SE",HYPERLINK(CONCATENATE("https://www.saflax.de/0-WVK-Retail/Bilder-Pictures/SAFLAX-",'Basis-Tabelle-Samen'!N56,"-",'Basis-Tabelle-Samen'!J56,"-garden-to-go-lite-swedish.jpg")),
IF($C$1="Slowakisch - SK",HYPERLINK(CONCATENATE("https://www.saflax.de/0-WVK-Retail/Bilder-Pictures/SAFLAX-",'Basis-Tabelle-Samen'!N56,"-",'Basis-Tabelle-Samen'!J56,"-garden-to-go-lite-slovak.jpg")),
IF($C$1="Slowenisch - SI",HYPERLINK(CONCATENATE("https://www.saflax.de/0-WVK-Retail/Bilder-Pictures/SAFLAX-",'Basis-Tabelle-Samen'!N56,"-",'Basis-Tabelle-Samen'!J56,"-garden-to-go-lite-slovenian.jpg")),
IF($C$1="Spanisch - ES",HYPERLINK(CONCATENATE("https://www.saflax.de/0-WVK-Retail/Bilder-Pictures/SAFLAX-",'Basis-Tabelle-Samen'!N56,"-",'Basis-Tabelle-Samen'!J56,"-garden-to-go-lite-spanish.jpg")),
IF($C$1="Tschechisch - CZ",HYPERLINK(CONCATENATE("https://www.saflax.de/0-WVK-Retail/Bilder-Pictures/SAFLAX-",'Basis-Tabelle-Samen'!N56,"-",'Basis-Tabelle-Samen'!J56,"-garden-to-go-lite-czech.jpg")),
IF($C$1="Türkisch - TR",HYPERLINK(CONCATENATE("https://www.saflax.de/0-WVK-Retail/Bilder-Pictures/SAFLAX-",'Basis-Tabelle-Samen'!N56,"-",'Basis-Tabelle-Samen'!J56,"-garden-to-go-lite-turkish.jpg")),
IF($C$1="Ungarisch - HU",HYPERLINK(CONCATENATE("https://www.saflax.de/0-WVK-Retail/Bilder-Pictures/SAFLAX-",'Basis-Tabelle-Samen'!N56,"-",'Basis-Tabelle-Samen'!J56,"-garden-to-go-lite-hungarian.jpg")),
" ACHTUNG")))))))))))))))))))))))))))))</f>
        <v>https://www.saflax.de/0-WVK-Retail/Bilder-Pictures/SAFLAX-82922-aristolochia-littoralis-garden-to-go-lite-english.jpg</v>
      </c>
      <c r="AO22" s="330" t="str">
        <f>IF(J22&lt;1,"",
IF($C$1="Bulgarisch - BG",HYPERLINK(CONCATENATE("https://www.saflax.de/0-WVK-Retail/Bilder-Pictures/SAFLAX-",'Basis-Tabelle-Samen'!Q56,"-",'Basis-Tabelle-Samen'!J56,"-garden-to-go-bulgarian.jpg")),
IF($C$1="Dänisch - DK",HYPERLINK(CONCATENATE("https://www.saflax.de/0-WVK-Retail/Bilder-Pictures/SAFLAX-",'Basis-Tabelle-Samen'!Q56,"-",'Basis-Tabelle-Samen'!J56,"-garden-to-go-danish.jpg")),
IF($C$1="Deutsch - DE",HYPERLINK(CONCATENATE("https://www.saflax.de/0-WVK-Retail/Bilder-Pictures/SAFLAX-",'Basis-Tabelle-Samen'!Q56,"-",'Basis-Tabelle-Samen'!J56,"-garden-to-go-german.jpg")),
IF($C$1="Englisch - UK",HYPERLINK(CONCATENATE("https://www.saflax.de/0-WVK-Retail/Bilder-Pictures/SAFLAX-",'Basis-Tabelle-Samen'!Q56,"-",'Basis-Tabelle-Samen'!J56,"-garden-to-go-english.jpg")),
IF($C$1="Estnisch - EE",HYPERLINK(CONCATENATE("https://www.saflax.de/0-WVK-Retail/Bilder-Pictures/SAFLAX-",'Basis-Tabelle-Samen'!Q56,"-",'Basis-Tabelle-Samen'!J56,"-garden-to-go-estonian.jpg")),
IF($C$1="Finnisch - FI",HYPERLINK(CONCATENATE("https://www.saflax.de/0-WVK-Retail/Bilder-Pictures/SAFLAX-",'Basis-Tabelle-Samen'!Q56,"-",'Basis-Tabelle-Samen'!J56,"-garden-to-go-finnish.jpg")),
IF($C$1="Französisch - FR",HYPERLINK(CONCATENATE("https://www.saflax.de/0-WVK-Retail/Bilder-Pictures/SAFLAX-",'Basis-Tabelle-Samen'!Q56,"-",'Basis-Tabelle-Samen'!J56,"-garden-to-go-french.jpg")),
IF($C$1="Griechisch - GR",HYPERLINK(CONCATENATE("https://www.saflax.de/0-WVK-Retail/Bilder-Pictures/SAFLAX-",'Basis-Tabelle-Samen'!Q56,"-",'Basis-Tabelle-Samen'!J56,"-garden-to-go-greek.jpg")),
IF($C$1="Irisch - IE",HYPERLINK(CONCATENATE("https://www.saflax.de/0-WVK-Retail/Bilder-Pictures/SAFLAX-",'Basis-Tabelle-Samen'!Q56,"-",'Basis-Tabelle-Samen'!J56,"-garden-to-go-irish.jpg")),
IF($C$1="Isländisch - IS",HYPERLINK(CONCATENATE("https://www.saflax.de/0-WVK-Retail/Bilder-Pictures/SAFLAX-",'Basis-Tabelle-Samen'!Q56,"-",'Basis-Tabelle-Samen'!J56,"-garden-to-go-icelandic.jpg")),
IF($C$1="Italienisch - IT",HYPERLINK(CONCATENATE("https://www.saflax.de/0-WVK-Retail/Bilder-Pictures/SAFLAX-",'Basis-Tabelle-Samen'!Q56,"-",'Basis-Tabelle-Samen'!J56,"-garden-to-go-italian.jpg")),
IF($C$1="Japanisch - JP",HYPERLINK(CONCATENATE("https://www.saflax.de/0-WVK-Retail/Bilder-Pictures/SAFLAX-",'Basis-Tabelle-Samen'!Q56,"-",'Basis-Tabelle-Samen'!J56,"-garden-to-go-japanese.jpg")),
IF($C$1="Kroatisch - HR",HYPERLINK(CONCATENATE("https://www.saflax.de/0-WVK-Retail/Bilder-Pictures/SAFLAX-",'Basis-Tabelle-Samen'!Q56,"-",'Basis-Tabelle-Samen'!J56,"-garden-to-go-croatian.jpg")),
IF($C$1="Lettisch - LV",HYPERLINK(CONCATENATE("https://www.saflax.de/0-WVK-Retail/Bilder-Pictures/SAFLAX-",'Basis-Tabelle-Samen'!Q56,"-",'Basis-Tabelle-Samen'!J56,"-garden-to-go-latvian.jpg")),
IF($C$1="Litauisch - LT",HYPERLINK(CONCATENATE("https://www.saflax.de/0-WVK-Retail/Bilder-Pictures/SAFLAX-",'Basis-Tabelle-Samen'!Q56,"-",'Basis-Tabelle-Samen'!J56,"-garden-to-go-lithuanian.jpg")),
IF($C$1="Maltesisch - MT",HYPERLINK(CONCATENATE("https://www.saflax.de/0-WVK-Retail/Bilder-Pictures/SAFLAX-",'Basis-Tabelle-Samen'!Q56,"-",'Basis-Tabelle-Samen'!J56,"-garden-to-go-maltese.jpg")),
IF($C$1="Niederländisch - NL",HYPERLINK(CONCATENATE("https://www.saflax.de/0-WVK-Retail/Bilder-Pictures/SAFLAX-",'Basis-Tabelle-Samen'!Q56,"-",'Basis-Tabelle-Samen'!J56,"-garden-to-go-dutch.jpg")),
IF($C$1="Norwegisch - NO",HYPERLINK(CONCATENATE("https://www.saflax.de/0-WVK-Retail/Bilder-Pictures/SAFLAX-",'Basis-Tabelle-Samen'!Q56,"-",'Basis-Tabelle-Samen'!J56,"-garden-to-go-nowegian.jpg")),
IF($C$1="Polnisch - PL",HYPERLINK(CONCATENATE("https://www.saflax.de/0-WVK-Retail/Bilder-Pictures/SAFLAX-",'Basis-Tabelle-Samen'!Q56,"-",'Basis-Tabelle-Samen'!J56,"-garden-to-go-polish.jpg")),
IF($C$1="Portugiesisch - PT",HYPERLINK(CONCATENATE("https://www.saflax.de/0-WVK-Retail/Bilder-Pictures/SAFLAX-",'Basis-Tabelle-Samen'!Q56,"-",'Basis-Tabelle-Samen'!J56,"-garden-to-go-portuguese.jpg")),
IF($C$1="Rumänisch - RO",HYPERLINK(CONCATENATE("https://www.saflax.de/0-WVK-Retail/Bilder-Pictures/SAFLAX-",'Basis-Tabelle-Samen'!Q56,"-",'Basis-Tabelle-Samen'!J56,"-garden-to-go-romanian.jpg")),
IF($C$1="Schwedisch - SE",HYPERLINK(CONCATENATE("https://www.saflax.de/0-WVK-Retail/Bilder-Pictures/SAFLAX-",'Basis-Tabelle-Samen'!Q56,"-",'Basis-Tabelle-Samen'!J56,"-garden-to-go-swedish.jpg")),
IF($C$1="Slowakisch - SK",HYPERLINK(CONCATENATE("https://www.saflax.de/0-WVK-Retail/Bilder-Pictures/SAFLAX-",'Basis-Tabelle-Samen'!Q56,"-",'Basis-Tabelle-Samen'!J56,"-garden-to-go-slovak.jpg")),
IF($C$1="Slowenisch - SI",HYPERLINK(CONCATENATE("https://www.saflax.de/0-WVK-Retail/Bilder-Pictures/SAFLAX-",'Basis-Tabelle-Samen'!Q56,"-",'Basis-Tabelle-Samen'!J56,"-garden-to-go-slovenian.jpg")),
IF($C$1="Spanisch - ES",HYPERLINK(CONCATENATE("https://www.saflax.de/0-WVK-Retail/Bilder-Pictures/SAFLAX-",'Basis-Tabelle-Samen'!Q56,"-",'Basis-Tabelle-Samen'!J56,"-garden-to-go-spanish.jpg")),
IF($C$1="Tschechisch - CZ",HYPERLINK(CONCATENATE("https://www.saflax.de/0-WVK-Retail/Bilder-Pictures/SAFLAX-",'Basis-Tabelle-Samen'!Q56,"-",'Basis-Tabelle-Samen'!J56,"-garden-to-go-czech.jpg")),
IF($C$1="Türkisch - TR",HYPERLINK(CONCATENATE("https://www.saflax.de/0-WVK-Retail/Bilder-Pictures/SAFLAX-",'Basis-Tabelle-Samen'!Q56,"-",'Basis-Tabelle-Samen'!J56,"-garden-to-go-turkish.jpg")),
IF($C$1="Ungarisch - HU",HYPERLINK(CONCATENATE("https://www.saflax.de/0-WVK-Retail/Bilder-Pictures/SAFLAX-",'Basis-Tabelle-Samen'!Q56,"-",'Basis-Tabelle-Samen'!J56,"-garden-to-go-hungarian.jpg")),
" ACHTUNG")))))))))))))))))))))))))))))</f>
        <v>https://www.saflax.de/0-WVK-Retail/Bilder-Pictures/SAFLAX-52922-aristolochia-littoralis-garden-to-go-english.jpg</v>
      </c>
      <c r="AP22" s="330" t="str">
        <f>IF(K22&lt;1,"",
IF($C$1="Bulgarisch - BG",HYPERLINK(CONCATENATE("https://www.saflax.de/0-WVK-Retail/Bilder-Pictures/SAFLAX-",'Basis-Tabelle-Samen'!T56,"-",'Basis-Tabelle-Samen'!J56,"-cultivation-set-bulgarian.jpg")),
IF($C$1="Dänisch - DK",HYPERLINK(CONCATENATE("https://www.saflax.de/0-WVK-Retail/Bilder-Pictures/SAFLAX-",'Basis-Tabelle-Samen'!T56,"-",'Basis-Tabelle-Samen'!J56,"-cultivation-set-danish.jpg")),
IF($C$1="Deutsch - DE",HYPERLINK(CONCATENATE("https://www.saflax.de/0-WVK-Retail/Bilder-Pictures/SAFLAX-",'Basis-Tabelle-Samen'!T56,"-",'Basis-Tabelle-Samen'!J56,"-cultivation-set-german.jpg")),
IF($C$1="Englisch - UK",HYPERLINK(CONCATENATE("https://www.saflax.de/0-WVK-Retail/Bilder-Pictures/SAFLAX-",'Basis-Tabelle-Samen'!T56,"-",'Basis-Tabelle-Samen'!J56,"-cultivation-set-english.jpg")),
IF($C$1="Estnisch - EE",HYPERLINK(CONCATENATE("https://www.saflax.de/0-WVK-Retail/Bilder-Pictures/SAFLAX-",'Basis-Tabelle-Samen'!T56,"-",'Basis-Tabelle-Samen'!J56,"-cultivation-set-estonian.jpg")),
IF($C$1="Finnisch - FI",HYPERLINK(CONCATENATE("https://www.saflax.de/0-WVK-Retail/Bilder-Pictures/SAFLAX-",'Basis-Tabelle-Samen'!T56,"-",'Basis-Tabelle-Samen'!J56,"-cultivation-set-finnish.jpg")),
IF($C$1="Französisch - FR",HYPERLINK(CONCATENATE("https://www.saflax.de/0-WVK-Retail/Bilder-Pictures/SAFLAX-",'Basis-Tabelle-Samen'!T56,"-",'Basis-Tabelle-Samen'!J56,"-cultivation-set-french.jpg")),
IF($C$1="Griechisch - GR",HYPERLINK(CONCATENATE("https://www.saflax.de/0-WVK-Retail/Bilder-Pictures/SAFLAX-",'Basis-Tabelle-Samen'!T56,"-",'Basis-Tabelle-Samen'!J56,"-cultivation-set-greek.jpg")),
IF($C$1="Irisch - IE",HYPERLINK(CONCATENATE("https://www.saflax.de/0-WVK-Retail/Bilder-Pictures/SAFLAX-",'Basis-Tabelle-Samen'!T56,"-",'Basis-Tabelle-Samen'!J56,"-cultivation-set-irish.jpg")),
IF($C$1="Isländisch - IS",HYPERLINK(CONCATENATE("https://www.saflax.de/0-WVK-Retail/Bilder-Pictures/SAFLAX-",'Basis-Tabelle-Samen'!T56,"-",'Basis-Tabelle-Samen'!J56,"-cultivation-set-icelandic.jpg")),
IF($C$1="Italienisch - IT",HYPERLINK(CONCATENATE("https://www.saflax.de/0-WVK-Retail/Bilder-Pictures/SAFLAX-",'Basis-Tabelle-Samen'!T56,"-",'Basis-Tabelle-Samen'!J56,"-cultivation-set-italian.jpg")),
IF($C$1="Japanisch - JP",HYPERLINK(CONCATENATE("https://www.saflax.de/0-WVK-Retail/Bilder-Pictures/SAFLAX-",'Basis-Tabelle-Samen'!T56,"-",'Basis-Tabelle-Samen'!J56,"-cultivation-set-japanese.jpg")),
IF($C$1="Kroatisch - HR",HYPERLINK(CONCATENATE("https://www.saflax.de/0-WVK-Retail/Bilder-Pictures/SAFLAX-",'Basis-Tabelle-Samen'!T56,"-",'Basis-Tabelle-Samen'!J56,"-cultivation-set-croatian.jpg")),
IF($C$1="Lettisch - LV",HYPERLINK(CONCATENATE("https://www.saflax.de/0-WVK-Retail/Bilder-Pictures/SAFLAX-",'Basis-Tabelle-Samen'!T56,"-",'Basis-Tabelle-Samen'!J56,"-cultivation-set-latvian.jpg")),
IF($C$1="Litauisch - LT",HYPERLINK(CONCATENATE("https://www.saflax.de/0-WVK-Retail/Bilder-Pictures/SAFLAX-",'Basis-Tabelle-Samen'!T56,"-",'Basis-Tabelle-Samen'!J56,"-cultivation-set-lithuanian.jpg")),
IF($C$1="Maltesisch - MT",HYPERLINK(CONCATENATE("https://www.saflax.de/0-WVK-Retail/Bilder-Pictures/SAFLAX-",'Basis-Tabelle-Samen'!T56,"-",'Basis-Tabelle-Samen'!J56,"-cultivation-set-maltese.jpg")),
IF($C$1="Niederländisch - NL",HYPERLINK(CONCATENATE("https://www.saflax.de/0-WVK-Retail/Bilder-Pictures/SAFLAX-",'Basis-Tabelle-Samen'!T56,"-",'Basis-Tabelle-Samen'!J56,"-cultivation-set-dutch.jpg")),
IF($C$1="Norwegisch - NO",HYPERLINK(CONCATENATE("https://www.saflax.de/0-WVK-Retail/Bilder-Pictures/SAFLAX-",'Basis-Tabelle-Samen'!T56,"-",'Basis-Tabelle-Samen'!J56,"-cultivation-set-nowegian.jpg")),
IF($C$1="Polnisch - PL",HYPERLINK(CONCATENATE("https://www.saflax.de/0-WVK-Retail/Bilder-Pictures/SAFLAX-",'Basis-Tabelle-Samen'!T56,"-",'Basis-Tabelle-Samen'!J56,"-cultivation-set-polish.jpg")),
IF($C$1="Portugiesisch - PT",HYPERLINK(CONCATENATE("https://www.saflax.de/0-WVK-Retail/Bilder-Pictures/SAFLAX-",'Basis-Tabelle-Samen'!T56,"-",'Basis-Tabelle-Samen'!J56,"-cultivation-set-portuguese.jpg")),
IF($C$1="Rumänisch - RO",HYPERLINK(CONCATENATE("https://www.saflax.de/0-WVK-Retail/Bilder-Pictures/SAFLAX-",'Basis-Tabelle-Samen'!T56,"-",'Basis-Tabelle-Samen'!J56,"-cultivation-set-romanian.jpg")),
IF($C$1="Schwedisch - SE",HYPERLINK(CONCATENATE("https://www.saflax.de/0-WVK-Retail/Bilder-Pictures/SAFLAX-",'Basis-Tabelle-Samen'!T56,"-",'Basis-Tabelle-Samen'!J56,"-cultivation-set-swedish.jpg")),
IF($C$1="Slowakisch - SK",HYPERLINK(CONCATENATE("https://www.saflax.de/0-WVK-Retail/Bilder-Pictures/SAFLAX-",'Basis-Tabelle-Samen'!T56,"-",'Basis-Tabelle-Samen'!J56,"-cultivation-set-slovak.jpg")),
IF($C$1="Slowenisch - SI",HYPERLINK(CONCATENATE("https://www.saflax.de/0-WVK-Retail/Bilder-Pictures/SAFLAX-",'Basis-Tabelle-Samen'!T56,"-",'Basis-Tabelle-Samen'!J56,"-cultivation-set-slovenian.jpg")),
IF($C$1="Spanisch - ES",HYPERLINK(CONCATENATE("https://www.saflax.de/0-WVK-Retail/Bilder-Pictures/SAFLAX-",'Basis-Tabelle-Samen'!T56,"-",'Basis-Tabelle-Samen'!J56,"-cultivation-set-spanish.jpg")),
IF($C$1="Tschechisch - CZ",HYPERLINK(CONCATENATE("https://www.saflax.de/0-WVK-Retail/Bilder-Pictures/SAFLAX-",'Basis-Tabelle-Samen'!T56,"-",'Basis-Tabelle-Samen'!J56,"-cultivation-set-czech.jpg")),
IF($C$1="Türkisch - TR",HYPERLINK(CONCATENATE("https://www.saflax.de/0-WVK-Retail/Bilder-Pictures/SAFLAX-",'Basis-Tabelle-Samen'!T56,"-",'Basis-Tabelle-Samen'!J56,"-cultivation-set-turkish.jpg")),
IF($C$1="Ungarisch - HU",HYPERLINK(CONCATENATE("https://www.saflax.de/0-WVK-Retail/Bilder-Pictures/SAFLAX-",'Basis-Tabelle-Samen'!T56,"-",'Basis-Tabelle-Samen'!J56,"-cultivation-set-hungarian.jpg")),
" ACHTUNG")))))))))))))))))))))))))))))</f>
        <v>https://www.saflax.de/0-WVK-Retail/Bilder-Pictures/SAFLAX-32922-aristolochia-littoralis-cultivation-set-english.jpg</v>
      </c>
      <c r="AQ22" s="330" t="str">
        <f>IF(L22&lt;1,"",
IF($C$1="Bulgarisch - BG",HYPERLINK(CONCATENATE("https://www.saflax.de/0-WVK-Retail/Bilder-Pictures/SAFLAX-",'Basis-Tabelle-Samen'!W56,"-",'Basis-Tabelle-Samen'!J56,"-garden-in-the-bag-bulgarian.jpg")),
IF($C$1="Dänisch - DK",HYPERLINK(CONCATENATE("https://www.saflax.de/0-WVK-Retail/Bilder-Pictures/SAFLAX-",'Basis-Tabelle-Samen'!W56,"-",'Basis-Tabelle-Samen'!J56,"-garden-in-the-bag-danish.jpg")),
IF($C$1="Deutsch - DE",HYPERLINK(CONCATENATE("https://www.saflax.de/0-WVK-Retail/Bilder-Pictures/SAFLAX-",'Basis-Tabelle-Samen'!W56,"-",'Basis-Tabelle-Samen'!J56,"-garden-in-the-bag-german.jpg")),
IF($C$1="Englisch - UK",HYPERLINK(CONCATENATE("https://www.saflax.de/0-WVK-Retail/Bilder-Pictures/SAFLAX-",'Basis-Tabelle-Samen'!W56,"-",'Basis-Tabelle-Samen'!J56,"-garden-in-the-bag-english.jpg")),
IF($C$1="Estnisch - EE",HYPERLINK(CONCATENATE("https://www.saflax.de/0-WVK-Retail/Bilder-Pictures/SAFLAX-",'Basis-Tabelle-Samen'!W56,"-",'Basis-Tabelle-Samen'!J56,"-garden-in-the-bag-estonian.jpg")),
IF($C$1="Finnisch - FI",HYPERLINK(CONCATENATE("https://www.saflax.de/0-WVK-Retail/Bilder-Pictures/SAFLAX-",'Basis-Tabelle-Samen'!W56,"-",'Basis-Tabelle-Samen'!J56,"-garden-in-the-bag-finnish.jpg")),
IF($C$1="Französisch - FR",HYPERLINK(CONCATENATE("https://www.saflax.de/0-WVK-Retail/Bilder-Pictures/SAFLAX-",'Basis-Tabelle-Samen'!W56,"-",'Basis-Tabelle-Samen'!J56,"-garden-in-the-bag-french.jpg")),
IF($C$1="Griechisch - GR",HYPERLINK(CONCATENATE("https://www.saflax.de/0-WVK-Retail/Bilder-Pictures/SAFLAX-",'Basis-Tabelle-Samen'!W56,"-",'Basis-Tabelle-Samen'!J56,"-garden-in-the-bag-greek.jpg")),
IF($C$1="Irisch - IE",HYPERLINK(CONCATENATE("https://www.saflax.de/0-WVK-Retail/Bilder-Pictures/SAFLAX-",'Basis-Tabelle-Samen'!W56,"-",'Basis-Tabelle-Samen'!J56,"-garden-in-the-bag-irish.jpg")),
IF($C$1="Isländisch - IS",HYPERLINK(CONCATENATE("https://www.saflax.de/0-WVK-Retail/Bilder-Pictures/SAFLAX-",'Basis-Tabelle-Samen'!W56,"-",'Basis-Tabelle-Samen'!J56,"-garden-in-the-bag-icelandic.jpg")),
IF($C$1="Italienisch - IT",HYPERLINK(CONCATENATE("https://www.saflax.de/0-WVK-Retail/Bilder-Pictures/SAFLAX-",'Basis-Tabelle-Samen'!W56,"-",'Basis-Tabelle-Samen'!J56,"-garden-in-the-bag-italian.jpg")),
IF($C$1="Japanisch - JP",HYPERLINK(CONCATENATE("https://www.saflax.de/0-WVK-Retail/Bilder-Pictures/SAFLAX-",'Basis-Tabelle-Samen'!W56,"-",'Basis-Tabelle-Samen'!J56,"-garden-in-the-bag-japanese.jpg")),
IF($C$1="Kroatisch - HR",HYPERLINK(CONCATENATE("https://www.saflax.de/0-WVK-Retail/Bilder-Pictures/SAFLAX-",'Basis-Tabelle-Samen'!W56,"-",'Basis-Tabelle-Samen'!J56,"-garden-in-the-bag-croatian.jpg")),
IF($C$1="Lettisch - LV",HYPERLINK(CONCATENATE("https://www.saflax.de/0-WVK-Retail/Bilder-Pictures/SAFLAX-",'Basis-Tabelle-Samen'!W56,"-",'Basis-Tabelle-Samen'!J56,"-garden-in-the-bag-latvian.jpg")),
IF($C$1="Litauisch - LT",HYPERLINK(CONCATENATE("https://www.saflax.de/0-WVK-Retail/Bilder-Pictures/SAFLAX-",'Basis-Tabelle-Samen'!W56,"-",'Basis-Tabelle-Samen'!J56,"-garden-in-the-bag-lithuanian.jpg")),
IF($C$1="Maltesisch - MT",HYPERLINK(CONCATENATE("https://www.saflax.de/0-WVK-Retail/Bilder-Pictures/SAFLAX-",'Basis-Tabelle-Samen'!W56,"-",'Basis-Tabelle-Samen'!J56,"-garden-in-the-bag-maltese.jpg")),
IF($C$1="Niederländisch - NL",HYPERLINK(CONCATENATE("https://www.saflax.de/0-WVK-Retail/Bilder-Pictures/SAFLAX-",'Basis-Tabelle-Samen'!W56,"-",'Basis-Tabelle-Samen'!J56,"-garden-in-the-bag-dutch.jpg")),
IF($C$1="Norwegisch - NO",HYPERLINK(CONCATENATE("https://www.saflax.de/0-WVK-Retail/Bilder-Pictures/SAFLAX-",'Basis-Tabelle-Samen'!W56,"-",'Basis-Tabelle-Samen'!J56,"-garden-in-the-bag-nowegian.jpg")),
IF($C$1="Polnisch - PL",HYPERLINK(CONCATENATE("https://www.saflax.de/0-WVK-Retail/Bilder-Pictures/SAFLAX-",'Basis-Tabelle-Samen'!W56,"-",'Basis-Tabelle-Samen'!J56,"-garden-in-the-bag-polish.jpg")),
IF($C$1="Portugiesisch - PT",HYPERLINK(CONCATENATE("https://www.saflax.de/0-WVK-Retail/Bilder-Pictures/SAFLAX-",'Basis-Tabelle-Samen'!W56,"-",'Basis-Tabelle-Samen'!J56,"-garden-in-the-bag-portuguese.jpg")),
IF($C$1="Rumänisch - RO",HYPERLINK(CONCATENATE("https://www.saflax.de/0-WVK-Retail/Bilder-Pictures/SAFLAX-",'Basis-Tabelle-Samen'!W56,"-",'Basis-Tabelle-Samen'!J56,"-garden-in-the-bag-romanian.jpg")),
IF($C$1="Schwedisch - SE",HYPERLINK(CONCATENATE("https://www.saflax.de/0-WVK-Retail/Bilder-Pictures/SAFLAX-",'Basis-Tabelle-Samen'!W56,"-",'Basis-Tabelle-Samen'!J56,"-garden-in-the-bag-swedish.jpg")),
IF($C$1="Slowakisch - SK",HYPERLINK(CONCATENATE("https://www.saflax.de/0-WVK-Retail/Bilder-Pictures/SAFLAX-",'Basis-Tabelle-Samen'!W56,"-",'Basis-Tabelle-Samen'!J56,"-garden-in-the-bag-slovak.jpg")),
IF($C$1="Slowenisch - SI",HYPERLINK(CONCATENATE("https://www.saflax.de/0-WVK-Retail/Bilder-Pictures/SAFLAX-",'Basis-Tabelle-Samen'!W56,"-",'Basis-Tabelle-Samen'!J56,"-garden-in-the-bag-slovenian.jpg")),
IF($C$1="Spanisch - ES",HYPERLINK(CONCATENATE("https://www.saflax.de/0-WVK-Retail/Bilder-Pictures/SAFLAX-",'Basis-Tabelle-Samen'!W56,"-",'Basis-Tabelle-Samen'!J56,"-garden-in-the-bag-spanish.jpg")),
IF($C$1="Tschechisch - CZ",HYPERLINK(CONCATENATE("https://www.saflax.de/0-WVK-Retail/Bilder-Pictures/SAFLAX-",'Basis-Tabelle-Samen'!W56,"-",'Basis-Tabelle-Samen'!J56,"-garden-in-the-bag-czech.jpg")),
IF($C$1="Türkisch - TR",HYPERLINK(CONCATENATE("https://www.saflax.de/0-WVK-Retail/Bilder-Pictures/SAFLAX-",'Basis-Tabelle-Samen'!W56,"-",'Basis-Tabelle-Samen'!J56,"-garden-in-the-bag-turkish.jpg")),
IF($C$1="Ungarisch - HU",HYPERLINK(CONCATENATE("https://www.saflax.de/0-WVK-Retail/Bilder-Pictures/SAFLAX-",'Basis-Tabelle-Samen'!W56,"-",'Basis-Tabelle-Samen'!J56,"-garden-in-the-bag-hungarian.jpg")),
" ACHTUNG")))))))))))))))))))))))))))))</f>
        <v>https://www.saflax.de/0-WVK-Retail/Bilder-Pictures/SAFLAX-62922-aristolochia-littoralis-garden-in-the-bag-english.jpg</v>
      </c>
    </row>
    <row r="23" spans="1:43" ht="17.100000000000001" customHeight="1" x14ac:dyDescent="0.2">
      <c r="A23" s="318" t="str">
        <f>IF('Basis-Tabelle-Samen'!A72="","",IF($C$1="Deutsch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3" s="319" t="str">
        <f>'Basis-Tabelle-Samen'!I72</f>
        <v>Musa X paradisiaca</v>
      </c>
      <c r="C23" s="316" t="str">
        <f>IF($C$1="Bulgarisch - BG",'Basis-Tabelle-Samen'!Z72,
IF($C$1="Dänisch - DK",'Basis-Tabelle-Samen'!AA72,
IF($C$1="Deutsch - DE",'Basis-Tabelle-Samen'!AB72,
IF($C$1="Englisch - UK",'Basis-Tabelle-Samen'!AC72,
IF($C$1="Estnisch - EE",'Basis-Tabelle-Samen'!AD72,
IF($C$1="Finnisch - FI",'Basis-Tabelle-Samen'!AE72,
IF($C$1="Französisch - FR",'Basis-Tabelle-Samen'!AF72,
IF($C$1="Griechisch - GR",'Basis-Tabelle-Samen'!AG72,
IF($C$1="Irisch - IE",'Basis-Tabelle-Samen'!AH72,
IF($C$1="Isländisch - IS",'Basis-Tabelle-Samen'!AI72,
IF($C$1="Italienisch - IT",'Basis-Tabelle-Samen'!AJ72,
IF($C$1="Japanisch - JP",'Basis-Tabelle-Samen'!AK72,
IF($C$1="Kroatisch - HR",'Basis-Tabelle-Samen'!AL72,
IF($C$1="Lettisch - LV",'Basis-Tabelle-Samen'!AM72,
IF($C$1="Litauisch - LT",'Basis-Tabelle-Samen'!AN72,
IF($C$1="Maltesisch - MT",'Basis-Tabelle-Samen'!AO72,
IF($C$1="Niederländisch - NL",'Basis-Tabelle-Samen'!AP72,
IF($C$1="Norwegisch - NO",'Basis-Tabelle-Samen'!AQ72,
IF($C$1="Polnisch - PL",'Basis-Tabelle-Samen'!AR72,
IF($C$1="Portugiesisch - PT",'Basis-Tabelle-Samen'!AS72,
IF($C$1="Rumänisch - RO",'Basis-Tabelle-Samen'!AT72,
IF($C$1="Schwedisch - SE",'Basis-Tabelle-Samen'!AU72,
IF($C$1="Slowakisch - SK",'Basis-Tabelle-Samen'!AV72,
IF($C$1="Slowenisch - SI",'Basis-Tabelle-Samen'!AW72,
IF($C$1="Spanisch - ES",'Basis-Tabelle-Samen'!AX72,
IF($C$1="Tschechisch - CZ",'Basis-Tabelle-Samen'!AY72,
IF($C$1="Türkisch - TR",'Basis-Tabelle-Samen'!AZ72,
IF($C$1="Ungarisch - HU",'Basis-Tabelle-Samen'!BA72,
" ACHTUNG"))))))))))))))))))))))))))))</f>
        <v>Common Banana</v>
      </c>
      <c r="D23" s="320">
        <f>'Basis-Tabelle-Samen'!F72</f>
        <v>10</v>
      </c>
      <c r="E23" s="321" t="str">
        <f>'Basis-Tabelle-Samen'!H72</f>
        <v>7 %</v>
      </c>
      <c r="F23" s="322" t="str">
        <f>IF('Basis-Tabelle-Samen'!G72="","",'Basis-Tabelle-Samen'!G72)</f>
        <v>01</v>
      </c>
      <c r="G23" s="320">
        <f>'Basis-Tabelle-Samen'!C72</f>
        <v>12979</v>
      </c>
      <c r="H23" s="323">
        <f>'Basis-Tabelle-Samen'!D72</f>
        <v>4055473129792</v>
      </c>
      <c r="I23" s="324">
        <f>'Basis-Tabelle-Samen'!E72</f>
        <v>1.85</v>
      </c>
      <c r="J23" s="325">
        <f t="shared" si="0"/>
        <v>12</v>
      </c>
      <c r="K23" s="326">
        <f>'Basis-Tabelle-Samen'!K72</f>
        <v>72979</v>
      </c>
      <c r="L23" s="323">
        <f>'Basis-Tabelle-Samen'!L72</f>
        <v>4055473729794</v>
      </c>
      <c r="M23" s="324">
        <f>'Basis-Tabelle-Samen'!M72</f>
        <v>2.4500000000000002</v>
      </c>
      <c r="N23" s="326">
        <f>IF(K23&lt;1,"",'3'!$I$15)</f>
        <v>15</v>
      </c>
      <c r="O23" s="327">
        <f>IF(K23&lt;1,"",'3'!$J$11)</f>
        <v>90</v>
      </c>
      <c r="P23" s="326">
        <f>'Basis-Tabelle-Samen'!N72</f>
        <v>82979</v>
      </c>
      <c r="Q23" s="323">
        <f>'Basis-Tabelle-Samen'!O72</f>
        <v>4055473829791</v>
      </c>
      <c r="R23" s="328">
        <f>'Basis-Tabelle-Samen'!P72</f>
        <v>3.75</v>
      </c>
      <c r="S23" s="326">
        <f>IF(R23&lt;1,"",'3'!$M$15)</f>
        <v>18</v>
      </c>
      <c r="T23" s="327">
        <f>IF(R23&lt;1,"",'3'!$N$11)</f>
        <v>72</v>
      </c>
      <c r="U23" s="326">
        <f>'Basis-Tabelle-Samen'!Q72</f>
        <v>52979</v>
      </c>
      <c r="V23" s="323">
        <f>'Basis-Tabelle-Samen'!R72</f>
        <v>4055473529790</v>
      </c>
      <c r="W23" s="324">
        <f>'Basis-Tabelle-Samen'!S72</f>
        <v>4.95</v>
      </c>
      <c r="X23" s="326">
        <f>IF(U23&lt;1,"",'3'!$Q$15)</f>
        <v>6</v>
      </c>
      <c r="Y23" s="327">
        <f>IF(U23&lt;1,"",'3'!$R$11)</f>
        <v>24</v>
      </c>
      <c r="Z23" s="326">
        <f>'Basis-Tabelle-Samen'!T72</f>
        <v>32979</v>
      </c>
      <c r="AA23" s="323">
        <f>'Basis-Tabelle-Samen'!U72</f>
        <v>4055473329796</v>
      </c>
      <c r="AB23" s="324">
        <f>'Basis-Tabelle-Samen'!V72</f>
        <v>6.75</v>
      </c>
      <c r="AC23" s="326">
        <f>IF(Z23&lt;1,"",'3'!$U$15)</f>
        <v>6</v>
      </c>
      <c r="AD23" s="327">
        <f>IF(Z23&lt;1,"",'3'!$V$11)</f>
        <v>24</v>
      </c>
      <c r="AE23" s="326">
        <f>'Basis-Tabelle-Samen'!W72</f>
        <v>62979</v>
      </c>
      <c r="AF23" s="323">
        <f>'Basis-Tabelle-Samen'!X72</f>
        <v>4055473629797</v>
      </c>
      <c r="AG23" s="324">
        <f>'Basis-Tabelle-Samen'!Y72</f>
        <v>2.95</v>
      </c>
      <c r="AH23" s="326">
        <f>IF(AE23&lt;1,"",'3'!$Y$15)</f>
        <v>8</v>
      </c>
      <c r="AI23" s="327">
        <f>IF(AE23&lt;1,"",'3'!$Z$11)</f>
        <v>64</v>
      </c>
      <c r="AJ23" s="315"/>
      <c r="AK23" s="316" t="str">
        <f>IF(G23&lt;1,"",
IF($C$1="Bulgarisch - BG",HYPERLINK(CONCATENATE("https://www.saflax.de/0-WVK-Retail/Bilder-Pictures/SAFLAX-",'Basis-Tabelle-Samen'!C72,"-",'Basis-Tabelle-Samen'!J72,"-seed-package-front-cr-bulgarian.jpg")),
IF($C$1="Dänisch - DK",HYPERLINK(CONCATENATE("https://www.saflax.de/0-WVK-Retail/Bilder-Pictures/SAFLAX-",'Basis-Tabelle-Samen'!C72,"-",'Basis-Tabelle-Samen'!J72,"-seed-package-front-cr-danish.jpg")),
IF($C$1="Deutsch - DE",HYPERLINK(CONCATENATE("https://www.saflax.de/0-WVK-Retail/Bilder-Pictures/SAFLAX-",'Basis-Tabelle-Samen'!C72,"-",'Basis-Tabelle-Samen'!J72,"-seed-package-front-cr-german.jpg")),
IF($C$1="Englisch - UK",HYPERLINK(CONCATENATE("https://www.saflax.de/0-WVK-Retail/Bilder-Pictures/SAFLAX-",'Basis-Tabelle-Samen'!C72,"-",'Basis-Tabelle-Samen'!J72,"-seed-package-front-cr-english.jpg")),
IF($C$1="Estnisch - EE",HYPERLINK(CONCATENATE("https://www.saflax.de/0-WVK-Retail/Bilder-Pictures/SAFLAX-",'Basis-Tabelle-Samen'!C72,"-",'Basis-Tabelle-Samen'!J72,"-seed-package-front-cr-estonian.jpg")),
IF($C$1="Finnisch - FI",HYPERLINK(CONCATENATE("https://www.saflax.de/0-WVK-Retail/Bilder-Pictures/SAFLAX-",'Basis-Tabelle-Samen'!C72,"-",'Basis-Tabelle-Samen'!J72,"-seed-package-front-cr-finnish.jpg")),
IF($C$1="Französisch - FR",HYPERLINK(CONCATENATE("https://www.saflax.de/0-WVK-Retail/Bilder-Pictures/SAFLAX-",'Basis-Tabelle-Samen'!C72,"-",'Basis-Tabelle-Samen'!J72,"-seed-package-front-cr-french.jpg")),
IF($C$1="Griechisch - GR",HYPERLINK(CONCATENATE("https://www.saflax.de/0-WVK-Retail/Bilder-Pictures/SAFLAX-",'Basis-Tabelle-Samen'!C72,"-",'Basis-Tabelle-Samen'!J72,"-seed-package-front-cr-greek.jpg")),
IF($C$1="Irisch - IE",HYPERLINK(CONCATENATE("https://www.saflax.de/0-WVK-Retail/Bilder-Pictures/SAFLAX-",'Basis-Tabelle-Samen'!C72,"-",'Basis-Tabelle-Samen'!J72,"-seed-package-front-cr-irish.jpg")),
IF($C$1="Isländisch - IS",HYPERLINK(CONCATENATE("https://www.saflax.de/0-WVK-Retail/Bilder-Pictures/SAFLAX-",'Basis-Tabelle-Samen'!C72,"-",'Basis-Tabelle-Samen'!J72,"-seed-package-front-cr-icelandic.jpg")),
IF($C$1="Italienisch - IT",HYPERLINK(CONCATENATE("https://www.saflax.de/0-WVK-Retail/Bilder-Pictures/SAFLAX-",'Basis-Tabelle-Samen'!C72,"-",'Basis-Tabelle-Samen'!J72,"-seed-package-front-cr-italian.jpg")),
IF($C$1="Japanisch - JP",HYPERLINK(CONCATENATE("https://www.saflax.de/0-WVK-Retail/Bilder-Pictures/SAFLAX-",'Basis-Tabelle-Samen'!C72,"-",'Basis-Tabelle-Samen'!J72,"-seed-package-front-cr-japanese.jpg")),
IF($C$1="Kroatisch - HR",HYPERLINK(CONCATENATE("https://www.saflax.de/0-WVK-Retail/Bilder-Pictures/SAFLAX-",'Basis-Tabelle-Samen'!C72,"-",'Basis-Tabelle-Samen'!J72,"-seed-package-front-cr-croatian.jpg")),
IF($C$1="Lettisch - LV",HYPERLINK(CONCATENATE("https://www.saflax.de/0-WVK-Retail/Bilder-Pictures/SAFLAX-",'Basis-Tabelle-Samen'!C72,"-",'Basis-Tabelle-Samen'!J72,"-seed-package-front-cr-latvian.jpg")),
IF($C$1="Litauisch - LT",HYPERLINK(CONCATENATE("https://www.saflax.de/0-WVK-Retail/Bilder-Pictures/SAFLAX-",'Basis-Tabelle-Samen'!C72,"-",'Basis-Tabelle-Samen'!J72,"-seed-package-front-cr-lithuanian.jpg")),
IF($C$1="Maltesisch - MT",HYPERLINK(CONCATENATE("https://www.saflax.de/0-WVK-Retail/Bilder-Pictures/SAFLAX-",'Basis-Tabelle-Samen'!C72,"-",'Basis-Tabelle-Samen'!J72,"-seed-package-front-cr-maltese.jpg")),
IF($C$1="Niederländisch - NL",HYPERLINK(CONCATENATE("https://www.saflax.de/0-WVK-Retail/Bilder-Pictures/SAFLAX-",'Basis-Tabelle-Samen'!C72,"-",'Basis-Tabelle-Samen'!J72,"-seed-package-front-cr-dutch.jpg")),
IF($C$1="Norwegisch - NO",HYPERLINK(CONCATENATE("https://www.saflax.de/0-WVK-Retail/Bilder-Pictures/SAFLAX-",'Basis-Tabelle-Samen'!C72,"-",'Basis-Tabelle-Samen'!J72,"-seed-package-front-cr-nowegian.jpg")),
IF($C$1="Polnisch - PL",HYPERLINK(CONCATENATE("https://www.saflax.de/0-WVK-Retail/Bilder-Pictures/SAFLAX-",'Basis-Tabelle-Samen'!C72,"-",'Basis-Tabelle-Samen'!J72,"-seed-package-front-cr-polish.jpg")),
IF($C$1="Portugiesisch - PT",HYPERLINK(CONCATENATE("https://www.saflax.de/0-WVK-Retail/Bilder-Pictures/SAFLAX-",'Basis-Tabelle-Samen'!C72,"-",'Basis-Tabelle-Samen'!J72,"-seed-package-front-cr-portuguese.jpg")),
IF($C$1="Rumänisch - RO",HYPERLINK(CONCATENATE("https://www.saflax.de/0-WVK-Retail/Bilder-Pictures/SAFLAX-",'Basis-Tabelle-Samen'!C72,"-",'Basis-Tabelle-Samen'!J72,"-seed-package-front-cr-romanian.jpg")),
IF($C$1="Schwedisch - SE",HYPERLINK(CONCATENATE("https://www.saflax.de/0-WVK-Retail/Bilder-Pictures/SAFLAX-",'Basis-Tabelle-Samen'!C72,"-",'Basis-Tabelle-Samen'!J72,"-seed-package-front-cr-swedish.jpg")),
IF($C$1="Slowakisch - SK",HYPERLINK(CONCATENATE("https://www.saflax.de/0-WVK-Retail/Bilder-Pictures/SAFLAX-",'Basis-Tabelle-Samen'!C72,"-",'Basis-Tabelle-Samen'!J72,"-seed-package-front-cr-slovak.jpg")),
IF($C$1="Slowenisch - SI",HYPERLINK(CONCATENATE("https://www.saflax.de/0-WVK-Retail/Bilder-Pictures/SAFLAX-",'Basis-Tabelle-Samen'!C72,"-",'Basis-Tabelle-Samen'!J72,"-seed-package-front-cr-slovenian.jpg")),
IF($C$1="Spanisch - ES",HYPERLINK(CONCATENATE("https://www.saflax.de/0-WVK-Retail/Bilder-Pictures/SAFLAX-",'Basis-Tabelle-Samen'!C72,"-",'Basis-Tabelle-Samen'!J72,"-seed-package-front-cr-spanish.jpg")),
IF($C$1="Tschechisch - CZ",HYPERLINK(CONCATENATE("https://www.saflax.de/0-WVK-Retail/Bilder-Pictures/SAFLAX-",'Basis-Tabelle-Samen'!C72,"-",'Basis-Tabelle-Samen'!J72,"-seed-package-front-cr-czech.jpg")),
IF($C$1="Türkisch - TR",HYPERLINK(CONCATENATE("https://www.saflax.de/0-WVK-Retail/Bilder-Pictures/SAFLAX-",'Basis-Tabelle-Samen'!C72,"-",'Basis-Tabelle-Samen'!J72,"-seed-package-front-cr-turkish.jpg")),
IF($C$1="Ungarisch - HU",HYPERLINK(CONCATENATE("https://www.saflax.de/0-WVK-Retail/Bilder-Pictures/SAFLAX-",'Basis-Tabelle-Samen'!C72,"-",'Basis-Tabelle-Samen'!J72,"-seed-package-front-cr-hungarian.jpg")),
" ACHTUNG")))))))))))))))))))))))))))))</f>
        <v>https://www.saflax.de/0-WVK-Retail/Bilder-Pictures/SAFLAX-12979-musa-x-paradisiaca-seed-package-front-cr-english.jpg</v>
      </c>
      <c r="AL23" s="330" t="str">
        <f>IF(G23&lt;1,"",
IF($C$1="Bulgarisch - BG",HYPERLINK(CONCATENATE("https://www.saflax.de/0-WVK-Retail/Bilder-Pictures/SAFLAX-",'Basis-Tabelle-Samen'!C72,"-",'Basis-Tabelle-Samen'!J72,"-seed-package-back-cr-bulgarian.jpg")),
IF($C$1="Dänisch - DK",HYPERLINK(CONCATENATE("https://www.saflax.de/0-WVK-Retail/Bilder-Pictures/SAFLAX-",'Basis-Tabelle-Samen'!C72,"-",'Basis-Tabelle-Samen'!J72,"-seed-package-back-cr-danish.jpg")),
IF($C$1="Deutsch - DE",HYPERLINK(CONCATENATE("https://www.saflax.de/0-WVK-Retail/Bilder-Pictures/SAFLAX-",'Basis-Tabelle-Samen'!C72,"-",'Basis-Tabelle-Samen'!J72,"-seed-package-back-cr-german.jpg")),
IF($C$1="Englisch - UK",HYPERLINK(CONCATENATE("https://www.saflax.de/0-WVK-Retail/Bilder-Pictures/SAFLAX-",'Basis-Tabelle-Samen'!C72,"-",'Basis-Tabelle-Samen'!J72,"-seed-package-back-cr-english.jpg")),
IF($C$1="Estnisch - EE",HYPERLINK(CONCATENATE("https://www.saflax.de/0-WVK-Retail/Bilder-Pictures/SAFLAX-",'Basis-Tabelle-Samen'!C72,"-",'Basis-Tabelle-Samen'!J72,"-seed-package-back-cr-estonian.jpg")),
IF($C$1="Finnisch - FI",HYPERLINK(CONCATENATE("https://www.saflax.de/0-WVK-Retail/Bilder-Pictures/SAFLAX-",'Basis-Tabelle-Samen'!C72,"-",'Basis-Tabelle-Samen'!J72,"-seed-package-back-cr-finnish.jpg")),
IF($C$1="Französisch - FR",HYPERLINK(CONCATENATE("https://www.saflax.de/0-WVK-Retail/Bilder-Pictures/SAFLAX-",'Basis-Tabelle-Samen'!C72,"-",'Basis-Tabelle-Samen'!J72,"-seed-package-back-cr-french.jpg")),
IF($C$1="Griechisch - GR",HYPERLINK(CONCATENATE("https://www.saflax.de/0-WVK-Retail/Bilder-Pictures/SAFLAX-",'Basis-Tabelle-Samen'!C72,"-",'Basis-Tabelle-Samen'!J72,"-seed-package-back-cr-greek.jpg")),
IF($C$1="Irisch - IE",HYPERLINK(CONCATENATE("https://www.saflax.de/0-WVK-Retail/Bilder-Pictures/SAFLAX-",'Basis-Tabelle-Samen'!C72,"-",'Basis-Tabelle-Samen'!J72,"-seed-package-back-cr-irish.jpg")),
IF($C$1="Isländisch - IS",HYPERLINK(CONCATENATE("https://www.saflax.de/0-WVK-Retail/Bilder-Pictures/SAFLAX-",'Basis-Tabelle-Samen'!C72,"-",'Basis-Tabelle-Samen'!J72,"-seed-package-back-cr-icelandic.jpg")),
IF($C$1="Italienisch - IT",HYPERLINK(CONCATENATE("https://www.saflax.de/0-WVK-Retail/Bilder-Pictures/SAFLAX-",'Basis-Tabelle-Samen'!C72,"-",'Basis-Tabelle-Samen'!J72,"-seed-package-back-cr-italian.jpg")),
IF($C$1="Japanisch - JP",HYPERLINK(CONCATENATE("https://www.saflax.de/0-WVK-Retail/Bilder-Pictures/SAFLAX-",'Basis-Tabelle-Samen'!C72,"-",'Basis-Tabelle-Samen'!J72,"-seed-package-back-cr-japanese.jpg")),
IF($C$1="Kroatisch - HR",HYPERLINK(CONCATENATE("https://www.saflax.de/0-WVK-Retail/Bilder-Pictures/SAFLAX-",'Basis-Tabelle-Samen'!C72,"-",'Basis-Tabelle-Samen'!J72,"-seed-package-back-cr-croatian.jpg")),
IF($C$1="Lettisch - LV",HYPERLINK(CONCATENATE("https://www.saflax.de/0-WVK-Retail/Bilder-Pictures/SAFLAX-",'Basis-Tabelle-Samen'!C72,"-",'Basis-Tabelle-Samen'!J72,"-seed-package-back-cr-latvian.jpg")),
IF($C$1="Litauisch - LT",HYPERLINK(CONCATENATE("https://www.saflax.de/0-WVK-Retail/Bilder-Pictures/SAFLAX-",'Basis-Tabelle-Samen'!C72,"-",'Basis-Tabelle-Samen'!J72,"-seed-package-back-cr-lithuanian.jpg")),
IF($C$1="Maltesisch - MT",HYPERLINK(CONCATENATE("https://www.saflax.de/0-WVK-Retail/Bilder-Pictures/SAFLAX-",'Basis-Tabelle-Samen'!C72,"-",'Basis-Tabelle-Samen'!J72,"-seed-package-back-cr-maltese.jpg")),
IF($C$1="Niederländisch - NL",HYPERLINK(CONCATENATE("https://www.saflax.de/0-WVK-Retail/Bilder-Pictures/SAFLAX-",'Basis-Tabelle-Samen'!C72,"-",'Basis-Tabelle-Samen'!J72,"-seed-package-back-cr-dutch.jpg")),
IF($C$1="Norwegisch - NO",HYPERLINK(CONCATENATE("https://www.saflax.de/0-WVK-Retail/Bilder-Pictures/SAFLAX-",'Basis-Tabelle-Samen'!C72,"-",'Basis-Tabelle-Samen'!J72,"-seed-package-back-cr-nowegian.jpg")),
IF($C$1="Polnisch - PL",HYPERLINK(CONCATENATE("https://www.saflax.de/0-WVK-Retail/Bilder-Pictures/SAFLAX-",'Basis-Tabelle-Samen'!C72,"-",'Basis-Tabelle-Samen'!J72,"-seed-package-back-cr-polish.jpg")),
IF($C$1="Portugiesisch - PT",HYPERLINK(CONCATENATE("https://www.saflax.de/0-WVK-Retail/Bilder-Pictures/SAFLAX-",'Basis-Tabelle-Samen'!C72,"-",'Basis-Tabelle-Samen'!J72,"-seed-package-back-cr-portuguese.jpg")),
IF($C$1="Rumänisch - RO",HYPERLINK(CONCATENATE("https://www.saflax.de/0-WVK-Retail/Bilder-Pictures/SAFLAX-",'Basis-Tabelle-Samen'!C72,"-",'Basis-Tabelle-Samen'!J72,"-seed-package-back-cr-romanian.jpg")),
IF($C$1="Schwedisch - SE",HYPERLINK(CONCATENATE("https://www.saflax.de/0-WVK-Retail/Bilder-Pictures/SAFLAX-",'Basis-Tabelle-Samen'!C72,"-",'Basis-Tabelle-Samen'!J72,"-seed-package-back-cr-swedish.jpg")),
IF($C$1="Slowakisch - SK",HYPERLINK(CONCATENATE("https://www.saflax.de/0-WVK-Retail/Bilder-Pictures/SAFLAX-",'Basis-Tabelle-Samen'!C72,"-",'Basis-Tabelle-Samen'!J72,"-seed-package-back-cr-slovak.jpg")),
IF($C$1="Slowenisch - SI",HYPERLINK(CONCATENATE("https://www.saflax.de/0-WVK-Retail/Bilder-Pictures/SAFLAX-",'Basis-Tabelle-Samen'!C72,"-",'Basis-Tabelle-Samen'!J72,"-seed-package-back-cr-slovenian.jpg")),
IF($C$1="Spanisch - ES",HYPERLINK(CONCATENATE("https://www.saflax.de/0-WVK-Retail/Bilder-Pictures/SAFLAX-",'Basis-Tabelle-Samen'!C72,"-",'Basis-Tabelle-Samen'!J72,"-seed-package-back-cr-spanish.jpg")),
IF($C$1="Tschechisch - CZ",HYPERLINK(CONCATENATE("https://www.saflax.de/0-WVK-Retail/Bilder-Pictures/SAFLAX-",'Basis-Tabelle-Samen'!C72,"-",'Basis-Tabelle-Samen'!J72,"-seed-package-back-cr-czech.jpg")),
IF($C$1="Türkisch - TR",HYPERLINK(CONCATENATE("https://www.saflax.de/0-WVK-Retail/Bilder-Pictures/SAFLAX-",'Basis-Tabelle-Samen'!C72,"-",'Basis-Tabelle-Samen'!J72,"-seed-package-back-cr-turkish.jpg")),
IF($C$1="Ungarisch - HU",HYPERLINK(CONCATENATE("https://www.saflax.de/0-WVK-Retail/Bilder-Pictures/SAFLAX-",'Basis-Tabelle-Samen'!C72,"-",'Basis-Tabelle-Samen'!J72,"-seed-package-back-cr-hungarian.jpg")),
" ACHTUNG")))))))))))))))))))))))))))))</f>
        <v>https://www.saflax.de/0-WVK-Retail/Bilder-Pictures/SAFLAX-12979-musa-x-paradisiaca-seed-package-back-cr-english.jpg</v>
      </c>
      <c r="AM23" s="330" t="str">
        <f>IF(H23&lt;1,"",
IF($C$1="Bulgarisch - BG",HYPERLINK(CONCATENATE("https://www.saflax.de/0-WVK-Retail/Bilder-Pictures/SAFLAX-",'Basis-Tabelle-Samen'!K72,"-",'Basis-Tabelle-Samen'!J72,"-garden-to-go-mini-bulgarian.jpg")),
IF($C$1="Dänisch - DK",HYPERLINK(CONCATENATE("https://www.saflax.de/0-WVK-Retail/Bilder-Pictures/SAFLAX-",'Basis-Tabelle-Samen'!K72,"-",'Basis-Tabelle-Samen'!J72,"-garden-to-go-mini-danish.jpg")),
IF($C$1="Deutsch - DE",HYPERLINK(CONCATENATE("https://www.saflax.de/0-WVK-Retail/Bilder-Pictures/SAFLAX-",'Basis-Tabelle-Samen'!K72,"-",'Basis-Tabelle-Samen'!J72,"-garden-to-go-mini-german.jpg")),
IF($C$1="Englisch - UK",HYPERLINK(CONCATENATE("https://www.saflax.de/0-WVK-Retail/Bilder-Pictures/SAFLAX-",'Basis-Tabelle-Samen'!K72,"-",'Basis-Tabelle-Samen'!J72,"-garden-to-go-mini-english.jpg")),
IF($C$1="Estnisch - EE",HYPERLINK(CONCATENATE("https://www.saflax.de/0-WVK-Retail/Bilder-Pictures/SAFLAX-",'Basis-Tabelle-Samen'!K72,"-",'Basis-Tabelle-Samen'!J72,"-garden-to-go-mini-estonian.jpg")),
IF($C$1="Finnisch - FI",HYPERLINK(CONCATENATE("https://www.saflax.de/0-WVK-Retail/Bilder-Pictures/SAFLAX-",'Basis-Tabelle-Samen'!K72,"-",'Basis-Tabelle-Samen'!J72,"-garden-to-go-mini-finnish.jpg")),
IF($C$1="Französisch - FR",HYPERLINK(CONCATENATE("https://www.saflax.de/0-WVK-Retail/Bilder-Pictures/SAFLAX-",'Basis-Tabelle-Samen'!K72,"-",'Basis-Tabelle-Samen'!J72,"-garden-to-go-mini-french.jpg")),
IF($C$1="Griechisch - GR",HYPERLINK(CONCATENATE("https://www.saflax.de/0-WVK-Retail/Bilder-Pictures/SAFLAX-",'Basis-Tabelle-Samen'!K72,"-",'Basis-Tabelle-Samen'!J72,"-garden-to-go-mini-greek.jpg")),
IF($C$1="Irisch - IE",HYPERLINK(CONCATENATE("https://www.saflax.de/0-WVK-Retail/Bilder-Pictures/SAFLAX-",'Basis-Tabelle-Samen'!K72,"-",'Basis-Tabelle-Samen'!J72,"-garden-to-go-mini-irish.jpg")),
IF($C$1="Isländisch - IS",HYPERLINK(CONCATENATE("https://www.saflax.de/0-WVK-Retail/Bilder-Pictures/SAFLAX-",'Basis-Tabelle-Samen'!K72,"-",'Basis-Tabelle-Samen'!J72,"-garden-to-go-mini-icelandic.jpg")),
IF($C$1="Italienisch - IT",HYPERLINK(CONCATENATE("https://www.saflax.de/0-WVK-Retail/Bilder-Pictures/SAFLAX-",'Basis-Tabelle-Samen'!K72,"-",'Basis-Tabelle-Samen'!J72,"-garden-to-go-mini-italian.jpg")),
IF($C$1="Japanisch - JP",HYPERLINK(CONCATENATE("https://www.saflax.de/0-WVK-Retail/Bilder-Pictures/SAFLAX-",'Basis-Tabelle-Samen'!K72,"-",'Basis-Tabelle-Samen'!J72,"-garden-to-go-mini-japanese.jpg")),
IF($C$1="Kroatisch - HR",HYPERLINK(CONCATENATE("https://www.saflax.de/0-WVK-Retail/Bilder-Pictures/SAFLAX-",'Basis-Tabelle-Samen'!K72,"-",'Basis-Tabelle-Samen'!J72,"-garden-to-go-mini-croatian.jpg")),
IF($C$1="Lettisch - LV",HYPERLINK(CONCATENATE("https://www.saflax.de/0-WVK-Retail/Bilder-Pictures/SAFLAX-",'Basis-Tabelle-Samen'!K72,"-",'Basis-Tabelle-Samen'!J72,"-garden-to-go-mini-latvian.jpg")),
IF($C$1="Litauisch - LT",HYPERLINK(CONCATENATE("https://www.saflax.de/0-WVK-Retail/Bilder-Pictures/SAFLAX-",'Basis-Tabelle-Samen'!K72,"-",'Basis-Tabelle-Samen'!J72,"-garden-to-go-mini-lithuanian.jpg")),
IF($C$1="Maltesisch - MT",HYPERLINK(CONCATENATE("https://www.saflax.de/0-WVK-Retail/Bilder-Pictures/SAFLAX-",'Basis-Tabelle-Samen'!K72,"-",'Basis-Tabelle-Samen'!J72,"-garden-to-go-mini-maltese.jpg")),
IF($C$1="Niederländisch - NL",HYPERLINK(CONCATENATE("https://www.saflax.de/0-WVK-Retail/Bilder-Pictures/SAFLAX-",'Basis-Tabelle-Samen'!K72,"-",'Basis-Tabelle-Samen'!J72,"-garden-to-go-mini-dutch.jpg")),
IF($C$1="Norwegisch - NO",HYPERLINK(CONCATENATE("https://www.saflax.de/0-WVK-Retail/Bilder-Pictures/SAFLAX-",'Basis-Tabelle-Samen'!K72,"-",'Basis-Tabelle-Samen'!J72,"-garden-to-go-mini-nowegian.jpg")),
IF($C$1="Polnisch - PL",HYPERLINK(CONCATENATE("https://www.saflax.de/0-WVK-Retail/Bilder-Pictures/SAFLAX-",'Basis-Tabelle-Samen'!K72,"-",'Basis-Tabelle-Samen'!J72,"-garden-to-go-mini-polish.jpg")),
IF($C$1="Portugiesisch - PT",HYPERLINK(CONCATENATE("https://www.saflax.de/0-WVK-Retail/Bilder-Pictures/SAFLAX-",'Basis-Tabelle-Samen'!K72,"-",'Basis-Tabelle-Samen'!J72,"-garden-to-go-mini-portuguese.jpg")),
IF($C$1="Rumänisch - RO",HYPERLINK(CONCATENATE("https://www.saflax.de/0-WVK-Retail/Bilder-Pictures/SAFLAX-",'Basis-Tabelle-Samen'!K72,"-",'Basis-Tabelle-Samen'!J72,"-garden-to-go-mini-romanian.jpg")),
IF($C$1="Schwedisch - SE",HYPERLINK(CONCATENATE("https://www.saflax.de/0-WVK-Retail/Bilder-Pictures/SAFLAX-",'Basis-Tabelle-Samen'!K72,"-",'Basis-Tabelle-Samen'!J72,"-garden-to-go-mini-swedish.jpg")),
IF($C$1="Slowakisch - SK",HYPERLINK(CONCATENATE("https://www.saflax.de/0-WVK-Retail/Bilder-Pictures/SAFLAX-",'Basis-Tabelle-Samen'!K72,"-",'Basis-Tabelle-Samen'!J72,"-garden-to-go-mini-slovak.jpg")),
IF($C$1="Slowenisch - SI",HYPERLINK(CONCATENATE("https://www.saflax.de/0-WVK-Retail/Bilder-Pictures/SAFLAX-",'Basis-Tabelle-Samen'!K72,"-",'Basis-Tabelle-Samen'!J72,"-garden-to-go-mini-slovenian.jpg")),
IF($C$1="Spanisch - ES",HYPERLINK(CONCATENATE("https://www.saflax.de/0-WVK-Retail/Bilder-Pictures/SAFLAX-",'Basis-Tabelle-Samen'!K72,"-",'Basis-Tabelle-Samen'!J72,"-garden-to-go-mini-spanish.jpg")),
IF($C$1="Tschechisch - CZ",HYPERLINK(CONCATENATE("https://www.saflax.de/0-WVK-Retail/Bilder-Pictures/SAFLAX-",'Basis-Tabelle-Samen'!K72,"-",'Basis-Tabelle-Samen'!J72,"-garden-to-go-mini-czech.jpg")),
IF($C$1="Türkisch - TR",HYPERLINK(CONCATENATE("https://www.saflax.de/0-WVK-Retail/Bilder-Pictures/SAFLAX-",'Basis-Tabelle-Samen'!K72,"-",'Basis-Tabelle-Samen'!J72,"-garden-to-go-mini-turkish.jpg")),
IF($C$1="Ungarisch - HU",HYPERLINK(CONCATENATE("https://www.saflax.de/0-WVK-Retail/Bilder-Pictures/SAFLAX-",'Basis-Tabelle-Samen'!K72,"-",'Basis-Tabelle-Samen'!J72,"-garden-to-go-mini-hungarian.jpg")),
" ACHTUNG")))))))))))))))))))))))))))))</f>
        <v>https://www.saflax.de/0-WVK-Retail/Bilder-Pictures/SAFLAX-72979-musa-x-paradisiaca-garden-to-go-mini-english.jpg</v>
      </c>
      <c r="AN23" s="330" t="str">
        <f>IF(I23&lt;1,"",
IF($C$1="Bulgarisch - BG",HYPERLINK(CONCATENATE("https://www.saflax.de/0-WVK-Retail/Bilder-Pictures/SAFLAX-",'Basis-Tabelle-Samen'!N72,"-",'Basis-Tabelle-Samen'!J72,"-garden-to-go-lite-bulgarian.jpg")),
IF($C$1="Dänisch - DK",HYPERLINK(CONCATENATE("https://www.saflax.de/0-WVK-Retail/Bilder-Pictures/SAFLAX-",'Basis-Tabelle-Samen'!N72,"-",'Basis-Tabelle-Samen'!J72,"-garden-to-go-lite-danish.jpg")),
IF($C$1="Deutsch - DE",HYPERLINK(CONCATENATE("https://www.saflax.de/0-WVK-Retail/Bilder-Pictures/SAFLAX-",'Basis-Tabelle-Samen'!N72,"-",'Basis-Tabelle-Samen'!J72,"-garden-to-go-lite-german.jpg")),
IF($C$1="Englisch - UK",HYPERLINK(CONCATENATE("https://www.saflax.de/0-WVK-Retail/Bilder-Pictures/SAFLAX-",'Basis-Tabelle-Samen'!N72,"-",'Basis-Tabelle-Samen'!J72,"-garden-to-go-lite-english.jpg")),
IF($C$1="Estnisch - EE",HYPERLINK(CONCATENATE("https://www.saflax.de/0-WVK-Retail/Bilder-Pictures/SAFLAX-",'Basis-Tabelle-Samen'!N72,"-",'Basis-Tabelle-Samen'!J72,"-garden-to-go-lite-estonian.jpg")),
IF($C$1="Finnisch - FI",HYPERLINK(CONCATENATE("https://www.saflax.de/0-WVK-Retail/Bilder-Pictures/SAFLAX-",'Basis-Tabelle-Samen'!N72,"-",'Basis-Tabelle-Samen'!J72,"-garden-to-go-lite-finnish.jpg")),
IF($C$1="Französisch - FR",HYPERLINK(CONCATENATE("https://www.saflax.de/0-WVK-Retail/Bilder-Pictures/SAFLAX-",'Basis-Tabelle-Samen'!N72,"-",'Basis-Tabelle-Samen'!J72,"-garden-to-go-lite-french.jpg")),
IF($C$1="Griechisch - GR",HYPERLINK(CONCATENATE("https://www.saflax.de/0-WVK-Retail/Bilder-Pictures/SAFLAX-",'Basis-Tabelle-Samen'!N72,"-",'Basis-Tabelle-Samen'!J72,"-garden-to-go-lite-greek.jpg")),
IF($C$1="Irisch - IE",HYPERLINK(CONCATENATE("https://www.saflax.de/0-WVK-Retail/Bilder-Pictures/SAFLAX-",'Basis-Tabelle-Samen'!N72,"-",'Basis-Tabelle-Samen'!J72,"-garden-to-go-lite-irish.jpg")),
IF($C$1="Isländisch - IS",HYPERLINK(CONCATENATE("https://www.saflax.de/0-WVK-Retail/Bilder-Pictures/SAFLAX-",'Basis-Tabelle-Samen'!N72,"-",'Basis-Tabelle-Samen'!J72,"-garden-to-go-lite-icelandic.jpg")),
IF($C$1="Italienisch - IT",HYPERLINK(CONCATENATE("https://www.saflax.de/0-WVK-Retail/Bilder-Pictures/SAFLAX-",'Basis-Tabelle-Samen'!N72,"-",'Basis-Tabelle-Samen'!J72,"-garden-to-go-lite-italian.jpg")),
IF($C$1="Japanisch - JP",HYPERLINK(CONCATENATE("https://www.saflax.de/0-WVK-Retail/Bilder-Pictures/SAFLAX-",'Basis-Tabelle-Samen'!N72,"-",'Basis-Tabelle-Samen'!J72,"-garden-to-go-lite-japanese.jpg")),
IF($C$1="Kroatisch - HR",HYPERLINK(CONCATENATE("https://www.saflax.de/0-WVK-Retail/Bilder-Pictures/SAFLAX-",'Basis-Tabelle-Samen'!N72,"-",'Basis-Tabelle-Samen'!J72,"-garden-to-go-lite-croatian.jpg")),
IF($C$1="Lettisch - LV",HYPERLINK(CONCATENATE("https://www.saflax.de/0-WVK-Retail/Bilder-Pictures/SAFLAX-",'Basis-Tabelle-Samen'!N72,"-",'Basis-Tabelle-Samen'!J72,"-garden-to-go-lite-latvian.jpg")),
IF($C$1="Litauisch - LT",HYPERLINK(CONCATENATE("https://www.saflax.de/0-WVK-Retail/Bilder-Pictures/SAFLAX-",'Basis-Tabelle-Samen'!N72,"-",'Basis-Tabelle-Samen'!J72,"-garden-to-go-lite-lithuanian.jpg")),
IF($C$1="Maltesisch - MT",HYPERLINK(CONCATENATE("https://www.saflax.de/0-WVK-Retail/Bilder-Pictures/SAFLAX-",'Basis-Tabelle-Samen'!N72,"-",'Basis-Tabelle-Samen'!J72,"-garden-to-go-lite-maltese.jpg")),
IF($C$1="Niederländisch - NL",HYPERLINK(CONCATENATE("https://www.saflax.de/0-WVK-Retail/Bilder-Pictures/SAFLAX-",'Basis-Tabelle-Samen'!N72,"-",'Basis-Tabelle-Samen'!J72,"-garden-to-go-lite-dutch.jpg")),
IF($C$1="Norwegisch - NO",HYPERLINK(CONCATENATE("https://www.saflax.de/0-WVK-Retail/Bilder-Pictures/SAFLAX-",'Basis-Tabelle-Samen'!N72,"-",'Basis-Tabelle-Samen'!J72,"-garden-to-go-lite-nowegian.jpg")),
IF($C$1="Polnisch - PL",HYPERLINK(CONCATENATE("https://www.saflax.de/0-WVK-Retail/Bilder-Pictures/SAFLAX-",'Basis-Tabelle-Samen'!N72,"-",'Basis-Tabelle-Samen'!J72,"-garden-to-go-lite-polish.jpg")),
IF($C$1="Portugiesisch - PT",HYPERLINK(CONCATENATE("https://www.saflax.de/0-WVK-Retail/Bilder-Pictures/SAFLAX-",'Basis-Tabelle-Samen'!N72,"-",'Basis-Tabelle-Samen'!J72,"-garden-to-go-lite-portuguese.jpg")),
IF($C$1="Rumänisch - RO",HYPERLINK(CONCATENATE("https://www.saflax.de/0-WVK-Retail/Bilder-Pictures/SAFLAX-",'Basis-Tabelle-Samen'!N72,"-",'Basis-Tabelle-Samen'!J72,"-garden-to-go-lite-romanian.jpg")),
IF($C$1="Schwedisch - SE",HYPERLINK(CONCATENATE("https://www.saflax.de/0-WVK-Retail/Bilder-Pictures/SAFLAX-",'Basis-Tabelle-Samen'!N72,"-",'Basis-Tabelle-Samen'!J72,"-garden-to-go-lite-swedish.jpg")),
IF($C$1="Slowakisch - SK",HYPERLINK(CONCATENATE("https://www.saflax.de/0-WVK-Retail/Bilder-Pictures/SAFLAX-",'Basis-Tabelle-Samen'!N72,"-",'Basis-Tabelle-Samen'!J72,"-garden-to-go-lite-slovak.jpg")),
IF($C$1="Slowenisch - SI",HYPERLINK(CONCATENATE("https://www.saflax.de/0-WVK-Retail/Bilder-Pictures/SAFLAX-",'Basis-Tabelle-Samen'!N72,"-",'Basis-Tabelle-Samen'!J72,"-garden-to-go-lite-slovenian.jpg")),
IF($C$1="Spanisch - ES",HYPERLINK(CONCATENATE("https://www.saflax.de/0-WVK-Retail/Bilder-Pictures/SAFLAX-",'Basis-Tabelle-Samen'!N72,"-",'Basis-Tabelle-Samen'!J72,"-garden-to-go-lite-spanish.jpg")),
IF($C$1="Tschechisch - CZ",HYPERLINK(CONCATENATE("https://www.saflax.de/0-WVK-Retail/Bilder-Pictures/SAFLAX-",'Basis-Tabelle-Samen'!N72,"-",'Basis-Tabelle-Samen'!J72,"-garden-to-go-lite-czech.jpg")),
IF($C$1="Türkisch - TR",HYPERLINK(CONCATENATE("https://www.saflax.de/0-WVK-Retail/Bilder-Pictures/SAFLAX-",'Basis-Tabelle-Samen'!N72,"-",'Basis-Tabelle-Samen'!J72,"-garden-to-go-lite-turkish.jpg")),
IF($C$1="Ungarisch - HU",HYPERLINK(CONCATENATE("https://www.saflax.de/0-WVK-Retail/Bilder-Pictures/SAFLAX-",'Basis-Tabelle-Samen'!N72,"-",'Basis-Tabelle-Samen'!J72,"-garden-to-go-lite-hungarian.jpg")),
" ACHTUNG")))))))))))))))))))))))))))))</f>
        <v>https://www.saflax.de/0-WVK-Retail/Bilder-Pictures/SAFLAX-82979-musa-x-paradisiaca-garden-to-go-lite-english.jpg</v>
      </c>
      <c r="AO23" s="330" t="str">
        <f>IF(J23&lt;1,"",
IF($C$1="Bulgarisch - BG",HYPERLINK(CONCATENATE("https://www.saflax.de/0-WVK-Retail/Bilder-Pictures/SAFLAX-",'Basis-Tabelle-Samen'!Q72,"-",'Basis-Tabelle-Samen'!J72,"-garden-to-go-bulgarian.jpg")),
IF($C$1="Dänisch - DK",HYPERLINK(CONCATENATE("https://www.saflax.de/0-WVK-Retail/Bilder-Pictures/SAFLAX-",'Basis-Tabelle-Samen'!Q72,"-",'Basis-Tabelle-Samen'!J72,"-garden-to-go-danish.jpg")),
IF($C$1="Deutsch - DE",HYPERLINK(CONCATENATE("https://www.saflax.de/0-WVK-Retail/Bilder-Pictures/SAFLAX-",'Basis-Tabelle-Samen'!Q72,"-",'Basis-Tabelle-Samen'!J72,"-garden-to-go-german.jpg")),
IF($C$1="Englisch - UK",HYPERLINK(CONCATENATE("https://www.saflax.de/0-WVK-Retail/Bilder-Pictures/SAFLAX-",'Basis-Tabelle-Samen'!Q72,"-",'Basis-Tabelle-Samen'!J72,"-garden-to-go-english.jpg")),
IF($C$1="Estnisch - EE",HYPERLINK(CONCATENATE("https://www.saflax.de/0-WVK-Retail/Bilder-Pictures/SAFLAX-",'Basis-Tabelle-Samen'!Q72,"-",'Basis-Tabelle-Samen'!J72,"-garden-to-go-estonian.jpg")),
IF($C$1="Finnisch - FI",HYPERLINK(CONCATENATE("https://www.saflax.de/0-WVK-Retail/Bilder-Pictures/SAFLAX-",'Basis-Tabelle-Samen'!Q72,"-",'Basis-Tabelle-Samen'!J72,"-garden-to-go-finnish.jpg")),
IF($C$1="Französisch - FR",HYPERLINK(CONCATENATE("https://www.saflax.de/0-WVK-Retail/Bilder-Pictures/SAFLAX-",'Basis-Tabelle-Samen'!Q72,"-",'Basis-Tabelle-Samen'!J72,"-garden-to-go-french.jpg")),
IF($C$1="Griechisch - GR",HYPERLINK(CONCATENATE("https://www.saflax.de/0-WVK-Retail/Bilder-Pictures/SAFLAX-",'Basis-Tabelle-Samen'!Q72,"-",'Basis-Tabelle-Samen'!J72,"-garden-to-go-greek.jpg")),
IF($C$1="Irisch - IE",HYPERLINK(CONCATENATE("https://www.saflax.de/0-WVK-Retail/Bilder-Pictures/SAFLAX-",'Basis-Tabelle-Samen'!Q72,"-",'Basis-Tabelle-Samen'!J72,"-garden-to-go-irish.jpg")),
IF($C$1="Isländisch - IS",HYPERLINK(CONCATENATE("https://www.saflax.de/0-WVK-Retail/Bilder-Pictures/SAFLAX-",'Basis-Tabelle-Samen'!Q72,"-",'Basis-Tabelle-Samen'!J72,"-garden-to-go-icelandic.jpg")),
IF($C$1="Italienisch - IT",HYPERLINK(CONCATENATE("https://www.saflax.de/0-WVK-Retail/Bilder-Pictures/SAFLAX-",'Basis-Tabelle-Samen'!Q72,"-",'Basis-Tabelle-Samen'!J72,"-garden-to-go-italian.jpg")),
IF($C$1="Japanisch - JP",HYPERLINK(CONCATENATE("https://www.saflax.de/0-WVK-Retail/Bilder-Pictures/SAFLAX-",'Basis-Tabelle-Samen'!Q72,"-",'Basis-Tabelle-Samen'!J72,"-garden-to-go-japanese.jpg")),
IF($C$1="Kroatisch - HR",HYPERLINK(CONCATENATE("https://www.saflax.de/0-WVK-Retail/Bilder-Pictures/SAFLAX-",'Basis-Tabelle-Samen'!Q72,"-",'Basis-Tabelle-Samen'!J72,"-garden-to-go-croatian.jpg")),
IF($C$1="Lettisch - LV",HYPERLINK(CONCATENATE("https://www.saflax.de/0-WVK-Retail/Bilder-Pictures/SAFLAX-",'Basis-Tabelle-Samen'!Q72,"-",'Basis-Tabelle-Samen'!J72,"-garden-to-go-latvian.jpg")),
IF($C$1="Litauisch - LT",HYPERLINK(CONCATENATE("https://www.saflax.de/0-WVK-Retail/Bilder-Pictures/SAFLAX-",'Basis-Tabelle-Samen'!Q72,"-",'Basis-Tabelle-Samen'!J72,"-garden-to-go-lithuanian.jpg")),
IF($C$1="Maltesisch - MT",HYPERLINK(CONCATENATE("https://www.saflax.de/0-WVK-Retail/Bilder-Pictures/SAFLAX-",'Basis-Tabelle-Samen'!Q72,"-",'Basis-Tabelle-Samen'!J72,"-garden-to-go-maltese.jpg")),
IF($C$1="Niederländisch - NL",HYPERLINK(CONCATENATE("https://www.saflax.de/0-WVK-Retail/Bilder-Pictures/SAFLAX-",'Basis-Tabelle-Samen'!Q72,"-",'Basis-Tabelle-Samen'!J72,"-garden-to-go-dutch.jpg")),
IF($C$1="Norwegisch - NO",HYPERLINK(CONCATENATE("https://www.saflax.de/0-WVK-Retail/Bilder-Pictures/SAFLAX-",'Basis-Tabelle-Samen'!Q72,"-",'Basis-Tabelle-Samen'!J72,"-garden-to-go-nowegian.jpg")),
IF($C$1="Polnisch - PL",HYPERLINK(CONCATENATE("https://www.saflax.de/0-WVK-Retail/Bilder-Pictures/SAFLAX-",'Basis-Tabelle-Samen'!Q72,"-",'Basis-Tabelle-Samen'!J72,"-garden-to-go-polish.jpg")),
IF($C$1="Portugiesisch - PT",HYPERLINK(CONCATENATE("https://www.saflax.de/0-WVK-Retail/Bilder-Pictures/SAFLAX-",'Basis-Tabelle-Samen'!Q72,"-",'Basis-Tabelle-Samen'!J72,"-garden-to-go-portuguese.jpg")),
IF($C$1="Rumänisch - RO",HYPERLINK(CONCATENATE("https://www.saflax.de/0-WVK-Retail/Bilder-Pictures/SAFLAX-",'Basis-Tabelle-Samen'!Q72,"-",'Basis-Tabelle-Samen'!J72,"-garden-to-go-romanian.jpg")),
IF($C$1="Schwedisch - SE",HYPERLINK(CONCATENATE("https://www.saflax.de/0-WVK-Retail/Bilder-Pictures/SAFLAX-",'Basis-Tabelle-Samen'!Q72,"-",'Basis-Tabelle-Samen'!J72,"-garden-to-go-swedish.jpg")),
IF($C$1="Slowakisch - SK",HYPERLINK(CONCATENATE("https://www.saflax.de/0-WVK-Retail/Bilder-Pictures/SAFLAX-",'Basis-Tabelle-Samen'!Q72,"-",'Basis-Tabelle-Samen'!J72,"-garden-to-go-slovak.jpg")),
IF($C$1="Slowenisch - SI",HYPERLINK(CONCATENATE("https://www.saflax.de/0-WVK-Retail/Bilder-Pictures/SAFLAX-",'Basis-Tabelle-Samen'!Q72,"-",'Basis-Tabelle-Samen'!J72,"-garden-to-go-slovenian.jpg")),
IF($C$1="Spanisch - ES",HYPERLINK(CONCATENATE("https://www.saflax.de/0-WVK-Retail/Bilder-Pictures/SAFLAX-",'Basis-Tabelle-Samen'!Q72,"-",'Basis-Tabelle-Samen'!J72,"-garden-to-go-spanish.jpg")),
IF($C$1="Tschechisch - CZ",HYPERLINK(CONCATENATE("https://www.saflax.de/0-WVK-Retail/Bilder-Pictures/SAFLAX-",'Basis-Tabelle-Samen'!Q72,"-",'Basis-Tabelle-Samen'!J72,"-garden-to-go-czech.jpg")),
IF($C$1="Türkisch - TR",HYPERLINK(CONCATENATE("https://www.saflax.de/0-WVK-Retail/Bilder-Pictures/SAFLAX-",'Basis-Tabelle-Samen'!Q72,"-",'Basis-Tabelle-Samen'!J72,"-garden-to-go-turkish.jpg")),
IF($C$1="Ungarisch - HU",HYPERLINK(CONCATENATE("https://www.saflax.de/0-WVK-Retail/Bilder-Pictures/SAFLAX-",'Basis-Tabelle-Samen'!Q72,"-",'Basis-Tabelle-Samen'!J72,"-garden-to-go-hungarian.jpg")),
" ACHTUNG")))))))))))))))))))))))))))))</f>
        <v>https://www.saflax.de/0-WVK-Retail/Bilder-Pictures/SAFLAX-52979-musa-x-paradisiaca-garden-to-go-english.jpg</v>
      </c>
      <c r="AP23" s="330" t="str">
        <f>IF(K23&lt;1,"",
IF($C$1="Bulgarisch - BG",HYPERLINK(CONCATENATE("https://www.saflax.de/0-WVK-Retail/Bilder-Pictures/SAFLAX-",'Basis-Tabelle-Samen'!T72,"-",'Basis-Tabelle-Samen'!J72,"-cultivation-set-bulgarian.jpg")),
IF($C$1="Dänisch - DK",HYPERLINK(CONCATENATE("https://www.saflax.de/0-WVK-Retail/Bilder-Pictures/SAFLAX-",'Basis-Tabelle-Samen'!T72,"-",'Basis-Tabelle-Samen'!J72,"-cultivation-set-danish.jpg")),
IF($C$1="Deutsch - DE",HYPERLINK(CONCATENATE("https://www.saflax.de/0-WVK-Retail/Bilder-Pictures/SAFLAX-",'Basis-Tabelle-Samen'!T72,"-",'Basis-Tabelle-Samen'!J72,"-cultivation-set-german.jpg")),
IF($C$1="Englisch - UK",HYPERLINK(CONCATENATE("https://www.saflax.de/0-WVK-Retail/Bilder-Pictures/SAFLAX-",'Basis-Tabelle-Samen'!T72,"-",'Basis-Tabelle-Samen'!J72,"-cultivation-set-english.jpg")),
IF($C$1="Estnisch - EE",HYPERLINK(CONCATENATE("https://www.saflax.de/0-WVK-Retail/Bilder-Pictures/SAFLAX-",'Basis-Tabelle-Samen'!T72,"-",'Basis-Tabelle-Samen'!J72,"-cultivation-set-estonian.jpg")),
IF($C$1="Finnisch - FI",HYPERLINK(CONCATENATE("https://www.saflax.de/0-WVK-Retail/Bilder-Pictures/SAFLAX-",'Basis-Tabelle-Samen'!T72,"-",'Basis-Tabelle-Samen'!J72,"-cultivation-set-finnish.jpg")),
IF($C$1="Französisch - FR",HYPERLINK(CONCATENATE("https://www.saflax.de/0-WVK-Retail/Bilder-Pictures/SAFLAX-",'Basis-Tabelle-Samen'!T72,"-",'Basis-Tabelle-Samen'!J72,"-cultivation-set-french.jpg")),
IF($C$1="Griechisch - GR",HYPERLINK(CONCATENATE("https://www.saflax.de/0-WVK-Retail/Bilder-Pictures/SAFLAX-",'Basis-Tabelle-Samen'!T72,"-",'Basis-Tabelle-Samen'!J72,"-cultivation-set-greek.jpg")),
IF($C$1="Irisch - IE",HYPERLINK(CONCATENATE("https://www.saflax.de/0-WVK-Retail/Bilder-Pictures/SAFLAX-",'Basis-Tabelle-Samen'!T72,"-",'Basis-Tabelle-Samen'!J72,"-cultivation-set-irish.jpg")),
IF($C$1="Isländisch - IS",HYPERLINK(CONCATENATE("https://www.saflax.de/0-WVK-Retail/Bilder-Pictures/SAFLAX-",'Basis-Tabelle-Samen'!T72,"-",'Basis-Tabelle-Samen'!J72,"-cultivation-set-icelandic.jpg")),
IF($C$1="Italienisch - IT",HYPERLINK(CONCATENATE("https://www.saflax.de/0-WVK-Retail/Bilder-Pictures/SAFLAX-",'Basis-Tabelle-Samen'!T72,"-",'Basis-Tabelle-Samen'!J72,"-cultivation-set-italian.jpg")),
IF($C$1="Japanisch - JP",HYPERLINK(CONCATENATE("https://www.saflax.de/0-WVK-Retail/Bilder-Pictures/SAFLAX-",'Basis-Tabelle-Samen'!T72,"-",'Basis-Tabelle-Samen'!J72,"-cultivation-set-japanese.jpg")),
IF($C$1="Kroatisch - HR",HYPERLINK(CONCATENATE("https://www.saflax.de/0-WVK-Retail/Bilder-Pictures/SAFLAX-",'Basis-Tabelle-Samen'!T72,"-",'Basis-Tabelle-Samen'!J72,"-cultivation-set-croatian.jpg")),
IF($C$1="Lettisch - LV",HYPERLINK(CONCATENATE("https://www.saflax.de/0-WVK-Retail/Bilder-Pictures/SAFLAX-",'Basis-Tabelle-Samen'!T72,"-",'Basis-Tabelle-Samen'!J72,"-cultivation-set-latvian.jpg")),
IF($C$1="Litauisch - LT",HYPERLINK(CONCATENATE("https://www.saflax.de/0-WVK-Retail/Bilder-Pictures/SAFLAX-",'Basis-Tabelle-Samen'!T72,"-",'Basis-Tabelle-Samen'!J72,"-cultivation-set-lithuanian.jpg")),
IF($C$1="Maltesisch - MT",HYPERLINK(CONCATENATE("https://www.saflax.de/0-WVK-Retail/Bilder-Pictures/SAFLAX-",'Basis-Tabelle-Samen'!T72,"-",'Basis-Tabelle-Samen'!J72,"-cultivation-set-maltese.jpg")),
IF($C$1="Niederländisch - NL",HYPERLINK(CONCATENATE("https://www.saflax.de/0-WVK-Retail/Bilder-Pictures/SAFLAX-",'Basis-Tabelle-Samen'!T72,"-",'Basis-Tabelle-Samen'!J72,"-cultivation-set-dutch.jpg")),
IF($C$1="Norwegisch - NO",HYPERLINK(CONCATENATE("https://www.saflax.de/0-WVK-Retail/Bilder-Pictures/SAFLAX-",'Basis-Tabelle-Samen'!T72,"-",'Basis-Tabelle-Samen'!J72,"-cultivation-set-nowegian.jpg")),
IF($C$1="Polnisch - PL",HYPERLINK(CONCATENATE("https://www.saflax.de/0-WVK-Retail/Bilder-Pictures/SAFLAX-",'Basis-Tabelle-Samen'!T72,"-",'Basis-Tabelle-Samen'!J72,"-cultivation-set-polish.jpg")),
IF($C$1="Portugiesisch - PT",HYPERLINK(CONCATENATE("https://www.saflax.de/0-WVK-Retail/Bilder-Pictures/SAFLAX-",'Basis-Tabelle-Samen'!T72,"-",'Basis-Tabelle-Samen'!J72,"-cultivation-set-portuguese.jpg")),
IF($C$1="Rumänisch - RO",HYPERLINK(CONCATENATE("https://www.saflax.de/0-WVK-Retail/Bilder-Pictures/SAFLAX-",'Basis-Tabelle-Samen'!T72,"-",'Basis-Tabelle-Samen'!J72,"-cultivation-set-romanian.jpg")),
IF($C$1="Schwedisch - SE",HYPERLINK(CONCATENATE("https://www.saflax.de/0-WVK-Retail/Bilder-Pictures/SAFLAX-",'Basis-Tabelle-Samen'!T72,"-",'Basis-Tabelle-Samen'!J72,"-cultivation-set-swedish.jpg")),
IF($C$1="Slowakisch - SK",HYPERLINK(CONCATENATE("https://www.saflax.de/0-WVK-Retail/Bilder-Pictures/SAFLAX-",'Basis-Tabelle-Samen'!T72,"-",'Basis-Tabelle-Samen'!J72,"-cultivation-set-slovak.jpg")),
IF($C$1="Slowenisch - SI",HYPERLINK(CONCATENATE("https://www.saflax.de/0-WVK-Retail/Bilder-Pictures/SAFLAX-",'Basis-Tabelle-Samen'!T72,"-",'Basis-Tabelle-Samen'!J72,"-cultivation-set-slovenian.jpg")),
IF($C$1="Spanisch - ES",HYPERLINK(CONCATENATE("https://www.saflax.de/0-WVK-Retail/Bilder-Pictures/SAFLAX-",'Basis-Tabelle-Samen'!T72,"-",'Basis-Tabelle-Samen'!J72,"-cultivation-set-spanish.jpg")),
IF($C$1="Tschechisch - CZ",HYPERLINK(CONCATENATE("https://www.saflax.de/0-WVK-Retail/Bilder-Pictures/SAFLAX-",'Basis-Tabelle-Samen'!T72,"-",'Basis-Tabelle-Samen'!J72,"-cultivation-set-czech.jpg")),
IF($C$1="Türkisch - TR",HYPERLINK(CONCATENATE("https://www.saflax.de/0-WVK-Retail/Bilder-Pictures/SAFLAX-",'Basis-Tabelle-Samen'!T72,"-",'Basis-Tabelle-Samen'!J72,"-cultivation-set-turkish.jpg")),
IF($C$1="Ungarisch - HU",HYPERLINK(CONCATENATE("https://www.saflax.de/0-WVK-Retail/Bilder-Pictures/SAFLAX-",'Basis-Tabelle-Samen'!T72,"-",'Basis-Tabelle-Samen'!J72,"-cultivation-set-hungarian.jpg")),
" ACHTUNG")))))))))))))))))))))))))))))</f>
        <v>https://www.saflax.de/0-WVK-Retail/Bilder-Pictures/SAFLAX-32979-musa-x-paradisiaca-cultivation-set-english.jpg</v>
      </c>
      <c r="AQ23" s="330" t="str">
        <f>IF(L23&lt;1,"",
IF($C$1="Bulgarisch - BG",HYPERLINK(CONCATENATE("https://www.saflax.de/0-WVK-Retail/Bilder-Pictures/SAFLAX-",'Basis-Tabelle-Samen'!W72,"-",'Basis-Tabelle-Samen'!J72,"-garden-in-the-bag-bulgarian.jpg")),
IF($C$1="Dänisch - DK",HYPERLINK(CONCATENATE("https://www.saflax.de/0-WVK-Retail/Bilder-Pictures/SAFLAX-",'Basis-Tabelle-Samen'!W72,"-",'Basis-Tabelle-Samen'!J72,"-garden-in-the-bag-danish.jpg")),
IF($C$1="Deutsch - DE",HYPERLINK(CONCATENATE("https://www.saflax.de/0-WVK-Retail/Bilder-Pictures/SAFLAX-",'Basis-Tabelle-Samen'!W72,"-",'Basis-Tabelle-Samen'!J72,"-garden-in-the-bag-german.jpg")),
IF($C$1="Englisch - UK",HYPERLINK(CONCATENATE("https://www.saflax.de/0-WVK-Retail/Bilder-Pictures/SAFLAX-",'Basis-Tabelle-Samen'!W72,"-",'Basis-Tabelle-Samen'!J72,"-garden-in-the-bag-english.jpg")),
IF($C$1="Estnisch - EE",HYPERLINK(CONCATENATE("https://www.saflax.de/0-WVK-Retail/Bilder-Pictures/SAFLAX-",'Basis-Tabelle-Samen'!W72,"-",'Basis-Tabelle-Samen'!J72,"-garden-in-the-bag-estonian.jpg")),
IF($C$1="Finnisch - FI",HYPERLINK(CONCATENATE("https://www.saflax.de/0-WVK-Retail/Bilder-Pictures/SAFLAX-",'Basis-Tabelle-Samen'!W72,"-",'Basis-Tabelle-Samen'!J72,"-garden-in-the-bag-finnish.jpg")),
IF($C$1="Französisch - FR",HYPERLINK(CONCATENATE("https://www.saflax.de/0-WVK-Retail/Bilder-Pictures/SAFLAX-",'Basis-Tabelle-Samen'!W72,"-",'Basis-Tabelle-Samen'!J72,"-garden-in-the-bag-french.jpg")),
IF($C$1="Griechisch - GR",HYPERLINK(CONCATENATE("https://www.saflax.de/0-WVK-Retail/Bilder-Pictures/SAFLAX-",'Basis-Tabelle-Samen'!W72,"-",'Basis-Tabelle-Samen'!J72,"-garden-in-the-bag-greek.jpg")),
IF($C$1="Irisch - IE",HYPERLINK(CONCATENATE("https://www.saflax.de/0-WVK-Retail/Bilder-Pictures/SAFLAX-",'Basis-Tabelle-Samen'!W72,"-",'Basis-Tabelle-Samen'!J72,"-garden-in-the-bag-irish.jpg")),
IF($C$1="Isländisch - IS",HYPERLINK(CONCATENATE("https://www.saflax.de/0-WVK-Retail/Bilder-Pictures/SAFLAX-",'Basis-Tabelle-Samen'!W72,"-",'Basis-Tabelle-Samen'!J72,"-garden-in-the-bag-icelandic.jpg")),
IF($C$1="Italienisch - IT",HYPERLINK(CONCATENATE("https://www.saflax.de/0-WVK-Retail/Bilder-Pictures/SAFLAX-",'Basis-Tabelle-Samen'!W72,"-",'Basis-Tabelle-Samen'!J72,"-garden-in-the-bag-italian.jpg")),
IF($C$1="Japanisch - JP",HYPERLINK(CONCATENATE("https://www.saflax.de/0-WVK-Retail/Bilder-Pictures/SAFLAX-",'Basis-Tabelle-Samen'!W72,"-",'Basis-Tabelle-Samen'!J72,"-garden-in-the-bag-japanese.jpg")),
IF($C$1="Kroatisch - HR",HYPERLINK(CONCATENATE("https://www.saflax.de/0-WVK-Retail/Bilder-Pictures/SAFLAX-",'Basis-Tabelle-Samen'!W72,"-",'Basis-Tabelle-Samen'!J72,"-garden-in-the-bag-croatian.jpg")),
IF($C$1="Lettisch - LV",HYPERLINK(CONCATENATE("https://www.saflax.de/0-WVK-Retail/Bilder-Pictures/SAFLAX-",'Basis-Tabelle-Samen'!W72,"-",'Basis-Tabelle-Samen'!J72,"-garden-in-the-bag-latvian.jpg")),
IF($C$1="Litauisch - LT",HYPERLINK(CONCATENATE("https://www.saflax.de/0-WVK-Retail/Bilder-Pictures/SAFLAX-",'Basis-Tabelle-Samen'!W72,"-",'Basis-Tabelle-Samen'!J72,"-garden-in-the-bag-lithuanian.jpg")),
IF($C$1="Maltesisch - MT",HYPERLINK(CONCATENATE("https://www.saflax.de/0-WVK-Retail/Bilder-Pictures/SAFLAX-",'Basis-Tabelle-Samen'!W72,"-",'Basis-Tabelle-Samen'!J72,"-garden-in-the-bag-maltese.jpg")),
IF($C$1="Niederländisch - NL",HYPERLINK(CONCATENATE("https://www.saflax.de/0-WVK-Retail/Bilder-Pictures/SAFLAX-",'Basis-Tabelle-Samen'!W72,"-",'Basis-Tabelle-Samen'!J72,"-garden-in-the-bag-dutch.jpg")),
IF($C$1="Norwegisch - NO",HYPERLINK(CONCATENATE("https://www.saflax.de/0-WVK-Retail/Bilder-Pictures/SAFLAX-",'Basis-Tabelle-Samen'!W72,"-",'Basis-Tabelle-Samen'!J72,"-garden-in-the-bag-nowegian.jpg")),
IF($C$1="Polnisch - PL",HYPERLINK(CONCATENATE("https://www.saflax.de/0-WVK-Retail/Bilder-Pictures/SAFLAX-",'Basis-Tabelle-Samen'!W72,"-",'Basis-Tabelle-Samen'!J72,"-garden-in-the-bag-polish.jpg")),
IF($C$1="Portugiesisch - PT",HYPERLINK(CONCATENATE("https://www.saflax.de/0-WVK-Retail/Bilder-Pictures/SAFLAX-",'Basis-Tabelle-Samen'!W72,"-",'Basis-Tabelle-Samen'!J72,"-garden-in-the-bag-portuguese.jpg")),
IF($C$1="Rumänisch - RO",HYPERLINK(CONCATENATE("https://www.saflax.de/0-WVK-Retail/Bilder-Pictures/SAFLAX-",'Basis-Tabelle-Samen'!W72,"-",'Basis-Tabelle-Samen'!J72,"-garden-in-the-bag-romanian.jpg")),
IF($C$1="Schwedisch - SE",HYPERLINK(CONCATENATE("https://www.saflax.de/0-WVK-Retail/Bilder-Pictures/SAFLAX-",'Basis-Tabelle-Samen'!W72,"-",'Basis-Tabelle-Samen'!J72,"-garden-in-the-bag-swedish.jpg")),
IF($C$1="Slowakisch - SK",HYPERLINK(CONCATENATE("https://www.saflax.de/0-WVK-Retail/Bilder-Pictures/SAFLAX-",'Basis-Tabelle-Samen'!W72,"-",'Basis-Tabelle-Samen'!J72,"-garden-in-the-bag-slovak.jpg")),
IF($C$1="Slowenisch - SI",HYPERLINK(CONCATENATE("https://www.saflax.de/0-WVK-Retail/Bilder-Pictures/SAFLAX-",'Basis-Tabelle-Samen'!W72,"-",'Basis-Tabelle-Samen'!J72,"-garden-in-the-bag-slovenian.jpg")),
IF($C$1="Spanisch - ES",HYPERLINK(CONCATENATE("https://www.saflax.de/0-WVK-Retail/Bilder-Pictures/SAFLAX-",'Basis-Tabelle-Samen'!W72,"-",'Basis-Tabelle-Samen'!J72,"-garden-in-the-bag-spanish.jpg")),
IF($C$1="Tschechisch - CZ",HYPERLINK(CONCATENATE("https://www.saflax.de/0-WVK-Retail/Bilder-Pictures/SAFLAX-",'Basis-Tabelle-Samen'!W72,"-",'Basis-Tabelle-Samen'!J72,"-garden-in-the-bag-czech.jpg")),
IF($C$1="Türkisch - TR",HYPERLINK(CONCATENATE("https://www.saflax.de/0-WVK-Retail/Bilder-Pictures/SAFLAX-",'Basis-Tabelle-Samen'!W72,"-",'Basis-Tabelle-Samen'!J72,"-garden-in-the-bag-turkish.jpg")),
IF($C$1="Ungarisch - HU",HYPERLINK(CONCATENATE("https://www.saflax.de/0-WVK-Retail/Bilder-Pictures/SAFLAX-",'Basis-Tabelle-Samen'!W72,"-",'Basis-Tabelle-Samen'!J72,"-garden-in-the-bag-hungarian.jpg")),
" ACHTUNG")))))))))))))))))))))))))))))</f>
        <v>https://www.saflax.de/0-WVK-Retail/Bilder-Pictures/SAFLAX-62979-musa-x-paradisiaca-garden-in-the-bag-english.jpg</v>
      </c>
    </row>
    <row r="24" spans="1:43" ht="17.100000000000001" customHeight="1" x14ac:dyDescent="0.2">
      <c r="A24" s="318" t="str">
        <f>IF('Basis-Tabelle-Samen'!A22="","",IF($C$1="Deutsch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4" s="319" t="str">
        <f>'Basis-Tabelle-Samen'!I22</f>
        <v>Musa velutina</v>
      </c>
      <c r="C24" s="316" t="str">
        <f>IF($C$1="Bulgarisch - BG",'Basis-Tabelle-Samen'!Z22,
IF($C$1="Dänisch - DK",'Basis-Tabelle-Samen'!AA22,
IF($C$1="Deutsch - DE",'Basis-Tabelle-Samen'!AB22,
IF($C$1="Englisch - UK",'Basis-Tabelle-Samen'!AC22,
IF($C$1="Estnisch - EE",'Basis-Tabelle-Samen'!AD22,
IF($C$1="Finnisch - FI",'Basis-Tabelle-Samen'!AE22,
IF($C$1="Französisch - FR",'Basis-Tabelle-Samen'!AF22,
IF($C$1="Griechisch - GR",'Basis-Tabelle-Samen'!AG22,
IF($C$1="Irisch - IE",'Basis-Tabelle-Samen'!AH22,
IF($C$1="Isländisch - IS",'Basis-Tabelle-Samen'!AI22,
IF($C$1="Italienisch - IT",'Basis-Tabelle-Samen'!AJ22,
IF($C$1="Japanisch - JP",'Basis-Tabelle-Samen'!AK22,
IF($C$1="Kroatisch - HR",'Basis-Tabelle-Samen'!AL22,
IF($C$1="Lettisch - LV",'Basis-Tabelle-Samen'!AM22,
IF($C$1="Litauisch - LT",'Basis-Tabelle-Samen'!AN22,
IF($C$1="Maltesisch - MT",'Basis-Tabelle-Samen'!AO22,
IF($C$1="Niederländisch - NL",'Basis-Tabelle-Samen'!AP22,
IF($C$1="Norwegisch - NO",'Basis-Tabelle-Samen'!AQ22,
IF($C$1="Polnisch - PL",'Basis-Tabelle-Samen'!AR22,
IF($C$1="Portugiesisch - PT",'Basis-Tabelle-Samen'!AS22,
IF($C$1="Rumänisch - RO",'Basis-Tabelle-Samen'!AT22,
IF($C$1="Schwedisch - SE",'Basis-Tabelle-Samen'!AU22,
IF($C$1="Slowakisch - SK",'Basis-Tabelle-Samen'!AV22,
IF($C$1="Slowenisch - SI",'Basis-Tabelle-Samen'!AW22,
IF($C$1="Spanisch - ES",'Basis-Tabelle-Samen'!AX22,
IF($C$1="Tschechisch - CZ",'Basis-Tabelle-Samen'!AY22,
IF($C$1="Türkisch - TR",'Basis-Tabelle-Samen'!AZ22,
IF($C$1="Ungarisch - HU",'Basis-Tabelle-Samen'!BA22,
" ACHTUNG"))))))))))))))))))))))))))))</f>
        <v>Pink Velvet Banana</v>
      </c>
      <c r="D24" s="320">
        <f>'Basis-Tabelle-Samen'!F22</f>
        <v>8</v>
      </c>
      <c r="E24" s="321" t="str">
        <f>'Basis-Tabelle-Samen'!H22</f>
        <v>7 %</v>
      </c>
      <c r="F24" s="322" t="str">
        <f>IF('Basis-Tabelle-Samen'!G22="","",'Basis-Tabelle-Samen'!G22)</f>
        <v>01</v>
      </c>
      <c r="G24" s="320">
        <f>'Basis-Tabelle-Samen'!C22</f>
        <v>12344</v>
      </c>
      <c r="H24" s="323">
        <f>'Basis-Tabelle-Samen'!D22</f>
        <v>4055473123448</v>
      </c>
      <c r="I24" s="324">
        <f>'Basis-Tabelle-Samen'!E22</f>
        <v>1.85</v>
      </c>
      <c r="J24" s="325">
        <f t="shared" si="0"/>
        <v>12</v>
      </c>
      <c r="K24" s="326">
        <f>'Basis-Tabelle-Samen'!K22</f>
        <v>72344</v>
      </c>
      <c r="L24" s="323">
        <f>'Basis-Tabelle-Samen'!L22</f>
        <v>4055473723440</v>
      </c>
      <c r="M24" s="324">
        <f>'Basis-Tabelle-Samen'!M22</f>
        <v>2.4500000000000002</v>
      </c>
      <c r="N24" s="326">
        <f>IF(K24&lt;1,"",'3'!$I$15)</f>
        <v>15</v>
      </c>
      <c r="O24" s="327">
        <f>IF(K24&lt;1,"",'3'!$J$11)</f>
        <v>90</v>
      </c>
      <c r="P24" s="326">
        <f>'Basis-Tabelle-Samen'!N22</f>
        <v>82344</v>
      </c>
      <c r="Q24" s="323">
        <f>'Basis-Tabelle-Samen'!O22</f>
        <v>4055473823447</v>
      </c>
      <c r="R24" s="328">
        <f>'Basis-Tabelle-Samen'!P22</f>
        <v>3.75</v>
      </c>
      <c r="S24" s="326">
        <f>IF(R24&lt;1,"",'3'!$M$15)</f>
        <v>18</v>
      </c>
      <c r="T24" s="327">
        <f>IF(R24&lt;1,"",'3'!$N$11)</f>
        <v>72</v>
      </c>
      <c r="U24" s="326">
        <f>'Basis-Tabelle-Samen'!Q22</f>
        <v>52344</v>
      </c>
      <c r="V24" s="323">
        <f>'Basis-Tabelle-Samen'!R22</f>
        <v>4055473523446</v>
      </c>
      <c r="W24" s="324">
        <f>'Basis-Tabelle-Samen'!S22</f>
        <v>4.95</v>
      </c>
      <c r="X24" s="326">
        <f>IF(U24&lt;1,"",'3'!$Q$15)</f>
        <v>6</v>
      </c>
      <c r="Y24" s="327">
        <f>IF(U24&lt;1,"",'3'!$R$11)</f>
        <v>24</v>
      </c>
      <c r="Z24" s="326">
        <f>'Basis-Tabelle-Samen'!T22</f>
        <v>32344</v>
      </c>
      <c r="AA24" s="323">
        <f>'Basis-Tabelle-Samen'!U22</f>
        <v>4055473323442</v>
      </c>
      <c r="AB24" s="324">
        <f>'Basis-Tabelle-Samen'!V22</f>
        <v>6.75</v>
      </c>
      <c r="AC24" s="326">
        <f>IF(Z24&lt;1,"",'3'!$U$15)</f>
        <v>6</v>
      </c>
      <c r="AD24" s="327">
        <f>IF(Z24&lt;1,"",'3'!$V$11)</f>
        <v>24</v>
      </c>
      <c r="AE24" s="326">
        <f>'Basis-Tabelle-Samen'!W22</f>
        <v>62344</v>
      </c>
      <c r="AF24" s="323">
        <f>'Basis-Tabelle-Samen'!X22</f>
        <v>4055473623443</v>
      </c>
      <c r="AG24" s="324">
        <f>'Basis-Tabelle-Samen'!Y22</f>
        <v>2.95</v>
      </c>
      <c r="AH24" s="326">
        <f>IF(AE24&lt;1,"",'3'!$Y$15)</f>
        <v>8</v>
      </c>
      <c r="AI24" s="327">
        <f>IF(AE24&lt;1,"",'3'!$Z$11)</f>
        <v>64</v>
      </c>
      <c r="AJ24" s="329"/>
      <c r="AK24" s="316" t="str">
        <f>IF(G24&lt;1,"",
IF($C$1="Bulgarisch - BG",HYPERLINK(CONCATENATE("https://www.saflax.de/0-WVK-Retail/Bilder-Pictures/SAFLAX-",'Basis-Tabelle-Samen'!C22,"-",'Basis-Tabelle-Samen'!J22,"-seed-package-front-cr-bulgarian.jpg")),
IF($C$1="Dänisch - DK",HYPERLINK(CONCATENATE("https://www.saflax.de/0-WVK-Retail/Bilder-Pictures/SAFLAX-",'Basis-Tabelle-Samen'!C22,"-",'Basis-Tabelle-Samen'!J22,"-seed-package-front-cr-danish.jpg")),
IF($C$1="Deutsch - DE",HYPERLINK(CONCATENATE("https://www.saflax.de/0-WVK-Retail/Bilder-Pictures/SAFLAX-",'Basis-Tabelle-Samen'!C22,"-",'Basis-Tabelle-Samen'!J22,"-seed-package-front-cr-german.jpg")),
IF($C$1="Englisch - UK",HYPERLINK(CONCATENATE("https://www.saflax.de/0-WVK-Retail/Bilder-Pictures/SAFLAX-",'Basis-Tabelle-Samen'!C22,"-",'Basis-Tabelle-Samen'!J22,"-seed-package-front-cr-english.jpg")),
IF($C$1="Estnisch - EE",HYPERLINK(CONCATENATE("https://www.saflax.de/0-WVK-Retail/Bilder-Pictures/SAFLAX-",'Basis-Tabelle-Samen'!C22,"-",'Basis-Tabelle-Samen'!J22,"-seed-package-front-cr-estonian.jpg")),
IF($C$1="Finnisch - FI",HYPERLINK(CONCATENATE("https://www.saflax.de/0-WVK-Retail/Bilder-Pictures/SAFLAX-",'Basis-Tabelle-Samen'!C22,"-",'Basis-Tabelle-Samen'!J22,"-seed-package-front-cr-finnish.jpg")),
IF($C$1="Französisch - FR",HYPERLINK(CONCATENATE("https://www.saflax.de/0-WVK-Retail/Bilder-Pictures/SAFLAX-",'Basis-Tabelle-Samen'!C22,"-",'Basis-Tabelle-Samen'!J22,"-seed-package-front-cr-french.jpg")),
IF($C$1="Griechisch - GR",HYPERLINK(CONCATENATE("https://www.saflax.de/0-WVK-Retail/Bilder-Pictures/SAFLAX-",'Basis-Tabelle-Samen'!C22,"-",'Basis-Tabelle-Samen'!J22,"-seed-package-front-cr-greek.jpg")),
IF($C$1="Irisch - IE",HYPERLINK(CONCATENATE("https://www.saflax.de/0-WVK-Retail/Bilder-Pictures/SAFLAX-",'Basis-Tabelle-Samen'!C22,"-",'Basis-Tabelle-Samen'!J22,"-seed-package-front-cr-irish.jpg")),
IF($C$1="Isländisch - IS",HYPERLINK(CONCATENATE("https://www.saflax.de/0-WVK-Retail/Bilder-Pictures/SAFLAX-",'Basis-Tabelle-Samen'!C22,"-",'Basis-Tabelle-Samen'!J22,"-seed-package-front-cr-icelandic.jpg")),
IF($C$1="Italienisch - IT",HYPERLINK(CONCATENATE("https://www.saflax.de/0-WVK-Retail/Bilder-Pictures/SAFLAX-",'Basis-Tabelle-Samen'!C22,"-",'Basis-Tabelle-Samen'!J22,"-seed-package-front-cr-italian.jpg")),
IF($C$1="Japanisch - JP",HYPERLINK(CONCATENATE("https://www.saflax.de/0-WVK-Retail/Bilder-Pictures/SAFLAX-",'Basis-Tabelle-Samen'!C22,"-",'Basis-Tabelle-Samen'!J22,"-seed-package-front-cr-japanese.jpg")),
IF($C$1="Kroatisch - HR",HYPERLINK(CONCATENATE("https://www.saflax.de/0-WVK-Retail/Bilder-Pictures/SAFLAX-",'Basis-Tabelle-Samen'!C22,"-",'Basis-Tabelle-Samen'!J22,"-seed-package-front-cr-croatian.jpg")),
IF($C$1="Lettisch - LV",HYPERLINK(CONCATENATE("https://www.saflax.de/0-WVK-Retail/Bilder-Pictures/SAFLAX-",'Basis-Tabelle-Samen'!C22,"-",'Basis-Tabelle-Samen'!J22,"-seed-package-front-cr-latvian.jpg")),
IF($C$1="Litauisch - LT",HYPERLINK(CONCATENATE("https://www.saflax.de/0-WVK-Retail/Bilder-Pictures/SAFLAX-",'Basis-Tabelle-Samen'!C22,"-",'Basis-Tabelle-Samen'!J22,"-seed-package-front-cr-lithuanian.jpg")),
IF($C$1="Maltesisch - MT",HYPERLINK(CONCATENATE("https://www.saflax.de/0-WVK-Retail/Bilder-Pictures/SAFLAX-",'Basis-Tabelle-Samen'!C22,"-",'Basis-Tabelle-Samen'!J22,"-seed-package-front-cr-maltese.jpg")),
IF($C$1="Niederländisch - NL",HYPERLINK(CONCATENATE("https://www.saflax.de/0-WVK-Retail/Bilder-Pictures/SAFLAX-",'Basis-Tabelle-Samen'!C22,"-",'Basis-Tabelle-Samen'!J22,"-seed-package-front-cr-dutch.jpg")),
IF($C$1="Norwegisch - NO",HYPERLINK(CONCATENATE("https://www.saflax.de/0-WVK-Retail/Bilder-Pictures/SAFLAX-",'Basis-Tabelle-Samen'!C22,"-",'Basis-Tabelle-Samen'!J22,"-seed-package-front-cr-nowegian.jpg")),
IF($C$1="Polnisch - PL",HYPERLINK(CONCATENATE("https://www.saflax.de/0-WVK-Retail/Bilder-Pictures/SAFLAX-",'Basis-Tabelle-Samen'!C22,"-",'Basis-Tabelle-Samen'!J22,"-seed-package-front-cr-polish.jpg")),
IF($C$1="Portugiesisch - PT",HYPERLINK(CONCATENATE("https://www.saflax.de/0-WVK-Retail/Bilder-Pictures/SAFLAX-",'Basis-Tabelle-Samen'!C22,"-",'Basis-Tabelle-Samen'!J22,"-seed-package-front-cr-portuguese.jpg")),
IF($C$1="Rumänisch - RO",HYPERLINK(CONCATENATE("https://www.saflax.de/0-WVK-Retail/Bilder-Pictures/SAFLAX-",'Basis-Tabelle-Samen'!C22,"-",'Basis-Tabelle-Samen'!J22,"-seed-package-front-cr-romanian.jpg")),
IF($C$1="Schwedisch - SE",HYPERLINK(CONCATENATE("https://www.saflax.de/0-WVK-Retail/Bilder-Pictures/SAFLAX-",'Basis-Tabelle-Samen'!C22,"-",'Basis-Tabelle-Samen'!J22,"-seed-package-front-cr-swedish.jpg")),
IF($C$1="Slowakisch - SK",HYPERLINK(CONCATENATE("https://www.saflax.de/0-WVK-Retail/Bilder-Pictures/SAFLAX-",'Basis-Tabelle-Samen'!C22,"-",'Basis-Tabelle-Samen'!J22,"-seed-package-front-cr-slovak.jpg")),
IF($C$1="Slowenisch - SI",HYPERLINK(CONCATENATE("https://www.saflax.de/0-WVK-Retail/Bilder-Pictures/SAFLAX-",'Basis-Tabelle-Samen'!C22,"-",'Basis-Tabelle-Samen'!J22,"-seed-package-front-cr-slovenian.jpg")),
IF($C$1="Spanisch - ES",HYPERLINK(CONCATENATE("https://www.saflax.de/0-WVK-Retail/Bilder-Pictures/SAFLAX-",'Basis-Tabelle-Samen'!C22,"-",'Basis-Tabelle-Samen'!J22,"-seed-package-front-cr-spanish.jpg")),
IF($C$1="Tschechisch - CZ",HYPERLINK(CONCATENATE("https://www.saflax.de/0-WVK-Retail/Bilder-Pictures/SAFLAX-",'Basis-Tabelle-Samen'!C22,"-",'Basis-Tabelle-Samen'!J22,"-seed-package-front-cr-czech.jpg")),
IF($C$1="Türkisch - TR",HYPERLINK(CONCATENATE("https://www.saflax.de/0-WVK-Retail/Bilder-Pictures/SAFLAX-",'Basis-Tabelle-Samen'!C22,"-",'Basis-Tabelle-Samen'!J22,"-seed-package-front-cr-turkish.jpg")),
IF($C$1="Ungarisch - HU",HYPERLINK(CONCATENATE("https://www.saflax.de/0-WVK-Retail/Bilder-Pictures/SAFLAX-",'Basis-Tabelle-Samen'!C22,"-",'Basis-Tabelle-Samen'!J22,"-seed-package-front-cr-hungarian.jpg")),
" ACHTUNG")))))))))))))))))))))))))))))</f>
        <v>https://www.saflax.de/0-WVK-Retail/Bilder-Pictures/SAFLAX-12344-musa-velutina-seed-package-front-cr-english.jpg</v>
      </c>
      <c r="AL24" s="330" t="str">
        <f>IF(G24&lt;1,"",
IF($C$1="Bulgarisch - BG",HYPERLINK(CONCATENATE("https://www.saflax.de/0-WVK-Retail/Bilder-Pictures/SAFLAX-",'Basis-Tabelle-Samen'!C22,"-",'Basis-Tabelle-Samen'!J22,"-seed-package-back-cr-bulgarian.jpg")),
IF($C$1="Dänisch - DK",HYPERLINK(CONCATENATE("https://www.saflax.de/0-WVK-Retail/Bilder-Pictures/SAFLAX-",'Basis-Tabelle-Samen'!C22,"-",'Basis-Tabelle-Samen'!J22,"-seed-package-back-cr-danish.jpg")),
IF($C$1="Deutsch - DE",HYPERLINK(CONCATENATE("https://www.saflax.de/0-WVK-Retail/Bilder-Pictures/SAFLAX-",'Basis-Tabelle-Samen'!C22,"-",'Basis-Tabelle-Samen'!J22,"-seed-package-back-cr-german.jpg")),
IF($C$1="Englisch - UK",HYPERLINK(CONCATENATE("https://www.saflax.de/0-WVK-Retail/Bilder-Pictures/SAFLAX-",'Basis-Tabelle-Samen'!C22,"-",'Basis-Tabelle-Samen'!J22,"-seed-package-back-cr-english.jpg")),
IF($C$1="Estnisch - EE",HYPERLINK(CONCATENATE("https://www.saflax.de/0-WVK-Retail/Bilder-Pictures/SAFLAX-",'Basis-Tabelle-Samen'!C22,"-",'Basis-Tabelle-Samen'!J22,"-seed-package-back-cr-estonian.jpg")),
IF($C$1="Finnisch - FI",HYPERLINK(CONCATENATE("https://www.saflax.de/0-WVK-Retail/Bilder-Pictures/SAFLAX-",'Basis-Tabelle-Samen'!C22,"-",'Basis-Tabelle-Samen'!J22,"-seed-package-back-cr-finnish.jpg")),
IF($C$1="Französisch - FR",HYPERLINK(CONCATENATE("https://www.saflax.de/0-WVK-Retail/Bilder-Pictures/SAFLAX-",'Basis-Tabelle-Samen'!C22,"-",'Basis-Tabelle-Samen'!J22,"-seed-package-back-cr-french.jpg")),
IF($C$1="Griechisch - GR",HYPERLINK(CONCATENATE("https://www.saflax.de/0-WVK-Retail/Bilder-Pictures/SAFLAX-",'Basis-Tabelle-Samen'!C22,"-",'Basis-Tabelle-Samen'!J22,"-seed-package-back-cr-greek.jpg")),
IF($C$1="Irisch - IE",HYPERLINK(CONCATENATE("https://www.saflax.de/0-WVK-Retail/Bilder-Pictures/SAFLAX-",'Basis-Tabelle-Samen'!C22,"-",'Basis-Tabelle-Samen'!J22,"-seed-package-back-cr-irish.jpg")),
IF($C$1="Isländisch - IS",HYPERLINK(CONCATENATE("https://www.saflax.de/0-WVK-Retail/Bilder-Pictures/SAFLAX-",'Basis-Tabelle-Samen'!C22,"-",'Basis-Tabelle-Samen'!J22,"-seed-package-back-cr-icelandic.jpg")),
IF($C$1="Italienisch - IT",HYPERLINK(CONCATENATE("https://www.saflax.de/0-WVK-Retail/Bilder-Pictures/SAFLAX-",'Basis-Tabelle-Samen'!C22,"-",'Basis-Tabelle-Samen'!J22,"-seed-package-back-cr-italian.jpg")),
IF($C$1="Japanisch - JP",HYPERLINK(CONCATENATE("https://www.saflax.de/0-WVK-Retail/Bilder-Pictures/SAFLAX-",'Basis-Tabelle-Samen'!C22,"-",'Basis-Tabelle-Samen'!J22,"-seed-package-back-cr-japanese.jpg")),
IF($C$1="Kroatisch - HR",HYPERLINK(CONCATENATE("https://www.saflax.de/0-WVK-Retail/Bilder-Pictures/SAFLAX-",'Basis-Tabelle-Samen'!C22,"-",'Basis-Tabelle-Samen'!J22,"-seed-package-back-cr-croatian.jpg")),
IF($C$1="Lettisch - LV",HYPERLINK(CONCATENATE("https://www.saflax.de/0-WVK-Retail/Bilder-Pictures/SAFLAX-",'Basis-Tabelle-Samen'!C22,"-",'Basis-Tabelle-Samen'!J22,"-seed-package-back-cr-latvian.jpg")),
IF($C$1="Litauisch - LT",HYPERLINK(CONCATENATE("https://www.saflax.de/0-WVK-Retail/Bilder-Pictures/SAFLAX-",'Basis-Tabelle-Samen'!C22,"-",'Basis-Tabelle-Samen'!J22,"-seed-package-back-cr-lithuanian.jpg")),
IF($C$1="Maltesisch - MT",HYPERLINK(CONCATENATE("https://www.saflax.de/0-WVK-Retail/Bilder-Pictures/SAFLAX-",'Basis-Tabelle-Samen'!C22,"-",'Basis-Tabelle-Samen'!J22,"-seed-package-back-cr-maltese.jpg")),
IF($C$1="Niederländisch - NL",HYPERLINK(CONCATENATE("https://www.saflax.de/0-WVK-Retail/Bilder-Pictures/SAFLAX-",'Basis-Tabelle-Samen'!C22,"-",'Basis-Tabelle-Samen'!J22,"-seed-package-back-cr-dutch.jpg")),
IF($C$1="Norwegisch - NO",HYPERLINK(CONCATENATE("https://www.saflax.de/0-WVK-Retail/Bilder-Pictures/SAFLAX-",'Basis-Tabelle-Samen'!C22,"-",'Basis-Tabelle-Samen'!J22,"-seed-package-back-cr-nowegian.jpg")),
IF($C$1="Polnisch - PL",HYPERLINK(CONCATENATE("https://www.saflax.de/0-WVK-Retail/Bilder-Pictures/SAFLAX-",'Basis-Tabelle-Samen'!C22,"-",'Basis-Tabelle-Samen'!J22,"-seed-package-back-cr-polish.jpg")),
IF($C$1="Portugiesisch - PT",HYPERLINK(CONCATENATE("https://www.saflax.de/0-WVK-Retail/Bilder-Pictures/SAFLAX-",'Basis-Tabelle-Samen'!C22,"-",'Basis-Tabelle-Samen'!J22,"-seed-package-back-cr-portuguese.jpg")),
IF($C$1="Rumänisch - RO",HYPERLINK(CONCATENATE("https://www.saflax.de/0-WVK-Retail/Bilder-Pictures/SAFLAX-",'Basis-Tabelle-Samen'!C22,"-",'Basis-Tabelle-Samen'!J22,"-seed-package-back-cr-romanian.jpg")),
IF($C$1="Schwedisch - SE",HYPERLINK(CONCATENATE("https://www.saflax.de/0-WVK-Retail/Bilder-Pictures/SAFLAX-",'Basis-Tabelle-Samen'!C22,"-",'Basis-Tabelle-Samen'!J22,"-seed-package-back-cr-swedish.jpg")),
IF($C$1="Slowakisch - SK",HYPERLINK(CONCATENATE("https://www.saflax.de/0-WVK-Retail/Bilder-Pictures/SAFLAX-",'Basis-Tabelle-Samen'!C22,"-",'Basis-Tabelle-Samen'!J22,"-seed-package-back-cr-slovak.jpg")),
IF($C$1="Slowenisch - SI",HYPERLINK(CONCATENATE("https://www.saflax.de/0-WVK-Retail/Bilder-Pictures/SAFLAX-",'Basis-Tabelle-Samen'!C22,"-",'Basis-Tabelle-Samen'!J22,"-seed-package-back-cr-slovenian.jpg")),
IF($C$1="Spanisch - ES",HYPERLINK(CONCATENATE("https://www.saflax.de/0-WVK-Retail/Bilder-Pictures/SAFLAX-",'Basis-Tabelle-Samen'!C22,"-",'Basis-Tabelle-Samen'!J22,"-seed-package-back-cr-spanish.jpg")),
IF($C$1="Tschechisch - CZ",HYPERLINK(CONCATENATE("https://www.saflax.de/0-WVK-Retail/Bilder-Pictures/SAFLAX-",'Basis-Tabelle-Samen'!C22,"-",'Basis-Tabelle-Samen'!J22,"-seed-package-back-cr-czech.jpg")),
IF($C$1="Türkisch - TR",HYPERLINK(CONCATENATE("https://www.saflax.de/0-WVK-Retail/Bilder-Pictures/SAFLAX-",'Basis-Tabelle-Samen'!C22,"-",'Basis-Tabelle-Samen'!J22,"-seed-package-back-cr-turkish.jpg")),
IF($C$1="Ungarisch - HU",HYPERLINK(CONCATENATE("https://www.saflax.de/0-WVK-Retail/Bilder-Pictures/SAFLAX-",'Basis-Tabelle-Samen'!C22,"-",'Basis-Tabelle-Samen'!J22,"-seed-package-back-cr-hungarian.jpg")),
" ACHTUNG")))))))))))))))))))))))))))))</f>
        <v>https://www.saflax.de/0-WVK-Retail/Bilder-Pictures/SAFLAX-12344-musa-velutina-seed-package-back-cr-english.jpg</v>
      </c>
      <c r="AM24" s="330" t="str">
        <f>IF(H24&lt;1,"",
IF($C$1="Bulgarisch - BG",HYPERLINK(CONCATENATE("https://www.saflax.de/0-WVK-Retail/Bilder-Pictures/SAFLAX-",'Basis-Tabelle-Samen'!K22,"-",'Basis-Tabelle-Samen'!J22,"-garden-to-go-mini-bulgarian.jpg")),
IF($C$1="Dänisch - DK",HYPERLINK(CONCATENATE("https://www.saflax.de/0-WVK-Retail/Bilder-Pictures/SAFLAX-",'Basis-Tabelle-Samen'!K22,"-",'Basis-Tabelle-Samen'!J22,"-garden-to-go-mini-danish.jpg")),
IF($C$1="Deutsch - DE",HYPERLINK(CONCATENATE("https://www.saflax.de/0-WVK-Retail/Bilder-Pictures/SAFLAX-",'Basis-Tabelle-Samen'!K22,"-",'Basis-Tabelle-Samen'!J22,"-garden-to-go-mini-german.jpg")),
IF($C$1="Englisch - UK",HYPERLINK(CONCATENATE("https://www.saflax.de/0-WVK-Retail/Bilder-Pictures/SAFLAX-",'Basis-Tabelle-Samen'!K22,"-",'Basis-Tabelle-Samen'!J22,"-garden-to-go-mini-english.jpg")),
IF($C$1="Estnisch - EE",HYPERLINK(CONCATENATE("https://www.saflax.de/0-WVK-Retail/Bilder-Pictures/SAFLAX-",'Basis-Tabelle-Samen'!K22,"-",'Basis-Tabelle-Samen'!J22,"-garden-to-go-mini-estonian.jpg")),
IF($C$1="Finnisch - FI",HYPERLINK(CONCATENATE("https://www.saflax.de/0-WVK-Retail/Bilder-Pictures/SAFLAX-",'Basis-Tabelle-Samen'!K22,"-",'Basis-Tabelle-Samen'!J22,"-garden-to-go-mini-finnish.jpg")),
IF($C$1="Französisch - FR",HYPERLINK(CONCATENATE("https://www.saflax.de/0-WVK-Retail/Bilder-Pictures/SAFLAX-",'Basis-Tabelle-Samen'!K22,"-",'Basis-Tabelle-Samen'!J22,"-garden-to-go-mini-french.jpg")),
IF($C$1="Griechisch - GR",HYPERLINK(CONCATENATE("https://www.saflax.de/0-WVK-Retail/Bilder-Pictures/SAFLAX-",'Basis-Tabelle-Samen'!K22,"-",'Basis-Tabelle-Samen'!J22,"-garden-to-go-mini-greek.jpg")),
IF($C$1="Irisch - IE",HYPERLINK(CONCATENATE("https://www.saflax.de/0-WVK-Retail/Bilder-Pictures/SAFLAX-",'Basis-Tabelle-Samen'!K22,"-",'Basis-Tabelle-Samen'!J22,"-garden-to-go-mini-irish.jpg")),
IF($C$1="Isländisch - IS",HYPERLINK(CONCATENATE("https://www.saflax.de/0-WVK-Retail/Bilder-Pictures/SAFLAX-",'Basis-Tabelle-Samen'!K22,"-",'Basis-Tabelle-Samen'!J22,"-garden-to-go-mini-icelandic.jpg")),
IF($C$1="Italienisch - IT",HYPERLINK(CONCATENATE("https://www.saflax.de/0-WVK-Retail/Bilder-Pictures/SAFLAX-",'Basis-Tabelle-Samen'!K22,"-",'Basis-Tabelle-Samen'!J22,"-garden-to-go-mini-italian.jpg")),
IF($C$1="Japanisch - JP",HYPERLINK(CONCATENATE("https://www.saflax.de/0-WVK-Retail/Bilder-Pictures/SAFLAX-",'Basis-Tabelle-Samen'!K22,"-",'Basis-Tabelle-Samen'!J22,"-garden-to-go-mini-japanese.jpg")),
IF($C$1="Kroatisch - HR",HYPERLINK(CONCATENATE("https://www.saflax.de/0-WVK-Retail/Bilder-Pictures/SAFLAX-",'Basis-Tabelle-Samen'!K22,"-",'Basis-Tabelle-Samen'!J22,"-garden-to-go-mini-croatian.jpg")),
IF($C$1="Lettisch - LV",HYPERLINK(CONCATENATE("https://www.saflax.de/0-WVK-Retail/Bilder-Pictures/SAFLAX-",'Basis-Tabelle-Samen'!K22,"-",'Basis-Tabelle-Samen'!J22,"-garden-to-go-mini-latvian.jpg")),
IF($C$1="Litauisch - LT",HYPERLINK(CONCATENATE("https://www.saflax.de/0-WVK-Retail/Bilder-Pictures/SAFLAX-",'Basis-Tabelle-Samen'!K22,"-",'Basis-Tabelle-Samen'!J22,"-garden-to-go-mini-lithuanian.jpg")),
IF($C$1="Maltesisch - MT",HYPERLINK(CONCATENATE("https://www.saflax.de/0-WVK-Retail/Bilder-Pictures/SAFLAX-",'Basis-Tabelle-Samen'!K22,"-",'Basis-Tabelle-Samen'!J22,"-garden-to-go-mini-maltese.jpg")),
IF($C$1="Niederländisch - NL",HYPERLINK(CONCATENATE("https://www.saflax.de/0-WVK-Retail/Bilder-Pictures/SAFLAX-",'Basis-Tabelle-Samen'!K22,"-",'Basis-Tabelle-Samen'!J22,"-garden-to-go-mini-dutch.jpg")),
IF($C$1="Norwegisch - NO",HYPERLINK(CONCATENATE("https://www.saflax.de/0-WVK-Retail/Bilder-Pictures/SAFLAX-",'Basis-Tabelle-Samen'!K22,"-",'Basis-Tabelle-Samen'!J22,"-garden-to-go-mini-nowegian.jpg")),
IF($C$1="Polnisch - PL",HYPERLINK(CONCATENATE("https://www.saflax.de/0-WVK-Retail/Bilder-Pictures/SAFLAX-",'Basis-Tabelle-Samen'!K22,"-",'Basis-Tabelle-Samen'!J22,"-garden-to-go-mini-polish.jpg")),
IF($C$1="Portugiesisch - PT",HYPERLINK(CONCATENATE("https://www.saflax.de/0-WVK-Retail/Bilder-Pictures/SAFLAX-",'Basis-Tabelle-Samen'!K22,"-",'Basis-Tabelle-Samen'!J22,"-garden-to-go-mini-portuguese.jpg")),
IF($C$1="Rumänisch - RO",HYPERLINK(CONCATENATE("https://www.saflax.de/0-WVK-Retail/Bilder-Pictures/SAFLAX-",'Basis-Tabelle-Samen'!K22,"-",'Basis-Tabelle-Samen'!J22,"-garden-to-go-mini-romanian.jpg")),
IF($C$1="Schwedisch - SE",HYPERLINK(CONCATENATE("https://www.saflax.de/0-WVK-Retail/Bilder-Pictures/SAFLAX-",'Basis-Tabelle-Samen'!K22,"-",'Basis-Tabelle-Samen'!J22,"-garden-to-go-mini-swedish.jpg")),
IF($C$1="Slowakisch - SK",HYPERLINK(CONCATENATE("https://www.saflax.de/0-WVK-Retail/Bilder-Pictures/SAFLAX-",'Basis-Tabelle-Samen'!K22,"-",'Basis-Tabelle-Samen'!J22,"-garden-to-go-mini-slovak.jpg")),
IF($C$1="Slowenisch - SI",HYPERLINK(CONCATENATE("https://www.saflax.de/0-WVK-Retail/Bilder-Pictures/SAFLAX-",'Basis-Tabelle-Samen'!K22,"-",'Basis-Tabelle-Samen'!J22,"-garden-to-go-mini-slovenian.jpg")),
IF($C$1="Spanisch - ES",HYPERLINK(CONCATENATE("https://www.saflax.de/0-WVK-Retail/Bilder-Pictures/SAFLAX-",'Basis-Tabelle-Samen'!K22,"-",'Basis-Tabelle-Samen'!J22,"-garden-to-go-mini-spanish.jpg")),
IF($C$1="Tschechisch - CZ",HYPERLINK(CONCATENATE("https://www.saflax.de/0-WVK-Retail/Bilder-Pictures/SAFLAX-",'Basis-Tabelle-Samen'!K22,"-",'Basis-Tabelle-Samen'!J22,"-garden-to-go-mini-czech.jpg")),
IF($C$1="Türkisch - TR",HYPERLINK(CONCATENATE("https://www.saflax.de/0-WVK-Retail/Bilder-Pictures/SAFLAX-",'Basis-Tabelle-Samen'!K22,"-",'Basis-Tabelle-Samen'!J22,"-garden-to-go-mini-turkish.jpg")),
IF($C$1="Ungarisch - HU",HYPERLINK(CONCATENATE("https://www.saflax.de/0-WVK-Retail/Bilder-Pictures/SAFLAX-",'Basis-Tabelle-Samen'!K22,"-",'Basis-Tabelle-Samen'!J22,"-garden-to-go-mini-hungarian.jpg")),
" ACHTUNG")))))))))))))))))))))))))))))</f>
        <v>https://www.saflax.de/0-WVK-Retail/Bilder-Pictures/SAFLAX-72344-musa-velutina-garden-to-go-mini-english.jpg</v>
      </c>
      <c r="AN24" s="330" t="str">
        <f>IF(I24&lt;1,"",
IF($C$1="Bulgarisch - BG",HYPERLINK(CONCATENATE("https://www.saflax.de/0-WVK-Retail/Bilder-Pictures/SAFLAX-",'Basis-Tabelle-Samen'!N22,"-",'Basis-Tabelle-Samen'!J22,"-garden-to-go-lite-bulgarian.jpg")),
IF($C$1="Dänisch - DK",HYPERLINK(CONCATENATE("https://www.saflax.de/0-WVK-Retail/Bilder-Pictures/SAFLAX-",'Basis-Tabelle-Samen'!N22,"-",'Basis-Tabelle-Samen'!J22,"-garden-to-go-lite-danish.jpg")),
IF($C$1="Deutsch - DE",HYPERLINK(CONCATENATE("https://www.saflax.de/0-WVK-Retail/Bilder-Pictures/SAFLAX-",'Basis-Tabelle-Samen'!N22,"-",'Basis-Tabelle-Samen'!J22,"-garden-to-go-lite-german.jpg")),
IF($C$1="Englisch - UK",HYPERLINK(CONCATENATE("https://www.saflax.de/0-WVK-Retail/Bilder-Pictures/SAFLAX-",'Basis-Tabelle-Samen'!N22,"-",'Basis-Tabelle-Samen'!J22,"-garden-to-go-lite-english.jpg")),
IF($C$1="Estnisch - EE",HYPERLINK(CONCATENATE("https://www.saflax.de/0-WVK-Retail/Bilder-Pictures/SAFLAX-",'Basis-Tabelle-Samen'!N22,"-",'Basis-Tabelle-Samen'!J22,"-garden-to-go-lite-estonian.jpg")),
IF($C$1="Finnisch - FI",HYPERLINK(CONCATENATE("https://www.saflax.de/0-WVK-Retail/Bilder-Pictures/SAFLAX-",'Basis-Tabelle-Samen'!N22,"-",'Basis-Tabelle-Samen'!J22,"-garden-to-go-lite-finnish.jpg")),
IF($C$1="Französisch - FR",HYPERLINK(CONCATENATE("https://www.saflax.de/0-WVK-Retail/Bilder-Pictures/SAFLAX-",'Basis-Tabelle-Samen'!N22,"-",'Basis-Tabelle-Samen'!J22,"-garden-to-go-lite-french.jpg")),
IF($C$1="Griechisch - GR",HYPERLINK(CONCATENATE("https://www.saflax.de/0-WVK-Retail/Bilder-Pictures/SAFLAX-",'Basis-Tabelle-Samen'!N22,"-",'Basis-Tabelle-Samen'!J22,"-garden-to-go-lite-greek.jpg")),
IF($C$1="Irisch - IE",HYPERLINK(CONCATENATE("https://www.saflax.de/0-WVK-Retail/Bilder-Pictures/SAFLAX-",'Basis-Tabelle-Samen'!N22,"-",'Basis-Tabelle-Samen'!J22,"-garden-to-go-lite-irish.jpg")),
IF($C$1="Isländisch - IS",HYPERLINK(CONCATENATE("https://www.saflax.de/0-WVK-Retail/Bilder-Pictures/SAFLAX-",'Basis-Tabelle-Samen'!N22,"-",'Basis-Tabelle-Samen'!J22,"-garden-to-go-lite-icelandic.jpg")),
IF($C$1="Italienisch - IT",HYPERLINK(CONCATENATE("https://www.saflax.de/0-WVK-Retail/Bilder-Pictures/SAFLAX-",'Basis-Tabelle-Samen'!N22,"-",'Basis-Tabelle-Samen'!J22,"-garden-to-go-lite-italian.jpg")),
IF($C$1="Japanisch - JP",HYPERLINK(CONCATENATE("https://www.saflax.de/0-WVK-Retail/Bilder-Pictures/SAFLAX-",'Basis-Tabelle-Samen'!N22,"-",'Basis-Tabelle-Samen'!J22,"-garden-to-go-lite-japanese.jpg")),
IF($C$1="Kroatisch - HR",HYPERLINK(CONCATENATE("https://www.saflax.de/0-WVK-Retail/Bilder-Pictures/SAFLAX-",'Basis-Tabelle-Samen'!N22,"-",'Basis-Tabelle-Samen'!J22,"-garden-to-go-lite-croatian.jpg")),
IF($C$1="Lettisch - LV",HYPERLINK(CONCATENATE("https://www.saflax.de/0-WVK-Retail/Bilder-Pictures/SAFLAX-",'Basis-Tabelle-Samen'!N22,"-",'Basis-Tabelle-Samen'!J22,"-garden-to-go-lite-latvian.jpg")),
IF($C$1="Litauisch - LT",HYPERLINK(CONCATENATE("https://www.saflax.de/0-WVK-Retail/Bilder-Pictures/SAFLAX-",'Basis-Tabelle-Samen'!N22,"-",'Basis-Tabelle-Samen'!J22,"-garden-to-go-lite-lithuanian.jpg")),
IF($C$1="Maltesisch - MT",HYPERLINK(CONCATENATE("https://www.saflax.de/0-WVK-Retail/Bilder-Pictures/SAFLAX-",'Basis-Tabelle-Samen'!N22,"-",'Basis-Tabelle-Samen'!J22,"-garden-to-go-lite-maltese.jpg")),
IF($C$1="Niederländisch - NL",HYPERLINK(CONCATENATE("https://www.saflax.de/0-WVK-Retail/Bilder-Pictures/SAFLAX-",'Basis-Tabelle-Samen'!N22,"-",'Basis-Tabelle-Samen'!J22,"-garden-to-go-lite-dutch.jpg")),
IF($C$1="Norwegisch - NO",HYPERLINK(CONCATENATE("https://www.saflax.de/0-WVK-Retail/Bilder-Pictures/SAFLAX-",'Basis-Tabelle-Samen'!N22,"-",'Basis-Tabelle-Samen'!J22,"-garden-to-go-lite-nowegian.jpg")),
IF($C$1="Polnisch - PL",HYPERLINK(CONCATENATE("https://www.saflax.de/0-WVK-Retail/Bilder-Pictures/SAFLAX-",'Basis-Tabelle-Samen'!N22,"-",'Basis-Tabelle-Samen'!J22,"-garden-to-go-lite-polish.jpg")),
IF($C$1="Portugiesisch - PT",HYPERLINK(CONCATENATE("https://www.saflax.de/0-WVK-Retail/Bilder-Pictures/SAFLAX-",'Basis-Tabelle-Samen'!N22,"-",'Basis-Tabelle-Samen'!J22,"-garden-to-go-lite-portuguese.jpg")),
IF($C$1="Rumänisch - RO",HYPERLINK(CONCATENATE("https://www.saflax.de/0-WVK-Retail/Bilder-Pictures/SAFLAX-",'Basis-Tabelle-Samen'!N22,"-",'Basis-Tabelle-Samen'!J22,"-garden-to-go-lite-romanian.jpg")),
IF($C$1="Schwedisch - SE",HYPERLINK(CONCATENATE("https://www.saflax.de/0-WVK-Retail/Bilder-Pictures/SAFLAX-",'Basis-Tabelle-Samen'!N22,"-",'Basis-Tabelle-Samen'!J22,"-garden-to-go-lite-swedish.jpg")),
IF($C$1="Slowakisch - SK",HYPERLINK(CONCATENATE("https://www.saflax.de/0-WVK-Retail/Bilder-Pictures/SAFLAX-",'Basis-Tabelle-Samen'!N22,"-",'Basis-Tabelle-Samen'!J22,"-garden-to-go-lite-slovak.jpg")),
IF($C$1="Slowenisch - SI",HYPERLINK(CONCATENATE("https://www.saflax.de/0-WVK-Retail/Bilder-Pictures/SAFLAX-",'Basis-Tabelle-Samen'!N22,"-",'Basis-Tabelle-Samen'!J22,"-garden-to-go-lite-slovenian.jpg")),
IF($C$1="Spanisch - ES",HYPERLINK(CONCATENATE("https://www.saflax.de/0-WVK-Retail/Bilder-Pictures/SAFLAX-",'Basis-Tabelle-Samen'!N22,"-",'Basis-Tabelle-Samen'!J22,"-garden-to-go-lite-spanish.jpg")),
IF($C$1="Tschechisch - CZ",HYPERLINK(CONCATENATE("https://www.saflax.de/0-WVK-Retail/Bilder-Pictures/SAFLAX-",'Basis-Tabelle-Samen'!N22,"-",'Basis-Tabelle-Samen'!J22,"-garden-to-go-lite-czech.jpg")),
IF($C$1="Türkisch - TR",HYPERLINK(CONCATENATE("https://www.saflax.de/0-WVK-Retail/Bilder-Pictures/SAFLAX-",'Basis-Tabelle-Samen'!N22,"-",'Basis-Tabelle-Samen'!J22,"-garden-to-go-lite-turkish.jpg")),
IF($C$1="Ungarisch - HU",HYPERLINK(CONCATENATE("https://www.saflax.de/0-WVK-Retail/Bilder-Pictures/SAFLAX-",'Basis-Tabelle-Samen'!N22,"-",'Basis-Tabelle-Samen'!J22,"-garden-to-go-lite-hungarian.jpg")),
" ACHTUNG")))))))))))))))))))))))))))))</f>
        <v>https://www.saflax.de/0-WVK-Retail/Bilder-Pictures/SAFLAX-82344-musa-velutina-garden-to-go-lite-english.jpg</v>
      </c>
      <c r="AO24" s="330" t="str">
        <f>IF(J24&lt;1,"",
IF($C$1="Bulgarisch - BG",HYPERLINK(CONCATENATE("https://www.saflax.de/0-WVK-Retail/Bilder-Pictures/SAFLAX-",'Basis-Tabelle-Samen'!Q22,"-",'Basis-Tabelle-Samen'!J22,"-garden-to-go-bulgarian.jpg")),
IF($C$1="Dänisch - DK",HYPERLINK(CONCATENATE("https://www.saflax.de/0-WVK-Retail/Bilder-Pictures/SAFLAX-",'Basis-Tabelle-Samen'!Q22,"-",'Basis-Tabelle-Samen'!J22,"-garden-to-go-danish.jpg")),
IF($C$1="Deutsch - DE",HYPERLINK(CONCATENATE("https://www.saflax.de/0-WVK-Retail/Bilder-Pictures/SAFLAX-",'Basis-Tabelle-Samen'!Q22,"-",'Basis-Tabelle-Samen'!J22,"-garden-to-go-german.jpg")),
IF($C$1="Englisch - UK",HYPERLINK(CONCATENATE("https://www.saflax.de/0-WVK-Retail/Bilder-Pictures/SAFLAX-",'Basis-Tabelle-Samen'!Q22,"-",'Basis-Tabelle-Samen'!J22,"-garden-to-go-english.jpg")),
IF($C$1="Estnisch - EE",HYPERLINK(CONCATENATE("https://www.saflax.de/0-WVK-Retail/Bilder-Pictures/SAFLAX-",'Basis-Tabelle-Samen'!Q22,"-",'Basis-Tabelle-Samen'!J22,"-garden-to-go-estonian.jpg")),
IF($C$1="Finnisch - FI",HYPERLINK(CONCATENATE("https://www.saflax.de/0-WVK-Retail/Bilder-Pictures/SAFLAX-",'Basis-Tabelle-Samen'!Q22,"-",'Basis-Tabelle-Samen'!J22,"-garden-to-go-finnish.jpg")),
IF($C$1="Französisch - FR",HYPERLINK(CONCATENATE("https://www.saflax.de/0-WVK-Retail/Bilder-Pictures/SAFLAX-",'Basis-Tabelle-Samen'!Q22,"-",'Basis-Tabelle-Samen'!J22,"-garden-to-go-french.jpg")),
IF($C$1="Griechisch - GR",HYPERLINK(CONCATENATE("https://www.saflax.de/0-WVK-Retail/Bilder-Pictures/SAFLAX-",'Basis-Tabelle-Samen'!Q22,"-",'Basis-Tabelle-Samen'!J22,"-garden-to-go-greek.jpg")),
IF($C$1="Irisch - IE",HYPERLINK(CONCATENATE("https://www.saflax.de/0-WVK-Retail/Bilder-Pictures/SAFLAX-",'Basis-Tabelle-Samen'!Q22,"-",'Basis-Tabelle-Samen'!J22,"-garden-to-go-irish.jpg")),
IF($C$1="Isländisch - IS",HYPERLINK(CONCATENATE("https://www.saflax.de/0-WVK-Retail/Bilder-Pictures/SAFLAX-",'Basis-Tabelle-Samen'!Q22,"-",'Basis-Tabelle-Samen'!J22,"-garden-to-go-icelandic.jpg")),
IF($C$1="Italienisch - IT",HYPERLINK(CONCATENATE("https://www.saflax.de/0-WVK-Retail/Bilder-Pictures/SAFLAX-",'Basis-Tabelle-Samen'!Q22,"-",'Basis-Tabelle-Samen'!J22,"-garden-to-go-italian.jpg")),
IF($C$1="Japanisch - JP",HYPERLINK(CONCATENATE("https://www.saflax.de/0-WVK-Retail/Bilder-Pictures/SAFLAX-",'Basis-Tabelle-Samen'!Q22,"-",'Basis-Tabelle-Samen'!J22,"-garden-to-go-japanese.jpg")),
IF($C$1="Kroatisch - HR",HYPERLINK(CONCATENATE("https://www.saflax.de/0-WVK-Retail/Bilder-Pictures/SAFLAX-",'Basis-Tabelle-Samen'!Q22,"-",'Basis-Tabelle-Samen'!J22,"-garden-to-go-croatian.jpg")),
IF($C$1="Lettisch - LV",HYPERLINK(CONCATENATE("https://www.saflax.de/0-WVK-Retail/Bilder-Pictures/SAFLAX-",'Basis-Tabelle-Samen'!Q22,"-",'Basis-Tabelle-Samen'!J22,"-garden-to-go-latvian.jpg")),
IF($C$1="Litauisch - LT",HYPERLINK(CONCATENATE("https://www.saflax.de/0-WVK-Retail/Bilder-Pictures/SAFLAX-",'Basis-Tabelle-Samen'!Q22,"-",'Basis-Tabelle-Samen'!J22,"-garden-to-go-lithuanian.jpg")),
IF($C$1="Maltesisch - MT",HYPERLINK(CONCATENATE("https://www.saflax.de/0-WVK-Retail/Bilder-Pictures/SAFLAX-",'Basis-Tabelle-Samen'!Q22,"-",'Basis-Tabelle-Samen'!J22,"-garden-to-go-maltese.jpg")),
IF($C$1="Niederländisch - NL",HYPERLINK(CONCATENATE("https://www.saflax.de/0-WVK-Retail/Bilder-Pictures/SAFLAX-",'Basis-Tabelle-Samen'!Q22,"-",'Basis-Tabelle-Samen'!J22,"-garden-to-go-dutch.jpg")),
IF($C$1="Norwegisch - NO",HYPERLINK(CONCATENATE("https://www.saflax.de/0-WVK-Retail/Bilder-Pictures/SAFLAX-",'Basis-Tabelle-Samen'!Q22,"-",'Basis-Tabelle-Samen'!J22,"-garden-to-go-nowegian.jpg")),
IF($C$1="Polnisch - PL",HYPERLINK(CONCATENATE("https://www.saflax.de/0-WVK-Retail/Bilder-Pictures/SAFLAX-",'Basis-Tabelle-Samen'!Q22,"-",'Basis-Tabelle-Samen'!J22,"-garden-to-go-polish.jpg")),
IF($C$1="Portugiesisch - PT",HYPERLINK(CONCATENATE("https://www.saflax.de/0-WVK-Retail/Bilder-Pictures/SAFLAX-",'Basis-Tabelle-Samen'!Q22,"-",'Basis-Tabelle-Samen'!J22,"-garden-to-go-portuguese.jpg")),
IF($C$1="Rumänisch - RO",HYPERLINK(CONCATENATE("https://www.saflax.de/0-WVK-Retail/Bilder-Pictures/SAFLAX-",'Basis-Tabelle-Samen'!Q22,"-",'Basis-Tabelle-Samen'!J22,"-garden-to-go-romanian.jpg")),
IF($C$1="Schwedisch - SE",HYPERLINK(CONCATENATE("https://www.saflax.de/0-WVK-Retail/Bilder-Pictures/SAFLAX-",'Basis-Tabelle-Samen'!Q22,"-",'Basis-Tabelle-Samen'!J22,"-garden-to-go-swedish.jpg")),
IF($C$1="Slowakisch - SK",HYPERLINK(CONCATENATE("https://www.saflax.de/0-WVK-Retail/Bilder-Pictures/SAFLAX-",'Basis-Tabelle-Samen'!Q22,"-",'Basis-Tabelle-Samen'!J22,"-garden-to-go-slovak.jpg")),
IF($C$1="Slowenisch - SI",HYPERLINK(CONCATENATE("https://www.saflax.de/0-WVK-Retail/Bilder-Pictures/SAFLAX-",'Basis-Tabelle-Samen'!Q22,"-",'Basis-Tabelle-Samen'!J22,"-garden-to-go-slovenian.jpg")),
IF($C$1="Spanisch - ES",HYPERLINK(CONCATENATE("https://www.saflax.de/0-WVK-Retail/Bilder-Pictures/SAFLAX-",'Basis-Tabelle-Samen'!Q22,"-",'Basis-Tabelle-Samen'!J22,"-garden-to-go-spanish.jpg")),
IF($C$1="Tschechisch - CZ",HYPERLINK(CONCATENATE("https://www.saflax.de/0-WVK-Retail/Bilder-Pictures/SAFLAX-",'Basis-Tabelle-Samen'!Q22,"-",'Basis-Tabelle-Samen'!J22,"-garden-to-go-czech.jpg")),
IF($C$1="Türkisch - TR",HYPERLINK(CONCATENATE("https://www.saflax.de/0-WVK-Retail/Bilder-Pictures/SAFLAX-",'Basis-Tabelle-Samen'!Q22,"-",'Basis-Tabelle-Samen'!J22,"-garden-to-go-turkish.jpg")),
IF($C$1="Ungarisch - HU",HYPERLINK(CONCATENATE("https://www.saflax.de/0-WVK-Retail/Bilder-Pictures/SAFLAX-",'Basis-Tabelle-Samen'!Q22,"-",'Basis-Tabelle-Samen'!J22,"-garden-to-go-hungarian.jpg")),
" ACHTUNG")))))))))))))))))))))))))))))</f>
        <v>https://www.saflax.de/0-WVK-Retail/Bilder-Pictures/SAFLAX-52344-musa-velutina-garden-to-go-english.jpg</v>
      </c>
      <c r="AP24" s="330" t="str">
        <f>IF(K24&lt;1,"",
IF($C$1="Bulgarisch - BG",HYPERLINK(CONCATENATE("https://www.saflax.de/0-WVK-Retail/Bilder-Pictures/SAFLAX-",'Basis-Tabelle-Samen'!T22,"-",'Basis-Tabelle-Samen'!J22,"-cultivation-set-bulgarian.jpg")),
IF($C$1="Dänisch - DK",HYPERLINK(CONCATENATE("https://www.saflax.de/0-WVK-Retail/Bilder-Pictures/SAFLAX-",'Basis-Tabelle-Samen'!T22,"-",'Basis-Tabelle-Samen'!J22,"-cultivation-set-danish.jpg")),
IF($C$1="Deutsch - DE",HYPERLINK(CONCATENATE("https://www.saflax.de/0-WVK-Retail/Bilder-Pictures/SAFLAX-",'Basis-Tabelle-Samen'!T22,"-",'Basis-Tabelle-Samen'!J22,"-cultivation-set-german.jpg")),
IF($C$1="Englisch - UK",HYPERLINK(CONCATENATE("https://www.saflax.de/0-WVK-Retail/Bilder-Pictures/SAFLAX-",'Basis-Tabelle-Samen'!T22,"-",'Basis-Tabelle-Samen'!J22,"-cultivation-set-english.jpg")),
IF($C$1="Estnisch - EE",HYPERLINK(CONCATENATE("https://www.saflax.de/0-WVK-Retail/Bilder-Pictures/SAFLAX-",'Basis-Tabelle-Samen'!T22,"-",'Basis-Tabelle-Samen'!J22,"-cultivation-set-estonian.jpg")),
IF($C$1="Finnisch - FI",HYPERLINK(CONCATENATE("https://www.saflax.de/0-WVK-Retail/Bilder-Pictures/SAFLAX-",'Basis-Tabelle-Samen'!T22,"-",'Basis-Tabelle-Samen'!J22,"-cultivation-set-finnish.jpg")),
IF($C$1="Französisch - FR",HYPERLINK(CONCATENATE("https://www.saflax.de/0-WVK-Retail/Bilder-Pictures/SAFLAX-",'Basis-Tabelle-Samen'!T22,"-",'Basis-Tabelle-Samen'!J22,"-cultivation-set-french.jpg")),
IF($C$1="Griechisch - GR",HYPERLINK(CONCATENATE("https://www.saflax.de/0-WVK-Retail/Bilder-Pictures/SAFLAX-",'Basis-Tabelle-Samen'!T22,"-",'Basis-Tabelle-Samen'!J22,"-cultivation-set-greek.jpg")),
IF($C$1="Irisch - IE",HYPERLINK(CONCATENATE("https://www.saflax.de/0-WVK-Retail/Bilder-Pictures/SAFLAX-",'Basis-Tabelle-Samen'!T22,"-",'Basis-Tabelle-Samen'!J22,"-cultivation-set-irish.jpg")),
IF($C$1="Isländisch - IS",HYPERLINK(CONCATENATE("https://www.saflax.de/0-WVK-Retail/Bilder-Pictures/SAFLAX-",'Basis-Tabelle-Samen'!T22,"-",'Basis-Tabelle-Samen'!J22,"-cultivation-set-icelandic.jpg")),
IF($C$1="Italienisch - IT",HYPERLINK(CONCATENATE("https://www.saflax.de/0-WVK-Retail/Bilder-Pictures/SAFLAX-",'Basis-Tabelle-Samen'!T22,"-",'Basis-Tabelle-Samen'!J22,"-cultivation-set-italian.jpg")),
IF($C$1="Japanisch - JP",HYPERLINK(CONCATENATE("https://www.saflax.de/0-WVK-Retail/Bilder-Pictures/SAFLAX-",'Basis-Tabelle-Samen'!T22,"-",'Basis-Tabelle-Samen'!J22,"-cultivation-set-japanese.jpg")),
IF($C$1="Kroatisch - HR",HYPERLINK(CONCATENATE("https://www.saflax.de/0-WVK-Retail/Bilder-Pictures/SAFLAX-",'Basis-Tabelle-Samen'!T22,"-",'Basis-Tabelle-Samen'!J22,"-cultivation-set-croatian.jpg")),
IF($C$1="Lettisch - LV",HYPERLINK(CONCATENATE("https://www.saflax.de/0-WVK-Retail/Bilder-Pictures/SAFLAX-",'Basis-Tabelle-Samen'!T22,"-",'Basis-Tabelle-Samen'!J22,"-cultivation-set-latvian.jpg")),
IF($C$1="Litauisch - LT",HYPERLINK(CONCATENATE("https://www.saflax.de/0-WVK-Retail/Bilder-Pictures/SAFLAX-",'Basis-Tabelle-Samen'!T22,"-",'Basis-Tabelle-Samen'!J22,"-cultivation-set-lithuanian.jpg")),
IF($C$1="Maltesisch - MT",HYPERLINK(CONCATENATE("https://www.saflax.de/0-WVK-Retail/Bilder-Pictures/SAFLAX-",'Basis-Tabelle-Samen'!T22,"-",'Basis-Tabelle-Samen'!J22,"-cultivation-set-maltese.jpg")),
IF($C$1="Niederländisch - NL",HYPERLINK(CONCATENATE("https://www.saflax.de/0-WVK-Retail/Bilder-Pictures/SAFLAX-",'Basis-Tabelle-Samen'!T22,"-",'Basis-Tabelle-Samen'!J22,"-cultivation-set-dutch.jpg")),
IF($C$1="Norwegisch - NO",HYPERLINK(CONCATENATE("https://www.saflax.de/0-WVK-Retail/Bilder-Pictures/SAFLAX-",'Basis-Tabelle-Samen'!T22,"-",'Basis-Tabelle-Samen'!J22,"-cultivation-set-nowegian.jpg")),
IF($C$1="Polnisch - PL",HYPERLINK(CONCATENATE("https://www.saflax.de/0-WVK-Retail/Bilder-Pictures/SAFLAX-",'Basis-Tabelle-Samen'!T22,"-",'Basis-Tabelle-Samen'!J22,"-cultivation-set-polish.jpg")),
IF($C$1="Portugiesisch - PT",HYPERLINK(CONCATENATE("https://www.saflax.de/0-WVK-Retail/Bilder-Pictures/SAFLAX-",'Basis-Tabelle-Samen'!T22,"-",'Basis-Tabelle-Samen'!J22,"-cultivation-set-portuguese.jpg")),
IF($C$1="Rumänisch - RO",HYPERLINK(CONCATENATE("https://www.saflax.de/0-WVK-Retail/Bilder-Pictures/SAFLAX-",'Basis-Tabelle-Samen'!T22,"-",'Basis-Tabelle-Samen'!J22,"-cultivation-set-romanian.jpg")),
IF($C$1="Schwedisch - SE",HYPERLINK(CONCATENATE("https://www.saflax.de/0-WVK-Retail/Bilder-Pictures/SAFLAX-",'Basis-Tabelle-Samen'!T22,"-",'Basis-Tabelle-Samen'!J22,"-cultivation-set-swedish.jpg")),
IF($C$1="Slowakisch - SK",HYPERLINK(CONCATENATE("https://www.saflax.de/0-WVK-Retail/Bilder-Pictures/SAFLAX-",'Basis-Tabelle-Samen'!T22,"-",'Basis-Tabelle-Samen'!J22,"-cultivation-set-slovak.jpg")),
IF($C$1="Slowenisch - SI",HYPERLINK(CONCATENATE("https://www.saflax.de/0-WVK-Retail/Bilder-Pictures/SAFLAX-",'Basis-Tabelle-Samen'!T22,"-",'Basis-Tabelle-Samen'!J22,"-cultivation-set-slovenian.jpg")),
IF($C$1="Spanisch - ES",HYPERLINK(CONCATENATE("https://www.saflax.de/0-WVK-Retail/Bilder-Pictures/SAFLAX-",'Basis-Tabelle-Samen'!T22,"-",'Basis-Tabelle-Samen'!J22,"-cultivation-set-spanish.jpg")),
IF($C$1="Tschechisch - CZ",HYPERLINK(CONCATENATE("https://www.saflax.de/0-WVK-Retail/Bilder-Pictures/SAFLAX-",'Basis-Tabelle-Samen'!T22,"-",'Basis-Tabelle-Samen'!J22,"-cultivation-set-czech.jpg")),
IF($C$1="Türkisch - TR",HYPERLINK(CONCATENATE("https://www.saflax.de/0-WVK-Retail/Bilder-Pictures/SAFLAX-",'Basis-Tabelle-Samen'!T22,"-",'Basis-Tabelle-Samen'!J22,"-cultivation-set-turkish.jpg")),
IF($C$1="Ungarisch - HU",HYPERLINK(CONCATENATE("https://www.saflax.de/0-WVK-Retail/Bilder-Pictures/SAFLAX-",'Basis-Tabelle-Samen'!T22,"-",'Basis-Tabelle-Samen'!J22,"-cultivation-set-hungarian.jpg")),
" ACHTUNG")))))))))))))))))))))))))))))</f>
        <v>https://www.saflax.de/0-WVK-Retail/Bilder-Pictures/SAFLAX-32344-musa-velutina-cultivation-set-english.jpg</v>
      </c>
      <c r="AQ24" s="330" t="str">
        <f>IF(L24&lt;1,"",
IF($C$1="Bulgarisch - BG",HYPERLINK(CONCATENATE("https://www.saflax.de/0-WVK-Retail/Bilder-Pictures/SAFLAX-",'Basis-Tabelle-Samen'!W22,"-",'Basis-Tabelle-Samen'!J22,"-garden-in-the-bag-bulgarian.jpg")),
IF($C$1="Dänisch - DK",HYPERLINK(CONCATENATE("https://www.saflax.de/0-WVK-Retail/Bilder-Pictures/SAFLAX-",'Basis-Tabelle-Samen'!W22,"-",'Basis-Tabelle-Samen'!J22,"-garden-in-the-bag-danish.jpg")),
IF($C$1="Deutsch - DE",HYPERLINK(CONCATENATE("https://www.saflax.de/0-WVK-Retail/Bilder-Pictures/SAFLAX-",'Basis-Tabelle-Samen'!W22,"-",'Basis-Tabelle-Samen'!J22,"-garden-in-the-bag-german.jpg")),
IF($C$1="Englisch - UK",HYPERLINK(CONCATENATE("https://www.saflax.de/0-WVK-Retail/Bilder-Pictures/SAFLAX-",'Basis-Tabelle-Samen'!W22,"-",'Basis-Tabelle-Samen'!J22,"-garden-in-the-bag-english.jpg")),
IF($C$1="Estnisch - EE",HYPERLINK(CONCATENATE("https://www.saflax.de/0-WVK-Retail/Bilder-Pictures/SAFLAX-",'Basis-Tabelle-Samen'!W22,"-",'Basis-Tabelle-Samen'!J22,"-garden-in-the-bag-estonian.jpg")),
IF($C$1="Finnisch - FI",HYPERLINK(CONCATENATE("https://www.saflax.de/0-WVK-Retail/Bilder-Pictures/SAFLAX-",'Basis-Tabelle-Samen'!W22,"-",'Basis-Tabelle-Samen'!J22,"-garden-in-the-bag-finnish.jpg")),
IF($C$1="Französisch - FR",HYPERLINK(CONCATENATE("https://www.saflax.de/0-WVK-Retail/Bilder-Pictures/SAFLAX-",'Basis-Tabelle-Samen'!W22,"-",'Basis-Tabelle-Samen'!J22,"-garden-in-the-bag-french.jpg")),
IF($C$1="Griechisch - GR",HYPERLINK(CONCATENATE("https://www.saflax.de/0-WVK-Retail/Bilder-Pictures/SAFLAX-",'Basis-Tabelle-Samen'!W22,"-",'Basis-Tabelle-Samen'!J22,"-garden-in-the-bag-greek.jpg")),
IF($C$1="Irisch - IE",HYPERLINK(CONCATENATE("https://www.saflax.de/0-WVK-Retail/Bilder-Pictures/SAFLAX-",'Basis-Tabelle-Samen'!W22,"-",'Basis-Tabelle-Samen'!J22,"-garden-in-the-bag-irish.jpg")),
IF($C$1="Isländisch - IS",HYPERLINK(CONCATENATE("https://www.saflax.de/0-WVK-Retail/Bilder-Pictures/SAFLAX-",'Basis-Tabelle-Samen'!W22,"-",'Basis-Tabelle-Samen'!J22,"-garden-in-the-bag-icelandic.jpg")),
IF($C$1="Italienisch - IT",HYPERLINK(CONCATENATE("https://www.saflax.de/0-WVK-Retail/Bilder-Pictures/SAFLAX-",'Basis-Tabelle-Samen'!W22,"-",'Basis-Tabelle-Samen'!J22,"-garden-in-the-bag-italian.jpg")),
IF($C$1="Japanisch - JP",HYPERLINK(CONCATENATE("https://www.saflax.de/0-WVK-Retail/Bilder-Pictures/SAFLAX-",'Basis-Tabelle-Samen'!W22,"-",'Basis-Tabelle-Samen'!J22,"-garden-in-the-bag-japanese.jpg")),
IF($C$1="Kroatisch - HR",HYPERLINK(CONCATENATE("https://www.saflax.de/0-WVK-Retail/Bilder-Pictures/SAFLAX-",'Basis-Tabelle-Samen'!W22,"-",'Basis-Tabelle-Samen'!J22,"-garden-in-the-bag-croatian.jpg")),
IF($C$1="Lettisch - LV",HYPERLINK(CONCATENATE("https://www.saflax.de/0-WVK-Retail/Bilder-Pictures/SAFLAX-",'Basis-Tabelle-Samen'!W22,"-",'Basis-Tabelle-Samen'!J22,"-garden-in-the-bag-latvian.jpg")),
IF($C$1="Litauisch - LT",HYPERLINK(CONCATENATE("https://www.saflax.de/0-WVK-Retail/Bilder-Pictures/SAFLAX-",'Basis-Tabelle-Samen'!W22,"-",'Basis-Tabelle-Samen'!J22,"-garden-in-the-bag-lithuanian.jpg")),
IF($C$1="Maltesisch - MT",HYPERLINK(CONCATENATE("https://www.saflax.de/0-WVK-Retail/Bilder-Pictures/SAFLAX-",'Basis-Tabelle-Samen'!W22,"-",'Basis-Tabelle-Samen'!J22,"-garden-in-the-bag-maltese.jpg")),
IF($C$1="Niederländisch - NL",HYPERLINK(CONCATENATE("https://www.saflax.de/0-WVK-Retail/Bilder-Pictures/SAFLAX-",'Basis-Tabelle-Samen'!W22,"-",'Basis-Tabelle-Samen'!J22,"-garden-in-the-bag-dutch.jpg")),
IF($C$1="Norwegisch - NO",HYPERLINK(CONCATENATE("https://www.saflax.de/0-WVK-Retail/Bilder-Pictures/SAFLAX-",'Basis-Tabelle-Samen'!W22,"-",'Basis-Tabelle-Samen'!J22,"-garden-in-the-bag-nowegian.jpg")),
IF($C$1="Polnisch - PL",HYPERLINK(CONCATENATE("https://www.saflax.de/0-WVK-Retail/Bilder-Pictures/SAFLAX-",'Basis-Tabelle-Samen'!W22,"-",'Basis-Tabelle-Samen'!J22,"-garden-in-the-bag-polish.jpg")),
IF($C$1="Portugiesisch - PT",HYPERLINK(CONCATENATE("https://www.saflax.de/0-WVK-Retail/Bilder-Pictures/SAFLAX-",'Basis-Tabelle-Samen'!W22,"-",'Basis-Tabelle-Samen'!J22,"-garden-in-the-bag-portuguese.jpg")),
IF($C$1="Rumänisch - RO",HYPERLINK(CONCATENATE("https://www.saflax.de/0-WVK-Retail/Bilder-Pictures/SAFLAX-",'Basis-Tabelle-Samen'!W22,"-",'Basis-Tabelle-Samen'!J22,"-garden-in-the-bag-romanian.jpg")),
IF($C$1="Schwedisch - SE",HYPERLINK(CONCATENATE("https://www.saflax.de/0-WVK-Retail/Bilder-Pictures/SAFLAX-",'Basis-Tabelle-Samen'!W22,"-",'Basis-Tabelle-Samen'!J22,"-garden-in-the-bag-swedish.jpg")),
IF($C$1="Slowakisch - SK",HYPERLINK(CONCATENATE("https://www.saflax.de/0-WVK-Retail/Bilder-Pictures/SAFLAX-",'Basis-Tabelle-Samen'!W22,"-",'Basis-Tabelle-Samen'!J22,"-garden-in-the-bag-slovak.jpg")),
IF($C$1="Slowenisch - SI",HYPERLINK(CONCATENATE("https://www.saflax.de/0-WVK-Retail/Bilder-Pictures/SAFLAX-",'Basis-Tabelle-Samen'!W22,"-",'Basis-Tabelle-Samen'!J22,"-garden-in-the-bag-slovenian.jpg")),
IF($C$1="Spanisch - ES",HYPERLINK(CONCATENATE("https://www.saflax.de/0-WVK-Retail/Bilder-Pictures/SAFLAX-",'Basis-Tabelle-Samen'!W22,"-",'Basis-Tabelle-Samen'!J22,"-garden-in-the-bag-spanish.jpg")),
IF($C$1="Tschechisch - CZ",HYPERLINK(CONCATENATE("https://www.saflax.de/0-WVK-Retail/Bilder-Pictures/SAFLAX-",'Basis-Tabelle-Samen'!W22,"-",'Basis-Tabelle-Samen'!J22,"-garden-in-the-bag-czech.jpg")),
IF($C$1="Türkisch - TR",HYPERLINK(CONCATENATE("https://www.saflax.de/0-WVK-Retail/Bilder-Pictures/SAFLAX-",'Basis-Tabelle-Samen'!W22,"-",'Basis-Tabelle-Samen'!J22,"-garden-in-the-bag-turkish.jpg")),
IF($C$1="Ungarisch - HU",HYPERLINK(CONCATENATE("https://www.saflax.de/0-WVK-Retail/Bilder-Pictures/SAFLAX-",'Basis-Tabelle-Samen'!W22,"-",'Basis-Tabelle-Samen'!J22,"-garden-in-the-bag-hungarian.jpg")),
" ACHTUNG")))))))))))))))))))))))))))))</f>
        <v>https://www.saflax.de/0-WVK-Retail/Bilder-Pictures/SAFLAX-62344-musa-velutina-garden-in-the-bag-english.jpg</v>
      </c>
    </row>
    <row r="25" spans="1:43" ht="17.100000000000001" customHeight="1" x14ac:dyDescent="0.2">
      <c r="A25" s="318" t="str">
        <f>IF('Basis-Tabelle-Samen'!A63="","",IF($C$1="Deutsch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5" s="319" t="str">
        <f>'Basis-Tabelle-Samen'!I63</f>
        <v>Musa sikkimensis</v>
      </c>
      <c r="C25" s="316" t="str">
        <f>IF($C$1="Bulgarisch - BG",'Basis-Tabelle-Samen'!Z63,
IF($C$1="Dänisch - DK",'Basis-Tabelle-Samen'!AA63,
IF($C$1="Deutsch - DE",'Basis-Tabelle-Samen'!AB63,
IF($C$1="Englisch - UK",'Basis-Tabelle-Samen'!AC63,
IF($C$1="Estnisch - EE",'Basis-Tabelle-Samen'!AD63,
IF($C$1="Finnisch - FI",'Basis-Tabelle-Samen'!AE63,
IF($C$1="Französisch - FR",'Basis-Tabelle-Samen'!AF63,
IF($C$1="Griechisch - GR",'Basis-Tabelle-Samen'!AG63,
IF($C$1="Irisch - IE",'Basis-Tabelle-Samen'!AH63,
IF($C$1="Isländisch - IS",'Basis-Tabelle-Samen'!AI63,
IF($C$1="Italienisch - IT",'Basis-Tabelle-Samen'!AJ63,
IF($C$1="Japanisch - JP",'Basis-Tabelle-Samen'!AK63,
IF($C$1="Kroatisch - HR",'Basis-Tabelle-Samen'!AL63,
IF($C$1="Lettisch - LV",'Basis-Tabelle-Samen'!AM63,
IF($C$1="Litauisch - LT",'Basis-Tabelle-Samen'!AN63,
IF($C$1="Maltesisch - MT",'Basis-Tabelle-Samen'!AO63,
IF($C$1="Niederländisch - NL",'Basis-Tabelle-Samen'!AP63,
IF($C$1="Norwegisch - NO",'Basis-Tabelle-Samen'!AQ63,
IF($C$1="Polnisch - PL",'Basis-Tabelle-Samen'!AR63,
IF($C$1="Portugiesisch - PT",'Basis-Tabelle-Samen'!AS63,
IF($C$1="Rumänisch - RO",'Basis-Tabelle-Samen'!AT63,
IF($C$1="Schwedisch - SE",'Basis-Tabelle-Samen'!AU63,
IF($C$1="Slowakisch - SK",'Basis-Tabelle-Samen'!AV63,
IF($C$1="Slowenisch - SI",'Basis-Tabelle-Samen'!AW63,
IF($C$1="Spanisch - ES",'Basis-Tabelle-Samen'!AX63,
IF($C$1="Tschechisch - CZ",'Basis-Tabelle-Samen'!AY63,
IF($C$1="Türkisch - TR",'Basis-Tabelle-Samen'!AZ63,
IF($C$1="Ungarisch - HU",'Basis-Tabelle-Samen'!BA63,
" ACHTUNG"))))))))))))))))))))))))))))</f>
        <v>Darjeeling Banana</v>
      </c>
      <c r="D25" s="320">
        <f>'Basis-Tabelle-Samen'!F63</f>
        <v>5</v>
      </c>
      <c r="E25" s="321" t="str">
        <f>'Basis-Tabelle-Samen'!H63</f>
        <v>7 %</v>
      </c>
      <c r="F25" s="322" t="str">
        <f>IF('Basis-Tabelle-Samen'!G63="","",'Basis-Tabelle-Samen'!G63)</f>
        <v>01</v>
      </c>
      <c r="G25" s="320">
        <f>'Basis-Tabelle-Samen'!C63</f>
        <v>12946</v>
      </c>
      <c r="H25" s="323">
        <f>'Basis-Tabelle-Samen'!D63</f>
        <v>4055473129464</v>
      </c>
      <c r="I25" s="324">
        <f>'Basis-Tabelle-Samen'!E63</f>
        <v>1.85</v>
      </c>
      <c r="J25" s="325">
        <f t="shared" si="0"/>
        <v>12</v>
      </c>
      <c r="K25" s="326">
        <f>'Basis-Tabelle-Samen'!K63</f>
        <v>72946</v>
      </c>
      <c r="L25" s="323">
        <f>'Basis-Tabelle-Samen'!L63</f>
        <v>4055473729466</v>
      </c>
      <c r="M25" s="324">
        <f>'Basis-Tabelle-Samen'!M63</f>
        <v>2.4500000000000002</v>
      </c>
      <c r="N25" s="326">
        <f>IF(K25&lt;1,"",'3'!$I$15)</f>
        <v>15</v>
      </c>
      <c r="O25" s="327">
        <f>IF(K25&lt;1,"",'3'!$J$11)</f>
        <v>90</v>
      </c>
      <c r="P25" s="326">
        <f>'Basis-Tabelle-Samen'!N63</f>
        <v>82946</v>
      </c>
      <c r="Q25" s="323">
        <f>'Basis-Tabelle-Samen'!O63</f>
        <v>4055473829463</v>
      </c>
      <c r="R25" s="328">
        <f>'Basis-Tabelle-Samen'!P63</f>
        <v>3.75</v>
      </c>
      <c r="S25" s="326">
        <f>IF(R25&lt;1,"",'3'!$M$15)</f>
        <v>18</v>
      </c>
      <c r="T25" s="327">
        <f>IF(R25&lt;1,"",'3'!$N$11)</f>
        <v>72</v>
      </c>
      <c r="U25" s="326">
        <f>'Basis-Tabelle-Samen'!Q63</f>
        <v>52946</v>
      </c>
      <c r="V25" s="323">
        <f>'Basis-Tabelle-Samen'!R63</f>
        <v>4055473529462</v>
      </c>
      <c r="W25" s="324">
        <f>'Basis-Tabelle-Samen'!S63</f>
        <v>4.95</v>
      </c>
      <c r="X25" s="326">
        <f>IF(U25&lt;1,"",'3'!$Q$15)</f>
        <v>6</v>
      </c>
      <c r="Y25" s="327">
        <f>IF(U25&lt;1,"",'3'!$R$11)</f>
        <v>24</v>
      </c>
      <c r="Z25" s="326">
        <f>'Basis-Tabelle-Samen'!T63</f>
        <v>32946</v>
      </c>
      <c r="AA25" s="323">
        <f>'Basis-Tabelle-Samen'!U63</f>
        <v>4055473329468</v>
      </c>
      <c r="AB25" s="324">
        <f>'Basis-Tabelle-Samen'!V63</f>
        <v>6.75</v>
      </c>
      <c r="AC25" s="326">
        <f>IF(Z25&lt;1,"",'3'!$U$15)</f>
        <v>6</v>
      </c>
      <c r="AD25" s="327">
        <f>IF(Z25&lt;1,"",'3'!$V$11)</f>
        <v>24</v>
      </c>
      <c r="AE25" s="326">
        <f>'Basis-Tabelle-Samen'!W63</f>
        <v>62946</v>
      </c>
      <c r="AF25" s="323">
        <f>'Basis-Tabelle-Samen'!X63</f>
        <v>4055473629469</v>
      </c>
      <c r="AG25" s="324">
        <f>'Basis-Tabelle-Samen'!Y63</f>
        <v>2.95</v>
      </c>
      <c r="AH25" s="326">
        <f>IF(AE25&lt;1,"",'3'!$Y$15)</f>
        <v>8</v>
      </c>
      <c r="AI25" s="327">
        <f>IF(AE25&lt;1,"",'3'!$Z$11)</f>
        <v>64</v>
      </c>
      <c r="AJ25" s="315"/>
      <c r="AK25" s="316" t="str">
        <f>IF(G25&lt;1,"",
IF($C$1="Bulgarisch - BG",HYPERLINK(CONCATENATE("https://www.saflax.de/0-WVK-Retail/Bilder-Pictures/SAFLAX-",'Basis-Tabelle-Samen'!C63,"-",'Basis-Tabelle-Samen'!J63,"-seed-package-front-cr-bulgarian.jpg")),
IF($C$1="Dänisch - DK",HYPERLINK(CONCATENATE("https://www.saflax.de/0-WVK-Retail/Bilder-Pictures/SAFLAX-",'Basis-Tabelle-Samen'!C63,"-",'Basis-Tabelle-Samen'!J63,"-seed-package-front-cr-danish.jpg")),
IF($C$1="Deutsch - DE",HYPERLINK(CONCATENATE("https://www.saflax.de/0-WVK-Retail/Bilder-Pictures/SAFLAX-",'Basis-Tabelle-Samen'!C63,"-",'Basis-Tabelle-Samen'!J63,"-seed-package-front-cr-german.jpg")),
IF($C$1="Englisch - UK",HYPERLINK(CONCATENATE("https://www.saflax.de/0-WVK-Retail/Bilder-Pictures/SAFLAX-",'Basis-Tabelle-Samen'!C63,"-",'Basis-Tabelle-Samen'!J63,"-seed-package-front-cr-english.jpg")),
IF($C$1="Estnisch - EE",HYPERLINK(CONCATENATE("https://www.saflax.de/0-WVK-Retail/Bilder-Pictures/SAFLAX-",'Basis-Tabelle-Samen'!C63,"-",'Basis-Tabelle-Samen'!J63,"-seed-package-front-cr-estonian.jpg")),
IF($C$1="Finnisch - FI",HYPERLINK(CONCATENATE("https://www.saflax.de/0-WVK-Retail/Bilder-Pictures/SAFLAX-",'Basis-Tabelle-Samen'!C63,"-",'Basis-Tabelle-Samen'!J63,"-seed-package-front-cr-finnish.jpg")),
IF($C$1="Französisch - FR",HYPERLINK(CONCATENATE("https://www.saflax.de/0-WVK-Retail/Bilder-Pictures/SAFLAX-",'Basis-Tabelle-Samen'!C63,"-",'Basis-Tabelle-Samen'!J63,"-seed-package-front-cr-french.jpg")),
IF($C$1="Griechisch - GR",HYPERLINK(CONCATENATE("https://www.saflax.de/0-WVK-Retail/Bilder-Pictures/SAFLAX-",'Basis-Tabelle-Samen'!C63,"-",'Basis-Tabelle-Samen'!J63,"-seed-package-front-cr-greek.jpg")),
IF($C$1="Irisch - IE",HYPERLINK(CONCATENATE("https://www.saflax.de/0-WVK-Retail/Bilder-Pictures/SAFLAX-",'Basis-Tabelle-Samen'!C63,"-",'Basis-Tabelle-Samen'!J63,"-seed-package-front-cr-irish.jpg")),
IF($C$1="Isländisch - IS",HYPERLINK(CONCATENATE("https://www.saflax.de/0-WVK-Retail/Bilder-Pictures/SAFLAX-",'Basis-Tabelle-Samen'!C63,"-",'Basis-Tabelle-Samen'!J63,"-seed-package-front-cr-icelandic.jpg")),
IF($C$1="Italienisch - IT",HYPERLINK(CONCATENATE("https://www.saflax.de/0-WVK-Retail/Bilder-Pictures/SAFLAX-",'Basis-Tabelle-Samen'!C63,"-",'Basis-Tabelle-Samen'!J63,"-seed-package-front-cr-italian.jpg")),
IF($C$1="Japanisch - JP",HYPERLINK(CONCATENATE("https://www.saflax.de/0-WVK-Retail/Bilder-Pictures/SAFLAX-",'Basis-Tabelle-Samen'!C63,"-",'Basis-Tabelle-Samen'!J63,"-seed-package-front-cr-japanese.jpg")),
IF($C$1="Kroatisch - HR",HYPERLINK(CONCATENATE("https://www.saflax.de/0-WVK-Retail/Bilder-Pictures/SAFLAX-",'Basis-Tabelle-Samen'!C63,"-",'Basis-Tabelle-Samen'!J63,"-seed-package-front-cr-croatian.jpg")),
IF($C$1="Lettisch - LV",HYPERLINK(CONCATENATE("https://www.saflax.de/0-WVK-Retail/Bilder-Pictures/SAFLAX-",'Basis-Tabelle-Samen'!C63,"-",'Basis-Tabelle-Samen'!J63,"-seed-package-front-cr-latvian.jpg")),
IF($C$1="Litauisch - LT",HYPERLINK(CONCATENATE("https://www.saflax.de/0-WVK-Retail/Bilder-Pictures/SAFLAX-",'Basis-Tabelle-Samen'!C63,"-",'Basis-Tabelle-Samen'!J63,"-seed-package-front-cr-lithuanian.jpg")),
IF($C$1="Maltesisch - MT",HYPERLINK(CONCATENATE("https://www.saflax.de/0-WVK-Retail/Bilder-Pictures/SAFLAX-",'Basis-Tabelle-Samen'!C63,"-",'Basis-Tabelle-Samen'!J63,"-seed-package-front-cr-maltese.jpg")),
IF($C$1="Niederländisch - NL",HYPERLINK(CONCATENATE("https://www.saflax.de/0-WVK-Retail/Bilder-Pictures/SAFLAX-",'Basis-Tabelle-Samen'!C63,"-",'Basis-Tabelle-Samen'!J63,"-seed-package-front-cr-dutch.jpg")),
IF($C$1="Norwegisch - NO",HYPERLINK(CONCATENATE("https://www.saflax.de/0-WVK-Retail/Bilder-Pictures/SAFLAX-",'Basis-Tabelle-Samen'!C63,"-",'Basis-Tabelle-Samen'!J63,"-seed-package-front-cr-nowegian.jpg")),
IF($C$1="Polnisch - PL",HYPERLINK(CONCATENATE("https://www.saflax.de/0-WVK-Retail/Bilder-Pictures/SAFLAX-",'Basis-Tabelle-Samen'!C63,"-",'Basis-Tabelle-Samen'!J63,"-seed-package-front-cr-polish.jpg")),
IF($C$1="Portugiesisch - PT",HYPERLINK(CONCATENATE("https://www.saflax.de/0-WVK-Retail/Bilder-Pictures/SAFLAX-",'Basis-Tabelle-Samen'!C63,"-",'Basis-Tabelle-Samen'!J63,"-seed-package-front-cr-portuguese.jpg")),
IF($C$1="Rumänisch - RO",HYPERLINK(CONCATENATE("https://www.saflax.de/0-WVK-Retail/Bilder-Pictures/SAFLAX-",'Basis-Tabelle-Samen'!C63,"-",'Basis-Tabelle-Samen'!J63,"-seed-package-front-cr-romanian.jpg")),
IF($C$1="Schwedisch - SE",HYPERLINK(CONCATENATE("https://www.saflax.de/0-WVK-Retail/Bilder-Pictures/SAFLAX-",'Basis-Tabelle-Samen'!C63,"-",'Basis-Tabelle-Samen'!J63,"-seed-package-front-cr-swedish.jpg")),
IF($C$1="Slowakisch - SK",HYPERLINK(CONCATENATE("https://www.saflax.de/0-WVK-Retail/Bilder-Pictures/SAFLAX-",'Basis-Tabelle-Samen'!C63,"-",'Basis-Tabelle-Samen'!J63,"-seed-package-front-cr-slovak.jpg")),
IF($C$1="Slowenisch - SI",HYPERLINK(CONCATENATE("https://www.saflax.de/0-WVK-Retail/Bilder-Pictures/SAFLAX-",'Basis-Tabelle-Samen'!C63,"-",'Basis-Tabelle-Samen'!J63,"-seed-package-front-cr-slovenian.jpg")),
IF($C$1="Spanisch - ES",HYPERLINK(CONCATENATE("https://www.saflax.de/0-WVK-Retail/Bilder-Pictures/SAFLAX-",'Basis-Tabelle-Samen'!C63,"-",'Basis-Tabelle-Samen'!J63,"-seed-package-front-cr-spanish.jpg")),
IF($C$1="Tschechisch - CZ",HYPERLINK(CONCATENATE("https://www.saflax.de/0-WVK-Retail/Bilder-Pictures/SAFLAX-",'Basis-Tabelle-Samen'!C63,"-",'Basis-Tabelle-Samen'!J63,"-seed-package-front-cr-czech.jpg")),
IF($C$1="Türkisch - TR",HYPERLINK(CONCATENATE("https://www.saflax.de/0-WVK-Retail/Bilder-Pictures/SAFLAX-",'Basis-Tabelle-Samen'!C63,"-",'Basis-Tabelle-Samen'!J63,"-seed-package-front-cr-turkish.jpg")),
IF($C$1="Ungarisch - HU",HYPERLINK(CONCATENATE("https://www.saflax.de/0-WVK-Retail/Bilder-Pictures/SAFLAX-",'Basis-Tabelle-Samen'!C63,"-",'Basis-Tabelle-Samen'!J63,"-seed-package-front-cr-hungarian.jpg")),
" ACHTUNG")))))))))))))))))))))))))))))</f>
        <v>https://www.saflax.de/0-WVK-Retail/Bilder-Pictures/SAFLAX-12946-musa-sikkimensis-seed-package-front-cr-english.jpg</v>
      </c>
      <c r="AL25" s="330" t="str">
        <f>IF(G25&lt;1,"",
IF($C$1="Bulgarisch - BG",HYPERLINK(CONCATENATE("https://www.saflax.de/0-WVK-Retail/Bilder-Pictures/SAFLAX-",'Basis-Tabelle-Samen'!C63,"-",'Basis-Tabelle-Samen'!J63,"-seed-package-back-cr-bulgarian.jpg")),
IF($C$1="Dänisch - DK",HYPERLINK(CONCATENATE("https://www.saflax.de/0-WVK-Retail/Bilder-Pictures/SAFLAX-",'Basis-Tabelle-Samen'!C63,"-",'Basis-Tabelle-Samen'!J63,"-seed-package-back-cr-danish.jpg")),
IF($C$1="Deutsch - DE",HYPERLINK(CONCATENATE("https://www.saflax.de/0-WVK-Retail/Bilder-Pictures/SAFLAX-",'Basis-Tabelle-Samen'!C63,"-",'Basis-Tabelle-Samen'!J63,"-seed-package-back-cr-german.jpg")),
IF($C$1="Englisch - UK",HYPERLINK(CONCATENATE("https://www.saflax.de/0-WVK-Retail/Bilder-Pictures/SAFLAX-",'Basis-Tabelle-Samen'!C63,"-",'Basis-Tabelle-Samen'!J63,"-seed-package-back-cr-english.jpg")),
IF($C$1="Estnisch - EE",HYPERLINK(CONCATENATE("https://www.saflax.de/0-WVK-Retail/Bilder-Pictures/SAFLAX-",'Basis-Tabelle-Samen'!C63,"-",'Basis-Tabelle-Samen'!J63,"-seed-package-back-cr-estonian.jpg")),
IF($C$1="Finnisch - FI",HYPERLINK(CONCATENATE("https://www.saflax.de/0-WVK-Retail/Bilder-Pictures/SAFLAX-",'Basis-Tabelle-Samen'!C63,"-",'Basis-Tabelle-Samen'!J63,"-seed-package-back-cr-finnish.jpg")),
IF($C$1="Französisch - FR",HYPERLINK(CONCATENATE("https://www.saflax.de/0-WVK-Retail/Bilder-Pictures/SAFLAX-",'Basis-Tabelle-Samen'!C63,"-",'Basis-Tabelle-Samen'!J63,"-seed-package-back-cr-french.jpg")),
IF($C$1="Griechisch - GR",HYPERLINK(CONCATENATE("https://www.saflax.de/0-WVK-Retail/Bilder-Pictures/SAFLAX-",'Basis-Tabelle-Samen'!C63,"-",'Basis-Tabelle-Samen'!J63,"-seed-package-back-cr-greek.jpg")),
IF($C$1="Irisch - IE",HYPERLINK(CONCATENATE("https://www.saflax.de/0-WVK-Retail/Bilder-Pictures/SAFLAX-",'Basis-Tabelle-Samen'!C63,"-",'Basis-Tabelle-Samen'!J63,"-seed-package-back-cr-irish.jpg")),
IF($C$1="Isländisch - IS",HYPERLINK(CONCATENATE("https://www.saflax.de/0-WVK-Retail/Bilder-Pictures/SAFLAX-",'Basis-Tabelle-Samen'!C63,"-",'Basis-Tabelle-Samen'!J63,"-seed-package-back-cr-icelandic.jpg")),
IF($C$1="Italienisch - IT",HYPERLINK(CONCATENATE("https://www.saflax.de/0-WVK-Retail/Bilder-Pictures/SAFLAX-",'Basis-Tabelle-Samen'!C63,"-",'Basis-Tabelle-Samen'!J63,"-seed-package-back-cr-italian.jpg")),
IF($C$1="Japanisch - JP",HYPERLINK(CONCATENATE("https://www.saflax.de/0-WVK-Retail/Bilder-Pictures/SAFLAX-",'Basis-Tabelle-Samen'!C63,"-",'Basis-Tabelle-Samen'!J63,"-seed-package-back-cr-japanese.jpg")),
IF($C$1="Kroatisch - HR",HYPERLINK(CONCATENATE("https://www.saflax.de/0-WVK-Retail/Bilder-Pictures/SAFLAX-",'Basis-Tabelle-Samen'!C63,"-",'Basis-Tabelle-Samen'!J63,"-seed-package-back-cr-croatian.jpg")),
IF($C$1="Lettisch - LV",HYPERLINK(CONCATENATE("https://www.saflax.de/0-WVK-Retail/Bilder-Pictures/SAFLAX-",'Basis-Tabelle-Samen'!C63,"-",'Basis-Tabelle-Samen'!J63,"-seed-package-back-cr-latvian.jpg")),
IF($C$1="Litauisch - LT",HYPERLINK(CONCATENATE("https://www.saflax.de/0-WVK-Retail/Bilder-Pictures/SAFLAX-",'Basis-Tabelle-Samen'!C63,"-",'Basis-Tabelle-Samen'!J63,"-seed-package-back-cr-lithuanian.jpg")),
IF($C$1="Maltesisch - MT",HYPERLINK(CONCATENATE("https://www.saflax.de/0-WVK-Retail/Bilder-Pictures/SAFLAX-",'Basis-Tabelle-Samen'!C63,"-",'Basis-Tabelle-Samen'!J63,"-seed-package-back-cr-maltese.jpg")),
IF($C$1="Niederländisch - NL",HYPERLINK(CONCATENATE("https://www.saflax.de/0-WVK-Retail/Bilder-Pictures/SAFLAX-",'Basis-Tabelle-Samen'!C63,"-",'Basis-Tabelle-Samen'!J63,"-seed-package-back-cr-dutch.jpg")),
IF($C$1="Norwegisch - NO",HYPERLINK(CONCATENATE("https://www.saflax.de/0-WVK-Retail/Bilder-Pictures/SAFLAX-",'Basis-Tabelle-Samen'!C63,"-",'Basis-Tabelle-Samen'!J63,"-seed-package-back-cr-nowegian.jpg")),
IF($C$1="Polnisch - PL",HYPERLINK(CONCATENATE("https://www.saflax.de/0-WVK-Retail/Bilder-Pictures/SAFLAX-",'Basis-Tabelle-Samen'!C63,"-",'Basis-Tabelle-Samen'!J63,"-seed-package-back-cr-polish.jpg")),
IF($C$1="Portugiesisch - PT",HYPERLINK(CONCATENATE("https://www.saflax.de/0-WVK-Retail/Bilder-Pictures/SAFLAX-",'Basis-Tabelle-Samen'!C63,"-",'Basis-Tabelle-Samen'!J63,"-seed-package-back-cr-portuguese.jpg")),
IF($C$1="Rumänisch - RO",HYPERLINK(CONCATENATE("https://www.saflax.de/0-WVK-Retail/Bilder-Pictures/SAFLAX-",'Basis-Tabelle-Samen'!C63,"-",'Basis-Tabelle-Samen'!J63,"-seed-package-back-cr-romanian.jpg")),
IF($C$1="Schwedisch - SE",HYPERLINK(CONCATENATE("https://www.saflax.de/0-WVK-Retail/Bilder-Pictures/SAFLAX-",'Basis-Tabelle-Samen'!C63,"-",'Basis-Tabelle-Samen'!J63,"-seed-package-back-cr-swedish.jpg")),
IF($C$1="Slowakisch - SK",HYPERLINK(CONCATENATE("https://www.saflax.de/0-WVK-Retail/Bilder-Pictures/SAFLAX-",'Basis-Tabelle-Samen'!C63,"-",'Basis-Tabelle-Samen'!J63,"-seed-package-back-cr-slovak.jpg")),
IF($C$1="Slowenisch - SI",HYPERLINK(CONCATENATE("https://www.saflax.de/0-WVK-Retail/Bilder-Pictures/SAFLAX-",'Basis-Tabelle-Samen'!C63,"-",'Basis-Tabelle-Samen'!J63,"-seed-package-back-cr-slovenian.jpg")),
IF($C$1="Spanisch - ES",HYPERLINK(CONCATENATE("https://www.saflax.de/0-WVK-Retail/Bilder-Pictures/SAFLAX-",'Basis-Tabelle-Samen'!C63,"-",'Basis-Tabelle-Samen'!J63,"-seed-package-back-cr-spanish.jpg")),
IF($C$1="Tschechisch - CZ",HYPERLINK(CONCATENATE("https://www.saflax.de/0-WVK-Retail/Bilder-Pictures/SAFLAX-",'Basis-Tabelle-Samen'!C63,"-",'Basis-Tabelle-Samen'!J63,"-seed-package-back-cr-czech.jpg")),
IF($C$1="Türkisch - TR",HYPERLINK(CONCATENATE("https://www.saflax.de/0-WVK-Retail/Bilder-Pictures/SAFLAX-",'Basis-Tabelle-Samen'!C63,"-",'Basis-Tabelle-Samen'!J63,"-seed-package-back-cr-turkish.jpg")),
IF($C$1="Ungarisch - HU",HYPERLINK(CONCATENATE("https://www.saflax.de/0-WVK-Retail/Bilder-Pictures/SAFLAX-",'Basis-Tabelle-Samen'!C63,"-",'Basis-Tabelle-Samen'!J63,"-seed-package-back-cr-hungarian.jpg")),
" ACHTUNG")))))))))))))))))))))))))))))</f>
        <v>https://www.saflax.de/0-WVK-Retail/Bilder-Pictures/SAFLAX-12946-musa-sikkimensis-seed-package-back-cr-english.jpg</v>
      </c>
      <c r="AM25" s="330" t="str">
        <f>IF(H25&lt;1,"",
IF($C$1="Bulgarisch - BG",HYPERLINK(CONCATENATE("https://www.saflax.de/0-WVK-Retail/Bilder-Pictures/SAFLAX-",'Basis-Tabelle-Samen'!K63,"-",'Basis-Tabelle-Samen'!J63,"-garden-to-go-mini-bulgarian.jpg")),
IF($C$1="Dänisch - DK",HYPERLINK(CONCATENATE("https://www.saflax.de/0-WVK-Retail/Bilder-Pictures/SAFLAX-",'Basis-Tabelle-Samen'!K63,"-",'Basis-Tabelle-Samen'!J63,"-garden-to-go-mini-danish.jpg")),
IF($C$1="Deutsch - DE",HYPERLINK(CONCATENATE("https://www.saflax.de/0-WVK-Retail/Bilder-Pictures/SAFLAX-",'Basis-Tabelle-Samen'!K63,"-",'Basis-Tabelle-Samen'!J63,"-garden-to-go-mini-german.jpg")),
IF($C$1="Englisch - UK",HYPERLINK(CONCATENATE("https://www.saflax.de/0-WVK-Retail/Bilder-Pictures/SAFLAX-",'Basis-Tabelle-Samen'!K63,"-",'Basis-Tabelle-Samen'!J63,"-garden-to-go-mini-english.jpg")),
IF($C$1="Estnisch - EE",HYPERLINK(CONCATENATE("https://www.saflax.de/0-WVK-Retail/Bilder-Pictures/SAFLAX-",'Basis-Tabelle-Samen'!K63,"-",'Basis-Tabelle-Samen'!J63,"-garden-to-go-mini-estonian.jpg")),
IF($C$1="Finnisch - FI",HYPERLINK(CONCATENATE("https://www.saflax.de/0-WVK-Retail/Bilder-Pictures/SAFLAX-",'Basis-Tabelle-Samen'!K63,"-",'Basis-Tabelle-Samen'!J63,"-garden-to-go-mini-finnish.jpg")),
IF($C$1="Französisch - FR",HYPERLINK(CONCATENATE("https://www.saflax.de/0-WVK-Retail/Bilder-Pictures/SAFLAX-",'Basis-Tabelle-Samen'!K63,"-",'Basis-Tabelle-Samen'!J63,"-garden-to-go-mini-french.jpg")),
IF($C$1="Griechisch - GR",HYPERLINK(CONCATENATE("https://www.saflax.de/0-WVK-Retail/Bilder-Pictures/SAFLAX-",'Basis-Tabelle-Samen'!K63,"-",'Basis-Tabelle-Samen'!J63,"-garden-to-go-mini-greek.jpg")),
IF($C$1="Irisch - IE",HYPERLINK(CONCATENATE("https://www.saflax.de/0-WVK-Retail/Bilder-Pictures/SAFLAX-",'Basis-Tabelle-Samen'!K63,"-",'Basis-Tabelle-Samen'!J63,"-garden-to-go-mini-irish.jpg")),
IF($C$1="Isländisch - IS",HYPERLINK(CONCATENATE("https://www.saflax.de/0-WVK-Retail/Bilder-Pictures/SAFLAX-",'Basis-Tabelle-Samen'!K63,"-",'Basis-Tabelle-Samen'!J63,"-garden-to-go-mini-icelandic.jpg")),
IF($C$1="Italienisch - IT",HYPERLINK(CONCATENATE("https://www.saflax.de/0-WVK-Retail/Bilder-Pictures/SAFLAX-",'Basis-Tabelle-Samen'!K63,"-",'Basis-Tabelle-Samen'!J63,"-garden-to-go-mini-italian.jpg")),
IF($C$1="Japanisch - JP",HYPERLINK(CONCATENATE("https://www.saflax.de/0-WVK-Retail/Bilder-Pictures/SAFLAX-",'Basis-Tabelle-Samen'!K63,"-",'Basis-Tabelle-Samen'!J63,"-garden-to-go-mini-japanese.jpg")),
IF($C$1="Kroatisch - HR",HYPERLINK(CONCATENATE("https://www.saflax.de/0-WVK-Retail/Bilder-Pictures/SAFLAX-",'Basis-Tabelle-Samen'!K63,"-",'Basis-Tabelle-Samen'!J63,"-garden-to-go-mini-croatian.jpg")),
IF($C$1="Lettisch - LV",HYPERLINK(CONCATENATE("https://www.saflax.de/0-WVK-Retail/Bilder-Pictures/SAFLAX-",'Basis-Tabelle-Samen'!K63,"-",'Basis-Tabelle-Samen'!J63,"-garden-to-go-mini-latvian.jpg")),
IF($C$1="Litauisch - LT",HYPERLINK(CONCATENATE("https://www.saflax.de/0-WVK-Retail/Bilder-Pictures/SAFLAX-",'Basis-Tabelle-Samen'!K63,"-",'Basis-Tabelle-Samen'!J63,"-garden-to-go-mini-lithuanian.jpg")),
IF($C$1="Maltesisch - MT",HYPERLINK(CONCATENATE("https://www.saflax.de/0-WVK-Retail/Bilder-Pictures/SAFLAX-",'Basis-Tabelle-Samen'!K63,"-",'Basis-Tabelle-Samen'!J63,"-garden-to-go-mini-maltese.jpg")),
IF($C$1="Niederländisch - NL",HYPERLINK(CONCATENATE("https://www.saflax.de/0-WVK-Retail/Bilder-Pictures/SAFLAX-",'Basis-Tabelle-Samen'!K63,"-",'Basis-Tabelle-Samen'!J63,"-garden-to-go-mini-dutch.jpg")),
IF($C$1="Norwegisch - NO",HYPERLINK(CONCATENATE("https://www.saflax.de/0-WVK-Retail/Bilder-Pictures/SAFLAX-",'Basis-Tabelle-Samen'!K63,"-",'Basis-Tabelle-Samen'!J63,"-garden-to-go-mini-nowegian.jpg")),
IF($C$1="Polnisch - PL",HYPERLINK(CONCATENATE("https://www.saflax.de/0-WVK-Retail/Bilder-Pictures/SAFLAX-",'Basis-Tabelle-Samen'!K63,"-",'Basis-Tabelle-Samen'!J63,"-garden-to-go-mini-polish.jpg")),
IF($C$1="Portugiesisch - PT",HYPERLINK(CONCATENATE("https://www.saflax.de/0-WVK-Retail/Bilder-Pictures/SAFLAX-",'Basis-Tabelle-Samen'!K63,"-",'Basis-Tabelle-Samen'!J63,"-garden-to-go-mini-portuguese.jpg")),
IF($C$1="Rumänisch - RO",HYPERLINK(CONCATENATE("https://www.saflax.de/0-WVK-Retail/Bilder-Pictures/SAFLAX-",'Basis-Tabelle-Samen'!K63,"-",'Basis-Tabelle-Samen'!J63,"-garden-to-go-mini-romanian.jpg")),
IF($C$1="Schwedisch - SE",HYPERLINK(CONCATENATE("https://www.saflax.de/0-WVK-Retail/Bilder-Pictures/SAFLAX-",'Basis-Tabelle-Samen'!K63,"-",'Basis-Tabelle-Samen'!J63,"-garden-to-go-mini-swedish.jpg")),
IF($C$1="Slowakisch - SK",HYPERLINK(CONCATENATE("https://www.saflax.de/0-WVK-Retail/Bilder-Pictures/SAFLAX-",'Basis-Tabelle-Samen'!K63,"-",'Basis-Tabelle-Samen'!J63,"-garden-to-go-mini-slovak.jpg")),
IF($C$1="Slowenisch - SI",HYPERLINK(CONCATENATE("https://www.saflax.de/0-WVK-Retail/Bilder-Pictures/SAFLAX-",'Basis-Tabelle-Samen'!K63,"-",'Basis-Tabelle-Samen'!J63,"-garden-to-go-mini-slovenian.jpg")),
IF($C$1="Spanisch - ES",HYPERLINK(CONCATENATE("https://www.saflax.de/0-WVK-Retail/Bilder-Pictures/SAFLAX-",'Basis-Tabelle-Samen'!K63,"-",'Basis-Tabelle-Samen'!J63,"-garden-to-go-mini-spanish.jpg")),
IF($C$1="Tschechisch - CZ",HYPERLINK(CONCATENATE("https://www.saflax.de/0-WVK-Retail/Bilder-Pictures/SAFLAX-",'Basis-Tabelle-Samen'!K63,"-",'Basis-Tabelle-Samen'!J63,"-garden-to-go-mini-czech.jpg")),
IF($C$1="Türkisch - TR",HYPERLINK(CONCATENATE("https://www.saflax.de/0-WVK-Retail/Bilder-Pictures/SAFLAX-",'Basis-Tabelle-Samen'!K63,"-",'Basis-Tabelle-Samen'!J63,"-garden-to-go-mini-turkish.jpg")),
IF($C$1="Ungarisch - HU",HYPERLINK(CONCATENATE("https://www.saflax.de/0-WVK-Retail/Bilder-Pictures/SAFLAX-",'Basis-Tabelle-Samen'!K63,"-",'Basis-Tabelle-Samen'!J63,"-garden-to-go-mini-hungarian.jpg")),
" ACHTUNG")))))))))))))))))))))))))))))</f>
        <v>https://www.saflax.de/0-WVK-Retail/Bilder-Pictures/SAFLAX-72946-musa-sikkimensis-garden-to-go-mini-english.jpg</v>
      </c>
      <c r="AN25" s="330" t="str">
        <f>IF(I25&lt;1,"",
IF($C$1="Bulgarisch - BG",HYPERLINK(CONCATENATE("https://www.saflax.de/0-WVK-Retail/Bilder-Pictures/SAFLAX-",'Basis-Tabelle-Samen'!N63,"-",'Basis-Tabelle-Samen'!J63,"-garden-to-go-lite-bulgarian.jpg")),
IF($C$1="Dänisch - DK",HYPERLINK(CONCATENATE("https://www.saflax.de/0-WVK-Retail/Bilder-Pictures/SAFLAX-",'Basis-Tabelle-Samen'!N63,"-",'Basis-Tabelle-Samen'!J63,"-garden-to-go-lite-danish.jpg")),
IF($C$1="Deutsch - DE",HYPERLINK(CONCATENATE("https://www.saflax.de/0-WVK-Retail/Bilder-Pictures/SAFLAX-",'Basis-Tabelle-Samen'!N63,"-",'Basis-Tabelle-Samen'!J63,"-garden-to-go-lite-german.jpg")),
IF($C$1="Englisch - UK",HYPERLINK(CONCATENATE("https://www.saflax.de/0-WVK-Retail/Bilder-Pictures/SAFLAX-",'Basis-Tabelle-Samen'!N63,"-",'Basis-Tabelle-Samen'!J63,"-garden-to-go-lite-english.jpg")),
IF($C$1="Estnisch - EE",HYPERLINK(CONCATENATE("https://www.saflax.de/0-WVK-Retail/Bilder-Pictures/SAFLAX-",'Basis-Tabelle-Samen'!N63,"-",'Basis-Tabelle-Samen'!J63,"-garden-to-go-lite-estonian.jpg")),
IF($C$1="Finnisch - FI",HYPERLINK(CONCATENATE("https://www.saflax.de/0-WVK-Retail/Bilder-Pictures/SAFLAX-",'Basis-Tabelle-Samen'!N63,"-",'Basis-Tabelle-Samen'!J63,"-garden-to-go-lite-finnish.jpg")),
IF($C$1="Französisch - FR",HYPERLINK(CONCATENATE("https://www.saflax.de/0-WVK-Retail/Bilder-Pictures/SAFLAX-",'Basis-Tabelle-Samen'!N63,"-",'Basis-Tabelle-Samen'!J63,"-garden-to-go-lite-french.jpg")),
IF($C$1="Griechisch - GR",HYPERLINK(CONCATENATE("https://www.saflax.de/0-WVK-Retail/Bilder-Pictures/SAFLAX-",'Basis-Tabelle-Samen'!N63,"-",'Basis-Tabelle-Samen'!J63,"-garden-to-go-lite-greek.jpg")),
IF($C$1="Irisch - IE",HYPERLINK(CONCATENATE("https://www.saflax.de/0-WVK-Retail/Bilder-Pictures/SAFLAX-",'Basis-Tabelle-Samen'!N63,"-",'Basis-Tabelle-Samen'!J63,"-garden-to-go-lite-irish.jpg")),
IF($C$1="Isländisch - IS",HYPERLINK(CONCATENATE("https://www.saflax.de/0-WVK-Retail/Bilder-Pictures/SAFLAX-",'Basis-Tabelle-Samen'!N63,"-",'Basis-Tabelle-Samen'!J63,"-garden-to-go-lite-icelandic.jpg")),
IF($C$1="Italienisch - IT",HYPERLINK(CONCATENATE("https://www.saflax.de/0-WVK-Retail/Bilder-Pictures/SAFLAX-",'Basis-Tabelle-Samen'!N63,"-",'Basis-Tabelle-Samen'!J63,"-garden-to-go-lite-italian.jpg")),
IF($C$1="Japanisch - JP",HYPERLINK(CONCATENATE("https://www.saflax.de/0-WVK-Retail/Bilder-Pictures/SAFLAX-",'Basis-Tabelle-Samen'!N63,"-",'Basis-Tabelle-Samen'!J63,"-garden-to-go-lite-japanese.jpg")),
IF($C$1="Kroatisch - HR",HYPERLINK(CONCATENATE("https://www.saflax.de/0-WVK-Retail/Bilder-Pictures/SAFLAX-",'Basis-Tabelle-Samen'!N63,"-",'Basis-Tabelle-Samen'!J63,"-garden-to-go-lite-croatian.jpg")),
IF($C$1="Lettisch - LV",HYPERLINK(CONCATENATE("https://www.saflax.de/0-WVK-Retail/Bilder-Pictures/SAFLAX-",'Basis-Tabelle-Samen'!N63,"-",'Basis-Tabelle-Samen'!J63,"-garden-to-go-lite-latvian.jpg")),
IF($C$1="Litauisch - LT",HYPERLINK(CONCATENATE("https://www.saflax.de/0-WVK-Retail/Bilder-Pictures/SAFLAX-",'Basis-Tabelle-Samen'!N63,"-",'Basis-Tabelle-Samen'!J63,"-garden-to-go-lite-lithuanian.jpg")),
IF($C$1="Maltesisch - MT",HYPERLINK(CONCATENATE("https://www.saflax.de/0-WVK-Retail/Bilder-Pictures/SAFLAX-",'Basis-Tabelle-Samen'!N63,"-",'Basis-Tabelle-Samen'!J63,"-garden-to-go-lite-maltese.jpg")),
IF($C$1="Niederländisch - NL",HYPERLINK(CONCATENATE("https://www.saflax.de/0-WVK-Retail/Bilder-Pictures/SAFLAX-",'Basis-Tabelle-Samen'!N63,"-",'Basis-Tabelle-Samen'!J63,"-garden-to-go-lite-dutch.jpg")),
IF($C$1="Norwegisch - NO",HYPERLINK(CONCATENATE("https://www.saflax.de/0-WVK-Retail/Bilder-Pictures/SAFLAX-",'Basis-Tabelle-Samen'!N63,"-",'Basis-Tabelle-Samen'!J63,"-garden-to-go-lite-nowegian.jpg")),
IF($C$1="Polnisch - PL",HYPERLINK(CONCATENATE("https://www.saflax.de/0-WVK-Retail/Bilder-Pictures/SAFLAX-",'Basis-Tabelle-Samen'!N63,"-",'Basis-Tabelle-Samen'!J63,"-garden-to-go-lite-polish.jpg")),
IF($C$1="Portugiesisch - PT",HYPERLINK(CONCATENATE("https://www.saflax.de/0-WVK-Retail/Bilder-Pictures/SAFLAX-",'Basis-Tabelle-Samen'!N63,"-",'Basis-Tabelle-Samen'!J63,"-garden-to-go-lite-portuguese.jpg")),
IF($C$1="Rumänisch - RO",HYPERLINK(CONCATENATE("https://www.saflax.de/0-WVK-Retail/Bilder-Pictures/SAFLAX-",'Basis-Tabelle-Samen'!N63,"-",'Basis-Tabelle-Samen'!J63,"-garden-to-go-lite-romanian.jpg")),
IF($C$1="Schwedisch - SE",HYPERLINK(CONCATENATE("https://www.saflax.de/0-WVK-Retail/Bilder-Pictures/SAFLAX-",'Basis-Tabelle-Samen'!N63,"-",'Basis-Tabelle-Samen'!J63,"-garden-to-go-lite-swedish.jpg")),
IF($C$1="Slowakisch - SK",HYPERLINK(CONCATENATE("https://www.saflax.de/0-WVK-Retail/Bilder-Pictures/SAFLAX-",'Basis-Tabelle-Samen'!N63,"-",'Basis-Tabelle-Samen'!J63,"-garden-to-go-lite-slovak.jpg")),
IF($C$1="Slowenisch - SI",HYPERLINK(CONCATENATE("https://www.saflax.de/0-WVK-Retail/Bilder-Pictures/SAFLAX-",'Basis-Tabelle-Samen'!N63,"-",'Basis-Tabelle-Samen'!J63,"-garden-to-go-lite-slovenian.jpg")),
IF($C$1="Spanisch - ES",HYPERLINK(CONCATENATE("https://www.saflax.de/0-WVK-Retail/Bilder-Pictures/SAFLAX-",'Basis-Tabelle-Samen'!N63,"-",'Basis-Tabelle-Samen'!J63,"-garden-to-go-lite-spanish.jpg")),
IF($C$1="Tschechisch - CZ",HYPERLINK(CONCATENATE("https://www.saflax.de/0-WVK-Retail/Bilder-Pictures/SAFLAX-",'Basis-Tabelle-Samen'!N63,"-",'Basis-Tabelle-Samen'!J63,"-garden-to-go-lite-czech.jpg")),
IF($C$1="Türkisch - TR",HYPERLINK(CONCATENATE("https://www.saflax.de/0-WVK-Retail/Bilder-Pictures/SAFLAX-",'Basis-Tabelle-Samen'!N63,"-",'Basis-Tabelle-Samen'!J63,"-garden-to-go-lite-turkish.jpg")),
IF($C$1="Ungarisch - HU",HYPERLINK(CONCATENATE("https://www.saflax.de/0-WVK-Retail/Bilder-Pictures/SAFLAX-",'Basis-Tabelle-Samen'!N63,"-",'Basis-Tabelle-Samen'!J63,"-garden-to-go-lite-hungarian.jpg")),
" ACHTUNG")))))))))))))))))))))))))))))</f>
        <v>https://www.saflax.de/0-WVK-Retail/Bilder-Pictures/SAFLAX-82946-musa-sikkimensis-garden-to-go-lite-english.jpg</v>
      </c>
      <c r="AO25" s="330" t="str">
        <f>IF(J25&lt;1,"",
IF($C$1="Bulgarisch - BG",HYPERLINK(CONCATENATE("https://www.saflax.de/0-WVK-Retail/Bilder-Pictures/SAFLAX-",'Basis-Tabelle-Samen'!Q63,"-",'Basis-Tabelle-Samen'!J63,"-garden-to-go-bulgarian.jpg")),
IF($C$1="Dänisch - DK",HYPERLINK(CONCATENATE("https://www.saflax.de/0-WVK-Retail/Bilder-Pictures/SAFLAX-",'Basis-Tabelle-Samen'!Q63,"-",'Basis-Tabelle-Samen'!J63,"-garden-to-go-danish.jpg")),
IF($C$1="Deutsch - DE",HYPERLINK(CONCATENATE("https://www.saflax.de/0-WVK-Retail/Bilder-Pictures/SAFLAX-",'Basis-Tabelle-Samen'!Q63,"-",'Basis-Tabelle-Samen'!J63,"-garden-to-go-german.jpg")),
IF($C$1="Englisch - UK",HYPERLINK(CONCATENATE("https://www.saflax.de/0-WVK-Retail/Bilder-Pictures/SAFLAX-",'Basis-Tabelle-Samen'!Q63,"-",'Basis-Tabelle-Samen'!J63,"-garden-to-go-english.jpg")),
IF($C$1="Estnisch - EE",HYPERLINK(CONCATENATE("https://www.saflax.de/0-WVK-Retail/Bilder-Pictures/SAFLAX-",'Basis-Tabelle-Samen'!Q63,"-",'Basis-Tabelle-Samen'!J63,"-garden-to-go-estonian.jpg")),
IF($C$1="Finnisch - FI",HYPERLINK(CONCATENATE("https://www.saflax.de/0-WVK-Retail/Bilder-Pictures/SAFLAX-",'Basis-Tabelle-Samen'!Q63,"-",'Basis-Tabelle-Samen'!J63,"-garden-to-go-finnish.jpg")),
IF($C$1="Französisch - FR",HYPERLINK(CONCATENATE("https://www.saflax.de/0-WVK-Retail/Bilder-Pictures/SAFLAX-",'Basis-Tabelle-Samen'!Q63,"-",'Basis-Tabelle-Samen'!J63,"-garden-to-go-french.jpg")),
IF($C$1="Griechisch - GR",HYPERLINK(CONCATENATE("https://www.saflax.de/0-WVK-Retail/Bilder-Pictures/SAFLAX-",'Basis-Tabelle-Samen'!Q63,"-",'Basis-Tabelle-Samen'!J63,"-garden-to-go-greek.jpg")),
IF($C$1="Irisch - IE",HYPERLINK(CONCATENATE("https://www.saflax.de/0-WVK-Retail/Bilder-Pictures/SAFLAX-",'Basis-Tabelle-Samen'!Q63,"-",'Basis-Tabelle-Samen'!J63,"-garden-to-go-irish.jpg")),
IF($C$1="Isländisch - IS",HYPERLINK(CONCATENATE("https://www.saflax.de/0-WVK-Retail/Bilder-Pictures/SAFLAX-",'Basis-Tabelle-Samen'!Q63,"-",'Basis-Tabelle-Samen'!J63,"-garden-to-go-icelandic.jpg")),
IF($C$1="Italienisch - IT",HYPERLINK(CONCATENATE("https://www.saflax.de/0-WVK-Retail/Bilder-Pictures/SAFLAX-",'Basis-Tabelle-Samen'!Q63,"-",'Basis-Tabelle-Samen'!J63,"-garden-to-go-italian.jpg")),
IF($C$1="Japanisch - JP",HYPERLINK(CONCATENATE("https://www.saflax.de/0-WVK-Retail/Bilder-Pictures/SAFLAX-",'Basis-Tabelle-Samen'!Q63,"-",'Basis-Tabelle-Samen'!J63,"-garden-to-go-japanese.jpg")),
IF($C$1="Kroatisch - HR",HYPERLINK(CONCATENATE("https://www.saflax.de/0-WVK-Retail/Bilder-Pictures/SAFLAX-",'Basis-Tabelle-Samen'!Q63,"-",'Basis-Tabelle-Samen'!J63,"-garden-to-go-croatian.jpg")),
IF($C$1="Lettisch - LV",HYPERLINK(CONCATENATE("https://www.saflax.de/0-WVK-Retail/Bilder-Pictures/SAFLAX-",'Basis-Tabelle-Samen'!Q63,"-",'Basis-Tabelle-Samen'!J63,"-garden-to-go-latvian.jpg")),
IF($C$1="Litauisch - LT",HYPERLINK(CONCATENATE("https://www.saflax.de/0-WVK-Retail/Bilder-Pictures/SAFLAX-",'Basis-Tabelle-Samen'!Q63,"-",'Basis-Tabelle-Samen'!J63,"-garden-to-go-lithuanian.jpg")),
IF($C$1="Maltesisch - MT",HYPERLINK(CONCATENATE("https://www.saflax.de/0-WVK-Retail/Bilder-Pictures/SAFLAX-",'Basis-Tabelle-Samen'!Q63,"-",'Basis-Tabelle-Samen'!J63,"-garden-to-go-maltese.jpg")),
IF($C$1="Niederländisch - NL",HYPERLINK(CONCATENATE("https://www.saflax.de/0-WVK-Retail/Bilder-Pictures/SAFLAX-",'Basis-Tabelle-Samen'!Q63,"-",'Basis-Tabelle-Samen'!J63,"-garden-to-go-dutch.jpg")),
IF($C$1="Norwegisch - NO",HYPERLINK(CONCATENATE("https://www.saflax.de/0-WVK-Retail/Bilder-Pictures/SAFLAX-",'Basis-Tabelle-Samen'!Q63,"-",'Basis-Tabelle-Samen'!J63,"-garden-to-go-nowegian.jpg")),
IF($C$1="Polnisch - PL",HYPERLINK(CONCATENATE("https://www.saflax.de/0-WVK-Retail/Bilder-Pictures/SAFLAX-",'Basis-Tabelle-Samen'!Q63,"-",'Basis-Tabelle-Samen'!J63,"-garden-to-go-polish.jpg")),
IF($C$1="Portugiesisch - PT",HYPERLINK(CONCATENATE("https://www.saflax.de/0-WVK-Retail/Bilder-Pictures/SAFLAX-",'Basis-Tabelle-Samen'!Q63,"-",'Basis-Tabelle-Samen'!J63,"-garden-to-go-portuguese.jpg")),
IF($C$1="Rumänisch - RO",HYPERLINK(CONCATENATE("https://www.saflax.de/0-WVK-Retail/Bilder-Pictures/SAFLAX-",'Basis-Tabelle-Samen'!Q63,"-",'Basis-Tabelle-Samen'!J63,"-garden-to-go-romanian.jpg")),
IF($C$1="Schwedisch - SE",HYPERLINK(CONCATENATE("https://www.saflax.de/0-WVK-Retail/Bilder-Pictures/SAFLAX-",'Basis-Tabelle-Samen'!Q63,"-",'Basis-Tabelle-Samen'!J63,"-garden-to-go-swedish.jpg")),
IF($C$1="Slowakisch - SK",HYPERLINK(CONCATENATE("https://www.saflax.de/0-WVK-Retail/Bilder-Pictures/SAFLAX-",'Basis-Tabelle-Samen'!Q63,"-",'Basis-Tabelle-Samen'!J63,"-garden-to-go-slovak.jpg")),
IF($C$1="Slowenisch - SI",HYPERLINK(CONCATENATE("https://www.saflax.de/0-WVK-Retail/Bilder-Pictures/SAFLAX-",'Basis-Tabelle-Samen'!Q63,"-",'Basis-Tabelle-Samen'!J63,"-garden-to-go-slovenian.jpg")),
IF($C$1="Spanisch - ES",HYPERLINK(CONCATENATE("https://www.saflax.de/0-WVK-Retail/Bilder-Pictures/SAFLAX-",'Basis-Tabelle-Samen'!Q63,"-",'Basis-Tabelle-Samen'!J63,"-garden-to-go-spanish.jpg")),
IF($C$1="Tschechisch - CZ",HYPERLINK(CONCATENATE("https://www.saflax.de/0-WVK-Retail/Bilder-Pictures/SAFLAX-",'Basis-Tabelle-Samen'!Q63,"-",'Basis-Tabelle-Samen'!J63,"-garden-to-go-czech.jpg")),
IF($C$1="Türkisch - TR",HYPERLINK(CONCATENATE("https://www.saflax.de/0-WVK-Retail/Bilder-Pictures/SAFLAX-",'Basis-Tabelle-Samen'!Q63,"-",'Basis-Tabelle-Samen'!J63,"-garden-to-go-turkish.jpg")),
IF($C$1="Ungarisch - HU",HYPERLINK(CONCATENATE("https://www.saflax.de/0-WVK-Retail/Bilder-Pictures/SAFLAX-",'Basis-Tabelle-Samen'!Q63,"-",'Basis-Tabelle-Samen'!J63,"-garden-to-go-hungarian.jpg")),
" ACHTUNG")))))))))))))))))))))))))))))</f>
        <v>https://www.saflax.de/0-WVK-Retail/Bilder-Pictures/SAFLAX-52946-musa-sikkimensis-garden-to-go-english.jpg</v>
      </c>
      <c r="AP25" s="330" t="str">
        <f>IF(K25&lt;1,"",
IF($C$1="Bulgarisch - BG",HYPERLINK(CONCATENATE("https://www.saflax.de/0-WVK-Retail/Bilder-Pictures/SAFLAX-",'Basis-Tabelle-Samen'!T63,"-",'Basis-Tabelle-Samen'!J63,"-cultivation-set-bulgarian.jpg")),
IF($C$1="Dänisch - DK",HYPERLINK(CONCATENATE("https://www.saflax.de/0-WVK-Retail/Bilder-Pictures/SAFLAX-",'Basis-Tabelle-Samen'!T63,"-",'Basis-Tabelle-Samen'!J63,"-cultivation-set-danish.jpg")),
IF($C$1="Deutsch - DE",HYPERLINK(CONCATENATE("https://www.saflax.de/0-WVK-Retail/Bilder-Pictures/SAFLAX-",'Basis-Tabelle-Samen'!T63,"-",'Basis-Tabelle-Samen'!J63,"-cultivation-set-german.jpg")),
IF($C$1="Englisch - UK",HYPERLINK(CONCATENATE("https://www.saflax.de/0-WVK-Retail/Bilder-Pictures/SAFLAX-",'Basis-Tabelle-Samen'!T63,"-",'Basis-Tabelle-Samen'!J63,"-cultivation-set-english.jpg")),
IF($C$1="Estnisch - EE",HYPERLINK(CONCATENATE("https://www.saflax.de/0-WVK-Retail/Bilder-Pictures/SAFLAX-",'Basis-Tabelle-Samen'!T63,"-",'Basis-Tabelle-Samen'!J63,"-cultivation-set-estonian.jpg")),
IF($C$1="Finnisch - FI",HYPERLINK(CONCATENATE("https://www.saflax.de/0-WVK-Retail/Bilder-Pictures/SAFLAX-",'Basis-Tabelle-Samen'!T63,"-",'Basis-Tabelle-Samen'!J63,"-cultivation-set-finnish.jpg")),
IF($C$1="Französisch - FR",HYPERLINK(CONCATENATE("https://www.saflax.de/0-WVK-Retail/Bilder-Pictures/SAFLAX-",'Basis-Tabelle-Samen'!T63,"-",'Basis-Tabelle-Samen'!J63,"-cultivation-set-french.jpg")),
IF($C$1="Griechisch - GR",HYPERLINK(CONCATENATE("https://www.saflax.de/0-WVK-Retail/Bilder-Pictures/SAFLAX-",'Basis-Tabelle-Samen'!T63,"-",'Basis-Tabelle-Samen'!J63,"-cultivation-set-greek.jpg")),
IF($C$1="Irisch - IE",HYPERLINK(CONCATENATE("https://www.saflax.de/0-WVK-Retail/Bilder-Pictures/SAFLAX-",'Basis-Tabelle-Samen'!T63,"-",'Basis-Tabelle-Samen'!J63,"-cultivation-set-irish.jpg")),
IF($C$1="Isländisch - IS",HYPERLINK(CONCATENATE("https://www.saflax.de/0-WVK-Retail/Bilder-Pictures/SAFLAX-",'Basis-Tabelle-Samen'!T63,"-",'Basis-Tabelle-Samen'!J63,"-cultivation-set-icelandic.jpg")),
IF($C$1="Italienisch - IT",HYPERLINK(CONCATENATE("https://www.saflax.de/0-WVK-Retail/Bilder-Pictures/SAFLAX-",'Basis-Tabelle-Samen'!T63,"-",'Basis-Tabelle-Samen'!J63,"-cultivation-set-italian.jpg")),
IF($C$1="Japanisch - JP",HYPERLINK(CONCATENATE("https://www.saflax.de/0-WVK-Retail/Bilder-Pictures/SAFLAX-",'Basis-Tabelle-Samen'!T63,"-",'Basis-Tabelle-Samen'!J63,"-cultivation-set-japanese.jpg")),
IF($C$1="Kroatisch - HR",HYPERLINK(CONCATENATE("https://www.saflax.de/0-WVK-Retail/Bilder-Pictures/SAFLAX-",'Basis-Tabelle-Samen'!T63,"-",'Basis-Tabelle-Samen'!J63,"-cultivation-set-croatian.jpg")),
IF($C$1="Lettisch - LV",HYPERLINK(CONCATENATE("https://www.saflax.de/0-WVK-Retail/Bilder-Pictures/SAFLAX-",'Basis-Tabelle-Samen'!T63,"-",'Basis-Tabelle-Samen'!J63,"-cultivation-set-latvian.jpg")),
IF($C$1="Litauisch - LT",HYPERLINK(CONCATENATE("https://www.saflax.de/0-WVK-Retail/Bilder-Pictures/SAFLAX-",'Basis-Tabelle-Samen'!T63,"-",'Basis-Tabelle-Samen'!J63,"-cultivation-set-lithuanian.jpg")),
IF($C$1="Maltesisch - MT",HYPERLINK(CONCATENATE("https://www.saflax.de/0-WVK-Retail/Bilder-Pictures/SAFLAX-",'Basis-Tabelle-Samen'!T63,"-",'Basis-Tabelle-Samen'!J63,"-cultivation-set-maltese.jpg")),
IF($C$1="Niederländisch - NL",HYPERLINK(CONCATENATE("https://www.saflax.de/0-WVK-Retail/Bilder-Pictures/SAFLAX-",'Basis-Tabelle-Samen'!T63,"-",'Basis-Tabelle-Samen'!J63,"-cultivation-set-dutch.jpg")),
IF($C$1="Norwegisch - NO",HYPERLINK(CONCATENATE("https://www.saflax.de/0-WVK-Retail/Bilder-Pictures/SAFLAX-",'Basis-Tabelle-Samen'!T63,"-",'Basis-Tabelle-Samen'!J63,"-cultivation-set-nowegian.jpg")),
IF($C$1="Polnisch - PL",HYPERLINK(CONCATENATE("https://www.saflax.de/0-WVK-Retail/Bilder-Pictures/SAFLAX-",'Basis-Tabelle-Samen'!T63,"-",'Basis-Tabelle-Samen'!J63,"-cultivation-set-polish.jpg")),
IF($C$1="Portugiesisch - PT",HYPERLINK(CONCATENATE("https://www.saflax.de/0-WVK-Retail/Bilder-Pictures/SAFLAX-",'Basis-Tabelle-Samen'!T63,"-",'Basis-Tabelle-Samen'!J63,"-cultivation-set-portuguese.jpg")),
IF($C$1="Rumänisch - RO",HYPERLINK(CONCATENATE("https://www.saflax.de/0-WVK-Retail/Bilder-Pictures/SAFLAX-",'Basis-Tabelle-Samen'!T63,"-",'Basis-Tabelle-Samen'!J63,"-cultivation-set-romanian.jpg")),
IF($C$1="Schwedisch - SE",HYPERLINK(CONCATENATE("https://www.saflax.de/0-WVK-Retail/Bilder-Pictures/SAFLAX-",'Basis-Tabelle-Samen'!T63,"-",'Basis-Tabelle-Samen'!J63,"-cultivation-set-swedish.jpg")),
IF($C$1="Slowakisch - SK",HYPERLINK(CONCATENATE("https://www.saflax.de/0-WVK-Retail/Bilder-Pictures/SAFLAX-",'Basis-Tabelle-Samen'!T63,"-",'Basis-Tabelle-Samen'!J63,"-cultivation-set-slovak.jpg")),
IF($C$1="Slowenisch - SI",HYPERLINK(CONCATENATE("https://www.saflax.de/0-WVK-Retail/Bilder-Pictures/SAFLAX-",'Basis-Tabelle-Samen'!T63,"-",'Basis-Tabelle-Samen'!J63,"-cultivation-set-slovenian.jpg")),
IF($C$1="Spanisch - ES",HYPERLINK(CONCATENATE("https://www.saflax.de/0-WVK-Retail/Bilder-Pictures/SAFLAX-",'Basis-Tabelle-Samen'!T63,"-",'Basis-Tabelle-Samen'!J63,"-cultivation-set-spanish.jpg")),
IF($C$1="Tschechisch - CZ",HYPERLINK(CONCATENATE("https://www.saflax.de/0-WVK-Retail/Bilder-Pictures/SAFLAX-",'Basis-Tabelle-Samen'!T63,"-",'Basis-Tabelle-Samen'!J63,"-cultivation-set-czech.jpg")),
IF($C$1="Türkisch - TR",HYPERLINK(CONCATENATE("https://www.saflax.de/0-WVK-Retail/Bilder-Pictures/SAFLAX-",'Basis-Tabelle-Samen'!T63,"-",'Basis-Tabelle-Samen'!J63,"-cultivation-set-turkish.jpg")),
IF($C$1="Ungarisch - HU",HYPERLINK(CONCATENATE("https://www.saflax.de/0-WVK-Retail/Bilder-Pictures/SAFLAX-",'Basis-Tabelle-Samen'!T63,"-",'Basis-Tabelle-Samen'!J63,"-cultivation-set-hungarian.jpg")),
" ACHTUNG")))))))))))))))))))))))))))))</f>
        <v>https://www.saflax.de/0-WVK-Retail/Bilder-Pictures/SAFLAX-32946-musa-sikkimensis-cultivation-set-english.jpg</v>
      </c>
      <c r="AQ25" s="330" t="str">
        <f>IF(L25&lt;1,"",
IF($C$1="Bulgarisch - BG",HYPERLINK(CONCATENATE("https://www.saflax.de/0-WVK-Retail/Bilder-Pictures/SAFLAX-",'Basis-Tabelle-Samen'!W63,"-",'Basis-Tabelle-Samen'!J63,"-garden-in-the-bag-bulgarian.jpg")),
IF($C$1="Dänisch - DK",HYPERLINK(CONCATENATE("https://www.saflax.de/0-WVK-Retail/Bilder-Pictures/SAFLAX-",'Basis-Tabelle-Samen'!W63,"-",'Basis-Tabelle-Samen'!J63,"-garden-in-the-bag-danish.jpg")),
IF($C$1="Deutsch - DE",HYPERLINK(CONCATENATE("https://www.saflax.de/0-WVK-Retail/Bilder-Pictures/SAFLAX-",'Basis-Tabelle-Samen'!W63,"-",'Basis-Tabelle-Samen'!J63,"-garden-in-the-bag-german.jpg")),
IF($C$1="Englisch - UK",HYPERLINK(CONCATENATE("https://www.saflax.de/0-WVK-Retail/Bilder-Pictures/SAFLAX-",'Basis-Tabelle-Samen'!W63,"-",'Basis-Tabelle-Samen'!J63,"-garden-in-the-bag-english.jpg")),
IF($C$1="Estnisch - EE",HYPERLINK(CONCATENATE("https://www.saflax.de/0-WVK-Retail/Bilder-Pictures/SAFLAX-",'Basis-Tabelle-Samen'!W63,"-",'Basis-Tabelle-Samen'!J63,"-garden-in-the-bag-estonian.jpg")),
IF($C$1="Finnisch - FI",HYPERLINK(CONCATENATE("https://www.saflax.de/0-WVK-Retail/Bilder-Pictures/SAFLAX-",'Basis-Tabelle-Samen'!W63,"-",'Basis-Tabelle-Samen'!J63,"-garden-in-the-bag-finnish.jpg")),
IF($C$1="Französisch - FR",HYPERLINK(CONCATENATE("https://www.saflax.de/0-WVK-Retail/Bilder-Pictures/SAFLAX-",'Basis-Tabelle-Samen'!W63,"-",'Basis-Tabelle-Samen'!J63,"-garden-in-the-bag-french.jpg")),
IF($C$1="Griechisch - GR",HYPERLINK(CONCATENATE("https://www.saflax.de/0-WVK-Retail/Bilder-Pictures/SAFLAX-",'Basis-Tabelle-Samen'!W63,"-",'Basis-Tabelle-Samen'!J63,"-garden-in-the-bag-greek.jpg")),
IF($C$1="Irisch - IE",HYPERLINK(CONCATENATE("https://www.saflax.de/0-WVK-Retail/Bilder-Pictures/SAFLAX-",'Basis-Tabelle-Samen'!W63,"-",'Basis-Tabelle-Samen'!J63,"-garden-in-the-bag-irish.jpg")),
IF($C$1="Isländisch - IS",HYPERLINK(CONCATENATE("https://www.saflax.de/0-WVK-Retail/Bilder-Pictures/SAFLAX-",'Basis-Tabelle-Samen'!W63,"-",'Basis-Tabelle-Samen'!J63,"-garden-in-the-bag-icelandic.jpg")),
IF($C$1="Italienisch - IT",HYPERLINK(CONCATENATE("https://www.saflax.de/0-WVK-Retail/Bilder-Pictures/SAFLAX-",'Basis-Tabelle-Samen'!W63,"-",'Basis-Tabelle-Samen'!J63,"-garden-in-the-bag-italian.jpg")),
IF($C$1="Japanisch - JP",HYPERLINK(CONCATENATE("https://www.saflax.de/0-WVK-Retail/Bilder-Pictures/SAFLAX-",'Basis-Tabelle-Samen'!W63,"-",'Basis-Tabelle-Samen'!J63,"-garden-in-the-bag-japanese.jpg")),
IF($C$1="Kroatisch - HR",HYPERLINK(CONCATENATE("https://www.saflax.de/0-WVK-Retail/Bilder-Pictures/SAFLAX-",'Basis-Tabelle-Samen'!W63,"-",'Basis-Tabelle-Samen'!J63,"-garden-in-the-bag-croatian.jpg")),
IF($C$1="Lettisch - LV",HYPERLINK(CONCATENATE("https://www.saflax.de/0-WVK-Retail/Bilder-Pictures/SAFLAX-",'Basis-Tabelle-Samen'!W63,"-",'Basis-Tabelle-Samen'!J63,"-garden-in-the-bag-latvian.jpg")),
IF($C$1="Litauisch - LT",HYPERLINK(CONCATENATE("https://www.saflax.de/0-WVK-Retail/Bilder-Pictures/SAFLAX-",'Basis-Tabelle-Samen'!W63,"-",'Basis-Tabelle-Samen'!J63,"-garden-in-the-bag-lithuanian.jpg")),
IF($C$1="Maltesisch - MT",HYPERLINK(CONCATENATE("https://www.saflax.de/0-WVK-Retail/Bilder-Pictures/SAFLAX-",'Basis-Tabelle-Samen'!W63,"-",'Basis-Tabelle-Samen'!J63,"-garden-in-the-bag-maltese.jpg")),
IF($C$1="Niederländisch - NL",HYPERLINK(CONCATENATE("https://www.saflax.de/0-WVK-Retail/Bilder-Pictures/SAFLAX-",'Basis-Tabelle-Samen'!W63,"-",'Basis-Tabelle-Samen'!J63,"-garden-in-the-bag-dutch.jpg")),
IF($C$1="Norwegisch - NO",HYPERLINK(CONCATENATE("https://www.saflax.de/0-WVK-Retail/Bilder-Pictures/SAFLAX-",'Basis-Tabelle-Samen'!W63,"-",'Basis-Tabelle-Samen'!J63,"-garden-in-the-bag-nowegian.jpg")),
IF($C$1="Polnisch - PL",HYPERLINK(CONCATENATE("https://www.saflax.de/0-WVK-Retail/Bilder-Pictures/SAFLAX-",'Basis-Tabelle-Samen'!W63,"-",'Basis-Tabelle-Samen'!J63,"-garden-in-the-bag-polish.jpg")),
IF($C$1="Portugiesisch - PT",HYPERLINK(CONCATENATE("https://www.saflax.de/0-WVK-Retail/Bilder-Pictures/SAFLAX-",'Basis-Tabelle-Samen'!W63,"-",'Basis-Tabelle-Samen'!J63,"-garden-in-the-bag-portuguese.jpg")),
IF($C$1="Rumänisch - RO",HYPERLINK(CONCATENATE("https://www.saflax.de/0-WVK-Retail/Bilder-Pictures/SAFLAX-",'Basis-Tabelle-Samen'!W63,"-",'Basis-Tabelle-Samen'!J63,"-garden-in-the-bag-romanian.jpg")),
IF($C$1="Schwedisch - SE",HYPERLINK(CONCATENATE("https://www.saflax.de/0-WVK-Retail/Bilder-Pictures/SAFLAX-",'Basis-Tabelle-Samen'!W63,"-",'Basis-Tabelle-Samen'!J63,"-garden-in-the-bag-swedish.jpg")),
IF($C$1="Slowakisch - SK",HYPERLINK(CONCATENATE("https://www.saflax.de/0-WVK-Retail/Bilder-Pictures/SAFLAX-",'Basis-Tabelle-Samen'!W63,"-",'Basis-Tabelle-Samen'!J63,"-garden-in-the-bag-slovak.jpg")),
IF($C$1="Slowenisch - SI",HYPERLINK(CONCATENATE("https://www.saflax.de/0-WVK-Retail/Bilder-Pictures/SAFLAX-",'Basis-Tabelle-Samen'!W63,"-",'Basis-Tabelle-Samen'!J63,"-garden-in-the-bag-slovenian.jpg")),
IF($C$1="Spanisch - ES",HYPERLINK(CONCATENATE("https://www.saflax.de/0-WVK-Retail/Bilder-Pictures/SAFLAX-",'Basis-Tabelle-Samen'!W63,"-",'Basis-Tabelle-Samen'!J63,"-garden-in-the-bag-spanish.jpg")),
IF($C$1="Tschechisch - CZ",HYPERLINK(CONCATENATE("https://www.saflax.de/0-WVK-Retail/Bilder-Pictures/SAFLAX-",'Basis-Tabelle-Samen'!W63,"-",'Basis-Tabelle-Samen'!J63,"-garden-in-the-bag-czech.jpg")),
IF($C$1="Türkisch - TR",HYPERLINK(CONCATENATE("https://www.saflax.de/0-WVK-Retail/Bilder-Pictures/SAFLAX-",'Basis-Tabelle-Samen'!W63,"-",'Basis-Tabelle-Samen'!J63,"-garden-in-the-bag-turkish.jpg")),
IF($C$1="Ungarisch - HU",HYPERLINK(CONCATENATE("https://www.saflax.de/0-WVK-Retail/Bilder-Pictures/SAFLAX-",'Basis-Tabelle-Samen'!W63,"-",'Basis-Tabelle-Samen'!J63,"-garden-in-the-bag-hungarian.jpg")),
" ACHTUNG")))))))))))))))))))))))))))))</f>
        <v>https://www.saflax.de/0-WVK-Retail/Bilder-Pictures/SAFLAX-62946-musa-sikkimensis-garden-in-the-bag-english.jpg</v>
      </c>
    </row>
    <row r="26" spans="1:43" ht="17.100000000000001" customHeight="1" x14ac:dyDescent="0.2">
      <c r="A26" s="318" t="str">
        <f>IF('Basis-Tabelle-Samen'!A88="","",IF($C$1="Deutsch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6" s="319" t="str">
        <f>'Basis-Tabelle-Samen'!I88</f>
        <v xml:space="preserve">Ensete glaucum syn. Ensete wilsonii </v>
      </c>
      <c r="C26" s="316" t="str">
        <f>IF($C$1="Bulgarisch - BG",'Basis-Tabelle-Samen'!Z88,
IF($C$1="Dänisch - DK",'Basis-Tabelle-Samen'!AA88,
IF($C$1="Deutsch - DE",'Basis-Tabelle-Samen'!AB88,
IF($C$1="Englisch - UK",'Basis-Tabelle-Samen'!AC88,
IF($C$1="Estnisch - EE",'Basis-Tabelle-Samen'!AD88,
IF($C$1="Finnisch - FI",'Basis-Tabelle-Samen'!AE88,
IF($C$1="Französisch - FR",'Basis-Tabelle-Samen'!AF88,
IF($C$1="Griechisch - GR",'Basis-Tabelle-Samen'!AG88,
IF($C$1="Irisch - IE",'Basis-Tabelle-Samen'!AH88,
IF($C$1="Isländisch - IS",'Basis-Tabelle-Samen'!AI88,
IF($C$1="Italienisch - IT",'Basis-Tabelle-Samen'!AJ88,
IF($C$1="Japanisch - JP",'Basis-Tabelle-Samen'!AK88,
IF($C$1="Kroatisch - HR",'Basis-Tabelle-Samen'!AL88,
IF($C$1="Lettisch - LV",'Basis-Tabelle-Samen'!AM88,
IF($C$1="Litauisch - LT",'Basis-Tabelle-Samen'!AN88,
IF($C$1="Maltesisch - MT",'Basis-Tabelle-Samen'!AO88,
IF($C$1="Niederländisch - NL",'Basis-Tabelle-Samen'!AP88,
IF($C$1="Norwegisch - NO",'Basis-Tabelle-Samen'!AQ88,
IF($C$1="Polnisch - PL",'Basis-Tabelle-Samen'!AR88,
IF($C$1="Portugiesisch - PT",'Basis-Tabelle-Samen'!AS88,
IF($C$1="Rumänisch - RO",'Basis-Tabelle-Samen'!AT88,
IF($C$1="Schwedisch - SE",'Basis-Tabelle-Samen'!AU88,
IF($C$1="Slowakisch - SK",'Basis-Tabelle-Samen'!AV88,
IF($C$1="Slowenisch - SI",'Basis-Tabelle-Samen'!AW88,
IF($C$1="Spanisch - ES",'Basis-Tabelle-Samen'!AX88,
IF($C$1="Tschechisch - CZ",'Basis-Tabelle-Samen'!AY88,
IF($C$1="Türkisch - TR",'Basis-Tabelle-Samen'!AZ88,
IF($C$1="Ungarisch - HU",'Basis-Tabelle-Samen'!BA88,
" ACHTUNG"))))))))))))))))))))))))))))</f>
        <v>Snow Banana</v>
      </c>
      <c r="D26" s="320">
        <f>'Basis-Tabelle-Samen'!F88</f>
        <v>10</v>
      </c>
      <c r="E26" s="321" t="str">
        <f>'Basis-Tabelle-Samen'!H88</f>
        <v>7 %</v>
      </c>
      <c r="F26" s="322" t="str">
        <f>IF('Basis-Tabelle-Samen'!G88="","",'Basis-Tabelle-Samen'!G88)</f>
        <v>01</v>
      </c>
      <c r="G26" s="320">
        <f>'Basis-Tabelle-Samen'!C88</f>
        <v>13013</v>
      </c>
      <c r="H26" s="323">
        <f>'Basis-Tabelle-Samen'!D88</f>
        <v>4055473130132</v>
      </c>
      <c r="I26" s="324">
        <f>'Basis-Tabelle-Samen'!E88</f>
        <v>1.85</v>
      </c>
      <c r="J26" s="325">
        <f t="shared" si="0"/>
        <v>12</v>
      </c>
      <c r="K26" s="326">
        <f>'Basis-Tabelle-Samen'!K88</f>
        <v>73013</v>
      </c>
      <c r="L26" s="323">
        <f>'Basis-Tabelle-Samen'!L88</f>
        <v>4055473730134</v>
      </c>
      <c r="M26" s="324">
        <f>'Basis-Tabelle-Samen'!M88</f>
        <v>2.4500000000000002</v>
      </c>
      <c r="N26" s="326">
        <f>IF(K26&lt;1,"",'3'!$I$15)</f>
        <v>15</v>
      </c>
      <c r="O26" s="327">
        <f>IF(K26&lt;1,"",'3'!$J$11)</f>
        <v>90</v>
      </c>
      <c r="P26" s="326">
        <f>'Basis-Tabelle-Samen'!N88</f>
        <v>83013</v>
      </c>
      <c r="Q26" s="323">
        <f>'Basis-Tabelle-Samen'!O88</f>
        <v>4055473830131</v>
      </c>
      <c r="R26" s="328">
        <f>'Basis-Tabelle-Samen'!P88</f>
        <v>3.75</v>
      </c>
      <c r="S26" s="326">
        <f>IF(R26&lt;1,"",'3'!$M$15)</f>
        <v>18</v>
      </c>
      <c r="T26" s="327">
        <f>IF(R26&lt;1,"",'3'!$N$11)</f>
        <v>72</v>
      </c>
      <c r="U26" s="326">
        <f>'Basis-Tabelle-Samen'!Q88</f>
        <v>53013</v>
      </c>
      <c r="V26" s="323">
        <f>'Basis-Tabelle-Samen'!R88</f>
        <v>4055473530130</v>
      </c>
      <c r="W26" s="324">
        <f>'Basis-Tabelle-Samen'!S88</f>
        <v>4.95</v>
      </c>
      <c r="X26" s="326">
        <f>IF(U26&lt;1,"",'3'!$Q$15)</f>
        <v>6</v>
      </c>
      <c r="Y26" s="327">
        <f>IF(U26&lt;1,"",'3'!$R$11)</f>
        <v>24</v>
      </c>
      <c r="Z26" s="326">
        <f>'Basis-Tabelle-Samen'!T88</f>
        <v>33013</v>
      </c>
      <c r="AA26" s="323">
        <f>'Basis-Tabelle-Samen'!U88</f>
        <v>4055473330136</v>
      </c>
      <c r="AB26" s="324">
        <f>'Basis-Tabelle-Samen'!V88</f>
        <v>6.75</v>
      </c>
      <c r="AC26" s="326">
        <f>IF(Z26&lt;1,"",'3'!$U$15)</f>
        <v>6</v>
      </c>
      <c r="AD26" s="327">
        <f>IF(Z26&lt;1,"",'3'!$V$11)</f>
        <v>24</v>
      </c>
      <c r="AE26" s="326">
        <f>'Basis-Tabelle-Samen'!W88</f>
        <v>63013</v>
      </c>
      <c r="AF26" s="323">
        <f>'Basis-Tabelle-Samen'!X88</f>
        <v>4055473630137</v>
      </c>
      <c r="AG26" s="324">
        <f>'Basis-Tabelle-Samen'!Y88</f>
        <v>2.95</v>
      </c>
      <c r="AH26" s="326">
        <f>IF(AE26&lt;1,"",'3'!$Y$15)</f>
        <v>8</v>
      </c>
      <c r="AI26" s="327">
        <f>IF(AE26&lt;1,"",'3'!$Z$11)</f>
        <v>64</v>
      </c>
      <c r="AJ26" s="315"/>
      <c r="AK26" s="316" t="str">
        <f>IF(G26&lt;1,"",
IF($C$1="Bulgarisch - BG",HYPERLINK(CONCATENATE("https://www.saflax.de/0-WVK-Retail/Bilder-Pictures/SAFLAX-",'Basis-Tabelle-Samen'!C88,"-",'Basis-Tabelle-Samen'!J88,"-seed-package-front-cr-bulgarian.jpg")),
IF($C$1="Dänisch - DK",HYPERLINK(CONCATENATE("https://www.saflax.de/0-WVK-Retail/Bilder-Pictures/SAFLAX-",'Basis-Tabelle-Samen'!C88,"-",'Basis-Tabelle-Samen'!J88,"-seed-package-front-cr-danish.jpg")),
IF($C$1="Deutsch - DE",HYPERLINK(CONCATENATE("https://www.saflax.de/0-WVK-Retail/Bilder-Pictures/SAFLAX-",'Basis-Tabelle-Samen'!C88,"-",'Basis-Tabelle-Samen'!J88,"-seed-package-front-cr-german.jpg")),
IF($C$1="Englisch - UK",HYPERLINK(CONCATENATE("https://www.saflax.de/0-WVK-Retail/Bilder-Pictures/SAFLAX-",'Basis-Tabelle-Samen'!C88,"-",'Basis-Tabelle-Samen'!J88,"-seed-package-front-cr-english.jpg")),
IF($C$1="Estnisch - EE",HYPERLINK(CONCATENATE("https://www.saflax.de/0-WVK-Retail/Bilder-Pictures/SAFLAX-",'Basis-Tabelle-Samen'!C88,"-",'Basis-Tabelle-Samen'!J88,"-seed-package-front-cr-estonian.jpg")),
IF($C$1="Finnisch - FI",HYPERLINK(CONCATENATE("https://www.saflax.de/0-WVK-Retail/Bilder-Pictures/SAFLAX-",'Basis-Tabelle-Samen'!C88,"-",'Basis-Tabelle-Samen'!J88,"-seed-package-front-cr-finnish.jpg")),
IF($C$1="Französisch - FR",HYPERLINK(CONCATENATE("https://www.saflax.de/0-WVK-Retail/Bilder-Pictures/SAFLAX-",'Basis-Tabelle-Samen'!C88,"-",'Basis-Tabelle-Samen'!J88,"-seed-package-front-cr-french.jpg")),
IF($C$1="Griechisch - GR",HYPERLINK(CONCATENATE("https://www.saflax.de/0-WVK-Retail/Bilder-Pictures/SAFLAX-",'Basis-Tabelle-Samen'!C88,"-",'Basis-Tabelle-Samen'!J88,"-seed-package-front-cr-greek.jpg")),
IF($C$1="Irisch - IE",HYPERLINK(CONCATENATE("https://www.saflax.de/0-WVK-Retail/Bilder-Pictures/SAFLAX-",'Basis-Tabelle-Samen'!C88,"-",'Basis-Tabelle-Samen'!J88,"-seed-package-front-cr-irish.jpg")),
IF($C$1="Isländisch - IS",HYPERLINK(CONCATENATE("https://www.saflax.de/0-WVK-Retail/Bilder-Pictures/SAFLAX-",'Basis-Tabelle-Samen'!C88,"-",'Basis-Tabelle-Samen'!J88,"-seed-package-front-cr-icelandic.jpg")),
IF($C$1="Italienisch - IT",HYPERLINK(CONCATENATE("https://www.saflax.de/0-WVK-Retail/Bilder-Pictures/SAFLAX-",'Basis-Tabelle-Samen'!C88,"-",'Basis-Tabelle-Samen'!J88,"-seed-package-front-cr-italian.jpg")),
IF($C$1="Japanisch - JP",HYPERLINK(CONCATENATE("https://www.saflax.de/0-WVK-Retail/Bilder-Pictures/SAFLAX-",'Basis-Tabelle-Samen'!C88,"-",'Basis-Tabelle-Samen'!J88,"-seed-package-front-cr-japanese.jpg")),
IF($C$1="Kroatisch - HR",HYPERLINK(CONCATENATE("https://www.saflax.de/0-WVK-Retail/Bilder-Pictures/SAFLAX-",'Basis-Tabelle-Samen'!C88,"-",'Basis-Tabelle-Samen'!J88,"-seed-package-front-cr-croatian.jpg")),
IF($C$1="Lettisch - LV",HYPERLINK(CONCATENATE("https://www.saflax.de/0-WVK-Retail/Bilder-Pictures/SAFLAX-",'Basis-Tabelle-Samen'!C88,"-",'Basis-Tabelle-Samen'!J88,"-seed-package-front-cr-latvian.jpg")),
IF($C$1="Litauisch - LT",HYPERLINK(CONCATENATE("https://www.saflax.de/0-WVK-Retail/Bilder-Pictures/SAFLAX-",'Basis-Tabelle-Samen'!C88,"-",'Basis-Tabelle-Samen'!J88,"-seed-package-front-cr-lithuanian.jpg")),
IF($C$1="Maltesisch - MT",HYPERLINK(CONCATENATE("https://www.saflax.de/0-WVK-Retail/Bilder-Pictures/SAFLAX-",'Basis-Tabelle-Samen'!C88,"-",'Basis-Tabelle-Samen'!J88,"-seed-package-front-cr-maltese.jpg")),
IF($C$1="Niederländisch - NL",HYPERLINK(CONCATENATE("https://www.saflax.de/0-WVK-Retail/Bilder-Pictures/SAFLAX-",'Basis-Tabelle-Samen'!C88,"-",'Basis-Tabelle-Samen'!J88,"-seed-package-front-cr-dutch.jpg")),
IF($C$1="Norwegisch - NO",HYPERLINK(CONCATENATE("https://www.saflax.de/0-WVK-Retail/Bilder-Pictures/SAFLAX-",'Basis-Tabelle-Samen'!C88,"-",'Basis-Tabelle-Samen'!J88,"-seed-package-front-cr-nowegian.jpg")),
IF($C$1="Polnisch - PL",HYPERLINK(CONCATENATE("https://www.saflax.de/0-WVK-Retail/Bilder-Pictures/SAFLAX-",'Basis-Tabelle-Samen'!C88,"-",'Basis-Tabelle-Samen'!J88,"-seed-package-front-cr-polish.jpg")),
IF($C$1="Portugiesisch - PT",HYPERLINK(CONCATENATE("https://www.saflax.de/0-WVK-Retail/Bilder-Pictures/SAFLAX-",'Basis-Tabelle-Samen'!C88,"-",'Basis-Tabelle-Samen'!J88,"-seed-package-front-cr-portuguese.jpg")),
IF($C$1="Rumänisch - RO",HYPERLINK(CONCATENATE("https://www.saflax.de/0-WVK-Retail/Bilder-Pictures/SAFLAX-",'Basis-Tabelle-Samen'!C88,"-",'Basis-Tabelle-Samen'!J88,"-seed-package-front-cr-romanian.jpg")),
IF($C$1="Schwedisch - SE",HYPERLINK(CONCATENATE("https://www.saflax.de/0-WVK-Retail/Bilder-Pictures/SAFLAX-",'Basis-Tabelle-Samen'!C88,"-",'Basis-Tabelle-Samen'!J88,"-seed-package-front-cr-swedish.jpg")),
IF($C$1="Slowakisch - SK",HYPERLINK(CONCATENATE("https://www.saflax.de/0-WVK-Retail/Bilder-Pictures/SAFLAX-",'Basis-Tabelle-Samen'!C88,"-",'Basis-Tabelle-Samen'!J88,"-seed-package-front-cr-slovak.jpg")),
IF($C$1="Slowenisch - SI",HYPERLINK(CONCATENATE("https://www.saflax.de/0-WVK-Retail/Bilder-Pictures/SAFLAX-",'Basis-Tabelle-Samen'!C88,"-",'Basis-Tabelle-Samen'!J88,"-seed-package-front-cr-slovenian.jpg")),
IF($C$1="Spanisch - ES",HYPERLINK(CONCATENATE("https://www.saflax.de/0-WVK-Retail/Bilder-Pictures/SAFLAX-",'Basis-Tabelle-Samen'!C88,"-",'Basis-Tabelle-Samen'!J88,"-seed-package-front-cr-spanish.jpg")),
IF($C$1="Tschechisch - CZ",HYPERLINK(CONCATENATE("https://www.saflax.de/0-WVK-Retail/Bilder-Pictures/SAFLAX-",'Basis-Tabelle-Samen'!C88,"-",'Basis-Tabelle-Samen'!J88,"-seed-package-front-cr-czech.jpg")),
IF($C$1="Türkisch - TR",HYPERLINK(CONCATENATE("https://www.saflax.de/0-WVK-Retail/Bilder-Pictures/SAFLAX-",'Basis-Tabelle-Samen'!C88,"-",'Basis-Tabelle-Samen'!J88,"-seed-package-front-cr-turkish.jpg")),
IF($C$1="Ungarisch - HU",HYPERLINK(CONCATENATE("https://www.saflax.de/0-WVK-Retail/Bilder-Pictures/SAFLAX-",'Basis-Tabelle-Samen'!C88,"-",'Basis-Tabelle-Samen'!J88,"-seed-package-front-cr-hungarian.jpg")),
" ACHTUNG")))))))))))))))))))))))))))))</f>
        <v>https://www.saflax.de/0-WVK-Retail/Bilder-Pictures/SAFLAX-13013-ensete-glaucum-seed-package-front-cr-english.jpg</v>
      </c>
      <c r="AL26" s="330" t="str">
        <f>IF(G26&lt;1,"",
IF($C$1="Bulgarisch - BG",HYPERLINK(CONCATENATE("https://www.saflax.de/0-WVK-Retail/Bilder-Pictures/SAFLAX-",'Basis-Tabelle-Samen'!C88,"-",'Basis-Tabelle-Samen'!J88,"-seed-package-back-cr-bulgarian.jpg")),
IF($C$1="Dänisch - DK",HYPERLINK(CONCATENATE("https://www.saflax.de/0-WVK-Retail/Bilder-Pictures/SAFLAX-",'Basis-Tabelle-Samen'!C88,"-",'Basis-Tabelle-Samen'!J88,"-seed-package-back-cr-danish.jpg")),
IF($C$1="Deutsch - DE",HYPERLINK(CONCATENATE("https://www.saflax.de/0-WVK-Retail/Bilder-Pictures/SAFLAX-",'Basis-Tabelle-Samen'!C88,"-",'Basis-Tabelle-Samen'!J88,"-seed-package-back-cr-german.jpg")),
IF($C$1="Englisch - UK",HYPERLINK(CONCATENATE("https://www.saflax.de/0-WVK-Retail/Bilder-Pictures/SAFLAX-",'Basis-Tabelle-Samen'!C88,"-",'Basis-Tabelle-Samen'!J88,"-seed-package-back-cr-english.jpg")),
IF($C$1="Estnisch - EE",HYPERLINK(CONCATENATE("https://www.saflax.de/0-WVK-Retail/Bilder-Pictures/SAFLAX-",'Basis-Tabelle-Samen'!C88,"-",'Basis-Tabelle-Samen'!J88,"-seed-package-back-cr-estonian.jpg")),
IF($C$1="Finnisch - FI",HYPERLINK(CONCATENATE("https://www.saflax.de/0-WVK-Retail/Bilder-Pictures/SAFLAX-",'Basis-Tabelle-Samen'!C88,"-",'Basis-Tabelle-Samen'!J88,"-seed-package-back-cr-finnish.jpg")),
IF($C$1="Französisch - FR",HYPERLINK(CONCATENATE("https://www.saflax.de/0-WVK-Retail/Bilder-Pictures/SAFLAX-",'Basis-Tabelle-Samen'!C88,"-",'Basis-Tabelle-Samen'!J88,"-seed-package-back-cr-french.jpg")),
IF($C$1="Griechisch - GR",HYPERLINK(CONCATENATE("https://www.saflax.de/0-WVK-Retail/Bilder-Pictures/SAFLAX-",'Basis-Tabelle-Samen'!C88,"-",'Basis-Tabelle-Samen'!J88,"-seed-package-back-cr-greek.jpg")),
IF($C$1="Irisch - IE",HYPERLINK(CONCATENATE("https://www.saflax.de/0-WVK-Retail/Bilder-Pictures/SAFLAX-",'Basis-Tabelle-Samen'!C88,"-",'Basis-Tabelle-Samen'!J88,"-seed-package-back-cr-irish.jpg")),
IF($C$1="Isländisch - IS",HYPERLINK(CONCATENATE("https://www.saflax.de/0-WVK-Retail/Bilder-Pictures/SAFLAX-",'Basis-Tabelle-Samen'!C88,"-",'Basis-Tabelle-Samen'!J88,"-seed-package-back-cr-icelandic.jpg")),
IF($C$1="Italienisch - IT",HYPERLINK(CONCATENATE("https://www.saflax.de/0-WVK-Retail/Bilder-Pictures/SAFLAX-",'Basis-Tabelle-Samen'!C88,"-",'Basis-Tabelle-Samen'!J88,"-seed-package-back-cr-italian.jpg")),
IF($C$1="Japanisch - JP",HYPERLINK(CONCATENATE("https://www.saflax.de/0-WVK-Retail/Bilder-Pictures/SAFLAX-",'Basis-Tabelle-Samen'!C88,"-",'Basis-Tabelle-Samen'!J88,"-seed-package-back-cr-japanese.jpg")),
IF($C$1="Kroatisch - HR",HYPERLINK(CONCATENATE("https://www.saflax.de/0-WVK-Retail/Bilder-Pictures/SAFLAX-",'Basis-Tabelle-Samen'!C88,"-",'Basis-Tabelle-Samen'!J88,"-seed-package-back-cr-croatian.jpg")),
IF($C$1="Lettisch - LV",HYPERLINK(CONCATENATE("https://www.saflax.de/0-WVK-Retail/Bilder-Pictures/SAFLAX-",'Basis-Tabelle-Samen'!C88,"-",'Basis-Tabelle-Samen'!J88,"-seed-package-back-cr-latvian.jpg")),
IF($C$1="Litauisch - LT",HYPERLINK(CONCATENATE("https://www.saflax.de/0-WVK-Retail/Bilder-Pictures/SAFLAX-",'Basis-Tabelle-Samen'!C88,"-",'Basis-Tabelle-Samen'!J88,"-seed-package-back-cr-lithuanian.jpg")),
IF($C$1="Maltesisch - MT",HYPERLINK(CONCATENATE("https://www.saflax.de/0-WVK-Retail/Bilder-Pictures/SAFLAX-",'Basis-Tabelle-Samen'!C88,"-",'Basis-Tabelle-Samen'!J88,"-seed-package-back-cr-maltese.jpg")),
IF($C$1="Niederländisch - NL",HYPERLINK(CONCATENATE("https://www.saflax.de/0-WVK-Retail/Bilder-Pictures/SAFLAX-",'Basis-Tabelle-Samen'!C88,"-",'Basis-Tabelle-Samen'!J88,"-seed-package-back-cr-dutch.jpg")),
IF($C$1="Norwegisch - NO",HYPERLINK(CONCATENATE("https://www.saflax.de/0-WVK-Retail/Bilder-Pictures/SAFLAX-",'Basis-Tabelle-Samen'!C88,"-",'Basis-Tabelle-Samen'!J88,"-seed-package-back-cr-nowegian.jpg")),
IF($C$1="Polnisch - PL",HYPERLINK(CONCATENATE("https://www.saflax.de/0-WVK-Retail/Bilder-Pictures/SAFLAX-",'Basis-Tabelle-Samen'!C88,"-",'Basis-Tabelle-Samen'!J88,"-seed-package-back-cr-polish.jpg")),
IF($C$1="Portugiesisch - PT",HYPERLINK(CONCATENATE("https://www.saflax.de/0-WVK-Retail/Bilder-Pictures/SAFLAX-",'Basis-Tabelle-Samen'!C88,"-",'Basis-Tabelle-Samen'!J88,"-seed-package-back-cr-portuguese.jpg")),
IF($C$1="Rumänisch - RO",HYPERLINK(CONCATENATE("https://www.saflax.de/0-WVK-Retail/Bilder-Pictures/SAFLAX-",'Basis-Tabelle-Samen'!C88,"-",'Basis-Tabelle-Samen'!J88,"-seed-package-back-cr-romanian.jpg")),
IF($C$1="Schwedisch - SE",HYPERLINK(CONCATENATE("https://www.saflax.de/0-WVK-Retail/Bilder-Pictures/SAFLAX-",'Basis-Tabelle-Samen'!C88,"-",'Basis-Tabelle-Samen'!J88,"-seed-package-back-cr-swedish.jpg")),
IF($C$1="Slowakisch - SK",HYPERLINK(CONCATENATE("https://www.saflax.de/0-WVK-Retail/Bilder-Pictures/SAFLAX-",'Basis-Tabelle-Samen'!C88,"-",'Basis-Tabelle-Samen'!J88,"-seed-package-back-cr-slovak.jpg")),
IF($C$1="Slowenisch - SI",HYPERLINK(CONCATENATE("https://www.saflax.de/0-WVK-Retail/Bilder-Pictures/SAFLAX-",'Basis-Tabelle-Samen'!C88,"-",'Basis-Tabelle-Samen'!J88,"-seed-package-back-cr-slovenian.jpg")),
IF($C$1="Spanisch - ES",HYPERLINK(CONCATENATE("https://www.saflax.de/0-WVK-Retail/Bilder-Pictures/SAFLAX-",'Basis-Tabelle-Samen'!C88,"-",'Basis-Tabelle-Samen'!J88,"-seed-package-back-cr-spanish.jpg")),
IF($C$1="Tschechisch - CZ",HYPERLINK(CONCATENATE("https://www.saflax.de/0-WVK-Retail/Bilder-Pictures/SAFLAX-",'Basis-Tabelle-Samen'!C88,"-",'Basis-Tabelle-Samen'!J88,"-seed-package-back-cr-czech.jpg")),
IF($C$1="Türkisch - TR",HYPERLINK(CONCATENATE("https://www.saflax.de/0-WVK-Retail/Bilder-Pictures/SAFLAX-",'Basis-Tabelle-Samen'!C88,"-",'Basis-Tabelle-Samen'!J88,"-seed-package-back-cr-turkish.jpg")),
IF($C$1="Ungarisch - HU",HYPERLINK(CONCATENATE("https://www.saflax.de/0-WVK-Retail/Bilder-Pictures/SAFLAX-",'Basis-Tabelle-Samen'!C88,"-",'Basis-Tabelle-Samen'!J88,"-seed-package-back-cr-hungarian.jpg")),
" ACHTUNG")))))))))))))))))))))))))))))</f>
        <v>https://www.saflax.de/0-WVK-Retail/Bilder-Pictures/SAFLAX-13013-ensete-glaucum-seed-package-back-cr-english.jpg</v>
      </c>
      <c r="AM26" s="330" t="str">
        <f>IF(H26&lt;1,"",
IF($C$1="Bulgarisch - BG",HYPERLINK(CONCATENATE("https://www.saflax.de/0-WVK-Retail/Bilder-Pictures/SAFLAX-",'Basis-Tabelle-Samen'!K88,"-",'Basis-Tabelle-Samen'!J88,"-garden-to-go-mini-bulgarian.jpg")),
IF($C$1="Dänisch - DK",HYPERLINK(CONCATENATE("https://www.saflax.de/0-WVK-Retail/Bilder-Pictures/SAFLAX-",'Basis-Tabelle-Samen'!K88,"-",'Basis-Tabelle-Samen'!J88,"-garden-to-go-mini-danish.jpg")),
IF($C$1="Deutsch - DE",HYPERLINK(CONCATENATE("https://www.saflax.de/0-WVK-Retail/Bilder-Pictures/SAFLAX-",'Basis-Tabelle-Samen'!K88,"-",'Basis-Tabelle-Samen'!J88,"-garden-to-go-mini-german.jpg")),
IF($C$1="Englisch - UK",HYPERLINK(CONCATENATE("https://www.saflax.de/0-WVK-Retail/Bilder-Pictures/SAFLAX-",'Basis-Tabelle-Samen'!K88,"-",'Basis-Tabelle-Samen'!J88,"-garden-to-go-mini-english.jpg")),
IF($C$1="Estnisch - EE",HYPERLINK(CONCATENATE("https://www.saflax.de/0-WVK-Retail/Bilder-Pictures/SAFLAX-",'Basis-Tabelle-Samen'!K88,"-",'Basis-Tabelle-Samen'!J88,"-garden-to-go-mini-estonian.jpg")),
IF($C$1="Finnisch - FI",HYPERLINK(CONCATENATE("https://www.saflax.de/0-WVK-Retail/Bilder-Pictures/SAFLAX-",'Basis-Tabelle-Samen'!K88,"-",'Basis-Tabelle-Samen'!J88,"-garden-to-go-mini-finnish.jpg")),
IF($C$1="Französisch - FR",HYPERLINK(CONCATENATE("https://www.saflax.de/0-WVK-Retail/Bilder-Pictures/SAFLAX-",'Basis-Tabelle-Samen'!K88,"-",'Basis-Tabelle-Samen'!J88,"-garden-to-go-mini-french.jpg")),
IF($C$1="Griechisch - GR",HYPERLINK(CONCATENATE("https://www.saflax.de/0-WVK-Retail/Bilder-Pictures/SAFLAX-",'Basis-Tabelle-Samen'!K88,"-",'Basis-Tabelle-Samen'!J88,"-garden-to-go-mini-greek.jpg")),
IF($C$1="Irisch - IE",HYPERLINK(CONCATENATE("https://www.saflax.de/0-WVK-Retail/Bilder-Pictures/SAFLAX-",'Basis-Tabelle-Samen'!K88,"-",'Basis-Tabelle-Samen'!J88,"-garden-to-go-mini-irish.jpg")),
IF($C$1="Isländisch - IS",HYPERLINK(CONCATENATE("https://www.saflax.de/0-WVK-Retail/Bilder-Pictures/SAFLAX-",'Basis-Tabelle-Samen'!K88,"-",'Basis-Tabelle-Samen'!J88,"-garden-to-go-mini-icelandic.jpg")),
IF($C$1="Italienisch - IT",HYPERLINK(CONCATENATE("https://www.saflax.de/0-WVK-Retail/Bilder-Pictures/SAFLAX-",'Basis-Tabelle-Samen'!K88,"-",'Basis-Tabelle-Samen'!J88,"-garden-to-go-mini-italian.jpg")),
IF($C$1="Japanisch - JP",HYPERLINK(CONCATENATE("https://www.saflax.de/0-WVK-Retail/Bilder-Pictures/SAFLAX-",'Basis-Tabelle-Samen'!K88,"-",'Basis-Tabelle-Samen'!J88,"-garden-to-go-mini-japanese.jpg")),
IF($C$1="Kroatisch - HR",HYPERLINK(CONCATENATE("https://www.saflax.de/0-WVK-Retail/Bilder-Pictures/SAFLAX-",'Basis-Tabelle-Samen'!K88,"-",'Basis-Tabelle-Samen'!J88,"-garden-to-go-mini-croatian.jpg")),
IF($C$1="Lettisch - LV",HYPERLINK(CONCATENATE("https://www.saflax.de/0-WVK-Retail/Bilder-Pictures/SAFLAX-",'Basis-Tabelle-Samen'!K88,"-",'Basis-Tabelle-Samen'!J88,"-garden-to-go-mini-latvian.jpg")),
IF($C$1="Litauisch - LT",HYPERLINK(CONCATENATE("https://www.saflax.de/0-WVK-Retail/Bilder-Pictures/SAFLAX-",'Basis-Tabelle-Samen'!K88,"-",'Basis-Tabelle-Samen'!J88,"-garden-to-go-mini-lithuanian.jpg")),
IF($C$1="Maltesisch - MT",HYPERLINK(CONCATENATE("https://www.saflax.de/0-WVK-Retail/Bilder-Pictures/SAFLAX-",'Basis-Tabelle-Samen'!K88,"-",'Basis-Tabelle-Samen'!J88,"-garden-to-go-mini-maltese.jpg")),
IF($C$1="Niederländisch - NL",HYPERLINK(CONCATENATE("https://www.saflax.de/0-WVK-Retail/Bilder-Pictures/SAFLAX-",'Basis-Tabelle-Samen'!K88,"-",'Basis-Tabelle-Samen'!J88,"-garden-to-go-mini-dutch.jpg")),
IF($C$1="Norwegisch - NO",HYPERLINK(CONCATENATE("https://www.saflax.de/0-WVK-Retail/Bilder-Pictures/SAFLAX-",'Basis-Tabelle-Samen'!K88,"-",'Basis-Tabelle-Samen'!J88,"-garden-to-go-mini-nowegian.jpg")),
IF($C$1="Polnisch - PL",HYPERLINK(CONCATENATE("https://www.saflax.de/0-WVK-Retail/Bilder-Pictures/SAFLAX-",'Basis-Tabelle-Samen'!K88,"-",'Basis-Tabelle-Samen'!J88,"-garden-to-go-mini-polish.jpg")),
IF($C$1="Portugiesisch - PT",HYPERLINK(CONCATENATE("https://www.saflax.de/0-WVK-Retail/Bilder-Pictures/SAFLAX-",'Basis-Tabelle-Samen'!K88,"-",'Basis-Tabelle-Samen'!J88,"-garden-to-go-mini-portuguese.jpg")),
IF($C$1="Rumänisch - RO",HYPERLINK(CONCATENATE("https://www.saflax.de/0-WVK-Retail/Bilder-Pictures/SAFLAX-",'Basis-Tabelle-Samen'!K88,"-",'Basis-Tabelle-Samen'!J88,"-garden-to-go-mini-romanian.jpg")),
IF($C$1="Schwedisch - SE",HYPERLINK(CONCATENATE("https://www.saflax.de/0-WVK-Retail/Bilder-Pictures/SAFLAX-",'Basis-Tabelle-Samen'!K88,"-",'Basis-Tabelle-Samen'!J88,"-garden-to-go-mini-swedish.jpg")),
IF($C$1="Slowakisch - SK",HYPERLINK(CONCATENATE("https://www.saflax.de/0-WVK-Retail/Bilder-Pictures/SAFLAX-",'Basis-Tabelle-Samen'!K88,"-",'Basis-Tabelle-Samen'!J88,"-garden-to-go-mini-slovak.jpg")),
IF($C$1="Slowenisch - SI",HYPERLINK(CONCATENATE("https://www.saflax.de/0-WVK-Retail/Bilder-Pictures/SAFLAX-",'Basis-Tabelle-Samen'!K88,"-",'Basis-Tabelle-Samen'!J88,"-garden-to-go-mini-slovenian.jpg")),
IF($C$1="Spanisch - ES",HYPERLINK(CONCATENATE("https://www.saflax.de/0-WVK-Retail/Bilder-Pictures/SAFLAX-",'Basis-Tabelle-Samen'!K88,"-",'Basis-Tabelle-Samen'!J88,"-garden-to-go-mini-spanish.jpg")),
IF($C$1="Tschechisch - CZ",HYPERLINK(CONCATENATE("https://www.saflax.de/0-WVK-Retail/Bilder-Pictures/SAFLAX-",'Basis-Tabelle-Samen'!K88,"-",'Basis-Tabelle-Samen'!J88,"-garden-to-go-mini-czech.jpg")),
IF($C$1="Türkisch - TR",HYPERLINK(CONCATENATE("https://www.saflax.de/0-WVK-Retail/Bilder-Pictures/SAFLAX-",'Basis-Tabelle-Samen'!K88,"-",'Basis-Tabelle-Samen'!J88,"-garden-to-go-mini-turkish.jpg")),
IF($C$1="Ungarisch - HU",HYPERLINK(CONCATENATE("https://www.saflax.de/0-WVK-Retail/Bilder-Pictures/SAFLAX-",'Basis-Tabelle-Samen'!K88,"-",'Basis-Tabelle-Samen'!J88,"-garden-to-go-mini-hungarian.jpg")),
" ACHTUNG")))))))))))))))))))))))))))))</f>
        <v>https://www.saflax.de/0-WVK-Retail/Bilder-Pictures/SAFLAX-73013-ensete-glaucum-garden-to-go-mini-english.jpg</v>
      </c>
      <c r="AN26" s="330" t="str">
        <f>IF(I26&lt;1,"",
IF($C$1="Bulgarisch - BG",HYPERLINK(CONCATENATE("https://www.saflax.de/0-WVK-Retail/Bilder-Pictures/SAFLAX-",'Basis-Tabelle-Samen'!N88,"-",'Basis-Tabelle-Samen'!J88,"-garden-to-go-lite-bulgarian.jpg")),
IF($C$1="Dänisch - DK",HYPERLINK(CONCATENATE("https://www.saflax.de/0-WVK-Retail/Bilder-Pictures/SAFLAX-",'Basis-Tabelle-Samen'!N88,"-",'Basis-Tabelle-Samen'!J88,"-garden-to-go-lite-danish.jpg")),
IF($C$1="Deutsch - DE",HYPERLINK(CONCATENATE("https://www.saflax.de/0-WVK-Retail/Bilder-Pictures/SAFLAX-",'Basis-Tabelle-Samen'!N88,"-",'Basis-Tabelle-Samen'!J88,"-garden-to-go-lite-german.jpg")),
IF($C$1="Englisch - UK",HYPERLINK(CONCATENATE("https://www.saflax.de/0-WVK-Retail/Bilder-Pictures/SAFLAX-",'Basis-Tabelle-Samen'!N88,"-",'Basis-Tabelle-Samen'!J88,"-garden-to-go-lite-english.jpg")),
IF($C$1="Estnisch - EE",HYPERLINK(CONCATENATE("https://www.saflax.de/0-WVK-Retail/Bilder-Pictures/SAFLAX-",'Basis-Tabelle-Samen'!N88,"-",'Basis-Tabelle-Samen'!J88,"-garden-to-go-lite-estonian.jpg")),
IF($C$1="Finnisch - FI",HYPERLINK(CONCATENATE("https://www.saflax.de/0-WVK-Retail/Bilder-Pictures/SAFLAX-",'Basis-Tabelle-Samen'!N88,"-",'Basis-Tabelle-Samen'!J88,"-garden-to-go-lite-finnish.jpg")),
IF($C$1="Französisch - FR",HYPERLINK(CONCATENATE("https://www.saflax.de/0-WVK-Retail/Bilder-Pictures/SAFLAX-",'Basis-Tabelle-Samen'!N88,"-",'Basis-Tabelle-Samen'!J88,"-garden-to-go-lite-french.jpg")),
IF($C$1="Griechisch - GR",HYPERLINK(CONCATENATE("https://www.saflax.de/0-WVK-Retail/Bilder-Pictures/SAFLAX-",'Basis-Tabelle-Samen'!N88,"-",'Basis-Tabelle-Samen'!J88,"-garden-to-go-lite-greek.jpg")),
IF($C$1="Irisch - IE",HYPERLINK(CONCATENATE("https://www.saflax.de/0-WVK-Retail/Bilder-Pictures/SAFLAX-",'Basis-Tabelle-Samen'!N88,"-",'Basis-Tabelle-Samen'!J88,"-garden-to-go-lite-irish.jpg")),
IF($C$1="Isländisch - IS",HYPERLINK(CONCATENATE("https://www.saflax.de/0-WVK-Retail/Bilder-Pictures/SAFLAX-",'Basis-Tabelle-Samen'!N88,"-",'Basis-Tabelle-Samen'!J88,"-garden-to-go-lite-icelandic.jpg")),
IF($C$1="Italienisch - IT",HYPERLINK(CONCATENATE("https://www.saflax.de/0-WVK-Retail/Bilder-Pictures/SAFLAX-",'Basis-Tabelle-Samen'!N88,"-",'Basis-Tabelle-Samen'!J88,"-garden-to-go-lite-italian.jpg")),
IF($C$1="Japanisch - JP",HYPERLINK(CONCATENATE("https://www.saflax.de/0-WVK-Retail/Bilder-Pictures/SAFLAX-",'Basis-Tabelle-Samen'!N88,"-",'Basis-Tabelle-Samen'!J88,"-garden-to-go-lite-japanese.jpg")),
IF($C$1="Kroatisch - HR",HYPERLINK(CONCATENATE("https://www.saflax.de/0-WVK-Retail/Bilder-Pictures/SAFLAX-",'Basis-Tabelle-Samen'!N88,"-",'Basis-Tabelle-Samen'!J88,"-garden-to-go-lite-croatian.jpg")),
IF($C$1="Lettisch - LV",HYPERLINK(CONCATENATE("https://www.saflax.de/0-WVK-Retail/Bilder-Pictures/SAFLAX-",'Basis-Tabelle-Samen'!N88,"-",'Basis-Tabelle-Samen'!J88,"-garden-to-go-lite-latvian.jpg")),
IF($C$1="Litauisch - LT",HYPERLINK(CONCATENATE("https://www.saflax.de/0-WVK-Retail/Bilder-Pictures/SAFLAX-",'Basis-Tabelle-Samen'!N88,"-",'Basis-Tabelle-Samen'!J88,"-garden-to-go-lite-lithuanian.jpg")),
IF($C$1="Maltesisch - MT",HYPERLINK(CONCATENATE("https://www.saflax.de/0-WVK-Retail/Bilder-Pictures/SAFLAX-",'Basis-Tabelle-Samen'!N88,"-",'Basis-Tabelle-Samen'!J88,"-garden-to-go-lite-maltese.jpg")),
IF($C$1="Niederländisch - NL",HYPERLINK(CONCATENATE("https://www.saflax.de/0-WVK-Retail/Bilder-Pictures/SAFLAX-",'Basis-Tabelle-Samen'!N88,"-",'Basis-Tabelle-Samen'!J88,"-garden-to-go-lite-dutch.jpg")),
IF($C$1="Norwegisch - NO",HYPERLINK(CONCATENATE("https://www.saflax.de/0-WVK-Retail/Bilder-Pictures/SAFLAX-",'Basis-Tabelle-Samen'!N88,"-",'Basis-Tabelle-Samen'!J88,"-garden-to-go-lite-nowegian.jpg")),
IF($C$1="Polnisch - PL",HYPERLINK(CONCATENATE("https://www.saflax.de/0-WVK-Retail/Bilder-Pictures/SAFLAX-",'Basis-Tabelle-Samen'!N88,"-",'Basis-Tabelle-Samen'!J88,"-garden-to-go-lite-polish.jpg")),
IF($C$1="Portugiesisch - PT",HYPERLINK(CONCATENATE("https://www.saflax.de/0-WVK-Retail/Bilder-Pictures/SAFLAX-",'Basis-Tabelle-Samen'!N88,"-",'Basis-Tabelle-Samen'!J88,"-garden-to-go-lite-portuguese.jpg")),
IF($C$1="Rumänisch - RO",HYPERLINK(CONCATENATE("https://www.saflax.de/0-WVK-Retail/Bilder-Pictures/SAFLAX-",'Basis-Tabelle-Samen'!N88,"-",'Basis-Tabelle-Samen'!J88,"-garden-to-go-lite-romanian.jpg")),
IF($C$1="Schwedisch - SE",HYPERLINK(CONCATENATE("https://www.saflax.de/0-WVK-Retail/Bilder-Pictures/SAFLAX-",'Basis-Tabelle-Samen'!N88,"-",'Basis-Tabelle-Samen'!J88,"-garden-to-go-lite-swedish.jpg")),
IF($C$1="Slowakisch - SK",HYPERLINK(CONCATENATE("https://www.saflax.de/0-WVK-Retail/Bilder-Pictures/SAFLAX-",'Basis-Tabelle-Samen'!N88,"-",'Basis-Tabelle-Samen'!J88,"-garden-to-go-lite-slovak.jpg")),
IF($C$1="Slowenisch - SI",HYPERLINK(CONCATENATE("https://www.saflax.de/0-WVK-Retail/Bilder-Pictures/SAFLAX-",'Basis-Tabelle-Samen'!N88,"-",'Basis-Tabelle-Samen'!J88,"-garden-to-go-lite-slovenian.jpg")),
IF($C$1="Spanisch - ES",HYPERLINK(CONCATENATE("https://www.saflax.de/0-WVK-Retail/Bilder-Pictures/SAFLAX-",'Basis-Tabelle-Samen'!N88,"-",'Basis-Tabelle-Samen'!J88,"-garden-to-go-lite-spanish.jpg")),
IF($C$1="Tschechisch - CZ",HYPERLINK(CONCATENATE("https://www.saflax.de/0-WVK-Retail/Bilder-Pictures/SAFLAX-",'Basis-Tabelle-Samen'!N88,"-",'Basis-Tabelle-Samen'!J88,"-garden-to-go-lite-czech.jpg")),
IF($C$1="Türkisch - TR",HYPERLINK(CONCATENATE("https://www.saflax.de/0-WVK-Retail/Bilder-Pictures/SAFLAX-",'Basis-Tabelle-Samen'!N88,"-",'Basis-Tabelle-Samen'!J88,"-garden-to-go-lite-turkish.jpg")),
IF($C$1="Ungarisch - HU",HYPERLINK(CONCATENATE("https://www.saflax.de/0-WVK-Retail/Bilder-Pictures/SAFLAX-",'Basis-Tabelle-Samen'!N88,"-",'Basis-Tabelle-Samen'!J88,"-garden-to-go-lite-hungarian.jpg")),
" ACHTUNG")))))))))))))))))))))))))))))</f>
        <v>https://www.saflax.de/0-WVK-Retail/Bilder-Pictures/SAFLAX-83013-ensete-glaucum-garden-to-go-lite-english.jpg</v>
      </c>
      <c r="AO26" s="330" t="str">
        <f>IF(J26&lt;1,"",
IF($C$1="Bulgarisch - BG",HYPERLINK(CONCATENATE("https://www.saflax.de/0-WVK-Retail/Bilder-Pictures/SAFLAX-",'Basis-Tabelle-Samen'!Q88,"-",'Basis-Tabelle-Samen'!J88,"-garden-to-go-bulgarian.jpg")),
IF($C$1="Dänisch - DK",HYPERLINK(CONCATENATE("https://www.saflax.de/0-WVK-Retail/Bilder-Pictures/SAFLAX-",'Basis-Tabelle-Samen'!Q88,"-",'Basis-Tabelle-Samen'!J88,"-garden-to-go-danish.jpg")),
IF($C$1="Deutsch - DE",HYPERLINK(CONCATENATE("https://www.saflax.de/0-WVK-Retail/Bilder-Pictures/SAFLAX-",'Basis-Tabelle-Samen'!Q88,"-",'Basis-Tabelle-Samen'!J88,"-garden-to-go-german.jpg")),
IF($C$1="Englisch - UK",HYPERLINK(CONCATENATE("https://www.saflax.de/0-WVK-Retail/Bilder-Pictures/SAFLAX-",'Basis-Tabelle-Samen'!Q88,"-",'Basis-Tabelle-Samen'!J88,"-garden-to-go-english.jpg")),
IF($C$1="Estnisch - EE",HYPERLINK(CONCATENATE("https://www.saflax.de/0-WVK-Retail/Bilder-Pictures/SAFLAX-",'Basis-Tabelle-Samen'!Q88,"-",'Basis-Tabelle-Samen'!J88,"-garden-to-go-estonian.jpg")),
IF($C$1="Finnisch - FI",HYPERLINK(CONCATENATE("https://www.saflax.de/0-WVK-Retail/Bilder-Pictures/SAFLAX-",'Basis-Tabelle-Samen'!Q88,"-",'Basis-Tabelle-Samen'!J88,"-garden-to-go-finnish.jpg")),
IF($C$1="Französisch - FR",HYPERLINK(CONCATENATE("https://www.saflax.de/0-WVK-Retail/Bilder-Pictures/SAFLAX-",'Basis-Tabelle-Samen'!Q88,"-",'Basis-Tabelle-Samen'!J88,"-garden-to-go-french.jpg")),
IF($C$1="Griechisch - GR",HYPERLINK(CONCATENATE("https://www.saflax.de/0-WVK-Retail/Bilder-Pictures/SAFLAX-",'Basis-Tabelle-Samen'!Q88,"-",'Basis-Tabelle-Samen'!J88,"-garden-to-go-greek.jpg")),
IF($C$1="Irisch - IE",HYPERLINK(CONCATENATE("https://www.saflax.de/0-WVK-Retail/Bilder-Pictures/SAFLAX-",'Basis-Tabelle-Samen'!Q88,"-",'Basis-Tabelle-Samen'!J88,"-garden-to-go-irish.jpg")),
IF($C$1="Isländisch - IS",HYPERLINK(CONCATENATE("https://www.saflax.de/0-WVK-Retail/Bilder-Pictures/SAFLAX-",'Basis-Tabelle-Samen'!Q88,"-",'Basis-Tabelle-Samen'!J88,"-garden-to-go-icelandic.jpg")),
IF($C$1="Italienisch - IT",HYPERLINK(CONCATENATE("https://www.saflax.de/0-WVK-Retail/Bilder-Pictures/SAFLAX-",'Basis-Tabelle-Samen'!Q88,"-",'Basis-Tabelle-Samen'!J88,"-garden-to-go-italian.jpg")),
IF($C$1="Japanisch - JP",HYPERLINK(CONCATENATE("https://www.saflax.de/0-WVK-Retail/Bilder-Pictures/SAFLAX-",'Basis-Tabelle-Samen'!Q88,"-",'Basis-Tabelle-Samen'!J88,"-garden-to-go-japanese.jpg")),
IF($C$1="Kroatisch - HR",HYPERLINK(CONCATENATE("https://www.saflax.de/0-WVK-Retail/Bilder-Pictures/SAFLAX-",'Basis-Tabelle-Samen'!Q88,"-",'Basis-Tabelle-Samen'!J88,"-garden-to-go-croatian.jpg")),
IF($C$1="Lettisch - LV",HYPERLINK(CONCATENATE("https://www.saflax.de/0-WVK-Retail/Bilder-Pictures/SAFLAX-",'Basis-Tabelle-Samen'!Q88,"-",'Basis-Tabelle-Samen'!J88,"-garden-to-go-latvian.jpg")),
IF($C$1="Litauisch - LT",HYPERLINK(CONCATENATE("https://www.saflax.de/0-WVK-Retail/Bilder-Pictures/SAFLAX-",'Basis-Tabelle-Samen'!Q88,"-",'Basis-Tabelle-Samen'!J88,"-garden-to-go-lithuanian.jpg")),
IF($C$1="Maltesisch - MT",HYPERLINK(CONCATENATE("https://www.saflax.de/0-WVK-Retail/Bilder-Pictures/SAFLAX-",'Basis-Tabelle-Samen'!Q88,"-",'Basis-Tabelle-Samen'!J88,"-garden-to-go-maltese.jpg")),
IF($C$1="Niederländisch - NL",HYPERLINK(CONCATENATE("https://www.saflax.de/0-WVK-Retail/Bilder-Pictures/SAFLAX-",'Basis-Tabelle-Samen'!Q88,"-",'Basis-Tabelle-Samen'!J88,"-garden-to-go-dutch.jpg")),
IF($C$1="Norwegisch - NO",HYPERLINK(CONCATENATE("https://www.saflax.de/0-WVK-Retail/Bilder-Pictures/SAFLAX-",'Basis-Tabelle-Samen'!Q88,"-",'Basis-Tabelle-Samen'!J88,"-garden-to-go-nowegian.jpg")),
IF($C$1="Polnisch - PL",HYPERLINK(CONCATENATE("https://www.saflax.de/0-WVK-Retail/Bilder-Pictures/SAFLAX-",'Basis-Tabelle-Samen'!Q88,"-",'Basis-Tabelle-Samen'!J88,"-garden-to-go-polish.jpg")),
IF($C$1="Portugiesisch - PT",HYPERLINK(CONCATENATE("https://www.saflax.de/0-WVK-Retail/Bilder-Pictures/SAFLAX-",'Basis-Tabelle-Samen'!Q88,"-",'Basis-Tabelle-Samen'!J88,"-garden-to-go-portuguese.jpg")),
IF($C$1="Rumänisch - RO",HYPERLINK(CONCATENATE("https://www.saflax.de/0-WVK-Retail/Bilder-Pictures/SAFLAX-",'Basis-Tabelle-Samen'!Q88,"-",'Basis-Tabelle-Samen'!J88,"-garden-to-go-romanian.jpg")),
IF($C$1="Schwedisch - SE",HYPERLINK(CONCATENATE("https://www.saflax.de/0-WVK-Retail/Bilder-Pictures/SAFLAX-",'Basis-Tabelle-Samen'!Q88,"-",'Basis-Tabelle-Samen'!J88,"-garden-to-go-swedish.jpg")),
IF($C$1="Slowakisch - SK",HYPERLINK(CONCATENATE("https://www.saflax.de/0-WVK-Retail/Bilder-Pictures/SAFLAX-",'Basis-Tabelle-Samen'!Q88,"-",'Basis-Tabelle-Samen'!J88,"-garden-to-go-slovak.jpg")),
IF($C$1="Slowenisch - SI",HYPERLINK(CONCATENATE("https://www.saflax.de/0-WVK-Retail/Bilder-Pictures/SAFLAX-",'Basis-Tabelle-Samen'!Q88,"-",'Basis-Tabelle-Samen'!J88,"-garden-to-go-slovenian.jpg")),
IF($C$1="Spanisch - ES",HYPERLINK(CONCATENATE("https://www.saflax.de/0-WVK-Retail/Bilder-Pictures/SAFLAX-",'Basis-Tabelle-Samen'!Q88,"-",'Basis-Tabelle-Samen'!J88,"-garden-to-go-spanish.jpg")),
IF($C$1="Tschechisch - CZ",HYPERLINK(CONCATENATE("https://www.saflax.de/0-WVK-Retail/Bilder-Pictures/SAFLAX-",'Basis-Tabelle-Samen'!Q88,"-",'Basis-Tabelle-Samen'!J88,"-garden-to-go-czech.jpg")),
IF($C$1="Türkisch - TR",HYPERLINK(CONCATENATE("https://www.saflax.de/0-WVK-Retail/Bilder-Pictures/SAFLAX-",'Basis-Tabelle-Samen'!Q88,"-",'Basis-Tabelle-Samen'!J88,"-garden-to-go-turkish.jpg")),
IF($C$1="Ungarisch - HU",HYPERLINK(CONCATENATE("https://www.saflax.de/0-WVK-Retail/Bilder-Pictures/SAFLAX-",'Basis-Tabelle-Samen'!Q88,"-",'Basis-Tabelle-Samen'!J88,"-garden-to-go-hungarian.jpg")),
" ACHTUNG")))))))))))))))))))))))))))))</f>
        <v>https://www.saflax.de/0-WVK-Retail/Bilder-Pictures/SAFLAX-53013-ensete-glaucum-garden-to-go-english.jpg</v>
      </c>
      <c r="AP26" s="330" t="str">
        <f>IF(K26&lt;1,"",
IF($C$1="Bulgarisch - BG",HYPERLINK(CONCATENATE("https://www.saflax.de/0-WVK-Retail/Bilder-Pictures/SAFLAX-",'Basis-Tabelle-Samen'!T88,"-",'Basis-Tabelle-Samen'!J88,"-cultivation-set-bulgarian.jpg")),
IF($C$1="Dänisch - DK",HYPERLINK(CONCATENATE("https://www.saflax.de/0-WVK-Retail/Bilder-Pictures/SAFLAX-",'Basis-Tabelle-Samen'!T88,"-",'Basis-Tabelle-Samen'!J88,"-cultivation-set-danish.jpg")),
IF($C$1="Deutsch - DE",HYPERLINK(CONCATENATE("https://www.saflax.de/0-WVK-Retail/Bilder-Pictures/SAFLAX-",'Basis-Tabelle-Samen'!T88,"-",'Basis-Tabelle-Samen'!J88,"-cultivation-set-german.jpg")),
IF($C$1="Englisch - UK",HYPERLINK(CONCATENATE("https://www.saflax.de/0-WVK-Retail/Bilder-Pictures/SAFLAX-",'Basis-Tabelle-Samen'!T88,"-",'Basis-Tabelle-Samen'!J88,"-cultivation-set-english.jpg")),
IF($C$1="Estnisch - EE",HYPERLINK(CONCATENATE("https://www.saflax.de/0-WVK-Retail/Bilder-Pictures/SAFLAX-",'Basis-Tabelle-Samen'!T88,"-",'Basis-Tabelle-Samen'!J88,"-cultivation-set-estonian.jpg")),
IF($C$1="Finnisch - FI",HYPERLINK(CONCATENATE("https://www.saflax.de/0-WVK-Retail/Bilder-Pictures/SAFLAX-",'Basis-Tabelle-Samen'!T88,"-",'Basis-Tabelle-Samen'!J88,"-cultivation-set-finnish.jpg")),
IF($C$1="Französisch - FR",HYPERLINK(CONCATENATE("https://www.saflax.de/0-WVK-Retail/Bilder-Pictures/SAFLAX-",'Basis-Tabelle-Samen'!T88,"-",'Basis-Tabelle-Samen'!J88,"-cultivation-set-french.jpg")),
IF($C$1="Griechisch - GR",HYPERLINK(CONCATENATE("https://www.saflax.de/0-WVK-Retail/Bilder-Pictures/SAFLAX-",'Basis-Tabelle-Samen'!T88,"-",'Basis-Tabelle-Samen'!J88,"-cultivation-set-greek.jpg")),
IF($C$1="Irisch - IE",HYPERLINK(CONCATENATE("https://www.saflax.de/0-WVK-Retail/Bilder-Pictures/SAFLAX-",'Basis-Tabelle-Samen'!T88,"-",'Basis-Tabelle-Samen'!J88,"-cultivation-set-irish.jpg")),
IF($C$1="Isländisch - IS",HYPERLINK(CONCATENATE("https://www.saflax.de/0-WVK-Retail/Bilder-Pictures/SAFLAX-",'Basis-Tabelle-Samen'!T88,"-",'Basis-Tabelle-Samen'!J88,"-cultivation-set-icelandic.jpg")),
IF($C$1="Italienisch - IT",HYPERLINK(CONCATENATE("https://www.saflax.de/0-WVK-Retail/Bilder-Pictures/SAFLAX-",'Basis-Tabelle-Samen'!T88,"-",'Basis-Tabelle-Samen'!J88,"-cultivation-set-italian.jpg")),
IF($C$1="Japanisch - JP",HYPERLINK(CONCATENATE("https://www.saflax.de/0-WVK-Retail/Bilder-Pictures/SAFLAX-",'Basis-Tabelle-Samen'!T88,"-",'Basis-Tabelle-Samen'!J88,"-cultivation-set-japanese.jpg")),
IF($C$1="Kroatisch - HR",HYPERLINK(CONCATENATE("https://www.saflax.de/0-WVK-Retail/Bilder-Pictures/SAFLAX-",'Basis-Tabelle-Samen'!T88,"-",'Basis-Tabelle-Samen'!J88,"-cultivation-set-croatian.jpg")),
IF($C$1="Lettisch - LV",HYPERLINK(CONCATENATE("https://www.saflax.de/0-WVK-Retail/Bilder-Pictures/SAFLAX-",'Basis-Tabelle-Samen'!T88,"-",'Basis-Tabelle-Samen'!J88,"-cultivation-set-latvian.jpg")),
IF($C$1="Litauisch - LT",HYPERLINK(CONCATENATE("https://www.saflax.de/0-WVK-Retail/Bilder-Pictures/SAFLAX-",'Basis-Tabelle-Samen'!T88,"-",'Basis-Tabelle-Samen'!J88,"-cultivation-set-lithuanian.jpg")),
IF($C$1="Maltesisch - MT",HYPERLINK(CONCATENATE("https://www.saflax.de/0-WVK-Retail/Bilder-Pictures/SAFLAX-",'Basis-Tabelle-Samen'!T88,"-",'Basis-Tabelle-Samen'!J88,"-cultivation-set-maltese.jpg")),
IF($C$1="Niederländisch - NL",HYPERLINK(CONCATENATE("https://www.saflax.de/0-WVK-Retail/Bilder-Pictures/SAFLAX-",'Basis-Tabelle-Samen'!T88,"-",'Basis-Tabelle-Samen'!J88,"-cultivation-set-dutch.jpg")),
IF($C$1="Norwegisch - NO",HYPERLINK(CONCATENATE("https://www.saflax.de/0-WVK-Retail/Bilder-Pictures/SAFLAX-",'Basis-Tabelle-Samen'!T88,"-",'Basis-Tabelle-Samen'!J88,"-cultivation-set-nowegian.jpg")),
IF($C$1="Polnisch - PL",HYPERLINK(CONCATENATE("https://www.saflax.de/0-WVK-Retail/Bilder-Pictures/SAFLAX-",'Basis-Tabelle-Samen'!T88,"-",'Basis-Tabelle-Samen'!J88,"-cultivation-set-polish.jpg")),
IF($C$1="Portugiesisch - PT",HYPERLINK(CONCATENATE("https://www.saflax.de/0-WVK-Retail/Bilder-Pictures/SAFLAX-",'Basis-Tabelle-Samen'!T88,"-",'Basis-Tabelle-Samen'!J88,"-cultivation-set-portuguese.jpg")),
IF($C$1="Rumänisch - RO",HYPERLINK(CONCATENATE("https://www.saflax.de/0-WVK-Retail/Bilder-Pictures/SAFLAX-",'Basis-Tabelle-Samen'!T88,"-",'Basis-Tabelle-Samen'!J88,"-cultivation-set-romanian.jpg")),
IF($C$1="Schwedisch - SE",HYPERLINK(CONCATENATE("https://www.saflax.de/0-WVK-Retail/Bilder-Pictures/SAFLAX-",'Basis-Tabelle-Samen'!T88,"-",'Basis-Tabelle-Samen'!J88,"-cultivation-set-swedish.jpg")),
IF($C$1="Slowakisch - SK",HYPERLINK(CONCATENATE("https://www.saflax.de/0-WVK-Retail/Bilder-Pictures/SAFLAX-",'Basis-Tabelle-Samen'!T88,"-",'Basis-Tabelle-Samen'!J88,"-cultivation-set-slovak.jpg")),
IF($C$1="Slowenisch - SI",HYPERLINK(CONCATENATE("https://www.saflax.de/0-WVK-Retail/Bilder-Pictures/SAFLAX-",'Basis-Tabelle-Samen'!T88,"-",'Basis-Tabelle-Samen'!J88,"-cultivation-set-slovenian.jpg")),
IF($C$1="Spanisch - ES",HYPERLINK(CONCATENATE("https://www.saflax.de/0-WVK-Retail/Bilder-Pictures/SAFLAX-",'Basis-Tabelle-Samen'!T88,"-",'Basis-Tabelle-Samen'!J88,"-cultivation-set-spanish.jpg")),
IF($C$1="Tschechisch - CZ",HYPERLINK(CONCATENATE("https://www.saflax.de/0-WVK-Retail/Bilder-Pictures/SAFLAX-",'Basis-Tabelle-Samen'!T88,"-",'Basis-Tabelle-Samen'!J88,"-cultivation-set-czech.jpg")),
IF($C$1="Türkisch - TR",HYPERLINK(CONCATENATE("https://www.saflax.de/0-WVK-Retail/Bilder-Pictures/SAFLAX-",'Basis-Tabelle-Samen'!T88,"-",'Basis-Tabelle-Samen'!J88,"-cultivation-set-turkish.jpg")),
IF($C$1="Ungarisch - HU",HYPERLINK(CONCATENATE("https://www.saflax.de/0-WVK-Retail/Bilder-Pictures/SAFLAX-",'Basis-Tabelle-Samen'!T88,"-",'Basis-Tabelle-Samen'!J88,"-cultivation-set-hungarian.jpg")),
" ACHTUNG")))))))))))))))))))))))))))))</f>
        <v>https://www.saflax.de/0-WVK-Retail/Bilder-Pictures/SAFLAX-33013-ensete-glaucum-cultivation-set-english.jpg</v>
      </c>
      <c r="AQ26" s="330" t="str">
        <f>IF(L26&lt;1,"",
IF($C$1="Bulgarisch - BG",HYPERLINK(CONCATENATE("https://www.saflax.de/0-WVK-Retail/Bilder-Pictures/SAFLAX-",'Basis-Tabelle-Samen'!W88,"-",'Basis-Tabelle-Samen'!J88,"-garden-in-the-bag-bulgarian.jpg")),
IF($C$1="Dänisch - DK",HYPERLINK(CONCATENATE("https://www.saflax.de/0-WVK-Retail/Bilder-Pictures/SAFLAX-",'Basis-Tabelle-Samen'!W88,"-",'Basis-Tabelle-Samen'!J88,"-garden-in-the-bag-danish.jpg")),
IF($C$1="Deutsch - DE",HYPERLINK(CONCATENATE("https://www.saflax.de/0-WVK-Retail/Bilder-Pictures/SAFLAX-",'Basis-Tabelle-Samen'!W88,"-",'Basis-Tabelle-Samen'!J88,"-garden-in-the-bag-german.jpg")),
IF($C$1="Englisch - UK",HYPERLINK(CONCATENATE("https://www.saflax.de/0-WVK-Retail/Bilder-Pictures/SAFLAX-",'Basis-Tabelle-Samen'!W88,"-",'Basis-Tabelle-Samen'!J88,"-garden-in-the-bag-english.jpg")),
IF($C$1="Estnisch - EE",HYPERLINK(CONCATENATE("https://www.saflax.de/0-WVK-Retail/Bilder-Pictures/SAFLAX-",'Basis-Tabelle-Samen'!W88,"-",'Basis-Tabelle-Samen'!J88,"-garden-in-the-bag-estonian.jpg")),
IF($C$1="Finnisch - FI",HYPERLINK(CONCATENATE("https://www.saflax.de/0-WVK-Retail/Bilder-Pictures/SAFLAX-",'Basis-Tabelle-Samen'!W88,"-",'Basis-Tabelle-Samen'!J88,"-garden-in-the-bag-finnish.jpg")),
IF($C$1="Französisch - FR",HYPERLINK(CONCATENATE("https://www.saflax.de/0-WVK-Retail/Bilder-Pictures/SAFLAX-",'Basis-Tabelle-Samen'!W88,"-",'Basis-Tabelle-Samen'!J88,"-garden-in-the-bag-french.jpg")),
IF($C$1="Griechisch - GR",HYPERLINK(CONCATENATE("https://www.saflax.de/0-WVK-Retail/Bilder-Pictures/SAFLAX-",'Basis-Tabelle-Samen'!W88,"-",'Basis-Tabelle-Samen'!J88,"-garden-in-the-bag-greek.jpg")),
IF($C$1="Irisch - IE",HYPERLINK(CONCATENATE("https://www.saflax.de/0-WVK-Retail/Bilder-Pictures/SAFLAX-",'Basis-Tabelle-Samen'!W88,"-",'Basis-Tabelle-Samen'!J88,"-garden-in-the-bag-irish.jpg")),
IF($C$1="Isländisch - IS",HYPERLINK(CONCATENATE("https://www.saflax.de/0-WVK-Retail/Bilder-Pictures/SAFLAX-",'Basis-Tabelle-Samen'!W88,"-",'Basis-Tabelle-Samen'!J88,"-garden-in-the-bag-icelandic.jpg")),
IF($C$1="Italienisch - IT",HYPERLINK(CONCATENATE("https://www.saflax.de/0-WVK-Retail/Bilder-Pictures/SAFLAX-",'Basis-Tabelle-Samen'!W88,"-",'Basis-Tabelle-Samen'!J88,"-garden-in-the-bag-italian.jpg")),
IF($C$1="Japanisch - JP",HYPERLINK(CONCATENATE("https://www.saflax.de/0-WVK-Retail/Bilder-Pictures/SAFLAX-",'Basis-Tabelle-Samen'!W88,"-",'Basis-Tabelle-Samen'!J88,"-garden-in-the-bag-japanese.jpg")),
IF($C$1="Kroatisch - HR",HYPERLINK(CONCATENATE("https://www.saflax.de/0-WVK-Retail/Bilder-Pictures/SAFLAX-",'Basis-Tabelle-Samen'!W88,"-",'Basis-Tabelle-Samen'!J88,"-garden-in-the-bag-croatian.jpg")),
IF($C$1="Lettisch - LV",HYPERLINK(CONCATENATE("https://www.saflax.de/0-WVK-Retail/Bilder-Pictures/SAFLAX-",'Basis-Tabelle-Samen'!W88,"-",'Basis-Tabelle-Samen'!J88,"-garden-in-the-bag-latvian.jpg")),
IF($C$1="Litauisch - LT",HYPERLINK(CONCATENATE("https://www.saflax.de/0-WVK-Retail/Bilder-Pictures/SAFLAX-",'Basis-Tabelle-Samen'!W88,"-",'Basis-Tabelle-Samen'!J88,"-garden-in-the-bag-lithuanian.jpg")),
IF($C$1="Maltesisch - MT",HYPERLINK(CONCATENATE("https://www.saflax.de/0-WVK-Retail/Bilder-Pictures/SAFLAX-",'Basis-Tabelle-Samen'!W88,"-",'Basis-Tabelle-Samen'!J88,"-garden-in-the-bag-maltese.jpg")),
IF($C$1="Niederländisch - NL",HYPERLINK(CONCATENATE("https://www.saflax.de/0-WVK-Retail/Bilder-Pictures/SAFLAX-",'Basis-Tabelle-Samen'!W88,"-",'Basis-Tabelle-Samen'!J88,"-garden-in-the-bag-dutch.jpg")),
IF($C$1="Norwegisch - NO",HYPERLINK(CONCATENATE("https://www.saflax.de/0-WVK-Retail/Bilder-Pictures/SAFLAX-",'Basis-Tabelle-Samen'!W88,"-",'Basis-Tabelle-Samen'!J88,"-garden-in-the-bag-nowegian.jpg")),
IF($C$1="Polnisch - PL",HYPERLINK(CONCATENATE("https://www.saflax.de/0-WVK-Retail/Bilder-Pictures/SAFLAX-",'Basis-Tabelle-Samen'!W88,"-",'Basis-Tabelle-Samen'!J88,"-garden-in-the-bag-polish.jpg")),
IF($C$1="Portugiesisch - PT",HYPERLINK(CONCATENATE("https://www.saflax.de/0-WVK-Retail/Bilder-Pictures/SAFLAX-",'Basis-Tabelle-Samen'!W88,"-",'Basis-Tabelle-Samen'!J88,"-garden-in-the-bag-portuguese.jpg")),
IF($C$1="Rumänisch - RO",HYPERLINK(CONCATENATE("https://www.saflax.de/0-WVK-Retail/Bilder-Pictures/SAFLAX-",'Basis-Tabelle-Samen'!W88,"-",'Basis-Tabelle-Samen'!J88,"-garden-in-the-bag-romanian.jpg")),
IF($C$1="Schwedisch - SE",HYPERLINK(CONCATENATE("https://www.saflax.de/0-WVK-Retail/Bilder-Pictures/SAFLAX-",'Basis-Tabelle-Samen'!W88,"-",'Basis-Tabelle-Samen'!J88,"-garden-in-the-bag-swedish.jpg")),
IF($C$1="Slowakisch - SK",HYPERLINK(CONCATENATE("https://www.saflax.de/0-WVK-Retail/Bilder-Pictures/SAFLAX-",'Basis-Tabelle-Samen'!W88,"-",'Basis-Tabelle-Samen'!J88,"-garden-in-the-bag-slovak.jpg")),
IF($C$1="Slowenisch - SI",HYPERLINK(CONCATENATE("https://www.saflax.de/0-WVK-Retail/Bilder-Pictures/SAFLAX-",'Basis-Tabelle-Samen'!W88,"-",'Basis-Tabelle-Samen'!J88,"-garden-in-the-bag-slovenian.jpg")),
IF($C$1="Spanisch - ES",HYPERLINK(CONCATENATE("https://www.saflax.de/0-WVK-Retail/Bilder-Pictures/SAFLAX-",'Basis-Tabelle-Samen'!W88,"-",'Basis-Tabelle-Samen'!J88,"-garden-in-the-bag-spanish.jpg")),
IF($C$1="Tschechisch - CZ",HYPERLINK(CONCATENATE("https://www.saflax.de/0-WVK-Retail/Bilder-Pictures/SAFLAX-",'Basis-Tabelle-Samen'!W88,"-",'Basis-Tabelle-Samen'!J88,"-garden-in-the-bag-czech.jpg")),
IF($C$1="Türkisch - TR",HYPERLINK(CONCATENATE("https://www.saflax.de/0-WVK-Retail/Bilder-Pictures/SAFLAX-",'Basis-Tabelle-Samen'!W88,"-",'Basis-Tabelle-Samen'!J88,"-garden-in-the-bag-turkish.jpg")),
IF($C$1="Ungarisch - HU",HYPERLINK(CONCATENATE("https://www.saflax.de/0-WVK-Retail/Bilder-Pictures/SAFLAX-",'Basis-Tabelle-Samen'!W88,"-",'Basis-Tabelle-Samen'!J88,"-garden-in-the-bag-hungarian.jpg")),
" ACHTUNG")))))))))))))))))))))))))))))</f>
        <v>https://www.saflax.de/0-WVK-Retail/Bilder-Pictures/SAFLAX-63013-ensete-glaucum-garden-in-the-bag-english.jpg</v>
      </c>
    </row>
    <row r="27" spans="1:43" ht="17.100000000000001" customHeight="1" x14ac:dyDescent="0.2">
      <c r="A27" s="318" t="str">
        <f>IF('Basis-Tabelle-Samen'!A3="","",IF($C$1="Deutsch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7" s="319" t="str">
        <f>'Basis-Tabelle-Samen'!I3</f>
        <v>Adansonia digitata</v>
      </c>
      <c r="C27" s="316" t="str">
        <f>IF($C$1="Bulgarisch - BG",'Basis-Tabelle-Samen'!Z3,
IF($C$1="Dänisch - DK",'Basis-Tabelle-Samen'!AA3,
IF($C$1="Deutsch - DE",'Basis-Tabelle-Samen'!AB3,
IF($C$1="Englisch - UK",'Basis-Tabelle-Samen'!AC3,
IF($C$1="Estnisch - EE",'Basis-Tabelle-Samen'!AD3,
IF($C$1="Finnisch - FI",'Basis-Tabelle-Samen'!AE3,
IF($C$1="Französisch - FR",'Basis-Tabelle-Samen'!AF3,
IF($C$1="Griechisch - GR",'Basis-Tabelle-Samen'!AG3,
IF($C$1="Irisch - IE",'Basis-Tabelle-Samen'!AH3,
IF($C$1="Isländisch - IS",'Basis-Tabelle-Samen'!AI3,
IF($C$1="Italienisch - IT",'Basis-Tabelle-Samen'!AJ3,
IF($C$1="Japanisch - JP",'Basis-Tabelle-Samen'!AK3,
IF($C$1="Kroatisch - HR",'Basis-Tabelle-Samen'!AL3,
IF($C$1="Lettisch - LV",'Basis-Tabelle-Samen'!AM3,
IF($C$1="Litauisch - LT",'Basis-Tabelle-Samen'!AN3,
IF($C$1="Maltesisch - MT",'Basis-Tabelle-Samen'!AO3,
IF($C$1="Niederländisch - NL",'Basis-Tabelle-Samen'!AP3,
IF($C$1="Norwegisch - NO",'Basis-Tabelle-Samen'!AQ3,
IF($C$1="Polnisch - PL",'Basis-Tabelle-Samen'!AR3,
IF($C$1="Portugiesisch - PT",'Basis-Tabelle-Samen'!AS3,
IF($C$1="Rumänisch - RO",'Basis-Tabelle-Samen'!AT3,
IF($C$1="Schwedisch - SE",'Basis-Tabelle-Samen'!AU3,
IF($C$1="Slowakisch - SK",'Basis-Tabelle-Samen'!AV3,
IF($C$1="Slowenisch - SI",'Basis-Tabelle-Samen'!AW3,
IF($C$1="Spanisch - ES",'Basis-Tabelle-Samen'!AX3,
IF($C$1="Tschechisch - CZ",'Basis-Tabelle-Samen'!AY3,
IF($C$1="Türkisch - TR",'Basis-Tabelle-Samen'!AZ3,
IF($C$1="Ungarisch - HU",'Basis-Tabelle-Samen'!BA3,
" ACHTUNG"))))))))))))))))))))))))))))</f>
        <v>African Monkey Bread Tree</v>
      </c>
      <c r="D27" s="320">
        <f>'Basis-Tabelle-Samen'!F3</f>
        <v>6</v>
      </c>
      <c r="E27" s="321" t="str">
        <f>'Basis-Tabelle-Samen'!H3</f>
        <v>7 %</v>
      </c>
      <c r="F27" s="322" t="str">
        <f>IF('Basis-Tabelle-Samen'!G3="","",'Basis-Tabelle-Samen'!G3)</f>
        <v>01</v>
      </c>
      <c r="G27" s="320">
        <f>'Basis-Tabelle-Samen'!C3</f>
        <v>12302</v>
      </c>
      <c r="H27" s="323">
        <f>'Basis-Tabelle-Samen'!D3</f>
        <v>4055473123028</v>
      </c>
      <c r="I27" s="324">
        <f>'Basis-Tabelle-Samen'!E3</f>
        <v>1.85</v>
      </c>
      <c r="J27" s="325">
        <f t="shared" si="0"/>
        <v>12</v>
      </c>
      <c r="K27" s="326">
        <f>'Basis-Tabelle-Samen'!K3</f>
        <v>72302</v>
      </c>
      <c r="L27" s="323">
        <f>'Basis-Tabelle-Samen'!L3</f>
        <v>4055473723020</v>
      </c>
      <c r="M27" s="324">
        <f>'Basis-Tabelle-Samen'!M3</f>
        <v>2.4500000000000002</v>
      </c>
      <c r="N27" s="326">
        <f>IF(K27&lt;1,"",'3'!$I$15)</f>
        <v>15</v>
      </c>
      <c r="O27" s="327">
        <f>IF(K27&lt;1,"",'3'!$J$11)</f>
        <v>90</v>
      </c>
      <c r="P27" s="326">
        <f>'Basis-Tabelle-Samen'!N3</f>
        <v>82302</v>
      </c>
      <c r="Q27" s="323">
        <f>'Basis-Tabelle-Samen'!O3</f>
        <v>4055473823027</v>
      </c>
      <c r="R27" s="328">
        <f>'Basis-Tabelle-Samen'!P3</f>
        <v>3.75</v>
      </c>
      <c r="S27" s="326">
        <f>IF(R27&lt;1,"",'3'!$M$15)</f>
        <v>18</v>
      </c>
      <c r="T27" s="327">
        <f>IF(R27&lt;1,"",'3'!$N$11)</f>
        <v>72</v>
      </c>
      <c r="U27" s="326">
        <f>'Basis-Tabelle-Samen'!Q3</f>
        <v>52302</v>
      </c>
      <c r="V27" s="323">
        <f>'Basis-Tabelle-Samen'!R3</f>
        <v>4055473523026</v>
      </c>
      <c r="W27" s="324">
        <f>'Basis-Tabelle-Samen'!S3</f>
        <v>4.95</v>
      </c>
      <c r="X27" s="326">
        <f>IF(U27&lt;1,"",'3'!$Q$15)</f>
        <v>6</v>
      </c>
      <c r="Y27" s="327">
        <f>IF(U27&lt;1,"",'3'!$R$11)</f>
        <v>24</v>
      </c>
      <c r="Z27" s="326">
        <f>'Basis-Tabelle-Samen'!T3</f>
        <v>32302</v>
      </c>
      <c r="AA27" s="323">
        <f>'Basis-Tabelle-Samen'!U3</f>
        <v>4055473323022</v>
      </c>
      <c r="AB27" s="324">
        <f>'Basis-Tabelle-Samen'!V3</f>
        <v>6.75</v>
      </c>
      <c r="AC27" s="326">
        <f>IF(Z27&lt;1,"",'3'!$U$15)</f>
        <v>6</v>
      </c>
      <c r="AD27" s="327">
        <f>IF(Z27&lt;1,"",'3'!$V$11)</f>
        <v>24</v>
      </c>
      <c r="AE27" s="326">
        <f>'Basis-Tabelle-Samen'!W3</f>
        <v>62302</v>
      </c>
      <c r="AF27" s="323">
        <f>'Basis-Tabelle-Samen'!X3</f>
        <v>4055473623023</v>
      </c>
      <c r="AG27" s="324">
        <f>'Basis-Tabelle-Samen'!Y3</f>
        <v>2.95</v>
      </c>
      <c r="AH27" s="326">
        <f>IF(AE27&lt;1,"",'3'!$Y$15)</f>
        <v>8</v>
      </c>
      <c r="AI27" s="327">
        <f>IF(AE27&lt;1,"",'3'!$Z$11)</f>
        <v>64</v>
      </c>
      <c r="AJ27" s="329"/>
      <c r="AK27" s="316" t="str">
        <f>IF(G27&lt;1,"",
IF($C$1="Bulgarisch - BG",HYPERLINK(CONCATENATE("https://www.saflax.de/0-WVK-Retail/Bilder-Pictures/SAFLAX-",'Basis-Tabelle-Samen'!C3,"-",'Basis-Tabelle-Samen'!J3,"-seed-package-front-cr-bulgarian.jpg")),
IF($C$1="Dänisch - DK",HYPERLINK(CONCATENATE("https://www.saflax.de/0-WVK-Retail/Bilder-Pictures/SAFLAX-",'Basis-Tabelle-Samen'!C3,"-",'Basis-Tabelle-Samen'!J3,"-seed-package-front-cr-danish.jpg")),
IF($C$1="Deutsch - DE",HYPERLINK(CONCATENATE("https://www.saflax.de/0-WVK-Retail/Bilder-Pictures/SAFLAX-",'Basis-Tabelle-Samen'!C3,"-",'Basis-Tabelle-Samen'!J3,"-seed-package-front-cr-german.jpg")),
IF($C$1="Englisch - UK",HYPERLINK(CONCATENATE("https://www.saflax.de/0-WVK-Retail/Bilder-Pictures/SAFLAX-",'Basis-Tabelle-Samen'!C3,"-",'Basis-Tabelle-Samen'!J3,"-seed-package-front-cr-english.jpg")),
IF($C$1="Estnisch - EE",HYPERLINK(CONCATENATE("https://www.saflax.de/0-WVK-Retail/Bilder-Pictures/SAFLAX-",'Basis-Tabelle-Samen'!C3,"-",'Basis-Tabelle-Samen'!J3,"-seed-package-front-cr-estonian.jpg")),
IF($C$1="Finnisch - FI",HYPERLINK(CONCATENATE("https://www.saflax.de/0-WVK-Retail/Bilder-Pictures/SAFLAX-",'Basis-Tabelle-Samen'!C3,"-",'Basis-Tabelle-Samen'!J3,"-seed-package-front-cr-finnish.jpg")),
IF($C$1="Französisch - FR",HYPERLINK(CONCATENATE("https://www.saflax.de/0-WVK-Retail/Bilder-Pictures/SAFLAX-",'Basis-Tabelle-Samen'!C3,"-",'Basis-Tabelle-Samen'!J3,"-seed-package-front-cr-french.jpg")),
IF($C$1="Griechisch - GR",HYPERLINK(CONCATENATE("https://www.saflax.de/0-WVK-Retail/Bilder-Pictures/SAFLAX-",'Basis-Tabelle-Samen'!C3,"-",'Basis-Tabelle-Samen'!J3,"-seed-package-front-cr-greek.jpg")),
IF($C$1="Irisch - IE",HYPERLINK(CONCATENATE("https://www.saflax.de/0-WVK-Retail/Bilder-Pictures/SAFLAX-",'Basis-Tabelle-Samen'!C3,"-",'Basis-Tabelle-Samen'!J3,"-seed-package-front-cr-irish.jpg")),
IF($C$1="Isländisch - IS",HYPERLINK(CONCATENATE("https://www.saflax.de/0-WVK-Retail/Bilder-Pictures/SAFLAX-",'Basis-Tabelle-Samen'!C3,"-",'Basis-Tabelle-Samen'!J3,"-seed-package-front-cr-icelandic.jpg")),
IF($C$1="Italienisch - IT",HYPERLINK(CONCATENATE("https://www.saflax.de/0-WVK-Retail/Bilder-Pictures/SAFLAX-",'Basis-Tabelle-Samen'!C3,"-",'Basis-Tabelle-Samen'!J3,"-seed-package-front-cr-italian.jpg")),
IF($C$1="Japanisch - JP",HYPERLINK(CONCATENATE("https://www.saflax.de/0-WVK-Retail/Bilder-Pictures/SAFLAX-",'Basis-Tabelle-Samen'!C3,"-",'Basis-Tabelle-Samen'!J3,"-seed-package-front-cr-japanese.jpg")),
IF($C$1="Kroatisch - HR",HYPERLINK(CONCATENATE("https://www.saflax.de/0-WVK-Retail/Bilder-Pictures/SAFLAX-",'Basis-Tabelle-Samen'!C3,"-",'Basis-Tabelle-Samen'!J3,"-seed-package-front-cr-croatian.jpg")),
IF($C$1="Lettisch - LV",HYPERLINK(CONCATENATE("https://www.saflax.de/0-WVK-Retail/Bilder-Pictures/SAFLAX-",'Basis-Tabelle-Samen'!C3,"-",'Basis-Tabelle-Samen'!J3,"-seed-package-front-cr-latvian.jpg")),
IF($C$1="Litauisch - LT",HYPERLINK(CONCATENATE("https://www.saflax.de/0-WVK-Retail/Bilder-Pictures/SAFLAX-",'Basis-Tabelle-Samen'!C3,"-",'Basis-Tabelle-Samen'!J3,"-seed-package-front-cr-lithuanian.jpg")),
IF($C$1="Maltesisch - MT",HYPERLINK(CONCATENATE("https://www.saflax.de/0-WVK-Retail/Bilder-Pictures/SAFLAX-",'Basis-Tabelle-Samen'!C3,"-",'Basis-Tabelle-Samen'!J3,"-seed-package-front-cr-maltese.jpg")),
IF($C$1="Niederländisch - NL",HYPERLINK(CONCATENATE("https://www.saflax.de/0-WVK-Retail/Bilder-Pictures/SAFLAX-",'Basis-Tabelle-Samen'!C3,"-",'Basis-Tabelle-Samen'!J3,"-seed-package-front-cr-dutch.jpg")),
IF($C$1="Norwegisch - NO",HYPERLINK(CONCATENATE("https://www.saflax.de/0-WVK-Retail/Bilder-Pictures/SAFLAX-",'Basis-Tabelle-Samen'!C3,"-",'Basis-Tabelle-Samen'!J3,"-seed-package-front-cr-nowegian.jpg")),
IF($C$1="Polnisch - PL",HYPERLINK(CONCATENATE("https://www.saflax.de/0-WVK-Retail/Bilder-Pictures/SAFLAX-",'Basis-Tabelle-Samen'!C3,"-",'Basis-Tabelle-Samen'!J3,"-seed-package-front-cr-polish.jpg")),
IF($C$1="Portugiesisch - PT",HYPERLINK(CONCATENATE("https://www.saflax.de/0-WVK-Retail/Bilder-Pictures/SAFLAX-",'Basis-Tabelle-Samen'!C3,"-",'Basis-Tabelle-Samen'!J3,"-seed-package-front-cr-portuguese.jpg")),
IF($C$1="Rumänisch - RO",HYPERLINK(CONCATENATE("https://www.saflax.de/0-WVK-Retail/Bilder-Pictures/SAFLAX-",'Basis-Tabelle-Samen'!C3,"-",'Basis-Tabelle-Samen'!J3,"-seed-package-front-cr-romanian.jpg")),
IF($C$1="Schwedisch - SE",HYPERLINK(CONCATENATE("https://www.saflax.de/0-WVK-Retail/Bilder-Pictures/SAFLAX-",'Basis-Tabelle-Samen'!C3,"-",'Basis-Tabelle-Samen'!J3,"-seed-package-front-cr-swedish.jpg")),
IF($C$1="Slowakisch - SK",HYPERLINK(CONCATENATE("https://www.saflax.de/0-WVK-Retail/Bilder-Pictures/SAFLAX-",'Basis-Tabelle-Samen'!C3,"-",'Basis-Tabelle-Samen'!J3,"-seed-package-front-cr-slovak.jpg")),
IF($C$1="Slowenisch - SI",HYPERLINK(CONCATENATE("https://www.saflax.de/0-WVK-Retail/Bilder-Pictures/SAFLAX-",'Basis-Tabelle-Samen'!C3,"-",'Basis-Tabelle-Samen'!J3,"-seed-package-front-cr-slovenian.jpg")),
IF($C$1="Spanisch - ES",HYPERLINK(CONCATENATE("https://www.saflax.de/0-WVK-Retail/Bilder-Pictures/SAFLAX-",'Basis-Tabelle-Samen'!C3,"-",'Basis-Tabelle-Samen'!J3,"-seed-package-front-cr-spanish.jpg")),
IF($C$1="Tschechisch - CZ",HYPERLINK(CONCATENATE("https://www.saflax.de/0-WVK-Retail/Bilder-Pictures/SAFLAX-",'Basis-Tabelle-Samen'!C3,"-",'Basis-Tabelle-Samen'!J3,"-seed-package-front-cr-czech.jpg")),
IF($C$1="Türkisch - TR",HYPERLINK(CONCATENATE("https://www.saflax.de/0-WVK-Retail/Bilder-Pictures/SAFLAX-",'Basis-Tabelle-Samen'!C3,"-",'Basis-Tabelle-Samen'!J3,"-seed-package-front-cr-turkish.jpg")),
IF($C$1="Ungarisch - HU",HYPERLINK(CONCATENATE("https://www.saflax.de/0-WVK-Retail/Bilder-Pictures/SAFLAX-",'Basis-Tabelle-Samen'!C3,"-",'Basis-Tabelle-Samen'!J3,"-seed-package-front-cr-hungarian.jpg")),
" ACHTUNG")))))))))))))))))))))))))))))</f>
        <v>https://www.saflax.de/0-WVK-Retail/Bilder-Pictures/SAFLAX-12302-adansonia-digitata-seed-package-front-cr-english.jpg</v>
      </c>
      <c r="AL27" s="330" t="str">
        <f>IF(G27&lt;1,"",
IF($C$1="Bulgarisch - BG",HYPERLINK(CONCATENATE("https://www.saflax.de/0-WVK-Retail/Bilder-Pictures/SAFLAX-",'Basis-Tabelle-Samen'!C3,"-",'Basis-Tabelle-Samen'!J3,"-seed-package-back-cr-bulgarian.jpg")),
IF($C$1="Dänisch - DK",HYPERLINK(CONCATENATE("https://www.saflax.de/0-WVK-Retail/Bilder-Pictures/SAFLAX-",'Basis-Tabelle-Samen'!C3,"-",'Basis-Tabelle-Samen'!J3,"-seed-package-back-cr-danish.jpg")),
IF($C$1="Deutsch - DE",HYPERLINK(CONCATENATE("https://www.saflax.de/0-WVK-Retail/Bilder-Pictures/SAFLAX-",'Basis-Tabelle-Samen'!C3,"-",'Basis-Tabelle-Samen'!J3,"-seed-package-back-cr-german.jpg")),
IF($C$1="Englisch - UK",HYPERLINK(CONCATENATE("https://www.saflax.de/0-WVK-Retail/Bilder-Pictures/SAFLAX-",'Basis-Tabelle-Samen'!C3,"-",'Basis-Tabelle-Samen'!J3,"-seed-package-back-cr-english.jpg")),
IF($C$1="Estnisch - EE",HYPERLINK(CONCATENATE("https://www.saflax.de/0-WVK-Retail/Bilder-Pictures/SAFLAX-",'Basis-Tabelle-Samen'!C3,"-",'Basis-Tabelle-Samen'!J3,"-seed-package-back-cr-estonian.jpg")),
IF($C$1="Finnisch - FI",HYPERLINK(CONCATENATE("https://www.saflax.de/0-WVK-Retail/Bilder-Pictures/SAFLAX-",'Basis-Tabelle-Samen'!C3,"-",'Basis-Tabelle-Samen'!J3,"-seed-package-back-cr-finnish.jpg")),
IF($C$1="Französisch - FR",HYPERLINK(CONCATENATE("https://www.saflax.de/0-WVK-Retail/Bilder-Pictures/SAFLAX-",'Basis-Tabelle-Samen'!C3,"-",'Basis-Tabelle-Samen'!J3,"-seed-package-back-cr-french.jpg")),
IF($C$1="Griechisch - GR",HYPERLINK(CONCATENATE("https://www.saflax.de/0-WVK-Retail/Bilder-Pictures/SAFLAX-",'Basis-Tabelle-Samen'!C3,"-",'Basis-Tabelle-Samen'!J3,"-seed-package-back-cr-greek.jpg")),
IF($C$1="Irisch - IE",HYPERLINK(CONCATENATE("https://www.saflax.de/0-WVK-Retail/Bilder-Pictures/SAFLAX-",'Basis-Tabelle-Samen'!C3,"-",'Basis-Tabelle-Samen'!J3,"-seed-package-back-cr-irish.jpg")),
IF($C$1="Isländisch - IS",HYPERLINK(CONCATENATE("https://www.saflax.de/0-WVK-Retail/Bilder-Pictures/SAFLAX-",'Basis-Tabelle-Samen'!C3,"-",'Basis-Tabelle-Samen'!J3,"-seed-package-back-cr-icelandic.jpg")),
IF($C$1="Italienisch - IT",HYPERLINK(CONCATENATE("https://www.saflax.de/0-WVK-Retail/Bilder-Pictures/SAFLAX-",'Basis-Tabelle-Samen'!C3,"-",'Basis-Tabelle-Samen'!J3,"-seed-package-back-cr-italian.jpg")),
IF($C$1="Japanisch - JP",HYPERLINK(CONCATENATE("https://www.saflax.de/0-WVK-Retail/Bilder-Pictures/SAFLAX-",'Basis-Tabelle-Samen'!C3,"-",'Basis-Tabelle-Samen'!J3,"-seed-package-back-cr-japanese.jpg")),
IF($C$1="Kroatisch - HR",HYPERLINK(CONCATENATE("https://www.saflax.de/0-WVK-Retail/Bilder-Pictures/SAFLAX-",'Basis-Tabelle-Samen'!C3,"-",'Basis-Tabelle-Samen'!J3,"-seed-package-back-cr-croatian.jpg")),
IF($C$1="Lettisch - LV",HYPERLINK(CONCATENATE("https://www.saflax.de/0-WVK-Retail/Bilder-Pictures/SAFLAX-",'Basis-Tabelle-Samen'!C3,"-",'Basis-Tabelle-Samen'!J3,"-seed-package-back-cr-latvian.jpg")),
IF($C$1="Litauisch - LT",HYPERLINK(CONCATENATE("https://www.saflax.de/0-WVK-Retail/Bilder-Pictures/SAFLAX-",'Basis-Tabelle-Samen'!C3,"-",'Basis-Tabelle-Samen'!J3,"-seed-package-back-cr-lithuanian.jpg")),
IF($C$1="Maltesisch - MT",HYPERLINK(CONCATENATE("https://www.saflax.de/0-WVK-Retail/Bilder-Pictures/SAFLAX-",'Basis-Tabelle-Samen'!C3,"-",'Basis-Tabelle-Samen'!J3,"-seed-package-back-cr-maltese.jpg")),
IF($C$1="Niederländisch - NL",HYPERLINK(CONCATENATE("https://www.saflax.de/0-WVK-Retail/Bilder-Pictures/SAFLAX-",'Basis-Tabelle-Samen'!C3,"-",'Basis-Tabelle-Samen'!J3,"-seed-package-back-cr-dutch.jpg")),
IF($C$1="Norwegisch - NO",HYPERLINK(CONCATENATE("https://www.saflax.de/0-WVK-Retail/Bilder-Pictures/SAFLAX-",'Basis-Tabelle-Samen'!C3,"-",'Basis-Tabelle-Samen'!J3,"-seed-package-back-cr-nowegian.jpg")),
IF($C$1="Polnisch - PL",HYPERLINK(CONCATENATE("https://www.saflax.de/0-WVK-Retail/Bilder-Pictures/SAFLAX-",'Basis-Tabelle-Samen'!C3,"-",'Basis-Tabelle-Samen'!J3,"-seed-package-back-cr-polish.jpg")),
IF($C$1="Portugiesisch - PT",HYPERLINK(CONCATENATE("https://www.saflax.de/0-WVK-Retail/Bilder-Pictures/SAFLAX-",'Basis-Tabelle-Samen'!C3,"-",'Basis-Tabelle-Samen'!J3,"-seed-package-back-cr-portuguese.jpg")),
IF($C$1="Rumänisch - RO",HYPERLINK(CONCATENATE("https://www.saflax.de/0-WVK-Retail/Bilder-Pictures/SAFLAX-",'Basis-Tabelle-Samen'!C3,"-",'Basis-Tabelle-Samen'!J3,"-seed-package-back-cr-romanian.jpg")),
IF($C$1="Schwedisch - SE",HYPERLINK(CONCATENATE("https://www.saflax.de/0-WVK-Retail/Bilder-Pictures/SAFLAX-",'Basis-Tabelle-Samen'!C3,"-",'Basis-Tabelle-Samen'!J3,"-seed-package-back-cr-swedish.jpg")),
IF($C$1="Slowakisch - SK",HYPERLINK(CONCATENATE("https://www.saflax.de/0-WVK-Retail/Bilder-Pictures/SAFLAX-",'Basis-Tabelle-Samen'!C3,"-",'Basis-Tabelle-Samen'!J3,"-seed-package-back-cr-slovak.jpg")),
IF($C$1="Slowenisch - SI",HYPERLINK(CONCATENATE("https://www.saflax.de/0-WVK-Retail/Bilder-Pictures/SAFLAX-",'Basis-Tabelle-Samen'!C3,"-",'Basis-Tabelle-Samen'!J3,"-seed-package-back-cr-slovenian.jpg")),
IF($C$1="Spanisch - ES",HYPERLINK(CONCATENATE("https://www.saflax.de/0-WVK-Retail/Bilder-Pictures/SAFLAX-",'Basis-Tabelle-Samen'!C3,"-",'Basis-Tabelle-Samen'!J3,"-seed-package-back-cr-spanish.jpg")),
IF($C$1="Tschechisch - CZ",HYPERLINK(CONCATENATE("https://www.saflax.de/0-WVK-Retail/Bilder-Pictures/SAFLAX-",'Basis-Tabelle-Samen'!C3,"-",'Basis-Tabelle-Samen'!J3,"-seed-package-back-cr-czech.jpg")),
IF($C$1="Türkisch - TR",HYPERLINK(CONCATENATE("https://www.saflax.de/0-WVK-Retail/Bilder-Pictures/SAFLAX-",'Basis-Tabelle-Samen'!C3,"-",'Basis-Tabelle-Samen'!J3,"-seed-package-back-cr-turkish.jpg")),
IF($C$1="Ungarisch - HU",HYPERLINK(CONCATENATE("https://www.saflax.de/0-WVK-Retail/Bilder-Pictures/SAFLAX-",'Basis-Tabelle-Samen'!C3,"-",'Basis-Tabelle-Samen'!J3,"-seed-package-back-cr-hungarian.jpg")),
" ACHTUNG")))))))))))))))))))))))))))))</f>
        <v>https://www.saflax.de/0-WVK-Retail/Bilder-Pictures/SAFLAX-12302-adansonia-digitata-seed-package-back-cr-english.jpg</v>
      </c>
      <c r="AM27" s="330" t="str">
        <f>IF(H27&lt;1,"",
IF($C$1="Bulgarisch - BG",HYPERLINK(CONCATENATE("https://www.saflax.de/0-WVK-Retail/Bilder-Pictures/SAFLAX-",'Basis-Tabelle-Samen'!K3,"-",'Basis-Tabelle-Samen'!J3,"-garden-to-go-mini-bulgarian.jpg")),
IF($C$1="Dänisch - DK",HYPERLINK(CONCATENATE("https://www.saflax.de/0-WVK-Retail/Bilder-Pictures/SAFLAX-",'Basis-Tabelle-Samen'!K3,"-",'Basis-Tabelle-Samen'!J3,"-garden-to-go-mini-danish.jpg")),
IF($C$1="Deutsch - DE",HYPERLINK(CONCATENATE("https://www.saflax.de/0-WVK-Retail/Bilder-Pictures/SAFLAX-",'Basis-Tabelle-Samen'!K3,"-",'Basis-Tabelle-Samen'!J3,"-garden-to-go-mini-german.jpg")),
IF($C$1="Englisch - UK",HYPERLINK(CONCATENATE("https://www.saflax.de/0-WVK-Retail/Bilder-Pictures/SAFLAX-",'Basis-Tabelle-Samen'!K3,"-",'Basis-Tabelle-Samen'!J3,"-garden-to-go-mini-english.jpg")),
IF($C$1="Estnisch - EE",HYPERLINK(CONCATENATE("https://www.saflax.de/0-WVK-Retail/Bilder-Pictures/SAFLAX-",'Basis-Tabelle-Samen'!K3,"-",'Basis-Tabelle-Samen'!J3,"-garden-to-go-mini-estonian.jpg")),
IF($C$1="Finnisch - FI",HYPERLINK(CONCATENATE("https://www.saflax.de/0-WVK-Retail/Bilder-Pictures/SAFLAX-",'Basis-Tabelle-Samen'!K3,"-",'Basis-Tabelle-Samen'!J3,"-garden-to-go-mini-finnish.jpg")),
IF($C$1="Französisch - FR",HYPERLINK(CONCATENATE("https://www.saflax.de/0-WVK-Retail/Bilder-Pictures/SAFLAX-",'Basis-Tabelle-Samen'!K3,"-",'Basis-Tabelle-Samen'!J3,"-garden-to-go-mini-french.jpg")),
IF($C$1="Griechisch - GR",HYPERLINK(CONCATENATE("https://www.saflax.de/0-WVK-Retail/Bilder-Pictures/SAFLAX-",'Basis-Tabelle-Samen'!K3,"-",'Basis-Tabelle-Samen'!J3,"-garden-to-go-mini-greek.jpg")),
IF($C$1="Irisch - IE",HYPERLINK(CONCATENATE("https://www.saflax.de/0-WVK-Retail/Bilder-Pictures/SAFLAX-",'Basis-Tabelle-Samen'!K3,"-",'Basis-Tabelle-Samen'!J3,"-garden-to-go-mini-irish.jpg")),
IF($C$1="Isländisch - IS",HYPERLINK(CONCATENATE("https://www.saflax.de/0-WVK-Retail/Bilder-Pictures/SAFLAX-",'Basis-Tabelle-Samen'!K3,"-",'Basis-Tabelle-Samen'!J3,"-garden-to-go-mini-icelandic.jpg")),
IF($C$1="Italienisch - IT",HYPERLINK(CONCATENATE("https://www.saflax.de/0-WVK-Retail/Bilder-Pictures/SAFLAX-",'Basis-Tabelle-Samen'!K3,"-",'Basis-Tabelle-Samen'!J3,"-garden-to-go-mini-italian.jpg")),
IF($C$1="Japanisch - JP",HYPERLINK(CONCATENATE("https://www.saflax.de/0-WVK-Retail/Bilder-Pictures/SAFLAX-",'Basis-Tabelle-Samen'!K3,"-",'Basis-Tabelle-Samen'!J3,"-garden-to-go-mini-japanese.jpg")),
IF($C$1="Kroatisch - HR",HYPERLINK(CONCATENATE("https://www.saflax.de/0-WVK-Retail/Bilder-Pictures/SAFLAX-",'Basis-Tabelle-Samen'!K3,"-",'Basis-Tabelle-Samen'!J3,"-garden-to-go-mini-croatian.jpg")),
IF($C$1="Lettisch - LV",HYPERLINK(CONCATENATE("https://www.saflax.de/0-WVK-Retail/Bilder-Pictures/SAFLAX-",'Basis-Tabelle-Samen'!K3,"-",'Basis-Tabelle-Samen'!J3,"-garden-to-go-mini-latvian.jpg")),
IF($C$1="Litauisch - LT",HYPERLINK(CONCATENATE("https://www.saflax.de/0-WVK-Retail/Bilder-Pictures/SAFLAX-",'Basis-Tabelle-Samen'!K3,"-",'Basis-Tabelle-Samen'!J3,"-garden-to-go-mini-lithuanian.jpg")),
IF($C$1="Maltesisch - MT",HYPERLINK(CONCATENATE("https://www.saflax.de/0-WVK-Retail/Bilder-Pictures/SAFLAX-",'Basis-Tabelle-Samen'!K3,"-",'Basis-Tabelle-Samen'!J3,"-garden-to-go-mini-maltese.jpg")),
IF($C$1="Niederländisch - NL",HYPERLINK(CONCATENATE("https://www.saflax.de/0-WVK-Retail/Bilder-Pictures/SAFLAX-",'Basis-Tabelle-Samen'!K3,"-",'Basis-Tabelle-Samen'!J3,"-garden-to-go-mini-dutch.jpg")),
IF($C$1="Norwegisch - NO",HYPERLINK(CONCATENATE("https://www.saflax.de/0-WVK-Retail/Bilder-Pictures/SAFLAX-",'Basis-Tabelle-Samen'!K3,"-",'Basis-Tabelle-Samen'!J3,"-garden-to-go-mini-nowegian.jpg")),
IF($C$1="Polnisch - PL",HYPERLINK(CONCATENATE("https://www.saflax.de/0-WVK-Retail/Bilder-Pictures/SAFLAX-",'Basis-Tabelle-Samen'!K3,"-",'Basis-Tabelle-Samen'!J3,"-garden-to-go-mini-polish.jpg")),
IF($C$1="Portugiesisch - PT",HYPERLINK(CONCATENATE("https://www.saflax.de/0-WVK-Retail/Bilder-Pictures/SAFLAX-",'Basis-Tabelle-Samen'!K3,"-",'Basis-Tabelle-Samen'!J3,"-garden-to-go-mini-portuguese.jpg")),
IF($C$1="Rumänisch - RO",HYPERLINK(CONCATENATE("https://www.saflax.de/0-WVK-Retail/Bilder-Pictures/SAFLAX-",'Basis-Tabelle-Samen'!K3,"-",'Basis-Tabelle-Samen'!J3,"-garden-to-go-mini-romanian.jpg")),
IF($C$1="Schwedisch - SE",HYPERLINK(CONCATENATE("https://www.saflax.de/0-WVK-Retail/Bilder-Pictures/SAFLAX-",'Basis-Tabelle-Samen'!K3,"-",'Basis-Tabelle-Samen'!J3,"-garden-to-go-mini-swedish.jpg")),
IF($C$1="Slowakisch - SK",HYPERLINK(CONCATENATE("https://www.saflax.de/0-WVK-Retail/Bilder-Pictures/SAFLAX-",'Basis-Tabelle-Samen'!K3,"-",'Basis-Tabelle-Samen'!J3,"-garden-to-go-mini-slovak.jpg")),
IF($C$1="Slowenisch - SI",HYPERLINK(CONCATENATE("https://www.saflax.de/0-WVK-Retail/Bilder-Pictures/SAFLAX-",'Basis-Tabelle-Samen'!K3,"-",'Basis-Tabelle-Samen'!J3,"-garden-to-go-mini-slovenian.jpg")),
IF($C$1="Spanisch - ES",HYPERLINK(CONCATENATE("https://www.saflax.de/0-WVK-Retail/Bilder-Pictures/SAFLAX-",'Basis-Tabelle-Samen'!K3,"-",'Basis-Tabelle-Samen'!J3,"-garden-to-go-mini-spanish.jpg")),
IF($C$1="Tschechisch - CZ",HYPERLINK(CONCATENATE("https://www.saflax.de/0-WVK-Retail/Bilder-Pictures/SAFLAX-",'Basis-Tabelle-Samen'!K3,"-",'Basis-Tabelle-Samen'!J3,"-garden-to-go-mini-czech.jpg")),
IF($C$1="Türkisch - TR",HYPERLINK(CONCATENATE("https://www.saflax.de/0-WVK-Retail/Bilder-Pictures/SAFLAX-",'Basis-Tabelle-Samen'!K3,"-",'Basis-Tabelle-Samen'!J3,"-garden-to-go-mini-turkish.jpg")),
IF($C$1="Ungarisch - HU",HYPERLINK(CONCATENATE("https://www.saflax.de/0-WVK-Retail/Bilder-Pictures/SAFLAX-",'Basis-Tabelle-Samen'!K3,"-",'Basis-Tabelle-Samen'!J3,"-garden-to-go-mini-hungarian.jpg")),
" ACHTUNG")))))))))))))))))))))))))))))</f>
        <v>https://www.saflax.de/0-WVK-Retail/Bilder-Pictures/SAFLAX-72302-adansonia-digitata-garden-to-go-mini-english.jpg</v>
      </c>
      <c r="AN27" s="330" t="str">
        <f>IF(I27&lt;1,"",
IF($C$1="Bulgarisch - BG",HYPERLINK(CONCATENATE("https://www.saflax.de/0-WVK-Retail/Bilder-Pictures/SAFLAX-",'Basis-Tabelle-Samen'!N3,"-",'Basis-Tabelle-Samen'!J3,"-garden-to-go-lite-bulgarian.jpg")),
IF($C$1="Dänisch - DK",HYPERLINK(CONCATENATE("https://www.saflax.de/0-WVK-Retail/Bilder-Pictures/SAFLAX-",'Basis-Tabelle-Samen'!N3,"-",'Basis-Tabelle-Samen'!J3,"-garden-to-go-lite-danish.jpg")),
IF($C$1="Deutsch - DE",HYPERLINK(CONCATENATE("https://www.saflax.de/0-WVK-Retail/Bilder-Pictures/SAFLAX-",'Basis-Tabelle-Samen'!N3,"-",'Basis-Tabelle-Samen'!J3,"-garden-to-go-lite-german.jpg")),
IF($C$1="Englisch - UK",HYPERLINK(CONCATENATE("https://www.saflax.de/0-WVK-Retail/Bilder-Pictures/SAFLAX-",'Basis-Tabelle-Samen'!N3,"-",'Basis-Tabelle-Samen'!J3,"-garden-to-go-lite-english.jpg")),
IF($C$1="Estnisch - EE",HYPERLINK(CONCATENATE("https://www.saflax.de/0-WVK-Retail/Bilder-Pictures/SAFLAX-",'Basis-Tabelle-Samen'!N3,"-",'Basis-Tabelle-Samen'!J3,"-garden-to-go-lite-estonian.jpg")),
IF($C$1="Finnisch - FI",HYPERLINK(CONCATENATE("https://www.saflax.de/0-WVK-Retail/Bilder-Pictures/SAFLAX-",'Basis-Tabelle-Samen'!N3,"-",'Basis-Tabelle-Samen'!J3,"-garden-to-go-lite-finnish.jpg")),
IF($C$1="Französisch - FR",HYPERLINK(CONCATENATE("https://www.saflax.de/0-WVK-Retail/Bilder-Pictures/SAFLAX-",'Basis-Tabelle-Samen'!N3,"-",'Basis-Tabelle-Samen'!J3,"-garden-to-go-lite-french.jpg")),
IF($C$1="Griechisch - GR",HYPERLINK(CONCATENATE("https://www.saflax.de/0-WVK-Retail/Bilder-Pictures/SAFLAX-",'Basis-Tabelle-Samen'!N3,"-",'Basis-Tabelle-Samen'!J3,"-garden-to-go-lite-greek.jpg")),
IF($C$1="Irisch - IE",HYPERLINK(CONCATENATE("https://www.saflax.de/0-WVK-Retail/Bilder-Pictures/SAFLAX-",'Basis-Tabelle-Samen'!N3,"-",'Basis-Tabelle-Samen'!J3,"-garden-to-go-lite-irish.jpg")),
IF($C$1="Isländisch - IS",HYPERLINK(CONCATENATE("https://www.saflax.de/0-WVK-Retail/Bilder-Pictures/SAFLAX-",'Basis-Tabelle-Samen'!N3,"-",'Basis-Tabelle-Samen'!J3,"-garden-to-go-lite-icelandic.jpg")),
IF($C$1="Italienisch - IT",HYPERLINK(CONCATENATE("https://www.saflax.de/0-WVK-Retail/Bilder-Pictures/SAFLAX-",'Basis-Tabelle-Samen'!N3,"-",'Basis-Tabelle-Samen'!J3,"-garden-to-go-lite-italian.jpg")),
IF($C$1="Japanisch - JP",HYPERLINK(CONCATENATE("https://www.saflax.de/0-WVK-Retail/Bilder-Pictures/SAFLAX-",'Basis-Tabelle-Samen'!N3,"-",'Basis-Tabelle-Samen'!J3,"-garden-to-go-lite-japanese.jpg")),
IF($C$1="Kroatisch - HR",HYPERLINK(CONCATENATE("https://www.saflax.de/0-WVK-Retail/Bilder-Pictures/SAFLAX-",'Basis-Tabelle-Samen'!N3,"-",'Basis-Tabelle-Samen'!J3,"-garden-to-go-lite-croatian.jpg")),
IF($C$1="Lettisch - LV",HYPERLINK(CONCATENATE("https://www.saflax.de/0-WVK-Retail/Bilder-Pictures/SAFLAX-",'Basis-Tabelle-Samen'!N3,"-",'Basis-Tabelle-Samen'!J3,"-garden-to-go-lite-latvian.jpg")),
IF($C$1="Litauisch - LT",HYPERLINK(CONCATENATE("https://www.saflax.de/0-WVK-Retail/Bilder-Pictures/SAFLAX-",'Basis-Tabelle-Samen'!N3,"-",'Basis-Tabelle-Samen'!J3,"-garden-to-go-lite-lithuanian.jpg")),
IF($C$1="Maltesisch - MT",HYPERLINK(CONCATENATE("https://www.saflax.de/0-WVK-Retail/Bilder-Pictures/SAFLAX-",'Basis-Tabelle-Samen'!N3,"-",'Basis-Tabelle-Samen'!J3,"-garden-to-go-lite-maltese.jpg")),
IF($C$1="Niederländisch - NL",HYPERLINK(CONCATENATE("https://www.saflax.de/0-WVK-Retail/Bilder-Pictures/SAFLAX-",'Basis-Tabelle-Samen'!N3,"-",'Basis-Tabelle-Samen'!J3,"-garden-to-go-lite-dutch.jpg")),
IF($C$1="Norwegisch - NO",HYPERLINK(CONCATENATE("https://www.saflax.de/0-WVK-Retail/Bilder-Pictures/SAFLAX-",'Basis-Tabelle-Samen'!N3,"-",'Basis-Tabelle-Samen'!J3,"-garden-to-go-lite-nowegian.jpg")),
IF($C$1="Polnisch - PL",HYPERLINK(CONCATENATE("https://www.saflax.de/0-WVK-Retail/Bilder-Pictures/SAFLAX-",'Basis-Tabelle-Samen'!N3,"-",'Basis-Tabelle-Samen'!J3,"-garden-to-go-lite-polish.jpg")),
IF($C$1="Portugiesisch - PT",HYPERLINK(CONCATENATE("https://www.saflax.de/0-WVK-Retail/Bilder-Pictures/SAFLAX-",'Basis-Tabelle-Samen'!N3,"-",'Basis-Tabelle-Samen'!J3,"-garden-to-go-lite-portuguese.jpg")),
IF($C$1="Rumänisch - RO",HYPERLINK(CONCATENATE("https://www.saflax.de/0-WVK-Retail/Bilder-Pictures/SAFLAX-",'Basis-Tabelle-Samen'!N3,"-",'Basis-Tabelle-Samen'!J3,"-garden-to-go-lite-romanian.jpg")),
IF($C$1="Schwedisch - SE",HYPERLINK(CONCATENATE("https://www.saflax.de/0-WVK-Retail/Bilder-Pictures/SAFLAX-",'Basis-Tabelle-Samen'!N3,"-",'Basis-Tabelle-Samen'!J3,"-garden-to-go-lite-swedish.jpg")),
IF($C$1="Slowakisch - SK",HYPERLINK(CONCATENATE("https://www.saflax.de/0-WVK-Retail/Bilder-Pictures/SAFLAX-",'Basis-Tabelle-Samen'!N3,"-",'Basis-Tabelle-Samen'!J3,"-garden-to-go-lite-slovak.jpg")),
IF($C$1="Slowenisch - SI",HYPERLINK(CONCATENATE("https://www.saflax.de/0-WVK-Retail/Bilder-Pictures/SAFLAX-",'Basis-Tabelle-Samen'!N3,"-",'Basis-Tabelle-Samen'!J3,"-garden-to-go-lite-slovenian.jpg")),
IF($C$1="Spanisch - ES",HYPERLINK(CONCATENATE("https://www.saflax.de/0-WVK-Retail/Bilder-Pictures/SAFLAX-",'Basis-Tabelle-Samen'!N3,"-",'Basis-Tabelle-Samen'!J3,"-garden-to-go-lite-spanish.jpg")),
IF($C$1="Tschechisch - CZ",HYPERLINK(CONCATENATE("https://www.saflax.de/0-WVK-Retail/Bilder-Pictures/SAFLAX-",'Basis-Tabelle-Samen'!N3,"-",'Basis-Tabelle-Samen'!J3,"-garden-to-go-lite-czech.jpg")),
IF($C$1="Türkisch - TR",HYPERLINK(CONCATENATE("https://www.saflax.de/0-WVK-Retail/Bilder-Pictures/SAFLAX-",'Basis-Tabelle-Samen'!N3,"-",'Basis-Tabelle-Samen'!J3,"-garden-to-go-lite-turkish.jpg")),
IF($C$1="Ungarisch - HU",HYPERLINK(CONCATENATE("https://www.saflax.de/0-WVK-Retail/Bilder-Pictures/SAFLAX-",'Basis-Tabelle-Samen'!N3,"-",'Basis-Tabelle-Samen'!J3,"-garden-to-go-lite-hungarian.jpg")),
" ACHTUNG")))))))))))))))))))))))))))))</f>
        <v>https://www.saflax.de/0-WVK-Retail/Bilder-Pictures/SAFLAX-82302-adansonia-digitata-garden-to-go-lite-english.jpg</v>
      </c>
      <c r="AO27" s="330" t="str">
        <f>IF(J27&lt;1,"",
IF($C$1="Bulgarisch - BG",HYPERLINK(CONCATENATE("https://www.saflax.de/0-WVK-Retail/Bilder-Pictures/SAFLAX-",'Basis-Tabelle-Samen'!Q3,"-",'Basis-Tabelle-Samen'!J3,"-garden-to-go-bulgarian.jpg")),
IF($C$1="Dänisch - DK",HYPERLINK(CONCATENATE("https://www.saflax.de/0-WVK-Retail/Bilder-Pictures/SAFLAX-",'Basis-Tabelle-Samen'!Q3,"-",'Basis-Tabelle-Samen'!J3,"-garden-to-go-danish.jpg")),
IF($C$1="Deutsch - DE",HYPERLINK(CONCATENATE("https://www.saflax.de/0-WVK-Retail/Bilder-Pictures/SAFLAX-",'Basis-Tabelle-Samen'!Q3,"-",'Basis-Tabelle-Samen'!J3,"-garden-to-go-german.jpg")),
IF($C$1="Englisch - UK",HYPERLINK(CONCATENATE("https://www.saflax.de/0-WVK-Retail/Bilder-Pictures/SAFLAX-",'Basis-Tabelle-Samen'!Q3,"-",'Basis-Tabelle-Samen'!J3,"-garden-to-go-english.jpg")),
IF($C$1="Estnisch - EE",HYPERLINK(CONCATENATE("https://www.saflax.de/0-WVK-Retail/Bilder-Pictures/SAFLAX-",'Basis-Tabelle-Samen'!Q3,"-",'Basis-Tabelle-Samen'!J3,"-garden-to-go-estonian.jpg")),
IF($C$1="Finnisch - FI",HYPERLINK(CONCATENATE("https://www.saflax.de/0-WVK-Retail/Bilder-Pictures/SAFLAX-",'Basis-Tabelle-Samen'!Q3,"-",'Basis-Tabelle-Samen'!J3,"-garden-to-go-finnish.jpg")),
IF($C$1="Französisch - FR",HYPERLINK(CONCATENATE("https://www.saflax.de/0-WVK-Retail/Bilder-Pictures/SAFLAX-",'Basis-Tabelle-Samen'!Q3,"-",'Basis-Tabelle-Samen'!J3,"-garden-to-go-french.jpg")),
IF($C$1="Griechisch - GR",HYPERLINK(CONCATENATE("https://www.saflax.de/0-WVK-Retail/Bilder-Pictures/SAFLAX-",'Basis-Tabelle-Samen'!Q3,"-",'Basis-Tabelle-Samen'!J3,"-garden-to-go-greek.jpg")),
IF($C$1="Irisch - IE",HYPERLINK(CONCATENATE("https://www.saflax.de/0-WVK-Retail/Bilder-Pictures/SAFLAX-",'Basis-Tabelle-Samen'!Q3,"-",'Basis-Tabelle-Samen'!J3,"-garden-to-go-irish.jpg")),
IF($C$1="Isländisch - IS",HYPERLINK(CONCATENATE("https://www.saflax.de/0-WVK-Retail/Bilder-Pictures/SAFLAX-",'Basis-Tabelle-Samen'!Q3,"-",'Basis-Tabelle-Samen'!J3,"-garden-to-go-icelandic.jpg")),
IF($C$1="Italienisch - IT",HYPERLINK(CONCATENATE("https://www.saflax.de/0-WVK-Retail/Bilder-Pictures/SAFLAX-",'Basis-Tabelle-Samen'!Q3,"-",'Basis-Tabelle-Samen'!J3,"-garden-to-go-italian.jpg")),
IF($C$1="Japanisch - JP",HYPERLINK(CONCATENATE("https://www.saflax.de/0-WVK-Retail/Bilder-Pictures/SAFLAX-",'Basis-Tabelle-Samen'!Q3,"-",'Basis-Tabelle-Samen'!J3,"-garden-to-go-japanese.jpg")),
IF($C$1="Kroatisch - HR",HYPERLINK(CONCATENATE("https://www.saflax.de/0-WVK-Retail/Bilder-Pictures/SAFLAX-",'Basis-Tabelle-Samen'!Q3,"-",'Basis-Tabelle-Samen'!J3,"-garden-to-go-croatian.jpg")),
IF($C$1="Lettisch - LV",HYPERLINK(CONCATENATE("https://www.saflax.de/0-WVK-Retail/Bilder-Pictures/SAFLAX-",'Basis-Tabelle-Samen'!Q3,"-",'Basis-Tabelle-Samen'!J3,"-garden-to-go-latvian.jpg")),
IF($C$1="Litauisch - LT",HYPERLINK(CONCATENATE("https://www.saflax.de/0-WVK-Retail/Bilder-Pictures/SAFLAX-",'Basis-Tabelle-Samen'!Q3,"-",'Basis-Tabelle-Samen'!J3,"-garden-to-go-lithuanian.jpg")),
IF($C$1="Maltesisch - MT",HYPERLINK(CONCATENATE("https://www.saflax.de/0-WVK-Retail/Bilder-Pictures/SAFLAX-",'Basis-Tabelle-Samen'!Q3,"-",'Basis-Tabelle-Samen'!J3,"-garden-to-go-maltese.jpg")),
IF($C$1="Niederländisch - NL",HYPERLINK(CONCATENATE("https://www.saflax.de/0-WVK-Retail/Bilder-Pictures/SAFLAX-",'Basis-Tabelle-Samen'!Q3,"-",'Basis-Tabelle-Samen'!J3,"-garden-to-go-dutch.jpg")),
IF($C$1="Norwegisch - NO",HYPERLINK(CONCATENATE("https://www.saflax.de/0-WVK-Retail/Bilder-Pictures/SAFLAX-",'Basis-Tabelle-Samen'!Q3,"-",'Basis-Tabelle-Samen'!J3,"-garden-to-go-nowegian.jpg")),
IF($C$1="Polnisch - PL",HYPERLINK(CONCATENATE("https://www.saflax.de/0-WVK-Retail/Bilder-Pictures/SAFLAX-",'Basis-Tabelle-Samen'!Q3,"-",'Basis-Tabelle-Samen'!J3,"-garden-to-go-polish.jpg")),
IF($C$1="Portugiesisch - PT",HYPERLINK(CONCATENATE("https://www.saflax.de/0-WVK-Retail/Bilder-Pictures/SAFLAX-",'Basis-Tabelle-Samen'!Q3,"-",'Basis-Tabelle-Samen'!J3,"-garden-to-go-portuguese.jpg")),
IF($C$1="Rumänisch - RO",HYPERLINK(CONCATENATE("https://www.saflax.de/0-WVK-Retail/Bilder-Pictures/SAFLAX-",'Basis-Tabelle-Samen'!Q3,"-",'Basis-Tabelle-Samen'!J3,"-garden-to-go-romanian.jpg")),
IF($C$1="Schwedisch - SE",HYPERLINK(CONCATENATE("https://www.saflax.de/0-WVK-Retail/Bilder-Pictures/SAFLAX-",'Basis-Tabelle-Samen'!Q3,"-",'Basis-Tabelle-Samen'!J3,"-garden-to-go-swedish.jpg")),
IF($C$1="Slowakisch - SK",HYPERLINK(CONCATENATE("https://www.saflax.de/0-WVK-Retail/Bilder-Pictures/SAFLAX-",'Basis-Tabelle-Samen'!Q3,"-",'Basis-Tabelle-Samen'!J3,"-garden-to-go-slovak.jpg")),
IF($C$1="Slowenisch - SI",HYPERLINK(CONCATENATE("https://www.saflax.de/0-WVK-Retail/Bilder-Pictures/SAFLAX-",'Basis-Tabelle-Samen'!Q3,"-",'Basis-Tabelle-Samen'!J3,"-garden-to-go-slovenian.jpg")),
IF($C$1="Spanisch - ES",HYPERLINK(CONCATENATE("https://www.saflax.de/0-WVK-Retail/Bilder-Pictures/SAFLAX-",'Basis-Tabelle-Samen'!Q3,"-",'Basis-Tabelle-Samen'!J3,"-garden-to-go-spanish.jpg")),
IF($C$1="Tschechisch - CZ",HYPERLINK(CONCATENATE("https://www.saflax.de/0-WVK-Retail/Bilder-Pictures/SAFLAX-",'Basis-Tabelle-Samen'!Q3,"-",'Basis-Tabelle-Samen'!J3,"-garden-to-go-czech.jpg")),
IF($C$1="Türkisch - TR",HYPERLINK(CONCATENATE("https://www.saflax.de/0-WVK-Retail/Bilder-Pictures/SAFLAX-",'Basis-Tabelle-Samen'!Q3,"-",'Basis-Tabelle-Samen'!J3,"-garden-to-go-turkish.jpg")),
IF($C$1="Ungarisch - HU",HYPERLINK(CONCATENATE("https://www.saflax.de/0-WVK-Retail/Bilder-Pictures/SAFLAX-",'Basis-Tabelle-Samen'!Q3,"-",'Basis-Tabelle-Samen'!J3,"-garden-to-go-hungarian.jpg")),
" ACHTUNG")))))))))))))))))))))))))))))</f>
        <v>https://www.saflax.de/0-WVK-Retail/Bilder-Pictures/SAFLAX-52302-adansonia-digitata-garden-to-go-english.jpg</v>
      </c>
      <c r="AP27" s="330" t="str">
        <f>IF(K27&lt;1,"",
IF($C$1="Bulgarisch - BG",HYPERLINK(CONCATENATE("https://www.saflax.de/0-WVK-Retail/Bilder-Pictures/SAFLAX-",'Basis-Tabelle-Samen'!T3,"-",'Basis-Tabelle-Samen'!J3,"-cultivation-set-bulgarian.jpg")),
IF($C$1="Dänisch - DK",HYPERLINK(CONCATENATE("https://www.saflax.de/0-WVK-Retail/Bilder-Pictures/SAFLAX-",'Basis-Tabelle-Samen'!T3,"-",'Basis-Tabelle-Samen'!J3,"-cultivation-set-danish.jpg")),
IF($C$1="Deutsch - DE",HYPERLINK(CONCATENATE("https://www.saflax.de/0-WVK-Retail/Bilder-Pictures/SAFLAX-",'Basis-Tabelle-Samen'!T3,"-",'Basis-Tabelle-Samen'!J3,"-cultivation-set-german.jpg")),
IF($C$1="Englisch - UK",HYPERLINK(CONCATENATE("https://www.saflax.de/0-WVK-Retail/Bilder-Pictures/SAFLAX-",'Basis-Tabelle-Samen'!T3,"-",'Basis-Tabelle-Samen'!J3,"-cultivation-set-english.jpg")),
IF($C$1="Estnisch - EE",HYPERLINK(CONCATENATE("https://www.saflax.de/0-WVK-Retail/Bilder-Pictures/SAFLAX-",'Basis-Tabelle-Samen'!T3,"-",'Basis-Tabelle-Samen'!J3,"-cultivation-set-estonian.jpg")),
IF($C$1="Finnisch - FI",HYPERLINK(CONCATENATE("https://www.saflax.de/0-WVK-Retail/Bilder-Pictures/SAFLAX-",'Basis-Tabelle-Samen'!T3,"-",'Basis-Tabelle-Samen'!J3,"-cultivation-set-finnish.jpg")),
IF($C$1="Französisch - FR",HYPERLINK(CONCATENATE("https://www.saflax.de/0-WVK-Retail/Bilder-Pictures/SAFLAX-",'Basis-Tabelle-Samen'!T3,"-",'Basis-Tabelle-Samen'!J3,"-cultivation-set-french.jpg")),
IF($C$1="Griechisch - GR",HYPERLINK(CONCATENATE("https://www.saflax.de/0-WVK-Retail/Bilder-Pictures/SAFLAX-",'Basis-Tabelle-Samen'!T3,"-",'Basis-Tabelle-Samen'!J3,"-cultivation-set-greek.jpg")),
IF($C$1="Irisch - IE",HYPERLINK(CONCATENATE("https://www.saflax.de/0-WVK-Retail/Bilder-Pictures/SAFLAX-",'Basis-Tabelle-Samen'!T3,"-",'Basis-Tabelle-Samen'!J3,"-cultivation-set-irish.jpg")),
IF($C$1="Isländisch - IS",HYPERLINK(CONCATENATE("https://www.saflax.de/0-WVK-Retail/Bilder-Pictures/SAFLAX-",'Basis-Tabelle-Samen'!T3,"-",'Basis-Tabelle-Samen'!J3,"-cultivation-set-icelandic.jpg")),
IF($C$1="Italienisch - IT",HYPERLINK(CONCATENATE("https://www.saflax.de/0-WVK-Retail/Bilder-Pictures/SAFLAX-",'Basis-Tabelle-Samen'!T3,"-",'Basis-Tabelle-Samen'!J3,"-cultivation-set-italian.jpg")),
IF($C$1="Japanisch - JP",HYPERLINK(CONCATENATE("https://www.saflax.de/0-WVK-Retail/Bilder-Pictures/SAFLAX-",'Basis-Tabelle-Samen'!T3,"-",'Basis-Tabelle-Samen'!J3,"-cultivation-set-japanese.jpg")),
IF($C$1="Kroatisch - HR",HYPERLINK(CONCATENATE("https://www.saflax.de/0-WVK-Retail/Bilder-Pictures/SAFLAX-",'Basis-Tabelle-Samen'!T3,"-",'Basis-Tabelle-Samen'!J3,"-cultivation-set-croatian.jpg")),
IF($C$1="Lettisch - LV",HYPERLINK(CONCATENATE("https://www.saflax.de/0-WVK-Retail/Bilder-Pictures/SAFLAX-",'Basis-Tabelle-Samen'!T3,"-",'Basis-Tabelle-Samen'!J3,"-cultivation-set-latvian.jpg")),
IF($C$1="Litauisch - LT",HYPERLINK(CONCATENATE("https://www.saflax.de/0-WVK-Retail/Bilder-Pictures/SAFLAX-",'Basis-Tabelle-Samen'!T3,"-",'Basis-Tabelle-Samen'!J3,"-cultivation-set-lithuanian.jpg")),
IF($C$1="Maltesisch - MT",HYPERLINK(CONCATENATE("https://www.saflax.de/0-WVK-Retail/Bilder-Pictures/SAFLAX-",'Basis-Tabelle-Samen'!T3,"-",'Basis-Tabelle-Samen'!J3,"-cultivation-set-maltese.jpg")),
IF($C$1="Niederländisch - NL",HYPERLINK(CONCATENATE("https://www.saflax.de/0-WVK-Retail/Bilder-Pictures/SAFLAX-",'Basis-Tabelle-Samen'!T3,"-",'Basis-Tabelle-Samen'!J3,"-cultivation-set-dutch.jpg")),
IF($C$1="Norwegisch - NO",HYPERLINK(CONCATENATE("https://www.saflax.de/0-WVK-Retail/Bilder-Pictures/SAFLAX-",'Basis-Tabelle-Samen'!T3,"-",'Basis-Tabelle-Samen'!J3,"-cultivation-set-nowegian.jpg")),
IF($C$1="Polnisch - PL",HYPERLINK(CONCATENATE("https://www.saflax.de/0-WVK-Retail/Bilder-Pictures/SAFLAX-",'Basis-Tabelle-Samen'!T3,"-",'Basis-Tabelle-Samen'!J3,"-cultivation-set-polish.jpg")),
IF($C$1="Portugiesisch - PT",HYPERLINK(CONCATENATE("https://www.saflax.de/0-WVK-Retail/Bilder-Pictures/SAFLAX-",'Basis-Tabelle-Samen'!T3,"-",'Basis-Tabelle-Samen'!J3,"-cultivation-set-portuguese.jpg")),
IF($C$1="Rumänisch - RO",HYPERLINK(CONCATENATE("https://www.saflax.de/0-WVK-Retail/Bilder-Pictures/SAFLAX-",'Basis-Tabelle-Samen'!T3,"-",'Basis-Tabelle-Samen'!J3,"-cultivation-set-romanian.jpg")),
IF($C$1="Schwedisch - SE",HYPERLINK(CONCATENATE("https://www.saflax.de/0-WVK-Retail/Bilder-Pictures/SAFLAX-",'Basis-Tabelle-Samen'!T3,"-",'Basis-Tabelle-Samen'!J3,"-cultivation-set-swedish.jpg")),
IF($C$1="Slowakisch - SK",HYPERLINK(CONCATENATE("https://www.saflax.de/0-WVK-Retail/Bilder-Pictures/SAFLAX-",'Basis-Tabelle-Samen'!T3,"-",'Basis-Tabelle-Samen'!J3,"-cultivation-set-slovak.jpg")),
IF($C$1="Slowenisch - SI",HYPERLINK(CONCATENATE("https://www.saflax.de/0-WVK-Retail/Bilder-Pictures/SAFLAX-",'Basis-Tabelle-Samen'!T3,"-",'Basis-Tabelle-Samen'!J3,"-cultivation-set-slovenian.jpg")),
IF($C$1="Spanisch - ES",HYPERLINK(CONCATENATE("https://www.saflax.de/0-WVK-Retail/Bilder-Pictures/SAFLAX-",'Basis-Tabelle-Samen'!T3,"-",'Basis-Tabelle-Samen'!J3,"-cultivation-set-spanish.jpg")),
IF($C$1="Tschechisch - CZ",HYPERLINK(CONCATENATE("https://www.saflax.de/0-WVK-Retail/Bilder-Pictures/SAFLAX-",'Basis-Tabelle-Samen'!T3,"-",'Basis-Tabelle-Samen'!J3,"-cultivation-set-czech.jpg")),
IF($C$1="Türkisch - TR",HYPERLINK(CONCATENATE("https://www.saflax.de/0-WVK-Retail/Bilder-Pictures/SAFLAX-",'Basis-Tabelle-Samen'!T3,"-",'Basis-Tabelle-Samen'!J3,"-cultivation-set-turkish.jpg")),
IF($C$1="Ungarisch - HU",HYPERLINK(CONCATENATE("https://www.saflax.de/0-WVK-Retail/Bilder-Pictures/SAFLAX-",'Basis-Tabelle-Samen'!T3,"-",'Basis-Tabelle-Samen'!J3,"-cultivation-set-hungarian.jpg")),
" ACHTUNG")))))))))))))))))))))))))))))</f>
        <v>https://www.saflax.de/0-WVK-Retail/Bilder-Pictures/SAFLAX-32302-adansonia-digitata-cultivation-set-english.jpg</v>
      </c>
      <c r="AQ27" s="330" t="str">
        <f>IF(L27&lt;1,"",
IF($C$1="Bulgarisch - BG",HYPERLINK(CONCATENATE("https://www.saflax.de/0-WVK-Retail/Bilder-Pictures/SAFLAX-",'Basis-Tabelle-Samen'!W3,"-",'Basis-Tabelle-Samen'!J3,"-garden-in-the-bag-bulgarian.jpg")),
IF($C$1="Dänisch - DK",HYPERLINK(CONCATENATE("https://www.saflax.de/0-WVK-Retail/Bilder-Pictures/SAFLAX-",'Basis-Tabelle-Samen'!W3,"-",'Basis-Tabelle-Samen'!J3,"-garden-in-the-bag-danish.jpg")),
IF($C$1="Deutsch - DE",HYPERLINK(CONCATENATE("https://www.saflax.de/0-WVK-Retail/Bilder-Pictures/SAFLAX-",'Basis-Tabelle-Samen'!W3,"-",'Basis-Tabelle-Samen'!J3,"-garden-in-the-bag-german.jpg")),
IF($C$1="Englisch - UK",HYPERLINK(CONCATENATE("https://www.saflax.de/0-WVK-Retail/Bilder-Pictures/SAFLAX-",'Basis-Tabelle-Samen'!W3,"-",'Basis-Tabelle-Samen'!J3,"-garden-in-the-bag-english.jpg")),
IF($C$1="Estnisch - EE",HYPERLINK(CONCATENATE("https://www.saflax.de/0-WVK-Retail/Bilder-Pictures/SAFLAX-",'Basis-Tabelle-Samen'!W3,"-",'Basis-Tabelle-Samen'!J3,"-garden-in-the-bag-estonian.jpg")),
IF($C$1="Finnisch - FI",HYPERLINK(CONCATENATE("https://www.saflax.de/0-WVK-Retail/Bilder-Pictures/SAFLAX-",'Basis-Tabelle-Samen'!W3,"-",'Basis-Tabelle-Samen'!J3,"-garden-in-the-bag-finnish.jpg")),
IF($C$1="Französisch - FR",HYPERLINK(CONCATENATE("https://www.saflax.de/0-WVK-Retail/Bilder-Pictures/SAFLAX-",'Basis-Tabelle-Samen'!W3,"-",'Basis-Tabelle-Samen'!J3,"-garden-in-the-bag-french.jpg")),
IF($C$1="Griechisch - GR",HYPERLINK(CONCATENATE("https://www.saflax.de/0-WVK-Retail/Bilder-Pictures/SAFLAX-",'Basis-Tabelle-Samen'!W3,"-",'Basis-Tabelle-Samen'!J3,"-garden-in-the-bag-greek.jpg")),
IF($C$1="Irisch - IE",HYPERLINK(CONCATENATE("https://www.saflax.de/0-WVK-Retail/Bilder-Pictures/SAFLAX-",'Basis-Tabelle-Samen'!W3,"-",'Basis-Tabelle-Samen'!J3,"-garden-in-the-bag-irish.jpg")),
IF($C$1="Isländisch - IS",HYPERLINK(CONCATENATE("https://www.saflax.de/0-WVK-Retail/Bilder-Pictures/SAFLAX-",'Basis-Tabelle-Samen'!W3,"-",'Basis-Tabelle-Samen'!J3,"-garden-in-the-bag-icelandic.jpg")),
IF($C$1="Italienisch - IT",HYPERLINK(CONCATENATE("https://www.saflax.de/0-WVK-Retail/Bilder-Pictures/SAFLAX-",'Basis-Tabelle-Samen'!W3,"-",'Basis-Tabelle-Samen'!J3,"-garden-in-the-bag-italian.jpg")),
IF($C$1="Japanisch - JP",HYPERLINK(CONCATENATE("https://www.saflax.de/0-WVK-Retail/Bilder-Pictures/SAFLAX-",'Basis-Tabelle-Samen'!W3,"-",'Basis-Tabelle-Samen'!J3,"-garden-in-the-bag-japanese.jpg")),
IF($C$1="Kroatisch - HR",HYPERLINK(CONCATENATE("https://www.saflax.de/0-WVK-Retail/Bilder-Pictures/SAFLAX-",'Basis-Tabelle-Samen'!W3,"-",'Basis-Tabelle-Samen'!J3,"-garden-in-the-bag-croatian.jpg")),
IF($C$1="Lettisch - LV",HYPERLINK(CONCATENATE("https://www.saflax.de/0-WVK-Retail/Bilder-Pictures/SAFLAX-",'Basis-Tabelle-Samen'!W3,"-",'Basis-Tabelle-Samen'!J3,"-garden-in-the-bag-latvian.jpg")),
IF($C$1="Litauisch - LT",HYPERLINK(CONCATENATE("https://www.saflax.de/0-WVK-Retail/Bilder-Pictures/SAFLAX-",'Basis-Tabelle-Samen'!W3,"-",'Basis-Tabelle-Samen'!J3,"-garden-in-the-bag-lithuanian.jpg")),
IF($C$1="Maltesisch - MT",HYPERLINK(CONCATENATE("https://www.saflax.de/0-WVK-Retail/Bilder-Pictures/SAFLAX-",'Basis-Tabelle-Samen'!W3,"-",'Basis-Tabelle-Samen'!J3,"-garden-in-the-bag-maltese.jpg")),
IF($C$1="Niederländisch - NL",HYPERLINK(CONCATENATE("https://www.saflax.de/0-WVK-Retail/Bilder-Pictures/SAFLAX-",'Basis-Tabelle-Samen'!W3,"-",'Basis-Tabelle-Samen'!J3,"-garden-in-the-bag-dutch.jpg")),
IF($C$1="Norwegisch - NO",HYPERLINK(CONCATENATE("https://www.saflax.de/0-WVK-Retail/Bilder-Pictures/SAFLAX-",'Basis-Tabelle-Samen'!W3,"-",'Basis-Tabelle-Samen'!J3,"-garden-in-the-bag-nowegian.jpg")),
IF($C$1="Polnisch - PL",HYPERLINK(CONCATENATE("https://www.saflax.de/0-WVK-Retail/Bilder-Pictures/SAFLAX-",'Basis-Tabelle-Samen'!W3,"-",'Basis-Tabelle-Samen'!J3,"-garden-in-the-bag-polish.jpg")),
IF($C$1="Portugiesisch - PT",HYPERLINK(CONCATENATE("https://www.saflax.de/0-WVK-Retail/Bilder-Pictures/SAFLAX-",'Basis-Tabelle-Samen'!W3,"-",'Basis-Tabelle-Samen'!J3,"-garden-in-the-bag-portuguese.jpg")),
IF($C$1="Rumänisch - RO",HYPERLINK(CONCATENATE("https://www.saflax.de/0-WVK-Retail/Bilder-Pictures/SAFLAX-",'Basis-Tabelle-Samen'!W3,"-",'Basis-Tabelle-Samen'!J3,"-garden-in-the-bag-romanian.jpg")),
IF($C$1="Schwedisch - SE",HYPERLINK(CONCATENATE("https://www.saflax.de/0-WVK-Retail/Bilder-Pictures/SAFLAX-",'Basis-Tabelle-Samen'!W3,"-",'Basis-Tabelle-Samen'!J3,"-garden-in-the-bag-swedish.jpg")),
IF($C$1="Slowakisch - SK",HYPERLINK(CONCATENATE("https://www.saflax.de/0-WVK-Retail/Bilder-Pictures/SAFLAX-",'Basis-Tabelle-Samen'!W3,"-",'Basis-Tabelle-Samen'!J3,"-garden-in-the-bag-slovak.jpg")),
IF($C$1="Slowenisch - SI",HYPERLINK(CONCATENATE("https://www.saflax.de/0-WVK-Retail/Bilder-Pictures/SAFLAX-",'Basis-Tabelle-Samen'!W3,"-",'Basis-Tabelle-Samen'!J3,"-garden-in-the-bag-slovenian.jpg")),
IF($C$1="Spanisch - ES",HYPERLINK(CONCATENATE("https://www.saflax.de/0-WVK-Retail/Bilder-Pictures/SAFLAX-",'Basis-Tabelle-Samen'!W3,"-",'Basis-Tabelle-Samen'!J3,"-garden-in-the-bag-spanish.jpg")),
IF($C$1="Tschechisch - CZ",HYPERLINK(CONCATENATE("https://www.saflax.de/0-WVK-Retail/Bilder-Pictures/SAFLAX-",'Basis-Tabelle-Samen'!W3,"-",'Basis-Tabelle-Samen'!J3,"-garden-in-the-bag-czech.jpg")),
IF($C$1="Türkisch - TR",HYPERLINK(CONCATENATE("https://www.saflax.de/0-WVK-Retail/Bilder-Pictures/SAFLAX-",'Basis-Tabelle-Samen'!W3,"-",'Basis-Tabelle-Samen'!J3,"-garden-in-the-bag-turkish.jpg")),
IF($C$1="Ungarisch - HU",HYPERLINK(CONCATENATE("https://www.saflax.de/0-WVK-Retail/Bilder-Pictures/SAFLAX-",'Basis-Tabelle-Samen'!W3,"-",'Basis-Tabelle-Samen'!J3,"-garden-in-the-bag-hungarian.jpg")),
" ACHTUNG")))))))))))))))))))))))))))))</f>
        <v>https://www.saflax.de/0-WVK-Retail/Bilder-Pictures/SAFLAX-62302-adansonia-digitata-garden-in-the-bag-english.jpg</v>
      </c>
    </row>
    <row r="28" spans="1:43" ht="17.100000000000001" customHeight="1" x14ac:dyDescent="0.2">
      <c r="A28" s="318" t="str">
        <f>IF('Basis-Tabelle-Samen'!A87="","",IF($C$1="Deutsch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8" s="319" t="str">
        <f>'Basis-Tabelle-Samen'!I87</f>
        <v>Clianthus formosus syn. Swaisonia formosa</v>
      </c>
      <c r="C28" s="316" t="str">
        <f>IF($C$1="Bulgarisch - BG",'Basis-Tabelle-Samen'!Z87,
IF($C$1="Dänisch - DK",'Basis-Tabelle-Samen'!AA87,
IF($C$1="Deutsch - DE",'Basis-Tabelle-Samen'!AB87,
IF($C$1="Englisch - UK",'Basis-Tabelle-Samen'!AC87,
IF($C$1="Estnisch - EE",'Basis-Tabelle-Samen'!AD87,
IF($C$1="Finnisch - FI",'Basis-Tabelle-Samen'!AE87,
IF($C$1="Französisch - FR",'Basis-Tabelle-Samen'!AF87,
IF($C$1="Griechisch - GR",'Basis-Tabelle-Samen'!AG87,
IF($C$1="Irisch - IE",'Basis-Tabelle-Samen'!AH87,
IF($C$1="Isländisch - IS",'Basis-Tabelle-Samen'!AI87,
IF($C$1="Italienisch - IT",'Basis-Tabelle-Samen'!AJ87,
IF($C$1="Japanisch - JP",'Basis-Tabelle-Samen'!AK87,
IF($C$1="Kroatisch - HR",'Basis-Tabelle-Samen'!AL87,
IF($C$1="Lettisch - LV",'Basis-Tabelle-Samen'!AM87,
IF($C$1="Litauisch - LT",'Basis-Tabelle-Samen'!AN87,
IF($C$1="Maltesisch - MT",'Basis-Tabelle-Samen'!AO87,
IF($C$1="Niederländisch - NL",'Basis-Tabelle-Samen'!AP87,
IF($C$1="Norwegisch - NO",'Basis-Tabelle-Samen'!AQ87,
IF($C$1="Polnisch - PL",'Basis-Tabelle-Samen'!AR87,
IF($C$1="Portugiesisch - PT",'Basis-Tabelle-Samen'!AS87,
IF($C$1="Rumänisch - RO",'Basis-Tabelle-Samen'!AT87,
IF($C$1="Schwedisch - SE",'Basis-Tabelle-Samen'!AU87,
IF($C$1="Slowakisch - SK",'Basis-Tabelle-Samen'!AV87,
IF($C$1="Slowenisch - SI",'Basis-Tabelle-Samen'!AW87,
IF($C$1="Spanisch - ES",'Basis-Tabelle-Samen'!AX87,
IF($C$1="Tschechisch - CZ",'Basis-Tabelle-Samen'!AY87,
IF($C$1="Türkisch - TR",'Basis-Tabelle-Samen'!AZ87,
IF($C$1="Ungarisch - HU",'Basis-Tabelle-Samen'!BA87,
" ACHTUNG"))))))))))))))))))))))))))))</f>
        <v>Sturt's Desert Pea</v>
      </c>
      <c r="D28" s="320">
        <f>'Basis-Tabelle-Samen'!F87</f>
        <v>20</v>
      </c>
      <c r="E28" s="321" t="str">
        <f>'Basis-Tabelle-Samen'!H87</f>
        <v>7 %</v>
      </c>
      <c r="F28" s="322" t="str">
        <f>IF('Basis-Tabelle-Samen'!G87="","",'Basis-Tabelle-Samen'!G87)</f>
        <v>01</v>
      </c>
      <c r="G28" s="320">
        <f>'Basis-Tabelle-Samen'!C87</f>
        <v>13009</v>
      </c>
      <c r="H28" s="323">
        <f>'Basis-Tabelle-Samen'!D87</f>
        <v>4055473130095</v>
      </c>
      <c r="I28" s="324">
        <f>'Basis-Tabelle-Samen'!E87</f>
        <v>1.85</v>
      </c>
      <c r="J28" s="325">
        <f t="shared" si="0"/>
        <v>12</v>
      </c>
      <c r="K28" s="326">
        <f>'Basis-Tabelle-Samen'!K87</f>
        <v>73009</v>
      </c>
      <c r="L28" s="323">
        <f>'Basis-Tabelle-Samen'!L87</f>
        <v>4055473730097</v>
      </c>
      <c r="M28" s="324">
        <f>'Basis-Tabelle-Samen'!M87</f>
        <v>2.4500000000000002</v>
      </c>
      <c r="N28" s="326">
        <f>IF(K28&lt;1,"",'3'!$I$15)</f>
        <v>15</v>
      </c>
      <c r="O28" s="327">
        <f>IF(K28&lt;1,"",'3'!$J$11)</f>
        <v>90</v>
      </c>
      <c r="P28" s="326">
        <f>'Basis-Tabelle-Samen'!N87</f>
        <v>83009</v>
      </c>
      <c r="Q28" s="323">
        <f>'Basis-Tabelle-Samen'!O87</f>
        <v>4055473830094</v>
      </c>
      <c r="R28" s="328">
        <f>'Basis-Tabelle-Samen'!P87</f>
        <v>3.75</v>
      </c>
      <c r="S28" s="326">
        <f>IF(R28&lt;1,"",'3'!$M$15)</f>
        <v>18</v>
      </c>
      <c r="T28" s="327">
        <f>IF(R28&lt;1,"",'3'!$N$11)</f>
        <v>72</v>
      </c>
      <c r="U28" s="326">
        <f>'Basis-Tabelle-Samen'!Q87</f>
        <v>53009</v>
      </c>
      <c r="V28" s="323">
        <f>'Basis-Tabelle-Samen'!R87</f>
        <v>4055473530093</v>
      </c>
      <c r="W28" s="324">
        <f>'Basis-Tabelle-Samen'!S87</f>
        <v>4.95</v>
      </c>
      <c r="X28" s="326">
        <f>IF(U28&lt;1,"",'3'!$Q$15)</f>
        <v>6</v>
      </c>
      <c r="Y28" s="327">
        <f>IF(U28&lt;1,"",'3'!$R$11)</f>
        <v>24</v>
      </c>
      <c r="Z28" s="326">
        <f>'Basis-Tabelle-Samen'!T87</f>
        <v>33009</v>
      </c>
      <c r="AA28" s="323">
        <f>'Basis-Tabelle-Samen'!U87</f>
        <v>4055473330099</v>
      </c>
      <c r="AB28" s="324">
        <f>'Basis-Tabelle-Samen'!V87</f>
        <v>6.75</v>
      </c>
      <c r="AC28" s="326">
        <f>IF(Z28&lt;1,"",'3'!$U$15)</f>
        <v>6</v>
      </c>
      <c r="AD28" s="327">
        <f>IF(Z28&lt;1,"",'3'!$V$11)</f>
        <v>24</v>
      </c>
      <c r="AE28" s="326">
        <f>'Basis-Tabelle-Samen'!W87</f>
        <v>63009</v>
      </c>
      <c r="AF28" s="323">
        <f>'Basis-Tabelle-Samen'!X87</f>
        <v>4055473630090</v>
      </c>
      <c r="AG28" s="324">
        <f>'Basis-Tabelle-Samen'!Y87</f>
        <v>2.95</v>
      </c>
      <c r="AH28" s="326">
        <f>IF(AE28&lt;1,"",'3'!$Y$15)</f>
        <v>8</v>
      </c>
      <c r="AI28" s="327">
        <f>IF(AE28&lt;1,"",'3'!$Z$11)</f>
        <v>64</v>
      </c>
      <c r="AJ28" s="315"/>
      <c r="AK28" s="316" t="str">
        <f>IF(G28&lt;1,"",
IF($C$1="Bulgarisch - BG",HYPERLINK(CONCATENATE("https://www.saflax.de/0-WVK-Retail/Bilder-Pictures/SAFLAX-",'Basis-Tabelle-Samen'!C87,"-",'Basis-Tabelle-Samen'!J87,"-seed-package-front-cr-bulgarian.jpg")),
IF($C$1="Dänisch - DK",HYPERLINK(CONCATENATE("https://www.saflax.de/0-WVK-Retail/Bilder-Pictures/SAFLAX-",'Basis-Tabelle-Samen'!C87,"-",'Basis-Tabelle-Samen'!J87,"-seed-package-front-cr-danish.jpg")),
IF($C$1="Deutsch - DE",HYPERLINK(CONCATENATE("https://www.saflax.de/0-WVK-Retail/Bilder-Pictures/SAFLAX-",'Basis-Tabelle-Samen'!C87,"-",'Basis-Tabelle-Samen'!J87,"-seed-package-front-cr-german.jpg")),
IF($C$1="Englisch - UK",HYPERLINK(CONCATENATE("https://www.saflax.de/0-WVK-Retail/Bilder-Pictures/SAFLAX-",'Basis-Tabelle-Samen'!C87,"-",'Basis-Tabelle-Samen'!J87,"-seed-package-front-cr-english.jpg")),
IF($C$1="Estnisch - EE",HYPERLINK(CONCATENATE("https://www.saflax.de/0-WVK-Retail/Bilder-Pictures/SAFLAX-",'Basis-Tabelle-Samen'!C87,"-",'Basis-Tabelle-Samen'!J87,"-seed-package-front-cr-estonian.jpg")),
IF($C$1="Finnisch - FI",HYPERLINK(CONCATENATE("https://www.saflax.de/0-WVK-Retail/Bilder-Pictures/SAFLAX-",'Basis-Tabelle-Samen'!C87,"-",'Basis-Tabelle-Samen'!J87,"-seed-package-front-cr-finnish.jpg")),
IF($C$1="Französisch - FR",HYPERLINK(CONCATENATE("https://www.saflax.de/0-WVK-Retail/Bilder-Pictures/SAFLAX-",'Basis-Tabelle-Samen'!C87,"-",'Basis-Tabelle-Samen'!J87,"-seed-package-front-cr-french.jpg")),
IF($C$1="Griechisch - GR",HYPERLINK(CONCATENATE("https://www.saflax.de/0-WVK-Retail/Bilder-Pictures/SAFLAX-",'Basis-Tabelle-Samen'!C87,"-",'Basis-Tabelle-Samen'!J87,"-seed-package-front-cr-greek.jpg")),
IF($C$1="Irisch - IE",HYPERLINK(CONCATENATE("https://www.saflax.de/0-WVK-Retail/Bilder-Pictures/SAFLAX-",'Basis-Tabelle-Samen'!C87,"-",'Basis-Tabelle-Samen'!J87,"-seed-package-front-cr-irish.jpg")),
IF($C$1="Isländisch - IS",HYPERLINK(CONCATENATE("https://www.saflax.de/0-WVK-Retail/Bilder-Pictures/SAFLAX-",'Basis-Tabelle-Samen'!C87,"-",'Basis-Tabelle-Samen'!J87,"-seed-package-front-cr-icelandic.jpg")),
IF($C$1="Italienisch - IT",HYPERLINK(CONCATENATE("https://www.saflax.de/0-WVK-Retail/Bilder-Pictures/SAFLAX-",'Basis-Tabelle-Samen'!C87,"-",'Basis-Tabelle-Samen'!J87,"-seed-package-front-cr-italian.jpg")),
IF($C$1="Japanisch - JP",HYPERLINK(CONCATENATE("https://www.saflax.de/0-WVK-Retail/Bilder-Pictures/SAFLAX-",'Basis-Tabelle-Samen'!C87,"-",'Basis-Tabelle-Samen'!J87,"-seed-package-front-cr-japanese.jpg")),
IF($C$1="Kroatisch - HR",HYPERLINK(CONCATENATE("https://www.saflax.de/0-WVK-Retail/Bilder-Pictures/SAFLAX-",'Basis-Tabelle-Samen'!C87,"-",'Basis-Tabelle-Samen'!J87,"-seed-package-front-cr-croatian.jpg")),
IF($C$1="Lettisch - LV",HYPERLINK(CONCATENATE("https://www.saflax.de/0-WVK-Retail/Bilder-Pictures/SAFLAX-",'Basis-Tabelle-Samen'!C87,"-",'Basis-Tabelle-Samen'!J87,"-seed-package-front-cr-latvian.jpg")),
IF($C$1="Litauisch - LT",HYPERLINK(CONCATENATE("https://www.saflax.de/0-WVK-Retail/Bilder-Pictures/SAFLAX-",'Basis-Tabelle-Samen'!C87,"-",'Basis-Tabelle-Samen'!J87,"-seed-package-front-cr-lithuanian.jpg")),
IF($C$1="Maltesisch - MT",HYPERLINK(CONCATENATE("https://www.saflax.de/0-WVK-Retail/Bilder-Pictures/SAFLAX-",'Basis-Tabelle-Samen'!C87,"-",'Basis-Tabelle-Samen'!J87,"-seed-package-front-cr-maltese.jpg")),
IF($C$1="Niederländisch - NL",HYPERLINK(CONCATENATE("https://www.saflax.de/0-WVK-Retail/Bilder-Pictures/SAFLAX-",'Basis-Tabelle-Samen'!C87,"-",'Basis-Tabelle-Samen'!J87,"-seed-package-front-cr-dutch.jpg")),
IF($C$1="Norwegisch - NO",HYPERLINK(CONCATENATE("https://www.saflax.de/0-WVK-Retail/Bilder-Pictures/SAFLAX-",'Basis-Tabelle-Samen'!C87,"-",'Basis-Tabelle-Samen'!J87,"-seed-package-front-cr-nowegian.jpg")),
IF($C$1="Polnisch - PL",HYPERLINK(CONCATENATE("https://www.saflax.de/0-WVK-Retail/Bilder-Pictures/SAFLAX-",'Basis-Tabelle-Samen'!C87,"-",'Basis-Tabelle-Samen'!J87,"-seed-package-front-cr-polish.jpg")),
IF($C$1="Portugiesisch - PT",HYPERLINK(CONCATENATE("https://www.saflax.de/0-WVK-Retail/Bilder-Pictures/SAFLAX-",'Basis-Tabelle-Samen'!C87,"-",'Basis-Tabelle-Samen'!J87,"-seed-package-front-cr-portuguese.jpg")),
IF($C$1="Rumänisch - RO",HYPERLINK(CONCATENATE("https://www.saflax.de/0-WVK-Retail/Bilder-Pictures/SAFLAX-",'Basis-Tabelle-Samen'!C87,"-",'Basis-Tabelle-Samen'!J87,"-seed-package-front-cr-romanian.jpg")),
IF($C$1="Schwedisch - SE",HYPERLINK(CONCATENATE("https://www.saflax.de/0-WVK-Retail/Bilder-Pictures/SAFLAX-",'Basis-Tabelle-Samen'!C87,"-",'Basis-Tabelle-Samen'!J87,"-seed-package-front-cr-swedish.jpg")),
IF($C$1="Slowakisch - SK",HYPERLINK(CONCATENATE("https://www.saflax.de/0-WVK-Retail/Bilder-Pictures/SAFLAX-",'Basis-Tabelle-Samen'!C87,"-",'Basis-Tabelle-Samen'!J87,"-seed-package-front-cr-slovak.jpg")),
IF($C$1="Slowenisch - SI",HYPERLINK(CONCATENATE("https://www.saflax.de/0-WVK-Retail/Bilder-Pictures/SAFLAX-",'Basis-Tabelle-Samen'!C87,"-",'Basis-Tabelle-Samen'!J87,"-seed-package-front-cr-slovenian.jpg")),
IF($C$1="Spanisch - ES",HYPERLINK(CONCATENATE("https://www.saflax.de/0-WVK-Retail/Bilder-Pictures/SAFLAX-",'Basis-Tabelle-Samen'!C87,"-",'Basis-Tabelle-Samen'!J87,"-seed-package-front-cr-spanish.jpg")),
IF($C$1="Tschechisch - CZ",HYPERLINK(CONCATENATE("https://www.saflax.de/0-WVK-Retail/Bilder-Pictures/SAFLAX-",'Basis-Tabelle-Samen'!C87,"-",'Basis-Tabelle-Samen'!J87,"-seed-package-front-cr-czech.jpg")),
IF($C$1="Türkisch - TR",HYPERLINK(CONCATENATE("https://www.saflax.de/0-WVK-Retail/Bilder-Pictures/SAFLAX-",'Basis-Tabelle-Samen'!C87,"-",'Basis-Tabelle-Samen'!J87,"-seed-package-front-cr-turkish.jpg")),
IF($C$1="Ungarisch - HU",HYPERLINK(CONCATENATE("https://www.saflax.de/0-WVK-Retail/Bilder-Pictures/SAFLAX-",'Basis-Tabelle-Samen'!C87,"-",'Basis-Tabelle-Samen'!J87,"-seed-package-front-cr-hungarian.jpg")),
" ACHTUNG")))))))))))))))))))))))))))))</f>
        <v>https://www.saflax.de/0-WVK-Retail/Bilder-Pictures/SAFLAX-13009-clianthus-formosus-seed-package-front-cr-english.jpg</v>
      </c>
      <c r="AL28" s="330" t="str">
        <f>IF(G28&lt;1,"",
IF($C$1="Bulgarisch - BG",HYPERLINK(CONCATENATE("https://www.saflax.de/0-WVK-Retail/Bilder-Pictures/SAFLAX-",'Basis-Tabelle-Samen'!C87,"-",'Basis-Tabelle-Samen'!J87,"-seed-package-back-cr-bulgarian.jpg")),
IF($C$1="Dänisch - DK",HYPERLINK(CONCATENATE("https://www.saflax.de/0-WVK-Retail/Bilder-Pictures/SAFLAX-",'Basis-Tabelle-Samen'!C87,"-",'Basis-Tabelle-Samen'!J87,"-seed-package-back-cr-danish.jpg")),
IF($C$1="Deutsch - DE",HYPERLINK(CONCATENATE("https://www.saflax.de/0-WVK-Retail/Bilder-Pictures/SAFLAX-",'Basis-Tabelle-Samen'!C87,"-",'Basis-Tabelle-Samen'!J87,"-seed-package-back-cr-german.jpg")),
IF($C$1="Englisch - UK",HYPERLINK(CONCATENATE("https://www.saflax.de/0-WVK-Retail/Bilder-Pictures/SAFLAX-",'Basis-Tabelle-Samen'!C87,"-",'Basis-Tabelle-Samen'!J87,"-seed-package-back-cr-english.jpg")),
IF($C$1="Estnisch - EE",HYPERLINK(CONCATENATE("https://www.saflax.de/0-WVK-Retail/Bilder-Pictures/SAFLAX-",'Basis-Tabelle-Samen'!C87,"-",'Basis-Tabelle-Samen'!J87,"-seed-package-back-cr-estonian.jpg")),
IF($C$1="Finnisch - FI",HYPERLINK(CONCATENATE("https://www.saflax.de/0-WVK-Retail/Bilder-Pictures/SAFLAX-",'Basis-Tabelle-Samen'!C87,"-",'Basis-Tabelle-Samen'!J87,"-seed-package-back-cr-finnish.jpg")),
IF($C$1="Französisch - FR",HYPERLINK(CONCATENATE("https://www.saflax.de/0-WVK-Retail/Bilder-Pictures/SAFLAX-",'Basis-Tabelle-Samen'!C87,"-",'Basis-Tabelle-Samen'!J87,"-seed-package-back-cr-french.jpg")),
IF($C$1="Griechisch - GR",HYPERLINK(CONCATENATE("https://www.saflax.de/0-WVK-Retail/Bilder-Pictures/SAFLAX-",'Basis-Tabelle-Samen'!C87,"-",'Basis-Tabelle-Samen'!J87,"-seed-package-back-cr-greek.jpg")),
IF($C$1="Irisch - IE",HYPERLINK(CONCATENATE("https://www.saflax.de/0-WVK-Retail/Bilder-Pictures/SAFLAX-",'Basis-Tabelle-Samen'!C87,"-",'Basis-Tabelle-Samen'!J87,"-seed-package-back-cr-irish.jpg")),
IF($C$1="Isländisch - IS",HYPERLINK(CONCATENATE("https://www.saflax.de/0-WVK-Retail/Bilder-Pictures/SAFLAX-",'Basis-Tabelle-Samen'!C87,"-",'Basis-Tabelle-Samen'!J87,"-seed-package-back-cr-icelandic.jpg")),
IF($C$1="Italienisch - IT",HYPERLINK(CONCATENATE("https://www.saflax.de/0-WVK-Retail/Bilder-Pictures/SAFLAX-",'Basis-Tabelle-Samen'!C87,"-",'Basis-Tabelle-Samen'!J87,"-seed-package-back-cr-italian.jpg")),
IF($C$1="Japanisch - JP",HYPERLINK(CONCATENATE("https://www.saflax.de/0-WVK-Retail/Bilder-Pictures/SAFLAX-",'Basis-Tabelle-Samen'!C87,"-",'Basis-Tabelle-Samen'!J87,"-seed-package-back-cr-japanese.jpg")),
IF($C$1="Kroatisch - HR",HYPERLINK(CONCATENATE("https://www.saflax.de/0-WVK-Retail/Bilder-Pictures/SAFLAX-",'Basis-Tabelle-Samen'!C87,"-",'Basis-Tabelle-Samen'!J87,"-seed-package-back-cr-croatian.jpg")),
IF($C$1="Lettisch - LV",HYPERLINK(CONCATENATE("https://www.saflax.de/0-WVK-Retail/Bilder-Pictures/SAFLAX-",'Basis-Tabelle-Samen'!C87,"-",'Basis-Tabelle-Samen'!J87,"-seed-package-back-cr-latvian.jpg")),
IF($C$1="Litauisch - LT",HYPERLINK(CONCATENATE("https://www.saflax.de/0-WVK-Retail/Bilder-Pictures/SAFLAX-",'Basis-Tabelle-Samen'!C87,"-",'Basis-Tabelle-Samen'!J87,"-seed-package-back-cr-lithuanian.jpg")),
IF($C$1="Maltesisch - MT",HYPERLINK(CONCATENATE("https://www.saflax.de/0-WVK-Retail/Bilder-Pictures/SAFLAX-",'Basis-Tabelle-Samen'!C87,"-",'Basis-Tabelle-Samen'!J87,"-seed-package-back-cr-maltese.jpg")),
IF($C$1="Niederländisch - NL",HYPERLINK(CONCATENATE("https://www.saflax.de/0-WVK-Retail/Bilder-Pictures/SAFLAX-",'Basis-Tabelle-Samen'!C87,"-",'Basis-Tabelle-Samen'!J87,"-seed-package-back-cr-dutch.jpg")),
IF($C$1="Norwegisch - NO",HYPERLINK(CONCATENATE("https://www.saflax.de/0-WVK-Retail/Bilder-Pictures/SAFLAX-",'Basis-Tabelle-Samen'!C87,"-",'Basis-Tabelle-Samen'!J87,"-seed-package-back-cr-nowegian.jpg")),
IF($C$1="Polnisch - PL",HYPERLINK(CONCATENATE("https://www.saflax.de/0-WVK-Retail/Bilder-Pictures/SAFLAX-",'Basis-Tabelle-Samen'!C87,"-",'Basis-Tabelle-Samen'!J87,"-seed-package-back-cr-polish.jpg")),
IF($C$1="Portugiesisch - PT",HYPERLINK(CONCATENATE("https://www.saflax.de/0-WVK-Retail/Bilder-Pictures/SAFLAX-",'Basis-Tabelle-Samen'!C87,"-",'Basis-Tabelle-Samen'!J87,"-seed-package-back-cr-portuguese.jpg")),
IF($C$1="Rumänisch - RO",HYPERLINK(CONCATENATE("https://www.saflax.de/0-WVK-Retail/Bilder-Pictures/SAFLAX-",'Basis-Tabelle-Samen'!C87,"-",'Basis-Tabelle-Samen'!J87,"-seed-package-back-cr-romanian.jpg")),
IF($C$1="Schwedisch - SE",HYPERLINK(CONCATENATE("https://www.saflax.de/0-WVK-Retail/Bilder-Pictures/SAFLAX-",'Basis-Tabelle-Samen'!C87,"-",'Basis-Tabelle-Samen'!J87,"-seed-package-back-cr-swedish.jpg")),
IF($C$1="Slowakisch - SK",HYPERLINK(CONCATENATE("https://www.saflax.de/0-WVK-Retail/Bilder-Pictures/SAFLAX-",'Basis-Tabelle-Samen'!C87,"-",'Basis-Tabelle-Samen'!J87,"-seed-package-back-cr-slovak.jpg")),
IF($C$1="Slowenisch - SI",HYPERLINK(CONCATENATE("https://www.saflax.de/0-WVK-Retail/Bilder-Pictures/SAFLAX-",'Basis-Tabelle-Samen'!C87,"-",'Basis-Tabelle-Samen'!J87,"-seed-package-back-cr-slovenian.jpg")),
IF($C$1="Spanisch - ES",HYPERLINK(CONCATENATE("https://www.saflax.de/0-WVK-Retail/Bilder-Pictures/SAFLAX-",'Basis-Tabelle-Samen'!C87,"-",'Basis-Tabelle-Samen'!J87,"-seed-package-back-cr-spanish.jpg")),
IF($C$1="Tschechisch - CZ",HYPERLINK(CONCATENATE("https://www.saflax.de/0-WVK-Retail/Bilder-Pictures/SAFLAX-",'Basis-Tabelle-Samen'!C87,"-",'Basis-Tabelle-Samen'!J87,"-seed-package-back-cr-czech.jpg")),
IF($C$1="Türkisch - TR",HYPERLINK(CONCATENATE("https://www.saflax.de/0-WVK-Retail/Bilder-Pictures/SAFLAX-",'Basis-Tabelle-Samen'!C87,"-",'Basis-Tabelle-Samen'!J87,"-seed-package-back-cr-turkish.jpg")),
IF($C$1="Ungarisch - HU",HYPERLINK(CONCATENATE("https://www.saflax.de/0-WVK-Retail/Bilder-Pictures/SAFLAX-",'Basis-Tabelle-Samen'!C87,"-",'Basis-Tabelle-Samen'!J87,"-seed-package-back-cr-hungarian.jpg")),
" ACHTUNG")))))))))))))))))))))))))))))</f>
        <v>https://www.saflax.de/0-WVK-Retail/Bilder-Pictures/SAFLAX-13009-clianthus-formosus-seed-package-back-cr-english.jpg</v>
      </c>
      <c r="AM28" s="330" t="str">
        <f>IF(H28&lt;1,"",
IF($C$1="Bulgarisch - BG",HYPERLINK(CONCATENATE("https://www.saflax.de/0-WVK-Retail/Bilder-Pictures/SAFLAX-",'Basis-Tabelle-Samen'!K87,"-",'Basis-Tabelle-Samen'!J87,"-garden-to-go-mini-bulgarian.jpg")),
IF($C$1="Dänisch - DK",HYPERLINK(CONCATENATE("https://www.saflax.de/0-WVK-Retail/Bilder-Pictures/SAFLAX-",'Basis-Tabelle-Samen'!K87,"-",'Basis-Tabelle-Samen'!J87,"-garden-to-go-mini-danish.jpg")),
IF($C$1="Deutsch - DE",HYPERLINK(CONCATENATE("https://www.saflax.de/0-WVK-Retail/Bilder-Pictures/SAFLAX-",'Basis-Tabelle-Samen'!K87,"-",'Basis-Tabelle-Samen'!J87,"-garden-to-go-mini-german.jpg")),
IF($C$1="Englisch - UK",HYPERLINK(CONCATENATE("https://www.saflax.de/0-WVK-Retail/Bilder-Pictures/SAFLAX-",'Basis-Tabelle-Samen'!K87,"-",'Basis-Tabelle-Samen'!J87,"-garden-to-go-mini-english.jpg")),
IF($C$1="Estnisch - EE",HYPERLINK(CONCATENATE("https://www.saflax.de/0-WVK-Retail/Bilder-Pictures/SAFLAX-",'Basis-Tabelle-Samen'!K87,"-",'Basis-Tabelle-Samen'!J87,"-garden-to-go-mini-estonian.jpg")),
IF($C$1="Finnisch - FI",HYPERLINK(CONCATENATE("https://www.saflax.de/0-WVK-Retail/Bilder-Pictures/SAFLAX-",'Basis-Tabelle-Samen'!K87,"-",'Basis-Tabelle-Samen'!J87,"-garden-to-go-mini-finnish.jpg")),
IF($C$1="Französisch - FR",HYPERLINK(CONCATENATE("https://www.saflax.de/0-WVK-Retail/Bilder-Pictures/SAFLAX-",'Basis-Tabelle-Samen'!K87,"-",'Basis-Tabelle-Samen'!J87,"-garden-to-go-mini-french.jpg")),
IF($C$1="Griechisch - GR",HYPERLINK(CONCATENATE("https://www.saflax.de/0-WVK-Retail/Bilder-Pictures/SAFLAX-",'Basis-Tabelle-Samen'!K87,"-",'Basis-Tabelle-Samen'!J87,"-garden-to-go-mini-greek.jpg")),
IF($C$1="Irisch - IE",HYPERLINK(CONCATENATE("https://www.saflax.de/0-WVK-Retail/Bilder-Pictures/SAFLAX-",'Basis-Tabelle-Samen'!K87,"-",'Basis-Tabelle-Samen'!J87,"-garden-to-go-mini-irish.jpg")),
IF($C$1="Isländisch - IS",HYPERLINK(CONCATENATE("https://www.saflax.de/0-WVK-Retail/Bilder-Pictures/SAFLAX-",'Basis-Tabelle-Samen'!K87,"-",'Basis-Tabelle-Samen'!J87,"-garden-to-go-mini-icelandic.jpg")),
IF($C$1="Italienisch - IT",HYPERLINK(CONCATENATE("https://www.saflax.de/0-WVK-Retail/Bilder-Pictures/SAFLAX-",'Basis-Tabelle-Samen'!K87,"-",'Basis-Tabelle-Samen'!J87,"-garden-to-go-mini-italian.jpg")),
IF($C$1="Japanisch - JP",HYPERLINK(CONCATENATE("https://www.saflax.de/0-WVK-Retail/Bilder-Pictures/SAFLAX-",'Basis-Tabelle-Samen'!K87,"-",'Basis-Tabelle-Samen'!J87,"-garden-to-go-mini-japanese.jpg")),
IF($C$1="Kroatisch - HR",HYPERLINK(CONCATENATE("https://www.saflax.de/0-WVK-Retail/Bilder-Pictures/SAFLAX-",'Basis-Tabelle-Samen'!K87,"-",'Basis-Tabelle-Samen'!J87,"-garden-to-go-mini-croatian.jpg")),
IF($C$1="Lettisch - LV",HYPERLINK(CONCATENATE("https://www.saflax.de/0-WVK-Retail/Bilder-Pictures/SAFLAX-",'Basis-Tabelle-Samen'!K87,"-",'Basis-Tabelle-Samen'!J87,"-garden-to-go-mini-latvian.jpg")),
IF($C$1="Litauisch - LT",HYPERLINK(CONCATENATE("https://www.saflax.de/0-WVK-Retail/Bilder-Pictures/SAFLAX-",'Basis-Tabelle-Samen'!K87,"-",'Basis-Tabelle-Samen'!J87,"-garden-to-go-mini-lithuanian.jpg")),
IF($C$1="Maltesisch - MT",HYPERLINK(CONCATENATE("https://www.saflax.de/0-WVK-Retail/Bilder-Pictures/SAFLAX-",'Basis-Tabelle-Samen'!K87,"-",'Basis-Tabelle-Samen'!J87,"-garden-to-go-mini-maltese.jpg")),
IF($C$1="Niederländisch - NL",HYPERLINK(CONCATENATE("https://www.saflax.de/0-WVK-Retail/Bilder-Pictures/SAFLAX-",'Basis-Tabelle-Samen'!K87,"-",'Basis-Tabelle-Samen'!J87,"-garden-to-go-mini-dutch.jpg")),
IF($C$1="Norwegisch - NO",HYPERLINK(CONCATENATE("https://www.saflax.de/0-WVK-Retail/Bilder-Pictures/SAFLAX-",'Basis-Tabelle-Samen'!K87,"-",'Basis-Tabelle-Samen'!J87,"-garden-to-go-mini-nowegian.jpg")),
IF($C$1="Polnisch - PL",HYPERLINK(CONCATENATE("https://www.saflax.de/0-WVK-Retail/Bilder-Pictures/SAFLAX-",'Basis-Tabelle-Samen'!K87,"-",'Basis-Tabelle-Samen'!J87,"-garden-to-go-mini-polish.jpg")),
IF($C$1="Portugiesisch - PT",HYPERLINK(CONCATENATE("https://www.saflax.de/0-WVK-Retail/Bilder-Pictures/SAFLAX-",'Basis-Tabelle-Samen'!K87,"-",'Basis-Tabelle-Samen'!J87,"-garden-to-go-mini-portuguese.jpg")),
IF($C$1="Rumänisch - RO",HYPERLINK(CONCATENATE("https://www.saflax.de/0-WVK-Retail/Bilder-Pictures/SAFLAX-",'Basis-Tabelle-Samen'!K87,"-",'Basis-Tabelle-Samen'!J87,"-garden-to-go-mini-romanian.jpg")),
IF($C$1="Schwedisch - SE",HYPERLINK(CONCATENATE("https://www.saflax.de/0-WVK-Retail/Bilder-Pictures/SAFLAX-",'Basis-Tabelle-Samen'!K87,"-",'Basis-Tabelle-Samen'!J87,"-garden-to-go-mini-swedish.jpg")),
IF($C$1="Slowakisch - SK",HYPERLINK(CONCATENATE("https://www.saflax.de/0-WVK-Retail/Bilder-Pictures/SAFLAX-",'Basis-Tabelle-Samen'!K87,"-",'Basis-Tabelle-Samen'!J87,"-garden-to-go-mini-slovak.jpg")),
IF($C$1="Slowenisch - SI",HYPERLINK(CONCATENATE("https://www.saflax.de/0-WVK-Retail/Bilder-Pictures/SAFLAX-",'Basis-Tabelle-Samen'!K87,"-",'Basis-Tabelle-Samen'!J87,"-garden-to-go-mini-slovenian.jpg")),
IF($C$1="Spanisch - ES",HYPERLINK(CONCATENATE("https://www.saflax.de/0-WVK-Retail/Bilder-Pictures/SAFLAX-",'Basis-Tabelle-Samen'!K87,"-",'Basis-Tabelle-Samen'!J87,"-garden-to-go-mini-spanish.jpg")),
IF($C$1="Tschechisch - CZ",HYPERLINK(CONCATENATE("https://www.saflax.de/0-WVK-Retail/Bilder-Pictures/SAFLAX-",'Basis-Tabelle-Samen'!K87,"-",'Basis-Tabelle-Samen'!J87,"-garden-to-go-mini-czech.jpg")),
IF($C$1="Türkisch - TR",HYPERLINK(CONCATENATE("https://www.saflax.de/0-WVK-Retail/Bilder-Pictures/SAFLAX-",'Basis-Tabelle-Samen'!K87,"-",'Basis-Tabelle-Samen'!J87,"-garden-to-go-mini-turkish.jpg")),
IF($C$1="Ungarisch - HU",HYPERLINK(CONCATENATE("https://www.saflax.de/0-WVK-Retail/Bilder-Pictures/SAFLAX-",'Basis-Tabelle-Samen'!K87,"-",'Basis-Tabelle-Samen'!J87,"-garden-to-go-mini-hungarian.jpg")),
" ACHTUNG")))))))))))))))))))))))))))))</f>
        <v>https://www.saflax.de/0-WVK-Retail/Bilder-Pictures/SAFLAX-73009-clianthus-formosus-garden-to-go-mini-english.jpg</v>
      </c>
      <c r="AN28" s="330" t="str">
        <f>IF(I28&lt;1,"",
IF($C$1="Bulgarisch - BG",HYPERLINK(CONCATENATE("https://www.saflax.de/0-WVK-Retail/Bilder-Pictures/SAFLAX-",'Basis-Tabelle-Samen'!N87,"-",'Basis-Tabelle-Samen'!J87,"-garden-to-go-lite-bulgarian.jpg")),
IF($C$1="Dänisch - DK",HYPERLINK(CONCATENATE("https://www.saflax.de/0-WVK-Retail/Bilder-Pictures/SAFLAX-",'Basis-Tabelle-Samen'!N87,"-",'Basis-Tabelle-Samen'!J87,"-garden-to-go-lite-danish.jpg")),
IF($C$1="Deutsch - DE",HYPERLINK(CONCATENATE("https://www.saflax.de/0-WVK-Retail/Bilder-Pictures/SAFLAX-",'Basis-Tabelle-Samen'!N87,"-",'Basis-Tabelle-Samen'!J87,"-garden-to-go-lite-german.jpg")),
IF($C$1="Englisch - UK",HYPERLINK(CONCATENATE("https://www.saflax.de/0-WVK-Retail/Bilder-Pictures/SAFLAX-",'Basis-Tabelle-Samen'!N87,"-",'Basis-Tabelle-Samen'!J87,"-garden-to-go-lite-english.jpg")),
IF($C$1="Estnisch - EE",HYPERLINK(CONCATENATE("https://www.saflax.de/0-WVK-Retail/Bilder-Pictures/SAFLAX-",'Basis-Tabelle-Samen'!N87,"-",'Basis-Tabelle-Samen'!J87,"-garden-to-go-lite-estonian.jpg")),
IF($C$1="Finnisch - FI",HYPERLINK(CONCATENATE("https://www.saflax.de/0-WVK-Retail/Bilder-Pictures/SAFLAX-",'Basis-Tabelle-Samen'!N87,"-",'Basis-Tabelle-Samen'!J87,"-garden-to-go-lite-finnish.jpg")),
IF($C$1="Französisch - FR",HYPERLINK(CONCATENATE("https://www.saflax.de/0-WVK-Retail/Bilder-Pictures/SAFLAX-",'Basis-Tabelle-Samen'!N87,"-",'Basis-Tabelle-Samen'!J87,"-garden-to-go-lite-french.jpg")),
IF($C$1="Griechisch - GR",HYPERLINK(CONCATENATE("https://www.saflax.de/0-WVK-Retail/Bilder-Pictures/SAFLAX-",'Basis-Tabelle-Samen'!N87,"-",'Basis-Tabelle-Samen'!J87,"-garden-to-go-lite-greek.jpg")),
IF($C$1="Irisch - IE",HYPERLINK(CONCATENATE("https://www.saflax.de/0-WVK-Retail/Bilder-Pictures/SAFLAX-",'Basis-Tabelle-Samen'!N87,"-",'Basis-Tabelle-Samen'!J87,"-garden-to-go-lite-irish.jpg")),
IF($C$1="Isländisch - IS",HYPERLINK(CONCATENATE("https://www.saflax.de/0-WVK-Retail/Bilder-Pictures/SAFLAX-",'Basis-Tabelle-Samen'!N87,"-",'Basis-Tabelle-Samen'!J87,"-garden-to-go-lite-icelandic.jpg")),
IF($C$1="Italienisch - IT",HYPERLINK(CONCATENATE("https://www.saflax.de/0-WVK-Retail/Bilder-Pictures/SAFLAX-",'Basis-Tabelle-Samen'!N87,"-",'Basis-Tabelle-Samen'!J87,"-garden-to-go-lite-italian.jpg")),
IF($C$1="Japanisch - JP",HYPERLINK(CONCATENATE("https://www.saflax.de/0-WVK-Retail/Bilder-Pictures/SAFLAX-",'Basis-Tabelle-Samen'!N87,"-",'Basis-Tabelle-Samen'!J87,"-garden-to-go-lite-japanese.jpg")),
IF($C$1="Kroatisch - HR",HYPERLINK(CONCATENATE("https://www.saflax.de/0-WVK-Retail/Bilder-Pictures/SAFLAX-",'Basis-Tabelle-Samen'!N87,"-",'Basis-Tabelle-Samen'!J87,"-garden-to-go-lite-croatian.jpg")),
IF($C$1="Lettisch - LV",HYPERLINK(CONCATENATE("https://www.saflax.de/0-WVK-Retail/Bilder-Pictures/SAFLAX-",'Basis-Tabelle-Samen'!N87,"-",'Basis-Tabelle-Samen'!J87,"-garden-to-go-lite-latvian.jpg")),
IF($C$1="Litauisch - LT",HYPERLINK(CONCATENATE("https://www.saflax.de/0-WVK-Retail/Bilder-Pictures/SAFLAX-",'Basis-Tabelle-Samen'!N87,"-",'Basis-Tabelle-Samen'!J87,"-garden-to-go-lite-lithuanian.jpg")),
IF($C$1="Maltesisch - MT",HYPERLINK(CONCATENATE("https://www.saflax.de/0-WVK-Retail/Bilder-Pictures/SAFLAX-",'Basis-Tabelle-Samen'!N87,"-",'Basis-Tabelle-Samen'!J87,"-garden-to-go-lite-maltese.jpg")),
IF($C$1="Niederländisch - NL",HYPERLINK(CONCATENATE("https://www.saflax.de/0-WVK-Retail/Bilder-Pictures/SAFLAX-",'Basis-Tabelle-Samen'!N87,"-",'Basis-Tabelle-Samen'!J87,"-garden-to-go-lite-dutch.jpg")),
IF($C$1="Norwegisch - NO",HYPERLINK(CONCATENATE("https://www.saflax.de/0-WVK-Retail/Bilder-Pictures/SAFLAX-",'Basis-Tabelle-Samen'!N87,"-",'Basis-Tabelle-Samen'!J87,"-garden-to-go-lite-nowegian.jpg")),
IF($C$1="Polnisch - PL",HYPERLINK(CONCATENATE("https://www.saflax.de/0-WVK-Retail/Bilder-Pictures/SAFLAX-",'Basis-Tabelle-Samen'!N87,"-",'Basis-Tabelle-Samen'!J87,"-garden-to-go-lite-polish.jpg")),
IF($C$1="Portugiesisch - PT",HYPERLINK(CONCATENATE("https://www.saflax.de/0-WVK-Retail/Bilder-Pictures/SAFLAX-",'Basis-Tabelle-Samen'!N87,"-",'Basis-Tabelle-Samen'!J87,"-garden-to-go-lite-portuguese.jpg")),
IF($C$1="Rumänisch - RO",HYPERLINK(CONCATENATE("https://www.saflax.de/0-WVK-Retail/Bilder-Pictures/SAFLAX-",'Basis-Tabelle-Samen'!N87,"-",'Basis-Tabelle-Samen'!J87,"-garden-to-go-lite-romanian.jpg")),
IF($C$1="Schwedisch - SE",HYPERLINK(CONCATENATE("https://www.saflax.de/0-WVK-Retail/Bilder-Pictures/SAFLAX-",'Basis-Tabelle-Samen'!N87,"-",'Basis-Tabelle-Samen'!J87,"-garden-to-go-lite-swedish.jpg")),
IF($C$1="Slowakisch - SK",HYPERLINK(CONCATENATE("https://www.saflax.de/0-WVK-Retail/Bilder-Pictures/SAFLAX-",'Basis-Tabelle-Samen'!N87,"-",'Basis-Tabelle-Samen'!J87,"-garden-to-go-lite-slovak.jpg")),
IF($C$1="Slowenisch - SI",HYPERLINK(CONCATENATE("https://www.saflax.de/0-WVK-Retail/Bilder-Pictures/SAFLAX-",'Basis-Tabelle-Samen'!N87,"-",'Basis-Tabelle-Samen'!J87,"-garden-to-go-lite-slovenian.jpg")),
IF($C$1="Spanisch - ES",HYPERLINK(CONCATENATE("https://www.saflax.de/0-WVK-Retail/Bilder-Pictures/SAFLAX-",'Basis-Tabelle-Samen'!N87,"-",'Basis-Tabelle-Samen'!J87,"-garden-to-go-lite-spanish.jpg")),
IF($C$1="Tschechisch - CZ",HYPERLINK(CONCATENATE("https://www.saflax.de/0-WVK-Retail/Bilder-Pictures/SAFLAX-",'Basis-Tabelle-Samen'!N87,"-",'Basis-Tabelle-Samen'!J87,"-garden-to-go-lite-czech.jpg")),
IF($C$1="Türkisch - TR",HYPERLINK(CONCATENATE("https://www.saflax.de/0-WVK-Retail/Bilder-Pictures/SAFLAX-",'Basis-Tabelle-Samen'!N87,"-",'Basis-Tabelle-Samen'!J87,"-garden-to-go-lite-turkish.jpg")),
IF($C$1="Ungarisch - HU",HYPERLINK(CONCATENATE("https://www.saflax.de/0-WVK-Retail/Bilder-Pictures/SAFLAX-",'Basis-Tabelle-Samen'!N87,"-",'Basis-Tabelle-Samen'!J87,"-garden-to-go-lite-hungarian.jpg")),
" ACHTUNG")))))))))))))))))))))))))))))</f>
        <v>https://www.saflax.de/0-WVK-Retail/Bilder-Pictures/SAFLAX-83009-clianthus-formosus-garden-to-go-lite-english.jpg</v>
      </c>
      <c r="AO28" s="330" t="str">
        <f>IF(J28&lt;1,"",
IF($C$1="Bulgarisch - BG",HYPERLINK(CONCATENATE("https://www.saflax.de/0-WVK-Retail/Bilder-Pictures/SAFLAX-",'Basis-Tabelle-Samen'!Q87,"-",'Basis-Tabelle-Samen'!J87,"-garden-to-go-bulgarian.jpg")),
IF($C$1="Dänisch - DK",HYPERLINK(CONCATENATE("https://www.saflax.de/0-WVK-Retail/Bilder-Pictures/SAFLAX-",'Basis-Tabelle-Samen'!Q87,"-",'Basis-Tabelle-Samen'!J87,"-garden-to-go-danish.jpg")),
IF($C$1="Deutsch - DE",HYPERLINK(CONCATENATE("https://www.saflax.de/0-WVK-Retail/Bilder-Pictures/SAFLAX-",'Basis-Tabelle-Samen'!Q87,"-",'Basis-Tabelle-Samen'!J87,"-garden-to-go-german.jpg")),
IF($C$1="Englisch - UK",HYPERLINK(CONCATENATE("https://www.saflax.de/0-WVK-Retail/Bilder-Pictures/SAFLAX-",'Basis-Tabelle-Samen'!Q87,"-",'Basis-Tabelle-Samen'!J87,"-garden-to-go-english.jpg")),
IF($C$1="Estnisch - EE",HYPERLINK(CONCATENATE("https://www.saflax.de/0-WVK-Retail/Bilder-Pictures/SAFLAX-",'Basis-Tabelle-Samen'!Q87,"-",'Basis-Tabelle-Samen'!J87,"-garden-to-go-estonian.jpg")),
IF($C$1="Finnisch - FI",HYPERLINK(CONCATENATE("https://www.saflax.de/0-WVK-Retail/Bilder-Pictures/SAFLAX-",'Basis-Tabelle-Samen'!Q87,"-",'Basis-Tabelle-Samen'!J87,"-garden-to-go-finnish.jpg")),
IF($C$1="Französisch - FR",HYPERLINK(CONCATENATE("https://www.saflax.de/0-WVK-Retail/Bilder-Pictures/SAFLAX-",'Basis-Tabelle-Samen'!Q87,"-",'Basis-Tabelle-Samen'!J87,"-garden-to-go-french.jpg")),
IF($C$1="Griechisch - GR",HYPERLINK(CONCATENATE("https://www.saflax.de/0-WVK-Retail/Bilder-Pictures/SAFLAX-",'Basis-Tabelle-Samen'!Q87,"-",'Basis-Tabelle-Samen'!J87,"-garden-to-go-greek.jpg")),
IF($C$1="Irisch - IE",HYPERLINK(CONCATENATE("https://www.saflax.de/0-WVK-Retail/Bilder-Pictures/SAFLAX-",'Basis-Tabelle-Samen'!Q87,"-",'Basis-Tabelle-Samen'!J87,"-garden-to-go-irish.jpg")),
IF($C$1="Isländisch - IS",HYPERLINK(CONCATENATE("https://www.saflax.de/0-WVK-Retail/Bilder-Pictures/SAFLAX-",'Basis-Tabelle-Samen'!Q87,"-",'Basis-Tabelle-Samen'!J87,"-garden-to-go-icelandic.jpg")),
IF($C$1="Italienisch - IT",HYPERLINK(CONCATENATE("https://www.saflax.de/0-WVK-Retail/Bilder-Pictures/SAFLAX-",'Basis-Tabelle-Samen'!Q87,"-",'Basis-Tabelle-Samen'!J87,"-garden-to-go-italian.jpg")),
IF($C$1="Japanisch - JP",HYPERLINK(CONCATENATE("https://www.saflax.de/0-WVK-Retail/Bilder-Pictures/SAFLAX-",'Basis-Tabelle-Samen'!Q87,"-",'Basis-Tabelle-Samen'!J87,"-garden-to-go-japanese.jpg")),
IF($C$1="Kroatisch - HR",HYPERLINK(CONCATENATE("https://www.saflax.de/0-WVK-Retail/Bilder-Pictures/SAFLAX-",'Basis-Tabelle-Samen'!Q87,"-",'Basis-Tabelle-Samen'!J87,"-garden-to-go-croatian.jpg")),
IF($C$1="Lettisch - LV",HYPERLINK(CONCATENATE("https://www.saflax.de/0-WVK-Retail/Bilder-Pictures/SAFLAX-",'Basis-Tabelle-Samen'!Q87,"-",'Basis-Tabelle-Samen'!J87,"-garden-to-go-latvian.jpg")),
IF($C$1="Litauisch - LT",HYPERLINK(CONCATENATE("https://www.saflax.de/0-WVK-Retail/Bilder-Pictures/SAFLAX-",'Basis-Tabelle-Samen'!Q87,"-",'Basis-Tabelle-Samen'!J87,"-garden-to-go-lithuanian.jpg")),
IF($C$1="Maltesisch - MT",HYPERLINK(CONCATENATE("https://www.saflax.de/0-WVK-Retail/Bilder-Pictures/SAFLAX-",'Basis-Tabelle-Samen'!Q87,"-",'Basis-Tabelle-Samen'!J87,"-garden-to-go-maltese.jpg")),
IF($C$1="Niederländisch - NL",HYPERLINK(CONCATENATE("https://www.saflax.de/0-WVK-Retail/Bilder-Pictures/SAFLAX-",'Basis-Tabelle-Samen'!Q87,"-",'Basis-Tabelle-Samen'!J87,"-garden-to-go-dutch.jpg")),
IF($C$1="Norwegisch - NO",HYPERLINK(CONCATENATE("https://www.saflax.de/0-WVK-Retail/Bilder-Pictures/SAFLAX-",'Basis-Tabelle-Samen'!Q87,"-",'Basis-Tabelle-Samen'!J87,"-garden-to-go-nowegian.jpg")),
IF($C$1="Polnisch - PL",HYPERLINK(CONCATENATE("https://www.saflax.de/0-WVK-Retail/Bilder-Pictures/SAFLAX-",'Basis-Tabelle-Samen'!Q87,"-",'Basis-Tabelle-Samen'!J87,"-garden-to-go-polish.jpg")),
IF($C$1="Portugiesisch - PT",HYPERLINK(CONCATENATE("https://www.saflax.de/0-WVK-Retail/Bilder-Pictures/SAFLAX-",'Basis-Tabelle-Samen'!Q87,"-",'Basis-Tabelle-Samen'!J87,"-garden-to-go-portuguese.jpg")),
IF($C$1="Rumänisch - RO",HYPERLINK(CONCATENATE("https://www.saflax.de/0-WVK-Retail/Bilder-Pictures/SAFLAX-",'Basis-Tabelle-Samen'!Q87,"-",'Basis-Tabelle-Samen'!J87,"-garden-to-go-romanian.jpg")),
IF($C$1="Schwedisch - SE",HYPERLINK(CONCATENATE("https://www.saflax.de/0-WVK-Retail/Bilder-Pictures/SAFLAX-",'Basis-Tabelle-Samen'!Q87,"-",'Basis-Tabelle-Samen'!J87,"-garden-to-go-swedish.jpg")),
IF($C$1="Slowakisch - SK",HYPERLINK(CONCATENATE("https://www.saflax.de/0-WVK-Retail/Bilder-Pictures/SAFLAX-",'Basis-Tabelle-Samen'!Q87,"-",'Basis-Tabelle-Samen'!J87,"-garden-to-go-slovak.jpg")),
IF($C$1="Slowenisch - SI",HYPERLINK(CONCATENATE("https://www.saflax.de/0-WVK-Retail/Bilder-Pictures/SAFLAX-",'Basis-Tabelle-Samen'!Q87,"-",'Basis-Tabelle-Samen'!J87,"-garden-to-go-slovenian.jpg")),
IF($C$1="Spanisch - ES",HYPERLINK(CONCATENATE("https://www.saflax.de/0-WVK-Retail/Bilder-Pictures/SAFLAX-",'Basis-Tabelle-Samen'!Q87,"-",'Basis-Tabelle-Samen'!J87,"-garden-to-go-spanish.jpg")),
IF($C$1="Tschechisch - CZ",HYPERLINK(CONCATENATE("https://www.saflax.de/0-WVK-Retail/Bilder-Pictures/SAFLAX-",'Basis-Tabelle-Samen'!Q87,"-",'Basis-Tabelle-Samen'!J87,"-garden-to-go-czech.jpg")),
IF($C$1="Türkisch - TR",HYPERLINK(CONCATENATE("https://www.saflax.de/0-WVK-Retail/Bilder-Pictures/SAFLAX-",'Basis-Tabelle-Samen'!Q87,"-",'Basis-Tabelle-Samen'!J87,"-garden-to-go-turkish.jpg")),
IF($C$1="Ungarisch - HU",HYPERLINK(CONCATENATE("https://www.saflax.de/0-WVK-Retail/Bilder-Pictures/SAFLAX-",'Basis-Tabelle-Samen'!Q87,"-",'Basis-Tabelle-Samen'!J87,"-garden-to-go-hungarian.jpg")),
" ACHTUNG")))))))))))))))))))))))))))))</f>
        <v>https://www.saflax.de/0-WVK-Retail/Bilder-Pictures/SAFLAX-53009-clianthus-formosus-garden-to-go-english.jpg</v>
      </c>
      <c r="AP28" s="330" t="str">
        <f>IF(K28&lt;1,"",
IF($C$1="Bulgarisch - BG",HYPERLINK(CONCATENATE("https://www.saflax.de/0-WVK-Retail/Bilder-Pictures/SAFLAX-",'Basis-Tabelle-Samen'!T87,"-",'Basis-Tabelle-Samen'!J87,"-cultivation-set-bulgarian.jpg")),
IF($C$1="Dänisch - DK",HYPERLINK(CONCATENATE("https://www.saflax.de/0-WVK-Retail/Bilder-Pictures/SAFLAX-",'Basis-Tabelle-Samen'!T87,"-",'Basis-Tabelle-Samen'!J87,"-cultivation-set-danish.jpg")),
IF($C$1="Deutsch - DE",HYPERLINK(CONCATENATE("https://www.saflax.de/0-WVK-Retail/Bilder-Pictures/SAFLAX-",'Basis-Tabelle-Samen'!T87,"-",'Basis-Tabelle-Samen'!J87,"-cultivation-set-german.jpg")),
IF($C$1="Englisch - UK",HYPERLINK(CONCATENATE("https://www.saflax.de/0-WVK-Retail/Bilder-Pictures/SAFLAX-",'Basis-Tabelle-Samen'!T87,"-",'Basis-Tabelle-Samen'!J87,"-cultivation-set-english.jpg")),
IF($C$1="Estnisch - EE",HYPERLINK(CONCATENATE("https://www.saflax.de/0-WVK-Retail/Bilder-Pictures/SAFLAX-",'Basis-Tabelle-Samen'!T87,"-",'Basis-Tabelle-Samen'!J87,"-cultivation-set-estonian.jpg")),
IF($C$1="Finnisch - FI",HYPERLINK(CONCATENATE("https://www.saflax.de/0-WVK-Retail/Bilder-Pictures/SAFLAX-",'Basis-Tabelle-Samen'!T87,"-",'Basis-Tabelle-Samen'!J87,"-cultivation-set-finnish.jpg")),
IF($C$1="Französisch - FR",HYPERLINK(CONCATENATE("https://www.saflax.de/0-WVK-Retail/Bilder-Pictures/SAFLAX-",'Basis-Tabelle-Samen'!T87,"-",'Basis-Tabelle-Samen'!J87,"-cultivation-set-french.jpg")),
IF($C$1="Griechisch - GR",HYPERLINK(CONCATENATE("https://www.saflax.de/0-WVK-Retail/Bilder-Pictures/SAFLAX-",'Basis-Tabelle-Samen'!T87,"-",'Basis-Tabelle-Samen'!J87,"-cultivation-set-greek.jpg")),
IF($C$1="Irisch - IE",HYPERLINK(CONCATENATE("https://www.saflax.de/0-WVK-Retail/Bilder-Pictures/SAFLAX-",'Basis-Tabelle-Samen'!T87,"-",'Basis-Tabelle-Samen'!J87,"-cultivation-set-irish.jpg")),
IF($C$1="Isländisch - IS",HYPERLINK(CONCATENATE("https://www.saflax.de/0-WVK-Retail/Bilder-Pictures/SAFLAX-",'Basis-Tabelle-Samen'!T87,"-",'Basis-Tabelle-Samen'!J87,"-cultivation-set-icelandic.jpg")),
IF($C$1="Italienisch - IT",HYPERLINK(CONCATENATE("https://www.saflax.de/0-WVK-Retail/Bilder-Pictures/SAFLAX-",'Basis-Tabelle-Samen'!T87,"-",'Basis-Tabelle-Samen'!J87,"-cultivation-set-italian.jpg")),
IF($C$1="Japanisch - JP",HYPERLINK(CONCATENATE("https://www.saflax.de/0-WVK-Retail/Bilder-Pictures/SAFLAX-",'Basis-Tabelle-Samen'!T87,"-",'Basis-Tabelle-Samen'!J87,"-cultivation-set-japanese.jpg")),
IF($C$1="Kroatisch - HR",HYPERLINK(CONCATENATE("https://www.saflax.de/0-WVK-Retail/Bilder-Pictures/SAFLAX-",'Basis-Tabelle-Samen'!T87,"-",'Basis-Tabelle-Samen'!J87,"-cultivation-set-croatian.jpg")),
IF($C$1="Lettisch - LV",HYPERLINK(CONCATENATE("https://www.saflax.de/0-WVK-Retail/Bilder-Pictures/SAFLAX-",'Basis-Tabelle-Samen'!T87,"-",'Basis-Tabelle-Samen'!J87,"-cultivation-set-latvian.jpg")),
IF($C$1="Litauisch - LT",HYPERLINK(CONCATENATE("https://www.saflax.de/0-WVK-Retail/Bilder-Pictures/SAFLAX-",'Basis-Tabelle-Samen'!T87,"-",'Basis-Tabelle-Samen'!J87,"-cultivation-set-lithuanian.jpg")),
IF($C$1="Maltesisch - MT",HYPERLINK(CONCATENATE("https://www.saflax.de/0-WVK-Retail/Bilder-Pictures/SAFLAX-",'Basis-Tabelle-Samen'!T87,"-",'Basis-Tabelle-Samen'!J87,"-cultivation-set-maltese.jpg")),
IF($C$1="Niederländisch - NL",HYPERLINK(CONCATENATE("https://www.saflax.de/0-WVK-Retail/Bilder-Pictures/SAFLAX-",'Basis-Tabelle-Samen'!T87,"-",'Basis-Tabelle-Samen'!J87,"-cultivation-set-dutch.jpg")),
IF($C$1="Norwegisch - NO",HYPERLINK(CONCATENATE("https://www.saflax.de/0-WVK-Retail/Bilder-Pictures/SAFLAX-",'Basis-Tabelle-Samen'!T87,"-",'Basis-Tabelle-Samen'!J87,"-cultivation-set-nowegian.jpg")),
IF($C$1="Polnisch - PL",HYPERLINK(CONCATENATE("https://www.saflax.de/0-WVK-Retail/Bilder-Pictures/SAFLAX-",'Basis-Tabelle-Samen'!T87,"-",'Basis-Tabelle-Samen'!J87,"-cultivation-set-polish.jpg")),
IF($C$1="Portugiesisch - PT",HYPERLINK(CONCATENATE("https://www.saflax.de/0-WVK-Retail/Bilder-Pictures/SAFLAX-",'Basis-Tabelle-Samen'!T87,"-",'Basis-Tabelle-Samen'!J87,"-cultivation-set-portuguese.jpg")),
IF($C$1="Rumänisch - RO",HYPERLINK(CONCATENATE("https://www.saflax.de/0-WVK-Retail/Bilder-Pictures/SAFLAX-",'Basis-Tabelle-Samen'!T87,"-",'Basis-Tabelle-Samen'!J87,"-cultivation-set-romanian.jpg")),
IF($C$1="Schwedisch - SE",HYPERLINK(CONCATENATE("https://www.saflax.de/0-WVK-Retail/Bilder-Pictures/SAFLAX-",'Basis-Tabelle-Samen'!T87,"-",'Basis-Tabelle-Samen'!J87,"-cultivation-set-swedish.jpg")),
IF($C$1="Slowakisch - SK",HYPERLINK(CONCATENATE("https://www.saflax.de/0-WVK-Retail/Bilder-Pictures/SAFLAX-",'Basis-Tabelle-Samen'!T87,"-",'Basis-Tabelle-Samen'!J87,"-cultivation-set-slovak.jpg")),
IF($C$1="Slowenisch - SI",HYPERLINK(CONCATENATE("https://www.saflax.de/0-WVK-Retail/Bilder-Pictures/SAFLAX-",'Basis-Tabelle-Samen'!T87,"-",'Basis-Tabelle-Samen'!J87,"-cultivation-set-slovenian.jpg")),
IF($C$1="Spanisch - ES",HYPERLINK(CONCATENATE("https://www.saflax.de/0-WVK-Retail/Bilder-Pictures/SAFLAX-",'Basis-Tabelle-Samen'!T87,"-",'Basis-Tabelle-Samen'!J87,"-cultivation-set-spanish.jpg")),
IF($C$1="Tschechisch - CZ",HYPERLINK(CONCATENATE("https://www.saflax.de/0-WVK-Retail/Bilder-Pictures/SAFLAX-",'Basis-Tabelle-Samen'!T87,"-",'Basis-Tabelle-Samen'!J87,"-cultivation-set-czech.jpg")),
IF($C$1="Türkisch - TR",HYPERLINK(CONCATENATE("https://www.saflax.de/0-WVK-Retail/Bilder-Pictures/SAFLAX-",'Basis-Tabelle-Samen'!T87,"-",'Basis-Tabelle-Samen'!J87,"-cultivation-set-turkish.jpg")),
IF($C$1="Ungarisch - HU",HYPERLINK(CONCATENATE("https://www.saflax.de/0-WVK-Retail/Bilder-Pictures/SAFLAX-",'Basis-Tabelle-Samen'!T87,"-",'Basis-Tabelle-Samen'!J87,"-cultivation-set-hungarian.jpg")),
" ACHTUNG")))))))))))))))))))))))))))))</f>
        <v>https://www.saflax.de/0-WVK-Retail/Bilder-Pictures/SAFLAX-33009-clianthus-formosus-cultivation-set-english.jpg</v>
      </c>
      <c r="AQ28" s="330" t="str">
        <f>IF(L28&lt;1,"",
IF($C$1="Bulgarisch - BG",HYPERLINK(CONCATENATE("https://www.saflax.de/0-WVK-Retail/Bilder-Pictures/SAFLAX-",'Basis-Tabelle-Samen'!W87,"-",'Basis-Tabelle-Samen'!J87,"-garden-in-the-bag-bulgarian.jpg")),
IF($C$1="Dänisch - DK",HYPERLINK(CONCATENATE("https://www.saflax.de/0-WVK-Retail/Bilder-Pictures/SAFLAX-",'Basis-Tabelle-Samen'!W87,"-",'Basis-Tabelle-Samen'!J87,"-garden-in-the-bag-danish.jpg")),
IF($C$1="Deutsch - DE",HYPERLINK(CONCATENATE("https://www.saflax.de/0-WVK-Retail/Bilder-Pictures/SAFLAX-",'Basis-Tabelle-Samen'!W87,"-",'Basis-Tabelle-Samen'!J87,"-garden-in-the-bag-german.jpg")),
IF($C$1="Englisch - UK",HYPERLINK(CONCATENATE("https://www.saflax.de/0-WVK-Retail/Bilder-Pictures/SAFLAX-",'Basis-Tabelle-Samen'!W87,"-",'Basis-Tabelle-Samen'!J87,"-garden-in-the-bag-english.jpg")),
IF($C$1="Estnisch - EE",HYPERLINK(CONCATENATE("https://www.saflax.de/0-WVK-Retail/Bilder-Pictures/SAFLAX-",'Basis-Tabelle-Samen'!W87,"-",'Basis-Tabelle-Samen'!J87,"-garden-in-the-bag-estonian.jpg")),
IF($C$1="Finnisch - FI",HYPERLINK(CONCATENATE("https://www.saflax.de/0-WVK-Retail/Bilder-Pictures/SAFLAX-",'Basis-Tabelle-Samen'!W87,"-",'Basis-Tabelle-Samen'!J87,"-garden-in-the-bag-finnish.jpg")),
IF($C$1="Französisch - FR",HYPERLINK(CONCATENATE("https://www.saflax.de/0-WVK-Retail/Bilder-Pictures/SAFLAX-",'Basis-Tabelle-Samen'!W87,"-",'Basis-Tabelle-Samen'!J87,"-garden-in-the-bag-french.jpg")),
IF($C$1="Griechisch - GR",HYPERLINK(CONCATENATE("https://www.saflax.de/0-WVK-Retail/Bilder-Pictures/SAFLAX-",'Basis-Tabelle-Samen'!W87,"-",'Basis-Tabelle-Samen'!J87,"-garden-in-the-bag-greek.jpg")),
IF($C$1="Irisch - IE",HYPERLINK(CONCATENATE("https://www.saflax.de/0-WVK-Retail/Bilder-Pictures/SAFLAX-",'Basis-Tabelle-Samen'!W87,"-",'Basis-Tabelle-Samen'!J87,"-garden-in-the-bag-irish.jpg")),
IF($C$1="Isländisch - IS",HYPERLINK(CONCATENATE("https://www.saflax.de/0-WVK-Retail/Bilder-Pictures/SAFLAX-",'Basis-Tabelle-Samen'!W87,"-",'Basis-Tabelle-Samen'!J87,"-garden-in-the-bag-icelandic.jpg")),
IF($C$1="Italienisch - IT",HYPERLINK(CONCATENATE("https://www.saflax.de/0-WVK-Retail/Bilder-Pictures/SAFLAX-",'Basis-Tabelle-Samen'!W87,"-",'Basis-Tabelle-Samen'!J87,"-garden-in-the-bag-italian.jpg")),
IF($C$1="Japanisch - JP",HYPERLINK(CONCATENATE("https://www.saflax.de/0-WVK-Retail/Bilder-Pictures/SAFLAX-",'Basis-Tabelle-Samen'!W87,"-",'Basis-Tabelle-Samen'!J87,"-garden-in-the-bag-japanese.jpg")),
IF($C$1="Kroatisch - HR",HYPERLINK(CONCATENATE("https://www.saflax.de/0-WVK-Retail/Bilder-Pictures/SAFLAX-",'Basis-Tabelle-Samen'!W87,"-",'Basis-Tabelle-Samen'!J87,"-garden-in-the-bag-croatian.jpg")),
IF($C$1="Lettisch - LV",HYPERLINK(CONCATENATE("https://www.saflax.de/0-WVK-Retail/Bilder-Pictures/SAFLAX-",'Basis-Tabelle-Samen'!W87,"-",'Basis-Tabelle-Samen'!J87,"-garden-in-the-bag-latvian.jpg")),
IF($C$1="Litauisch - LT",HYPERLINK(CONCATENATE("https://www.saflax.de/0-WVK-Retail/Bilder-Pictures/SAFLAX-",'Basis-Tabelle-Samen'!W87,"-",'Basis-Tabelle-Samen'!J87,"-garden-in-the-bag-lithuanian.jpg")),
IF($C$1="Maltesisch - MT",HYPERLINK(CONCATENATE("https://www.saflax.de/0-WVK-Retail/Bilder-Pictures/SAFLAX-",'Basis-Tabelle-Samen'!W87,"-",'Basis-Tabelle-Samen'!J87,"-garden-in-the-bag-maltese.jpg")),
IF($C$1="Niederländisch - NL",HYPERLINK(CONCATENATE("https://www.saflax.de/0-WVK-Retail/Bilder-Pictures/SAFLAX-",'Basis-Tabelle-Samen'!W87,"-",'Basis-Tabelle-Samen'!J87,"-garden-in-the-bag-dutch.jpg")),
IF($C$1="Norwegisch - NO",HYPERLINK(CONCATENATE("https://www.saflax.de/0-WVK-Retail/Bilder-Pictures/SAFLAX-",'Basis-Tabelle-Samen'!W87,"-",'Basis-Tabelle-Samen'!J87,"-garden-in-the-bag-nowegian.jpg")),
IF($C$1="Polnisch - PL",HYPERLINK(CONCATENATE("https://www.saflax.de/0-WVK-Retail/Bilder-Pictures/SAFLAX-",'Basis-Tabelle-Samen'!W87,"-",'Basis-Tabelle-Samen'!J87,"-garden-in-the-bag-polish.jpg")),
IF($C$1="Portugiesisch - PT",HYPERLINK(CONCATENATE("https://www.saflax.de/0-WVK-Retail/Bilder-Pictures/SAFLAX-",'Basis-Tabelle-Samen'!W87,"-",'Basis-Tabelle-Samen'!J87,"-garden-in-the-bag-portuguese.jpg")),
IF($C$1="Rumänisch - RO",HYPERLINK(CONCATENATE("https://www.saflax.de/0-WVK-Retail/Bilder-Pictures/SAFLAX-",'Basis-Tabelle-Samen'!W87,"-",'Basis-Tabelle-Samen'!J87,"-garden-in-the-bag-romanian.jpg")),
IF($C$1="Schwedisch - SE",HYPERLINK(CONCATENATE("https://www.saflax.de/0-WVK-Retail/Bilder-Pictures/SAFLAX-",'Basis-Tabelle-Samen'!W87,"-",'Basis-Tabelle-Samen'!J87,"-garden-in-the-bag-swedish.jpg")),
IF($C$1="Slowakisch - SK",HYPERLINK(CONCATENATE("https://www.saflax.de/0-WVK-Retail/Bilder-Pictures/SAFLAX-",'Basis-Tabelle-Samen'!W87,"-",'Basis-Tabelle-Samen'!J87,"-garden-in-the-bag-slovak.jpg")),
IF($C$1="Slowenisch - SI",HYPERLINK(CONCATENATE("https://www.saflax.de/0-WVK-Retail/Bilder-Pictures/SAFLAX-",'Basis-Tabelle-Samen'!W87,"-",'Basis-Tabelle-Samen'!J87,"-garden-in-the-bag-slovenian.jpg")),
IF($C$1="Spanisch - ES",HYPERLINK(CONCATENATE("https://www.saflax.de/0-WVK-Retail/Bilder-Pictures/SAFLAX-",'Basis-Tabelle-Samen'!W87,"-",'Basis-Tabelle-Samen'!J87,"-garden-in-the-bag-spanish.jpg")),
IF($C$1="Tschechisch - CZ",HYPERLINK(CONCATENATE("https://www.saflax.de/0-WVK-Retail/Bilder-Pictures/SAFLAX-",'Basis-Tabelle-Samen'!W87,"-",'Basis-Tabelle-Samen'!J87,"-garden-in-the-bag-czech.jpg")),
IF($C$1="Türkisch - TR",HYPERLINK(CONCATENATE("https://www.saflax.de/0-WVK-Retail/Bilder-Pictures/SAFLAX-",'Basis-Tabelle-Samen'!W87,"-",'Basis-Tabelle-Samen'!J87,"-garden-in-the-bag-turkish.jpg")),
IF($C$1="Ungarisch - HU",HYPERLINK(CONCATENATE("https://www.saflax.de/0-WVK-Retail/Bilder-Pictures/SAFLAX-",'Basis-Tabelle-Samen'!W87,"-",'Basis-Tabelle-Samen'!J87,"-garden-in-the-bag-hungarian.jpg")),
" ACHTUNG")))))))))))))))))))))))))))))</f>
        <v>https://www.saflax.de/0-WVK-Retail/Bilder-Pictures/SAFLAX-63009-clianthus-formosus-garden-in-the-bag-english.jpg</v>
      </c>
    </row>
    <row r="29" spans="1:43" ht="17.100000000000001" customHeight="1" x14ac:dyDescent="0.2">
      <c r="A29" s="318" t="str">
        <f>IF('Basis-Tabelle-Samen'!A37="","",IF($C$1="Deutsch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9" s="319" t="str">
        <f>'Basis-Tabelle-Samen'!I37</f>
        <v>Arachis hypogaea</v>
      </c>
      <c r="C29" s="316" t="str">
        <f>IF($C$1="Bulgarisch - BG",'Basis-Tabelle-Samen'!Z37,
IF($C$1="Dänisch - DK",'Basis-Tabelle-Samen'!AA37,
IF($C$1="Deutsch - DE",'Basis-Tabelle-Samen'!AB37,
IF($C$1="Englisch - UK",'Basis-Tabelle-Samen'!AC37,
IF($C$1="Estnisch - EE",'Basis-Tabelle-Samen'!AD37,
IF($C$1="Finnisch - FI",'Basis-Tabelle-Samen'!AE37,
IF($C$1="Französisch - FR",'Basis-Tabelle-Samen'!AF37,
IF($C$1="Griechisch - GR",'Basis-Tabelle-Samen'!AG37,
IF($C$1="Irisch - IE",'Basis-Tabelle-Samen'!AH37,
IF($C$1="Isländisch - IS",'Basis-Tabelle-Samen'!AI37,
IF($C$1="Italienisch - IT",'Basis-Tabelle-Samen'!AJ37,
IF($C$1="Japanisch - JP",'Basis-Tabelle-Samen'!AK37,
IF($C$1="Kroatisch - HR",'Basis-Tabelle-Samen'!AL37,
IF($C$1="Lettisch - LV",'Basis-Tabelle-Samen'!AM37,
IF($C$1="Litauisch - LT",'Basis-Tabelle-Samen'!AN37,
IF($C$1="Maltesisch - MT",'Basis-Tabelle-Samen'!AO37,
IF($C$1="Niederländisch - NL",'Basis-Tabelle-Samen'!AP37,
IF($C$1="Norwegisch - NO",'Basis-Tabelle-Samen'!AQ37,
IF($C$1="Polnisch - PL",'Basis-Tabelle-Samen'!AR37,
IF($C$1="Portugiesisch - PT",'Basis-Tabelle-Samen'!AS37,
IF($C$1="Rumänisch - RO",'Basis-Tabelle-Samen'!AT37,
IF($C$1="Schwedisch - SE",'Basis-Tabelle-Samen'!AU37,
IF($C$1="Slowakisch - SK",'Basis-Tabelle-Samen'!AV37,
IF($C$1="Slowenisch - SI",'Basis-Tabelle-Samen'!AW37,
IF($C$1="Spanisch - ES",'Basis-Tabelle-Samen'!AX37,
IF($C$1="Tschechisch - CZ",'Basis-Tabelle-Samen'!AY37,
IF($C$1="Türkisch - TR",'Basis-Tabelle-Samen'!AZ37,
IF($C$1="Ungarisch - HU",'Basis-Tabelle-Samen'!BA37,
" ACHTUNG"))))))))))))))))))))))))))))</f>
        <v>Peanut Plant</v>
      </c>
      <c r="D29" s="320">
        <f>'Basis-Tabelle-Samen'!F37</f>
        <v>8</v>
      </c>
      <c r="E29" s="321" t="str">
        <f>'Basis-Tabelle-Samen'!H37</f>
        <v>7 %</v>
      </c>
      <c r="F29" s="322" t="str">
        <f>IF('Basis-Tabelle-Samen'!G37="","",'Basis-Tabelle-Samen'!G37)</f>
        <v>01</v>
      </c>
      <c r="G29" s="320">
        <f>'Basis-Tabelle-Samen'!C37</f>
        <v>12376</v>
      </c>
      <c r="H29" s="323">
        <f>'Basis-Tabelle-Samen'!D37</f>
        <v>4055473123769</v>
      </c>
      <c r="I29" s="324">
        <f>'Basis-Tabelle-Samen'!E37</f>
        <v>1.85</v>
      </c>
      <c r="J29" s="325">
        <f t="shared" si="0"/>
        <v>12</v>
      </c>
      <c r="K29" s="326">
        <f>'Basis-Tabelle-Samen'!K37</f>
        <v>72376</v>
      </c>
      <c r="L29" s="323">
        <f>'Basis-Tabelle-Samen'!L37</f>
        <v>4055473723761</v>
      </c>
      <c r="M29" s="324">
        <f>'Basis-Tabelle-Samen'!M37</f>
        <v>2.4500000000000002</v>
      </c>
      <c r="N29" s="326">
        <f>IF(K29&lt;1,"",'3'!$I$15)</f>
        <v>15</v>
      </c>
      <c r="O29" s="327">
        <f>IF(K29&lt;1,"",'3'!$J$11)</f>
        <v>90</v>
      </c>
      <c r="P29" s="326">
        <f>'Basis-Tabelle-Samen'!N37</f>
        <v>82376</v>
      </c>
      <c r="Q29" s="323">
        <f>'Basis-Tabelle-Samen'!O37</f>
        <v>4055473823768</v>
      </c>
      <c r="R29" s="328">
        <f>'Basis-Tabelle-Samen'!P37</f>
        <v>3.75</v>
      </c>
      <c r="S29" s="326">
        <f>IF(R29&lt;1,"",'3'!$M$15)</f>
        <v>18</v>
      </c>
      <c r="T29" s="327">
        <f>IF(R29&lt;1,"",'3'!$N$11)</f>
        <v>72</v>
      </c>
      <c r="U29" s="326">
        <f>'Basis-Tabelle-Samen'!Q37</f>
        <v>52376</v>
      </c>
      <c r="V29" s="323">
        <f>'Basis-Tabelle-Samen'!R37</f>
        <v>4055473523767</v>
      </c>
      <c r="W29" s="324">
        <f>'Basis-Tabelle-Samen'!S37</f>
        <v>4.95</v>
      </c>
      <c r="X29" s="326">
        <f>IF(U29&lt;1,"",'3'!$Q$15)</f>
        <v>6</v>
      </c>
      <c r="Y29" s="327">
        <f>IF(U29&lt;1,"",'3'!$R$11)</f>
        <v>24</v>
      </c>
      <c r="Z29" s="326">
        <f>'Basis-Tabelle-Samen'!T37</f>
        <v>32376</v>
      </c>
      <c r="AA29" s="323">
        <f>'Basis-Tabelle-Samen'!U37</f>
        <v>4055473323763</v>
      </c>
      <c r="AB29" s="324">
        <f>'Basis-Tabelle-Samen'!V37</f>
        <v>6.75</v>
      </c>
      <c r="AC29" s="326">
        <f>IF(Z29&lt;1,"",'3'!$U$15)</f>
        <v>6</v>
      </c>
      <c r="AD29" s="327">
        <f>IF(Z29&lt;1,"",'3'!$V$11)</f>
        <v>24</v>
      </c>
      <c r="AE29" s="326">
        <f>'Basis-Tabelle-Samen'!W37</f>
        <v>62376</v>
      </c>
      <c r="AF29" s="323">
        <f>'Basis-Tabelle-Samen'!X37</f>
        <v>4055473623764</v>
      </c>
      <c r="AG29" s="324">
        <f>'Basis-Tabelle-Samen'!Y37</f>
        <v>2.95</v>
      </c>
      <c r="AH29" s="326">
        <f>IF(AE29&lt;1,"",'3'!$Y$15)</f>
        <v>8</v>
      </c>
      <c r="AI29" s="327">
        <f>IF(AE29&lt;1,"",'3'!$Z$11)</f>
        <v>64</v>
      </c>
      <c r="AJ29" s="315"/>
      <c r="AK29" s="316" t="str">
        <f>IF(G29&lt;1,"",
IF($C$1="Bulgarisch - BG",HYPERLINK(CONCATENATE("https://www.saflax.de/0-WVK-Retail/Bilder-Pictures/SAFLAX-",'Basis-Tabelle-Samen'!C37,"-",'Basis-Tabelle-Samen'!J37,"-seed-package-front-cr-bulgarian.jpg")),
IF($C$1="Dänisch - DK",HYPERLINK(CONCATENATE("https://www.saflax.de/0-WVK-Retail/Bilder-Pictures/SAFLAX-",'Basis-Tabelle-Samen'!C37,"-",'Basis-Tabelle-Samen'!J37,"-seed-package-front-cr-danish.jpg")),
IF($C$1="Deutsch - DE",HYPERLINK(CONCATENATE("https://www.saflax.de/0-WVK-Retail/Bilder-Pictures/SAFLAX-",'Basis-Tabelle-Samen'!C37,"-",'Basis-Tabelle-Samen'!J37,"-seed-package-front-cr-german.jpg")),
IF($C$1="Englisch - UK",HYPERLINK(CONCATENATE("https://www.saflax.de/0-WVK-Retail/Bilder-Pictures/SAFLAX-",'Basis-Tabelle-Samen'!C37,"-",'Basis-Tabelle-Samen'!J37,"-seed-package-front-cr-english.jpg")),
IF($C$1="Estnisch - EE",HYPERLINK(CONCATENATE("https://www.saflax.de/0-WVK-Retail/Bilder-Pictures/SAFLAX-",'Basis-Tabelle-Samen'!C37,"-",'Basis-Tabelle-Samen'!J37,"-seed-package-front-cr-estonian.jpg")),
IF($C$1="Finnisch - FI",HYPERLINK(CONCATENATE("https://www.saflax.de/0-WVK-Retail/Bilder-Pictures/SAFLAX-",'Basis-Tabelle-Samen'!C37,"-",'Basis-Tabelle-Samen'!J37,"-seed-package-front-cr-finnish.jpg")),
IF($C$1="Französisch - FR",HYPERLINK(CONCATENATE("https://www.saflax.de/0-WVK-Retail/Bilder-Pictures/SAFLAX-",'Basis-Tabelle-Samen'!C37,"-",'Basis-Tabelle-Samen'!J37,"-seed-package-front-cr-french.jpg")),
IF($C$1="Griechisch - GR",HYPERLINK(CONCATENATE("https://www.saflax.de/0-WVK-Retail/Bilder-Pictures/SAFLAX-",'Basis-Tabelle-Samen'!C37,"-",'Basis-Tabelle-Samen'!J37,"-seed-package-front-cr-greek.jpg")),
IF($C$1="Irisch - IE",HYPERLINK(CONCATENATE("https://www.saflax.de/0-WVK-Retail/Bilder-Pictures/SAFLAX-",'Basis-Tabelle-Samen'!C37,"-",'Basis-Tabelle-Samen'!J37,"-seed-package-front-cr-irish.jpg")),
IF($C$1="Isländisch - IS",HYPERLINK(CONCATENATE("https://www.saflax.de/0-WVK-Retail/Bilder-Pictures/SAFLAX-",'Basis-Tabelle-Samen'!C37,"-",'Basis-Tabelle-Samen'!J37,"-seed-package-front-cr-icelandic.jpg")),
IF($C$1="Italienisch - IT",HYPERLINK(CONCATENATE("https://www.saflax.de/0-WVK-Retail/Bilder-Pictures/SAFLAX-",'Basis-Tabelle-Samen'!C37,"-",'Basis-Tabelle-Samen'!J37,"-seed-package-front-cr-italian.jpg")),
IF($C$1="Japanisch - JP",HYPERLINK(CONCATENATE("https://www.saflax.de/0-WVK-Retail/Bilder-Pictures/SAFLAX-",'Basis-Tabelle-Samen'!C37,"-",'Basis-Tabelle-Samen'!J37,"-seed-package-front-cr-japanese.jpg")),
IF($C$1="Kroatisch - HR",HYPERLINK(CONCATENATE("https://www.saflax.de/0-WVK-Retail/Bilder-Pictures/SAFLAX-",'Basis-Tabelle-Samen'!C37,"-",'Basis-Tabelle-Samen'!J37,"-seed-package-front-cr-croatian.jpg")),
IF($C$1="Lettisch - LV",HYPERLINK(CONCATENATE("https://www.saflax.de/0-WVK-Retail/Bilder-Pictures/SAFLAX-",'Basis-Tabelle-Samen'!C37,"-",'Basis-Tabelle-Samen'!J37,"-seed-package-front-cr-latvian.jpg")),
IF($C$1="Litauisch - LT",HYPERLINK(CONCATENATE("https://www.saflax.de/0-WVK-Retail/Bilder-Pictures/SAFLAX-",'Basis-Tabelle-Samen'!C37,"-",'Basis-Tabelle-Samen'!J37,"-seed-package-front-cr-lithuanian.jpg")),
IF($C$1="Maltesisch - MT",HYPERLINK(CONCATENATE("https://www.saflax.de/0-WVK-Retail/Bilder-Pictures/SAFLAX-",'Basis-Tabelle-Samen'!C37,"-",'Basis-Tabelle-Samen'!J37,"-seed-package-front-cr-maltese.jpg")),
IF($C$1="Niederländisch - NL",HYPERLINK(CONCATENATE("https://www.saflax.de/0-WVK-Retail/Bilder-Pictures/SAFLAX-",'Basis-Tabelle-Samen'!C37,"-",'Basis-Tabelle-Samen'!J37,"-seed-package-front-cr-dutch.jpg")),
IF($C$1="Norwegisch - NO",HYPERLINK(CONCATENATE("https://www.saflax.de/0-WVK-Retail/Bilder-Pictures/SAFLAX-",'Basis-Tabelle-Samen'!C37,"-",'Basis-Tabelle-Samen'!J37,"-seed-package-front-cr-nowegian.jpg")),
IF($C$1="Polnisch - PL",HYPERLINK(CONCATENATE("https://www.saflax.de/0-WVK-Retail/Bilder-Pictures/SAFLAX-",'Basis-Tabelle-Samen'!C37,"-",'Basis-Tabelle-Samen'!J37,"-seed-package-front-cr-polish.jpg")),
IF($C$1="Portugiesisch - PT",HYPERLINK(CONCATENATE("https://www.saflax.de/0-WVK-Retail/Bilder-Pictures/SAFLAX-",'Basis-Tabelle-Samen'!C37,"-",'Basis-Tabelle-Samen'!J37,"-seed-package-front-cr-portuguese.jpg")),
IF($C$1="Rumänisch - RO",HYPERLINK(CONCATENATE("https://www.saflax.de/0-WVK-Retail/Bilder-Pictures/SAFLAX-",'Basis-Tabelle-Samen'!C37,"-",'Basis-Tabelle-Samen'!J37,"-seed-package-front-cr-romanian.jpg")),
IF($C$1="Schwedisch - SE",HYPERLINK(CONCATENATE("https://www.saflax.de/0-WVK-Retail/Bilder-Pictures/SAFLAX-",'Basis-Tabelle-Samen'!C37,"-",'Basis-Tabelle-Samen'!J37,"-seed-package-front-cr-swedish.jpg")),
IF($C$1="Slowakisch - SK",HYPERLINK(CONCATENATE("https://www.saflax.de/0-WVK-Retail/Bilder-Pictures/SAFLAX-",'Basis-Tabelle-Samen'!C37,"-",'Basis-Tabelle-Samen'!J37,"-seed-package-front-cr-slovak.jpg")),
IF($C$1="Slowenisch - SI",HYPERLINK(CONCATENATE("https://www.saflax.de/0-WVK-Retail/Bilder-Pictures/SAFLAX-",'Basis-Tabelle-Samen'!C37,"-",'Basis-Tabelle-Samen'!J37,"-seed-package-front-cr-slovenian.jpg")),
IF($C$1="Spanisch - ES",HYPERLINK(CONCATENATE("https://www.saflax.de/0-WVK-Retail/Bilder-Pictures/SAFLAX-",'Basis-Tabelle-Samen'!C37,"-",'Basis-Tabelle-Samen'!J37,"-seed-package-front-cr-spanish.jpg")),
IF($C$1="Tschechisch - CZ",HYPERLINK(CONCATENATE("https://www.saflax.de/0-WVK-Retail/Bilder-Pictures/SAFLAX-",'Basis-Tabelle-Samen'!C37,"-",'Basis-Tabelle-Samen'!J37,"-seed-package-front-cr-czech.jpg")),
IF($C$1="Türkisch - TR",HYPERLINK(CONCATENATE("https://www.saflax.de/0-WVK-Retail/Bilder-Pictures/SAFLAX-",'Basis-Tabelle-Samen'!C37,"-",'Basis-Tabelle-Samen'!J37,"-seed-package-front-cr-turkish.jpg")),
IF($C$1="Ungarisch - HU",HYPERLINK(CONCATENATE("https://www.saflax.de/0-WVK-Retail/Bilder-Pictures/SAFLAX-",'Basis-Tabelle-Samen'!C37,"-",'Basis-Tabelle-Samen'!J37,"-seed-package-front-cr-hungarian.jpg")),
" ACHTUNG")))))))))))))))))))))))))))))</f>
        <v>https://www.saflax.de/0-WVK-Retail/Bilder-Pictures/SAFLAX-12376-arachis-hypogaea-seed-package-front-cr-english.jpg</v>
      </c>
      <c r="AL29" s="330" t="str">
        <f>IF(G29&lt;1,"",
IF($C$1="Bulgarisch - BG",HYPERLINK(CONCATENATE("https://www.saflax.de/0-WVK-Retail/Bilder-Pictures/SAFLAX-",'Basis-Tabelle-Samen'!C37,"-",'Basis-Tabelle-Samen'!J37,"-seed-package-back-cr-bulgarian.jpg")),
IF($C$1="Dänisch - DK",HYPERLINK(CONCATENATE("https://www.saflax.de/0-WVK-Retail/Bilder-Pictures/SAFLAX-",'Basis-Tabelle-Samen'!C37,"-",'Basis-Tabelle-Samen'!J37,"-seed-package-back-cr-danish.jpg")),
IF($C$1="Deutsch - DE",HYPERLINK(CONCATENATE("https://www.saflax.de/0-WVK-Retail/Bilder-Pictures/SAFLAX-",'Basis-Tabelle-Samen'!C37,"-",'Basis-Tabelle-Samen'!J37,"-seed-package-back-cr-german.jpg")),
IF($C$1="Englisch - UK",HYPERLINK(CONCATENATE("https://www.saflax.de/0-WVK-Retail/Bilder-Pictures/SAFLAX-",'Basis-Tabelle-Samen'!C37,"-",'Basis-Tabelle-Samen'!J37,"-seed-package-back-cr-english.jpg")),
IF($C$1="Estnisch - EE",HYPERLINK(CONCATENATE("https://www.saflax.de/0-WVK-Retail/Bilder-Pictures/SAFLAX-",'Basis-Tabelle-Samen'!C37,"-",'Basis-Tabelle-Samen'!J37,"-seed-package-back-cr-estonian.jpg")),
IF($C$1="Finnisch - FI",HYPERLINK(CONCATENATE("https://www.saflax.de/0-WVK-Retail/Bilder-Pictures/SAFLAX-",'Basis-Tabelle-Samen'!C37,"-",'Basis-Tabelle-Samen'!J37,"-seed-package-back-cr-finnish.jpg")),
IF($C$1="Französisch - FR",HYPERLINK(CONCATENATE("https://www.saflax.de/0-WVK-Retail/Bilder-Pictures/SAFLAX-",'Basis-Tabelle-Samen'!C37,"-",'Basis-Tabelle-Samen'!J37,"-seed-package-back-cr-french.jpg")),
IF($C$1="Griechisch - GR",HYPERLINK(CONCATENATE("https://www.saflax.de/0-WVK-Retail/Bilder-Pictures/SAFLAX-",'Basis-Tabelle-Samen'!C37,"-",'Basis-Tabelle-Samen'!J37,"-seed-package-back-cr-greek.jpg")),
IF($C$1="Irisch - IE",HYPERLINK(CONCATENATE("https://www.saflax.de/0-WVK-Retail/Bilder-Pictures/SAFLAX-",'Basis-Tabelle-Samen'!C37,"-",'Basis-Tabelle-Samen'!J37,"-seed-package-back-cr-irish.jpg")),
IF($C$1="Isländisch - IS",HYPERLINK(CONCATENATE("https://www.saflax.de/0-WVK-Retail/Bilder-Pictures/SAFLAX-",'Basis-Tabelle-Samen'!C37,"-",'Basis-Tabelle-Samen'!J37,"-seed-package-back-cr-icelandic.jpg")),
IF($C$1="Italienisch - IT",HYPERLINK(CONCATENATE("https://www.saflax.de/0-WVK-Retail/Bilder-Pictures/SAFLAX-",'Basis-Tabelle-Samen'!C37,"-",'Basis-Tabelle-Samen'!J37,"-seed-package-back-cr-italian.jpg")),
IF($C$1="Japanisch - JP",HYPERLINK(CONCATENATE("https://www.saflax.de/0-WVK-Retail/Bilder-Pictures/SAFLAX-",'Basis-Tabelle-Samen'!C37,"-",'Basis-Tabelle-Samen'!J37,"-seed-package-back-cr-japanese.jpg")),
IF($C$1="Kroatisch - HR",HYPERLINK(CONCATENATE("https://www.saflax.de/0-WVK-Retail/Bilder-Pictures/SAFLAX-",'Basis-Tabelle-Samen'!C37,"-",'Basis-Tabelle-Samen'!J37,"-seed-package-back-cr-croatian.jpg")),
IF($C$1="Lettisch - LV",HYPERLINK(CONCATENATE("https://www.saflax.de/0-WVK-Retail/Bilder-Pictures/SAFLAX-",'Basis-Tabelle-Samen'!C37,"-",'Basis-Tabelle-Samen'!J37,"-seed-package-back-cr-latvian.jpg")),
IF($C$1="Litauisch - LT",HYPERLINK(CONCATENATE("https://www.saflax.de/0-WVK-Retail/Bilder-Pictures/SAFLAX-",'Basis-Tabelle-Samen'!C37,"-",'Basis-Tabelle-Samen'!J37,"-seed-package-back-cr-lithuanian.jpg")),
IF($C$1="Maltesisch - MT",HYPERLINK(CONCATENATE("https://www.saflax.de/0-WVK-Retail/Bilder-Pictures/SAFLAX-",'Basis-Tabelle-Samen'!C37,"-",'Basis-Tabelle-Samen'!J37,"-seed-package-back-cr-maltese.jpg")),
IF($C$1="Niederländisch - NL",HYPERLINK(CONCATENATE("https://www.saflax.de/0-WVK-Retail/Bilder-Pictures/SAFLAX-",'Basis-Tabelle-Samen'!C37,"-",'Basis-Tabelle-Samen'!J37,"-seed-package-back-cr-dutch.jpg")),
IF($C$1="Norwegisch - NO",HYPERLINK(CONCATENATE("https://www.saflax.de/0-WVK-Retail/Bilder-Pictures/SAFLAX-",'Basis-Tabelle-Samen'!C37,"-",'Basis-Tabelle-Samen'!J37,"-seed-package-back-cr-nowegian.jpg")),
IF($C$1="Polnisch - PL",HYPERLINK(CONCATENATE("https://www.saflax.de/0-WVK-Retail/Bilder-Pictures/SAFLAX-",'Basis-Tabelle-Samen'!C37,"-",'Basis-Tabelle-Samen'!J37,"-seed-package-back-cr-polish.jpg")),
IF($C$1="Portugiesisch - PT",HYPERLINK(CONCATENATE("https://www.saflax.de/0-WVK-Retail/Bilder-Pictures/SAFLAX-",'Basis-Tabelle-Samen'!C37,"-",'Basis-Tabelle-Samen'!J37,"-seed-package-back-cr-portuguese.jpg")),
IF($C$1="Rumänisch - RO",HYPERLINK(CONCATENATE("https://www.saflax.de/0-WVK-Retail/Bilder-Pictures/SAFLAX-",'Basis-Tabelle-Samen'!C37,"-",'Basis-Tabelle-Samen'!J37,"-seed-package-back-cr-romanian.jpg")),
IF($C$1="Schwedisch - SE",HYPERLINK(CONCATENATE("https://www.saflax.de/0-WVK-Retail/Bilder-Pictures/SAFLAX-",'Basis-Tabelle-Samen'!C37,"-",'Basis-Tabelle-Samen'!J37,"-seed-package-back-cr-swedish.jpg")),
IF($C$1="Slowakisch - SK",HYPERLINK(CONCATENATE("https://www.saflax.de/0-WVK-Retail/Bilder-Pictures/SAFLAX-",'Basis-Tabelle-Samen'!C37,"-",'Basis-Tabelle-Samen'!J37,"-seed-package-back-cr-slovak.jpg")),
IF($C$1="Slowenisch - SI",HYPERLINK(CONCATENATE("https://www.saflax.de/0-WVK-Retail/Bilder-Pictures/SAFLAX-",'Basis-Tabelle-Samen'!C37,"-",'Basis-Tabelle-Samen'!J37,"-seed-package-back-cr-slovenian.jpg")),
IF($C$1="Spanisch - ES",HYPERLINK(CONCATENATE("https://www.saflax.de/0-WVK-Retail/Bilder-Pictures/SAFLAX-",'Basis-Tabelle-Samen'!C37,"-",'Basis-Tabelle-Samen'!J37,"-seed-package-back-cr-spanish.jpg")),
IF($C$1="Tschechisch - CZ",HYPERLINK(CONCATENATE("https://www.saflax.de/0-WVK-Retail/Bilder-Pictures/SAFLAX-",'Basis-Tabelle-Samen'!C37,"-",'Basis-Tabelle-Samen'!J37,"-seed-package-back-cr-czech.jpg")),
IF($C$1="Türkisch - TR",HYPERLINK(CONCATENATE("https://www.saflax.de/0-WVK-Retail/Bilder-Pictures/SAFLAX-",'Basis-Tabelle-Samen'!C37,"-",'Basis-Tabelle-Samen'!J37,"-seed-package-back-cr-turkish.jpg")),
IF($C$1="Ungarisch - HU",HYPERLINK(CONCATENATE("https://www.saflax.de/0-WVK-Retail/Bilder-Pictures/SAFLAX-",'Basis-Tabelle-Samen'!C37,"-",'Basis-Tabelle-Samen'!J37,"-seed-package-back-cr-hungarian.jpg")),
" ACHTUNG")))))))))))))))))))))))))))))</f>
        <v>https://www.saflax.de/0-WVK-Retail/Bilder-Pictures/SAFLAX-12376-arachis-hypogaea-seed-package-back-cr-english.jpg</v>
      </c>
      <c r="AM29" s="330" t="str">
        <f>IF(H29&lt;1,"",
IF($C$1="Bulgarisch - BG",HYPERLINK(CONCATENATE("https://www.saflax.de/0-WVK-Retail/Bilder-Pictures/SAFLAX-",'Basis-Tabelle-Samen'!K37,"-",'Basis-Tabelle-Samen'!J37,"-garden-to-go-mini-bulgarian.jpg")),
IF($C$1="Dänisch - DK",HYPERLINK(CONCATENATE("https://www.saflax.de/0-WVK-Retail/Bilder-Pictures/SAFLAX-",'Basis-Tabelle-Samen'!K37,"-",'Basis-Tabelle-Samen'!J37,"-garden-to-go-mini-danish.jpg")),
IF($C$1="Deutsch - DE",HYPERLINK(CONCATENATE("https://www.saflax.de/0-WVK-Retail/Bilder-Pictures/SAFLAX-",'Basis-Tabelle-Samen'!K37,"-",'Basis-Tabelle-Samen'!J37,"-garden-to-go-mini-german.jpg")),
IF($C$1="Englisch - UK",HYPERLINK(CONCATENATE("https://www.saflax.de/0-WVK-Retail/Bilder-Pictures/SAFLAX-",'Basis-Tabelle-Samen'!K37,"-",'Basis-Tabelle-Samen'!J37,"-garden-to-go-mini-english.jpg")),
IF($C$1="Estnisch - EE",HYPERLINK(CONCATENATE("https://www.saflax.de/0-WVK-Retail/Bilder-Pictures/SAFLAX-",'Basis-Tabelle-Samen'!K37,"-",'Basis-Tabelle-Samen'!J37,"-garden-to-go-mini-estonian.jpg")),
IF($C$1="Finnisch - FI",HYPERLINK(CONCATENATE("https://www.saflax.de/0-WVK-Retail/Bilder-Pictures/SAFLAX-",'Basis-Tabelle-Samen'!K37,"-",'Basis-Tabelle-Samen'!J37,"-garden-to-go-mini-finnish.jpg")),
IF($C$1="Französisch - FR",HYPERLINK(CONCATENATE("https://www.saflax.de/0-WVK-Retail/Bilder-Pictures/SAFLAX-",'Basis-Tabelle-Samen'!K37,"-",'Basis-Tabelle-Samen'!J37,"-garden-to-go-mini-french.jpg")),
IF($C$1="Griechisch - GR",HYPERLINK(CONCATENATE("https://www.saflax.de/0-WVK-Retail/Bilder-Pictures/SAFLAX-",'Basis-Tabelle-Samen'!K37,"-",'Basis-Tabelle-Samen'!J37,"-garden-to-go-mini-greek.jpg")),
IF($C$1="Irisch - IE",HYPERLINK(CONCATENATE("https://www.saflax.de/0-WVK-Retail/Bilder-Pictures/SAFLAX-",'Basis-Tabelle-Samen'!K37,"-",'Basis-Tabelle-Samen'!J37,"-garden-to-go-mini-irish.jpg")),
IF($C$1="Isländisch - IS",HYPERLINK(CONCATENATE("https://www.saflax.de/0-WVK-Retail/Bilder-Pictures/SAFLAX-",'Basis-Tabelle-Samen'!K37,"-",'Basis-Tabelle-Samen'!J37,"-garden-to-go-mini-icelandic.jpg")),
IF($C$1="Italienisch - IT",HYPERLINK(CONCATENATE("https://www.saflax.de/0-WVK-Retail/Bilder-Pictures/SAFLAX-",'Basis-Tabelle-Samen'!K37,"-",'Basis-Tabelle-Samen'!J37,"-garden-to-go-mini-italian.jpg")),
IF($C$1="Japanisch - JP",HYPERLINK(CONCATENATE("https://www.saflax.de/0-WVK-Retail/Bilder-Pictures/SAFLAX-",'Basis-Tabelle-Samen'!K37,"-",'Basis-Tabelle-Samen'!J37,"-garden-to-go-mini-japanese.jpg")),
IF($C$1="Kroatisch - HR",HYPERLINK(CONCATENATE("https://www.saflax.de/0-WVK-Retail/Bilder-Pictures/SAFLAX-",'Basis-Tabelle-Samen'!K37,"-",'Basis-Tabelle-Samen'!J37,"-garden-to-go-mini-croatian.jpg")),
IF($C$1="Lettisch - LV",HYPERLINK(CONCATENATE("https://www.saflax.de/0-WVK-Retail/Bilder-Pictures/SAFLAX-",'Basis-Tabelle-Samen'!K37,"-",'Basis-Tabelle-Samen'!J37,"-garden-to-go-mini-latvian.jpg")),
IF($C$1="Litauisch - LT",HYPERLINK(CONCATENATE("https://www.saflax.de/0-WVK-Retail/Bilder-Pictures/SAFLAX-",'Basis-Tabelle-Samen'!K37,"-",'Basis-Tabelle-Samen'!J37,"-garden-to-go-mini-lithuanian.jpg")),
IF($C$1="Maltesisch - MT",HYPERLINK(CONCATENATE("https://www.saflax.de/0-WVK-Retail/Bilder-Pictures/SAFLAX-",'Basis-Tabelle-Samen'!K37,"-",'Basis-Tabelle-Samen'!J37,"-garden-to-go-mini-maltese.jpg")),
IF($C$1="Niederländisch - NL",HYPERLINK(CONCATENATE("https://www.saflax.de/0-WVK-Retail/Bilder-Pictures/SAFLAX-",'Basis-Tabelle-Samen'!K37,"-",'Basis-Tabelle-Samen'!J37,"-garden-to-go-mini-dutch.jpg")),
IF($C$1="Norwegisch - NO",HYPERLINK(CONCATENATE("https://www.saflax.de/0-WVK-Retail/Bilder-Pictures/SAFLAX-",'Basis-Tabelle-Samen'!K37,"-",'Basis-Tabelle-Samen'!J37,"-garden-to-go-mini-nowegian.jpg")),
IF($C$1="Polnisch - PL",HYPERLINK(CONCATENATE("https://www.saflax.de/0-WVK-Retail/Bilder-Pictures/SAFLAX-",'Basis-Tabelle-Samen'!K37,"-",'Basis-Tabelle-Samen'!J37,"-garden-to-go-mini-polish.jpg")),
IF($C$1="Portugiesisch - PT",HYPERLINK(CONCATENATE("https://www.saflax.de/0-WVK-Retail/Bilder-Pictures/SAFLAX-",'Basis-Tabelle-Samen'!K37,"-",'Basis-Tabelle-Samen'!J37,"-garden-to-go-mini-portuguese.jpg")),
IF($C$1="Rumänisch - RO",HYPERLINK(CONCATENATE("https://www.saflax.de/0-WVK-Retail/Bilder-Pictures/SAFLAX-",'Basis-Tabelle-Samen'!K37,"-",'Basis-Tabelle-Samen'!J37,"-garden-to-go-mini-romanian.jpg")),
IF($C$1="Schwedisch - SE",HYPERLINK(CONCATENATE("https://www.saflax.de/0-WVK-Retail/Bilder-Pictures/SAFLAX-",'Basis-Tabelle-Samen'!K37,"-",'Basis-Tabelle-Samen'!J37,"-garden-to-go-mini-swedish.jpg")),
IF($C$1="Slowakisch - SK",HYPERLINK(CONCATENATE("https://www.saflax.de/0-WVK-Retail/Bilder-Pictures/SAFLAX-",'Basis-Tabelle-Samen'!K37,"-",'Basis-Tabelle-Samen'!J37,"-garden-to-go-mini-slovak.jpg")),
IF($C$1="Slowenisch - SI",HYPERLINK(CONCATENATE("https://www.saflax.de/0-WVK-Retail/Bilder-Pictures/SAFLAX-",'Basis-Tabelle-Samen'!K37,"-",'Basis-Tabelle-Samen'!J37,"-garden-to-go-mini-slovenian.jpg")),
IF($C$1="Spanisch - ES",HYPERLINK(CONCATENATE("https://www.saflax.de/0-WVK-Retail/Bilder-Pictures/SAFLAX-",'Basis-Tabelle-Samen'!K37,"-",'Basis-Tabelle-Samen'!J37,"-garden-to-go-mini-spanish.jpg")),
IF($C$1="Tschechisch - CZ",HYPERLINK(CONCATENATE("https://www.saflax.de/0-WVK-Retail/Bilder-Pictures/SAFLAX-",'Basis-Tabelle-Samen'!K37,"-",'Basis-Tabelle-Samen'!J37,"-garden-to-go-mini-czech.jpg")),
IF($C$1="Türkisch - TR",HYPERLINK(CONCATENATE("https://www.saflax.de/0-WVK-Retail/Bilder-Pictures/SAFLAX-",'Basis-Tabelle-Samen'!K37,"-",'Basis-Tabelle-Samen'!J37,"-garden-to-go-mini-turkish.jpg")),
IF($C$1="Ungarisch - HU",HYPERLINK(CONCATENATE("https://www.saflax.de/0-WVK-Retail/Bilder-Pictures/SAFLAX-",'Basis-Tabelle-Samen'!K37,"-",'Basis-Tabelle-Samen'!J37,"-garden-to-go-mini-hungarian.jpg")),
" ACHTUNG")))))))))))))))))))))))))))))</f>
        <v>https://www.saflax.de/0-WVK-Retail/Bilder-Pictures/SAFLAX-72376-arachis-hypogaea-garden-to-go-mini-english.jpg</v>
      </c>
      <c r="AN29" s="330" t="str">
        <f>IF(I29&lt;1,"",
IF($C$1="Bulgarisch - BG",HYPERLINK(CONCATENATE("https://www.saflax.de/0-WVK-Retail/Bilder-Pictures/SAFLAX-",'Basis-Tabelle-Samen'!N37,"-",'Basis-Tabelle-Samen'!J37,"-garden-to-go-lite-bulgarian.jpg")),
IF($C$1="Dänisch - DK",HYPERLINK(CONCATENATE("https://www.saflax.de/0-WVK-Retail/Bilder-Pictures/SAFLAX-",'Basis-Tabelle-Samen'!N37,"-",'Basis-Tabelle-Samen'!J37,"-garden-to-go-lite-danish.jpg")),
IF($C$1="Deutsch - DE",HYPERLINK(CONCATENATE("https://www.saflax.de/0-WVK-Retail/Bilder-Pictures/SAFLAX-",'Basis-Tabelle-Samen'!N37,"-",'Basis-Tabelle-Samen'!J37,"-garden-to-go-lite-german.jpg")),
IF($C$1="Englisch - UK",HYPERLINK(CONCATENATE("https://www.saflax.de/0-WVK-Retail/Bilder-Pictures/SAFLAX-",'Basis-Tabelle-Samen'!N37,"-",'Basis-Tabelle-Samen'!J37,"-garden-to-go-lite-english.jpg")),
IF($C$1="Estnisch - EE",HYPERLINK(CONCATENATE("https://www.saflax.de/0-WVK-Retail/Bilder-Pictures/SAFLAX-",'Basis-Tabelle-Samen'!N37,"-",'Basis-Tabelle-Samen'!J37,"-garden-to-go-lite-estonian.jpg")),
IF($C$1="Finnisch - FI",HYPERLINK(CONCATENATE("https://www.saflax.de/0-WVK-Retail/Bilder-Pictures/SAFLAX-",'Basis-Tabelle-Samen'!N37,"-",'Basis-Tabelle-Samen'!J37,"-garden-to-go-lite-finnish.jpg")),
IF($C$1="Französisch - FR",HYPERLINK(CONCATENATE("https://www.saflax.de/0-WVK-Retail/Bilder-Pictures/SAFLAX-",'Basis-Tabelle-Samen'!N37,"-",'Basis-Tabelle-Samen'!J37,"-garden-to-go-lite-french.jpg")),
IF($C$1="Griechisch - GR",HYPERLINK(CONCATENATE("https://www.saflax.de/0-WVK-Retail/Bilder-Pictures/SAFLAX-",'Basis-Tabelle-Samen'!N37,"-",'Basis-Tabelle-Samen'!J37,"-garden-to-go-lite-greek.jpg")),
IF($C$1="Irisch - IE",HYPERLINK(CONCATENATE("https://www.saflax.de/0-WVK-Retail/Bilder-Pictures/SAFLAX-",'Basis-Tabelle-Samen'!N37,"-",'Basis-Tabelle-Samen'!J37,"-garden-to-go-lite-irish.jpg")),
IF($C$1="Isländisch - IS",HYPERLINK(CONCATENATE("https://www.saflax.de/0-WVK-Retail/Bilder-Pictures/SAFLAX-",'Basis-Tabelle-Samen'!N37,"-",'Basis-Tabelle-Samen'!J37,"-garden-to-go-lite-icelandic.jpg")),
IF($C$1="Italienisch - IT",HYPERLINK(CONCATENATE("https://www.saflax.de/0-WVK-Retail/Bilder-Pictures/SAFLAX-",'Basis-Tabelle-Samen'!N37,"-",'Basis-Tabelle-Samen'!J37,"-garden-to-go-lite-italian.jpg")),
IF($C$1="Japanisch - JP",HYPERLINK(CONCATENATE("https://www.saflax.de/0-WVK-Retail/Bilder-Pictures/SAFLAX-",'Basis-Tabelle-Samen'!N37,"-",'Basis-Tabelle-Samen'!J37,"-garden-to-go-lite-japanese.jpg")),
IF($C$1="Kroatisch - HR",HYPERLINK(CONCATENATE("https://www.saflax.de/0-WVK-Retail/Bilder-Pictures/SAFLAX-",'Basis-Tabelle-Samen'!N37,"-",'Basis-Tabelle-Samen'!J37,"-garden-to-go-lite-croatian.jpg")),
IF($C$1="Lettisch - LV",HYPERLINK(CONCATENATE("https://www.saflax.de/0-WVK-Retail/Bilder-Pictures/SAFLAX-",'Basis-Tabelle-Samen'!N37,"-",'Basis-Tabelle-Samen'!J37,"-garden-to-go-lite-latvian.jpg")),
IF($C$1="Litauisch - LT",HYPERLINK(CONCATENATE("https://www.saflax.de/0-WVK-Retail/Bilder-Pictures/SAFLAX-",'Basis-Tabelle-Samen'!N37,"-",'Basis-Tabelle-Samen'!J37,"-garden-to-go-lite-lithuanian.jpg")),
IF($C$1="Maltesisch - MT",HYPERLINK(CONCATENATE("https://www.saflax.de/0-WVK-Retail/Bilder-Pictures/SAFLAX-",'Basis-Tabelle-Samen'!N37,"-",'Basis-Tabelle-Samen'!J37,"-garden-to-go-lite-maltese.jpg")),
IF($C$1="Niederländisch - NL",HYPERLINK(CONCATENATE("https://www.saflax.de/0-WVK-Retail/Bilder-Pictures/SAFLAX-",'Basis-Tabelle-Samen'!N37,"-",'Basis-Tabelle-Samen'!J37,"-garden-to-go-lite-dutch.jpg")),
IF($C$1="Norwegisch - NO",HYPERLINK(CONCATENATE("https://www.saflax.de/0-WVK-Retail/Bilder-Pictures/SAFLAX-",'Basis-Tabelle-Samen'!N37,"-",'Basis-Tabelle-Samen'!J37,"-garden-to-go-lite-nowegian.jpg")),
IF($C$1="Polnisch - PL",HYPERLINK(CONCATENATE("https://www.saflax.de/0-WVK-Retail/Bilder-Pictures/SAFLAX-",'Basis-Tabelle-Samen'!N37,"-",'Basis-Tabelle-Samen'!J37,"-garden-to-go-lite-polish.jpg")),
IF($C$1="Portugiesisch - PT",HYPERLINK(CONCATENATE("https://www.saflax.de/0-WVK-Retail/Bilder-Pictures/SAFLAX-",'Basis-Tabelle-Samen'!N37,"-",'Basis-Tabelle-Samen'!J37,"-garden-to-go-lite-portuguese.jpg")),
IF($C$1="Rumänisch - RO",HYPERLINK(CONCATENATE("https://www.saflax.de/0-WVK-Retail/Bilder-Pictures/SAFLAX-",'Basis-Tabelle-Samen'!N37,"-",'Basis-Tabelle-Samen'!J37,"-garden-to-go-lite-romanian.jpg")),
IF($C$1="Schwedisch - SE",HYPERLINK(CONCATENATE("https://www.saflax.de/0-WVK-Retail/Bilder-Pictures/SAFLAX-",'Basis-Tabelle-Samen'!N37,"-",'Basis-Tabelle-Samen'!J37,"-garden-to-go-lite-swedish.jpg")),
IF($C$1="Slowakisch - SK",HYPERLINK(CONCATENATE("https://www.saflax.de/0-WVK-Retail/Bilder-Pictures/SAFLAX-",'Basis-Tabelle-Samen'!N37,"-",'Basis-Tabelle-Samen'!J37,"-garden-to-go-lite-slovak.jpg")),
IF($C$1="Slowenisch - SI",HYPERLINK(CONCATENATE("https://www.saflax.de/0-WVK-Retail/Bilder-Pictures/SAFLAX-",'Basis-Tabelle-Samen'!N37,"-",'Basis-Tabelle-Samen'!J37,"-garden-to-go-lite-slovenian.jpg")),
IF($C$1="Spanisch - ES",HYPERLINK(CONCATENATE("https://www.saflax.de/0-WVK-Retail/Bilder-Pictures/SAFLAX-",'Basis-Tabelle-Samen'!N37,"-",'Basis-Tabelle-Samen'!J37,"-garden-to-go-lite-spanish.jpg")),
IF($C$1="Tschechisch - CZ",HYPERLINK(CONCATENATE("https://www.saflax.de/0-WVK-Retail/Bilder-Pictures/SAFLAX-",'Basis-Tabelle-Samen'!N37,"-",'Basis-Tabelle-Samen'!J37,"-garden-to-go-lite-czech.jpg")),
IF($C$1="Türkisch - TR",HYPERLINK(CONCATENATE("https://www.saflax.de/0-WVK-Retail/Bilder-Pictures/SAFLAX-",'Basis-Tabelle-Samen'!N37,"-",'Basis-Tabelle-Samen'!J37,"-garden-to-go-lite-turkish.jpg")),
IF($C$1="Ungarisch - HU",HYPERLINK(CONCATENATE("https://www.saflax.de/0-WVK-Retail/Bilder-Pictures/SAFLAX-",'Basis-Tabelle-Samen'!N37,"-",'Basis-Tabelle-Samen'!J37,"-garden-to-go-lite-hungarian.jpg")),
" ACHTUNG")))))))))))))))))))))))))))))</f>
        <v>https://www.saflax.de/0-WVK-Retail/Bilder-Pictures/SAFLAX-82376-arachis-hypogaea-garden-to-go-lite-english.jpg</v>
      </c>
      <c r="AO29" s="330" t="str">
        <f>IF(J29&lt;1,"",
IF($C$1="Bulgarisch - BG",HYPERLINK(CONCATENATE("https://www.saflax.de/0-WVK-Retail/Bilder-Pictures/SAFLAX-",'Basis-Tabelle-Samen'!Q37,"-",'Basis-Tabelle-Samen'!J37,"-garden-to-go-bulgarian.jpg")),
IF($C$1="Dänisch - DK",HYPERLINK(CONCATENATE("https://www.saflax.de/0-WVK-Retail/Bilder-Pictures/SAFLAX-",'Basis-Tabelle-Samen'!Q37,"-",'Basis-Tabelle-Samen'!J37,"-garden-to-go-danish.jpg")),
IF($C$1="Deutsch - DE",HYPERLINK(CONCATENATE("https://www.saflax.de/0-WVK-Retail/Bilder-Pictures/SAFLAX-",'Basis-Tabelle-Samen'!Q37,"-",'Basis-Tabelle-Samen'!J37,"-garden-to-go-german.jpg")),
IF($C$1="Englisch - UK",HYPERLINK(CONCATENATE("https://www.saflax.de/0-WVK-Retail/Bilder-Pictures/SAFLAX-",'Basis-Tabelle-Samen'!Q37,"-",'Basis-Tabelle-Samen'!J37,"-garden-to-go-english.jpg")),
IF($C$1="Estnisch - EE",HYPERLINK(CONCATENATE("https://www.saflax.de/0-WVK-Retail/Bilder-Pictures/SAFLAX-",'Basis-Tabelle-Samen'!Q37,"-",'Basis-Tabelle-Samen'!J37,"-garden-to-go-estonian.jpg")),
IF($C$1="Finnisch - FI",HYPERLINK(CONCATENATE("https://www.saflax.de/0-WVK-Retail/Bilder-Pictures/SAFLAX-",'Basis-Tabelle-Samen'!Q37,"-",'Basis-Tabelle-Samen'!J37,"-garden-to-go-finnish.jpg")),
IF($C$1="Französisch - FR",HYPERLINK(CONCATENATE("https://www.saflax.de/0-WVK-Retail/Bilder-Pictures/SAFLAX-",'Basis-Tabelle-Samen'!Q37,"-",'Basis-Tabelle-Samen'!J37,"-garden-to-go-french.jpg")),
IF($C$1="Griechisch - GR",HYPERLINK(CONCATENATE("https://www.saflax.de/0-WVK-Retail/Bilder-Pictures/SAFLAX-",'Basis-Tabelle-Samen'!Q37,"-",'Basis-Tabelle-Samen'!J37,"-garden-to-go-greek.jpg")),
IF($C$1="Irisch - IE",HYPERLINK(CONCATENATE("https://www.saflax.de/0-WVK-Retail/Bilder-Pictures/SAFLAX-",'Basis-Tabelle-Samen'!Q37,"-",'Basis-Tabelle-Samen'!J37,"-garden-to-go-irish.jpg")),
IF($C$1="Isländisch - IS",HYPERLINK(CONCATENATE("https://www.saflax.de/0-WVK-Retail/Bilder-Pictures/SAFLAX-",'Basis-Tabelle-Samen'!Q37,"-",'Basis-Tabelle-Samen'!J37,"-garden-to-go-icelandic.jpg")),
IF($C$1="Italienisch - IT",HYPERLINK(CONCATENATE("https://www.saflax.de/0-WVK-Retail/Bilder-Pictures/SAFLAX-",'Basis-Tabelle-Samen'!Q37,"-",'Basis-Tabelle-Samen'!J37,"-garden-to-go-italian.jpg")),
IF($C$1="Japanisch - JP",HYPERLINK(CONCATENATE("https://www.saflax.de/0-WVK-Retail/Bilder-Pictures/SAFLAX-",'Basis-Tabelle-Samen'!Q37,"-",'Basis-Tabelle-Samen'!J37,"-garden-to-go-japanese.jpg")),
IF($C$1="Kroatisch - HR",HYPERLINK(CONCATENATE("https://www.saflax.de/0-WVK-Retail/Bilder-Pictures/SAFLAX-",'Basis-Tabelle-Samen'!Q37,"-",'Basis-Tabelle-Samen'!J37,"-garden-to-go-croatian.jpg")),
IF($C$1="Lettisch - LV",HYPERLINK(CONCATENATE("https://www.saflax.de/0-WVK-Retail/Bilder-Pictures/SAFLAX-",'Basis-Tabelle-Samen'!Q37,"-",'Basis-Tabelle-Samen'!J37,"-garden-to-go-latvian.jpg")),
IF($C$1="Litauisch - LT",HYPERLINK(CONCATENATE("https://www.saflax.de/0-WVK-Retail/Bilder-Pictures/SAFLAX-",'Basis-Tabelle-Samen'!Q37,"-",'Basis-Tabelle-Samen'!J37,"-garden-to-go-lithuanian.jpg")),
IF($C$1="Maltesisch - MT",HYPERLINK(CONCATENATE("https://www.saflax.de/0-WVK-Retail/Bilder-Pictures/SAFLAX-",'Basis-Tabelle-Samen'!Q37,"-",'Basis-Tabelle-Samen'!J37,"-garden-to-go-maltese.jpg")),
IF($C$1="Niederländisch - NL",HYPERLINK(CONCATENATE("https://www.saflax.de/0-WVK-Retail/Bilder-Pictures/SAFLAX-",'Basis-Tabelle-Samen'!Q37,"-",'Basis-Tabelle-Samen'!J37,"-garden-to-go-dutch.jpg")),
IF($C$1="Norwegisch - NO",HYPERLINK(CONCATENATE("https://www.saflax.de/0-WVK-Retail/Bilder-Pictures/SAFLAX-",'Basis-Tabelle-Samen'!Q37,"-",'Basis-Tabelle-Samen'!J37,"-garden-to-go-nowegian.jpg")),
IF($C$1="Polnisch - PL",HYPERLINK(CONCATENATE("https://www.saflax.de/0-WVK-Retail/Bilder-Pictures/SAFLAX-",'Basis-Tabelle-Samen'!Q37,"-",'Basis-Tabelle-Samen'!J37,"-garden-to-go-polish.jpg")),
IF($C$1="Portugiesisch - PT",HYPERLINK(CONCATENATE("https://www.saflax.de/0-WVK-Retail/Bilder-Pictures/SAFLAX-",'Basis-Tabelle-Samen'!Q37,"-",'Basis-Tabelle-Samen'!J37,"-garden-to-go-portuguese.jpg")),
IF($C$1="Rumänisch - RO",HYPERLINK(CONCATENATE("https://www.saflax.de/0-WVK-Retail/Bilder-Pictures/SAFLAX-",'Basis-Tabelle-Samen'!Q37,"-",'Basis-Tabelle-Samen'!J37,"-garden-to-go-romanian.jpg")),
IF($C$1="Schwedisch - SE",HYPERLINK(CONCATENATE("https://www.saflax.de/0-WVK-Retail/Bilder-Pictures/SAFLAX-",'Basis-Tabelle-Samen'!Q37,"-",'Basis-Tabelle-Samen'!J37,"-garden-to-go-swedish.jpg")),
IF($C$1="Slowakisch - SK",HYPERLINK(CONCATENATE("https://www.saflax.de/0-WVK-Retail/Bilder-Pictures/SAFLAX-",'Basis-Tabelle-Samen'!Q37,"-",'Basis-Tabelle-Samen'!J37,"-garden-to-go-slovak.jpg")),
IF($C$1="Slowenisch - SI",HYPERLINK(CONCATENATE("https://www.saflax.de/0-WVK-Retail/Bilder-Pictures/SAFLAX-",'Basis-Tabelle-Samen'!Q37,"-",'Basis-Tabelle-Samen'!J37,"-garden-to-go-slovenian.jpg")),
IF($C$1="Spanisch - ES",HYPERLINK(CONCATENATE("https://www.saflax.de/0-WVK-Retail/Bilder-Pictures/SAFLAX-",'Basis-Tabelle-Samen'!Q37,"-",'Basis-Tabelle-Samen'!J37,"-garden-to-go-spanish.jpg")),
IF($C$1="Tschechisch - CZ",HYPERLINK(CONCATENATE("https://www.saflax.de/0-WVK-Retail/Bilder-Pictures/SAFLAX-",'Basis-Tabelle-Samen'!Q37,"-",'Basis-Tabelle-Samen'!J37,"-garden-to-go-czech.jpg")),
IF($C$1="Türkisch - TR",HYPERLINK(CONCATENATE("https://www.saflax.de/0-WVK-Retail/Bilder-Pictures/SAFLAX-",'Basis-Tabelle-Samen'!Q37,"-",'Basis-Tabelle-Samen'!J37,"-garden-to-go-turkish.jpg")),
IF($C$1="Ungarisch - HU",HYPERLINK(CONCATENATE("https://www.saflax.de/0-WVK-Retail/Bilder-Pictures/SAFLAX-",'Basis-Tabelle-Samen'!Q37,"-",'Basis-Tabelle-Samen'!J37,"-garden-to-go-hungarian.jpg")),
" ACHTUNG")))))))))))))))))))))))))))))</f>
        <v>https://www.saflax.de/0-WVK-Retail/Bilder-Pictures/SAFLAX-52376-arachis-hypogaea-garden-to-go-english.jpg</v>
      </c>
      <c r="AP29" s="330" t="str">
        <f>IF(K29&lt;1,"",
IF($C$1="Bulgarisch - BG",HYPERLINK(CONCATENATE("https://www.saflax.de/0-WVK-Retail/Bilder-Pictures/SAFLAX-",'Basis-Tabelle-Samen'!T37,"-",'Basis-Tabelle-Samen'!J37,"-cultivation-set-bulgarian.jpg")),
IF($C$1="Dänisch - DK",HYPERLINK(CONCATENATE("https://www.saflax.de/0-WVK-Retail/Bilder-Pictures/SAFLAX-",'Basis-Tabelle-Samen'!T37,"-",'Basis-Tabelle-Samen'!J37,"-cultivation-set-danish.jpg")),
IF($C$1="Deutsch - DE",HYPERLINK(CONCATENATE("https://www.saflax.de/0-WVK-Retail/Bilder-Pictures/SAFLAX-",'Basis-Tabelle-Samen'!T37,"-",'Basis-Tabelle-Samen'!J37,"-cultivation-set-german.jpg")),
IF($C$1="Englisch - UK",HYPERLINK(CONCATENATE("https://www.saflax.de/0-WVK-Retail/Bilder-Pictures/SAFLAX-",'Basis-Tabelle-Samen'!T37,"-",'Basis-Tabelle-Samen'!J37,"-cultivation-set-english.jpg")),
IF($C$1="Estnisch - EE",HYPERLINK(CONCATENATE("https://www.saflax.de/0-WVK-Retail/Bilder-Pictures/SAFLAX-",'Basis-Tabelle-Samen'!T37,"-",'Basis-Tabelle-Samen'!J37,"-cultivation-set-estonian.jpg")),
IF($C$1="Finnisch - FI",HYPERLINK(CONCATENATE("https://www.saflax.de/0-WVK-Retail/Bilder-Pictures/SAFLAX-",'Basis-Tabelle-Samen'!T37,"-",'Basis-Tabelle-Samen'!J37,"-cultivation-set-finnish.jpg")),
IF($C$1="Französisch - FR",HYPERLINK(CONCATENATE("https://www.saflax.de/0-WVK-Retail/Bilder-Pictures/SAFLAX-",'Basis-Tabelle-Samen'!T37,"-",'Basis-Tabelle-Samen'!J37,"-cultivation-set-french.jpg")),
IF($C$1="Griechisch - GR",HYPERLINK(CONCATENATE("https://www.saflax.de/0-WVK-Retail/Bilder-Pictures/SAFLAX-",'Basis-Tabelle-Samen'!T37,"-",'Basis-Tabelle-Samen'!J37,"-cultivation-set-greek.jpg")),
IF($C$1="Irisch - IE",HYPERLINK(CONCATENATE("https://www.saflax.de/0-WVK-Retail/Bilder-Pictures/SAFLAX-",'Basis-Tabelle-Samen'!T37,"-",'Basis-Tabelle-Samen'!J37,"-cultivation-set-irish.jpg")),
IF($C$1="Isländisch - IS",HYPERLINK(CONCATENATE("https://www.saflax.de/0-WVK-Retail/Bilder-Pictures/SAFLAX-",'Basis-Tabelle-Samen'!T37,"-",'Basis-Tabelle-Samen'!J37,"-cultivation-set-icelandic.jpg")),
IF($C$1="Italienisch - IT",HYPERLINK(CONCATENATE("https://www.saflax.de/0-WVK-Retail/Bilder-Pictures/SAFLAX-",'Basis-Tabelle-Samen'!T37,"-",'Basis-Tabelle-Samen'!J37,"-cultivation-set-italian.jpg")),
IF($C$1="Japanisch - JP",HYPERLINK(CONCATENATE("https://www.saflax.de/0-WVK-Retail/Bilder-Pictures/SAFLAX-",'Basis-Tabelle-Samen'!T37,"-",'Basis-Tabelle-Samen'!J37,"-cultivation-set-japanese.jpg")),
IF($C$1="Kroatisch - HR",HYPERLINK(CONCATENATE("https://www.saflax.de/0-WVK-Retail/Bilder-Pictures/SAFLAX-",'Basis-Tabelle-Samen'!T37,"-",'Basis-Tabelle-Samen'!J37,"-cultivation-set-croatian.jpg")),
IF($C$1="Lettisch - LV",HYPERLINK(CONCATENATE("https://www.saflax.de/0-WVK-Retail/Bilder-Pictures/SAFLAX-",'Basis-Tabelle-Samen'!T37,"-",'Basis-Tabelle-Samen'!J37,"-cultivation-set-latvian.jpg")),
IF($C$1="Litauisch - LT",HYPERLINK(CONCATENATE("https://www.saflax.de/0-WVK-Retail/Bilder-Pictures/SAFLAX-",'Basis-Tabelle-Samen'!T37,"-",'Basis-Tabelle-Samen'!J37,"-cultivation-set-lithuanian.jpg")),
IF($C$1="Maltesisch - MT",HYPERLINK(CONCATENATE("https://www.saflax.de/0-WVK-Retail/Bilder-Pictures/SAFLAX-",'Basis-Tabelle-Samen'!T37,"-",'Basis-Tabelle-Samen'!J37,"-cultivation-set-maltese.jpg")),
IF($C$1="Niederländisch - NL",HYPERLINK(CONCATENATE("https://www.saflax.de/0-WVK-Retail/Bilder-Pictures/SAFLAX-",'Basis-Tabelle-Samen'!T37,"-",'Basis-Tabelle-Samen'!J37,"-cultivation-set-dutch.jpg")),
IF($C$1="Norwegisch - NO",HYPERLINK(CONCATENATE("https://www.saflax.de/0-WVK-Retail/Bilder-Pictures/SAFLAX-",'Basis-Tabelle-Samen'!T37,"-",'Basis-Tabelle-Samen'!J37,"-cultivation-set-nowegian.jpg")),
IF($C$1="Polnisch - PL",HYPERLINK(CONCATENATE("https://www.saflax.de/0-WVK-Retail/Bilder-Pictures/SAFLAX-",'Basis-Tabelle-Samen'!T37,"-",'Basis-Tabelle-Samen'!J37,"-cultivation-set-polish.jpg")),
IF($C$1="Portugiesisch - PT",HYPERLINK(CONCATENATE("https://www.saflax.de/0-WVK-Retail/Bilder-Pictures/SAFLAX-",'Basis-Tabelle-Samen'!T37,"-",'Basis-Tabelle-Samen'!J37,"-cultivation-set-portuguese.jpg")),
IF($C$1="Rumänisch - RO",HYPERLINK(CONCATENATE("https://www.saflax.de/0-WVK-Retail/Bilder-Pictures/SAFLAX-",'Basis-Tabelle-Samen'!T37,"-",'Basis-Tabelle-Samen'!J37,"-cultivation-set-romanian.jpg")),
IF($C$1="Schwedisch - SE",HYPERLINK(CONCATENATE("https://www.saflax.de/0-WVK-Retail/Bilder-Pictures/SAFLAX-",'Basis-Tabelle-Samen'!T37,"-",'Basis-Tabelle-Samen'!J37,"-cultivation-set-swedish.jpg")),
IF($C$1="Slowakisch - SK",HYPERLINK(CONCATENATE("https://www.saflax.de/0-WVK-Retail/Bilder-Pictures/SAFLAX-",'Basis-Tabelle-Samen'!T37,"-",'Basis-Tabelle-Samen'!J37,"-cultivation-set-slovak.jpg")),
IF($C$1="Slowenisch - SI",HYPERLINK(CONCATENATE("https://www.saflax.de/0-WVK-Retail/Bilder-Pictures/SAFLAX-",'Basis-Tabelle-Samen'!T37,"-",'Basis-Tabelle-Samen'!J37,"-cultivation-set-slovenian.jpg")),
IF($C$1="Spanisch - ES",HYPERLINK(CONCATENATE("https://www.saflax.de/0-WVK-Retail/Bilder-Pictures/SAFLAX-",'Basis-Tabelle-Samen'!T37,"-",'Basis-Tabelle-Samen'!J37,"-cultivation-set-spanish.jpg")),
IF($C$1="Tschechisch - CZ",HYPERLINK(CONCATENATE("https://www.saflax.de/0-WVK-Retail/Bilder-Pictures/SAFLAX-",'Basis-Tabelle-Samen'!T37,"-",'Basis-Tabelle-Samen'!J37,"-cultivation-set-czech.jpg")),
IF($C$1="Türkisch - TR",HYPERLINK(CONCATENATE("https://www.saflax.de/0-WVK-Retail/Bilder-Pictures/SAFLAX-",'Basis-Tabelle-Samen'!T37,"-",'Basis-Tabelle-Samen'!J37,"-cultivation-set-turkish.jpg")),
IF($C$1="Ungarisch - HU",HYPERLINK(CONCATENATE("https://www.saflax.de/0-WVK-Retail/Bilder-Pictures/SAFLAX-",'Basis-Tabelle-Samen'!T37,"-",'Basis-Tabelle-Samen'!J37,"-cultivation-set-hungarian.jpg")),
" ACHTUNG")))))))))))))))))))))))))))))</f>
        <v>https://www.saflax.de/0-WVK-Retail/Bilder-Pictures/SAFLAX-32376-arachis-hypogaea-cultivation-set-english.jpg</v>
      </c>
      <c r="AQ29" s="330" t="str">
        <f>IF(L29&lt;1,"",
IF($C$1="Bulgarisch - BG",HYPERLINK(CONCATENATE("https://www.saflax.de/0-WVK-Retail/Bilder-Pictures/SAFLAX-",'Basis-Tabelle-Samen'!W37,"-",'Basis-Tabelle-Samen'!J37,"-garden-in-the-bag-bulgarian.jpg")),
IF($C$1="Dänisch - DK",HYPERLINK(CONCATENATE("https://www.saflax.de/0-WVK-Retail/Bilder-Pictures/SAFLAX-",'Basis-Tabelle-Samen'!W37,"-",'Basis-Tabelle-Samen'!J37,"-garden-in-the-bag-danish.jpg")),
IF($C$1="Deutsch - DE",HYPERLINK(CONCATENATE("https://www.saflax.de/0-WVK-Retail/Bilder-Pictures/SAFLAX-",'Basis-Tabelle-Samen'!W37,"-",'Basis-Tabelle-Samen'!J37,"-garden-in-the-bag-german.jpg")),
IF($C$1="Englisch - UK",HYPERLINK(CONCATENATE("https://www.saflax.de/0-WVK-Retail/Bilder-Pictures/SAFLAX-",'Basis-Tabelle-Samen'!W37,"-",'Basis-Tabelle-Samen'!J37,"-garden-in-the-bag-english.jpg")),
IF($C$1="Estnisch - EE",HYPERLINK(CONCATENATE("https://www.saflax.de/0-WVK-Retail/Bilder-Pictures/SAFLAX-",'Basis-Tabelle-Samen'!W37,"-",'Basis-Tabelle-Samen'!J37,"-garden-in-the-bag-estonian.jpg")),
IF($C$1="Finnisch - FI",HYPERLINK(CONCATENATE("https://www.saflax.de/0-WVK-Retail/Bilder-Pictures/SAFLAX-",'Basis-Tabelle-Samen'!W37,"-",'Basis-Tabelle-Samen'!J37,"-garden-in-the-bag-finnish.jpg")),
IF($C$1="Französisch - FR",HYPERLINK(CONCATENATE("https://www.saflax.de/0-WVK-Retail/Bilder-Pictures/SAFLAX-",'Basis-Tabelle-Samen'!W37,"-",'Basis-Tabelle-Samen'!J37,"-garden-in-the-bag-french.jpg")),
IF($C$1="Griechisch - GR",HYPERLINK(CONCATENATE("https://www.saflax.de/0-WVK-Retail/Bilder-Pictures/SAFLAX-",'Basis-Tabelle-Samen'!W37,"-",'Basis-Tabelle-Samen'!J37,"-garden-in-the-bag-greek.jpg")),
IF($C$1="Irisch - IE",HYPERLINK(CONCATENATE("https://www.saflax.de/0-WVK-Retail/Bilder-Pictures/SAFLAX-",'Basis-Tabelle-Samen'!W37,"-",'Basis-Tabelle-Samen'!J37,"-garden-in-the-bag-irish.jpg")),
IF($C$1="Isländisch - IS",HYPERLINK(CONCATENATE("https://www.saflax.de/0-WVK-Retail/Bilder-Pictures/SAFLAX-",'Basis-Tabelle-Samen'!W37,"-",'Basis-Tabelle-Samen'!J37,"-garden-in-the-bag-icelandic.jpg")),
IF($C$1="Italienisch - IT",HYPERLINK(CONCATENATE("https://www.saflax.de/0-WVK-Retail/Bilder-Pictures/SAFLAX-",'Basis-Tabelle-Samen'!W37,"-",'Basis-Tabelle-Samen'!J37,"-garden-in-the-bag-italian.jpg")),
IF($C$1="Japanisch - JP",HYPERLINK(CONCATENATE("https://www.saflax.de/0-WVK-Retail/Bilder-Pictures/SAFLAX-",'Basis-Tabelle-Samen'!W37,"-",'Basis-Tabelle-Samen'!J37,"-garden-in-the-bag-japanese.jpg")),
IF($C$1="Kroatisch - HR",HYPERLINK(CONCATENATE("https://www.saflax.de/0-WVK-Retail/Bilder-Pictures/SAFLAX-",'Basis-Tabelle-Samen'!W37,"-",'Basis-Tabelle-Samen'!J37,"-garden-in-the-bag-croatian.jpg")),
IF($C$1="Lettisch - LV",HYPERLINK(CONCATENATE("https://www.saflax.de/0-WVK-Retail/Bilder-Pictures/SAFLAX-",'Basis-Tabelle-Samen'!W37,"-",'Basis-Tabelle-Samen'!J37,"-garden-in-the-bag-latvian.jpg")),
IF($C$1="Litauisch - LT",HYPERLINK(CONCATENATE("https://www.saflax.de/0-WVK-Retail/Bilder-Pictures/SAFLAX-",'Basis-Tabelle-Samen'!W37,"-",'Basis-Tabelle-Samen'!J37,"-garden-in-the-bag-lithuanian.jpg")),
IF($C$1="Maltesisch - MT",HYPERLINK(CONCATENATE("https://www.saflax.de/0-WVK-Retail/Bilder-Pictures/SAFLAX-",'Basis-Tabelle-Samen'!W37,"-",'Basis-Tabelle-Samen'!J37,"-garden-in-the-bag-maltese.jpg")),
IF($C$1="Niederländisch - NL",HYPERLINK(CONCATENATE("https://www.saflax.de/0-WVK-Retail/Bilder-Pictures/SAFLAX-",'Basis-Tabelle-Samen'!W37,"-",'Basis-Tabelle-Samen'!J37,"-garden-in-the-bag-dutch.jpg")),
IF($C$1="Norwegisch - NO",HYPERLINK(CONCATENATE("https://www.saflax.de/0-WVK-Retail/Bilder-Pictures/SAFLAX-",'Basis-Tabelle-Samen'!W37,"-",'Basis-Tabelle-Samen'!J37,"-garden-in-the-bag-nowegian.jpg")),
IF($C$1="Polnisch - PL",HYPERLINK(CONCATENATE("https://www.saflax.de/0-WVK-Retail/Bilder-Pictures/SAFLAX-",'Basis-Tabelle-Samen'!W37,"-",'Basis-Tabelle-Samen'!J37,"-garden-in-the-bag-polish.jpg")),
IF($C$1="Portugiesisch - PT",HYPERLINK(CONCATENATE("https://www.saflax.de/0-WVK-Retail/Bilder-Pictures/SAFLAX-",'Basis-Tabelle-Samen'!W37,"-",'Basis-Tabelle-Samen'!J37,"-garden-in-the-bag-portuguese.jpg")),
IF($C$1="Rumänisch - RO",HYPERLINK(CONCATENATE("https://www.saflax.de/0-WVK-Retail/Bilder-Pictures/SAFLAX-",'Basis-Tabelle-Samen'!W37,"-",'Basis-Tabelle-Samen'!J37,"-garden-in-the-bag-romanian.jpg")),
IF($C$1="Schwedisch - SE",HYPERLINK(CONCATENATE("https://www.saflax.de/0-WVK-Retail/Bilder-Pictures/SAFLAX-",'Basis-Tabelle-Samen'!W37,"-",'Basis-Tabelle-Samen'!J37,"-garden-in-the-bag-swedish.jpg")),
IF($C$1="Slowakisch - SK",HYPERLINK(CONCATENATE("https://www.saflax.de/0-WVK-Retail/Bilder-Pictures/SAFLAX-",'Basis-Tabelle-Samen'!W37,"-",'Basis-Tabelle-Samen'!J37,"-garden-in-the-bag-slovak.jpg")),
IF($C$1="Slowenisch - SI",HYPERLINK(CONCATENATE("https://www.saflax.de/0-WVK-Retail/Bilder-Pictures/SAFLAX-",'Basis-Tabelle-Samen'!W37,"-",'Basis-Tabelle-Samen'!J37,"-garden-in-the-bag-slovenian.jpg")),
IF($C$1="Spanisch - ES",HYPERLINK(CONCATENATE("https://www.saflax.de/0-WVK-Retail/Bilder-Pictures/SAFLAX-",'Basis-Tabelle-Samen'!W37,"-",'Basis-Tabelle-Samen'!J37,"-garden-in-the-bag-spanish.jpg")),
IF($C$1="Tschechisch - CZ",HYPERLINK(CONCATENATE("https://www.saflax.de/0-WVK-Retail/Bilder-Pictures/SAFLAX-",'Basis-Tabelle-Samen'!W37,"-",'Basis-Tabelle-Samen'!J37,"-garden-in-the-bag-czech.jpg")),
IF($C$1="Türkisch - TR",HYPERLINK(CONCATENATE("https://www.saflax.de/0-WVK-Retail/Bilder-Pictures/SAFLAX-",'Basis-Tabelle-Samen'!W37,"-",'Basis-Tabelle-Samen'!J37,"-garden-in-the-bag-turkish.jpg")),
IF($C$1="Ungarisch - HU",HYPERLINK(CONCATENATE("https://www.saflax.de/0-WVK-Retail/Bilder-Pictures/SAFLAX-",'Basis-Tabelle-Samen'!W37,"-",'Basis-Tabelle-Samen'!J37,"-garden-in-the-bag-hungarian.jpg")),
" ACHTUNG")))))))))))))))))))))))))))))</f>
        <v>https://www.saflax.de/0-WVK-Retail/Bilder-Pictures/SAFLAX-62376-arachis-hypogaea-garden-in-the-bag-english.jpg</v>
      </c>
    </row>
    <row r="30" spans="1:43" ht="17.100000000000001" customHeight="1" x14ac:dyDescent="0.2">
      <c r="A30" s="318" t="str">
        <f>IF('Basis-Tabelle-Samen'!A13="","",IF($C$1="Deutsch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0" s="319" t="str">
        <f>'Basis-Tabelle-Samen'!I13</f>
        <v>Coffea arabica nana</v>
      </c>
      <c r="C30" s="316" t="str">
        <f>IF($C$1="Bulgarisch - BG",'Basis-Tabelle-Samen'!Z13,
IF($C$1="Dänisch - DK",'Basis-Tabelle-Samen'!AA13,
IF($C$1="Deutsch - DE",'Basis-Tabelle-Samen'!AB13,
IF($C$1="Englisch - UK",'Basis-Tabelle-Samen'!AC13,
IF($C$1="Estnisch - EE",'Basis-Tabelle-Samen'!AD13,
IF($C$1="Finnisch - FI",'Basis-Tabelle-Samen'!AE13,
IF($C$1="Französisch - FR",'Basis-Tabelle-Samen'!AF13,
IF($C$1="Griechisch - GR",'Basis-Tabelle-Samen'!AG13,
IF($C$1="Irisch - IE",'Basis-Tabelle-Samen'!AH13,
IF($C$1="Isländisch - IS",'Basis-Tabelle-Samen'!AI13,
IF($C$1="Italienisch - IT",'Basis-Tabelle-Samen'!AJ13,
IF($C$1="Japanisch - JP",'Basis-Tabelle-Samen'!AK13,
IF($C$1="Kroatisch - HR",'Basis-Tabelle-Samen'!AL13,
IF($C$1="Lettisch - LV",'Basis-Tabelle-Samen'!AM13,
IF($C$1="Litauisch - LT",'Basis-Tabelle-Samen'!AN13,
IF($C$1="Maltesisch - MT",'Basis-Tabelle-Samen'!AO13,
IF($C$1="Niederländisch - NL",'Basis-Tabelle-Samen'!AP13,
IF($C$1="Norwegisch - NO",'Basis-Tabelle-Samen'!AQ13,
IF($C$1="Polnisch - PL",'Basis-Tabelle-Samen'!AR13,
IF($C$1="Portugiesisch - PT",'Basis-Tabelle-Samen'!AS13,
IF($C$1="Rumänisch - RO",'Basis-Tabelle-Samen'!AT13,
IF($C$1="Schwedisch - SE",'Basis-Tabelle-Samen'!AU13,
IF($C$1="Slowakisch - SK",'Basis-Tabelle-Samen'!AV13,
IF($C$1="Slowenisch - SI",'Basis-Tabelle-Samen'!AW13,
IF($C$1="Spanisch - ES",'Basis-Tabelle-Samen'!AX13,
IF($C$1="Tschechisch - CZ",'Basis-Tabelle-Samen'!AY13,
IF($C$1="Türkisch - TR",'Basis-Tabelle-Samen'!AZ13,
IF($C$1="Ungarisch - HU",'Basis-Tabelle-Samen'!BA13,
" ACHTUNG"))))))))))))))))))))))))))))</f>
        <v>Dwarf Coffee</v>
      </c>
      <c r="D30" s="320">
        <f>'Basis-Tabelle-Samen'!F13</f>
        <v>8</v>
      </c>
      <c r="E30" s="321" t="str">
        <f>'Basis-Tabelle-Samen'!H13</f>
        <v>7 %</v>
      </c>
      <c r="F30" s="322" t="str">
        <f>IF('Basis-Tabelle-Samen'!G13="","",'Basis-Tabelle-Samen'!G13)</f>
        <v>01</v>
      </c>
      <c r="G30" s="320">
        <f>'Basis-Tabelle-Samen'!C13</f>
        <v>12330</v>
      </c>
      <c r="H30" s="323">
        <f>'Basis-Tabelle-Samen'!D13</f>
        <v>4055473123301</v>
      </c>
      <c r="I30" s="324">
        <f>'Basis-Tabelle-Samen'!E13</f>
        <v>1.85</v>
      </c>
      <c r="J30" s="325">
        <f t="shared" si="0"/>
        <v>12</v>
      </c>
      <c r="K30" s="326">
        <f>'Basis-Tabelle-Samen'!K13</f>
        <v>72330</v>
      </c>
      <c r="L30" s="323">
        <f>'Basis-Tabelle-Samen'!L13</f>
        <v>4055473723303</v>
      </c>
      <c r="M30" s="324">
        <f>'Basis-Tabelle-Samen'!M13</f>
        <v>2.4500000000000002</v>
      </c>
      <c r="N30" s="326">
        <f>IF(K30&lt;1,"",'3'!$I$15)</f>
        <v>15</v>
      </c>
      <c r="O30" s="327">
        <f>IF(K30&lt;1,"",'3'!$J$11)</f>
        <v>90</v>
      </c>
      <c r="P30" s="326">
        <f>'Basis-Tabelle-Samen'!N13</f>
        <v>82330</v>
      </c>
      <c r="Q30" s="323">
        <f>'Basis-Tabelle-Samen'!O13</f>
        <v>4055473823300</v>
      </c>
      <c r="R30" s="328">
        <f>'Basis-Tabelle-Samen'!P13</f>
        <v>3.75</v>
      </c>
      <c r="S30" s="326">
        <f>IF(R30&lt;1,"",'3'!$M$15)</f>
        <v>18</v>
      </c>
      <c r="T30" s="327">
        <f>IF(R30&lt;1,"",'3'!$N$11)</f>
        <v>72</v>
      </c>
      <c r="U30" s="326">
        <f>'Basis-Tabelle-Samen'!Q13</f>
        <v>52330</v>
      </c>
      <c r="V30" s="323">
        <f>'Basis-Tabelle-Samen'!R13</f>
        <v>4055473523309</v>
      </c>
      <c r="W30" s="324">
        <f>'Basis-Tabelle-Samen'!S13</f>
        <v>4.95</v>
      </c>
      <c r="X30" s="326">
        <f>IF(U30&lt;1,"",'3'!$Q$15)</f>
        <v>6</v>
      </c>
      <c r="Y30" s="327">
        <f>IF(U30&lt;1,"",'3'!$R$11)</f>
        <v>24</v>
      </c>
      <c r="Z30" s="326">
        <f>'Basis-Tabelle-Samen'!T13</f>
        <v>32330</v>
      </c>
      <c r="AA30" s="323">
        <f>'Basis-Tabelle-Samen'!U13</f>
        <v>4055473323305</v>
      </c>
      <c r="AB30" s="324">
        <f>'Basis-Tabelle-Samen'!V13</f>
        <v>6.75</v>
      </c>
      <c r="AC30" s="326">
        <f>IF(Z30&lt;1,"",'3'!$U$15)</f>
        <v>6</v>
      </c>
      <c r="AD30" s="327">
        <f>IF(Z30&lt;1,"",'3'!$V$11)</f>
        <v>24</v>
      </c>
      <c r="AE30" s="326">
        <f>'Basis-Tabelle-Samen'!W13</f>
        <v>62330</v>
      </c>
      <c r="AF30" s="323">
        <f>'Basis-Tabelle-Samen'!X13</f>
        <v>4055473623306</v>
      </c>
      <c r="AG30" s="324">
        <f>'Basis-Tabelle-Samen'!Y13</f>
        <v>2.95</v>
      </c>
      <c r="AH30" s="326">
        <f>IF(AE30&lt;1,"",'3'!$Y$15)</f>
        <v>8</v>
      </c>
      <c r="AI30" s="327">
        <f>IF(AE30&lt;1,"",'3'!$Z$11)</f>
        <v>64</v>
      </c>
      <c r="AJ30" s="315"/>
      <c r="AK30" s="316" t="str">
        <f>IF(G30&lt;1,"",
IF($C$1="Bulgarisch - BG",HYPERLINK(CONCATENATE("https://www.saflax.de/0-WVK-Retail/Bilder-Pictures/SAFLAX-",'Basis-Tabelle-Samen'!C13,"-",'Basis-Tabelle-Samen'!J13,"-seed-package-front-cr-bulgarian.jpg")),
IF($C$1="Dänisch - DK",HYPERLINK(CONCATENATE("https://www.saflax.de/0-WVK-Retail/Bilder-Pictures/SAFLAX-",'Basis-Tabelle-Samen'!C13,"-",'Basis-Tabelle-Samen'!J13,"-seed-package-front-cr-danish.jpg")),
IF($C$1="Deutsch - DE",HYPERLINK(CONCATENATE("https://www.saflax.de/0-WVK-Retail/Bilder-Pictures/SAFLAX-",'Basis-Tabelle-Samen'!C13,"-",'Basis-Tabelle-Samen'!J13,"-seed-package-front-cr-german.jpg")),
IF($C$1="Englisch - UK",HYPERLINK(CONCATENATE("https://www.saflax.de/0-WVK-Retail/Bilder-Pictures/SAFLAX-",'Basis-Tabelle-Samen'!C13,"-",'Basis-Tabelle-Samen'!J13,"-seed-package-front-cr-english.jpg")),
IF($C$1="Estnisch - EE",HYPERLINK(CONCATENATE("https://www.saflax.de/0-WVK-Retail/Bilder-Pictures/SAFLAX-",'Basis-Tabelle-Samen'!C13,"-",'Basis-Tabelle-Samen'!J13,"-seed-package-front-cr-estonian.jpg")),
IF($C$1="Finnisch - FI",HYPERLINK(CONCATENATE("https://www.saflax.de/0-WVK-Retail/Bilder-Pictures/SAFLAX-",'Basis-Tabelle-Samen'!C13,"-",'Basis-Tabelle-Samen'!J13,"-seed-package-front-cr-finnish.jpg")),
IF($C$1="Französisch - FR",HYPERLINK(CONCATENATE("https://www.saflax.de/0-WVK-Retail/Bilder-Pictures/SAFLAX-",'Basis-Tabelle-Samen'!C13,"-",'Basis-Tabelle-Samen'!J13,"-seed-package-front-cr-french.jpg")),
IF($C$1="Griechisch - GR",HYPERLINK(CONCATENATE("https://www.saflax.de/0-WVK-Retail/Bilder-Pictures/SAFLAX-",'Basis-Tabelle-Samen'!C13,"-",'Basis-Tabelle-Samen'!J13,"-seed-package-front-cr-greek.jpg")),
IF($C$1="Irisch - IE",HYPERLINK(CONCATENATE("https://www.saflax.de/0-WVK-Retail/Bilder-Pictures/SAFLAX-",'Basis-Tabelle-Samen'!C13,"-",'Basis-Tabelle-Samen'!J13,"-seed-package-front-cr-irish.jpg")),
IF($C$1="Isländisch - IS",HYPERLINK(CONCATENATE("https://www.saflax.de/0-WVK-Retail/Bilder-Pictures/SAFLAX-",'Basis-Tabelle-Samen'!C13,"-",'Basis-Tabelle-Samen'!J13,"-seed-package-front-cr-icelandic.jpg")),
IF($C$1="Italienisch - IT",HYPERLINK(CONCATENATE("https://www.saflax.de/0-WVK-Retail/Bilder-Pictures/SAFLAX-",'Basis-Tabelle-Samen'!C13,"-",'Basis-Tabelle-Samen'!J13,"-seed-package-front-cr-italian.jpg")),
IF($C$1="Japanisch - JP",HYPERLINK(CONCATENATE("https://www.saflax.de/0-WVK-Retail/Bilder-Pictures/SAFLAX-",'Basis-Tabelle-Samen'!C13,"-",'Basis-Tabelle-Samen'!J13,"-seed-package-front-cr-japanese.jpg")),
IF($C$1="Kroatisch - HR",HYPERLINK(CONCATENATE("https://www.saflax.de/0-WVK-Retail/Bilder-Pictures/SAFLAX-",'Basis-Tabelle-Samen'!C13,"-",'Basis-Tabelle-Samen'!J13,"-seed-package-front-cr-croatian.jpg")),
IF($C$1="Lettisch - LV",HYPERLINK(CONCATENATE("https://www.saflax.de/0-WVK-Retail/Bilder-Pictures/SAFLAX-",'Basis-Tabelle-Samen'!C13,"-",'Basis-Tabelle-Samen'!J13,"-seed-package-front-cr-latvian.jpg")),
IF($C$1="Litauisch - LT",HYPERLINK(CONCATENATE("https://www.saflax.de/0-WVK-Retail/Bilder-Pictures/SAFLAX-",'Basis-Tabelle-Samen'!C13,"-",'Basis-Tabelle-Samen'!J13,"-seed-package-front-cr-lithuanian.jpg")),
IF($C$1="Maltesisch - MT",HYPERLINK(CONCATENATE("https://www.saflax.de/0-WVK-Retail/Bilder-Pictures/SAFLAX-",'Basis-Tabelle-Samen'!C13,"-",'Basis-Tabelle-Samen'!J13,"-seed-package-front-cr-maltese.jpg")),
IF($C$1="Niederländisch - NL",HYPERLINK(CONCATENATE("https://www.saflax.de/0-WVK-Retail/Bilder-Pictures/SAFLAX-",'Basis-Tabelle-Samen'!C13,"-",'Basis-Tabelle-Samen'!J13,"-seed-package-front-cr-dutch.jpg")),
IF($C$1="Norwegisch - NO",HYPERLINK(CONCATENATE("https://www.saflax.de/0-WVK-Retail/Bilder-Pictures/SAFLAX-",'Basis-Tabelle-Samen'!C13,"-",'Basis-Tabelle-Samen'!J13,"-seed-package-front-cr-nowegian.jpg")),
IF($C$1="Polnisch - PL",HYPERLINK(CONCATENATE("https://www.saflax.de/0-WVK-Retail/Bilder-Pictures/SAFLAX-",'Basis-Tabelle-Samen'!C13,"-",'Basis-Tabelle-Samen'!J13,"-seed-package-front-cr-polish.jpg")),
IF($C$1="Portugiesisch - PT",HYPERLINK(CONCATENATE("https://www.saflax.de/0-WVK-Retail/Bilder-Pictures/SAFLAX-",'Basis-Tabelle-Samen'!C13,"-",'Basis-Tabelle-Samen'!J13,"-seed-package-front-cr-portuguese.jpg")),
IF($C$1="Rumänisch - RO",HYPERLINK(CONCATENATE("https://www.saflax.de/0-WVK-Retail/Bilder-Pictures/SAFLAX-",'Basis-Tabelle-Samen'!C13,"-",'Basis-Tabelle-Samen'!J13,"-seed-package-front-cr-romanian.jpg")),
IF($C$1="Schwedisch - SE",HYPERLINK(CONCATENATE("https://www.saflax.de/0-WVK-Retail/Bilder-Pictures/SAFLAX-",'Basis-Tabelle-Samen'!C13,"-",'Basis-Tabelle-Samen'!J13,"-seed-package-front-cr-swedish.jpg")),
IF($C$1="Slowakisch - SK",HYPERLINK(CONCATENATE("https://www.saflax.de/0-WVK-Retail/Bilder-Pictures/SAFLAX-",'Basis-Tabelle-Samen'!C13,"-",'Basis-Tabelle-Samen'!J13,"-seed-package-front-cr-slovak.jpg")),
IF($C$1="Slowenisch - SI",HYPERLINK(CONCATENATE("https://www.saflax.de/0-WVK-Retail/Bilder-Pictures/SAFLAX-",'Basis-Tabelle-Samen'!C13,"-",'Basis-Tabelle-Samen'!J13,"-seed-package-front-cr-slovenian.jpg")),
IF($C$1="Spanisch - ES",HYPERLINK(CONCATENATE("https://www.saflax.de/0-WVK-Retail/Bilder-Pictures/SAFLAX-",'Basis-Tabelle-Samen'!C13,"-",'Basis-Tabelle-Samen'!J13,"-seed-package-front-cr-spanish.jpg")),
IF($C$1="Tschechisch - CZ",HYPERLINK(CONCATENATE("https://www.saflax.de/0-WVK-Retail/Bilder-Pictures/SAFLAX-",'Basis-Tabelle-Samen'!C13,"-",'Basis-Tabelle-Samen'!J13,"-seed-package-front-cr-czech.jpg")),
IF($C$1="Türkisch - TR",HYPERLINK(CONCATENATE("https://www.saflax.de/0-WVK-Retail/Bilder-Pictures/SAFLAX-",'Basis-Tabelle-Samen'!C13,"-",'Basis-Tabelle-Samen'!J13,"-seed-package-front-cr-turkish.jpg")),
IF($C$1="Ungarisch - HU",HYPERLINK(CONCATENATE("https://www.saflax.de/0-WVK-Retail/Bilder-Pictures/SAFLAX-",'Basis-Tabelle-Samen'!C13,"-",'Basis-Tabelle-Samen'!J13,"-seed-package-front-cr-hungarian.jpg")),
" ACHTUNG")))))))))))))))))))))))))))))</f>
        <v>https://www.saflax.de/0-WVK-Retail/Bilder-Pictures/SAFLAX-12330-coffea-arabica-nana-seed-package-front-cr-english.jpg</v>
      </c>
      <c r="AL30" s="330" t="str">
        <f>IF(G30&lt;1,"",
IF($C$1="Bulgarisch - BG",HYPERLINK(CONCATENATE("https://www.saflax.de/0-WVK-Retail/Bilder-Pictures/SAFLAX-",'Basis-Tabelle-Samen'!C13,"-",'Basis-Tabelle-Samen'!J13,"-seed-package-back-cr-bulgarian.jpg")),
IF($C$1="Dänisch - DK",HYPERLINK(CONCATENATE("https://www.saflax.de/0-WVK-Retail/Bilder-Pictures/SAFLAX-",'Basis-Tabelle-Samen'!C13,"-",'Basis-Tabelle-Samen'!J13,"-seed-package-back-cr-danish.jpg")),
IF($C$1="Deutsch - DE",HYPERLINK(CONCATENATE("https://www.saflax.de/0-WVK-Retail/Bilder-Pictures/SAFLAX-",'Basis-Tabelle-Samen'!C13,"-",'Basis-Tabelle-Samen'!J13,"-seed-package-back-cr-german.jpg")),
IF($C$1="Englisch - UK",HYPERLINK(CONCATENATE("https://www.saflax.de/0-WVK-Retail/Bilder-Pictures/SAFLAX-",'Basis-Tabelle-Samen'!C13,"-",'Basis-Tabelle-Samen'!J13,"-seed-package-back-cr-english.jpg")),
IF($C$1="Estnisch - EE",HYPERLINK(CONCATENATE("https://www.saflax.de/0-WVK-Retail/Bilder-Pictures/SAFLAX-",'Basis-Tabelle-Samen'!C13,"-",'Basis-Tabelle-Samen'!J13,"-seed-package-back-cr-estonian.jpg")),
IF($C$1="Finnisch - FI",HYPERLINK(CONCATENATE("https://www.saflax.de/0-WVK-Retail/Bilder-Pictures/SAFLAX-",'Basis-Tabelle-Samen'!C13,"-",'Basis-Tabelle-Samen'!J13,"-seed-package-back-cr-finnish.jpg")),
IF($C$1="Französisch - FR",HYPERLINK(CONCATENATE("https://www.saflax.de/0-WVK-Retail/Bilder-Pictures/SAFLAX-",'Basis-Tabelle-Samen'!C13,"-",'Basis-Tabelle-Samen'!J13,"-seed-package-back-cr-french.jpg")),
IF($C$1="Griechisch - GR",HYPERLINK(CONCATENATE("https://www.saflax.de/0-WVK-Retail/Bilder-Pictures/SAFLAX-",'Basis-Tabelle-Samen'!C13,"-",'Basis-Tabelle-Samen'!J13,"-seed-package-back-cr-greek.jpg")),
IF($C$1="Irisch - IE",HYPERLINK(CONCATENATE("https://www.saflax.de/0-WVK-Retail/Bilder-Pictures/SAFLAX-",'Basis-Tabelle-Samen'!C13,"-",'Basis-Tabelle-Samen'!J13,"-seed-package-back-cr-irish.jpg")),
IF($C$1="Isländisch - IS",HYPERLINK(CONCATENATE("https://www.saflax.de/0-WVK-Retail/Bilder-Pictures/SAFLAX-",'Basis-Tabelle-Samen'!C13,"-",'Basis-Tabelle-Samen'!J13,"-seed-package-back-cr-icelandic.jpg")),
IF($C$1="Italienisch - IT",HYPERLINK(CONCATENATE("https://www.saflax.de/0-WVK-Retail/Bilder-Pictures/SAFLAX-",'Basis-Tabelle-Samen'!C13,"-",'Basis-Tabelle-Samen'!J13,"-seed-package-back-cr-italian.jpg")),
IF($C$1="Japanisch - JP",HYPERLINK(CONCATENATE("https://www.saflax.de/0-WVK-Retail/Bilder-Pictures/SAFLAX-",'Basis-Tabelle-Samen'!C13,"-",'Basis-Tabelle-Samen'!J13,"-seed-package-back-cr-japanese.jpg")),
IF($C$1="Kroatisch - HR",HYPERLINK(CONCATENATE("https://www.saflax.de/0-WVK-Retail/Bilder-Pictures/SAFLAX-",'Basis-Tabelle-Samen'!C13,"-",'Basis-Tabelle-Samen'!J13,"-seed-package-back-cr-croatian.jpg")),
IF($C$1="Lettisch - LV",HYPERLINK(CONCATENATE("https://www.saflax.de/0-WVK-Retail/Bilder-Pictures/SAFLAX-",'Basis-Tabelle-Samen'!C13,"-",'Basis-Tabelle-Samen'!J13,"-seed-package-back-cr-latvian.jpg")),
IF($C$1="Litauisch - LT",HYPERLINK(CONCATENATE("https://www.saflax.de/0-WVK-Retail/Bilder-Pictures/SAFLAX-",'Basis-Tabelle-Samen'!C13,"-",'Basis-Tabelle-Samen'!J13,"-seed-package-back-cr-lithuanian.jpg")),
IF($C$1="Maltesisch - MT",HYPERLINK(CONCATENATE("https://www.saflax.de/0-WVK-Retail/Bilder-Pictures/SAFLAX-",'Basis-Tabelle-Samen'!C13,"-",'Basis-Tabelle-Samen'!J13,"-seed-package-back-cr-maltese.jpg")),
IF($C$1="Niederländisch - NL",HYPERLINK(CONCATENATE("https://www.saflax.de/0-WVK-Retail/Bilder-Pictures/SAFLAX-",'Basis-Tabelle-Samen'!C13,"-",'Basis-Tabelle-Samen'!J13,"-seed-package-back-cr-dutch.jpg")),
IF($C$1="Norwegisch - NO",HYPERLINK(CONCATENATE("https://www.saflax.de/0-WVK-Retail/Bilder-Pictures/SAFLAX-",'Basis-Tabelle-Samen'!C13,"-",'Basis-Tabelle-Samen'!J13,"-seed-package-back-cr-nowegian.jpg")),
IF($C$1="Polnisch - PL",HYPERLINK(CONCATENATE("https://www.saflax.de/0-WVK-Retail/Bilder-Pictures/SAFLAX-",'Basis-Tabelle-Samen'!C13,"-",'Basis-Tabelle-Samen'!J13,"-seed-package-back-cr-polish.jpg")),
IF($C$1="Portugiesisch - PT",HYPERLINK(CONCATENATE("https://www.saflax.de/0-WVK-Retail/Bilder-Pictures/SAFLAX-",'Basis-Tabelle-Samen'!C13,"-",'Basis-Tabelle-Samen'!J13,"-seed-package-back-cr-portuguese.jpg")),
IF($C$1="Rumänisch - RO",HYPERLINK(CONCATENATE("https://www.saflax.de/0-WVK-Retail/Bilder-Pictures/SAFLAX-",'Basis-Tabelle-Samen'!C13,"-",'Basis-Tabelle-Samen'!J13,"-seed-package-back-cr-romanian.jpg")),
IF($C$1="Schwedisch - SE",HYPERLINK(CONCATENATE("https://www.saflax.de/0-WVK-Retail/Bilder-Pictures/SAFLAX-",'Basis-Tabelle-Samen'!C13,"-",'Basis-Tabelle-Samen'!J13,"-seed-package-back-cr-swedish.jpg")),
IF($C$1="Slowakisch - SK",HYPERLINK(CONCATENATE("https://www.saflax.de/0-WVK-Retail/Bilder-Pictures/SAFLAX-",'Basis-Tabelle-Samen'!C13,"-",'Basis-Tabelle-Samen'!J13,"-seed-package-back-cr-slovak.jpg")),
IF($C$1="Slowenisch - SI",HYPERLINK(CONCATENATE("https://www.saflax.de/0-WVK-Retail/Bilder-Pictures/SAFLAX-",'Basis-Tabelle-Samen'!C13,"-",'Basis-Tabelle-Samen'!J13,"-seed-package-back-cr-slovenian.jpg")),
IF($C$1="Spanisch - ES",HYPERLINK(CONCATENATE("https://www.saflax.de/0-WVK-Retail/Bilder-Pictures/SAFLAX-",'Basis-Tabelle-Samen'!C13,"-",'Basis-Tabelle-Samen'!J13,"-seed-package-back-cr-spanish.jpg")),
IF($C$1="Tschechisch - CZ",HYPERLINK(CONCATENATE("https://www.saflax.de/0-WVK-Retail/Bilder-Pictures/SAFLAX-",'Basis-Tabelle-Samen'!C13,"-",'Basis-Tabelle-Samen'!J13,"-seed-package-back-cr-czech.jpg")),
IF($C$1="Türkisch - TR",HYPERLINK(CONCATENATE("https://www.saflax.de/0-WVK-Retail/Bilder-Pictures/SAFLAX-",'Basis-Tabelle-Samen'!C13,"-",'Basis-Tabelle-Samen'!J13,"-seed-package-back-cr-turkish.jpg")),
IF($C$1="Ungarisch - HU",HYPERLINK(CONCATENATE("https://www.saflax.de/0-WVK-Retail/Bilder-Pictures/SAFLAX-",'Basis-Tabelle-Samen'!C13,"-",'Basis-Tabelle-Samen'!J13,"-seed-package-back-cr-hungarian.jpg")),
" ACHTUNG")))))))))))))))))))))))))))))</f>
        <v>https://www.saflax.de/0-WVK-Retail/Bilder-Pictures/SAFLAX-12330-coffea-arabica-nana-seed-package-back-cr-english.jpg</v>
      </c>
      <c r="AM30" s="330" t="str">
        <f>IF(H30&lt;1,"",
IF($C$1="Bulgarisch - BG",HYPERLINK(CONCATENATE("https://www.saflax.de/0-WVK-Retail/Bilder-Pictures/SAFLAX-",'Basis-Tabelle-Samen'!K13,"-",'Basis-Tabelle-Samen'!J13,"-garden-to-go-mini-bulgarian.jpg")),
IF($C$1="Dänisch - DK",HYPERLINK(CONCATENATE("https://www.saflax.de/0-WVK-Retail/Bilder-Pictures/SAFLAX-",'Basis-Tabelle-Samen'!K13,"-",'Basis-Tabelle-Samen'!J13,"-garden-to-go-mini-danish.jpg")),
IF($C$1="Deutsch - DE",HYPERLINK(CONCATENATE("https://www.saflax.de/0-WVK-Retail/Bilder-Pictures/SAFLAX-",'Basis-Tabelle-Samen'!K13,"-",'Basis-Tabelle-Samen'!J13,"-garden-to-go-mini-german.jpg")),
IF($C$1="Englisch - UK",HYPERLINK(CONCATENATE("https://www.saflax.de/0-WVK-Retail/Bilder-Pictures/SAFLAX-",'Basis-Tabelle-Samen'!K13,"-",'Basis-Tabelle-Samen'!J13,"-garden-to-go-mini-english.jpg")),
IF($C$1="Estnisch - EE",HYPERLINK(CONCATENATE("https://www.saflax.de/0-WVK-Retail/Bilder-Pictures/SAFLAX-",'Basis-Tabelle-Samen'!K13,"-",'Basis-Tabelle-Samen'!J13,"-garden-to-go-mini-estonian.jpg")),
IF($C$1="Finnisch - FI",HYPERLINK(CONCATENATE("https://www.saflax.de/0-WVK-Retail/Bilder-Pictures/SAFLAX-",'Basis-Tabelle-Samen'!K13,"-",'Basis-Tabelle-Samen'!J13,"-garden-to-go-mini-finnish.jpg")),
IF($C$1="Französisch - FR",HYPERLINK(CONCATENATE("https://www.saflax.de/0-WVK-Retail/Bilder-Pictures/SAFLAX-",'Basis-Tabelle-Samen'!K13,"-",'Basis-Tabelle-Samen'!J13,"-garden-to-go-mini-french.jpg")),
IF($C$1="Griechisch - GR",HYPERLINK(CONCATENATE("https://www.saflax.de/0-WVK-Retail/Bilder-Pictures/SAFLAX-",'Basis-Tabelle-Samen'!K13,"-",'Basis-Tabelle-Samen'!J13,"-garden-to-go-mini-greek.jpg")),
IF($C$1="Irisch - IE",HYPERLINK(CONCATENATE("https://www.saflax.de/0-WVK-Retail/Bilder-Pictures/SAFLAX-",'Basis-Tabelle-Samen'!K13,"-",'Basis-Tabelle-Samen'!J13,"-garden-to-go-mini-irish.jpg")),
IF($C$1="Isländisch - IS",HYPERLINK(CONCATENATE("https://www.saflax.de/0-WVK-Retail/Bilder-Pictures/SAFLAX-",'Basis-Tabelle-Samen'!K13,"-",'Basis-Tabelle-Samen'!J13,"-garden-to-go-mini-icelandic.jpg")),
IF($C$1="Italienisch - IT",HYPERLINK(CONCATENATE("https://www.saflax.de/0-WVK-Retail/Bilder-Pictures/SAFLAX-",'Basis-Tabelle-Samen'!K13,"-",'Basis-Tabelle-Samen'!J13,"-garden-to-go-mini-italian.jpg")),
IF($C$1="Japanisch - JP",HYPERLINK(CONCATENATE("https://www.saflax.de/0-WVK-Retail/Bilder-Pictures/SAFLAX-",'Basis-Tabelle-Samen'!K13,"-",'Basis-Tabelle-Samen'!J13,"-garden-to-go-mini-japanese.jpg")),
IF($C$1="Kroatisch - HR",HYPERLINK(CONCATENATE("https://www.saflax.de/0-WVK-Retail/Bilder-Pictures/SAFLAX-",'Basis-Tabelle-Samen'!K13,"-",'Basis-Tabelle-Samen'!J13,"-garden-to-go-mini-croatian.jpg")),
IF($C$1="Lettisch - LV",HYPERLINK(CONCATENATE("https://www.saflax.de/0-WVK-Retail/Bilder-Pictures/SAFLAX-",'Basis-Tabelle-Samen'!K13,"-",'Basis-Tabelle-Samen'!J13,"-garden-to-go-mini-latvian.jpg")),
IF($C$1="Litauisch - LT",HYPERLINK(CONCATENATE("https://www.saflax.de/0-WVK-Retail/Bilder-Pictures/SAFLAX-",'Basis-Tabelle-Samen'!K13,"-",'Basis-Tabelle-Samen'!J13,"-garden-to-go-mini-lithuanian.jpg")),
IF($C$1="Maltesisch - MT",HYPERLINK(CONCATENATE("https://www.saflax.de/0-WVK-Retail/Bilder-Pictures/SAFLAX-",'Basis-Tabelle-Samen'!K13,"-",'Basis-Tabelle-Samen'!J13,"-garden-to-go-mini-maltese.jpg")),
IF($C$1="Niederländisch - NL",HYPERLINK(CONCATENATE("https://www.saflax.de/0-WVK-Retail/Bilder-Pictures/SAFLAX-",'Basis-Tabelle-Samen'!K13,"-",'Basis-Tabelle-Samen'!J13,"-garden-to-go-mini-dutch.jpg")),
IF($C$1="Norwegisch - NO",HYPERLINK(CONCATENATE("https://www.saflax.de/0-WVK-Retail/Bilder-Pictures/SAFLAX-",'Basis-Tabelle-Samen'!K13,"-",'Basis-Tabelle-Samen'!J13,"-garden-to-go-mini-nowegian.jpg")),
IF($C$1="Polnisch - PL",HYPERLINK(CONCATENATE("https://www.saflax.de/0-WVK-Retail/Bilder-Pictures/SAFLAX-",'Basis-Tabelle-Samen'!K13,"-",'Basis-Tabelle-Samen'!J13,"-garden-to-go-mini-polish.jpg")),
IF($C$1="Portugiesisch - PT",HYPERLINK(CONCATENATE("https://www.saflax.de/0-WVK-Retail/Bilder-Pictures/SAFLAX-",'Basis-Tabelle-Samen'!K13,"-",'Basis-Tabelle-Samen'!J13,"-garden-to-go-mini-portuguese.jpg")),
IF($C$1="Rumänisch - RO",HYPERLINK(CONCATENATE("https://www.saflax.de/0-WVK-Retail/Bilder-Pictures/SAFLAX-",'Basis-Tabelle-Samen'!K13,"-",'Basis-Tabelle-Samen'!J13,"-garden-to-go-mini-romanian.jpg")),
IF($C$1="Schwedisch - SE",HYPERLINK(CONCATENATE("https://www.saflax.de/0-WVK-Retail/Bilder-Pictures/SAFLAX-",'Basis-Tabelle-Samen'!K13,"-",'Basis-Tabelle-Samen'!J13,"-garden-to-go-mini-swedish.jpg")),
IF($C$1="Slowakisch - SK",HYPERLINK(CONCATENATE("https://www.saflax.de/0-WVK-Retail/Bilder-Pictures/SAFLAX-",'Basis-Tabelle-Samen'!K13,"-",'Basis-Tabelle-Samen'!J13,"-garden-to-go-mini-slovak.jpg")),
IF($C$1="Slowenisch - SI",HYPERLINK(CONCATENATE("https://www.saflax.de/0-WVK-Retail/Bilder-Pictures/SAFLAX-",'Basis-Tabelle-Samen'!K13,"-",'Basis-Tabelle-Samen'!J13,"-garden-to-go-mini-slovenian.jpg")),
IF($C$1="Spanisch - ES",HYPERLINK(CONCATENATE("https://www.saflax.de/0-WVK-Retail/Bilder-Pictures/SAFLAX-",'Basis-Tabelle-Samen'!K13,"-",'Basis-Tabelle-Samen'!J13,"-garden-to-go-mini-spanish.jpg")),
IF($C$1="Tschechisch - CZ",HYPERLINK(CONCATENATE("https://www.saflax.de/0-WVK-Retail/Bilder-Pictures/SAFLAX-",'Basis-Tabelle-Samen'!K13,"-",'Basis-Tabelle-Samen'!J13,"-garden-to-go-mini-czech.jpg")),
IF($C$1="Türkisch - TR",HYPERLINK(CONCATENATE("https://www.saflax.de/0-WVK-Retail/Bilder-Pictures/SAFLAX-",'Basis-Tabelle-Samen'!K13,"-",'Basis-Tabelle-Samen'!J13,"-garden-to-go-mini-turkish.jpg")),
IF($C$1="Ungarisch - HU",HYPERLINK(CONCATENATE("https://www.saflax.de/0-WVK-Retail/Bilder-Pictures/SAFLAX-",'Basis-Tabelle-Samen'!K13,"-",'Basis-Tabelle-Samen'!J13,"-garden-to-go-mini-hungarian.jpg")),
" ACHTUNG")))))))))))))))))))))))))))))</f>
        <v>https://www.saflax.de/0-WVK-Retail/Bilder-Pictures/SAFLAX-72330-coffea-arabica-nana-garden-to-go-mini-english.jpg</v>
      </c>
      <c r="AN30" s="330" t="str">
        <f>IF(I30&lt;1,"",
IF($C$1="Bulgarisch - BG",HYPERLINK(CONCATENATE("https://www.saflax.de/0-WVK-Retail/Bilder-Pictures/SAFLAX-",'Basis-Tabelle-Samen'!N13,"-",'Basis-Tabelle-Samen'!J13,"-garden-to-go-lite-bulgarian.jpg")),
IF($C$1="Dänisch - DK",HYPERLINK(CONCATENATE("https://www.saflax.de/0-WVK-Retail/Bilder-Pictures/SAFLAX-",'Basis-Tabelle-Samen'!N13,"-",'Basis-Tabelle-Samen'!J13,"-garden-to-go-lite-danish.jpg")),
IF($C$1="Deutsch - DE",HYPERLINK(CONCATENATE("https://www.saflax.de/0-WVK-Retail/Bilder-Pictures/SAFLAX-",'Basis-Tabelle-Samen'!N13,"-",'Basis-Tabelle-Samen'!J13,"-garden-to-go-lite-german.jpg")),
IF($C$1="Englisch - UK",HYPERLINK(CONCATENATE("https://www.saflax.de/0-WVK-Retail/Bilder-Pictures/SAFLAX-",'Basis-Tabelle-Samen'!N13,"-",'Basis-Tabelle-Samen'!J13,"-garden-to-go-lite-english.jpg")),
IF($C$1="Estnisch - EE",HYPERLINK(CONCATENATE("https://www.saflax.de/0-WVK-Retail/Bilder-Pictures/SAFLAX-",'Basis-Tabelle-Samen'!N13,"-",'Basis-Tabelle-Samen'!J13,"-garden-to-go-lite-estonian.jpg")),
IF($C$1="Finnisch - FI",HYPERLINK(CONCATENATE("https://www.saflax.de/0-WVK-Retail/Bilder-Pictures/SAFLAX-",'Basis-Tabelle-Samen'!N13,"-",'Basis-Tabelle-Samen'!J13,"-garden-to-go-lite-finnish.jpg")),
IF($C$1="Französisch - FR",HYPERLINK(CONCATENATE("https://www.saflax.de/0-WVK-Retail/Bilder-Pictures/SAFLAX-",'Basis-Tabelle-Samen'!N13,"-",'Basis-Tabelle-Samen'!J13,"-garden-to-go-lite-french.jpg")),
IF($C$1="Griechisch - GR",HYPERLINK(CONCATENATE("https://www.saflax.de/0-WVK-Retail/Bilder-Pictures/SAFLAX-",'Basis-Tabelle-Samen'!N13,"-",'Basis-Tabelle-Samen'!J13,"-garden-to-go-lite-greek.jpg")),
IF($C$1="Irisch - IE",HYPERLINK(CONCATENATE("https://www.saflax.de/0-WVK-Retail/Bilder-Pictures/SAFLAX-",'Basis-Tabelle-Samen'!N13,"-",'Basis-Tabelle-Samen'!J13,"-garden-to-go-lite-irish.jpg")),
IF($C$1="Isländisch - IS",HYPERLINK(CONCATENATE("https://www.saflax.de/0-WVK-Retail/Bilder-Pictures/SAFLAX-",'Basis-Tabelle-Samen'!N13,"-",'Basis-Tabelle-Samen'!J13,"-garden-to-go-lite-icelandic.jpg")),
IF($C$1="Italienisch - IT",HYPERLINK(CONCATENATE("https://www.saflax.de/0-WVK-Retail/Bilder-Pictures/SAFLAX-",'Basis-Tabelle-Samen'!N13,"-",'Basis-Tabelle-Samen'!J13,"-garden-to-go-lite-italian.jpg")),
IF($C$1="Japanisch - JP",HYPERLINK(CONCATENATE("https://www.saflax.de/0-WVK-Retail/Bilder-Pictures/SAFLAX-",'Basis-Tabelle-Samen'!N13,"-",'Basis-Tabelle-Samen'!J13,"-garden-to-go-lite-japanese.jpg")),
IF($C$1="Kroatisch - HR",HYPERLINK(CONCATENATE("https://www.saflax.de/0-WVK-Retail/Bilder-Pictures/SAFLAX-",'Basis-Tabelle-Samen'!N13,"-",'Basis-Tabelle-Samen'!J13,"-garden-to-go-lite-croatian.jpg")),
IF($C$1="Lettisch - LV",HYPERLINK(CONCATENATE("https://www.saflax.de/0-WVK-Retail/Bilder-Pictures/SAFLAX-",'Basis-Tabelle-Samen'!N13,"-",'Basis-Tabelle-Samen'!J13,"-garden-to-go-lite-latvian.jpg")),
IF($C$1="Litauisch - LT",HYPERLINK(CONCATENATE("https://www.saflax.de/0-WVK-Retail/Bilder-Pictures/SAFLAX-",'Basis-Tabelle-Samen'!N13,"-",'Basis-Tabelle-Samen'!J13,"-garden-to-go-lite-lithuanian.jpg")),
IF($C$1="Maltesisch - MT",HYPERLINK(CONCATENATE("https://www.saflax.de/0-WVK-Retail/Bilder-Pictures/SAFLAX-",'Basis-Tabelle-Samen'!N13,"-",'Basis-Tabelle-Samen'!J13,"-garden-to-go-lite-maltese.jpg")),
IF($C$1="Niederländisch - NL",HYPERLINK(CONCATENATE("https://www.saflax.de/0-WVK-Retail/Bilder-Pictures/SAFLAX-",'Basis-Tabelle-Samen'!N13,"-",'Basis-Tabelle-Samen'!J13,"-garden-to-go-lite-dutch.jpg")),
IF($C$1="Norwegisch - NO",HYPERLINK(CONCATENATE("https://www.saflax.de/0-WVK-Retail/Bilder-Pictures/SAFLAX-",'Basis-Tabelle-Samen'!N13,"-",'Basis-Tabelle-Samen'!J13,"-garden-to-go-lite-nowegian.jpg")),
IF($C$1="Polnisch - PL",HYPERLINK(CONCATENATE("https://www.saflax.de/0-WVK-Retail/Bilder-Pictures/SAFLAX-",'Basis-Tabelle-Samen'!N13,"-",'Basis-Tabelle-Samen'!J13,"-garden-to-go-lite-polish.jpg")),
IF($C$1="Portugiesisch - PT",HYPERLINK(CONCATENATE("https://www.saflax.de/0-WVK-Retail/Bilder-Pictures/SAFLAX-",'Basis-Tabelle-Samen'!N13,"-",'Basis-Tabelle-Samen'!J13,"-garden-to-go-lite-portuguese.jpg")),
IF($C$1="Rumänisch - RO",HYPERLINK(CONCATENATE("https://www.saflax.de/0-WVK-Retail/Bilder-Pictures/SAFLAX-",'Basis-Tabelle-Samen'!N13,"-",'Basis-Tabelle-Samen'!J13,"-garden-to-go-lite-romanian.jpg")),
IF($C$1="Schwedisch - SE",HYPERLINK(CONCATENATE("https://www.saflax.de/0-WVK-Retail/Bilder-Pictures/SAFLAX-",'Basis-Tabelle-Samen'!N13,"-",'Basis-Tabelle-Samen'!J13,"-garden-to-go-lite-swedish.jpg")),
IF($C$1="Slowakisch - SK",HYPERLINK(CONCATENATE("https://www.saflax.de/0-WVK-Retail/Bilder-Pictures/SAFLAX-",'Basis-Tabelle-Samen'!N13,"-",'Basis-Tabelle-Samen'!J13,"-garden-to-go-lite-slovak.jpg")),
IF($C$1="Slowenisch - SI",HYPERLINK(CONCATENATE("https://www.saflax.de/0-WVK-Retail/Bilder-Pictures/SAFLAX-",'Basis-Tabelle-Samen'!N13,"-",'Basis-Tabelle-Samen'!J13,"-garden-to-go-lite-slovenian.jpg")),
IF($C$1="Spanisch - ES",HYPERLINK(CONCATENATE("https://www.saflax.de/0-WVK-Retail/Bilder-Pictures/SAFLAX-",'Basis-Tabelle-Samen'!N13,"-",'Basis-Tabelle-Samen'!J13,"-garden-to-go-lite-spanish.jpg")),
IF($C$1="Tschechisch - CZ",HYPERLINK(CONCATENATE("https://www.saflax.de/0-WVK-Retail/Bilder-Pictures/SAFLAX-",'Basis-Tabelle-Samen'!N13,"-",'Basis-Tabelle-Samen'!J13,"-garden-to-go-lite-czech.jpg")),
IF($C$1="Türkisch - TR",HYPERLINK(CONCATENATE("https://www.saflax.de/0-WVK-Retail/Bilder-Pictures/SAFLAX-",'Basis-Tabelle-Samen'!N13,"-",'Basis-Tabelle-Samen'!J13,"-garden-to-go-lite-turkish.jpg")),
IF($C$1="Ungarisch - HU",HYPERLINK(CONCATENATE("https://www.saflax.de/0-WVK-Retail/Bilder-Pictures/SAFLAX-",'Basis-Tabelle-Samen'!N13,"-",'Basis-Tabelle-Samen'!J13,"-garden-to-go-lite-hungarian.jpg")),
" ACHTUNG")))))))))))))))))))))))))))))</f>
        <v>https://www.saflax.de/0-WVK-Retail/Bilder-Pictures/SAFLAX-82330-coffea-arabica-nana-garden-to-go-lite-english.jpg</v>
      </c>
      <c r="AO30" s="330" t="str">
        <f>IF(J30&lt;1,"",
IF($C$1="Bulgarisch - BG",HYPERLINK(CONCATENATE("https://www.saflax.de/0-WVK-Retail/Bilder-Pictures/SAFLAX-",'Basis-Tabelle-Samen'!Q13,"-",'Basis-Tabelle-Samen'!J13,"-garden-to-go-bulgarian.jpg")),
IF($C$1="Dänisch - DK",HYPERLINK(CONCATENATE("https://www.saflax.de/0-WVK-Retail/Bilder-Pictures/SAFLAX-",'Basis-Tabelle-Samen'!Q13,"-",'Basis-Tabelle-Samen'!J13,"-garden-to-go-danish.jpg")),
IF($C$1="Deutsch - DE",HYPERLINK(CONCATENATE("https://www.saflax.de/0-WVK-Retail/Bilder-Pictures/SAFLAX-",'Basis-Tabelle-Samen'!Q13,"-",'Basis-Tabelle-Samen'!J13,"-garden-to-go-german.jpg")),
IF($C$1="Englisch - UK",HYPERLINK(CONCATENATE("https://www.saflax.de/0-WVK-Retail/Bilder-Pictures/SAFLAX-",'Basis-Tabelle-Samen'!Q13,"-",'Basis-Tabelle-Samen'!J13,"-garden-to-go-english.jpg")),
IF($C$1="Estnisch - EE",HYPERLINK(CONCATENATE("https://www.saflax.de/0-WVK-Retail/Bilder-Pictures/SAFLAX-",'Basis-Tabelle-Samen'!Q13,"-",'Basis-Tabelle-Samen'!J13,"-garden-to-go-estonian.jpg")),
IF($C$1="Finnisch - FI",HYPERLINK(CONCATENATE("https://www.saflax.de/0-WVK-Retail/Bilder-Pictures/SAFLAX-",'Basis-Tabelle-Samen'!Q13,"-",'Basis-Tabelle-Samen'!J13,"-garden-to-go-finnish.jpg")),
IF($C$1="Französisch - FR",HYPERLINK(CONCATENATE("https://www.saflax.de/0-WVK-Retail/Bilder-Pictures/SAFLAX-",'Basis-Tabelle-Samen'!Q13,"-",'Basis-Tabelle-Samen'!J13,"-garden-to-go-french.jpg")),
IF($C$1="Griechisch - GR",HYPERLINK(CONCATENATE("https://www.saflax.de/0-WVK-Retail/Bilder-Pictures/SAFLAX-",'Basis-Tabelle-Samen'!Q13,"-",'Basis-Tabelle-Samen'!J13,"-garden-to-go-greek.jpg")),
IF($C$1="Irisch - IE",HYPERLINK(CONCATENATE("https://www.saflax.de/0-WVK-Retail/Bilder-Pictures/SAFLAX-",'Basis-Tabelle-Samen'!Q13,"-",'Basis-Tabelle-Samen'!J13,"-garden-to-go-irish.jpg")),
IF($C$1="Isländisch - IS",HYPERLINK(CONCATENATE("https://www.saflax.de/0-WVK-Retail/Bilder-Pictures/SAFLAX-",'Basis-Tabelle-Samen'!Q13,"-",'Basis-Tabelle-Samen'!J13,"-garden-to-go-icelandic.jpg")),
IF($C$1="Italienisch - IT",HYPERLINK(CONCATENATE("https://www.saflax.de/0-WVK-Retail/Bilder-Pictures/SAFLAX-",'Basis-Tabelle-Samen'!Q13,"-",'Basis-Tabelle-Samen'!J13,"-garden-to-go-italian.jpg")),
IF($C$1="Japanisch - JP",HYPERLINK(CONCATENATE("https://www.saflax.de/0-WVK-Retail/Bilder-Pictures/SAFLAX-",'Basis-Tabelle-Samen'!Q13,"-",'Basis-Tabelle-Samen'!J13,"-garden-to-go-japanese.jpg")),
IF($C$1="Kroatisch - HR",HYPERLINK(CONCATENATE("https://www.saflax.de/0-WVK-Retail/Bilder-Pictures/SAFLAX-",'Basis-Tabelle-Samen'!Q13,"-",'Basis-Tabelle-Samen'!J13,"-garden-to-go-croatian.jpg")),
IF($C$1="Lettisch - LV",HYPERLINK(CONCATENATE("https://www.saflax.de/0-WVK-Retail/Bilder-Pictures/SAFLAX-",'Basis-Tabelle-Samen'!Q13,"-",'Basis-Tabelle-Samen'!J13,"-garden-to-go-latvian.jpg")),
IF($C$1="Litauisch - LT",HYPERLINK(CONCATENATE("https://www.saflax.de/0-WVK-Retail/Bilder-Pictures/SAFLAX-",'Basis-Tabelle-Samen'!Q13,"-",'Basis-Tabelle-Samen'!J13,"-garden-to-go-lithuanian.jpg")),
IF($C$1="Maltesisch - MT",HYPERLINK(CONCATENATE("https://www.saflax.de/0-WVK-Retail/Bilder-Pictures/SAFLAX-",'Basis-Tabelle-Samen'!Q13,"-",'Basis-Tabelle-Samen'!J13,"-garden-to-go-maltese.jpg")),
IF($C$1="Niederländisch - NL",HYPERLINK(CONCATENATE("https://www.saflax.de/0-WVK-Retail/Bilder-Pictures/SAFLAX-",'Basis-Tabelle-Samen'!Q13,"-",'Basis-Tabelle-Samen'!J13,"-garden-to-go-dutch.jpg")),
IF($C$1="Norwegisch - NO",HYPERLINK(CONCATENATE("https://www.saflax.de/0-WVK-Retail/Bilder-Pictures/SAFLAX-",'Basis-Tabelle-Samen'!Q13,"-",'Basis-Tabelle-Samen'!J13,"-garden-to-go-nowegian.jpg")),
IF($C$1="Polnisch - PL",HYPERLINK(CONCATENATE("https://www.saflax.de/0-WVK-Retail/Bilder-Pictures/SAFLAX-",'Basis-Tabelle-Samen'!Q13,"-",'Basis-Tabelle-Samen'!J13,"-garden-to-go-polish.jpg")),
IF($C$1="Portugiesisch - PT",HYPERLINK(CONCATENATE("https://www.saflax.de/0-WVK-Retail/Bilder-Pictures/SAFLAX-",'Basis-Tabelle-Samen'!Q13,"-",'Basis-Tabelle-Samen'!J13,"-garden-to-go-portuguese.jpg")),
IF($C$1="Rumänisch - RO",HYPERLINK(CONCATENATE("https://www.saflax.de/0-WVK-Retail/Bilder-Pictures/SAFLAX-",'Basis-Tabelle-Samen'!Q13,"-",'Basis-Tabelle-Samen'!J13,"-garden-to-go-romanian.jpg")),
IF($C$1="Schwedisch - SE",HYPERLINK(CONCATENATE("https://www.saflax.de/0-WVK-Retail/Bilder-Pictures/SAFLAX-",'Basis-Tabelle-Samen'!Q13,"-",'Basis-Tabelle-Samen'!J13,"-garden-to-go-swedish.jpg")),
IF($C$1="Slowakisch - SK",HYPERLINK(CONCATENATE("https://www.saflax.de/0-WVK-Retail/Bilder-Pictures/SAFLAX-",'Basis-Tabelle-Samen'!Q13,"-",'Basis-Tabelle-Samen'!J13,"-garden-to-go-slovak.jpg")),
IF($C$1="Slowenisch - SI",HYPERLINK(CONCATENATE("https://www.saflax.de/0-WVK-Retail/Bilder-Pictures/SAFLAX-",'Basis-Tabelle-Samen'!Q13,"-",'Basis-Tabelle-Samen'!J13,"-garden-to-go-slovenian.jpg")),
IF($C$1="Spanisch - ES",HYPERLINK(CONCATENATE("https://www.saflax.de/0-WVK-Retail/Bilder-Pictures/SAFLAX-",'Basis-Tabelle-Samen'!Q13,"-",'Basis-Tabelle-Samen'!J13,"-garden-to-go-spanish.jpg")),
IF($C$1="Tschechisch - CZ",HYPERLINK(CONCATENATE("https://www.saflax.de/0-WVK-Retail/Bilder-Pictures/SAFLAX-",'Basis-Tabelle-Samen'!Q13,"-",'Basis-Tabelle-Samen'!J13,"-garden-to-go-czech.jpg")),
IF($C$1="Türkisch - TR",HYPERLINK(CONCATENATE("https://www.saflax.de/0-WVK-Retail/Bilder-Pictures/SAFLAX-",'Basis-Tabelle-Samen'!Q13,"-",'Basis-Tabelle-Samen'!J13,"-garden-to-go-turkish.jpg")),
IF($C$1="Ungarisch - HU",HYPERLINK(CONCATENATE("https://www.saflax.de/0-WVK-Retail/Bilder-Pictures/SAFLAX-",'Basis-Tabelle-Samen'!Q13,"-",'Basis-Tabelle-Samen'!J13,"-garden-to-go-hungarian.jpg")),
" ACHTUNG")))))))))))))))))))))))))))))</f>
        <v>https://www.saflax.de/0-WVK-Retail/Bilder-Pictures/SAFLAX-52330-coffea-arabica-nana-garden-to-go-english.jpg</v>
      </c>
      <c r="AP30" s="330" t="str">
        <f>IF(K30&lt;1,"",
IF($C$1="Bulgarisch - BG",HYPERLINK(CONCATENATE("https://www.saflax.de/0-WVK-Retail/Bilder-Pictures/SAFLAX-",'Basis-Tabelle-Samen'!T13,"-",'Basis-Tabelle-Samen'!J13,"-cultivation-set-bulgarian.jpg")),
IF($C$1="Dänisch - DK",HYPERLINK(CONCATENATE("https://www.saflax.de/0-WVK-Retail/Bilder-Pictures/SAFLAX-",'Basis-Tabelle-Samen'!T13,"-",'Basis-Tabelle-Samen'!J13,"-cultivation-set-danish.jpg")),
IF($C$1="Deutsch - DE",HYPERLINK(CONCATENATE("https://www.saflax.de/0-WVK-Retail/Bilder-Pictures/SAFLAX-",'Basis-Tabelle-Samen'!T13,"-",'Basis-Tabelle-Samen'!J13,"-cultivation-set-german.jpg")),
IF($C$1="Englisch - UK",HYPERLINK(CONCATENATE("https://www.saflax.de/0-WVK-Retail/Bilder-Pictures/SAFLAX-",'Basis-Tabelle-Samen'!T13,"-",'Basis-Tabelle-Samen'!J13,"-cultivation-set-english.jpg")),
IF($C$1="Estnisch - EE",HYPERLINK(CONCATENATE("https://www.saflax.de/0-WVK-Retail/Bilder-Pictures/SAFLAX-",'Basis-Tabelle-Samen'!T13,"-",'Basis-Tabelle-Samen'!J13,"-cultivation-set-estonian.jpg")),
IF($C$1="Finnisch - FI",HYPERLINK(CONCATENATE("https://www.saflax.de/0-WVK-Retail/Bilder-Pictures/SAFLAX-",'Basis-Tabelle-Samen'!T13,"-",'Basis-Tabelle-Samen'!J13,"-cultivation-set-finnish.jpg")),
IF($C$1="Französisch - FR",HYPERLINK(CONCATENATE("https://www.saflax.de/0-WVK-Retail/Bilder-Pictures/SAFLAX-",'Basis-Tabelle-Samen'!T13,"-",'Basis-Tabelle-Samen'!J13,"-cultivation-set-french.jpg")),
IF($C$1="Griechisch - GR",HYPERLINK(CONCATENATE("https://www.saflax.de/0-WVK-Retail/Bilder-Pictures/SAFLAX-",'Basis-Tabelle-Samen'!T13,"-",'Basis-Tabelle-Samen'!J13,"-cultivation-set-greek.jpg")),
IF($C$1="Irisch - IE",HYPERLINK(CONCATENATE("https://www.saflax.de/0-WVK-Retail/Bilder-Pictures/SAFLAX-",'Basis-Tabelle-Samen'!T13,"-",'Basis-Tabelle-Samen'!J13,"-cultivation-set-irish.jpg")),
IF($C$1="Isländisch - IS",HYPERLINK(CONCATENATE("https://www.saflax.de/0-WVK-Retail/Bilder-Pictures/SAFLAX-",'Basis-Tabelle-Samen'!T13,"-",'Basis-Tabelle-Samen'!J13,"-cultivation-set-icelandic.jpg")),
IF($C$1="Italienisch - IT",HYPERLINK(CONCATENATE("https://www.saflax.de/0-WVK-Retail/Bilder-Pictures/SAFLAX-",'Basis-Tabelle-Samen'!T13,"-",'Basis-Tabelle-Samen'!J13,"-cultivation-set-italian.jpg")),
IF($C$1="Japanisch - JP",HYPERLINK(CONCATENATE("https://www.saflax.de/0-WVK-Retail/Bilder-Pictures/SAFLAX-",'Basis-Tabelle-Samen'!T13,"-",'Basis-Tabelle-Samen'!J13,"-cultivation-set-japanese.jpg")),
IF($C$1="Kroatisch - HR",HYPERLINK(CONCATENATE("https://www.saflax.de/0-WVK-Retail/Bilder-Pictures/SAFLAX-",'Basis-Tabelle-Samen'!T13,"-",'Basis-Tabelle-Samen'!J13,"-cultivation-set-croatian.jpg")),
IF($C$1="Lettisch - LV",HYPERLINK(CONCATENATE("https://www.saflax.de/0-WVK-Retail/Bilder-Pictures/SAFLAX-",'Basis-Tabelle-Samen'!T13,"-",'Basis-Tabelle-Samen'!J13,"-cultivation-set-latvian.jpg")),
IF($C$1="Litauisch - LT",HYPERLINK(CONCATENATE("https://www.saflax.de/0-WVK-Retail/Bilder-Pictures/SAFLAX-",'Basis-Tabelle-Samen'!T13,"-",'Basis-Tabelle-Samen'!J13,"-cultivation-set-lithuanian.jpg")),
IF($C$1="Maltesisch - MT",HYPERLINK(CONCATENATE("https://www.saflax.de/0-WVK-Retail/Bilder-Pictures/SAFLAX-",'Basis-Tabelle-Samen'!T13,"-",'Basis-Tabelle-Samen'!J13,"-cultivation-set-maltese.jpg")),
IF($C$1="Niederländisch - NL",HYPERLINK(CONCATENATE("https://www.saflax.de/0-WVK-Retail/Bilder-Pictures/SAFLAX-",'Basis-Tabelle-Samen'!T13,"-",'Basis-Tabelle-Samen'!J13,"-cultivation-set-dutch.jpg")),
IF($C$1="Norwegisch - NO",HYPERLINK(CONCATENATE("https://www.saflax.de/0-WVK-Retail/Bilder-Pictures/SAFLAX-",'Basis-Tabelle-Samen'!T13,"-",'Basis-Tabelle-Samen'!J13,"-cultivation-set-nowegian.jpg")),
IF($C$1="Polnisch - PL",HYPERLINK(CONCATENATE("https://www.saflax.de/0-WVK-Retail/Bilder-Pictures/SAFLAX-",'Basis-Tabelle-Samen'!T13,"-",'Basis-Tabelle-Samen'!J13,"-cultivation-set-polish.jpg")),
IF($C$1="Portugiesisch - PT",HYPERLINK(CONCATENATE("https://www.saflax.de/0-WVK-Retail/Bilder-Pictures/SAFLAX-",'Basis-Tabelle-Samen'!T13,"-",'Basis-Tabelle-Samen'!J13,"-cultivation-set-portuguese.jpg")),
IF($C$1="Rumänisch - RO",HYPERLINK(CONCATENATE("https://www.saflax.de/0-WVK-Retail/Bilder-Pictures/SAFLAX-",'Basis-Tabelle-Samen'!T13,"-",'Basis-Tabelle-Samen'!J13,"-cultivation-set-romanian.jpg")),
IF($C$1="Schwedisch - SE",HYPERLINK(CONCATENATE("https://www.saflax.de/0-WVK-Retail/Bilder-Pictures/SAFLAX-",'Basis-Tabelle-Samen'!T13,"-",'Basis-Tabelle-Samen'!J13,"-cultivation-set-swedish.jpg")),
IF($C$1="Slowakisch - SK",HYPERLINK(CONCATENATE("https://www.saflax.de/0-WVK-Retail/Bilder-Pictures/SAFLAX-",'Basis-Tabelle-Samen'!T13,"-",'Basis-Tabelle-Samen'!J13,"-cultivation-set-slovak.jpg")),
IF($C$1="Slowenisch - SI",HYPERLINK(CONCATENATE("https://www.saflax.de/0-WVK-Retail/Bilder-Pictures/SAFLAX-",'Basis-Tabelle-Samen'!T13,"-",'Basis-Tabelle-Samen'!J13,"-cultivation-set-slovenian.jpg")),
IF($C$1="Spanisch - ES",HYPERLINK(CONCATENATE("https://www.saflax.de/0-WVK-Retail/Bilder-Pictures/SAFLAX-",'Basis-Tabelle-Samen'!T13,"-",'Basis-Tabelle-Samen'!J13,"-cultivation-set-spanish.jpg")),
IF($C$1="Tschechisch - CZ",HYPERLINK(CONCATENATE("https://www.saflax.de/0-WVK-Retail/Bilder-Pictures/SAFLAX-",'Basis-Tabelle-Samen'!T13,"-",'Basis-Tabelle-Samen'!J13,"-cultivation-set-czech.jpg")),
IF($C$1="Türkisch - TR",HYPERLINK(CONCATENATE("https://www.saflax.de/0-WVK-Retail/Bilder-Pictures/SAFLAX-",'Basis-Tabelle-Samen'!T13,"-",'Basis-Tabelle-Samen'!J13,"-cultivation-set-turkish.jpg")),
IF($C$1="Ungarisch - HU",HYPERLINK(CONCATENATE("https://www.saflax.de/0-WVK-Retail/Bilder-Pictures/SAFLAX-",'Basis-Tabelle-Samen'!T13,"-",'Basis-Tabelle-Samen'!J13,"-cultivation-set-hungarian.jpg")),
" ACHTUNG")))))))))))))))))))))))))))))</f>
        <v>https://www.saflax.de/0-WVK-Retail/Bilder-Pictures/SAFLAX-32330-coffea-arabica-nana-cultivation-set-english.jpg</v>
      </c>
      <c r="AQ30" s="330" t="str">
        <f>IF(L30&lt;1,"",
IF($C$1="Bulgarisch - BG",HYPERLINK(CONCATENATE("https://www.saflax.de/0-WVK-Retail/Bilder-Pictures/SAFLAX-",'Basis-Tabelle-Samen'!W13,"-",'Basis-Tabelle-Samen'!J13,"-garden-in-the-bag-bulgarian.jpg")),
IF($C$1="Dänisch - DK",HYPERLINK(CONCATENATE("https://www.saflax.de/0-WVK-Retail/Bilder-Pictures/SAFLAX-",'Basis-Tabelle-Samen'!W13,"-",'Basis-Tabelle-Samen'!J13,"-garden-in-the-bag-danish.jpg")),
IF($C$1="Deutsch - DE",HYPERLINK(CONCATENATE("https://www.saflax.de/0-WVK-Retail/Bilder-Pictures/SAFLAX-",'Basis-Tabelle-Samen'!W13,"-",'Basis-Tabelle-Samen'!J13,"-garden-in-the-bag-german.jpg")),
IF($C$1="Englisch - UK",HYPERLINK(CONCATENATE("https://www.saflax.de/0-WVK-Retail/Bilder-Pictures/SAFLAX-",'Basis-Tabelle-Samen'!W13,"-",'Basis-Tabelle-Samen'!J13,"-garden-in-the-bag-english.jpg")),
IF($C$1="Estnisch - EE",HYPERLINK(CONCATENATE("https://www.saflax.de/0-WVK-Retail/Bilder-Pictures/SAFLAX-",'Basis-Tabelle-Samen'!W13,"-",'Basis-Tabelle-Samen'!J13,"-garden-in-the-bag-estonian.jpg")),
IF($C$1="Finnisch - FI",HYPERLINK(CONCATENATE("https://www.saflax.de/0-WVK-Retail/Bilder-Pictures/SAFLAX-",'Basis-Tabelle-Samen'!W13,"-",'Basis-Tabelle-Samen'!J13,"-garden-in-the-bag-finnish.jpg")),
IF($C$1="Französisch - FR",HYPERLINK(CONCATENATE("https://www.saflax.de/0-WVK-Retail/Bilder-Pictures/SAFLAX-",'Basis-Tabelle-Samen'!W13,"-",'Basis-Tabelle-Samen'!J13,"-garden-in-the-bag-french.jpg")),
IF($C$1="Griechisch - GR",HYPERLINK(CONCATENATE("https://www.saflax.de/0-WVK-Retail/Bilder-Pictures/SAFLAX-",'Basis-Tabelle-Samen'!W13,"-",'Basis-Tabelle-Samen'!J13,"-garden-in-the-bag-greek.jpg")),
IF($C$1="Irisch - IE",HYPERLINK(CONCATENATE("https://www.saflax.de/0-WVK-Retail/Bilder-Pictures/SAFLAX-",'Basis-Tabelle-Samen'!W13,"-",'Basis-Tabelle-Samen'!J13,"-garden-in-the-bag-irish.jpg")),
IF($C$1="Isländisch - IS",HYPERLINK(CONCATENATE("https://www.saflax.de/0-WVK-Retail/Bilder-Pictures/SAFLAX-",'Basis-Tabelle-Samen'!W13,"-",'Basis-Tabelle-Samen'!J13,"-garden-in-the-bag-icelandic.jpg")),
IF($C$1="Italienisch - IT",HYPERLINK(CONCATENATE("https://www.saflax.de/0-WVK-Retail/Bilder-Pictures/SAFLAX-",'Basis-Tabelle-Samen'!W13,"-",'Basis-Tabelle-Samen'!J13,"-garden-in-the-bag-italian.jpg")),
IF($C$1="Japanisch - JP",HYPERLINK(CONCATENATE("https://www.saflax.de/0-WVK-Retail/Bilder-Pictures/SAFLAX-",'Basis-Tabelle-Samen'!W13,"-",'Basis-Tabelle-Samen'!J13,"-garden-in-the-bag-japanese.jpg")),
IF($C$1="Kroatisch - HR",HYPERLINK(CONCATENATE("https://www.saflax.de/0-WVK-Retail/Bilder-Pictures/SAFLAX-",'Basis-Tabelle-Samen'!W13,"-",'Basis-Tabelle-Samen'!J13,"-garden-in-the-bag-croatian.jpg")),
IF($C$1="Lettisch - LV",HYPERLINK(CONCATENATE("https://www.saflax.de/0-WVK-Retail/Bilder-Pictures/SAFLAX-",'Basis-Tabelle-Samen'!W13,"-",'Basis-Tabelle-Samen'!J13,"-garden-in-the-bag-latvian.jpg")),
IF($C$1="Litauisch - LT",HYPERLINK(CONCATENATE("https://www.saflax.de/0-WVK-Retail/Bilder-Pictures/SAFLAX-",'Basis-Tabelle-Samen'!W13,"-",'Basis-Tabelle-Samen'!J13,"-garden-in-the-bag-lithuanian.jpg")),
IF($C$1="Maltesisch - MT",HYPERLINK(CONCATENATE("https://www.saflax.de/0-WVK-Retail/Bilder-Pictures/SAFLAX-",'Basis-Tabelle-Samen'!W13,"-",'Basis-Tabelle-Samen'!J13,"-garden-in-the-bag-maltese.jpg")),
IF($C$1="Niederländisch - NL",HYPERLINK(CONCATENATE("https://www.saflax.de/0-WVK-Retail/Bilder-Pictures/SAFLAX-",'Basis-Tabelle-Samen'!W13,"-",'Basis-Tabelle-Samen'!J13,"-garden-in-the-bag-dutch.jpg")),
IF($C$1="Norwegisch - NO",HYPERLINK(CONCATENATE("https://www.saflax.de/0-WVK-Retail/Bilder-Pictures/SAFLAX-",'Basis-Tabelle-Samen'!W13,"-",'Basis-Tabelle-Samen'!J13,"-garden-in-the-bag-nowegian.jpg")),
IF($C$1="Polnisch - PL",HYPERLINK(CONCATENATE("https://www.saflax.de/0-WVK-Retail/Bilder-Pictures/SAFLAX-",'Basis-Tabelle-Samen'!W13,"-",'Basis-Tabelle-Samen'!J13,"-garden-in-the-bag-polish.jpg")),
IF($C$1="Portugiesisch - PT",HYPERLINK(CONCATENATE("https://www.saflax.de/0-WVK-Retail/Bilder-Pictures/SAFLAX-",'Basis-Tabelle-Samen'!W13,"-",'Basis-Tabelle-Samen'!J13,"-garden-in-the-bag-portuguese.jpg")),
IF($C$1="Rumänisch - RO",HYPERLINK(CONCATENATE("https://www.saflax.de/0-WVK-Retail/Bilder-Pictures/SAFLAX-",'Basis-Tabelle-Samen'!W13,"-",'Basis-Tabelle-Samen'!J13,"-garden-in-the-bag-romanian.jpg")),
IF($C$1="Schwedisch - SE",HYPERLINK(CONCATENATE("https://www.saflax.de/0-WVK-Retail/Bilder-Pictures/SAFLAX-",'Basis-Tabelle-Samen'!W13,"-",'Basis-Tabelle-Samen'!J13,"-garden-in-the-bag-swedish.jpg")),
IF($C$1="Slowakisch - SK",HYPERLINK(CONCATENATE("https://www.saflax.de/0-WVK-Retail/Bilder-Pictures/SAFLAX-",'Basis-Tabelle-Samen'!W13,"-",'Basis-Tabelle-Samen'!J13,"-garden-in-the-bag-slovak.jpg")),
IF($C$1="Slowenisch - SI",HYPERLINK(CONCATENATE("https://www.saflax.de/0-WVK-Retail/Bilder-Pictures/SAFLAX-",'Basis-Tabelle-Samen'!W13,"-",'Basis-Tabelle-Samen'!J13,"-garden-in-the-bag-slovenian.jpg")),
IF($C$1="Spanisch - ES",HYPERLINK(CONCATENATE("https://www.saflax.de/0-WVK-Retail/Bilder-Pictures/SAFLAX-",'Basis-Tabelle-Samen'!W13,"-",'Basis-Tabelle-Samen'!J13,"-garden-in-the-bag-spanish.jpg")),
IF($C$1="Tschechisch - CZ",HYPERLINK(CONCATENATE("https://www.saflax.de/0-WVK-Retail/Bilder-Pictures/SAFLAX-",'Basis-Tabelle-Samen'!W13,"-",'Basis-Tabelle-Samen'!J13,"-garden-in-the-bag-czech.jpg")),
IF($C$1="Türkisch - TR",HYPERLINK(CONCATENATE("https://www.saflax.de/0-WVK-Retail/Bilder-Pictures/SAFLAX-",'Basis-Tabelle-Samen'!W13,"-",'Basis-Tabelle-Samen'!J13,"-garden-in-the-bag-turkish.jpg")),
IF($C$1="Ungarisch - HU",HYPERLINK(CONCATENATE("https://www.saflax.de/0-WVK-Retail/Bilder-Pictures/SAFLAX-",'Basis-Tabelle-Samen'!W13,"-",'Basis-Tabelle-Samen'!J13,"-garden-in-the-bag-hungarian.jpg")),
" ACHTUNG")))))))))))))))))))))))))))))</f>
        <v>https://www.saflax.de/0-WVK-Retail/Bilder-Pictures/SAFLAX-62330-coffea-arabica-nana-garden-in-the-bag-english.jpg</v>
      </c>
    </row>
    <row r="31" spans="1:43" ht="17.100000000000001" customHeight="1" x14ac:dyDescent="0.2">
      <c r="A31" s="318" t="str">
        <f>IF('Basis-Tabelle-Samen'!A66="","",IF($C$1="Deutsch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1" s="319" t="str">
        <f>'Basis-Tabelle-Samen'!I66</f>
        <v>Lagenaria siceraria</v>
      </c>
      <c r="C31" s="316" t="str">
        <f>IF($C$1="Bulgarisch - BG",'Basis-Tabelle-Samen'!Z66,
IF($C$1="Dänisch - DK",'Basis-Tabelle-Samen'!AA66,
IF($C$1="Deutsch - DE",'Basis-Tabelle-Samen'!AB66,
IF($C$1="Englisch - UK",'Basis-Tabelle-Samen'!AC66,
IF($C$1="Estnisch - EE",'Basis-Tabelle-Samen'!AD66,
IF($C$1="Finnisch - FI",'Basis-Tabelle-Samen'!AE66,
IF($C$1="Französisch - FR",'Basis-Tabelle-Samen'!AF66,
IF($C$1="Griechisch - GR",'Basis-Tabelle-Samen'!AG66,
IF($C$1="Irisch - IE",'Basis-Tabelle-Samen'!AH66,
IF($C$1="Isländisch - IS",'Basis-Tabelle-Samen'!AI66,
IF($C$1="Italienisch - IT",'Basis-Tabelle-Samen'!AJ66,
IF($C$1="Japanisch - JP",'Basis-Tabelle-Samen'!AK66,
IF($C$1="Kroatisch - HR",'Basis-Tabelle-Samen'!AL66,
IF($C$1="Lettisch - LV",'Basis-Tabelle-Samen'!AM66,
IF($C$1="Litauisch - LT",'Basis-Tabelle-Samen'!AN66,
IF($C$1="Maltesisch - MT",'Basis-Tabelle-Samen'!AO66,
IF($C$1="Niederländisch - NL",'Basis-Tabelle-Samen'!AP66,
IF($C$1="Norwegisch - NO",'Basis-Tabelle-Samen'!AQ66,
IF($C$1="Polnisch - PL",'Basis-Tabelle-Samen'!AR66,
IF($C$1="Portugiesisch - PT",'Basis-Tabelle-Samen'!AS66,
IF($C$1="Rumänisch - RO",'Basis-Tabelle-Samen'!AT66,
IF($C$1="Schwedisch - SE",'Basis-Tabelle-Samen'!AU66,
IF($C$1="Slowakisch - SK",'Basis-Tabelle-Samen'!AV66,
IF($C$1="Slowenisch - SI",'Basis-Tabelle-Samen'!AW66,
IF($C$1="Spanisch - ES",'Basis-Tabelle-Samen'!AX66,
IF($C$1="Tschechisch - CZ",'Basis-Tabelle-Samen'!AY66,
IF($C$1="Türkisch - TR",'Basis-Tabelle-Samen'!AZ66,
IF($C$1="Ungarisch - HU",'Basis-Tabelle-Samen'!BA66,
" ACHTUNG"))))))))))))))))))))))))))))</f>
        <v>Bottle Gourd</v>
      </c>
      <c r="D31" s="320">
        <f>'Basis-Tabelle-Samen'!F66</f>
        <v>15</v>
      </c>
      <c r="E31" s="321" t="str">
        <f>'Basis-Tabelle-Samen'!H66</f>
        <v>7 %</v>
      </c>
      <c r="F31" s="322" t="str">
        <f>IF('Basis-Tabelle-Samen'!G66="","",'Basis-Tabelle-Samen'!G66)</f>
        <v>01</v>
      </c>
      <c r="G31" s="320">
        <f>'Basis-Tabelle-Samen'!C66</f>
        <v>12956</v>
      </c>
      <c r="H31" s="323">
        <f>'Basis-Tabelle-Samen'!D66</f>
        <v>4055473129563</v>
      </c>
      <c r="I31" s="324">
        <f>'Basis-Tabelle-Samen'!E66</f>
        <v>1.85</v>
      </c>
      <c r="J31" s="325">
        <f t="shared" si="0"/>
        <v>12</v>
      </c>
      <c r="K31" s="326">
        <f>'Basis-Tabelle-Samen'!K66</f>
        <v>72956</v>
      </c>
      <c r="L31" s="323">
        <f>'Basis-Tabelle-Samen'!L66</f>
        <v>4055473729565</v>
      </c>
      <c r="M31" s="324">
        <f>'Basis-Tabelle-Samen'!M66</f>
        <v>2.4500000000000002</v>
      </c>
      <c r="N31" s="326">
        <f>IF(K31&lt;1,"",'3'!$I$15)</f>
        <v>15</v>
      </c>
      <c r="O31" s="327">
        <f>IF(K31&lt;1,"",'3'!$J$11)</f>
        <v>90</v>
      </c>
      <c r="P31" s="326">
        <f>'Basis-Tabelle-Samen'!N66</f>
        <v>82956</v>
      </c>
      <c r="Q31" s="323">
        <f>'Basis-Tabelle-Samen'!O66</f>
        <v>4055473829562</v>
      </c>
      <c r="R31" s="328">
        <f>'Basis-Tabelle-Samen'!P66</f>
        <v>3.75</v>
      </c>
      <c r="S31" s="326">
        <f>IF(R31&lt;1,"",'3'!$M$15)</f>
        <v>18</v>
      </c>
      <c r="T31" s="327">
        <f>IF(R31&lt;1,"",'3'!$N$11)</f>
        <v>72</v>
      </c>
      <c r="U31" s="326">
        <f>'Basis-Tabelle-Samen'!Q66</f>
        <v>52956</v>
      </c>
      <c r="V31" s="323">
        <f>'Basis-Tabelle-Samen'!R66</f>
        <v>4055473529561</v>
      </c>
      <c r="W31" s="324">
        <f>'Basis-Tabelle-Samen'!S66</f>
        <v>4.95</v>
      </c>
      <c r="X31" s="326">
        <f>IF(U31&lt;1,"",'3'!$Q$15)</f>
        <v>6</v>
      </c>
      <c r="Y31" s="327">
        <f>IF(U31&lt;1,"",'3'!$R$11)</f>
        <v>24</v>
      </c>
      <c r="Z31" s="326">
        <f>'Basis-Tabelle-Samen'!T66</f>
        <v>32956</v>
      </c>
      <c r="AA31" s="323">
        <f>'Basis-Tabelle-Samen'!U66</f>
        <v>4055473329567</v>
      </c>
      <c r="AB31" s="324">
        <f>'Basis-Tabelle-Samen'!V66</f>
        <v>6.75</v>
      </c>
      <c r="AC31" s="326">
        <f>IF(Z31&lt;1,"",'3'!$U$15)</f>
        <v>6</v>
      </c>
      <c r="AD31" s="327">
        <f>IF(Z31&lt;1,"",'3'!$V$11)</f>
        <v>24</v>
      </c>
      <c r="AE31" s="326">
        <f>'Basis-Tabelle-Samen'!W66</f>
        <v>62956</v>
      </c>
      <c r="AF31" s="323">
        <f>'Basis-Tabelle-Samen'!X66</f>
        <v>4055473629568</v>
      </c>
      <c r="AG31" s="324">
        <f>'Basis-Tabelle-Samen'!Y66</f>
        <v>2.95</v>
      </c>
      <c r="AH31" s="326">
        <f>IF(AE31&lt;1,"",'3'!$Y$15)</f>
        <v>8</v>
      </c>
      <c r="AI31" s="327">
        <f>IF(AE31&lt;1,"",'3'!$Z$11)</f>
        <v>64</v>
      </c>
      <c r="AJ31" s="329"/>
      <c r="AK31" s="316" t="str">
        <f>IF(G31&lt;1,"",
IF($C$1="Bulgarisch - BG",HYPERLINK(CONCATENATE("https://www.saflax.de/0-WVK-Retail/Bilder-Pictures/SAFLAX-",'Basis-Tabelle-Samen'!C66,"-",'Basis-Tabelle-Samen'!J66,"-seed-package-front-cr-bulgarian.jpg")),
IF($C$1="Dänisch - DK",HYPERLINK(CONCATENATE("https://www.saflax.de/0-WVK-Retail/Bilder-Pictures/SAFLAX-",'Basis-Tabelle-Samen'!C66,"-",'Basis-Tabelle-Samen'!J66,"-seed-package-front-cr-danish.jpg")),
IF($C$1="Deutsch - DE",HYPERLINK(CONCATENATE("https://www.saflax.de/0-WVK-Retail/Bilder-Pictures/SAFLAX-",'Basis-Tabelle-Samen'!C66,"-",'Basis-Tabelle-Samen'!J66,"-seed-package-front-cr-german.jpg")),
IF($C$1="Englisch - UK",HYPERLINK(CONCATENATE("https://www.saflax.de/0-WVK-Retail/Bilder-Pictures/SAFLAX-",'Basis-Tabelle-Samen'!C66,"-",'Basis-Tabelle-Samen'!J66,"-seed-package-front-cr-english.jpg")),
IF($C$1="Estnisch - EE",HYPERLINK(CONCATENATE("https://www.saflax.de/0-WVK-Retail/Bilder-Pictures/SAFLAX-",'Basis-Tabelle-Samen'!C66,"-",'Basis-Tabelle-Samen'!J66,"-seed-package-front-cr-estonian.jpg")),
IF($C$1="Finnisch - FI",HYPERLINK(CONCATENATE("https://www.saflax.de/0-WVK-Retail/Bilder-Pictures/SAFLAX-",'Basis-Tabelle-Samen'!C66,"-",'Basis-Tabelle-Samen'!J66,"-seed-package-front-cr-finnish.jpg")),
IF($C$1="Französisch - FR",HYPERLINK(CONCATENATE("https://www.saflax.de/0-WVK-Retail/Bilder-Pictures/SAFLAX-",'Basis-Tabelle-Samen'!C66,"-",'Basis-Tabelle-Samen'!J66,"-seed-package-front-cr-french.jpg")),
IF($C$1="Griechisch - GR",HYPERLINK(CONCATENATE("https://www.saflax.de/0-WVK-Retail/Bilder-Pictures/SAFLAX-",'Basis-Tabelle-Samen'!C66,"-",'Basis-Tabelle-Samen'!J66,"-seed-package-front-cr-greek.jpg")),
IF($C$1="Irisch - IE",HYPERLINK(CONCATENATE("https://www.saflax.de/0-WVK-Retail/Bilder-Pictures/SAFLAX-",'Basis-Tabelle-Samen'!C66,"-",'Basis-Tabelle-Samen'!J66,"-seed-package-front-cr-irish.jpg")),
IF($C$1="Isländisch - IS",HYPERLINK(CONCATENATE("https://www.saflax.de/0-WVK-Retail/Bilder-Pictures/SAFLAX-",'Basis-Tabelle-Samen'!C66,"-",'Basis-Tabelle-Samen'!J66,"-seed-package-front-cr-icelandic.jpg")),
IF($C$1="Italienisch - IT",HYPERLINK(CONCATENATE("https://www.saflax.de/0-WVK-Retail/Bilder-Pictures/SAFLAX-",'Basis-Tabelle-Samen'!C66,"-",'Basis-Tabelle-Samen'!J66,"-seed-package-front-cr-italian.jpg")),
IF($C$1="Japanisch - JP",HYPERLINK(CONCATENATE("https://www.saflax.de/0-WVK-Retail/Bilder-Pictures/SAFLAX-",'Basis-Tabelle-Samen'!C66,"-",'Basis-Tabelle-Samen'!J66,"-seed-package-front-cr-japanese.jpg")),
IF($C$1="Kroatisch - HR",HYPERLINK(CONCATENATE("https://www.saflax.de/0-WVK-Retail/Bilder-Pictures/SAFLAX-",'Basis-Tabelle-Samen'!C66,"-",'Basis-Tabelle-Samen'!J66,"-seed-package-front-cr-croatian.jpg")),
IF($C$1="Lettisch - LV",HYPERLINK(CONCATENATE("https://www.saflax.de/0-WVK-Retail/Bilder-Pictures/SAFLAX-",'Basis-Tabelle-Samen'!C66,"-",'Basis-Tabelle-Samen'!J66,"-seed-package-front-cr-latvian.jpg")),
IF($C$1="Litauisch - LT",HYPERLINK(CONCATENATE("https://www.saflax.de/0-WVK-Retail/Bilder-Pictures/SAFLAX-",'Basis-Tabelle-Samen'!C66,"-",'Basis-Tabelle-Samen'!J66,"-seed-package-front-cr-lithuanian.jpg")),
IF($C$1="Maltesisch - MT",HYPERLINK(CONCATENATE("https://www.saflax.de/0-WVK-Retail/Bilder-Pictures/SAFLAX-",'Basis-Tabelle-Samen'!C66,"-",'Basis-Tabelle-Samen'!J66,"-seed-package-front-cr-maltese.jpg")),
IF($C$1="Niederländisch - NL",HYPERLINK(CONCATENATE("https://www.saflax.de/0-WVK-Retail/Bilder-Pictures/SAFLAX-",'Basis-Tabelle-Samen'!C66,"-",'Basis-Tabelle-Samen'!J66,"-seed-package-front-cr-dutch.jpg")),
IF($C$1="Norwegisch - NO",HYPERLINK(CONCATENATE("https://www.saflax.de/0-WVK-Retail/Bilder-Pictures/SAFLAX-",'Basis-Tabelle-Samen'!C66,"-",'Basis-Tabelle-Samen'!J66,"-seed-package-front-cr-nowegian.jpg")),
IF($C$1="Polnisch - PL",HYPERLINK(CONCATENATE("https://www.saflax.de/0-WVK-Retail/Bilder-Pictures/SAFLAX-",'Basis-Tabelle-Samen'!C66,"-",'Basis-Tabelle-Samen'!J66,"-seed-package-front-cr-polish.jpg")),
IF($C$1="Portugiesisch - PT",HYPERLINK(CONCATENATE("https://www.saflax.de/0-WVK-Retail/Bilder-Pictures/SAFLAX-",'Basis-Tabelle-Samen'!C66,"-",'Basis-Tabelle-Samen'!J66,"-seed-package-front-cr-portuguese.jpg")),
IF($C$1="Rumänisch - RO",HYPERLINK(CONCATENATE("https://www.saflax.de/0-WVK-Retail/Bilder-Pictures/SAFLAX-",'Basis-Tabelle-Samen'!C66,"-",'Basis-Tabelle-Samen'!J66,"-seed-package-front-cr-romanian.jpg")),
IF($C$1="Schwedisch - SE",HYPERLINK(CONCATENATE("https://www.saflax.de/0-WVK-Retail/Bilder-Pictures/SAFLAX-",'Basis-Tabelle-Samen'!C66,"-",'Basis-Tabelle-Samen'!J66,"-seed-package-front-cr-swedish.jpg")),
IF($C$1="Slowakisch - SK",HYPERLINK(CONCATENATE("https://www.saflax.de/0-WVK-Retail/Bilder-Pictures/SAFLAX-",'Basis-Tabelle-Samen'!C66,"-",'Basis-Tabelle-Samen'!J66,"-seed-package-front-cr-slovak.jpg")),
IF($C$1="Slowenisch - SI",HYPERLINK(CONCATENATE("https://www.saflax.de/0-WVK-Retail/Bilder-Pictures/SAFLAX-",'Basis-Tabelle-Samen'!C66,"-",'Basis-Tabelle-Samen'!J66,"-seed-package-front-cr-slovenian.jpg")),
IF($C$1="Spanisch - ES",HYPERLINK(CONCATENATE("https://www.saflax.de/0-WVK-Retail/Bilder-Pictures/SAFLAX-",'Basis-Tabelle-Samen'!C66,"-",'Basis-Tabelle-Samen'!J66,"-seed-package-front-cr-spanish.jpg")),
IF($C$1="Tschechisch - CZ",HYPERLINK(CONCATENATE("https://www.saflax.de/0-WVK-Retail/Bilder-Pictures/SAFLAX-",'Basis-Tabelle-Samen'!C66,"-",'Basis-Tabelle-Samen'!J66,"-seed-package-front-cr-czech.jpg")),
IF($C$1="Türkisch - TR",HYPERLINK(CONCATENATE("https://www.saflax.de/0-WVK-Retail/Bilder-Pictures/SAFLAX-",'Basis-Tabelle-Samen'!C66,"-",'Basis-Tabelle-Samen'!J66,"-seed-package-front-cr-turkish.jpg")),
IF($C$1="Ungarisch - HU",HYPERLINK(CONCATENATE("https://www.saflax.de/0-WVK-Retail/Bilder-Pictures/SAFLAX-",'Basis-Tabelle-Samen'!C66,"-",'Basis-Tabelle-Samen'!J66,"-seed-package-front-cr-hungarian.jpg")),
" ACHTUNG")))))))))))))))))))))))))))))</f>
        <v>https://www.saflax.de/0-WVK-Retail/Bilder-Pictures/SAFLAX-12956-lagenaria-siceraria-seed-package-front-cr-english.jpg</v>
      </c>
      <c r="AL31" s="330" t="str">
        <f>IF(G31&lt;1,"",
IF($C$1="Bulgarisch - BG",HYPERLINK(CONCATENATE("https://www.saflax.de/0-WVK-Retail/Bilder-Pictures/SAFLAX-",'Basis-Tabelle-Samen'!C66,"-",'Basis-Tabelle-Samen'!J66,"-seed-package-back-cr-bulgarian.jpg")),
IF($C$1="Dänisch - DK",HYPERLINK(CONCATENATE("https://www.saflax.de/0-WVK-Retail/Bilder-Pictures/SAFLAX-",'Basis-Tabelle-Samen'!C66,"-",'Basis-Tabelle-Samen'!J66,"-seed-package-back-cr-danish.jpg")),
IF($C$1="Deutsch - DE",HYPERLINK(CONCATENATE("https://www.saflax.de/0-WVK-Retail/Bilder-Pictures/SAFLAX-",'Basis-Tabelle-Samen'!C66,"-",'Basis-Tabelle-Samen'!J66,"-seed-package-back-cr-german.jpg")),
IF($C$1="Englisch - UK",HYPERLINK(CONCATENATE("https://www.saflax.de/0-WVK-Retail/Bilder-Pictures/SAFLAX-",'Basis-Tabelle-Samen'!C66,"-",'Basis-Tabelle-Samen'!J66,"-seed-package-back-cr-english.jpg")),
IF($C$1="Estnisch - EE",HYPERLINK(CONCATENATE("https://www.saflax.de/0-WVK-Retail/Bilder-Pictures/SAFLAX-",'Basis-Tabelle-Samen'!C66,"-",'Basis-Tabelle-Samen'!J66,"-seed-package-back-cr-estonian.jpg")),
IF($C$1="Finnisch - FI",HYPERLINK(CONCATENATE("https://www.saflax.de/0-WVK-Retail/Bilder-Pictures/SAFLAX-",'Basis-Tabelle-Samen'!C66,"-",'Basis-Tabelle-Samen'!J66,"-seed-package-back-cr-finnish.jpg")),
IF($C$1="Französisch - FR",HYPERLINK(CONCATENATE("https://www.saflax.de/0-WVK-Retail/Bilder-Pictures/SAFLAX-",'Basis-Tabelle-Samen'!C66,"-",'Basis-Tabelle-Samen'!J66,"-seed-package-back-cr-french.jpg")),
IF($C$1="Griechisch - GR",HYPERLINK(CONCATENATE("https://www.saflax.de/0-WVK-Retail/Bilder-Pictures/SAFLAX-",'Basis-Tabelle-Samen'!C66,"-",'Basis-Tabelle-Samen'!J66,"-seed-package-back-cr-greek.jpg")),
IF($C$1="Irisch - IE",HYPERLINK(CONCATENATE("https://www.saflax.de/0-WVK-Retail/Bilder-Pictures/SAFLAX-",'Basis-Tabelle-Samen'!C66,"-",'Basis-Tabelle-Samen'!J66,"-seed-package-back-cr-irish.jpg")),
IF($C$1="Isländisch - IS",HYPERLINK(CONCATENATE("https://www.saflax.de/0-WVK-Retail/Bilder-Pictures/SAFLAX-",'Basis-Tabelle-Samen'!C66,"-",'Basis-Tabelle-Samen'!J66,"-seed-package-back-cr-icelandic.jpg")),
IF($C$1="Italienisch - IT",HYPERLINK(CONCATENATE("https://www.saflax.de/0-WVK-Retail/Bilder-Pictures/SAFLAX-",'Basis-Tabelle-Samen'!C66,"-",'Basis-Tabelle-Samen'!J66,"-seed-package-back-cr-italian.jpg")),
IF($C$1="Japanisch - JP",HYPERLINK(CONCATENATE("https://www.saflax.de/0-WVK-Retail/Bilder-Pictures/SAFLAX-",'Basis-Tabelle-Samen'!C66,"-",'Basis-Tabelle-Samen'!J66,"-seed-package-back-cr-japanese.jpg")),
IF($C$1="Kroatisch - HR",HYPERLINK(CONCATENATE("https://www.saflax.de/0-WVK-Retail/Bilder-Pictures/SAFLAX-",'Basis-Tabelle-Samen'!C66,"-",'Basis-Tabelle-Samen'!J66,"-seed-package-back-cr-croatian.jpg")),
IF($C$1="Lettisch - LV",HYPERLINK(CONCATENATE("https://www.saflax.de/0-WVK-Retail/Bilder-Pictures/SAFLAX-",'Basis-Tabelle-Samen'!C66,"-",'Basis-Tabelle-Samen'!J66,"-seed-package-back-cr-latvian.jpg")),
IF($C$1="Litauisch - LT",HYPERLINK(CONCATENATE("https://www.saflax.de/0-WVK-Retail/Bilder-Pictures/SAFLAX-",'Basis-Tabelle-Samen'!C66,"-",'Basis-Tabelle-Samen'!J66,"-seed-package-back-cr-lithuanian.jpg")),
IF($C$1="Maltesisch - MT",HYPERLINK(CONCATENATE("https://www.saflax.de/0-WVK-Retail/Bilder-Pictures/SAFLAX-",'Basis-Tabelle-Samen'!C66,"-",'Basis-Tabelle-Samen'!J66,"-seed-package-back-cr-maltese.jpg")),
IF($C$1="Niederländisch - NL",HYPERLINK(CONCATENATE("https://www.saflax.de/0-WVK-Retail/Bilder-Pictures/SAFLAX-",'Basis-Tabelle-Samen'!C66,"-",'Basis-Tabelle-Samen'!J66,"-seed-package-back-cr-dutch.jpg")),
IF($C$1="Norwegisch - NO",HYPERLINK(CONCATENATE("https://www.saflax.de/0-WVK-Retail/Bilder-Pictures/SAFLAX-",'Basis-Tabelle-Samen'!C66,"-",'Basis-Tabelle-Samen'!J66,"-seed-package-back-cr-nowegian.jpg")),
IF($C$1="Polnisch - PL",HYPERLINK(CONCATENATE("https://www.saflax.de/0-WVK-Retail/Bilder-Pictures/SAFLAX-",'Basis-Tabelle-Samen'!C66,"-",'Basis-Tabelle-Samen'!J66,"-seed-package-back-cr-polish.jpg")),
IF($C$1="Portugiesisch - PT",HYPERLINK(CONCATENATE("https://www.saflax.de/0-WVK-Retail/Bilder-Pictures/SAFLAX-",'Basis-Tabelle-Samen'!C66,"-",'Basis-Tabelle-Samen'!J66,"-seed-package-back-cr-portuguese.jpg")),
IF($C$1="Rumänisch - RO",HYPERLINK(CONCATENATE("https://www.saflax.de/0-WVK-Retail/Bilder-Pictures/SAFLAX-",'Basis-Tabelle-Samen'!C66,"-",'Basis-Tabelle-Samen'!J66,"-seed-package-back-cr-romanian.jpg")),
IF($C$1="Schwedisch - SE",HYPERLINK(CONCATENATE("https://www.saflax.de/0-WVK-Retail/Bilder-Pictures/SAFLAX-",'Basis-Tabelle-Samen'!C66,"-",'Basis-Tabelle-Samen'!J66,"-seed-package-back-cr-swedish.jpg")),
IF($C$1="Slowakisch - SK",HYPERLINK(CONCATENATE("https://www.saflax.de/0-WVK-Retail/Bilder-Pictures/SAFLAX-",'Basis-Tabelle-Samen'!C66,"-",'Basis-Tabelle-Samen'!J66,"-seed-package-back-cr-slovak.jpg")),
IF($C$1="Slowenisch - SI",HYPERLINK(CONCATENATE("https://www.saflax.de/0-WVK-Retail/Bilder-Pictures/SAFLAX-",'Basis-Tabelle-Samen'!C66,"-",'Basis-Tabelle-Samen'!J66,"-seed-package-back-cr-slovenian.jpg")),
IF($C$1="Spanisch - ES",HYPERLINK(CONCATENATE("https://www.saflax.de/0-WVK-Retail/Bilder-Pictures/SAFLAX-",'Basis-Tabelle-Samen'!C66,"-",'Basis-Tabelle-Samen'!J66,"-seed-package-back-cr-spanish.jpg")),
IF($C$1="Tschechisch - CZ",HYPERLINK(CONCATENATE("https://www.saflax.de/0-WVK-Retail/Bilder-Pictures/SAFLAX-",'Basis-Tabelle-Samen'!C66,"-",'Basis-Tabelle-Samen'!J66,"-seed-package-back-cr-czech.jpg")),
IF($C$1="Türkisch - TR",HYPERLINK(CONCATENATE("https://www.saflax.de/0-WVK-Retail/Bilder-Pictures/SAFLAX-",'Basis-Tabelle-Samen'!C66,"-",'Basis-Tabelle-Samen'!J66,"-seed-package-back-cr-turkish.jpg")),
IF($C$1="Ungarisch - HU",HYPERLINK(CONCATENATE("https://www.saflax.de/0-WVK-Retail/Bilder-Pictures/SAFLAX-",'Basis-Tabelle-Samen'!C66,"-",'Basis-Tabelle-Samen'!J66,"-seed-package-back-cr-hungarian.jpg")),
" ACHTUNG")))))))))))))))))))))))))))))</f>
        <v>https://www.saflax.de/0-WVK-Retail/Bilder-Pictures/SAFLAX-12956-lagenaria-siceraria-seed-package-back-cr-english.jpg</v>
      </c>
      <c r="AM31" s="330" t="str">
        <f>IF(H31&lt;1,"",
IF($C$1="Bulgarisch - BG",HYPERLINK(CONCATENATE("https://www.saflax.de/0-WVK-Retail/Bilder-Pictures/SAFLAX-",'Basis-Tabelle-Samen'!K66,"-",'Basis-Tabelle-Samen'!J66,"-garden-to-go-mini-bulgarian.jpg")),
IF($C$1="Dänisch - DK",HYPERLINK(CONCATENATE("https://www.saflax.de/0-WVK-Retail/Bilder-Pictures/SAFLAX-",'Basis-Tabelle-Samen'!K66,"-",'Basis-Tabelle-Samen'!J66,"-garden-to-go-mini-danish.jpg")),
IF($C$1="Deutsch - DE",HYPERLINK(CONCATENATE("https://www.saflax.de/0-WVK-Retail/Bilder-Pictures/SAFLAX-",'Basis-Tabelle-Samen'!K66,"-",'Basis-Tabelle-Samen'!J66,"-garden-to-go-mini-german.jpg")),
IF($C$1="Englisch - UK",HYPERLINK(CONCATENATE("https://www.saflax.de/0-WVK-Retail/Bilder-Pictures/SAFLAX-",'Basis-Tabelle-Samen'!K66,"-",'Basis-Tabelle-Samen'!J66,"-garden-to-go-mini-english.jpg")),
IF($C$1="Estnisch - EE",HYPERLINK(CONCATENATE("https://www.saflax.de/0-WVK-Retail/Bilder-Pictures/SAFLAX-",'Basis-Tabelle-Samen'!K66,"-",'Basis-Tabelle-Samen'!J66,"-garden-to-go-mini-estonian.jpg")),
IF($C$1="Finnisch - FI",HYPERLINK(CONCATENATE("https://www.saflax.de/0-WVK-Retail/Bilder-Pictures/SAFLAX-",'Basis-Tabelle-Samen'!K66,"-",'Basis-Tabelle-Samen'!J66,"-garden-to-go-mini-finnish.jpg")),
IF($C$1="Französisch - FR",HYPERLINK(CONCATENATE("https://www.saflax.de/0-WVK-Retail/Bilder-Pictures/SAFLAX-",'Basis-Tabelle-Samen'!K66,"-",'Basis-Tabelle-Samen'!J66,"-garden-to-go-mini-french.jpg")),
IF($C$1="Griechisch - GR",HYPERLINK(CONCATENATE("https://www.saflax.de/0-WVK-Retail/Bilder-Pictures/SAFLAX-",'Basis-Tabelle-Samen'!K66,"-",'Basis-Tabelle-Samen'!J66,"-garden-to-go-mini-greek.jpg")),
IF($C$1="Irisch - IE",HYPERLINK(CONCATENATE("https://www.saflax.de/0-WVK-Retail/Bilder-Pictures/SAFLAX-",'Basis-Tabelle-Samen'!K66,"-",'Basis-Tabelle-Samen'!J66,"-garden-to-go-mini-irish.jpg")),
IF($C$1="Isländisch - IS",HYPERLINK(CONCATENATE("https://www.saflax.de/0-WVK-Retail/Bilder-Pictures/SAFLAX-",'Basis-Tabelle-Samen'!K66,"-",'Basis-Tabelle-Samen'!J66,"-garden-to-go-mini-icelandic.jpg")),
IF($C$1="Italienisch - IT",HYPERLINK(CONCATENATE("https://www.saflax.de/0-WVK-Retail/Bilder-Pictures/SAFLAX-",'Basis-Tabelle-Samen'!K66,"-",'Basis-Tabelle-Samen'!J66,"-garden-to-go-mini-italian.jpg")),
IF($C$1="Japanisch - JP",HYPERLINK(CONCATENATE("https://www.saflax.de/0-WVK-Retail/Bilder-Pictures/SAFLAX-",'Basis-Tabelle-Samen'!K66,"-",'Basis-Tabelle-Samen'!J66,"-garden-to-go-mini-japanese.jpg")),
IF($C$1="Kroatisch - HR",HYPERLINK(CONCATENATE("https://www.saflax.de/0-WVK-Retail/Bilder-Pictures/SAFLAX-",'Basis-Tabelle-Samen'!K66,"-",'Basis-Tabelle-Samen'!J66,"-garden-to-go-mini-croatian.jpg")),
IF($C$1="Lettisch - LV",HYPERLINK(CONCATENATE("https://www.saflax.de/0-WVK-Retail/Bilder-Pictures/SAFLAX-",'Basis-Tabelle-Samen'!K66,"-",'Basis-Tabelle-Samen'!J66,"-garden-to-go-mini-latvian.jpg")),
IF($C$1="Litauisch - LT",HYPERLINK(CONCATENATE("https://www.saflax.de/0-WVK-Retail/Bilder-Pictures/SAFLAX-",'Basis-Tabelle-Samen'!K66,"-",'Basis-Tabelle-Samen'!J66,"-garden-to-go-mini-lithuanian.jpg")),
IF($C$1="Maltesisch - MT",HYPERLINK(CONCATENATE("https://www.saflax.de/0-WVK-Retail/Bilder-Pictures/SAFLAX-",'Basis-Tabelle-Samen'!K66,"-",'Basis-Tabelle-Samen'!J66,"-garden-to-go-mini-maltese.jpg")),
IF($C$1="Niederländisch - NL",HYPERLINK(CONCATENATE("https://www.saflax.de/0-WVK-Retail/Bilder-Pictures/SAFLAX-",'Basis-Tabelle-Samen'!K66,"-",'Basis-Tabelle-Samen'!J66,"-garden-to-go-mini-dutch.jpg")),
IF($C$1="Norwegisch - NO",HYPERLINK(CONCATENATE("https://www.saflax.de/0-WVK-Retail/Bilder-Pictures/SAFLAX-",'Basis-Tabelle-Samen'!K66,"-",'Basis-Tabelle-Samen'!J66,"-garden-to-go-mini-nowegian.jpg")),
IF($C$1="Polnisch - PL",HYPERLINK(CONCATENATE("https://www.saflax.de/0-WVK-Retail/Bilder-Pictures/SAFLAX-",'Basis-Tabelle-Samen'!K66,"-",'Basis-Tabelle-Samen'!J66,"-garden-to-go-mini-polish.jpg")),
IF($C$1="Portugiesisch - PT",HYPERLINK(CONCATENATE("https://www.saflax.de/0-WVK-Retail/Bilder-Pictures/SAFLAX-",'Basis-Tabelle-Samen'!K66,"-",'Basis-Tabelle-Samen'!J66,"-garden-to-go-mini-portuguese.jpg")),
IF($C$1="Rumänisch - RO",HYPERLINK(CONCATENATE("https://www.saflax.de/0-WVK-Retail/Bilder-Pictures/SAFLAX-",'Basis-Tabelle-Samen'!K66,"-",'Basis-Tabelle-Samen'!J66,"-garden-to-go-mini-romanian.jpg")),
IF($C$1="Schwedisch - SE",HYPERLINK(CONCATENATE("https://www.saflax.de/0-WVK-Retail/Bilder-Pictures/SAFLAX-",'Basis-Tabelle-Samen'!K66,"-",'Basis-Tabelle-Samen'!J66,"-garden-to-go-mini-swedish.jpg")),
IF($C$1="Slowakisch - SK",HYPERLINK(CONCATENATE("https://www.saflax.de/0-WVK-Retail/Bilder-Pictures/SAFLAX-",'Basis-Tabelle-Samen'!K66,"-",'Basis-Tabelle-Samen'!J66,"-garden-to-go-mini-slovak.jpg")),
IF($C$1="Slowenisch - SI",HYPERLINK(CONCATENATE("https://www.saflax.de/0-WVK-Retail/Bilder-Pictures/SAFLAX-",'Basis-Tabelle-Samen'!K66,"-",'Basis-Tabelle-Samen'!J66,"-garden-to-go-mini-slovenian.jpg")),
IF($C$1="Spanisch - ES",HYPERLINK(CONCATENATE("https://www.saflax.de/0-WVK-Retail/Bilder-Pictures/SAFLAX-",'Basis-Tabelle-Samen'!K66,"-",'Basis-Tabelle-Samen'!J66,"-garden-to-go-mini-spanish.jpg")),
IF($C$1="Tschechisch - CZ",HYPERLINK(CONCATENATE("https://www.saflax.de/0-WVK-Retail/Bilder-Pictures/SAFLAX-",'Basis-Tabelle-Samen'!K66,"-",'Basis-Tabelle-Samen'!J66,"-garden-to-go-mini-czech.jpg")),
IF($C$1="Türkisch - TR",HYPERLINK(CONCATENATE("https://www.saflax.de/0-WVK-Retail/Bilder-Pictures/SAFLAX-",'Basis-Tabelle-Samen'!K66,"-",'Basis-Tabelle-Samen'!J66,"-garden-to-go-mini-turkish.jpg")),
IF($C$1="Ungarisch - HU",HYPERLINK(CONCATENATE("https://www.saflax.de/0-WVK-Retail/Bilder-Pictures/SAFLAX-",'Basis-Tabelle-Samen'!K66,"-",'Basis-Tabelle-Samen'!J66,"-garden-to-go-mini-hungarian.jpg")),
" ACHTUNG")))))))))))))))))))))))))))))</f>
        <v>https://www.saflax.de/0-WVK-Retail/Bilder-Pictures/SAFLAX-72956-lagenaria-siceraria-garden-to-go-mini-english.jpg</v>
      </c>
      <c r="AN31" s="330" t="str">
        <f>IF(I31&lt;1,"",
IF($C$1="Bulgarisch - BG",HYPERLINK(CONCATENATE("https://www.saflax.de/0-WVK-Retail/Bilder-Pictures/SAFLAX-",'Basis-Tabelle-Samen'!N66,"-",'Basis-Tabelle-Samen'!J66,"-garden-to-go-lite-bulgarian.jpg")),
IF($C$1="Dänisch - DK",HYPERLINK(CONCATENATE("https://www.saflax.de/0-WVK-Retail/Bilder-Pictures/SAFLAX-",'Basis-Tabelle-Samen'!N66,"-",'Basis-Tabelle-Samen'!J66,"-garden-to-go-lite-danish.jpg")),
IF($C$1="Deutsch - DE",HYPERLINK(CONCATENATE("https://www.saflax.de/0-WVK-Retail/Bilder-Pictures/SAFLAX-",'Basis-Tabelle-Samen'!N66,"-",'Basis-Tabelle-Samen'!J66,"-garden-to-go-lite-german.jpg")),
IF($C$1="Englisch - UK",HYPERLINK(CONCATENATE("https://www.saflax.de/0-WVK-Retail/Bilder-Pictures/SAFLAX-",'Basis-Tabelle-Samen'!N66,"-",'Basis-Tabelle-Samen'!J66,"-garden-to-go-lite-english.jpg")),
IF($C$1="Estnisch - EE",HYPERLINK(CONCATENATE("https://www.saflax.de/0-WVK-Retail/Bilder-Pictures/SAFLAX-",'Basis-Tabelle-Samen'!N66,"-",'Basis-Tabelle-Samen'!J66,"-garden-to-go-lite-estonian.jpg")),
IF($C$1="Finnisch - FI",HYPERLINK(CONCATENATE("https://www.saflax.de/0-WVK-Retail/Bilder-Pictures/SAFLAX-",'Basis-Tabelle-Samen'!N66,"-",'Basis-Tabelle-Samen'!J66,"-garden-to-go-lite-finnish.jpg")),
IF($C$1="Französisch - FR",HYPERLINK(CONCATENATE("https://www.saflax.de/0-WVK-Retail/Bilder-Pictures/SAFLAX-",'Basis-Tabelle-Samen'!N66,"-",'Basis-Tabelle-Samen'!J66,"-garden-to-go-lite-french.jpg")),
IF($C$1="Griechisch - GR",HYPERLINK(CONCATENATE("https://www.saflax.de/0-WVK-Retail/Bilder-Pictures/SAFLAX-",'Basis-Tabelle-Samen'!N66,"-",'Basis-Tabelle-Samen'!J66,"-garden-to-go-lite-greek.jpg")),
IF($C$1="Irisch - IE",HYPERLINK(CONCATENATE("https://www.saflax.de/0-WVK-Retail/Bilder-Pictures/SAFLAX-",'Basis-Tabelle-Samen'!N66,"-",'Basis-Tabelle-Samen'!J66,"-garden-to-go-lite-irish.jpg")),
IF($C$1="Isländisch - IS",HYPERLINK(CONCATENATE("https://www.saflax.de/0-WVK-Retail/Bilder-Pictures/SAFLAX-",'Basis-Tabelle-Samen'!N66,"-",'Basis-Tabelle-Samen'!J66,"-garden-to-go-lite-icelandic.jpg")),
IF($C$1="Italienisch - IT",HYPERLINK(CONCATENATE("https://www.saflax.de/0-WVK-Retail/Bilder-Pictures/SAFLAX-",'Basis-Tabelle-Samen'!N66,"-",'Basis-Tabelle-Samen'!J66,"-garden-to-go-lite-italian.jpg")),
IF($C$1="Japanisch - JP",HYPERLINK(CONCATENATE("https://www.saflax.de/0-WVK-Retail/Bilder-Pictures/SAFLAX-",'Basis-Tabelle-Samen'!N66,"-",'Basis-Tabelle-Samen'!J66,"-garden-to-go-lite-japanese.jpg")),
IF($C$1="Kroatisch - HR",HYPERLINK(CONCATENATE("https://www.saflax.de/0-WVK-Retail/Bilder-Pictures/SAFLAX-",'Basis-Tabelle-Samen'!N66,"-",'Basis-Tabelle-Samen'!J66,"-garden-to-go-lite-croatian.jpg")),
IF($C$1="Lettisch - LV",HYPERLINK(CONCATENATE("https://www.saflax.de/0-WVK-Retail/Bilder-Pictures/SAFLAX-",'Basis-Tabelle-Samen'!N66,"-",'Basis-Tabelle-Samen'!J66,"-garden-to-go-lite-latvian.jpg")),
IF($C$1="Litauisch - LT",HYPERLINK(CONCATENATE("https://www.saflax.de/0-WVK-Retail/Bilder-Pictures/SAFLAX-",'Basis-Tabelle-Samen'!N66,"-",'Basis-Tabelle-Samen'!J66,"-garden-to-go-lite-lithuanian.jpg")),
IF($C$1="Maltesisch - MT",HYPERLINK(CONCATENATE("https://www.saflax.de/0-WVK-Retail/Bilder-Pictures/SAFLAX-",'Basis-Tabelle-Samen'!N66,"-",'Basis-Tabelle-Samen'!J66,"-garden-to-go-lite-maltese.jpg")),
IF($C$1="Niederländisch - NL",HYPERLINK(CONCATENATE("https://www.saflax.de/0-WVK-Retail/Bilder-Pictures/SAFLAX-",'Basis-Tabelle-Samen'!N66,"-",'Basis-Tabelle-Samen'!J66,"-garden-to-go-lite-dutch.jpg")),
IF($C$1="Norwegisch - NO",HYPERLINK(CONCATENATE("https://www.saflax.de/0-WVK-Retail/Bilder-Pictures/SAFLAX-",'Basis-Tabelle-Samen'!N66,"-",'Basis-Tabelle-Samen'!J66,"-garden-to-go-lite-nowegian.jpg")),
IF($C$1="Polnisch - PL",HYPERLINK(CONCATENATE("https://www.saflax.de/0-WVK-Retail/Bilder-Pictures/SAFLAX-",'Basis-Tabelle-Samen'!N66,"-",'Basis-Tabelle-Samen'!J66,"-garden-to-go-lite-polish.jpg")),
IF($C$1="Portugiesisch - PT",HYPERLINK(CONCATENATE("https://www.saflax.de/0-WVK-Retail/Bilder-Pictures/SAFLAX-",'Basis-Tabelle-Samen'!N66,"-",'Basis-Tabelle-Samen'!J66,"-garden-to-go-lite-portuguese.jpg")),
IF($C$1="Rumänisch - RO",HYPERLINK(CONCATENATE("https://www.saflax.de/0-WVK-Retail/Bilder-Pictures/SAFLAX-",'Basis-Tabelle-Samen'!N66,"-",'Basis-Tabelle-Samen'!J66,"-garden-to-go-lite-romanian.jpg")),
IF($C$1="Schwedisch - SE",HYPERLINK(CONCATENATE("https://www.saflax.de/0-WVK-Retail/Bilder-Pictures/SAFLAX-",'Basis-Tabelle-Samen'!N66,"-",'Basis-Tabelle-Samen'!J66,"-garden-to-go-lite-swedish.jpg")),
IF($C$1="Slowakisch - SK",HYPERLINK(CONCATENATE("https://www.saflax.de/0-WVK-Retail/Bilder-Pictures/SAFLAX-",'Basis-Tabelle-Samen'!N66,"-",'Basis-Tabelle-Samen'!J66,"-garden-to-go-lite-slovak.jpg")),
IF($C$1="Slowenisch - SI",HYPERLINK(CONCATENATE("https://www.saflax.de/0-WVK-Retail/Bilder-Pictures/SAFLAX-",'Basis-Tabelle-Samen'!N66,"-",'Basis-Tabelle-Samen'!J66,"-garden-to-go-lite-slovenian.jpg")),
IF($C$1="Spanisch - ES",HYPERLINK(CONCATENATE("https://www.saflax.de/0-WVK-Retail/Bilder-Pictures/SAFLAX-",'Basis-Tabelle-Samen'!N66,"-",'Basis-Tabelle-Samen'!J66,"-garden-to-go-lite-spanish.jpg")),
IF($C$1="Tschechisch - CZ",HYPERLINK(CONCATENATE("https://www.saflax.de/0-WVK-Retail/Bilder-Pictures/SAFLAX-",'Basis-Tabelle-Samen'!N66,"-",'Basis-Tabelle-Samen'!J66,"-garden-to-go-lite-czech.jpg")),
IF($C$1="Türkisch - TR",HYPERLINK(CONCATENATE("https://www.saflax.de/0-WVK-Retail/Bilder-Pictures/SAFLAX-",'Basis-Tabelle-Samen'!N66,"-",'Basis-Tabelle-Samen'!J66,"-garden-to-go-lite-turkish.jpg")),
IF($C$1="Ungarisch - HU",HYPERLINK(CONCATENATE("https://www.saflax.de/0-WVK-Retail/Bilder-Pictures/SAFLAX-",'Basis-Tabelle-Samen'!N66,"-",'Basis-Tabelle-Samen'!J66,"-garden-to-go-lite-hungarian.jpg")),
" ACHTUNG")))))))))))))))))))))))))))))</f>
        <v>https://www.saflax.de/0-WVK-Retail/Bilder-Pictures/SAFLAX-82956-lagenaria-siceraria-garden-to-go-lite-english.jpg</v>
      </c>
      <c r="AO31" s="330" t="str">
        <f>IF(J31&lt;1,"",
IF($C$1="Bulgarisch - BG",HYPERLINK(CONCATENATE("https://www.saflax.de/0-WVK-Retail/Bilder-Pictures/SAFLAX-",'Basis-Tabelle-Samen'!Q66,"-",'Basis-Tabelle-Samen'!J66,"-garden-to-go-bulgarian.jpg")),
IF($C$1="Dänisch - DK",HYPERLINK(CONCATENATE("https://www.saflax.de/0-WVK-Retail/Bilder-Pictures/SAFLAX-",'Basis-Tabelle-Samen'!Q66,"-",'Basis-Tabelle-Samen'!J66,"-garden-to-go-danish.jpg")),
IF($C$1="Deutsch - DE",HYPERLINK(CONCATENATE("https://www.saflax.de/0-WVK-Retail/Bilder-Pictures/SAFLAX-",'Basis-Tabelle-Samen'!Q66,"-",'Basis-Tabelle-Samen'!J66,"-garden-to-go-german.jpg")),
IF($C$1="Englisch - UK",HYPERLINK(CONCATENATE("https://www.saflax.de/0-WVK-Retail/Bilder-Pictures/SAFLAX-",'Basis-Tabelle-Samen'!Q66,"-",'Basis-Tabelle-Samen'!J66,"-garden-to-go-english.jpg")),
IF($C$1="Estnisch - EE",HYPERLINK(CONCATENATE("https://www.saflax.de/0-WVK-Retail/Bilder-Pictures/SAFLAX-",'Basis-Tabelle-Samen'!Q66,"-",'Basis-Tabelle-Samen'!J66,"-garden-to-go-estonian.jpg")),
IF($C$1="Finnisch - FI",HYPERLINK(CONCATENATE("https://www.saflax.de/0-WVK-Retail/Bilder-Pictures/SAFLAX-",'Basis-Tabelle-Samen'!Q66,"-",'Basis-Tabelle-Samen'!J66,"-garden-to-go-finnish.jpg")),
IF($C$1="Französisch - FR",HYPERLINK(CONCATENATE("https://www.saflax.de/0-WVK-Retail/Bilder-Pictures/SAFLAX-",'Basis-Tabelle-Samen'!Q66,"-",'Basis-Tabelle-Samen'!J66,"-garden-to-go-french.jpg")),
IF($C$1="Griechisch - GR",HYPERLINK(CONCATENATE("https://www.saflax.de/0-WVK-Retail/Bilder-Pictures/SAFLAX-",'Basis-Tabelle-Samen'!Q66,"-",'Basis-Tabelle-Samen'!J66,"-garden-to-go-greek.jpg")),
IF($C$1="Irisch - IE",HYPERLINK(CONCATENATE("https://www.saflax.de/0-WVK-Retail/Bilder-Pictures/SAFLAX-",'Basis-Tabelle-Samen'!Q66,"-",'Basis-Tabelle-Samen'!J66,"-garden-to-go-irish.jpg")),
IF($C$1="Isländisch - IS",HYPERLINK(CONCATENATE("https://www.saflax.de/0-WVK-Retail/Bilder-Pictures/SAFLAX-",'Basis-Tabelle-Samen'!Q66,"-",'Basis-Tabelle-Samen'!J66,"-garden-to-go-icelandic.jpg")),
IF($C$1="Italienisch - IT",HYPERLINK(CONCATENATE("https://www.saflax.de/0-WVK-Retail/Bilder-Pictures/SAFLAX-",'Basis-Tabelle-Samen'!Q66,"-",'Basis-Tabelle-Samen'!J66,"-garden-to-go-italian.jpg")),
IF($C$1="Japanisch - JP",HYPERLINK(CONCATENATE("https://www.saflax.de/0-WVK-Retail/Bilder-Pictures/SAFLAX-",'Basis-Tabelle-Samen'!Q66,"-",'Basis-Tabelle-Samen'!J66,"-garden-to-go-japanese.jpg")),
IF($C$1="Kroatisch - HR",HYPERLINK(CONCATENATE("https://www.saflax.de/0-WVK-Retail/Bilder-Pictures/SAFLAX-",'Basis-Tabelle-Samen'!Q66,"-",'Basis-Tabelle-Samen'!J66,"-garden-to-go-croatian.jpg")),
IF($C$1="Lettisch - LV",HYPERLINK(CONCATENATE("https://www.saflax.de/0-WVK-Retail/Bilder-Pictures/SAFLAX-",'Basis-Tabelle-Samen'!Q66,"-",'Basis-Tabelle-Samen'!J66,"-garden-to-go-latvian.jpg")),
IF($C$1="Litauisch - LT",HYPERLINK(CONCATENATE("https://www.saflax.de/0-WVK-Retail/Bilder-Pictures/SAFLAX-",'Basis-Tabelle-Samen'!Q66,"-",'Basis-Tabelle-Samen'!J66,"-garden-to-go-lithuanian.jpg")),
IF($C$1="Maltesisch - MT",HYPERLINK(CONCATENATE("https://www.saflax.de/0-WVK-Retail/Bilder-Pictures/SAFLAX-",'Basis-Tabelle-Samen'!Q66,"-",'Basis-Tabelle-Samen'!J66,"-garden-to-go-maltese.jpg")),
IF($C$1="Niederländisch - NL",HYPERLINK(CONCATENATE("https://www.saflax.de/0-WVK-Retail/Bilder-Pictures/SAFLAX-",'Basis-Tabelle-Samen'!Q66,"-",'Basis-Tabelle-Samen'!J66,"-garden-to-go-dutch.jpg")),
IF($C$1="Norwegisch - NO",HYPERLINK(CONCATENATE("https://www.saflax.de/0-WVK-Retail/Bilder-Pictures/SAFLAX-",'Basis-Tabelle-Samen'!Q66,"-",'Basis-Tabelle-Samen'!J66,"-garden-to-go-nowegian.jpg")),
IF($C$1="Polnisch - PL",HYPERLINK(CONCATENATE("https://www.saflax.de/0-WVK-Retail/Bilder-Pictures/SAFLAX-",'Basis-Tabelle-Samen'!Q66,"-",'Basis-Tabelle-Samen'!J66,"-garden-to-go-polish.jpg")),
IF($C$1="Portugiesisch - PT",HYPERLINK(CONCATENATE("https://www.saflax.de/0-WVK-Retail/Bilder-Pictures/SAFLAX-",'Basis-Tabelle-Samen'!Q66,"-",'Basis-Tabelle-Samen'!J66,"-garden-to-go-portuguese.jpg")),
IF($C$1="Rumänisch - RO",HYPERLINK(CONCATENATE("https://www.saflax.de/0-WVK-Retail/Bilder-Pictures/SAFLAX-",'Basis-Tabelle-Samen'!Q66,"-",'Basis-Tabelle-Samen'!J66,"-garden-to-go-romanian.jpg")),
IF($C$1="Schwedisch - SE",HYPERLINK(CONCATENATE("https://www.saflax.de/0-WVK-Retail/Bilder-Pictures/SAFLAX-",'Basis-Tabelle-Samen'!Q66,"-",'Basis-Tabelle-Samen'!J66,"-garden-to-go-swedish.jpg")),
IF($C$1="Slowakisch - SK",HYPERLINK(CONCATENATE("https://www.saflax.de/0-WVK-Retail/Bilder-Pictures/SAFLAX-",'Basis-Tabelle-Samen'!Q66,"-",'Basis-Tabelle-Samen'!J66,"-garden-to-go-slovak.jpg")),
IF($C$1="Slowenisch - SI",HYPERLINK(CONCATENATE("https://www.saflax.de/0-WVK-Retail/Bilder-Pictures/SAFLAX-",'Basis-Tabelle-Samen'!Q66,"-",'Basis-Tabelle-Samen'!J66,"-garden-to-go-slovenian.jpg")),
IF($C$1="Spanisch - ES",HYPERLINK(CONCATENATE("https://www.saflax.de/0-WVK-Retail/Bilder-Pictures/SAFLAX-",'Basis-Tabelle-Samen'!Q66,"-",'Basis-Tabelle-Samen'!J66,"-garden-to-go-spanish.jpg")),
IF($C$1="Tschechisch - CZ",HYPERLINK(CONCATENATE("https://www.saflax.de/0-WVK-Retail/Bilder-Pictures/SAFLAX-",'Basis-Tabelle-Samen'!Q66,"-",'Basis-Tabelle-Samen'!J66,"-garden-to-go-czech.jpg")),
IF($C$1="Türkisch - TR",HYPERLINK(CONCATENATE("https://www.saflax.de/0-WVK-Retail/Bilder-Pictures/SAFLAX-",'Basis-Tabelle-Samen'!Q66,"-",'Basis-Tabelle-Samen'!J66,"-garden-to-go-turkish.jpg")),
IF($C$1="Ungarisch - HU",HYPERLINK(CONCATENATE("https://www.saflax.de/0-WVK-Retail/Bilder-Pictures/SAFLAX-",'Basis-Tabelle-Samen'!Q66,"-",'Basis-Tabelle-Samen'!J66,"-garden-to-go-hungarian.jpg")),
" ACHTUNG")))))))))))))))))))))))))))))</f>
        <v>https://www.saflax.de/0-WVK-Retail/Bilder-Pictures/SAFLAX-52956-lagenaria-siceraria-garden-to-go-english.jpg</v>
      </c>
      <c r="AP31" s="330" t="str">
        <f>IF(K31&lt;1,"",
IF($C$1="Bulgarisch - BG",HYPERLINK(CONCATENATE("https://www.saflax.de/0-WVK-Retail/Bilder-Pictures/SAFLAX-",'Basis-Tabelle-Samen'!T66,"-",'Basis-Tabelle-Samen'!J66,"-cultivation-set-bulgarian.jpg")),
IF($C$1="Dänisch - DK",HYPERLINK(CONCATENATE("https://www.saflax.de/0-WVK-Retail/Bilder-Pictures/SAFLAX-",'Basis-Tabelle-Samen'!T66,"-",'Basis-Tabelle-Samen'!J66,"-cultivation-set-danish.jpg")),
IF($C$1="Deutsch - DE",HYPERLINK(CONCATENATE("https://www.saflax.de/0-WVK-Retail/Bilder-Pictures/SAFLAX-",'Basis-Tabelle-Samen'!T66,"-",'Basis-Tabelle-Samen'!J66,"-cultivation-set-german.jpg")),
IF($C$1="Englisch - UK",HYPERLINK(CONCATENATE("https://www.saflax.de/0-WVK-Retail/Bilder-Pictures/SAFLAX-",'Basis-Tabelle-Samen'!T66,"-",'Basis-Tabelle-Samen'!J66,"-cultivation-set-english.jpg")),
IF($C$1="Estnisch - EE",HYPERLINK(CONCATENATE("https://www.saflax.de/0-WVK-Retail/Bilder-Pictures/SAFLAX-",'Basis-Tabelle-Samen'!T66,"-",'Basis-Tabelle-Samen'!J66,"-cultivation-set-estonian.jpg")),
IF($C$1="Finnisch - FI",HYPERLINK(CONCATENATE("https://www.saflax.de/0-WVK-Retail/Bilder-Pictures/SAFLAX-",'Basis-Tabelle-Samen'!T66,"-",'Basis-Tabelle-Samen'!J66,"-cultivation-set-finnish.jpg")),
IF($C$1="Französisch - FR",HYPERLINK(CONCATENATE("https://www.saflax.de/0-WVK-Retail/Bilder-Pictures/SAFLAX-",'Basis-Tabelle-Samen'!T66,"-",'Basis-Tabelle-Samen'!J66,"-cultivation-set-french.jpg")),
IF($C$1="Griechisch - GR",HYPERLINK(CONCATENATE("https://www.saflax.de/0-WVK-Retail/Bilder-Pictures/SAFLAX-",'Basis-Tabelle-Samen'!T66,"-",'Basis-Tabelle-Samen'!J66,"-cultivation-set-greek.jpg")),
IF($C$1="Irisch - IE",HYPERLINK(CONCATENATE("https://www.saflax.de/0-WVK-Retail/Bilder-Pictures/SAFLAX-",'Basis-Tabelle-Samen'!T66,"-",'Basis-Tabelle-Samen'!J66,"-cultivation-set-irish.jpg")),
IF($C$1="Isländisch - IS",HYPERLINK(CONCATENATE("https://www.saflax.de/0-WVK-Retail/Bilder-Pictures/SAFLAX-",'Basis-Tabelle-Samen'!T66,"-",'Basis-Tabelle-Samen'!J66,"-cultivation-set-icelandic.jpg")),
IF($C$1="Italienisch - IT",HYPERLINK(CONCATENATE("https://www.saflax.de/0-WVK-Retail/Bilder-Pictures/SAFLAX-",'Basis-Tabelle-Samen'!T66,"-",'Basis-Tabelle-Samen'!J66,"-cultivation-set-italian.jpg")),
IF($C$1="Japanisch - JP",HYPERLINK(CONCATENATE("https://www.saflax.de/0-WVK-Retail/Bilder-Pictures/SAFLAX-",'Basis-Tabelle-Samen'!T66,"-",'Basis-Tabelle-Samen'!J66,"-cultivation-set-japanese.jpg")),
IF($C$1="Kroatisch - HR",HYPERLINK(CONCATENATE("https://www.saflax.de/0-WVK-Retail/Bilder-Pictures/SAFLAX-",'Basis-Tabelle-Samen'!T66,"-",'Basis-Tabelle-Samen'!J66,"-cultivation-set-croatian.jpg")),
IF($C$1="Lettisch - LV",HYPERLINK(CONCATENATE("https://www.saflax.de/0-WVK-Retail/Bilder-Pictures/SAFLAX-",'Basis-Tabelle-Samen'!T66,"-",'Basis-Tabelle-Samen'!J66,"-cultivation-set-latvian.jpg")),
IF($C$1="Litauisch - LT",HYPERLINK(CONCATENATE("https://www.saflax.de/0-WVK-Retail/Bilder-Pictures/SAFLAX-",'Basis-Tabelle-Samen'!T66,"-",'Basis-Tabelle-Samen'!J66,"-cultivation-set-lithuanian.jpg")),
IF($C$1="Maltesisch - MT",HYPERLINK(CONCATENATE("https://www.saflax.de/0-WVK-Retail/Bilder-Pictures/SAFLAX-",'Basis-Tabelle-Samen'!T66,"-",'Basis-Tabelle-Samen'!J66,"-cultivation-set-maltese.jpg")),
IF($C$1="Niederländisch - NL",HYPERLINK(CONCATENATE("https://www.saflax.de/0-WVK-Retail/Bilder-Pictures/SAFLAX-",'Basis-Tabelle-Samen'!T66,"-",'Basis-Tabelle-Samen'!J66,"-cultivation-set-dutch.jpg")),
IF($C$1="Norwegisch - NO",HYPERLINK(CONCATENATE("https://www.saflax.de/0-WVK-Retail/Bilder-Pictures/SAFLAX-",'Basis-Tabelle-Samen'!T66,"-",'Basis-Tabelle-Samen'!J66,"-cultivation-set-nowegian.jpg")),
IF($C$1="Polnisch - PL",HYPERLINK(CONCATENATE("https://www.saflax.de/0-WVK-Retail/Bilder-Pictures/SAFLAX-",'Basis-Tabelle-Samen'!T66,"-",'Basis-Tabelle-Samen'!J66,"-cultivation-set-polish.jpg")),
IF($C$1="Portugiesisch - PT",HYPERLINK(CONCATENATE("https://www.saflax.de/0-WVK-Retail/Bilder-Pictures/SAFLAX-",'Basis-Tabelle-Samen'!T66,"-",'Basis-Tabelle-Samen'!J66,"-cultivation-set-portuguese.jpg")),
IF($C$1="Rumänisch - RO",HYPERLINK(CONCATENATE("https://www.saflax.de/0-WVK-Retail/Bilder-Pictures/SAFLAX-",'Basis-Tabelle-Samen'!T66,"-",'Basis-Tabelle-Samen'!J66,"-cultivation-set-romanian.jpg")),
IF($C$1="Schwedisch - SE",HYPERLINK(CONCATENATE("https://www.saflax.de/0-WVK-Retail/Bilder-Pictures/SAFLAX-",'Basis-Tabelle-Samen'!T66,"-",'Basis-Tabelle-Samen'!J66,"-cultivation-set-swedish.jpg")),
IF($C$1="Slowakisch - SK",HYPERLINK(CONCATENATE("https://www.saflax.de/0-WVK-Retail/Bilder-Pictures/SAFLAX-",'Basis-Tabelle-Samen'!T66,"-",'Basis-Tabelle-Samen'!J66,"-cultivation-set-slovak.jpg")),
IF($C$1="Slowenisch - SI",HYPERLINK(CONCATENATE("https://www.saflax.de/0-WVK-Retail/Bilder-Pictures/SAFLAX-",'Basis-Tabelle-Samen'!T66,"-",'Basis-Tabelle-Samen'!J66,"-cultivation-set-slovenian.jpg")),
IF($C$1="Spanisch - ES",HYPERLINK(CONCATENATE("https://www.saflax.de/0-WVK-Retail/Bilder-Pictures/SAFLAX-",'Basis-Tabelle-Samen'!T66,"-",'Basis-Tabelle-Samen'!J66,"-cultivation-set-spanish.jpg")),
IF($C$1="Tschechisch - CZ",HYPERLINK(CONCATENATE("https://www.saflax.de/0-WVK-Retail/Bilder-Pictures/SAFLAX-",'Basis-Tabelle-Samen'!T66,"-",'Basis-Tabelle-Samen'!J66,"-cultivation-set-czech.jpg")),
IF($C$1="Türkisch - TR",HYPERLINK(CONCATENATE("https://www.saflax.de/0-WVK-Retail/Bilder-Pictures/SAFLAX-",'Basis-Tabelle-Samen'!T66,"-",'Basis-Tabelle-Samen'!J66,"-cultivation-set-turkish.jpg")),
IF($C$1="Ungarisch - HU",HYPERLINK(CONCATENATE("https://www.saflax.de/0-WVK-Retail/Bilder-Pictures/SAFLAX-",'Basis-Tabelle-Samen'!T66,"-",'Basis-Tabelle-Samen'!J66,"-cultivation-set-hungarian.jpg")),
" ACHTUNG")))))))))))))))))))))))))))))</f>
        <v>https://www.saflax.de/0-WVK-Retail/Bilder-Pictures/SAFLAX-32956-lagenaria-siceraria-cultivation-set-english.jpg</v>
      </c>
      <c r="AQ31" s="330" t="str">
        <f>IF(L31&lt;1,"",
IF($C$1="Bulgarisch - BG",HYPERLINK(CONCATENATE("https://www.saflax.de/0-WVK-Retail/Bilder-Pictures/SAFLAX-",'Basis-Tabelle-Samen'!W66,"-",'Basis-Tabelle-Samen'!J66,"-garden-in-the-bag-bulgarian.jpg")),
IF($C$1="Dänisch - DK",HYPERLINK(CONCATENATE("https://www.saflax.de/0-WVK-Retail/Bilder-Pictures/SAFLAX-",'Basis-Tabelle-Samen'!W66,"-",'Basis-Tabelle-Samen'!J66,"-garden-in-the-bag-danish.jpg")),
IF($C$1="Deutsch - DE",HYPERLINK(CONCATENATE("https://www.saflax.de/0-WVK-Retail/Bilder-Pictures/SAFLAX-",'Basis-Tabelle-Samen'!W66,"-",'Basis-Tabelle-Samen'!J66,"-garden-in-the-bag-german.jpg")),
IF($C$1="Englisch - UK",HYPERLINK(CONCATENATE("https://www.saflax.de/0-WVK-Retail/Bilder-Pictures/SAFLAX-",'Basis-Tabelle-Samen'!W66,"-",'Basis-Tabelle-Samen'!J66,"-garden-in-the-bag-english.jpg")),
IF($C$1="Estnisch - EE",HYPERLINK(CONCATENATE("https://www.saflax.de/0-WVK-Retail/Bilder-Pictures/SAFLAX-",'Basis-Tabelle-Samen'!W66,"-",'Basis-Tabelle-Samen'!J66,"-garden-in-the-bag-estonian.jpg")),
IF($C$1="Finnisch - FI",HYPERLINK(CONCATENATE("https://www.saflax.de/0-WVK-Retail/Bilder-Pictures/SAFLAX-",'Basis-Tabelle-Samen'!W66,"-",'Basis-Tabelle-Samen'!J66,"-garden-in-the-bag-finnish.jpg")),
IF($C$1="Französisch - FR",HYPERLINK(CONCATENATE("https://www.saflax.de/0-WVK-Retail/Bilder-Pictures/SAFLAX-",'Basis-Tabelle-Samen'!W66,"-",'Basis-Tabelle-Samen'!J66,"-garden-in-the-bag-french.jpg")),
IF($C$1="Griechisch - GR",HYPERLINK(CONCATENATE("https://www.saflax.de/0-WVK-Retail/Bilder-Pictures/SAFLAX-",'Basis-Tabelle-Samen'!W66,"-",'Basis-Tabelle-Samen'!J66,"-garden-in-the-bag-greek.jpg")),
IF($C$1="Irisch - IE",HYPERLINK(CONCATENATE("https://www.saflax.de/0-WVK-Retail/Bilder-Pictures/SAFLAX-",'Basis-Tabelle-Samen'!W66,"-",'Basis-Tabelle-Samen'!J66,"-garden-in-the-bag-irish.jpg")),
IF($C$1="Isländisch - IS",HYPERLINK(CONCATENATE("https://www.saflax.de/0-WVK-Retail/Bilder-Pictures/SAFLAX-",'Basis-Tabelle-Samen'!W66,"-",'Basis-Tabelle-Samen'!J66,"-garden-in-the-bag-icelandic.jpg")),
IF($C$1="Italienisch - IT",HYPERLINK(CONCATENATE("https://www.saflax.de/0-WVK-Retail/Bilder-Pictures/SAFLAX-",'Basis-Tabelle-Samen'!W66,"-",'Basis-Tabelle-Samen'!J66,"-garden-in-the-bag-italian.jpg")),
IF($C$1="Japanisch - JP",HYPERLINK(CONCATENATE("https://www.saflax.de/0-WVK-Retail/Bilder-Pictures/SAFLAX-",'Basis-Tabelle-Samen'!W66,"-",'Basis-Tabelle-Samen'!J66,"-garden-in-the-bag-japanese.jpg")),
IF($C$1="Kroatisch - HR",HYPERLINK(CONCATENATE("https://www.saflax.de/0-WVK-Retail/Bilder-Pictures/SAFLAX-",'Basis-Tabelle-Samen'!W66,"-",'Basis-Tabelle-Samen'!J66,"-garden-in-the-bag-croatian.jpg")),
IF($C$1="Lettisch - LV",HYPERLINK(CONCATENATE("https://www.saflax.de/0-WVK-Retail/Bilder-Pictures/SAFLAX-",'Basis-Tabelle-Samen'!W66,"-",'Basis-Tabelle-Samen'!J66,"-garden-in-the-bag-latvian.jpg")),
IF($C$1="Litauisch - LT",HYPERLINK(CONCATENATE("https://www.saflax.de/0-WVK-Retail/Bilder-Pictures/SAFLAX-",'Basis-Tabelle-Samen'!W66,"-",'Basis-Tabelle-Samen'!J66,"-garden-in-the-bag-lithuanian.jpg")),
IF($C$1="Maltesisch - MT",HYPERLINK(CONCATENATE("https://www.saflax.de/0-WVK-Retail/Bilder-Pictures/SAFLAX-",'Basis-Tabelle-Samen'!W66,"-",'Basis-Tabelle-Samen'!J66,"-garden-in-the-bag-maltese.jpg")),
IF($C$1="Niederländisch - NL",HYPERLINK(CONCATENATE("https://www.saflax.de/0-WVK-Retail/Bilder-Pictures/SAFLAX-",'Basis-Tabelle-Samen'!W66,"-",'Basis-Tabelle-Samen'!J66,"-garden-in-the-bag-dutch.jpg")),
IF($C$1="Norwegisch - NO",HYPERLINK(CONCATENATE("https://www.saflax.de/0-WVK-Retail/Bilder-Pictures/SAFLAX-",'Basis-Tabelle-Samen'!W66,"-",'Basis-Tabelle-Samen'!J66,"-garden-in-the-bag-nowegian.jpg")),
IF($C$1="Polnisch - PL",HYPERLINK(CONCATENATE("https://www.saflax.de/0-WVK-Retail/Bilder-Pictures/SAFLAX-",'Basis-Tabelle-Samen'!W66,"-",'Basis-Tabelle-Samen'!J66,"-garden-in-the-bag-polish.jpg")),
IF($C$1="Portugiesisch - PT",HYPERLINK(CONCATENATE("https://www.saflax.de/0-WVK-Retail/Bilder-Pictures/SAFLAX-",'Basis-Tabelle-Samen'!W66,"-",'Basis-Tabelle-Samen'!J66,"-garden-in-the-bag-portuguese.jpg")),
IF($C$1="Rumänisch - RO",HYPERLINK(CONCATENATE("https://www.saflax.de/0-WVK-Retail/Bilder-Pictures/SAFLAX-",'Basis-Tabelle-Samen'!W66,"-",'Basis-Tabelle-Samen'!J66,"-garden-in-the-bag-romanian.jpg")),
IF($C$1="Schwedisch - SE",HYPERLINK(CONCATENATE("https://www.saflax.de/0-WVK-Retail/Bilder-Pictures/SAFLAX-",'Basis-Tabelle-Samen'!W66,"-",'Basis-Tabelle-Samen'!J66,"-garden-in-the-bag-swedish.jpg")),
IF($C$1="Slowakisch - SK",HYPERLINK(CONCATENATE("https://www.saflax.de/0-WVK-Retail/Bilder-Pictures/SAFLAX-",'Basis-Tabelle-Samen'!W66,"-",'Basis-Tabelle-Samen'!J66,"-garden-in-the-bag-slovak.jpg")),
IF($C$1="Slowenisch - SI",HYPERLINK(CONCATENATE("https://www.saflax.de/0-WVK-Retail/Bilder-Pictures/SAFLAX-",'Basis-Tabelle-Samen'!W66,"-",'Basis-Tabelle-Samen'!J66,"-garden-in-the-bag-slovenian.jpg")),
IF($C$1="Spanisch - ES",HYPERLINK(CONCATENATE("https://www.saflax.de/0-WVK-Retail/Bilder-Pictures/SAFLAX-",'Basis-Tabelle-Samen'!W66,"-",'Basis-Tabelle-Samen'!J66,"-garden-in-the-bag-spanish.jpg")),
IF($C$1="Tschechisch - CZ",HYPERLINK(CONCATENATE("https://www.saflax.de/0-WVK-Retail/Bilder-Pictures/SAFLAX-",'Basis-Tabelle-Samen'!W66,"-",'Basis-Tabelle-Samen'!J66,"-garden-in-the-bag-czech.jpg")),
IF($C$1="Türkisch - TR",HYPERLINK(CONCATENATE("https://www.saflax.de/0-WVK-Retail/Bilder-Pictures/SAFLAX-",'Basis-Tabelle-Samen'!W66,"-",'Basis-Tabelle-Samen'!J66,"-garden-in-the-bag-turkish.jpg")),
IF($C$1="Ungarisch - HU",HYPERLINK(CONCATENATE("https://www.saflax.de/0-WVK-Retail/Bilder-Pictures/SAFLAX-",'Basis-Tabelle-Samen'!W66,"-",'Basis-Tabelle-Samen'!J66,"-garden-in-the-bag-hungarian.jpg")),
" ACHTUNG")))))))))))))))))))))))))))))</f>
        <v>https://www.saflax.de/0-WVK-Retail/Bilder-Pictures/SAFLAX-62956-lagenaria-siceraria-garden-in-the-bag-english.jpg</v>
      </c>
    </row>
    <row r="32" spans="1:43" ht="17.100000000000001" customHeight="1" x14ac:dyDescent="0.2">
      <c r="A32" s="318" t="str">
        <f>IF('Basis-Tabelle-Samen'!A11="","",IF($C$1="Deutsch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2" s="319" t="str">
        <f>'Basis-Tabelle-Samen'!I11</f>
        <v>Callistemon citrinus</v>
      </c>
      <c r="C32" s="316" t="str">
        <f>IF($C$1="Bulgarisch - BG",'Basis-Tabelle-Samen'!Z11,
IF($C$1="Dänisch - DK",'Basis-Tabelle-Samen'!AA11,
IF($C$1="Deutsch - DE",'Basis-Tabelle-Samen'!AB11,
IF($C$1="Englisch - UK",'Basis-Tabelle-Samen'!AC11,
IF($C$1="Estnisch - EE",'Basis-Tabelle-Samen'!AD11,
IF($C$1="Finnisch - FI",'Basis-Tabelle-Samen'!AE11,
IF($C$1="Französisch - FR",'Basis-Tabelle-Samen'!AF11,
IF($C$1="Griechisch - GR",'Basis-Tabelle-Samen'!AG11,
IF($C$1="Irisch - IE",'Basis-Tabelle-Samen'!AH11,
IF($C$1="Isländisch - IS",'Basis-Tabelle-Samen'!AI11,
IF($C$1="Italienisch - IT",'Basis-Tabelle-Samen'!AJ11,
IF($C$1="Japanisch - JP",'Basis-Tabelle-Samen'!AK11,
IF($C$1="Kroatisch - HR",'Basis-Tabelle-Samen'!AL11,
IF($C$1="Lettisch - LV",'Basis-Tabelle-Samen'!AM11,
IF($C$1="Litauisch - LT",'Basis-Tabelle-Samen'!AN11,
IF($C$1="Maltesisch - MT",'Basis-Tabelle-Samen'!AO11,
IF($C$1="Niederländisch - NL",'Basis-Tabelle-Samen'!AP11,
IF($C$1="Norwegisch - NO",'Basis-Tabelle-Samen'!AQ11,
IF($C$1="Polnisch - PL",'Basis-Tabelle-Samen'!AR11,
IF($C$1="Portugiesisch - PT",'Basis-Tabelle-Samen'!AS11,
IF($C$1="Rumänisch - RO",'Basis-Tabelle-Samen'!AT11,
IF($C$1="Schwedisch - SE",'Basis-Tabelle-Samen'!AU11,
IF($C$1="Slowakisch - SK",'Basis-Tabelle-Samen'!AV11,
IF($C$1="Slowenisch - SI",'Basis-Tabelle-Samen'!AW11,
IF($C$1="Spanisch - ES",'Basis-Tabelle-Samen'!AX11,
IF($C$1="Tschechisch - CZ",'Basis-Tabelle-Samen'!AY11,
IF($C$1="Türkisch - TR",'Basis-Tabelle-Samen'!AZ11,
IF($C$1="Ungarisch - HU",'Basis-Tabelle-Samen'!BA11,
" ACHTUNG"))))))))))))))))))))))))))))</f>
        <v>Red Bottle Brush</v>
      </c>
      <c r="D32" s="320">
        <f>'Basis-Tabelle-Samen'!F11</f>
        <v>400</v>
      </c>
      <c r="E32" s="321" t="str">
        <f>'Basis-Tabelle-Samen'!H11</f>
        <v>7 %</v>
      </c>
      <c r="F32" s="322" t="str">
        <f>IF('Basis-Tabelle-Samen'!G11="","",'Basis-Tabelle-Samen'!G11)</f>
        <v>01</v>
      </c>
      <c r="G32" s="320">
        <f>'Basis-Tabelle-Samen'!C11</f>
        <v>12326</v>
      </c>
      <c r="H32" s="323">
        <f>'Basis-Tabelle-Samen'!D11</f>
        <v>4055473123264</v>
      </c>
      <c r="I32" s="324">
        <f>'Basis-Tabelle-Samen'!E11</f>
        <v>1.85</v>
      </c>
      <c r="J32" s="325">
        <f t="shared" si="0"/>
        <v>12</v>
      </c>
      <c r="K32" s="326">
        <f>'Basis-Tabelle-Samen'!K11</f>
        <v>72326</v>
      </c>
      <c r="L32" s="323">
        <f>'Basis-Tabelle-Samen'!L11</f>
        <v>4055473723266</v>
      </c>
      <c r="M32" s="324">
        <f>'Basis-Tabelle-Samen'!M11</f>
        <v>2.4500000000000002</v>
      </c>
      <c r="N32" s="326">
        <f>IF(K32&lt;1,"",'3'!$I$15)</f>
        <v>15</v>
      </c>
      <c r="O32" s="327">
        <f>IF(K32&lt;1,"",'3'!$J$11)</f>
        <v>90</v>
      </c>
      <c r="P32" s="326">
        <f>'Basis-Tabelle-Samen'!N11</f>
        <v>82326</v>
      </c>
      <c r="Q32" s="323">
        <f>'Basis-Tabelle-Samen'!O11</f>
        <v>4055473823263</v>
      </c>
      <c r="R32" s="328">
        <f>'Basis-Tabelle-Samen'!P11</f>
        <v>3.75</v>
      </c>
      <c r="S32" s="326">
        <f>IF(R32&lt;1,"",'3'!$M$15)</f>
        <v>18</v>
      </c>
      <c r="T32" s="327">
        <f>IF(R32&lt;1,"",'3'!$N$11)</f>
        <v>72</v>
      </c>
      <c r="U32" s="326">
        <f>'Basis-Tabelle-Samen'!Q11</f>
        <v>52326</v>
      </c>
      <c r="V32" s="323">
        <f>'Basis-Tabelle-Samen'!R11</f>
        <v>4055473523262</v>
      </c>
      <c r="W32" s="324">
        <f>'Basis-Tabelle-Samen'!S11</f>
        <v>4.95</v>
      </c>
      <c r="X32" s="326">
        <f>IF(U32&lt;1,"",'3'!$Q$15)</f>
        <v>6</v>
      </c>
      <c r="Y32" s="327">
        <f>IF(U32&lt;1,"",'3'!$R$11)</f>
        <v>24</v>
      </c>
      <c r="Z32" s="326">
        <f>'Basis-Tabelle-Samen'!T11</f>
        <v>32326</v>
      </c>
      <c r="AA32" s="323">
        <f>'Basis-Tabelle-Samen'!U11</f>
        <v>4055473323268</v>
      </c>
      <c r="AB32" s="324">
        <f>'Basis-Tabelle-Samen'!V11</f>
        <v>6.75</v>
      </c>
      <c r="AC32" s="326">
        <f>IF(Z32&lt;1,"",'3'!$U$15)</f>
        <v>6</v>
      </c>
      <c r="AD32" s="327">
        <f>IF(Z32&lt;1,"",'3'!$V$11)</f>
        <v>24</v>
      </c>
      <c r="AE32" s="326">
        <f>'Basis-Tabelle-Samen'!W11</f>
        <v>62326</v>
      </c>
      <c r="AF32" s="323">
        <f>'Basis-Tabelle-Samen'!X11</f>
        <v>4055473623269</v>
      </c>
      <c r="AG32" s="324">
        <f>'Basis-Tabelle-Samen'!Y11</f>
        <v>2.95</v>
      </c>
      <c r="AH32" s="326">
        <f>IF(AE32&lt;1,"",'3'!$Y$15)</f>
        <v>8</v>
      </c>
      <c r="AI32" s="327">
        <f>IF(AE32&lt;1,"",'3'!$Z$11)</f>
        <v>64</v>
      </c>
      <c r="AJ32" s="329"/>
      <c r="AK32" s="316" t="str">
        <f>IF(G32&lt;1,"",
IF($C$1="Bulgarisch - BG",HYPERLINK(CONCATENATE("https://www.saflax.de/0-WVK-Retail/Bilder-Pictures/SAFLAX-",'Basis-Tabelle-Samen'!C11,"-",'Basis-Tabelle-Samen'!J11,"-seed-package-front-cr-bulgarian.jpg")),
IF($C$1="Dänisch - DK",HYPERLINK(CONCATENATE("https://www.saflax.de/0-WVK-Retail/Bilder-Pictures/SAFLAX-",'Basis-Tabelle-Samen'!C11,"-",'Basis-Tabelle-Samen'!J11,"-seed-package-front-cr-danish.jpg")),
IF($C$1="Deutsch - DE",HYPERLINK(CONCATENATE("https://www.saflax.de/0-WVK-Retail/Bilder-Pictures/SAFLAX-",'Basis-Tabelle-Samen'!C11,"-",'Basis-Tabelle-Samen'!J11,"-seed-package-front-cr-german.jpg")),
IF($C$1="Englisch - UK",HYPERLINK(CONCATENATE("https://www.saflax.de/0-WVK-Retail/Bilder-Pictures/SAFLAX-",'Basis-Tabelle-Samen'!C11,"-",'Basis-Tabelle-Samen'!J11,"-seed-package-front-cr-english.jpg")),
IF($C$1="Estnisch - EE",HYPERLINK(CONCATENATE("https://www.saflax.de/0-WVK-Retail/Bilder-Pictures/SAFLAX-",'Basis-Tabelle-Samen'!C11,"-",'Basis-Tabelle-Samen'!J11,"-seed-package-front-cr-estonian.jpg")),
IF($C$1="Finnisch - FI",HYPERLINK(CONCATENATE("https://www.saflax.de/0-WVK-Retail/Bilder-Pictures/SAFLAX-",'Basis-Tabelle-Samen'!C11,"-",'Basis-Tabelle-Samen'!J11,"-seed-package-front-cr-finnish.jpg")),
IF($C$1="Französisch - FR",HYPERLINK(CONCATENATE("https://www.saflax.de/0-WVK-Retail/Bilder-Pictures/SAFLAX-",'Basis-Tabelle-Samen'!C11,"-",'Basis-Tabelle-Samen'!J11,"-seed-package-front-cr-french.jpg")),
IF($C$1="Griechisch - GR",HYPERLINK(CONCATENATE("https://www.saflax.de/0-WVK-Retail/Bilder-Pictures/SAFLAX-",'Basis-Tabelle-Samen'!C11,"-",'Basis-Tabelle-Samen'!J11,"-seed-package-front-cr-greek.jpg")),
IF($C$1="Irisch - IE",HYPERLINK(CONCATENATE("https://www.saflax.de/0-WVK-Retail/Bilder-Pictures/SAFLAX-",'Basis-Tabelle-Samen'!C11,"-",'Basis-Tabelle-Samen'!J11,"-seed-package-front-cr-irish.jpg")),
IF($C$1="Isländisch - IS",HYPERLINK(CONCATENATE("https://www.saflax.de/0-WVK-Retail/Bilder-Pictures/SAFLAX-",'Basis-Tabelle-Samen'!C11,"-",'Basis-Tabelle-Samen'!J11,"-seed-package-front-cr-icelandic.jpg")),
IF($C$1="Italienisch - IT",HYPERLINK(CONCATENATE("https://www.saflax.de/0-WVK-Retail/Bilder-Pictures/SAFLAX-",'Basis-Tabelle-Samen'!C11,"-",'Basis-Tabelle-Samen'!J11,"-seed-package-front-cr-italian.jpg")),
IF($C$1="Japanisch - JP",HYPERLINK(CONCATENATE("https://www.saflax.de/0-WVK-Retail/Bilder-Pictures/SAFLAX-",'Basis-Tabelle-Samen'!C11,"-",'Basis-Tabelle-Samen'!J11,"-seed-package-front-cr-japanese.jpg")),
IF($C$1="Kroatisch - HR",HYPERLINK(CONCATENATE("https://www.saflax.de/0-WVK-Retail/Bilder-Pictures/SAFLAX-",'Basis-Tabelle-Samen'!C11,"-",'Basis-Tabelle-Samen'!J11,"-seed-package-front-cr-croatian.jpg")),
IF($C$1="Lettisch - LV",HYPERLINK(CONCATENATE("https://www.saflax.de/0-WVK-Retail/Bilder-Pictures/SAFLAX-",'Basis-Tabelle-Samen'!C11,"-",'Basis-Tabelle-Samen'!J11,"-seed-package-front-cr-latvian.jpg")),
IF($C$1="Litauisch - LT",HYPERLINK(CONCATENATE("https://www.saflax.de/0-WVK-Retail/Bilder-Pictures/SAFLAX-",'Basis-Tabelle-Samen'!C11,"-",'Basis-Tabelle-Samen'!J11,"-seed-package-front-cr-lithuanian.jpg")),
IF($C$1="Maltesisch - MT",HYPERLINK(CONCATENATE("https://www.saflax.de/0-WVK-Retail/Bilder-Pictures/SAFLAX-",'Basis-Tabelle-Samen'!C11,"-",'Basis-Tabelle-Samen'!J11,"-seed-package-front-cr-maltese.jpg")),
IF($C$1="Niederländisch - NL",HYPERLINK(CONCATENATE("https://www.saflax.de/0-WVK-Retail/Bilder-Pictures/SAFLAX-",'Basis-Tabelle-Samen'!C11,"-",'Basis-Tabelle-Samen'!J11,"-seed-package-front-cr-dutch.jpg")),
IF($C$1="Norwegisch - NO",HYPERLINK(CONCATENATE("https://www.saflax.de/0-WVK-Retail/Bilder-Pictures/SAFLAX-",'Basis-Tabelle-Samen'!C11,"-",'Basis-Tabelle-Samen'!J11,"-seed-package-front-cr-nowegian.jpg")),
IF($C$1="Polnisch - PL",HYPERLINK(CONCATENATE("https://www.saflax.de/0-WVK-Retail/Bilder-Pictures/SAFLAX-",'Basis-Tabelle-Samen'!C11,"-",'Basis-Tabelle-Samen'!J11,"-seed-package-front-cr-polish.jpg")),
IF($C$1="Portugiesisch - PT",HYPERLINK(CONCATENATE("https://www.saflax.de/0-WVK-Retail/Bilder-Pictures/SAFLAX-",'Basis-Tabelle-Samen'!C11,"-",'Basis-Tabelle-Samen'!J11,"-seed-package-front-cr-portuguese.jpg")),
IF($C$1="Rumänisch - RO",HYPERLINK(CONCATENATE("https://www.saflax.de/0-WVK-Retail/Bilder-Pictures/SAFLAX-",'Basis-Tabelle-Samen'!C11,"-",'Basis-Tabelle-Samen'!J11,"-seed-package-front-cr-romanian.jpg")),
IF($C$1="Schwedisch - SE",HYPERLINK(CONCATENATE("https://www.saflax.de/0-WVK-Retail/Bilder-Pictures/SAFLAX-",'Basis-Tabelle-Samen'!C11,"-",'Basis-Tabelle-Samen'!J11,"-seed-package-front-cr-swedish.jpg")),
IF($C$1="Slowakisch - SK",HYPERLINK(CONCATENATE("https://www.saflax.de/0-WVK-Retail/Bilder-Pictures/SAFLAX-",'Basis-Tabelle-Samen'!C11,"-",'Basis-Tabelle-Samen'!J11,"-seed-package-front-cr-slovak.jpg")),
IF($C$1="Slowenisch - SI",HYPERLINK(CONCATENATE("https://www.saflax.de/0-WVK-Retail/Bilder-Pictures/SAFLAX-",'Basis-Tabelle-Samen'!C11,"-",'Basis-Tabelle-Samen'!J11,"-seed-package-front-cr-slovenian.jpg")),
IF($C$1="Spanisch - ES",HYPERLINK(CONCATENATE("https://www.saflax.de/0-WVK-Retail/Bilder-Pictures/SAFLAX-",'Basis-Tabelle-Samen'!C11,"-",'Basis-Tabelle-Samen'!J11,"-seed-package-front-cr-spanish.jpg")),
IF($C$1="Tschechisch - CZ",HYPERLINK(CONCATENATE("https://www.saflax.de/0-WVK-Retail/Bilder-Pictures/SAFLAX-",'Basis-Tabelle-Samen'!C11,"-",'Basis-Tabelle-Samen'!J11,"-seed-package-front-cr-czech.jpg")),
IF($C$1="Türkisch - TR",HYPERLINK(CONCATENATE("https://www.saflax.de/0-WVK-Retail/Bilder-Pictures/SAFLAX-",'Basis-Tabelle-Samen'!C11,"-",'Basis-Tabelle-Samen'!J11,"-seed-package-front-cr-turkish.jpg")),
IF($C$1="Ungarisch - HU",HYPERLINK(CONCATENATE("https://www.saflax.de/0-WVK-Retail/Bilder-Pictures/SAFLAX-",'Basis-Tabelle-Samen'!C11,"-",'Basis-Tabelle-Samen'!J11,"-seed-package-front-cr-hungarian.jpg")),
" ACHTUNG")))))))))))))))))))))))))))))</f>
        <v>https://www.saflax.de/0-WVK-Retail/Bilder-Pictures/SAFLAX-12326-callistemon-citrinus-seed-package-front-cr-english.jpg</v>
      </c>
      <c r="AL32" s="330" t="str">
        <f>IF(G32&lt;1,"",
IF($C$1="Bulgarisch - BG",HYPERLINK(CONCATENATE("https://www.saflax.de/0-WVK-Retail/Bilder-Pictures/SAFLAX-",'Basis-Tabelle-Samen'!C11,"-",'Basis-Tabelle-Samen'!J11,"-seed-package-back-cr-bulgarian.jpg")),
IF($C$1="Dänisch - DK",HYPERLINK(CONCATENATE("https://www.saflax.de/0-WVK-Retail/Bilder-Pictures/SAFLAX-",'Basis-Tabelle-Samen'!C11,"-",'Basis-Tabelle-Samen'!J11,"-seed-package-back-cr-danish.jpg")),
IF($C$1="Deutsch - DE",HYPERLINK(CONCATENATE("https://www.saflax.de/0-WVK-Retail/Bilder-Pictures/SAFLAX-",'Basis-Tabelle-Samen'!C11,"-",'Basis-Tabelle-Samen'!J11,"-seed-package-back-cr-german.jpg")),
IF($C$1="Englisch - UK",HYPERLINK(CONCATENATE("https://www.saflax.de/0-WVK-Retail/Bilder-Pictures/SAFLAX-",'Basis-Tabelle-Samen'!C11,"-",'Basis-Tabelle-Samen'!J11,"-seed-package-back-cr-english.jpg")),
IF($C$1="Estnisch - EE",HYPERLINK(CONCATENATE("https://www.saflax.de/0-WVK-Retail/Bilder-Pictures/SAFLAX-",'Basis-Tabelle-Samen'!C11,"-",'Basis-Tabelle-Samen'!J11,"-seed-package-back-cr-estonian.jpg")),
IF($C$1="Finnisch - FI",HYPERLINK(CONCATENATE("https://www.saflax.de/0-WVK-Retail/Bilder-Pictures/SAFLAX-",'Basis-Tabelle-Samen'!C11,"-",'Basis-Tabelle-Samen'!J11,"-seed-package-back-cr-finnish.jpg")),
IF($C$1="Französisch - FR",HYPERLINK(CONCATENATE("https://www.saflax.de/0-WVK-Retail/Bilder-Pictures/SAFLAX-",'Basis-Tabelle-Samen'!C11,"-",'Basis-Tabelle-Samen'!J11,"-seed-package-back-cr-french.jpg")),
IF($C$1="Griechisch - GR",HYPERLINK(CONCATENATE("https://www.saflax.de/0-WVK-Retail/Bilder-Pictures/SAFLAX-",'Basis-Tabelle-Samen'!C11,"-",'Basis-Tabelle-Samen'!J11,"-seed-package-back-cr-greek.jpg")),
IF($C$1="Irisch - IE",HYPERLINK(CONCATENATE("https://www.saflax.de/0-WVK-Retail/Bilder-Pictures/SAFLAX-",'Basis-Tabelle-Samen'!C11,"-",'Basis-Tabelle-Samen'!J11,"-seed-package-back-cr-irish.jpg")),
IF($C$1="Isländisch - IS",HYPERLINK(CONCATENATE("https://www.saflax.de/0-WVK-Retail/Bilder-Pictures/SAFLAX-",'Basis-Tabelle-Samen'!C11,"-",'Basis-Tabelle-Samen'!J11,"-seed-package-back-cr-icelandic.jpg")),
IF($C$1="Italienisch - IT",HYPERLINK(CONCATENATE("https://www.saflax.de/0-WVK-Retail/Bilder-Pictures/SAFLAX-",'Basis-Tabelle-Samen'!C11,"-",'Basis-Tabelle-Samen'!J11,"-seed-package-back-cr-italian.jpg")),
IF($C$1="Japanisch - JP",HYPERLINK(CONCATENATE("https://www.saflax.de/0-WVK-Retail/Bilder-Pictures/SAFLAX-",'Basis-Tabelle-Samen'!C11,"-",'Basis-Tabelle-Samen'!J11,"-seed-package-back-cr-japanese.jpg")),
IF($C$1="Kroatisch - HR",HYPERLINK(CONCATENATE("https://www.saflax.de/0-WVK-Retail/Bilder-Pictures/SAFLAX-",'Basis-Tabelle-Samen'!C11,"-",'Basis-Tabelle-Samen'!J11,"-seed-package-back-cr-croatian.jpg")),
IF($C$1="Lettisch - LV",HYPERLINK(CONCATENATE("https://www.saflax.de/0-WVK-Retail/Bilder-Pictures/SAFLAX-",'Basis-Tabelle-Samen'!C11,"-",'Basis-Tabelle-Samen'!J11,"-seed-package-back-cr-latvian.jpg")),
IF($C$1="Litauisch - LT",HYPERLINK(CONCATENATE("https://www.saflax.de/0-WVK-Retail/Bilder-Pictures/SAFLAX-",'Basis-Tabelle-Samen'!C11,"-",'Basis-Tabelle-Samen'!J11,"-seed-package-back-cr-lithuanian.jpg")),
IF($C$1="Maltesisch - MT",HYPERLINK(CONCATENATE("https://www.saflax.de/0-WVK-Retail/Bilder-Pictures/SAFLAX-",'Basis-Tabelle-Samen'!C11,"-",'Basis-Tabelle-Samen'!J11,"-seed-package-back-cr-maltese.jpg")),
IF($C$1="Niederländisch - NL",HYPERLINK(CONCATENATE("https://www.saflax.de/0-WVK-Retail/Bilder-Pictures/SAFLAX-",'Basis-Tabelle-Samen'!C11,"-",'Basis-Tabelle-Samen'!J11,"-seed-package-back-cr-dutch.jpg")),
IF($C$1="Norwegisch - NO",HYPERLINK(CONCATENATE("https://www.saflax.de/0-WVK-Retail/Bilder-Pictures/SAFLAX-",'Basis-Tabelle-Samen'!C11,"-",'Basis-Tabelle-Samen'!J11,"-seed-package-back-cr-nowegian.jpg")),
IF($C$1="Polnisch - PL",HYPERLINK(CONCATENATE("https://www.saflax.de/0-WVK-Retail/Bilder-Pictures/SAFLAX-",'Basis-Tabelle-Samen'!C11,"-",'Basis-Tabelle-Samen'!J11,"-seed-package-back-cr-polish.jpg")),
IF($C$1="Portugiesisch - PT",HYPERLINK(CONCATENATE("https://www.saflax.de/0-WVK-Retail/Bilder-Pictures/SAFLAX-",'Basis-Tabelle-Samen'!C11,"-",'Basis-Tabelle-Samen'!J11,"-seed-package-back-cr-portuguese.jpg")),
IF($C$1="Rumänisch - RO",HYPERLINK(CONCATENATE("https://www.saflax.de/0-WVK-Retail/Bilder-Pictures/SAFLAX-",'Basis-Tabelle-Samen'!C11,"-",'Basis-Tabelle-Samen'!J11,"-seed-package-back-cr-romanian.jpg")),
IF($C$1="Schwedisch - SE",HYPERLINK(CONCATENATE("https://www.saflax.de/0-WVK-Retail/Bilder-Pictures/SAFLAX-",'Basis-Tabelle-Samen'!C11,"-",'Basis-Tabelle-Samen'!J11,"-seed-package-back-cr-swedish.jpg")),
IF($C$1="Slowakisch - SK",HYPERLINK(CONCATENATE("https://www.saflax.de/0-WVK-Retail/Bilder-Pictures/SAFLAX-",'Basis-Tabelle-Samen'!C11,"-",'Basis-Tabelle-Samen'!J11,"-seed-package-back-cr-slovak.jpg")),
IF($C$1="Slowenisch - SI",HYPERLINK(CONCATENATE("https://www.saflax.de/0-WVK-Retail/Bilder-Pictures/SAFLAX-",'Basis-Tabelle-Samen'!C11,"-",'Basis-Tabelle-Samen'!J11,"-seed-package-back-cr-slovenian.jpg")),
IF($C$1="Spanisch - ES",HYPERLINK(CONCATENATE("https://www.saflax.de/0-WVK-Retail/Bilder-Pictures/SAFLAX-",'Basis-Tabelle-Samen'!C11,"-",'Basis-Tabelle-Samen'!J11,"-seed-package-back-cr-spanish.jpg")),
IF($C$1="Tschechisch - CZ",HYPERLINK(CONCATENATE("https://www.saflax.de/0-WVK-Retail/Bilder-Pictures/SAFLAX-",'Basis-Tabelle-Samen'!C11,"-",'Basis-Tabelle-Samen'!J11,"-seed-package-back-cr-czech.jpg")),
IF($C$1="Türkisch - TR",HYPERLINK(CONCATENATE("https://www.saflax.de/0-WVK-Retail/Bilder-Pictures/SAFLAX-",'Basis-Tabelle-Samen'!C11,"-",'Basis-Tabelle-Samen'!J11,"-seed-package-back-cr-turkish.jpg")),
IF($C$1="Ungarisch - HU",HYPERLINK(CONCATENATE("https://www.saflax.de/0-WVK-Retail/Bilder-Pictures/SAFLAX-",'Basis-Tabelle-Samen'!C11,"-",'Basis-Tabelle-Samen'!J11,"-seed-package-back-cr-hungarian.jpg")),
" ACHTUNG")))))))))))))))))))))))))))))</f>
        <v>https://www.saflax.de/0-WVK-Retail/Bilder-Pictures/SAFLAX-12326-callistemon-citrinus-seed-package-back-cr-english.jpg</v>
      </c>
      <c r="AM32" s="330" t="str">
        <f>IF(H32&lt;1,"",
IF($C$1="Bulgarisch - BG",HYPERLINK(CONCATENATE("https://www.saflax.de/0-WVK-Retail/Bilder-Pictures/SAFLAX-",'Basis-Tabelle-Samen'!K11,"-",'Basis-Tabelle-Samen'!J11,"-garden-to-go-mini-bulgarian.jpg")),
IF($C$1="Dänisch - DK",HYPERLINK(CONCATENATE("https://www.saflax.de/0-WVK-Retail/Bilder-Pictures/SAFLAX-",'Basis-Tabelle-Samen'!K11,"-",'Basis-Tabelle-Samen'!J11,"-garden-to-go-mini-danish.jpg")),
IF($C$1="Deutsch - DE",HYPERLINK(CONCATENATE("https://www.saflax.de/0-WVK-Retail/Bilder-Pictures/SAFLAX-",'Basis-Tabelle-Samen'!K11,"-",'Basis-Tabelle-Samen'!J11,"-garden-to-go-mini-german.jpg")),
IF($C$1="Englisch - UK",HYPERLINK(CONCATENATE("https://www.saflax.de/0-WVK-Retail/Bilder-Pictures/SAFLAX-",'Basis-Tabelle-Samen'!K11,"-",'Basis-Tabelle-Samen'!J11,"-garden-to-go-mini-english.jpg")),
IF($C$1="Estnisch - EE",HYPERLINK(CONCATENATE("https://www.saflax.de/0-WVK-Retail/Bilder-Pictures/SAFLAX-",'Basis-Tabelle-Samen'!K11,"-",'Basis-Tabelle-Samen'!J11,"-garden-to-go-mini-estonian.jpg")),
IF($C$1="Finnisch - FI",HYPERLINK(CONCATENATE("https://www.saflax.de/0-WVK-Retail/Bilder-Pictures/SAFLAX-",'Basis-Tabelle-Samen'!K11,"-",'Basis-Tabelle-Samen'!J11,"-garden-to-go-mini-finnish.jpg")),
IF($C$1="Französisch - FR",HYPERLINK(CONCATENATE("https://www.saflax.de/0-WVK-Retail/Bilder-Pictures/SAFLAX-",'Basis-Tabelle-Samen'!K11,"-",'Basis-Tabelle-Samen'!J11,"-garden-to-go-mini-french.jpg")),
IF($C$1="Griechisch - GR",HYPERLINK(CONCATENATE("https://www.saflax.de/0-WVK-Retail/Bilder-Pictures/SAFLAX-",'Basis-Tabelle-Samen'!K11,"-",'Basis-Tabelle-Samen'!J11,"-garden-to-go-mini-greek.jpg")),
IF($C$1="Irisch - IE",HYPERLINK(CONCATENATE("https://www.saflax.de/0-WVK-Retail/Bilder-Pictures/SAFLAX-",'Basis-Tabelle-Samen'!K11,"-",'Basis-Tabelle-Samen'!J11,"-garden-to-go-mini-irish.jpg")),
IF($C$1="Isländisch - IS",HYPERLINK(CONCATENATE("https://www.saflax.de/0-WVK-Retail/Bilder-Pictures/SAFLAX-",'Basis-Tabelle-Samen'!K11,"-",'Basis-Tabelle-Samen'!J11,"-garden-to-go-mini-icelandic.jpg")),
IF($C$1="Italienisch - IT",HYPERLINK(CONCATENATE("https://www.saflax.de/0-WVK-Retail/Bilder-Pictures/SAFLAX-",'Basis-Tabelle-Samen'!K11,"-",'Basis-Tabelle-Samen'!J11,"-garden-to-go-mini-italian.jpg")),
IF($C$1="Japanisch - JP",HYPERLINK(CONCATENATE("https://www.saflax.de/0-WVK-Retail/Bilder-Pictures/SAFLAX-",'Basis-Tabelle-Samen'!K11,"-",'Basis-Tabelle-Samen'!J11,"-garden-to-go-mini-japanese.jpg")),
IF($C$1="Kroatisch - HR",HYPERLINK(CONCATENATE("https://www.saflax.de/0-WVK-Retail/Bilder-Pictures/SAFLAX-",'Basis-Tabelle-Samen'!K11,"-",'Basis-Tabelle-Samen'!J11,"-garden-to-go-mini-croatian.jpg")),
IF($C$1="Lettisch - LV",HYPERLINK(CONCATENATE("https://www.saflax.de/0-WVK-Retail/Bilder-Pictures/SAFLAX-",'Basis-Tabelle-Samen'!K11,"-",'Basis-Tabelle-Samen'!J11,"-garden-to-go-mini-latvian.jpg")),
IF($C$1="Litauisch - LT",HYPERLINK(CONCATENATE("https://www.saflax.de/0-WVK-Retail/Bilder-Pictures/SAFLAX-",'Basis-Tabelle-Samen'!K11,"-",'Basis-Tabelle-Samen'!J11,"-garden-to-go-mini-lithuanian.jpg")),
IF($C$1="Maltesisch - MT",HYPERLINK(CONCATENATE("https://www.saflax.de/0-WVK-Retail/Bilder-Pictures/SAFLAX-",'Basis-Tabelle-Samen'!K11,"-",'Basis-Tabelle-Samen'!J11,"-garden-to-go-mini-maltese.jpg")),
IF($C$1="Niederländisch - NL",HYPERLINK(CONCATENATE("https://www.saflax.de/0-WVK-Retail/Bilder-Pictures/SAFLAX-",'Basis-Tabelle-Samen'!K11,"-",'Basis-Tabelle-Samen'!J11,"-garden-to-go-mini-dutch.jpg")),
IF($C$1="Norwegisch - NO",HYPERLINK(CONCATENATE("https://www.saflax.de/0-WVK-Retail/Bilder-Pictures/SAFLAX-",'Basis-Tabelle-Samen'!K11,"-",'Basis-Tabelle-Samen'!J11,"-garden-to-go-mini-nowegian.jpg")),
IF($C$1="Polnisch - PL",HYPERLINK(CONCATENATE("https://www.saflax.de/0-WVK-Retail/Bilder-Pictures/SAFLAX-",'Basis-Tabelle-Samen'!K11,"-",'Basis-Tabelle-Samen'!J11,"-garden-to-go-mini-polish.jpg")),
IF($C$1="Portugiesisch - PT",HYPERLINK(CONCATENATE("https://www.saflax.de/0-WVK-Retail/Bilder-Pictures/SAFLAX-",'Basis-Tabelle-Samen'!K11,"-",'Basis-Tabelle-Samen'!J11,"-garden-to-go-mini-portuguese.jpg")),
IF($C$1="Rumänisch - RO",HYPERLINK(CONCATENATE("https://www.saflax.de/0-WVK-Retail/Bilder-Pictures/SAFLAX-",'Basis-Tabelle-Samen'!K11,"-",'Basis-Tabelle-Samen'!J11,"-garden-to-go-mini-romanian.jpg")),
IF($C$1="Schwedisch - SE",HYPERLINK(CONCATENATE("https://www.saflax.de/0-WVK-Retail/Bilder-Pictures/SAFLAX-",'Basis-Tabelle-Samen'!K11,"-",'Basis-Tabelle-Samen'!J11,"-garden-to-go-mini-swedish.jpg")),
IF($C$1="Slowakisch - SK",HYPERLINK(CONCATENATE("https://www.saflax.de/0-WVK-Retail/Bilder-Pictures/SAFLAX-",'Basis-Tabelle-Samen'!K11,"-",'Basis-Tabelle-Samen'!J11,"-garden-to-go-mini-slovak.jpg")),
IF($C$1="Slowenisch - SI",HYPERLINK(CONCATENATE("https://www.saflax.de/0-WVK-Retail/Bilder-Pictures/SAFLAX-",'Basis-Tabelle-Samen'!K11,"-",'Basis-Tabelle-Samen'!J11,"-garden-to-go-mini-slovenian.jpg")),
IF($C$1="Spanisch - ES",HYPERLINK(CONCATENATE("https://www.saflax.de/0-WVK-Retail/Bilder-Pictures/SAFLAX-",'Basis-Tabelle-Samen'!K11,"-",'Basis-Tabelle-Samen'!J11,"-garden-to-go-mini-spanish.jpg")),
IF($C$1="Tschechisch - CZ",HYPERLINK(CONCATENATE("https://www.saflax.de/0-WVK-Retail/Bilder-Pictures/SAFLAX-",'Basis-Tabelle-Samen'!K11,"-",'Basis-Tabelle-Samen'!J11,"-garden-to-go-mini-czech.jpg")),
IF($C$1="Türkisch - TR",HYPERLINK(CONCATENATE("https://www.saflax.de/0-WVK-Retail/Bilder-Pictures/SAFLAX-",'Basis-Tabelle-Samen'!K11,"-",'Basis-Tabelle-Samen'!J11,"-garden-to-go-mini-turkish.jpg")),
IF($C$1="Ungarisch - HU",HYPERLINK(CONCATENATE("https://www.saflax.de/0-WVK-Retail/Bilder-Pictures/SAFLAX-",'Basis-Tabelle-Samen'!K11,"-",'Basis-Tabelle-Samen'!J11,"-garden-to-go-mini-hungarian.jpg")),
" ACHTUNG")))))))))))))))))))))))))))))</f>
        <v>https://www.saflax.de/0-WVK-Retail/Bilder-Pictures/SAFLAX-72326-callistemon-citrinus-garden-to-go-mini-english.jpg</v>
      </c>
      <c r="AN32" s="330" t="str">
        <f>IF(I32&lt;1,"",
IF($C$1="Bulgarisch - BG",HYPERLINK(CONCATENATE("https://www.saflax.de/0-WVK-Retail/Bilder-Pictures/SAFLAX-",'Basis-Tabelle-Samen'!N11,"-",'Basis-Tabelle-Samen'!J11,"-garden-to-go-lite-bulgarian.jpg")),
IF($C$1="Dänisch - DK",HYPERLINK(CONCATENATE("https://www.saflax.de/0-WVK-Retail/Bilder-Pictures/SAFLAX-",'Basis-Tabelle-Samen'!N11,"-",'Basis-Tabelle-Samen'!J11,"-garden-to-go-lite-danish.jpg")),
IF($C$1="Deutsch - DE",HYPERLINK(CONCATENATE("https://www.saflax.de/0-WVK-Retail/Bilder-Pictures/SAFLAX-",'Basis-Tabelle-Samen'!N11,"-",'Basis-Tabelle-Samen'!J11,"-garden-to-go-lite-german.jpg")),
IF($C$1="Englisch - UK",HYPERLINK(CONCATENATE("https://www.saflax.de/0-WVK-Retail/Bilder-Pictures/SAFLAX-",'Basis-Tabelle-Samen'!N11,"-",'Basis-Tabelle-Samen'!J11,"-garden-to-go-lite-english.jpg")),
IF($C$1="Estnisch - EE",HYPERLINK(CONCATENATE("https://www.saflax.de/0-WVK-Retail/Bilder-Pictures/SAFLAX-",'Basis-Tabelle-Samen'!N11,"-",'Basis-Tabelle-Samen'!J11,"-garden-to-go-lite-estonian.jpg")),
IF($C$1="Finnisch - FI",HYPERLINK(CONCATENATE("https://www.saflax.de/0-WVK-Retail/Bilder-Pictures/SAFLAX-",'Basis-Tabelle-Samen'!N11,"-",'Basis-Tabelle-Samen'!J11,"-garden-to-go-lite-finnish.jpg")),
IF($C$1="Französisch - FR",HYPERLINK(CONCATENATE("https://www.saflax.de/0-WVK-Retail/Bilder-Pictures/SAFLAX-",'Basis-Tabelle-Samen'!N11,"-",'Basis-Tabelle-Samen'!J11,"-garden-to-go-lite-french.jpg")),
IF($C$1="Griechisch - GR",HYPERLINK(CONCATENATE("https://www.saflax.de/0-WVK-Retail/Bilder-Pictures/SAFLAX-",'Basis-Tabelle-Samen'!N11,"-",'Basis-Tabelle-Samen'!J11,"-garden-to-go-lite-greek.jpg")),
IF($C$1="Irisch - IE",HYPERLINK(CONCATENATE("https://www.saflax.de/0-WVK-Retail/Bilder-Pictures/SAFLAX-",'Basis-Tabelle-Samen'!N11,"-",'Basis-Tabelle-Samen'!J11,"-garden-to-go-lite-irish.jpg")),
IF($C$1="Isländisch - IS",HYPERLINK(CONCATENATE("https://www.saflax.de/0-WVK-Retail/Bilder-Pictures/SAFLAX-",'Basis-Tabelle-Samen'!N11,"-",'Basis-Tabelle-Samen'!J11,"-garden-to-go-lite-icelandic.jpg")),
IF($C$1="Italienisch - IT",HYPERLINK(CONCATENATE("https://www.saflax.de/0-WVK-Retail/Bilder-Pictures/SAFLAX-",'Basis-Tabelle-Samen'!N11,"-",'Basis-Tabelle-Samen'!J11,"-garden-to-go-lite-italian.jpg")),
IF($C$1="Japanisch - JP",HYPERLINK(CONCATENATE("https://www.saflax.de/0-WVK-Retail/Bilder-Pictures/SAFLAX-",'Basis-Tabelle-Samen'!N11,"-",'Basis-Tabelle-Samen'!J11,"-garden-to-go-lite-japanese.jpg")),
IF($C$1="Kroatisch - HR",HYPERLINK(CONCATENATE("https://www.saflax.de/0-WVK-Retail/Bilder-Pictures/SAFLAX-",'Basis-Tabelle-Samen'!N11,"-",'Basis-Tabelle-Samen'!J11,"-garden-to-go-lite-croatian.jpg")),
IF($C$1="Lettisch - LV",HYPERLINK(CONCATENATE("https://www.saflax.de/0-WVK-Retail/Bilder-Pictures/SAFLAX-",'Basis-Tabelle-Samen'!N11,"-",'Basis-Tabelle-Samen'!J11,"-garden-to-go-lite-latvian.jpg")),
IF($C$1="Litauisch - LT",HYPERLINK(CONCATENATE("https://www.saflax.de/0-WVK-Retail/Bilder-Pictures/SAFLAX-",'Basis-Tabelle-Samen'!N11,"-",'Basis-Tabelle-Samen'!J11,"-garden-to-go-lite-lithuanian.jpg")),
IF($C$1="Maltesisch - MT",HYPERLINK(CONCATENATE("https://www.saflax.de/0-WVK-Retail/Bilder-Pictures/SAFLAX-",'Basis-Tabelle-Samen'!N11,"-",'Basis-Tabelle-Samen'!J11,"-garden-to-go-lite-maltese.jpg")),
IF($C$1="Niederländisch - NL",HYPERLINK(CONCATENATE("https://www.saflax.de/0-WVK-Retail/Bilder-Pictures/SAFLAX-",'Basis-Tabelle-Samen'!N11,"-",'Basis-Tabelle-Samen'!J11,"-garden-to-go-lite-dutch.jpg")),
IF($C$1="Norwegisch - NO",HYPERLINK(CONCATENATE("https://www.saflax.de/0-WVK-Retail/Bilder-Pictures/SAFLAX-",'Basis-Tabelle-Samen'!N11,"-",'Basis-Tabelle-Samen'!J11,"-garden-to-go-lite-nowegian.jpg")),
IF($C$1="Polnisch - PL",HYPERLINK(CONCATENATE("https://www.saflax.de/0-WVK-Retail/Bilder-Pictures/SAFLAX-",'Basis-Tabelle-Samen'!N11,"-",'Basis-Tabelle-Samen'!J11,"-garden-to-go-lite-polish.jpg")),
IF($C$1="Portugiesisch - PT",HYPERLINK(CONCATENATE("https://www.saflax.de/0-WVK-Retail/Bilder-Pictures/SAFLAX-",'Basis-Tabelle-Samen'!N11,"-",'Basis-Tabelle-Samen'!J11,"-garden-to-go-lite-portuguese.jpg")),
IF($C$1="Rumänisch - RO",HYPERLINK(CONCATENATE("https://www.saflax.de/0-WVK-Retail/Bilder-Pictures/SAFLAX-",'Basis-Tabelle-Samen'!N11,"-",'Basis-Tabelle-Samen'!J11,"-garden-to-go-lite-romanian.jpg")),
IF($C$1="Schwedisch - SE",HYPERLINK(CONCATENATE("https://www.saflax.de/0-WVK-Retail/Bilder-Pictures/SAFLAX-",'Basis-Tabelle-Samen'!N11,"-",'Basis-Tabelle-Samen'!J11,"-garden-to-go-lite-swedish.jpg")),
IF($C$1="Slowakisch - SK",HYPERLINK(CONCATENATE("https://www.saflax.de/0-WVK-Retail/Bilder-Pictures/SAFLAX-",'Basis-Tabelle-Samen'!N11,"-",'Basis-Tabelle-Samen'!J11,"-garden-to-go-lite-slovak.jpg")),
IF($C$1="Slowenisch - SI",HYPERLINK(CONCATENATE("https://www.saflax.de/0-WVK-Retail/Bilder-Pictures/SAFLAX-",'Basis-Tabelle-Samen'!N11,"-",'Basis-Tabelle-Samen'!J11,"-garden-to-go-lite-slovenian.jpg")),
IF($C$1="Spanisch - ES",HYPERLINK(CONCATENATE("https://www.saflax.de/0-WVK-Retail/Bilder-Pictures/SAFLAX-",'Basis-Tabelle-Samen'!N11,"-",'Basis-Tabelle-Samen'!J11,"-garden-to-go-lite-spanish.jpg")),
IF($C$1="Tschechisch - CZ",HYPERLINK(CONCATENATE("https://www.saflax.de/0-WVK-Retail/Bilder-Pictures/SAFLAX-",'Basis-Tabelle-Samen'!N11,"-",'Basis-Tabelle-Samen'!J11,"-garden-to-go-lite-czech.jpg")),
IF($C$1="Türkisch - TR",HYPERLINK(CONCATENATE("https://www.saflax.de/0-WVK-Retail/Bilder-Pictures/SAFLAX-",'Basis-Tabelle-Samen'!N11,"-",'Basis-Tabelle-Samen'!J11,"-garden-to-go-lite-turkish.jpg")),
IF($C$1="Ungarisch - HU",HYPERLINK(CONCATENATE("https://www.saflax.de/0-WVK-Retail/Bilder-Pictures/SAFLAX-",'Basis-Tabelle-Samen'!N11,"-",'Basis-Tabelle-Samen'!J11,"-garden-to-go-lite-hungarian.jpg")),
" ACHTUNG")))))))))))))))))))))))))))))</f>
        <v>https://www.saflax.de/0-WVK-Retail/Bilder-Pictures/SAFLAX-82326-callistemon-citrinus-garden-to-go-lite-english.jpg</v>
      </c>
      <c r="AO32" s="330" t="str">
        <f>IF(J32&lt;1,"",
IF($C$1="Bulgarisch - BG",HYPERLINK(CONCATENATE("https://www.saflax.de/0-WVK-Retail/Bilder-Pictures/SAFLAX-",'Basis-Tabelle-Samen'!Q11,"-",'Basis-Tabelle-Samen'!J11,"-garden-to-go-bulgarian.jpg")),
IF($C$1="Dänisch - DK",HYPERLINK(CONCATENATE("https://www.saflax.de/0-WVK-Retail/Bilder-Pictures/SAFLAX-",'Basis-Tabelle-Samen'!Q11,"-",'Basis-Tabelle-Samen'!J11,"-garden-to-go-danish.jpg")),
IF($C$1="Deutsch - DE",HYPERLINK(CONCATENATE("https://www.saflax.de/0-WVK-Retail/Bilder-Pictures/SAFLAX-",'Basis-Tabelle-Samen'!Q11,"-",'Basis-Tabelle-Samen'!J11,"-garden-to-go-german.jpg")),
IF($C$1="Englisch - UK",HYPERLINK(CONCATENATE("https://www.saflax.de/0-WVK-Retail/Bilder-Pictures/SAFLAX-",'Basis-Tabelle-Samen'!Q11,"-",'Basis-Tabelle-Samen'!J11,"-garden-to-go-english.jpg")),
IF($C$1="Estnisch - EE",HYPERLINK(CONCATENATE("https://www.saflax.de/0-WVK-Retail/Bilder-Pictures/SAFLAX-",'Basis-Tabelle-Samen'!Q11,"-",'Basis-Tabelle-Samen'!J11,"-garden-to-go-estonian.jpg")),
IF($C$1="Finnisch - FI",HYPERLINK(CONCATENATE("https://www.saflax.de/0-WVK-Retail/Bilder-Pictures/SAFLAX-",'Basis-Tabelle-Samen'!Q11,"-",'Basis-Tabelle-Samen'!J11,"-garden-to-go-finnish.jpg")),
IF($C$1="Französisch - FR",HYPERLINK(CONCATENATE("https://www.saflax.de/0-WVK-Retail/Bilder-Pictures/SAFLAX-",'Basis-Tabelle-Samen'!Q11,"-",'Basis-Tabelle-Samen'!J11,"-garden-to-go-french.jpg")),
IF($C$1="Griechisch - GR",HYPERLINK(CONCATENATE("https://www.saflax.de/0-WVK-Retail/Bilder-Pictures/SAFLAX-",'Basis-Tabelle-Samen'!Q11,"-",'Basis-Tabelle-Samen'!J11,"-garden-to-go-greek.jpg")),
IF($C$1="Irisch - IE",HYPERLINK(CONCATENATE("https://www.saflax.de/0-WVK-Retail/Bilder-Pictures/SAFLAX-",'Basis-Tabelle-Samen'!Q11,"-",'Basis-Tabelle-Samen'!J11,"-garden-to-go-irish.jpg")),
IF($C$1="Isländisch - IS",HYPERLINK(CONCATENATE("https://www.saflax.de/0-WVK-Retail/Bilder-Pictures/SAFLAX-",'Basis-Tabelle-Samen'!Q11,"-",'Basis-Tabelle-Samen'!J11,"-garden-to-go-icelandic.jpg")),
IF($C$1="Italienisch - IT",HYPERLINK(CONCATENATE("https://www.saflax.de/0-WVK-Retail/Bilder-Pictures/SAFLAX-",'Basis-Tabelle-Samen'!Q11,"-",'Basis-Tabelle-Samen'!J11,"-garden-to-go-italian.jpg")),
IF($C$1="Japanisch - JP",HYPERLINK(CONCATENATE("https://www.saflax.de/0-WVK-Retail/Bilder-Pictures/SAFLAX-",'Basis-Tabelle-Samen'!Q11,"-",'Basis-Tabelle-Samen'!J11,"-garden-to-go-japanese.jpg")),
IF($C$1="Kroatisch - HR",HYPERLINK(CONCATENATE("https://www.saflax.de/0-WVK-Retail/Bilder-Pictures/SAFLAX-",'Basis-Tabelle-Samen'!Q11,"-",'Basis-Tabelle-Samen'!J11,"-garden-to-go-croatian.jpg")),
IF($C$1="Lettisch - LV",HYPERLINK(CONCATENATE("https://www.saflax.de/0-WVK-Retail/Bilder-Pictures/SAFLAX-",'Basis-Tabelle-Samen'!Q11,"-",'Basis-Tabelle-Samen'!J11,"-garden-to-go-latvian.jpg")),
IF($C$1="Litauisch - LT",HYPERLINK(CONCATENATE("https://www.saflax.de/0-WVK-Retail/Bilder-Pictures/SAFLAX-",'Basis-Tabelle-Samen'!Q11,"-",'Basis-Tabelle-Samen'!J11,"-garden-to-go-lithuanian.jpg")),
IF($C$1="Maltesisch - MT",HYPERLINK(CONCATENATE("https://www.saflax.de/0-WVK-Retail/Bilder-Pictures/SAFLAX-",'Basis-Tabelle-Samen'!Q11,"-",'Basis-Tabelle-Samen'!J11,"-garden-to-go-maltese.jpg")),
IF($C$1="Niederländisch - NL",HYPERLINK(CONCATENATE("https://www.saflax.de/0-WVK-Retail/Bilder-Pictures/SAFLAX-",'Basis-Tabelle-Samen'!Q11,"-",'Basis-Tabelle-Samen'!J11,"-garden-to-go-dutch.jpg")),
IF($C$1="Norwegisch - NO",HYPERLINK(CONCATENATE("https://www.saflax.de/0-WVK-Retail/Bilder-Pictures/SAFLAX-",'Basis-Tabelle-Samen'!Q11,"-",'Basis-Tabelle-Samen'!J11,"-garden-to-go-nowegian.jpg")),
IF($C$1="Polnisch - PL",HYPERLINK(CONCATENATE("https://www.saflax.de/0-WVK-Retail/Bilder-Pictures/SAFLAX-",'Basis-Tabelle-Samen'!Q11,"-",'Basis-Tabelle-Samen'!J11,"-garden-to-go-polish.jpg")),
IF($C$1="Portugiesisch - PT",HYPERLINK(CONCATENATE("https://www.saflax.de/0-WVK-Retail/Bilder-Pictures/SAFLAX-",'Basis-Tabelle-Samen'!Q11,"-",'Basis-Tabelle-Samen'!J11,"-garden-to-go-portuguese.jpg")),
IF($C$1="Rumänisch - RO",HYPERLINK(CONCATENATE("https://www.saflax.de/0-WVK-Retail/Bilder-Pictures/SAFLAX-",'Basis-Tabelle-Samen'!Q11,"-",'Basis-Tabelle-Samen'!J11,"-garden-to-go-romanian.jpg")),
IF($C$1="Schwedisch - SE",HYPERLINK(CONCATENATE("https://www.saflax.de/0-WVK-Retail/Bilder-Pictures/SAFLAX-",'Basis-Tabelle-Samen'!Q11,"-",'Basis-Tabelle-Samen'!J11,"-garden-to-go-swedish.jpg")),
IF($C$1="Slowakisch - SK",HYPERLINK(CONCATENATE("https://www.saflax.de/0-WVK-Retail/Bilder-Pictures/SAFLAX-",'Basis-Tabelle-Samen'!Q11,"-",'Basis-Tabelle-Samen'!J11,"-garden-to-go-slovak.jpg")),
IF($C$1="Slowenisch - SI",HYPERLINK(CONCATENATE("https://www.saflax.de/0-WVK-Retail/Bilder-Pictures/SAFLAX-",'Basis-Tabelle-Samen'!Q11,"-",'Basis-Tabelle-Samen'!J11,"-garden-to-go-slovenian.jpg")),
IF($C$1="Spanisch - ES",HYPERLINK(CONCATENATE("https://www.saflax.de/0-WVK-Retail/Bilder-Pictures/SAFLAX-",'Basis-Tabelle-Samen'!Q11,"-",'Basis-Tabelle-Samen'!J11,"-garden-to-go-spanish.jpg")),
IF($C$1="Tschechisch - CZ",HYPERLINK(CONCATENATE("https://www.saflax.de/0-WVK-Retail/Bilder-Pictures/SAFLAX-",'Basis-Tabelle-Samen'!Q11,"-",'Basis-Tabelle-Samen'!J11,"-garden-to-go-czech.jpg")),
IF($C$1="Türkisch - TR",HYPERLINK(CONCATENATE("https://www.saflax.de/0-WVK-Retail/Bilder-Pictures/SAFLAX-",'Basis-Tabelle-Samen'!Q11,"-",'Basis-Tabelle-Samen'!J11,"-garden-to-go-turkish.jpg")),
IF($C$1="Ungarisch - HU",HYPERLINK(CONCATENATE("https://www.saflax.de/0-WVK-Retail/Bilder-Pictures/SAFLAX-",'Basis-Tabelle-Samen'!Q11,"-",'Basis-Tabelle-Samen'!J11,"-garden-to-go-hungarian.jpg")),
" ACHTUNG")))))))))))))))))))))))))))))</f>
        <v>https://www.saflax.de/0-WVK-Retail/Bilder-Pictures/SAFLAX-52326-callistemon-citrinus-garden-to-go-english.jpg</v>
      </c>
      <c r="AP32" s="330" t="str">
        <f>IF(K32&lt;1,"",
IF($C$1="Bulgarisch - BG",HYPERLINK(CONCATENATE("https://www.saflax.de/0-WVK-Retail/Bilder-Pictures/SAFLAX-",'Basis-Tabelle-Samen'!T11,"-",'Basis-Tabelle-Samen'!J11,"-cultivation-set-bulgarian.jpg")),
IF($C$1="Dänisch - DK",HYPERLINK(CONCATENATE("https://www.saflax.de/0-WVK-Retail/Bilder-Pictures/SAFLAX-",'Basis-Tabelle-Samen'!T11,"-",'Basis-Tabelle-Samen'!J11,"-cultivation-set-danish.jpg")),
IF($C$1="Deutsch - DE",HYPERLINK(CONCATENATE("https://www.saflax.de/0-WVK-Retail/Bilder-Pictures/SAFLAX-",'Basis-Tabelle-Samen'!T11,"-",'Basis-Tabelle-Samen'!J11,"-cultivation-set-german.jpg")),
IF($C$1="Englisch - UK",HYPERLINK(CONCATENATE("https://www.saflax.de/0-WVK-Retail/Bilder-Pictures/SAFLAX-",'Basis-Tabelle-Samen'!T11,"-",'Basis-Tabelle-Samen'!J11,"-cultivation-set-english.jpg")),
IF($C$1="Estnisch - EE",HYPERLINK(CONCATENATE("https://www.saflax.de/0-WVK-Retail/Bilder-Pictures/SAFLAX-",'Basis-Tabelle-Samen'!T11,"-",'Basis-Tabelle-Samen'!J11,"-cultivation-set-estonian.jpg")),
IF($C$1="Finnisch - FI",HYPERLINK(CONCATENATE("https://www.saflax.de/0-WVK-Retail/Bilder-Pictures/SAFLAX-",'Basis-Tabelle-Samen'!T11,"-",'Basis-Tabelle-Samen'!J11,"-cultivation-set-finnish.jpg")),
IF($C$1="Französisch - FR",HYPERLINK(CONCATENATE("https://www.saflax.de/0-WVK-Retail/Bilder-Pictures/SAFLAX-",'Basis-Tabelle-Samen'!T11,"-",'Basis-Tabelle-Samen'!J11,"-cultivation-set-french.jpg")),
IF($C$1="Griechisch - GR",HYPERLINK(CONCATENATE("https://www.saflax.de/0-WVK-Retail/Bilder-Pictures/SAFLAX-",'Basis-Tabelle-Samen'!T11,"-",'Basis-Tabelle-Samen'!J11,"-cultivation-set-greek.jpg")),
IF($C$1="Irisch - IE",HYPERLINK(CONCATENATE("https://www.saflax.de/0-WVK-Retail/Bilder-Pictures/SAFLAX-",'Basis-Tabelle-Samen'!T11,"-",'Basis-Tabelle-Samen'!J11,"-cultivation-set-irish.jpg")),
IF($C$1="Isländisch - IS",HYPERLINK(CONCATENATE("https://www.saflax.de/0-WVK-Retail/Bilder-Pictures/SAFLAX-",'Basis-Tabelle-Samen'!T11,"-",'Basis-Tabelle-Samen'!J11,"-cultivation-set-icelandic.jpg")),
IF($C$1="Italienisch - IT",HYPERLINK(CONCATENATE("https://www.saflax.de/0-WVK-Retail/Bilder-Pictures/SAFLAX-",'Basis-Tabelle-Samen'!T11,"-",'Basis-Tabelle-Samen'!J11,"-cultivation-set-italian.jpg")),
IF($C$1="Japanisch - JP",HYPERLINK(CONCATENATE("https://www.saflax.de/0-WVK-Retail/Bilder-Pictures/SAFLAX-",'Basis-Tabelle-Samen'!T11,"-",'Basis-Tabelle-Samen'!J11,"-cultivation-set-japanese.jpg")),
IF($C$1="Kroatisch - HR",HYPERLINK(CONCATENATE("https://www.saflax.de/0-WVK-Retail/Bilder-Pictures/SAFLAX-",'Basis-Tabelle-Samen'!T11,"-",'Basis-Tabelle-Samen'!J11,"-cultivation-set-croatian.jpg")),
IF($C$1="Lettisch - LV",HYPERLINK(CONCATENATE("https://www.saflax.de/0-WVK-Retail/Bilder-Pictures/SAFLAX-",'Basis-Tabelle-Samen'!T11,"-",'Basis-Tabelle-Samen'!J11,"-cultivation-set-latvian.jpg")),
IF($C$1="Litauisch - LT",HYPERLINK(CONCATENATE("https://www.saflax.de/0-WVK-Retail/Bilder-Pictures/SAFLAX-",'Basis-Tabelle-Samen'!T11,"-",'Basis-Tabelle-Samen'!J11,"-cultivation-set-lithuanian.jpg")),
IF($C$1="Maltesisch - MT",HYPERLINK(CONCATENATE("https://www.saflax.de/0-WVK-Retail/Bilder-Pictures/SAFLAX-",'Basis-Tabelle-Samen'!T11,"-",'Basis-Tabelle-Samen'!J11,"-cultivation-set-maltese.jpg")),
IF($C$1="Niederländisch - NL",HYPERLINK(CONCATENATE("https://www.saflax.de/0-WVK-Retail/Bilder-Pictures/SAFLAX-",'Basis-Tabelle-Samen'!T11,"-",'Basis-Tabelle-Samen'!J11,"-cultivation-set-dutch.jpg")),
IF($C$1="Norwegisch - NO",HYPERLINK(CONCATENATE("https://www.saflax.de/0-WVK-Retail/Bilder-Pictures/SAFLAX-",'Basis-Tabelle-Samen'!T11,"-",'Basis-Tabelle-Samen'!J11,"-cultivation-set-nowegian.jpg")),
IF($C$1="Polnisch - PL",HYPERLINK(CONCATENATE("https://www.saflax.de/0-WVK-Retail/Bilder-Pictures/SAFLAX-",'Basis-Tabelle-Samen'!T11,"-",'Basis-Tabelle-Samen'!J11,"-cultivation-set-polish.jpg")),
IF($C$1="Portugiesisch - PT",HYPERLINK(CONCATENATE("https://www.saflax.de/0-WVK-Retail/Bilder-Pictures/SAFLAX-",'Basis-Tabelle-Samen'!T11,"-",'Basis-Tabelle-Samen'!J11,"-cultivation-set-portuguese.jpg")),
IF($C$1="Rumänisch - RO",HYPERLINK(CONCATENATE("https://www.saflax.de/0-WVK-Retail/Bilder-Pictures/SAFLAX-",'Basis-Tabelle-Samen'!T11,"-",'Basis-Tabelle-Samen'!J11,"-cultivation-set-romanian.jpg")),
IF($C$1="Schwedisch - SE",HYPERLINK(CONCATENATE("https://www.saflax.de/0-WVK-Retail/Bilder-Pictures/SAFLAX-",'Basis-Tabelle-Samen'!T11,"-",'Basis-Tabelle-Samen'!J11,"-cultivation-set-swedish.jpg")),
IF($C$1="Slowakisch - SK",HYPERLINK(CONCATENATE("https://www.saflax.de/0-WVK-Retail/Bilder-Pictures/SAFLAX-",'Basis-Tabelle-Samen'!T11,"-",'Basis-Tabelle-Samen'!J11,"-cultivation-set-slovak.jpg")),
IF($C$1="Slowenisch - SI",HYPERLINK(CONCATENATE("https://www.saflax.de/0-WVK-Retail/Bilder-Pictures/SAFLAX-",'Basis-Tabelle-Samen'!T11,"-",'Basis-Tabelle-Samen'!J11,"-cultivation-set-slovenian.jpg")),
IF($C$1="Spanisch - ES",HYPERLINK(CONCATENATE("https://www.saflax.de/0-WVK-Retail/Bilder-Pictures/SAFLAX-",'Basis-Tabelle-Samen'!T11,"-",'Basis-Tabelle-Samen'!J11,"-cultivation-set-spanish.jpg")),
IF($C$1="Tschechisch - CZ",HYPERLINK(CONCATENATE("https://www.saflax.de/0-WVK-Retail/Bilder-Pictures/SAFLAX-",'Basis-Tabelle-Samen'!T11,"-",'Basis-Tabelle-Samen'!J11,"-cultivation-set-czech.jpg")),
IF($C$1="Türkisch - TR",HYPERLINK(CONCATENATE("https://www.saflax.de/0-WVK-Retail/Bilder-Pictures/SAFLAX-",'Basis-Tabelle-Samen'!T11,"-",'Basis-Tabelle-Samen'!J11,"-cultivation-set-turkish.jpg")),
IF($C$1="Ungarisch - HU",HYPERLINK(CONCATENATE("https://www.saflax.de/0-WVK-Retail/Bilder-Pictures/SAFLAX-",'Basis-Tabelle-Samen'!T11,"-",'Basis-Tabelle-Samen'!J11,"-cultivation-set-hungarian.jpg")),
" ACHTUNG")))))))))))))))))))))))))))))</f>
        <v>https://www.saflax.de/0-WVK-Retail/Bilder-Pictures/SAFLAX-32326-callistemon-citrinus-cultivation-set-english.jpg</v>
      </c>
      <c r="AQ32" s="330" t="str">
        <f>IF(L32&lt;1,"",
IF($C$1="Bulgarisch - BG",HYPERLINK(CONCATENATE("https://www.saflax.de/0-WVK-Retail/Bilder-Pictures/SAFLAX-",'Basis-Tabelle-Samen'!W11,"-",'Basis-Tabelle-Samen'!J11,"-garden-in-the-bag-bulgarian.jpg")),
IF($C$1="Dänisch - DK",HYPERLINK(CONCATENATE("https://www.saflax.de/0-WVK-Retail/Bilder-Pictures/SAFLAX-",'Basis-Tabelle-Samen'!W11,"-",'Basis-Tabelle-Samen'!J11,"-garden-in-the-bag-danish.jpg")),
IF($C$1="Deutsch - DE",HYPERLINK(CONCATENATE("https://www.saflax.de/0-WVK-Retail/Bilder-Pictures/SAFLAX-",'Basis-Tabelle-Samen'!W11,"-",'Basis-Tabelle-Samen'!J11,"-garden-in-the-bag-german.jpg")),
IF($C$1="Englisch - UK",HYPERLINK(CONCATENATE("https://www.saflax.de/0-WVK-Retail/Bilder-Pictures/SAFLAX-",'Basis-Tabelle-Samen'!W11,"-",'Basis-Tabelle-Samen'!J11,"-garden-in-the-bag-english.jpg")),
IF($C$1="Estnisch - EE",HYPERLINK(CONCATENATE("https://www.saflax.de/0-WVK-Retail/Bilder-Pictures/SAFLAX-",'Basis-Tabelle-Samen'!W11,"-",'Basis-Tabelle-Samen'!J11,"-garden-in-the-bag-estonian.jpg")),
IF($C$1="Finnisch - FI",HYPERLINK(CONCATENATE("https://www.saflax.de/0-WVK-Retail/Bilder-Pictures/SAFLAX-",'Basis-Tabelle-Samen'!W11,"-",'Basis-Tabelle-Samen'!J11,"-garden-in-the-bag-finnish.jpg")),
IF($C$1="Französisch - FR",HYPERLINK(CONCATENATE("https://www.saflax.de/0-WVK-Retail/Bilder-Pictures/SAFLAX-",'Basis-Tabelle-Samen'!W11,"-",'Basis-Tabelle-Samen'!J11,"-garden-in-the-bag-french.jpg")),
IF($C$1="Griechisch - GR",HYPERLINK(CONCATENATE("https://www.saflax.de/0-WVK-Retail/Bilder-Pictures/SAFLAX-",'Basis-Tabelle-Samen'!W11,"-",'Basis-Tabelle-Samen'!J11,"-garden-in-the-bag-greek.jpg")),
IF($C$1="Irisch - IE",HYPERLINK(CONCATENATE("https://www.saflax.de/0-WVK-Retail/Bilder-Pictures/SAFLAX-",'Basis-Tabelle-Samen'!W11,"-",'Basis-Tabelle-Samen'!J11,"-garden-in-the-bag-irish.jpg")),
IF($C$1="Isländisch - IS",HYPERLINK(CONCATENATE("https://www.saflax.de/0-WVK-Retail/Bilder-Pictures/SAFLAX-",'Basis-Tabelle-Samen'!W11,"-",'Basis-Tabelle-Samen'!J11,"-garden-in-the-bag-icelandic.jpg")),
IF($C$1="Italienisch - IT",HYPERLINK(CONCATENATE("https://www.saflax.de/0-WVK-Retail/Bilder-Pictures/SAFLAX-",'Basis-Tabelle-Samen'!W11,"-",'Basis-Tabelle-Samen'!J11,"-garden-in-the-bag-italian.jpg")),
IF($C$1="Japanisch - JP",HYPERLINK(CONCATENATE("https://www.saflax.de/0-WVK-Retail/Bilder-Pictures/SAFLAX-",'Basis-Tabelle-Samen'!W11,"-",'Basis-Tabelle-Samen'!J11,"-garden-in-the-bag-japanese.jpg")),
IF($C$1="Kroatisch - HR",HYPERLINK(CONCATENATE("https://www.saflax.de/0-WVK-Retail/Bilder-Pictures/SAFLAX-",'Basis-Tabelle-Samen'!W11,"-",'Basis-Tabelle-Samen'!J11,"-garden-in-the-bag-croatian.jpg")),
IF($C$1="Lettisch - LV",HYPERLINK(CONCATENATE("https://www.saflax.de/0-WVK-Retail/Bilder-Pictures/SAFLAX-",'Basis-Tabelle-Samen'!W11,"-",'Basis-Tabelle-Samen'!J11,"-garden-in-the-bag-latvian.jpg")),
IF($C$1="Litauisch - LT",HYPERLINK(CONCATENATE("https://www.saflax.de/0-WVK-Retail/Bilder-Pictures/SAFLAX-",'Basis-Tabelle-Samen'!W11,"-",'Basis-Tabelle-Samen'!J11,"-garden-in-the-bag-lithuanian.jpg")),
IF($C$1="Maltesisch - MT",HYPERLINK(CONCATENATE("https://www.saflax.de/0-WVK-Retail/Bilder-Pictures/SAFLAX-",'Basis-Tabelle-Samen'!W11,"-",'Basis-Tabelle-Samen'!J11,"-garden-in-the-bag-maltese.jpg")),
IF($C$1="Niederländisch - NL",HYPERLINK(CONCATENATE("https://www.saflax.de/0-WVK-Retail/Bilder-Pictures/SAFLAX-",'Basis-Tabelle-Samen'!W11,"-",'Basis-Tabelle-Samen'!J11,"-garden-in-the-bag-dutch.jpg")),
IF($C$1="Norwegisch - NO",HYPERLINK(CONCATENATE("https://www.saflax.de/0-WVK-Retail/Bilder-Pictures/SAFLAX-",'Basis-Tabelle-Samen'!W11,"-",'Basis-Tabelle-Samen'!J11,"-garden-in-the-bag-nowegian.jpg")),
IF($C$1="Polnisch - PL",HYPERLINK(CONCATENATE("https://www.saflax.de/0-WVK-Retail/Bilder-Pictures/SAFLAX-",'Basis-Tabelle-Samen'!W11,"-",'Basis-Tabelle-Samen'!J11,"-garden-in-the-bag-polish.jpg")),
IF($C$1="Portugiesisch - PT",HYPERLINK(CONCATENATE("https://www.saflax.de/0-WVK-Retail/Bilder-Pictures/SAFLAX-",'Basis-Tabelle-Samen'!W11,"-",'Basis-Tabelle-Samen'!J11,"-garden-in-the-bag-portuguese.jpg")),
IF($C$1="Rumänisch - RO",HYPERLINK(CONCATENATE("https://www.saflax.de/0-WVK-Retail/Bilder-Pictures/SAFLAX-",'Basis-Tabelle-Samen'!W11,"-",'Basis-Tabelle-Samen'!J11,"-garden-in-the-bag-romanian.jpg")),
IF($C$1="Schwedisch - SE",HYPERLINK(CONCATENATE("https://www.saflax.de/0-WVK-Retail/Bilder-Pictures/SAFLAX-",'Basis-Tabelle-Samen'!W11,"-",'Basis-Tabelle-Samen'!J11,"-garden-in-the-bag-swedish.jpg")),
IF($C$1="Slowakisch - SK",HYPERLINK(CONCATENATE("https://www.saflax.de/0-WVK-Retail/Bilder-Pictures/SAFLAX-",'Basis-Tabelle-Samen'!W11,"-",'Basis-Tabelle-Samen'!J11,"-garden-in-the-bag-slovak.jpg")),
IF($C$1="Slowenisch - SI",HYPERLINK(CONCATENATE("https://www.saflax.de/0-WVK-Retail/Bilder-Pictures/SAFLAX-",'Basis-Tabelle-Samen'!W11,"-",'Basis-Tabelle-Samen'!J11,"-garden-in-the-bag-slovenian.jpg")),
IF($C$1="Spanisch - ES",HYPERLINK(CONCATENATE("https://www.saflax.de/0-WVK-Retail/Bilder-Pictures/SAFLAX-",'Basis-Tabelle-Samen'!W11,"-",'Basis-Tabelle-Samen'!J11,"-garden-in-the-bag-spanish.jpg")),
IF($C$1="Tschechisch - CZ",HYPERLINK(CONCATENATE("https://www.saflax.de/0-WVK-Retail/Bilder-Pictures/SAFLAX-",'Basis-Tabelle-Samen'!W11,"-",'Basis-Tabelle-Samen'!J11,"-garden-in-the-bag-czech.jpg")),
IF($C$1="Türkisch - TR",HYPERLINK(CONCATENATE("https://www.saflax.de/0-WVK-Retail/Bilder-Pictures/SAFLAX-",'Basis-Tabelle-Samen'!W11,"-",'Basis-Tabelle-Samen'!J11,"-garden-in-the-bag-turkish.jpg")),
IF($C$1="Ungarisch - HU",HYPERLINK(CONCATENATE("https://www.saflax.de/0-WVK-Retail/Bilder-Pictures/SAFLAX-",'Basis-Tabelle-Samen'!W11,"-",'Basis-Tabelle-Samen'!J11,"-garden-in-the-bag-hungarian.jpg")),
" ACHTUNG")))))))))))))))))))))))))))))</f>
        <v>https://www.saflax.de/0-WVK-Retail/Bilder-Pictures/SAFLAX-62326-callistemon-citrinus-garden-in-the-bag-english.jpg</v>
      </c>
    </row>
    <row r="33" spans="1:43" ht="17.100000000000001" customHeight="1" x14ac:dyDescent="0.2">
      <c r="A33" s="318" t="str">
        <f>IF('Basis-Tabelle-Samen'!A96="","",IF($C$1="Deutsch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3" s="319" t="str">
        <f>'Basis-Tabelle-Samen'!I96</f>
        <v>Cedrus atlantica</v>
      </c>
      <c r="C33" s="316" t="str">
        <f>IF($C$1="Bulgarisch - BG",'Basis-Tabelle-Samen'!Z96,
IF($C$1="Dänisch - DK",'Basis-Tabelle-Samen'!AA96,
IF($C$1="Deutsch - DE",'Basis-Tabelle-Samen'!AB96,
IF($C$1="Englisch - UK",'Basis-Tabelle-Samen'!AC96,
IF($C$1="Estnisch - EE",'Basis-Tabelle-Samen'!AD96,
IF($C$1="Finnisch - FI",'Basis-Tabelle-Samen'!AE96,
IF($C$1="Französisch - FR",'Basis-Tabelle-Samen'!AF96,
IF($C$1="Griechisch - GR",'Basis-Tabelle-Samen'!AG96,
IF($C$1="Irisch - IE",'Basis-Tabelle-Samen'!AH96,
IF($C$1="Isländisch - IS",'Basis-Tabelle-Samen'!AI96,
IF($C$1="Italienisch - IT",'Basis-Tabelle-Samen'!AJ96,
IF($C$1="Japanisch - JP",'Basis-Tabelle-Samen'!AK96,
IF($C$1="Kroatisch - HR",'Basis-Tabelle-Samen'!AL96,
IF($C$1="Lettisch - LV",'Basis-Tabelle-Samen'!AM96,
IF($C$1="Litauisch - LT",'Basis-Tabelle-Samen'!AN96,
IF($C$1="Maltesisch - MT",'Basis-Tabelle-Samen'!AO96,
IF($C$1="Niederländisch - NL",'Basis-Tabelle-Samen'!AP96,
IF($C$1="Norwegisch - NO",'Basis-Tabelle-Samen'!AQ96,
IF($C$1="Polnisch - PL",'Basis-Tabelle-Samen'!AR96,
IF($C$1="Portugiesisch - PT",'Basis-Tabelle-Samen'!AS96,
IF($C$1="Rumänisch - RO",'Basis-Tabelle-Samen'!AT96,
IF($C$1="Schwedisch - SE",'Basis-Tabelle-Samen'!AU96,
IF($C$1="Slowakisch - SK",'Basis-Tabelle-Samen'!AV96,
IF($C$1="Slowenisch - SI",'Basis-Tabelle-Samen'!AW96,
IF($C$1="Spanisch - ES",'Basis-Tabelle-Samen'!AX96,
IF($C$1="Tschechisch - CZ",'Basis-Tabelle-Samen'!AY96,
IF($C$1="Türkisch - TR",'Basis-Tabelle-Samen'!AZ96,
IF($C$1="Ungarisch - HU",'Basis-Tabelle-Samen'!BA96,
" ACHTUNG"))))))))))))))))))))))))))))</f>
        <v>North African Atlas Cedar</v>
      </c>
      <c r="D33" s="320">
        <f>'Basis-Tabelle-Samen'!F96</f>
        <v>20</v>
      </c>
      <c r="E33" s="321" t="str">
        <f>'Basis-Tabelle-Samen'!H96</f>
        <v>7 %</v>
      </c>
      <c r="F33" s="322" t="str">
        <f>IF('Basis-Tabelle-Samen'!G96="","",'Basis-Tabelle-Samen'!G96)</f>
        <v>01</v>
      </c>
      <c r="G33" s="320">
        <f>'Basis-Tabelle-Samen'!C96</f>
        <v>13108</v>
      </c>
      <c r="H33" s="323">
        <f>'Basis-Tabelle-Samen'!D96</f>
        <v>4055473131085</v>
      </c>
      <c r="I33" s="324">
        <f>'Basis-Tabelle-Samen'!E96</f>
        <v>1.85</v>
      </c>
      <c r="J33" s="325">
        <f t="shared" si="0"/>
        <v>12</v>
      </c>
      <c r="K33" s="326">
        <f>'Basis-Tabelle-Samen'!K96</f>
        <v>73108</v>
      </c>
      <c r="L33" s="323">
        <f>'Basis-Tabelle-Samen'!L96</f>
        <v>4055473731087</v>
      </c>
      <c r="M33" s="324">
        <f>'Basis-Tabelle-Samen'!M96</f>
        <v>2.4500000000000002</v>
      </c>
      <c r="N33" s="326">
        <f>IF(K33&lt;1,"",'3'!$I$15)</f>
        <v>15</v>
      </c>
      <c r="O33" s="327">
        <f>IF(K33&lt;1,"",'3'!$J$11)</f>
        <v>90</v>
      </c>
      <c r="P33" s="326">
        <f>'Basis-Tabelle-Samen'!N96</f>
        <v>83108</v>
      </c>
      <c r="Q33" s="323">
        <f>'Basis-Tabelle-Samen'!O96</f>
        <v>4055473831084</v>
      </c>
      <c r="R33" s="328">
        <f>'Basis-Tabelle-Samen'!P96</f>
        <v>3.75</v>
      </c>
      <c r="S33" s="326">
        <f>IF(R33&lt;1,"",'3'!$M$15)</f>
        <v>18</v>
      </c>
      <c r="T33" s="327">
        <f>IF(R33&lt;1,"",'3'!$N$11)</f>
        <v>72</v>
      </c>
      <c r="U33" s="326">
        <f>'Basis-Tabelle-Samen'!Q96</f>
        <v>53108</v>
      </c>
      <c r="V33" s="323">
        <f>'Basis-Tabelle-Samen'!R96</f>
        <v>4055473531083</v>
      </c>
      <c r="W33" s="324">
        <f>'Basis-Tabelle-Samen'!S96</f>
        <v>4.95</v>
      </c>
      <c r="X33" s="326">
        <f>IF(U33&lt;1,"",'3'!$Q$15)</f>
        <v>6</v>
      </c>
      <c r="Y33" s="327">
        <f>IF(U33&lt;1,"",'3'!$R$11)</f>
        <v>24</v>
      </c>
      <c r="Z33" s="326">
        <f>'Basis-Tabelle-Samen'!T96</f>
        <v>33108</v>
      </c>
      <c r="AA33" s="323">
        <f>'Basis-Tabelle-Samen'!U96</f>
        <v>4055473331089</v>
      </c>
      <c r="AB33" s="324">
        <f>'Basis-Tabelle-Samen'!V96</f>
        <v>6.75</v>
      </c>
      <c r="AC33" s="326">
        <f>IF(Z33&lt;1,"",'3'!$U$15)</f>
        <v>6</v>
      </c>
      <c r="AD33" s="327">
        <f>IF(Z33&lt;1,"",'3'!$V$11)</f>
        <v>24</v>
      </c>
      <c r="AE33" s="326">
        <f>'Basis-Tabelle-Samen'!W96</f>
        <v>63108</v>
      </c>
      <c r="AF33" s="323">
        <f>'Basis-Tabelle-Samen'!X96</f>
        <v>4055473631080</v>
      </c>
      <c r="AG33" s="324">
        <f>'Basis-Tabelle-Samen'!Y96</f>
        <v>2.95</v>
      </c>
      <c r="AH33" s="326">
        <f>IF(AE33&lt;1,"",'3'!$Y$15)</f>
        <v>8</v>
      </c>
      <c r="AI33" s="327">
        <f>IF(AE33&lt;1,"",'3'!$Z$11)</f>
        <v>64</v>
      </c>
      <c r="AJ33" s="315"/>
      <c r="AK33" s="316" t="str">
        <f>IF(G33&lt;1,"",
IF($C$1="Bulgarisch - BG",HYPERLINK(CONCATENATE("https://www.saflax.de/0-WVK-Retail/Bilder-Pictures/SAFLAX-",'Basis-Tabelle-Samen'!C96,"-",'Basis-Tabelle-Samen'!J96,"-seed-package-front-cr-bulgarian.jpg")),
IF($C$1="Dänisch - DK",HYPERLINK(CONCATENATE("https://www.saflax.de/0-WVK-Retail/Bilder-Pictures/SAFLAX-",'Basis-Tabelle-Samen'!C96,"-",'Basis-Tabelle-Samen'!J96,"-seed-package-front-cr-danish.jpg")),
IF($C$1="Deutsch - DE",HYPERLINK(CONCATENATE("https://www.saflax.de/0-WVK-Retail/Bilder-Pictures/SAFLAX-",'Basis-Tabelle-Samen'!C96,"-",'Basis-Tabelle-Samen'!J96,"-seed-package-front-cr-german.jpg")),
IF($C$1="Englisch - UK",HYPERLINK(CONCATENATE("https://www.saflax.de/0-WVK-Retail/Bilder-Pictures/SAFLAX-",'Basis-Tabelle-Samen'!C96,"-",'Basis-Tabelle-Samen'!J96,"-seed-package-front-cr-english.jpg")),
IF($C$1="Estnisch - EE",HYPERLINK(CONCATENATE("https://www.saflax.de/0-WVK-Retail/Bilder-Pictures/SAFLAX-",'Basis-Tabelle-Samen'!C96,"-",'Basis-Tabelle-Samen'!J96,"-seed-package-front-cr-estonian.jpg")),
IF($C$1="Finnisch - FI",HYPERLINK(CONCATENATE("https://www.saflax.de/0-WVK-Retail/Bilder-Pictures/SAFLAX-",'Basis-Tabelle-Samen'!C96,"-",'Basis-Tabelle-Samen'!J96,"-seed-package-front-cr-finnish.jpg")),
IF($C$1="Französisch - FR",HYPERLINK(CONCATENATE("https://www.saflax.de/0-WVK-Retail/Bilder-Pictures/SAFLAX-",'Basis-Tabelle-Samen'!C96,"-",'Basis-Tabelle-Samen'!J96,"-seed-package-front-cr-french.jpg")),
IF($C$1="Griechisch - GR",HYPERLINK(CONCATENATE("https://www.saflax.de/0-WVK-Retail/Bilder-Pictures/SAFLAX-",'Basis-Tabelle-Samen'!C96,"-",'Basis-Tabelle-Samen'!J96,"-seed-package-front-cr-greek.jpg")),
IF($C$1="Irisch - IE",HYPERLINK(CONCATENATE("https://www.saflax.de/0-WVK-Retail/Bilder-Pictures/SAFLAX-",'Basis-Tabelle-Samen'!C96,"-",'Basis-Tabelle-Samen'!J96,"-seed-package-front-cr-irish.jpg")),
IF($C$1="Isländisch - IS",HYPERLINK(CONCATENATE("https://www.saflax.de/0-WVK-Retail/Bilder-Pictures/SAFLAX-",'Basis-Tabelle-Samen'!C96,"-",'Basis-Tabelle-Samen'!J96,"-seed-package-front-cr-icelandic.jpg")),
IF($C$1="Italienisch - IT",HYPERLINK(CONCATENATE("https://www.saflax.de/0-WVK-Retail/Bilder-Pictures/SAFLAX-",'Basis-Tabelle-Samen'!C96,"-",'Basis-Tabelle-Samen'!J96,"-seed-package-front-cr-italian.jpg")),
IF($C$1="Japanisch - JP",HYPERLINK(CONCATENATE("https://www.saflax.de/0-WVK-Retail/Bilder-Pictures/SAFLAX-",'Basis-Tabelle-Samen'!C96,"-",'Basis-Tabelle-Samen'!J96,"-seed-package-front-cr-japanese.jpg")),
IF($C$1="Kroatisch - HR",HYPERLINK(CONCATENATE("https://www.saflax.de/0-WVK-Retail/Bilder-Pictures/SAFLAX-",'Basis-Tabelle-Samen'!C96,"-",'Basis-Tabelle-Samen'!J96,"-seed-package-front-cr-croatian.jpg")),
IF($C$1="Lettisch - LV",HYPERLINK(CONCATENATE("https://www.saflax.de/0-WVK-Retail/Bilder-Pictures/SAFLAX-",'Basis-Tabelle-Samen'!C96,"-",'Basis-Tabelle-Samen'!J96,"-seed-package-front-cr-latvian.jpg")),
IF($C$1="Litauisch - LT",HYPERLINK(CONCATENATE("https://www.saflax.de/0-WVK-Retail/Bilder-Pictures/SAFLAX-",'Basis-Tabelle-Samen'!C96,"-",'Basis-Tabelle-Samen'!J96,"-seed-package-front-cr-lithuanian.jpg")),
IF($C$1="Maltesisch - MT",HYPERLINK(CONCATENATE("https://www.saflax.de/0-WVK-Retail/Bilder-Pictures/SAFLAX-",'Basis-Tabelle-Samen'!C96,"-",'Basis-Tabelle-Samen'!J96,"-seed-package-front-cr-maltese.jpg")),
IF($C$1="Niederländisch - NL",HYPERLINK(CONCATENATE("https://www.saflax.de/0-WVK-Retail/Bilder-Pictures/SAFLAX-",'Basis-Tabelle-Samen'!C96,"-",'Basis-Tabelle-Samen'!J96,"-seed-package-front-cr-dutch.jpg")),
IF($C$1="Norwegisch - NO",HYPERLINK(CONCATENATE("https://www.saflax.de/0-WVK-Retail/Bilder-Pictures/SAFLAX-",'Basis-Tabelle-Samen'!C96,"-",'Basis-Tabelle-Samen'!J96,"-seed-package-front-cr-nowegian.jpg")),
IF($C$1="Polnisch - PL",HYPERLINK(CONCATENATE("https://www.saflax.de/0-WVK-Retail/Bilder-Pictures/SAFLAX-",'Basis-Tabelle-Samen'!C96,"-",'Basis-Tabelle-Samen'!J96,"-seed-package-front-cr-polish.jpg")),
IF($C$1="Portugiesisch - PT",HYPERLINK(CONCATENATE("https://www.saflax.de/0-WVK-Retail/Bilder-Pictures/SAFLAX-",'Basis-Tabelle-Samen'!C96,"-",'Basis-Tabelle-Samen'!J96,"-seed-package-front-cr-portuguese.jpg")),
IF($C$1="Rumänisch - RO",HYPERLINK(CONCATENATE("https://www.saflax.de/0-WVK-Retail/Bilder-Pictures/SAFLAX-",'Basis-Tabelle-Samen'!C96,"-",'Basis-Tabelle-Samen'!J96,"-seed-package-front-cr-romanian.jpg")),
IF($C$1="Schwedisch - SE",HYPERLINK(CONCATENATE("https://www.saflax.de/0-WVK-Retail/Bilder-Pictures/SAFLAX-",'Basis-Tabelle-Samen'!C96,"-",'Basis-Tabelle-Samen'!J96,"-seed-package-front-cr-swedish.jpg")),
IF($C$1="Slowakisch - SK",HYPERLINK(CONCATENATE("https://www.saflax.de/0-WVK-Retail/Bilder-Pictures/SAFLAX-",'Basis-Tabelle-Samen'!C96,"-",'Basis-Tabelle-Samen'!J96,"-seed-package-front-cr-slovak.jpg")),
IF($C$1="Slowenisch - SI",HYPERLINK(CONCATENATE("https://www.saflax.de/0-WVK-Retail/Bilder-Pictures/SAFLAX-",'Basis-Tabelle-Samen'!C96,"-",'Basis-Tabelle-Samen'!J96,"-seed-package-front-cr-slovenian.jpg")),
IF($C$1="Spanisch - ES",HYPERLINK(CONCATENATE("https://www.saflax.de/0-WVK-Retail/Bilder-Pictures/SAFLAX-",'Basis-Tabelle-Samen'!C96,"-",'Basis-Tabelle-Samen'!J96,"-seed-package-front-cr-spanish.jpg")),
IF($C$1="Tschechisch - CZ",HYPERLINK(CONCATENATE("https://www.saflax.de/0-WVK-Retail/Bilder-Pictures/SAFLAX-",'Basis-Tabelle-Samen'!C96,"-",'Basis-Tabelle-Samen'!J96,"-seed-package-front-cr-czech.jpg")),
IF($C$1="Türkisch - TR",HYPERLINK(CONCATENATE("https://www.saflax.de/0-WVK-Retail/Bilder-Pictures/SAFLAX-",'Basis-Tabelle-Samen'!C96,"-",'Basis-Tabelle-Samen'!J96,"-seed-package-front-cr-turkish.jpg")),
IF($C$1="Ungarisch - HU",HYPERLINK(CONCATENATE("https://www.saflax.de/0-WVK-Retail/Bilder-Pictures/SAFLAX-",'Basis-Tabelle-Samen'!C96,"-",'Basis-Tabelle-Samen'!J96,"-seed-package-front-cr-hungarian.jpg")),
" ACHTUNG")))))))))))))))))))))))))))))</f>
        <v>https://www.saflax.de/0-WVK-Retail/Bilder-Pictures/SAFLAX-13108-cedrus-atlantica-seed-package-front-cr-english.jpg</v>
      </c>
      <c r="AL33" s="330" t="str">
        <f>IF(G33&lt;1,"",
IF($C$1="Bulgarisch - BG",HYPERLINK(CONCATENATE("https://www.saflax.de/0-WVK-Retail/Bilder-Pictures/SAFLAX-",'Basis-Tabelle-Samen'!C96,"-",'Basis-Tabelle-Samen'!J96,"-seed-package-back-cr-bulgarian.jpg")),
IF($C$1="Dänisch - DK",HYPERLINK(CONCATENATE("https://www.saflax.de/0-WVK-Retail/Bilder-Pictures/SAFLAX-",'Basis-Tabelle-Samen'!C96,"-",'Basis-Tabelle-Samen'!J96,"-seed-package-back-cr-danish.jpg")),
IF($C$1="Deutsch - DE",HYPERLINK(CONCATENATE("https://www.saflax.de/0-WVK-Retail/Bilder-Pictures/SAFLAX-",'Basis-Tabelle-Samen'!C96,"-",'Basis-Tabelle-Samen'!J96,"-seed-package-back-cr-german.jpg")),
IF($C$1="Englisch - UK",HYPERLINK(CONCATENATE("https://www.saflax.de/0-WVK-Retail/Bilder-Pictures/SAFLAX-",'Basis-Tabelle-Samen'!C96,"-",'Basis-Tabelle-Samen'!J96,"-seed-package-back-cr-english.jpg")),
IF($C$1="Estnisch - EE",HYPERLINK(CONCATENATE("https://www.saflax.de/0-WVK-Retail/Bilder-Pictures/SAFLAX-",'Basis-Tabelle-Samen'!C96,"-",'Basis-Tabelle-Samen'!J96,"-seed-package-back-cr-estonian.jpg")),
IF($C$1="Finnisch - FI",HYPERLINK(CONCATENATE("https://www.saflax.de/0-WVK-Retail/Bilder-Pictures/SAFLAX-",'Basis-Tabelle-Samen'!C96,"-",'Basis-Tabelle-Samen'!J96,"-seed-package-back-cr-finnish.jpg")),
IF($C$1="Französisch - FR",HYPERLINK(CONCATENATE("https://www.saflax.de/0-WVK-Retail/Bilder-Pictures/SAFLAX-",'Basis-Tabelle-Samen'!C96,"-",'Basis-Tabelle-Samen'!J96,"-seed-package-back-cr-french.jpg")),
IF($C$1="Griechisch - GR",HYPERLINK(CONCATENATE("https://www.saflax.de/0-WVK-Retail/Bilder-Pictures/SAFLAX-",'Basis-Tabelle-Samen'!C96,"-",'Basis-Tabelle-Samen'!J96,"-seed-package-back-cr-greek.jpg")),
IF($C$1="Irisch - IE",HYPERLINK(CONCATENATE("https://www.saflax.de/0-WVK-Retail/Bilder-Pictures/SAFLAX-",'Basis-Tabelle-Samen'!C96,"-",'Basis-Tabelle-Samen'!J96,"-seed-package-back-cr-irish.jpg")),
IF($C$1="Isländisch - IS",HYPERLINK(CONCATENATE("https://www.saflax.de/0-WVK-Retail/Bilder-Pictures/SAFLAX-",'Basis-Tabelle-Samen'!C96,"-",'Basis-Tabelle-Samen'!J96,"-seed-package-back-cr-icelandic.jpg")),
IF($C$1="Italienisch - IT",HYPERLINK(CONCATENATE("https://www.saflax.de/0-WVK-Retail/Bilder-Pictures/SAFLAX-",'Basis-Tabelle-Samen'!C96,"-",'Basis-Tabelle-Samen'!J96,"-seed-package-back-cr-italian.jpg")),
IF($C$1="Japanisch - JP",HYPERLINK(CONCATENATE("https://www.saflax.de/0-WVK-Retail/Bilder-Pictures/SAFLAX-",'Basis-Tabelle-Samen'!C96,"-",'Basis-Tabelle-Samen'!J96,"-seed-package-back-cr-japanese.jpg")),
IF($C$1="Kroatisch - HR",HYPERLINK(CONCATENATE("https://www.saflax.de/0-WVK-Retail/Bilder-Pictures/SAFLAX-",'Basis-Tabelle-Samen'!C96,"-",'Basis-Tabelle-Samen'!J96,"-seed-package-back-cr-croatian.jpg")),
IF($C$1="Lettisch - LV",HYPERLINK(CONCATENATE("https://www.saflax.de/0-WVK-Retail/Bilder-Pictures/SAFLAX-",'Basis-Tabelle-Samen'!C96,"-",'Basis-Tabelle-Samen'!J96,"-seed-package-back-cr-latvian.jpg")),
IF($C$1="Litauisch - LT",HYPERLINK(CONCATENATE("https://www.saflax.de/0-WVK-Retail/Bilder-Pictures/SAFLAX-",'Basis-Tabelle-Samen'!C96,"-",'Basis-Tabelle-Samen'!J96,"-seed-package-back-cr-lithuanian.jpg")),
IF($C$1="Maltesisch - MT",HYPERLINK(CONCATENATE("https://www.saflax.de/0-WVK-Retail/Bilder-Pictures/SAFLAX-",'Basis-Tabelle-Samen'!C96,"-",'Basis-Tabelle-Samen'!J96,"-seed-package-back-cr-maltese.jpg")),
IF($C$1="Niederländisch - NL",HYPERLINK(CONCATENATE("https://www.saflax.de/0-WVK-Retail/Bilder-Pictures/SAFLAX-",'Basis-Tabelle-Samen'!C96,"-",'Basis-Tabelle-Samen'!J96,"-seed-package-back-cr-dutch.jpg")),
IF($C$1="Norwegisch - NO",HYPERLINK(CONCATENATE("https://www.saflax.de/0-WVK-Retail/Bilder-Pictures/SAFLAX-",'Basis-Tabelle-Samen'!C96,"-",'Basis-Tabelle-Samen'!J96,"-seed-package-back-cr-nowegian.jpg")),
IF($C$1="Polnisch - PL",HYPERLINK(CONCATENATE("https://www.saflax.de/0-WVK-Retail/Bilder-Pictures/SAFLAX-",'Basis-Tabelle-Samen'!C96,"-",'Basis-Tabelle-Samen'!J96,"-seed-package-back-cr-polish.jpg")),
IF($C$1="Portugiesisch - PT",HYPERLINK(CONCATENATE("https://www.saflax.de/0-WVK-Retail/Bilder-Pictures/SAFLAX-",'Basis-Tabelle-Samen'!C96,"-",'Basis-Tabelle-Samen'!J96,"-seed-package-back-cr-portuguese.jpg")),
IF($C$1="Rumänisch - RO",HYPERLINK(CONCATENATE("https://www.saflax.de/0-WVK-Retail/Bilder-Pictures/SAFLAX-",'Basis-Tabelle-Samen'!C96,"-",'Basis-Tabelle-Samen'!J96,"-seed-package-back-cr-romanian.jpg")),
IF($C$1="Schwedisch - SE",HYPERLINK(CONCATENATE("https://www.saflax.de/0-WVK-Retail/Bilder-Pictures/SAFLAX-",'Basis-Tabelle-Samen'!C96,"-",'Basis-Tabelle-Samen'!J96,"-seed-package-back-cr-swedish.jpg")),
IF($C$1="Slowakisch - SK",HYPERLINK(CONCATENATE("https://www.saflax.de/0-WVK-Retail/Bilder-Pictures/SAFLAX-",'Basis-Tabelle-Samen'!C96,"-",'Basis-Tabelle-Samen'!J96,"-seed-package-back-cr-slovak.jpg")),
IF($C$1="Slowenisch - SI",HYPERLINK(CONCATENATE("https://www.saflax.de/0-WVK-Retail/Bilder-Pictures/SAFLAX-",'Basis-Tabelle-Samen'!C96,"-",'Basis-Tabelle-Samen'!J96,"-seed-package-back-cr-slovenian.jpg")),
IF($C$1="Spanisch - ES",HYPERLINK(CONCATENATE("https://www.saflax.de/0-WVK-Retail/Bilder-Pictures/SAFLAX-",'Basis-Tabelle-Samen'!C96,"-",'Basis-Tabelle-Samen'!J96,"-seed-package-back-cr-spanish.jpg")),
IF($C$1="Tschechisch - CZ",HYPERLINK(CONCATENATE("https://www.saflax.de/0-WVK-Retail/Bilder-Pictures/SAFLAX-",'Basis-Tabelle-Samen'!C96,"-",'Basis-Tabelle-Samen'!J96,"-seed-package-back-cr-czech.jpg")),
IF($C$1="Türkisch - TR",HYPERLINK(CONCATENATE("https://www.saflax.de/0-WVK-Retail/Bilder-Pictures/SAFLAX-",'Basis-Tabelle-Samen'!C96,"-",'Basis-Tabelle-Samen'!J96,"-seed-package-back-cr-turkish.jpg")),
IF($C$1="Ungarisch - HU",HYPERLINK(CONCATENATE("https://www.saflax.de/0-WVK-Retail/Bilder-Pictures/SAFLAX-",'Basis-Tabelle-Samen'!C96,"-",'Basis-Tabelle-Samen'!J96,"-seed-package-back-cr-hungarian.jpg")),
" ACHTUNG")))))))))))))))))))))))))))))</f>
        <v>https://www.saflax.de/0-WVK-Retail/Bilder-Pictures/SAFLAX-13108-cedrus-atlantica-seed-package-back-cr-english.jpg</v>
      </c>
      <c r="AM33" s="330" t="str">
        <f>IF(H33&lt;1,"",
IF($C$1="Bulgarisch - BG",HYPERLINK(CONCATENATE("https://www.saflax.de/0-WVK-Retail/Bilder-Pictures/SAFLAX-",'Basis-Tabelle-Samen'!K96,"-",'Basis-Tabelle-Samen'!J96,"-garden-to-go-mini-bulgarian.jpg")),
IF($C$1="Dänisch - DK",HYPERLINK(CONCATENATE("https://www.saflax.de/0-WVK-Retail/Bilder-Pictures/SAFLAX-",'Basis-Tabelle-Samen'!K96,"-",'Basis-Tabelle-Samen'!J96,"-garden-to-go-mini-danish.jpg")),
IF($C$1="Deutsch - DE",HYPERLINK(CONCATENATE("https://www.saflax.de/0-WVK-Retail/Bilder-Pictures/SAFLAX-",'Basis-Tabelle-Samen'!K96,"-",'Basis-Tabelle-Samen'!J96,"-garden-to-go-mini-german.jpg")),
IF($C$1="Englisch - UK",HYPERLINK(CONCATENATE("https://www.saflax.de/0-WVK-Retail/Bilder-Pictures/SAFLAX-",'Basis-Tabelle-Samen'!K96,"-",'Basis-Tabelle-Samen'!J96,"-garden-to-go-mini-english.jpg")),
IF($C$1="Estnisch - EE",HYPERLINK(CONCATENATE("https://www.saflax.de/0-WVK-Retail/Bilder-Pictures/SAFLAX-",'Basis-Tabelle-Samen'!K96,"-",'Basis-Tabelle-Samen'!J96,"-garden-to-go-mini-estonian.jpg")),
IF($C$1="Finnisch - FI",HYPERLINK(CONCATENATE("https://www.saflax.de/0-WVK-Retail/Bilder-Pictures/SAFLAX-",'Basis-Tabelle-Samen'!K96,"-",'Basis-Tabelle-Samen'!J96,"-garden-to-go-mini-finnish.jpg")),
IF($C$1="Französisch - FR",HYPERLINK(CONCATENATE("https://www.saflax.de/0-WVK-Retail/Bilder-Pictures/SAFLAX-",'Basis-Tabelle-Samen'!K96,"-",'Basis-Tabelle-Samen'!J96,"-garden-to-go-mini-french.jpg")),
IF($C$1="Griechisch - GR",HYPERLINK(CONCATENATE("https://www.saflax.de/0-WVK-Retail/Bilder-Pictures/SAFLAX-",'Basis-Tabelle-Samen'!K96,"-",'Basis-Tabelle-Samen'!J96,"-garden-to-go-mini-greek.jpg")),
IF($C$1="Irisch - IE",HYPERLINK(CONCATENATE("https://www.saflax.de/0-WVK-Retail/Bilder-Pictures/SAFLAX-",'Basis-Tabelle-Samen'!K96,"-",'Basis-Tabelle-Samen'!J96,"-garden-to-go-mini-irish.jpg")),
IF($C$1="Isländisch - IS",HYPERLINK(CONCATENATE("https://www.saflax.de/0-WVK-Retail/Bilder-Pictures/SAFLAX-",'Basis-Tabelle-Samen'!K96,"-",'Basis-Tabelle-Samen'!J96,"-garden-to-go-mini-icelandic.jpg")),
IF($C$1="Italienisch - IT",HYPERLINK(CONCATENATE("https://www.saflax.de/0-WVK-Retail/Bilder-Pictures/SAFLAX-",'Basis-Tabelle-Samen'!K96,"-",'Basis-Tabelle-Samen'!J96,"-garden-to-go-mini-italian.jpg")),
IF($C$1="Japanisch - JP",HYPERLINK(CONCATENATE("https://www.saflax.de/0-WVK-Retail/Bilder-Pictures/SAFLAX-",'Basis-Tabelle-Samen'!K96,"-",'Basis-Tabelle-Samen'!J96,"-garden-to-go-mini-japanese.jpg")),
IF($C$1="Kroatisch - HR",HYPERLINK(CONCATENATE("https://www.saflax.de/0-WVK-Retail/Bilder-Pictures/SAFLAX-",'Basis-Tabelle-Samen'!K96,"-",'Basis-Tabelle-Samen'!J96,"-garden-to-go-mini-croatian.jpg")),
IF($C$1="Lettisch - LV",HYPERLINK(CONCATENATE("https://www.saflax.de/0-WVK-Retail/Bilder-Pictures/SAFLAX-",'Basis-Tabelle-Samen'!K96,"-",'Basis-Tabelle-Samen'!J96,"-garden-to-go-mini-latvian.jpg")),
IF($C$1="Litauisch - LT",HYPERLINK(CONCATENATE("https://www.saflax.de/0-WVK-Retail/Bilder-Pictures/SAFLAX-",'Basis-Tabelle-Samen'!K96,"-",'Basis-Tabelle-Samen'!J96,"-garden-to-go-mini-lithuanian.jpg")),
IF($C$1="Maltesisch - MT",HYPERLINK(CONCATENATE("https://www.saflax.de/0-WVK-Retail/Bilder-Pictures/SAFLAX-",'Basis-Tabelle-Samen'!K96,"-",'Basis-Tabelle-Samen'!J96,"-garden-to-go-mini-maltese.jpg")),
IF($C$1="Niederländisch - NL",HYPERLINK(CONCATENATE("https://www.saflax.de/0-WVK-Retail/Bilder-Pictures/SAFLAX-",'Basis-Tabelle-Samen'!K96,"-",'Basis-Tabelle-Samen'!J96,"-garden-to-go-mini-dutch.jpg")),
IF($C$1="Norwegisch - NO",HYPERLINK(CONCATENATE("https://www.saflax.de/0-WVK-Retail/Bilder-Pictures/SAFLAX-",'Basis-Tabelle-Samen'!K96,"-",'Basis-Tabelle-Samen'!J96,"-garden-to-go-mini-nowegian.jpg")),
IF($C$1="Polnisch - PL",HYPERLINK(CONCATENATE("https://www.saflax.de/0-WVK-Retail/Bilder-Pictures/SAFLAX-",'Basis-Tabelle-Samen'!K96,"-",'Basis-Tabelle-Samen'!J96,"-garden-to-go-mini-polish.jpg")),
IF($C$1="Portugiesisch - PT",HYPERLINK(CONCATENATE("https://www.saflax.de/0-WVK-Retail/Bilder-Pictures/SAFLAX-",'Basis-Tabelle-Samen'!K96,"-",'Basis-Tabelle-Samen'!J96,"-garden-to-go-mini-portuguese.jpg")),
IF($C$1="Rumänisch - RO",HYPERLINK(CONCATENATE("https://www.saflax.de/0-WVK-Retail/Bilder-Pictures/SAFLAX-",'Basis-Tabelle-Samen'!K96,"-",'Basis-Tabelle-Samen'!J96,"-garden-to-go-mini-romanian.jpg")),
IF($C$1="Schwedisch - SE",HYPERLINK(CONCATENATE("https://www.saflax.de/0-WVK-Retail/Bilder-Pictures/SAFLAX-",'Basis-Tabelle-Samen'!K96,"-",'Basis-Tabelle-Samen'!J96,"-garden-to-go-mini-swedish.jpg")),
IF($C$1="Slowakisch - SK",HYPERLINK(CONCATENATE("https://www.saflax.de/0-WVK-Retail/Bilder-Pictures/SAFLAX-",'Basis-Tabelle-Samen'!K96,"-",'Basis-Tabelle-Samen'!J96,"-garden-to-go-mini-slovak.jpg")),
IF($C$1="Slowenisch - SI",HYPERLINK(CONCATENATE("https://www.saflax.de/0-WVK-Retail/Bilder-Pictures/SAFLAX-",'Basis-Tabelle-Samen'!K96,"-",'Basis-Tabelle-Samen'!J96,"-garden-to-go-mini-slovenian.jpg")),
IF($C$1="Spanisch - ES",HYPERLINK(CONCATENATE("https://www.saflax.de/0-WVK-Retail/Bilder-Pictures/SAFLAX-",'Basis-Tabelle-Samen'!K96,"-",'Basis-Tabelle-Samen'!J96,"-garden-to-go-mini-spanish.jpg")),
IF($C$1="Tschechisch - CZ",HYPERLINK(CONCATENATE("https://www.saflax.de/0-WVK-Retail/Bilder-Pictures/SAFLAX-",'Basis-Tabelle-Samen'!K96,"-",'Basis-Tabelle-Samen'!J96,"-garden-to-go-mini-czech.jpg")),
IF($C$1="Türkisch - TR",HYPERLINK(CONCATENATE("https://www.saflax.de/0-WVK-Retail/Bilder-Pictures/SAFLAX-",'Basis-Tabelle-Samen'!K96,"-",'Basis-Tabelle-Samen'!J96,"-garden-to-go-mini-turkish.jpg")),
IF($C$1="Ungarisch - HU",HYPERLINK(CONCATENATE("https://www.saflax.de/0-WVK-Retail/Bilder-Pictures/SAFLAX-",'Basis-Tabelle-Samen'!K96,"-",'Basis-Tabelle-Samen'!J96,"-garden-to-go-mini-hungarian.jpg")),
" ACHTUNG")))))))))))))))))))))))))))))</f>
        <v>https://www.saflax.de/0-WVK-Retail/Bilder-Pictures/SAFLAX-73108-cedrus-atlantica-garden-to-go-mini-english.jpg</v>
      </c>
      <c r="AN33" s="330" t="str">
        <f>IF(I33&lt;1,"",
IF($C$1="Bulgarisch - BG",HYPERLINK(CONCATENATE("https://www.saflax.de/0-WVK-Retail/Bilder-Pictures/SAFLAX-",'Basis-Tabelle-Samen'!N96,"-",'Basis-Tabelle-Samen'!J96,"-garden-to-go-lite-bulgarian.jpg")),
IF($C$1="Dänisch - DK",HYPERLINK(CONCATENATE("https://www.saflax.de/0-WVK-Retail/Bilder-Pictures/SAFLAX-",'Basis-Tabelle-Samen'!N96,"-",'Basis-Tabelle-Samen'!J96,"-garden-to-go-lite-danish.jpg")),
IF($C$1="Deutsch - DE",HYPERLINK(CONCATENATE("https://www.saflax.de/0-WVK-Retail/Bilder-Pictures/SAFLAX-",'Basis-Tabelle-Samen'!N96,"-",'Basis-Tabelle-Samen'!J96,"-garden-to-go-lite-german.jpg")),
IF($C$1="Englisch - UK",HYPERLINK(CONCATENATE("https://www.saflax.de/0-WVK-Retail/Bilder-Pictures/SAFLAX-",'Basis-Tabelle-Samen'!N96,"-",'Basis-Tabelle-Samen'!J96,"-garden-to-go-lite-english.jpg")),
IF($C$1="Estnisch - EE",HYPERLINK(CONCATENATE("https://www.saflax.de/0-WVK-Retail/Bilder-Pictures/SAFLAX-",'Basis-Tabelle-Samen'!N96,"-",'Basis-Tabelle-Samen'!J96,"-garden-to-go-lite-estonian.jpg")),
IF($C$1="Finnisch - FI",HYPERLINK(CONCATENATE("https://www.saflax.de/0-WVK-Retail/Bilder-Pictures/SAFLAX-",'Basis-Tabelle-Samen'!N96,"-",'Basis-Tabelle-Samen'!J96,"-garden-to-go-lite-finnish.jpg")),
IF($C$1="Französisch - FR",HYPERLINK(CONCATENATE("https://www.saflax.de/0-WVK-Retail/Bilder-Pictures/SAFLAX-",'Basis-Tabelle-Samen'!N96,"-",'Basis-Tabelle-Samen'!J96,"-garden-to-go-lite-french.jpg")),
IF($C$1="Griechisch - GR",HYPERLINK(CONCATENATE("https://www.saflax.de/0-WVK-Retail/Bilder-Pictures/SAFLAX-",'Basis-Tabelle-Samen'!N96,"-",'Basis-Tabelle-Samen'!J96,"-garden-to-go-lite-greek.jpg")),
IF($C$1="Irisch - IE",HYPERLINK(CONCATENATE("https://www.saflax.de/0-WVK-Retail/Bilder-Pictures/SAFLAX-",'Basis-Tabelle-Samen'!N96,"-",'Basis-Tabelle-Samen'!J96,"-garden-to-go-lite-irish.jpg")),
IF($C$1="Isländisch - IS",HYPERLINK(CONCATENATE("https://www.saflax.de/0-WVK-Retail/Bilder-Pictures/SAFLAX-",'Basis-Tabelle-Samen'!N96,"-",'Basis-Tabelle-Samen'!J96,"-garden-to-go-lite-icelandic.jpg")),
IF($C$1="Italienisch - IT",HYPERLINK(CONCATENATE("https://www.saflax.de/0-WVK-Retail/Bilder-Pictures/SAFLAX-",'Basis-Tabelle-Samen'!N96,"-",'Basis-Tabelle-Samen'!J96,"-garden-to-go-lite-italian.jpg")),
IF($C$1="Japanisch - JP",HYPERLINK(CONCATENATE("https://www.saflax.de/0-WVK-Retail/Bilder-Pictures/SAFLAX-",'Basis-Tabelle-Samen'!N96,"-",'Basis-Tabelle-Samen'!J96,"-garden-to-go-lite-japanese.jpg")),
IF($C$1="Kroatisch - HR",HYPERLINK(CONCATENATE("https://www.saflax.de/0-WVK-Retail/Bilder-Pictures/SAFLAX-",'Basis-Tabelle-Samen'!N96,"-",'Basis-Tabelle-Samen'!J96,"-garden-to-go-lite-croatian.jpg")),
IF($C$1="Lettisch - LV",HYPERLINK(CONCATENATE("https://www.saflax.de/0-WVK-Retail/Bilder-Pictures/SAFLAX-",'Basis-Tabelle-Samen'!N96,"-",'Basis-Tabelle-Samen'!J96,"-garden-to-go-lite-latvian.jpg")),
IF($C$1="Litauisch - LT",HYPERLINK(CONCATENATE("https://www.saflax.de/0-WVK-Retail/Bilder-Pictures/SAFLAX-",'Basis-Tabelle-Samen'!N96,"-",'Basis-Tabelle-Samen'!J96,"-garden-to-go-lite-lithuanian.jpg")),
IF($C$1="Maltesisch - MT",HYPERLINK(CONCATENATE("https://www.saflax.de/0-WVK-Retail/Bilder-Pictures/SAFLAX-",'Basis-Tabelle-Samen'!N96,"-",'Basis-Tabelle-Samen'!J96,"-garden-to-go-lite-maltese.jpg")),
IF($C$1="Niederländisch - NL",HYPERLINK(CONCATENATE("https://www.saflax.de/0-WVK-Retail/Bilder-Pictures/SAFLAX-",'Basis-Tabelle-Samen'!N96,"-",'Basis-Tabelle-Samen'!J96,"-garden-to-go-lite-dutch.jpg")),
IF($C$1="Norwegisch - NO",HYPERLINK(CONCATENATE("https://www.saflax.de/0-WVK-Retail/Bilder-Pictures/SAFLAX-",'Basis-Tabelle-Samen'!N96,"-",'Basis-Tabelle-Samen'!J96,"-garden-to-go-lite-nowegian.jpg")),
IF($C$1="Polnisch - PL",HYPERLINK(CONCATENATE("https://www.saflax.de/0-WVK-Retail/Bilder-Pictures/SAFLAX-",'Basis-Tabelle-Samen'!N96,"-",'Basis-Tabelle-Samen'!J96,"-garden-to-go-lite-polish.jpg")),
IF($C$1="Portugiesisch - PT",HYPERLINK(CONCATENATE("https://www.saflax.de/0-WVK-Retail/Bilder-Pictures/SAFLAX-",'Basis-Tabelle-Samen'!N96,"-",'Basis-Tabelle-Samen'!J96,"-garden-to-go-lite-portuguese.jpg")),
IF($C$1="Rumänisch - RO",HYPERLINK(CONCATENATE("https://www.saflax.de/0-WVK-Retail/Bilder-Pictures/SAFLAX-",'Basis-Tabelle-Samen'!N96,"-",'Basis-Tabelle-Samen'!J96,"-garden-to-go-lite-romanian.jpg")),
IF($C$1="Schwedisch - SE",HYPERLINK(CONCATENATE("https://www.saflax.de/0-WVK-Retail/Bilder-Pictures/SAFLAX-",'Basis-Tabelle-Samen'!N96,"-",'Basis-Tabelle-Samen'!J96,"-garden-to-go-lite-swedish.jpg")),
IF($C$1="Slowakisch - SK",HYPERLINK(CONCATENATE("https://www.saflax.de/0-WVK-Retail/Bilder-Pictures/SAFLAX-",'Basis-Tabelle-Samen'!N96,"-",'Basis-Tabelle-Samen'!J96,"-garden-to-go-lite-slovak.jpg")),
IF($C$1="Slowenisch - SI",HYPERLINK(CONCATENATE("https://www.saflax.de/0-WVK-Retail/Bilder-Pictures/SAFLAX-",'Basis-Tabelle-Samen'!N96,"-",'Basis-Tabelle-Samen'!J96,"-garden-to-go-lite-slovenian.jpg")),
IF($C$1="Spanisch - ES",HYPERLINK(CONCATENATE("https://www.saflax.de/0-WVK-Retail/Bilder-Pictures/SAFLAX-",'Basis-Tabelle-Samen'!N96,"-",'Basis-Tabelle-Samen'!J96,"-garden-to-go-lite-spanish.jpg")),
IF($C$1="Tschechisch - CZ",HYPERLINK(CONCATENATE("https://www.saflax.de/0-WVK-Retail/Bilder-Pictures/SAFLAX-",'Basis-Tabelle-Samen'!N96,"-",'Basis-Tabelle-Samen'!J96,"-garden-to-go-lite-czech.jpg")),
IF($C$1="Türkisch - TR",HYPERLINK(CONCATENATE("https://www.saflax.de/0-WVK-Retail/Bilder-Pictures/SAFLAX-",'Basis-Tabelle-Samen'!N96,"-",'Basis-Tabelle-Samen'!J96,"-garden-to-go-lite-turkish.jpg")),
IF($C$1="Ungarisch - HU",HYPERLINK(CONCATENATE("https://www.saflax.de/0-WVK-Retail/Bilder-Pictures/SAFLAX-",'Basis-Tabelle-Samen'!N96,"-",'Basis-Tabelle-Samen'!J96,"-garden-to-go-lite-hungarian.jpg")),
" ACHTUNG")))))))))))))))))))))))))))))</f>
        <v>https://www.saflax.de/0-WVK-Retail/Bilder-Pictures/SAFLAX-83108-cedrus-atlantica-garden-to-go-lite-english.jpg</v>
      </c>
      <c r="AO33" s="330" t="str">
        <f>IF(J33&lt;1,"",
IF($C$1="Bulgarisch - BG",HYPERLINK(CONCATENATE("https://www.saflax.de/0-WVK-Retail/Bilder-Pictures/SAFLAX-",'Basis-Tabelle-Samen'!Q96,"-",'Basis-Tabelle-Samen'!J96,"-garden-to-go-bulgarian.jpg")),
IF($C$1="Dänisch - DK",HYPERLINK(CONCATENATE("https://www.saflax.de/0-WVK-Retail/Bilder-Pictures/SAFLAX-",'Basis-Tabelle-Samen'!Q96,"-",'Basis-Tabelle-Samen'!J96,"-garden-to-go-danish.jpg")),
IF($C$1="Deutsch - DE",HYPERLINK(CONCATENATE("https://www.saflax.de/0-WVK-Retail/Bilder-Pictures/SAFLAX-",'Basis-Tabelle-Samen'!Q96,"-",'Basis-Tabelle-Samen'!J96,"-garden-to-go-german.jpg")),
IF($C$1="Englisch - UK",HYPERLINK(CONCATENATE("https://www.saflax.de/0-WVK-Retail/Bilder-Pictures/SAFLAX-",'Basis-Tabelle-Samen'!Q96,"-",'Basis-Tabelle-Samen'!J96,"-garden-to-go-english.jpg")),
IF($C$1="Estnisch - EE",HYPERLINK(CONCATENATE("https://www.saflax.de/0-WVK-Retail/Bilder-Pictures/SAFLAX-",'Basis-Tabelle-Samen'!Q96,"-",'Basis-Tabelle-Samen'!J96,"-garden-to-go-estonian.jpg")),
IF($C$1="Finnisch - FI",HYPERLINK(CONCATENATE("https://www.saflax.de/0-WVK-Retail/Bilder-Pictures/SAFLAX-",'Basis-Tabelle-Samen'!Q96,"-",'Basis-Tabelle-Samen'!J96,"-garden-to-go-finnish.jpg")),
IF($C$1="Französisch - FR",HYPERLINK(CONCATENATE("https://www.saflax.de/0-WVK-Retail/Bilder-Pictures/SAFLAX-",'Basis-Tabelle-Samen'!Q96,"-",'Basis-Tabelle-Samen'!J96,"-garden-to-go-french.jpg")),
IF($C$1="Griechisch - GR",HYPERLINK(CONCATENATE("https://www.saflax.de/0-WVK-Retail/Bilder-Pictures/SAFLAX-",'Basis-Tabelle-Samen'!Q96,"-",'Basis-Tabelle-Samen'!J96,"-garden-to-go-greek.jpg")),
IF($C$1="Irisch - IE",HYPERLINK(CONCATENATE("https://www.saflax.de/0-WVK-Retail/Bilder-Pictures/SAFLAX-",'Basis-Tabelle-Samen'!Q96,"-",'Basis-Tabelle-Samen'!J96,"-garden-to-go-irish.jpg")),
IF($C$1="Isländisch - IS",HYPERLINK(CONCATENATE("https://www.saflax.de/0-WVK-Retail/Bilder-Pictures/SAFLAX-",'Basis-Tabelle-Samen'!Q96,"-",'Basis-Tabelle-Samen'!J96,"-garden-to-go-icelandic.jpg")),
IF($C$1="Italienisch - IT",HYPERLINK(CONCATENATE("https://www.saflax.de/0-WVK-Retail/Bilder-Pictures/SAFLAX-",'Basis-Tabelle-Samen'!Q96,"-",'Basis-Tabelle-Samen'!J96,"-garden-to-go-italian.jpg")),
IF($C$1="Japanisch - JP",HYPERLINK(CONCATENATE("https://www.saflax.de/0-WVK-Retail/Bilder-Pictures/SAFLAX-",'Basis-Tabelle-Samen'!Q96,"-",'Basis-Tabelle-Samen'!J96,"-garden-to-go-japanese.jpg")),
IF($C$1="Kroatisch - HR",HYPERLINK(CONCATENATE("https://www.saflax.de/0-WVK-Retail/Bilder-Pictures/SAFLAX-",'Basis-Tabelle-Samen'!Q96,"-",'Basis-Tabelle-Samen'!J96,"-garden-to-go-croatian.jpg")),
IF($C$1="Lettisch - LV",HYPERLINK(CONCATENATE("https://www.saflax.de/0-WVK-Retail/Bilder-Pictures/SAFLAX-",'Basis-Tabelle-Samen'!Q96,"-",'Basis-Tabelle-Samen'!J96,"-garden-to-go-latvian.jpg")),
IF($C$1="Litauisch - LT",HYPERLINK(CONCATENATE("https://www.saflax.de/0-WVK-Retail/Bilder-Pictures/SAFLAX-",'Basis-Tabelle-Samen'!Q96,"-",'Basis-Tabelle-Samen'!J96,"-garden-to-go-lithuanian.jpg")),
IF($C$1="Maltesisch - MT",HYPERLINK(CONCATENATE("https://www.saflax.de/0-WVK-Retail/Bilder-Pictures/SAFLAX-",'Basis-Tabelle-Samen'!Q96,"-",'Basis-Tabelle-Samen'!J96,"-garden-to-go-maltese.jpg")),
IF($C$1="Niederländisch - NL",HYPERLINK(CONCATENATE("https://www.saflax.de/0-WVK-Retail/Bilder-Pictures/SAFLAX-",'Basis-Tabelle-Samen'!Q96,"-",'Basis-Tabelle-Samen'!J96,"-garden-to-go-dutch.jpg")),
IF($C$1="Norwegisch - NO",HYPERLINK(CONCATENATE("https://www.saflax.de/0-WVK-Retail/Bilder-Pictures/SAFLAX-",'Basis-Tabelle-Samen'!Q96,"-",'Basis-Tabelle-Samen'!J96,"-garden-to-go-nowegian.jpg")),
IF($C$1="Polnisch - PL",HYPERLINK(CONCATENATE("https://www.saflax.de/0-WVK-Retail/Bilder-Pictures/SAFLAX-",'Basis-Tabelle-Samen'!Q96,"-",'Basis-Tabelle-Samen'!J96,"-garden-to-go-polish.jpg")),
IF($C$1="Portugiesisch - PT",HYPERLINK(CONCATENATE("https://www.saflax.de/0-WVK-Retail/Bilder-Pictures/SAFLAX-",'Basis-Tabelle-Samen'!Q96,"-",'Basis-Tabelle-Samen'!J96,"-garden-to-go-portuguese.jpg")),
IF($C$1="Rumänisch - RO",HYPERLINK(CONCATENATE("https://www.saflax.de/0-WVK-Retail/Bilder-Pictures/SAFLAX-",'Basis-Tabelle-Samen'!Q96,"-",'Basis-Tabelle-Samen'!J96,"-garden-to-go-romanian.jpg")),
IF($C$1="Schwedisch - SE",HYPERLINK(CONCATENATE("https://www.saflax.de/0-WVK-Retail/Bilder-Pictures/SAFLAX-",'Basis-Tabelle-Samen'!Q96,"-",'Basis-Tabelle-Samen'!J96,"-garden-to-go-swedish.jpg")),
IF($C$1="Slowakisch - SK",HYPERLINK(CONCATENATE("https://www.saflax.de/0-WVK-Retail/Bilder-Pictures/SAFLAX-",'Basis-Tabelle-Samen'!Q96,"-",'Basis-Tabelle-Samen'!J96,"-garden-to-go-slovak.jpg")),
IF($C$1="Slowenisch - SI",HYPERLINK(CONCATENATE("https://www.saflax.de/0-WVK-Retail/Bilder-Pictures/SAFLAX-",'Basis-Tabelle-Samen'!Q96,"-",'Basis-Tabelle-Samen'!J96,"-garden-to-go-slovenian.jpg")),
IF($C$1="Spanisch - ES",HYPERLINK(CONCATENATE("https://www.saflax.de/0-WVK-Retail/Bilder-Pictures/SAFLAX-",'Basis-Tabelle-Samen'!Q96,"-",'Basis-Tabelle-Samen'!J96,"-garden-to-go-spanish.jpg")),
IF($C$1="Tschechisch - CZ",HYPERLINK(CONCATENATE("https://www.saflax.de/0-WVK-Retail/Bilder-Pictures/SAFLAX-",'Basis-Tabelle-Samen'!Q96,"-",'Basis-Tabelle-Samen'!J96,"-garden-to-go-czech.jpg")),
IF($C$1="Türkisch - TR",HYPERLINK(CONCATENATE("https://www.saflax.de/0-WVK-Retail/Bilder-Pictures/SAFLAX-",'Basis-Tabelle-Samen'!Q96,"-",'Basis-Tabelle-Samen'!J96,"-garden-to-go-turkish.jpg")),
IF($C$1="Ungarisch - HU",HYPERLINK(CONCATENATE("https://www.saflax.de/0-WVK-Retail/Bilder-Pictures/SAFLAX-",'Basis-Tabelle-Samen'!Q96,"-",'Basis-Tabelle-Samen'!J96,"-garden-to-go-hungarian.jpg")),
" ACHTUNG")))))))))))))))))))))))))))))</f>
        <v>https://www.saflax.de/0-WVK-Retail/Bilder-Pictures/SAFLAX-53108-cedrus-atlantica-garden-to-go-english.jpg</v>
      </c>
      <c r="AP33" s="330" t="str">
        <f>IF(K33&lt;1,"",
IF($C$1="Bulgarisch - BG",HYPERLINK(CONCATENATE("https://www.saflax.de/0-WVK-Retail/Bilder-Pictures/SAFLAX-",'Basis-Tabelle-Samen'!T96,"-",'Basis-Tabelle-Samen'!J96,"-cultivation-set-bulgarian.jpg")),
IF($C$1="Dänisch - DK",HYPERLINK(CONCATENATE("https://www.saflax.de/0-WVK-Retail/Bilder-Pictures/SAFLAX-",'Basis-Tabelle-Samen'!T96,"-",'Basis-Tabelle-Samen'!J96,"-cultivation-set-danish.jpg")),
IF($C$1="Deutsch - DE",HYPERLINK(CONCATENATE("https://www.saflax.de/0-WVK-Retail/Bilder-Pictures/SAFLAX-",'Basis-Tabelle-Samen'!T96,"-",'Basis-Tabelle-Samen'!J96,"-cultivation-set-german.jpg")),
IF($C$1="Englisch - UK",HYPERLINK(CONCATENATE("https://www.saflax.de/0-WVK-Retail/Bilder-Pictures/SAFLAX-",'Basis-Tabelle-Samen'!T96,"-",'Basis-Tabelle-Samen'!J96,"-cultivation-set-english.jpg")),
IF($C$1="Estnisch - EE",HYPERLINK(CONCATENATE("https://www.saflax.de/0-WVK-Retail/Bilder-Pictures/SAFLAX-",'Basis-Tabelle-Samen'!T96,"-",'Basis-Tabelle-Samen'!J96,"-cultivation-set-estonian.jpg")),
IF($C$1="Finnisch - FI",HYPERLINK(CONCATENATE("https://www.saflax.de/0-WVK-Retail/Bilder-Pictures/SAFLAX-",'Basis-Tabelle-Samen'!T96,"-",'Basis-Tabelle-Samen'!J96,"-cultivation-set-finnish.jpg")),
IF($C$1="Französisch - FR",HYPERLINK(CONCATENATE("https://www.saflax.de/0-WVK-Retail/Bilder-Pictures/SAFLAX-",'Basis-Tabelle-Samen'!T96,"-",'Basis-Tabelle-Samen'!J96,"-cultivation-set-french.jpg")),
IF($C$1="Griechisch - GR",HYPERLINK(CONCATENATE("https://www.saflax.de/0-WVK-Retail/Bilder-Pictures/SAFLAX-",'Basis-Tabelle-Samen'!T96,"-",'Basis-Tabelle-Samen'!J96,"-cultivation-set-greek.jpg")),
IF($C$1="Irisch - IE",HYPERLINK(CONCATENATE("https://www.saflax.de/0-WVK-Retail/Bilder-Pictures/SAFLAX-",'Basis-Tabelle-Samen'!T96,"-",'Basis-Tabelle-Samen'!J96,"-cultivation-set-irish.jpg")),
IF($C$1="Isländisch - IS",HYPERLINK(CONCATENATE("https://www.saflax.de/0-WVK-Retail/Bilder-Pictures/SAFLAX-",'Basis-Tabelle-Samen'!T96,"-",'Basis-Tabelle-Samen'!J96,"-cultivation-set-icelandic.jpg")),
IF($C$1="Italienisch - IT",HYPERLINK(CONCATENATE("https://www.saflax.de/0-WVK-Retail/Bilder-Pictures/SAFLAX-",'Basis-Tabelle-Samen'!T96,"-",'Basis-Tabelle-Samen'!J96,"-cultivation-set-italian.jpg")),
IF($C$1="Japanisch - JP",HYPERLINK(CONCATENATE("https://www.saflax.de/0-WVK-Retail/Bilder-Pictures/SAFLAX-",'Basis-Tabelle-Samen'!T96,"-",'Basis-Tabelle-Samen'!J96,"-cultivation-set-japanese.jpg")),
IF($C$1="Kroatisch - HR",HYPERLINK(CONCATENATE("https://www.saflax.de/0-WVK-Retail/Bilder-Pictures/SAFLAX-",'Basis-Tabelle-Samen'!T96,"-",'Basis-Tabelle-Samen'!J96,"-cultivation-set-croatian.jpg")),
IF($C$1="Lettisch - LV",HYPERLINK(CONCATENATE("https://www.saflax.de/0-WVK-Retail/Bilder-Pictures/SAFLAX-",'Basis-Tabelle-Samen'!T96,"-",'Basis-Tabelle-Samen'!J96,"-cultivation-set-latvian.jpg")),
IF($C$1="Litauisch - LT",HYPERLINK(CONCATENATE("https://www.saflax.de/0-WVK-Retail/Bilder-Pictures/SAFLAX-",'Basis-Tabelle-Samen'!T96,"-",'Basis-Tabelle-Samen'!J96,"-cultivation-set-lithuanian.jpg")),
IF($C$1="Maltesisch - MT",HYPERLINK(CONCATENATE("https://www.saflax.de/0-WVK-Retail/Bilder-Pictures/SAFLAX-",'Basis-Tabelle-Samen'!T96,"-",'Basis-Tabelle-Samen'!J96,"-cultivation-set-maltese.jpg")),
IF($C$1="Niederländisch - NL",HYPERLINK(CONCATENATE("https://www.saflax.de/0-WVK-Retail/Bilder-Pictures/SAFLAX-",'Basis-Tabelle-Samen'!T96,"-",'Basis-Tabelle-Samen'!J96,"-cultivation-set-dutch.jpg")),
IF($C$1="Norwegisch - NO",HYPERLINK(CONCATENATE("https://www.saflax.de/0-WVK-Retail/Bilder-Pictures/SAFLAX-",'Basis-Tabelle-Samen'!T96,"-",'Basis-Tabelle-Samen'!J96,"-cultivation-set-nowegian.jpg")),
IF($C$1="Polnisch - PL",HYPERLINK(CONCATENATE("https://www.saflax.de/0-WVK-Retail/Bilder-Pictures/SAFLAX-",'Basis-Tabelle-Samen'!T96,"-",'Basis-Tabelle-Samen'!J96,"-cultivation-set-polish.jpg")),
IF($C$1="Portugiesisch - PT",HYPERLINK(CONCATENATE("https://www.saflax.de/0-WVK-Retail/Bilder-Pictures/SAFLAX-",'Basis-Tabelle-Samen'!T96,"-",'Basis-Tabelle-Samen'!J96,"-cultivation-set-portuguese.jpg")),
IF($C$1="Rumänisch - RO",HYPERLINK(CONCATENATE("https://www.saflax.de/0-WVK-Retail/Bilder-Pictures/SAFLAX-",'Basis-Tabelle-Samen'!T96,"-",'Basis-Tabelle-Samen'!J96,"-cultivation-set-romanian.jpg")),
IF($C$1="Schwedisch - SE",HYPERLINK(CONCATENATE("https://www.saflax.de/0-WVK-Retail/Bilder-Pictures/SAFLAX-",'Basis-Tabelle-Samen'!T96,"-",'Basis-Tabelle-Samen'!J96,"-cultivation-set-swedish.jpg")),
IF($C$1="Slowakisch - SK",HYPERLINK(CONCATENATE("https://www.saflax.de/0-WVK-Retail/Bilder-Pictures/SAFLAX-",'Basis-Tabelle-Samen'!T96,"-",'Basis-Tabelle-Samen'!J96,"-cultivation-set-slovak.jpg")),
IF($C$1="Slowenisch - SI",HYPERLINK(CONCATENATE("https://www.saflax.de/0-WVK-Retail/Bilder-Pictures/SAFLAX-",'Basis-Tabelle-Samen'!T96,"-",'Basis-Tabelle-Samen'!J96,"-cultivation-set-slovenian.jpg")),
IF($C$1="Spanisch - ES",HYPERLINK(CONCATENATE("https://www.saflax.de/0-WVK-Retail/Bilder-Pictures/SAFLAX-",'Basis-Tabelle-Samen'!T96,"-",'Basis-Tabelle-Samen'!J96,"-cultivation-set-spanish.jpg")),
IF($C$1="Tschechisch - CZ",HYPERLINK(CONCATENATE("https://www.saflax.de/0-WVK-Retail/Bilder-Pictures/SAFLAX-",'Basis-Tabelle-Samen'!T96,"-",'Basis-Tabelle-Samen'!J96,"-cultivation-set-czech.jpg")),
IF($C$1="Türkisch - TR",HYPERLINK(CONCATENATE("https://www.saflax.de/0-WVK-Retail/Bilder-Pictures/SAFLAX-",'Basis-Tabelle-Samen'!T96,"-",'Basis-Tabelle-Samen'!J96,"-cultivation-set-turkish.jpg")),
IF($C$1="Ungarisch - HU",HYPERLINK(CONCATENATE("https://www.saflax.de/0-WVK-Retail/Bilder-Pictures/SAFLAX-",'Basis-Tabelle-Samen'!T96,"-",'Basis-Tabelle-Samen'!J96,"-cultivation-set-hungarian.jpg")),
" ACHTUNG")))))))))))))))))))))))))))))</f>
        <v>https://www.saflax.de/0-WVK-Retail/Bilder-Pictures/SAFLAX-33108-cedrus-atlantica-cultivation-set-english.jpg</v>
      </c>
      <c r="AQ33" s="330" t="str">
        <f>IF(L33&lt;1,"",
IF($C$1="Bulgarisch - BG",HYPERLINK(CONCATENATE("https://www.saflax.de/0-WVK-Retail/Bilder-Pictures/SAFLAX-",'Basis-Tabelle-Samen'!W96,"-",'Basis-Tabelle-Samen'!J96,"-garden-in-the-bag-bulgarian.jpg")),
IF($C$1="Dänisch - DK",HYPERLINK(CONCATENATE("https://www.saflax.de/0-WVK-Retail/Bilder-Pictures/SAFLAX-",'Basis-Tabelle-Samen'!W96,"-",'Basis-Tabelle-Samen'!J96,"-garden-in-the-bag-danish.jpg")),
IF($C$1="Deutsch - DE",HYPERLINK(CONCATENATE("https://www.saflax.de/0-WVK-Retail/Bilder-Pictures/SAFLAX-",'Basis-Tabelle-Samen'!W96,"-",'Basis-Tabelle-Samen'!J96,"-garden-in-the-bag-german.jpg")),
IF($C$1="Englisch - UK",HYPERLINK(CONCATENATE("https://www.saflax.de/0-WVK-Retail/Bilder-Pictures/SAFLAX-",'Basis-Tabelle-Samen'!W96,"-",'Basis-Tabelle-Samen'!J96,"-garden-in-the-bag-english.jpg")),
IF($C$1="Estnisch - EE",HYPERLINK(CONCATENATE("https://www.saflax.de/0-WVK-Retail/Bilder-Pictures/SAFLAX-",'Basis-Tabelle-Samen'!W96,"-",'Basis-Tabelle-Samen'!J96,"-garden-in-the-bag-estonian.jpg")),
IF($C$1="Finnisch - FI",HYPERLINK(CONCATENATE("https://www.saflax.de/0-WVK-Retail/Bilder-Pictures/SAFLAX-",'Basis-Tabelle-Samen'!W96,"-",'Basis-Tabelle-Samen'!J96,"-garden-in-the-bag-finnish.jpg")),
IF($C$1="Französisch - FR",HYPERLINK(CONCATENATE("https://www.saflax.de/0-WVK-Retail/Bilder-Pictures/SAFLAX-",'Basis-Tabelle-Samen'!W96,"-",'Basis-Tabelle-Samen'!J96,"-garden-in-the-bag-french.jpg")),
IF($C$1="Griechisch - GR",HYPERLINK(CONCATENATE("https://www.saflax.de/0-WVK-Retail/Bilder-Pictures/SAFLAX-",'Basis-Tabelle-Samen'!W96,"-",'Basis-Tabelle-Samen'!J96,"-garden-in-the-bag-greek.jpg")),
IF($C$1="Irisch - IE",HYPERLINK(CONCATENATE("https://www.saflax.de/0-WVK-Retail/Bilder-Pictures/SAFLAX-",'Basis-Tabelle-Samen'!W96,"-",'Basis-Tabelle-Samen'!J96,"-garden-in-the-bag-irish.jpg")),
IF($C$1="Isländisch - IS",HYPERLINK(CONCATENATE("https://www.saflax.de/0-WVK-Retail/Bilder-Pictures/SAFLAX-",'Basis-Tabelle-Samen'!W96,"-",'Basis-Tabelle-Samen'!J96,"-garden-in-the-bag-icelandic.jpg")),
IF($C$1="Italienisch - IT",HYPERLINK(CONCATENATE("https://www.saflax.de/0-WVK-Retail/Bilder-Pictures/SAFLAX-",'Basis-Tabelle-Samen'!W96,"-",'Basis-Tabelle-Samen'!J96,"-garden-in-the-bag-italian.jpg")),
IF($C$1="Japanisch - JP",HYPERLINK(CONCATENATE("https://www.saflax.de/0-WVK-Retail/Bilder-Pictures/SAFLAX-",'Basis-Tabelle-Samen'!W96,"-",'Basis-Tabelle-Samen'!J96,"-garden-in-the-bag-japanese.jpg")),
IF($C$1="Kroatisch - HR",HYPERLINK(CONCATENATE("https://www.saflax.de/0-WVK-Retail/Bilder-Pictures/SAFLAX-",'Basis-Tabelle-Samen'!W96,"-",'Basis-Tabelle-Samen'!J96,"-garden-in-the-bag-croatian.jpg")),
IF($C$1="Lettisch - LV",HYPERLINK(CONCATENATE("https://www.saflax.de/0-WVK-Retail/Bilder-Pictures/SAFLAX-",'Basis-Tabelle-Samen'!W96,"-",'Basis-Tabelle-Samen'!J96,"-garden-in-the-bag-latvian.jpg")),
IF($C$1="Litauisch - LT",HYPERLINK(CONCATENATE("https://www.saflax.de/0-WVK-Retail/Bilder-Pictures/SAFLAX-",'Basis-Tabelle-Samen'!W96,"-",'Basis-Tabelle-Samen'!J96,"-garden-in-the-bag-lithuanian.jpg")),
IF($C$1="Maltesisch - MT",HYPERLINK(CONCATENATE("https://www.saflax.de/0-WVK-Retail/Bilder-Pictures/SAFLAX-",'Basis-Tabelle-Samen'!W96,"-",'Basis-Tabelle-Samen'!J96,"-garden-in-the-bag-maltese.jpg")),
IF($C$1="Niederländisch - NL",HYPERLINK(CONCATENATE("https://www.saflax.de/0-WVK-Retail/Bilder-Pictures/SAFLAX-",'Basis-Tabelle-Samen'!W96,"-",'Basis-Tabelle-Samen'!J96,"-garden-in-the-bag-dutch.jpg")),
IF($C$1="Norwegisch - NO",HYPERLINK(CONCATENATE("https://www.saflax.de/0-WVK-Retail/Bilder-Pictures/SAFLAX-",'Basis-Tabelle-Samen'!W96,"-",'Basis-Tabelle-Samen'!J96,"-garden-in-the-bag-nowegian.jpg")),
IF($C$1="Polnisch - PL",HYPERLINK(CONCATENATE("https://www.saflax.de/0-WVK-Retail/Bilder-Pictures/SAFLAX-",'Basis-Tabelle-Samen'!W96,"-",'Basis-Tabelle-Samen'!J96,"-garden-in-the-bag-polish.jpg")),
IF($C$1="Portugiesisch - PT",HYPERLINK(CONCATENATE("https://www.saflax.de/0-WVK-Retail/Bilder-Pictures/SAFLAX-",'Basis-Tabelle-Samen'!W96,"-",'Basis-Tabelle-Samen'!J96,"-garden-in-the-bag-portuguese.jpg")),
IF($C$1="Rumänisch - RO",HYPERLINK(CONCATENATE("https://www.saflax.de/0-WVK-Retail/Bilder-Pictures/SAFLAX-",'Basis-Tabelle-Samen'!W96,"-",'Basis-Tabelle-Samen'!J96,"-garden-in-the-bag-romanian.jpg")),
IF($C$1="Schwedisch - SE",HYPERLINK(CONCATENATE("https://www.saflax.de/0-WVK-Retail/Bilder-Pictures/SAFLAX-",'Basis-Tabelle-Samen'!W96,"-",'Basis-Tabelle-Samen'!J96,"-garden-in-the-bag-swedish.jpg")),
IF($C$1="Slowakisch - SK",HYPERLINK(CONCATENATE("https://www.saflax.de/0-WVK-Retail/Bilder-Pictures/SAFLAX-",'Basis-Tabelle-Samen'!W96,"-",'Basis-Tabelle-Samen'!J96,"-garden-in-the-bag-slovak.jpg")),
IF($C$1="Slowenisch - SI",HYPERLINK(CONCATENATE("https://www.saflax.de/0-WVK-Retail/Bilder-Pictures/SAFLAX-",'Basis-Tabelle-Samen'!W96,"-",'Basis-Tabelle-Samen'!J96,"-garden-in-the-bag-slovenian.jpg")),
IF($C$1="Spanisch - ES",HYPERLINK(CONCATENATE("https://www.saflax.de/0-WVK-Retail/Bilder-Pictures/SAFLAX-",'Basis-Tabelle-Samen'!W96,"-",'Basis-Tabelle-Samen'!J96,"-garden-in-the-bag-spanish.jpg")),
IF($C$1="Tschechisch - CZ",HYPERLINK(CONCATENATE("https://www.saflax.de/0-WVK-Retail/Bilder-Pictures/SAFLAX-",'Basis-Tabelle-Samen'!W96,"-",'Basis-Tabelle-Samen'!J96,"-garden-in-the-bag-czech.jpg")),
IF($C$1="Türkisch - TR",HYPERLINK(CONCATENATE("https://www.saflax.de/0-WVK-Retail/Bilder-Pictures/SAFLAX-",'Basis-Tabelle-Samen'!W96,"-",'Basis-Tabelle-Samen'!J96,"-garden-in-the-bag-turkish.jpg")),
IF($C$1="Ungarisch - HU",HYPERLINK(CONCATENATE("https://www.saflax.de/0-WVK-Retail/Bilder-Pictures/SAFLAX-",'Basis-Tabelle-Samen'!W96,"-",'Basis-Tabelle-Samen'!J96,"-garden-in-the-bag-hungarian.jpg")),
" ACHTUNG")))))))))))))))))))))))))))))</f>
        <v>https://www.saflax.de/0-WVK-Retail/Bilder-Pictures/SAFLAX-63108-cedrus-atlantica-garden-in-the-bag-english.jpg</v>
      </c>
    </row>
    <row r="34" spans="1:43" ht="17.100000000000001" customHeight="1" x14ac:dyDescent="0.2">
      <c r="A34" s="318" t="str">
        <f>IF('Basis-Tabelle-Samen'!A84="","",IF($C$1="Deutsch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4" s="319" t="str">
        <f>'Basis-Tabelle-Samen'!I84</f>
        <v>Cedrus deodara</v>
      </c>
      <c r="C34" s="316" t="str">
        <f>IF($C$1="Bulgarisch - BG",'Basis-Tabelle-Samen'!Z84,
IF($C$1="Dänisch - DK",'Basis-Tabelle-Samen'!AA84,
IF($C$1="Deutsch - DE",'Basis-Tabelle-Samen'!AB84,
IF($C$1="Englisch - UK",'Basis-Tabelle-Samen'!AC84,
IF($C$1="Estnisch - EE",'Basis-Tabelle-Samen'!AD84,
IF($C$1="Finnisch - FI",'Basis-Tabelle-Samen'!AE84,
IF($C$1="Französisch - FR",'Basis-Tabelle-Samen'!AF84,
IF($C$1="Griechisch - GR",'Basis-Tabelle-Samen'!AG84,
IF($C$1="Irisch - IE",'Basis-Tabelle-Samen'!AH84,
IF($C$1="Isländisch - IS",'Basis-Tabelle-Samen'!AI84,
IF($C$1="Italienisch - IT",'Basis-Tabelle-Samen'!AJ84,
IF($C$1="Japanisch - JP",'Basis-Tabelle-Samen'!AK84,
IF($C$1="Kroatisch - HR",'Basis-Tabelle-Samen'!AL84,
IF($C$1="Lettisch - LV",'Basis-Tabelle-Samen'!AM84,
IF($C$1="Litauisch - LT",'Basis-Tabelle-Samen'!AN84,
IF($C$1="Maltesisch - MT",'Basis-Tabelle-Samen'!AO84,
IF($C$1="Niederländisch - NL",'Basis-Tabelle-Samen'!AP84,
IF($C$1="Norwegisch - NO",'Basis-Tabelle-Samen'!AQ84,
IF($C$1="Polnisch - PL",'Basis-Tabelle-Samen'!AR84,
IF($C$1="Portugiesisch - PT",'Basis-Tabelle-Samen'!AS84,
IF($C$1="Rumänisch - RO",'Basis-Tabelle-Samen'!AT84,
IF($C$1="Schwedisch - SE",'Basis-Tabelle-Samen'!AU84,
IF($C$1="Slowakisch - SK",'Basis-Tabelle-Samen'!AV84,
IF($C$1="Slowenisch - SI",'Basis-Tabelle-Samen'!AW84,
IF($C$1="Spanisch - ES",'Basis-Tabelle-Samen'!AX84,
IF($C$1="Tschechisch - CZ",'Basis-Tabelle-Samen'!AY84,
IF($C$1="Türkisch - TR",'Basis-Tabelle-Samen'!AZ84,
IF($C$1="Ungarisch - HU",'Basis-Tabelle-Samen'!BA84,
" ACHTUNG"))))))))))))))))))))))))))))</f>
        <v>Indian Cedar</v>
      </c>
      <c r="D34" s="320">
        <f>'Basis-Tabelle-Samen'!F84</f>
        <v>35</v>
      </c>
      <c r="E34" s="321" t="str">
        <f>'Basis-Tabelle-Samen'!H84</f>
        <v>7 %</v>
      </c>
      <c r="F34" s="322" t="str">
        <f>IF('Basis-Tabelle-Samen'!G84="","",'Basis-Tabelle-Samen'!G84)</f>
        <v>01</v>
      </c>
      <c r="G34" s="320">
        <f>'Basis-Tabelle-Samen'!C84</f>
        <v>13006</v>
      </c>
      <c r="H34" s="323">
        <f>'Basis-Tabelle-Samen'!D84</f>
        <v>4055473130064</v>
      </c>
      <c r="I34" s="324">
        <f>'Basis-Tabelle-Samen'!E84</f>
        <v>1.85</v>
      </c>
      <c r="J34" s="325">
        <f t="shared" si="0"/>
        <v>12</v>
      </c>
      <c r="K34" s="326">
        <f>'Basis-Tabelle-Samen'!K84</f>
        <v>73006</v>
      </c>
      <c r="L34" s="323">
        <f>'Basis-Tabelle-Samen'!L84</f>
        <v>4055473730066</v>
      </c>
      <c r="M34" s="324">
        <f>'Basis-Tabelle-Samen'!M84</f>
        <v>2.4500000000000002</v>
      </c>
      <c r="N34" s="326">
        <f>IF(K34&lt;1,"",'3'!$I$15)</f>
        <v>15</v>
      </c>
      <c r="O34" s="327">
        <f>IF(K34&lt;1,"",'3'!$J$11)</f>
        <v>90</v>
      </c>
      <c r="P34" s="326">
        <f>'Basis-Tabelle-Samen'!N84</f>
        <v>83006</v>
      </c>
      <c r="Q34" s="323">
        <f>'Basis-Tabelle-Samen'!O84</f>
        <v>4055473830063</v>
      </c>
      <c r="R34" s="328">
        <f>'Basis-Tabelle-Samen'!P84</f>
        <v>3.75</v>
      </c>
      <c r="S34" s="326">
        <f>IF(R34&lt;1,"",'3'!$M$15)</f>
        <v>18</v>
      </c>
      <c r="T34" s="327">
        <f>IF(R34&lt;1,"",'3'!$N$11)</f>
        <v>72</v>
      </c>
      <c r="U34" s="326">
        <f>'Basis-Tabelle-Samen'!Q84</f>
        <v>53006</v>
      </c>
      <c r="V34" s="323">
        <f>'Basis-Tabelle-Samen'!R84</f>
        <v>4055473530062</v>
      </c>
      <c r="W34" s="324">
        <f>'Basis-Tabelle-Samen'!S84</f>
        <v>4.95</v>
      </c>
      <c r="X34" s="326">
        <f>IF(U34&lt;1,"",'3'!$Q$15)</f>
        <v>6</v>
      </c>
      <c r="Y34" s="327">
        <f>IF(U34&lt;1,"",'3'!$R$11)</f>
        <v>24</v>
      </c>
      <c r="Z34" s="326">
        <f>'Basis-Tabelle-Samen'!T84</f>
        <v>33006</v>
      </c>
      <c r="AA34" s="323">
        <f>'Basis-Tabelle-Samen'!U84</f>
        <v>4055473330068</v>
      </c>
      <c r="AB34" s="324">
        <f>'Basis-Tabelle-Samen'!V84</f>
        <v>6.75</v>
      </c>
      <c r="AC34" s="326">
        <f>IF(Z34&lt;1,"",'3'!$U$15)</f>
        <v>6</v>
      </c>
      <c r="AD34" s="327">
        <f>IF(Z34&lt;1,"",'3'!$V$11)</f>
        <v>24</v>
      </c>
      <c r="AE34" s="326">
        <f>'Basis-Tabelle-Samen'!W84</f>
        <v>63006</v>
      </c>
      <c r="AF34" s="323">
        <f>'Basis-Tabelle-Samen'!X84</f>
        <v>4055473630069</v>
      </c>
      <c r="AG34" s="324">
        <f>'Basis-Tabelle-Samen'!Y84</f>
        <v>2.95</v>
      </c>
      <c r="AH34" s="326">
        <f>IF(AE34&lt;1,"",'3'!$Y$15)</f>
        <v>8</v>
      </c>
      <c r="AI34" s="327">
        <f>IF(AE34&lt;1,"",'3'!$Z$11)</f>
        <v>64</v>
      </c>
      <c r="AJ34" s="315"/>
      <c r="AK34" s="316" t="str">
        <f>IF(G34&lt;1,"",
IF($C$1="Bulgarisch - BG",HYPERLINK(CONCATENATE("https://www.saflax.de/0-WVK-Retail/Bilder-Pictures/SAFLAX-",'Basis-Tabelle-Samen'!C84,"-",'Basis-Tabelle-Samen'!J84,"-seed-package-front-cr-bulgarian.jpg")),
IF($C$1="Dänisch - DK",HYPERLINK(CONCATENATE("https://www.saflax.de/0-WVK-Retail/Bilder-Pictures/SAFLAX-",'Basis-Tabelle-Samen'!C84,"-",'Basis-Tabelle-Samen'!J84,"-seed-package-front-cr-danish.jpg")),
IF($C$1="Deutsch - DE",HYPERLINK(CONCATENATE("https://www.saflax.de/0-WVK-Retail/Bilder-Pictures/SAFLAX-",'Basis-Tabelle-Samen'!C84,"-",'Basis-Tabelle-Samen'!J84,"-seed-package-front-cr-german.jpg")),
IF($C$1="Englisch - UK",HYPERLINK(CONCATENATE("https://www.saflax.de/0-WVK-Retail/Bilder-Pictures/SAFLAX-",'Basis-Tabelle-Samen'!C84,"-",'Basis-Tabelle-Samen'!J84,"-seed-package-front-cr-english.jpg")),
IF($C$1="Estnisch - EE",HYPERLINK(CONCATENATE("https://www.saflax.de/0-WVK-Retail/Bilder-Pictures/SAFLAX-",'Basis-Tabelle-Samen'!C84,"-",'Basis-Tabelle-Samen'!J84,"-seed-package-front-cr-estonian.jpg")),
IF($C$1="Finnisch - FI",HYPERLINK(CONCATENATE("https://www.saflax.de/0-WVK-Retail/Bilder-Pictures/SAFLAX-",'Basis-Tabelle-Samen'!C84,"-",'Basis-Tabelle-Samen'!J84,"-seed-package-front-cr-finnish.jpg")),
IF($C$1="Französisch - FR",HYPERLINK(CONCATENATE("https://www.saflax.de/0-WVK-Retail/Bilder-Pictures/SAFLAX-",'Basis-Tabelle-Samen'!C84,"-",'Basis-Tabelle-Samen'!J84,"-seed-package-front-cr-french.jpg")),
IF($C$1="Griechisch - GR",HYPERLINK(CONCATENATE("https://www.saflax.de/0-WVK-Retail/Bilder-Pictures/SAFLAX-",'Basis-Tabelle-Samen'!C84,"-",'Basis-Tabelle-Samen'!J84,"-seed-package-front-cr-greek.jpg")),
IF($C$1="Irisch - IE",HYPERLINK(CONCATENATE("https://www.saflax.de/0-WVK-Retail/Bilder-Pictures/SAFLAX-",'Basis-Tabelle-Samen'!C84,"-",'Basis-Tabelle-Samen'!J84,"-seed-package-front-cr-irish.jpg")),
IF($C$1="Isländisch - IS",HYPERLINK(CONCATENATE("https://www.saflax.de/0-WVK-Retail/Bilder-Pictures/SAFLAX-",'Basis-Tabelle-Samen'!C84,"-",'Basis-Tabelle-Samen'!J84,"-seed-package-front-cr-icelandic.jpg")),
IF($C$1="Italienisch - IT",HYPERLINK(CONCATENATE("https://www.saflax.de/0-WVK-Retail/Bilder-Pictures/SAFLAX-",'Basis-Tabelle-Samen'!C84,"-",'Basis-Tabelle-Samen'!J84,"-seed-package-front-cr-italian.jpg")),
IF($C$1="Japanisch - JP",HYPERLINK(CONCATENATE("https://www.saflax.de/0-WVK-Retail/Bilder-Pictures/SAFLAX-",'Basis-Tabelle-Samen'!C84,"-",'Basis-Tabelle-Samen'!J84,"-seed-package-front-cr-japanese.jpg")),
IF($C$1="Kroatisch - HR",HYPERLINK(CONCATENATE("https://www.saflax.de/0-WVK-Retail/Bilder-Pictures/SAFLAX-",'Basis-Tabelle-Samen'!C84,"-",'Basis-Tabelle-Samen'!J84,"-seed-package-front-cr-croatian.jpg")),
IF($C$1="Lettisch - LV",HYPERLINK(CONCATENATE("https://www.saflax.de/0-WVK-Retail/Bilder-Pictures/SAFLAX-",'Basis-Tabelle-Samen'!C84,"-",'Basis-Tabelle-Samen'!J84,"-seed-package-front-cr-latvian.jpg")),
IF($C$1="Litauisch - LT",HYPERLINK(CONCATENATE("https://www.saflax.de/0-WVK-Retail/Bilder-Pictures/SAFLAX-",'Basis-Tabelle-Samen'!C84,"-",'Basis-Tabelle-Samen'!J84,"-seed-package-front-cr-lithuanian.jpg")),
IF($C$1="Maltesisch - MT",HYPERLINK(CONCATENATE("https://www.saflax.de/0-WVK-Retail/Bilder-Pictures/SAFLAX-",'Basis-Tabelle-Samen'!C84,"-",'Basis-Tabelle-Samen'!J84,"-seed-package-front-cr-maltese.jpg")),
IF($C$1="Niederländisch - NL",HYPERLINK(CONCATENATE("https://www.saflax.de/0-WVK-Retail/Bilder-Pictures/SAFLAX-",'Basis-Tabelle-Samen'!C84,"-",'Basis-Tabelle-Samen'!J84,"-seed-package-front-cr-dutch.jpg")),
IF($C$1="Norwegisch - NO",HYPERLINK(CONCATENATE("https://www.saflax.de/0-WVK-Retail/Bilder-Pictures/SAFLAX-",'Basis-Tabelle-Samen'!C84,"-",'Basis-Tabelle-Samen'!J84,"-seed-package-front-cr-nowegian.jpg")),
IF($C$1="Polnisch - PL",HYPERLINK(CONCATENATE("https://www.saflax.de/0-WVK-Retail/Bilder-Pictures/SAFLAX-",'Basis-Tabelle-Samen'!C84,"-",'Basis-Tabelle-Samen'!J84,"-seed-package-front-cr-polish.jpg")),
IF($C$1="Portugiesisch - PT",HYPERLINK(CONCATENATE("https://www.saflax.de/0-WVK-Retail/Bilder-Pictures/SAFLAX-",'Basis-Tabelle-Samen'!C84,"-",'Basis-Tabelle-Samen'!J84,"-seed-package-front-cr-portuguese.jpg")),
IF($C$1="Rumänisch - RO",HYPERLINK(CONCATENATE("https://www.saflax.de/0-WVK-Retail/Bilder-Pictures/SAFLAX-",'Basis-Tabelle-Samen'!C84,"-",'Basis-Tabelle-Samen'!J84,"-seed-package-front-cr-romanian.jpg")),
IF($C$1="Schwedisch - SE",HYPERLINK(CONCATENATE("https://www.saflax.de/0-WVK-Retail/Bilder-Pictures/SAFLAX-",'Basis-Tabelle-Samen'!C84,"-",'Basis-Tabelle-Samen'!J84,"-seed-package-front-cr-swedish.jpg")),
IF($C$1="Slowakisch - SK",HYPERLINK(CONCATENATE("https://www.saflax.de/0-WVK-Retail/Bilder-Pictures/SAFLAX-",'Basis-Tabelle-Samen'!C84,"-",'Basis-Tabelle-Samen'!J84,"-seed-package-front-cr-slovak.jpg")),
IF($C$1="Slowenisch - SI",HYPERLINK(CONCATENATE("https://www.saflax.de/0-WVK-Retail/Bilder-Pictures/SAFLAX-",'Basis-Tabelle-Samen'!C84,"-",'Basis-Tabelle-Samen'!J84,"-seed-package-front-cr-slovenian.jpg")),
IF($C$1="Spanisch - ES",HYPERLINK(CONCATENATE("https://www.saflax.de/0-WVK-Retail/Bilder-Pictures/SAFLAX-",'Basis-Tabelle-Samen'!C84,"-",'Basis-Tabelle-Samen'!J84,"-seed-package-front-cr-spanish.jpg")),
IF($C$1="Tschechisch - CZ",HYPERLINK(CONCATENATE("https://www.saflax.de/0-WVK-Retail/Bilder-Pictures/SAFLAX-",'Basis-Tabelle-Samen'!C84,"-",'Basis-Tabelle-Samen'!J84,"-seed-package-front-cr-czech.jpg")),
IF($C$1="Türkisch - TR",HYPERLINK(CONCATENATE("https://www.saflax.de/0-WVK-Retail/Bilder-Pictures/SAFLAX-",'Basis-Tabelle-Samen'!C84,"-",'Basis-Tabelle-Samen'!J84,"-seed-package-front-cr-turkish.jpg")),
IF($C$1="Ungarisch - HU",HYPERLINK(CONCATENATE("https://www.saflax.de/0-WVK-Retail/Bilder-Pictures/SAFLAX-",'Basis-Tabelle-Samen'!C84,"-",'Basis-Tabelle-Samen'!J84,"-seed-package-front-cr-hungarian.jpg")),
" ACHTUNG")))))))))))))))))))))))))))))</f>
        <v>https://www.saflax.de/0-WVK-Retail/Bilder-Pictures/SAFLAX-13006-cedrus-deodara-seed-package-front-cr-english.jpg</v>
      </c>
      <c r="AL34" s="330" t="str">
        <f>IF(G34&lt;1,"",
IF($C$1="Bulgarisch - BG",HYPERLINK(CONCATENATE("https://www.saflax.de/0-WVK-Retail/Bilder-Pictures/SAFLAX-",'Basis-Tabelle-Samen'!C84,"-",'Basis-Tabelle-Samen'!J84,"-seed-package-back-cr-bulgarian.jpg")),
IF($C$1="Dänisch - DK",HYPERLINK(CONCATENATE("https://www.saflax.de/0-WVK-Retail/Bilder-Pictures/SAFLAX-",'Basis-Tabelle-Samen'!C84,"-",'Basis-Tabelle-Samen'!J84,"-seed-package-back-cr-danish.jpg")),
IF($C$1="Deutsch - DE",HYPERLINK(CONCATENATE("https://www.saflax.de/0-WVK-Retail/Bilder-Pictures/SAFLAX-",'Basis-Tabelle-Samen'!C84,"-",'Basis-Tabelle-Samen'!J84,"-seed-package-back-cr-german.jpg")),
IF($C$1="Englisch - UK",HYPERLINK(CONCATENATE("https://www.saflax.de/0-WVK-Retail/Bilder-Pictures/SAFLAX-",'Basis-Tabelle-Samen'!C84,"-",'Basis-Tabelle-Samen'!J84,"-seed-package-back-cr-english.jpg")),
IF($C$1="Estnisch - EE",HYPERLINK(CONCATENATE("https://www.saflax.de/0-WVK-Retail/Bilder-Pictures/SAFLAX-",'Basis-Tabelle-Samen'!C84,"-",'Basis-Tabelle-Samen'!J84,"-seed-package-back-cr-estonian.jpg")),
IF($C$1="Finnisch - FI",HYPERLINK(CONCATENATE("https://www.saflax.de/0-WVK-Retail/Bilder-Pictures/SAFLAX-",'Basis-Tabelle-Samen'!C84,"-",'Basis-Tabelle-Samen'!J84,"-seed-package-back-cr-finnish.jpg")),
IF($C$1="Französisch - FR",HYPERLINK(CONCATENATE("https://www.saflax.de/0-WVK-Retail/Bilder-Pictures/SAFLAX-",'Basis-Tabelle-Samen'!C84,"-",'Basis-Tabelle-Samen'!J84,"-seed-package-back-cr-french.jpg")),
IF($C$1="Griechisch - GR",HYPERLINK(CONCATENATE("https://www.saflax.de/0-WVK-Retail/Bilder-Pictures/SAFLAX-",'Basis-Tabelle-Samen'!C84,"-",'Basis-Tabelle-Samen'!J84,"-seed-package-back-cr-greek.jpg")),
IF($C$1="Irisch - IE",HYPERLINK(CONCATENATE("https://www.saflax.de/0-WVK-Retail/Bilder-Pictures/SAFLAX-",'Basis-Tabelle-Samen'!C84,"-",'Basis-Tabelle-Samen'!J84,"-seed-package-back-cr-irish.jpg")),
IF($C$1="Isländisch - IS",HYPERLINK(CONCATENATE("https://www.saflax.de/0-WVK-Retail/Bilder-Pictures/SAFLAX-",'Basis-Tabelle-Samen'!C84,"-",'Basis-Tabelle-Samen'!J84,"-seed-package-back-cr-icelandic.jpg")),
IF($C$1="Italienisch - IT",HYPERLINK(CONCATENATE("https://www.saflax.de/0-WVK-Retail/Bilder-Pictures/SAFLAX-",'Basis-Tabelle-Samen'!C84,"-",'Basis-Tabelle-Samen'!J84,"-seed-package-back-cr-italian.jpg")),
IF($C$1="Japanisch - JP",HYPERLINK(CONCATENATE("https://www.saflax.de/0-WVK-Retail/Bilder-Pictures/SAFLAX-",'Basis-Tabelle-Samen'!C84,"-",'Basis-Tabelle-Samen'!J84,"-seed-package-back-cr-japanese.jpg")),
IF($C$1="Kroatisch - HR",HYPERLINK(CONCATENATE("https://www.saflax.de/0-WVK-Retail/Bilder-Pictures/SAFLAX-",'Basis-Tabelle-Samen'!C84,"-",'Basis-Tabelle-Samen'!J84,"-seed-package-back-cr-croatian.jpg")),
IF($C$1="Lettisch - LV",HYPERLINK(CONCATENATE("https://www.saflax.de/0-WVK-Retail/Bilder-Pictures/SAFLAX-",'Basis-Tabelle-Samen'!C84,"-",'Basis-Tabelle-Samen'!J84,"-seed-package-back-cr-latvian.jpg")),
IF($C$1="Litauisch - LT",HYPERLINK(CONCATENATE("https://www.saflax.de/0-WVK-Retail/Bilder-Pictures/SAFLAX-",'Basis-Tabelle-Samen'!C84,"-",'Basis-Tabelle-Samen'!J84,"-seed-package-back-cr-lithuanian.jpg")),
IF($C$1="Maltesisch - MT",HYPERLINK(CONCATENATE("https://www.saflax.de/0-WVK-Retail/Bilder-Pictures/SAFLAX-",'Basis-Tabelle-Samen'!C84,"-",'Basis-Tabelle-Samen'!J84,"-seed-package-back-cr-maltese.jpg")),
IF($C$1="Niederländisch - NL",HYPERLINK(CONCATENATE("https://www.saflax.de/0-WVK-Retail/Bilder-Pictures/SAFLAX-",'Basis-Tabelle-Samen'!C84,"-",'Basis-Tabelle-Samen'!J84,"-seed-package-back-cr-dutch.jpg")),
IF($C$1="Norwegisch - NO",HYPERLINK(CONCATENATE("https://www.saflax.de/0-WVK-Retail/Bilder-Pictures/SAFLAX-",'Basis-Tabelle-Samen'!C84,"-",'Basis-Tabelle-Samen'!J84,"-seed-package-back-cr-nowegian.jpg")),
IF($C$1="Polnisch - PL",HYPERLINK(CONCATENATE("https://www.saflax.de/0-WVK-Retail/Bilder-Pictures/SAFLAX-",'Basis-Tabelle-Samen'!C84,"-",'Basis-Tabelle-Samen'!J84,"-seed-package-back-cr-polish.jpg")),
IF($C$1="Portugiesisch - PT",HYPERLINK(CONCATENATE("https://www.saflax.de/0-WVK-Retail/Bilder-Pictures/SAFLAX-",'Basis-Tabelle-Samen'!C84,"-",'Basis-Tabelle-Samen'!J84,"-seed-package-back-cr-portuguese.jpg")),
IF($C$1="Rumänisch - RO",HYPERLINK(CONCATENATE("https://www.saflax.de/0-WVK-Retail/Bilder-Pictures/SAFLAX-",'Basis-Tabelle-Samen'!C84,"-",'Basis-Tabelle-Samen'!J84,"-seed-package-back-cr-romanian.jpg")),
IF($C$1="Schwedisch - SE",HYPERLINK(CONCATENATE("https://www.saflax.de/0-WVK-Retail/Bilder-Pictures/SAFLAX-",'Basis-Tabelle-Samen'!C84,"-",'Basis-Tabelle-Samen'!J84,"-seed-package-back-cr-swedish.jpg")),
IF($C$1="Slowakisch - SK",HYPERLINK(CONCATENATE("https://www.saflax.de/0-WVK-Retail/Bilder-Pictures/SAFLAX-",'Basis-Tabelle-Samen'!C84,"-",'Basis-Tabelle-Samen'!J84,"-seed-package-back-cr-slovak.jpg")),
IF($C$1="Slowenisch - SI",HYPERLINK(CONCATENATE("https://www.saflax.de/0-WVK-Retail/Bilder-Pictures/SAFLAX-",'Basis-Tabelle-Samen'!C84,"-",'Basis-Tabelle-Samen'!J84,"-seed-package-back-cr-slovenian.jpg")),
IF($C$1="Spanisch - ES",HYPERLINK(CONCATENATE("https://www.saflax.de/0-WVK-Retail/Bilder-Pictures/SAFLAX-",'Basis-Tabelle-Samen'!C84,"-",'Basis-Tabelle-Samen'!J84,"-seed-package-back-cr-spanish.jpg")),
IF($C$1="Tschechisch - CZ",HYPERLINK(CONCATENATE("https://www.saflax.de/0-WVK-Retail/Bilder-Pictures/SAFLAX-",'Basis-Tabelle-Samen'!C84,"-",'Basis-Tabelle-Samen'!J84,"-seed-package-back-cr-czech.jpg")),
IF($C$1="Türkisch - TR",HYPERLINK(CONCATENATE("https://www.saflax.de/0-WVK-Retail/Bilder-Pictures/SAFLAX-",'Basis-Tabelle-Samen'!C84,"-",'Basis-Tabelle-Samen'!J84,"-seed-package-back-cr-turkish.jpg")),
IF($C$1="Ungarisch - HU",HYPERLINK(CONCATENATE("https://www.saflax.de/0-WVK-Retail/Bilder-Pictures/SAFLAX-",'Basis-Tabelle-Samen'!C84,"-",'Basis-Tabelle-Samen'!J84,"-seed-package-back-cr-hungarian.jpg")),
" ACHTUNG")))))))))))))))))))))))))))))</f>
        <v>https://www.saflax.de/0-WVK-Retail/Bilder-Pictures/SAFLAX-13006-cedrus-deodara-seed-package-back-cr-english.jpg</v>
      </c>
      <c r="AM34" s="330" t="str">
        <f>IF(H34&lt;1,"",
IF($C$1="Bulgarisch - BG",HYPERLINK(CONCATENATE("https://www.saflax.de/0-WVK-Retail/Bilder-Pictures/SAFLAX-",'Basis-Tabelle-Samen'!K84,"-",'Basis-Tabelle-Samen'!J84,"-garden-to-go-mini-bulgarian.jpg")),
IF($C$1="Dänisch - DK",HYPERLINK(CONCATENATE("https://www.saflax.de/0-WVK-Retail/Bilder-Pictures/SAFLAX-",'Basis-Tabelle-Samen'!K84,"-",'Basis-Tabelle-Samen'!J84,"-garden-to-go-mini-danish.jpg")),
IF($C$1="Deutsch - DE",HYPERLINK(CONCATENATE("https://www.saflax.de/0-WVK-Retail/Bilder-Pictures/SAFLAX-",'Basis-Tabelle-Samen'!K84,"-",'Basis-Tabelle-Samen'!J84,"-garden-to-go-mini-german.jpg")),
IF($C$1="Englisch - UK",HYPERLINK(CONCATENATE("https://www.saflax.de/0-WVK-Retail/Bilder-Pictures/SAFLAX-",'Basis-Tabelle-Samen'!K84,"-",'Basis-Tabelle-Samen'!J84,"-garden-to-go-mini-english.jpg")),
IF($C$1="Estnisch - EE",HYPERLINK(CONCATENATE("https://www.saflax.de/0-WVK-Retail/Bilder-Pictures/SAFLAX-",'Basis-Tabelle-Samen'!K84,"-",'Basis-Tabelle-Samen'!J84,"-garden-to-go-mini-estonian.jpg")),
IF($C$1="Finnisch - FI",HYPERLINK(CONCATENATE("https://www.saflax.de/0-WVK-Retail/Bilder-Pictures/SAFLAX-",'Basis-Tabelle-Samen'!K84,"-",'Basis-Tabelle-Samen'!J84,"-garden-to-go-mini-finnish.jpg")),
IF($C$1="Französisch - FR",HYPERLINK(CONCATENATE("https://www.saflax.de/0-WVK-Retail/Bilder-Pictures/SAFLAX-",'Basis-Tabelle-Samen'!K84,"-",'Basis-Tabelle-Samen'!J84,"-garden-to-go-mini-french.jpg")),
IF($C$1="Griechisch - GR",HYPERLINK(CONCATENATE("https://www.saflax.de/0-WVK-Retail/Bilder-Pictures/SAFLAX-",'Basis-Tabelle-Samen'!K84,"-",'Basis-Tabelle-Samen'!J84,"-garden-to-go-mini-greek.jpg")),
IF($C$1="Irisch - IE",HYPERLINK(CONCATENATE("https://www.saflax.de/0-WVK-Retail/Bilder-Pictures/SAFLAX-",'Basis-Tabelle-Samen'!K84,"-",'Basis-Tabelle-Samen'!J84,"-garden-to-go-mini-irish.jpg")),
IF($C$1="Isländisch - IS",HYPERLINK(CONCATENATE("https://www.saflax.de/0-WVK-Retail/Bilder-Pictures/SAFLAX-",'Basis-Tabelle-Samen'!K84,"-",'Basis-Tabelle-Samen'!J84,"-garden-to-go-mini-icelandic.jpg")),
IF($C$1="Italienisch - IT",HYPERLINK(CONCATENATE("https://www.saflax.de/0-WVK-Retail/Bilder-Pictures/SAFLAX-",'Basis-Tabelle-Samen'!K84,"-",'Basis-Tabelle-Samen'!J84,"-garden-to-go-mini-italian.jpg")),
IF($C$1="Japanisch - JP",HYPERLINK(CONCATENATE("https://www.saflax.de/0-WVK-Retail/Bilder-Pictures/SAFLAX-",'Basis-Tabelle-Samen'!K84,"-",'Basis-Tabelle-Samen'!J84,"-garden-to-go-mini-japanese.jpg")),
IF($C$1="Kroatisch - HR",HYPERLINK(CONCATENATE("https://www.saflax.de/0-WVK-Retail/Bilder-Pictures/SAFLAX-",'Basis-Tabelle-Samen'!K84,"-",'Basis-Tabelle-Samen'!J84,"-garden-to-go-mini-croatian.jpg")),
IF($C$1="Lettisch - LV",HYPERLINK(CONCATENATE("https://www.saflax.de/0-WVK-Retail/Bilder-Pictures/SAFLAX-",'Basis-Tabelle-Samen'!K84,"-",'Basis-Tabelle-Samen'!J84,"-garden-to-go-mini-latvian.jpg")),
IF($C$1="Litauisch - LT",HYPERLINK(CONCATENATE("https://www.saflax.de/0-WVK-Retail/Bilder-Pictures/SAFLAX-",'Basis-Tabelle-Samen'!K84,"-",'Basis-Tabelle-Samen'!J84,"-garden-to-go-mini-lithuanian.jpg")),
IF($C$1="Maltesisch - MT",HYPERLINK(CONCATENATE("https://www.saflax.de/0-WVK-Retail/Bilder-Pictures/SAFLAX-",'Basis-Tabelle-Samen'!K84,"-",'Basis-Tabelle-Samen'!J84,"-garden-to-go-mini-maltese.jpg")),
IF($C$1="Niederländisch - NL",HYPERLINK(CONCATENATE("https://www.saflax.de/0-WVK-Retail/Bilder-Pictures/SAFLAX-",'Basis-Tabelle-Samen'!K84,"-",'Basis-Tabelle-Samen'!J84,"-garden-to-go-mini-dutch.jpg")),
IF($C$1="Norwegisch - NO",HYPERLINK(CONCATENATE("https://www.saflax.de/0-WVK-Retail/Bilder-Pictures/SAFLAX-",'Basis-Tabelle-Samen'!K84,"-",'Basis-Tabelle-Samen'!J84,"-garden-to-go-mini-nowegian.jpg")),
IF($C$1="Polnisch - PL",HYPERLINK(CONCATENATE("https://www.saflax.de/0-WVK-Retail/Bilder-Pictures/SAFLAX-",'Basis-Tabelle-Samen'!K84,"-",'Basis-Tabelle-Samen'!J84,"-garden-to-go-mini-polish.jpg")),
IF($C$1="Portugiesisch - PT",HYPERLINK(CONCATENATE("https://www.saflax.de/0-WVK-Retail/Bilder-Pictures/SAFLAX-",'Basis-Tabelle-Samen'!K84,"-",'Basis-Tabelle-Samen'!J84,"-garden-to-go-mini-portuguese.jpg")),
IF($C$1="Rumänisch - RO",HYPERLINK(CONCATENATE("https://www.saflax.de/0-WVK-Retail/Bilder-Pictures/SAFLAX-",'Basis-Tabelle-Samen'!K84,"-",'Basis-Tabelle-Samen'!J84,"-garden-to-go-mini-romanian.jpg")),
IF($C$1="Schwedisch - SE",HYPERLINK(CONCATENATE("https://www.saflax.de/0-WVK-Retail/Bilder-Pictures/SAFLAX-",'Basis-Tabelle-Samen'!K84,"-",'Basis-Tabelle-Samen'!J84,"-garden-to-go-mini-swedish.jpg")),
IF($C$1="Slowakisch - SK",HYPERLINK(CONCATENATE("https://www.saflax.de/0-WVK-Retail/Bilder-Pictures/SAFLAX-",'Basis-Tabelle-Samen'!K84,"-",'Basis-Tabelle-Samen'!J84,"-garden-to-go-mini-slovak.jpg")),
IF($C$1="Slowenisch - SI",HYPERLINK(CONCATENATE("https://www.saflax.de/0-WVK-Retail/Bilder-Pictures/SAFLAX-",'Basis-Tabelle-Samen'!K84,"-",'Basis-Tabelle-Samen'!J84,"-garden-to-go-mini-slovenian.jpg")),
IF($C$1="Spanisch - ES",HYPERLINK(CONCATENATE("https://www.saflax.de/0-WVK-Retail/Bilder-Pictures/SAFLAX-",'Basis-Tabelle-Samen'!K84,"-",'Basis-Tabelle-Samen'!J84,"-garden-to-go-mini-spanish.jpg")),
IF($C$1="Tschechisch - CZ",HYPERLINK(CONCATENATE("https://www.saflax.de/0-WVK-Retail/Bilder-Pictures/SAFLAX-",'Basis-Tabelle-Samen'!K84,"-",'Basis-Tabelle-Samen'!J84,"-garden-to-go-mini-czech.jpg")),
IF($C$1="Türkisch - TR",HYPERLINK(CONCATENATE("https://www.saflax.de/0-WVK-Retail/Bilder-Pictures/SAFLAX-",'Basis-Tabelle-Samen'!K84,"-",'Basis-Tabelle-Samen'!J84,"-garden-to-go-mini-turkish.jpg")),
IF($C$1="Ungarisch - HU",HYPERLINK(CONCATENATE("https://www.saflax.de/0-WVK-Retail/Bilder-Pictures/SAFLAX-",'Basis-Tabelle-Samen'!K84,"-",'Basis-Tabelle-Samen'!J84,"-garden-to-go-mini-hungarian.jpg")),
" ACHTUNG")))))))))))))))))))))))))))))</f>
        <v>https://www.saflax.de/0-WVK-Retail/Bilder-Pictures/SAFLAX-73006-cedrus-deodara-garden-to-go-mini-english.jpg</v>
      </c>
      <c r="AN34" s="330" t="str">
        <f>IF(I34&lt;1,"",
IF($C$1="Bulgarisch - BG",HYPERLINK(CONCATENATE("https://www.saflax.de/0-WVK-Retail/Bilder-Pictures/SAFLAX-",'Basis-Tabelle-Samen'!N84,"-",'Basis-Tabelle-Samen'!J84,"-garden-to-go-lite-bulgarian.jpg")),
IF($C$1="Dänisch - DK",HYPERLINK(CONCATENATE("https://www.saflax.de/0-WVK-Retail/Bilder-Pictures/SAFLAX-",'Basis-Tabelle-Samen'!N84,"-",'Basis-Tabelle-Samen'!J84,"-garden-to-go-lite-danish.jpg")),
IF($C$1="Deutsch - DE",HYPERLINK(CONCATENATE("https://www.saflax.de/0-WVK-Retail/Bilder-Pictures/SAFLAX-",'Basis-Tabelle-Samen'!N84,"-",'Basis-Tabelle-Samen'!J84,"-garden-to-go-lite-german.jpg")),
IF($C$1="Englisch - UK",HYPERLINK(CONCATENATE("https://www.saflax.de/0-WVK-Retail/Bilder-Pictures/SAFLAX-",'Basis-Tabelle-Samen'!N84,"-",'Basis-Tabelle-Samen'!J84,"-garden-to-go-lite-english.jpg")),
IF($C$1="Estnisch - EE",HYPERLINK(CONCATENATE("https://www.saflax.de/0-WVK-Retail/Bilder-Pictures/SAFLAX-",'Basis-Tabelle-Samen'!N84,"-",'Basis-Tabelle-Samen'!J84,"-garden-to-go-lite-estonian.jpg")),
IF($C$1="Finnisch - FI",HYPERLINK(CONCATENATE("https://www.saflax.de/0-WVK-Retail/Bilder-Pictures/SAFLAX-",'Basis-Tabelle-Samen'!N84,"-",'Basis-Tabelle-Samen'!J84,"-garden-to-go-lite-finnish.jpg")),
IF($C$1="Französisch - FR",HYPERLINK(CONCATENATE("https://www.saflax.de/0-WVK-Retail/Bilder-Pictures/SAFLAX-",'Basis-Tabelle-Samen'!N84,"-",'Basis-Tabelle-Samen'!J84,"-garden-to-go-lite-french.jpg")),
IF($C$1="Griechisch - GR",HYPERLINK(CONCATENATE("https://www.saflax.de/0-WVK-Retail/Bilder-Pictures/SAFLAX-",'Basis-Tabelle-Samen'!N84,"-",'Basis-Tabelle-Samen'!J84,"-garden-to-go-lite-greek.jpg")),
IF($C$1="Irisch - IE",HYPERLINK(CONCATENATE("https://www.saflax.de/0-WVK-Retail/Bilder-Pictures/SAFLAX-",'Basis-Tabelle-Samen'!N84,"-",'Basis-Tabelle-Samen'!J84,"-garden-to-go-lite-irish.jpg")),
IF($C$1="Isländisch - IS",HYPERLINK(CONCATENATE("https://www.saflax.de/0-WVK-Retail/Bilder-Pictures/SAFLAX-",'Basis-Tabelle-Samen'!N84,"-",'Basis-Tabelle-Samen'!J84,"-garden-to-go-lite-icelandic.jpg")),
IF($C$1="Italienisch - IT",HYPERLINK(CONCATENATE("https://www.saflax.de/0-WVK-Retail/Bilder-Pictures/SAFLAX-",'Basis-Tabelle-Samen'!N84,"-",'Basis-Tabelle-Samen'!J84,"-garden-to-go-lite-italian.jpg")),
IF($C$1="Japanisch - JP",HYPERLINK(CONCATENATE("https://www.saflax.de/0-WVK-Retail/Bilder-Pictures/SAFLAX-",'Basis-Tabelle-Samen'!N84,"-",'Basis-Tabelle-Samen'!J84,"-garden-to-go-lite-japanese.jpg")),
IF($C$1="Kroatisch - HR",HYPERLINK(CONCATENATE("https://www.saflax.de/0-WVK-Retail/Bilder-Pictures/SAFLAX-",'Basis-Tabelle-Samen'!N84,"-",'Basis-Tabelle-Samen'!J84,"-garden-to-go-lite-croatian.jpg")),
IF($C$1="Lettisch - LV",HYPERLINK(CONCATENATE("https://www.saflax.de/0-WVK-Retail/Bilder-Pictures/SAFLAX-",'Basis-Tabelle-Samen'!N84,"-",'Basis-Tabelle-Samen'!J84,"-garden-to-go-lite-latvian.jpg")),
IF($C$1="Litauisch - LT",HYPERLINK(CONCATENATE("https://www.saflax.de/0-WVK-Retail/Bilder-Pictures/SAFLAX-",'Basis-Tabelle-Samen'!N84,"-",'Basis-Tabelle-Samen'!J84,"-garden-to-go-lite-lithuanian.jpg")),
IF($C$1="Maltesisch - MT",HYPERLINK(CONCATENATE("https://www.saflax.de/0-WVK-Retail/Bilder-Pictures/SAFLAX-",'Basis-Tabelle-Samen'!N84,"-",'Basis-Tabelle-Samen'!J84,"-garden-to-go-lite-maltese.jpg")),
IF($C$1="Niederländisch - NL",HYPERLINK(CONCATENATE("https://www.saflax.de/0-WVK-Retail/Bilder-Pictures/SAFLAX-",'Basis-Tabelle-Samen'!N84,"-",'Basis-Tabelle-Samen'!J84,"-garden-to-go-lite-dutch.jpg")),
IF($C$1="Norwegisch - NO",HYPERLINK(CONCATENATE("https://www.saflax.de/0-WVK-Retail/Bilder-Pictures/SAFLAX-",'Basis-Tabelle-Samen'!N84,"-",'Basis-Tabelle-Samen'!J84,"-garden-to-go-lite-nowegian.jpg")),
IF($C$1="Polnisch - PL",HYPERLINK(CONCATENATE("https://www.saflax.de/0-WVK-Retail/Bilder-Pictures/SAFLAX-",'Basis-Tabelle-Samen'!N84,"-",'Basis-Tabelle-Samen'!J84,"-garden-to-go-lite-polish.jpg")),
IF($C$1="Portugiesisch - PT",HYPERLINK(CONCATENATE("https://www.saflax.de/0-WVK-Retail/Bilder-Pictures/SAFLAX-",'Basis-Tabelle-Samen'!N84,"-",'Basis-Tabelle-Samen'!J84,"-garden-to-go-lite-portuguese.jpg")),
IF($C$1="Rumänisch - RO",HYPERLINK(CONCATENATE("https://www.saflax.de/0-WVK-Retail/Bilder-Pictures/SAFLAX-",'Basis-Tabelle-Samen'!N84,"-",'Basis-Tabelle-Samen'!J84,"-garden-to-go-lite-romanian.jpg")),
IF($C$1="Schwedisch - SE",HYPERLINK(CONCATENATE("https://www.saflax.de/0-WVK-Retail/Bilder-Pictures/SAFLAX-",'Basis-Tabelle-Samen'!N84,"-",'Basis-Tabelle-Samen'!J84,"-garden-to-go-lite-swedish.jpg")),
IF($C$1="Slowakisch - SK",HYPERLINK(CONCATENATE("https://www.saflax.de/0-WVK-Retail/Bilder-Pictures/SAFLAX-",'Basis-Tabelle-Samen'!N84,"-",'Basis-Tabelle-Samen'!J84,"-garden-to-go-lite-slovak.jpg")),
IF($C$1="Slowenisch - SI",HYPERLINK(CONCATENATE("https://www.saflax.de/0-WVK-Retail/Bilder-Pictures/SAFLAX-",'Basis-Tabelle-Samen'!N84,"-",'Basis-Tabelle-Samen'!J84,"-garden-to-go-lite-slovenian.jpg")),
IF($C$1="Spanisch - ES",HYPERLINK(CONCATENATE("https://www.saflax.de/0-WVK-Retail/Bilder-Pictures/SAFLAX-",'Basis-Tabelle-Samen'!N84,"-",'Basis-Tabelle-Samen'!J84,"-garden-to-go-lite-spanish.jpg")),
IF($C$1="Tschechisch - CZ",HYPERLINK(CONCATENATE("https://www.saflax.de/0-WVK-Retail/Bilder-Pictures/SAFLAX-",'Basis-Tabelle-Samen'!N84,"-",'Basis-Tabelle-Samen'!J84,"-garden-to-go-lite-czech.jpg")),
IF($C$1="Türkisch - TR",HYPERLINK(CONCATENATE("https://www.saflax.de/0-WVK-Retail/Bilder-Pictures/SAFLAX-",'Basis-Tabelle-Samen'!N84,"-",'Basis-Tabelle-Samen'!J84,"-garden-to-go-lite-turkish.jpg")),
IF($C$1="Ungarisch - HU",HYPERLINK(CONCATENATE("https://www.saflax.de/0-WVK-Retail/Bilder-Pictures/SAFLAX-",'Basis-Tabelle-Samen'!N84,"-",'Basis-Tabelle-Samen'!J84,"-garden-to-go-lite-hungarian.jpg")),
" ACHTUNG")))))))))))))))))))))))))))))</f>
        <v>https://www.saflax.de/0-WVK-Retail/Bilder-Pictures/SAFLAX-83006-cedrus-deodara-garden-to-go-lite-english.jpg</v>
      </c>
      <c r="AO34" s="330" t="str">
        <f>IF(J34&lt;1,"",
IF($C$1="Bulgarisch - BG",HYPERLINK(CONCATENATE("https://www.saflax.de/0-WVK-Retail/Bilder-Pictures/SAFLAX-",'Basis-Tabelle-Samen'!Q84,"-",'Basis-Tabelle-Samen'!J84,"-garden-to-go-bulgarian.jpg")),
IF($C$1="Dänisch - DK",HYPERLINK(CONCATENATE("https://www.saflax.de/0-WVK-Retail/Bilder-Pictures/SAFLAX-",'Basis-Tabelle-Samen'!Q84,"-",'Basis-Tabelle-Samen'!J84,"-garden-to-go-danish.jpg")),
IF($C$1="Deutsch - DE",HYPERLINK(CONCATENATE("https://www.saflax.de/0-WVK-Retail/Bilder-Pictures/SAFLAX-",'Basis-Tabelle-Samen'!Q84,"-",'Basis-Tabelle-Samen'!J84,"-garden-to-go-german.jpg")),
IF($C$1="Englisch - UK",HYPERLINK(CONCATENATE("https://www.saflax.de/0-WVK-Retail/Bilder-Pictures/SAFLAX-",'Basis-Tabelle-Samen'!Q84,"-",'Basis-Tabelle-Samen'!J84,"-garden-to-go-english.jpg")),
IF($C$1="Estnisch - EE",HYPERLINK(CONCATENATE("https://www.saflax.de/0-WVK-Retail/Bilder-Pictures/SAFLAX-",'Basis-Tabelle-Samen'!Q84,"-",'Basis-Tabelle-Samen'!J84,"-garden-to-go-estonian.jpg")),
IF($C$1="Finnisch - FI",HYPERLINK(CONCATENATE("https://www.saflax.de/0-WVK-Retail/Bilder-Pictures/SAFLAX-",'Basis-Tabelle-Samen'!Q84,"-",'Basis-Tabelle-Samen'!J84,"-garden-to-go-finnish.jpg")),
IF($C$1="Französisch - FR",HYPERLINK(CONCATENATE("https://www.saflax.de/0-WVK-Retail/Bilder-Pictures/SAFLAX-",'Basis-Tabelle-Samen'!Q84,"-",'Basis-Tabelle-Samen'!J84,"-garden-to-go-french.jpg")),
IF($C$1="Griechisch - GR",HYPERLINK(CONCATENATE("https://www.saflax.de/0-WVK-Retail/Bilder-Pictures/SAFLAX-",'Basis-Tabelle-Samen'!Q84,"-",'Basis-Tabelle-Samen'!J84,"-garden-to-go-greek.jpg")),
IF($C$1="Irisch - IE",HYPERLINK(CONCATENATE("https://www.saflax.de/0-WVK-Retail/Bilder-Pictures/SAFLAX-",'Basis-Tabelle-Samen'!Q84,"-",'Basis-Tabelle-Samen'!J84,"-garden-to-go-irish.jpg")),
IF($C$1="Isländisch - IS",HYPERLINK(CONCATENATE("https://www.saflax.de/0-WVK-Retail/Bilder-Pictures/SAFLAX-",'Basis-Tabelle-Samen'!Q84,"-",'Basis-Tabelle-Samen'!J84,"-garden-to-go-icelandic.jpg")),
IF($C$1="Italienisch - IT",HYPERLINK(CONCATENATE("https://www.saflax.de/0-WVK-Retail/Bilder-Pictures/SAFLAX-",'Basis-Tabelle-Samen'!Q84,"-",'Basis-Tabelle-Samen'!J84,"-garden-to-go-italian.jpg")),
IF($C$1="Japanisch - JP",HYPERLINK(CONCATENATE("https://www.saflax.de/0-WVK-Retail/Bilder-Pictures/SAFLAX-",'Basis-Tabelle-Samen'!Q84,"-",'Basis-Tabelle-Samen'!J84,"-garden-to-go-japanese.jpg")),
IF($C$1="Kroatisch - HR",HYPERLINK(CONCATENATE("https://www.saflax.de/0-WVK-Retail/Bilder-Pictures/SAFLAX-",'Basis-Tabelle-Samen'!Q84,"-",'Basis-Tabelle-Samen'!J84,"-garden-to-go-croatian.jpg")),
IF($C$1="Lettisch - LV",HYPERLINK(CONCATENATE("https://www.saflax.de/0-WVK-Retail/Bilder-Pictures/SAFLAX-",'Basis-Tabelle-Samen'!Q84,"-",'Basis-Tabelle-Samen'!J84,"-garden-to-go-latvian.jpg")),
IF($C$1="Litauisch - LT",HYPERLINK(CONCATENATE("https://www.saflax.de/0-WVK-Retail/Bilder-Pictures/SAFLAX-",'Basis-Tabelle-Samen'!Q84,"-",'Basis-Tabelle-Samen'!J84,"-garden-to-go-lithuanian.jpg")),
IF($C$1="Maltesisch - MT",HYPERLINK(CONCATENATE("https://www.saflax.de/0-WVK-Retail/Bilder-Pictures/SAFLAX-",'Basis-Tabelle-Samen'!Q84,"-",'Basis-Tabelle-Samen'!J84,"-garden-to-go-maltese.jpg")),
IF($C$1="Niederländisch - NL",HYPERLINK(CONCATENATE("https://www.saflax.de/0-WVK-Retail/Bilder-Pictures/SAFLAX-",'Basis-Tabelle-Samen'!Q84,"-",'Basis-Tabelle-Samen'!J84,"-garden-to-go-dutch.jpg")),
IF($C$1="Norwegisch - NO",HYPERLINK(CONCATENATE("https://www.saflax.de/0-WVK-Retail/Bilder-Pictures/SAFLAX-",'Basis-Tabelle-Samen'!Q84,"-",'Basis-Tabelle-Samen'!J84,"-garden-to-go-nowegian.jpg")),
IF($C$1="Polnisch - PL",HYPERLINK(CONCATENATE("https://www.saflax.de/0-WVK-Retail/Bilder-Pictures/SAFLAX-",'Basis-Tabelle-Samen'!Q84,"-",'Basis-Tabelle-Samen'!J84,"-garden-to-go-polish.jpg")),
IF($C$1="Portugiesisch - PT",HYPERLINK(CONCATENATE("https://www.saflax.de/0-WVK-Retail/Bilder-Pictures/SAFLAX-",'Basis-Tabelle-Samen'!Q84,"-",'Basis-Tabelle-Samen'!J84,"-garden-to-go-portuguese.jpg")),
IF($C$1="Rumänisch - RO",HYPERLINK(CONCATENATE("https://www.saflax.de/0-WVK-Retail/Bilder-Pictures/SAFLAX-",'Basis-Tabelle-Samen'!Q84,"-",'Basis-Tabelle-Samen'!J84,"-garden-to-go-romanian.jpg")),
IF($C$1="Schwedisch - SE",HYPERLINK(CONCATENATE("https://www.saflax.de/0-WVK-Retail/Bilder-Pictures/SAFLAX-",'Basis-Tabelle-Samen'!Q84,"-",'Basis-Tabelle-Samen'!J84,"-garden-to-go-swedish.jpg")),
IF($C$1="Slowakisch - SK",HYPERLINK(CONCATENATE("https://www.saflax.de/0-WVK-Retail/Bilder-Pictures/SAFLAX-",'Basis-Tabelle-Samen'!Q84,"-",'Basis-Tabelle-Samen'!J84,"-garden-to-go-slovak.jpg")),
IF($C$1="Slowenisch - SI",HYPERLINK(CONCATENATE("https://www.saflax.de/0-WVK-Retail/Bilder-Pictures/SAFLAX-",'Basis-Tabelle-Samen'!Q84,"-",'Basis-Tabelle-Samen'!J84,"-garden-to-go-slovenian.jpg")),
IF($C$1="Spanisch - ES",HYPERLINK(CONCATENATE("https://www.saflax.de/0-WVK-Retail/Bilder-Pictures/SAFLAX-",'Basis-Tabelle-Samen'!Q84,"-",'Basis-Tabelle-Samen'!J84,"-garden-to-go-spanish.jpg")),
IF($C$1="Tschechisch - CZ",HYPERLINK(CONCATENATE("https://www.saflax.de/0-WVK-Retail/Bilder-Pictures/SAFLAX-",'Basis-Tabelle-Samen'!Q84,"-",'Basis-Tabelle-Samen'!J84,"-garden-to-go-czech.jpg")),
IF($C$1="Türkisch - TR",HYPERLINK(CONCATENATE("https://www.saflax.de/0-WVK-Retail/Bilder-Pictures/SAFLAX-",'Basis-Tabelle-Samen'!Q84,"-",'Basis-Tabelle-Samen'!J84,"-garden-to-go-turkish.jpg")),
IF($C$1="Ungarisch - HU",HYPERLINK(CONCATENATE("https://www.saflax.de/0-WVK-Retail/Bilder-Pictures/SAFLAX-",'Basis-Tabelle-Samen'!Q84,"-",'Basis-Tabelle-Samen'!J84,"-garden-to-go-hungarian.jpg")),
" ACHTUNG")))))))))))))))))))))))))))))</f>
        <v>https://www.saflax.de/0-WVK-Retail/Bilder-Pictures/SAFLAX-53006-cedrus-deodara-garden-to-go-english.jpg</v>
      </c>
      <c r="AP34" s="330" t="str">
        <f>IF(K34&lt;1,"",
IF($C$1="Bulgarisch - BG",HYPERLINK(CONCATENATE("https://www.saflax.de/0-WVK-Retail/Bilder-Pictures/SAFLAX-",'Basis-Tabelle-Samen'!T84,"-",'Basis-Tabelle-Samen'!J84,"-cultivation-set-bulgarian.jpg")),
IF($C$1="Dänisch - DK",HYPERLINK(CONCATENATE("https://www.saflax.de/0-WVK-Retail/Bilder-Pictures/SAFLAX-",'Basis-Tabelle-Samen'!T84,"-",'Basis-Tabelle-Samen'!J84,"-cultivation-set-danish.jpg")),
IF($C$1="Deutsch - DE",HYPERLINK(CONCATENATE("https://www.saflax.de/0-WVK-Retail/Bilder-Pictures/SAFLAX-",'Basis-Tabelle-Samen'!T84,"-",'Basis-Tabelle-Samen'!J84,"-cultivation-set-german.jpg")),
IF($C$1="Englisch - UK",HYPERLINK(CONCATENATE("https://www.saflax.de/0-WVK-Retail/Bilder-Pictures/SAFLAX-",'Basis-Tabelle-Samen'!T84,"-",'Basis-Tabelle-Samen'!J84,"-cultivation-set-english.jpg")),
IF($C$1="Estnisch - EE",HYPERLINK(CONCATENATE("https://www.saflax.de/0-WVK-Retail/Bilder-Pictures/SAFLAX-",'Basis-Tabelle-Samen'!T84,"-",'Basis-Tabelle-Samen'!J84,"-cultivation-set-estonian.jpg")),
IF($C$1="Finnisch - FI",HYPERLINK(CONCATENATE("https://www.saflax.de/0-WVK-Retail/Bilder-Pictures/SAFLAX-",'Basis-Tabelle-Samen'!T84,"-",'Basis-Tabelle-Samen'!J84,"-cultivation-set-finnish.jpg")),
IF($C$1="Französisch - FR",HYPERLINK(CONCATENATE("https://www.saflax.de/0-WVK-Retail/Bilder-Pictures/SAFLAX-",'Basis-Tabelle-Samen'!T84,"-",'Basis-Tabelle-Samen'!J84,"-cultivation-set-french.jpg")),
IF($C$1="Griechisch - GR",HYPERLINK(CONCATENATE("https://www.saflax.de/0-WVK-Retail/Bilder-Pictures/SAFLAX-",'Basis-Tabelle-Samen'!T84,"-",'Basis-Tabelle-Samen'!J84,"-cultivation-set-greek.jpg")),
IF($C$1="Irisch - IE",HYPERLINK(CONCATENATE("https://www.saflax.de/0-WVK-Retail/Bilder-Pictures/SAFLAX-",'Basis-Tabelle-Samen'!T84,"-",'Basis-Tabelle-Samen'!J84,"-cultivation-set-irish.jpg")),
IF($C$1="Isländisch - IS",HYPERLINK(CONCATENATE("https://www.saflax.de/0-WVK-Retail/Bilder-Pictures/SAFLAX-",'Basis-Tabelle-Samen'!T84,"-",'Basis-Tabelle-Samen'!J84,"-cultivation-set-icelandic.jpg")),
IF($C$1="Italienisch - IT",HYPERLINK(CONCATENATE("https://www.saflax.de/0-WVK-Retail/Bilder-Pictures/SAFLAX-",'Basis-Tabelle-Samen'!T84,"-",'Basis-Tabelle-Samen'!J84,"-cultivation-set-italian.jpg")),
IF($C$1="Japanisch - JP",HYPERLINK(CONCATENATE("https://www.saflax.de/0-WVK-Retail/Bilder-Pictures/SAFLAX-",'Basis-Tabelle-Samen'!T84,"-",'Basis-Tabelle-Samen'!J84,"-cultivation-set-japanese.jpg")),
IF($C$1="Kroatisch - HR",HYPERLINK(CONCATENATE("https://www.saflax.de/0-WVK-Retail/Bilder-Pictures/SAFLAX-",'Basis-Tabelle-Samen'!T84,"-",'Basis-Tabelle-Samen'!J84,"-cultivation-set-croatian.jpg")),
IF($C$1="Lettisch - LV",HYPERLINK(CONCATENATE("https://www.saflax.de/0-WVK-Retail/Bilder-Pictures/SAFLAX-",'Basis-Tabelle-Samen'!T84,"-",'Basis-Tabelle-Samen'!J84,"-cultivation-set-latvian.jpg")),
IF($C$1="Litauisch - LT",HYPERLINK(CONCATENATE("https://www.saflax.de/0-WVK-Retail/Bilder-Pictures/SAFLAX-",'Basis-Tabelle-Samen'!T84,"-",'Basis-Tabelle-Samen'!J84,"-cultivation-set-lithuanian.jpg")),
IF($C$1="Maltesisch - MT",HYPERLINK(CONCATENATE("https://www.saflax.de/0-WVK-Retail/Bilder-Pictures/SAFLAX-",'Basis-Tabelle-Samen'!T84,"-",'Basis-Tabelle-Samen'!J84,"-cultivation-set-maltese.jpg")),
IF($C$1="Niederländisch - NL",HYPERLINK(CONCATENATE("https://www.saflax.de/0-WVK-Retail/Bilder-Pictures/SAFLAX-",'Basis-Tabelle-Samen'!T84,"-",'Basis-Tabelle-Samen'!J84,"-cultivation-set-dutch.jpg")),
IF($C$1="Norwegisch - NO",HYPERLINK(CONCATENATE("https://www.saflax.de/0-WVK-Retail/Bilder-Pictures/SAFLAX-",'Basis-Tabelle-Samen'!T84,"-",'Basis-Tabelle-Samen'!J84,"-cultivation-set-nowegian.jpg")),
IF($C$1="Polnisch - PL",HYPERLINK(CONCATENATE("https://www.saflax.de/0-WVK-Retail/Bilder-Pictures/SAFLAX-",'Basis-Tabelle-Samen'!T84,"-",'Basis-Tabelle-Samen'!J84,"-cultivation-set-polish.jpg")),
IF($C$1="Portugiesisch - PT",HYPERLINK(CONCATENATE("https://www.saflax.de/0-WVK-Retail/Bilder-Pictures/SAFLAX-",'Basis-Tabelle-Samen'!T84,"-",'Basis-Tabelle-Samen'!J84,"-cultivation-set-portuguese.jpg")),
IF($C$1="Rumänisch - RO",HYPERLINK(CONCATENATE("https://www.saflax.de/0-WVK-Retail/Bilder-Pictures/SAFLAX-",'Basis-Tabelle-Samen'!T84,"-",'Basis-Tabelle-Samen'!J84,"-cultivation-set-romanian.jpg")),
IF($C$1="Schwedisch - SE",HYPERLINK(CONCATENATE("https://www.saflax.de/0-WVK-Retail/Bilder-Pictures/SAFLAX-",'Basis-Tabelle-Samen'!T84,"-",'Basis-Tabelle-Samen'!J84,"-cultivation-set-swedish.jpg")),
IF($C$1="Slowakisch - SK",HYPERLINK(CONCATENATE("https://www.saflax.de/0-WVK-Retail/Bilder-Pictures/SAFLAX-",'Basis-Tabelle-Samen'!T84,"-",'Basis-Tabelle-Samen'!J84,"-cultivation-set-slovak.jpg")),
IF($C$1="Slowenisch - SI",HYPERLINK(CONCATENATE("https://www.saflax.de/0-WVK-Retail/Bilder-Pictures/SAFLAX-",'Basis-Tabelle-Samen'!T84,"-",'Basis-Tabelle-Samen'!J84,"-cultivation-set-slovenian.jpg")),
IF($C$1="Spanisch - ES",HYPERLINK(CONCATENATE("https://www.saflax.de/0-WVK-Retail/Bilder-Pictures/SAFLAX-",'Basis-Tabelle-Samen'!T84,"-",'Basis-Tabelle-Samen'!J84,"-cultivation-set-spanish.jpg")),
IF($C$1="Tschechisch - CZ",HYPERLINK(CONCATENATE("https://www.saflax.de/0-WVK-Retail/Bilder-Pictures/SAFLAX-",'Basis-Tabelle-Samen'!T84,"-",'Basis-Tabelle-Samen'!J84,"-cultivation-set-czech.jpg")),
IF($C$1="Türkisch - TR",HYPERLINK(CONCATENATE("https://www.saflax.de/0-WVK-Retail/Bilder-Pictures/SAFLAX-",'Basis-Tabelle-Samen'!T84,"-",'Basis-Tabelle-Samen'!J84,"-cultivation-set-turkish.jpg")),
IF($C$1="Ungarisch - HU",HYPERLINK(CONCATENATE("https://www.saflax.de/0-WVK-Retail/Bilder-Pictures/SAFLAX-",'Basis-Tabelle-Samen'!T84,"-",'Basis-Tabelle-Samen'!J84,"-cultivation-set-hungarian.jpg")),
" ACHTUNG")))))))))))))))))))))))))))))</f>
        <v>https://www.saflax.de/0-WVK-Retail/Bilder-Pictures/SAFLAX-33006-cedrus-deodara-cultivation-set-english.jpg</v>
      </c>
      <c r="AQ34" s="330" t="str">
        <f>IF(L34&lt;1,"",
IF($C$1="Bulgarisch - BG",HYPERLINK(CONCATENATE("https://www.saflax.de/0-WVK-Retail/Bilder-Pictures/SAFLAX-",'Basis-Tabelle-Samen'!W84,"-",'Basis-Tabelle-Samen'!J84,"-garden-in-the-bag-bulgarian.jpg")),
IF($C$1="Dänisch - DK",HYPERLINK(CONCATENATE("https://www.saflax.de/0-WVK-Retail/Bilder-Pictures/SAFLAX-",'Basis-Tabelle-Samen'!W84,"-",'Basis-Tabelle-Samen'!J84,"-garden-in-the-bag-danish.jpg")),
IF($C$1="Deutsch - DE",HYPERLINK(CONCATENATE("https://www.saflax.de/0-WVK-Retail/Bilder-Pictures/SAFLAX-",'Basis-Tabelle-Samen'!W84,"-",'Basis-Tabelle-Samen'!J84,"-garden-in-the-bag-german.jpg")),
IF($C$1="Englisch - UK",HYPERLINK(CONCATENATE("https://www.saflax.de/0-WVK-Retail/Bilder-Pictures/SAFLAX-",'Basis-Tabelle-Samen'!W84,"-",'Basis-Tabelle-Samen'!J84,"-garden-in-the-bag-english.jpg")),
IF($C$1="Estnisch - EE",HYPERLINK(CONCATENATE("https://www.saflax.de/0-WVK-Retail/Bilder-Pictures/SAFLAX-",'Basis-Tabelle-Samen'!W84,"-",'Basis-Tabelle-Samen'!J84,"-garden-in-the-bag-estonian.jpg")),
IF($C$1="Finnisch - FI",HYPERLINK(CONCATENATE("https://www.saflax.de/0-WVK-Retail/Bilder-Pictures/SAFLAX-",'Basis-Tabelle-Samen'!W84,"-",'Basis-Tabelle-Samen'!J84,"-garden-in-the-bag-finnish.jpg")),
IF($C$1="Französisch - FR",HYPERLINK(CONCATENATE("https://www.saflax.de/0-WVK-Retail/Bilder-Pictures/SAFLAX-",'Basis-Tabelle-Samen'!W84,"-",'Basis-Tabelle-Samen'!J84,"-garden-in-the-bag-french.jpg")),
IF($C$1="Griechisch - GR",HYPERLINK(CONCATENATE("https://www.saflax.de/0-WVK-Retail/Bilder-Pictures/SAFLAX-",'Basis-Tabelle-Samen'!W84,"-",'Basis-Tabelle-Samen'!J84,"-garden-in-the-bag-greek.jpg")),
IF($C$1="Irisch - IE",HYPERLINK(CONCATENATE("https://www.saflax.de/0-WVK-Retail/Bilder-Pictures/SAFLAX-",'Basis-Tabelle-Samen'!W84,"-",'Basis-Tabelle-Samen'!J84,"-garden-in-the-bag-irish.jpg")),
IF($C$1="Isländisch - IS",HYPERLINK(CONCATENATE("https://www.saflax.de/0-WVK-Retail/Bilder-Pictures/SAFLAX-",'Basis-Tabelle-Samen'!W84,"-",'Basis-Tabelle-Samen'!J84,"-garden-in-the-bag-icelandic.jpg")),
IF($C$1="Italienisch - IT",HYPERLINK(CONCATENATE("https://www.saflax.de/0-WVK-Retail/Bilder-Pictures/SAFLAX-",'Basis-Tabelle-Samen'!W84,"-",'Basis-Tabelle-Samen'!J84,"-garden-in-the-bag-italian.jpg")),
IF($C$1="Japanisch - JP",HYPERLINK(CONCATENATE("https://www.saflax.de/0-WVK-Retail/Bilder-Pictures/SAFLAX-",'Basis-Tabelle-Samen'!W84,"-",'Basis-Tabelle-Samen'!J84,"-garden-in-the-bag-japanese.jpg")),
IF($C$1="Kroatisch - HR",HYPERLINK(CONCATENATE("https://www.saflax.de/0-WVK-Retail/Bilder-Pictures/SAFLAX-",'Basis-Tabelle-Samen'!W84,"-",'Basis-Tabelle-Samen'!J84,"-garden-in-the-bag-croatian.jpg")),
IF($C$1="Lettisch - LV",HYPERLINK(CONCATENATE("https://www.saflax.de/0-WVK-Retail/Bilder-Pictures/SAFLAX-",'Basis-Tabelle-Samen'!W84,"-",'Basis-Tabelle-Samen'!J84,"-garden-in-the-bag-latvian.jpg")),
IF($C$1="Litauisch - LT",HYPERLINK(CONCATENATE("https://www.saflax.de/0-WVK-Retail/Bilder-Pictures/SAFLAX-",'Basis-Tabelle-Samen'!W84,"-",'Basis-Tabelle-Samen'!J84,"-garden-in-the-bag-lithuanian.jpg")),
IF($C$1="Maltesisch - MT",HYPERLINK(CONCATENATE("https://www.saflax.de/0-WVK-Retail/Bilder-Pictures/SAFLAX-",'Basis-Tabelle-Samen'!W84,"-",'Basis-Tabelle-Samen'!J84,"-garden-in-the-bag-maltese.jpg")),
IF($C$1="Niederländisch - NL",HYPERLINK(CONCATENATE("https://www.saflax.de/0-WVK-Retail/Bilder-Pictures/SAFLAX-",'Basis-Tabelle-Samen'!W84,"-",'Basis-Tabelle-Samen'!J84,"-garden-in-the-bag-dutch.jpg")),
IF($C$1="Norwegisch - NO",HYPERLINK(CONCATENATE("https://www.saflax.de/0-WVK-Retail/Bilder-Pictures/SAFLAX-",'Basis-Tabelle-Samen'!W84,"-",'Basis-Tabelle-Samen'!J84,"-garden-in-the-bag-nowegian.jpg")),
IF($C$1="Polnisch - PL",HYPERLINK(CONCATENATE("https://www.saflax.de/0-WVK-Retail/Bilder-Pictures/SAFLAX-",'Basis-Tabelle-Samen'!W84,"-",'Basis-Tabelle-Samen'!J84,"-garden-in-the-bag-polish.jpg")),
IF($C$1="Portugiesisch - PT",HYPERLINK(CONCATENATE("https://www.saflax.de/0-WVK-Retail/Bilder-Pictures/SAFLAX-",'Basis-Tabelle-Samen'!W84,"-",'Basis-Tabelle-Samen'!J84,"-garden-in-the-bag-portuguese.jpg")),
IF($C$1="Rumänisch - RO",HYPERLINK(CONCATENATE("https://www.saflax.de/0-WVK-Retail/Bilder-Pictures/SAFLAX-",'Basis-Tabelle-Samen'!W84,"-",'Basis-Tabelle-Samen'!J84,"-garden-in-the-bag-romanian.jpg")),
IF($C$1="Schwedisch - SE",HYPERLINK(CONCATENATE("https://www.saflax.de/0-WVK-Retail/Bilder-Pictures/SAFLAX-",'Basis-Tabelle-Samen'!W84,"-",'Basis-Tabelle-Samen'!J84,"-garden-in-the-bag-swedish.jpg")),
IF($C$1="Slowakisch - SK",HYPERLINK(CONCATENATE("https://www.saflax.de/0-WVK-Retail/Bilder-Pictures/SAFLAX-",'Basis-Tabelle-Samen'!W84,"-",'Basis-Tabelle-Samen'!J84,"-garden-in-the-bag-slovak.jpg")),
IF($C$1="Slowenisch - SI",HYPERLINK(CONCATENATE("https://www.saflax.de/0-WVK-Retail/Bilder-Pictures/SAFLAX-",'Basis-Tabelle-Samen'!W84,"-",'Basis-Tabelle-Samen'!J84,"-garden-in-the-bag-slovenian.jpg")),
IF($C$1="Spanisch - ES",HYPERLINK(CONCATENATE("https://www.saflax.de/0-WVK-Retail/Bilder-Pictures/SAFLAX-",'Basis-Tabelle-Samen'!W84,"-",'Basis-Tabelle-Samen'!J84,"-garden-in-the-bag-spanish.jpg")),
IF($C$1="Tschechisch - CZ",HYPERLINK(CONCATENATE("https://www.saflax.de/0-WVK-Retail/Bilder-Pictures/SAFLAX-",'Basis-Tabelle-Samen'!W84,"-",'Basis-Tabelle-Samen'!J84,"-garden-in-the-bag-czech.jpg")),
IF($C$1="Türkisch - TR",HYPERLINK(CONCATENATE("https://www.saflax.de/0-WVK-Retail/Bilder-Pictures/SAFLAX-",'Basis-Tabelle-Samen'!W84,"-",'Basis-Tabelle-Samen'!J84,"-garden-in-the-bag-turkish.jpg")),
IF($C$1="Ungarisch - HU",HYPERLINK(CONCATENATE("https://www.saflax.de/0-WVK-Retail/Bilder-Pictures/SAFLAX-",'Basis-Tabelle-Samen'!W84,"-",'Basis-Tabelle-Samen'!J84,"-garden-in-the-bag-hungarian.jpg")),
" ACHTUNG")))))))))))))))))))))))))))))</f>
        <v>https://www.saflax.de/0-WVK-Retail/Bilder-Pictures/SAFLAX-63006-cedrus-deodara-garden-in-the-bag-english.jpg</v>
      </c>
    </row>
    <row r="35" spans="1:43" ht="17.100000000000001" customHeight="1" x14ac:dyDescent="0.2">
      <c r="A35" s="318" t="str">
        <f>IF('Basis-Tabelle-Samen'!A76="","",IF($C$1="Deutsch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5" s="319" t="str">
        <f>'Basis-Tabelle-Samen'!I76</f>
        <v>Cedrus libani</v>
      </c>
      <c r="C35" s="316" t="str">
        <f>IF($C$1="Bulgarisch - BG",'Basis-Tabelle-Samen'!Z76,
IF($C$1="Dänisch - DK",'Basis-Tabelle-Samen'!AA76,
IF($C$1="Deutsch - DE",'Basis-Tabelle-Samen'!AB76,
IF($C$1="Englisch - UK",'Basis-Tabelle-Samen'!AC76,
IF($C$1="Estnisch - EE",'Basis-Tabelle-Samen'!AD76,
IF($C$1="Finnisch - FI",'Basis-Tabelle-Samen'!AE76,
IF($C$1="Französisch - FR",'Basis-Tabelle-Samen'!AF76,
IF($C$1="Griechisch - GR",'Basis-Tabelle-Samen'!AG76,
IF($C$1="Irisch - IE",'Basis-Tabelle-Samen'!AH76,
IF($C$1="Isländisch - IS",'Basis-Tabelle-Samen'!AI76,
IF($C$1="Italienisch - IT",'Basis-Tabelle-Samen'!AJ76,
IF($C$1="Japanisch - JP",'Basis-Tabelle-Samen'!AK76,
IF($C$1="Kroatisch - HR",'Basis-Tabelle-Samen'!AL76,
IF($C$1="Lettisch - LV",'Basis-Tabelle-Samen'!AM76,
IF($C$1="Litauisch - LT",'Basis-Tabelle-Samen'!AN76,
IF($C$1="Maltesisch - MT",'Basis-Tabelle-Samen'!AO76,
IF($C$1="Niederländisch - NL",'Basis-Tabelle-Samen'!AP76,
IF($C$1="Norwegisch - NO",'Basis-Tabelle-Samen'!AQ76,
IF($C$1="Polnisch - PL",'Basis-Tabelle-Samen'!AR76,
IF($C$1="Portugiesisch - PT",'Basis-Tabelle-Samen'!AS76,
IF($C$1="Rumänisch - RO",'Basis-Tabelle-Samen'!AT76,
IF($C$1="Schwedisch - SE",'Basis-Tabelle-Samen'!AU76,
IF($C$1="Slowakisch - SK",'Basis-Tabelle-Samen'!AV76,
IF($C$1="Slowenisch - SI",'Basis-Tabelle-Samen'!AW76,
IF($C$1="Spanisch - ES",'Basis-Tabelle-Samen'!AX76,
IF($C$1="Tschechisch - CZ",'Basis-Tabelle-Samen'!AY76,
IF($C$1="Türkisch - TR",'Basis-Tabelle-Samen'!AZ76,
IF($C$1="Ungarisch - HU",'Basis-Tabelle-Samen'!BA76,
" ACHTUNG"))))))))))))))))))))))))))))</f>
        <v>Lebanon Cedar</v>
      </c>
      <c r="D35" s="320">
        <f>'Basis-Tabelle-Samen'!F76</f>
        <v>20</v>
      </c>
      <c r="E35" s="321" t="str">
        <f>'Basis-Tabelle-Samen'!H76</f>
        <v>7 %</v>
      </c>
      <c r="F35" s="322" t="str">
        <f>IF('Basis-Tabelle-Samen'!G76="","",'Basis-Tabelle-Samen'!G76)</f>
        <v>01</v>
      </c>
      <c r="G35" s="320">
        <f>'Basis-Tabelle-Samen'!C76</f>
        <v>12986</v>
      </c>
      <c r="H35" s="323">
        <f>'Basis-Tabelle-Samen'!D76</f>
        <v>4055473129860</v>
      </c>
      <c r="I35" s="324">
        <f>'Basis-Tabelle-Samen'!E76</f>
        <v>1.85</v>
      </c>
      <c r="J35" s="325">
        <f t="shared" si="0"/>
        <v>12</v>
      </c>
      <c r="K35" s="326">
        <f>'Basis-Tabelle-Samen'!K76</f>
        <v>72986</v>
      </c>
      <c r="L35" s="323">
        <f>'Basis-Tabelle-Samen'!L76</f>
        <v>4055473729862</v>
      </c>
      <c r="M35" s="324">
        <f>'Basis-Tabelle-Samen'!M76</f>
        <v>2.4500000000000002</v>
      </c>
      <c r="N35" s="326">
        <f>IF(K35&lt;1,"",'3'!$I$15)</f>
        <v>15</v>
      </c>
      <c r="O35" s="327">
        <f>IF(K35&lt;1,"",'3'!$J$11)</f>
        <v>90</v>
      </c>
      <c r="P35" s="326">
        <f>'Basis-Tabelle-Samen'!N76</f>
        <v>82986</v>
      </c>
      <c r="Q35" s="323">
        <f>'Basis-Tabelle-Samen'!O76</f>
        <v>4055473829869</v>
      </c>
      <c r="R35" s="328">
        <f>'Basis-Tabelle-Samen'!P76</f>
        <v>3.75</v>
      </c>
      <c r="S35" s="326">
        <f>IF(R35&lt;1,"",'3'!$M$15)</f>
        <v>18</v>
      </c>
      <c r="T35" s="327">
        <f>IF(R35&lt;1,"",'3'!$N$11)</f>
        <v>72</v>
      </c>
      <c r="U35" s="326">
        <f>'Basis-Tabelle-Samen'!Q76</f>
        <v>52986</v>
      </c>
      <c r="V35" s="323">
        <f>'Basis-Tabelle-Samen'!R76</f>
        <v>4055473529868</v>
      </c>
      <c r="W35" s="324">
        <f>'Basis-Tabelle-Samen'!S76</f>
        <v>4.95</v>
      </c>
      <c r="X35" s="326">
        <f>IF(U35&lt;1,"",'3'!$Q$15)</f>
        <v>6</v>
      </c>
      <c r="Y35" s="327">
        <f>IF(U35&lt;1,"",'3'!$R$11)</f>
        <v>24</v>
      </c>
      <c r="Z35" s="326">
        <f>'Basis-Tabelle-Samen'!T76</f>
        <v>32986</v>
      </c>
      <c r="AA35" s="323">
        <f>'Basis-Tabelle-Samen'!U76</f>
        <v>4055473329864</v>
      </c>
      <c r="AB35" s="324">
        <f>'Basis-Tabelle-Samen'!V76</f>
        <v>6.75</v>
      </c>
      <c r="AC35" s="326">
        <f>IF(Z35&lt;1,"",'3'!$U$15)</f>
        <v>6</v>
      </c>
      <c r="AD35" s="327">
        <f>IF(Z35&lt;1,"",'3'!$V$11)</f>
        <v>24</v>
      </c>
      <c r="AE35" s="326">
        <f>'Basis-Tabelle-Samen'!W76</f>
        <v>62986</v>
      </c>
      <c r="AF35" s="323">
        <f>'Basis-Tabelle-Samen'!X76</f>
        <v>4055473629865</v>
      </c>
      <c r="AG35" s="324">
        <f>'Basis-Tabelle-Samen'!Y76</f>
        <v>2.95</v>
      </c>
      <c r="AH35" s="326">
        <f>IF(AE35&lt;1,"",'3'!$Y$15)</f>
        <v>8</v>
      </c>
      <c r="AI35" s="327">
        <f>IF(AE35&lt;1,"",'3'!$Z$11)</f>
        <v>64</v>
      </c>
      <c r="AJ35" s="315"/>
      <c r="AK35" s="316" t="str">
        <f>IF(G35&lt;1,"",
IF($C$1="Bulgarisch - BG",HYPERLINK(CONCATENATE("https://www.saflax.de/0-WVK-Retail/Bilder-Pictures/SAFLAX-",'Basis-Tabelle-Samen'!C76,"-",'Basis-Tabelle-Samen'!J76,"-seed-package-front-cr-bulgarian.jpg")),
IF($C$1="Dänisch - DK",HYPERLINK(CONCATENATE("https://www.saflax.de/0-WVK-Retail/Bilder-Pictures/SAFLAX-",'Basis-Tabelle-Samen'!C76,"-",'Basis-Tabelle-Samen'!J76,"-seed-package-front-cr-danish.jpg")),
IF($C$1="Deutsch - DE",HYPERLINK(CONCATENATE("https://www.saflax.de/0-WVK-Retail/Bilder-Pictures/SAFLAX-",'Basis-Tabelle-Samen'!C76,"-",'Basis-Tabelle-Samen'!J76,"-seed-package-front-cr-german.jpg")),
IF($C$1="Englisch - UK",HYPERLINK(CONCATENATE("https://www.saflax.de/0-WVK-Retail/Bilder-Pictures/SAFLAX-",'Basis-Tabelle-Samen'!C76,"-",'Basis-Tabelle-Samen'!J76,"-seed-package-front-cr-english.jpg")),
IF($C$1="Estnisch - EE",HYPERLINK(CONCATENATE("https://www.saflax.de/0-WVK-Retail/Bilder-Pictures/SAFLAX-",'Basis-Tabelle-Samen'!C76,"-",'Basis-Tabelle-Samen'!J76,"-seed-package-front-cr-estonian.jpg")),
IF($C$1="Finnisch - FI",HYPERLINK(CONCATENATE("https://www.saflax.de/0-WVK-Retail/Bilder-Pictures/SAFLAX-",'Basis-Tabelle-Samen'!C76,"-",'Basis-Tabelle-Samen'!J76,"-seed-package-front-cr-finnish.jpg")),
IF($C$1="Französisch - FR",HYPERLINK(CONCATENATE("https://www.saflax.de/0-WVK-Retail/Bilder-Pictures/SAFLAX-",'Basis-Tabelle-Samen'!C76,"-",'Basis-Tabelle-Samen'!J76,"-seed-package-front-cr-french.jpg")),
IF($C$1="Griechisch - GR",HYPERLINK(CONCATENATE("https://www.saflax.de/0-WVK-Retail/Bilder-Pictures/SAFLAX-",'Basis-Tabelle-Samen'!C76,"-",'Basis-Tabelle-Samen'!J76,"-seed-package-front-cr-greek.jpg")),
IF($C$1="Irisch - IE",HYPERLINK(CONCATENATE("https://www.saflax.de/0-WVK-Retail/Bilder-Pictures/SAFLAX-",'Basis-Tabelle-Samen'!C76,"-",'Basis-Tabelle-Samen'!J76,"-seed-package-front-cr-irish.jpg")),
IF($C$1="Isländisch - IS",HYPERLINK(CONCATENATE("https://www.saflax.de/0-WVK-Retail/Bilder-Pictures/SAFLAX-",'Basis-Tabelle-Samen'!C76,"-",'Basis-Tabelle-Samen'!J76,"-seed-package-front-cr-icelandic.jpg")),
IF($C$1="Italienisch - IT",HYPERLINK(CONCATENATE("https://www.saflax.de/0-WVK-Retail/Bilder-Pictures/SAFLAX-",'Basis-Tabelle-Samen'!C76,"-",'Basis-Tabelle-Samen'!J76,"-seed-package-front-cr-italian.jpg")),
IF($C$1="Japanisch - JP",HYPERLINK(CONCATENATE("https://www.saflax.de/0-WVK-Retail/Bilder-Pictures/SAFLAX-",'Basis-Tabelle-Samen'!C76,"-",'Basis-Tabelle-Samen'!J76,"-seed-package-front-cr-japanese.jpg")),
IF($C$1="Kroatisch - HR",HYPERLINK(CONCATENATE("https://www.saflax.de/0-WVK-Retail/Bilder-Pictures/SAFLAX-",'Basis-Tabelle-Samen'!C76,"-",'Basis-Tabelle-Samen'!J76,"-seed-package-front-cr-croatian.jpg")),
IF($C$1="Lettisch - LV",HYPERLINK(CONCATENATE("https://www.saflax.de/0-WVK-Retail/Bilder-Pictures/SAFLAX-",'Basis-Tabelle-Samen'!C76,"-",'Basis-Tabelle-Samen'!J76,"-seed-package-front-cr-latvian.jpg")),
IF($C$1="Litauisch - LT",HYPERLINK(CONCATENATE("https://www.saflax.de/0-WVK-Retail/Bilder-Pictures/SAFLAX-",'Basis-Tabelle-Samen'!C76,"-",'Basis-Tabelle-Samen'!J76,"-seed-package-front-cr-lithuanian.jpg")),
IF($C$1="Maltesisch - MT",HYPERLINK(CONCATENATE("https://www.saflax.de/0-WVK-Retail/Bilder-Pictures/SAFLAX-",'Basis-Tabelle-Samen'!C76,"-",'Basis-Tabelle-Samen'!J76,"-seed-package-front-cr-maltese.jpg")),
IF($C$1="Niederländisch - NL",HYPERLINK(CONCATENATE("https://www.saflax.de/0-WVK-Retail/Bilder-Pictures/SAFLAX-",'Basis-Tabelle-Samen'!C76,"-",'Basis-Tabelle-Samen'!J76,"-seed-package-front-cr-dutch.jpg")),
IF($C$1="Norwegisch - NO",HYPERLINK(CONCATENATE("https://www.saflax.de/0-WVK-Retail/Bilder-Pictures/SAFLAX-",'Basis-Tabelle-Samen'!C76,"-",'Basis-Tabelle-Samen'!J76,"-seed-package-front-cr-nowegian.jpg")),
IF($C$1="Polnisch - PL",HYPERLINK(CONCATENATE("https://www.saflax.de/0-WVK-Retail/Bilder-Pictures/SAFLAX-",'Basis-Tabelle-Samen'!C76,"-",'Basis-Tabelle-Samen'!J76,"-seed-package-front-cr-polish.jpg")),
IF($C$1="Portugiesisch - PT",HYPERLINK(CONCATENATE("https://www.saflax.de/0-WVK-Retail/Bilder-Pictures/SAFLAX-",'Basis-Tabelle-Samen'!C76,"-",'Basis-Tabelle-Samen'!J76,"-seed-package-front-cr-portuguese.jpg")),
IF($C$1="Rumänisch - RO",HYPERLINK(CONCATENATE("https://www.saflax.de/0-WVK-Retail/Bilder-Pictures/SAFLAX-",'Basis-Tabelle-Samen'!C76,"-",'Basis-Tabelle-Samen'!J76,"-seed-package-front-cr-romanian.jpg")),
IF($C$1="Schwedisch - SE",HYPERLINK(CONCATENATE("https://www.saflax.de/0-WVK-Retail/Bilder-Pictures/SAFLAX-",'Basis-Tabelle-Samen'!C76,"-",'Basis-Tabelle-Samen'!J76,"-seed-package-front-cr-swedish.jpg")),
IF($C$1="Slowakisch - SK",HYPERLINK(CONCATENATE("https://www.saflax.de/0-WVK-Retail/Bilder-Pictures/SAFLAX-",'Basis-Tabelle-Samen'!C76,"-",'Basis-Tabelle-Samen'!J76,"-seed-package-front-cr-slovak.jpg")),
IF($C$1="Slowenisch - SI",HYPERLINK(CONCATENATE("https://www.saflax.de/0-WVK-Retail/Bilder-Pictures/SAFLAX-",'Basis-Tabelle-Samen'!C76,"-",'Basis-Tabelle-Samen'!J76,"-seed-package-front-cr-slovenian.jpg")),
IF($C$1="Spanisch - ES",HYPERLINK(CONCATENATE("https://www.saflax.de/0-WVK-Retail/Bilder-Pictures/SAFLAX-",'Basis-Tabelle-Samen'!C76,"-",'Basis-Tabelle-Samen'!J76,"-seed-package-front-cr-spanish.jpg")),
IF($C$1="Tschechisch - CZ",HYPERLINK(CONCATENATE("https://www.saflax.de/0-WVK-Retail/Bilder-Pictures/SAFLAX-",'Basis-Tabelle-Samen'!C76,"-",'Basis-Tabelle-Samen'!J76,"-seed-package-front-cr-czech.jpg")),
IF($C$1="Türkisch - TR",HYPERLINK(CONCATENATE("https://www.saflax.de/0-WVK-Retail/Bilder-Pictures/SAFLAX-",'Basis-Tabelle-Samen'!C76,"-",'Basis-Tabelle-Samen'!J76,"-seed-package-front-cr-turkish.jpg")),
IF($C$1="Ungarisch - HU",HYPERLINK(CONCATENATE("https://www.saflax.de/0-WVK-Retail/Bilder-Pictures/SAFLAX-",'Basis-Tabelle-Samen'!C76,"-",'Basis-Tabelle-Samen'!J76,"-seed-package-front-cr-hungarian.jpg")),
" ACHTUNG")))))))))))))))))))))))))))))</f>
        <v>https://www.saflax.de/0-WVK-Retail/Bilder-Pictures/SAFLAX-12986-cedrus-libani-seed-package-front-cr-english.jpg</v>
      </c>
      <c r="AL35" s="330" t="str">
        <f>IF(G35&lt;1,"",
IF($C$1="Bulgarisch - BG",HYPERLINK(CONCATENATE("https://www.saflax.de/0-WVK-Retail/Bilder-Pictures/SAFLAX-",'Basis-Tabelle-Samen'!C76,"-",'Basis-Tabelle-Samen'!J76,"-seed-package-back-cr-bulgarian.jpg")),
IF($C$1="Dänisch - DK",HYPERLINK(CONCATENATE("https://www.saflax.de/0-WVK-Retail/Bilder-Pictures/SAFLAX-",'Basis-Tabelle-Samen'!C76,"-",'Basis-Tabelle-Samen'!J76,"-seed-package-back-cr-danish.jpg")),
IF($C$1="Deutsch - DE",HYPERLINK(CONCATENATE("https://www.saflax.de/0-WVK-Retail/Bilder-Pictures/SAFLAX-",'Basis-Tabelle-Samen'!C76,"-",'Basis-Tabelle-Samen'!J76,"-seed-package-back-cr-german.jpg")),
IF($C$1="Englisch - UK",HYPERLINK(CONCATENATE("https://www.saflax.de/0-WVK-Retail/Bilder-Pictures/SAFLAX-",'Basis-Tabelle-Samen'!C76,"-",'Basis-Tabelle-Samen'!J76,"-seed-package-back-cr-english.jpg")),
IF($C$1="Estnisch - EE",HYPERLINK(CONCATENATE("https://www.saflax.de/0-WVK-Retail/Bilder-Pictures/SAFLAX-",'Basis-Tabelle-Samen'!C76,"-",'Basis-Tabelle-Samen'!J76,"-seed-package-back-cr-estonian.jpg")),
IF($C$1="Finnisch - FI",HYPERLINK(CONCATENATE("https://www.saflax.de/0-WVK-Retail/Bilder-Pictures/SAFLAX-",'Basis-Tabelle-Samen'!C76,"-",'Basis-Tabelle-Samen'!J76,"-seed-package-back-cr-finnish.jpg")),
IF($C$1="Französisch - FR",HYPERLINK(CONCATENATE("https://www.saflax.de/0-WVK-Retail/Bilder-Pictures/SAFLAX-",'Basis-Tabelle-Samen'!C76,"-",'Basis-Tabelle-Samen'!J76,"-seed-package-back-cr-french.jpg")),
IF($C$1="Griechisch - GR",HYPERLINK(CONCATENATE("https://www.saflax.de/0-WVK-Retail/Bilder-Pictures/SAFLAX-",'Basis-Tabelle-Samen'!C76,"-",'Basis-Tabelle-Samen'!J76,"-seed-package-back-cr-greek.jpg")),
IF($C$1="Irisch - IE",HYPERLINK(CONCATENATE("https://www.saflax.de/0-WVK-Retail/Bilder-Pictures/SAFLAX-",'Basis-Tabelle-Samen'!C76,"-",'Basis-Tabelle-Samen'!J76,"-seed-package-back-cr-irish.jpg")),
IF($C$1="Isländisch - IS",HYPERLINK(CONCATENATE("https://www.saflax.de/0-WVK-Retail/Bilder-Pictures/SAFLAX-",'Basis-Tabelle-Samen'!C76,"-",'Basis-Tabelle-Samen'!J76,"-seed-package-back-cr-icelandic.jpg")),
IF($C$1="Italienisch - IT",HYPERLINK(CONCATENATE("https://www.saflax.de/0-WVK-Retail/Bilder-Pictures/SAFLAX-",'Basis-Tabelle-Samen'!C76,"-",'Basis-Tabelle-Samen'!J76,"-seed-package-back-cr-italian.jpg")),
IF($C$1="Japanisch - JP",HYPERLINK(CONCATENATE("https://www.saflax.de/0-WVK-Retail/Bilder-Pictures/SAFLAX-",'Basis-Tabelle-Samen'!C76,"-",'Basis-Tabelle-Samen'!J76,"-seed-package-back-cr-japanese.jpg")),
IF($C$1="Kroatisch - HR",HYPERLINK(CONCATENATE("https://www.saflax.de/0-WVK-Retail/Bilder-Pictures/SAFLAX-",'Basis-Tabelle-Samen'!C76,"-",'Basis-Tabelle-Samen'!J76,"-seed-package-back-cr-croatian.jpg")),
IF($C$1="Lettisch - LV",HYPERLINK(CONCATENATE("https://www.saflax.de/0-WVK-Retail/Bilder-Pictures/SAFLAX-",'Basis-Tabelle-Samen'!C76,"-",'Basis-Tabelle-Samen'!J76,"-seed-package-back-cr-latvian.jpg")),
IF($C$1="Litauisch - LT",HYPERLINK(CONCATENATE("https://www.saflax.de/0-WVK-Retail/Bilder-Pictures/SAFLAX-",'Basis-Tabelle-Samen'!C76,"-",'Basis-Tabelle-Samen'!J76,"-seed-package-back-cr-lithuanian.jpg")),
IF($C$1="Maltesisch - MT",HYPERLINK(CONCATENATE("https://www.saflax.de/0-WVK-Retail/Bilder-Pictures/SAFLAX-",'Basis-Tabelle-Samen'!C76,"-",'Basis-Tabelle-Samen'!J76,"-seed-package-back-cr-maltese.jpg")),
IF($C$1="Niederländisch - NL",HYPERLINK(CONCATENATE("https://www.saflax.de/0-WVK-Retail/Bilder-Pictures/SAFLAX-",'Basis-Tabelle-Samen'!C76,"-",'Basis-Tabelle-Samen'!J76,"-seed-package-back-cr-dutch.jpg")),
IF($C$1="Norwegisch - NO",HYPERLINK(CONCATENATE("https://www.saflax.de/0-WVK-Retail/Bilder-Pictures/SAFLAX-",'Basis-Tabelle-Samen'!C76,"-",'Basis-Tabelle-Samen'!J76,"-seed-package-back-cr-nowegian.jpg")),
IF($C$1="Polnisch - PL",HYPERLINK(CONCATENATE("https://www.saflax.de/0-WVK-Retail/Bilder-Pictures/SAFLAX-",'Basis-Tabelle-Samen'!C76,"-",'Basis-Tabelle-Samen'!J76,"-seed-package-back-cr-polish.jpg")),
IF($C$1="Portugiesisch - PT",HYPERLINK(CONCATENATE("https://www.saflax.de/0-WVK-Retail/Bilder-Pictures/SAFLAX-",'Basis-Tabelle-Samen'!C76,"-",'Basis-Tabelle-Samen'!J76,"-seed-package-back-cr-portuguese.jpg")),
IF($C$1="Rumänisch - RO",HYPERLINK(CONCATENATE("https://www.saflax.de/0-WVK-Retail/Bilder-Pictures/SAFLAX-",'Basis-Tabelle-Samen'!C76,"-",'Basis-Tabelle-Samen'!J76,"-seed-package-back-cr-romanian.jpg")),
IF($C$1="Schwedisch - SE",HYPERLINK(CONCATENATE("https://www.saflax.de/0-WVK-Retail/Bilder-Pictures/SAFLAX-",'Basis-Tabelle-Samen'!C76,"-",'Basis-Tabelle-Samen'!J76,"-seed-package-back-cr-swedish.jpg")),
IF($C$1="Slowakisch - SK",HYPERLINK(CONCATENATE("https://www.saflax.de/0-WVK-Retail/Bilder-Pictures/SAFLAX-",'Basis-Tabelle-Samen'!C76,"-",'Basis-Tabelle-Samen'!J76,"-seed-package-back-cr-slovak.jpg")),
IF($C$1="Slowenisch - SI",HYPERLINK(CONCATENATE("https://www.saflax.de/0-WVK-Retail/Bilder-Pictures/SAFLAX-",'Basis-Tabelle-Samen'!C76,"-",'Basis-Tabelle-Samen'!J76,"-seed-package-back-cr-slovenian.jpg")),
IF($C$1="Spanisch - ES",HYPERLINK(CONCATENATE("https://www.saflax.de/0-WVK-Retail/Bilder-Pictures/SAFLAX-",'Basis-Tabelle-Samen'!C76,"-",'Basis-Tabelle-Samen'!J76,"-seed-package-back-cr-spanish.jpg")),
IF($C$1="Tschechisch - CZ",HYPERLINK(CONCATENATE("https://www.saflax.de/0-WVK-Retail/Bilder-Pictures/SAFLAX-",'Basis-Tabelle-Samen'!C76,"-",'Basis-Tabelle-Samen'!J76,"-seed-package-back-cr-czech.jpg")),
IF($C$1="Türkisch - TR",HYPERLINK(CONCATENATE("https://www.saflax.de/0-WVK-Retail/Bilder-Pictures/SAFLAX-",'Basis-Tabelle-Samen'!C76,"-",'Basis-Tabelle-Samen'!J76,"-seed-package-back-cr-turkish.jpg")),
IF($C$1="Ungarisch - HU",HYPERLINK(CONCATENATE("https://www.saflax.de/0-WVK-Retail/Bilder-Pictures/SAFLAX-",'Basis-Tabelle-Samen'!C76,"-",'Basis-Tabelle-Samen'!J76,"-seed-package-back-cr-hungarian.jpg")),
" ACHTUNG")))))))))))))))))))))))))))))</f>
        <v>https://www.saflax.de/0-WVK-Retail/Bilder-Pictures/SAFLAX-12986-cedrus-libani-seed-package-back-cr-english.jpg</v>
      </c>
      <c r="AM35" s="330" t="str">
        <f>IF(H35&lt;1,"",
IF($C$1="Bulgarisch - BG",HYPERLINK(CONCATENATE("https://www.saflax.de/0-WVK-Retail/Bilder-Pictures/SAFLAX-",'Basis-Tabelle-Samen'!K76,"-",'Basis-Tabelle-Samen'!J76,"-garden-to-go-mini-bulgarian.jpg")),
IF($C$1="Dänisch - DK",HYPERLINK(CONCATENATE("https://www.saflax.de/0-WVK-Retail/Bilder-Pictures/SAFLAX-",'Basis-Tabelle-Samen'!K76,"-",'Basis-Tabelle-Samen'!J76,"-garden-to-go-mini-danish.jpg")),
IF($C$1="Deutsch - DE",HYPERLINK(CONCATENATE("https://www.saflax.de/0-WVK-Retail/Bilder-Pictures/SAFLAX-",'Basis-Tabelle-Samen'!K76,"-",'Basis-Tabelle-Samen'!J76,"-garden-to-go-mini-german.jpg")),
IF($C$1="Englisch - UK",HYPERLINK(CONCATENATE("https://www.saflax.de/0-WVK-Retail/Bilder-Pictures/SAFLAX-",'Basis-Tabelle-Samen'!K76,"-",'Basis-Tabelle-Samen'!J76,"-garden-to-go-mini-english.jpg")),
IF($C$1="Estnisch - EE",HYPERLINK(CONCATENATE("https://www.saflax.de/0-WVK-Retail/Bilder-Pictures/SAFLAX-",'Basis-Tabelle-Samen'!K76,"-",'Basis-Tabelle-Samen'!J76,"-garden-to-go-mini-estonian.jpg")),
IF($C$1="Finnisch - FI",HYPERLINK(CONCATENATE("https://www.saflax.de/0-WVK-Retail/Bilder-Pictures/SAFLAX-",'Basis-Tabelle-Samen'!K76,"-",'Basis-Tabelle-Samen'!J76,"-garden-to-go-mini-finnish.jpg")),
IF($C$1="Französisch - FR",HYPERLINK(CONCATENATE("https://www.saflax.de/0-WVK-Retail/Bilder-Pictures/SAFLAX-",'Basis-Tabelle-Samen'!K76,"-",'Basis-Tabelle-Samen'!J76,"-garden-to-go-mini-french.jpg")),
IF($C$1="Griechisch - GR",HYPERLINK(CONCATENATE("https://www.saflax.de/0-WVK-Retail/Bilder-Pictures/SAFLAX-",'Basis-Tabelle-Samen'!K76,"-",'Basis-Tabelle-Samen'!J76,"-garden-to-go-mini-greek.jpg")),
IF($C$1="Irisch - IE",HYPERLINK(CONCATENATE("https://www.saflax.de/0-WVK-Retail/Bilder-Pictures/SAFLAX-",'Basis-Tabelle-Samen'!K76,"-",'Basis-Tabelle-Samen'!J76,"-garden-to-go-mini-irish.jpg")),
IF($C$1="Isländisch - IS",HYPERLINK(CONCATENATE("https://www.saflax.de/0-WVK-Retail/Bilder-Pictures/SAFLAX-",'Basis-Tabelle-Samen'!K76,"-",'Basis-Tabelle-Samen'!J76,"-garden-to-go-mini-icelandic.jpg")),
IF($C$1="Italienisch - IT",HYPERLINK(CONCATENATE("https://www.saflax.de/0-WVK-Retail/Bilder-Pictures/SAFLAX-",'Basis-Tabelle-Samen'!K76,"-",'Basis-Tabelle-Samen'!J76,"-garden-to-go-mini-italian.jpg")),
IF($C$1="Japanisch - JP",HYPERLINK(CONCATENATE("https://www.saflax.de/0-WVK-Retail/Bilder-Pictures/SAFLAX-",'Basis-Tabelle-Samen'!K76,"-",'Basis-Tabelle-Samen'!J76,"-garden-to-go-mini-japanese.jpg")),
IF($C$1="Kroatisch - HR",HYPERLINK(CONCATENATE("https://www.saflax.de/0-WVK-Retail/Bilder-Pictures/SAFLAX-",'Basis-Tabelle-Samen'!K76,"-",'Basis-Tabelle-Samen'!J76,"-garden-to-go-mini-croatian.jpg")),
IF($C$1="Lettisch - LV",HYPERLINK(CONCATENATE("https://www.saflax.de/0-WVK-Retail/Bilder-Pictures/SAFLAX-",'Basis-Tabelle-Samen'!K76,"-",'Basis-Tabelle-Samen'!J76,"-garden-to-go-mini-latvian.jpg")),
IF($C$1="Litauisch - LT",HYPERLINK(CONCATENATE("https://www.saflax.de/0-WVK-Retail/Bilder-Pictures/SAFLAX-",'Basis-Tabelle-Samen'!K76,"-",'Basis-Tabelle-Samen'!J76,"-garden-to-go-mini-lithuanian.jpg")),
IF($C$1="Maltesisch - MT",HYPERLINK(CONCATENATE("https://www.saflax.de/0-WVK-Retail/Bilder-Pictures/SAFLAX-",'Basis-Tabelle-Samen'!K76,"-",'Basis-Tabelle-Samen'!J76,"-garden-to-go-mini-maltese.jpg")),
IF($C$1="Niederländisch - NL",HYPERLINK(CONCATENATE("https://www.saflax.de/0-WVK-Retail/Bilder-Pictures/SAFLAX-",'Basis-Tabelle-Samen'!K76,"-",'Basis-Tabelle-Samen'!J76,"-garden-to-go-mini-dutch.jpg")),
IF($C$1="Norwegisch - NO",HYPERLINK(CONCATENATE("https://www.saflax.de/0-WVK-Retail/Bilder-Pictures/SAFLAX-",'Basis-Tabelle-Samen'!K76,"-",'Basis-Tabelle-Samen'!J76,"-garden-to-go-mini-nowegian.jpg")),
IF($C$1="Polnisch - PL",HYPERLINK(CONCATENATE("https://www.saflax.de/0-WVK-Retail/Bilder-Pictures/SAFLAX-",'Basis-Tabelle-Samen'!K76,"-",'Basis-Tabelle-Samen'!J76,"-garden-to-go-mini-polish.jpg")),
IF($C$1="Portugiesisch - PT",HYPERLINK(CONCATENATE("https://www.saflax.de/0-WVK-Retail/Bilder-Pictures/SAFLAX-",'Basis-Tabelle-Samen'!K76,"-",'Basis-Tabelle-Samen'!J76,"-garden-to-go-mini-portuguese.jpg")),
IF($C$1="Rumänisch - RO",HYPERLINK(CONCATENATE("https://www.saflax.de/0-WVK-Retail/Bilder-Pictures/SAFLAX-",'Basis-Tabelle-Samen'!K76,"-",'Basis-Tabelle-Samen'!J76,"-garden-to-go-mini-romanian.jpg")),
IF($C$1="Schwedisch - SE",HYPERLINK(CONCATENATE("https://www.saflax.de/0-WVK-Retail/Bilder-Pictures/SAFLAX-",'Basis-Tabelle-Samen'!K76,"-",'Basis-Tabelle-Samen'!J76,"-garden-to-go-mini-swedish.jpg")),
IF($C$1="Slowakisch - SK",HYPERLINK(CONCATENATE("https://www.saflax.de/0-WVK-Retail/Bilder-Pictures/SAFLAX-",'Basis-Tabelle-Samen'!K76,"-",'Basis-Tabelle-Samen'!J76,"-garden-to-go-mini-slovak.jpg")),
IF($C$1="Slowenisch - SI",HYPERLINK(CONCATENATE("https://www.saflax.de/0-WVK-Retail/Bilder-Pictures/SAFLAX-",'Basis-Tabelle-Samen'!K76,"-",'Basis-Tabelle-Samen'!J76,"-garden-to-go-mini-slovenian.jpg")),
IF($C$1="Spanisch - ES",HYPERLINK(CONCATENATE("https://www.saflax.de/0-WVK-Retail/Bilder-Pictures/SAFLAX-",'Basis-Tabelle-Samen'!K76,"-",'Basis-Tabelle-Samen'!J76,"-garden-to-go-mini-spanish.jpg")),
IF($C$1="Tschechisch - CZ",HYPERLINK(CONCATENATE("https://www.saflax.de/0-WVK-Retail/Bilder-Pictures/SAFLAX-",'Basis-Tabelle-Samen'!K76,"-",'Basis-Tabelle-Samen'!J76,"-garden-to-go-mini-czech.jpg")),
IF($C$1="Türkisch - TR",HYPERLINK(CONCATENATE("https://www.saflax.de/0-WVK-Retail/Bilder-Pictures/SAFLAX-",'Basis-Tabelle-Samen'!K76,"-",'Basis-Tabelle-Samen'!J76,"-garden-to-go-mini-turkish.jpg")),
IF($C$1="Ungarisch - HU",HYPERLINK(CONCATENATE("https://www.saflax.de/0-WVK-Retail/Bilder-Pictures/SAFLAX-",'Basis-Tabelle-Samen'!K76,"-",'Basis-Tabelle-Samen'!J76,"-garden-to-go-mini-hungarian.jpg")),
" ACHTUNG")))))))))))))))))))))))))))))</f>
        <v>https://www.saflax.de/0-WVK-Retail/Bilder-Pictures/SAFLAX-72986-cedrus-libani-garden-to-go-mini-english.jpg</v>
      </c>
      <c r="AN35" s="330" t="str">
        <f>IF(I35&lt;1,"",
IF($C$1="Bulgarisch - BG",HYPERLINK(CONCATENATE("https://www.saflax.de/0-WVK-Retail/Bilder-Pictures/SAFLAX-",'Basis-Tabelle-Samen'!N76,"-",'Basis-Tabelle-Samen'!J76,"-garden-to-go-lite-bulgarian.jpg")),
IF($C$1="Dänisch - DK",HYPERLINK(CONCATENATE("https://www.saflax.de/0-WVK-Retail/Bilder-Pictures/SAFLAX-",'Basis-Tabelle-Samen'!N76,"-",'Basis-Tabelle-Samen'!J76,"-garden-to-go-lite-danish.jpg")),
IF($C$1="Deutsch - DE",HYPERLINK(CONCATENATE("https://www.saflax.de/0-WVK-Retail/Bilder-Pictures/SAFLAX-",'Basis-Tabelle-Samen'!N76,"-",'Basis-Tabelle-Samen'!J76,"-garden-to-go-lite-german.jpg")),
IF($C$1="Englisch - UK",HYPERLINK(CONCATENATE("https://www.saflax.de/0-WVK-Retail/Bilder-Pictures/SAFLAX-",'Basis-Tabelle-Samen'!N76,"-",'Basis-Tabelle-Samen'!J76,"-garden-to-go-lite-english.jpg")),
IF($C$1="Estnisch - EE",HYPERLINK(CONCATENATE("https://www.saflax.de/0-WVK-Retail/Bilder-Pictures/SAFLAX-",'Basis-Tabelle-Samen'!N76,"-",'Basis-Tabelle-Samen'!J76,"-garden-to-go-lite-estonian.jpg")),
IF($C$1="Finnisch - FI",HYPERLINK(CONCATENATE("https://www.saflax.de/0-WVK-Retail/Bilder-Pictures/SAFLAX-",'Basis-Tabelle-Samen'!N76,"-",'Basis-Tabelle-Samen'!J76,"-garden-to-go-lite-finnish.jpg")),
IF($C$1="Französisch - FR",HYPERLINK(CONCATENATE("https://www.saflax.de/0-WVK-Retail/Bilder-Pictures/SAFLAX-",'Basis-Tabelle-Samen'!N76,"-",'Basis-Tabelle-Samen'!J76,"-garden-to-go-lite-french.jpg")),
IF($C$1="Griechisch - GR",HYPERLINK(CONCATENATE("https://www.saflax.de/0-WVK-Retail/Bilder-Pictures/SAFLAX-",'Basis-Tabelle-Samen'!N76,"-",'Basis-Tabelle-Samen'!J76,"-garden-to-go-lite-greek.jpg")),
IF($C$1="Irisch - IE",HYPERLINK(CONCATENATE("https://www.saflax.de/0-WVK-Retail/Bilder-Pictures/SAFLAX-",'Basis-Tabelle-Samen'!N76,"-",'Basis-Tabelle-Samen'!J76,"-garden-to-go-lite-irish.jpg")),
IF($C$1="Isländisch - IS",HYPERLINK(CONCATENATE("https://www.saflax.de/0-WVK-Retail/Bilder-Pictures/SAFLAX-",'Basis-Tabelle-Samen'!N76,"-",'Basis-Tabelle-Samen'!J76,"-garden-to-go-lite-icelandic.jpg")),
IF($C$1="Italienisch - IT",HYPERLINK(CONCATENATE("https://www.saflax.de/0-WVK-Retail/Bilder-Pictures/SAFLAX-",'Basis-Tabelle-Samen'!N76,"-",'Basis-Tabelle-Samen'!J76,"-garden-to-go-lite-italian.jpg")),
IF($C$1="Japanisch - JP",HYPERLINK(CONCATENATE("https://www.saflax.de/0-WVK-Retail/Bilder-Pictures/SAFLAX-",'Basis-Tabelle-Samen'!N76,"-",'Basis-Tabelle-Samen'!J76,"-garden-to-go-lite-japanese.jpg")),
IF($C$1="Kroatisch - HR",HYPERLINK(CONCATENATE("https://www.saflax.de/0-WVK-Retail/Bilder-Pictures/SAFLAX-",'Basis-Tabelle-Samen'!N76,"-",'Basis-Tabelle-Samen'!J76,"-garden-to-go-lite-croatian.jpg")),
IF($C$1="Lettisch - LV",HYPERLINK(CONCATENATE("https://www.saflax.de/0-WVK-Retail/Bilder-Pictures/SAFLAX-",'Basis-Tabelle-Samen'!N76,"-",'Basis-Tabelle-Samen'!J76,"-garden-to-go-lite-latvian.jpg")),
IF($C$1="Litauisch - LT",HYPERLINK(CONCATENATE("https://www.saflax.de/0-WVK-Retail/Bilder-Pictures/SAFLAX-",'Basis-Tabelle-Samen'!N76,"-",'Basis-Tabelle-Samen'!J76,"-garden-to-go-lite-lithuanian.jpg")),
IF($C$1="Maltesisch - MT",HYPERLINK(CONCATENATE("https://www.saflax.de/0-WVK-Retail/Bilder-Pictures/SAFLAX-",'Basis-Tabelle-Samen'!N76,"-",'Basis-Tabelle-Samen'!J76,"-garden-to-go-lite-maltese.jpg")),
IF($C$1="Niederländisch - NL",HYPERLINK(CONCATENATE("https://www.saflax.de/0-WVK-Retail/Bilder-Pictures/SAFLAX-",'Basis-Tabelle-Samen'!N76,"-",'Basis-Tabelle-Samen'!J76,"-garden-to-go-lite-dutch.jpg")),
IF($C$1="Norwegisch - NO",HYPERLINK(CONCATENATE("https://www.saflax.de/0-WVK-Retail/Bilder-Pictures/SAFLAX-",'Basis-Tabelle-Samen'!N76,"-",'Basis-Tabelle-Samen'!J76,"-garden-to-go-lite-nowegian.jpg")),
IF($C$1="Polnisch - PL",HYPERLINK(CONCATENATE("https://www.saflax.de/0-WVK-Retail/Bilder-Pictures/SAFLAX-",'Basis-Tabelle-Samen'!N76,"-",'Basis-Tabelle-Samen'!J76,"-garden-to-go-lite-polish.jpg")),
IF($C$1="Portugiesisch - PT",HYPERLINK(CONCATENATE("https://www.saflax.de/0-WVK-Retail/Bilder-Pictures/SAFLAX-",'Basis-Tabelle-Samen'!N76,"-",'Basis-Tabelle-Samen'!J76,"-garden-to-go-lite-portuguese.jpg")),
IF($C$1="Rumänisch - RO",HYPERLINK(CONCATENATE("https://www.saflax.de/0-WVK-Retail/Bilder-Pictures/SAFLAX-",'Basis-Tabelle-Samen'!N76,"-",'Basis-Tabelle-Samen'!J76,"-garden-to-go-lite-romanian.jpg")),
IF($C$1="Schwedisch - SE",HYPERLINK(CONCATENATE("https://www.saflax.de/0-WVK-Retail/Bilder-Pictures/SAFLAX-",'Basis-Tabelle-Samen'!N76,"-",'Basis-Tabelle-Samen'!J76,"-garden-to-go-lite-swedish.jpg")),
IF($C$1="Slowakisch - SK",HYPERLINK(CONCATENATE("https://www.saflax.de/0-WVK-Retail/Bilder-Pictures/SAFLAX-",'Basis-Tabelle-Samen'!N76,"-",'Basis-Tabelle-Samen'!J76,"-garden-to-go-lite-slovak.jpg")),
IF($C$1="Slowenisch - SI",HYPERLINK(CONCATENATE("https://www.saflax.de/0-WVK-Retail/Bilder-Pictures/SAFLAX-",'Basis-Tabelle-Samen'!N76,"-",'Basis-Tabelle-Samen'!J76,"-garden-to-go-lite-slovenian.jpg")),
IF($C$1="Spanisch - ES",HYPERLINK(CONCATENATE("https://www.saflax.de/0-WVK-Retail/Bilder-Pictures/SAFLAX-",'Basis-Tabelle-Samen'!N76,"-",'Basis-Tabelle-Samen'!J76,"-garden-to-go-lite-spanish.jpg")),
IF($C$1="Tschechisch - CZ",HYPERLINK(CONCATENATE("https://www.saflax.de/0-WVK-Retail/Bilder-Pictures/SAFLAX-",'Basis-Tabelle-Samen'!N76,"-",'Basis-Tabelle-Samen'!J76,"-garden-to-go-lite-czech.jpg")),
IF($C$1="Türkisch - TR",HYPERLINK(CONCATENATE("https://www.saflax.de/0-WVK-Retail/Bilder-Pictures/SAFLAX-",'Basis-Tabelle-Samen'!N76,"-",'Basis-Tabelle-Samen'!J76,"-garden-to-go-lite-turkish.jpg")),
IF($C$1="Ungarisch - HU",HYPERLINK(CONCATENATE("https://www.saflax.de/0-WVK-Retail/Bilder-Pictures/SAFLAX-",'Basis-Tabelle-Samen'!N76,"-",'Basis-Tabelle-Samen'!J76,"-garden-to-go-lite-hungarian.jpg")),
" ACHTUNG")))))))))))))))))))))))))))))</f>
        <v>https://www.saflax.de/0-WVK-Retail/Bilder-Pictures/SAFLAX-82986-cedrus-libani-garden-to-go-lite-english.jpg</v>
      </c>
      <c r="AO35" s="330" t="str">
        <f>IF(J35&lt;1,"",
IF($C$1="Bulgarisch - BG",HYPERLINK(CONCATENATE("https://www.saflax.de/0-WVK-Retail/Bilder-Pictures/SAFLAX-",'Basis-Tabelle-Samen'!Q76,"-",'Basis-Tabelle-Samen'!J76,"-garden-to-go-bulgarian.jpg")),
IF($C$1="Dänisch - DK",HYPERLINK(CONCATENATE("https://www.saflax.de/0-WVK-Retail/Bilder-Pictures/SAFLAX-",'Basis-Tabelle-Samen'!Q76,"-",'Basis-Tabelle-Samen'!J76,"-garden-to-go-danish.jpg")),
IF($C$1="Deutsch - DE",HYPERLINK(CONCATENATE("https://www.saflax.de/0-WVK-Retail/Bilder-Pictures/SAFLAX-",'Basis-Tabelle-Samen'!Q76,"-",'Basis-Tabelle-Samen'!J76,"-garden-to-go-german.jpg")),
IF($C$1="Englisch - UK",HYPERLINK(CONCATENATE("https://www.saflax.de/0-WVK-Retail/Bilder-Pictures/SAFLAX-",'Basis-Tabelle-Samen'!Q76,"-",'Basis-Tabelle-Samen'!J76,"-garden-to-go-english.jpg")),
IF($C$1="Estnisch - EE",HYPERLINK(CONCATENATE("https://www.saflax.de/0-WVK-Retail/Bilder-Pictures/SAFLAX-",'Basis-Tabelle-Samen'!Q76,"-",'Basis-Tabelle-Samen'!J76,"-garden-to-go-estonian.jpg")),
IF($C$1="Finnisch - FI",HYPERLINK(CONCATENATE("https://www.saflax.de/0-WVK-Retail/Bilder-Pictures/SAFLAX-",'Basis-Tabelle-Samen'!Q76,"-",'Basis-Tabelle-Samen'!J76,"-garden-to-go-finnish.jpg")),
IF($C$1="Französisch - FR",HYPERLINK(CONCATENATE("https://www.saflax.de/0-WVK-Retail/Bilder-Pictures/SAFLAX-",'Basis-Tabelle-Samen'!Q76,"-",'Basis-Tabelle-Samen'!J76,"-garden-to-go-french.jpg")),
IF($C$1="Griechisch - GR",HYPERLINK(CONCATENATE("https://www.saflax.de/0-WVK-Retail/Bilder-Pictures/SAFLAX-",'Basis-Tabelle-Samen'!Q76,"-",'Basis-Tabelle-Samen'!J76,"-garden-to-go-greek.jpg")),
IF($C$1="Irisch - IE",HYPERLINK(CONCATENATE("https://www.saflax.de/0-WVK-Retail/Bilder-Pictures/SAFLAX-",'Basis-Tabelle-Samen'!Q76,"-",'Basis-Tabelle-Samen'!J76,"-garden-to-go-irish.jpg")),
IF($C$1="Isländisch - IS",HYPERLINK(CONCATENATE("https://www.saflax.de/0-WVK-Retail/Bilder-Pictures/SAFLAX-",'Basis-Tabelle-Samen'!Q76,"-",'Basis-Tabelle-Samen'!J76,"-garden-to-go-icelandic.jpg")),
IF($C$1="Italienisch - IT",HYPERLINK(CONCATENATE("https://www.saflax.de/0-WVK-Retail/Bilder-Pictures/SAFLAX-",'Basis-Tabelle-Samen'!Q76,"-",'Basis-Tabelle-Samen'!J76,"-garden-to-go-italian.jpg")),
IF($C$1="Japanisch - JP",HYPERLINK(CONCATENATE("https://www.saflax.de/0-WVK-Retail/Bilder-Pictures/SAFLAX-",'Basis-Tabelle-Samen'!Q76,"-",'Basis-Tabelle-Samen'!J76,"-garden-to-go-japanese.jpg")),
IF($C$1="Kroatisch - HR",HYPERLINK(CONCATENATE("https://www.saflax.de/0-WVK-Retail/Bilder-Pictures/SAFLAX-",'Basis-Tabelle-Samen'!Q76,"-",'Basis-Tabelle-Samen'!J76,"-garden-to-go-croatian.jpg")),
IF($C$1="Lettisch - LV",HYPERLINK(CONCATENATE("https://www.saflax.de/0-WVK-Retail/Bilder-Pictures/SAFLAX-",'Basis-Tabelle-Samen'!Q76,"-",'Basis-Tabelle-Samen'!J76,"-garden-to-go-latvian.jpg")),
IF($C$1="Litauisch - LT",HYPERLINK(CONCATENATE("https://www.saflax.de/0-WVK-Retail/Bilder-Pictures/SAFLAX-",'Basis-Tabelle-Samen'!Q76,"-",'Basis-Tabelle-Samen'!J76,"-garden-to-go-lithuanian.jpg")),
IF($C$1="Maltesisch - MT",HYPERLINK(CONCATENATE("https://www.saflax.de/0-WVK-Retail/Bilder-Pictures/SAFLAX-",'Basis-Tabelle-Samen'!Q76,"-",'Basis-Tabelle-Samen'!J76,"-garden-to-go-maltese.jpg")),
IF($C$1="Niederländisch - NL",HYPERLINK(CONCATENATE("https://www.saflax.de/0-WVK-Retail/Bilder-Pictures/SAFLAX-",'Basis-Tabelle-Samen'!Q76,"-",'Basis-Tabelle-Samen'!J76,"-garden-to-go-dutch.jpg")),
IF($C$1="Norwegisch - NO",HYPERLINK(CONCATENATE("https://www.saflax.de/0-WVK-Retail/Bilder-Pictures/SAFLAX-",'Basis-Tabelle-Samen'!Q76,"-",'Basis-Tabelle-Samen'!J76,"-garden-to-go-nowegian.jpg")),
IF($C$1="Polnisch - PL",HYPERLINK(CONCATENATE("https://www.saflax.de/0-WVK-Retail/Bilder-Pictures/SAFLAX-",'Basis-Tabelle-Samen'!Q76,"-",'Basis-Tabelle-Samen'!J76,"-garden-to-go-polish.jpg")),
IF($C$1="Portugiesisch - PT",HYPERLINK(CONCATENATE("https://www.saflax.de/0-WVK-Retail/Bilder-Pictures/SAFLAX-",'Basis-Tabelle-Samen'!Q76,"-",'Basis-Tabelle-Samen'!J76,"-garden-to-go-portuguese.jpg")),
IF($C$1="Rumänisch - RO",HYPERLINK(CONCATENATE("https://www.saflax.de/0-WVK-Retail/Bilder-Pictures/SAFLAX-",'Basis-Tabelle-Samen'!Q76,"-",'Basis-Tabelle-Samen'!J76,"-garden-to-go-romanian.jpg")),
IF($C$1="Schwedisch - SE",HYPERLINK(CONCATENATE("https://www.saflax.de/0-WVK-Retail/Bilder-Pictures/SAFLAX-",'Basis-Tabelle-Samen'!Q76,"-",'Basis-Tabelle-Samen'!J76,"-garden-to-go-swedish.jpg")),
IF($C$1="Slowakisch - SK",HYPERLINK(CONCATENATE("https://www.saflax.de/0-WVK-Retail/Bilder-Pictures/SAFLAX-",'Basis-Tabelle-Samen'!Q76,"-",'Basis-Tabelle-Samen'!J76,"-garden-to-go-slovak.jpg")),
IF($C$1="Slowenisch - SI",HYPERLINK(CONCATENATE("https://www.saflax.de/0-WVK-Retail/Bilder-Pictures/SAFLAX-",'Basis-Tabelle-Samen'!Q76,"-",'Basis-Tabelle-Samen'!J76,"-garden-to-go-slovenian.jpg")),
IF($C$1="Spanisch - ES",HYPERLINK(CONCATENATE("https://www.saflax.de/0-WVK-Retail/Bilder-Pictures/SAFLAX-",'Basis-Tabelle-Samen'!Q76,"-",'Basis-Tabelle-Samen'!J76,"-garden-to-go-spanish.jpg")),
IF($C$1="Tschechisch - CZ",HYPERLINK(CONCATENATE("https://www.saflax.de/0-WVK-Retail/Bilder-Pictures/SAFLAX-",'Basis-Tabelle-Samen'!Q76,"-",'Basis-Tabelle-Samen'!J76,"-garden-to-go-czech.jpg")),
IF($C$1="Türkisch - TR",HYPERLINK(CONCATENATE("https://www.saflax.de/0-WVK-Retail/Bilder-Pictures/SAFLAX-",'Basis-Tabelle-Samen'!Q76,"-",'Basis-Tabelle-Samen'!J76,"-garden-to-go-turkish.jpg")),
IF($C$1="Ungarisch - HU",HYPERLINK(CONCATENATE("https://www.saflax.de/0-WVK-Retail/Bilder-Pictures/SAFLAX-",'Basis-Tabelle-Samen'!Q76,"-",'Basis-Tabelle-Samen'!J76,"-garden-to-go-hungarian.jpg")),
" ACHTUNG")))))))))))))))))))))))))))))</f>
        <v>https://www.saflax.de/0-WVK-Retail/Bilder-Pictures/SAFLAX-52986-cedrus-libani-garden-to-go-english.jpg</v>
      </c>
      <c r="AP35" s="330" t="str">
        <f>IF(K35&lt;1,"",
IF($C$1="Bulgarisch - BG",HYPERLINK(CONCATENATE("https://www.saflax.de/0-WVK-Retail/Bilder-Pictures/SAFLAX-",'Basis-Tabelle-Samen'!T76,"-",'Basis-Tabelle-Samen'!J76,"-cultivation-set-bulgarian.jpg")),
IF($C$1="Dänisch - DK",HYPERLINK(CONCATENATE("https://www.saflax.de/0-WVK-Retail/Bilder-Pictures/SAFLAX-",'Basis-Tabelle-Samen'!T76,"-",'Basis-Tabelle-Samen'!J76,"-cultivation-set-danish.jpg")),
IF($C$1="Deutsch - DE",HYPERLINK(CONCATENATE("https://www.saflax.de/0-WVK-Retail/Bilder-Pictures/SAFLAX-",'Basis-Tabelle-Samen'!T76,"-",'Basis-Tabelle-Samen'!J76,"-cultivation-set-german.jpg")),
IF($C$1="Englisch - UK",HYPERLINK(CONCATENATE("https://www.saflax.de/0-WVK-Retail/Bilder-Pictures/SAFLAX-",'Basis-Tabelle-Samen'!T76,"-",'Basis-Tabelle-Samen'!J76,"-cultivation-set-english.jpg")),
IF($C$1="Estnisch - EE",HYPERLINK(CONCATENATE("https://www.saflax.de/0-WVK-Retail/Bilder-Pictures/SAFLAX-",'Basis-Tabelle-Samen'!T76,"-",'Basis-Tabelle-Samen'!J76,"-cultivation-set-estonian.jpg")),
IF($C$1="Finnisch - FI",HYPERLINK(CONCATENATE("https://www.saflax.de/0-WVK-Retail/Bilder-Pictures/SAFLAX-",'Basis-Tabelle-Samen'!T76,"-",'Basis-Tabelle-Samen'!J76,"-cultivation-set-finnish.jpg")),
IF($C$1="Französisch - FR",HYPERLINK(CONCATENATE("https://www.saflax.de/0-WVK-Retail/Bilder-Pictures/SAFLAX-",'Basis-Tabelle-Samen'!T76,"-",'Basis-Tabelle-Samen'!J76,"-cultivation-set-french.jpg")),
IF($C$1="Griechisch - GR",HYPERLINK(CONCATENATE("https://www.saflax.de/0-WVK-Retail/Bilder-Pictures/SAFLAX-",'Basis-Tabelle-Samen'!T76,"-",'Basis-Tabelle-Samen'!J76,"-cultivation-set-greek.jpg")),
IF($C$1="Irisch - IE",HYPERLINK(CONCATENATE("https://www.saflax.de/0-WVK-Retail/Bilder-Pictures/SAFLAX-",'Basis-Tabelle-Samen'!T76,"-",'Basis-Tabelle-Samen'!J76,"-cultivation-set-irish.jpg")),
IF($C$1="Isländisch - IS",HYPERLINK(CONCATENATE("https://www.saflax.de/0-WVK-Retail/Bilder-Pictures/SAFLAX-",'Basis-Tabelle-Samen'!T76,"-",'Basis-Tabelle-Samen'!J76,"-cultivation-set-icelandic.jpg")),
IF($C$1="Italienisch - IT",HYPERLINK(CONCATENATE("https://www.saflax.de/0-WVK-Retail/Bilder-Pictures/SAFLAX-",'Basis-Tabelle-Samen'!T76,"-",'Basis-Tabelle-Samen'!J76,"-cultivation-set-italian.jpg")),
IF($C$1="Japanisch - JP",HYPERLINK(CONCATENATE("https://www.saflax.de/0-WVK-Retail/Bilder-Pictures/SAFLAX-",'Basis-Tabelle-Samen'!T76,"-",'Basis-Tabelle-Samen'!J76,"-cultivation-set-japanese.jpg")),
IF($C$1="Kroatisch - HR",HYPERLINK(CONCATENATE("https://www.saflax.de/0-WVK-Retail/Bilder-Pictures/SAFLAX-",'Basis-Tabelle-Samen'!T76,"-",'Basis-Tabelle-Samen'!J76,"-cultivation-set-croatian.jpg")),
IF($C$1="Lettisch - LV",HYPERLINK(CONCATENATE("https://www.saflax.de/0-WVK-Retail/Bilder-Pictures/SAFLAX-",'Basis-Tabelle-Samen'!T76,"-",'Basis-Tabelle-Samen'!J76,"-cultivation-set-latvian.jpg")),
IF($C$1="Litauisch - LT",HYPERLINK(CONCATENATE("https://www.saflax.de/0-WVK-Retail/Bilder-Pictures/SAFLAX-",'Basis-Tabelle-Samen'!T76,"-",'Basis-Tabelle-Samen'!J76,"-cultivation-set-lithuanian.jpg")),
IF($C$1="Maltesisch - MT",HYPERLINK(CONCATENATE("https://www.saflax.de/0-WVK-Retail/Bilder-Pictures/SAFLAX-",'Basis-Tabelle-Samen'!T76,"-",'Basis-Tabelle-Samen'!J76,"-cultivation-set-maltese.jpg")),
IF($C$1="Niederländisch - NL",HYPERLINK(CONCATENATE("https://www.saflax.de/0-WVK-Retail/Bilder-Pictures/SAFLAX-",'Basis-Tabelle-Samen'!T76,"-",'Basis-Tabelle-Samen'!J76,"-cultivation-set-dutch.jpg")),
IF($C$1="Norwegisch - NO",HYPERLINK(CONCATENATE("https://www.saflax.de/0-WVK-Retail/Bilder-Pictures/SAFLAX-",'Basis-Tabelle-Samen'!T76,"-",'Basis-Tabelle-Samen'!J76,"-cultivation-set-nowegian.jpg")),
IF($C$1="Polnisch - PL",HYPERLINK(CONCATENATE("https://www.saflax.de/0-WVK-Retail/Bilder-Pictures/SAFLAX-",'Basis-Tabelle-Samen'!T76,"-",'Basis-Tabelle-Samen'!J76,"-cultivation-set-polish.jpg")),
IF($C$1="Portugiesisch - PT",HYPERLINK(CONCATENATE("https://www.saflax.de/0-WVK-Retail/Bilder-Pictures/SAFLAX-",'Basis-Tabelle-Samen'!T76,"-",'Basis-Tabelle-Samen'!J76,"-cultivation-set-portuguese.jpg")),
IF($C$1="Rumänisch - RO",HYPERLINK(CONCATENATE("https://www.saflax.de/0-WVK-Retail/Bilder-Pictures/SAFLAX-",'Basis-Tabelle-Samen'!T76,"-",'Basis-Tabelle-Samen'!J76,"-cultivation-set-romanian.jpg")),
IF($C$1="Schwedisch - SE",HYPERLINK(CONCATENATE("https://www.saflax.de/0-WVK-Retail/Bilder-Pictures/SAFLAX-",'Basis-Tabelle-Samen'!T76,"-",'Basis-Tabelle-Samen'!J76,"-cultivation-set-swedish.jpg")),
IF($C$1="Slowakisch - SK",HYPERLINK(CONCATENATE("https://www.saflax.de/0-WVK-Retail/Bilder-Pictures/SAFLAX-",'Basis-Tabelle-Samen'!T76,"-",'Basis-Tabelle-Samen'!J76,"-cultivation-set-slovak.jpg")),
IF($C$1="Slowenisch - SI",HYPERLINK(CONCATENATE("https://www.saflax.de/0-WVK-Retail/Bilder-Pictures/SAFLAX-",'Basis-Tabelle-Samen'!T76,"-",'Basis-Tabelle-Samen'!J76,"-cultivation-set-slovenian.jpg")),
IF($C$1="Spanisch - ES",HYPERLINK(CONCATENATE("https://www.saflax.de/0-WVK-Retail/Bilder-Pictures/SAFLAX-",'Basis-Tabelle-Samen'!T76,"-",'Basis-Tabelle-Samen'!J76,"-cultivation-set-spanish.jpg")),
IF($C$1="Tschechisch - CZ",HYPERLINK(CONCATENATE("https://www.saflax.de/0-WVK-Retail/Bilder-Pictures/SAFLAX-",'Basis-Tabelle-Samen'!T76,"-",'Basis-Tabelle-Samen'!J76,"-cultivation-set-czech.jpg")),
IF($C$1="Türkisch - TR",HYPERLINK(CONCATENATE("https://www.saflax.de/0-WVK-Retail/Bilder-Pictures/SAFLAX-",'Basis-Tabelle-Samen'!T76,"-",'Basis-Tabelle-Samen'!J76,"-cultivation-set-turkish.jpg")),
IF($C$1="Ungarisch - HU",HYPERLINK(CONCATENATE("https://www.saflax.de/0-WVK-Retail/Bilder-Pictures/SAFLAX-",'Basis-Tabelle-Samen'!T76,"-",'Basis-Tabelle-Samen'!J76,"-cultivation-set-hungarian.jpg")),
" ACHTUNG")))))))))))))))))))))))))))))</f>
        <v>https://www.saflax.de/0-WVK-Retail/Bilder-Pictures/SAFLAX-32986-cedrus-libani-cultivation-set-english.jpg</v>
      </c>
      <c r="AQ35" s="330" t="str">
        <f>IF(L35&lt;1,"",
IF($C$1="Bulgarisch - BG",HYPERLINK(CONCATENATE("https://www.saflax.de/0-WVK-Retail/Bilder-Pictures/SAFLAX-",'Basis-Tabelle-Samen'!W76,"-",'Basis-Tabelle-Samen'!J76,"-garden-in-the-bag-bulgarian.jpg")),
IF($C$1="Dänisch - DK",HYPERLINK(CONCATENATE("https://www.saflax.de/0-WVK-Retail/Bilder-Pictures/SAFLAX-",'Basis-Tabelle-Samen'!W76,"-",'Basis-Tabelle-Samen'!J76,"-garden-in-the-bag-danish.jpg")),
IF($C$1="Deutsch - DE",HYPERLINK(CONCATENATE("https://www.saflax.de/0-WVK-Retail/Bilder-Pictures/SAFLAX-",'Basis-Tabelle-Samen'!W76,"-",'Basis-Tabelle-Samen'!J76,"-garden-in-the-bag-german.jpg")),
IF($C$1="Englisch - UK",HYPERLINK(CONCATENATE("https://www.saflax.de/0-WVK-Retail/Bilder-Pictures/SAFLAX-",'Basis-Tabelle-Samen'!W76,"-",'Basis-Tabelle-Samen'!J76,"-garden-in-the-bag-english.jpg")),
IF($C$1="Estnisch - EE",HYPERLINK(CONCATENATE("https://www.saflax.de/0-WVK-Retail/Bilder-Pictures/SAFLAX-",'Basis-Tabelle-Samen'!W76,"-",'Basis-Tabelle-Samen'!J76,"-garden-in-the-bag-estonian.jpg")),
IF($C$1="Finnisch - FI",HYPERLINK(CONCATENATE("https://www.saflax.de/0-WVK-Retail/Bilder-Pictures/SAFLAX-",'Basis-Tabelle-Samen'!W76,"-",'Basis-Tabelle-Samen'!J76,"-garden-in-the-bag-finnish.jpg")),
IF($C$1="Französisch - FR",HYPERLINK(CONCATENATE("https://www.saflax.de/0-WVK-Retail/Bilder-Pictures/SAFLAX-",'Basis-Tabelle-Samen'!W76,"-",'Basis-Tabelle-Samen'!J76,"-garden-in-the-bag-french.jpg")),
IF($C$1="Griechisch - GR",HYPERLINK(CONCATENATE("https://www.saflax.de/0-WVK-Retail/Bilder-Pictures/SAFLAX-",'Basis-Tabelle-Samen'!W76,"-",'Basis-Tabelle-Samen'!J76,"-garden-in-the-bag-greek.jpg")),
IF($C$1="Irisch - IE",HYPERLINK(CONCATENATE("https://www.saflax.de/0-WVK-Retail/Bilder-Pictures/SAFLAX-",'Basis-Tabelle-Samen'!W76,"-",'Basis-Tabelle-Samen'!J76,"-garden-in-the-bag-irish.jpg")),
IF($C$1="Isländisch - IS",HYPERLINK(CONCATENATE("https://www.saflax.de/0-WVK-Retail/Bilder-Pictures/SAFLAX-",'Basis-Tabelle-Samen'!W76,"-",'Basis-Tabelle-Samen'!J76,"-garden-in-the-bag-icelandic.jpg")),
IF($C$1="Italienisch - IT",HYPERLINK(CONCATENATE("https://www.saflax.de/0-WVK-Retail/Bilder-Pictures/SAFLAX-",'Basis-Tabelle-Samen'!W76,"-",'Basis-Tabelle-Samen'!J76,"-garden-in-the-bag-italian.jpg")),
IF($C$1="Japanisch - JP",HYPERLINK(CONCATENATE("https://www.saflax.de/0-WVK-Retail/Bilder-Pictures/SAFLAX-",'Basis-Tabelle-Samen'!W76,"-",'Basis-Tabelle-Samen'!J76,"-garden-in-the-bag-japanese.jpg")),
IF($C$1="Kroatisch - HR",HYPERLINK(CONCATENATE("https://www.saflax.de/0-WVK-Retail/Bilder-Pictures/SAFLAX-",'Basis-Tabelle-Samen'!W76,"-",'Basis-Tabelle-Samen'!J76,"-garden-in-the-bag-croatian.jpg")),
IF($C$1="Lettisch - LV",HYPERLINK(CONCATENATE("https://www.saflax.de/0-WVK-Retail/Bilder-Pictures/SAFLAX-",'Basis-Tabelle-Samen'!W76,"-",'Basis-Tabelle-Samen'!J76,"-garden-in-the-bag-latvian.jpg")),
IF($C$1="Litauisch - LT",HYPERLINK(CONCATENATE("https://www.saflax.de/0-WVK-Retail/Bilder-Pictures/SAFLAX-",'Basis-Tabelle-Samen'!W76,"-",'Basis-Tabelle-Samen'!J76,"-garden-in-the-bag-lithuanian.jpg")),
IF($C$1="Maltesisch - MT",HYPERLINK(CONCATENATE("https://www.saflax.de/0-WVK-Retail/Bilder-Pictures/SAFLAX-",'Basis-Tabelle-Samen'!W76,"-",'Basis-Tabelle-Samen'!J76,"-garden-in-the-bag-maltese.jpg")),
IF($C$1="Niederländisch - NL",HYPERLINK(CONCATENATE("https://www.saflax.de/0-WVK-Retail/Bilder-Pictures/SAFLAX-",'Basis-Tabelle-Samen'!W76,"-",'Basis-Tabelle-Samen'!J76,"-garden-in-the-bag-dutch.jpg")),
IF($C$1="Norwegisch - NO",HYPERLINK(CONCATENATE("https://www.saflax.de/0-WVK-Retail/Bilder-Pictures/SAFLAX-",'Basis-Tabelle-Samen'!W76,"-",'Basis-Tabelle-Samen'!J76,"-garden-in-the-bag-nowegian.jpg")),
IF($C$1="Polnisch - PL",HYPERLINK(CONCATENATE("https://www.saflax.de/0-WVK-Retail/Bilder-Pictures/SAFLAX-",'Basis-Tabelle-Samen'!W76,"-",'Basis-Tabelle-Samen'!J76,"-garden-in-the-bag-polish.jpg")),
IF($C$1="Portugiesisch - PT",HYPERLINK(CONCATENATE("https://www.saflax.de/0-WVK-Retail/Bilder-Pictures/SAFLAX-",'Basis-Tabelle-Samen'!W76,"-",'Basis-Tabelle-Samen'!J76,"-garden-in-the-bag-portuguese.jpg")),
IF($C$1="Rumänisch - RO",HYPERLINK(CONCATENATE("https://www.saflax.de/0-WVK-Retail/Bilder-Pictures/SAFLAX-",'Basis-Tabelle-Samen'!W76,"-",'Basis-Tabelle-Samen'!J76,"-garden-in-the-bag-romanian.jpg")),
IF($C$1="Schwedisch - SE",HYPERLINK(CONCATENATE("https://www.saflax.de/0-WVK-Retail/Bilder-Pictures/SAFLAX-",'Basis-Tabelle-Samen'!W76,"-",'Basis-Tabelle-Samen'!J76,"-garden-in-the-bag-swedish.jpg")),
IF($C$1="Slowakisch - SK",HYPERLINK(CONCATENATE("https://www.saflax.de/0-WVK-Retail/Bilder-Pictures/SAFLAX-",'Basis-Tabelle-Samen'!W76,"-",'Basis-Tabelle-Samen'!J76,"-garden-in-the-bag-slovak.jpg")),
IF($C$1="Slowenisch - SI",HYPERLINK(CONCATENATE("https://www.saflax.de/0-WVK-Retail/Bilder-Pictures/SAFLAX-",'Basis-Tabelle-Samen'!W76,"-",'Basis-Tabelle-Samen'!J76,"-garden-in-the-bag-slovenian.jpg")),
IF($C$1="Spanisch - ES",HYPERLINK(CONCATENATE("https://www.saflax.de/0-WVK-Retail/Bilder-Pictures/SAFLAX-",'Basis-Tabelle-Samen'!W76,"-",'Basis-Tabelle-Samen'!J76,"-garden-in-the-bag-spanish.jpg")),
IF($C$1="Tschechisch - CZ",HYPERLINK(CONCATENATE("https://www.saflax.de/0-WVK-Retail/Bilder-Pictures/SAFLAX-",'Basis-Tabelle-Samen'!W76,"-",'Basis-Tabelle-Samen'!J76,"-garden-in-the-bag-czech.jpg")),
IF($C$1="Türkisch - TR",HYPERLINK(CONCATENATE("https://www.saflax.de/0-WVK-Retail/Bilder-Pictures/SAFLAX-",'Basis-Tabelle-Samen'!W76,"-",'Basis-Tabelle-Samen'!J76,"-garden-in-the-bag-turkish.jpg")),
IF($C$1="Ungarisch - HU",HYPERLINK(CONCATENATE("https://www.saflax.de/0-WVK-Retail/Bilder-Pictures/SAFLAX-",'Basis-Tabelle-Samen'!W76,"-",'Basis-Tabelle-Samen'!J76,"-garden-in-the-bag-hungarian.jpg")),
" ACHTUNG")))))))))))))))))))))))))))))</f>
        <v>https://www.saflax.de/0-WVK-Retail/Bilder-Pictures/SAFLAX-62986-cedrus-libani-garden-in-the-bag-english.jpg</v>
      </c>
    </row>
    <row r="36" spans="1:43" ht="17.100000000000001" customHeight="1" x14ac:dyDescent="0.2">
      <c r="A36" s="318" t="str">
        <f>IF('Basis-Tabelle-Samen'!A17="","",IF($C$1="Deutsch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6" s="319" t="str">
        <f>'Basis-Tabelle-Samen'!I17</f>
        <v>Erythrina crista-galli</v>
      </c>
      <c r="C36" s="316" t="str">
        <f>IF($C$1="Bulgarisch - BG",'Basis-Tabelle-Samen'!Z17,
IF($C$1="Dänisch - DK",'Basis-Tabelle-Samen'!AA17,
IF($C$1="Deutsch - DE",'Basis-Tabelle-Samen'!AB17,
IF($C$1="Englisch - UK",'Basis-Tabelle-Samen'!AC17,
IF($C$1="Estnisch - EE",'Basis-Tabelle-Samen'!AD17,
IF($C$1="Finnisch - FI",'Basis-Tabelle-Samen'!AE17,
IF($C$1="Französisch - FR",'Basis-Tabelle-Samen'!AF17,
IF($C$1="Griechisch - GR",'Basis-Tabelle-Samen'!AG17,
IF($C$1="Irisch - IE",'Basis-Tabelle-Samen'!AH17,
IF($C$1="Isländisch - IS",'Basis-Tabelle-Samen'!AI17,
IF($C$1="Italienisch - IT",'Basis-Tabelle-Samen'!AJ17,
IF($C$1="Japanisch - JP",'Basis-Tabelle-Samen'!AK17,
IF($C$1="Kroatisch - HR",'Basis-Tabelle-Samen'!AL17,
IF($C$1="Lettisch - LV",'Basis-Tabelle-Samen'!AM17,
IF($C$1="Litauisch - LT",'Basis-Tabelle-Samen'!AN17,
IF($C$1="Maltesisch - MT",'Basis-Tabelle-Samen'!AO17,
IF($C$1="Niederländisch - NL",'Basis-Tabelle-Samen'!AP17,
IF($C$1="Norwegisch - NO",'Basis-Tabelle-Samen'!AQ17,
IF($C$1="Polnisch - PL",'Basis-Tabelle-Samen'!AR17,
IF($C$1="Portugiesisch - PT",'Basis-Tabelle-Samen'!AS17,
IF($C$1="Rumänisch - RO",'Basis-Tabelle-Samen'!AT17,
IF($C$1="Schwedisch - SE",'Basis-Tabelle-Samen'!AU17,
IF($C$1="Slowakisch - SK",'Basis-Tabelle-Samen'!AV17,
IF($C$1="Slowenisch - SI",'Basis-Tabelle-Samen'!AW17,
IF($C$1="Spanisch - ES",'Basis-Tabelle-Samen'!AX17,
IF($C$1="Tschechisch - CZ",'Basis-Tabelle-Samen'!AY17,
IF($C$1="Türkisch - TR",'Basis-Tabelle-Samen'!AZ17,
IF($C$1="Ungarisch - HU",'Basis-Tabelle-Samen'!BA17,
" ACHTUNG"))))))))))))))))))))))))))))</f>
        <v>Cockspur Coral Tree</v>
      </c>
      <c r="D36" s="320">
        <f>'Basis-Tabelle-Samen'!F17</f>
        <v>6</v>
      </c>
      <c r="E36" s="321" t="str">
        <f>'Basis-Tabelle-Samen'!H17</f>
        <v>7 %</v>
      </c>
      <c r="F36" s="322" t="str">
        <f>IF('Basis-Tabelle-Samen'!G17="","",'Basis-Tabelle-Samen'!G17)</f>
        <v>01</v>
      </c>
      <c r="G36" s="320">
        <f>'Basis-Tabelle-Samen'!C17</f>
        <v>12337</v>
      </c>
      <c r="H36" s="323">
        <f>'Basis-Tabelle-Samen'!D17</f>
        <v>4055473123370</v>
      </c>
      <c r="I36" s="324">
        <f>'Basis-Tabelle-Samen'!E17</f>
        <v>1.85</v>
      </c>
      <c r="J36" s="325">
        <f t="shared" si="0"/>
        <v>12</v>
      </c>
      <c r="K36" s="326">
        <f>'Basis-Tabelle-Samen'!K17</f>
        <v>72337</v>
      </c>
      <c r="L36" s="323">
        <f>'Basis-Tabelle-Samen'!L17</f>
        <v>4055473723372</v>
      </c>
      <c r="M36" s="324">
        <f>'Basis-Tabelle-Samen'!M17</f>
        <v>2.4500000000000002</v>
      </c>
      <c r="N36" s="326">
        <f>IF(K36&lt;1,"",'3'!$I$15)</f>
        <v>15</v>
      </c>
      <c r="O36" s="327">
        <f>IF(K36&lt;1,"",'3'!$J$11)</f>
        <v>90</v>
      </c>
      <c r="P36" s="326">
        <f>'Basis-Tabelle-Samen'!N17</f>
        <v>82337</v>
      </c>
      <c r="Q36" s="323">
        <f>'Basis-Tabelle-Samen'!O17</f>
        <v>4055473823379</v>
      </c>
      <c r="R36" s="328">
        <f>'Basis-Tabelle-Samen'!P17</f>
        <v>3.75</v>
      </c>
      <c r="S36" s="326">
        <f>IF(R36&lt;1,"",'3'!$M$15)</f>
        <v>18</v>
      </c>
      <c r="T36" s="327">
        <f>IF(R36&lt;1,"",'3'!$N$11)</f>
        <v>72</v>
      </c>
      <c r="U36" s="326">
        <f>'Basis-Tabelle-Samen'!Q17</f>
        <v>52337</v>
      </c>
      <c r="V36" s="323">
        <f>'Basis-Tabelle-Samen'!R17</f>
        <v>4055473523378</v>
      </c>
      <c r="W36" s="324">
        <f>'Basis-Tabelle-Samen'!S17</f>
        <v>4.95</v>
      </c>
      <c r="X36" s="326">
        <f>IF(U36&lt;1,"",'3'!$Q$15)</f>
        <v>6</v>
      </c>
      <c r="Y36" s="327">
        <f>IF(U36&lt;1,"",'3'!$R$11)</f>
        <v>24</v>
      </c>
      <c r="Z36" s="326">
        <f>'Basis-Tabelle-Samen'!T17</f>
        <v>32337</v>
      </c>
      <c r="AA36" s="323">
        <f>'Basis-Tabelle-Samen'!U17</f>
        <v>4055473323374</v>
      </c>
      <c r="AB36" s="324">
        <f>'Basis-Tabelle-Samen'!V17</f>
        <v>6.75</v>
      </c>
      <c r="AC36" s="326">
        <f>IF(Z36&lt;1,"",'3'!$U$15)</f>
        <v>6</v>
      </c>
      <c r="AD36" s="327">
        <f>IF(Z36&lt;1,"",'3'!$V$11)</f>
        <v>24</v>
      </c>
      <c r="AE36" s="326">
        <f>'Basis-Tabelle-Samen'!W17</f>
        <v>62337</v>
      </c>
      <c r="AF36" s="323">
        <f>'Basis-Tabelle-Samen'!X17</f>
        <v>4055473623375</v>
      </c>
      <c r="AG36" s="324">
        <f>'Basis-Tabelle-Samen'!Y17</f>
        <v>2.95</v>
      </c>
      <c r="AH36" s="326">
        <f>IF(AE36&lt;1,"",'3'!$Y$15)</f>
        <v>8</v>
      </c>
      <c r="AI36" s="327">
        <f>IF(AE36&lt;1,"",'3'!$Z$11)</f>
        <v>64</v>
      </c>
      <c r="AJ36" s="315"/>
      <c r="AK36" s="316" t="str">
        <f>IF(G36&lt;1,"",
IF($C$1="Bulgarisch - BG",HYPERLINK(CONCATENATE("https://www.saflax.de/0-WVK-Retail/Bilder-Pictures/SAFLAX-",'Basis-Tabelle-Samen'!C17,"-",'Basis-Tabelle-Samen'!J17,"-seed-package-front-cr-bulgarian.jpg")),
IF($C$1="Dänisch - DK",HYPERLINK(CONCATENATE("https://www.saflax.de/0-WVK-Retail/Bilder-Pictures/SAFLAX-",'Basis-Tabelle-Samen'!C17,"-",'Basis-Tabelle-Samen'!J17,"-seed-package-front-cr-danish.jpg")),
IF($C$1="Deutsch - DE",HYPERLINK(CONCATENATE("https://www.saflax.de/0-WVK-Retail/Bilder-Pictures/SAFLAX-",'Basis-Tabelle-Samen'!C17,"-",'Basis-Tabelle-Samen'!J17,"-seed-package-front-cr-german.jpg")),
IF($C$1="Englisch - UK",HYPERLINK(CONCATENATE("https://www.saflax.de/0-WVK-Retail/Bilder-Pictures/SAFLAX-",'Basis-Tabelle-Samen'!C17,"-",'Basis-Tabelle-Samen'!J17,"-seed-package-front-cr-english.jpg")),
IF($C$1="Estnisch - EE",HYPERLINK(CONCATENATE("https://www.saflax.de/0-WVK-Retail/Bilder-Pictures/SAFLAX-",'Basis-Tabelle-Samen'!C17,"-",'Basis-Tabelle-Samen'!J17,"-seed-package-front-cr-estonian.jpg")),
IF($C$1="Finnisch - FI",HYPERLINK(CONCATENATE("https://www.saflax.de/0-WVK-Retail/Bilder-Pictures/SAFLAX-",'Basis-Tabelle-Samen'!C17,"-",'Basis-Tabelle-Samen'!J17,"-seed-package-front-cr-finnish.jpg")),
IF($C$1="Französisch - FR",HYPERLINK(CONCATENATE("https://www.saflax.de/0-WVK-Retail/Bilder-Pictures/SAFLAX-",'Basis-Tabelle-Samen'!C17,"-",'Basis-Tabelle-Samen'!J17,"-seed-package-front-cr-french.jpg")),
IF($C$1="Griechisch - GR",HYPERLINK(CONCATENATE("https://www.saflax.de/0-WVK-Retail/Bilder-Pictures/SAFLAX-",'Basis-Tabelle-Samen'!C17,"-",'Basis-Tabelle-Samen'!J17,"-seed-package-front-cr-greek.jpg")),
IF($C$1="Irisch - IE",HYPERLINK(CONCATENATE("https://www.saflax.de/0-WVK-Retail/Bilder-Pictures/SAFLAX-",'Basis-Tabelle-Samen'!C17,"-",'Basis-Tabelle-Samen'!J17,"-seed-package-front-cr-irish.jpg")),
IF($C$1="Isländisch - IS",HYPERLINK(CONCATENATE("https://www.saflax.de/0-WVK-Retail/Bilder-Pictures/SAFLAX-",'Basis-Tabelle-Samen'!C17,"-",'Basis-Tabelle-Samen'!J17,"-seed-package-front-cr-icelandic.jpg")),
IF($C$1="Italienisch - IT",HYPERLINK(CONCATENATE("https://www.saflax.de/0-WVK-Retail/Bilder-Pictures/SAFLAX-",'Basis-Tabelle-Samen'!C17,"-",'Basis-Tabelle-Samen'!J17,"-seed-package-front-cr-italian.jpg")),
IF($C$1="Japanisch - JP",HYPERLINK(CONCATENATE("https://www.saflax.de/0-WVK-Retail/Bilder-Pictures/SAFLAX-",'Basis-Tabelle-Samen'!C17,"-",'Basis-Tabelle-Samen'!J17,"-seed-package-front-cr-japanese.jpg")),
IF($C$1="Kroatisch - HR",HYPERLINK(CONCATENATE("https://www.saflax.de/0-WVK-Retail/Bilder-Pictures/SAFLAX-",'Basis-Tabelle-Samen'!C17,"-",'Basis-Tabelle-Samen'!J17,"-seed-package-front-cr-croatian.jpg")),
IF($C$1="Lettisch - LV",HYPERLINK(CONCATENATE("https://www.saflax.de/0-WVK-Retail/Bilder-Pictures/SAFLAX-",'Basis-Tabelle-Samen'!C17,"-",'Basis-Tabelle-Samen'!J17,"-seed-package-front-cr-latvian.jpg")),
IF($C$1="Litauisch - LT",HYPERLINK(CONCATENATE("https://www.saflax.de/0-WVK-Retail/Bilder-Pictures/SAFLAX-",'Basis-Tabelle-Samen'!C17,"-",'Basis-Tabelle-Samen'!J17,"-seed-package-front-cr-lithuanian.jpg")),
IF($C$1="Maltesisch - MT",HYPERLINK(CONCATENATE("https://www.saflax.de/0-WVK-Retail/Bilder-Pictures/SAFLAX-",'Basis-Tabelle-Samen'!C17,"-",'Basis-Tabelle-Samen'!J17,"-seed-package-front-cr-maltese.jpg")),
IF($C$1="Niederländisch - NL",HYPERLINK(CONCATENATE("https://www.saflax.de/0-WVK-Retail/Bilder-Pictures/SAFLAX-",'Basis-Tabelle-Samen'!C17,"-",'Basis-Tabelle-Samen'!J17,"-seed-package-front-cr-dutch.jpg")),
IF($C$1="Norwegisch - NO",HYPERLINK(CONCATENATE("https://www.saflax.de/0-WVK-Retail/Bilder-Pictures/SAFLAX-",'Basis-Tabelle-Samen'!C17,"-",'Basis-Tabelle-Samen'!J17,"-seed-package-front-cr-nowegian.jpg")),
IF($C$1="Polnisch - PL",HYPERLINK(CONCATENATE("https://www.saflax.de/0-WVK-Retail/Bilder-Pictures/SAFLAX-",'Basis-Tabelle-Samen'!C17,"-",'Basis-Tabelle-Samen'!J17,"-seed-package-front-cr-polish.jpg")),
IF($C$1="Portugiesisch - PT",HYPERLINK(CONCATENATE("https://www.saflax.de/0-WVK-Retail/Bilder-Pictures/SAFLAX-",'Basis-Tabelle-Samen'!C17,"-",'Basis-Tabelle-Samen'!J17,"-seed-package-front-cr-portuguese.jpg")),
IF($C$1="Rumänisch - RO",HYPERLINK(CONCATENATE("https://www.saflax.de/0-WVK-Retail/Bilder-Pictures/SAFLAX-",'Basis-Tabelle-Samen'!C17,"-",'Basis-Tabelle-Samen'!J17,"-seed-package-front-cr-romanian.jpg")),
IF($C$1="Schwedisch - SE",HYPERLINK(CONCATENATE("https://www.saflax.de/0-WVK-Retail/Bilder-Pictures/SAFLAX-",'Basis-Tabelle-Samen'!C17,"-",'Basis-Tabelle-Samen'!J17,"-seed-package-front-cr-swedish.jpg")),
IF($C$1="Slowakisch - SK",HYPERLINK(CONCATENATE("https://www.saflax.de/0-WVK-Retail/Bilder-Pictures/SAFLAX-",'Basis-Tabelle-Samen'!C17,"-",'Basis-Tabelle-Samen'!J17,"-seed-package-front-cr-slovak.jpg")),
IF($C$1="Slowenisch - SI",HYPERLINK(CONCATENATE("https://www.saflax.de/0-WVK-Retail/Bilder-Pictures/SAFLAX-",'Basis-Tabelle-Samen'!C17,"-",'Basis-Tabelle-Samen'!J17,"-seed-package-front-cr-slovenian.jpg")),
IF($C$1="Spanisch - ES",HYPERLINK(CONCATENATE("https://www.saflax.de/0-WVK-Retail/Bilder-Pictures/SAFLAX-",'Basis-Tabelle-Samen'!C17,"-",'Basis-Tabelle-Samen'!J17,"-seed-package-front-cr-spanish.jpg")),
IF($C$1="Tschechisch - CZ",HYPERLINK(CONCATENATE("https://www.saflax.de/0-WVK-Retail/Bilder-Pictures/SAFLAX-",'Basis-Tabelle-Samen'!C17,"-",'Basis-Tabelle-Samen'!J17,"-seed-package-front-cr-czech.jpg")),
IF($C$1="Türkisch - TR",HYPERLINK(CONCATENATE("https://www.saflax.de/0-WVK-Retail/Bilder-Pictures/SAFLAX-",'Basis-Tabelle-Samen'!C17,"-",'Basis-Tabelle-Samen'!J17,"-seed-package-front-cr-turkish.jpg")),
IF($C$1="Ungarisch - HU",HYPERLINK(CONCATENATE("https://www.saflax.de/0-WVK-Retail/Bilder-Pictures/SAFLAX-",'Basis-Tabelle-Samen'!C17,"-",'Basis-Tabelle-Samen'!J17,"-seed-package-front-cr-hungarian.jpg")),
" ACHTUNG")))))))))))))))))))))))))))))</f>
        <v>https://www.saflax.de/0-WVK-Retail/Bilder-Pictures/SAFLAX-12337-erythrina-crista-galli-seed-package-front-cr-english.jpg</v>
      </c>
      <c r="AL36" s="330" t="str">
        <f>IF(G36&lt;1,"",
IF($C$1="Bulgarisch - BG",HYPERLINK(CONCATENATE("https://www.saflax.de/0-WVK-Retail/Bilder-Pictures/SAFLAX-",'Basis-Tabelle-Samen'!C17,"-",'Basis-Tabelle-Samen'!J17,"-seed-package-back-cr-bulgarian.jpg")),
IF($C$1="Dänisch - DK",HYPERLINK(CONCATENATE("https://www.saflax.de/0-WVK-Retail/Bilder-Pictures/SAFLAX-",'Basis-Tabelle-Samen'!C17,"-",'Basis-Tabelle-Samen'!J17,"-seed-package-back-cr-danish.jpg")),
IF($C$1="Deutsch - DE",HYPERLINK(CONCATENATE("https://www.saflax.de/0-WVK-Retail/Bilder-Pictures/SAFLAX-",'Basis-Tabelle-Samen'!C17,"-",'Basis-Tabelle-Samen'!J17,"-seed-package-back-cr-german.jpg")),
IF($C$1="Englisch - UK",HYPERLINK(CONCATENATE("https://www.saflax.de/0-WVK-Retail/Bilder-Pictures/SAFLAX-",'Basis-Tabelle-Samen'!C17,"-",'Basis-Tabelle-Samen'!J17,"-seed-package-back-cr-english.jpg")),
IF($C$1="Estnisch - EE",HYPERLINK(CONCATENATE("https://www.saflax.de/0-WVK-Retail/Bilder-Pictures/SAFLAX-",'Basis-Tabelle-Samen'!C17,"-",'Basis-Tabelle-Samen'!J17,"-seed-package-back-cr-estonian.jpg")),
IF($C$1="Finnisch - FI",HYPERLINK(CONCATENATE("https://www.saflax.de/0-WVK-Retail/Bilder-Pictures/SAFLAX-",'Basis-Tabelle-Samen'!C17,"-",'Basis-Tabelle-Samen'!J17,"-seed-package-back-cr-finnish.jpg")),
IF($C$1="Französisch - FR",HYPERLINK(CONCATENATE("https://www.saflax.de/0-WVK-Retail/Bilder-Pictures/SAFLAX-",'Basis-Tabelle-Samen'!C17,"-",'Basis-Tabelle-Samen'!J17,"-seed-package-back-cr-french.jpg")),
IF($C$1="Griechisch - GR",HYPERLINK(CONCATENATE("https://www.saflax.de/0-WVK-Retail/Bilder-Pictures/SAFLAX-",'Basis-Tabelle-Samen'!C17,"-",'Basis-Tabelle-Samen'!J17,"-seed-package-back-cr-greek.jpg")),
IF($C$1="Irisch - IE",HYPERLINK(CONCATENATE("https://www.saflax.de/0-WVK-Retail/Bilder-Pictures/SAFLAX-",'Basis-Tabelle-Samen'!C17,"-",'Basis-Tabelle-Samen'!J17,"-seed-package-back-cr-irish.jpg")),
IF($C$1="Isländisch - IS",HYPERLINK(CONCATENATE("https://www.saflax.de/0-WVK-Retail/Bilder-Pictures/SAFLAX-",'Basis-Tabelle-Samen'!C17,"-",'Basis-Tabelle-Samen'!J17,"-seed-package-back-cr-icelandic.jpg")),
IF($C$1="Italienisch - IT",HYPERLINK(CONCATENATE("https://www.saflax.de/0-WVK-Retail/Bilder-Pictures/SAFLAX-",'Basis-Tabelle-Samen'!C17,"-",'Basis-Tabelle-Samen'!J17,"-seed-package-back-cr-italian.jpg")),
IF($C$1="Japanisch - JP",HYPERLINK(CONCATENATE("https://www.saflax.de/0-WVK-Retail/Bilder-Pictures/SAFLAX-",'Basis-Tabelle-Samen'!C17,"-",'Basis-Tabelle-Samen'!J17,"-seed-package-back-cr-japanese.jpg")),
IF($C$1="Kroatisch - HR",HYPERLINK(CONCATENATE("https://www.saflax.de/0-WVK-Retail/Bilder-Pictures/SAFLAX-",'Basis-Tabelle-Samen'!C17,"-",'Basis-Tabelle-Samen'!J17,"-seed-package-back-cr-croatian.jpg")),
IF($C$1="Lettisch - LV",HYPERLINK(CONCATENATE("https://www.saflax.de/0-WVK-Retail/Bilder-Pictures/SAFLAX-",'Basis-Tabelle-Samen'!C17,"-",'Basis-Tabelle-Samen'!J17,"-seed-package-back-cr-latvian.jpg")),
IF($C$1="Litauisch - LT",HYPERLINK(CONCATENATE("https://www.saflax.de/0-WVK-Retail/Bilder-Pictures/SAFLAX-",'Basis-Tabelle-Samen'!C17,"-",'Basis-Tabelle-Samen'!J17,"-seed-package-back-cr-lithuanian.jpg")),
IF($C$1="Maltesisch - MT",HYPERLINK(CONCATENATE("https://www.saflax.de/0-WVK-Retail/Bilder-Pictures/SAFLAX-",'Basis-Tabelle-Samen'!C17,"-",'Basis-Tabelle-Samen'!J17,"-seed-package-back-cr-maltese.jpg")),
IF($C$1="Niederländisch - NL",HYPERLINK(CONCATENATE("https://www.saflax.de/0-WVK-Retail/Bilder-Pictures/SAFLAX-",'Basis-Tabelle-Samen'!C17,"-",'Basis-Tabelle-Samen'!J17,"-seed-package-back-cr-dutch.jpg")),
IF($C$1="Norwegisch - NO",HYPERLINK(CONCATENATE("https://www.saflax.de/0-WVK-Retail/Bilder-Pictures/SAFLAX-",'Basis-Tabelle-Samen'!C17,"-",'Basis-Tabelle-Samen'!J17,"-seed-package-back-cr-nowegian.jpg")),
IF($C$1="Polnisch - PL",HYPERLINK(CONCATENATE("https://www.saflax.de/0-WVK-Retail/Bilder-Pictures/SAFLAX-",'Basis-Tabelle-Samen'!C17,"-",'Basis-Tabelle-Samen'!J17,"-seed-package-back-cr-polish.jpg")),
IF($C$1="Portugiesisch - PT",HYPERLINK(CONCATENATE("https://www.saflax.de/0-WVK-Retail/Bilder-Pictures/SAFLAX-",'Basis-Tabelle-Samen'!C17,"-",'Basis-Tabelle-Samen'!J17,"-seed-package-back-cr-portuguese.jpg")),
IF($C$1="Rumänisch - RO",HYPERLINK(CONCATENATE("https://www.saflax.de/0-WVK-Retail/Bilder-Pictures/SAFLAX-",'Basis-Tabelle-Samen'!C17,"-",'Basis-Tabelle-Samen'!J17,"-seed-package-back-cr-romanian.jpg")),
IF($C$1="Schwedisch - SE",HYPERLINK(CONCATENATE("https://www.saflax.de/0-WVK-Retail/Bilder-Pictures/SAFLAX-",'Basis-Tabelle-Samen'!C17,"-",'Basis-Tabelle-Samen'!J17,"-seed-package-back-cr-swedish.jpg")),
IF($C$1="Slowakisch - SK",HYPERLINK(CONCATENATE("https://www.saflax.de/0-WVK-Retail/Bilder-Pictures/SAFLAX-",'Basis-Tabelle-Samen'!C17,"-",'Basis-Tabelle-Samen'!J17,"-seed-package-back-cr-slovak.jpg")),
IF($C$1="Slowenisch - SI",HYPERLINK(CONCATENATE("https://www.saflax.de/0-WVK-Retail/Bilder-Pictures/SAFLAX-",'Basis-Tabelle-Samen'!C17,"-",'Basis-Tabelle-Samen'!J17,"-seed-package-back-cr-slovenian.jpg")),
IF($C$1="Spanisch - ES",HYPERLINK(CONCATENATE("https://www.saflax.de/0-WVK-Retail/Bilder-Pictures/SAFLAX-",'Basis-Tabelle-Samen'!C17,"-",'Basis-Tabelle-Samen'!J17,"-seed-package-back-cr-spanish.jpg")),
IF($C$1="Tschechisch - CZ",HYPERLINK(CONCATENATE("https://www.saflax.de/0-WVK-Retail/Bilder-Pictures/SAFLAX-",'Basis-Tabelle-Samen'!C17,"-",'Basis-Tabelle-Samen'!J17,"-seed-package-back-cr-czech.jpg")),
IF($C$1="Türkisch - TR",HYPERLINK(CONCATENATE("https://www.saflax.de/0-WVK-Retail/Bilder-Pictures/SAFLAX-",'Basis-Tabelle-Samen'!C17,"-",'Basis-Tabelle-Samen'!J17,"-seed-package-back-cr-turkish.jpg")),
IF($C$1="Ungarisch - HU",HYPERLINK(CONCATENATE("https://www.saflax.de/0-WVK-Retail/Bilder-Pictures/SAFLAX-",'Basis-Tabelle-Samen'!C17,"-",'Basis-Tabelle-Samen'!J17,"-seed-package-back-cr-hungarian.jpg")),
" ACHTUNG")))))))))))))))))))))))))))))</f>
        <v>https://www.saflax.de/0-WVK-Retail/Bilder-Pictures/SAFLAX-12337-erythrina-crista-galli-seed-package-back-cr-english.jpg</v>
      </c>
      <c r="AM36" s="330" t="str">
        <f>IF(H36&lt;1,"",
IF($C$1="Bulgarisch - BG",HYPERLINK(CONCATENATE("https://www.saflax.de/0-WVK-Retail/Bilder-Pictures/SAFLAX-",'Basis-Tabelle-Samen'!K17,"-",'Basis-Tabelle-Samen'!J17,"-garden-to-go-mini-bulgarian.jpg")),
IF($C$1="Dänisch - DK",HYPERLINK(CONCATENATE("https://www.saflax.de/0-WVK-Retail/Bilder-Pictures/SAFLAX-",'Basis-Tabelle-Samen'!K17,"-",'Basis-Tabelle-Samen'!J17,"-garden-to-go-mini-danish.jpg")),
IF($C$1="Deutsch - DE",HYPERLINK(CONCATENATE("https://www.saflax.de/0-WVK-Retail/Bilder-Pictures/SAFLAX-",'Basis-Tabelle-Samen'!K17,"-",'Basis-Tabelle-Samen'!J17,"-garden-to-go-mini-german.jpg")),
IF($C$1="Englisch - UK",HYPERLINK(CONCATENATE("https://www.saflax.de/0-WVK-Retail/Bilder-Pictures/SAFLAX-",'Basis-Tabelle-Samen'!K17,"-",'Basis-Tabelle-Samen'!J17,"-garden-to-go-mini-english.jpg")),
IF($C$1="Estnisch - EE",HYPERLINK(CONCATENATE("https://www.saflax.de/0-WVK-Retail/Bilder-Pictures/SAFLAX-",'Basis-Tabelle-Samen'!K17,"-",'Basis-Tabelle-Samen'!J17,"-garden-to-go-mini-estonian.jpg")),
IF($C$1="Finnisch - FI",HYPERLINK(CONCATENATE("https://www.saflax.de/0-WVK-Retail/Bilder-Pictures/SAFLAX-",'Basis-Tabelle-Samen'!K17,"-",'Basis-Tabelle-Samen'!J17,"-garden-to-go-mini-finnish.jpg")),
IF($C$1="Französisch - FR",HYPERLINK(CONCATENATE("https://www.saflax.de/0-WVK-Retail/Bilder-Pictures/SAFLAX-",'Basis-Tabelle-Samen'!K17,"-",'Basis-Tabelle-Samen'!J17,"-garden-to-go-mini-french.jpg")),
IF($C$1="Griechisch - GR",HYPERLINK(CONCATENATE("https://www.saflax.de/0-WVK-Retail/Bilder-Pictures/SAFLAX-",'Basis-Tabelle-Samen'!K17,"-",'Basis-Tabelle-Samen'!J17,"-garden-to-go-mini-greek.jpg")),
IF($C$1="Irisch - IE",HYPERLINK(CONCATENATE("https://www.saflax.de/0-WVK-Retail/Bilder-Pictures/SAFLAX-",'Basis-Tabelle-Samen'!K17,"-",'Basis-Tabelle-Samen'!J17,"-garden-to-go-mini-irish.jpg")),
IF($C$1="Isländisch - IS",HYPERLINK(CONCATENATE("https://www.saflax.de/0-WVK-Retail/Bilder-Pictures/SAFLAX-",'Basis-Tabelle-Samen'!K17,"-",'Basis-Tabelle-Samen'!J17,"-garden-to-go-mini-icelandic.jpg")),
IF($C$1="Italienisch - IT",HYPERLINK(CONCATENATE("https://www.saflax.de/0-WVK-Retail/Bilder-Pictures/SAFLAX-",'Basis-Tabelle-Samen'!K17,"-",'Basis-Tabelle-Samen'!J17,"-garden-to-go-mini-italian.jpg")),
IF($C$1="Japanisch - JP",HYPERLINK(CONCATENATE("https://www.saflax.de/0-WVK-Retail/Bilder-Pictures/SAFLAX-",'Basis-Tabelle-Samen'!K17,"-",'Basis-Tabelle-Samen'!J17,"-garden-to-go-mini-japanese.jpg")),
IF($C$1="Kroatisch - HR",HYPERLINK(CONCATENATE("https://www.saflax.de/0-WVK-Retail/Bilder-Pictures/SAFLAX-",'Basis-Tabelle-Samen'!K17,"-",'Basis-Tabelle-Samen'!J17,"-garden-to-go-mini-croatian.jpg")),
IF($C$1="Lettisch - LV",HYPERLINK(CONCATENATE("https://www.saflax.de/0-WVK-Retail/Bilder-Pictures/SAFLAX-",'Basis-Tabelle-Samen'!K17,"-",'Basis-Tabelle-Samen'!J17,"-garden-to-go-mini-latvian.jpg")),
IF($C$1="Litauisch - LT",HYPERLINK(CONCATENATE("https://www.saflax.de/0-WVK-Retail/Bilder-Pictures/SAFLAX-",'Basis-Tabelle-Samen'!K17,"-",'Basis-Tabelle-Samen'!J17,"-garden-to-go-mini-lithuanian.jpg")),
IF($C$1="Maltesisch - MT",HYPERLINK(CONCATENATE("https://www.saflax.de/0-WVK-Retail/Bilder-Pictures/SAFLAX-",'Basis-Tabelle-Samen'!K17,"-",'Basis-Tabelle-Samen'!J17,"-garden-to-go-mini-maltese.jpg")),
IF($C$1="Niederländisch - NL",HYPERLINK(CONCATENATE("https://www.saflax.de/0-WVK-Retail/Bilder-Pictures/SAFLAX-",'Basis-Tabelle-Samen'!K17,"-",'Basis-Tabelle-Samen'!J17,"-garden-to-go-mini-dutch.jpg")),
IF($C$1="Norwegisch - NO",HYPERLINK(CONCATENATE("https://www.saflax.de/0-WVK-Retail/Bilder-Pictures/SAFLAX-",'Basis-Tabelle-Samen'!K17,"-",'Basis-Tabelle-Samen'!J17,"-garden-to-go-mini-nowegian.jpg")),
IF($C$1="Polnisch - PL",HYPERLINK(CONCATENATE("https://www.saflax.de/0-WVK-Retail/Bilder-Pictures/SAFLAX-",'Basis-Tabelle-Samen'!K17,"-",'Basis-Tabelle-Samen'!J17,"-garden-to-go-mini-polish.jpg")),
IF($C$1="Portugiesisch - PT",HYPERLINK(CONCATENATE("https://www.saflax.de/0-WVK-Retail/Bilder-Pictures/SAFLAX-",'Basis-Tabelle-Samen'!K17,"-",'Basis-Tabelle-Samen'!J17,"-garden-to-go-mini-portuguese.jpg")),
IF($C$1="Rumänisch - RO",HYPERLINK(CONCATENATE("https://www.saflax.de/0-WVK-Retail/Bilder-Pictures/SAFLAX-",'Basis-Tabelle-Samen'!K17,"-",'Basis-Tabelle-Samen'!J17,"-garden-to-go-mini-romanian.jpg")),
IF($C$1="Schwedisch - SE",HYPERLINK(CONCATENATE("https://www.saflax.de/0-WVK-Retail/Bilder-Pictures/SAFLAX-",'Basis-Tabelle-Samen'!K17,"-",'Basis-Tabelle-Samen'!J17,"-garden-to-go-mini-swedish.jpg")),
IF($C$1="Slowakisch - SK",HYPERLINK(CONCATENATE("https://www.saflax.de/0-WVK-Retail/Bilder-Pictures/SAFLAX-",'Basis-Tabelle-Samen'!K17,"-",'Basis-Tabelle-Samen'!J17,"-garden-to-go-mini-slovak.jpg")),
IF($C$1="Slowenisch - SI",HYPERLINK(CONCATENATE("https://www.saflax.de/0-WVK-Retail/Bilder-Pictures/SAFLAX-",'Basis-Tabelle-Samen'!K17,"-",'Basis-Tabelle-Samen'!J17,"-garden-to-go-mini-slovenian.jpg")),
IF($C$1="Spanisch - ES",HYPERLINK(CONCATENATE("https://www.saflax.de/0-WVK-Retail/Bilder-Pictures/SAFLAX-",'Basis-Tabelle-Samen'!K17,"-",'Basis-Tabelle-Samen'!J17,"-garden-to-go-mini-spanish.jpg")),
IF($C$1="Tschechisch - CZ",HYPERLINK(CONCATENATE("https://www.saflax.de/0-WVK-Retail/Bilder-Pictures/SAFLAX-",'Basis-Tabelle-Samen'!K17,"-",'Basis-Tabelle-Samen'!J17,"-garden-to-go-mini-czech.jpg")),
IF($C$1="Türkisch - TR",HYPERLINK(CONCATENATE("https://www.saflax.de/0-WVK-Retail/Bilder-Pictures/SAFLAX-",'Basis-Tabelle-Samen'!K17,"-",'Basis-Tabelle-Samen'!J17,"-garden-to-go-mini-turkish.jpg")),
IF($C$1="Ungarisch - HU",HYPERLINK(CONCATENATE("https://www.saflax.de/0-WVK-Retail/Bilder-Pictures/SAFLAX-",'Basis-Tabelle-Samen'!K17,"-",'Basis-Tabelle-Samen'!J17,"-garden-to-go-mini-hungarian.jpg")),
" ACHTUNG")))))))))))))))))))))))))))))</f>
        <v>https://www.saflax.de/0-WVK-Retail/Bilder-Pictures/SAFLAX-72337-erythrina-crista-galli-garden-to-go-mini-english.jpg</v>
      </c>
      <c r="AN36" s="330" t="str">
        <f>IF(I36&lt;1,"",
IF($C$1="Bulgarisch - BG",HYPERLINK(CONCATENATE("https://www.saflax.de/0-WVK-Retail/Bilder-Pictures/SAFLAX-",'Basis-Tabelle-Samen'!N17,"-",'Basis-Tabelle-Samen'!J17,"-garden-to-go-lite-bulgarian.jpg")),
IF($C$1="Dänisch - DK",HYPERLINK(CONCATENATE("https://www.saflax.de/0-WVK-Retail/Bilder-Pictures/SAFLAX-",'Basis-Tabelle-Samen'!N17,"-",'Basis-Tabelle-Samen'!J17,"-garden-to-go-lite-danish.jpg")),
IF($C$1="Deutsch - DE",HYPERLINK(CONCATENATE("https://www.saflax.de/0-WVK-Retail/Bilder-Pictures/SAFLAX-",'Basis-Tabelle-Samen'!N17,"-",'Basis-Tabelle-Samen'!J17,"-garden-to-go-lite-german.jpg")),
IF($C$1="Englisch - UK",HYPERLINK(CONCATENATE("https://www.saflax.de/0-WVK-Retail/Bilder-Pictures/SAFLAX-",'Basis-Tabelle-Samen'!N17,"-",'Basis-Tabelle-Samen'!J17,"-garden-to-go-lite-english.jpg")),
IF($C$1="Estnisch - EE",HYPERLINK(CONCATENATE("https://www.saflax.de/0-WVK-Retail/Bilder-Pictures/SAFLAX-",'Basis-Tabelle-Samen'!N17,"-",'Basis-Tabelle-Samen'!J17,"-garden-to-go-lite-estonian.jpg")),
IF($C$1="Finnisch - FI",HYPERLINK(CONCATENATE("https://www.saflax.de/0-WVK-Retail/Bilder-Pictures/SAFLAX-",'Basis-Tabelle-Samen'!N17,"-",'Basis-Tabelle-Samen'!J17,"-garden-to-go-lite-finnish.jpg")),
IF($C$1="Französisch - FR",HYPERLINK(CONCATENATE("https://www.saflax.de/0-WVK-Retail/Bilder-Pictures/SAFLAX-",'Basis-Tabelle-Samen'!N17,"-",'Basis-Tabelle-Samen'!J17,"-garden-to-go-lite-french.jpg")),
IF($C$1="Griechisch - GR",HYPERLINK(CONCATENATE("https://www.saflax.de/0-WVK-Retail/Bilder-Pictures/SAFLAX-",'Basis-Tabelle-Samen'!N17,"-",'Basis-Tabelle-Samen'!J17,"-garden-to-go-lite-greek.jpg")),
IF($C$1="Irisch - IE",HYPERLINK(CONCATENATE("https://www.saflax.de/0-WVK-Retail/Bilder-Pictures/SAFLAX-",'Basis-Tabelle-Samen'!N17,"-",'Basis-Tabelle-Samen'!J17,"-garden-to-go-lite-irish.jpg")),
IF($C$1="Isländisch - IS",HYPERLINK(CONCATENATE("https://www.saflax.de/0-WVK-Retail/Bilder-Pictures/SAFLAX-",'Basis-Tabelle-Samen'!N17,"-",'Basis-Tabelle-Samen'!J17,"-garden-to-go-lite-icelandic.jpg")),
IF($C$1="Italienisch - IT",HYPERLINK(CONCATENATE("https://www.saflax.de/0-WVK-Retail/Bilder-Pictures/SAFLAX-",'Basis-Tabelle-Samen'!N17,"-",'Basis-Tabelle-Samen'!J17,"-garden-to-go-lite-italian.jpg")),
IF($C$1="Japanisch - JP",HYPERLINK(CONCATENATE("https://www.saflax.de/0-WVK-Retail/Bilder-Pictures/SAFLAX-",'Basis-Tabelle-Samen'!N17,"-",'Basis-Tabelle-Samen'!J17,"-garden-to-go-lite-japanese.jpg")),
IF($C$1="Kroatisch - HR",HYPERLINK(CONCATENATE("https://www.saflax.de/0-WVK-Retail/Bilder-Pictures/SAFLAX-",'Basis-Tabelle-Samen'!N17,"-",'Basis-Tabelle-Samen'!J17,"-garden-to-go-lite-croatian.jpg")),
IF($C$1="Lettisch - LV",HYPERLINK(CONCATENATE("https://www.saflax.de/0-WVK-Retail/Bilder-Pictures/SAFLAX-",'Basis-Tabelle-Samen'!N17,"-",'Basis-Tabelle-Samen'!J17,"-garden-to-go-lite-latvian.jpg")),
IF($C$1="Litauisch - LT",HYPERLINK(CONCATENATE("https://www.saflax.de/0-WVK-Retail/Bilder-Pictures/SAFLAX-",'Basis-Tabelle-Samen'!N17,"-",'Basis-Tabelle-Samen'!J17,"-garden-to-go-lite-lithuanian.jpg")),
IF($C$1="Maltesisch - MT",HYPERLINK(CONCATENATE("https://www.saflax.de/0-WVK-Retail/Bilder-Pictures/SAFLAX-",'Basis-Tabelle-Samen'!N17,"-",'Basis-Tabelle-Samen'!J17,"-garden-to-go-lite-maltese.jpg")),
IF($C$1="Niederländisch - NL",HYPERLINK(CONCATENATE("https://www.saflax.de/0-WVK-Retail/Bilder-Pictures/SAFLAX-",'Basis-Tabelle-Samen'!N17,"-",'Basis-Tabelle-Samen'!J17,"-garden-to-go-lite-dutch.jpg")),
IF($C$1="Norwegisch - NO",HYPERLINK(CONCATENATE("https://www.saflax.de/0-WVK-Retail/Bilder-Pictures/SAFLAX-",'Basis-Tabelle-Samen'!N17,"-",'Basis-Tabelle-Samen'!J17,"-garden-to-go-lite-nowegian.jpg")),
IF($C$1="Polnisch - PL",HYPERLINK(CONCATENATE("https://www.saflax.de/0-WVK-Retail/Bilder-Pictures/SAFLAX-",'Basis-Tabelle-Samen'!N17,"-",'Basis-Tabelle-Samen'!J17,"-garden-to-go-lite-polish.jpg")),
IF($C$1="Portugiesisch - PT",HYPERLINK(CONCATENATE("https://www.saflax.de/0-WVK-Retail/Bilder-Pictures/SAFLAX-",'Basis-Tabelle-Samen'!N17,"-",'Basis-Tabelle-Samen'!J17,"-garden-to-go-lite-portuguese.jpg")),
IF($C$1="Rumänisch - RO",HYPERLINK(CONCATENATE("https://www.saflax.de/0-WVK-Retail/Bilder-Pictures/SAFLAX-",'Basis-Tabelle-Samen'!N17,"-",'Basis-Tabelle-Samen'!J17,"-garden-to-go-lite-romanian.jpg")),
IF($C$1="Schwedisch - SE",HYPERLINK(CONCATENATE("https://www.saflax.de/0-WVK-Retail/Bilder-Pictures/SAFLAX-",'Basis-Tabelle-Samen'!N17,"-",'Basis-Tabelle-Samen'!J17,"-garden-to-go-lite-swedish.jpg")),
IF($C$1="Slowakisch - SK",HYPERLINK(CONCATENATE("https://www.saflax.de/0-WVK-Retail/Bilder-Pictures/SAFLAX-",'Basis-Tabelle-Samen'!N17,"-",'Basis-Tabelle-Samen'!J17,"-garden-to-go-lite-slovak.jpg")),
IF($C$1="Slowenisch - SI",HYPERLINK(CONCATENATE("https://www.saflax.de/0-WVK-Retail/Bilder-Pictures/SAFLAX-",'Basis-Tabelle-Samen'!N17,"-",'Basis-Tabelle-Samen'!J17,"-garden-to-go-lite-slovenian.jpg")),
IF($C$1="Spanisch - ES",HYPERLINK(CONCATENATE("https://www.saflax.de/0-WVK-Retail/Bilder-Pictures/SAFLAX-",'Basis-Tabelle-Samen'!N17,"-",'Basis-Tabelle-Samen'!J17,"-garden-to-go-lite-spanish.jpg")),
IF($C$1="Tschechisch - CZ",HYPERLINK(CONCATENATE("https://www.saflax.de/0-WVK-Retail/Bilder-Pictures/SAFLAX-",'Basis-Tabelle-Samen'!N17,"-",'Basis-Tabelle-Samen'!J17,"-garden-to-go-lite-czech.jpg")),
IF($C$1="Türkisch - TR",HYPERLINK(CONCATENATE("https://www.saflax.de/0-WVK-Retail/Bilder-Pictures/SAFLAX-",'Basis-Tabelle-Samen'!N17,"-",'Basis-Tabelle-Samen'!J17,"-garden-to-go-lite-turkish.jpg")),
IF($C$1="Ungarisch - HU",HYPERLINK(CONCATENATE("https://www.saflax.de/0-WVK-Retail/Bilder-Pictures/SAFLAX-",'Basis-Tabelle-Samen'!N17,"-",'Basis-Tabelle-Samen'!J17,"-garden-to-go-lite-hungarian.jpg")),
" ACHTUNG")))))))))))))))))))))))))))))</f>
        <v>https://www.saflax.de/0-WVK-Retail/Bilder-Pictures/SAFLAX-82337-erythrina-crista-galli-garden-to-go-lite-english.jpg</v>
      </c>
      <c r="AO36" s="330" t="str">
        <f>IF(J36&lt;1,"",
IF($C$1="Bulgarisch - BG",HYPERLINK(CONCATENATE("https://www.saflax.de/0-WVK-Retail/Bilder-Pictures/SAFLAX-",'Basis-Tabelle-Samen'!Q17,"-",'Basis-Tabelle-Samen'!J17,"-garden-to-go-bulgarian.jpg")),
IF($C$1="Dänisch - DK",HYPERLINK(CONCATENATE("https://www.saflax.de/0-WVK-Retail/Bilder-Pictures/SAFLAX-",'Basis-Tabelle-Samen'!Q17,"-",'Basis-Tabelle-Samen'!J17,"-garden-to-go-danish.jpg")),
IF($C$1="Deutsch - DE",HYPERLINK(CONCATENATE("https://www.saflax.de/0-WVK-Retail/Bilder-Pictures/SAFLAX-",'Basis-Tabelle-Samen'!Q17,"-",'Basis-Tabelle-Samen'!J17,"-garden-to-go-german.jpg")),
IF($C$1="Englisch - UK",HYPERLINK(CONCATENATE("https://www.saflax.de/0-WVK-Retail/Bilder-Pictures/SAFLAX-",'Basis-Tabelle-Samen'!Q17,"-",'Basis-Tabelle-Samen'!J17,"-garden-to-go-english.jpg")),
IF($C$1="Estnisch - EE",HYPERLINK(CONCATENATE("https://www.saflax.de/0-WVK-Retail/Bilder-Pictures/SAFLAX-",'Basis-Tabelle-Samen'!Q17,"-",'Basis-Tabelle-Samen'!J17,"-garden-to-go-estonian.jpg")),
IF($C$1="Finnisch - FI",HYPERLINK(CONCATENATE("https://www.saflax.de/0-WVK-Retail/Bilder-Pictures/SAFLAX-",'Basis-Tabelle-Samen'!Q17,"-",'Basis-Tabelle-Samen'!J17,"-garden-to-go-finnish.jpg")),
IF($C$1="Französisch - FR",HYPERLINK(CONCATENATE("https://www.saflax.de/0-WVK-Retail/Bilder-Pictures/SAFLAX-",'Basis-Tabelle-Samen'!Q17,"-",'Basis-Tabelle-Samen'!J17,"-garden-to-go-french.jpg")),
IF($C$1="Griechisch - GR",HYPERLINK(CONCATENATE("https://www.saflax.de/0-WVK-Retail/Bilder-Pictures/SAFLAX-",'Basis-Tabelle-Samen'!Q17,"-",'Basis-Tabelle-Samen'!J17,"-garden-to-go-greek.jpg")),
IF($C$1="Irisch - IE",HYPERLINK(CONCATENATE("https://www.saflax.de/0-WVK-Retail/Bilder-Pictures/SAFLAX-",'Basis-Tabelle-Samen'!Q17,"-",'Basis-Tabelle-Samen'!J17,"-garden-to-go-irish.jpg")),
IF($C$1="Isländisch - IS",HYPERLINK(CONCATENATE("https://www.saflax.de/0-WVK-Retail/Bilder-Pictures/SAFLAX-",'Basis-Tabelle-Samen'!Q17,"-",'Basis-Tabelle-Samen'!J17,"-garden-to-go-icelandic.jpg")),
IF($C$1="Italienisch - IT",HYPERLINK(CONCATENATE("https://www.saflax.de/0-WVK-Retail/Bilder-Pictures/SAFLAX-",'Basis-Tabelle-Samen'!Q17,"-",'Basis-Tabelle-Samen'!J17,"-garden-to-go-italian.jpg")),
IF($C$1="Japanisch - JP",HYPERLINK(CONCATENATE("https://www.saflax.de/0-WVK-Retail/Bilder-Pictures/SAFLAX-",'Basis-Tabelle-Samen'!Q17,"-",'Basis-Tabelle-Samen'!J17,"-garden-to-go-japanese.jpg")),
IF($C$1="Kroatisch - HR",HYPERLINK(CONCATENATE("https://www.saflax.de/0-WVK-Retail/Bilder-Pictures/SAFLAX-",'Basis-Tabelle-Samen'!Q17,"-",'Basis-Tabelle-Samen'!J17,"-garden-to-go-croatian.jpg")),
IF($C$1="Lettisch - LV",HYPERLINK(CONCATENATE("https://www.saflax.de/0-WVK-Retail/Bilder-Pictures/SAFLAX-",'Basis-Tabelle-Samen'!Q17,"-",'Basis-Tabelle-Samen'!J17,"-garden-to-go-latvian.jpg")),
IF($C$1="Litauisch - LT",HYPERLINK(CONCATENATE("https://www.saflax.de/0-WVK-Retail/Bilder-Pictures/SAFLAX-",'Basis-Tabelle-Samen'!Q17,"-",'Basis-Tabelle-Samen'!J17,"-garden-to-go-lithuanian.jpg")),
IF($C$1="Maltesisch - MT",HYPERLINK(CONCATENATE("https://www.saflax.de/0-WVK-Retail/Bilder-Pictures/SAFLAX-",'Basis-Tabelle-Samen'!Q17,"-",'Basis-Tabelle-Samen'!J17,"-garden-to-go-maltese.jpg")),
IF($C$1="Niederländisch - NL",HYPERLINK(CONCATENATE("https://www.saflax.de/0-WVK-Retail/Bilder-Pictures/SAFLAX-",'Basis-Tabelle-Samen'!Q17,"-",'Basis-Tabelle-Samen'!J17,"-garden-to-go-dutch.jpg")),
IF($C$1="Norwegisch - NO",HYPERLINK(CONCATENATE("https://www.saflax.de/0-WVK-Retail/Bilder-Pictures/SAFLAX-",'Basis-Tabelle-Samen'!Q17,"-",'Basis-Tabelle-Samen'!J17,"-garden-to-go-nowegian.jpg")),
IF($C$1="Polnisch - PL",HYPERLINK(CONCATENATE("https://www.saflax.de/0-WVK-Retail/Bilder-Pictures/SAFLAX-",'Basis-Tabelle-Samen'!Q17,"-",'Basis-Tabelle-Samen'!J17,"-garden-to-go-polish.jpg")),
IF($C$1="Portugiesisch - PT",HYPERLINK(CONCATENATE("https://www.saflax.de/0-WVK-Retail/Bilder-Pictures/SAFLAX-",'Basis-Tabelle-Samen'!Q17,"-",'Basis-Tabelle-Samen'!J17,"-garden-to-go-portuguese.jpg")),
IF($C$1="Rumänisch - RO",HYPERLINK(CONCATENATE("https://www.saflax.de/0-WVK-Retail/Bilder-Pictures/SAFLAX-",'Basis-Tabelle-Samen'!Q17,"-",'Basis-Tabelle-Samen'!J17,"-garden-to-go-romanian.jpg")),
IF($C$1="Schwedisch - SE",HYPERLINK(CONCATENATE("https://www.saflax.de/0-WVK-Retail/Bilder-Pictures/SAFLAX-",'Basis-Tabelle-Samen'!Q17,"-",'Basis-Tabelle-Samen'!J17,"-garden-to-go-swedish.jpg")),
IF($C$1="Slowakisch - SK",HYPERLINK(CONCATENATE("https://www.saflax.de/0-WVK-Retail/Bilder-Pictures/SAFLAX-",'Basis-Tabelle-Samen'!Q17,"-",'Basis-Tabelle-Samen'!J17,"-garden-to-go-slovak.jpg")),
IF($C$1="Slowenisch - SI",HYPERLINK(CONCATENATE("https://www.saflax.de/0-WVK-Retail/Bilder-Pictures/SAFLAX-",'Basis-Tabelle-Samen'!Q17,"-",'Basis-Tabelle-Samen'!J17,"-garden-to-go-slovenian.jpg")),
IF($C$1="Spanisch - ES",HYPERLINK(CONCATENATE("https://www.saflax.de/0-WVK-Retail/Bilder-Pictures/SAFLAX-",'Basis-Tabelle-Samen'!Q17,"-",'Basis-Tabelle-Samen'!J17,"-garden-to-go-spanish.jpg")),
IF($C$1="Tschechisch - CZ",HYPERLINK(CONCATENATE("https://www.saflax.de/0-WVK-Retail/Bilder-Pictures/SAFLAX-",'Basis-Tabelle-Samen'!Q17,"-",'Basis-Tabelle-Samen'!J17,"-garden-to-go-czech.jpg")),
IF($C$1="Türkisch - TR",HYPERLINK(CONCATENATE("https://www.saflax.de/0-WVK-Retail/Bilder-Pictures/SAFLAX-",'Basis-Tabelle-Samen'!Q17,"-",'Basis-Tabelle-Samen'!J17,"-garden-to-go-turkish.jpg")),
IF($C$1="Ungarisch - HU",HYPERLINK(CONCATENATE("https://www.saflax.de/0-WVK-Retail/Bilder-Pictures/SAFLAX-",'Basis-Tabelle-Samen'!Q17,"-",'Basis-Tabelle-Samen'!J17,"-garden-to-go-hungarian.jpg")),
" ACHTUNG")))))))))))))))))))))))))))))</f>
        <v>https://www.saflax.de/0-WVK-Retail/Bilder-Pictures/SAFLAX-52337-erythrina-crista-galli-garden-to-go-english.jpg</v>
      </c>
      <c r="AP36" s="330" t="str">
        <f>IF(K36&lt;1,"",
IF($C$1="Bulgarisch - BG",HYPERLINK(CONCATENATE("https://www.saflax.de/0-WVK-Retail/Bilder-Pictures/SAFLAX-",'Basis-Tabelle-Samen'!T17,"-",'Basis-Tabelle-Samen'!J17,"-cultivation-set-bulgarian.jpg")),
IF($C$1="Dänisch - DK",HYPERLINK(CONCATENATE("https://www.saflax.de/0-WVK-Retail/Bilder-Pictures/SAFLAX-",'Basis-Tabelle-Samen'!T17,"-",'Basis-Tabelle-Samen'!J17,"-cultivation-set-danish.jpg")),
IF($C$1="Deutsch - DE",HYPERLINK(CONCATENATE("https://www.saflax.de/0-WVK-Retail/Bilder-Pictures/SAFLAX-",'Basis-Tabelle-Samen'!T17,"-",'Basis-Tabelle-Samen'!J17,"-cultivation-set-german.jpg")),
IF($C$1="Englisch - UK",HYPERLINK(CONCATENATE("https://www.saflax.de/0-WVK-Retail/Bilder-Pictures/SAFLAX-",'Basis-Tabelle-Samen'!T17,"-",'Basis-Tabelle-Samen'!J17,"-cultivation-set-english.jpg")),
IF($C$1="Estnisch - EE",HYPERLINK(CONCATENATE("https://www.saflax.de/0-WVK-Retail/Bilder-Pictures/SAFLAX-",'Basis-Tabelle-Samen'!T17,"-",'Basis-Tabelle-Samen'!J17,"-cultivation-set-estonian.jpg")),
IF($C$1="Finnisch - FI",HYPERLINK(CONCATENATE("https://www.saflax.de/0-WVK-Retail/Bilder-Pictures/SAFLAX-",'Basis-Tabelle-Samen'!T17,"-",'Basis-Tabelle-Samen'!J17,"-cultivation-set-finnish.jpg")),
IF($C$1="Französisch - FR",HYPERLINK(CONCATENATE("https://www.saflax.de/0-WVK-Retail/Bilder-Pictures/SAFLAX-",'Basis-Tabelle-Samen'!T17,"-",'Basis-Tabelle-Samen'!J17,"-cultivation-set-french.jpg")),
IF($C$1="Griechisch - GR",HYPERLINK(CONCATENATE("https://www.saflax.de/0-WVK-Retail/Bilder-Pictures/SAFLAX-",'Basis-Tabelle-Samen'!T17,"-",'Basis-Tabelle-Samen'!J17,"-cultivation-set-greek.jpg")),
IF($C$1="Irisch - IE",HYPERLINK(CONCATENATE("https://www.saflax.de/0-WVK-Retail/Bilder-Pictures/SAFLAX-",'Basis-Tabelle-Samen'!T17,"-",'Basis-Tabelle-Samen'!J17,"-cultivation-set-irish.jpg")),
IF($C$1="Isländisch - IS",HYPERLINK(CONCATENATE("https://www.saflax.de/0-WVK-Retail/Bilder-Pictures/SAFLAX-",'Basis-Tabelle-Samen'!T17,"-",'Basis-Tabelle-Samen'!J17,"-cultivation-set-icelandic.jpg")),
IF($C$1="Italienisch - IT",HYPERLINK(CONCATENATE("https://www.saflax.de/0-WVK-Retail/Bilder-Pictures/SAFLAX-",'Basis-Tabelle-Samen'!T17,"-",'Basis-Tabelle-Samen'!J17,"-cultivation-set-italian.jpg")),
IF($C$1="Japanisch - JP",HYPERLINK(CONCATENATE("https://www.saflax.de/0-WVK-Retail/Bilder-Pictures/SAFLAX-",'Basis-Tabelle-Samen'!T17,"-",'Basis-Tabelle-Samen'!J17,"-cultivation-set-japanese.jpg")),
IF($C$1="Kroatisch - HR",HYPERLINK(CONCATENATE("https://www.saflax.de/0-WVK-Retail/Bilder-Pictures/SAFLAX-",'Basis-Tabelle-Samen'!T17,"-",'Basis-Tabelle-Samen'!J17,"-cultivation-set-croatian.jpg")),
IF($C$1="Lettisch - LV",HYPERLINK(CONCATENATE("https://www.saflax.de/0-WVK-Retail/Bilder-Pictures/SAFLAX-",'Basis-Tabelle-Samen'!T17,"-",'Basis-Tabelle-Samen'!J17,"-cultivation-set-latvian.jpg")),
IF($C$1="Litauisch - LT",HYPERLINK(CONCATENATE("https://www.saflax.de/0-WVK-Retail/Bilder-Pictures/SAFLAX-",'Basis-Tabelle-Samen'!T17,"-",'Basis-Tabelle-Samen'!J17,"-cultivation-set-lithuanian.jpg")),
IF($C$1="Maltesisch - MT",HYPERLINK(CONCATENATE("https://www.saflax.de/0-WVK-Retail/Bilder-Pictures/SAFLAX-",'Basis-Tabelle-Samen'!T17,"-",'Basis-Tabelle-Samen'!J17,"-cultivation-set-maltese.jpg")),
IF($C$1="Niederländisch - NL",HYPERLINK(CONCATENATE("https://www.saflax.de/0-WVK-Retail/Bilder-Pictures/SAFLAX-",'Basis-Tabelle-Samen'!T17,"-",'Basis-Tabelle-Samen'!J17,"-cultivation-set-dutch.jpg")),
IF($C$1="Norwegisch - NO",HYPERLINK(CONCATENATE("https://www.saflax.de/0-WVK-Retail/Bilder-Pictures/SAFLAX-",'Basis-Tabelle-Samen'!T17,"-",'Basis-Tabelle-Samen'!J17,"-cultivation-set-nowegian.jpg")),
IF($C$1="Polnisch - PL",HYPERLINK(CONCATENATE("https://www.saflax.de/0-WVK-Retail/Bilder-Pictures/SAFLAX-",'Basis-Tabelle-Samen'!T17,"-",'Basis-Tabelle-Samen'!J17,"-cultivation-set-polish.jpg")),
IF($C$1="Portugiesisch - PT",HYPERLINK(CONCATENATE("https://www.saflax.de/0-WVK-Retail/Bilder-Pictures/SAFLAX-",'Basis-Tabelle-Samen'!T17,"-",'Basis-Tabelle-Samen'!J17,"-cultivation-set-portuguese.jpg")),
IF($C$1="Rumänisch - RO",HYPERLINK(CONCATENATE("https://www.saflax.de/0-WVK-Retail/Bilder-Pictures/SAFLAX-",'Basis-Tabelle-Samen'!T17,"-",'Basis-Tabelle-Samen'!J17,"-cultivation-set-romanian.jpg")),
IF($C$1="Schwedisch - SE",HYPERLINK(CONCATENATE("https://www.saflax.de/0-WVK-Retail/Bilder-Pictures/SAFLAX-",'Basis-Tabelle-Samen'!T17,"-",'Basis-Tabelle-Samen'!J17,"-cultivation-set-swedish.jpg")),
IF($C$1="Slowakisch - SK",HYPERLINK(CONCATENATE("https://www.saflax.de/0-WVK-Retail/Bilder-Pictures/SAFLAX-",'Basis-Tabelle-Samen'!T17,"-",'Basis-Tabelle-Samen'!J17,"-cultivation-set-slovak.jpg")),
IF($C$1="Slowenisch - SI",HYPERLINK(CONCATENATE("https://www.saflax.de/0-WVK-Retail/Bilder-Pictures/SAFLAX-",'Basis-Tabelle-Samen'!T17,"-",'Basis-Tabelle-Samen'!J17,"-cultivation-set-slovenian.jpg")),
IF($C$1="Spanisch - ES",HYPERLINK(CONCATENATE("https://www.saflax.de/0-WVK-Retail/Bilder-Pictures/SAFLAX-",'Basis-Tabelle-Samen'!T17,"-",'Basis-Tabelle-Samen'!J17,"-cultivation-set-spanish.jpg")),
IF($C$1="Tschechisch - CZ",HYPERLINK(CONCATENATE("https://www.saflax.de/0-WVK-Retail/Bilder-Pictures/SAFLAX-",'Basis-Tabelle-Samen'!T17,"-",'Basis-Tabelle-Samen'!J17,"-cultivation-set-czech.jpg")),
IF($C$1="Türkisch - TR",HYPERLINK(CONCATENATE("https://www.saflax.de/0-WVK-Retail/Bilder-Pictures/SAFLAX-",'Basis-Tabelle-Samen'!T17,"-",'Basis-Tabelle-Samen'!J17,"-cultivation-set-turkish.jpg")),
IF($C$1="Ungarisch - HU",HYPERLINK(CONCATENATE("https://www.saflax.de/0-WVK-Retail/Bilder-Pictures/SAFLAX-",'Basis-Tabelle-Samen'!T17,"-",'Basis-Tabelle-Samen'!J17,"-cultivation-set-hungarian.jpg")),
" ACHTUNG")))))))))))))))))))))))))))))</f>
        <v>https://www.saflax.de/0-WVK-Retail/Bilder-Pictures/SAFLAX-32337-erythrina-crista-galli-cultivation-set-english.jpg</v>
      </c>
      <c r="AQ36" s="330" t="str">
        <f>IF(L36&lt;1,"",
IF($C$1="Bulgarisch - BG",HYPERLINK(CONCATENATE("https://www.saflax.de/0-WVK-Retail/Bilder-Pictures/SAFLAX-",'Basis-Tabelle-Samen'!W17,"-",'Basis-Tabelle-Samen'!J17,"-garden-in-the-bag-bulgarian.jpg")),
IF($C$1="Dänisch - DK",HYPERLINK(CONCATENATE("https://www.saflax.de/0-WVK-Retail/Bilder-Pictures/SAFLAX-",'Basis-Tabelle-Samen'!W17,"-",'Basis-Tabelle-Samen'!J17,"-garden-in-the-bag-danish.jpg")),
IF($C$1="Deutsch - DE",HYPERLINK(CONCATENATE("https://www.saflax.de/0-WVK-Retail/Bilder-Pictures/SAFLAX-",'Basis-Tabelle-Samen'!W17,"-",'Basis-Tabelle-Samen'!J17,"-garden-in-the-bag-german.jpg")),
IF($C$1="Englisch - UK",HYPERLINK(CONCATENATE("https://www.saflax.de/0-WVK-Retail/Bilder-Pictures/SAFLAX-",'Basis-Tabelle-Samen'!W17,"-",'Basis-Tabelle-Samen'!J17,"-garden-in-the-bag-english.jpg")),
IF($C$1="Estnisch - EE",HYPERLINK(CONCATENATE("https://www.saflax.de/0-WVK-Retail/Bilder-Pictures/SAFLAX-",'Basis-Tabelle-Samen'!W17,"-",'Basis-Tabelle-Samen'!J17,"-garden-in-the-bag-estonian.jpg")),
IF($C$1="Finnisch - FI",HYPERLINK(CONCATENATE("https://www.saflax.de/0-WVK-Retail/Bilder-Pictures/SAFLAX-",'Basis-Tabelle-Samen'!W17,"-",'Basis-Tabelle-Samen'!J17,"-garden-in-the-bag-finnish.jpg")),
IF($C$1="Französisch - FR",HYPERLINK(CONCATENATE("https://www.saflax.de/0-WVK-Retail/Bilder-Pictures/SAFLAX-",'Basis-Tabelle-Samen'!W17,"-",'Basis-Tabelle-Samen'!J17,"-garden-in-the-bag-french.jpg")),
IF($C$1="Griechisch - GR",HYPERLINK(CONCATENATE("https://www.saflax.de/0-WVK-Retail/Bilder-Pictures/SAFLAX-",'Basis-Tabelle-Samen'!W17,"-",'Basis-Tabelle-Samen'!J17,"-garden-in-the-bag-greek.jpg")),
IF($C$1="Irisch - IE",HYPERLINK(CONCATENATE("https://www.saflax.de/0-WVK-Retail/Bilder-Pictures/SAFLAX-",'Basis-Tabelle-Samen'!W17,"-",'Basis-Tabelle-Samen'!J17,"-garden-in-the-bag-irish.jpg")),
IF($C$1="Isländisch - IS",HYPERLINK(CONCATENATE("https://www.saflax.de/0-WVK-Retail/Bilder-Pictures/SAFLAX-",'Basis-Tabelle-Samen'!W17,"-",'Basis-Tabelle-Samen'!J17,"-garden-in-the-bag-icelandic.jpg")),
IF($C$1="Italienisch - IT",HYPERLINK(CONCATENATE("https://www.saflax.de/0-WVK-Retail/Bilder-Pictures/SAFLAX-",'Basis-Tabelle-Samen'!W17,"-",'Basis-Tabelle-Samen'!J17,"-garden-in-the-bag-italian.jpg")),
IF($C$1="Japanisch - JP",HYPERLINK(CONCATENATE("https://www.saflax.de/0-WVK-Retail/Bilder-Pictures/SAFLAX-",'Basis-Tabelle-Samen'!W17,"-",'Basis-Tabelle-Samen'!J17,"-garden-in-the-bag-japanese.jpg")),
IF($C$1="Kroatisch - HR",HYPERLINK(CONCATENATE("https://www.saflax.de/0-WVK-Retail/Bilder-Pictures/SAFLAX-",'Basis-Tabelle-Samen'!W17,"-",'Basis-Tabelle-Samen'!J17,"-garden-in-the-bag-croatian.jpg")),
IF($C$1="Lettisch - LV",HYPERLINK(CONCATENATE("https://www.saflax.de/0-WVK-Retail/Bilder-Pictures/SAFLAX-",'Basis-Tabelle-Samen'!W17,"-",'Basis-Tabelle-Samen'!J17,"-garden-in-the-bag-latvian.jpg")),
IF($C$1="Litauisch - LT",HYPERLINK(CONCATENATE("https://www.saflax.de/0-WVK-Retail/Bilder-Pictures/SAFLAX-",'Basis-Tabelle-Samen'!W17,"-",'Basis-Tabelle-Samen'!J17,"-garden-in-the-bag-lithuanian.jpg")),
IF($C$1="Maltesisch - MT",HYPERLINK(CONCATENATE("https://www.saflax.de/0-WVK-Retail/Bilder-Pictures/SAFLAX-",'Basis-Tabelle-Samen'!W17,"-",'Basis-Tabelle-Samen'!J17,"-garden-in-the-bag-maltese.jpg")),
IF($C$1="Niederländisch - NL",HYPERLINK(CONCATENATE("https://www.saflax.de/0-WVK-Retail/Bilder-Pictures/SAFLAX-",'Basis-Tabelle-Samen'!W17,"-",'Basis-Tabelle-Samen'!J17,"-garden-in-the-bag-dutch.jpg")),
IF($C$1="Norwegisch - NO",HYPERLINK(CONCATENATE("https://www.saflax.de/0-WVK-Retail/Bilder-Pictures/SAFLAX-",'Basis-Tabelle-Samen'!W17,"-",'Basis-Tabelle-Samen'!J17,"-garden-in-the-bag-nowegian.jpg")),
IF($C$1="Polnisch - PL",HYPERLINK(CONCATENATE("https://www.saflax.de/0-WVK-Retail/Bilder-Pictures/SAFLAX-",'Basis-Tabelle-Samen'!W17,"-",'Basis-Tabelle-Samen'!J17,"-garden-in-the-bag-polish.jpg")),
IF($C$1="Portugiesisch - PT",HYPERLINK(CONCATENATE("https://www.saflax.de/0-WVK-Retail/Bilder-Pictures/SAFLAX-",'Basis-Tabelle-Samen'!W17,"-",'Basis-Tabelle-Samen'!J17,"-garden-in-the-bag-portuguese.jpg")),
IF($C$1="Rumänisch - RO",HYPERLINK(CONCATENATE("https://www.saflax.de/0-WVK-Retail/Bilder-Pictures/SAFLAX-",'Basis-Tabelle-Samen'!W17,"-",'Basis-Tabelle-Samen'!J17,"-garden-in-the-bag-romanian.jpg")),
IF($C$1="Schwedisch - SE",HYPERLINK(CONCATENATE("https://www.saflax.de/0-WVK-Retail/Bilder-Pictures/SAFLAX-",'Basis-Tabelle-Samen'!W17,"-",'Basis-Tabelle-Samen'!J17,"-garden-in-the-bag-swedish.jpg")),
IF($C$1="Slowakisch - SK",HYPERLINK(CONCATENATE("https://www.saflax.de/0-WVK-Retail/Bilder-Pictures/SAFLAX-",'Basis-Tabelle-Samen'!W17,"-",'Basis-Tabelle-Samen'!J17,"-garden-in-the-bag-slovak.jpg")),
IF($C$1="Slowenisch - SI",HYPERLINK(CONCATENATE("https://www.saflax.de/0-WVK-Retail/Bilder-Pictures/SAFLAX-",'Basis-Tabelle-Samen'!W17,"-",'Basis-Tabelle-Samen'!J17,"-garden-in-the-bag-slovenian.jpg")),
IF($C$1="Spanisch - ES",HYPERLINK(CONCATENATE("https://www.saflax.de/0-WVK-Retail/Bilder-Pictures/SAFLAX-",'Basis-Tabelle-Samen'!W17,"-",'Basis-Tabelle-Samen'!J17,"-garden-in-the-bag-spanish.jpg")),
IF($C$1="Tschechisch - CZ",HYPERLINK(CONCATENATE("https://www.saflax.de/0-WVK-Retail/Bilder-Pictures/SAFLAX-",'Basis-Tabelle-Samen'!W17,"-",'Basis-Tabelle-Samen'!J17,"-garden-in-the-bag-czech.jpg")),
IF($C$1="Türkisch - TR",HYPERLINK(CONCATENATE("https://www.saflax.de/0-WVK-Retail/Bilder-Pictures/SAFLAX-",'Basis-Tabelle-Samen'!W17,"-",'Basis-Tabelle-Samen'!J17,"-garden-in-the-bag-turkish.jpg")),
IF($C$1="Ungarisch - HU",HYPERLINK(CONCATENATE("https://www.saflax.de/0-WVK-Retail/Bilder-Pictures/SAFLAX-",'Basis-Tabelle-Samen'!W17,"-",'Basis-Tabelle-Samen'!J17,"-garden-in-the-bag-hungarian.jpg")),
" ACHTUNG")))))))))))))))))))))))))))))</f>
        <v>https://www.saflax.de/0-WVK-Retail/Bilder-Pictures/SAFLAX-62337-erythrina-crista-galli-garden-in-the-bag-english.jpg</v>
      </c>
    </row>
    <row r="37" spans="1:43" ht="17.100000000000001" customHeight="1" x14ac:dyDescent="0.2">
      <c r="A37" s="318" t="str">
        <f>IF('Basis-Tabelle-Samen'!A99="","",IF($C$1="Deutsch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7" s="319" t="str">
        <f>'Basis-Tabelle-Samen'!I99</f>
        <v>Prunus mahaleb</v>
      </c>
      <c r="C37" s="316" t="str">
        <f>IF($C$1="Bulgarisch - BG",'Basis-Tabelle-Samen'!Z99,
IF($C$1="Dänisch - DK",'Basis-Tabelle-Samen'!AA99,
IF($C$1="Deutsch - DE",'Basis-Tabelle-Samen'!AB99,
IF($C$1="Englisch - UK",'Basis-Tabelle-Samen'!AC99,
IF($C$1="Estnisch - EE",'Basis-Tabelle-Samen'!AD99,
IF($C$1="Finnisch - FI",'Basis-Tabelle-Samen'!AE99,
IF($C$1="Französisch - FR",'Basis-Tabelle-Samen'!AF99,
IF($C$1="Griechisch - GR",'Basis-Tabelle-Samen'!AG99,
IF($C$1="Irisch - IE",'Basis-Tabelle-Samen'!AH99,
IF($C$1="Isländisch - IS",'Basis-Tabelle-Samen'!AI99,
IF($C$1="Italienisch - IT",'Basis-Tabelle-Samen'!AJ99,
IF($C$1="Japanisch - JP",'Basis-Tabelle-Samen'!AK99,
IF($C$1="Kroatisch - HR",'Basis-Tabelle-Samen'!AL99,
IF($C$1="Lettisch - LV",'Basis-Tabelle-Samen'!AM99,
IF($C$1="Litauisch - LT",'Basis-Tabelle-Samen'!AN99,
IF($C$1="Maltesisch - MT",'Basis-Tabelle-Samen'!AO99,
IF($C$1="Niederländisch - NL",'Basis-Tabelle-Samen'!AP99,
IF($C$1="Norwegisch - NO",'Basis-Tabelle-Samen'!AQ99,
IF($C$1="Polnisch - PL",'Basis-Tabelle-Samen'!AR99,
IF($C$1="Portugiesisch - PT",'Basis-Tabelle-Samen'!AS99,
IF($C$1="Rumänisch - RO",'Basis-Tabelle-Samen'!AT99,
IF($C$1="Schwedisch - SE",'Basis-Tabelle-Samen'!AU99,
IF($C$1="Slowakisch - SK",'Basis-Tabelle-Samen'!AV99,
IF($C$1="Slowenisch - SI",'Basis-Tabelle-Samen'!AW99,
IF($C$1="Spanisch - ES",'Basis-Tabelle-Samen'!AX99,
IF($C$1="Tschechisch - CZ",'Basis-Tabelle-Samen'!AY99,
IF($C$1="Türkisch - TR",'Basis-Tabelle-Samen'!AZ99,
IF($C$1="Ungarisch - HU",'Basis-Tabelle-Samen'!BA99,
" ACHTUNG"))))))))))))))))))))))))))))</f>
        <v>Mahaleb Cherry</v>
      </c>
      <c r="D37" s="320">
        <f>'Basis-Tabelle-Samen'!F99</f>
        <v>30</v>
      </c>
      <c r="E37" s="321" t="str">
        <f>'Basis-Tabelle-Samen'!H99</f>
        <v>7 %</v>
      </c>
      <c r="F37" s="322" t="str">
        <f>IF('Basis-Tabelle-Samen'!G99="","",'Basis-Tabelle-Samen'!G99)</f>
        <v>01</v>
      </c>
      <c r="G37" s="320">
        <f>'Basis-Tabelle-Samen'!C99</f>
        <v>13134</v>
      </c>
      <c r="H37" s="323">
        <f>'Basis-Tabelle-Samen'!D99</f>
        <v>4055473131344</v>
      </c>
      <c r="I37" s="324">
        <f>'Basis-Tabelle-Samen'!E99</f>
        <v>1.85</v>
      </c>
      <c r="J37" s="325">
        <f t="shared" si="0"/>
        <v>12</v>
      </c>
      <c r="K37" s="326">
        <f>'Basis-Tabelle-Samen'!K99</f>
        <v>73134</v>
      </c>
      <c r="L37" s="323">
        <f>'Basis-Tabelle-Samen'!L99</f>
        <v>4055473731346</v>
      </c>
      <c r="M37" s="324">
        <f>'Basis-Tabelle-Samen'!M99</f>
        <v>2.4500000000000002</v>
      </c>
      <c r="N37" s="326">
        <f>IF(K37&lt;1,"",'3'!$I$15)</f>
        <v>15</v>
      </c>
      <c r="O37" s="327">
        <f>IF(K37&lt;1,"",'3'!$J$11)</f>
        <v>90</v>
      </c>
      <c r="P37" s="326">
        <f>'Basis-Tabelle-Samen'!N99</f>
        <v>83134</v>
      </c>
      <c r="Q37" s="323">
        <f>'Basis-Tabelle-Samen'!O99</f>
        <v>4055473831343</v>
      </c>
      <c r="R37" s="328">
        <f>'Basis-Tabelle-Samen'!P99</f>
        <v>3.75</v>
      </c>
      <c r="S37" s="326">
        <f>IF(R37&lt;1,"",'3'!$M$15)</f>
        <v>18</v>
      </c>
      <c r="T37" s="327">
        <f>IF(R37&lt;1,"",'3'!$N$11)</f>
        <v>72</v>
      </c>
      <c r="U37" s="326">
        <f>'Basis-Tabelle-Samen'!Q99</f>
        <v>53134</v>
      </c>
      <c r="V37" s="323">
        <f>'Basis-Tabelle-Samen'!R99</f>
        <v>4055473531342</v>
      </c>
      <c r="W37" s="324">
        <f>'Basis-Tabelle-Samen'!S99</f>
        <v>4.95</v>
      </c>
      <c r="X37" s="326">
        <f>IF(U37&lt;1,"",'3'!$Q$15)</f>
        <v>6</v>
      </c>
      <c r="Y37" s="327">
        <f>IF(U37&lt;1,"",'3'!$R$11)</f>
        <v>24</v>
      </c>
      <c r="Z37" s="326">
        <f>'Basis-Tabelle-Samen'!T99</f>
        <v>33134</v>
      </c>
      <c r="AA37" s="323">
        <f>'Basis-Tabelle-Samen'!U99</f>
        <v>4055473331348</v>
      </c>
      <c r="AB37" s="324">
        <f>'Basis-Tabelle-Samen'!V99</f>
        <v>6.75</v>
      </c>
      <c r="AC37" s="326">
        <f>IF(Z37&lt;1,"",'3'!$U$15)</f>
        <v>6</v>
      </c>
      <c r="AD37" s="327">
        <f>IF(Z37&lt;1,"",'3'!$V$11)</f>
        <v>24</v>
      </c>
      <c r="AE37" s="326">
        <f>'Basis-Tabelle-Samen'!W99</f>
        <v>63134</v>
      </c>
      <c r="AF37" s="323">
        <f>'Basis-Tabelle-Samen'!X99</f>
        <v>4055473631349</v>
      </c>
      <c r="AG37" s="324">
        <f>'Basis-Tabelle-Samen'!Y99</f>
        <v>2.95</v>
      </c>
      <c r="AH37" s="326">
        <f>IF(AE37&lt;1,"",'3'!$Y$15)</f>
        <v>8</v>
      </c>
      <c r="AI37" s="327">
        <f>IF(AE37&lt;1,"",'3'!$Z$11)</f>
        <v>64</v>
      </c>
      <c r="AJ37" s="315"/>
      <c r="AK37" s="316" t="str">
        <f>IF(G37&lt;1,"",
IF($C$1="Bulgarisch - BG",HYPERLINK(CONCATENATE("https://www.saflax.de/0-WVK-Retail/Bilder-Pictures/SAFLAX-",'Basis-Tabelle-Samen'!C99,"-",'Basis-Tabelle-Samen'!J99,"-seed-package-front-cr-bulgarian.jpg")),
IF($C$1="Dänisch - DK",HYPERLINK(CONCATENATE("https://www.saflax.de/0-WVK-Retail/Bilder-Pictures/SAFLAX-",'Basis-Tabelle-Samen'!C99,"-",'Basis-Tabelle-Samen'!J99,"-seed-package-front-cr-danish.jpg")),
IF($C$1="Deutsch - DE",HYPERLINK(CONCATENATE("https://www.saflax.de/0-WVK-Retail/Bilder-Pictures/SAFLAX-",'Basis-Tabelle-Samen'!C99,"-",'Basis-Tabelle-Samen'!J99,"-seed-package-front-cr-german.jpg")),
IF($C$1="Englisch - UK",HYPERLINK(CONCATENATE("https://www.saflax.de/0-WVK-Retail/Bilder-Pictures/SAFLAX-",'Basis-Tabelle-Samen'!C99,"-",'Basis-Tabelle-Samen'!J99,"-seed-package-front-cr-english.jpg")),
IF($C$1="Estnisch - EE",HYPERLINK(CONCATENATE("https://www.saflax.de/0-WVK-Retail/Bilder-Pictures/SAFLAX-",'Basis-Tabelle-Samen'!C99,"-",'Basis-Tabelle-Samen'!J99,"-seed-package-front-cr-estonian.jpg")),
IF($C$1="Finnisch - FI",HYPERLINK(CONCATENATE("https://www.saflax.de/0-WVK-Retail/Bilder-Pictures/SAFLAX-",'Basis-Tabelle-Samen'!C99,"-",'Basis-Tabelle-Samen'!J99,"-seed-package-front-cr-finnish.jpg")),
IF($C$1="Französisch - FR",HYPERLINK(CONCATENATE("https://www.saflax.de/0-WVK-Retail/Bilder-Pictures/SAFLAX-",'Basis-Tabelle-Samen'!C99,"-",'Basis-Tabelle-Samen'!J99,"-seed-package-front-cr-french.jpg")),
IF($C$1="Griechisch - GR",HYPERLINK(CONCATENATE("https://www.saflax.de/0-WVK-Retail/Bilder-Pictures/SAFLAX-",'Basis-Tabelle-Samen'!C99,"-",'Basis-Tabelle-Samen'!J99,"-seed-package-front-cr-greek.jpg")),
IF($C$1="Irisch - IE",HYPERLINK(CONCATENATE("https://www.saflax.de/0-WVK-Retail/Bilder-Pictures/SAFLAX-",'Basis-Tabelle-Samen'!C99,"-",'Basis-Tabelle-Samen'!J99,"-seed-package-front-cr-irish.jpg")),
IF($C$1="Isländisch - IS",HYPERLINK(CONCATENATE("https://www.saflax.de/0-WVK-Retail/Bilder-Pictures/SAFLAX-",'Basis-Tabelle-Samen'!C99,"-",'Basis-Tabelle-Samen'!J99,"-seed-package-front-cr-icelandic.jpg")),
IF($C$1="Italienisch - IT",HYPERLINK(CONCATENATE("https://www.saflax.de/0-WVK-Retail/Bilder-Pictures/SAFLAX-",'Basis-Tabelle-Samen'!C99,"-",'Basis-Tabelle-Samen'!J99,"-seed-package-front-cr-italian.jpg")),
IF($C$1="Japanisch - JP",HYPERLINK(CONCATENATE("https://www.saflax.de/0-WVK-Retail/Bilder-Pictures/SAFLAX-",'Basis-Tabelle-Samen'!C99,"-",'Basis-Tabelle-Samen'!J99,"-seed-package-front-cr-japanese.jpg")),
IF($C$1="Kroatisch - HR",HYPERLINK(CONCATENATE("https://www.saflax.de/0-WVK-Retail/Bilder-Pictures/SAFLAX-",'Basis-Tabelle-Samen'!C99,"-",'Basis-Tabelle-Samen'!J99,"-seed-package-front-cr-croatian.jpg")),
IF($C$1="Lettisch - LV",HYPERLINK(CONCATENATE("https://www.saflax.de/0-WVK-Retail/Bilder-Pictures/SAFLAX-",'Basis-Tabelle-Samen'!C99,"-",'Basis-Tabelle-Samen'!J99,"-seed-package-front-cr-latvian.jpg")),
IF($C$1="Litauisch - LT",HYPERLINK(CONCATENATE("https://www.saflax.de/0-WVK-Retail/Bilder-Pictures/SAFLAX-",'Basis-Tabelle-Samen'!C99,"-",'Basis-Tabelle-Samen'!J99,"-seed-package-front-cr-lithuanian.jpg")),
IF($C$1="Maltesisch - MT",HYPERLINK(CONCATENATE("https://www.saflax.de/0-WVK-Retail/Bilder-Pictures/SAFLAX-",'Basis-Tabelle-Samen'!C99,"-",'Basis-Tabelle-Samen'!J99,"-seed-package-front-cr-maltese.jpg")),
IF($C$1="Niederländisch - NL",HYPERLINK(CONCATENATE("https://www.saflax.de/0-WVK-Retail/Bilder-Pictures/SAFLAX-",'Basis-Tabelle-Samen'!C99,"-",'Basis-Tabelle-Samen'!J99,"-seed-package-front-cr-dutch.jpg")),
IF($C$1="Norwegisch - NO",HYPERLINK(CONCATENATE("https://www.saflax.de/0-WVK-Retail/Bilder-Pictures/SAFLAX-",'Basis-Tabelle-Samen'!C99,"-",'Basis-Tabelle-Samen'!J99,"-seed-package-front-cr-nowegian.jpg")),
IF($C$1="Polnisch - PL",HYPERLINK(CONCATENATE("https://www.saflax.de/0-WVK-Retail/Bilder-Pictures/SAFLAX-",'Basis-Tabelle-Samen'!C99,"-",'Basis-Tabelle-Samen'!J99,"-seed-package-front-cr-polish.jpg")),
IF($C$1="Portugiesisch - PT",HYPERLINK(CONCATENATE("https://www.saflax.de/0-WVK-Retail/Bilder-Pictures/SAFLAX-",'Basis-Tabelle-Samen'!C99,"-",'Basis-Tabelle-Samen'!J99,"-seed-package-front-cr-portuguese.jpg")),
IF($C$1="Rumänisch - RO",HYPERLINK(CONCATENATE("https://www.saflax.de/0-WVK-Retail/Bilder-Pictures/SAFLAX-",'Basis-Tabelle-Samen'!C99,"-",'Basis-Tabelle-Samen'!J99,"-seed-package-front-cr-romanian.jpg")),
IF($C$1="Schwedisch - SE",HYPERLINK(CONCATENATE("https://www.saflax.de/0-WVK-Retail/Bilder-Pictures/SAFLAX-",'Basis-Tabelle-Samen'!C99,"-",'Basis-Tabelle-Samen'!J99,"-seed-package-front-cr-swedish.jpg")),
IF($C$1="Slowakisch - SK",HYPERLINK(CONCATENATE("https://www.saflax.de/0-WVK-Retail/Bilder-Pictures/SAFLAX-",'Basis-Tabelle-Samen'!C99,"-",'Basis-Tabelle-Samen'!J99,"-seed-package-front-cr-slovak.jpg")),
IF($C$1="Slowenisch - SI",HYPERLINK(CONCATENATE("https://www.saflax.de/0-WVK-Retail/Bilder-Pictures/SAFLAX-",'Basis-Tabelle-Samen'!C99,"-",'Basis-Tabelle-Samen'!J99,"-seed-package-front-cr-slovenian.jpg")),
IF($C$1="Spanisch - ES",HYPERLINK(CONCATENATE("https://www.saflax.de/0-WVK-Retail/Bilder-Pictures/SAFLAX-",'Basis-Tabelle-Samen'!C99,"-",'Basis-Tabelle-Samen'!J99,"-seed-package-front-cr-spanish.jpg")),
IF($C$1="Tschechisch - CZ",HYPERLINK(CONCATENATE("https://www.saflax.de/0-WVK-Retail/Bilder-Pictures/SAFLAX-",'Basis-Tabelle-Samen'!C99,"-",'Basis-Tabelle-Samen'!J99,"-seed-package-front-cr-czech.jpg")),
IF($C$1="Türkisch - TR",HYPERLINK(CONCATENATE("https://www.saflax.de/0-WVK-Retail/Bilder-Pictures/SAFLAX-",'Basis-Tabelle-Samen'!C99,"-",'Basis-Tabelle-Samen'!J99,"-seed-package-front-cr-turkish.jpg")),
IF($C$1="Ungarisch - HU",HYPERLINK(CONCATENATE("https://www.saflax.de/0-WVK-Retail/Bilder-Pictures/SAFLAX-",'Basis-Tabelle-Samen'!C99,"-",'Basis-Tabelle-Samen'!J99,"-seed-package-front-cr-hungarian.jpg")),
" ACHTUNG")))))))))))))))))))))))))))))</f>
        <v>https://www.saflax.de/0-WVK-Retail/Bilder-Pictures/SAFLAX-13134-prunus-mahaleb-seed-package-front-cr-english.jpg</v>
      </c>
      <c r="AL37" s="330" t="str">
        <f>IF(G37&lt;1,"",
IF($C$1="Bulgarisch - BG",HYPERLINK(CONCATENATE("https://www.saflax.de/0-WVK-Retail/Bilder-Pictures/SAFLAX-",'Basis-Tabelle-Samen'!C99,"-",'Basis-Tabelle-Samen'!J99,"-seed-package-back-cr-bulgarian.jpg")),
IF($C$1="Dänisch - DK",HYPERLINK(CONCATENATE("https://www.saflax.de/0-WVK-Retail/Bilder-Pictures/SAFLAX-",'Basis-Tabelle-Samen'!C99,"-",'Basis-Tabelle-Samen'!J99,"-seed-package-back-cr-danish.jpg")),
IF($C$1="Deutsch - DE",HYPERLINK(CONCATENATE("https://www.saflax.de/0-WVK-Retail/Bilder-Pictures/SAFLAX-",'Basis-Tabelle-Samen'!C99,"-",'Basis-Tabelle-Samen'!J99,"-seed-package-back-cr-german.jpg")),
IF($C$1="Englisch - UK",HYPERLINK(CONCATENATE("https://www.saflax.de/0-WVK-Retail/Bilder-Pictures/SAFLAX-",'Basis-Tabelle-Samen'!C99,"-",'Basis-Tabelle-Samen'!J99,"-seed-package-back-cr-english.jpg")),
IF($C$1="Estnisch - EE",HYPERLINK(CONCATENATE("https://www.saflax.de/0-WVK-Retail/Bilder-Pictures/SAFLAX-",'Basis-Tabelle-Samen'!C99,"-",'Basis-Tabelle-Samen'!J99,"-seed-package-back-cr-estonian.jpg")),
IF($C$1="Finnisch - FI",HYPERLINK(CONCATENATE("https://www.saflax.de/0-WVK-Retail/Bilder-Pictures/SAFLAX-",'Basis-Tabelle-Samen'!C99,"-",'Basis-Tabelle-Samen'!J99,"-seed-package-back-cr-finnish.jpg")),
IF($C$1="Französisch - FR",HYPERLINK(CONCATENATE("https://www.saflax.de/0-WVK-Retail/Bilder-Pictures/SAFLAX-",'Basis-Tabelle-Samen'!C99,"-",'Basis-Tabelle-Samen'!J99,"-seed-package-back-cr-french.jpg")),
IF($C$1="Griechisch - GR",HYPERLINK(CONCATENATE("https://www.saflax.de/0-WVK-Retail/Bilder-Pictures/SAFLAX-",'Basis-Tabelle-Samen'!C99,"-",'Basis-Tabelle-Samen'!J99,"-seed-package-back-cr-greek.jpg")),
IF($C$1="Irisch - IE",HYPERLINK(CONCATENATE("https://www.saflax.de/0-WVK-Retail/Bilder-Pictures/SAFLAX-",'Basis-Tabelle-Samen'!C99,"-",'Basis-Tabelle-Samen'!J99,"-seed-package-back-cr-irish.jpg")),
IF($C$1="Isländisch - IS",HYPERLINK(CONCATENATE("https://www.saflax.de/0-WVK-Retail/Bilder-Pictures/SAFLAX-",'Basis-Tabelle-Samen'!C99,"-",'Basis-Tabelle-Samen'!J99,"-seed-package-back-cr-icelandic.jpg")),
IF($C$1="Italienisch - IT",HYPERLINK(CONCATENATE("https://www.saflax.de/0-WVK-Retail/Bilder-Pictures/SAFLAX-",'Basis-Tabelle-Samen'!C99,"-",'Basis-Tabelle-Samen'!J99,"-seed-package-back-cr-italian.jpg")),
IF($C$1="Japanisch - JP",HYPERLINK(CONCATENATE("https://www.saflax.de/0-WVK-Retail/Bilder-Pictures/SAFLAX-",'Basis-Tabelle-Samen'!C99,"-",'Basis-Tabelle-Samen'!J99,"-seed-package-back-cr-japanese.jpg")),
IF($C$1="Kroatisch - HR",HYPERLINK(CONCATENATE("https://www.saflax.de/0-WVK-Retail/Bilder-Pictures/SAFLAX-",'Basis-Tabelle-Samen'!C99,"-",'Basis-Tabelle-Samen'!J99,"-seed-package-back-cr-croatian.jpg")),
IF($C$1="Lettisch - LV",HYPERLINK(CONCATENATE("https://www.saflax.de/0-WVK-Retail/Bilder-Pictures/SAFLAX-",'Basis-Tabelle-Samen'!C99,"-",'Basis-Tabelle-Samen'!J99,"-seed-package-back-cr-latvian.jpg")),
IF($C$1="Litauisch - LT",HYPERLINK(CONCATENATE("https://www.saflax.de/0-WVK-Retail/Bilder-Pictures/SAFLAX-",'Basis-Tabelle-Samen'!C99,"-",'Basis-Tabelle-Samen'!J99,"-seed-package-back-cr-lithuanian.jpg")),
IF($C$1="Maltesisch - MT",HYPERLINK(CONCATENATE("https://www.saflax.de/0-WVK-Retail/Bilder-Pictures/SAFLAX-",'Basis-Tabelle-Samen'!C99,"-",'Basis-Tabelle-Samen'!J99,"-seed-package-back-cr-maltese.jpg")),
IF($C$1="Niederländisch - NL",HYPERLINK(CONCATENATE("https://www.saflax.de/0-WVK-Retail/Bilder-Pictures/SAFLAX-",'Basis-Tabelle-Samen'!C99,"-",'Basis-Tabelle-Samen'!J99,"-seed-package-back-cr-dutch.jpg")),
IF($C$1="Norwegisch - NO",HYPERLINK(CONCATENATE("https://www.saflax.de/0-WVK-Retail/Bilder-Pictures/SAFLAX-",'Basis-Tabelle-Samen'!C99,"-",'Basis-Tabelle-Samen'!J99,"-seed-package-back-cr-nowegian.jpg")),
IF($C$1="Polnisch - PL",HYPERLINK(CONCATENATE("https://www.saflax.de/0-WVK-Retail/Bilder-Pictures/SAFLAX-",'Basis-Tabelle-Samen'!C99,"-",'Basis-Tabelle-Samen'!J99,"-seed-package-back-cr-polish.jpg")),
IF($C$1="Portugiesisch - PT",HYPERLINK(CONCATENATE("https://www.saflax.de/0-WVK-Retail/Bilder-Pictures/SAFLAX-",'Basis-Tabelle-Samen'!C99,"-",'Basis-Tabelle-Samen'!J99,"-seed-package-back-cr-portuguese.jpg")),
IF($C$1="Rumänisch - RO",HYPERLINK(CONCATENATE("https://www.saflax.de/0-WVK-Retail/Bilder-Pictures/SAFLAX-",'Basis-Tabelle-Samen'!C99,"-",'Basis-Tabelle-Samen'!J99,"-seed-package-back-cr-romanian.jpg")),
IF($C$1="Schwedisch - SE",HYPERLINK(CONCATENATE("https://www.saflax.de/0-WVK-Retail/Bilder-Pictures/SAFLAX-",'Basis-Tabelle-Samen'!C99,"-",'Basis-Tabelle-Samen'!J99,"-seed-package-back-cr-swedish.jpg")),
IF($C$1="Slowakisch - SK",HYPERLINK(CONCATENATE("https://www.saflax.de/0-WVK-Retail/Bilder-Pictures/SAFLAX-",'Basis-Tabelle-Samen'!C99,"-",'Basis-Tabelle-Samen'!J99,"-seed-package-back-cr-slovak.jpg")),
IF($C$1="Slowenisch - SI",HYPERLINK(CONCATENATE("https://www.saflax.de/0-WVK-Retail/Bilder-Pictures/SAFLAX-",'Basis-Tabelle-Samen'!C99,"-",'Basis-Tabelle-Samen'!J99,"-seed-package-back-cr-slovenian.jpg")),
IF($C$1="Spanisch - ES",HYPERLINK(CONCATENATE("https://www.saflax.de/0-WVK-Retail/Bilder-Pictures/SAFLAX-",'Basis-Tabelle-Samen'!C99,"-",'Basis-Tabelle-Samen'!J99,"-seed-package-back-cr-spanish.jpg")),
IF($C$1="Tschechisch - CZ",HYPERLINK(CONCATENATE("https://www.saflax.de/0-WVK-Retail/Bilder-Pictures/SAFLAX-",'Basis-Tabelle-Samen'!C99,"-",'Basis-Tabelle-Samen'!J99,"-seed-package-back-cr-czech.jpg")),
IF($C$1="Türkisch - TR",HYPERLINK(CONCATENATE("https://www.saflax.de/0-WVK-Retail/Bilder-Pictures/SAFLAX-",'Basis-Tabelle-Samen'!C99,"-",'Basis-Tabelle-Samen'!J99,"-seed-package-back-cr-turkish.jpg")),
IF($C$1="Ungarisch - HU",HYPERLINK(CONCATENATE("https://www.saflax.de/0-WVK-Retail/Bilder-Pictures/SAFLAX-",'Basis-Tabelle-Samen'!C99,"-",'Basis-Tabelle-Samen'!J99,"-seed-package-back-cr-hungarian.jpg")),
" ACHTUNG")))))))))))))))))))))))))))))</f>
        <v>https://www.saflax.de/0-WVK-Retail/Bilder-Pictures/SAFLAX-13134-prunus-mahaleb-seed-package-back-cr-english.jpg</v>
      </c>
      <c r="AM37" s="330" t="str">
        <f>IF(H37&lt;1,"",
IF($C$1="Bulgarisch - BG",HYPERLINK(CONCATENATE("https://www.saflax.de/0-WVK-Retail/Bilder-Pictures/SAFLAX-",'Basis-Tabelle-Samen'!K99,"-",'Basis-Tabelle-Samen'!J99,"-garden-to-go-mini-bulgarian.jpg")),
IF($C$1="Dänisch - DK",HYPERLINK(CONCATENATE("https://www.saflax.de/0-WVK-Retail/Bilder-Pictures/SAFLAX-",'Basis-Tabelle-Samen'!K99,"-",'Basis-Tabelle-Samen'!J99,"-garden-to-go-mini-danish.jpg")),
IF($C$1="Deutsch - DE",HYPERLINK(CONCATENATE("https://www.saflax.de/0-WVK-Retail/Bilder-Pictures/SAFLAX-",'Basis-Tabelle-Samen'!K99,"-",'Basis-Tabelle-Samen'!J99,"-garden-to-go-mini-german.jpg")),
IF($C$1="Englisch - UK",HYPERLINK(CONCATENATE("https://www.saflax.de/0-WVK-Retail/Bilder-Pictures/SAFLAX-",'Basis-Tabelle-Samen'!K99,"-",'Basis-Tabelle-Samen'!J99,"-garden-to-go-mini-english.jpg")),
IF($C$1="Estnisch - EE",HYPERLINK(CONCATENATE("https://www.saflax.de/0-WVK-Retail/Bilder-Pictures/SAFLAX-",'Basis-Tabelle-Samen'!K99,"-",'Basis-Tabelle-Samen'!J99,"-garden-to-go-mini-estonian.jpg")),
IF($C$1="Finnisch - FI",HYPERLINK(CONCATENATE("https://www.saflax.de/0-WVK-Retail/Bilder-Pictures/SAFLAX-",'Basis-Tabelle-Samen'!K99,"-",'Basis-Tabelle-Samen'!J99,"-garden-to-go-mini-finnish.jpg")),
IF($C$1="Französisch - FR",HYPERLINK(CONCATENATE("https://www.saflax.de/0-WVK-Retail/Bilder-Pictures/SAFLAX-",'Basis-Tabelle-Samen'!K99,"-",'Basis-Tabelle-Samen'!J99,"-garden-to-go-mini-french.jpg")),
IF($C$1="Griechisch - GR",HYPERLINK(CONCATENATE("https://www.saflax.de/0-WVK-Retail/Bilder-Pictures/SAFLAX-",'Basis-Tabelle-Samen'!K99,"-",'Basis-Tabelle-Samen'!J99,"-garden-to-go-mini-greek.jpg")),
IF($C$1="Irisch - IE",HYPERLINK(CONCATENATE("https://www.saflax.de/0-WVK-Retail/Bilder-Pictures/SAFLAX-",'Basis-Tabelle-Samen'!K99,"-",'Basis-Tabelle-Samen'!J99,"-garden-to-go-mini-irish.jpg")),
IF($C$1="Isländisch - IS",HYPERLINK(CONCATENATE("https://www.saflax.de/0-WVK-Retail/Bilder-Pictures/SAFLAX-",'Basis-Tabelle-Samen'!K99,"-",'Basis-Tabelle-Samen'!J99,"-garden-to-go-mini-icelandic.jpg")),
IF($C$1="Italienisch - IT",HYPERLINK(CONCATENATE("https://www.saflax.de/0-WVK-Retail/Bilder-Pictures/SAFLAX-",'Basis-Tabelle-Samen'!K99,"-",'Basis-Tabelle-Samen'!J99,"-garden-to-go-mini-italian.jpg")),
IF($C$1="Japanisch - JP",HYPERLINK(CONCATENATE("https://www.saflax.de/0-WVK-Retail/Bilder-Pictures/SAFLAX-",'Basis-Tabelle-Samen'!K99,"-",'Basis-Tabelle-Samen'!J99,"-garden-to-go-mini-japanese.jpg")),
IF($C$1="Kroatisch - HR",HYPERLINK(CONCATENATE("https://www.saflax.de/0-WVK-Retail/Bilder-Pictures/SAFLAX-",'Basis-Tabelle-Samen'!K99,"-",'Basis-Tabelle-Samen'!J99,"-garden-to-go-mini-croatian.jpg")),
IF($C$1="Lettisch - LV",HYPERLINK(CONCATENATE("https://www.saflax.de/0-WVK-Retail/Bilder-Pictures/SAFLAX-",'Basis-Tabelle-Samen'!K99,"-",'Basis-Tabelle-Samen'!J99,"-garden-to-go-mini-latvian.jpg")),
IF($C$1="Litauisch - LT",HYPERLINK(CONCATENATE("https://www.saflax.de/0-WVK-Retail/Bilder-Pictures/SAFLAX-",'Basis-Tabelle-Samen'!K99,"-",'Basis-Tabelle-Samen'!J99,"-garden-to-go-mini-lithuanian.jpg")),
IF($C$1="Maltesisch - MT",HYPERLINK(CONCATENATE("https://www.saflax.de/0-WVK-Retail/Bilder-Pictures/SAFLAX-",'Basis-Tabelle-Samen'!K99,"-",'Basis-Tabelle-Samen'!J99,"-garden-to-go-mini-maltese.jpg")),
IF($C$1="Niederländisch - NL",HYPERLINK(CONCATENATE("https://www.saflax.de/0-WVK-Retail/Bilder-Pictures/SAFLAX-",'Basis-Tabelle-Samen'!K99,"-",'Basis-Tabelle-Samen'!J99,"-garden-to-go-mini-dutch.jpg")),
IF($C$1="Norwegisch - NO",HYPERLINK(CONCATENATE("https://www.saflax.de/0-WVK-Retail/Bilder-Pictures/SAFLAX-",'Basis-Tabelle-Samen'!K99,"-",'Basis-Tabelle-Samen'!J99,"-garden-to-go-mini-nowegian.jpg")),
IF($C$1="Polnisch - PL",HYPERLINK(CONCATENATE("https://www.saflax.de/0-WVK-Retail/Bilder-Pictures/SAFLAX-",'Basis-Tabelle-Samen'!K99,"-",'Basis-Tabelle-Samen'!J99,"-garden-to-go-mini-polish.jpg")),
IF($C$1="Portugiesisch - PT",HYPERLINK(CONCATENATE("https://www.saflax.de/0-WVK-Retail/Bilder-Pictures/SAFLAX-",'Basis-Tabelle-Samen'!K99,"-",'Basis-Tabelle-Samen'!J99,"-garden-to-go-mini-portuguese.jpg")),
IF($C$1="Rumänisch - RO",HYPERLINK(CONCATENATE("https://www.saflax.de/0-WVK-Retail/Bilder-Pictures/SAFLAX-",'Basis-Tabelle-Samen'!K99,"-",'Basis-Tabelle-Samen'!J99,"-garden-to-go-mini-romanian.jpg")),
IF($C$1="Schwedisch - SE",HYPERLINK(CONCATENATE("https://www.saflax.de/0-WVK-Retail/Bilder-Pictures/SAFLAX-",'Basis-Tabelle-Samen'!K99,"-",'Basis-Tabelle-Samen'!J99,"-garden-to-go-mini-swedish.jpg")),
IF($C$1="Slowakisch - SK",HYPERLINK(CONCATENATE("https://www.saflax.de/0-WVK-Retail/Bilder-Pictures/SAFLAX-",'Basis-Tabelle-Samen'!K99,"-",'Basis-Tabelle-Samen'!J99,"-garden-to-go-mini-slovak.jpg")),
IF($C$1="Slowenisch - SI",HYPERLINK(CONCATENATE("https://www.saflax.de/0-WVK-Retail/Bilder-Pictures/SAFLAX-",'Basis-Tabelle-Samen'!K99,"-",'Basis-Tabelle-Samen'!J99,"-garden-to-go-mini-slovenian.jpg")),
IF($C$1="Spanisch - ES",HYPERLINK(CONCATENATE("https://www.saflax.de/0-WVK-Retail/Bilder-Pictures/SAFLAX-",'Basis-Tabelle-Samen'!K99,"-",'Basis-Tabelle-Samen'!J99,"-garden-to-go-mini-spanish.jpg")),
IF($C$1="Tschechisch - CZ",HYPERLINK(CONCATENATE("https://www.saflax.de/0-WVK-Retail/Bilder-Pictures/SAFLAX-",'Basis-Tabelle-Samen'!K99,"-",'Basis-Tabelle-Samen'!J99,"-garden-to-go-mini-czech.jpg")),
IF($C$1="Türkisch - TR",HYPERLINK(CONCATENATE("https://www.saflax.de/0-WVK-Retail/Bilder-Pictures/SAFLAX-",'Basis-Tabelle-Samen'!K99,"-",'Basis-Tabelle-Samen'!J99,"-garden-to-go-mini-turkish.jpg")),
IF($C$1="Ungarisch - HU",HYPERLINK(CONCATENATE("https://www.saflax.de/0-WVK-Retail/Bilder-Pictures/SAFLAX-",'Basis-Tabelle-Samen'!K99,"-",'Basis-Tabelle-Samen'!J99,"-garden-to-go-mini-hungarian.jpg")),
" ACHTUNG")))))))))))))))))))))))))))))</f>
        <v>https://www.saflax.de/0-WVK-Retail/Bilder-Pictures/SAFLAX-73134-prunus-mahaleb-garden-to-go-mini-english.jpg</v>
      </c>
      <c r="AN37" s="330" t="str">
        <f>IF(I37&lt;1,"",
IF($C$1="Bulgarisch - BG",HYPERLINK(CONCATENATE("https://www.saflax.de/0-WVK-Retail/Bilder-Pictures/SAFLAX-",'Basis-Tabelle-Samen'!N99,"-",'Basis-Tabelle-Samen'!J99,"-garden-to-go-lite-bulgarian.jpg")),
IF($C$1="Dänisch - DK",HYPERLINK(CONCATENATE("https://www.saflax.de/0-WVK-Retail/Bilder-Pictures/SAFLAX-",'Basis-Tabelle-Samen'!N99,"-",'Basis-Tabelle-Samen'!J99,"-garden-to-go-lite-danish.jpg")),
IF($C$1="Deutsch - DE",HYPERLINK(CONCATENATE("https://www.saflax.de/0-WVK-Retail/Bilder-Pictures/SAFLAX-",'Basis-Tabelle-Samen'!N99,"-",'Basis-Tabelle-Samen'!J99,"-garden-to-go-lite-german.jpg")),
IF($C$1="Englisch - UK",HYPERLINK(CONCATENATE("https://www.saflax.de/0-WVK-Retail/Bilder-Pictures/SAFLAX-",'Basis-Tabelle-Samen'!N99,"-",'Basis-Tabelle-Samen'!J99,"-garden-to-go-lite-english.jpg")),
IF($C$1="Estnisch - EE",HYPERLINK(CONCATENATE("https://www.saflax.de/0-WVK-Retail/Bilder-Pictures/SAFLAX-",'Basis-Tabelle-Samen'!N99,"-",'Basis-Tabelle-Samen'!J99,"-garden-to-go-lite-estonian.jpg")),
IF($C$1="Finnisch - FI",HYPERLINK(CONCATENATE("https://www.saflax.de/0-WVK-Retail/Bilder-Pictures/SAFLAX-",'Basis-Tabelle-Samen'!N99,"-",'Basis-Tabelle-Samen'!J99,"-garden-to-go-lite-finnish.jpg")),
IF($C$1="Französisch - FR",HYPERLINK(CONCATENATE("https://www.saflax.de/0-WVK-Retail/Bilder-Pictures/SAFLAX-",'Basis-Tabelle-Samen'!N99,"-",'Basis-Tabelle-Samen'!J99,"-garden-to-go-lite-french.jpg")),
IF($C$1="Griechisch - GR",HYPERLINK(CONCATENATE("https://www.saflax.de/0-WVK-Retail/Bilder-Pictures/SAFLAX-",'Basis-Tabelle-Samen'!N99,"-",'Basis-Tabelle-Samen'!J99,"-garden-to-go-lite-greek.jpg")),
IF($C$1="Irisch - IE",HYPERLINK(CONCATENATE("https://www.saflax.de/0-WVK-Retail/Bilder-Pictures/SAFLAX-",'Basis-Tabelle-Samen'!N99,"-",'Basis-Tabelle-Samen'!J99,"-garden-to-go-lite-irish.jpg")),
IF($C$1="Isländisch - IS",HYPERLINK(CONCATENATE("https://www.saflax.de/0-WVK-Retail/Bilder-Pictures/SAFLAX-",'Basis-Tabelle-Samen'!N99,"-",'Basis-Tabelle-Samen'!J99,"-garden-to-go-lite-icelandic.jpg")),
IF($C$1="Italienisch - IT",HYPERLINK(CONCATENATE("https://www.saflax.de/0-WVK-Retail/Bilder-Pictures/SAFLAX-",'Basis-Tabelle-Samen'!N99,"-",'Basis-Tabelle-Samen'!J99,"-garden-to-go-lite-italian.jpg")),
IF($C$1="Japanisch - JP",HYPERLINK(CONCATENATE("https://www.saflax.de/0-WVK-Retail/Bilder-Pictures/SAFLAX-",'Basis-Tabelle-Samen'!N99,"-",'Basis-Tabelle-Samen'!J99,"-garden-to-go-lite-japanese.jpg")),
IF($C$1="Kroatisch - HR",HYPERLINK(CONCATENATE("https://www.saflax.de/0-WVK-Retail/Bilder-Pictures/SAFLAX-",'Basis-Tabelle-Samen'!N99,"-",'Basis-Tabelle-Samen'!J99,"-garden-to-go-lite-croatian.jpg")),
IF($C$1="Lettisch - LV",HYPERLINK(CONCATENATE("https://www.saflax.de/0-WVK-Retail/Bilder-Pictures/SAFLAX-",'Basis-Tabelle-Samen'!N99,"-",'Basis-Tabelle-Samen'!J99,"-garden-to-go-lite-latvian.jpg")),
IF($C$1="Litauisch - LT",HYPERLINK(CONCATENATE("https://www.saflax.de/0-WVK-Retail/Bilder-Pictures/SAFLAX-",'Basis-Tabelle-Samen'!N99,"-",'Basis-Tabelle-Samen'!J99,"-garden-to-go-lite-lithuanian.jpg")),
IF($C$1="Maltesisch - MT",HYPERLINK(CONCATENATE("https://www.saflax.de/0-WVK-Retail/Bilder-Pictures/SAFLAX-",'Basis-Tabelle-Samen'!N99,"-",'Basis-Tabelle-Samen'!J99,"-garden-to-go-lite-maltese.jpg")),
IF($C$1="Niederländisch - NL",HYPERLINK(CONCATENATE("https://www.saflax.de/0-WVK-Retail/Bilder-Pictures/SAFLAX-",'Basis-Tabelle-Samen'!N99,"-",'Basis-Tabelle-Samen'!J99,"-garden-to-go-lite-dutch.jpg")),
IF($C$1="Norwegisch - NO",HYPERLINK(CONCATENATE("https://www.saflax.de/0-WVK-Retail/Bilder-Pictures/SAFLAX-",'Basis-Tabelle-Samen'!N99,"-",'Basis-Tabelle-Samen'!J99,"-garden-to-go-lite-nowegian.jpg")),
IF($C$1="Polnisch - PL",HYPERLINK(CONCATENATE("https://www.saflax.de/0-WVK-Retail/Bilder-Pictures/SAFLAX-",'Basis-Tabelle-Samen'!N99,"-",'Basis-Tabelle-Samen'!J99,"-garden-to-go-lite-polish.jpg")),
IF($C$1="Portugiesisch - PT",HYPERLINK(CONCATENATE("https://www.saflax.de/0-WVK-Retail/Bilder-Pictures/SAFLAX-",'Basis-Tabelle-Samen'!N99,"-",'Basis-Tabelle-Samen'!J99,"-garden-to-go-lite-portuguese.jpg")),
IF($C$1="Rumänisch - RO",HYPERLINK(CONCATENATE("https://www.saflax.de/0-WVK-Retail/Bilder-Pictures/SAFLAX-",'Basis-Tabelle-Samen'!N99,"-",'Basis-Tabelle-Samen'!J99,"-garden-to-go-lite-romanian.jpg")),
IF($C$1="Schwedisch - SE",HYPERLINK(CONCATENATE("https://www.saflax.de/0-WVK-Retail/Bilder-Pictures/SAFLAX-",'Basis-Tabelle-Samen'!N99,"-",'Basis-Tabelle-Samen'!J99,"-garden-to-go-lite-swedish.jpg")),
IF($C$1="Slowakisch - SK",HYPERLINK(CONCATENATE("https://www.saflax.de/0-WVK-Retail/Bilder-Pictures/SAFLAX-",'Basis-Tabelle-Samen'!N99,"-",'Basis-Tabelle-Samen'!J99,"-garden-to-go-lite-slovak.jpg")),
IF($C$1="Slowenisch - SI",HYPERLINK(CONCATENATE("https://www.saflax.de/0-WVK-Retail/Bilder-Pictures/SAFLAX-",'Basis-Tabelle-Samen'!N99,"-",'Basis-Tabelle-Samen'!J99,"-garden-to-go-lite-slovenian.jpg")),
IF($C$1="Spanisch - ES",HYPERLINK(CONCATENATE("https://www.saflax.de/0-WVK-Retail/Bilder-Pictures/SAFLAX-",'Basis-Tabelle-Samen'!N99,"-",'Basis-Tabelle-Samen'!J99,"-garden-to-go-lite-spanish.jpg")),
IF($C$1="Tschechisch - CZ",HYPERLINK(CONCATENATE("https://www.saflax.de/0-WVK-Retail/Bilder-Pictures/SAFLAX-",'Basis-Tabelle-Samen'!N99,"-",'Basis-Tabelle-Samen'!J99,"-garden-to-go-lite-czech.jpg")),
IF($C$1="Türkisch - TR",HYPERLINK(CONCATENATE("https://www.saflax.de/0-WVK-Retail/Bilder-Pictures/SAFLAX-",'Basis-Tabelle-Samen'!N99,"-",'Basis-Tabelle-Samen'!J99,"-garden-to-go-lite-turkish.jpg")),
IF($C$1="Ungarisch - HU",HYPERLINK(CONCATENATE("https://www.saflax.de/0-WVK-Retail/Bilder-Pictures/SAFLAX-",'Basis-Tabelle-Samen'!N99,"-",'Basis-Tabelle-Samen'!J99,"-garden-to-go-lite-hungarian.jpg")),
" ACHTUNG")))))))))))))))))))))))))))))</f>
        <v>https://www.saflax.de/0-WVK-Retail/Bilder-Pictures/SAFLAX-83134-prunus-mahaleb-garden-to-go-lite-english.jpg</v>
      </c>
      <c r="AO37" s="330" t="str">
        <f>IF(J37&lt;1,"",
IF($C$1="Bulgarisch - BG",HYPERLINK(CONCATENATE("https://www.saflax.de/0-WVK-Retail/Bilder-Pictures/SAFLAX-",'Basis-Tabelle-Samen'!Q99,"-",'Basis-Tabelle-Samen'!J99,"-garden-to-go-bulgarian.jpg")),
IF($C$1="Dänisch - DK",HYPERLINK(CONCATENATE("https://www.saflax.de/0-WVK-Retail/Bilder-Pictures/SAFLAX-",'Basis-Tabelle-Samen'!Q99,"-",'Basis-Tabelle-Samen'!J99,"-garden-to-go-danish.jpg")),
IF($C$1="Deutsch - DE",HYPERLINK(CONCATENATE("https://www.saflax.de/0-WVK-Retail/Bilder-Pictures/SAFLAX-",'Basis-Tabelle-Samen'!Q99,"-",'Basis-Tabelle-Samen'!J99,"-garden-to-go-german.jpg")),
IF($C$1="Englisch - UK",HYPERLINK(CONCATENATE("https://www.saflax.de/0-WVK-Retail/Bilder-Pictures/SAFLAX-",'Basis-Tabelle-Samen'!Q99,"-",'Basis-Tabelle-Samen'!J99,"-garden-to-go-english.jpg")),
IF($C$1="Estnisch - EE",HYPERLINK(CONCATENATE("https://www.saflax.de/0-WVK-Retail/Bilder-Pictures/SAFLAX-",'Basis-Tabelle-Samen'!Q99,"-",'Basis-Tabelle-Samen'!J99,"-garden-to-go-estonian.jpg")),
IF($C$1="Finnisch - FI",HYPERLINK(CONCATENATE("https://www.saflax.de/0-WVK-Retail/Bilder-Pictures/SAFLAX-",'Basis-Tabelle-Samen'!Q99,"-",'Basis-Tabelle-Samen'!J99,"-garden-to-go-finnish.jpg")),
IF($C$1="Französisch - FR",HYPERLINK(CONCATENATE("https://www.saflax.de/0-WVK-Retail/Bilder-Pictures/SAFLAX-",'Basis-Tabelle-Samen'!Q99,"-",'Basis-Tabelle-Samen'!J99,"-garden-to-go-french.jpg")),
IF($C$1="Griechisch - GR",HYPERLINK(CONCATENATE("https://www.saflax.de/0-WVK-Retail/Bilder-Pictures/SAFLAX-",'Basis-Tabelle-Samen'!Q99,"-",'Basis-Tabelle-Samen'!J99,"-garden-to-go-greek.jpg")),
IF($C$1="Irisch - IE",HYPERLINK(CONCATENATE("https://www.saflax.de/0-WVK-Retail/Bilder-Pictures/SAFLAX-",'Basis-Tabelle-Samen'!Q99,"-",'Basis-Tabelle-Samen'!J99,"-garden-to-go-irish.jpg")),
IF($C$1="Isländisch - IS",HYPERLINK(CONCATENATE("https://www.saflax.de/0-WVK-Retail/Bilder-Pictures/SAFLAX-",'Basis-Tabelle-Samen'!Q99,"-",'Basis-Tabelle-Samen'!J99,"-garden-to-go-icelandic.jpg")),
IF($C$1="Italienisch - IT",HYPERLINK(CONCATENATE("https://www.saflax.de/0-WVK-Retail/Bilder-Pictures/SAFLAX-",'Basis-Tabelle-Samen'!Q99,"-",'Basis-Tabelle-Samen'!J99,"-garden-to-go-italian.jpg")),
IF($C$1="Japanisch - JP",HYPERLINK(CONCATENATE("https://www.saflax.de/0-WVK-Retail/Bilder-Pictures/SAFLAX-",'Basis-Tabelle-Samen'!Q99,"-",'Basis-Tabelle-Samen'!J99,"-garden-to-go-japanese.jpg")),
IF($C$1="Kroatisch - HR",HYPERLINK(CONCATENATE("https://www.saflax.de/0-WVK-Retail/Bilder-Pictures/SAFLAX-",'Basis-Tabelle-Samen'!Q99,"-",'Basis-Tabelle-Samen'!J99,"-garden-to-go-croatian.jpg")),
IF($C$1="Lettisch - LV",HYPERLINK(CONCATENATE("https://www.saflax.de/0-WVK-Retail/Bilder-Pictures/SAFLAX-",'Basis-Tabelle-Samen'!Q99,"-",'Basis-Tabelle-Samen'!J99,"-garden-to-go-latvian.jpg")),
IF($C$1="Litauisch - LT",HYPERLINK(CONCATENATE("https://www.saflax.de/0-WVK-Retail/Bilder-Pictures/SAFLAX-",'Basis-Tabelle-Samen'!Q99,"-",'Basis-Tabelle-Samen'!J99,"-garden-to-go-lithuanian.jpg")),
IF($C$1="Maltesisch - MT",HYPERLINK(CONCATENATE("https://www.saflax.de/0-WVK-Retail/Bilder-Pictures/SAFLAX-",'Basis-Tabelle-Samen'!Q99,"-",'Basis-Tabelle-Samen'!J99,"-garden-to-go-maltese.jpg")),
IF($C$1="Niederländisch - NL",HYPERLINK(CONCATENATE("https://www.saflax.de/0-WVK-Retail/Bilder-Pictures/SAFLAX-",'Basis-Tabelle-Samen'!Q99,"-",'Basis-Tabelle-Samen'!J99,"-garden-to-go-dutch.jpg")),
IF($C$1="Norwegisch - NO",HYPERLINK(CONCATENATE("https://www.saflax.de/0-WVK-Retail/Bilder-Pictures/SAFLAX-",'Basis-Tabelle-Samen'!Q99,"-",'Basis-Tabelle-Samen'!J99,"-garden-to-go-nowegian.jpg")),
IF($C$1="Polnisch - PL",HYPERLINK(CONCATENATE("https://www.saflax.de/0-WVK-Retail/Bilder-Pictures/SAFLAX-",'Basis-Tabelle-Samen'!Q99,"-",'Basis-Tabelle-Samen'!J99,"-garden-to-go-polish.jpg")),
IF($C$1="Portugiesisch - PT",HYPERLINK(CONCATENATE("https://www.saflax.de/0-WVK-Retail/Bilder-Pictures/SAFLAX-",'Basis-Tabelle-Samen'!Q99,"-",'Basis-Tabelle-Samen'!J99,"-garden-to-go-portuguese.jpg")),
IF($C$1="Rumänisch - RO",HYPERLINK(CONCATENATE("https://www.saflax.de/0-WVK-Retail/Bilder-Pictures/SAFLAX-",'Basis-Tabelle-Samen'!Q99,"-",'Basis-Tabelle-Samen'!J99,"-garden-to-go-romanian.jpg")),
IF($C$1="Schwedisch - SE",HYPERLINK(CONCATENATE("https://www.saflax.de/0-WVK-Retail/Bilder-Pictures/SAFLAX-",'Basis-Tabelle-Samen'!Q99,"-",'Basis-Tabelle-Samen'!J99,"-garden-to-go-swedish.jpg")),
IF($C$1="Slowakisch - SK",HYPERLINK(CONCATENATE("https://www.saflax.de/0-WVK-Retail/Bilder-Pictures/SAFLAX-",'Basis-Tabelle-Samen'!Q99,"-",'Basis-Tabelle-Samen'!J99,"-garden-to-go-slovak.jpg")),
IF($C$1="Slowenisch - SI",HYPERLINK(CONCATENATE("https://www.saflax.de/0-WVK-Retail/Bilder-Pictures/SAFLAX-",'Basis-Tabelle-Samen'!Q99,"-",'Basis-Tabelle-Samen'!J99,"-garden-to-go-slovenian.jpg")),
IF($C$1="Spanisch - ES",HYPERLINK(CONCATENATE("https://www.saflax.de/0-WVK-Retail/Bilder-Pictures/SAFLAX-",'Basis-Tabelle-Samen'!Q99,"-",'Basis-Tabelle-Samen'!J99,"-garden-to-go-spanish.jpg")),
IF($C$1="Tschechisch - CZ",HYPERLINK(CONCATENATE("https://www.saflax.de/0-WVK-Retail/Bilder-Pictures/SAFLAX-",'Basis-Tabelle-Samen'!Q99,"-",'Basis-Tabelle-Samen'!J99,"-garden-to-go-czech.jpg")),
IF($C$1="Türkisch - TR",HYPERLINK(CONCATENATE("https://www.saflax.de/0-WVK-Retail/Bilder-Pictures/SAFLAX-",'Basis-Tabelle-Samen'!Q99,"-",'Basis-Tabelle-Samen'!J99,"-garden-to-go-turkish.jpg")),
IF($C$1="Ungarisch - HU",HYPERLINK(CONCATENATE("https://www.saflax.de/0-WVK-Retail/Bilder-Pictures/SAFLAX-",'Basis-Tabelle-Samen'!Q99,"-",'Basis-Tabelle-Samen'!J99,"-garden-to-go-hungarian.jpg")),
" ACHTUNG")))))))))))))))))))))))))))))</f>
        <v>https://www.saflax.de/0-WVK-Retail/Bilder-Pictures/SAFLAX-53134-prunus-mahaleb-garden-to-go-english.jpg</v>
      </c>
      <c r="AP37" s="330" t="str">
        <f>IF(K37&lt;1,"",
IF($C$1="Bulgarisch - BG",HYPERLINK(CONCATENATE("https://www.saflax.de/0-WVK-Retail/Bilder-Pictures/SAFLAX-",'Basis-Tabelle-Samen'!T99,"-",'Basis-Tabelle-Samen'!J99,"-cultivation-set-bulgarian.jpg")),
IF($C$1="Dänisch - DK",HYPERLINK(CONCATENATE("https://www.saflax.de/0-WVK-Retail/Bilder-Pictures/SAFLAX-",'Basis-Tabelle-Samen'!T99,"-",'Basis-Tabelle-Samen'!J99,"-cultivation-set-danish.jpg")),
IF($C$1="Deutsch - DE",HYPERLINK(CONCATENATE("https://www.saflax.de/0-WVK-Retail/Bilder-Pictures/SAFLAX-",'Basis-Tabelle-Samen'!T99,"-",'Basis-Tabelle-Samen'!J99,"-cultivation-set-german.jpg")),
IF($C$1="Englisch - UK",HYPERLINK(CONCATENATE("https://www.saflax.de/0-WVK-Retail/Bilder-Pictures/SAFLAX-",'Basis-Tabelle-Samen'!T99,"-",'Basis-Tabelle-Samen'!J99,"-cultivation-set-english.jpg")),
IF($C$1="Estnisch - EE",HYPERLINK(CONCATENATE("https://www.saflax.de/0-WVK-Retail/Bilder-Pictures/SAFLAX-",'Basis-Tabelle-Samen'!T99,"-",'Basis-Tabelle-Samen'!J99,"-cultivation-set-estonian.jpg")),
IF($C$1="Finnisch - FI",HYPERLINK(CONCATENATE("https://www.saflax.de/0-WVK-Retail/Bilder-Pictures/SAFLAX-",'Basis-Tabelle-Samen'!T99,"-",'Basis-Tabelle-Samen'!J99,"-cultivation-set-finnish.jpg")),
IF($C$1="Französisch - FR",HYPERLINK(CONCATENATE("https://www.saflax.de/0-WVK-Retail/Bilder-Pictures/SAFLAX-",'Basis-Tabelle-Samen'!T99,"-",'Basis-Tabelle-Samen'!J99,"-cultivation-set-french.jpg")),
IF($C$1="Griechisch - GR",HYPERLINK(CONCATENATE("https://www.saflax.de/0-WVK-Retail/Bilder-Pictures/SAFLAX-",'Basis-Tabelle-Samen'!T99,"-",'Basis-Tabelle-Samen'!J99,"-cultivation-set-greek.jpg")),
IF($C$1="Irisch - IE",HYPERLINK(CONCATENATE("https://www.saflax.de/0-WVK-Retail/Bilder-Pictures/SAFLAX-",'Basis-Tabelle-Samen'!T99,"-",'Basis-Tabelle-Samen'!J99,"-cultivation-set-irish.jpg")),
IF($C$1="Isländisch - IS",HYPERLINK(CONCATENATE("https://www.saflax.de/0-WVK-Retail/Bilder-Pictures/SAFLAX-",'Basis-Tabelle-Samen'!T99,"-",'Basis-Tabelle-Samen'!J99,"-cultivation-set-icelandic.jpg")),
IF($C$1="Italienisch - IT",HYPERLINK(CONCATENATE("https://www.saflax.de/0-WVK-Retail/Bilder-Pictures/SAFLAX-",'Basis-Tabelle-Samen'!T99,"-",'Basis-Tabelle-Samen'!J99,"-cultivation-set-italian.jpg")),
IF($C$1="Japanisch - JP",HYPERLINK(CONCATENATE("https://www.saflax.de/0-WVK-Retail/Bilder-Pictures/SAFLAX-",'Basis-Tabelle-Samen'!T99,"-",'Basis-Tabelle-Samen'!J99,"-cultivation-set-japanese.jpg")),
IF($C$1="Kroatisch - HR",HYPERLINK(CONCATENATE("https://www.saflax.de/0-WVK-Retail/Bilder-Pictures/SAFLAX-",'Basis-Tabelle-Samen'!T99,"-",'Basis-Tabelle-Samen'!J99,"-cultivation-set-croatian.jpg")),
IF($C$1="Lettisch - LV",HYPERLINK(CONCATENATE("https://www.saflax.de/0-WVK-Retail/Bilder-Pictures/SAFLAX-",'Basis-Tabelle-Samen'!T99,"-",'Basis-Tabelle-Samen'!J99,"-cultivation-set-latvian.jpg")),
IF($C$1="Litauisch - LT",HYPERLINK(CONCATENATE("https://www.saflax.de/0-WVK-Retail/Bilder-Pictures/SAFLAX-",'Basis-Tabelle-Samen'!T99,"-",'Basis-Tabelle-Samen'!J99,"-cultivation-set-lithuanian.jpg")),
IF($C$1="Maltesisch - MT",HYPERLINK(CONCATENATE("https://www.saflax.de/0-WVK-Retail/Bilder-Pictures/SAFLAX-",'Basis-Tabelle-Samen'!T99,"-",'Basis-Tabelle-Samen'!J99,"-cultivation-set-maltese.jpg")),
IF($C$1="Niederländisch - NL",HYPERLINK(CONCATENATE("https://www.saflax.de/0-WVK-Retail/Bilder-Pictures/SAFLAX-",'Basis-Tabelle-Samen'!T99,"-",'Basis-Tabelle-Samen'!J99,"-cultivation-set-dutch.jpg")),
IF($C$1="Norwegisch - NO",HYPERLINK(CONCATENATE("https://www.saflax.de/0-WVK-Retail/Bilder-Pictures/SAFLAX-",'Basis-Tabelle-Samen'!T99,"-",'Basis-Tabelle-Samen'!J99,"-cultivation-set-nowegian.jpg")),
IF($C$1="Polnisch - PL",HYPERLINK(CONCATENATE("https://www.saflax.de/0-WVK-Retail/Bilder-Pictures/SAFLAX-",'Basis-Tabelle-Samen'!T99,"-",'Basis-Tabelle-Samen'!J99,"-cultivation-set-polish.jpg")),
IF($C$1="Portugiesisch - PT",HYPERLINK(CONCATENATE("https://www.saflax.de/0-WVK-Retail/Bilder-Pictures/SAFLAX-",'Basis-Tabelle-Samen'!T99,"-",'Basis-Tabelle-Samen'!J99,"-cultivation-set-portuguese.jpg")),
IF($C$1="Rumänisch - RO",HYPERLINK(CONCATENATE("https://www.saflax.de/0-WVK-Retail/Bilder-Pictures/SAFLAX-",'Basis-Tabelle-Samen'!T99,"-",'Basis-Tabelle-Samen'!J99,"-cultivation-set-romanian.jpg")),
IF($C$1="Schwedisch - SE",HYPERLINK(CONCATENATE("https://www.saflax.de/0-WVK-Retail/Bilder-Pictures/SAFLAX-",'Basis-Tabelle-Samen'!T99,"-",'Basis-Tabelle-Samen'!J99,"-cultivation-set-swedish.jpg")),
IF($C$1="Slowakisch - SK",HYPERLINK(CONCATENATE("https://www.saflax.de/0-WVK-Retail/Bilder-Pictures/SAFLAX-",'Basis-Tabelle-Samen'!T99,"-",'Basis-Tabelle-Samen'!J99,"-cultivation-set-slovak.jpg")),
IF($C$1="Slowenisch - SI",HYPERLINK(CONCATENATE("https://www.saflax.de/0-WVK-Retail/Bilder-Pictures/SAFLAX-",'Basis-Tabelle-Samen'!T99,"-",'Basis-Tabelle-Samen'!J99,"-cultivation-set-slovenian.jpg")),
IF($C$1="Spanisch - ES",HYPERLINK(CONCATENATE("https://www.saflax.de/0-WVK-Retail/Bilder-Pictures/SAFLAX-",'Basis-Tabelle-Samen'!T99,"-",'Basis-Tabelle-Samen'!J99,"-cultivation-set-spanish.jpg")),
IF($C$1="Tschechisch - CZ",HYPERLINK(CONCATENATE("https://www.saflax.de/0-WVK-Retail/Bilder-Pictures/SAFLAX-",'Basis-Tabelle-Samen'!T99,"-",'Basis-Tabelle-Samen'!J99,"-cultivation-set-czech.jpg")),
IF($C$1="Türkisch - TR",HYPERLINK(CONCATENATE("https://www.saflax.de/0-WVK-Retail/Bilder-Pictures/SAFLAX-",'Basis-Tabelle-Samen'!T99,"-",'Basis-Tabelle-Samen'!J99,"-cultivation-set-turkish.jpg")),
IF($C$1="Ungarisch - HU",HYPERLINK(CONCATENATE("https://www.saflax.de/0-WVK-Retail/Bilder-Pictures/SAFLAX-",'Basis-Tabelle-Samen'!T99,"-",'Basis-Tabelle-Samen'!J99,"-cultivation-set-hungarian.jpg")),
" ACHTUNG")))))))))))))))))))))))))))))</f>
        <v>https://www.saflax.de/0-WVK-Retail/Bilder-Pictures/SAFLAX-33134-prunus-mahaleb-cultivation-set-english.jpg</v>
      </c>
      <c r="AQ37" s="330" t="str">
        <f>IF(L37&lt;1,"",
IF($C$1="Bulgarisch - BG",HYPERLINK(CONCATENATE("https://www.saflax.de/0-WVK-Retail/Bilder-Pictures/SAFLAX-",'Basis-Tabelle-Samen'!W99,"-",'Basis-Tabelle-Samen'!J99,"-garden-in-the-bag-bulgarian.jpg")),
IF($C$1="Dänisch - DK",HYPERLINK(CONCATENATE("https://www.saflax.de/0-WVK-Retail/Bilder-Pictures/SAFLAX-",'Basis-Tabelle-Samen'!W99,"-",'Basis-Tabelle-Samen'!J99,"-garden-in-the-bag-danish.jpg")),
IF($C$1="Deutsch - DE",HYPERLINK(CONCATENATE("https://www.saflax.de/0-WVK-Retail/Bilder-Pictures/SAFLAX-",'Basis-Tabelle-Samen'!W99,"-",'Basis-Tabelle-Samen'!J99,"-garden-in-the-bag-german.jpg")),
IF($C$1="Englisch - UK",HYPERLINK(CONCATENATE("https://www.saflax.de/0-WVK-Retail/Bilder-Pictures/SAFLAX-",'Basis-Tabelle-Samen'!W99,"-",'Basis-Tabelle-Samen'!J99,"-garden-in-the-bag-english.jpg")),
IF($C$1="Estnisch - EE",HYPERLINK(CONCATENATE("https://www.saflax.de/0-WVK-Retail/Bilder-Pictures/SAFLAX-",'Basis-Tabelle-Samen'!W99,"-",'Basis-Tabelle-Samen'!J99,"-garden-in-the-bag-estonian.jpg")),
IF($C$1="Finnisch - FI",HYPERLINK(CONCATENATE("https://www.saflax.de/0-WVK-Retail/Bilder-Pictures/SAFLAX-",'Basis-Tabelle-Samen'!W99,"-",'Basis-Tabelle-Samen'!J99,"-garden-in-the-bag-finnish.jpg")),
IF($C$1="Französisch - FR",HYPERLINK(CONCATENATE("https://www.saflax.de/0-WVK-Retail/Bilder-Pictures/SAFLAX-",'Basis-Tabelle-Samen'!W99,"-",'Basis-Tabelle-Samen'!J99,"-garden-in-the-bag-french.jpg")),
IF($C$1="Griechisch - GR",HYPERLINK(CONCATENATE("https://www.saflax.de/0-WVK-Retail/Bilder-Pictures/SAFLAX-",'Basis-Tabelle-Samen'!W99,"-",'Basis-Tabelle-Samen'!J99,"-garden-in-the-bag-greek.jpg")),
IF($C$1="Irisch - IE",HYPERLINK(CONCATENATE("https://www.saflax.de/0-WVK-Retail/Bilder-Pictures/SAFLAX-",'Basis-Tabelle-Samen'!W99,"-",'Basis-Tabelle-Samen'!J99,"-garden-in-the-bag-irish.jpg")),
IF($C$1="Isländisch - IS",HYPERLINK(CONCATENATE("https://www.saflax.de/0-WVK-Retail/Bilder-Pictures/SAFLAX-",'Basis-Tabelle-Samen'!W99,"-",'Basis-Tabelle-Samen'!J99,"-garden-in-the-bag-icelandic.jpg")),
IF($C$1="Italienisch - IT",HYPERLINK(CONCATENATE("https://www.saflax.de/0-WVK-Retail/Bilder-Pictures/SAFLAX-",'Basis-Tabelle-Samen'!W99,"-",'Basis-Tabelle-Samen'!J99,"-garden-in-the-bag-italian.jpg")),
IF($C$1="Japanisch - JP",HYPERLINK(CONCATENATE("https://www.saflax.de/0-WVK-Retail/Bilder-Pictures/SAFLAX-",'Basis-Tabelle-Samen'!W99,"-",'Basis-Tabelle-Samen'!J99,"-garden-in-the-bag-japanese.jpg")),
IF($C$1="Kroatisch - HR",HYPERLINK(CONCATENATE("https://www.saflax.de/0-WVK-Retail/Bilder-Pictures/SAFLAX-",'Basis-Tabelle-Samen'!W99,"-",'Basis-Tabelle-Samen'!J99,"-garden-in-the-bag-croatian.jpg")),
IF($C$1="Lettisch - LV",HYPERLINK(CONCATENATE("https://www.saflax.de/0-WVK-Retail/Bilder-Pictures/SAFLAX-",'Basis-Tabelle-Samen'!W99,"-",'Basis-Tabelle-Samen'!J99,"-garden-in-the-bag-latvian.jpg")),
IF($C$1="Litauisch - LT",HYPERLINK(CONCATENATE("https://www.saflax.de/0-WVK-Retail/Bilder-Pictures/SAFLAX-",'Basis-Tabelle-Samen'!W99,"-",'Basis-Tabelle-Samen'!J99,"-garden-in-the-bag-lithuanian.jpg")),
IF($C$1="Maltesisch - MT",HYPERLINK(CONCATENATE("https://www.saflax.de/0-WVK-Retail/Bilder-Pictures/SAFLAX-",'Basis-Tabelle-Samen'!W99,"-",'Basis-Tabelle-Samen'!J99,"-garden-in-the-bag-maltese.jpg")),
IF($C$1="Niederländisch - NL",HYPERLINK(CONCATENATE("https://www.saflax.de/0-WVK-Retail/Bilder-Pictures/SAFLAX-",'Basis-Tabelle-Samen'!W99,"-",'Basis-Tabelle-Samen'!J99,"-garden-in-the-bag-dutch.jpg")),
IF($C$1="Norwegisch - NO",HYPERLINK(CONCATENATE("https://www.saflax.de/0-WVK-Retail/Bilder-Pictures/SAFLAX-",'Basis-Tabelle-Samen'!W99,"-",'Basis-Tabelle-Samen'!J99,"-garden-in-the-bag-nowegian.jpg")),
IF($C$1="Polnisch - PL",HYPERLINK(CONCATENATE("https://www.saflax.de/0-WVK-Retail/Bilder-Pictures/SAFLAX-",'Basis-Tabelle-Samen'!W99,"-",'Basis-Tabelle-Samen'!J99,"-garden-in-the-bag-polish.jpg")),
IF($C$1="Portugiesisch - PT",HYPERLINK(CONCATENATE("https://www.saflax.de/0-WVK-Retail/Bilder-Pictures/SAFLAX-",'Basis-Tabelle-Samen'!W99,"-",'Basis-Tabelle-Samen'!J99,"-garden-in-the-bag-portuguese.jpg")),
IF($C$1="Rumänisch - RO",HYPERLINK(CONCATENATE("https://www.saflax.de/0-WVK-Retail/Bilder-Pictures/SAFLAX-",'Basis-Tabelle-Samen'!W99,"-",'Basis-Tabelle-Samen'!J99,"-garden-in-the-bag-romanian.jpg")),
IF($C$1="Schwedisch - SE",HYPERLINK(CONCATENATE("https://www.saflax.de/0-WVK-Retail/Bilder-Pictures/SAFLAX-",'Basis-Tabelle-Samen'!W99,"-",'Basis-Tabelle-Samen'!J99,"-garden-in-the-bag-swedish.jpg")),
IF($C$1="Slowakisch - SK",HYPERLINK(CONCATENATE("https://www.saflax.de/0-WVK-Retail/Bilder-Pictures/SAFLAX-",'Basis-Tabelle-Samen'!W99,"-",'Basis-Tabelle-Samen'!J99,"-garden-in-the-bag-slovak.jpg")),
IF($C$1="Slowenisch - SI",HYPERLINK(CONCATENATE("https://www.saflax.de/0-WVK-Retail/Bilder-Pictures/SAFLAX-",'Basis-Tabelle-Samen'!W99,"-",'Basis-Tabelle-Samen'!J99,"-garden-in-the-bag-slovenian.jpg")),
IF($C$1="Spanisch - ES",HYPERLINK(CONCATENATE("https://www.saflax.de/0-WVK-Retail/Bilder-Pictures/SAFLAX-",'Basis-Tabelle-Samen'!W99,"-",'Basis-Tabelle-Samen'!J99,"-garden-in-the-bag-spanish.jpg")),
IF($C$1="Tschechisch - CZ",HYPERLINK(CONCATENATE("https://www.saflax.de/0-WVK-Retail/Bilder-Pictures/SAFLAX-",'Basis-Tabelle-Samen'!W99,"-",'Basis-Tabelle-Samen'!J99,"-garden-in-the-bag-czech.jpg")),
IF($C$1="Türkisch - TR",HYPERLINK(CONCATENATE("https://www.saflax.de/0-WVK-Retail/Bilder-Pictures/SAFLAX-",'Basis-Tabelle-Samen'!W99,"-",'Basis-Tabelle-Samen'!J99,"-garden-in-the-bag-turkish.jpg")),
IF($C$1="Ungarisch - HU",HYPERLINK(CONCATENATE("https://www.saflax.de/0-WVK-Retail/Bilder-Pictures/SAFLAX-",'Basis-Tabelle-Samen'!W99,"-",'Basis-Tabelle-Samen'!J99,"-garden-in-the-bag-hungarian.jpg")),
" ACHTUNG")))))))))))))))))))))))))))))</f>
        <v>https://www.saflax.de/0-WVK-Retail/Bilder-Pictures/SAFLAX-63134-prunus-mahaleb-garden-in-the-bag-english.jpg</v>
      </c>
    </row>
    <row r="38" spans="1:43" ht="17.100000000000001" customHeight="1" x14ac:dyDescent="0.2">
      <c r="A38" s="318" t="str">
        <f>IF('Basis-Tabelle-Samen'!A85="","",IF($C$1="Deutsch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8" s="319" t="str">
        <f>'Basis-Tabelle-Samen'!I85</f>
        <v>Prunus avium</v>
      </c>
      <c r="C38" s="316" t="str">
        <f>IF($C$1="Bulgarisch - BG",'Basis-Tabelle-Samen'!Z85,
IF($C$1="Dänisch - DK",'Basis-Tabelle-Samen'!AA85,
IF($C$1="Deutsch - DE",'Basis-Tabelle-Samen'!AB85,
IF($C$1="Englisch - UK",'Basis-Tabelle-Samen'!AC85,
IF($C$1="Estnisch - EE",'Basis-Tabelle-Samen'!AD85,
IF($C$1="Finnisch - FI",'Basis-Tabelle-Samen'!AE85,
IF($C$1="Französisch - FR",'Basis-Tabelle-Samen'!AF85,
IF($C$1="Griechisch - GR",'Basis-Tabelle-Samen'!AG85,
IF($C$1="Irisch - IE",'Basis-Tabelle-Samen'!AH85,
IF($C$1="Isländisch - IS",'Basis-Tabelle-Samen'!AI85,
IF($C$1="Italienisch - IT",'Basis-Tabelle-Samen'!AJ85,
IF($C$1="Japanisch - JP",'Basis-Tabelle-Samen'!AK85,
IF($C$1="Kroatisch - HR",'Basis-Tabelle-Samen'!AL85,
IF($C$1="Lettisch - LV",'Basis-Tabelle-Samen'!AM85,
IF($C$1="Litauisch - LT",'Basis-Tabelle-Samen'!AN85,
IF($C$1="Maltesisch - MT",'Basis-Tabelle-Samen'!AO85,
IF($C$1="Niederländisch - NL",'Basis-Tabelle-Samen'!AP85,
IF($C$1="Norwegisch - NO",'Basis-Tabelle-Samen'!AQ85,
IF($C$1="Polnisch - PL",'Basis-Tabelle-Samen'!AR85,
IF($C$1="Portugiesisch - PT",'Basis-Tabelle-Samen'!AS85,
IF($C$1="Rumänisch - RO",'Basis-Tabelle-Samen'!AT85,
IF($C$1="Schwedisch - SE",'Basis-Tabelle-Samen'!AU85,
IF($C$1="Slowakisch - SK",'Basis-Tabelle-Samen'!AV85,
IF($C$1="Slowenisch - SI",'Basis-Tabelle-Samen'!AW85,
IF($C$1="Spanisch - ES",'Basis-Tabelle-Samen'!AX85,
IF($C$1="Tschechisch - CZ",'Basis-Tabelle-Samen'!AY85,
IF($C$1="Türkisch - TR",'Basis-Tabelle-Samen'!AZ85,
IF($C$1="Ungarisch - HU",'Basis-Tabelle-Samen'!BA85,
" ACHTUNG"))))))))))))))))))))))))))))</f>
        <v>Wild Cherry</v>
      </c>
      <c r="D38" s="320">
        <f>'Basis-Tabelle-Samen'!F85</f>
        <v>10</v>
      </c>
      <c r="E38" s="321" t="str">
        <f>'Basis-Tabelle-Samen'!H85</f>
        <v>7 %</v>
      </c>
      <c r="F38" s="322" t="str">
        <f>IF('Basis-Tabelle-Samen'!G85="","",'Basis-Tabelle-Samen'!G85)</f>
        <v>01</v>
      </c>
      <c r="G38" s="320">
        <f>'Basis-Tabelle-Samen'!C85</f>
        <v>13007</v>
      </c>
      <c r="H38" s="323">
        <f>'Basis-Tabelle-Samen'!D85</f>
        <v>4055473130071</v>
      </c>
      <c r="I38" s="324">
        <f>'Basis-Tabelle-Samen'!E85</f>
        <v>1.85</v>
      </c>
      <c r="J38" s="325">
        <f t="shared" si="0"/>
        <v>12</v>
      </c>
      <c r="K38" s="326">
        <f>'Basis-Tabelle-Samen'!K85</f>
        <v>73007</v>
      </c>
      <c r="L38" s="323">
        <f>'Basis-Tabelle-Samen'!L85</f>
        <v>4055473730073</v>
      </c>
      <c r="M38" s="324">
        <f>'Basis-Tabelle-Samen'!M85</f>
        <v>2.4500000000000002</v>
      </c>
      <c r="N38" s="326">
        <f>IF(K38&lt;1,"",'3'!$I$15)</f>
        <v>15</v>
      </c>
      <c r="O38" s="327">
        <f>IF(K38&lt;1,"",'3'!$J$11)</f>
        <v>90</v>
      </c>
      <c r="P38" s="326">
        <f>'Basis-Tabelle-Samen'!N85</f>
        <v>83007</v>
      </c>
      <c r="Q38" s="323">
        <f>'Basis-Tabelle-Samen'!O85</f>
        <v>4055473830070</v>
      </c>
      <c r="R38" s="328">
        <f>'Basis-Tabelle-Samen'!P85</f>
        <v>3.75</v>
      </c>
      <c r="S38" s="326">
        <f>IF(R38&lt;1,"",'3'!$M$15)</f>
        <v>18</v>
      </c>
      <c r="T38" s="327">
        <f>IF(R38&lt;1,"",'3'!$N$11)</f>
        <v>72</v>
      </c>
      <c r="U38" s="326">
        <f>'Basis-Tabelle-Samen'!Q85</f>
        <v>53007</v>
      </c>
      <c r="V38" s="323">
        <f>'Basis-Tabelle-Samen'!R85</f>
        <v>4055473530079</v>
      </c>
      <c r="W38" s="324">
        <f>'Basis-Tabelle-Samen'!S85</f>
        <v>4.95</v>
      </c>
      <c r="X38" s="326">
        <f>IF(U38&lt;1,"",'3'!$Q$15)</f>
        <v>6</v>
      </c>
      <c r="Y38" s="327">
        <f>IF(U38&lt;1,"",'3'!$R$11)</f>
        <v>24</v>
      </c>
      <c r="Z38" s="326">
        <f>'Basis-Tabelle-Samen'!T85</f>
        <v>33007</v>
      </c>
      <c r="AA38" s="323">
        <f>'Basis-Tabelle-Samen'!U85</f>
        <v>4055473330075</v>
      </c>
      <c r="AB38" s="324">
        <f>'Basis-Tabelle-Samen'!V85</f>
        <v>6.75</v>
      </c>
      <c r="AC38" s="326">
        <f>IF(Z38&lt;1,"",'3'!$U$15)</f>
        <v>6</v>
      </c>
      <c r="AD38" s="327">
        <f>IF(Z38&lt;1,"",'3'!$V$11)</f>
        <v>24</v>
      </c>
      <c r="AE38" s="326">
        <f>'Basis-Tabelle-Samen'!W85</f>
        <v>63007</v>
      </c>
      <c r="AF38" s="323">
        <f>'Basis-Tabelle-Samen'!X85</f>
        <v>4055473630076</v>
      </c>
      <c r="AG38" s="324">
        <f>'Basis-Tabelle-Samen'!Y85</f>
        <v>2.95</v>
      </c>
      <c r="AH38" s="326">
        <f>IF(AE38&lt;1,"",'3'!$Y$15)</f>
        <v>8</v>
      </c>
      <c r="AI38" s="327">
        <f>IF(AE38&lt;1,"",'3'!$Z$11)</f>
        <v>64</v>
      </c>
      <c r="AJ38" s="315"/>
      <c r="AK38" s="316" t="str">
        <f>IF(G38&lt;1,"",
IF($C$1="Bulgarisch - BG",HYPERLINK(CONCATENATE("https://www.saflax.de/0-WVK-Retail/Bilder-Pictures/SAFLAX-",'Basis-Tabelle-Samen'!C85,"-",'Basis-Tabelle-Samen'!J85,"-seed-package-front-cr-bulgarian.jpg")),
IF($C$1="Dänisch - DK",HYPERLINK(CONCATENATE("https://www.saflax.de/0-WVK-Retail/Bilder-Pictures/SAFLAX-",'Basis-Tabelle-Samen'!C85,"-",'Basis-Tabelle-Samen'!J85,"-seed-package-front-cr-danish.jpg")),
IF($C$1="Deutsch - DE",HYPERLINK(CONCATENATE("https://www.saflax.de/0-WVK-Retail/Bilder-Pictures/SAFLAX-",'Basis-Tabelle-Samen'!C85,"-",'Basis-Tabelle-Samen'!J85,"-seed-package-front-cr-german.jpg")),
IF($C$1="Englisch - UK",HYPERLINK(CONCATENATE("https://www.saflax.de/0-WVK-Retail/Bilder-Pictures/SAFLAX-",'Basis-Tabelle-Samen'!C85,"-",'Basis-Tabelle-Samen'!J85,"-seed-package-front-cr-english.jpg")),
IF($C$1="Estnisch - EE",HYPERLINK(CONCATENATE("https://www.saflax.de/0-WVK-Retail/Bilder-Pictures/SAFLAX-",'Basis-Tabelle-Samen'!C85,"-",'Basis-Tabelle-Samen'!J85,"-seed-package-front-cr-estonian.jpg")),
IF($C$1="Finnisch - FI",HYPERLINK(CONCATENATE("https://www.saflax.de/0-WVK-Retail/Bilder-Pictures/SAFLAX-",'Basis-Tabelle-Samen'!C85,"-",'Basis-Tabelle-Samen'!J85,"-seed-package-front-cr-finnish.jpg")),
IF($C$1="Französisch - FR",HYPERLINK(CONCATENATE("https://www.saflax.de/0-WVK-Retail/Bilder-Pictures/SAFLAX-",'Basis-Tabelle-Samen'!C85,"-",'Basis-Tabelle-Samen'!J85,"-seed-package-front-cr-french.jpg")),
IF($C$1="Griechisch - GR",HYPERLINK(CONCATENATE("https://www.saflax.de/0-WVK-Retail/Bilder-Pictures/SAFLAX-",'Basis-Tabelle-Samen'!C85,"-",'Basis-Tabelle-Samen'!J85,"-seed-package-front-cr-greek.jpg")),
IF($C$1="Irisch - IE",HYPERLINK(CONCATENATE("https://www.saflax.de/0-WVK-Retail/Bilder-Pictures/SAFLAX-",'Basis-Tabelle-Samen'!C85,"-",'Basis-Tabelle-Samen'!J85,"-seed-package-front-cr-irish.jpg")),
IF($C$1="Isländisch - IS",HYPERLINK(CONCATENATE("https://www.saflax.de/0-WVK-Retail/Bilder-Pictures/SAFLAX-",'Basis-Tabelle-Samen'!C85,"-",'Basis-Tabelle-Samen'!J85,"-seed-package-front-cr-icelandic.jpg")),
IF($C$1="Italienisch - IT",HYPERLINK(CONCATENATE("https://www.saflax.de/0-WVK-Retail/Bilder-Pictures/SAFLAX-",'Basis-Tabelle-Samen'!C85,"-",'Basis-Tabelle-Samen'!J85,"-seed-package-front-cr-italian.jpg")),
IF($C$1="Japanisch - JP",HYPERLINK(CONCATENATE("https://www.saflax.de/0-WVK-Retail/Bilder-Pictures/SAFLAX-",'Basis-Tabelle-Samen'!C85,"-",'Basis-Tabelle-Samen'!J85,"-seed-package-front-cr-japanese.jpg")),
IF($C$1="Kroatisch - HR",HYPERLINK(CONCATENATE("https://www.saflax.de/0-WVK-Retail/Bilder-Pictures/SAFLAX-",'Basis-Tabelle-Samen'!C85,"-",'Basis-Tabelle-Samen'!J85,"-seed-package-front-cr-croatian.jpg")),
IF($C$1="Lettisch - LV",HYPERLINK(CONCATENATE("https://www.saflax.de/0-WVK-Retail/Bilder-Pictures/SAFLAX-",'Basis-Tabelle-Samen'!C85,"-",'Basis-Tabelle-Samen'!J85,"-seed-package-front-cr-latvian.jpg")),
IF($C$1="Litauisch - LT",HYPERLINK(CONCATENATE("https://www.saflax.de/0-WVK-Retail/Bilder-Pictures/SAFLAX-",'Basis-Tabelle-Samen'!C85,"-",'Basis-Tabelle-Samen'!J85,"-seed-package-front-cr-lithuanian.jpg")),
IF($C$1="Maltesisch - MT",HYPERLINK(CONCATENATE("https://www.saflax.de/0-WVK-Retail/Bilder-Pictures/SAFLAX-",'Basis-Tabelle-Samen'!C85,"-",'Basis-Tabelle-Samen'!J85,"-seed-package-front-cr-maltese.jpg")),
IF($C$1="Niederländisch - NL",HYPERLINK(CONCATENATE("https://www.saflax.de/0-WVK-Retail/Bilder-Pictures/SAFLAX-",'Basis-Tabelle-Samen'!C85,"-",'Basis-Tabelle-Samen'!J85,"-seed-package-front-cr-dutch.jpg")),
IF($C$1="Norwegisch - NO",HYPERLINK(CONCATENATE("https://www.saflax.de/0-WVK-Retail/Bilder-Pictures/SAFLAX-",'Basis-Tabelle-Samen'!C85,"-",'Basis-Tabelle-Samen'!J85,"-seed-package-front-cr-nowegian.jpg")),
IF($C$1="Polnisch - PL",HYPERLINK(CONCATENATE("https://www.saflax.de/0-WVK-Retail/Bilder-Pictures/SAFLAX-",'Basis-Tabelle-Samen'!C85,"-",'Basis-Tabelle-Samen'!J85,"-seed-package-front-cr-polish.jpg")),
IF($C$1="Portugiesisch - PT",HYPERLINK(CONCATENATE("https://www.saflax.de/0-WVK-Retail/Bilder-Pictures/SAFLAX-",'Basis-Tabelle-Samen'!C85,"-",'Basis-Tabelle-Samen'!J85,"-seed-package-front-cr-portuguese.jpg")),
IF($C$1="Rumänisch - RO",HYPERLINK(CONCATENATE("https://www.saflax.de/0-WVK-Retail/Bilder-Pictures/SAFLAX-",'Basis-Tabelle-Samen'!C85,"-",'Basis-Tabelle-Samen'!J85,"-seed-package-front-cr-romanian.jpg")),
IF($C$1="Schwedisch - SE",HYPERLINK(CONCATENATE("https://www.saflax.de/0-WVK-Retail/Bilder-Pictures/SAFLAX-",'Basis-Tabelle-Samen'!C85,"-",'Basis-Tabelle-Samen'!J85,"-seed-package-front-cr-swedish.jpg")),
IF($C$1="Slowakisch - SK",HYPERLINK(CONCATENATE("https://www.saflax.de/0-WVK-Retail/Bilder-Pictures/SAFLAX-",'Basis-Tabelle-Samen'!C85,"-",'Basis-Tabelle-Samen'!J85,"-seed-package-front-cr-slovak.jpg")),
IF($C$1="Slowenisch - SI",HYPERLINK(CONCATENATE("https://www.saflax.de/0-WVK-Retail/Bilder-Pictures/SAFLAX-",'Basis-Tabelle-Samen'!C85,"-",'Basis-Tabelle-Samen'!J85,"-seed-package-front-cr-slovenian.jpg")),
IF($C$1="Spanisch - ES",HYPERLINK(CONCATENATE("https://www.saflax.de/0-WVK-Retail/Bilder-Pictures/SAFLAX-",'Basis-Tabelle-Samen'!C85,"-",'Basis-Tabelle-Samen'!J85,"-seed-package-front-cr-spanish.jpg")),
IF($C$1="Tschechisch - CZ",HYPERLINK(CONCATENATE("https://www.saflax.de/0-WVK-Retail/Bilder-Pictures/SAFLAX-",'Basis-Tabelle-Samen'!C85,"-",'Basis-Tabelle-Samen'!J85,"-seed-package-front-cr-czech.jpg")),
IF($C$1="Türkisch - TR",HYPERLINK(CONCATENATE("https://www.saflax.de/0-WVK-Retail/Bilder-Pictures/SAFLAX-",'Basis-Tabelle-Samen'!C85,"-",'Basis-Tabelle-Samen'!J85,"-seed-package-front-cr-turkish.jpg")),
IF($C$1="Ungarisch - HU",HYPERLINK(CONCATENATE("https://www.saflax.de/0-WVK-Retail/Bilder-Pictures/SAFLAX-",'Basis-Tabelle-Samen'!C85,"-",'Basis-Tabelle-Samen'!J85,"-seed-package-front-cr-hungarian.jpg")),
" ACHTUNG")))))))))))))))))))))))))))))</f>
        <v>https://www.saflax.de/0-WVK-Retail/Bilder-Pictures/SAFLAX-13007-prunus-avium-seed-package-front-cr-english.jpg</v>
      </c>
      <c r="AL38" s="330" t="str">
        <f>IF(G38&lt;1,"",
IF($C$1="Bulgarisch - BG",HYPERLINK(CONCATENATE("https://www.saflax.de/0-WVK-Retail/Bilder-Pictures/SAFLAX-",'Basis-Tabelle-Samen'!C85,"-",'Basis-Tabelle-Samen'!J85,"-seed-package-back-cr-bulgarian.jpg")),
IF($C$1="Dänisch - DK",HYPERLINK(CONCATENATE("https://www.saflax.de/0-WVK-Retail/Bilder-Pictures/SAFLAX-",'Basis-Tabelle-Samen'!C85,"-",'Basis-Tabelle-Samen'!J85,"-seed-package-back-cr-danish.jpg")),
IF($C$1="Deutsch - DE",HYPERLINK(CONCATENATE("https://www.saflax.de/0-WVK-Retail/Bilder-Pictures/SAFLAX-",'Basis-Tabelle-Samen'!C85,"-",'Basis-Tabelle-Samen'!J85,"-seed-package-back-cr-german.jpg")),
IF($C$1="Englisch - UK",HYPERLINK(CONCATENATE("https://www.saflax.de/0-WVK-Retail/Bilder-Pictures/SAFLAX-",'Basis-Tabelle-Samen'!C85,"-",'Basis-Tabelle-Samen'!J85,"-seed-package-back-cr-english.jpg")),
IF($C$1="Estnisch - EE",HYPERLINK(CONCATENATE("https://www.saflax.de/0-WVK-Retail/Bilder-Pictures/SAFLAX-",'Basis-Tabelle-Samen'!C85,"-",'Basis-Tabelle-Samen'!J85,"-seed-package-back-cr-estonian.jpg")),
IF($C$1="Finnisch - FI",HYPERLINK(CONCATENATE("https://www.saflax.de/0-WVK-Retail/Bilder-Pictures/SAFLAX-",'Basis-Tabelle-Samen'!C85,"-",'Basis-Tabelle-Samen'!J85,"-seed-package-back-cr-finnish.jpg")),
IF($C$1="Französisch - FR",HYPERLINK(CONCATENATE("https://www.saflax.de/0-WVK-Retail/Bilder-Pictures/SAFLAX-",'Basis-Tabelle-Samen'!C85,"-",'Basis-Tabelle-Samen'!J85,"-seed-package-back-cr-french.jpg")),
IF($C$1="Griechisch - GR",HYPERLINK(CONCATENATE("https://www.saflax.de/0-WVK-Retail/Bilder-Pictures/SAFLAX-",'Basis-Tabelle-Samen'!C85,"-",'Basis-Tabelle-Samen'!J85,"-seed-package-back-cr-greek.jpg")),
IF($C$1="Irisch - IE",HYPERLINK(CONCATENATE("https://www.saflax.de/0-WVK-Retail/Bilder-Pictures/SAFLAX-",'Basis-Tabelle-Samen'!C85,"-",'Basis-Tabelle-Samen'!J85,"-seed-package-back-cr-irish.jpg")),
IF($C$1="Isländisch - IS",HYPERLINK(CONCATENATE("https://www.saflax.de/0-WVK-Retail/Bilder-Pictures/SAFLAX-",'Basis-Tabelle-Samen'!C85,"-",'Basis-Tabelle-Samen'!J85,"-seed-package-back-cr-icelandic.jpg")),
IF($C$1="Italienisch - IT",HYPERLINK(CONCATENATE("https://www.saflax.de/0-WVK-Retail/Bilder-Pictures/SAFLAX-",'Basis-Tabelle-Samen'!C85,"-",'Basis-Tabelle-Samen'!J85,"-seed-package-back-cr-italian.jpg")),
IF($C$1="Japanisch - JP",HYPERLINK(CONCATENATE("https://www.saflax.de/0-WVK-Retail/Bilder-Pictures/SAFLAX-",'Basis-Tabelle-Samen'!C85,"-",'Basis-Tabelle-Samen'!J85,"-seed-package-back-cr-japanese.jpg")),
IF($C$1="Kroatisch - HR",HYPERLINK(CONCATENATE("https://www.saflax.de/0-WVK-Retail/Bilder-Pictures/SAFLAX-",'Basis-Tabelle-Samen'!C85,"-",'Basis-Tabelle-Samen'!J85,"-seed-package-back-cr-croatian.jpg")),
IF($C$1="Lettisch - LV",HYPERLINK(CONCATENATE("https://www.saflax.de/0-WVK-Retail/Bilder-Pictures/SAFLAX-",'Basis-Tabelle-Samen'!C85,"-",'Basis-Tabelle-Samen'!J85,"-seed-package-back-cr-latvian.jpg")),
IF($C$1="Litauisch - LT",HYPERLINK(CONCATENATE("https://www.saflax.de/0-WVK-Retail/Bilder-Pictures/SAFLAX-",'Basis-Tabelle-Samen'!C85,"-",'Basis-Tabelle-Samen'!J85,"-seed-package-back-cr-lithuanian.jpg")),
IF($C$1="Maltesisch - MT",HYPERLINK(CONCATENATE("https://www.saflax.de/0-WVK-Retail/Bilder-Pictures/SAFLAX-",'Basis-Tabelle-Samen'!C85,"-",'Basis-Tabelle-Samen'!J85,"-seed-package-back-cr-maltese.jpg")),
IF($C$1="Niederländisch - NL",HYPERLINK(CONCATENATE("https://www.saflax.de/0-WVK-Retail/Bilder-Pictures/SAFLAX-",'Basis-Tabelle-Samen'!C85,"-",'Basis-Tabelle-Samen'!J85,"-seed-package-back-cr-dutch.jpg")),
IF($C$1="Norwegisch - NO",HYPERLINK(CONCATENATE("https://www.saflax.de/0-WVK-Retail/Bilder-Pictures/SAFLAX-",'Basis-Tabelle-Samen'!C85,"-",'Basis-Tabelle-Samen'!J85,"-seed-package-back-cr-nowegian.jpg")),
IF($C$1="Polnisch - PL",HYPERLINK(CONCATENATE("https://www.saflax.de/0-WVK-Retail/Bilder-Pictures/SAFLAX-",'Basis-Tabelle-Samen'!C85,"-",'Basis-Tabelle-Samen'!J85,"-seed-package-back-cr-polish.jpg")),
IF($C$1="Portugiesisch - PT",HYPERLINK(CONCATENATE("https://www.saflax.de/0-WVK-Retail/Bilder-Pictures/SAFLAX-",'Basis-Tabelle-Samen'!C85,"-",'Basis-Tabelle-Samen'!J85,"-seed-package-back-cr-portuguese.jpg")),
IF($C$1="Rumänisch - RO",HYPERLINK(CONCATENATE("https://www.saflax.de/0-WVK-Retail/Bilder-Pictures/SAFLAX-",'Basis-Tabelle-Samen'!C85,"-",'Basis-Tabelle-Samen'!J85,"-seed-package-back-cr-romanian.jpg")),
IF($C$1="Schwedisch - SE",HYPERLINK(CONCATENATE("https://www.saflax.de/0-WVK-Retail/Bilder-Pictures/SAFLAX-",'Basis-Tabelle-Samen'!C85,"-",'Basis-Tabelle-Samen'!J85,"-seed-package-back-cr-swedish.jpg")),
IF($C$1="Slowakisch - SK",HYPERLINK(CONCATENATE("https://www.saflax.de/0-WVK-Retail/Bilder-Pictures/SAFLAX-",'Basis-Tabelle-Samen'!C85,"-",'Basis-Tabelle-Samen'!J85,"-seed-package-back-cr-slovak.jpg")),
IF($C$1="Slowenisch - SI",HYPERLINK(CONCATENATE("https://www.saflax.de/0-WVK-Retail/Bilder-Pictures/SAFLAX-",'Basis-Tabelle-Samen'!C85,"-",'Basis-Tabelle-Samen'!J85,"-seed-package-back-cr-slovenian.jpg")),
IF($C$1="Spanisch - ES",HYPERLINK(CONCATENATE("https://www.saflax.de/0-WVK-Retail/Bilder-Pictures/SAFLAX-",'Basis-Tabelle-Samen'!C85,"-",'Basis-Tabelle-Samen'!J85,"-seed-package-back-cr-spanish.jpg")),
IF($C$1="Tschechisch - CZ",HYPERLINK(CONCATENATE("https://www.saflax.de/0-WVK-Retail/Bilder-Pictures/SAFLAX-",'Basis-Tabelle-Samen'!C85,"-",'Basis-Tabelle-Samen'!J85,"-seed-package-back-cr-czech.jpg")),
IF($C$1="Türkisch - TR",HYPERLINK(CONCATENATE("https://www.saflax.de/0-WVK-Retail/Bilder-Pictures/SAFLAX-",'Basis-Tabelle-Samen'!C85,"-",'Basis-Tabelle-Samen'!J85,"-seed-package-back-cr-turkish.jpg")),
IF($C$1="Ungarisch - HU",HYPERLINK(CONCATENATE("https://www.saflax.de/0-WVK-Retail/Bilder-Pictures/SAFLAX-",'Basis-Tabelle-Samen'!C85,"-",'Basis-Tabelle-Samen'!J85,"-seed-package-back-cr-hungarian.jpg")),
" ACHTUNG")))))))))))))))))))))))))))))</f>
        <v>https://www.saflax.de/0-WVK-Retail/Bilder-Pictures/SAFLAX-13007-prunus-avium-seed-package-back-cr-english.jpg</v>
      </c>
      <c r="AM38" s="330" t="str">
        <f>IF(H38&lt;1,"",
IF($C$1="Bulgarisch - BG",HYPERLINK(CONCATENATE("https://www.saflax.de/0-WVK-Retail/Bilder-Pictures/SAFLAX-",'Basis-Tabelle-Samen'!K85,"-",'Basis-Tabelle-Samen'!J85,"-garden-to-go-mini-bulgarian.jpg")),
IF($C$1="Dänisch - DK",HYPERLINK(CONCATENATE("https://www.saflax.de/0-WVK-Retail/Bilder-Pictures/SAFLAX-",'Basis-Tabelle-Samen'!K85,"-",'Basis-Tabelle-Samen'!J85,"-garden-to-go-mini-danish.jpg")),
IF($C$1="Deutsch - DE",HYPERLINK(CONCATENATE("https://www.saflax.de/0-WVK-Retail/Bilder-Pictures/SAFLAX-",'Basis-Tabelle-Samen'!K85,"-",'Basis-Tabelle-Samen'!J85,"-garden-to-go-mini-german.jpg")),
IF($C$1="Englisch - UK",HYPERLINK(CONCATENATE("https://www.saflax.de/0-WVK-Retail/Bilder-Pictures/SAFLAX-",'Basis-Tabelle-Samen'!K85,"-",'Basis-Tabelle-Samen'!J85,"-garden-to-go-mini-english.jpg")),
IF($C$1="Estnisch - EE",HYPERLINK(CONCATENATE("https://www.saflax.de/0-WVK-Retail/Bilder-Pictures/SAFLAX-",'Basis-Tabelle-Samen'!K85,"-",'Basis-Tabelle-Samen'!J85,"-garden-to-go-mini-estonian.jpg")),
IF($C$1="Finnisch - FI",HYPERLINK(CONCATENATE("https://www.saflax.de/0-WVK-Retail/Bilder-Pictures/SAFLAX-",'Basis-Tabelle-Samen'!K85,"-",'Basis-Tabelle-Samen'!J85,"-garden-to-go-mini-finnish.jpg")),
IF($C$1="Französisch - FR",HYPERLINK(CONCATENATE("https://www.saflax.de/0-WVK-Retail/Bilder-Pictures/SAFLAX-",'Basis-Tabelle-Samen'!K85,"-",'Basis-Tabelle-Samen'!J85,"-garden-to-go-mini-french.jpg")),
IF($C$1="Griechisch - GR",HYPERLINK(CONCATENATE("https://www.saflax.de/0-WVK-Retail/Bilder-Pictures/SAFLAX-",'Basis-Tabelle-Samen'!K85,"-",'Basis-Tabelle-Samen'!J85,"-garden-to-go-mini-greek.jpg")),
IF($C$1="Irisch - IE",HYPERLINK(CONCATENATE("https://www.saflax.de/0-WVK-Retail/Bilder-Pictures/SAFLAX-",'Basis-Tabelle-Samen'!K85,"-",'Basis-Tabelle-Samen'!J85,"-garden-to-go-mini-irish.jpg")),
IF($C$1="Isländisch - IS",HYPERLINK(CONCATENATE("https://www.saflax.de/0-WVK-Retail/Bilder-Pictures/SAFLAX-",'Basis-Tabelle-Samen'!K85,"-",'Basis-Tabelle-Samen'!J85,"-garden-to-go-mini-icelandic.jpg")),
IF($C$1="Italienisch - IT",HYPERLINK(CONCATENATE("https://www.saflax.de/0-WVK-Retail/Bilder-Pictures/SAFLAX-",'Basis-Tabelle-Samen'!K85,"-",'Basis-Tabelle-Samen'!J85,"-garden-to-go-mini-italian.jpg")),
IF($C$1="Japanisch - JP",HYPERLINK(CONCATENATE("https://www.saflax.de/0-WVK-Retail/Bilder-Pictures/SAFLAX-",'Basis-Tabelle-Samen'!K85,"-",'Basis-Tabelle-Samen'!J85,"-garden-to-go-mini-japanese.jpg")),
IF($C$1="Kroatisch - HR",HYPERLINK(CONCATENATE("https://www.saflax.de/0-WVK-Retail/Bilder-Pictures/SAFLAX-",'Basis-Tabelle-Samen'!K85,"-",'Basis-Tabelle-Samen'!J85,"-garden-to-go-mini-croatian.jpg")),
IF($C$1="Lettisch - LV",HYPERLINK(CONCATENATE("https://www.saflax.de/0-WVK-Retail/Bilder-Pictures/SAFLAX-",'Basis-Tabelle-Samen'!K85,"-",'Basis-Tabelle-Samen'!J85,"-garden-to-go-mini-latvian.jpg")),
IF($C$1="Litauisch - LT",HYPERLINK(CONCATENATE("https://www.saflax.de/0-WVK-Retail/Bilder-Pictures/SAFLAX-",'Basis-Tabelle-Samen'!K85,"-",'Basis-Tabelle-Samen'!J85,"-garden-to-go-mini-lithuanian.jpg")),
IF($C$1="Maltesisch - MT",HYPERLINK(CONCATENATE("https://www.saflax.de/0-WVK-Retail/Bilder-Pictures/SAFLAX-",'Basis-Tabelle-Samen'!K85,"-",'Basis-Tabelle-Samen'!J85,"-garden-to-go-mini-maltese.jpg")),
IF($C$1="Niederländisch - NL",HYPERLINK(CONCATENATE("https://www.saflax.de/0-WVK-Retail/Bilder-Pictures/SAFLAX-",'Basis-Tabelle-Samen'!K85,"-",'Basis-Tabelle-Samen'!J85,"-garden-to-go-mini-dutch.jpg")),
IF($C$1="Norwegisch - NO",HYPERLINK(CONCATENATE("https://www.saflax.de/0-WVK-Retail/Bilder-Pictures/SAFLAX-",'Basis-Tabelle-Samen'!K85,"-",'Basis-Tabelle-Samen'!J85,"-garden-to-go-mini-nowegian.jpg")),
IF($C$1="Polnisch - PL",HYPERLINK(CONCATENATE("https://www.saflax.de/0-WVK-Retail/Bilder-Pictures/SAFLAX-",'Basis-Tabelle-Samen'!K85,"-",'Basis-Tabelle-Samen'!J85,"-garden-to-go-mini-polish.jpg")),
IF($C$1="Portugiesisch - PT",HYPERLINK(CONCATENATE("https://www.saflax.de/0-WVK-Retail/Bilder-Pictures/SAFLAX-",'Basis-Tabelle-Samen'!K85,"-",'Basis-Tabelle-Samen'!J85,"-garden-to-go-mini-portuguese.jpg")),
IF($C$1="Rumänisch - RO",HYPERLINK(CONCATENATE("https://www.saflax.de/0-WVK-Retail/Bilder-Pictures/SAFLAX-",'Basis-Tabelle-Samen'!K85,"-",'Basis-Tabelle-Samen'!J85,"-garden-to-go-mini-romanian.jpg")),
IF($C$1="Schwedisch - SE",HYPERLINK(CONCATENATE("https://www.saflax.de/0-WVK-Retail/Bilder-Pictures/SAFLAX-",'Basis-Tabelle-Samen'!K85,"-",'Basis-Tabelle-Samen'!J85,"-garden-to-go-mini-swedish.jpg")),
IF($C$1="Slowakisch - SK",HYPERLINK(CONCATENATE("https://www.saflax.de/0-WVK-Retail/Bilder-Pictures/SAFLAX-",'Basis-Tabelle-Samen'!K85,"-",'Basis-Tabelle-Samen'!J85,"-garden-to-go-mini-slovak.jpg")),
IF($C$1="Slowenisch - SI",HYPERLINK(CONCATENATE("https://www.saflax.de/0-WVK-Retail/Bilder-Pictures/SAFLAX-",'Basis-Tabelle-Samen'!K85,"-",'Basis-Tabelle-Samen'!J85,"-garden-to-go-mini-slovenian.jpg")),
IF($C$1="Spanisch - ES",HYPERLINK(CONCATENATE("https://www.saflax.de/0-WVK-Retail/Bilder-Pictures/SAFLAX-",'Basis-Tabelle-Samen'!K85,"-",'Basis-Tabelle-Samen'!J85,"-garden-to-go-mini-spanish.jpg")),
IF($C$1="Tschechisch - CZ",HYPERLINK(CONCATENATE("https://www.saflax.de/0-WVK-Retail/Bilder-Pictures/SAFLAX-",'Basis-Tabelle-Samen'!K85,"-",'Basis-Tabelle-Samen'!J85,"-garden-to-go-mini-czech.jpg")),
IF($C$1="Türkisch - TR",HYPERLINK(CONCATENATE("https://www.saflax.de/0-WVK-Retail/Bilder-Pictures/SAFLAX-",'Basis-Tabelle-Samen'!K85,"-",'Basis-Tabelle-Samen'!J85,"-garden-to-go-mini-turkish.jpg")),
IF($C$1="Ungarisch - HU",HYPERLINK(CONCATENATE("https://www.saflax.de/0-WVK-Retail/Bilder-Pictures/SAFLAX-",'Basis-Tabelle-Samen'!K85,"-",'Basis-Tabelle-Samen'!J85,"-garden-to-go-mini-hungarian.jpg")),
" ACHTUNG")))))))))))))))))))))))))))))</f>
        <v>https://www.saflax.de/0-WVK-Retail/Bilder-Pictures/SAFLAX-73007-prunus-avium-garden-to-go-mini-english.jpg</v>
      </c>
      <c r="AN38" s="330" t="str">
        <f>IF(I38&lt;1,"",
IF($C$1="Bulgarisch - BG",HYPERLINK(CONCATENATE("https://www.saflax.de/0-WVK-Retail/Bilder-Pictures/SAFLAX-",'Basis-Tabelle-Samen'!N85,"-",'Basis-Tabelle-Samen'!J85,"-garden-to-go-lite-bulgarian.jpg")),
IF($C$1="Dänisch - DK",HYPERLINK(CONCATENATE("https://www.saflax.de/0-WVK-Retail/Bilder-Pictures/SAFLAX-",'Basis-Tabelle-Samen'!N85,"-",'Basis-Tabelle-Samen'!J85,"-garden-to-go-lite-danish.jpg")),
IF($C$1="Deutsch - DE",HYPERLINK(CONCATENATE("https://www.saflax.de/0-WVK-Retail/Bilder-Pictures/SAFLAX-",'Basis-Tabelle-Samen'!N85,"-",'Basis-Tabelle-Samen'!J85,"-garden-to-go-lite-german.jpg")),
IF($C$1="Englisch - UK",HYPERLINK(CONCATENATE("https://www.saflax.de/0-WVK-Retail/Bilder-Pictures/SAFLAX-",'Basis-Tabelle-Samen'!N85,"-",'Basis-Tabelle-Samen'!J85,"-garden-to-go-lite-english.jpg")),
IF($C$1="Estnisch - EE",HYPERLINK(CONCATENATE("https://www.saflax.de/0-WVK-Retail/Bilder-Pictures/SAFLAX-",'Basis-Tabelle-Samen'!N85,"-",'Basis-Tabelle-Samen'!J85,"-garden-to-go-lite-estonian.jpg")),
IF($C$1="Finnisch - FI",HYPERLINK(CONCATENATE("https://www.saflax.de/0-WVK-Retail/Bilder-Pictures/SAFLAX-",'Basis-Tabelle-Samen'!N85,"-",'Basis-Tabelle-Samen'!J85,"-garden-to-go-lite-finnish.jpg")),
IF($C$1="Französisch - FR",HYPERLINK(CONCATENATE("https://www.saflax.de/0-WVK-Retail/Bilder-Pictures/SAFLAX-",'Basis-Tabelle-Samen'!N85,"-",'Basis-Tabelle-Samen'!J85,"-garden-to-go-lite-french.jpg")),
IF($C$1="Griechisch - GR",HYPERLINK(CONCATENATE("https://www.saflax.de/0-WVK-Retail/Bilder-Pictures/SAFLAX-",'Basis-Tabelle-Samen'!N85,"-",'Basis-Tabelle-Samen'!J85,"-garden-to-go-lite-greek.jpg")),
IF($C$1="Irisch - IE",HYPERLINK(CONCATENATE("https://www.saflax.de/0-WVK-Retail/Bilder-Pictures/SAFLAX-",'Basis-Tabelle-Samen'!N85,"-",'Basis-Tabelle-Samen'!J85,"-garden-to-go-lite-irish.jpg")),
IF($C$1="Isländisch - IS",HYPERLINK(CONCATENATE("https://www.saflax.de/0-WVK-Retail/Bilder-Pictures/SAFLAX-",'Basis-Tabelle-Samen'!N85,"-",'Basis-Tabelle-Samen'!J85,"-garden-to-go-lite-icelandic.jpg")),
IF($C$1="Italienisch - IT",HYPERLINK(CONCATENATE("https://www.saflax.de/0-WVK-Retail/Bilder-Pictures/SAFLAX-",'Basis-Tabelle-Samen'!N85,"-",'Basis-Tabelle-Samen'!J85,"-garden-to-go-lite-italian.jpg")),
IF($C$1="Japanisch - JP",HYPERLINK(CONCATENATE("https://www.saflax.de/0-WVK-Retail/Bilder-Pictures/SAFLAX-",'Basis-Tabelle-Samen'!N85,"-",'Basis-Tabelle-Samen'!J85,"-garden-to-go-lite-japanese.jpg")),
IF($C$1="Kroatisch - HR",HYPERLINK(CONCATENATE("https://www.saflax.de/0-WVK-Retail/Bilder-Pictures/SAFLAX-",'Basis-Tabelle-Samen'!N85,"-",'Basis-Tabelle-Samen'!J85,"-garden-to-go-lite-croatian.jpg")),
IF($C$1="Lettisch - LV",HYPERLINK(CONCATENATE("https://www.saflax.de/0-WVK-Retail/Bilder-Pictures/SAFLAX-",'Basis-Tabelle-Samen'!N85,"-",'Basis-Tabelle-Samen'!J85,"-garden-to-go-lite-latvian.jpg")),
IF($C$1="Litauisch - LT",HYPERLINK(CONCATENATE("https://www.saflax.de/0-WVK-Retail/Bilder-Pictures/SAFLAX-",'Basis-Tabelle-Samen'!N85,"-",'Basis-Tabelle-Samen'!J85,"-garden-to-go-lite-lithuanian.jpg")),
IF($C$1="Maltesisch - MT",HYPERLINK(CONCATENATE("https://www.saflax.de/0-WVK-Retail/Bilder-Pictures/SAFLAX-",'Basis-Tabelle-Samen'!N85,"-",'Basis-Tabelle-Samen'!J85,"-garden-to-go-lite-maltese.jpg")),
IF($C$1="Niederländisch - NL",HYPERLINK(CONCATENATE("https://www.saflax.de/0-WVK-Retail/Bilder-Pictures/SAFLAX-",'Basis-Tabelle-Samen'!N85,"-",'Basis-Tabelle-Samen'!J85,"-garden-to-go-lite-dutch.jpg")),
IF($C$1="Norwegisch - NO",HYPERLINK(CONCATENATE("https://www.saflax.de/0-WVK-Retail/Bilder-Pictures/SAFLAX-",'Basis-Tabelle-Samen'!N85,"-",'Basis-Tabelle-Samen'!J85,"-garden-to-go-lite-nowegian.jpg")),
IF($C$1="Polnisch - PL",HYPERLINK(CONCATENATE("https://www.saflax.de/0-WVK-Retail/Bilder-Pictures/SAFLAX-",'Basis-Tabelle-Samen'!N85,"-",'Basis-Tabelle-Samen'!J85,"-garden-to-go-lite-polish.jpg")),
IF($C$1="Portugiesisch - PT",HYPERLINK(CONCATENATE("https://www.saflax.de/0-WVK-Retail/Bilder-Pictures/SAFLAX-",'Basis-Tabelle-Samen'!N85,"-",'Basis-Tabelle-Samen'!J85,"-garden-to-go-lite-portuguese.jpg")),
IF($C$1="Rumänisch - RO",HYPERLINK(CONCATENATE("https://www.saflax.de/0-WVK-Retail/Bilder-Pictures/SAFLAX-",'Basis-Tabelle-Samen'!N85,"-",'Basis-Tabelle-Samen'!J85,"-garden-to-go-lite-romanian.jpg")),
IF($C$1="Schwedisch - SE",HYPERLINK(CONCATENATE("https://www.saflax.de/0-WVK-Retail/Bilder-Pictures/SAFLAX-",'Basis-Tabelle-Samen'!N85,"-",'Basis-Tabelle-Samen'!J85,"-garden-to-go-lite-swedish.jpg")),
IF($C$1="Slowakisch - SK",HYPERLINK(CONCATENATE("https://www.saflax.de/0-WVK-Retail/Bilder-Pictures/SAFLAX-",'Basis-Tabelle-Samen'!N85,"-",'Basis-Tabelle-Samen'!J85,"-garden-to-go-lite-slovak.jpg")),
IF($C$1="Slowenisch - SI",HYPERLINK(CONCATENATE("https://www.saflax.de/0-WVK-Retail/Bilder-Pictures/SAFLAX-",'Basis-Tabelle-Samen'!N85,"-",'Basis-Tabelle-Samen'!J85,"-garden-to-go-lite-slovenian.jpg")),
IF($C$1="Spanisch - ES",HYPERLINK(CONCATENATE("https://www.saflax.de/0-WVK-Retail/Bilder-Pictures/SAFLAX-",'Basis-Tabelle-Samen'!N85,"-",'Basis-Tabelle-Samen'!J85,"-garden-to-go-lite-spanish.jpg")),
IF($C$1="Tschechisch - CZ",HYPERLINK(CONCATENATE("https://www.saflax.de/0-WVK-Retail/Bilder-Pictures/SAFLAX-",'Basis-Tabelle-Samen'!N85,"-",'Basis-Tabelle-Samen'!J85,"-garden-to-go-lite-czech.jpg")),
IF($C$1="Türkisch - TR",HYPERLINK(CONCATENATE("https://www.saflax.de/0-WVK-Retail/Bilder-Pictures/SAFLAX-",'Basis-Tabelle-Samen'!N85,"-",'Basis-Tabelle-Samen'!J85,"-garden-to-go-lite-turkish.jpg")),
IF($C$1="Ungarisch - HU",HYPERLINK(CONCATENATE("https://www.saflax.de/0-WVK-Retail/Bilder-Pictures/SAFLAX-",'Basis-Tabelle-Samen'!N85,"-",'Basis-Tabelle-Samen'!J85,"-garden-to-go-lite-hungarian.jpg")),
" ACHTUNG")))))))))))))))))))))))))))))</f>
        <v>https://www.saflax.de/0-WVK-Retail/Bilder-Pictures/SAFLAX-83007-prunus-avium-garden-to-go-lite-english.jpg</v>
      </c>
      <c r="AO38" s="330" t="str">
        <f>IF(J38&lt;1,"",
IF($C$1="Bulgarisch - BG",HYPERLINK(CONCATENATE("https://www.saflax.de/0-WVK-Retail/Bilder-Pictures/SAFLAX-",'Basis-Tabelle-Samen'!Q85,"-",'Basis-Tabelle-Samen'!J85,"-garden-to-go-bulgarian.jpg")),
IF($C$1="Dänisch - DK",HYPERLINK(CONCATENATE("https://www.saflax.de/0-WVK-Retail/Bilder-Pictures/SAFLAX-",'Basis-Tabelle-Samen'!Q85,"-",'Basis-Tabelle-Samen'!J85,"-garden-to-go-danish.jpg")),
IF($C$1="Deutsch - DE",HYPERLINK(CONCATENATE("https://www.saflax.de/0-WVK-Retail/Bilder-Pictures/SAFLAX-",'Basis-Tabelle-Samen'!Q85,"-",'Basis-Tabelle-Samen'!J85,"-garden-to-go-german.jpg")),
IF($C$1="Englisch - UK",HYPERLINK(CONCATENATE("https://www.saflax.de/0-WVK-Retail/Bilder-Pictures/SAFLAX-",'Basis-Tabelle-Samen'!Q85,"-",'Basis-Tabelle-Samen'!J85,"-garden-to-go-english.jpg")),
IF($C$1="Estnisch - EE",HYPERLINK(CONCATENATE("https://www.saflax.de/0-WVK-Retail/Bilder-Pictures/SAFLAX-",'Basis-Tabelle-Samen'!Q85,"-",'Basis-Tabelle-Samen'!J85,"-garden-to-go-estonian.jpg")),
IF($C$1="Finnisch - FI",HYPERLINK(CONCATENATE("https://www.saflax.de/0-WVK-Retail/Bilder-Pictures/SAFLAX-",'Basis-Tabelle-Samen'!Q85,"-",'Basis-Tabelle-Samen'!J85,"-garden-to-go-finnish.jpg")),
IF($C$1="Französisch - FR",HYPERLINK(CONCATENATE("https://www.saflax.de/0-WVK-Retail/Bilder-Pictures/SAFLAX-",'Basis-Tabelle-Samen'!Q85,"-",'Basis-Tabelle-Samen'!J85,"-garden-to-go-french.jpg")),
IF($C$1="Griechisch - GR",HYPERLINK(CONCATENATE("https://www.saflax.de/0-WVK-Retail/Bilder-Pictures/SAFLAX-",'Basis-Tabelle-Samen'!Q85,"-",'Basis-Tabelle-Samen'!J85,"-garden-to-go-greek.jpg")),
IF($C$1="Irisch - IE",HYPERLINK(CONCATENATE("https://www.saflax.de/0-WVK-Retail/Bilder-Pictures/SAFLAX-",'Basis-Tabelle-Samen'!Q85,"-",'Basis-Tabelle-Samen'!J85,"-garden-to-go-irish.jpg")),
IF($C$1="Isländisch - IS",HYPERLINK(CONCATENATE("https://www.saflax.de/0-WVK-Retail/Bilder-Pictures/SAFLAX-",'Basis-Tabelle-Samen'!Q85,"-",'Basis-Tabelle-Samen'!J85,"-garden-to-go-icelandic.jpg")),
IF($C$1="Italienisch - IT",HYPERLINK(CONCATENATE("https://www.saflax.de/0-WVK-Retail/Bilder-Pictures/SAFLAX-",'Basis-Tabelle-Samen'!Q85,"-",'Basis-Tabelle-Samen'!J85,"-garden-to-go-italian.jpg")),
IF($C$1="Japanisch - JP",HYPERLINK(CONCATENATE("https://www.saflax.de/0-WVK-Retail/Bilder-Pictures/SAFLAX-",'Basis-Tabelle-Samen'!Q85,"-",'Basis-Tabelle-Samen'!J85,"-garden-to-go-japanese.jpg")),
IF($C$1="Kroatisch - HR",HYPERLINK(CONCATENATE("https://www.saflax.de/0-WVK-Retail/Bilder-Pictures/SAFLAX-",'Basis-Tabelle-Samen'!Q85,"-",'Basis-Tabelle-Samen'!J85,"-garden-to-go-croatian.jpg")),
IF($C$1="Lettisch - LV",HYPERLINK(CONCATENATE("https://www.saflax.de/0-WVK-Retail/Bilder-Pictures/SAFLAX-",'Basis-Tabelle-Samen'!Q85,"-",'Basis-Tabelle-Samen'!J85,"-garden-to-go-latvian.jpg")),
IF($C$1="Litauisch - LT",HYPERLINK(CONCATENATE("https://www.saflax.de/0-WVK-Retail/Bilder-Pictures/SAFLAX-",'Basis-Tabelle-Samen'!Q85,"-",'Basis-Tabelle-Samen'!J85,"-garden-to-go-lithuanian.jpg")),
IF($C$1="Maltesisch - MT",HYPERLINK(CONCATENATE("https://www.saflax.de/0-WVK-Retail/Bilder-Pictures/SAFLAX-",'Basis-Tabelle-Samen'!Q85,"-",'Basis-Tabelle-Samen'!J85,"-garden-to-go-maltese.jpg")),
IF($C$1="Niederländisch - NL",HYPERLINK(CONCATENATE("https://www.saflax.de/0-WVK-Retail/Bilder-Pictures/SAFLAX-",'Basis-Tabelle-Samen'!Q85,"-",'Basis-Tabelle-Samen'!J85,"-garden-to-go-dutch.jpg")),
IF($C$1="Norwegisch - NO",HYPERLINK(CONCATENATE("https://www.saflax.de/0-WVK-Retail/Bilder-Pictures/SAFLAX-",'Basis-Tabelle-Samen'!Q85,"-",'Basis-Tabelle-Samen'!J85,"-garden-to-go-nowegian.jpg")),
IF($C$1="Polnisch - PL",HYPERLINK(CONCATENATE("https://www.saflax.de/0-WVK-Retail/Bilder-Pictures/SAFLAX-",'Basis-Tabelle-Samen'!Q85,"-",'Basis-Tabelle-Samen'!J85,"-garden-to-go-polish.jpg")),
IF($C$1="Portugiesisch - PT",HYPERLINK(CONCATENATE("https://www.saflax.de/0-WVK-Retail/Bilder-Pictures/SAFLAX-",'Basis-Tabelle-Samen'!Q85,"-",'Basis-Tabelle-Samen'!J85,"-garden-to-go-portuguese.jpg")),
IF($C$1="Rumänisch - RO",HYPERLINK(CONCATENATE("https://www.saflax.de/0-WVK-Retail/Bilder-Pictures/SAFLAX-",'Basis-Tabelle-Samen'!Q85,"-",'Basis-Tabelle-Samen'!J85,"-garden-to-go-romanian.jpg")),
IF($C$1="Schwedisch - SE",HYPERLINK(CONCATENATE("https://www.saflax.de/0-WVK-Retail/Bilder-Pictures/SAFLAX-",'Basis-Tabelle-Samen'!Q85,"-",'Basis-Tabelle-Samen'!J85,"-garden-to-go-swedish.jpg")),
IF($C$1="Slowakisch - SK",HYPERLINK(CONCATENATE("https://www.saflax.de/0-WVK-Retail/Bilder-Pictures/SAFLAX-",'Basis-Tabelle-Samen'!Q85,"-",'Basis-Tabelle-Samen'!J85,"-garden-to-go-slovak.jpg")),
IF($C$1="Slowenisch - SI",HYPERLINK(CONCATENATE("https://www.saflax.de/0-WVK-Retail/Bilder-Pictures/SAFLAX-",'Basis-Tabelle-Samen'!Q85,"-",'Basis-Tabelle-Samen'!J85,"-garden-to-go-slovenian.jpg")),
IF($C$1="Spanisch - ES",HYPERLINK(CONCATENATE("https://www.saflax.de/0-WVK-Retail/Bilder-Pictures/SAFLAX-",'Basis-Tabelle-Samen'!Q85,"-",'Basis-Tabelle-Samen'!J85,"-garden-to-go-spanish.jpg")),
IF($C$1="Tschechisch - CZ",HYPERLINK(CONCATENATE("https://www.saflax.de/0-WVK-Retail/Bilder-Pictures/SAFLAX-",'Basis-Tabelle-Samen'!Q85,"-",'Basis-Tabelle-Samen'!J85,"-garden-to-go-czech.jpg")),
IF($C$1="Türkisch - TR",HYPERLINK(CONCATENATE("https://www.saflax.de/0-WVK-Retail/Bilder-Pictures/SAFLAX-",'Basis-Tabelle-Samen'!Q85,"-",'Basis-Tabelle-Samen'!J85,"-garden-to-go-turkish.jpg")),
IF($C$1="Ungarisch - HU",HYPERLINK(CONCATENATE("https://www.saflax.de/0-WVK-Retail/Bilder-Pictures/SAFLAX-",'Basis-Tabelle-Samen'!Q85,"-",'Basis-Tabelle-Samen'!J85,"-garden-to-go-hungarian.jpg")),
" ACHTUNG")))))))))))))))))))))))))))))</f>
        <v>https://www.saflax.de/0-WVK-Retail/Bilder-Pictures/SAFLAX-53007-prunus-avium-garden-to-go-english.jpg</v>
      </c>
      <c r="AP38" s="330" t="str">
        <f>IF(K38&lt;1,"",
IF($C$1="Bulgarisch - BG",HYPERLINK(CONCATENATE("https://www.saflax.de/0-WVK-Retail/Bilder-Pictures/SAFLAX-",'Basis-Tabelle-Samen'!T85,"-",'Basis-Tabelle-Samen'!J85,"-cultivation-set-bulgarian.jpg")),
IF($C$1="Dänisch - DK",HYPERLINK(CONCATENATE("https://www.saflax.de/0-WVK-Retail/Bilder-Pictures/SAFLAX-",'Basis-Tabelle-Samen'!T85,"-",'Basis-Tabelle-Samen'!J85,"-cultivation-set-danish.jpg")),
IF($C$1="Deutsch - DE",HYPERLINK(CONCATENATE("https://www.saflax.de/0-WVK-Retail/Bilder-Pictures/SAFLAX-",'Basis-Tabelle-Samen'!T85,"-",'Basis-Tabelle-Samen'!J85,"-cultivation-set-german.jpg")),
IF($C$1="Englisch - UK",HYPERLINK(CONCATENATE("https://www.saflax.de/0-WVK-Retail/Bilder-Pictures/SAFLAX-",'Basis-Tabelle-Samen'!T85,"-",'Basis-Tabelle-Samen'!J85,"-cultivation-set-english.jpg")),
IF($C$1="Estnisch - EE",HYPERLINK(CONCATENATE("https://www.saflax.de/0-WVK-Retail/Bilder-Pictures/SAFLAX-",'Basis-Tabelle-Samen'!T85,"-",'Basis-Tabelle-Samen'!J85,"-cultivation-set-estonian.jpg")),
IF($C$1="Finnisch - FI",HYPERLINK(CONCATENATE("https://www.saflax.de/0-WVK-Retail/Bilder-Pictures/SAFLAX-",'Basis-Tabelle-Samen'!T85,"-",'Basis-Tabelle-Samen'!J85,"-cultivation-set-finnish.jpg")),
IF($C$1="Französisch - FR",HYPERLINK(CONCATENATE("https://www.saflax.de/0-WVK-Retail/Bilder-Pictures/SAFLAX-",'Basis-Tabelle-Samen'!T85,"-",'Basis-Tabelle-Samen'!J85,"-cultivation-set-french.jpg")),
IF($C$1="Griechisch - GR",HYPERLINK(CONCATENATE("https://www.saflax.de/0-WVK-Retail/Bilder-Pictures/SAFLAX-",'Basis-Tabelle-Samen'!T85,"-",'Basis-Tabelle-Samen'!J85,"-cultivation-set-greek.jpg")),
IF($C$1="Irisch - IE",HYPERLINK(CONCATENATE("https://www.saflax.de/0-WVK-Retail/Bilder-Pictures/SAFLAX-",'Basis-Tabelle-Samen'!T85,"-",'Basis-Tabelle-Samen'!J85,"-cultivation-set-irish.jpg")),
IF($C$1="Isländisch - IS",HYPERLINK(CONCATENATE("https://www.saflax.de/0-WVK-Retail/Bilder-Pictures/SAFLAX-",'Basis-Tabelle-Samen'!T85,"-",'Basis-Tabelle-Samen'!J85,"-cultivation-set-icelandic.jpg")),
IF($C$1="Italienisch - IT",HYPERLINK(CONCATENATE("https://www.saflax.de/0-WVK-Retail/Bilder-Pictures/SAFLAX-",'Basis-Tabelle-Samen'!T85,"-",'Basis-Tabelle-Samen'!J85,"-cultivation-set-italian.jpg")),
IF($C$1="Japanisch - JP",HYPERLINK(CONCATENATE("https://www.saflax.de/0-WVK-Retail/Bilder-Pictures/SAFLAX-",'Basis-Tabelle-Samen'!T85,"-",'Basis-Tabelle-Samen'!J85,"-cultivation-set-japanese.jpg")),
IF($C$1="Kroatisch - HR",HYPERLINK(CONCATENATE("https://www.saflax.de/0-WVK-Retail/Bilder-Pictures/SAFLAX-",'Basis-Tabelle-Samen'!T85,"-",'Basis-Tabelle-Samen'!J85,"-cultivation-set-croatian.jpg")),
IF($C$1="Lettisch - LV",HYPERLINK(CONCATENATE("https://www.saflax.de/0-WVK-Retail/Bilder-Pictures/SAFLAX-",'Basis-Tabelle-Samen'!T85,"-",'Basis-Tabelle-Samen'!J85,"-cultivation-set-latvian.jpg")),
IF($C$1="Litauisch - LT",HYPERLINK(CONCATENATE("https://www.saflax.de/0-WVK-Retail/Bilder-Pictures/SAFLAX-",'Basis-Tabelle-Samen'!T85,"-",'Basis-Tabelle-Samen'!J85,"-cultivation-set-lithuanian.jpg")),
IF($C$1="Maltesisch - MT",HYPERLINK(CONCATENATE("https://www.saflax.de/0-WVK-Retail/Bilder-Pictures/SAFLAX-",'Basis-Tabelle-Samen'!T85,"-",'Basis-Tabelle-Samen'!J85,"-cultivation-set-maltese.jpg")),
IF($C$1="Niederländisch - NL",HYPERLINK(CONCATENATE("https://www.saflax.de/0-WVK-Retail/Bilder-Pictures/SAFLAX-",'Basis-Tabelle-Samen'!T85,"-",'Basis-Tabelle-Samen'!J85,"-cultivation-set-dutch.jpg")),
IF($C$1="Norwegisch - NO",HYPERLINK(CONCATENATE("https://www.saflax.de/0-WVK-Retail/Bilder-Pictures/SAFLAX-",'Basis-Tabelle-Samen'!T85,"-",'Basis-Tabelle-Samen'!J85,"-cultivation-set-nowegian.jpg")),
IF($C$1="Polnisch - PL",HYPERLINK(CONCATENATE("https://www.saflax.de/0-WVK-Retail/Bilder-Pictures/SAFLAX-",'Basis-Tabelle-Samen'!T85,"-",'Basis-Tabelle-Samen'!J85,"-cultivation-set-polish.jpg")),
IF($C$1="Portugiesisch - PT",HYPERLINK(CONCATENATE("https://www.saflax.de/0-WVK-Retail/Bilder-Pictures/SAFLAX-",'Basis-Tabelle-Samen'!T85,"-",'Basis-Tabelle-Samen'!J85,"-cultivation-set-portuguese.jpg")),
IF($C$1="Rumänisch - RO",HYPERLINK(CONCATENATE("https://www.saflax.de/0-WVK-Retail/Bilder-Pictures/SAFLAX-",'Basis-Tabelle-Samen'!T85,"-",'Basis-Tabelle-Samen'!J85,"-cultivation-set-romanian.jpg")),
IF($C$1="Schwedisch - SE",HYPERLINK(CONCATENATE("https://www.saflax.de/0-WVK-Retail/Bilder-Pictures/SAFLAX-",'Basis-Tabelle-Samen'!T85,"-",'Basis-Tabelle-Samen'!J85,"-cultivation-set-swedish.jpg")),
IF($C$1="Slowakisch - SK",HYPERLINK(CONCATENATE("https://www.saflax.de/0-WVK-Retail/Bilder-Pictures/SAFLAX-",'Basis-Tabelle-Samen'!T85,"-",'Basis-Tabelle-Samen'!J85,"-cultivation-set-slovak.jpg")),
IF($C$1="Slowenisch - SI",HYPERLINK(CONCATENATE("https://www.saflax.de/0-WVK-Retail/Bilder-Pictures/SAFLAX-",'Basis-Tabelle-Samen'!T85,"-",'Basis-Tabelle-Samen'!J85,"-cultivation-set-slovenian.jpg")),
IF($C$1="Spanisch - ES",HYPERLINK(CONCATENATE("https://www.saflax.de/0-WVK-Retail/Bilder-Pictures/SAFLAX-",'Basis-Tabelle-Samen'!T85,"-",'Basis-Tabelle-Samen'!J85,"-cultivation-set-spanish.jpg")),
IF($C$1="Tschechisch - CZ",HYPERLINK(CONCATENATE("https://www.saflax.de/0-WVK-Retail/Bilder-Pictures/SAFLAX-",'Basis-Tabelle-Samen'!T85,"-",'Basis-Tabelle-Samen'!J85,"-cultivation-set-czech.jpg")),
IF($C$1="Türkisch - TR",HYPERLINK(CONCATENATE("https://www.saflax.de/0-WVK-Retail/Bilder-Pictures/SAFLAX-",'Basis-Tabelle-Samen'!T85,"-",'Basis-Tabelle-Samen'!J85,"-cultivation-set-turkish.jpg")),
IF($C$1="Ungarisch - HU",HYPERLINK(CONCATENATE("https://www.saflax.de/0-WVK-Retail/Bilder-Pictures/SAFLAX-",'Basis-Tabelle-Samen'!T85,"-",'Basis-Tabelle-Samen'!J85,"-cultivation-set-hungarian.jpg")),
" ACHTUNG")))))))))))))))))))))))))))))</f>
        <v>https://www.saflax.de/0-WVK-Retail/Bilder-Pictures/SAFLAX-33007-prunus-avium-cultivation-set-english.jpg</v>
      </c>
      <c r="AQ38" s="330" t="str">
        <f>IF(L38&lt;1,"",
IF($C$1="Bulgarisch - BG",HYPERLINK(CONCATENATE("https://www.saflax.de/0-WVK-Retail/Bilder-Pictures/SAFLAX-",'Basis-Tabelle-Samen'!W85,"-",'Basis-Tabelle-Samen'!J85,"-garden-in-the-bag-bulgarian.jpg")),
IF($C$1="Dänisch - DK",HYPERLINK(CONCATENATE("https://www.saflax.de/0-WVK-Retail/Bilder-Pictures/SAFLAX-",'Basis-Tabelle-Samen'!W85,"-",'Basis-Tabelle-Samen'!J85,"-garden-in-the-bag-danish.jpg")),
IF($C$1="Deutsch - DE",HYPERLINK(CONCATENATE("https://www.saflax.de/0-WVK-Retail/Bilder-Pictures/SAFLAX-",'Basis-Tabelle-Samen'!W85,"-",'Basis-Tabelle-Samen'!J85,"-garden-in-the-bag-german.jpg")),
IF($C$1="Englisch - UK",HYPERLINK(CONCATENATE("https://www.saflax.de/0-WVK-Retail/Bilder-Pictures/SAFLAX-",'Basis-Tabelle-Samen'!W85,"-",'Basis-Tabelle-Samen'!J85,"-garden-in-the-bag-english.jpg")),
IF($C$1="Estnisch - EE",HYPERLINK(CONCATENATE("https://www.saflax.de/0-WVK-Retail/Bilder-Pictures/SAFLAX-",'Basis-Tabelle-Samen'!W85,"-",'Basis-Tabelle-Samen'!J85,"-garden-in-the-bag-estonian.jpg")),
IF($C$1="Finnisch - FI",HYPERLINK(CONCATENATE("https://www.saflax.de/0-WVK-Retail/Bilder-Pictures/SAFLAX-",'Basis-Tabelle-Samen'!W85,"-",'Basis-Tabelle-Samen'!J85,"-garden-in-the-bag-finnish.jpg")),
IF($C$1="Französisch - FR",HYPERLINK(CONCATENATE("https://www.saflax.de/0-WVK-Retail/Bilder-Pictures/SAFLAX-",'Basis-Tabelle-Samen'!W85,"-",'Basis-Tabelle-Samen'!J85,"-garden-in-the-bag-french.jpg")),
IF($C$1="Griechisch - GR",HYPERLINK(CONCATENATE("https://www.saflax.de/0-WVK-Retail/Bilder-Pictures/SAFLAX-",'Basis-Tabelle-Samen'!W85,"-",'Basis-Tabelle-Samen'!J85,"-garden-in-the-bag-greek.jpg")),
IF($C$1="Irisch - IE",HYPERLINK(CONCATENATE("https://www.saflax.de/0-WVK-Retail/Bilder-Pictures/SAFLAX-",'Basis-Tabelle-Samen'!W85,"-",'Basis-Tabelle-Samen'!J85,"-garden-in-the-bag-irish.jpg")),
IF($C$1="Isländisch - IS",HYPERLINK(CONCATENATE("https://www.saflax.de/0-WVK-Retail/Bilder-Pictures/SAFLAX-",'Basis-Tabelle-Samen'!W85,"-",'Basis-Tabelle-Samen'!J85,"-garden-in-the-bag-icelandic.jpg")),
IF($C$1="Italienisch - IT",HYPERLINK(CONCATENATE("https://www.saflax.de/0-WVK-Retail/Bilder-Pictures/SAFLAX-",'Basis-Tabelle-Samen'!W85,"-",'Basis-Tabelle-Samen'!J85,"-garden-in-the-bag-italian.jpg")),
IF($C$1="Japanisch - JP",HYPERLINK(CONCATENATE("https://www.saflax.de/0-WVK-Retail/Bilder-Pictures/SAFLAX-",'Basis-Tabelle-Samen'!W85,"-",'Basis-Tabelle-Samen'!J85,"-garden-in-the-bag-japanese.jpg")),
IF($C$1="Kroatisch - HR",HYPERLINK(CONCATENATE("https://www.saflax.de/0-WVK-Retail/Bilder-Pictures/SAFLAX-",'Basis-Tabelle-Samen'!W85,"-",'Basis-Tabelle-Samen'!J85,"-garden-in-the-bag-croatian.jpg")),
IF($C$1="Lettisch - LV",HYPERLINK(CONCATENATE("https://www.saflax.de/0-WVK-Retail/Bilder-Pictures/SAFLAX-",'Basis-Tabelle-Samen'!W85,"-",'Basis-Tabelle-Samen'!J85,"-garden-in-the-bag-latvian.jpg")),
IF($C$1="Litauisch - LT",HYPERLINK(CONCATENATE("https://www.saflax.de/0-WVK-Retail/Bilder-Pictures/SAFLAX-",'Basis-Tabelle-Samen'!W85,"-",'Basis-Tabelle-Samen'!J85,"-garden-in-the-bag-lithuanian.jpg")),
IF($C$1="Maltesisch - MT",HYPERLINK(CONCATENATE("https://www.saflax.de/0-WVK-Retail/Bilder-Pictures/SAFLAX-",'Basis-Tabelle-Samen'!W85,"-",'Basis-Tabelle-Samen'!J85,"-garden-in-the-bag-maltese.jpg")),
IF($C$1="Niederländisch - NL",HYPERLINK(CONCATENATE("https://www.saflax.de/0-WVK-Retail/Bilder-Pictures/SAFLAX-",'Basis-Tabelle-Samen'!W85,"-",'Basis-Tabelle-Samen'!J85,"-garden-in-the-bag-dutch.jpg")),
IF($C$1="Norwegisch - NO",HYPERLINK(CONCATENATE("https://www.saflax.de/0-WVK-Retail/Bilder-Pictures/SAFLAX-",'Basis-Tabelle-Samen'!W85,"-",'Basis-Tabelle-Samen'!J85,"-garden-in-the-bag-nowegian.jpg")),
IF($C$1="Polnisch - PL",HYPERLINK(CONCATENATE("https://www.saflax.de/0-WVK-Retail/Bilder-Pictures/SAFLAX-",'Basis-Tabelle-Samen'!W85,"-",'Basis-Tabelle-Samen'!J85,"-garden-in-the-bag-polish.jpg")),
IF($C$1="Portugiesisch - PT",HYPERLINK(CONCATENATE("https://www.saflax.de/0-WVK-Retail/Bilder-Pictures/SAFLAX-",'Basis-Tabelle-Samen'!W85,"-",'Basis-Tabelle-Samen'!J85,"-garden-in-the-bag-portuguese.jpg")),
IF($C$1="Rumänisch - RO",HYPERLINK(CONCATENATE("https://www.saflax.de/0-WVK-Retail/Bilder-Pictures/SAFLAX-",'Basis-Tabelle-Samen'!W85,"-",'Basis-Tabelle-Samen'!J85,"-garden-in-the-bag-romanian.jpg")),
IF($C$1="Schwedisch - SE",HYPERLINK(CONCATENATE("https://www.saflax.de/0-WVK-Retail/Bilder-Pictures/SAFLAX-",'Basis-Tabelle-Samen'!W85,"-",'Basis-Tabelle-Samen'!J85,"-garden-in-the-bag-swedish.jpg")),
IF($C$1="Slowakisch - SK",HYPERLINK(CONCATENATE("https://www.saflax.de/0-WVK-Retail/Bilder-Pictures/SAFLAX-",'Basis-Tabelle-Samen'!W85,"-",'Basis-Tabelle-Samen'!J85,"-garden-in-the-bag-slovak.jpg")),
IF($C$1="Slowenisch - SI",HYPERLINK(CONCATENATE("https://www.saflax.de/0-WVK-Retail/Bilder-Pictures/SAFLAX-",'Basis-Tabelle-Samen'!W85,"-",'Basis-Tabelle-Samen'!J85,"-garden-in-the-bag-slovenian.jpg")),
IF($C$1="Spanisch - ES",HYPERLINK(CONCATENATE("https://www.saflax.de/0-WVK-Retail/Bilder-Pictures/SAFLAX-",'Basis-Tabelle-Samen'!W85,"-",'Basis-Tabelle-Samen'!J85,"-garden-in-the-bag-spanish.jpg")),
IF($C$1="Tschechisch - CZ",HYPERLINK(CONCATENATE("https://www.saflax.de/0-WVK-Retail/Bilder-Pictures/SAFLAX-",'Basis-Tabelle-Samen'!W85,"-",'Basis-Tabelle-Samen'!J85,"-garden-in-the-bag-czech.jpg")),
IF($C$1="Türkisch - TR",HYPERLINK(CONCATENATE("https://www.saflax.de/0-WVK-Retail/Bilder-Pictures/SAFLAX-",'Basis-Tabelle-Samen'!W85,"-",'Basis-Tabelle-Samen'!J85,"-garden-in-the-bag-turkish.jpg")),
IF($C$1="Ungarisch - HU",HYPERLINK(CONCATENATE("https://www.saflax.de/0-WVK-Retail/Bilder-Pictures/SAFLAX-",'Basis-Tabelle-Samen'!W85,"-",'Basis-Tabelle-Samen'!J85,"-garden-in-the-bag-hungarian.jpg")),
" ACHTUNG")))))))))))))))))))))))))))))</f>
        <v>https://www.saflax.de/0-WVK-Retail/Bilder-Pictures/SAFLAX-63007-prunus-avium-garden-in-the-bag-english.jpg</v>
      </c>
    </row>
    <row r="39" spans="1:43" ht="17.100000000000001" customHeight="1" x14ac:dyDescent="0.2">
      <c r="A39" s="318" t="str">
        <f>IF('Basis-Tabelle-Samen'!A35="","",IF($C$1="Deutsch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9" s="319" t="str">
        <f>'Basis-Tabelle-Samen'!I35</f>
        <v>Prunus serrulata</v>
      </c>
      <c r="C39" s="316" t="str">
        <f>IF($C$1="Bulgarisch - BG",'Basis-Tabelle-Samen'!Z35,
IF($C$1="Dänisch - DK",'Basis-Tabelle-Samen'!AA35,
IF($C$1="Deutsch - DE",'Basis-Tabelle-Samen'!AB35,
IF($C$1="Englisch - UK",'Basis-Tabelle-Samen'!AC35,
IF($C$1="Estnisch - EE",'Basis-Tabelle-Samen'!AD35,
IF($C$1="Finnisch - FI",'Basis-Tabelle-Samen'!AE35,
IF($C$1="Französisch - FR",'Basis-Tabelle-Samen'!AF35,
IF($C$1="Griechisch - GR",'Basis-Tabelle-Samen'!AG35,
IF($C$1="Irisch - IE",'Basis-Tabelle-Samen'!AH35,
IF($C$1="Isländisch - IS",'Basis-Tabelle-Samen'!AI35,
IF($C$1="Italienisch - IT",'Basis-Tabelle-Samen'!AJ35,
IF($C$1="Japanisch - JP",'Basis-Tabelle-Samen'!AK35,
IF($C$1="Kroatisch - HR",'Basis-Tabelle-Samen'!AL35,
IF($C$1="Lettisch - LV",'Basis-Tabelle-Samen'!AM35,
IF($C$1="Litauisch - LT",'Basis-Tabelle-Samen'!AN35,
IF($C$1="Maltesisch - MT",'Basis-Tabelle-Samen'!AO35,
IF($C$1="Niederländisch - NL",'Basis-Tabelle-Samen'!AP35,
IF($C$1="Norwegisch - NO",'Basis-Tabelle-Samen'!AQ35,
IF($C$1="Polnisch - PL",'Basis-Tabelle-Samen'!AR35,
IF($C$1="Portugiesisch - PT",'Basis-Tabelle-Samen'!AS35,
IF($C$1="Rumänisch - RO",'Basis-Tabelle-Samen'!AT35,
IF($C$1="Schwedisch - SE",'Basis-Tabelle-Samen'!AU35,
IF($C$1="Slowakisch - SK",'Basis-Tabelle-Samen'!AV35,
IF($C$1="Slowenisch - SI",'Basis-Tabelle-Samen'!AW35,
IF($C$1="Spanisch - ES",'Basis-Tabelle-Samen'!AX35,
IF($C$1="Tschechisch - CZ",'Basis-Tabelle-Samen'!AY35,
IF($C$1="Türkisch - TR",'Basis-Tabelle-Samen'!AZ35,
IF($C$1="Ungarisch - HU",'Basis-Tabelle-Samen'!BA35,
" ACHTUNG"))))))))))))))))))))))))))))</f>
        <v>Wild Black Cherry</v>
      </c>
      <c r="D39" s="320">
        <f>'Basis-Tabelle-Samen'!F35</f>
        <v>30</v>
      </c>
      <c r="E39" s="321" t="str">
        <f>'Basis-Tabelle-Samen'!H35</f>
        <v>7 %</v>
      </c>
      <c r="F39" s="322" t="str">
        <f>IF('Basis-Tabelle-Samen'!G35="","",'Basis-Tabelle-Samen'!G35)</f>
        <v>01</v>
      </c>
      <c r="G39" s="320">
        <f>'Basis-Tabelle-Samen'!C35</f>
        <v>12372</v>
      </c>
      <c r="H39" s="323">
        <f>'Basis-Tabelle-Samen'!D35</f>
        <v>4055473123721</v>
      </c>
      <c r="I39" s="324">
        <f>'Basis-Tabelle-Samen'!E35</f>
        <v>1.85</v>
      </c>
      <c r="J39" s="325">
        <f t="shared" si="0"/>
        <v>12</v>
      </c>
      <c r="K39" s="326">
        <f>'Basis-Tabelle-Samen'!K35</f>
        <v>72372</v>
      </c>
      <c r="L39" s="323">
        <f>'Basis-Tabelle-Samen'!L35</f>
        <v>4055473723723</v>
      </c>
      <c r="M39" s="324">
        <f>'Basis-Tabelle-Samen'!M35</f>
        <v>2.4500000000000002</v>
      </c>
      <c r="N39" s="326">
        <f>IF(K39&lt;1,"",'3'!$I$15)</f>
        <v>15</v>
      </c>
      <c r="O39" s="327">
        <f>IF(K39&lt;1,"",'3'!$J$11)</f>
        <v>90</v>
      </c>
      <c r="P39" s="326">
        <f>'Basis-Tabelle-Samen'!N35</f>
        <v>82372</v>
      </c>
      <c r="Q39" s="323">
        <f>'Basis-Tabelle-Samen'!O35</f>
        <v>4055473823720</v>
      </c>
      <c r="R39" s="328">
        <f>'Basis-Tabelle-Samen'!P35</f>
        <v>3.75</v>
      </c>
      <c r="S39" s="326">
        <f>IF(R39&lt;1,"",'3'!$M$15)</f>
        <v>18</v>
      </c>
      <c r="T39" s="327">
        <f>IF(R39&lt;1,"",'3'!$N$11)</f>
        <v>72</v>
      </c>
      <c r="U39" s="326">
        <f>'Basis-Tabelle-Samen'!Q35</f>
        <v>52372</v>
      </c>
      <c r="V39" s="323">
        <f>'Basis-Tabelle-Samen'!R35</f>
        <v>4055473523729</v>
      </c>
      <c r="W39" s="324">
        <f>'Basis-Tabelle-Samen'!S35</f>
        <v>4.95</v>
      </c>
      <c r="X39" s="326">
        <f>IF(U39&lt;1,"",'3'!$Q$15)</f>
        <v>6</v>
      </c>
      <c r="Y39" s="327">
        <f>IF(U39&lt;1,"",'3'!$R$11)</f>
        <v>24</v>
      </c>
      <c r="Z39" s="326">
        <f>'Basis-Tabelle-Samen'!T35</f>
        <v>32372</v>
      </c>
      <c r="AA39" s="323">
        <f>'Basis-Tabelle-Samen'!U35</f>
        <v>4055473323725</v>
      </c>
      <c r="AB39" s="324">
        <f>'Basis-Tabelle-Samen'!V35</f>
        <v>6.75</v>
      </c>
      <c r="AC39" s="326">
        <f>IF(Z39&lt;1,"",'3'!$U$15)</f>
        <v>6</v>
      </c>
      <c r="AD39" s="327">
        <f>IF(Z39&lt;1,"",'3'!$V$11)</f>
        <v>24</v>
      </c>
      <c r="AE39" s="326">
        <f>'Basis-Tabelle-Samen'!W35</f>
        <v>62372</v>
      </c>
      <c r="AF39" s="323">
        <f>'Basis-Tabelle-Samen'!X35</f>
        <v>4055473623726</v>
      </c>
      <c r="AG39" s="324">
        <f>'Basis-Tabelle-Samen'!Y35</f>
        <v>2.95</v>
      </c>
      <c r="AH39" s="326">
        <f>IF(AE39&lt;1,"",'3'!$Y$15)</f>
        <v>8</v>
      </c>
      <c r="AI39" s="327">
        <f>IF(AE39&lt;1,"",'3'!$Z$11)</f>
        <v>64</v>
      </c>
      <c r="AJ39" s="315"/>
      <c r="AK39" s="316" t="str">
        <f>IF(G39&lt;1,"",
IF($C$1="Bulgarisch - BG",HYPERLINK(CONCATENATE("https://www.saflax.de/0-WVK-Retail/Bilder-Pictures/SAFLAX-",'Basis-Tabelle-Samen'!C35,"-",'Basis-Tabelle-Samen'!J35,"-seed-package-front-cr-bulgarian.jpg")),
IF($C$1="Dänisch - DK",HYPERLINK(CONCATENATE("https://www.saflax.de/0-WVK-Retail/Bilder-Pictures/SAFLAX-",'Basis-Tabelle-Samen'!C35,"-",'Basis-Tabelle-Samen'!J35,"-seed-package-front-cr-danish.jpg")),
IF($C$1="Deutsch - DE",HYPERLINK(CONCATENATE("https://www.saflax.de/0-WVK-Retail/Bilder-Pictures/SAFLAX-",'Basis-Tabelle-Samen'!C35,"-",'Basis-Tabelle-Samen'!J35,"-seed-package-front-cr-german.jpg")),
IF($C$1="Englisch - UK",HYPERLINK(CONCATENATE("https://www.saflax.de/0-WVK-Retail/Bilder-Pictures/SAFLAX-",'Basis-Tabelle-Samen'!C35,"-",'Basis-Tabelle-Samen'!J35,"-seed-package-front-cr-english.jpg")),
IF($C$1="Estnisch - EE",HYPERLINK(CONCATENATE("https://www.saflax.de/0-WVK-Retail/Bilder-Pictures/SAFLAX-",'Basis-Tabelle-Samen'!C35,"-",'Basis-Tabelle-Samen'!J35,"-seed-package-front-cr-estonian.jpg")),
IF($C$1="Finnisch - FI",HYPERLINK(CONCATENATE("https://www.saflax.de/0-WVK-Retail/Bilder-Pictures/SAFLAX-",'Basis-Tabelle-Samen'!C35,"-",'Basis-Tabelle-Samen'!J35,"-seed-package-front-cr-finnish.jpg")),
IF($C$1="Französisch - FR",HYPERLINK(CONCATENATE("https://www.saflax.de/0-WVK-Retail/Bilder-Pictures/SAFLAX-",'Basis-Tabelle-Samen'!C35,"-",'Basis-Tabelle-Samen'!J35,"-seed-package-front-cr-french.jpg")),
IF($C$1="Griechisch - GR",HYPERLINK(CONCATENATE("https://www.saflax.de/0-WVK-Retail/Bilder-Pictures/SAFLAX-",'Basis-Tabelle-Samen'!C35,"-",'Basis-Tabelle-Samen'!J35,"-seed-package-front-cr-greek.jpg")),
IF($C$1="Irisch - IE",HYPERLINK(CONCATENATE("https://www.saflax.de/0-WVK-Retail/Bilder-Pictures/SAFLAX-",'Basis-Tabelle-Samen'!C35,"-",'Basis-Tabelle-Samen'!J35,"-seed-package-front-cr-irish.jpg")),
IF($C$1="Isländisch - IS",HYPERLINK(CONCATENATE("https://www.saflax.de/0-WVK-Retail/Bilder-Pictures/SAFLAX-",'Basis-Tabelle-Samen'!C35,"-",'Basis-Tabelle-Samen'!J35,"-seed-package-front-cr-icelandic.jpg")),
IF($C$1="Italienisch - IT",HYPERLINK(CONCATENATE("https://www.saflax.de/0-WVK-Retail/Bilder-Pictures/SAFLAX-",'Basis-Tabelle-Samen'!C35,"-",'Basis-Tabelle-Samen'!J35,"-seed-package-front-cr-italian.jpg")),
IF($C$1="Japanisch - JP",HYPERLINK(CONCATENATE("https://www.saflax.de/0-WVK-Retail/Bilder-Pictures/SAFLAX-",'Basis-Tabelle-Samen'!C35,"-",'Basis-Tabelle-Samen'!J35,"-seed-package-front-cr-japanese.jpg")),
IF($C$1="Kroatisch - HR",HYPERLINK(CONCATENATE("https://www.saflax.de/0-WVK-Retail/Bilder-Pictures/SAFLAX-",'Basis-Tabelle-Samen'!C35,"-",'Basis-Tabelle-Samen'!J35,"-seed-package-front-cr-croatian.jpg")),
IF($C$1="Lettisch - LV",HYPERLINK(CONCATENATE("https://www.saflax.de/0-WVK-Retail/Bilder-Pictures/SAFLAX-",'Basis-Tabelle-Samen'!C35,"-",'Basis-Tabelle-Samen'!J35,"-seed-package-front-cr-latvian.jpg")),
IF($C$1="Litauisch - LT",HYPERLINK(CONCATENATE("https://www.saflax.de/0-WVK-Retail/Bilder-Pictures/SAFLAX-",'Basis-Tabelle-Samen'!C35,"-",'Basis-Tabelle-Samen'!J35,"-seed-package-front-cr-lithuanian.jpg")),
IF($C$1="Maltesisch - MT",HYPERLINK(CONCATENATE("https://www.saflax.de/0-WVK-Retail/Bilder-Pictures/SAFLAX-",'Basis-Tabelle-Samen'!C35,"-",'Basis-Tabelle-Samen'!J35,"-seed-package-front-cr-maltese.jpg")),
IF($C$1="Niederländisch - NL",HYPERLINK(CONCATENATE("https://www.saflax.de/0-WVK-Retail/Bilder-Pictures/SAFLAX-",'Basis-Tabelle-Samen'!C35,"-",'Basis-Tabelle-Samen'!J35,"-seed-package-front-cr-dutch.jpg")),
IF($C$1="Norwegisch - NO",HYPERLINK(CONCATENATE("https://www.saflax.de/0-WVK-Retail/Bilder-Pictures/SAFLAX-",'Basis-Tabelle-Samen'!C35,"-",'Basis-Tabelle-Samen'!J35,"-seed-package-front-cr-nowegian.jpg")),
IF($C$1="Polnisch - PL",HYPERLINK(CONCATENATE("https://www.saflax.de/0-WVK-Retail/Bilder-Pictures/SAFLAX-",'Basis-Tabelle-Samen'!C35,"-",'Basis-Tabelle-Samen'!J35,"-seed-package-front-cr-polish.jpg")),
IF($C$1="Portugiesisch - PT",HYPERLINK(CONCATENATE("https://www.saflax.de/0-WVK-Retail/Bilder-Pictures/SAFLAX-",'Basis-Tabelle-Samen'!C35,"-",'Basis-Tabelle-Samen'!J35,"-seed-package-front-cr-portuguese.jpg")),
IF($C$1="Rumänisch - RO",HYPERLINK(CONCATENATE("https://www.saflax.de/0-WVK-Retail/Bilder-Pictures/SAFLAX-",'Basis-Tabelle-Samen'!C35,"-",'Basis-Tabelle-Samen'!J35,"-seed-package-front-cr-romanian.jpg")),
IF($C$1="Schwedisch - SE",HYPERLINK(CONCATENATE("https://www.saflax.de/0-WVK-Retail/Bilder-Pictures/SAFLAX-",'Basis-Tabelle-Samen'!C35,"-",'Basis-Tabelle-Samen'!J35,"-seed-package-front-cr-swedish.jpg")),
IF($C$1="Slowakisch - SK",HYPERLINK(CONCATENATE("https://www.saflax.de/0-WVK-Retail/Bilder-Pictures/SAFLAX-",'Basis-Tabelle-Samen'!C35,"-",'Basis-Tabelle-Samen'!J35,"-seed-package-front-cr-slovak.jpg")),
IF($C$1="Slowenisch - SI",HYPERLINK(CONCATENATE("https://www.saflax.de/0-WVK-Retail/Bilder-Pictures/SAFLAX-",'Basis-Tabelle-Samen'!C35,"-",'Basis-Tabelle-Samen'!J35,"-seed-package-front-cr-slovenian.jpg")),
IF($C$1="Spanisch - ES",HYPERLINK(CONCATENATE("https://www.saflax.de/0-WVK-Retail/Bilder-Pictures/SAFLAX-",'Basis-Tabelle-Samen'!C35,"-",'Basis-Tabelle-Samen'!J35,"-seed-package-front-cr-spanish.jpg")),
IF($C$1="Tschechisch - CZ",HYPERLINK(CONCATENATE("https://www.saflax.de/0-WVK-Retail/Bilder-Pictures/SAFLAX-",'Basis-Tabelle-Samen'!C35,"-",'Basis-Tabelle-Samen'!J35,"-seed-package-front-cr-czech.jpg")),
IF($C$1="Türkisch - TR",HYPERLINK(CONCATENATE("https://www.saflax.de/0-WVK-Retail/Bilder-Pictures/SAFLAX-",'Basis-Tabelle-Samen'!C35,"-",'Basis-Tabelle-Samen'!J35,"-seed-package-front-cr-turkish.jpg")),
IF($C$1="Ungarisch - HU",HYPERLINK(CONCATENATE("https://www.saflax.de/0-WVK-Retail/Bilder-Pictures/SAFLAX-",'Basis-Tabelle-Samen'!C35,"-",'Basis-Tabelle-Samen'!J35,"-seed-package-front-cr-hungarian.jpg")),
" ACHTUNG")))))))))))))))))))))))))))))</f>
        <v>https://www.saflax.de/0-WVK-Retail/Bilder-Pictures/SAFLAX-12372-prunus-serrulata-seed-package-front-cr-english.jpg</v>
      </c>
      <c r="AL39" s="330" t="str">
        <f>IF(G39&lt;1,"",
IF($C$1="Bulgarisch - BG",HYPERLINK(CONCATENATE("https://www.saflax.de/0-WVK-Retail/Bilder-Pictures/SAFLAX-",'Basis-Tabelle-Samen'!C35,"-",'Basis-Tabelle-Samen'!J35,"-seed-package-back-cr-bulgarian.jpg")),
IF($C$1="Dänisch - DK",HYPERLINK(CONCATENATE("https://www.saflax.de/0-WVK-Retail/Bilder-Pictures/SAFLAX-",'Basis-Tabelle-Samen'!C35,"-",'Basis-Tabelle-Samen'!J35,"-seed-package-back-cr-danish.jpg")),
IF($C$1="Deutsch - DE",HYPERLINK(CONCATENATE("https://www.saflax.de/0-WVK-Retail/Bilder-Pictures/SAFLAX-",'Basis-Tabelle-Samen'!C35,"-",'Basis-Tabelle-Samen'!J35,"-seed-package-back-cr-german.jpg")),
IF($C$1="Englisch - UK",HYPERLINK(CONCATENATE("https://www.saflax.de/0-WVK-Retail/Bilder-Pictures/SAFLAX-",'Basis-Tabelle-Samen'!C35,"-",'Basis-Tabelle-Samen'!J35,"-seed-package-back-cr-english.jpg")),
IF($C$1="Estnisch - EE",HYPERLINK(CONCATENATE("https://www.saflax.de/0-WVK-Retail/Bilder-Pictures/SAFLAX-",'Basis-Tabelle-Samen'!C35,"-",'Basis-Tabelle-Samen'!J35,"-seed-package-back-cr-estonian.jpg")),
IF($C$1="Finnisch - FI",HYPERLINK(CONCATENATE("https://www.saflax.de/0-WVK-Retail/Bilder-Pictures/SAFLAX-",'Basis-Tabelle-Samen'!C35,"-",'Basis-Tabelle-Samen'!J35,"-seed-package-back-cr-finnish.jpg")),
IF($C$1="Französisch - FR",HYPERLINK(CONCATENATE("https://www.saflax.de/0-WVK-Retail/Bilder-Pictures/SAFLAX-",'Basis-Tabelle-Samen'!C35,"-",'Basis-Tabelle-Samen'!J35,"-seed-package-back-cr-french.jpg")),
IF($C$1="Griechisch - GR",HYPERLINK(CONCATENATE("https://www.saflax.de/0-WVK-Retail/Bilder-Pictures/SAFLAX-",'Basis-Tabelle-Samen'!C35,"-",'Basis-Tabelle-Samen'!J35,"-seed-package-back-cr-greek.jpg")),
IF($C$1="Irisch - IE",HYPERLINK(CONCATENATE("https://www.saflax.de/0-WVK-Retail/Bilder-Pictures/SAFLAX-",'Basis-Tabelle-Samen'!C35,"-",'Basis-Tabelle-Samen'!J35,"-seed-package-back-cr-irish.jpg")),
IF($C$1="Isländisch - IS",HYPERLINK(CONCATENATE("https://www.saflax.de/0-WVK-Retail/Bilder-Pictures/SAFLAX-",'Basis-Tabelle-Samen'!C35,"-",'Basis-Tabelle-Samen'!J35,"-seed-package-back-cr-icelandic.jpg")),
IF($C$1="Italienisch - IT",HYPERLINK(CONCATENATE("https://www.saflax.de/0-WVK-Retail/Bilder-Pictures/SAFLAX-",'Basis-Tabelle-Samen'!C35,"-",'Basis-Tabelle-Samen'!J35,"-seed-package-back-cr-italian.jpg")),
IF($C$1="Japanisch - JP",HYPERLINK(CONCATENATE("https://www.saflax.de/0-WVK-Retail/Bilder-Pictures/SAFLAX-",'Basis-Tabelle-Samen'!C35,"-",'Basis-Tabelle-Samen'!J35,"-seed-package-back-cr-japanese.jpg")),
IF($C$1="Kroatisch - HR",HYPERLINK(CONCATENATE("https://www.saflax.de/0-WVK-Retail/Bilder-Pictures/SAFLAX-",'Basis-Tabelle-Samen'!C35,"-",'Basis-Tabelle-Samen'!J35,"-seed-package-back-cr-croatian.jpg")),
IF($C$1="Lettisch - LV",HYPERLINK(CONCATENATE("https://www.saflax.de/0-WVK-Retail/Bilder-Pictures/SAFLAX-",'Basis-Tabelle-Samen'!C35,"-",'Basis-Tabelle-Samen'!J35,"-seed-package-back-cr-latvian.jpg")),
IF($C$1="Litauisch - LT",HYPERLINK(CONCATENATE("https://www.saflax.de/0-WVK-Retail/Bilder-Pictures/SAFLAX-",'Basis-Tabelle-Samen'!C35,"-",'Basis-Tabelle-Samen'!J35,"-seed-package-back-cr-lithuanian.jpg")),
IF($C$1="Maltesisch - MT",HYPERLINK(CONCATENATE("https://www.saflax.de/0-WVK-Retail/Bilder-Pictures/SAFLAX-",'Basis-Tabelle-Samen'!C35,"-",'Basis-Tabelle-Samen'!J35,"-seed-package-back-cr-maltese.jpg")),
IF($C$1="Niederländisch - NL",HYPERLINK(CONCATENATE("https://www.saflax.de/0-WVK-Retail/Bilder-Pictures/SAFLAX-",'Basis-Tabelle-Samen'!C35,"-",'Basis-Tabelle-Samen'!J35,"-seed-package-back-cr-dutch.jpg")),
IF($C$1="Norwegisch - NO",HYPERLINK(CONCATENATE("https://www.saflax.de/0-WVK-Retail/Bilder-Pictures/SAFLAX-",'Basis-Tabelle-Samen'!C35,"-",'Basis-Tabelle-Samen'!J35,"-seed-package-back-cr-nowegian.jpg")),
IF($C$1="Polnisch - PL",HYPERLINK(CONCATENATE("https://www.saflax.de/0-WVK-Retail/Bilder-Pictures/SAFLAX-",'Basis-Tabelle-Samen'!C35,"-",'Basis-Tabelle-Samen'!J35,"-seed-package-back-cr-polish.jpg")),
IF($C$1="Portugiesisch - PT",HYPERLINK(CONCATENATE("https://www.saflax.de/0-WVK-Retail/Bilder-Pictures/SAFLAX-",'Basis-Tabelle-Samen'!C35,"-",'Basis-Tabelle-Samen'!J35,"-seed-package-back-cr-portuguese.jpg")),
IF($C$1="Rumänisch - RO",HYPERLINK(CONCATENATE("https://www.saflax.de/0-WVK-Retail/Bilder-Pictures/SAFLAX-",'Basis-Tabelle-Samen'!C35,"-",'Basis-Tabelle-Samen'!J35,"-seed-package-back-cr-romanian.jpg")),
IF($C$1="Schwedisch - SE",HYPERLINK(CONCATENATE("https://www.saflax.de/0-WVK-Retail/Bilder-Pictures/SAFLAX-",'Basis-Tabelle-Samen'!C35,"-",'Basis-Tabelle-Samen'!J35,"-seed-package-back-cr-swedish.jpg")),
IF($C$1="Slowakisch - SK",HYPERLINK(CONCATENATE("https://www.saflax.de/0-WVK-Retail/Bilder-Pictures/SAFLAX-",'Basis-Tabelle-Samen'!C35,"-",'Basis-Tabelle-Samen'!J35,"-seed-package-back-cr-slovak.jpg")),
IF($C$1="Slowenisch - SI",HYPERLINK(CONCATENATE("https://www.saflax.de/0-WVK-Retail/Bilder-Pictures/SAFLAX-",'Basis-Tabelle-Samen'!C35,"-",'Basis-Tabelle-Samen'!J35,"-seed-package-back-cr-slovenian.jpg")),
IF($C$1="Spanisch - ES",HYPERLINK(CONCATENATE("https://www.saflax.de/0-WVK-Retail/Bilder-Pictures/SAFLAX-",'Basis-Tabelle-Samen'!C35,"-",'Basis-Tabelle-Samen'!J35,"-seed-package-back-cr-spanish.jpg")),
IF($C$1="Tschechisch - CZ",HYPERLINK(CONCATENATE("https://www.saflax.de/0-WVK-Retail/Bilder-Pictures/SAFLAX-",'Basis-Tabelle-Samen'!C35,"-",'Basis-Tabelle-Samen'!J35,"-seed-package-back-cr-czech.jpg")),
IF($C$1="Türkisch - TR",HYPERLINK(CONCATENATE("https://www.saflax.de/0-WVK-Retail/Bilder-Pictures/SAFLAX-",'Basis-Tabelle-Samen'!C35,"-",'Basis-Tabelle-Samen'!J35,"-seed-package-back-cr-turkish.jpg")),
IF($C$1="Ungarisch - HU",HYPERLINK(CONCATENATE("https://www.saflax.de/0-WVK-Retail/Bilder-Pictures/SAFLAX-",'Basis-Tabelle-Samen'!C35,"-",'Basis-Tabelle-Samen'!J35,"-seed-package-back-cr-hungarian.jpg")),
" ACHTUNG")))))))))))))))))))))))))))))</f>
        <v>https://www.saflax.de/0-WVK-Retail/Bilder-Pictures/SAFLAX-12372-prunus-serrulata-seed-package-back-cr-english.jpg</v>
      </c>
      <c r="AM39" s="330" t="str">
        <f>IF(H39&lt;1,"",
IF($C$1="Bulgarisch - BG",HYPERLINK(CONCATENATE("https://www.saflax.de/0-WVK-Retail/Bilder-Pictures/SAFLAX-",'Basis-Tabelle-Samen'!K35,"-",'Basis-Tabelle-Samen'!J35,"-garden-to-go-mini-bulgarian.jpg")),
IF($C$1="Dänisch - DK",HYPERLINK(CONCATENATE("https://www.saflax.de/0-WVK-Retail/Bilder-Pictures/SAFLAX-",'Basis-Tabelle-Samen'!K35,"-",'Basis-Tabelle-Samen'!J35,"-garden-to-go-mini-danish.jpg")),
IF($C$1="Deutsch - DE",HYPERLINK(CONCATENATE("https://www.saflax.de/0-WVK-Retail/Bilder-Pictures/SAFLAX-",'Basis-Tabelle-Samen'!K35,"-",'Basis-Tabelle-Samen'!J35,"-garden-to-go-mini-german.jpg")),
IF($C$1="Englisch - UK",HYPERLINK(CONCATENATE("https://www.saflax.de/0-WVK-Retail/Bilder-Pictures/SAFLAX-",'Basis-Tabelle-Samen'!K35,"-",'Basis-Tabelle-Samen'!J35,"-garden-to-go-mini-english.jpg")),
IF($C$1="Estnisch - EE",HYPERLINK(CONCATENATE("https://www.saflax.de/0-WVK-Retail/Bilder-Pictures/SAFLAX-",'Basis-Tabelle-Samen'!K35,"-",'Basis-Tabelle-Samen'!J35,"-garden-to-go-mini-estonian.jpg")),
IF($C$1="Finnisch - FI",HYPERLINK(CONCATENATE("https://www.saflax.de/0-WVK-Retail/Bilder-Pictures/SAFLAX-",'Basis-Tabelle-Samen'!K35,"-",'Basis-Tabelle-Samen'!J35,"-garden-to-go-mini-finnish.jpg")),
IF($C$1="Französisch - FR",HYPERLINK(CONCATENATE("https://www.saflax.de/0-WVK-Retail/Bilder-Pictures/SAFLAX-",'Basis-Tabelle-Samen'!K35,"-",'Basis-Tabelle-Samen'!J35,"-garden-to-go-mini-french.jpg")),
IF($C$1="Griechisch - GR",HYPERLINK(CONCATENATE("https://www.saflax.de/0-WVK-Retail/Bilder-Pictures/SAFLAX-",'Basis-Tabelle-Samen'!K35,"-",'Basis-Tabelle-Samen'!J35,"-garden-to-go-mini-greek.jpg")),
IF($C$1="Irisch - IE",HYPERLINK(CONCATENATE("https://www.saflax.de/0-WVK-Retail/Bilder-Pictures/SAFLAX-",'Basis-Tabelle-Samen'!K35,"-",'Basis-Tabelle-Samen'!J35,"-garden-to-go-mini-irish.jpg")),
IF($C$1="Isländisch - IS",HYPERLINK(CONCATENATE("https://www.saflax.de/0-WVK-Retail/Bilder-Pictures/SAFLAX-",'Basis-Tabelle-Samen'!K35,"-",'Basis-Tabelle-Samen'!J35,"-garden-to-go-mini-icelandic.jpg")),
IF($C$1="Italienisch - IT",HYPERLINK(CONCATENATE("https://www.saflax.de/0-WVK-Retail/Bilder-Pictures/SAFLAX-",'Basis-Tabelle-Samen'!K35,"-",'Basis-Tabelle-Samen'!J35,"-garden-to-go-mini-italian.jpg")),
IF($C$1="Japanisch - JP",HYPERLINK(CONCATENATE("https://www.saflax.de/0-WVK-Retail/Bilder-Pictures/SAFLAX-",'Basis-Tabelle-Samen'!K35,"-",'Basis-Tabelle-Samen'!J35,"-garden-to-go-mini-japanese.jpg")),
IF($C$1="Kroatisch - HR",HYPERLINK(CONCATENATE("https://www.saflax.de/0-WVK-Retail/Bilder-Pictures/SAFLAX-",'Basis-Tabelle-Samen'!K35,"-",'Basis-Tabelle-Samen'!J35,"-garden-to-go-mini-croatian.jpg")),
IF($C$1="Lettisch - LV",HYPERLINK(CONCATENATE("https://www.saflax.de/0-WVK-Retail/Bilder-Pictures/SAFLAX-",'Basis-Tabelle-Samen'!K35,"-",'Basis-Tabelle-Samen'!J35,"-garden-to-go-mini-latvian.jpg")),
IF($C$1="Litauisch - LT",HYPERLINK(CONCATENATE("https://www.saflax.de/0-WVK-Retail/Bilder-Pictures/SAFLAX-",'Basis-Tabelle-Samen'!K35,"-",'Basis-Tabelle-Samen'!J35,"-garden-to-go-mini-lithuanian.jpg")),
IF($C$1="Maltesisch - MT",HYPERLINK(CONCATENATE("https://www.saflax.de/0-WVK-Retail/Bilder-Pictures/SAFLAX-",'Basis-Tabelle-Samen'!K35,"-",'Basis-Tabelle-Samen'!J35,"-garden-to-go-mini-maltese.jpg")),
IF($C$1="Niederländisch - NL",HYPERLINK(CONCATENATE("https://www.saflax.de/0-WVK-Retail/Bilder-Pictures/SAFLAX-",'Basis-Tabelle-Samen'!K35,"-",'Basis-Tabelle-Samen'!J35,"-garden-to-go-mini-dutch.jpg")),
IF($C$1="Norwegisch - NO",HYPERLINK(CONCATENATE("https://www.saflax.de/0-WVK-Retail/Bilder-Pictures/SAFLAX-",'Basis-Tabelle-Samen'!K35,"-",'Basis-Tabelle-Samen'!J35,"-garden-to-go-mini-nowegian.jpg")),
IF($C$1="Polnisch - PL",HYPERLINK(CONCATENATE("https://www.saflax.de/0-WVK-Retail/Bilder-Pictures/SAFLAX-",'Basis-Tabelle-Samen'!K35,"-",'Basis-Tabelle-Samen'!J35,"-garden-to-go-mini-polish.jpg")),
IF($C$1="Portugiesisch - PT",HYPERLINK(CONCATENATE("https://www.saflax.de/0-WVK-Retail/Bilder-Pictures/SAFLAX-",'Basis-Tabelle-Samen'!K35,"-",'Basis-Tabelle-Samen'!J35,"-garden-to-go-mini-portuguese.jpg")),
IF($C$1="Rumänisch - RO",HYPERLINK(CONCATENATE("https://www.saflax.de/0-WVK-Retail/Bilder-Pictures/SAFLAX-",'Basis-Tabelle-Samen'!K35,"-",'Basis-Tabelle-Samen'!J35,"-garden-to-go-mini-romanian.jpg")),
IF($C$1="Schwedisch - SE",HYPERLINK(CONCATENATE("https://www.saflax.de/0-WVK-Retail/Bilder-Pictures/SAFLAX-",'Basis-Tabelle-Samen'!K35,"-",'Basis-Tabelle-Samen'!J35,"-garden-to-go-mini-swedish.jpg")),
IF($C$1="Slowakisch - SK",HYPERLINK(CONCATENATE("https://www.saflax.de/0-WVK-Retail/Bilder-Pictures/SAFLAX-",'Basis-Tabelle-Samen'!K35,"-",'Basis-Tabelle-Samen'!J35,"-garden-to-go-mini-slovak.jpg")),
IF($C$1="Slowenisch - SI",HYPERLINK(CONCATENATE("https://www.saflax.de/0-WVK-Retail/Bilder-Pictures/SAFLAX-",'Basis-Tabelle-Samen'!K35,"-",'Basis-Tabelle-Samen'!J35,"-garden-to-go-mini-slovenian.jpg")),
IF($C$1="Spanisch - ES",HYPERLINK(CONCATENATE("https://www.saflax.de/0-WVK-Retail/Bilder-Pictures/SAFLAX-",'Basis-Tabelle-Samen'!K35,"-",'Basis-Tabelle-Samen'!J35,"-garden-to-go-mini-spanish.jpg")),
IF($C$1="Tschechisch - CZ",HYPERLINK(CONCATENATE("https://www.saflax.de/0-WVK-Retail/Bilder-Pictures/SAFLAX-",'Basis-Tabelle-Samen'!K35,"-",'Basis-Tabelle-Samen'!J35,"-garden-to-go-mini-czech.jpg")),
IF($C$1="Türkisch - TR",HYPERLINK(CONCATENATE("https://www.saflax.de/0-WVK-Retail/Bilder-Pictures/SAFLAX-",'Basis-Tabelle-Samen'!K35,"-",'Basis-Tabelle-Samen'!J35,"-garden-to-go-mini-turkish.jpg")),
IF($C$1="Ungarisch - HU",HYPERLINK(CONCATENATE("https://www.saflax.de/0-WVK-Retail/Bilder-Pictures/SAFLAX-",'Basis-Tabelle-Samen'!K35,"-",'Basis-Tabelle-Samen'!J35,"-garden-to-go-mini-hungarian.jpg")),
" ACHTUNG")))))))))))))))))))))))))))))</f>
        <v>https://www.saflax.de/0-WVK-Retail/Bilder-Pictures/SAFLAX-72372-prunus-serrulata-garden-to-go-mini-english.jpg</v>
      </c>
      <c r="AN39" s="330" t="str">
        <f>IF(I39&lt;1,"",
IF($C$1="Bulgarisch - BG",HYPERLINK(CONCATENATE("https://www.saflax.de/0-WVK-Retail/Bilder-Pictures/SAFLAX-",'Basis-Tabelle-Samen'!N35,"-",'Basis-Tabelle-Samen'!J35,"-garden-to-go-lite-bulgarian.jpg")),
IF($C$1="Dänisch - DK",HYPERLINK(CONCATENATE("https://www.saflax.de/0-WVK-Retail/Bilder-Pictures/SAFLAX-",'Basis-Tabelle-Samen'!N35,"-",'Basis-Tabelle-Samen'!J35,"-garden-to-go-lite-danish.jpg")),
IF($C$1="Deutsch - DE",HYPERLINK(CONCATENATE("https://www.saflax.de/0-WVK-Retail/Bilder-Pictures/SAFLAX-",'Basis-Tabelle-Samen'!N35,"-",'Basis-Tabelle-Samen'!J35,"-garden-to-go-lite-german.jpg")),
IF($C$1="Englisch - UK",HYPERLINK(CONCATENATE("https://www.saflax.de/0-WVK-Retail/Bilder-Pictures/SAFLAX-",'Basis-Tabelle-Samen'!N35,"-",'Basis-Tabelle-Samen'!J35,"-garden-to-go-lite-english.jpg")),
IF($C$1="Estnisch - EE",HYPERLINK(CONCATENATE("https://www.saflax.de/0-WVK-Retail/Bilder-Pictures/SAFLAX-",'Basis-Tabelle-Samen'!N35,"-",'Basis-Tabelle-Samen'!J35,"-garden-to-go-lite-estonian.jpg")),
IF($C$1="Finnisch - FI",HYPERLINK(CONCATENATE("https://www.saflax.de/0-WVK-Retail/Bilder-Pictures/SAFLAX-",'Basis-Tabelle-Samen'!N35,"-",'Basis-Tabelle-Samen'!J35,"-garden-to-go-lite-finnish.jpg")),
IF($C$1="Französisch - FR",HYPERLINK(CONCATENATE("https://www.saflax.de/0-WVK-Retail/Bilder-Pictures/SAFLAX-",'Basis-Tabelle-Samen'!N35,"-",'Basis-Tabelle-Samen'!J35,"-garden-to-go-lite-french.jpg")),
IF($C$1="Griechisch - GR",HYPERLINK(CONCATENATE("https://www.saflax.de/0-WVK-Retail/Bilder-Pictures/SAFLAX-",'Basis-Tabelle-Samen'!N35,"-",'Basis-Tabelle-Samen'!J35,"-garden-to-go-lite-greek.jpg")),
IF($C$1="Irisch - IE",HYPERLINK(CONCATENATE("https://www.saflax.de/0-WVK-Retail/Bilder-Pictures/SAFLAX-",'Basis-Tabelle-Samen'!N35,"-",'Basis-Tabelle-Samen'!J35,"-garden-to-go-lite-irish.jpg")),
IF($C$1="Isländisch - IS",HYPERLINK(CONCATENATE("https://www.saflax.de/0-WVK-Retail/Bilder-Pictures/SAFLAX-",'Basis-Tabelle-Samen'!N35,"-",'Basis-Tabelle-Samen'!J35,"-garden-to-go-lite-icelandic.jpg")),
IF($C$1="Italienisch - IT",HYPERLINK(CONCATENATE("https://www.saflax.de/0-WVK-Retail/Bilder-Pictures/SAFLAX-",'Basis-Tabelle-Samen'!N35,"-",'Basis-Tabelle-Samen'!J35,"-garden-to-go-lite-italian.jpg")),
IF($C$1="Japanisch - JP",HYPERLINK(CONCATENATE("https://www.saflax.de/0-WVK-Retail/Bilder-Pictures/SAFLAX-",'Basis-Tabelle-Samen'!N35,"-",'Basis-Tabelle-Samen'!J35,"-garden-to-go-lite-japanese.jpg")),
IF($C$1="Kroatisch - HR",HYPERLINK(CONCATENATE("https://www.saflax.de/0-WVK-Retail/Bilder-Pictures/SAFLAX-",'Basis-Tabelle-Samen'!N35,"-",'Basis-Tabelle-Samen'!J35,"-garden-to-go-lite-croatian.jpg")),
IF($C$1="Lettisch - LV",HYPERLINK(CONCATENATE("https://www.saflax.de/0-WVK-Retail/Bilder-Pictures/SAFLAX-",'Basis-Tabelle-Samen'!N35,"-",'Basis-Tabelle-Samen'!J35,"-garden-to-go-lite-latvian.jpg")),
IF($C$1="Litauisch - LT",HYPERLINK(CONCATENATE("https://www.saflax.de/0-WVK-Retail/Bilder-Pictures/SAFLAX-",'Basis-Tabelle-Samen'!N35,"-",'Basis-Tabelle-Samen'!J35,"-garden-to-go-lite-lithuanian.jpg")),
IF($C$1="Maltesisch - MT",HYPERLINK(CONCATENATE("https://www.saflax.de/0-WVK-Retail/Bilder-Pictures/SAFLAX-",'Basis-Tabelle-Samen'!N35,"-",'Basis-Tabelle-Samen'!J35,"-garden-to-go-lite-maltese.jpg")),
IF($C$1="Niederländisch - NL",HYPERLINK(CONCATENATE("https://www.saflax.de/0-WVK-Retail/Bilder-Pictures/SAFLAX-",'Basis-Tabelle-Samen'!N35,"-",'Basis-Tabelle-Samen'!J35,"-garden-to-go-lite-dutch.jpg")),
IF($C$1="Norwegisch - NO",HYPERLINK(CONCATENATE("https://www.saflax.de/0-WVK-Retail/Bilder-Pictures/SAFLAX-",'Basis-Tabelle-Samen'!N35,"-",'Basis-Tabelle-Samen'!J35,"-garden-to-go-lite-nowegian.jpg")),
IF($C$1="Polnisch - PL",HYPERLINK(CONCATENATE("https://www.saflax.de/0-WVK-Retail/Bilder-Pictures/SAFLAX-",'Basis-Tabelle-Samen'!N35,"-",'Basis-Tabelle-Samen'!J35,"-garden-to-go-lite-polish.jpg")),
IF($C$1="Portugiesisch - PT",HYPERLINK(CONCATENATE("https://www.saflax.de/0-WVK-Retail/Bilder-Pictures/SAFLAX-",'Basis-Tabelle-Samen'!N35,"-",'Basis-Tabelle-Samen'!J35,"-garden-to-go-lite-portuguese.jpg")),
IF($C$1="Rumänisch - RO",HYPERLINK(CONCATENATE("https://www.saflax.de/0-WVK-Retail/Bilder-Pictures/SAFLAX-",'Basis-Tabelle-Samen'!N35,"-",'Basis-Tabelle-Samen'!J35,"-garden-to-go-lite-romanian.jpg")),
IF($C$1="Schwedisch - SE",HYPERLINK(CONCATENATE("https://www.saflax.de/0-WVK-Retail/Bilder-Pictures/SAFLAX-",'Basis-Tabelle-Samen'!N35,"-",'Basis-Tabelle-Samen'!J35,"-garden-to-go-lite-swedish.jpg")),
IF($C$1="Slowakisch - SK",HYPERLINK(CONCATENATE("https://www.saflax.de/0-WVK-Retail/Bilder-Pictures/SAFLAX-",'Basis-Tabelle-Samen'!N35,"-",'Basis-Tabelle-Samen'!J35,"-garden-to-go-lite-slovak.jpg")),
IF($C$1="Slowenisch - SI",HYPERLINK(CONCATENATE("https://www.saflax.de/0-WVK-Retail/Bilder-Pictures/SAFLAX-",'Basis-Tabelle-Samen'!N35,"-",'Basis-Tabelle-Samen'!J35,"-garden-to-go-lite-slovenian.jpg")),
IF($C$1="Spanisch - ES",HYPERLINK(CONCATENATE("https://www.saflax.de/0-WVK-Retail/Bilder-Pictures/SAFLAX-",'Basis-Tabelle-Samen'!N35,"-",'Basis-Tabelle-Samen'!J35,"-garden-to-go-lite-spanish.jpg")),
IF($C$1="Tschechisch - CZ",HYPERLINK(CONCATENATE("https://www.saflax.de/0-WVK-Retail/Bilder-Pictures/SAFLAX-",'Basis-Tabelle-Samen'!N35,"-",'Basis-Tabelle-Samen'!J35,"-garden-to-go-lite-czech.jpg")),
IF($C$1="Türkisch - TR",HYPERLINK(CONCATENATE("https://www.saflax.de/0-WVK-Retail/Bilder-Pictures/SAFLAX-",'Basis-Tabelle-Samen'!N35,"-",'Basis-Tabelle-Samen'!J35,"-garden-to-go-lite-turkish.jpg")),
IF($C$1="Ungarisch - HU",HYPERLINK(CONCATENATE("https://www.saflax.de/0-WVK-Retail/Bilder-Pictures/SAFLAX-",'Basis-Tabelle-Samen'!N35,"-",'Basis-Tabelle-Samen'!J35,"-garden-to-go-lite-hungarian.jpg")),
" ACHTUNG")))))))))))))))))))))))))))))</f>
        <v>https://www.saflax.de/0-WVK-Retail/Bilder-Pictures/SAFLAX-82372-prunus-serrulata-garden-to-go-lite-english.jpg</v>
      </c>
      <c r="AO39" s="330" t="str">
        <f>IF(J39&lt;1,"",
IF($C$1="Bulgarisch - BG",HYPERLINK(CONCATENATE("https://www.saflax.de/0-WVK-Retail/Bilder-Pictures/SAFLAX-",'Basis-Tabelle-Samen'!Q35,"-",'Basis-Tabelle-Samen'!J35,"-garden-to-go-bulgarian.jpg")),
IF($C$1="Dänisch - DK",HYPERLINK(CONCATENATE("https://www.saflax.de/0-WVK-Retail/Bilder-Pictures/SAFLAX-",'Basis-Tabelle-Samen'!Q35,"-",'Basis-Tabelle-Samen'!J35,"-garden-to-go-danish.jpg")),
IF($C$1="Deutsch - DE",HYPERLINK(CONCATENATE("https://www.saflax.de/0-WVK-Retail/Bilder-Pictures/SAFLAX-",'Basis-Tabelle-Samen'!Q35,"-",'Basis-Tabelle-Samen'!J35,"-garden-to-go-german.jpg")),
IF($C$1="Englisch - UK",HYPERLINK(CONCATENATE("https://www.saflax.de/0-WVK-Retail/Bilder-Pictures/SAFLAX-",'Basis-Tabelle-Samen'!Q35,"-",'Basis-Tabelle-Samen'!J35,"-garden-to-go-english.jpg")),
IF($C$1="Estnisch - EE",HYPERLINK(CONCATENATE("https://www.saflax.de/0-WVK-Retail/Bilder-Pictures/SAFLAX-",'Basis-Tabelle-Samen'!Q35,"-",'Basis-Tabelle-Samen'!J35,"-garden-to-go-estonian.jpg")),
IF($C$1="Finnisch - FI",HYPERLINK(CONCATENATE("https://www.saflax.de/0-WVK-Retail/Bilder-Pictures/SAFLAX-",'Basis-Tabelle-Samen'!Q35,"-",'Basis-Tabelle-Samen'!J35,"-garden-to-go-finnish.jpg")),
IF($C$1="Französisch - FR",HYPERLINK(CONCATENATE("https://www.saflax.de/0-WVK-Retail/Bilder-Pictures/SAFLAX-",'Basis-Tabelle-Samen'!Q35,"-",'Basis-Tabelle-Samen'!J35,"-garden-to-go-french.jpg")),
IF($C$1="Griechisch - GR",HYPERLINK(CONCATENATE("https://www.saflax.de/0-WVK-Retail/Bilder-Pictures/SAFLAX-",'Basis-Tabelle-Samen'!Q35,"-",'Basis-Tabelle-Samen'!J35,"-garden-to-go-greek.jpg")),
IF($C$1="Irisch - IE",HYPERLINK(CONCATENATE("https://www.saflax.de/0-WVK-Retail/Bilder-Pictures/SAFLAX-",'Basis-Tabelle-Samen'!Q35,"-",'Basis-Tabelle-Samen'!J35,"-garden-to-go-irish.jpg")),
IF($C$1="Isländisch - IS",HYPERLINK(CONCATENATE("https://www.saflax.de/0-WVK-Retail/Bilder-Pictures/SAFLAX-",'Basis-Tabelle-Samen'!Q35,"-",'Basis-Tabelle-Samen'!J35,"-garden-to-go-icelandic.jpg")),
IF($C$1="Italienisch - IT",HYPERLINK(CONCATENATE("https://www.saflax.de/0-WVK-Retail/Bilder-Pictures/SAFLAX-",'Basis-Tabelle-Samen'!Q35,"-",'Basis-Tabelle-Samen'!J35,"-garden-to-go-italian.jpg")),
IF($C$1="Japanisch - JP",HYPERLINK(CONCATENATE("https://www.saflax.de/0-WVK-Retail/Bilder-Pictures/SAFLAX-",'Basis-Tabelle-Samen'!Q35,"-",'Basis-Tabelle-Samen'!J35,"-garden-to-go-japanese.jpg")),
IF($C$1="Kroatisch - HR",HYPERLINK(CONCATENATE("https://www.saflax.de/0-WVK-Retail/Bilder-Pictures/SAFLAX-",'Basis-Tabelle-Samen'!Q35,"-",'Basis-Tabelle-Samen'!J35,"-garden-to-go-croatian.jpg")),
IF($C$1="Lettisch - LV",HYPERLINK(CONCATENATE("https://www.saflax.de/0-WVK-Retail/Bilder-Pictures/SAFLAX-",'Basis-Tabelle-Samen'!Q35,"-",'Basis-Tabelle-Samen'!J35,"-garden-to-go-latvian.jpg")),
IF($C$1="Litauisch - LT",HYPERLINK(CONCATENATE("https://www.saflax.de/0-WVK-Retail/Bilder-Pictures/SAFLAX-",'Basis-Tabelle-Samen'!Q35,"-",'Basis-Tabelle-Samen'!J35,"-garden-to-go-lithuanian.jpg")),
IF($C$1="Maltesisch - MT",HYPERLINK(CONCATENATE("https://www.saflax.de/0-WVK-Retail/Bilder-Pictures/SAFLAX-",'Basis-Tabelle-Samen'!Q35,"-",'Basis-Tabelle-Samen'!J35,"-garden-to-go-maltese.jpg")),
IF($C$1="Niederländisch - NL",HYPERLINK(CONCATENATE("https://www.saflax.de/0-WVK-Retail/Bilder-Pictures/SAFLAX-",'Basis-Tabelle-Samen'!Q35,"-",'Basis-Tabelle-Samen'!J35,"-garden-to-go-dutch.jpg")),
IF($C$1="Norwegisch - NO",HYPERLINK(CONCATENATE("https://www.saflax.de/0-WVK-Retail/Bilder-Pictures/SAFLAX-",'Basis-Tabelle-Samen'!Q35,"-",'Basis-Tabelle-Samen'!J35,"-garden-to-go-nowegian.jpg")),
IF($C$1="Polnisch - PL",HYPERLINK(CONCATENATE("https://www.saflax.de/0-WVK-Retail/Bilder-Pictures/SAFLAX-",'Basis-Tabelle-Samen'!Q35,"-",'Basis-Tabelle-Samen'!J35,"-garden-to-go-polish.jpg")),
IF($C$1="Portugiesisch - PT",HYPERLINK(CONCATENATE("https://www.saflax.de/0-WVK-Retail/Bilder-Pictures/SAFLAX-",'Basis-Tabelle-Samen'!Q35,"-",'Basis-Tabelle-Samen'!J35,"-garden-to-go-portuguese.jpg")),
IF($C$1="Rumänisch - RO",HYPERLINK(CONCATENATE("https://www.saflax.de/0-WVK-Retail/Bilder-Pictures/SAFLAX-",'Basis-Tabelle-Samen'!Q35,"-",'Basis-Tabelle-Samen'!J35,"-garden-to-go-romanian.jpg")),
IF($C$1="Schwedisch - SE",HYPERLINK(CONCATENATE("https://www.saflax.de/0-WVK-Retail/Bilder-Pictures/SAFLAX-",'Basis-Tabelle-Samen'!Q35,"-",'Basis-Tabelle-Samen'!J35,"-garden-to-go-swedish.jpg")),
IF($C$1="Slowakisch - SK",HYPERLINK(CONCATENATE("https://www.saflax.de/0-WVK-Retail/Bilder-Pictures/SAFLAX-",'Basis-Tabelle-Samen'!Q35,"-",'Basis-Tabelle-Samen'!J35,"-garden-to-go-slovak.jpg")),
IF($C$1="Slowenisch - SI",HYPERLINK(CONCATENATE("https://www.saflax.de/0-WVK-Retail/Bilder-Pictures/SAFLAX-",'Basis-Tabelle-Samen'!Q35,"-",'Basis-Tabelle-Samen'!J35,"-garden-to-go-slovenian.jpg")),
IF($C$1="Spanisch - ES",HYPERLINK(CONCATENATE("https://www.saflax.de/0-WVK-Retail/Bilder-Pictures/SAFLAX-",'Basis-Tabelle-Samen'!Q35,"-",'Basis-Tabelle-Samen'!J35,"-garden-to-go-spanish.jpg")),
IF($C$1="Tschechisch - CZ",HYPERLINK(CONCATENATE("https://www.saflax.de/0-WVK-Retail/Bilder-Pictures/SAFLAX-",'Basis-Tabelle-Samen'!Q35,"-",'Basis-Tabelle-Samen'!J35,"-garden-to-go-czech.jpg")),
IF($C$1="Türkisch - TR",HYPERLINK(CONCATENATE("https://www.saflax.de/0-WVK-Retail/Bilder-Pictures/SAFLAX-",'Basis-Tabelle-Samen'!Q35,"-",'Basis-Tabelle-Samen'!J35,"-garden-to-go-turkish.jpg")),
IF($C$1="Ungarisch - HU",HYPERLINK(CONCATENATE("https://www.saflax.de/0-WVK-Retail/Bilder-Pictures/SAFLAX-",'Basis-Tabelle-Samen'!Q35,"-",'Basis-Tabelle-Samen'!J35,"-garden-to-go-hungarian.jpg")),
" ACHTUNG")))))))))))))))))))))))))))))</f>
        <v>https://www.saflax.de/0-WVK-Retail/Bilder-Pictures/SAFLAX-52372-prunus-serrulata-garden-to-go-english.jpg</v>
      </c>
      <c r="AP39" s="330" t="str">
        <f>IF(K39&lt;1,"",
IF($C$1="Bulgarisch - BG",HYPERLINK(CONCATENATE("https://www.saflax.de/0-WVK-Retail/Bilder-Pictures/SAFLAX-",'Basis-Tabelle-Samen'!T35,"-",'Basis-Tabelle-Samen'!J35,"-cultivation-set-bulgarian.jpg")),
IF($C$1="Dänisch - DK",HYPERLINK(CONCATENATE("https://www.saflax.de/0-WVK-Retail/Bilder-Pictures/SAFLAX-",'Basis-Tabelle-Samen'!T35,"-",'Basis-Tabelle-Samen'!J35,"-cultivation-set-danish.jpg")),
IF($C$1="Deutsch - DE",HYPERLINK(CONCATENATE("https://www.saflax.de/0-WVK-Retail/Bilder-Pictures/SAFLAX-",'Basis-Tabelle-Samen'!T35,"-",'Basis-Tabelle-Samen'!J35,"-cultivation-set-german.jpg")),
IF($C$1="Englisch - UK",HYPERLINK(CONCATENATE("https://www.saflax.de/0-WVK-Retail/Bilder-Pictures/SAFLAX-",'Basis-Tabelle-Samen'!T35,"-",'Basis-Tabelle-Samen'!J35,"-cultivation-set-english.jpg")),
IF($C$1="Estnisch - EE",HYPERLINK(CONCATENATE("https://www.saflax.de/0-WVK-Retail/Bilder-Pictures/SAFLAX-",'Basis-Tabelle-Samen'!T35,"-",'Basis-Tabelle-Samen'!J35,"-cultivation-set-estonian.jpg")),
IF($C$1="Finnisch - FI",HYPERLINK(CONCATENATE("https://www.saflax.de/0-WVK-Retail/Bilder-Pictures/SAFLAX-",'Basis-Tabelle-Samen'!T35,"-",'Basis-Tabelle-Samen'!J35,"-cultivation-set-finnish.jpg")),
IF($C$1="Französisch - FR",HYPERLINK(CONCATENATE("https://www.saflax.de/0-WVK-Retail/Bilder-Pictures/SAFLAX-",'Basis-Tabelle-Samen'!T35,"-",'Basis-Tabelle-Samen'!J35,"-cultivation-set-french.jpg")),
IF($C$1="Griechisch - GR",HYPERLINK(CONCATENATE("https://www.saflax.de/0-WVK-Retail/Bilder-Pictures/SAFLAX-",'Basis-Tabelle-Samen'!T35,"-",'Basis-Tabelle-Samen'!J35,"-cultivation-set-greek.jpg")),
IF($C$1="Irisch - IE",HYPERLINK(CONCATENATE("https://www.saflax.de/0-WVK-Retail/Bilder-Pictures/SAFLAX-",'Basis-Tabelle-Samen'!T35,"-",'Basis-Tabelle-Samen'!J35,"-cultivation-set-irish.jpg")),
IF($C$1="Isländisch - IS",HYPERLINK(CONCATENATE("https://www.saflax.de/0-WVK-Retail/Bilder-Pictures/SAFLAX-",'Basis-Tabelle-Samen'!T35,"-",'Basis-Tabelle-Samen'!J35,"-cultivation-set-icelandic.jpg")),
IF($C$1="Italienisch - IT",HYPERLINK(CONCATENATE("https://www.saflax.de/0-WVK-Retail/Bilder-Pictures/SAFLAX-",'Basis-Tabelle-Samen'!T35,"-",'Basis-Tabelle-Samen'!J35,"-cultivation-set-italian.jpg")),
IF($C$1="Japanisch - JP",HYPERLINK(CONCATENATE("https://www.saflax.de/0-WVK-Retail/Bilder-Pictures/SAFLAX-",'Basis-Tabelle-Samen'!T35,"-",'Basis-Tabelle-Samen'!J35,"-cultivation-set-japanese.jpg")),
IF($C$1="Kroatisch - HR",HYPERLINK(CONCATENATE("https://www.saflax.de/0-WVK-Retail/Bilder-Pictures/SAFLAX-",'Basis-Tabelle-Samen'!T35,"-",'Basis-Tabelle-Samen'!J35,"-cultivation-set-croatian.jpg")),
IF($C$1="Lettisch - LV",HYPERLINK(CONCATENATE("https://www.saflax.de/0-WVK-Retail/Bilder-Pictures/SAFLAX-",'Basis-Tabelle-Samen'!T35,"-",'Basis-Tabelle-Samen'!J35,"-cultivation-set-latvian.jpg")),
IF($C$1="Litauisch - LT",HYPERLINK(CONCATENATE("https://www.saflax.de/0-WVK-Retail/Bilder-Pictures/SAFLAX-",'Basis-Tabelle-Samen'!T35,"-",'Basis-Tabelle-Samen'!J35,"-cultivation-set-lithuanian.jpg")),
IF($C$1="Maltesisch - MT",HYPERLINK(CONCATENATE("https://www.saflax.de/0-WVK-Retail/Bilder-Pictures/SAFLAX-",'Basis-Tabelle-Samen'!T35,"-",'Basis-Tabelle-Samen'!J35,"-cultivation-set-maltese.jpg")),
IF($C$1="Niederländisch - NL",HYPERLINK(CONCATENATE("https://www.saflax.de/0-WVK-Retail/Bilder-Pictures/SAFLAX-",'Basis-Tabelle-Samen'!T35,"-",'Basis-Tabelle-Samen'!J35,"-cultivation-set-dutch.jpg")),
IF($C$1="Norwegisch - NO",HYPERLINK(CONCATENATE("https://www.saflax.de/0-WVK-Retail/Bilder-Pictures/SAFLAX-",'Basis-Tabelle-Samen'!T35,"-",'Basis-Tabelle-Samen'!J35,"-cultivation-set-nowegian.jpg")),
IF($C$1="Polnisch - PL",HYPERLINK(CONCATENATE("https://www.saflax.de/0-WVK-Retail/Bilder-Pictures/SAFLAX-",'Basis-Tabelle-Samen'!T35,"-",'Basis-Tabelle-Samen'!J35,"-cultivation-set-polish.jpg")),
IF($C$1="Portugiesisch - PT",HYPERLINK(CONCATENATE("https://www.saflax.de/0-WVK-Retail/Bilder-Pictures/SAFLAX-",'Basis-Tabelle-Samen'!T35,"-",'Basis-Tabelle-Samen'!J35,"-cultivation-set-portuguese.jpg")),
IF($C$1="Rumänisch - RO",HYPERLINK(CONCATENATE("https://www.saflax.de/0-WVK-Retail/Bilder-Pictures/SAFLAX-",'Basis-Tabelle-Samen'!T35,"-",'Basis-Tabelle-Samen'!J35,"-cultivation-set-romanian.jpg")),
IF($C$1="Schwedisch - SE",HYPERLINK(CONCATENATE("https://www.saflax.de/0-WVK-Retail/Bilder-Pictures/SAFLAX-",'Basis-Tabelle-Samen'!T35,"-",'Basis-Tabelle-Samen'!J35,"-cultivation-set-swedish.jpg")),
IF($C$1="Slowakisch - SK",HYPERLINK(CONCATENATE("https://www.saflax.de/0-WVK-Retail/Bilder-Pictures/SAFLAX-",'Basis-Tabelle-Samen'!T35,"-",'Basis-Tabelle-Samen'!J35,"-cultivation-set-slovak.jpg")),
IF($C$1="Slowenisch - SI",HYPERLINK(CONCATENATE("https://www.saflax.de/0-WVK-Retail/Bilder-Pictures/SAFLAX-",'Basis-Tabelle-Samen'!T35,"-",'Basis-Tabelle-Samen'!J35,"-cultivation-set-slovenian.jpg")),
IF($C$1="Spanisch - ES",HYPERLINK(CONCATENATE("https://www.saflax.de/0-WVK-Retail/Bilder-Pictures/SAFLAX-",'Basis-Tabelle-Samen'!T35,"-",'Basis-Tabelle-Samen'!J35,"-cultivation-set-spanish.jpg")),
IF($C$1="Tschechisch - CZ",HYPERLINK(CONCATENATE("https://www.saflax.de/0-WVK-Retail/Bilder-Pictures/SAFLAX-",'Basis-Tabelle-Samen'!T35,"-",'Basis-Tabelle-Samen'!J35,"-cultivation-set-czech.jpg")),
IF($C$1="Türkisch - TR",HYPERLINK(CONCATENATE("https://www.saflax.de/0-WVK-Retail/Bilder-Pictures/SAFLAX-",'Basis-Tabelle-Samen'!T35,"-",'Basis-Tabelle-Samen'!J35,"-cultivation-set-turkish.jpg")),
IF($C$1="Ungarisch - HU",HYPERLINK(CONCATENATE("https://www.saflax.de/0-WVK-Retail/Bilder-Pictures/SAFLAX-",'Basis-Tabelle-Samen'!T35,"-",'Basis-Tabelle-Samen'!J35,"-cultivation-set-hungarian.jpg")),
" ACHTUNG")))))))))))))))))))))))))))))</f>
        <v>https://www.saflax.de/0-WVK-Retail/Bilder-Pictures/SAFLAX-32372-prunus-serrulata-cultivation-set-english.jpg</v>
      </c>
      <c r="AQ39" s="330" t="str">
        <f>IF(L39&lt;1,"",
IF($C$1="Bulgarisch - BG",HYPERLINK(CONCATENATE("https://www.saflax.de/0-WVK-Retail/Bilder-Pictures/SAFLAX-",'Basis-Tabelle-Samen'!W35,"-",'Basis-Tabelle-Samen'!J35,"-garden-in-the-bag-bulgarian.jpg")),
IF($C$1="Dänisch - DK",HYPERLINK(CONCATENATE("https://www.saflax.de/0-WVK-Retail/Bilder-Pictures/SAFLAX-",'Basis-Tabelle-Samen'!W35,"-",'Basis-Tabelle-Samen'!J35,"-garden-in-the-bag-danish.jpg")),
IF($C$1="Deutsch - DE",HYPERLINK(CONCATENATE("https://www.saflax.de/0-WVK-Retail/Bilder-Pictures/SAFLAX-",'Basis-Tabelle-Samen'!W35,"-",'Basis-Tabelle-Samen'!J35,"-garden-in-the-bag-german.jpg")),
IF($C$1="Englisch - UK",HYPERLINK(CONCATENATE("https://www.saflax.de/0-WVK-Retail/Bilder-Pictures/SAFLAX-",'Basis-Tabelle-Samen'!W35,"-",'Basis-Tabelle-Samen'!J35,"-garden-in-the-bag-english.jpg")),
IF($C$1="Estnisch - EE",HYPERLINK(CONCATENATE("https://www.saflax.de/0-WVK-Retail/Bilder-Pictures/SAFLAX-",'Basis-Tabelle-Samen'!W35,"-",'Basis-Tabelle-Samen'!J35,"-garden-in-the-bag-estonian.jpg")),
IF($C$1="Finnisch - FI",HYPERLINK(CONCATENATE("https://www.saflax.de/0-WVK-Retail/Bilder-Pictures/SAFLAX-",'Basis-Tabelle-Samen'!W35,"-",'Basis-Tabelle-Samen'!J35,"-garden-in-the-bag-finnish.jpg")),
IF($C$1="Französisch - FR",HYPERLINK(CONCATENATE("https://www.saflax.de/0-WVK-Retail/Bilder-Pictures/SAFLAX-",'Basis-Tabelle-Samen'!W35,"-",'Basis-Tabelle-Samen'!J35,"-garden-in-the-bag-french.jpg")),
IF($C$1="Griechisch - GR",HYPERLINK(CONCATENATE("https://www.saflax.de/0-WVK-Retail/Bilder-Pictures/SAFLAX-",'Basis-Tabelle-Samen'!W35,"-",'Basis-Tabelle-Samen'!J35,"-garden-in-the-bag-greek.jpg")),
IF($C$1="Irisch - IE",HYPERLINK(CONCATENATE("https://www.saflax.de/0-WVK-Retail/Bilder-Pictures/SAFLAX-",'Basis-Tabelle-Samen'!W35,"-",'Basis-Tabelle-Samen'!J35,"-garden-in-the-bag-irish.jpg")),
IF($C$1="Isländisch - IS",HYPERLINK(CONCATENATE("https://www.saflax.de/0-WVK-Retail/Bilder-Pictures/SAFLAX-",'Basis-Tabelle-Samen'!W35,"-",'Basis-Tabelle-Samen'!J35,"-garden-in-the-bag-icelandic.jpg")),
IF($C$1="Italienisch - IT",HYPERLINK(CONCATENATE("https://www.saflax.de/0-WVK-Retail/Bilder-Pictures/SAFLAX-",'Basis-Tabelle-Samen'!W35,"-",'Basis-Tabelle-Samen'!J35,"-garden-in-the-bag-italian.jpg")),
IF($C$1="Japanisch - JP",HYPERLINK(CONCATENATE("https://www.saflax.de/0-WVK-Retail/Bilder-Pictures/SAFLAX-",'Basis-Tabelle-Samen'!W35,"-",'Basis-Tabelle-Samen'!J35,"-garden-in-the-bag-japanese.jpg")),
IF($C$1="Kroatisch - HR",HYPERLINK(CONCATENATE("https://www.saflax.de/0-WVK-Retail/Bilder-Pictures/SAFLAX-",'Basis-Tabelle-Samen'!W35,"-",'Basis-Tabelle-Samen'!J35,"-garden-in-the-bag-croatian.jpg")),
IF($C$1="Lettisch - LV",HYPERLINK(CONCATENATE("https://www.saflax.de/0-WVK-Retail/Bilder-Pictures/SAFLAX-",'Basis-Tabelle-Samen'!W35,"-",'Basis-Tabelle-Samen'!J35,"-garden-in-the-bag-latvian.jpg")),
IF($C$1="Litauisch - LT",HYPERLINK(CONCATENATE("https://www.saflax.de/0-WVK-Retail/Bilder-Pictures/SAFLAX-",'Basis-Tabelle-Samen'!W35,"-",'Basis-Tabelle-Samen'!J35,"-garden-in-the-bag-lithuanian.jpg")),
IF($C$1="Maltesisch - MT",HYPERLINK(CONCATENATE("https://www.saflax.de/0-WVK-Retail/Bilder-Pictures/SAFLAX-",'Basis-Tabelle-Samen'!W35,"-",'Basis-Tabelle-Samen'!J35,"-garden-in-the-bag-maltese.jpg")),
IF($C$1="Niederländisch - NL",HYPERLINK(CONCATENATE("https://www.saflax.de/0-WVK-Retail/Bilder-Pictures/SAFLAX-",'Basis-Tabelle-Samen'!W35,"-",'Basis-Tabelle-Samen'!J35,"-garden-in-the-bag-dutch.jpg")),
IF($C$1="Norwegisch - NO",HYPERLINK(CONCATENATE("https://www.saflax.de/0-WVK-Retail/Bilder-Pictures/SAFLAX-",'Basis-Tabelle-Samen'!W35,"-",'Basis-Tabelle-Samen'!J35,"-garden-in-the-bag-nowegian.jpg")),
IF($C$1="Polnisch - PL",HYPERLINK(CONCATENATE("https://www.saflax.de/0-WVK-Retail/Bilder-Pictures/SAFLAX-",'Basis-Tabelle-Samen'!W35,"-",'Basis-Tabelle-Samen'!J35,"-garden-in-the-bag-polish.jpg")),
IF($C$1="Portugiesisch - PT",HYPERLINK(CONCATENATE("https://www.saflax.de/0-WVK-Retail/Bilder-Pictures/SAFLAX-",'Basis-Tabelle-Samen'!W35,"-",'Basis-Tabelle-Samen'!J35,"-garden-in-the-bag-portuguese.jpg")),
IF($C$1="Rumänisch - RO",HYPERLINK(CONCATENATE("https://www.saflax.de/0-WVK-Retail/Bilder-Pictures/SAFLAX-",'Basis-Tabelle-Samen'!W35,"-",'Basis-Tabelle-Samen'!J35,"-garden-in-the-bag-romanian.jpg")),
IF($C$1="Schwedisch - SE",HYPERLINK(CONCATENATE("https://www.saflax.de/0-WVK-Retail/Bilder-Pictures/SAFLAX-",'Basis-Tabelle-Samen'!W35,"-",'Basis-Tabelle-Samen'!J35,"-garden-in-the-bag-swedish.jpg")),
IF($C$1="Slowakisch - SK",HYPERLINK(CONCATENATE("https://www.saflax.de/0-WVK-Retail/Bilder-Pictures/SAFLAX-",'Basis-Tabelle-Samen'!W35,"-",'Basis-Tabelle-Samen'!J35,"-garden-in-the-bag-slovak.jpg")),
IF($C$1="Slowenisch - SI",HYPERLINK(CONCATENATE("https://www.saflax.de/0-WVK-Retail/Bilder-Pictures/SAFLAX-",'Basis-Tabelle-Samen'!W35,"-",'Basis-Tabelle-Samen'!J35,"-garden-in-the-bag-slovenian.jpg")),
IF($C$1="Spanisch - ES",HYPERLINK(CONCATENATE("https://www.saflax.de/0-WVK-Retail/Bilder-Pictures/SAFLAX-",'Basis-Tabelle-Samen'!W35,"-",'Basis-Tabelle-Samen'!J35,"-garden-in-the-bag-spanish.jpg")),
IF($C$1="Tschechisch - CZ",HYPERLINK(CONCATENATE("https://www.saflax.de/0-WVK-Retail/Bilder-Pictures/SAFLAX-",'Basis-Tabelle-Samen'!W35,"-",'Basis-Tabelle-Samen'!J35,"-garden-in-the-bag-czech.jpg")),
IF($C$1="Türkisch - TR",HYPERLINK(CONCATENATE("https://www.saflax.de/0-WVK-Retail/Bilder-Pictures/SAFLAX-",'Basis-Tabelle-Samen'!W35,"-",'Basis-Tabelle-Samen'!J35,"-garden-in-the-bag-turkish.jpg")),
IF($C$1="Ungarisch - HU",HYPERLINK(CONCATENATE("https://www.saflax.de/0-WVK-Retail/Bilder-Pictures/SAFLAX-",'Basis-Tabelle-Samen'!W35,"-",'Basis-Tabelle-Samen'!J35,"-garden-in-the-bag-hungarian.jpg")),
" ACHTUNG")))))))))))))))))))))))))))))</f>
        <v>https://www.saflax.de/0-WVK-Retail/Bilder-Pictures/SAFLAX-62372-prunus-serrulata-garden-in-the-bag-english.jpg</v>
      </c>
    </row>
    <row r="40" spans="1:43" ht="17.100000000000001" customHeight="1" x14ac:dyDescent="0.2">
      <c r="A40" s="318" t="str">
        <f>IF('Basis-Tabelle-Samen'!A42="","",IF($C$1="Deutsch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40" s="319" t="str">
        <f>'Basis-Tabelle-Samen'!I42</f>
        <v>Sabal palmetto</v>
      </c>
      <c r="C40" s="316" t="str">
        <f>IF($C$1="Bulgarisch - BG",'Basis-Tabelle-Samen'!Z42,
IF($C$1="Dänisch - DK",'Basis-Tabelle-Samen'!AA42,
IF($C$1="Deutsch - DE",'Basis-Tabelle-Samen'!AB42,
IF($C$1="Englisch - UK",'Basis-Tabelle-Samen'!AC42,
IF($C$1="Estnisch - EE",'Basis-Tabelle-Samen'!AD42,
IF($C$1="Finnisch - FI",'Basis-Tabelle-Samen'!AE42,
IF($C$1="Französisch - FR",'Basis-Tabelle-Samen'!AF42,
IF($C$1="Griechisch - GR",'Basis-Tabelle-Samen'!AG42,
IF($C$1="Irisch - IE",'Basis-Tabelle-Samen'!AH42,
IF($C$1="Isländisch - IS",'Basis-Tabelle-Samen'!AI42,
IF($C$1="Italienisch - IT",'Basis-Tabelle-Samen'!AJ42,
IF($C$1="Japanisch - JP",'Basis-Tabelle-Samen'!AK42,
IF($C$1="Kroatisch - HR",'Basis-Tabelle-Samen'!AL42,
IF($C$1="Lettisch - LV",'Basis-Tabelle-Samen'!AM42,
IF($C$1="Litauisch - LT",'Basis-Tabelle-Samen'!AN42,
IF($C$1="Maltesisch - MT",'Basis-Tabelle-Samen'!AO42,
IF($C$1="Niederländisch - NL",'Basis-Tabelle-Samen'!AP42,
IF($C$1="Norwegisch - NO",'Basis-Tabelle-Samen'!AQ42,
IF($C$1="Polnisch - PL",'Basis-Tabelle-Samen'!AR42,
IF($C$1="Portugiesisch - PT",'Basis-Tabelle-Samen'!AS42,
IF($C$1="Rumänisch - RO",'Basis-Tabelle-Samen'!AT42,
IF($C$1="Schwedisch - SE",'Basis-Tabelle-Samen'!AU42,
IF($C$1="Slowakisch - SK",'Basis-Tabelle-Samen'!AV42,
IF($C$1="Slowenisch - SI",'Basis-Tabelle-Samen'!AW42,
IF($C$1="Spanisch - ES",'Basis-Tabelle-Samen'!AX42,
IF($C$1="Tschechisch - CZ",'Basis-Tabelle-Samen'!AY42,
IF($C$1="Türkisch - TR",'Basis-Tabelle-Samen'!AZ42,
IF($C$1="Ungarisch - HU",'Basis-Tabelle-Samen'!BA42,
" ACHTUNG"))))))))))))))))))))))))))))</f>
        <v>Palmetto Palm</v>
      </c>
      <c r="D40" s="320">
        <f>'Basis-Tabelle-Samen'!F42</f>
        <v>8</v>
      </c>
      <c r="E40" s="321" t="str">
        <f>'Basis-Tabelle-Samen'!H42</f>
        <v>7 %</v>
      </c>
      <c r="F40" s="322" t="str">
        <f>IF('Basis-Tabelle-Samen'!G42="","",'Basis-Tabelle-Samen'!G42)</f>
        <v>01</v>
      </c>
      <c r="G40" s="320">
        <f>'Basis-Tabelle-Samen'!C42</f>
        <v>12502</v>
      </c>
      <c r="H40" s="323">
        <f>'Basis-Tabelle-Samen'!D42</f>
        <v>4055473125022</v>
      </c>
      <c r="I40" s="324">
        <f>'Basis-Tabelle-Samen'!E42</f>
        <v>1.85</v>
      </c>
      <c r="J40" s="325">
        <f t="shared" si="0"/>
        <v>12</v>
      </c>
      <c r="K40" s="326">
        <f>'Basis-Tabelle-Samen'!K42</f>
        <v>72502</v>
      </c>
      <c r="L40" s="323">
        <f>'Basis-Tabelle-Samen'!L42</f>
        <v>4055473725024</v>
      </c>
      <c r="M40" s="324">
        <f>'Basis-Tabelle-Samen'!M42</f>
        <v>2.4500000000000002</v>
      </c>
      <c r="N40" s="326">
        <f>IF(K40&lt;1,"",'3'!$I$15)</f>
        <v>15</v>
      </c>
      <c r="O40" s="327">
        <f>IF(K40&lt;1,"",'3'!$J$11)</f>
        <v>90</v>
      </c>
      <c r="P40" s="326">
        <f>'Basis-Tabelle-Samen'!N42</f>
        <v>82502</v>
      </c>
      <c r="Q40" s="323">
        <f>'Basis-Tabelle-Samen'!O42</f>
        <v>4055473825021</v>
      </c>
      <c r="R40" s="328">
        <f>'Basis-Tabelle-Samen'!P42</f>
        <v>3.75</v>
      </c>
      <c r="S40" s="326">
        <f>IF(R40&lt;1,"",'3'!$M$15)</f>
        <v>18</v>
      </c>
      <c r="T40" s="327">
        <f>IF(R40&lt;1,"",'3'!$N$11)</f>
        <v>72</v>
      </c>
      <c r="U40" s="326">
        <f>'Basis-Tabelle-Samen'!Q42</f>
        <v>52502</v>
      </c>
      <c r="V40" s="323">
        <f>'Basis-Tabelle-Samen'!R42</f>
        <v>4055473525020</v>
      </c>
      <c r="W40" s="324">
        <f>'Basis-Tabelle-Samen'!S42</f>
        <v>4.95</v>
      </c>
      <c r="X40" s="326">
        <f>IF(U40&lt;1,"",'3'!$Q$15)</f>
        <v>6</v>
      </c>
      <c r="Y40" s="327">
        <f>IF(U40&lt;1,"",'3'!$R$11)</f>
        <v>24</v>
      </c>
      <c r="Z40" s="326">
        <f>'Basis-Tabelle-Samen'!T42</f>
        <v>32502</v>
      </c>
      <c r="AA40" s="323">
        <f>'Basis-Tabelle-Samen'!U42</f>
        <v>4055473325026</v>
      </c>
      <c r="AB40" s="324">
        <f>'Basis-Tabelle-Samen'!V42</f>
        <v>6.75</v>
      </c>
      <c r="AC40" s="326">
        <f>IF(Z40&lt;1,"",'3'!$U$15)</f>
        <v>6</v>
      </c>
      <c r="AD40" s="327">
        <f>IF(Z40&lt;1,"",'3'!$V$11)</f>
        <v>24</v>
      </c>
      <c r="AE40" s="326">
        <f>'Basis-Tabelle-Samen'!W42</f>
        <v>62502</v>
      </c>
      <c r="AF40" s="323">
        <f>'Basis-Tabelle-Samen'!X42</f>
        <v>4055473625027</v>
      </c>
      <c r="AG40" s="324">
        <f>'Basis-Tabelle-Samen'!Y42</f>
        <v>2.95</v>
      </c>
      <c r="AH40" s="326">
        <f>IF(AE40&lt;1,"",'3'!$Y$15)</f>
        <v>8</v>
      </c>
      <c r="AI40" s="327">
        <f>IF(AE40&lt;1,"",'3'!$Z$11)</f>
        <v>64</v>
      </c>
      <c r="AJ40" s="315"/>
      <c r="AK40" s="316" t="str">
        <f>IF(G40&lt;1,"",
IF($C$1="Bulgarisch - BG",HYPERLINK(CONCATENATE("https://www.saflax.de/0-WVK-Retail/Bilder-Pictures/SAFLAX-",'Basis-Tabelle-Samen'!C42,"-",'Basis-Tabelle-Samen'!J42,"-seed-package-front-cr-bulgarian.jpg")),
IF($C$1="Dänisch - DK",HYPERLINK(CONCATENATE("https://www.saflax.de/0-WVK-Retail/Bilder-Pictures/SAFLAX-",'Basis-Tabelle-Samen'!C42,"-",'Basis-Tabelle-Samen'!J42,"-seed-package-front-cr-danish.jpg")),
IF($C$1="Deutsch - DE",HYPERLINK(CONCATENATE("https://www.saflax.de/0-WVK-Retail/Bilder-Pictures/SAFLAX-",'Basis-Tabelle-Samen'!C42,"-",'Basis-Tabelle-Samen'!J42,"-seed-package-front-cr-german.jpg")),
IF($C$1="Englisch - UK",HYPERLINK(CONCATENATE("https://www.saflax.de/0-WVK-Retail/Bilder-Pictures/SAFLAX-",'Basis-Tabelle-Samen'!C42,"-",'Basis-Tabelle-Samen'!J42,"-seed-package-front-cr-english.jpg")),
IF($C$1="Estnisch - EE",HYPERLINK(CONCATENATE("https://www.saflax.de/0-WVK-Retail/Bilder-Pictures/SAFLAX-",'Basis-Tabelle-Samen'!C42,"-",'Basis-Tabelle-Samen'!J42,"-seed-package-front-cr-estonian.jpg")),
IF($C$1="Finnisch - FI",HYPERLINK(CONCATENATE("https://www.saflax.de/0-WVK-Retail/Bilder-Pictures/SAFLAX-",'Basis-Tabelle-Samen'!C42,"-",'Basis-Tabelle-Samen'!J42,"-seed-package-front-cr-finnish.jpg")),
IF($C$1="Französisch - FR",HYPERLINK(CONCATENATE("https://www.saflax.de/0-WVK-Retail/Bilder-Pictures/SAFLAX-",'Basis-Tabelle-Samen'!C42,"-",'Basis-Tabelle-Samen'!J42,"-seed-package-front-cr-french.jpg")),
IF($C$1="Griechisch - GR",HYPERLINK(CONCATENATE("https://www.saflax.de/0-WVK-Retail/Bilder-Pictures/SAFLAX-",'Basis-Tabelle-Samen'!C42,"-",'Basis-Tabelle-Samen'!J42,"-seed-package-front-cr-greek.jpg")),
IF($C$1="Irisch - IE",HYPERLINK(CONCATENATE("https://www.saflax.de/0-WVK-Retail/Bilder-Pictures/SAFLAX-",'Basis-Tabelle-Samen'!C42,"-",'Basis-Tabelle-Samen'!J42,"-seed-package-front-cr-irish.jpg")),
IF($C$1="Isländisch - IS",HYPERLINK(CONCATENATE("https://www.saflax.de/0-WVK-Retail/Bilder-Pictures/SAFLAX-",'Basis-Tabelle-Samen'!C42,"-",'Basis-Tabelle-Samen'!J42,"-seed-package-front-cr-icelandic.jpg")),
IF($C$1="Italienisch - IT",HYPERLINK(CONCATENATE("https://www.saflax.de/0-WVK-Retail/Bilder-Pictures/SAFLAX-",'Basis-Tabelle-Samen'!C42,"-",'Basis-Tabelle-Samen'!J42,"-seed-package-front-cr-italian.jpg")),
IF($C$1="Japanisch - JP",HYPERLINK(CONCATENATE("https://www.saflax.de/0-WVK-Retail/Bilder-Pictures/SAFLAX-",'Basis-Tabelle-Samen'!C42,"-",'Basis-Tabelle-Samen'!J42,"-seed-package-front-cr-japanese.jpg")),
IF($C$1="Kroatisch - HR",HYPERLINK(CONCATENATE("https://www.saflax.de/0-WVK-Retail/Bilder-Pictures/SAFLAX-",'Basis-Tabelle-Samen'!C42,"-",'Basis-Tabelle-Samen'!J42,"-seed-package-front-cr-croatian.jpg")),
IF($C$1="Lettisch - LV",HYPERLINK(CONCATENATE("https://www.saflax.de/0-WVK-Retail/Bilder-Pictures/SAFLAX-",'Basis-Tabelle-Samen'!C42,"-",'Basis-Tabelle-Samen'!J42,"-seed-package-front-cr-latvian.jpg")),
IF($C$1="Litauisch - LT",HYPERLINK(CONCATENATE("https://www.saflax.de/0-WVK-Retail/Bilder-Pictures/SAFLAX-",'Basis-Tabelle-Samen'!C42,"-",'Basis-Tabelle-Samen'!J42,"-seed-package-front-cr-lithuanian.jpg")),
IF($C$1="Maltesisch - MT",HYPERLINK(CONCATENATE("https://www.saflax.de/0-WVK-Retail/Bilder-Pictures/SAFLAX-",'Basis-Tabelle-Samen'!C42,"-",'Basis-Tabelle-Samen'!J42,"-seed-package-front-cr-maltese.jpg")),
IF($C$1="Niederländisch - NL",HYPERLINK(CONCATENATE("https://www.saflax.de/0-WVK-Retail/Bilder-Pictures/SAFLAX-",'Basis-Tabelle-Samen'!C42,"-",'Basis-Tabelle-Samen'!J42,"-seed-package-front-cr-dutch.jpg")),
IF($C$1="Norwegisch - NO",HYPERLINK(CONCATENATE("https://www.saflax.de/0-WVK-Retail/Bilder-Pictures/SAFLAX-",'Basis-Tabelle-Samen'!C42,"-",'Basis-Tabelle-Samen'!J42,"-seed-package-front-cr-nowegian.jpg")),
IF($C$1="Polnisch - PL",HYPERLINK(CONCATENATE("https://www.saflax.de/0-WVK-Retail/Bilder-Pictures/SAFLAX-",'Basis-Tabelle-Samen'!C42,"-",'Basis-Tabelle-Samen'!J42,"-seed-package-front-cr-polish.jpg")),
IF($C$1="Portugiesisch - PT",HYPERLINK(CONCATENATE("https://www.saflax.de/0-WVK-Retail/Bilder-Pictures/SAFLAX-",'Basis-Tabelle-Samen'!C42,"-",'Basis-Tabelle-Samen'!J42,"-seed-package-front-cr-portuguese.jpg")),
IF($C$1="Rumänisch - RO",HYPERLINK(CONCATENATE("https://www.saflax.de/0-WVK-Retail/Bilder-Pictures/SAFLAX-",'Basis-Tabelle-Samen'!C42,"-",'Basis-Tabelle-Samen'!J42,"-seed-package-front-cr-romanian.jpg")),
IF($C$1="Schwedisch - SE",HYPERLINK(CONCATENATE("https://www.saflax.de/0-WVK-Retail/Bilder-Pictures/SAFLAX-",'Basis-Tabelle-Samen'!C42,"-",'Basis-Tabelle-Samen'!J42,"-seed-package-front-cr-swedish.jpg")),
IF($C$1="Slowakisch - SK",HYPERLINK(CONCATENATE("https://www.saflax.de/0-WVK-Retail/Bilder-Pictures/SAFLAX-",'Basis-Tabelle-Samen'!C42,"-",'Basis-Tabelle-Samen'!J42,"-seed-package-front-cr-slovak.jpg")),
IF($C$1="Slowenisch - SI",HYPERLINK(CONCATENATE("https://www.saflax.de/0-WVK-Retail/Bilder-Pictures/SAFLAX-",'Basis-Tabelle-Samen'!C42,"-",'Basis-Tabelle-Samen'!J42,"-seed-package-front-cr-slovenian.jpg")),
IF($C$1="Spanisch - ES",HYPERLINK(CONCATENATE("https://www.saflax.de/0-WVK-Retail/Bilder-Pictures/SAFLAX-",'Basis-Tabelle-Samen'!C42,"-",'Basis-Tabelle-Samen'!J42,"-seed-package-front-cr-spanish.jpg")),
IF($C$1="Tschechisch - CZ",HYPERLINK(CONCATENATE("https://www.saflax.de/0-WVK-Retail/Bilder-Pictures/SAFLAX-",'Basis-Tabelle-Samen'!C42,"-",'Basis-Tabelle-Samen'!J42,"-seed-package-front-cr-czech.jpg")),
IF($C$1="Türkisch - TR",HYPERLINK(CONCATENATE("https://www.saflax.de/0-WVK-Retail/Bilder-Pictures/SAFLAX-",'Basis-Tabelle-Samen'!C42,"-",'Basis-Tabelle-Samen'!J42,"-seed-package-front-cr-turkish.jpg")),
IF($C$1="Ungarisch - HU",HYPERLINK(CONCATENATE("https://www.saflax.de/0-WVK-Retail/Bilder-Pictures/SAFLAX-",'Basis-Tabelle-Samen'!C42,"-",'Basis-Tabelle-Samen'!J42,"-seed-package-front-cr-hungarian.jpg")),
" ACHTUNG")))))))))))))))))))))))))))))</f>
        <v>https://www.saflax.de/0-WVK-Retail/Bilder-Pictures/SAFLAX-12502-sabal-palmetto-seed-package-front-cr-english.jpg</v>
      </c>
      <c r="AL40" s="330" t="str">
        <f>IF(G40&lt;1,"",
IF($C$1="Bulgarisch - BG",HYPERLINK(CONCATENATE("https://www.saflax.de/0-WVK-Retail/Bilder-Pictures/SAFLAX-",'Basis-Tabelle-Samen'!C42,"-",'Basis-Tabelle-Samen'!J42,"-seed-package-back-cr-bulgarian.jpg")),
IF($C$1="Dänisch - DK",HYPERLINK(CONCATENATE("https://www.saflax.de/0-WVK-Retail/Bilder-Pictures/SAFLAX-",'Basis-Tabelle-Samen'!C42,"-",'Basis-Tabelle-Samen'!J42,"-seed-package-back-cr-danish.jpg")),
IF($C$1="Deutsch - DE",HYPERLINK(CONCATENATE("https://www.saflax.de/0-WVK-Retail/Bilder-Pictures/SAFLAX-",'Basis-Tabelle-Samen'!C42,"-",'Basis-Tabelle-Samen'!J42,"-seed-package-back-cr-german.jpg")),
IF($C$1="Englisch - UK",HYPERLINK(CONCATENATE("https://www.saflax.de/0-WVK-Retail/Bilder-Pictures/SAFLAX-",'Basis-Tabelle-Samen'!C42,"-",'Basis-Tabelle-Samen'!J42,"-seed-package-back-cr-english.jpg")),
IF($C$1="Estnisch - EE",HYPERLINK(CONCATENATE("https://www.saflax.de/0-WVK-Retail/Bilder-Pictures/SAFLAX-",'Basis-Tabelle-Samen'!C42,"-",'Basis-Tabelle-Samen'!J42,"-seed-package-back-cr-estonian.jpg")),
IF($C$1="Finnisch - FI",HYPERLINK(CONCATENATE("https://www.saflax.de/0-WVK-Retail/Bilder-Pictures/SAFLAX-",'Basis-Tabelle-Samen'!C42,"-",'Basis-Tabelle-Samen'!J42,"-seed-package-back-cr-finnish.jpg")),
IF($C$1="Französisch - FR",HYPERLINK(CONCATENATE("https://www.saflax.de/0-WVK-Retail/Bilder-Pictures/SAFLAX-",'Basis-Tabelle-Samen'!C42,"-",'Basis-Tabelle-Samen'!J42,"-seed-package-back-cr-french.jpg")),
IF($C$1="Griechisch - GR",HYPERLINK(CONCATENATE("https://www.saflax.de/0-WVK-Retail/Bilder-Pictures/SAFLAX-",'Basis-Tabelle-Samen'!C42,"-",'Basis-Tabelle-Samen'!J42,"-seed-package-back-cr-greek.jpg")),
IF($C$1="Irisch - IE",HYPERLINK(CONCATENATE("https://www.saflax.de/0-WVK-Retail/Bilder-Pictures/SAFLAX-",'Basis-Tabelle-Samen'!C42,"-",'Basis-Tabelle-Samen'!J42,"-seed-package-back-cr-irish.jpg")),
IF($C$1="Isländisch - IS",HYPERLINK(CONCATENATE("https://www.saflax.de/0-WVK-Retail/Bilder-Pictures/SAFLAX-",'Basis-Tabelle-Samen'!C42,"-",'Basis-Tabelle-Samen'!J42,"-seed-package-back-cr-icelandic.jpg")),
IF($C$1="Italienisch - IT",HYPERLINK(CONCATENATE("https://www.saflax.de/0-WVK-Retail/Bilder-Pictures/SAFLAX-",'Basis-Tabelle-Samen'!C42,"-",'Basis-Tabelle-Samen'!J42,"-seed-package-back-cr-italian.jpg")),
IF($C$1="Japanisch - JP",HYPERLINK(CONCATENATE("https://www.saflax.de/0-WVK-Retail/Bilder-Pictures/SAFLAX-",'Basis-Tabelle-Samen'!C42,"-",'Basis-Tabelle-Samen'!J42,"-seed-package-back-cr-japanese.jpg")),
IF($C$1="Kroatisch - HR",HYPERLINK(CONCATENATE("https://www.saflax.de/0-WVK-Retail/Bilder-Pictures/SAFLAX-",'Basis-Tabelle-Samen'!C42,"-",'Basis-Tabelle-Samen'!J42,"-seed-package-back-cr-croatian.jpg")),
IF($C$1="Lettisch - LV",HYPERLINK(CONCATENATE("https://www.saflax.de/0-WVK-Retail/Bilder-Pictures/SAFLAX-",'Basis-Tabelle-Samen'!C42,"-",'Basis-Tabelle-Samen'!J42,"-seed-package-back-cr-latvian.jpg")),
IF($C$1="Litauisch - LT",HYPERLINK(CONCATENATE("https://www.saflax.de/0-WVK-Retail/Bilder-Pictures/SAFLAX-",'Basis-Tabelle-Samen'!C42,"-",'Basis-Tabelle-Samen'!J42,"-seed-package-back-cr-lithuanian.jpg")),
IF($C$1="Maltesisch - MT",HYPERLINK(CONCATENATE("https://www.saflax.de/0-WVK-Retail/Bilder-Pictures/SAFLAX-",'Basis-Tabelle-Samen'!C42,"-",'Basis-Tabelle-Samen'!J42,"-seed-package-back-cr-maltese.jpg")),
IF($C$1="Niederländisch - NL",HYPERLINK(CONCATENATE("https://www.saflax.de/0-WVK-Retail/Bilder-Pictures/SAFLAX-",'Basis-Tabelle-Samen'!C42,"-",'Basis-Tabelle-Samen'!J42,"-seed-package-back-cr-dutch.jpg")),
IF($C$1="Norwegisch - NO",HYPERLINK(CONCATENATE("https://www.saflax.de/0-WVK-Retail/Bilder-Pictures/SAFLAX-",'Basis-Tabelle-Samen'!C42,"-",'Basis-Tabelle-Samen'!J42,"-seed-package-back-cr-nowegian.jpg")),
IF($C$1="Polnisch - PL",HYPERLINK(CONCATENATE("https://www.saflax.de/0-WVK-Retail/Bilder-Pictures/SAFLAX-",'Basis-Tabelle-Samen'!C42,"-",'Basis-Tabelle-Samen'!J42,"-seed-package-back-cr-polish.jpg")),
IF($C$1="Portugiesisch - PT",HYPERLINK(CONCATENATE("https://www.saflax.de/0-WVK-Retail/Bilder-Pictures/SAFLAX-",'Basis-Tabelle-Samen'!C42,"-",'Basis-Tabelle-Samen'!J42,"-seed-package-back-cr-portuguese.jpg")),
IF($C$1="Rumänisch - RO",HYPERLINK(CONCATENATE("https://www.saflax.de/0-WVK-Retail/Bilder-Pictures/SAFLAX-",'Basis-Tabelle-Samen'!C42,"-",'Basis-Tabelle-Samen'!J42,"-seed-package-back-cr-romanian.jpg")),
IF($C$1="Schwedisch - SE",HYPERLINK(CONCATENATE("https://www.saflax.de/0-WVK-Retail/Bilder-Pictures/SAFLAX-",'Basis-Tabelle-Samen'!C42,"-",'Basis-Tabelle-Samen'!J42,"-seed-package-back-cr-swedish.jpg")),
IF($C$1="Slowakisch - SK",HYPERLINK(CONCATENATE("https://www.saflax.de/0-WVK-Retail/Bilder-Pictures/SAFLAX-",'Basis-Tabelle-Samen'!C42,"-",'Basis-Tabelle-Samen'!J42,"-seed-package-back-cr-slovak.jpg")),
IF($C$1="Slowenisch - SI",HYPERLINK(CONCATENATE("https://www.saflax.de/0-WVK-Retail/Bilder-Pictures/SAFLAX-",'Basis-Tabelle-Samen'!C42,"-",'Basis-Tabelle-Samen'!J42,"-seed-package-back-cr-slovenian.jpg")),
IF($C$1="Spanisch - ES",HYPERLINK(CONCATENATE("https://www.saflax.de/0-WVK-Retail/Bilder-Pictures/SAFLAX-",'Basis-Tabelle-Samen'!C42,"-",'Basis-Tabelle-Samen'!J42,"-seed-package-back-cr-spanish.jpg")),
IF($C$1="Tschechisch - CZ",HYPERLINK(CONCATENATE("https://www.saflax.de/0-WVK-Retail/Bilder-Pictures/SAFLAX-",'Basis-Tabelle-Samen'!C42,"-",'Basis-Tabelle-Samen'!J42,"-seed-package-back-cr-czech.jpg")),
IF($C$1="Türkisch - TR",HYPERLINK(CONCATENATE("https://www.saflax.de/0-WVK-Retail/Bilder-Pictures/SAFLAX-",'Basis-Tabelle-Samen'!C42,"-",'Basis-Tabelle-Samen'!J42,"-seed-package-back-cr-turkish.jpg")),
IF($C$1="Ungarisch - HU",HYPERLINK(CONCATENATE("https://www.saflax.de/0-WVK-Retail/Bilder-Pictures/SAFLAX-",'Basis-Tabelle-Samen'!C42,"-",'Basis-Tabelle-Samen'!J42,"-seed-package-back-cr-hungarian.jpg")),
" ACHTUNG")))))))))))))))))))))))))))))</f>
        <v>https://www.saflax.de/0-WVK-Retail/Bilder-Pictures/SAFLAX-12502-sabal-palmetto-seed-package-back-cr-english.jpg</v>
      </c>
      <c r="AM40" s="330" t="str">
        <f>IF(H40&lt;1,"",
IF($C$1="Bulgarisch - BG",HYPERLINK(CONCATENATE("https://www.saflax.de/0-WVK-Retail/Bilder-Pictures/SAFLAX-",'Basis-Tabelle-Samen'!K42,"-",'Basis-Tabelle-Samen'!J42,"-garden-to-go-mini-bulgarian.jpg")),
IF($C$1="Dänisch - DK",HYPERLINK(CONCATENATE("https://www.saflax.de/0-WVK-Retail/Bilder-Pictures/SAFLAX-",'Basis-Tabelle-Samen'!K42,"-",'Basis-Tabelle-Samen'!J42,"-garden-to-go-mini-danish.jpg")),
IF($C$1="Deutsch - DE",HYPERLINK(CONCATENATE("https://www.saflax.de/0-WVK-Retail/Bilder-Pictures/SAFLAX-",'Basis-Tabelle-Samen'!K42,"-",'Basis-Tabelle-Samen'!J42,"-garden-to-go-mini-german.jpg")),
IF($C$1="Englisch - UK",HYPERLINK(CONCATENATE("https://www.saflax.de/0-WVK-Retail/Bilder-Pictures/SAFLAX-",'Basis-Tabelle-Samen'!K42,"-",'Basis-Tabelle-Samen'!J42,"-garden-to-go-mini-english.jpg")),
IF($C$1="Estnisch - EE",HYPERLINK(CONCATENATE("https://www.saflax.de/0-WVK-Retail/Bilder-Pictures/SAFLAX-",'Basis-Tabelle-Samen'!K42,"-",'Basis-Tabelle-Samen'!J42,"-garden-to-go-mini-estonian.jpg")),
IF($C$1="Finnisch - FI",HYPERLINK(CONCATENATE("https://www.saflax.de/0-WVK-Retail/Bilder-Pictures/SAFLAX-",'Basis-Tabelle-Samen'!K42,"-",'Basis-Tabelle-Samen'!J42,"-garden-to-go-mini-finnish.jpg")),
IF($C$1="Französisch - FR",HYPERLINK(CONCATENATE("https://www.saflax.de/0-WVK-Retail/Bilder-Pictures/SAFLAX-",'Basis-Tabelle-Samen'!K42,"-",'Basis-Tabelle-Samen'!J42,"-garden-to-go-mini-french.jpg")),
IF($C$1="Griechisch - GR",HYPERLINK(CONCATENATE("https://www.saflax.de/0-WVK-Retail/Bilder-Pictures/SAFLAX-",'Basis-Tabelle-Samen'!K42,"-",'Basis-Tabelle-Samen'!J42,"-garden-to-go-mini-greek.jpg")),
IF($C$1="Irisch - IE",HYPERLINK(CONCATENATE("https://www.saflax.de/0-WVK-Retail/Bilder-Pictures/SAFLAX-",'Basis-Tabelle-Samen'!K42,"-",'Basis-Tabelle-Samen'!J42,"-garden-to-go-mini-irish.jpg")),
IF($C$1="Isländisch - IS",HYPERLINK(CONCATENATE("https://www.saflax.de/0-WVK-Retail/Bilder-Pictures/SAFLAX-",'Basis-Tabelle-Samen'!K42,"-",'Basis-Tabelle-Samen'!J42,"-garden-to-go-mini-icelandic.jpg")),
IF($C$1="Italienisch - IT",HYPERLINK(CONCATENATE("https://www.saflax.de/0-WVK-Retail/Bilder-Pictures/SAFLAX-",'Basis-Tabelle-Samen'!K42,"-",'Basis-Tabelle-Samen'!J42,"-garden-to-go-mini-italian.jpg")),
IF($C$1="Japanisch - JP",HYPERLINK(CONCATENATE("https://www.saflax.de/0-WVK-Retail/Bilder-Pictures/SAFLAX-",'Basis-Tabelle-Samen'!K42,"-",'Basis-Tabelle-Samen'!J42,"-garden-to-go-mini-japanese.jpg")),
IF($C$1="Kroatisch - HR",HYPERLINK(CONCATENATE("https://www.saflax.de/0-WVK-Retail/Bilder-Pictures/SAFLAX-",'Basis-Tabelle-Samen'!K42,"-",'Basis-Tabelle-Samen'!J42,"-garden-to-go-mini-croatian.jpg")),
IF($C$1="Lettisch - LV",HYPERLINK(CONCATENATE("https://www.saflax.de/0-WVK-Retail/Bilder-Pictures/SAFLAX-",'Basis-Tabelle-Samen'!K42,"-",'Basis-Tabelle-Samen'!J42,"-garden-to-go-mini-latvian.jpg")),
IF($C$1="Litauisch - LT",HYPERLINK(CONCATENATE("https://www.saflax.de/0-WVK-Retail/Bilder-Pictures/SAFLAX-",'Basis-Tabelle-Samen'!K42,"-",'Basis-Tabelle-Samen'!J42,"-garden-to-go-mini-lithuanian.jpg")),
IF($C$1="Maltesisch - MT",HYPERLINK(CONCATENATE("https://www.saflax.de/0-WVK-Retail/Bilder-Pictures/SAFLAX-",'Basis-Tabelle-Samen'!K42,"-",'Basis-Tabelle-Samen'!J42,"-garden-to-go-mini-maltese.jpg")),
IF($C$1="Niederländisch - NL",HYPERLINK(CONCATENATE("https://www.saflax.de/0-WVK-Retail/Bilder-Pictures/SAFLAX-",'Basis-Tabelle-Samen'!K42,"-",'Basis-Tabelle-Samen'!J42,"-garden-to-go-mini-dutch.jpg")),
IF($C$1="Norwegisch - NO",HYPERLINK(CONCATENATE("https://www.saflax.de/0-WVK-Retail/Bilder-Pictures/SAFLAX-",'Basis-Tabelle-Samen'!K42,"-",'Basis-Tabelle-Samen'!J42,"-garden-to-go-mini-nowegian.jpg")),
IF($C$1="Polnisch - PL",HYPERLINK(CONCATENATE("https://www.saflax.de/0-WVK-Retail/Bilder-Pictures/SAFLAX-",'Basis-Tabelle-Samen'!K42,"-",'Basis-Tabelle-Samen'!J42,"-garden-to-go-mini-polish.jpg")),
IF($C$1="Portugiesisch - PT",HYPERLINK(CONCATENATE("https://www.saflax.de/0-WVK-Retail/Bilder-Pictures/SAFLAX-",'Basis-Tabelle-Samen'!K42,"-",'Basis-Tabelle-Samen'!J42,"-garden-to-go-mini-portuguese.jpg")),
IF($C$1="Rumänisch - RO",HYPERLINK(CONCATENATE("https://www.saflax.de/0-WVK-Retail/Bilder-Pictures/SAFLAX-",'Basis-Tabelle-Samen'!K42,"-",'Basis-Tabelle-Samen'!J42,"-garden-to-go-mini-romanian.jpg")),
IF($C$1="Schwedisch - SE",HYPERLINK(CONCATENATE("https://www.saflax.de/0-WVK-Retail/Bilder-Pictures/SAFLAX-",'Basis-Tabelle-Samen'!K42,"-",'Basis-Tabelle-Samen'!J42,"-garden-to-go-mini-swedish.jpg")),
IF($C$1="Slowakisch - SK",HYPERLINK(CONCATENATE("https://www.saflax.de/0-WVK-Retail/Bilder-Pictures/SAFLAX-",'Basis-Tabelle-Samen'!K42,"-",'Basis-Tabelle-Samen'!J42,"-garden-to-go-mini-slovak.jpg")),
IF($C$1="Slowenisch - SI",HYPERLINK(CONCATENATE("https://www.saflax.de/0-WVK-Retail/Bilder-Pictures/SAFLAX-",'Basis-Tabelle-Samen'!K42,"-",'Basis-Tabelle-Samen'!J42,"-garden-to-go-mini-slovenian.jpg")),
IF($C$1="Spanisch - ES",HYPERLINK(CONCATENATE("https://www.saflax.de/0-WVK-Retail/Bilder-Pictures/SAFLAX-",'Basis-Tabelle-Samen'!K42,"-",'Basis-Tabelle-Samen'!J42,"-garden-to-go-mini-spanish.jpg")),
IF($C$1="Tschechisch - CZ",HYPERLINK(CONCATENATE("https://www.saflax.de/0-WVK-Retail/Bilder-Pictures/SAFLAX-",'Basis-Tabelle-Samen'!K42,"-",'Basis-Tabelle-Samen'!J42,"-garden-to-go-mini-czech.jpg")),
IF($C$1="Türkisch - TR",HYPERLINK(CONCATENATE("https://www.saflax.de/0-WVK-Retail/Bilder-Pictures/SAFLAX-",'Basis-Tabelle-Samen'!K42,"-",'Basis-Tabelle-Samen'!J42,"-garden-to-go-mini-turkish.jpg")),
IF($C$1="Ungarisch - HU",HYPERLINK(CONCATENATE("https://www.saflax.de/0-WVK-Retail/Bilder-Pictures/SAFLAX-",'Basis-Tabelle-Samen'!K42,"-",'Basis-Tabelle-Samen'!J42,"-garden-to-go-mini-hungarian.jpg")),
" ACHTUNG")))))))))))))))))))))))))))))</f>
        <v>https://www.saflax.de/0-WVK-Retail/Bilder-Pictures/SAFLAX-72502-sabal-palmetto-garden-to-go-mini-english.jpg</v>
      </c>
      <c r="AN40" s="330" t="str">
        <f>IF(I40&lt;1,"",
IF($C$1="Bulgarisch - BG",HYPERLINK(CONCATENATE("https://www.saflax.de/0-WVK-Retail/Bilder-Pictures/SAFLAX-",'Basis-Tabelle-Samen'!N42,"-",'Basis-Tabelle-Samen'!J42,"-garden-to-go-lite-bulgarian.jpg")),
IF($C$1="Dänisch - DK",HYPERLINK(CONCATENATE("https://www.saflax.de/0-WVK-Retail/Bilder-Pictures/SAFLAX-",'Basis-Tabelle-Samen'!N42,"-",'Basis-Tabelle-Samen'!J42,"-garden-to-go-lite-danish.jpg")),
IF($C$1="Deutsch - DE",HYPERLINK(CONCATENATE("https://www.saflax.de/0-WVK-Retail/Bilder-Pictures/SAFLAX-",'Basis-Tabelle-Samen'!N42,"-",'Basis-Tabelle-Samen'!J42,"-garden-to-go-lite-german.jpg")),
IF($C$1="Englisch - UK",HYPERLINK(CONCATENATE("https://www.saflax.de/0-WVK-Retail/Bilder-Pictures/SAFLAX-",'Basis-Tabelle-Samen'!N42,"-",'Basis-Tabelle-Samen'!J42,"-garden-to-go-lite-english.jpg")),
IF($C$1="Estnisch - EE",HYPERLINK(CONCATENATE("https://www.saflax.de/0-WVK-Retail/Bilder-Pictures/SAFLAX-",'Basis-Tabelle-Samen'!N42,"-",'Basis-Tabelle-Samen'!J42,"-garden-to-go-lite-estonian.jpg")),
IF($C$1="Finnisch - FI",HYPERLINK(CONCATENATE("https://www.saflax.de/0-WVK-Retail/Bilder-Pictures/SAFLAX-",'Basis-Tabelle-Samen'!N42,"-",'Basis-Tabelle-Samen'!J42,"-garden-to-go-lite-finnish.jpg")),
IF($C$1="Französisch - FR",HYPERLINK(CONCATENATE("https://www.saflax.de/0-WVK-Retail/Bilder-Pictures/SAFLAX-",'Basis-Tabelle-Samen'!N42,"-",'Basis-Tabelle-Samen'!J42,"-garden-to-go-lite-french.jpg")),
IF($C$1="Griechisch - GR",HYPERLINK(CONCATENATE("https://www.saflax.de/0-WVK-Retail/Bilder-Pictures/SAFLAX-",'Basis-Tabelle-Samen'!N42,"-",'Basis-Tabelle-Samen'!J42,"-garden-to-go-lite-greek.jpg")),
IF($C$1="Irisch - IE",HYPERLINK(CONCATENATE("https://www.saflax.de/0-WVK-Retail/Bilder-Pictures/SAFLAX-",'Basis-Tabelle-Samen'!N42,"-",'Basis-Tabelle-Samen'!J42,"-garden-to-go-lite-irish.jpg")),
IF($C$1="Isländisch - IS",HYPERLINK(CONCATENATE("https://www.saflax.de/0-WVK-Retail/Bilder-Pictures/SAFLAX-",'Basis-Tabelle-Samen'!N42,"-",'Basis-Tabelle-Samen'!J42,"-garden-to-go-lite-icelandic.jpg")),
IF($C$1="Italienisch - IT",HYPERLINK(CONCATENATE("https://www.saflax.de/0-WVK-Retail/Bilder-Pictures/SAFLAX-",'Basis-Tabelle-Samen'!N42,"-",'Basis-Tabelle-Samen'!J42,"-garden-to-go-lite-italian.jpg")),
IF($C$1="Japanisch - JP",HYPERLINK(CONCATENATE("https://www.saflax.de/0-WVK-Retail/Bilder-Pictures/SAFLAX-",'Basis-Tabelle-Samen'!N42,"-",'Basis-Tabelle-Samen'!J42,"-garden-to-go-lite-japanese.jpg")),
IF($C$1="Kroatisch - HR",HYPERLINK(CONCATENATE("https://www.saflax.de/0-WVK-Retail/Bilder-Pictures/SAFLAX-",'Basis-Tabelle-Samen'!N42,"-",'Basis-Tabelle-Samen'!J42,"-garden-to-go-lite-croatian.jpg")),
IF($C$1="Lettisch - LV",HYPERLINK(CONCATENATE("https://www.saflax.de/0-WVK-Retail/Bilder-Pictures/SAFLAX-",'Basis-Tabelle-Samen'!N42,"-",'Basis-Tabelle-Samen'!J42,"-garden-to-go-lite-latvian.jpg")),
IF($C$1="Litauisch - LT",HYPERLINK(CONCATENATE("https://www.saflax.de/0-WVK-Retail/Bilder-Pictures/SAFLAX-",'Basis-Tabelle-Samen'!N42,"-",'Basis-Tabelle-Samen'!J42,"-garden-to-go-lite-lithuanian.jpg")),
IF($C$1="Maltesisch - MT",HYPERLINK(CONCATENATE("https://www.saflax.de/0-WVK-Retail/Bilder-Pictures/SAFLAX-",'Basis-Tabelle-Samen'!N42,"-",'Basis-Tabelle-Samen'!J42,"-garden-to-go-lite-maltese.jpg")),
IF($C$1="Niederländisch - NL",HYPERLINK(CONCATENATE("https://www.saflax.de/0-WVK-Retail/Bilder-Pictures/SAFLAX-",'Basis-Tabelle-Samen'!N42,"-",'Basis-Tabelle-Samen'!J42,"-garden-to-go-lite-dutch.jpg")),
IF($C$1="Norwegisch - NO",HYPERLINK(CONCATENATE("https://www.saflax.de/0-WVK-Retail/Bilder-Pictures/SAFLAX-",'Basis-Tabelle-Samen'!N42,"-",'Basis-Tabelle-Samen'!J42,"-garden-to-go-lite-nowegian.jpg")),
IF($C$1="Polnisch - PL",HYPERLINK(CONCATENATE("https://www.saflax.de/0-WVK-Retail/Bilder-Pictures/SAFLAX-",'Basis-Tabelle-Samen'!N42,"-",'Basis-Tabelle-Samen'!J42,"-garden-to-go-lite-polish.jpg")),
IF($C$1="Portugiesisch - PT",HYPERLINK(CONCATENATE("https://www.saflax.de/0-WVK-Retail/Bilder-Pictures/SAFLAX-",'Basis-Tabelle-Samen'!N42,"-",'Basis-Tabelle-Samen'!J42,"-garden-to-go-lite-portuguese.jpg")),
IF($C$1="Rumänisch - RO",HYPERLINK(CONCATENATE("https://www.saflax.de/0-WVK-Retail/Bilder-Pictures/SAFLAX-",'Basis-Tabelle-Samen'!N42,"-",'Basis-Tabelle-Samen'!J42,"-garden-to-go-lite-romanian.jpg")),
IF($C$1="Schwedisch - SE",HYPERLINK(CONCATENATE("https://www.saflax.de/0-WVK-Retail/Bilder-Pictures/SAFLAX-",'Basis-Tabelle-Samen'!N42,"-",'Basis-Tabelle-Samen'!J42,"-garden-to-go-lite-swedish.jpg")),
IF($C$1="Slowakisch - SK",HYPERLINK(CONCATENATE("https://www.saflax.de/0-WVK-Retail/Bilder-Pictures/SAFLAX-",'Basis-Tabelle-Samen'!N42,"-",'Basis-Tabelle-Samen'!J42,"-garden-to-go-lite-slovak.jpg")),
IF($C$1="Slowenisch - SI",HYPERLINK(CONCATENATE("https://www.saflax.de/0-WVK-Retail/Bilder-Pictures/SAFLAX-",'Basis-Tabelle-Samen'!N42,"-",'Basis-Tabelle-Samen'!J42,"-garden-to-go-lite-slovenian.jpg")),
IF($C$1="Spanisch - ES",HYPERLINK(CONCATENATE("https://www.saflax.de/0-WVK-Retail/Bilder-Pictures/SAFLAX-",'Basis-Tabelle-Samen'!N42,"-",'Basis-Tabelle-Samen'!J42,"-garden-to-go-lite-spanish.jpg")),
IF($C$1="Tschechisch - CZ",HYPERLINK(CONCATENATE("https://www.saflax.de/0-WVK-Retail/Bilder-Pictures/SAFLAX-",'Basis-Tabelle-Samen'!N42,"-",'Basis-Tabelle-Samen'!J42,"-garden-to-go-lite-czech.jpg")),
IF($C$1="Türkisch - TR",HYPERLINK(CONCATENATE("https://www.saflax.de/0-WVK-Retail/Bilder-Pictures/SAFLAX-",'Basis-Tabelle-Samen'!N42,"-",'Basis-Tabelle-Samen'!J42,"-garden-to-go-lite-turkish.jpg")),
IF($C$1="Ungarisch - HU",HYPERLINK(CONCATENATE("https://www.saflax.de/0-WVK-Retail/Bilder-Pictures/SAFLAX-",'Basis-Tabelle-Samen'!N42,"-",'Basis-Tabelle-Samen'!J42,"-garden-to-go-lite-hungarian.jpg")),
" ACHTUNG")))))))))))))))))))))))))))))</f>
        <v>https://www.saflax.de/0-WVK-Retail/Bilder-Pictures/SAFLAX-82502-sabal-palmetto-garden-to-go-lite-english.jpg</v>
      </c>
      <c r="AO40" s="330" t="str">
        <f>IF(J40&lt;1,"",
IF($C$1="Bulgarisch - BG",HYPERLINK(CONCATENATE("https://www.saflax.de/0-WVK-Retail/Bilder-Pictures/SAFLAX-",'Basis-Tabelle-Samen'!Q42,"-",'Basis-Tabelle-Samen'!J42,"-garden-to-go-bulgarian.jpg")),
IF($C$1="Dänisch - DK",HYPERLINK(CONCATENATE("https://www.saflax.de/0-WVK-Retail/Bilder-Pictures/SAFLAX-",'Basis-Tabelle-Samen'!Q42,"-",'Basis-Tabelle-Samen'!J42,"-garden-to-go-danish.jpg")),
IF($C$1="Deutsch - DE",HYPERLINK(CONCATENATE("https://www.saflax.de/0-WVK-Retail/Bilder-Pictures/SAFLAX-",'Basis-Tabelle-Samen'!Q42,"-",'Basis-Tabelle-Samen'!J42,"-garden-to-go-german.jpg")),
IF($C$1="Englisch - UK",HYPERLINK(CONCATENATE("https://www.saflax.de/0-WVK-Retail/Bilder-Pictures/SAFLAX-",'Basis-Tabelle-Samen'!Q42,"-",'Basis-Tabelle-Samen'!J42,"-garden-to-go-english.jpg")),
IF($C$1="Estnisch - EE",HYPERLINK(CONCATENATE("https://www.saflax.de/0-WVK-Retail/Bilder-Pictures/SAFLAX-",'Basis-Tabelle-Samen'!Q42,"-",'Basis-Tabelle-Samen'!J42,"-garden-to-go-estonian.jpg")),
IF($C$1="Finnisch - FI",HYPERLINK(CONCATENATE("https://www.saflax.de/0-WVK-Retail/Bilder-Pictures/SAFLAX-",'Basis-Tabelle-Samen'!Q42,"-",'Basis-Tabelle-Samen'!J42,"-garden-to-go-finnish.jpg")),
IF($C$1="Französisch - FR",HYPERLINK(CONCATENATE("https://www.saflax.de/0-WVK-Retail/Bilder-Pictures/SAFLAX-",'Basis-Tabelle-Samen'!Q42,"-",'Basis-Tabelle-Samen'!J42,"-garden-to-go-french.jpg")),
IF($C$1="Griechisch - GR",HYPERLINK(CONCATENATE("https://www.saflax.de/0-WVK-Retail/Bilder-Pictures/SAFLAX-",'Basis-Tabelle-Samen'!Q42,"-",'Basis-Tabelle-Samen'!J42,"-garden-to-go-greek.jpg")),
IF($C$1="Irisch - IE",HYPERLINK(CONCATENATE("https://www.saflax.de/0-WVK-Retail/Bilder-Pictures/SAFLAX-",'Basis-Tabelle-Samen'!Q42,"-",'Basis-Tabelle-Samen'!J42,"-garden-to-go-irish.jpg")),
IF($C$1="Isländisch - IS",HYPERLINK(CONCATENATE("https://www.saflax.de/0-WVK-Retail/Bilder-Pictures/SAFLAX-",'Basis-Tabelle-Samen'!Q42,"-",'Basis-Tabelle-Samen'!J42,"-garden-to-go-icelandic.jpg")),
IF($C$1="Italienisch - IT",HYPERLINK(CONCATENATE("https://www.saflax.de/0-WVK-Retail/Bilder-Pictures/SAFLAX-",'Basis-Tabelle-Samen'!Q42,"-",'Basis-Tabelle-Samen'!J42,"-garden-to-go-italian.jpg")),
IF($C$1="Japanisch - JP",HYPERLINK(CONCATENATE("https://www.saflax.de/0-WVK-Retail/Bilder-Pictures/SAFLAX-",'Basis-Tabelle-Samen'!Q42,"-",'Basis-Tabelle-Samen'!J42,"-garden-to-go-japanese.jpg")),
IF($C$1="Kroatisch - HR",HYPERLINK(CONCATENATE("https://www.saflax.de/0-WVK-Retail/Bilder-Pictures/SAFLAX-",'Basis-Tabelle-Samen'!Q42,"-",'Basis-Tabelle-Samen'!J42,"-garden-to-go-croatian.jpg")),
IF($C$1="Lettisch - LV",HYPERLINK(CONCATENATE("https://www.saflax.de/0-WVK-Retail/Bilder-Pictures/SAFLAX-",'Basis-Tabelle-Samen'!Q42,"-",'Basis-Tabelle-Samen'!J42,"-garden-to-go-latvian.jpg")),
IF($C$1="Litauisch - LT",HYPERLINK(CONCATENATE("https://www.saflax.de/0-WVK-Retail/Bilder-Pictures/SAFLAX-",'Basis-Tabelle-Samen'!Q42,"-",'Basis-Tabelle-Samen'!J42,"-garden-to-go-lithuanian.jpg")),
IF($C$1="Maltesisch - MT",HYPERLINK(CONCATENATE("https://www.saflax.de/0-WVK-Retail/Bilder-Pictures/SAFLAX-",'Basis-Tabelle-Samen'!Q42,"-",'Basis-Tabelle-Samen'!J42,"-garden-to-go-maltese.jpg")),
IF($C$1="Niederländisch - NL",HYPERLINK(CONCATENATE("https://www.saflax.de/0-WVK-Retail/Bilder-Pictures/SAFLAX-",'Basis-Tabelle-Samen'!Q42,"-",'Basis-Tabelle-Samen'!J42,"-garden-to-go-dutch.jpg")),
IF($C$1="Norwegisch - NO",HYPERLINK(CONCATENATE("https://www.saflax.de/0-WVK-Retail/Bilder-Pictures/SAFLAX-",'Basis-Tabelle-Samen'!Q42,"-",'Basis-Tabelle-Samen'!J42,"-garden-to-go-nowegian.jpg")),
IF($C$1="Polnisch - PL",HYPERLINK(CONCATENATE("https://www.saflax.de/0-WVK-Retail/Bilder-Pictures/SAFLAX-",'Basis-Tabelle-Samen'!Q42,"-",'Basis-Tabelle-Samen'!J42,"-garden-to-go-polish.jpg")),
IF($C$1="Portugiesisch - PT",HYPERLINK(CONCATENATE("https://www.saflax.de/0-WVK-Retail/Bilder-Pictures/SAFLAX-",'Basis-Tabelle-Samen'!Q42,"-",'Basis-Tabelle-Samen'!J42,"-garden-to-go-portuguese.jpg")),
IF($C$1="Rumänisch - RO",HYPERLINK(CONCATENATE("https://www.saflax.de/0-WVK-Retail/Bilder-Pictures/SAFLAX-",'Basis-Tabelle-Samen'!Q42,"-",'Basis-Tabelle-Samen'!J42,"-garden-to-go-romanian.jpg")),
IF($C$1="Schwedisch - SE",HYPERLINK(CONCATENATE("https://www.saflax.de/0-WVK-Retail/Bilder-Pictures/SAFLAX-",'Basis-Tabelle-Samen'!Q42,"-",'Basis-Tabelle-Samen'!J42,"-garden-to-go-swedish.jpg")),
IF($C$1="Slowakisch - SK",HYPERLINK(CONCATENATE("https://www.saflax.de/0-WVK-Retail/Bilder-Pictures/SAFLAX-",'Basis-Tabelle-Samen'!Q42,"-",'Basis-Tabelle-Samen'!J42,"-garden-to-go-slovak.jpg")),
IF($C$1="Slowenisch - SI",HYPERLINK(CONCATENATE("https://www.saflax.de/0-WVK-Retail/Bilder-Pictures/SAFLAX-",'Basis-Tabelle-Samen'!Q42,"-",'Basis-Tabelle-Samen'!J42,"-garden-to-go-slovenian.jpg")),
IF($C$1="Spanisch - ES",HYPERLINK(CONCATENATE("https://www.saflax.de/0-WVK-Retail/Bilder-Pictures/SAFLAX-",'Basis-Tabelle-Samen'!Q42,"-",'Basis-Tabelle-Samen'!J42,"-garden-to-go-spanish.jpg")),
IF($C$1="Tschechisch - CZ",HYPERLINK(CONCATENATE("https://www.saflax.de/0-WVK-Retail/Bilder-Pictures/SAFLAX-",'Basis-Tabelle-Samen'!Q42,"-",'Basis-Tabelle-Samen'!J42,"-garden-to-go-czech.jpg")),
IF($C$1="Türkisch - TR",HYPERLINK(CONCATENATE("https://www.saflax.de/0-WVK-Retail/Bilder-Pictures/SAFLAX-",'Basis-Tabelle-Samen'!Q42,"-",'Basis-Tabelle-Samen'!J42,"-garden-to-go-turkish.jpg")),
IF($C$1="Ungarisch - HU",HYPERLINK(CONCATENATE("https://www.saflax.de/0-WVK-Retail/Bilder-Pictures/SAFLAX-",'Basis-Tabelle-Samen'!Q42,"-",'Basis-Tabelle-Samen'!J42,"-garden-to-go-hungarian.jpg")),
" ACHTUNG")))))))))))))))))))))))))))))</f>
        <v>https://www.saflax.de/0-WVK-Retail/Bilder-Pictures/SAFLAX-52502-sabal-palmetto-garden-to-go-english.jpg</v>
      </c>
      <c r="AP40" s="330" t="str">
        <f>IF(K40&lt;1,"",
IF($C$1="Bulgarisch - BG",HYPERLINK(CONCATENATE("https://www.saflax.de/0-WVK-Retail/Bilder-Pictures/SAFLAX-",'Basis-Tabelle-Samen'!T42,"-",'Basis-Tabelle-Samen'!J42,"-cultivation-set-bulgarian.jpg")),
IF($C$1="Dänisch - DK",HYPERLINK(CONCATENATE("https://www.saflax.de/0-WVK-Retail/Bilder-Pictures/SAFLAX-",'Basis-Tabelle-Samen'!T42,"-",'Basis-Tabelle-Samen'!J42,"-cultivation-set-danish.jpg")),
IF($C$1="Deutsch - DE",HYPERLINK(CONCATENATE("https://www.saflax.de/0-WVK-Retail/Bilder-Pictures/SAFLAX-",'Basis-Tabelle-Samen'!T42,"-",'Basis-Tabelle-Samen'!J42,"-cultivation-set-german.jpg")),
IF($C$1="Englisch - UK",HYPERLINK(CONCATENATE("https://www.saflax.de/0-WVK-Retail/Bilder-Pictures/SAFLAX-",'Basis-Tabelle-Samen'!T42,"-",'Basis-Tabelle-Samen'!J42,"-cultivation-set-english.jpg")),
IF($C$1="Estnisch - EE",HYPERLINK(CONCATENATE("https://www.saflax.de/0-WVK-Retail/Bilder-Pictures/SAFLAX-",'Basis-Tabelle-Samen'!T42,"-",'Basis-Tabelle-Samen'!J42,"-cultivation-set-estonian.jpg")),
IF($C$1="Finnisch - FI",HYPERLINK(CONCATENATE("https://www.saflax.de/0-WVK-Retail/Bilder-Pictures/SAFLAX-",'Basis-Tabelle-Samen'!T42,"-",'Basis-Tabelle-Samen'!J42,"-cultivation-set-finnish.jpg")),
IF($C$1="Französisch - FR",HYPERLINK(CONCATENATE("https://www.saflax.de/0-WVK-Retail/Bilder-Pictures/SAFLAX-",'Basis-Tabelle-Samen'!T42,"-",'Basis-Tabelle-Samen'!J42,"-cultivation-set-french.jpg")),
IF($C$1="Griechisch - GR",HYPERLINK(CONCATENATE("https://www.saflax.de/0-WVK-Retail/Bilder-Pictures/SAFLAX-",'Basis-Tabelle-Samen'!T42,"-",'Basis-Tabelle-Samen'!J42,"-cultivation-set-greek.jpg")),
IF($C$1="Irisch - IE",HYPERLINK(CONCATENATE("https://www.saflax.de/0-WVK-Retail/Bilder-Pictures/SAFLAX-",'Basis-Tabelle-Samen'!T42,"-",'Basis-Tabelle-Samen'!J42,"-cultivation-set-irish.jpg")),
IF($C$1="Isländisch - IS",HYPERLINK(CONCATENATE("https://www.saflax.de/0-WVK-Retail/Bilder-Pictures/SAFLAX-",'Basis-Tabelle-Samen'!T42,"-",'Basis-Tabelle-Samen'!J42,"-cultivation-set-icelandic.jpg")),
IF($C$1="Italienisch - IT",HYPERLINK(CONCATENATE("https://www.saflax.de/0-WVK-Retail/Bilder-Pictures/SAFLAX-",'Basis-Tabelle-Samen'!T42,"-",'Basis-Tabelle-Samen'!J42,"-cultivation-set-italian.jpg")),
IF($C$1="Japanisch - JP",HYPERLINK(CONCATENATE("https://www.saflax.de/0-WVK-Retail/Bilder-Pictures/SAFLAX-",'Basis-Tabelle-Samen'!T42,"-",'Basis-Tabelle-Samen'!J42,"-cultivation-set-japanese.jpg")),
IF($C$1="Kroatisch - HR",HYPERLINK(CONCATENATE("https://www.saflax.de/0-WVK-Retail/Bilder-Pictures/SAFLAX-",'Basis-Tabelle-Samen'!T42,"-",'Basis-Tabelle-Samen'!J42,"-cultivation-set-croatian.jpg")),
IF($C$1="Lettisch - LV",HYPERLINK(CONCATENATE("https://www.saflax.de/0-WVK-Retail/Bilder-Pictures/SAFLAX-",'Basis-Tabelle-Samen'!T42,"-",'Basis-Tabelle-Samen'!J42,"-cultivation-set-latvian.jpg")),
IF($C$1="Litauisch - LT",HYPERLINK(CONCATENATE("https://www.saflax.de/0-WVK-Retail/Bilder-Pictures/SAFLAX-",'Basis-Tabelle-Samen'!T42,"-",'Basis-Tabelle-Samen'!J42,"-cultivation-set-lithuanian.jpg")),
IF($C$1="Maltesisch - MT",HYPERLINK(CONCATENATE("https://www.saflax.de/0-WVK-Retail/Bilder-Pictures/SAFLAX-",'Basis-Tabelle-Samen'!T42,"-",'Basis-Tabelle-Samen'!J42,"-cultivation-set-maltese.jpg")),
IF($C$1="Niederländisch - NL",HYPERLINK(CONCATENATE("https://www.saflax.de/0-WVK-Retail/Bilder-Pictures/SAFLAX-",'Basis-Tabelle-Samen'!T42,"-",'Basis-Tabelle-Samen'!J42,"-cultivation-set-dutch.jpg")),
IF($C$1="Norwegisch - NO",HYPERLINK(CONCATENATE("https://www.saflax.de/0-WVK-Retail/Bilder-Pictures/SAFLAX-",'Basis-Tabelle-Samen'!T42,"-",'Basis-Tabelle-Samen'!J42,"-cultivation-set-nowegian.jpg")),
IF($C$1="Polnisch - PL",HYPERLINK(CONCATENATE("https://www.saflax.de/0-WVK-Retail/Bilder-Pictures/SAFLAX-",'Basis-Tabelle-Samen'!T42,"-",'Basis-Tabelle-Samen'!J42,"-cultivation-set-polish.jpg")),
IF($C$1="Portugiesisch - PT",HYPERLINK(CONCATENATE("https://www.saflax.de/0-WVK-Retail/Bilder-Pictures/SAFLAX-",'Basis-Tabelle-Samen'!T42,"-",'Basis-Tabelle-Samen'!J42,"-cultivation-set-portuguese.jpg")),
IF($C$1="Rumänisch - RO",HYPERLINK(CONCATENATE("https://www.saflax.de/0-WVK-Retail/Bilder-Pictures/SAFLAX-",'Basis-Tabelle-Samen'!T42,"-",'Basis-Tabelle-Samen'!J42,"-cultivation-set-romanian.jpg")),
IF($C$1="Schwedisch - SE",HYPERLINK(CONCATENATE("https://www.saflax.de/0-WVK-Retail/Bilder-Pictures/SAFLAX-",'Basis-Tabelle-Samen'!T42,"-",'Basis-Tabelle-Samen'!J42,"-cultivation-set-swedish.jpg")),
IF($C$1="Slowakisch - SK",HYPERLINK(CONCATENATE("https://www.saflax.de/0-WVK-Retail/Bilder-Pictures/SAFLAX-",'Basis-Tabelle-Samen'!T42,"-",'Basis-Tabelle-Samen'!J42,"-cultivation-set-slovak.jpg")),
IF($C$1="Slowenisch - SI",HYPERLINK(CONCATENATE("https://www.saflax.de/0-WVK-Retail/Bilder-Pictures/SAFLAX-",'Basis-Tabelle-Samen'!T42,"-",'Basis-Tabelle-Samen'!J42,"-cultivation-set-slovenian.jpg")),
IF($C$1="Spanisch - ES",HYPERLINK(CONCATENATE("https://www.saflax.de/0-WVK-Retail/Bilder-Pictures/SAFLAX-",'Basis-Tabelle-Samen'!T42,"-",'Basis-Tabelle-Samen'!J42,"-cultivation-set-spanish.jpg")),
IF($C$1="Tschechisch - CZ",HYPERLINK(CONCATENATE("https://www.saflax.de/0-WVK-Retail/Bilder-Pictures/SAFLAX-",'Basis-Tabelle-Samen'!T42,"-",'Basis-Tabelle-Samen'!J42,"-cultivation-set-czech.jpg")),
IF($C$1="Türkisch - TR",HYPERLINK(CONCATENATE("https://www.saflax.de/0-WVK-Retail/Bilder-Pictures/SAFLAX-",'Basis-Tabelle-Samen'!T42,"-",'Basis-Tabelle-Samen'!J42,"-cultivation-set-turkish.jpg")),
IF($C$1="Ungarisch - HU",HYPERLINK(CONCATENATE("https://www.saflax.de/0-WVK-Retail/Bilder-Pictures/SAFLAX-",'Basis-Tabelle-Samen'!T42,"-",'Basis-Tabelle-Samen'!J42,"-cultivation-set-hungarian.jpg")),
" ACHTUNG")))))))))))))))))))))))))))))</f>
        <v>https://www.saflax.de/0-WVK-Retail/Bilder-Pictures/SAFLAX-32502-sabal-palmetto-cultivation-set-english.jpg</v>
      </c>
      <c r="AQ40" s="330" t="str">
        <f>IF(L40&lt;1,"",
IF($C$1="Bulgarisch - BG",HYPERLINK(CONCATENATE("https://www.saflax.de/0-WVK-Retail/Bilder-Pictures/SAFLAX-",'Basis-Tabelle-Samen'!W42,"-",'Basis-Tabelle-Samen'!J42,"-garden-in-the-bag-bulgarian.jpg")),
IF($C$1="Dänisch - DK",HYPERLINK(CONCATENATE("https://www.saflax.de/0-WVK-Retail/Bilder-Pictures/SAFLAX-",'Basis-Tabelle-Samen'!W42,"-",'Basis-Tabelle-Samen'!J42,"-garden-in-the-bag-danish.jpg")),
IF($C$1="Deutsch - DE",HYPERLINK(CONCATENATE("https://www.saflax.de/0-WVK-Retail/Bilder-Pictures/SAFLAX-",'Basis-Tabelle-Samen'!W42,"-",'Basis-Tabelle-Samen'!J42,"-garden-in-the-bag-german.jpg")),
IF($C$1="Englisch - UK",HYPERLINK(CONCATENATE("https://www.saflax.de/0-WVK-Retail/Bilder-Pictures/SAFLAX-",'Basis-Tabelle-Samen'!W42,"-",'Basis-Tabelle-Samen'!J42,"-garden-in-the-bag-english.jpg")),
IF($C$1="Estnisch - EE",HYPERLINK(CONCATENATE("https://www.saflax.de/0-WVK-Retail/Bilder-Pictures/SAFLAX-",'Basis-Tabelle-Samen'!W42,"-",'Basis-Tabelle-Samen'!J42,"-garden-in-the-bag-estonian.jpg")),
IF($C$1="Finnisch - FI",HYPERLINK(CONCATENATE("https://www.saflax.de/0-WVK-Retail/Bilder-Pictures/SAFLAX-",'Basis-Tabelle-Samen'!W42,"-",'Basis-Tabelle-Samen'!J42,"-garden-in-the-bag-finnish.jpg")),
IF($C$1="Französisch - FR",HYPERLINK(CONCATENATE("https://www.saflax.de/0-WVK-Retail/Bilder-Pictures/SAFLAX-",'Basis-Tabelle-Samen'!W42,"-",'Basis-Tabelle-Samen'!J42,"-garden-in-the-bag-french.jpg")),
IF($C$1="Griechisch - GR",HYPERLINK(CONCATENATE("https://www.saflax.de/0-WVK-Retail/Bilder-Pictures/SAFLAX-",'Basis-Tabelle-Samen'!W42,"-",'Basis-Tabelle-Samen'!J42,"-garden-in-the-bag-greek.jpg")),
IF($C$1="Irisch - IE",HYPERLINK(CONCATENATE("https://www.saflax.de/0-WVK-Retail/Bilder-Pictures/SAFLAX-",'Basis-Tabelle-Samen'!W42,"-",'Basis-Tabelle-Samen'!J42,"-garden-in-the-bag-irish.jpg")),
IF($C$1="Isländisch - IS",HYPERLINK(CONCATENATE("https://www.saflax.de/0-WVK-Retail/Bilder-Pictures/SAFLAX-",'Basis-Tabelle-Samen'!W42,"-",'Basis-Tabelle-Samen'!J42,"-garden-in-the-bag-icelandic.jpg")),
IF($C$1="Italienisch - IT",HYPERLINK(CONCATENATE("https://www.saflax.de/0-WVK-Retail/Bilder-Pictures/SAFLAX-",'Basis-Tabelle-Samen'!W42,"-",'Basis-Tabelle-Samen'!J42,"-garden-in-the-bag-italian.jpg")),
IF($C$1="Japanisch - JP",HYPERLINK(CONCATENATE("https://www.saflax.de/0-WVK-Retail/Bilder-Pictures/SAFLAX-",'Basis-Tabelle-Samen'!W42,"-",'Basis-Tabelle-Samen'!J42,"-garden-in-the-bag-japanese.jpg")),
IF($C$1="Kroatisch - HR",HYPERLINK(CONCATENATE("https://www.saflax.de/0-WVK-Retail/Bilder-Pictures/SAFLAX-",'Basis-Tabelle-Samen'!W42,"-",'Basis-Tabelle-Samen'!J42,"-garden-in-the-bag-croatian.jpg")),
IF($C$1="Lettisch - LV",HYPERLINK(CONCATENATE("https://www.saflax.de/0-WVK-Retail/Bilder-Pictures/SAFLAX-",'Basis-Tabelle-Samen'!W42,"-",'Basis-Tabelle-Samen'!J42,"-garden-in-the-bag-latvian.jpg")),
IF($C$1="Litauisch - LT",HYPERLINK(CONCATENATE("https://www.saflax.de/0-WVK-Retail/Bilder-Pictures/SAFLAX-",'Basis-Tabelle-Samen'!W42,"-",'Basis-Tabelle-Samen'!J42,"-garden-in-the-bag-lithuanian.jpg")),
IF($C$1="Maltesisch - MT",HYPERLINK(CONCATENATE("https://www.saflax.de/0-WVK-Retail/Bilder-Pictures/SAFLAX-",'Basis-Tabelle-Samen'!W42,"-",'Basis-Tabelle-Samen'!J42,"-garden-in-the-bag-maltese.jpg")),
IF($C$1="Niederländisch - NL",HYPERLINK(CONCATENATE("https://www.saflax.de/0-WVK-Retail/Bilder-Pictures/SAFLAX-",'Basis-Tabelle-Samen'!W42,"-",'Basis-Tabelle-Samen'!J42,"-garden-in-the-bag-dutch.jpg")),
IF($C$1="Norwegisch - NO",HYPERLINK(CONCATENATE("https://www.saflax.de/0-WVK-Retail/Bilder-Pictures/SAFLAX-",'Basis-Tabelle-Samen'!W42,"-",'Basis-Tabelle-Samen'!J42,"-garden-in-the-bag-nowegian.jpg")),
IF($C$1="Polnisch - PL",HYPERLINK(CONCATENATE("https://www.saflax.de/0-WVK-Retail/Bilder-Pictures/SAFLAX-",'Basis-Tabelle-Samen'!W42,"-",'Basis-Tabelle-Samen'!J42,"-garden-in-the-bag-polish.jpg")),
IF($C$1="Portugiesisch - PT",HYPERLINK(CONCATENATE("https://www.saflax.de/0-WVK-Retail/Bilder-Pictures/SAFLAX-",'Basis-Tabelle-Samen'!W42,"-",'Basis-Tabelle-Samen'!J42,"-garden-in-the-bag-portuguese.jpg")),
IF($C$1="Rumänisch - RO",HYPERLINK(CONCATENATE("https://www.saflax.de/0-WVK-Retail/Bilder-Pictures/SAFLAX-",'Basis-Tabelle-Samen'!W42,"-",'Basis-Tabelle-Samen'!J42,"-garden-in-the-bag-romanian.jpg")),
IF($C$1="Schwedisch - SE",HYPERLINK(CONCATENATE("https://www.saflax.de/0-WVK-Retail/Bilder-Pictures/SAFLAX-",'Basis-Tabelle-Samen'!W42,"-",'Basis-Tabelle-Samen'!J42,"-garden-in-the-bag-swedish.jpg")),
IF($C$1="Slowakisch - SK",HYPERLINK(CONCATENATE("https://www.saflax.de/0-WVK-Retail/Bilder-Pictures/SAFLAX-",'Basis-Tabelle-Samen'!W42,"-",'Basis-Tabelle-Samen'!J42,"-garden-in-the-bag-slovak.jpg")),
IF($C$1="Slowenisch - SI",HYPERLINK(CONCATENATE("https://www.saflax.de/0-WVK-Retail/Bilder-Pictures/SAFLAX-",'Basis-Tabelle-Samen'!W42,"-",'Basis-Tabelle-Samen'!J42,"-garden-in-the-bag-slovenian.jpg")),
IF($C$1="Spanisch - ES",HYPERLINK(CONCATENATE("https://www.saflax.de/0-WVK-Retail/Bilder-Pictures/SAFLAX-",'Basis-Tabelle-Samen'!W42,"-",'Basis-Tabelle-Samen'!J42,"-garden-in-the-bag-spanish.jpg")),
IF($C$1="Tschechisch - CZ",HYPERLINK(CONCATENATE("https://www.saflax.de/0-WVK-Retail/Bilder-Pictures/SAFLAX-",'Basis-Tabelle-Samen'!W42,"-",'Basis-Tabelle-Samen'!J42,"-garden-in-the-bag-czech.jpg")),
IF($C$1="Türkisch - TR",HYPERLINK(CONCATENATE("https://www.saflax.de/0-WVK-Retail/Bilder-Pictures/SAFLAX-",'Basis-Tabelle-Samen'!W42,"-",'Basis-Tabelle-Samen'!J42,"-garden-in-the-bag-turkish.jpg")),
IF($C$1="Ungarisch - HU",HYPERLINK(CONCATENATE("https://www.saflax.de/0-WVK-Retail/Bilder-Pictures/SAFLAX-",'Basis-Tabelle-Samen'!W42,"-",'Basis-Tabelle-Samen'!J42,"-garden-in-the-bag-hungarian.jpg")),
" ACHTUNG")))))))))))))))))))))))))))))</f>
        <v>https://www.saflax.de/0-WVK-Retail/Bilder-Pictures/SAFLAX-62502-sabal-palmetto-garden-in-the-bag-english.jpg</v>
      </c>
    </row>
    <row r="41" spans="1:43" ht="17.100000000000001" customHeight="1" x14ac:dyDescent="0.2">
      <c r="A41" s="318" t="str">
        <f>IF('Basis-Tabelle-Samen'!A83="","",IF($C$1="Deutsch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41" s="319" t="str">
        <f>'Basis-Tabelle-Samen'!I83</f>
        <v>Liquidamber styraciflua</v>
      </c>
      <c r="C41" s="316" t="str">
        <f>IF($C$1="Bulgarisch - BG",'Basis-Tabelle-Samen'!Z83,
IF($C$1="Dänisch - DK",'Basis-Tabelle-Samen'!AA83,
IF($C$1="Deutsch - DE",'Basis-Tabelle-Samen'!AB83,
IF($C$1="Englisch - UK",'Basis-Tabelle-Samen'!AC83,
IF($C$1="Estnisch - EE",'Basis-Tabelle-Samen'!AD83,
IF($C$1="Finnisch - FI",'Basis-Tabelle-Samen'!AE83,
IF($C$1="Französisch - FR",'Basis-Tabelle-Samen'!AF83,
IF($C$1="Griechisch - GR",'Basis-Tabelle-Samen'!AG83,
IF($C$1="Irisch - IE",'Basis-Tabelle-Samen'!AH83,
IF($C$1="Isländisch - IS",'Basis-Tabelle-Samen'!AI83,
IF($C$1="Italienisch - IT",'Basis-Tabelle-Samen'!AJ83,
IF($C$1="Japanisch - JP",'Basis-Tabelle-Samen'!AK83,
IF($C$1="Kroatisch - HR",'Basis-Tabelle-Samen'!AL83,
IF($C$1="Lettisch - LV",'Basis-Tabelle-Samen'!AM83,
IF($C$1="Litauisch - LT",'Basis-Tabelle-Samen'!AN83,
IF($C$1="Maltesisch - MT",'Basis-Tabelle-Samen'!AO83,
IF($C$1="Niederländisch - NL",'Basis-Tabelle-Samen'!AP83,
IF($C$1="Norwegisch - NO",'Basis-Tabelle-Samen'!AQ83,
IF($C$1="Polnisch - PL",'Basis-Tabelle-Samen'!AR83,
IF($C$1="Portugiesisch - PT",'Basis-Tabelle-Samen'!AS83,
IF($C$1="Rumänisch - RO",'Basis-Tabelle-Samen'!AT83,
IF($C$1="Schwedisch - SE",'Basis-Tabelle-Samen'!AU83,
IF($C$1="Slowakisch - SK",'Basis-Tabelle-Samen'!AV83,
IF($C$1="Slowenisch - SI",'Basis-Tabelle-Samen'!AW83,
IF($C$1="Spanisch - ES",'Basis-Tabelle-Samen'!AX83,
IF($C$1="Tschechisch - CZ",'Basis-Tabelle-Samen'!AY83,
IF($C$1="Türkisch - TR",'Basis-Tabelle-Samen'!AZ83,
IF($C$1="Ungarisch - HU",'Basis-Tabelle-Samen'!BA83,
" ACHTUNG"))))))))))))))))))))))))))))</f>
        <v>American Sweet Gum</v>
      </c>
      <c r="D41" s="320">
        <f>'Basis-Tabelle-Samen'!F83</f>
        <v>100</v>
      </c>
      <c r="E41" s="321" t="str">
        <f>'Basis-Tabelle-Samen'!H83</f>
        <v>7 %</v>
      </c>
      <c r="F41" s="322" t="str">
        <f>IF('Basis-Tabelle-Samen'!G83="","",'Basis-Tabelle-Samen'!G83)</f>
        <v>01</v>
      </c>
      <c r="G41" s="320">
        <f>'Basis-Tabelle-Samen'!C83</f>
        <v>13005</v>
      </c>
      <c r="H41" s="323">
        <f>'Basis-Tabelle-Samen'!D83</f>
        <v>4055473130057</v>
      </c>
      <c r="I41" s="324">
        <f>'Basis-Tabelle-Samen'!E83</f>
        <v>1.85</v>
      </c>
      <c r="J41" s="325">
        <f t="shared" si="0"/>
        <v>12</v>
      </c>
      <c r="K41" s="326">
        <f>'Basis-Tabelle-Samen'!K83</f>
        <v>73005</v>
      </c>
      <c r="L41" s="323">
        <f>'Basis-Tabelle-Samen'!L83</f>
        <v>4055473730059</v>
      </c>
      <c r="M41" s="324">
        <f>'Basis-Tabelle-Samen'!M83</f>
        <v>2.4500000000000002</v>
      </c>
      <c r="N41" s="326">
        <f>IF(K41&lt;1,"",'3'!$I$15)</f>
        <v>15</v>
      </c>
      <c r="O41" s="327">
        <f>IF(K41&lt;1,"",'3'!$J$11)</f>
        <v>90</v>
      </c>
      <c r="P41" s="326">
        <f>'Basis-Tabelle-Samen'!N83</f>
        <v>83005</v>
      </c>
      <c r="Q41" s="323">
        <f>'Basis-Tabelle-Samen'!O83</f>
        <v>4055473830056</v>
      </c>
      <c r="R41" s="328">
        <f>'Basis-Tabelle-Samen'!P83</f>
        <v>3.75</v>
      </c>
      <c r="S41" s="326">
        <f>IF(R41&lt;1,"",'3'!$M$15)</f>
        <v>18</v>
      </c>
      <c r="T41" s="327">
        <f>IF(R41&lt;1,"",'3'!$N$11)</f>
        <v>72</v>
      </c>
      <c r="U41" s="326">
        <f>'Basis-Tabelle-Samen'!Q83</f>
        <v>53005</v>
      </c>
      <c r="V41" s="323">
        <f>'Basis-Tabelle-Samen'!R83</f>
        <v>4055473530055</v>
      </c>
      <c r="W41" s="324">
        <f>'Basis-Tabelle-Samen'!S83</f>
        <v>4.95</v>
      </c>
      <c r="X41" s="326">
        <f>IF(U41&lt;1,"",'3'!$Q$15)</f>
        <v>6</v>
      </c>
      <c r="Y41" s="327">
        <f>IF(U41&lt;1,"",'3'!$R$11)</f>
        <v>24</v>
      </c>
      <c r="Z41" s="326">
        <f>'Basis-Tabelle-Samen'!T83</f>
        <v>33005</v>
      </c>
      <c r="AA41" s="323">
        <f>'Basis-Tabelle-Samen'!U83</f>
        <v>4055473330051</v>
      </c>
      <c r="AB41" s="324">
        <f>'Basis-Tabelle-Samen'!V83</f>
        <v>6.75</v>
      </c>
      <c r="AC41" s="326">
        <f>IF(Z41&lt;1,"",'3'!$U$15)</f>
        <v>6</v>
      </c>
      <c r="AD41" s="327">
        <f>IF(Z41&lt;1,"",'3'!$V$11)</f>
        <v>24</v>
      </c>
      <c r="AE41" s="326">
        <f>'Basis-Tabelle-Samen'!W83</f>
        <v>63005</v>
      </c>
      <c r="AF41" s="323">
        <f>'Basis-Tabelle-Samen'!X83</f>
        <v>4055473630052</v>
      </c>
      <c r="AG41" s="324">
        <f>'Basis-Tabelle-Samen'!Y83</f>
        <v>2.95</v>
      </c>
      <c r="AH41" s="326">
        <f>IF(AE41&lt;1,"",'3'!$Y$15)</f>
        <v>8</v>
      </c>
      <c r="AI41" s="327">
        <f>IF(AE41&lt;1,"",'3'!$Z$11)</f>
        <v>64</v>
      </c>
      <c r="AJ41" s="315"/>
      <c r="AK41" s="316" t="str">
        <f>IF(G41&lt;1,"",
IF($C$1="Bulgarisch - BG",HYPERLINK(CONCATENATE("https://www.saflax.de/0-WVK-Retail/Bilder-Pictures/SAFLAX-",'Basis-Tabelle-Samen'!C83,"-",'Basis-Tabelle-Samen'!J83,"-seed-package-front-cr-bulgarian.jpg")),
IF($C$1="Dänisch - DK",HYPERLINK(CONCATENATE("https://www.saflax.de/0-WVK-Retail/Bilder-Pictures/SAFLAX-",'Basis-Tabelle-Samen'!C83,"-",'Basis-Tabelle-Samen'!J83,"-seed-package-front-cr-danish.jpg")),
IF($C$1="Deutsch - DE",HYPERLINK(CONCATENATE("https://www.saflax.de/0-WVK-Retail/Bilder-Pictures/SAFLAX-",'Basis-Tabelle-Samen'!C83,"-",'Basis-Tabelle-Samen'!J83,"-seed-package-front-cr-german.jpg")),
IF($C$1="Englisch - UK",HYPERLINK(CONCATENATE("https://www.saflax.de/0-WVK-Retail/Bilder-Pictures/SAFLAX-",'Basis-Tabelle-Samen'!C83,"-",'Basis-Tabelle-Samen'!J83,"-seed-package-front-cr-english.jpg")),
IF($C$1="Estnisch - EE",HYPERLINK(CONCATENATE("https://www.saflax.de/0-WVK-Retail/Bilder-Pictures/SAFLAX-",'Basis-Tabelle-Samen'!C83,"-",'Basis-Tabelle-Samen'!J83,"-seed-package-front-cr-estonian.jpg")),
IF($C$1="Finnisch - FI",HYPERLINK(CONCATENATE("https://www.saflax.de/0-WVK-Retail/Bilder-Pictures/SAFLAX-",'Basis-Tabelle-Samen'!C83,"-",'Basis-Tabelle-Samen'!J83,"-seed-package-front-cr-finnish.jpg")),
IF($C$1="Französisch - FR",HYPERLINK(CONCATENATE("https://www.saflax.de/0-WVK-Retail/Bilder-Pictures/SAFLAX-",'Basis-Tabelle-Samen'!C83,"-",'Basis-Tabelle-Samen'!J83,"-seed-package-front-cr-french.jpg")),
IF($C$1="Griechisch - GR",HYPERLINK(CONCATENATE("https://www.saflax.de/0-WVK-Retail/Bilder-Pictures/SAFLAX-",'Basis-Tabelle-Samen'!C83,"-",'Basis-Tabelle-Samen'!J83,"-seed-package-front-cr-greek.jpg")),
IF($C$1="Irisch - IE",HYPERLINK(CONCATENATE("https://www.saflax.de/0-WVK-Retail/Bilder-Pictures/SAFLAX-",'Basis-Tabelle-Samen'!C83,"-",'Basis-Tabelle-Samen'!J83,"-seed-package-front-cr-irish.jpg")),
IF($C$1="Isländisch - IS",HYPERLINK(CONCATENATE("https://www.saflax.de/0-WVK-Retail/Bilder-Pictures/SAFLAX-",'Basis-Tabelle-Samen'!C83,"-",'Basis-Tabelle-Samen'!J83,"-seed-package-front-cr-icelandic.jpg")),
IF($C$1="Italienisch - IT",HYPERLINK(CONCATENATE("https://www.saflax.de/0-WVK-Retail/Bilder-Pictures/SAFLAX-",'Basis-Tabelle-Samen'!C83,"-",'Basis-Tabelle-Samen'!J83,"-seed-package-front-cr-italian.jpg")),
IF($C$1="Japanisch - JP",HYPERLINK(CONCATENATE("https://www.saflax.de/0-WVK-Retail/Bilder-Pictures/SAFLAX-",'Basis-Tabelle-Samen'!C83,"-",'Basis-Tabelle-Samen'!J83,"-seed-package-front-cr-japanese.jpg")),
IF($C$1="Kroatisch - HR",HYPERLINK(CONCATENATE("https://www.saflax.de/0-WVK-Retail/Bilder-Pictures/SAFLAX-",'Basis-Tabelle-Samen'!C83,"-",'Basis-Tabelle-Samen'!J83,"-seed-package-front-cr-croatian.jpg")),
IF($C$1="Lettisch - LV",HYPERLINK(CONCATENATE("https://www.saflax.de/0-WVK-Retail/Bilder-Pictures/SAFLAX-",'Basis-Tabelle-Samen'!C83,"-",'Basis-Tabelle-Samen'!J83,"-seed-package-front-cr-latvian.jpg")),
IF($C$1="Litauisch - LT",HYPERLINK(CONCATENATE("https://www.saflax.de/0-WVK-Retail/Bilder-Pictures/SAFLAX-",'Basis-Tabelle-Samen'!C83,"-",'Basis-Tabelle-Samen'!J83,"-seed-package-front-cr-lithuanian.jpg")),
IF($C$1="Maltesisch - MT",HYPERLINK(CONCATENATE("https://www.saflax.de/0-WVK-Retail/Bilder-Pictures/SAFLAX-",'Basis-Tabelle-Samen'!C83,"-",'Basis-Tabelle-Samen'!J83,"-seed-package-front-cr-maltese.jpg")),
IF($C$1="Niederländisch - NL",HYPERLINK(CONCATENATE("https://www.saflax.de/0-WVK-Retail/Bilder-Pictures/SAFLAX-",'Basis-Tabelle-Samen'!C83,"-",'Basis-Tabelle-Samen'!J83,"-seed-package-front-cr-dutch.jpg")),
IF($C$1="Norwegisch - NO",HYPERLINK(CONCATENATE("https://www.saflax.de/0-WVK-Retail/Bilder-Pictures/SAFLAX-",'Basis-Tabelle-Samen'!C83,"-",'Basis-Tabelle-Samen'!J83,"-seed-package-front-cr-nowegian.jpg")),
IF($C$1="Polnisch - PL",HYPERLINK(CONCATENATE("https://www.saflax.de/0-WVK-Retail/Bilder-Pictures/SAFLAX-",'Basis-Tabelle-Samen'!C83,"-",'Basis-Tabelle-Samen'!J83,"-seed-package-front-cr-polish.jpg")),
IF($C$1="Portugiesisch - PT",HYPERLINK(CONCATENATE("https://www.saflax.de/0-WVK-Retail/Bilder-Pictures/SAFLAX-",'Basis-Tabelle-Samen'!C83,"-",'Basis-Tabelle-Samen'!J83,"-seed-package-front-cr-portuguese.jpg")),
IF($C$1="Rumänisch - RO",HYPERLINK(CONCATENATE("https://www.saflax.de/0-WVK-Retail/Bilder-Pictures/SAFLAX-",'Basis-Tabelle-Samen'!C83,"-",'Basis-Tabelle-Samen'!J83,"-seed-package-front-cr-romanian.jpg")),
IF($C$1="Schwedisch - SE",HYPERLINK(CONCATENATE("https://www.saflax.de/0-WVK-Retail/Bilder-Pictures/SAFLAX-",'Basis-Tabelle-Samen'!C83,"-",'Basis-Tabelle-Samen'!J83,"-seed-package-front-cr-swedish.jpg")),
IF($C$1="Slowakisch - SK",HYPERLINK(CONCATENATE("https://www.saflax.de/0-WVK-Retail/Bilder-Pictures/SAFLAX-",'Basis-Tabelle-Samen'!C83,"-",'Basis-Tabelle-Samen'!J83,"-seed-package-front-cr-slovak.jpg")),
IF($C$1="Slowenisch - SI",HYPERLINK(CONCATENATE("https://www.saflax.de/0-WVK-Retail/Bilder-Pictures/SAFLAX-",'Basis-Tabelle-Samen'!C83,"-",'Basis-Tabelle-Samen'!J83,"-seed-package-front-cr-slovenian.jpg")),
IF($C$1="Spanisch - ES",HYPERLINK(CONCATENATE("https://www.saflax.de/0-WVK-Retail/Bilder-Pictures/SAFLAX-",'Basis-Tabelle-Samen'!C83,"-",'Basis-Tabelle-Samen'!J83,"-seed-package-front-cr-spanish.jpg")),
IF($C$1="Tschechisch - CZ",HYPERLINK(CONCATENATE("https://www.saflax.de/0-WVK-Retail/Bilder-Pictures/SAFLAX-",'Basis-Tabelle-Samen'!C83,"-",'Basis-Tabelle-Samen'!J83,"-seed-package-front-cr-czech.jpg")),
IF($C$1="Türkisch - TR",HYPERLINK(CONCATENATE("https://www.saflax.de/0-WVK-Retail/Bilder-Pictures/SAFLAX-",'Basis-Tabelle-Samen'!C83,"-",'Basis-Tabelle-Samen'!J83,"-seed-package-front-cr-turkish.jpg")),
IF($C$1="Ungarisch - HU",HYPERLINK(CONCATENATE("https://www.saflax.de/0-WVK-Retail/Bilder-Pictures/SAFLAX-",'Basis-Tabelle-Samen'!C83,"-",'Basis-Tabelle-Samen'!J83,"-seed-package-front-cr-hungarian.jpg")),
" ACHTUNG")))))))))))))))))))))))))))))</f>
        <v>https://www.saflax.de/0-WVK-Retail/Bilder-Pictures/SAFLAX-13005-liquidamber-styraciflua-seed-package-front-cr-english.jpg</v>
      </c>
      <c r="AL41" s="330" t="str">
        <f>IF(G41&lt;1,"",
IF($C$1="Bulgarisch - BG",HYPERLINK(CONCATENATE("https://www.saflax.de/0-WVK-Retail/Bilder-Pictures/SAFLAX-",'Basis-Tabelle-Samen'!C83,"-",'Basis-Tabelle-Samen'!J83,"-seed-package-back-cr-bulgarian.jpg")),
IF($C$1="Dänisch - DK",HYPERLINK(CONCATENATE("https://www.saflax.de/0-WVK-Retail/Bilder-Pictures/SAFLAX-",'Basis-Tabelle-Samen'!C83,"-",'Basis-Tabelle-Samen'!J83,"-seed-package-back-cr-danish.jpg")),
IF($C$1="Deutsch - DE",HYPERLINK(CONCATENATE("https://www.saflax.de/0-WVK-Retail/Bilder-Pictures/SAFLAX-",'Basis-Tabelle-Samen'!C83,"-",'Basis-Tabelle-Samen'!J83,"-seed-package-back-cr-german.jpg")),
IF($C$1="Englisch - UK",HYPERLINK(CONCATENATE("https://www.saflax.de/0-WVK-Retail/Bilder-Pictures/SAFLAX-",'Basis-Tabelle-Samen'!C83,"-",'Basis-Tabelle-Samen'!J83,"-seed-package-back-cr-english.jpg")),
IF($C$1="Estnisch - EE",HYPERLINK(CONCATENATE("https://www.saflax.de/0-WVK-Retail/Bilder-Pictures/SAFLAX-",'Basis-Tabelle-Samen'!C83,"-",'Basis-Tabelle-Samen'!J83,"-seed-package-back-cr-estonian.jpg")),
IF($C$1="Finnisch - FI",HYPERLINK(CONCATENATE("https://www.saflax.de/0-WVK-Retail/Bilder-Pictures/SAFLAX-",'Basis-Tabelle-Samen'!C83,"-",'Basis-Tabelle-Samen'!J83,"-seed-package-back-cr-finnish.jpg")),
IF($C$1="Französisch - FR",HYPERLINK(CONCATENATE("https://www.saflax.de/0-WVK-Retail/Bilder-Pictures/SAFLAX-",'Basis-Tabelle-Samen'!C83,"-",'Basis-Tabelle-Samen'!J83,"-seed-package-back-cr-french.jpg")),
IF($C$1="Griechisch - GR",HYPERLINK(CONCATENATE("https://www.saflax.de/0-WVK-Retail/Bilder-Pictures/SAFLAX-",'Basis-Tabelle-Samen'!C83,"-",'Basis-Tabelle-Samen'!J83,"-seed-package-back-cr-greek.jpg")),
IF($C$1="Irisch - IE",HYPERLINK(CONCATENATE("https://www.saflax.de/0-WVK-Retail/Bilder-Pictures/SAFLAX-",'Basis-Tabelle-Samen'!C83,"-",'Basis-Tabelle-Samen'!J83,"-seed-package-back-cr-irish.jpg")),
IF($C$1="Isländisch - IS",HYPERLINK(CONCATENATE("https://www.saflax.de/0-WVK-Retail/Bilder-Pictures/SAFLAX-",'Basis-Tabelle-Samen'!C83,"-",'Basis-Tabelle-Samen'!J83,"-seed-package-back-cr-icelandic.jpg")),
IF($C$1="Italienisch - IT",HYPERLINK(CONCATENATE("https://www.saflax.de/0-WVK-Retail/Bilder-Pictures/SAFLAX-",'Basis-Tabelle-Samen'!C83,"-",'Basis-Tabelle-Samen'!J83,"-seed-package-back-cr-italian.jpg")),
IF($C$1="Japanisch - JP",HYPERLINK(CONCATENATE("https://www.saflax.de/0-WVK-Retail/Bilder-Pictures/SAFLAX-",'Basis-Tabelle-Samen'!C83,"-",'Basis-Tabelle-Samen'!J83,"-seed-package-back-cr-japanese.jpg")),
IF($C$1="Kroatisch - HR",HYPERLINK(CONCATENATE("https://www.saflax.de/0-WVK-Retail/Bilder-Pictures/SAFLAX-",'Basis-Tabelle-Samen'!C83,"-",'Basis-Tabelle-Samen'!J83,"-seed-package-back-cr-croatian.jpg")),
IF($C$1="Lettisch - LV",HYPERLINK(CONCATENATE("https://www.saflax.de/0-WVK-Retail/Bilder-Pictures/SAFLAX-",'Basis-Tabelle-Samen'!C83,"-",'Basis-Tabelle-Samen'!J83,"-seed-package-back-cr-latvian.jpg")),
IF($C$1="Litauisch - LT",HYPERLINK(CONCATENATE("https://www.saflax.de/0-WVK-Retail/Bilder-Pictures/SAFLAX-",'Basis-Tabelle-Samen'!C83,"-",'Basis-Tabelle-Samen'!J83,"-seed-package-back-cr-lithuanian.jpg")),
IF($C$1="Maltesisch - MT",HYPERLINK(CONCATENATE("https://www.saflax.de/0-WVK-Retail/Bilder-Pictures/SAFLAX-",'Basis-Tabelle-Samen'!C83,"-",'Basis-Tabelle-Samen'!J83,"-seed-package-back-cr-maltese.jpg")),
IF($C$1="Niederländisch - NL",HYPERLINK(CONCATENATE("https://www.saflax.de/0-WVK-Retail/Bilder-Pictures/SAFLAX-",'Basis-Tabelle-Samen'!C83,"-",'Basis-Tabelle-Samen'!J83,"-seed-package-back-cr-dutch.jpg")),
IF($C$1="Norwegisch - NO",HYPERLINK(CONCATENATE("https://www.saflax.de/0-WVK-Retail/Bilder-Pictures/SAFLAX-",'Basis-Tabelle-Samen'!C83,"-",'Basis-Tabelle-Samen'!J83,"-seed-package-back-cr-nowegian.jpg")),
IF($C$1="Polnisch - PL",HYPERLINK(CONCATENATE("https://www.saflax.de/0-WVK-Retail/Bilder-Pictures/SAFLAX-",'Basis-Tabelle-Samen'!C83,"-",'Basis-Tabelle-Samen'!J83,"-seed-package-back-cr-polish.jpg")),
IF($C$1="Portugiesisch - PT",HYPERLINK(CONCATENATE("https://www.saflax.de/0-WVK-Retail/Bilder-Pictures/SAFLAX-",'Basis-Tabelle-Samen'!C83,"-",'Basis-Tabelle-Samen'!J83,"-seed-package-back-cr-portuguese.jpg")),
IF($C$1="Rumänisch - RO",HYPERLINK(CONCATENATE("https://www.saflax.de/0-WVK-Retail/Bilder-Pictures/SAFLAX-",'Basis-Tabelle-Samen'!C83,"-",'Basis-Tabelle-Samen'!J83,"-seed-package-back-cr-romanian.jpg")),
IF($C$1="Schwedisch - SE",HYPERLINK(CONCATENATE("https://www.saflax.de/0-WVK-Retail/Bilder-Pictures/SAFLAX-",'Basis-Tabelle-Samen'!C83,"-",'Basis-Tabelle-Samen'!J83,"-seed-package-back-cr-swedish.jpg")),
IF($C$1="Slowakisch - SK",HYPERLINK(CONCATENATE("https://www.saflax.de/0-WVK-Retail/Bilder-Pictures/SAFLAX-",'Basis-Tabelle-Samen'!C83,"-",'Basis-Tabelle-Samen'!J83,"-seed-package-back-cr-slovak.jpg")),
IF($C$1="Slowenisch - SI",HYPERLINK(CONCATENATE("https://www.saflax.de/0-WVK-Retail/Bilder-Pictures/SAFLAX-",'Basis-Tabelle-Samen'!C83,"-",'Basis-Tabelle-Samen'!J83,"-seed-package-back-cr-slovenian.jpg")),
IF($C$1="Spanisch - ES",HYPERLINK(CONCATENATE("https://www.saflax.de/0-WVK-Retail/Bilder-Pictures/SAFLAX-",'Basis-Tabelle-Samen'!C83,"-",'Basis-Tabelle-Samen'!J83,"-seed-package-back-cr-spanish.jpg")),
IF($C$1="Tschechisch - CZ",HYPERLINK(CONCATENATE("https://www.saflax.de/0-WVK-Retail/Bilder-Pictures/SAFLAX-",'Basis-Tabelle-Samen'!C83,"-",'Basis-Tabelle-Samen'!J83,"-seed-package-back-cr-czech.jpg")),
IF($C$1="Türkisch - TR",HYPERLINK(CONCATENATE("https://www.saflax.de/0-WVK-Retail/Bilder-Pictures/SAFLAX-",'Basis-Tabelle-Samen'!C83,"-",'Basis-Tabelle-Samen'!J83,"-seed-package-back-cr-turkish.jpg")),
IF($C$1="Ungarisch - HU",HYPERLINK(CONCATENATE("https://www.saflax.de/0-WVK-Retail/Bilder-Pictures/SAFLAX-",'Basis-Tabelle-Samen'!C83,"-",'Basis-Tabelle-Samen'!J83,"-seed-package-back-cr-hungarian.jpg")),
" ACHTUNG")))))))))))))))))))))))))))))</f>
        <v>https://www.saflax.de/0-WVK-Retail/Bilder-Pictures/SAFLAX-13005-liquidamber-styraciflua-seed-package-back-cr-english.jpg</v>
      </c>
      <c r="AM41" s="330" t="str">
        <f>IF(H41&lt;1,"",
IF($C$1="Bulgarisch - BG",HYPERLINK(CONCATENATE("https://www.saflax.de/0-WVK-Retail/Bilder-Pictures/SAFLAX-",'Basis-Tabelle-Samen'!K83,"-",'Basis-Tabelle-Samen'!J83,"-garden-to-go-mini-bulgarian.jpg")),
IF($C$1="Dänisch - DK",HYPERLINK(CONCATENATE("https://www.saflax.de/0-WVK-Retail/Bilder-Pictures/SAFLAX-",'Basis-Tabelle-Samen'!K83,"-",'Basis-Tabelle-Samen'!J83,"-garden-to-go-mini-danish.jpg")),
IF($C$1="Deutsch - DE",HYPERLINK(CONCATENATE("https://www.saflax.de/0-WVK-Retail/Bilder-Pictures/SAFLAX-",'Basis-Tabelle-Samen'!K83,"-",'Basis-Tabelle-Samen'!J83,"-garden-to-go-mini-german.jpg")),
IF($C$1="Englisch - UK",HYPERLINK(CONCATENATE("https://www.saflax.de/0-WVK-Retail/Bilder-Pictures/SAFLAX-",'Basis-Tabelle-Samen'!K83,"-",'Basis-Tabelle-Samen'!J83,"-garden-to-go-mini-english.jpg")),
IF($C$1="Estnisch - EE",HYPERLINK(CONCATENATE("https://www.saflax.de/0-WVK-Retail/Bilder-Pictures/SAFLAX-",'Basis-Tabelle-Samen'!K83,"-",'Basis-Tabelle-Samen'!J83,"-garden-to-go-mini-estonian.jpg")),
IF($C$1="Finnisch - FI",HYPERLINK(CONCATENATE("https://www.saflax.de/0-WVK-Retail/Bilder-Pictures/SAFLAX-",'Basis-Tabelle-Samen'!K83,"-",'Basis-Tabelle-Samen'!J83,"-garden-to-go-mini-finnish.jpg")),
IF($C$1="Französisch - FR",HYPERLINK(CONCATENATE("https://www.saflax.de/0-WVK-Retail/Bilder-Pictures/SAFLAX-",'Basis-Tabelle-Samen'!K83,"-",'Basis-Tabelle-Samen'!J83,"-garden-to-go-mini-french.jpg")),
IF($C$1="Griechisch - GR",HYPERLINK(CONCATENATE("https://www.saflax.de/0-WVK-Retail/Bilder-Pictures/SAFLAX-",'Basis-Tabelle-Samen'!K83,"-",'Basis-Tabelle-Samen'!J83,"-garden-to-go-mini-greek.jpg")),
IF($C$1="Irisch - IE",HYPERLINK(CONCATENATE("https://www.saflax.de/0-WVK-Retail/Bilder-Pictures/SAFLAX-",'Basis-Tabelle-Samen'!K83,"-",'Basis-Tabelle-Samen'!J83,"-garden-to-go-mini-irish.jpg")),
IF($C$1="Isländisch - IS",HYPERLINK(CONCATENATE("https://www.saflax.de/0-WVK-Retail/Bilder-Pictures/SAFLAX-",'Basis-Tabelle-Samen'!K83,"-",'Basis-Tabelle-Samen'!J83,"-garden-to-go-mini-icelandic.jpg")),
IF($C$1="Italienisch - IT",HYPERLINK(CONCATENATE("https://www.saflax.de/0-WVK-Retail/Bilder-Pictures/SAFLAX-",'Basis-Tabelle-Samen'!K83,"-",'Basis-Tabelle-Samen'!J83,"-garden-to-go-mini-italian.jpg")),
IF($C$1="Japanisch - JP",HYPERLINK(CONCATENATE("https://www.saflax.de/0-WVK-Retail/Bilder-Pictures/SAFLAX-",'Basis-Tabelle-Samen'!K83,"-",'Basis-Tabelle-Samen'!J83,"-garden-to-go-mini-japanese.jpg")),
IF($C$1="Kroatisch - HR",HYPERLINK(CONCATENATE("https://www.saflax.de/0-WVK-Retail/Bilder-Pictures/SAFLAX-",'Basis-Tabelle-Samen'!K83,"-",'Basis-Tabelle-Samen'!J83,"-garden-to-go-mini-croatian.jpg")),
IF($C$1="Lettisch - LV",HYPERLINK(CONCATENATE("https://www.saflax.de/0-WVK-Retail/Bilder-Pictures/SAFLAX-",'Basis-Tabelle-Samen'!K83,"-",'Basis-Tabelle-Samen'!J83,"-garden-to-go-mini-latvian.jpg")),
IF($C$1="Litauisch - LT",HYPERLINK(CONCATENATE("https://www.saflax.de/0-WVK-Retail/Bilder-Pictures/SAFLAX-",'Basis-Tabelle-Samen'!K83,"-",'Basis-Tabelle-Samen'!J83,"-garden-to-go-mini-lithuanian.jpg")),
IF($C$1="Maltesisch - MT",HYPERLINK(CONCATENATE("https://www.saflax.de/0-WVK-Retail/Bilder-Pictures/SAFLAX-",'Basis-Tabelle-Samen'!K83,"-",'Basis-Tabelle-Samen'!J83,"-garden-to-go-mini-maltese.jpg")),
IF($C$1="Niederländisch - NL",HYPERLINK(CONCATENATE("https://www.saflax.de/0-WVK-Retail/Bilder-Pictures/SAFLAX-",'Basis-Tabelle-Samen'!K83,"-",'Basis-Tabelle-Samen'!J83,"-garden-to-go-mini-dutch.jpg")),
IF($C$1="Norwegisch - NO",HYPERLINK(CONCATENATE("https://www.saflax.de/0-WVK-Retail/Bilder-Pictures/SAFLAX-",'Basis-Tabelle-Samen'!K83,"-",'Basis-Tabelle-Samen'!J83,"-garden-to-go-mini-nowegian.jpg")),
IF($C$1="Polnisch - PL",HYPERLINK(CONCATENATE("https://www.saflax.de/0-WVK-Retail/Bilder-Pictures/SAFLAX-",'Basis-Tabelle-Samen'!K83,"-",'Basis-Tabelle-Samen'!J83,"-garden-to-go-mini-polish.jpg")),
IF($C$1="Portugiesisch - PT",HYPERLINK(CONCATENATE("https://www.saflax.de/0-WVK-Retail/Bilder-Pictures/SAFLAX-",'Basis-Tabelle-Samen'!K83,"-",'Basis-Tabelle-Samen'!J83,"-garden-to-go-mini-portuguese.jpg")),
IF($C$1="Rumänisch - RO",HYPERLINK(CONCATENATE("https://www.saflax.de/0-WVK-Retail/Bilder-Pictures/SAFLAX-",'Basis-Tabelle-Samen'!K83,"-",'Basis-Tabelle-Samen'!J83,"-garden-to-go-mini-romanian.jpg")),
IF($C$1="Schwedisch - SE",HYPERLINK(CONCATENATE("https://www.saflax.de/0-WVK-Retail/Bilder-Pictures/SAFLAX-",'Basis-Tabelle-Samen'!K83,"-",'Basis-Tabelle-Samen'!J83,"-garden-to-go-mini-swedish.jpg")),
IF($C$1="Slowakisch - SK",HYPERLINK(CONCATENATE("https://www.saflax.de/0-WVK-Retail/Bilder-Pictures/SAFLAX-",'Basis-Tabelle-Samen'!K83,"-",'Basis-Tabelle-Samen'!J83,"-garden-to-go-mini-slovak.jpg")),
IF($C$1="Slowenisch - SI",HYPERLINK(CONCATENATE("https://www.saflax.de/0-WVK-Retail/Bilder-Pictures/SAFLAX-",'Basis-Tabelle-Samen'!K83,"-",'Basis-Tabelle-Samen'!J83,"-garden-to-go-mini-slovenian.jpg")),
IF($C$1="Spanisch - ES",HYPERLINK(CONCATENATE("https://www.saflax.de/0-WVK-Retail/Bilder-Pictures/SAFLAX-",'Basis-Tabelle-Samen'!K83,"-",'Basis-Tabelle-Samen'!J83,"-garden-to-go-mini-spanish.jpg")),
IF($C$1="Tschechisch - CZ",HYPERLINK(CONCATENATE("https://www.saflax.de/0-WVK-Retail/Bilder-Pictures/SAFLAX-",'Basis-Tabelle-Samen'!K83,"-",'Basis-Tabelle-Samen'!J83,"-garden-to-go-mini-czech.jpg")),
IF($C$1="Türkisch - TR",HYPERLINK(CONCATENATE("https://www.saflax.de/0-WVK-Retail/Bilder-Pictures/SAFLAX-",'Basis-Tabelle-Samen'!K83,"-",'Basis-Tabelle-Samen'!J83,"-garden-to-go-mini-turkish.jpg")),
IF($C$1="Ungarisch - HU",HYPERLINK(CONCATENATE("https://www.saflax.de/0-WVK-Retail/Bilder-Pictures/SAFLAX-",'Basis-Tabelle-Samen'!K83,"-",'Basis-Tabelle-Samen'!J83,"-garden-to-go-mini-hungarian.jpg")),
" ACHTUNG")))))))))))))))))))))))))))))</f>
        <v>https://www.saflax.de/0-WVK-Retail/Bilder-Pictures/SAFLAX-73005-liquidamber-styraciflua-garden-to-go-mini-english.jpg</v>
      </c>
      <c r="AN41" s="330" t="str">
        <f>IF(I41&lt;1,"",
IF($C$1="Bulgarisch - BG",HYPERLINK(CONCATENATE("https://www.saflax.de/0-WVK-Retail/Bilder-Pictures/SAFLAX-",'Basis-Tabelle-Samen'!N83,"-",'Basis-Tabelle-Samen'!J83,"-garden-to-go-lite-bulgarian.jpg")),
IF($C$1="Dänisch - DK",HYPERLINK(CONCATENATE("https://www.saflax.de/0-WVK-Retail/Bilder-Pictures/SAFLAX-",'Basis-Tabelle-Samen'!N83,"-",'Basis-Tabelle-Samen'!J83,"-garden-to-go-lite-danish.jpg")),
IF($C$1="Deutsch - DE",HYPERLINK(CONCATENATE("https://www.saflax.de/0-WVK-Retail/Bilder-Pictures/SAFLAX-",'Basis-Tabelle-Samen'!N83,"-",'Basis-Tabelle-Samen'!J83,"-garden-to-go-lite-german.jpg")),
IF($C$1="Englisch - UK",HYPERLINK(CONCATENATE("https://www.saflax.de/0-WVK-Retail/Bilder-Pictures/SAFLAX-",'Basis-Tabelle-Samen'!N83,"-",'Basis-Tabelle-Samen'!J83,"-garden-to-go-lite-english.jpg")),
IF($C$1="Estnisch - EE",HYPERLINK(CONCATENATE("https://www.saflax.de/0-WVK-Retail/Bilder-Pictures/SAFLAX-",'Basis-Tabelle-Samen'!N83,"-",'Basis-Tabelle-Samen'!J83,"-garden-to-go-lite-estonian.jpg")),
IF($C$1="Finnisch - FI",HYPERLINK(CONCATENATE("https://www.saflax.de/0-WVK-Retail/Bilder-Pictures/SAFLAX-",'Basis-Tabelle-Samen'!N83,"-",'Basis-Tabelle-Samen'!J83,"-garden-to-go-lite-finnish.jpg")),
IF($C$1="Französisch - FR",HYPERLINK(CONCATENATE("https://www.saflax.de/0-WVK-Retail/Bilder-Pictures/SAFLAX-",'Basis-Tabelle-Samen'!N83,"-",'Basis-Tabelle-Samen'!J83,"-garden-to-go-lite-french.jpg")),
IF($C$1="Griechisch - GR",HYPERLINK(CONCATENATE("https://www.saflax.de/0-WVK-Retail/Bilder-Pictures/SAFLAX-",'Basis-Tabelle-Samen'!N83,"-",'Basis-Tabelle-Samen'!J83,"-garden-to-go-lite-greek.jpg")),
IF($C$1="Irisch - IE",HYPERLINK(CONCATENATE("https://www.saflax.de/0-WVK-Retail/Bilder-Pictures/SAFLAX-",'Basis-Tabelle-Samen'!N83,"-",'Basis-Tabelle-Samen'!J83,"-garden-to-go-lite-irish.jpg")),
IF($C$1="Isländisch - IS",HYPERLINK(CONCATENATE("https://www.saflax.de/0-WVK-Retail/Bilder-Pictures/SAFLAX-",'Basis-Tabelle-Samen'!N83,"-",'Basis-Tabelle-Samen'!J83,"-garden-to-go-lite-icelandic.jpg")),
IF($C$1="Italienisch - IT",HYPERLINK(CONCATENATE("https://www.saflax.de/0-WVK-Retail/Bilder-Pictures/SAFLAX-",'Basis-Tabelle-Samen'!N83,"-",'Basis-Tabelle-Samen'!J83,"-garden-to-go-lite-italian.jpg")),
IF($C$1="Japanisch - JP",HYPERLINK(CONCATENATE("https://www.saflax.de/0-WVK-Retail/Bilder-Pictures/SAFLAX-",'Basis-Tabelle-Samen'!N83,"-",'Basis-Tabelle-Samen'!J83,"-garden-to-go-lite-japanese.jpg")),
IF($C$1="Kroatisch - HR",HYPERLINK(CONCATENATE("https://www.saflax.de/0-WVK-Retail/Bilder-Pictures/SAFLAX-",'Basis-Tabelle-Samen'!N83,"-",'Basis-Tabelle-Samen'!J83,"-garden-to-go-lite-croatian.jpg")),
IF($C$1="Lettisch - LV",HYPERLINK(CONCATENATE("https://www.saflax.de/0-WVK-Retail/Bilder-Pictures/SAFLAX-",'Basis-Tabelle-Samen'!N83,"-",'Basis-Tabelle-Samen'!J83,"-garden-to-go-lite-latvian.jpg")),
IF($C$1="Litauisch - LT",HYPERLINK(CONCATENATE("https://www.saflax.de/0-WVK-Retail/Bilder-Pictures/SAFLAX-",'Basis-Tabelle-Samen'!N83,"-",'Basis-Tabelle-Samen'!J83,"-garden-to-go-lite-lithuanian.jpg")),
IF($C$1="Maltesisch - MT",HYPERLINK(CONCATENATE("https://www.saflax.de/0-WVK-Retail/Bilder-Pictures/SAFLAX-",'Basis-Tabelle-Samen'!N83,"-",'Basis-Tabelle-Samen'!J83,"-garden-to-go-lite-maltese.jpg")),
IF($C$1="Niederländisch - NL",HYPERLINK(CONCATENATE("https://www.saflax.de/0-WVK-Retail/Bilder-Pictures/SAFLAX-",'Basis-Tabelle-Samen'!N83,"-",'Basis-Tabelle-Samen'!J83,"-garden-to-go-lite-dutch.jpg")),
IF($C$1="Norwegisch - NO",HYPERLINK(CONCATENATE("https://www.saflax.de/0-WVK-Retail/Bilder-Pictures/SAFLAX-",'Basis-Tabelle-Samen'!N83,"-",'Basis-Tabelle-Samen'!J83,"-garden-to-go-lite-nowegian.jpg")),
IF($C$1="Polnisch - PL",HYPERLINK(CONCATENATE("https://www.saflax.de/0-WVK-Retail/Bilder-Pictures/SAFLAX-",'Basis-Tabelle-Samen'!N83,"-",'Basis-Tabelle-Samen'!J83,"-garden-to-go-lite-polish.jpg")),
IF($C$1="Portugiesisch - PT",HYPERLINK(CONCATENATE("https://www.saflax.de/0-WVK-Retail/Bilder-Pictures/SAFLAX-",'Basis-Tabelle-Samen'!N83,"-",'Basis-Tabelle-Samen'!J83,"-garden-to-go-lite-portuguese.jpg")),
IF($C$1="Rumänisch - RO",HYPERLINK(CONCATENATE("https://www.saflax.de/0-WVK-Retail/Bilder-Pictures/SAFLAX-",'Basis-Tabelle-Samen'!N83,"-",'Basis-Tabelle-Samen'!J83,"-garden-to-go-lite-romanian.jpg")),
IF($C$1="Schwedisch - SE",HYPERLINK(CONCATENATE("https://www.saflax.de/0-WVK-Retail/Bilder-Pictures/SAFLAX-",'Basis-Tabelle-Samen'!N83,"-",'Basis-Tabelle-Samen'!J83,"-garden-to-go-lite-swedish.jpg")),
IF($C$1="Slowakisch - SK",HYPERLINK(CONCATENATE("https://www.saflax.de/0-WVK-Retail/Bilder-Pictures/SAFLAX-",'Basis-Tabelle-Samen'!N83,"-",'Basis-Tabelle-Samen'!J83,"-garden-to-go-lite-slovak.jpg")),
IF($C$1="Slowenisch - SI",HYPERLINK(CONCATENATE("https://www.saflax.de/0-WVK-Retail/Bilder-Pictures/SAFLAX-",'Basis-Tabelle-Samen'!N83,"-",'Basis-Tabelle-Samen'!J83,"-garden-to-go-lite-slovenian.jpg")),
IF($C$1="Spanisch - ES",HYPERLINK(CONCATENATE("https://www.saflax.de/0-WVK-Retail/Bilder-Pictures/SAFLAX-",'Basis-Tabelle-Samen'!N83,"-",'Basis-Tabelle-Samen'!J83,"-garden-to-go-lite-spanish.jpg")),
IF($C$1="Tschechisch - CZ",HYPERLINK(CONCATENATE("https://www.saflax.de/0-WVK-Retail/Bilder-Pictures/SAFLAX-",'Basis-Tabelle-Samen'!N83,"-",'Basis-Tabelle-Samen'!J83,"-garden-to-go-lite-czech.jpg")),
IF($C$1="Türkisch - TR",HYPERLINK(CONCATENATE("https://www.saflax.de/0-WVK-Retail/Bilder-Pictures/SAFLAX-",'Basis-Tabelle-Samen'!N83,"-",'Basis-Tabelle-Samen'!J83,"-garden-to-go-lite-turkish.jpg")),
IF($C$1="Ungarisch - HU",HYPERLINK(CONCATENATE("https://www.saflax.de/0-WVK-Retail/Bilder-Pictures/SAFLAX-",'Basis-Tabelle-Samen'!N83,"-",'Basis-Tabelle-Samen'!J83,"-garden-to-go-lite-hungarian.jpg")),
" ACHTUNG")))))))))))))))))))))))))))))</f>
        <v>https://www.saflax.de/0-WVK-Retail/Bilder-Pictures/SAFLAX-83005-liquidamber-styraciflua-garden-to-go-lite-english.jpg</v>
      </c>
      <c r="AO41" s="330" t="str">
        <f>IF(J41&lt;1,"",
IF($C$1="Bulgarisch - BG",HYPERLINK(CONCATENATE("https://www.saflax.de/0-WVK-Retail/Bilder-Pictures/SAFLAX-",'Basis-Tabelle-Samen'!Q83,"-",'Basis-Tabelle-Samen'!J83,"-garden-to-go-bulgarian.jpg")),
IF($C$1="Dänisch - DK",HYPERLINK(CONCATENATE("https://www.saflax.de/0-WVK-Retail/Bilder-Pictures/SAFLAX-",'Basis-Tabelle-Samen'!Q83,"-",'Basis-Tabelle-Samen'!J83,"-garden-to-go-danish.jpg")),
IF($C$1="Deutsch - DE",HYPERLINK(CONCATENATE("https://www.saflax.de/0-WVK-Retail/Bilder-Pictures/SAFLAX-",'Basis-Tabelle-Samen'!Q83,"-",'Basis-Tabelle-Samen'!J83,"-garden-to-go-german.jpg")),
IF($C$1="Englisch - UK",HYPERLINK(CONCATENATE("https://www.saflax.de/0-WVK-Retail/Bilder-Pictures/SAFLAX-",'Basis-Tabelle-Samen'!Q83,"-",'Basis-Tabelle-Samen'!J83,"-garden-to-go-english.jpg")),
IF($C$1="Estnisch - EE",HYPERLINK(CONCATENATE("https://www.saflax.de/0-WVK-Retail/Bilder-Pictures/SAFLAX-",'Basis-Tabelle-Samen'!Q83,"-",'Basis-Tabelle-Samen'!J83,"-garden-to-go-estonian.jpg")),
IF($C$1="Finnisch - FI",HYPERLINK(CONCATENATE("https://www.saflax.de/0-WVK-Retail/Bilder-Pictures/SAFLAX-",'Basis-Tabelle-Samen'!Q83,"-",'Basis-Tabelle-Samen'!J83,"-garden-to-go-finnish.jpg")),
IF($C$1="Französisch - FR",HYPERLINK(CONCATENATE("https://www.saflax.de/0-WVK-Retail/Bilder-Pictures/SAFLAX-",'Basis-Tabelle-Samen'!Q83,"-",'Basis-Tabelle-Samen'!J83,"-garden-to-go-french.jpg")),
IF($C$1="Griechisch - GR",HYPERLINK(CONCATENATE("https://www.saflax.de/0-WVK-Retail/Bilder-Pictures/SAFLAX-",'Basis-Tabelle-Samen'!Q83,"-",'Basis-Tabelle-Samen'!J83,"-garden-to-go-greek.jpg")),
IF($C$1="Irisch - IE",HYPERLINK(CONCATENATE("https://www.saflax.de/0-WVK-Retail/Bilder-Pictures/SAFLAX-",'Basis-Tabelle-Samen'!Q83,"-",'Basis-Tabelle-Samen'!J83,"-garden-to-go-irish.jpg")),
IF($C$1="Isländisch - IS",HYPERLINK(CONCATENATE("https://www.saflax.de/0-WVK-Retail/Bilder-Pictures/SAFLAX-",'Basis-Tabelle-Samen'!Q83,"-",'Basis-Tabelle-Samen'!J83,"-garden-to-go-icelandic.jpg")),
IF($C$1="Italienisch - IT",HYPERLINK(CONCATENATE("https://www.saflax.de/0-WVK-Retail/Bilder-Pictures/SAFLAX-",'Basis-Tabelle-Samen'!Q83,"-",'Basis-Tabelle-Samen'!J83,"-garden-to-go-italian.jpg")),
IF($C$1="Japanisch - JP",HYPERLINK(CONCATENATE("https://www.saflax.de/0-WVK-Retail/Bilder-Pictures/SAFLAX-",'Basis-Tabelle-Samen'!Q83,"-",'Basis-Tabelle-Samen'!J83,"-garden-to-go-japanese.jpg")),
IF($C$1="Kroatisch - HR",HYPERLINK(CONCATENATE("https://www.saflax.de/0-WVK-Retail/Bilder-Pictures/SAFLAX-",'Basis-Tabelle-Samen'!Q83,"-",'Basis-Tabelle-Samen'!J83,"-garden-to-go-croatian.jpg")),
IF($C$1="Lettisch - LV",HYPERLINK(CONCATENATE("https://www.saflax.de/0-WVK-Retail/Bilder-Pictures/SAFLAX-",'Basis-Tabelle-Samen'!Q83,"-",'Basis-Tabelle-Samen'!J83,"-garden-to-go-latvian.jpg")),
IF($C$1="Litauisch - LT",HYPERLINK(CONCATENATE("https://www.saflax.de/0-WVK-Retail/Bilder-Pictures/SAFLAX-",'Basis-Tabelle-Samen'!Q83,"-",'Basis-Tabelle-Samen'!J83,"-garden-to-go-lithuanian.jpg")),
IF($C$1="Maltesisch - MT",HYPERLINK(CONCATENATE("https://www.saflax.de/0-WVK-Retail/Bilder-Pictures/SAFLAX-",'Basis-Tabelle-Samen'!Q83,"-",'Basis-Tabelle-Samen'!J83,"-garden-to-go-maltese.jpg")),
IF($C$1="Niederländisch - NL",HYPERLINK(CONCATENATE("https://www.saflax.de/0-WVK-Retail/Bilder-Pictures/SAFLAX-",'Basis-Tabelle-Samen'!Q83,"-",'Basis-Tabelle-Samen'!J83,"-garden-to-go-dutch.jpg")),
IF($C$1="Norwegisch - NO",HYPERLINK(CONCATENATE("https://www.saflax.de/0-WVK-Retail/Bilder-Pictures/SAFLAX-",'Basis-Tabelle-Samen'!Q83,"-",'Basis-Tabelle-Samen'!J83,"-garden-to-go-nowegian.jpg")),
IF($C$1="Polnisch - PL",HYPERLINK(CONCATENATE("https://www.saflax.de/0-WVK-Retail/Bilder-Pictures/SAFLAX-",'Basis-Tabelle-Samen'!Q83,"-",'Basis-Tabelle-Samen'!J83,"-garden-to-go-polish.jpg")),
IF($C$1="Portugiesisch - PT",HYPERLINK(CONCATENATE("https://www.saflax.de/0-WVK-Retail/Bilder-Pictures/SAFLAX-",'Basis-Tabelle-Samen'!Q83,"-",'Basis-Tabelle-Samen'!J83,"-garden-to-go-portuguese.jpg")),
IF($C$1="Rumänisch - RO",HYPERLINK(CONCATENATE("https://www.saflax.de/0-WVK-Retail/Bilder-Pictures/SAFLAX-",'Basis-Tabelle-Samen'!Q83,"-",'Basis-Tabelle-Samen'!J83,"-garden-to-go-romanian.jpg")),
IF($C$1="Schwedisch - SE",HYPERLINK(CONCATENATE("https://www.saflax.de/0-WVK-Retail/Bilder-Pictures/SAFLAX-",'Basis-Tabelle-Samen'!Q83,"-",'Basis-Tabelle-Samen'!J83,"-garden-to-go-swedish.jpg")),
IF($C$1="Slowakisch - SK",HYPERLINK(CONCATENATE("https://www.saflax.de/0-WVK-Retail/Bilder-Pictures/SAFLAX-",'Basis-Tabelle-Samen'!Q83,"-",'Basis-Tabelle-Samen'!J83,"-garden-to-go-slovak.jpg")),
IF($C$1="Slowenisch - SI",HYPERLINK(CONCATENATE("https://www.saflax.de/0-WVK-Retail/Bilder-Pictures/SAFLAX-",'Basis-Tabelle-Samen'!Q83,"-",'Basis-Tabelle-Samen'!J83,"-garden-to-go-slovenian.jpg")),
IF($C$1="Spanisch - ES",HYPERLINK(CONCATENATE("https://www.saflax.de/0-WVK-Retail/Bilder-Pictures/SAFLAX-",'Basis-Tabelle-Samen'!Q83,"-",'Basis-Tabelle-Samen'!J83,"-garden-to-go-spanish.jpg")),
IF($C$1="Tschechisch - CZ",HYPERLINK(CONCATENATE("https://www.saflax.de/0-WVK-Retail/Bilder-Pictures/SAFLAX-",'Basis-Tabelle-Samen'!Q83,"-",'Basis-Tabelle-Samen'!J83,"-garden-to-go-czech.jpg")),
IF($C$1="Türkisch - TR",HYPERLINK(CONCATENATE("https://www.saflax.de/0-WVK-Retail/Bilder-Pictures/SAFLAX-",'Basis-Tabelle-Samen'!Q83,"-",'Basis-Tabelle-Samen'!J83,"-garden-to-go-turkish.jpg")),
IF($C$1="Ungarisch - HU",HYPERLINK(CONCATENATE("https://www.saflax.de/0-WVK-Retail/Bilder-Pictures/SAFLAX-",'Basis-Tabelle-Samen'!Q83,"-",'Basis-Tabelle-Samen'!J83,"-garden-to-go-hungarian.jpg")),
" ACHTUNG")))))))))))))))))))))))))))))</f>
        <v>https://www.saflax.de/0-WVK-Retail/Bilder-Pictures/SAFLAX-53005-liquidamber-styraciflua-garden-to-go-english.jpg</v>
      </c>
      <c r="AP41" s="330" t="str">
        <f>IF(K41&lt;1,"",
IF($C$1="Bulgarisch - BG",HYPERLINK(CONCATENATE("https://www.saflax.de/0-WVK-Retail/Bilder-Pictures/SAFLAX-",'Basis-Tabelle-Samen'!T83,"-",'Basis-Tabelle-Samen'!J83,"-cultivation-set-bulgarian.jpg")),
IF($C$1="Dänisch - DK",HYPERLINK(CONCATENATE("https://www.saflax.de/0-WVK-Retail/Bilder-Pictures/SAFLAX-",'Basis-Tabelle-Samen'!T83,"-",'Basis-Tabelle-Samen'!J83,"-cultivation-set-danish.jpg")),
IF($C$1="Deutsch - DE",HYPERLINK(CONCATENATE("https://www.saflax.de/0-WVK-Retail/Bilder-Pictures/SAFLAX-",'Basis-Tabelle-Samen'!T83,"-",'Basis-Tabelle-Samen'!J83,"-cultivation-set-german.jpg")),
IF($C$1="Englisch - UK",HYPERLINK(CONCATENATE("https://www.saflax.de/0-WVK-Retail/Bilder-Pictures/SAFLAX-",'Basis-Tabelle-Samen'!T83,"-",'Basis-Tabelle-Samen'!J83,"-cultivation-set-english.jpg")),
IF($C$1="Estnisch - EE",HYPERLINK(CONCATENATE("https://www.saflax.de/0-WVK-Retail/Bilder-Pictures/SAFLAX-",'Basis-Tabelle-Samen'!T83,"-",'Basis-Tabelle-Samen'!J83,"-cultivation-set-estonian.jpg")),
IF($C$1="Finnisch - FI",HYPERLINK(CONCATENATE("https://www.saflax.de/0-WVK-Retail/Bilder-Pictures/SAFLAX-",'Basis-Tabelle-Samen'!T83,"-",'Basis-Tabelle-Samen'!J83,"-cultivation-set-finnish.jpg")),
IF($C$1="Französisch - FR",HYPERLINK(CONCATENATE("https://www.saflax.de/0-WVK-Retail/Bilder-Pictures/SAFLAX-",'Basis-Tabelle-Samen'!T83,"-",'Basis-Tabelle-Samen'!J83,"-cultivation-set-french.jpg")),
IF($C$1="Griechisch - GR",HYPERLINK(CONCATENATE("https://www.saflax.de/0-WVK-Retail/Bilder-Pictures/SAFLAX-",'Basis-Tabelle-Samen'!T83,"-",'Basis-Tabelle-Samen'!J83,"-cultivation-set-greek.jpg")),
IF($C$1="Irisch - IE",HYPERLINK(CONCATENATE("https://www.saflax.de/0-WVK-Retail/Bilder-Pictures/SAFLAX-",'Basis-Tabelle-Samen'!T83,"-",'Basis-Tabelle-Samen'!J83,"-cultivation-set-irish.jpg")),
IF($C$1="Isländisch - IS",HYPERLINK(CONCATENATE("https://www.saflax.de/0-WVK-Retail/Bilder-Pictures/SAFLAX-",'Basis-Tabelle-Samen'!T83,"-",'Basis-Tabelle-Samen'!J83,"-cultivation-set-icelandic.jpg")),
IF($C$1="Italienisch - IT",HYPERLINK(CONCATENATE("https://www.saflax.de/0-WVK-Retail/Bilder-Pictures/SAFLAX-",'Basis-Tabelle-Samen'!T83,"-",'Basis-Tabelle-Samen'!J83,"-cultivation-set-italian.jpg")),
IF($C$1="Japanisch - JP",HYPERLINK(CONCATENATE("https://www.saflax.de/0-WVK-Retail/Bilder-Pictures/SAFLAX-",'Basis-Tabelle-Samen'!T83,"-",'Basis-Tabelle-Samen'!J83,"-cultivation-set-japanese.jpg")),
IF($C$1="Kroatisch - HR",HYPERLINK(CONCATENATE("https://www.saflax.de/0-WVK-Retail/Bilder-Pictures/SAFLAX-",'Basis-Tabelle-Samen'!T83,"-",'Basis-Tabelle-Samen'!J83,"-cultivation-set-croatian.jpg")),
IF($C$1="Lettisch - LV",HYPERLINK(CONCATENATE("https://www.saflax.de/0-WVK-Retail/Bilder-Pictures/SAFLAX-",'Basis-Tabelle-Samen'!T83,"-",'Basis-Tabelle-Samen'!J83,"-cultivation-set-latvian.jpg")),
IF($C$1="Litauisch - LT",HYPERLINK(CONCATENATE("https://www.saflax.de/0-WVK-Retail/Bilder-Pictures/SAFLAX-",'Basis-Tabelle-Samen'!T83,"-",'Basis-Tabelle-Samen'!J83,"-cultivation-set-lithuanian.jpg")),
IF($C$1="Maltesisch - MT",HYPERLINK(CONCATENATE("https://www.saflax.de/0-WVK-Retail/Bilder-Pictures/SAFLAX-",'Basis-Tabelle-Samen'!T83,"-",'Basis-Tabelle-Samen'!J83,"-cultivation-set-maltese.jpg")),
IF($C$1="Niederländisch - NL",HYPERLINK(CONCATENATE("https://www.saflax.de/0-WVK-Retail/Bilder-Pictures/SAFLAX-",'Basis-Tabelle-Samen'!T83,"-",'Basis-Tabelle-Samen'!J83,"-cultivation-set-dutch.jpg")),
IF($C$1="Norwegisch - NO",HYPERLINK(CONCATENATE("https://www.saflax.de/0-WVK-Retail/Bilder-Pictures/SAFLAX-",'Basis-Tabelle-Samen'!T83,"-",'Basis-Tabelle-Samen'!J83,"-cultivation-set-nowegian.jpg")),
IF($C$1="Polnisch - PL",HYPERLINK(CONCATENATE("https://www.saflax.de/0-WVK-Retail/Bilder-Pictures/SAFLAX-",'Basis-Tabelle-Samen'!T83,"-",'Basis-Tabelle-Samen'!J83,"-cultivation-set-polish.jpg")),
IF($C$1="Portugiesisch - PT",HYPERLINK(CONCATENATE("https://www.saflax.de/0-WVK-Retail/Bilder-Pictures/SAFLAX-",'Basis-Tabelle-Samen'!T83,"-",'Basis-Tabelle-Samen'!J83,"-cultivation-set-portuguese.jpg")),
IF($C$1="Rumänisch - RO",HYPERLINK(CONCATENATE("https://www.saflax.de/0-WVK-Retail/Bilder-Pictures/SAFLAX-",'Basis-Tabelle-Samen'!T83,"-",'Basis-Tabelle-Samen'!J83,"-cultivation-set-romanian.jpg")),
IF($C$1="Schwedisch - SE",HYPERLINK(CONCATENATE("https://www.saflax.de/0-WVK-Retail/Bilder-Pictures/SAFLAX-",'Basis-Tabelle-Samen'!T83,"-",'Basis-Tabelle-Samen'!J83,"-cultivation-set-swedish.jpg")),
IF($C$1="Slowakisch - SK",HYPERLINK(CONCATENATE("https://www.saflax.de/0-WVK-Retail/Bilder-Pictures/SAFLAX-",'Basis-Tabelle-Samen'!T83,"-",'Basis-Tabelle-Samen'!J83,"-cultivation-set-slovak.jpg")),
IF($C$1="Slowenisch - SI",HYPERLINK(CONCATENATE("https://www.saflax.de/0-WVK-Retail/Bilder-Pictures/SAFLAX-",'Basis-Tabelle-Samen'!T83,"-",'Basis-Tabelle-Samen'!J83,"-cultivation-set-slovenian.jpg")),
IF($C$1="Spanisch - ES",HYPERLINK(CONCATENATE("https://www.saflax.de/0-WVK-Retail/Bilder-Pictures/SAFLAX-",'Basis-Tabelle-Samen'!T83,"-",'Basis-Tabelle-Samen'!J83,"-cultivation-set-spanish.jpg")),
IF($C$1="Tschechisch - CZ",HYPERLINK(CONCATENATE("https://www.saflax.de/0-WVK-Retail/Bilder-Pictures/SAFLAX-",'Basis-Tabelle-Samen'!T83,"-",'Basis-Tabelle-Samen'!J83,"-cultivation-set-czech.jpg")),
IF($C$1="Türkisch - TR",HYPERLINK(CONCATENATE("https://www.saflax.de/0-WVK-Retail/Bilder-Pictures/SAFLAX-",'Basis-Tabelle-Samen'!T83,"-",'Basis-Tabelle-Samen'!J83,"-cultivation-set-turkish.jpg")),
IF($C$1="Ungarisch - HU",HYPERLINK(CONCATENATE("https://www.saflax.de/0-WVK-Retail/Bilder-Pictures/SAFLAX-",'Basis-Tabelle-Samen'!T83,"-",'Basis-Tabelle-Samen'!J83,"-cultivation-set-hungarian.jpg")),
" ACHTUNG")))))))))))))))))))))))))))))</f>
        <v>https://www.saflax.de/0-WVK-Retail/Bilder-Pictures/SAFLAX-33005-liquidamber-styraciflua-cultivation-set-english.jpg</v>
      </c>
      <c r="AQ41" s="330" t="str">
        <f>IF(L41&lt;1,"",
IF($C$1="Bulgarisch - BG",HYPERLINK(CONCATENATE("https://www.saflax.de/0-WVK-Retail/Bilder-Pictures/SAFLAX-",'Basis-Tabelle-Samen'!W83,"-",'Basis-Tabelle-Samen'!J83,"-garden-in-the-bag-bulgarian.jpg")),
IF($C$1="Dänisch - DK",HYPERLINK(CONCATENATE("https://www.saflax.de/0-WVK-Retail/Bilder-Pictures/SAFLAX-",'Basis-Tabelle-Samen'!W83,"-",'Basis-Tabelle-Samen'!J83,"-garden-in-the-bag-danish.jpg")),
IF($C$1="Deutsch - DE",HYPERLINK(CONCATENATE("https://www.saflax.de/0-WVK-Retail/Bilder-Pictures/SAFLAX-",'Basis-Tabelle-Samen'!W83,"-",'Basis-Tabelle-Samen'!J83,"-garden-in-the-bag-german.jpg")),
IF($C$1="Englisch - UK",HYPERLINK(CONCATENATE("https://www.saflax.de/0-WVK-Retail/Bilder-Pictures/SAFLAX-",'Basis-Tabelle-Samen'!W83,"-",'Basis-Tabelle-Samen'!J83,"-garden-in-the-bag-english.jpg")),
IF($C$1="Estnisch - EE",HYPERLINK(CONCATENATE("https://www.saflax.de/0-WVK-Retail/Bilder-Pictures/SAFLAX-",'Basis-Tabelle-Samen'!W83,"-",'Basis-Tabelle-Samen'!J83,"-garden-in-the-bag-estonian.jpg")),
IF($C$1="Finnisch - FI",HYPERLINK(CONCATENATE("https://www.saflax.de/0-WVK-Retail/Bilder-Pictures/SAFLAX-",'Basis-Tabelle-Samen'!W83,"-",'Basis-Tabelle-Samen'!J83,"-garden-in-the-bag-finnish.jpg")),
IF($C$1="Französisch - FR",HYPERLINK(CONCATENATE("https://www.saflax.de/0-WVK-Retail/Bilder-Pictures/SAFLAX-",'Basis-Tabelle-Samen'!W83,"-",'Basis-Tabelle-Samen'!J83,"-garden-in-the-bag-french.jpg")),
IF($C$1="Griechisch - GR",HYPERLINK(CONCATENATE("https://www.saflax.de/0-WVK-Retail/Bilder-Pictures/SAFLAX-",'Basis-Tabelle-Samen'!W83,"-",'Basis-Tabelle-Samen'!J83,"-garden-in-the-bag-greek.jpg")),
IF($C$1="Irisch - IE",HYPERLINK(CONCATENATE("https://www.saflax.de/0-WVK-Retail/Bilder-Pictures/SAFLAX-",'Basis-Tabelle-Samen'!W83,"-",'Basis-Tabelle-Samen'!J83,"-garden-in-the-bag-irish.jpg")),
IF($C$1="Isländisch - IS",HYPERLINK(CONCATENATE("https://www.saflax.de/0-WVK-Retail/Bilder-Pictures/SAFLAX-",'Basis-Tabelle-Samen'!W83,"-",'Basis-Tabelle-Samen'!J83,"-garden-in-the-bag-icelandic.jpg")),
IF($C$1="Italienisch - IT",HYPERLINK(CONCATENATE("https://www.saflax.de/0-WVK-Retail/Bilder-Pictures/SAFLAX-",'Basis-Tabelle-Samen'!W83,"-",'Basis-Tabelle-Samen'!J83,"-garden-in-the-bag-italian.jpg")),
IF($C$1="Japanisch - JP",HYPERLINK(CONCATENATE("https://www.saflax.de/0-WVK-Retail/Bilder-Pictures/SAFLAX-",'Basis-Tabelle-Samen'!W83,"-",'Basis-Tabelle-Samen'!J83,"-garden-in-the-bag-japanese.jpg")),
IF($C$1="Kroatisch - HR",HYPERLINK(CONCATENATE("https://www.saflax.de/0-WVK-Retail/Bilder-Pictures/SAFLAX-",'Basis-Tabelle-Samen'!W83,"-",'Basis-Tabelle-Samen'!J83,"-garden-in-the-bag-croatian.jpg")),
IF($C$1="Lettisch - LV",HYPERLINK(CONCATENATE("https://www.saflax.de/0-WVK-Retail/Bilder-Pictures/SAFLAX-",'Basis-Tabelle-Samen'!W83,"-",'Basis-Tabelle-Samen'!J83,"-garden-in-the-bag-latvian.jpg")),
IF($C$1="Litauisch - LT",HYPERLINK(CONCATENATE("https://www.saflax.de/0-WVK-Retail/Bilder-Pictures/SAFLAX-",'Basis-Tabelle-Samen'!W83,"-",'Basis-Tabelle-Samen'!J83,"-garden-in-the-bag-lithuanian.jpg")),
IF($C$1="Maltesisch - MT",HYPERLINK(CONCATENATE("https://www.saflax.de/0-WVK-Retail/Bilder-Pictures/SAFLAX-",'Basis-Tabelle-Samen'!W83,"-",'Basis-Tabelle-Samen'!J83,"-garden-in-the-bag-maltese.jpg")),
IF($C$1="Niederländisch - NL",HYPERLINK(CONCATENATE("https://www.saflax.de/0-WVK-Retail/Bilder-Pictures/SAFLAX-",'Basis-Tabelle-Samen'!W83,"-",'Basis-Tabelle-Samen'!J83,"-garden-in-the-bag-dutch.jpg")),
IF($C$1="Norwegisch - NO",HYPERLINK(CONCATENATE("https://www.saflax.de/0-WVK-Retail/Bilder-Pictures/SAFLAX-",'Basis-Tabelle-Samen'!W83,"-",'Basis-Tabelle-Samen'!J83,"-garden-in-the-bag-nowegian.jpg")),
IF($C$1="Polnisch - PL",HYPERLINK(CONCATENATE("https://www.saflax.de/0-WVK-Retail/Bilder-Pictures/SAFLAX-",'Basis-Tabelle-Samen'!W83,"-",'Basis-Tabelle-Samen'!J83,"-garden-in-the-bag-polish.jpg")),
IF($C$1="Portugiesisch - PT",HYPERLINK(CONCATENATE("https://www.saflax.de/0-WVK-Retail/Bilder-Pictures/SAFLAX-",'Basis-Tabelle-Samen'!W83,"-",'Basis-Tabelle-Samen'!J83,"-garden-in-the-bag-portuguese.jpg")),
IF($C$1="Rumänisch - RO",HYPERLINK(CONCATENATE("https://www.saflax.de/0-WVK-Retail/Bilder-Pictures/SAFLAX-",'Basis-Tabelle-Samen'!W83,"-",'Basis-Tabelle-Samen'!J83,"-garden-in-the-bag-romanian.jpg")),
IF($C$1="Schwedisch - SE",HYPERLINK(CONCATENATE("https://www.saflax.de/0-WVK-Retail/Bilder-Pictures/SAFLAX-",'Basis-Tabelle-Samen'!W83,"-",'Basis-Tabelle-Samen'!J83,"-garden-in-the-bag-swedish.jpg")),
IF($C$1="Slowakisch - SK",HYPERLINK(CONCATENATE("https://www.saflax.de/0-WVK-Retail/Bilder-Pictures/SAFLAX-",'Basis-Tabelle-Samen'!W83,"-",'Basis-Tabelle-Samen'!J83,"-garden-in-the-bag-slovak.jpg")),
IF($C$1="Slowenisch - SI",HYPERLINK(CONCATENATE("https://www.saflax.de/0-WVK-Retail/Bilder-Pictures/SAFLAX-",'Basis-Tabelle-Samen'!W83,"-",'Basis-Tabelle-Samen'!J83,"-garden-in-the-bag-slovenian.jpg")),
IF($C$1="Spanisch - ES",HYPERLINK(CONCATENATE("https://www.saflax.de/0-WVK-Retail/Bilder-Pictures/SAFLAX-",'Basis-Tabelle-Samen'!W83,"-",'Basis-Tabelle-Samen'!J83,"-garden-in-the-bag-spanish.jpg")),
IF($C$1="Tschechisch - CZ",HYPERLINK(CONCATENATE("https://www.saflax.de/0-WVK-Retail/Bilder-Pictures/SAFLAX-",'Basis-Tabelle-Samen'!W83,"-",'Basis-Tabelle-Samen'!J83,"-garden-in-the-bag-czech.jpg")),
IF($C$1="Türkisch - TR",HYPERLINK(CONCATENATE("https://www.saflax.de/0-WVK-Retail/Bilder-Pictures/SAFLAX-",'Basis-Tabelle-Samen'!W83,"-",'Basis-Tabelle-Samen'!J83,"-garden-in-the-bag-turkish.jpg")),
IF($C$1="Ungarisch - HU",HYPERLINK(CONCATENATE("https://www.saflax.de/0-WVK-Retail/Bilder-Pictures/SAFLAX-",'Basis-Tabelle-Samen'!W83,"-",'Basis-Tabelle-Samen'!J83,"-garden-in-the-bag-hungarian.jpg")),
" ACHTUNG")))))))))))))))))))))))))))))</f>
        <v>https://www.saflax.de/0-WVK-Retail/Bilder-Pictures/SAFLAX-63005-liquidamber-styraciflua-garden-in-the-bag-english.jpg</v>
      </c>
    </row>
    <row r="42" spans="1:43" ht="17.100000000000001" customHeight="1" x14ac:dyDescent="0.2">
      <c r="A42" s="318" t="str">
        <f>IF('Basis-Tabelle-Samen'!A95="","",IF($C$1="Deutsch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42" s="319" t="str">
        <f>'Basis-Tabelle-Samen'!I95</f>
        <v>Physalis peruviana</v>
      </c>
      <c r="C42" s="316" t="str">
        <f>IF($C$1="Bulgarisch - BG",'Basis-Tabelle-Samen'!Z95,
IF($C$1="Dänisch - DK",'Basis-Tabelle-Samen'!AA95,
IF($C$1="Deutsch - DE",'Basis-Tabelle-Samen'!AB95,
IF($C$1="Englisch - UK",'Basis-Tabelle-Samen'!AC95,
IF($C$1="Estnisch - EE",'Basis-Tabelle-Samen'!AD95,
IF($C$1="Finnisch - FI",'Basis-Tabelle-Samen'!AE95,
IF($C$1="Französisch - FR",'Basis-Tabelle-Samen'!AF95,
IF($C$1="Griechisch - GR",'Basis-Tabelle-Samen'!AG95,
IF($C$1="Irisch - IE",'Basis-Tabelle-Samen'!AH95,
IF($C$1="Isländisch - IS",'Basis-Tabelle-Samen'!AI95,
IF($C$1="Italienisch - IT",'Basis-Tabelle-Samen'!AJ95,
IF($C$1="Japanisch - JP",'Basis-Tabelle-Samen'!AK95,
IF($C$1="Kroatisch - HR",'Basis-Tabelle-Samen'!AL95,
IF($C$1="Lettisch - LV",'Basis-Tabelle-Samen'!AM95,
IF($C$1="Litauisch - LT",'Basis-Tabelle-Samen'!AN95,
IF($C$1="Maltesisch - MT",'Basis-Tabelle-Samen'!AO95,
IF($C$1="Niederländisch - NL",'Basis-Tabelle-Samen'!AP95,
IF($C$1="Norwegisch - NO",'Basis-Tabelle-Samen'!AQ95,
IF($C$1="Polnisch - PL",'Basis-Tabelle-Samen'!AR95,
IF($C$1="Portugiesisch - PT",'Basis-Tabelle-Samen'!AS95,
IF($C$1="Rumänisch - RO",'Basis-Tabelle-Samen'!AT95,
IF($C$1="Schwedisch - SE",'Basis-Tabelle-Samen'!AU95,
IF($C$1="Slowakisch - SK",'Basis-Tabelle-Samen'!AV95,
IF($C$1="Slowenisch - SI",'Basis-Tabelle-Samen'!AW95,
IF($C$1="Spanisch - ES",'Basis-Tabelle-Samen'!AX95,
IF($C$1="Tschechisch - CZ",'Basis-Tabelle-Samen'!AY95,
IF($C$1="Türkisch - TR",'Basis-Tabelle-Samen'!AZ95,
IF($C$1="Ungarisch - HU",'Basis-Tabelle-Samen'!BA95,
" ACHTUNG"))))))))))))))))))))))))))))</f>
        <v>Cape Gooseberry / Peruvian Cherry</v>
      </c>
      <c r="D42" s="320">
        <f>'Basis-Tabelle-Samen'!F95</f>
        <v>100</v>
      </c>
      <c r="E42" s="321" t="str">
        <f>'Basis-Tabelle-Samen'!H95</f>
        <v>7 %</v>
      </c>
      <c r="F42" s="322" t="str">
        <f>IF('Basis-Tabelle-Samen'!G95="","",'Basis-Tabelle-Samen'!G95)</f>
        <v>01</v>
      </c>
      <c r="G42" s="320">
        <f>'Basis-Tabelle-Samen'!C95</f>
        <v>13107</v>
      </c>
      <c r="H42" s="323">
        <f>'Basis-Tabelle-Samen'!D95</f>
        <v>4055473131078</v>
      </c>
      <c r="I42" s="324">
        <f>'Basis-Tabelle-Samen'!E95</f>
        <v>1.85</v>
      </c>
      <c r="J42" s="325">
        <f t="shared" si="0"/>
        <v>12</v>
      </c>
      <c r="K42" s="326">
        <f>'Basis-Tabelle-Samen'!K95</f>
        <v>73107</v>
      </c>
      <c r="L42" s="323">
        <f>'Basis-Tabelle-Samen'!L95</f>
        <v>4055473731070</v>
      </c>
      <c r="M42" s="324">
        <f>'Basis-Tabelle-Samen'!M95</f>
        <v>2.4500000000000002</v>
      </c>
      <c r="N42" s="326">
        <f>IF(K42&lt;1,"",'3'!$I$15)</f>
        <v>15</v>
      </c>
      <c r="O42" s="327">
        <f>IF(K42&lt;1,"",'3'!$J$11)</f>
        <v>90</v>
      </c>
      <c r="P42" s="326">
        <f>'Basis-Tabelle-Samen'!N95</f>
        <v>83107</v>
      </c>
      <c r="Q42" s="323">
        <f>'Basis-Tabelle-Samen'!O95</f>
        <v>4055473831077</v>
      </c>
      <c r="R42" s="328">
        <f>'Basis-Tabelle-Samen'!P95</f>
        <v>3.75</v>
      </c>
      <c r="S42" s="326">
        <f>IF(R42&lt;1,"",'3'!$M$15)</f>
        <v>18</v>
      </c>
      <c r="T42" s="327">
        <f>IF(R42&lt;1,"",'3'!$N$11)</f>
        <v>72</v>
      </c>
      <c r="U42" s="326">
        <f>'Basis-Tabelle-Samen'!Q95</f>
        <v>53107</v>
      </c>
      <c r="V42" s="323">
        <f>'Basis-Tabelle-Samen'!R95</f>
        <v>4055473531076</v>
      </c>
      <c r="W42" s="324">
        <f>'Basis-Tabelle-Samen'!S95</f>
        <v>4.95</v>
      </c>
      <c r="X42" s="326">
        <f>IF(U42&lt;1,"",'3'!$Q$15)</f>
        <v>6</v>
      </c>
      <c r="Y42" s="327">
        <f>IF(U42&lt;1,"",'3'!$R$11)</f>
        <v>24</v>
      </c>
      <c r="Z42" s="326">
        <f>'Basis-Tabelle-Samen'!T95</f>
        <v>33107</v>
      </c>
      <c r="AA42" s="323">
        <f>'Basis-Tabelle-Samen'!U95</f>
        <v>4055473331072</v>
      </c>
      <c r="AB42" s="324">
        <f>'Basis-Tabelle-Samen'!V95</f>
        <v>6.75</v>
      </c>
      <c r="AC42" s="326">
        <f>IF(Z42&lt;1,"",'3'!$U$15)</f>
        <v>6</v>
      </c>
      <c r="AD42" s="327">
        <f>IF(Z42&lt;1,"",'3'!$V$11)</f>
        <v>24</v>
      </c>
      <c r="AE42" s="326">
        <f>'Basis-Tabelle-Samen'!W95</f>
        <v>63107</v>
      </c>
      <c r="AF42" s="323">
        <f>'Basis-Tabelle-Samen'!X95</f>
        <v>4055473631073</v>
      </c>
      <c r="AG42" s="324">
        <f>'Basis-Tabelle-Samen'!Y95</f>
        <v>2.95</v>
      </c>
      <c r="AH42" s="326">
        <f>IF(AE42&lt;1,"",'3'!$Y$15)</f>
        <v>8</v>
      </c>
      <c r="AI42" s="327">
        <f>IF(AE42&lt;1,"",'3'!$Z$11)</f>
        <v>64</v>
      </c>
      <c r="AJ42" s="315"/>
      <c r="AK42" s="316" t="str">
        <f>IF(G42&lt;1,"",
IF($C$1="Bulgarisch - BG",HYPERLINK(CONCATENATE("https://www.saflax.de/0-WVK-Retail/Bilder-Pictures/SAFLAX-",'Basis-Tabelle-Samen'!C95,"-",'Basis-Tabelle-Samen'!J95,"-seed-package-front-cr-bulgarian.jpg")),
IF($C$1="Dänisch - DK",HYPERLINK(CONCATENATE("https://www.saflax.de/0-WVK-Retail/Bilder-Pictures/SAFLAX-",'Basis-Tabelle-Samen'!C95,"-",'Basis-Tabelle-Samen'!J95,"-seed-package-front-cr-danish.jpg")),
IF($C$1="Deutsch - DE",HYPERLINK(CONCATENATE("https://www.saflax.de/0-WVK-Retail/Bilder-Pictures/SAFLAX-",'Basis-Tabelle-Samen'!C95,"-",'Basis-Tabelle-Samen'!J95,"-seed-package-front-cr-german.jpg")),
IF($C$1="Englisch - UK",HYPERLINK(CONCATENATE("https://www.saflax.de/0-WVK-Retail/Bilder-Pictures/SAFLAX-",'Basis-Tabelle-Samen'!C95,"-",'Basis-Tabelle-Samen'!J95,"-seed-package-front-cr-english.jpg")),
IF($C$1="Estnisch - EE",HYPERLINK(CONCATENATE("https://www.saflax.de/0-WVK-Retail/Bilder-Pictures/SAFLAX-",'Basis-Tabelle-Samen'!C95,"-",'Basis-Tabelle-Samen'!J95,"-seed-package-front-cr-estonian.jpg")),
IF($C$1="Finnisch - FI",HYPERLINK(CONCATENATE("https://www.saflax.de/0-WVK-Retail/Bilder-Pictures/SAFLAX-",'Basis-Tabelle-Samen'!C95,"-",'Basis-Tabelle-Samen'!J95,"-seed-package-front-cr-finnish.jpg")),
IF($C$1="Französisch - FR",HYPERLINK(CONCATENATE("https://www.saflax.de/0-WVK-Retail/Bilder-Pictures/SAFLAX-",'Basis-Tabelle-Samen'!C95,"-",'Basis-Tabelle-Samen'!J95,"-seed-package-front-cr-french.jpg")),
IF($C$1="Griechisch - GR",HYPERLINK(CONCATENATE("https://www.saflax.de/0-WVK-Retail/Bilder-Pictures/SAFLAX-",'Basis-Tabelle-Samen'!C95,"-",'Basis-Tabelle-Samen'!J95,"-seed-package-front-cr-greek.jpg")),
IF($C$1="Irisch - IE",HYPERLINK(CONCATENATE("https://www.saflax.de/0-WVK-Retail/Bilder-Pictures/SAFLAX-",'Basis-Tabelle-Samen'!C95,"-",'Basis-Tabelle-Samen'!J95,"-seed-package-front-cr-irish.jpg")),
IF($C$1="Isländisch - IS",HYPERLINK(CONCATENATE("https://www.saflax.de/0-WVK-Retail/Bilder-Pictures/SAFLAX-",'Basis-Tabelle-Samen'!C95,"-",'Basis-Tabelle-Samen'!J95,"-seed-package-front-cr-icelandic.jpg")),
IF($C$1="Italienisch - IT",HYPERLINK(CONCATENATE("https://www.saflax.de/0-WVK-Retail/Bilder-Pictures/SAFLAX-",'Basis-Tabelle-Samen'!C95,"-",'Basis-Tabelle-Samen'!J95,"-seed-package-front-cr-italian.jpg")),
IF($C$1="Japanisch - JP",HYPERLINK(CONCATENATE("https://www.saflax.de/0-WVK-Retail/Bilder-Pictures/SAFLAX-",'Basis-Tabelle-Samen'!C95,"-",'Basis-Tabelle-Samen'!J95,"-seed-package-front-cr-japanese.jpg")),
IF($C$1="Kroatisch - HR",HYPERLINK(CONCATENATE("https://www.saflax.de/0-WVK-Retail/Bilder-Pictures/SAFLAX-",'Basis-Tabelle-Samen'!C95,"-",'Basis-Tabelle-Samen'!J95,"-seed-package-front-cr-croatian.jpg")),
IF($C$1="Lettisch - LV",HYPERLINK(CONCATENATE("https://www.saflax.de/0-WVK-Retail/Bilder-Pictures/SAFLAX-",'Basis-Tabelle-Samen'!C95,"-",'Basis-Tabelle-Samen'!J95,"-seed-package-front-cr-latvian.jpg")),
IF($C$1="Litauisch - LT",HYPERLINK(CONCATENATE("https://www.saflax.de/0-WVK-Retail/Bilder-Pictures/SAFLAX-",'Basis-Tabelle-Samen'!C95,"-",'Basis-Tabelle-Samen'!J95,"-seed-package-front-cr-lithuanian.jpg")),
IF($C$1="Maltesisch - MT",HYPERLINK(CONCATENATE("https://www.saflax.de/0-WVK-Retail/Bilder-Pictures/SAFLAX-",'Basis-Tabelle-Samen'!C95,"-",'Basis-Tabelle-Samen'!J95,"-seed-package-front-cr-maltese.jpg")),
IF($C$1="Niederländisch - NL",HYPERLINK(CONCATENATE("https://www.saflax.de/0-WVK-Retail/Bilder-Pictures/SAFLAX-",'Basis-Tabelle-Samen'!C95,"-",'Basis-Tabelle-Samen'!J95,"-seed-package-front-cr-dutch.jpg")),
IF($C$1="Norwegisch - NO",HYPERLINK(CONCATENATE("https://www.saflax.de/0-WVK-Retail/Bilder-Pictures/SAFLAX-",'Basis-Tabelle-Samen'!C95,"-",'Basis-Tabelle-Samen'!J95,"-seed-package-front-cr-nowegian.jpg")),
IF($C$1="Polnisch - PL",HYPERLINK(CONCATENATE("https://www.saflax.de/0-WVK-Retail/Bilder-Pictures/SAFLAX-",'Basis-Tabelle-Samen'!C95,"-",'Basis-Tabelle-Samen'!J95,"-seed-package-front-cr-polish.jpg")),
IF($C$1="Portugiesisch - PT",HYPERLINK(CONCATENATE("https://www.saflax.de/0-WVK-Retail/Bilder-Pictures/SAFLAX-",'Basis-Tabelle-Samen'!C95,"-",'Basis-Tabelle-Samen'!J95,"-seed-package-front-cr-portuguese.jpg")),
IF($C$1="Rumänisch - RO",HYPERLINK(CONCATENATE("https://www.saflax.de/0-WVK-Retail/Bilder-Pictures/SAFLAX-",'Basis-Tabelle-Samen'!C95,"-",'Basis-Tabelle-Samen'!J95,"-seed-package-front-cr-romanian.jpg")),
IF($C$1="Schwedisch - SE",HYPERLINK(CONCATENATE("https://www.saflax.de/0-WVK-Retail/Bilder-Pictures/SAFLAX-",'Basis-Tabelle-Samen'!C95,"-",'Basis-Tabelle-Samen'!J95,"-seed-package-front-cr-swedish.jpg")),
IF($C$1="Slowakisch - SK",HYPERLINK(CONCATENATE("https://www.saflax.de/0-WVK-Retail/Bilder-Pictures/SAFLAX-",'Basis-Tabelle-Samen'!C95,"-",'Basis-Tabelle-Samen'!J95,"-seed-package-front-cr-slovak.jpg")),
IF($C$1="Slowenisch - SI",HYPERLINK(CONCATENATE("https://www.saflax.de/0-WVK-Retail/Bilder-Pictures/SAFLAX-",'Basis-Tabelle-Samen'!C95,"-",'Basis-Tabelle-Samen'!J95,"-seed-package-front-cr-slovenian.jpg")),
IF($C$1="Spanisch - ES",HYPERLINK(CONCATENATE("https://www.saflax.de/0-WVK-Retail/Bilder-Pictures/SAFLAX-",'Basis-Tabelle-Samen'!C95,"-",'Basis-Tabelle-Samen'!J95,"-seed-package-front-cr-spanish.jpg")),
IF($C$1="Tschechisch - CZ",HYPERLINK(CONCATENATE("https://www.saflax.de/0-WVK-Retail/Bilder-Pictures/SAFLAX-",'Basis-Tabelle-Samen'!C95,"-",'Basis-Tabelle-Samen'!J95,"-seed-package-front-cr-czech.jpg")),
IF($C$1="Türkisch - TR",HYPERLINK(CONCATENATE("https://www.saflax.de/0-WVK-Retail/Bilder-Pictures/SAFLAX-",'Basis-Tabelle-Samen'!C95,"-",'Basis-Tabelle-Samen'!J95,"-seed-package-front-cr-turkish.jpg")),
IF($C$1="Ungarisch - HU",HYPERLINK(CONCATENATE("https://www.saflax.de/0-WVK-Retail/Bilder-Pictures/SAFLAX-",'Basis-Tabelle-Samen'!C95,"-",'Basis-Tabelle-Samen'!J95,"-seed-package-front-cr-hungarian.jpg")),
" ACHTUNG")))))))))))))))))))))))))))))</f>
        <v>https://www.saflax.de/0-WVK-Retail/Bilder-Pictures/SAFLAX-13107-physalis-peruviana-seed-package-front-cr-english.jpg</v>
      </c>
      <c r="AL42" s="330" t="str">
        <f>IF(G42&lt;1,"",
IF($C$1="Bulgarisch - BG",HYPERLINK(CONCATENATE("https://www.saflax.de/0-WVK-Retail/Bilder-Pictures/SAFLAX-",'Basis-Tabelle-Samen'!C95,"-",'Basis-Tabelle-Samen'!J95,"-seed-package-back-cr-bulgarian.jpg")),
IF($C$1="Dänisch - DK",HYPERLINK(CONCATENATE("https://www.saflax.de/0-WVK-Retail/Bilder-Pictures/SAFLAX-",'Basis-Tabelle-Samen'!C95,"-",'Basis-Tabelle-Samen'!J95,"-seed-package-back-cr-danish.jpg")),
IF($C$1="Deutsch - DE",HYPERLINK(CONCATENATE("https://www.saflax.de/0-WVK-Retail/Bilder-Pictures/SAFLAX-",'Basis-Tabelle-Samen'!C95,"-",'Basis-Tabelle-Samen'!J95,"-seed-package-back-cr-german.jpg")),
IF($C$1="Englisch - UK",HYPERLINK(CONCATENATE("https://www.saflax.de/0-WVK-Retail/Bilder-Pictures/SAFLAX-",'Basis-Tabelle-Samen'!C95,"-",'Basis-Tabelle-Samen'!J95,"-seed-package-back-cr-english.jpg")),
IF($C$1="Estnisch - EE",HYPERLINK(CONCATENATE("https://www.saflax.de/0-WVK-Retail/Bilder-Pictures/SAFLAX-",'Basis-Tabelle-Samen'!C95,"-",'Basis-Tabelle-Samen'!J95,"-seed-package-back-cr-estonian.jpg")),
IF($C$1="Finnisch - FI",HYPERLINK(CONCATENATE("https://www.saflax.de/0-WVK-Retail/Bilder-Pictures/SAFLAX-",'Basis-Tabelle-Samen'!C95,"-",'Basis-Tabelle-Samen'!J95,"-seed-package-back-cr-finnish.jpg")),
IF($C$1="Französisch - FR",HYPERLINK(CONCATENATE("https://www.saflax.de/0-WVK-Retail/Bilder-Pictures/SAFLAX-",'Basis-Tabelle-Samen'!C95,"-",'Basis-Tabelle-Samen'!J95,"-seed-package-back-cr-french.jpg")),
IF($C$1="Griechisch - GR",HYPERLINK(CONCATENATE("https://www.saflax.de/0-WVK-Retail/Bilder-Pictures/SAFLAX-",'Basis-Tabelle-Samen'!C95,"-",'Basis-Tabelle-Samen'!J95,"-seed-package-back-cr-greek.jpg")),
IF($C$1="Irisch - IE",HYPERLINK(CONCATENATE("https://www.saflax.de/0-WVK-Retail/Bilder-Pictures/SAFLAX-",'Basis-Tabelle-Samen'!C95,"-",'Basis-Tabelle-Samen'!J95,"-seed-package-back-cr-irish.jpg")),
IF($C$1="Isländisch - IS",HYPERLINK(CONCATENATE("https://www.saflax.de/0-WVK-Retail/Bilder-Pictures/SAFLAX-",'Basis-Tabelle-Samen'!C95,"-",'Basis-Tabelle-Samen'!J95,"-seed-package-back-cr-icelandic.jpg")),
IF($C$1="Italienisch - IT",HYPERLINK(CONCATENATE("https://www.saflax.de/0-WVK-Retail/Bilder-Pictures/SAFLAX-",'Basis-Tabelle-Samen'!C95,"-",'Basis-Tabelle-Samen'!J95,"-seed-package-back-cr-italian.jpg")),
IF($C$1="Japanisch - JP",HYPERLINK(CONCATENATE("https://www.saflax.de/0-WVK-Retail/Bilder-Pictures/SAFLAX-",'Basis-Tabelle-Samen'!C95,"-",'Basis-Tabelle-Samen'!J95,"-seed-package-back-cr-japanese.jpg")),
IF($C$1="Kroatisch - HR",HYPERLINK(CONCATENATE("https://www.saflax.de/0-WVK-Retail/Bilder-Pictures/SAFLAX-",'Basis-Tabelle-Samen'!C95,"-",'Basis-Tabelle-Samen'!J95,"-seed-package-back-cr-croatian.jpg")),
IF($C$1="Lettisch - LV",HYPERLINK(CONCATENATE("https://www.saflax.de/0-WVK-Retail/Bilder-Pictures/SAFLAX-",'Basis-Tabelle-Samen'!C95,"-",'Basis-Tabelle-Samen'!J95,"-seed-package-back-cr-latvian.jpg")),
IF($C$1="Litauisch - LT",HYPERLINK(CONCATENATE("https://www.saflax.de/0-WVK-Retail/Bilder-Pictures/SAFLAX-",'Basis-Tabelle-Samen'!C95,"-",'Basis-Tabelle-Samen'!J95,"-seed-package-back-cr-lithuanian.jpg")),
IF($C$1="Maltesisch - MT",HYPERLINK(CONCATENATE("https://www.saflax.de/0-WVK-Retail/Bilder-Pictures/SAFLAX-",'Basis-Tabelle-Samen'!C95,"-",'Basis-Tabelle-Samen'!J95,"-seed-package-back-cr-maltese.jpg")),
IF($C$1="Niederländisch - NL",HYPERLINK(CONCATENATE("https://www.saflax.de/0-WVK-Retail/Bilder-Pictures/SAFLAX-",'Basis-Tabelle-Samen'!C95,"-",'Basis-Tabelle-Samen'!J95,"-seed-package-back-cr-dutch.jpg")),
IF($C$1="Norwegisch - NO",HYPERLINK(CONCATENATE("https://www.saflax.de/0-WVK-Retail/Bilder-Pictures/SAFLAX-",'Basis-Tabelle-Samen'!C95,"-",'Basis-Tabelle-Samen'!J95,"-seed-package-back-cr-nowegian.jpg")),
IF($C$1="Polnisch - PL",HYPERLINK(CONCATENATE("https://www.saflax.de/0-WVK-Retail/Bilder-Pictures/SAFLAX-",'Basis-Tabelle-Samen'!C95,"-",'Basis-Tabelle-Samen'!J95,"-seed-package-back-cr-polish.jpg")),
IF($C$1="Portugiesisch - PT",HYPERLINK(CONCATENATE("https://www.saflax.de/0-WVK-Retail/Bilder-Pictures/SAFLAX-",'Basis-Tabelle-Samen'!C95,"-",'Basis-Tabelle-Samen'!J95,"-seed-package-back-cr-portuguese.jpg")),
IF($C$1="Rumänisch - RO",HYPERLINK(CONCATENATE("https://www.saflax.de/0-WVK-Retail/Bilder-Pictures/SAFLAX-",'Basis-Tabelle-Samen'!C95,"-",'Basis-Tabelle-Samen'!J95,"-seed-package-back-cr-romanian.jpg")),
IF($C$1="Schwedisch - SE",HYPERLINK(CONCATENATE("https://www.saflax.de/0-WVK-Retail/Bilder-Pictures/SAFLAX-",'Basis-Tabelle-Samen'!C95,"-",'Basis-Tabelle-Samen'!J95,"-seed-package-back-cr-swedish.jpg")),
IF($C$1="Slowakisch - SK",HYPERLINK(CONCATENATE("https://www.saflax.de/0-WVK-Retail/Bilder-Pictures/SAFLAX-",'Basis-Tabelle-Samen'!C95,"-",'Basis-Tabelle-Samen'!J95,"-seed-package-back-cr-slovak.jpg")),
IF($C$1="Slowenisch - SI",HYPERLINK(CONCATENATE("https://www.saflax.de/0-WVK-Retail/Bilder-Pictures/SAFLAX-",'Basis-Tabelle-Samen'!C95,"-",'Basis-Tabelle-Samen'!J95,"-seed-package-back-cr-slovenian.jpg")),
IF($C$1="Spanisch - ES",HYPERLINK(CONCATENATE("https://www.saflax.de/0-WVK-Retail/Bilder-Pictures/SAFLAX-",'Basis-Tabelle-Samen'!C95,"-",'Basis-Tabelle-Samen'!J95,"-seed-package-back-cr-spanish.jpg")),
IF($C$1="Tschechisch - CZ",HYPERLINK(CONCATENATE("https://www.saflax.de/0-WVK-Retail/Bilder-Pictures/SAFLAX-",'Basis-Tabelle-Samen'!C95,"-",'Basis-Tabelle-Samen'!J95,"-seed-package-back-cr-czech.jpg")),
IF($C$1="Türkisch - TR",HYPERLINK(CONCATENATE("https://www.saflax.de/0-WVK-Retail/Bilder-Pictures/SAFLAX-",'Basis-Tabelle-Samen'!C95,"-",'Basis-Tabelle-Samen'!J95,"-seed-package-back-cr-turkish.jpg")),
IF($C$1="Ungarisch - HU",HYPERLINK(CONCATENATE("https://www.saflax.de/0-WVK-Retail/Bilder-Pictures/SAFLAX-",'Basis-Tabelle-Samen'!C95,"-",'Basis-Tabelle-Samen'!J95,"-seed-package-back-cr-hungarian.jpg")),
" ACHTUNG")))))))))))))))))))))))))))))</f>
        <v>https://www.saflax.de/0-WVK-Retail/Bilder-Pictures/SAFLAX-13107-physalis-peruviana-seed-package-back-cr-english.jpg</v>
      </c>
      <c r="AM42" s="330" t="str">
        <f>IF(H42&lt;1,"",
IF($C$1="Bulgarisch - BG",HYPERLINK(CONCATENATE("https://www.saflax.de/0-WVK-Retail/Bilder-Pictures/SAFLAX-",'Basis-Tabelle-Samen'!K95,"-",'Basis-Tabelle-Samen'!J95,"-garden-to-go-mini-bulgarian.jpg")),
IF($C$1="Dänisch - DK",HYPERLINK(CONCATENATE("https://www.saflax.de/0-WVK-Retail/Bilder-Pictures/SAFLAX-",'Basis-Tabelle-Samen'!K95,"-",'Basis-Tabelle-Samen'!J95,"-garden-to-go-mini-danish.jpg")),
IF($C$1="Deutsch - DE",HYPERLINK(CONCATENATE("https://www.saflax.de/0-WVK-Retail/Bilder-Pictures/SAFLAX-",'Basis-Tabelle-Samen'!K95,"-",'Basis-Tabelle-Samen'!J95,"-garden-to-go-mini-german.jpg")),
IF($C$1="Englisch - UK",HYPERLINK(CONCATENATE("https://www.saflax.de/0-WVK-Retail/Bilder-Pictures/SAFLAX-",'Basis-Tabelle-Samen'!K95,"-",'Basis-Tabelle-Samen'!J95,"-garden-to-go-mini-english.jpg")),
IF($C$1="Estnisch - EE",HYPERLINK(CONCATENATE("https://www.saflax.de/0-WVK-Retail/Bilder-Pictures/SAFLAX-",'Basis-Tabelle-Samen'!K95,"-",'Basis-Tabelle-Samen'!J95,"-garden-to-go-mini-estonian.jpg")),
IF($C$1="Finnisch - FI",HYPERLINK(CONCATENATE("https://www.saflax.de/0-WVK-Retail/Bilder-Pictures/SAFLAX-",'Basis-Tabelle-Samen'!K95,"-",'Basis-Tabelle-Samen'!J95,"-garden-to-go-mini-finnish.jpg")),
IF($C$1="Französisch - FR",HYPERLINK(CONCATENATE("https://www.saflax.de/0-WVK-Retail/Bilder-Pictures/SAFLAX-",'Basis-Tabelle-Samen'!K95,"-",'Basis-Tabelle-Samen'!J95,"-garden-to-go-mini-french.jpg")),
IF($C$1="Griechisch - GR",HYPERLINK(CONCATENATE("https://www.saflax.de/0-WVK-Retail/Bilder-Pictures/SAFLAX-",'Basis-Tabelle-Samen'!K95,"-",'Basis-Tabelle-Samen'!J95,"-garden-to-go-mini-greek.jpg")),
IF($C$1="Irisch - IE",HYPERLINK(CONCATENATE("https://www.saflax.de/0-WVK-Retail/Bilder-Pictures/SAFLAX-",'Basis-Tabelle-Samen'!K95,"-",'Basis-Tabelle-Samen'!J95,"-garden-to-go-mini-irish.jpg")),
IF($C$1="Isländisch - IS",HYPERLINK(CONCATENATE("https://www.saflax.de/0-WVK-Retail/Bilder-Pictures/SAFLAX-",'Basis-Tabelle-Samen'!K95,"-",'Basis-Tabelle-Samen'!J95,"-garden-to-go-mini-icelandic.jpg")),
IF($C$1="Italienisch - IT",HYPERLINK(CONCATENATE("https://www.saflax.de/0-WVK-Retail/Bilder-Pictures/SAFLAX-",'Basis-Tabelle-Samen'!K95,"-",'Basis-Tabelle-Samen'!J95,"-garden-to-go-mini-italian.jpg")),
IF($C$1="Japanisch - JP",HYPERLINK(CONCATENATE("https://www.saflax.de/0-WVK-Retail/Bilder-Pictures/SAFLAX-",'Basis-Tabelle-Samen'!K95,"-",'Basis-Tabelle-Samen'!J95,"-garden-to-go-mini-japanese.jpg")),
IF($C$1="Kroatisch - HR",HYPERLINK(CONCATENATE("https://www.saflax.de/0-WVK-Retail/Bilder-Pictures/SAFLAX-",'Basis-Tabelle-Samen'!K95,"-",'Basis-Tabelle-Samen'!J95,"-garden-to-go-mini-croatian.jpg")),
IF($C$1="Lettisch - LV",HYPERLINK(CONCATENATE("https://www.saflax.de/0-WVK-Retail/Bilder-Pictures/SAFLAX-",'Basis-Tabelle-Samen'!K95,"-",'Basis-Tabelle-Samen'!J95,"-garden-to-go-mini-latvian.jpg")),
IF($C$1="Litauisch - LT",HYPERLINK(CONCATENATE("https://www.saflax.de/0-WVK-Retail/Bilder-Pictures/SAFLAX-",'Basis-Tabelle-Samen'!K95,"-",'Basis-Tabelle-Samen'!J95,"-garden-to-go-mini-lithuanian.jpg")),
IF($C$1="Maltesisch - MT",HYPERLINK(CONCATENATE("https://www.saflax.de/0-WVK-Retail/Bilder-Pictures/SAFLAX-",'Basis-Tabelle-Samen'!K95,"-",'Basis-Tabelle-Samen'!J95,"-garden-to-go-mini-maltese.jpg")),
IF($C$1="Niederländisch - NL",HYPERLINK(CONCATENATE("https://www.saflax.de/0-WVK-Retail/Bilder-Pictures/SAFLAX-",'Basis-Tabelle-Samen'!K95,"-",'Basis-Tabelle-Samen'!J95,"-garden-to-go-mini-dutch.jpg")),
IF($C$1="Norwegisch - NO",HYPERLINK(CONCATENATE("https://www.saflax.de/0-WVK-Retail/Bilder-Pictures/SAFLAX-",'Basis-Tabelle-Samen'!K95,"-",'Basis-Tabelle-Samen'!J95,"-garden-to-go-mini-nowegian.jpg")),
IF($C$1="Polnisch - PL",HYPERLINK(CONCATENATE("https://www.saflax.de/0-WVK-Retail/Bilder-Pictures/SAFLAX-",'Basis-Tabelle-Samen'!K95,"-",'Basis-Tabelle-Samen'!J95,"-garden-to-go-mini-polish.jpg")),
IF($C$1="Portugiesisch - PT",HYPERLINK(CONCATENATE("https://www.saflax.de/0-WVK-Retail/Bilder-Pictures/SAFLAX-",'Basis-Tabelle-Samen'!K95,"-",'Basis-Tabelle-Samen'!J95,"-garden-to-go-mini-portuguese.jpg")),
IF($C$1="Rumänisch - RO",HYPERLINK(CONCATENATE("https://www.saflax.de/0-WVK-Retail/Bilder-Pictures/SAFLAX-",'Basis-Tabelle-Samen'!K95,"-",'Basis-Tabelle-Samen'!J95,"-garden-to-go-mini-romanian.jpg")),
IF($C$1="Schwedisch - SE",HYPERLINK(CONCATENATE("https://www.saflax.de/0-WVK-Retail/Bilder-Pictures/SAFLAX-",'Basis-Tabelle-Samen'!K95,"-",'Basis-Tabelle-Samen'!J95,"-garden-to-go-mini-swedish.jpg")),
IF($C$1="Slowakisch - SK",HYPERLINK(CONCATENATE("https://www.saflax.de/0-WVK-Retail/Bilder-Pictures/SAFLAX-",'Basis-Tabelle-Samen'!K95,"-",'Basis-Tabelle-Samen'!J95,"-garden-to-go-mini-slovak.jpg")),
IF($C$1="Slowenisch - SI",HYPERLINK(CONCATENATE("https://www.saflax.de/0-WVK-Retail/Bilder-Pictures/SAFLAX-",'Basis-Tabelle-Samen'!K95,"-",'Basis-Tabelle-Samen'!J95,"-garden-to-go-mini-slovenian.jpg")),
IF($C$1="Spanisch - ES",HYPERLINK(CONCATENATE("https://www.saflax.de/0-WVK-Retail/Bilder-Pictures/SAFLAX-",'Basis-Tabelle-Samen'!K95,"-",'Basis-Tabelle-Samen'!J95,"-garden-to-go-mini-spanish.jpg")),
IF($C$1="Tschechisch - CZ",HYPERLINK(CONCATENATE("https://www.saflax.de/0-WVK-Retail/Bilder-Pictures/SAFLAX-",'Basis-Tabelle-Samen'!K95,"-",'Basis-Tabelle-Samen'!J95,"-garden-to-go-mini-czech.jpg")),
IF($C$1="Türkisch - TR",HYPERLINK(CONCATENATE("https://www.saflax.de/0-WVK-Retail/Bilder-Pictures/SAFLAX-",'Basis-Tabelle-Samen'!K95,"-",'Basis-Tabelle-Samen'!J95,"-garden-to-go-mini-turkish.jpg")),
IF($C$1="Ungarisch - HU",HYPERLINK(CONCATENATE("https://www.saflax.de/0-WVK-Retail/Bilder-Pictures/SAFLAX-",'Basis-Tabelle-Samen'!K95,"-",'Basis-Tabelle-Samen'!J95,"-garden-to-go-mini-hungarian.jpg")),
" ACHTUNG")))))))))))))))))))))))))))))</f>
        <v>https://www.saflax.de/0-WVK-Retail/Bilder-Pictures/SAFLAX-73107-physalis-peruviana-garden-to-go-mini-english.jpg</v>
      </c>
      <c r="AN42" s="330" t="str">
        <f>IF(I42&lt;1,"",
IF($C$1="Bulgarisch - BG",HYPERLINK(CONCATENATE("https://www.saflax.de/0-WVK-Retail/Bilder-Pictures/SAFLAX-",'Basis-Tabelle-Samen'!N95,"-",'Basis-Tabelle-Samen'!J95,"-garden-to-go-lite-bulgarian.jpg")),
IF($C$1="Dänisch - DK",HYPERLINK(CONCATENATE("https://www.saflax.de/0-WVK-Retail/Bilder-Pictures/SAFLAX-",'Basis-Tabelle-Samen'!N95,"-",'Basis-Tabelle-Samen'!J95,"-garden-to-go-lite-danish.jpg")),
IF($C$1="Deutsch - DE",HYPERLINK(CONCATENATE("https://www.saflax.de/0-WVK-Retail/Bilder-Pictures/SAFLAX-",'Basis-Tabelle-Samen'!N95,"-",'Basis-Tabelle-Samen'!J95,"-garden-to-go-lite-german.jpg")),
IF($C$1="Englisch - UK",HYPERLINK(CONCATENATE("https://www.saflax.de/0-WVK-Retail/Bilder-Pictures/SAFLAX-",'Basis-Tabelle-Samen'!N95,"-",'Basis-Tabelle-Samen'!J95,"-garden-to-go-lite-english.jpg")),
IF($C$1="Estnisch - EE",HYPERLINK(CONCATENATE("https://www.saflax.de/0-WVK-Retail/Bilder-Pictures/SAFLAX-",'Basis-Tabelle-Samen'!N95,"-",'Basis-Tabelle-Samen'!J95,"-garden-to-go-lite-estonian.jpg")),
IF($C$1="Finnisch - FI",HYPERLINK(CONCATENATE("https://www.saflax.de/0-WVK-Retail/Bilder-Pictures/SAFLAX-",'Basis-Tabelle-Samen'!N95,"-",'Basis-Tabelle-Samen'!J95,"-garden-to-go-lite-finnish.jpg")),
IF($C$1="Französisch - FR",HYPERLINK(CONCATENATE("https://www.saflax.de/0-WVK-Retail/Bilder-Pictures/SAFLAX-",'Basis-Tabelle-Samen'!N95,"-",'Basis-Tabelle-Samen'!J95,"-garden-to-go-lite-french.jpg")),
IF($C$1="Griechisch - GR",HYPERLINK(CONCATENATE("https://www.saflax.de/0-WVK-Retail/Bilder-Pictures/SAFLAX-",'Basis-Tabelle-Samen'!N95,"-",'Basis-Tabelle-Samen'!J95,"-garden-to-go-lite-greek.jpg")),
IF($C$1="Irisch - IE",HYPERLINK(CONCATENATE("https://www.saflax.de/0-WVK-Retail/Bilder-Pictures/SAFLAX-",'Basis-Tabelle-Samen'!N95,"-",'Basis-Tabelle-Samen'!J95,"-garden-to-go-lite-irish.jpg")),
IF($C$1="Isländisch - IS",HYPERLINK(CONCATENATE("https://www.saflax.de/0-WVK-Retail/Bilder-Pictures/SAFLAX-",'Basis-Tabelle-Samen'!N95,"-",'Basis-Tabelle-Samen'!J95,"-garden-to-go-lite-icelandic.jpg")),
IF($C$1="Italienisch - IT",HYPERLINK(CONCATENATE("https://www.saflax.de/0-WVK-Retail/Bilder-Pictures/SAFLAX-",'Basis-Tabelle-Samen'!N95,"-",'Basis-Tabelle-Samen'!J95,"-garden-to-go-lite-italian.jpg")),
IF($C$1="Japanisch - JP",HYPERLINK(CONCATENATE("https://www.saflax.de/0-WVK-Retail/Bilder-Pictures/SAFLAX-",'Basis-Tabelle-Samen'!N95,"-",'Basis-Tabelle-Samen'!J95,"-garden-to-go-lite-japanese.jpg")),
IF($C$1="Kroatisch - HR",HYPERLINK(CONCATENATE("https://www.saflax.de/0-WVK-Retail/Bilder-Pictures/SAFLAX-",'Basis-Tabelle-Samen'!N95,"-",'Basis-Tabelle-Samen'!J95,"-garden-to-go-lite-croatian.jpg")),
IF($C$1="Lettisch - LV",HYPERLINK(CONCATENATE("https://www.saflax.de/0-WVK-Retail/Bilder-Pictures/SAFLAX-",'Basis-Tabelle-Samen'!N95,"-",'Basis-Tabelle-Samen'!J95,"-garden-to-go-lite-latvian.jpg")),
IF($C$1="Litauisch - LT",HYPERLINK(CONCATENATE("https://www.saflax.de/0-WVK-Retail/Bilder-Pictures/SAFLAX-",'Basis-Tabelle-Samen'!N95,"-",'Basis-Tabelle-Samen'!J95,"-garden-to-go-lite-lithuanian.jpg")),
IF($C$1="Maltesisch - MT",HYPERLINK(CONCATENATE("https://www.saflax.de/0-WVK-Retail/Bilder-Pictures/SAFLAX-",'Basis-Tabelle-Samen'!N95,"-",'Basis-Tabelle-Samen'!J95,"-garden-to-go-lite-maltese.jpg")),
IF($C$1="Niederländisch - NL",HYPERLINK(CONCATENATE("https://www.saflax.de/0-WVK-Retail/Bilder-Pictures/SAFLAX-",'Basis-Tabelle-Samen'!N95,"-",'Basis-Tabelle-Samen'!J95,"-garden-to-go-lite-dutch.jpg")),
IF($C$1="Norwegisch - NO",HYPERLINK(CONCATENATE("https://www.saflax.de/0-WVK-Retail/Bilder-Pictures/SAFLAX-",'Basis-Tabelle-Samen'!N95,"-",'Basis-Tabelle-Samen'!J95,"-garden-to-go-lite-nowegian.jpg")),
IF($C$1="Polnisch - PL",HYPERLINK(CONCATENATE("https://www.saflax.de/0-WVK-Retail/Bilder-Pictures/SAFLAX-",'Basis-Tabelle-Samen'!N95,"-",'Basis-Tabelle-Samen'!J95,"-garden-to-go-lite-polish.jpg")),
IF($C$1="Portugiesisch - PT",HYPERLINK(CONCATENATE("https://www.saflax.de/0-WVK-Retail/Bilder-Pictures/SAFLAX-",'Basis-Tabelle-Samen'!N95,"-",'Basis-Tabelle-Samen'!J95,"-garden-to-go-lite-portuguese.jpg")),
IF($C$1="Rumänisch - RO",HYPERLINK(CONCATENATE("https://www.saflax.de/0-WVK-Retail/Bilder-Pictures/SAFLAX-",'Basis-Tabelle-Samen'!N95,"-",'Basis-Tabelle-Samen'!J95,"-garden-to-go-lite-romanian.jpg")),
IF($C$1="Schwedisch - SE",HYPERLINK(CONCATENATE("https://www.saflax.de/0-WVK-Retail/Bilder-Pictures/SAFLAX-",'Basis-Tabelle-Samen'!N95,"-",'Basis-Tabelle-Samen'!J95,"-garden-to-go-lite-swedish.jpg")),
IF($C$1="Slowakisch - SK",HYPERLINK(CONCATENATE("https://www.saflax.de/0-WVK-Retail/Bilder-Pictures/SAFLAX-",'Basis-Tabelle-Samen'!N95,"-",'Basis-Tabelle-Samen'!J95,"-garden-to-go-lite-slovak.jpg")),
IF($C$1="Slowenisch - SI",HYPERLINK(CONCATENATE("https://www.saflax.de/0-WVK-Retail/Bilder-Pictures/SAFLAX-",'Basis-Tabelle-Samen'!N95,"-",'Basis-Tabelle-Samen'!J95,"-garden-to-go-lite-slovenian.jpg")),
IF($C$1="Spanisch - ES",HYPERLINK(CONCATENATE("https://www.saflax.de/0-WVK-Retail/Bilder-Pictures/SAFLAX-",'Basis-Tabelle-Samen'!N95,"-",'Basis-Tabelle-Samen'!J95,"-garden-to-go-lite-spanish.jpg")),
IF($C$1="Tschechisch - CZ",HYPERLINK(CONCATENATE("https://www.saflax.de/0-WVK-Retail/Bilder-Pictures/SAFLAX-",'Basis-Tabelle-Samen'!N95,"-",'Basis-Tabelle-Samen'!J95,"-garden-to-go-lite-czech.jpg")),
IF($C$1="Türkisch - TR",HYPERLINK(CONCATENATE("https://www.saflax.de/0-WVK-Retail/Bilder-Pictures/SAFLAX-",'Basis-Tabelle-Samen'!N95,"-",'Basis-Tabelle-Samen'!J95,"-garden-to-go-lite-turkish.jpg")),
IF($C$1="Ungarisch - HU",HYPERLINK(CONCATENATE("https://www.saflax.de/0-WVK-Retail/Bilder-Pictures/SAFLAX-",'Basis-Tabelle-Samen'!N95,"-",'Basis-Tabelle-Samen'!J95,"-garden-to-go-lite-hungarian.jpg")),
" ACHTUNG")))))))))))))))))))))))))))))</f>
        <v>https://www.saflax.de/0-WVK-Retail/Bilder-Pictures/SAFLAX-83107-physalis-peruviana-garden-to-go-lite-english.jpg</v>
      </c>
      <c r="AO42" s="330" t="str">
        <f>IF(J42&lt;1,"",
IF($C$1="Bulgarisch - BG",HYPERLINK(CONCATENATE("https://www.saflax.de/0-WVK-Retail/Bilder-Pictures/SAFLAX-",'Basis-Tabelle-Samen'!Q95,"-",'Basis-Tabelle-Samen'!J95,"-garden-to-go-bulgarian.jpg")),
IF($C$1="Dänisch - DK",HYPERLINK(CONCATENATE("https://www.saflax.de/0-WVK-Retail/Bilder-Pictures/SAFLAX-",'Basis-Tabelle-Samen'!Q95,"-",'Basis-Tabelle-Samen'!J95,"-garden-to-go-danish.jpg")),
IF($C$1="Deutsch - DE",HYPERLINK(CONCATENATE("https://www.saflax.de/0-WVK-Retail/Bilder-Pictures/SAFLAX-",'Basis-Tabelle-Samen'!Q95,"-",'Basis-Tabelle-Samen'!J95,"-garden-to-go-german.jpg")),
IF($C$1="Englisch - UK",HYPERLINK(CONCATENATE("https://www.saflax.de/0-WVK-Retail/Bilder-Pictures/SAFLAX-",'Basis-Tabelle-Samen'!Q95,"-",'Basis-Tabelle-Samen'!J95,"-garden-to-go-english.jpg")),
IF($C$1="Estnisch - EE",HYPERLINK(CONCATENATE("https://www.saflax.de/0-WVK-Retail/Bilder-Pictures/SAFLAX-",'Basis-Tabelle-Samen'!Q95,"-",'Basis-Tabelle-Samen'!J95,"-garden-to-go-estonian.jpg")),
IF($C$1="Finnisch - FI",HYPERLINK(CONCATENATE("https://www.saflax.de/0-WVK-Retail/Bilder-Pictures/SAFLAX-",'Basis-Tabelle-Samen'!Q95,"-",'Basis-Tabelle-Samen'!J95,"-garden-to-go-finnish.jpg")),
IF($C$1="Französisch - FR",HYPERLINK(CONCATENATE("https://www.saflax.de/0-WVK-Retail/Bilder-Pictures/SAFLAX-",'Basis-Tabelle-Samen'!Q95,"-",'Basis-Tabelle-Samen'!J95,"-garden-to-go-french.jpg")),
IF($C$1="Griechisch - GR",HYPERLINK(CONCATENATE("https://www.saflax.de/0-WVK-Retail/Bilder-Pictures/SAFLAX-",'Basis-Tabelle-Samen'!Q95,"-",'Basis-Tabelle-Samen'!J95,"-garden-to-go-greek.jpg")),
IF($C$1="Irisch - IE",HYPERLINK(CONCATENATE("https://www.saflax.de/0-WVK-Retail/Bilder-Pictures/SAFLAX-",'Basis-Tabelle-Samen'!Q95,"-",'Basis-Tabelle-Samen'!J95,"-garden-to-go-irish.jpg")),
IF($C$1="Isländisch - IS",HYPERLINK(CONCATENATE("https://www.saflax.de/0-WVK-Retail/Bilder-Pictures/SAFLAX-",'Basis-Tabelle-Samen'!Q95,"-",'Basis-Tabelle-Samen'!J95,"-garden-to-go-icelandic.jpg")),
IF($C$1="Italienisch - IT",HYPERLINK(CONCATENATE("https://www.saflax.de/0-WVK-Retail/Bilder-Pictures/SAFLAX-",'Basis-Tabelle-Samen'!Q95,"-",'Basis-Tabelle-Samen'!J95,"-garden-to-go-italian.jpg")),
IF($C$1="Japanisch - JP",HYPERLINK(CONCATENATE("https://www.saflax.de/0-WVK-Retail/Bilder-Pictures/SAFLAX-",'Basis-Tabelle-Samen'!Q95,"-",'Basis-Tabelle-Samen'!J95,"-garden-to-go-japanese.jpg")),
IF($C$1="Kroatisch - HR",HYPERLINK(CONCATENATE("https://www.saflax.de/0-WVK-Retail/Bilder-Pictures/SAFLAX-",'Basis-Tabelle-Samen'!Q95,"-",'Basis-Tabelle-Samen'!J95,"-garden-to-go-croatian.jpg")),
IF($C$1="Lettisch - LV",HYPERLINK(CONCATENATE("https://www.saflax.de/0-WVK-Retail/Bilder-Pictures/SAFLAX-",'Basis-Tabelle-Samen'!Q95,"-",'Basis-Tabelle-Samen'!J95,"-garden-to-go-latvian.jpg")),
IF($C$1="Litauisch - LT",HYPERLINK(CONCATENATE("https://www.saflax.de/0-WVK-Retail/Bilder-Pictures/SAFLAX-",'Basis-Tabelle-Samen'!Q95,"-",'Basis-Tabelle-Samen'!J95,"-garden-to-go-lithuanian.jpg")),
IF($C$1="Maltesisch - MT",HYPERLINK(CONCATENATE("https://www.saflax.de/0-WVK-Retail/Bilder-Pictures/SAFLAX-",'Basis-Tabelle-Samen'!Q95,"-",'Basis-Tabelle-Samen'!J95,"-garden-to-go-maltese.jpg")),
IF($C$1="Niederländisch - NL",HYPERLINK(CONCATENATE("https://www.saflax.de/0-WVK-Retail/Bilder-Pictures/SAFLAX-",'Basis-Tabelle-Samen'!Q95,"-",'Basis-Tabelle-Samen'!J95,"-garden-to-go-dutch.jpg")),
IF($C$1="Norwegisch - NO",HYPERLINK(CONCATENATE("https://www.saflax.de/0-WVK-Retail/Bilder-Pictures/SAFLAX-",'Basis-Tabelle-Samen'!Q95,"-",'Basis-Tabelle-Samen'!J95,"-garden-to-go-nowegian.jpg")),
IF($C$1="Polnisch - PL",HYPERLINK(CONCATENATE("https://www.saflax.de/0-WVK-Retail/Bilder-Pictures/SAFLAX-",'Basis-Tabelle-Samen'!Q95,"-",'Basis-Tabelle-Samen'!J95,"-garden-to-go-polish.jpg")),
IF($C$1="Portugiesisch - PT",HYPERLINK(CONCATENATE("https://www.saflax.de/0-WVK-Retail/Bilder-Pictures/SAFLAX-",'Basis-Tabelle-Samen'!Q95,"-",'Basis-Tabelle-Samen'!J95,"-garden-to-go-portuguese.jpg")),
IF($C$1="Rumänisch - RO",HYPERLINK(CONCATENATE("https://www.saflax.de/0-WVK-Retail/Bilder-Pictures/SAFLAX-",'Basis-Tabelle-Samen'!Q95,"-",'Basis-Tabelle-Samen'!J95,"-garden-to-go-romanian.jpg")),
IF($C$1="Schwedisch - SE",HYPERLINK(CONCATENATE("https://www.saflax.de/0-WVK-Retail/Bilder-Pictures/SAFLAX-",'Basis-Tabelle-Samen'!Q95,"-",'Basis-Tabelle-Samen'!J95,"-garden-to-go-swedish.jpg")),
IF($C$1="Slowakisch - SK",HYPERLINK(CONCATENATE("https://www.saflax.de/0-WVK-Retail/Bilder-Pictures/SAFLAX-",'Basis-Tabelle-Samen'!Q95,"-",'Basis-Tabelle-Samen'!J95,"-garden-to-go-slovak.jpg")),
IF($C$1="Slowenisch - SI",HYPERLINK(CONCATENATE("https://www.saflax.de/0-WVK-Retail/Bilder-Pictures/SAFLAX-",'Basis-Tabelle-Samen'!Q95,"-",'Basis-Tabelle-Samen'!J95,"-garden-to-go-slovenian.jpg")),
IF($C$1="Spanisch - ES",HYPERLINK(CONCATENATE("https://www.saflax.de/0-WVK-Retail/Bilder-Pictures/SAFLAX-",'Basis-Tabelle-Samen'!Q95,"-",'Basis-Tabelle-Samen'!J95,"-garden-to-go-spanish.jpg")),
IF($C$1="Tschechisch - CZ",HYPERLINK(CONCATENATE("https://www.saflax.de/0-WVK-Retail/Bilder-Pictures/SAFLAX-",'Basis-Tabelle-Samen'!Q95,"-",'Basis-Tabelle-Samen'!J95,"-garden-to-go-czech.jpg")),
IF($C$1="Türkisch - TR",HYPERLINK(CONCATENATE("https://www.saflax.de/0-WVK-Retail/Bilder-Pictures/SAFLAX-",'Basis-Tabelle-Samen'!Q95,"-",'Basis-Tabelle-Samen'!J95,"-garden-to-go-turkish.jpg")),
IF($C$1="Ungarisch - HU",HYPERLINK(CONCATENATE("https://www.saflax.de/0-WVK-Retail/Bilder-Pictures/SAFLAX-",'Basis-Tabelle-Samen'!Q95,"-",'Basis-Tabelle-Samen'!J95,"-garden-to-go-hungarian.jpg")),
" ACHTUNG")))))))))))))))))))))))))))))</f>
        <v>https://www.saflax.de/0-WVK-Retail/Bilder-Pictures/SAFLAX-53107-physalis-peruviana-garden-to-go-english.jpg</v>
      </c>
      <c r="AP42" s="330" t="str">
        <f>IF(K42&lt;1,"",
IF($C$1="Bulgarisch - BG",HYPERLINK(CONCATENATE("https://www.saflax.de/0-WVK-Retail/Bilder-Pictures/SAFLAX-",'Basis-Tabelle-Samen'!T95,"-",'Basis-Tabelle-Samen'!J95,"-cultivation-set-bulgarian.jpg")),
IF($C$1="Dänisch - DK",HYPERLINK(CONCATENATE("https://www.saflax.de/0-WVK-Retail/Bilder-Pictures/SAFLAX-",'Basis-Tabelle-Samen'!T95,"-",'Basis-Tabelle-Samen'!J95,"-cultivation-set-danish.jpg")),
IF($C$1="Deutsch - DE",HYPERLINK(CONCATENATE("https://www.saflax.de/0-WVK-Retail/Bilder-Pictures/SAFLAX-",'Basis-Tabelle-Samen'!T95,"-",'Basis-Tabelle-Samen'!J95,"-cultivation-set-german.jpg")),
IF($C$1="Englisch - UK",HYPERLINK(CONCATENATE("https://www.saflax.de/0-WVK-Retail/Bilder-Pictures/SAFLAX-",'Basis-Tabelle-Samen'!T95,"-",'Basis-Tabelle-Samen'!J95,"-cultivation-set-english.jpg")),
IF($C$1="Estnisch - EE",HYPERLINK(CONCATENATE("https://www.saflax.de/0-WVK-Retail/Bilder-Pictures/SAFLAX-",'Basis-Tabelle-Samen'!T95,"-",'Basis-Tabelle-Samen'!J95,"-cultivation-set-estonian.jpg")),
IF($C$1="Finnisch - FI",HYPERLINK(CONCATENATE("https://www.saflax.de/0-WVK-Retail/Bilder-Pictures/SAFLAX-",'Basis-Tabelle-Samen'!T95,"-",'Basis-Tabelle-Samen'!J95,"-cultivation-set-finnish.jpg")),
IF($C$1="Französisch - FR",HYPERLINK(CONCATENATE("https://www.saflax.de/0-WVK-Retail/Bilder-Pictures/SAFLAX-",'Basis-Tabelle-Samen'!T95,"-",'Basis-Tabelle-Samen'!J95,"-cultivation-set-french.jpg")),
IF($C$1="Griechisch - GR",HYPERLINK(CONCATENATE("https://www.saflax.de/0-WVK-Retail/Bilder-Pictures/SAFLAX-",'Basis-Tabelle-Samen'!T95,"-",'Basis-Tabelle-Samen'!J95,"-cultivation-set-greek.jpg")),
IF($C$1="Irisch - IE",HYPERLINK(CONCATENATE("https://www.saflax.de/0-WVK-Retail/Bilder-Pictures/SAFLAX-",'Basis-Tabelle-Samen'!T95,"-",'Basis-Tabelle-Samen'!J95,"-cultivation-set-irish.jpg")),
IF($C$1="Isländisch - IS",HYPERLINK(CONCATENATE("https://www.saflax.de/0-WVK-Retail/Bilder-Pictures/SAFLAX-",'Basis-Tabelle-Samen'!T95,"-",'Basis-Tabelle-Samen'!J95,"-cultivation-set-icelandic.jpg")),
IF($C$1="Italienisch - IT",HYPERLINK(CONCATENATE("https://www.saflax.de/0-WVK-Retail/Bilder-Pictures/SAFLAX-",'Basis-Tabelle-Samen'!T95,"-",'Basis-Tabelle-Samen'!J95,"-cultivation-set-italian.jpg")),
IF($C$1="Japanisch - JP",HYPERLINK(CONCATENATE("https://www.saflax.de/0-WVK-Retail/Bilder-Pictures/SAFLAX-",'Basis-Tabelle-Samen'!T95,"-",'Basis-Tabelle-Samen'!J95,"-cultivation-set-japanese.jpg")),
IF($C$1="Kroatisch - HR",HYPERLINK(CONCATENATE("https://www.saflax.de/0-WVK-Retail/Bilder-Pictures/SAFLAX-",'Basis-Tabelle-Samen'!T95,"-",'Basis-Tabelle-Samen'!J95,"-cultivation-set-croatian.jpg")),
IF($C$1="Lettisch - LV",HYPERLINK(CONCATENATE("https://www.saflax.de/0-WVK-Retail/Bilder-Pictures/SAFLAX-",'Basis-Tabelle-Samen'!T95,"-",'Basis-Tabelle-Samen'!J95,"-cultivation-set-latvian.jpg")),
IF($C$1="Litauisch - LT",HYPERLINK(CONCATENATE("https://www.saflax.de/0-WVK-Retail/Bilder-Pictures/SAFLAX-",'Basis-Tabelle-Samen'!T95,"-",'Basis-Tabelle-Samen'!J95,"-cultivation-set-lithuanian.jpg")),
IF($C$1="Maltesisch - MT",HYPERLINK(CONCATENATE("https://www.saflax.de/0-WVK-Retail/Bilder-Pictures/SAFLAX-",'Basis-Tabelle-Samen'!T95,"-",'Basis-Tabelle-Samen'!J95,"-cultivation-set-maltese.jpg")),
IF($C$1="Niederländisch - NL",HYPERLINK(CONCATENATE("https://www.saflax.de/0-WVK-Retail/Bilder-Pictures/SAFLAX-",'Basis-Tabelle-Samen'!T95,"-",'Basis-Tabelle-Samen'!J95,"-cultivation-set-dutch.jpg")),
IF($C$1="Norwegisch - NO",HYPERLINK(CONCATENATE("https://www.saflax.de/0-WVK-Retail/Bilder-Pictures/SAFLAX-",'Basis-Tabelle-Samen'!T95,"-",'Basis-Tabelle-Samen'!J95,"-cultivation-set-nowegian.jpg")),
IF($C$1="Polnisch - PL",HYPERLINK(CONCATENATE("https://www.saflax.de/0-WVK-Retail/Bilder-Pictures/SAFLAX-",'Basis-Tabelle-Samen'!T95,"-",'Basis-Tabelle-Samen'!J95,"-cultivation-set-polish.jpg")),
IF($C$1="Portugiesisch - PT",HYPERLINK(CONCATENATE("https://www.saflax.de/0-WVK-Retail/Bilder-Pictures/SAFLAX-",'Basis-Tabelle-Samen'!T95,"-",'Basis-Tabelle-Samen'!J95,"-cultivation-set-portuguese.jpg")),
IF($C$1="Rumänisch - RO",HYPERLINK(CONCATENATE("https://www.saflax.de/0-WVK-Retail/Bilder-Pictures/SAFLAX-",'Basis-Tabelle-Samen'!T95,"-",'Basis-Tabelle-Samen'!J95,"-cultivation-set-romanian.jpg")),
IF($C$1="Schwedisch - SE",HYPERLINK(CONCATENATE("https://www.saflax.de/0-WVK-Retail/Bilder-Pictures/SAFLAX-",'Basis-Tabelle-Samen'!T95,"-",'Basis-Tabelle-Samen'!J95,"-cultivation-set-swedish.jpg")),
IF($C$1="Slowakisch - SK",HYPERLINK(CONCATENATE("https://www.saflax.de/0-WVK-Retail/Bilder-Pictures/SAFLAX-",'Basis-Tabelle-Samen'!T95,"-",'Basis-Tabelle-Samen'!J95,"-cultivation-set-slovak.jpg")),
IF($C$1="Slowenisch - SI",HYPERLINK(CONCATENATE("https://www.saflax.de/0-WVK-Retail/Bilder-Pictures/SAFLAX-",'Basis-Tabelle-Samen'!T95,"-",'Basis-Tabelle-Samen'!J95,"-cultivation-set-slovenian.jpg")),
IF($C$1="Spanisch - ES",HYPERLINK(CONCATENATE("https://www.saflax.de/0-WVK-Retail/Bilder-Pictures/SAFLAX-",'Basis-Tabelle-Samen'!T95,"-",'Basis-Tabelle-Samen'!J95,"-cultivation-set-spanish.jpg")),
IF($C$1="Tschechisch - CZ",HYPERLINK(CONCATENATE("https://www.saflax.de/0-WVK-Retail/Bilder-Pictures/SAFLAX-",'Basis-Tabelle-Samen'!T95,"-",'Basis-Tabelle-Samen'!J95,"-cultivation-set-czech.jpg")),
IF($C$1="Türkisch - TR",HYPERLINK(CONCATENATE("https://www.saflax.de/0-WVK-Retail/Bilder-Pictures/SAFLAX-",'Basis-Tabelle-Samen'!T95,"-",'Basis-Tabelle-Samen'!J95,"-cultivation-set-turkish.jpg")),
IF($C$1="Ungarisch - HU",HYPERLINK(CONCATENATE("https://www.saflax.de/0-WVK-Retail/Bilder-Pictures/SAFLAX-",'Basis-Tabelle-Samen'!T95,"-",'Basis-Tabelle-Samen'!J95,"-cultivation-set-hungarian.jpg")),
" ACHTUNG")))))))))))))))))))))))))))))</f>
        <v>https://www.saflax.de/0-WVK-Retail/Bilder-Pictures/SAFLAX-33107-physalis-peruviana-cultivation-set-english.jpg</v>
      </c>
      <c r="AQ42" s="330" t="str">
        <f>IF(L42&lt;1,"",
IF($C$1="Bulgarisch - BG",HYPERLINK(CONCATENATE("https://www.saflax.de/0-WVK-Retail/Bilder-Pictures/SAFLAX-",'Basis-Tabelle-Samen'!W95,"-",'Basis-Tabelle-Samen'!J95,"-garden-in-the-bag-bulgarian.jpg")),
IF($C$1="Dänisch - DK",HYPERLINK(CONCATENATE("https://www.saflax.de/0-WVK-Retail/Bilder-Pictures/SAFLAX-",'Basis-Tabelle-Samen'!W95,"-",'Basis-Tabelle-Samen'!J95,"-garden-in-the-bag-danish.jpg")),
IF($C$1="Deutsch - DE",HYPERLINK(CONCATENATE("https://www.saflax.de/0-WVK-Retail/Bilder-Pictures/SAFLAX-",'Basis-Tabelle-Samen'!W95,"-",'Basis-Tabelle-Samen'!J95,"-garden-in-the-bag-german.jpg")),
IF($C$1="Englisch - UK",HYPERLINK(CONCATENATE("https://www.saflax.de/0-WVK-Retail/Bilder-Pictures/SAFLAX-",'Basis-Tabelle-Samen'!W95,"-",'Basis-Tabelle-Samen'!J95,"-garden-in-the-bag-english.jpg")),
IF($C$1="Estnisch - EE",HYPERLINK(CONCATENATE("https://www.saflax.de/0-WVK-Retail/Bilder-Pictures/SAFLAX-",'Basis-Tabelle-Samen'!W95,"-",'Basis-Tabelle-Samen'!J95,"-garden-in-the-bag-estonian.jpg")),
IF($C$1="Finnisch - FI",HYPERLINK(CONCATENATE("https://www.saflax.de/0-WVK-Retail/Bilder-Pictures/SAFLAX-",'Basis-Tabelle-Samen'!W95,"-",'Basis-Tabelle-Samen'!J95,"-garden-in-the-bag-finnish.jpg")),
IF($C$1="Französisch - FR",HYPERLINK(CONCATENATE("https://www.saflax.de/0-WVK-Retail/Bilder-Pictures/SAFLAX-",'Basis-Tabelle-Samen'!W95,"-",'Basis-Tabelle-Samen'!J95,"-garden-in-the-bag-french.jpg")),
IF($C$1="Griechisch - GR",HYPERLINK(CONCATENATE("https://www.saflax.de/0-WVK-Retail/Bilder-Pictures/SAFLAX-",'Basis-Tabelle-Samen'!W95,"-",'Basis-Tabelle-Samen'!J95,"-garden-in-the-bag-greek.jpg")),
IF($C$1="Irisch - IE",HYPERLINK(CONCATENATE("https://www.saflax.de/0-WVK-Retail/Bilder-Pictures/SAFLAX-",'Basis-Tabelle-Samen'!W95,"-",'Basis-Tabelle-Samen'!J95,"-garden-in-the-bag-irish.jpg")),
IF($C$1="Isländisch - IS",HYPERLINK(CONCATENATE("https://www.saflax.de/0-WVK-Retail/Bilder-Pictures/SAFLAX-",'Basis-Tabelle-Samen'!W95,"-",'Basis-Tabelle-Samen'!J95,"-garden-in-the-bag-icelandic.jpg")),
IF($C$1="Italienisch - IT",HYPERLINK(CONCATENATE("https://www.saflax.de/0-WVK-Retail/Bilder-Pictures/SAFLAX-",'Basis-Tabelle-Samen'!W95,"-",'Basis-Tabelle-Samen'!J95,"-garden-in-the-bag-italian.jpg")),
IF($C$1="Japanisch - JP",HYPERLINK(CONCATENATE("https://www.saflax.de/0-WVK-Retail/Bilder-Pictures/SAFLAX-",'Basis-Tabelle-Samen'!W95,"-",'Basis-Tabelle-Samen'!J95,"-garden-in-the-bag-japanese.jpg")),
IF($C$1="Kroatisch - HR",HYPERLINK(CONCATENATE("https://www.saflax.de/0-WVK-Retail/Bilder-Pictures/SAFLAX-",'Basis-Tabelle-Samen'!W95,"-",'Basis-Tabelle-Samen'!J95,"-garden-in-the-bag-croatian.jpg")),
IF($C$1="Lettisch - LV",HYPERLINK(CONCATENATE("https://www.saflax.de/0-WVK-Retail/Bilder-Pictures/SAFLAX-",'Basis-Tabelle-Samen'!W95,"-",'Basis-Tabelle-Samen'!J95,"-garden-in-the-bag-latvian.jpg")),
IF($C$1="Litauisch - LT",HYPERLINK(CONCATENATE("https://www.saflax.de/0-WVK-Retail/Bilder-Pictures/SAFLAX-",'Basis-Tabelle-Samen'!W95,"-",'Basis-Tabelle-Samen'!J95,"-garden-in-the-bag-lithuanian.jpg")),
IF($C$1="Maltesisch - MT",HYPERLINK(CONCATENATE("https://www.saflax.de/0-WVK-Retail/Bilder-Pictures/SAFLAX-",'Basis-Tabelle-Samen'!W95,"-",'Basis-Tabelle-Samen'!J95,"-garden-in-the-bag-maltese.jpg")),
IF($C$1="Niederländisch - NL",HYPERLINK(CONCATENATE("https://www.saflax.de/0-WVK-Retail/Bilder-Pictures/SAFLAX-",'Basis-Tabelle-Samen'!W95,"-",'Basis-Tabelle-Samen'!J95,"-garden-in-the-bag-dutch.jpg")),
IF($C$1="Norwegisch - NO",HYPERLINK(CONCATENATE("https://www.saflax.de/0-WVK-Retail/Bilder-Pictures/SAFLAX-",'Basis-Tabelle-Samen'!W95,"-",'Basis-Tabelle-Samen'!J95,"-garden-in-the-bag-nowegian.jpg")),
IF($C$1="Polnisch - PL",HYPERLINK(CONCATENATE("https://www.saflax.de/0-WVK-Retail/Bilder-Pictures/SAFLAX-",'Basis-Tabelle-Samen'!W95,"-",'Basis-Tabelle-Samen'!J95,"-garden-in-the-bag-polish.jpg")),
IF($C$1="Portugiesisch - PT",HYPERLINK(CONCATENATE("https://www.saflax.de/0-WVK-Retail/Bilder-Pictures/SAFLAX-",'Basis-Tabelle-Samen'!W95,"-",'Basis-Tabelle-Samen'!J95,"-garden-in-the-bag-portuguese.jpg")),
IF($C$1="Rumänisch - RO",HYPERLINK(CONCATENATE("https://www.saflax.de/0-WVK-Retail/Bilder-Pictures/SAFLAX-",'Basis-Tabelle-Samen'!W95,"-",'Basis-Tabelle-Samen'!J95,"-garden-in-the-bag-romanian.jpg")),
IF($C$1="Schwedisch - SE",HYPERLINK(CONCATENATE("https://www.saflax.de/0-WVK-Retail/Bilder-Pictures/SAFLAX-",'Basis-Tabelle-Samen'!W95,"-",'Basis-Tabelle-Samen'!J95,"-garden-in-the-bag-swedish.jpg")),
IF($C$1="Slowakisch - SK",HYPERLINK(CONCATENATE("https://www.saflax.de/0-WVK-Retail/Bilder-Pictures/SAFLAX-",'Basis-Tabelle-Samen'!W95,"-",'Basis-Tabelle-Samen'!J95,"-garden-in-the-bag-slovak.jpg")),
IF($C$1="Slowenisch - SI",HYPERLINK(CONCATENATE("https://www.saflax.de/0-WVK-Retail/Bilder-Pictures/SAFLAX-",'Basis-Tabelle-Samen'!W95,"-",'Basis-Tabelle-Samen'!J95,"-garden-in-the-bag-slovenian.jpg")),
IF($C$1="Spanisch - ES",HYPERLINK(CONCATENATE("https://www.saflax.de/0-WVK-Retail/Bilder-Pictures/SAFLAX-",'Basis-Tabelle-Samen'!W95,"-",'Basis-Tabelle-Samen'!J95,"-garden-in-the-bag-spanish.jpg")),
IF($C$1="Tschechisch - CZ",HYPERLINK(CONCATENATE("https://www.saflax.de/0-WVK-Retail/Bilder-Pictures/SAFLAX-",'Basis-Tabelle-Samen'!W95,"-",'Basis-Tabelle-Samen'!J95,"-garden-in-the-bag-czech.jpg")),
IF($C$1="Türkisch - TR",HYPERLINK(CONCATENATE("https://www.saflax.de/0-WVK-Retail/Bilder-Pictures/SAFLAX-",'Basis-Tabelle-Samen'!W95,"-",'Basis-Tabelle-Samen'!J95,"-garden-in-the-bag-turkish.jpg")),
IF($C$1="Ungarisch - HU",HYPERLINK(CONCATENATE("https://www.saflax.de/0-WVK-Retail/Bilder-Pictures/SAFLAX-",'Basis-Tabelle-Samen'!W95,"-",'Basis-Tabelle-Samen'!J95,"-garden-in-the-bag-hungarian.jpg")),
" ACHTUNG")))))))))))))))))))))))))))))</f>
        <v>https://www.saflax.de/0-WVK-Retail/Bilder-Pictures/SAFLAX-63107-physalis-peruviana-garden-in-the-bag-english.jpg</v>
      </c>
    </row>
    <row r="43" spans="1:43" ht="17.100000000000001" customHeight="1" x14ac:dyDescent="0.2">
      <c r="A43" s="318" t="str">
        <f>IF('Basis-Tabelle-Samen'!A73="","",IF($C$1="Deutsch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43" s="319" t="str">
        <f>'Basis-Tabelle-Samen'!I73</f>
        <v>Cornus kousa var. chinensis</v>
      </c>
      <c r="C43" s="316" t="str">
        <f>IF($C$1="Bulgarisch - BG",'Basis-Tabelle-Samen'!Z73,
IF($C$1="Dänisch - DK",'Basis-Tabelle-Samen'!AA73,
IF($C$1="Deutsch - DE",'Basis-Tabelle-Samen'!AB73,
IF($C$1="Englisch - UK",'Basis-Tabelle-Samen'!AC73,
IF($C$1="Estnisch - EE",'Basis-Tabelle-Samen'!AD73,
IF($C$1="Finnisch - FI",'Basis-Tabelle-Samen'!AE73,
IF($C$1="Französisch - FR",'Basis-Tabelle-Samen'!AF73,
IF($C$1="Griechisch - GR",'Basis-Tabelle-Samen'!AG73,
IF($C$1="Irisch - IE",'Basis-Tabelle-Samen'!AH73,
IF($C$1="Isländisch - IS",'Basis-Tabelle-Samen'!AI73,
IF($C$1="Italienisch - IT",'Basis-Tabelle-Samen'!AJ73,
IF($C$1="Japanisch - JP",'Basis-Tabelle-Samen'!AK73,
IF($C$1="Kroatisch - HR",'Basis-Tabelle-Samen'!AL73,
IF($C$1="Lettisch - LV",'Basis-Tabelle-Samen'!AM73,
IF($C$1="Litauisch - LT",'Basis-Tabelle-Samen'!AN73,
IF($C$1="Maltesisch - MT",'Basis-Tabelle-Samen'!AO73,
IF($C$1="Niederländisch - NL",'Basis-Tabelle-Samen'!AP73,
IF($C$1="Norwegisch - NO",'Basis-Tabelle-Samen'!AQ73,
IF($C$1="Polnisch - PL",'Basis-Tabelle-Samen'!AR73,
IF($C$1="Portugiesisch - PT",'Basis-Tabelle-Samen'!AS73,
IF($C$1="Rumänisch - RO",'Basis-Tabelle-Samen'!AT73,
IF($C$1="Schwedisch - SE",'Basis-Tabelle-Samen'!AU73,
IF($C$1="Slowakisch - SK",'Basis-Tabelle-Samen'!AV73,
IF($C$1="Slowenisch - SI",'Basis-Tabelle-Samen'!AW73,
IF($C$1="Spanisch - ES",'Basis-Tabelle-Samen'!AX73,
IF($C$1="Tschechisch - CZ",'Basis-Tabelle-Samen'!AY73,
IF($C$1="Türkisch - TR",'Basis-Tabelle-Samen'!AZ73,
IF($C$1="Ungarisch - HU",'Basis-Tabelle-Samen'!BA73,
" ACHTUNG"))))))))))))))))))))))))))))</f>
        <v>Chinese Dogwood</v>
      </c>
      <c r="D43" s="320">
        <f>'Basis-Tabelle-Samen'!F73</f>
        <v>30</v>
      </c>
      <c r="E43" s="321" t="str">
        <f>'Basis-Tabelle-Samen'!H73</f>
        <v>7 %</v>
      </c>
      <c r="F43" s="322" t="str">
        <f>IF('Basis-Tabelle-Samen'!G73="","",'Basis-Tabelle-Samen'!G73)</f>
        <v>01</v>
      </c>
      <c r="G43" s="320">
        <f>'Basis-Tabelle-Samen'!C73</f>
        <v>12982</v>
      </c>
      <c r="H43" s="323">
        <f>'Basis-Tabelle-Samen'!D73</f>
        <v>4055473129822</v>
      </c>
      <c r="I43" s="324">
        <f>'Basis-Tabelle-Samen'!E73</f>
        <v>1.85</v>
      </c>
      <c r="J43" s="325">
        <f t="shared" si="0"/>
        <v>12</v>
      </c>
      <c r="K43" s="326">
        <f>'Basis-Tabelle-Samen'!K73</f>
        <v>72982</v>
      </c>
      <c r="L43" s="323">
        <f>'Basis-Tabelle-Samen'!L73</f>
        <v>4055473729824</v>
      </c>
      <c r="M43" s="324">
        <f>'Basis-Tabelle-Samen'!M73</f>
        <v>2.4500000000000002</v>
      </c>
      <c r="N43" s="326">
        <f>IF(K43&lt;1,"",'3'!$I$15)</f>
        <v>15</v>
      </c>
      <c r="O43" s="327">
        <f>IF(K43&lt;1,"",'3'!$J$11)</f>
        <v>90</v>
      </c>
      <c r="P43" s="326">
        <f>'Basis-Tabelle-Samen'!N73</f>
        <v>82982</v>
      </c>
      <c r="Q43" s="323">
        <f>'Basis-Tabelle-Samen'!O73</f>
        <v>4055473829821</v>
      </c>
      <c r="R43" s="328">
        <f>'Basis-Tabelle-Samen'!P73</f>
        <v>3.75</v>
      </c>
      <c r="S43" s="326">
        <f>IF(R43&lt;1,"",'3'!$M$15)</f>
        <v>18</v>
      </c>
      <c r="T43" s="327">
        <f>IF(R43&lt;1,"",'3'!$N$11)</f>
        <v>72</v>
      </c>
      <c r="U43" s="326">
        <f>'Basis-Tabelle-Samen'!Q73</f>
        <v>52982</v>
      </c>
      <c r="V43" s="323">
        <f>'Basis-Tabelle-Samen'!R73</f>
        <v>4055473529820</v>
      </c>
      <c r="W43" s="324">
        <f>'Basis-Tabelle-Samen'!S73</f>
        <v>4.95</v>
      </c>
      <c r="X43" s="326">
        <f>IF(U43&lt;1,"",'3'!$Q$15)</f>
        <v>6</v>
      </c>
      <c r="Y43" s="327">
        <f>IF(U43&lt;1,"",'3'!$R$11)</f>
        <v>24</v>
      </c>
      <c r="Z43" s="326">
        <f>'Basis-Tabelle-Samen'!T73</f>
        <v>32982</v>
      </c>
      <c r="AA43" s="323">
        <f>'Basis-Tabelle-Samen'!U73</f>
        <v>4055473329826</v>
      </c>
      <c r="AB43" s="324">
        <f>'Basis-Tabelle-Samen'!V73</f>
        <v>6.75</v>
      </c>
      <c r="AC43" s="326">
        <f>IF(Z43&lt;1,"",'3'!$U$15)</f>
        <v>6</v>
      </c>
      <c r="AD43" s="327">
        <f>IF(Z43&lt;1,"",'3'!$V$11)</f>
        <v>24</v>
      </c>
      <c r="AE43" s="326">
        <f>'Basis-Tabelle-Samen'!W73</f>
        <v>62982</v>
      </c>
      <c r="AF43" s="323">
        <f>'Basis-Tabelle-Samen'!X73</f>
        <v>4055473629827</v>
      </c>
      <c r="AG43" s="324">
        <f>'Basis-Tabelle-Samen'!Y73</f>
        <v>2.95</v>
      </c>
      <c r="AH43" s="326">
        <f>IF(AE43&lt;1,"",'3'!$Y$15)</f>
        <v>8</v>
      </c>
      <c r="AI43" s="327">
        <f>IF(AE43&lt;1,"",'3'!$Z$11)</f>
        <v>64</v>
      </c>
      <c r="AJ43" s="315"/>
      <c r="AK43" s="316" t="str">
        <f>IF(G43&lt;1,"",
IF($C$1="Bulgarisch - BG",HYPERLINK(CONCATENATE("https://www.saflax.de/0-WVK-Retail/Bilder-Pictures/SAFLAX-",'Basis-Tabelle-Samen'!C73,"-",'Basis-Tabelle-Samen'!J73,"-seed-package-front-cr-bulgarian.jpg")),
IF($C$1="Dänisch - DK",HYPERLINK(CONCATENATE("https://www.saflax.de/0-WVK-Retail/Bilder-Pictures/SAFLAX-",'Basis-Tabelle-Samen'!C73,"-",'Basis-Tabelle-Samen'!J73,"-seed-package-front-cr-danish.jpg")),
IF($C$1="Deutsch - DE",HYPERLINK(CONCATENATE("https://www.saflax.de/0-WVK-Retail/Bilder-Pictures/SAFLAX-",'Basis-Tabelle-Samen'!C73,"-",'Basis-Tabelle-Samen'!J73,"-seed-package-front-cr-german.jpg")),
IF($C$1="Englisch - UK",HYPERLINK(CONCATENATE("https://www.saflax.de/0-WVK-Retail/Bilder-Pictures/SAFLAX-",'Basis-Tabelle-Samen'!C73,"-",'Basis-Tabelle-Samen'!J73,"-seed-package-front-cr-english.jpg")),
IF($C$1="Estnisch - EE",HYPERLINK(CONCATENATE("https://www.saflax.de/0-WVK-Retail/Bilder-Pictures/SAFLAX-",'Basis-Tabelle-Samen'!C73,"-",'Basis-Tabelle-Samen'!J73,"-seed-package-front-cr-estonian.jpg")),
IF($C$1="Finnisch - FI",HYPERLINK(CONCATENATE("https://www.saflax.de/0-WVK-Retail/Bilder-Pictures/SAFLAX-",'Basis-Tabelle-Samen'!C73,"-",'Basis-Tabelle-Samen'!J73,"-seed-package-front-cr-finnish.jpg")),
IF($C$1="Französisch - FR",HYPERLINK(CONCATENATE("https://www.saflax.de/0-WVK-Retail/Bilder-Pictures/SAFLAX-",'Basis-Tabelle-Samen'!C73,"-",'Basis-Tabelle-Samen'!J73,"-seed-package-front-cr-french.jpg")),
IF($C$1="Griechisch - GR",HYPERLINK(CONCATENATE("https://www.saflax.de/0-WVK-Retail/Bilder-Pictures/SAFLAX-",'Basis-Tabelle-Samen'!C73,"-",'Basis-Tabelle-Samen'!J73,"-seed-package-front-cr-greek.jpg")),
IF($C$1="Irisch - IE",HYPERLINK(CONCATENATE("https://www.saflax.de/0-WVK-Retail/Bilder-Pictures/SAFLAX-",'Basis-Tabelle-Samen'!C73,"-",'Basis-Tabelle-Samen'!J73,"-seed-package-front-cr-irish.jpg")),
IF($C$1="Isländisch - IS",HYPERLINK(CONCATENATE("https://www.saflax.de/0-WVK-Retail/Bilder-Pictures/SAFLAX-",'Basis-Tabelle-Samen'!C73,"-",'Basis-Tabelle-Samen'!J73,"-seed-package-front-cr-icelandic.jpg")),
IF($C$1="Italienisch - IT",HYPERLINK(CONCATENATE("https://www.saflax.de/0-WVK-Retail/Bilder-Pictures/SAFLAX-",'Basis-Tabelle-Samen'!C73,"-",'Basis-Tabelle-Samen'!J73,"-seed-package-front-cr-italian.jpg")),
IF($C$1="Japanisch - JP",HYPERLINK(CONCATENATE("https://www.saflax.de/0-WVK-Retail/Bilder-Pictures/SAFLAX-",'Basis-Tabelle-Samen'!C73,"-",'Basis-Tabelle-Samen'!J73,"-seed-package-front-cr-japanese.jpg")),
IF($C$1="Kroatisch - HR",HYPERLINK(CONCATENATE("https://www.saflax.de/0-WVK-Retail/Bilder-Pictures/SAFLAX-",'Basis-Tabelle-Samen'!C73,"-",'Basis-Tabelle-Samen'!J73,"-seed-package-front-cr-croatian.jpg")),
IF($C$1="Lettisch - LV",HYPERLINK(CONCATENATE("https://www.saflax.de/0-WVK-Retail/Bilder-Pictures/SAFLAX-",'Basis-Tabelle-Samen'!C73,"-",'Basis-Tabelle-Samen'!J73,"-seed-package-front-cr-latvian.jpg")),
IF($C$1="Litauisch - LT",HYPERLINK(CONCATENATE("https://www.saflax.de/0-WVK-Retail/Bilder-Pictures/SAFLAX-",'Basis-Tabelle-Samen'!C73,"-",'Basis-Tabelle-Samen'!J73,"-seed-package-front-cr-lithuanian.jpg")),
IF($C$1="Maltesisch - MT",HYPERLINK(CONCATENATE("https://www.saflax.de/0-WVK-Retail/Bilder-Pictures/SAFLAX-",'Basis-Tabelle-Samen'!C73,"-",'Basis-Tabelle-Samen'!J73,"-seed-package-front-cr-maltese.jpg")),
IF($C$1="Niederländisch - NL",HYPERLINK(CONCATENATE("https://www.saflax.de/0-WVK-Retail/Bilder-Pictures/SAFLAX-",'Basis-Tabelle-Samen'!C73,"-",'Basis-Tabelle-Samen'!J73,"-seed-package-front-cr-dutch.jpg")),
IF($C$1="Norwegisch - NO",HYPERLINK(CONCATENATE("https://www.saflax.de/0-WVK-Retail/Bilder-Pictures/SAFLAX-",'Basis-Tabelle-Samen'!C73,"-",'Basis-Tabelle-Samen'!J73,"-seed-package-front-cr-nowegian.jpg")),
IF($C$1="Polnisch - PL",HYPERLINK(CONCATENATE("https://www.saflax.de/0-WVK-Retail/Bilder-Pictures/SAFLAX-",'Basis-Tabelle-Samen'!C73,"-",'Basis-Tabelle-Samen'!J73,"-seed-package-front-cr-polish.jpg")),
IF($C$1="Portugiesisch - PT",HYPERLINK(CONCATENATE("https://www.saflax.de/0-WVK-Retail/Bilder-Pictures/SAFLAX-",'Basis-Tabelle-Samen'!C73,"-",'Basis-Tabelle-Samen'!J73,"-seed-package-front-cr-portuguese.jpg")),
IF($C$1="Rumänisch - RO",HYPERLINK(CONCATENATE("https://www.saflax.de/0-WVK-Retail/Bilder-Pictures/SAFLAX-",'Basis-Tabelle-Samen'!C73,"-",'Basis-Tabelle-Samen'!J73,"-seed-package-front-cr-romanian.jpg")),
IF($C$1="Schwedisch - SE",HYPERLINK(CONCATENATE("https://www.saflax.de/0-WVK-Retail/Bilder-Pictures/SAFLAX-",'Basis-Tabelle-Samen'!C73,"-",'Basis-Tabelle-Samen'!J73,"-seed-package-front-cr-swedish.jpg")),
IF($C$1="Slowakisch - SK",HYPERLINK(CONCATENATE("https://www.saflax.de/0-WVK-Retail/Bilder-Pictures/SAFLAX-",'Basis-Tabelle-Samen'!C73,"-",'Basis-Tabelle-Samen'!J73,"-seed-package-front-cr-slovak.jpg")),
IF($C$1="Slowenisch - SI",HYPERLINK(CONCATENATE("https://www.saflax.de/0-WVK-Retail/Bilder-Pictures/SAFLAX-",'Basis-Tabelle-Samen'!C73,"-",'Basis-Tabelle-Samen'!J73,"-seed-package-front-cr-slovenian.jpg")),
IF($C$1="Spanisch - ES",HYPERLINK(CONCATENATE("https://www.saflax.de/0-WVK-Retail/Bilder-Pictures/SAFLAX-",'Basis-Tabelle-Samen'!C73,"-",'Basis-Tabelle-Samen'!J73,"-seed-package-front-cr-spanish.jpg")),
IF($C$1="Tschechisch - CZ",HYPERLINK(CONCATENATE("https://www.saflax.de/0-WVK-Retail/Bilder-Pictures/SAFLAX-",'Basis-Tabelle-Samen'!C73,"-",'Basis-Tabelle-Samen'!J73,"-seed-package-front-cr-czech.jpg")),
IF($C$1="Türkisch - TR",HYPERLINK(CONCATENATE("https://www.saflax.de/0-WVK-Retail/Bilder-Pictures/SAFLAX-",'Basis-Tabelle-Samen'!C73,"-",'Basis-Tabelle-Samen'!J73,"-seed-package-front-cr-turkish.jpg")),
IF($C$1="Ungarisch - HU",HYPERLINK(CONCATENATE("https://www.saflax.de/0-WVK-Retail/Bilder-Pictures/SAFLAX-",'Basis-Tabelle-Samen'!C73,"-",'Basis-Tabelle-Samen'!J73,"-seed-package-front-cr-hungarian.jpg")),
" ACHTUNG")))))))))))))))))))))))))))))</f>
        <v>https://www.saflax.de/0-WVK-Retail/Bilder-Pictures/SAFLAX-12982-cornus-kousa-seed-package-front-cr-english.jpg</v>
      </c>
      <c r="AL43" s="330" t="str">
        <f>IF(G43&lt;1,"",
IF($C$1="Bulgarisch - BG",HYPERLINK(CONCATENATE("https://www.saflax.de/0-WVK-Retail/Bilder-Pictures/SAFLAX-",'Basis-Tabelle-Samen'!C73,"-",'Basis-Tabelle-Samen'!J73,"-seed-package-back-cr-bulgarian.jpg")),
IF($C$1="Dänisch - DK",HYPERLINK(CONCATENATE("https://www.saflax.de/0-WVK-Retail/Bilder-Pictures/SAFLAX-",'Basis-Tabelle-Samen'!C73,"-",'Basis-Tabelle-Samen'!J73,"-seed-package-back-cr-danish.jpg")),
IF($C$1="Deutsch - DE",HYPERLINK(CONCATENATE("https://www.saflax.de/0-WVK-Retail/Bilder-Pictures/SAFLAX-",'Basis-Tabelle-Samen'!C73,"-",'Basis-Tabelle-Samen'!J73,"-seed-package-back-cr-german.jpg")),
IF($C$1="Englisch - UK",HYPERLINK(CONCATENATE("https://www.saflax.de/0-WVK-Retail/Bilder-Pictures/SAFLAX-",'Basis-Tabelle-Samen'!C73,"-",'Basis-Tabelle-Samen'!J73,"-seed-package-back-cr-english.jpg")),
IF($C$1="Estnisch - EE",HYPERLINK(CONCATENATE("https://www.saflax.de/0-WVK-Retail/Bilder-Pictures/SAFLAX-",'Basis-Tabelle-Samen'!C73,"-",'Basis-Tabelle-Samen'!J73,"-seed-package-back-cr-estonian.jpg")),
IF($C$1="Finnisch - FI",HYPERLINK(CONCATENATE("https://www.saflax.de/0-WVK-Retail/Bilder-Pictures/SAFLAX-",'Basis-Tabelle-Samen'!C73,"-",'Basis-Tabelle-Samen'!J73,"-seed-package-back-cr-finnish.jpg")),
IF($C$1="Französisch - FR",HYPERLINK(CONCATENATE("https://www.saflax.de/0-WVK-Retail/Bilder-Pictures/SAFLAX-",'Basis-Tabelle-Samen'!C73,"-",'Basis-Tabelle-Samen'!J73,"-seed-package-back-cr-french.jpg")),
IF($C$1="Griechisch - GR",HYPERLINK(CONCATENATE("https://www.saflax.de/0-WVK-Retail/Bilder-Pictures/SAFLAX-",'Basis-Tabelle-Samen'!C73,"-",'Basis-Tabelle-Samen'!J73,"-seed-package-back-cr-greek.jpg")),
IF($C$1="Irisch - IE",HYPERLINK(CONCATENATE("https://www.saflax.de/0-WVK-Retail/Bilder-Pictures/SAFLAX-",'Basis-Tabelle-Samen'!C73,"-",'Basis-Tabelle-Samen'!J73,"-seed-package-back-cr-irish.jpg")),
IF($C$1="Isländisch - IS",HYPERLINK(CONCATENATE("https://www.saflax.de/0-WVK-Retail/Bilder-Pictures/SAFLAX-",'Basis-Tabelle-Samen'!C73,"-",'Basis-Tabelle-Samen'!J73,"-seed-package-back-cr-icelandic.jpg")),
IF($C$1="Italienisch - IT",HYPERLINK(CONCATENATE("https://www.saflax.de/0-WVK-Retail/Bilder-Pictures/SAFLAX-",'Basis-Tabelle-Samen'!C73,"-",'Basis-Tabelle-Samen'!J73,"-seed-package-back-cr-italian.jpg")),
IF($C$1="Japanisch - JP",HYPERLINK(CONCATENATE("https://www.saflax.de/0-WVK-Retail/Bilder-Pictures/SAFLAX-",'Basis-Tabelle-Samen'!C73,"-",'Basis-Tabelle-Samen'!J73,"-seed-package-back-cr-japanese.jpg")),
IF($C$1="Kroatisch - HR",HYPERLINK(CONCATENATE("https://www.saflax.de/0-WVK-Retail/Bilder-Pictures/SAFLAX-",'Basis-Tabelle-Samen'!C73,"-",'Basis-Tabelle-Samen'!J73,"-seed-package-back-cr-croatian.jpg")),
IF($C$1="Lettisch - LV",HYPERLINK(CONCATENATE("https://www.saflax.de/0-WVK-Retail/Bilder-Pictures/SAFLAX-",'Basis-Tabelle-Samen'!C73,"-",'Basis-Tabelle-Samen'!J73,"-seed-package-back-cr-latvian.jpg")),
IF($C$1="Litauisch - LT",HYPERLINK(CONCATENATE("https://www.saflax.de/0-WVK-Retail/Bilder-Pictures/SAFLAX-",'Basis-Tabelle-Samen'!C73,"-",'Basis-Tabelle-Samen'!J73,"-seed-package-back-cr-lithuanian.jpg")),
IF($C$1="Maltesisch - MT",HYPERLINK(CONCATENATE("https://www.saflax.de/0-WVK-Retail/Bilder-Pictures/SAFLAX-",'Basis-Tabelle-Samen'!C73,"-",'Basis-Tabelle-Samen'!J73,"-seed-package-back-cr-maltese.jpg")),
IF($C$1="Niederländisch - NL",HYPERLINK(CONCATENATE("https://www.saflax.de/0-WVK-Retail/Bilder-Pictures/SAFLAX-",'Basis-Tabelle-Samen'!C73,"-",'Basis-Tabelle-Samen'!J73,"-seed-package-back-cr-dutch.jpg")),
IF($C$1="Norwegisch - NO",HYPERLINK(CONCATENATE("https://www.saflax.de/0-WVK-Retail/Bilder-Pictures/SAFLAX-",'Basis-Tabelle-Samen'!C73,"-",'Basis-Tabelle-Samen'!J73,"-seed-package-back-cr-nowegian.jpg")),
IF($C$1="Polnisch - PL",HYPERLINK(CONCATENATE("https://www.saflax.de/0-WVK-Retail/Bilder-Pictures/SAFLAX-",'Basis-Tabelle-Samen'!C73,"-",'Basis-Tabelle-Samen'!J73,"-seed-package-back-cr-polish.jpg")),
IF($C$1="Portugiesisch - PT",HYPERLINK(CONCATENATE("https://www.saflax.de/0-WVK-Retail/Bilder-Pictures/SAFLAX-",'Basis-Tabelle-Samen'!C73,"-",'Basis-Tabelle-Samen'!J73,"-seed-package-back-cr-portuguese.jpg")),
IF($C$1="Rumänisch - RO",HYPERLINK(CONCATENATE("https://www.saflax.de/0-WVK-Retail/Bilder-Pictures/SAFLAX-",'Basis-Tabelle-Samen'!C73,"-",'Basis-Tabelle-Samen'!J73,"-seed-package-back-cr-romanian.jpg")),
IF($C$1="Schwedisch - SE",HYPERLINK(CONCATENATE("https://www.saflax.de/0-WVK-Retail/Bilder-Pictures/SAFLAX-",'Basis-Tabelle-Samen'!C73,"-",'Basis-Tabelle-Samen'!J73,"-seed-package-back-cr-swedish.jpg")),
IF($C$1="Slowakisch - SK",HYPERLINK(CONCATENATE("https://www.saflax.de/0-WVK-Retail/Bilder-Pictures/SAFLAX-",'Basis-Tabelle-Samen'!C73,"-",'Basis-Tabelle-Samen'!J73,"-seed-package-back-cr-slovak.jpg")),
IF($C$1="Slowenisch - SI",HYPERLINK(CONCATENATE("https://www.saflax.de/0-WVK-Retail/Bilder-Pictures/SAFLAX-",'Basis-Tabelle-Samen'!C73,"-",'Basis-Tabelle-Samen'!J73,"-seed-package-back-cr-slovenian.jpg")),
IF($C$1="Spanisch - ES",HYPERLINK(CONCATENATE("https://www.saflax.de/0-WVK-Retail/Bilder-Pictures/SAFLAX-",'Basis-Tabelle-Samen'!C73,"-",'Basis-Tabelle-Samen'!J73,"-seed-package-back-cr-spanish.jpg")),
IF($C$1="Tschechisch - CZ",HYPERLINK(CONCATENATE("https://www.saflax.de/0-WVK-Retail/Bilder-Pictures/SAFLAX-",'Basis-Tabelle-Samen'!C73,"-",'Basis-Tabelle-Samen'!J73,"-seed-package-back-cr-czech.jpg")),
IF($C$1="Türkisch - TR",HYPERLINK(CONCATENATE("https://www.saflax.de/0-WVK-Retail/Bilder-Pictures/SAFLAX-",'Basis-Tabelle-Samen'!C73,"-",'Basis-Tabelle-Samen'!J73,"-seed-package-back-cr-turkish.jpg")),
IF($C$1="Ungarisch - HU",HYPERLINK(CONCATENATE("https://www.saflax.de/0-WVK-Retail/Bilder-Pictures/SAFLAX-",'Basis-Tabelle-Samen'!C73,"-",'Basis-Tabelle-Samen'!J73,"-seed-package-back-cr-hungarian.jpg")),
" ACHTUNG")))))))))))))))))))))))))))))</f>
        <v>https://www.saflax.de/0-WVK-Retail/Bilder-Pictures/SAFLAX-12982-cornus-kousa-seed-package-back-cr-english.jpg</v>
      </c>
      <c r="AM43" s="330" t="str">
        <f>IF(H43&lt;1,"",
IF($C$1="Bulgarisch - BG",HYPERLINK(CONCATENATE("https://www.saflax.de/0-WVK-Retail/Bilder-Pictures/SAFLAX-",'Basis-Tabelle-Samen'!K73,"-",'Basis-Tabelle-Samen'!J73,"-garden-to-go-mini-bulgarian.jpg")),
IF($C$1="Dänisch - DK",HYPERLINK(CONCATENATE("https://www.saflax.de/0-WVK-Retail/Bilder-Pictures/SAFLAX-",'Basis-Tabelle-Samen'!K73,"-",'Basis-Tabelle-Samen'!J73,"-garden-to-go-mini-danish.jpg")),
IF($C$1="Deutsch - DE",HYPERLINK(CONCATENATE("https://www.saflax.de/0-WVK-Retail/Bilder-Pictures/SAFLAX-",'Basis-Tabelle-Samen'!K73,"-",'Basis-Tabelle-Samen'!J73,"-garden-to-go-mini-german.jpg")),
IF($C$1="Englisch - UK",HYPERLINK(CONCATENATE("https://www.saflax.de/0-WVK-Retail/Bilder-Pictures/SAFLAX-",'Basis-Tabelle-Samen'!K73,"-",'Basis-Tabelle-Samen'!J73,"-garden-to-go-mini-english.jpg")),
IF($C$1="Estnisch - EE",HYPERLINK(CONCATENATE("https://www.saflax.de/0-WVK-Retail/Bilder-Pictures/SAFLAX-",'Basis-Tabelle-Samen'!K73,"-",'Basis-Tabelle-Samen'!J73,"-garden-to-go-mini-estonian.jpg")),
IF($C$1="Finnisch - FI",HYPERLINK(CONCATENATE("https://www.saflax.de/0-WVK-Retail/Bilder-Pictures/SAFLAX-",'Basis-Tabelle-Samen'!K73,"-",'Basis-Tabelle-Samen'!J73,"-garden-to-go-mini-finnish.jpg")),
IF($C$1="Französisch - FR",HYPERLINK(CONCATENATE("https://www.saflax.de/0-WVK-Retail/Bilder-Pictures/SAFLAX-",'Basis-Tabelle-Samen'!K73,"-",'Basis-Tabelle-Samen'!J73,"-garden-to-go-mini-french.jpg")),
IF($C$1="Griechisch - GR",HYPERLINK(CONCATENATE("https://www.saflax.de/0-WVK-Retail/Bilder-Pictures/SAFLAX-",'Basis-Tabelle-Samen'!K73,"-",'Basis-Tabelle-Samen'!J73,"-garden-to-go-mini-greek.jpg")),
IF($C$1="Irisch - IE",HYPERLINK(CONCATENATE("https://www.saflax.de/0-WVK-Retail/Bilder-Pictures/SAFLAX-",'Basis-Tabelle-Samen'!K73,"-",'Basis-Tabelle-Samen'!J73,"-garden-to-go-mini-irish.jpg")),
IF($C$1="Isländisch - IS",HYPERLINK(CONCATENATE("https://www.saflax.de/0-WVK-Retail/Bilder-Pictures/SAFLAX-",'Basis-Tabelle-Samen'!K73,"-",'Basis-Tabelle-Samen'!J73,"-garden-to-go-mini-icelandic.jpg")),
IF($C$1="Italienisch - IT",HYPERLINK(CONCATENATE("https://www.saflax.de/0-WVK-Retail/Bilder-Pictures/SAFLAX-",'Basis-Tabelle-Samen'!K73,"-",'Basis-Tabelle-Samen'!J73,"-garden-to-go-mini-italian.jpg")),
IF($C$1="Japanisch - JP",HYPERLINK(CONCATENATE("https://www.saflax.de/0-WVK-Retail/Bilder-Pictures/SAFLAX-",'Basis-Tabelle-Samen'!K73,"-",'Basis-Tabelle-Samen'!J73,"-garden-to-go-mini-japanese.jpg")),
IF($C$1="Kroatisch - HR",HYPERLINK(CONCATENATE("https://www.saflax.de/0-WVK-Retail/Bilder-Pictures/SAFLAX-",'Basis-Tabelle-Samen'!K73,"-",'Basis-Tabelle-Samen'!J73,"-garden-to-go-mini-croatian.jpg")),
IF($C$1="Lettisch - LV",HYPERLINK(CONCATENATE("https://www.saflax.de/0-WVK-Retail/Bilder-Pictures/SAFLAX-",'Basis-Tabelle-Samen'!K73,"-",'Basis-Tabelle-Samen'!J73,"-garden-to-go-mini-latvian.jpg")),
IF($C$1="Litauisch - LT",HYPERLINK(CONCATENATE("https://www.saflax.de/0-WVK-Retail/Bilder-Pictures/SAFLAX-",'Basis-Tabelle-Samen'!K73,"-",'Basis-Tabelle-Samen'!J73,"-garden-to-go-mini-lithuanian.jpg")),
IF($C$1="Maltesisch - MT",HYPERLINK(CONCATENATE("https://www.saflax.de/0-WVK-Retail/Bilder-Pictures/SAFLAX-",'Basis-Tabelle-Samen'!K73,"-",'Basis-Tabelle-Samen'!J73,"-garden-to-go-mini-maltese.jpg")),
IF($C$1="Niederländisch - NL",HYPERLINK(CONCATENATE("https://www.saflax.de/0-WVK-Retail/Bilder-Pictures/SAFLAX-",'Basis-Tabelle-Samen'!K73,"-",'Basis-Tabelle-Samen'!J73,"-garden-to-go-mini-dutch.jpg")),
IF($C$1="Norwegisch - NO",HYPERLINK(CONCATENATE("https://www.saflax.de/0-WVK-Retail/Bilder-Pictures/SAFLAX-",'Basis-Tabelle-Samen'!K73,"-",'Basis-Tabelle-Samen'!J73,"-garden-to-go-mini-nowegian.jpg")),
IF($C$1="Polnisch - PL",HYPERLINK(CONCATENATE("https://www.saflax.de/0-WVK-Retail/Bilder-Pictures/SAFLAX-",'Basis-Tabelle-Samen'!K73,"-",'Basis-Tabelle-Samen'!J73,"-garden-to-go-mini-polish.jpg")),
IF($C$1="Portugiesisch - PT",HYPERLINK(CONCATENATE("https://www.saflax.de/0-WVK-Retail/Bilder-Pictures/SAFLAX-",'Basis-Tabelle-Samen'!K73,"-",'Basis-Tabelle-Samen'!J73,"-garden-to-go-mini-portuguese.jpg")),
IF($C$1="Rumänisch - RO",HYPERLINK(CONCATENATE("https://www.saflax.de/0-WVK-Retail/Bilder-Pictures/SAFLAX-",'Basis-Tabelle-Samen'!K73,"-",'Basis-Tabelle-Samen'!J73,"-garden-to-go-mini-romanian.jpg")),
IF($C$1="Schwedisch - SE",HYPERLINK(CONCATENATE("https://www.saflax.de/0-WVK-Retail/Bilder-Pictures/SAFLAX-",'Basis-Tabelle-Samen'!K73,"-",'Basis-Tabelle-Samen'!J73,"-garden-to-go-mini-swedish.jpg")),
IF($C$1="Slowakisch - SK",HYPERLINK(CONCATENATE("https://www.saflax.de/0-WVK-Retail/Bilder-Pictures/SAFLAX-",'Basis-Tabelle-Samen'!K73,"-",'Basis-Tabelle-Samen'!J73,"-garden-to-go-mini-slovak.jpg")),
IF($C$1="Slowenisch - SI",HYPERLINK(CONCATENATE("https://www.saflax.de/0-WVK-Retail/Bilder-Pictures/SAFLAX-",'Basis-Tabelle-Samen'!K73,"-",'Basis-Tabelle-Samen'!J73,"-garden-to-go-mini-slovenian.jpg")),
IF($C$1="Spanisch - ES",HYPERLINK(CONCATENATE("https://www.saflax.de/0-WVK-Retail/Bilder-Pictures/SAFLAX-",'Basis-Tabelle-Samen'!K73,"-",'Basis-Tabelle-Samen'!J73,"-garden-to-go-mini-spanish.jpg")),
IF($C$1="Tschechisch - CZ",HYPERLINK(CONCATENATE("https://www.saflax.de/0-WVK-Retail/Bilder-Pictures/SAFLAX-",'Basis-Tabelle-Samen'!K73,"-",'Basis-Tabelle-Samen'!J73,"-garden-to-go-mini-czech.jpg")),
IF($C$1="Türkisch - TR",HYPERLINK(CONCATENATE("https://www.saflax.de/0-WVK-Retail/Bilder-Pictures/SAFLAX-",'Basis-Tabelle-Samen'!K73,"-",'Basis-Tabelle-Samen'!J73,"-garden-to-go-mini-turkish.jpg")),
IF($C$1="Ungarisch - HU",HYPERLINK(CONCATENATE("https://www.saflax.de/0-WVK-Retail/Bilder-Pictures/SAFLAX-",'Basis-Tabelle-Samen'!K73,"-",'Basis-Tabelle-Samen'!J73,"-garden-to-go-mini-hungarian.jpg")),
" ACHTUNG")))))))))))))))))))))))))))))</f>
        <v>https://www.saflax.de/0-WVK-Retail/Bilder-Pictures/SAFLAX-72982-cornus-kousa-garden-to-go-mini-english.jpg</v>
      </c>
      <c r="AN43" s="330" t="str">
        <f>IF(I43&lt;1,"",
IF($C$1="Bulgarisch - BG",HYPERLINK(CONCATENATE("https://www.saflax.de/0-WVK-Retail/Bilder-Pictures/SAFLAX-",'Basis-Tabelle-Samen'!N73,"-",'Basis-Tabelle-Samen'!J73,"-garden-to-go-lite-bulgarian.jpg")),
IF($C$1="Dänisch - DK",HYPERLINK(CONCATENATE("https://www.saflax.de/0-WVK-Retail/Bilder-Pictures/SAFLAX-",'Basis-Tabelle-Samen'!N73,"-",'Basis-Tabelle-Samen'!J73,"-garden-to-go-lite-danish.jpg")),
IF($C$1="Deutsch - DE",HYPERLINK(CONCATENATE("https://www.saflax.de/0-WVK-Retail/Bilder-Pictures/SAFLAX-",'Basis-Tabelle-Samen'!N73,"-",'Basis-Tabelle-Samen'!J73,"-garden-to-go-lite-german.jpg")),
IF($C$1="Englisch - UK",HYPERLINK(CONCATENATE("https://www.saflax.de/0-WVK-Retail/Bilder-Pictures/SAFLAX-",'Basis-Tabelle-Samen'!N73,"-",'Basis-Tabelle-Samen'!J73,"-garden-to-go-lite-english.jpg")),
IF($C$1="Estnisch - EE",HYPERLINK(CONCATENATE("https://www.saflax.de/0-WVK-Retail/Bilder-Pictures/SAFLAX-",'Basis-Tabelle-Samen'!N73,"-",'Basis-Tabelle-Samen'!J73,"-garden-to-go-lite-estonian.jpg")),
IF($C$1="Finnisch - FI",HYPERLINK(CONCATENATE("https://www.saflax.de/0-WVK-Retail/Bilder-Pictures/SAFLAX-",'Basis-Tabelle-Samen'!N73,"-",'Basis-Tabelle-Samen'!J73,"-garden-to-go-lite-finnish.jpg")),
IF($C$1="Französisch - FR",HYPERLINK(CONCATENATE("https://www.saflax.de/0-WVK-Retail/Bilder-Pictures/SAFLAX-",'Basis-Tabelle-Samen'!N73,"-",'Basis-Tabelle-Samen'!J73,"-garden-to-go-lite-french.jpg")),
IF($C$1="Griechisch - GR",HYPERLINK(CONCATENATE("https://www.saflax.de/0-WVK-Retail/Bilder-Pictures/SAFLAX-",'Basis-Tabelle-Samen'!N73,"-",'Basis-Tabelle-Samen'!J73,"-garden-to-go-lite-greek.jpg")),
IF($C$1="Irisch - IE",HYPERLINK(CONCATENATE("https://www.saflax.de/0-WVK-Retail/Bilder-Pictures/SAFLAX-",'Basis-Tabelle-Samen'!N73,"-",'Basis-Tabelle-Samen'!J73,"-garden-to-go-lite-irish.jpg")),
IF($C$1="Isländisch - IS",HYPERLINK(CONCATENATE("https://www.saflax.de/0-WVK-Retail/Bilder-Pictures/SAFLAX-",'Basis-Tabelle-Samen'!N73,"-",'Basis-Tabelle-Samen'!J73,"-garden-to-go-lite-icelandic.jpg")),
IF($C$1="Italienisch - IT",HYPERLINK(CONCATENATE("https://www.saflax.de/0-WVK-Retail/Bilder-Pictures/SAFLAX-",'Basis-Tabelle-Samen'!N73,"-",'Basis-Tabelle-Samen'!J73,"-garden-to-go-lite-italian.jpg")),
IF($C$1="Japanisch - JP",HYPERLINK(CONCATENATE("https://www.saflax.de/0-WVK-Retail/Bilder-Pictures/SAFLAX-",'Basis-Tabelle-Samen'!N73,"-",'Basis-Tabelle-Samen'!J73,"-garden-to-go-lite-japanese.jpg")),
IF($C$1="Kroatisch - HR",HYPERLINK(CONCATENATE("https://www.saflax.de/0-WVK-Retail/Bilder-Pictures/SAFLAX-",'Basis-Tabelle-Samen'!N73,"-",'Basis-Tabelle-Samen'!J73,"-garden-to-go-lite-croatian.jpg")),
IF($C$1="Lettisch - LV",HYPERLINK(CONCATENATE("https://www.saflax.de/0-WVK-Retail/Bilder-Pictures/SAFLAX-",'Basis-Tabelle-Samen'!N73,"-",'Basis-Tabelle-Samen'!J73,"-garden-to-go-lite-latvian.jpg")),
IF($C$1="Litauisch - LT",HYPERLINK(CONCATENATE("https://www.saflax.de/0-WVK-Retail/Bilder-Pictures/SAFLAX-",'Basis-Tabelle-Samen'!N73,"-",'Basis-Tabelle-Samen'!J73,"-garden-to-go-lite-lithuanian.jpg")),
IF($C$1="Maltesisch - MT",HYPERLINK(CONCATENATE("https://www.saflax.de/0-WVK-Retail/Bilder-Pictures/SAFLAX-",'Basis-Tabelle-Samen'!N73,"-",'Basis-Tabelle-Samen'!J73,"-garden-to-go-lite-maltese.jpg")),
IF($C$1="Niederländisch - NL",HYPERLINK(CONCATENATE("https://www.saflax.de/0-WVK-Retail/Bilder-Pictures/SAFLAX-",'Basis-Tabelle-Samen'!N73,"-",'Basis-Tabelle-Samen'!J73,"-garden-to-go-lite-dutch.jpg")),
IF($C$1="Norwegisch - NO",HYPERLINK(CONCATENATE("https://www.saflax.de/0-WVK-Retail/Bilder-Pictures/SAFLAX-",'Basis-Tabelle-Samen'!N73,"-",'Basis-Tabelle-Samen'!J73,"-garden-to-go-lite-nowegian.jpg")),
IF($C$1="Polnisch - PL",HYPERLINK(CONCATENATE("https://www.saflax.de/0-WVK-Retail/Bilder-Pictures/SAFLAX-",'Basis-Tabelle-Samen'!N73,"-",'Basis-Tabelle-Samen'!J73,"-garden-to-go-lite-polish.jpg")),
IF($C$1="Portugiesisch - PT",HYPERLINK(CONCATENATE("https://www.saflax.de/0-WVK-Retail/Bilder-Pictures/SAFLAX-",'Basis-Tabelle-Samen'!N73,"-",'Basis-Tabelle-Samen'!J73,"-garden-to-go-lite-portuguese.jpg")),
IF($C$1="Rumänisch - RO",HYPERLINK(CONCATENATE("https://www.saflax.de/0-WVK-Retail/Bilder-Pictures/SAFLAX-",'Basis-Tabelle-Samen'!N73,"-",'Basis-Tabelle-Samen'!J73,"-garden-to-go-lite-romanian.jpg")),
IF($C$1="Schwedisch - SE",HYPERLINK(CONCATENATE("https://www.saflax.de/0-WVK-Retail/Bilder-Pictures/SAFLAX-",'Basis-Tabelle-Samen'!N73,"-",'Basis-Tabelle-Samen'!J73,"-garden-to-go-lite-swedish.jpg")),
IF($C$1="Slowakisch - SK",HYPERLINK(CONCATENATE("https://www.saflax.de/0-WVK-Retail/Bilder-Pictures/SAFLAX-",'Basis-Tabelle-Samen'!N73,"-",'Basis-Tabelle-Samen'!J73,"-garden-to-go-lite-slovak.jpg")),
IF($C$1="Slowenisch - SI",HYPERLINK(CONCATENATE("https://www.saflax.de/0-WVK-Retail/Bilder-Pictures/SAFLAX-",'Basis-Tabelle-Samen'!N73,"-",'Basis-Tabelle-Samen'!J73,"-garden-to-go-lite-slovenian.jpg")),
IF($C$1="Spanisch - ES",HYPERLINK(CONCATENATE("https://www.saflax.de/0-WVK-Retail/Bilder-Pictures/SAFLAX-",'Basis-Tabelle-Samen'!N73,"-",'Basis-Tabelle-Samen'!J73,"-garden-to-go-lite-spanish.jpg")),
IF($C$1="Tschechisch - CZ",HYPERLINK(CONCATENATE("https://www.saflax.de/0-WVK-Retail/Bilder-Pictures/SAFLAX-",'Basis-Tabelle-Samen'!N73,"-",'Basis-Tabelle-Samen'!J73,"-garden-to-go-lite-czech.jpg")),
IF($C$1="Türkisch - TR",HYPERLINK(CONCATENATE("https://www.saflax.de/0-WVK-Retail/Bilder-Pictures/SAFLAX-",'Basis-Tabelle-Samen'!N73,"-",'Basis-Tabelle-Samen'!J73,"-garden-to-go-lite-turkish.jpg")),
IF($C$1="Ungarisch - HU",HYPERLINK(CONCATENATE("https://www.saflax.de/0-WVK-Retail/Bilder-Pictures/SAFLAX-",'Basis-Tabelle-Samen'!N73,"-",'Basis-Tabelle-Samen'!J73,"-garden-to-go-lite-hungarian.jpg")),
" ACHTUNG")))))))))))))))))))))))))))))</f>
        <v>https://www.saflax.de/0-WVK-Retail/Bilder-Pictures/SAFLAX-82982-cornus-kousa-garden-to-go-lite-english.jpg</v>
      </c>
      <c r="AO43" s="330" t="str">
        <f>IF(J43&lt;1,"",
IF($C$1="Bulgarisch - BG",HYPERLINK(CONCATENATE("https://www.saflax.de/0-WVK-Retail/Bilder-Pictures/SAFLAX-",'Basis-Tabelle-Samen'!Q73,"-",'Basis-Tabelle-Samen'!J73,"-garden-to-go-bulgarian.jpg")),
IF($C$1="Dänisch - DK",HYPERLINK(CONCATENATE("https://www.saflax.de/0-WVK-Retail/Bilder-Pictures/SAFLAX-",'Basis-Tabelle-Samen'!Q73,"-",'Basis-Tabelle-Samen'!J73,"-garden-to-go-danish.jpg")),
IF($C$1="Deutsch - DE",HYPERLINK(CONCATENATE("https://www.saflax.de/0-WVK-Retail/Bilder-Pictures/SAFLAX-",'Basis-Tabelle-Samen'!Q73,"-",'Basis-Tabelle-Samen'!J73,"-garden-to-go-german.jpg")),
IF($C$1="Englisch - UK",HYPERLINK(CONCATENATE("https://www.saflax.de/0-WVK-Retail/Bilder-Pictures/SAFLAX-",'Basis-Tabelle-Samen'!Q73,"-",'Basis-Tabelle-Samen'!J73,"-garden-to-go-english.jpg")),
IF($C$1="Estnisch - EE",HYPERLINK(CONCATENATE("https://www.saflax.de/0-WVK-Retail/Bilder-Pictures/SAFLAX-",'Basis-Tabelle-Samen'!Q73,"-",'Basis-Tabelle-Samen'!J73,"-garden-to-go-estonian.jpg")),
IF($C$1="Finnisch - FI",HYPERLINK(CONCATENATE("https://www.saflax.de/0-WVK-Retail/Bilder-Pictures/SAFLAX-",'Basis-Tabelle-Samen'!Q73,"-",'Basis-Tabelle-Samen'!J73,"-garden-to-go-finnish.jpg")),
IF($C$1="Französisch - FR",HYPERLINK(CONCATENATE("https://www.saflax.de/0-WVK-Retail/Bilder-Pictures/SAFLAX-",'Basis-Tabelle-Samen'!Q73,"-",'Basis-Tabelle-Samen'!J73,"-garden-to-go-french.jpg")),
IF($C$1="Griechisch - GR",HYPERLINK(CONCATENATE("https://www.saflax.de/0-WVK-Retail/Bilder-Pictures/SAFLAX-",'Basis-Tabelle-Samen'!Q73,"-",'Basis-Tabelle-Samen'!J73,"-garden-to-go-greek.jpg")),
IF($C$1="Irisch - IE",HYPERLINK(CONCATENATE("https://www.saflax.de/0-WVK-Retail/Bilder-Pictures/SAFLAX-",'Basis-Tabelle-Samen'!Q73,"-",'Basis-Tabelle-Samen'!J73,"-garden-to-go-irish.jpg")),
IF($C$1="Isländisch - IS",HYPERLINK(CONCATENATE("https://www.saflax.de/0-WVK-Retail/Bilder-Pictures/SAFLAX-",'Basis-Tabelle-Samen'!Q73,"-",'Basis-Tabelle-Samen'!J73,"-garden-to-go-icelandic.jpg")),
IF($C$1="Italienisch - IT",HYPERLINK(CONCATENATE("https://www.saflax.de/0-WVK-Retail/Bilder-Pictures/SAFLAX-",'Basis-Tabelle-Samen'!Q73,"-",'Basis-Tabelle-Samen'!J73,"-garden-to-go-italian.jpg")),
IF($C$1="Japanisch - JP",HYPERLINK(CONCATENATE("https://www.saflax.de/0-WVK-Retail/Bilder-Pictures/SAFLAX-",'Basis-Tabelle-Samen'!Q73,"-",'Basis-Tabelle-Samen'!J73,"-garden-to-go-japanese.jpg")),
IF($C$1="Kroatisch - HR",HYPERLINK(CONCATENATE("https://www.saflax.de/0-WVK-Retail/Bilder-Pictures/SAFLAX-",'Basis-Tabelle-Samen'!Q73,"-",'Basis-Tabelle-Samen'!J73,"-garden-to-go-croatian.jpg")),
IF($C$1="Lettisch - LV",HYPERLINK(CONCATENATE("https://www.saflax.de/0-WVK-Retail/Bilder-Pictures/SAFLAX-",'Basis-Tabelle-Samen'!Q73,"-",'Basis-Tabelle-Samen'!J73,"-garden-to-go-latvian.jpg")),
IF($C$1="Litauisch - LT",HYPERLINK(CONCATENATE("https://www.saflax.de/0-WVK-Retail/Bilder-Pictures/SAFLAX-",'Basis-Tabelle-Samen'!Q73,"-",'Basis-Tabelle-Samen'!J73,"-garden-to-go-lithuanian.jpg")),
IF($C$1="Maltesisch - MT",HYPERLINK(CONCATENATE("https://www.saflax.de/0-WVK-Retail/Bilder-Pictures/SAFLAX-",'Basis-Tabelle-Samen'!Q73,"-",'Basis-Tabelle-Samen'!J73,"-garden-to-go-maltese.jpg")),
IF($C$1="Niederländisch - NL",HYPERLINK(CONCATENATE("https://www.saflax.de/0-WVK-Retail/Bilder-Pictures/SAFLAX-",'Basis-Tabelle-Samen'!Q73,"-",'Basis-Tabelle-Samen'!J73,"-garden-to-go-dutch.jpg")),
IF($C$1="Norwegisch - NO",HYPERLINK(CONCATENATE("https://www.saflax.de/0-WVK-Retail/Bilder-Pictures/SAFLAX-",'Basis-Tabelle-Samen'!Q73,"-",'Basis-Tabelle-Samen'!J73,"-garden-to-go-nowegian.jpg")),
IF($C$1="Polnisch - PL",HYPERLINK(CONCATENATE("https://www.saflax.de/0-WVK-Retail/Bilder-Pictures/SAFLAX-",'Basis-Tabelle-Samen'!Q73,"-",'Basis-Tabelle-Samen'!J73,"-garden-to-go-polish.jpg")),
IF($C$1="Portugiesisch - PT",HYPERLINK(CONCATENATE("https://www.saflax.de/0-WVK-Retail/Bilder-Pictures/SAFLAX-",'Basis-Tabelle-Samen'!Q73,"-",'Basis-Tabelle-Samen'!J73,"-garden-to-go-portuguese.jpg")),
IF($C$1="Rumänisch - RO",HYPERLINK(CONCATENATE("https://www.saflax.de/0-WVK-Retail/Bilder-Pictures/SAFLAX-",'Basis-Tabelle-Samen'!Q73,"-",'Basis-Tabelle-Samen'!J73,"-garden-to-go-romanian.jpg")),
IF($C$1="Schwedisch - SE",HYPERLINK(CONCATENATE("https://www.saflax.de/0-WVK-Retail/Bilder-Pictures/SAFLAX-",'Basis-Tabelle-Samen'!Q73,"-",'Basis-Tabelle-Samen'!J73,"-garden-to-go-swedish.jpg")),
IF($C$1="Slowakisch - SK",HYPERLINK(CONCATENATE("https://www.saflax.de/0-WVK-Retail/Bilder-Pictures/SAFLAX-",'Basis-Tabelle-Samen'!Q73,"-",'Basis-Tabelle-Samen'!J73,"-garden-to-go-slovak.jpg")),
IF($C$1="Slowenisch - SI",HYPERLINK(CONCATENATE("https://www.saflax.de/0-WVK-Retail/Bilder-Pictures/SAFLAX-",'Basis-Tabelle-Samen'!Q73,"-",'Basis-Tabelle-Samen'!J73,"-garden-to-go-slovenian.jpg")),
IF($C$1="Spanisch - ES",HYPERLINK(CONCATENATE("https://www.saflax.de/0-WVK-Retail/Bilder-Pictures/SAFLAX-",'Basis-Tabelle-Samen'!Q73,"-",'Basis-Tabelle-Samen'!J73,"-garden-to-go-spanish.jpg")),
IF($C$1="Tschechisch - CZ",HYPERLINK(CONCATENATE("https://www.saflax.de/0-WVK-Retail/Bilder-Pictures/SAFLAX-",'Basis-Tabelle-Samen'!Q73,"-",'Basis-Tabelle-Samen'!J73,"-garden-to-go-czech.jpg")),
IF($C$1="Türkisch - TR",HYPERLINK(CONCATENATE("https://www.saflax.de/0-WVK-Retail/Bilder-Pictures/SAFLAX-",'Basis-Tabelle-Samen'!Q73,"-",'Basis-Tabelle-Samen'!J73,"-garden-to-go-turkish.jpg")),
IF($C$1="Ungarisch - HU",HYPERLINK(CONCATENATE("https://www.saflax.de/0-WVK-Retail/Bilder-Pictures/SAFLAX-",'Basis-Tabelle-Samen'!Q73,"-",'Basis-Tabelle-Samen'!J73,"-garden-to-go-hungarian.jpg")),
" ACHTUNG")))))))))))))))))))))))))))))</f>
        <v>https://www.saflax.de/0-WVK-Retail/Bilder-Pictures/SAFLAX-52982-cornus-kousa-garden-to-go-english.jpg</v>
      </c>
      <c r="AP43" s="330" t="str">
        <f>IF(K43&lt;1,"",
IF($C$1="Bulgarisch - BG",HYPERLINK(CONCATENATE("https://www.saflax.de/0-WVK-Retail/Bilder-Pictures/SAFLAX-",'Basis-Tabelle-Samen'!T73,"-",'Basis-Tabelle-Samen'!J73,"-cultivation-set-bulgarian.jpg")),
IF($C$1="Dänisch - DK",HYPERLINK(CONCATENATE("https://www.saflax.de/0-WVK-Retail/Bilder-Pictures/SAFLAX-",'Basis-Tabelle-Samen'!T73,"-",'Basis-Tabelle-Samen'!J73,"-cultivation-set-danish.jpg")),
IF($C$1="Deutsch - DE",HYPERLINK(CONCATENATE("https://www.saflax.de/0-WVK-Retail/Bilder-Pictures/SAFLAX-",'Basis-Tabelle-Samen'!T73,"-",'Basis-Tabelle-Samen'!J73,"-cultivation-set-german.jpg")),
IF($C$1="Englisch - UK",HYPERLINK(CONCATENATE("https://www.saflax.de/0-WVK-Retail/Bilder-Pictures/SAFLAX-",'Basis-Tabelle-Samen'!T73,"-",'Basis-Tabelle-Samen'!J73,"-cultivation-set-english.jpg")),
IF($C$1="Estnisch - EE",HYPERLINK(CONCATENATE("https://www.saflax.de/0-WVK-Retail/Bilder-Pictures/SAFLAX-",'Basis-Tabelle-Samen'!T73,"-",'Basis-Tabelle-Samen'!J73,"-cultivation-set-estonian.jpg")),
IF($C$1="Finnisch - FI",HYPERLINK(CONCATENATE("https://www.saflax.de/0-WVK-Retail/Bilder-Pictures/SAFLAX-",'Basis-Tabelle-Samen'!T73,"-",'Basis-Tabelle-Samen'!J73,"-cultivation-set-finnish.jpg")),
IF($C$1="Französisch - FR",HYPERLINK(CONCATENATE("https://www.saflax.de/0-WVK-Retail/Bilder-Pictures/SAFLAX-",'Basis-Tabelle-Samen'!T73,"-",'Basis-Tabelle-Samen'!J73,"-cultivation-set-french.jpg")),
IF($C$1="Griechisch - GR",HYPERLINK(CONCATENATE("https://www.saflax.de/0-WVK-Retail/Bilder-Pictures/SAFLAX-",'Basis-Tabelle-Samen'!T73,"-",'Basis-Tabelle-Samen'!J73,"-cultivation-set-greek.jpg")),
IF($C$1="Irisch - IE",HYPERLINK(CONCATENATE("https://www.saflax.de/0-WVK-Retail/Bilder-Pictures/SAFLAX-",'Basis-Tabelle-Samen'!T73,"-",'Basis-Tabelle-Samen'!J73,"-cultivation-set-irish.jpg")),
IF($C$1="Isländisch - IS",HYPERLINK(CONCATENATE("https://www.saflax.de/0-WVK-Retail/Bilder-Pictures/SAFLAX-",'Basis-Tabelle-Samen'!T73,"-",'Basis-Tabelle-Samen'!J73,"-cultivation-set-icelandic.jpg")),
IF($C$1="Italienisch - IT",HYPERLINK(CONCATENATE("https://www.saflax.de/0-WVK-Retail/Bilder-Pictures/SAFLAX-",'Basis-Tabelle-Samen'!T73,"-",'Basis-Tabelle-Samen'!J73,"-cultivation-set-italian.jpg")),
IF($C$1="Japanisch - JP",HYPERLINK(CONCATENATE("https://www.saflax.de/0-WVK-Retail/Bilder-Pictures/SAFLAX-",'Basis-Tabelle-Samen'!T73,"-",'Basis-Tabelle-Samen'!J73,"-cultivation-set-japanese.jpg")),
IF($C$1="Kroatisch - HR",HYPERLINK(CONCATENATE("https://www.saflax.de/0-WVK-Retail/Bilder-Pictures/SAFLAX-",'Basis-Tabelle-Samen'!T73,"-",'Basis-Tabelle-Samen'!J73,"-cultivation-set-croatian.jpg")),
IF($C$1="Lettisch - LV",HYPERLINK(CONCATENATE("https://www.saflax.de/0-WVK-Retail/Bilder-Pictures/SAFLAX-",'Basis-Tabelle-Samen'!T73,"-",'Basis-Tabelle-Samen'!J73,"-cultivation-set-latvian.jpg")),
IF($C$1="Litauisch - LT",HYPERLINK(CONCATENATE("https://www.saflax.de/0-WVK-Retail/Bilder-Pictures/SAFLAX-",'Basis-Tabelle-Samen'!T73,"-",'Basis-Tabelle-Samen'!J73,"-cultivation-set-lithuanian.jpg")),
IF($C$1="Maltesisch - MT",HYPERLINK(CONCATENATE("https://www.saflax.de/0-WVK-Retail/Bilder-Pictures/SAFLAX-",'Basis-Tabelle-Samen'!T73,"-",'Basis-Tabelle-Samen'!J73,"-cultivation-set-maltese.jpg")),
IF($C$1="Niederländisch - NL",HYPERLINK(CONCATENATE("https://www.saflax.de/0-WVK-Retail/Bilder-Pictures/SAFLAX-",'Basis-Tabelle-Samen'!T73,"-",'Basis-Tabelle-Samen'!J73,"-cultivation-set-dutch.jpg")),
IF($C$1="Norwegisch - NO",HYPERLINK(CONCATENATE("https://www.saflax.de/0-WVK-Retail/Bilder-Pictures/SAFLAX-",'Basis-Tabelle-Samen'!T73,"-",'Basis-Tabelle-Samen'!J73,"-cultivation-set-nowegian.jpg")),
IF($C$1="Polnisch - PL",HYPERLINK(CONCATENATE("https://www.saflax.de/0-WVK-Retail/Bilder-Pictures/SAFLAX-",'Basis-Tabelle-Samen'!T73,"-",'Basis-Tabelle-Samen'!J73,"-cultivation-set-polish.jpg")),
IF($C$1="Portugiesisch - PT",HYPERLINK(CONCATENATE("https://www.saflax.de/0-WVK-Retail/Bilder-Pictures/SAFLAX-",'Basis-Tabelle-Samen'!T73,"-",'Basis-Tabelle-Samen'!J73,"-cultivation-set-portuguese.jpg")),
IF($C$1="Rumänisch - RO",HYPERLINK(CONCATENATE("https://www.saflax.de/0-WVK-Retail/Bilder-Pictures/SAFLAX-",'Basis-Tabelle-Samen'!T73,"-",'Basis-Tabelle-Samen'!J73,"-cultivation-set-romanian.jpg")),
IF($C$1="Schwedisch - SE",HYPERLINK(CONCATENATE("https://www.saflax.de/0-WVK-Retail/Bilder-Pictures/SAFLAX-",'Basis-Tabelle-Samen'!T73,"-",'Basis-Tabelle-Samen'!J73,"-cultivation-set-swedish.jpg")),
IF($C$1="Slowakisch - SK",HYPERLINK(CONCATENATE("https://www.saflax.de/0-WVK-Retail/Bilder-Pictures/SAFLAX-",'Basis-Tabelle-Samen'!T73,"-",'Basis-Tabelle-Samen'!J73,"-cultivation-set-slovak.jpg")),
IF($C$1="Slowenisch - SI",HYPERLINK(CONCATENATE("https://www.saflax.de/0-WVK-Retail/Bilder-Pictures/SAFLAX-",'Basis-Tabelle-Samen'!T73,"-",'Basis-Tabelle-Samen'!J73,"-cultivation-set-slovenian.jpg")),
IF($C$1="Spanisch - ES",HYPERLINK(CONCATENATE("https://www.saflax.de/0-WVK-Retail/Bilder-Pictures/SAFLAX-",'Basis-Tabelle-Samen'!T73,"-",'Basis-Tabelle-Samen'!J73,"-cultivation-set-spanish.jpg")),
IF($C$1="Tschechisch - CZ",HYPERLINK(CONCATENATE("https://www.saflax.de/0-WVK-Retail/Bilder-Pictures/SAFLAX-",'Basis-Tabelle-Samen'!T73,"-",'Basis-Tabelle-Samen'!J73,"-cultivation-set-czech.jpg")),
IF($C$1="Türkisch - TR",HYPERLINK(CONCATENATE("https://www.saflax.de/0-WVK-Retail/Bilder-Pictures/SAFLAX-",'Basis-Tabelle-Samen'!T73,"-",'Basis-Tabelle-Samen'!J73,"-cultivation-set-turkish.jpg")),
IF($C$1="Ungarisch - HU",HYPERLINK(CONCATENATE("https://www.saflax.de/0-WVK-Retail/Bilder-Pictures/SAFLAX-",'Basis-Tabelle-Samen'!T73,"-",'Basis-Tabelle-Samen'!J73,"-cultivation-set-hungarian.jpg")),
" ACHTUNG")))))))))))))))))))))))))))))</f>
        <v>https://www.saflax.de/0-WVK-Retail/Bilder-Pictures/SAFLAX-32982-cornus-kousa-cultivation-set-english.jpg</v>
      </c>
      <c r="AQ43" s="330" t="str">
        <f>IF(L43&lt;1,"",
IF($C$1="Bulgarisch - BG",HYPERLINK(CONCATENATE("https://www.saflax.de/0-WVK-Retail/Bilder-Pictures/SAFLAX-",'Basis-Tabelle-Samen'!W73,"-",'Basis-Tabelle-Samen'!J73,"-garden-in-the-bag-bulgarian.jpg")),
IF($C$1="Dänisch - DK",HYPERLINK(CONCATENATE("https://www.saflax.de/0-WVK-Retail/Bilder-Pictures/SAFLAX-",'Basis-Tabelle-Samen'!W73,"-",'Basis-Tabelle-Samen'!J73,"-garden-in-the-bag-danish.jpg")),
IF($C$1="Deutsch - DE",HYPERLINK(CONCATENATE("https://www.saflax.de/0-WVK-Retail/Bilder-Pictures/SAFLAX-",'Basis-Tabelle-Samen'!W73,"-",'Basis-Tabelle-Samen'!J73,"-garden-in-the-bag-german.jpg")),
IF($C$1="Englisch - UK",HYPERLINK(CONCATENATE("https://www.saflax.de/0-WVK-Retail/Bilder-Pictures/SAFLAX-",'Basis-Tabelle-Samen'!W73,"-",'Basis-Tabelle-Samen'!J73,"-garden-in-the-bag-english.jpg")),
IF($C$1="Estnisch - EE",HYPERLINK(CONCATENATE("https://www.saflax.de/0-WVK-Retail/Bilder-Pictures/SAFLAX-",'Basis-Tabelle-Samen'!W73,"-",'Basis-Tabelle-Samen'!J73,"-garden-in-the-bag-estonian.jpg")),
IF($C$1="Finnisch - FI",HYPERLINK(CONCATENATE("https://www.saflax.de/0-WVK-Retail/Bilder-Pictures/SAFLAX-",'Basis-Tabelle-Samen'!W73,"-",'Basis-Tabelle-Samen'!J73,"-garden-in-the-bag-finnish.jpg")),
IF($C$1="Französisch - FR",HYPERLINK(CONCATENATE("https://www.saflax.de/0-WVK-Retail/Bilder-Pictures/SAFLAX-",'Basis-Tabelle-Samen'!W73,"-",'Basis-Tabelle-Samen'!J73,"-garden-in-the-bag-french.jpg")),
IF($C$1="Griechisch - GR",HYPERLINK(CONCATENATE("https://www.saflax.de/0-WVK-Retail/Bilder-Pictures/SAFLAX-",'Basis-Tabelle-Samen'!W73,"-",'Basis-Tabelle-Samen'!J73,"-garden-in-the-bag-greek.jpg")),
IF($C$1="Irisch - IE",HYPERLINK(CONCATENATE("https://www.saflax.de/0-WVK-Retail/Bilder-Pictures/SAFLAX-",'Basis-Tabelle-Samen'!W73,"-",'Basis-Tabelle-Samen'!J73,"-garden-in-the-bag-irish.jpg")),
IF($C$1="Isländisch - IS",HYPERLINK(CONCATENATE("https://www.saflax.de/0-WVK-Retail/Bilder-Pictures/SAFLAX-",'Basis-Tabelle-Samen'!W73,"-",'Basis-Tabelle-Samen'!J73,"-garden-in-the-bag-icelandic.jpg")),
IF($C$1="Italienisch - IT",HYPERLINK(CONCATENATE("https://www.saflax.de/0-WVK-Retail/Bilder-Pictures/SAFLAX-",'Basis-Tabelle-Samen'!W73,"-",'Basis-Tabelle-Samen'!J73,"-garden-in-the-bag-italian.jpg")),
IF($C$1="Japanisch - JP",HYPERLINK(CONCATENATE("https://www.saflax.de/0-WVK-Retail/Bilder-Pictures/SAFLAX-",'Basis-Tabelle-Samen'!W73,"-",'Basis-Tabelle-Samen'!J73,"-garden-in-the-bag-japanese.jpg")),
IF($C$1="Kroatisch - HR",HYPERLINK(CONCATENATE("https://www.saflax.de/0-WVK-Retail/Bilder-Pictures/SAFLAX-",'Basis-Tabelle-Samen'!W73,"-",'Basis-Tabelle-Samen'!J73,"-garden-in-the-bag-croatian.jpg")),
IF($C$1="Lettisch - LV",HYPERLINK(CONCATENATE("https://www.saflax.de/0-WVK-Retail/Bilder-Pictures/SAFLAX-",'Basis-Tabelle-Samen'!W73,"-",'Basis-Tabelle-Samen'!J73,"-garden-in-the-bag-latvian.jpg")),
IF($C$1="Litauisch - LT",HYPERLINK(CONCATENATE("https://www.saflax.de/0-WVK-Retail/Bilder-Pictures/SAFLAX-",'Basis-Tabelle-Samen'!W73,"-",'Basis-Tabelle-Samen'!J73,"-garden-in-the-bag-lithuanian.jpg")),
IF($C$1="Maltesisch - MT",HYPERLINK(CONCATENATE("https://www.saflax.de/0-WVK-Retail/Bilder-Pictures/SAFLAX-",'Basis-Tabelle-Samen'!W73,"-",'Basis-Tabelle-Samen'!J73,"-garden-in-the-bag-maltese.jpg")),
IF($C$1="Niederländisch - NL",HYPERLINK(CONCATENATE("https://www.saflax.de/0-WVK-Retail/Bilder-Pictures/SAFLAX-",'Basis-Tabelle-Samen'!W73,"-",'Basis-Tabelle-Samen'!J73,"-garden-in-the-bag-dutch.jpg")),
IF($C$1="Norwegisch - NO",HYPERLINK(CONCATENATE("https://www.saflax.de/0-WVK-Retail/Bilder-Pictures/SAFLAX-",'Basis-Tabelle-Samen'!W73,"-",'Basis-Tabelle-Samen'!J73,"-garden-in-the-bag-nowegian.jpg")),
IF($C$1="Polnisch - PL",HYPERLINK(CONCATENATE("https://www.saflax.de/0-WVK-Retail/Bilder-Pictures/SAFLAX-",'Basis-Tabelle-Samen'!W73,"-",'Basis-Tabelle-Samen'!J73,"-garden-in-the-bag-polish.jpg")),
IF($C$1="Portugiesisch - PT",HYPERLINK(CONCATENATE("https://www.saflax.de/0-WVK-Retail/Bilder-Pictures/SAFLAX-",'Basis-Tabelle-Samen'!W73,"-",'Basis-Tabelle-Samen'!J73,"-garden-in-the-bag-portuguese.jpg")),
IF($C$1="Rumänisch - RO",HYPERLINK(CONCATENATE("https://www.saflax.de/0-WVK-Retail/Bilder-Pictures/SAFLAX-",'Basis-Tabelle-Samen'!W73,"-",'Basis-Tabelle-Samen'!J73,"-garden-in-the-bag-romanian.jpg")),
IF($C$1="Schwedisch - SE",HYPERLINK(CONCATENATE("https://www.saflax.de/0-WVK-Retail/Bilder-Pictures/SAFLAX-",'Basis-Tabelle-Samen'!W73,"-",'Basis-Tabelle-Samen'!J73,"-garden-in-the-bag-swedish.jpg")),
IF($C$1="Slowakisch - SK",HYPERLINK(CONCATENATE("https://www.saflax.de/0-WVK-Retail/Bilder-Pictures/SAFLAX-",'Basis-Tabelle-Samen'!W73,"-",'Basis-Tabelle-Samen'!J73,"-garden-in-the-bag-slovak.jpg")),
IF($C$1="Slowenisch - SI",HYPERLINK(CONCATENATE("https://www.saflax.de/0-WVK-Retail/Bilder-Pictures/SAFLAX-",'Basis-Tabelle-Samen'!W73,"-",'Basis-Tabelle-Samen'!J73,"-garden-in-the-bag-slovenian.jpg")),
IF($C$1="Spanisch - ES",HYPERLINK(CONCATENATE("https://www.saflax.de/0-WVK-Retail/Bilder-Pictures/SAFLAX-",'Basis-Tabelle-Samen'!W73,"-",'Basis-Tabelle-Samen'!J73,"-garden-in-the-bag-spanish.jpg")),
IF($C$1="Tschechisch - CZ",HYPERLINK(CONCATENATE("https://www.saflax.de/0-WVK-Retail/Bilder-Pictures/SAFLAX-",'Basis-Tabelle-Samen'!W73,"-",'Basis-Tabelle-Samen'!J73,"-garden-in-the-bag-czech.jpg")),
IF($C$1="Türkisch - TR",HYPERLINK(CONCATENATE("https://www.saflax.de/0-WVK-Retail/Bilder-Pictures/SAFLAX-",'Basis-Tabelle-Samen'!W73,"-",'Basis-Tabelle-Samen'!J73,"-garden-in-the-bag-turkish.jpg")),
IF($C$1="Ungarisch - HU",HYPERLINK(CONCATENATE("https://www.saflax.de/0-WVK-Retail/Bilder-Pictures/SAFLAX-",'Basis-Tabelle-Samen'!W73,"-",'Basis-Tabelle-Samen'!J73,"-garden-in-the-bag-hungarian.jpg")),
" ACHTUNG")))))))))))))))))))))))))))))</f>
        <v>https://www.saflax.de/0-WVK-Retail/Bilder-Pictures/SAFLAX-62982-cornus-kousa-garden-in-the-bag-english.jpg</v>
      </c>
    </row>
    <row r="44" spans="1:43" ht="17.100000000000001" customHeight="1" x14ac:dyDescent="0.2">
      <c r="A44" s="318" t="str">
        <f>IF('Basis-Tabelle-Samen'!A19="","",IF($C$1="Deutsch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44" s="319" t="str">
        <f>'Basis-Tabelle-Samen'!I19</f>
        <v>Gossypium herbaceum</v>
      </c>
      <c r="C44" s="316" t="str">
        <f>IF($C$1="Bulgarisch - BG",'Basis-Tabelle-Samen'!Z19,
IF($C$1="Dänisch - DK",'Basis-Tabelle-Samen'!AA19,
IF($C$1="Deutsch - DE",'Basis-Tabelle-Samen'!AB19,
IF($C$1="Englisch - UK",'Basis-Tabelle-Samen'!AC19,
IF($C$1="Estnisch - EE",'Basis-Tabelle-Samen'!AD19,
IF($C$1="Finnisch - FI",'Basis-Tabelle-Samen'!AE19,
IF($C$1="Französisch - FR",'Basis-Tabelle-Samen'!AF19,
IF($C$1="Griechisch - GR",'Basis-Tabelle-Samen'!AG19,
IF($C$1="Irisch - IE",'Basis-Tabelle-Samen'!AH19,
IF($C$1="Isländisch - IS",'Basis-Tabelle-Samen'!AI19,
IF($C$1="Italienisch - IT",'Basis-Tabelle-Samen'!AJ19,
IF($C$1="Japanisch - JP",'Basis-Tabelle-Samen'!AK19,
IF($C$1="Kroatisch - HR",'Basis-Tabelle-Samen'!AL19,
IF($C$1="Lettisch - LV",'Basis-Tabelle-Samen'!AM19,
IF($C$1="Litauisch - LT",'Basis-Tabelle-Samen'!AN19,
IF($C$1="Maltesisch - MT",'Basis-Tabelle-Samen'!AO19,
IF($C$1="Niederländisch - NL",'Basis-Tabelle-Samen'!AP19,
IF($C$1="Norwegisch - NO",'Basis-Tabelle-Samen'!AQ19,
IF($C$1="Polnisch - PL",'Basis-Tabelle-Samen'!AR19,
IF($C$1="Portugiesisch - PT",'Basis-Tabelle-Samen'!AS19,
IF($C$1="Rumänisch - RO",'Basis-Tabelle-Samen'!AT19,
IF($C$1="Schwedisch - SE",'Basis-Tabelle-Samen'!AU19,
IF($C$1="Slowakisch - SK",'Basis-Tabelle-Samen'!AV19,
IF($C$1="Slowenisch - SI",'Basis-Tabelle-Samen'!AW19,
IF($C$1="Spanisch - ES",'Basis-Tabelle-Samen'!AX19,
IF($C$1="Tschechisch - CZ",'Basis-Tabelle-Samen'!AY19,
IF($C$1="Türkisch - TR",'Basis-Tabelle-Samen'!AZ19,
IF($C$1="Ungarisch - HU",'Basis-Tabelle-Samen'!BA19,
" ACHTUNG"))))))))))))))))))))))))))))</f>
        <v>Levant Cotton</v>
      </c>
      <c r="D44" s="320">
        <f>'Basis-Tabelle-Samen'!F19</f>
        <v>12</v>
      </c>
      <c r="E44" s="321" t="str">
        <f>'Basis-Tabelle-Samen'!H19</f>
        <v>7 %</v>
      </c>
      <c r="F44" s="322" t="str">
        <f>IF('Basis-Tabelle-Samen'!G19="","",'Basis-Tabelle-Samen'!G19)</f>
        <v>01</v>
      </c>
      <c r="G44" s="320">
        <f>'Basis-Tabelle-Samen'!C19</f>
        <v>12339</v>
      </c>
      <c r="H44" s="323">
        <f>'Basis-Tabelle-Samen'!D19</f>
        <v>4055473123394</v>
      </c>
      <c r="I44" s="324">
        <f>'Basis-Tabelle-Samen'!E19</f>
        <v>1.85</v>
      </c>
      <c r="J44" s="325">
        <f t="shared" si="0"/>
        <v>12</v>
      </c>
      <c r="K44" s="326">
        <f>'Basis-Tabelle-Samen'!K19</f>
        <v>72339</v>
      </c>
      <c r="L44" s="323">
        <f>'Basis-Tabelle-Samen'!L19</f>
        <v>4055473723396</v>
      </c>
      <c r="M44" s="324">
        <f>'Basis-Tabelle-Samen'!M19</f>
        <v>2.4500000000000002</v>
      </c>
      <c r="N44" s="326">
        <f>IF(K44&lt;1,"",'3'!$I$15)</f>
        <v>15</v>
      </c>
      <c r="O44" s="327">
        <f>IF(K44&lt;1,"",'3'!$J$11)</f>
        <v>90</v>
      </c>
      <c r="P44" s="326">
        <f>'Basis-Tabelle-Samen'!N19</f>
        <v>82339</v>
      </c>
      <c r="Q44" s="323">
        <f>'Basis-Tabelle-Samen'!O19</f>
        <v>4055473823393</v>
      </c>
      <c r="R44" s="328">
        <f>'Basis-Tabelle-Samen'!P19</f>
        <v>3.75</v>
      </c>
      <c r="S44" s="326">
        <f>IF(R44&lt;1,"",'3'!$M$15)</f>
        <v>18</v>
      </c>
      <c r="T44" s="327">
        <f>IF(R44&lt;1,"",'3'!$N$11)</f>
        <v>72</v>
      </c>
      <c r="U44" s="326">
        <f>'Basis-Tabelle-Samen'!Q19</f>
        <v>52339</v>
      </c>
      <c r="V44" s="323">
        <f>'Basis-Tabelle-Samen'!R19</f>
        <v>4055473523392</v>
      </c>
      <c r="W44" s="324">
        <f>'Basis-Tabelle-Samen'!S19</f>
        <v>4.95</v>
      </c>
      <c r="X44" s="326">
        <f>IF(U44&lt;1,"",'3'!$Q$15)</f>
        <v>6</v>
      </c>
      <c r="Y44" s="327">
        <f>IF(U44&lt;1,"",'3'!$R$11)</f>
        <v>24</v>
      </c>
      <c r="Z44" s="326">
        <f>'Basis-Tabelle-Samen'!T19</f>
        <v>32339</v>
      </c>
      <c r="AA44" s="323">
        <f>'Basis-Tabelle-Samen'!U19</f>
        <v>4055473323398</v>
      </c>
      <c r="AB44" s="324">
        <f>'Basis-Tabelle-Samen'!V19</f>
        <v>6.75</v>
      </c>
      <c r="AC44" s="326">
        <f>IF(Z44&lt;1,"",'3'!$U$15)</f>
        <v>6</v>
      </c>
      <c r="AD44" s="327">
        <f>IF(Z44&lt;1,"",'3'!$V$11)</f>
        <v>24</v>
      </c>
      <c r="AE44" s="326">
        <f>'Basis-Tabelle-Samen'!W19</f>
        <v>62339</v>
      </c>
      <c r="AF44" s="323">
        <f>'Basis-Tabelle-Samen'!X19</f>
        <v>4055473623399</v>
      </c>
      <c r="AG44" s="324">
        <f>'Basis-Tabelle-Samen'!Y19</f>
        <v>2.95</v>
      </c>
      <c r="AH44" s="326">
        <f>IF(AE44&lt;1,"",'3'!$Y$15)</f>
        <v>8</v>
      </c>
      <c r="AI44" s="327">
        <f>IF(AE44&lt;1,"",'3'!$Z$11)</f>
        <v>64</v>
      </c>
      <c r="AJ44" s="315"/>
      <c r="AK44" s="316" t="str">
        <f>IF(G44&lt;1,"",
IF($C$1="Bulgarisch - BG",HYPERLINK(CONCATENATE("https://www.saflax.de/0-WVK-Retail/Bilder-Pictures/SAFLAX-",'Basis-Tabelle-Samen'!C19,"-",'Basis-Tabelle-Samen'!J19,"-seed-package-front-cr-bulgarian.jpg")),
IF($C$1="Dänisch - DK",HYPERLINK(CONCATENATE("https://www.saflax.de/0-WVK-Retail/Bilder-Pictures/SAFLAX-",'Basis-Tabelle-Samen'!C19,"-",'Basis-Tabelle-Samen'!J19,"-seed-package-front-cr-danish.jpg")),
IF($C$1="Deutsch - DE",HYPERLINK(CONCATENATE("https://www.saflax.de/0-WVK-Retail/Bilder-Pictures/SAFLAX-",'Basis-Tabelle-Samen'!C19,"-",'Basis-Tabelle-Samen'!J19,"-seed-package-front-cr-german.jpg")),
IF($C$1="Englisch - UK",HYPERLINK(CONCATENATE("https://www.saflax.de/0-WVK-Retail/Bilder-Pictures/SAFLAX-",'Basis-Tabelle-Samen'!C19,"-",'Basis-Tabelle-Samen'!J19,"-seed-package-front-cr-english.jpg")),
IF($C$1="Estnisch - EE",HYPERLINK(CONCATENATE("https://www.saflax.de/0-WVK-Retail/Bilder-Pictures/SAFLAX-",'Basis-Tabelle-Samen'!C19,"-",'Basis-Tabelle-Samen'!J19,"-seed-package-front-cr-estonian.jpg")),
IF($C$1="Finnisch - FI",HYPERLINK(CONCATENATE("https://www.saflax.de/0-WVK-Retail/Bilder-Pictures/SAFLAX-",'Basis-Tabelle-Samen'!C19,"-",'Basis-Tabelle-Samen'!J19,"-seed-package-front-cr-finnish.jpg")),
IF($C$1="Französisch - FR",HYPERLINK(CONCATENATE("https://www.saflax.de/0-WVK-Retail/Bilder-Pictures/SAFLAX-",'Basis-Tabelle-Samen'!C19,"-",'Basis-Tabelle-Samen'!J19,"-seed-package-front-cr-french.jpg")),
IF($C$1="Griechisch - GR",HYPERLINK(CONCATENATE("https://www.saflax.de/0-WVK-Retail/Bilder-Pictures/SAFLAX-",'Basis-Tabelle-Samen'!C19,"-",'Basis-Tabelle-Samen'!J19,"-seed-package-front-cr-greek.jpg")),
IF($C$1="Irisch - IE",HYPERLINK(CONCATENATE("https://www.saflax.de/0-WVK-Retail/Bilder-Pictures/SAFLAX-",'Basis-Tabelle-Samen'!C19,"-",'Basis-Tabelle-Samen'!J19,"-seed-package-front-cr-irish.jpg")),
IF($C$1="Isländisch - IS",HYPERLINK(CONCATENATE("https://www.saflax.de/0-WVK-Retail/Bilder-Pictures/SAFLAX-",'Basis-Tabelle-Samen'!C19,"-",'Basis-Tabelle-Samen'!J19,"-seed-package-front-cr-icelandic.jpg")),
IF($C$1="Italienisch - IT",HYPERLINK(CONCATENATE("https://www.saflax.de/0-WVK-Retail/Bilder-Pictures/SAFLAX-",'Basis-Tabelle-Samen'!C19,"-",'Basis-Tabelle-Samen'!J19,"-seed-package-front-cr-italian.jpg")),
IF($C$1="Japanisch - JP",HYPERLINK(CONCATENATE("https://www.saflax.de/0-WVK-Retail/Bilder-Pictures/SAFLAX-",'Basis-Tabelle-Samen'!C19,"-",'Basis-Tabelle-Samen'!J19,"-seed-package-front-cr-japanese.jpg")),
IF($C$1="Kroatisch - HR",HYPERLINK(CONCATENATE("https://www.saflax.de/0-WVK-Retail/Bilder-Pictures/SAFLAX-",'Basis-Tabelle-Samen'!C19,"-",'Basis-Tabelle-Samen'!J19,"-seed-package-front-cr-croatian.jpg")),
IF($C$1="Lettisch - LV",HYPERLINK(CONCATENATE("https://www.saflax.de/0-WVK-Retail/Bilder-Pictures/SAFLAX-",'Basis-Tabelle-Samen'!C19,"-",'Basis-Tabelle-Samen'!J19,"-seed-package-front-cr-latvian.jpg")),
IF($C$1="Litauisch - LT",HYPERLINK(CONCATENATE("https://www.saflax.de/0-WVK-Retail/Bilder-Pictures/SAFLAX-",'Basis-Tabelle-Samen'!C19,"-",'Basis-Tabelle-Samen'!J19,"-seed-package-front-cr-lithuanian.jpg")),
IF($C$1="Maltesisch - MT",HYPERLINK(CONCATENATE("https://www.saflax.de/0-WVK-Retail/Bilder-Pictures/SAFLAX-",'Basis-Tabelle-Samen'!C19,"-",'Basis-Tabelle-Samen'!J19,"-seed-package-front-cr-maltese.jpg")),
IF($C$1="Niederländisch - NL",HYPERLINK(CONCATENATE("https://www.saflax.de/0-WVK-Retail/Bilder-Pictures/SAFLAX-",'Basis-Tabelle-Samen'!C19,"-",'Basis-Tabelle-Samen'!J19,"-seed-package-front-cr-dutch.jpg")),
IF($C$1="Norwegisch - NO",HYPERLINK(CONCATENATE("https://www.saflax.de/0-WVK-Retail/Bilder-Pictures/SAFLAX-",'Basis-Tabelle-Samen'!C19,"-",'Basis-Tabelle-Samen'!J19,"-seed-package-front-cr-nowegian.jpg")),
IF($C$1="Polnisch - PL",HYPERLINK(CONCATENATE("https://www.saflax.de/0-WVK-Retail/Bilder-Pictures/SAFLAX-",'Basis-Tabelle-Samen'!C19,"-",'Basis-Tabelle-Samen'!J19,"-seed-package-front-cr-polish.jpg")),
IF($C$1="Portugiesisch - PT",HYPERLINK(CONCATENATE("https://www.saflax.de/0-WVK-Retail/Bilder-Pictures/SAFLAX-",'Basis-Tabelle-Samen'!C19,"-",'Basis-Tabelle-Samen'!J19,"-seed-package-front-cr-portuguese.jpg")),
IF($C$1="Rumänisch - RO",HYPERLINK(CONCATENATE("https://www.saflax.de/0-WVK-Retail/Bilder-Pictures/SAFLAX-",'Basis-Tabelle-Samen'!C19,"-",'Basis-Tabelle-Samen'!J19,"-seed-package-front-cr-romanian.jpg")),
IF($C$1="Schwedisch - SE",HYPERLINK(CONCATENATE("https://www.saflax.de/0-WVK-Retail/Bilder-Pictures/SAFLAX-",'Basis-Tabelle-Samen'!C19,"-",'Basis-Tabelle-Samen'!J19,"-seed-package-front-cr-swedish.jpg")),
IF($C$1="Slowakisch - SK",HYPERLINK(CONCATENATE("https://www.saflax.de/0-WVK-Retail/Bilder-Pictures/SAFLAX-",'Basis-Tabelle-Samen'!C19,"-",'Basis-Tabelle-Samen'!J19,"-seed-package-front-cr-slovak.jpg")),
IF($C$1="Slowenisch - SI",HYPERLINK(CONCATENATE("https://www.saflax.de/0-WVK-Retail/Bilder-Pictures/SAFLAX-",'Basis-Tabelle-Samen'!C19,"-",'Basis-Tabelle-Samen'!J19,"-seed-package-front-cr-slovenian.jpg")),
IF($C$1="Spanisch - ES",HYPERLINK(CONCATENATE("https://www.saflax.de/0-WVK-Retail/Bilder-Pictures/SAFLAX-",'Basis-Tabelle-Samen'!C19,"-",'Basis-Tabelle-Samen'!J19,"-seed-package-front-cr-spanish.jpg")),
IF($C$1="Tschechisch - CZ",HYPERLINK(CONCATENATE("https://www.saflax.de/0-WVK-Retail/Bilder-Pictures/SAFLAX-",'Basis-Tabelle-Samen'!C19,"-",'Basis-Tabelle-Samen'!J19,"-seed-package-front-cr-czech.jpg")),
IF($C$1="Türkisch - TR",HYPERLINK(CONCATENATE("https://www.saflax.de/0-WVK-Retail/Bilder-Pictures/SAFLAX-",'Basis-Tabelle-Samen'!C19,"-",'Basis-Tabelle-Samen'!J19,"-seed-package-front-cr-turkish.jpg")),
IF($C$1="Ungarisch - HU",HYPERLINK(CONCATENATE("https://www.saflax.de/0-WVK-Retail/Bilder-Pictures/SAFLAX-",'Basis-Tabelle-Samen'!C19,"-",'Basis-Tabelle-Samen'!J19,"-seed-package-front-cr-hungarian.jpg")),
" ACHTUNG")))))))))))))))))))))))))))))</f>
        <v>https://www.saflax.de/0-WVK-Retail/Bilder-Pictures/SAFLAX-12339-gossypium-herbaceum-seed-package-front-cr-english.jpg</v>
      </c>
      <c r="AL44" s="330" t="str">
        <f>IF(G44&lt;1,"",
IF($C$1="Bulgarisch - BG",HYPERLINK(CONCATENATE("https://www.saflax.de/0-WVK-Retail/Bilder-Pictures/SAFLAX-",'Basis-Tabelle-Samen'!C19,"-",'Basis-Tabelle-Samen'!J19,"-seed-package-back-cr-bulgarian.jpg")),
IF($C$1="Dänisch - DK",HYPERLINK(CONCATENATE("https://www.saflax.de/0-WVK-Retail/Bilder-Pictures/SAFLAX-",'Basis-Tabelle-Samen'!C19,"-",'Basis-Tabelle-Samen'!J19,"-seed-package-back-cr-danish.jpg")),
IF($C$1="Deutsch - DE",HYPERLINK(CONCATENATE("https://www.saflax.de/0-WVK-Retail/Bilder-Pictures/SAFLAX-",'Basis-Tabelle-Samen'!C19,"-",'Basis-Tabelle-Samen'!J19,"-seed-package-back-cr-german.jpg")),
IF($C$1="Englisch - UK",HYPERLINK(CONCATENATE("https://www.saflax.de/0-WVK-Retail/Bilder-Pictures/SAFLAX-",'Basis-Tabelle-Samen'!C19,"-",'Basis-Tabelle-Samen'!J19,"-seed-package-back-cr-english.jpg")),
IF($C$1="Estnisch - EE",HYPERLINK(CONCATENATE("https://www.saflax.de/0-WVK-Retail/Bilder-Pictures/SAFLAX-",'Basis-Tabelle-Samen'!C19,"-",'Basis-Tabelle-Samen'!J19,"-seed-package-back-cr-estonian.jpg")),
IF($C$1="Finnisch - FI",HYPERLINK(CONCATENATE("https://www.saflax.de/0-WVK-Retail/Bilder-Pictures/SAFLAX-",'Basis-Tabelle-Samen'!C19,"-",'Basis-Tabelle-Samen'!J19,"-seed-package-back-cr-finnish.jpg")),
IF($C$1="Französisch - FR",HYPERLINK(CONCATENATE("https://www.saflax.de/0-WVK-Retail/Bilder-Pictures/SAFLAX-",'Basis-Tabelle-Samen'!C19,"-",'Basis-Tabelle-Samen'!J19,"-seed-package-back-cr-french.jpg")),
IF($C$1="Griechisch - GR",HYPERLINK(CONCATENATE("https://www.saflax.de/0-WVK-Retail/Bilder-Pictures/SAFLAX-",'Basis-Tabelle-Samen'!C19,"-",'Basis-Tabelle-Samen'!J19,"-seed-package-back-cr-greek.jpg")),
IF($C$1="Irisch - IE",HYPERLINK(CONCATENATE("https://www.saflax.de/0-WVK-Retail/Bilder-Pictures/SAFLAX-",'Basis-Tabelle-Samen'!C19,"-",'Basis-Tabelle-Samen'!J19,"-seed-package-back-cr-irish.jpg")),
IF($C$1="Isländisch - IS",HYPERLINK(CONCATENATE("https://www.saflax.de/0-WVK-Retail/Bilder-Pictures/SAFLAX-",'Basis-Tabelle-Samen'!C19,"-",'Basis-Tabelle-Samen'!J19,"-seed-package-back-cr-icelandic.jpg")),
IF($C$1="Italienisch - IT",HYPERLINK(CONCATENATE("https://www.saflax.de/0-WVK-Retail/Bilder-Pictures/SAFLAX-",'Basis-Tabelle-Samen'!C19,"-",'Basis-Tabelle-Samen'!J19,"-seed-package-back-cr-italian.jpg")),
IF($C$1="Japanisch - JP",HYPERLINK(CONCATENATE("https://www.saflax.de/0-WVK-Retail/Bilder-Pictures/SAFLAX-",'Basis-Tabelle-Samen'!C19,"-",'Basis-Tabelle-Samen'!J19,"-seed-package-back-cr-japanese.jpg")),
IF($C$1="Kroatisch - HR",HYPERLINK(CONCATENATE("https://www.saflax.de/0-WVK-Retail/Bilder-Pictures/SAFLAX-",'Basis-Tabelle-Samen'!C19,"-",'Basis-Tabelle-Samen'!J19,"-seed-package-back-cr-croatian.jpg")),
IF($C$1="Lettisch - LV",HYPERLINK(CONCATENATE("https://www.saflax.de/0-WVK-Retail/Bilder-Pictures/SAFLAX-",'Basis-Tabelle-Samen'!C19,"-",'Basis-Tabelle-Samen'!J19,"-seed-package-back-cr-latvian.jpg")),
IF($C$1="Litauisch - LT",HYPERLINK(CONCATENATE("https://www.saflax.de/0-WVK-Retail/Bilder-Pictures/SAFLAX-",'Basis-Tabelle-Samen'!C19,"-",'Basis-Tabelle-Samen'!J19,"-seed-package-back-cr-lithuanian.jpg")),
IF($C$1="Maltesisch - MT",HYPERLINK(CONCATENATE("https://www.saflax.de/0-WVK-Retail/Bilder-Pictures/SAFLAX-",'Basis-Tabelle-Samen'!C19,"-",'Basis-Tabelle-Samen'!J19,"-seed-package-back-cr-maltese.jpg")),
IF($C$1="Niederländisch - NL",HYPERLINK(CONCATENATE("https://www.saflax.de/0-WVK-Retail/Bilder-Pictures/SAFLAX-",'Basis-Tabelle-Samen'!C19,"-",'Basis-Tabelle-Samen'!J19,"-seed-package-back-cr-dutch.jpg")),
IF($C$1="Norwegisch - NO",HYPERLINK(CONCATENATE("https://www.saflax.de/0-WVK-Retail/Bilder-Pictures/SAFLAX-",'Basis-Tabelle-Samen'!C19,"-",'Basis-Tabelle-Samen'!J19,"-seed-package-back-cr-nowegian.jpg")),
IF($C$1="Polnisch - PL",HYPERLINK(CONCATENATE("https://www.saflax.de/0-WVK-Retail/Bilder-Pictures/SAFLAX-",'Basis-Tabelle-Samen'!C19,"-",'Basis-Tabelle-Samen'!J19,"-seed-package-back-cr-polish.jpg")),
IF($C$1="Portugiesisch - PT",HYPERLINK(CONCATENATE("https://www.saflax.de/0-WVK-Retail/Bilder-Pictures/SAFLAX-",'Basis-Tabelle-Samen'!C19,"-",'Basis-Tabelle-Samen'!J19,"-seed-package-back-cr-portuguese.jpg")),
IF($C$1="Rumänisch - RO",HYPERLINK(CONCATENATE("https://www.saflax.de/0-WVK-Retail/Bilder-Pictures/SAFLAX-",'Basis-Tabelle-Samen'!C19,"-",'Basis-Tabelle-Samen'!J19,"-seed-package-back-cr-romanian.jpg")),
IF($C$1="Schwedisch - SE",HYPERLINK(CONCATENATE("https://www.saflax.de/0-WVK-Retail/Bilder-Pictures/SAFLAX-",'Basis-Tabelle-Samen'!C19,"-",'Basis-Tabelle-Samen'!J19,"-seed-package-back-cr-swedish.jpg")),
IF($C$1="Slowakisch - SK",HYPERLINK(CONCATENATE("https://www.saflax.de/0-WVK-Retail/Bilder-Pictures/SAFLAX-",'Basis-Tabelle-Samen'!C19,"-",'Basis-Tabelle-Samen'!J19,"-seed-package-back-cr-slovak.jpg")),
IF($C$1="Slowenisch - SI",HYPERLINK(CONCATENATE("https://www.saflax.de/0-WVK-Retail/Bilder-Pictures/SAFLAX-",'Basis-Tabelle-Samen'!C19,"-",'Basis-Tabelle-Samen'!J19,"-seed-package-back-cr-slovenian.jpg")),
IF($C$1="Spanisch - ES",HYPERLINK(CONCATENATE("https://www.saflax.de/0-WVK-Retail/Bilder-Pictures/SAFLAX-",'Basis-Tabelle-Samen'!C19,"-",'Basis-Tabelle-Samen'!J19,"-seed-package-back-cr-spanish.jpg")),
IF($C$1="Tschechisch - CZ",HYPERLINK(CONCATENATE("https://www.saflax.de/0-WVK-Retail/Bilder-Pictures/SAFLAX-",'Basis-Tabelle-Samen'!C19,"-",'Basis-Tabelle-Samen'!J19,"-seed-package-back-cr-czech.jpg")),
IF($C$1="Türkisch - TR",HYPERLINK(CONCATENATE("https://www.saflax.de/0-WVK-Retail/Bilder-Pictures/SAFLAX-",'Basis-Tabelle-Samen'!C19,"-",'Basis-Tabelle-Samen'!J19,"-seed-package-back-cr-turkish.jpg")),
IF($C$1="Ungarisch - HU",HYPERLINK(CONCATENATE("https://www.saflax.de/0-WVK-Retail/Bilder-Pictures/SAFLAX-",'Basis-Tabelle-Samen'!C19,"-",'Basis-Tabelle-Samen'!J19,"-seed-package-back-cr-hungarian.jpg")),
" ACHTUNG")))))))))))))))))))))))))))))</f>
        <v>https://www.saflax.de/0-WVK-Retail/Bilder-Pictures/SAFLAX-12339-gossypium-herbaceum-seed-package-back-cr-english.jpg</v>
      </c>
      <c r="AM44" s="330" t="str">
        <f>IF(H44&lt;1,"",
IF($C$1="Bulgarisch - BG",HYPERLINK(CONCATENATE("https://www.saflax.de/0-WVK-Retail/Bilder-Pictures/SAFLAX-",'Basis-Tabelle-Samen'!K19,"-",'Basis-Tabelle-Samen'!J19,"-garden-to-go-mini-bulgarian.jpg")),
IF($C$1="Dänisch - DK",HYPERLINK(CONCATENATE("https://www.saflax.de/0-WVK-Retail/Bilder-Pictures/SAFLAX-",'Basis-Tabelle-Samen'!K19,"-",'Basis-Tabelle-Samen'!J19,"-garden-to-go-mini-danish.jpg")),
IF($C$1="Deutsch - DE",HYPERLINK(CONCATENATE("https://www.saflax.de/0-WVK-Retail/Bilder-Pictures/SAFLAX-",'Basis-Tabelle-Samen'!K19,"-",'Basis-Tabelle-Samen'!J19,"-garden-to-go-mini-german.jpg")),
IF($C$1="Englisch - UK",HYPERLINK(CONCATENATE("https://www.saflax.de/0-WVK-Retail/Bilder-Pictures/SAFLAX-",'Basis-Tabelle-Samen'!K19,"-",'Basis-Tabelle-Samen'!J19,"-garden-to-go-mini-english.jpg")),
IF($C$1="Estnisch - EE",HYPERLINK(CONCATENATE("https://www.saflax.de/0-WVK-Retail/Bilder-Pictures/SAFLAX-",'Basis-Tabelle-Samen'!K19,"-",'Basis-Tabelle-Samen'!J19,"-garden-to-go-mini-estonian.jpg")),
IF($C$1="Finnisch - FI",HYPERLINK(CONCATENATE("https://www.saflax.de/0-WVK-Retail/Bilder-Pictures/SAFLAX-",'Basis-Tabelle-Samen'!K19,"-",'Basis-Tabelle-Samen'!J19,"-garden-to-go-mini-finnish.jpg")),
IF($C$1="Französisch - FR",HYPERLINK(CONCATENATE("https://www.saflax.de/0-WVK-Retail/Bilder-Pictures/SAFLAX-",'Basis-Tabelle-Samen'!K19,"-",'Basis-Tabelle-Samen'!J19,"-garden-to-go-mini-french.jpg")),
IF($C$1="Griechisch - GR",HYPERLINK(CONCATENATE("https://www.saflax.de/0-WVK-Retail/Bilder-Pictures/SAFLAX-",'Basis-Tabelle-Samen'!K19,"-",'Basis-Tabelle-Samen'!J19,"-garden-to-go-mini-greek.jpg")),
IF($C$1="Irisch - IE",HYPERLINK(CONCATENATE("https://www.saflax.de/0-WVK-Retail/Bilder-Pictures/SAFLAX-",'Basis-Tabelle-Samen'!K19,"-",'Basis-Tabelle-Samen'!J19,"-garden-to-go-mini-irish.jpg")),
IF($C$1="Isländisch - IS",HYPERLINK(CONCATENATE("https://www.saflax.de/0-WVK-Retail/Bilder-Pictures/SAFLAX-",'Basis-Tabelle-Samen'!K19,"-",'Basis-Tabelle-Samen'!J19,"-garden-to-go-mini-icelandic.jpg")),
IF($C$1="Italienisch - IT",HYPERLINK(CONCATENATE("https://www.saflax.de/0-WVK-Retail/Bilder-Pictures/SAFLAX-",'Basis-Tabelle-Samen'!K19,"-",'Basis-Tabelle-Samen'!J19,"-garden-to-go-mini-italian.jpg")),
IF($C$1="Japanisch - JP",HYPERLINK(CONCATENATE("https://www.saflax.de/0-WVK-Retail/Bilder-Pictures/SAFLAX-",'Basis-Tabelle-Samen'!K19,"-",'Basis-Tabelle-Samen'!J19,"-garden-to-go-mini-japanese.jpg")),
IF($C$1="Kroatisch - HR",HYPERLINK(CONCATENATE("https://www.saflax.de/0-WVK-Retail/Bilder-Pictures/SAFLAX-",'Basis-Tabelle-Samen'!K19,"-",'Basis-Tabelle-Samen'!J19,"-garden-to-go-mini-croatian.jpg")),
IF($C$1="Lettisch - LV",HYPERLINK(CONCATENATE("https://www.saflax.de/0-WVK-Retail/Bilder-Pictures/SAFLAX-",'Basis-Tabelle-Samen'!K19,"-",'Basis-Tabelle-Samen'!J19,"-garden-to-go-mini-latvian.jpg")),
IF($C$1="Litauisch - LT",HYPERLINK(CONCATENATE("https://www.saflax.de/0-WVK-Retail/Bilder-Pictures/SAFLAX-",'Basis-Tabelle-Samen'!K19,"-",'Basis-Tabelle-Samen'!J19,"-garden-to-go-mini-lithuanian.jpg")),
IF($C$1="Maltesisch - MT",HYPERLINK(CONCATENATE("https://www.saflax.de/0-WVK-Retail/Bilder-Pictures/SAFLAX-",'Basis-Tabelle-Samen'!K19,"-",'Basis-Tabelle-Samen'!J19,"-garden-to-go-mini-maltese.jpg")),
IF($C$1="Niederländisch - NL",HYPERLINK(CONCATENATE("https://www.saflax.de/0-WVK-Retail/Bilder-Pictures/SAFLAX-",'Basis-Tabelle-Samen'!K19,"-",'Basis-Tabelle-Samen'!J19,"-garden-to-go-mini-dutch.jpg")),
IF($C$1="Norwegisch - NO",HYPERLINK(CONCATENATE("https://www.saflax.de/0-WVK-Retail/Bilder-Pictures/SAFLAX-",'Basis-Tabelle-Samen'!K19,"-",'Basis-Tabelle-Samen'!J19,"-garden-to-go-mini-nowegian.jpg")),
IF($C$1="Polnisch - PL",HYPERLINK(CONCATENATE("https://www.saflax.de/0-WVK-Retail/Bilder-Pictures/SAFLAX-",'Basis-Tabelle-Samen'!K19,"-",'Basis-Tabelle-Samen'!J19,"-garden-to-go-mini-polish.jpg")),
IF($C$1="Portugiesisch - PT",HYPERLINK(CONCATENATE("https://www.saflax.de/0-WVK-Retail/Bilder-Pictures/SAFLAX-",'Basis-Tabelle-Samen'!K19,"-",'Basis-Tabelle-Samen'!J19,"-garden-to-go-mini-portuguese.jpg")),
IF($C$1="Rumänisch - RO",HYPERLINK(CONCATENATE("https://www.saflax.de/0-WVK-Retail/Bilder-Pictures/SAFLAX-",'Basis-Tabelle-Samen'!K19,"-",'Basis-Tabelle-Samen'!J19,"-garden-to-go-mini-romanian.jpg")),
IF($C$1="Schwedisch - SE",HYPERLINK(CONCATENATE("https://www.saflax.de/0-WVK-Retail/Bilder-Pictures/SAFLAX-",'Basis-Tabelle-Samen'!K19,"-",'Basis-Tabelle-Samen'!J19,"-garden-to-go-mini-swedish.jpg")),
IF($C$1="Slowakisch - SK",HYPERLINK(CONCATENATE("https://www.saflax.de/0-WVK-Retail/Bilder-Pictures/SAFLAX-",'Basis-Tabelle-Samen'!K19,"-",'Basis-Tabelle-Samen'!J19,"-garden-to-go-mini-slovak.jpg")),
IF($C$1="Slowenisch - SI",HYPERLINK(CONCATENATE("https://www.saflax.de/0-WVK-Retail/Bilder-Pictures/SAFLAX-",'Basis-Tabelle-Samen'!K19,"-",'Basis-Tabelle-Samen'!J19,"-garden-to-go-mini-slovenian.jpg")),
IF($C$1="Spanisch - ES",HYPERLINK(CONCATENATE("https://www.saflax.de/0-WVK-Retail/Bilder-Pictures/SAFLAX-",'Basis-Tabelle-Samen'!K19,"-",'Basis-Tabelle-Samen'!J19,"-garden-to-go-mini-spanish.jpg")),
IF($C$1="Tschechisch - CZ",HYPERLINK(CONCATENATE("https://www.saflax.de/0-WVK-Retail/Bilder-Pictures/SAFLAX-",'Basis-Tabelle-Samen'!K19,"-",'Basis-Tabelle-Samen'!J19,"-garden-to-go-mini-czech.jpg")),
IF($C$1="Türkisch - TR",HYPERLINK(CONCATENATE("https://www.saflax.de/0-WVK-Retail/Bilder-Pictures/SAFLAX-",'Basis-Tabelle-Samen'!K19,"-",'Basis-Tabelle-Samen'!J19,"-garden-to-go-mini-turkish.jpg")),
IF($C$1="Ungarisch - HU",HYPERLINK(CONCATENATE("https://www.saflax.de/0-WVK-Retail/Bilder-Pictures/SAFLAX-",'Basis-Tabelle-Samen'!K19,"-",'Basis-Tabelle-Samen'!J19,"-garden-to-go-mini-hungarian.jpg")),
" ACHTUNG")))))))))))))))))))))))))))))</f>
        <v>https://www.saflax.de/0-WVK-Retail/Bilder-Pictures/SAFLAX-72339-gossypium-herbaceum-garden-to-go-mini-english.jpg</v>
      </c>
      <c r="AN44" s="330" t="str">
        <f>IF(I44&lt;1,"",
IF($C$1="Bulgarisch - BG",HYPERLINK(CONCATENATE("https://www.saflax.de/0-WVK-Retail/Bilder-Pictures/SAFLAX-",'Basis-Tabelle-Samen'!N19,"-",'Basis-Tabelle-Samen'!J19,"-garden-to-go-lite-bulgarian.jpg")),
IF($C$1="Dänisch - DK",HYPERLINK(CONCATENATE("https://www.saflax.de/0-WVK-Retail/Bilder-Pictures/SAFLAX-",'Basis-Tabelle-Samen'!N19,"-",'Basis-Tabelle-Samen'!J19,"-garden-to-go-lite-danish.jpg")),
IF($C$1="Deutsch - DE",HYPERLINK(CONCATENATE("https://www.saflax.de/0-WVK-Retail/Bilder-Pictures/SAFLAX-",'Basis-Tabelle-Samen'!N19,"-",'Basis-Tabelle-Samen'!J19,"-garden-to-go-lite-german.jpg")),
IF($C$1="Englisch - UK",HYPERLINK(CONCATENATE("https://www.saflax.de/0-WVK-Retail/Bilder-Pictures/SAFLAX-",'Basis-Tabelle-Samen'!N19,"-",'Basis-Tabelle-Samen'!J19,"-garden-to-go-lite-english.jpg")),
IF($C$1="Estnisch - EE",HYPERLINK(CONCATENATE("https://www.saflax.de/0-WVK-Retail/Bilder-Pictures/SAFLAX-",'Basis-Tabelle-Samen'!N19,"-",'Basis-Tabelle-Samen'!J19,"-garden-to-go-lite-estonian.jpg")),
IF($C$1="Finnisch - FI",HYPERLINK(CONCATENATE("https://www.saflax.de/0-WVK-Retail/Bilder-Pictures/SAFLAX-",'Basis-Tabelle-Samen'!N19,"-",'Basis-Tabelle-Samen'!J19,"-garden-to-go-lite-finnish.jpg")),
IF($C$1="Französisch - FR",HYPERLINK(CONCATENATE("https://www.saflax.de/0-WVK-Retail/Bilder-Pictures/SAFLAX-",'Basis-Tabelle-Samen'!N19,"-",'Basis-Tabelle-Samen'!J19,"-garden-to-go-lite-french.jpg")),
IF($C$1="Griechisch - GR",HYPERLINK(CONCATENATE("https://www.saflax.de/0-WVK-Retail/Bilder-Pictures/SAFLAX-",'Basis-Tabelle-Samen'!N19,"-",'Basis-Tabelle-Samen'!J19,"-garden-to-go-lite-greek.jpg")),
IF($C$1="Irisch - IE",HYPERLINK(CONCATENATE("https://www.saflax.de/0-WVK-Retail/Bilder-Pictures/SAFLAX-",'Basis-Tabelle-Samen'!N19,"-",'Basis-Tabelle-Samen'!J19,"-garden-to-go-lite-irish.jpg")),
IF($C$1="Isländisch - IS",HYPERLINK(CONCATENATE("https://www.saflax.de/0-WVK-Retail/Bilder-Pictures/SAFLAX-",'Basis-Tabelle-Samen'!N19,"-",'Basis-Tabelle-Samen'!J19,"-garden-to-go-lite-icelandic.jpg")),
IF($C$1="Italienisch - IT",HYPERLINK(CONCATENATE("https://www.saflax.de/0-WVK-Retail/Bilder-Pictures/SAFLAX-",'Basis-Tabelle-Samen'!N19,"-",'Basis-Tabelle-Samen'!J19,"-garden-to-go-lite-italian.jpg")),
IF($C$1="Japanisch - JP",HYPERLINK(CONCATENATE("https://www.saflax.de/0-WVK-Retail/Bilder-Pictures/SAFLAX-",'Basis-Tabelle-Samen'!N19,"-",'Basis-Tabelle-Samen'!J19,"-garden-to-go-lite-japanese.jpg")),
IF($C$1="Kroatisch - HR",HYPERLINK(CONCATENATE("https://www.saflax.de/0-WVK-Retail/Bilder-Pictures/SAFLAX-",'Basis-Tabelle-Samen'!N19,"-",'Basis-Tabelle-Samen'!J19,"-garden-to-go-lite-croatian.jpg")),
IF($C$1="Lettisch - LV",HYPERLINK(CONCATENATE("https://www.saflax.de/0-WVK-Retail/Bilder-Pictures/SAFLAX-",'Basis-Tabelle-Samen'!N19,"-",'Basis-Tabelle-Samen'!J19,"-garden-to-go-lite-latvian.jpg")),
IF($C$1="Litauisch - LT",HYPERLINK(CONCATENATE("https://www.saflax.de/0-WVK-Retail/Bilder-Pictures/SAFLAX-",'Basis-Tabelle-Samen'!N19,"-",'Basis-Tabelle-Samen'!J19,"-garden-to-go-lite-lithuanian.jpg")),
IF($C$1="Maltesisch - MT",HYPERLINK(CONCATENATE("https://www.saflax.de/0-WVK-Retail/Bilder-Pictures/SAFLAX-",'Basis-Tabelle-Samen'!N19,"-",'Basis-Tabelle-Samen'!J19,"-garden-to-go-lite-maltese.jpg")),
IF($C$1="Niederländisch - NL",HYPERLINK(CONCATENATE("https://www.saflax.de/0-WVK-Retail/Bilder-Pictures/SAFLAX-",'Basis-Tabelle-Samen'!N19,"-",'Basis-Tabelle-Samen'!J19,"-garden-to-go-lite-dutch.jpg")),
IF($C$1="Norwegisch - NO",HYPERLINK(CONCATENATE("https://www.saflax.de/0-WVK-Retail/Bilder-Pictures/SAFLAX-",'Basis-Tabelle-Samen'!N19,"-",'Basis-Tabelle-Samen'!J19,"-garden-to-go-lite-nowegian.jpg")),
IF($C$1="Polnisch - PL",HYPERLINK(CONCATENATE("https://www.saflax.de/0-WVK-Retail/Bilder-Pictures/SAFLAX-",'Basis-Tabelle-Samen'!N19,"-",'Basis-Tabelle-Samen'!J19,"-garden-to-go-lite-polish.jpg")),
IF($C$1="Portugiesisch - PT",HYPERLINK(CONCATENATE("https://www.saflax.de/0-WVK-Retail/Bilder-Pictures/SAFLAX-",'Basis-Tabelle-Samen'!N19,"-",'Basis-Tabelle-Samen'!J19,"-garden-to-go-lite-portuguese.jpg")),
IF($C$1="Rumänisch - RO",HYPERLINK(CONCATENATE("https://www.saflax.de/0-WVK-Retail/Bilder-Pictures/SAFLAX-",'Basis-Tabelle-Samen'!N19,"-",'Basis-Tabelle-Samen'!J19,"-garden-to-go-lite-romanian.jpg")),
IF($C$1="Schwedisch - SE",HYPERLINK(CONCATENATE("https://www.saflax.de/0-WVK-Retail/Bilder-Pictures/SAFLAX-",'Basis-Tabelle-Samen'!N19,"-",'Basis-Tabelle-Samen'!J19,"-garden-to-go-lite-swedish.jpg")),
IF($C$1="Slowakisch - SK",HYPERLINK(CONCATENATE("https://www.saflax.de/0-WVK-Retail/Bilder-Pictures/SAFLAX-",'Basis-Tabelle-Samen'!N19,"-",'Basis-Tabelle-Samen'!J19,"-garden-to-go-lite-slovak.jpg")),
IF($C$1="Slowenisch - SI",HYPERLINK(CONCATENATE("https://www.saflax.de/0-WVK-Retail/Bilder-Pictures/SAFLAX-",'Basis-Tabelle-Samen'!N19,"-",'Basis-Tabelle-Samen'!J19,"-garden-to-go-lite-slovenian.jpg")),
IF($C$1="Spanisch - ES",HYPERLINK(CONCATENATE("https://www.saflax.de/0-WVK-Retail/Bilder-Pictures/SAFLAX-",'Basis-Tabelle-Samen'!N19,"-",'Basis-Tabelle-Samen'!J19,"-garden-to-go-lite-spanish.jpg")),
IF($C$1="Tschechisch - CZ",HYPERLINK(CONCATENATE("https://www.saflax.de/0-WVK-Retail/Bilder-Pictures/SAFLAX-",'Basis-Tabelle-Samen'!N19,"-",'Basis-Tabelle-Samen'!J19,"-garden-to-go-lite-czech.jpg")),
IF($C$1="Türkisch - TR",HYPERLINK(CONCATENATE("https://www.saflax.de/0-WVK-Retail/Bilder-Pictures/SAFLAX-",'Basis-Tabelle-Samen'!N19,"-",'Basis-Tabelle-Samen'!J19,"-garden-to-go-lite-turkish.jpg")),
IF($C$1="Ungarisch - HU",HYPERLINK(CONCATENATE("https://www.saflax.de/0-WVK-Retail/Bilder-Pictures/SAFLAX-",'Basis-Tabelle-Samen'!N19,"-",'Basis-Tabelle-Samen'!J19,"-garden-to-go-lite-hungarian.jpg")),
" ACHTUNG")))))))))))))))))))))))))))))</f>
        <v>https://www.saflax.de/0-WVK-Retail/Bilder-Pictures/SAFLAX-82339-gossypium-herbaceum-garden-to-go-lite-english.jpg</v>
      </c>
      <c r="AO44" s="330" t="str">
        <f>IF(J44&lt;1,"",
IF($C$1="Bulgarisch - BG",HYPERLINK(CONCATENATE("https://www.saflax.de/0-WVK-Retail/Bilder-Pictures/SAFLAX-",'Basis-Tabelle-Samen'!Q19,"-",'Basis-Tabelle-Samen'!J19,"-garden-to-go-bulgarian.jpg")),
IF($C$1="Dänisch - DK",HYPERLINK(CONCATENATE("https://www.saflax.de/0-WVK-Retail/Bilder-Pictures/SAFLAX-",'Basis-Tabelle-Samen'!Q19,"-",'Basis-Tabelle-Samen'!J19,"-garden-to-go-danish.jpg")),
IF($C$1="Deutsch - DE",HYPERLINK(CONCATENATE("https://www.saflax.de/0-WVK-Retail/Bilder-Pictures/SAFLAX-",'Basis-Tabelle-Samen'!Q19,"-",'Basis-Tabelle-Samen'!J19,"-garden-to-go-german.jpg")),
IF($C$1="Englisch - UK",HYPERLINK(CONCATENATE("https://www.saflax.de/0-WVK-Retail/Bilder-Pictures/SAFLAX-",'Basis-Tabelle-Samen'!Q19,"-",'Basis-Tabelle-Samen'!J19,"-garden-to-go-english.jpg")),
IF($C$1="Estnisch - EE",HYPERLINK(CONCATENATE("https://www.saflax.de/0-WVK-Retail/Bilder-Pictures/SAFLAX-",'Basis-Tabelle-Samen'!Q19,"-",'Basis-Tabelle-Samen'!J19,"-garden-to-go-estonian.jpg")),
IF($C$1="Finnisch - FI",HYPERLINK(CONCATENATE("https://www.saflax.de/0-WVK-Retail/Bilder-Pictures/SAFLAX-",'Basis-Tabelle-Samen'!Q19,"-",'Basis-Tabelle-Samen'!J19,"-garden-to-go-finnish.jpg")),
IF($C$1="Französisch - FR",HYPERLINK(CONCATENATE("https://www.saflax.de/0-WVK-Retail/Bilder-Pictures/SAFLAX-",'Basis-Tabelle-Samen'!Q19,"-",'Basis-Tabelle-Samen'!J19,"-garden-to-go-french.jpg")),
IF($C$1="Griechisch - GR",HYPERLINK(CONCATENATE("https://www.saflax.de/0-WVK-Retail/Bilder-Pictures/SAFLAX-",'Basis-Tabelle-Samen'!Q19,"-",'Basis-Tabelle-Samen'!J19,"-garden-to-go-greek.jpg")),
IF($C$1="Irisch - IE",HYPERLINK(CONCATENATE("https://www.saflax.de/0-WVK-Retail/Bilder-Pictures/SAFLAX-",'Basis-Tabelle-Samen'!Q19,"-",'Basis-Tabelle-Samen'!J19,"-garden-to-go-irish.jpg")),
IF($C$1="Isländisch - IS",HYPERLINK(CONCATENATE("https://www.saflax.de/0-WVK-Retail/Bilder-Pictures/SAFLAX-",'Basis-Tabelle-Samen'!Q19,"-",'Basis-Tabelle-Samen'!J19,"-garden-to-go-icelandic.jpg")),
IF($C$1="Italienisch - IT",HYPERLINK(CONCATENATE("https://www.saflax.de/0-WVK-Retail/Bilder-Pictures/SAFLAX-",'Basis-Tabelle-Samen'!Q19,"-",'Basis-Tabelle-Samen'!J19,"-garden-to-go-italian.jpg")),
IF($C$1="Japanisch - JP",HYPERLINK(CONCATENATE("https://www.saflax.de/0-WVK-Retail/Bilder-Pictures/SAFLAX-",'Basis-Tabelle-Samen'!Q19,"-",'Basis-Tabelle-Samen'!J19,"-garden-to-go-japanese.jpg")),
IF($C$1="Kroatisch - HR",HYPERLINK(CONCATENATE("https://www.saflax.de/0-WVK-Retail/Bilder-Pictures/SAFLAX-",'Basis-Tabelle-Samen'!Q19,"-",'Basis-Tabelle-Samen'!J19,"-garden-to-go-croatian.jpg")),
IF($C$1="Lettisch - LV",HYPERLINK(CONCATENATE("https://www.saflax.de/0-WVK-Retail/Bilder-Pictures/SAFLAX-",'Basis-Tabelle-Samen'!Q19,"-",'Basis-Tabelle-Samen'!J19,"-garden-to-go-latvian.jpg")),
IF($C$1="Litauisch - LT",HYPERLINK(CONCATENATE("https://www.saflax.de/0-WVK-Retail/Bilder-Pictures/SAFLAX-",'Basis-Tabelle-Samen'!Q19,"-",'Basis-Tabelle-Samen'!J19,"-garden-to-go-lithuanian.jpg")),
IF($C$1="Maltesisch - MT",HYPERLINK(CONCATENATE("https://www.saflax.de/0-WVK-Retail/Bilder-Pictures/SAFLAX-",'Basis-Tabelle-Samen'!Q19,"-",'Basis-Tabelle-Samen'!J19,"-garden-to-go-maltese.jpg")),
IF($C$1="Niederländisch - NL",HYPERLINK(CONCATENATE("https://www.saflax.de/0-WVK-Retail/Bilder-Pictures/SAFLAX-",'Basis-Tabelle-Samen'!Q19,"-",'Basis-Tabelle-Samen'!J19,"-garden-to-go-dutch.jpg")),
IF($C$1="Norwegisch - NO",HYPERLINK(CONCATENATE("https://www.saflax.de/0-WVK-Retail/Bilder-Pictures/SAFLAX-",'Basis-Tabelle-Samen'!Q19,"-",'Basis-Tabelle-Samen'!J19,"-garden-to-go-nowegian.jpg")),
IF($C$1="Polnisch - PL",HYPERLINK(CONCATENATE("https://www.saflax.de/0-WVK-Retail/Bilder-Pictures/SAFLAX-",'Basis-Tabelle-Samen'!Q19,"-",'Basis-Tabelle-Samen'!J19,"-garden-to-go-polish.jpg")),
IF($C$1="Portugiesisch - PT",HYPERLINK(CONCATENATE("https://www.saflax.de/0-WVK-Retail/Bilder-Pictures/SAFLAX-",'Basis-Tabelle-Samen'!Q19,"-",'Basis-Tabelle-Samen'!J19,"-garden-to-go-portuguese.jpg")),
IF($C$1="Rumänisch - RO",HYPERLINK(CONCATENATE("https://www.saflax.de/0-WVK-Retail/Bilder-Pictures/SAFLAX-",'Basis-Tabelle-Samen'!Q19,"-",'Basis-Tabelle-Samen'!J19,"-garden-to-go-romanian.jpg")),
IF($C$1="Schwedisch - SE",HYPERLINK(CONCATENATE("https://www.saflax.de/0-WVK-Retail/Bilder-Pictures/SAFLAX-",'Basis-Tabelle-Samen'!Q19,"-",'Basis-Tabelle-Samen'!J19,"-garden-to-go-swedish.jpg")),
IF($C$1="Slowakisch - SK",HYPERLINK(CONCATENATE("https://www.saflax.de/0-WVK-Retail/Bilder-Pictures/SAFLAX-",'Basis-Tabelle-Samen'!Q19,"-",'Basis-Tabelle-Samen'!J19,"-garden-to-go-slovak.jpg")),
IF($C$1="Slowenisch - SI",HYPERLINK(CONCATENATE("https://www.saflax.de/0-WVK-Retail/Bilder-Pictures/SAFLAX-",'Basis-Tabelle-Samen'!Q19,"-",'Basis-Tabelle-Samen'!J19,"-garden-to-go-slovenian.jpg")),
IF($C$1="Spanisch - ES",HYPERLINK(CONCATENATE("https://www.saflax.de/0-WVK-Retail/Bilder-Pictures/SAFLAX-",'Basis-Tabelle-Samen'!Q19,"-",'Basis-Tabelle-Samen'!J19,"-garden-to-go-spanish.jpg")),
IF($C$1="Tschechisch - CZ",HYPERLINK(CONCATENATE("https://www.saflax.de/0-WVK-Retail/Bilder-Pictures/SAFLAX-",'Basis-Tabelle-Samen'!Q19,"-",'Basis-Tabelle-Samen'!J19,"-garden-to-go-czech.jpg")),
IF($C$1="Türkisch - TR",HYPERLINK(CONCATENATE("https://www.saflax.de/0-WVK-Retail/Bilder-Pictures/SAFLAX-",'Basis-Tabelle-Samen'!Q19,"-",'Basis-Tabelle-Samen'!J19,"-garden-to-go-turkish.jpg")),
IF($C$1="Ungarisch - HU",HYPERLINK(CONCATENATE("https://www.saflax.de/0-WVK-Retail/Bilder-Pictures/SAFLAX-",'Basis-Tabelle-Samen'!Q19,"-",'Basis-Tabelle-Samen'!J19,"-garden-to-go-hungarian.jpg")),
" ACHTUNG")))))))))))))))))))))))))))))</f>
        <v>https://www.saflax.de/0-WVK-Retail/Bilder-Pictures/SAFLAX-52339-gossypium-herbaceum-garden-to-go-english.jpg</v>
      </c>
      <c r="AP44" s="330" t="str">
        <f>IF(K44&lt;1,"",
IF($C$1="Bulgarisch - BG",HYPERLINK(CONCATENATE("https://www.saflax.de/0-WVK-Retail/Bilder-Pictures/SAFLAX-",'Basis-Tabelle-Samen'!T19,"-",'Basis-Tabelle-Samen'!J19,"-cultivation-set-bulgarian.jpg")),
IF($C$1="Dänisch - DK",HYPERLINK(CONCATENATE("https://www.saflax.de/0-WVK-Retail/Bilder-Pictures/SAFLAX-",'Basis-Tabelle-Samen'!T19,"-",'Basis-Tabelle-Samen'!J19,"-cultivation-set-danish.jpg")),
IF($C$1="Deutsch - DE",HYPERLINK(CONCATENATE("https://www.saflax.de/0-WVK-Retail/Bilder-Pictures/SAFLAX-",'Basis-Tabelle-Samen'!T19,"-",'Basis-Tabelle-Samen'!J19,"-cultivation-set-german.jpg")),
IF($C$1="Englisch - UK",HYPERLINK(CONCATENATE("https://www.saflax.de/0-WVK-Retail/Bilder-Pictures/SAFLAX-",'Basis-Tabelle-Samen'!T19,"-",'Basis-Tabelle-Samen'!J19,"-cultivation-set-english.jpg")),
IF($C$1="Estnisch - EE",HYPERLINK(CONCATENATE("https://www.saflax.de/0-WVK-Retail/Bilder-Pictures/SAFLAX-",'Basis-Tabelle-Samen'!T19,"-",'Basis-Tabelle-Samen'!J19,"-cultivation-set-estonian.jpg")),
IF($C$1="Finnisch - FI",HYPERLINK(CONCATENATE("https://www.saflax.de/0-WVK-Retail/Bilder-Pictures/SAFLAX-",'Basis-Tabelle-Samen'!T19,"-",'Basis-Tabelle-Samen'!J19,"-cultivation-set-finnish.jpg")),
IF($C$1="Französisch - FR",HYPERLINK(CONCATENATE("https://www.saflax.de/0-WVK-Retail/Bilder-Pictures/SAFLAX-",'Basis-Tabelle-Samen'!T19,"-",'Basis-Tabelle-Samen'!J19,"-cultivation-set-french.jpg")),
IF($C$1="Griechisch - GR",HYPERLINK(CONCATENATE("https://www.saflax.de/0-WVK-Retail/Bilder-Pictures/SAFLAX-",'Basis-Tabelle-Samen'!T19,"-",'Basis-Tabelle-Samen'!J19,"-cultivation-set-greek.jpg")),
IF($C$1="Irisch - IE",HYPERLINK(CONCATENATE("https://www.saflax.de/0-WVK-Retail/Bilder-Pictures/SAFLAX-",'Basis-Tabelle-Samen'!T19,"-",'Basis-Tabelle-Samen'!J19,"-cultivation-set-irish.jpg")),
IF($C$1="Isländisch - IS",HYPERLINK(CONCATENATE("https://www.saflax.de/0-WVK-Retail/Bilder-Pictures/SAFLAX-",'Basis-Tabelle-Samen'!T19,"-",'Basis-Tabelle-Samen'!J19,"-cultivation-set-icelandic.jpg")),
IF($C$1="Italienisch - IT",HYPERLINK(CONCATENATE("https://www.saflax.de/0-WVK-Retail/Bilder-Pictures/SAFLAX-",'Basis-Tabelle-Samen'!T19,"-",'Basis-Tabelle-Samen'!J19,"-cultivation-set-italian.jpg")),
IF($C$1="Japanisch - JP",HYPERLINK(CONCATENATE("https://www.saflax.de/0-WVK-Retail/Bilder-Pictures/SAFLAX-",'Basis-Tabelle-Samen'!T19,"-",'Basis-Tabelle-Samen'!J19,"-cultivation-set-japanese.jpg")),
IF($C$1="Kroatisch - HR",HYPERLINK(CONCATENATE("https://www.saflax.de/0-WVK-Retail/Bilder-Pictures/SAFLAX-",'Basis-Tabelle-Samen'!T19,"-",'Basis-Tabelle-Samen'!J19,"-cultivation-set-croatian.jpg")),
IF($C$1="Lettisch - LV",HYPERLINK(CONCATENATE("https://www.saflax.de/0-WVK-Retail/Bilder-Pictures/SAFLAX-",'Basis-Tabelle-Samen'!T19,"-",'Basis-Tabelle-Samen'!J19,"-cultivation-set-latvian.jpg")),
IF($C$1="Litauisch - LT",HYPERLINK(CONCATENATE("https://www.saflax.de/0-WVK-Retail/Bilder-Pictures/SAFLAX-",'Basis-Tabelle-Samen'!T19,"-",'Basis-Tabelle-Samen'!J19,"-cultivation-set-lithuanian.jpg")),
IF($C$1="Maltesisch - MT",HYPERLINK(CONCATENATE("https://www.saflax.de/0-WVK-Retail/Bilder-Pictures/SAFLAX-",'Basis-Tabelle-Samen'!T19,"-",'Basis-Tabelle-Samen'!J19,"-cultivation-set-maltese.jpg")),
IF($C$1="Niederländisch - NL",HYPERLINK(CONCATENATE("https://www.saflax.de/0-WVK-Retail/Bilder-Pictures/SAFLAX-",'Basis-Tabelle-Samen'!T19,"-",'Basis-Tabelle-Samen'!J19,"-cultivation-set-dutch.jpg")),
IF($C$1="Norwegisch - NO",HYPERLINK(CONCATENATE("https://www.saflax.de/0-WVK-Retail/Bilder-Pictures/SAFLAX-",'Basis-Tabelle-Samen'!T19,"-",'Basis-Tabelle-Samen'!J19,"-cultivation-set-nowegian.jpg")),
IF($C$1="Polnisch - PL",HYPERLINK(CONCATENATE("https://www.saflax.de/0-WVK-Retail/Bilder-Pictures/SAFLAX-",'Basis-Tabelle-Samen'!T19,"-",'Basis-Tabelle-Samen'!J19,"-cultivation-set-polish.jpg")),
IF($C$1="Portugiesisch - PT",HYPERLINK(CONCATENATE("https://www.saflax.de/0-WVK-Retail/Bilder-Pictures/SAFLAX-",'Basis-Tabelle-Samen'!T19,"-",'Basis-Tabelle-Samen'!J19,"-cultivation-set-portuguese.jpg")),
IF($C$1="Rumänisch - RO",HYPERLINK(CONCATENATE("https://www.saflax.de/0-WVK-Retail/Bilder-Pictures/SAFLAX-",'Basis-Tabelle-Samen'!T19,"-",'Basis-Tabelle-Samen'!J19,"-cultivation-set-romanian.jpg")),
IF($C$1="Schwedisch - SE",HYPERLINK(CONCATENATE("https://www.saflax.de/0-WVK-Retail/Bilder-Pictures/SAFLAX-",'Basis-Tabelle-Samen'!T19,"-",'Basis-Tabelle-Samen'!J19,"-cultivation-set-swedish.jpg")),
IF($C$1="Slowakisch - SK",HYPERLINK(CONCATENATE("https://www.saflax.de/0-WVK-Retail/Bilder-Pictures/SAFLAX-",'Basis-Tabelle-Samen'!T19,"-",'Basis-Tabelle-Samen'!J19,"-cultivation-set-slovak.jpg")),
IF($C$1="Slowenisch - SI",HYPERLINK(CONCATENATE("https://www.saflax.de/0-WVK-Retail/Bilder-Pictures/SAFLAX-",'Basis-Tabelle-Samen'!T19,"-",'Basis-Tabelle-Samen'!J19,"-cultivation-set-slovenian.jpg")),
IF($C$1="Spanisch - ES",HYPERLINK(CONCATENATE("https://www.saflax.de/0-WVK-Retail/Bilder-Pictures/SAFLAX-",'Basis-Tabelle-Samen'!T19,"-",'Basis-Tabelle-Samen'!J19,"-cultivation-set-spanish.jpg")),
IF($C$1="Tschechisch - CZ",HYPERLINK(CONCATENATE("https://www.saflax.de/0-WVK-Retail/Bilder-Pictures/SAFLAX-",'Basis-Tabelle-Samen'!T19,"-",'Basis-Tabelle-Samen'!J19,"-cultivation-set-czech.jpg")),
IF($C$1="Türkisch - TR",HYPERLINK(CONCATENATE("https://www.saflax.de/0-WVK-Retail/Bilder-Pictures/SAFLAX-",'Basis-Tabelle-Samen'!T19,"-",'Basis-Tabelle-Samen'!J19,"-cultivation-set-turkish.jpg")),
IF($C$1="Ungarisch - HU",HYPERLINK(CONCATENATE("https://www.saflax.de/0-WVK-Retail/Bilder-Pictures/SAFLAX-",'Basis-Tabelle-Samen'!T19,"-",'Basis-Tabelle-Samen'!J19,"-cultivation-set-hungarian.jpg")),
" ACHTUNG")))))))))))))))))))))))))))))</f>
        <v>https://www.saflax.de/0-WVK-Retail/Bilder-Pictures/SAFLAX-32339-gossypium-herbaceum-cultivation-set-english.jpg</v>
      </c>
      <c r="AQ44" s="330" t="str">
        <f>IF(L44&lt;1,"",
IF($C$1="Bulgarisch - BG",HYPERLINK(CONCATENATE("https://www.saflax.de/0-WVK-Retail/Bilder-Pictures/SAFLAX-",'Basis-Tabelle-Samen'!W19,"-",'Basis-Tabelle-Samen'!J19,"-garden-in-the-bag-bulgarian.jpg")),
IF($C$1="Dänisch - DK",HYPERLINK(CONCATENATE("https://www.saflax.de/0-WVK-Retail/Bilder-Pictures/SAFLAX-",'Basis-Tabelle-Samen'!W19,"-",'Basis-Tabelle-Samen'!J19,"-garden-in-the-bag-danish.jpg")),
IF($C$1="Deutsch - DE",HYPERLINK(CONCATENATE("https://www.saflax.de/0-WVK-Retail/Bilder-Pictures/SAFLAX-",'Basis-Tabelle-Samen'!W19,"-",'Basis-Tabelle-Samen'!J19,"-garden-in-the-bag-german.jpg")),
IF($C$1="Englisch - UK",HYPERLINK(CONCATENATE("https://www.saflax.de/0-WVK-Retail/Bilder-Pictures/SAFLAX-",'Basis-Tabelle-Samen'!W19,"-",'Basis-Tabelle-Samen'!J19,"-garden-in-the-bag-english.jpg")),
IF($C$1="Estnisch - EE",HYPERLINK(CONCATENATE("https://www.saflax.de/0-WVK-Retail/Bilder-Pictures/SAFLAX-",'Basis-Tabelle-Samen'!W19,"-",'Basis-Tabelle-Samen'!J19,"-garden-in-the-bag-estonian.jpg")),
IF($C$1="Finnisch - FI",HYPERLINK(CONCATENATE("https://www.saflax.de/0-WVK-Retail/Bilder-Pictures/SAFLAX-",'Basis-Tabelle-Samen'!W19,"-",'Basis-Tabelle-Samen'!J19,"-garden-in-the-bag-finnish.jpg")),
IF($C$1="Französisch - FR",HYPERLINK(CONCATENATE("https://www.saflax.de/0-WVK-Retail/Bilder-Pictures/SAFLAX-",'Basis-Tabelle-Samen'!W19,"-",'Basis-Tabelle-Samen'!J19,"-garden-in-the-bag-french.jpg")),
IF($C$1="Griechisch - GR",HYPERLINK(CONCATENATE("https://www.saflax.de/0-WVK-Retail/Bilder-Pictures/SAFLAX-",'Basis-Tabelle-Samen'!W19,"-",'Basis-Tabelle-Samen'!J19,"-garden-in-the-bag-greek.jpg")),
IF($C$1="Irisch - IE",HYPERLINK(CONCATENATE("https://www.saflax.de/0-WVK-Retail/Bilder-Pictures/SAFLAX-",'Basis-Tabelle-Samen'!W19,"-",'Basis-Tabelle-Samen'!J19,"-garden-in-the-bag-irish.jpg")),
IF($C$1="Isländisch - IS",HYPERLINK(CONCATENATE("https://www.saflax.de/0-WVK-Retail/Bilder-Pictures/SAFLAX-",'Basis-Tabelle-Samen'!W19,"-",'Basis-Tabelle-Samen'!J19,"-garden-in-the-bag-icelandic.jpg")),
IF($C$1="Italienisch - IT",HYPERLINK(CONCATENATE("https://www.saflax.de/0-WVK-Retail/Bilder-Pictures/SAFLAX-",'Basis-Tabelle-Samen'!W19,"-",'Basis-Tabelle-Samen'!J19,"-garden-in-the-bag-italian.jpg")),
IF($C$1="Japanisch - JP",HYPERLINK(CONCATENATE("https://www.saflax.de/0-WVK-Retail/Bilder-Pictures/SAFLAX-",'Basis-Tabelle-Samen'!W19,"-",'Basis-Tabelle-Samen'!J19,"-garden-in-the-bag-japanese.jpg")),
IF($C$1="Kroatisch - HR",HYPERLINK(CONCATENATE("https://www.saflax.de/0-WVK-Retail/Bilder-Pictures/SAFLAX-",'Basis-Tabelle-Samen'!W19,"-",'Basis-Tabelle-Samen'!J19,"-garden-in-the-bag-croatian.jpg")),
IF($C$1="Lettisch - LV",HYPERLINK(CONCATENATE("https://www.saflax.de/0-WVK-Retail/Bilder-Pictures/SAFLAX-",'Basis-Tabelle-Samen'!W19,"-",'Basis-Tabelle-Samen'!J19,"-garden-in-the-bag-latvian.jpg")),
IF($C$1="Litauisch - LT",HYPERLINK(CONCATENATE("https://www.saflax.de/0-WVK-Retail/Bilder-Pictures/SAFLAX-",'Basis-Tabelle-Samen'!W19,"-",'Basis-Tabelle-Samen'!J19,"-garden-in-the-bag-lithuanian.jpg")),
IF($C$1="Maltesisch - MT",HYPERLINK(CONCATENATE("https://www.saflax.de/0-WVK-Retail/Bilder-Pictures/SAFLAX-",'Basis-Tabelle-Samen'!W19,"-",'Basis-Tabelle-Samen'!J19,"-garden-in-the-bag-maltese.jpg")),
IF($C$1="Niederländisch - NL",HYPERLINK(CONCATENATE("https://www.saflax.de/0-WVK-Retail/Bilder-Pictures/SAFLAX-",'Basis-Tabelle-Samen'!W19,"-",'Basis-Tabelle-Samen'!J19,"-garden-in-the-bag-dutch.jpg")),
IF($C$1="Norwegisch - NO",HYPERLINK(CONCATENATE("https://www.saflax.de/0-WVK-Retail/Bilder-Pictures/SAFLAX-",'Basis-Tabelle-Samen'!W19,"-",'Basis-Tabelle-Samen'!J19,"-garden-in-the-bag-nowegian.jpg")),
IF($C$1="Polnisch - PL",HYPERLINK(CONCATENATE("https://www.saflax.de/0-WVK-Retail/Bilder-Pictures/SAFLAX-",'Basis-Tabelle-Samen'!W19,"-",'Basis-Tabelle-Samen'!J19,"-garden-in-the-bag-polish.jpg")),
IF($C$1="Portugiesisch - PT",HYPERLINK(CONCATENATE("https://www.saflax.de/0-WVK-Retail/Bilder-Pictures/SAFLAX-",'Basis-Tabelle-Samen'!W19,"-",'Basis-Tabelle-Samen'!J19,"-garden-in-the-bag-portuguese.jpg")),
IF($C$1="Rumänisch - RO",HYPERLINK(CONCATENATE("https://www.saflax.de/0-WVK-Retail/Bilder-Pictures/SAFLAX-",'Basis-Tabelle-Samen'!W19,"-",'Basis-Tabelle-Samen'!J19,"-garden-in-the-bag-romanian.jpg")),
IF($C$1="Schwedisch - SE",HYPERLINK(CONCATENATE("https://www.saflax.de/0-WVK-Retail/Bilder-Pictures/SAFLAX-",'Basis-Tabelle-Samen'!W19,"-",'Basis-Tabelle-Samen'!J19,"-garden-in-the-bag-swedish.jpg")),
IF($C$1="Slowakisch - SK",HYPERLINK(CONCATENATE("https://www.saflax.de/0-WVK-Retail/Bilder-Pictures/SAFLAX-",'Basis-Tabelle-Samen'!W19,"-",'Basis-Tabelle-Samen'!J19,"-garden-in-the-bag-slovak.jpg")),
IF($C$1="Slowenisch - SI",HYPERLINK(CONCATENATE("https://www.saflax.de/0-WVK-Retail/Bilder-Pictures/SAFLAX-",'Basis-Tabelle-Samen'!W19,"-",'Basis-Tabelle-Samen'!J19,"-garden-in-the-bag-slovenian.jpg")),
IF($C$1="Spanisch - ES",HYPERLINK(CONCATENATE("https://www.saflax.de/0-WVK-Retail/Bilder-Pictures/SAFLAX-",'Basis-Tabelle-Samen'!W19,"-",'Basis-Tabelle-Samen'!J19,"-garden-in-the-bag-spanish.jpg")),
IF($C$1="Tschechisch - CZ",HYPERLINK(CONCATENATE("https://www.saflax.de/0-WVK-Retail/Bilder-Pictures/SAFLAX-",'Basis-Tabelle-Samen'!W19,"-",'Basis-Tabelle-Samen'!J19,"-garden-in-the-bag-czech.jpg")),
IF($C$1="Türkisch - TR",HYPERLINK(CONCATENATE("https://www.saflax.de/0-WVK-Retail/Bilder-Pictures/SAFLAX-",'Basis-Tabelle-Samen'!W19,"-",'Basis-Tabelle-Samen'!J19,"-garden-in-the-bag-turkish.jpg")),
IF($C$1="Ungarisch - HU",HYPERLINK(CONCATENATE("https://www.saflax.de/0-WVK-Retail/Bilder-Pictures/SAFLAX-",'Basis-Tabelle-Samen'!W19,"-",'Basis-Tabelle-Samen'!J19,"-garden-in-the-bag-hungarian.jpg")),
" ACHTUNG")))))))))))))))))))))))))))))</f>
        <v>https://www.saflax.de/0-WVK-Retail/Bilder-Pictures/SAFLAX-62339-gossypium-herbaceum-garden-in-the-bag-english.jpg</v>
      </c>
    </row>
    <row r="45" spans="1:43" ht="17.100000000000001" customHeight="1" x14ac:dyDescent="0.2">
      <c r="A45" s="318" t="str">
        <f>IF('Basis-Tabelle-Samen'!A39="","",IF($C$1="Deutsch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45" s="319" t="str">
        <f>'Basis-Tabelle-Samen'!I39</f>
        <v>Phoenix roebelenii</v>
      </c>
      <c r="C45" s="316" t="str">
        <f>IF($C$1="Bulgarisch - BG",'Basis-Tabelle-Samen'!Z39,
IF($C$1="Dänisch - DK",'Basis-Tabelle-Samen'!AA39,
IF($C$1="Deutsch - DE",'Basis-Tabelle-Samen'!AB39,
IF($C$1="Englisch - UK",'Basis-Tabelle-Samen'!AC39,
IF($C$1="Estnisch - EE",'Basis-Tabelle-Samen'!AD39,
IF($C$1="Finnisch - FI",'Basis-Tabelle-Samen'!AE39,
IF($C$1="Französisch - FR",'Basis-Tabelle-Samen'!AF39,
IF($C$1="Griechisch - GR",'Basis-Tabelle-Samen'!AG39,
IF($C$1="Irisch - IE",'Basis-Tabelle-Samen'!AH39,
IF($C$1="Isländisch - IS",'Basis-Tabelle-Samen'!AI39,
IF($C$1="Italienisch - IT",'Basis-Tabelle-Samen'!AJ39,
IF($C$1="Japanisch - JP",'Basis-Tabelle-Samen'!AK39,
IF($C$1="Kroatisch - HR",'Basis-Tabelle-Samen'!AL39,
IF($C$1="Lettisch - LV",'Basis-Tabelle-Samen'!AM39,
IF($C$1="Litauisch - LT",'Basis-Tabelle-Samen'!AN39,
IF($C$1="Maltesisch - MT",'Basis-Tabelle-Samen'!AO39,
IF($C$1="Niederländisch - NL",'Basis-Tabelle-Samen'!AP39,
IF($C$1="Norwegisch - NO",'Basis-Tabelle-Samen'!AQ39,
IF($C$1="Polnisch - PL",'Basis-Tabelle-Samen'!AR39,
IF($C$1="Portugiesisch - PT",'Basis-Tabelle-Samen'!AS39,
IF($C$1="Rumänisch - RO",'Basis-Tabelle-Samen'!AT39,
IF($C$1="Schwedisch - SE",'Basis-Tabelle-Samen'!AU39,
IF($C$1="Slowakisch - SK",'Basis-Tabelle-Samen'!AV39,
IF($C$1="Slowenisch - SI",'Basis-Tabelle-Samen'!AW39,
IF($C$1="Spanisch - ES",'Basis-Tabelle-Samen'!AX39,
IF($C$1="Tschechisch - CZ",'Basis-Tabelle-Samen'!AY39,
IF($C$1="Türkisch - TR",'Basis-Tabelle-Samen'!AZ39,
IF($C$1="Ungarisch - HU",'Basis-Tabelle-Samen'!BA39,
" ACHTUNG"))))))))))))))))))))))))))))</f>
        <v>Pigmy Date Palm</v>
      </c>
      <c r="D45" s="320">
        <f>'Basis-Tabelle-Samen'!F39</f>
        <v>25</v>
      </c>
      <c r="E45" s="321" t="str">
        <f>'Basis-Tabelle-Samen'!H39</f>
        <v>7 %</v>
      </c>
      <c r="F45" s="322" t="str">
        <f>IF('Basis-Tabelle-Samen'!G39="","",'Basis-Tabelle-Samen'!G39)</f>
        <v>01</v>
      </c>
      <c r="G45" s="320">
        <f>'Basis-Tabelle-Samen'!C39</f>
        <v>12392</v>
      </c>
      <c r="H45" s="323">
        <f>'Basis-Tabelle-Samen'!D39</f>
        <v>4055473123929</v>
      </c>
      <c r="I45" s="324">
        <f>'Basis-Tabelle-Samen'!E39</f>
        <v>1.85</v>
      </c>
      <c r="J45" s="325">
        <f t="shared" si="0"/>
        <v>12</v>
      </c>
      <c r="K45" s="326">
        <f>'Basis-Tabelle-Samen'!K39</f>
        <v>72392</v>
      </c>
      <c r="L45" s="323">
        <f>'Basis-Tabelle-Samen'!L39</f>
        <v>4055473723921</v>
      </c>
      <c r="M45" s="324">
        <f>'Basis-Tabelle-Samen'!M39</f>
        <v>2.4500000000000002</v>
      </c>
      <c r="N45" s="326">
        <f>IF(K45&lt;1,"",'3'!$I$15)</f>
        <v>15</v>
      </c>
      <c r="O45" s="327">
        <f>IF(K45&lt;1,"",'3'!$J$11)</f>
        <v>90</v>
      </c>
      <c r="P45" s="326">
        <f>'Basis-Tabelle-Samen'!N39</f>
        <v>82392</v>
      </c>
      <c r="Q45" s="323">
        <f>'Basis-Tabelle-Samen'!O39</f>
        <v>4055473823928</v>
      </c>
      <c r="R45" s="328">
        <f>'Basis-Tabelle-Samen'!P39</f>
        <v>3.75</v>
      </c>
      <c r="S45" s="326">
        <f>IF(R45&lt;1,"",'3'!$M$15)</f>
        <v>18</v>
      </c>
      <c r="T45" s="327">
        <f>IF(R45&lt;1,"",'3'!$N$11)</f>
        <v>72</v>
      </c>
      <c r="U45" s="326">
        <f>'Basis-Tabelle-Samen'!Q39</f>
        <v>52392</v>
      </c>
      <c r="V45" s="323">
        <f>'Basis-Tabelle-Samen'!R39</f>
        <v>4055473523927</v>
      </c>
      <c r="W45" s="324">
        <f>'Basis-Tabelle-Samen'!S39</f>
        <v>4.95</v>
      </c>
      <c r="X45" s="326">
        <f>IF(U45&lt;1,"",'3'!$Q$15)</f>
        <v>6</v>
      </c>
      <c r="Y45" s="327">
        <f>IF(U45&lt;1,"",'3'!$R$11)</f>
        <v>24</v>
      </c>
      <c r="Z45" s="326">
        <f>'Basis-Tabelle-Samen'!T39</f>
        <v>32392</v>
      </c>
      <c r="AA45" s="323">
        <f>'Basis-Tabelle-Samen'!U39</f>
        <v>4055473323923</v>
      </c>
      <c r="AB45" s="324">
        <f>'Basis-Tabelle-Samen'!V39</f>
        <v>6.75</v>
      </c>
      <c r="AC45" s="326">
        <f>IF(Z45&lt;1,"",'3'!$U$15)</f>
        <v>6</v>
      </c>
      <c r="AD45" s="327">
        <f>IF(Z45&lt;1,"",'3'!$V$11)</f>
        <v>24</v>
      </c>
      <c r="AE45" s="326">
        <f>'Basis-Tabelle-Samen'!W39</f>
        <v>62392</v>
      </c>
      <c r="AF45" s="323">
        <f>'Basis-Tabelle-Samen'!X39</f>
        <v>4055473623924</v>
      </c>
      <c r="AG45" s="324">
        <f>'Basis-Tabelle-Samen'!Y39</f>
        <v>2.95</v>
      </c>
      <c r="AH45" s="326">
        <f>IF(AE45&lt;1,"",'3'!$Y$15)</f>
        <v>8</v>
      </c>
      <c r="AI45" s="327">
        <f>IF(AE45&lt;1,"",'3'!$Z$11)</f>
        <v>64</v>
      </c>
      <c r="AJ45" s="315"/>
      <c r="AK45" s="316" t="str">
        <f>IF(G45&lt;1,"",
IF($C$1="Bulgarisch - BG",HYPERLINK(CONCATENATE("https://www.saflax.de/0-WVK-Retail/Bilder-Pictures/SAFLAX-",'Basis-Tabelle-Samen'!C39,"-",'Basis-Tabelle-Samen'!J39,"-seed-package-front-cr-bulgarian.jpg")),
IF($C$1="Dänisch - DK",HYPERLINK(CONCATENATE("https://www.saflax.de/0-WVK-Retail/Bilder-Pictures/SAFLAX-",'Basis-Tabelle-Samen'!C39,"-",'Basis-Tabelle-Samen'!J39,"-seed-package-front-cr-danish.jpg")),
IF($C$1="Deutsch - DE",HYPERLINK(CONCATENATE("https://www.saflax.de/0-WVK-Retail/Bilder-Pictures/SAFLAX-",'Basis-Tabelle-Samen'!C39,"-",'Basis-Tabelle-Samen'!J39,"-seed-package-front-cr-german.jpg")),
IF($C$1="Englisch - UK",HYPERLINK(CONCATENATE("https://www.saflax.de/0-WVK-Retail/Bilder-Pictures/SAFLAX-",'Basis-Tabelle-Samen'!C39,"-",'Basis-Tabelle-Samen'!J39,"-seed-package-front-cr-english.jpg")),
IF($C$1="Estnisch - EE",HYPERLINK(CONCATENATE("https://www.saflax.de/0-WVK-Retail/Bilder-Pictures/SAFLAX-",'Basis-Tabelle-Samen'!C39,"-",'Basis-Tabelle-Samen'!J39,"-seed-package-front-cr-estonian.jpg")),
IF($C$1="Finnisch - FI",HYPERLINK(CONCATENATE("https://www.saflax.de/0-WVK-Retail/Bilder-Pictures/SAFLAX-",'Basis-Tabelle-Samen'!C39,"-",'Basis-Tabelle-Samen'!J39,"-seed-package-front-cr-finnish.jpg")),
IF($C$1="Französisch - FR",HYPERLINK(CONCATENATE("https://www.saflax.de/0-WVK-Retail/Bilder-Pictures/SAFLAX-",'Basis-Tabelle-Samen'!C39,"-",'Basis-Tabelle-Samen'!J39,"-seed-package-front-cr-french.jpg")),
IF($C$1="Griechisch - GR",HYPERLINK(CONCATENATE("https://www.saflax.de/0-WVK-Retail/Bilder-Pictures/SAFLAX-",'Basis-Tabelle-Samen'!C39,"-",'Basis-Tabelle-Samen'!J39,"-seed-package-front-cr-greek.jpg")),
IF($C$1="Irisch - IE",HYPERLINK(CONCATENATE("https://www.saflax.de/0-WVK-Retail/Bilder-Pictures/SAFLAX-",'Basis-Tabelle-Samen'!C39,"-",'Basis-Tabelle-Samen'!J39,"-seed-package-front-cr-irish.jpg")),
IF($C$1="Isländisch - IS",HYPERLINK(CONCATENATE("https://www.saflax.de/0-WVK-Retail/Bilder-Pictures/SAFLAX-",'Basis-Tabelle-Samen'!C39,"-",'Basis-Tabelle-Samen'!J39,"-seed-package-front-cr-icelandic.jpg")),
IF($C$1="Italienisch - IT",HYPERLINK(CONCATENATE("https://www.saflax.de/0-WVK-Retail/Bilder-Pictures/SAFLAX-",'Basis-Tabelle-Samen'!C39,"-",'Basis-Tabelle-Samen'!J39,"-seed-package-front-cr-italian.jpg")),
IF($C$1="Japanisch - JP",HYPERLINK(CONCATENATE("https://www.saflax.de/0-WVK-Retail/Bilder-Pictures/SAFLAX-",'Basis-Tabelle-Samen'!C39,"-",'Basis-Tabelle-Samen'!J39,"-seed-package-front-cr-japanese.jpg")),
IF($C$1="Kroatisch - HR",HYPERLINK(CONCATENATE("https://www.saflax.de/0-WVK-Retail/Bilder-Pictures/SAFLAX-",'Basis-Tabelle-Samen'!C39,"-",'Basis-Tabelle-Samen'!J39,"-seed-package-front-cr-croatian.jpg")),
IF($C$1="Lettisch - LV",HYPERLINK(CONCATENATE("https://www.saflax.de/0-WVK-Retail/Bilder-Pictures/SAFLAX-",'Basis-Tabelle-Samen'!C39,"-",'Basis-Tabelle-Samen'!J39,"-seed-package-front-cr-latvian.jpg")),
IF($C$1="Litauisch - LT",HYPERLINK(CONCATENATE("https://www.saflax.de/0-WVK-Retail/Bilder-Pictures/SAFLAX-",'Basis-Tabelle-Samen'!C39,"-",'Basis-Tabelle-Samen'!J39,"-seed-package-front-cr-lithuanian.jpg")),
IF($C$1="Maltesisch - MT",HYPERLINK(CONCATENATE("https://www.saflax.de/0-WVK-Retail/Bilder-Pictures/SAFLAX-",'Basis-Tabelle-Samen'!C39,"-",'Basis-Tabelle-Samen'!J39,"-seed-package-front-cr-maltese.jpg")),
IF($C$1="Niederländisch - NL",HYPERLINK(CONCATENATE("https://www.saflax.de/0-WVK-Retail/Bilder-Pictures/SAFLAX-",'Basis-Tabelle-Samen'!C39,"-",'Basis-Tabelle-Samen'!J39,"-seed-package-front-cr-dutch.jpg")),
IF($C$1="Norwegisch - NO",HYPERLINK(CONCATENATE("https://www.saflax.de/0-WVK-Retail/Bilder-Pictures/SAFLAX-",'Basis-Tabelle-Samen'!C39,"-",'Basis-Tabelle-Samen'!J39,"-seed-package-front-cr-nowegian.jpg")),
IF($C$1="Polnisch - PL",HYPERLINK(CONCATENATE("https://www.saflax.de/0-WVK-Retail/Bilder-Pictures/SAFLAX-",'Basis-Tabelle-Samen'!C39,"-",'Basis-Tabelle-Samen'!J39,"-seed-package-front-cr-polish.jpg")),
IF($C$1="Portugiesisch - PT",HYPERLINK(CONCATENATE("https://www.saflax.de/0-WVK-Retail/Bilder-Pictures/SAFLAX-",'Basis-Tabelle-Samen'!C39,"-",'Basis-Tabelle-Samen'!J39,"-seed-package-front-cr-portuguese.jpg")),
IF($C$1="Rumänisch - RO",HYPERLINK(CONCATENATE("https://www.saflax.de/0-WVK-Retail/Bilder-Pictures/SAFLAX-",'Basis-Tabelle-Samen'!C39,"-",'Basis-Tabelle-Samen'!J39,"-seed-package-front-cr-romanian.jpg")),
IF($C$1="Schwedisch - SE",HYPERLINK(CONCATENATE("https://www.saflax.de/0-WVK-Retail/Bilder-Pictures/SAFLAX-",'Basis-Tabelle-Samen'!C39,"-",'Basis-Tabelle-Samen'!J39,"-seed-package-front-cr-swedish.jpg")),
IF($C$1="Slowakisch - SK",HYPERLINK(CONCATENATE("https://www.saflax.de/0-WVK-Retail/Bilder-Pictures/SAFLAX-",'Basis-Tabelle-Samen'!C39,"-",'Basis-Tabelle-Samen'!J39,"-seed-package-front-cr-slovak.jpg")),
IF($C$1="Slowenisch - SI",HYPERLINK(CONCATENATE("https://www.saflax.de/0-WVK-Retail/Bilder-Pictures/SAFLAX-",'Basis-Tabelle-Samen'!C39,"-",'Basis-Tabelle-Samen'!J39,"-seed-package-front-cr-slovenian.jpg")),
IF($C$1="Spanisch - ES",HYPERLINK(CONCATENATE("https://www.saflax.de/0-WVK-Retail/Bilder-Pictures/SAFLAX-",'Basis-Tabelle-Samen'!C39,"-",'Basis-Tabelle-Samen'!J39,"-seed-package-front-cr-spanish.jpg")),
IF($C$1="Tschechisch - CZ",HYPERLINK(CONCATENATE("https://www.saflax.de/0-WVK-Retail/Bilder-Pictures/SAFLAX-",'Basis-Tabelle-Samen'!C39,"-",'Basis-Tabelle-Samen'!J39,"-seed-package-front-cr-czech.jpg")),
IF($C$1="Türkisch - TR",HYPERLINK(CONCATENATE("https://www.saflax.de/0-WVK-Retail/Bilder-Pictures/SAFLAX-",'Basis-Tabelle-Samen'!C39,"-",'Basis-Tabelle-Samen'!J39,"-seed-package-front-cr-turkish.jpg")),
IF($C$1="Ungarisch - HU",HYPERLINK(CONCATENATE("https://www.saflax.de/0-WVK-Retail/Bilder-Pictures/SAFLAX-",'Basis-Tabelle-Samen'!C39,"-",'Basis-Tabelle-Samen'!J39,"-seed-package-front-cr-hungarian.jpg")),
" ACHTUNG")))))))))))))))))))))))))))))</f>
        <v>https://www.saflax.de/0-WVK-Retail/Bilder-Pictures/SAFLAX-12392-phoenix-roebelenii-seed-package-front-cr-english.jpg</v>
      </c>
      <c r="AL45" s="330" t="str">
        <f>IF(G45&lt;1,"",
IF($C$1="Bulgarisch - BG",HYPERLINK(CONCATENATE("https://www.saflax.de/0-WVK-Retail/Bilder-Pictures/SAFLAX-",'Basis-Tabelle-Samen'!C39,"-",'Basis-Tabelle-Samen'!J39,"-seed-package-back-cr-bulgarian.jpg")),
IF($C$1="Dänisch - DK",HYPERLINK(CONCATENATE("https://www.saflax.de/0-WVK-Retail/Bilder-Pictures/SAFLAX-",'Basis-Tabelle-Samen'!C39,"-",'Basis-Tabelle-Samen'!J39,"-seed-package-back-cr-danish.jpg")),
IF($C$1="Deutsch - DE",HYPERLINK(CONCATENATE("https://www.saflax.de/0-WVK-Retail/Bilder-Pictures/SAFLAX-",'Basis-Tabelle-Samen'!C39,"-",'Basis-Tabelle-Samen'!J39,"-seed-package-back-cr-german.jpg")),
IF($C$1="Englisch - UK",HYPERLINK(CONCATENATE("https://www.saflax.de/0-WVK-Retail/Bilder-Pictures/SAFLAX-",'Basis-Tabelle-Samen'!C39,"-",'Basis-Tabelle-Samen'!J39,"-seed-package-back-cr-english.jpg")),
IF($C$1="Estnisch - EE",HYPERLINK(CONCATENATE("https://www.saflax.de/0-WVK-Retail/Bilder-Pictures/SAFLAX-",'Basis-Tabelle-Samen'!C39,"-",'Basis-Tabelle-Samen'!J39,"-seed-package-back-cr-estonian.jpg")),
IF($C$1="Finnisch - FI",HYPERLINK(CONCATENATE("https://www.saflax.de/0-WVK-Retail/Bilder-Pictures/SAFLAX-",'Basis-Tabelle-Samen'!C39,"-",'Basis-Tabelle-Samen'!J39,"-seed-package-back-cr-finnish.jpg")),
IF($C$1="Französisch - FR",HYPERLINK(CONCATENATE("https://www.saflax.de/0-WVK-Retail/Bilder-Pictures/SAFLAX-",'Basis-Tabelle-Samen'!C39,"-",'Basis-Tabelle-Samen'!J39,"-seed-package-back-cr-french.jpg")),
IF($C$1="Griechisch - GR",HYPERLINK(CONCATENATE("https://www.saflax.de/0-WVK-Retail/Bilder-Pictures/SAFLAX-",'Basis-Tabelle-Samen'!C39,"-",'Basis-Tabelle-Samen'!J39,"-seed-package-back-cr-greek.jpg")),
IF($C$1="Irisch - IE",HYPERLINK(CONCATENATE("https://www.saflax.de/0-WVK-Retail/Bilder-Pictures/SAFLAX-",'Basis-Tabelle-Samen'!C39,"-",'Basis-Tabelle-Samen'!J39,"-seed-package-back-cr-irish.jpg")),
IF($C$1="Isländisch - IS",HYPERLINK(CONCATENATE("https://www.saflax.de/0-WVK-Retail/Bilder-Pictures/SAFLAX-",'Basis-Tabelle-Samen'!C39,"-",'Basis-Tabelle-Samen'!J39,"-seed-package-back-cr-icelandic.jpg")),
IF($C$1="Italienisch - IT",HYPERLINK(CONCATENATE("https://www.saflax.de/0-WVK-Retail/Bilder-Pictures/SAFLAX-",'Basis-Tabelle-Samen'!C39,"-",'Basis-Tabelle-Samen'!J39,"-seed-package-back-cr-italian.jpg")),
IF($C$1="Japanisch - JP",HYPERLINK(CONCATENATE("https://www.saflax.de/0-WVK-Retail/Bilder-Pictures/SAFLAX-",'Basis-Tabelle-Samen'!C39,"-",'Basis-Tabelle-Samen'!J39,"-seed-package-back-cr-japanese.jpg")),
IF($C$1="Kroatisch - HR",HYPERLINK(CONCATENATE("https://www.saflax.de/0-WVK-Retail/Bilder-Pictures/SAFLAX-",'Basis-Tabelle-Samen'!C39,"-",'Basis-Tabelle-Samen'!J39,"-seed-package-back-cr-croatian.jpg")),
IF($C$1="Lettisch - LV",HYPERLINK(CONCATENATE("https://www.saflax.de/0-WVK-Retail/Bilder-Pictures/SAFLAX-",'Basis-Tabelle-Samen'!C39,"-",'Basis-Tabelle-Samen'!J39,"-seed-package-back-cr-latvian.jpg")),
IF($C$1="Litauisch - LT",HYPERLINK(CONCATENATE("https://www.saflax.de/0-WVK-Retail/Bilder-Pictures/SAFLAX-",'Basis-Tabelle-Samen'!C39,"-",'Basis-Tabelle-Samen'!J39,"-seed-package-back-cr-lithuanian.jpg")),
IF($C$1="Maltesisch - MT",HYPERLINK(CONCATENATE("https://www.saflax.de/0-WVK-Retail/Bilder-Pictures/SAFLAX-",'Basis-Tabelle-Samen'!C39,"-",'Basis-Tabelle-Samen'!J39,"-seed-package-back-cr-maltese.jpg")),
IF($C$1="Niederländisch - NL",HYPERLINK(CONCATENATE("https://www.saflax.de/0-WVK-Retail/Bilder-Pictures/SAFLAX-",'Basis-Tabelle-Samen'!C39,"-",'Basis-Tabelle-Samen'!J39,"-seed-package-back-cr-dutch.jpg")),
IF($C$1="Norwegisch - NO",HYPERLINK(CONCATENATE("https://www.saflax.de/0-WVK-Retail/Bilder-Pictures/SAFLAX-",'Basis-Tabelle-Samen'!C39,"-",'Basis-Tabelle-Samen'!J39,"-seed-package-back-cr-nowegian.jpg")),
IF($C$1="Polnisch - PL",HYPERLINK(CONCATENATE("https://www.saflax.de/0-WVK-Retail/Bilder-Pictures/SAFLAX-",'Basis-Tabelle-Samen'!C39,"-",'Basis-Tabelle-Samen'!J39,"-seed-package-back-cr-polish.jpg")),
IF($C$1="Portugiesisch - PT",HYPERLINK(CONCATENATE("https://www.saflax.de/0-WVK-Retail/Bilder-Pictures/SAFLAX-",'Basis-Tabelle-Samen'!C39,"-",'Basis-Tabelle-Samen'!J39,"-seed-package-back-cr-portuguese.jpg")),
IF($C$1="Rumänisch - RO",HYPERLINK(CONCATENATE("https://www.saflax.de/0-WVK-Retail/Bilder-Pictures/SAFLAX-",'Basis-Tabelle-Samen'!C39,"-",'Basis-Tabelle-Samen'!J39,"-seed-package-back-cr-romanian.jpg")),
IF($C$1="Schwedisch - SE",HYPERLINK(CONCATENATE("https://www.saflax.de/0-WVK-Retail/Bilder-Pictures/SAFLAX-",'Basis-Tabelle-Samen'!C39,"-",'Basis-Tabelle-Samen'!J39,"-seed-package-back-cr-swedish.jpg")),
IF($C$1="Slowakisch - SK",HYPERLINK(CONCATENATE("https://www.saflax.de/0-WVK-Retail/Bilder-Pictures/SAFLAX-",'Basis-Tabelle-Samen'!C39,"-",'Basis-Tabelle-Samen'!J39,"-seed-package-back-cr-slovak.jpg")),
IF($C$1="Slowenisch - SI",HYPERLINK(CONCATENATE("https://www.saflax.de/0-WVK-Retail/Bilder-Pictures/SAFLAX-",'Basis-Tabelle-Samen'!C39,"-",'Basis-Tabelle-Samen'!J39,"-seed-package-back-cr-slovenian.jpg")),
IF($C$1="Spanisch - ES",HYPERLINK(CONCATENATE("https://www.saflax.de/0-WVK-Retail/Bilder-Pictures/SAFLAX-",'Basis-Tabelle-Samen'!C39,"-",'Basis-Tabelle-Samen'!J39,"-seed-package-back-cr-spanish.jpg")),
IF($C$1="Tschechisch - CZ",HYPERLINK(CONCATENATE("https://www.saflax.de/0-WVK-Retail/Bilder-Pictures/SAFLAX-",'Basis-Tabelle-Samen'!C39,"-",'Basis-Tabelle-Samen'!J39,"-seed-package-back-cr-czech.jpg")),
IF($C$1="Türkisch - TR",HYPERLINK(CONCATENATE("https://www.saflax.de/0-WVK-Retail/Bilder-Pictures/SAFLAX-",'Basis-Tabelle-Samen'!C39,"-",'Basis-Tabelle-Samen'!J39,"-seed-package-back-cr-turkish.jpg")),
IF($C$1="Ungarisch - HU",HYPERLINK(CONCATENATE("https://www.saflax.de/0-WVK-Retail/Bilder-Pictures/SAFLAX-",'Basis-Tabelle-Samen'!C39,"-",'Basis-Tabelle-Samen'!J39,"-seed-package-back-cr-hungarian.jpg")),
" ACHTUNG")))))))))))))))))))))))))))))</f>
        <v>https://www.saflax.de/0-WVK-Retail/Bilder-Pictures/SAFLAX-12392-phoenix-roebelenii-seed-package-back-cr-english.jpg</v>
      </c>
      <c r="AM45" s="330" t="str">
        <f>IF(H45&lt;1,"",
IF($C$1="Bulgarisch - BG",HYPERLINK(CONCATENATE("https://www.saflax.de/0-WVK-Retail/Bilder-Pictures/SAFLAX-",'Basis-Tabelle-Samen'!K39,"-",'Basis-Tabelle-Samen'!J39,"-garden-to-go-mini-bulgarian.jpg")),
IF($C$1="Dänisch - DK",HYPERLINK(CONCATENATE("https://www.saflax.de/0-WVK-Retail/Bilder-Pictures/SAFLAX-",'Basis-Tabelle-Samen'!K39,"-",'Basis-Tabelle-Samen'!J39,"-garden-to-go-mini-danish.jpg")),
IF($C$1="Deutsch - DE",HYPERLINK(CONCATENATE("https://www.saflax.de/0-WVK-Retail/Bilder-Pictures/SAFLAX-",'Basis-Tabelle-Samen'!K39,"-",'Basis-Tabelle-Samen'!J39,"-garden-to-go-mini-german.jpg")),
IF($C$1="Englisch - UK",HYPERLINK(CONCATENATE("https://www.saflax.de/0-WVK-Retail/Bilder-Pictures/SAFLAX-",'Basis-Tabelle-Samen'!K39,"-",'Basis-Tabelle-Samen'!J39,"-garden-to-go-mini-english.jpg")),
IF($C$1="Estnisch - EE",HYPERLINK(CONCATENATE("https://www.saflax.de/0-WVK-Retail/Bilder-Pictures/SAFLAX-",'Basis-Tabelle-Samen'!K39,"-",'Basis-Tabelle-Samen'!J39,"-garden-to-go-mini-estonian.jpg")),
IF($C$1="Finnisch - FI",HYPERLINK(CONCATENATE("https://www.saflax.de/0-WVK-Retail/Bilder-Pictures/SAFLAX-",'Basis-Tabelle-Samen'!K39,"-",'Basis-Tabelle-Samen'!J39,"-garden-to-go-mini-finnish.jpg")),
IF($C$1="Französisch - FR",HYPERLINK(CONCATENATE("https://www.saflax.de/0-WVK-Retail/Bilder-Pictures/SAFLAX-",'Basis-Tabelle-Samen'!K39,"-",'Basis-Tabelle-Samen'!J39,"-garden-to-go-mini-french.jpg")),
IF($C$1="Griechisch - GR",HYPERLINK(CONCATENATE("https://www.saflax.de/0-WVK-Retail/Bilder-Pictures/SAFLAX-",'Basis-Tabelle-Samen'!K39,"-",'Basis-Tabelle-Samen'!J39,"-garden-to-go-mini-greek.jpg")),
IF($C$1="Irisch - IE",HYPERLINK(CONCATENATE("https://www.saflax.de/0-WVK-Retail/Bilder-Pictures/SAFLAX-",'Basis-Tabelle-Samen'!K39,"-",'Basis-Tabelle-Samen'!J39,"-garden-to-go-mini-irish.jpg")),
IF($C$1="Isländisch - IS",HYPERLINK(CONCATENATE("https://www.saflax.de/0-WVK-Retail/Bilder-Pictures/SAFLAX-",'Basis-Tabelle-Samen'!K39,"-",'Basis-Tabelle-Samen'!J39,"-garden-to-go-mini-icelandic.jpg")),
IF($C$1="Italienisch - IT",HYPERLINK(CONCATENATE("https://www.saflax.de/0-WVK-Retail/Bilder-Pictures/SAFLAX-",'Basis-Tabelle-Samen'!K39,"-",'Basis-Tabelle-Samen'!J39,"-garden-to-go-mini-italian.jpg")),
IF($C$1="Japanisch - JP",HYPERLINK(CONCATENATE("https://www.saflax.de/0-WVK-Retail/Bilder-Pictures/SAFLAX-",'Basis-Tabelle-Samen'!K39,"-",'Basis-Tabelle-Samen'!J39,"-garden-to-go-mini-japanese.jpg")),
IF($C$1="Kroatisch - HR",HYPERLINK(CONCATENATE("https://www.saflax.de/0-WVK-Retail/Bilder-Pictures/SAFLAX-",'Basis-Tabelle-Samen'!K39,"-",'Basis-Tabelle-Samen'!J39,"-garden-to-go-mini-croatian.jpg")),
IF($C$1="Lettisch - LV",HYPERLINK(CONCATENATE("https://www.saflax.de/0-WVK-Retail/Bilder-Pictures/SAFLAX-",'Basis-Tabelle-Samen'!K39,"-",'Basis-Tabelle-Samen'!J39,"-garden-to-go-mini-latvian.jpg")),
IF($C$1="Litauisch - LT",HYPERLINK(CONCATENATE("https://www.saflax.de/0-WVK-Retail/Bilder-Pictures/SAFLAX-",'Basis-Tabelle-Samen'!K39,"-",'Basis-Tabelle-Samen'!J39,"-garden-to-go-mini-lithuanian.jpg")),
IF($C$1="Maltesisch - MT",HYPERLINK(CONCATENATE("https://www.saflax.de/0-WVK-Retail/Bilder-Pictures/SAFLAX-",'Basis-Tabelle-Samen'!K39,"-",'Basis-Tabelle-Samen'!J39,"-garden-to-go-mini-maltese.jpg")),
IF($C$1="Niederländisch - NL",HYPERLINK(CONCATENATE("https://www.saflax.de/0-WVK-Retail/Bilder-Pictures/SAFLAX-",'Basis-Tabelle-Samen'!K39,"-",'Basis-Tabelle-Samen'!J39,"-garden-to-go-mini-dutch.jpg")),
IF($C$1="Norwegisch - NO",HYPERLINK(CONCATENATE("https://www.saflax.de/0-WVK-Retail/Bilder-Pictures/SAFLAX-",'Basis-Tabelle-Samen'!K39,"-",'Basis-Tabelle-Samen'!J39,"-garden-to-go-mini-nowegian.jpg")),
IF($C$1="Polnisch - PL",HYPERLINK(CONCATENATE("https://www.saflax.de/0-WVK-Retail/Bilder-Pictures/SAFLAX-",'Basis-Tabelle-Samen'!K39,"-",'Basis-Tabelle-Samen'!J39,"-garden-to-go-mini-polish.jpg")),
IF($C$1="Portugiesisch - PT",HYPERLINK(CONCATENATE("https://www.saflax.de/0-WVK-Retail/Bilder-Pictures/SAFLAX-",'Basis-Tabelle-Samen'!K39,"-",'Basis-Tabelle-Samen'!J39,"-garden-to-go-mini-portuguese.jpg")),
IF($C$1="Rumänisch - RO",HYPERLINK(CONCATENATE("https://www.saflax.de/0-WVK-Retail/Bilder-Pictures/SAFLAX-",'Basis-Tabelle-Samen'!K39,"-",'Basis-Tabelle-Samen'!J39,"-garden-to-go-mini-romanian.jpg")),
IF($C$1="Schwedisch - SE",HYPERLINK(CONCATENATE("https://www.saflax.de/0-WVK-Retail/Bilder-Pictures/SAFLAX-",'Basis-Tabelle-Samen'!K39,"-",'Basis-Tabelle-Samen'!J39,"-garden-to-go-mini-swedish.jpg")),
IF($C$1="Slowakisch - SK",HYPERLINK(CONCATENATE("https://www.saflax.de/0-WVK-Retail/Bilder-Pictures/SAFLAX-",'Basis-Tabelle-Samen'!K39,"-",'Basis-Tabelle-Samen'!J39,"-garden-to-go-mini-slovak.jpg")),
IF($C$1="Slowenisch - SI",HYPERLINK(CONCATENATE("https://www.saflax.de/0-WVK-Retail/Bilder-Pictures/SAFLAX-",'Basis-Tabelle-Samen'!K39,"-",'Basis-Tabelle-Samen'!J39,"-garden-to-go-mini-slovenian.jpg")),
IF($C$1="Spanisch - ES",HYPERLINK(CONCATENATE("https://www.saflax.de/0-WVK-Retail/Bilder-Pictures/SAFLAX-",'Basis-Tabelle-Samen'!K39,"-",'Basis-Tabelle-Samen'!J39,"-garden-to-go-mini-spanish.jpg")),
IF($C$1="Tschechisch - CZ",HYPERLINK(CONCATENATE("https://www.saflax.de/0-WVK-Retail/Bilder-Pictures/SAFLAX-",'Basis-Tabelle-Samen'!K39,"-",'Basis-Tabelle-Samen'!J39,"-garden-to-go-mini-czech.jpg")),
IF($C$1="Türkisch - TR",HYPERLINK(CONCATENATE("https://www.saflax.de/0-WVK-Retail/Bilder-Pictures/SAFLAX-",'Basis-Tabelle-Samen'!K39,"-",'Basis-Tabelle-Samen'!J39,"-garden-to-go-mini-turkish.jpg")),
IF($C$1="Ungarisch - HU",HYPERLINK(CONCATENATE("https://www.saflax.de/0-WVK-Retail/Bilder-Pictures/SAFLAX-",'Basis-Tabelle-Samen'!K39,"-",'Basis-Tabelle-Samen'!J39,"-garden-to-go-mini-hungarian.jpg")),
" ACHTUNG")))))))))))))))))))))))))))))</f>
        <v>https://www.saflax.de/0-WVK-Retail/Bilder-Pictures/SAFLAX-72392-phoenix-roebelenii-garden-to-go-mini-english.jpg</v>
      </c>
      <c r="AN45" s="330" t="str">
        <f>IF(I45&lt;1,"",
IF($C$1="Bulgarisch - BG",HYPERLINK(CONCATENATE("https://www.saflax.de/0-WVK-Retail/Bilder-Pictures/SAFLAX-",'Basis-Tabelle-Samen'!N39,"-",'Basis-Tabelle-Samen'!J39,"-garden-to-go-lite-bulgarian.jpg")),
IF($C$1="Dänisch - DK",HYPERLINK(CONCATENATE("https://www.saflax.de/0-WVK-Retail/Bilder-Pictures/SAFLAX-",'Basis-Tabelle-Samen'!N39,"-",'Basis-Tabelle-Samen'!J39,"-garden-to-go-lite-danish.jpg")),
IF($C$1="Deutsch - DE",HYPERLINK(CONCATENATE("https://www.saflax.de/0-WVK-Retail/Bilder-Pictures/SAFLAX-",'Basis-Tabelle-Samen'!N39,"-",'Basis-Tabelle-Samen'!J39,"-garden-to-go-lite-german.jpg")),
IF($C$1="Englisch - UK",HYPERLINK(CONCATENATE("https://www.saflax.de/0-WVK-Retail/Bilder-Pictures/SAFLAX-",'Basis-Tabelle-Samen'!N39,"-",'Basis-Tabelle-Samen'!J39,"-garden-to-go-lite-english.jpg")),
IF($C$1="Estnisch - EE",HYPERLINK(CONCATENATE("https://www.saflax.de/0-WVK-Retail/Bilder-Pictures/SAFLAX-",'Basis-Tabelle-Samen'!N39,"-",'Basis-Tabelle-Samen'!J39,"-garden-to-go-lite-estonian.jpg")),
IF($C$1="Finnisch - FI",HYPERLINK(CONCATENATE("https://www.saflax.de/0-WVK-Retail/Bilder-Pictures/SAFLAX-",'Basis-Tabelle-Samen'!N39,"-",'Basis-Tabelle-Samen'!J39,"-garden-to-go-lite-finnish.jpg")),
IF($C$1="Französisch - FR",HYPERLINK(CONCATENATE("https://www.saflax.de/0-WVK-Retail/Bilder-Pictures/SAFLAX-",'Basis-Tabelle-Samen'!N39,"-",'Basis-Tabelle-Samen'!J39,"-garden-to-go-lite-french.jpg")),
IF($C$1="Griechisch - GR",HYPERLINK(CONCATENATE("https://www.saflax.de/0-WVK-Retail/Bilder-Pictures/SAFLAX-",'Basis-Tabelle-Samen'!N39,"-",'Basis-Tabelle-Samen'!J39,"-garden-to-go-lite-greek.jpg")),
IF($C$1="Irisch - IE",HYPERLINK(CONCATENATE("https://www.saflax.de/0-WVK-Retail/Bilder-Pictures/SAFLAX-",'Basis-Tabelle-Samen'!N39,"-",'Basis-Tabelle-Samen'!J39,"-garden-to-go-lite-irish.jpg")),
IF($C$1="Isländisch - IS",HYPERLINK(CONCATENATE("https://www.saflax.de/0-WVK-Retail/Bilder-Pictures/SAFLAX-",'Basis-Tabelle-Samen'!N39,"-",'Basis-Tabelle-Samen'!J39,"-garden-to-go-lite-icelandic.jpg")),
IF($C$1="Italienisch - IT",HYPERLINK(CONCATENATE("https://www.saflax.de/0-WVK-Retail/Bilder-Pictures/SAFLAX-",'Basis-Tabelle-Samen'!N39,"-",'Basis-Tabelle-Samen'!J39,"-garden-to-go-lite-italian.jpg")),
IF($C$1="Japanisch - JP",HYPERLINK(CONCATENATE("https://www.saflax.de/0-WVK-Retail/Bilder-Pictures/SAFLAX-",'Basis-Tabelle-Samen'!N39,"-",'Basis-Tabelle-Samen'!J39,"-garden-to-go-lite-japanese.jpg")),
IF($C$1="Kroatisch - HR",HYPERLINK(CONCATENATE("https://www.saflax.de/0-WVK-Retail/Bilder-Pictures/SAFLAX-",'Basis-Tabelle-Samen'!N39,"-",'Basis-Tabelle-Samen'!J39,"-garden-to-go-lite-croatian.jpg")),
IF($C$1="Lettisch - LV",HYPERLINK(CONCATENATE("https://www.saflax.de/0-WVK-Retail/Bilder-Pictures/SAFLAX-",'Basis-Tabelle-Samen'!N39,"-",'Basis-Tabelle-Samen'!J39,"-garden-to-go-lite-latvian.jpg")),
IF($C$1="Litauisch - LT",HYPERLINK(CONCATENATE("https://www.saflax.de/0-WVK-Retail/Bilder-Pictures/SAFLAX-",'Basis-Tabelle-Samen'!N39,"-",'Basis-Tabelle-Samen'!J39,"-garden-to-go-lite-lithuanian.jpg")),
IF($C$1="Maltesisch - MT",HYPERLINK(CONCATENATE("https://www.saflax.de/0-WVK-Retail/Bilder-Pictures/SAFLAX-",'Basis-Tabelle-Samen'!N39,"-",'Basis-Tabelle-Samen'!J39,"-garden-to-go-lite-maltese.jpg")),
IF($C$1="Niederländisch - NL",HYPERLINK(CONCATENATE("https://www.saflax.de/0-WVK-Retail/Bilder-Pictures/SAFLAX-",'Basis-Tabelle-Samen'!N39,"-",'Basis-Tabelle-Samen'!J39,"-garden-to-go-lite-dutch.jpg")),
IF($C$1="Norwegisch - NO",HYPERLINK(CONCATENATE("https://www.saflax.de/0-WVK-Retail/Bilder-Pictures/SAFLAX-",'Basis-Tabelle-Samen'!N39,"-",'Basis-Tabelle-Samen'!J39,"-garden-to-go-lite-nowegian.jpg")),
IF($C$1="Polnisch - PL",HYPERLINK(CONCATENATE("https://www.saflax.de/0-WVK-Retail/Bilder-Pictures/SAFLAX-",'Basis-Tabelle-Samen'!N39,"-",'Basis-Tabelle-Samen'!J39,"-garden-to-go-lite-polish.jpg")),
IF($C$1="Portugiesisch - PT",HYPERLINK(CONCATENATE("https://www.saflax.de/0-WVK-Retail/Bilder-Pictures/SAFLAX-",'Basis-Tabelle-Samen'!N39,"-",'Basis-Tabelle-Samen'!J39,"-garden-to-go-lite-portuguese.jpg")),
IF($C$1="Rumänisch - RO",HYPERLINK(CONCATENATE("https://www.saflax.de/0-WVK-Retail/Bilder-Pictures/SAFLAX-",'Basis-Tabelle-Samen'!N39,"-",'Basis-Tabelle-Samen'!J39,"-garden-to-go-lite-romanian.jpg")),
IF($C$1="Schwedisch - SE",HYPERLINK(CONCATENATE("https://www.saflax.de/0-WVK-Retail/Bilder-Pictures/SAFLAX-",'Basis-Tabelle-Samen'!N39,"-",'Basis-Tabelle-Samen'!J39,"-garden-to-go-lite-swedish.jpg")),
IF($C$1="Slowakisch - SK",HYPERLINK(CONCATENATE("https://www.saflax.de/0-WVK-Retail/Bilder-Pictures/SAFLAX-",'Basis-Tabelle-Samen'!N39,"-",'Basis-Tabelle-Samen'!J39,"-garden-to-go-lite-slovak.jpg")),
IF($C$1="Slowenisch - SI",HYPERLINK(CONCATENATE("https://www.saflax.de/0-WVK-Retail/Bilder-Pictures/SAFLAX-",'Basis-Tabelle-Samen'!N39,"-",'Basis-Tabelle-Samen'!J39,"-garden-to-go-lite-slovenian.jpg")),
IF($C$1="Spanisch - ES",HYPERLINK(CONCATENATE("https://www.saflax.de/0-WVK-Retail/Bilder-Pictures/SAFLAX-",'Basis-Tabelle-Samen'!N39,"-",'Basis-Tabelle-Samen'!J39,"-garden-to-go-lite-spanish.jpg")),
IF($C$1="Tschechisch - CZ",HYPERLINK(CONCATENATE("https://www.saflax.de/0-WVK-Retail/Bilder-Pictures/SAFLAX-",'Basis-Tabelle-Samen'!N39,"-",'Basis-Tabelle-Samen'!J39,"-garden-to-go-lite-czech.jpg")),
IF($C$1="Türkisch - TR",HYPERLINK(CONCATENATE("https://www.saflax.de/0-WVK-Retail/Bilder-Pictures/SAFLAX-",'Basis-Tabelle-Samen'!N39,"-",'Basis-Tabelle-Samen'!J39,"-garden-to-go-lite-turkish.jpg")),
IF($C$1="Ungarisch - HU",HYPERLINK(CONCATENATE("https://www.saflax.de/0-WVK-Retail/Bilder-Pictures/SAFLAX-",'Basis-Tabelle-Samen'!N39,"-",'Basis-Tabelle-Samen'!J39,"-garden-to-go-lite-hungarian.jpg")),
" ACHTUNG")))))))))))))))))))))))))))))</f>
        <v>https://www.saflax.de/0-WVK-Retail/Bilder-Pictures/SAFLAX-82392-phoenix-roebelenii-garden-to-go-lite-english.jpg</v>
      </c>
      <c r="AO45" s="330" t="str">
        <f>IF(J45&lt;1,"",
IF($C$1="Bulgarisch - BG",HYPERLINK(CONCATENATE("https://www.saflax.de/0-WVK-Retail/Bilder-Pictures/SAFLAX-",'Basis-Tabelle-Samen'!Q39,"-",'Basis-Tabelle-Samen'!J39,"-garden-to-go-bulgarian.jpg")),
IF($C$1="Dänisch - DK",HYPERLINK(CONCATENATE("https://www.saflax.de/0-WVK-Retail/Bilder-Pictures/SAFLAX-",'Basis-Tabelle-Samen'!Q39,"-",'Basis-Tabelle-Samen'!J39,"-garden-to-go-danish.jpg")),
IF($C$1="Deutsch - DE",HYPERLINK(CONCATENATE("https://www.saflax.de/0-WVK-Retail/Bilder-Pictures/SAFLAX-",'Basis-Tabelle-Samen'!Q39,"-",'Basis-Tabelle-Samen'!J39,"-garden-to-go-german.jpg")),
IF($C$1="Englisch - UK",HYPERLINK(CONCATENATE("https://www.saflax.de/0-WVK-Retail/Bilder-Pictures/SAFLAX-",'Basis-Tabelle-Samen'!Q39,"-",'Basis-Tabelle-Samen'!J39,"-garden-to-go-english.jpg")),
IF($C$1="Estnisch - EE",HYPERLINK(CONCATENATE("https://www.saflax.de/0-WVK-Retail/Bilder-Pictures/SAFLAX-",'Basis-Tabelle-Samen'!Q39,"-",'Basis-Tabelle-Samen'!J39,"-garden-to-go-estonian.jpg")),
IF($C$1="Finnisch - FI",HYPERLINK(CONCATENATE("https://www.saflax.de/0-WVK-Retail/Bilder-Pictures/SAFLAX-",'Basis-Tabelle-Samen'!Q39,"-",'Basis-Tabelle-Samen'!J39,"-garden-to-go-finnish.jpg")),
IF($C$1="Französisch - FR",HYPERLINK(CONCATENATE("https://www.saflax.de/0-WVK-Retail/Bilder-Pictures/SAFLAX-",'Basis-Tabelle-Samen'!Q39,"-",'Basis-Tabelle-Samen'!J39,"-garden-to-go-french.jpg")),
IF($C$1="Griechisch - GR",HYPERLINK(CONCATENATE("https://www.saflax.de/0-WVK-Retail/Bilder-Pictures/SAFLAX-",'Basis-Tabelle-Samen'!Q39,"-",'Basis-Tabelle-Samen'!J39,"-garden-to-go-greek.jpg")),
IF($C$1="Irisch - IE",HYPERLINK(CONCATENATE("https://www.saflax.de/0-WVK-Retail/Bilder-Pictures/SAFLAX-",'Basis-Tabelle-Samen'!Q39,"-",'Basis-Tabelle-Samen'!J39,"-garden-to-go-irish.jpg")),
IF($C$1="Isländisch - IS",HYPERLINK(CONCATENATE("https://www.saflax.de/0-WVK-Retail/Bilder-Pictures/SAFLAX-",'Basis-Tabelle-Samen'!Q39,"-",'Basis-Tabelle-Samen'!J39,"-garden-to-go-icelandic.jpg")),
IF($C$1="Italienisch - IT",HYPERLINK(CONCATENATE("https://www.saflax.de/0-WVK-Retail/Bilder-Pictures/SAFLAX-",'Basis-Tabelle-Samen'!Q39,"-",'Basis-Tabelle-Samen'!J39,"-garden-to-go-italian.jpg")),
IF($C$1="Japanisch - JP",HYPERLINK(CONCATENATE("https://www.saflax.de/0-WVK-Retail/Bilder-Pictures/SAFLAX-",'Basis-Tabelle-Samen'!Q39,"-",'Basis-Tabelle-Samen'!J39,"-garden-to-go-japanese.jpg")),
IF($C$1="Kroatisch - HR",HYPERLINK(CONCATENATE("https://www.saflax.de/0-WVK-Retail/Bilder-Pictures/SAFLAX-",'Basis-Tabelle-Samen'!Q39,"-",'Basis-Tabelle-Samen'!J39,"-garden-to-go-croatian.jpg")),
IF($C$1="Lettisch - LV",HYPERLINK(CONCATENATE("https://www.saflax.de/0-WVK-Retail/Bilder-Pictures/SAFLAX-",'Basis-Tabelle-Samen'!Q39,"-",'Basis-Tabelle-Samen'!J39,"-garden-to-go-latvian.jpg")),
IF($C$1="Litauisch - LT",HYPERLINK(CONCATENATE("https://www.saflax.de/0-WVK-Retail/Bilder-Pictures/SAFLAX-",'Basis-Tabelle-Samen'!Q39,"-",'Basis-Tabelle-Samen'!J39,"-garden-to-go-lithuanian.jpg")),
IF($C$1="Maltesisch - MT",HYPERLINK(CONCATENATE("https://www.saflax.de/0-WVK-Retail/Bilder-Pictures/SAFLAX-",'Basis-Tabelle-Samen'!Q39,"-",'Basis-Tabelle-Samen'!J39,"-garden-to-go-maltese.jpg")),
IF($C$1="Niederländisch - NL",HYPERLINK(CONCATENATE("https://www.saflax.de/0-WVK-Retail/Bilder-Pictures/SAFLAX-",'Basis-Tabelle-Samen'!Q39,"-",'Basis-Tabelle-Samen'!J39,"-garden-to-go-dutch.jpg")),
IF($C$1="Norwegisch - NO",HYPERLINK(CONCATENATE("https://www.saflax.de/0-WVK-Retail/Bilder-Pictures/SAFLAX-",'Basis-Tabelle-Samen'!Q39,"-",'Basis-Tabelle-Samen'!J39,"-garden-to-go-nowegian.jpg")),
IF($C$1="Polnisch - PL",HYPERLINK(CONCATENATE("https://www.saflax.de/0-WVK-Retail/Bilder-Pictures/SAFLAX-",'Basis-Tabelle-Samen'!Q39,"-",'Basis-Tabelle-Samen'!J39,"-garden-to-go-polish.jpg")),
IF($C$1="Portugiesisch - PT",HYPERLINK(CONCATENATE("https://www.saflax.de/0-WVK-Retail/Bilder-Pictures/SAFLAX-",'Basis-Tabelle-Samen'!Q39,"-",'Basis-Tabelle-Samen'!J39,"-garden-to-go-portuguese.jpg")),
IF($C$1="Rumänisch - RO",HYPERLINK(CONCATENATE("https://www.saflax.de/0-WVK-Retail/Bilder-Pictures/SAFLAX-",'Basis-Tabelle-Samen'!Q39,"-",'Basis-Tabelle-Samen'!J39,"-garden-to-go-romanian.jpg")),
IF($C$1="Schwedisch - SE",HYPERLINK(CONCATENATE("https://www.saflax.de/0-WVK-Retail/Bilder-Pictures/SAFLAX-",'Basis-Tabelle-Samen'!Q39,"-",'Basis-Tabelle-Samen'!J39,"-garden-to-go-swedish.jpg")),
IF($C$1="Slowakisch - SK",HYPERLINK(CONCATENATE("https://www.saflax.de/0-WVK-Retail/Bilder-Pictures/SAFLAX-",'Basis-Tabelle-Samen'!Q39,"-",'Basis-Tabelle-Samen'!J39,"-garden-to-go-slovak.jpg")),
IF($C$1="Slowenisch - SI",HYPERLINK(CONCATENATE("https://www.saflax.de/0-WVK-Retail/Bilder-Pictures/SAFLAX-",'Basis-Tabelle-Samen'!Q39,"-",'Basis-Tabelle-Samen'!J39,"-garden-to-go-slovenian.jpg")),
IF($C$1="Spanisch - ES",HYPERLINK(CONCATENATE("https://www.saflax.de/0-WVK-Retail/Bilder-Pictures/SAFLAX-",'Basis-Tabelle-Samen'!Q39,"-",'Basis-Tabelle-Samen'!J39,"-garden-to-go-spanish.jpg")),
IF($C$1="Tschechisch - CZ",HYPERLINK(CONCATENATE("https://www.saflax.de/0-WVK-Retail/Bilder-Pictures/SAFLAX-",'Basis-Tabelle-Samen'!Q39,"-",'Basis-Tabelle-Samen'!J39,"-garden-to-go-czech.jpg")),
IF($C$1="Türkisch - TR",HYPERLINK(CONCATENATE("https://www.saflax.de/0-WVK-Retail/Bilder-Pictures/SAFLAX-",'Basis-Tabelle-Samen'!Q39,"-",'Basis-Tabelle-Samen'!J39,"-garden-to-go-turkish.jpg")),
IF($C$1="Ungarisch - HU",HYPERLINK(CONCATENATE("https://www.saflax.de/0-WVK-Retail/Bilder-Pictures/SAFLAX-",'Basis-Tabelle-Samen'!Q39,"-",'Basis-Tabelle-Samen'!J39,"-garden-to-go-hungarian.jpg")),
" ACHTUNG")))))))))))))))))))))))))))))</f>
        <v>https://www.saflax.de/0-WVK-Retail/Bilder-Pictures/SAFLAX-52392-phoenix-roebelenii-garden-to-go-english.jpg</v>
      </c>
      <c r="AP45" s="330" t="str">
        <f>IF(K45&lt;1,"",
IF($C$1="Bulgarisch - BG",HYPERLINK(CONCATENATE("https://www.saflax.de/0-WVK-Retail/Bilder-Pictures/SAFLAX-",'Basis-Tabelle-Samen'!T39,"-",'Basis-Tabelle-Samen'!J39,"-cultivation-set-bulgarian.jpg")),
IF($C$1="Dänisch - DK",HYPERLINK(CONCATENATE("https://www.saflax.de/0-WVK-Retail/Bilder-Pictures/SAFLAX-",'Basis-Tabelle-Samen'!T39,"-",'Basis-Tabelle-Samen'!J39,"-cultivation-set-danish.jpg")),
IF($C$1="Deutsch - DE",HYPERLINK(CONCATENATE("https://www.saflax.de/0-WVK-Retail/Bilder-Pictures/SAFLAX-",'Basis-Tabelle-Samen'!T39,"-",'Basis-Tabelle-Samen'!J39,"-cultivation-set-german.jpg")),
IF($C$1="Englisch - UK",HYPERLINK(CONCATENATE("https://www.saflax.de/0-WVK-Retail/Bilder-Pictures/SAFLAX-",'Basis-Tabelle-Samen'!T39,"-",'Basis-Tabelle-Samen'!J39,"-cultivation-set-english.jpg")),
IF($C$1="Estnisch - EE",HYPERLINK(CONCATENATE("https://www.saflax.de/0-WVK-Retail/Bilder-Pictures/SAFLAX-",'Basis-Tabelle-Samen'!T39,"-",'Basis-Tabelle-Samen'!J39,"-cultivation-set-estonian.jpg")),
IF($C$1="Finnisch - FI",HYPERLINK(CONCATENATE("https://www.saflax.de/0-WVK-Retail/Bilder-Pictures/SAFLAX-",'Basis-Tabelle-Samen'!T39,"-",'Basis-Tabelle-Samen'!J39,"-cultivation-set-finnish.jpg")),
IF($C$1="Französisch - FR",HYPERLINK(CONCATENATE("https://www.saflax.de/0-WVK-Retail/Bilder-Pictures/SAFLAX-",'Basis-Tabelle-Samen'!T39,"-",'Basis-Tabelle-Samen'!J39,"-cultivation-set-french.jpg")),
IF($C$1="Griechisch - GR",HYPERLINK(CONCATENATE("https://www.saflax.de/0-WVK-Retail/Bilder-Pictures/SAFLAX-",'Basis-Tabelle-Samen'!T39,"-",'Basis-Tabelle-Samen'!J39,"-cultivation-set-greek.jpg")),
IF($C$1="Irisch - IE",HYPERLINK(CONCATENATE("https://www.saflax.de/0-WVK-Retail/Bilder-Pictures/SAFLAX-",'Basis-Tabelle-Samen'!T39,"-",'Basis-Tabelle-Samen'!J39,"-cultivation-set-irish.jpg")),
IF($C$1="Isländisch - IS",HYPERLINK(CONCATENATE("https://www.saflax.de/0-WVK-Retail/Bilder-Pictures/SAFLAX-",'Basis-Tabelle-Samen'!T39,"-",'Basis-Tabelle-Samen'!J39,"-cultivation-set-icelandic.jpg")),
IF($C$1="Italienisch - IT",HYPERLINK(CONCATENATE("https://www.saflax.de/0-WVK-Retail/Bilder-Pictures/SAFLAX-",'Basis-Tabelle-Samen'!T39,"-",'Basis-Tabelle-Samen'!J39,"-cultivation-set-italian.jpg")),
IF($C$1="Japanisch - JP",HYPERLINK(CONCATENATE("https://www.saflax.de/0-WVK-Retail/Bilder-Pictures/SAFLAX-",'Basis-Tabelle-Samen'!T39,"-",'Basis-Tabelle-Samen'!J39,"-cultivation-set-japanese.jpg")),
IF($C$1="Kroatisch - HR",HYPERLINK(CONCATENATE("https://www.saflax.de/0-WVK-Retail/Bilder-Pictures/SAFLAX-",'Basis-Tabelle-Samen'!T39,"-",'Basis-Tabelle-Samen'!J39,"-cultivation-set-croatian.jpg")),
IF($C$1="Lettisch - LV",HYPERLINK(CONCATENATE("https://www.saflax.de/0-WVK-Retail/Bilder-Pictures/SAFLAX-",'Basis-Tabelle-Samen'!T39,"-",'Basis-Tabelle-Samen'!J39,"-cultivation-set-latvian.jpg")),
IF($C$1="Litauisch - LT",HYPERLINK(CONCATENATE("https://www.saflax.de/0-WVK-Retail/Bilder-Pictures/SAFLAX-",'Basis-Tabelle-Samen'!T39,"-",'Basis-Tabelle-Samen'!J39,"-cultivation-set-lithuanian.jpg")),
IF($C$1="Maltesisch - MT",HYPERLINK(CONCATENATE("https://www.saflax.de/0-WVK-Retail/Bilder-Pictures/SAFLAX-",'Basis-Tabelle-Samen'!T39,"-",'Basis-Tabelle-Samen'!J39,"-cultivation-set-maltese.jpg")),
IF($C$1="Niederländisch - NL",HYPERLINK(CONCATENATE("https://www.saflax.de/0-WVK-Retail/Bilder-Pictures/SAFLAX-",'Basis-Tabelle-Samen'!T39,"-",'Basis-Tabelle-Samen'!J39,"-cultivation-set-dutch.jpg")),
IF($C$1="Norwegisch - NO",HYPERLINK(CONCATENATE("https://www.saflax.de/0-WVK-Retail/Bilder-Pictures/SAFLAX-",'Basis-Tabelle-Samen'!T39,"-",'Basis-Tabelle-Samen'!J39,"-cultivation-set-nowegian.jpg")),
IF($C$1="Polnisch - PL",HYPERLINK(CONCATENATE("https://www.saflax.de/0-WVK-Retail/Bilder-Pictures/SAFLAX-",'Basis-Tabelle-Samen'!T39,"-",'Basis-Tabelle-Samen'!J39,"-cultivation-set-polish.jpg")),
IF($C$1="Portugiesisch - PT",HYPERLINK(CONCATENATE("https://www.saflax.de/0-WVK-Retail/Bilder-Pictures/SAFLAX-",'Basis-Tabelle-Samen'!T39,"-",'Basis-Tabelle-Samen'!J39,"-cultivation-set-portuguese.jpg")),
IF($C$1="Rumänisch - RO",HYPERLINK(CONCATENATE("https://www.saflax.de/0-WVK-Retail/Bilder-Pictures/SAFLAX-",'Basis-Tabelle-Samen'!T39,"-",'Basis-Tabelle-Samen'!J39,"-cultivation-set-romanian.jpg")),
IF($C$1="Schwedisch - SE",HYPERLINK(CONCATENATE("https://www.saflax.de/0-WVK-Retail/Bilder-Pictures/SAFLAX-",'Basis-Tabelle-Samen'!T39,"-",'Basis-Tabelle-Samen'!J39,"-cultivation-set-swedish.jpg")),
IF($C$1="Slowakisch - SK",HYPERLINK(CONCATENATE("https://www.saflax.de/0-WVK-Retail/Bilder-Pictures/SAFLAX-",'Basis-Tabelle-Samen'!T39,"-",'Basis-Tabelle-Samen'!J39,"-cultivation-set-slovak.jpg")),
IF($C$1="Slowenisch - SI",HYPERLINK(CONCATENATE("https://www.saflax.de/0-WVK-Retail/Bilder-Pictures/SAFLAX-",'Basis-Tabelle-Samen'!T39,"-",'Basis-Tabelle-Samen'!J39,"-cultivation-set-slovenian.jpg")),
IF($C$1="Spanisch - ES",HYPERLINK(CONCATENATE("https://www.saflax.de/0-WVK-Retail/Bilder-Pictures/SAFLAX-",'Basis-Tabelle-Samen'!T39,"-",'Basis-Tabelle-Samen'!J39,"-cultivation-set-spanish.jpg")),
IF($C$1="Tschechisch - CZ",HYPERLINK(CONCATENATE("https://www.saflax.de/0-WVK-Retail/Bilder-Pictures/SAFLAX-",'Basis-Tabelle-Samen'!T39,"-",'Basis-Tabelle-Samen'!J39,"-cultivation-set-czech.jpg")),
IF($C$1="Türkisch - TR",HYPERLINK(CONCATENATE("https://www.saflax.de/0-WVK-Retail/Bilder-Pictures/SAFLAX-",'Basis-Tabelle-Samen'!T39,"-",'Basis-Tabelle-Samen'!J39,"-cultivation-set-turkish.jpg")),
IF($C$1="Ungarisch - HU",HYPERLINK(CONCATENATE("https://www.saflax.de/0-WVK-Retail/Bilder-Pictures/SAFLAX-",'Basis-Tabelle-Samen'!T39,"-",'Basis-Tabelle-Samen'!J39,"-cultivation-set-hungarian.jpg")),
" ACHTUNG")))))))))))))))))))))))))))))</f>
        <v>https://www.saflax.de/0-WVK-Retail/Bilder-Pictures/SAFLAX-32392-phoenix-roebelenii-cultivation-set-english.jpg</v>
      </c>
      <c r="AQ45" s="330" t="str">
        <f>IF(L45&lt;1,"",
IF($C$1="Bulgarisch - BG",HYPERLINK(CONCATENATE("https://www.saflax.de/0-WVK-Retail/Bilder-Pictures/SAFLAX-",'Basis-Tabelle-Samen'!W39,"-",'Basis-Tabelle-Samen'!J39,"-garden-in-the-bag-bulgarian.jpg")),
IF($C$1="Dänisch - DK",HYPERLINK(CONCATENATE("https://www.saflax.de/0-WVK-Retail/Bilder-Pictures/SAFLAX-",'Basis-Tabelle-Samen'!W39,"-",'Basis-Tabelle-Samen'!J39,"-garden-in-the-bag-danish.jpg")),
IF($C$1="Deutsch - DE",HYPERLINK(CONCATENATE("https://www.saflax.de/0-WVK-Retail/Bilder-Pictures/SAFLAX-",'Basis-Tabelle-Samen'!W39,"-",'Basis-Tabelle-Samen'!J39,"-garden-in-the-bag-german.jpg")),
IF($C$1="Englisch - UK",HYPERLINK(CONCATENATE("https://www.saflax.de/0-WVK-Retail/Bilder-Pictures/SAFLAX-",'Basis-Tabelle-Samen'!W39,"-",'Basis-Tabelle-Samen'!J39,"-garden-in-the-bag-english.jpg")),
IF($C$1="Estnisch - EE",HYPERLINK(CONCATENATE("https://www.saflax.de/0-WVK-Retail/Bilder-Pictures/SAFLAX-",'Basis-Tabelle-Samen'!W39,"-",'Basis-Tabelle-Samen'!J39,"-garden-in-the-bag-estonian.jpg")),
IF($C$1="Finnisch - FI",HYPERLINK(CONCATENATE("https://www.saflax.de/0-WVK-Retail/Bilder-Pictures/SAFLAX-",'Basis-Tabelle-Samen'!W39,"-",'Basis-Tabelle-Samen'!J39,"-garden-in-the-bag-finnish.jpg")),
IF($C$1="Französisch - FR",HYPERLINK(CONCATENATE("https://www.saflax.de/0-WVK-Retail/Bilder-Pictures/SAFLAX-",'Basis-Tabelle-Samen'!W39,"-",'Basis-Tabelle-Samen'!J39,"-garden-in-the-bag-french.jpg")),
IF($C$1="Griechisch - GR",HYPERLINK(CONCATENATE("https://www.saflax.de/0-WVK-Retail/Bilder-Pictures/SAFLAX-",'Basis-Tabelle-Samen'!W39,"-",'Basis-Tabelle-Samen'!J39,"-garden-in-the-bag-greek.jpg")),
IF($C$1="Irisch - IE",HYPERLINK(CONCATENATE("https://www.saflax.de/0-WVK-Retail/Bilder-Pictures/SAFLAX-",'Basis-Tabelle-Samen'!W39,"-",'Basis-Tabelle-Samen'!J39,"-garden-in-the-bag-irish.jpg")),
IF($C$1="Isländisch - IS",HYPERLINK(CONCATENATE("https://www.saflax.de/0-WVK-Retail/Bilder-Pictures/SAFLAX-",'Basis-Tabelle-Samen'!W39,"-",'Basis-Tabelle-Samen'!J39,"-garden-in-the-bag-icelandic.jpg")),
IF($C$1="Italienisch - IT",HYPERLINK(CONCATENATE("https://www.saflax.de/0-WVK-Retail/Bilder-Pictures/SAFLAX-",'Basis-Tabelle-Samen'!W39,"-",'Basis-Tabelle-Samen'!J39,"-garden-in-the-bag-italian.jpg")),
IF($C$1="Japanisch - JP",HYPERLINK(CONCATENATE("https://www.saflax.de/0-WVK-Retail/Bilder-Pictures/SAFLAX-",'Basis-Tabelle-Samen'!W39,"-",'Basis-Tabelle-Samen'!J39,"-garden-in-the-bag-japanese.jpg")),
IF($C$1="Kroatisch - HR",HYPERLINK(CONCATENATE("https://www.saflax.de/0-WVK-Retail/Bilder-Pictures/SAFLAX-",'Basis-Tabelle-Samen'!W39,"-",'Basis-Tabelle-Samen'!J39,"-garden-in-the-bag-croatian.jpg")),
IF($C$1="Lettisch - LV",HYPERLINK(CONCATENATE("https://www.saflax.de/0-WVK-Retail/Bilder-Pictures/SAFLAX-",'Basis-Tabelle-Samen'!W39,"-",'Basis-Tabelle-Samen'!J39,"-garden-in-the-bag-latvian.jpg")),
IF($C$1="Litauisch - LT",HYPERLINK(CONCATENATE("https://www.saflax.de/0-WVK-Retail/Bilder-Pictures/SAFLAX-",'Basis-Tabelle-Samen'!W39,"-",'Basis-Tabelle-Samen'!J39,"-garden-in-the-bag-lithuanian.jpg")),
IF($C$1="Maltesisch - MT",HYPERLINK(CONCATENATE("https://www.saflax.de/0-WVK-Retail/Bilder-Pictures/SAFLAX-",'Basis-Tabelle-Samen'!W39,"-",'Basis-Tabelle-Samen'!J39,"-garden-in-the-bag-maltese.jpg")),
IF($C$1="Niederländisch - NL",HYPERLINK(CONCATENATE("https://www.saflax.de/0-WVK-Retail/Bilder-Pictures/SAFLAX-",'Basis-Tabelle-Samen'!W39,"-",'Basis-Tabelle-Samen'!J39,"-garden-in-the-bag-dutch.jpg")),
IF($C$1="Norwegisch - NO",HYPERLINK(CONCATENATE("https://www.saflax.de/0-WVK-Retail/Bilder-Pictures/SAFLAX-",'Basis-Tabelle-Samen'!W39,"-",'Basis-Tabelle-Samen'!J39,"-garden-in-the-bag-nowegian.jpg")),
IF($C$1="Polnisch - PL",HYPERLINK(CONCATENATE("https://www.saflax.de/0-WVK-Retail/Bilder-Pictures/SAFLAX-",'Basis-Tabelle-Samen'!W39,"-",'Basis-Tabelle-Samen'!J39,"-garden-in-the-bag-polish.jpg")),
IF($C$1="Portugiesisch - PT",HYPERLINK(CONCATENATE("https://www.saflax.de/0-WVK-Retail/Bilder-Pictures/SAFLAX-",'Basis-Tabelle-Samen'!W39,"-",'Basis-Tabelle-Samen'!J39,"-garden-in-the-bag-portuguese.jpg")),
IF($C$1="Rumänisch - RO",HYPERLINK(CONCATENATE("https://www.saflax.de/0-WVK-Retail/Bilder-Pictures/SAFLAX-",'Basis-Tabelle-Samen'!W39,"-",'Basis-Tabelle-Samen'!J39,"-garden-in-the-bag-romanian.jpg")),
IF($C$1="Schwedisch - SE",HYPERLINK(CONCATENATE("https://www.saflax.de/0-WVK-Retail/Bilder-Pictures/SAFLAX-",'Basis-Tabelle-Samen'!W39,"-",'Basis-Tabelle-Samen'!J39,"-garden-in-the-bag-swedish.jpg")),
IF($C$1="Slowakisch - SK",HYPERLINK(CONCATENATE("https://www.saflax.de/0-WVK-Retail/Bilder-Pictures/SAFLAX-",'Basis-Tabelle-Samen'!W39,"-",'Basis-Tabelle-Samen'!J39,"-garden-in-the-bag-slovak.jpg")),
IF($C$1="Slowenisch - SI",HYPERLINK(CONCATENATE("https://www.saflax.de/0-WVK-Retail/Bilder-Pictures/SAFLAX-",'Basis-Tabelle-Samen'!W39,"-",'Basis-Tabelle-Samen'!J39,"-garden-in-the-bag-slovenian.jpg")),
IF($C$1="Spanisch - ES",HYPERLINK(CONCATENATE("https://www.saflax.de/0-WVK-Retail/Bilder-Pictures/SAFLAX-",'Basis-Tabelle-Samen'!W39,"-",'Basis-Tabelle-Samen'!J39,"-garden-in-the-bag-spanish.jpg")),
IF($C$1="Tschechisch - CZ",HYPERLINK(CONCATENATE("https://www.saflax.de/0-WVK-Retail/Bilder-Pictures/SAFLAX-",'Basis-Tabelle-Samen'!W39,"-",'Basis-Tabelle-Samen'!J39,"-garden-in-the-bag-czech.jpg")),
IF($C$1="Türkisch - TR",HYPERLINK(CONCATENATE("https://www.saflax.de/0-WVK-Retail/Bilder-Pictures/SAFLAX-",'Basis-Tabelle-Samen'!W39,"-",'Basis-Tabelle-Samen'!J39,"-garden-in-the-bag-turkish.jpg")),
IF($C$1="Ungarisch - HU",HYPERLINK(CONCATENATE("https://www.saflax.de/0-WVK-Retail/Bilder-Pictures/SAFLAX-",'Basis-Tabelle-Samen'!W39,"-",'Basis-Tabelle-Samen'!J39,"-garden-in-the-bag-hungarian.jpg")),
" ACHTUNG")))))))))))))))))))))))))))))</f>
        <v>https://www.saflax.de/0-WVK-Retail/Bilder-Pictures/SAFLAX-62392-phoenix-roebelenii-garden-in-the-bag-english.jpg</v>
      </c>
    </row>
    <row r="46" spans="1:43" ht="17.100000000000001" customHeight="1" x14ac:dyDescent="0.2">
      <c r="A46" s="318" t="str">
        <f>IF('Basis-Tabelle-Samen'!A46="","",IF($C$1="Deutsch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46" s="319" t="str">
        <f>'Basis-Tabelle-Samen'!I46</f>
        <v>Dionaea muscipula</v>
      </c>
      <c r="C46" s="316" t="str">
        <f>IF($C$1="Bulgarisch - BG",'Basis-Tabelle-Samen'!Z46,
IF($C$1="Dänisch - DK",'Basis-Tabelle-Samen'!AA46,
IF($C$1="Deutsch - DE",'Basis-Tabelle-Samen'!AB46,
IF($C$1="Englisch - UK",'Basis-Tabelle-Samen'!AC46,
IF($C$1="Estnisch - EE",'Basis-Tabelle-Samen'!AD46,
IF($C$1="Finnisch - FI",'Basis-Tabelle-Samen'!AE46,
IF($C$1="Französisch - FR",'Basis-Tabelle-Samen'!AF46,
IF($C$1="Griechisch - GR",'Basis-Tabelle-Samen'!AG46,
IF($C$1="Irisch - IE",'Basis-Tabelle-Samen'!AH46,
IF($C$1="Isländisch - IS",'Basis-Tabelle-Samen'!AI46,
IF($C$1="Italienisch - IT",'Basis-Tabelle-Samen'!AJ46,
IF($C$1="Japanisch - JP",'Basis-Tabelle-Samen'!AK46,
IF($C$1="Kroatisch - HR",'Basis-Tabelle-Samen'!AL46,
IF($C$1="Lettisch - LV",'Basis-Tabelle-Samen'!AM46,
IF($C$1="Litauisch - LT",'Basis-Tabelle-Samen'!AN46,
IF($C$1="Maltesisch - MT",'Basis-Tabelle-Samen'!AO46,
IF($C$1="Niederländisch - NL",'Basis-Tabelle-Samen'!AP46,
IF($C$1="Norwegisch - NO",'Basis-Tabelle-Samen'!AQ46,
IF($C$1="Polnisch - PL",'Basis-Tabelle-Samen'!AR46,
IF($C$1="Portugiesisch - PT",'Basis-Tabelle-Samen'!AS46,
IF($C$1="Rumänisch - RO",'Basis-Tabelle-Samen'!AT46,
IF($C$1="Schwedisch - SE",'Basis-Tabelle-Samen'!AU46,
IF($C$1="Slowakisch - SK",'Basis-Tabelle-Samen'!AV46,
IF($C$1="Slowenisch - SI",'Basis-Tabelle-Samen'!AW46,
IF($C$1="Spanisch - ES",'Basis-Tabelle-Samen'!AX46,
IF($C$1="Tschechisch - CZ",'Basis-Tabelle-Samen'!AY46,
IF($C$1="Türkisch - TR",'Basis-Tabelle-Samen'!AZ46,
IF($C$1="Ungarisch - HU",'Basis-Tabelle-Samen'!BA46,
" ACHTUNG"))))))))))))))))))))))))))))</f>
        <v>Venus Fly Trap</v>
      </c>
      <c r="D46" s="320">
        <f>'Basis-Tabelle-Samen'!F46</f>
        <v>10</v>
      </c>
      <c r="E46" s="321" t="str">
        <f>'Basis-Tabelle-Samen'!H46</f>
        <v>7 %</v>
      </c>
      <c r="F46" s="322" t="str">
        <f>IF('Basis-Tabelle-Samen'!G46="","",'Basis-Tabelle-Samen'!G46)</f>
        <v>01</v>
      </c>
      <c r="G46" s="320">
        <f>'Basis-Tabelle-Samen'!C46</f>
        <v>12705</v>
      </c>
      <c r="H46" s="323">
        <f>'Basis-Tabelle-Samen'!D46</f>
        <v>4055473127057</v>
      </c>
      <c r="I46" s="324">
        <f>'Basis-Tabelle-Samen'!E46</f>
        <v>2.35</v>
      </c>
      <c r="J46" s="325">
        <f t="shared" si="0"/>
        <v>12</v>
      </c>
      <c r="K46" s="326">
        <f>'Basis-Tabelle-Samen'!K46</f>
        <v>72705</v>
      </c>
      <c r="L46" s="323">
        <f>'Basis-Tabelle-Samen'!L46</f>
        <v>4055473727059</v>
      </c>
      <c r="M46" s="324">
        <f>'Basis-Tabelle-Samen'!M46</f>
        <v>2.4500000000000002</v>
      </c>
      <c r="N46" s="326">
        <f>IF(K46&lt;1,"",'3'!$I$15)</f>
        <v>15</v>
      </c>
      <c r="O46" s="327">
        <f>IF(K46&lt;1,"",'3'!$J$11)</f>
        <v>90</v>
      </c>
      <c r="P46" s="326">
        <f>'Basis-Tabelle-Samen'!N46</f>
        <v>82705</v>
      </c>
      <c r="Q46" s="323">
        <f>'Basis-Tabelle-Samen'!O46</f>
        <v>4055473827056</v>
      </c>
      <c r="R46" s="328">
        <f>'Basis-Tabelle-Samen'!P46</f>
        <v>3.75</v>
      </c>
      <c r="S46" s="326">
        <f>IF(R46&lt;1,"",'3'!$M$15)</f>
        <v>18</v>
      </c>
      <c r="T46" s="327">
        <f>IF(R46&lt;1,"",'3'!$N$11)</f>
        <v>72</v>
      </c>
      <c r="U46" s="326">
        <f>'Basis-Tabelle-Samen'!Q46</f>
        <v>52705</v>
      </c>
      <c r="V46" s="323">
        <f>'Basis-Tabelle-Samen'!R46</f>
        <v>4055473527055</v>
      </c>
      <c r="W46" s="324">
        <f>'Basis-Tabelle-Samen'!S46</f>
        <v>4.95</v>
      </c>
      <c r="X46" s="326">
        <f>IF(U46&lt;1,"",'3'!$Q$15)</f>
        <v>6</v>
      </c>
      <c r="Y46" s="327">
        <f>IF(U46&lt;1,"",'3'!$R$11)</f>
        <v>24</v>
      </c>
      <c r="Z46" s="326">
        <f>'Basis-Tabelle-Samen'!T46</f>
        <v>32705</v>
      </c>
      <c r="AA46" s="323">
        <f>'Basis-Tabelle-Samen'!U46</f>
        <v>4055473327051</v>
      </c>
      <c r="AB46" s="324">
        <f>'Basis-Tabelle-Samen'!V46</f>
        <v>6.75</v>
      </c>
      <c r="AC46" s="326">
        <f>IF(Z46&lt;1,"",'3'!$U$15)</f>
        <v>6</v>
      </c>
      <c r="AD46" s="327">
        <f>IF(Z46&lt;1,"",'3'!$V$11)</f>
        <v>24</v>
      </c>
      <c r="AE46" s="326">
        <f>'Basis-Tabelle-Samen'!W46</f>
        <v>62705</v>
      </c>
      <c r="AF46" s="323">
        <f>'Basis-Tabelle-Samen'!X46</f>
        <v>4055473627052</v>
      </c>
      <c r="AG46" s="324">
        <f>'Basis-Tabelle-Samen'!Y46</f>
        <v>2.95</v>
      </c>
      <c r="AH46" s="326">
        <f>IF(AE46&lt;1,"",'3'!$Y$15)</f>
        <v>8</v>
      </c>
      <c r="AI46" s="327">
        <f>IF(AE46&lt;1,"",'3'!$Z$11)</f>
        <v>64</v>
      </c>
      <c r="AJ46" s="315"/>
      <c r="AK46" s="316" t="str">
        <f>IF(G46&lt;1,"",
IF($C$1="Bulgarisch - BG",HYPERLINK(CONCATENATE("https://www.saflax.de/0-WVK-Retail/Bilder-Pictures/SAFLAX-",'Basis-Tabelle-Samen'!C46,"-",'Basis-Tabelle-Samen'!J46,"-seed-package-front-cr-bulgarian.jpg")),
IF($C$1="Dänisch - DK",HYPERLINK(CONCATENATE("https://www.saflax.de/0-WVK-Retail/Bilder-Pictures/SAFLAX-",'Basis-Tabelle-Samen'!C46,"-",'Basis-Tabelle-Samen'!J46,"-seed-package-front-cr-danish.jpg")),
IF($C$1="Deutsch - DE",HYPERLINK(CONCATENATE("https://www.saflax.de/0-WVK-Retail/Bilder-Pictures/SAFLAX-",'Basis-Tabelle-Samen'!C46,"-",'Basis-Tabelle-Samen'!J46,"-seed-package-front-cr-german.jpg")),
IF($C$1="Englisch - UK",HYPERLINK(CONCATENATE("https://www.saflax.de/0-WVK-Retail/Bilder-Pictures/SAFLAX-",'Basis-Tabelle-Samen'!C46,"-",'Basis-Tabelle-Samen'!J46,"-seed-package-front-cr-english.jpg")),
IF($C$1="Estnisch - EE",HYPERLINK(CONCATENATE("https://www.saflax.de/0-WVK-Retail/Bilder-Pictures/SAFLAX-",'Basis-Tabelle-Samen'!C46,"-",'Basis-Tabelle-Samen'!J46,"-seed-package-front-cr-estonian.jpg")),
IF($C$1="Finnisch - FI",HYPERLINK(CONCATENATE("https://www.saflax.de/0-WVK-Retail/Bilder-Pictures/SAFLAX-",'Basis-Tabelle-Samen'!C46,"-",'Basis-Tabelle-Samen'!J46,"-seed-package-front-cr-finnish.jpg")),
IF($C$1="Französisch - FR",HYPERLINK(CONCATENATE("https://www.saflax.de/0-WVK-Retail/Bilder-Pictures/SAFLAX-",'Basis-Tabelle-Samen'!C46,"-",'Basis-Tabelle-Samen'!J46,"-seed-package-front-cr-french.jpg")),
IF($C$1="Griechisch - GR",HYPERLINK(CONCATENATE("https://www.saflax.de/0-WVK-Retail/Bilder-Pictures/SAFLAX-",'Basis-Tabelle-Samen'!C46,"-",'Basis-Tabelle-Samen'!J46,"-seed-package-front-cr-greek.jpg")),
IF($C$1="Irisch - IE",HYPERLINK(CONCATENATE("https://www.saflax.de/0-WVK-Retail/Bilder-Pictures/SAFLAX-",'Basis-Tabelle-Samen'!C46,"-",'Basis-Tabelle-Samen'!J46,"-seed-package-front-cr-irish.jpg")),
IF($C$1="Isländisch - IS",HYPERLINK(CONCATENATE("https://www.saflax.de/0-WVK-Retail/Bilder-Pictures/SAFLAX-",'Basis-Tabelle-Samen'!C46,"-",'Basis-Tabelle-Samen'!J46,"-seed-package-front-cr-icelandic.jpg")),
IF($C$1="Italienisch - IT",HYPERLINK(CONCATENATE("https://www.saflax.de/0-WVK-Retail/Bilder-Pictures/SAFLAX-",'Basis-Tabelle-Samen'!C46,"-",'Basis-Tabelle-Samen'!J46,"-seed-package-front-cr-italian.jpg")),
IF($C$1="Japanisch - JP",HYPERLINK(CONCATENATE("https://www.saflax.de/0-WVK-Retail/Bilder-Pictures/SAFLAX-",'Basis-Tabelle-Samen'!C46,"-",'Basis-Tabelle-Samen'!J46,"-seed-package-front-cr-japanese.jpg")),
IF($C$1="Kroatisch - HR",HYPERLINK(CONCATENATE("https://www.saflax.de/0-WVK-Retail/Bilder-Pictures/SAFLAX-",'Basis-Tabelle-Samen'!C46,"-",'Basis-Tabelle-Samen'!J46,"-seed-package-front-cr-croatian.jpg")),
IF($C$1="Lettisch - LV",HYPERLINK(CONCATENATE("https://www.saflax.de/0-WVK-Retail/Bilder-Pictures/SAFLAX-",'Basis-Tabelle-Samen'!C46,"-",'Basis-Tabelle-Samen'!J46,"-seed-package-front-cr-latvian.jpg")),
IF($C$1="Litauisch - LT",HYPERLINK(CONCATENATE("https://www.saflax.de/0-WVK-Retail/Bilder-Pictures/SAFLAX-",'Basis-Tabelle-Samen'!C46,"-",'Basis-Tabelle-Samen'!J46,"-seed-package-front-cr-lithuanian.jpg")),
IF($C$1="Maltesisch - MT",HYPERLINK(CONCATENATE("https://www.saflax.de/0-WVK-Retail/Bilder-Pictures/SAFLAX-",'Basis-Tabelle-Samen'!C46,"-",'Basis-Tabelle-Samen'!J46,"-seed-package-front-cr-maltese.jpg")),
IF($C$1="Niederländisch - NL",HYPERLINK(CONCATENATE("https://www.saflax.de/0-WVK-Retail/Bilder-Pictures/SAFLAX-",'Basis-Tabelle-Samen'!C46,"-",'Basis-Tabelle-Samen'!J46,"-seed-package-front-cr-dutch.jpg")),
IF($C$1="Norwegisch - NO",HYPERLINK(CONCATENATE("https://www.saflax.de/0-WVK-Retail/Bilder-Pictures/SAFLAX-",'Basis-Tabelle-Samen'!C46,"-",'Basis-Tabelle-Samen'!J46,"-seed-package-front-cr-nowegian.jpg")),
IF($C$1="Polnisch - PL",HYPERLINK(CONCATENATE("https://www.saflax.de/0-WVK-Retail/Bilder-Pictures/SAFLAX-",'Basis-Tabelle-Samen'!C46,"-",'Basis-Tabelle-Samen'!J46,"-seed-package-front-cr-polish.jpg")),
IF($C$1="Portugiesisch - PT",HYPERLINK(CONCATENATE("https://www.saflax.de/0-WVK-Retail/Bilder-Pictures/SAFLAX-",'Basis-Tabelle-Samen'!C46,"-",'Basis-Tabelle-Samen'!J46,"-seed-package-front-cr-portuguese.jpg")),
IF($C$1="Rumänisch - RO",HYPERLINK(CONCATENATE("https://www.saflax.de/0-WVK-Retail/Bilder-Pictures/SAFLAX-",'Basis-Tabelle-Samen'!C46,"-",'Basis-Tabelle-Samen'!J46,"-seed-package-front-cr-romanian.jpg")),
IF($C$1="Schwedisch - SE",HYPERLINK(CONCATENATE("https://www.saflax.de/0-WVK-Retail/Bilder-Pictures/SAFLAX-",'Basis-Tabelle-Samen'!C46,"-",'Basis-Tabelle-Samen'!J46,"-seed-package-front-cr-swedish.jpg")),
IF($C$1="Slowakisch - SK",HYPERLINK(CONCATENATE("https://www.saflax.de/0-WVK-Retail/Bilder-Pictures/SAFLAX-",'Basis-Tabelle-Samen'!C46,"-",'Basis-Tabelle-Samen'!J46,"-seed-package-front-cr-slovak.jpg")),
IF($C$1="Slowenisch - SI",HYPERLINK(CONCATENATE("https://www.saflax.de/0-WVK-Retail/Bilder-Pictures/SAFLAX-",'Basis-Tabelle-Samen'!C46,"-",'Basis-Tabelle-Samen'!J46,"-seed-package-front-cr-slovenian.jpg")),
IF($C$1="Spanisch - ES",HYPERLINK(CONCATENATE("https://www.saflax.de/0-WVK-Retail/Bilder-Pictures/SAFLAX-",'Basis-Tabelle-Samen'!C46,"-",'Basis-Tabelle-Samen'!J46,"-seed-package-front-cr-spanish.jpg")),
IF($C$1="Tschechisch - CZ",HYPERLINK(CONCATENATE("https://www.saflax.de/0-WVK-Retail/Bilder-Pictures/SAFLAX-",'Basis-Tabelle-Samen'!C46,"-",'Basis-Tabelle-Samen'!J46,"-seed-package-front-cr-czech.jpg")),
IF($C$1="Türkisch - TR",HYPERLINK(CONCATENATE("https://www.saflax.de/0-WVK-Retail/Bilder-Pictures/SAFLAX-",'Basis-Tabelle-Samen'!C46,"-",'Basis-Tabelle-Samen'!J46,"-seed-package-front-cr-turkish.jpg")),
IF($C$1="Ungarisch - HU",HYPERLINK(CONCATENATE("https://www.saflax.de/0-WVK-Retail/Bilder-Pictures/SAFLAX-",'Basis-Tabelle-Samen'!C46,"-",'Basis-Tabelle-Samen'!J46,"-seed-package-front-cr-hungarian.jpg")),
" ACHTUNG")))))))))))))))))))))))))))))</f>
        <v>https://www.saflax.de/0-WVK-Retail/Bilder-Pictures/SAFLAX-12705-dionaea-muscipula-seed-package-front-cr-english.jpg</v>
      </c>
      <c r="AL46" s="330" t="str">
        <f>IF(G46&lt;1,"",
IF($C$1="Bulgarisch - BG",HYPERLINK(CONCATENATE("https://www.saflax.de/0-WVK-Retail/Bilder-Pictures/SAFLAX-",'Basis-Tabelle-Samen'!C46,"-",'Basis-Tabelle-Samen'!J46,"-seed-package-back-cr-bulgarian.jpg")),
IF($C$1="Dänisch - DK",HYPERLINK(CONCATENATE("https://www.saflax.de/0-WVK-Retail/Bilder-Pictures/SAFLAX-",'Basis-Tabelle-Samen'!C46,"-",'Basis-Tabelle-Samen'!J46,"-seed-package-back-cr-danish.jpg")),
IF($C$1="Deutsch - DE",HYPERLINK(CONCATENATE("https://www.saflax.de/0-WVK-Retail/Bilder-Pictures/SAFLAX-",'Basis-Tabelle-Samen'!C46,"-",'Basis-Tabelle-Samen'!J46,"-seed-package-back-cr-german.jpg")),
IF($C$1="Englisch - UK",HYPERLINK(CONCATENATE("https://www.saflax.de/0-WVK-Retail/Bilder-Pictures/SAFLAX-",'Basis-Tabelle-Samen'!C46,"-",'Basis-Tabelle-Samen'!J46,"-seed-package-back-cr-english.jpg")),
IF($C$1="Estnisch - EE",HYPERLINK(CONCATENATE("https://www.saflax.de/0-WVK-Retail/Bilder-Pictures/SAFLAX-",'Basis-Tabelle-Samen'!C46,"-",'Basis-Tabelle-Samen'!J46,"-seed-package-back-cr-estonian.jpg")),
IF($C$1="Finnisch - FI",HYPERLINK(CONCATENATE("https://www.saflax.de/0-WVK-Retail/Bilder-Pictures/SAFLAX-",'Basis-Tabelle-Samen'!C46,"-",'Basis-Tabelle-Samen'!J46,"-seed-package-back-cr-finnish.jpg")),
IF($C$1="Französisch - FR",HYPERLINK(CONCATENATE("https://www.saflax.de/0-WVK-Retail/Bilder-Pictures/SAFLAX-",'Basis-Tabelle-Samen'!C46,"-",'Basis-Tabelle-Samen'!J46,"-seed-package-back-cr-french.jpg")),
IF($C$1="Griechisch - GR",HYPERLINK(CONCATENATE("https://www.saflax.de/0-WVK-Retail/Bilder-Pictures/SAFLAX-",'Basis-Tabelle-Samen'!C46,"-",'Basis-Tabelle-Samen'!J46,"-seed-package-back-cr-greek.jpg")),
IF($C$1="Irisch - IE",HYPERLINK(CONCATENATE("https://www.saflax.de/0-WVK-Retail/Bilder-Pictures/SAFLAX-",'Basis-Tabelle-Samen'!C46,"-",'Basis-Tabelle-Samen'!J46,"-seed-package-back-cr-irish.jpg")),
IF($C$1="Isländisch - IS",HYPERLINK(CONCATENATE("https://www.saflax.de/0-WVK-Retail/Bilder-Pictures/SAFLAX-",'Basis-Tabelle-Samen'!C46,"-",'Basis-Tabelle-Samen'!J46,"-seed-package-back-cr-icelandic.jpg")),
IF($C$1="Italienisch - IT",HYPERLINK(CONCATENATE("https://www.saflax.de/0-WVK-Retail/Bilder-Pictures/SAFLAX-",'Basis-Tabelle-Samen'!C46,"-",'Basis-Tabelle-Samen'!J46,"-seed-package-back-cr-italian.jpg")),
IF($C$1="Japanisch - JP",HYPERLINK(CONCATENATE("https://www.saflax.de/0-WVK-Retail/Bilder-Pictures/SAFLAX-",'Basis-Tabelle-Samen'!C46,"-",'Basis-Tabelle-Samen'!J46,"-seed-package-back-cr-japanese.jpg")),
IF($C$1="Kroatisch - HR",HYPERLINK(CONCATENATE("https://www.saflax.de/0-WVK-Retail/Bilder-Pictures/SAFLAX-",'Basis-Tabelle-Samen'!C46,"-",'Basis-Tabelle-Samen'!J46,"-seed-package-back-cr-croatian.jpg")),
IF($C$1="Lettisch - LV",HYPERLINK(CONCATENATE("https://www.saflax.de/0-WVK-Retail/Bilder-Pictures/SAFLAX-",'Basis-Tabelle-Samen'!C46,"-",'Basis-Tabelle-Samen'!J46,"-seed-package-back-cr-latvian.jpg")),
IF($C$1="Litauisch - LT",HYPERLINK(CONCATENATE("https://www.saflax.de/0-WVK-Retail/Bilder-Pictures/SAFLAX-",'Basis-Tabelle-Samen'!C46,"-",'Basis-Tabelle-Samen'!J46,"-seed-package-back-cr-lithuanian.jpg")),
IF($C$1="Maltesisch - MT",HYPERLINK(CONCATENATE("https://www.saflax.de/0-WVK-Retail/Bilder-Pictures/SAFLAX-",'Basis-Tabelle-Samen'!C46,"-",'Basis-Tabelle-Samen'!J46,"-seed-package-back-cr-maltese.jpg")),
IF($C$1="Niederländisch - NL",HYPERLINK(CONCATENATE("https://www.saflax.de/0-WVK-Retail/Bilder-Pictures/SAFLAX-",'Basis-Tabelle-Samen'!C46,"-",'Basis-Tabelle-Samen'!J46,"-seed-package-back-cr-dutch.jpg")),
IF($C$1="Norwegisch - NO",HYPERLINK(CONCATENATE("https://www.saflax.de/0-WVK-Retail/Bilder-Pictures/SAFLAX-",'Basis-Tabelle-Samen'!C46,"-",'Basis-Tabelle-Samen'!J46,"-seed-package-back-cr-nowegian.jpg")),
IF($C$1="Polnisch - PL",HYPERLINK(CONCATENATE("https://www.saflax.de/0-WVK-Retail/Bilder-Pictures/SAFLAX-",'Basis-Tabelle-Samen'!C46,"-",'Basis-Tabelle-Samen'!J46,"-seed-package-back-cr-polish.jpg")),
IF($C$1="Portugiesisch - PT",HYPERLINK(CONCATENATE("https://www.saflax.de/0-WVK-Retail/Bilder-Pictures/SAFLAX-",'Basis-Tabelle-Samen'!C46,"-",'Basis-Tabelle-Samen'!J46,"-seed-package-back-cr-portuguese.jpg")),
IF($C$1="Rumänisch - RO",HYPERLINK(CONCATENATE("https://www.saflax.de/0-WVK-Retail/Bilder-Pictures/SAFLAX-",'Basis-Tabelle-Samen'!C46,"-",'Basis-Tabelle-Samen'!J46,"-seed-package-back-cr-romanian.jpg")),
IF($C$1="Schwedisch - SE",HYPERLINK(CONCATENATE("https://www.saflax.de/0-WVK-Retail/Bilder-Pictures/SAFLAX-",'Basis-Tabelle-Samen'!C46,"-",'Basis-Tabelle-Samen'!J46,"-seed-package-back-cr-swedish.jpg")),
IF($C$1="Slowakisch - SK",HYPERLINK(CONCATENATE("https://www.saflax.de/0-WVK-Retail/Bilder-Pictures/SAFLAX-",'Basis-Tabelle-Samen'!C46,"-",'Basis-Tabelle-Samen'!J46,"-seed-package-back-cr-slovak.jpg")),
IF($C$1="Slowenisch - SI",HYPERLINK(CONCATENATE("https://www.saflax.de/0-WVK-Retail/Bilder-Pictures/SAFLAX-",'Basis-Tabelle-Samen'!C46,"-",'Basis-Tabelle-Samen'!J46,"-seed-package-back-cr-slovenian.jpg")),
IF($C$1="Spanisch - ES",HYPERLINK(CONCATENATE("https://www.saflax.de/0-WVK-Retail/Bilder-Pictures/SAFLAX-",'Basis-Tabelle-Samen'!C46,"-",'Basis-Tabelle-Samen'!J46,"-seed-package-back-cr-spanish.jpg")),
IF($C$1="Tschechisch - CZ",HYPERLINK(CONCATENATE("https://www.saflax.de/0-WVK-Retail/Bilder-Pictures/SAFLAX-",'Basis-Tabelle-Samen'!C46,"-",'Basis-Tabelle-Samen'!J46,"-seed-package-back-cr-czech.jpg")),
IF($C$1="Türkisch - TR",HYPERLINK(CONCATENATE("https://www.saflax.de/0-WVK-Retail/Bilder-Pictures/SAFLAX-",'Basis-Tabelle-Samen'!C46,"-",'Basis-Tabelle-Samen'!J46,"-seed-package-back-cr-turkish.jpg")),
IF($C$1="Ungarisch - HU",HYPERLINK(CONCATENATE("https://www.saflax.de/0-WVK-Retail/Bilder-Pictures/SAFLAX-",'Basis-Tabelle-Samen'!C46,"-",'Basis-Tabelle-Samen'!J46,"-seed-package-back-cr-hungarian.jpg")),
" ACHTUNG")))))))))))))))))))))))))))))</f>
        <v>https://www.saflax.de/0-WVK-Retail/Bilder-Pictures/SAFLAX-12705-dionaea-muscipula-seed-package-back-cr-english.jpg</v>
      </c>
      <c r="AM46" s="330" t="str">
        <f>IF(H46&lt;1,"",
IF($C$1="Bulgarisch - BG",HYPERLINK(CONCATENATE("https://www.saflax.de/0-WVK-Retail/Bilder-Pictures/SAFLAX-",'Basis-Tabelle-Samen'!K46,"-",'Basis-Tabelle-Samen'!J46,"-garden-to-go-mini-bulgarian.jpg")),
IF($C$1="Dänisch - DK",HYPERLINK(CONCATENATE("https://www.saflax.de/0-WVK-Retail/Bilder-Pictures/SAFLAX-",'Basis-Tabelle-Samen'!K46,"-",'Basis-Tabelle-Samen'!J46,"-garden-to-go-mini-danish.jpg")),
IF($C$1="Deutsch - DE",HYPERLINK(CONCATENATE("https://www.saflax.de/0-WVK-Retail/Bilder-Pictures/SAFLAX-",'Basis-Tabelle-Samen'!K46,"-",'Basis-Tabelle-Samen'!J46,"-garden-to-go-mini-german.jpg")),
IF($C$1="Englisch - UK",HYPERLINK(CONCATENATE("https://www.saflax.de/0-WVK-Retail/Bilder-Pictures/SAFLAX-",'Basis-Tabelle-Samen'!K46,"-",'Basis-Tabelle-Samen'!J46,"-garden-to-go-mini-english.jpg")),
IF($C$1="Estnisch - EE",HYPERLINK(CONCATENATE("https://www.saflax.de/0-WVK-Retail/Bilder-Pictures/SAFLAX-",'Basis-Tabelle-Samen'!K46,"-",'Basis-Tabelle-Samen'!J46,"-garden-to-go-mini-estonian.jpg")),
IF($C$1="Finnisch - FI",HYPERLINK(CONCATENATE("https://www.saflax.de/0-WVK-Retail/Bilder-Pictures/SAFLAX-",'Basis-Tabelle-Samen'!K46,"-",'Basis-Tabelle-Samen'!J46,"-garden-to-go-mini-finnish.jpg")),
IF($C$1="Französisch - FR",HYPERLINK(CONCATENATE("https://www.saflax.de/0-WVK-Retail/Bilder-Pictures/SAFLAX-",'Basis-Tabelle-Samen'!K46,"-",'Basis-Tabelle-Samen'!J46,"-garden-to-go-mini-french.jpg")),
IF($C$1="Griechisch - GR",HYPERLINK(CONCATENATE("https://www.saflax.de/0-WVK-Retail/Bilder-Pictures/SAFLAX-",'Basis-Tabelle-Samen'!K46,"-",'Basis-Tabelle-Samen'!J46,"-garden-to-go-mini-greek.jpg")),
IF($C$1="Irisch - IE",HYPERLINK(CONCATENATE("https://www.saflax.de/0-WVK-Retail/Bilder-Pictures/SAFLAX-",'Basis-Tabelle-Samen'!K46,"-",'Basis-Tabelle-Samen'!J46,"-garden-to-go-mini-irish.jpg")),
IF($C$1="Isländisch - IS",HYPERLINK(CONCATENATE("https://www.saflax.de/0-WVK-Retail/Bilder-Pictures/SAFLAX-",'Basis-Tabelle-Samen'!K46,"-",'Basis-Tabelle-Samen'!J46,"-garden-to-go-mini-icelandic.jpg")),
IF($C$1="Italienisch - IT",HYPERLINK(CONCATENATE("https://www.saflax.de/0-WVK-Retail/Bilder-Pictures/SAFLAX-",'Basis-Tabelle-Samen'!K46,"-",'Basis-Tabelle-Samen'!J46,"-garden-to-go-mini-italian.jpg")),
IF($C$1="Japanisch - JP",HYPERLINK(CONCATENATE("https://www.saflax.de/0-WVK-Retail/Bilder-Pictures/SAFLAX-",'Basis-Tabelle-Samen'!K46,"-",'Basis-Tabelle-Samen'!J46,"-garden-to-go-mini-japanese.jpg")),
IF($C$1="Kroatisch - HR",HYPERLINK(CONCATENATE("https://www.saflax.de/0-WVK-Retail/Bilder-Pictures/SAFLAX-",'Basis-Tabelle-Samen'!K46,"-",'Basis-Tabelle-Samen'!J46,"-garden-to-go-mini-croatian.jpg")),
IF($C$1="Lettisch - LV",HYPERLINK(CONCATENATE("https://www.saflax.de/0-WVK-Retail/Bilder-Pictures/SAFLAX-",'Basis-Tabelle-Samen'!K46,"-",'Basis-Tabelle-Samen'!J46,"-garden-to-go-mini-latvian.jpg")),
IF($C$1="Litauisch - LT",HYPERLINK(CONCATENATE("https://www.saflax.de/0-WVK-Retail/Bilder-Pictures/SAFLAX-",'Basis-Tabelle-Samen'!K46,"-",'Basis-Tabelle-Samen'!J46,"-garden-to-go-mini-lithuanian.jpg")),
IF($C$1="Maltesisch - MT",HYPERLINK(CONCATENATE("https://www.saflax.de/0-WVK-Retail/Bilder-Pictures/SAFLAX-",'Basis-Tabelle-Samen'!K46,"-",'Basis-Tabelle-Samen'!J46,"-garden-to-go-mini-maltese.jpg")),
IF($C$1="Niederländisch - NL",HYPERLINK(CONCATENATE("https://www.saflax.de/0-WVK-Retail/Bilder-Pictures/SAFLAX-",'Basis-Tabelle-Samen'!K46,"-",'Basis-Tabelle-Samen'!J46,"-garden-to-go-mini-dutch.jpg")),
IF($C$1="Norwegisch - NO",HYPERLINK(CONCATENATE("https://www.saflax.de/0-WVK-Retail/Bilder-Pictures/SAFLAX-",'Basis-Tabelle-Samen'!K46,"-",'Basis-Tabelle-Samen'!J46,"-garden-to-go-mini-nowegian.jpg")),
IF($C$1="Polnisch - PL",HYPERLINK(CONCATENATE("https://www.saflax.de/0-WVK-Retail/Bilder-Pictures/SAFLAX-",'Basis-Tabelle-Samen'!K46,"-",'Basis-Tabelle-Samen'!J46,"-garden-to-go-mini-polish.jpg")),
IF($C$1="Portugiesisch - PT",HYPERLINK(CONCATENATE("https://www.saflax.de/0-WVK-Retail/Bilder-Pictures/SAFLAX-",'Basis-Tabelle-Samen'!K46,"-",'Basis-Tabelle-Samen'!J46,"-garden-to-go-mini-portuguese.jpg")),
IF($C$1="Rumänisch - RO",HYPERLINK(CONCATENATE("https://www.saflax.de/0-WVK-Retail/Bilder-Pictures/SAFLAX-",'Basis-Tabelle-Samen'!K46,"-",'Basis-Tabelle-Samen'!J46,"-garden-to-go-mini-romanian.jpg")),
IF($C$1="Schwedisch - SE",HYPERLINK(CONCATENATE("https://www.saflax.de/0-WVK-Retail/Bilder-Pictures/SAFLAX-",'Basis-Tabelle-Samen'!K46,"-",'Basis-Tabelle-Samen'!J46,"-garden-to-go-mini-swedish.jpg")),
IF($C$1="Slowakisch - SK",HYPERLINK(CONCATENATE("https://www.saflax.de/0-WVK-Retail/Bilder-Pictures/SAFLAX-",'Basis-Tabelle-Samen'!K46,"-",'Basis-Tabelle-Samen'!J46,"-garden-to-go-mini-slovak.jpg")),
IF($C$1="Slowenisch - SI",HYPERLINK(CONCATENATE("https://www.saflax.de/0-WVK-Retail/Bilder-Pictures/SAFLAX-",'Basis-Tabelle-Samen'!K46,"-",'Basis-Tabelle-Samen'!J46,"-garden-to-go-mini-slovenian.jpg")),
IF($C$1="Spanisch - ES",HYPERLINK(CONCATENATE("https://www.saflax.de/0-WVK-Retail/Bilder-Pictures/SAFLAX-",'Basis-Tabelle-Samen'!K46,"-",'Basis-Tabelle-Samen'!J46,"-garden-to-go-mini-spanish.jpg")),
IF($C$1="Tschechisch - CZ",HYPERLINK(CONCATENATE("https://www.saflax.de/0-WVK-Retail/Bilder-Pictures/SAFLAX-",'Basis-Tabelle-Samen'!K46,"-",'Basis-Tabelle-Samen'!J46,"-garden-to-go-mini-czech.jpg")),
IF($C$1="Türkisch - TR",HYPERLINK(CONCATENATE("https://www.saflax.de/0-WVK-Retail/Bilder-Pictures/SAFLAX-",'Basis-Tabelle-Samen'!K46,"-",'Basis-Tabelle-Samen'!J46,"-garden-to-go-mini-turkish.jpg")),
IF($C$1="Ungarisch - HU",HYPERLINK(CONCATENATE("https://www.saflax.de/0-WVK-Retail/Bilder-Pictures/SAFLAX-",'Basis-Tabelle-Samen'!K46,"-",'Basis-Tabelle-Samen'!J46,"-garden-to-go-mini-hungarian.jpg")),
" ACHTUNG")))))))))))))))))))))))))))))</f>
        <v>https://www.saflax.de/0-WVK-Retail/Bilder-Pictures/SAFLAX-72705-dionaea-muscipula-garden-to-go-mini-english.jpg</v>
      </c>
      <c r="AN46" s="330" t="str">
        <f>IF(I46&lt;1,"",
IF($C$1="Bulgarisch - BG",HYPERLINK(CONCATENATE("https://www.saflax.de/0-WVK-Retail/Bilder-Pictures/SAFLAX-",'Basis-Tabelle-Samen'!N46,"-",'Basis-Tabelle-Samen'!J46,"-garden-to-go-lite-bulgarian.jpg")),
IF($C$1="Dänisch - DK",HYPERLINK(CONCATENATE("https://www.saflax.de/0-WVK-Retail/Bilder-Pictures/SAFLAX-",'Basis-Tabelle-Samen'!N46,"-",'Basis-Tabelle-Samen'!J46,"-garden-to-go-lite-danish.jpg")),
IF($C$1="Deutsch - DE",HYPERLINK(CONCATENATE("https://www.saflax.de/0-WVK-Retail/Bilder-Pictures/SAFLAX-",'Basis-Tabelle-Samen'!N46,"-",'Basis-Tabelle-Samen'!J46,"-garden-to-go-lite-german.jpg")),
IF($C$1="Englisch - UK",HYPERLINK(CONCATENATE("https://www.saflax.de/0-WVK-Retail/Bilder-Pictures/SAFLAX-",'Basis-Tabelle-Samen'!N46,"-",'Basis-Tabelle-Samen'!J46,"-garden-to-go-lite-english.jpg")),
IF($C$1="Estnisch - EE",HYPERLINK(CONCATENATE("https://www.saflax.de/0-WVK-Retail/Bilder-Pictures/SAFLAX-",'Basis-Tabelle-Samen'!N46,"-",'Basis-Tabelle-Samen'!J46,"-garden-to-go-lite-estonian.jpg")),
IF($C$1="Finnisch - FI",HYPERLINK(CONCATENATE("https://www.saflax.de/0-WVK-Retail/Bilder-Pictures/SAFLAX-",'Basis-Tabelle-Samen'!N46,"-",'Basis-Tabelle-Samen'!J46,"-garden-to-go-lite-finnish.jpg")),
IF($C$1="Französisch - FR",HYPERLINK(CONCATENATE("https://www.saflax.de/0-WVK-Retail/Bilder-Pictures/SAFLAX-",'Basis-Tabelle-Samen'!N46,"-",'Basis-Tabelle-Samen'!J46,"-garden-to-go-lite-french.jpg")),
IF($C$1="Griechisch - GR",HYPERLINK(CONCATENATE("https://www.saflax.de/0-WVK-Retail/Bilder-Pictures/SAFLAX-",'Basis-Tabelle-Samen'!N46,"-",'Basis-Tabelle-Samen'!J46,"-garden-to-go-lite-greek.jpg")),
IF($C$1="Irisch - IE",HYPERLINK(CONCATENATE("https://www.saflax.de/0-WVK-Retail/Bilder-Pictures/SAFLAX-",'Basis-Tabelle-Samen'!N46,"-",'Basis-Tabelle-Samen'!J46,"-garden-to-go-lite-irish.jpg")),
IF($C$1="Isländisch - IS",HYPERLINK(CONCATENATE("https://www.saflax.de/0-WVK-Retail/Bilder-Pictures/SAFLAX-",'Basis-Tabelle-Samen'!N46,"-",'Basis-Tabelle-Samen'!J46,"-garden-to-go-lite-icelandic.jpg")),
IF($C$1="Italienisch - IT",HYPERLINK(CONCATENATE("https://www.saflax.de/0-WVK-Retail/Bilder-Pictures/SAFLAX-",'Basis-Tabelle-Samen'!N46,"-",'Basis-Tabelle-Samen'!J46,"-garden-to-go-lite-italian.jpg")),
IF($C$1="Japanisch - JP",HYPERLINK(CONCATENATE("https://www.saflax.de/0-WVK-Retail/Bilder-Pictures/SAFLAX-",'Basis-Tabelle-Samen'!N46,"-",'Basis-Tabelle-Samen'!J46,"-garden-to-go-lite-japanese.jpg")),
IF($C$1="Kroatisch - HR",HYPERLINK(CONCATENATE("https://www.saflax.de/0-WVK-Retail/Bilder-Pictures/SAFLAX-",'Basis-Tabelle-Samen'!N46,"-",'Basis-Tabelle-Samen'!J46,"-garden-to-go-lite-croatian.jpg")),
IF($C$1="Lettisch - LV",HYPERLINK(CONCATENATE("https://www.saflax.de/0-WVK-Retail/Bilder-Pictures/SAFLAX-",'Basis-Tabelle-Samen'!N46,"-",'Basis-Tabelle-Samen'!J46,"-garden-to-go-lite-latvian.jpg")),
IF($C$1="Litauisch - LT",HYPERLINK(CONCATENATE("https://www.saflax.de/0-WVK-Retail/Bilder-Pictures/SAFLAX-",'Basis-Tabelle-Samen'!N46,"-",'Basis-Tabelle-Samen'!J46,"-garden-to-go-lite-lithuanian.jpg")),
IF($C$1="Maltesisch - MT",HYPERLINK(CONCATENATE("https://www.saflax.de/0-WVK-Retail/Bilder-Pictures/SAFLAX-",'Basis-Tabelle-Samen'!N46,"-",'Basis-Tabelle-Samen'!J46,"-garden-to-go-lite-maltese.jpg")),
IF($C$1="Niederländisch - NL",HYPERLINK(CONCATENATE("https://www.saflax.de/0-WVK-Retail/Bilder-Pictures/SAFLAX-",'Basis-Tabelle-Samen'!N46,"-",'Basis-Tabelle-Samen'!J46,"-garden-to-go-lite-dutch.jpg")),
IF($C$1="Norwegisch - NO",HYPERLINK(CONCATENATE("https://www.saflax.de/0-WVK-Retail/Bilder-Pictures/SAFLAX-",'Basis-Tabelle-Samen'!N46,"-",'Basis-Tabelle-Samen'!J46,"-garden-to-go-lite-nowegian.jpg")),
IF($C$1="Polnisch - PL",HYPERLINK(CONCATENATE("https://www.saflax.de/0-WVK-Retail/Bilder-Pictures/SAFLAX-",'Basis-Tabelle-Samen'!N46,"-",'Basis-Tabelle-Samen'!J46,"-garden-to-go-lite-polish.jpg")),
IF($C$1="Portugiesisch - PT",HYPERLINK(CONCATENATE("https://www.saflax.de/0-WVK-Retail/Bilder-Pictures/SAFLAX-",'Basis-Tabelle-Samen'!N46,"-",'Basis-Tabelle-Samen'!J46,"-garden-to-go-lite-portuguese.jpg")),
IF($C$1="Rumänisch - RO",HYPERLINK(CONCATENATE("https://www.saflax.de/0-WVK-Retail/Bilder-Pictures/SAFLAX-",'Basis-Tabelle-Samen'!N46,"-",'Basis-Tabelle-Samen'!J46,"-garden-to-go-lite-romanian.jpg")),
IF($C$1="Schwedisch - SE",HYPERLINK(CONCATENATE("https://www.saflax.de/0-WVK-Retail/Bilder-Pictures/SAFLAX-",'Basis-Tabelle-Samen'!N46,"-",'Basis-Tabelle-Samen'!J46,"-garden-to-go-lite-swedish.jpg")),
IF($C$1="Slowakisch - SK",HYPERLINK(CONCATENATE("https://www.saflax.de/0-WVK-Retail/Bilder-Pictures/SAFLAX-",'Basis-Tabelle-Samen'!N46,"-",'Basis-Tabelle-Samen'!J46,"-garden-to-go-lite-slovak.jpg")),
IF($C$1="Slowenisch - SI",HYPERLINK(CONCATENATE("https://www.saflax.de/0-WVK-Retail/Bilder-Pictures/SAFLAX-",'Basis-Tabelle-Samen'!N46,"-",'Basis-Tabelle-Samen'!J46,"-garden-to-go-lite-slovenian.jpg")),
IF($C$1="Spanisch - ES",HYPERLINK(CONCATENATE("https://www.saflax.de/0-WVK-Retail/Bilder-Pictures/SAFLAX-",'Basis-Tabelle-Samen'!N46,"-",'Basis-Tabelle-Samen'!J46,"-garden-to-go-lite-spanish.jpg")),
IF($C$1="Tschechisch - CZ",HYPERLINK(CONCATENATE("https://www.saflax.de/0-WVK-Retail/Bilder-Pictures/SAFLAX-",'Basis-Tabelle-Samen'!N46,"-",'Basis-Tabelle-Samen'!J46,"-garden-to-go-lite-czech.jpg")),
IF($C$1="Türkisch - TR",HYPERLINK(CONCATENATE("https://www.saflax.de/0-WVK-Retail/Bilder-Pictures/SAFLAX-",'Basis-Tabelle-Samen'!N46,"-",'Basis-Tabelle-Samen'!J46,"-garden-to-go-lite-turkish.jpg")),
IF($C$1="Ungarisch - HU",HYPERLINK(CONCATENATE("https://www.saflax.de/0-WVK-Retail/Bilder-Pictures/SAFLAX-",'Basis-Tabelle-Samen'!N46,"-",'Basis-Tabelle-Samen'!J46,"-garden-to-go-lite-hungarian.jpg")),
" ACHTUNG")))))))))))))))))))))))))))))</f>
        <v>https://www.saflax.de/0-WVK-Retail/Bilder-Pictures/SAFLAX-82705-dionaea-muscipula-garden-to-go-lite-english.jpg</v>
      </c>
      <c r="AO46" s="330" t="str">
        <f>IF(J46&lt;1,"",
IF($C$1="Bulgarisch - BG",HYPERLINK(CONCATENATE("https://www.saflax.de/0-WVK-Retail/Bilder-Pictures/SAFLAX-",'Basis-Tabelle-Samen'!Q46,"-",'Basis-Tabelle-Samen'!J46,"-garden-to-go-bulgarian.jpg")),
IF($C$1="Dänisch - DK",HYPERLINK(CONCATENATE("https://www.saflax.de/0-WVK-Retail/Bilder-Pictures/SAFLAX-",'Basis-Tabelle-Samen'!Q46,"-",'Basis-Tabelle-Samen'!J46,"-garden-to-go-danish.jpg")),
IF($C$1="Deutsch - DE",HYPERLINK(CONCATENATE("https://www.saflax.de/0-WVK-Retail/Bilder-Pictures/SAFLAX-",'Basis-Tabelle-Samen'!Q46,"-",'Basis-Tabelle-Samen'!J46,"-garden-to-go-german.jpg")),
IF($C$1="Englisch - UK",HYPERLINK(CONCATENATE("https://www.saflax.de/0-WVK-Retail/Bilder-Pictures/SAFLAX-",'Basis-Tabelle-Samen'!Q46,"-",'Basis-Tabelle-Samen'!J46,"-garden-to-go-english.jpg")),
IF($C$1="Estnisch - EE",HYPERLINK(CONCATENATE("https://www.saflax.de/0-WVK-Retail/Bilder-Pictures/SAFLAX-",'Basis-Tabelle-Samen'!Q46,"-",'Basis-Tabelle-Samen'!J46,"-garden-to-go-estonian.jpg")),
IF($C$1="Finnisch - FI",HYPERLINK(CONCATENATE("https://www.saflax.de/0-WVK-Retail/Bilder-Pictures/SAFLAX-",'Basis-Tabelle-Samen'!Q46,"-",'Basis-Tabelle-Samen'!J46,"-garden-to-go-finnish.jpg")),
IF($C$1="Französisch - FR",HYPERLINK(CONCATENATE("https://www.saflax.de/0-WVK-Retail/Bilder-Pictures/SAFLAX-",'Basis-Tabelle-Samen'!Q46,"-",'Basis-Tabelle-Samen'!J46,"-garden-to-go-french.jpg")),
IF($C$1="Griechisch - GR",HYPERLINK(CONCATENATE("https://www.saflax.de/0-WVK-Retail/Bilder-Pictures/SAFLAX-",'Basis-Tabelle-Samen'!Q46,"-",'Basis-Tabelle-Samen'!J46,"-garden-to-go-greek.jpg")),
IF($C$1="Irisch - IE",HYPERLINK(CONCATENATE("https://www.saflax.de/0-WVK-Retail/Bilder-Pictures/SAFLAX-",'Basis-Tabelle-Samen'!Q46,"-",'Basis-Tabelle-Samen'!J46,"-garden-to-go-irish.jpg")),
IF($C$1="Isländisch - IS",HYPERLINK(CONCATENATE("https://www.saflax.de/0-WVK-Retail/Bilder-Pictures/SAFLAX-",'Basis-Tabelle-Samen'!Q46,"-",'Basis-Tabelle-Samen'!J46,"-garden-to-go-icelandic.jpg")),
IF($C$1="Italienisch - IT",HYPERLINK(CONCATENATE("https://www.saflax.de/0-WVK-Retail/Bilder-Pictures/SAFLAX-",'Basis-Tabelle-Samen'!Q46,"-",'Basis-Tabelle-Samen'!J46,"-garden-to-go-italian.jpg")),
IF($C$1="Japanisch - JP",HYPERLINK(CONCATENATE("https://www.saflax.de/0-WVK-Retail/Bilder-Pictures/SAFLAX-",'Basis-Tabelle-Samen'!Q46,"-",'Basis-Tabelle-Samen'!J46,"-garden-to-go-japanese.jpg")),
IF($C$1="Kroatisch - HR",HYPERLINK(CONCATENATE("https://www.saflax.de/0-WVK-Retail/Bilder-Pictures/SAFLAX-",'Basis-Tabelle-Samen'!Q46,"-",'Basis-Tabelle-Samen'!J46,"-garden-to-go-croatian.jpg")),
IF($C$1="Lettisch - LV",HYPERLINK(CONCATENATE("https://www.saflax.de/0-WVK-Retail/Bilder-Pictures/SAFLAX-",'Basis-Tabelle-Samen'!Q46,"-",'Basis-Tabelle-Samen'!J46,"-garden-to-go-latvian.jpg")),
IF($C$1="Litauisch - LT",HYPERLINK(CONCATENATE("https://www.saflax.de/0-WVK-Retail/Bilder-Pictures/SAFLAX-",'Basis-Tabelle-Samen'!Q46,"-",'Basis-Tabelle-Samen'!J46,"-garden-to-go-lithuanian.jpg")),
IF($C$1="Maltesisch - MT",HYPERLINK(CONCATENATE("https://www.saflax.de/0-WVK-Retail/Bilder-Pictures/SAFLAX-",'Basis-Tabelle-Samen'!Q46,"-",'Basis-Tabelle-Samen'!J46,"-garden-to-go-maltese.jpg")),
IF($C$1="Niederländisch - NL",HYPERLINK(CONCATENATE("https://www.saflax.de/0-WVK-Retail/Bilder-Pictures/SAFLAX-",'Basis-Tabelle-Samen'!Q46,"-",'Basis-Tabelle-Samen'!J46,"-garden-to-go-dutch.jpg")),
IF($C$1="Norwegisch - NO",HYPERLINK(CONCATENATE("https://www.saflax.de/0-WVK-Retail/Bilder-Pictures/SAFLAX-",'Basis-Tabelle-Samen'!Q46,"-",'Basis-Tabelle-Samen'!J46,"-garden-to-go-nowegian.jpg")),
IF($C$1="Polnisch - PL",HYPERLINK(CONCATENATE("https://www.saflax.de/0-WVK-Retail/Bilder-Pictures/SAFLAX-",'Basis-Tabelle-Samen'!Q46,"-",'Basis-Tabelle-Samen'!J46,"-garden-to-go-polish.jpg")),
IF($C$1="Portugiesisch - PT",HYPERLINK(CONCATENATE("https://www.saflax.de/0-WVK-Retail/Bilder-Pictures/SAFLAX-",'Basis-Tabelle-Samen'!Q46,"-",'Basis-Tabelle-Samen'!J46,"-garden-to-go-portuguese.jpg")),
IF($C$1="Rumänisch - RO",HYPERLINK(CONCATENATE("https://www.saflax.de/0-WVK-Retail/Bilder-Pictures/SAFLAX-",'Basis-Tabelle-Samen'!Q46,"-",'Basis-Tabelle-Samen'!J46,"-garden-to-go-romanian.jpg")),
IF($C$1="Schwedisch - SE",HYPERLINK(CONCATENATE("https://www.saflax.de/0-WVK-Retail/Bilder-Pictures/SAFLAX-",'Basis-Tabelle-Samen'!Q46,"-",'Basis-Tabelle-Samen'!J46,"-garden-to-go-swedish.jpg")),
IF($C$1="Slowakisch - SK",HYPERLINK(CONCATENATE("https://www.saflax.de/0-WVK-Retail/Bilder-Pictures/SAFLAX-",'Basis-Tabelle-Samen'!Q46,"-",'Basis-Tabelle-Samen'!J46,"-garden-to-go-slovak.jpg")),
IF($C$1="Slowenisch - SI",HYPERLINK(CONCATENATE("https://www.saflax.de/0-WVK-Retail/Bilder-Pictures/SAFLAX-",'Basis-Tabelle-Samen'!Q46,"-",'Basis-Tabelle-Samen'!J46,"-garden-to-go-slovenian.jpg")),
IF($C$1="Spanisch - ES",HYPERLINK(CONCATENATE("https://www.saflax.de/0-WVK-Retail/Bilder-Pictures/SAFLAX-",'Basis-Tabelle-Samen'!Q46,"-",'Basis-Tabelle-Samen'!J46,"-garden-to-go-spanish.jpg")),
IF($C$1="Tschechisch - CZ",HYPERLINK(CONCATENATE("https://www.saflax.de/0-WVK-Retail/Bilder-Pictures/SAFLAX-",'Basis-Tabelle-Samen'!Q46,"-",'Basis-Tabelle-Samen'!J46,"-garden-to-go-czech.jpg")),
IF($C$1="Türkisch - TR",HYPERLINK(CONCATENATE("https://www.saflax.de/0-WVK-Retail/Bilder-Pictures/SAFLAX-",'Basis-Tabelle-Samen'!Q46,"-",'Basis-Tabelle-Samen'!J46,"-garden-to-go-turkish.jpg")),
IF($C$1="Ungarisch - HU",HYPERLINK(CONCATENATE("https://www.saflax.de/0-WVK-Retail/Bilder-Pictures/SAFLAX-",'Basis-Tabelle-Samen'!Q46,"-",'Basis-Tabelle-Samen'!J46,"-garden-to-go-hungarian.jpg")),
" ACHTUNG")))))))))))))))))))))))))))))</f>
        <v>https://www.saflax.de/0-WVK-Retail/Bilder-Pictures/SAFLAX-52705-dionaea-muscipula-garden-to-go-english.jpg</v>
      </c>
      <c r="AP46" s="330" t="str">
        <f>IF(K46&lt;1,"",
IF($C$1="Bulgarisch - BG",HYPERLINK(CONCATENATE("https://www.saflax.de/0-WVK-Retail/Bilder-Pictures/SAFLAX-",'Basis-Tabelle-Samen'!T46,"-",'Basis-Tabelle-Samen'!J46,"-cultivation-set-bulgarian.jpg")),
IF($C$1="Dänisch - DK",HYPERLINK(CONCATENATE("https://www.saflax.de/0-WVK-Retail/Bilder-Pictures/SAFLAX-",'Basis-Tabelle-Samen'!T46,"-",'Basis-Tabelle-Samen'!J46,"-cultivation-set-danish.jpg")),
IF($C$1="Deutsch - DE",HYPERLINK(CONCATENATE("https://www.saflax.de/0-WVK-Retail/Bilder-Pictures/SAFLAX-",'Basis-Tabelle-Samen'!T46,"-",'Basis-Tabelle-Samen'!J46,"-cultivation-set-german.jpg")),
IF($C$1="Englisch - UK",HYPERLINK(CONCATENATE("https://www.saflax.de/0-WVK-Retail/Bilder-Pictures/SAFLAX-",'Basis-Tabelle-Samen'!T46,"-",'Basis-Tabelle-Samen'!J46,"-cultivation-set-english.jpg")),
IF($C$1="Estnisch - EE",HYPERLINK(CONCATENATE("https://www.saflax.de/0-WVK-Retail/Bilder-Pictures/SAFLAX-",'Basis-Tabelle-Samen'!T46,"-",'Basis-Tabelle-Samen'!J46,"-cultivation-set-estonian.jpg")),
IF($C$1="Finnisch - FI",HYPERLINK(CONCATENATE("https://www.saflax.de/0-WVK-Retail/Bilder-Pictures/SAFLAX-",'Basis-Tabelle-Samen'!T46,"-",'Basis-Tabelle-Samen'!J46,"-cultivation-set-finnish.jpg")),
IF($C$1="Französisch - FR",HYPERLINK(CONCATENATE("https://www.saflax.de/0-WVK-Retail/Bilder-Pictures/SAFLAX-",'Basis-Tabelle-Samen'!T46,"-",'Basis-Tabelle-Samen'!J46,"-cultivation-set-french.jpg")),
IF($C$1="Griechisch - GR",HYPERLINK(CONCATENATE("https://www.saflax.de/0-WVK-Retail/Bilder-Pictures/SAFLAX-",'Basis-Tabelle-Samen'!T46,"-",'Basis-Tabelle-Samen'!J46,"-cultivation-set-greek.jpg")),
IF($C$1="Irisch - IE",HYPERLINK(CONCATENATE("https://www.saflax.de/0-WVK-Retail/Bilder-Pictures/SAFLAX-",'Basis-Tabelle-Samen'!T46,"-",'Basis-Tabelle-Samen'!J46,"-cultivation-set-irish.jpg")),
IF($C$1="Isländisch - IS",HYPERLINK(CONCATENATE("https://www.saflax.de/0-WVK-Retail/Bilder-Pictures/SAFLAX-",'Basis-Tabelle-Samen'!T46,"-",'Basis-Tabelle-Samen'!J46,"-cultivation-set-icelandic.jpg")),
IF($C$1="Italienisch - IT",HYPERLINK(CONCATENATE("https://www.saflax.de/0-WVK-Retail/Bilder-Pictures/SAFLAX-",'Basis-Tabelle-Samen'!T46,"-",'Basis-Tabelle-Samen'!J46,"-cultivation-set-italian.jpg")),
IF($C$1="Japanisch - JP",HYPERLINK(CONCATENATE("https://www.saflax.de/0-WVK-Retail/Bilder-Pictures/SAFLAX-",'Basis-Tabelle-Samen'!T46,"-",'Basis-Tabelle-Samen'!J46,"-cultivation-set-japanese.jpg")),
IF($C$1="Kroatisch - HR",HYPERLINK(CONCATENATE("https://www.saflax.de/0-WVK-Retail/Bilder-Pictures/SAFLAX-",'Basis-Tabelle-Samen'!T46,"-",'Basis-Tabelle-Samen'!J46,"-cultivation-set-croatian.jpg")),
IF($C$1="Lettisch - LV",HYPERLINK(CONCATENATE("https://www.saflax.de/0-WVK-Retail/Bilder-Pictures/SAFLAX-",'Basis-Tabelle-Samen'!T46,"-",'Basis-Tabelle-Samen'!J46,"-cultivation-set-latvian.jpg")),
IF($C$1="Litauisch - LT",HYPERLINK(CONCATENATE("https://www.saflax.de/0-WVK-Retail/Bilder-Pictures/SAFLAX-",'Basis-Tabelle-Samen'!T46,"-",'Basis-Tabelle-Samen'!J46,"-cultivation-set-lithuanian.jpg")),
IF($C$1="Maltesisch - MT",HYPERLINK(CONCATENATE("https://www.saflax.de/0-WVK-Retail/Bilder-Pictures/SAFLAX-",'Basis-Tabelle-Samen'!T46,"-",'Basis-Tabelle-Samen'!J46,"-cultivation-set-maltese.jpg")),
IF($C$1="Niederländisch - NL",HYPERLINK(CONCATENATE("https://www.saflax.de/0-WVK-Retail/Bilder-Pictures/SAFLAX-",'Basis-Tabelle-Samen'!T46,"-",'Basis-Tabelle-Samen'!J46,"-cultivation-set-dutch.jpg")),
IF($C$1="Norwegisch - NO",HYPERLINK(CONCATENATE("https://www.saflax.de/0-WVK-Retail/Bilder-Pictures/SAFLAX-",'Basis-Tabelle-Samen'!T46,"-",'Basis-Tabelle-Samen'!J46,"-cultivation-set-nowegian.jpg")),
IF($C$1="Polnisch - PL",HYPERLINK(CONCATENATE("https://www.saflax.de/0-WVK-Retail/Bilder-Pictures/SAFLAX-",'Basis-Tabelle-Samen'!T46,"-",'Basis-Tabelle-Samen'!J46,"-cultivation-set-polish.jpg")),
IF($C$1="Portugiesisch - PT",HYPERLINK(CONCATENATE("https://www.saflax.de/0-WVK-Retail/Bilder-Pictures/SAFLAX-",'Basis-Tabelle-Samen'!T46,"-",'Basis-Tabelle-Samen'!J46,"-cultivation-set-portuguese.jpg")),
IF($C$1="Rumänisch - RO",HYPERLINK(CONCATENATE("https://www.saflax.de/0-WVK-Retail/Bilder-Pictures/SAFLAX-",'Basis-Tabelle-Samen'!T46,"-",'Basis-Tabelle-Samen'!J46,"-cultivation-set-romanian.jpg")),
IF($C$1="Schwedisch - SE",HYPERLINK(CONCATENATE("https://www.saflax.de/0-WVK-Retail/Bilder-Pictures/SAFLAX-",'Basis-Tabelle-Samen'!T46,"-",'Basis-Tabelle-Samen'!J46,"-cultivation-set-swedish.jpg")),
IF($C$1="Slowakisch - SK",HYPERLINK(CONCATENATE("https://www.saflax.de/0-WVK-Retail/Bilder-Pictures/SAFLAX-",'Basis-Tabelle-Samen'!T46,"-",'Basis-Tabelle-Samen'!J46,"-cultivation-set-slovak.jpg")),
IF($C$1="Slowenisch - SI",HYPERLINK(CONCATENATE("https://www.saflax.de/0-WVK-Retail/Bilder-Pictures/SAFLAX-",'Basis-Tabelle-Samen'!T46,"-",'Basis-Tabelle-Samen'!J46,"-cultivation-set-slovenian.jpg")),
IF($C$1="Spanisch - ES",HYPERLINK(CONCATENATE("https://www.saflax.de/0-WVK-Retail/Bilder-Pictures/SAFLAX-",'Basis-Tabelle-Samen'!T46,"-",'Basis-Tabelle-Samen'!J46,"-cultivation-set-spanish.jpg")),
IF($C$1="Tschechisch - CZ",HYPERLINK(CONCATENATE("https://www.saflax.de/0-WVK-Retail/Bilder-Pictures/SAFLAX-",'Basis-Tabelle-Samen'!T46,"-",'Basis-Tabelle-Samen'!J46,"-cultivation-set-czech.jpg")),
IF($C$1="Türkisch - TR",HYPERLINK(CONCATENATE("https://www.saflax.de/0-WVK-Retail/Bilder-Pictures/SAFLAX-",'Basis-Tabelle-Samen'!T46,"-",'Basis-Tabelle-Samen'!J46,"-cultivation-set-turkish.jpg")),
IF($C$1="Ungarisch - HU",HYPERLINK(CONCATENATE("https://www.saflax.de/0-WVK-Retail/Bilder-Pictures/SAFLAX-",'Basis-Tabelle-Samen'!T46,"-",'Basis-Tabelle-Samen'!J46,"-cultivation-set-hungarian.jpg")),
" ACHTUNG")))))))))))))))))))))))))))))</f>
        <v>https://www.saflax.de/0-WVK-Retail/Bilder-Pictures/SAFLAX-32705-dionaea-muscipula-cultivation-set-english.jpg</v>
      </c>
      <c r="AQ46" s="330" t="str">
        <f>IF(L46&lt;1,"",
IF($C$1="Bulgarisch - BG",HYPERLINK(CONCATENATE("https://www.saflax.de/0-WVK-Retail/Bilder-Pictures/SAFLAX-",'Basis-Tabelle-Samen'!W46,"-",'Basis-Tabelle-Samen'!J46,"-garden-in-the-bag-bulgarian.jpg")),
IF($C$1="Dänisch - DK",HYPERLINK(CONCATENATE("https://www.saflax.de/0-WVK-Retail/Bilder-Pictures/SAFLAX-",'Basis-Tabelle-Samen'!W46,"-",'Basis-Tabelle-Samen'!J46,"-garden-in-the-bag-danish.jpg")),
IF($C$1="Deutsch - DE",HYPERLINK(CONCATENATE("https://www.saflax.de/0-WVK-Retail/Bilder-Pictures/SAFLAX-",'Basis-Tabelle-Samen'!W46,"-",'Basis-Tabelle-Samen'!J46,"-garden-in-the-bag-german.jpg")),
IF($C$1="Englisch - UK",HYPERLINK(CONCATENATE("https://www.saflax.de/0-WVK-Retail/Bilder-Pictures/SAFLAX-",'Basis-Tabelle-Samen'!W46,"-",'Basis-Tabelle-Samen'!J46,"-garden-in-the-bag-english.jpg")),
IF($C$1="Estnisch - EE",HYPERLINK(CONCATENATE("https://www.saflax.de/0-WVK-Retail/Bilder-Pictures/SAFLAX-",'Basis-Tabelle-Samen'!W46,"-",'Basis-Tabelle-Samen'!J46,"-garden-in-the-bag-estonian.jpg")),
IF($C$1="Finnisch - FI",HYPERLINK(CONCATENATE("https://www.saflax.de/0-WVK-Retail/Bilder-Pictures/SAFLAX-",'Basis-Tabelle-Samen'!W46,"-",'Basis-Tabelle-Samen'!J46,"-garden-in-the-bag-finnish.jpg")),
IF($C$1="Französisch - FR",HYPERLINK(CONCATENATE("https://www.saflax.de/0-WVK-Retail/Bilder-Pictures/SAFLAX-",'Basis-Tabelle-Samen'!W46,"-",'Basis-Tabelle-Samen'!J46,"-garden-in-the-bag-french.jpg")),
IF($C$1="Griechisch - GR",HYPERLINK(CONCATENATE("https://www.saflax.de/0-WVK-Retail/Bilder-Pictures/SAFLAX-",'Basis-Tabelle-Samen'!W46,"-",'Basis-Tabelle-Samen'!J46,"-garden-in-the-bag-greek.jpg")),
IF($C$1="Irisch - IE",HYPERLINK(CONCATENATE("https://www.saflax.de/0-WVK-Retail/Bilder-Pictures/SAFLAX-",'Basis-Tabelle-Samen'!W46,"-",'Basis-Tabelle-Samen'!J46,"-garden-in-the-bag-irish.jpg")),
IF($C$1="Isländisch - IS",HYPERLINK(CONCATENATE("https://www.saflax.de/0-WVK-Retail/Bilder-Pictures/SAFLAX-",'Basis-Tabelle-Samen'!W46,"-",'Basis-Tabelle-Samen'!J46,"-garden-in-the-bag-icelandic.jpg")),
IF($C$1="Italienisch - IT",HYPERLINK(CONCATENATE("https://www.saflax.de/0-WVK-Retail/Bilder-Pictures/SAFLAX-",'Basis-Tabelle-Samen'!W46,"-",'Basis-Tabelle-Samen'!J46,"-garden-in-the-bag-italian.jpg")),
IF($C$1="Japanisch - JP",HYPERLINK(CONCATENATE("https://www.saflax.de/0-WVK-Retail/Bilder-Pictures/SAFLAX-",'Basis-Tabelle-Samen'!W46,"-",'Basis-Tabelle-Samen'!J46,"-garden-in-the-bag-japanese.jpg")),
IF($C$1="Kroatisch - HR",HYPERLINK(CONCATENATE("https://www.saflax.de/0-WVK-Retail/Bilder-Pictures/SAFLAX-",'Basis-Tabelle-Samen'!W46,"-",'Basis-Tabelle-Samen'!J46,"-garden-in-the-bag-croatian.jpg")),
IF($C$1="Lettisch - LV",HYPERLINK(CONCATENATE("https://www.saflax.de/0-WVK-Retail/Bilder-Pictures/SAFLAX-",'Basis-Tabelle-Samen'!W46,"-",'Basis-Tabelle-Samen'!J46,"-garden-in-the-bag-latvian.jpg")),
IF($C$1="Litauisch - LT",HYPERLINK(CONCATENATE("https://www.saflax.de/0-WVK-Retail/Bilder-Pictures/SAFLAX-",'Basis-Tabelle-Samen'!W46,"-",'Basis-Tabelle-Samen'!J46,"-garden-in-the-bag-lithuanian.jpg")),
IF($C$1="Maltesisch - MT",HYPERLINK(CONCATENATE("https://www.saflax.de/0-WVK-Retail/Bilder-Pictures/SAFLAX-",'Basis-Tabelle-Samen'!W46,"-",'Basis-Tabelle-Samen'!J46,"-garden-in-the-bag-maltese.jpg")),
IF($C$1="Niederländisch - NL",HYPERLINK(CONCATENATE("https://www.saflax.de/0-WVK-Retail/Bilder-Pictures/SAFLAX-",'Basis-Tabelle-Samen'!W46,"-",'Basis-Tabelle-Samen'!J46,"-garden-in-the-bag-dutch.jpg")),
IF($C$1="Norwegisch - NO",HYPERLINK(CONCATENATE("https://www.saflax.de/0-WVK-Retail/Bilder-Pictures/SAFLAX-",'Basis-Tabelle-Samen'!W46,"-",'Basis-Tabelle-Samen'!J46,"-garden-in-the-bag-nowegian.jpg")),
IF($C$1="Polnisch - PL",HYPERLINK(CONCATENATE("https://www.saflax.de/0-WVK-Retail/Bilder-Pictures/SAFLAX-",'Basis-Tabelle-Samen'!W46,"-",'Basis-Tabelle-Samen'!J46,"-garden-in-the-bag-polish.jpg")),
IF($C$1="Portugiesisch - PT",HYPERLINK(CONCATENATE("https://www.saflax.de/0-WVK-Retail/Bilder-Pictures/SAFLAX-",'Basis-Tabelle-Samen'!W46,"-",'Basis-Tabelle-Samen'!J46,"-garden-in-the-bag-portuguese.jpg")),
IF($C$1="Rumänisch - RO",HYPERLINK(CONCATENATE("https://www.saflax.de/0-WVK-Retail/Bilder-Pictures/SAFLAX-",'Basis-Tabelle-Samen'!W46,"-",'Basis-Tabelle-Samen'!J46,"-garden-in-the-bag-romanian.jpg")),
IF($C$1="Schwedisch - SE",HYPERLINK(CONCATENATE("https://www.saflax.de/0-WVK-Retail/Bilder-Pictures/SAFLAX-",'Basis-Tabelle-Samen'!W46,"-",'Basis-Tabelle-Samen'!J46,"-garden-in-the-bag-swedish.jpg")),
IF($C$1="Slowakisch - SK",HYPERLINK(CONCATENATE("https://www.saflax.de/0-WVK-Retail/Bilder-Pictures/SAFLAX-",'Basis-Tabelle-Samen'!W46,"-",'Basis-Tabelle-Samen'!J46,"-garden-in-the-bag-slovak.jpg")),
IF($C$1="Slowenisch - SI",HYPERLINK(CONCATENATE("https://www.saflax.de/0-WVK-Retail/Bilder-Pictures/SAFLAX-",'Basis-Tabelle-Samen'!W46,"-",'Basis-Tabelle-Samen'!J46,"-garden-in-the-bag-slovenian.jpg")),
IF($C$1="Spanisch - ES",HYPERLINK(CONCATENATE("https://www.saflax.de/0-WVK-Retail/Bilder-Pictures/SAFLAX-",'Basis-Tabelle-Samen'!W46,"-",'Basis-Tabelle-Samen'!J46,"-garden-in-the-bag-spanish.jpg")),
IF($C$1="Tschechisch - CZ",HYPERLINK(CONCATENATE("https://www.saflax.de/0-WVK-Retail/Bilder-Pictures/SAFLAX-",'Basis-Tabelle-Samen'!W46,"-",'Basis-Tabelle-Samen'!J46,"-garden-in-the-bag-czech.jpg")),
IF($C$1="Türkisch - TR",HYPERLINK(CONCATENATE("https://www.saflax.de/0-WVK-Retail/Bilder-Pictures/SAFLAX-",'Basis-Tabelle-Samen'!W46,"-",'Basis-Tabelle-Samen'!J46,"-garden-in-the-bag-turkish.jpg")),
IF($C$1="Ungarisch - HU",HYPERLINK(CONCATENATE("https://www.saflax.de/0-WVK-Retail/Bilder-Pictures/SAFLAX-",'Basis-Tabelle-Samen'!W46,"-",'Basis-Tabelle-Samen'!J46,"-garden-in-the-bag-hungarian.jpg")),
" ACHTUNG")))))))))))))))))))))))))))))</f>
        <v>https://www.saflax.de/0-WVK-Retail/Bilder-Pictures/SAFLAX-62705-dionaea-muscipula-garden-in-the-bag-english.jpg</v>
      </c>
    </row>
    <row r="47" spans="1:43" ht="17.100000000000001" customHeight="1" x14ac:dyDescent="0.2">
      <c r="A47" s="318" t="str">
        <f>IF('Basis-Tabelle-Samen'!A16="","",IF($C$1="Deutsch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47" s="319" t="str">
        <f>'Basis-Tabelle-Samen'!I16</f>
        <v>Dracaena Draco</v>
      </c>
      <c r="C47" s="316" t="str">
        <f>IF($C$1="Bulgarisch - BG",'Basis-Tabelle-Samen'!Z16,
IF($C$1="Dänisch - DK",'Basis-Tabelle-Samen'!AA16,
IF($C$1="Deutsch - DE",'Basis-Tabelle-Samen'!AB16,
IF($C$1="Englisch - UK",'Basis-Tabelle-Samen'!AC16,
IF($C$1="Estnisch - EE",'Basis-Tabelle-Samen'!AD16,
IF($C$1="Finnisch - FI",'Basis-Tabelle-Samen'!AE16,
IF($C$1="Französisch - FR",'Basis-Tabelle-Samen'!AF16,
IF($C$1="Griechisch - GR",'Basis-Tabelle-Samen'!AG16,
IF($C$1="Irisch - IE",'Basis-Tabelle-Samen'!AH16,
IF($C$1="Isländisch - IS",'Basis-Tabelle-Samen'!AI16,
IF($C$1="Italienisch - IT",'Basis-Tabelle-Samen'!AJ16,
IF($C$1="Japanisch - JP",'Basis-Tabelle-Samen'!AK16,
IF($C$1="Kroatisch - HR",'Basis-Tabelle-Samen'!AL16,
IF($C$1="Lettisch - LV",'Basis-Tabelle-Samen'!AM16,
IF($C$1="Litauisch - LT",'Basis-Tabelle-Samen'!AN16,
IF($C$1="Maltesisch - MT",'Basis-Tabelle-Samen'!AO16,
IF($C$1="Niederländisch - NL",'Basis-Tabelle-Samen'!AP16,
IF($C$1="Norwegisch - NO",'Basis-Tabelle-Samen'!AQ16,
IF($C$1="Polnisch - PL",'Basis-Tabelle-Samen'!AR16,
IF($C$1="Portugiesisch - PT",'Basis-Tabelle-Samen'!AS16,
IF($C$1="Rumänisch - RO",'Basis-Tabelle-Samen'!AT16,
IF($C$1="Schwedisch - SE",'Basis-Tabelle-Samen'!AU16,
IF($C$1="Slowakisch - SK",'Basis-Tabelle-Samen'!AV16,
IF($C$1="Slowenisch - SI",'Basis-Tabelle-Samen'!AW16,
IF($C$1="Spanisch - ES",'Basis-Tabelle-Samen'!AX16,
IF($C$1="Tschechisch - CZ",'Basis-Tabelle-Samen'!AY16,
IF($C$1="Türkisch - TR",'Basis-Tabelle-Samen'!AZ16,
IF($C$1="Ungarisch - HU",'Basis-Tabelle-Samen'!BA16,
" ACHTUNG"))))))))))))))))))))))))))))</f>
        <v>Dragon Tree</v>
      </c>
      <c r="D47" s="320">
        <f>'Basis-Tabelle-Samen'!F16</f>
        <v>5</v>
      </c>
      <c r="E47" s="321" t="str">
        <f>'Basis-Tabelle-Samen'!H16</f>
        <v>7 %</v>
      </c>
      <c r="F47" s="322" t="str">
        <f>IF('Basis-Tabelle-Samen'!G16="","",'Basis-Tabelle-Samen'!G16)</f>
        <v>01</v>
      </c>
      <c r="G47" s="320">
        <f>'Basis-Tabelle-Samen'!C16</f>
        <v>12335</v>
      </c>
      <c r="H47" s="323">
        <f>'Basis-Tabelle-Samen'!D16</f>
        <v>4055473123356</v>
      </c>
      <c r="I47" s="324">
        <f>'Basis-Tabelle-Samen'!E16</f>
        <v>1.85</v>
      </c>
      <c r="J47" s="325">
        <f t="shared" si="0"/>
        <v>12</v>
      </c>
      <c r="K47" s="326">
        <f>'Basis-Tabelle-Samen'!K16</f>
        <v>72335</v>
      </c>
      <c r="L47" s="323">
        <f>'Basis-Tabelle-Samen'!L16</f>
        <v>4055473723358</v>
      </c>
      <c r="M47" s="324">
        <f>'Basis-Tabelle-Samen'!M16</f>
        <v>2.4500000000000002</v>
      </c>
      <c r="N47" s="326">
        <f>IF(K47&lt;1,"",'3'!$I$15)</f>
        <v>15</v>
      </c>
      <c r="O47" s="327">
        <f>IF(K47&lt;1,"",'3'!$J$11)</f>
        <v>90</v>
      </c>
      <c r="P47" s="326">
        <f>'Basis-Tabelle-Samen'!N16</f>
        <v>82335</v>
      </c>
      <c r="Q47" s="323">
        <f>'Basis-Tabelle-Samen'!O16</f>
        <v>4055473823355</v>
      </c>
      <c r="R47" s="328">
        <f>'Basis-Tabelle-Samen'!P16</f>
        <v>3.75</v>
      </c>
      <c r="S47" s="326">
        <f>IF(R47&lt;1,"",'3'!$M$15)</f>
        <v>18</v>
      </c>
      <c r="T47" s="327">
        <f>IF(R47&lt;1,"",'3'!$N$11)</f>
        <v>72</v>
      </c>
      <c r="U47" s="326">
        <f>'Basis-Tabelle-Samen'!Q16</f>
        <v>52335</v>
      </c>
      <c r="V47" s="323">
        <f>'Basis-Tabelle-Samen'!R16</f>
        <v>4055473523354</v>
      </c>
      <c r="W47" s="324">
        <f>'Basis-Tabelle-Samen'!S16</f>
        <v>4.95</v>
      </c>
      <c r="X47" s="326">
        <f>IF(U47&lt;1,"",'3'!$Q$15)</f>
        <v>6</v>
      </c>
      <c r="Y47" s="327">
        <f>IF(U47&lt;1,"",'3'!$R$11)</f>
        <v>24</v>
      </c>
      <c r="Z47" s="326">
        <f>'Basis-Tabelle-Samen'!T16</f>
        <v>32335</v>
      </c>
      <c r="AA47" s="323">
        <f>'Basis-Tabelle-Samen'!U16</f>
        <v>4055473323350</v>
      </c>
      <c r="AB47" s="324">
        <f>'Basis-Tabelle-Samen'!V16</f>
        <v>6.75</v>
      </c>
      <c r="AC47" s="326">
        <f>IF(Z47&lt;1,"",'3'!$U$15)</f>
        <v>6</v>
      </c>
      <c r="AD47" s="327">
        <f>IF(Z47&lt;1,"",'3'!$V$11)</f>
        <v>24</v>
      </c>
      <c r="AE47" s="326">
        <f>'Basis-Tabelle-Samen'!W16</f>
        <v>62335</v>
      </c>
      <c r="AF47" s="323">
        <f>'Basis-Tabelle-Samen'!X16</f>
        <v>4055473623351</v>
      </c>
      <c r="AG47" s="324">
        <f>'Basis-Tabelle-Samen'!Y16</f>
        <v>2.95</v>
      </c>
      <c r="AH47" s="326">
        <f>IF(AE47&lt;1,"",'3'!$Y$15)</f>
        <v>8</v>
      </c>
      <c r="AI47" s="327">
        <f>IF(AE47&lt;1,"",'3'!$Z$11)</f>
        <v>64</v>
      </c>
      <c r="AJ47" s="315"/>
      <c r="AK47" s="316" t="str">
        <f>IF(G47&lt;1,"",
IF($C$1="Bulgarisch - BG",HYPERLINK(CONCATENATE("https://www.saflax.de/0-WVK-Retail/Bilder-Pictures/SAFLAX-",'Basis-Tabelle-Samen'!C16,"-",'Basis-Tabelle-Samen'!J16,"-seed-package-front-cr-bulgarian.jpg")),
IF($C$1="Dänisch - DK",HYPERLINK(CONCATENATE("https://www.saflax.de/0-WVK-Retail/Bilder-Pictures/SAFLAX-",'Basis-Tabelle-Samen'!C16,"-",'Basis-Tabelle-Samen'!J16,"-seed-package-front-cr-danish.jpg")),
IF($C$1="Deutsch - DE",HYPERLINK(CONCATENATE("https://www.saflax.de/0-WVK-Retail/Bilder-Pictures/SAFLAX-",'Basis-Tabelle-Samen'!C16,"-",'Basis-Tabelle-Samen'!J16,"-seed-package-front-cr-german.jpg")),
IF($C$1="Englisch - UK",HYPERLINK(CONCATENATE("https://www.saflax.de/0-WVK-Retail/Bilder-Pictures/SAFLAX-",'Basis-Tabelle-Samen'!C16,"-",'Basis-Tabelle-Samen'!J16,"-seed-package-front-cr-english.jpg")),
IF($C$1="Estnisch - EE",HYPERLINK(CONCATENATE("https://www.saflax.de/0-WVK-Retail/Bilder-Pictures/SAFLAX-",'Basis-Tabelle-Samen'!C16,"-",'Basis-Tabelle-Samen'!J16,"-seed-package-front-cr-estonian.jpg")),
IF($C$1="Finnisch - FI",HYPERLINK(CONCATENATE("https://www.saflax.de/0-WVK-Retail/Bilder-Pictures/SAFLAX-",'Basis-Tabelle-Samen'!C16,"-",'Basis-Tabelle-Samen'!J16,"-seed-package-front-cr-finnish.jpg")),
IF($C$1="Französisch - FR",HYPERLINK(CONCATENATE("https://www.saflax.de/0-WVK-Retail/Bilder-Pictures/SAFLAX-",'Basis-Tabelle-Samen'!C16,"-",'Basis-Tabelle-Samen'!J16,"-seed-package-front-cr-french.jpg")),
IF($C$1="Griechisch - GR",HYPERLINK(CONCATENATE("https://www.saflax.de/0-WVK-Retail/Bilder-Pictures/SAFLAX-",'Basis-Tabelle-Samen'!C16,"-",'Basis-Tabelle-Samen'!J16,"-seed-package-front-cr-greek.jpg")),
IF($C$1="Irisch - IE",HYPERLINK(CONCATENATE("https://www.saflax.de/0-WVK-Retail/Bilder-Pictures/SAFLAX-",'Basis-Tabelle-Samen'!C16,"-",'Basis-Tabelle-Samen'!J16,"-seed-package-front-cr-irish.jpg")),
IF($C$1="Isländisch - IS",HYPERLINK(CONCATENATE("https://www.saflax.de/0-WVK-Retail/Bilder-Pictures/SAFLAX-",'Basis-Tabelle-Samen'!C16,"-",'Basis-Tabelle-Samen'!J16,"-seed-package-front-cr-icelandic.jpg")),
IF($C$1="Italienisch - IT",HYPERLINK(CONCATENATE("https://www.saflax.de/0-WVK-Retail/Bilder-Pictures/SAFLAX-",'Basis-Tabelle-Samen'!C16,"-",'Basis-Tabelle-Samen'!J16,"-seed-package-front-cr-italian.jpg")),
IF($C$1="Japanisch - JP",HYPERLINK(CONCATENATE("https://www.saflax.de/0-WVK-Retail/Bilder-Pictures/SAFLAX-",'Basis-Tabelle-Samen'!C16,"-",'Basis-Tabelle-Samen'!J16,"-seed-package-front-cr-japanese.jpg")),
IF($C$1="Kroatisch - HR",HYPERLINK(CONCATENATE("https://www.saflax.de/0-WVK-Retail/Bilder-Pictures/SAFLAX-",'Basis-Tabelle-Samen'!C16,"-",'Basis-Tabelle-Samen'!J16,"-seed-package-front-cr-croatian.jpg")),
IF($C$1="Lettisch - LV",HYPERLINK(CONCATENATE("https://www.saflax.de/0-WVK-Retail/Bilder-Pictures/SAFLAX-",'Basis-Tabelle-Samen'!C16,"-",'Basis-Tabelle-Samen'!J16,"-seed-package-front-cr-latvian.jpg")),
IF($C$1="Litauisch - LT",HYPERLINK(CONCATENATE("https://www.saflax.de/0-WVK-Retail/Bilder-Pictures/SAFLAX-",'Basis-Tabelle-Samen'!C16,"-",'Basis-Tabelle-Samen'!J16,"-seed-package-front-cr-lithuanian.jpg")),
IF($C$1="Maltesisch - MT",HYPERLINK(CONCATENATE("https://www.saflax.de/0-WVK-Retail/Bilder-Pictures/SAFLAX-",'Basis-Tabelle-Samen'!C16,"-",'Basis-Tabelle-Samen'!J16,"-seed-package-front-cr-maltese.jpg")),
IF($C$1="Niederländisch - NL",HYPERLINK(CONCATENATE("https://www.saflax.de/0-WVK-Retail/Bilder-Pictures/SAFLAX-",'Basis-Tabelle-Samen'!C16,"-",'Basis-Tabelle-Samen'!J16,"-seed-package-front-cr-dutch.jpg")),
IF($C$1="Norwegisch - NO",HYPERLINK(CONCATENATE("https://www.saflax.de/0-WVK-Retail/Bilder-Pictures/SAFLAX-",'Basis-Tabelle-Samen'!C16,"-",'Basis-Tabelle-Samen'!J16,"-seed-package-front-cr-nowegian.jpg")),
IF($C$1="Polnisch - PL",HYPERLINK(CONCATENATE("https://www.saflax.de/0-WVK-Retail/Bilder-Pictures/SAFLAX-",'Basis-Tabelle-Samen'!C16,"-",'Basis-Tabelle-Samen'!J16,"-seed-package-front-cr-polish.jpg")),
IF($C$1="Portugiesisch - PT",HYPERLINK(CONCATENATE("https://www.saflax.de/0-WVK-Retail/Bilder-Pictures/SAFLAX-",'Basis-Tabelle-Samen'!C16,"-",'Basis-Tabelle-Samen'!J16,"-seed-package-front-cr-portuguese.jpg")),
IF($C$1="Rumänisch - RO",HYPERLINK(CONCATENATE("https://www.saflax.de/0-WVK-Retail/Bilder-Pictures/SAFLAX-",'Basis-Tabelle-Samen'!C16,"-",'Basis-Tabelle-Samen'!J16,"-seed-package-front-cr-romanian.jpg")),
IF($C$1="Schwedisch - SE",HYPERLINK(CONCATENATE("https://www.saflax.de/0-WVK-Retail/Bilder-Pictures/SAFLAX-",'Basis-Tabelle-Samen'!C16,"-",'Basis-Tabelle-Samen'!J16,"-seed-package-front-cr-swedish.jpg")),
IF($C$1="Slowakisch - SK",HYPERLINK(CONCATENATE("https://www.saflax.de/0-WVK-Retail/Bilder-Pictures/SAFLAX-",'Basis-Tabelle-Samen'!C16,"-",'Basis-Tabelle-Samen'!J16,"-seed-package-front-cr-slovak.jpg")),
IF($C$1="Slowenisch - SI",HYPERLINK(CONCATENATE("https://www.saflax.de/0-WVK-Retail/Bilder-Pictures/SAFLAX-",'Basis-Tabelle-Samen'!C16,"-",'Basis-Tabelle-Samen'!J16,"-seed-package-front-cr-slovenian.jpg")),
IF($C$1="Spanisch - ES",HYPERLINK(CONCATENATE("https://www.saflax.de/0-WVK-Retail/Bilder-Pictures/SAFLAX-",'Basis-Tabelle-Samen'!C16,"-",'Basis-Tabelle-Samen'!J16,"-seed-package-front-cr-spanish.jpg")),
IF($C$1="Tschechisch - CZ",HYPERLINK(CONCATENATE("https://www.saflax.de/0-WVK-Retail/Bilder-Pictures/SAFLAX-",'Basis-Tabelle-Samen'!C16,"-",'Basis-Tabelle-Samen'!J16,"-seed-package-front-cr-czech.jpg")),
IF($C$1="Türkisch - TR",HYPERLINK(CONCATENATE("https://www.saflax.de/0-WVK-Retail/Bilder-Pictures/SAFLAX-",'Basis-Tabelle-Samen'!C16,"-",'Basis-Tabelle-Samen'!J16,"-seed-package-front-cr-turkish.jpg")),
IF($C$1="Ungarisch - HU",HYPERLINK(CONCATENATE("https://www.saflax.de/0-WVK-Retail/Bilder-Pictures/SAFLAX-",'Basis-Tabelle-Samen'!C16,"-",'Basis-Tabelle-Samen'!J16,"-seed-package-front-cr-hungarian.jpg")),
" ACHTUNG")))))))))))))))))))))))))))))</f>
        <v>https://www.saflax.de/0-WVK-Retail/Bilder-Pictures/SAFLAX-12335-dracaena-draco-seed-package-front-cr-english.jpg</v>
      </c>
      <c r="AL47" s="330" t="str">
        <f>IF(G47&lt;1,"",
IF($C$1="Bulgarisch - BG",HYPERLINK(CONCATENATE("https://www.saflax.de/0-WVK-Retail/Bilder-Pictures/SAFLAX-",'Basis-Tabelle-Samen'!C16,"-",'Basis-Tabelle-Samen'!J16,"-seed-package-back-cr-bulgarian.jpg")),
IF($C$1="Dänisch - DK",HYPERLINK(CONCATENATE("https://www.saflax.de/0-WVK-Retail/Bilder-Pictures/SAFLAX-",'Basis-Tabelle-Samen'!C16,"-",'Basis-Tabelle-Samen'!J16,"-seed-package-back-cr-danish.jpg")),
IF($C$1="Deutsch - DE",HYPERLINK(CONCATENATE("https://www.saflax.de/0-WVK-Retail/Bilder-Pictures/SAFLAX-",'Basis-Tabelle-Samen'!C16,"-",'Basis-Tabelle-Samen'!J16,"-seed-package-back-cr-german.jpg")),
IF($C$1="Englisch - UK",HYPERLINK(CONCATENATE("https://www.saflax.de/0-WVK-Retail/Bilder-Pictures/SAFLAX-",'Basis-Tabelle-Samen'!C16,"-",'Basis-Tabelle-Samen'!J16,"-seed-package-back-cr-english.jpg")),
IF($C$1="Estnisch - EE",HYPERLINK(CONCATENATE("https://www.saflax.de/0-WVK-Retail/Bilder-Pictures/SAFLAX-",'Basis-Tabelle-Samen'!C16,"-",'Basis-Tabelle-Samen'!J16,"-seed-package-back-cr-estonian.jpg")),
IF($C$1="Finnisch - FI",HYPERLINK(CONCATENATE("https://www.saflax.de/0-WVK-Retail/Bilder-Pictures/SAFLAX-",'Basis-Tabelle-Samen'!C16,"-",'Basis-Tabelle-Samen'!J16,"-seed-package-back-cr-finnish.jpg")),
IF($C$1="Französisch - FR",HYPERLINK(CONCATENATE("https://www.saflax.de/0-WVK-Retail/Bilder-Pictures/SAFLAX-",'Basis-Tabelle-Samen'!C16,"-",'Basis-Tabelle-Samen'!J16,"-seed-package-back-cr-french.jpg")),
IF($C$1="Griechisch - GR",HYPERLINK(CONCATENATE("https://www.saflax.de/0-WVK-Retail/Bilder-Pictures/SAFLAX-",'Basis-Tabelle-Samen'!C16,"-",'Basis-Tabelle-Samen'!J16,"-seed-package-back-cr-greek.jpg")),
IF($C$1="Irisch - IE",HYPERLINK(CONCATENATE("https://www.saflax.de/0-WVK-Retail/Bilder-Pictures/SAFLAX-",'Basis-Tabelle-Samen'!C16,"-",'Basis-Tabelle-Samen'!J16,"-seed-package-back-cr-irish.jpg")),
IF($C$1="Isländisch - IS",HYPERLINK(CONCATENATE("https://www.saflax.de/0-WVK-Retail/Bilder-Pictures/SAFLAX-",'Basis-Tabelle-Samen'!C16,"-",'Basis-Tabelle-Samen'!J16,"-seed-package-back-cr-icelandic.jpg")),
IF($C$1="Italienisch - IT",HYPERLINK(CONCATENATE("https://www.saflax.de/0-WVK-Retail/Bilder-Pictures/SAFLAX-",'Basis-Tabelle-Samen'!C16,"-",'Basis-Tabelle-Samen'!J16,"-seed-package-back-cr-italian.jpg")),
IF($C$1="Japanisch - JP",HYPERLINK(CONCATENATE("https://www.saflax.de/0-WVK-Retail/Bilder-Pictures/SAFLAX-",'Basis-Tabelle-Samen'!C16,"-",'Basis-Tabelle-Samen'!J16,"-seed-package-back-cr-japanese.jpg")),
IF($C$1="Kroatisch - HR",HYPERLINK(CONCATENATE("https://www.saflax.de/0-WVK-Retail/Bilder-Pictures/SAFLAX-",'Basis-Tabelle-Samen'!C16,"-",'Basis-Tabelle-Samen'!J16,"-seed-package-back-cr-croatian.jpg")),
IF($C$1="Lettisch - LV",HYPERLINK(CONCATENATE("https://www.saflax.de/0-WVK-Retail/Bilder-Pictures/SAFLAX-",'Basis-Tabelle-Samen'!C16,"-",'Basis-Tabelle-Samen'!J16,"-seed-package-back-cr-latvian.jpg")),
IF($C$1="Litauisch - LT",HYPERLINK(CONCATENATE("https://www.saflax.de/0-WVK-Retail/Bilder-Pictures/SAFLAX-",'Basis-Tabelle-Samen'!C16,"-",'Basis-Tabelle-Samen'!J16,"-seed-package-back-cr-lithuanian.jpg")),
IF($C$1="Maltesisch - MT",HYPERLINK(CONCATENATE("https://www.saflax.de/0-WVK-Retail/Bilder-Pictures/SAFLAX-",'Basis-Tabelle-Samen'!C16,"-",'Basis-Tabelle-Samen'!J16,"-seed-package-back-cr-maltese.jpg")),
IF($C$1="Niederländisch - NL",HYPERLINK(CONCATENATE("https://www.saflax.de/0-WVK-Retail/Bilder-Pictures/SAFLAX-",'Basis-Tabelle-Samen'!C16,"-",'Basis-Tabelle-Samen'!J16,"-seed-package-back-cr-dutch.jpg")),
IF($C$1="Norwegisch - NO",HYPERLINK(CONCATENATE("https://www.saflax.de/0-WVK-Retail/Bilder-Pictures/SAFLAX-",'Basis-Tabelle-Samen'!C16,"-",'Basis-Tabelle-Samen'!J16,"-seed-package-back-cr-nowegian.jpg")),
IF($C$1="Polnisch - PL",HYPERLINK(CONCATENATE("https://www.saflax.de/0-WVK-Retail/Bilder-Pictures/SAFLAX-",'Basis-Tabelle-Samen'!C16,"-",'Basis-Tabelle-Samen'!J16,"-seed-package-back-cr-polish.jpg")),
IF($C$1="Portugiesisch - PT",HYPERLINK(CONCATENATE("https://www.saflax.de/0-WVK-Retail/Bilder-Pictures/SAFLAX-",'Basis-Tabelle-Samen'!C16,"-",'Basis-Tabelle-Samen'!J16,"-seed-package-back-cr-portuguese.jpg")),
IF($C$1="Rumänisch - RO",HYPERLINK(CONCATENATE("https://www.saflax.de/0-WVK-Retail/Bilder-Pictures/SAFLAX-",'Basis-Tabelle-Samen'!C16,"-",'Basis-Tabelle-Samen'!J16,"-seed-package-back-cr-romanian.jpg")),
IF($C$1="Schwedisch - SE",HYPERLINK(CONCATENATE("https://www.saflax.de/0-WVK-Retail/Bilder-Pictures/SAFLAX-",'Basis-Tabelle-Samen'!C16,"-",'Basis-Tabelle-Samen'!J16,"-seed-package-back-cr-swedish.jpg")),
IF($C$1="Slowakisch - SK",HYPERLINK(CONCATENATE("https://www.saflax.de/0-WVK-Retail/Bilder-Pictures/SAFLAX-",'Basis-Tabelle-Samen'!C16,"-",'Basis-Tabelle-Samen'!J16,"-seed-package-back-cr-slovak.jpg")),
IF($C$1="Slowenisch - SI",HYPERLINK(CONCATENATE("https://www.saflax.de/0-WVK-Retail/Bilder-Pictures/SAFLAX-",'Basis-Tabelle-Samen'!C16,"-",'Basis-Tabelle-Samen'!J16,"-seed-package-back-cr-slovenian.jpg")),
IF($C$1="Spanisch - ES",HYPERLINK(CONCATENATE("https://www.saflax.de/0-WVK-Retail/Bilder-Pictures/SAFLAX-",'Basis-Tabelle-Samen'!C16,"-",'Basis-Tabelle-Samen'!J16,"-seed-package-back-cr-spanish.jpg")),
IF($C$1="Tschechisch - CZ",HYPERLINK(CONCATENATE("https://www.saflax.de/0-WVK-Retail/Bilder-Pictures/SAFLAX-",'Basis-Tabelle-Samen'!C16,"-",'Basis-Tabelle-Samen'!J16,"-seed-package-back-cr-czech.jpg")),
IF($C$1="Türkisch - TR",HYPERLINK(CONCATENATE("https://www.saflax.de/0-WVK-Retail/Bilder-Pictures/SAFLAX-",'Basis-Tabelle-Samen'!C16,"-",'Basis-Tabelle-Samen'!J16,"-seed-package-back-cr-turkish.jpg")),
IF($C$1="Ungarisch - HU",HYPERLINK(CONCATENATE("https://www.saflax.de/0-WVK-Retail/Bilder-Pictures/SAFLAX-",'Basis-Tabelle-Samen'!C16,"-",'Basis-Tabelle-Samen'!J16,"-seed-package-back-cr-hungarian.jpg")),
" ACHTUNG")))))))))))))))))))))))))))))</f>
        <v>https://www.saflax.de/0-WVK-Retail/Bilder-Pictures/SAFLAX-12335-dracaena-draco-seed-package-back-cr-english.jpg</v>
      </c>
      <c r="AM47" s="330" t="str">
        <f>IF(H47&lt;1,"",
IF($C$1="Bulgarisch - BG",HYPERLINK(CONCATENATE("https://www.saflax.de/0-WVK-Retail/Bilder-Pictures/SAFLAX-",'Basis-Tabelle-Samen'!K16,"-",'Basis-Tabelle-Samen'!J16,"-garden-to-go-mini-bulgarian.jpg")),
IF($C$1="Dänisch - DK",HYPERLINK(CONCATENATE("https://www.saflax.de/0-WVK-Retail/Bilder-Pictures/SAFLAX-",'Basis-Tabelle-Samen'!K16,"-",'Basis-Tabelle-Samen'!J16,"-garden-to-go-mini-danish.jpg")),
IF($C$1="Deutsch - DE",HYPERLINK(CONCATENATE("https://www.saflax.de/0-WVK-Retail/Bilder-Pictures/SAFLAX-",'Basis-Tabelle-Samen'!K16,"-",'Basis-Tabelle-Samen'!J16,"-garden-to-go-mini-german.jpg")),
IF($C$1="Englisch - UK",HYPERLINK(CONCATENATE("https://www.saflax.de/0-WVK-Retail/Bilder-Pictures/SAFLAX-",'Basis-Tabelle-Samen'!K16,"-",'Basis-Tabelle-Samen'!J16,"-garden-to-go-mini-english.jpg")),
IF($C$1="Estnisch - EE",HYPERLINK(CONCATENATE("https://www.saflax.de/0-WVK-Retail/Bilder-Pictures/SAFLAX-",'Basis-Tabelle-Samen'!K16,"-",'Basis-Tabelle-Samen'!J16,"-garden-to-go-mini-estonian.jpg")),
IF($C$1="Finnisch - FI",HYPERLINK(CONCATENATE("https://www.saflax.de/0-WVK-Retail/Bilder-Pictures/SAFLAX-",'Basis-Tabelle-Samen'!K16,"-",'Basis-Tabelle-Samen'!J16,"-garden-to-go-mini-finnish.jpg")),
IF($C$1="Französisch - FR",HYPERLINK(CONCATENATE("https://www.saflax.de/0-WVK-Retail/Bilder-Pictures/SAFLAX-",'Basis-Tabelle-Samen'!K16,"-",'Basis-Tabelle-Samen'!J16,"-garden-to-go-mini-french.jpg")),
IF($C$1="Griechisch - GR",HYPERLINK(CONCATENATE("https://www.saflax.de/0-WVK-Retail/Bilder-Pictures/SAFLAX-",'Basis-Tabelle-Samen'!K16,"-",'Basis-Tabelle-Samen'!J16,"-garden-to-go-mini-greek.jpg")),
IF($C$1="Irisch - IE",HYPERLINK(CONCATENATE("https://www.saflax.de/0-WVK-Retail/Bilder-Pictures/SAFLAX-",'Basis-Tabelle-Samen'!K16,"-",'Basis-Tabelle-Samen'!J16,"-garden-to-go-mini-irish.jpg")),
IF($C$1="Isländisch - IS",HYPERLINK(CONCATENATE("https://www.saflax.de/0-WVK-Retail/Bilder-Pictures/SAFLAX-",'Basis-Tabelle-Samen'!K16,"-",'Basis-Tabelle-Samen'!J16,"-garden-to-go-mini-icelandic.jpg")),
IF($C$1="Italienisch - IT",HYPERLINK(CONCATENATE("https://www.saflax.de/0-WVK-Retail/Bilder-Pictures/SAFLAX-",'Basis-Tabelle-Samen'!K16,"-",'Basis-Tabelle-Samen'!J16,"-garden-to-go-mini-italian.jpg")),
IF($C$1="Japanisch - JP",HYPERLINK(CONCATENATE("https://www.saflax.de/0-WVK-Retail/Bilder-Pictures/SAFLAX-",'Basis-Tabelle-Samen'!K16,"-",'Basis-Tabelle-Samen'!J16,"-garden-to-go-mini-japanese.jpg")),
IF($C$1="Kroatisch - HR",HYPERLINK(CONCATENATE("https://www.saflax.de/0-WVK-Retail/Bilder-Pictures/SAFLAX-",'Basis-Tabelle-Samen'!K16,"-",'Basis-Tabelle-Samen'!J16,"-garden-to-go-mini-croatian.jpg")),
IF($C$1="Lettisch - LV",HYPERLINK(CONCATENATE("https://www.saflax.de/0-WVK-Retail/Bilder-Pictures/SAFLAX-",'Basis-Tabelle-Samen'!K16,"-",'Basis-Tabelle-Samen'!J16,"-garden-to-go-mini-latvian.jpg")),
IF($C$1="Litauisch - LT",HYPERLINK(CONCATENATE("https://www.saflax.de/0-WVK-Retail/Bilder-Pictures/SAFLAX-",'Basis-Tabelle-Samen'!K16,"-",'Basis-Tabelle-Samen'!J16,"-garden-to-go-mini-lithuanian.jpg")),
IF($C$1="Maltesisch - MT",HYPERLINK(CONCATENATE("https://www.saflax.de/0-WVK-Retail/Bilder-Pictures/SAFLAX-",'Basis-Tabelle-Samen'!K16,"-",'Basis-Tabelle-Samen'!J16,"-garden-to-go-mini-maltese.jpg")),
IF($C$1="Niederländisch - NL",HYPERLINK(CONCATENATE("https://www.saflax.de/0-WVK-Retail/Bilder-Pictures/SAFLAX-",'Basis-Tabelle-Samen'!K16,"-",'Basis-Tabelle-Samen'!J16,"-garden-to-go-mini-dutch.jpg")),
IF($C$1="Norwegisch - NO",HYPERLINK(CONCATENATE("https://www.saflax.de/0-WVK-Retail/Bilder-Pictures/SAFLAX-",'Basis-Tabelle-Samen'!K16,"-",'Basis-Tabelle-Samen'!J16,"-garden-to-go-mini-nowegian.jpg")),
IF($C$1="Polnisch - PL",HYPERLINK(CONCATENATE("https://www.saflax.de/0-WVK-Retail/Bilder-Pictures/SAFLAX-",'Basis-Tabelle-Samen'!K16,"-",'Basis-Tabelle-Samen'!J16,"-garden-to-go-mini-polish.jpg")),
IF($C$1="Portugiesisch - PT",HYPERLINK(CONCATENATE("https://www.saflax.de/0-WVK-Retail/Bilder-Pictures/SAFLAX-",'Basis-Tabelle-Samen'!K16,"-",'Basis-Tabelle-Samen'!J16,"-garden-to-go-mini-portuguese.jpg")),
IF($C$1="Rumänisch - RO",HYPERLINK(CONCATENATE("https://www.saflax.de/0-WVK-Retail/Bilder-Pictures/SAFLAX-",'Basis-Tabelle-Samen'!K16,"-",'Basis-Tabelle-Samen'!J16,"-garden-to-go-mini-romanian.jpg")),
IF($C$1="Schwedisch - SE",HYPERLINK(CONCATENATE("https://www.saflax.de/0-WVK-Retail/Bilder-Pictures/SAFLAX-",'Basis-Tabelle-Samen'!K16,"-",'Basis-Tabelle-Samen'!J16,"-garden-to-go-mini-swedish.jpg")),
IF($C$1="Slowakisch - SK",HYPERLINK(CONCATENATE("https://www.saflax.de/0-WVK-Retail/Bilder-Pictures/SAFLAX-",'Basis-Tabelle-Samen'!K16,"-",'Basis-Tabelle-Samen'!J16,"-garden-to-go-mini-slovak.jpg")),
IF($C$1="Slowenisch - SI",HYPERLINK(CONCATENATE("https://www.saflax.de/0-WVK-Retail/Bilder-Pictures/SAFLAX-",'Basis-Tabelle-Samen'!K16,"-",'Basis-Tabelle-Samen'!J16,"-garden-to-go-mini-slovenian.jpg")),
IF($C$1="Spanisch - ES",HYPERLINK(CONCATENATE("https://www.saflax.de/0-WVK-Retail/Bilder-Pictures/SAFLAX-",'Basis-Tabelle-Samen'!K16,"-",'Basis-Tabelle-Samen'!J16,"-garden-to-go-mini-spanish.jpg")),
IF($C$1="Tschechisch - CZ",HYPERLINK(CONCATENATE("https://www.saflax.de/0-WVK-Retail/Bilder-Pictures/SAFLAX-",'Basis-Tabelle-Samen'!K16,"-",'Basis-Tabelle-Samen'!J16,"-garden-to-go-mini-czech.jpg")),
IF($C$1="Türkisch - TR",HYPERLINK(CONCATENATE("https://www.saflax.de/0-WVK-Retail/Bilder-Pictures/SAFLAX-",'Basis-Tabelle-Samen'!K16,"-",'Basis-Tabelle-Samen'!J16,"-garden-to-go-mini-turkish.jpg")),
IF($C$1="Ungarisch - HU",HYPERLINK(CONCATENATE("https://www.saflax.de/0-WVK-Retail/Bilder-Pictures/SAFLAX-",'Basis-Tabelle-Samen'!K16,"-",'Basis-Tabelle-Samen'!J16,"-garden-to-go-mini-hungarian.jpg")),
" ACHTUNG")))))))))))))))))))))))))))))</f>
        <v>https://www.saflax.de/0-WVK-Retail/Bilder-Pictures/SAFLAX-72335-dracaena-draco-garden-to-go-mini-english.jpg</v>
      </c>
      <c r="AN47" s="330" t="str">
        <f>IF(I47&lt;1,"",
IF($C$1="Bulgarisch - BG",HYPERLINK(CONCATENATE("https://www.saflax.de/0-WVK-Retail/Bilder-Pictures/SAFLAX-",'Basis-Tabelle-Samen'!N16,"-",'Basis-Tabelle-Samen'!J16,"-garden-to-go-lite-bulgarian.jpg")),
IF($C$1="Dänisch - DK",HYPERLINK(CONCATENATE("https://www.saflax.de/0-WVK-Retail/Bilder-Pictures/SAFLAX-",'Basis-Tabelle-Samen'!N16,"-",'Basis-Tabelle-Samen'!J16,"-garden-to-go-lite-danish.jpg")),
IF($C$1="Deutsch - DE",HYPERLINK(CONCATENATE("https://www.saflax.de/0-WVK-Retail/Bilder-Pictures/SAFLAX-",'Basis-Tabelle-Samen'!N16,"-",'Basis-Tabelle-Samen'!J16,"-garden-to-go-lite-german.jpg")),
IF($C$1="Englisch - UK",HYPERLINK(CONCATENATE("https://www.saflax.de/0-WVK-Retail/Bilder-Pictures/SAFLAX-",'Basis-Tabelle-Samen'!N16,"-",'Basis-Tabelle-Samen'!J16,"-garden-to-go-lite-english.jpg")),
IF($C$1="Estnisch - EE",HYPERLINK(CONCATENATE("https://www.saflax.de/0-WVK-Retail/Bilder-Pictures/SAFLAX-",'Basis-Tabelle-Samen'!N16,"-",'Basis-Tabelle-Samen'!J16,"-garden-to-go-lite-estonian.jpg")),
IF($C$1="Finnisch - FI",HYPERLINK(CONCATENATE("https://www.saflax.de/0-WVK-Retail/Bilder-Pictures/SAFLAX-",'Basis-Tabelle-Samen'!N16,"-",'Basis-Tabelle-Samen'!J16,"-garden-to-go-lite-finnish.jpg")),
IF($C$1="Französisch - FR",HYPERLINK(CONCATENATE("https://www.saflax.de/0-WVK-Retail/Bilder-Pictures/SAFLAX-",'Basis-Tabelle-Samen'!N16,"-",'Basis-Tabelle-Samen'!J16,"-garden-to-go-lite-french.jpg")),
IF($C$1="Griechisch - GR",HYPERLINK(CONCATENATE("https://www.saflax.de/0-WVK-Retail/Bilder-Pictures/SAFLAX-",'Basis-Tabelle-Samen'!N16,"-",'Basis-Tabelle-Samen'!J16,"-garden-to-go-lite-greek.jpg")),
IF($C$1="Irisch - IE",HYPERLINK(CONCATENATE("https://www.saflax.de/0-WVK-Retail/Bilder-Pictures/SAFLAX-",'Basis-Tabelle-Samen'!N16,"-",'Basis-Tabelle-Samen'!J16,"-garden-to-go-lite-irish.jpg")),
IF($C$1="Isländisch - IS",HYPERLINK(CONCATENATE("https://www.saflax.de/0-WVK-Retail/Bilder-Pictures/SAFLAX-",'Basis-Tabelle-Samen'!N16,"-",'Basis-Tabelle-Samen'!J16,"-garden-to-go-lite-icelandic.jpg")),
IF($C$1="Italienisch - IT",HYPERLINK(CONCATENATE("https://www.saflax.de/0-WVK-Retail/Bilder-Pictures/SAFLAX-",'Basis-Tabelle-Samen'!N16,"-",'Basis-Tabelle-Samen'!J16,"-garden-to-go-lite-italian.jpg")),
IF($C$1="Japanisch - JP",HYPERLINK(CONCATENATE("https://www.saflax.de/0-WVK-Retail/Bilder-Pictures/SAFLAX-",'Basis-Tabelle-Samen'!N16,"-",'Basis-Tabelle-Samen'!J16,"-garden-to-go-lite-japanese.jpg")),
IF($C$1="Kroatisch - HR",HYPERLINK(CONCATENATE("https://www.saflax.de/0-WVK-Retail/Bilder-Pictures/SAFLAX-",'Basis-Tabelle-Samen'!N16,"-",'Basis-Tabelle-Samen'!J16,"-garden-to-go-lite-croatian.jpg")),
IF($C$1="Lettisch - LV",HYPERLINK(CONCATENATE("https://www.saflax.de/0-WVK-Retail/Bilder-Pictures/SAFLAX-",'Basis-Tabelle-Samen'!N16,"-",'Basis-Tabelle-Samen'!J16,"-garden-to-go-lite-latvian.jpg")),
IF($C$1="Litauisch - LT",HYPERLINK(CONCATENATE("https://www.saflax.de/0-WVK-Retail/Bilder-Pictures/SAFLAX-",'Basis-Tabelle-Samen'!N16,"-",'Basis-Tabelle-Samen'!J16,"-garden-to-go-lite-lithuanian.jpg")),
IF($C$1="Maltesisch - MT",HYPERLINK(CONCATENATE("https://www.saflax.de/0-WVK-Retail/Bilder-Pictures/SAFLAX-",'Basis-Tabelle-Samen'!N16,"-",'Basis-Tabelle-Samen'!J16,"-garden-to-go-lite-maltese.jpg")),
IF($C$1="Niederländisch - NL",HYPERLINK(CONCATENATE("https://www.saflax.de/0-WVK-Retail/Bilder-Pictures/SAFLAX-",'Basis-Tabelle-Samen'!N16,"-",'Basis-Tabelle-Samen'!J16,"-garden-to-go-lite-dutch.jpg")),
IF($C$1="Norwegisch - NO",HYPERLINK(CONCATENATE("https://www.saflax.de/0-WVK-Retail/Bilder-Pictures/SAFLAX-",'Basis-Tabelle-Samen'!N16,"-",'Basis-Tabelle-Samen'!J16,"-garden-to-go-lite-nowegian.jpg")),
IF($C$1="Polnisch - PL",HYPERLINK(CONCATENATE("https://www.saflax.de/0-WVK-Retail/Bilder-Pictures/SAFLAX-",'Basis-Tabelle-Samen'!N16,"-",'Basis-Tabelle-Samen'!J16,"-garden-to-go-lite-polish.jpg")),
IF($C$1="Portugiesisch - PT",HYPERLINK(CONCATENATE("https://www.saflax.de/0-WVK-Retail/Bilder-Pictures/SAFLAX-",'Basis-Tabelle-Samen'!N16,"-",'Basis-Tabelle-Samen'!J16,"-garden-to-go-lite-portuguese.jpg")),
IF($C$1="Rumänisch - RO",HYPERLINK(CONCATENATE("https://www.saflax.de/0-WVK-Retail/Bilder-Pictures/SAFLAX-",'Basis-Tabelle-Samen'!N16,"-",'Basis-Tabelle-Samen'!J16,"-garden-to-go-lite-romanian.jpg")),
IF($C$1="Schwedisch - SE",HYPERLINK(CONCATENATE("https://www.saflax.de/0-WVK-Retail/Bilder-Pictures/SAFLAX-",'Basis-Tabelle-Samen'!N16,"-",'Basis-Tabelle-Samen'!J16,"-garden-to-go-lite-swedish.jpg")),
IF($C$1="Slowakisch - SK",HYPERLINK(CONCATENATE("https://www.saflax.de/0-WVK-Retail/Bilder-Pictures/SAFLAX-",'Basis-Tabelle-Samen'!N16,"-",'Basis-Tabelle-Samen'!J16,"-garden-to-go-lite-slovak.jpg")),
IF($C$1="Slowenisch - SI",HYPERLINK(CONCATENATE("https://www.saflax.de/0-WVK-Retail/Bilder-Pictures/SAFLAX-",'Basis-Tabelle-Samen'!N16,"-",'Basis-Tabelle-Samen'!J16,"-garden-to-go-lite-slovenian.jpg")),
IF($C$1="Spanisch - ES",HYPERLINK(CONCATENATE("https://www.saflax.de/0-WVK-Retail/Bilder-Pictures/SAFLAX-",'Basis-Tabelle-Samen'!N16,"-",'Basis-Tabelle-Samen'!J16,"-garden-to-go-lite-spanish.jpg")),
IF($C$1="Tschechisch - CZ",HYPERLINK(CONCATENATE("https://www.saflax.de/0-WVK-Retail/Bilder-Pictures/SAFLAX-",'Basis-Tabelle-Samen'!N16,"-",'Basis-Tabelle-Samen'!J16,"-garden-to-go-lite-czech.jpg")),
IF($C$1="Türkisch - TR",HYPERLINK(CONCATENATE("https://www.saflax.de/0-WVK-Retail/Bilder-Pictures/SAFLAX-",'Basis-Tabelle-Samen'!N16,"-",'Basis-Tabelle-Samen'!J16,"-garden-to-go-lite-turkish.jpg")),
IF($C$1="Ungarisch - HU",HYPERLINK(CONCATENATE("https://www.saflax.de/0-WVK-Retail/Bilder-Pictures/SAFLAX-",'Basis-Tabelle-Samen'!N16,"-",'Basis-Tabelle-Samen'!J16,"-garden-to-go-lite-hungarian.jpg")),
" ACHTUNG")))))))))))))))))))))))))))))</f>
        <v>https://www.saflax.de/0-WVK-Retail/Bilder-Pictures/SAFLAX-82335-dracaena-draco-garden-to-go-lite-english.jpg</v>
      </c>
      <c r="AO47" s="330" t="str">
        <f>IF(J47&lt;1,"",
IF($C$1="Bulgarisch - BG",HYPERLINK(CONCATENATE("https://www.saflax.de/0-WVK-Retail/Bilder-Pictures/SAFLAX-",'Basis-Tabelle-Samen'!Q16,"-",'Basis-Tabelle-Samen'!J16,"-garden-to-go-bulgarian.jpg")),
IF($C$1="Dänisch - DK",HYPERLINK(CONCATENATE("https://www.saflax.de/0-WVK-Retail/Bilder-Pictures/SAFLAX-",'Basis-Tabelle-Samen'!Q16,"-",'Basis-Tabelle-Samen'!J16,"-garden-to-go-danish.jpg")),
IF($C$1="Deutsch - DE",HYPERLINK(CONCATENATE("https://www.saflax.de/0-WVK-Retail/Bilder-Pictures/SAFLAX-",'Basis-Tabelle-Samen'!Q16,"-",'Basis-Tabelle-Samen'!J16,"-garden-to-go-german.jpg")),
IF($C$1="Englisch - UK",HYPERLINK(CONCATENATE("https://www.saflax.de/0-WVK-Retail/Bilder-Pictures/SAFLAX-",'Basis-Tabelle-Samen'!Q16,"-",'Basis-Tabelle-Samen'!J16,"-garden-to-go-english.jpg")),
IF($C$1="Estnisch - EE",HYPERLINK(CONCATENATE("https://www.saflax.de/0-WVK-Retail/Bilder-Pictures/SAFLAX-",'Basis-Tabelle-Samen'!Q16,"-",'Basis-Tabelle-Samen'!J16,"-garden-to-go-estonian.jpg")),
IF($C$1="Finnisch - FI",HYPERLINK(CONCATENATE("https://www.saflax.de/0-WVK-Retail/Bilder-Pictures/SAFLAX-",'Basis-Tabelle-Samen'!Q16,"-",'Basis-Tabelle-Samen'!J16,"-garden-to-go-finnish.jpg")),
IF($C$1="Französisch - FR",HYPERLINK(CONCATENATE("https://www.saflax.de/0-WVK-Retail/Bilder-Pictures/SAFLAX-",'Basis-Tabelle-Samen'!Q16,"-",'Basis-Tabelle-Samen'!J16,"-garden-to-go-french.jpg")),
IF($C$1="Griechisch - GR",HYPERLINK(CONCATENATE("https://www.saflax.de/0-WVK-Retail/Bilder-Pictures/SAFLAX-",'Basis-Tabelle-Samen'!Q16,"-",'Basis-Tabelle-Samen'!J16,"-garden-to-go-greek.jpg")),
IF($C$1="Irisch - IE",HYPERLINK(CONCATENATE("https://www.saflax.de/0-WVK-Retail/Bilder-Pictures/SAFLAX-",'Basis-Tabelle-Samen'!Q16,"-",'Basis-Tabelle-Samen'!J16,"-garden-to-go-irish.jpg")),
IF($C$1="Isländisch - IS",HYPERLINK(CONCATENATE("https://www.saflax.de/0-WVK-Retail/Bilder-Pictures/SAFLAX-",'Basis-Tabelle-Samen'!Q16,"-",'Basis-Tabelle-Samen'!J16,"-garden-to-go-icelandic.jpg")),
IF($C$1="Italienisch - IT",HYPERLINK(CONCATENATE("https://www.saflax.de/0-WVK-Retail/Bilder-Pictures/SAFLAX-",'Basis-Tabelle-Samen'!Q16,"-",'Basis-Tabelle-Samen'!J16,"-garden-to-go-italian.jpg")),
IF($C$1="Japanisch - JP",HYPERLINK(CONCATENATE("https://www.saflax.de/0-WVK-Retail/Bilder-Pictures/SAFLAX-",'Basis-Tabelle-Samen'!Q16,"-",'Basis-Tabelle-Samen'!J16,"-garden-to-go-japanese.jpg")),
IF($C$1="Kroatisch - HR",HYPERLINK(CONCATENATE("https://www.saflax.de/0-WVK-Retail/Bilder-Pictures/SAFLAX-",'Basis-Tabelle-Samen'!Q16,"-",'Basis-Tabelle-Samen'!J16,"-garden-to-go-croatian.jpg")),
IF($C$1="Lettisch - LV",HYPERLINK(CONCATENATE("https://www.saflax.de/0-WVK-Retail/Bilder-Pictures/SAFLAX-",'Basis-Tabelle-Samen'!Q16,"-",'Basis-Tabelle-Samen'!J16,"-garden-to-go-latvian.jpg")),
IF($C$1="Litauisch - LT",HYPERLINK(CONCATENATE("https://www.saflax.de/0-WVK-Retail/Bilder-Pictures/SAFLAX-",'Basis-Tabelle-Samen'!Q16,"-",'Basis-Tabelle-Samen'!J16,"-garden-to-go-lithuanian.jpg")),
IF($C$1="Maltesisch - MT",HYPERLINK(CONCATENATE("https://www.saflax.de/0-WVK-Retail/Bilder-Pictures/SAFLAX-",'Basis-Tabelle-Samen'!Q16,"-",'Basis-Tabelle-Samen'!J16,"-garden-to-go-maltese.jpg")),
IF($C$1="Niederländisch - NL",HYPERLINK(CONCATENATE("https://www.saflax.de/0-WVK-Retail/Bilder-Pictures/SAFLAX-",'Basis-Tabelle-Samen'!Q16,"-",'Basis-Tabelle-Samen'!J16,"-garden-to-go-dutch.jpg")),
IF($C$1="Norwegisch - NO",HYPERLINK(CONCATENATE("https://www.saflax.de/0-WVK-Retail/Bilder-Pictures/SAFLAX-",'Basis-Tabelle-Samen'!Q16,"-",'Basis-Tabelle-Samen'!J16,"-garden-to-go-nowegian.jpg")),
IF($C$1="Polnisch - PL",HYPERLINK(CONCATENATE("https://www.saflax.de/0-WVK-Retail/Bilder-Pictures/SAFLAX-",'Basis-Tabelle-Samen'!Q16,"-",'Basis-Tabelle-Samen'!J16,"-garden-to-go-polish.jpg")),
IF($C$1="Portugiesisch - PT",HYPERLINK(CONCATENATE("https://www.saflax.de/0-WVK-Retail/Bilder-Pictures/SAFLAX-",'Basis-Tabelle-Samen'!Q16,"-",'Basis-Tabelle-Samen'!J16,"-garden-to-go-portuguese.jpg")),
IF($C$1="Rumänisch - RO",HYPERLINK(CONCATENATE("https://www.saflax.de/0-WVK-Retail/Bilder-Pictures/SAFLAX-",'Basis-Tabelle-Samen'!Q16,"-",'Basis-Tabelle-Samen'!J16,"-garden-to-go-romanian.jpg")),
IF($C$1="Schwedisch - SE",HYPERLINK(CONCATENATE("https://www.saflax.de/0-WVK-Retail/Bilder-Pictures/SAFLAX-",'Basis-Tabelle-Samen'!Q16,"-",'Basis-Tabelle-Samen'!J16,"-garden-to-go-swedish.jpg")),
IF($C$1="Slowakisch - SK",HYPERLINK(CONCATENATE("https://www.saflax.de/0-WVK-Retail/Bilder-Pictures/SAFLAX-",'Basis-Tabelle-Samen'!Q16,"-",'Basis-Tabelle-Samen'!J16,"-garden-to-go-slovak.jpg")),
IF($C$1="Slowenisch - SI",HYPERLINK(CONCATENATE("https://www.saflax.de/0-WVK-Retail/Bilder-Pictures/SAFLAX-",'Basis-Tabelle-Samen'!Q16,"-",'Basis-Tabelle-Samen'!J16,"-garden-to-go-slovenian.jpg")),
IF($C$1="Spanisch - ES",HYPERLINK(CONCATENATE("https://www.saflax.de/0-WVK-Retail/Bilder-Pictures/SAFLAX-",'Basis-Tabelle-Samen'!Q16,"-",'Basis-Tabelle-Samen'!J16,"-garden-to-go-spanish.jpg")),
IF($C$1="Tschechisch - CZ",HYPERLINK(CONCATENATE("https://www.saflax.de/0-WVK-Retail/Bilder-Pictures/SAFLAX-",'Basis-Tabelle-Samen'!Q16,"-",'Basis-Tabelle-Samen'!J16,"-garden-to-go-czech.jpg")),
IF($C$1="Türkisch - TR",HYPERLINK(CONCATENATE("https://www.saflax.de/0-WVK-Retail/Bilder-Pictures/SAFLAX-",'Basis-Tabelle-Samen'!Q16,"-",'Basis-Tabelle-Samen'!J16,"-garden-to-go-turkish.jpg")),
IF($C$1="Ungarisch - HU",HYPERLINK(CONCATENATE("https://www.saflax.de/0-WVK-Retail/Bilder-Pictures/SAFLAX-",'Basis-Tabelle-Samen'!Q16,"-",'Basis-Tabelle-Samen'!J16,"-garden-to-go-hungarian.jpg")),
" ACHTUNG")))))))))))))))))))))))))))))</f>
        <v>https://www.saflax.de/0-WVK-Retail/Bilder-Pictures/SAFLAX-52335-dracaena-draco-garden-to-go-english.jpg</v>
      </c>
      <c r="AP47" s="330" t="str">
        <f>IF(K47&lt;1,"",
IF($C$1="Bulgarisch - BG",HYPERLINK(CONCATENATE("https://www.saflax.de/0-WVK-Retail/Bilder-Pictures/SAFLAX-",'Basis-Tabelle-Samen'!T16,"-",'Basis-Tabelle-Samen'!J16,"-cultivation-set-bulgarian.jpg")),
IF($C$1="Dänisch - DK",HYPERLINK(CONCATENATE("https://www.saflax.de/0-WVK-Retail/Bilder-Pictures/SAFLAX-",'Basis-Tabelle-Samen'!T16,"-",'Basis-Tabelle-Samen'!J16,"-cultivation-set-danish.jpg")),
IF($C$1="Deutsch - DE",HYPERLINK(CONCATENATE("https://www.saflax.de/0-WVK-Retail/Bilder-Pictures/SAFLAX-",'Basis-Tabelle-Samen'!T16,"-",'Basis-Tabelle-Samen'!J16,"-cultivation-set-german.jpg")),
IF($C$1="Englisch - UK",HYPERLINK(CONCATENATE("https://www.saflax.de/0-WVK-Retail/Bilder-Pictures/SAFLAX-",'Basis-Tabelle-Samen'!T16,"-",'Basis-Tabelle-Samen'!J16,"-cultivation-set-english.jpg")),
IF($C$1="Estnisch - EE",HYPERLINK(CONCATENATE("https://www.saflax.de/0-WVK-Retail/Bilder-Pictures/SAFLAX-",'Basis-Tabelle-Samen'!T16,"-",'Basis-Tabelle-Samen'!J16,"-cultivation-set-estonian.jpg")),
IF($C$1="Finnisch - FI",HYPERLINK(CONCATENATE("https://www.saflax.de/0-WVK-Retail/Bilder-Pictures/SAFLAX-",'Basis-Tabelle-Samen'!T16,"-",'Basis-Tabelle-Samen'!J16,"-cultivation-set-finnish.jpg")),
IF($C$1="Französisch - FR",HYPERLINK(CONCATENATE("https://www.saflax.de/0-WVK-Retail/Bilder-Pictures/SAFLAX-",'Basis-Tabelle-Samen'!T16,"-",'Basis-Tabelle-Samen'!J16,"-cultivation-set-french.jpg")),
IF($C$1="Griechisch - GR",HYPERLINK(CONCATENATE("https://www.saflax.de/0-WVK-Retail/Bilder-Pictures/SAFLAX-",'Basis-Tabelle-Samen'!T16,"-",'Basis-Tabelle-Samen'!J16,"-cultivation-set-greek.jpg")),
IF($C$1="Irisch - IE",HYPERLINK(CONCATENATE("https://www.saflax.de/0-WVK-Retail/Bilder-Pictures/SAFLAX-",'Basis-Tabelle-Samen'!T16,"-",'Basis-Tabelle-Samen'!J16,"-cultivation-set-irish.jpg")),
IF($C$1="Isländisch - IS",HYPERLINK(CONCATENATE("https://www.saflax.de/0-WVK-Retail/Bilder-Pictures/SAFLAX-",'Basis-Tabelle-Samen'!T16,"-",'Basis-Tabelle-Samen'!J16,"-cultivation-set-icelandic.jpg")),
IF($C$1="Italienisch - IT",HYPERLINK(CONCATENATE("https://www.saflax.de/0-WVK-Retail/Bilder-Pictures/SAFLAX-",'Basis-Tabelle-Samen'!T16,"-",'Basis-Tabelle-Samen'!J16,"-cultivation-set-italian.jpg")),
IF($C$1="Japanisch - JP",HYPERLINK(CONCATENATE("https://www.saflax.de/0-WVK-Retail/Bilder-Pictures/SAFLAX-",'Basis-Tabelle-Samen'!T16,"-",'Basis-Tabelle-Samen'!J16,"-cultivation-set-japanese.jpg")),
IF($C$1="Kroatisch - HR",HYPERLINK(CONCATENATE("https://www.saflax.de/0-WVK-Retail/Bilder-Pictures/SAFLAX-",'Basis-Tabelle-Samen'!T16,"-",'Basis-Tabelle-Samen'!J16,"-cultivation-set-croatian.jpg")),
IF($C$1="Lettisch - LV",HYPERLINK(CONCATENATE("https://www.saflax.de/0-WVK-Retail/Bilder-Pictures/SAFLAX-",'Basis-Tabelle-Samen'!T16,"-",'Basis-Tabelle-Samen'!J16,"-cultivation-set-latvian.jpg")),
IF($C$1="Litauisch - LT",HYPERLINK(CONCATENATE("https://www.saflax.de/0-WVK-Retail/Bilder-Pictures/SAFLAX-",'Basis-Tabelle-Samen'!T16,"-",'Basis-Tabelle-Samen'!J16,"-cultivation-set-lithuanian.jpg")),
IF($C$1="Maltesisch - MT",HYPERLINK(CONCATENATE("https://www.saflax.de/0-WVK-Retail/Bilder-Pictures/SAFLAX-",'Basis-Tabelle-Samen'!T16,"-",'Basis-Tabelle-Samen'!J16,"-cultivation-set-maltese.jpg")),
IF($C$1="Niederländisch - NL",HYPERLINK(CONCATENATE("https://www.saflax.de/0-WVK-Retail/Bilder-Pictures/SAFLAX-",'Basis-Tabelle-Samen'!T16,"-",'Basis-Tabelle-Samen'!J16,"-cultivation-set-dutch.jpg")),
IF($C$1="Norwegisch - NO",HYPERLINK(CONCATENATE("https://www.saflax.de/0-WVK-Retail/Bilder-Pictures/SAFLAX-",'Basis-Tabelle-Samen'!T16,"-",'Basis-Tabelle-Samen'!J16,"-cultivation-set-nowegian.jpg")),
IF($C$1="Polnisch - PL",HYPERLINK(CONCATENATE("https://www.saflax.de/0-WVK-Retail/Bilder-Pictures/SAFLAX-",'Basis-Tabelle-Samen'!T16,"-",'Basis-Tabelle-Samen'!J16,"-cultivation-set-polish.jpg")),
IF($C$1="Portugiesisch - PT",HYPERLINK(CONCATENATE("https://www.saflax.de/0-WVK-Retail/Bilder-Pictures/SAFLAX-",'Basis-Tabelle-Samen'!T16,"-",'Basis-Tabelle-Samen'!J16,"-cultivation-set-portuguese.jpg")),
IF($C$1="Rumänisch - RO",HYPERLINK(CONCATENATE("https://www.saflax.de/0-WVK-Retail/Bilder-Pictures/SAFLAX-",'Basis-Tabelle-Samen'!T16,"-",'Basis-Tabelle-Samen'!J16,"-cultivation-set-romanian.jpg")),
IF($C$1="Schwedisch - SE",HYPERLINK(CONCATENATE("https://www.saflax.de/0-WVK-Retail/Bilder-Pictures/SAFLAX-",'Basis-Tabelle-Samen'!T16,"-",'Basis-Tabelle-Samen'!J16,"-cultivation-set-swedish.jpg")),
IF($C$1="Slowakisch - SK",HYPERLINK(CONCATENATE("https://www.saflax.de/0-WVK-Retail/Bilder-Pictures/SAFLAX-",'Basis-Tabelle-Samen'!T16,"-",'Basis-Tabelle-Samen'!J16,"-cultivation-set-slovak.jpg")),
IF($C$1="Slowenisch - SI",HYPERLINK(CONCATENATE("https://www.saflax.de/0-WVK-Retail/Bilder-Pictures/SAFLAX-",'Basis-Tabelle-Samen'!T16,"-",'Basis-Tabelle-Samen'!J16,"-cultivation-set-slovenian.jpg")),
IF($C$1="Spanisch - ES",HYPERLINK(CONCATENATE("https://www.saflax.de/0-WVK-Retail/Bilder-Pictures/SAFLAX-",'Basis-Tabelle-Samen'!T16,"-",'Basis-Tabelle-Samen'!J16,"-cultivation-set-spanish.jpg")),
IF($C$1="Tschechisch - CZ",HYPERLINK(CONCATENATE("https://www.saflax.de/0-WVK-Retail/Bilder-Pictures/SAFLAX-",'Basis-Tabelle-Samen'!T16,"-",'Basis-Tabelle-Samen'!J16,"-cultivation-set-czech.jpg")),
IF($C$1="Türkisch - TR",HYPERLINK(CONCATENATE("https://www.saflax.de/0-WVK-Retail/Bilder-Pictures/SAFLAX-",'Basis-Tabelle-Samen'!T16,"-",'Basis-Tabelle-Samen'!J16,"-cultivation-set-turkish.jpg")),
IF($C$1="Ungarisch - HU",HYPERLINK(CONCATENATE("https://www.saflax.de/0-WVK-Retail/Bilder-Pictures/SAFLAX-",'Basis-Tabelle-Samen'!T16,"-",'Basis-Tabelle-Samen'!J16,"-cultivation-set-hungarian.jpg")),
" ACHTUNG")))))))))))))))))))))))))))))</f>
        <v>https://www.saflax.de/0-WVK-Retail/Bilder-Pictures/SAFLAX-32335-dracaena-draco-cultivation-set-english.jpg</v>
      </c>
      <c r="AQ47" s="330" t="str">
        <f>IF(L47&lt;1,"",
IF($C$1="Bulgarisch - BG",HYPERLINK(CONCATENATE("https://www.saflax.de/0-WVK-Retail/Bilder-Pictures/SAFLAX-",'Basis-Tabelle-Samen'!W16,"-",'Basis-Tabelle-Samen'!J16,"-garden-in-the-bag-bulgarian.jpg")),
IF($C$1="Dänisch - DK",HYPERLINK(CONCATENATE("https://www.saflax.de/0-WVK-Retail/Bilder-Pictures/SAFLAX-",'Basis-Tabelle-Samen'!W16,"-",'Basis-Tabelle-Samen'!J16,"-garden-in-the-bag-danish.jpg")),
IF($C$1="Deutsch - DE",HYPERLINK(CONCATENATE("https://www.saflax.de/0-WVK-Retail/Bilder-Pictures/SAFLAX-",'Basis-Tabelle-Samen'!W16,"-",'Basis-Tabelle-Samen'!J16,"-garden-in-the-bag-german.jpg")),
IF($C$1="Englisch - UK",HYPERLINK(CONCATENATE("https://www.saflax.de/0-WVK-Retail/Bilder-Pictures/SAFLAX-",'Basis-Tabelle-Samen'!W16,"-",'Basis-Tabelle-Samen'!J16,"-garden-in-the-bag-english.jpg")),
IF($C$1="Estnisch - EE",HYPERLINK(CONCATENATE("https://www.saflax.de/0-WVK-Retail/Bilder-Pictures/SAFLAX-",'Basis-Tabelle-Samen'!W16,"-",'Basis-Tabelle-Samen'!J16,"-garden-in-the-bag-estonian.jpg")),
IF($C$1="Finnisch - FI",HYPERLINK(CONCATENATE("https://www.saflax.de/0-WVK-Retail/Bilder-Pictures/SAFLAX-",'Basis-Tabelle-Samen'!W16,"-",'Basis-Tabelle-Samen'!J16,"-garden-in-the-bag-finnish.jpg")),
IF($C$1="Französisch - FR",HYPERLINK(CONCATENATE("https://www.saflax.de/0-WVK-Retail/Bilder-Pictures/SAFLAX-",'Basis-Tabelle-Samen'!W16,"-",'Basis-Tabelle-Samen'!J16,"-garden-in-the-bag-french.jpg")),
IF($C$1="Griechisch - GR",HYPERLINK(CONCATENATE("https://www.saflax.de/0-WVK-Retail/Bilder-Pictures/SAFLAX-",'Basis-Tabelle-Samen'!W16,"-",'Basis-Tabelle-Samen'!J16,"-garden-in-the-bag-greek.jpg")),
IF($C$1="Irisch - IE",HYPERLINK(CONCATENATE("https://www.saflax.de/0-WVK-Retail/Bilder-Pictures/SAFLAX-",'Basis-Tabelle-Samen'!W16,"-",'Basis-Tabelle-Samen'!J16,"-garden-in-the-bag-irish.jpg")),
IF($C$1="Isländisch - IS",HYPERLINK(CONCATENATE("https://www.saflax.de/0-WVK-Retail/Bilder-Pictures/SAFLAX-",'Basis-Tabelle-Samen'!W16,"-",'Basis-Tabelle-Samen'!J16,"-garden-in-the-bag-icelandic.jpg")),
IF($C$1="Italienisch - IT",HYPERLINK(CONCATENATE("https://www.saflax.de/0-WVK-Retail/Bilder-Pictures/SAFLAX-",'Basis-Tabelle-Samen'!W16,"-",'Basis-Tabelle-Samen'!J16,"-garden-in-the-bag-italian.jpg")),
IF($C$1="Japanisch - JP",HYPERLINK(CONCATENATE("https://www.saflax.de/0-WVK-Retail/Bilder-Pictures/SAFLAX-",'Basis-Tabelle-Samen'!W16,"-",'Basis-Tabelle-Samen'!J16,"-garden-in-the-bag-japanese.jpg")),
IF($C$1="Kroatisch - HR",HYPERLINK(CONCATENATE("https://www.saflax.de/0-WVK-Retail/Bilder-Pictures/SAFLAX-",'Basis-Tabelle-Samen'!W16,"-",'Basis-Tabelle-Samen'!J16,"-garden-in-the-bag-croatian.jpg")),
IF($C$1="Lettisch - LV",HYPERLINK(CONCATENATE("https://www.saflax.de/0-WVK-Retail/Bilder-Pictures/SAFLAX-",'Basis-Tabelle-Samen'!W16,"-",'Basis-Tabelle-Samen'!J16,"-garden-in-the-bag-latvian.jpg")),
IF($C$1="Litauisch - LT",HYPERLINK(CONCATENATE("https://www.saflax.de/0-WVK-Retail/Bilder-Pictures/SAFLAX-",'Basis-Tabelle-Samen'!W16,"-",'Basis-Tabelle-Samen'!J16,"-garden-in-the-bag-lithuanian.jpg")),
IF($C$1="Maltesisch - MT",HYPERLINK(CONCATENATE("https://www.saflax.de/0-WVK-Retail/Bilder-Pictures/SAFLAX-",'Basis-Tabelle-Samen'!W16,"-",'Basis-Tabelle-Samen'!J16,"-garden-in-the-bag-maltese.jpg")),
IF($C$1="Niederländisch - NL",HYPERLINK(CONCATENATE("https://www.saflax.de/0-WVK-Retail/Bilder-Pictures/SAFLAX-",'Basis-Tabelle-Samen'!W16,"-",'Basis-Tabelle-Samen'!J16,"-garden-in-the-bag-dutch.jpg")),
IF($C$1="Norwegisch - NO",HYPERLINK(CONCATENATE("https://www.saflax.de/0-WVK-Retail/Bilder-Pictures/SAFLAX-",'Basis-Tabelle-Samen'!W16,"-",'Basis-Tabelle-Samen'!J16,"-garden-in-the-bag-nowegian.jpg")),
IF($C$1="Polnisch - PL",HYPERLINK(CONCATENATE("https://www.saflax.de/0-WVK-Retail/Bilder-Pictures/SAFLAX-",'Basis-Tabelle-Samen'!W16,"-",'Basis-Tabelle-Samen'!J16,"-garden-in-the-bag-polish.jpg")),
IF($C$1="Portugiesisch - PT",HYPERLINK(CONCATENATE("https://www.saflax.de/0-WVK-Retail/Bilder-Pictures/SAFLAX-",'Basis-Tabelle-Samen'!W16,"-",'Basis-Tabelle-Samen'!J16,"-garden-in-the-bag-portuguese.jpg")),
IF($C$1="Rumänisch - RO",HYPERLINK(CONCATENATE("https://www.saflax.de/0-WVK-Retail/Bilder-Pictures/SAFLAX-",'Basis-Tabelle-Samen'!W16,"-",'Basis-Tabelle-Samen'!J16,"-garden-in-the-bag-romanian.jpg")),
IF($C$1="Schwedisch - SE",HYPERLINK(CONCATENATE("https://www.saflax.de/0-WVK-Retail/Bilder-Pictures/SAFLAX-",'Basis-Tabelle-Samen'!W16,"-",'Basis-Tabelle-Samen'!J16,"-garden-in-the-bag-swedish.jpg")),
IF($C$1="Slowakisch - SK",HYPERLINK(CONCATENATE("https://www.saflax.de/0-WVK-Retail/Bilder-Pictures/SAFLAX-",'Basis-Tabelle-Samen'!W16,"-",'Basis-Tabelle-Samen'!J16,"-garden-in-the-bag-slovak.jpg")),
IF($C$1="Slowenisch - SI",HYPERLINK(CONCATENATE("https://www.saflax.de/0-WVK-Retail/Bilder-Pictures/SAFLAX-",'Basis-Tabelle-Samen'!W16,"-",'Basis-Tabelle-Samen'!J16,"-garden-in-the-bag-slovenian.jpg")),
IF($C$1="Spanisch - ES",HYPERLINK(CONCATENATE("https://www.saflax.de/0-WVK-Retail/Bilder-Pictures/SAFLAX-",'Basis-Tabelle-Samen'!W16,"-",'Basis-Tabelle-Samen'!J16,"-garden-in-the-bag-spanish.jpg")),
IF($C$1="Tschechisch - CZ",HYPERLINK(CONCATENATE("https://www.saflax.de/0-WVK-Retail/Bilder-Pictures/SAFLAX-",'Basis-Tabelle-Samen'!W16,"-",'Basis-Tabelle-Samen'!J16,"-garden-in-the-bag-czech.jpg")),
IF($C$1="Türkisch - TR",HYPERLINK(CONCATENATE("https://www.saflax.de/0-WVK-Retail/Bilder-Pictures/SAFLAX-",'Basis-Tabelle-Samen'!W16,"-",'Basis-Tabelle-Samen'!J16,"-garden-in-the-bag-turkish.jpg")),
IF($C$1="Ungarisch - HU",HYPERLINK(CONCATENATE("https://www.saflax.de/0-WVK-Retail/Bilder-Pictures/SAFLAX-",'Basis-Tabelle-Samen'!W16,"-",'Basis-Tabelle-Samen'!J16,"-garden-in-the-bag-hungarian.jpg")),
" ACHTUNG")))))))))))))))))))))))))))))</f>
        <v>https://www.saflax.de/0-WVK-Retail/Bilder-Pictures/SAFLAX-62335-dracaena-draco-garden-in-the-bag-english.jpg</v>
      </c>
    </row>
    <row r="48" spans="1:43" ht="17.100000000000001" customHeight="1" x14ac:dyDescent="0.2">
      <c r="A48" s="318" t="str">
        <f>IF('Basis-Tabelle-Samen'!A47="","",IF($C$1="Deutsch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48" s="319" t="str">
        <f>'Basis-Tabelle-Samen'!I47</f>
        <v>Drosera rotundifolia</v>
      </c>
      <c r="C48" s="316" t="str">
        <f>IF($C$1="Bulgarisch - BG",'Basis-Tabelle-Samen'!Z47,
IF($C$1="Dänisch - DK",'Basis-Tabelle-Samen'!AA47,
IF($C$1="Deutsch - DE",'Basis-Tabelle-Samen'!AB47,
IF($C$1="Englisch - UK",'Basis-Tabelle-Samen'!AC47,
IF($C$1="Estnisch - EE",'Basis-Tabelle-Samen'!AD47,
IF($C$1="Finnisch - FI",'Basis-Tabelle-Samen'!AE47,
IF($C$1="Französisch - FR",'Basis-Tabelle-Samen'!AF47,
IF($C$1="Griechisch - GR",'Basis-Tabelle-Samen'!AG47,
IF($C$1="Irisch - IE",'Basis-Tabelle-Samen'!AH47,
IF($C$1="Isländisch - IS",'Basis-Tabelle-Samen'!AI47,
IF($C$1="Italienisch - IT",'Basis-Tabelle-Samen'!AJ47,
IF($C$1="Japanisch - JP",'Basis-Tabelle-Samen'!AK47,
IF($C$1="Kroatisch - HR",'Basis-Tabelle-Samen'!AL47,
IF($C$1="Lettisch - LV",'Basis-Tabelle-Samen'!AM47,
IF($C$1="Litauisch - LT",'Basis-Tabelle-Samen'!AN47,
IF($C$1="Maltesisch - MT",'Basis-Tabelle-Samen'!AO47,
IF($C$1="Niederländisch - NL",'Basis-Tabelle-Samen'!AP47,
IF($C$1="Norwegisch - NO",'Basis-Tabelle-Samen'!AQ47,
IF($C$1="Polnisch - PL",'Basis-Tabelle-Samen'!AR47,
IF($C$1="Portugiesisch - PT",'Basis-Tabelle-Samen'!AS47,
IF($C$1="Rumänisch - RO",'Basis-Tabelle-Samen'!AT47,
IF($C$1="Schwedisch - SE",'Basis-Tabelle-Samen'!AU47,
IF($C$1="Slowakisch - SK",'Basis-Tabelle-Samen'!AV47,
IF($C$1="Slowenisch - SI",'Basis-Tabelle-Samen'!AW47,
IF($C$1="Spanisch - ES",'Basis-Tabelle-Samen'!AX47,
IF($C$1="Tschechisch - CZ",'Basis-Tabelle-Samen'!AY47,
IF($C$1="Türkisch - TR",'Basis-Tabelle-Samen'!AZ47,
IF($C$1="Ungarisch - HU",'Basis-Tabelle-Samen'!BA47,
" ACHTUNG"))))))))))))))))))))))))))))</f>
        <v>Round Leaved Sundew</v>
      </c>
      <c r="D48" s="320">
        <f>'Basis-Tabelle-Samen'!F47</f>
        <v>50</v>
      </c>
      <c r="E48" s="321" t="str">
        <f>'Basis-Tabelle-Samen'!H47</f>
        <v>7 %</v>
      </c>
      <c r="F48" s="322" t="str">
        <f>IF('Basis-Tabelle-Samen'!G47="","",'Basis-Tabelle-Samen'!G47)</f>
        <v>01</v>
      </c>
      <c r="G48" s="320">
        <f>'Basis-Tabelle-Samen'!C47</f>
        <v>12711</v>
      </c>
      <c r="H48" s="323">
        <f>'Basis-Tabelle-Samen'!D47</f>
        <v>4055473127118</v>
      </c>
      <c r="I48" s="324">
        <f>'Basis-Tabelle-Samen'!E47</f>
        <v>2.35</v>
      </c>
      <c r="J48" s="325">
        <f t="shared" si="0"/>
        <v>12</v>
      </c>
      <c r="K48" s="326">
        <f>'Basis-Tabelle-Samen'!K47</f>
        <v>72711</v>
      </c>
      <c r="L48" s="323">
        <f>'Basis-Tabelle-Samen'!L47</f>
        <v>4055473727110</v>
      </c>
      <c r="M48" s="324">
        <f>'Basis-Tabelle-Samen'!M47</f>
        <v>2.4500000000000002</v>
      </c>
      <c r="N48" s="326">
        <f>IF(K48&lt;1,"",'3'!$I$15)</f>
        <v>15</v>
      </c>
      <c r="O48" s="327">
        <f>IF(K48&lt;1,"",'3'!$J$11)</f>
        <v>90</v>
      </c>
      <c r="P48" s="326">
        <f>'Basis-Tabelle-Samen'!N47</f>
        <v>82711</v>
      </c>
      <c r="Q48" s="323">
        <f>'Basis-Tabelle-Samen'!O47</f>
        <v>4055473827117</v>
      </c>
      <c r="R48" s="328">
        <f>'Basis-Tabelle-Samen'!P47</f>
        <v>3.75</v>
      </c>
      <c r="S48" s="326">
        <f>IF(R48&lt;1,"",'3'!$M$15)</f>
        <v>18</v>
      </c>
      <c r="T48" s="327">
        <f>IF(R48&lt;1,"",'3'!$N$11)</f>
        <v>72</v>
      </c>
      <c r="U48" s="326">
        <f>'Basis-Tabelle-Samen'!Q47</f>
        <v>52711</v>
      </c>
      <c r="V48" s="323">
        <f>'Basis-Tabelle-Samen'!R47</f>
        <v>4055473527116</v>
      </c>
      <c r="W48" s="324">
        <f>'Basis-Tabelle-Samen'!S47</f>
        <v>4.95</v>
      </c>
      <c r="X48" s="326">
        <f>IF(U48&lt;1,"",'3'!$Q$15)</f>
        <v>6</v>
      </c>
      <c r="Y48" s="327">
        <f>IF(U48&lt;1,"",'3'!$R$11)</f>
        <v>24</v>
      </c>
      <c r="Z48" s="326">
        <f>'Basis-Tabelle-Samen'!T47</f>
        <v>32711</v>
      </c>
      <c r="AA48" s="323">
        <f>'Basis-Tabelle-Samen'!U47</f>
        <v>4055473327112</v>
      </c>
      <c r="AB48" s="324">
        <f>'Basis-Tabelle-Samen'!V47</f>
        <v>6.75</v>
      </c>
      <c r="AC48" s="326">
        <f>IF(Z48&lt;1,"",'3'!$U$15)</f>
        <v>6</v>
      </c>
      <c r="AD48" s="327">
        <f>IF(Z48&lt;1,"",'3'!$V$11)</f>
        <v>24</v>
      </c>
      <c r="AE48" s="326">
        <f>'Basis-Tabelle-Samen'!W47</f>
        <v>62711</v>
      </c>
      <c r="AF48" s="323">
        <f>'Basis-Tabelle-Samen'!X47</f>
        <v>4055473627113</v>
      </c>
      <c r="AG48" s="324">
        <f>'Basis-Tabelle-Samen'!Y47</f>
        <v>2.95</v>
      </c>
      <c r="AH48" s="326">
        <f>IF(AE48&lt;1,"",'3'!$Y$15)</f>
        <v>8</v>
      </c>
      <c r="AI48" s="327">
        <f>IF(AE48&lt;1,"",'3'!$Z$11)</f>
        <v>64</v>
      </c>
      <c r="AJ48" s="315"/>
      <c r="AK48" s="316" t="str">
        <f>IF(G48&lt;1,"",
IF($C$1="Bulgarisch - BG",HYPERLINK(CONCATENATE("https://www.saflax.de/0-WVK-Retail/Bilder-Pictures/SAFLAX-",'Basis-Tabelle-Samen'!C47,"-",'Basis-Tabelle-Samen'!J47,"-seed-package-front-cr-bulgarian.jpg")),
IF($C$1="Dänisch - DK",HYPERLINK(CONCATENATE("https://www.saflax.de/0-WVK-Retail/Bilder-Pictures/SAFLAX-",'Basis-Tabelle-Samen'!C47,"-",'Basis-Tabelle-Samen'!J47,"-seed-package-front-cr-danish.jpg")),
IF($C$1="Deutsch - DE",HYPERLINK(CONCATENATE("https://www.saflax.de/0-WVK-Retail/Bilder-Pictures/SAFLAX-",'Basis-Tabelle-Samen'!C47,"-",'Basis-Tabelle-Samen'!J47,"-seed-package-front-cr-german.jpg")),
IF($C$1="Englisch - UK",HYPERLINK(CONCATENATE("https://www.saflax.de/0-WVK-Retail/Bilder-Pictures/SAFLAX-",'Basis-Tabelle-Samen'!C47,"-",'Basis-Tabelle-Samen'!J47,"-seed-package-front-cr-english.jpg")),
IF($C$1="Estnisch - EE",HYPERLINK(CONCATENATE("https://www.saflax.de/0-WVK-Retail/Bilder-Pictures/SAFLAX-",'Basis-Tabelle-Samen'!C47,"-",'Basis-Tabelle-Samen'!J47,"-seed-package-front-cr-estonian.jpg")),
IF($C$1="Finnisch - FI",HYPERLINK(CONCATENATE("https://www.saflax.de/0-WVK-Retail/Bilder-Pictures/SAFLAX-",'Basis-Tabelle-Samen'!C47,"-",'Basis-Tabelle-Samen'!J47,"-seed-package-front-cr-finnish.jpg")),
IF($C$1="Französisch - FR",HYPERLINK(CONCATENATE("https://www.saflax.de/0-WVK-Retail/Bilder-Pictures/SAFLAX-",'Basis-Tabelle-Samen'!C47,"-",'Basis-Tabelle-Samen'!J47,"-seed-package-front-cr-french.jpg")),
IF($C$1="Griechisch - GR",HYPERLINK(CONCATENATE("https://www.saflax.de/0-WVK-Retail/Bilder-Pictures/SAFLAX-",'Basis-Tabelle-Samen'!C47,"-",'Basis-Tabelle-Samen'!J47,"-seed-package-front-cr-greek.jpg")),
IF($C$1="Irisch - IE",HYPERLINK(CONCATENATE("https://www.saflax.de/0-WVK-Retail/Bilder-Pictures/SAFLAX-",'Basis-Tabelle-Samen'!C47,"-",'Basis-Tabelle-Samen'!J47,"-seed-package-front-cr-irish.jpg")),
IF($C$1="Isländisch - IS",HYPERLINK(CONCATENATE("https://www.saflax.de/0-WVK-Retail/Bilder-Pictures/SAFLAX-",'Basis-Tabelle-Samen'!C47,"-",'Basis-Tabelle-Samen'!J47,"-seed-package-front-cr-icelandic.jpg")),
IF($C$1="Italienisch - IT",HYPERLINK(CONCATENATE("https://www.saflax.de/0-WVK-Retail/Bilder-Pictures/SAFLAX-",'Basis-Tabelle-Samen'!C47,"-",'Basis-Tabelle-Samen'!J47,"-seed-package-front-cr-italian.jpg")),
IF($C$1="Japanisch - JP",HYPERLINK(CONCATENATE("https://www.saflax.de/0-WVK-Retail/Bilder-Pictures/SAFLAX-",'Basis-Tabelle-Samen'!C47,"-",'Basis-Tabelle-Samen'!J47,"-seed-package-front-cr-japanese.jpg")),
IF($C$1="Kroatisch - HR",HYPERLINK(CONCATENATE("https://www.saflax.de/0-WVK-Retail/Bilder-Pictures/SAFLAX-",'Basis-Tabelle-Samen'!C47,"-",'Basis-Tabelle-Samen'!J47,"-seed-package-front-cr-croatian.jpg")),
IF($C$1="Lettisch - LV",HYPERLINK(CONCATENATE("https://www.saflax.de/0-WVK-Retail/Bilder-Pictures/SAFLAX-",'Basis-Tabelle-Samen'!C47,"-",'Basis-Tabelle-Samen'!J47,"-seed-package-front-cr-latvian.jpg")),
IF($C$1="Litauisch - LT",HYPERLINK(CONCATENATE("https://www.saflax.de/0-WVK-Retail/Bilder-Pictures/SAFLAX-",'Basis-Tabelle-Samen'!C47,"-",'Basis-Tabelle-Samen'!J47,"-seed-package-front-cr-lithuanian.jpg")),
IF($C$1="Maltesisch - MT",HYPERLINK(CONCATENATE("https://www.saflax.de/0-WVK-Retail/Bilder-Pictures/SAFLAX-",'Basis-Tabelle-Samen'!C47,"-",'Basis-Tabelle-Samen'!J47,"-seed-package-front-cr-maltese.jpg")),
IF($C$1="Niederländisch - NL",HYPERLINK(CONCATENATE("https://www.saflax.de/0-WVK-Retail/Bilder-Pictures/SAFLAX-",'Basis-Tabelle-Samen'!C47,"-",'Basis-Tabelle-Samen'!J47,"-seed-package-front-cr-dutch.jpg")),
IF($C$1="Norwegisch - NO",HYPERLINK(CONCATENATE("https://www.saflax.de/0-WVK-Retail/Bilder-Pictures/SAFLAX-",'Basis-Tabelle-Samen'!C47,"-",'Basis-Tabelle-Samen'!J47,"-seed-package-front-cr-nowegian.jpg")),
IF($C$1="Polnisch - PL",HYPERLINK(CONCATENATE("https://www.saflax.de/0-WVK-Retail/Bilder-Pictures/SAFLAX-",'Basis-Tabelle-Samen'!C47,"-",'Basis-Tabelle-Samen'!J47,"-seed-package-front-cr-polish.jpg")),
IF($C$1="Portugiesisch - PT",HYPERLINK(CONCATENATE("https://www.saflax.de/0-WVK-Retail/Bilder-Pictures/SAFLAX-",'Basis-Tabelle-Samen'!C47,"-",'Basis-Tabelle-Samen'!J47,"-seed-package-front-cr-portuguese.jpg")),
IF($C$1="Rumänisch - RO",HYPERLINK(CONCATENATE("https://www.saflax.de/0-WVK-Retail/Bilder-Pictures/SAFLAX-",'Basis-Tabelle-Samen'!C47,"-",'Basis-Tabelle-Samen'!J47,"-seed-package-front-cr-romanian.jpg")),
IF($C$1="Schwedisch - SE",HYPERLINK(CONCATENATE("https://www.saflax.de/0-WVK-Retail/Bilder-Pictures/SAFLAX-",'Basis-Tabelle-Samen'!C47,"-",'Basis-Tabelle-Samen'!J47,"-seed-package-front-cr-swedish.jpg")),
IF($C$1="Slowakisch - SK",HYPERLINK(CONCATENATE("https://www.saflax.de/0-WVK-Retail/Bilder-Pictures/SAFLAX-",'Basis-Tabelle-Samen'!C47,"-",'Basis-Tabelle-Samen'!J47,"-seed-package-front-cr-slovak.jpg")),
IF($C$1="Slowenisch - SI",HYPERLINK(CONCATENATE("https://www.saflax.de/0-WVK-Retail/Bilder-Pictures/SAFLAX-",'Basis-Tabelle-Samen'!C47,"-",'Basis-Tabelle-Samen'!J47,"-seed-package-front-cr-slovenian.jpg")),
IF($C$1="Spanisch - ES",HYPERLINK(CONCATENATE("https://www.saflax.de/0-WVK-Retail/Bilder-Pictures/SAFLAX-",'Basis-Tabelle-Samen'!C47,"-",'Basis-Tabelle-Samen'!J47,"-seed-package-front-cr-spanish.jpg")),
IF($C$1="Tschechisch - CZ",HYPERLINK(CONCATENATE("https://www.saflax.de/0-WVK-Retail/Bilder-Pictures/SAFLAX-",'Basis-Tabelle-Samen'!C47,"-",'Basis-Tabelle-Samen'!J47,"-seed-package-front-cr-czech.jpg")),
IF($C$1="Türkisch - TR",HYPERLINK(CONCATENATE("https://www.saflax.de/0-WVK-Retail/Bilder-Pictures/SAFLAX-",'Basis-Tabelle-Samen'!C47,"-",'Basis-Tabelle-Samen'!J47,"-seed-package-front-cr-turkish.jpg")),
IF($C$1="Ungarisch - HU",HYPERLINK(CONCATENATE("https://www.saflax.de/0-WVK-Retail/Bilder-Pictures/SAFLAX-",'Basis-Tabelle-Samen'!C47,"-",'Basis-Tabelle-Samen'!J47,"-seed-package-front-cr-hungarian.jpg")),
" ACHTUNG")))))))))))))))))))))))))))))</f>
        <v>https://www.saflax.de/0-WVK-Retail/Bilder-Pictures/SAFLAX-12711-drosera-rotundifolia-seed-package-front-cr-english.jpg</v>
      </c>
      <c r="AL48" s="330" t="str">
        <f>IF(G48&lt;1,"",
IF($C$1="Bulgarisch - BG",HYPERLINK(CONCATENATE("https://www.saflax.de/0-WVK-Retail/Bilder-Pictures/SAFLAX-",'Basis-Tabelle-Samen'!C47,"-",'Basis-Tabelle-Samen'!J47,"-seed-package-back-cr-bulgarian.jpg")),
IF($C$1="Dänisch - DK",HYPERLINK(CONCATENATE("https://www.saflax.de/0-WVK-Retail/Bilder-Pictures/SAFLAX-",'Basis-Tabelle-Samen'!C47,"-",'Basis-Tabelle-Samen'!J47,"-seed-package-back-cr-danish.jpg")),
IF($C$1="Deutsch - DE",HYPERLINK(CONCATENATE("https://www.saflax.de/0-WVK-Retail/Bilder-Pictures/SAFLAX-",'Basis-Tabelle-Samen'!C47,"-",'Basis-Tabelle-Samen'!J47,"-seed-package-back-cr-german.jpg")),
IF($C$1="Englisch - UK",HYPERLINK(CONCATENATE("https://www.saflax.de/0-WVK-Retail/Bilder-Pictures/SAFLAX-",'Basis-Tabelle-Samen'!C47,"-",'Basis-Tabelle-Samen'!J47,"-seed-package-back-cr-english.jpg")),
IF($C$1="Estnisch - EE",HYPERLINK(CONCATENATE("https://www.saflax.de/0-WVK-Retail/Bilder-Pictures/SAFLAX-",'Basis-Tabelle-Samen'!C47,"-",'Basis-Tabelle-Samen'!J47,"-seed-package-back-cr-estonian.jpg")),
IF($C$1="Finnisch - FI",HYPERLINK(CONCATENATE("https://www.saflax.de/0-WVK-Retail/Bilder-Pictures/SAFLAX-",'Basis-Tabelle-Samen'!C47,"-",'Basis-Tabelle-Samen'!J47,"-seed-package-back-cr-finnish.jpg")),
IF($C$1="Französisch - FR",HYPERLINK(CONCATENATE("https://www.saflax.de/0-WVK-Retail/Bilder-Pictures/SAFLAX-",'Basis-Tabelle-Samen'!C47,"-",'Basis-Tabelle-Samen'!J47,"-seed-package-back-cr-french.jpg")),
IF($C$1="Griechisch - GR",HYPERLINK(CONCATENATE("https://www.saflax.de/0-WVK-Retail/Bilder-Pictures/SAFLAX-",'Basis-Tabelle-Samen'!C47,"-",'Basis-Tabelle-Samen'!J47,"-seed-package-back-cr-greek.jpg")),
IF($C$1="Irisch - IE",HYPERLINK(CONCATENATE("https://www.saflax.de/0-WVK-Retail/Bilder-Pictures/SAFLAX-",'Basis-Tabelle-Samen'!C47,"-",'Basis-Tabelle-Samen'!J47,"-seed-package-back-cr-irish.jpg")),
IF($C$1="Isländisch - IS",HYPERLINK(CONCATENATE("https://www.saflax.de/0-WVK-Retail/Bilder-Pictures/SAFLAX-",'Basis-Tabelle-Samen'!C47,"-",'Basis-Tabelle-Samen'!J47,"-seed-package-back-cr-icelandic.jpg")),
IF($C$1="Italienisch - IT",HYPERLINK(CONCATENATE("https://www.saflax.de/0-WVK-Retail/Bilder-Pictures/SAFLAX-",'Basis-Tabelle-Samen'!C47,"-",'Basis-Tabelle-Samen'!J47,"-seed-package-back-cr-italian.jpg")),
IF($C$1="Japanisch - JP",HYPERLINK(CONCATENATE("https://www.saflax.de/0-WVK-Retail/Bilder-Pictures/SAFLAX-",'Basis-Tabelle-Samen'!C47,"-",'Basis-Tabelle-Samen'!J47,"-seed-package-back-cr-japanese.jpg")),
IF($C$1="Kroatisch - HR",HYPERLINK(CONCATENATE("https://www.saflax.de/0-WVK-Retail/Bilder-Pictures/SAFLAX-",'Basis-Tabelle-Samen'!C47,"-",'Basis-Tabelle-Samen'!J47,"-seed-package-back-cr-croatian.jpg")),
IF($C$1="Lettisch - LV",HYPERLINK(CONCATENATE("https://www.saflax.de/0-WVK-Retail/Bilder-Pictures/SAFLAX-",'Basis-Tabelle-Samen'!C47,"-",'Basis-Tabelle-Samen'!J47,"-seed-package-back-cr-latvian.jpg")),
IF($C$1="Litauisch - LT",HYPERLINK(CONCATENATE("https://www.saflax.de/0-WVK-Retail/Bilder-Pictures/SAFLAX-",'Basis-Tabelle-Samen'!C47,"-",'Basis-Tabelle-Samen'!J47,"-seed-package-back-cr-lithuanian.jpg")),
IF($C$1="Maltesisch - MT",HYPERLINK(CONCATENATE("https://www.saflax.de/0-WVK-Retail/Bilder-Pictures/SAFLAX-",'Basis-Tabelle-Samen'!C47,"-",'Basis-Tabelle-Samen'!J47,"-seed-package-back-cr-maltese.jpg")),
IF($C$1="Niederländisch - NL",HYPERLINK(CONCATENATE("https://www.saflax.de/0-WVK-Retail/Bilder-Pictures/SAFLAX-",'Basis-Tabelle-Samen'!C47,"-",'Basis-Tabelle-Samen'!J47,"-seed-package-back-cr-dutch.jpg")),
IF($C$1="Norwegisch - NO",HYPERLINK(CONCATENATE("https://www.saflax.de/0-WVK-Retail/Bilder-Pictures/SAFLAX-",'Basis-Tabelle-Samen'!C47,"-",'Basis-Tabelle-Samen'!J47,"-seed-package-back-cr-nowegian.jpg")),
IF($C$1="Polnisch - PL",HYPERLINK(CONCATENATE("https://www.saflax.de/0-WVK-Retail/Bilder-Pictures/SAFLAX-",'Basis-Tabelle-Samen'!C47,"-",'Basis-Tabelle-Samen'!J47,"-seed-package-back-cr-polish.jpg")),
IF($C$1="Portugiesisch - PT",HYPERLINK(CONCATENATE("https://www.saflax.de/0-WVK-Retail/Bilder-Pictures/SAFLAX-",'Basis-Tabelle-Samen'!C47,"-",'Basis-Tabelle-Samen'!J47,"-seed-package-back-cr-portuguese.jpg")),
IF($C$1="Rumänisch - RO",HYPERLINK(CONCATENATE("https://www.saflax.de/0-WVK-Retail/Bilder-Pictures/SAFLAX-",'Basis-Tabelle-Samen'!C47,"-",'Basis-Tabelle-Samen'!J47,"-seed-package-back-cr-romanian.jpg")),
IF($C$1="Schwedisch - SE",HYPERLINK(CONCATENATE("https://www.saflax.de/0-WVK-Retail/Bilder-Pictures/SAFLAX-",'Basis-Tabelle-Samen'!C47,"-",'Basis-Tabelle-Samen'!J47,"-seed-package-back-cr-swedish.jpg")),
IF($C$1="Slowakisch - SK",HYPERLINK(CONCATENATE("https://www.saflax.de/0-WVK-Retail/Bilder-Pictures/SAFLAX-",'Basis-Tabelle-Samen'!C47,"-",'Basis-Tabelle-Samen'!J47,"-seed-package-back-cr-slovak.jpg")),
IF($C$1="Slowenisch - SI",HYPERLINK(CONCATENATE("https://www.saflax.de/0-WVK-Retail/Bilder-Pictures/SAFLAX-",'Basis-Tabelle-Samen'!C47,"-",'Basis-Tabelle-Samen'!J47,"-seed-package-back-cr-slovenian.jpg")),
IF($C$1="Spanisch - ES",HYPERLINK(CONCATENATE("https://www.saflax.de/0-WVK-Retail/Bilder-Pictures/SAFLAX-",'Basis-Tabelle-Samen'!C47,"-",'Basis-Tabelle-Samen'!J47,"-seed-package-back-cr-spanish.jpg")),
IF($C$1="Tschechisch - CZ",HYPERLINK(CONCATENATE("https://www.saflax.de/0-WVK-Retail/Bilder-Pictures/SAFLAX-",'Basis-Tabelle-Samen'!C47,"-",'Basis-Tabelle-Samen'!J47,"-seed-package-back-cr-czech.jpg")),
IF($C$1="Türkisch - TR",HYPERLINK(CONCATENATE("https://www.saflax.de/0-WVK-Retail/Bilder-Pictures/SAFLAX-",'Basis-Tabelle-Samen'!C47,"-",'Basis-Tabelle-Samen'!J47,"-seed-package-back-cr-turkish.jpg")),
IF($C$1="Ungarisch - HU",HYPERLINK(CONCATENATE("https://www.saflax.de/0-WVK-Retail/Bilder-Pictures/SAFLAX-",'Basis-Tabelle-Samen'!C47,"-",'Basis-Tabelle-Samen'!J47,"-seed-package-back-cr-hungarian.jpg")),
" ACHTUNG")))))))))))))))))))))))))))))</f>
        <v>https://www.saflax.de/0-WVK-Retail/Bilder-Pictures/SAFLAX-12711-drosera-rotundifolia-seed-package-back-cr-english.jpg</v>
      </c>
      <c r="AM48" s="330" t="str">
        <f>IF(H48&lt;1,"",
IF($C$1="Bulgarisch - BG",HYPERLINK(CONCATENATE("https://www.saflax.de/0-WVK-Retail/Bilder-Pictures/SAFLAX-",'Basis-Tabelle-Samen'!K47,"-",'Basis-Tabelle-Samen'!J47,"-garden-to-go-mini-bulgarian.jpg")),
IF($C$1="Dänisch - DK",HYPERLINK(CONCATENATE("https://www.saflax.de/0-WVK-Retail/Bilder-Pictures/SAFLAX-",'Basis-Tabelle-Samen'!K47,"-",'Basis-Tabelle-Samen'!J47,"-garden-to-go-mini-danish.jpg")),
IF($C$1="Deutsch - DE",HYPERLINK(CONCATENATE("https://www.saflax.de/0-WVK-Retail/Bilder-Pictures/SAFLAX-",'Basis-Tabelle-Samen'!K47,"-",'Basis-Tabelle-Samen'!J47,"-garden-to-go-mini-german.jpg")),
IF($C$1="Englisch - UK",HYPERLINK(CONCATENATE("https://www.saflax.de/0-WVK-Retail/Bilder-Pictures/SAFLAX-",'Basis-Tabelle-Samen'!K47,"-",'Basis-Tabelle-Samen'!J47,"-garden-to-go-mini-english.jpg")),
IF($C$1="Estnisch - EE",HYPERLINK(CONCATENATE("https://www.saflax.de/0-WVK-Retail/Bilder-Pictures/SAFLAX-",'Basis-Tabelle-Samen'!K47,"-",'Basis-Tabelle-Samen'!J47,"-garden-to-go-mini-estonian.jpg")),
IF($C$1="Finnisch - FI",HYPERLINK(CONCATENATE("https://www.saflax.de/0-WVK-Retail/Bilder-Pictures/SAFLAX-",'Basis-Tabelle-Samen'!K47,"-",'Basis-Tabelle-Samen'!J47,"-garden-to-go-mini-finnish.jpg")),
IF($C$1="Französisch - FR",HYPERLINK(CONCATENATE("https://www.saflax.de/0-WVK-Retail/Bilder-Pictures/SAFLAX-",'Basis-Tabelle-Samen'!K47,"-",'Basis-Tabelle-Samen'!J47,"-garden-to-go-mini-french.jpg")),
IF($C$1="Griechisch - GR",HYPERLINK(CONCATENATE("https://www.saflax.de/0-WVK-Retail/Bilder-Pictures/SAFLAX-",'Basis-Tabelle-Samen'!K47,"-",'Basis-Tabelle-Samen'!J47,"-garden-to-go-mini-greek.jpg")),
IF($C$1="Irisch - IE",HYPERLINK(CONCATENATE("https://www.saflax.de/0-WVK-Retail/Bilder-Pictures/SAFLAX-",'Basis-Tabelle-Samen'!K47,"-",'Basis-Tabelle-Samen'!J47,"-garden-to-go-mini-irish.jpg")),
IF($C$1="Isländisch - IS",HYPERLINK(CONCATENATE("https://www.saflax.de/0-WVK-Retail/Bilder-Pictures/SAFLAX-",'Basis-Tabelle-Samen'!K47,"-",'Basis-Tabelle-Samen'!J47,"-garden-to-go-mini-icelandic.jpg")),
IF($C$1="Italienisch - IT",HYPERLINK(CONCATENATE("https://www.saflax.de/0-WVK-Retail/Bilder-Pictures/SAFLAX-",'Basis-Tabelle-Samen'!K47,"-",'Basis-Tabelle-Samen'!J47,"-garden-to-go-mini-italian.jpg")),
IF($C$1="Japanisch - JP",HYPERLINK(CONCATENATE("https://www.saflax.de/0-WVK-Retail/Bilder-Pictures/SAFLAX-",'Basis-Tabelle-Samen'!K47,"-",'Basis-Tabelle-Samen'!J47,"-garden-to-go-mini-japanese.jpg")),
IF($C$1="Kroatisch - HR",HYPERLINK(CONCATENATE("https://www.saflax.de/0-WVK-Retail/Bilder-Pictures/SAFLAX-",'Basis-Tabelle-Samen'!K47,"-",'Basis-Tabelle-Samen'!J47,"-garden-to-go-mini-croatian.jpg")),
IF($C$1="Lettisch - LV",HYPERLINK(CONCATENATE("https://www.saflax.de/0-WVK-Retail/Bilder-Pictures/SAFLAX-",'Basis-Tabelle-Samen'!K47,"-",'Basis-Tabelle-Samen'!J47,"-garden-to-go-mini-latvian.jpg")),
IF($C$1="Litauisch - LT",HYPERLINK(CONCATENATE("https://www.saflax.de/0-WVK-Retail/Bilder-Pictures/SAFLAX-",'Basis-Tabelle-Samen'!K47,"-",'Basis-Tabelle-Samen'!J47,"-garden-to-go-mini-lithuanian.jpg")),
IF($C$1="Maltesisch - MT",HYPERLINK(CONCATENATE("https://www.saflax.de/0-WVK-Retail/Bilder-Pictures/SAFLAX-",'Basis-Tabelle-Samen'!K47,"-",'Basis-Tabelle-Samen'!J47,"-garden-to-go-mini-maltese.jpg")),
IF($C$1="Niederländisch - NL",HYPERLINK(CONCATENATE("https://www.saflax.de/0-WVK-Retail/Bilder-Pictures/SAFLAX-",'Basis-Tabelle-Samen'!K47,"-",'Basis-Tabelle-Samen'!J47,"-garden-to-go-mini-dutch.jpg")),
IF($C$1="Norwegisch - NO",HYPERLINK(CONCATENATE("https://www.saflax.de/0-WVK-Retail/Bilder-Pictures/SAFLAX-",'Basis-Tabelle-Samen'!K47,"-",'Basis-Tabelle-Samen'!J47,"-garden-to-go-mini-nowegian.jpg")),
IF($C$1="Polnisch - PL",HYPERLINK(CONCATENATE("https://www.saflax.de/0-WVK-Retail/Bilder-Pictures/SAFLAX-",'Basis-Tabelle-Samen'!K47,"-",'Basis-Tabelle-Samen'!J47,"-garden-to-go-mini-polish.jpg")),
IF($C$1="Portugiesisch - PT",HYPERLINK(CONCATENATE("https://www.saflax.de/0-WVK-Retail/Bilder-Pictures/SAFLAX-",'Basis-Tabelle-Samen'!K47,"-",'Basis-Tabelle-Samen'!J47,"-garden-to-go-mini-portuguese.jpg")),
IF($C$1="Rumänisch - RO",HYPERLINK(CONCATENATE("https://www.saflax.de/0-WVK-Retail/Bilder-Pictures/SAFLAX-",'Basis-Tabelle-Samen'!K47,"-",'Basis-Tabelle-Samen'!J47,"-garden-to-go-mini-romanian.jpg")),
IF($C$1="Schwedisch - SE",HYPERLINK(CONCATENATE("https://www.saflax.de/0-WVK-Retail/Bilder-Pictures/SAFLAX-",'Basis-Tabelle-Samen'!K47,"-",'Basis-Tabelle-Samen'!J47,"-garden-to-go-mini-swedish.jpg")),
IF($C$1="Slowakisch - SK",HYPERLINK(CONCATENATE("https://www.saflax.de/0-WVK-Retail/Bilder-Pictures/SAFLAX-",'Basis-Tabelle-Samen'!K47,"-",'Basis-Tabelle-Samen'!J47,"-garden-to-go-mini-slovak.jpg")),
IF($C$1="Slowenisch - SI",HYPERLINK(CONCATENATE("https://www.saflax.de/0-WVK-Retail/Bilder-Pictures/SAFLAX-",'Basis-Tabelle-Samen'!K47,"-",'Basis-Tabelle-Samen'!J47,"-garden-to-go-mini-slovenian.jpg")),
IF($C$1="Spanisch - ES",HYPERLINK(CONCATENATE("https://www.saflax.de/0-WVK-Retail/Bilder-Pictures/SAFLAX-",'Basis-Tabelle-Samen'!K47,"-",'Basis-Tabelle-Samen'!J47,"-garden-to-go-mini-spanish.jpg")),
IF($C$1="Tschechisch - CZ",HYPERLINK(CONCATENATE("https://www.saflax.de/0-WVK-Retail/Bilder-Pictures/SAFLAX-",'Basis-Tabelle-Samen'!K47,"-",'Basis-Tabelle-Samen'!J47,"-garden-to-go-mini-czech.jpg")),
IF($C$1="Türkisch - TR",HYPERLINK(CONCATENATE("https://www.saflax.de/0-WVK-Retail/Bilder-Pictures/SAFLAX-",'Basis-Tabelle-Samen'!K47,"-",'Basis-Tabelle-Samen'!J47,"-garden-to-go-mini-turkish.jpg")),
IF($C$1="Ungarisch - HU",HYPERLINK(CONCATENATE("https://www.saflax.de/0-WVK-Retail/Bilder-Pictures/SAFLAX-",'Basis-Tabelle-Samen'!K47,"-",'Basis-Tabelle-Samen'!J47,"-garden-to-go-mini-hungarian.jpg")),
" ACHTUNG")))))))))))))))))))))))))))))</f>
        <v>https://www.saflax.de/0-WVK-Retail/Bilder-Pictures/SAFLAX-72711-drosera-rotundifolia-garden-to-go-mini-english.jpg</v>
      </c>
      <c r="AN48" s="330" t="str">
        <f>IF(I48&lt;1,"",
IF($C$1="Bulgarisch - BG",HYPERLINK(CONCATENATE("https://www.saflax.de/0-WVK-Retail/Bilder-Pictures/SAFLAX-",'Basis-Tabelle-Samen'!N47,"-",'Basis-Tabelle-Samen'!J47,"-garden-to-go-lite-bulgarian.jpg")),
IF($C$1="Dänisch - DK",HYPERLINK(CONCATENATE("https://www.saflax.de/0-WVK-Retail/Bilder-Pictures/SAFLAX-",'Basis-Tabelle-Samen'!N47,"-",'Basis-Tabelle-Samen'!J47,"-garden-to-go-lite-danish.jpg")),
IF($C$1="Deutsch - DE",HYPERLINK(CONCATENATE("https://www.saflax.de/0-WVK-Retail/Bilder-Pictures/SAFLAX-",'Basis-Tabelle-Samen'!N47,"-",'Basis-Tabelle-Samen'!J47,"-garden-to-go-lite-german.jpg")),
IF($C$1="Englisch - UK",HYPERLINK(CONCATENATE("https://www.saflax.de/0-WVK-Retail/Bilder-Pictures/SAFLAX-",'Basis-Tabelle-Samen'!N47,"-",'Basis-Tabelle-Samen'!J47,"-garden-to-go-lite-english.jpg")),
IF($C$1="Estnisch - EE",HYPERLINK(CONCATENATE("https://www.saflax.de/0-WVK-Retail/Bilder-Pictures/SAFLAX-",'Basis-Tabelle-Samen'!N47,"-",'Basis-Tabelle-Samen'!J47,"-garden-to-go-lite-estonian.jpg")),
IF($C$1="Finnisch - FI",HYPERLINK(CONCATENATE("https://www.saflax.de/0-WVK-Retail/Bilder-Pictures/SAFLAX-",'Basis-Tabelle-Samen'!N47,"-",'Basis-Tabelle-Samen'!J47,"-garden-to-go-lite-finnish.jpg")),
IF($C$1="Französisch - FR",HYPERLINK(CONCATENATE("https://www.saflax.de/0-WVK-Retail/Bilder-Pictures/SAFLAX-",'Basis-Tabelle-Samen'!N47,"-",'Basis-Tabelle-Samen'!J47,"-garden-to-go-lite-french.jpg")),
IF($C$1="Griechisch - GR",HYPERLINK(CONCATENATE("https://www.saflax.de/0-WVK-Retail/Bilder-Pictures/SAFLAX-",'Basis-Tabelle-Samen'!N47,"-",'Basis-Tabelle-Samen'!J47,"-garden-to-go-lite-greek.jpg")),
IF($C$1="Irisch - IE",HYPERLINK(CONCATENATE("https://www.saflax.de/0-WVK-Retail/Bilder-Pictures/SAFLAX-",'Basis-Tabelle-Samen'!N47,"-",'Basis-Tabelle-Samen'!J47,"-garden-to-go-lite-irish.jpg")),
IF($C$1="Isländisch - IS",HYPERLINK(CONCATENATE("https://www.saflax.de/0-WVK-Retail/Bilder-Pictures/SAFLAX-",'Basis-Tabelle-Samen'!N47,"-",'Basis-Tabelle-Samen'!J47,"-garden-to-go-lite-icelandic.jpg")),
IF($C$1="Italienisch - IT",HYPERLINK(CONCATENATE("https://www.saflax.de/0-WVK-Retail/Bilder-Pictures/SAFLAX-",'Basis-Tabelle-Samen'!N47,"-",'Basis-Tabelle-Samen'!J47,"-garden-to-go-lite-italian.jpg")),
IF($C$1="Japanisch - JP",HYPERLINK(CONCATENATE("https://www.saflax.de/0-WVK-Retail/Bilder-Pictures/SAFLAX-",'Basis-Tabelle-Samen'!N47,"-",'Basis-Tabelle-Samen'!J47,"-garden-to-go-lite-japanese.jpg")),
IF($C$1="Kroatisch - HR",HYPERLINK(CONCATENATE("https://www.saflax.de/0-WVK-Retail/Bilder-Pictures/SAFLAX-",'Basis-Tabelle-Samen'!N47,"-",'Basis-Tabelle-Samen'!J47,"-garden-to-go-lite-croatian.jpg")),
IF($C$1="Lettisch - LV",HYPERLINK(CONCATENATE("https://www.saflax.de/0-WVK-Retail/Bilder-Pictures/SAFLAX-",'Basis-Tabelle-Samen'!N47,"-",'Basis-Tabelle-Samen'!J47,"-garden-to-go-lite-latvian.jpg")),
IF($C$1="Litauisch - LT",HYPERLINK(CONCATENATE("https://www.saflax.de/0-WVK-Retail/Bilder-Pictures/SAFLAX-",'Basis-Tabelle-Samen'!N47,"-",'Basis-Tabelle-Samen'!J47,"-garden-to-go-lite-lithuanian.jpg")),
IF($C$1="Maltesisch - MT",HYPERLINK(CONCATENATE("https://www.saflax.de/0-WVK-Retail/Bilder-Pictures/SAFLAX-",'Basis-Tabelle-Samen'!N47,"-",'Basis-Tabelle-Samen'!J47,"-garden-to-go-lite-maltese.jpg")),
IF($C$1="Niederländisch - NL",HYPERLINK(CONCATENATE("https://www.saflax.de/0-WVK-Retail/Bilder-Pictures/SAFLAX-",'Basis-Tabelle-Samen'!N47,"-",'Basis-Tabelle-Samen'!J47,"-garden-to-go-lite-dutch.jpg")),
IF($C$1="Norwegisch - NO",HYPERLINK(CONCATENATE("https://www.saflax.de/0-WVK-Retail/Bilder-Pictures/SAFLAX-",'Basis-Tabelle-Samen'!N47,"-",'Basis-Tabelle-Samen'!J47,"-garden-to-go-lite-nowegian.jpg")),
IF($C$1="Polnisch - PL",HYPERLINK(CONCATENATE("https://www.saflax.de/0-WVK-Retail/Bilder-Pictures/SAFLAX-",'Basis-Tabelle-Samen'!N47,"-",'Basis-Tabelle-Samen'!J47,"-garden-to-go-lite-polish.jpg")),
IF($C$1="Portugiesisch - PT",HYPERLINK(CONCATENATE("https://www.saflax.de/0-WVK-Retail/Bilder-Pictures/SAFLAX-",'Basis-Tabelle-Samen'!N47,"-",'Basis-Tabelle-Samen'!J47,"-garden-to-go-lite-portuguese.jpg")),
IF($C$1="Rumänisch - RO",HYPERLINK(CONCATENATE("https://www.saflax.de/0-WVK-Retail/Bilder-Pictures/SAFLAX-",'Basis-Tabelle-Samen'!N47,"-",'Basis-Tabelle-Samen'!J47,"-garden-to-go-lite-romanian.jpg")),
IF($C$1="Schwedisch - SE",HYPERLINK(CONCATENATE("https://www.saflax.de/0-WVK-Retail/Bilder-Pictures/SAFLAX-",'Basis-Tabelle-Samen'!N47,"-",'Basis-Tabelle-Samen'!J47,"-garden-to-go-lite-swedish.jpg")),
IF($C$1="Slowakisch - SK",HYPERLINK(CONCATENATE("https://www.saflax.de/0-WVK-Retail/Bilder-Pictures/SAFLAX-",'Basis-Tabelle-Samen'!N47,"-",'Basis-Tabelle-Samen'!J47,"-garden-to-go-lite-slovak.jpg")),
IF($C$1="Slowenisch - SI",HYPERLINK(CONCATENATE("https://www.saflax.de/0-WVK-Retail/Bilder-Pictures/SAFLAX-",'Basis-Tabelle-Samen'!N47,"-",'Basis-Tabelle-Samen'!J47,"-garden-to-go-lite-slovenian.jpg")),
IF($C$1="Spanisch - ES",HYPERLINK(CONCATENATE("https://www.saflax.de/0-WVK-Retail/Bilder-Pictures/SAFLAX-",'Basis-Tabelle-Samen'!N47,"-",'Basis-Tabelle-Samen'!J47,"-garden-to-go-lite-spanish.jpg")),
IF($C$1="Tschechisch - CZ",HYPERLINK(CONCATENATE("https://www.saflax.de/0-WVK-Retail/Bilder-Pictures/SAFLAX-",'Basis-Tabelle-Samen'!N47,"-",'Basis-Tabelle-Samen'!J47,"-garden-to-go-lite-czech.jpg")),
IF($C$1="Türkisch - TR",HYPERLINK(CONCATENATE("https://www.saflax.de/0-WVK-Retail/Bilder-Pictures/SAFLAX-",'Basis-Tabelle-Samen'!N47,"-",'Basis-Tabelle-Samen'!J47,"-garden-to-go-lite-turkish.jpg")),
IF($C$1="Ungarisch - HU",HYPERLINK(CONCATENATE("https://www.saflax.de/0-WVK-Retail/Bilder-Pictures/SAFLAX-",'Basis-Tabelle-Samen'!N47,"-",'Basis-Tabelle-Samen'!J47,"-garden-to-go-lite-hungarian.jpg")),
" ACHTUNG")))))))))))))))))))))))))))))</f>
        <v>https://www.saflax.de/0-WVK-Retail/Bilder-Pictures/SAFLAX-82711-drosera-rotundifolia-garden-to-go-lite-english.jpg</v>
      </c>
      <c r="AO48" s="330" t="str">
        <f>IF(J48&lt;1,"",
IF($C$1="Bulgarisch - BG",HYPERLINK(CONCATENATE("https://www.saflax.de/0-WVK-Retail/Bilder-Pictures/SAFLAX-",'Basis-Tabelle-Samen'!Q47,"-",'Basis-Tabelle-Samen'!J47,"-garden-to-go-bulgarian.jpg")),
IF($C$1="Dänisch - DK",HYPERLINK(CONCATENATE("https://www.saflax.de/0-WVK-Retail/Bilder-Pictures/SAFLAX-",'Basis-Tabelle-Samen'!Q47,"-",'Basis-Tabelle-Samen'!J47,"-garden-to-go-danish.jpg")),
IF($C$1="Deutsch - DE",HYPERLINK(CONCATENATE("https://www.saflax.de/0-WVK-Retail/Bilder-Pictures/SAFLAX-",'Basis-Tabelle-Samen'!Q47,"-",'Basis-Tabelle-Samen'!J47,"-garden-to-go-german.jpg")),
IF($C$1="Englisch - UK",HYPERLINK(CONCATENATE("https://www.saflax.de/0-WVK-Retail/Bilder-Pictures/SAFLAX-",'Basis-Tabelle-Samen'!Q47,"-",'Basis-Tabelle-Samen'!J47,"-garden-to-go-english.jpg")),
IF($C$1="Estnisch - EE",HYPERLINK(CONCATENATE("https://www.saflax.de/0-WVK-Retail/Bilder-Pictures/SAFLAX-",'Basis-Tabelle-Samen'!Q47,"-",'Basis-Tabelle-Samen'!J47,"-garden-to-go-estonian.jpg")),
IF($C$1="Finnisch - FI",HYPERLINK(CONCATENATE("https://www.saflax.de/0-WVK-Retail/Bilder-Pictures/SAFLAX-",'Basis-Tabelle-Samen'!Q47,"-",'Basis-Tabelle-Samen'!J47,"-garden-to-go-finnish.jpg")),
IF($C$1="Französisch - FR",HYPERLINK(CONCATENATE("https://www.saflax.de/0-WVK-Retail/Bilder-Pictures/SAFLAX-",'Basis-Tabelle-Samen'!Q47,"-",'Basis-Tabelle-Samen'!J47,"-garden-to-go-french.jpg")),
IF($C$1="Griechisch - GR",HYPERLINK(CONCATENATE("https://www.saflax.de/0-WVK-Retail/Bilder-Pictures/SAFLAX-",'Basis-Tabelle-Samen'!Q47,"-",'Basis-Tabelle-Samen'!J47,"-garden-to-go-greek.jpg")),
IF($C$1="Irisch - IE",HYPERLINK(CONCATENATE("https://www.saflax.de/0-WVK-Retail/Bilder-Pictures/SAFLAX-",'Basis-Tabelle-Samen'!Q47,"-",'Basis-Tabelle-Samen'!J47,"-garden-to-go-irish.jpg")),
IF($C$1="Isländisch - IS",HYPERLINK(CONCATENATE("https://www.saflax.de/0-WVK-Retail/Bilder-Pictures/SAFLAX-",'Basis-Tabelle-Samen'!Q47,"-",'Basis-Tabelle-Samen'!J47,"-garden-to-go-icelandic.jpg")),
IF($C$1="Italienisch - IT",HYPERLINK(CONCATENATE("https://www.saflax.de/0-WVK-Retail/Bilder-Pictures/SAFLAX-",'Basis-Tabelle-Samen'!Q47,"-",'Basis-Tabelle-Samen'!J47,"-garden-to-go-italian.jpg")),
IF($C$1="Japanisch - JP",HYPERLINK(CONCATENATE("https://www.saflax.de/0-WVK-Retail/Bilder-Pictures/SAFLAX-",'Basis-Tabelle-Samen'!Q47,"-",'Basis-Tabelle-Samen'!J47,"-garden-to-go-japanese.jpg")),
IF($C$1="Kroatisch - HR",HYPERLINK(CONCATENATE("https://www.saflax.de/0-WVK-Retail/Bilder-Pictures/SAFLAX-",'Basis-Tabelle-Samen'!Q47,"-",'Basis-Tabelle-Samen'!J47,"-garden-to-go-croatian.jpg")),
IF($C$1="Lettisch - LV",HYPERLINK(CONCATENATE("https://www.saflax.de/0-WVK-Retail/Bilder-Pictures/SAFLAX-",'Basis-Tabelle-Samen'!Q47,"-",'Basis-Tabelle-Samen'!J47,"-garden-to-go-latvian.jpg")),
IF($C$1="Litauisch - LT",HYPERLINK(CONCATENATE("https://www.saflax.de/0-WVK-Retail/Bilder-Pictures/SAFLAX-",'Basis-Tabelle-Samen'!Q47,"-",'Basis-Tabelle-Samen'!J47,"-garden-to-go-lithuanian.jpg")),
IF($C$1="Maltesisch - MT",HYPERLINK(CONCATENATE("https://www.saflax.de/0-WVK-Retail/Bilder-Pictures/SAFLAX-",'Basis-Tabelle-Samen'!Q47,"-",'Basis-Tabelle-Samen'!J47,"-garden-to-go-maltese.jpg")),
IF($C$1="Niederländisch - NL",HYPERLINK(CONCATENATE("https://www.saflax.de/0-WVK-Retail/Bilder-Pictures/SAFLAX-",'Basis-Tabelle-Samen'!Q47,"-",'Basis-Tabelle-Samen'!J47,"-garden-to-go-dutch.jpg")),
IF($C$1="Norwegisch - NO",HYPERLINK(CONCATENATE("https://www.saflax.de/0-WVK-Retail/Bilder-Pictures/SAFLAX-",'Basis-Tabelle-Samen'!Q47,"-",'Basis-Tabelle-Samen'!J47,"-garden-to-go-nowegian.jpg")),
IF($C$1="Polnisch - PL",HYPERLINK(CONCATENATE("https://www.saflax.de/0-WVK-Retail/Bilder-Pictures/SAFLAX-",'Basis-Tabelle-Samen'!Q47,"-",'Basis-Tabelle-Samen'!J47,"-garden-to-go-polish.jpg")),
IF($C$1="Portugiesisch - PT",HYPERLINK(CONCATENATE("https://www.saflax.de/0-WVK-Retail/Bilder-Pictures/SAFLAX-",'Basis-Tabelle-Samen'!Q47,"-",'Basis-Tabelle-Samen'!J47,"-garden-to-go-portuguese.jpg")),
IF($C$1="Rumänisch - RO",HYPERLINK(CONCATENATE("https://www.saflax.de/0-WVK-Retail/Bilder-Pictures/SAFLAX-",'Basis-Tabelle-Samen'!Q47,"-",'Basis-Tabelle-Samen'!J47,"-garden-to-go-romanian.jpg")),
IF($C$1="Schwedisch - SE",HYPERLINK(CONCATENATE("https://www.saflax.de/0-WVK-Retail/Bilder-Pictures/SAFLAX-",'Basis-Tabelle-Samen'!Q47,"-",'Basis-Tabelle-Samen'!J47,"-garden-to-go-swedish.jpg")),
IF($C$1="Slowakisch - SK",HYPERLINK(CONCATENATE("https://www.saflax.de/0-WVK-Retail/Bilder-Pictures/SAFLAX-",'Basis-Tabelle-Samen'!Q47,"-",'Basis-Tabelle-Samen'!J47,"-garden-to-go-slovak.jpg")),
IF($C$1="Slowenisch - SI",HYPERLINK(CONCATENATE("https://www.saflax.de/0-WVK-Retail/Bilder-Pictures/SAFLAX-",'Basis-Tabelle-Samen'!Q47,"-",'Basis-Tabelle-Samen'!J47,"-garden-to-go-slovenian.jpg")),
IF($C$1="Spanisch - ES",HYPERLINK(CONCATENATE("https://www.saflax.de/0-WVK-Retail/Bilder-Pictures/SAFLAX-",'Basis-Tabelle-Samen'!Q47,"-",'Basis-Tabelle-Samen'!J47,"-garden-to-go-spanish.jpg")),
IF($C$1="Tschechisch - CZ",HYPERLINK(CONCATENATE("https://www.saflax.de/0-WVK-Retail/Bilder-Pictures/SAFLAX-",'Basis-Tabelle-Samen'!Q47,"-",'Basis-Tabelle-Samen'!J47,"-garden-to-go-czech.jpg")),
IF($C$1="Türkisch - TR",HYPERLINK(CONCATENATE("https://www.saflax.de/0-WVK-Retail/Bilder-Pictures/SAFLAX-",'Basis-Tabelle-Samen'!Q47,"-",'Basis-Tabelle-Samen'!J47,"-garden-to-go-turkish.jpg")),
IF($C$1="Ungarisch - HU",HYPERLINK(CONCATENATE("https://www.saflax.de/0-WVK-Retail/Bilder-Pictures/SAFLAX-",'Basis-Tabelle-Samen'!Q47,"-",'Basis-Tabelle-Samen'!J47,"-garden-to-go-hungarian.jpg")),
" ACHTUNG")))))))))))))))))))))))))))))</f>
        <v>https://www.saflax.de/0-WVK-Retail/Bilder-Pictures/SAFLAX-52711-drosera-rotundifolia-garden-to-go-english.jpg</v>
      </c>
      <c r="AP48" s="330" t="str">
        <f>IF(K48&lt;1,"",
IF($C$1="Bulgarisch - BG",HYPERLINK(CONCATENATE("https://www.saflax.de/0-WVK-Retail/Bilder-Pictures/SAFLAX-",'Basis-Tabelle-Samen'!T47,"-",'Basis-Tabelle-Samen'!J47,"-cultivation-set-bulgarian.jpg")),
IF($C$1="Dänisch - DK",HYPERLINK(CONCATENATE("https://www.saflax.de/0-WVK-Retail/Bilder-Pictures/SAFLAX-",'Basis-Tabelle-Samen'!T47,"-",'Basis-Tabelle-Samen'!J47,"-cultivation-set-danish.jpg")),
IF($C$1="Deutsch - DE",HYPERLINK(CONCATENATE("https://www.saflax.de/0-WVK-Retail/Bilder-Pictures/SAFLAX-",'Basis-Tabelle-Samen'!T47,"-",'Basis-Tabelle-Samen'!J47,"-cultivation-set-german.jpg")),
IF($C$1="Englisch - UK",HYPERLINK(CONCATENATE("https://www.saflax.de/0-WVK-Retail/Bilder-Pictures/SAFLAX-",'Basis-Tabelle-Samen'!T47,"-",'Basis-Tabelle-Samen'!J47,"-cultivation-set-english.jpg")),
IF($C$1="Estnisch - EE",HYPERLINK(CONCATENATE("https://www.saflax.de/0-WVK-Retail/Bilder-Pictures/SAFLAX-",'Basis-Tabelle-Samen'!T47,"-",'Basis-Tabelle-Samen'!J47,"-cultivation-set-estonian.jpg")),
IF($C$1="Finnisch - FI",HYPERLINK(CONCATENATE("https://www.saflax.de/0-WVK-Retail/Bilder-Pictures/SAFLAX-",'Basis-Tabelle-Samen'!T47,"-",'Basis-Tabelle-Samen'!J47,"-cultivation-set-finnish.jpg")),
IF($C$1="Französisch - FR",HYPERLINK(CONCATENATE("https://www.saflax.de/0-WVK-Retail/Bilder-Pictures/SAFLAX-",'Basis-Tabelle-Samen'!T47,"-",'Basis-Tabelle-Samen'!J47,"-cultivation-set-french.jpg")),
IF($C$1="Griechisch - GR",HYPERLINK(CONCATENATE("https://www.saflax.de/0-WVK-Retail/Bilder-Pictures/SAFLAX-",'Basis-Tabelle-Samen'!T47,"-",'Basis-Tabelle-Samen'!J47,"-cultivation-set-greek.jpg")),
IF($C$1="Irisch - IE",HYPERLINK(CONCATENATE("https://www.saflax.de/0-WVK-Retail/Bilder-Pictures/SAFLAX-",'Basis-Tabelle-Samen'!T47,"-",'Basis-Tabelle-Samen'!J47,"-cultivation-set-irish.jpg")),
IF($C$1="Isländisch - IS",HYPERLINK(CONCATENATE("https://www.saflax.de/0-WVK-Retail/Bilder-Pictures/SAFLAX-",'Basis-Tabelle-Samen'!T47,"-",'Basis-Tabelle-Samen'!J47,"-cultivation-set-icelandic.jpg")),
IF($C$1="Italienisch - IT",HYPERLINK(CONCATENATE("https://www.saflax.de/0-WVK-Retail/Bilder-Pictures/SAFLAX-",'Basis-Tabelle-Samen'!T47,"-",'Basis-Tabelle-Samen'!J47,"-cultivation-set-italian.jpg")),
IF($C$1="Japanisch - JP",HYPERLINK(CONCATENATE("https://www.saflax.de/0-WVK-Retail/Bilder-Pictures/SAFLAX-",'Basis-Tabelle-Samen'!T47,"-",'Basis-Tabelle-Samen'!J47,"-cultivation-set-japanese.jpg")),
IF($C$1="Kroatisch - HR",HYPERLINK(CONCATENATE("https://www.saflax.de/0-WVK-Retail/Bilder-Pictures/SAFLAX-",'Basis-Tabelle-Samen'!T47,"-",'Basis-Tabelle-Samen'!J47,"-cultivation-set-croatian.jpg")),
IF($C$1="Lettisch - LV",HYPERLINK(CONCATENATE("https://www.saflax.de/0-WVK-Retail/Bilder-Pictures/SAFLAX-",'Basis-Tabelle-Samen'!T47,"-",'Basis-Tabelle-Samen'!J47,"-cultivation-set-latvian.jpg")),
IF($C$1="Litauisch - LT",HYPERLINK(CONCATENATE("https://www.saflax.de/0-WVK-Retail/Bilder-Pictures/SAFLAX-",'Basis-Tabelle-Samen'!T47,"-",'Basis-Tabelle-Samen'!J47,"-cultivation-set-lithuanian.jpg")),
IF($C$1="Maltesisch - MT",HYPERLINK(CONCATENATE("https://www.saflax.de/0-WVK-Retail/Bilder-Pictures/SAFLAX-",'Basis-Tabelle-Samen'!T47,"-",'Basis-Tabelle-Samen'!J47,"-cultivation-set-maltese.jpg")),
IF($C$1="Niederländisch - NL",HYPERLINK(CONCATENATE("https://www.saflax.de/0-WVK-Retail/Bilder-Pictures/SAFLAX-",'Basis-Tabelle-Samen'!T47,"-",'Basis-Tabelle-Samen'!J47,"-cultivation-set-dutch.jpg")),
IF($C$1="Norwegisch - NO",HYPERLINK(CONCATENATE("https://www.saflax.de/0-WVK-Retail/Bilder-Pictures/SAFLAX-",'Basis-Tabelle-Samen'!T47,"-",'Basis-Tabelle-Samen'!J47,"-cultivation-set-nowegian.jpg")),
IF($C$1="Polnisch - PL",HYPERLINK(CONCATENATE("https://www.saflax.de/0-WVK-Retail/Bilder-Pictures/SAFLAX-",'Basis-Tabelle-Samen'!T47,"-",'Basis-Tabelle-Samen'!J47,"-cultivation-set-polish.jpg")),
IF($C$1="Portugiesisch - PT",HYPERLINK(CONCATENATE("https://www.saflax.de/0-WVK-Retail/Bilder-Pictures/SAFLAX-",'Basis-Tabelle-Samen'!T47,"-",'Basis-Tabelle-Samen'!J47,"-cultivation-set-portuguese.jpg")),
IF($C$1="Rumänisch - RO",HYPERLINK(CONCATENATE("https://www.saflax.de/0-WVK-Retail/Bilder-Pictures/SAFLAX-",'Basis-Tabelle-Samen'!T47,"-",'Basis-Tabelle-Samen'!J47,"-cultivation-set-romanian.jpg")),
IF($C$1="Schwedisch - SE",HYPERLINK(CONCATENATE("https://www.saflax.de/0-WVK-Retail/Bilder-Pictures/SAFLAX-",'Basis-Tabelle-Samen'!T47,"-",'Basis-Tabelle-Samen'!J47,"-cultivation-set-swedish.jpg")),
IF($C$1="Slowakisch - SK",HYPERLINK(CONCATENATE("https://www.saflax.de/0-WVK-Retail/Bilder-Pictures/SAFLAX-",'Basis-Tabelle-Samen'!T47,"-",'Basis-Tabelle-Samen'!J47,"-cultivation-set-slovak.jpg")),
IF($C$1="Slowenisch - SI",HYPERLINK(CONCATENATE("https://www.saflax.de/0-WVK-Retail/Bilder-Pictures/SAFLAX-",'Basis-Tabelle-Samen'!T47,"-",'Basis-Tabelle-Samen'!J47,"-cultivation-set-slovenian.jpg")),
IF($C$1="Spanisch - ES",HYPERLINK(CONCATENATE("https://www.saflax.de/0-WVK-Retail/Bilder-Pictures/SAFLAX-",'Basis-Tabelle-Samen'!T47,"-",'Basis-Tabelle-Samen'!J47,"-cultivation-set-spanish.jpg")),
IF($C$1="Tschechisch - CZ",HYPERLINK(CONCATENATE("https://www.saflax.de/0-WVK-Retail/Bilder-Pictures/SAFLAX-",'Basis-Tabelle-Samen'!T47,"-",'Basis-Tabelle-Samen'!J47,"-cultivation-set-czech.jpg")),
IF($C$1="Türkisch - TR",HYPERLINK(CONCATENATE("https://www.saflax.de/0-WVK-Retail/Bilder-Pictures/SAFLAX-",'Basis-Tabelle-Samen'!T47,"-",'Basis-Tabelle-Samen'!J47,"-cultivation-set-turkish.jpg")),
IF($C$1="Ungarisch - HU",HYPERLINK(CONCATENATE("https://www.saflax.de/0-WVK-Retail/Bilder-Pictures/SAFLAX-",'Basis-Tabelle-Samen'!T47,"-",'Basis-Tabelle-Samen'!J47,"-cultivation-set-hungarian.jpg")),
" ACHTUNG")))))))))))))))))))))))))))))</f>
        <v>https://www.saflax.de/0-WVK-Retail/Bilder-Pictures/SAFLAX-32711-drosera-rotundifolia-cultivation-set-english.jpg</v>
      </c>
      <c r="AQ48" s="330" t="str">
        <f>IF(L48&lt;1,"",
IF($C$1="Bulgarisch - BG",HYPERLINK(CONCATENATE("https://www.saflax.de/0-WVK-Retail/Bilder-Pictures/SAFLAX-",'Basis-Tabelle-Samen'!W47,"-",'Basis-Tabelle-Samen'!J47,"-garden-in-the-bag-bulgarian.jpg")),
IF($C$1="Dänisch - DK",HYPERLINK(CONCATENATE("https://www.saflax.de/0-WVK-Retail/Bilder-Pictures/SAFLAX-",'Basis-Tabelle-Samen'!W47,"-",'Basis-Tabelle-Samen'!J47,"-garden-in-the-bag-danish.jpg")),
IF($C$1="Deutsch - DE",HYPERLINK(CONCATENATE("https://www.saflax.de/0-WVK-Retail/Bilder-Pictures/SAFLAX-",'Basis-Tabelle-Samen'!W47,"-",'Basis-Tabelle-Samen'!J47,"-garden-in-the-bag-german.jpg")),
IF($C$1="Englisch - UK",HYPERLINK(CONCATENATE("https://www.saflax.de/0-WVK-Retail/Bilder-Pictures/SAFLAX-",'Basis-Tabelle-Samen'!W47,"-",'Basis-Tabelle-Samen'!J47,"-garden-in-the-bag-english.jpg")),
IF($C$1="Estnisch - EE",HYPERLINK(CONCATENATE("https://www.saflax.de/0-WVK-Retail/Bilder-Pictures/SAFLAX-",'Basis-Tabelle-Samen'!W47,"-",'Basis-Tabelle-Samen'!J47,"-garden-in-the-bag-estonian.jpg")),
IF($C$1="Finnisch - FI",HYPERLINK(CONCATENATE("https://www.saflax.de/0-WVK-Retail/Bilder-Pictures/SAFLAX-",'Basis-Tabelle-Samen'!W47,"-",'Basis-Tabelle-Samen'!J47,"-garden-in-the-bag-finnish.jpg")),
IF($C$1="Französisch - FR",HYPERLINK(CONCATENATE("https://www.saflax.de/0-WVK-Retail/Bilder-Pictures/SAFLAX-",'Basis-Tabelle-Samen'!W47,"-",'Basis-Tabelle-Samen'!J47,"-garden-in-the-bag-french.jpg")),
IF($C$1="Griechisch - GR",HYPERLINK(CONCATENATE("https://www.saflax.de/0-WVK-Retail/Bilder-Pictures/SAFLAX-",'Basis-Tabelle-Samen'!W47,"-",'Basis-Tabelle-Samen'!J47,"-garden-in-the-bag-greek.jpg")),
IF($C$1="Irisch - IE",HYPERLINK(CONCATENATE("https://www.saflax.de/0-WVK-Retail/Bilder-Pictures/SAFLAX-",'Basis-Tabelle-Samen'!W47,"-",'Basis-Tabelle-Samen'!J47,"-garden-in-the-bag-irish.jpg")),
IF($C$1="Isländisch - IS",HYPERLINK(CONCATENATE("https://www.saflax.de/0-WVK-Retail/Bilder-Pictures/SAFLAX-",'Basis-Tabelle-Samen'!W47,"-",'Basis-Tabelle-Samen'!J47,"-garden-in-the-bag-icelandic.jpg")),
IF($C$1="Italienisch - IT",HYPERLINK(CONCATENATE("https://www.saflax.de/0-WVK-Retail/Bilder-Pictures/SAFLAX-",'Basis-Tabelle-Samen'!W47,"-",'Basis-Tabelle-Samen'!J47,"-garden-in-the-bag-italian.jpg")),
IF($C$1="Japanisch - JP",HYPERLINK(CONCATENATE("https://www.saflax.de/0-WVK-Retail/Bilder-Pictures/SAFLAX-",'Basis-Tabelle-Samen'!W47,"-",'Basis-Tabelle-Samen'!J47,"-garden-in-the-bag-japanese.jpg")),
IF($C$1="Kroatisch - HR",HYPERLINK(CONCATENATE("https://www.saflax.de/0-WVK-Retail/Bilder-Pictures/SAFLAX-",'Basis-Tabelle-Samen'!W47,"-",'Basis-Tabelle-Samen'!J47,"-garden-in-the-bag-croatian.jpg")),
IF($C$1="Lettisch - LV",HYPERLINK(CONCATENATE("https://www.saflax.de/0-WVK-Retail/Bilder-Pictures/SAFLAX-",'Basis-Tabelle-Samen'!W47,"-",'Basis-Tabelle-Samen'!J47,"-garden-in-the-bag-latvian.jpg")),
IF($C$1="Litauisch - LT",HYPERLINK(CONCATENATE("https://www.saflax.de/0-WVK-Retail/Bilder-Pictures/SAFLAX-",'Basis-Tabelle-Samen'!W47,"-",'Basis-Tabelle-Samen'!J47,"-garden-in-the-bag-lithuanian.jpg")),
IF($C$1="Maltesisch - MT",HYPERLINK(CONCATENATE("https://www.saflax.de/0-WVK-Retail/Bilder-Pictures/SAFLAX-",'Basis-Tabelle-Samen'!W47,"-",'Basis-Tabelle-Samen'!J47,"-garden-in-the-bag-maltese.jpg")),
IF($C$1="Niederländisch - NL",HYPERLINK(CONCATENATE("https://www.saflax.de/0-WVK-Retail/Bilder-Pictures/SAFLAX-",'Basis-Tabelle-Samen'!W47,"-",'Basis-Tabelle-Samen'!J47,"-garden-in-the-bag-dutch.jpg")),
IF($C$1="Norwegisch - NO",HYPERLINK(CONCATENATE("https://www.saflax.de/0-WVK-Retail/Bilder-Pictures/SAFLAX-",'Basis-Tabelle-Samen'!W47,"-",'Basis-Tabelle-Samen'!J47,"-garden-in-the-bag-nowegian.jpg")),
IF($C$1="Polnisch - PL",HYPERLINK(CONCATENATE("https://www.saflax.de/0-WVK-Retail/Bilder-Pictures/SAFLAX-",'Basis-Tabelle-Samen'!W47,"-",'Basis-Tabelle-Samen'!J47,"-garden-in-the-bag-polish.jpg")),
IF($C$1="Portugiesisch - PT",HYPERLINK(CONCATENATE("https://www.saflax.de/0-WVK-Retail/Bilder-Pictures/SAFLAX-",'Basis-Tabelle-Samen'!W47,"-",'Basis-Tabelle-Samen'!J47,"-garden-in-the-bag-portuguese.jpg")),
IF($C$1="Rumänisch - RO",HYPERLINK(CONCATENATE("https://www.saflax.de/0-WVK-Retail/Bilder-Pictures/SAFLAX-",'Basis-Tabelle-Samen'!W47,"-",'Basis-Tabelle-Samen'!J47,"-garden-in-the-bag-romanian.jpg")),
IF($C$1="Schwedisch - SE",HYPERLINK(CONCATENATE("https://www.saflax.de/0-WVK-Retail/Bilder-Pictures/SAFLAX-",'Basis-Tabelle-Samen'!W47,"-",'Basis-Tabelle-Samen'!J47,"-garden-in-the-bag-swedish.jpg")),
IF($C$1="Slowakisch - SK",HYPERLINK(CONCATENATE("https://www.saflax.de/0-WVK-Retail/Bilder-Pictures/SAFLAX-",'Basis-Tabelle-Samen'!W47,"-",'Basis-Tabelle-Samen'!J47,"-garden-in-the-bag-slovak.jpg")),
IF($C$1="Slowenisch - SI",HYPERLINK(CONCATENATE("https://www.saflax.de/0-WVK-Retail/Bilder-Pictures/SAFLAX-",'Basis-Tabelle-Samen'!W47,"-",'Basis-Tabelle-Samen'!J47,"-garden-in-the-bag-slovenian.jpg")),
IF($C$1="Spanisch - ES",HYPERLINK(CONCATENATE("https://www.saflax.de/0-WVK-Retail/Bilder-Pictures/SAFLAX-",'Basis-Tabelle-Samen'!W47,"-",'Basis-Tabelle-Samen'!J47,"-garden-in-the-bag-spanish.jpg")),
IF($C$1="Tschechisch - CZ",HYPERLINK(CONCATENATE("https://www.saflax.de/0-WVK-Retail/Bilder-Pictures/SAFLAX-",'Basis-Tabelle-Samen'!W47,"-",'Basis-Tabelle-Samen'!J47,"-garden-in-the-bag-czech.jpg")),
IF($C$1="Türkisch - TR",HYPERLINK(CONCATENATE("https://www.saflax.de/0-WVK-Retail/Bilder-Pictures/SAFLAX-",'Basis-Tabelle-Samen'!W47,"-",'Basis-Tabelle-Samen'!J47,"-garden-in-the-bag-turkish.jpg")),
IF($C$1="Ungarisch - HU",HYPERLINK(CONCATENATE("https://www.saflax.de/0-WVK-Retail/Bilder-Pictures/SAFLAX-",'Basis-Tabelle-Samen'!W47,"-",'Basis-Tabelle-Samen'!J47,"-garden-in-the-bag-hungarian.jpg")),
" ACHTUNG")))))))))))))))))))))))))))))</f>
        <v>https://www.saflax.de/0-WVK-Retail/Bilder-Pictures/SAFLAX-62711-drosera-rotundifolia-garden-in-the-bag-english.jpg</v>
      </c>
    </row>
    <row r="49" spans="1:43" ht="17.100000000000001" customHeight="1" x14ac:dyDescent="0.2">
      <c r="A49" s="318" t="str">
        <f>IF('Basis-Tabelle-Samen'!A44="","",IF($C$1="Deutsch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49" s="319" t="str">
        <f>'Basis-Tabelle-Samen'!I44</f>
        <v>Drosera capensis</v>
      </c>
      <c r="C49" s="316" t="str">
        <f>IF($C$1="Bulgarisch - BG",'Basis-Tabelle-Samen'!Z44,
IF($C$1="Dänisch - DK",'Basis-Tabelle-Samen'!AA44,
IF($C$1="Deutsch - DE",'Basis-Tabelle-Samen'!AB44,
IF($C$1="Englisch - UK",'Basis-Tabelle-Samen'!AC44,
IF($C$1="Estnisch - EE",'Basis-Tabelle-Samen'!AD44,
IF($C$1="Finnisch - FI",'Basis-Tabelle-Samen'!AE44,
IF($C$1="Französisch - FR",'Basis-Tabelle-Samen'!AF44,
IF($C$1="Griechisch - GR",'Basis-Tabelle-Samen'!AG44,
IF($C$1="Irisch - IE",'Basis-Tabelle-Samen'!AH44,
IF($C$1="Isländisch - IS",'Basis-Tabelle-Samen'!AI44,
IF($C$1="Italienisch - IT",'Basis-Tabelle-Samen'!AJ44,
IF($C$1="Japanisch - JP",'Basis-Tabelle-Samen'!AK44,
IF($C$1="Kroatisch - HR",'Basis-Tabelle-Samen'!AL44,
IF($C$1="Lettisch - LV",'Basis-Tabelle-Samen'!AM44,
IF($C$1="Litauisch - LT",'Basis-Tabelle-Samen'!AN44,
IF($C$1="Maltesisch - MT",'Basis-Tabelle-Samen'!AO44,
IF($C$1="Niederländisch - NL",'Basis-Tabelle-Samen'!AP44,
IF($C$1="Norwegisch - NO",'Basis-Tabelle-Samen'!AQ44,
IF($C$1="Polnisch - PL",'Basis-Tabelle-Samen'!AR44,
IF($C$1="Portugiesisch - PT",'Basis-Tabelle-Samen'!AS44,
IF($C$1="Rumänisch - RO",'Basis-Tabelle-Samen'!AT44,
IF($C$1="Schwedisch - SE",'Basis-Tabelle-Samen'!AU44,
IF($C$1="Slowakisch - SK",'Basis-Tabelle-Samen'!AV44,
IF($C$1="Slowenisch - SI",'Basis-Tabelle-Samen'!AW44,
IF($C$1="Spanisch - ES",'Basis-Tabelle-Samen'!AX44,
IF($C$1="Tschechisch - CZ",'Basis-Tabelle-Samen'!AY44,
IF($C$1="Türkisch - TR",'Basis-Tabelle-Samen'!AZ44,
IF($C$1="Ungarisch - HU",'Basis-Tabelle-Samen'!BA44,
" ACHTUNG"))))))))))))))))))))))))))))</f>
        <v>African Sundew</v>
      </c>
      <c r="D49" s="320">
        <f>'Basis-Tabelle-Samen'!F44</f>
        <v>200</v>
      </c>
      <c r="E49" s="321" t="str">
        <f>'Basis-Tabelle-Samen'!H44</f>
        <v>7 %</v>
      </c>
      <c r="F49" s="322" t="str">
        <f>IF('Basis-Tabelle-Samen'!G44="","",'Basis-Tabelle-Samen'!G44)</f>
        <v>01</v>
      </c>
      <c r="G49" s="320">
        <f>'Basis-Tabelle-Samen'!C44</f>
        <v>12702</v>
      </c>
      <c r="H49" s="323">
        <f>'Basis-Tabelle-Samen'!D44</f>
        <v>4055473127026</v>
      </c>
      <c r="I49" s="324">
        <f>'Basis-Tabelle-Samen'!E44</f>
        <v>2.35</v>
      </c>
      <c r="J49" s="325">
        <f t="shared" si="0"/>
        <v>12</v>
      </c>
      <c r="K49" s="326">
        <f>'Basis-Tabelle-Samen'!K44</f>
        <v>72702</v>
      </c>
      <c r="L49" s="323">
        <f>'Basis-Tabelle-Samen'!L44</f>
        <v>4055473727028</v>
      </c>
      <c r="M49" s="324">
        <f>'Basis-Tabelle-Samen'!M44</f>
        <v>2.4500000000000002</v>
      </c>
      <c r="N49" s="326">
        <f>IF(K49&lt;1,"",'3'!$I$15)</f>
        <v>15</v>
      </c>
      <c r="O49" s="327">
        <f>IF(K49&lt;1,"",'3'!$J$11)</f>
        <v>90</v>
      </c>
      <c r="P49" s="326">
        <f>'Basis-Tabelle-Samen'!N44</f>
        <v>82702</v>
      </c>
      <c r="Q49" s="323">
        <f>'Basis-Tabelle-Samen'!O44</f>
        <v>4055473827025</v>
      </c>
      <c r="R49" s="328">
        <f>'Basis-Tabelle-Samen'!P44</f>
        <v>3.75</v>
      </c>
      <c r="S49" s="326">
        <f>IF(R49&lt;1,"",'3'!$M$15)</f>
        <v>18</v>
      </c>
      <c r="T49" s="327">
        <f>IF(R49&lt;1,"",'3'!$N$11)</f>
        <v>72</v>
      </c>
      <c r="U49" s="326">
        <f>'Basis-Tabelle-Samen'!Q44</f>
        <v>52702</v>
      </c>
      <c r="V49" s="323">
        <f>'Basis-Tabelle-Samen'!R44</f>
        <v>4055473527024</v>
      </c>
      <c r="W49" s="324">
        <f>'Basis-Tabelle-Samen'!S44</f>
        <v>4.95</v>
      </c>
      <c r="X49" s="326">
        <f>IF(U49&lt;1,"",'3'!$Q$15)</f>
        <v>6</v>
      </c>
      <c r="Y49" s="327">
        <f>IF(U49&lt;1,"",'3'!$R$11)</f>
        <v>24</v>
      </c>
      <c r="Z49" s="326">
        <f>'Basis-Tabelle-Samen'!T44</f>
        <v>32702</v>
      </c>
      <c r="AA49" s="323">
        <f>'Basis-Tabelle-Samen'!U44</f>
        <v>4055473327020</v>
      </c>
      <c r="AB49" s="324">
        <f>'Basis-Tabelle-Samen'!V44</f>
        <v>6.75</v>
      </c>
      <c r="AC49" s="326">
        <f>IF(Z49&lt;1,"",'3'!$U$15)</f>
        <v>6</v>
      </c>
      <c r="AD49" s="327">
        <f>IF(Z49&lt;1,"",'3'!$V$11)</f>
        <v>24</v>
      </c>
      <c r="AE49" s="326">
        <f>'Basis-Tabelle-Samen'!W44</f>
        <v>62702</v>
      </c>
      <c r="AF49" s="323">
        <f>'Basis-Tabelle-Samen'!X44</f>
        <v>4055473627021</v>
      </c>
      <c r="AG49" s="324">
        <f>'Basis-Tabelle-Samen'!Y44</f>
        <v>2.95</v>
      </c>
      <c r="AH49" s="326">
        <f>IF(AE49&lt;1,"",'3'!$Y$15)</f>
        <v>8</v>
      </c>
      <c r="AI49" s="327">
        <f>IF(AE49&lt;1,"",'3'!$Z$11)</f>
        <v>64</v>
      </c>
      <c r="AJ49" s="315"/>
      <c r="AK49" s="316" t="str">
        <f>IF(G49&lt;1,"",
IF($C$1="Bulgarisch - BG",HYPERLINK(CONCATENATE("https://www.saflax.de/0-WVK-Retail/Bilder-Pictures/SAFLAX-",'Basis-Tabelle-Samen'!C44,"-",'Basis-Tabelle-Samen'!J44,"-seed-package-front-cr-bulgarian.jpg")),
IF($C$1="Dänisch - DK",HYPERLINK(CONCATENATE("https://www.saflax.de/0-WVK-Retail/Bilder-Pictures/SAFLAX-",'Basis-Tabelle-Samen'!C44,"-",'Basis-Tabelle-Samen'!J44,"-seed-package-front-cr-danish.jpg")),
IF($C$1="Deutsch - DE",HYPERLINK(CONCATENATE("https://www.saflax.de/0-WVK-Retail/Bilder-Pictures/SAFLAX-",'Basis-Tabelle-Samen'!C44,"-",'Basis-Tabelle-Samen'!J44,"-seed-package-front-cr-german.jpg")),
IF($C$1="Englisch - UK",HYPERLINK(CONCATENATE("https://www.saflax.de/0-WVK-Retail/Bilder-Pictures/SAFLAX-",'Basis-Tabelle-Samen'!C44,"-",'Basis-Tabelle-Samen'!J44,"-seed-package-front-cr-english.jpg")),
IF($C$1="Estnisch - EE",HYPERLINK(CONCATENATE("https://www.saflax.de/0-WVK-Retail/Bilder-Pictures/SAFLAX-",'Basis-Tabelle-Samen'!C44,"-",'Basis-Tabelle-Samen'!J44,"-seed-package-front-cr-estonian.jpg")),
IF($C$1="Finnisch - FI",HYPERLINK(CONCATENATE("https://www.saflax.de/0-WVK-Retail/Bilder-Pictures/SAFLAX-",'Basis-Tabelle-Samen'!C44,"-",'Basis-Tabelle-Samen'!J44,"-seed-package-front-cr-finnish.jpg")),
IF($C$1="Französisch - FR",HYPERLINK(CONCATENATE("https://www.saflax.de/0-WVK-Retail/Bilder-Pictures/SAFLAX-",'Basis-Tabelle-Samen'!C44,"-",'Basis-Tabelle-Samen'!J44,"-seed-package-front-cr-french.jpg")),
IF($C$1="Griechisch - GR",HYPERLINK(CONCATENATE("https://www.saflax.de/0-WVK-Retail/Bilder-Pictures/SAFLAX-",'Basis-Tabelle-Samen'!C44,"-",'Basis-Tabelle-Samen'!J44,"-seed-package-front-cr-greek.jpg")),
IF($C$1="Irisch - IE",HYPERLINK(CONCATENATE("https://www.saflax.de/0-WVK-Retail/Bilder-Pictures/SAFLAX-",'Basis-Tabelle-Samen'!C44,"-",'Basis-Tabelle-Samen'!J44,"-seed-package-front-cr-irish.jpg")),
IF($C$1="Isländisch - IS",HYPERLINK(CONCATENATE("https://www.saflax.de/0-WVK-Retail/Bilder-Pictures/SAFLAX-",'Basis-Tabelle-Samen'!C44,"-",'Basis-Tabelle-Samen'!J44,"-seed-package-front-cr-icelandic.jpg")),
IF($C$1="Italienisch - IT",HYPERLINK(CONCATENATE("https://www.saflax.de/0-WVK-Retail/Bilder-Pictures/SAFLAX-",'Basis-Tabelle-Samen'!C44,"-",'Basis-Tabelle-Samen'!J44,"-seed-package-front-cr-italian.jpg")),
IF($C$1="Japanisch - JP",HYPERLINK(CONCATENATE("https://www.saflax.de/0-WVK-Retail/Bilder-Pictures/SAFLAX-",'Basis-Tabelle-Samen'!C44,"-",'Basis-Tabelle-Samen'!J44,"-seed-package-front-cr-japanese.jpg")),
IF($C$1="Kroatisch - HR",HYPERLINK(CONCATENATE("https://www.saflax.de/0-WVK-Retail/Bilder-Pictures/SAFLAX-",'Basis-Tabelle-Samen'!C44,"-",'Basis-Tabelle-Samen'!J44,"-seed-package-front-cr-croatian.jpg")),
IF($C$1="Lettisch - LV",HYPERLINK(CONCATENATE("https://www.saflax.de/0-WVK-Retail/Bilder-Pictures/SAFLAX-",'Basis-Tabelle-Samen'!C44,"-",'Basis-Tabelle-Samen'!J44,"-seed-package-front-cr-latvian.jpg")),
IF($C$1="Litauisch - LT",HYPERLINK(CONCATENATE("https://www.saflax.de/0-WVK-Retail/Bilder-Pictures/SAFLAX-",'Basis-Tabelle-Samen'!C44,"-",'Basis-Tabelle-Samen'!J44,"-seed-package-front-cr-lithuanian.jpg")),
IF($C$1="Maltesisch - MT",HYPERLINK(CONCATENATE("https://www.saflax.de/0-WVK-Retail/Bilder-Pictures/SAFLAX-",'Basis-Tabelle-Samen'!C44,"-",'Basis-Tabelle-Samen'!J44,"-seed-package-front-cr-maltese.jpg")),
IF($C$1="Niederländisch - NL",HYPERLINK(CONCATENATE("https://www.saflax.de/0-WVK-Retail/Bilder-Pictures/SAFLAX-",'Basis-Tabelle-Samen'!C44,"-",'Basis-Tabelle-Samen'!J44,"-seed-package-front-cr-dutch.jpg")),
IF($C$1="Norwegisch - NO",HYPERLINK(CONCATENATE("https://www.saflax.de/0-WVK-Retail/Bilder-Pictures/SAFLAX-",'Basis-Tabelle-Samen'!C44,"-",'Basis-Tabelle-Samen'!J44,"-seed-package-front-cr-nowegian.jpg")),
IF($C$1="Polnisch - PL",HYPERLINK(CONCATENATE("https://www.saflax.de/0-WVK-Retail/Bilder-Pictures/SAFLAX-",'Basis-Tabelle-Samen'!C44,"-",'Basis-Tabelle-Samen'!J44,"-seed-package-front-cr-polish.jpg")),
IF($C$1="Portugiesisch - PT",HYPERLINK(CONCATENATE("https://www.saflax.de/0-WVK-Retail/Bilder-Pictures/SAFLAX-",'Basis-Tabelle-Samen'!C44,"-",'Basis-Tabelle-Samen'!J44,"-seed-package-front-cr-portuguese.jpg")),
IF($C$1="Rumänisch - RO",HYPERLINK(CONCATENATE("https://www.saflax.de/0-WVK-Retail/Bilder-Pictures/SAFLAX-",'Basis-Tabelle-Samen'!C44,"-",'Basis-Tabelle-Samen'!J44,"-seed-package-front-cr-romanian.jpg")),
IF($C$1="Schwedisch - SE",HYPERLINK(CONCATENATE("https://www.saflax.de/0-WVK-Retail/Bilder-Pictures/SAFLAX-",'Basis-Tabelle-Samen'!C44,"-",'Basis-Tabelle-Samen'!J44,"-seed-package-front-cr-swedish.jpg")),
IF($C$1="Slowakisch - SK",HYPERLINK(CONCATENATE("https://www.saflax.de/0-WVK-Retail/Bilder-Pictures/SAFLAX-",'Basis-Tabelle-Samen'!C44,"-",'Basis-Tabelle-Samen'!J44,"-seed-package-front-cr-slovak.jpg")),
IF($C$1="Slowenisch - SI",HYPERLINK(CONCATENATE("https://www.saflax.de/0-WVK-Retail/Bilder-Pictures/SAFLAX-",'Basis-Tabelle-Samen'!C44,"-",'Basis-Tabelle-Samen'!J44,"-seed-package-front-cr-slovenian.jpg")),
IF($C$1="Spanisch - ES",HYPERLINK(CONCATENATE("https://www.saflax.de/0-WVK-Retail/Bilder-Pictures/SAFLAX-",'Basis-Tabelle-Samen'!C44,"-",'Basis-Tabelle-Samen'!J44,"-seed-package-front-cr-spanish.jpg")),
IF($C$1="Tschechisch - CZ",HYPERLINK(CONCATENATE("https://www.saflax.de/0-WVK-Retail/Bilder-Pictures/SAFLAX-",'Basis-Tabelle-Samen'!C44,"-",'Basis-Tabelle-Samen'!J44,"-seed-package-front-cr-czech.jpg")),
IF($C$1="Türkisch - TR",HYPERLINK(CONCATENATE("https://www.saflax.de/0-WVK-Retail/Bilder-Pictures/SAFLAX-",'Basis-Tabelle-Samen'!C44,"-",'Basis-Tabelle-Samen'!J44,"-seed-package-front-cr-turkish.jpg")),
IF($C$1="Ungarisch - HU",HYPERLINK(CONCATENATE("https://www.saflax.de/0-WVK-Retail/Bilder-Pictures/SAFLAX-",'Basis-Tabelle-Samen'!C44,"-",'Basis-Tabelle-Samen'!J44,"-seed-package-front-cr-hungarian.jpg")),
" ACHTUNG")))))))))))))))))))))))))))))</f>
        <v>https://www.saflax.de/0-WVK-Retail/Bilder-Pictures/SAFLAX-12702-drosera-capensis-seed-package-front-cr-english.jpg</v>
      </c>
      <c r="AL49" s="330" t="str">
        <f>IF(G49&lt;1,"",
IF($C$1="Bulgarisch - BG",HYPERLINK(CONCATENATE("https://www.saflax.de/0-WVK-Retail/Bilder-Pictures/SAFLAX-",'Basis-Tabelle-Samen'!C44,"-",'Basis-Tabelle-Samen'!J44,"-seed-package-back-cr-bulgarian.jpg")),
IF($C$1="Dänisch - DK",HYPERLINK(CONCATENATE("https://www.saflax.de/0-WVK-Retail/Bilder-Pictures/SAFLAX-",'Basis-Tabelle-Samen'!C44,"-",'Basis-Tabelle-Samen'!J44,"-seed-package-back-cr-danish.jpg")),
IF($C$1="Deutsch - DE",HYPERLINK(CONCATENATE("https://www.saflax.de/0-WVK-Retail/Bilder-Pictures/SAFLAX-",'Basis-Tabelle-Samen'!C44,"-",'Basis-Tabelle-Samen'!J44,"-seed-package-back-cr-german.jpg")),
IF($C$1="Englisch - UK",HYPERLINK(CONCATENATE("https://www.saflax.de/0-WVK-Retail/Bilder-Pictures/SAFLAX-",'Basis-Tabelle-Samen'!C44,"-",'Basis-Tabelle-Samen'!J44,"-seed-package-back-cr-english.jpg")),
IF($C$1="Estnisch - EE",HYPERLINK(CONCATENATE("https://www.saflax.de/0-WVK-Retail/Bilder-Pictures/SAFLAX-",'Basis-Tabelle-Samen'!C44,"-",'Basis-Tabelle-Samen'!J44,"-seed-package-back-cr-estonian.jpg")),
IF($C$1="Finnisch - FI",HYPERLINK(CONCATENATE("https://www.saflax.de/0-WVK-Retail/Bilder-Pictures/SAFLAX-",'Basis-Tabelle-Samen'!C44,"-",'Basis-Tabelle-Samen'!J44,"-seed-package-back-cr-finnish.jpg")),
IF($C$1="Französisch - FR",HYPERLINK(CONCATENATE("https://www.saflax.de/0-WVK-Retail/Bilder-Pictures/SAFLAX-",'Basis-Tabelle-Samen'!C44,"-",'Basis-Tabelle-Samen'!J44,"-seed-package-back-cr-french.jpg")),
IF($C$1="Griechisch - GR",HYPERLINK(CONCATENATE("https://www.saflax.de/0-WVK-Retail/Bilder-Pictures/SAFLAX-",'Basis-Tabelle-Samen'!C44,"-",'Basis-Tabelle-Samen'!J44,"-seed-package-back-cr-greek.jpg")),
IF($C$1="Irisch - IE",HYPERLINK(CONCATENATE("https://www.saflax.de/0-WVK-Retail/Bilder-Pictures/SAFLAX-",'Basis-Tabelle-Samen'!C44,"-",'Basis-Tabelle-Samen'!J44,"-seed-package-back-cr-irish.jpg")),
IF($C$1="Isländisch - IS",HYPERLINK(CONCATENATE("https://www.saflax.de/0-WVK-Retail/Bilder-Pictures/SAFLAX-",'Basis-Tabelle-Samen'!C44,"-",'Basis-Tabelle-Samen'!J44,"-seed-package-back-cr-icelandic.jpg")),
IF($C$1="Italienisch - IT",HYPERLINK(CONCATENATE("https://www.saflax.de/0-WVK-Retail/Bilder-Pictures/SAFLAX-",'Basis-Tabelle-Samen'!C44,"-",'Basis-Tabelle-Samen'!J44,"-seed-package-back-cr-italian.jpg")),
IF($C$1="Japanisch - JP",HYPERLINK(CONCATENATE("https://www.saflax.de/0-WVK-Retail/Bilder-Pictures/SAFLAX-",'Basis-Tabelle-Samen'!C44,"-",'Basis-Tabelle-Samen'!J44,"-seed-package-back-cr-japanese.jpg")),
IF($C$1="Kroatisch - HR",HYPERLINK(CONCATENATE("https://www.saflax.de/0-WVK-Retail/Bilder-Pictures/SAFLAX-",'Basis-Tabelle-Samen'!C44,"-",'Basis-Tabelle-Samen'!J44,"-seed-package-back-cr-croatian.jpg")),
IF($C$1="Lettisch - LV",HYPERLINK(CONCATENATE("https://www.saflax.de/0-WVK-Retail/Bilder-Pictures/SAFLAX-",'Basis-Tabelle-Samen'!C44,"-",'Basis-Tabelle-Samen'!J44,"-seed-package-back-cr-latvian.jpg")),
IF($C$1="Litauisch - LT",HYPERLINK(CONCATENATE("https://www.saflax.de/0-WVK-Retail/Bilder-Pictures/SAFLAX-",'Basis-Tabelle-Samen'!C44,"-",'Basis-Tabelle-Samen'!J44,"-seed-package-back-cr-lithuanian.jpg")),
IF($C$1="Maltesisch - MT",HYPERLINK(CONCATENATE("https://www.saflax.de/0-WVK-Retail/Bilder-Pictures/SAFLAX-",'Basis-Tabelle-Samen'!C44,"-",'Basis-Tabelle-Samen'!J44,"-seed-package-back-cr-maltese.jpg")),
IF($C$1="Niederländisch - NL",HYPERLINK(CONCATENATE("https://www.saflax.de/0-WVK-Retail/Bilder-Pictures/SAFLAX-",'Basis-Tabelle-Samen'!C44,"-",'Basis-Tabelle-Samen'!J44,"-seed-package-back-cr-dutch.jpg")),
IF($C$1="Norwegisch - NO",HYPERLINK(CONCATENATE("https://www.saflax.de/0-WVK-Retail/Bilder-Pictures/SAFLAX-",'Basis-Tabelle-Samen'!C44,"-",'Basis-Tabelle-Samen'!J44,"-seed-package-back-cr-nowegian.jpg")),
IF($C$1="Polnisch - PL",HYPERLINK(CONCATENATE("https://www.saflax.de/0-WVK-Retail/Bilder-Pictures/SAFLAX-",'Basis-Tabelle-Samen'!C44,"-",'Basis-Tabelle-Samen'!J44,"-seed-package-back-cr-polish.jpg")),
IF($C$1="Portugiesisch - PT",HYPERLINK(CONCATENATE("https://www.saflax.de/0-WVK-Retail/Bilder-Pictures/SAFLAX-",'Basis-Tabelle-Samen'!C44,"-",'Basis-Tabelle-Samen'!J44,"-seed-package-back-cr-portuguese.jpg")),
IF($C$1="Rumänisch - RO",HYPERLINK(CONCATENATE("https://www.saflax.de/0-WVK-Retail/Bilder-Pictures/SAFLAX-",'Basis-Tabelle-Samen'!C44,"-",'Basis-Tabelle-Samen'!J44,"-seed-package-back-cr-romanian.jpg")),
IF($C$1="Schwedisch - SE",HYPERLINK(CONCATENATE("https://www.saflax.de/0-WVK-Retail/Bilder-Pictures/SAFLAX-",'Basis-Tabelle-Samen'!C44,"-",'Basis-Tabelle-Samen'!J44,"-seed-package-back-cr-swedish.jpg")),
IF($C$1="Slowakisch - SK",HYPERLINK(CONCATENATE("https://www.saflax.de/0-WVK-Retail/Bilder-Pictures/SAFLAX-",'Basis-Tabelle-Samen'!C44,"-",'Basis-Tabelle-Samen'!J44,"-seed-package-back-cr-slovak.jpg")),
IF($C$1="Slowenisch - SI",HYPERLINK(CONCATENATE("https://www.saflax.de/0-WVK-Retail/Bilder-Pictures/SAFLAX-",'Basis-Tabelle-Samen'!C44,"-",'Basis-Tabelle-Samen'!J44,"-seed-package-back-cr-slovenian.jpg")),
IF($C$1="Spanisch - ES",HYPERLINK(CONCATENATE("https://www.saflax.de/0-WVK-Retail/Bilder-Pictures/SAFLAX-",'Basis-Tabelle-Samen'!C44,"-",'Basis-Tabelle-Samen'!J44,"-seed-package-back-cr-spanish.jpg")),
IF($C$1="Tschechisch - CZ",HYPERLINK(CONCATENATE("https://www.saflax.de/0-WVK-Retail/Bilder-Pictures/SAFLAX-",'Basis-Tabelle-Samen'!C44,"-",'Basis-Tabelle-Samen'!J44,"-seed-package-back-cr-czech.jpg")),
IF($C$1="Türkisch - TR",HYPERLINK(CONCATENATE("https://www.saflax.de/0-WVK-Retail/Bilder-Pictures/SAFLAX-",'Basis-Tabelle-Samen'!C44,"-",'Basis-Tabelle-Samen'!J44,"-seed-package-back-cr-turkish.jpg")),
IF($C$1="Ungarisch - HU",HYPERLINK(CONCATENATE("https://www.saflax.de/0-WVK-Retail/Bilder-Pictures/SAFLAX-",'Basis-Tabelle-Samen'!C44,"-",'Basis-Tabelle-Samen'!J44,"-seed-package-back-cr-hungarian.jpg")),
" ACHTUNG")))))))))))))))))))))))))))))</f>
        <v>https://www.saflax.de/0-WVK-Retail/Bilder-Pictures/SAFLAX-12702-drosera-capensis-seed-package-back-cr-english.jpg</v>
      </c>
      <c r="AM49" s="330" t="str">
        <f>IF(H49&lt;1,"",
IF($C$1="Bulgarisch - BG",HYPERLINK(CONCATENATE("https://www.saflax.de/0-WVK-Retail/Bilder-Pictures/SAFLAX-",'Basis-Tabelle-Samen'!K44,"-",'Basis-Tabelle-Samen'!J44,"-garden-to-go-mini-bulgarian.jpg")),
IF($C$1="Dänisch - DK",HYPERLINK(CONCATENATE("https://www.saflax.de/0-WVK-Retail/Bilder-Pictures/SAFLAX-",'Basis-Tabelle-Samen'!K44,"-",'Basis-Tabelle-Samen'!J44,"-garden-to-go-mini-danish.jpg")),
IF($C$1="Deutsch - DE",HYPERLINK(CONCATENATE("https://www.saflax.de/0-WVK-Retail/Bilder-Pictures/SAFLAX-",'Basis-Tabelle-Samen'!K44,"-",'Basis-Tabelle-Samen'!J44,"-garden-to-go-mini-german.jpg")),
IF($C$1="Englisch - UK",HYPERLINK(CONCATENATE("https://www.saflax.de/0-WVK-Retail/Bilder-Pictures/SAFLAX-",'Basis-Tabelle-Samen'!K44,"-",'Basis-Tabelle-Samen'!J44,"-garden-to-go-mini-english.jpg")),
IF($C$1="Estnisch - EE",HYPERLINK(CONCATENATE("https://www.saflax.de/0-WVK-Retail/Bilder-Pictures/SAFLAX-",'Basis-Tabelle-Samen'!K44,"-",'Basis-Tabelle-Samen'!J44,"-garden-to-go-mini-estonian.jpg")),
IF($C$1="Finnisch - FI",HYPERLINK(CONCATENATE("https://www.saflax.de/0-WVK-Retail/Bilder-Pictures/SAFLAX-",'Basis-Tabelle-Samen'!K44,"-",'Basis-Tabelle-Samen'!J44,"-garden-to-go-mini-finnish.jpg")),
IF($C$1="Französisch - FR",HYPERLINK(CONCATENATE("https://www.saflax.de/0-WVK-Retail/Bilder-Pictures/SAFLAX-",'Basis-Tabelle-Samen'!K44,"-",'Basis-Tabelle-Samen'!J44,"-garden-to-go-mini-french.jpg")),
IF($C$1="Griechisch - GR",HYPERLINK(CONCATENATE("https://www.saflax.de/0-WVK-Retail/Bilder-Pictures/SAFLAX-",'Basis-Tabelle-Samen'!K44,"-",'Basis-Tabelle-Samen'!J44,"-garden-to-go-mini-greek.jpg")),
IF($C$1="Irisch - IE",HYPERLINK(CONCATENATE("https://www.saflax.de/0-WVK-Retail/Bilder-Pictures/SAFLAX-",'Basis-Tabelle-Samen'!K44,"-",'Basis-Tabelle-Samen'!J44,"-garden-to-go-mini-irish.jpg")),
IF($C$1="Isländisch - IS",HYPERLINK(CONCATENATE("https://www.saflax.de/0-WVK-Retail/Bilder-Pictures/SAFLAX-",'Basis-Tabelle-Samen'!K44,"-",'Basis-Tabelle-Samen'!J44,"-garden-to-go-mini-icelandic.jpg")),
IF($C$1="Italienisch - IT",HYPERLINK(CONCATENATE("https://www.saflax.de/0-WVK-Retail/Bilder-Pictures/SAFLAX-",'Basis-Tabelle-Samen'!K44,"-",'Basis-Tabelle-Samen'!J44,"-garden-to-go-mini-italian.jpg")),
IF($C$1="Japanisch - JP",HYPERLINK(CONCATENATE("https://www.saflax.de/0-WVK-Retail/Bilder-Pictures/SAFLAX-",'Basis-Tabelle-Samen'!K44,"-",'Basis-Tabelle-Samen'!J44,"-garden-to-go-mini-japanese.jpg")),
IF($C$1="Kroatisch - HR",HYPERLINK(CONCATENATE("https://www.saflax.de/0-WVK-Retail/Bilder-Pictures/SAFLAX-",'Basis-Tabelle-Samen'!K44,"-",'Basis-Tabelle-Samen'!J44,"-garden-to-go-mini-croatian.jpg")),
IF($C$1="Lettisch - LV",HYPERLINK(CONCATENATE("https://www.saflax.de/0-WVK-Retail/Bilder-Pictures/SAFLAX-",'Basis-Tabelle-Samen'!K44,"-",'Basis-Tabelle-Samen'!J44,"-garden-to-go-mini-latvian.jpg")),
IF($C$1="Litauisch - LT",HYPERLINK(CONCATENATE("https://www.saflax.de/0-WVK-Retail/Bilder-Pictures/SAFLAX-",'Basis-Tabelle-Samen'!K44,"-",'Basis-Tabelle-Samen'!J44,"-garden-to-go-mini-lithuanian.jpg")),
IF($C$1="Maltesisch - MT",HYPERLINK(CONCATENATE("https://www.saflax.de/0-WVK-Retail/Bilder-Pictures/SAFLAX-",'Basis-Tabelle-Samen'!K44,"-",'Basis-Tabelle-Samen'!J44,"-garden-to-go-mini-maltese.jpg")),
IF($C$1="Niederländisch - NL",HYPERLINK(CONCATENATE("https://www.saflax.de/0-WVK-Retail/Bilder-Pictures/SAFLAX-",'Basis-Tabelle-Samen'!K44,"-",'Basis-Tabelle-Samen'!J44,"-garden-to-go-mini-dutch.jpg")),
IF($C$1="Norwegisch - NO",HYPERLINK(CONCATENATE("https://www.saflax.de/0-WVK-Retail/Bilder-Pictures/SAFLAX-",'Basis-Tabelle-Samen'!K44,"-",'Basis-Tabelle-Samen'!J44,"-garden-to-go-mini-nowegian.jpg")),
IF($C$1="Polnisch - PL",HYPERLINK(CONCATENATE("https://www.saflax.de/0-WVK-Retail/Bilder-Pictures/SAFLAX-",'Basis-Tabelle-Samen'!K44,"-",'Basis-Tabelle-Samen'!J44,"-garden-to-go-mini-polish.jpg")),
IF($C$1="Portugiesisch - PT",HYPERLINK(CONCATENATE("https://www.saflax.de/0-WVK-Retail/Bilder-Pictures/SAFLAX-",'Basis-Tabelle-Samen'!K44,"-",'Basis-Tabelle-Samen'!J44,"-garden-to-go-mini-portuguese.jpg")),
IF($C$1="Rumänisch - RO",HYPERLINK(CONCATENATE("https://www.saflax.de/0-WVK-Retail/Bilder-Pictures/SAFLAX-",'Basis-Tabelle-Samen'!K44,"-",'Basis-Tabelle-Samen'!J44,"-garden-to-go-mini-romanian.jpg")),
IF($C$1="Schwedisch - SE",HYPERLINK(CONCATENATE("https://www.saflax.de/0-WVK-Retail/Bilder-Pictures/SAFLAX-",'Basis-Tabelle-Samen'!K44,"-",'Basis-Tabelle-Samen'!J44,"-garden-to-go-mini-swedish.jpg")),
IF($C$1="Slowakisch - SK",HYPERLINK(CONCATENATE("https://www.saflax.de/0-WVK-Retail/Bilder-Pictures/SAFLAX-",'Basis-Tabelle-Samen'!K44,"-",'Basis-Tabelle-Samen'!J44,"-garden-to-go-mini-slovak.jpg")),
IF($C$1="Slowenisch - SI",HYPERLINK(CONCATENATE("https://www.saflax.de/0-WVK-Retail/Bilder-Pictures/SAFLAX-",'Basis-Tabelle-Samen'!K44,"-",'Basis-Tabelle-Samen'!J44,"-garden-to-go-mini-slovenian.jpg")),
IF($C$1="Spanisch - ES",HYPERLINK(CONCATENATE("https://www.saflax.de/0-WVK-Retail/Bilder-Pictures/SAFLAX-",'Basis-Tabelle-Samen'!K44,"-",'Basis-Tabelle-Samen'!J44,"-garden-to-go-mini-spanish.jpg")),
IF($C$1="Tschechisch - CZ",HYPERLINK(CONCATENATE("https://www.saflax.de/0-WVK-Retail/Bilder-Pictures/SAFLAX-",'Basis-Tabelle-Samen'!K44,"-",'Basis-Tabelle-Samen'!J44,"-garden-to-go-mini-czech.jpg")),
IF($C$1="Türkisch - TR",HYPERLINK(CONCATENATE("https://www.saflax.de/0-WVK-Retail/Bilder-Pictures/SAFLAX-",'Basis-Tabelle-Samen'!K44,"-",'Basis-Tabelle-Samen'!J44,"-garden-to-go-mini-turkish.jpg")),
IF($C$1="Ungarisch - HU",HYPERLINK(CONCATENATE("https://www.saflax.de/0-WVK-Retail/Bilder-Pictures/SAFLAX-",'Basis-Tabelle-Samen'!K44,"-",'Basis-Tabelle-Samen'!J44,"-garden-to-go-mini-hungarian.jpg")),
" ACHTUNG")))))))))))))))))))))))))))))</f>
        <v>https://www.saflax.de/0-WVK-Retail/Bilder-Pictures/SAFLAX-72702-drosera-capensis-garden-to-go-mini-english.jpg</v>
      </c>
      <c r="AN49" s="330" t="str">
        <f>IF(I49&lt;1,"",
IF($C$1="Bulgarisch - BG",HYPERLINK(CONCATENATE("https://www.saflax.de/0-WVK-Retail/Bilder-Pictures/SAFLAX-",'Basis-Tabelle-Samen'!N44,"-",'Basis-Tabelle-Samen'!J44,"-garden-to-go-lite-bulgarian.jpg")),
IF($C$1="Dänisch - DK",HYPERLINK(CONCATENATE("https://www.saflax.de/0-WVK-Retail/Bilder-Pictures/SAFLAX-",'Basis-Tabelle-Samen'!N44,"-",'Basis-Tabelle-Samen'!J44,"-garden-to-go-lite-danish.jpg")),
IF($C$1="Deutsch - DE",HYPERLINK(CONCATENATE("https://www.saflax.de/0-WVK-Retail/Bilder-Pictures/SAFLAX-",'Basis-Tabelle-Samen'!N44,"-",'Basis-Tabelle-Samen'!J44,"-garden-to-go-lite-german.jpg")),
IF($C$1="Englisch - UK",HYPERLINK(CONCATENATE("https://www.saflax.de/0-WVK-Retail/Bilder-Pictures/SAFLAX-",'Basis-Tabelle-Samen'!N44,"-",'Basis-Tabelle-Samen'!J44,"-garden-to-go-lite-english.jpg")),
IF($C$1="Estnisch - EE",HYPERLINK(CONCATENATE("https://www.saflax.de/0-WVK-Retail/Bilder-Pictures/SAFLAX-",'Basis-Tabelle-Samen'!N44,"-",'Basis-Tabelle-Samen'!J44,"-garden-to-go-lite-estonian.jpg")),
IF($C$1="Finnisch - FI",HYPERLINK(CONCATENATE("https://www.saflax.de/0-WVK-Retail/Bilder-Pictures/SAFLAX-",'Basis-Tabelle-Samen'!N44,"-",'Basis-Tabelle-Samen'!J44,"-garden-to-go-lite-finnish.jpg")),
IF($C$1="Französisch - FR",HYPERLINK(CONCATENATE("https://www.saflax.de/0-WVK-Retail/Bilder-Pictures/SAFLAX-",'Basis-Tabelle-Samen'!N44,"-",'Basis-Tabelle-Samen'!J44,"-garden-to-go-lite-french.jpg")),
IF($C$1="Griechisch - GR",HYPERLINK(CONCATENATE("https://www.saflax.de/0-WVK-Retail/Bilder-Pictures/SAFLAX-",'Basis-Tabelle-Samen'!N44,"-",'Basis-Tabelle-Samen'!J44,"-garden-to-go-lite-greek.jpg")),
IF($C$1="Irisch - IE",HYPERLINK(CONCATENATE("https://www.saflax.de/0-WVK-Retail/Bilder-Pictures/SAFLAX-",'Basis-Tabelle-Samen'!N44,"-",'Basis-Tabelle-Samen'!J44,"-garden-to-go-lite-irish.jpg")),
IF($C$1="Isländisch - IS",HYPERLINK(CONCATENATE("https://www.saflax.de/0-WVK-Retail/Bilder-Pictures/SAFLAX-",'Basis-Tabelle-Samen'!N44,"-",'Basis-Tabelle-Samen'!J44,"-garden-to-go-lite-icelandic.jpg")),
IF($C$1="Italienisch - IT",HYPERLINK(CONCATENATE("https://www.saflax.de/0-WVK-Retail/Bilder-Pictures/SAFLAX-",'Basis-Tabelle-Samen'!N44,"-",'Basis-Tabelle-Samen'!J44,"-garden-to-go-lite-italian.jpg")),
IF($C$1="Japanisch - JP",HYPERLINK(CONCATENATE("https://www.saflax.de/0-WVK-Retail/Bilder-Pictures/SAFLAX-",'Basis-Tabelle-Samen'!N44,"-",'Basis-Tabelle-Samen'!J44,"-garden-to-go-lite-japanese.jpg")),
IF($C$1="Kroatisch - HR",HYPERLINK(CONCATENATE("https://www.saflax.de/0-WVK-Retail/Bilder-Pictures/SAFLAX-",'Basis-Tabelle-Samen'!N44,"-",'Basis-Tabelle-Samen'!J44,"-garden-to-go-lite-croatian.jpg")),
IF($C$1="Lettisch - LV",HYPERLINK(CONCATENATE("https://www.saflax.de/0-WVK-Retail/Bilder-Pictures/SAFLAX-",'Basis-Tabelle-Samen'!N44,"-",'Basis-Tabelle-Samen'!J44,"-garden-to-go-lite-latvian.jpg")),
IF($C$1="Litauisch - LT",HYPERLINK(CONCATENATE("https://www.saflax.de/0-WVK-Retail/Bilder-Pictures/SAFLAX-",'Basis-Tabelle-Samen'!N44,"-",'Basis-Tabelle-Samen'!J44,"-garden-to-go-lite-lithuanian.jpg")),
IF($C$1="Maltesisch - MT",HYPERLINK(CONCATENATE("https://www.saflax.de/0-WVK-Retail/Bilder-Pictures/SAFLAX-",'Basis-Tabelle-Samen'!N44,"-",'Basis-Tabelle-Samen'!J44,"-garden-to-go-lite-maltese.jpg")),
IF($C$1="Niederländisch - NL",HYPERLINK(CONCATENATE("https://www.saflax.de/0-WVK-Retail/Bilder-Pictures/SAFLAX-",'Basis-Tabelle-Samen'!N44,"-",'Basis-Tabelle-Samen'!J44,"-garden-to-go-lite-dutch.jpg")),
IF($C$1="Norwegisch - NO",HYPERLINK(CONCATENATE("https://www.saflax.de/0-WVK-Retail/Bilder-Pictures/SAFLAX-",'Basis-Tabelle-Samen'!N44,"-",'Basis-Tabelle-Samen'!J44,"-garden-to-go-lite-nowegian.jpg")),
IF($C$1="Polnisch - PL",HYPERLINK(CONCATENATE("https://www.saflax.de/0-WVK-Retail/Bilder-Pictures/SAFLAX-",'Basis-Tabelle-Samen'!N44,"-",'Basis-Tabelle-Samen'!J44,"-garden-to-go-lite-polish.jpg")),
IF($C$1="Portugiesisch - PT",HYPERLINK(CONCATENATE("https://www.saflax.de/0-WVK-Retail/Bilder-Pictures/SAFLAX-",'Basis-Tabelle-Samen'!N44,"-",'Basis-Tabelle-Samen'!J44,"-garden-to-go-lite-portuguese.jpg")),
IF($C$1="Rumänisch - RO",HYPERLINK(CONCATENATE("https://www.saflax.de/0-WVK-Retail/Bilder-Pictures/SAFLAX-",'Basis-Tabelle-Samen'!N44,"-",'Basis-Tabelle-Samen'!J44,"-garden-to-go-lite-romanian.jpg")),
IF($C$1="Schwedisch - SE",HYPERLINK(CONCATENATE("https://www.saflax.de/0-WVK-Retail/Bilder-Pictures/SAFLAX-",'Basis-Tabelle-Samen'!N44,"-",'Basis-Tabelle-Samen'!J44,"-garden-to-go-lite-swedish.jpg")),
IF($C$1="Slowakisch - SK",HYPERLINK(CONCATENATE("https://www.saflax.de/0-WVK-Retail/Bilder-Pictures/SAFLAX-",'Basis-Tabelle-Samen'!N44,"-",'Basis-Tabelle-Samen'!J44,"-garden-to-go-lite-slovak.jpg")),
IF($C$1="Slowenisch - SI",HYPERLINK(CONCATENATE("https://www.saflax.de/0-WVK-Retail/Bilder-Pictures/SAFLAX-",'Basis-Tabelle-Samen'!N44,"-",'Basis-Tabelle-Samen'!J44,"-garden-to-go-lite-slovenian.jpg")),
IF($C$1="Spanisch - ES",HYPERLINK(CONCATENATE("https://www.saflax.de/0-WVK-Retail/Bilder-Pictures/SAFLAX-",'Basis-Tabelle-Samen'!N44,"-",'Basis-Tabelle-Samen'!J44,"-garden-to-go-lite-spanish.jpg")),
IF($C$1="Tschechisch - CZ",HYPERLINK(CONCATENATE("https://www.saflax.de/0-WVK-Retail/Bilder-Pictures/SAFLAX-",'Basis-Tabelle-Samen'!N44,"-",'Basis-Tabelle-Samen'!J44,"-garden-to-go-lite-czech.jpg")),
IF($C$1="Türkisch - TR",HYPERLINK(CONCATENATE("https://www.saflax.de/0-WVK-Retail/Bilder-Pictures/SAFLAX-",'Basis-Tabelle-Samen'!N44,"-",'Basis-Tabelle-Samen'!J44,"-garden-to-go-lite-turkish.jpg")),
IF($C$1="Ungarisch - HU",HYPERLINK(CONCATENATE("https://www.saflax.de/0-WVK-Retail/Bilder-Pictures/SAFLAX-",'Basis-Tabelle-Samen'!N44,"-",'Basis-Tabelle-Samen'!J44,"-garden-to-go-lite-hungarian.jpg")),
" ACHTUNG")))))))))))))))))))))))))))))</f>
        <v>https://www.saflax.de/0-WVK-Retail/Bilder-Pictures/SAFLAX-82702-drosera-capensis-garden-to-go-lite-english.jpg</v>
      </c>
      <c r="AO49" s="330" t="str">
        <f>IF(J49&lt;1,"",
IF($C$1="Bulgarisch - BG",HYPERLINK(CONCATENATE("https://www.saflax.de/0-WVK-Retail/Bilder-Pictures/SAFLAX-",'Basis-Tabelle-Samen'!Q44,"-",'Basis-Tabelle-Samen'!J44,"-garden-to-go-bulgarian.jpg")),
IF($C$1="Dänisch - DK",HYPERLINK(CONCATENATE("https://www.saflax.de/0-WVK-Retail/Bilder-Pictures/SAFLAX-",'Basis-Tabelle-Samen'!Q44,"-",'Basis-Tabelle-Samen'!J44,"-garden-to-go-danish.jpg")),
IF($C$1="Deutsch - DE",HYPERLINK(CONCATENATE("https://www.saflax.de/0-WVK-Retail/Bilder-Pictures/SAFLAX-",'Basis-Tabelle-Samen'!Q44,"-",'Basis-Tabelle-Samen'!J44,"-garden-to-go-german.jpg")),
IF($C$1="Englisch - UK",HYPERLINK(CONCATENATE("https://www.saflax.de/0-WVK-Retail/Bilder-Pictures/SAFLAX-",'Basis-Tabelle-Samen'!Q44,"-",'Basis-Tabelle-Samen'!J44,"-garden-to-go-english.jpg")),
IF($C$1="Estnisch - EE",HYPERLINK(CONCATENATE("https://www.saflax.de/0-WVK-Retail/Bilder-Pictures/SAFLAX-",'Basis-Tabelle-Samen'!Q44,"-",'Basis-Tabelle-Samen'!J44,"-garden-to-go-estonian.jpg")),
IF($C$1="Finnisch - FI",HYPERLINK(CONCATENATE("https://www.saflax.de/0-WVK-Retail/Bilder-Pictures/SAFLAX-",'Basis-Tabelle-Samen'!Q44,"-",'Basis-Tabelle-Samen'!J44,"-garden-to-go-finnish.jpg")),
IF($C$1="Französisch - FR",HYPERLINK(CONCATENATE("https://www.saflax.de/0-WVK-Retail/Bilder-Pictures/SAFLAX-",'Basis-Tabelle-Samen'!Q44,"-",'Basis-Tabelle-Samen'!J44,"-garden-to-go-french.jpg")),
IF($C$1="Griechisch - GR",HYPERLINK(CONCATENATE("https://www.saflax.de/0-WVK-Retail/Bilder-Pictures/SAFLAX-",'Basis-Tabelle-Samen'!Q44,"-",'Basis-Tabelle-Samen'!J44,"-garden-to-go-greek.jpg")),
IF($C$1="Irisch - IE",HYPERLINK(CONCATENATE("https://www.saflax.de/0-WVK-Retail/Bilder-Pictures/SAFLAX-",'Basis-Tabelle-Samen'!Q44,"-",'Basis-Tabelle-Samen'!J44,"-garden-to-go-irish.jpg")),
IF($C$1="Isländisch - IS",HYPERLINK(CONCATENATE("https://www.saflax.de/0-WVK-Retail/Bilder-Pictures/SAFLAX-",'Basis-Tabelle-Samen'!Q44,"-",'Basis-Tabelle-Samen'!J44,"-garden-to-go-icelandic.jpg")),
IF($C$1="Italienisch - IT",HYPERLINK(CONCATENATE("https://www.saflax.de/0-WVK-Retail/Bilder-Pictures/SAFLAX-",'Basis-Tabelle-Samen'!Q44,"-",'Basis-Tabelle-Samen'!J44,"-garden-to-go-italian.jpg")),
IF($C$1="Japanisch - JP",HYPERLINK(CONCATENATE("https://www.saflax.de/0-WVK-Retail/Bilder-Pictures/SAFLAX-",'Basis-Tabelle-Samen'!Q44,"-",'Basis-Tabelle-Samen'!J44,"-garden-to-go-japanese.jpg")),
IF($C$1="Kroatisch - HR",HYPERLINK(CONCATENATE("https://www.saflax.de/0-WVK-Retail/Bilder-Pictures/SAFLAX-",'Basis-Tabelle-Samen'!Q44,"-",'Basis-Tabelle-Samen'!J44,"-garden-to-go-croatian.jpg")),
IF($C$1="Lettisch - LV",HYPERLINK(CONCATENATE("https://www.saflax.de/0-WVK-Retail/Bilder-Pictures/SAFLAX-",'Basis-Tabelle-Samen'!Q44,"-",'Basis-Tabelle-Samen'!J44,"-garden-to-go-latvian.jpg")),
IF($C$1="Litauisch - LT",HYPERLINK(CONCATENATE("https://www.saflax.de/0-WVK-Retail/Bilder-Pictures/SAFLAX-",'Basis-Tabelle-Samen'!Q44,"-",'Basis-Tabelle-Samen'!J44,"-garden-to-go-lithuanian.jpg")),
IF($C$1="Maltesisch - MT",HYPERLINK(CONCATENATE("https://www.saflax.de/0-WVK-Retail/Bilder-Pictures/SAFLAX-",'Basis-Tabelle-Samen'!Q44,"-",'Basis-Tabelle-Samen'!J44,"-garden-to-go-maltese.jpg")),
IF($C$1="Niederländisch - NL",HYPERLINK(CONCATENATE("https://www.saflax.de/0-WVK-Retail/Bilder-Pictures/SAFLAX-",'Basis-Tabelle-Samen'!Q44,"-",'Basis-Tabelle-Samen'!J44,"-garden-to-go-dutch.jpg")),
IF($C$1="Norwegisch - NO",HYPERLINK(CONCATENATE("https://www.saflax.de/0-WVK-Retail/Bilder-Pictures/SAFLAX-",'Basis-Tabelle-Samen'!Q44,"-",'Basis-Tabelle-Samen'!J44,"-garden-to-go-nowegian.jpg")),
IF($C$1="Polnisch - PL",HYPERLINK(CONCATENATE("https://www.saflax.de/0-WVK-Retail/Bilder-Pictures/SAFLAX-",'Basis-Tabelle-Samen'!Q44,"-",'Basis-Tabelle-Samen'!J44,"-garden-to-go-polish.jpg")),
IF($C$1="Portugiesisch - PT",HYPERLINK(CONCATENATE("https://www.saflax.de/0-WVK-Retail/Bilder-Pictures/SAFLAX-",'Basis-Tabelle-Samen'!Q44,"-",'Basis-Tabelle-Samen'!J44,"-garden-to-go-portuguese.jpg")),
IF($C$1="Rumänisch - RO",HYPERLINK(CONCATENATE("https://www.saflax.de/0-WVK-Retail/Bilder-Pictures/SAFLAX-",'Basis-Tabelle-Samen'!Q44,"-",'Basis-Tabelle-Samen'!J44,"-garden-to-go-romanian.jpg")),
IF($C$1="Schwedisch - SE",HYPERLINK(CONCATENATE("https://www.saflax.de/0-WVK-Retail/Bilder-Pictures/SAFLAX-",'Basis-Tabelle-Samen'!Q44,"-",'Basis-Tabelle-Samen'!J44,"-garden-to-go-swedish.jpg")),
IF($C$1="Slowakisch - SK",HYPERLINK(CONCATENATE("https://www.saflax.de/0-WVK-Retail/Bilder-Pictures/SAFLAX-",'Basis-Tabelle-Samen'!Q44,"-",'Basis-Tabelle-Samen'!J44,"-garden-to-go-slovak.jpg")),
IF($C$1="Slowenisch - SI",HYPERLINK(CONCATENATE("https://www.saflax.de/0-WVK-Retail/Bilder-Pictures/SAFLAX-",'Basis-Tabelle-Samen'!Q44,"-",'Basis-Tabelle-Samen'!J44,"-garden-to-go-slovenian.jpg")),
IF($C$1="Spanisch - ES",HYPERLINK(CONCATENATE("https://www.saflax.de/0-WVK-Retail/Bilder-Pictures/SAFLAX-",'Basis-Tabelle-Samen'!Q44,"-",'Basis-Tabelle-Samen'!J44,"-garden-to-go-spanish.jpg")),
IF($C$1="Tschechisch - CZ",HYPERLINK(CONCATENATE("https://www.saflax.de/0-WVK-Retail/Bilder-Pictures/SAFLAX-",'Basis-Tabelle-Samen'!Q44,"-",'Basis-Tabelle-Samen'!J44,"-garden-to-go-czech.jpg")),
IF($C$1="Türkisch - TR",HYPERLINK(CONCATENATE("https://www.saflax.de/0-WVK-Retail/Bilder-Pictures/SAFLAX-",'Basis-Tabelle-Samen'!Q44,"-",'Basis-Tabelle-Samen'!J44,"-garden-to-go-turkish.jpg")),
IF($C$1="Ungarisch - HU",HYPERLINK(CONCATENATE("https://www.saflax.de/0-WVK-Retail/Bilder-Pictures/SAFLAX-",'Basis-Tabelle-Samen'!Q44,"-",'Basis-Tabelle-Samen'!J44,"-garden-to-go-hungarian.jpg")),
" ACHTUNG")))))))))))))))))))))))))))))</f>
        <v>https://www.saflax.de/0-WVK-Retail/Bilder-Pictures/SAFLAX-52702-drosera-capensis-garden-to-go-english.jpg</v>
      </c>
      <c r="AP49" s="330" t="str">
        <f>IF(K49&lt;1,"",
IF($C$1="Bulgarisch - BG",HYPERLINK(CONCATENATE("https://www.saflax.de/0-WVK-Retail/Bilder-Pictures/SAFLAX-",'Basis-Tabelle-Samen'!T44,"-",'Basis-Tabelle-Samen'!J44,"-cultivation-set-bulgarian.jpg")),
IF($C$1="Dänisch - DK",HYPERLINK(CONCATENATE("https://www.saflax.de/0-WVK-Retail/Bilder-Pictures/SAFLAX-",'Basis-Tabelle-Samen'!T44,"-",'Basis-Tabelle-Samen'!J44,"-cultivation-set-danish.jpg")),
IF($C$1="Deutsch - DE",HYPERLINK(CONCATENATE("https://www.saflax.de/0-WVK-Retail/Bilder-Pictures/SAFLAX-",'Basis-Tabelle-Samen'!T44,"-",'Basis-Tabelle-Samen'!J44,"-cultivation-set-german.jpg")),
IF($C$1="Englisch - UK",HYPERLINK(CONCATENATE("https://www.saflax.de/0-WVK-Retail/Bilder-Pictures/SAFLAX-",'Basis-Tabelle-Samen'!T44,"-",'Basis-Tabelle-Samen'!J44,"-cultivation-set-english.jpg")),
IF($C$1="Estnisch - EE",HYPERLINK(CONCATENATE("https://www.saflax.de/0-WVK-Retail/Bilder-Pictures/SAFLAX-",'Basis-Tabelle-Samen'!T44,"-",'Basis-Tabelle-Samen'!J44,"-cultivation-set-estonian.jpg")),
IF($C$1="Finnisch - FI",HYPERLINK(CONCATENATE("https://www.saflax.de/0-WVK-Retail/Bilder-Pictures/SAFLAX-",'Basis-Tabelle-Samen'!T44,"-",'Basis-Tabelle-Samen'!J44,"-cultivation-set-finnish.jpg")),
IF($C$1="Französisch - FR",HYPERLINK(CONCATENATE("https://www.saflax.de/0-WVK-Retail/Bilder-Pictures/SAFLAX-",'Basis-Tabelle-Samen'!T44,"-",'Basis-Tabelle-Samen'!J44,"-cultivation-set-french.jpg")),
IF($C$1="Griechisch - GR",HYPERLINK(CONCATENATE("https://www.saflax.de/0-WVK-Retail/Bilder-Pictures/SAFLAX-",'Basis-Tabelle-Samen'!T44,"-",'Basis-Tabelle-Samen'!J44,"-cultivation-set-greek.jpg")),
IF($C$1="Irisch - IE",HYPERLINK(CONCATENATE("https://www.saflax.de/0-WVK-Retail/Bilder-Pictures/SAFLAX-",'Basis-Tabelle-Samen'!T44,"-",'Basis-Tabelle-Samen'!J44,"-cultivation-set-irish.jpg")),
IF($C$1="Isländisch - IS",HYPERLINK(CONCATENATE("https://www.saflax.de/0-WVK-Retail/Bilder-Pictures/SAFLAX-",'Basis-Tabelle-Samen'!T44,"-",'Basis-Tabelle-Samen'!J44,"-cultivation-set-icelandic.jpg")),
IF($C$1="Italienisch - IT",HYPERLINK(CONCATENATE("https://www.saflax.de/0-WVK-Retail/Bilder-Pictures/SAFLAX-",'Basis-Tabelle-Samen'!T44,"-",'Basis-Tabelle-Samen'!J44,"-cultivation-set-italian.jpg")),
IF($C$1="Japanisch - JP",HYPERLINK(CONCATENATE("https://www.saflax.de/0-WVK-Retail/Bilder-Pictures/SAFLAX-",'Basis-Tabelle-Samen'!T44,"-",'Basis-Tabelle-Samen'!J44,"-cultivation-set-japanese.jpg")),
IF($C$1="Kroatisch - HR",HYPERLINK(CONCATENATE("https://www.saflax.de/0-WVK-Retail/Bilder-Pictures/SAFLAX-",'Basis-Tabelle-Samen'!T44,"-",'Basis-Tabelle-Samen'!J44,"-cultivation-set-croatian.jpg")),
IF($C$1="Lettisch - LV",HYPERLINK(CONCATENATE("https://www.saflax.de/0-WVK-Retail/Bilder-Pictures/SAFLAX-",'Basis-Tabelle-Samen'!T44,"-",'Basis-Tabelle-Samen'!J44,"-cultivation-set-latvian.jpg")),
IF($C$1="Litauisch - LT",HYPERLINK(CONCATENATE("https://www.saflax.de/0-WVK-Retail/Bilder-Pictures/SAFLAX-",'Basis-Tabelle-Samen'!T44,"-",'Basis-Tabelle-Samen'!J44,"-cultivation-set-lithuanian.jpg")),
IF($C$1="Maltesisch - MT",HYPERLINK(CONCATENATE("https://www.saflax.de/0-WVK-Retail/Bilder-Pictures/SAFLAX-",'Basis-Tabelle-Samen'!T44,"-",'Basis-Tabelle-Samen'!J44,"-cultivation-set-maltese.jpg")),
IF($C$1="Niederländisch - NL",HYPERLINK(CONCATENATE("https://www.saflax.de/0-WVK-Retail/Bilder-Pictures/SAFLAX-",'Basis-Tabelle-Samen'!T44,"-",'Basis-Tabelle-Samen'!J44,"-cultivation-set-dutch.jpg")),
IF($C$1="Norwegisch - NO",HYPERLINK(CONCATENATE("https://www.saflax.de/0-WVK-Retail/Bilder-Pictures/SAFLAX-",'Basis-Tabelle-Samen'!T44,"-",'Basis-Tabelle-Samen'!J44,"-cultivation-set-nowegian.jpg")),
IF($C$1="Polnisch - PL",HYPERLINK(CONCATENATE("https://www.saflax.de/0-WVK-Retail/Bilder-Pictures/SAFLAX-",'Basis-Tabelle-Samen'!T44,"-",'Basis-Tabelle-Samen'!J44,"-cultivation-set-polish.jpg")),
IF($C$1="Portugiesisch - PT",HYPERLINK(CONCATENATE("https://www.saflax.de/0-WVK-Retail/Bilder-Pictures/SAFLAX-",'Basis-Tabelle-Samen'!T44,"-",'Basis-Tabelle-Samen'!J44,"-cultivation-set-portuguese.jpg")),
IF($C$1="Rumänisch - RO",HYPERLINK(CONCATENATE("https://www.saflax.de/0-WVK-Retail/Bilder-Pictures/SAFLAX-",'Basis-Tabelle-Samen'!T44,"-",'Basis-Tabelle-Samen'!J44,"-cultivation-set-romanian.jpg")),
IF($C$1="Schwedisch - SE",HYPERLINK(CONCATENATE("https://www.saflax.de/0-WVK-Retail/Bilder-Pictures/SAFLAX-",'Basis-Tabelle-Samen'!T44,"-",'Basis-Tabelle-Samen'!J44,"-cultivation-set-swedish.jpg")),
IF($C$1="Slowakisch - SK",HYPERLINK(CONCATENATE("https://www.saflax.de/0-WVK-Retail/Bilder-Pictures/SAFLAX-",'Basis-Tabelle-Samen'!T44,"-",'Basis-Tabelle-Samen'!J44,"-cultivation-set-slovak.jpg")),
IF($C$1="Slowenisch - SI",HYPERLINK(CONCATENATE("https://www.saflax.de/0-WVK-Retail/Bilder-Pictures/SAFLAX-",'Basis-Tabelle-Samen'!T44,"-",'Basis-Tabelle-Samen'!J44,"-cultivation-set-slovenian.jpg")),
IF($C$1="Spanisch - ES",HYPERLINK(CONCATENATE("https://www.saflax.de/0-WVK-Retail/Bilder-Pictures/SAFLAX-",'Basis-Tabelle-Samen'!T44,"-",'Basis-Tabelle-Samen'!J44,"-cultivation-set-spanish.jpg")),
IF($C$1="Tschechisch - CZ",HYPERLINK(CONCATENATE("https://www.saflax.de/0-WVK-Retail/Bilder-Pictures/SAFLAX-",'Basis-Tabelle-Samen'!T44,"-",'Basis-Tabelle-Samen'!J44,"-cultivation-set-czech.jpg")),
IF($C$1="Türkisch - TR",HYPERLINK(CONCATENATE("https://www.saflax.de/0-WVK-Retail/Bilder-Pictures/SAFLAX-",'Basis-Tabelle-Samen'!T44,"-",'Basis-Tabelle-Samen'!J44,"-cultivation-set-turkish.jpg")),
IF($C$1="Ungarisch - HU",HYPERLINK(CONCATENATE("https://www.saflax.de/0-WVK-Retail/Bilder-Pictures/SAFLAX-",'Basis-Tabelle-Samen'!T44,"-",'Basis-Tabelle-Samen'!J44,"-cultivation-set-hungarian.jpg")),
" ACHTUNG")))))))))))))))))))))))))))))</f>
        <v>https://www.saflax.de/0-WVK-Retail/Bilder-Pictures/SAFLAX-32702-drosera-capensis-cultivation-set-english.jpg</v>
      </c>
      <c r="AQ49" s="330" t="str">
        <f>IF(L49&lt;1,"",
IF($C$1="Bulgarisch - BG",HYPERLINK(CONCATENATE("https://www.saflax.de/0-WVK-Retail/Bilder-Pictures/SAFLAX-",'Basis-Tabelle-Samen'!W44,"-",'Basis-Tabelle-Samen'!J44,"-garden-in-the-bag-bulgarian.jpg")),
IF($C$1="Dänisch - DK",HYPERLINK(CONCATENATE("https://www.saflax.de/0-WVK-Retail/Bilder-Pictures/SAFLAX-",'Basis-Tabelle-Samen'!W44,"-",'Basis-Tabelle-Samen'!J44,"-garden-in-the-bag-danish.jpg")),
IF($C$1="Deutsch - DE",HYPERLINK(CONCATENATE("https://www.saflax.de/0-WVK-Retail/Bilder-Pictures/SAFLAX-",'Basis-Tabelle-Samen'!W44,"-",'Basis-Tabelle-Samen'!J44,"-garden-in-the-bag-german.jpg")),
IF($C$1="Englisch - UK",HYPERLINK(CONCATENATE("https://www.saflax.de/0-WVK-Retail/Bilder-Pictures/SAFLAX-",'Basis-Tabelle-Samen'!W44,"-",'Basis-Tabelle-Samen'!J44,"-garden-in-the-bag-english.jpg")),
IF($C$1="Estnisch - EE",HYPERLINK(CONCATENATE("https://www.saflax.de/0-WVK-Retail/Bilder-Pictures/SAFLAX-",'Basis-Tabelle-Samen'!W44,"-",'Basis-Tabelle-Samen'!J44,"-garden-in-the-bag-estonian.jpg")),
IF($C$1="Finnisch - FI",HYPERLINK(CONCATENATE("https://www.saflax.de/0-WVK-Retail/Bilder-Pictures/SAFLAX-",'Basis-Tabelle-Samen'!W44,"-",'Basis-Tabelle-Samen'!J44,"-garden-in-the-bag-finnish.jpg")),
IF($C$1="Französisch - FR",HYPERLINK(CONCATENATE("https://www.saflax.de/0-WVK-Retail/Bilder-Pictures/SAFLAX-",'Basis-Tabelle-Samen'!W44,"-",'Basis-Tabelle-Samen'!J44,"-garden-in-the-bag-french.jpg")),
IF($C$1="Griechisch - GR",HYPERLINK(CONCATENATE("https://www.saflax.de/0-WVK-Retail/Bilder-Pictures/SAFLAX-",'Basis-Tabelle-Samen'!W44,"-",'Basis-Tabelle-Samen'!J44,"-garden-in-the-bag-greek.jpg")),
IF($C$1="Irisch - IE",HYPERLINK(CONCATENATE("https://www.saflax.de/0-WVK-Retail/Bilder-Pictures/SAFLAX-",'Basis-Tabelle-Samen'!W44,"-",'Basis-Tabelle-Samen'!J44,"-garden-in-the-bag-irish.jpg")),
IF($C$1="Isländisch - IS",HYPERLINK(CONCATENATE("https://www.saflax.de/0-WVK-Retail/Bilder-Pictures/SAFLAX-",'Basis-Tabelle-Samen'!W44,"-",'Basis-Tabelle-Samen'!J44,"-garden-in-the-bag-icelandic.jpg")),
IF($C$1="Italienisch - IT",HYPERLINK(CONCATENATE("https://www.saflax.de/0-WVK-Retail/Bilder-Pictures/SAFLAX-",'Basis-Tabelle-Samen'!W44,"-",'Basis-Tabelle-Samen'!J44,"-garden-in-the-bag-italian.jpg")),
IF($C$1="Japanisch - JP",HYPERLINK(CONCATENATE("https://www.saflax.de/0-WVK-Retail/Bilder-Pictures/SAFLAX-",'Basis-Tabelle-Samen'!W44,"-",'Basis-Tabelle-Samen'!J44,"-garden-in-the-bag-japanese.jpg")),
IF($C$1="Kroatisch - HR",HYPERLINK(CONCATENATE("https://www.saflax.de/0-WVK-Retail/Bilder-Pictures/SAFLAX-",'Basis-Tabelle-Samen'!W44,"-",'Basis-Tabelle-Samen'!J44,"-garden-in-the-bag-croatian.jpg")),
IF($C$1="Lettisch - LV",HYPERLINK(CONCATENATE("https://www.saflax.de/0-WVK-Retail/Bilder-Pictures/SAFLAX-",'Basis-Tabelle-Samen'!W44,"-",'Basis-Tabelle-Samen'!J44,"-garden-in-the-bag-latvian.jpg")),
IF($C$1="Litauisch - LT",HYPERLINK(CONCATENATE("https://www.saflax.de/0-WVK-Retail/Bilder-Pictures/SAFLAX-",'Basis-Tabelle-Samen'!W44,"-",'Basis-Tabelle-Samen'!J44,"-garden-in-the-bag-lithuanian.jpg")),
IF($C$1="Maltesisch - MT",HYPERLINK(CONCATENATE("https://www.saflax.de/0-WVK-Retail/Bilder-Pictures/SAFLAX-",'Basis-Tabelle-Samen'!W44,"-",'Basis-Tabelle-Samen'!J44,"-garden-in-the-bag-maltese.jpg")),
IF($C$1="Niederländisch - NL",HYPERLINK(CONCATENATE("https://www.saflax.de/0-WVK-Retail/Bilder-Pictures/SAFLAX-",'Basis-Tabelle-Samen'!W44,"-",'Basis-Tabelle-Samen'!J44,"-garden-in-the-bag-dutch.jpg")),
IF($C$1="Norwegisch - NO",HYPERLINK(CONCATENATE("https://www.saflax.de/0-WVK-Retail/Bilder-Pictures/SAFLAX-",'Basis-Tabelle-Samen'!W44,"-",'Basis-Tabelle-Samen'!J44,"-garden-in-the-bag-nowegian.jpg")),
IF($C$1="Polnisch - PL",HYPERLINK(CONCATENATE("https://www.saflax.de/0-WVK-Retail/Bilder-Pictures/SAFLAX-",'Basis-Tabelle-Samen'!W44,"-",'Basis-Tabelle-Samen'!J44,"-garden-in-the-bag-polish.jpg")),
IF($C$1="Portugiesisch - PT",HYPERLINK(CONCATENATE("https://www.saflax.de/0-WVK-Retail/Bilder-Pictures/SAFLAX-",'Basis-Tabelle-Samen'!W44,"-",'Basis-Tabelle-Samen'!J44,"-garden-in-the-bag-portuguese.jpg")),
IF($C$1="Rumänisch - RO",HYPERLINK(CONCATENATE("https://www.saflax.de/0-WVK-Retail/Bilder-Pictures/SAFLAX-",'Basis-Tabelle-Samen'!W44,"-",'Basis-Tabelle-Samen'!J44,"-garden-in-the-bag-romanian.jpg")),
IF($C$1="Schwedisch - SE",HYPERLINK(CONCATENATE("https://www.saflax.de/0-WVK-Retail/Bilder-Pictures/SAFLAX-",'Basis-Tabelle-Samen'!W44,"-",'Basis-Tabelle-Samen'!J44,"-garden-in-the-bag-swedish.jpg")),
IF($C$1="Slowakisch - SK",HYPERLINK(CONCATENATE("https://www.saflax.de/0-WVK-Retail/Bilder-Pictures/SAFLAX-",'Basis-Tabelle-Samen'!W44,"-",'Basis-Tabelle-Samen'!J44,"-garden-in-the-bag-slovak.jpg")),
IF($C$1="Slowenisch - SI",HYPERLINK(CONCATENATE("https://www.saflax.de/0-WVK-Retail/Bilder-Pictures/SAFLAX-",'Basis-Tabelle-Samen'!W44,"-",'Basis-Tabelle-Samen'!J44,"-garden-in-the-bag-slovenian.jpg")),
IF($C$1="Spanisch - ES",HYPERLINK(CONCATENATE("https://www.saflax.de/0-WVK-Retail/Bilder-Pictures/SAFLAX-",'Basis-Tabelle-Samen'!W44,"-",'Basis-Tabelle-Samen'!J44,"-garden-in-the-bag-spanish.jpg")),
IF($C$1="Tschechisch - CZ",HYPERLINK(CONCATENATE("https://www.saflax.de/0-WVK-Retail/Bilder-Pictures/SAFLAX-",'Basis-Tabelle-Samen'!W44,"-",'Basis-Tabelle-Samen'!J44,"-garden-in-the-bag-czech.jpg")),
IF($C$1="Türkisch - TR",HYPERLINK(CONCATENATE("https://www.saflax.de/0-WVK-Retail/Bilder-Pictures/SAFLAX-",'Basis-Tabelle-Samen'!W44,"-",'Basis-Tabelle-Samen'!J44,"-garden-in-the-bag-turkish.jpg")),
IF($C$1="Ungarisch - HU",HYPERLINK(CONCATENATE("https://www.saflax.de/0-WVK-Retail/Bilder-Pictures/SAFLAX-",'Basis-Tabelle-Samen'!W44,"-",'Basis-Tabelle-Samen'!J44,"-garden-in-the-bag-hungarian.jpg")),
" ACHTUNG")))))))))))))))))))))))))))))</f>
        <v>https://www.saflax.de/0-WVK-Retail/Bilder-Pictures/SAFLAX-62702-drosera-capensis-garden-in-the-bag-english.jpg</v>
      </c>
    </row>
    <row r="50" spans="1:43" ht="17.100000000000001" customHeight="1" x14ac:dyDescent="0.2">
      <c r="A50" s="318" t="str">
        <f>IF('Basis-Tabelle-Samen'!A65="","",IF($C$1="Deutsch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50" s="319" t="str">
        <f>'Basis-Tabelle-Samen'!I65</f>
        <v>Acer palmatum atropurpureum</v>
      </c>
      <c r="C50" s="316" t="str">
        <f>IF($C$1="Bulgarisch - BG",'Basis-Tabelle-Samen'!Z65,
IF($C$1="Dänisch - DK",'Basis-Tabelle-Samen'!AA65,
IF($C$1="Deutsch - DE",'Basis-Tabelle-Samen'!AB65,
IF($C$1="Englisch - UK",'Basis-Tabelle-Samen'!AC65,
IF($C$1="Estnisch - EE",'Basis-Tabelle-Samen'!AD65,
IF($C$1="Finnisch - FI",'Basis-Tabelle-Samen'!AE65,
IF($C$1="Französisch - FR",'Basis-Tabelle-Samen'!AF65,
IF($C$1="Griechisch - GR",'Basis-Tabelle-Samen'!AG65,
IF($C$1="Irisch - IE",'Basis-Tabelle-Samen'!AH65,
IF($C$1="Isländisch - IS",'Basis-Tabelle-Samen'!AI65,
IF($C$1="Italienisch - IT",'Basis-Tabelle-Samen'!AJ65,
IF($C$1="Japanisch - JP",'Basis-Tabelle-Samen'!AK65,
IF($C$1="Kroatisch - HR",'Basis-Tabelle-Samen'!AL65,
IF($C$1="Lettisch - LV",'Basis-Tabelle-Samen'!AM65,
IF($C$1="Litauisch - LT",'Basis-Tabelle-Samen'!AN65,
IF($C$1="Maltesisch - MT",'Basis-Tabelle-Samen'!AO65,
IF($C$1="Niederländisch - NL",'Basis-Tabelle-Samen'!AP65,
IF($C$1="Norwegisch - NO",'Basis-Tabelle-Samen'!AQ65,
IF($C$1="Polnisch - PL",'Basis-Tabelle-Samen'!AR65,
IF($C$1="Portugiesisch - PT",'Basis-Tabelle-Samen'!AS65,
IF($C$1="Rumänisch - RO",'Basis-Tabelle-Samen'!AT65,
IF($C$1="Schwedisch - SE",'Basis-Tabelle-Samen'!AU65,
IF($C$1="Slowakisch - SK",'Basis-Tabelle-Samen'!AV65,
IF($C$1="Slowenisch - SI",'Basis-Tabelle-Samen'!AW65,
IF($C$1="Spanisch - ES",'Basis-Tabelle-Samen'!AX65,
IF($C$1="Tschechisch - CZ",'Basis-Tabelle-Samen'!AY65,
IF($C$1="Türkisch - TR",'Basis-Tabelle-Samen'!AZ65,
IF($C$1="Ungarisch - HU",'Basis-Tabelle-Samen'!BA65,
" ACHTUNG"))))))))))))))))))))))))))))</f>
        <v>Red Japanese Maple</v>
      </c>
      <c r="D50" s="320">
        <f>'Basis-Tabelle-Samen'!F65</f>
        <v>20</v>
      </c>
      <c r="E50" s="321" t="str">
        <f>'Basis-Tabelle-Samen'!H65</f>
        <v>7 %</v>
      </c>
      <c r="F50" s="322" t="str">
        <f>IF('Basis-Tabelle-Samen'!G65="","",'Basis-Tabelle-Samen'!G65)</f>
        <v>01</v>
      </c>
      <c r="G50" s="320">
        <f>'Basis-Tabelle-Samen'!C65</f>
        <v>12952</v>
      </c>
      <c r="H50" s="323">
        <f>'Basis-Tabelle-Samen'!D65</f>
        <v>4055473129525</v>
      </c>
      <c r="I50" s="324">
        <f>'Basis-Tabelle-Samen'!E65</f>
        <v>1.85</v>
      </c>
      <c r="J50" s="325">
        <f t="shared" si="0"/>
        <v>12</v>
      </c>
      <c r="K50" s="326">
        <f>'Basis-Tabelle-Samen'!K65</f>
        <v>72952</v>
      </c>
      <c r="L50" s="323">
        <f>'Basis-Tabelle-Samen'!L65</f>
        <v>4055473729527</v>
      </c>
      <c r="M50" s="324">
        <f>'Basis-Tabelle-Samen'!M65</f>
        <v>2.4500000000000002</v>
      </c>
      <c r="N50" s="326">
        <f>IF(K50&lt;1,"",'3'!$I$15)</f>
        <v>15</v>
      </c>
      <c r="O50" s="327">
        <f>IF(K50&lt;1,"",'3'!$J$11)</f>
        <v>90</v>
      </c>
      <c r="P50" s="326">
        <f>'Basis-Tabelle-Samen'!N65</f>
        <v>82952</v>
      </c>
      <c r="Q50" s="323">
        <f>'Basis-Tabelle-Samen'!O65</f>
        <v>4055473829524</v>
      </c>
      <c r="R50" s="328">
        <f>'Basis-Tabelle-Samen'!P65</f>
        <v>3.75</v>
      </c>
      <c r="S50" s="326">
        <f>IF(R50&lt;1,"",'3'!$M$15)</f>
        <v>18</v>
      </c>
      <c r="T50" s="327">
        <f>IF(R50&lt;1,"",'3'!$N$11)</f>
        <v>72</v>
      </c>
      <c r="U50" s="326">
        <f>'Basis-Tabelle-Samen'!Q65</f>
        <v>52952</v>
      </c>
      <c r="V50" s="323">
        <f>'Basis-Tabelle-Samen'!R65</f>
        <v>4055473529523</v>
      </c>
      <c r="W50" s="324">
        <f>'Basis-Tabelle-Samen'!S65</f>
        <v>4.95</v>
      </c>
      <c r="X50" s="326">
        <f>IF(U50&lt;1,"",'3'!$Q$15)</f>
        <v>6</v>
      </c>
      <c r="Y50" s="327">
        <f>IF(U50&lt;1,"",'3'!$R$11)</f>
        <v>24</v>
      </c>
      <c r="Z50" s="326">
        <f>'Basis-Tabelle-Samen'!T65</f>
        <v>32952</v>
      </c>
      <c r="AA50" s="323">
        <f>'Basis-Tabelle-Samen'!U65</f>
        <v>4055473329529</v>
      </c>
      <c r="AB50" s="324">
        <f>'Basis-Tabelle-Samen'!V65</f>
        <v>6.75</v>
      </c>
      <c r="AC50" s="326">
        <f>IF(Z50&lt;1,"",'3'!$U$15)</f>
        <v>6</v>
      </c>
      <c r="AD50" s="327">
        <f>IF(Z50&lt;1,"",'3'!$V$11)</f>
        <v>24</v>
      </c>
      <c r="AE50" s="326">
        <f>'Basis-Tabelle-Samen'!W65</f>
        <v>62952</v>
      </c>
      <c r="AF50" s="323">
        <f>'Basis-Tabelle-Samen'!X65</f>
        <v>4055473629520</v>
      </c>
      <c r="AG50" s="324">
        <f>'Basis-Tabelle-Samen'!Y65</f>
        <v>2.95</v>
      </c>
      <c r="AH50" s="326">
        <f>IF(AE50&lt;1,"",'3'!$Y$15)</f>
        <v>8</v>
      </c>
      <c r="AI50" s="327">
        <f>IF(AE50&lt;1,"",'3'!$Z$11)</f>
        <v>64</v>
      </c>
      <c r="AJ50" s="329"/>
      <c r="AK50" s="316" t="str">
        <f>IF(G50&lt;1,"",
IF($C$1="Bulgarisch - BG",HYPERLINK(CONCATENATE("https://www.saflax.de/0-WVK-Retail/Bilder-Pictures/SAFLAX-",'Basis-Tabelle-Samen'!C65,"-",'Basis-Tabelle-Samen'!J65,"-seed-package-front-cr-bulgarian.jpg")),
IF($C$1="Dänisch - DK",HYPERLINK(CONCATENATE("https://www.saflax.de/0-WVK-Retail/Bilder-Pictures/SAFLAX-",'Basis-Tabelle-Samen'!C65,"-",'Basis-Tabelle-Samen'!J65,"-seed-package-front-cr-danish.jpg")),
IF($C$1="Deutsch - DE",HYPERLINK(CONCATENATE("https://www.saflax.de/0-WVK-Retail/Bilder-Pictures/SAFLAX-",'Basis-Tabelle-Samen'!C65,"-",'Basis-Tabelle-Samen'!J65,"-seed-package-front-cr-german.jpg")),
IF($C$1="Englisch - UK",HYPERLINK(CONCATENATE("https://www.saflax.de/0-WVK-Retail/Bilder-Pictures/SAFLAX-",'Basis-Tabelle-Samen'!C65,"-",'Basis-Tabelle-Samen'!J65,"-seed-package-front-cr-english.jpg")),
IF($C$1="Estnisch - EE",HYPERLINK(CONCATENATE("https://www.saflax.de/0-WVK-Retail/Bilder-Pictures/SAFLAX-",'Basis-Tabelle-Samen'!C65,"-",'Basis-Tabelle-Samen'!J65,"-seed-package-front-cr-estonian.jpg")),
IF($C$1="Finnisch - FI",HYPERLINK(CONCATENATE("https://www.saflax.de/0-WVK-Retail/Bilder-Pictures/SAFLAX-",'Basis-Tabelle-Samen'!C65,"-",'Basis-Tabelle-Samen'!J65,"-seed-package-front-cr-finnish.jpg")),
IF($C$1="Französisch - FR",HYPERLINK(CONCATENATE("https://www.saflax.de/0-WVK-Retail/Bilder-Pictures/SAFLAX-",'Basis-Tabelle-Samen'!C65,"-",'Basis-Tabelle-Samen'!J65,"-seed-package-front-cr-french.jpg")),
IF($C$1="Griechisch - GR",HYPERLINK(CONCATENATE("https://www.saflax.de/0-WVK-Retail/Bilder-Pictures/SAFLAX-",'Basis-Tabelle-Samen'!C65,"-",'Basis-Tabelle-Samen'!J65,"-seed-package-front-cr-greek.jpg")),
IF($C$1="Irisch - IE",HYPERLINK(CONCATENATE("https://www.saflax.de/0-WVK-Retail/Bilder-Pictures/SAFLAX-",'Basis-Tabelle-Samen'!C65,"-",'Basis-Tabelle-Samen'!J65,"-seed-package-front-cr-irish.jpg")),
IF($C$1="Isländisch - IS",HYPERLINK(CONCATENATE("https://www.saflax.de/0-WVK-Retail/Bilder-Pictures/SAFLAX-",'Basis-Tabelle-Samen'!C65,"-",'Basis-Tabelle-Samen'!J65,"-seed-package-front-cr-icelandic.jpg")),
IF($C$1="Italienisch - IT",HYPERLINK(CONCATENATE("https://www.saflax.de/0-WVK-Retail/Bilder-Pictures/SAFLAX-",'Basis-Tabelle-Samen'!C65,"-",'Basis-Tabelle-Samen'!J65,"-seed-package-front-cr-italian.jpg")),
IF($C$1="Japanisch - JP",HYPERLINK(CONCATENATE("https://www.saflax.de/0-WVK-Retail/Bilder-Pictures/SAFLAX-",'Basis-Tabelle-Samen'!C65,"-",'Basis-Tabelle-Samen'!J65,"-seed-package-front-cr-japanese.jpg")),
IF($C$1="Kroatisch - HR",HYPERLINK(CONCATENATE("https://www.saflax.de/0-WVK-Retail/Bilder-Pictures/SAFLAX-",'Basis-Tabelle-Samen'!C65,"-",'Basis-Tabelle-Samen'!J65,"-seed-package-front-cr-croatian.jpg")),
IF($C$1="Lettisch - LV",HYPERLINK(CONCATENATE("https://www.saflax.de/0-WVK-Retail/Bilder-Pictures/SAFLAX-",'Basis-Tabelle-Samen'!C65,"-",'Basis-Tabelle-Samen'!J65,"-seed-package-front-cr-latvian.jpg")),
IF($C$1="Litauisch - LT",HYPERLINK(CONCATENATE("https://www.saflax.de/0-WVK-Retail/Bilder-Pictures/SAFLAX-",'Basis-Tabelle-Samen'!C65,"-",'Basis-Tabelle-Samen'!J65,"-seed-package-front-cr-lithuanian.jpg")),
IF($C$1="Maltesisch - MT",HYPERLINK(CONCATENATE("https://www.saflax.de/0-WVK-Retail/Bilder-Pictures/SAFLAX-",'Basis-Tabelle-Samen'!C65,"-",'Basis-Tabelle-Samen'!J65,"-seed-package-front-cr-maltese.jpg")),
IF($C$1="Niederländisch - NL",HYPERLINK(CONCATENATE("https://www.saflax.de/0-WVK-Retail/Bilder-Pictures/SAFLAX-",'Basis-Tabelle-Samen'!C65,"-",'Basis-Tabelle-Samen'!J65,"-seed-package-front-cr-dutch.jpg")),
IF($C$1="Norwegisch - NO",HYPERLINK(CONCATENATE("https://www.saflax.de/0-WVK-Retail/Bilder-Pictures/SAFLAX-",'Basis-Tabelle-Samen'!C65,"-",'Basis-Tabelle-Samen'!J65,"-seed-package-front-cr-nowegian.jpg")),
IF($C$1="Polnisch - PL",HYPERLINK(CONCATENATE("https://www.saflax.de/0-WVK-Retail/Bilder-Pictures/SAFLAX-",'Basis-Tabelle-Samen'!C65,"-",'Basis-Tabelle-Samen'!J65,"-seed-package-front-cr-polish.jpg")),
IF($C$1="Portugiesisch - PT",HYPERLINK(CONCATENATE("https://www.saflax.de/0-WVK-Retail/Bilder-Pictures/SAFLAX-",'Basis-Tabelle-Samen'!C65,"-",'Basis-Tabelle-Samen'!J65,"-seed-package-front-cr-portuguese.jpg")),
IF($C$1="Rumänisch - RO",HYPERLINK(CONCATENATE("https://www.saflax.de/0-WVK-Retail/Bilder-Pictures/SAFLAX-",'Basis-Tabelle-Samen'!C65,"-",'Basis-Tabelle-Samen'!J65,"-seed-package-front-cr-romanian.jpg")),
IF($C$1="Schwedisch - SE",HYPERLINK(CONCATENATE("https://www.saflax.de/0-WVK-Retail/Bilder-Pictures/SAFLAX-",'Basis-Tabelle-Samen'!C65,"-",'Basis-Tabelle-Samen'!J65,"-seed-package-front-cr-swedish.jpg")),
IF($C$1="Slowakisch - SK",HYPERLINK(CONCATENATE("https://www.saflax.de/0-WVK-Retail/Bilder-Pictures/SAFLAX-",'Basis-Tabelle-Samen'!C65,"-",'Basis-Tabelle-Samen'!J65,"-seed-package-front-cr-slovak.jpg")),
IF($C$1="Slowenisch - SI",HYPERLINK(CONCATENATE("https://www.saflax.de/0-WVK-Retail/Bilder-Pictures/SAFLAX-",'Basis-Tabelle-Samen'!C65,"-",'Basis-Tabelle-Samen'!J65,"-seed-package-front-cr-slovenian.jpg")),
IF($C$1="Spanisch - ES",HYPERLINK(CONCATENATE("https://www.saflax.de/0-WVK-Retail/Bilder-Pictures/SAFLAX-",'Basis-Tabelle-Samen'!C65,"-",'Basis-Tabelle-Samen'!J65,"-seed-package-front-cr-spanish.jpg")),
IF($C$1="Tschechisch - CZ",HYPERLINK(CONCATENATE("https://www.saflax.de/0-WVK-Retail/Bilder-Pictures/SAFLAX-",'Basis-Tabelle-Samen'!C65,"-",'Basis-Tabelle-Samen'!J65,"-seed-package-front-cr-czech.jpg")),
IF($C$1="Türkisch - TR",HYPERLINK(CONCATENATE("https://www.saflax.de/0-WVK-Retail/Bilder-Pictures/SAFLAX-",'Basis-Tabelle-Samen'!C65,"-",'Basis-Tabelle-Samen'!J65,"-seed-package-front-cr-turkish.jpg")),
IF($C$1="Ungarisch - HU",HYPERLINK(CONCATENATE("https://www.saflax.de/0-WVK-Retail/Bilder-Pictures/SAFLAX-",'Basis-Tabelle-Samen'!C65,"-",'Basis-Tabelle-Samen'!J65,"-seed-package-front-cr-hungarian.jpg")),
" ACHTUNG")))))))))))))))))))))))))))))</f>
        <v>https://www.saflax.de/0-WVK-Retail/Bilder-Pictures/SAFLAX-12952-acer-palmatum-seed-package-front-cr-english.jpg</v>
      </c>
      <c r="AL50" s="330" t="str">
        <f>IF(G50&lt;1,"",
IF($C$1="Bulgarisch - BG",HYPERLINK(CONCATENATE("https://www.saflax.de/0-WVK-Retail/Bilder-Pictures/SAFLAX-",'Basis-Tabelle-Samen'!C65,"-",'Basis-Tabelle-Samen'!J65,"-seed-package-back-cr-bulgarian.jpg")),
IF($C$1="Dänisch - DK",HYPERLINK(CONCATENATE("https://www.saflax.de/0-WVK-Retail/Bilder-Pictures/SAFLAX-",'Basis-Tabelle-Samen'!C65,"-",'Basis-Tabelle-Samen'!J65,"-seed-package-back-cr-danish.jpg")),
IF($C$1="Deutsch - DE",HYPERLINK(CONCATENATE("https://www.saflax.de/0-WVK-Retail/Bilder-Pictures/SAFLAX-",'Basis-Tabelle-Samen'!C65,"-",'Basis-Tabelle-Samen'!J65,"-seed-package-back-cr-german.jpg")),
IF($C$1="Englisch - UK",HYPERLINK(CONCATENATE("https://www.saflax.de/0-WVK-Retail/Bilder-Pictures/SAFLAX-",'Basis-Tabelle-Samen'!C65,"-",'Basis-Tabelle-Samen'!J65,"-seed-package-back-cr-english.jpg")),
IF($C$1="Estnisch - EE",HYPERLINK(CONCATENATE("https://www.saflax.de/0-WVK-Retail/Bilder-Pictures/SAFLAX-",'Basis-Tabelle-Samen'!C65,"-",'Basis-Tabelle-Samen'!J65,"-seed-package-back-cr-estonian.jpg")),
IF($C$1="Finnisch - FI",HYPERLINK(CONCATENATE("https://www.saflax.de/0-WVK-Retail/Bilder-Pictures/SAFLAX-",'Basis-Tabelle-Samen'!C65,"-",'Basis-Tabelle-Samen'!J65,"-seed-package-back-cr-finnish.jpg")),
IF($C$1="Französisch - FR",HYPERLINK(CONCATENATE("https://www.saflax.de/0-WVK-Retail/Bilder-Pictures/SAFLAX-",'Basis-Tabelle-Samen'!C65,"-",'Basis-Tabelle-Samen'!J65,"-seed-package-back-cr-french.jpg")),
IF($C$1="Griechisch - GR",HYPERLINK(CONCATENATE("https://www.saflax.de/0-WVK-Retail/Bilder-Pictures/SAFLAX-",'Basis-Tabelle-Samen'!C65,"-",'Basis-Tabelle-Samen'!J65,"-seed-package-back-cr-greek.jpg")),
IF($C$1="Irisch - IE",HYPERLINK(CONCATENATE("https://www.saflax.de/0-WVK-Retail/Bilder-Pictures/SAFLAX-",'Basis-Tabelle-Samen'!C65,"-",'Basis-Tabelle-Samen'!J65,"-seed-package-back-cr-irish.jpg")),
IF($C$1="Isländisch - IS",HYPERLINK(CONCATENATE("https://www.saflax.de/0-WVK-Retail/Bilder-Pictures/SAFLAX-",'Basis-Tabelle-Samen'!C65,"-",'Basis-Tabelle-Samen'!J65,"-seed-package-back-cr-icelandic.jpg")),
IF($C$1="Italienisch - IT",HYPERLINK(CONCATENATE("https://www.saflax.de/0-WVK-Retail/Bilder-Pictures/SAFLAX-",'Basis-Tabelle-Samen'!C65,"-",'Basis-Tabelle-Samen'!J65,"-seed-package-back-cr-italian.jpg")),
IF($C$1="Japanisch - JP",HYPERLINK(CONCATENATE("https://www.saflax.de/0-WVK-Retail/Bilder-Pictures/SAFLAX-",'Basis-Tabelle-Samen'!C65,"-",'Basis-Tabelle-Samen'!J65,"-seed-package-back-cr-japanese.jpg")),
IF($C$1="Kroatisch - HR",HYPERLINK(CONCATENATE("https://www.saflax.de/0-WVK-Retail/Bilder-Pictures/SAFLAX-",'Basis-Tabelle-Samen'!C65,"-",'Basis-Tabelle-Samen'!J65,"-seed-package-back-cr-croatian.jpg")),
IF($C$1="Lettisch - LV",HYPERLINK(CONCATENATE("https://www.saflax.de/0-WVK-Retail/Bilder-Pictures/SAFLAX-",'Basis-Tabelle-Samen'!C65,"-",'Basis-Tabelle-Samen'!J65,"-seed-package-back-cr-latvian.jpg")),
IF($C$1="Litauisch - LT",HYPERLINK(CONCATENATE("https://www.saflax.de/0-WVK-Retail/Bilder-Pictures/SAFLAX-",'Basis-Tabelle-Samen'!C65,"-",'Basis-Tabelle-Samen'!J65,"-seed-package-back-cr-lithuanian.jpg")),
IF($C$1="Maltesisch - MT",HYPERLINK(CONCATENATE("https://www.saflax.de/0-WVK-Retail/Bilder-Pictures/SAFLAX-",'Basis-Tabelle-Samen'!C65,"-",'Basis-Tabelle-Samen'!J65,"-seed-package-back-cr-maltese.jpg")),
IF($C$1="Niederländisch - NL",HYPERLINK(CONCATENATE("https://www.saflax.de/0-WVK-Retail/Bilder-Pictures/SAFLAX-",'Basis-Tabelle-Samen'!C65,"-",'Basis-Tabelle-Samen'!J65,"-seed-package-back-cr-dutch.jpg")),
IF($C$1="Norwegisch - NO",HYPERLINK(CONCATENATE("https://www.saflax.de/0-WVK-Retail/Bilder-Pictures/SAFLAX-",'Basis-Tabelle-Samen'!C65,"-",'Basis-Tabelle-Samen'!J65,"-seed-package-back-cr-nowegian.jpg")),
IF($C$1="Polnisch - PL",HYPERLINK(CONCATENATE("https://www.saflax.de/0-WVK-Retail/Bilder-Pictures/SAFLAX-",'Basis-Tabelle-Samen'!C65,"-",'Basis-Tabelle-Samen'!J65,"-seed-package-back-cr-polish.jpg")),
IF($C$1="Portugiesisch - PT",HYPERLINK(CONCATENATE("https://www.saflax.de/0-WVK-Retail/Bilder-Pictures/SAFLAX-",'Basis-Tabelle-Samen'!C65,"-",'Basis-Tabelle-Samen'!J65,"-seed-package-back-cr-portuguese.jpg")),
IF($C$1="Rumänisch - RO",HYPERLINK(CONCATENATE("https://www.saflax.de/0-WVK-Retail/Bilder-Pictures/SAFLAX-",'Basis-Tabelle-Samen'!C65,"-",'Basis-Tabelle-Samen'!J65,"-seed-package-back-cr-romanian.jpg")),
IF($C$1="Schwedisch - SE",HYPERLINK(CONCATENATE("https://www.saflax.de/0-WVK-Retail/Bilder-Pictures/SAFLAX-",'Basis-Tabelle-Samen'!C65,"-",'Basis-Tabelle-Samen'!J65,"-seed-package-back-cr-swedish.jpg")),
IF($C$1="Slowakisch - SK",HYPERLINK(CONCATENATE("https://www.saflax.de/0-WVK-Retail/Bilder-Pictures/SAFLAX-",'Basis-Tabelle-Samen'!C65,"-",'Basis-Tabelle-Samen'!J65,"-seed-package-back-cr-slovak.jpg")),
IF($C$1="Slowenisch - SI",HYPERLINK(CONCATENATE("https://www.saflax.de/0-WVK-Retail/Bilder-Pictures/SAFLAX-",'Basis-Tabelle-Samen'!C65,"-",'Basis-Tabelle-Samen'!J65,"-seed-package-back-cr-slovenian.jpg")),
IF($C$1="Spanisch - ES",HYPERLINK(CONCATENATE("https://www.saflax.de/0-WVK-Retail/Bilder-Pictures/SAFLAX-",'Basis-Tabelle-Samen'!C65,"-",'Basis-Tabelle-Samen'!J65,"-seed-package-back-cr-spanish.jpg")),
IF($C$1="Tschechisch - CZ",HYPERLINK(CONCATENATE("https://www.saflax.de/0-WVK-Retail/Bilder-Pictures/SAFLAX-",'Basis-Tabelle-Samen'!C65,"-",'Basis-Tabelle-Samen'!J65,"-seed-package-back-cr-czech.jpg")),
IF($C$1="Türkisch - TR",HYPERLINK(CONCATENATE("https://www.saflax.de/0-WVK-Retail/Bilder-Pictures/SAFLAX-",'Basis-Tabelle-Samen'!C65,"-",'Basis-Tabelle-Samen'!J65,"-seed-package-back-cr-turkish.jpg")),
IF($C$1="Ungarisch - HU",HYPERLINK(CONCATENATE("https://www.saflax.de/0-WVK-Retail/Bilder-Pictures/SAFLAX-",'Basis-Tabelle-Samen'!C65,"-",'Basis-Tabelle-Samen'!J65,"-seed-package-back-cr-hungarian.jpg")),
" ACHTUNG")))))))))))))))))))))))))))))</f>
        <v>https://www.saflax.de/0-WVK-Retail/Bilder-Pictures/SAFLAX-12952-acer-palmatum-seed-package-back-cr-english.jpg</v>
      </c>
      <c r="AM50" s="330" t="str">
        <f>IF(H50&lt;1,"",
IF($C$1="Bulgarisch - BG",HYPERLINK(CONCATENATE("https://www.saflax.de/0-WVK-Retail/Bilder-Pictures/SAFLAX-",'Basis-Tabelle-Samen'!K65,"-",'Basis-Tabelle-Samen'!J65,"-garden-to-go-mini-bulgarian.jpg")),
IF($C$1="Dänisch - DK",HYPERLINK(CONCATENATE("https://www.saflax.de/0-WVK-Retail/Bilder-Pictures/SAFLAX-",'Basis-Tabelle-Samen'!K65,"-",'Basis-Tabelle-Samen'!J65,"-garden-to-go-mini-danish.jpg")),
IF($C$1="Deutsch - DE",HYPERLINK(CONCATENATE("https://www.saflax.de/0-WVK-Retail/Bilder-Pictures/SAFLAX-",'Basis-Tabelle-Samen'!K65,"-",'Basis-Tabelle-Samen'!J65,"-garden-to-go-mini-german.jpg")),
IF($C$1="Englisch - UK",HYPERLINK(CONCATENATE("https://www.saflax.de/0-WVK-Retail/Bilder-Pictures/SAFLAX-",'Basis-Tabelle-Samen'!K65,"-",'Basis-Tabelle-Samen'!J65,"-garden-to-go-mini-english.jpg")),
IF($C$1="Estnisch - EE",HYPERLINK(CONCATENATE("https://www.saflax.de/0-WVK-Retail/Bilder-Pictures/SAFLAX-",'Basis-Tabelle-Samen'!K65,"-",'Basis-Tabelle-Samen'!J65,"-garden-to-go-mini-estonian.jpg")),
IF($C$1="Finnisch - FI",HYPERLINK(CONCATENATE("https://www.saflax.de/0-WVK-Retail/Bilder-Pictures/SAFLAX-",'Basis-Tabelle-Samen'!K65,"-",'Basis-Tabelle-Samen'!J65,"-garden-to-go-mini-finnish.jpg")),
IF($C$1="Französisch - FR",HYPERLINK(CONCATENATE("https://www.saflax.de/0-WVK-Retail/Bilder-Pictures/SAFLAX-",'Basis-Tabelle-Samen'!K65,"-",'Basis-Tabelle-Samen'!J65,"-garden-to-go-mini-french.jpg")),
IF($C$1="Griechisch - GR",HYPERLINK(CONCATENATE("https://www.saflax.de/0-WVK-Retail/Bilder-Pictures/SAFLAX-",'Basis-Tabelle-Samen'!K65,"-",'Basis-Tabelle-Samen'!J65,"-garden-to-go-mini-greek.jpg")),
IF($C$1="Irisch - IE",HYPERLINK(CONCATENATE("https://www.saflax.de/0-WVK-Retail/Bilder-Pictures/SAFLAX-",'Basis-Tabelle-Samen'!K65,"-",'Basis-Tabelle-Samen'!J65,"-garden-to-go-mini-irish.jpg")),
IF($C$1="Isländisch - IS",HYPERLINK(CONCATENATE("https://www.saflax.de/0-WVK-Retail/Bilder-Pictures/SAFLAX-",'Basis-Tabelle-Samen'!K65,"-",'Basis-Tabelle-Samen'!J65,"-garden-to-go-mini-icelandic.jpg")),
IF($C$1="Italienisch - IT",HYPERLINK(CONCATENATE("https://www.saflax.de/0-WVK-Retail/Bilder-Pictures/SAFLAX-",'Basis-Tabelle-Samen'!K65,"-",'Basis-Tabelle-Samen'!J65,"-garden-to-go-mini-italian.jpg")),
IF($C$1="Japanisch - JP",HYPERLINK(CONCATENATE("https://www.saflax.de/0-WVK-Retail/Bilder-Pictures/SAFLAX-",'Basis-Tabelle-Samen'!K65,"-",'Basis-Tabelle-Samen'!J65,"-garden-to-go-mini-japanese.jpg")),
IF($C$1="Kroatisch - HR",HYPERLINK(CONCATENATE("https://www.saflax.de/0-WVK-Retail/Bilder-Pictures/SAFLAX-",'Basis-Tabelle-Samen'!K65,"-",'Basis-Tabelle-Samen'!J65,"-garden-to-go-mini-croatian.jpg")),
IF($C$1="Lettisch - LV",HYPERLINK(CONCATENATE("https://www.saflax.de/0-WVK-Retail/Bilder-Pictures/SAFLAX-",'Basis-Tabelle-Samen'!K65,"-",'Basis-Tabelle-Samen'!J65,"-garden-to-go-mini-latvian.jpg")),
IF($C$1="Litauisch - LT",HYPERLINK(CONCATENATE("https://www.saflax.de/0-WVK-Retail/Bilder-Pictures/SAFLAX-",'Basis-Tabelle-Samen'!K65,"-",'Basis-Tabelle-Samen'!J65,"-garden-to-go-mini-lithuanian.jpg")),
IF($C$1="Maltesisch - MT",HYPERLINK(CONCATENATE("https://www.saflax.de/0-WVK-Retail/Bilder-Pictures/SAFLAX-",'Basis-Tabelle-Samen'!K65,"-",'Basis-Tabelle-Samen'!J65,"-garden-to-go-mini-maltese.jpg")),
IF($C$1="Niederländisch - NL",HYPERLINK(CONCATENATE("https://www.saflax.de/0-WVK-Retail/Bilder-Pictures/SAFLAX-",'Basis-Tabelle-Samen'!K65,"-",'Basis-Tabelle-Samen'!J65,"-garden-to-go-mini-dutch.jpg")),
IF($C$1="Norwegisch - NO",HYPERLINK(CONCATENATE("https://www.saflax.de/0-WVK-Retail/Bilder-Pictures/SAFLAX-",'Basis-Tabelle-Samen'!K65,"-",'Basis-Tabelle-Samen'!J65,"-garden-to-go-mini-nowegian.jpg")),
IF($C$1="Polnisch - PL",HYPERLINK(CONCATENATE("https://www.saflax.de/0-WVK-Retail/Bilder-Pictures/SAFLAX-",'Basis-Tabelle-Samen'!K65,"-",'Basis-Tabelle-Samen'!J65,"-garden-to-go-mini-polish.jpg")),
IF($C$1="Portugiesisch - PT",HYPERLINK(CONCATENATE("https://www.saflax.de/0-WVK-Retail/Bilder-Pictures/SAFLAX-",'Basis-Tabelle-Samen'!K65,"-",'Basis-Tabelle-Samen'!J65,"-garden-to-go-mini-portuguese.jpg")),
IF($C$1="Rumänisch - RO",HYPERLINK(CONCATENATE("https://www.saflax.de/0-WVK-Retail/Bilder-Pictures/SAFLAX-",'Basis-Tabelle-Samen'!K65,"-",'Basis-Tabelle-Samen'!J65,"-garden-to-go-mini-romanian.jpg")),
IF($C$1="Schwedisch - SE",HYPERLINK(CONCATENATE("https://www.saflax.de/0-WVK-Retail/Bilder-Pictures/SAFLAX-",'Basis-Tabelle-Samen'!K65,"-",'Basis-Tabelle-Samen'!J65,"-garden-to-go-mini-swedish.jpg")),
IF($C$1="Slowakisch - SK",HYPERLINK(CONCATENATE("https://www.saflax.de/0-WVK-Retail/Bilder-Pictures/SAFLAX-",'Basis-Tabelle-Samen'!K65,"-",'Basis-Tabelle-Samen'!J65,"-garden-to-go-mini-slovak.jpg")),
IF($C$1="Slowenisch - SI",HYPERLINK(CONCATENATE("https://www.saflax.de/0-WVK-Retail/Bilder-Pictures/SAFLAX-",'Basis-Tabelle-Samen'!K65,"-",'Basis-Tabelle-Samen'!J65,"-garden-to-go-mini-slovenian.jpg")),
IF($C$1="Spanisch - ES",HYPERLINK(CONCATENATE("https://www.saflax.de/0-WVK-Retail/Bilder-Pictures/SAFLAX-",'Basis-Tabelle-Samen'!K65,"-",'Basis-Tabelle-Samen'!J65,"-garden-to-go-mini-spanish.jpg")),
IF($C$1="Tschechisch - CZ",HYPERLINK(CONCATENATE("https://www.saflax.de/0-WVK-Retail/Bilder-Pictures/SAFLAX-",'Basis-Tabelle-Samen'!K65,"-",'Basis-Tabelle-Samen'!J65,"-garden-to-go-mini-czech.jpg")),
IF($C$1="Türkisch - TR",HYPERLINK(CONCATENATE("https://www.saflax.de/0-WVK-Retail/Bilder-Pictures/SAFLAX-",'Basis-Tabelle-Samen'!K65,"-",'Basis-Tabelle-Samen'!J65,"-garden-to-go-mini-turkish.jpg")),
IF($C$1="Ungarisch - HU",HYPERLINK(CONCATENATE("https://www.saflax.de/0-WVK-Retail/Bilder-Pictures/SAFLAX-",'Basis-Tabelle-Samen'!K65,"-",'Basis-Tabelle-Samen'!J65,"-garden-to-go-mini-hungarian.jpg")),
" ACHTUNG")))))))))))))))))))))))))))))</f>
        <v>https://www.saflax.de/0-WVK-Retail/Bilder-Pictures/SAFLAX-72952-acer-palmatum-garden-to-go-mini-english.jpg</v>
      </c>
      <c r="AN50" s="330" t="str">
        <f>IF(I50&lt;1,"",
IF($C$1="Bulgarisch - BG",HYPERLINK(CONCATENATE("https://www.saflax.de/0-WVK-Retail/Bilder-Pictures/SAFLAX-",'Basis-Tabelle-Samen'!N65,"-",'Basis-Tabelle-Samen'!J65,"-garden-to-go-lite-bulgarian.jpg")),
IF($C$1="Dänisch - DK",HYPERLINK(CONCATENATE("https://www.saflax.de/0-WVK-Retail/Bilder-Pictures/SAFLAX-",'Basis-Tabelle-Samen'!N65,"-",'Basis-Tabelle-Samen'!J65,"-garden-to-go-lite-danish.jpg")),
IF($C$1="Deutsch - DE",HYPERLINK(CONCATENATE("https://www.saflax.de/0-WVK-Retail/Bilder-Pictures/SAFLAX-",'Basis-Tabelle-Samen'!N65,"-",'Basis-Tabelle-Samen'!J65,"-garden-to-go-lite-german.jpg")),
IF($C$1="Englisch - UK",HYPERLINK(CONCATENATE("https://www.saflax.de/0-WVK-Retail/Bilder-Pictures/SAFLAX-",'Basis-Tabelle-Samen'!N65,"-",'Basis-Tabelle-Samen'!J65,"-garden-to-go-lite-english.jpg")),
IF($C$1="Estnisch - EE",HYPERLINK(CONCATENATE("https://www.saflax.de/0-WVK-Retail/Bilder-Pictures/SAFLAX-",'Basis-Tabelle-Samen'!N65,"-",'Basis-Tabelle-Samen'!J65,"-garden-to-go-lite-estonian.jpg")),
IF($C$1="Finnisch - FI",HYPERLINK(CONCATENATE("https://www.saflax.de/0-WVK-Retail/Bilder-Pictures/SAFLAX-",'Basis-Tabelle-Samen'!N65,"-",'Basis-Tabelle-Samen'!J65,"-garden-to-go-lite-finnish.jpg")),
IF($C$1="Französisch - FR",HYPERLINK(CONCATENATE("https://www.saflax.de/0-WVK-Retail/Bilder-Pictures/SAFLAX-",'Basis-Tabelle-Samen'!N65,"-",'Basis-Tabelle-Samen'!J65,"-garden-to-go-lite-french.jpg")),
IF($C$1="Griechisch - GR",HYPERLINK(CONCATENATE("https://www.saflax.de/0-WVK-Retail/Bilder-Pictures/SAFLAX-",'Basis-Tabelle-Samen'!N65,"-",'Basis-Tabelle-Samen'!J65,"-garden-to-go-lite-greek.jpg")),
IF($C$1="Irisch - IE",HYPERLINK(CONCATENATE("https://www.saflax.de/0-WVK-Retail/Bilder-Pictures/SAFLAX-",'Basis-Tabelle-Samen'!N65,"-",'Basis-Tabelle-Samen'!J65,"-garden-to-go-lite-irish.jpg")),
IF($C$1="Isländisch - IS",HYPERLINK(CONCATENATE("https://www.saflax.de/0-WVK-Retail/Bilder-Pictures/SAFLAX-",'Basis-Tabelle-Samen'!N65,"-",'Basis-Tabelle-Samen'!J65,"-garden-to-go-lite-icelandic.jpg")),
IF($C$1="Italienisch - IT",HYPERLINK(CONCATENATE("https://www.saflax.de/0-WVK-Retail/Bilder-Pictures/SAFLAX-",'Basis-Tabelle-Samen'!N65,"-",'Basis-Tabelle-Samen'!J65,"-garden-to-go-lite-italian.jpg")),
IF($C$1="Japanisch - JP",HYPERLINK(CONCATENATE("https://www.saflax.de/0-WVK-Retail/Bilder-Pictures/SAFLAX-",'Basis-Tabelle-Samen'!N65,"-",'Basis-Tabelle-Samen'!J65,"-garden-to-go-lite-japanese.jpg")),
IF($C$1="Kroatisch - HR",HYPERLINK(CONCATENATE("https://www.saflax.de/0-WVK-Retail/Bilder-Pictures/SAFLAX-",'Basis-Tabelle-Samen'!N65,"-",'Basis-Tabelle-Samen'!J65,"-garden-to-go-lite-croatian.jpg")),
IF($C$1="Lettisch - LV",HYPERLINK(CONCATENATE("https://www.saflax.de/0-WVK-Retail/Bilder-Pictures/SAFLAX-",'Basis-Tabelle-Samen'!N65,"-",'Basis-Tabelle-Samen'!J65,"-garden-to-go-lite-latvian.jpg")),
IF($C$1="Litauisch - LT",HYPERLINK(CONCATENATE("https://www.saflax.de/0-WVK-Retail/Bilder-Pictures/SAFLAX-",'Basis-Tabelle-Samen'!N65,"-",'Basis-Tabelle-Samen'!J65,"-garden-to-go-lite-lithuanian.jpg")),
IF($C$1="Maltesisch - MT",HYPERLINK(CONCATENATE("https://www.saflax.de/0-WVK-Retail/Bilder-Pictures/SAFLAX-",'Basis-Tabelle-Samen'!N65,"-",'Basis-Tabelle-Samen'!J65,"-garden-to-go-lite-maltese.jpg")),
IF($C$1="Niederländisch - NL",HYPERLINK(CONCATENATE("https://www.saflax.de/0-WVK-Retail/Bilder-Pictures/SAFLAX-",'Basis-Tabelle-Samen'!N65,"-",'Basis-Tabelle-Samen'!J65,"-garden-to-go-lite-dutch.jpg")),
IF($C$1="Norwegisch - NO",HYPERLINK(CONCATENATE("https://www.saflax.de/0-WVK-Retail/Bilder-Pictures/SAFLAX-",'Basis-Tabelle-Samen'!N65,"-",'Basis-Tabelle-Samen'!J65,"-garden-to-go-lite-nowegian.jpg")),
IF($C$1="Polnisch - PL",HYPERLINK(CONCATENATE("https://www.saflax.de/0-WVK-Retail/Bilder-Pictures/SAFLAX-",'Basis-Tabelle-Samen'!N65,"-",'Basis-Tabelle-Samen'!J65,"-garden-to-go-lite-polish.jpg")),
IF($C$1="Portugiesisch - PT",HYPERLINK(CONCATENATE("https://www.saflax.de/0-WVK-Retail/Bilder-Pictures/SAFLAX-",'Basis-Tabelle-Samen'!N65,"-",'Basis-Tabelle-Samen'!J65,"-garden-to-go-lite-portuguese.jpg")),
IF($C$1="Rumänisch - RO",HYPERLINK(CONCATENATE("https://www.saflax.de/0-WVK-Retail/Bilder-Pictures/SAFLAX-",'Basis-Tabelle-Samen'!N65,"-",'Basis-Tabelle-Samen'!J65,"-garden-to-go-lite-romanian.jpg")),
IF($C$1="Schwedisch - SE",HYPERLINK(CONCATENATE("https://www.saflax.de/0-WVK-Retail/Bilder-Pictures/SAFLAX-",'Basis-Tabelle-Samen'!N65,"-",'Basis-Tabelle-Samen'!J65,"-garden-to-go-lite-swedish.jpg")),
IF($C$1="Slowakisch - SK",HYPERLINK(CONCATENATE("https://www.saflax.de/0-WVK-Retail/Bilder-Pictures/SAFLAX-",'Basis-Tabelle-Samen'!N65,"-",'Basis-Tabelle-Samen'!J65,"-garden-to-go-lite-slovak.jpg")),
IF($C$1="Slowenisch - SI",HYPERLINK(CONCATENATE("https://www.saflax.de/0-WVK-Retail/Bilder-Pictures/SAFLAX-",'Basis-Tabelle-Samen'!N65,"-",'Basis-Tabelle-Samen'!J65,"-garden-to-go-lite-slovenian.jpg")),
IF($C$1="Spanisch - ES",HYPERLINK(CONCATENATE("https://www.saflax.de/0-WVK-Retail/Bilder-Pictures/SAFLAX-",'Basis-Tabelle-Samen'!N65,"-",'Basis-Tabelle-Samen'!J65,"-garden-to-go-lite-spanish.jpg")),
IF($C$1="Tschechisch - CZ",HYPERLINK(CONCATENATE("https://www.saflax.de/0-WVK-Retail/Bilder-Pictures/SAFLAX-",'Basis-Tabelle-Samen'!N65,"-",'Basis-Tabelle-Samen'!J65,"-garden-to-go-lite-czech.jpg")),
IF($C$1="Türkisch - TR",HYPERLINK(CONCATENATE("https://www.saflax.de/0-WVK-Retail/Bilder-Pictures/SAFLAX-",'Basis-Tabelle-Samen'!N65,"-",'Basis-Tabelle-Samen'!J65,"-garden-to-go-lite-turkish.jpg")),
IF($C$1="Ungarisch - HU",HYPERLINK(CONCATENATE("https://www.saflax.de/0-WVK-Retail/Bilder-Pictures/SAFLAX-",'Basis-Tabelle-Samen'!N65,"-",'Basis-Tabelle-Samen'!J65,"-garden-to-go-lite-hungarian.jpg")),
" ACHTUNG")))))))))))))))))))))))))))))</f>
        <v>https://www.saflax.de/0-WVK-Retail/Bilder-Pictures/SAFLAX-82952-acer-palmatum-garden-to-go-lite-english.jpg</v>
      </c>
      <c r="AO50" s="330" t="str">
        <f>IF(J50&lt;1,"",
IF($C$1="Bulgarisch - BG",HYPERLINK(CONCATENATE("https://www.saflax.de/0-WVK-Retail/Bilder-Pictures/SAFLAX-",'Basis-Tabelle-Samen'!Q65,"-",'Basis-Tabelle-Samen'!J65,"-garden-to-go-bulgarian.jpg")),
IF($C$1="Dänisch - DK",HYPERLINK(CONCATENATE("https://www.saflax.de/0-WVK-Retail/Bilder-Pictures/SAFLAX-",'Basis-Tabelle-Samen'!Q65,"-",'Basis-Tabelle-Samen'!J65,"-garden-to-go-danish.jpg")),
IF($C$1="Deutsch - DE",HYPERLINK(CONCATENATE("https://www.saflax.de/0-WVK-Retail/Bilder-Pictures/SAFLAX-",'Basis-Tabelle-Samen'!Q65,"-",'Basis-Tabelle-Samen'!J65,"-garden-to-go-german.jpg")),
IF($C$1="Englisch - UK",HYPERLINK(CONCATENATE("https://www.saflax.de/0-WVK-Retail/Bilder-Pictures/SAFLAX-",'Basis-Tabelle-Samen'!Q65,"-",'Basis-Tabelle-Samen'!J65,"-garden-to-go-english.jpg")),
IF($C$1="Estnisch - EE",HYPERLINK(CONCATENATE("https://www.saflax.de/0-WVK-Retail/Bilder-Pictures/SAFLAX-",'Basis-Tabelle-Samen'!Q65,"-",'Basis-Tabelle-Samen'!J65,"-garden-to-go-estonian.jpg")),
IF($C$1="Finnisch - FI",HYPERLINK(CONCATENATE("https://www.saflax.de/0-WVK-Retail/Bilder-Pictures/SAFLAX-",'Basis-Tabelle-Samen'!Q65,"-",'Basis-Tabelle-Samen'!J65,"-garden-to-go-finnish.jpg")),
IF($C$1="Französisch - FR",HYPERLINK(CONCATENATE("https://www.saflax.de/0-WVK-Retail/Bilder-Pictures/SAFLAX-",'Basis-Tabelle-Samen'!Q65,"-",'Basis-Tabelle-Samen'!J65,"-garden-to-go-french.jpg")),
IF($C$1="Griechisch - GR",HYPERLINK(CONCATENATE("https://www.saflax.de/0-WVK-Retail/Bilder-Pictures/SAFLAX-",'Basis-Tabelle-Samen'!Q65,"-",'Basis-Tabelle-Samen'!J65,"-garden-to-go-greek.jpg")),
IF($C$1="Irisch - IE",HYPERLINK(CONCATENATE("https://www.saflax.de/0-WVK-Retail/Bilder-Pictures/SAFLAX-",'Basis-Tabelle-Samen'!Q65,"-",'Basis-Tabelle-Samen'!J65,"-garden-to-go-irish.jpg")),
IF($C$1="Isländisch - IS",HYPERLINK(CONCATENATE("https://www.saflax.de/0-WVK-Retail/Bilder-Pictures/SAFLAX-",'Basis-Tabelle-Samen'!Q65,"-",'Basis-Tabelle-Samen'!J65,"-garden-to-go-icelandic.jpg")),
IF($C$1="Italienisch - IT",HYPERLINK(CONCATENATE("https://www.saflax.de/0-WVK-Retail/Bilder-Pictures/SAFLAX-",'Basis-Tabelle-Samen'!Q65,"-",'Basis-Tabelle-Samen'!J65,"-garden-to-go-italian.jpg")),
IF($C$1="Japanisch - JP",HYPERLINK(CONCATENATE("https://www.saflax.de/0-WVK-Retail/Bilder-Pictures/SAFLAX-",'Basis-Tabelle-Samen'!Q65,"-",'Basis-Tabelle-Samen'!J65,"-garden-to-go-japanese.jpg")),
IF($C$1="Kroatisch - HR",HYPERLINK(CONCATENATE("https://www.saflax.de/0-WVK-Retail/Bilder-Pictures/SAFLAX-",'Basis-Tabelle-Samen'!Q65,"-",'Basis-Tabelle-Samen'!J65,"-garden-to-go-croatian.jpg")),
IF($C$1="Lettisch - LV",HYPERLINK(CONCATENATE("https://www.saflax.de/0-WVK-Retail/Bilder-Pictures/SAFLAX-",'Basis-Tabelle-Samen'!Q65,"-",'Basis-Tabelle-Samen'!J65,"-garden-to-go-latvian.jpg")),
IF($C$1="Litauisch - LT",HYPERLINK(CONCATENATE("https://www.saflax.de/0-WVK-Retail/Bilder-Pictures/SAFLAX-",'Basis-Tabelle-Samen'!Q65,"-",'Basis-Tabelle-Samen'!J65,"-garden-to-go-lithuanian.jpg")),
IF($C$1="Maltesisch - MT",HYPERLINK(CONCATENATE("https://www.saflax.de/0-WVK-Retail/Bilder-Pictures/SAFLAX-",'Basis-Tabelle-Samen'!Q65,"-",'Basis-Tabelle-Samen'!J65,"-garden-to-go-maltese.jpg")),
IF($C$1="Niederländisch - NL",HYPERLINK(CONCATENATE("https://www.saflax.de/0-WVK-Retail/Bilder-Pictures/SAFLAX-",'Basis-Tabelle-Samen'!Q65,"-",'Basis-Tabelle-Samen'!J65,"-garden-to-go-dutch.jpg")),
IF($C$1="Norwegisch - NO",HYPERLINK(CONCATENATE("https://www.saflax.de/0-WVK-Retail/Bilder-Pictures/SAFLAX-",'Basis-Tabelle-Samen'!Q65,"-",'Basis-Tabelle-Samen'!J65,"-garden-to-go-nowegian.jpg")),
IF($C$1="Polnisch - PL",HYPERLINK(CONCATENATE("https://www.saflax.de/0-WVK-Retail/Bilder-Pictures/SAFLAX-",'Basis-Tabelle-Samen'!Q65,"-",'Basis-Tabelle-Samen'!J65,"-garden-to-go-polish.jpg")),
IF($C$1="Portugiesisch - PT",HYPERLINK(CONCATENATE("https://www.saflax.de/0-WVK-Retail/Bilder-Pictures/SAFLAX-",'Basis-Tabelle-Samen'!Q65,"-",'Basis-Tabelle-Samen'!J65,"-garden-to-go-portuguese.jpg")),
IF($C$1="Rumänisch - RO",HYPERLINK(CONCATENATE("https://www.saflax.de/0-WVK-Retail/Bilder-Pictures/SAFLAX-",'Basis-Tabelle-Samen'!Q65,"-",'Basis-Tabelle-Samen'!J65,"-garden-to-go-romanian.jpg")),
IF($C$1="Schwedisch - SE",HYPERLINK(CONCATENATE("https://www.saflax.de/0-WVK-Retail/Bilder-Pictures/SAFLAX-",'Basis-Tabelle-Samen'!Q65,"-",'Basis-Tabelle-Samen'!J65,"-garden-to-go-swedish.jpg")),
IF($C$1="Slowakisch - SK",HYPERLINK(CONCATENATE("https://www.saflax.de/0-WVK-Retail/Bilder-Pictures/SAFLAX-",'Basis-Tabelle-Samen'!Q65,"-",'Basis-Tabelle-Samen'!J65,"-garden-to-go-slovak.jpg")),
IF($C$1="Slowenisch - SI",HYPERLINK(CONCATENATE("https://www.saflax.de/0-WVK-Retail/Bilder-Pictures/SAFLAX-",'Basis-Tabelle-Samen'!Q65,"-",'Basis-Tabelle-Samen'!J65,"-garden-to-go-slovenian.jpg")),
IF($C$1="Spanisch - ES",HYPERLINK(CONCATENATE("https://www.saflax.de/0-WVK-Retail/Bilder-Pictures/SAFLAX-",'Basis-Tabelle-Samen'!Q65,"-",'Basis-Tabelle-Samen'!J65,"-garden-to-go-spanish.jpg")),
IF($C$1="Tschechisch - CZ",HYPERLINK(CONCATENATE("https://www.saflax.de/0-WVK-Retail/Bilder-Pictures/SAFLAX-",'Basis-Tabelle-Samen'!Q65,"-",'Basis-Tabelle-Samen'!J65,"-garden-to-go-czech.jpg")),
IF($C$1="Türkisch - TR",HYPERLINK(CONCATENATE("https://www.saflax.de/0-WVK-Retail/Bilder-Pictures/SAFLAX-",'Basis-Tabelle-Samen'!Q65,"-",'Basis-Tabelle-Samen'!J65,"-garden-to-go-turkish.jpg")),
IF($C$1="Ungarisch - HU",HYPERLINK(CONCATENATE("https://www.saflax.de/0-WVK-Retail/Bilder-Pictures/SAFLAX-",'Basis-Tabelle-Samen'!Q65,"-",'Basis-Tabelle-Samen'!J65,"-garden-to-go-hungarian.jpg")),
" ACHTUNG")))))))))))))))))))))))))))))</f>
        <v>https://www.saflax.de/0-WVK-Retail/Bilder-Pictures/SAFLAX-52952-acer-palmatum-garden-to-go-english.jpg</v>
      </c>
      <c r="AP50" s="330" t="str">
        <f>IF(K50&lt;1,"",
IF($C$1="Bulgarisch - BG",HYPERLINK(CONCATENATE("https://www.saflax.de/0-WVK-Retail/Bilder-Pictures/SAFLAX-",'Basis-Tabelle-Samen'!T65,"-",'Basis-Tabelle-Samen'!J65,"-cultivation-set-bulgarian.jpg")),
IF($C$1="Dänisch - DK",HYPERLINK(CONCATENATE("https://www.saflax.de/0-WVK-Retail/Bilder-Pictures/SAFLAX-",'Basis-Tabelle-Samen'!T65,"-",'Basis-Tabelle-Samen'!J65,"-cultivation-set-danish.jpg")),
IF($C$1="Deutsch - DE",HYPERLINK(CONCATENATE("https://www.saflax.de/0-WVK-Retail/Bilder-Pictures/SAFLAX-",'Basis-Tabelle-Samen'!T65,"-",'Basis-Tabelle-Samen'!J65,"-cultivation-set-german.jpg")),
IF($C$1="Englisch - UK",HYPERLINK(CONCATENATE("https://www.saflax.de/0-WVK-Retail/Bilder-Pictures/SAFLAX-",'Basis-Tabelle-Samen'!T65,"-",'Basis-Tabelle-Samen'!J65,"-cultivation-set-english.jpg")),
IF($C$1="Estnisch - EE",HYPERLINK(CONCATENATE("https://www.saflax.de/0-WVK-Retail/Bilder-Pictures/SAFLAX-",'Basis-Tabelle-Samen'!T65,"-",'Basis-Tabelle-Samen'!J65,"-cultivation-set-estonian.jpg")),
IF($C$1="Finnisch - FI",HYPERLINK(CONCATENATE("https://www.saflax.de/0-WVK-Retail/Bilder-Pictures/SAFLAX-",'Basis-Tabelle-Samen'!T65,"-",'Basis-Tabelle-Samen'!J65,"-cultivation-set-finnish.jpg")),
IF($C$1="Französisch - FR",HYPERLINK(CONCATENATE("https://www.saflax.de/0-WVK-Retail/Bilder-Pictures/SAFLAX-",'Basis-Tabelle-Samen'!T65,"-",'Basis-Tabelle-Samen'!J65,"-cultivation-set-french.jpg")),
IF($C$1="Griechisch - GR",HYPERLINK(CONCATENATE("https://www.saflax.de/0-WVK-Retail/Bilder-Pictures/SAFLAX-",'Basis-Tabelle-Samen'!T65,"-",'Basis-Tabelle-Samen'!J65,"-cultivation-set-greek.jpg")),
IF($C$1="Irisch - IE",HYPERLINK(CONCATENATE("https://www.saflax.de/0-WVK-Retail/Bilder-Pictures/SAFLAX-",'Basis-Tabelle-Samen'!T65,"-",'Basis-Tabelle-Samen'!J65,"-cultivation-set-irish.jpg")),
IF($C$1="Isländisch - IS",HYPERLINK(CONCATENATE("https://www.saflax.de/0-WVK-Retail/Bilder-Pictures/SAFLAX-",'Basis-Tabelle-Samen'!T65,"-",'Basis-Tabelle-Samen'!J65,"-cultivation-set-icelandic.jpg")),
IF($C$1="Italienisch - IT",HYPERLINK(CONCATENATE("https://www.saflax.de/0-WVK-Retail/Bilder-Pictures/SAFLAX-",'Basis-Tabelle-Samen'!T65,"-",'Basis-Tabelle-Samen'!J65,"-cultivation-set-italian.jpg")),
IF($C$1="Japanisch - JP",HYPERLINK(CONCATENATE("https://www.saflax.de/0-WVK-Retail/Bilder-Pictures/SAFLAX-",'Basis-Tabelle-Samen'!T65,"-",'Basis-Tabelle-Samen'!J65,"-cultivation-set-japanese.jpg")),
IF($C$1="Kroatisch - HR",HYPERLINK(CONCATENATE("https://www.saflax.de/0-WVK-Retail/Bilder-Pictures/SAFLAX-",'Basis-Tabelle-Samen'!T65,"-",'Basis-Tabelle-Samen'!J65,"-cultivation-set-croatian.jpg")),
IF($C$1="Lettisch - LV",HYPERLINK(CONCATENATE("https://www.saflax.de/0-WVK-Retail/Bilder-Pictures/SAFLAX-",'Basis-Tabelle-Samen'!T65,"-",'Basis-Tabelle-Samen'!J65,"-cultivation-set-latvian.jpg")),
IF($C$1="Litauisch - LT",HYPERLINK(CONCATENATE("https://www.saflax.de/0-WVK-Retail/Bilder-Pictures/SAFLAX-",'Basis-Tabelle-Samen'!T65,"-",'Basis-Tabelle-Samen'!J65,"-cultivation-set-lithuanian.jpg")),
IF($C$1="Maltesisch - MT",HYPERLINK(CONCATENATE("https://www.saflax.de/0-WVK-Retail/Bilder-Pictures/SAFLAX-",'Basis-Tabelle-Samen'!T65,"-",'Basis-Tabelle-Samen'!J65,"-cultivation-set-maltese.jpg")),
IF($C$1="Niederländisch - NL",HYPERLINK(CONCATENATE("https://www.saflax.de/0-WVK-Retail/Bilder-Pictures/SAFLAX-",'Basis-Tabelle-Samen'!T65,"-",'Basis-Tabelle-Samen'!J65,"-cultivation-set-dutch.jpg")),
IF($C$1="Norwegisch - NO",HYPERLINK(CONCATENATE("https://www.saflax.de/0-WVK-Retail/Bilder-Pictures/SAFLAX-",'Basis-Tabelle-Samen'!T65,"-",'Basis-Tabelle-Samen'!J65,"-cultivation-set-nowegian.jpg")),
IF($C$1="Polnisch - PL",HYPERLINK(CONCATENATE("https://www.saflax.de/0-WVK-Retail/Bilder-Pictures/SAFLAX-",'Basis-Tabelle-Samen'!T65,"-",'Basis-Tabelle-Samen'!J65,"-cultivation-set-polish.jpg")),
IF($C$1="Portugiesisch - PT",HYPERLINK(CONCATENATE("https://www.saflax.de/0-WVK-Retail/Bilder-Pictures/SAFLAX-",'Basis-Tabelle-Samen'!T65,"-",'Basis-Tabelle-Samen'!J65,"-cultivation-set-portuguese.jpg")),
IF($C$1="Rumänisch - RO",HYPERLINK(CONCATENATE("https://www.saflax.de/0-WVK-Retail/Bilder-Pictures/SAFLAX-",'Basis-Tabelle-Samen'!T65,"-",'Basis-Tabelle-Samen'!J65,"-cultivation-set-romanian.jpg")),
IF($C$1="Schwedisch - SE",HYPERLINK(CONCATENATE("https://www.saflax.de/0-WVK-Retail/Bilder-Pictures/SAFLAX-",'Basis-Tabelle-Samen'!T65,"-",'Basis-Tabelle-Samen'!J65,"-cultivation-set-swedish.jpg")),
IF($C$1="Slowakisch - SK",HYPERLINK(CONCATENATE("https://www.saflax.de/0-WVK-Retail/Bilder-Pictures/SAFLAX-",'Basis-Tabelle-Samen'!T65,"-",'Basis-Tabelle-Samen'!J65,"-cultivation-set-slovak.jpg")),
IF($C$1="Slowenisch - SI",HYPERLINK(CONCATENATE("https://www.saflax.de/0-WVK-Retail/Bilder-Pictures/SAFLAX-",'Basis-Tabelle-Samen'!T65,"-",'Basis-Tabelle-Samen'!J65,"-cultivation-set-slovenian.jpg")),
IF($C$1="Spanisch - ES",HYPERLINK(CONCATENATE("https://www.saflax.de/0-WVK-Retail/Bilder-Pictures/SAFLAX-",'Basis-Tabelle-Samen'!T65,"-",'Basis-Tabelle-Samen'!J65,"-cultivation-set-spanish.jpg")),
IF($C$1="Tschechisch - CZ",HYPERLINK(CONCATENATE("https://www.saflax.de/0-WVK-Retail/Bilder-Pictures/SAFLAX-",'Basis-Tabelle-Samen'!T65,"-",'Basis-Tabelle-Samen'!J65,"-cultivation-set-czech.jpg")),
IF($C$1="Türkisch - TR",HYPERLINK(CONCATENATE("https://www.saflax.de/0-WVK-Retail/Bilder-Pictures/SAFLAX-",'Basis-Tabelle-Samen'!T65,"-",'Basis-Tabelle-Samen'!J65,"-cultivation-set-turkish.jpg")),
IF($C$1="Ungarisch - HU",HYPERLINK(CONCATENATE("https://www.saflax.de/0-WVK-Retail/Bilder-Pictures/SAFLAX-",'Basis-Tabelle-Samen'!T65,"-",'Basis-Tabelle-Samen'!J65,"-cultivation-set-hungarian.jpg")),
" ACHTUNG")))))))))))))))))))))))))))))</f>
        <v>https://www.saflax.de/0-WVK-Retail/Bilder-Pictures/SAFLAX-32952-acer-palmatum-cultivation-set-english.jpg</v>
      </c>
      <c r="AQ50" s="330" t="str">
        <f>IF(L50&lt;1,"",
IF($C$1="Bulgarisch - BG",HYPERLINK(CONCATENATE("https://www.saflax.de/0-WVK-Retail/Bilder-Pictures/SAFLAX-",'Basis-Tabelle-Samen'!W65,"-",'Basis-Tabelle-Samen'!J65,"-garden-in-the-bag-bulgarian.jpg")),
IF($C$1="Dänisch - DK",HYPERLINK(CONCATENATE("https://www.saflax.de/0-WVK-Retail/Bilder-Pictures/SAFLAX-",'Basis-Tabelle-Samen'!W65,"-",'Basis-Tabelle-Samen'!J65,"-garden-in-the-bag-danish.jpg")),
IF($C$1="Deutsch - DE",HYPERLINK(CONCATENATE("https://www.saflax.de/0-WVK-Retail/Bilder-Pictures/SAFLAX-",'Basis-Tabelle-Samen'!W65,"-",'Basis-Tabelle-Samen'!J65,"-garden-in-the-bag-german.jpg")),
IF($C$1="Englisch - UK",HYPERLINK(CONCATENATE("https://www.saflax.de/0-WVK-Retail/Bilder-Pictures/SAFLAX-",'Basis-Tabelle-Samen'!W65,"-",'Basis-Tabelle-Samen'!J65,"-garden-in-the-bag-english.jpg")),
IF($C$1="Estnisch - EE",HYPERLINK(CONCATENATE("https://www.saflax.de/0-WVK-Retail/Bilder-Pictures/SAFLAX-",'Basis-Tabelle-Samen'!W65,"-",'Basis-Tabelle-Samen'!J65,"-garden-in-the-bag-estonian.jpg")),
IF($C$1="Finnisch - FI",HYPERLINK(CONCATENATE("https://www.saflax.de/0-WVK-Retail/Bilder-Pictures/SAFLAX-",'Basis-Tabelle-Samen'!W65,"-",'Basis-Tabelle-Samen'!J65,"-garden-in-the-bag-finnish.jpg")),
IF($C$1="Französisch - FR",HYPERLINK(CONCATENATE("https://www.saflax.de/0-WVK-Retail/Bilder-Pictures/SAFLAX-",'Basis-Tabelle-Samen'!W65,"-",'Basis-Tabelle-Samen'!J65,"-garden-in-the-bag-french.jpg")),
IF($C$1="Griechisch - GR",HYPERLINK(CONCATENATE("https://www.saflax.de/0-WVK-Retail/Bilder-Pictures/SAFLAX-",'Basis-Tabelle-Samen'!W65,"-",'Basis-Tabelle-Samen'!J65,"-garden-in-the-bag-greek.jpg")),
IF($C$1="Irisch - IE",HYPERLINK(CONCATENATE("https://www.saflax.de/0-WVK-Retail/Bilder-Pictures/SAFLAX-",'Basis-Tabelle-Samen'!W65,"-",'Basis-Tabelle-Samen'!J65,"-garden-in-the-bag-irish.jpg")),
IF($C$1="Isländisch - IS",HYPERLINK(CONCATENATE("https://www.saflax.de/0-WVK-Retail/Bilder-Pictures/SAFLAX-",'Basis-Tabelle-Samen'!W65,"-",'Basis-Tabelle-Samen'!J65,"-garden-in-the-bag-icelandic.jpg")),
IF($C$1="Italienisch - IT",HYPERLINK(CONCATENATE("https://www.saflax.de/0-WVK-Retail/Bilder-Pictures/SAFLAX-",'Basis-Tabelle-Samen'!W65,"-",'Basis-Tabelle-Samen'!J65,"-garden-in-the-bag-italian.jpg")),
IF($C$1="Japanisch - JP",HYPERLINK(CONCATENATE("https://www.saflax.de/0-WVK-Retail/Bilder-Pictures/SAFLAX-",'Basis-Tabelle-Samen'!W65,"-",'Basis-Tabelle-Samen'!J65,"-garden-in-the-bag-japanese.jpg")),
IF($C$1="Kroatisch - HR",HYPERLINK(CONCATENATE("https://www.saflax.de/0-WVK-Retail/Bilder-Pictures/SAFLAX-",'Basis-Tabelle-Samen'!W65,"-",'Basis-Tabelle-Samen'!J65,"-garden-in-the-bag-croatian.jpg")),
IF($C$1="Lettisch - LV",HYPERLINK(CONCATENATE("https://www.saflax.de/0-WVK-Retail/Bilder-Pictures/SAFLAX-",'Basis-Tabelle-Samen'!W65,"-",'Basis-Tabelle-Samen'!J65,"-garden-in-the-bag-latvian.jpg")),
IF($C$1="Litauisch - LT",HYPERLINK(CONCATENATE("https://www.saflax.de/0-WVK-Retail/Bilder-Pictures/SAFLAX-",'Basis-Tabelle-Samen'!W65,"-",'Basis-Tabelle-Samen'!J65,"-garden-in-the-bag-lithuanian.jpg")),
IF($C$1="Maltesisch - MT",HYPERLINK(CONCATENATE("https://www.saflax.de/0-WVK-Retail/Bilder-Pictures/SAFLAX-",'Basis-Tabelle-Samen'!W65,"-",'Basis-Tabelle-Samen'!J65,"-garden-in-the-bag-maltese.jpg")),
IF($C$1="Niederländisch - NL",HYPERLINK(CONCATENATE("https://www.saflax.de/0-WVK-Retail/Bilder-Pictures/SAFLAX-",'Basis-Tabelle-Samen'!W65,"-",'Basis-Tabelle-Samen'!J65,"-garden-in-the-bag-dutch.jpg")),
IF($C$1="Norwegisch - NO",HYPERLINK(CONCATENATE("https://www.saflax.de/0-WVK-Retail/Bilder-Pictures/SAFLAX-",'Basis-Tabelle-Samen'!W65,"-",'Basis-Tabelle-Samen'!J65,"-garden-in-the-bag-nowegian.jpg")),
IF($C$1="Polnisch - PL",HYPERLINK(CONCATENATE("https://www.saflax.de/0-WVK-Retail/Bilder-Pictures/SAFLAX-",'Basis-Tabelle-Samen'!W65,"-",'Basis-Tabelle-Samen'!J65,"-garden-in-the-bag-polish.jpg")),
IF($C$1="Portugiesisch - PT",HYPERLINK(CONCATENATE("https://www.saflax.de/0-WVK-Retail/Bilder-Pictures/SAFLAX-",'Basis-Tabelle-Samen'!W65,"-",'Basis-Tabelle-Samen'!J65,"-garden-in-the-bag-portuguese.jpg")),
IF($C$1="Rumänisch - RO",HYPERLINK(CONCATENATE("https://www.saflax.de/0-WVK-Retail/Bilder-Pictures/SAFLAX-",'Basis-Tabelle-Samen'!W65,"-",'Basis-Tabelle-Samen'!J65,"-garden-in-the-bag-romanian.jpg")),
IF($C$1="Schwedisch - SE",HYPERLINK(CONCATENATE("https://www.saflax.de/0-WVK-Retail/Bilder-Pictures/SAFLAX-",'Basis-Tabelle-Samen'!W65,"-",'Basis-Tabelle-Samen'!J65,"-garden-in-the-bag-swedish.jpg")),
IF($C$1="Slowakisch - SK",HYPERLINK(CONCATENATE("https://www.saflax.de/0-WVK-Retail/Bilder-Pictures/SAFLAX-",'Basis-Tabelle-Samen'!W65,"-",'Basis-Tabelle-Samen'!J65,"-garden-in-the-bag-slovak.jpg")),
IF($C$1="Slowenisch - SI",HYPERLINK(CONCATENATE("https://www.saflax.de/0-WVK-Retail/Bilder-Pictures/SAFLAX-",'Basis-Tabelle-Samen'!W65,"-",'Basis-Tabelle-Samen'!J65,"-garden-in-the-bag-slovenian.jpg")),
IF($C$1="Spanisch - ES",HYPERLINK(CONCATENATE("https://www.saflax.de/0-WVK-Retail/Bilder-Pictures/SAFLAX-",'Basis-Tabelle-Samen'!W65,"-",'Basis-Tabelle-Samen'!J65,"-garden-in-the-bag-spanish.jpg")),
IF($C$1="Tschechisch - CZ",HYPERLINK(CONCATENATE("https://www.saflax.de/0-WVK-Retail/Bilder-Pictures/SAFLAX-",'Basis-Tabelle-Samen'!W65,"-",'Basis-Tabelle-Samen'!J65,"-garden-in-the-bag-czech.jpg")),
IF($C$1="Türkisch - TR",HYPERLINK(CONCATENATE("https://www.saflax.de/0-WVK-Retail/Bilder-Pictures/SAFLAX-",'Basis-Tabelle-Samen'!W65,"-",'Basis-Tabelle-Samen'!J65,"-garden-in-the-bag-turkish.jpg")),
IF($C$1="Ungarisch - HU",HYPERLINK(CONCATENATE("https://www.saflax.de/0-WVK-Retail/Bilder-Pictures/SAFLAX-",'Basis-Tabelle-Samen'!W65,"-",'Basis-Tabelle-Samen'!J65,"-garden-in-the-bag-hungarian.jpg")),
" ACHTUNG")))))))))))))))))))))))))))))</f>
        <v>https://www.saflax.de/0-WVK-Retail/Bilder-Pictures/SAFLAX-62952-acer-palmatum-garden-in-the-bag-english.jpg</v>
      </c>
    </row>
    <row r="51" spans="1:43" ht="17.100000000000001" customHeight="1" x14ac:dyDescent="0.2">
      <c r="A51" s="318" t="str">
        <f>IF('Basis-Tabelle-Samen'!A100="","",IF($C$1="Deutsch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51" s="319" t="str">
        <f>'Basis-Tabelle-Samen'!I100</f>
        <v>Acer rubrum</v>
      </c>
      <c r="C51" s="316" t="str">
        <f>IF($C$1="Bulgarisch - BG",'Basis-Tabelle-Samen'!Z100,
IF($C$1="Dänisch - DK",'Basis-Tabelle-Samen'!AA100,
IF($C$1="Deutsch - DE",'Basis-Tabelle-Samen'!AB100,
IF($C$1="Englisch - UK",'Basis-Tabelle-Samen'!AC100,
IF($C$1="Estnisch - EE",'Basis-Tabelle-Samen'!AD100,
IF($C$1="Finnisch - FI",'Basis-Tabelle-Samen'!AE100,
IF($C$1="Französisch - FR",'Basis-Tabelle-Samen'!AF100,
IF($C$1="Griechisch - GR",'Basis-Tabelle-Samen'!AG100,
IF($C$1="Irisch - IE",'Basis-Tabelle-Samen'!AH100,
IF($C$1="Isländisch - IS",'Basis-Tabelle-Samen'!AI100,
IF($C$1="Italienisch - IT",'Basis-Tabelle-Samen'!AJ100,
IF($C$1="Japanisch - JP",'Basis-Tabelle-Samen'!AK100,
IF($C$1="Kroatisch - HR",'Basis-Tabelle-Samen'!AL100,
IF($C$1="Lettisch - LV",'Basis-Tabelle-Samen'!AM100,
IF($C$1="Litauisch - LT",'Basis-Tabelle-Samen'!AN100,
IF($C$1="Maltesisch - MT",'Basis-Tabelle-Samen'!AO100,
IF($C$1="Niederländisch - NL",'Basis-Tabelle-Samen'!AP100,
IF($C$1="Norwegisch - NO",'Basis-Tabelle-Samen'!AQ100,
IF($C$1="Polnisch - PL",'Basis-Tabelle-Samen'!AR100,
IF($C$1="Portugiesisch - PT",'Basis-Tabelle-Samen'!AS100,
IF($C$1="Rumänisch - RO",'Basis-Tabelle-Samen'!AT100,
IF($C$1="Schwedisch - SE",'Basis-Tabelle-Samen'!AU100,
IF($C$1="Slowakisch - SK",'Basis-Tabelle-Samen'!AV100,
IF($C$1="Slowenisch - SI",'Basis-Tabelle-Samen'!AW100,
IF($C$1="Spanisch - ES",'Basis-Tabelle-Samen'!AX100,
IF($C$1="Tschechisch - CZ",'Basis-Tabelle-Samen'!AY100,
IF($C$1="Türkisch - TR",'Basis-Tabelle-Samen'!AZ100,
IF($C$1="Ungarisch - HU",'Basis-Tabelle-Samen'!BA100,
" ACHTUNG"))))))))))))))))))))))))))))</f>
        <v>Red Maple</v>
      </c>
      <c r="D51" s="320">
        <f>'Basis-Tabelle-Samen'!F100</f>
        <v>20</v>
      </c>
      <c r="E51" s="321" t="str">
        <f>'Basis-Tabelle-Samen'!H100</f>
        <v>7 %</v>
      </c>
      <c r="F51" s="322" t="str">
        <f>IF('Basis-Tabelle-Samen'!G100="","",'Basis-Tabelle-Samen'!G100)</f>
        <v>01</v>
      </c>
      <c r="G51" s="320">
        <f>'Basis-Tabelle-Samen'!C100</f>
        <v>13138</v>
      </c>
      <c r="H51" s="323">
        <f>'Basis-Tabelle-Samen'!D100</f>
        <v>4055473131382</v>
      </c>
      <c r="I51" s="324">
        <f>'Basis-Tabelle-Samen'!E100</f>
        <v>1.85</v>
      </c>
      <c r="J51" s="325">
        <f t="shared" si="0"/>
        <v>12</v>
      </c>
      <c r="K51" s="326">
        <f>'Basis-Tabelle-Samen'!K100</f>
        <v>73138</v>
      </c>
      <c r="L51" s="323">
        <f>'Basis-Tabelle-Samen'!L100</f>
        <v>4055473731384</v>
      </c>
      <c r="M51" s="324">
        <f>'Basis-Tabelle-Samen'!M100</f>
        <v>2.4500000000000002</v>
      </c>
      <c r="N51" s="326">
        <f>IF(K51&lt;1,"",'3'!$I$15)</f>
        <v>15</v>
      </c>
      <c r="O51" s="327">
        <f>IF(K51&lt;1,"",'3'!$J$11)</f>
        <v>90</v>
      </c>
      <c r="P51" s="326">
        <f>'Basis-Tabelle-Samen'!N100</f>
        <v>83138</v>
      </c>
      <c r="Q51" s="323">
        <f>'Basis-Tabelle-Samen'!O100</f>
        <v>4055473831381</v>
      </c>
      <c r="R51" s="328">
        <f>'Basis-Tabelle-Samen'!P100</f>
        <v>3.75</v>
      </c>
      <c r="S51" s="326">
        <f>IF(R51&lt;1,"",'3'!$M$15)</f>
        <v>18</v>
      </c>
      <c r="T51" s="327">
        <f>IF(R51&lt;1,"",'3'!$N$11)</f>
        <v>72</v>
      </c>
      <c r="U51" s="326">
        <f>'Basis-Tabelle-Samen'!Q100</f>
        <v>53138</v>
      </c>
      <c r="V51" s="323">
        <f>'Basis-Tabelle-Samen'!R100</f>
        <v>4055473531380</v>
      </c>
      <c r="W51" s="324">
        <f>'Basis-Tabelle-Samen'!S100</f>
        <v>4.95</v>
      </c>
      <c r="X51" s="326">
        <f>IF(U51&lt;1,"",'3'!$Q$15)</f>
        <v>6</v>
      </c>
      <c r="Y51" s="327">
        <f>IF(U51&lt;1,"",'3'!$R$11)</f>
        <v>24</v>
      </c>
      <c r="Z51" s="326">
        <f>'Basis-Tabelle-Samen'!T100</f>
        <v>33138</v>
      </c>
      <c r="AA51" s="323">
        <f>'Basis-Tabelle-Samen'!U100</f>
        <v>4055473331386</v>
      </c>
      <c r="AB51" s="324">
        <f>'Basis-Tabelle-Samen'!V100</f>
        <v>6.75</v>
      </c>
      <c r="AC51" s="326">
        <f>IF(Z51&lt;1,"",'3'!$U$15)</f>
        <v>6</v>
      </c>
      <c r="AD51" s="327">
        <f>IF(Z51&lt;1,"",'3'!$V$11)</f>
        <v>24</v>
      </c>
      <c r="AE51" s="326">
        <f>'Basis-Tabelle-Samen'!W100</f>
        <v>63138</v>
      </c>
      <c r="AF51" s="323">
        <f>'Basis-Tabelle-Samen'!X100</f>
        <v>4055473631387</v>
      </c>
      <c r="AG51" s="324">
        <f>'Basis-Tabelle-Samen'!Y100</f>
        <v>2.95</v>
      </c>
      <c r="AH51" s="326">
        <f>IF(AE51&lt;1,"",'3'!$Y$15)</f>
        <v>8</v>
      </c>
      <c r="AI51" s="327">
        <f>IF(AE51&lt;1,"",'3'!$Z$11)</f>
        <v>64</v>
      </c>
      <c r="AJ51" s="315"/>
      <c r="AK51" s="316" t="str">
        <f>IF(G51&lt;1,"",
IF($C$1="Bulgarisch - BG",HYPERLINK(CONCATENATE("https://www.saflax.de/0-WVK-Retail/Bilder-Pictures/SAFLAX-",'Basis-Tabelle-Samen'!C100,"-",'Basis-Tabelle-Samen'!J100,"-seed-package-front-cr-bulgarian.jpg")),
IF($C$1="Dänisch - DK",HYPERLINK(CONCATENATE("https://www.saflax.de/0-WVK-Retail/Bilder-Pictures/SAFLAX-",'Basis-Tabelle-Samen'!C100,"-",'Basis-Tabelle-Samen'!J100,"-seed-package-front-cr-danish.jpg")),
IF($C$1="Deutsch - DE",HYPERLINK(CONCATENATE("https://www.saflax.de/0-WVK-Retail/Bilder-Pictures/SAFLAX-",'Basis-Tabelle-Samen'!C100,"-",'Basis-Tabelle-Samen'!J100,"-seed-package-front-cr-german.jpg")),
IF($C$1="Englisch - UK",HYPERLINK(CONCATENATE("https://www.saflax.de/0-WVK-Retail/Bilder-Pictures/SAFLAX-",'Basis-Tabelle-Samen'!C100,"-",'Basis-Tabelle-Samen'!J100,"-seed-package-front-cr-english.jpg")),
IF($C$1="Estnisch - EE",HYPERLINK(CONCATENATE("https://www.saflax.de/0-WVK-Retail/Bilder-Pictures/SAFLAX-",'Basis-Tabelle-Samen'!C100,"-",'Basis-Tabelle-Samen'!J100,"-seed-package-front-cr-estonian.jpg")),
IF($C$1="Finnisch - FI",HYPERLINK(CONCATENATE("https://www.saflax.de/0-WVK-Retail/Bilder-Pictures/SAFLAX-",'Basis-Tabelle-Samen'!C100,"-",'Basis-Tabelle-Samen'!J100,"-seed-package-front-cr-finnish.jpg")),
IF($C$1="Französisch - FR",HYPERLINK(CONCATENATE("https://www.saflax.de/0-WVK-Retail/Bilder-Pictures/SAFLAX-",'Basis-Tabelle-Samen'!C100,"-",'Basis-Tabelle-Samen'!J100,"-seed-package-front-cr-french.jpg")),
IF($C$1="Griechisch - GR",HYPERLINK(CONCATENATE("https://www.saflax.de/0-WVK-Retail/Bilder-Pictures/SAFLAX-",'Basis-Tabelle-Samen'!C100,"-",'Basis-Tabelle-Samen'!J100,"-seed-package-front-cr-greek.jpg")),
IF($C$1="Irisch - IE",HYPERLINK(CONCATENATE("https://www.saflax.de/0-WVK-Retail/Bilder-Pictures/SAFLAX-",'Basis-Tabelle-Samen'!C100,"-",'Basis-Tabelle-Samen'!J100,"-seed-package-front-cr-irish.jpg")),
IF($C$1="Isländisch - IS",HYPERLINK(CONCATENATE("https://www.saflax.de/0-WVK-Retail/Bilder-Pictures/SAFLAX-",'Basis-Tabelle-Samen'!C100,"-",'Basis-Tabelle-Samen'!J100,"-seed-package-front-cr-icelandic.jpg")),
IF($C$1="Italienisch - IT",HYPERLINK(CONCATENATE("https://www.saflax.de/0-WVK-Retail/Bilder-Pictures/SAFLAX-",'Basis-Tabelle-Samen'!C100,"-",'Basis-Tabelle-Samen'!J100,"-seed-package-front-cr-italian.jpg")),
IF($C$1="Japanisch - JP",HYPERLINK(CONCATENATE("https://www.saflax.de/0-WVK-Retail/Bilder-Pictures/SAFLAX-",'Basis-Tabelle-Samen'!C100,"-",'Basis-Tabelle-Samen'!J100,"-seed-package-front-cr-japanese.jpg")),
IF($C$1="Kroatisch - HR",HYPERLINK(CONCATENATE("https://www.saflax.de/0-WVK-Retail/Bilder-Pictures/SAFLAX-",'Basis-Tabelle-Samen'!C100,"-",'Basis-Tabelle-Samen'!J100,"-seed-package-front-cr-croatian.jpg")),
IF($C$1="Lettisch - LV",HYPERLINK(CONCATENATE("https://www.saflax.de/0-WVK-Retail/Bilder-Pictures/SAFLAX-",'Basis-Tabelle-Samen'!C100,"-",'Basis-Tabelle-Samen'!J100,"-seed-package-front-cr-latvian.jpg")),
IF($C$1="Litauisch - LT",HYPERLINK(CONCATENATE("https://www.saflax.de/0-WVK-Retail/Bilder-Pictures/SAFLAX-",'Basis-Tabelle-Samen'!C100,"-",'Basis-Tabelle-Samen'!J100,"-seed-package-front-cr-lithuanian.jpg")),
IF($C$1="Maltesisch - MT",HYPERLINK(CONCATENATE("https://www.saflax.de/0-WVK-Retail/Bilder-Pictures/SAFLAX-",'Basis-Tabelle-Samen'!C100,"-",'Basis-Tabelle-Samen'!J100,"-seed-package-front-cr-maltese.jpg")),
IF($C$1="Niederländisch - NL",HYPERLINK(CONCATENATE("https://www.saflax.de/0-WVK-Retail/Bilder-Pictures/SAFLAX-",'Basis-Tabelle-Samen'!C100,"-",'Basis-Tabelle-Samen'!J100,"-seed-package-front-cr-dutch.jpg")),
IF($C$1="Norwegisch - NO",HYPERLINK(CONCATENATE("https://www.saflax.de/0-WVK-Retail/Bilder-Pictures/SAFLAX-",'Basis-Tabelle-Samen'!C100,"-",'Basis-Tabelle-Samen'!J100,"-seed-package-front-cr-nowegian.jpg")),
IF($C$1="Polnisch - PL",HYPERLINK(CONCATENATE("https://www.saflax.de/0-WVK-Retail/Bilder-Pictures/SAFLAX-",'Basis-Tabelle-Samen'!C100,"-",'Basis-Tabelle-Samen'!J100,"-seed-package-front-cr-polish.jpg")),
IF($C$1="Portugiesisch - PT",HYPERLINK(CONCATENATE("https://www.saflax.de/0-WVK-Retail/Bilder-Pictures/SAFLAX-",'Basis-Tabelle-Samen'!C100,"-",'Basis-Tabelle-Samen'!J100,"-seed-package-front-cr-portuguese.jpg")),
IF($C$1="Rumänisch - RO",HYPERLINK(CONCATENATE("https://www.saflax.de/0-WVK-Retail/Bilder-Pictures/SAFLAX-",'Basis-Tabelle-Samen'!C100,"-",'Basis-Tabelle-Samen'!J100,"-seed-package-front-cr-romanian.jpg")),
IF($C$1="Schwedisch - SE",HYPERLINK(CONCATENATE("https://www.saflax.de/0-WVK-Retail/Bilder-Pictures/SAFLAX-",'Basis-Tabelle-Samen'!C100,"-",'Basis-Tabelle-Samen'!J100,"-seed-package-front-cr-swedish.jpg")),
IF($C$1="Slowakisch - SK",HYPERLINK(CONCATENATE("https://www.saflax.de/0-WVK-Retail/Bilder-Pictures/SAFLAX-",'Basis-Tabelle-Samen'!C100,"-",'Basis-Tabelle-Samen'!J100,"-seed-package-front-cr-slovak.jpg")),
IF($C$1="Slowenisch - SI",HYPERLINK(CONCATENATE("https://www.saflax.de/0-WVK-Retail/Bilder-Pictures/SAFLAX-",'Basis-Tabelle-Samen'!C100,"-",'Basis-Tabelle-Samen'!J100,"-seed-package-front-cr-slovenian.jpg")),
IF($C$1="Spanisch - ES",HYPERLINK(CONCATENATE("https://www.saflax.de/0-WVK-Retail/Bilder-Pictures/SAFLAX-",'Basis-Tabelle-Samen'!C100,"-",'Basis-Tabelle-Samen'!J100,"-seed-package-front-cr-spanish.jpg")),
IF($C$1="Tschechisch - CZ",HYPERLINK(CONCATENATE("https://www.saflax.de/0-WVK-Retail/Bilder-Pictures/SAFLAX-",'Basis-Tabelle-Samen'!C100,"-",'Basis-Tabelle-Samen'!J100,"-seed-package-front-cr-czech.jpg")),
IF($C$1="Türkisch - TR",HYPERLINK(CONCATENATE("https://www.saflax.de/0-WVK-Retail/Bilder-Pictures/SAFLAX-",'Basis-Tabelle-Samen'!C100,"-",'Basis-Tabelle-Samen'!J100,"-seed-package-front-cr-turkish.jpg")),
IF($C$1="Ungarisch - HU",HYPERLINK(CONCATENATE("https://www.saflax.de/0-WVK-Retail/Bilder-Pictures/SAFLAX-",'Basis-Tabelle-Samen'!C100,"-",'Basis-Tabelle-Samen'!J100,"-seed-package-front-cr-hungarian.jpg")),
" ACHTUNG")))))))))))))))))))))))))))))</f>
        <v>https://www.saflax.de/0-WVK-Retail/Bilder-Pictures/SAFLAX-13138-acer-rubrum-seed-package-front-cr-english.jpg</v>
      </c>
      <c r="AL51" s="330" t="str">
        <f>IF(G51&lt;1,"",
IF($C$1="Bulgarisch - BG",HYPERLINK(CONCATENATE("https://www.saflax.de/0-WVK-Retail/Bilder-Pictures/SAFLAX-",'Basis-Tabelle-Samen'!C100,"-",'Basis-Tabelle-Samen'!J100,"-seed-package-back-cr-bulgarian.jpg")),
IF($C$1="Dänisch - DK",HYPERLINK(CONCATENATE("https://www.saflax.de/0-WVK-Retail/Bilder-Pictures/SAFLAX-",'Basis-Tabelle-Samen'!C100,"-",'Basis-Tabelle-Samen'!J100,"-seed-package-back-cr-danish.jpg")),
IF($C$1="Deutsch - DE",HYPERLINK(CONCATENATE("https://www.saflax.de/0-WVK-Retail/Bilder-Pictures/SAFLAX-",'Basis-Tabelle-Samen'!C100,"-",'Basis-Tabelle-Samen'!J100,"-seed-package-back-cr-german.jpg")),
IF($C$1="Englisch - UK",HYPERLINK(CONCATENATE("https://www.saflax.de/0-WVK-Retail/Bilder-Pictures/SAFLAX-",'Basis-Tabelle-Samen'!C100,"-",'Basis-Tabelle-Samen'!J100,"-seed-package-back-cr-english.jpg")),
IF($C$1="Estnisch - EE",HYPERLINK(CONCATENATE("https://www.saflax.de/0-WVK-Retail/Bilder-Pictures/SAFLAX-",'Basis-Tabelle-Samen'!C100,"-",'Basis-Tabelle-Samen'!J100,"-seed-package-back-cr-estonian.jpg")),
IF($C$1="Finnisch - FI",HYPERLINK(CONCATENATE("https://www.saflax.de/0-WVK-Retail/Bilder-Pictures/SAFLAX-",'Basis-Tabelle-Samen'!C100,"-",'Basis-Tabelle-Samen'!J100,"-seed-package-back-cr-finnish.jpg")),
IF($C$1="Französisch - FR",HYPERLINK(CONCATENATE("https://www.saflax.de/0-WVK-Retail/Bilder-Pictures/SAFLAX-",'Basis-Tabelle-Samen'!C100,"-",'Basis-Tabelle-Samen'!J100,"-seed-package-back-cr-french.jpg")),
IF($C$1="Griechisch - GR",HYPERLINK(CONCATENATE("https://www.saflax.de/0-WVK-Retail/Bilder-Pictures/SAFLAX-",'Basis-Tabelle-Samen'!C100,"-",'Basis-Tabelle-Samen'!J100,"-seed-package-back-cr-greek.jpg")),
IF($C$1="Irisch - IE",HYPERLINK(CONCATENATE("https://www.saflax.de/0-WVK-Retail/Bilder-Pictures/SAFLAX-",'Basis-Tabelle-Samen'!C100,"-",'Basis-Tabelle-Samen'!J100,"-seed-package-back-cr-irish.jpg")),
IF($C$1="Isländisch - IS",HYPERLINK(CONCATENATE("https://www.saflax.de/0-WVK-Retail/Bilder-Pictures/SAFLAX-",'Basis-Tabelle-Samen'!C100,"-",'Basis-Tabelle-Samen'!J100,"-seed-package-back-cr-icelandic.jpg")),
IF($C$1="Italienisch - IT",HYPERLINK(CONCATENATE("https://www.saflax.de/0-WVK-Retail/Bilder-Pictures/SAFLAX-",'Basis-Tabelle-Samen'!C100,"-",'Basis-Tabelle-Samen'!J100,"-seed-package-back-cr-italian.jpg")),
IF($C$1="Japanisch - JP",HYPERLINK(CONCATENATE("https://www.saflax.de/0-WVK-Retail/Bilder-Pictures/SAFLAX-",'Basis-Tabelle-Samen'!C100,"-",'Basis-Tabelle-Samen'!J100,"-seed-package-back-cr-japanese.jpg")),
IF($C$1="Kroatisch - HR",HYPERLINK(CONCATENATE("https://www.saflax.de/0-WVK-Retail/Bilder-Pictures/SAFLAX-",'Basis-Tabelle-Samen'!C100,"-",'Basis-Tabelle-Samen'!J100,"-seed-package-back-cr-croatian.jpg")),
IF($C$1="Lettisch - LV",HYPERLINK(CONCATENATE("https://www.saflax.de/0-WVK-Retail/Bilder-Pictures/SAFLAX-",'Basis-Tabelle-Samen'!C100,"-",'Basis-Tabelle-Samen'!J100,"-seed-package-back-cr-latvian.jpg")),
IF($C$1="Litauisch - LT",HYPERLINK(CONCATENATE("https://www.saflax.de/0-WVK-Retail/Bilder-Pictures/SAFLAX-",'Basis-Tabelle-Samen'!C100,"-",'Basis-Tabelle-Samen'!J100,"-seed-package-back-cr-lithuanian.jpg")),
IF($C$1="Maltesisch - MT",HYPERLINK(CONCATENATE("https://www.saflax.de/0-WVK-Retail/Bilder-Pictures/SAFLAX-",'Basis-Tabelle-Samen'!C100,"-",'Basis-Tabelle-Samen'!J100,"-seed-package-back-cr-maltese.jpg")),
IF($C$1="Niederländisch - NL",HYPERLINK(CONCATENATE("https://www.saflax.de/0-WVK-Retail/Bilder-Pictures/SAFLAX-",'Basis-Tabelle-Samen'!C100,"-",'Basis-Tabelle-Samen'!J100,"-seed-package-back-cr-dutch.jpg")),
IF($C$1="Norwegisch - NO",HYPERLINK(CONCATENATE("https://www.saflax.de/0-WVK-Retail/Bilder-Pictures/SAFLAX-",'Basis-Tabelle-Samen'!C100,"-",'Basis-Tabelle-Samen'!J100,"-seed-package-back-cr-nowegian.jpg")),
IF($C$1="Polnisch - PL",HYPERLINK(CONCATENATE("https://www.saflax.de/0-WVK-Retail/Bilder-Pictures/SAFLAX-",'Basis-Tabelle-Samen'!C100,"-",'Basis-Tabelle-Samen'!J100,"-seed-package-back-cr-polish.jpg")),
IF($C$1="Portugiesisch - PT",HYPERLINK(CONCATENATE("https://www.saflax.de/0-WVK-Retail/Bilder-Pictures/SAFLAX-",'Basis-Tabelle-Samen'!C100,"-",'Basis-Tabelle-Samen'!J100,"-seed-package-back-cr-portuguese.jpg")),
IF($C$1="Rumänisch - RO",HYPERLINK(CONCATENATE("https://www.saflax.de/0-WVK-Retail/Bilder-Pictures/SAFLAX-",'Basis-Tabelle-Samen'!C100,"-",'Basis-Tabelle-Samen'!J100,"-seed-package-back-cr-romanian.jpg")),
IF($C$1="Schwedisch - SE",HYPERLINK(CONCATENATE("https://www.saflax.de/0-WVK-Retail/Bilder-Pictures/SAFLAX-",'Basis-Tabelle-Samen'!C100,"-",'Basis-Tabelle-Samen'!J100,"-seed-package-back-cr-swedish.jpg")),
IF($C$1="Slowakisch - SK",HYPERLINK(CONCATENATE("https://www.saflax.de/0-WVK-Retail/Bilder-Pictures/SAFLAX-",'Basis-Tabelle-Samen'!C100,"-",'Basis-Tabelle-Samen'!J100,"-seed-package-back-cr-slovak.jpg")),
IF($C$1="Slowenisch - SI",HYPERLINK(CONCATENATE("https://www.saflax.de/0-WVK-Retail/Bilder-Pictures/SAFLAX-",'Basis-Tabelle-Samen'!C100,"-",'Basis-Tabelle-Samen'!J100,"-seed-package-back-cr-slovenian.jpg")),
IF($C$1="Spanisch - ES",HYPERLINK(CONCATENATE("https://www.saflax.de/0-WVK-Retail/Bilder-Pictures/SAFLAX-",'Basis-Tabelle-Samen'!C100,"-",'Basis-Tabelle-Samen'!J100,"-seed-package-back-cr-spanish.jpg")),
IF($C$1="Tschechisch - CZ",HYPERLINK(CONCATENATE("https://www.saflax.de/0-WVK-Retail/Bilder-Pictures/SAFLAX-",'Basis-Tabelle-Samen'!C100,"-",'Basis-Tabelle-Samen'!J100,"-seed-package-back-cr-czech.jpg")),
IF($C$1="Türkisch - TR",HYPERLINK(CONCATENATE("https://www.saflax.de/0-WVK-Retail/Bilder-Pictures/SAFLAX-",'Basis-Tabelle-Samen'!C100,"-",'Basis-Tabelle-Samen'!J100,"-seed-package-back-cr-turkish.jpg")),
IF($C$1="Ungarisch - HU",HYPERLINK(CONCATENATE("https://www.saflax.de/0-WVK-Retail/Bilder-Pictures/SAFLAX-",'Basis-Tabelle-Samen'!C100,"-",'Basis-Tabelle-Samen'!J100,"-seed-package-back-cr-hungarian.jpg")),
" ACHTUNG")))))))))))))))))))))))))))))</f>
        <v>https://www.saflax.de/0-WVK-Retail/Bilder-Pictures/SAFLAX-13138-acer-rubrum-seed-package-back-cr-english.jpg</v>
      </c>
      <c r="AM51" s="330" t="str">
        <f>IF(H51&lt;1,"",
IF($C$1="Bulgarisch - BG",HYPERLINK(CONCATENATE("https://www.saflax.de/0-WVK-Retail/Bilder-Pictures/SAFLAX-",'Basis-Tabelle-Samen'!K100,"-",'Basis-Tabelle-Samen'!J100,"-garden-to-go-mini-bulgarian.jpg")),
IF($C$1="Dänisch - DK",HYPERLINK(CONCATENATE("https://www.saflax.de/0-WVK-Retail/Bilder-Pictures/SAFLAX-",'Basis-Tabelle-Samen'!K100,"-",'Basis-Tabelle-Samen'!J100,"-garden-to-go-mini-danish.jpg")),
IF($C$1="Deutsch - DE",HYPERLINK(CONCATENATE("https://www.saflax.de/0-WVK-Retail/Bilder-Pictures/SAFLAX-",'Basis-Tabelle-Samen'!K100,"-",'Basis-Tabelle-Samen'!J100,"-garden-to-go-mini-german.jpg")),
IF($C$1="Englisch - UK",HYPERLINK(CONCATENATE("https://www.saflax.de/0-WVK-Retail/Bilder-Pictures/SAFLAX-",'Basis-Tabelle-Samen'!K100,"-",'Basis-Tabelle-Samen'!J100,"-garden-to-go-mini-english.jpg")),
IF($C$1="Estnisch - EE",HYPERLINK(CONCATENATE("https://www.saflax.de/0-WVK-Retail/Bilder-Pictures/SAFLAX-",'Basis-Tabelle-Samen'!K100,"-",'Basis-Tabelle-Samen'!J100,"-garden-to-go-mini-estonian.jpg")),
IF($C$1="Finnisch - FI",HYPERLINK(CONCATENATE("https://www.saflax.de/0-WVK-Retail/Bilder-Pictures/SAFLAX-",'Basis-Tabelle-Samen'!K100,"-",'Basis-Tabelle-Samen'!J100,"-garden-to-go-mini-finnish.jpg")),
IF($C$1="Französisch - FR",HYPERLINK(CONCATENATE("https://www.saflax.de/0-WVK-Retail/Bilder-Pictures/SAFLAX-",'Basis-Tabelle-Samen'!K100,"-",'Basis-Tabelle-Samen'!J100,"-garden-to-go-mini-french.jpg")),
IF($C$1="Griechisch - GR",HYPERLINK(CONCATENATE("https://www.saflax.de/0-WVK-Retail/Bilder-Pictures/SAFLAX-",'Basis-Tabelle-Samen'!K100,"-",'Basis-Tabelle-Samen'!J100,"-garden-to-go-mini-greek.jpg")),
IF($C$1="Irisch - IE",HYPERLINK(CONCATENATE("https://www.saflax.de/0-WVK-Retail/Bilder-Pictures/SAFLAX-",'Basis-Tabelle-Samen'!K100,"-",'Basis-Tabelle-Samen'!J100,"-garden-to-go-mini-irish.jpg")),
IF($C$1="Isländisch - IS",HYPERLINK(CONCATENATE("https://www.saflax.de/0-WVK-Retail/Bilder-Pictures/SAFLAX-",'Basis-Tabelle-Samen'!K100,"-",'Basis-Tabelle-Samen'!J100,"-garden-to-go-mini-icelandic.jpg")),
IF($C$1="Italienisch - IT",HYPERLINK(CONCATENATE("https://www.saflax.de/0-WVK-Retail/Bilder-Pictures/SAFLAX-",'Basis-Tabelle-Samen'!K100,"-",'Basis-Tabelle-Samen'!J100,"-garden-to-go-mini-italian.jpg")),
IF($C$1="Japanisch - JP",HYPERLINK(CONCATENATE("https://www.saflax.de/0-WVK-Retail/Bilder-Pictures/SAFLAX-",'Basis-Tabelle-Samen'!K100,"-",'Basis-Tabelle-Samen'!J100,"-garden-to-go-mini-japanese.jpg")),
IF($C$1="Kroatisch - HR",HYPERLINK(CONCATENATE("https://www.saflax.de/0-WVK-Retail/Bilder-Pictures/SAFLAX-",'Basis-Tabelle-Samen'!K100,"-",'Basis-Tabelle-Samen'!J100,"-garden-to-go-mini-croatian.jpg")),
IF($C$1="Lettisch - LV",HYPERLINK(CONCATENATE("https://www.saflax.de/0-WVK-Retail/Bilder-Pictures/SAFLAX-",'Basis-Tabelle-Samen'!K100,"-",'Basis-Tabelle-Samen'!J100,"-garden-to-go-mini-latvian.jpg")),
IF($C$1="Litauisch - LT",HYPERLINK(CONCATENATE("https://www.saflax.de/0-WVK-Retail/Bilder-Pictures/SAFLAX-",'Basis-Tabelle-Samen'!K100,"-",'Basis-Tabelle-Samen'!J100,"-garden-to-go-mini-lithuanian.jpg")),
IF($C$1="Maltesisch - MT",HYPERLINK(CONCATENATE("https://www.saflax.de/0-WVK-Retail/Bilder-Pictures/SAFLAX-",'Basis-Tabelle-Samen'!K100,"-",'Basis-Tabelle-Samen'!J100,"-garden-to-go-mini-maltese.jpg")),
IF($C$1="Niederländisch - NL",HYPERLINK(CONCATENATE("https://www.saflax.de/0-WVK-Retail/Bilder-Pictures/SAFLAX-",'Basis-Tabelle-Samen'!K100,"-",'Basis-Tabelle-Samen'!J100,"-garden-to-go-mini-dutch.jpg")),
IF($C$1="Norwegisch - NO",HYPERLINK(CONCATENATE("https://www.saflax.de/0-WVK-Retail/Bilder-Pictures/SAFLAX-",'Basis-Tabelle-Samen'!K100,"-",'Basis-Tabelle-Samen'!J100,"-garden-to-go-mini-nowegian.jpg")),
IF($C$1="Polnisch - PL",HYPERLINK(CONCATENATE("https://www.saflax.de/0-WVK-Retail/Bilder-Pictures/SAFLAX-",'Basis-Tabelle-Samen'!K100,"-",'Basis-Tabelle-Samen'!J100,"-garden-to-go-mini-polish.jpg")),
IF($C$1="Portugiesisch - PT",HYPERLINK(CONCATENATE("https://www.saflax.de/0-WVK-Retail/Bilder-Pictures/SAFLAX-",'Basis-Tabelle-Samen'!K100,"-",'Basis-Tabelle-Samen'!J100,"-garden-to-go-mini-portuguese.jpg")),
IF($C$1="Rumänisch - RO",HYPERLINK(CONCATENATE("https://www.saflax.de/0-WVK-Retail/Bilder-Pictures/SAFLAX-",'Basis-Tabelle-Samen'!K100,"-",'Basis-Tabelle-Samen'!J100,"-garden-to-go-mini-romanian.jpg")),
IF($C$1="Schwedisch - SE",HYPERLINK(CONCATENATE("https://www.saflax.de/0-WVK-Retail/Bilder-Pictures/SAFLAX-",'Basis-Tabelle-Samen'!K100,"-",'Basis-Tabelle-Samen'!J100,"-garden-to-go-mini-swedish.jpg")),
IF($C$1="Slowakisch - SK",HYPERLINK(CONCATENATE("https://www.saflax.de/0-WVK-Retail/Bilder-Pictures/SAFLAX-",'Basis-Tabelle-Samen'!K100,"-",'Basis-Tabelle-Samen'!J100,"-garden-to-go-mini-slovak.jpg")),
IF($C$1="Slowenisch - SI",HYPERLINK(CONCATENATE("https://www.saflax.de/0-WVK-Retail/Bilder-Pictures/SAFLAX-",'Basis-Tabelle-Samen'!K100,"-",'Basis-Tabelle-Samen'!J100,"-garden-to-go-mini-slovenian.jpg")),
IF($C$1="Spanisch - ES",HYPERLINK(CONCATENATE("https://www.saflax.de/0-WVK-Retail/Bilder-Pictures/SAFLAX-",'Basis-Tabelle-Samen'!K100,"-",'Basis-Tabelle-Samen'!J100,"-garden-to-go-mini-spanish.jpg")),
IF($C$1="Tschechisch - CZ",HYPERLINK(CONCATENATE("https://www.saflax.de/0-WVK-Retail/Bilder-Pictures/SAFLAX-",'Basis-Tabelle-Samen'!K100,"-",'Basis-Tabelle-Samen'!J100,"-garden-to-go-mini-czech.jpg")),
IF($C$1="Türkisch - TR",HYPERLINK(CONCATENATE("https://www.saflax.de/0-WVK-Retail/Bilder-Pictures/SAFLAX-",'Basis-Tabelle-Samen'!K100,"-",'Basis-Tabelle-Samen'!J100,"-garden-to-go-mini-turkish.jpg")),
IF($C$1="Ungarisch - HU",HYPERLINK(CONCATENATE("https://www.saflax.de/0-WVK-Retail/Bilder-Pictures/SAFLAX-",'Basis-Tabelle-Samen'!K100,"-",'Basis-Tabelle-Samen'!J100,"-garden-to-go-mini-hungarian.jpg")),
" ACHTUNG")))))))))))))))))))))))))))))</f>
        <v>https://www.saflax.de/0-WVK-Retail/Bilder-Pictures/SAFLAX-73138-acer-rubrum-garden-to-go-mini-english.jpg</v>
      </c>
      <c r="AN51" s="330" t="str">
        <f>IF(I51&lt;1,"",
IF($C$1="Bulgarisch - BG",HYPERLINK(CONCATENATE("https://www.saflax.de/0-WVK-Retail/Bilder-Pictures/SAFLAX-",'Basis-Tabelle-Samen'!N100,"-",'Basis-Tabelle-Samen'!J100,"-garden-to-go-lite-bulgarian.jpg")),
IF($C$1="Dänisch - DK",HYPERLINK(CONCATENATE("https://www.saflax.de/0-WVK-Retail/Bilder-Pictures/SAFLAX-",'Basis-Tabelle-Samen'!N100,"-",'Basis-Tabelle-Samen'!J100,"-garden-to-go-lite-danish.jpg")),
IF($C$1="Deutsch - DE",HYPERLINK(CONCATENATE("https://www.saflax.de/0-WVK-Retail/Bilder-Pictures/SAFLAX-",'Basis-Tabelle-Samen'!N100,"-",'Basis-Tabelle-Samen'!J100,"-garden-to-go-lite-german.jpg")),
IF($C$1="Englisch - UK",HYPERLINK(CONCATENATE("https://www.saflax.de/0-WVK-Retail/Bilder-Pictures/SAFLAX-",'Basis-Tabelle-Samen'!N100,"-",'Basis-Tabelle-Samen'!J100,"-garden-to-go-lite-english.jpg")),
IF($C$1="Estnisch - EE",HYPERLINK(CONCATENATE("https://www.saflax.de/0-WVK-Retail/Bilder-Pictures/SAFLAX-",'Basis-Tabelle-Samen'!N100,"-",'Basis-Tabelle-Samen'!J100,"-garden-to-go-lite-estonian.jpg")),
IF($C$1="Finnisch - FI",HYPERLINK(CONCATENATE("https://www.saflax.de/0-WVK-Retail/Bilder-Pictures/SAFLAX-",'Basis-Tabelle-Samen'!N100,"-",'Basis-Tabelle-Samen'!J100,"-garden-to-go-lite-finnish.jpg")),
IF($C$1="Französisch - FR",HYPERLINK(CONCATENATE("https://www.saflax.de/0-WVK-Retail/Bilder-Pictures/SAFLAX-",'Basis-Tabelle-Samen'!N100,"-",'Basis-Tabelle-Samen'!J100,"-garden-to-go-lite-french.jpg")),
IF($C$1="Griechisch - GR",HYPERLINK(CONCATENATE("https://www.saflax.de/0-WVK-Retail/Bilder-Pictures/SAFLAX-",'Basis-Tabelle-Samen'!N100,"-",'Basis-Tabelle-Samen'!J100,"-garden-to-go-lite-greek.jpg")),
IF($C$1="Irisch - IE",HYPERLINK(CONCATENATE("https://www.saflax.de/0-WVK-Retail/Bilder-Pictures/SAFLAX-",'Basis-Tabelle-Samen'!N100,"-",'Basis-Tabelle-Samen'!J100,"-garden-to-go-lite-irish.jpg")),
IF($C$1="Isländisch - IS",HYPERLINK(CONCATENATE("https://www.saflax.de/0-WVK-Retail/Bilder-Pictures/SAFLAX-",'Basis-Tabelle-Samen'!N100,"-",'Basis-Tabelle-Samen'!J100,"-garden-to-go-lite-icelandic.jpg")),
IF($C$1="Italienisch - IT",HYPERLINK(CONCATENATE("https://www.saflax.de/0-WVK-Retail/Bilder-Pictures/SAFLAX-",'Basis-Tabelle-Samen'!N100,"-",'Basis-Tabelle-Samen'!J100,"-garden-to-go-lite-italian.jpg")),
IF($C$1="Japanisch - JP",HYPERLINK(CONCATENATE("https://www.saflax.de/0-WVK-Retail/Bilder-Pictures/SAFLAX-",'Basis-Tabelle-Samen'!N100,"-",'Basis-Tabelle-Samen'!J100,"-garden-to-go-lite-japanese.jpg")),
IF($C$1="Kroatisch - HR",HYPERLINK(CONCATENATE("https://www.saflax.de/0-WVK-Retail/Bilder-Pictures/SAFLAX-",'Basis-Tabelle-Samen'!N100,"-",'Basis-Tabelle-Samen'!J100,"-garden-to-go-lite-croatian.jpg")),
IF($C$1="Lettisch - LV",HYPERLINK(CONCATENATE("https://www.saflax.de/0-WVK-Retail/Bilder-Pictures/SAFLAX-",'Basis-Tabelle-Samen'!N100,"-",'Basis-Tabelle-Samen'!J100,"-garden-to-go-lite-latvian.jpg")),
IF($C$1="Litauisch - LT",HYPERLINK(CONCATENATE("https://www.saflax.de/0-WVK-Retail/Bilder-Pictures/SAFLAX-",'Basis-Tabelle-Samen'!N100,"-",'Basis-Tabelle-Samen'!J100,"-garden-to-go-lite-lithuanian.jpg")),
IF($C$1="Maltesisch - MT",HYPERLINK(CONCATENATE("https://www.saflax.de/0-WVK-Retail/Bilder-Pictures/SAFLAX-",'Basis-Tabelle-Samen'!N100,"-",'Basis-Tabelle-Samen'!J100,"-garden-to-go-lite-maltese.jpg")),
IF($C$1="Niederländisch - NL",HYPERLINK(CONCATENATE("https://www.saflax.de/0-WVK-Retail/Bilder-Pictures/SAFLAX-",'Basis-Tabelle-Samen'!N100,"-",'Basis-Tabelle-Samen'!J100,"-garden-to-go-lite-dutch.jpg")),
IF($C$1="Norwegisch - NO",HYPERLINK(CONCATENATE("https://www.saflax.de/0-WVK-Retail/Bilder-Pictures/SAFLAX-",'Basis-Tabelle-Samen'!N100,"-",'Basis-Tabelle-Samen'!J100,"-garden-to-go-lite-nowegian.jpg")),
IF($C$1="Polnisch - PL",HYPERLINK(CONCATENATE("https://www.saflax.de/0-WVK-Retail/Bilder-Pictures/SAFLAX-",'Basis-Tabelle-Samen'!N100,"-",'Basis-Tabelle-Samen'!J100,"-garden-to-go-lite-polish.jpg")),
IF($C$1="Portugiesisch - PT",HYPERLINK(CONCATENATE("https://www.saflax.de/0-WVK-Retail/Bilder-Pictures/SAFLAX-",'Basis-Tabelle-Samen'!N100,"-",'Basis-Tabelle-Samen'!J100,"-garden-to-go-lite-portuguese.jpg")),
IF($C$1="Rumänisch - RO",HYPERLINK(CONCATENATE("https://www.saflax.de/0-WVK-Retail/Bilder-Pictures/SAFLAX-",'Basis-Tabelle-Samen'!N100,"-",'Basis-Tabelle-Samen'!J100,"-garden-to-go-lite-romanian.jpg")),
IF($C$1="Schwedisch - SE",HYPERLINK(CONCATENATE("https://www.saflax.de/0-WVK-Retail/Bilder-Pictures/SAFLAX-",'Basis-Tabelle-Samen'!N100,"-",'Basis-Tabelle-Samen'!J100,"-garden-to-go-lite-swedish.jpg")),
IF($C$1="Slowakisch - SK",HYPERLINK(CONCATENATE("https://www.saflax.de/0-WVK-Retail/Bilder-Pictures/SAFLAX-",'Basis-Tabelle-Samen'!N100,"-",'Basis-Tabelle-Samen'!J100,"-garden-to-go-lite-slovak.jpg")),
IF($C$1="Slowenisch - SI",HYPERLINK(CONCATENATE("https://www.saflax.de/0-WVK-Retail/Bilder-Pictures/SAFLAX-",'Basis-Tabelle-Samen'!N100,"-",'Basis-Tabelle-Samen'!J100,"-garden-to-go-lite-slovenian.jpg")),
IF($C$1="Spanisch - ES",HYPERLINK(CONCATENATE("https://www.saflax.de/0-WVK-Retail/Bilder-Pictures/SAFLAX-",'Basis-Tabelle-Samen'!N100,"-",'Basis-Tabelle-Samen'!J100,"-garden-to-go-lite-spanish.jpg")),
IF($C$1="Tschechisch - CZ",HYPERLINK(CONCATENATE("https://www.saflax.de/0-WVK-Retail/Bilder-Pictures/SAFLAX-",'Basis-Tabelle-Samen'!N100,"-",'Basis-Tabelle-Samen'!J100,"-garden-to-go-lite-czech.jpg")),
IF($C$1="Türkisch - TR",HYPERLINK(CONCATENATE("https://www.saflax.de/0-WVK-Retail/Bilder-Pictures/SAFLAX-",'Basis-Tabelle-Samen'!N100,"-",'Basis-Tabelle-Samen'!J100,"-garden-to-go-lite-turkish.jpg")),
IF($C$1="Ungarisch - HU",HYPERLINK(CONCATENATE("https://www.saflax.de/0-WVK-Retail/Bilder-Pictures/SAFLAX-",'Basis-Tabelle-Samen'!N100,"-",'Basis-Tabelle-Samen'!J100,"-garden-to-go-lite-hungarian.jpg")),
" ACHTUNG")))))))))))))))))))))))))))))</f>
        <v>https://www.saflax.de/0-WVK-Retail/Bilder-Pictures/SAFLAX-83138-acer-rubrum-garden-to-go-lite-english.jpg</v>
      </c>
      <c r="AO51" s="330" t="str">
        <f>IF(J51&lt;1,"",
IF($C$1="Bulgarisch - BG",HYPERLINK(CONCATENATE("https://www.saflax.de/0-WVK-Retail/Bilder-Pictures/SAFLAX-",'Basis-Tabelle-Samen'!Q100,"-",'Basis-Tabelle-Samen'!J100,"-garden-to-go-bulgarian.jpg")),
IF($C$1="Dänisch - DK",HYPERLINK(CONCATENATE("https://www.saflax.de/0-WVK-Retail/Bilder-Pictures/SAFLAX-",'Basis-Tabelle-Samen'!Q100,"-",'Basis-Tabelle-Samen'!J100,"-garden-to-go-danish.jpg")),
IF($C$1="Deutsch - DE",HYPERLINK(CONCATENATE("https://www.saflax.de/0-WVK-Retail/Bilder-Pictures/SAFLAX-",'Basis-Tabelle-Samen'!Q100,"-",'Basis-Tabelle-Samen'!J100,"-garden-to-go-german.jpg")),
IF($C$1="Englisch - UK",HYPERLINK(CONCATENATE("https://www.saflax.de/0-WVK-Retail/Bilder-Pictures/SAFLAX-",'Basis-Tabelle-Samen'!Q100,"-",'Basis-Tabelle-Samen'!J100,"-garden-to-go-english.jpg")),
IF($C$1="Estnisch - EE",HYPERLINK(CONCATENATE("https://www.saflax.de/0-WVK-Retail/Bilder-Pictures/SAFLAX-",'Basis-Tabelle-Samen'!Q100,"-",'Basis-Tabelle-Samen'!J100,"-garden-to-go-estonian.jpg")),
IF($C$1="Finnisch - FI",HYPERLINK(CONCATENATE("https://www.saflax.de/0-WVK-Retail/Bilder-Pictures/SAFLAX-",'Basis-Tabelle-Samen'!Q100,"-",'Basis-Tabelle-Samen'!J100,"-garden-to-go-finnish.jpg")),
IF($C$1="Französisch - FR",HYPERLINK(CONCATENATE("https://www.saflax.de/0-WVK-Retail/Bilder-Pictures/SAFLAX-",'Basis-Tabelle-Samen'!Q100,"-",'Basis-Tabelle-Samen'!J100,"-garden-to-go-french.jpg")),
IF($C$1="Griechisch - GR",HYPERLINK(CONCATENATE("https://www.saflax.de/0-WVK-Retail/Bilder-Pictures/SAFLAX-",'Basis-Tabelle-Samen'!Q100,"-",'Basis-Tabelle-Samen'!J100,"-garden-to-go-greek.jpg")),
IF($C$1="Irisch - IE",HYPERLINK(CONCATENATE("https://www.saflax.de/0-WVK-Retail/Bilder-Pictures/SAFLAX-",'Basis-Tabelle-Samen'!Q100,"-",'Basis-Tabelle-Samen'!J100,"-garden-to-go-irish.jpg")),
IF($C$1="Isländisch - IS",HYPERLINK(CONCATENATE("https://www.saflax.de/0-WVK-Retail/Bilder-Pictures/SAFLAX-",'Basis-Tabelle-Samen'!Q100,"-",'Basis-Tabelle-Samen'!J100,"-garden-to-go-icelandic.jpg")),
IF($C$1="Italienisch - IT",HYPERLINK(CONCATENATE("https://www.saflax.de/0-WVK-Retail/Bilder-Pictures/SAFLAX-",'Basis-Tabelle-Samen'!Q100,"-",'Basis-Tabelle-Samen'!J100,"-garden-to-go-italian.jpg")),
IF($C$1="Japanisch - JP",HYPERLINK(CONCATENATE("https://www.saflax.de/0-WVK-Retail/Bilder-Pictures/SAFLAX-",'Basis-Tabelle-Samen'!Q100,"-",'Basis-Tabelle-Samen'!J100,"-garden-to-go-japanese.jpg")),
IF($C$1="Kroatisch - HR",HYPERLINK(CONCATENATE("https://www.saflax.de/0-WVK-Retail/Bilder-Pictures/SAFLAX-",'Basis-Tabelle-Samen'!Q100,"-",'Basis-Tabelle-Samen'!J100,"-garden-to-go-croatian.jpg")),
IF($C$1="Lettisch - LV",HYPERLINK(CONCATENATE("https://www.saflax.de/0-WVK-Retail/Bilder-Pictures/SAFLAX-",'Basis-Tabelle-Samen'!Q100,"-",'Basis-Tabelle-Samen'!J100,"-garden-to-go-latvian.jpg")),
IF($C$1="Litauisch - LT",HYPERLINK(CONCATENATE("https://www.saflax.de/0-WVK-Retail/Bilder-Pictures/SAFLAX-",'Basis-Tabelle-Samen'!Q100,"-",'Basis-Tabelle-Samen'!J100,"-garden-to-go-lithuanian.jpg")),
IF($C$1="Maltesisch - MT",HYPERLINK(CONCATENATE("https://www.saflax.de/0-WVK-Retail/Bilder-Pictures/SAFLAX-",'Basis-Tabelle-Samen'!Q100,"-",'Basis-Tabelle-Samen'!J100,"-garden-to-go-maltese.jpg")),
IF($C$1="Niederländisch - NL",HYPERLINK(CONCATENATE("https://www.saflax.de/0-WVK-Retail/Bilder-Pictures/SAFLAX-",'Basis-Tabelle-Samen'!Q100,"-",'Basis-Tabelle-Samen'!J100,"-garden-to-go-dutch.jpg")),
IF($C$1="Norwegisch - NO",HYPERLINK(CONCATENATE("https://www.saflax.de/0-WVK-Retail/Bilder-Pictures/SAFLAX-",'Basis-Tabelle-Samen'!Q100,"-",'Basis-Tabelle-Samen'!J100,"-garden-to-go-nowegian.jpg")),
IF($C$1="Polnisch - PL",HYPERLINK(CONCATENATE("https://www.saflax.de/0-WVK-Retail/Bilder-Pictures/SAFLAX-",'Basis-Tabelle-Samen'!Q100,"-",'Basis-Tabelle-Samen'!J100,"-garden-to-go-polish.jpg")),
IF($C$1="Portugiesisch - PT",HYPERLINK(CONCATENATE("https://www.saflax.de/0-WVK-Retail/Bilder-Pictures/SAFLAX-",'Basis-Tabelle-Samen'!Q100,"-",'Basis-Tabelle-Samen'!J100,"-garden-to-go-portuguese.jpg")),
IF($C$1="Rumänisch - RO",HYPERLINK(CONCATENATE("https://www.saflax.de/0-WVK-Retail/Bilder-Pictures/SAFLAX-",'Basis-Tabelle-Samen'!Q100,"-",'Basis-Tabelle-Samen'!J100,"-garden-to-go-romanian.jpg")),
IF($C$1="Schwedisch - SE",HYPERLINK(CONCATENATE("https://www.saflax.de/0-WVK-Retail/Bilder-Pictures/SAFLAX-",'Basis-Tabelle-Samen'!Q100,"-",'Basis-Tabelle-Samen'!J100,"-garden-to-go-swedish.jpg")),
IF($C$1="Slowakisch - SK",HYPERLINK(CONCATENATE("https://www.saflax.de/0-WVK-Retail/Bilder-Pictures/SAFLAX-",'Basis-Tabelle-Samen'!Q100,"-",'Basis-Tabelle-Samen'!J100,"-garden-to-go-slovak.jpg")),
IF($C$1="Slowenisch - SI",HYPERLINK(CONCATENATE("https://www.saflax.de/0-WVK-Retail/Bilder-Pictures/SAFLAX-",'Basis-Tabelle-Samen'!Q100,"-",'Basis-Tabelle-Samen'!J100,"-garden-to-go-slovenian.jpg")),
IF($C$1="Spanisch - ES",HYPERLINK(CONCATENATE("https://www.saflax.de/0-WVK-Retail/Bilder-Pictures/SAFLAX-",'Basis-Tabelle-Samen'!Q100,"-",'Basis-Tabelle-Samen'!J100,"-garden-to-go-spanish.jpg")),
IF($C$1="Tschechisch - CZ",HYPERLINK(CONCATENATE("https://www.saflax.de/0-WVK-Retail/Bilder-Pictures/SAFLAX-",'Basis-Tabelle-Samen'!Q100,"-",'Basis-Tabelle-Samen'!J100,"-garden-to-go-czech.jpg")),
IF($C$1="Türkisch - TR",HYPERLINK(CONCATENATE("https://www.saflax.de/0-WVK-Retail/Bilder-Pictures/SAFLAX-",'Basis-Tabelle-Samen'!Q100,"-",'Basis-Tabelle-Samen'!J100,"-garden-to-go-turkish.jpg")),
IF($C$1="Ungarisch - HU",HYPERLINK(CONCATENATE("https://www.saflax.de/0-WVK-Retail/Bilder-Pictures/SAFLAX-",'Basis-Tabelle-Samen'!Q100,"-",'Basis-Tabelle-Samen'!J100,"-garden-to-go-hungarian.jpg")),
" ACHTUNG")))))))))))))))))))))))))))))</f>
        <v>https://www.saflax.de/0-WVK-Retail/Bilder-Pictures/SAFLAX-53138-acer-rubrum-garden-to-go-english.jpg</v>
      </c>
      <c r="AP51" s="330" t="str">
        <f>IF(K51&lt;1,"",
IF($C$1="Bulgarisch - BG",HYPERLINK(CONCATENATE("https://www.saflax.de/0-WVK-Retail/Bilder-Pictures/SAFLAX-",'Basis-Tabelle-Samen'!T100,"-",'Basis-Tabelle-Samen'!J100,"-cultivation-set-bulgarian.jpg")),
IF($C$1="Dänisch - DK",HYPERLINK(CONCATENATE("https://www.saflax.de/0-WVK-Retail/Bilder-Pictures/SAFLAX-",'Basis-Tabelle-Samen'!T100,"-",'Basis-Tabelle-Samen'!J100,"-cultivation-set-danish.jpg")),
IF($C$1="Deutsch - DE",HYPERLINK(CONCATENATE("https://www.saflax.de/0-WVK-Retail/Bilder-Pictures/SAFLAX-",'Basis-Tabelle-Samen'!T100,"-",'Basis-Tabelle-Samen'!J100,"-cultivation-set-german.jpg")),
IF($C$1="Englisch - UK",HYPERLINK(CONCATENATE("https://www.saflax.de/0-WVK-Retail/Bilder-Pictures/SAFLAX-",'Basis-Tabelle-Samen'!T100,"-",'Basis-Tabelle-Samen'!J100,"-cultivation-set-english.jpg")),
IF($C$1="Estnisch - EE",HYPERLINK(CONCATENATE("https://www.saflax.de/0-WVK-Retail/Bilder-Pictures/SAFLAX-",'Basis-Tabelle-Samen'!T100,"-",'Basis-Tabelle-Samen'!J100,"-cultivation-set-estonian.jpg")),
IF($C$1="Finnisch - FI",HYPERLINK(CONCATENATE("https://www.saflax.de/0-WVK-Retail/Bilder-Pictures/SAFLAX-",'Basis-Tabelle-Samen'!T100,"-",'Basis-Tabelle-Samen'!J100,"-cultivation-set-finnish.jpg")),
IF($C$1="Französisch - FR",HYPERLINK(CONCATENATE("https://www.saflax.de/0-WVK-Retail/Bilder-Pictures/SAFLAX-",'Basis-Tabelle-Samen'!T100,"-",'Basis-Tabelle-Samen'!J100,"-cultivation-set-french.jpg")),
IF($C$1="Griechisch - GR",HYPERLINK(CONCATENATE("https://www.saflax.de/0-WVK-Retail/Bilder-Pictures/SAFLAX-",'Basis-Tabelle-Samen'!T100,"-",'Basis-Tabelle-Samen'!J100,"-cultivation-set-greek.jpg")),
IF($C$1="Irisch - IE",HYPERLINK(CONCATENATE("https://www.saflax.de/0-WVK-Retail/Bilder-Pictures/SAFLAX-",'Basis-Tabelle-Samen'!T100,"-",'Basis-Tabelle-Samen'!J100,"-cultivation-set-irish.jpg")),
IF($C$1="Isländisch - IS",HYPERLINK(CONCATENATE("https://www.saflax.de/0-WVK-Retail/Bilder-Pictures/SAFLAX-",'Basis-Tabelle-Samen'!T100,"-",'Basis-Tabelle-Samen'!J100,"-cultivation-set-icelandic.jpg")),
IF($C$1="Italienisch - IT",HYPERLINK(CONCATENATE("https://www.saflax.de/0-WVK-Retail/Bilder-Pictures/SAFLAX-",'Basis-Tabelle-Samen'!T100,"-",'Basis-Tabelle-Samen'!J100,"-cultivation-set-italian.jpg")),
IF($C$1="Japanisch - JP",HYPERLINK(CONCATENATE("https://www.saflax.de/0-WVK-Retail/Bilder-Pictures/SAFLAX-",'Basis-Tabelle-Samen'!T100,"-",'Basis-Tabelle-Samen'!J100,"-cultivation-set-japanese.jpg")),
IF($C$1="Kroatisch - HR",HYPERLINK(CONCATENATE("https://www.saflax.de/0-WVK-Retail/Bilder-Pictures/SAFLAX-",'Basis-Tabelle-Samen'!T100,"-",'Basis-Tabelle-Samen'!J100,"-cultivation-set-croatian.jpg")),
IF($C$1="Lettisch - LV",HYPERLINK(CONCATENATE("https://www.saflax.de/0-WVK-Retail/Bilder-Pictures/SAFLAX-",'Basis-Tabelle-Samen'!T100,"-",'Basis-Tabelle-Samen'!J100,"-cultivation-set-latvian.jpg")),
IF($C$1="Litauisch - LT",HYPERLINK(CONCATENATE("https://www.saflax.de/0-WVK-Retail/Bilder-Pictures/SAFLAX-",'Basis-Tabelle-Samen'!T100,"-",'Basis-Tabelle-Samen'!J100,"-cultivation-set-lithuanian.jpg")),
IF($C$1="Maltesisch - MT",HYPERLINK(CONCATENATE("https://www.saflax.de/0-WVK-Retail/Bilder-Pictures/SAFLAX-",'Basis-Tabelle-Samen'!T100,"-",'Basis-Tabelle-Samen'!J100,"-cultivation-set-maltese.jpg")),
IF($C$1="Niederländisch - NL",HYPERLINK(CONCATENATE("https://www.saflax.de/0-WVK-Retail/Bilder-Pictures/SAFLAX-",'Basis-Tabelle-Samen'!T100,"-",'Basis-Tabelle-Samen'!J100,"-cultivation-set-dutch.jpg")),
IF($C$1="Norwegisch - NO",HYPERLINK(CONCATENATE("https://www.saflax.de/0-WVK-Retail/Bilder-Pictures/SAFLAX-",'Basis-Tabelle-Samen'!T100,"-",'Basis-Tabelle-Samen'!J100,"-cultivation-set-nowegian.jpg")),
IF($C$1="Polnisch - PL",HYPERLINK(CONCATENATE("https://www.saflax.de/0-WVK-Retail/Bilder-Pictures/SAFLAX-",'Basis-Tabelle-Samen'!T100,"-",'Basis-Tabelle-Samen'!J100,"-cultivation-set-polish.jpg")),
IF($C$1="Portugiesisch - PT",HYPERLINK(CONCATENATE("https://www.saflax.de/0-WVK-Retail/Bilder-Pictures/SAFLAX-",'Basis-Tabelle-Samen'!T100,"-",'Basis-Tabelle-Samen'!J100,"-cultivation-set-portuguese.jpg")),
IF($C$1="Rumänisch - RO",HYPERLINK(CONCATENATE("https://www.saflax.de/0-WVK-Retail/Bilder-Pictures/SAFLAX-",'Basis-Tabelle-Samen'!T100,"-",'Basis-Tabelle-Samen'!J100,"-cultivation-set-romanian.jpg")),
IF($C$1="Schwedisch - SE",HYPERLINK(CONCATENATE("https://www.saflax.de/0-WVK-Retail/Bilder-Pictures/SAFLAX-",'Basis-Tabelle-Samen'!T100,"-",'Basis-Tabelle-Samen'!J100,"-cultivation-set-swedish.jpg")),
IF($C$1="Slowakisch - SK",HYPERLINK(CONCATENATE("https://www.saflax.de/0-WVK-Retail/Bilder-Pictures/SAFLAX-",'Basis-Tabelle-Samen'!T100,"-",'Basis-Tabelle-Samen'!J100,"-cultivation-set-slovak.jpg")),
IF($C$1="Slowenisch - SI",HYPERLINK(CONCATENATE("https://www.saflax.de/0-WVK-Retail/Bilder-Pictures/SAFLAX-",'Basis-Tabelle-Samen'!T100,"-",'Basis-Tabelle-Samen'!J100,"-cultivation-set-slovenian.jpg")),
IF($C$1="Spanisch - ES",HYPERLINK(CONCATENATE("https://www.saflax.de/0-WVK-Retail/Bilder-Pictures/SAFLAX-",'Basis-Tabelle-Samen'!T100,"-",'Basis-Tabelle-Samen'!J100,"-cultivation-set-spanish.jpg")),
IF($C$1="Tschechisch - CZ",HYPERLINK(CONCATENATE("https://www.saflax.de/0-WVK-Retail/Bilder-Pictures/SAFLAX-",'Basis-Tabelle-Samen'!T100,"-",'Basis-Tabelle-Samen'!J100,"-cultivation-set-czech.jpg")),
IF($C$1="Türkisch - TR",HYPERLINK(CONCATENATE("https://www.saflax.de/0-WVK-Retail/Bilder-Pictures/SAFLAX-",'Basis-Tabelle-Samen'!T100,"-",'Basis-Tabelle-Samen'!J100,"-cultivation-set-turkish.jpg")),
IF($C$1="Ungarisch - HU",HYPERLINK(CONCATENATE("https://www.saflax.de/0-WVK-Retail/Bilder-Pictures/SAFLAX-",'Basis-Tabelle-Samen'!T100,"-",'Basis-Tabelle-Samen'!J100,"-cultivation-set-hungarian.jpg")),
" ACHTUNG")))))))))))))))))))))))))))))</f>
        <v>https://www.saflax.de/0-WVK-Retail/Bilder-Pictures/SAFLAX-33138-acer-rubrum-cultivation-set-english.jpg</v>
      </c>
      <c r="AQ51" s="330" t="str">
        <f>IF(L51&lt;1,"",
IF($C$1="Bulgarisch - BG",HYPERLINK(CONCATENATE("https://www.saflax.de/0-WVK-Retail/Bilder-Pictures/SAFLAX-",'Basis-Tabelle-Samen'!W100,"-",'Basis-Tabelle-Samen'!J100,"-garden-in-the-bag-bulgarian.jpg")),
IF($C$1="Dänisch - DK",HYPERLINK(CONCATENATE("https://www.saflax.de/0-WVK-Retail/Bilder-Pictures/SAFLAX-",'Basis-Tabelle-Samen'!W100,"-",'Basis-Tabelle-Samen'!J100,"-garden-in-the-bag-danish.jpg")),
IF($C$1="Deutsch - DE",HYPERLINK(CONCATENATE("https://www.saflax.de/0-WVK-Retail/Bilder-Pictures/SAFLAX-",'Basis-Tabelle-Samen'!W100,"-",'Basis-Tabelle-Samen'!J100,"-garden-in-the-bag-german.jpg")),
IF($C$1="Englisch - UK",HYPERLINK(CONCATENATE("https://www.saflax.de/0-WVK-Retail/Bilder-Pictures/SAFLAX-",'Basis-Tabelle-Samen'!W100,"-",'Basis-Tabelle-Samen'!J100,"-garden-in-the-bag-english.jpg")),
IF($C$1="Estnisch - EE",HYPERLINK(CONCATENATE("https://www.saflax.de/0-WVK-Retail/Bilder-Pictures/SAFLAX-",'Basis-Tabelle-Samen'!W100,"-",'Basis-Tabelle-Samen'!J100,"-garden-in-the-bag-estonian.jpg")),
IF($C$1="Finnisch - FI",HYPERLINK(CONCATENATE("https://www.saflax.de/0-WVK-Retail/Bilder-Pictures/SAFLAX-",'Basis-Tabelle-Samen'!W100,"-",'Basis-Tabelle-Samen'!J100,"-garden-in-the-bag-finnish.jpg")),
IF($C$1="Französisch - FR",HYPERLINK(CONCATENATE("https://www.saflax.de/0-WVK-Retail/Bilder-Pictures/SAFLAX-",'Basis-Tabelle-Samen'!W100,"-",'Basis-Tabelle-Samen'!J100,"-garden-in-the-bag-french.jpg")),
IF($C$1="Griechisch - GR",HYPERLINK(CONCATENATE("https://www.saflax.de/0-WVK-Retail/Bilder-Pictures/SAFLAX-",'Basis-Tabelle-Samen'!W100,"-",'Basis-Tabelle-Samen'!J100,"-garden-in-the-bag-greek.jpg")),
IF($C$1="Irisch - IE",HYPERLINK(CONCATENATE("https://www.saflax.de/0-WVK-Retail/Bilder-Pictures/SAFLAX-",'Basis-Tabelle-Samen'!W100,"-",'Basis-Tabelle-Samen'!J100,"-garden-in-the-bag-irish.jpg")),
IF($C$1="Isländisch - IS",HYPERLINK(CONCATENATE("https://www.saflax.de/0-WVK-Retail/Bilder-Pictures/SAFLAX-",'Basis-Tabelle-Samen'!W100,"-",'Basis-Tabelle-Samen'!J100,"-garden-in-the-bag-icelandic.jpg")),
IF($C$1="Italienisch - IT",HYPERLINK(CONCATENATE("https://www.saflax.de/0-WVK-Retail/Bilder-Pictures/SAFLAX-",'Basis-Tabelle-Samen'!W100,"-",'Basis-Tabelle-Samen'!J100,"-garden-in-the-bag-italian.jpg")),
IF($C$1="Japanisch - JP",HYPERLINK(CONCATENATE("https://www.saflax.de/0-WVK-Retail/Bilder-Pictures/SAFLAX-",'Basis-Tabelle-Samen'!W100,"-",'Basis-Tabelle-Samen'!J100,"-garden-in-the-bag-japanese.jpg")),
IF($C$1="Kroatisch - HR",HYPERLINK(CONCATENATE("https://www.saflax.de/0-WVK-Retail/Bilder-Pictures/SAFLAX-",'Basis-Tabelle-Samen'!W100,"-",'Basis-Tabelle-Samen'!J100,"-garden-in-the-bag-croatian.jpg")),
IF($C$1="Lettisch - LV",HYPERLINK(CONCATENATE("https://www.saflax.de/0-WVK-Retail/Bilder-Pictures/SAFLAX-",'Basis-Tabelle-Samen'!W100,"-",'Basis-Tabelle-Samen'!J100,"-garden-in-the-bag-latvian.jpg")),
IF($C$1="Litauisch - LT",HYPERLINK(CONCATENATE("https://www.saflax.de/0-WVK-Retail/Bilder-Pictures/SAFLAX-",'Basis-Tabelle-Samen'!W100,"-",'Basis-Tabelle-Samen'!J100,"-garden-in-the-bag-lithuanian.jpg")),
IF($C$1="Maltesisch - MT",HYPERLINK(CONCATENATE("https://www.saflax.de/0-WVK-Retail/Bilder-Pictures/SAFLAX-",'Basis-Tabelle-Samen'!W100,"-",'Basis-Tabelle-Samen'!J100,"-garden-in-the-bag-maltese.jpg")),
IF($C$1="Niederländisch - NL",HYPERLINK(CONCATENATE("https://www.saflax.de/0-WVK-Retail/Bilder-Pictures/SAFLAX-",'Basis-Tabelle-Samen'!W100,"-",'Basis-Tabelle-Samen'!J100,"-garden-in-the-bag-dutch.jpg")),
IF($C$1="Norwegisch - NO",HYPERLINK(CONCATENATE("https://www.saflax.de/0-WVK-Retail/Bilder-Pictures/SAFLAX-",'Basis-Tabelle-Samen'!W100,"-",'Basis-Tabelle-Samen'!J100,"-garden-in-the-bag-nowegian.jpg")),
IF($C$1="Polnisch - PL",HYPERLINK(CONCATENATE("https://www.saflax.de/0-WVK-Retail/Bilder-Pictures/SAFLAX-",'Basis-Tabelle-Samen'!W100,"-",'Basis-Tabelle-Samen'!J100,"-garden-in-the-bag-polish.jpg")),
IF($C$1="Portugiesisch - PT",HYPERLINK(CONCATENATE("https://www.saflax.de/0-WVK-Retail/Bilder-Pictures/SAFLAX-",'Basis-Tabelle-Samen'!W100,"-",'Basis-Tabelle-Samen'!J100,"-garden-in-the-bag-portuguese.jpg")),
IF($C$1="Rumänisch - RO",HYPERLINK(CONCATENATE("https://www.saflax.de/0-WVK-Retail/Bilder-Pictures/SAFLAX-",'Basis-Tabelle-Samen'!W100,"-",'Basis-Tabelle-Samen'!J100,"-garden-in-the-bag-romanian.jpg")),
IF($C$1="Schwedisch - SE",HYPERLINK(CONCATENATE("https://www.saflax.de/0-WVK-Retail/Bilder-Pictures/SAFLAX-",'Basis-Tabelle-Samen'!W100,"-",'Basis-Tabelle-Samen'!J100,"-garden-in-the-bag-swedish.jpg")),
IF($C$1="Slowakisch - SK",HYPERLINK(CONCATENATE("https://www.saflax.de/0-WVK-Retail/Bilder-Pictures/SAFLAX-",'Basis-Tabelle-Samen'!W100,"-",'Basis-Tabelle-Samen'!J100,"-garden-in-the-bag-slovak.jpg")),
IF($C$1="Slowenisch - SI",HYPERLINK(CONCATENATE("https://www.saflax.de/0-WVK-Retail/Bilder-Pictures/SAFLAX-",'Basis-Tabelle-Samen'!W100,"-",'Basis-Tabelle-Samen'!J100,"-garden-in-the-bag-slovenian.jpg")),
IF($C$1="Spanisch - ES",HYPERLINK(CONCATENATE("https://www.saflax.de/0-WVK-Retail/Bilder-Pictures/SAFLAX-",'Basis-Tabelle-Samen'!W100,"-",'Basis-Tabelle-Samen'!J100,"-garden-in-the-bag-spanish.jpg")),
IF($C$1="Tschechisch - CZ",HYPERLINK(CONCATENATE("https://www.saflax.de/0-WVK-Retail/Bilder-Pictures/SAFLAX-",'Basis-Tabelle-Samen'!W100,"-",'Basis-Tabelle-Samen'!J100,"-garden-in-the-bag-czech.jpg")),
IF($C$1="Türkisch - TR",HYPERLINK(CONCATENATE("https://www.saflax.de/0-WVK-Retail/Bilder-Pictures/SAFLAX-",'Basis-Tabelle-Samen'!W100,"-",'Basis-Tabelle-Samen'!J100,"-garden-in-the-bag-turkish.jpg")),
IF($C$1="Ungarisch - HU",HYPERLINK(CONCATENATE("https://www.saflax.de/0-WVK-Retail/Bilder-Pictures/SAFLAX-",'Basis-Tabelle-Samen'!W100,"-",'Basis-Tabelle-Samen'!J100,"-garden-in-the-bag-hungarian.jpg")),
" ACHTUNG")))))))))))))))))))))))))))))</f>
        <v>https://www.saflax.de/0-WVK-Retail/Bilder-Pictures/SAFLAX-63138-acer-rubrum-garden-in-the-bag-english.jpg</v>
      </c>
    </row>
    <row r="52" spans="1:43" ht="17.100000000000001" customHeight="1" x14ac:dyDescent="0.2">
      <c r="A52" s="318" t="str">
        <f>IF('Basis-Tabelle-Samen'!A59="","",IF($C$1="Deutsch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52" s="319" t="str">
        <f>'Basis-Tabelle-Samen'!I59</f>
        <v>Eucalyptus globulus bicostata</v>
      </c>
      <c r="C52" s="316" t="str">
        <f>IF($C$1="Bulgarisch - BG",'Basis-Tabelle-Samen'!Z59,
IF($C$1="Dänisch - DK",'Basis-Tabelle-Samen'!AA59,
IF($C$1="Deutsch - DE",'Basis-Tabelle-Samen'!AB59,
IF($C$1="Englisch - UK",'Basis-Tabelle-Samen'!AC59,
IF($C$1="Estnisch - EE",'Basis-Tabelle-Samen'!AD59,
IF($C$1="Finnisch - FI",'Basis-Tabelle-Samen'!AE59,
IF($C$1="Französisch - FR",'Basis-Tabelle-Samen'!AF59,
IF($C$1="Griechisch - GR",'Basis-Tabelle-Samen'!AG59,
IF($C$1="Irisch - IE",'Basis-Tabelle-Samen'!AH59,
IF($C$1="Isländisch - IS",'Basis-Tabelle-Samen'!AI59,
IF($C$1="Italienisch - IT",'Basis-Tabelle-Samen'!AJ59,
IF($C$1="Japanisch - JP",'Basis-Tabelle-Samen'!AK59,
IF($C$1="Kroatisch - HR",'Basis-Tabelle-Samen'!AL59,
IF($C$1="Lettisch - LV",'Basis-Tabelle-Samen'!AM59,
IF($C$1="Litauisch - LT",'Basis-Tabelle-Samen'!AN59,
IF($C$1="Maltesisch - MT",'Basis-Tabelle-Samen'!AO59,
IF($C$1="Niederländisch - NL",'Basis-Tabelle-Samen'!AP59,
IF($C$1="Norwegisch - NO",'Basis-Tabelle-Samen'!AQ59,
IF($C$1="Polnisch - PL",'Basis-Tabelle-Samen'!AR59,
IF($C$1="Portugiesisch - PT",'Basis-Tabelle-Samen'!AS59,
IF($C$1="Rumänisch - RO",'Basis-Tabelle-Samen'!AT59,
IF($C$1="Schwedisch - SE",'Basis-Tabelle-Samen'!AU59,
IF($C$1="Slowakisch - SK",'Basis-Tabelle-Samen'!AV59,
IF($C$1="Slowenisch - SI",'Basis-Tabelle-Samen'!AW59,
IF($C$1="Spanisch - ES",'Basis-Tabelle-Samen'!AX59,
IF($C$1="Tschechisch - CZ",'Basis-Tabelle-Samen'!AY59,
IF($C$1="Türkisch - TR",'Basis-Tabelle-Samen'!AZ59,
IF($C$1="Ungarisch - HU",'Basis-Tabelle-Samen'!BA59,
" ACHTUNG"))))))))))))))))))))))))))))</f>
        <v>Tasmanian Bluegum</v>
      </c>
      <c r="D52" s="320">
        <f>'Basis-Tabelle-Samen'!F59</f>
        <v>100</v>
      </c>
      <c r="E52" s="321" t="str">
        <f>'Basis-Tabelle-Samen'!H59</f>
        <v>7 %</v>
      </c>
      <c r="F52" s="322" t="str">
        <f>IF('Basis-Tabelle-Samen'!G59="","",'Basis-Tabelle-Samen'!G59)</f>
        <v>01</v>
      </c>
      <c r="G52" s="320">
        <f>'Basis-Tabelle-Samen'!C59</f>
        <v>12929</v>
      </c>
      <c r="H52" s="323">
        <f>'Basis-Tabelle-Samen'!D59</f>
        <v>4055473129297</v>
      </c>
      <c r="I52" s="324">
        <f>'Basis-Tabelle-Samen'!E59</f>
        <v>1.85</v>
      </c>
      <c r="J52" s="325">
        <f t="shared" si="0"/>
        <v>12</v>
      </c>
      <c r="K52" s="326">
        <f>'Basis-Tabelle-Samen'!K59</f>
        <v>72929</v>
      </c>
      <c r="L52" s="323">
        <f>'Basis-Tabelle-Samen'!L59</f>
        <v>4055473729299</v>
      </c>
      <c r="M52" s="324">
        <f>'Basis-Tabelle-Samen'!M59</f>
        <v>2.4500000000000002</v>
      </c>
      <c r="N52" s="326">
        <f>IF(K52&lt;1,"",'3'!$I$15)</f>
        <v>15</v>
      </c>
      <c r="O52" s="327">
        <f>IF(K52&lt;1,"",'3'!$J$11)</f>
        <v>90</v>
      </c>
      <c r="P52" s="326">
        <f>'Basis-Tabelle-Samen'!N59</f>
        <v>82929</v>
      </c>
      <c r="Q52" s="323">
        <f>'Basis-Tabelle-Samen'!O59</f>
        <v>4055473829296</v>
      </c>
      <c r="R52" s="328">
        <f>'Basis-Tabelle-Samen'!P59</f>
        <v>3.75</v>
      </c>
      <c r="S52" s="326">
        <f>IF(R52&lt;1,"",'3'!$M$15)</f>
        <v>18</v>
      </c>
      <c r="T52" s="327">
        <f>IF(R52&lt;1,"",'3'!$N$11)</f>
        <v>72</v>
      </c>
      <c r="U52" s="326">
        <f>'Basis-Tabelle-Samen'!Q59</f>
        <v>52929</v>
      </c>
      <c r="V52" s="323">
        <f>'Basis-Tabelle-Samen'!R59</f>
        <v>4055473529295</v>
      </c>
      <c r="W52" s="324">
        <f>'Basis-Tabelle-Samen'!S59</f>
        <v>4.95</v>
      </c>
      <c r="X52" s="326">
        <f>IF(U52&lt;1,"",'3'!$Q$15)</f>
        <v>6</v>
      </c>
      <c r="Y52" s="327">
        <f>IF(U52&lt;1,"",'3'!$R$11)</f>
        <v>24</v>
      </c>
      <c r="Z52" s="326">
        <f>'Basis-Tabelle-Samen'!T59</f>
        <v>32929</v>
      </c>
      <c r="AA52" s="323">
        <f>'Basis-Tabelle-Samen'!U59</f>
        <v>4055473329291</v>
      </c>
      <c r="AB52" s="324">
        <f>'Basis-Tabelle-Samen'!V59</f>
        <v>6.75</v>
      </c>
      <c r="AC52" s="326">
        <f>IF(Z52&lt;1,"",'3'!$U$15)</f>
        <v>6</v>
      </c>
      <c r="AD52" s="327">
        <f>IF(Z52&lt;1,"",'3'!$V$11)</f>
        <v>24</v>
      </c>
      <c r="AE52" s="326">
        <f>'Basis-Tabelle-Samen'!W59</f>
        <v>62929</v>
      </c>
      <c r="AF52" s="323">
        <f>'Basis-Tabelle-Samen'!X59</f>
        <v>4055473629292</v>
      </c>
      <c r="AG52" s="324">
        <f>'Basis-Tabelle-Samen'!Y59</f>
        <v>2.95</v>
      </c>
      <c r="AH52" s="326">
        <f>IF(AE52&lt;1,"",'3'!$Y$15)</f>
        <v>8</v>
      </c>
      <c r="AI52" s="327">
        <f>IF(AE52&lt;1,"",'3'!$Z$11)</f>
        <v>64</v>
      </c>
      <c r="AJ52" s="329"/>
      <c r="AK52" s="316" t="str">
        <f>IF(G52&lt;1,"",
IF($C$1="Bulgarisch - BG",HYPERLINK(CONCATENATE("https://www.saflax.de/0-WVK-Retail/Bilder-Pictures/SAFLAX-",'Basis-Tabelle-Samen'!C59,"-",'Basis-Tabelle-Samen'!J59,"-seed-package-front-cr-bulgarian.jpg")),
IF($C$1="Dänisch - DK",HYPERLINK(CONCATENATE("https://www.saflax.de/0-WVK-Retail/Bilder-Pictures/SAFLAX-",'Basis-Tabelle-Samen'!C59,"-",'Basis-Tabelle-Samen'!J59,"-seed-package-front-cr-danish.jpg")),
IF($C$1="Deutsch - DE",HYPERLINK(CONCATENATE("https://www.saflax.de/0-WVK-Retail/Bilder-Pictures/SAFLAX-",'Basis-Tabelle-Samen'!C59,"-",'Basis-Tabelle-Samen'!J59,"-seed-package-front-cr-german.jpg")),
IF($C$1="Englisch - UK",HYPERLINK(CONCATENATE("https://www.saflax.de/0-WVK-Retail/Bilder-Pictures/SAFLAX-",'Basis-Tabelle-Samen'!C59,"-",'Basis-Tabelle-Samen'!J59,"-seed-package-front-cr-english.jpg")),
IF($C$1="Estnisch - EE",HYPERLINK(CONCATENATE("https://www.saflax.de/0-WVK-Retail/Bilder-Pictures/SAFLAX-",'Basis-Tabelle-Samen'!C59,"-",'Basis-Tabelle-Samen'!J59,"-seed-package-front-cr-estonian.jpg")),
IF($C$1="Finnisch - FI",HYPERLINK(CONCATENATE("https://www.saflax.de/0-WVK-Retail/Bilder-Pictures/SAFLAX-",'Basis-Tabelle-Samen'!C59,"-",'Basis-Tabelle-Samen'!J59,"-seed-package-front-cr-finnish.jpg")),
IF($C$1="Französisch - FR",HYPERLINK(CONCATENATE("https://www.saflax.de/0-WVK-Retail/Bilder-Pictures/SAFLAX-",'Basis-Tabelle-Samen'!C59,"-",'Basis-Tabelle-Samen'!J59,"-seed-package-front-cr-french.jpg")),
IF($C$1="Griechisch - GR",HYPERLINK(CONCATENATE("https://www.saflax.de/0-WVK-Retail/Bilder-Pictures/SAFLAX-",'Basis-Tabelle-Samen'!C59,"-",'Basis-Tabelle-Samen'!J59,"-seed-package-front-cr-greek.jpg")),
IF($C$1="Irisch - IE",HYPERLINK(CONCATENATE("https://www.saflax.de/0-WVK-Retail/Bilder-Pictures/SAFLAX-",'Basis-Tabelle-Samen'!C59,"-",'Basis-Tabelle-Samen'!J59,"-seed-package-front-cr-irish.jpg")),
IF($C$1="Isländisch - IS",HYPERLINK(CONCATENATE("https://www.saflax.de/0-WVK-Retail/Bilder-Pictures/SAFLAX-",'Basis-Tabelle-Samen'!C59,"-",'Basis-Tabelle-Samen'!J59,"-seed-package-front-cr-icelandic.jpg")),
IF($C$1="Italienisch - IT",HYPERLINK(CONCATENATE("https://www.saflax.de/0-WVK-Retail/Bilder-Pictures/SAFLAX-",'Basis-Tabelle-Samen'!C59,"-",'Basis-Tabelle-Samen'!J59,"-seed-package-front-cr-italian.jpg")),
IF($C$1="Japanisch - JP",HYPERLINK(CONCATENATE("https://www.saflax.de/0-WVK-Retail/Bilder-Pictures/SAFLAX-",'Basis-Tabelle-Samen'!C59,"-",'Basis-Tabelle-Samen'!J59,"-seed-package-front-cr-japanese.jpg")),
IF($C$1="Kroatisch - HR",HYPERLINK(CONCATENATE("https://www.saflax.de/0-WVK-Retail/Bilder-Pictures/SAFLAX-",'Basis-Tabelle-Samen'!C59,"-",'Basis-Tabelle-Samen'!J59,"-seed-package-front-cr-croatian.jpg")),
IF($C$1="Lettisch - LV",HYPERLINK(CONCATENATE("https://www.saflax.de/0-WVK-Retail/Bilder-Pictures/SAFLAX-",'Basis-Tabelle-Samen'!C59,"-",'Basis-Tabelle-Samen'!J59,"-seed-package-front-cr-latvian.jpg")),
IF($C$1="Litauisch - LT",HYPERLINK(CONCATENATE("https://www.saflax.de/0-WVK-Retail/Bilder-Pictures/SAFLAX-",'Basis-Tabelle-Samen'!C59,"-",'Basis-Tabelle-Samen'!J59,"-seed-package-front-cr-lithuanian.jpg")),
IF($C$1="Maltesisch - MT",HYPERLINK(CONCATENATE("https://www.saflax.de/0-WVK-Retail/Bilder-Pictures/SAFLAX-",'Basis-Tabelle-Samen'!C59,"-",'Basis-Tabelle-Samen'!J59,"-seed-package-front-cr-maltese.jpg")),
IF($C$1="Niederländisch - NL",HYPERLINK(CONCATENATE("https://www.saflax.de/0-WVK-Retail/Bilder-Pictures/SAFLAX-",'Basis-Tabelle-Samen'!C59,"-",'Basis-Tabelle-Samen'!J59,"-seed-package-front-cr-dutch.jpg")),
IF($C$1="Norwegisch - NO",HYPERLINK(CONCATENATE("https://www.saflax.de/0-WVK-Retail/Bilder-Pictures/SAFLAX-",'Basis-Tabelle-Samen'!C59,"-",'Basis-Tabelle-Samen'!J59,"-seed-package-front-cr-nowegian.jpg")),
IF($C$1="Polnisch - PL",HYPERLINK(CONCATENATE("https://www.saflax.de/0-WVK-Retail/Bilder-Pictures/SAFLAX-",'Basis-Tabelle-Samen'!C59,"-",'Basis-Tabelle-Samen'!J59,"-seed-package-front-cr-polish.jpg")),
IF($C$1="Portugiesisch - PT",HYPERLINK(CONCATENATE("https://www.saflax.de/0-WVK-Retail/Bilder-Pictures/SAFLAX-",'Basis-Tabelle-Samen'!C59,"-",'Basis-Tabelle-Samen'!J59,"-seed-package-front-cr-portuguese.jpg")),
IF($C$1="Rumänisch - RO",HYPERLINK(CONCATENATE("https://www.saflax.de/0-WVK-Retail/Bilder-Pictures/SAFLAX-",'Basis-Tabelle-Samen'!C59,"-",'Basis-Tabelle-Samen'!J59,"-seed-package-front-cr-romanian.jpg")),
IF($C$1="Schwedisch - SE",HYPERLINK(CONCATENATE("https://www.saflax.de/0-WVK-Retail/Bilder-Pictures/SAFLAX-",'Basis-Tabelle-Samen'!C59,"-",'Basis-Tabelle-Samen'!J59,"-seed-package-front-cr-swedish.jpg")),
IF($C$1="Slowakisch - SK",HYPERLINK(CONCATENATE("https://www.saflax.de/0-WVK-Retail/Bilder-Pictures/SAFLAX-",'Basis-Tabelle-Samen'!C59,"-",'Basis-Tabelle-Samen'!J59,"-seed-package-front-cr-slovak.jpg")),
IF($C$1="Slowenisch - SI",HYPERLINK(CONCATENATE("https://www.saflax.de/0-WVK-Retail/Bilder-Pictures/SAFLAX-",'Basis-Tabelle-Samen'!C59,"-",'Basis-Tabelle-Samen'!J59,"-seed-package-front-cr-slovenian.jpg")),
IF($C$1="Spanisch - ES",HYPERLINK(CONCATENATE("https://www.saflax.de/0-WVK-Retail/Bilder-Pictures/SAFLAX-",'Basis-Tabelle-Samen'!C59,"-",'Basis-Tabelle-Samen'!J59,"-seed-package-front-cr-spanish.jpg")),
IF($C$1="Tschechisch - CZ",HYPERLINK(CONCATENATE("https://www.saflax.de/0-WVK-Retail/Bilder-Pictures/SAFLAX-",'Basis-Tabelle-Samen'!C59,"-",'Basis-Tabelle-Samen'!J59,"-seed-package-front-cr-czech.jpg")),
IF($C$1="Türkisch - TR",HYPERLINK(CONCATENATE("https://www.saflax.de/0-WVK-Retail/Bilder-Pictures/SAFLAX-",'Basis-Tabelle-Samen'!C59,"-",'Basis-Tabelle-Samen'!J59,"-seed-package-front-cr-turkish.jpg")),
IF($C$1="Ungarisch - HU",HYPERLINK(CONCATENATE("https://www.saflax.de/0-WVK-Retail/Bilder-Pictures/SAFLAX-",'Basis-Tabelle-Samen'!C59,"-",'Basis-Tabelle-Samen'!J59,"-seed-package-front-cr-hungarian.jpg")),
" ACHTUNG")))))))))))))))))))))))))))))</f>
        <v>https://www.saflax.de/0-WVK-Retail/Bilder-Pictures/SAFLAX-12929-eucalyptus-globulus-seed-package-front-cr-english.jpg</v>
      </c>
      <c r="AL52" s="330" t="str">
        <f>IF(G52&lt;1,"",
IF($C$1="Bulgarisch - BG",HYPERLINK(CONCATENATE("https://www.saflax.de/0-WVK-Retail/Bilder-Pictures/SAFLAX-",'Basis-Tabelle-Samen'!C59,"-",'Basis-Tabelle-Samen'!J59,"-seed-package-back-cr-bulgarian.jpg")),
IF($C$1="Dänisch - DK",HYPERLINK(CONCATENATE("https://www.saflax.de/0-WVK-Retail/Bilder-Pictures/SAFLAX-",'Basis-Tabelle-Samen'!C59,"-",'Basis-Tabelle-Samen'!J59,"-seed-package-back-cr-danish.jpg")),
IF($C$1="Deutsch - DE",HYPERLINK(CONCATENATE("https://www.saflax.de/0-WVK-Retail/Bilder-Pictures/SAFLAX-",'Basis-Tabelle-Samen'!C59,"-",'Basis-Tabelle-Samen'!J59,"-seed-package-back-cr-german.jpg")),
IF($C$1="Englisch - UK",HYPERLINK(CONCATENATE("https://www.saflax.de/0-WVK-Retail/Bilder-Pictures/SAFLAX-",'Basis-Tabelle-Samen'!C59,"-",'Basis-Tabelle-Samen'!J59,"-seed-package-back-cr-english.jpg")),
IF($C$1="Estnisch - EE",HYPERLINK(CONCATENATE("https://www.saflax.de/0-WVK-Retail/Bilder-Pictures/SAFLAX-",'Basis-Tabelle-Samen'!C59,"-",'Basis-Tabelle-Samen'!J59,"-seed-package-back-cr-estonian.jpg")),
IF($C$1="Finnisch - FI",HYPERLINK(CONCATENATE("https://www.saflax.de/0-WVK-Retail/Bilder-Pictures/SAFLAX-",'Basis-Tabelle-Samen'!C59,"-",'Basis-Tabelle-Samen'!J59,"-seed-package-back-cr-finnish.jpg")),
IF($C$1="Französisch - FR",HYPERLINK(CONCATENATE("https://www.saflax.de/0-WVK-Retail/Bilder-Pictures/SAFLAX-",'Basis-Tabelle-Samen'!C59,"-",'Basis-Tabelle-Samen'!J59,"-seed-package-back-cr-french.jpg")),
IF($C$1="Griechisch - GR",HYPERLINK(CONCATENATE("https://www.saflax.de/0-WVK-Retail/Bilder-Pictures/SAFLAX-",'Basis-Tabelle-Samen'!C59,"-",'Basis-Tabelle-Samen'!J59,"-seed-package-back-cr-greek.jpg")),
IF($C$1="Irisch - IE",HYPERLINK(CONCATENATE("https://www.saflax.de/0-WVK-Retail/Bilder-Pictures/SAFLAX-",'Basis-Tabelle-Samen'!C59,"-",'Basis-Tabelle-Samen'!J59,"-seed-package-back-cr-irish.jpg")),
IF($C$1="Isländisch - IS",HYPERLINK(CONCATENATE("https://www.saflax.de/0-WVK-Retail/Bilder-Pictures/SAFLAX-",'Basis-Tabelle-Samen'!C59,"-",'Basis-Tabelle-Samen'!J59,"-seed-package-back-cr-icelandic.jpg")),
IF($C$1="Italienisch - IT",HYPERLINK(CONCATENATE("https://www.saflax.de/0-WVK-Retail/Bilder-Pictures/SAFLAX-",'Basis-Tabelle-Samen'!C59,"-",'Basis-Tabelle-Samen'!J59,"-seed-package-back-cr-italian.jpg")),
IF($C$1="Japanisch - JP",HYPERLINK(CONCATENATE("https://www.saflax.de/0-WVK-Retail/Bilder-Pictures/SAFLAX-",'Basis-Tabelle-Samen'!C59,"-",'Basis-Tabelle-Samen'!J59,"-seed-package-back-cr-japanese.jpg")),
IF($C$1="Kroatisch - HR",HYPERLINK(CONCATENATE("https://www.saflax.de/0-WVK-Retail/Bilder-Pictures/SAFLAX-",'Basis-Tabelle-Samen'!C59,"-",'Basis-Tabelle-Samen'!J59,"-seed-package-back-cr-croatian.jpg")),
IF($C$1="Lettisch - LV",HYPERLINK(CONCATENATE("https://www.saflax.de/0-WVK-Retail/Bilder-Pictures/SAFLAX-",'Basis-Tabelle-Samen'!C59,"-",'Basis-Tabelle-Samen'!J59,"-seed-package-back-cr-latvian.jpg")),
IF($C$1="Litauisch - LT",HYPERLINK(CONCATENATE("https://www.saflax.de/0-WVK-Retail/Bilder-Pictures/SAFLAX-",'Basis-Tabelle-Samen'!C59,"-",'Basis-Tabelle-Samen'!J59,"-seed-package-back-cr-lithuanian.jpg")),
IF($C$1="Maltesisch - MT",HYPERLINK(CONCATENATE("https://www.saflax.de/0-WVK-Retail/Bilder-Pictures/SAFLAX-",'Basis-Tabelle-Samen'!C59,"-",'Basis-Tabelle-Samen'!J59,"-seed-package-back-cr-maltese.jpg")),
IF($C$1="Niederländisch - NL",HYPERLINK(CONCATENATE("https://www.saflax.de/0-WVK-Retail/Bilder-Pictures/SAFLAX-",'Basis-Tabelle-Samen'!C59,"-",'Basis-Tabelle-Samen'!J59,"-seed-package-back-cr-dutch.jpg")),
IF($C$1="Norwegisch - NO",HYPERLINK(CONCATENATE("https://www.saflax.de/0-WVK-Retail/Bilder-Pictures/SAFLAX-",'Basis-Tabelle-Samen'!C59,"-",'Basis-Tabelle-Samen'!J59,"-seed-package-back-cr-nowegian.jpg")),
IF($C$1="Polnisch - PL",HYPERLINK(CONCATENATE("https://www.saflax.de/0-WVK-Retail/Bilder-Pictures/SAFLAX-",'Basis-Tabelle-Samen'!C59,"-",'Basis-Tabelle-Samen'!J59,"-seed-package-back-cr-polish.jpg")),
IF($C$1="Portugiesisch - PT",HYPERLINK(CONCATENATE("https://www.saflax.de/0-WVK-Retail/Bilder-Pictures/SAFLAX-",'Basis-Tabelle-Samen'!C59,"-",'Basis-Tabelle-Samen'!J59,"-seed-package-back-cr-portuguese.jpg")),
IF($C$1="Rumänisch - RO",HYPERLINK(CONCATENATE("https://www.saflax.de/0-WVK-Retail/Bilder-Pictures/SAFLAX-",'Basis-Tabelle-Samen'!C59,"-",'Basis-Tabelle-Samen'!J59,"-seed-package-back-cr-romanian.jpg")),
IF($C$1="Schwedisch - SE",HYPERLINK(CONCATENATE("https://www.saflax.de/0-WVK-Retail/Bilder-Pictures/SAFLAX-",'Basis-Tabelle-Samen'!C59,"-",'Basis-Tabelle-Samen'!J59,"-seed-package-back-cr-swedish.jpg")),
IF($C$1="Slowakisch - SK",HYPERLINK(CONCATENATE("https://www.saflax.de/0-WVK-Retail/Bilder-Pictures/SAFLAX-",'Basis-Tabelle-Samen'!C59,"-",'Basis-Tabelle-Samen'!J59,"-seed-package-back-cr-slovak.jpg")),
IF($C$1="Slowenisch - SI",HYPERLINK(CONCATENATE("https://www.saflax.de/0-WVK-Retail/Bilder-Pictures/SAFLAX-",'Basis-Tabelle-Samen'!C59,"-",'Basis-Tabelle-Samen'!J59,"-seed-package-back-cr-slovenian.jpg")),
IF($C$1="Spanisch - ES",HYPERLINK(CONCATENATE("https://www.saflax.de/0-WVK-Retail/Bilder-Pictures/SAFLAX-",'Basis-Tabelle-Samen'!C59,"-",'Basis-Tabelle-Samen'!J59,"-seed-package-back-cr-spanish.jpg")),
IF($C$1="Tschechisch - CZ",HYPERLINK(CONCATENATE("https://www.saflax.de/0-WVK-Retail/Bilder-Pictures/SAFLAX-",'Basis-Tabelle-Samen'!C59,"-",'Basis-Tabelle-Samen'!J59,"-seed-package-back-cr-czech.jpg")),
IF($C$1="Türkisch - TR",HYPERLINK(CONCATENATE("https://www.saflax.de/0-WVK-Retail/Bilder-Pictures/SAFLAX-",'Basis-Tabelle-Samen'!C59,"-",'Basis-Tabelle-Samen'!J59,"-seed-package-back-cr-turkish.jpg")),
IF($C$1="Ungarisch - HU",HYPERLINK(CONCATENATE("https://www.saflax.de/0-WVK-Retail/Bilder-Pictures/SAFLAX-",'Basis-Tabelle-Samen'!C59,"-",'Basis-Tabelle-Samen'!J59,"-seed-package-back-cr-hungarian.jpg")),
" ACHTUNG")))))))))))))))))))))))))))))</f>
        <v>https://www.saflax.de/0-WVK-Retail/Bilder-Pictures/SAFLAX-12929-eucalyptus-globulus-seed-package-back-cr-english.jpg</v>
      </c>
      <c r="AM52" s="330" t="str">
        <f>IF(H52&lt;1,"",
IF($C$1="Bulgarisch - BG",HYPERLINK(CONCATENATE("https://www.saflax.de/0-WVK-Retail/Bilder-Pictures/SAFLAX-",'Basis-Tabelle-Samen'!K59,"-",'Basis-Tabelle-Samen'!J59,"-garden-to-go-mini-bulgarian.jpg")),
IF($C$1="Dänisch - DK",HYPERLINK(CONCATENATE("https://www.saflax.de/0-WVK-Retail/Bilder-Pictures/SAFLAX-",'Basis-Tabelle-Samen'!K59,"-",'Basis-Tabelle-Samen'!J59,"-garden-to-go-mini-danish.jpg")),
IF($C$1="Deutsch - DE",HYPERLINK(CONCATENATE("https://www.saflax.de/0-WVK-Retail/Bilder-Pictures/SAFLAX-",'Basis-Tabelle-Samen'!K59,"-",'Basis-Tabelle-Samen'!J59,"-garden-to-go-mini-german.jpg")),
IF($C$1="Englisch - UK",HYPERLINK(CONCATENATE("https://www.saflax.de/0-WVK-Retail/Bilder-Pictures/SAFLAX-",'Basis-Tabelle-Samen'!K59,"-",'Basis-Tabelle-Samen'!J59,"-garden-to-go-mini-english.jpg")),
IF($C$1="Estnisch - EE",HYPERLINK(CONCATENATE("https://www.saflax.de/0-WVK-Retail/Bilder-Pictures/SAFLAX-",'Basis-Tabelle-Samen'!K59,"-",'Basis-Tabelle-Samen'!J59,"-garden-to-go-mini-estonian.jpg")),
IF($C$1="Finnisch - FI",HYPERLINK(CONCATENATE("https://www.saflax.de/0-WVK-Retail/Bilder-Pictures/SAFLAX-",'Basis-Tabelle-Samen'!K59,"-",'Basis-Tabelle-Samen'!J59,"-garden-to-go-mini-finnish.jpg")),
IF($C$1="Französisch - FR",HYPERLINK(CONCATENATE("https://www.saflax.de/0-WVK-Retail/Bilder-Pictures/SAFLAX-",'Basis-Tabelle-Samen'!K59,"-",'Basis-Tabelle-Samen'!J59,"-garden-to-go-mini-french.jpg")),
IF($C$1="Griechisch - GR",HYPERLINK(CONCATENATE("https://www.saflax.de/0-WVK-Retail/Bilder-Pictures/SAFLAX-",'Basis-Tabelle-Samen'!K59,"-",'Basis-Tabelle-Samen'!J59,"-garden-to-go-mini-greek.jpg")),
IF($C$1="Irisch - IE",HYPERLINK(CONCATENATE("https://www.saflax.de/0-WVK-Retail/Bilder-Pictures/SAFLAX-",'Basis-Tabelle-Samen'!K59,"-",'Basis-Tabelle-Samen'!J59,"-garden-to-go-mini-irish.jpg")),
IF($C$1="Isländisch - IS",HYPERLINK(CONCATENATE("https://www.saflax.de/0-WVK-Retail/Bilder-Pictures/SAFLAX-",'Basis-Tabelle-Samen'!K59,"-",'Basis-Tabelle-Samen'!J59,"-garden-to-go-mini-icelandic.jpg")),
IF($C$1="Italienisch - IT",HYPERLINK(CONCATENATE("https://www.saflax.de/0-WVK-Retail/Bilder-Pictures/SAFLAX-",'Basis-Tabelle-Samen'!K59,"-",'Basis-Tabelle-Samen'!J59,"-garden-to-go-mini-italian.jpg")),
IF($C$1="Japanisch - JP",HYPERLINK(CONCATENATE("https://www.saflax.de/0-WVK-Retail/Bilder-Pictures/SAFLAX-",'Basis-Tabelle-Samen'!K59,"-",'Basis-Tabelle-Samen'!J59,"-garden-to-go-mini-japanese.jpg")),
IF($C$1="Kroatisch - HR",HYPERLINK(CONCATENATE("https://www.saflax.de/0-WVK-Retail/Bilder-Pictures/SAFLAX-",'Basis-Tabelle-Samen'!K59,"-",'Basis-Tabelle-Samen'!J59,"-garden-to-go-mini-croatian.jpg")),
IF($C$1="Lettisch - LV",HYPERLINK(CONCATENATE("https://www.saflax.de/0-WVK-Retail/Bilder-Pictures/SAFLAX-",'Basis-Tabelle-Samen'!K59,"-",'Basis-Tabelle-Samen'!J59,"-garden-to-go-mini-latvian.jpg")),
IF($C$1="Litauisch - LT",HYPERLINK(CONCATENATE("https://www.saflax.de/0-WVK-Retail/Bilder-Pictures/SAFLAX-",'Basis-Tabelle-Samen'!K59,"-",'Basis-Tabelle-Samen'!J59,"-garden-to-go-mini-lithuanian.jpg")),
IF($C$1="Maltesisch - MT",HYPERLINK(CONCATENATE("https://www.saflax.de/0-WVK-Retail/Bilder-Pictures/SAFLAX-",'Basis-Tabelle-Samen'!K59,"-",'Basis-Tabelle-Samen'!J59,"-garden-to-go-mini-maltese.jpg")),
IF($C$1="Niederländisch - NL",HYPERLINK(CONCATENATE("https://www.saflax.de/0-WVK-Retail/Bilder-Pictures/SAFLAX-",'Basis-Tabelle-Samen'!K59,"-",'Basis-Tabelle-Samen'!J59,"-garden-to-go-mini-dutch.jpg")),
IF($C$1="Norwegisch - NO",HYPERLINK(CONCATENATE("https://www.saflax.de/0-WVK-Retail/Bilder-Pictures/SAFLAX-",'Basis-Tabelle-Samen'!K59,"-",'Basis-Tabelle-Samen'!J59,"-garden-to-go-mini-nowegian.jpg")),
IF($C$1="Polnisch - PL",HYPERLINK(CONCATENATE("https://www.saflax.de/0-WVK-Retail/Bilder-Pictures/SAFLAX-",'Basis-Tabelle-Samen'!K59,"-",'Basis-Tabelle-Samen'!J59,"-garden-to-go-mini-polish.jpg")),
IF($C$1="Portugiesisch - PT",HYPERLINK(CONCATENATE("https://www.saflax.de/0-WVK-Retail/Bilder-Pictures/SAFLAX-",'Basis-Tabelle-Samen'!K59,"-",'Basis-Tabelle-Samen'!J59,"-garden-to-go-mini-portuguese.jpg")),
IF($C$1="Rumänisch - RO",HYPERLINK(CONCATENATE("https://www.saflax.de/0-WVK-Retail/Bilder-Pictures/SAFLAX-",'Basis-Tabelle-Samen'!K59,"-",'Basis-Tabelle-Samen'!J59,"-garden-to-go-mini-romanian.jpg")),
IF($C$1="Schwedisch - SE",HYPERLINK(CONCATENATE("https://www.saflax.de/0-WVK-Retail/Bilder-Pictures/SAFLAX-",'Basis-Tabelle-Samen'!K59,"-",'Basis-Tabelle-Samen'!J59,"-garden-to-go-mini-swedish.jpg")),
IF($C$1="Slowakisch - SK",HYPERLINK(CONCATENATE("https://www.saflax.de/0-WVK-Retail/Bilder-Pictures/SAFLAX-",'Basis-Tabelle-Samen'!K59,"-",'Basis-Tabelle-Samen'!J59,"-garden-to-go-mini-slovak.jpg")),
IF($C$1="Slowenisch - SI",HYPERLINK(CONCATENATE("https://www.saflax.de/0-WVK-Retail/Bilder-Pictures/SAFLAX-",'Basis-Tabelle-Samen'!K59,"-",'Basis-Tabelle-Samen'!J59,"-garden-to-go-mini-slovenian.jpg")),
IF($C$1="Spanisch - ES",HYPERLINK(CONCATENATE("https://www.saflax.de/0-WVK-Retail/Bilder-Pictures/SAFLAX-",'Basis-Tabelle-Samen'!K59,"-",'Basis-Tabelle-Samen'!J59,"-garden-to-go-mini-spanish.jpg")),
IF($C$1="Tschechisch - CZ",HYPERLINK(CONCATENATE("https://www.saflax.de/0-WVK-Retail/Bilder-Pictures/SAFLAX-",'Basis-Tabelle-Samen'!K59,"-",'Basis-Tabelle-Samen'!J59,"-garden-to-go-mini-czech.jpg")),
IF($C$1="Türkisch - TR",HYPERLINK(CONCATENATE("https://www.saflax.de/0-WVK-Retail/Bilder-Pictures/SAFLAX-",'Basis-Tabelle-Samen'!K59,"-",'Basis-Tabelle-Samen'!J59,"-garden-to-go-mini-turkish.jpg")),
IF($C$1="Ungarisch - HU",HYPERLINK(CONCATENATE("https://www.saflax.de/0-WVK-Retail/Bilder-Pictures/SAFLAX-",'Basis-Tabelle-Samen'!K59,"-",'Basis-Tabelle-Samen'!J59,"-garden-to-go-mini-hungarian.jpg")),
" ACHTUNG")))))))))))))))))))))))))))))</f>
        <v>https://www.saflax.de/0-WVK-Retail/Bilder-Pictures/SAFLAX-72929-eucalyptus-globulus-garden-to-go-mini-english.jpg</v>
      </c>
      <c r="AN52" s="330" t="str">
        <f>IF(I52&lt;1,"",
IF($C$1="Bulgarisch - BG",HYPERLINK(CONCATENATE("https://www.saflax.de/0-WVK-Retail/Bilder-Pictures/SAFLAX-",'Basis-Tabelle-Samen'!N59,"-",'Basis-Tabelle-Samen'!J59,"-garden-to-go-lite-bulgarian.jpg")),
IF($C$1="Dänisch - DK",HYPERLINK(CONCATENATE("https://www.saflax.de/0-WVK-Retail/Bilder-Pictures/SAFLAX-",'Basis-Tabelle-Samen'!N59,"-",'Basis-Tabelle-Samen'!J59,"-garden-to-go-lite-danish.jpg")),
IF($C$1="Deutsch - DE",HYPERLINK(CONCATENATE("https://www.saflax.de/0-WVK-Retail/Bilder-Pictures/SAFLAX-",'Basis-Tabelle-Samen'!N59,"-",'Basis-Tabelle-Samen'!J59,"-garden-to-go-lite-german.jpg")),
IF($C$1="Englisch - UK",HYPERLINK(CONCATENATE("https://www.saflax.de/0-WVK-Retail/Bilder-Pictures/SAFLAX-",'Basis-Tabelle-Samen'!N59,"-",'Basis-Tabelle-Samen'!J59,"-garden-to-go-lite-english.jpg")),
IF($C$1="Estnisch - EE",HYPERLINK(CONCATENATE("https://www.saflax.de/0-WVK-Retail/Bilder-Pictures/SAFLAX-",'Basis-Tabelle-Samen'!N59,"-",'Basis-Tabelle-Samen'!J59,"-garden-to-go-lite-estonian.jpg")),
IF($C$1="Finnisch - FI",HYPERLINK(CONCATENATE("https://www.saflax.de/0-WVK-Retail/Bilder-Pictures/SAFLAX-",'Basis-Tabelle-Samen'!N59,"-",'Basis-Tabelle-Samen'!J59,"-garden-to-go-lite-finnish.jpg")),
IF($C$1="Französisch - FR",HYPERLINK(CONCATENATE("https://www.saflax.de/0-WVK-Retail/Bilder-Pictures/SAFLAX-",'Basis-Tabelle-Samen'!N59,"-",'Basis-Tabelle-Samen'!J59,"-garden-to-go-lite-french.jpg")),
IF($C$1="Griechisch - GR",HYPERLINK(CONCATENATE("https://www.saflax.de/0-WVK-Retail/Bilder-Pictures/SAFLAX-",'Basis-Tabelle-Samen'!N59,"-",'Basis-Tabelle-Samen'!J59,"-garden-to-go-lite-greek.jpg")),
IF($C$1="Irisch - IE",HYPERLINK(CONCATENATE("https://www.saflax.de/0-WVK-Retail/Bilder-Pictures/SAFLAX-",'Basis-Tabelle-Samen'!N59,"-",'Basis-Tabelle-Samen'!J59,"-garden-to-go-lite-irish.jpg")),
IF($C$1="Isländisch - IS",HYPERLINK(CONCATENATE("https://www.saflax.de/0-WVK-Retail/Bilder-Pictures/SAFLAX-",'Basis-Tabelle-Samen'!N59,"-",'Basis-Tabelle-Samen'!J59,"-garden-to-go-lite-icelandic.jpg")),
IF($C$1="Italienisch - IT",HYPERLINK(CONCATENATE("https://www.saflax.de/0-WVK-Retail/Bilder-Pictures/SAFLAX-",'Basis-Tabelle-Samen'!N59,"-",'Basis-Tabelle-Samen'!J59,"-garden-to-go-lite-italian.jpg")),
IF($C$1="Japanisch - JP",HYPERLINK(CONCATENATE("https://www.saflax.de/0-WVK-Retail/Bilder-Pictures/SAFLAX-",'Basis-Tabelle-Samen'!N59,"-",'Basis-Tabelle-Samen'!J59,"-garden-to-go-lite-japanese.jpg")),
IF($C$1="Kroatisch - HR",HYPERLINK(CONCATENATE("https://www.saflax.de/0-WVK-Retail/Bilder-Pictures/SAFLAX-",'Basis-Tabelle-Samen'!N59,"-",'Basis-Tabelle-Samen'!J59,"-garden-to-go-lite-croatian.jpg")),
IF($C$1="Lettisch - LV",HYPERLINK(CONCATENATE("https://www.saflax.de/0-WVK-Retail/Bilder-Pictures/SAFLAX-",'Basis-Tabelle-Samen'!N59,"-",'Basis-Tabelle-Samen'!J59,"-garden-to-go-lite-latvian.jpg")),
IF($C$1="Litauisch - LT",HYPERLINK(CONCATENATE("https://www.saflax.de/0-WVK-Retail/Bilder-Pictures/SAFLAX-",'Basis-Tabelle-Samen'!N59,"-",'Basis-Tabelle-Samen'!J59,"-garden-to-go-lite-lithuanian.jpg")),
IF($C$1="Maltesisch - MT",HYPERLINK(CONCATENATE("https://www.saflax.de/0-WVK-Retail/Bilder-Pictures/SAFLAX-",'Basis-Tabelle-Samen'!N59,"-",'Basis-Tabelle-Samen'!J59,"-garden-to-go-lite-maltese.jpg")),
IF($C$1="Niederländisch - NL",HYPERLINK(CONCATENATE("https://www.saflax.de/0-WVK-Retail/Bilder-Pictures/SAFLAX-",'Basis-Tabelle-Samen'!N59,"-",'Basis-Tabelle-Samen'!J59,"-garden-to-go-lite-dutch.jpg")),
IF($C$1="Norwegisch - NO",HYPERLINK(CONCATENATE("https://www.saflax.de/0-WVK-Retail/Bilder-Pictures/SAFLAX-",'Basis-Tabelle-Samen'!N59,"-",'Basis-Tabelle-Samen'!J59,"-garden-to-go-lite-nowegian.jpg")),
IF($C$1="Polnisch - PL",HYPERLINK(CONCATENATE("https://www.saflax.de/0-WVK-Retail/Bilder-Pictures/SAFLAX-",'Basis-Tabelle-Samen'!N59,"-",'Basis-Tabelle-Samen'!J59,"-garden-to-go-lite-polish.jpg")),
IF($C$1="Portugiesisch - PT",HYPERLINK(CONCATENATE("https://www.saflax.de/0-WVK-Retail/Bilder-Pictures/SAFLAX-",'Basis-Tabelle-Samen'!N59,"-",'Basis-Tabelle-Samen'!J59,"-garden-to-go-lite-portuguese.jpg")),
IF($C$1="Rumänisch - RO",HYPERLINK(CONCATENATE("https://www.saflax.de/0-WVK-Retail/Bilder-Pictures/SAFLAX-",'Basis-Tabelle-Samen'!N59,"-",'Basis-Tabelle-Samen'!J59,"-garden-to-go-lite-romanian.jpg")),
IF($C$1="Schwedisch - SE",HYPERLINK(CONCATENATE("https://www.saflax.de/0-WVK-Retail/Bilder-Pictures/SAFLAX-",'Basis-Tabelle-Samen'!N59,"-",'Basis-Tabelle-Samen'!J59,"-garden-to-go-lite-swedish.jpg")),
IF($C$1="Slowakisch - SK",HYPERLINK(CONCATENATE("https://www.saflax.de/0-WVK-Retail/Bilder-Pictures/SAFLAX-",'Basis-Tabelle-Samen'!N59,"-",'Basis-Tabelle-Samen'!J59,"-garden-to-go-lite-slovak.jpg")),
IF($C$1="Slowenisch - SI",HYPERLINK(CONCATENATE("https://www.saflax.de/0-WVK-Retail/Bilder-Pictures/SAFLAX-",'Basis-Tabelle-Samen'!N59,"-",'Basis-Tabelle-Samen'!J59,"-garden-to-go-lite-slovenian.jpg")),
IF($C$1="Spanisch - ES",HYPERLINK(CONCATENATE("https://www.saflax.de/0-WVK-Retail/Bilder-Pictures/SAFLAX-",'Basis-Tabelle-Samen'!N59,"-",'Basis-Tabelle-Samen'!J59,"-garden-to-go-lite-spanish.jpg")),
IF($C$1="Tschechisch - CZ",HYPERLINK(CONCATENATE("https://www.saflax.de/0-WVK-Retail/Bilder-Pictures/SAFLAX-",'Basis-Tabelle-Samen'!N59,"-",'Basis-Tabelle-Samen'!J59,"-garden-to-go-lite-czech.jpg")),
IF($C$1="Türkisch - TR",HYPERLINK(CONCATENATE("https://www.saflax.de/0-WVK-Retail/Bilder-Pictures/SAFLAX-",'Basis-Tabelle-Samen'!N59,"-",'Basis-Tabelle-Samen'!J59,"-garden-to-go-lite-turkish.jpg")),
IF($C$1="Ungarisch - HU",HYPERLINK(CONCATENATE("https://www.saflax.de/0-WVK-Retail/Bilder-Pictures/SAFLAX-",'Basis-Tabelle-Samen'!N59,"-",'Basis-Tabelle-Samen'!J59,"-garden-to-go-lite-hungarian.jpg")),
" ACHTUNG")))))))))))))))))))))))))))))</f>
        <v>https://www.saflax.de/0-WVK-Retail/Bilder-Pictures/SAFLAX-82929-eucalyptus-globulus-garden-to-go-lite-english.jpg</v>
      </c>
      <c r="AO52" s="330" t="str">
        <f>IF(J52&lt;1,"",
IF($C$1="Bulgarisch - BG",HYPERLINK(CONCATENATE("https://www.saflax.de/0-WVK-Retail/Bilder-Pictures/SAFLAX-",'Basis-Tabelle-Samen'!Q59,"-",'Basis-Tabelle-Samen'!J59,"-garden-to-go-bulgarian.jpg")),
IF($C$1="Dänisch - DK",HYPERLINK(CONCATENATE("https://www.saflax.de/0-WVK-Retail/Bilder-Pictures/SAFLAX-",'Basis-Tabelle-Samen'!Q59,"-",'Basis-Tabelle-Samen'!J59,"-garden-to-go-danish.jpg")),
IF($C$1="Deutsch - DE",HYPERLINK(CONCATENATE("https://www.saflax.de/0-WVK-Retail/Bilder-Pictures/SAFLAX-",'Basis-Tabelle-Samen'!Q59,"-",'Basis-Tabelle-Samen'!J59,"-garden-to-go-german.jpg")),
IF($C$1="Englisch - UK",HYPERLINK(CONCATENATE("https://www.saflax.de/0-WVK-Retail/Bilder-Pictures/SAFLAX-",'Basis-Tabelle-Samen'!Q59,"-",'Basis-Tabelle-Samen'!J59,"-garden-to-go-english.jpg")),
IF($C$1="Estnisch - EE",HYPERLINK(CONCATENATE("https://www.saflax.de/0-WVK-Retail/Bilder-Pictures/SAFLAX-",'Basis-Tabelle-Samen'!Q59,"-",'Basis-Tabelle-Samen'!J59,"-garden-to-go-estonian.jpg")),
IF($C$1="Finnisch - FI",HYPERLINK(CONCATENATE("https://www.saflax.de/0-WVK-Retail/Bilder-Pictures/SAFLAX-",'Basis-Tabelle-Samen'!Q59,"-",'Basis-Tabelle-Samen'!J59,"-garden-to-go-finnish.jpg")),
IF($C$1="Französisch - FR",HYPERLINK(CONCATENATE("https://www.saflax.de/0-WVK-Retail/Bilder-Pictures/SAFLAX-",'Basis-Tabelle-Samen'!Q59,"-",'Basis-Tabelle-Samen'!J59,"-garden-to-go-french.jpg")),
IF($C$1="Griechisch - GR",HYPERLINK(CONCATENATE("https://www.saflax.de/0-WVK-Retail/Bilder-Pictures/SAFLAX-",'Basis-Tabelle-Samen'!Q59,"-",'Basis-Tabelle-Samen'!J59,"-garden-to-go-greek.jpg")),
IF($C$1="Irisch - IE",HYPERLINK(CONCATENATE("https://www.saflax.de/0-WVK-Retail/Bilder-Pictures/SAFLAX-",'Basis-Tabelle-Samen'!Q59,"-",'Basis-Tabelle-Samen'!J59,"-garden-to-go-irish.jpg")),
IF($C$1="Isländisch - IS",HYPERLINK(CONCATENATE("https://www.saflax.de/0-WVK-Retail/Bilder-Pictures/SAFLAX-",'Basis-Tabelle-Samen'!Q59,"-",'Basis-Tabelle-Samen'!J59,"-garden-to-go-icelandic.jpg")),
IF($C$1="Italienisch - IT",HYPERLINK(CONCATENATE("https://www.saflax.de/0-WVK-Retail/Bilder-Pictures/SAFLAX-",'Basis-Tabelle-Samen'!Q59,"-",'Basis-Tabelle-Samen'!J59,"-garden-to-go-italian.jpg")),
IF($C$1="Japanisch - JP",HYPERLINK(CONCATENATE("https://www.saflax.de/0-WVK-Retail/Bilder-Pictures/SAFLAX-",'Basis-Tabelle-Samen'!Q59,"-",'Basis-Tabelle-Samen'!J59,"-garden-to-go-japanese.jpg")),
IF($C$1="Kroatisch - HR",HYPERLINK(CONCATENATE("https://www.saflax.de/0-WVK-Retail/Bilder-Pictures/SAFLAX-",'Basis-Tabelle-Samen'!Q59,"-",'Basis-Tabelle-Samen'!J59,"-garden-to-go-croatian.jpg")),
IF($C$1="Lettisch - LV",HYPERLINK(CONCATENATE("https://www.saflax.de/0-WVK-Retail/Bilder-Pictures/SAFLAX-",'Basis-Tabelle-Samen'!Q59,"-",'Basis-Tabelle-Samen'!J59,"-garden-to-go-latvian.jpg")),
IF($C$1="Litauisch - LT",HYPERLINK(CONCATENATE("https://www.saflax.de/0-WVK-Retail/Bilder-Pictures/SAFLAX-",'Basis-Tabelle-Samen'!Q59,"-",'Basis-Tabelle-Samen'!J59,"-garden-to-go-lithuanian.jpg")),
IF($C$1="Maltesisch - MT",HYPERLINK(CONCATENATE("https://www.saflax.de/0-WVK-Retail/Bilder-Pictures/SAFLAX-",'Basis-Tabelle-Samen'!Q59,"-",'Basis-Tabelle-Samen'!J59,"-garden-to-go-maltese.jpg")),
IF($C$1="Niederländisch - NL",HYPERLINK(CONCATENATE("https://www.saflax.de/0-WVK-Retail/Bilder-Pictures/SAFLAX-",'Basis-Tabelle-Samen'!Q59,"-",'Basis-Tabelle-Samen'!J59,"-garden-to-go-dutch.jpg")),
IF($C$1="Norwegisch - NO",HYPERLINK(CONCATENATE("https://www.saflax.de/0-WVK-Retail/Bilder-Pictures/SAFLAX-",'Basis-Tabelle-Samen'!Q59,"-",'Basis-Tabelle-Samen'!J59,"-garden-to-go-nowegian.jpg")),
IF($C$1="Polnisch - PL",HYPERLINK(CONCATENATE("https://www.saflax.de/0-WVK-Retail/Bilder-Pictures/SAFLAX-",'Basis-Tabelle-Samen'!Q59,"-",'Basis-Tabelle-Samen'!J59,"-garden-to-go-polish.jpg")),
IF($C$1="Portugiesisch - PT",HYPERLINK(CONCATENATE("https://www.saflax.de/0-WVK-Retail/Bilder-Pictures/SAFLAX-",'Basis-Tabelle-Samen'!Q59,"-",'Basis-Tabelle-Samen'!J59,"-garden-to-go-portuguese.jpg")),
IF($C$1="Rumänisch - RO",HYPERLINK(CONCATENATE("https://www.saflax.de/0-WVK-Retail/Bilder-Pictures/SAFLAX-",'Basis-Tabelle-Samen'!Q59,"-",'Basis-Tabelle-Samen'!J59,"-garden-to-go-romanian.jpg")),
IF($C$1="Schwedisch - SE",HYPERLINK(CONCATENATE("https://www.saflax.de/0-WVK-Retail/Bilder-Pictures/SAFLAX-",'Basis-Tabelle-Samen'!Q59,"-",'Basis-Tabelle-Samen'!J59,"-garden-to-go-swedish.jpg")),
IF($C$1="Slowakisch - SK",HYPERLINK(CONCATENATE("https://www.saflax.de/0-WVK-Retail/Bilder-Pictures/SAFLAX-",'Basis-Tabelle-Samen'!Q59,"-",'Basis-Tabelle-Samen'!J59,"-garden-to-go-slovak.jpg")),
IF($C$1="Slowenisch - SI",HYPERLINK(CONCATENATE("https://www.saflax.de/0-WVK-Retail/Bilder-Pictures/SAFLAX-",'Basis-Tabelle-Samen'!Q59,"-",'Basis-Tabelle-Samen'!J59,"-garden-to-go-slovenian.jpg")),
IF($C$1="Spanisch - ES",HYPERLINK(CONCATENATE("https://www.saflax.de/0-WVK-Retail/Bilder-Pictures/SAFLAX-",'Basis-Tabelle-Samen'!Q59,"-",'Basis-Tabelle-Samen'!J59,"-garden-to-go-spanish.jpg")),
IF($C$1="Tschechisch - CZ",HYPERLINK(CONCATENATE("https://www.saflax.de/0-WVK-Retail/Bilder-Pictures/SAFLAX-",'Basis-Tabelle-Samen'!Q59,"-",'Basis-Tabelle-Samen'!J59,"-garden-to-go-czech.jpg")),
IF($C$1="Türkisch - TR",HYPERLINK(CONCATENATE("https://www.saflax.de/0-WVK-Retail/Bilder-Pictures/SAFLAX-",'Basis-Tabelle-Samen'!Q59,"-",'Basis-Tabelle-Samen'!J59,"-garden-to-go-turkish.jpg")),
IF($C$1="Ungarisch - HU",HYPERLINK(CONCATENATE("https://www.saflax.de/0-WVK-Retail/Bilder-Pictures/SAFLAX-",'Basis-Tabelle-Samen'!Q59,"-",'Basis-Tabelle-Samen'!J59,"-garden-to-go-hungarian.jpg")),
" ACHTUNG")))))))))))))))))))))))))))))</f>
        <v>https://www.saflax.de/0-WVK-Retail/Bilder-Pictures/SAFLAX-52929-eucalyptus-globulus-garden-to-go-english.jpg</v>
      </c>
      <c r="AP52" s="330" t="str">
        <f>IF(K52&lt;1,"",
IF($C$1="Bulgarisch - BG",HYPERLINK(CONCATENATE("https://www.saflax.de/0-WVK-Retail/Bilder-Pictures/SAFLAX-",'Basis-Tabelle-Samen'!T59,"-",'Basis-Tabelle-Samen'!J59,"-cultivation-set-bulgarian.jpg")),
IF($C$1="Dänisch - DK",HYPERLINK(CONCATENATE("https://www.saflax.de/0-WVK-Retail/Bilder-Pictures/SAFLAX-",'Basis-Tabelle-Samen'!T59,"-",'Basis-Tabelle-Samen'!J59,"-cultivation-set-danish.jpg")),
IF($C$1="Deutsch - DE",HYPERLINK(CONCATENATE("https://www.saflax.de/0-WVK-Retail/Bilder-Pictures/SAFLAX-",'Basis-Tabelle-Samen'!T59,"-",'Basis-Tabelle-Samen'!J59,"-cultivation-set-german.jpg")),
IF($C$1="Englisch - UK",HYPERLINK(CONCATENATE("https://www.saflax.de/0-WVK-Retail/Bilder-Pictures/SAFLAX-",'Basis-Tabelle-Samen'!T59,"-",'Basis-Tabelle-Samen'!J59,"-cultivation-set-english.jpg")),
IF($C$1="Estnisch - EE",HYPERLINK(CONCATENATE("https://www.saflax.de/0-WVK-Retail/Bilder-Pictures/SAFLAX-",'Basis-Tabelle-Samen'!T59,"-",'Basis-Tabelle-Samen'!J59,"-cultivation-set-estonian.jpg")),
IF($C$1="Finnisch - FI",HYPERLINK(CONCATENATE("https://www.saflax.de/0-WVK-Retail/Bilder-Pictures/SAFLAX-",'Basis-Tabelle-Samen'!T59,"-",'Basis-Tabelle-Samen'!J59,"-cultivation-set-finnish.jpg")),
IF($C$1="Französisch - FR",HYPERLINK(CONCATENATE("https://www.saflax.de/0-WVK-Retail/Bilder-Pictures/SAFLAX-",'Basis-Tabelle-Samen'!T59,"-",'Basis-Tabelle-Samen'!J59,"-cultivation-set-french.jpg")),
IF($C$1="Griechisch - GR",HYPERLINK(CONCATENATE("https://www.saflax.de/0-WVK-Retail/Bilder-Pictures/SAFLAX-",'Basis-Tabelle-Samen'!T59,"-",'Basis-Tabelle-Samen'!J59,"-cultivation-set-greek.jpg")),
IF($C$1="Irisch - IE",HYPERLINK(CONCATENATE("https://www.saflax.de/0-WVK-Retail/Bilder-Pictures/SAFLAX-",'Basis-Tabelle-Samen'!T59,"-",'Basis-Tabelle-Samen'!J59,"-cultivation-set-irish.jpg")),
IF($C$1="Isländisch - IS",HYPERLINK(CONCATENATE("https://www.saflax.de/0-WVK-Retail/Bilder-Pictures/SAFLAX-",'Basis-Tabelle-Samen'!T59,"-",'Basis-Tabelle-Samen'!J59,"-cultivation-set-icelandic.jpg")),
IF($C$1="Italienisch - IT",HYPERLINK(CONCATENATE("https://www.saflax.de/0-WVK-Retail/Bilder-Pictures/SAFLAX-",'Basis-Tabelle-Samen'!T59,"-",'Basis-Tabelle-Samen'!J59,"-cultivation-set-italian.jpg")),
IF($C$1="Japanisch - JP",HYPERLINK(CONCATENATE("https://www.saflax.de/0-WVK-Retail/Bilder-Pictures/SAFLAX-",'Basis-Tabelle-Samen'!T59,"-",'Basis-Tabelle-Samen'!J59,"-cultivation-set-japanese.jpg")),
IF($C$1="Kroatisch - HR",HYPERLINK(CONCATENATE("https://www.saflax.de/0-WVK-Retail/Bilder-Pictures/SAFLAX-",'Basis-Tabelle-Samen'!T59,"-",'Basis-Tabelle-Samen'!J59,"-cultivation-set-croatian.jpg")),
IF($C$1="Lettisch - LV",HYPERLINK(CONCATENATE("https://www.saflax.de/0-WVK-Retail/Bilder-Pictures/SAFLAX-",'Basis-Tabelle-Samen'!T59,"-",'Basis-Tabelle-Samen'!J59,"-cultivation-set-latvian.jpg")),
IF($C$1="Litauisch - LT",HYPERLINK(CONCATENATE("https://www.saflax.de/0-WVK-Retail/Bilder-Pictures/SAFLAX-",'Basis-Tabelle-Samen'!T59,"-",'Basis-Tabelle-Samen'!J59,"-cultivation-set-lithuanian.jpg")),
IF($C$1="Maltesisch - MT",HYPERLINK(CONCATENATE("https://www.saflax.de/0-WVK-Retail/Bilder-Pictures/SAFLAX-",'Basis-Tabelle-Samen'!T59,"-",'Basis-Tabelle-Samen'!J59,"-cultivation-set-maltese.jpg")),
IF($C$1="Niederländisch - NL",HYPERLINK(CONCATENATE("https://www.saflax.de/0-WVK-Retail/Bilder-Pictures/SAFLAX-",'Basis-Tabelle-Samen'!T59,"-",'Basis-Tabelle-Samen'!J59,"-cultivation-set-dutch.jpg")),
IF($C$1="Norwegisch - NO",HYPERLINK(CONCATENATE("https://www.saflax.de/0-WVK-Retail/Bilder-Pictures/SAFLAX-",'Basis-Tabelle-Samen'!T59,"-",'Basis-Tabelle-Samen'!J59,"-cultivation-set-nowegian.jpg")),
IF($C$1="Polnisch - PL",HYPERLINK(CONCATENATE("https://www.saflax.de/0-WVK-Retail/Bilder-Pictures/SAFLAX-",'Basis-Tabelle-Samen'!T59,"-",'Basis-Tabelle-Samen'!J59,"-cultivation-set-polish.jpg")),
IF($C$1="Portugiesisch - PT",HYPERLINK(CONCATENATE("https://www.saflax.de/0-WVK-Retail/Bilder-Pictures/SAFLAX-",'Basis-Tabelle-Samen'!T59,"-",'Basis-Tabelle-Samen'!J59,"-cultivation-set-portuguese.jpg")),
IF($C$1="Rumänisch - RO",HYPERLINK(CONCATENATE("https://www.saflax.de/0-WVK-Retail/Bilder-Pictures/SAFLAX-",'Basis-Tabelle-Samen'!T59,"-",'Basis-Tabelle-Samen'!J59,"-cultivation-set-romanian.jpg")),
IF($C$1="Schwedisch - SE",HYPERLINK(CONCATENATE("https://www.saflax.de/0-WVK-Retail/Bilder-Pictures/SAFLAX-",'Basis-Tabelle-Samen'!T59,"-",'Basis-Tabelle-Samen'!J59,"-cultivation-set-swedish.jpg")),
IF($C$1="Slowakisch - SK",HYPERLINK(CONCATENATE("https://www.saflax.de/0-WVK-Retail/Bilder-Pictures/SAFLAX-",'Basis-Tabelle-Samen'!T59,"-",'Basis-Tabelle-Samen'!J59,"-cultivation-set-slovak.jpg")),
IF($C$1="Slowenisch - SI",HYPERLINK(CONCATENATE("https://www.saflax.de/0-WVK-Retail/Bilder-Pictures/SAFLAX-",'Basis-Tabelle-Samen'!T59,"-",'Basis-Tabelle-Samen'!J59,"-cultivation-set-slovenian.jpg")),
IF($C$1="Spanisch - ES",HYPERLINK(CONCATENATE("https://www.saflax.de/0-WVK-Retail/Bilder-Pictures/SAFLAX-",'Basis-Tabelle-Samen'!T59,"-",'Basis-Tabelle-Samen'!J59,"-cultivation-set-spanish.jpg")),
IF($C$1="Tschechisch - CZ",HYPERLINK(CONCATENATE("https://www.saflax.de/0-WVK-Retail/Bilder-Pictures/SAFLAX-",'Basis-Tabelle-Samen'!T59,"-",'Basis-Tabelle-Samen'!J59,"-cultivation-set-czech.jpg")),
IF($C$1="Türkisch - TR",HYPERLINK(CONCATENATE("https://www.saflax.de/0-WVK-Retail/Bilder-Pictures/SAFLAX-",'Basis-Tabelle-Samen'!T59,"-",'Basis-Tabelle-Samen'!J59,"-cultivation-set-turkish.jpg")),
IF($C$1="Ungarisch - HU",HYPERLINK(CONCATENATE("https://www.saflax.de/0-WVK-Retail/Bilder-Pictures/SAFLAX-",'Basis-Tabelle-Samen'!T59,"-",'Basis-Tabelle-Samen'!J59,"-cultivation-set-hungarian.jpg")),
" ACHTUNG")))))))))))))))))))))))))))))</f>
        <v>https://www.saflax.de/0-WVK-Retail/Bilder-Pictures/SAFLAX-32929-eucalyptus-globulus-cultivation-set-english.jpg</v>
      </c>
      <c r="AQ52" s="330" t="str">
        <f>IF(L52&lt;1,"",
IF($C$1="Bulgarisch - BG",HYPERLINK(CONCATENATE("https://www.saflax.de/0-WVK-Retail/Bilder-Pictures/SAFLAX-",'Basis-Tabelle-Samen'!W59,"-",'Basis-Tabelle-Samen'!J59,"-garden-in-the-bag-bulgarian.jpg")),
IF($C$1="Dänisch - DK",HYPERLINK(CONCATENATE("https://www.saflax.de/0-WVK-Retail/Bilder-Pictures/SAFLAX-",'Basis-Tabelle-Samen'!W59,"-",'Basis-Tabelle-Samen'!J59,"-garden-in-the-bag-danish.jpg")),
IF($C$1="Deutsch - DE",HYPERLINK(CONCATENATE("https://www.saflax.de/0-WVK-Retail/Bilder-Pictures/SAFLAX-",'Basis-Tabelle-Samen'!W59,"-",'Basis-Tabelle-Samen'!J59,"-garden-in-the-bag-german.jpg")),
IF($C$1="Englisch - UK",HYPERLINK(CONCATENATE("https://www.saflax.de/0-WVK-Retail/Bilder-Pictures/SAFLAX-",'Basis-Tabelle-Samen'!W59,"-",'Basis-Tabelle-Samen'!J59,"-garden-in-the-bag-english.jpg")),
IF($C$1="Estnisch - EE",HYPERLINK(CONCATENATE("https://www.saflax.de/0-WVK-Retail/Bilder-Pictures/SAFLAX-",'Basis-Tabelle-Samen'!W59,"-",'Basis-Tabelle-Samen'!J59,"-garden-in-the-bag-estonian.jpg")),
IF($C$1="Finnisch - FI",HYPERLINK(CONCATENATE("https://www.saflax.de/0-WVK-Retail/Bilder-Pictures/SAFLAX-",'Basis-Tabelle-Samen'!W59,"-",'Basis-Tabelle-Samen'!J59,"-garden-in-the-bag-finnish.jpg")),
IF($C$1="Französisch - FR",HYPERLINK(CONCATENATE("https://www.saflax.de/0-WVK-Retail/Bilder-Pictures/SAFLAX-",'Basis-Tabelle-Samen'!W59,"-",'Basis-Tabelle-Samen'!J59,"-garden-in-the-bag-french.jpg")),
IF($C$1="Griechisch - GR",HYPERLINK(CONCATENATE("https://www.saflax.de/0-WVK-Retail/Bilder-Pictures/SAFLAX-",'Basis-Tabelle-Samen'!W59,"-",'Basis-Tabelle-Samen'!J59,"-garden-in-the-bag-greek.jpg")),
IF($C$1="Irisch - IE",HYPERLINK(CONCATENATE("https://www.saflax.de/0-WVK-Retail/Bilder-Pictures/SAFLAX-",'Basis-Tabelle-Samen'!W59,"-",'Basis-Tabelle-Samen'!J59,"-garden-in-the-bag-irish.jpg")),
IF($C$1="Isländisch - IS",HYPERLINK(CONCATENATE("https://www.saflax.de/0-WVK-Retail/Bilder-Pictures/SAFLAX-",'Basis-Tabelle-Samen'!W59,"-",'Basis-Tabelle-Samen'!J59,"-garden-in-the-bag-icelandic.jpg")),
IF($C$1="Italienisch - IT",HYPERLINK(CONCATENATE("https://www.saflax.de/0-WVK-Retail/Bilder-Pictures/SAFLAX-",'Basis-Tabelle-Samen'!W59,"-",'Basis-Tabelle-Samen'!J59,"-garden-in-the-bag-italian.jpg")),
IF($C$1="Japanisch - JP",HYPERLINK(CONCATENATE("https://www.saflax.de/0-WVK-Retail/Bilder-Pictures/SAFLAX-",'Basis-Tabelle-Samen'!W59,"-",'Basis-Tabelle-Samen'!J59,"-garden-in-the-bag-japanese.jpg")),
IF($C$1="Kroatisch - HR",HYPERLINK(CONCATENATE("https://www.saflax.de/0-WVK-Retail/Bilder-Pictures/SAFLAX-",'Basis-Tabelle-Samen'!W59,"-",'Basis-Tabelle-Samen'!J59,"-garden-in-the-bag-croatian.jpg")),
IF($C$1="Lettisch - LV",HYPERLINK(CONCATENATE("https://www.saflax.de/0-WVK-Retail/Bilder-Pictures/SAFLAX-",'Basis-Tabelle-Samen'!W59,"-",'Basis-Tabelle-Samen'!J59,"-garden-in-the-bag-latvian.jpg")),
IF($C$1="Litauisch - LT",HYPERLINK(CONCATENATE("https://www.saflax.de/0-WVK-Retail/Bilder-Pictures/SAFLAX-",'Basis-Tabelle-Samen'!W59,"-",'Basis-Tabelle-Samen'!J59,"-garden-in-the-bag-lithuanian.jpg")),
IF($C$1="Maltesisch - MT",HYPERLINK(CONCATENATE("https://www.saflax.de/0-WVK-Retail/Bilder-Pictures/SAFLAX-",'Basis-Tabelle-Samen'!W59,"-",'Basis-Tabelle-Samen'!J59,"-garden-in-the-bag-maltese.jpg")),
IF($C$1="Niederländisch - NL",HYPERLINK(CONCATENATE("https://www.saflax.de/0-WVK-Retail/Bilder-Pictures/SAFLAX-",'Basis-Tabelle-Samen'!W59,"-",'Basis-Tabelle-Samen'!J59,"-garden-in-the-bag-dutch.jpg")),
IF($C$1="Norwegisch - NO",HYPERLINK(CONCATENATE("https://www.saflax.de/0-WVK-Retail/Bilder-Pictures/SAFLAX-",'Basis-Tabelle-Samen'!W59,"-",'Basis-Tabelle-Samen'!J59,"-garden-in-the-bag-nowegian.jpg")),
IF($C$1="Polnisch - PL",HYPERLINK(CONCATENATE("https://www.saflax.de/0-WVK-Retail/Bilder-Pictures/SAFLAX-",'Basis-Tabelle-Samen'!W59,"-",'Basis-Tabelle-Samen'!J59,"-garden-in-the-bag-polish.jpg")),
IF($C$1="Portugiesisch - PT",HYPERLINK(CONCATENATE("https://www.saflax.de/0-WVK-Retail/Bilder-Pictures/SAFLAX-",'Basis-Tabelle-Samen'!W59,"-",'Basis-Tabelle-Samen'!J59,"-garden-in-the-bag-portuguese.jpg")),
IF($C$1="Rumänisch - RO",HYPERLINK(CONCATENATE("https://www.saflax.de/0-WVK-Retail/Bilder-Pictures/SAFLAX-",'Basis-Tabelle-Samen'!W59,"-",'Basis-Tabelle-Samen'!J59,"-garden-in-the-bag-romanian.jpg")),
IF($C$1="Schwedisch - SE",HYPERLINK(CONCATENATE("https://www.saflax.de/0-WVK-Retail/Bilder-Pictures/SAFLAX-",'Basis-Tabelle-Samen'!W59,"-",'Basis-Tabelle-Samen'!J59,"-garden-in-the-bag-swedish.jpg")),
IF($C$1="Slowakisch - SK",HYPERLINK(CONCATENATE("https://www.saflax.de/0-WVK-Retail/Bilder-Pictures/SAFLAX-",'Basis-Tabelle-Samen'!W59,"-",'Basis-Tabelle-Samen'!J59,"-garden-in-the-bag-slovak.jpg")),
IF($C$1="Slowenisch - SI",HYPERLINK(CONCATENATE("https://www.saflax.de/0-WVK-Retail/Bilder-Pictures/SAFLAX-",'Basis-Tabelle-Samen'!W59,"-",'Basis-Tabelle-Samen'!J59,"-garden-in-the-bag-slovenian.jpg")),
IF($C$1="Spanisch - ES",HYPERLINK(CONCATENATE("https://www.saflax.de/0-WVK-Retail/Bilder-Pictures/SAFLAX-",'Basis-Tabelle-Samen'!W59,"-",'Basis-Tabelle-Samen'!J59,"-garden-in-the-bag-spanish.jpg")),
IF($C$1="Tschechisch - CZ",HYPERLINK(CONCATENATE("https://www.saflax.de/0-WVK-Retail/Bilder-Pictures/SAFLAX-",'Basis-Tabelle-Samen'!W59,"-",'Basis-Tabelle-Samen'!J59,"-garden-in-the-bag-czech.jpg")),
IF($C$1="Türkisch - TR",HYPERLINK(CONCATENATE("https://www.saflax.de/0-WVK-Retail/Bilder-Pictures/SAFLAX-",'Basis-Tabelle-Samen'!W59,"-",'Basis-Tabelle-Samen'!J59,"-garden-in-the-bag-turkish.jpg")),
IF($C$1="Ungarisch - HU",HYPERLINK(CONCATENATE("https://www.saflax.de/0-WVK-Retail/Bilder-Pictures/SAFLAX-",'Basis-Tabelle-Samen'!W59,"-",'Basis-Tabelle-Samen'!J59,"-garden-in-the-bag-hungarian.jpg")),
" ACHTUNG")))))))))))))))))))))))))))))</f>
        <v>https://www.saflax.de/0-WVK-Retail/Bilder-Pictures/SAFLAX-62929-eucalyptus-globulus-garden-in-the-bag-english.jpg</v>
      </c>
    </row>
    <row r="53" spans="1:43" ht="17.100000000000001" customHeight="1" x14ac:dyDescent="0.2">
      <c r="A53" s="318" t="str">
        <f>IF('Basis-Tabelle-Samen'!A70="","",IF($C$1="Deutsch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53" s="319" t="str">
        <f>'Basis-Tabelle-Samen'!I70</f>
        <v>Ficus benghalensis</v>
      </c>
      <c r="C53" s="316" t="str">
        <f>IF($C$1="Bulgarisch - BG",'Basis-Tabelle-Samen'!Z70,
IF($C$1="Dänisch - DK",'Basis-Tabelle-Samen'!AA70,
IF($C$1="Deutsch - DE",'Basis-Tabelle-Samen'!AB70,
IF($C$1="Englisch - UK",'Basis-Tabelle-Samen'!AC70,
IF($C$1="Estnisch - EE",'Basis-Tabelle-Samen'!AD70,
IF($C$1="Finnisch - FI",'Basis-Tabelle-Samen'!AE70,
IF($C$1="Französisch - FR",'Basis-Tabelle-Samen'!AF70,
IF($C$1="Griechisch - GR",'Basis-Tabelle-Samen'!AG70,
IF($C$1="Irisch - IE",'Basis-Tabelle-Samen'!AH70,
IF($C$1="Isländisch - IS",'Basis-Tabelle-Samen'!AI70,
IF($C$1="Italienisch - IT",'Basis-Tabelle-Samen'!AJ70,
IF($C$1="Japanisch - JP",'Basis-Tabelle-Samen'!AK70,
IF($C$1="Kroatisch - HR",'Basis-Tabelle-Samen'!AL70,
IF($C$1="Lettisch - LV",'Basis-Tabelle-Samen'!AM70,
IF($C$1="Litauisch - LT",'Basis-Tabelle-Samen'!AN70,
IF($C$1="Maltesisch - MT",'Basis-Tabelle-Samen'!AO70,
IF($C$1="Niederländisch - NL",'Basis-Tabelle-Samen'!AP70,
IF($C$1="Norwegisch - NO",'Basis-Tabelle-Samen'!AQ70,
IF($C$1="Polnisch - PL",'Basis-Tabelle-Samen'!AR70,
IF($C$1="Portugiesisch - PT",'Basis-Tabelle-Samen'!AS70,
IF($C$1="Rumänisch - RO",'Basis-Tabelle-Samen'!AT70,
IF($C$1="Schwedisch - SE",'Basis-Tabelle-Samen'!AU70,
IF($C$1="Slowakisch - SK",'Basis-Tabelle-Samen'!AV70,
IF($C$1="Slowenisch - SI",'Basis-Tabelle-Samen'!AW70,
IF($C$1="Spanisch - ES",'Basis-Tabelle-Samen'!AX70,
IF($C$1="Tschechisch - CZ",'Basis-Tabelle-Samen'!AY70,
IF($C$1="Türkisch - TR",'Basis-Tabelle-Samen'!AZ70,
IF($C$1="Ungarisch - HU",'Basis-Tabelle-Samen'!BA70,
" ACHTUNG"))))))))))))))))))))))))))))</f>
        <v>Indian Banyan Tree</v>
      </c>
      <c r="D53" s="320">
        <f>'Basis-Tabelle-Samen'!F70</f>
        <v>20</v>
      </c>
      <c r="E53" s="321" t="str">
        <f>'Basis-Tabelle-Samen'!H70</f>
        <v>7 %</v>
      </c>
      <c r="F53" s="322" t="str">
        <f>IF('Basis-Tabelle-Samen'!G70="","",'Basis-Tabelle-Samen'!G70)</f>
        <v>01</v>
      </c>
      <c r="G53" s="320">
        <f>'Basis-Tabelle-Samen'!C70</f>
        <v>12971</v>
      </c>
      <c r="H53" s="323">
        <f>'Basis-Tabelle-Samen'!D70</f>
        <v>4055473129716</v>
      </c>
      <c r="I53" s="324">
        <f>'Basis-Tabelle-Samen'!E70</f>
        <v>1.85</v>
      </c>
      <c r="J53" s="325">
        <f t="shared" si="0"/>
        <v>12</v>
      </c>
      <c r="K53" s="326">
        <f>'Basis-Tabelle-Samen'!K70</f>
        <v>72971</v>
      </c>
      <c r="L53" s="323">
        <f>'Basis-Tabelle-Samen'!L70</f>
        <v>4055473729718</v>
      </c>
      <c r="M53" s="324">
        <f>'Basis-Tabelle-Samen'!M70</f>
        <v>2.4500000000000002</v>
      </c>
      <c r="N53" s="326">
        <f>IF(K53&lt;1,"",'3'!$I$15)</f>
        <v>15</v>
      </c>
      <c r="O53" s="327">
        <f>IF(K53&lt;1,"",'3'!$J$11)</f>
        <v>90</v>
      </c>
      <c r="P53" s="326">
        <f>'Basis-Tabelle-Samen'!N70</f>
        <v>82971</v>
      </c>
      <c r="Q53" s="323">
        <f>'Basis-Tabelle-Samen'!O70</f>
        <v>4055473829715</v>
      </c>
      <c r="R53" s="328">
        <f>'Basis-Tabelle-Samen'!P70</f>
        <v>3.75</v>
      </c>
      <c r="S53" s="326">
        <f>IF(R53&lt;1,"",'3'!$M$15)</f>
        <v>18</v>
      </c>
      <c r="T53" s="327">
        <f>IF(R53&lt;1,"",'3'!$N$11)</f>
        <v>72</v>
      </c>
      <c r="U53" s="326">
        <f>'Basis-Tabelle-Samen'!Q70</f>
        <v>52971</v>
      </c>
      <c r="V53" s="323">
        <f>'Basis-Tabelle-Samen'!R70</f>
        <v>4055473529714</v>
      </c>
      <c r="W53" s="324">
        <f>'Basis-Tabelle-Samen'!S70</f>
        <v>4.95</v>
      </c>
      <c r="X53" s="326">
        <f>IF(U53&lt;1,"",'3'!$Q$15)</f>
        <v>6</v>
      </c>
      <c r="Y53" s="327">
        <f>IF(U53&lt;1,"",'3'!$R$11)</f>
        <v>24</v>
      </c>
      <c r="Z53" s="326">
        <f>'Basis-Tabelle-Samen'!T70</f>
        <v>32971</v>
      </c>
      <c r="AA53" s="323">
        <f>'Basis-Tabelle-Samen'!U70</f>
        <v>4055473329710</v>
      </c>
      <c r="AB53" s="324">
        <f>'Basis-Tabelle-Samen'!V70</f>
        <v>6.75</v>
      </c>
      <c r="AC53" s="326">
        <f>IF(Z53&lt;1,"",'3'!$U$15)</f>
        <v>6</v>
      </c>
      <c r="AD53" s="327">
        <f>IF(Z53&lt;1,"",'3'!$V$11)</f>
        <v>24</v>
      </c>
      <c r="AE53" s="326">
        <f>'Basis-Tabelle-Samen'!W70</f>
        <v>62971</v>
      </c>
      <c r="AF53" s="323">
        <f>'Basis-Tabelle-Samen'!X70</f>
        <v>4055473629711</v>
      </c>
      <c r="AG53" s="324">
        <f>'Basis-Tabelle-Samen'!Y70</f>
        <v>2.95</v>
      </c>
      <c r="AH53" s="326">
        <f>IF(AE53&lt;1,"",'3'!$Y$15)</f>
        <v>8</v>
      </c>
      <c r="AI53" s="327">
        <f>IF(AE53&lt;1,"",'3'!$Z$11)</f>
        <v>64</v>
      </c>
      <c r="AJ53" s="329"/>
      <c r="AK53" s="316" t="str">
        <f>IF(G53&lt;1,"",
IF($C$1="Bulgarisch - BG",HYPERLINK(CONCATENATE("https://www.saflax.de/0-WVK-Retail/Bilder-Pictures/SAFLAX-",'Basis-Tabelle-Samen'!C70,"-",'Basis-Tabelle-Samen'!J70,"-seed-package-front-cr-bulgarian.jpg")),
IF($C$1="Dänisch - DK",HYPERLINK(CONCATENATE("https://www.saflax.de/0-WVK-Retail/Bilder-Pictures/SAFLAX-",'Basis-Tabelle-Samen'!C70,"-",'Basis-Tabelle-Samen'!J70,"-seed-package-front-cr-danish.jpg")),
IF($C$1="Deutsch - DE",HYPERLINK(CONCATENATE("https://www.saflax.de/0-WVK-Retail/Bilder-Pictures/SAFLAX-",'Basis-Tabelle-Samen'!C70,"-",'Basis-Tabelle-Samen'!J70,"-seed-package-front-cr-german.jpg")),
IF($C$1="Englisch - UK",HYPERLINK(CONCATENATE("https://www.saflax.de/0-WVK-Retail/Bilder-Pictures/SAFLAX-",'Basis-Tabelle-Samen'!C70,"-",'Basis-Tabelle-Samen'!J70,"-seed-package-front-cr-english.jpg")),
IF($C$1="Estnisch - EE",HYPERLINK(CONCATENATE("https://www.saflax.de/0-WVK-Retail/Bilder-Pictures/SAFLAX-",'Basis-Tabelle-Samen'!C70,"-",'Basis-Tabelle-Samen'!J70,"-seed-package-front-cr-estonian.jpg")),
IF($C$1="Finnisch - FI",HYPERLINK(CONCATENATE("https://www.saflax.de/0-WVK-Retail/Bilder-Pictures/SAFLAX-",'Basis-Tabelle-Samen'!C70,"-",'Basis-Tabelle-Samen'!J70,"-seed-package-front-cr-finnish.jpg")),
IF($C$1="Französisch - FR",HYPERLINK(CONCATENATE("https://www.saflax.de/0-WVK-Retail/Bilder-Pictures/SAFLAX-",'Basis-Tabelle-Samen'!C70,"-",'Basis-Tabelle-Samen'!J70,"-seed-package-front-cr-french.jpg")),
IF($C$1="Griechisch - GR",HYPERLINK(CONCATENATE("https://www.saflax.de/0-WVK-Retail/Bilder-Pictures/SAFLAX-",'Basis-Tabelle-Samen'!C70,"-",'Basis-Tabelle-Samen'!J70,"-seed-package-front-cr-greek.jpg")),
IF($C$1="Irisch - IE",HYPERLINK(CONCATENATE("https://www.saflax.de/0-WVK-Retail/Bilder-Pictures/SAFLAX-",'Basis-Tabelle-Samen'!C70,"-",'Basis-Tabelle-Samen'!J70,"-seed-package-front-cr-irish.jpg")),
IF($C$1="Isländisch - IS",HYPERLINK(CONCATENATE("https://www.saflax.de/0-WVK-Retail/Bilder-Pictures/SAFLAX-",'Basis-Tabelle-Samen'!C70,"-",'Basis-Tabelle-Samen'!J70,"-seed-package-front-cr-icelandic.jpg")),
IF($C$1="Italienisch - IT",HYPERLINK(CONCATENATE("https://www.saflax.de/0-WVK-Retail/Bilder-Pictures/SAFLAX-",'Basis-Tabelle-Samen'!C70,"-",'Basis-Tabelle-Samen'!J70,"-seed-package-front-cr-italian.jpg")),
IF($C$1="Japanisch - JP",HYPERLINK(CONCATENATE("https://www.saflax.de/0-WVK-Retail/Bilder-Pictures/SAFLAX-",'Basis-Tabelle-Samen'!C70,"-",'Basis-Tabelle-Samen'!J70,"-seed-package-front-cr-japanese.jpg")),
IF($C$1="Kroatisch - HR",HYPERLINK(CONCATENATE("https://www.saflax.de/0-WVK-Retail/Bilder-Pictures/SAFLAX-",'Basis-Tabelle-Samen'!C70,"-",'Basis-Tabelle-Samen'!J70,"-seed-package-front-cr-croatian.jpg")),
IF($C$1="Lettisch - LV",HYPERLINK(CONCATENATE("https://www.saflax.de/0-WVK-Retail/Bilder-Pictures/SAFLAX-",'Basis-Tabelle-Samen'!C70,"-",'Basis-Tabelle-Samen'!J70,"-seed-package-front-cr-latvian.jpg")),
IF($C$1="Litauisch - LT",HYPERLINK(CONCATENATE("https://www.saflax.de/0-WVK-Retail/Bilder-Pictures/SAFLAX-",'Basis-Tabelle-Samen'!C70,"-",'Basis-Tabelle-Samen'!J70,"-seed-package-front-cr-lithuanian.jpg")),
IF($C$1="Maltesisch - MT",HYPERLINK(CONCATENATE("https://www.saflax.de/0-WVK-Retail/Bilder-Pictures/SAFLAX-",'Basis-Tabelle-Samen'!C70,"-",'Basis-Tabelle-Samen'!J70,"-seed-package-front-cr-maltese.jpg")),
IF($C$1="Niederländisch - NL",HYPERLINK(CONCATENATE("https://www.saflax.de/0-WVK-Retail/Bilder-Pictures/SAFLAX-",'Basis-Tabelle-Samen'!C70,"-",'Basis-Tabelle-Samen'!J70,"-seed-package-front-cr-dutch.jpg")),
IF($C$1="Norwegisch - NO",HYPERLINK(CONCATENATE("https://www.saflax.de/0-WVK-Retail/Bilder-Pictures/SAFLAX-",'Basis-Tabelle-Samen'!C70,"-",'Basis-Tabelle-Samen'!J70,"-seed-package-front-cr-nowegian.jpg")),
IF($C$1="Polnisch - PL",HYPERLINK(CONCATENATE("https://www.saflax.de/0-WVK-Retail/Bilder-Pictures/SAFLAX-",'Basis-Tabelle-Samen'!C70,"-",'Basis-Tabelle-Samen'!J70,"-seed-package-front-cr-polish.jpg")),
IF($C$1="Portugiesisch - PT",HYPERLINK(CONCATENATE("https://www.saflax.de/0-WVK-Retail/Bilder-Pictures/SAFLAX-",'Basis-Tabelle-Samen'!C70,"-",'Basis-Tabelle-Samen'!J70,"-seed-package-front-cr-portuguese.jpg")),
IF($C$1="Rumänisch - RO",HYPERLINK(CONCATENATE("https://www.saflax.de/0-WVK-Retail/Bilder-Pictures/SAFLAX-",'Basis-Tabelle-Samen'!C70,"-",'Basis-Tabelle-Samen'!J70,"-seed-package-front-cr-romanian.jpg")),
IF($C$1="Schwedisch - SE",HYPERLINK(CONCATENATE("https://www.saflax.de/0-WVK-Retail/Bilder-Pictures/SAFLAX-",'Basis-Tabelle-Samen'!C70,"-",'Basis-Tabelle-Samen'!J70,"-seed-package-front-cr-swedish.jpg")),
IF($C$1="Slowakisch - SK",HYPERLINK(CONCATENATE("https://www.saflax.de/0-WVK-Retail/Bilder-Pictures/SAFLAX-",'Basis-Tabelle-Samen'!C70,"-",'Basis-Tabelle-Samen'!J70,"-seed-package-front-cr-slovak.jpg")),
IF($C$1="Slowenisch - SI",HYPERLINK(CONCATENATE("https://www.saflax.de/0-WVK-Retail/Bilder-Pictures/SAFLAX-",'Basis-Tabelle-Samen'!C70,"-",'Basis-Tabelle-Samen'!J70,"-seed-package-front-cr-slovenian.jpg")),
IF($C$1="Spanisch - ES",HYPERLINK(CONCATENATE("https://www.saflax.de/0-WVK-Retail/Bilder-Pictures/SAFLAX-",'Basis-Tabelle-Samen'!C70,"-",'Basis-Tabelle-Samen'!J70,"-seed-package-front-cr-spanish.jpg")),
IF($C$1="Tschechisch - CZ",HYPERLINK(CONCATENATE("https://www.saflax.de/0-WVK-Retail/Bilder-Pictures/SAFLAX-",'Basis-Tabelle-Samen'!C70,"-",'Basis-Tabelle-Samen'!J70,"-seed-package-front-cr-czech.jpg")),
IF($C$1="Türkisch - TR",HYPERLINK(CONCATENATE("https://www.saflax.de/0-WVK-Retail/Bilder-Pictures/SAFLAX-",'Basis-Tabelle-Samen'!C70,"-",'Basis-Tabelle-Samen'!J70,"-seed-package-front-cr-turkish.jpg")),
IF($C$1="Ungarisch - HU",HYPERLINK(CONCATENATE("https://www.saflax.de/0-WVK-Retail/Bilder-Pictures/SAFLAX-",'Basis-Tabelle-Samen'!C70,"-",'Basis-Tabelle-Samen'!J70,"-seed-package-front-cr-hungarian.jpg")),
" ACHTUNG")))))))))))))))))))))))))))))</f>
        <v>https://www.saflax.de/0-WVK-Retail/Bilder-Pictures/SAFLAX-12971-ficus-benghalensis-seed-package-front-cr-english.jpg</v>
      </c>
      <c r="AL53" s="330" t="str">
        <f>IF(G53&lt;1,"",
IF($C$1="Bulgarisch - BG",HYPERLINK(CONCATENATE("https://www.saflax.de/0-WVK-Retail/Bilder-Pictures/SAFLAX-",'Basis-Tabelle-Samen'!C70,"-",'Basis-Tabelle-Samen'!J70,"-seed-package-back-cr-bulgarian.jpg")),
IF($C$1="Dänisch - DK",HYPERLINK(CONCATENATE("https://www.saflax.de/0-WVK-Retail/Bilder-Pictures/SAFLAX-",'Basis-Tabelle-Samen'!C70,"-",'Basis-Tabelle-Samen'!J70,"-seed-package-back-cr-danish.jpg")),
IF($C$1="Deutsch - DE",HYPERLINK(CONCATENATE("https://www.saflax.de/0-WVK-Retail/Bilder-Pictures/SAFLAX-",'Basis-Tabelle-Samen'!C70,"-",'Basis-Tabelle-Samen'!J70,"-seed-package-back-cr-german.jpg")),
IF($C$1="Englisch - UK",HYPERLINK(CONCATENATE("https://www.saflax.de/0-WVK-Retail/Bilder-Pictures/SAFLAX-",'Basis-Tabelle-Samen'!C70,"-",'Basis-Tabelle-Samen'!J70,"-seed-package-back-cr-english.jpg")),
IF($C$1="Estnisch - EE",HYPERLINK(CONCATENATE("https://www.saflax.de/0-WVK-Retail/Bilder-Pictures/SAFLAX-",'Basis-Tabelle-Samen'!C70,"-",'Basis-Tabelle-Samen'!J70,"-seed-package-back-cr-estonian.jpg")),
IF($C$1="Finnisch - FI",HYPERLINK(CONCATENATE("https://www.saflax.de/0-WVK-Retail/Bilder-Pictures/SAFLAX-",'Basis-Tabelle-Samen'!C70,"-",'Basis-Tabelle-Samen'!J70,"-seed-package-back-cr-finnish.jpg")),
IF($C$1="Französisch - FR",HYPERLINK(CONCATENATE("https://www.saflax.de/0-WVK-Retail/Bilder-Pictures/SAFLAX-",'Basis-Tabelle-Samen'!C70,"-",'Basis-Tabelle-Samen'!J70,"-seed-package-back-cr-french.jpg")),
IF($C$1="Griechisch - GR",HYPERLINK(CONCATENATE("https://www.saflax.de/0-WVK-Retail/Bilder-Pictures/SAFLAX-",'Basis-Tabelle-Samen'!C70,"-",'Basis-Tabelle-Samen'!J70,"-seed-package-back-cr-greek.jpg")),
IF($C$1="Irisch - IE",HYPERLINK(CONCATENATE("https://www.saflax.de/0-WVK-Retail/Bilder-Pictures/SAFLAX-",'Basis-Tabelle-Samen'!C70,"-",'Basis-Tabelle-Samen'!J70,"-seed-package-back-cr-irish.jpg")),
IF($C$1="Isländisch - IS",HYPERLINK(CONCATENATE("https://www.saflax.de/0-WVK-Retail/Bilder-Pictures/SAFLAX-",'Basis-Tabelle-Samen'!C70,"-",'Basis-Tabelle-Samen'!J70,"-seed-package-back-cr-icelandic.jpg")),
IF($C$1="Italienisch - IT",HYPERLINK(CONCATENATE("https://www.saflax.de/0-WVK-Retail/Bilder-Pictures/SAFLAX-",'Basis-Tabelle-Samen'!C70,"-",'Basis-Tabelle-Samen'!J70,"-seed-package-back-cr-italian.jpg")),
IF($C$1="Japanisch - JP",HYPERLINK(CONCATENATE("https://www.saflax.de/0-WVK-Retail/Bilder-Pictures/SAFLAX-",'Basis-Tabelle-Samen'!C70,"-",'Basis-Tabelle-Samen'!J70,"-seed-package-back-cr-japanese.jpg")),
IF($C$1="Kroatisch - HR",HYPERLINK(CONCATENATE("https://www.saflax.de/0-WVK-Retail/Bilder-Pictures/SAFLAX-",'Basis-Tabelle-Samen'!C70,"-",'Basis-Tabelle-Samen'!J70,"-seed-package-back-cr-croatian.jpg")),
IF($C$1="Lettisch - LV",HYPERLINK(CONCATENATE("https://www.saflax.de/0-WVK-Retail/Bilder-Pictures/SAFLAX-",'Basis-Tabelle-Samen'!C70,"-",'Basis-Tabelle-Samen'!J70,"-seed-package-back-cr-latvian.jpg")),
IF($C$1="Litauisch - LT",HYPERLINK(CONCATENATE("https://www.saflax.de/0-WVK-Retail/Bilder-Pictures/SAFLAX-",'Basis-Tabelle-Samen'!C70,"-",'Basis-Tabelle-Samen'!J70,"-seed-package-back-cr-lithuanian.jpg")),
IF($C$1="Maltesisch - MT",HYPERLINK(CONCATENATE("https://www.saflax.de/0-WVK-Retail/Bilder-Pictures/SAFLAX-",'Basis-Tabelle-Samen'!C70,"-",'Basis-Tabelle-Samen'!J70,"-seed-package-back-cr-maltese.jpg")),
IF($C$1="Niederländisch - NL",HYPERLINK(CONCATENATE("https://www.saflax.de/0-WVK-Retail/Bilder-Pictures/SAFLAX-",'Basis-Tabelle-Samen'!C70,"-",'Basis-Tabelle-Samen'!J70,"-seed-package-back-cr-dutch.jpg")),
IF($C$1="Norwegisch - NO",HYPERLINK(CONCATENATE("https://www.saflax.de/0-WVK-Retail/Bilder-Pictures/SAFLAX-",'Basis-Tabelle-Samen'!C70,"-",'Basis-Tabelle-Samen'!J70,"-seed-package-back-cr-nowegian.jpg")),
IF($C$1="Polnisch - PL",HYPERLINK(CONCATENATE("https://www.saflax.de/0-WVK-Retail/Bilder-Pictures/SAFLAX-",'Basis-Tabelle-Samen'!C70,"-",'Basis-Tabelle-Samen'!J70,"-seed-package-back-cr-polish.jpg")),
IF($C$1="Portugiesisch - PT",HYPERLINK(CONCATENATE("https://www.saflax.de/0-WVK-Retail/Bilder-Pictures/SAFLAX-",'Basis-Tabelle-Samen'!C70,"-",'Basis-Tabelle-Samen'!J70,"-seed-package-back-cr-portuguese.jpg")),
IF($C$1="Rumänisch - RO",HYPERLINK(CONCATENATE("https://www.saflax.de/0-WVK-Retail/Bilder-Pictures/SAFLAX-",'Basis-Tabelle-Samen'!C70,"-",'Basis-Tabelle-Samen'!J70,"-seed-package-back-cr-romanian.jpg")),
IF($C$1="Schwedisch - SE",HYPERLINK(CONCATENATE("https://www.saflax.de/0-WVK-Retail/Bilder-Pictures/SAFLAX-",'Basis-Tabelle-Samen'!C70,"-",'Basis-Tabelle-Samen'!J70,"-seed-package-back-cr-swedish.jpg")),
IF($C$1="Slowakisch - SK",HYPERLINK(CONCATENATE("https://www.saflax.de/0-WVK-Retail/Bilder-Pictures/SAFLAX-",'Basis-Tabelle-Samen'!C70,"-",'Basis-Tabelle-Samen'!J70,"-seed-package-back-cr-slovak.jpg")),
IF($C$1="Slowenisch - SI",HYPERLINK(CONCATENATE("https://www.saflax.de/0-WVK-Retail/Bilder-Pictures/SAFLAX-",'Basis-Tabelle-Samen'!C70,"-",'Basis-Tabelle-Samen'!J70,"-seed-package-back-cr-slovenian.jpg")),
IF($C$1="Spanisch - ES",HYPERLINK(CONCATENATE("https://www.saflax.de/0-WVK-Retail/Bilder-Pictures/SAFLAX-",'Basis-Tabelle-Samen'!C70,"-",'Basis-Tabelle-Samen'!J70,"-seed-package-back-cr-spanish.jpg")),
IF($C$1="Tschechisch - CZ",HYPERLINK(CONCATENATE("https://www.saflax.de/0-WVK-Retail/Bilder-Pictures/SAFLAX-",'Basis-Tabelle-Samen'!C70,"-",'Basis-Tabelle-Samen'!J70,"-seed-package-back-cr-czech.jpg")),
IF($C$1="Türkisch - TR",HYPERLINK(CONCATENATE("https://www.saflax.de/0-WVK-Retail/Bilder-Pictures/SAFLAX-",'Basis-Tabelle-Samen'!C70,"-",'Basis-Tabelle-Samen'!J70,"-seed-package-back-cr-turkish.jpg")),
IF($C$1="Ungarisch - HU",HYPERLINK(CONCATENATE("https://www.saflax.de/0-WVK-Retail/Bilder-Pictures/SAFLAX-",'Basis-Tabelle-Samen'!C70,"-",'Basis-Tabelle-Samen'!J70,"-seed-package-back-cr-hungarian.jpg")),
" ACHTUNG")))))))))))))))))))))))))))))</f>
        <v>https://www.saflax.de/0-WVK-Retail/Bilder-Pictures/SAFLAX-12971-ficus-benghalensis-seed-package-back-cr-english.jpg</v>
      </c>
      <c r="AM53" s="330" t="str">
        <f>IF(H53&lt;1,"",
IF($C$1="Bulgarisch - BG",HYPERLINK(CONCATENATE("https://www.saflax.de/0-WVK-Retail/Bilder-Pictures/SAFLAX-",'Basis-Tabelle-Samen'!K70,"-",'Basis-Tabelle-Samen'!J70,"-garden-to-go-mini-bulgarian.jpg")),
IF($C$1="Dänisch - DK",HYPERLINK(CONCATENATE("https://www.saflax.de/0-WVK-Retail/Bilder-Pictures/SAFLAX-",'Basis-Tabelle-Samen'!K70,"-",'Basis-Tabelle-Samen'!J70,"-garden-to-go-mini-danish.jpg")),
IF($C$1="Deutsch - DE",HYPERLINK(CONCATENATE("https://www.saflax.de/0-WVK-Retail/Bilder-Pictures/SAFLAX-",'Basis-Tabelle-Samen'!K70,"-",'Basis-Tabelle-Samen'!J70,"-garden-to-go-mini-german.jpg")),
IF($C$1="Englisch - UK",HYPERLINK(CONCATENATE("https://www.saflax.de/0-WVK-Retail/Bilder-Pictures/SAFLAX-",'Basis-Tabelle-Samen'!K70,"-",'Basis-Tabelle-Samen'!J70,"-garden-to-go-mini-english.jpg")),
IF($C$1="Estnisch - EE",HYPERLINK(CONCATENATE("https://www.saflax.de/0-WVK-Retail/Bilder-Pictures/SAFLAX-",'Basis-Tabelle-Samen'!K70,"-",'Basis-Tabelle-Samen'!J70,"-garden-to-go-mini-estonian.jpg")),
IF($C$1="Finnisch - FI",HYPERLINK(CONCATENATE("https://www.saflax.de/0-WVK-Retail/Bilder-Pictures/SAFLAX-",'Basis-Tabelle-Samen'!K70,"-",'Basis-Tabelle-Samen'!J70,"-garden-to-go-mini-finnish.jpg")),
IF($C$1="Französisch - FR",HYPERLINK(CONCATENATE("https://www.saflax.de/0-WVK-Retail/Bilder-Pictures/SAFLAX-",'Basis-Tabelle-Samen'!K70,"-",'Basis-Tabelle-Samen'!J70,"-garden-to-go-mini-french.jpg")),
IF($C$1="Griechisch - GR",HYPERLINK(CONCATENATE("https://www.saflax.de/0-WVK-Retail/Bilder-Pictures/SAFLAX-",'Basis-Tabelle-Samen'!K70,"-",'Basis-Tabelle-Samen'!J70,"-garden-to-go-mini-greek.jpg")),
IF($C$1="Irisch - IE",HYPERLINK(CONCATENATE("https://www.saflax.de/0-WVK-Retail/Bilder-Pictures/SAFLAX-",'Basis-Tabelle-Samen'!K70,"-",'Basis-Tabelle-Samen'!J70,"-garden-to-go-mini-irish.jpg")),
IF($C$1="Isländisch - IS",HYPERLINK(CONCATENATE("https://www.saflax.de/0-WVK-Retail/Bilder-Pictures/SAFLAX-",'Basis-Tabelle-Samen'!K70,"-",'Basis-Tabelle-Samen'!J70,"-garden-to-go-mini-icelandic.jpg")),
IF($C$1="Italienisch - IT",HYPERLINK(CONCATENATE("https://www.saflax.de/0-WVK-Retail/Bilder-Pictures/SAFLAX-",'Basis-Tabelle-Samen'!K70,"-",'Basis-Tabelle-Samen'!J70,"-garden-to-go-mini-italian.jpg")),
IF($C$1="Japanisch - JP",HYPERLINK(CONCATENATE("https://www.saflax.de/0-WVK-Retail/Bilder-Pictures/SAFLAX-",'Basis-Tabelle-Samen'!K70,"-",'Basis-Tabelle-Samen'!J70,"-garden-to-go-mini-japanese.jpg")),
IF($C$1="Kroatisch - HR",HYPERLINK(CONCATENATE("https://www.saflax.de/0-WVK-Retail/Bilder-Pictures/SAFLAX-",'Basis-Tabelle-Samen'!K70,"-",'Basis-Tabelle-Samen'!J70,"-garden-to-go-mini-croatian.jpg")),
IF($C$1="Lettisch - LV",HYPERLINK(CONCATENATE("https://www.saflax.de/0-WVK-Retail/Bilder-Pictures/SAFLAX-",'Basis-Tabelle-Samen'!K70,"-",'Basis-Tabelle-Samen'!J70,"-garden-to-go-mini-latvian.jpg")),
IF($C$1="Litauisch - LT",HYPERLINK(CONCATENATE("https://www.saflax.de/0-WVK-Retail/Bilder-Pictures/SAFLAX-",'Basis-Tabelle-Samen'!K70,"-",'Basis-Tabelle-Samen'!J70,"-garden-to-go-mini-lithuanian.jpg")),
IF($C$1="Maltesisch - MT",HYPERLINK(CONCATENATE("https://www.saflax.de/0-WVK-Retail/Bilder-Pictures/SAFLAX-",'Basis-Tabelle-Samen'!K70,"-",'Basis-Tabelle-Samen'!J70,"-garden-to-go-mini-maltese.jpg")),
IF($C$1="Niederländisch - NL",HYPERLINK(CONCATENATE("https://www.saflax.de/0-WVK-Retail/Bilder-Pictures/SAFLAX-",'Basis-Tabelle-Samen'!K70,"-",'Basis-Tabelle-Samen'!J70,"-garden-to-go-mini-dutch.jpg")),
IF($C$1="Norwegisch - NO",HYPERLINK(CONCATENATE("https://www.saflax.de/0-WVK-Retail/Bilder-Pictures/SAFLAX-",'Basis-Tabelle-Samen'!K70,"-",'Basis-Tabelle-Samen'!J70,"-garden-to-go-mini-nowegian.jpg")),
IF($C$1="Polnisch - PL",HYPERLINK(CONCATENATE("https://www.saflax.de/0-WVK-Retail/Bilder-Pictures/SAFLAX-",'Basis-Tabelle-Samen'!K70,"-",'Basis-Tabelle-Samen'!J70,"-garden-to-go-mini-polish.jpg")),
IF($C$1="Portugiesisch - PT",HYPERLINK(CONCATENATE("https://www.saflax.de/0-WVK-Retail/Bilder-Pictures/SAFLAX-",'Basis-Tabelle-Samen'!K70,"-",'Basis-Tabelle-Samen'!J70,"-garden-to-go-mini-portuguese.jpg")),
IF($C$1="Rumänisch - RO",HYPERLINK(CONCATENATE("https://www.saflax.de/0-WVK-Retail/Bilder-Pictures/SAFLAX-",'Basis-Tabelle-Samen'!K70,"-",'Basis-Tabelle-Samen'!J70,"-garden-to-go-mini-romanian.jpg")),
IF($C$1="Schwedisch - SE",HYPERLINK(CONCATENATE("https://www.saflax.de/0-WVK-Retail/Bilder-Pictures/SAFLAX-",'Basis-Tabelle-Samen'!K70,"-",'Basis-Tabelle-Samen'!J70,"-garden-to-go-mini-swedish.jpg")),
IF($C$1="Slowakisch - SK",HYPERLINK(CONCATENATE("https://www.saflax.de/0-WVK-Retail/Bilder-Pictures/SAFLAX-",'Basis-Tabelle-Samen'!K70,"-",'Basis-Tabelle-Samen'!J70,"-garden-to-go-mini-slovak.jpg")),
IF($C$1="Slowenisch - SI",HYPERLINK(CONCATENATE("https://www.saflax.de/0-WVK-Retail/Bilder-Pictures/SAFLAX-",'Basis-Tabelle-Samen'!K70,"-",'Basis-Tabelle-Samen'!J70,"-garden-to-go-mini-slovenian.jpg")),
IF($C$1="Spanisch - ES",HYPERLINK(CONCATENATE("https://www.saflax.de/0-WVK-Retail/Bilder-Pictures/SAFLAX-",'Basis-Tabelle-Samen'!K70,"-",'Basis-Tabelle-Samen'!J70,"-garden-to-go-mini-spanish.jpg")),
IF($C$1="Tschechisch - CZ",HYPERLINK(CONCATENATE("https://www.saflax.de/0-WVK-Retail/Bilder-Pictures/SAFLAX-",'Basis-Tabelle-Samen'!K70,"-",'Basis-Tabelle-Samen'!J70,"-garden-to-go-mini-czech.jpg")),
IF($C$1="Türkisch - TR",HYPERLINK(CONCATENATE("https://www.saflax.de/0-WVK-Retail/Bilder-Pictures/SAFLAX-",'Basis-Tabelle-Samen'!K70,"-",'Basis-Tabelle-Samen'!J70,"-garden-to-go-mini-turkish.jpg")),
IF($C$1="Ungarisch - HU",HYPERLINK(CONCATENATE("https://www.saflax.de/0-WVK-Retail/Bilder-Pictures/SAFLAX-",'Basis-Tabelle-Samen'!K70,"-",'Basis-Tabelle-Samen'!J70,"-garden-to-go-mini-hungarian.jpg")),
" ACHTUNG")))))))))))))))))))))))))))))</f>
        <v>https://www.saflax.de/0-WVK-Retail/Bilder-Pictures/SAFLAX-72971-ficus-benghalensis-garden-to-go-mini-english.jpg</v>
      </c>
      <c r="AN53" s="330" t="str">
        <f>IF(I53&lt;1,"",
IF($C$1="Bulgarisch - BG",HYPERLINK(CONCATENATE("https://www.saflax.de/0-WVK-Retail/Bilder-Pictures/SAFLAX-",'Basis-Tabelle-Samen'!N70,"-",'Basis-Tabelle-Samen'!J70,"-garden-to-go-lite-bulgarian.jpg")),
IF($C$1="Dänisch - DK",HYPERLINK(CONCATENATE("https://www.saflax.de/0-WVK-Retail/Bilder-Pictures/SAFLAX-",'Basis-Tabelle-Samen'!N70,"-",'Basis-Tabelle-Samen'!J70,"-garden-to-go-lite-danish.jpg")),
IF($C$1="Deutsch - DE",HYPERLINK(CONCATENATE("https://www.saflax.de/0-WVK-Retail/Bilder-Pictures/SAFLAX-",'Basis-Tabelle-Samen'!N70,"-",'Basis-Tabelle-Samen'!J70,"-garden-to-go-lite-german.jpg")),
IF($C$1="Englisch - UK",HYPERLINK(CONCATENATE("https://www.saflax.de/0-WVK-Retail/Bilder-Pictures/SAFLAX-",'Basis-Tabelle-Samen'!N70,"-",'Basis-Tabelle-Samen'!J70,"-garden-to-go-lite-english.jpg")),
IF($C$1="Estnisch - EE",HYPERLINK(CONCATENATE("https://www.saflax.de/0-WVK-Retail/Bilder-Pictures/SAFLAX-",'Basis-Tabelle-Samen'!N70,"-",'Basis-Tabelle-Samen'!J70,"-garden-to-go-lite-estonian.jpg")),
IF($C$1="Finnisch - FI",HYPERLINK(CONCATENATE("https://www.saflax.de/0-WVK-Retail/Bilder-Pictures/SAFLAX-",'Basis-Tabelle-Samen'!N70,"-",'Basis-Tabelle-Samen'!J70,"-garden-to-go-lite-finnish.jpg")),
IF($C$1="Französisch - FR",HYPERLINK(CONCATENATE("https://www.saflax.de/0-WVK-Retail/Bilder-Pictures/SAFLAX-",'Basis-Tabelle-Samen'!N70,"-",'Basis-Tabelle-Samen'!J70,"-garden-to-go-lite-french.jpg")),
IF($C$1="Griechisch - GR",HYPERLINK(CONCATENATE("https://www.saflax.de/0-WVK-Retail/Bilder-Pictures/SAFLAX-",'Basis-Tabelle-Samen'!N70,"-",'Basis-Tabelle-Samen'!J70,"-garden-to-go-lite-greek.jpg")),
IF($C$1="Irisch - IE",HYPERLINK(CONCATENATE("https://www.saflax.de/0-WVK-Retail/Bilder-Pictures/SAFLAX-",'Basis-Tabelle-Samen'!N70,"-",'Basis-Tabelle-Samen'!J70,"-garden-to-go-lite-irish.jpg")),
IF($C$1="Isländisch - IS",HYPERLINK(CONCATENATE("https://www.saflax.de/0-WVK-Retail/Bilder-Pictures/SAFLAX-",'Basis-Tabelle-Samen'!N70,"-",'Basis-Tabelle-Samen'!J70,"-garden-to-go-lite-icelandic.jpg")),
IF($C$1="Italienisch - IT",HYPERLINK(CONCATENATE("https://www.saflax.de/0-WVK-Retail/Bilder-Pictures/SAFLAX-",'Basis-Tabelle-Samen'!N70,"-",'Basis-Tabelle-Samen'!J70,"-garden-to-go-lite-italian.jpg")),
IF($C$1="Japanisch - JP",HYPERLINK(CONCATENATE("https://www.saflax.de/0-WVK-Retail/Bilder-Pictures/SAFLAX-",'Basis-Tabelle-Samen'!N70,"-",'Basis-Tabelle-Samen'!J70,"-garden-to-go-lite-japanese.jpg")),
IF($C$1="Kroatisch - HR",HYPERLINK(CONCATENATE("https://www.saflax.de/0-WVK-Retail/Bilder-Pictures/SAFLAX-",'Basis-Tabelle-Samen'!N70,"-",'Basis-Tabelle-Samen'!J70,"-garden-to-go-lite-croatian.jpg")),
IF($C$1="Lettisch - LV",HYPERLINK(CONCATENATE("https://www.saflax.de/0-WVK-Retail/Bilder-Pictures/SAFLAX-",'Basis-Tabelle-Samen'!N70,"-",'Basis-Tabelle-Samen'!J70,"-garden-to-go-lite-latvian.jpg")),
IF($C$1="Litauisch - LT",HYPERLINK(CONCATENATE("https://www.saflax.de/0-WVK-Retail/Bilder-Pictures/SAFLAX-",'Basis-Tabelle-Samen'!N70,"-",'Basis-Tabelle-Samen'!J70,"-garden-to-go-lite-lithuanian.jpg")),
IF($C$1="Maltesisch - MT",HYPERLINK(CONCATENATE("https://www.saflax.de/0-WVK-Retail/Bilder-Pictures/SAFLAX-",'Basis-Tabelle-Samen'!N70,"-",'Basis-Tabelle-Samen'!J70,"-garden-to-go-lite-maltese.jpg")),
IF($C$1="Niederländisch - NL",HYPERLINK(CONCATENATE("https://www.saflax.de/0-WVK-Retail/Bilder-Pictures/SAFLAX-",'Basis-Tabelle-Samen'!N70,"-",'Basis-Tabelle-Samen'!J70,"-garden-to-go-lite-dutch.jpg")),
IF($C$1="Norwegisch - NO",HYPERLINK(CONCATENATE("https://www.saflax.de/0-WVK-Retail/Bilder-Pictures/SAFLAX-",'Basis-Tabelle-Samen'!N70,"-",'Basis-Tabelle-Samen'!J70,"-garden-to-go-lite-nowegian.jpg")),
IF($C$1="Polnisch - PL",HYPERLINK(CONCATENATE("https://www.saflax.de/0-WVK-Retail/Bilder-Pictures/SAFLAX-",'Basis-Tabelle-Samen'!N70,"-",'Basis-Tabelle-Samen'!J70,"-garden-to-go-lite-polish.jpg")),
IF($C$1="Portugiesisch - PT",HYPERLINK(CONCATENATE("https://www.saflax.de/0-WVK-Retail/Bilder-Pictures/SAFLAX-",'Basis-Tabelle-Samen'!N70,"-",'Basis-Tabelle-Samen'!J70,"-garden-to-go-lite-portuguese.jpg")),
IF($C$1="Rumänisch - RO",HYPERLINK(CONCATENATE("https://www.saflax.de/0-WVK-Retail/Bilder-Pictures/SAFLAX-",'Basis-Tabelle-Samen'!N70,"-",'Basis-Tabelle-Samen'!J70,"-garden-to-go-lite-romanian.jpg")),
IF($C$1="Schwedisch - SE",HYPERLINK(CONCATENATE("https://www.saflax.de/0-WVK-Retail/Bilder-Pictures/SAFLAX-",'Basis-Tabelle-Samen'!N70,"-",'Basis-Tabelle-Samen'!J70,"-garden-to-go-lite-swedish.jpg")),
IF($C$1="Slowakisch - SK",HYPERLINK(CONCATENATE("https://www.saflax.de/0-WVK-Retail/Bilder-Pictures/SAFLAX-",'Basis-Tabelle-Samen'!N70,"-",'Basis-Tabelle-Samen'!J70,"-garden-to-go-lite-slovak.jpg")),
IF($C$1="Slowenisch - SI",HYPERLINK(CONCATENATE("https://www.saflax.de/0-WVK-Retail/Bilder-Pictures/SAFLAX-",'Basis-Tabelle-Samen'!N70,"-",'Basis-Tabelle-Samen'!J70,"-garden-to-go-lite-slovenian.jpg")),
IF($C$1="Spanisch - ES",HYPERLINK(CONCATENATE("https://www.saflax.de/0-WVK-Retail/Bilder-Pictures/SAFLAX-",'Basis-Tabelle-Samen'!N70,"-",'Basis-Tabelle-Samen'!J70,"-garden-to-go-lite-spanish.jpg")),
IF($C$1="Tschechisch - CZ",HYPERLINK(CONCATENATE("https://www.saflax.de/0-WVK-Retail/Bilder-Pictures/SAFLAX-",'Basis-Tabelle-Samen'!N70,"-",'Basis-Tabelle-Samen'!J70,"-garden-to-go-lite-czech.jpg")),
IF($C$1="Türkisch - TR",HYPERLINK(CONCATENATE("https://www.saflax.de/0-WVK-Retail/Bilder-Pictures/SAFLAX-",'Basis-Tabelle-Samen'!N70,"-",'Basis-Tabelle-Samen'!J70,"-garden-to-go-lite-turkish.jpg")),
IF($C$1="Ungarisch - HU",HYPERLINK(CONCATENATE("https://www.saflax.de/0-WVK-Retail/Bilder-Pictures/SAFLAX-",'Basis-Tabelle-Samen'!N70,"-",'Basis-Tabelle-Samen'!J70,"-garden-to-go-lite-hungarian.jpg")),
" ACHTUNG")))))))))))))))))))))))))))))</f>
        <v>https://www.saflax.de/0-WVK-Retail/Bilder-Pictures/SAFLAX-82971-ficus-benghalensis-garden-to-go-lite-english.jpg</v>
      </c>
      <c r="AO53" s="330" t="str">
        <f>IF(J53&lt;1,"",
IF($C$1="Bulgarisch - BG",HYPERLINK(CONCATENATE("https://www.saflax.de/0-WVK-Retail/Bilder-Pictures/SAFLAX-",'Basis-Tabelle-Samen'!Q70,"-",'Basis-Tabelle-Samen'!J70,"-garden-to-go-bulgarian.jpg")),
IF($C$1="Dänisch - DK",HYPERLINK(CONCATENATE("https://www.saflax.de/0-WVK-Retail/Bilder-Pictures/SAFLAX-",'Basis-Tabelle-Samen'!Q70,"-",'Basis-Tabelle-Samen'!J70,"-garden-to-go-danish.jpg")),
IF($C$1="Deutsch - DE",HYPERLINK(CONCATENATE("https://www.saflax.de/0-WVK-Retail/Bilder-Pictures/SAFLAX-",'Basis-Tabelle-Samen'!Q70,"-",'Basis-Tabelle-Samen'!J70,"-garden-to-go-german.jpg")),
IF($C$1="Englisch - UK",HYPERLINK(CONCATENATE("https://www.saflax.de/0-WVK-Retail/Bilder-Pictures/SAFLAX-",'Basis-Tabelle-Samen'!Q70,"-",'Basis-Tabelle-Samen'!J70,"-garden-to-go-english.jpg")),
IF($C$1="Estnisch - EE",HYPERLINK(CONCATENATE("https://www.saflax.de/0-WVK-Retail/Bilder-Pictures/SAFLAX-",'Basis-Tabelle-Samen'!Q70,"-",'Basis-Tabelle-Samen'!J70,"-garden-to-go-estonian.jpg")),
IF($C$1="Finnisch - FI",HYPERLINK(CONCATENATE("https://www.saflax.de/0-WVK-Retail/Bilder-Pictures/SAFLAX-",'Basis-Tabelle-Samen'!Q70,"-",'Basis-Tabelle-Samen'!J70,"-garden-to-go-finnish.jpg")),
IF($C$1="Französisch - FR",HYPERLINK(CONCATENATE("https://www.saflax.de/0-WVK-Retail/Bilder-Pictures/SAFLAX-",'Basis-Tabelle-Samen'!Q70,"-",'Basis-Tabelle-Samen'!J70,"-garden-to-go-french.jpg")),
IF($C$1="Griechisch - GR",HYPERLINK(CONCATENATE("https://www.saflax.de/0-WVK-Retail/Bilder-Pictures/SAFLAX-",'Basis-Tabelle-Samen'!Q70,"-",'Basis-Tabelle-Samen'!J70,"-garden-to-go-greek.jpg")),
IF($C$1="Irisch - IE",HYPERLINK(CONCATENATE("https://www.saflax.de/0-WVK-Retail/Bilder-Pictures/SAFLAX-",'Basis-Tabelle-Samen'!Q70,"-",'Basis-Tabelle-Samen'!J70,"-garden-to-go-irish.jpg")),
IF($C$1="Isländisch - IS",HYPERLINK(CONCATENATE("https://www.saflax.de/0-WVK-Retail/Bilder-Pictures/SAFLAX-",'Basis-Tabelle-Samen'!Q70,"-",'Basis-Tabelle-Samen'!J70,"-garden-to-go-icelandic.jpg")),
IF($C$1="Italienisch - IT",HYPERLINK(CONCATENATE("https://www.saflax.de/0-WVK-Retail/Bilder-Pictures/SAFLAX-",'Basis-Tabelle-Samen'!Q70,"-",'Basis-Tabelle-Samen'!J70,"-garden-to-go-italian.jpg")),
IF($C$1="Japanisch - JP",HYPERLINK(CONCATENATE("https://www.saflax.de/0-WVK-Retail/Bilder-Pictures/SAFLAX-",'Basis-Tabelle-Samen'!Q70,"-",'Basis-Tabelle-Samen'!J70,"-garden-to-go-japanese.jpg")),
IF($C$1="Kroatisch - HR",HYPERLINK(CONCATENATE("https://www.saflax.de/0-WVK-Retail/Bilder-Pictures/SAFLAX-",'Basis-Tabelle-Samen'!Q70,"-",'Basis-Tabelle-Samen'!J70,"-garden-to-go-croatian.jpg")),
IF($C$1="Lettisch - LV",HYPERLINK(CONCATENATE("https://www.saflax.de/0-WVK-Retail/Bilder-Pictures/SAFLAX-",'Basis-Tabelle-Samen'!Q70,"-",'Basis-Tabelle-Samen'!J70,"-garden-to-go-latvian.jpg")),
IF($C$1="Litauisch - LT",HYPERLINK(CONCATENATE("https://www.saflax.de/0-WVK-Retail/Bilder-Pictures/SAFLAX-",'Basis-Tabelle-Samen'!Q70,"-",'Basis-Tabelle-Samen'!J70,"-garden-to-go-lithuanian.jpg")),
IF($C$1="Maltesisch - MT",HYPERLINK(CONCATENATE("https://www.saflax.de/0-WVK-Retail/Bilder-Pictures/SAFLAX-",'Basis-Tabelle-Samen'!Q70,"-",'Basis-Tabelle-Samen'!J70,"-garden-to-go-maltese.jpg")),
IF($C$1="Niederländisch - NL",HYPERLINK(CONCATENATE("https://www.saflax.de/0-WVK-Retail/Bilder-Pictures/SAFLAX-",'Basis-Tabelle-Samen'!Q70,"-",'Basis-Tabelle-Samen'!J70,"-garden-to-go-dutch.jpg")),
IF($C$1="Norwegisch - NO",HYPERLINK(CONCATENATE("https://www.saflax.de/0-WVK-Retail/Bilder-Pictures/SAFLAX-",'Basis-Tabelle-Samen'!Q70,"-",'Basis-Tabelle-Samen'!J70,"-garden-to-go-nowegian.jpg")),
IF($C$1="Polnisch - PL",HYPERLINK(CONCATENATE("https://www.saflax.de/0-WVK-Retail/Bilder-Pictures/SAFLAX-",'Basis-Tabelle-Samen'!Q70,"-",'Basis-Tabelle-Samen'!J70,"-garden-to-go-polish.jpg")),
IF($C$1="Portugiesisch - PT",HYPERLINK(CONCATENATE("https://www.saflax.de/0-WVK-Retail/Bilder-Pictures/SAFLAX-",'Basis-Tabelle-Samen'!Q70,"-",'Basis-Tabelle-Samen'!J70,"-garden-to-go-portuguese.jpg")),
IF($C$1="Rumänisch - RO",HYPERLINK(CONCATENATE("https://www.saflax.de/0-WVK-Retail/Bilder-Pictures/SAFLAX-",'Basis-Tabelle-Samen'!Q70,"-",'Basis-Tabelle-Samen'!J70,"-garden-to-go-romanian.jpg")),
IF($C$1="Schwedisch - SE",HYPERLINK(CONCATENATE("https://www.saflax.de/0-WVK-Retail/Bilder-Pictures/SAFLAX-",'Basis-Tabelle-Samen'!Q70,"-",'Basis-Tabelle-Samen'!J70,"-garden-to-go-swedish.jpg")),
IF($C$1="Slowakisch - SK",HYPERLINK(CONCATENATE("https://www.saflax.de/0-WVK-Retail/Bilder-Pictures/SAFLAX-",'Basis-Tabelle-Samen'!Q70,"-",'Basis-Tabelle-Samen'!J70,"-garden-to-go-slovak.jpg")),
IF($C$1="Slowenisch - SI",HYPERLINK(CONCATENATE("https://www.saflax.de/0-WVK-Retail/Bilder-Pictures/SAFLAX-",'Basis-Tabelle-Samen'!Q70,"-",'Basis-Tabelle-Samen'!J70,"-garden-to-go-slovenian.jpg")),
IF($C$1="Spanisch - ES",HYPERLINK(CONCATENATE("https://www.saflax.de/0-WVK-Retail/Bilder-Pictures/SAFLAX-",'Basis-Tabelle-Samen'!Q70,"-",'Basis-Tabelle-Samen'!J70,"-garden-to-go-spanish.jpg")),
IF($C$1="Tschechisch - CZ",HYPERLINK(CONCATENATE("https://www.saflax.de/0-WVK-Retail/Bilder-Pictures/SAFLAX-",'Basis-Tabelle-Samen'!Q70,"-",'Basis-Tabelle-Samen'!J70,"-garden-to-go-czech.jpg")),
IF($C$1="Türkisch - TR",HYPERLINK(CONCATENATE("https://www.saflax.de/0-WVK-Retail/Bilder-Pictures/SAFLAX-",'Basis-Tabelle-Samen'!Q70,"-",'Basis-Tabelle-Samen'!J70,"-garden-to-go-turkish.jpg")),
IF($C$1="Ungarisch - HU",HYPERLINK(CONCATENATE("https://www.saflax.de/0-WVK-Retail/Bilder-Pictures/SAFLAX-",'Basis-Tabelle-Samen'!Q70,"-",'Basis-Tabelle-Samen'!J70,"-garden-to-go-hungarian.jpg")),
" ACHTUNG")))))))))))))))))))))))))))))</f>
        <v>https://www.saflax.de/0-WVK-Retail/Bilder-Pictures/SAFLAX-52971-ficus-benghalensis-garden-to-go-english.jpg</v>
      </c>
      <c r="AP53" s="330" t="str">
        <f>IF(K53&lt;1,"",
IF($C$1="Bulgarisch - BG",HYPERLINK(CONCATENATE("https://www.saflax.de/0-WVK-Retail/Bilder-Pictures/SAFLAX-",'Basis-Tabelle-Samen'!T70,"-",'Basis-Tabelle-Samen'!J70,"-cultivation-set-bulgarian.jpg")),
IF($C$1="Dänisch - DK",HYPERLINK(CONCATENATE("https://www.saflax.de/0-WVK-Retail/Bilder-Pictures/SAFLAX-",'Basis-Tabelle-Samen'!T70,"-",'Basis-Tabelle-Samen'!J70,"-cultivation-set-danish.jpg")),
IF($C$1="Deutsch - DE",HYPERLINK(CONCATENATE("https://www.saflax.de/0-WVK-Retail/Bilder-Pictures/SAFLAX-",'Basis-Tabelle-Samen'!T70,"-",'Basis-Tabelle-Samen'!J70,"-cultivation-set-german.jpg")),
IF($C$1="Englisch - UK",HYPERLINK(CONCATENATE("https://www.saflax.de/0-WVK-Retail/Bilder-Pictures/SAFLAX-",'Basis-Tabelle-Samen'!T70,"-",'Basis-Tabelle-Samen'!J70,"-cultivation-set-english.jpg")),
IF($C$1="Estnisch - EE",HYPERLINK(CONCATENATE("https://www.saflax.de/0-WVK-Retail/Bilder-Pictures/SAFLAX-",'Basis-Tabelle-Samen'!T70,"-",'Basis-Tabelle-Samen'!J70,"-cultivation-set-estonian.jpg")),
IF($C$1="Finnisch - FI",HYPERLINK(CONCATENATE("https://www.saflax.de/0-WVK-Retail/Bilder-Pictures/SAFLAX-",'Basis-Tabelle-Samen'!T70,"-",'Basis-Tabelle-Samen'!J70,"-cultivation-set-finnish.jpg")),
IF($C$1="Französisch - FR",HYPERLINK(CONCATENATE("https://www.saflax.de/0-WVK-Retail/Bilder-Pictures/SAFLAX-",'Basis-Tabelle-Samen'!T70,"-",'Basis-Tabelle-Samen'!J70,"-cultivation-set-french.jpg")),
IF($C$1="Griechisch - GR",HYPERLINK(CONCATENATE("https://www.saflax.de/0-WVK-Retail/Bilder-Pictures/SAFLAX-",'Basis-Tabelle-Samen'!T70,"-",'Basis-Tabelle-Samen'!J70,"-cultivation-set-greek.jpg")),
IF($C$1="Irisch - IE",HYPERLINK(CONCATENATE("https://www.saflax.de/0-WVK-Retail/Bilder-Pictures/SAFLAX-",'Basis-Tabelle-Samen'!T70,"-",'Basis-Tabelle-Samen'!J70,"-cultivation-set-irish.jpg")),
IF($C$1="Isländisch - IS",HYPERLINK(CONCATENATE("https://www.saflax.de/0-WVK-Retail/Bilder-Pictures/SAFLAX-",'Basis-Tabelle-Samen'!T70,"-",'Basis-Tabelle-Samen'!J70,"-cultivation-set-icelandic.jpg")),
IF($C$1="Italienisch - IT",HYPERLINK(CONCATENATE("https://www.saflax.de/0-WVK-Retail/Bilder-Pictures/SAFLAX-",'Basis-Tabelle-Samen'!T70,"-",'Basis-Tabelle-Samen'!J70,"-cultivation-set-italian.jpg")),
IF($C$1="Japanisch - JP",HYPERLINK(CONCATENATE("https://www.saflax.de/0-WVK-Retail/Bilder-Pictures/SAFLAX-",'Basis-Tabelle-Samen'!T70,"-",'Basis-Tabelle-Samen'!J70,"-cultivation-set-japanese.jpg")),
IF($C$1="Kroatisch - HR",HYPERLINK(CONCATENATE("https://www.saflax.de/0-WVK-Retail/Bilder-Pictures/SAFLAX-",'Basis-Tabelle-Samen'!T70,"-",'Basis-Tabelle-Samen'!J70,"-cultivation-set-croatian.jpg")),
IF($C$1="Lettisch - LV",HYPERLINK(CONCATENATE("https://www.saflax.de/0-WVK-Retail/Bilder-Pictures/SAFLAX-",'Basis-Tabelle-Samen'!T70,"-",'Basis-Tabelle-Samen'!J70,"-cultivation-set-latvian.jpg")),
IF($C$1="Litauisch - LT",HYPERLINK(CONCATENATE("https://www.saflax.de/0-WVK-Retail/Bilder-Pictures/SAFLAX-",'Basis-Tabelle-Samen'!T70,"-",'Basis-Tabelle-Samen'!J70,"-cultivation-set-lithuanian.jpg")),
IF($C$1="Maltesisch - MT",HYPERLINK(CONCATENATE("https://www.saflax.de/0-WVK-Retail/Bilder-Pictures/SAFLAX-",'Basis-Tabelle-Samen'!T70,"-",'Basis-Tabelle-Samen'!J70,"-cultivation-set-maltese.jpg")),
IF($C$1="Niederländisch - NL",HYPERLINK(CONCATENATE("https://www.saflax.de/0-WVK-Retail/Bilder-Pictures/SAFLAX-",'Basis-Tabelle-Samen'!T70,"-",'Basis-Tabelle-Samen'!J70,"-cultivation-set-dutch.jpg")),
IF($C$1="Norwegisch - NO",HYPERLINK(CONCATENATE("https://www.saflax.de/0-WVK-Retail/Bilder-Pictures/SAFLAX-",'Basis-Tabelle-Samen'!T70,"-",'Basis-Tabelle-Samen'!J70,"-cultivation-set-nowegian.jpg")),
IF($C$1="Polnisch - PL",HYPERLINK(CONCATENATE("https://www.saflax.de/0-WVK-Retail/Bilder-Pictures/SAFLAX-",'Basis-Tabelle-Samen'!T70,"-",'Basis-Tabelle-Samen'!J70,"-cultivation-set-polish.jpg")),
IF($C$1="Portugiesisch - PT",HYPERLINK(CONCATENATE("https://www.saflax.de/0-WVK-Retail/Bilder-Pictures/SAFLAX-",'Basis-Tabelle-Samen'!T70,"-",'Basis-Tabelle-Samen'!J70,"-cultivation-set-portuguese.jpg")),
IF($C$1="Rumänisch - RO",HYPERLINK(CONCATENATE("https://www.saflax.de/0-WVK-Retail/Bilder-Pictures/SAFLAX-",'Basis-Tabelle-Samen'!T70,"-",'Basis-Tabelle-Samen'!J70,"-cultivation-set-romanian.jpg")),
IF($C$1="Schwedisch - SE",HYPERLINK(CONCATENATE("https://www.saflax.de/0-WVK-Retail/Bilder-Pictures/SAFLAX-",'Basis-Tabelle-Samen'!T70,"-",'Basis-Tabelle-Samen'!J70,"-cultivation-set-swedish.jpg")),
IF($C$1="Slowakisch - SK",HYPERLINK(CONCATENATE("https://www.saflax.de/0-WVK-Retail/Bilder-Pictures/SAFLAX-",'Basis-Tabelle-Samen'!T70,"-",'Basis-Tabelle-Samen'!J70,"-cultivation-set-slovak.jpg")),
IF($C$1="Slowenisch - SI",HYPERLINK(CONCATENATE("https://www.saflax.de/0-WVK-Retail/Bilder-Pictures/SAFLAX-",'Basis-Tabelle-Samen'!T70,"-",'Basis-Tabelle-Samen'!J70,"-cultivation-set-slovenian.jpg")),
IF($C$1="Spanisch - ES",HYPERLINK(CONCATENATE("https://www.saflax.de/0-WVK-Retail/Bilder-Pictures/SAFLAX-",'Basis-Tabelle-Samen'!T70,"-",'Basis-Tabelle-Samen'!J70,"-cultivation-set-spanish.jpg")),
IF($C$1="Tschechisch - CZ",HYPERLINK(CONCATENATE("https://www.saflax.de/0-WVK-Retail/Bilder-Pictures/SAFLAX-",'Basis-Tabelle-Samen'!T70,"-",'Basis-Tabelle-Samen'!J70,"-cultivation-set-czech.jpg")),
IF($C$1="Türkisch - TR",HYPERLINK(CONCATENATE("https://www.saflax.de/0-WVK-Retail/Bilder-Pictures/SAFLAX-",'Basis-Tabelle-Samen'!T70,"-",'Basis-Tabelle-Samen'!J70,"-cultivation-set-turkish.jpg")),
IF($C$1="Ungarisch - HU",HYPERLINK(CONCATENATE("https://www.saflax.de/0-WVK-Retail/Bilder-Pictures/SAFLAX-",'Basis-Tabelle-Samen'!T70,"-",'Basis-Tabelle-Samen'!J70,"-cultivation-set-hungarian.jpg")),
" ACHTUNG")))))))))))))))))))))))))))))</f>
        <v>https://www.saflax.de/0-WVK-Retail/Bilder-Pictures/SAFLAX-32971-ficus-benghalensis-cultivation-set-english.jpg</v>
      </c>
      <c r="AQ53" s="330" t="str">
        <f>IF(L53&lt;1,"",
IF($C$1="Bulgarisch - BG",HYPERLINK(CONCATENATE("https://www.saflax.de/0-WVK-Retail/Bilder-Pictures/SAFLAX-",'Basis-Tabelle-Samen'!W70,"-",'Basis-Tabelle-Samen'!J70,"-garden-in-the-bag-bulgarian.jpg")),
IF($C$1="Dänisch - DK",HYPERLINK(CONCATENATE("https://www.saflax.de/0-WVK-Retail/Bilder-Pictures/SAFLAX-",'Basis-Tabelle-Samen'!W70,"-",'Basis-Tabelle-Samen'!J70,"-garden-in-the-bag-danish.jpg")),
IF($C$1="Deutsch - DE",HYPERLINK(CONCATENATE("https://www.saflax.de/0-WVK-Retail/Bilder-Pictures/SAFLAX-",'Basis-Tabelle-Samen'!W70,"-",'Basis-Tabelle-Samen'!J70,"-garden-in-the-bag-german.jpg")),
IF($C$1="Englisch - UK",HYPERLINK(CONCATENATE("https://www.saflax.de/0-WVK-Retail/Bilder-Pictures/SAFLAX-",'Basis-Tabelle-Samen'!W70,"-",'Basis-Tabelle-Samen'!J70,"-garden-in-the-bag-english.jpg")),
IF($C$1="Estnisch - EE",HYPERLINK(CONCATENATE("https://www.saflax.de/0-WVK-Retail/Bilder-Pictures/SAFLAX-",'Basis-Tabelle-Samen'!W70,"-",'Basis-Tabelle-Samen'!J70,"-garden-in-the-bag-estonian.jpg")),
IF($C$1="Finnisch - FI",HYPERLINK(CONCATENATE("https://www.saflax.de/0-WVK-Retail/Bilder-Pictures/SAFLAX-",'Basis-Tabelle-Samen'!W70,"-",'Basis-Tabelle-Samen'!J70,"-garden-in-the-bag-finnish.jpg")),
IF($C$1="Französisch - FR",HYPERLINK(CONCATENATE("https://www.saflax.de/0-WVK-Retail/Bilder-Pictures/SAFLAX-",'Basis-Tabelle-Samen'!W70,"-",'Basis-Tabelle-Samen'!J70,"-garden-in-the-bag-french.jpg")),
IF($C$1="Griechisch - GR",HYPERLINK(CONCATENATE("https://www.saflax.de/0-WVK-Retail/Bilder-Pictures/SAFLAX-",'Basis-Tabelle-Samen'!W70,"-",'Basis-Tabelle-Samen'!J70,"-garden-in-the-bag-greek.jpg")),
IF($C$1="Irisch - IE",HYPERLINK(CONCATENATE("https://www.saflax.de/0-WVK-Retail/Bilder-Pictures/SAFLAX-",'Basis-Tabelle-Samen'!W70,"-",'Basis-Tabelle-Samen'!J70,"-garden-in-the-bag-irish.jpg")),
IF($C$1="Isländisch - IS",HYPERLINK(CONCATENATE("https://www.saflax.de/0-WVK-Retail/Bilder-Pictures/SAFLAX-",'Basis-Tabelle-Samen'!W70,"-",'Basis-Tabelle-Samen'!J70,"-garden-in-the-bag-icelandic.jpg")),
IF($C$1="Italienisch - IT",HYPERLINK(CONCATENATE("https://www.saflax.de/0-WVK-Retail/Bilder-Pictures/SAFLAX-",'Basis-Tabelle-Samen'!W70,"-",'Basis-Tabelle-Samen'!J70,"-garden-in-the-bag-italian.jpg")),
IF($C$1="Japanisch - JP",HYPERLINK(CONCATENATE("https://www.saflax.de/0-WVK-Retail/Bilder-Pictures/SAFLAX-",'Basis-Tabelle-Samen'!W70,"-",'Basis-Tabelle-Samen'!J70,"-garden-in-the-bag-japanese.jpg")),
IF($C$1="Kroatisch - HR",HYPERLINK(CONCATENATE("https://www.saflax.de/0-WVK-Retail/Bilder-Pictures/SAFLAX-",'Basis-Tabelle-Samen'!W70,"-",'Basis-Tabelle-Samen'!J70,"-garden-in-the-bag-croatian.jpg")),
IF($C$1="Lettisch - LV",HYPERLINK(CONCATENATE("https://www.saflax.de/0-WVK-Retail/Bilder-Pictures/SAFLAX-",'Basis-Tabelle-Samen'!W70,"-",'Basis-Tabelle-Samen'!J70,"-garden-in-the-bag-latvian.jpg")),
IF($C$1="Litauisch - LT",HYPERLINK(CONCATENATE("https://www.saflax.de/0-WVK-Retail/Bilder-Pictures/SAFLAX-",'Basis-Tabelle-Samen'!W70,"-",'Basis-Tabelle-Samen'!J70,"-garden-in-the-bag-lithuanian.jpg")),
IF($C$1="Maltesisch - MT",HYPERLINK(CONCATENATE("https://www.saflax.de/0-WVK-Retail/Bilder-Pictures/SAFLAX-",'Basis-Tabelle-Samen'!W70,"-",'Basis-Tabelle-Samen'!J70,"-garden-in-the-bag-maltese.jpg")),
IF($C$1="Niederländisch - NL",HYPERLINK(CONCATENATE("https://www.saflax.de/0-WVK-Retail/Bilder-Pictures/SAFLAX-",'Basis-Tabelle-Samen'!W70,"-",'Basis-Tabelle-Samen'!J70,"-garden-in-the-bag-dutch.jpg")),
IF($C$1="Norwegisch - NO",HYPERLINK(CONCATENATE("https://www.saflax.de/0-WVK-Retail/Bilder-Pictures/SAFLAX-",'Basis-Tabelle-Samen'!W70,"-",'Basis-Tabelle-Samen'!J70,"-garden-in-the-bag-nowegian.jpg")),
IF($C$1="Polnisch - PL",HYPERLINK(CONCATENATE("https://www.saflax.de/0-WVK-Retail/Bilder-Pictures/SAFLAX-",'Basis-Tabelle-Samen'!W70,"-",'Basis-Tabelle-Samen'!J70,"-garden-in-the-bag-polish.jpg")),
IF($C$1="Portugiesisch - PT",HYPERLINK(CONCATENATE("https://www.saflax.de/0-WVK-Retail/Bilder-Pictures/SAFLAX-",'Basis-Tabelle-Samen'!W70,"-",'Basis-Tabelle-Samen'!J70,"-garden-in-the-bag-portuguese.jpg")),
IF($C$1="Rumänisch - RO",HYPERLINK(CONCATENATE("https://www.saflax.de/0-WVK-Retail/Bilder-Pictures/SAFLAX-",'Basis-Tabelle-Samen'!W70,"-",'Basis-Tabelle-Samen'!J70,"-garden-in-the-bag-romanian.jpg")),
IF($C$1="Schwedisch - SE",HYPERLINK(CONCATENATE("https://www.saflax.de/0-WVK-Retail/Bilder-Pictures/SAFLAX-",'Basis-Tabelle-Samen'!W70,"-",'Basis-Tabelle-Samen'!J70,"-garden-in-the-bag-swedish.jpg")),
IF($C$1="Slowakisch - SK",HYPERLINK(CONCATENATE("https://www.saflax.de/0-WVK-Retail/Bilder-Pictures/SAFLAX-",'Basis-Tabelle-Samen'!W70,"-",'Basis-Tabelle-Samen'!J70,"-garden-in-the-bag-slovak.jpg")),
IF($C$1="Slowenisch - SI",HYPERLINK(CONCATENATE("https://www.saflax.de/0-WVK-Retail/Bilder-Pictures/SAFLAX-",'Basis-Tabelle-Samen'!W70,"-",'Basis-Tabelle-Samen'!J70,"-garden-in-the-bag-slovenian.jpg")),
IF($C$1="Spanisch - ES",HYPERLINK(CONCATENATE("https://www.saflax.de/0-WVK-Retail/Bilder-Pictures/SAFLAX-",'Basis-Tabelle-Samen'!W70,"-",'Basis-Tabelle-Samen'!J70,"-garden-in-the-bag-spanish.jpg")),
IF($C$1="Tschechisch - CZ",HYPERLINK(CONCATENATE("https://www.saflax.de/0-WVK-Retail/Bilder-Pictures/SAFLAX-",'Basis-Tabelle-Samen'!W70,"-",'Basis-Tabelle-Samen'!J70,"-garden-in-the-bag-czech.jpg")),
IF($C$1="Türkisch - TR",HYPERLINK(CONCATENATE("https://www.saflax.de/0-WVK-Retail/Bilder-Pictures/SAFLAX-",'Basis-Tabelle-Samen'!W70,"-",'Basis-Tabelle-Samen'!J70,"-garden-in-the-bag-turkish.jpg")),
IF($C$1="Ungarisch - HU",HYPERLINK(CONCATENATE("https://www.saflax.de/0-WVK-Retail/Bilder-Pictures/SAFLAX-",'Basis-Tabelle-Samen'!W70,"-",'Basis-Tabelle-Samen'!J70,"-garden-in-the-bag-hungarian.jpg")),
" ACHTUNG")))))))))))))))))))))))))))))</f>
        <v>https://www.saflax.de/0-WVK-Retail/Bilder-Pictures/SAFLAX-62971-ficus-benghalensis-garden-in-the-bag-english.jpg</v>
      </c>
    </row>
    <row r="54" spans="1:43" ht="17.100000000000001" customHeight="1" x14ac:dyDescent="0.2">
      <c r="A54" s="318" t="str">
        <f>IF('Basis-Tabelle-Samen'!A55="","",IF($C$1="Deutsch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54" s="319" t="str">
        <f>'Basis-Tabelle-Samen'!I55</f>
        <v>Casuarina equisetifolia</v>
      </c>
      <c r="C54" s="316" t="str">
        <f>IF($C$1="Bulgarisch - BG",'Basis-Tabelle-Samen'!Z55,
IF($C$1="Dänisch - DK",'Basis-Tabelle-Samen'!AA55,
IF($C$1="Deutsch - DE",'Basis-Tabelle-Samen'!AB55,
IF($C$1="Englisch - UK",'Basis-Tabelle-Samen'!AC55,
IF($C$1="Estnisch - EE",'Basis-Tabelle-Samen'!AD55,
IF($C$1="Finnisch - FI",'Basis-Tabelle-Samen'!AE55,
IF($C$1="Französisch - FR",'Basis-Tabelle-Samen'!AF55,
IF($C$1="Griechisch - GR",'Basis-Tabelle-Samen'!AG55,
IF($C$1="Irisch - IE",'Basis-Tabelle-Samen'!AH55,
IF($C$1="Isländisch - IS",'Basis-Tabelle-Samen'!AI55,
IF($C$1="Italienisch - IT",'Basis-Tabelle-Samen'!AJ55,
IF($C$1="Japanisch - JP",'Basis-Tabelle-Samen'!AK55,
IF($C$1="Kroatisch - HR",'Basis-Tabelle-Samen'!AL55,
IF($C$1="Lettisch - LV",'Basis-Tabelle-Samen'!AM55,
IF($C$1="Litauisch - LT",'Basis-Tabelle-Samen'!AN55,
IF($C$1="Maltesisch - MT",'Basis-Tabelle-Samen'!AO55,
IF($C$1="Niederländisch - NL",'Basis-Tabelle-Samen'!AP55,
IF($C$1="Norwegisch - NO",'Basis-Tabelle-Samen'!AQ55,
IF($C$1="Polnisch - PL",'Basis-Tabelle-Samen'!AR55,
IF($C$1="Portugiesisch - PT",'Basis-Tabelle-Samen'!AS55,
IF($C$1="Rumänisch - RO",'Basis-Tabelle-Samen'!AT55,
IF($C$1="Schwedisch - SE",'Basis-Tabelle-Samen'!AU55,
IF($C$1="Slowakisch - SK",'Basis-Tabelle-Samen'!AV55,
IF($C$1="Slowenisch - SI",'Basis-Tabelle-Samen'!AW55,
IF($C$1="Spanisch - ES",'Basis-Tabelle-Samen'!AX55,
IF($C$1="Tschechisch - CZ",'Basis-Tabelle-Samen'!AY55,
IF($C$1="Türkisch - TR",'Basis-Tabelle-Samen'!AZ55,
IF($C$1="Ungarisch - HU",'Basis-Tabelle-Samen'!BA55,
" ACHTUNG"))))))))))))))))))))))))))))</f>
        <v>Horsetail Tree</v>
      </c>
      <c r="D54" s="320">
        <f>'Basis-Tabelle-Samen'!F55</f>
        <v>200</v>
      </c>
      <c r="E54" s="321" t="str">
        <f>'Basis-Tabelle-Samen'!H55</f>
        <v>7 %</v>
      </c>
      <c r="F54" s="322" t="str">
        <f>IF('Basis-Tabelle-Samen'!G55="","",'Basis-Tabelle-Samen'!G55)</f>
        <v>01</v>
      </c>
      <c r="G54" s="320">
        <f>'Basis-Tabelle-Samen'!C55</f>
        <v>12921</v>
      </c>
      <c r="H54" s="323">
        <f>'Basis-Tabelle-Samen'!D55</f>
        <v>4055473129211</v>
      </c>
      <c r="I54" s="324">
        <f>'Basis-Tabelle-Samen'!E55</f>
        <v>1.85</v>
      </c>
      <c r="J54" s="325">
        <f t="shared" si="0"/>
        <v>12</v>
      </c>
      <c r="K54" s="326">
        <f>'Basis-Tabelle-Samen'!K55</f>
        <v>72921</v>
      </c>
      <c r="L54" s="323">
        <f>'Basis-Tabelle-Samen'!L55</f>
        <v>4055473729213</v>
      </c>
      <c r="M54" s="324">
        <f>'Basis-Tabelle-Samen'!M55</f>
        <v>2.4500000000000002</v>
      </c>
      <c r="N54" s="326">
        <f>IF(K54&lt;1,"",'3'!$I$15)</f>
        <v>15</v>
      </c>
      <c r="O54" s="327">
        <f>IF(K54&lt;1,"",'3'!$J$11)</f>
        <v>90</v>
      </c>
      <c r="P54" s="326">
        <f>'Basis-Tabelle-Samen'!N55</f>
        <v>82921</v>
      </c>
      <c r="Q54" s="323">
        <f>'Basis-Tabelle-Samen'!O55</f>
        <v>4055473829210</v>
      </c>
      <c r="R54" s="328">
        <f>'Basis-Tabelle-Samen'!P55</f>
        <v>3.75</v>
      </c>
      <c r="S54" s="326">
        <f>IF(R54&lt;1,"",'3'!$M$15)</f>
        <v>18</v>
      </c>
      <c r="T54" s="327">
        <f>IF(R54&lt;1,"",'3'!$N$11)</f>
        <v>72</v>
      </c>
      <c r="U54" s="326">
        <f>'Basis-Tabelle-Samen'!Q55</f>
        <v>52921</v>
      </c>
      <c r="V54" s="323">
        <f>'Basis-Tabelle-Samen'!R55</f>
        <v>4055473529219</v>
      </c>
      <c r="W54" s="324">
        <f>'Basis-Tabelle-Samen'!S55</f>
        <v>4.95</v>
      </c>
      <c r="X54" s="326">
        <f>IF(U54&lt;1,"",'3'!$Q$15)</f>
        <v>6</v>
      </c>
      <c r="Y54" s="327">
        <f>IF(U54&lt;1,"",'3'!$R$11)</f>
        <v>24</v>
      </c>
      <c r="Z54" s="326">
        <f>'Basis-Tabelle-Samen'!T55</f>
        <v>32921</v>
      </c>
      <c r="AA54" s="323">
        <f>'Basis-Tabelle-Samen'!U55</f>
        <v>4055473329215</v>
      </c>
      <c r="AB54" s="324">
        <f>'Basis-Tabelle-Samen'!V55</f>
        <v>6.75</v>
      </c>
      <c r="AC54" s="326">
        <f>IF(Z54&lt;1,"",'3'!$U$15)</f>
        <v>6</v>
      </c>
      <c r="AD54" s="327">
        <f>IF(Z54&lt;1,"",'3'!$V$11)</f>
        <v>24</v>
      </c>
      <c r="AE54" s="326">
        <f>'Basis-Tabelle-Samen'!W55</f>
        <v>62921</v>
      </c>
      <c r="AF54" s="323">
        <f>'Basis-Tabelle-Samen'!X55</f>
        <v>4055473629216</v>
      </c>
      <c r="AG54" s="324">
        <f>'Basis-Tabelle-Samen'!Y55</f>
        <v>2.95</v>
      </c>
      <c r="AH54" s="326">
        <f>IF(AE54&lt;1,"",'3'!$Y$15)</f>
        <v>8</v>
      </c>
      <c r="AI54" s="327">
        <f>IF(AE54&lt;1,"",'3'!$Z$11)</f>
        <v>64</v>
      </c>
      <c r="AJ54" s="315"/>
      <c r="AK54" s="316" t="str">
        <f>IF(G54&lt;1,"",
IF($C$1="Bulgarisch - BG",HYPERLINK(CONCATENATE("https://www.saflax.de/0-WVK-Retail/Bilder-Pictures/SAFLAX-",'Basis-Tabelle-Samen'!C55,"-",'Basis-Tabelle-Samen'!J55,"-seed-package-front-cr-bulgarian.jpg")),
IF($C$1="Dänisch - DK",HYPERLINK(CONCATENATE("https://www.saflax.de/0-WVK-Retail/Bilder-Pictures/SAFLAX-",'Basis-Tabelle-Samen'!C55,"-",'Basis-Tabelle-Samen'!J55,"-seed-package-front-cr-danish.jpg")),
IF($C$1="Deutsch - DE",HYPERLINK(CONCATENATE("https://www.saflax.de/0-WVK-Retail/Bilder-Pictures/SAFLAX-",'Basis-Tabelle-Samen'!C55,"-",'Basis-Tabelle-Samen'!J55,"-seed-package-front-cr-german.jpg")),
IF($C$1="Englisch - UK",HYPERLINK(CONCATENATE("https://www.saflax.de/0-WVK-Retail/Bilder-Pictures/SAFLAX-",'Basis-Tabelle-Samen'!C55,"-",'Basis-Tabelle-Samen'!J55,"-seed-package-front-cr-english.jpg")),
IF($C$1="Estnisch - EE",HYPERLINK(CONCATENATE("https://www.saflax.de/0-WVK-Retail/Bilder-Pictures/SAFLAX-",'Basis-Tabelle-Samen'!C55,"-",'Basis-Tabelle-Samen'!J55,"-seed-package-front-cr-estonian.jpg")),
IF($C$1="Finnisch - FI",HYPERLINK(CONCATENATE("https://www.saflax.de/0-WVK-Retail/Bilder-Pictures/SAFLAX-",'Basis-Tabelle-Samen'!C55,"-",'Basis-Tabelle-Samen'!J55,"-seed-package-front-cr-finnish.jpg")),
IF($C$1="Französisch - FR",HYPERLINK(CONCATENATE("https://www.saflax.de/0-WVK-Retail/Bilder-Pictures/SAFLAX-",'Basis-Tabelle-Samen'!C55,"-",'Basis-Tabelle-Samen'!J55,"-seed-package-front-cr-french.jpg")),
IF($C$1="Griechisch - GR",HYPERLINK(CONCATENATE("https://www.saflax.de/0-WVK-Retail/Bilder-Pictures/SAFLAX-",'Basis-Tabelle-Samen'!C55,"-",'Basis-Tabelle-Samen'!J55,"-seed-package-front-cr-greek.jpg")),
IF($C$1="Irisch - IE",HYPERLINK(CONCATENATE("https://www.saflax.de/0-WVK-Retail/Bilder-Pictures/SAFLAX-",'Basis-Tabelle-Samen'!C55,"-",'Basis-Tabelle-Samen'!J55,"-seed-package-front-cr-irish.jpg")),
IF($C$1="Isländisch - IS",HYPERLINK(CONCATENATE("https://www.saflax.de/0-WVK-Retail/Bilder-Pictures/SAFLAX-",'Basis-Tabelle-Samen'!C55,"-",'Basis-Tabelle-Samen'!J55,"-seed-package-front-cr-icelandic.jpg")),
IF($C$1="Italienisch - IT",HYPERLINK(CONCATENATE("https://www.saflax.de/0-WVK-Retail/Bilder-Pictures/SAFLAX-",'Basis-Tabelle-Samen'!C55,"-",'Basis-Tabelle-Samen'!J55,"-seed-package-front-cr-italian.jpg")),
IF($C$1="Japanisch - JP",HYPERLINK(CONCATENATE("https://www.saflax.de/0-WVK-Retail/Bilder-Pictures/SAFLAX-",'Basis-Tabelle-Samen'!C55,"-",'Basis-Tabelle-Samen'!J55,"-seed-package-front-cr-japanese.jpg")),
IF($C$1="Kroatisch - HR",HYPERLINK(CONCATENATE("https://www.saflax.de/0-WVK-Retail/Bilder-Pictures/SAFLAX-",'Basis-Tabelle-Samen'!C55,"-",'Basis-Tabelle-Samen'!J55,"-seed-package-front-cr-croatian.jpg")),
IF($C$1="Lettisch - LV",HYPERLINK(CONCATENATE("https://www.saflax.de/0-WVK-Retail/Bilder-Pictures/SAFLAX-",'Basis-Tabelle-Samen'!C55,"-",'Basis-Tabelle-Samen'!J55,"-seed-package-front-cr-latvian.jpg")),
IF($C$1="Litauisch - LT",HYPERLINK(CONCATENATE("https://www.saflax.de/0-WVK-Retail/Bilder-Pictures/SAFLAX-",'Basis-Tabelle-Samen'!C55,"-",'Basis-Tabelle-Samen'!J55,"-seed-package-front-cr-lithuanian.jpg")),
IF($C$1="Maltesisch - MT",HYPERLINK(CONCATENATE("https://www.saflax.de/0-WVK-Retail/Bilder-Pictures/SAFLAX-",'Basis-Tabelle-Samen'!C55,"-",'Basis-Tabelle-Samen'!J55,"-seed-package-front-cr-maltese.jpg")),
IF($C$1="Niederländisch - NL",HYPERLINK(CONCATENATE("https://www.saflax.de/0-WVK-Retail/Bilder-Pictures/SAFLAX-",'Basis-Tabelle-Samen'!C55,"-",'Basis-Tabelle-Samen'!J55,"-seed-package-front-cr-dutch.jpg")),
IF($C$1="Norwegisch - NO",HYPERLINK(CONCATENATE("https://www.saflax.de/0-WVK-Retail/Bilder-Pictures/SAFLAX-",'Basis-Tabelle-Samen'!C55,"-",'Basis-Tabelle-Samen'!J55,"-seed-package-front-cr-nowegian.jpg")),
IF($C$1="Polnisch - PL",HYPERLINK(CONCATENATE("https://www.saflax.de/0-WVK-Retail/Bilder-Pictures/SAFLAX-",'Basis-Tabelle-Samen'!C55,"-",'Basis-Tabelle-Samen'!J55,"-seed-package-front-cr-polish.jpg")),
IF($C$1="Portugiesisch - PT",HYPERLINK(CONCATENATE("https://www.saflax.de/0-WVK-Retail/Bilder-Pictures/SAFLAX-",'Basis-Tabelle-Samen'!C55,"-",'Basis-Tabelle-Samen'!J55,"-seed-package-front-cr-portuguese.jpg")),
IF($C$1="Rumänisch - RO",HYPERLINK(CONCATENATE("https://www.saflax.de/0-WVK-Retail/Bilder-Pictures/SAFLAX-",'Basis-Tabelle-Samen'!C55,"-",'Basis-Tabelle-Samen'!J55,"-seed-package-front-cr-romanian.jpg")),
IF($C$1="Schwedisch - SE",HYPERLINK(CONCATENATE("https://www.saflax.de/0-WVK-Retail/Bilder-Pictures/SAFLAX-",'Basis-Tabelle-Samen'!C55,"-",'Basis-Tabelle-Samen'!J55,"-seed-package-front-cr-swedish.jpg")),
IF($C$1="Slowakisch - SK",HYPERLINK(CONCATENATE("https://www.saflax.de/0-WVK-Retail/Bilder-Pictures/SAFLAX-",'Basis-Tabelle-Samen'!C55,"-",'Basis-Tabelle-Samen'!J55,"-seed-package-front-cr-slovak.jpg")),
IF($C$1="Slowenisch - SI",HYPERLINK(CONCATENATE("https://www.saflax.de/0-WVK-Retail/Bilder-Pictures/SAFLAX-",'Basis-Tabelle-Samen'!C55,"-",'Basis-Tabelle-Samen'!J55,"-seed-package-front-cr-slovenian.jpg")),
IF($C$1="Spanisch - ES",HYPERLINK(CONCATENATE("https://www.saflax.de/0-WVK-Retail/Bilder-Pictures/SAFLAX-",'Basis-Tabelle-Samen'!C55,"-",'Basis-Tabelle-Samen'!J55,"-seed-package-front-cr-spanish.jpg")),
IF($C$1="Tschechisch - CZ",HYPERLINK(CONCATENATE("https://www.saflax.de/0-WVK-Retail/Bilder-Pictures/SAFLAX-",'Basis-Tabelle-Samen'!C55,"-",'Basis-Tabelle-Samen'!J55,"-seed-package-front-cr-czech.jpg")),
IF($C$1="Türkisch - TR",HYPERLINK(CONCATENATE("https://www.saflax.de/0-WVK-Retail/Bilder-Pictures/SAFLAX-",'Basis-Tabelle-Samen'!C55,"-",'Basis-Tabelle-Samen'!J55,"-seed-package-front-cr-turkish.jpg")),
IF($C$1="Ungarisch - HU",HYPERLINK(CONCATENATE("https://www.saflax.de/0-WVK-Retail/Bilder-Pictures/SAFLAX-",'Basis-Tabelle-Samen'!C55,"-",'Basis-Tabelle-Samen'!J55,"-seed-package-front-cr-hungarian.jpg")),
" ACHTUNG")))))))))))))))))))))))))))))</f>
        <v>https://www.saflax.de/0-WVK-Retail/Bilder-Pictures/SAFLAX-12921-casuarina-equisetifolia-seed-package-front-cr-english.jpg</v>
      </c>
      <c r="AL54" s="330" t="str">
        <f>IF(G54&lt;1,"",
IF($C$1="Bulgarisch - BG",HYPERLINK(CONCATENATE("https://www.saflax.de/0-WVK-Retail/Bilder-Pictures/SAFLAX-",'Basis-Tabelle-Samen'!C55,"-",'Basis-Tabelle-Samen'!J55,"-seed-package-back-cr-bulgarian.jpg")),
IF($C$1="Dänisch - DK",HYPERLINK(CONCATENATE("https://www.saflax.de/0-WVK-Retail/Bilder-Pictures/SAFLAX-",'Basis-Tabelle-Samen'!C55,"-",'Basis-Tabelle-Samen'!J55,"-seed-package-back-cr-danish.jpg")),
IF($C$1="Deutsch - DE",HYPERLINK(CONCATENATE("https://www.saflax.de/0-WVK-Retail/Bilder-Pictures/SAFLAX-",'Basis-Tabelle-Samen'!C55,"-",'Basis-Tabelle-Samen'!J55,"-seed-package-back-cr-german.jpg")),
IF($C$1="Englisch - UK",HYPERLINK(CONCATENATE("https://www.saflax.de/0-WVK-Retail/Bilder-Pictures/SAFLAX-",'Basis-Tabelle-Samen'!C55,"-",'Basis-Tabelle-Samen'!J55,"-seed-package-back-cr-english.jpg")),
IF($C$1="Estnisch - EE",HYPERLINK(CONCATENATE("https://www.saflax.de/0-WVK-Retail/Bilder-Pictures/SAFLAX-",'Basis-Tabelle-Samen'!C55,"-",'Basis-Tabelle-Samen'!J55,"-seed-package-back-cr-estonian.jpg")),
IF($C$1="Finnisch - FI",HYPERLINK(CONCATENATE("https://www.saflax.de/0-WVK-Retail/Bilder-Pictures/SAFLAX-",'Basis-Tabelle-Samen'!C55,"-",'Basis-Tabelle-Samen'!J55,"-seed-package-back-cr-finnish.jpg")),
IF($C$1="Französisch - FR",HYPERLINK(CONCATENATE("https://www.saflax.de/0-WVK-Retail/Bilder-Pictures/SAFLAX-",'Basis-Tabelle-Samen'!C55,"-",'Basis-Tabelle-Samen'!J55,"-seed-package-back-cr-french.jpg")),
IF($C$1="Griechisch - GR",HYPERLINK(CONCATENATE("https://www.saflax.de/0-WVK-Retail/Bilder-Pictures/SAFLAX-",'Basis-Tabelle-Samen'!C55,"-",'Basis-Tabelle-Samen'!J55,"-seed-package-back-cr-greek.jpg")),
IF($C$1="Irisch - IE",HYPERLINK(CONCATENATE("https://www.saflax.de/0-WVK-Retail/Bilder-Pictures/SAFLAX-",'Basis-Tabelle-Samen'!C55,"-",'Basis-Tabelle-Samen'!J55,"-seed-package-back-cr-irish.jpg")),
IF($C$1="Isländisch - IS",HYPERLINK(CONCATENATE("https://www.saflax.de/0-WVK-Retail/Bilder-Pictures/SAFLAX-",'Basis-Tabelle-Samen'!C55,"-",'Basis-Tabelle-Samen'!J55,"-seed-package-back-cr-icelandic.jpg")),
IF($C$1="Italienisch - IT",HYPERLINK(CONCATENATE("https://www.saflax.de/0-WVK-Retail/Bilder-Pictures/SAFLAX-",'Basis-Tabelle-Samen'!C55,"-",'Basis-Tabelle-Samen'!J55,"-seed-package-back-cr-italian.jpg")),
IF($C$1="Japanisch - JP",HYPERLINK(CONCATENATE("https://www.saflax.de/0-WVK-Retail/Bilder-Pictures/SAFLAX-",'Basis-Tabelle-Samen'!C55,"-",'Basis-Tabelle-Samen'!J55,"-seed-package-back-cr-japanese.jpg")),
IF($C$1="Kroatisch - HR",HYPERLINK(CONCATENATE("https://www.saflax.de/0-WVK-Retail/Bilder-Pictures/SAFLAX-",'Basis-Tabelle-Samen'!C55,"-",'Basis-Tabelle-Samen'!J55,"-seed-package-back-cr-croatian.jpg")),
IF($C$1="Lettisch - LV",HYPERLINK(CONCATENATE("https://www.saflax.de/0-WVK-Retail/Bilder-Pictures/SAFLAX-",'Basis-Tabelle-Samen'!C55,"-",'Basis-Tabelle-Samen'!J55,"-seed-package-back-cr-latvian.jpg")),
IF($C$1="Litauisch - LT",HYPERLINK(CONCATENATE("https://www.saflax.de/0-WVK-Retail/Bilder-Pictures/SAFLAX-",'Basis-Tabelle-Samen'!C55,"-",'Basis-Tabelle-Samen'!J55,"-seed-package-back-cr-lithuanian.jpg")),
IF($C$1="Maltesisch - MT",HYPERLINK(CONCATENATE("https://www.saflax.de/0-WVK-Retail/Bilder-Pictures/SAFLAX-",'Basis-Tabelle-Samen'!C55,"-",'Basis-Tabelle-Samen'!J55,"-seed-package-back-cr-maltese.jpg")),
IF($C$1="Niederländisch - NL",HYPERLINK(CONCATENATE("https://www.saflax.de/0-WVK-Retail/Bilder-Pictures/SAFLAX-",'Basis-Tabelle-Samen'!C55,"-",'Basis-Tabelle-Samen'!J55,"-seed-package-back-cr-dutch.jpg")),
IF($C$1="Norwegisch - NO",HYPERLINK(CONCATENATE("https://www.saflax.de/0-WVK-Retail/Bilder-Pictures/SAFLAX-",'Basis-Tabelle-Samen'!C55,"-",'Basis-Tabelle-Samen'!J55,"-seed-package-back-cr-nowegian.jpg")),
IF($C$1="Polnisch - PL",HYPERLINK(CONCATENATE("https://www.saflax.de/0-WVK-Retail/Bilder-Pictures/SAFLAX-",'Basis-Tabelle-Samen'!C55,"-",'Basis-Tabelle-Samen'!J55,"-seed-package-back-cr-polish.jpg")),
IF($C$1="Portugiesisch - PT",HYPERLINK(CONCATENATE("https://www.saflax.de/0-WVK-Retail/Bilder-Pictures/SAFLAX-",'Basis-Tabelle-Samen'!C55,"-",'Basis-Tabelle-Samen'!J55,"-seed-package-back-cr-portuguese.jpg")),
IF($C$1="Rumänisch - RO",HYPERLINK(CONCATENATE("https://www.saflax.de/0-WVK-Retail/Bilder-Pictures/SAFLAX-",'Basis-Tabelle-Samen'!C55,"-",'Basis-Tabelle-Samen'!J55,"-seed-package-back-cr-romanian.jpg")),
IF($C$1="Schwedisch - SE",HYPERLINK(CONCATENATE("https://www.saflax.de/0-WVK-Retail/Bilder-Pictures/SAFLAX-",'Basis-Tabelle-Samen'!C55,"-",'Basis-Tabelle-Samen'!J55,"-seed-package-back-cr-swedish.jpg")),
IF($C$1="Slowakisch - SK",HYPERLINK(CONCATENATE("https://www.saflax.de/0-WVK-Retail/Bilder-Pictures/SAFLAX-",'Basis-Tabelle-Samen'!C55,"-",'Basis-Tabelle-Samen'!J55,"-seed-package-back-cr-slovak.jpg")),
IF($C$1="Slowenisch - SI",HYPERLINK(CONCATENATE("https://www.saflax.de/0-WVK-Retail/Bilder-Pictures/SAFLAX-",'Basis-Tabelle-Samen'!C55,"-",'Basis-Tabelle-Samen'!J55,"-seed-package-back-cr-slovenian.jpg")),
IF($C$1="Spanisch - ES",HYPERLINK(CONCATENATE("https://www.saflax.de/0-WVK-Retail/Bilder-Pictures/SAFLAX-",'Basis-Tabelle-Samen'!C55,"-",'Basis-Tabelle-Samen'!J55,"-seed-package-back-cr-spanish.jpg")),
IF($C$1="Tschechisch - CZ",HYPERLINK(CONCATENATE("https://www.saflax.de/0-WVK-Retail/Bilder-Pictures/SAFLAX-",'Basis-Tabelle-Samen'!C55,"-",'Basis-Tabelle-Samen'!J55,"-seed-package-back-cr-czech.jpg")),
IF($C$1="Türkisch - TR",HYPERLINK(CONCATENATE("https://www.saflax.de/0-WVK-Retail/Bilder-Pictures/SAFLAX-",'Basis-Tabelle-Samen'!C55,"-",'Basis-Tabelle-Samen'!J55,"-seed-package-back-cr-turkish.jpg")),
IF($C$1="Ungarisch - HU",HYPERLINK(CONCATENATE("https://www.saflax.de/0-WVK-Retail/Bilder-Pictures/SAFLAX-",'Basis-Tabelle-Samen'!C55,"-",'Basis-Tabelle-Samen'!J55,"-seed-package-back-cr-hungarian.jpg")),
" ACHTUNG")))))))))))))))))))))))))))))</f>
        <v>https://www.saflax.de/0-WVK-Retail/Bilder-Pictures/SAFLAX-12921-casuarina-equisetifolia-seed-package-back-cr-english.jpg</v>
      </c>
      <c r="AM54" s="330" t="str">
        <f>IF(H54&lt;1,"",
IF($C$1="Bulgarisch - BG",HYPERLINK(CONCATENATE("https://www.saflax.de/0-WVK-Retail/Bilder-Pictures/SAFLAX-",'Basis-Tabelle-Samen'!K55,"-",'Basis-Tabelle-Samen'!J55,"-garden-to-go-mini-bulgarian.jpg")),
IF($C$1="Dänisch - DK",HYPERLINK(CONCATENATE("https://www.saflax.de/0-WVK-Retail/Bilder-Pictures/SAFLAX-",'Basis-Tabelle-Samen'!K55,"-",'Basis-Tabelle-Samen'!J55,"-garden-to-go-mini-danish.jpg")),
IF($C$1="Deutsch - DE",HYPERLINK(CONCATENATE("https://www.saflax.de/0-WVK-Retail/Bilder-Pictures/SAFLAX-",'Basis-Tabelle-Samen'!K55,"-",'Basis-Tabelle-Samen'!J55,"-garden-to-go-mini-german.jpg")),
IF($C$1="Englisch - UK",HYPERLINK(CONCATENATE("https://www.saflax.de/0-WVK-Retail/Bilder-Pictures/SAFLAX-",'Basis-Tabelle-Samen'!K55,"-",'Basis-Tabelle-Samen'!J55,"-garden-to-go-mini-english.jpg")),
IF($C$1="Estnisch - EE",HYPERLINK(CONCATENATE("https://www.saflax.de/0-WVK-Retail/Bilder-Pictures/SAFLAX-",'Basis-Tabelle-Samen'!K55,"-",'Basis-Tabelle-Samen'!J55,"-garden-to-go-mini-estonian.jpg")),
IF($C$1="Finnisch - FI",HYPERLINK(CONCATENATE("https://www.saflax.de/0-WVK-Retail/Bilder-Pictures/SAFLAX-",'Basis-Tabelle-Samen'!K55,"-",'Basis-Tabelle-Samen'!J55,"-garden-to-go-mini-finnish.jpg")),
IF($C$1="Französisch - FR",HYPERLINK(CONCATENATE("https://www.saflax.de/0-WVK-Retail/Bilder-Pictures/SAFLAX-",'Basis-Tabelle-Samen'!K55,"-",'Basis-Tabelle-Samen'!J55,"-garden-to-go-mini-french.jpg")),
IF($C$1="Griechisch - GR",HYPERLINK(CONCATENATE("https://www.saflax.de/0-WVK-Retail/Bilder-Pictures/SAFLAX-",'Basis-Tabelle-Samen'!K55,"-",'Basis-Tabelle-Samen'!J55,"-garden-to-go-mini-greek.jpg")),
IF($C$1="Irisch - IE",HYPERLINK(CONCATENATE("https://www.saflax.de/0-WVK-Retail/Bilder-Pictures/SAFLAX-",'Basis-Tabelle-Samen'!K55,"-",'Basis-Tabelle-Samen'!J55,"-garden-to-go-mini-irish.jpg")),
IF($C$1="Isländisch - IS",HYPERLINK(CONCATENATE("https://www.saflax.de/0-WVK-Retail/Bilder-Pictures/SAFLAX-",'Basis-Tabelle-Samen'!K55,"-",'Basis-Tabelle-Samen'!J55,"-garden-to-go-mini-icelandic.jpg")),
IF($C$1="Italienisch - IT",HYPERLINK(CONCATENATE("https://www.saflax.de/0-WVK-Retail/Bilder-Pictures/SAFLAX-",'Basis-Tabelle-Samen'!K55,"-",'Basis-Tabelle-Samen'!J55,"-garden-to-go-mini-italian.jpg")),
IF($C$1="Japanisch - JP",HYPERLINK(CONCATENATE("https://www.saflax.de/0-WVK-Retail/Bilder-Pictures/SAFLAX-",'Basis-Tabelle-Samen'!K55,"-",'Basis-Tabelle-Samen'!J55,"-garden-to-go-mini-japanese.jpg")),
IF($C$1="Kroatisch - HR",HYPERLINK(CONCATENATE("https://www.saflax.de/0-WVK-Retail/Bilder-Pictures/SAFLAX-",'Basis-Tabelle-Samen'!K55,"-",'Basis-Tabelle-Samen'!J55,"-garden-to-go-mini-croatian.jpg")),
IF($C$1="Lettisch - LV",HYPERLINK(CONCATENATE("https://www.saflax.de/0-WVK-Retail/Bilder-Pictures/SAFLAX-",'Basis-Tabelle-Samen'!K55,"-",'Basis-Tabelle-Samen'!J55,"-garden-to-go-mini-latvian.jpg")),
IF($C$1="Litauisch - LT",HYPERLINK(CONCATENATE("https://www.saflax.de/0-WVK-Retail/Bilder-Pictures/SAFLAX-",'Basis-Tabelle-Samen'!K55,"-",'Basis-Tabelle-Samen'!J55,"-garden-to-go-mini-lithuanian.jpg")),
IF($C$1="Maltesisch - MT",HYPERLINK(CONCATENATE("https://www.saflax.de/0-WVK-Retail/Bilder-Pictures/SAFLAX-",'Basis-Tabelle-Samen'!K55,"-",'Basis-Tabelle-Samen'!J55,"-garden-to-go-mini-maltese.jpg")),
IF($C$1="Niederländisch - NL",HYPERLINK(CONCATENATE("https://www.saflax.de/0-WVK-Retail/Bilder-Pictures/SAFLAX-",'Basis-Tabelle-Samen'!K55,"-",'Basis-Tabelle-Samen'!J55,"-garden-to-go-mini-dutch.jpg")),
IF($C$1="Norwegisch - NO",HYPERLINK(CONCATENATE("https://www.saflax.de/0-WVK-Retail/Bilder-Pictures/SAFLAX-",'Basis-Tabelle-Samen'!K55,"-",'Basis-Tabelle-Samen'!J55,"-garden-to-go-mini-nowegian.jpg")),
IF($C$1="Polnisch - PL",HYPERLINK(CONCATENATE("https://www.saflax.de/0-WVK-Retail/Bilder-Pictures/SAFLAX-",'Basis-Tabelle-Samen'!K55,"-",'Basis-Tabelle-Samen'!J55,"-garden-to-go-mini-polish.jpg")),
IF($C$1="Portugiesisch - PT",HYPERLINK(CONCATENATE("https://www.saflax.de/0-WVK-Retail/Bilder-Pictures/SAFLAX-",'Basis-Tabelle-Samen'!K55,"-",'Basis-Tabelle-Samen'!J55,"-garden-to-go-mini-portuguese.jpg")),
IF($C$1="Rumänisch - RO",HYPERLINK(CONCATENATE("https://www.saflax.de/0-WVK-Retail/Bilder-Pictures/SAFLAX-",'Basis-Tabelle-Samen'!K55,"-",'Basis-Tabelle-Samen'!J55,"-garden-to-go-mini-romanian.jpg")),
IF($C$1="Schwedisch - SE",HYPERLINK(CONCATENATE("https://www.saflax.de/0-WVK-Retail/Bilder-Pictures/SAFLAX-",'Basis-Tabelle-Samen'!K55,"-",'Basis-Tabelle-Samen'!J55,"-garden-to-go-mini-swedish.jpg")),
IF($C$1="Slowakisch - SK",HYPERLINK(CONCATENATE("https://www.saflax.de/0-WVK-Retail/Bilder-Pictures/SAFLAX-",'Basis-Tabelle-Samen'!K55,"-",'Basis-Tabelle-Samen'!J55,"-garden-to-go-mini-slovak.jpg")),
IF($C$1="Slowenisch - SI",HYPERLINK(CONCATENATE("https://www.saflax.de/0-WVK-Retail/Bilder-Pictures/SAFLAX-",'Basis-Tabelle-Samen'!K55,"-",'Basis-Tabelle-Samen'!J55,"-garden-to-go-mini-slovenian.jpg")),
IF($C$1="Spanisch - ES",HYPERLINK(CONCATENATE("https://www.saflax.de/0-WVK-Retail/Bilder-Pictures/SAFLAX-",'Basis-Tabelle-Samen'!K55,"-",'Basis-Tabelle-Samen'!J55,"-garden-to-go-mini-spanish.jpg")),
IF($C$1="Tschechisch - CZ",HYPERLINK(CONCATENATE("https://www.saflax.de/0-WVK-Retail/Bilder-Pictures/SAFLAX-",'Basis-Tabelle-Samen'!K55,"-",'Basis-Tabelle-Samen'!J55,"-garden-to-go-mini-czech.jpg")),
IF($C$1="Türkisch - TR",HYPERLINK(CONCATENATE("https://www.saflax.de/0-WVK-Retail/Bilder-Pictures/SAFLAX-",'Basis-Tabelle-Samen'!K55,"-",'Basis-Tabelle-Samen'!J55,"-garden-to-go-mini-turkish.jpg")),
IF($C$1="Ungarisch - HU",HYPERLINK(CONCATENATE("https://www.saflax.de/0-WVK-Retail/Bilder-Pictures/SAFLAX-",'Basis-Tabelle-Samen'!K55,"-",'Basis-Tabelle-Samen'!J55,"-garden-to-go-mini-hungarian.jpg")),
" ACHTUNG")))))))))))))))))))))))))))))</f>
        <v>https://www.saflax.de/0-WVK-Retail/Bilder-Pictures/SAFLAX-72921-casuarina-equisetifolia-garden-to-go-mini-english.jpg</v>
      </c>
      <c r="AN54" s="330" t="str">
        <f>IF(I54&lt;1,"",
IF($C$1="Bulgarisch - BG",HYPERLINK(CONCATENATE("https://www.saflax.de/0-WVK-Retail/Bilder-Pictures/SAFLAX-",'Basis-Tabelle-Samen'!N55,"-",'Basis-Tabelle-Samen'!J55,"-garden-to-go-lite-bulgarian.jpg")),
IF($C$1="Dänisch - DK",HYPERLINK(CONCATENATE("https://www.saflax.de/0-WVK-Retail/Bilder-Pictures/SAFLAX-",'Basis-Tabelle-Samen'!N55,"-",'Basis-Tabelle-Samen'!J55,"-garden-to-go-lite-danish.jpg")),
IF($C$1="Deutsch - DE",HYPERLINK(CONCATENATE("https://www.saflax.de/0-WVK-Retail/Bilder-Pictures/SAFLAX-",'Basis-Tabelle-Samen'!N55,"-",'Basis-Tabelle-Samen'!J55,"-garden-to-go-lite-german.jpg")),
IF($C$1="Englisch - UK",HYPERLINK(CONCATENATE("https://www.saflax.de/0-WVK-Retail/Bilder-Pictures/SAFLAX-",'Basis-Tabelle-Samen'!N55,"-",'Basis-Tabelle-Samen'!J55,"-garden-to-go-lite-english.jpg")),
IF($C$1="Estnisch - EE",HYPERLINK(CONCATENATE("https://www.saflax.de/0-WVK-Retail/Bilder-Pictures/SAFLAX-",'Basis-Tabelle-Samen'!N55,"-",'Basis-Tabelle-Samen'!J55,"-garden-to-go-lite-estonian.jpg")),
IF($C$1="Finnisch - FI",HYPERLINK(CONCATENATE("https://www.saflax.de/0-WVK-Retail/Bilder-Pictures/SAFLAX-",'Basis-Tabelle-Samen'!N55,"-",'Basis-Tabelle-Samen'!J55,"-garden-to-go-lite-finnish.jpg")),
IF($C$1="Französisch - FR",HYPERLINK(CONCATENATE("https://www.saflax.de/0-WVK-Retail/Bilder-Pictures/SAFLAX-",'Basis-Tabelle-Samen'!N55,"-",'Basis-Tabelle-Samen'!J55,"-garden-to-go-lite-french.jpg")),
IF($C$1="Griechisch - GR",HYPERLINK(CONCATENATE("https://www.saflax.de/0-WVK-Retail/Bilder-Pictures/SAFLAX-",'Basis-Tabelle-Samen'!N55,"-",'Basis-Tabelle-Samen'!J55,"-garden-to-go-lite-greek.jpg")),
IF($C$1="Irisch - IE",HYPERLINK(CONCATENATE("https://www.saflax.de/0-WVK-Retail/Bilder-Pictures/SAFLAX-",'Basis-Tabelle-Samen'!N55,"-",'Basis-Tabelle-Samen'!J55,"-garden-to-go-lite-irish.jpg")),
IF($C$1="Isländisch - IS",HYPERLINK(CONCATENATE("https://www.saflax.de/0-WVK-Retail/Bilder-Pictures/SAFLAX-",'Basis-Tabelle-Samen'!N55,"-",'Basis-Tabelle-Samen'!J55,"-garden-to-go-lite-icelandic.jpg")),
IF($C$1="Italienisch - IT",HYPERLINK(CONCATENATE("https://www.saflax.de/0-WVK-Retail/Bilder-Pictures/SAFLAX-",'Basis-Tabelle-Samen'!N55,"-",'Basis-Tabelle-Samen'!J55,"-garden-to-go-lite-italian.jpg")),
IF($C$1="Japanisch - JP",HYPERLINK(CONCATENATE("https://www.saflax.de/0-WVK-Retail/Bilder-Pictures/SAFLAX-",'Basis-Tabelle-Samen'!N55,"-",'Basis-Tabelle-Samen'!J55,"-garden-to-go-lite-japanese.jpg")),
IF($C$1="Kroatisch - HR",HYPERLINK(CONCATENATE("https://www.saflax.de/0-WVK-Retail/Bilder-Pictures/SAFLAX-",'Basis-Tabelle-Samen'!N55,"-",'Basis-Tabelle-Samen'!J55,"-garden-to-go-lite-croatian.jpg")),
IF($C$1="Lettisch - LV",HYPERLINK(CONCATENATE("https://www.saflax.de/0-WVK-Retail/Bilder-Pictures/SAFLAX-",'Basis-Tabelle-Samen'!N55,"-",'Basis-Tabelle-Samen'!J55,"-garden-to-go-lite-latvian.jpg")),
IF($C$1="Litauisch - LT",HYPERLINK(CONCATENATE("https://www.saflax.de/0-WVK-Retail/Bilder-Pictures/SAFLAX-",'Basis-Tabelle-Samen'!N55,"-",'Basis-Tabelle-Samen'!J55,"-garden-to-go-lite-lithuanian.jpg")),
IF($C$1="Maltesisch - MT",HYPERLINK(CONCATENATE("https://www.saflax.de/0-WVK-Retail/Bilder-Pictures/SAFLAX-",'Basis-Tabelle-Samen'!N55,"-",'Basis-Tabelle-Samen'!J55,"-garden-to-go-lite-maltese.jpg")),
IF($C$1="Niederländisch - NL",HYPERLINK(CONCATENATE("https://www.saflax.de/0-WVK-Retail/Bilder-Pictures/SAFLAX-",'Basis-Tabelle-Samen'!N55,"-",'Basis-Tabelle-Samen'!J55,"-garden-to-go-lite-dutch.jpg")),
IF($C$1="Norwegisch - NO",HYPERLINK(CONCATENATE("https://www.saflax.de/0-WVK-Retail/Bilder-Pictures/SAFLAX-",'Basis-Tabelle-Samen'!N55,"-",'Basis-Tabelle-Samen'!J55,"-garden-to-go-lite-nowegian.jpg")),
IF($C$1="Polnisch - PL",HYPERLINK(CONCATENATE("https://www.saflax.de/0-WVK-Retail/Bilder-Pictures/SAFLAX-",'Basis-Tabelle-Samen'!N55,"-",'Basis-Tabelle-Samen'!J55,"-garden-to-go-lite-polish.jpg")),
IF($C$1="Portugiesisch - PT",HYPERLINK(CONCATENATE("https://www.saflax.de/0-WVK-Retail/Bilder-Pictures/SAFLAX-",'Basis-Tabelle-Samen'!N55,"-",'Basis-Tabelle-Samen'!J55,"-garden-to-go-lite-portuguese.jpg")),
IF($C$1="Rumänisch - RO",HYPERLINK(CONCATENATE("https://www.saflax.de/0-WVK-Retail/Bilder-Pictures/SAFLAX-",'Basis-Tabelle-Samen'!N55,"-",'Basis-Tabelle-Samen'!J55,"-garden-to-go-lite-romanian.jpg")),
IF($C$1="Schwedisch - SE",HYPERLINK(CONCATENATE("https://www.saflax.de/0-WVK-Retail/Bilder-Pictures/SAFLAX-",'Basis-Tabelle-Samen'!N55,"-",'Basis-Tabelle-Samen'!J55,"-garden-to-go-lite-swedish.jpg")),
IF($C$1="Slowakisch - SK",HYPERLINK(CONCATENATE("https://www.saflax.de/0-WVK-Retail/Bilder-Pictures/SAFLAX-",'Basis-Tabelle-Samen'!N55,"-",'Basis-Tabelle-Samen'!J55,"-garden-to-go-lite-slovak.jpg")),
IF($C$1="Slowenisch - SI",HYPERLINK(CONCATENATE("https://www.saflax.de/0-WVK-Retail/Bilder-Pictures/SAFLAX-",'Basis-Tabelle-Samen'!N55,"-",'Basis-Tabelle-Samen'!J55,"-garden-to-go-lite-slovenian.jpg")),
IF($C$1="Spanisch - ES",HYPERLINK(CONCATENATE("https://www.saflax.de/0-WVK-Retail/Bilder-Pictures/SAFLAX-",'Basis-Tabelle-Samen'!N55,"-",'Basis-Tabelle-Samen'!J55,"-garden-to-go-lite-spanish.jpg")),
IF($C$1="Tschechisch - CZ",HYPERLINK(CONCATENATE("https://www.saflax.de/0-WVK-Retail/Bilder-Pictures/SAFLAX-",'Basis-Tabelle-Samen'!N55,"-",'Basis-Tabelle-Samen'!J55,"-garden-to-go-lite-czech.jpg")),
IF($C$1="Türkisch - TR",HYPERLINK(CONCATENATE("https://www.saflax.de/0-WVK-Retail/Bilder-Pictures/SAFLAX-",'Basis-Tabelle-Samen'!N55,"-",'Basis-Tabelle-Samen'!J55,"-garden-to-go-lite-turkish.jpg")),
IF($C$1="Ungarisch - HU",HYPERLINK(CONCATENATE("https://www.saflax.de/0-WVK-Retail/Bilder-Pictures/SAFLAX-",'Basis-Tabelle-Samen'!N55,"-",'Basis-Tabelle-Samen'!J55,"-garden-to-go-lite-hungarian.jpg")),
" ACHTUNG")))))))))))))))))))))))))))))</f>
        <v>https://www.saflax.de/0-WVK-Retail/Bilder-Pictures/SAFLAX-82921-casuarina-equisetifolia-garden-to-go-lite-english.jpg</v>
      </c>
      <c r="AO54" s="330" t="str">
        <f>IF(J54&lt;1,"",
IF($C$1="Bulgarisch - BG",HYPERLINK(CONCATENATE("https://www.saflax.de/0-WVK-Retail/Bilder-Pictures/SAFLAX-",'Basis-Tabelle-Samen'!Q55,"-",'Basis-Tabelle-Samen'!J55,"-garden-to-go-bulgarian.jpg")),
IF($C$1="Dänisch - DK",HYPERLINK(CONCATENATE("https://www.saflax.de/0-WVK-Retail/Bilder-Pictures/SAFLAX-",'Basis-Tabelle-Samen'!Q55,"-",'Basis-Tabelle-Samen'!J55,"-garden-to-go-danish.jpg")),
IF($C$1="Deutsch - DE",HYPERLINK(CONCATENATE("https://www.saflax.de/0-WVK-Retail/Bilder-Pictures/SAFLAX-",'Basis-Tabelle-Samen'!Q55,"-",'Basis-Tabelle-Samen'!J55,"-garden-to-go-german.jpg")),
IF($C$1="Englisch - UK",HYPERLINK(CONCATENATE("https://www.saflax.de/0-WVK-Retail/Bilder-Pictures/SAFLAX-",'Basis-Tabelle-Samen'!Q55,"-",'Basis-Tabelle-Samen'!J55,"-garden-to-go-english.jpg")),
IF($C$1="Estnisch - EE",HYPERLINK(CONCATENATE("https://www.saflax.de/0-WVK-Retail/Bilder-Pictures/SAFLAX-",'Basis-Tabelle-Samen'!Q55,"-",'Basis-Tabelle-Samen'!J55,"-garden-to-go-estonian.jpg")),
IF($C$1="Finnisch - FI",HYPERLINK(CONCATENATE("https://www.saflax.de/0-WVK-Retail/Bilder-Pictures/SAFLAX-",'Basis-Tabelle-Samen'!Q55,"-",'Basis-Tabelle-Samen'!J55,"-garden-to-go-finnish.jpg")),
IF($C$1="Französisch - FR",HYPERLINK(CONCATENATE("https://www.saflax.de/0-WVK-Retail/Bilder-Pictures/SAFLAX-",'Basis-Tabelle-Samen'!Q55,"-",'Basis-Tabelle-Samen'!J55,"-garden-to-go-french.jpg")),
IF($C$1="Griechisch - GR",HYPERLINK(CONCATENATE("https://www.saflax.de/0-WVK-Retail/Bilder-Pictures/SAFLAX-",'Basis-Tabelle-Samen'!Q55,"-",'Basis-Tabelle-Samen'!J55,"-garden-to-go-greek.jpg")),
IF($C$1="Irisch - IE",HYPERLINK(CONCATENATE("https://www.saflax.de/0-WVK-Retail/Bilder-Pictures/SAFLAX-",'Basis-Tabelle-Samen'!Q55,"-",'Basis-Tabelle-Samen'!J55,"-garden-to-go-irish.jpg")),
IF($C$1="Isländisch - IS",HYPERLINK(CONCATENATE("https://www.saflax.de/0-WVK-Retail/Bilder-Pictures/SAFLAX-",'Basis-Tabelle-Samen'!Q55,"-",'Basis-Tabelle-Samen'!J55,"-garden-to-go-icelandic.jpg")),
IF($C$1="Italienisch - IT",HYPERLINK(CONCATENATE("https://www.saflax.de/0-WVK-Retail/Bilder-Pictures/SAFLAX-",'Basis-Tabelle-Samen'!Q55,"-",'Basis-Tabelle-Samen'!J55,"-garden-to-go-italian.jpg")),
IF($C$1="Japanisch - JP",HYPERLINK(CONCATENATE("https://www.saflax.de/0-WVK-Retail/Bilder-Pictures/SAFLAX-",'Basis-Tabelle-Samen'!Q55,"-",'Basis-Tabelle-Samen'!J55,"-garden-to-go-japanese.jpg")),
IF($C$1="Kroatisch - HR",HYPERLINK(CONCATENATE("https://www.saflax.de/0-WVK-Retail/Bilder-Pictures/SAFLAX-",'Basis-Tabelle-Samen'!Q55,"-",'Basis-Tabelle-Samen'!J55,"-garden-to-go-croatian.jpg")),
IF($C$1="Lettisch - LV",HYPERLINK(CONCATENATE("https://www.saflax.de/0-WVK-Retail/Bilder-Pictures/SAFLAX-",'Basis-Tabelle-Samen'!Q55,"-",'Basis-Tabelle-Samen'!J55,"-garden-to-go-latvian.jpg")),
IF($C$1="Litauisch - LT",HYPERLINK(CONCATENATE("https://www.saflax.de/0-WVK-Retail/Bilder-Pictures/SAFLAX-",'Basis-Tabelle-Samen'!Q55,"-",'Basis-Tabelle-Samen'!J55,"-garden-to-go-lithuanian.jpg")),
IF($C$1="Maltesisch - MT",HYPERLINK(CONCATENATE("https://www.saflax.de/0-WVK-Retail/Bilder-Pictures/SAFLAX-",'Basis-Tabelle-Samen'!Q55,"-",'Basis-Tabelle-Samen'!J55,"-garden-to-go-maltese.jpg")),
IF($C$1="Niederländisch - NL",HYPERLINK(CONCATENATE("https://www.saflax.de/0-WVK-Retail/Bilder-Pictures/SAFLAX-",'Basis-Tabelle-Samen'!Q55,"-",'Basis-Tabelle-Samen'!J55,"-garden-to-go-dutch.jpg")),
IF($C$1="Norwegisch - NO",HYPERLINK(CONCATENATE("https://www.saflax.de/0-WVK-Retail/Bilder-Pictures/SAFLAX-",'Basis-Tabelle-Samen'!Q55,"-",'Basis-Tabelle-Samen'!J55,"-garden-to-go-nowegian.jpg")),
IF($C$1="Polnisch - PL",HYPERLINK(CONCATENATE("https://www.saflax.de/0-WVK-Retail/Bilder-Pictures/SAFLAX-",'Basis-Tabelle-Samen'!Q55,"-",'Basis-Tabelle-Samen'!J55,"-garden-to-go-polish.jpg")),
IF($C$1="Portugiesisch - PT",HYPERLINK(CONCATENATE("https://www.saflax.de/0-WVK-Retail/Bilder-Pictures/SAFLAX-",'Basis-Tabelle-Samen'!Q55,"-",'Basis-Tabelle-Samen'!J55,"-garden-to-go-portuguese.jpg")),
IF($C$1="Rumänisch - RO",HYPERLINK(CONCATENATE("https://www.saflax.de/0-WVK-Retail/Bilder-Pictures/SAFLAX-",'Basis-Tabelle-Samen'!Q55,"-",'Basis-Tabelle-Samen'!J55,"-garden-to-go-romanian.jpg")),
IF($C$1="Schwedisch - SE",HYPERLINK(CONCATENATE("https://www.saflax.de/0-WVK-Retail/Bilder-Pictures/SAFLAX-",'Basis-Tabelle-Samen'!Q55,"-",'Basis-Tabelle-Samen'!J55,"-garden-to-go-swedish.jpg")),
IF($C$1="Slowakisch - SK",HYPERLINK(CONCATENATE("https://www.saflax.de/0-WVK-Retail/Bilder-Pictures/SAFLAX-",'Basis-Tabelle-Samen'!Q55,"-",'Basis-Tabelle-Samen'!J55,"-garden-to-go-slovak.jpg")),
IF($C$1="Slowenisch - SI",HYPERLINK(CONCATENATE("https://www.saflax.de/0-WVK-Retail/Bilder-Pictures/SAFLAX-",'Basis-Tabelle-Samen'!Q55,"-",'Basis-Tabelle-Samen'!J55,"-garden-to-go-slovenian.jpg")),
IF($C$1="Spanisch - ES",HYPERLINK(CONCATENATE("https://www.saflax.de/0-WVK-Retail/Bilder-Pictures/SAFLAX-",'Basis-Tabelle-Samen'!Q55,"-",'Basis-Tabelle-Samen'!J55,"-garden-to-go-spanish.jpg")),
IF($C$1="Tschechisch - CZ",HYPERLINK(CONCATENATE("https://www.saflax.de/0-WVK-Retail/Bilder-Pictures/SAFLAX-",'Basis-Tabelle-Samen'!Q55,"-",'Basis-Tabelle-Samen'!J55,"-garden-to-go-czech.jpg")),
IF($C$1="Türkisch - TR",HYPERLINK(CONCATENATE("https://www.saflax.de/0-WVK-Retail/Bilder-Pictures/SAFLAX-",'Basis-Tabelle-Samen'!Q55,"-",'Basis-Tabelle-Samen'!J55,"-garden-to-go-turkish.jpg")),
IF($C$1="Ungarisch - HU",HYPERLINK(CONCATENATE("https://www.saflax.de/0-WVK-Retail/Bilder-Pictures/SAFLAX-",'Basis-Tabelle-Samen'!Q55,"-",'Basis-Tabelle-Samen'!J55,"-garden-to-go-hungarian.jpg")),
" ACHTUNG")))))))))))))))))))))))))))))</f>
        <v>https://www.saflax.de/0-WVK-Retail/Bilder-Pictures/SAFLAX-52921-casuarina-equisetifolia-garden-to-go-english.jpg</v>
      </c>
      <c r="AP54" s="330" t="str">
        <f>IF(K54&lt;1,"",
IF($C$1="Bulgarisch - BG",HYPERLINK(CONCATENATE("https://www.saflax.de/0-WVK-Retail/Bilder-Pictures/SAFLAX-",'Basis-Tabelle-Samen'!T55,"-",'Basis-Tabelle-Samen'!J55,"-cultivation-set-bulgarian.jpg")),
IF($C$1="Dänisch - DK",HYPERLINK(CONCATENATE("https://www.saflax.de/0-WVK-Retail/Bilder-Pictures/SAFLAX-",'Basis-Tabelle-Samen'!T55,"-",'Basis-Tabelle-Samen'!J55,"-cultivation-set-danish.jpg")),
IF($C$1="Deutsch - DE",HYPERLINK(CONCATENATE("https://www.saflax.de/0-WVK-Retail/Bilder-Pictures/SAFLAX-",'Basis-Tabelle-Samen'!T55,"-",'Basis-Tabelle-Samen'!J55,"-cultivation-set-german.jpg")),
IF($C$1="Englisch - UK",HYPERLINK(CONCATENATE("https://www.saflax.de/0-WVK-Retail/Bilder-Pictures/SAFLAX-",'Basis-Tabelle-Samen'!T55,"-",'Basis-Tabelle-Samen'!J55,"-cultivation-set-english.jpg")),
IF($C$1="Estnisch - EE",HYPERLINK(CONCATENATE("https://www.saflax.de/0-WVK-Retail/Bilder-Pictures/SAFLAX-",'Basis-Tabelle-Samen'!T55,"-",'Basis-Tabelle-Samen'!J55,"-cultivation-set-estonian.jpg")),
IF($C$1="Finnisch - FI",HYPERLINK(CONCATENATE("https://www.saflax.de/0-WVK-Retail/Bilder-Pictures/SAFLAX-",'Basis-Tabelle-Samen'!T55,"-",'Basis-Tabelle-Samen'!J55,"-cultivation-set-finnish.jpg")),
IF($C$1="Französisch - FR",HYPERLINK(CONCATENATE("https://www.saflax.de/0-WVK-Retail/Bilder-Pictures/SAFLAX-",'Basis-Tabelle-Samen'!T55,"-",'Basis-Tabelle-Samen'!J55,"-cultivation-set-french.jpg")),
IF($C$1="Griechisch - GR",HYPERLINK(CONCATENATE("https://www.saflax.de/0-WVK-Retail/Bilder-Pictures/SAFLAX-",'Basis-Tabelle-Samen'!T55,"-",'Basis-Tabelle-Samen'!J55,"-cultivation-set-greek.jpg")),
IF($C$1="Irisch - IE",HYPERLINK(CONCATENATE("https://www.saflax.de/0-WVK-Retail/Bilder-Pictures/SAFLAX-",'Basis-Tabelle-Samen'!T55,"-",'Basis-Tabelle-Samen'!J55,"-cultivation-set-irish.jpg")),
IF($C$1="Isländisch - IS",HYPERLINK(CONCATENATE("https://www.saflax.de/0-WVK-Retail/Bilder-Pictures/SAFLAX-",'Basis-Tabelle-Samen'!T55,"-",'Basis-Tabelle-Samen'!J55,"-cultivation-set-icelandic.jpg")),
IF($C$1="Italienisch - IT",HYPERLINK(CONCATENATE("https://www.saflax.de/0-WVK-Retail/Bilder-Pictures/SAFLAX-",'Basis-Tabelle-Samen'!T55,"-",'Basis-Tabelle-Samen'!J55,"-cultivation-set-italian.jpg")),
IF($C$1="Japanisch - JP",HYPERLINK(CONCATENATE("https://www.saflax.de/0-WVK-Retail/Bilder-Pictures/SAFLAX-",'Basis-Tabelle-Samen'!T55,"-",'Basis-Tabelle-Samen'!J55,"-cultivation-set-japanese.jpg")),
IF($C$1="Kroatisch - HR",HYPERLINK(CONCATENATE("https://www.saflax.de/0-WVK-Retail/Bilder-Pictures/SAFLAX-",'Basis-Tabelle-Samen'!T55,"-",'Basis-Tabelle-Samen'!J55,"-cultivation-set-croatian.jpg")),
IF($C$1="Lettisch - LV",HYPERLINK(CONCATENATE("https://www.saflax.de/0-WVK-Retail/Bilder-Pictures/SAFLAX-",'Basis-Tabelle-Samen'!T55,"-",'Basis-Tabelle-Samen'!J55,"-cultivation-set-latvian.jpg")),
IF($C$1="Litauisch - LT",HYPERLINK(CONCATENATE("https://www.saflax.de/0-WVK-Retail/Bilder-Pictures/SAFLAX-",'Basis-Tabelle-Samen'!T55,"-",'Basis-Tabelle-Samen'!J55,"-cultivation-set-lithuanian.jpg")),
IF($C$1="Maltesisch - MT",HYPERLINK(CONCATENATE("https://www.saflax.de/0-WVK-Retail/Bilder-Pictures/SAFLAX-",'Basis-Tabelle-Samen'!T55,"-",'Basis-Tabelle-Samen'!J55,"-cultivation-set-maltese.jpg")),
IF($C$1="Niederländisch - NL",HYPERLINK(CONCATENATE("https://www.saflax.de/0-WVK-Retail/Bilder-Pictures/SAFLAX-",'Basis-Tabelle-Samen'!T55,"-",'Basis-Tabelle-Samen'!J55,"-cultivation-set-dutch.jpg")),
IF($C$1="Norwegisch - NO",HYPERLINK(CONCATENATE("https://www.saflax.de/0-WVK-Retail/Bilder-Pictures/SAFLAX-",'Basis-Tabelle-Samen'!T55,"-",'Basis-Tabelle-Samen'!J55,"-cultivation-set-nowegian.jpg")),
IF($C$1="Polnisch - PL",HYPERLINK(CONCATENATE("https://www.saflax.de/0-WVK-Retail/Bilder-Pictures/SAFLAX-",'Basis-Tabelle-Samen'!T55,"-",'Basis-Tabelle-Samen'!J55,"-cultivation-set-polish.jpg")),
IF($C$1="Portugiesisch - PT",HYPERLINK(CONCATENATE("https://www.saflax.de/0-WVK-Retail/Bilder-Pictures/SAFLAX-",'Basis-Tabelle-Samen'!T55,"-",'Basis-Tabelle-Samen'!J55,"-cultivation-set-portuguese.jpg")),
IF($C$1="Rumänisch - RO",HYPERLINK(CONCATENATE("https://www.saflax.de/0-WVK-Retail/Bilder-Pictures/SAFLAX-",'Basis-Tabelle-Samen'!T55,"-",'Basis-Tabelle-Samen'!J55,"-cultivation-set-romanian.jpg")),
IF($C$1="Schwedisch - SE",HYPERLINK(CONCATENATE("https://www.saflax.de/0-WVK-Retail/Bilder-Pictures/SAFLAX-",'Basis-Tabelle-Samen'!T55,"-",'Basis-Tabelle-Samen'!J55,"-cultivation-set-swedish.jpg")),
IF($C$1="Slowakisch - SK",HYPERLINK(CONCATENATE("https://www.saflax.de/0-WVK-Retail/Bilder-Pictures/SAFLAX-",'Basis-Tabelle-Samen'!T55,"-",'Basis-Tabelle-Samen'!J55,"-cultivation-set-slovak.jpg")),
IF($C$1="Slowenisch - SI",HYPERLINK(CONCATENATE("https://www.saflax.de/0-WVK-Retail/Bilder-Pictures/SAFLAX-",'Basis-Tabelle-Samen'!T55,"-",'Basis-Tabelle-Samen'!J55,"-cultivation-set-slovenian.jpg")),
IF($C$1="Spanisch - ES",HYPERLINK(CONCATENATE("https://www.saflax.de/0-WVK-Retail/Bilder-Pictures/SAFLAX-",'Basis-Tabelle-Samen'!T55,"-",'Basis-Tabelle-Samen'!J55,"-cultivation-set-spanish.jpg")),
IF($C$1="Tschechisch - CZ",HYPERLINK(CONCATENATE("https://www.saflax.de/0-WVK-Retail/Bilder-Pictures/SAFLAX-",'Basis-Tabelle-Samen'!T55,"-",'Basis-Tabelle-Samen'!J55,"-cultivation-set-czech.jpg")),
IF($C$1="Türkisch - TR",HYPERLINK(CONCATENATE("https://www.saflax.de/0-WVK-Retail/Bilder-Pictures/SAFLAX-",'Basis-Tabelle-Samen'!T55,"-",'Basis-Tabelle-Samen'!J55,"-cultivation-set-turkish.jpg")),
IF($C$1="Ungarisch - HU",HYPERLINK(CONCATENATE("https://www.saflax.de/0-WVK-Retail/Bilder-Pictures/SAFLAX-",'Basis-Tabelle-Samen'!T55,"-",'Basis-Tabelle-Samen'!J55,"-cultivation-set-hungarian.jpg")),
" ACHTUNG")))))))))))))))))))))))))))))</f>
        <v>https://www.saflax.de/0-WVK-Retail/Bilder-Pictures/SAFLAX-32921-casuarina-equisetifolia-cultivation-set-english.jpg</v>
      </c>
      <c r="AQ54" s="330" t="str">
        <f>IF(L54&lt;1,"",
IF($C$1="Bulgarisch - BG",HYPERLINK(CONCATENATE("https://www.saflax.de/0-WVK-Retail/Bilder-Pictures/SAFLAX-",'Basis-Tabelle-Samen'!W55,"-",'Basis-Tabelle-Samen'!J55,"-garden-in-the-bag-bulgarian.jpg")),
IF($C$1="Dänisch - DK",HYPERLINK(CONCATENATE("https://www.saflax.de/0-WVK-Retail/Bilder-Pictures/SAFLAX-",'Basis-Tabelle-Samen'!W55,"-",'Basis-Tabelle-Samen'!J55,"-garden-in-the-bag-danish.jpg")),
IF($C$1="Deutsch - DE",HYPERLINK(CONCATENATE("https://www.saflax.de/0-WVK-Retail/Bilder-Pictures/SAFLAX-",'Basis-Tabelle-Samen'!W55,"-",'Basis-Tabelle-Samen'!J55,"-garden-in-the-bag-german.jpg")),
IF($C$1="Englisch - UK",HYPERLINK(CONCATENATE("https://www.saflax.de/0-WVK-Retail/Bilder-Pictures/SAFLAX-",'Basis-Tabelle-Samen'!W55,"-",'Basis-Tabelle-Samen'!J55,"-garden-in-the-bag-english.jpg")),
IF($C$1="Estnisch - EE",HYPERLINK(CONCATENATE("https://www.saflax.de/0-WVK-Retail/Bilder-Pictures/SAFLAX-",'Basis-Tabelle-Samen'!W55,"-",'Basis-Tabelle-Samen'!J55,"-garden-in-the-bag-estonian.jpg")),
IF($C$1="Finnisch - FI",HYPERLINK(CONCATENATE("https://www.saflax.de/0-WVK-Retail/Bilder-Pictures/SAFLAX-",'Basis-Tabelle-Samen'!W55,"-",'Basis-Tabelle-Samen'!J55,"-garden-in-the-bag-finnish.jpg")),
IF($C$1="Französisch - FR",HYPERLINK(CONCATENATE("https://www.saflax.de/0-WVK-Retail/Bilder-Pictures/SAFLAX-",'Basis-Tabelle-Samen'!W55,"-",'Basis-Tabelle-Samen'!J55,"-garden-in-the-bag-french.jpg")),
IF($C$1="Griechisch - GR",HYPERLINK(CONCATENATE("https://www.saflax.de/0-WVK-Retail/Bilder-Pictures/SAFLAX-",'Basis-Tabelle-Samen'!W55,"-",'Basis-Tabelle-Samen'!J55,"-garden-in-the-bag-greek.jpg")),
IF($C$1="Irisch - IE",HYPERLINK(CONCATENATE("https://www.saflax.de/0-WVK-Retail/Bilder-Pictures/SAFLAX-",'Basis-Tabelle-Samen'!W55,"-",'Basis-Tabelle-Samen'!J55,"-garden-in-the-bag-irish.jpg")),
IF($C$1="Isländisch - IS",HYPERLINK(CONCATENATE("https://www.saflax.de/0-WVK-Retail/Bilder-Pictures/SAFLAX-",'Basis-Tabelle-Samen'!W55,"-",'Basis-Tabelle-Samen'!J55,"-garden-in-the-bag-icelandic.jpg")),
IF($C$1="Italienisch - IT",HYPERLINK(CONCATENATE("https://www.saflax.de/0-WVK-Retail/Bilder-Pictures/SAFLAX-",'Basis-Tabelle-Samen'!W55,"-",'Basis-Tabelle-Samen'!J55,"-garden-in-the-bag-italian.jpg")),
IF($C$1="Japanisch - JP",HYPERLINK(CONCATENATE("https://www.saflax.de/0-WVK-Retail/Bilder-Pictures/SAFLAX-",'Basis-Tabelle-Samen'!W55,"-",'Basis-Tabelle-Samen'!J55,"-garden-in-the-bag-japanese.jpg")),
IF($C$1="Kroatisch - HR",HYPERLINK(CONCATENATE("https://www.saflax.de/0-WVK-Retail/Bilder-Pictures/SAFLAX-",'Basis-Tabelle-Samen'!W55,"-",'Basis-Tabelle-Samen'!J55,"-garden-in-the-bag-croatian.jpg")),
IF($C$1="Lettisch - LV",HYPERLINK(CONCATENATE("https://www.saflax.de/0-WVK-Retail/Bilder-Pictures/SAFLAX-",'Basis-Tabelle-Samen'!W55,"-",'Basis-Tabelle-Samen'!J55,"-garden-in-the-bag-latvian.jpg")),
IF($C$1="Litauisch - LT",HYPERLINK(CONCATENATE("https://www.saflax.de/0-WVK-Retail/Bilder-Pictures/SAFLAX-",'Basis-Tabelle-Samen'!W55,"-",'Basis-Tabelle-Samen'!J55,"-garden-in-the-bag-lithuanian.jpg")),
IF($C$1="Maltesisch - MT",HYPERLINK(CONCATENATE("https://www.saflax.de/0-WVK-Retail/Bilder-Pictures/SAFLAX-",'Basis-Tabelle-Samen'!W55,"-",'Basis-Tabelle-Samen'!J55,"-garden-in-the-bag-maltese.jpg")),
IF($C$1="Niederländisch - NL",HYPERLINK(CONCATENATE("https://www.saflax.de/0-WVK-Retail/Bilder-Pictures/SAFLAX-",'Basis-Tabelle-Samen'!W55,"-",'Basis-Tabelle-Samen'!J55,"-garden-in-the-bag-dutch.jpg")),
IF($C$1="Norwegisch - NO",HYPERLINK(CONCATENATE("https://www.saflax.de/0-WVK-Retail/Bilder-Pictures/SAFLAX-",'Basis-Tabelle-Samen'!W55,"-",'Basis-Tabelle-Samen'!J55,"-garden-in-the-bag-nowegian.jpg")),
IF($C$1="Polnisch - PL",HYPERLINK(CONCATENATE("https://www.saflax.de/0-WVK-Retail/Bilder-Pictures/SAFLAX-",'Basis-Tabelle-Samen'!W55,"-",'Basis-Tabelle-Samen'!J55,"-garden-in-the-bag-polish.jpg")),
IF($C$1="Portugiesisch - PT",HYPERLINK(CONCATENATE("https://www.saflax.de/0-WVK-Retail/Bilder-Pictures/SAFLAX-",'Basis-Tabelle-Samen'!W55,"-",'Basis-Tabelle-Samen'!J55,"-garden-in-the-bag-portuguese.jpg")),
IF($C$1="Rumänisch - RO",HYPERLINK(CONCATENATE("https://www.saflax.de/0-WVK-Retail/Bilder-Pictures/SAFLAX-",'Basis-Tabelle-Samen'!W55,"-",'Basis-Tabelle-Samen'!J55,"-garden-in-the-bag-romanian.jpg")),
IF($C$1="Schwedisch - SE",HYPERLINK(CONCATENATE("https://www.saflax.de/0-WVK-Retail/Bilder-Pictures/SAFLAX-",'Basis-Tabelle-Samen'!W55,"-",'Basis-Tabelle-Samen'!J55,"-garden-in-the-bag-swedish.jpg")),
IF($C$1="Slowakisch - SK",HYPERLINK(CONCATENATE("https://www.saflax.de/0-WVK-Retail/Bilder-Pictures/SAFLAX-",'Basis-Tabelle-Samen'!W55,"-",'Basis-Tabelle-Samen'!J55,"-garden-in-the-bag-slovak.jpg")),
IF($C$1="Slowenisch - SI",HYPERLINK(CONCATENATE("https://www.saflax.de/0-WVK-Retail/Bilder-Pictures/SAFLAX-",'Basis-Tabelle-Samen'!W55,"-",'Basis-Tabelle-Samen'!J55,"-garden-in-the-bag-slovenian.jpg")),
IF($C$1="Spanisch - ES",HYPERLINK(CONCATENATE("https://www.saflax.de/0-WVK-Retail/Bilder-Pictures/SAFLAX-",'Basis-Tabelle-Samen'!W55,"-",'Basis-Tabelle-Samen'!J55,"-garden-in-the-bag-spanish.jpg")),
IF($C$1="Tschechisch - CZ",HYPERLINK(CONCATENATE("https://www.saflax.de/0-WVK-Retail/Bilder-Pictures/SAFLAX-",'Basis-Tabelle-Samen'!W55,"-",'Basis-Tabelle-Samen'!J55,"-garden-in-the-bag-czech.jpg")),
IF($C$1="Türkisch - TR",HYPERLINK(CONCATENATE("https://www.saflax.de/0-WVK-Retail/Bilder-Pictures/SAFLAX-",'Basis-Tabelle-Samen'!W55,"-",'Basis-Tabelle-Samen'!J55,"-garden-in-the-bag-turkish.jpg")),
IF($C$1="Ungarisch - HU",HYPERLINK(CONCATENATE("https://www.saflax.de/0-WVK-Retail/Bilder-Pictures/SAFLAX-",'Basis-Tabelle-Samen'!W55,"-",'Basis-Tabelle-Samen'!J55,"-garden-in-the-bag-hungarian.jpg")),
" ACHTUNG")))))))))))))))))))))))))))))</f>
        <v>https://www.saflax.de/0-WVK-Retail/Bilder-Pictures/SAFLAX-62921-casuarina-equisetifolia-garden-in-the-bag-english.jpg</v>
      </c>
    </row>
    <row r="55" spans="1:43" ht="17.100000000000001" customHeight="1" x14ac:dyDescent="0.2">
      <c r="A55" s="318" t="str">
        <f>IF('Basis-Tabelle-Samen'!A15="","",IF($C$1="Deutsch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55" s="319" t="str">
        <f>'Basis-Tabelle-Samen'!I15</f>
        <v>Delonix regia</v>
      </c>
      <c r="C55" s="316" t="str">
        <f>IF($C$1="Bulgarisch - BG",'Basis-Tabelle-Samen'!Z15,
IF($C$1="Dänisch - DK",'Basis-Tabelle-Samen'!AA15,
IF($C$1="Deutsch - DE",'Basis-Tabelle-Samen'!AB15,
IF($C$1="Englisch - UK",'Basis-Tabelle-Samen'!AC15,
IF($C$1="Estnisch - EE",'Basis-Tabelle-Samen'!AD15,
IF($C$1="Finnisch - FI",'Basis-Tabelle-Samen'!AE15,
IF($C$1="Französisch - FR",'Basis-Tabelle-Samen'!AF15,
IF($C$1="Griechisch - GR",'Basis-Tabelle-Samen'!AG15,
IF($C$1="Irisch - IE",'Basis-Tabelle-Samen'!AH15,
IF($C$1="Isländisch - IS",'Basis-Tabelle-Samen'!AI15,
IF($C$1="Italienisch - IT",'Basis-Tabelle-Samen'!AJ15,
IF($C$1="Japanisch - JP",'Basis-Tabelle-Samen'!AK15,
IF($C$1="Kroatisch - HR",'Basis-Tabelle-Samen'!AL15,
IF($C$1="Lettisch - LV",'Basis-Tabelle-Samen'!AM15,
IF($C$1="Litauisch - LT",'Basis-Tabelle-Samen'!AN15,
IF($C$1="Maltesisch - MT",'Basis-Tabelle-Samen'!AO15,
IF($C$1="Niederländisch - NL",'Basis-Tabelle-Samen'!AP15,
IF($C$1="Norwegisch - NO",'Basis-Tabelle-Samen'!AQ15,
IF($C$1="Polnisch - PL",'Basis-Tabelle-Samen'!AR15,
IF($C$1="Portugiesisch - PT",'Basis-Tabelle-Samen'!AS15,
IF($C$1="Rumänisch - RO",'Basis-Tabelle-Samen'!AT15,
IF($C$1="Schwedisch - SE",'Basis-Tabelle-Samen'!AU15,
IF($C$1="Slowakisch - SK",'Basis-Tabelle-Samen'!AV15,
IF($C$1="Slowenisch - SI",'Basis-Tabelle-Samen'!AW15,
IF($C$1="Spanisch - ES",'Basis-Tabelle-Samen'!AX15,
IF($C$1="Tschechisch - CZ",'Basis-Tabelle-Samen'!AY15,
IF($C$1="Türkisch - TR",'Basis-Tabelle-Samen'!AZ15,
IF($C$1="Ungarisch - HU",'Basis-Tabelle-Samen'!BA15,
" ACHTUNG"))))))))))))))))))))))))))))</f>
        <v>Flamboyant</v>
      </c>
      <c r="D55" s="320">
        <f>'Basis-Tabelle-Samen'!F15</f>
        <v>6</v>
      </c>
      <c r="E55" s="321" t="str">
        <f>'Basis-Tabelle-Samen'!H15</f>
        <v>7 %</v>
      </c>
      <c r="F55" s="322" t="str">
        <f>IF('Basis-Tabelle-Samen'!G15="","",'Basis-Tabelle-Samen'!G15)</f>
        <v>01</v>
      </c>
      <c r="G55" s="320">
        <f>'Basis-Tabelle-Samen'!C15</f>
        <v>12334</v>
      </c>
      <c r="H55" s="323">
        <f>'Basis-Tabelle-Samen'!D15</f>
        <v>4055473123349</v>
      </c>
      <c r="I55" s="324">
        <f>'Basis-Tabelle-Samen'!E15</f>
        <v>1.85</v>
      </c>
      <c r="J55" s="325">
        <f t="shared" si="0"/>
        <v>12</v>
      </c>
      <c r="K55" s="326">
        <f>'Basis-Tabelle-Samen'!K15</f>
        <v>72334</v>
      </c>
      <c r="L55" s="323">
        <f>'Basis-Tabelle-Samen'!L15</f>
        <v>4055473723341</v>
      </c>
      <c r="M55" s="324">
        <f>'Basis-Tabelle-Samen'!M15</f>
        <v>2.4500000000000002</v>
      </c>
      <c r="N55" s="326">
        <f>IF(K55&lt;1,"",'3'!$I$15)</f>
        <v>15</v>
      </c>
      <c r="O55" s="327">
        <f>IF(K55&lt;1,"",'3'!$J$11)</f>
        <v>90</v>
      </c>
      <c r="P55" s="326">
        <f>'Basis-Tabelle-Samen'!N15</f>
        <v>82334</v>
      </c>
      <c r="Q55" s="323">
        <f>'Basis-Tabelle-Samen'!O15</f>
        <v>4055473823348</v>
      </c>
      <c r="R55" s="328">
        <f>'Basis-Tabelle-Samen'!P15</f>
        <v>3.75</v>
      </c>
      <c r="S55" s="326">
        <f>IF(R55&lt;1,"",'3'!$M$15)</f>
        <v>18</v>
      </c>
      <c r="T55" s="327">
        <f>IF(R55&lt;1,"",'3'!$N$11)</f>
        <v>72</v>
      </c>
      <c r="U55" s="326">
        <f>'Basis-Tabelle-Samen'!Q15</f>
        <v>52334</v>
      </c>
      <c r="V55" s="323">
        <f>'Basis-Tabelle-Samen'!R15</f>
        <v>4055473523347</v>
      </c>
      <c r="W55" s="324">
        <f>'Basis-Tabelle-Samen'!S15</f>
        <v>4.95</v>
      </c>
      <c r="X55" s="326">
        <f>IF(U55&lt;1,"",'3'!$Q$15)</f>
        <v>6</v>
      </c>
      <c r="Y55" s="327">
        <f>IF(U55&lt;1,"",'3'!$R$11)</f>
        <v>24</v>
      </c>
      <c r="Z55" s="326">
        <f>'Basis-Tabelle-Samen'!T15</f>
        <v>32334</v>
      </c>
      <c r="AA55" s="323">
        <f>'Basis-Tabelle-Samen'!U15</f>
        <v>4055473323343</v>
      </c>
      <c r="AB55" s="324">
        <f>'Basis-Tabelle-Samen'!V15</f>
        <v>6.75</v>
      </c>
      <c r="AC55" s="326">
        <f>IF(Z55&lt;1,"",'3'!$U$15)</f>
        <v>6</v>
      </c>
      <c r="AD55" s="327">
        <f>IF(Z55&lt;1,"",'3'!$V$11)</f>
        <v>24</v>
      </c>
      <c r="AE55" s="326">
        <f>'Basis-Tabelle-Samen'!W15</f>
        <v>62334</v>
      </c>
      <c r="AF55" s="323">
        <f>'Basis-Tabelle-Samen'!X15</f>
        <v>4055473623344</v>
      </c>
      <c r="AG55" s="324">
        <f>'Basis-Tabelle-Samen'!Y15</f>
        <v>2.95</v>
      </c>
      <c r="AH55" s="326">
        <f>IF(AE55&lt;1,"",'3'!$Y$15)</f>
        <v>8</v>
      </c>
      <c r="AI55" s="327">
        <f>IF(AE55&lt;1,"",'3'!$Z$11)</f>
        <v>64</v>
      </c>
      <c r="AJ55" s="329"/>
      <c r="AK55" s="316" t="str">
        <f>IF(G55&lt;1,"",
IF($C$1="Bulgarisch - BG",HYPERLINK(CONCATENATE("https://www.saflax.de/0-WVK-Retail/Bilder-Pictures/SAFLAX-",'Basis-Tabelle-Samen'!C15,"-",'Basis-Tabelle-Samen'!J15,"-seed-package-front-cr-bulgarian.jpg")),
IF($C$1="Dänisch - DK",HYPERLINK(CONCATENATE("https://www.saflax.de/0-WVK-Retail/Bilder-Pictures/SAFLAX-",'Basis-Tabelle-Samen'!C15,"-",'Basis-Tabelle-Samen'!J15,"-seed-package-front-cr-danish.jpg")),
IF($C$1="Deutsch - DE",HYPERLINK(CONCATENATE("https://www.saflax.de/0-WVK-Retail/Bilder-Pictures/SAFLAX-",'Basis-Tabelle-Samen'!C15,"-",'Basis-Tabelle-Samen'!J15,"-seed-package-front-cr-german.jpg")),
IF($C$1="Englisch - UK",HYPERLINK(CONCATENATE("https://www.saflax.de/0-WVK-Retail/Bilder-Pictures/SAFLAX-",'Basis-Tabelle-Samen'!C15,"-",'Basis-Tabelle-Samen'!J15,"-seed-package-front-cr-english.jpg")),
IF($C$1="Estnisch - EE",HYPERLINK(CONCATENATE("https://www.saflax.de/0-WVK-Retail/Bilder-Pictures/SAFLAX-",'Basis-Tabelle-Samen'!C15,"-",'Basis-Tabelle-Samen'!J15,"-seed-package-front-cr-estonian.jpg")),
IF($C$1="Finnisch - FI",HYPERLINK(CONCATENATE("https://www.saflax.de/0-WVK-Retail/Bilder-Pictures/SAFLAX-",'Basis-Tabelle-Samen'!C15,"-",'Basis-Tabelle-Samen'!J15,"-seed-package-front-cr-finnish.jpg")),
IF($C$1="Französisch - FR",HYPERLINK(CONCATENATE("https://www.saflax.de/0-WVK-Retail/Bilder-Pictures/SAFLAX-",'Basis-Tabelle-Samen'!C15,"-",'Basis-Tabelle-Samen'!J15,"-seed-package-front-cr-french.jpg")),
IF($C$1="Griechisch - GR",HYPERLINK(CONCATENATE("https://www.saflax.de/0-WVK-Retail/Bilder-Pictures/SAFLAX-",'Basis-Tabelle-Samen'!C15,"-",'Basis-Tabelle-Samen'!J15,"-seed-package-front-cr-greek.jpg")),
IF($C$1="Irisch - IE",HYPERLINK(CONCATENATE("https://www.saflax.de/0-WVK-Retail/Bilder-Pictures/SAFLAX-",'Basis-Tabelle-Samen'!C15,"-",'Basis-Tabelle-Samen'!J15,"-seed-package-front-cr-irish.jpg")),
IF($C$1="Isländisch - IS",HYPERLINK(CONCATENATE("https://www.saflax.de/0-WVK-Retail/Bilder-Pictures/SAFLAX-",'Basis-Tabelle-Samen'!C15,"-",'Basis-Tabelle-Samen'!J15,"-seed-package-front-cr-icelandic.jpg")),
IF($C$1="Italienisch - IT",HYPERLINK(CONCATENATE("https://www.saflax.de/0-WVK-Retail/Bilder-Pictures/SAFLAX-",'Basis-Tabelle-Samen'!C15,"-",'Basis-Tabelle-Samen'!J15,"-seed-package-front-cr-italian.jpg")),
IF($C$1="Japanisch - JP",HYPERLINK(CONCATENATE("https://www.saflax.de/0-WVK-Retail/Bilder-Pictures/SAFLAX-",'Basis-Tabelle-Samen'!C15,"-",'Basis-Tabelle-Samen'!J15,"-seed-package-front-cr-japanese.jpg")),
IF($C$1="Kroatisch - HR",HYPERLINK(CONCATENATE("https://www.saflax.de/0-WVK-Retail/Bilder-Pictures/SAFLAX-",'Basis-Tabelle-Samen'!C15,"-",'Basis-Tabelle-Samen'!J15,"-seed-package-front-cr-croatian.jpg")),
IF($C$1="Lettisch - LV",HYPERLINK(CONCATENATE("https://www.saflax.de/0-WVK-Retail/Bilder-Pictures/SAFLAX-",'Basis-Tabelle-Samen'!C15,"-",'Basis-Tabelle-Samen'!J15,"-seed-package-front-cr-latvian.jpg")),
IF($C$1="Litauisch - LT",HYPERLINK(CONCATENATE("https://www.saflax.de/0-WVK-Retail/Bilder-Pictures/SAFLAX-",'Basis-Tabelle-Samen'!C15,"-",'Basis-Tabelle-Samen'!J15,"-seed-package-front-cr-lithuanian.jpg")),
IF($C$1="Maltesisch - MT",HYPERLINK(CONCATENATE("https://www.saflax.de/0-WVK-Retail/Bilder-Pictures/SAFLAX-",'Basis-Tabelle-Samen'!C15,"-",'Basis-Tabelle-Samen'!J15,"-seed-package-front-cr-maltese.jpg")),
IF($C$1="Niederländisch - NL",HYPERLINK(CONCATENATE("https://www.saflax.de/0-WVK-Retail/Bilder-Pictures/SAFLAX-",'Basis-Tabelle-Samen'!C15,"-",'Basis-Tabelle-Samen'!J15,"-seed-package-front-cr-dutch.jpg")),
IF($C$1="Norwegisch - NO",HYPERLINK(CONCATENATE("https://www.saflax.de/0-WVK-Retail/Bilder-Pictures/SAFLAX-",'Basis-Tabelle-Samen'!C15,"-",'Basis-Tabelle-Samen'!J15,"-seed-package-front-cr-nowegian.jpg")),
IF($C$1="Polnisch - PL",HYPERLINK(CONCATENATE("https://www.saflax.de/0-WVK-Retail/Bilder-Pictures/SAFLAX-",'Basis-Tabelle-Samen'!C15,"-",'Basis-Tabelle-Samen'!J15,"-seed-package-front-cr-polish.jpg")),
IF($C$1="Portugiesisch - PT",HYPERLINK(CONCATENATE("https://www.saflax.de/0-WVK-Retail/Bilder-Pictures/SAFLAX-",'Basis-Tabelle-Samen'!C15,"-",'Basis-Tabelle-Samen'!J15,"-seed-package-front-cr-portuguese.jpg")),
IF($C$1="Rumänisch - RO",HYPERLINK(CONCATENATE("https://www.saflax.de/0-WVK-Retail/Bilder-Pictures/SAFLAX-",'Basis-Tabelle-Samen'!C15,"-",'Basis-Tabelle-Samen'!J15,"-seed-package-front-cr-romanian.jpg")),
IF($C$1="Schwedisch - SE",HYPERLINK(CONCATENATE("https://www.saflax.de/0-WVK-Retail/Bilder-Pictures/SAFLAX-",'Basis-Tabelle-Samen'!C15,"-",'Basis-Tabelle-Samen'!J15,"-seed-package-front-cr-swedish.jpg")),
IF($C$1="Slowakisch - SK",HYPERLINK(CONCATENATE("https://www.saflax.de/0-WVK-Retail/Bilder-Pictures/SAFLAX-",'Basis-Tabelle-Samen'!C15,"-",'Basis-Tabelle-Samen'!J15,"-seed-package-front-cr-slovak.jpg")),
IF($C$1="Slowenisch - SI",HYPERLINK(CONCATENATE("https://www.saflax.de/0-WVK-Retail/Bilder-Pictures/SAFLAX-",'Basis-Tabelle-Samen'!C15,"-",'Basis-Tabelle-Samen'!J15,"-seed-package-front-cr-slovenian.jpg")),
IF($C$1="Spanisch - ES",HYPERLINK(CONCATENATE("https://www.saflax.de/0-WVK-Retail/Bilder-Pictures/SAFLAX-",'Basis-Tabelle-Samen'!C15,"-",'Basis-Tabelle-Samen'!J15,"-seed-package-front-cr-spanish.jpg")),
IF($C$1="Tschechisch - CZ",HYPERLINK(CONCATENATE("https://www.saflax.de/0-WVK-Retail/Bilder-Pictures/SAFLAX-",'Basis-Tabelle-Samen'!C15,"-",'Basis-Tabelle-Samen'!J15,"-seed-package-front-cr-czech.jpg")),
IF($C$1="Türkisch - TR",HYPERLINK(CONCATENATE("https://www.saflax.de/0-WVK-Retail/Bilder-Pictures/SAFLAX-",'Basis-Tabelle-Samen'!C15,"-",'Basis-Tabelle-Samen'!J15,"-seed-package-front-cr-turkish.jpg")),
IF($C$1="Ungarisch - HU",HYPERLINK(CONCATENATE("https://www.saflax.de/0-WVK-Retail/Bilder-Pictures/SAFLAX-",'Basis-Tabelle-Samen'!C15,"-",'Basis-Tabelle-Samen'!J15,"-seed-package-front-cr-hungarian.jpg")),
" ACHTUNG")))))))))))))))))))))))))))))</f>
        <v>https://www.saflax.de/0-WVK-Retail/Bilder-Pictures/SAFLAX-12334-delonix-regia-seed-package-front-cr-english.jpg</v>
      </c>
      <c r="AL55" s="330" t="str">
        <f>IF(G55&lt;1,"",
IF($C$1="Bulgarisch - BG",HYPERLINK(CONCATENATE("https://www.saflax.de/0-WVK-Retail/Bilder-Pictures/SAFLAX-",'Basis-Tabelle-Samen'!C15,"-",'Basis-Tabelle-Samen'!J15,"-seed-package-back-cr-bulgarian.jpg")),
IF($C$1="Dänisch - DK",HYPERLINK(CONCATENATE("https://www.saflax.de/0-WVK-Retail/Bilder-Pictures/SAFLAX-",'Basis-Tabelle-Samen'!C15,"-",'Basis-Tabelle-Samen'!J15,"-seed-package-back-cr-danish.jpg")),
IF($C$1="Deutsch - DE",HYPERLINK(CONCATENATE("https://www.saflax.de/0-WVK-Retail/Bilder-Pictures/SAFLAX-",'Basis-Tabelle-Samen'!C15,"-",'Basis-Tabelle-Samen'!J15,"-seed-package-back-cr-german.jpg")),
IF($C$1="Englisch - UK",HYPERLINK(CONCATENATE("https://www.saflax.de/0-WVK-Retail/Bilder-Pictures/SAFLAX-",'Basis-Tabelle-Samen'!C15,"-",'Basis-Tabelle-Samen'!J15,"-seed-package-back-cr-english.jpg")),
IF($C$1="Estnisch - EE",HYPERLINK(CONCATENATE("https://www.saflax.de/0-WVK-Retail/Bilder-Pictures/SAFLAX-",'Basis-Tabelle-Samen'!C15,"-",'Basis-Tabelle-Samen'!J15,"-seed-package-back-cr-estonian.jpg")),
IF($C$1="Finnisch - FI",HYPERLINK(CONCATENATE("https://www.saflax.de/0-WVK-Retail/Bilder-Pictures/SAFLAX-",'Basis-Tabelle-Samen'!C15,"-",'Basis-Tabelle-Samen'!J15,"-seed-package-back-cr-finnish.jpg")),
IF($C$1="Französisch - FR",HYPERLINK(CONCATENATE("https://www.saflax.de/0-WVK-Retail/Bilder-Pictures/SAFLAX-",'Basis-Tabelle-Samen'!C15,"-",'Basis-Tabelle-Samen'!J15,"-seed-package-back-cr-french.jpg")),
IF($C$1="Griechisch - GR",HYPERLINK(CONCATENATE("https://www.saflax.de/0-WVK-Retail/Bilder-Pictures/SAFLAX-",'Basis-Tabelle-Samen'!C15,"-",'Basis-Tabelle-Samen'!J15,"-seed-package-back-cr-greek.jpg")),
IF($C$1="Irisch - IE",HYPERLINK(CONCATENATE("https://www.saflax.de/0-WVK-Retail/Bilder-Pictures/SAFLAX-",'Basis-Tabelle-Samen'!C15,"-",'Basis-Tabelle-Samen'!J15,"-seed-package-back-cr-irish.jpg")),
IF($C$1="Isländisch - IS",HYPERLINK(CONCATENATE("https://www.saflax.de/0-WVK-Retail/Bilder-Pictures/SAFLAX-",'Basis-Tabelle-Samen'!C15,"-",'Basis-Tabelle-Samen'!J15,"-seed-package-back-cr-icelandic.jpg")),
IF($C$1="Italienisch - IT",HYPERLINK(CONCATENATE("https://www.saflax.de/0-WVK-Retail/Bilder-Pictures/SAFLAX-",'Basis-Tabelle-Samen'!C15,"-",'Basis-Tabelle-Samen'!J15,"-seed-package-back-cr-italian.jpg")),
IF($C$1="Japanisch - JP",HYPERLINK(CONCATENATE("https://www.saflax.de/0-WVK-Retail/Bilder-Pictures/SAFLAX-",'Basis-Tabelle-Samen'!C15,"-",'Basis-Tabelle-Samen'!J15,"-seed-package-back-cr-japanese.jpg")),
IF($C$1="Kroatisch - HR",HYPERLINK(CONCATENATE("https://www.saflax.de/0-WVK-Retail/Bilder-Pictures/SAFLAX-",'Basis-Tabelle-Samen'!C15,"-",'Basis-Tabelle-Samen'!J15,"-seed-package-back-cr-croatian.jpg")),
IF($C$1="Lettisch - LV",HYPERLINK(CONCATENATE("https://www.saflax.de/0-WVK-Retail/Bilder-Pictures/SAFLAX-",'Basis-Tabelle-Samen'!C15,"-",'Basis-Tabelle-Samen'!J15,"-seed-package-back-cr-latvian.jpg")),
IF($C$1="Litauisch - LT",HYPERLINK(CONCATENATE("https://www.saflax.de/0-WVK-Retail/Bilder-Pictures/SAFLAX-",'Basis-Tabelle-Samen'!C15,"-",'Basis-Tabelle-Samen'!J15,"-seed-package-back-cr-lithuanian.jpg")),
IF($C$1="Maltesisch - MT",HYPERLINK(CONCATENATE("https://www.saflax.de/0-WVK-Retail/Bilder-Pictures/SAFLAX-",'Basis-Tabelle-Samen'!C15,"-",'Basis-Tabelle-Samen'!J15,"-seed-package-back-cr-maltese.jpg")),
IF($C$1="Niederländisch - NL",HYPERLINK(CONCATENATE("https://www.saflax.de/0-WVK-Retail/Bilder-Pictures/SAFLAX-",'Basis-Tabelle-Samen'!C15,"-",'Basis-Tabelle-Samen'!J15,"-seed-package-back-cr-dutch.jpg")),
IF($C$1="Norwegisch - NO",HYPERLINK(CONCATENATE("https://www.saflax.de/0-WVK-Retail/Bilder-Pictures/SAFLAX-",'Basis-Tabelle-Samen'!C15,"-",'Basis-Tabelle-Samen'!J15,"-seed-package-back-cr-nowegian.jpg")),
IF($C$1="Polnisch - PL",HYPERLINK(CONCATENATE("https://www.saflax.de/0-WVK-Retail/Bilder-Pictures/SAFLAX-",'Basis-Tabelle-Samen'!C15,"-",'Basis-Tabelle-Samen'!J15,"-seed-package-back-cr-polish.jpg")),
IF($C$1="Portugiesisch - PT",HYPERLINK(CONCATENATE("https://www.saflax.de/0-WVK-Retail/Bilder-Pictures/SAFLAX-",'Basis-Tabelle-Samen'!C15,"-",'Basis-Tabelle-Samen'!J15,"-seed-package-back-cr-portuguese.jpg")),
IF($C$1="Rumänisch - RO",HYPERLINK(CONCATENATE("https://www.saflax.de/0-WVK-Retail/Bilder-Pictures/SAFLAX-",'Basis-Tabelle-Samen'!C15,"-",'Basis-Tabelle-Samen'!J15,"-seed-package-back-cr-romanian.jpg")),
IF($C$1="Schwedisch - SE",HYPERLINK(CONCATENATE("https://www.saflax.de/0-WVK-Retail/Bilder-Pictures/SAFLAX-",'Basis-Tabelle-Samen'!C15,"-",'Basis-Tabelle-Samen'!J15,"-seed-package-back-cr-swedish.jpg")),
IF($C$1="Slowakisch - SK",HYPERLINK(CONCATENATE("https://www.saflax.de/0-WVK-Retail/Bilder-Pictures/SAFLAX-",'Basis-Tabelle-Samen'!C15,"-",'Basis-Tabelle-Samen'!J15,"-seed-package-back-cr-slovak.jpg")),
IF($C$1="Slowenisch - SI",HYPERLINK(CONCATENATE("https://www.saflax.de/0-WVK-Retail/Bilder-Pictures/SAFLAX-",'Basis-Tabelle-Samen'!C15,"-",'Basis-Tabelle-Samen'!J15,"-seed-package-back-cr-slovenian.jpg")),
IF($C$1="Spanisch - ES",HYPERLINK(CONCATENATE("https://www.saflax.de/0-WVK-Retail/Bilder-Pictures/SAFLAX-",'Basis-Tabelle-Samen'!C15,"-",'Basis-Tabelle-Samen'!J15,"-seed-package-back-cr-spanish.jpg")),
IF($C$1="Tschechisch - CZ",HYPERLINK(CONCATENATE("https://www.saflax.de/0-WVK-Retail/Bilder-Pictures/SAFLAX-",'Basis-Tabelle-Samen'!C15,"-",'Basis-Tabelle-Samen'!J15,"-seed-package-back-cr-czech.jpg")),
IF($C$1="Türkisch - TR",HYPERLINK(CONCATENATE("https://www.saflax.de/0-WVK-Retail/Bilder-Pictures/SAFLAX-",'Basis-Tabelle-Samen'!C15,"-",'Basis-Tabelle-Samen'!J15,"-seed-package-back-cr-turkish.jpg")),
IF($C$1="Ungarisch - HU",HYPERLINK(CONCATENATE("https://www.saflax.de/0-WVK-Retail/Bilder-Pictures/SAFLAX-",'Basis-Tabelle-Samen'!C15,"-",'Basis-Tabelle-Samen'!J15,"-seed-package-back-cr-hungarian.jpg")),
" ACHTUNG")))))))))))))))))))))))))))))</f>
        <v>https://www.saflax.de/0-WVK-Retail/Bilder-Pictures/SAFLAX-12334-delonix-regia-seed-package-back-cr-english.jpg</v>
      </c>
      <c r="AM55" s="330" t="str">
        <f>IF(H55&lt;1,"",
IF($C$1="Bulgarisch - BG",HYPERLINK(CONCATENATE("https://www.saflax.de/0-WVK-Retail/Bilder-Pictures/SAFLAX-",'Basis-Tabelle-Samen'!K15,"-",'Basis-Tabelle-Samen'!J15,"-garden-to-go-mini-bulgarian.jpg")),
IF($C$1="Dänisch - DK",HYPERLINK(CONCATENATE("https://www.saflax.de/0-WVK-Retail/Bilder-Pictures/SAFLAX-",'Basis-Tabelle-Samen'!K15,"-",'Basis-Tabelle-Samen'!J15,"-garden-to-go-mini-danish.jpg")),
IF($C$1="Deutsch - DE",HYPERLINK(CONCATENATE("https://www.saflax.de/0-WVK-Retail/Bilder-Pictures/SAFLAX-",'Basis-Tabelle-Samen'!K15,"-",'Basis-Tabelle-Samen'!J15,"-garden-to-go-mini-german.jpg")),
IF($C$1="Englisch - UK",HYPERLINK(CONCATENATE("https://www.saflax.de/0-WVK-Retail/Bilder-Pictures/SAFLAX-",'Basis-Tabelle-Samen'!K15,"-",'Basis-Tabelle-Samen'!J15,"-garden-to-go-mini-english.jpg")),
IF($C$1="Estnisch - EE",HYPERLINK(CONCATENATE("https://www.saflax.de/0-WVK-Retail/Bilder-Pictures/SAFLAX-",'Basis-Tabelle-Samen'!K15,"-",'Basis-Tabelle-Samen'!J15,"-garden-to-go-mini-estonian.jpg")),
IF($C$1="Finnisch - FI",HYPERLINK(CONCATENATE("https://www.saflax.de/0-WVK-Retail/Bilder-Pictures/SAFLAX-",'Basis-Tabelle-Samen'!K15,"-",'Basis-Tabelle-Samen'!J15,"-garden-to-go-mini-finnish.jpg")),
IF($C$1="Französisch - FR",HYPERLINK(CONCATENATE("https://www.saflax.de/0-WVK-Retail/Bilder-Pictures/SAFLAX-",'Basis-Tabelle-Samen'!K15,"-",'Basis-Tabelle-Samen'!J15,"-garden-to-go-mini-french.jpg")),
IF($C$1="Griechisch - GR",HYPERLINK(CONCATENATE("https://www.saflax.de/0-WVK-Retail/Bilder-Pictures/SAFLAX-",'Basis-Tabelle-Samen'!K15,"-",'Basis-Tabelle-Samen'!J15,"-garden-to-go-mini-greek.jpg")),
IF($C$1="Irisch - IE",HYPERLINK(CONCATENATE("https://www.saflax.de/0-WVK-Retail/Bilder-Pictures/SAFLAX-",'Basis-Tabelle-Samen'!K15,"-",'Basis-Tabelle-Samen'!J15,"-garden-to-go-mini-irish.jpg")),
IF($C$1="Isländisch - IS",HYPERLINK(CONCATENATE("https://www.saflax.de/0-WVK-Retail/Bilder-Pictures/SAFLAX-",'Basis-Tabelle-Samen'!K15,"-",'Basis-Tabelle-Samen'!J15,"-garden-to-go-mini-icelandic.jpg")),
IF($C$1="Italienisch - IT",HYPERLINK(CONCATENATE("https://www.saflax.de/0-WVK-Retail/Bilder-Pictures/SAFLAX-",'Basis-Tabelle-Samen'!K15,"-",'Basis-Tabelle-Samen'!J15,"-garden-to-go-mini-italian.jpg")),
IF($C$1="Japanisch - JP",HYPERLINK(CONCATENATE("https://www.saflax.de/0-WVK-Retail/Bilder-Pictures/SAFLAX-",'Basis-Tabelle-Samen'!K15,"-",'Basis-Tabelle-Samen'!J15,"-garden-to-go-mini-japanese.jpg")),
IF($C$1="Kroatisch - HR",HYPERLINK(CONCATENATE("https://www.saflax.de/0-WVK-Retail/Bilder-Pictures/SAFLAX-",'Basis-Tabelle-Samen'!K15,"-",'Basis-Tabelle-Samen'!J15,"-garden-to-go-mini-croatian.jpg")),
IF($C$1="Lettisch - LV",HYPERLINK(CONCATENATE("https://www.saflax.de/0-WVK-Retail/Bilder-Pictures/SAFLAX-",'Basis-Tabelle-Samen'!K15,"-",'Basis-Tabelle-Samen'!J15,"-garden-to-go-mini-latvian.jpg")),
IF($C$1="Litauisch - LT",HYPERLINK(CONCATENATE("https://www.saflax.de/0-WVK-Retail/Bilder-Pictures/SAFLAX-",'Basis-Tabelle-Samen'!K15,"-",'Basis-Tabelle-Samen'!J15,"-garden-to-go-mini-lithuanian.jpg")),
IF($C$1="Maltesisch - MT",HYPERLINK(CONCATENATE("https://www.saflax.de/0-WVK-Retail/Bilder-Pictures/SAFLAX-",'Basis-Tabelle-Samen'!K15,"-",'Basis-Tabelle-Samen'!J15,"-garden-to-go-mini-maltese.jpg")),
IF($C$1="Niederländisch - NL",HYPERLINK(CONCATENATE("https://www.saflax.de/0-WVK-Retail/Bilder-Pictures/SAFLAX-",'Basis-Tabelle-Samen'!K15,"-",'Basis-Tabelle-Samen'!J15,"-garden-to-go-mini-dutch.jpg")),
IF($C$1="Norwegisch - NO",HYPERLINK(CONCATENATE("https://www.saflax.de/0-WVK-Retail/Bilder-Pictures/SAFLAX-",'Basis-Tabelle-Samen'!K15,"-",'Basis-Tabelle-Samen'!J15,"-garden-to-go-mini-nowegian.jpg")),
IF($C$1="Polnisch - PL",HYPERLINK(CONCATENATE("https://www.saflax.de/0-WVK-Retail/Bilder-Pictures/SAFLAX-",'Basis-Tabelle-Samen'!K15,"-",'Basis-Tabelle-Samen'!J15,"-garden-to-go-mini-polish.jpg")),
IF($C$1="Portugiesisch - PT",HYPERLINK(CONCATENATE("https://www.saflax.de/0-WVK-Retail/Bilder-Pictures/SAFLAX-",'Basis-Tabelle-Samen'!K15,"-",'Basis-Tabelle-Samen'!J15,"-garden-to-go-mini-portuguese.jpg")),
IF($C$1="Rumänisch - RO",HYPERLINK(CONCATENATE("https://www.saflax.de/0-WVK-Retail/Bilder-Pictures/SAFLAX-",'Basis-Tabelle-Samen'!K15,"-",'Basis-Tabelle-Samen'!J15,"-garden-to-go-mini-romanian.jpg")),
IF($C$1="Schwedisch - SE",HYPERLINK(CONCATENATE("https://www.saflax.de/0-WVK-Retail/Bilder-Pictures/SAFLAX-",'Basis-Tabelle-Samen'!K15,"-",'Basis-Tabelle-Samen'!J15,"-garden-to-go-mini-swedish.jpg")),
IF($C$1="Slowakisch - SK",HYPERLINK(CONCATENATE("https://www.saflax.de/0-WVK-Retail/Bilder-Pictures/SAFLAX-",'Basis-Tabelle-Samen'!K15,"-",'Basis-Tabelle-Samen'!J15,"-garden-to-go-mini-slovak.jpg")),
IF($C$1="Slowenisch - SI",HYPERLINK(CONCATENATE("https://www.saflax.de/0-WVK-Retail/Bilder-Pictures/SAFLAX-",'Basis-Tabelle-Samen'!K15,"-",'Basis-Tabelle-Samen'!J15,"-garden-to-go-mini-slovenian.jpg")),
IF($C$1="Spanisch - ES",HYPERLINK(CONCATENATE("https://www.saflax.de/0-WVK-Retail/Bilder-Pictures/SAFLAX-",'Basis-Tabelle-Samen'!K15,"-",'Basis-Tabelle-Samen'!J15,"-garden-to-go-mini-spanish.jpg")),
IF($C$1="Tschechisch - CZ",HYPERLINK(CONCATENATE("https://www.saflax.de/0-WVK-Retail/Bilder-Pictures/SAFLAX-",'Basis-Tabelle-Samen'!K15,"-",'Basis-Tabelle-Samen'!J15,"-garden-to-go-mini-czech.jpg")),
IF($C$1="Türkisch - TR",HYPERLINK(CONCATENATE("https://www.saflax.de/0-WVK-Retail/Bilder-Pictures/SAFLAX-",'Basis-Tabelle-Samen'!K15,"-",'Basis-Tabelle-Samen'!J15,"-garden-to-go-mini-turkish.jpg")),
IF($C$1="Ungarisch - HU",HYPERLINK(CONCATENATE("https://www.saflax.de/0-WVK-Retail/Bilder-Pictures/SAFLAX-",'Basis-Tabelle-Samen'!K15,"-",'Basis-Tabelle-Samen'!J15,"-garden-to-go-mini-hungarian.jpg")),
" ACHTUNG")))))))))))))))))))))))))))))</f>
        <v>https://www.saflax.de/0-WVK-Retail/Bilder-Pictures/SAFLAX-72334-delonix-regia-garden-to-go-mini-english.jpg</v>
      </c>
      <c r="AN55" s="330" t="str">
        <f>IF(I55&lt;1,"",
IF($C$1="Bulgarisch - BG",HYPERLINK(CONCATENATE("https://www.saflax.de/0-WVK-Retail/Bilder-Pictures/SAFLAX-",'Basis-Tabelle-Samen'!N15,"-",'Basis-Tabelle-Samen'!J15,"-garden-to-go-lite-bulgarian.jpg")),
IF($C$1="Dänisch - DK",HYPERLINK(CONCATENATE("https://www.saflax.de/0-WVK-Retail/Bilder-Pictures/SAFLAX-",'Basis-Tabelle-Samen'!N15,"-",'Basis-Tabelle-Samen'!J15,"-garden-to-go-lite-danish.jpg")),
IF($C$1="Deutsch - DE",HYPERLINK(CONCATENATE("https://www.saflax.de/0-WVK-Retail/Bilder-Pictures/SAFLAX-",'Basis-Tabelle-Samen'!N15,"-",'Basis-Tabelle-Samen'!J15,"-garden-to-go-lite-german.jpg")),
IF($C$1="Englisch - UK",HYPERLINK(CONCATENATE("https://www.saflax.de/0-WVK-Retail/Bilder-Pictures/SAFLAX-",'Basis-Tabelle-Samen'!N15,"-",'Basis-Tabelle-Samen'!J15,"-garden-to-go-lite-english.jpg")),
IF($C$1="Estnisch - EE",HYPERLINK(CONCATENATE("https://www.saflax.de/0-WVK-Retail/Bilder-Pictures/SAFLAX-",'Basis-Tabelle-Samen'!N15,"-",'Basis-Tabelle-Samen'!J15,"-garden-to-go-lite-estonian.jpg")),
IF($C$1="Finnisch - FI",HYPERLINK(CONCATENATE("https://www.saflax.de/0-WVK-Retail/Bilder-Pictures/SAFLAX-",'Basis-Tabelle-Samen'!N15,"-",'Basis-Tabelle-Samen'!J15,"-garden-to-go-lite-finnish.jpg")),
IF($C$1="Französisch - FR",HYPERLINK(CONCATENATE("https://www.saflax.de/0-WVK-Retail/Bilder-Pictures/SAFLAX-",'Basis-Tabelle-Samen'!N15,"-",'Basis-Tabelle-Samen'!J15,"-garden-to-go-lite-french.jpg")),
IF($C$1="Griechisch - GR",HYPERLINK(CONCATENATE("https://www.saflax.de/0-WVK-Retail/Bilder-Pictures/SAFLAX-",'Basis-Tabelle-Samen'!N15,"-",'Basis-Tabelle-Samen'!J15,"-garden-to-go-lite-greek.jpg")),
IF($C$1="Irisch - IE",HYPERLINK(CONCATENATE("https://www.saflax.de/0-WVK-Retail/Bilder-Pictures/SAFLAX-",'Basis-Tabelle-Samen'!N15,"-",'Basis-Tabelle-Samen'!J15,"-garden-to-go-lite-irish.jpg")),
IF($C$1="Isländisch - IS",HYPERLINK(CONCATENATE("https://www.saflax.de/0-WVK-Retail/Bilder-Pictures/SAFLAX-",'Basis-Tabelle-Samen'!N15,"-",'Basis-Tabelle-Samen'!J15,"-garden-to-go-lite-icelandic.jpg")),
IF($C$1="Italienisch - IT",HYPERLINK(CONCATENATE("https://www.saflax.de/0-WVK-Retail/Bilder-Pictures/SAFLAX-",'Basis-Tabelle-Samen'!N15,"-",'Basis-Tabelle-Samen'!J15,"-garden-to-go-lite-italian.jpg")),
IF($C$1="Japanisch - JP",HYPERLINK(CONCATENATE("https://www.saflax.de/0-WVK-Retail/Bilder-Pictures/SAFLAX-",'Basis-Tabelle-Samen'!N15,"-",'Basis-Tabelle-Samen'!J15,"-garden-to-go-lite-japanese.jpg")),
IF($C$1="Kroatisch - HR",HYPERLINK(CONCATENATE("https://www.saflax.de/0-WVK-Retail/Bilder-Pictures/SAFLAX-",'Basis-Tabelle-Samen'!N15,"-",'Basis-Tabelle-Samen'!J15,"-garden-to-go-lite-croatian.jpg")),
IF($C$1="Lettisch - LV",HYPERLINK(CONCATENATE("https://www.saflax.de/0-WVK-Retail/Bilder-Pictures/SAFLAX-",'Basis-Tabelle-Samen'!N15,"-",'Basis-Tabelle-Samen'!J15,"-garden-to-go-lite-latvian.jpg")),
IF($C$1="Litauisch - LT",HYPERLINK(CONCATENATE("https://www.saflax.de/0-WVK-Retail/Bilder-Pictures/SAFLAX-",'Basis-Tabelle-Samen'!N15,"-",'Basis-Tabelle-Samen'!J15,"-garden-to-go-lite-lithuanian.jpg")),
IF($C$1="Maltesisch - MT",HYPERLINK(CONCATENATE("https://www.saflax.de/0-WVK-Retail/Bilder-Pictures/SAFLAX-",'Basis-Tabelle-Samen'!N15,"-",'Basis-Tabelle-Samen'!J15,"-garden-to-go-lite-maltese.jpg")),
IF($C$1="Niederländisch - NL",HYPERLINK(CONCATENATE("https://www.saflax.de/0-WVK-Retail/Bilder-Pictures/SAFLAX-",'Basis-Tabelle-Samen'!N15,"-",'Basis-Tabelle-Samen'!J15,"-garden-to-go-lite-dutch.jpg")),
IF($C$1="Norwegisch - NO",HYPERLINK(CONCATENATE("https://www.saflax.de/0-WVK-Retail/Bilder-Pictures/SAFLAX-",'Basis-Tabelle-Samen'!N15,"-",'Basis-Tabelle-Samen'!J15,"-garden-to-go-lite-nowegian.jpg")),
IF($C$1="Polnisch - PL",HYPERLINK(CONCATENATE("https://www.saflax.de/0-WVK-Retail/Bilder-Pictures/SAFLAX-",'Basis-Tabelle-Samen'!N15,"-",'Basis-Tabelle-Samen'!J15,"-garden-to-go-lite-polish.jpg")),
IF($C$1="Portugiesisch - PT",HYPERLINK(CONCATENATE("https://www.saflax.de/0-WVK-Retail/Bilder-Pictures/SAFLAX-",'Basis-Tabelle-Samen'!N15,"-",'Basis-Tabelle-Samen'!J15,"-garden-to-go-lite-portuguese.jpg")),
IF($C$1="Rumänisch - RO",HYPERLINK(CONCATENATE("https://www.saflax.de/0-WVK-Retail/Bilder-Pictures/SAFLAX-",'Basis-Tabelle-Samen'!N15,"-",'Basis-Tabelle-Samen'!J15,"-garden-to-go-lite-romanian.jpg")),
IF($C$1="Schwedisch - SE",HYPERLINK(CONCATENATE("https://www.saflax.de/0-WVK-Retail/Bilder-Pictures/SAFLAX-",'Basis-Tabelle-Samen'!N15,"-",'Basis-Tabelle-Samen'!J15,"-garden-to-go-lite-swedish.jpg")),
IF($C$1="Slowakisch - SK",HYPERLINK(CONCATENATE("https://www.saflax.de/0-WVK-Retail/Bilder-Pictures/SAFLAX-",'Basis-Tabelle-Samen'!N15,"-",'Basis-Tabelle-Samen'!J15,"-garden-to-go-lite-slovak.jpg")),
IF($C$1="Slowenisch - SI",HYPERLINK(CONCATENATE("https://www.saflax.de/0-WVK-Retail/Bilder-Pictures/SAFLAX-",'Basis-Tabelle-Samen'!N15,"-",'Basis-Tabelle-Samen'!J15,"-garden-to-go-lite-slovenian.jpg")),
IF($C$1="Spanisch - ES",HYPERLINK(CONCATENATE("https://www.saflax.de/0-WVK-Retail/Bilder-Pictures/SAFLAX-",'Basis-Tabelle-Samen'!N15,"-",'Basis-Tabelle-Samen'!J15,"-garden-to-go-lite-spanish.jpg")),
IF($C$1="Tschechisch - CZ",HYPERLINK(CONCATENATE("https://www.saflax.de/0-WVK-Retail/Bilder-Pictures/SAFLAX-",'Basis-Tabelle-Samen'!N15,"-",'Basis-Tabelle-Samen'!J15,"-garden-to-go-lite-czech.jpg")),
IF($C$1="Türkisch - TR",HYPERLINK(CONCATENATE("https://www.saflax.de/0-WVK-Retail/Bilder-Pictures/SAFLAX-",'Basis-Tabelle-Samen'!N15,"-",'Basis-Tabelle-Samen'!J15,"-garden-to-go-lite-turkish.jpg")),
IF($C$1="Ungarisch - HU",HYPERLINK(CONCATENATE("https://www.saflax.de/0-WVK-Retail/Bilder-Pictures/SAFLAX-",'Basis-Tabelle-Samen'!N15,"-",'Basis-Tabelle-Samen'!J15,"-garden-to-go-lite-hungarian.jpg")),
" ACHTUNG")))))))))))))))))))))))))))))</f>
        <v>https://www.saflax.de/0-WVK-Retail/Bilder-Pictures/SAFLAX-82334-delonix-regia-garden-to-go-lite-english.jpg</v>
      </c>
      <c r="AO55" s="330" t="str">
        <f>IF(J55&lt;1,"",
IF($C$1="Bulgarisch - BG",HYPERLINK(CONCATENATE("https://www.saflax.de/0-WVK-Retail/Bilder-Pictures/SAFLAX-",'Basis-Tabelle-Samen'!Q15,"-",'Basis-Tabelle-Samen'!J15,"-garden-to-go-bulgarian.jpg")),
IF($C$1="Dänisch - DK",HYPERLINK(CONCATENATE("https://www.saflax.de/0-WVK-Retail/Bilder-Pictures/SAFLAX-",'Basis-Tabelle-Samen'!Q15,"-",'Basis-Tabelle-Samen'!J15,"-garden-to-go-danish.jpg")),
IF($C$1="Deutsch - DE",HYPERLINK(CONCATENATE("https://www.saflax.de/0-WVK-Retail/Bilder-Pictures/SAFLAX-",'Basis-Tabelle-Samen'!Q15,"-",'Basis-Tabelle-Samen'!J15,"-garden-to-go-german.jpg")),
IF($C$1="Englisch - UK",HYPERLINK(CONCATENATE("https://www.saflax.de/0-WVK-Retail/Bilder-Pictures/SAFLAX-",'Basis-Tabelle-Samen'!Q15,"-",'Basis-Tabelle-Samen'!J15,"-garden-to-go-english.jpg")),
IF($C$1="Estnisch - EE",HYPERLINK(CONCATENATE("https://www.saflax.de/0-WVK-Retail/Bilder-Pictures/SAFLAX-",'Basis-Tabelle-Samen'!Q15,"-",'Basis-Tabelle-Samen'!J15,"-garden-to-go-estonian.jpg")),
IF($C$1="Finnisch - FI",HYPERLINK(CONCATENATE("https://www.saflax.de/0-WVK-Retail/Bilder-Pictures/SAFLAX-",'Basis-Tabelle-Samen'!Q15,"-",'Basis-Tabelle-Samen'!J15,"-garden-to-go-finnish.jpg")),
IF($C$1="Französisch - FR",HYPERLINK(CONCATENATE("https://www.saflax.de/0-WVK-Retail/Bilder-Pictures/SAFLAX-",'Basis-Tabelle-Samen'!Q15,"-",'Basis-Tabelle-Samen'!J15,"-garden-to-go-french.jpg")),
IF($C$1="Griechisch - GR",HYPERLINK(CONCATENATE("https://www.saflax.de/0-WVK-Retail/Bilder-Pictures/SAFLAX-",'Basis-Tabelle-Samen'!Q15,"-",'Basis-Tabelle-Samen'!J15,"-garden-to-go-greek.jpg")),
IF($C$1="Irisch - IE",HYPERLINK(CONCATENATE("https://www.saflax.de/0-WVK-Retail/Bilder-Pictures/SAFLAX-",'Basis-Tabelle-Samen'!Q15,"-",'Basis-Tabelle-Samen'!J15,"-garden-to-go-irish.jpg")),
IF($C$1="Isländisch - IS",HYPERLINK(CONCATENATE("https://www.saflax.de/0-WVK-Retail/Bilder-Pictures/SAFLAX-",'Basis-Tabelle-Samen'!Q15,"-",'Basis-Tabelle-Samen'!J15,"-garden-to-go-icelandic.jpg")),
IF($C$1="Italienisch - IT",HYPERLINK(CONCATENATE("https://www.saflax.de/0-WVK-Retail/Bilder-Pictures/SAFLAX-",'Basis-Tabelle-Samen'!Q15,"-",'Basis-Tabelle-Samen'!J15,"-garden-to-go-italian.jpg")),
IF($C$1="Japanisch - JP",HYPERLINK(CONCATENATE("https://www.saflax.de/0-WVK-Retail/Bilder-Pictures/SAFLAX-",'Basis-Tabelle-Samen'!Q15,"-",'Basis-Tabelle-Samen'!J15,"-garden-to-go-japanese.jpg")),
IF($C$1="Kroatisch - HR",HYPERLINK(CONCATENATE("https://www.saflax.de/0-WVK-Retail/Bilder-Pictures/SAFLAX-",'Basis-Tabelle-Samen'!Q15,"-",'Basis-Tabelle-Samen'!J15,"-garden-to-go-croatian.jpg")),
IF($C$1="Lettisch - LV",HYPERLINK(CONCATENATE("https://www.saflax.de/0-WVK-Retail/Bilder-Pictures/SAFLAX-",'Basis-Tabelle-Samen'!Q15,"-",'Basis-Tabelle-Samen'!J15,"-garden-to-go-latvian.jpg")),
IF($C$1="Litauisch - LT",HYPERLINK(CONCATENATE("https://www.saflax.de/0-WVK-Retail/Bilder-Pictures/SAFLAX-",'Basis-Tabelle-Samen'!Q15,"-",'Basis-Tabelle-Samen'!J15,"-garden-to-go-lithuanian.jpg")),
IF($C$1="Maltesisch - MT",HYPERLINK(CONCATENATE("https://www.saflax.de/0-WVK-Retail/Bilder-Pictures/SAFLAX-",'Basis-Tabelle-Samen'!Q15,"-",'Basis-Tabelle-Samen'!J15,"-garden-to-go-maltese.jpg")),
IF($C$1="Niederländisch - NL",HYPERLINK(CONCATENATE("https://www.saflax.de/0-WVK-Retail/Bilder-Pictures/SAFLAX-",'Basis-Tabelle-Samen'!Q15,"-",'Basis-Tabelle-Samen'!J15,"-garden-to-go-dutch.jpg")),
IF($C$1="Norwegisch - NO",HYPERLINK(CONCATENATE("https://www.saflax.de/0-WVK-Retail/Bilder-Pictures/SAFLAX-",'Basis-Tabelle-Samen'!Q15,"-",'Basis-Tabelle-Samen'!J15,"-garden-to-go-nowegian.jpg")),
IF($C$1="Polnisch - PL",HYPERLINK(CONCATENATE("https://www.saflax.de/0-WVK-Retail/Bilder-Pictures/SAFLAX-",'Basis-Tabelle-Samen'!Q15,"-",'Basis-Tabelle-Samen'!J15,"-garden-to-go-polish.jpg")),
IF($C$1="Portugiesisch - PT",HYPERLINK(CONCATENATE("https://www.saflax.de/0-WVK-Retail/Bilder-Pictures/SAFLAX-",'Basis-Tabelle-Samen'!Q15,"-",'Basis-Tabelle-Samen'!J15,"-garden-to-go-portuguese.jpg")),
IF($C$1="Rumänisch - RO",HYPERLINK(CONCATENATE("https://www.saflax.de/0-WVK-Retail/Bilder-Pictures/SAFLAX-",'Basis-Tabelle-Samen'!Q15,"-",'Basis-Tabelle-Samen'!J15,"-garden-to-go-romanian.jpg")),
IF($C$1="Schwedisch - SE",HYPERLINK(CONCATENATE("https://www.saflax.de/0-WVK-Retail/Bilder-Pictures/SAFLAX-",'Basis-Tabelle-Samen'!Q15,"-",'Basis-Tabelle-Samen'!J15,"-garden-to-go-swedish.jpg")),
IF($C$1="Slowakisch - SK",HYPERLINK(CONCATENATE("https://www.saflax.de/0-WVK-Retail/Bilder-Pictures/SAFLAX-",'Basis-Tabelle-Samen'!Q15,"-",'Basis-Tabelle-Samen'!J15,"-garden-to-go-slovak.jpg")),
IF($C$1="Slowenisch - SI",HYPERLINK(CONCATENATE("https://www.saflax.de/0-WVK-Retail/Bilder-Pictures/SAFLAX-",'Basis-Tabelle-Samen'!Q15,"-",'Basis-Tabelle-Samen'!J15,"-garden-to-go-slovenian.jpg")),
IF($C$1="Spanisch - ES",HYPERLINK(CONCATENATE("https://www.saflax.de/0-WVK-Retail/Bilder-Pictures/SAFLAX-",'Basis-Tabelle-Samen'!Q15,"-",'Basis-Tabelle-Samen'!J15,"-garden-to-go-spanish.jpg")),
IF($C$1="Tschechisch - CZ",HYPERLINK(CONCATENATE("https://www.saflax.de/0-WVK-Retail/Bilder-Pictures/SAFLAX-",'Basis-Tabelle-Samen'!Q15,"-",'Basis-Tabelle-Samen'!J15,"-garden-to-go-czech.jpg")),
IF($C$1="Türkisch - TR",HYPERLINK(CONCATENATE("https://www.saflax.de/0-WVK-Retail/Bilder-Pictures/SAFLAX-",'Basis-Tabelle-Samen'!Q15,"-",'Basis-Tabelle-Samen'!J15,"-garden-to-go-turkish.jpg")),
IF($C$1="Ungarisch - HU",HYPERLINK(CONCATENATE("https://www.saflax.de/0-WVK-Retail/Bilder-Pictures/SAFLAX-",'Basis-Tabelle-Samen'!Q15,"-",'Basis-Tabelle-Samen'!J15,"-garden-to-go-hungarian.jpg")),
" ACHTUNG")))))))))))))))))))))))))))))</f>
        <v>https://www.saflax.de/0-WVK-Retail/Bilder-Pictures/SAFLAX-52334-delonix-regia-garden-to-go-english.jpg</v>
      </c>
      <c r="AP55" s="330" t="str">
        <f>IF(K55&lt;1,"",
IF($C$1="Bulgarisch - BG",HYPERLINK(CONCATENATE("https://www.saflax.de/0-WVK-Retail/Bilder-Pictures/SAFLAX-",'Basis-Tabelle-Samen'!T15,"-",'Basis-Tabelle-Samen'!J15,"-cultivation-set-bulgarian.jpg")),
IF($C$1="Dänisch - DK",HYPERLINK(CONCATENATE("https://www.saflax.de/0-WVK-Retail/Bilder-Pictures/SAFLAX-",'Basis-Tabelle-Samen'!T15,"-",'Basis-Tabelle-Samen'!J15,"-cultivation-set-danish.jpg")),
IF($C$1="Deutsch - DE",HYPERLINK(CONCATENATE("https://www.saflax.de/0-WVK-Retail/Bilder-Pictures/SAFLAX-",'Basis-Tabelle-Samen'!T15,"-",'Basis-Tabelle-Samen'!J15,"-cultivation-set-german.jpg")),
IF($C$1="Englisch - UK",HYPERLINK(CONCATENATE("https://www.saflax.de/0-WVK-Retail/Bilder-Pictures/SAFLAX-",'Basis-Tabelle-Samen'!T15,"-",'Basis-Tabelle-Samen'!J15,"-cultivation-set-english.jpg")),
IF($C$1="Estnisch - EE",HYPERLINK(CONCATENATE("https://www.saflax.de/0-WVK-Retail/Bilder-Pictures/SAFLAX-",'Basis-Tabelle-Samen'!T15,"-",'Basis-Tabelle-Samen'!J15,"-cultivation-set-estonian.jpg")),
IF($C$1="Finnisch - FI",HYPERLINK(CONCATENATE("https://www.saflax.de/0-WVK-Retail/Bilder-Pictures/SAFLAX-",'Basis-Tabelle-Samen'!T15,"-",'Basis-Tabelle-Samen'!J15,"-cultivation-set-finnish.jpg")),
IF($C$1="Französisch - FR",HYPERLINK(CONCATENATE("https://www.saflax.de/0-WVK-Retail/Bilder-Pictures/SAFLAX-",'Basis-Tabelle-Samen'!T15,"-",'Basis-Tabelle-Samen'!J15,"-cultivation-set-french.jpg")),
IF($C$1="Griechisch - GR",HYPERLINK(CONCATENATE("https://www.saflax.de/0-WVK-Retail/Bilder-Pictures/SAFLAX-",'Basis-Tabelle-Samen'!T15,"-",'Basis-Tabelle-Samen'!J15,"-cultivation-set-greek.jpg")),
IF($C$1="Irisch - IE",HYPERLINK(CONCATENATE("https://www.saflax.de/0-WVK-Retail/Bilder-Pictures/SAFLAX-",'Basis-Tabelle-Samen'!T15,"-",'Basis-Tabelle-Samen'!J15,"-cultivation-set-irish.jpg")),
IF($C$1="Isländisch - IS",HYPERLINK(CONCATENATE("https://www.saflax.de/0-WVK-Retail/Bilder-Pictures/SAFLAX-",'Basis-Tabelle-Samen'!T15,"-",'Basis-Tabelle-Samen'!J15,"-cultivation-set-icelandic.jpg")),
IF($C$1="Italienisch - IT",HYPERLINK(CONCATENATE("https://www.saflax.de/0-WVK-Retail/Bilder-Pictures/SAFLAX-",'Basis-Tabelle-Samen'!T15,"-",'Basis-Tabelle-Samen'!J15,"-cultivation-set-italian.jpg")),
IF($C$1="Japanisch - JP",HYPERLINK(CONCATENATE("https://www.saflax.de/0-WVK-Retail/Bilder-Pictures/SAFLAX-",'Basis-Tabelle-Samen'!T15,"-",'Basis-Tabelle-Samen'!J15,"-cultivation-set-japanese.jpg")),
IF($C$1="Kroatisch - HR",HYPERLINK(CONCATENATE("https://www.saflax.de/0-WVK-Retail/Bilder-Pictures/SAFLAX-",'Basis-Tabelle-Samen'!T15,"-",'Basis-Tabelle-Samen'!J15,"-cultivation-set-croatian.jpg")),
IF($C$1="Lettisch - LV",HYPERLINK(CONCATENATE("https://www.saflax.de/0-WVK-Retail/Bilder-Pictures/SAFLAX-",'Basis-Tabelle-Samen'!T15,"-",'Basis-Tabelle-Samen'!J15,"-cultivation-set-latvian.jpg")),
IF($C$1="Litauisch - LT",HYPERLINK(CONCATENATE("https://www.saflax.de/0-WVK-Retail/Bilder-Pictures/SAFLAX-",'Basis-Tabelle-Samen'!T15,"-",'Basis-Tabelle-Samen'!J15,"-cultivation-set-lithuanian.jpg")),
IF($C$1="Maltesisch - MT",HYPERLINK(CONCATENATE("https://www.saflax.de/0-WVK-Retail/Bilder-Pictures/SAFLAX-",'Basis-Tabelle-Samen'!T15,"-",'Basis-Tabelle-Samen'!J15,"-cultivation-set-maltese.jpg")),
IF($C$1="Niederländisch - NL",HYPERLINK(CONCATENATE("https://www.saflax.de/0-WVK-Retail/Bilder-Pictures/SAFLAX-",'Basis-Tabelle-Samen'!T15,"-",'Basis-Tabelle-Samen'!J15,"-cultivation-set-dutch.jpg")),
IF($C$1="Norwegisch - NO",HYPERLINK(CONCATENATE("https://www.saflax.de/0-WVK-Retail/Bilder-Pictures/SAFLAX-",'Basis-Tabelle-Samen'!T15,"-",'Basis-Tabelle-Samen'!J15,"-cultivation-set-nowegian.jpg")),
IF($C$1="Polnisch - PL",HYPERLINK(CONCATENATE("https://www.saflax.de/0-WVK-Retail/Bilder-Pictures/SAFLAX-",'Basis-Tabelle-Samen'!T15,"-",'Basis-Tabelle-Samen'!J15,"-cultivation-set-polish.jpg")),
IF($C$1="Portugiesisch - PT",HYPERLINK(CONCATENATE("https://www.saflax.de/0-WVK-Retail/Bilder-Pictures/SAFLAX-",'Basis-Tabelle-Samen'!T15,"-",'Basis-Tabelle-Samen'!J15,"-cultivation-set-portuguese.jpg")),
IF($C$1="Rumänisch - RO",HYPERLINK(CONCATENATE("https://www.saflax.de/0-WVK-Retail/Bilder-Pictures/SAFLAX-",'Basis-Tabelle-Samen'!T15,"-",'Basis-Tabelle-Samen'!J15,"-cultivation-set-romanian.jpg")),
IF($C$1="Schwedisch - SE",HYPERLINK(CONCATENATE("https://www.saflax.de/0-WVK-Retail/Bilder-Pictures/SAFLAX-",'Basis-Tabelle-Samen'!T15,"-",'Basis-Tabelle-Samen'!J15,"-cultivation-set-swedish.jpg")),
IF($C$1="Slowakisch - SK",HYPERLINK(CONCATENATE("https://www.saflax.de/0-WVK-Retail/Bilder-Pictures/SAFLAX-",'Basis-Tabelle-Samen'!T15,"-",'Basis-Tabelle-Samen'!J15,"-cultivation-set-slovak.jpg")),
IF($C$1="Slowenisch - SI",HYPERLINK(CONCATENATE("https://www.saflax.de/0-WVK-Retail/Bilder-Pictures/SAFLAX-",'Basis-Tabelle-Samen'!T15,"-",'Basis-Tabelle-Samen'!J15,"-cultivation-set-slovenian.jpg")),
IF($C$1="Spanisch - ES",HYPERLINK(CONCATENATE("https://www.saflax.de/0-WVK-Retail/Bilder-Pictures/SAFLAX-",'Basis-Tabelle-Samen'!T15,"-",'Basis-Tabelle-Samen'!J15,"-cultivation-set-spanish.jpg")),
IF($C$1="Tschechisch - CZ",HYPERLINK(CONCATENATE("https://www.saflax.de/0-WVK-Retail/Bilder-Pictures/SAFLAX-",'Basis-Tabelle-Samen'!T15,"-",'Basis-Tabelle-Samen'!J15,"-cultivation-set-czech.jpg")),
IF($C$1="Türkisch - TR",HYPERLINK(CONCATENATE("https://www.saflax.de/0-WVK-Retail/Bilder-Pictures/SAFLAX-",'Basis-Tabelle-Samen'!T15,"-",'Basis-Tabelle-Samen'!J15,"-cultivation-set-turkish.jpg")),
IF($C$1="Ungarisch - HU",HYPERLINK(CONCATENATE("https://www.saflax.de/0-WVK-Retail/Bilder-Pictures/SAFLAX-",'Basis-Tabelle-Samen'!T15,"-",'Basis-Tabelle-Samen'!J15,"-cultivation-set-hungarian.jpg")),
" ACHTUNG")))))))))))))))))))))))))))))</f>
        <v>https://www.saflax.de/0-WVK-Retail/Bilder-Pictures/SAFLAX-32334-delonix-regia-cultivation-set-english.jpg</v>
      </c>
      <c r="AQ55" s="330" t="str">
        <f>IF(L55&lt;1,"",
IF($C$1="Bulgarisch - BG",HYPERLINK(CONCATENATE("https://www.saflax.de/0-WVK-Retail/Bilder-Pictures/SAFLAX-",'Basis-Tabelle-Samen'!W15,"-",'Basis-Tabelle-Samen'!J15,"-garden-in-the-bag-bulgarian.jpg")),
IF($C$1="Dänisch - DK",HYPERLINK(CONCATENATE("https://www.saflax.de/0-WVK-Retail/Bilder-Pictures/SAFLAX-",'Basis-Tabelle-Samen'!W15,"-",'Basis-Tabelle-Samen'!J15,"-garden-in-the-bag-danish.jpg")),
IF($C$1="Deutsch - DE",HYPERLINK(CONCATENATE("https://www.saflax.de/0-WVK-Retail/Bilder-Pictures/SAFLAX-",'Basis-Tabelle-Samen'!W15,"-",'Basis-Tabelle-Samen'!J15,"-garden-in-the-bag-german.jpg")),
IF($C$1="Englisch - UK",HYPERLINK(CONCATENATE("https://www.saflax.de/0-WVK-Retail/Bilder-Pictures/SAFLAX-",'Basis-Tabelle-Samen'!W15,"-",'Basis-Tabelle-Samen'!J15,"-garden-in-the-bag-english.jpg")),
IF($C$1="Estnisch - EE",HYPERLINK(CONCATENATE("https://www.saflax.de/0-WVK-Retail/Bilder-Pictures/SAFLAX-",'Basis-Tabelle-Samen'!W15,"-",'Basis-Tabelle-Samen'!J15,"-garden-in-the-bag-estonian.jpg")),
IF($C$1="Finnisch - FI",HYPERLINK(CONCATENATE("https://www.saflax.de/0-WVK-Retail/Bilder-Pictures/SAFLAX-",'Basis-Tabelle-Samen'!W15,"-",'Basis-Tabelle-Samen'!J15,"-garden-in-the-bag-finnish.jpg")),
IF($C$1="Französisch - FR",HYPERLINK(CONCATENATE("https://www.saflax.de/0-WVK-Retail/Bilder-Pictures/SAFLAX-",'Basis-Tabelle-Samen'!W15,"-",'Basis-Tabelle-Samen'!J15,"-garden-in-the-bag-french.jpg")),
IF($C$1="Griechisch - GR",HYPERLINK(CONCATENATE("https://www.saflax.de/0-WVK-Retail/Bilder-Pictures/SAFLAX-",'Basis-Tabelle-Samen'!W15,"-",'Basis-Tabelle-Samen'!J15,"-garden-in-the-bag-greek.jpg")),
IF($C$1="Irisch - IE",HYPERLINK(CONCATENATE("https://www.saflax.de/0-WVK-Retail/Bilder-Pictures/SAFLAX-",'Basis-Tabelle-Samen'!W15,"-",'Basis-Tabelle-Samen'!J15,"-garden-in-the-bag-irish.jpg")),
IF($C$1="Isländisch - IS",HYPERLINK(CONCATENATE("https://www.saflax.de/0-WVK-Retail/Bilder-Pictures/SAFLAX-",'Basis-Tabelle-Samen'!W15,"-",'Basis-Tabelle-Samen'!J15,"-garden-in-the-bag-icelandic.jpg")),
IF($C$1="Italienisch - IT",HYPERLINK(CONCATENATE("https://www.saflax.de/0-WVK-Retail/Bilder-Pictures/SAFLAX-",'Basis-Tabelle-Samen'!W15,"-",'Basis-Tabelle-Samen'!J15,"-garden-in-the-bag-italian.jpg")),
IF($C$1="Japanisch - JP",HYPERLINK(CONCATENATE("https://www.saflax.de/0-WVK-Retail/Bilder-Pictures/SAFLAX-",'Basis-Tabelle-Samen'!W15,"-",'Basis-Tabelle-Samen'!J15,"-garden-in-the-bag-japanese.jpg")),
IF($C$1="Kroatisch - HR",HYPERLINK(CONCATENATE("https://www.saflax.de/0-WVK-Retail/Bilder-Pictures/SAFLAX-",'Basis-Tabelle-Samen'!W15,"-",'Basis-Tabelle-Samen'!J15,"-garden-in-the-bag-croatian.jpg")),
IF($C$1="Lettisch - LV",HYPERLINK(CONCATENATE("https://www.saflax.de/0-WVK-Retail/Bilder-Pictures/SAFLAX-",'Basis-Tabelle-Samen'!W15,"-",'Basis-Tabelle-Samen'!J15,"-garden-in-the-bag-latvian.jpg")),
IF($C$1="Litauisch - LT",HYPERLINK(CONCATENATE("https://www.saflax.de/0-WVK-Retail/Bilder-Pictures/SAFLAX-",'Basis-Tabelle-Samen'!W15,"-",'Basis-Tabelle-Samen'!J15,"-garden-in-the-bag-lithuanian.jpg")),
IF($C$1="Maltesisch - MT",HYPERLINK(CONCATENATE("https://www.saflax.de/0-WVK-Retail/Bilder-Pictures/SAFLAX-",'Basis-Tabelle-Samen'!W15,"-",'Basis-Tabelle-Samen'!J15,"-garden-in-the-bag-maltese.jpg")),
IF($C$1="Niederländisch - NL",HYPERLINK(CONCATENATE("https://www.saflax.de/0-WVK-Retail/Bilder-Pictures/SAFLAX-",'Basis-Tabelle-Samen'!W15,"-",'Basis-Tabelle-Samen'!J15,"-garden-in-the-bag-dutch.jpg")),
IF($C$1="Norwegisch - NO",HYPERLINK(CONCATENATE("https://www.saflax.de/0-WVK-Retail/Bilder-Pictures/SAFLAX-",'Basis-Tabelle-Samen'!W15,"-",'Basis-Tabelle-Samen'!J15,"-garden-in-the-bag-nowegian.jpg")),
IF($C$1="Polnisch - PL",HYPERLINK(CONCATENATE("https://www.saflax.de/0-WVK-Retail/Bilder-Pictures/SAFLAX-",'Basis-Tabelle-Samen'!W15,"-",'Basis-Tabelle-Samen'!J15,"-garden-in-the-bag-polish.jpg")),
IF($C$1="Portugiesisch - PT",HYPERLINK(CONCATENATE("https://www.saflax.de/0-WVK-Retail/Bilder-Pictures/SAFLAX-",'Basis-Tabelle-Samen'!W15,"-",'Basis-Tabelle-Samen'!J15,"-garden-in-the-bag-portuguese.jpg")),
IF($C$1="Rumänisch - RO",HYPERLINK(CONCATENATE("https://www.saflax.de/0-WVK-Retail/Bilder-Pictures/SAFLAX-",'Basis-Tabelle-Samen'!W15,"-",'Basis-Tabelle-Samen'!J15,"-garden-in-the-bag-romanian.jpg")),
IF($C$1="Schwedisch - SE",HYPERLINK(CONCATENATE("https://www.saflax.de/0-WVK-Retail/Bilder-Pictures/SAFLAX-",'Basis-Tabelle-Samen'!W15,"-",'Basis-Tabelle-Samen'!J15,"-garden-in-the-bag-swedish.jpg")),
IF($C$1="Slowakisch - SK",HYPERLINK(CONCATENATE("https://www.saflax.de/0-WVK-Retail/Bilder-Pictures/SAFLAX-",'Basis-Tabelle-Samen'!W15,"-",'Basis-Tabelle-Samen'!J15,"-garden-in-the-bag-slovak.jpg")),
IF($C$1="Slowenisch - SI",HYPERLINK(CONCATENATE("https://www.saflax.de/0-WVK-Retail/Bilder-Pictures/SAFLAX-",'Basis-Tabelle-Samen'!W15,"-",'Basis-Tabelle-Samen'!J15,"-garden-in-the-bag-slovenian.jpg")),
IF($C$1="Spanisch - ES",HYPERLINK(CONCATENATE("https://www.saflax.de/0-WVK-Retail/Bilder-Pictures/SAFLAX-",'Basis-Tabelle-Samen'!W15,"-",'Basis-Tabelle-Samen'!J15,"-garden-in-the-bag-spanish.jpg")),
IF($C$1="Tschechisch - CZ",HYPERLINK(CONCATENATE("https://www.saflax.de/0-WVK-Retail/Bilder-Pictures/SAFLAX-",'Basis-Tabelle-Samen'!W15,"-",'Basis-Tabelle-Samen'!J15,"-garden-in-the-bag-czech.jpg")),
IF($C$1="Türkisch - TR",HYPERLINK(CONCATENATE("https://www.saflax.de/0-WVK-Retail/Bilder-Pictures/SAFLAX-",'Basis-Tabelle-Samen'!W15,"-",'Basis-Tabelle-Samen'!J15,"-garden-in-the-bag-turkish.jpg")),
IF($C$1="Ungarisch - HU",HYPERLINK(CONCATENATE("https://www.saflax.de/0-WVK-Retail/Bilder-Pictures/SAFLAX-",'Basis-Tabelle-Samen'!W15,"-",'Basis-Tabelle-Samen'!J15,"-garden-in-the-bag-hungarian.jpg")),
" ACHTUNG")))))))))))))))))))))))))))))</f>
        <v>https://www.saflax.de/0-WVK-Retail/Bilder-Pictures/SAFLAX-62334-delonix-regia-garden-in-the-bag-english.jpg</v>
      </c>
    </row>
    <row r="56" spans="1:43" ht="17.100000000000001" customHeight="1" x14ac:dyDescent="0.2">
      <c r="A56" s="318" t="str">
        <f>IF('Basis-Tabelle-Samen'!A20="","",IF($C$1="Deutsch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56" s="319" t="str">
        <f>'Basis-Tabelle-Samen'!I20</f>
        <v>Jacaranda mimosifolia</v>
      </c>
      <c r="C56" s="316" t="str">
        <f>IF($C$1="Bulgarisch - BG",'Basis-Tabelle-Samen'!Z20,
IF($C$1="Dänisch - DK",'Basis-Tabelle-Samen'!AA20,
IF($C$1="Deutsch - DE",'Basis-Tabelle-Samen'!AB20,
IF($C$1="Englisch - UK",'Basis-Tabelle-Samen'!AC20,
IF($C$1="Estnisch - EE",'Basis-Tabelle-Samen'!AD20,
IF($C$1="Finnisch - FI",'Basis-Tabelle-Samen'!AE20,
IF($C$1="Französisch - FR",'Basis-Tabelle-Samen'!AF20,
IF($C$1="Griechisch - GR",'Basis-Tabelle-Samen'!AG20,
IF($C$1="Irisch - IE",'Basis-Tabelle-Samen'!AH20,
IF($C$1="Isländisch - IS",'Basis-Tabelle-Samen'!AI20,
IF($C$1="Italienisch - IT",'Basis-Tabelle-Samen'!AJ20,
IF($C$1="Japanisch - JP",'Basis-Tabelle-Samen'!AK20,
IF($C$1="Kroatisch - HR",'Basis-Tabelle-Samen'!AL20,
IF($C$1="Lettisch - LV",'Basis-Tabelle-Samen'!AM20,
IF($C$1="Litauisch - LT",'Basis-Tabelle-Samen'!AN20,
IF($C$1="Maltesisch - MT",'Basis-Tabelle-Samen'!AO20,
IF($C$1="Niederländisch - NL",'Basis-Tabelle-Samen'!AP20,
IF($C$1="Norwegisch - NO",'Basis-Tabelle-Samen'!AQ20,
IF($C$1="Polnisch - PL",'Basis-Tabelle-Samen'!AR20,
IF($C$1="Portugiesisch - PT",'Basis-Tabelle-Samen'!AS20,
IF($C$1="Rumänisch - RO",'Basis-Tabelle-Samen'!AT20,
IF($C$1="Schwedisch - SE",'Basis-Tabelle-Samen'!AU20,
IF($C$1="Slowakisch - SK",'Basis-Tabelle-Samen'!AV20,
IF($C$1="Slowenisch - SI",'Basis-Tabelle-Samen'!AW20,
IF($C$1="Spanisch - ES",'Basis-Tabelle-Samen'!AX20,
IF($C$1="Tschechisch - CZ",'Basis-Tabelle-Samen'!AY20,
IF($C$1="Türkisch - TR",'Basis-Tabelle-Samen'!AZ20,
IF($C$1="Ungarisch - HU",'Basis-Tabelle-Samen'!BA20,
" ACHTUNG"))))))))))))))))))))))))))))</f>
        <v>Jacaranda</v>
      </c>
      <c r="D56" s="320">
        <f>'Basis-Tabelle-Samen'!F20</f>
        <v>50</v>
      </c>
      <c r="E56" s="321" t="str">
        <f>'Basis-Tabelle-Samen'!H20</f>
        <v>7 %</v>
      </c>
      <c r="F56" s="322" t="str">
        <f>IF('Basis-Tabelle-Samen'!G20="","",'Basis-Tabelle-Samen'!G20)</f>
        <v>01</v>
      </c>
      <c r="G56" s="320">
        <f>'Basis-Tabelle-Samen'!C20</f>
        <v>12340</v>
      </c>
      <c r="H56" s="323">
        <f>'Basis-Tabelle-Samen'!D20</f>
        <v>4055473123400</v>
      </c>
      <c r="I56" s="324">
        <f>'Basis-Tabelle-Samen'!E20</f>
        <v>1.85</v>
      </c>
      <c r="J56" s="325">
        <f t="shared" si="0"/>
        <v>12</v>
      </c>
      <c r="K56" s="326">
        <f>'Basis-Tabelle-Samen'!K20</f>
        <v>72340</v>
      </c>
      <c r="L56" s="323">
        <f>'Basis-Tabelle-Samen'!L20</f>
        <v>4055473723402</v>
      </c>
      <c r="M56" s="324">
        <f>'Basis-Tabelle-Samen'!M20</f>
        <v>2.4500000000000002</v>
      </c>
      <c r="N56" s="326">
        <f>IF(K56&lt;1,"",'3'!$I$15)</f>
        <v>15</v>
      </c>
      <c r="O56" s="327">
        <f>IF(K56&lt;1,"",'3'!$J$11)</f>
        <v>90</v>
      </c>
      <c r="P56" s="326">
        <f>'Basis-Tabelle-Samen'!N20</f>
        <v>82340</v>
      </c>
      <c r="Q56" s="323">
        <f>'Basis-Tabelle-Samen'!O20</f>
        <v>4055473823409</v>
      </c>
      <c r="R56" s="328">
        <f>'Basis-Tabelle-Samen'!P20</f>
        <v>3.75</v>
      </c>
      <c r="S56" s="326">
        <f>IF(R56&lt;1,"",'3'!$M$15)</f>
        <v>18</v>
      </c>
      <c r="T56" s="327">
        <f>IF(R56&lt;1,"",'3'!$N$11)</f>
        <v>72</v>
      </c>
      <c r="U56" s="326">
        <f>'Basis-Tabelle-Samen'!Q20</f>
        <v>52340</v>
      </c>
      <c r="V56" s="323">
        <f>'Basis-Tabelle-Samen'!R20</f>
        <v>4055473523408</v>
      </c>
      <c r="W56" s="324">
        <f>'Basis-Tabelle-Samen'!S20</f>
        <v>4.95</v>
      </c>
      <c r="X56" s="326">
        <f>IF(U56&lt;1,"",'3'!$Q$15)</f>
        <v>6</v>
      </c>
      <c r="Y56" s="327">
        <f>IF(U56&lt;1,"",'3'!$R$11)</f>
        <v>24</v>
      </c>
      <c r="Z56" s="326">
        <f>'Basis-Tabelle-Samen'!T20</f>
        <v>32340</v>
      </c>
      <c r="AA56" s="323">
        <f>'Basis-Tabelle-Samen'!U20</f>
        <v>4055473323404</v>
      </c>
      <c r="AB56" s="324">
        <f>'Basis-Tabelle-Samen'!V20</f>
        <v>6.75</v>
      </c>
      <c r="AC56" s="326">
        <f>IF(Z56&lt;1,"",'3'!$U$15)</f>
        <v>6</v>
      </c>
      <c r="AD56" s="327">
        <f>IF(Z56&lt;1,"",'3'!$V$11)</f>
        <v>24</v>
      </c>
      <c r="AE56" s="326">
        <f>'Basis-Tabelle-Samen'!W20</f>
        <v>62340</v>
      </c>
      <c r="AF56" s="323">
        <f>'Basis-Tabelle-Samen'!X20</f>
        <v>4055473623405</v>
      </c>
      <c r="AG56" s="324">
        <f>'Basis-Tabelle-Samen'!Y20</f>
        <v>2.95</v>
      </c>
      <c r="AH56" s="326">
        <f>IF(AE56&lt;1,"",'3'!$Y$15)</f>
        <v>8</v>
      </c>
      <c r="AI56" s="327">
        <f>IF(AE56&lt;1,"",'3'!$Z$11)</f>
        <v>64</v>
      </c>
      <c r="AJ56" s="329"/>
      <c r="AK56" s="316" t="str">
        <f>IF(G56&lt;1,"",
IF($C$1="Bulgarisch - BG",HYPERLINK(CONCATENATE("https://www.saflax.de/0-WVK-Retail/Bilder-Pictures/SAFLAX-",'Basis-Tabelle-Samen'!C20,"-",'Basis-Tabelle-Samen'!J20,"-seed-package-front-cr-bulgarian.jpg")),
IF($C$1="Dänisch - DK",HYPERLINK(CONCATENATE("https://www.saflax.de/0-WVK-Retail/Bilder-Pictures/SAFLAX-",'Basis-Tabelle-Samen'!C20,"-",'Basis-Tabelle-Samen'!J20,"-seed-package-front-cr-danish.jpg")),
IF($C$1="Deutsch - DE",HYPERLINK(CONCATENATE("https://www.saflax.de/0-WVK-Retail/Bilder-Pictures/SAFLAX-",'Basis-Tabelle-Samen'!C20,"-",'Basis-Tabelle-Samen'!J20,"-seed-package-front-cr-german.jpg")),
IF($C$1="Englisch - UK",HYPERLINK(CONCATENATE("https://www.saflax.de/0-WVK-Retail/Bilder-Pictures/SAFLAX-",'Basis-Tabelle-Samen'!C20,"-",'Basis-Tabelle-Samen'!J20,"-seed-package-front-cr-english.jpg")),
IF($C$1="Estnisch - EE",HYPERLINK(CONCATENATE("https://www.saflax.de/0-WVK-Retail/Bilder-Pictures/SAFLAX-",'Basis-Tabelle-Samen'!C20,"-",'Basis-Tabelle-Samen'!J20,"-seed-package-front-cr-estonian.jpg")),
IF($C$1="Finnisch - FI",HYPERLINK(CONCATENATE("https://www.saflax.de/0-WVK-Retail/Bilder-Pictures/SAFLAX-",'Basis-Tabelle-Samen'!C20,"-",'Basis-Tabelle-Samen'!J20,"-seed-package-front-cr-finnish.jpg")),
IF($C$1="Französisch - FR",HYPERLINK(CONCATENATE("https://www.saflax.de/0-WVK-Retail/Bilder-Pictures/SAFLAX-",'Basis-Tabelle-Samen'!C20,"-",'Basis-Tabelle-Samen'!J20,"-seed-package-front-cr-french.jpg")),
IF($C$1="Griechisch - GR",HYPERLINK(CONCATENATE("https://www.saflax.de/0-WVK-Retail/Bilder-Pictures/SAFLAX-",'Basis-Tabelle-Samen'!C20,"-",'Basis-Tabelle-Samen'!J20,"-seed-package-front-cr-greek.jpg")),
IF($C$1="Irisch - IE",HYPERLINK(CONCATENATE("https://www.saflax.de/0-WVK-Retail/Bilder-Pictures/SAFLAX-",'Basis-Tabelle-Samen'!C20,"-",'Basis-Tabelle-Samen'!J20,"-seed-package-front-cr-irish.jpg")),
IF($C$1="Isländisch - IS",HYPERLINK(CONCATENATE("https://www.saflax.de/0-WVK-Retail/Bilder-Pictures/SAFLAX-",'Basis-Tabelle-Samen'!C20,"-",'Basis-Tabelle-Samen'!J20,"-seed-package-front-cr-icelandic.jpg")),
IF($C$1="Italienisch - IT",HYPERLINK(CONCATENATE("https://www.saflax.de/0-WVK-Retail/Bilder-Pictures/SAFLAX-",'Basis-Tabelle-Samen'!C20,"-",'Basis-Tabelle-Samen'!J20,"-seed-package-front-cr-italian.jpg")),
IF($C$1="Japanisch - JP",HYPERLINK(CONCATENATE("https://www.saflax.de/0-WVK-Retail/Bilder-Pictures/SAFLAX-",'Basis-Tabelle-Samen'!C20,"-",'Basis-Tabelle-Samen'!J20,"-seed-package-front-cr-japanese.jpg")),
IF($C$1="Kroatisch - HR",HYPERLINK(CONCATENATE("https://www.saflax.de/0-WVK-Retail/Bilder-Pictures/SAFLAX-",'Basis-Tabelle-Samen'!C20,"-",'Basis-Tabelle-Samen'!J20,"-seed-package-front-cr-croatian.jpg")),
IF($C$1="Lettisch - LV",HYPERLINK(CONCATENATE("https://www.saflax.de/0-WVK-Retail/Bilder-Pictures/SAFLAX-",'Basis-Tabelle-Samen'!C20,"-",'Basis-Tabelle-Samen'!J20,"-seed-package-front-cr-latvian.jpg")),
IF($C$1="Litauisch - LT",HYPERLINK(CONCATENATE("https://www.saflax.de/0-WVK-Retail/Bilder-Pictures/SAFLAX-",'Basis-Tabelle-Samen'!C20,"-",'Basis-Tabelle-Samen'!J20,"-seed-package-front-cr-lithuanian.jpg")),
IF($C$1="Maltesisch - MT",HYPERLINK(CONCATENATE("https://www.saflax.de/0-WVK-Retail/Bilder-Pictures/SAFLAX-",'Basis-Tabelle-Samen'!C20,"-",'Basis-Tabelle-Samen'!J20,"-seed-package-front-cr-maltese.jpg")),
IF($C$1="Niederländisch - NL",HYPERLINK(CONCATENATE("https://www.saflax.de/0-WVK-Retail/Bilder-Pictures/SAFLAX-",'Basis-Tabelle-Samen'!C20,"-",'Basis-Tabelle-Samen'!J20,"-seed-package-front-cr-dutch.jpg")),
IF($C$1="Norwegisch - NO",HYPERLINK(CONCATENATE("https://www.saflax.de/0-WVK-Retail/Bilder-Pictures/SAFLAX-",'Basis-Tabelle-Samen'!C20,"-",'Basis-Tabelle-Samen'!J20,"-seed-package-front-cr-nowegian.jpg")),
IF($C$1="Polnisch - PL",HYPERLINK(CONCATENATE("https://www.saflax.de/0-WVK-Retail/Bilder-Pictures/SAFLAX-",'Basis-Tabelle-Samen'!C20,"-",'Basis-Tabelle-Samen'!J20,"-seed-package-front-cr-polish.jpg")),
IF($C$1="Portugiesisch - PT",HYPERLINK(CONCATENATE("https://www.saflax.de/0-WVK-Retail/Bilder-Pictures/SAFLAX-",'Basis-Tabelle-Samen'!C20,"-",'Basis-Tabelle-Samen'!J20,"-seed-package-front-cr-portuguese.jpg")),
IF($C$1="Rumänisch - RO",HYPERLINK(CONCATENATE("https://www.saflax.de/0-WVK-Retail/Bilder-Pictures/SAFLAX-",'Basis-Tabelle-Samen'!C20,"-",'Basis-Tabelle-Samen'!J20,"-seed-package-front-cr-romanian.jpg")),
IF($C$1="Schwedisch - SE",HYPERLINK(CONCATENATE("https://www.saflax.de/0-WVK-Retail/Bilder-Pictures/SAFLAX-",'Basis-Tabelle-Samen'!C20,"-",'Basis-Tabelle-Samen'!J20,"-seed-package-front-cr-swedish.jpg")),
IF($C$1="Slowakisch - SK",HYPERLINK(CONCATENATE("https://www.saflax.de/0-WVK-Retail/Bilder-Pictures/SAFLAX-",'Basis-Tabelle-Samen'!C20,"-",'Basis-Tabelle-Samen'!J20,"-seed-package-front-cr-slovak.jpg")),
IF($C$1="Slowenisch - SI",HYPERLINK(CONCATENATE("https://www.saflax.de/0-WVK-Retail/Bilder-Pictures/SAFLAX-",'Basis-Tabelle-Samen'!C20,"-",'Basis-Tabelle-Samen'!J20,"-seed-package-front-cr-slovenian.jpg")),
IF($C$1="Spanisch - ES",HYPERLINK(CONCATENATE("https://www.saflax.de/0-WVK-Retail/Bilder-Pictures/SAFLAX-",'Basis-Tabelle-Samen'!C20,"-",'Basis-Tabelle-Samen'!J20,"-seed-package-front-cr-spanish.jpg")),
IF($C$1="Tschechisch - CZ",HYPERLINK(CONCATENATE("https://www.saflax.de/0-WVK-Retail/Bilder-Pictures/SAFLAX-",'Basis-Tabelle-Samen'!C20,"-",'Basis-Tabelle-Samen'!J20,"-seed-package-front-cr-czech.jpg")),
IF($C$1="Türkisch - TR",HYPERLINK(CONCATENATE("https://www.saflax.de/0-WVK-Retail/Bilder-Pictures/SAFLAX-",'Basis-Tabelle-Samen'!C20,"-",'Basis-Tabelle-Samen'!J20,"-seed-package-front-cr-turkish.jpg")),
IF($C$1="Ungarisch - HU",HYPERLINK(CONCATENATE("https://www.saflax.de/0-WVK-Retail/Bilder-Pictures/SAFLAX-",'Basis-Tabelle-Samen'!C20,"-",'Basis-Tabelle-Samen'!J20,"-seed-package-front-cr-hungarian.jpg")),
" ACHTUNG")))))))))))))))))))))))))))))</f>
        <v>https://www.saflax.de/0-WVK-Retail/Bilder-Pictures/SAFLAX-12340-jacaranda-mimosifolia-seed-package-front-cr-english.jpg</v>
      </c>
      <c r="AL56" s="330" t="str">
        <f>IF(G56&lt;1,"",
IF($C$1="Bulgarisch - BG",HYPERLINK(CONCATENATE("https://www.saflax.de/0-WVK-Retail/Bilder-Pictures/SAFLAX-",'Basis-Tabelle-Samen'!C20,"-",'Basis-Tabelle-Samen'!J20,"-seed-package-back-cr-bulgarian.jpg")),
IF($C$1="Dänisch - DK",HYPERLINK(CONCATENATE("https://www.saflax.de/0-WVK-Retail/Bilder-Pictures/SAFLAX-",'Basis-Tabelle-Samen'!C20,"-",'Basis-Tabelle-Samen'!J20,"-seed-package-back-cr-danish.jpg")),
IF($C$1="Deutsch - DE",HYPERLINK(CONCATENATE("https://www.saflax.de/0-WVK-Retail/Bilder-Pictures/SAFLAX-",'Basis-Tabelle-Samen'!C20,"-",'Basis-Tabelle-Samen'!J20,"-seed-package-back-cr-german.jpg")),
IF($C$1="Englisch - UK",HYPERLINK(CONCATENATE("https://www.saflax.de/0-WVK-Retail/Bilder-Pictures/SAFLAX-",'Basis-Tabelle-Samen'!C20,"-",'Basis-Tabelle-Samen'!J20,"-seed-package-back-cr-english.jpg")),
IF($C$1="Estnisch - EE",HYPERLINK(CONCATENATE("https://www.saflax.de/0-WVK-Retail/Bilder-Pictures/SAFLAX-",'Basis-Tabelle-Samen'!C20,"-",'Basis-Tabelle-Samen'!J20,"-seed-package-back-cr-estonian.jpg")),
IF($C$1="Finnisch - FI",HYPERLINK(CONCATENATE("https://www.saflax.de/0-WVK-Retail/Bilder-Pictures/SAFLAX-",'Basis-Tabelle-Samen'!C20,"-",'Basis-Tabelle-Samen'!J20,"-seed-package-back-cr-finnish.jpg")),
IF($C$1="Französisch - FR",HYPERLINK(CONCATENATE("https://www.saflax.de/0-WVK-Retail/Bilder-Pictures/SAFLAX-",'Basis-Tabelle-Samen'!C20,"-",'Basis-Tabelle-Samen'!J20,"-seed-package-back-cr-french.jpg")),
IF($C$1="Griechisch - GR",HYPERLINK(CONCATENATE("https://www.saflax.de/0-WVK-Retail/Bilder-Pictures/SAFLAX-",'Basis-Tabelle-Samen'!C20,"-",'Basis-Tabelle-Samen'!J20,"-seed-package-back-cr-greek.jpg")),
IF($C$1="Irisch - IE",HYPERLINK(CONCATENATE("https://www.saflax.de/0-WVK-Retail/Bilder-Pictures/SAFLAX-",'Basis-Tabelle-Samen'!C20,"-",'Basis-Tabelle-Samen'!J20,"-seed-package-back-cr-irish.jpg")),
IF($C$1="Isländisch - IS",HYPERLINK(CONCATENATE("https://www.saflax.de/0-WVK-Retail/Bilder-Pictures/SAFLAX-",'Basis-Tabelle-Samen'!C20,"-",'Basis-Tabelle-Samen'!J20,"-seed-package-back-cr-icelandic.jpg")),
IF($C$1="Italienisch - IT",HYPERLINK(CONCATENATE("https://www.saflax.de/0-WVK-Retail/Bilder-Pictures/SAFLAX-",'Basis-Tabelle-Samen'!C20,"-",'Basis-Tabelle-Samen'!J20,"-seed-package-back-cr-italian.jpg")),
IF($C$1="Japanisch - JP",HYPERLINK(CONCATENATE("https://www.saflax.de/0-WVK-Retail/Bilder-Pictures/SAFLAX-",'Basis-Tabelle-Samen'!C20,"-",'Basis-Tabelle-Samen'!J20,"-seed-package-back-cr-japanese.jpg")),
IF($C$1="Kroatisch - HR",HYPERLINK(CONCATENATE("https://www.saflax.de/0-WVK-Retail/Bilder-Pictures/SAFLAX-",'Basis-Tabelle-Samen'!C20,"-",'Basis-Tabelle-Samen'!J20,"-seed-package-back-cr-croatian.jpg")),
IF($C$1="Lettisch - LV",HYPERLINK(CONCATENATE("https://www.saflax.de/0-WVK-Retail/Bilder-Pictures/SAFLAX-",'Basis-Tabelle-Samen'!C20,"-",'Basis-Tabelle-Samen'!J20,"-seed-package-back-cr-latvian.jpg")),
IF($C$1="Litauisch - LT",HYPERLINK(CONCATENATE("https://www.saflax.de/0-WVK-Retail/Bilder-Pictures/SAFLAX-",'Basis-Tabelle-Samen'!C20,"-",'Basis-Tabelle-Samen'!J20,"-seed-package-back-cr-lithuanian.jpg")),
IF($C$1="Maltesisch - MT",HYPERLINK(CONCATENATE("https://www.saflax.de/0-WVK-Retail/Bilder-Pictures/SAFLAX-",'Basis-Tabelle-Samen'!C20,"-",'Basis-Tabelle-Samen'!J20,"-seed-package-back-cr-maltese.jpg")),
IF($C$1="Niederländisch - NL",HYPERLINK(CONCATENATE("https://www.saflax.de/0-WVK-Retail/Bilder-Pictures/SAFLAX-",'Basis-Tabelle-Samen'!C20,"-",'Basis-Tabelle-Samen'!J20,"-seed-package-back-cr-dutch.jpg")),
IF($C$1="Norwegisch - NO",HYPERLINK(CONCATENATE("https://www.saflax.de/0-WVK-Retail/Bilder-Pictures/SAFLAX-",'Basis-Tabelle-Samen'!C20,"-",'Basis-Tabelle-Samen'!J20,"-seed-package-back-cr-nowegian.jpg")),
IF($C$1="Polnisch - PL",HYPERLINK(CONCATENATE("https://www.saflax.de/0-WVK-Retail/Bilder-Pictures/SAFLAX-",'Basis-Tabelle-Samen'!C20,"-",'Basis-Tabelle-Samen'!J20,"-seed-package-back-cr-polish.jpg")),
IF($C$1="Portugiesisch - PT",HYPERLINK(CONCATENATE("https://www.saflax.de/0-WVK-Retail/Bilder-Pictures/SAFLAX-",'Basis-Tabelle-Samen'!C20,"-",'Basis-Tabelle-Samen'!J20,"-seed-package-back-cr-portuguese.jpg")),
IF($C$1="Rumänisch - RO",HYPERLINK(CONCATENATE("https://www.saflax.de/0-WVK-Retail/Bilder-Pictures/SAFLAX-",'Basis-Tabelle-Samen'!C20,"-",'Basis-Tabelle-Samen'!J20,"-seed-package-back-cr-romanian.jpg")),
IF($C$1="Schwedisch - SE",HYPERLINK(CONCATENATE("https://www.saflax.de/0-WVK-Retail/Bilder-Pictures/SAFLAX-",'Basis-Tabelle-Samen'!C20,"-",'Basis-Tabelle-Samen'!J20,"-seed-package-back-cr-swedish.jpg")),
IF($C$1="Slowakisch - SK",HYPERLINK(CONCATENATE("https://www.saflax.de/0-WVK-Retail/Bilder-Pictures/SAFLAX-",'Basis-Tabelle-Samen'!C20,"-",'Basis-Tabelle-Samen'!J20,"-seed-package-back-cr-slovak.jpg")),
IF($C$1="Slowenisch - SI",HYPERLINK(CONCATENATE("https://www.saflax.de/0-WVK-Retail/Bilder-Pictures/SAFLAX-",'Basis-Tabelle-Samen'!C20,"-",'Basis-Tabelle-Samen'!J20,"-seed-package-back-cr-slovenian.jpg")),
IF($C$1="Spanisch - ES",HYPERLINK(CONCATENATE("https://www.saflax.de/0-WVK-Retail/Bilder-Pictures/SAFLAX-",'Basis-Tabelle-Samen'!C20,"-",'Basis-Tabelle-Samen'!J20,"-seed-package-back-cr-spanish.jpg")),
IF($C$1="Tschechisch - CZ",HYPERLINK(CONCATENATE("https://www.saflax.de/0-WVK-Retail/Bilder-Pictures/SAFLAX-",'Basis-Tabelle-Samen'!C20,"-",'Basis-Tabelle-Samen'!J20,"-seed-package-back-cr-czech.jpg")),
IF($C$1="Türkisch - TR",HYPERLINK(CONCATENATE("https://www.saflax.de/0-WVK-Retail/Bilder-Pictures/SAFLAX-",'Basis-Tabelle-Samen'!C20,"-",'Basis-Tabelle-Samen'!J20,"-seed-package-back-cr-turkish.jpg")),
IF($C$1="Ungarisch - HU",HYPERLINK(CONCATENATE("https://www.saflax.de/0-WVK-Retail/Bilder-Pictures/SAFLAX-",'Basis-Tabelle-Samen'!C20,"-",'Basis-Tabelle-Samen'!J20,"-seed-package-back-cr-hungarian.jpg")),
" ACHTUNG")))))))))))))))))))))))))))))</f>
        <v>https://www.saflax.de/0-WVK-Retail/Bilder-Pictures/SAFLAX-12340-jacaranda-mimosifolia-seed-package-back-cr-english.jpg</v>
      </c>
      <c r="AM56" s="330" t="str">
        <f>IF(H56&lt;1,"",
IF($C$1="Bulgarisch - BG",HYPERLINK(CONCATENATE("https://www.saflax.de/0-WVK-Retail/Bilder-Pictures/SAFLAX-",'Basis-Tabelle-Samen'!K20,"-",'Basis-Tabelle-Samen'!J20,"-garden-to-go-mini-bulgarian.jpg")),
IF($C$1="Dänisch - DK",HYPERLINK(CONCATENATE("https://www.saflax.de/0-WVK-Retail/Bilder-Pictures/SAFLAX-",'Basis-Tabelle-Samen'!K20,"-",'Basis-Tabelle-Samen'!J20,"-garden-to-go-mini-danish.jpg")),
IF($C$1="Deutsch - DE",HYPERLINK(CONCATENATE("https://www.saflax.de/0-WVK-Retail/Bilder-Pictures/SAFLAX-",'Basis-Tabelle-Samen'!K20,"-",'Basis-Tabelle-Samen'!J20,"-garden-to-go-mini-german.jpg")),
IF($C$1="Englisch - UK",HYPERLINK(CONCATENATE("https://www.saflax.de/0-WVK-Retail/Bilder-Pictures/SAFLAX-",'Basis-Tabelle-Samen'!K20,"-",'Basis-Tabelle-Samen'!J20,"-garden-to-go-mini-english.jpg")),
IF($C$1="Estnisch - EE",HYPERLINK(CONCATENATE("https://www.saflax.de/0-WVK-Retail/Bilder-Pictures/SAFLAX-",'Basis-Tabelle-Samen'!K20,"-",'Basis-Tabelle-Samen'!J20,"-garden-to-go-mini-estonian.jpg")),
IF($C$1="Finnisch - FI",HYPERLINK(CONCATENATE("https://www.saflax.de/0-WVK-Retail/Bilder-Pictures/SAFLAX-",'Basis-Tabelle-Samen'!K20,"-",'Basis-Tabelle-Samen'!J20,"-garden-to-go-mini-finnish.jpg")),
IF($C$1="Französisch - FR",HYPERLINK(CONCATENATE("https://www.saflax.de/0-WVK-Retail/Bilder-Pictures/SAFLAX-",'Basis-Tabelle-Samen'!K20,"-",'Basis-Tabelle-Samen'!J20,"-garden-to-go-mini-french.jpg")),
IF($C$1="Griechisch - GR",HYPERLINK(CONCATENATE("https://www.saflax.de/0-WVK-Retail/Bilder-Pictures/SAFLAX-",'Basis-Tabelle-Samen'!K20,"-",'Basis-Tabelle-Samen'!J20,"-garden-to-go-mini-greek.jpg")),
IF($C$1="Irisch - IE",HYPERLINK(CONCATENATE("https://www.saflax.de/0-WVK-Retail/Bilder-Pictures/SAFLAX-",'Basis-Tabelle-Samen'!K20,"-",'Basis-Tabelle-Samen'!J20,"-garden-to-go-mini-irish.jpg")),
IF($C$1="Isländisch - IS",HYPERLINK(CONCATENATE("https://www.saflax.de/0-WVK-Retail/Bilder-Pictures/SAFLAX-",'Basis-Tabelle-Samen'!K20,"-",'Basis-Tabelle-Samen'!J20,"-garden-to-go-mini-icelandic.jpg")),
IF($C$1="Italienisch - IT",HYPERLINK(CONCATENATE("https://www.saflax.de/0-WVK-Retail/Bilder-Pictures/SAFLAX-",'Basis-Tabelle-Samen'!K20,"-",'Basis-Tabelle-Samen'!J20,"-garden-to-go-mini-italian.jpg")),
IF($C$1="Japanisch - JP",HYPERLINK(CONCATENATE("https://www.saflax.de/0-WVK-Retail/Bilder-Pictures/SAFLAX-",'Basis-Tabelle-Samen'!K20,"-",'Basis-Tabelle-Samen'!J20,"-garden-to-go-mini-japanese.jpg")),
IF($C$1="Kroatisch - HR",HYPERLINK(CONCATENATE("https://www.saflax.de/0-WVK-Retail/Bilder-Pictures/SAFLAX-",'Basis-Tabelle-Samen'!K20,"-",'Basis-Tabelle-Samen'!J20,"-garden-to-go-mini-croatian.jpg")),
IF($C$1="Lettisch - LV",HYPERLINK(CONCATENATE("https://www.saflax.de/0-WVK-Retail/Bilder-Pictures/SAFLAX-",'Basis-Tabelle-Samen'!K20,"-",'Basis-Tabelle-Samen'!J20,"-garden-to-go-mini-latvian.jpg")),
IF($C$1="Litauisch - LT",HYPERLINK(CONCATENATE("https://www.saflax.de/0-WVK-Retail/Bilder-Pictures/SAFLAX-",'Basis-Tabelle-Samen'!K20,"-",'Basis-Tabelle-Samen'!J20,"-garden-to-go-mini-lithuanian.jpg")),
IF($C$1="Maltesisch - MT",HYPERLINK(CONCATENATE("https://www.saflax.de/0-WVK-Retail/Bilder-Pictures/SAFLAX-",'Basis-Tabelle-Samen'!K20,"-",'Basis-Tabelle-Samen'!J20,"-garden-to-go-mini-maltese.jpg")),
IF($C$1="Niederländisch - NL",HYPERLINK(CONCATENATE("https://www.saflax.de/0-WVK-Retail/Bilder-Pictures/SAFLAX-",'Basis-Tabelle-Samen'!K20,"-",'Basis-Tabelle-Samen'!J20,"-garden-to-go-mini-dutch.jpg")),
IF($C$1="Norwegisch - NO",HYPERLINK(CONCATENATE("https://www.saflax.de/0-WVK-Retail/Bilder-Pictures/SAFLAX-",'Basis-Tabelle-Samen'!K20,"-",'Basis-Tabelle-Samen'!J20,"-garden-to-go-mini-nowegian.jpg")),
IF($C$1="Polnisch - PL",HYPERLINK(CONCATENATE("https://www.saflax.de/0-WVK-Retail/Bilder-Pictures/SAFLAX-",'Basis-Tabelle-Samen'!K20,"-",'Basis-Tabelle-Samen'!J20,"-garden-to-go-mini-polish.jpg")),
IF($C$1="Portugiesisch - PT",HYPERLINK(CONCATENATE("https://www.saflax.de/0-WVK-Retail/Bilder-Pictures/SAFLAX-",'Basis-Tabelle-Samen'!K20,"-",'Basis-Tabelle-Samen'!J20,"-garden-to-go-mini-portuguese.jpg")),
IF($C$1="Rumänisch - RO",HYPERLINK(CONCATENATE("https://www.saflax.de/0-WVK-Retail/Bilder-Pictures/SAFLAX-",'Basis-Tabelle-Samen'!K20,"-",'Basis-Tabelle-Samen'!J20,"-garden-to-go-mini-romanian.jpg")),
IF($C$1="Schwedisch - SE",HYPERLINK(CONCATENATE("https://www.saflax.de/0-WVK-Retail/Bilder-Pictures/SAFLAX-",'Basis-Tabelle-Samen'!K20,"-",'Basis-Tabelle-Samen'!J20,"-garden-to-go-mini-swedish.jpg")),
IF($C$1="Slowakisch - SK",HYPERLINK(CONCATENATE("https://www.saflax.de/0-WVK-Retail/Bilder-Pictures/SAFLAX-",'Basis-Tabelle-Samen'!K20,"-",'Basis-Tabelle-Samen'!J20,"-garden-to-go-mini-slovak.jpg")),
IF($C$1="Slowenisch - SI",HYPERLINK(CONCATENATE("https://www.saflax.de/0-WVK-Retail/Bilder-Pictures/SAFLAX-",'Basis-Tabelle-Samen'!K20,"-",'Basis-Tabelle-Samen'!J20,"-garden-to-go-mini-slovenian.jpg")),
IF($C$1="Spanisch - ES",HYPERLINK(CONCATENATE("https://www.saflax.de/0-WVK-Retail/Bilder-Pictures/SAFLAX-",'Basis-Tabelle-Samen'!K20,"-",'Basis-Tabelle-Samen'!J20,"-garden-to-go-mini-spanish.jpg")),
IF($C$1="Tschechisch - CZ",HYPERLINK(CONCATENATE("https://www.saflax.de/0-WVK-Retail/Bilder-Pictures/SAFLAX-",'Basis-Tabelle-Samen'!K20,"-",'Basis-Tabelle-Samen'!J20,"-garden-to-go-mini-czech.jpg")),
IF($C$1="Türkisch - TR",HYPERLINK(CONCATENATE("https://www.saflax.de/0-WVK-Retail/Bilder-Pictures/SAFLAX-",'Basis-Tabelle-Samen'!K20,"-",'Basis-Tabelle-Samen'!J20,"-garden-to-go-mini-turkish.jpg")),
IF($C$1="Ungarisch - HU",HYPERLINK(CONCATENATE("https://www.saflax.de/0-WVK-Retail/Bilder-Pictures/SAFLAX-",'Basis-Tabelle-Samen'!K20,"-",'Basis-Tabelle-Samen'!J20,"-garden-to-go-mini-hungarian.jpg")),
" ACHTUNG")))))))))))))))))))))))))))))</f>
        <v>https://www.saflax.de/0-WVK-Retail/Bilder-Pictures/SAFLAX-72340-jacaranda-mimosifolia-garden-to-go-mini-english.jpg</v>
      </c>
      <c r="AN56" s="330" t="str">
        <f>IF(I56&lt;1,"",
IF($C$1="Bulgarisch - BG",HYPERLINK(CONCATENATE("https://www.saflax.de/0-WVK-Retail/Bilder-Pictures/SAFLAX-",'Basis-Tabelle-Samen'!N20,"-",'Basis-Tabelle-Samen'!J20,"-garden-to-go-lite-bulgarian.jpg")),
IF($C$1="Dänisch - DK",HYPERLINK(CONCATENATE("https://www.saflax.de/0-WVK-Retail/Bilder-Pictures/SAFLAX-",'Basis-Tabelle-Samen'!N20,"-",'Basis-Tabelle-Samen'!J20,"-garden-to-go-lite-danish.jpg")),
IF($C$1="Deutsch - DE",HYPERLINK(CONCATENATE("https://www.saflax.de/0-WVK-Retail/Bilder-Pictures/SAFLAX-",'Basis-Tabelle-Samen'!N20,"-",'Basis-Tabelle-Samen'!J20,"-garden-to-go-lite-german.jpg")),
IF($C$1="Englisch - UK",HYPERLINK(CONCATENATE("https://www.saflax.de/0-WVK-Retail/Bilder-Pictures/SAFLAX-",'Basis-Tabelle-Samen'!N20,"-",'Basis-Tabelle-Samen'!J20,"-garden-to-go-lite-english.jpg")),
IF($C$1="Estnisch - EE",HYPERLINK(CONCATENATE("https://www.saflax.de/0-WVK-Retail/Bilder-Pictures/SAFLAX-",'Basis-Tabelle-Samen'!N20,"-",'Basis-Tabelle-Samen'!J20,"-garden-to-go-lite-estonian.jpg")),
IF($C$1="Finnisch - FI",HYPERLINK(CONCATENATE("https://www.saflax.de/0-WVK-Retail/Bilder-Pictures/SAFLAX-",'Basis-Tabelle-Samen'!N20,"-",'Basis-Tabelle-Samen'!J20,"-garden-to-go-lite-finnish.jpg")),
IF($C$1="Französisch - FR",HYPERLINK(CONCATENATE("https://www.saflax.de/0-WVK-Retail/Bilder-Pictures/SAFLAX-",'Basis-Tabelle-Samen'!N20,"-",'Basis-Tabelle-Samen'!J20,"-garden-to-go-lite-french.jpg")),
IF($C$1="Griechisch - GR",HYPERLINK(CONCATENATE("https://www.saflax.de/0-WVK-Retail/Bilder-Pictures/SAFLAX-",'Basis-Tabelle-Samen'!N20,"-",'Basis-Tabelle-Samen'!J20,"-garden-to-go-lite-greek.jpg")),
IF($C$1="Irisch - IE",HYPERLINK(CONCATENATE("https://www.saflax.de/0-WVK-Retail/Bilder-Pictures/SAFLAX-",'Basis-Tabelle-Samen'!N20,"-",'Basis-Tabelle-Samen'!J20,"-garden-to-go-lite-irish.jpg")),
IF($C$1="Isländisch - IS",HYPERLINK(CONCATENATE("https://www.saflax.de/0-WVK-Retail/Bilder-Pictures/SAFLAX-",'Basis-Tabelle-Samen'!N20,"-",'Basis-Tabelle-Samen'!J20,"-garden-to-go-lite-icelandic.jpg")),
IF($C$1="Italienisch - IT",HYPERLINK(CONCATENATE("https://www.saflax.de/0-WVK-Retail/Bilder-Pictures/SAFLAX-",'Basis-Tabelle-Samen'!N20,"-",'Basis-Tabelle-Samen'!J20,"-garden-to-go-lite-italian.jpg")),
IF($C$1="Japanisch - JP",HYPERLINK(CONCATENATE("https://www.saflax.de/0-WVK-Retail/Bilder-Pictures/SAFLAX-",'Basis-Tabelle-Samen'!N20,"-",'Basis-Tabelle-Samen'!J20,"-garden-to-go-lite-japanese.jpg")),
IF($C$1="Kroatisch - HR",HYPERLINK(CONCATENATE("https://www.saflax.de/0-WVK-Retail/Bilder-Pictures/SAFLAX-",'Basis-Tabelle-Samen'!N20,"-",'Basis-Tabelle-Samen'!J20,"-garden-to-go-lite-croatian.jpg")),
IF($C$1="Lettisch - LV",HYPERLINK(CONCATENATE("https://www.saflax.de/0-WVK-Retail/Bilder-Pictures/SAFLAX-",'Basis-Tabelle-Samen'!N20,"-",'Basis-Tabelle-Samen'!J20,"-garden-to-go-lite-latvian.jpg")),
IF($C$1="Litauisch - LT",HYPERLINK(CONCATENATE("https://www.saflax.de/0-WVK-Retail/Bilder-Pictures/SAFLAX-",'Basis-Tabelle-Samen'!N20,"-",'Basis-Tabelle-Samen'!J20,"-garden-to-go-lite-lithuanian.jpg")),
IF($C$1="Maltesisch - MT",HYPERLINK(CONCATENATE("https://www.saflax.de/0-WVK-Retail/Bilder-Pictures/SAFLAX-",'Basis-Tabelle-Samen'!N20,"-",'Basis-Tabelle-Samen'!J20,"-garden-to-go-lite-maltese.jpg")),
IF($C$1="Niederländisch - NL",HYPERLINK(CONCATENATE("https://www.saflax.de/0-WVK-Retail/Bilder-Pictures/SAFLAX-",'Basis-Tabelle-Samen'!N20,"-",'Basis-Tabelle-Samen'!J20,"-garden-to-go-lite-dutch.jpg")),
IF($C$1="Norwegisch - NO",HYPERLINK(CONCATENATE("https://www.saflax.de/0-WVK-Retail/Bilder-Pictures/SAFLAX-",'Basis-Tabelle-Samen'!N20,"-",'Basis-Tabelle-Samen'!J20,"-garden-to-go-lite-nowegian.jpg")),
IF($C$1="Polnisch - PL",HYPERLINK(CONCATENATE("https://www.saflax.de/0-WVK-Retail/Bilder-Pictures/SAFLAX-",'Basis-Tabelle-Samen'!N20,"-",'Basis-Tabelle-Samen'!J20,"-garden-to-go-lite-polish.jpg")),
IF($C$1="Portugiesisch - PT",HYPERLINK(CONCATENATE("https://www.saflax.de/0-WVK-Retail/Bilder-Pictures/SAFLAX-",'Basis-Tabelle-Samen'!N20,"-",'Basis-Tabelle-Samen'!J20,"-garden-to-go-lite-portuguese.jpg")),
IF($C$1="Rumänisch - RO",HYPERLINK(CONCATENATE("https://www.saflax.de/0-WVK-Retail/Bilder-Pictures/SAFLAX-",'Basis-Tabelle-Samen'!N20,"-",'Basis-Tabelle-Samen'!J20,"-garden-to-go-lite-romanian.jpg")),
IF($C$1="Schwedisch - SE",HYPERLINK(CONCATENATE("https://www.saflax.de/0-WVK-Retail/Bilder-Pictures/SAFLAX-",'Basis-Tabelle-Samen'!N20,"-",'Basis-Tabelle-Samen'!J20,"-garden-to-go-lite-swedish.jpg")),
IF($C$1="Slowakisch - SK",HYPERLINK(CONCATENATE("https://www.saflax.de/0-WVK-Retail/Bilder-Pictures/SAFLAX-",'Basis-Tabelle-Samen'!N20,"-",'Basis-Tabelle-Samen'!J20,"-garden-to-go-lite-slovak.jpg")),
IF($C$1="Slowenisch - SI",HYPERLINK(CONCATENATE("https://www.saflax.de/0-WVK-Retail/Bilder-Pictures/SAFLAX-",'Basis-Tabelle-Samen'!N20,"-",'Basis-Tabelle-Samen'!J20,"-garden-to-go-lite-slovenian.jpg")),
IF($C$1="Spanisch - ES",HYPERLINK(CONCATENATE("https://www.saflax.de/0-WVK-Retail/Bilder-Pictures/SAFLAX-",'Basis-Tabelle-Samen'!N20,"-",'Basis-Tabelle-Samen'!J20,"-garden-to-go-lite-spanish.jpg")),
IF($C$1="Tschechisch - CZ",HYPERLINK(CONCATENATE("https://www.saflax.de/0-WVK-Retail/Bilder-Pictures/SAFLAX-",'Basis-Tabelle-Samen'!N20,"-",'Basis-Tabelle-Samen'!J20,"-garden-to-go-lite-czech.jpg")),
IF($C$1="Türkisch - TR",HYPERLINK(CONCATENATE("https://www.saflax.de/0-WVK-Retail/Bilder-Pictures/SAFLAX-",'Basis-Tabelle-Samen'!N20,"-",'Basis-Tabelle-Samen'!J20,"-garden-to-go-lite-turkish.jpg")),
IF($C$1="Ungarisch - HU",HYPERLINK(CONCATENATE("https://www.saflax.de/0-WVK-Retail/Bilder-Pictures/SAFLAX-",'Basis-Tabelle-Samen'!N20,"-",'Basis-Tabelle-Samen'!J20,"-garden-to-go-lite-hungarian.jpg")),
" ACHTUNG")))))))))))))))))))))))))))))</f>
        <v>https://www.saflax.de/0-WVK-Retail/Bilder-Pictures/SAFLAX-82340-jacaranda-mimosifolia-garden-to-go-lite-english.jpg</v>
      </c>
      <c r="AO56" s="330" t="str">
        <f>IF(J56&lt;1,"",
IF($C$1="Bulgarisch - BG",HYPERLINK(CONCATENATE("https://www.saflax.de/0-WVK-Retail/Bilder-Pictures/SAFLAX-",'Basis-Tabelle-Samen'!Q20,"-",'Basis-Tabelle-Samen'!J20,"-garden-to-go-bulgarian.jpg")),
IF($C$1="Dänisch - DK",HYPERLINK(CONCATENATE("https://www.saflax.de/0-WVK-Retail/Bilder-Pictures/SAFLAX-",'Basis-Tabelle-Samen'!Q20,"-",'Basis-Tabelle-Samen'!J20,"-garden-to-go-danish.jpg")),
IF($C$1="Deutsch - DE",HYPERLINK(CONCATENATE("https://www.saflax.de/0-WVK-Retail/Bilder-Pictures/SAFLAX-",'Basis-Tabelle-Samen'!Q20,"-",'Basis-Tabelle-Samen'!J20,"-garden-to-go-german.jpg")),
IF($C$1="Englisch - UK",HYPERLINK(CONCATENATE("https://www.saflax.de/0-WVK-Retail/Bilder-Pictures/SAFLAX-",'Basis-Tabelle-Samen'!Q20,"-",'Basis-Tabelle-Samen'!J20,"-garden-to-go-english.jpg")),
IF($C$1="Estnisch - EE",HYPERLINK(CONCATENATE("https://www.saflax.de/0-WVK-Retail/Bilder-Pictures/SAFLAX-",'Basis-Tabelle-Samen'!Q20,"-",'Basis-Tabelle-Samen'!J20,"-garden-to-go-estonian.jpg")),
IF($C$1="Finnisch - FI",HYPERLINK(CONCATENATE("https://www.saflax.de/0-WVK-Retail/Bilder-Pictures/SAFLAX-",'Basis-Tabelle-Samen'!Q20,"-",'Basis-Tabelle-Samen'!J20,"-garden-to-go-finnish.jpg")),
IF($C$1="Französisch - FR",HYPERLINK(CONCATENATE("https://www.saflax.de/0-WVK-Retail/Bilder-Pictures/SAFLAX-",'Basis-Tabelle-Samen'!Q20,"-",'Basis-Tabelle-Samen'!J20,"-garden-to-go-french.jpg")),
IF($C$1="Griechisch - GR",HYPERLINK(CONCATENATE("https://www.saflax.de/0-WVK-Retail/Bilder-Pictures/SAFLAX-",'Basis-Tabelle-Samen'!Q20,"-",'Basis-Tabelle-Samen'!J20,"-garden-to-go-greek.jpg")),
IF($C$1="Irisch - IE",HYPERLINK(CONCATENATE("https://www.saflax.de/0-WVK-Retail/Bilder-Pictures/SAFLAX-",'Basis-Tabelle-Samen'!Q20,"-",'Basis-Tabelle-Samen'!J20,"-garden-to-go-irish.jpg")),
IF($C$1="Isländisch - IS",HYPERLINK(CONCATENATE("https://www.saflax.de/0-WVK-Retail/Bilder-Pictures/SAFLAX-",'Basis-Tabelle-Samen'!Q20,"-",'Basis-Tabelle-Samen'!J20,"-garden-to-go-icelandic.jpg")),
IF($C$1="Italienisch - IT",HYPERLINK(CONCATENATE("https://www.saflax.de/0-WVK-Retail/Bilder-Pictures/SAFLAX-",'Basis-Tabelle-Samen'!Q20,"-",'Basis-Tabelle-Samen'!J20,"-garden-to-go-italian.jpg")),
IF($C$1="Japanisch - JP",HYPERLINK(CONCATENATE("https://www.saflax.de/0-WVK-Retail/Bilder-Pictures/SAFLAX-",'Basis-Tabelle-Samen'!Q20,"-",'Basis-Tabelle-Samen'!J20,"-garden-to-go-japanese.jpg")),
IF($C$1="Kroatisch - HR",HYPERLINK(CONCATENATE("https://www.saflax.de/0-WVK-Retail/Bilder-Pictures/SAFLAX-",'Basis-Tabelle-Samen'!Q20,"-",'Basis-Tabelle-Samen'!J20,"-garden-to-go-croatian.jpg")),
IF($C$1="Lettisch - LV",HYPERLINK(CONCATENATE("https://www.saflax.de/0-WVK-Retail/Bilder-Pictures/SAFLAX-",'Basis-Tabelle-Samen'!Q20,"-",'Basis-Tabelle-Samen'!J20,"-garden-to-go-latvian.jpg")),
IF($C$1="Litauisch - LT",HYPERLINK(CONCATENATE("https://www.saflax.de/0-WVK-Retail/Bilder-Pictures/SAFLAX-",'Basis-Tabelle-Samen'!Q20,"-",'Basis-Tabelle-Samen'!J20,"-garden-to-go-lithuanian.jpg")),
IF($C$1="Maltesisch - MT",HYPERLINK(CONCATENATE("https://www.saflax.de/0-WVK-Retail/Bilder-Pictures/SAFLAX-",'Basis-Tabelle-Samen'!Q20,"-",'Basis-Tabelle-Samen'!J20,"-garden-to-go-maltese.jpg")),
IF($C$1="Niederländisch - NL",HYPERLINK(CONCATENATE("https://www.saflax.de/0-WVK-Retail/Bilder-Pictures/SAFLAX-",'Basis-Tabelle-Samen'!Q20,"-",'Basis-Tabelle-Samen'!J20,"-garden-to-go-dutch.jpg")),
IF($C$1="Norwegisch - NO",HYPERLINK(CONCATENATE("https://www.saflax.de/0-WVK-Retail/Bilder-Pictures/SAFLAX-",'Basis-Tabelle-Samen'!Q20,"-",'Basis-Tabelle-Samen'!J20,"-garden-to-go-nowegian.jpg")),
IF($C$1="Polnisch - PL",HYPERLINK(CONCATENATE("https://www.saflax.de/0-WVK-Retail/Bilder-Pictures/SAFLAX-",'Basis-Tabelle-Samen'!Q20,"-",'Basis-Tabelle-Samen'!J20,"-garden-to-go-polish.jpg")),
IF($C$1="Portugiesisch - PT",HYPERLINK(CONCATENATE("https://www.saflax.de/0-WVK-Retail/Bilder-Pictures/SAFLAX-",'Basis-Tabelle-Samen'!Q20,"-",'Basis-Tabelle-Samen'!J20,"-garden-to-go-portuguese.jpg")),
IF($C$1="Rumänisch - RO",HYPERLINK(CONCATENATE("https://www.saflax.de/0-WVK-Retail/Bilder-Pictures/SAFLAX-",'Basis-Tabelle-Samen'!Q20,"-",'Basis-Tabelle-Samen'!J20,"-garden-to-go-romanian.jpg")),
IF($C$1="Schwedisch - SE",HYPERLINK(CONCATENATE("https://www.saflax.de/0-WVK-Retail/Bilder-Pictures/SAFLAX-",'Basis-Tabelle-Samen'!Q20,"-",'Basis-Tabelle-Samen'!J20,"-garden-to-go-swedish.jpg")),
IF($C$1="Slowakisch - SK",HYPERLINK(CONCATENATE("https://www.saflax.de/0-WVK-Retail/Bilder-Pictures/SAFLAX-",'Basis-Tabelle-Samen'!Q20,"-",'Basis-Tabelle-Samen'!J20,"-garden-to-go-slovak.jpg")),
IF($C$1="Slowenisch - SI",HYPERLINK(CONCATENATE("https://www.saflax.de/0-WVK-Retail/Bilder-Pictures/SAFLAX-",'Basis-Tabelle-Samen'!Q20,"-",'Basis-Tabelle-Samen'!J20,"-garden-to-go-slovenian.jpg")),
IF($C$1="Spanisch - ES",HYPERLINK(CONCATENATE("https://www.saflax.de/0-WVK-Retail/Bilder-Pictures/SAFLAX-",'Basis-Tabelle-Samen'!Q20,"-",'Basis-Tabelle-Samen'!J20,"-garden-to-go-spanish.jpg")),
IF($C$1="Tschechisch - CZ",HYPERLINK(CONCATENATE("https://www.saflax.de/0-WVK-Retail/Bilder-Pictures/SAFLAX-",'Basis-Tabelle-Samen'!Q20,"-",'Basis-Tabelle-Samen'!J20,"-garden-to-go-czech.jpg")),
IF($C$1="Türkisch - TR",HYPERLINK(CONCATENATE("https://www.saflax.de/0-WVK-Retail/Bilder-Pictures/SAFLAX-",'Basis-Tabelle-Samen'!Q20,"-",'Basis-Tabelle-Samen'!J20,"-garden-to-go-turkish.jpg")),
IF($C$1="Ungarisch - HU",HYPERLINK(CONCATENATE("https://www.saflax.de/0-WVK-Retail/Bilder-Pictures/SAFLAX-",'Basis-Tabelle-Samen'!Q20,"-",'Basis-Tabelle-Samen'!J20,"-garden-to-go-hungarian.jpg")),
" ACHTUNG")))))))))))))))))))))))))))))</f>
        <v>https://www.saflax.de/0-WVK-Retail/Bilder-Pictures/SAFLAX-52340-jacaranda-mimosifolia-garden-to-go-english.jpg</v>
      </c>
      <c r="AP56" s="330" t="str">
        <f>IF(K56&lt;1,"",
IF($C$1="Bulgarisch - BG",HYPERLINK(CONCATENATE("https://www.saflax.de/0-WVK-Retail/Bilder-Pictures/SAFLAX-",'Basis-Tabelle-Samen'!T20,"-",'Basis-Tabelle-Samen'!J20,"-cultivation-set-bulgarian.jpg")),
IF($C$1="Dänisch - DK",HYPERLINK(CONCATENATE("https://www.saflax.de/0-WVK-Retail/Bilder-Pictures/SAFLAX-",'Basis-Tabelle-Samen'!T20,"-",'Basis-Tabelle-Samen'!J20,"-cultivation-set-danish.jpg")),
IF($C$1="Deutsch - DE",HYPERLINK(CONCATENATE("https://www.saflax.de/0-WVK-Retail/Bilder-Pictures/SAFLAX-",'Basis-Tabelle-Samen'!T20,"-",'Basis-Tabelle-Samen'!J20,"-cultivation-set-german.jpg")),
IF($C$1="Englisch - UK",HYPERLINK(CONCATENATE("https://www.saflax.de/0-WVK-Retail/Bilder-Pictures/SAFLAX-",'Basis-Tabelle-Samen'!T20,"-",'Basis-Tabelle-Samen'!J20,"-cultivation-set-english.jpg")),
IF($C$1="Estnisch - EE",HYPERLINK(CONCATENATE("https://www.saflax.de/0-WVK-Retail/Bilder-Pictures/SAFLAX-",'Basis-Tabelle-Samen'!T20,"-",'Basis-Tabelle-Samen'!J20,"-cultivation-set-estonian.jpg")),
IF($C$1="Finnisch - FI",HYPERLINK(CONCATENATE("https://www.saflax.de/0-WVK-Retail/Bilder-Pictures/SAFLAX-",'Basis-Tabelle-Samen'!T20,"-",'Basis-Tabelle-Samen'!J20,"-cultivation-set-finnish.jpg")),
IF($C$1="Französisch - FR",HYPERLINK(CONCATENATE("https://www.saflax.de/0-WVK-Retail/Bilder-Pictures/SAFLAX-",'Basis-Tabelle-Samen'!T20,"-",'Basis-Tabelle-Samen'!J20,"-cultivation-set-french.jpg")),
IF($C$1="Griechisch - GR",HYPERLINK(CONCATENATE("https://www.saflax.de/0-WVK-Retail/Bilder-Pictures/SAFLAX-",'Basis-Tabelle-Samen'!T20,"-",'Basis-Tabelle-Samen'!J20,"-cultivation-set-greek.jpg")),
IF($C$1="Irisch - IE",HYPERLINK(CONCATENATE("https://www.saflax.de/0-WVK-Retail/Bilder-Pictures/SAFLAX-",'Basis-Tabelle-Samen'!T20,"-",'Basis-Tabelle-Samen'!J20,"-cultivation-set-irish.jpg")),
IF($C$1="Isländisch - IS",HYPERLINK(CONCATENATE("https://www.saflax.de/0-WVK-Retail/Bilder-Pictures/SAFLAX-",'Basis-Tabelle-Samen'!T20,"-",'Basis-Tabelle-Samen'!J20,"-cultivation-set-icelandic.jpg")),
IF($C$1="Italienisch - IT",HYPERLINK(CONCATENATE("https://www.saflax.de/0-WVK-Retail/Bilder-Pictures/SAFLAX-",'Basis-Tabelle-Samen'!T20,"-",'Basis-Tabelle-Samen'!J20,"-cultivation-set-italian.jpg")),
IF($C$1="Japanisch - JP",HYPERLINK(CONCATENATE("https://www.saflax.de/0-WVK-Retail/Bilder-Pictures/SAFLAX-",'Basis-Tabelle-Samen'!T20,"-",'Basis-Tabelle-Samen'!J20,"-cultivation-set-japanese.jpg")),
IF($C$1="Kroatisch - HR",HYPERLINK(CONCATENATE("https://www.saflax.de/0-WVK-Retail/Bilder-Pictures/SAFLAX-",'Basis-Tabelle-Samen'!T20,"-",'Basis-Tabelle-Samen'!J20,"-cultivation-set-croatian.jpg")),
IF($C$1="Lettisch - LV",HYPERLINK(CONCATENATE("https://www.saflax.de/0-WVK-Retail/Bilder-Pictures/SAFLAX-",'Basis-Tabelle-Samen'!T20,"-",'Basis-Tabelle-Samen'!J20,"-cultivation-set-latvian.jpg")),
IF($C$1="Litauisch - LT",HYPERLINK(CONCATENATE("https://www.saflax.de/0-WVK-Retail/Bilder-Pictures/SAFLAX-",'Basis-Tabelle-Samen'!T20,"-",'Basis-Tabelle-Samen'!J20,"-cultivation-set-lithuanian.jpg")),
IF($C$1="Maltesisch - MT",HYPERLINK(CONCATENATE("https://www.saflax.de/0-WVK-Retail/Bilder-Pictures/SAFLAX-",'Basis-Tabelle-Samen'!T20,"-",'Basis-Tabelle-Samen'!J20,"-cultivation-set-maltese.jpg")),
IF($C$1="Niederländisch - NL",HYPERLINK(CONCATENATE("https://www.saflax.de/0-WVK-Retail/Bilder-Pictures/SAFLAX-",'Basis-Tabelle-Samen'!T20,"-",'Basis-Tabelle-Samen'!J20,"-cultivation-set-dutch.jpg")),
IF($C$1="Norwegisch - NO",HYPERLINK(CONCATENATE("https://www.saflax.de/0-WVK-Retail/Bilder-Pictures/SAFLAX-",'Basis-Tabelle-Samen'!T20,"-",'Basis-Tabelle-Samen'!J20,"-cultivation-set-nowegian.jpg")),
IF($C$1="Polnisch - PL",HYPERLINK(CONCATENATE("https://www.saflax.de/0-WVK-Retail/Bilder-Pictures/SAFLAX-",'Basis-Tabelle-Samen'!T20,"-",'Basis-Tabelle-Samen'!J20,"-cultivation-set-polish.jpg")),
IF($C$1="Portugiesisch - PT",HYPERLINK(CONCATENATE("https://www.saflax.de/0-WVK-Retail/Bilder-Pictures/SAFLAX-",'Basis-Tabelle-Samen'!T20,"-",'Basis-Tabelle-Samen'!J20,"-cultivation-set-portuguese.jpg")),
IF($C$1="Rumänisch - RO",HYPERLINK(CONCATENATE("https://www.saflax.de/0-WVK-Retail/Bilder-Pictures/SAFLAX-",'Basis-Tabelle-Samen'!T20,"-",'Basis-Tabelle-Samen'!J20,"-cultivation-set-romanian.jpg")),
IF($C$1="Schwedisch - SE",HYPERLINK(CONCATENATE("https://www.saflax.de/0-WVK-Retail/Bilder-Pictures/SAFLAX-",'Basis-Tabelle-Samen'!T20,"-",'Basis-Tabelle-Samen'!J20,"-cultivation-set-swedish.jpg")),
IF($C$1="Slowakisch - SK",HYPERLINK(CONCATENATE("https://www.saflax.de/0-WVK-Retail/Bilder-Pictures/SAFLAX-",'Basis-Tabelle-Samen'!T20,"-",'Basis-Tabelle-Samen'!J20,"-cultivation-set-slovak.jpg")),
IF($C$1="Slowenisch - SI",HYPERLINK(CONCATENATE("https://www.saflax.de/0-WVK-Retail/Bilder-Pictures/SAFLAX-",'Basis-Tabelle-Samen'!T20,"-",'Basis-Tabelle-Samen'!J20,"-cultivation-set-slovenian.jpg")),
IF($C$1="Spanisch - ES",HYPERLINK(CONCATENATE("https://www.saflax.de/0-WVK-Retail/Bilder-Pictures/SAFLAX-",'Basis-Tabelle-Samen'!T20,"-",'Basis-Tabelle-Samen'!J20,"-cultivation-set-spanish.jpg")),
IF($C$1="Tschechisch - CZ",HYPERLINK(CONCATENATE("https://www.saflax.de/0-WVK-Retail/Bilder-Pictures/SAFLAX-",'Basis-Tabelle-Samen'!T20,"-",'Basis-Tabelle-Samen'!J20,"-cultivation-set-czech.jpg")),
IF($C$1="Türkisch - TR",HYPERLINK(CONCATENATE("https://www.saflax.de/0-WVK-Retail/Bilder-Pictures/SAFLAX-",'Basis-Tabelle-Samen'!T20,"-",'Basis-Tabelle-Samen'!J20,"-cultivation-set-turkish.jpg")),
IF($C$1="Ungarisch - HU",HYPERLINK(CONCATENATE("https://www.saflax.de/0-WVK-Retail/Bilder-Pictures/SAFLAX-",'Basis-Tabelle-Samen'!T20,"-",'Basis-Tabelle-Samen'!J20,"-cultivation-set-hungarian.jpg")),
" ACHTUNG")))))))))))))))))))))))))))))</f>
        <v>https://www.saflax.de/0-WVK-Retail/Bilder-Pictures/SAFLAX-32340-jacaranda-mimosifolia-cultivation-set-english.jpg</v>
      </c>
      <c r="AQ56" s="330" t="str">
        <f>IF(L56&lt;1,"",
IF($C$1="Bulgarisch - BG",HYPERLINK(CONCATENATE("https://www.saflax.de/0-WVK-Retail/Bilder-Pictures/SAFLAX-",'Basis-Tabelle-Samen'!W20,"-",'Basis-Tabelle-Samen'!J20,"-garden-in-the-bag-bulgarian.jpg")),
IF($C$1="Dänisch - DK",HYPERLINK(CONCATENATE("https://www.saflax.de/0-WVK-Retail/Bilder-Pictures/SAFLAX-",'Basis-Tabelle-Samen'!W20,"-",'Basis-Tabelle-Samen'!J20,"-garden-in-the-bag-danish.jpg")),
IF($C$1="Deutsch - DE",HYPERLINK(CONCATENATE("https://www.saflax.de/0-WVK-Retail/Bilder-Pictures/SAFLAX-",'Basis-Tabelle-Samen'!W20,"-",'Basis-Tabelle-Samen'!J20,"-garden-in-the-bag-german.jpg")),
IF($C$1="Englisch - UK",HYPERLINK(CONCATENATE("https://www.saflax.de/0-WVK-Retail/Bilder-Pictures/SAFLAX-",'Basis-Tabelle-Samen'!W20,"-",'Basis-Tabelle-Samen'!J20,"-garden-in-the-bag-english.jpg")),
IF($C$1="Estnisch - EE",HYPERLINK(CONCATENATE("https://www.saflax.de/0-WVK-Retail/Bilder-Pictures/SAFLAX-",'Basis-Tabelle-Samen'!W20,"-",'Basis-Tabelle-Samen'!J20,"-garden-in-the-bag-estonian.jpg")),
IF($C$1="Finnisch - FI",HYPERLINK(CONCATENATE("https://www.saflax.de/0-WVK-Retail/Bilder-Pictures/SAFLAX-",'Basis-Tabelle-Samen'!W20,"-",'Basis-Tabelle-Samen'!J20,"-garden-in-the-bag-finnish.jpg")),
IF($C$1="Französisch - FR",HYPERLINK(CONCATENATE("https://www.saflax.de/0-WVK-Retail/Bilder-Pictures/SAFLAX-",'Basis-Tabelle-Samen'!W20,"-",'Basis-Tabelle-Samen'!J20,"-garden-in-the-bag-french.jpg")),
IF($C$1="Griechisch - GR",HYPERLINK(CONCATENATE("https://www.saflax.de/0-WVK-Retail/Bilder-Pictures/SAFLAX-",'Basis-Tabelle-Samen'!W20,"-",'Basis-Tabelle-Samen'!J20,"-garden-in-the-bag-greek.jpg")),
IF($C$1="Irisch - IE",HYPERLINK(CONCATENATE("https://www.saflax.de/0-WVK-Retail/Bilder-Pictures/SAFLAX-",'Basis-Tabelle-Samen'!W20,"-",'Basis-Tabelle-Samen'!J20,"-garden-in-the-bag-irish.jpg")),
IF($C$1="Isländisch - IS",HYPERLINK(CONCATENATE("https://www.saflax.de/0-WVK-Retail/Bilder-Pictures/SAFLAX-",'Basis-Tabelle-Samen'!W20,"-",'Basis-Tabelle-Samen'!J20,"-garden-in-the-bag-icelandic.jpg")),
IF($C$1="Italienisch - IT",HYPERLINK(CONCATENATE("https://www.saflax.de/0-WVK-Retail/Bilder-Pictures/SAFLAX-",'Basis-Tabelle-Samen'!W20,"-",'Basis-Tabelle-Samen'!J20,"-garden-in-the-bag-italian.jpg")),
IF($C$1="Japanisch - JP",HYPERLINK(CONCATENATE("https://www.saflax.de/0-WVK-Retail/Bilder-Pictures/SAFLAX-",'Basis-Tabelle-Samen'!W20,"-",'Basis-Tabelle-Samen'!J20,"-garden-in-the-bag-japanese.jpg")),
IF($C$1="Kroatisch - HR",HYPERLINK(CONCATENATE("https://www.saflax.de/0-WVK-Retail/Bilder-Pictures/SAFLAX-",'Basis-Tabelle-Samen'!W20,"-",'Basis-Tabelle-Samen'!J20,"-garden-in-the-bag-croatian.jpg")),
IF($C$1="Lettisch - LV",HYPERLINK(CONCATENATE("https://www.saflax.de/0-WVK-Retail/Bilder-Pictures/SAFLAX-",'Basis-Tabelle-Samen'!W20,"-",'Basis-Tabelle-Samen'!J20,"-garden-in-the-bag-latvian.jpg")),
IF($C$1="Litauisch - LT",HYPERLINK(CONCATENATE("https://www.saflax.de/0-WVK-Retail/Bilder-Pictures/SAFLAX-",'Basis-Tabelle-Samen'!W20,"-",'Basis-Tabelle-Samen'!J20,"-garden-in-the-bag-lithuanian.jpg")),
IF($C$1="Maltesisch - MT",HYPERLINK(CONCATENATE("https://www.saflax.de/0-WVK-Retail/Bilder-Pictures/SAFLAX-",'Basis-Tabelle-Samen'!W20,"-",'Basis-Tabelle-Samen'!J20,"-garden-in-the-bag-maltese.jpg")),
IF($C$1="Niederländisch - NL",HYPERLINK(CONCATENATE("https://www.saflax.de/0-WVK-Retail/Bilder-Pictures/SAFLAX-",'Basis-Tabelle-Samen'!W20,"-",'Basis-Tabelle-Samen'!J20,"-garden-in-the-bag-dutch.jpg")),
IF($C$1="Norwegisch - NO",HYPERLINK(CONCATENATE("https://www.saflax.de/0-WVK-Retail/Bilder-Pictures/SAFLAX-",'Basis-Tabelle-Samen'!W20,"-",'Basis-Tabelle-Samen'!J20,"-garden-in-the-bag-nowegian.jpg")),
IF($C$1="Polnisch - PL",HYPERLINK(CONCATENATE("https://www.saflax.de/0-WVK-Retail/Bilder-Pictures/SAFLAX-",'Basis-Tabelle-Samen'!W20,"-",'Basis-Tabelle-Samen'!J20,"-garden-in-the-bag-polish.jpg")),
IF($C$1="Portugiesisch - PT",HYPERLINK(CONCATENATE("https://www.saflax.de/0-WVK-Retail/Bilder-Pictures/SAFLAX-",'Basis-Tabelle-Samen'!W20,"-",'Basis-Tabelle-Samen'!J20,"-garden-in-the-bag-portuguese.jpg")),
IF($C$1="Rumänisch - RO",HYPERLINK(CONCATENATE("https://www.saflax.de/0-WVK-Retail/Bilder-Pictures/SAFLAX-",'Basis-Tabelle-Samen'!W20,"-",'Basis-Tabelle-Samen'!J20,"-garden-in-the-bag-romanian.jpg")),
IF($C$1="Schwedisch - SE",HYPERLINK(CONCATENATE("https://www.saflax.de/0-WVK-Retail/Bilder-Pictures/SAFLAX-",'Basis-Tabelle-Samen'!W20,"-",'Basis-Tabelle-Samen'!J20,"-garden-in-the-bag-swedish.jpg")),
IF($C$1="Slowakisch - SK",HYPERLINK(CONCATENATE("https://www.saflax.de/0-WVK-Retail/Bilder-Pictures/SAFLAX-",'Basis-Tabelle-Samen'!W20,"-",'Basis-Tabelle-Samen'!J20,"-garden-in-the-bag-slovak.jpg")),
IF($C$1="Slowenisch - SI",HYPERLINK(CONCATENATE("https://www.saflax.de/0-WVK-Retail/Bilder-Pictures/SAFLAX-",'Basis-Tabelle-Samen'!W20,"-",'Basis-Tabelle-Samen'!J20,"-garden-in-the-bag-slovenian.jpg")),
IF($C$1="Spanisch - ES",HYPERLINK(CONCATENATE("https://www.saflax.de/0-WVK-Retail/Bilder-Pictures/SAFLAX-",'Basis-Tabelle-Samen'!W20,"-",'Basis-Tabelle-Samen'!J20,"-garden-in-the-bag-spanish.jpg")),
IF($C$1="Tschechisch - CZ",HYPERLINK(CONCATENATE("https://www.saflax.de/0-WVK-Retail/Bilder-Pictures/SAFLAX-",'Basis-Tabelle-Samen'!W20,"-",'Basis-Tabelle-Samen'!J20,"-garden-in-the-bag-czech.jpg")),
IF($C$1="Türkisch - TR",HYPERLINK(CONCATENATE("https://www.saflax.de/0-WVK-Retail/Bilder-Pictures/SAFLAX-",'Basis-Tabelle-Samen'!W20,"-",'Basis-Tabelle-Samen'!J20,"-garden-in-the-bag-turkish.jpg")),
IF($C$1="Ungarisch - HU",HYPERLINK(CONCATENATE("https://www.saflax.de/0-WVK-Retail/Bilder-Pictures/SAFLAX-",'Basis-Tabelle-Samen'!W20,"-",'Basis-Tabelle-Samen'!J20,"-garden-in-the-bag-hungarian.jpg")),
" ACHTUNG")))))))))))))))))))))))))))))</f>
        <v>https://www.saflax.de/0-WVK-Retail/Bilder-Pictures/SAFLAX-62340-jacaranda-mimosifolia-garden-in-the-bag-english.jpg</v>
      </c>
    </row>
    <row r="57" spans="1:43" ht="17.100000000000001" customHeight="1" x14ac:dyDescent="0.2">
      <c r="A57" s="318" t="str">
        <f>IF('Basis-Tabelle-Samen'!A78="","",IF($C$1="Deutsch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57" s="319" t="str">
        <f>'Basis-Tabelle-Samen'!I78</f>
        <v>Caesalpinia gillesii X spinosa</v>
      </c>
      <c r="C57" s="316" t="str">
        <f>IF($C$1="Bulgarisch - BG",'Basis-Tabelle-Samen'!Z78,
IF($C$1="Dänisch - DK",'Basis-Tabelle-Samen'!AA78,
IF($C$1="Deutsch - DE",'Basis-Tabelle-Samen'!AB78,
IF($C$1="Englisch - UK",'Basis-Tabelle-Samen'!AC78,
IF($C$1="Estnisch - EE",'Basis-Tabelle-Samen'!AD78,
IF($C$1="Finnisch - FI",'Basis-Tabelle-Samen'!AE78,
IF($C$1="Französisch - FR",'Basis-Tabelle-Samen'!AF78,
IF($C$1="Griechisch - GR",'Basis-Tabelle-Samen'!AG78,
IF($C$1="Irisch - IE",'Basis-Tabelle-Samen'!AH78,
IF($C$1="Isländisch - IS",'Basis-Tabelle-Samen'!AI78,
IF($C$1="Italienisch - IT",'Basis-Tabelle-Samen'!AJ78,
IF($C$1="Japanisch - JP",'Basis-Tabelle-Samen'!AK78,
IF($C$1="Kroatisch - HR",'Basis-Tabelle-Samen'!AL78,
IF($C$1="Lettisch - LV",'Basis-Tabelle-Samen'!AM78,
IF($C$1="Litauisch - LT",'Basis-Tabelle-Samen'!AN78,
IF($C$1="Maltesisch - MT",'Basis-Tabelle-Samen'!AO78,
IF($C$1="Niederländisch - NL",'Basis-Tabelle-Samen'!AP78,
IF($C$1="Norwegisch - NO",'Basis-Tabelle-Samen'!AQ78,
IF($C$1="Polnisch - PL",'Basis-Tabelle-Samen'!AR78,
IF($C$1="Portugiesisch - PT",'Basis-Tabelle-Samen'!AS78,
IF($C$1="Rumänisch - RO",'Basis-Tabelle-Samen'!AT78,
IF($C$1="Schwedisch - SE",'Basis-Tabelle-Samen'!AU78,
IF($C$1="Slowakisch - SK",'Basis-Tabelle-Samen'!AV78,
IF($C$1="Slowenisch - SI",'Basis-Tabelle-Samen'!AW78,
IF($C$1="Spanisch - ES",'Basis-Tabelle-Samen'!AX78,
IF($C$1="Tschechisch - CZ",'Basis-Tabelle-Samen'!AY78,
IF($C$1="Türkisch - TR",'Basis-Tabelle-Samen'!AZ78,
IF($C$1="Ungarisch - HU",'Basis-Tabelle-Samen'!BA78,
" ACHTUNG"))))))))))))))))))))))))))))</f>
        <v>Peacock Shrub</v>
      </c>
      <c r="D57" s="320">
        <f>'Basis-Tabelle-Samen'!F78</f>
        <v>10</v>
      </c>
      <c r="E57" s="321" t="str">
        <f>'Basis-Tabelle-Samen'!H78</f>
        <v>7 %</v>
      </c>
      <c r="F57" s="322" t="str">
        <f>IF('Basis-Tabelle-Samen'!G78="","",'Basis-Tabelle-Samen'!G78)</f>
        <v>01</v>
      </c>
      <c r="G57" s="320">
        <f>'Basis-Tabelle-Samen'!C78</f>
        <v>12994</v>
      </c>
      <c r="H57" s="323">
        <f>'Basis-Tabelle-Samen'!D78</f>
        <v>4055473129945</v>
      </c>
      <c r="I57" s="324">
        <f>'Basis-Tabelle-Samen'!E78</f>
        <v>1.85</v>
      </c>
      <c r="J57" s="325">
        <f t="shared" si="0"/>
        <v>12</v>
      </c>
      <c r="K57" s="326">
        <f>'Basis-Tabelle-Samen'!K78</f>
        <v>72994</v>
      </c>
      <c r="L57" s="323">
        <f>'Basis-Tabelle-Samen'!L78</f>
        <v>4055473729947</v>
      </c>
      <c r="M57" s="324">
        <f>'Basis-Tabelle-Samen'!M78</f>
        <v>2.4500000000000002</v>
      </c>
      <c r="N57" s="326">
        <f>IF(K57&lt;1,"",'3'!$I$15)</f>
        <v>15</v>
      </c>
      <c r="O57" s="327">
        <f>IF(K57&lt;1,"",'3'!$J$11)</f>
        <v>90</v>
      </c>
      <c r="P57" s="326">
        <f>'Basis-Tabelle-Samen'!N78</f>
        <v>82994</v>
      </c>
      <c r="Q57" s="323">
        <f>'Basis-Tabelle-Samen'!O78</f>
        <v>4055473829944</v>
      </c>
      <c r="R57" s="328">
        <f>'Basis-Tabelle-Samen'!P78</f>
        <v>3.75</v>
      </c>
      <c r="S57" s="326">
        <f>IF(R57&lt;1,"",'3'!$M$15)</f>
        <v>18</v>
      </c>
      <c r="T57" s="327">
        <f>IF(R57&lt;1,"",'3'!$N$11)</f>
        <v>72</v>
      </c>
      <c r="U57" s="326">
        <f>'Basis-Tabelle-Samen'!Q78</f>
        <v>52994</v>
      </c>
      <c r="V57" s="323">
        <f>'Basis-Tabelle-Samen'!R78</f>
        <v>4055473529943</v>
      </c>
      <c r="W57" s="324">
        <f>'Basis-Tabelle-Samen'!S78</f>
        <v>4.95</v>
      </c>
      <c r="X57" s="326">
        <f>IF(U57&lt;1,"",'3'!$Q$15)</f>
        <v>6</v>
      </c>
      <c r="Y57" s="327">
        <f>IF(U57&lt;1,"",'3'!$R$11)</f>
        <v>24</v>
      </c>
      <c r="Z57" s="326">
        <f>'Basis-Tabelle-Samen'!T78</f>
        <v>32994</v>
      </c>
      <c r="AA57" s="323">
        <f>'Basis-Tabelle-Samen'!U78</f>
        <v>4055473329949</v>
      </c>
      <c r="AB57" s="324">
        <f>'Basis-Tabelle-Samen'!V78</f>
        <v>6.75</v>
      </c>
      <c r="AC57" s="326">
        <f>IF(Z57&lt;1,"",'3'!$U$15)</f>
        <v>6</v>
      </c>
      <c r="AD57" s="327">
        <f>IF(Z57&lt;1,"",'3'!$V$11)</f>
        <v>24</v>
      </c>
      <c r="AE57" s="326">
        <f>'Basis-Tabelle-Samen'!W78</f>
        <v>62994</v>
      </c>
      <c r="AF57" s="323">
        <f>'Basis-Tabelle-Samen'!X78</f>
        <v>4055473629940</v>
      </c>
      <c r="AG57" s="324">
        <f>'Basis-Tabelle-Samen'!Y78</f>
        <v>2.95</v>
      </c>
      <c r="AH57" s="326">
        <f>IF(AE57&lt;1,"",'3'!$Y$15)</f>
        <v>8</v>
      </c>
      <c r="AI57" s="327">
        <f>IF(AE57&lt;1,"",'3'!$Z$11)</f>
        <v>64</v>
      </c>
      <c r="AJ57" s="315"/>
      <c r="AK57" s="316" t="str">
        <f>IF(G57&lt;1,"",
IF($C$1="Bulgarisch - BG",HYPERLINK(CONCATENATE("https://www.saflax.de/0-WVK-Retail/Bilder-Pictures/SAFLAX-",'Basis-Tabelle-Samen'!C78,"-",'Basis-Tabelle-Samen'!J78,"-seed-package-front-cr-bulgarian.jpg")),
IF($C$1="Dänisch - DK",HYPERLINK(CONCATENATE("https://www.saflax.de/0-WVK-Retail/Bilder-Pictures/SAFLAX-",'Basis-Tabelle-Samen'!C78,"-",'Basis-Tabelle-Samen'!J78,"-seed-package-front-cr-danish.jpg")),
IF($C$1="Deutsch - DE",HYPERLINK(CONCATENATE("https://www.saflax.de/0-WVK-Retail/Bilder-Pictures/SAFLAX-",'Basis-Tabelle-Samen'!C78,"-",'Basis-Tabelle-Samen'!J78,"-seed-package-front-cr-german.jpg")),
IF($C$1="Englisch - UK",HYPERLINK(CONCATENATE("https://www.saflax.de/0-WVK-Retail/Bilder-Pictures/SAFLAX-",'Basis-Tabelle-Samen'!C78,"-",'Basis-Tabelle-Samen'!J78,"-seed-package-front-cr-english.jpg")),
IF($C$1="Estnisch - EE",HYPERLINK(CONCATENATE("https://www.saflax.de/0-WVK-Retail/Bilder-Pictures/SAFLAX-",'Basis-Tabelle-Samen'!C78,"-",'Basis-Tabelle-Samen'!J78,"-seed-package-front-cr-estonian.jpg")),
IF($C$1="Finnisch - FI",HYPERLINK(CONCATENATE("https://www.saflax.de/0-WVK-Retail/Bilder-Pictures/SAFLAX-",'Basis-Tabelle-Samen'!C78,"-",'Basis-Tabelle-Samen'!J78,"-seed-package-front-cr-finnish.jpg")),
IF($C$1="Französisch - FR",HYPERLINK(CONCATENATE("https://www.saflax.de/0-WVK-Retail/Bilder-Pictures/SAFLAX-",'Basis-Tabelle-Samen'!C78,"-",'Basis-Tabelle-Samen'!J78,"-seed-package-front-cr-french.jpg")),
IF($C$1="Griechisch - GR",HYPERLINK(CONCATENATE("https://www.saflax.de/0-WVK-Retail/Bilder-Pictures/SAFLAX-",'Basis-Tabelle-Samen'!C78,"-",'Basis-Tabelle-Samen'!J78,"-seed-package-front-cr-greek.jpg")),
IF($C$1="Irisch - IE",HYPERLINK(CONCATENATE("https://www.saflax.de/0-WVK-Retail/Bilder-Pictures/SAFLAX-",'Basis-Tabelle-Samen'!C78,"-",'Basis-Tabelle-Samen'!J78,"-seed-package-front-cr-irish.jpg")),
IF($C$1="Isländisch - IS",HYPERLINK(CONCATENATE("https://www.saflax.de/0-WVK-Retail/Bilder-Pictures/SAFLAX-",'Basis-Tabelle-Samen'!C78,"-",'Basis-Tabelle-Samen'!J78,"-seed-package-front-cr-icelandic.jpg")),
IF($C$1="Italienisch - IT",HYPERLINK(CONCATENATE("https://www.saflax.de/0-WVK-Retail/Bilder-Pictures/SAFLAX-",'Basis-Tabelle-Samen'!C78,"-",'Basis-Tabelle-Samen'!J78,"-seed-package-front-cr-italian.jpg")),
IF($C$1="Japanisch - JP",HYPERLINK(CONCATENATE("https://www.saflax.de/0-WVK-Retail/Bilder-Pictures/SAFLAX-",'Basis-Tabelle-Samen'!C78,"-",'Basis-Tabelle-Samen'!J78,"-seed-package-front-cr-japanese.jpg")),
IF($C$1="Kroatisch - HR",HYPERLINK(CONCATENATE("https://www.saflax.de/0-WVK-Retail/Bilder-Pictures/SAFLAX-",'Basis-Tabelle-Samen'!C78,"-",'Basis-Tabelle-Samen'!J78,"-seed-package-front-cr-croatian.jpg")),
IF($C$1="Lettisch - LV",HYPERLINK(CONCATENATE("https://www.saflax.de/0-WVK-Retail/Bilder-Pictures/SAFLAX-",'Basis-Tabelle-Samen'!C78,"-",'Basis-Tabelle-Samen'!J78,"-seed-package-front-cr-latvian.jpg")),
IF($C$1="Litauisch - LT",HYPERLINK(CONCATENATE("https://www.saflax.de/0-WVK-Retail/Bilder-Pictures/SAFLAX-",'Basis-Tabelle-Samen'!C78,"-",'Basis-Tabelle-Samen'!J78,"-seed-package-front-cr-lithuanian.jpg")),
IF($C$1="Maltesisch - MT",HYPERLINK(CONCATENATE("https://www.saflax.de/0-WVK-Retail/Bilder-Pictures/SAFLAX-",'Basis-Tabelle-Samen'!C78,"-",'Basis-Tabelle-Samen'!J78,"-seed-package-front-cr-maltese.jpg")),
IF($C$1="Niederländisch - NL",HYPERLINK(CONCATENATE("https://www.saflax.de/0-WVK-Retail/Bilder-Pictures/SAFLAX-",'Basis-Tabelle-Samen'!C78,"-",'Basis-Tabelle-Samen'!J78,"-seed-package-front-cr-dutch.jpg")),
IF($C$1="Norwegisch - NO",HYPERLINK(CONCATENATE("https://www.saflax.de/0-WVK-Retail/Bilder-Pictures/SAFLAX-",'Basis-Tabelle-Samen'!C78,"-",'Basis-Tabelle-Samen'!J78,"-seed-package-front-cr-nowegian.jpg")),
IF($C$1="Polnisch - PL",HYPERLINK(CONCATENATE("https://www.saflax.de/0-WVK-Retail/Bilder-Pictures/SAFLAX-",'Basis-Tabelle-Samen'!C78,"-",'Basis-Tabelle-Samen'!J78,"-seed-package-front-cr-polish.jpg")),
IF($C$1="Portugiesisch - PT",HYPERLINK(CONCATENATE("https://www.saflax.de/0-WVK-Retail/Bilder-Pictures/SAFLAX-",'Basis-Tabelle-Samen'!C78,"-",'Basis-Tabelle-Samen'!J78,"-seed-package-front-cr-portuguese.jpg")),
IF($C$1="Rumänisch - RO",HYPERLINK(CONCATENATE("https://www.saflax.de/0-WVK-Retail/Bilder-Pictures/SAFLAX-",'Basis-Tabelle-Samen'!C78,"-",'Basis-Tabelle-Samen'!J78,"-seed-package-front-cr-romanian.jpg")),
IF($C$1="Schwedisch - SE",HYPERLINK(CONCATENATE("https://www.saflax.de/0-WVK-Retail/Bilder-Pictures/SAFLAX-",'Basis-Tabelle-Samen'!C78,"-",'Basis-Tabelle-Samen'!J78,"-seed-package-front-cr-swedish.jpg")),
IF($C$1="Slowakisch - SK",HYPERLINK(CONCATENATE("https://www.saflax.de/0-WVK-Retail/Bilder-Pictures/SAFLAX-",'Basis-Tabelle-Samen'!C78,"-",'Basis-Tabelle-Samen'!J78,"-seed-package-front-cr-slovak.jpg")),
IF($C$1="Slowenisch - SI",HYPERLINK(CONCATENATE("https://www.saflax.de/0-WVK-Retail/Bilder-Pictures/SAFLAX-",'Basis-Tabelle-Samen'!C78,"-",'Basis-Tabelle-Samen'!J78,"-seed-package-front-cr-slovenian.jpg")),
IF($C$1="Spanisch - ES",HYPERLINK(CONCATENATE("https://www.saflax.de/0-WVK-Retail/Bilder-Pictures/SAFLAX-",'Basis-Tabelle-Samen'!C78,"-",'Basis-Tabelle-Samen'!J78,"-seed-package-front-cr-spanish.jpg")),
IF($C$1="Tschechisch - CZ",HYPERLINK(CONCATENATE("https://www.saflax.de/0-WVK-Retail/Bilder-Pictures/SAFLAX-",'Basis-Tabelle-Samen'!C78,"-",'Basis-Tabelle-Samen'!J78,"-seed-package-front-cr-czech.jpg")),
IF($C$1="Türkisch - TR",HYPERLINK(CONCATENATE("https://www.saflax.de/0-WVK-Retail/Bilder-Pictures/SAFLAX-",'Basis-Tabelle-Samen'!C78,"-",'Basis-Tabelle-Samen'!J78,"-seed-package-front-cr-turkish.jpg")),
IF($C$1="Ungarisch - HU",HYPERLINK(CONCATENATE("https://www.saflax.de/0-WVK-Retail/Bilder-Pictures/SAFLAX-",'Basis-Tabelle-Samen'!C78,"-",'Basis-Tabelle-Samen'!J78,"-seed-package-front-cr-hungarian.jpg")),
" ACHTUNG")))))))))))))))))))))))))))))</f>
        <v>https://www.saflax.de/0-WVK-Retail/Bilder-Pictures/SAFLAX-12994-caesalpinia-gillesii-seed-package-front-cr-english.jpg</v>
      </c>
      <c r="AL57" s="330" t="str">
        <f>IF(G57&lt;1,"",
IF($C$1="Bulgarisch - BG",HYPERLINK(CONCATENATE("https://www.saflax.de/0-WVK-Retail/Bilder-Pictures/SAFLAX-",'Basis-Tabelle-Samen'!C78,"-",'Basis-Tabelle-Samen'!J78,"-seed-package-back-cr-bulgarian.jpg")),
IF($C$1="Dänisch - DK",HYPERLINK(CONCATENATE("https://www.saflax.de/0-WVK-Retail/Bilder-Pictures/SAFLAX-",'Basis-Tabelle-Samen'!C78,"-",'Basis-Tabelle-Samen'!J78,"-seed-package-back-cr-danish.jpg")),
IF($C$1="Deutsch - DE",HYPERLINK(CONCATENATE("https://www.saflax.de/0-WVK-Retail/Bilder-Pictures/SAFLAX-",'Basis-Tabelle-Samen'!C78,"-",'Basis-Tabelle-Samen'!J78,"-seed-package-back-cr-german.jpg")),
IF($C$1="Englisch - UK",HYPERLINK(CONCATENATE("https://www.saflax.de/0-WVK-Retail/Bilder-Pictures/SAFLAX-",'Basis-Tabelle-Samen'!C78,"-",'Basis-Tabelle-Samen'!J78,"-seed-package-back-cr-english.jpg")),
IF($C$1="Estnisch - EE",HYPERLINK(CONCATENATE("https://www.saflax.de/0-WVK-Retail/Bilder-Pictures/SAFLAX-",'Basis-Tabelle-Samen'!C78,"-",'Basis-Tabelle-Samen'!J78,"-seed-package-back-cr-estonian.jpg")),
IF($C$1="Finnisch - FI",HYPERLINK(CONCATENATE("https://www.saflax.de/0-WVK-Retail/Bilder-Pictures/SAFLAX-",'Basis-Tabelle-Samen'!C78,"-",'Basis-Tabelle-Samen'!J78,"-seed-package-back-cr-finnish.jpg")),
IF($C$1="Französisch - FR",HYPERLINK(CONCATENATE("https://www.saflax.de/0-WVK-Retail/Bilder-Pictures/SAFLAX-",'Basis-Tabelle-Samen'!C78,"-",'Basis-Tabelle-Samen'!J78,"-seed-package-back-cr-french.jpg")),
IF($C$1="Griechisch - GR",HYPERLINK(CONCATENATE("https://www.saflax.de/0-WVK-Retail/Bilder-Pictures/SAFLAX-",'Basis-Tabelle-Samen'!C78,"-",'Basis-Tabelle-Samen'!J78,"-seed-package-back-cr-greek.jpg")),
IF($C$1="Irisch - IE",HYPERLINK(CONCATENATE("https://www.saflax.de/0-WVK-Retail/Bilder-Pictures/SAFLAX-",'Basis-Tabelle-Samen'!C78,"-",'Basis-Tabelle-Samen'!J78,"-seed-package-back-cr-irish.jpg")),
IF($C$1="Isländisch - IS",HYPERLINK(CONCATENATE("https://www.saflax.de/0-WVK-Retail/Bilder-Pictures/SAFLAX-",'Basis-Tabelle-Samen'!C78,"-",'Basis-Tabelle-Samen'!J78,"-seed-package-back-cr-icelandic.jpg")),
IF($C$1="Italienisch - IT",HYPERLINK(CONCATENATE("https://www.saflax.de/0-WVK-Retail/Bilder-Pictures/SAFLAX-",'Basis-Tabelle-Samen'!C78,"-",'Basis-Tabelle-Samen'!J78,"-seed-package-back-cr-italian.jpg")),
IF($C$1="Japanisch - JP",HYPERLINK(CONCATENATE("https://www.saflax.de/0-WVK-Retail/Bilder-Pictures/SAFLAX-",'Basis-Tabelle-Samen'!C78,"-",'Basis-Tabelle-Samen'!J78,"-seed-package-back-cr-japanese.jpg")),
IF($C$1="Kroatisch - HR",HYPERLINK(CONCATENATE("https://www.saflax.de/0-WVK-Retail/Bilder-Pictures/SAFLAX-",'Basis-Tabelle-Samen'!C78,"-",'Basis-Tabelle-Samen'!J78,"-seed-package-back-cr-croatian.jpg")),
IF($C$1="Lettisch - LV",HYPERLINK(CONCATENATE("https://www.saflax.de/0-WVK-Retail/Bilder-Pictures/SAFLAX-",'Basis-Tabelle-Samen'!C78,"-",'Basis-Tabelle-Samen'!J78,"-seed-package-back-cr-latvian.jpg")),
IF($C$1="Litauisch - LT",HYPERLINK(CONCATENATE("https://www.saflax.de/0-WVK-Retail/Bilder-Pictures/SAFLAX-",'Basis-Tabelle-Samen'!C78,"-",'Basis-Tabelle-Samen'!J78,"-seed-package-back-cr-lithuanian.jpg")),
IF($C$1="Maltesisch - MT",HYPERLINK(CONCATENATE("https://www.saflax.de/0-WVK-Retail/Bilder-Pictures/SAFLAX-",'Basis-Tabelle-Samen'!C78,"-",'Basis-Tabelle-Samen'!J78,"-seed-package-back-cr-maltese.jpg")),
IF($C$1="Niederländisch - NL",HYPERLINK(CONCATENATE("https://www.saflax.de/0-WVK-Retail/Bilder-Pictures/SAFLAX-",'Basis-Tabelle-Samen'!C78,"-",'Basis-Tabelle-Samen'!J78,"-seed-package-back-cr-dutch.jpg")),
IF($C$1="Norwegisch - NO",HYPERLINK(CONCATENATE("https://www.saflax.de/0-WVK-Retail/Bilder-Pictures/SAFLAX-",'Basis-Tabelle-Samen'!C78,"-",'Basis-Tabelle-Samen'!J78,"-seed-package-back-cr-nowegian.jpg")),
IF($C$1="Polnisch - PL",HYPERLINK(CONCATENATE("https://www.saflax.de/0-WVK-Retail/Bilder-Pictures/SAFLAX-",'Basis-Tabelle-Samen'!C78,"-",'Basis-Tabelle-Samen'!J78,"-seed-package-back-cr-polish.jpg")),
IF($C$1="Portugiesisch - PT",HYPERLINK(CONCATENATE("https://www.saflax.de/0-WVK-Retail/Bilder-Pictures/SAFLAX-",'Basis-Tabelle-Samen'!C78,"-",'Basis-Tabelle-Samen'!J78,"-seed-package-back-cr-portuguese.jpg")),
IF($C$1="Rumänisch - RO",HYPERLINK(CONCATENATE("https://www.saflax.de/0-WVK-Retail/Bilder-Pictures/SAFLAX-",'Basis-Tabelle-Samen'!C78,"-",'Basis-Tabelle-Samen'!J78,"-seed-package-back-cr-romanian.jpg")),
IF($C$1="Schwedisch - SE",HYPERLINK(CONCATENATE("https://www.saflax.de/0-WVK-Retail/Bilder-Pictures/SAFLAX-",'Basis-Tabelle-Samen'!C78,"-",'Basis-Tabelle-Samen'!J78,"-seed-package-back-cr-swedish.jpg")),
IF($C$1="Slowakisch - SK",HYPERLINK(CONCATENATE("https://www.saflax.de/0-WVK-Retail/Bilder-Pictures/SAFLAX-",'Basis-Tabelle-Samen'!C78,"-",'Basis-Tabelle-Samen'!J78,"-seed-package-back-cr-slovak.jpg")),
IF($C$1="Slowenisch - SI",HYPERLINK(CONCATENATE("https://www.saflax.de/0-WVK-Retail/Bilder-Pictures/SAFLAX-",'Basis-Tabelle-Samen'!C78,"-",'Basis-Tabelle-Samen'!J78,"-seed-package-back-cr-slovenian.jpg")),
IF($C$1="Spanisch - ES",HYPERLINK(CONCATENATE("https://www.saflax.de/0-WVK-Retail/Bilder-Pictures/SAFLAX-",'Basis-Tabelle-Samen'!C78,"-",'Basis-Tabelle-Samen'!J78,"-seed-package-back-cr-spanish.jpg")),
IF($C$1="Tschechisch - CZ",HYPERLINK(CONCATENATE("https://www.saflax.de/0-WVK-Retail/Bilder-Pictures/SAFLAX-",'Basis-Tabelle-Samen'!C78,"-",'Basis-Tabelle-Samen'!J78,"-seed-package-back-cr-czech.jpg")),
IF($C$1="Türkisch - TR",HYPERLINK(CONCATENATE("https://www.saflax.de/0-WVK-Retail/Bilder-Pictures/SAFLAX-",'Basis-Tabelle-Samen'!C78,"-",'Basis-Tabelle-Samen'!J78,"-seed-package-back-cr-turkish.jpg")),
IF($C$1="Ungarisch - HU",HYPERLINK(CONCATENATE("https://www.saflax.de/0-WVK-Retail/Bilder-Pictures/SAFLAX-",'Basis-Tabelle-Samen'!C78,"-",'Basis-Tabelle-Samen'!J78,"-seed-package-back-cr-hungarian.jpg")),
" ACHTUNG")))))))))))))))))))))))))))))</f>
        <v>https://www.saflax.de/0-WVK-Retail/Bilder-Pictures/SAFLAX-12994-caesalpinia-gillesii-seed-package-back-cr-english.jpg</v>
      </c>
      <c r="AM57" s="330" t="str">
        <f>IF(H57&lt;1,"",
IF($C$1="Bulgarisch - BG",HYPERLINK(CONCATENATE("https://www.saflax.de/0-WVK-Retail/Bilder-Pictures/SAFLAX-",'Basis-Tabelle-Samen'!K78,"-",'Basis-Tabelle-Samen'!J78,"-garden-to-go-mini-bulgarian.jpg")),
IF($C$1="Dänisch - DK",HYPERLINK(CONCATENATE("https://www.saflax.de/0-WVK-Retail/Bilder-Pictures/SAFLAX-",'Basis-Tabelle-Samen'!K78,"-",'Basis-Tabelle-Samen'!J78,"-garden-to-go-mini-danish.jpg")),
IF($C$1="Deutsch - DE",HYPERLINK(CONCATENATE("https://www.saflax.de/0-WVK-Retail/Bilder-Pictures/SAFLAX-",'Basis-Tabelle-Samen'!K78,"-",'Basis-Tabelle-Samen'!J78,"-garden-to-go-mini-german.jpg")),
IF($C$1="Englisch - UK",HYPERLINK(CONCATENATE("https://www.saflax.de/0-WVK-Retail/Bilder-Pictures/SAFLAX-",'Basis-Tabelle-Samen'!K78,"-",'Basis-Tabelle-Samen'!J78,"-garden-to-go-mini-english.jpg")),
IF($C$1="Estnisch - EE",HYPERLINK(CONCATENATE("https://www.saflax.de/0-WVK-Retail/Bilder-Pictures/SAFLAX-",'Basis-Tabelle-Samen'!K78,"-",'Basis-Tabelle-Samen'!J78,"-garden-to-go-mini-estonian.jpg")),
IF($C$1="Finnisch - FI",HYPERLINK(CONCATENATE("https://www.saflax.de/0-WVK-Retail/Bilder-Pictures/SAFLAX-",'Basis-Tabelle-Samen'!K78,"-",'Basis-Tabelle-Samen'!J78,"-garden-to-go-mini-finnish.jpg")),
IF($C$1="Französisch - FR",HYPERLINK(CONCATENATE("https://www.saflax.de/0-WVK-Retail/Bilder-Pictures/SAFLAX-",'Basis-Tabelle-Samen'!K78,"-",'Basis-Tabelle-Samen'!J78,"-garden-to-go-mini-french.jpg")),
IF($C$1="Griechisch - GR",HYPERLINK(CONCATENATE("https://www.saflax.de/0-WVK-Retail/Bilder-Pictures/SAFLAX-",'Basis-Tabelle-Samen'!K78,"-",'Basis-Tabelle-Samen'!J78,"-garden-to-go-mini-greek.jpg")),
IF($C$1="Irisch - IE",HYPERLINK(CONCATENATE("https://www.saflax.de/0-WVK-Retail/Bilder-Pictures/SAFLAX-",'Basis-Tabelle-Samen'!K78,"-",'Basis-Tabelle-Samen'!J78,"-garden-to-go-mini-irish.jpg")),
IF($C$1="Isländisch - IS",HYPERLINK(CONCATENATE("https://www.saflax.de/0-WVK-Retail/Bilder-Pictures/SAFLAX-",'Basis-Tabelle-Samen'!K78,"-",'Basis-Tabelle-Samen'!J78,"-garden-to-go-mini-icelandic.jpg")),
IF($C$1="Italienisch - IT",HYPERLINK(CONCATENATE("https://www.saflax.de/0-WVK-Retail/Bilder-Pictures/SAFLAX-",'Basis-Tabelle-Samen'!K78,"-",'Basis-Tabelle-Samen'!J78,"-garden-to-go-mini-italian.jpg")),
IF($C$1="Japanisch - JP",HYPERLINK(CONCATENATE("https://www.saflax.de/0-WVK-Retail/Bilder-Pictures/SAFLAX-",'Basis-Tabelle-Samen'!K78,"-",'Basis-Tabelle-Samen'!J78,"-garden-to-go-mini-japanese.jpg")),
IF($C$1="Kroatisch - HR",HYPERLINK(CONCATENATE("https://www.saflax.de/0-WVK-Retail/Bilder-Pictures/SAFLAX-",'Basis-Tabelle-Samen'!K78,"-",'Basis-Tabelle-Samen'!J78,"-garden-to-go-mini-croatian.jpg")),
IF($C$1="Lettisch - LV",HYPERLINK(CONCATENATE("https://www.saflax.de/0-WVK-Retail/Bilder-Pictures/SAFLAX-",'Basis-Tabelle-Samen'!K78,"-",'Basis-Tabelle-Samen'!J78,"-garden-to-go-mini-latvian.jpg")),
IF($C$1="Litauisch - LT",HYPERLINK(CONCATENATE("https://www.saflax.de/0-WVK-Retail/Bilder-Pictures/SAFLAX-",'Basis-Tabelle-Samen'!K78,"-",'Basis-Tabelle-Samen'!J78,"-garden-to-go-mini-lithuanian.jpg")),
IF($C$1="Maltesisch - MT",HYPERLINK(CONCATENATE("https://www.saflax.de/0-WVK-Retail/Bilder-Pictures/SAFLAX-",'Basis-Tabelle-Samen'!K78,"-",'Basis-Tabelle-Samen'!J78,"-garden-to-go-mini-maltese.jpg")),
IF($C$1="Niederländisch - NL",HYPERLINK(CONCATENATE("https://www.saflax.de/0-WVK-Retail/Bilder-Pictures/SAFLAX-",'Basis-Tabelle-Samen'!K78,"-",'Basis-Tabelle-Samen'!J78,"-garden-to-go-mini-dutch.jpg")),
IF($C$1="Norwegisch - NO",HYPERLINK(CONCATENATE("https://www.saflax.de/0-WVK-Retail/Bilder-Pictures/SAFLAX-",'Basis-Tabelle-Samen'!K78,"-",'Basis-Tabelle-Samen'!J78,"-garden-to-go-mini-nowegian.jpg")),
IF($C$1="Polnisch - PL",HYPERLINK(CONCATENATE("https://www.saflax.de/0-WVK-Retail/Bilder-Pictures/SAFLAX-",'Basis-Tabelle-Samen'!K78,"-",'Basis-Tabelle-Samen'!J78,"-garden-to-go-mini-polish.jpg")),
IF($C$1="Portugiesisch - PT",HYPERLINK(CONCATENATE("https://www.saflax.de/0-WVK-Retail/Bilder-Pictures/SAFLAX-",'Basis-Tabelle-Samen'!K78,"-",'Basis-Tabelle-Samen'!J78,"-garden-to-go-mini-portuguese.jpg")),
IF($C$1="Rumänisch - RO",HYPERLINK(CONCATENATE("https://www.saflax.de/0-WVK-Retail/Bilder-Pictures/SAFLAX-",'Basis-Tabelle-Samen'!K78,"-",'Basis-Tabelle-Samen'!J78,"-garden-to-go-mini-romanian.jpg")),
IF($C$1="Schwedisch - SE",HYPERLINK(CONCATENATE("https://www.saflax.de/0-WVK-Retail/Bilder-Pictures/SAFLAX-",'Basis-Tabelle-Samen'!K78,"-",'Basis-Tabelle-Samen'!J78,"-garden-to-go-mini-swedish.jpg")),
IF($C$1="Slowakisch - SK",HYPERLINK(CONCATENATE("https://www.saflax.de/0-WVK-Retail/Bilder-Pictures/SAFLAX-",'Basis-Tabelle-Samen'!K78,"-",'Basis-Tabelle-Samen'!J78,"-garden-to-go-mini-slovak.jpg")),
IF($C$1="Slowenisch - SI",HYPERLINK(CONCATENATE("https://www.saflax.de/0-WVK-Retail/Bilder-Pictures/SAFLAX-",'Basis-Tabelle-Samen'!K78,"-",'Basis-Tabelle-Samen'!J78,"-garden-to-go-mini-slovenian.jpg")),
IF($C$1="Spanisch - ES",HYPERLINK(CONCATENATE("https://www.saflax.de/0-WVK-Retail/Bilder-Pictures/SAFLAX-",'Basis-Tabelle-Samen'!K78,"-",'Basis-Tabelle-Samen'!J78,"-garden-to-go-mini-spanish.jpg")),
IF($C$1="Tschechisch - CZ",HYPERLINK(CONCATENATE("https://www.saflax.de/0-WVK-Retail/Bilder-Pictures/SAFLAX-",'Basis-Tabelle-Samen'!K78,"-",'Basis-Tabelle-Samen'!J78,"-garden-to-go-mini-czech.jpg")),
IF($C$1="Türkisch - TR",HYPERLINK(CONCATENATE("https://www.saflax.de/0-WVK-Retail/Bilder-Pictures/SAFLAX-",'Basis-Tabelle-Samen'!K78,"-",'Basis-Tabelle-Samen'!J78,"-garden-to-go-mini-turkish.jpg")),
IF($C$1="Ungarisch - HU",HYPERLINK(CONCATENATE("https://www.saflax.de/0-WVK-Retail/Bilder-Pictures/SAFLAX-",'Basis-Tabelle-Samen'!K78,"-",'Basis-Tabelle-Samen'!J78,"-garden-to-go-mini-hungarian.jpg")),
" ACHTUNG")))))))))))))))))))))))))))))</f>
        <v>https://www.saflax.de/0-WVK-Retail/Bilder-Pictures/SAFLAX-72994-caesalpinia-gillesii-garden-to-go-mini-english.jpg</v>
      </c>
      <c r="AN57" s="330" t="str">
        <f>IF(I57&lt;1,"",
IF($C$1="Bulgarisch - BG",HYPERLINK(CONCATENATE("https://www.saflax.de/0-WVK-Retail/Bilder-Pictures/SAFLAX-",'Basis-Tabelle-Samen'!N78,"-",'Basis-Tabelle-Samen'!J78,"-garden-to-go-lite-bulgarian.jpg")),
IF($C$1="Dänisch - DK",HYPERLINK(CONCATENATE("https://www.saflax.de/0-WVK-Retail/Bilder-Pictures/SAFLAX-",'Basis-Tabelle-Samen'!N78,"-",'Basis-Tabelle-Samen'!J78,"-garden-to-go-lite-danish.jpg")),
IF($C$1="Deutsch - DE",HYPERLINK(CONCATENATE("https://www.saflax.de/0-WVK-Retail/Bilder-Pictures/SAFLAX-",'Basis-Tabelle-Samen'!N78,"-",'Basis-Tabelle-Samen'!J78,"-garden-to-go-lite-german.jpg")),
IF($C$1="Englisch - UK",HYPERLINK(CONCATENATE("https://www.saflax.de/0-WVK-Retail/Bilder-Pictures/SAFLAX-",'Basis-Tabelle-Samen'!N78,"-",'Basis-Tabelle-Samen'!J78,"-garden-to-go-lite-english.jpg")),
IF($C$1="Estnisch - EE",HYPERLINK(CONCATENATE("https://www.saflax.de/0-WVK-Retail/Bilder-Pictures/SAFLAX-",'Basis-Tabelle-Samen'!N78,"-",'Basis-Tabelle-Samen'!J78,"-garden-to-go-lite-estonian.jpg")),
IF($C$1="Finnisch - FI",HYPERLINK(CONCATENATE("https://www.saflax.de/0-WVK-Retail/Bilder-Pictures/SAFLAX-",'Basis-Tabelle-Samen'!N78,"-",'Basis-Tabelle-Samen'!J78,"-garden-to-go-lite-finnish.jpg")),
IF($C$1="Französisch - FR",HYPERLINK(CONCATENATE("https://www.saflax.de/0-WVK-Retail/Bilder-Pictures/SAFLAX-",'Basis-Tabelle-Samen'!N78,"-",'Basis-Tabelle-Samen'!J78,"-garden-to-go-lite-french.jpg")),
IF($C$1="Griechisch - GR",HYPERLINK(CONCATENATE("https://www.saflax.de/0-WVK-Retail/Bilder-Pictures/SAFLAX-",'Basis-Tabelle-Samen'!N78,"-",'Basis-Tabelle-Samen'!J78,"-garden-to-go-lite-greek.jpg")),
IF($C$1="Irisch - IE",HYPERLINK(CONCATENATE("https://www.saflax.de/0-WVK-Retail/Bilder-Pictures/SAFLAX-",'Basis-Tabelle-Samen'!N78,"-",'Basis-Tabelle-Samen'!J78,"-garden-to-go-lite-irish.jpg")),
IF($C$1="Isländisch - IS",HYPERLINK(CONCATENATE("https://www.saflax.de/0-WVK-Retail/Bilder-Pictures/SAFLAX-",'Basis-Tabelle-Samen'!N78,"-",'Basis-Tabelle-Samen'!J78,"-garden-to-go-lite-icelandic.jpg")),
IF($C$1="Italienisch - IT",HYPERLINK(CONCATENATE("https://www.saflax.de/0-WVK-Retail/Bilder-Pictures/SAFLAX-",'Basis-Tabelle-Samen'!N78,"-",'Basis-Tabelle-Samen'!J78,"-garden-to-go-lite-italian.jpg")),
IF($C$1="Japanisch - JP",HYPERLINK(CONCATENATE("https://www.saflax.de/0-WVK-Retail/Bilder-Pictures/SAFLAX-",'Basis-Tabelle-Samen'!N78,"-",'Basis-Tabelle-Samen'!J78,"-garden-to-go-lite-japanese.jpg")),
IF($C$1="Kroatisch - HR",HYPERLINK(CONCATENATE("https://www.saflax.de/0-WVK-Retail/Bilder-Pictures/SAFLAX-",'Basis-Tabelle-Samen'!N78,"-",'Basis-Tabelle-Samen'!J78,"-garden-to-go-lite-croatian.jpg")),
IF($C$1="Lettisch - LV",HYPERLINK(CONCATENATE("https://www.saflax.de/0-WVK-Retail/Bilder-Pictures/SAFLAX-",'Basis-Tabelle-Samen'!N78,"-",'Basis-Tabelle-Samen'!J78,"-garden-to-go-lite-latvian.jpg")),
IF($C$1="Litauisch - LT",HYPERLINK(CONCATENATE("https://www.saflax.de/0-WVK-Retail/Bilder-Pictures/SAFLAX-",'Basis-Tabelle-Samen'!N78,"-",'Basis-Tabelle-Samen'!J78,"-garden-to-go-lite-lithuanian.jpg")),
IF($C$1="Maltesisch - MT",HYPERLINK(CONCATENATE("https://www.saflax.de/0-WVK-Retail/Bilder-Pictures/SAFLAX-",'Basis-Tabelle-Samen'!N78,"-",'Basis-Tabelle-Samen'!J78,"-garden-to-go-lite-maltese.jpg")),
IF($C$1="Niederländisch - NL",HYPERLINK(CONCATENATE("https://www.saflax.de/0-WVK-Retail/Bilder-Pictures/SAFLAX-",'Basis-Tabelle-Samen'!N78,"-",'Basis-Tabelle-Samen'!J78,"-garden-to-go-lite-dutch.jpg")),
IF($C$1="Norwegisch - NO",HYPERLINK(CONCATENATE("https://www.saflax.de/0-WVK-Retail/Bilder-Pictures/SAFLAX-",'Basis-Tabelle-Samen'!N78,"-",'Basis-Tabelle-Samen'!J78,"-garden-to-go-lite-nowegian.jpg")),
IF($C$1="Polnisch - PL",HYPERLINK(CONCATENATE("https://www.saflax.de/0-WVK-Retail/Bilder-Pictures/SAFLAX-",'Basis-Tabelle-Samen'!N78,"-",'Basis-Tabelle-Samen'!J78,"-garden-to-go-lite-polish.jpg")),
IF($C$1="Portugiesisch - PT",HYPERLINK(CONCATENATE("https://www.saflax.de/0-WVK-Retail/Bilder-Pictures/SAFLAX-",'Basis-Tabelle-Samen'!N78,"-",'Basis-Tabelle-Samen'!J78,"-garden-to-go-lite-portuguese.jpg")),
IF($C$1="Rumänisch - RO",HYPERLINK(CONCATENATE("https://www.saflax.de/0-WVK-Retail/Bilder-Pictures/SAFLAX-",'Basis-Tabelle-Samen'!N78,"-",'Basis-Tabelle-Samen'!J78,"-garden-to-go-lite-romanian.jpg")),
IF($C$1="Schwedisch - SE",HYPERLINK(CONCATENATE("https://www.saflax.de/0-WVK-Retail/Bilder-Pictures/SAFLAX-",'Basis-Tabelle-Samen'!N78,"-",'Basis-Tabelle-Samen'!J78,"-garden-to-go-lite-swedish.jpg")),
IF($C$1="Slowakisch - SK",HYPERLINK(CONCATENATE("https://www.saflax.de/0-WVK-Retail/Bilder-Pictures/SAFLAX-",'Basis-Tabelle-Samen'!N78,"-",'Basis-Tabelle-Samen'!J78,"-garden-to-go-lite-slovak.jpg")),
IF($C$1="Slowenisch - SI",HYPERLINK(CONCATENATE("https://www.saflax.de/0-WVK-Retail/Bilder-Pictures/SAFLAX-",'Basis-Tabelle-Samen'!N78,"-",'Basis-Tabelle-Samen'!J78,"-garden-to-go-lite-slovenian.jpg")),
IF($C$1="Spanisch - ES",HYPERLINK(CONCATENATE("https://www.saflax.de/0-WVK-Retail/Bilder-Pictures/SAFLAX-",'Basis-Tabelle-Samen'!N78,"-",'Basis-Tabelle-Samen'!J78,"-garden-to-go-lite-spanish.jpg")),
IF($C$1="Tschechisch - CZ",HYPERLINK(CONCATENATE("https://www.saflax.de/0-WVK-Retail/Bilder-Pictures/SAFLAX-",'Basis-Tabelle-Samen'!N78,"-",'Basis-Tabelle-Samen'!J78,"-garden-to-go-lite-czech.jpg")),
IF($C$1="Türkisch - TR",HYPERLINK(CONCATENATE("https://www.saflax.de/0-WVK-Retail/Bilder-Pictures/SAFLAX-",'Basis-Tabelle-Samen'!N78,"-",'Basis-Tabelle-Samen'!J78,"-garden-to-go-lite-turkish.jpg")),
IF($C$1="Ungarisch - HU",HYPERLINK(CONCATENATE("https://www.saflax.de/0-WVK-Retail/Bilder-Pictures/SAFLAX-",'Basis-Tabelle-Samen'!N78,"-",'Basis-Tabelle-Samen'!J78,"-garden-to-go-lite-hungarian.jpg")),
" ACHTUNG")))))))))))))))))))))))))))))</f>
        <v>https://www.saflax.de/0-WVK-Retail/Bilder-Pictures/SAFLAX-82994-caesalpinia-gillesii-garden-to-go-lite-english.jpg</v>
      </c>
      <c r="AO57" s="330" t="str">
        <f>IF(J57&lt;1,"",
IF($C$1="Bulgarisch - BG",HYPERLINK(CONCATENATE("https://www.saflax.de/0-WVK-Retail/Bilder-Pictures/SAFLAX-",'Basis-Tabelle-Samen'!Q78,"-",'Basis-Tabelle-Samen'!J78,"-garden-to-go-bulgarian.jpg")),
IF($C$1="Dänisch - DK",HYPERLINK(CONCATENATE("https://www.saflax.de/0-WVK-Retail/Bilder-Pictures/SAFLAX-",'Basis-Tabelle-Samen'!Q78,"-",'Basis-Tabelle-Samen'!J78,"-garden-to-go-danish.jpg")),
IF($C$1="Deutsch - DE",HYPERLINK(CONCATENATE("https://www.saflax.de/0-WVK-Retail/Bilder-Pictures/SAFLAX-",'Basis-Tabelle-Samen'!Q78,"-",'Basis-Tabelle-Samen'!J78,"-garden-to-go-german.jpg")),
IF($C$1="Englisch - UK",HYPERLINK(CONCATENATE("https://www.saflax.de/0-WVK-Retail/Bilder-Pictures/SAFLAX-",'Basis-Tabelle-Samen'!Q78,"-",'Basis-Tabelle-Samen'!J78,"-garden-to-go-english.jpg")),
IF($C$1="Estnisch - EE",HYPERLINK(CONCATENATE("https://www.saflax.de/0-WVK-Retail/Bilder-Pictures/SAFLAX-",'Basis-Tabelle-Samen'!Q78,"-",'Basis-Tabelle-Samen'!J78,"-garden-to-go-estonian.jpg")),
IF($C$1="Finnisch - FI",HYPERLINK(CONCATENATE("https://www.saflax.de/0-WVK-Retail/Bilder-Pictures/SAFLAX-",'Basis-Tabelle-Samen'!Q78,"-",'Basis-Tabelle-Samen'!J78,"-garden-to-go-finnish.jpg")),
IF($C$1="Französisch - FR",HYPERLINK(CONCATENATE("https://www.saflax.de/0-WVK-Retail/Bilder-Pictures/SAFLAX-",'Basis-Tabelle-Samen'!Q78,"-",'Basis-Tabelle-Samen'!J78,"-garden-to-go-french.jpg")),
IF($C$1="Griechisch - GR",HYPERLINK(CONCATENATE("https://www.saflax.de/0-WVK-Retail/Bilder-Pictures/SAFLAX-",'Basis-Tabelle-Samen'!Q78,"-",'Basis-Tabelle-Samen'!J78,"-garden-to-go-greek.jpg")),
IF($C$1="Irisch - IE",HYPERLINK(CONCATENATE("https://www.saflax.de/0-WVK-Retail/Bilder-Pictures/SAFLAX-",'Basis-Tabelle-Samen'!Q78,"-",'Basis-Tabelle-Samen'!J78,"-garden-to-go-irish.jpg")),
IF($C$1="Isländisch - IS",HYPERLINK(CONCATENATE("https://www.saflax.de/0-WVK-Retail/Bilder-Pictures/SAFLAX-",'Basis-Tabelle-Samen'!Q78,"-",'Basis-Tabelle-Samen'!J78,"-garden-to-go-icelandic.jpg")),
IF($C$1="Italienisch - IT",HYPERLINK(CONCATENATE("https://www.saflax.de/0-WVK-Retail/Bilder-Pictures/SAFLAX-",'Basis-Tabelle-Samen'!Q78,"-",'Basis-Tabelle-Samen'!J78,"-garden-to-go-italian.jpg")),
IF($C$1="Japanisch - JP",HYPERLINK(CONCATENATE("https://www.saflax.de/0-WVK-Retail/Bilder-Pictures/SAFLAX-",'Basis-Tabelle-Samen'!Q78,"-",'Basis-Tabelle-Samen'!J78,"-garden-to-go-japanese.jpg")),
IF($C$1="Kroatisch - HR",HYPERLINK(CONCATENATE("https://www.saflax.de/0-WVK-Retail/Bilder-Pictures/SAFLAX-",'Basis-Tabelle-Samen'!Q78,"-",'Basis-Tabelle-Samen'!J78,"-garden-to-go-croatian.jpg")),
IF($C$1="Lettisch - LV",HYPERLINK(CONCATENATE("https://www.saflax.de/0-WVK-Retail/Bilder-Pictures/SAFLAX-",'Basis-Tabelle-Samen'!Q78,"-",'Basis-Tabelle-Samen'!J78,"-garden-to-go-latvian.jpg")),
IF($C$1="Litauisch - LT",HYPERLINK(CONCATENATE("https://www.saflax.de/0-WVK-Retail/Bilder-Pictures/SAFLAX-",'Basis-Tabelle-Samen'!Q78,"-",'Basis-Tabelle-Samen'!J78,"-garden-to-go-lithuanian.jpg")),
IF($C$1="Maltesisch - MT",HYPERLINK(CONCATENATE("https://www.saflax.de/0-WVK-Retail/Bilder-Pictures/SAFLAX-",'Basis-Tabelle-Samen'!Q78,"-",'Basis-Tabelle-Samen'!J78,"-garden-to-go-maltese.jpg")),
IF($C$1="Niederländisch - NL",HYPERLINK(CONCATENATE("https://www.saflax.de/0-WVK-Retail/Bilder-Pictures/SAFLAX-",'Basis-Tabelle-Samen'!Q78,"-",'Basis-Tabelle-Samen'!J78,"-garden-to-go-dutch.jpg")),
IF($C$1="Norwegisch - NO",HYPERLINK(CONCATENATE("https://www.saflax.de/0-WVK-Retail/Bilder-Pictures/SAFLAX-",'Basis-Tabelle-Samen'!Q78,"-",'Basis-Tabelle-Samen'!J78,"-garden-to-go-nowegian.jpg")),
IF($C$1="Polnisch - PL",HYPERLINK(CONCATENATE("https://www.saflax.de/0-WVK-Retail/Bilder-Pictures/SAFLAX-",'Basis-Tabelle-Samen'!Q78,"-",'Basis-Tabelle-Samen'!J78,"-garden-to-go-polish.jpg")),
IF($C$1="Portugiesisch - PT",HYPERLINK(CONCATENATE("https://www.saflax.de/0-WVK-Retail/Bilder-Pictures/SAFLAX-",'Basis-Tabelle-Samen'!Q78,"-",'Basis-Tabelle-Samen'!J78,"-garden-to-go-portuguese.jpg")),
IF($C$1="Rumänisch - RO",HYPERLINK(CONCATENATE("https://www.saflax.de/0-WVK-Retail/Bilder-Pictures/SAFLAX-",'Basis-Tabelle-Samen'!Q78,"-",'Basis-Tabelle-Samen'!J78,"-garden-to-go-romanian.jpg")),
IF($C$1="Schwedisch - SE",HYPERLINK(CONCATENATE("https://www.saflax.de/0-WVK-Retail/Bilder-Pictures/SAFLAX-",'Basis-Tabelle-Samen'!Q78,"-",'Basis-Tabelle-Samen'!J78,"-garden-to-go-swedish.jpg")),
IF($C$1="Slowakisch - SK",HYPERLINK(CONCATENATE("https://www.saflax.de/0-WVK-Retail/Bilder-Pictures/SAFLAX-",'Basis-Tabelle-Samen'!Q78,"-",'Basis-Tabelle-Samen'!J78,"-garden-to-go-slovak.jpg")),
IF($C$1="Slowenisch - SI",HYPERLINK(CONCATENATE("https://www.saflax.de/0-WVK-Retail/Bilder-Pictures/SAFLAX-",'Basis-Tabelle-Samen'!Q78,"-",'Basis-Tabelle-Samen'!J78,"-garden-to-go-slovenian.jpg")),
IF($C$1="Spanisch - ES",HYPERLINK(CONCATENATE("https://www.saflax.de/0-WVK-Retail/Bilder-Pictures/SAFLAX-",'Basis-Tabelle-Samen'!Q78,"-",'Basis-Tabelle-Samen'!J78,"-garden-to-go-spanish.jpg")),
IF($C$1="Tschechisch - CZ",HYPERLINK(CONCATENATE("https://www.saflax.de/0-WVK-Retail/Bilder-Pictures/SAFLAX-",'Basis-Tabelle-Samen'!Q78,"-",'Basis-Tabelle-Samen'!J78,"-garden-to-go-czech.jpg")),
IF($C$1="Türkisch - TR",HYPERLINK(CONCATENATE("https://www.saflax.de/0-WVK-Retail/Bilder-Pictures/SAFLAX-",'Basis-Tabelle-Samen'!Q78,"-",'Basis-Tabelle-Samen'!J78,"-garden-to-go-turkish.jpg")),
IF($C$1="Ungarisch - HU",HYPERLINK(CONCATENATE("https://www.saflax.de/0-WVK-Retail/Bilder-Pictures/SAFLAX-",'Basis-Tabelle-Samen'!Q78,"-",'Basis-Tabelle-Samen'!J78,"-garden-to-go-hungarian.jpg")),
" ACHTUNG")))))))))))))))))))))))))))))</f>
        <v>https://www.saflax.de/0-WVK-Retail/Bilder-Pictures/SAFLAX-52994-caesalpinia-gillesii-garden-to-go-english.jpg</v>
      </c>
      <c r="AP57" s="330" t="str">
        <f>IF(K57&lt;1,"",
IF($C$1="Bulgarisch - BG",HYPERLINK(CONCATENATE("https://www.saflax.de/0-WVK-Retail/Bilder-Pictures/SAFLAX-",'Basis-Tabelle-Samen'!T78,"-",'Basis-Tabelle-Samen'!J78,"-cultivation-set-bulgarian.jpg")),
IF($C$1="Dänisch - DK",HYPERLINK(CONCATENATE("https://www.saflax.de/0-WVK-Retail/Bilder-Pictures/SAFLAX-",'Basis-Tabelle-Samen'!T78,"-",'Basis-Tabelle-Samen'!J78,"-cultivation-set-danish.jpg")),
IF($C$1="Deutsch - DE",HYPERLINK(CONCATENATE("https://www.saflax.de/0-WVK-Retail/Bilder-Pictures/SAFLAX-",'Basis-Tabelle-Samen'!T78,"-",'Basis-Tabelle-Samen'!J78,"-cultivation-set-german.jpg")),
IF($C$1="Englisch - UK",HYPERLINK(CONCATENATE("https://www.saflax.de/0-WVK-Retail/Bilder-Pictures/SAFLAX-",'Basis-Tabelle-Samen'!T78,"-",'Basis-Tabelle-Samen'!J78,"-cultivation-set-english.jpg")),
IF($C$1="Estnisch - EE",HYPERLINK(CONCATENATE("https://www.saflax.de/0-WVK-Retail/Bilder-Pictures/SAFLAX-",'Basis-Tabelle-Samen'!T78,"-",'Basis-Tabelle-Samen'!J78,"-cultivation-set-estonian.jpg")),
IF($C$1="Finnisch - FI",HYPERLINK(CONCATENATE("https://www.saflax.de/0-WVK-Retail/Bilder-Pictures/SAFLAX-",'Basis-Tabelle-Samen'!T78,"-",'Basis-Tabelle-Samen'!J78,"-cultivation-set-finnish.jpg")),
IF($C$1="Französisch - FR",HYPERLINK(CONCATENATE("https://www.saflax.de/0-WVK-Retail/Bilder-Pictures/SAFLAX-",'Basis-Tabelle-Samen'!T78,"-",'Basis-Tabelle-Samen'!J78,"-cultivation-set-french.jpg")),
IF($C$1="Griechisch - GR",HYPERLINK(CONCATENATE("https://www.saflax.de/0-WVK-Retail/Bilder-Pictures/SAFLAX-",'Basis-Tabelle-Samen'!T78,"-",'Basis-Tabelle-Samen'!J78,"-cultivation-set-greek.jpg")),
IF($C$1="Irisch - IE",HYPERLINK(CONCATENATE("https://www.saflax.de/0-WVK-Retail/Bilder-Pictures/SAFLAX-",'Basis-Tabelle-Samen'!T78,"-",'Basis-Tabelle-Samen'!J78,"-cultivation-set-irish.jpg")),
IF($C$1="Isländisch - IS",HYPERLINK(CONCATENATE("https://www.saflax.de/0-WVK-Retail/Bilder-Pictures/SAFLAX-",'Basis-Tabelle-Samen'!T78,"-",'Basis-Tabelle-Samen'!J78,"-cultivation-set-icelandic.jpg")),
IF($C$1="Italienisch - IT",HYPERLINK(CONCATENATE("https://www.saflax.de/0-WVK-Retail/Bilder-Pictures/SAFLAX-",'Basis-Tabelle-Samen'!T78,"-",'Basis-Tabelle-Samen'!J78,"-cultivation-set-italian.jpg")),
IF($C$1="Japanisch - JP",HYPERLINK(CONCATENATE("https://www.saflax.de/0-WVK-Retail/Bilder-Pictures/SAFLAX-",'Basis-Tabelle-Samen'!T78,"-",'Basis-Tabelle-Samen'!J78,"-cultivation-set-japanese.jpg")),
IF($C$1="Kroatisch - HR",HYPERLINK(CONCATENATE("https://www.saflax.de/0-WVK-Retail/Bilder-Pictures/SAFLAX-",'Basis-Tabelle-Samen'!T78,"-",'Basis-Tabelle-Samen'!J78,"-cultivation-set-croatian.jpg")),
IF($C$1="Lettisch - LV",HYPERLINK(CONCATENATE("https://www.saflax.de/0-WVK-Retail/Bilder-Pictures/SAFLAX-",'Basis-Tabelle-Samen'!T78,"-",'Basis-Tabelle-Samen'!J78,"-cultivation-set-latvian.jpg")),
IF($C$1="Litauisch - LT",HYPERLINK(CONCATENATE("https://www.saflax.de/0-WVK-Retail/Bilder-Pictures/SAFLAX-",'Basis-Tabelle-Samen'!T78,"-",'Basis-Tabelle-Samen'!J78,"-cultivation-set-lithuanian.jpg")),
IF($C$1="Maltesisch - MT",HYPERLINK(CONCATENATE("https://www.saflax.de/0-WVK-Retail/Bilder-Pictures/SAFLAX-",'Basis-Tabelle-Samen'!T78,"-",'Basis-Tabelle-Samen'!J78,"-cultivation-set-maltese.jpg")),
IF($C$1="Niederländisch - NL",HYPERLINK(CONCATENATE("https://www.saflax.de/0-WVK-Retail/Bilder-Pictures/SAFLAX-",'Basis-Tabelle-Samen'!T78,"-",'Basis-Tabelle-Samen'!J78,"-cultivation-set-dutch.jpg")),
IF($C$1="Norwegisch - NO",HYPERLINK(CONCATENATE("https://www.saflax.de/0-WVK-Retail/Bilder-Pictures/SAFLAX-",'Basis-Tabelle-Samen'!T78,"-",'Basis-Tabelle-Samen'!J78,"-cultivation-set-nowegian.jpg")),
IF($C$1="Polnisch - PL",HYPERLINK(CONCATENATE("https://www.saflax.de/0-WVK-Retail/Bilder-Pictures/SAFLAX-",'Basis-Tabelle-Samen'!T78,"-",'Basis-Tabelle-Samen'!J78,"-cultivation-set-polish.jpg")),
IF($C$1="Portugiesisch - PT",HYPERLINK(CONCATENATE("https://www.saflax.de/0-WVK-Retail/Bilder-Pictures/SAFLAX-",'Basis-Tabelle-Samen'!T78,"-",'Basis-Tabelle-Samen'!J78,"-cultivation-set-portuguese.jpg")),
IF($C$1="Rumänisch - RO",HYPERLINK(CONCATENATE("https://www.saflax.de/0-WVK-Retail/Bilder-Pictures/SAFLAX-",'Basis-Tabelle-Samen'!T78,"-",'Basis-Tabelle-Samen'!J78,"-cultivation-set-romanian.jpg")),
IF($C$1="Schwedisch - SE",HYPERLINK(CONCATENATE("https://www.saflax.de/0-WVK-Retail/Bilder-Pictures/SAFLAX-",'Basis-Tabelle-Samen'!T78,"-",'Basis-Tabelle-Samen'!J78,"-cultivation-set-swedish.jpg")),
IF($C$1="Slowakisch - SK",HYPERLINK(CONCATENATE("https://www.saflax.de/0-WVK-Retail/Bilder-Pictures/SAFLAX-",'Basis-Tabelle-Samen'!T78,"-",'Basis-Tabelle-Samen'!J78,"-cultivation-set-slovak.jpg")),
IF($C$1="Slowenisch - SI",HYPERLINK(CONCATENATE("https://www.saflax.de/0-WVK-Retail/Bilder-Pictures/SAFLAX-",'Basis-Tabelle-Samen'!T78,"-",'Basis-Tabelle-Samen'!J78,"-cultivation-set-slovenian.jpg")),
IF($C$1="Spanisch - ES",HYPERLINK(CONCATENATE("https://www.saflax.de/0-WVK-Retail/Bilder-Pictures/SAFLAX-",'Basis-Tabelle-Samen'!T78,"-",'Basis-Tabelle-Samen'!J78,"-cultivation-set-spanish.jpg")),
IF($C$1="Tschechisch - CZ",HYPERLINK(CONCATENATE("https://www.saflax.de/0-WVK-Retail/Bilder-Pictures/SAFLAX-",'Basis-Tabelle-Samen'!T78,"-",'Basis-Tabelle-Samen'!J78,"-cultivation-set-czech.jpg")),
IF($C$1="Türkisch - TR",HYPERLINK(CONCATENATE("https://www.saflax.de/0-WVK-Retail/Bilder-Pictures/SAFLAX-",'Basis-Tabelle-Samen'!T78,"-",'Basis-Tabelle-Samen'!J78,"-cultivation-set-turkish.jpg")),
IF($C$1="Ungarisch - HU",HYPERLINK(CONCATENATE("https://www.saflax.de/0-WVK-Retail/Bilder-Pictures/SAFLAX-",'Basis-Tabelle-Samen'!T78,"-",'Basis-Tabelle-Samen'!J78,"-cultivation-set-hungarian.jpg")),
" ACHTUNG")))))))))))))))))))))))))))))</f>
        <v>https://www.saflax.de/0-WVK-Retail/Bilder-Pictures/SAFLAX-32994-caesalpinia-gillesii-cultivation-set-english.jpg</v>
      </c>
      <c r="AQ57" s="330" t="str">
        <f>IF(L57&lt;1,"",
IF($C$1="Bulgarisch - BG",HYPERLINK(CONCATENATE("https://www.saflax.de/0-WVK-Retail/Bilder-Pictures/SAFLAX-",'Basis-Tabelle-Samen'!W78,"-",'Basis-Tabelle-Samen'!J78,"-garden-in-the-bag-bulgarian.jpg")),
IF($C$1="Dänisch - DK",HYPERLINK(CONCATENATE("https://www.saflax.de/0-WVK-Retail/Bilder-Pictures/SAFLAX-",'Basis-Tabelle-Samen'!W78,"-",'Basis-Tabelle-Samen'!J78,"-garden-in-the-bag-danish.jpg")),
IF($C$1="Deutsch - DE",HYPERLINK(CONCATENATE("https://www.saflax.de/0-WVK-Retail/Bilder-Pictures/SAFLAX-",'Basis-Tabelle-Samen'!W78,"-",'Basis-Tabelle-Samen'!J78,"-garden-in-the-bag-german.jpg")),
IF($C$1="Englisch - UK",HYPERLINK(CONCATENATE("https://www.saflax.de/0-WVK-Retail/Bilder-Pictures/SAFLAX-",'Basis-Tabelle-Samen'!W78,"-",'Basis-Tabelle-Samen'!J78,"-garden-in-the-bag-english.jpg")),
IF($C$1="Estnisch - EE",HYPERLINK(CONCATENATE("https://www.saflax.de/0-WVK-Retail/Bilder-Pictures/SAFLAX-",'Basis-Tabelle-Samen'!W78,"-",'Basis-Tabelle-Samen'!J78,"-garden-in-the-bag-estonian.jpg")),
IF($C$1="Finnisch - FI",HYPERLINK(CONCATENATE("https://www.saflax.de/0-WVK-Retail/Bilder-Pictures/SAFLAX-",'Basis-Tabelle-Samen'!W78,"-",'Basis-Tabelle-Samen'!J78,"-garden-in-the-bag-finnish.jpg")),
IF($C$1="Französisch - FR",HYPERLINK(CONCATENATE("https://www.saflax.de/0-WVK-Retail/Bilder-Pictures/SAFLAX-",'Basis-Tabelle-Samen'!W78,"-",'Basis-Tabelle-Samen'!J78,"-garden-in-the-bag-french.jpg")),
IF($C$1="Griechisch - GR",HYPERLINK(CONCATENATE("https://www.saflax.de/0-WVK-Retail/Bilder-Pictures/SAFLAX-",'Basis-Tabelle-Samen'!W78,"-",'Basis-Tabelle-Samen'!J78,"-garden-in-the-bag-greek.jpg")),
IF($C$1="Irisch - IE",HYPERLINK(CONCATENATE("https://www.saflax.de/0-WVK-Retail/Bilder-Pictures/SAFLAX-",'Basis-Tabelle-Samen'!W78,"-",'Basis-Tabelle-Samen'!J78,"-garden-in-the-bag-irish.jpg")),
IF($C$1="Isländisch - IS",HYPERLINK(CONCATENATE("https://www.saflax.de/0-WVK-Retail/Bilder-Pictures/SAFLAX-",'Basis-Tabelle-Samen'!W78,"-",'Basis-Tabelle-Samen'!J78,"-garden-in-the-bag-icelandic.jpg")),
IF($C$1="Italienisch - IT",HYPERLINK(CONCATENATE("https://www.saflax.de/0-WVK-Retail/Bilder-Pictures/SAFLAX-",'Basis-Tabelle-Samen'!W78,"-",'Basis-Tabelle-Samen'!J78,"-garden-in-the-bag-italian.jpg")),
IF($C$1="Japanisch - JP",HYPERLINK(CONCATENATE("https://www.saflax.de/0-WVK-Retail/Bilder-Pictures/SAFLAX-",'Basis-Tabelle-Samen'!W78,"-",'Basis-Tabelle-Samen'!J78,"-garden-in-the-bag-japanese.jpg")),
IF($C$1="Kroatisch - HR",HYPERLINK(CONCATENATE("https://www.saflax.de/0-WVK-Retail/Bilder-Pictures/SAFLAX-",'Basis-Tabelle-Samen'!W78,"-",'Basis-Tabelle-Samen'!J78,"-garden-in-the-bag-croatian.jpg")),
IF($C$1="Lettisch - LV",HYPERLINK(CONCATENATE("https://www.saflax.de/0-WVK-Retail/Bilder-Pictures/SAFLAX-",'Basis-Tabelle-Samen'!W78,"-",'Basis-Tabelle-Samen'!J78,"-garden-in-the-bag-latvian.jpg")),
IF($C$1="Litauisch - LT",HYPERLINK(CONCATENATE("https://www.saflax.de/0-WVK-Retail/Bilder-Pictures/SAFLAX-",'Basis-Tabelle-Samen'!W78,"-",'Basis-Tabelle-Samen'!J78,"-garden-in-the-bag-lithuanian.jpg")),
IF($C$1="Maltesisch - MT",HYPERLINK(CONCATENATE("https://www.saflax.de/0-WVK-Retail/Bilder-Pictures/SAFLAX-",'Basis-Tabelle-Samen'!W78,"-",'Basis-Tabelle-Samen'!J78,"-garden-in-the-bag-maltese.jpg")),
IF($C$1="Niederländisch - NL",HYPERLINK(CONCATENATE("https://www.saflax.de/0-WVK-Retail/Bilder-Pictures/SAFLAX-",'Basis-Tabelle-Samen'!W78,"-",'Basis-Tabelle-Samen'!J78,"-garden-in-the-bag-dutch.jpg")),
IF($C$1="Norwegisch - NO",HYPERLINK(CONCATENATE("https://www.saflax.de/0-WVK-Retail/Bilder-Pictures/SAFLAX-",'Basis-Tabelle-Samen'!W78,"-",'Basis-Tabelle-Samen'!J78,"-garden-in-the-bag-nowegian.jpg")),
IF($C$1="Polnisch - PL",HYPERLINK(CONCATENATE("https://www.saflax.de/0-WVK-Retail/Bilder-Pictures/SAFLAX-",'Basis-Tabelle-Samen'!W78,"-",'Basis-Tabelle-Samen'!J78,"-garden-in-the-bag-polish.jpg")),
IF($C$1="Portugiesisch - PT",HYPERLINK(CONCATENATE("https://www.saflax.de/0-WVK-Retail/Bilder-Pictures/SAFLAX-",'Basis-Tabelle-Samen'!W78,"-",'Basis-Tabelle-Samen'!J78,"-garden-in-the-bag-portuguese.jpg")),
IF($C$1="Rumänisch - RO",HYPERLINK(CONCATENATE("https://www.saflax.de/0-WVK-Retail/Bilder-Pictures/SAFLAX-",'Basis-Tabelle-Samen'!W78,"-",'Basis-Tabelle-Samen'!J78,"-garden-in-the-bag-romanian.jpg")),
IF($C$1="Schwedisch - SE",HYPERLINK(CONCATENATE("https://www.saflax.de/0-WVK-Retail/Bilder-Pictures/SAFLAX-",'Basis-Tabelle-Samen'!W78,"-",'Basis-Tabelle-Samen'!J78,"-garden-in-the-bag-swedish.jpg")),
IF($C$1="Slowakisch - SK",HYPERLINK(CONCATENATE("https://www.saflax.de/0-WVK-Retail/Bilder-Pictures/SAFLAX-",'Basis-Tabelle-Samen'!W78,"-",'Basis-Tabelle-Samen'!J78,"-garden-in-the-bag-slovak.jpg")),
IF($C$1="Slowenisch - SI",HYPERLINK(CONCATENATE("https://www.saflax.de/0-WVK-Retail/Bilder-Pictures/SAFLAX-",'Basis-Tabelle-Samen'!W78,"-",'Basis-Tabelle-Samen'!J78,"-garden-in-the-bag-slovenian.jpg")),
IF($C$1="Spanisch - ES",HYPERLINK(CONCATENATE("https://www.saflax.de/0-WVK-Retail/Bilder-Pictures/SAFLAX-",'Basis-Tabelle-Samen'!W78,"-",'Basis-Tabelle-Samen'!J78,"-garden-in-the-bag-spanish.jpg")),
IF($C$1="Tschechisch - CZ",HYPERLINK(CONCATENATE("https://www.saflax.de/0-WVK-Retail/Bilder-Pictures/SAFLAX-",'Basis-Tabelle-Samen'!W78,"-",'Basis-Tabelle-Samen'!J78,"-garden-in-the-bag-czech.jpg")),
IF($C$1="Türkisch - TR",HYPERLINK(CONCATENATE("https://www.saflax.de/0-WVK-Retail/Bilder-Pictures/SAFLAX-",'Basis-Tabelle-Samen'!W78,"-",'Basis-Tabelle-Samen'!J78,"-garden-in-the-bag-turkish.jpg")),
IF($C$1="Ungarisch - HU",HYPERLINK(CONCATENATE("https://www.saflax.de/0-WVK-Retail/Bilder-Pictures/SAFLAX-",'Basis-Tabelle-Samen'!W78,"-",'Basis-Tabelle-Samen'!J78,"-garden-in-the-bag-hungarian.jpg")),
" ACHTUNG")))))))))))))))))))))))))))))</f>
        <v>https://www.saflax.de/0-WVK-Retail/Bilder-Pictures/SAFLAX-62994-caesalpinia-gillesii-garden-in-the-bag-english.jpg</v>
      </c>
    </row>
    <row r="58" spans="1:43" ht="17.100000000000001" customHeight="1" x14ac:dyDescent="0.2">
      <c r="A58" s="318" t="str">
        <f>IF('Basis-Tabelle-Samen'!A68="","",IF($C$1="Deutsch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58" s="319" t="str">
        <f>'Basis-Tabelle-Samen'!I68</f>
        <v>Tacca chantrieri</v>
      </c>
      <c r="C58" s="316" t="str">
        <f>IF($C$1="Bulgarisch - BG",'Basis-Tabelle-Samen'!Z68,
IF($C$1="Dänisch - DK",'Basis-Tabelle-Samen'!AA68,
IF($C$1="Deutsch - DE",'Basis-Tabelle-Samen'!AB68,
IF($C$1="Englisch - UK",'Basis-Tabelle-Samen'!AC68,
IF($C$1="Estnisch - EE",'Basis-Tabelle-Samen'!AD68,
IF($C$1="Finnisch - FI",'Basis-Tabelle-Samen'!AE68,
IF($C$1="Französisch - FR",'Basis-Tabelle-Samen'!AF68,
IF($C$1="Griechisch - GR",'Basis-Tabelle-Samen'!AG68,
IF($C$1="Irisch - IE",'Basis-Tabelle-Samen'!AH68,
IF($C$1="Isländisch - IS",'Basis-Tabelle-Samen'!AI68,
IF($C$1="Italienisch - IT",'Basis-Tabelle-Samen'!AJ68,
IF($C$1="Japanisch - JP",'Basis-Tabelle-Samen'!AK68,
IF($C$1="Kroatisch - HR",'Basis-Tabelle-Samen'!AL68,
IF($C$1="Lettisch - LV",'Basis-Tabelle-Samen'!AM68,
IF($C$1="Litauisch - LT",'Basis-Tabelle-Samen'!AN68,
IF($C$1="Maltesisch - MT",'Basis-Tabelle-Samen'!AO68,
IF($C$1="Niederländisch - NL",'Basis-Tabelle-Samen'!AP68,
IF($C$1="Norwegisch - NO",'Basis-Tabelle-Samen'!AQ68,
IF($C$1="Polnisch - PL",'Basis-Tabelle-Samen'!AR68,
IF($C$1="Portugiesisch - PT",'Basis-Tabelle-Samen'!AS68,
IF($C$1="Rumänisch - RO",'Basis-Tabelle-Samen'!AT68,
IF($C$1="Schwedisch - SE",'Basis-Tabelle-Samen'!AU68,
IF($C$1="Slowakisch - SK",'Basis-Tabelle-Samen'!AV68,
IF($C$1="Slowenisch - SI",'Basis-Tabelle-Samen'!AW68,
IF($C$1="Spanisch - ES",'Basis-Tabelle-Samen'!AX68,
IF($C$1="Tschechisch - CZ",'Basis-Tabelle-Samen'!AY68,
IF($C$1="Türkisch - TR",'Basis-Tabelle-Samen'!AZ68,
IF($C$1="Ungarisch - HU",'Basis-Tabelle-Samen'!BA68,
" ACHTUNG"))))))))))))))))))))))))))))</f>
        <v>Black Bat Flower</v>
      </c>
      <c r="D58" s="320">
        <f>'Basis-Tabelle-Samen'!F68</f>
        <v>10</v>
      </c>
      <c r="E58" s="321" t="str">
        <f>'Basis-Tabelle-Samen'!H68</f>
        <v>7 %</v>
      </c>
      <c r="F58" s="322" t="str">
        <f>IF('Basis-Tabelle-Samen'!G68="","",'Basis-Tabelle-Samen'!G68)</f>
        <v>01</v>
      </c>
      <c r="G58" s="320">
        <f>'Basis-Tabelle-Samen'!C68</f>
        <v>12962</v>
      </c>
      <c r="H58" s="323">
        <f>'Basis-Tabelle-Samen'!D68</f>
        <v>4055473129624</v>
      </c>
      <c r="I58" s="324">
        <f>'Basis-Tabelle-Samen'!E68</f>
        <v>1.85</v>
      </c>
      <c r="J58" s="325">
        <f t="shared" si="0"/>
        <v>12</v>
      </c>
      <c r="K58" s="326">
        <f>'Basis-Tabelle-Samen'!K68</f>
        <v>72962</v>
      </c>
      <c r="L58" s="323">
        <f>'Basis-Tabelle-Samen'!L68</f>
        <v>4055473729626</v>
      </c>
      <c r="M58" s="324">
        <f>'Basis-Tabelle-Samen'!M68</f>
        <v>2.4500000000000002</v>
      </c>
      <c r="N58" s="326">
        <f>IF(K58&lt;1,"",'3'!$I$15)</f>
        <v>15</v>
      </c>
      <c r="O58" s="327">
        <f>IF(K58&lt;1,"",'3'!$J$11)</f>
        <v>90</v>
      </c>
      <c r="P58" s="326">
        <f>'Basis-Tabelle-Samen'!N68</f>
        <v>82962</v>
      </c>
      <c r="Q58" s="323">
        <f>'Basis-Tabelle-Samen'!O68</f>
        <v>4055473829623</v>
      </c>
      <c r="R58" s="328">
        <f>'Basis-Tabelle-Samen'!P68</f>
        <v>3.75</v>
      </c>
      <c r="S58" s="326">
        <f>IF(R58&lt;1,"",'3'!$M$15)</f>
        <v>18</v>
      </c>
      <c r="T58" s="327">
        <f>IF(R58&lt;1,"",'3'!$N$11)</f>
        <v>72</v>
      </c>
      <c r="U58" s="326">
        <f>'Basis-Tabelle-Samen'!Q68</f>
        <v>52962</v>
      </c>
      <c r="V58" s="323">
        <f>'Basis-Tabelle-Samen'!R68</f>
        <v>4055473529622</v>
      </c>
      <c r="W58" s="324">
        <f>'Basis-Tabelle-Samen'!S68</f>
        <v>4.95</v>
      </c>
      <c r="X58" s="326">
        <f>IF(U58&lt;1,"",'3'!$Q$15)</f>
        <v>6</v>
      </c>
      <c r="Y58" s="327">
        <f>IF(U58&lt;1,"",'3'!$R$11)</f>
        <v>24</v>
      </c>
      <c r="Z58" s="326">
        <f>'Basis-Tabelle-Samen'!T68</f>
        <v>32962</v>
      </c>
      <c r="AA58" s="323">
        <f>'Basis-Tabelle-Samen'!U68</f>
        <v>4055473329628</v>
      </c>
      <c r="AB58" s="324">
        <f>'Basis-Tabelle-Samen'!V68</f>
        <v>6.75</v>
      </c>
      <c r="AC58" s="326">
        <f>IF(Z58&lt;1,"",'3'!$U$15)</f>
        <v>6</v>
      </c>
      <c r="AD58" s="327">
        <f>IF(Z58&lt;1,"",'3'!$V$11)</f>
        <v>24</v>
      </c>
      <c r="AE58" s="326">
        <f>'Basis-Tabelle-Samen'!W68</f>
        <v>62962</v>
      </c>
      <c r="AF58" s="323">
        <f>'Basis-Tabelle-Samen'!X68</f>
        <v>4055473629629</v>
      </c>
      <c r="AG58" s="324">
        <f>'Basis-Tabelle-Samen'!Y68</f>
        <v>2.95</v>
      </c>
      <c r="AH58" s="326">
        <f>IF(AE58&lt;1,"",'3'!$Y$15)</f>
        <v>8</v>
      </c>
      <c r="AI58" s="327">
        <f>IF(AE58&lt;1,"",'3'!$Z$11)</f>
        <v>64</v>
      </c>
      <c r="AJ58" s="315"/>
      <c r="AK58" s="316" t="str">
        <f>IF(G58&lt;1,"",
IF($C$1="Bulgarisch - BG",HYPERLINK(CONCATENATE("https://www.saflax.de/0-WVK-Retail/Bilder-Pictures/SAFLAX-",'Basis-Tabelle-Samen'!C68,"-",'Basis-Tabelle-Samen'!J68,"-seed-package-front-cr-bulgarian.jpg")),
IF($C$1="Dänisch - DK",HYPERLINK(CONCATENATE("https://www.saflax.de/0-WVK-Retail/Bilder-Pictures/SAFLAX-",'Basis-Tabelle-Samen'!C68,"-",'Basis-Tabelle-Samen'!J68,"-seed-package-front-cr-danish.jpg")),
IF($C$1="Deutsch - DE",HYPERLINK(CONCATENATE("https://www.saflax.de/0-WVK-Retail/Bilder-Pictures/SAFLAX-",'Basis-Tabelle-Samen'!C68,"-",'Basis-Tabelle-Samen'!J68,"-seed-package-front-cr-german.jpg")),
IF($C$1="Englisch - UK",HYPERLINK(CONCATENATE("https://www.saflax.de/0-WVK-Retail/Bilder-Pictures/SAFLAX-",'Basis-Tabelle-Samen'!C68,"-",'Basis-Tabelle-Samen'!J68,"-seed-package-front-cr-english.jpg")),
IF($C$1="Estnisch - EE",HYPERLINK(CONCATENATE("https://www.saflax.de/0-WVK-Retail/Bilder-Pictures/SAFLAX-",'Basis-Tabelle-Samen'!C68,"-",'Basis-Tabelle-Samen'!J68,"-seed-package-front-cr-estonian.jpg")),
IF($C$1="Finnisch - FI",HYPERLINK(CONCATENATE("https://www.saflax.de/0-WVK-Retail/Bilder-Pictures/SAFLAX-",'Basis-Tabelle-Samen'!C68,"-",'Basis-Tabelle-Samen'!J68,"-seed-package-front-cr-finnish.jpg")),
IF($C$1="Französisch - FR",HYPERLINK(CONCATENATE("https://www.saflax.de/0-WVK-Retail/Bilder-Pictures/SAFLAX-",'Basis-Tabelle-Samen'!C68,"-",'Basis-Tabelle-Samen'!J68,"-seed-package-front-cr-french.jpg")),
IF($C$1="Griechisch - GR",HYPERLINK(CONCATENATE("https://www.saflax.de/0-WVK-Retail/Bilder-Pictures/SAFLAX-",'Basis-Tabelle-Samen'!C68,"-",'Basis-Tabelle-Samen'!J68,"-seed-package-front-cr-greek.jpg")),
IF($C$1="Irisch - IE",HYPERLINK(CONCATENATE("https://www.saflax.de/0-WVK-Retail/Bilder-Pictures/SAFLAX-",'Basis-Tabelle-Samen'!C68,"-",'Basis-Tabelle-Samen'!J68,"-seed-package-front-cr-irish.jpg")),
IF($C$1="Isländisch - IS",HYPERLINK(CONCATENATE("https://www.saflax.de/0-WVK-Retail/Bilder-Pictures/SAFLAX-",'Basis-Tabelle-Samen'!C68,"-",'Basis-Tabelle-Samen'!J68,"-seed-package-front-cr-icelandic.jpg")),
IF($C$1="Italienisch - IT",HYPERLINK(CONCATENATE("https://www.saflax.de/0-WVK-Retail/Bilder-Pictures/SAFLAX-",'Basis-Tabelle-Samen'!C68,"-",'Basis-Tabelle-Samen'!J68,"-seed-package-front-cr-italian.jpg")),
IF($C$1="Japanisch - JP",HYPERLINK(CONCATENATE("https://www.saflax.de/0-WVK-Retail/Bilder-Pictures/SAFLAX-",'Basis-Tabelle-Samen'!C68,"-",'Basis-Tabelle-Samen'!J68,"-seed-package-front-cr-japanese.jpg")),
IF($C$1="Kroatisch - HR",HYPERLINK(CONCATENATE("https://www.saflax.de/0-WVK-Retail/Bilder-Pictures/SAFLAX-",'Basis-Tabelle-Samen'!C68,"-",'Basis-Tabelle-Samen'!J68,"-seed-package-front-cr-croatian.jpg")),
IF($C$1="Lettisch - LV",HYPERLINK(CONCATENATE("https://www.saflax.de/0-WVK-Retail/Bilder-Pictures/SAFLAX-",'Basis-Tabelle-Samen'!C68,"-",'Basis-Tabelle-Samen'!J68,"-seed-package-front-cr-latvian.jpg")),
IF($C$1="Litauisch - LT",HYPERLINK(CONCATENATE("https://www.saflax.de/0-WVK-Retail/Bilder-Pictures/SAFLAX-",'Basis-Tabelle-Samen'!C68,"-",'Basis-Tabelle-Samen'!J68,"-seed-package-front-cr-lithuanian.jpg")),
IF($C$1="Maltesisch - MT",HYPERLINK(CONCATENATE("https://www.saflax.de/0-WVK-Retail/Bilder-Pictures/SAFLAX-",'Basis-Tabelle-Samen'!C68,"-",'Basis-Tabelle-Samen'!J68,"-seed-package-front-cr-maltese.jpg")),
IF($C$1="Niederländisch - NL",HYPERLINK(CONCATENATE("https://www.saflax.de/0-WVK-Retail/Bilder-Pictures/SAFLAX-",'Basis-Tabelle-Samen'!C68,"-",'Basis-Tabelle-Samen'!J68,"-seed-package-front-cr-dutch.jpg")),
IF($C$1="Norwegisch - NO",HYPERLINK(CONCATENATE("https://www.saflax.de/0-WVK-Retail/Bilder-Pictures/SAFLAX-",'Basis-Tabelle-Samen'!C68,"-",'Basis-Tabelle-Samen'!J68,"-seed-package-front-cr-nowegian.jpg")),
IF($C$1="Polnisch - PL",HYPERLINK(CONCATENATE("https://www.saflax.de/0-WVK-Retail/Bilder-Pictures/SAFLAX-",'Basis-Tabelle-Samen'!C68,"-",'Basis-Tabelle-Samen'!J68,"-seed-package-front-cr-polish.jpg")),
IF($C$1="Portugiesisch - PT",HYPERLINK(CONCATENATE("https://www.saflax.de/0-WVK-Retail/Bilder-Pictures/SAFLAX-",'Basis-Tabelle-Samen'!C68,"-",'Basis-Tabelle-Samen'!J68,"-seed-package-front-cr-portuguese.jpg")),
IF($C$1="Rumänisch - RO",HYPERLINK(CONCATENATE("https://www.saflax.de/0-WVK-Retail/Bilder-Pictures/SAFLAX-",'Basis-Tabelle-Samen'!C68,"-",'Basis-Tabelle-Samen'!J68,"-seed-package-front-cr-romanian.jpg")),
IF($C$1="Schwedisch - SE",HYPERLINK(CONCATENATE("https://www.saflax.de/0-WVK-Retail/Bilder-Pictures/SAFLAX-",'Basis-Tabelle-Samen'!C68,"-",'Basis-Tabelle-Samen'!J68,"-seed-package-front-cr-swedish.jpg")),
IF($C$1="Slowakisch - SK",HYPERLINK(CONCATENATE("https://www.saflax.de/0-WVK-Retail/Bilder-Pictures/SAFLAX-",'Basis-Tabelle-Samen'!C68,"-",'Basis-Tabelle-Samen'!J68,"-seed-package-front-cr-slovak.jpg")),
IF($C$1="Slowenisch - SI",HYPERLINK(CONCATENATE("https://www.saflax.de/0-WVK-Retail/Bilder-Pictures/SAFLAX-",'Basis-Tabelle-Samen'!C68,"-",'Basis-Tabelle-Samen'!J68,"-seed-package-front-cr-slovenian.jpg")),
IF($C$1="Spanisch - ES",HYPERLINK(CONCATENATE("https://www.saflax.de/0-WVK-Retail/Bilder-Pictures/SAFLAX-",'Basis-Tabelle-Samen'!C68,"-",'Basis-Tabelle-Samen'!J68,"-seed-package-front-cr-spanish.jpg")),
IF($C$1="Tschechisch - CZ",HYPERLINK(CONCATENATE("https://www.saflax.de/0-WVK-Retail/Bilder-Pictures/SAFLAX-",'Basis-Tabelle-Samen'!C68,"-",'Basis-Tabelle-Samen'!J68,"-seed-package-front-cr-czech.jpg")),
IF($C$1="Türkisch - TR",HYPERLINK(CONCATENATE("https://www.saflax.de/0-WVK-Retail/Bilder-Pictures/SAFLAX-",'Basis-Tabelle-Samen'!C68,"-",'Basis-Tabelle-Samen'!J68,"-seed-package-front-cr-turkish.jpg")),
IF($C$1="Ungarisch - HU",HYPERLINK(CONCATENATE("https://www.saflax.de/0-WVK-Retail/Bilder-Pictures/SAFLAX-",'Basis-Tabelle-Samen'!C68,"-",'Basis-Tabelle-Samen'!J68,"-seed-package-front-cr-hungarian.jpg")),
" ACHTUNG")))))))))))))))))))))))))))))</f>
        <v>https://www.saflax.de/0-WVK-Retail/Bilder-Pictures/SAFLAX-12962-tacca-chantrieri-seed-package-front-cr-english.jpg</v>
      </c>
      <c r="AL58" s="330" t="str">
        <f>IF(G58&lt;1,"",
IF($C$1="Bulgarisch - BG",HYPERLINK(CONCATENATE("https://www.saflax.de/0-WVK-Retail/Bilder-Pictures/SAFLAX-",'Basis-Tabelle-Samen'!C68,"-",'Basis-Tabelle-Samen'!J68,"-seed-package-back-cr-bulgarian.jpg")),
IF($C$1="Dänisch - DK",HYPERLINK(CONCATENATE("https://www.saflax.de/0-WVK-Retail/Bilder-Pictures/SAFLAX-",'Basis-Tabelle-Samen'!C68,"-",'Basis-Tabelle-Samen'!J68,"-seed-package-back-cr-danish.jpg")),
IF($C$1="Deutsch - DE",HYPERLINK(CONCATENATE("https://www.saflax.de/0-WVK-Retail/Bilder-Pictures/SAFLAX-",'Basis-Tabelle-Samen'!C68,"-",'Basis-Tabelle-Samen'!J68,"-seed-package-back-cr-german.jpg")),
IF($C$1="Englisch - UK",HYPERLINK(CONCATENATE("https://www.saflax.de/0-WVK-Retail/Bilder-Pictures/SAFLAX-",'Basis-Tabelle-Samen'!C68,"-",'Basis-Tabelle-Samen'!J68,"-seed-package-back-cr-english.jpg")),
IF($C$1="Estnisch - EE",HYPERLINK(CONCATENATE("https://www.saflax.de/0-WVK-Retail/Bilder-Pictures/SAFLAX-",'Basis-Tabelle-Samen'!C68,"-",'Basis-Tabelle-Samen'!J68,"-seed-package-back-cr-estonian.jpg")),
IF($C$1="Finnisch - FI",HYPERLINK(CONCATENATE("https://www.saflax.de/0-WVK-Retail/Bilder-Pictures/SAFLAX-",'Basis-Tabelle-Samen'!C68,"-",'Basis-Tabelle-Samen'!J68,"-seed-package-back-cr-finnish.jpg")),
IF($C$1="Französisch - FR",HYPERLINK(CONCATENATE("https://www.saflax.de/0-WVK-Retail/Bilder-Pictures/SAFLAX-",'Basis-Tabelle-Samen'!C68,"-",'Basis-Tabelle-Samen'!J68,"-seed-package-back-cr-french.jpg")),
IF($C$1="Griechisch - GR",HYPERLINK(CONCATENATE("https://www.saflax.de/0-WVK-Retail/Bilder-Pictures/SAFLAX-",'Basis-Tabelle-Samen'!C68,"-",'Basis-Tabelle-Samen'!J68,"-seed-package-back-cr-greek.jpg")),
IF($C$1="Irisch - IE",HYPERLINK(CONCATENATE("https://www.saflax.de/0-WVK-Retail/Bilder-Pictures/SAFLAX-",'Basis-Tabelle-Samen'!C68,"-",'Basis-Tabelle-Samen'!J68,"-seed-package-back-cr-irish.jpg")),
IF($C$1="Isländisch - IS",HYPERLINK(CONCATENATE("https://www.saflax.de/0-WVK-Retail/Bilder-Pictures/SAFLAX-",'Basis-Tabelle-Samen'!C68,"-",'Basis-Tabelle-Samen'!J68,"-seed-package-back-cr-icelandic.jpg")),
IF($C$1="Italienisch - IT",HYPERLINK(CONCATENATE("https://www.saflax.de/0-WVK-Retail/Bilder-Pictures/SAFLAX-",'Basis-Tabelle-Samen'!C68,"-",'Basis-Tabelle-Samen'!J68,"-seed-package-back-cr-italian.jpg")),
IF($C$1="Japanisch - JP",HYPERLINK(CONCATENATE("https://www.saflax.de/0-WVK-Retail/Bilder-Pictures/SAFLAX-",'Basis-Tabelle-Samen'!C68,"-",'Basis-Tabelle-Samen'!J68,"-seed-package-back-cr-japanese.jpg")),
IF($C$1="Kroatisch - HR",HYPERLINK(CONCATENATE("https://www.saflax.de/0-WVK-Retail/Bilder-Pictures/SAFLAX-",'Basis-Tabelle-Samen'!C68,"-",'Basis-Tabelle-Samen'!J68,"-seed-package-back-cr-croatian.jpg")),
IF($C$1="Lettisch - LV",HYPERLINK(CONCATENATE("https://www.saflax.de/0-WVK-Retail/Bilder-Pictures/SAFLAX-",'Basis-Tabelle-Samen'!C68,"-",'Basis-Tabelle-Samen'!J68,"-seed-package-back-cr-latvian.jpg")),
IF($C$1="Litauisch - LT",HYPERLINK(CONCATENATE("https://www.saflax.de/0-WVK-Retail/Bilder-Pictures/SAFLAX-",'Basis-Tabelle-Samen'!C68,"-",'Basis-Tabelle-Samen'!J68,"-seed-package-back-cr-lithuanian.jpg")),
IF($C$1="Maltesisch - MT",HYPERLINK(CONCATENATE("https://www.saflax.de/0-WVK-Retail/Bilder-Pictures/SAFLAX-",'Basis-Tabelle-Samen'!C68,"-",'Basis-Tabelle-Samen'!J68,"-seed-package-back-cr-maltese.jpg")),
IF($C$1="Niederländisch - NL",HYPERLINK(CONCATENATE("https://www.saflax.de/0-WVK-Retail/Bilder-Pictures/SAFLAX-",'Basis-Tabelle-Samen'!C68,"-",'Basis-Tabelle-Samen'!J68,"-seed-package-back-cr-dutch.jpg")),
IF($C$1="Norwegisch - NO",HYPERLINK(CONCATENATE("https://www.saflax.de/0-WVK-Retail/Bilder-Pictures/SAFLAX-",'Basis-Tabelle-Samen'!C68,"-",'Basis-Tabelle-Samen'!J68,"-seed-package-back-cr-nowegian.jpg")),
IF($C$1="Polnisch - PL",HYPERLINK(CONCATENATE("https://www.saflax.de/0-WVK-Retail/Bilder-Pictures/SAFLAX-",'Basis-Tabelle-Samen'!C68,"-",'Basis-Tabelle-Samen'!J68,"-seed-package-back-cr-polish.jpg")),
IF($C$1="Portugiesisch - PT",HYPERLINK(CONCATENATE("https://www.saflax.de/0-WVK-Retail/Bilder-Pictures/SAFLAX-",'Basis-Tabelle-Samen'!C68,"-",'Basis-Tabelle-Samen'!J68,"-seed-package-back-cr-portuguese.jpg")),
IF($C$1="Rumänisch - RO",HYPERLINK(CONCATENATE("https://www.saflax.de/0-WVK-Retail/Bilder-Pictures/SAFLAX-",'Basis-Tabelle-Samen'!C68,"-",'Basis-Tabelle-Samen'!J68,"-seed-package-back-cr-romanian.jpg")),
IF($C$1="Schwedisch - SE",HYPERLINK(CONCATENATE("https://www.saflax.de/0-WVK-Retail/Bilder-Pictures/SAFLAX-",'Basis-Tabelle-Samen'!C68,"-",'Basis-Tabelle-Samen'!J68,"-seed-package-back-cr-swedish.jpg")),
IF($C$1="Slowakisch - SK",HYPERLINK(CONCATENATE("https://www.saflax.de/0-WVK-Retail/Bilder-Pictures/SAFLAX-",'Basis-Tabelle-Samen'!C68,"-",'Basis-Tabelle-Samen'!J68,"-seed-package-back-cr-slovak.jpg")),
IF($C$1="Slowenisch - SI",HYPERLINK(CONCATENATE("https://www.saflax.de/0-WVK-Retail/Bilder-Pictures/SAFLAX-",'Basis-Tabelle-Samen'!C68,"-",'Basis-Tabelle-Samen'!J68,"-seed-package-back-cr-slovenian.jpg")),
IF($C$1="Spanisch - ES",HYPERLINK(CONCATENATE("https://www.saflax.de/0-WVK-Retail/Bilder-Pictures/SAFLAX-",'Basis-Tabelle-Samen'!C68,"-",'Basis-Tabelle-Samen'!J68,"-seed-package-back-cr-spanish.jpg")),
IF($C$1="Tschechisch - CZ",HYPERLINK(CONCATENATE("https://www.saflax.de/0-WVK-Retail/Bilder-Pictures/SAFLAX-",'Basis-Tabelle-Samen'!C68,"-",'Basis-Tabelle-Samen'!J68,"-seed-package-back-cr-czech.jpg")),
IF($C$1="Türkisch - TR",HYPERLINK(CONCATENATE("https://www.saflax.de/0-WVK-Retail/Bilder-Pictures/SAFLAX-",'Basis-Tabelle-Samen'!C68,"-",'Basis-Tabelle-Samen'!J68,"-seed-package-back-cr-turkish.jpg")),
IF($C$1="Ungarisch - HU",HYPERLINK(CONCATENATE("https://www.saflax.de/0-WVK-Retail/Bilder-Pictures/SAFLAX-",'Basis-Tabelle-Samen'!C68,"-",'Basis-Tabelle-Samen'!J68,"-seed-package-back-cr-hungarian.jpg")),
" ACHTUNG")))))))))))))))))))))))))))))</f>
        <v>https://www.saflax.de/0-WVK-Retail/Bilder-Pictures/SAFLAX-12962-tacca-chantrieri-seed-package-back-cr-english.jpg</v>
      </c>
      <c r="AM58" s="330" t="str">
        <f>IF(H58&lt;1,"",
IF($C$1="Bulgarisch - BG",HYPERLINK(CONCATENATE("https://www.saflax.de/0-WVK-Retail/Bilder-Pictures/SAFLAX-",'Basis-Tabelle-Samen'!K68,"-",'Basis-Tabelle-Samen'!J68,"-garden-to-go-mini-bulgarian.jpg")),
IF($C$1="Dänisch - DK",HYPERLINK(CONCATENATE("https://www.saflax.de/0-WVK-Retail/Bilder-Pictures/SAFLAX-",'Basis-Tabelle-Samen'!K68,"-",'Basis-Tabelle-Samen'!J68,"-garden-to-go-mini-danish.jpg")),
IF($C$1="Deutsch - DE",HYPERLINK(CONCATENATE("https://www.saflax.de/0-WVK-Retail/Bilder-Pictures/SAFLAX-",'Basis-Tabelle-Samen'!K68,"-",'Basis-Tabelle-Samen'!J68,"-garden-to-go-mini-german.jpg")),
IF($C$1="Englisch - UK",HYPERLINK(CONCATENATE("https://www.saflax.de/0-WVK-Retail/Bilder-Pictures/SAFLAX-",'Basis-Tabelle-Samen'!K68,"-",'Basis-Tabelle-Samen'!J68,"-garden-to-go-mini-english.jpg")),
IF($C$1="Estnisch - EE",HYPERLINK(CONCATENATE("https://www.saflax.de/0-WVK-Retail/Bilder-Pictures/SAFLAX-",'Basis-Tabelle-Samen'!K68,"-",'Basis-Tabelle-Samen'!J68,"-garden-to-go-mini-estonian.jpg")),
IF($C$1="Finnisch - FI",HYPERLINK(CONCATENATE("https://www.saflax.de/0-WVK-Retail/Bilder-Pictures/SAFLAX-",'Basis-Tabelle-Samen'!K68,"-",'Basis-Tabelle-Samen'!J68,"-garden-to-go-mini-finnish.jpg")),
IF($C$1="Französisch - FR",HYPERLINK(CONCATENATE("https://www.saflax.de/0-WVK-Retail/Bilder-Pictures/SAFLAX-",'Basis-Tabelle-Samen'!K68,"-",'Basis-Tabelle-Samen'!J68,"-garden-to-go-mini-french.jpg")),
IF($C$1="Griechisch - GR",HYPERLINK(CONCATENATE("https://www.saflax.de/0-WVK-Retail/Bilder-Pictures/SAFLAX-",'Basis-Tabelle-Samen'!K68,"-",'Basis-Tabelle-Samen'!J68,"-garden-to-go-mini-greek.jpg")),
IF($C$1="Irisch - IE",HYPERLINK(CONCATENATE("https://www.saflax.de/0-WVK-Retail/Bilder-Pictures/SAFLAX-",'Basis-Tabelle-Samen'!K68,"-",'Basis-Tabelle-Samen'!J68,"-garden-to-go-mini-irish.jpg")),
IF($C$1="Isländisch - IS",HYPERLINK(CONCATENATE("https://www.saflax.de/0-WVK-Retail/Bilder-Pictures/SAFLAX-",'Basis-Tabelle-Samen'!K68,"-",'Basis-Tabelle-Samen'!J68,"-garden-to-go-mini-icelandic.jpg")),
IF($C$1="Italienisch - IT",HYPERLINK(CONCATENATE("https://www.saflax.de/0-WVK-Retail/Bilder-Pictures/SAFLAX-",'Basis-Tabelle-Samen'!K68,"-",'Basis-Tabelle-Samen'!J68,"-garden-to-go-mini-italian.jpg")),
IF($C$1="Japanisch - JP",HYPERLINK(CONCATENATE("https://www.saflax.de/0-WVK-Retail/Bilder-Pictures/SAFLAX-",'Basis-Tabelle-Samen'!K68,"-",'Basis-Tabelle-Samen'!J68,"-garden-to-go-mini-japanese.jpg")),
IF($C$1="Kroatisch - HR",HYPERLINK(CONCATENATE("https://www.saflax.de/0-WVK-Retail/Bilder-Pictures/SAFLAX-",'Basis-Tabelle-Samen'!K68,"-",'Basis-Tabelle-Samen'!J68,"-garden-to-go-mini-croatian.jpg")),
IF($C$1="Lettisch - LV",HYPERLINK(CONCATENATE("https://www.saflax.de/0-WVK-Retail/Bilder-Pictures/SAFLAX-",'Basis-Tabelle-Samen'!K68,"-",'Basis-Tabelle-Samen'!J68,"-garden-to-go-mini-latvian.jpg")),
IF($C$1="Litauisch - LT",HYPERLINK(CONCATENATE("https://www.saflax.de/0-WVK-Retail/Bilder-Pictures/SAFLAX-",'Basis-Tabelle-Samen'!K68,"-",'Basis-Tabelle-Samen'!J68,"-garden-to-go-mini-lithuanian.jpg")),
IF($C$1="Maltesisch - MT",HYPERLINK(CONCATENATE("https://www.saflax.de/0-WVK-Retail/Bilder-Pictures/SAFLAX-",'Basis-Tabelle-Samen'!K68,"-",'Basis-Tabelle-Samen'!J68,"-garden-to-go-mini-maltese.jpg")),
IF($C$1="Niederländisch - NL",HYPERLINK(CONCATENATE("https://www.saflax.de/0-WVK-Retail/Bilder-Pictures/SAFLAX-",'Basis-Tabelle-Samen'!K68,"-",'Basis-Tabelle-Samen'!J68,"-garden-to-go-mini-dutch.jpg")),
IF($C$1="Norwegisch - NO",HYPERLINK(CONCATENATE("https://www.saflax.de/0-WVK-Retail/Bilder-Pictures/SAFLAX-",'Basis-Tabelle-Samen'!K68,"-",'Basis-Tabelle-Samen'!J68,"-garden-to-go-mini-nowegian.jpg")),
IF($C$1="Polnisch - PL",HYPERLINK(CONCATENATE("https://www.saflax.de/0-WVK-Retail/Bilder-Pictures/SAFLAX-",'Basis-Tabelle-Samen'!K68,"-",'Basis-Tabelle-Samen'!J68,"-garden-to-go-mini-polish.jpg")),
IF($C$1="Portugiesisch - PT",HYPERLINK(CONCATENATE("https://www.saflax.de/0-WVK-Retail/Bilder-Pictures/SAFLAX-",'Basis-Tabelle-Samen'!K68,"-",'Basis-Tabelle-Samen'!J68,"-garden-to-go-mini-portuguese.jpg")),
IF($C$1="Rumänisch - RO",HYPERLINK(CONCATENATE("https://www.saflax.de/0-WVK-Retail/Bilder-Pictures/SAFLAX-",'Basis-Tabelle-Samen'!K68,"-",'Basis-Tabelle-Samen'!J68,"-garden-to-go-mini-romanian.jpg")),
IF($C$1="Schwedisch - SE",HYPERLINK(CONCATENATE("https://www.saflax.de/0-WVK-Retail/Bilder-Pictures/SAFLAX-",'Basis-Tabelle-Samen'!K68,"-",'Basis-Tabelle-Samen'!J68,"-garden-to-go-mini-swedish.jpg")),
IF($C$1="Slowakisch - SK",HYPERLINK(CONCATENATE("https://www.saflax.de/0-WVK-Retail/Bilder-Pictures/SAFLAX-",'Basis-Tabelle-Samen'!K68,"-",'Basis-Tabelle-Samen'!J68,"-garden-to-go-mini-slovak.jpg")),
IF($C$1="Slowenisch - SI",HYPERLINK(CONCATENATE("https://www.saflax.de/0-WVK-Retail/Bilder-Pictures/SAFLAX-",'Basis-Tabelle-Samen'!K68,"-",'Basis-Tabelle-Samen'!J68,"-garden-to-go-mini-slovenian.jpg")),
IF($C$1="Spanisch - ES",HYPERLINK(CONCATENATE("https://www.saflax.de/0-WVK-Retail/Bilder-Pictures/SAFLAX-",'Basis-Tabelle-Samen'!K68,"-",'Basis-Tabelle-Samen'!J68,"-garden-to-go-mini-spanish.jpg")),
IF($C$1="Tschechisch - CZ",HYPERLINK(CONCATENATE("https://www.saflax.de/0-WVK-Retail/Bilder-Pictures/SAFLAX-",'Basis-Tabelle-Samen'!K68,"-",'Basis-Tabelle-Samen'!J68,"-garden-to-go-mini-czech.jpg")),
IF($C$1="Türkisch - TR",HYPERLINK(CONCATENATE("https://www.saflax.de/0-WVK-Retail/Bilder-Pictures/SAFLAX-",'Basis-Tabelle-Samen'!K68,"-",'Basis-Tabelle-Samen'!J68,"-garden-to-go-mini-turkish.jpg")),
IF($C$1="Ungarisch - HU",HYPERLINK(CONCATENATE("https://www.saflax.de/0-WVK-Retail/Bilder-Pictures/SAFLAX-",'Basis-Tabelle-Samen'!K68,"-",'Basis-Tabelle-Samen'!J68,"-garden-to-go-mini-hungarian.jpg")),
" ACHTUNG")))))))))))))))))))))))))))))</f>
        <v>https://www.saflax.de/0-WVK-Retail/Bilder-Pictures/SAFLAX-72962-tacca-chantrieri-garden-to-go-mini-english.jpg</v>
      </c>
      <c r="AN58" s="330" t="str">
        <f>IF(I58&lt;1,"",
IF($C$1="Bulgarisch - BG",HYPERLINK(CONCATENATE("https://www.saflax.de/0-WVK-Retail/Bilder-Pictures/SAFLAX-",'Basis-Tabelle-Samen'!N68,"-",'Basis-Tabelle-Samen'!J68,"-garden-to-go-lite-bulgarian.jpg")),
IF($C$1="Dänisch - DK",HYPERLINK(CONCATENATE("https://www.saflax.de/0-WVK-Retail/Bilder-Pictures/SAFLAX-",'Basis-Tabelle-Samen'!N68,"-",'Basis-Tabelle-Samen'!J68,"-garden-to-go-lite-danish.jpg")),
IF($C$1="Deutsch - DE",HYPERLINK(CONCATENATE("https://www.saflax.de/0-WVK-Retail/Bilder-Pictures/SAFLAX-",'Basis-Tabelle-Samen'!N68,"-",'Basis-Tabelle-Samen'!J68,"-garden-to-go-lite-german.jpg")),
IF($C$1="Englisch - UK",HYPERLINK(CONCATENATE("https://www.saflax.de/0-WVK-Retail/Bilder-Pictures/SAFLAX-",'Basis-Tabelle-Samen'!N68,"-",'Basis-Tabelle-Samen'!J68,"-garden-to-go-lite-english.jpg")),
IF($C$1="Estnisch - EE",HYPERLINK(CONCATENATE("https://www.saflax.de/0-WVK-Retail/Bilder-Pictures/SAFLAX-",'Basis-Tabelle-Samen'!N68,"-",'Basis-Tabelle-Samen'!J68,"-garden-to-go-lite-estonian.jpg")),
IF($C$1="Finnisch - FI",HYPERLINK(CONCATENATE("https://www.saflax.de/0-WVK-Retail/Bilder-Pictures/SAFLAX-",'Basis-Tabelle-Samen'!N68,"-",'Basis-Tabelle-Samen'!J68,"-garden-to-go-lite-finnish.jpg")),
IF($C$1="Französisch - FR",HYPERLINK(CONCATENATE("https://www.saflax.de/0-WVK-Retail/Bilder-Pictures/SAFLAX-",'Basis-Tabelle-Samen'!N68,"-",'Basis-Tabelle-Samen'!J68,"-garden-to-go-lite-french.jpg")),
IF($C$1="Griechisch - GR",HYPERLINK(CONCATENATE("https://www.saflax.de/0-WVK-Retail/Bilder-Pictures/SAFLAX-",'Basis-Tabelle-Samen'!N68,"-",'Basis-Tabelle-Samen'!J68,"-garden-to-go-lite-greek.jpg")),
IF($C$1="Irisch - IE",HYPERLINK(CONCATENATE("https://www.saflax.de/0-WVK-Retail/Bilder-Pictures/SAFLAX-",'Basis-Tabelle-Samen'!N68,"-",'Basis-Tabelle-Samen'!J68,"-garden-to-go-lite-irish.jpg")),
IF($C$1="Isländisch - IS",HYPERLINK(CONCATENATE("https://www.saflax.de/0-WVK-Retail/Bilder-Pictures/SAFLAX-",'Basis-Tabelle-Samen'!N68,"-",'Basis-Tabelle-Samen'!J68,"-garden-to-go-lite-icelandic.jpg")),
IF($C$1="Italienisch - IT",HYPERLINK(CONCATENATE("https://www.saflax.de/0-WVK-Retail/Bilder-Pictures/SAFLAX-",'Basis-Tabelle-Samen'!N68,"-",'Basis-Tabelle-Samen'!J68,"-garden-to-go-lite-italian.jpg")),
IF($C$1="Japanisch - JP",HYPERLINK(CONCATENATE("https://www.saflax.de/0-WVK-Retail/Bilder-Pictures/SAFLAX-",'Basis-Tabelle-Samen'!N68,"-",'Basis-Tabelle-Samen'!J68,"-garden-to-go-lite-japanese.jpg")),
IF($C$1="Kroatisch - HR",HYPERLINK(CONCATENATE("https://www.saflax.de/0-WVK-Retail/Bilder-Pictures/SAFLAX-",'Basis-Tabelle-Samen'!N68,"-",'Basis-Tabelle-Samen'!J68,"-garden-to-go-lite-croatian.jpg")),
IF($C$1="Lettisch - LV",HYPERLINK(CONCATENATE("https://www.saflax.de/0-WVK-Retail/Bilder-Pictures/SAFLAX-",'Basis-Tabelle-Samen'!N68,"-",'Basis-Tabelle-Samen'!J68,"-garden-to-go-lite-latvian.jpg")),
IF($C$1="Litauisch - LT",HYPERLINK(CONCATENATE("https://www.saflax.de/0-WVK-Retail/Bilder-Pictures/SAFLAX-",'Basis-Tabelle-Samen'!N68,"-",'Basis-Tabelle-Samen'!J68,"-garden-to-go-lite-lithuanian.jpg")),
IF($C$1="Maltesisch - MT",HYPERLINK(CONCATENATE("https://www.saflax.de/0-WVK-Retail/Bilder-Pictures/SAFLAX-",'Basis-Tabelle-Samen'!N68,"-",'Basis-Tabelle-Samen'!J68,"-garden-to-go-lite-maltese.jpg")),
IF($C$1="Niederländisch - NL",HYPERLINK(CONCATENATE("https://www.saflax.de/0-WVK-Retail/Bilder-Pictures/SAFLAX-",'Basis-Tabelle-Samen'!N68,"-",'Basis-Tabelle-Samen'!J68,"-garden-to-go-lite-dutch.jpg")),
IF($C$1="Norwegisch - NO",HYPERLINK(CONCATENATE("https://www.saflax.de/0-WVK-Retail/Bilder-Pictures/SAFLAX-",'Basis-Tabelle-Samen'!N68,"-",'Basis-Tabelle-Samen'!J68,"-garden-to-go-lite-nowegian.jpg")),
IF($C$1="Polnisch - PL",HYPERLINK(CONCATENATE("https://www.saflax.de/0-WVK-Retail/Bilder-Pictures/SAFLAX-",'Basis-Tabelle-Samen'!N68,"-",'Basis-Tabelle-Samen'!J68,"-garden-to-go-lite-polish.jpg")),
IF($C$1="Portugiesisch - PT",HYPERLINK(CONCATENATE("https://www.saflax.de/0-WVK-Retail/Bilder-Pictures/SAFLAX-",'Basis-Tabelle-Samen'!N68,"-",'Basis-Tabelle-Samen'!J68,"-garden-to-go-lite-portuguese.jpg")),
IF($C$1="Rumänisch - RO",HYPERLINK(CONCATENATE("https://www.saflax.de/0-WVK-Retail/Bilder-Pictures/SAFLAX-",'Basis-Tabelle-Samen'!N68,"-",'Basis-Tabelle-Samen'!J68,"-garden-to-go-lite-romanian.jpg")),
IF($C$1="Schwedisch - SE",HYPERLINK(CONCATENATE("https://www.saflax.de/0-WVK-Retail/Bilder-Pictures/SAFLAX-",'Basis-Tabelle-Samen'!N68,"-",'Basis-Tabelle-Samen'!J68,"-garden-to-go-lite-swedish.jpg")),
IF($C$1="Slowakisch - SK",HYPERLINK(CONCATENATE("https://www.saflax.de/0-WVK-Retail/Bilder-Pictures/SAFLAX-",'Basis-Tabelle-Samen'!N68,"-",'Basis-Tabelle-Samen'!J68,"-garden-to-go-lite-slovak.jpg")),
IF($C$1="Slowenisch - SI",HYPERLINK(CONCATENATE("https://www.saflax.de/0-WVK-Retail/Bilder-Pictures/SAFLAX-",'Basis-Tabelle-Samen'!N68,"-",'Basis-Tabelle-Samen'!J68,"-garden-to-go-lite-slovenian.jpg")),
IF($C$1="Spanisch - ES",HYPERLINK(CONCATENATE("https://www.saflax.de/0-WVK-Retail/Bilder-Pictures/SAFLAX-",'Basis-Tabelle-Samen'!N68,"-",'Basis-Tabelle-Samen'!J68,"-garden-to-go-lite-spanish.jpg")),
IF($C$1="Tschechisch - CZ",HYPERLINK(CONCATENATE("https://www.saflax.de/0-WVK-Retail/Bilder-Pictures/SAFLAX-",'Basis-Tabelle-Samen'!N68,"-",'Basis-Tabelle-Samen'!J68,"-garden-to-go-lite-czech.jpg")),
IF($C$1="Türkisch - TR",HYPERLINK(CONCATENATE("https://www.saflax.de/0-WVK-Retail/Bilder-Pictures/SAFLAX-",'Basis-Tabelle-Samen'!N68,"-",'Basis-Tabelle-Samen'!J68,"-garden-to-go-lite-turkish.jpg")),
IF($C$1="Ungarisch - HU",HYPERLINK(CONCATENATE("https://www.saflax.de/0-WVK-Retail/Bilder-Pictures/SAFLAX-",'Basis-Tabelle-Samen'!N68,"-",'Basis-Tabelle-Samen'!J68,"-garden-to-go-lite-hungarian.jpg")),
" ACHTUNG")))))))))))))))))))))))))))))</f>
        <v>https://www.saflax.de/0-WVK-Retail/Bilder-Pictures/SAFLAX-82962-tacca-chantrieri-garden-to-go-lite-english.jpg</v>
      </c>
      <c r="AO58" s="330" t="str">
        <f>IF(J58&lt;1,"",
IF($C$1="Bulgarisch - BG",HYPERLINK(CONCATENATE("https://www.saflax.de/0-WVK-Retail/Bilder-Pictures/SAFLAX-",'Basis-Tabelle-Samen'!Q68,"-",'Basis-Tabelle-Samen'!J68,"-garden-to-go-bulgarian.jpg")),
IF($C$1="Dänisch - DK",HYPERLINK(CONCATENATE("https://www.saflax.de/0-WVK-Retail/Bilder-Pictures/SAFLAX-",'Basis-Tabelle-Samen'!Q68,"-",'Basis-Tabelle-Samen'!J68,"-garden-to-go-danish.jpg")),
IF($C$1="Deutsch - DE",HYPERLINK(CONCATENATE("https://www.saflax.de/0-WVK-Retail/Bilder-Pictures/SAFLAX-",'Basis-Tabelle-Samen'!Q68,"-",'Basis-Tabelle-Samen'!J68,"-garden-to-go-german.jpg")),
IF($C$1="Englisch - UK",HYPERLINK(CONCATENATE("https://www.saflax.de/0-WVK-Retail/Bilder-Pictures/SAFLAX-",'Basis-Tabelle-Samen'!Q68,"-",'Basis-Tabelle-Samen'!J68,"-garden-to-go-english.jpg")),
IF($C$1="Estnisch - EE",HYPERLINK(CONCATENATE("https://www.saflax.de/0-WVK-Retail/Bilder-Pictures/SAFLAX-",'Basis-Tabelle-Samen'!Q68,"-",'Basis-Tabelle-Samen'!J68,"-garden-to-go-estonian.jpg")),
IF($C$1="Finnisch - FI",HYPERLINK(CONCATENATE("https://www.saflax.de/0-WVK-Retail/Bilder-Pictures/SAFLAX-",'Basis-Tabelle-Samen'!Q68,"-",'Basis-Tabelle-Samen'!J68,"-garden-to-go-finnish.jpg")),
IF($C$1="Französisch - FR",HYPERLINK(CONCATENATE("https://www.saflax.de/0-WVK-Retail/Bilder-Pictures/SAFLAX-",'Basis-Tabelle-Samen'!Q68,"-",'Basis-Tabelle-Samen'!J68,"-garden-to-go-french.jpg")),
IF($C$1="Griechisch - GR",HYPERLINK(CONCATENATE("https://www.saflax.de/0-WVK-Retail/Bilder-Pictures/SAFLAX-",'Basis-Tabelle-Samen'!Q68,"-",'Basis-Tabelle-Samen'!J68,"-garden-to-go-greek.jpg")),
IF($C$1="Irisch - IE",HYPERLINK(CONCATENATE("https://www.saflax.de/0-WVK-Retail/Bilder-Pictures/SAFLAX-",'Basis-Tabelle-Samen'!Q68,"-",'Basis-Tabelle-Samen'!J68,"-garden-to-go-irish.jpg")),
IF($C$1="Isländisch - IS",HYPERLINK(CONCATENATE("https://www.saflax.de/0-WVK-Retail/Bilder-Pictures/SAFLAX-",'Basis-Tabelle-Samen'!Q68,"-",'Basis-Tabelle-Samen'!J68,"-garden-to-go-icelandic.jpg")),
IF($C$1="Italienisch - IT",HYPERLINK(CONCATENATE("https://www.saflax.de/0-WVK-Retail/Bilder-Pictures/SAFLAX-",'Basis-Tabelle-Samen'!Q68,"-",'Basis-Tabelle-Samen'!J68,"-garden-to-go-italian.jpg")),
IF($C$1="Japanisch - JP",HYPERLINK(CONCATENATE("https://www.saflax.de/0-WVK-Retail/Bilder-Pictures/SAFLAX-",'Basis-Tabelle-Samen'!Q68,"-",'Basis-Tabelle-Samen'!J68,"-garden-to-go-japanese.jpg")),
IF($C$1="Kroatisch - HR",HYPERLINK(CONCATENATE("https://www.saflax.de/0-WVK-Retail/Bilder-Pictures/SAFLAX-",'Basis-Tabelle-Samen'!Q68,"-",'Basis-Tabelle-Samen'!J68,"-garden-to-go-croatian.jpg")),
IF($C$1="Lettisch - LV",HYPERLINK(CONCATENATE("https://www.saflax.de/0-WVK-Retail/Bilder-Pictures/SAFLAX-",'Basis-Tabelle-Samen'!Q68,"-",'Basis-Tabelle-Samen'!J68,"-garden-to-go-latvian.jpg")),
IF($C$1="Litauisch - LT",HYPERLINK(CONCATENATE("https://www.saflax.de/0-WVK-Retail/Bilder-Pictures/SAFLAX-",'Basis-Tabelle-Samen'!Q68,"-",'Basis-Tabelle-Samen'!J68,"-garden-to-go-lithuanian.jpg")),
IF($C$1="Maltesisch - MT",HYPERLINK(CONCATENATE("https://www.saflax.de/0-WVK-Retail/Bilder-Pictures/SAFLAX-",'Basis-Tabelle-Samen'!Q68,"-",'Basis-Tabelle-Samen'!J68,"-garden-to-go-maltese.jpg")),
IF($C$1="Niederländisch - NL",HYPERLINK(CONCATENATE("https://www.saflax.de/0-WVK-Retail/Bilder-Pictures/SAFLAX-",'Basis-Tabelle-Samen'!Q68,"-",'Basis-Tabelle-Samen'!J68,"-garden-to-go-dutch.jpg")),
IF($C$1="Norwegisch - NO",HYPERLINK(CONCATENATE("https://www.saflax.de/0-WVK-Retail/Bilder-Pictures/SAFLAX-",'Basis-Tabelle-Samen'!Q68,"-",'Basis-Tabelle-Samen'!J68,"-garden-to-go-nowegian.jpg")),
IF($C$1="Polnisch - PL",HYPERLINK(CONCATENATE("https://www.saflax.de/0-WVK-Retail/Bilder-Pictures/SAFLAX-",'Basis-Tabelle-Samen'!Q68,"-",'Basis-Tabelle-Samen'!J68,"-garden-to-go-polish.jpg")),
IF($C$1="Portugiesisch - PT",HYPERLINK(CONCATENATE("https://www.saflax.de/0-WVK-Retail/Bilder-Pictures/SAFLAX-",'Basis-Tabelle-Samen'!Q68,"-",'Basis-Tabelle-Samen'!J68,"-garden-to-go-portuguese.jpg")),
IF($C$1="Rumänisch - RO",HYPERLINK(CONCATENATE("https://www.saflax.de/0-WVK-Retail/Bilder-Pictures/SAFLAX-",'Basis-Tabelle-Samen'!Q68,"-",'Basis-Tabelle-Samen'!J68,"-garden-to-go-romanian.jpg")),
IF($C$1="Schwedisch - SE",HYPERLINK(CONCATENATE("https://www.saflax.de/0-WVK-Retail/Bilder-Pictures/SAFLAX-",'Basis-Tabelle-Samen'!Q68,"-",'Basis-Tabelle-Samen'!J68,"-garden-to-go-swedish.jpg")),
IF($C$1="Slowakisch - SK",HYPERLINK(CONCATENATE("https://www.saflax.de/0-WVK-Retail/Bilder-Pictures/SAFLAX-",'Basis-Tabelle-Samen'!Q68,"-",'Basis-Tabelle-Samen'!J68,"-garden-to-go-slovak.jpg")),
IF($C$1="Slowenisch - SI",HYPERLINK(CONCATENATE("https://www.saflax.de/0-WVK-Retail/Bilder-Pictures/SAFLAX-",'Basis-Tabelle-Samen'!Q68,"-",'Basis-Tabelle-Samen'!J68,"-garden-to-go-slovenian.jpg")),
IF($C$1="Spanisch - ES",HYPERLINK(CONCATENATE("https://www.saflax.de/0-WVK-Retail/Bilder-Pictures/SAFLAX-",'Basis-Tabelle-Samen'!Q68,"-",'Basis-Tabelle-Samen'!J68,"-garden-to-go-spanish.jpg")),
IF($C$1="Tschechisch - CZ",HYPERLINK(CONCATENATE("https://www.saflax.de/0-WVK-Retail/Bilder-Pictures/SAFLAX-",'Basis-Tabelle-Samen'!Q68,"-",'Basis-Tabelle-Samen'!J68,"-garden-to-go-czech.jpg")),
IF($C$1="Türkisch - TR",HYPERLINK(CONCATENATE("https://www.saflax.de/0-WVK-Retail/Bilder-Pictures/SAFLAX-",'Basis-Tabelle-Samen'!Q68,"-",'Basis-Tabelle-Samen'!J68,"-garden-to-go-turkish.jpg")),
IF($C$1="Ungarisch - HU",HYPERLINK(CONCATENATE("https://www.saflax.de/0-WVK-Retail/Bilder-Pictures/SAFLAX-",'Basis-Tabelle-Samen'!Q68,"-",'Basis-Tabelle-Samen'!J68,"-garden-to-go-hungarian.jpg")),
" ACHTUNG")))))))))))))))))))))))))))))</f>
        <v>https://www.saflax.de/0-WVK-Retail/Bilder-Pictures/SAFLAX-52962-tacca-chantrieri-garden-to-go-english.jpg</v>
      </c>
      <c r="AP58" s="330" t="str">
        <f>IF(K58&lt;1,"",
IF($C$1="Bulgarisch - BG",HYPERLINK(CONCATENATE("https://www.saflax.de/0-WVK-Retail/Bilder-Pictures/SAFLAX-",'Basis-Tabelle-Samen'!T68,"-",'Basis-Tabelle-Samen'!J68,"-cultivation-set-bulgarian.jpg")),
IF($C$1="Dänisch - DK",HYPERLINK(CONCATENATE("https://www.saflax.de/0-WVK-Retail/Bilder-Pictures/SAFLAX-",'Basis-Tabelle-Samen'!T68,"-",'Basis-Tabelle-Samen'!J68,"-cultivation-set-danish.jpg")),
IF($C$1="Deutsch - DE",HYPERLINK(CONCATENATE("https://www.saflax.de/0-WVK-Retail/Bilder-Pictures/SAFLAX-",'Basis-Tabelle-Samen'!T68,"-",'Basis-Tabelle-Samen'!J68,"-cultivation-set-german.jpg")),
IF($C$1="Englisch - UK",HYPERLINK(CONCATENATE("https://www.saflax.de/0-WVK-Retail/Bilder-Pictures/SAFLAX-",'Basis-Tabelle-Samen'!T68,"-",'Basis-Tabelle-Samen'!J68,"-cultivation-set-english.jpg")),
IF($C$1="Estnisch - EE",HYPERLINK(CONCATENATE("https://www.saflax.de/0-WVK-Retail/Bilder-Pictures/SAFLAX-",'Basis-Tabelle-Samen'!T68,"-",'Basis-Tabelle-Samen'!J68,"-cultivation-set-estonian.jpg")),
IF($C$1="Finnisch - FI",HYPERLINK(CONCATENATE("https://www.saflax.de/0-WVK-Retail/Bilder-Pictures/SAFLAX-",'Basis-Tabelle-Samen'!T68,"-",'Basis-Tabelle-Samen'!J68,"-cultivation-set-finnish.jpg")),
IF($C$1="Französisch - FR",HYPERLINK(CONCATENATE("https://www.saflax.de/0-WVK-Retail/Bilder-Pictures/SAFLAX-",'Basis-Tabelle-Samen'!T68,"-",'Basis-Tabelle-Samen'!J68,"-cultivation-set-french.jpg")),
IF($C$1="Griechisch - GR",HYPERLINK(CONCATENATE("https://www.saflax.de/0-WVK-Retail/Bilder-Pictures/SAFLAX-",'Basis-Tabelle-Samen'!T68,"-",'Basis-Tabelle-Samen'!J68,"-cultivation-set-greek.jpg")),
IF($C$1="Irisch - IE",HYPERLINK(CONCATENATE("https://www.saflax.de/0-WVK-Retail/Bilder-Pictures/SAFLAX-",'Basis-Tabelle-Samen'!T68,"-",'Basis-Tabelle-Samen'!J68,"-cultivation-set-irish.jpg")),
IF($C$1="Isländisch - IS",HYPERLINK(CONCATENATE("https://www.saflax.de/0-WVK-Retail/Bilder-Pictures/SAFLAX-",'Basis-Tabelle-Samen'!T68,"-",'Basis-Tabelle-Samen'!J68,"-cultivation-set-icelandic.jpg")),
IF($C$1="Italienisch - IT",HYPERLINK(CONCATENATE("https://www.saflax.de/0-WVK-Retail/Bilder-Pictures/SAFLAX-",'Basis-Tabelle-Samen'!T68,"-",'Basis-Tabelle-Samen'!J68,"-cultivation-set-italian.jpg")),
IF($C$1="Japanisch - JP",HYPERLINK(CONCATENATE("https://www.saflax.de/0-WVK-Retail/Bilder-Pictures/SAFLAX-",'Basis-Tabelle-Samen'!T68,"-",'Basis-Tabelle-Samen'!J68,"-cultivation-set-japanese.jpg")),
IF($C$1="Kroatisch - HR",HYPERLINK(CONCATENATE("https://www.saflax.de/0-WVK-Retail/Bilder-Pictures/SAFLAX-",'Basis-Tabelle-Samen'!T68,"-",'Basis-Tabelle-Samen'!J68,"-cultivation-set-croatian.jpg")),
IF($C$1="Lettisch - LV",HYPERLINK(CONCATENATE("https://www.saflax.de/0-WVK-Retail/Bilder-Pictures/SAFLAX-",'Basis-Tabelle-Samen'!T68,"-",'Basis-Tabelle-Samen'!J68,"-cultivation-set-latvian.jpg")),
IF($C$1="Litauisch - LT",HYPERLINK(CONCATENATE("https://www.saflax.de/0-WVK-Retail/Bilder-Pictures/SAFLAX-",'Basis-Tabelle-Samen'!T68,"-",'Basis-Tabelle-Samen'!J68,"-cultivation-set-lithuanian.jpg")),
IF($C$1="Maltesisch - MT",HYPERLINK(CONCATENATE("https://www.saflax.de/0-WVK-Retail/Bilder-Pictures/SAFLAX-",'Basis-Tabelle-Samen'!T68,"-",'Basis-Tabelle-Samen'!J68,"-cultivation-set-maltese.jpg")),
IF($C$1="Niederländisch - NL",HYPERLINK(CONCATENATE("https://www.saflax.de/0-WVK-Retail/Bilder-Pictures/SAFLAX-",'Basis-Tabelle-Samen'!T68,"-",'Basis-Tabelle-Samen'!J68,"-cultivation-set-dutch.jpg")),
IF($C$1="Norwegisch - NO",HYPERLINK(CONCATENATE("https://www.saflax.de/0-WVK-Retail/Bilder-Pictures/SAFLAX-",'Basis-Tabelle-Samen'!T68,"-",'Basis-Tabelle-Samen'!J68,"-cultivation-set-nowegian.jpg")),
IF($C$1="Polnisch - PL",HYPERLINK(CONCATENATE("https://www.saflax.de/0-WVK-Retail/Bilder-Pictures/SAFLAX-",'Basis-Tabelle-Samen'!T68,"-",'Basis-Tabelle-Samen'!J68,"-cultivation-set-polish.jpg")),
IF($C$1="Portugiesisch - PT",HYPERLINK(CONCATENATE("https://www.saflax.de/0-WVK-Retail/Bilder-Pictures/SAFLAX-",'Basis-Tabelle-Samen'!T68,"-",'Basis-Tabelle-Samen'!J68,"-cultivation-set-portuguese.jpg")),
IF($C$1="Rumänisch - RO",HYPERLINK(CONCATENATE("https://www.saflax.de/0-WVK-Retail/Bilder-Pictures/SAFLAX-",'Basis-Tabelle-Samen'!T68,"-",'Basis-Tabelle-Samen'!J68,"-cultivation-set-romanian.jpg")),
IF($C$1="Schwedisch - SE",HYPERLINK(CONCATENATE("https://www.saflax.de/0-WVK-Retail/Bilder-Pictures/SAFLAX-",'Basis-Tabelle-Samen'!T68,"-",'Basis-Tabelle-Samen'!J68,"-cultivation-set-swedish.jpg")),
IF($C$1="Slowakisch - SK",HYPERLINK(CONCATENATE("https://www.saflax.de/0-WVK-Retail/Bilder-Pictures/SAFLAX-",'Basis-Tabelle-Samen'!T68,"-",'Basis-Tabelle-Samen'!J68,"-cultivation-set-slovak.jpg")),
IF($C$1="Slowenisch - SI",HYPERLINK(CONCATENATE("https://www.saflax.de/0-WVK-Retail/Bilder-Pictures/SAFLAX-",'Basis-Tabelle-Samen'!T68,"-",'Basis-Tabelle-Samen'!J68,"-cultivation-set-slovenian.jpg")),
IF($C$1="Spanisch - ES",HYPERLINK(CONCATENATE("https://www.saflax.de/0-WVK-Retail/Bilder-Pictures/SAFLAX-",'Basis-Tabelle-Samen'!T68,"-",'Basis-Tabelle-Samen'!J68,"-cultivation-set-spanish.jpg")),
IF($C$1="Tschechisch - CZ",HYPERLINK(CONCATENATE("https://www.saflax.de/0-WVK-Retail/Bilder-Pictures/SAFLAX-",'Basis-Tabelle-Samen'!T68,"-",'Basis-Tabelle-Samen'!J68,"-cultivation-set-czech.jpg")),
IF($C$1="Türkisch - TR",HYPERLINK(CONCATENATE("https://www.saflax.de/0-WVK-Retail/Bilder-Pictures/SAFLAX-",'Basis-Tabelle-Samen'!T68,"-",'Basis-Tabelle-Samen'!J68,"-cultivation-set-turkish.jpg")),
IF($C$1="Ungarisch - HU",HYPERLINK(CONCATENATE("https://www.saflax.de/0-WVK-Retail/Bilder-Pictures/SAFLAX-",'Basis-Tabelle-Samen'!T68,"-",'Basis-Tabelle-Samen'!J68,"-cultivation-set-hungarian.jpg")),
" ACHTUNG")))))))))))))))))))))))))))))</f>
        <v>https://www.saflax.de/0-WVK-Retail/Bilder-Pictures/SAFLAX-32962-tacca-chantrieri-cultivation-set-english.jpg</v>
      </c>
      <c r="AQ58" s="330" t="str">
        <f>IF(L58&lt;1,"",
IF($C$1="Bulgarisch - BG",HYPERLINK(CONCATENATE("https://www.saflax.de/0-WVK-Retail/Bilder-Pictures/SAFLAX-",'Basis-Tabelle-Samen'!W68,"-",'Basis-Tabelle-Samen'!J68,"-garden-in-the-bag-bulgarian.jpg")),
IF($C$1="Dänisch - DK",HYPERLINK(CONCATENATE("https://www.saflax.de/0-WVK-Retail/Bilder-Pictures/SAFLAX-",'Basis-Tabelle-Samen'!W68,"-",'Basis-Tabelle-Samen'!J68,"-garden-in-the-bag-danish.jpg")),
IF($C$1="Deutsch - DE",HYPERLINK(CONCATENATE("https://www.saflax.de/0-WVK-Retail/Bilder-Pictures/SAFLAX-",'Basis-Tabelle-Samen'!W68,"-",'Basis-Tabelle-Samen'!J68,"-garden-in-the-bag-german.jpg")),
IF($C$1="Englisch - UK",HYPERLINK(CONCATENATE("https://www.saflax.de/0-WVK-Retail/Bilder-Pictures/SAFLAX-",'Basis-Tabelle-Samen'!W68,"-",'Basis-Tabelle-Samen'!J68,"-garden-in-the-bag-english.jpg")),
IF($C$1="Estnisch - EE",HYPERLINK(CONCATENATE("https://www.saflax.de/0-WVK-Retail/Bilder-Pictures/SAFLAX-",'Basis-Tabelle-Samen'!W68,"-",'Basis-Tabelle-Samen'!J68,"-garden-in-the-bag-estonian.jpg")),
IF($C$1="Finnisch - FI",HYPERLINK(CONCATENATE("https://www.saflax.de/0-WVK-Retail/Bilder-Pictures/SAFLAX-",'Basis-Tabelle-Samen'!W68,"-",'Basis-Tabelle-Samen'!J68,"-garden-in-the-bag-finnish.jpg")),
IF($C$1="Französisch - FR",HYPERLINK(CONCATENATE("https://www.saflax.de/0-WVK-Retail/Bilder-Pictures/SAFLAX-",'Basis-Tabelle-Samen'!W68,"-",'Basis-Tabelle-Samen'!J68,"-garden-in-the-bag-french.jpg")),
IF($C$1="Griechisch - GR",HYPERLINK(CONCATENATE("https://www.saflax.de/0-WVK-Retail/Bilder-Pictures/SAFLAX-",'Basis-Tabelle-Samen'!W68,"-",'Basis-Tabelle-Samen'!J68,"-garden-in-the-bag-greek.jpg")),
IF($C$1="Irisch - IE",HYPERLINK(CONCATENATE("https://www.saflax.de/0-WVK-Retail/Bilder-Pictures/SAFLAX-",'Basis-Tabelle-Samen'!W68,"-",'Basis-Tabelle-Samen'!J68,"-garden-in-the-bag-irish.jpg")),
IF($C$1="Isländisch - IS",HYPERLINK(CONCATENATE("https://www.saflax.de/0-WVK-Retail/Bilder-Pictures/SAFLAX-",'Basis-Tabelle-Samen'!W68,"-",'Basis-Tabelle-Samen'!J68,"-garden-in-the-bag-icelandic.jpg")),
IF($C$1="Italienisch - IT",HYPERLINK(CONCATENATE("https://www.saflax.de/0-WVK-Retail/Bilder-Pictures/SAFLAX-",'Basis-Tabelle-Samen'!W68,"-",'Basis-Tabelle-Samen'!J68,"-garden-in-the-bag-italian.jpg")),
IF($C$1="Japanisch - JP",HYPERLINK(CONCATENATE("https://www.saflax.de/0-WVK-Retail/Bilder-Pictures/SAFLAX-",'Basis-Tabelle-Samen'!W68,"-",'Basis-Tabelle-Samen'!J68,"-garden-in-the-bag-japanese.jpg")),
IF($C$1="Kroatisch - HR",HYPERLINK(CONCATENATE("https://www.saflax.de/0-WVK-Retail/Bilder-Pictures/SAFLAX-",'Basis-Tabelle-Samen'!W68,"-",'Basis-Tabelle-Samen'!J68,"-garden-in-the-bag-croatian.jpg")),
IF($C$1="Lettisch - LV",HYPERLINK(CONCATENATE("https://www.saflax.de/0-WVK-Retail/Bilder-Pictures/SAFLAX-",'Basis-Tabelle-Samen'!W68,"-",'Basis-Tabelle-Samen'!J68,"-garden-in-the-bag-latvian.jpg")),
IF($C$1="Litauisch - LT",HYPERLINK(CONCATENATE("https://www.saflax.de/0-WVK-Retail/Bilder-Pictures/SAFLAX-",'Basis-Tabelle-Samen'!W68,"-",'Basis-Tabelle-Samen'!J68,"-garden-in-the-bag-lithuanian.jpg")),
IF($C$1="Maltesisch - MT",HYPERLINK(CONCATENATE("https://www.saflax.de/0-WVK-Retail/Bilder-Pictures/SAFLAX-",'Basis-Tabelle-Samen'!W68,"-",'Basis-Tabelle-Samen'!J68,"-garden-in-the-bag-maltese.jpg")),
IF($C$1="Niederländisch - NL",HYPERLINK(CONCATENATE("https://www.saflax.de/0-WVK-Retail/Bilder-Pictures/SAFLAX-",'Basis-Tabelle-Samen'!W68,"-",'Basis-Tabelle-Samen'!J68,"-garden-in-the-bag-dutch.jpg")),
IF($C$1="Norwegisch - NO",HYPERLINK(CONCATENATE("https://www.saflax.de/0-WVK-Retail/Bilder-Pictures/SAFLAX-",'Basis-Tabelle-Samen'!W68,"-",'Basis-Tabelle-Samen'!J68,"-garden-in-the-bag-nowegian.jpg")),
IF($C$1="Polnisch - PL",HYPERLINK(CONCATENATE("https://www.saflax.de/0-WVK-Retail/Bilder-Pictures/SAFLAX-",'Basis-Tabelle-Samen'!W68,"-",'Basis-Tabelle-Samen'!J68,"-garden-in-the-bag-polish.jpg")),
IF($C$1="Portugiesisch - PT",HYPERLINK(CONCATENATE("https://www.saflax.de/0-WVK-Retail/Bilder-Pictures/SAFLAX-",'Basis-Tabelle-Samen'!W68,"-",'Basis-Tabelle-Samen'!J68,"-garden-in-the-bag-portuguese.jpg")),
IF($C$1="Rumänisch - RO",HYPERLINK(CONCATENATE("https://www.saflax.de/0-WVK-Retail/Bilder-Pictures/SAFLAX-",'Basis-Tabelle-Samen'!W68,"-",'Basis-Tabelle-Samen'!J68,"-garden-in-the-bag-romanian.jpg")),
IF($C$1="Schwedisch - SE",HYPERLINK(CONCATENATE("https://www.saflax.de/0-WVK-Retail/Bilder-Pictures/SAFLAX-",'Basis-Tabelle-Samen'!W68,"-",'Basis-Tabelle-Samen'!J68,"-garden-in-the-bag-swedish.jpg")),
IF($C$1="Slowakisch - SK",HYPERLINK(CONCATENATE("https://www.saflax.de/0-WVK-Retail/Bilder-Pictures/SAFLAX-",'Basis-Tabelle-Samen'!W68,"-",'Basis-Tabelle-Samen'!J68,"-garden-in-the-bag-slovak.jpg")),
IF($C$1="Slowenisch - SI",HYPERLINK(CONCATENATE("https://www.saflax.de/0-WVK-Retail/Bilder-Pictures/SAFLAX-",'Basis-Tabelle-Samen'!W68,"-",'Basis-Tabelle-Samen'!J68,"-garden-in-the-bag-slovenian.jpg")),
IF($C$1="Spanisch - ES",HYPERLINK(CONCATENATE("https://www.saflax.de/0-WVK-Retail/Bilder-Pictures/SAFLAX-",'Basis-Tabelle-Samen'!W68,"-",'Basis-Tabelle-Samen'!J68,"-garden-in-the-bag-spanish.jpg")),
IF($C$1="Tschechisch - CZ",HYPERLINK(CONCATENATE("https://www.saflax.de/0-WVK-Retail/Bilder-Pictures/SAFLAX-",'Basis-Tabelle-Samen'!W68,"-",'Basis-Tabelle-Samen'!J68,"-garden-in-the-bag-czech.jpg")),
IF($C$1="Türkisch - TR",HYPERLINK(CONCATENATE("https://www.saflax.de/0-WVK-Retail/Bilder-Pictures/SAFLAX-",'Basis-Tabelle-Samen'!W68,"-",'Basis-Tabelle-Samen'!J68,"-garden-in-the-bag-turkish.jpg")),
IF($C$1="Ungarisch - HU",HYPERLINK(CONCATENATE("https://www.saflax.de/0-WVK-Retail/Bilder-Pictures/SAFLAX-",'Basis-Tabelle-Samen'!W68,"-",'Basis-Tabelle-Samen'!J68,"-garden-in-the-bag-hungarian.jpg")),
" ACHTUNG")))))))))))))))))))))))))))))</f>
        <v>https://www.saflax.de/0-WVK-Retail/Bilder-Pictures/SAFLAX-62962-tacca-chantrieri-garden-in-the-bag-english.jpg</v>
      </c>
    </row>
    <row r="59" spans="1:43" ht="17.100000000000001" customHeight="1" x14ac:dyDescent="0.2">
      <c r="A59" s="318" t="str">
        <f>IF('Basis-Tabelle-Samen'!A103="","",IF($C$1="Deutsch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59" s="319" t="str">
        <f>'Basis-Tabelle-Samen'!I103</f>
        <v>Tacca nevia white</v>
      </c>
      <c r="C59" s="316" t="str">
        <f>IF($C$1="Bulgarisch - BG",'Basis-Tabelle-Samen'!Z103,
IF($C$1="Dänisch - DK",'Basis-Tabelle-Samen'!AA103,
IF($C$1="Deutsch - DE",'Basis-Tabelle-Samen'!AB103,
IF($C$1="Englisch - UK",'Basis-Tabelle-Samen'!AC103,
IF($C$1="Estnisch - EE",'Basis-Tabelle-Samen'!AD103,
IF($C$1="Finnisch - FI",'Basis-Tabelle-Samen'!AE103,
IF($C$1="Französisch - FR",'Basis-Tabelle-Samen'!AF103,
IF($C$1="Griechisch - GR",'Basis-Tabelle-Samen'!AG103,
IF($C$1="Irisch - IE",'Basis-Tabelle-Samen'!AH103,
IF($C$1="Isländisch - IS",'Basis-Tabelle-Samen'!AI103,
IF($C$1="Italienisch - IT",'Basis-Tabelle-Samen'!AJ103,
IF($C$1="Japanisch - JP",'Basis-Tabelle-Samen'!AK103,
IF($C$1="Kroatisch - HR",'Basis-Tabelle-Samen'!AL103,
IF($C$1="Lettisch - LV",'Basis-Tabelle-Samen'!AM103,
IF($C$1="Litauisch - LT",'Basis-Tabelle-Samen'!AN103,
IF($C$1="Maltesisch - MT",'Basis-Tabelle-Samen'!AO103,
IF($C$1="Niederländisch - NL",'Basis-Tabelle-Samen'!AP103,
IF($C$1="Norwegisch - NO",'Basis-Tabelle-Samen'!AQ103,
IF($C$1="Polnisch - PL",'Basis-Tabelle-Samen'!AR103,
IF($C$1="Portugiesisch - PT",'Basis-Tabelle-Samen'!AS103,
IF($C$1="Rumänisch - RO",'Basis-Tabelle-Samen'!AT103,
IF($C$1="Schwedisch - SE",'Basis-Tabelle-Samen'!AU103,
IF($C$1="Slowakisch - SK",'Basis-Tabelle-Samen'!AV103,
IF($C$1="Slowenisch - SI",'Basis-Tabelle-Samen'!AW103,
IF($C$1="Spanisch - ES",'Basis-Tabelle-Samen'!AX103,
IF($C$1="Tschechisch - CZ",'Basis-Tabelle-Samen'!AY103,
IF($C$1="Türkisch - TR",'Basis-Tabelle-Samen'!AZ103,
IF($C$1="Ungarisch - HU",'Basis-Tabelle-Samen'!BA103,
" ACHTUNG"))))))))))))))))))))))))))))</f>
        <v>Giant Bat Flower White</v>
      </c>
      <c r="D59" s="320">
        <f>'Basis-Tabelle-Samen'!F103</f>
        <v>10</v>
      </c>
      <c r="E59" s="321" t="str">
        <f>'Basis-Tabelle-Samen'!H103</f>
        <v>7 %</v>
      </c>
      <c r="F59" s="322" t="str">
        <f>IF('Basis-Tabelle-Samen'!G103="","",'Basis-Tabelle-Samen'!G103)</f>
        <v>01</v>
      </c>
      <c r="G59" s="320">
        <f>'Basis-Tabelle-Samen'!C103</f>
        <v>13161</v>
      </c>
      <c r="H59" s="323">
        <f>'Basis-Tabelle-Samen'!D103</f>
        <v>4055473131610</v>
      </c>
      <c r="I59" s="324">
        <f>'Basis-Tabelle-Samen'!E103</f>
        <v>1.85</v>
      </c>
      <c r="J59" s="325">
        <f t="shared" si="0"/>
        <v>12</v>
      </c>
      <c r="K59" s="326">
        <f>'Basis-Tabelle-Samen'!K103</f>
        <v>73161</v>
      </c>
      <c r="L59" s="323">
        <f>'Basis-Tabelle-Samen'!L103</f>
        <v>4055473731612</v>
      </c>
      <c r="M59" s="324">
        <f>'Basis-Tabelle-Samen'!M103</f>
        <v>2.4500000000000002</v>
      </c>
      <c r="N59" s="326">
        <f>IF(K59&lt;1,"",'3'!$I$15)</f>
        <v>15</v>
      </c>
      <c r="O59" s="327">
        <f>IF(K59&lt;1,"",'3'!$J$11)</f>
        <v>90</v>
      </c>
      <c r="P59" s="326">
        <f>'Basis-Tabelle-Samen'!N103</f>
        <v>83161</v>
      </c>
      <c r="Q59" s="323">
        <f>'Basis-Tabelle-Samen'!O103</f>
        <v>4055473831619</v>
      </c>
      <c r="R59" s="328">
        <f>'Basis-Tabelle-Samen'!P103</f>
        <v>3.75</v>
      </c>
      <c r="S59" s="326">
        <f>IF(R59&lt;1,"",'3'!$M$15)</f>
        <v>18</v>
      </c>
      <c r="T59" s="327">
        <f>IF(R59&lt;1,"",'3'!$N$11)</f>
        <v>72</v>
      </c>
      <c r="U59" s="326">
        <f>'Basis-Tabelle-Samen'!Q103</f>
        <v>53161</v>
      </c>
      <c r="V59" s="323">
        <f>'Basis-Tabelle-Samen'!R103</f>
        <v>4055473531618</v>
      </c>
      <c r="W59" s="324">
        <f>'Basis-Tabelle-Samen'!S103</f>
        <v>4.95</v>
      </c>
      <c r="X59" s="326">
        <f>IF(U59&lt;1,"",'3'!$Q$15)</f>
        <v>6</v>
      </c>
      <c r="Y59" s="327">
        <f>IF(U59&lt;1,"",'3'!$R$11)</f>
        <v>24</v>
      </c>
      <c r="Z59" s="326">
        <f>'Basis-Tabelle-Samen'!T103</f>
        <v>33161</v>
      </c>
      <c r="AA59" s="323">
        <f>'Basis-Tabelle-Samen'!U103</f>
        <v>4055473331614</v>
      </c>
      <c r="AB59" s="324">
        <f>'Basis-Tabelle-Samen'!V103</f>
        <v>6.75</v>
      </c>
      <c r="AC59" s="326">
        <f>IF(Z59&lt;1,"",'3'!$U$15)</f>
        <v>6</v>
      </c>
      <c r="AD59" s="327">
        <f>IF(Z59&lt;1,"",'3'!$V$11)</f>
        <v>24</v>
      </c>
      <c r="AE59" s="326">
        <f>'Basis-Tabelle-Samen'!W103</f>
        <v>63161</v>
      </c>
      <c r="AF59" s="323">
        <f>'Basis-Tabelle-Samen'!X103</f>
        <v>4055473631615</v>
      </c>
      <c r="AG59" s="324">
        <f>'Basis-Tabelle-Samen'!Y103</f>
        <v>2.95</v>
      </c>
      <c r="AH59" s="326">
        <f>IF(AE59&lt;1,"",'3'!$Y$15)</f>
        <v>8</v>
      </c>
      <c r="AI59" s="327">
        <f>IF(AE59&lt;1,"",'3'!$Z$11)</f>
        <v>64</v>
      </c>
      <c r="AJ59" s="315"/>
      <c r="AK59" s="316" t="str">
        <f>IF(G59&lt;1,"",
IF($C$1="Bulgarisch - BG",HYPERLINK(CONCATENATE("https://www.saflax.de/0-WVK-Retail/Bilder-Pictures/SAFLAX-",'Basis-Tabelle-Samen'!C103,"-",'Basis-Tabelle-Samen'!J103,"-seed-package-front-cr-bulgarian.jpg")),
IF($C$1="Dänisch - DK",HYPERLINK(CONCATENATE("https://www.saflax.de/0-WVK-Retail/Bilder-Pictures/SAFLAX-",'Basis-Tabelle-Samen'!C103,"-",'Basis-Tabelle-Samen'!J103,"-seed-package-front-cr-danish.jpg")),
IF($C$1="Deutsch - DE",HYPERLINK(CONCATENATE("https://www.saflax.de/0-WVK-Retail/Bilder-Pictures/SAFLAX-",'Basis-Tabelle-Samen'!C103,"-",'Basis-Tabelle-Samen'!J103,"-seed-package-front-cr-german.jpg")),
IF($C$1="Englisch - UK",HYPERLINK(CONCATENATE("https://www.saflax.de/0-WVK-Retail/Bilder-Pictures/SAFLAX-",'Basis-Tabelle-Samen'!C103,"-",'Basis-Tabelle-Samen'!J103,"-seed-package-front-cr-english.jpg")),
IF($C$1="Estnisch - EE",HYPERLINK(CONCATENATE("https://www.saflax.de/0-WVK-Retail/Bilder-Pictures/SAFLAX-",'Basis-Tabelle-Samen'!C103,"-",'Basis-Tabelle-Samen'!J103,"-seed-package-front-cr-estonian.jpg")),
IF($C$1="Finnisch - FI",HYPERLINK(CONCATENATE("https://www.saflax.de/0-WVK-Retail/Bilder-Pictures/SAFLAX-",'Basis-Tabelle-Samen'!C103,"-",'Basis-Tabelle-Samen'!J103,"-seed-package-front-cr-finnish.jpg")),
IF($C$1="Französisch - FR",HYPERLINK(CONCATENATE("https://www.saflax.de/0-WVK-Retail/Bilder-Pictures/SAFLAX-",'Basis-Tabelle-Samen'!C103,"-",'Basis-Tabelle-Samen'!J103,"-seed-package-front-cr-french.jpg")),
IF($C$1="Griechisch - GR",HYPERLINK(CONCATENATE("https://www.saflax.de/0-WVK-Retail/Bilder-Pictures/SAFLAX-",'Basis-Tabelle-Samen'!C103,"-",'Basis-Tabelle-Samen'!J103,"-seed-package-front-cr-greek.jpg")),
IF($C$1="Irisch - IE",HYPERLINK(CONCATENATE("https://www.saflax.de/0-WVK-Retail/Bilder-Pictures/SAFLAX-",'Basis-Tabelle-Samen'!C103,"-",'Basis-Tabelle-Samen'!J103,"-seed-package-front-cr-irish.jpg")),
IF($C$1="Isländisch - IS",HYPERLINK(CONCATENATE("https://www.saflax.de/0-WVK-Retail/Bilder-Pictures/SAFLAX-",'Basis-Tabelle-Samen'!C103,"-",'Basis-Tabelle-Samen'!J103,"-seed-package-front-cr-icelandic.jpg")),
IF($C$1="Italienisch - IT",HYPERLINK(CONCATENATE("https://www.saflax.de/0-WVK-Retail/Bilder-Pictures/SAFLAX-",'Basis-Tabelle-Samen'!C103,"-",'Basis-Tabelle-Samen'!J103,"-seed-package-front-cr-italian.jpg")),
IF($C$1="Japanisch - JP",HYPERLINK(CONCATENATE("https://www.saflax.de/0-WVK-Retail/Bilder-Pictures/SAFLAX-",'Basis-Tabelle-Samen'!C103,"-",'Basis-Tabelle-Samen'!J103,"-seed-package-front-cr-japanese.jpg")),
IF($C$1="Kroatisch - HR",HYPERLINK(CONCATENATE("https://www.saflax.de/0-WVK-Retail/Bilder-Pictures/SAFLAX-",'Basis-Tabelle-Samen'!C103,"-",'Basis-Tabelle-Samen'!J103,"-seed-package-front-cr-croatian.jpg")),
IF($C$1="Lettisch - LV",HYPERLINK(CONCATENATE("https://www.saflax.de/0-WVK-Retail/Bilder-Pictures/SAFLAX-",'Basis-Tabelle-Samen'!C103,"-",'Basis-Tabelle-Samen'!J103,"-seed-package-front-cr-latvian.jpg")),
IF($C$1="Litauisch - LT",HYPERLINK(CONCATENATE("https://www.saflax.de/0-WVK-Retail/Bilder-Pictures/SAFLAX-",'Basis-Tabelle-Samen'!C103,"-",'Basis-Tabelle-Samen'!J103,"-seed-package-front-cr-lithuanian.jpg")),
IF($C$1="Maltesisch - MT",HYPERLINK(CONCATENATE("https://www.saflax.de/0-WVK-Retail/Bilder-Pictures/SAFLAX-",'Basis-Tabelle-Samen'!C103,"-",'Basis-Tabelle-Samen'!J103,"-seed-package-front-cr-maltese.jpg")),
IF($C$1="Niederländisch - NL",HYPERLINK(CONCATENATE("https://www.saflax.de/0-WVK-Retail/Bilder-Pictures/SAFLAX-",'Basis-Tabelle-Samen'!C103,"-",'Basis-Tabelle-Samen'!J103,"-seed-package-front-cr-dutch.jpg")),
IF($C$1="Norwegisch - NO",HYPERLINK(CONCATENATE("https://www.saflax.de/0-WVK-Retail/Bilder-Pictures/SAFLAX-",'Basis-Tabelle-Samen'!C103,"-",'Basis-Tabelle-Samen'!J103,"-seed-package-front-cr-nowegian.jpg")),
IF($C$1="Polnisch - PL",HYPERLINK(CONCATENATE("https://www.saflax.de/0-WVK-Retail/Bilder-Pictures/SAFLAX-",'Basis-Tabelle-Samen'!C103,"-",'Basis-Tabelle-Samen'!J103,"-seed-package-front-cr-polish.jpg")),
IF($C$1="Portugiesisch - PT",HYPERLINK(CONCATENATE("https://www.saflax.de/0-WVK-Retail/Bilder-Pictures/SAFLAX-",'Basis-Tabelle-Samen'!C103,"-",'Basis-Tabelle-Samen'!J103,"-seed-package-front-cr-portuguese.jpg")),
IF($C$1="Rumänisch - RO",HYPERLINK(CONCATENATE("https://www.saflax.de/0-WVK-Retail/Bilder-Pictures/SAFLAX-",'Basis-Tabelle-Samen'!C103,"-",'Basis-Tabelle-Samen'!J103,"-seed-package-front-cr-romanian.jpg")),
IF($C$1="Schwedisch - SE",HYPERLINK(CONCATENATE("https://www.saflax.de/0-WVK-Retail/Bilder-Pictures/SAFLAX-",'Basis-Tabelle-Samen'!C103,"-",'Basis-Tabelle-Samen'!J103,"-seed-package-front-cr-swedish.jpg")),
IF($C$1="Slowakisch - SK",HYPERLINK(CONCATENATE("https://www.saflax.de/0-WVK-Retail/Bilder-Pictures/SAFLAX-",'Basis-Tabelle-Samen'!C103,"-",'Basis-Tabelle-Samen'!J103,"-seed-package-front-cr-slovak.jpg")),
IF($C$1="Slowenisch - SI",HYPERLINK(CONCATENATE("https://www.saflax.de/0-WVK-Retail/Bilder-Pictures/SAFLAX-",'Basis-Tabelle-Samen'!C103,"-",'Basis-Tabelle-Samen'!J103,"-seed-package-front-cr-slovenian.jpg")),
IF($C$1="Spanisch - ES",HYPERLINK(CONCATENATE("https://www.saflax.de/0-WVK-Retail/Bilder-Pictures/SAFLAX-",'Basis-Tabelle-Samen'!C103,"-",'Basis-Tabelle-Samen'!J103,"-seed-package-front-cr-spanish.jpg")),
IF($C$1="Tschechisch - CZ",HYPERLINK(CONCATENATE("https://www.saflax.de/0-WVK-Retail/Bilder-Pictures/SAFLAX-",'Basis-Tabelle-Samen'!C103,"-",'Basis-Tabelle-Samen'!J103,"-seed-package-front-cr-czech.jpg")),
IF($C$1="Türkisch - TR",HYPERLINK(CONCATENATE("https://www.saflax.de/0-WVK-Retail/Bilder-Pictures/SAFLAX-",'Basis-Tabelle-Samen'!C103,"-",'Basis-Tabelle-Samen'!J103,"-seed-package-front-cr-turkish.jpg")),
IF($C$1="Ungarisch - HU",HYPERLINK(CONCATENATE("https://www.saflax.de/0-WVK-Retail/Bilder-Pictures/SAFLAX-",'Basis-Tabelle-Samen'!C103,"-",'Basis-Tabelle-Samen'!J103,"-seed-package-front-cr-hungarian.jpg")),
" ACHTUNG")))))))))))))))))))))))))))))</f>
        <v>https://www.saflax.de/0-WVK-Retail/Bilder-Pictures/SAFLAX-13161-tacca-nevia-white-seed-package-front-cr-english.jpg</v>
      </c>
      <c r="AL59" s="330" t="str">
        <f>IF(G59&lt;1,"",
IF($C$1="Bulgarisch - BG",HYPERLINK(CONCATENATE("https://www.saflax.de/0-WVK-Retail/Bilder-Pictures/SAFLAX-",'Basis-Tabelle-Samen'!C103,"-",'Basis-Tabelle-Samen'!J103,"-seed-package-back-cr-bulgarian.jpg")),
IF($C$1="Dänisch - DK",HYPERLINK(CONCATENATE("https://www.saflax.de/0-WVK-Retail/Bilder-Pictures/SAFLAX-",'Basis-Tabelle-Samen'!C103,"-",'Basis-Tabelle-Samen'!J103,"-seed-package-back-cr-danish.jpg")),
IF($C$1="Deutsch - DE",HYPERLINK(CONCATENATE("https://www.saflax.de/0-WVK-Retail/Bilder-Pictures/SAFLAX-",'Basis-Tabelle-Samen'!C103,"-",'Basis-Tabelle-Samen'!J103,"-seed-package-back-cr-german.jpg")),
IF($C$1="Englisch - UK",HYPERLINK(CONCATENATE("https://www.saflax.de/0-WVK-Retail/Bilder-Pictures/SAFLAX-",'Basis-Tabelle-Samen'!C103,"-",'Basis-Tabelle-Samen'!J103,"-seed-package-back-cr-english.jpg")),
IF($C$1="Estnisch - EE",HYPERLINK(CONCATENATE("https://www.saflax.de/0-WVK-Retail/Bilder-Pictures/SAFLAX-",'Basis-Tabelle-Samen'!C103,"-",'Basis-Tabelle-Samen'!J103,"-seed-package-back-cr-estonian.jpg")),
IF($C$1="Finnisch - FI",HYPERLINK(CONCATENATE("https://www.saflax.de/0-WVK-Retail/Bilder-Pictures/SAFLAX-",'Basis-Tabelle-Samen'!C103,"-",'Basis-Tabelle-Samen'!J103,"-seed-package-back-cr-finnish.jpg")),
IF($C$1="Französisch - FR",HYPERLINK(CONCATENATE("https://www.saflax.de/0-WVK-Retail/Bilder-Pictures/SAFLAX-",'Basis-Tabelle-Samen'!C103,"-",'Basis-Tabelle-Samen'!J103,"-seed-package-back-cr-french.jpg")),
IF($C$1="Griechisch - GR",HYPERLINK(CONCATENATE("https://www.saflax.de/0-WVK-Retail/Bilder-Pictures/SAFLAX-",'Basis-Tabelle-Samen'!C103,"-",'Basis-Tabelle-Samen'!J103,"-seed-package-back-cr-greek.jpg")),
IF($C$1="Irisch - IE",HYPERLINK(CONCATENATE("https://www.saflax.de/0-WVK-Retail/Bilder-Pictures/SAFLAX-",'Basis-Tabelle-Samen'!C103,"-",'Basis-Tabelle-Samen'!J103,"-seed-package-back-cr-irish.jpg")),
IF($C$1="Isländisch - IS",HYPERLINK(CONCATENATE("https://www.saflax.de/0-WVK-Retail/Bilder-Pictures/SAFLAX-",'Basis-Tabelle-Samen'!C103,"-",'Basis-Tabelle-Samen'!J103,"-seed-package-back-cr-icelandic.jpg")),
IF($C$1="Italienisch - IT",HYPERLINK(CONCATENATE("https://www.saflax.de/0-WVK-Retail/Bilder-Pictures/SAFLAX-",'Basis-Tabelle-Samen'!C103,"-",'Basis-Tabelle-Samen'!J103,"-seed-package-back-cr-italian.jpg")),
IF($C$1="Japanisch - JP",HYPERLINK(CONCATENATE("https://www.saflax.de/0-WVK-Retail/Bilder-Pictures/SAFLAX-",'Basis-Tabelle-Samen'!C103,"-",'Basis-Tabelle-Samen'!J103,"-seed-package-back-cr-japanese.jpg")),
IF($C$1="Kroatisch - HR",HYPERLINK(CONCATENATE("https://www.saflax.de/0-WVK-Retail/Bilder-Pictures/SAFLAX-",'Basis-Tabelle-Samen'!C103,"-",'Basis-Tabelle-Samen'!J103,"-seed-package-back-cr-croatian.jpg")),
IF($C$1="Lettisch - LV",HYPERLINK(CONCATENATE("https://www.saflax.de/0-WVK-Retail/Bilder-Pictures/SAFLAX-",'Basis-Tabelle-Samen'!C103,"-",'Basis-Tabelle-Samen'!J103,"-seed-package-back-cr-latvian.jpg")),
IF($C$1="Litauisch - LT",HYPERLINK(CONCATENATE("https://www.saflax.de/0-WVK-Retail/Bilder-Pictures/SAFLAX-",'Basis-Tabelle-Samen'!C103,"-",'Basis-Tabelle-Samen'!J103,"-seed-package-back-cr-lithuanian.jpg")),
IF($C$1="Maltesisch - MT",HYPERLINK(CONCATENATE("https://www.saflax.de/0-WVK-Retail/Bilder-Pictures/SAFLAX-",'Basis-Tabelle-Samen'!C103,"-",'Basis-Tabelle-Samen'!J103,"-seed-package-back-cr-maltese.jpg")),
IF($C$1="Niederländisch - NL",HYPERLINK(CONCATENATE("https://www.saflax.de/0-WVK-Retail/Bilder-Pictures/SAFLAX-",'Basis-Tabelle-Samen'!C103,"-",'Basis-Tabelle-Samen'!J103,"-seed-package-back-cr-dutch.jpg")),
IF($C$1="Norwegisch - NO",HYPERLINK(CONCATENATE("https://www.saflax.de/0-WVK-Retail/Bilder-Pictures/SAFLAX-",'Basis-Tabelle-Samen'!C103,"-",'Basis-Tabelle-Samen'!J103,"-seed-package-back-cr-nowegian.jpg")),
IF($C$1="Polnisch - PL",HYPERLINK(CONCATENATE("https://www.saflax.de/0-WVK-Retail/Bilder-Pictures/SAFLAX-",'Basis-Tabelle-Samen'!C103,"-",'Basis-Tabelle-Samen'!J103,"-seed-package-back-cr-polish.jpg")),
IF($C$1="Portugiesisch - PT",HYPERLINK(CONCATENATE("https://www.saflax.de/0-WVK-Retail/Bilder-Pictures/SAFLAX-",'Basis-Tabelle-Samen'!C103,"-",'Basis-Tabelle-Samen'!J103,"-seed-package-back-cr-portuguese.jpg")),
IF($C$1="Rumänisch - RO",HYPERLINK(CONCATENATE("https://www.saflax.de/0-WVK-Retail/Bilder-Pictures/SAFLAX-",'Basis-Tabelle-Samen'!C103,"-",'Basis-Tabelle-Samen'!J103,"-seed-package-back-cr-romanian.jpg")),
IF($C$1="Schwedisch - SE",HYPERLINK(CONCATENATE("https://www.saflax.de/0-WVK-Retail/Bilder-Pictures/SAFLAX-",'Basis-Tabelle-Samen'!C103,"-",'Basis-Tabelle-Samen'!J103,"-seed-package-back-cr-swedish.jpg")),
IF($C$1="Slowakisch - SK",HYPERLINK(CONCATENATE("https://www.saflax.de/0-WVK-Retail/Bilder-Pictures/SAFLAX-",'Basis-Tabelle-Samen'!C103,"-",'Basis-Tabelle-Samen'!J103,"-seed-package-back-cr-slovak.jpg")),
IF($C$1="Slowenisch - SI",HYPERLINK(CONCATENATE("https://www.saflax.de/0-WVK-Retail/Bilder-Pictures/SAFLAX-",'Basis-Tabelle-Samen'!C103,"-",'Basis-Tabelle-Samen'!J103,"-seed-package-back-cr-slovenian.jpg")),
IF($C$1="Spanisch - ES",HYPERLINK(CONCATENATE("https://www.saflax.de/0-WVK-Retail/Bilder-Pictures/SAFLAX-",'Basis-Tabelle-Samen'!C103,"-",'Basis-Tabelle-Samen'!J103,"-seed-package-back-cr-spanish.jpg")),
IF($C$1="Tschechisch - CZ",HYPERLINK(CONCATENATE("https://www.saflax.de/0-WVK-Retail/Bilder-Pictures/SAFLAX-",'Basis-Tabelle-Samen'!C103,"-",'Basis-Tabelle-Samen'!J103,"-seed-package-back-cr-czech.jpg")),
IF($C$1="Türkisch - TR",HYPERLINK(CONCATENATE("https://www.saflax.de/0-WVK-Retail/Bilder-Pictures/SAFLAX-",'Basis-Tabelle-Samen'!C103,"-",'Basis-Tabelle-Samen'!J103,"-seed-package-back-cr-turkish.jpg")),
IF($C$1="Ungarisch - HU",HYPERLINK(CONCATENATE("https://www.saflax.de/0-WVK-Retail/Bilder-Pictures/SAFLAX-",'Basis-Tabelle-Samen'!C103,"-",'Basis-Tabelle-Samen'!J103,"-seed-package-back-cr-hungarian.jpg")),
" ACHTUNG")))))))))))))))))))))))))))))</f>
        <v>https://www.saflax.de/0-WVK-Retail/Bilder-Pictures/SAFLAX-13161-tacca-nevia-white-seed-package-back-cr-english.jpg</v>
      </c>
      <c r="AM59" s="330" t="str">
        <f>IF(H59&lt;1,"",
IF($C$1="Bulgarisch - BG",HYPERLINK(CONCATENATE("https://www.saflax.de/0-WVK-Retail/Bilder-Pictures/SAFLAX-",'Basis-Tabelle-Samen'!K103,"-",'Basis-Tabelle-Samen'!J103,"-garden-to-go-mini-bulgarian.jpg")),
IF($C$1="Dänisch - DK",HYPERLINK(CONCATENATE("https://www.saflax.de/0-WVK-Retail/Bilder-Pictures/SAFLAX-",'Basis-Tabelle-Samen'!K103,"-",'Basis-Tabelle-Samen'!J103,"-garden-to-go-mini-danish.jpg")),
IF($C$1="Deutsch - DE",HYPERLINK(CONCATENATE("https://www.saflax.de/0-WVK-Retail/Bilder-Pictures/SAFLAX-",'Basis-Tabelle-Samen'!K103,"-",'Basis-Tabelle-Samen'!J103,"-garden-to-go-mini-german.jpg")),
IF($C$1="Englisch - UK",HYPERLINK(CONCATENATE("https://www.saflax.de/0-WVK-Retail/Bilder-Pictures/SAFLAX-",'Basis-Tabelle-Samen'!K103,"-",'Basis-Tabelle-Samen'!J103,"-garden-to-go-mini-english.jpg")),
IF($C$1="Estnisch - EE",HYPERLINK(CONCATENATE("https://www.saflax.de/0-WVK-Retail/Bilder-Pictures/SAFLAX-",'Basis-Tabelle-Samen'!K103,"-",'Basis-Tabelle-Samen'!J103,"-garden-to-go-mini-estonian.jpg")),
IF($C$1="Finnisch - FI",HYPERLINK(CONCATENATE("https://www.saflax.de/0-WVK-Retail/Bilder-Pictures/SAFLAX-",'Basis-Tabelle-Samen'!K103,"-",'Basis-Tabelle-Samen'!J103,"-garden-to-go-mini-finnish.jpg")),
IF($C$1="Französisch - FR",HYPERLINK(CONCATENATE("https://www.saflax.de/0-WVK-Retail/Bilder-Pictures/SAFLAX-",'Basis-Tabelle-Samen'!K103,"-",'Basis-Tabelle-Samen'!J103,"-garden-to-go-mini-french.jpg")),
IF($C$1="Griechisch - GR",HYPERLINK(CONCATENATE("https://www.saflax.de/0-WVK-Retail/Bilder-Pictures/SAFLAX-",'Basis-Tabelle-Samen'!K103,"-",'Basis-Tabelle-Samen'!J103,"-garden-to-go-mini-greek.jpg")),
IF($C$1="Irisch - IE",HYPERLINK(CONCATENATE("https://www.saflax.de/0-WVK-Retail/Bilder-Pictures/SAFLAX-",'Basis-Tabelle-Samen'!K103,"-",'Basis-Tabelle-Samen'!J103,"-garden-to-go-mini-irish.jpg")),
IF($C$1="Isländisch - IS",HYPERLINK(CONCATENATE("https://www.saflax.de/0-WVK-Retail/Bilder-Pictures/SAFLAX-",'Basis-Tabelle-Samen'!K103,"-",'Basis-Tabelle-Samen'!J103,"-garden-to-go-mini-icelandic.jpg")),
IF($C$1="Italienisch - IT",HYPERLINK(CONCATENATE("https://www.saflax.de/0-WVK-Retail/Bilder-Pictures/SAFLAX-",'Basis-Tabelle-Samen'!K103,"-",'Basis-Tabelle-Samen'!J103,"-garden-to-go-mini-italian.jpg")),
IF($C$1="Japanisch - JP",HYPERLINK(CONCATENATE("https://www.saflax.de/0-WVK-Retail/Bilder-Pictures/SAFLAX-",'Basis-Tabelle-Samen'!K103,"-",'Basis-Tabelle-Samen'!J103,"-garden-to-go-mini-japanese.jpg")),
IF($C$1="Kroatisch - HR",HYPERLINK(CONCATENATE("https://www.saflax.de/0-WVK-Retail/Bilder-Pictures/SAFLAX-",'Basis-Tabelle-Samen'!K103,"-",'Basis-Tabelle-Samen'!J103,"-garden-to-go-mini-croatian.jpg")),
IF($C$1="Lettisch - LV",HYPERLINK(CONCATENATE("https://www.saflax.de/0-WVK-Retail/Bilder-Pictures/SAFLAX-",'Basis-Tabelle-Samen'!K103,"-",'Basis-Tabelle-Samen'!J103,"-garden-to-go-mini-latvian.jpg")),
IF($C$1="Litauisch - LT",HYPERLINK(CONCATENATE("https://www.saflax.de/0-WVK-Retail/Bilder-Pictures/SAFLAX-",'Basis-Tabelle-Samen'!K103,"-",'Basis-Tabelle-Samen'!J103,"-garden-to-go-mini-lithuanian.jpg")),
IF($C$1="Maltesisch - MT",HYPERLINK(CONCATENATE("https://www.saflax.de/0-WVK-Retail/Bilder-Pictures/SAFLAX-",'Basis-Tabelle-Samen'!K103,"-",'Basis-Tabelle-Samen'!J103,"-garden-to-go-mini-maltese.jpg")),
IF($C$1="Niederländisch - NL",HYPERLINK(CONCATENATE("https://www.saflax.de/0-WVK-Retail/Bilder-Pictures/SAFLAX-",'Basis-Tabelle-Samen'!K103,"-",'Basis-Tabelle-Samen'!J103,"-garden-to-go-mini-dutch.jpg")),
IF($C$1="Norwegisch - NO",HYPERLINK(CONCATENATE("https://www.saflax.de/0-WVK-Retail/Bilder-Pictures/SAFLAX-",'Basis-Tabelle-Samen'!K103,"-",'Basis-Tabelle-Samen'!J103,"-garden-to-go-mini-nowegian.jpg")),
IF($C$1="Polnisch - PL",HYPERLINK(CONCATENATE("https://www.saflax.de/0-WVK-Retail/Bilder-Pictures/SAFLAX-",'Basis-Tabelle-Samen'!K103,"-",'Basis-Tabelle-Samen'!J103,"-garden-to-go-mini-polish.jpg")),
IF($C$1="Portugiesisch - PT",HYPERLINK(CONCATENATE("https://www.saflax.de/0-WVK-Retail/Bilder-Pictures/SAFLAX-",'Basis-Tabelle-Samen'!K103,"-",'Basis-Tabelle-Samen'!J103,"-garden-to-go-mini-portuguese.jpg")),
IF($C$1="Rumänisch - RO",HYPERLINK(CONCATENATE("https://www.saflax.de/0-WVK-Retail/Bilder-Pictures/SAFLAX-",'Basis-Tabelle-Samen'!K103,"-",'Basis-Tabelle-Samen'!J103,"-garden-to-go-mini-romanian.jpg")),
IF($C$1="Schwedisch - SE",HYPERLINK(CONCATENATE("https://www.saflax.de/0-WVK-Retail/Bilder-Pictures/SAFLAX-",'Basis-Tabelle-Samen'!K103,"-",'Basis-Tabelle-Samen'!J103,"-garden-to-go-mini-swedish.jpg")),
IF($C$1="Slowakisch - SK",HYPERLINK(CONCATENATE("https://www.saflax.de/0-WVK-Retail/Bilder-Pictures/SAFLAX-",'Basis-Tabelle-Samen'!K103,"-",'Basis-Tabelle-Samen'!J103,"-garden-to-go-mini-slovak.jpg")),
IF($C$1="Slowenisch - SI",HYPERLINK(CONCATENATE("https://www.saflax.de/0-WVK-Retail/Bilder-Pictures/SAFLAX-",'Basis-Tabelle-Samen'!K103,"-",'Basis-Tabelle-Samen'!J103,"-garden-to-go-mini-slovenian.jpg")),
IF($C$1="Spanisch - ES",HYPERLINK(CONCATENATE("https://www.saflax.de/0-WVK-Retail/Bilder-Pictures/SAFLAX-",'Basis-Tabelle-Samen'!K103,"-",'Basis-Tabelle-Samen'!J103,"-garden-to-go-mini-spanish.jpg")),
IF($C$1="Tschechisch - CZ",HYPERLINK(CONCATENATE("https://www.saflax.de/0-WVK-Retail/Bilder-Pictures/SAFLAX-",'Basis-Tabelle-Samen'!K103,"-",'Basis-Tabelle-Samen'!J103,"-garden-to-go-mini-czech.jpg")),
IF($C$1="Türkisch - TR",HYPERLINK(CONCATENATE("https://www.saflax.de/0-WVK-Retail/Bilder-Pictures/SAFLAX-",'Basis-Tabelle-Samen'!K103,"-",'Basis-Tabelle-Samen'!J103,"-garden-to-go-mini-turkish.jpg")),
IF($C$1="Ungarisch - HU",HYPERLINK(CONCATENATE("https://www.saflax.de/0-WVK-Retail/Bilder-Pictures/SAFLAX-",'Basis-Tabelle-Samen'!K103,"-",'Basis-Tabelle-Samen'!J103,"-garden-to-go-mini-hungarian.jpg")),
" ACHTUNG")))))))))))))))))))))))))))))</f>
        <v>https://www.saflax.de/0-WVK-Retail/Bilder-Pictures/SAFLAX-73161-tacca-nevia-white-garden-to-go-mini-english.jpg</v>
      </c>
      <c r="AN59" s="330" t="str">
        <f>IF(I59&lt;1,"",
IF($C$1="Bulgarisch - BG",HYPERLINK(CONCATENATE("https://www.saflax.de/0-WVK-Retail/Bilder-Pictures/SAFLAX-",'Basis-Tabelle-Samen'!N103,"-",'Basis-Tabelle-Samen'!J103,"-garden-to-go-lite-bulgarian.jpg")),
IF($C$1="Dänisch - DK",HYPERLINK(CONCATENATE("https://www.saflax.de/0-WVK-Retail/Bilder-Pictures/SAFLAX-",'Basis-Tabelle-Samen'!N103,"-",'Basis-Tabelle-Samen'!J103,"-garden-to-go-lite-danish.jpg")),
IF($C$1="Deutsch - DE",HYPERLINK(CONCATENATE("https://www.saflax.de/0-WVK-Retail/Bilder-Pictures/SAFLAX-",'Basis-Tabelle-Samen'!N103,"-",'Basis-Tabelle-Samen'!J103,"-garden-to-go-lite-german.jpg")),
IF($C$1="Englisch - UK",HYPERLINK(CONCATENATE("https://www.saflax.de/0-WVK-Retail/Bilder-Pictures/SAFLAX-",'Basis-Tabelle-Samen'!N103,"-",'Basis-Tabelle-Samen'!J103,"-garden-to-go-lite-english.jpg")),
IF($C$1="Estnisch - EE",HYPERLINK(CONCATENATE("https://www.saflax.de/0-WVK-Retail/Bilder-Pictures/SAFLAX-",'Basis-Tabelle-Samen'!N103,"-",'Basis-Tabelle-Samen'!J103,"-garden-to-go-lite-estonian.jpg")),
IF($C$1="Finnisch - FI",HYPERLINK(CONCATENATE("https://www.saflax.de/0-WVK-Retail/Bilder-Pictures/SAFLAX-",'Basis-Tabelle-Samen'!N103,"-",'Basis-Tabelle-Samen'!J103,"-garden-to-go-lite-finnish.jpg")),
IF($C$1="Französisch - FR",HYPERLINK(CONCATENATE("https://www.saflax.de/0-WVK-Retail/Bilder-Pictures/SAFLAX-",'Basis-Tabelle-Samen'!N103,"-",'Basis-Tabelle-Samen'!J103,"-garden-to-go-lite-french.jpg")),
IF($C$1="Griechisch - GR",HYPERLINK(CONCATENATE("https://www.saflax.de/0-WVK-Retail/Bilder-Pictures/SAFLAX-",'Basis-Tabelle-Samen'!N103,"-",'Basis-Tabelle-Samen'!J103,"-garden-to-go-lite-greek.jpg")),
IF($C$1="Irisch - IE",HYPERLINK(CONCATENATE("https://www.saflax.de/0-WVK-Retail/Bilder-Pictures/SAFLAX-",'Basis-Tabelle-Samen'!N103,"-",'Basis-Tabelle-Samen'!J103,"-garden-to-go-lite-irish.jpg")),
IF($C$1="Isländisch - IS",HYPERLINK(CONCATENATE("https://www.saflax.de/0-WVK-Retail/Bilder-Pictures/SAFLAX-",'Basis-Tabelle-Samen'!N103,"-",'Basis-Tabelle-Samen'!J103,"-garden-to-go-lite-icelandic.jpg")),
IF($C$1="Italienisch - IT",HYPERLINK(CONCATENATE("https://www.saflax.de/0-WVK-Retail/Bilder-Pictures/SAFLAX-",'Basis-Tabelle-Samen'!N103,"-",'Basis-Tabelle-Samen'!J103,"-garden-to-go-lite-italian.jpg")),
IF($C$1="Japanisch - JP",HYPERLINK(CONCATENATE("https://www.saflax.de/0-WVK-Retail/Bilder-Pictures/SAFLAX-",'Basis-Tabelle-Samen'!N103,"-",'Basis-Tabelle-Samen'!J103,"-garden-to-go-lite-japanese.jpg")),
IF($C$1="Kroatisch - HR",HYPERLINK(CONCATENATE("https://www.saflax.de/0-WVK-Retail/Bilder-Pictures/SAFLAX-",'Basis-Tabelle-Samen'!N103,"-",'Basis-Tabelle-Samen'!J103,"-garden-to-go-lite-croatian.jpg")),
IF($C$1="Lettisch - LV",HYPERLINK(CONCATENATE("https://www.saflax.de/0-WVK-Retail/Bilder-Pictures/SAFLAX-",'Basis-Tabelle-Samen'!N103,"-",'Basis-Tabelle-Samen'!J103,"-garden-to-go-lite-latvian.jpg")),
IF($C$1="Litauisch - LT",HYPERLINK(CONCATENATE("https://www.saflax.de/0-WVK-Retail/Bilder-Pictures/SAFLAX-",'Basis-Tabelle-Samen'!N103,"-",'Basis-Tabelle-Samen'!J103,"-garden-to-go-lite-lithuanian.jpg")),
IF($C$1="Maltesisch - MT",HYPERLINK(CONCATENATE("https://www.saflax.de/0-WVK-Retail/Bilder-Pictures/SAFLAX-",'Basis-Tabelle-Samen'!N103,"-",'Basis-Tabelle-Samen'!J103,"-garden-to-go-lite-maltese.jpg")),
IF($C$1="Niederländisch - NL",HYPERLINK(CONCATENATE("https://www.saflax.de/0-WVK-Retail/Bilder-Pictures/SAFLAX-",'Basis-Tabelle-Samen'!N103,"-",'Basis-Tabelle-Samen'!J103,"-garden-to-go-lite-dutch.jpg")),
IF($C$1="Norwegisch - NO",HYPERLINK(CONCATENATE("https://www.saflax.de/0-WVK-Retail/Bilder-Pictures/SAFLAX-",'Basis-Tabelle-Samen'!N103,"-",'Basis-Tabelle-Samen'!J103,"-garden-to-go-lite-nowegian.jpg")),
IF($C$1="Polnisch - PL",HYPERLINK(CONCATENATE("https://www.saflax.de/0-WVK-Retail/Bilder-Pictures/SAFLAX-",'Basis-Tabelle-Samen'!N103,"-",'Basis-Tabelle-Samen'!J103,"-garden-to-go-lite-polish.jpg")),
IF($C$1="Portugiesisch - PT",HYPERLINK(CONCATENATE("https://www.saflax.de/0-WVK-Retail/Bilder-Pictures/SAFLAX-",'Basis-Tabelle-Samen'!N103,"-",'Basis-Tabelle-Samen'!J103,"-garden-to-go-lite-portuguese.jpg")),
IF($C$1="Rumänisch - RO",HYPERLINK(CONCATENATE("https://www.saflax.de/0-WVK-Retail/Bilder-Pictures/SAFLAX-",'Basis-Tabelle-Samen'!N103,"-",'Basis-Tabelle-Samen'!J103,"-garden-to-go-lite-romanian.jpg")),
IF($C$1="Schwedisch - SE",HYPERLINK(CONCATENATE("https://www.saflax.de/0-WVK-Retail/Bilder-Pictures/SAFLAX-",'Basis-Tabelle-Samen'!N103,"-",'Basis-Tabelle-Samen'!J103,"-garden-to-go-lite-swedish.jpg")),
IF($C$1="Slowakisch - SK",HYPERLINK(CONCATENATE("https://www.saflax.de/0-WVK-Retail/Bilder-Pictures/SAFLAX-",'Basis-Tabelle-Samen'!N103,"-",'Basis-Tabelle-Samen'!J103,"-garden-to-go-lite-slovak.jpg")),
IF($C$1="Slowenisch - SI",HYPERLINK(CONCATENATE("https://www.saflax.de/0-WVK-Retail/Bilder-Pictures/SAFLAX-",'Basis-Tabelle-Samen'!N103,"-",'Basis-Tabelle-Samen'!J103,"-garden-to-go-lite-slovenian.jpg")),
IF($C$1="Spanisch - ES",HYPERLINK(CONCATENATE("https://www.saflax.de/0-WVK-Retail/Bilder-Pictures/SAFLAX-",'Basis-Tabelle-Samen'!N103,"-",'Basis-Tabelle-Samen'!J103,"-garden-to-go-lite-spanish.jpg")),
IF($C$1="Tschechisch - CZ",HYPERLINK(CONCATENATE("https://www.saflax.de/0-WVK-Retail/Bilder-Pictures/SAFLAX-",'Basis-Tabelle-Samen'!N103,"-",'Basis-Tabelle-Samen'!J103,"-garden-to-go-lite-czech.jpg")),
IF($C$1="Türkisch - TR",HYPERLINK(CONCATENATE("https://www.saflax.de/0-WVK-Retail/Bilder-Pictures/SAFLAX-",'Basis-Tabelle-Samen'!N103,"-",'Basis-Tabelle-Samen'!J103,"-garden-to-go-lite-turkish.jpg")),
IF($C$1="Ungarisch - HU",HYPERLINK(CONCATENATE("https://www.saflax.de/0-WVK-Retail/Bilder-Pictures/SAFLAX-",'Basis-Tabelle-Samen'!N103,"-",'Basis-Tabelle-Samen'!J103,"-garden-to-go-lite-hungarian.jpg")),
" ACHTUNG")))))))))))))))))))))))))))))</f>
        <v>https://www.saflax.de/0-WVK-Retail/Bilder-Pictures/SAFLAX-83161-tacca-nevia-white-garden-to-go-lite-english.jpg</v>
      </c>
      <c r="AO59" s="330" t="str">
        <f>IF(J59&lt;1,"",
IF($C$1="Bulgarisch - BG",HYPERLINK(CONCATENATE("https://www.saflax.de/0-WVK-Retail/Bilder-Pictures/SAFLAX-",'Basis-Tabelle-Samen'!Q103,"-",'Basis-Tabelle-Samen'!J103,"-garden-to-go-bulgarian.jpg")),
IF($C$1="Dänisch - DK",HYPERLINK(CONCATENATE("https://www.saflax.de/0-WVK-Retail/Bilder-Pictures/SAFLAX-",'Basis-Tabelle-Samen'!Q103,"-",'Basis-Tabelle-Samen'!J103,"-garden-to-go-danish.jpg")),
IF($C$1="Deutsch - DE",HYPERLINK(CONCATENATE("https://www.saflax.de/0-WVK-Retail/Bilder-Pictures/SAFLAX-",'Basis-Tabelle-Samen'!Q103,"-",'Basis-Tabelle-Samen'!J103,"-garden-to-go-german.jpg")),
IF($C$1="Englisch - UK",HYPERLINK(CONCATENATE("https://www.saflax.de/0-WVK-Retail/Bilder-Pictures/SAFLAX-",'Basis-Tabelle-Samen'!Q103,"-",'Basis-Tabelle-Samen'!J103,"-garden-to-go-english.jpg")),
IF($C$1="Estnisch - EE",HYPERLINK(CONCATENATE("https://www.saflax.de/0-WVK-Retail/Bilder-Pictures/SAFLAX-",'Basis-Tabelle-Samen'!Q103,"-",'Basis-Tabelle-Samen'!J103,"-garden-to-go-estonian.jpg")),
IF($C$1="Finnisch - FI",HYPERLINK(CONCATENATE("https://www.saflax.de/0-WVK-Retail/Bilder-Pictures/SAFLAX-",'Basis-Tabelle-Samen'!Q103,"-",'Basis-Tabelle-Samen'!J103,"-garden-to-go-finnish.jpg")),
IF($C$1="Französisch - FR",HYPERLINK(CONCATENATE("https://www.saflax.de/0-WVK-Retail/Bilder-Pictures/SAFLAX-",'Basis-Tabelle-Samen'!Q103,"-",'Basis-Tabelle-Samen'!J103,"-garden-to-go-french.jpg")),
IF($C$1="Griechisch - GR",HYPERLINK(CONCATENATE("https://www.saflax.de/0-WVK-Retail/Bilder-Pictures/SAFLAX-",'Basis-Tabelle-Samen'!Q103,"-",'Basis-Tabelle-Samen'!J103,"-garden-to-go-greek.jpg")),
IF($C$1="Irisch - IE",HYPERLINK(CONCATENATE("https://www.saflax.de/0-WVK-Retail/Bilder-Pictures/SAFLAX-",'Basis-Tabelle-Samen'!Q103,"-",'Basis-Tabelle-Samen'!J103,"-garden-to-go-irish.jpg")),
IF($C$1="Isländisch - IS",HYPERLINK(CONCATENATE("https://www.saflax.de/0-WVK-Retail/Bilder-Pictures/SAFLAX-",'Basis-Tabelle-Samen'!Q103,"-",'Basis-Tabelle-Samen'!J103,"-garden-to-go-icelandic.jpg")),
IF($C$1="Italienisch - IT",HYPERLINK(CONCATENATE("https://www.saflax.de/0-WVK-Retail/Bilder-Pictures/SAFLAX-",'Basis-Tabelle-Samen'!Q103,"-",'Basis-Tabelle-Samen'!J103,"-garden-to-go-italian.jpg")),
IF($C$1="Japanisch - JP",HYPERLINK(CONCATENATE("https://www.saflax.de/0-WVK-Retail/Bilder-Pictures/SAFLAX-",'Basis-Tabelle-Samen'!Q103,"-",'Basis-Tabelle-Samen'!J103,"-garden-to-go-japanese.jpg")),
IF($C$1="Kroatisch - HR",HYPERLINK(CONCATENATE("https://www.saflax.de/0-WVK-Retail/Bilder-Pictures/SAFLAX-",'Basis-Tabelle-Samen'!Q103,"-",'Basis-Tabelle-Samen'!J103,"-garden-to-go-croatian.jpg")),
IF($C$1="Lettisch - LV",HYPERLINK(CONCATENATE("https://www.saflax.de/0-WVK-Retail/Bilder-Pictures/SAFLAX-",'Basis-Tabelle-Samen'!Q103,"-",'Basis-Tabelle-Samen'!J103,"-garden-to-go-latvian.jpg")),
IF($C$1="Litauisch - LT",HYPERLINK(CONCATENATE("https://www.saflax.de/0-WVK-Retail/Bilder-Pictures/SAFLAX-",'Basis-Tabelle-Samen'!Q103,"-",'Basis-Tabelle-Samen'!J103,"-garden-to-go-lithuanian.jpg")),
IF($C$1="Maltesisch - MT",HYPERLINK(CONCATENATE("https://www.saflax.de/0-WVK-Retail/Bilder-Pictures/SAFLAX-",'Basis-Tabelle-Samen'!Q103,"-",'Basis-Tabelle-Samen'!J103,"-garden-to-go-maltese.jpg")),
IF($C$1="Niederländisch - NL",HYPERLINK(CONCATENATE("https://www.saflax.de/0-WVK-Retail/Bilder-Pictures/SAFLAX-",'Basis-Tabelle-Samen'!Q103,"-",'Basis-Tabelle-Samen'!J103,"-garden-to-go-dutch.jpg")),
IF($C$1="Norwegisch - NO",HYPERLINK(CONCATENATE("https://www.saflax.de/0-WVK-Retail/Bilder-Pictures/SAFLAX-",'Basis-Tabelle-Samen'!Q103,"-",'Basis-Tabelle-Samen'!J103,"-garden-to-go-nowegian.jpg")),
IF($C$1="Polnisch - PL",HYPERLINK(CONCATENATE("https://www.saflax.de/0-WVK-Retail/Bilder-Pictures/SAFLAX-",'Basis-Tabelle-Samen'!Q103,"-",'Basis-Tabelle-Samen'!J103,"-garden-to-go-polish.jpg")),
IF($C$1="Portugiesisch - PT",HYPERLINK(CONCATENATE("https://www.saflax.de/0-WVK-Retail/Bilder-Pictures/SAFLAX-",'Basis-Tabelle-Samen'!Q103,"-",'Basis-Tabelle-Samen'!J103,"-garden-to-go-portuguese.jpg")),
IF($C$1="Rumänisch - RO",HYPERLINK(CONCATENATE("https://www.saflax.de/0-WVK-Retail/Bilder-Pictures/SAFLAX-",'Basis-Tabelle-Samen'!Q103,"-",'Basis-Tabelle-Samen'!J103,"-garden-to-go-romanian.jpg")),
IF($C$1="Schwedisch - SE",HYPERLINK(CONCATENATE("https://www.saflax.de/0-WVK-Retail/Bilder-Pictures/SAFLAX-",'Basis-Tabelle-Samen'!Q103,"-",'Basis-Tabelle-Samen'!J103,"-garden-to-go-swedish.jpg")),
IF($C$1="Slowakisch - SK",HYPERLINK(CONCATENATE("https://www.saflax.de/0-WVK-Retail/Bilder-Pictures/SAFLAX-",'Basis-Tabelle-Samen'!Q103,"-",'Basis-Tabelle-Samen'!J103,"-garden-to-go-slovak.jpg")),
IF($C$1="Slowenisch - SI",HYPERLINK(CONCATENATE("https://www.saflax.de/0-WVK-Retail/Bilder-Pictures/SAFLAX-",'Basis-Tabelle-Samen'!Q103,"-",'Basis-Tabelle-Samen'!J103,"-garden-to-go-slovenian.jpg")),
IF($C$1="Spanisch - ES",HYPERLINK(CONCATENATE("https://www.saflax.de/0-WVK-Retail/Bilder-Pictures/SAFLAX-",'Basis-Tabelle-Samen'!Q103,"-",'Basis-Tabelle-Samen'!J103,"-garden-to-go-spanish.jpg")),
IF($C$1="Tschechisch - CZ",HYPERLINK(CONCATENATE("https://www.saflax.de/0-WVK-Retail/Bilder-Pictures/SAFLAX-",'Basis-Tabelle-Samen'!Q103,"-",'Basis-Tabelle-Samen'!J103,"-garden-to-go-czech.jpg")),
IF($C$1="Türkisch - TR",HYPERLINK(CONCATENATE("https://www.saflax.de/0-WVK-Retail/Bilder-Pictures/SAFLAX-",'Basis-Tabelle-Samen'!Q103,"-",'Basis-Tabelle-Samen'!J103,"-garden-to-go-turkish.jpg")),
IF($C$1="Ungarisch - HU",HYPERLINK(CONCATENATE("https://www.saflax.de/0-WVK-Retail/Bilder-Pictures/SAFLAX-",'Basis-Tabelle-Samen'!Q103,"-",'Basis-Tabelle-Samen'!J103,"-garden-to-go-hungarian.jpg")),
" ACHTUNG")))))))))))))))))))))))))))))</f>
        <v>https://www.saflax.de/0-WVK-Retail/Bilder-Pictures/SAFLAX-53161-tacca-nevia-white-garden-to-go-english.jpg</v>
      </c>
      <c r="AP59" s="330" t="str">
        <f>IF(K59&lt;1,"",
IF($C$1="Bulgarisch - BG",HYPERLINK(CONCATENATE("https://www.saflax.de/0-WVK-Retail/Bilder-Pictures/SAFLAX-",'Basis-Tabelle-Samen'!T103,"-",'Basis-Tabelle-Samen'!J103,"-cultivation-set-bulgarian.jpg")),
IF($C$1="Dänisch - DK",HYPERLINK(CONCATENATE("https://www.saflax.de/0-WVK-Retail/Bilder-Pictures/SAFLAX-",'Basis-Tabelle-Samen'!T103,"-",'Basis-Tabelle-Samen'!J103,"-cultivation-set-danish.jpg")),
IF($C$1="Deutsch - DE",HYPERLINK(CONCATENATE("https://www.saflax.de/0-WVK-Retail/Bilder-Pictures/SAFLAX-",'Basis-Tabelle-Samen'!T103,"-",'Basis-Tabelle-Samen'!J103,"-cultivation-set-german.jpg")),
IF($C$1="Englisch - UK",HYPERLINK(CONCATENATE("https://www.saflax.de/0-WVK-Retail/Bilder-Pictures/SAFLAX-",'Basis-Tabelle-Samen'!T103,"-",'Basis-Tabelle-Samen'!J103,"-cultivation-set-english.jpg")),
IF($C$1="Estnisch - EE",HYPERLINK(CONCATENATE("https://www.saflax.de/0-WVK-Retail/Bilder-Pictures/SAFLAX-",'Basis-Tabelle-Samen'!T103,"-",'Basis-Tabelle-Samen'!J103,"-cultivation-set-estonian.jpg")),
IF($C$1="Finnisch - FI",HYPERLINK(CONCATENATE("https://www.saflax.de/0-WVK-Retail/Bilder-Pictures/SAFLAX-",'Basis-Tabelle-Samen'!T103,"-",'Basis-Tabelle-Samen'!J103,"-cultivation-set-finnish.jpg")),
IF($C$1="Französisch - FR",HYPERLINK(CONCATENATE("https://www.saflax.de/0-WVK-Retail/Bilder-Pictures/SAFLAX-",'Basis-Tabelle-Samen'!T103,"-",'Basis-Tabelle-Samen'!J103,"-cultivation-set-french.jpg")),
IF($C$1="Griechisch - GR",HYPERLINK(CONCATENATE("https://www.saflax.de/0-WVK-Retail/Bilder-Pictures/SAFLAX-",'Basis-Tabelle-Samen'!T103,"-",'Basis-Tabelle-Samen'!J103,"-cultivation-set-greek.jpg")),
IF($C$1="Irisch - IE",HYPERLINK(CONCATENATE("https://www.saflax.de/0-WVK-Retail/Bilder-Pictures/SAFLAX-",'Basis-Tabelle-Samen'!T103,"-",'Basis-Tabelle-Samen'!J103,"-cultivation-set-irish.jpg")),
IF($C$1="Isländisch - IS",HYPERLINK(CONCATENATE("https://www.saflax.de/0-WVK-Retail/Bilder-Pictures/SAFLAX-",'Basis-Tabelle-Samen'!T103,"-",'Basis-Tabelle-Samen'!J103,"-cultivation-set-icelandic.jpg")),
IF($C$1="Italienisch - IT",HYPERLINK(CONCATENATE("https://www.saflax.de/0-WVK-Retail/Bilder-Pictures/SAFLAX-",'Basis-Tabelle-Samen'!T103,"-",'Basis-Tabelle-Samen'!J103,"-cultivation-set-italian.jpg")),
IF($C$1="Japanisch - JP",HYPERLINK(CONCATENATE("https://www.saflax.de/0-WVK-Retail/Bilder-Pictures/SAFLAX-",'Basis-Tabelle-Samen'!T103,"-",'Basis-Tabelle-Samen'!J103,"-cultivation-set-japanese.jpg")),
IF($C$1="Kroatisch - HR",HYPERLINK(CONCATENATE("https://www.saflax.de/0-WVK-Retail/Bilder-Pictures/SAFLAX-",'Basis-Tabelle-Samen'!T103,"-",'Basis-Tabelle-Samen'!J103,"-cultivation-set-croatian.jpg")),
IF($C$1="Lettisch - LV",HYPERLINK(CONCATENATE("https://www.saflax.de/0-WVK-Retail/Bilder-Pictures/SAFLAX-",'Basis-Tabelle-Samen'!T103,"-",'Basis-Tabelle-Samen'!J103,"-cultivation-set-latvian.jpg")),
IF($C$1="Litauisch - LT",HYPERLINK(CONCATENATE("https://www.saflax.de/0-WVK-Retail/Bilder-Pictures/SAFLAX-",'Basis-Tabelle-Samen'!T103,"-",'Basis-Tabelle-Samen'!J103,"-cultivation-set-lithuanian.jpg")),
IF($C$1="Maltesisch - MT",HYPERLINK(CONCATENATE("https://www.saflax.de/0-WVK-Retail/Bilder-Pictures/SAFLAX-",'Basis-Tabelle-Samen'!T103,"-",'Basis-Tabelle-Samen'!J103,"-cultivation-set-maltese.jpg")),
IF($C$1="Niederländisch - NL",HYPERLINK(CONCATENATE("https://www.saflax.de/0-WVK-Retail/Bilder-Pictures/SAFLAX-",'Basis-Tabelle-Samen'!T103,"-",'Basis-Tabelle-Samen'!J103,"-cultivation-set-dutch.jpg")),
IF($C$1="Norwegisch - NO",HYPERLINK(CONCATENATE("https://www.saflax.de/0-WVK-Retail/Bilder-Pictures/SAFLAX-",'Basis-Tabelle-Samen'!T103,"-",'Basis-Tabelle-Samen'!J103,"-cultivation-set-nowegian.jpg")),
IF($C$1="Polnisch - PL",HYPERLINK(CONCATENATE("https://www.saflax.de/0-WVK-Retail/Bilder-Pictures/SAFLAX-",'Basis-Tabelle-Samen'!T103,"-",'Basis-Tabelle-Samen'!J103,"-cultivation-set-polish.jpg")),
IF($C$1="Portugiesisch - PT",HYPERLINK(CONCATENATE("https://www.saflax.de/0-WVK-Retail/Bilder-Pictures/SAFLAX-",'Basis-Tabelle-Samen'!T103,"-",'Basis-Tabelle-Samen'!J103,"-cultivation-set-portuguese.jpg")),
IF($C$1="Rumänisch - RO",HYPERLINK(CONCATENATE("https://www.saflax.de/0-WVK-Retail/Bilder-Pictures/SAFLAX-",'Basis-Tabelle-Samen'!T103,"-",'Basis-Tabelle-Samen'!J103,"-cultivation-set-romanian.jpg")),
IF($C$1="Schwedisch - SE",HYPERLINK(CONCATENATE("https://www.saflax.de/0-WVK-Retail/Bilder-Pictures/SAFLAX-",'Basis-Tabelle-Samen'!T103,"-",'Basis-Tabelle-Samen'!J103,"-cultivation-set-swedish.jpg")),
IF($C$1="Slowakisch - SK",HYPERLINK(CONCATENATE("https://www.saflax.de/0-WVK-Retail/Bilder-Pictures/SAFLAX-",'Basis-Tabelle-Samen'!T103,"-",'Basis-Tabelle-Samen'!J103,"-cultivation-set-slovak.jpg")),
IF($C$1="Slowenisch - SI",HYPERLINK(CONCATENATE("https://www.saflax.de/0-WVK-Retail/Bilder-Pictures/SAFLAX-",'Basis-Tabelle-Samen'!T103,"-",'Basis-Tabelle-Samen'!J103,"-cultivation-set-slovenian.jpg")),
IF($C$1="Spanisch - ES",HYPERLINK(CONCATENATE("https://www.saflax.de/0-WVK-Retail/Bilder-Pictures/SAFLAX-",'Basis-Tabelle-Samen'!T103,"-",'Basis-Tabelle-Samen'!J103,"-cultivation-set-spanish.jpg")),
IF($C$1="Tschechisch - CZ",HYPERLINK(CONCATENATE("https://www.saflax.de/0-WVK-Retail/Bilder-Pictures/SAFLAX-",'Basis-Tabelle-Samen'!T103,"-",'Basis-Tabelle-Samen'!J103,"-cultivation-set-czech.jpg")),
IF($C$1="Türkisch - TR",HYPERLINK(CONCATENATE("https://www.saflax.de/0-WVK-Retail/Bilder-Pictures/SAFLAX-",'Basis-Tabelle-Samen'!T103,"-",'Basis-Tabelle-Samen'!J103,"-cultivation-set-turkish.jpg")),
IF($C$1="Ungarisch - HU",HYPERLINK(CONCATENATE("https://www.saflax.de/0-WVK-Retail/Bilder-Pictures/SAFLAX-",'Basis-Tabelle-Samen'!T103,"-",'Basis-Tabelle-Samen'!J103,"-cultivation-set-hungarian.jpg")),
" ACHTUNG")))))))))))))))))))))))))))))</f>
        <v>https://www.saflax.de/0-WVK-Retail/Bilder-Pictures/SAFLAX-33161-tacca-nevia-white-cultivation-set-english.jpg</v>
      </c>
      <c r="AQ59" s="330" t="str">
        <f>IF(L59&lt;1,"",
IF($C$1="Bulgarisch - BG",HYPERLINK(CONCATENATE("https://www.saflax.de/0-WVK-Retail/Bilder-Pictures/SAFLAX-",'Basis-Tabelle-Samen'!W103,"-",'Basis-Tabelle-Samen'!J103,"-garden-in-the-bag-bulgarian.jpg")),
IF($C$1="Dänisch - DK",HYPERLINK(CONCATENATE("https://www.saflax.de/0-WVK-Retail/Bilder-Pictures/SAFLAX-",'Basis-Tabelle-Samen'!W103,"-",'Basis-Tabelle-Samen'!J103,"-garden-in-the-bag-danish.jpg")),
IF($C$1="Deutsch - DE",HYPERLINK(CONCATENATE("https://www.saflax.de/0-WVK-Retail/Bilder-Pictures/SAFLAX-",'Basis-Tabelle-Samen'!W103,"-",'Basis-Tabelle-Samen'!J103,"-garden-in-the-bag-german.jpg")),
IF($C$1="Englisch - UK",HYPERLINK(CONCATENATE("https://www.saflax.de/0-WVK-Retail/Bilder-Pictures/SAFLAX-",'Basis-Tabelle-Samen'!W103,"-",'Basis-Tabelle-Samen'!J103,"-garden-in-the-bag-english.jpg")),
IF($C$1="Estnisch - EE",HYPERLINK(CONCATENATE("https://www.saflax.de/0-WVK-Retail/Bilder-Pictures/SAFLAX-",'Basis-Tabelle-Samen'!W103,"-",'Basis-Tabelle-Samen'!J103,"-garden-in-the-bag-estonian.jpg")),
IF($C$1="Finnisch - FI",HYPERLINK(CONCATENATE("https://www.saflax.de/0-WVK-Retail/Bilder-Pictures/SAFLAX-",'Basis-Tabelle-Samen'!W103,"-",'Basis-Tabelle-Samen'!J103,"-garden-in-the-bag-finnish.jpg")),
IF($C$1="Französisch - FR",HYPERLINK(CONCATENATE("https://www.saflax.de/0-WVK-Retail/Bilder-Pictures/SAFLAX-",'Basis-Tabelle-Samen'!W103,"-",'Basis-Tabelle-Samen'!J103,"-garden-in-the-bag-french.jpg")),
IF($C$1="Griechisch - GR",HYPERLINK(CONCATENATE("https://www.saflax.de/0-WVK-Retail/Bilder-Pictures/SAFLAX-",'Basis-Tabelle-Samen'!W103,"-",'Basis-Tabelle-Samen'!J103,"-garden-in-the-bag-greek.jpg")),
IF($C$1="Irisch - IE",HYPERLINK(CONCATENATE("https://www.saflax.de/0-WVK-Retail/Bilder-Pictures/SAFLAX-",'Basis-Tabelle-Samen'!W103,"-",'Basis-Tabelle-Samen'!J103,"-garden-in-the-bag-irish.jpg")),
IF($C$1="Isländisch - IS",HYPERLINK(CONCATENATE("https://www.saflax.de/0-WVK-Retail/Bilder-Pictures/SAFLAX-",'Basis-Tabelle-Samen'!W103,"-",'Basis-Tabelle-Samen'!J103,"-garden-in-the-bag-icelandic.jpg")),
IF($C$1="Italienisch - IT",HYPERLINK(CONCATENATE("https://www.saflax.de/0-WVK-Retail/Bilder-Pictures/SAFLAX-",'Basis-Tabelle-Samen'!W103,"-",'Basis-Tabelle-Samen'!J103,"-garden-in-the-bag-italian.jpg")),
IF($C$1="Japanisch - JP",HYPERLINK(CONCATENATE("https://www.saflax.de/0-WVK-Retail/Bilder-Pictures/SAFLAX-",'Basis-Tabelle-Samen'!W103,"-",'Basis-Tabelle-Samen'!J103,"-garden-in-the-bag-japanese.jpg")),
IF($C$1="Kroatisch - HR",HYPERLINK(CONCATENATE("https://www.saflax.de/0-WVK-Retail/Bilder-Pictures/SAFLAX-",'Basis-Tabelle-Samen'!W103,"-",'Basis-Tabelle-Samen'!J103,"-garden-in-the-bag-croatian.jpg")),
IF($C$1="Lettisch - LV",HYPERLINK(CONCATENATE("https://www.saflax.de/0-WVK-Retail/Bilder-Pictures/SAFLAX-",'Basis-Tabelle-Samen'!W103,"-",'Basis-Tabelle-Samen'!J103,"-garden-in-the-bag-latvian.jpg")),
IF($C$1="Litauisch - LT",HYPERLINK(CONCATENATE("https://www.saflax.de/0-WVK-Retail/Bilder-Pictures/SAFLAX-",'Basis-Tabelle-Samen'!W103,"-",'Basis-Tabelle-Samen'!J103,"-garden-in-the-bag-lithuanian.jpg")),
IF($C$1="Maltesisch - MT",HYPERLINK(CONCATENATE("https://www.saflax.de/0-WVK-Retail/Bilder-Pictures/SAFLAX-",'Basis-Tabelle-Samen'!W103,"-",'Basis-Tabelle-Samen'!J103,"-garden-in-the-bag-maltese.jpg")),
IF($C$1="Niederländisch - NL",HYPERLINK(CONCATENATE("https://www.saflax.de/0-WVK-Retail/Bilder-Pictures/SAFLAX-",'Basis-Tabelle-Samen'!W103,"-",'Basis-Tabelle-Samen'!J103,"-garden-in-the-bag-dutch.jpg")),
IF($C$1="Norwegisch - NO",HYPERLINK(CONCATENATE("https://www.saflax.de/0-WVK-Retail/Bilder-Pictures/SAFLAX-",'Basis-Tabelle-Samen'!W103,"-",'Basis-Tabelle-Samen'!J103,"-garden-in-the-bag-nowegian.jpg")),
IF($C$1="Polnisch - PL",HYPERLINK(CONCATENATE("https://www.saflax.de/0-WVK-Retail/Bilder-Pictures/SAFLAX-",'Basis-Tabelle-Samen'!W103,"-",'Basis-Tabelle-Samen'!J103,"-garden-in-the-bag-polish.jpg")),
IF($C$1="Portugiesisch - PT",HYPERLINK(CONCATENATE("https://www.saflax.de/0-WVK-Retail/Bilder-Pictures/SAFLAX-",'Basis-Tabelle-Samen'!W103,"-",'Basis-Tabelle-Samen'!J103,"-garden-in-the-bag-portuguese.jpg")),
IF($C$1="Rumänisch - RO",HYPERLINK(CONCATENATE("https://www.saflax.de/0-WVK-Retail/Bilder-Pictures/SAFLAX-",'Basis-Tabelle-Samen'!W103,"-",'Basis-Tabelle-Samen'!J103,"-garden-in-the-bag-romanian.jpg")),
IF($C$1="Schwedisch - SE",HYPERLINK(CONCATENATE("https://www.saflax.de/0-WVK-Retail/Bilder-Pictures/SAFLAX-",'Basis-Tabelle-Samen'!W103,"-",'Basis-Tabelle-Samen'!J103,"-garden-in-the-bag-swedish.jpg")),
IF($C$1="Slowakisch - SK",HYPERLINK(CONCATENATE("https://www.saflax.de/0-WVK-Retail/Bilder-Pictures/SAFLAX-",'Basis-Tabelle-Samen'!W103,"-",'Basis-Tabelle-Samen'!J103,"-garden-in-the-bag-slovak.jpg")),
IF($C$1="Slowenisch - SI",HYPERLINK(CONCATENATE("https://www.saflax.de/0-WVK-Retail/Bilder-Pictures/SAFLAX-",'Basis-Tabelle-Samen'!W103,"-",'Basis-Tabelle-Samen'!J103,"-garden-in-the-bag-slovenian.jpg")),
IF($C$1="Spanisch - ES",HYPERLINK(CONCATENATE("https://www.saflax.de/0-WVK-Retail/Bilder-Pictures/SAFLAX-",'Basis-Tabelle-Samen'!W103,"-",'Basis-Tabelle-Samen'!J103,"-garden-in-the-bag-spanish.jpg")),
IF($C$1="Tschechisch - CZ",HYPERLINK(CONCATENATE("https://www.saflax.de/0-WVK-Retail/Bilder-Pictures/SAFLAX-",'Basis-Tabelle-Samen'!W103,"-",'Basis-Tabelle-Samen'!J103,"-garden-in-the-bag-czech.jpg")),
IF($C$1="Türkisch - TR",HYPERLINK(CONCATENATE("https://www.saflax.de/0-WVK-Retail/Bilder-Pictures/SAFLAX-",'Basis-Tabelle-Samen'!W103,"-",'Basis-Tabelle-Samen'!J103,"-garden-in-the-bag-turkish.jpg")),
IF($C$1="Ungarisch - HU",HYPERLINK(CONCATENATE("https://www.saflax.de/0-WVK-Retail/Bilder-Pictures/SAFLAX-",'Basis-Tabelle-Samen'!W103,"-",'Basis-Tabelle-Samen'!J103,"-garden-in-the-bag-hungarian.jpg")),
" ACHTUNG")))))))))))))))))))))))))))))</f>
        <v>https://www.saflax.de/0-WVK-Retail/Bilder-Pictures/SAFLAX-63161-tacca-nevia-white-garden-in-the-bag-english.jpg</v>
      </c>
    </row>
    <row r="60" spans="1:43" ht="17.100000000000001" customHeight="1" x14ac:dyDescent="0.2">
      <c r="A60" s="318" t="str">
        <f>IF('Basis-Tabelle-Samen'!A18="","",IF($C$1="Deutsch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60" s="319" t="str">
        <f>'Basis-Tabelle-Samen'!I18</f>
        <v>Ginkgo biloba</v>
      </c>
      <c r="C60" s="316" t="str">
        <f>IF($C$1="Bulgarisch - BG",'Basis-Tabelle-Samen'!Z18,
IF($C$1="Dänisch - DK",'Basis-Tabelle-Samen'!AA18,
IF($C$1="Deutsch - DE",'Basis-Tabelle-Samen'!AB18,
IF($C$1="Englisch - UK",'Basis-Tabelle-Samen'!AC18,
IF($C$1="Estnisch - EE",'Basis-Tabelle-Samen'!AD18,
IF($C$1="Finnisch - FI",'Basis-Tabelle-Samen'!AE18,
IF($C$1="Französisch - FR",'Basis-Tabelle-Samen'!AF18,
IF($C$1="Griechisch - GR",'Basis-Tabelle-Samen'!AG18,
IF($C$1="Irisch - IE",'Basis-Tabelle-Samen'!AH18,
IF($C$1="Isländisch - IS",'Basis-Tabelle-Samen'!AI18,
IF($C$1="Italienisch - IT",'Basis-Tabelle-Samen'!AJ18,
IF($C$1="Japanisch - JP",'Basis-Tabelle-Samen'!AK18,
IF($C$1="Kroatisch - HR",'Basis-Tabelle-Samen'!AL18,
IF($C$1="Lettisch - LV",'Basis-Tabelle-Samen'!AM18,
IF($C$1="Litauisch - LT",'Basis-Tabelle-Samen'!AN18,
IF($C$1="Maltesisch - MT",'Basis-Tabelle-Samen'!AO18,
IF($C$1="Niederländisch - NL",'Basis-Tabelle-Samen'!AP18,
IF($C$1="Norwegisch - NO",'Basis-Tabelle-Samen'!AQ18,
IF($C$1="Polnisch - PL",'Basis-Tabelle-Samen'!AR18,
IF($C$1="Portugiesisch - PT",'Basis-Tabelle-Samen'!AS18,
IF($C$1="Rumänisch - RO",'Basis-Tabelle-Samen'!AT18,
IF($C$1="Schwedisch - SE",'Basis-Tabelle-Samen'!AU18,
IF($C$1="Slowakisch - SK",'Basis-Tabelle-Samen'!AV18,
IF($C$1="Slowenisch - SI",'Basis-Tabelle-Samen'!AW18,
IF($C$1="Spanisch - ES",'Basis-Tabelle-Samen'!AX18,
IF($C$1="Tschechisch - CZ",'Basis-Tabelle-Samen'!AY18,
IF($C$1="Türkisch - TR",'Basis-Tabelle-Samen'!AZ18,
IF($C$1="Ungarisch - HU",'Basis-Tabelle-Samen'!BA18,
" ACHTUNG"))))))))))))))))))))))))))))</f>
        <v>Maidenhair Tree</v>
      </c>
      <c r="D60" s="320">
        <f>'Basis-Tabelle-Samen'!F18</f>
        <v>4</v>
      </c>
      <c r="E60" s="321" t="str">
        <f>'Basis-Tabelle-Samen'!H18</f>
        <v>7 %</v>
      </c>
      <c r="F60" s="322" t="str">
        <f>IF('Basis-Tabelle-Samen'!G18="","",'Basis-Tabelle-Samen'!G18)</f>
        <v>01</v>
      </c>
      <c r="G60" s="320">
        <f>'Basis-Tabelle-Samen'!C18</f>
        <v>12338</v>
      </c>
      <c r="H60" s="323">
        <f>'Basis-Tabelle-Samen'!D18</f>
        <v>4055473123387</v>
      </c>
      <c r="I60" s="324">
        <f>'Basis-Tabelle-Samen'!E18</f>
        <v>1.85</v>
      </c>
      <c r="J60" s="325">
        <f t="shared" si="0"/>
        <v>12</v>
      </c>
      <c r="K60" s="326">
        <f>'Basis-Tabelle-Samen'!K18</f>
        <v>72338</v>
      </c>
      <c r="L60" s="323">
        <f>'Basis-Tabelle-Samen'!L18</f>
        <v>4055473723389</v>
      </c>
      <c r="M60" s="324">
        <f>'Basis-Tabelle-Samen'!M18</f>
        <v>2.4500000000000002</v>
      </c>
      <c r="N60" s="326">
        <f>IF(K60&lt;1,"",'3'!$I$15)</f>
        <v>15</v>
      </c>
      <c r="O60" s="327">
        <f>IF(K60&lt;1,"",'3'!$J$11)</f>
        <v>90</v>
      </c>
      <c r="P60" s="326">
        <f>'Basis-Tabelle-Samen'!N18</f>
        <v>82338</v>
      </c>
      <c r="Q60" s="323">
        <f>'Basis-Tabelle-Samen'!O18</f>
        <v>4055473823386</v>
      </c>
      <c r="R60" s="328">
        <f>'Basis-Tabelle-Samen'!P18</f>
        <v>3.75</v>
      </c>
      <c r="S60" s="326">
        <f>IF(R60&lt;1,"",'3'!$M$15)</f>
        <v>18</v>
      </c>
      <c r="T60" s="327">
        <f>IF(R60&lt;1,"",'3'!$N$11)</f>
        <v>72</v>
      </c>
      <c r="U60" s="326">
        <f>'Basis-Tabelle-Samen'!Q18</f>
        <v>52338</v>
      </c>
      <c r="V60" s="323">
        <f>'Basis-Tabelle-Samen'!R18</f>
        <v>4055473523385</v>
      </c>
      <c r="W60" s="324">
        <f>'Basis-Tabelle-Samen'!S18</f>
        <v>4.95</v>
      </c>
      <c r="X60" s="326">
        <f>IF(U60&lt;1,"",'3'!$Q$15)</f>
        <v>6</v>
      </c>
      <c r="Y60" s="327">
        <f>IF(U60&lt;1,"",'3'!$R$11)</f>
        <v>24</v>
      </c>
      <c r="Z60" s="326">
        <f>'Basis-Tabelle-Samen'!T18</f>
        <v>32338</v>
      </c>
      <c r="AA60" s="323">
        <f>'Basis-Tabelle-Samen'!U18</f>
        <v>4055473323381</v>
      </c>
      <c r="AB60" s="324">
        <f>'Basis-Tabelle-Samen'!V18</f>
        <v>6.75</v>
      </c>
      <c r="AC60" s="326">
        <f>IF(Z60&lt;1,"",'3'!$U$15)</f>
        <v>6</v>
      </c>
      <c r="AD60" s="327">
        <f>IF(Z60&lt;1,"",'3'!$V$11)</f>
        <v>24</v>
      </c>
      <c r="AE60" s="326">
        <f>'Basis-Tabelle-Samen'!W18</f>
        <v>62338</v>
      </c>
      <c r="AF60" s="323">
        <f>'Basis-Tabelle-Samen'!X18</f>
        <v>4055473623382</v>
      </c>
      <c r="AG60" s="324">
        <f>'Basis-Tabelle-Samen'!Y18</f>
        <v>2.95</v>
      </c>
      <c r="AH60" s="326">
        <f>IF(AE60&lt;1,"",'3'!$Y$15)</f>
        <v>8</v>
      </c>
      <c r="AI60" s="327">
        <f>IF(AE60&lt;1,"",'3'!$Z$11)</f>
        <v>64</v>
      </c>
      <c r="AJ60" s="329"/>
      <c r="AK60" s="316" t="str">
        <f>IF(G60&lt;1,"",
IF($C$1="Bulgarisch - BG",HYPERLINK(CONCATENATE("https://www.saflax.de/0-WVK-Retail/Bilder-Pictures/SAFLAX-",'Basis-Tabelle-Samen'!C18,"-",'Basis-Tabelle-Samen'!J18,"-seed-package-front-cr-bulgarian.jpg")),
IF($C$1="Dänisch - DK",HYPERLINK(CONCATENATE("https://www.saflax.de/0-WVK-Retail/Bilder-Pictures/SAFLAX-",'Basis-Tabelle-Samen'!C18,"-",'Basis-Tabelle-Samen'!J18,"-seed-package-front-cr-danish.jpg")),
IF($C$1="Deutsch - DE",HYPERLINK(CONCATENATE("https://www.saflax.de/0-WVK-Retail/Bilder-Pictures/SAFLAX-",'Basis-Tabelle-Samen'!C18,"-",'Basis-Tabelle-Samen'!J18,"-seed-package-front-cr-german.jpg")),
IF($C$1="Englisch - UK",HYPERLINK(CONCATENATE("https://www.saflax.de/0-WVK-Retail/Bilder-Pictures/SAFLAX-",'Basis-Tabelle-Samen'!C18,"-",'Basis-Tabelle-Samen'!J18,"-seed-package-front-cr-english.jpg")),
IF($C$1="Estnisch - EE",HYPERLINK(CONCATENATE("https://www.saflax.de/0-WVK-Retail/Bilder-Pictures/SAFLAX-",'Basis-Tabelle-Samen'!C18,"-",'Basis-Tabelle-Samen'!J18,"-seed-package-front-cr-estonian.jpg")),
IF($C$1="Finnisch - FI",HYPERLINK(CONCATENATE("https://www.saflax.de/0-WVK-Retail/Bilder-Pictures/SAFLAX-",'Basis-Tabelle-Samen'!C18,"-",'Basis-Tabelle-Samen'!J18,"-seed-package-front-cr-finnish.jpg")),
IF($C$1="Französisch - FR",HYPERLINK(CONCATENATE("https://www.saflax.de/0-WVK-Retail/Bilder-Pictures/SAFLAX-",'Basis-Tabelle-Samen'!C18,"-",'Basis-Tabelle-Samen'!J18,"-seed-package-front-cr-french.jpg")),
IF($C$1="Griechisch - GR",HYPERLINK(CONCATENATE("https://www.saflax.de/0-WVK-Retail/Bilder-Pictures/SAFLAX-",'Basis-Tabelle-Samen'!C18,"-",'Basis-Tabelle-Samen'!J18,"-seed-package-front-cr-greek.jpg")),
IF($C$1="Irisch - IE",HYPERLINK(CONCATENATE("https://www.saflax.de/0-WVK-Retail/Bilder-Pictures/SAFLAX-",'Basis-Tabelle-Samen'!C18,"-",'Basis-Tabelle-Samen'!J18,"-seed-package-front-cr-irish.jpg")),
IF($C$1="Isländisch - IS",HYPERLINK(CONCATENATE("https://www.saflax.de/0-WVK-Retail/Bilder-Pictures/SAFLAX-",'Basis-Tabelle-Samen'!C18,"-",'Basis-Tabelle-Samen'!J18,"-seed-package-front-cr-icelandic.jpg")),
IF($C$1="Italienisch - IT",HYPERLINK(CONCATENATE("https://www.saflax.de/0-WVK-Retail/Bilder-Pictures/SAFLAX-",'Basis-Tabelle-Samen'!C18,"-",'Basis-Tabelle-Samen'!J18,"-seed-package-front-cr-italian.jpg")),
IF($C$1="Japanisch - JP",HYPERLINK(CONCATENATE("https://www.saflax.de/0-WVK-Retail/Bilder-Pictures/SAFLAX-",'Basis-Tabelle-Samen'!C18,"-",'Basis-Tabelle-Samen'!J18,"-seed-package-front-cr-japanese.jpg")),
IF($C$1="Kroatisch - HR",HYPERLINK(CONCATENATE("https://www.saflax.de/0-WVK-Retail/Bilder-Pictures/SAFLAX-",'Basis-Tabelle-Samen'!C18,"-",'Basis-Tabelle-Samen'!J18,"-seed-package-front-cr-croatian.jpg")),
IF($C$1="Lettisch - LV",HYPERLINK(CONCATENATE("https://www.saflax.de/0-WVK-Retail/Bilder-Pictures/SAFLAX-",'Basis-Tabelle-Samen'!C18,"-",'Basis-Tabelle-Samen'!J18,"-seed-package-front-cr-latvian.jpg")),
IF($C$1="Litauisch - LT",HYPERLINK(CONCATENATE("https://www.saflax.de/0-WVK-Retail/Bilder-Pictures/SAFLAX-",'Basis-Tabelle-Samen'!C18,"-",'Basis-Tabelle-Samen'!J18,"-seed-package-front-cr-lithuanian.jpg")),
IF($C$1="Maltesisch - MT",HYPERLINK(CONCATENATE("https://www.saflax.de/0-WVK-Retail/Bilder-Pictures/SAFLAX-",'Basis-Tabelle-Samen'!C18,"-",'Basis-Tabelle-Samen'!J18,"-seed-package-front-cr-maltese.jpg")),
IF($C$1="Niederländisch - NL",HYPERLINK(CONCATENATE("https://www.saflax.de/0-WVK-Retail/Bilder-Pictures/SAFLAX-",'Basis-Tabelle-Samen'!C18,"-",'Basis-Tabelle-Samen'!J18,"-seed-package-front-cr-dutch.jpg")),
IF($C$1="Norwegisch - NO",HYPERLINK(CONCATENATE("https://www.saflax.de/0-WVK-Retail/Bilder-Pictures/SAFLAX-",'Basis-Tabelle-Samen'!C18,"-",'Basis-Tabelle-Samen'!J18,"-seed-package-front-cr-nowegian.jpg")),
IF($C$1="Polnisch - PL",HYPERLINK(CONCATENATE("https://www.saflax.de/0-WVK-Retail/Bilder-Pictures/SAFLAX-",'Basis-Tabelle-Samen'!C18,"-",'Basis-Tabelle-Samen'!J18,"-seed-package-front-cr-polish.jpg")),
IF($C$1="Portugiesisch - PT",HYPERLINK(CONCATENATE("https://www.saflax.de/0-WVK-Retail/Bilder-Pictures/SAFLAX-",'Basis-Tabelle-Samen'!C18,"-",'Basis-Tabelle-Samen'!J18,"-seed-package-front-cr-portuguese.jpg")),
IF($C$1="Rumänisch - RO",HYPERLINK(CONCATENATE("https://www.saflax.de/0-WVK-Retail/Bilder-Pictures/SAFLAX-",'Basis-Tabelle-Samen'!C18,"-",'Basis-Tabelle-Samen'!J18,"-seed-package-front-cr-romanian.jpg")),
IF($C$1="Schwedisch - SE",HYPERLINK(CONCATENATE("https://www.saflax.de/0-WVK-Retail/Bilder-Pictures/SAFLAX-",'Basis-Tabelle-Samen'!C18,"-",'Basis-Tabelle-Samen'!J18,"-seed-package-front-cr-swedish.jpg")),
IF($C$1="Slowakisch - SK",HYPERLINK(CONCATENATE("https://www.saflax.de/0-WVK-Retail/Bilder-Pictures/SAFLAX-",'Basis-Tabelle-Samen'!C18,"-",'Basis-Tabelle-Samen'!J18,"-seed-package-front-cr-slovak.jpg")),
IF($C$1="Slowenisch - SI",HYPERLINK(CONCATENATE("https://www.saflax.de/0-WVK-Retail/Bilder-Pictures/SAFLAX-",'Basis-Tabelle-Samen'!C18,"-",'Basis-Tabelle-Samen'!J18,"-seed-package-front-cr-slovenian.jpg")),
IF($C$1="Spanisch - ES",HYPERLINK(CONCATENATE("https://www.saflax.de/0-WVK-Retail/Bilder-Pictures/SAFLAX-",'Basis-Tabelle-Samen'!C18,"-",'Basis-Tabelle-Samen'!J18,"-seed-package-front-cr-spanish.jpg")),
IF($C$1="Tschechisch - CZ",HYPERLINK(CONCATENATE("https://www.saflax.de/0-WVK-Retail/Bilder-Pictures/SAFLAX-",'Basis-Tabelle-Samen'!C18,"-",'Basis-Tabelle-Samen'!J18,"-seed-package-front-cr-czech.jpg")),
IF($C$1="Türkisch - TR",HYPERLINK(CONCATENATE("https://www.saflax.de/0-WVK-Retail/Bilder-Pictures/SAFLAX-",'Basis-Tabelle-Samen'!C18,"-",'Basis-Tabelle-Samen'!J18,"-seed-package-front-cr-turkish.jpg")),
IF($C$1="Ungarisch - HU",HYPERLINK(CONCATENATE("https://www.saflax.de/0-WVK-Retail/Bilder-Pictures/SAFLAX-",'Basis-Tabelle-Samen'!C18,"-",'Basis-Tabelle-Samen'!J18,"-seed-package-front-cr-hungarian.jpg")),
" ACHTUNG")))))))))))))))))))))))))))))</f>
        <v>https://www.saflax.de/0-WVK-Retail/Bilder-Pictures/SAFLAX-12338-ginkgo-biloba-seed-package-front-cr-english.jpg</v>
      </c>
      <c r="AL60" s="330" t="str">
        <f>IF(G60&lt;1,"",
IF($C$1="Bulgarisch - BG",HYPERLINK(CONCATENATE("https://www.saflax.de/0-WVK-Retail/Bilder-Pictures/SAFLAX-",'Basis-Tabelle-Samen'!C18,"-",'Basis-Tabelle-Samen'!J18,"-seed-package-back-cr-bulgarian.jpg")),
IF($C$1="Dänisch - DK",HYPERLINK(CONCATENATE("https://www.saflax.de/0-WVK-Retail/Bilder-Pictures/SAFLAX-",'Basis-Tabelle-Samen'!C18,"-",'Basis-Tabelle-Samen'!J18,"-seed-package-back-cr-danish.jpg")),
IF($C$1="Deutsch - DE",HYPERLINK(CONCATENATE("https://www.saflax.de/0-WVK-Retail/Bilder-Pictures/SAFLAX-",'Basis-Tabelle-Samen'!C18,"-",'Basis-Tabelle-Samen'!J18,"-seed-package-back-cr-german.jpg")),
IF($C$1="Englisch - UK",HYPERLINK(CONCATENATE("https://www.saflax.de/0-WVK-Retail/Bilder-Pictures/SAFLAX-",'Basis-Tabelle-Samen'!C18,"-",'Basis-Tabelle-Samen'!J18,"-seed-package-back-cr-english.jpg")),
IF($C$1="Estnisch - EE",HYPERLINK(CONCATENATE("https://www.saflax.de/0-WVK-Retail/Bilder-Pictures/SAFLAX-",'Basis-Tabelle-Samen'!C18,"-",'Basis-Tabelle-Samen'!J18,"-seed-package-back-cr-estonian.jpg")),
IF($C$1="Finnisch - FI",HYPERLINK(CONCATENATE("https://www.saflax.de/0-WVK-Retail/Bilder-Pictures/SAFLAX-",'Basis-Tabelle-Samen'!C18,"-",'Basis-Tabelle-Samen'!J18,"-seed-package-back-cr-finnish.jpg")),
IF($C$1="Französisch - FR",HYPERLINK(CONCATENATE("https://www.saflax.de/0-WVK-Retail/Bilder-Pictures/SAFLAX-",'Basis-Tabelle-Samen'!C18,"-",'Basis-Tabelle-Samen'!J18,"-seed-package-back-cr-french.jpg")),
IF($C$1="Griechisch - GR",HYPERLINK(CONCATENATE("https://www.saflax.de/0-WVK-Retail/Bilder-Pictures/SAFLAX-",'Basis-Tabelle-Samen'!C18,"-",'Basis-Tabelle-Samen'!J18,"-seed-package-back-cr-greek.jpg")),
IF($C$1="Irisch - IE",HYPERLINK(CONCATENATE("https://www.saflax.de/0-WVK-Retail/Bilder-Pictures/SAFLAX-",'Basis-Tabelle-Samen'!C18,"-",'Basis-Tabelle-Samen'!J18,"-seed-package-back-cr-irish.jpg")),
IF($C$1="Isländisch - IS",HYPERLINK(CONCATENATE("https://www.saflax.de/0-WVK-Retail/Bilder-Pictures/SAFLAX-",'Basis-Tabelle-Samen'!C18,"-",'Basis-Tabelle-Samen'!J18,"-seed-package-back-cr-icelandic.jpg")),
IF($C$1="Italienisch - IT",HYPERLINK(CONCATENATE("https://www.saflax.de/0-WVK-Retail/Bilder-Pictures/SAFLAX-",'Basis-Tabelle-Samen'!C18,"-",'Basis-Tabelle-Samen'!J18,"-seed-package-back-cr-italian.jpg")),
IF($C$1="Japanisch - JP",HYPERLINK(CONCATENATE("https://www.saflax.de/0-WVK-Retail/Bilder-Pictures/SAFLAX-",'Basis-Tabelle-Samen'!C18,"-",'Basis-Tabelle-Samen'!J18,"-seed-package-back-cr-japanese.jpg")),
IF($C$1="Kroatisch - HR",HYPERLINK(CONCATENATE("https://www.saflax.de/0-WVK-Retail/Bilder-Pictures/SAFLAX-",'Basis-Tabelle-Samen'!C18,"-",'Basis-Tabelle-Samen'!J18,"-seed-package-back-cr-croatian.jpg")),
IF($C$1="Lettisch - LV",HYPERLINK(CONCATENATE("https://www.saflax.de/0-WVK-Retail/Bilder-Pictures/SAFLAX-",'Basis-Tabelle-Samen'!C18,"-",'Basis-Tabelle-Samen'!J18,"-seed-package-back-cr-latvian.jpg")),
IF($C$1="Litauisch - LT",HYPERLINK(CONCATENATE("https://www.saflax.de/0-WVK-Retail/Bilder-Pictures/SAFLAX-",'Basis-Tabelle-Samen'!C18,"-",'Basis-Tabelle-Samen'!J18,"-seed-package-back-cr-lithuanian.jpg")),
IF($C$1="Maltesisch - MT",HYPERLINK(CONCATENATE("https://www.saflax.de/0-WVK-Retail/Bilder-Pictures/SAFLAX-",'Basis-Tabelle-Samen'!C18,"-",'Basis-Tabelle-Samen'!J18,"-seed-package-back-cr-maltese.jpg")),
IF($C$1="Niederländisch - NL",HYPERLINK(CONCATENATE("https://www.saflax.de/0-WVK-Retail/Bilder-Pictures/SAFLAX-",'Basis-Tabelle-Samen'!C18,"-",'Basis-Tabelle-Samen'!J18,"-seed-package-back-cr-dutch.jpg")),
IF($C$1="Norwegisch - NO",HYPERLINK(CONCATENATE("https://www.saflax.de/0-WVK-Retail/Bilder-Pictures/SAFLAX-",'Basis-Tabelle-Samen'!C18,"-",'Basis-Tabelle-Samen'!J18,"-seed-package-back-cr-nowegian.jpg")),
IF($C$1="Polnisch - PL",HYPERLINK(CONCATENATE("https://www.saflax.de/0-WVK-Retail/Bilder-Pictures/SAFLAX-",'Basis-Tabelle-Samen'!C18,"-",'Basis-Tabelle-Samen'!J18,"-seed-package-back-cr-polish.jpg")),
IF($C$1="Portugiesisch - PT",HYPERLINK(CONCATENATE("https://www.saflax.de/0-WVK-Retail/Bilder-Pictures/SAFLAX-",'Basis-Tabelle-Samen'!C18,"-",'Basis-Tabelle-Samen'!J18,"-seed-package-back-cr-portuguese.jpg")),
IF($C$1="Rumänisch - RO",HYPERLINK(CONCATENATE("https://www.saflax.de/0-WVK-Retail/Bilder-Pictures/SAFLAX-",'Basis-Tabelle-Samen'!C18,"-",'Basis-Tabelle-Samen'!J18,"-seed-package-back-cr-romanian.jpg")),
IF($C$1="Schwedisch - SE",HYPERLINK(CONCATENATE("https://www.saflax.de/0-WVK-Retail/Bilder-Pictures/SAFLAX-",'Basis-Tabelle-Samen'!C18,"-",'Basis-Tabelle-Samen'!J18,"-seed-package-back-cr-swedish.jpg")),
IF($C$1="Slowakisch - SK",HYPERLINK(CONCATENATE("https://www.saflax.de/0-WVK-Retail/Bilder-Pictures/SAFLAX-",'Basis-Tabelle-Samen'!C18,"-",'Basis-Tabelle-Samen'!J18,"-seed-package-back-cr-slovak.jpg")),
IF($C$1="Slowenisch - SI",HYPERLINK(CONCATENATE("https://www.saflax.de/0-WVK-Retail/Bilder-Pictures/SAFLAX-",'Basis-Tabelle-Samen'!C18,"-",'Basis-Tabelle-Samen'!J18,"-seed-package-back-cr-slovenian.jpg")),
IF($C$1="Spanisch - ES",HYPERLINK(CONCATENATE("https://www.saflax.de/0-WVK-Retail/Bilder-Pictures/SAFLAX-",'Basis-Tabelle-Samen'!C18,"-",'Basis-Tabelle-Samen'!J18,"-seed-package-back-cr-spanish.jpg")),
IF($C$1="Tschechisch - CZ",HYPERLINK(CONCATENATE("https://www.saflax.de/0-WVK-Retail/Bilder-Pictures/SAFLAX-",'Basis-Tabelle-Samen'!C18,"-",'Basis-Tabelle-Samen'!J18,"-seed-package-back-cr-czech.jpg")),
IF($C$1="Türkisch - TR",HYPERLINK(CONCATENATE("https://www.saflax.de/0-WVK-Retail/Bilder-Pictures/SAFLAX-",'Basis-Tabelle-Samen'!C18,"-",'Basis-Tabelle-Samen'!J18,"-seed-package-back-cr-turkish.jpg")),
IF($C$1="Ungarisch - HU",HYPERLINK(CONCATENATE("https://www.saflax.de/0-WVK-Retail/Bilder-Pictures/SAFLAX-",'Basis-Tabelle-Samen'!C18,"-",'Basis-Tabelle-Samen'!J18,"-seed-package-back-cr-hungarian.jpg")),
" ACHTUNG")))))))))))))))))))))))))))))</f>
        <v>https://www.saflax.de/0-WVK-Retail/Bilder-Pictures/SAFLAX-12338-ginkgo-biloba-seed-package-back-cr-english.jpg</v>
      </c>
      <c r="AM60" s="330" t="str">
        <f>IF(H60&lt;1,"",
IF($C$1="Bulgarisch - BG",HYPERLINK(CONCATENATE("https://www.saflax.de/0-WVK-Retail/Bilder-Pictures/SAFLAX-",'Basis-Tabelle-Samen'!K18,"-",'Basis-Tabelle-Samen'!J18,"-garden-to-go-mini-bulgarian.jpg")),
IF($C$1="Dänisch - DK",HYPERLINK(CONCATENATE("https://www.saflax.de/0-WVK-Retail/Bilder-Pictures/SAFLAX-",'Basis-Tabelle-Samen'!K18,"-",'Basis-Tabelle-Samen'!J18,"-garden-to-go-mini-danish.jpg")),
IF($C$1="Deutsch - DE",HYPERLINK(CONCATENATE("https://www.saflax.de/0-WVK-Retail/Bilder-Pictures/SAFLAX-",'Basis-Tabelle-Samen'!K18,"-",'Basis-Tabelle-Samen'!J18,"-garden-to-go-mini-german.jpg")),
IF($C$1="Englisch - UK",HYPERLINK(CONCATENATE("https://www.saflax.de/0-WVK-Retail/Bilder-Pictures/SAFLAX-",'Basis-Tabelle-Samen'!K18,"-",'Basis-Tabelle-Samen'!J18,"-garden-to-go-mini-english.jpg")),
IF($C$1="Estnisch - EE",HYPERLINK(CONCATENATE("https://www.saflax.de/0-WVK-Retail/Bilder-Pictures/SAFLAX-",'Basis-Tabelle-Samen'!K18,"-",'Basis-Tabelle-Samen'!J18,"-garden-to-go-mini-estonian.jpg")),
IF($C$1="Finnisch - FI",HYPERLINK(CONCATENATE("https://www.saflax.de/0-WVK-Retail/Bilder-Pictures/SAFLAX-",'Basis-Tabelle-Samen'!K18,"-",'Basis-Tabelle-Samen'!J18,"-garden-to-go-mini-finnish.jpg")),
IF($C$1="Französisch - FR",HYPERLINK(CONCATENATE("https://www.saflax.de/0-WVK-Retail/Bilder-Pictures/SAFLAX-",'Basis-Tabelle-Samen'!K18,"-",'Basis-Tabelle-Samen'!J18,"-garden-to-go-mini-french.jpg")),
IF($C$1="Griechisch - GR",HYPERLINK(CONCATENATE("https://www.saflax.de/0-WVK-Retail/Bilder-Pictures/SAFLAX-",'Basis-Tabelle-Samen'!K18,"-",'Basis-Tabelle-Samen'!J18,"-garden-to-go-mini-greek.jpg")),
IF($C$1="Irisch - IE",HYPERLINK(CONCATENATE("https://www.saflax.de/0-WVK-Retail/Bilder-Pictures/SAFLAX-",'Basis-Tabelle-Samen'!K18,"-",'Basis-Tabelle-Samen'!J18,"-garden-to-go-mini-irish.jpg")),
IF($C$1="Isländisch - IS",HYPERLINK(CONCATENATE("https://www.saflax.de/0-WVK-Retail/Bilder-Pictures/SAFLAX-",'Basis-Tabelle-Samen'!K18,"-",'Basis-Tabelle-Samen'!J18,"-garden-to-go-mini-icelandic.jpg")),
IF($C$1="Italienisch - IT",HYPERLINK(CONCATENATE("https://www.saflax.de/0-WVK-Retail/Bilder-Pictures/SAFLAX-",'Basis-Tabelle-Samen'!K18,"-",'Basis-Tabelle-Samen'!J18,"-garden-to-go-mini-italian.jpg")),
IF($C$1="Japanisch - JP",HYPERLINK(CONCATENATE("https://www.saflax.de/0-WVK-Retail/Bilder-Pictures/SAFLAX-",'Basis-Tabelle-Samen'!K18,"-",'Basis-Tabelle-Samen'!J18,"-garden-to-go-mini-japanese.jpg")),
IF($C$1="Kroatisch - HR",HYPERLINK(CONCATENATE("https://www.saflax.de/0-WVK-Retail/Bilder-Pictures/SAFLAX-",'Basis-Tabelle-Samen'!K18,"-",'Basis-Tabelle-Samen'!J18,"-garden-to-go-mini-croatian.jpg")),
IF($C$1="Lettisch - LV",HYPERLINK(CONCATENATE("https://www.saflax.de/0-WVK-Retail/Bilder-Pictures/SAFLAX-",'Basis-Tabelle-Samen'!K18,"-",'Basis-Tabelle-Samen'!J18,"-garden-to-go-mini-latvian.jpg")),
IF($C$1="Litauisch - LT",HYPERLINK(CONCATENATE("https://www.saflax.de/0-WVK-Retail/Bilder-Pictures/SAFLAX-",'Basis-Tabelle-Samen'!K18,"-",'Basis-Tabelle-Samen'!J18,"-garden-to-go-mini-lithuanian.jpg")),
IF($C$1="Maltesisch - MT",HYPERLINK(CONCATENATE("https://www.saflax.de/0-WVK-Retail/Bilder-Pictures/SAFLAX-",'Basis-Tabelle-Samen'!K18,"-",'Basis-Tabelle-Samen'!J18,"-garden-to-go-mini-maltese.jpg")),
IF($C$1="Niederländisch - NL",HYPERLINK(CONCATENATE("https://www.saflax.de/0-WVK-Retail/Bilder-Pictures/SAFLAX-",'Basis-Tabelle-Samen'!K18,"-",'Basis-Tabelle-Samen'!J18,"-garden-to-go-mini-dutch.jpg")),
IF($C$1="Norwegisch - NO",HYPERLINK(CONCATENATE("https://www.saflax.de/0-WVK-Retail/Bilder-Pictures/SAFLAX-",'Basis-Tabelle-Samen'!K18,"-",'Basis-Tabelle-Samen'!J18,"-garden-to-go-mini-nowegian.jpg")),
IF($C$1="Polnisch - PL",HYPERLINK(CONCATENATE("https://www.saflax.de/0-WVK-Retail/Bilder-Pictures/SAFLAX-",'Basis-Tabelle-Samen'!K18,"-",'Basis-Tabelle-Samen'!J18,"-garden-to-go-mini-polish.jpg")),
IF($C$1="Portugiesisch - PT",HYPERLINK(CONCATENATE("https://www.saflax.de/0-WVK-Retail/Bilder-Pictures/SAFLAX-",'Basis-Tabelle-Samen'!K18,"-",'Basis-Tabelle-Samen'!J18,"-garden-to-go-mini-portuguese.jpg")),
IF($C$1="Rumänisch - RO",HYPERLINK(CONCATENATE("https://www.saflax.de/0-WVK-Retail/Bilder-Pictures/SAFLAX-",'Basis-Tabelle-Samen'!K18,"-",'Basis-Tabelle-Samen'!J18,"-garden-to-go-mini-romanian.jpg")),
IF($C$1="Schwedisch - SE",HYPERLINK(CONCATENATE("https://www.saflax.de/0-WVK-Retail/Bilder-Pictures/SAFLAX-",'Basis-Tabelle-Samen'!K18,"-",'Basis-Tabelle-Samen'!J18,"-garden-to-go-mini-swedish.jpg")),
IF($C$1="Slowakisch - SK",HYPERLINK(CONCATENATE("https://www.saflax.de/0-WVK-Retail/Bilder-Pictures/SAFLAX-",'Basis-Tabelle-Samen'!K18,"-",'Basis-Tabelle-Samen'!J18,"-garden-to-go-mini-slovak.jpg")),
IF($C$1="Slowenisch - SI",HYPERLINK(CONCATENATE("https://www.saflax.de/0-WVK-Retail/Bilder-Pictures/SAFLAX-",'Basis-Tabelle-Samen'!K18,"-",'Basis-Tabelle-Samen'!J18,"-garden-to-go-mini-slovenian.jpg")),
IF($C$1="Spanisch - ES",HYPERLINK(CONCATENATE("https://www.saflax.de/0-WVK-Retail/Bilder-Pictures/SAFLAX-",'Basis-Tabelle-Samen'!K18,"-",'Basis-Tabelle-Samen'!J18,"-garden-to-go-mini-spanish.jpg")),
IF($C$1="Tschechisch - CZ",HYPERLINK(CONCATENATE("https://www.saflax.de/0-WVK-Retail/Bilder-Pictures/SAFLAX-",'Basis-Tabelle-Samen'!K18,"-",'Basis-Tabelle-Samen'!J18,"-garden-to-go-mini-czech.jpg")),
IF($C$1="Türkisch - TR",HYPERLINK(CONCATENATE("https://www.saflax.de/0-WVK-Retail/Bilder-Pictures/SAFLAX-",'Basis-Tabelle-Samen'!K18,"-",'Basis-Tabelle-Samen'!J18,"-garden-to-go-mini-turkish.jpg")),
IF($C$1="Ungarisch - HU",HYPERLINK(CONCATENATE("https://www.saflax.de/0-WVK-Retail/Bilder-Pictures/SAFLAX-",'Basis-Tabelle-Samen'!K18,"-",'Basis-Tabelle-Samen'!J18,"-garden-to-go-mini-hungarian.jpg")),
" ACHTUNG")))))))))))))))))))))))))))))</f>
        <v>https://www.saflax.de/0-WVK-Retail/Bilder-Pictures/SAFLAX-72338-ginkgo-biloba-garden-to-go-mini-english.jpg</v>
      </c>
      <c r="AN60" s="330" t="str">
        <f>IF(I60&lt;1,"",
IF($C$1="Bulgarisch - BG",HYPERLINK(CONCATENATE("https://www.saflax.de/0-WVK-Retail/Bilder-Pictures/SAFLAX-",'Basis-Tabelle-Samen'!N18,"-",'Basis-Tabelle-Samen'!J18,"-garden-to-go-lite-bulgarian.jpg")),
IF($C$1="Dänisch - DK",HYPERLINK(CONCATENATE("https://www.saflax.de/0-WVK-Retail/Bilder-Pictures/SAFLAX-",'Basis-Tabelle-Samen'!N18,"-",'Basis-Tabelle-Samen'!J18,"-garden-to-go-lite-danish.jpg")),
IF($C$1="Deutsch - DE",HYPERLINK(CONCATENATE("https://www.saflax.de/0-WVK-Retail/Bilder-Pictures/SAFLAX-",'Basis-Tabelle-Samen'!N18,"-",'Basis-Tabelle-Samen'!J18,"-garden-to-go-lite-german.jpg")),
IF($C$1="Englisch - UK",HYPERLINK(CONCATENATE("https://www.saflax.de/0-WVK-Retail/Bilder-Pictures/SAFLAX-",'Basis-Tabelle-Samen'!N18,"-",'Basis-Tabelle-Samen'!J18,"-garden-to-go-lite-english.jpg")),
IF($C$1="Estnisch - EE",HYPERLINK(CONCATENATE("https://www.saflax.de/0-WVK-Retail/Bilder-Pictures/SAFLAX-",'Basis-Tabelle-Samen'!N18,"-",'Basis-Tabelle-Samen'!J18,"-garden-to-go-lite-estonian.jpg")),
IF($C$1="Finnisch - FI",HYPERLINK(CONCATENATE("https://www.saflax.de/0-WVK-Retail/Bilder-Pictures/SAFLAX-",'Basis-Tabelle-Samen'!N18,"-",'Basis-Tabelle-Samen'!J18,"-garden-to-go-lite-finnish.jpg")),
IF($C$1="Französisch - FR",HYPERLINK(CONCATENATE("https://www.saflax.de/0-WVK-Retail/Bilder-Pictures/SAFLAX-",'Basis-Tabelle-Samen'!N18,"-",'Basis-Tabelle-Samen'!J18,"-garden-to-go-lite-french.jpg")),
IF($C$1="Griechisch - GR",HYPERLINK(CONCATENATE("https://www.saflax.de/0-WVK-Retail/Bilder-Pictures/SAFLAX-",'Basis-Tabelle-Samen'!N18,"-",'Basis-Tabelle-Samen'!J18,"-garden-to-go-lite-greek.jpg")),
IF($C$1="Irisch - IE",HYPERLINK(CONCATENATE("https://www.saflax.de/0-WVK-Retail/Bilder-Pictures/SAFLAX-",'Basis-Tabelle-Samen'!N18,"-",'Basis-Tabelle-Samen'!J18,"-garden-to-go-lite-irish.jpg")),
IF($C$1="Isländisch - IS",HYPERLINK(CONCATENATE("https://www.saflax.de/0-WVK-Retail/Bilder-Pictures/SAFLAX-",'Basis-Tabelle-Samen'!N18,"-",'Basis-Tabelle-Samen'!J18,"-garden-to-go-lite-icelandic.jpg")),
IF($C$1="Italienisch - IT",HYPERLINK(CONCATENATE("https://www.saflax.de/0-WVK-Retail/Bilder-Pictures/SAFLAX-",'Basis-Tabelle-Samen'!N18,"-",'Basis-Tabelle-Samen'!J18,"-garden-to-go-lite-italian.jpg")),
IF($C$1="Japanisch - JP",HYPERLINK(CONCATENATE("https://www.saflax.de/0-WVK-Retail/Bilder-Pictures/SAFLAX-",'Basis-Tabelle-Samen'!N18,"-",'Basis-Tabelle-Samen'!J18,"-garden-to-go-lite-japanese.jpg")),
IF($C$1="Kroatisch - HR",HYPERLINK(CONCATENATE("https://www.saflax.de/0-WVK-Retail/Bilder-Pictures/SAFLAX-",'Basis-Tabelle-Samen'!N18,"-",'Basis-Tabelle-Samen'!J18,"-garden-to-go-lite-croatian.jpg")),
IF($C$1="Lettisch - LV",HYPERLINK(CONCATENATE("https://www.saflax.de/0-WVK-Retail/Bilder-Pictures/SAFLAX-",'Basis-Tabelle-Samen'!N18,"-",'Basis-Tabelle-Samen'!J18,"-garden-to-go-lite-latvian.jpg")),
IF($C$1="Litauisch - LT",HYPERLINK(CONCATENATE("https://www.saflax.de/0-WVK-Retail/Bilder-Pictures/SAFLAX-",'Basis-Tabelle-Samen'!N18,"-",'Basis-Tabelle-Samen'!J18,"-garden-to-go-lite-lithuanian.jpg")),
IF($C$1="Maltesisch - MT",HYPERLINK(CONCATENATE("https://www.saflax.de/0-WVK-Retail/Bilder-Pictures/SAFLAX-",'Basis-Tabelle-Samen'!N18,"-",'Basis-Tabelle-Samen'!J18,"-garden-to-go-lite-maltese.jpg")),
IF($C$1="Niederländisch - NL",HYPERLINK(CONCATENATE("https://www.saflax.de/0-WVK-Retail/Bilder-Pictures/SAFLAX-",'Basis-Tabelle-Samen'!N18,"-",'Basis-Tabelle-Samen'!J18,"-garden-to-go-lite-dutch.jpg")),
IF($C$1="Norwegisch - NO",HYPERLINK(CONCATENATE("https://www.saflax.de/0-WVK-Retail/Bilder-Pictures/SAFLAX-",'Basis-Tabelle-Samen'!N18,"-",'Basis-Tabelle-Samen'!J18,"-garden-to-go-lite-nowegian.jpg")),
IF($C$1="Polnisch - PL",HYPERLINK(CONCATENATE("https://www.saflax.de/0-WVK-Retail/Bilder-Pictures/SAFLAX-",'Basis-Tabelle-Samen'!N18,"-",'Basis-Tabelle-Samen'!J18,"-garden-to-go-lite-polish.jpg")),
IF($C$1="Portugiesisch - PT",HYPERLINK(CONCATENATE("https://www.saflax.de/0-WVK-Retail/Bilder-Pictures/SAFLAX-",'Basis-Tabelle-Samen'!N18,"-",'Basis-Tabelle-Samen'!J18,"-garden-to-go-lite-portuguese.jpg")),
IF($C$1="Rumänisch - RO",HYPERLINK(CONCATENATE("https://www.saflax.de/0-WVK-Retail/Bilder-Pictures/SAFLAX-",'Basis-Tabelle-Samen'!N18,"-",'Basis-Tabelle-Samen'!J18,"-garden-to-go-lite-romanian.jpg")),
IF($C$1="Schwedisch - SE",HYPERLINK(CONCATENATE("https://www.saflax.de/0-WVK-Retail/Bilder-Pictures/SAFLAX-",'Basis-Tabelle-Samen'!N18,"-",'Basis-Tabelle-Samen'!J18,"-garden-to-go-lite-swedish.jpg")),
IF($C$1="Slowakisch - SK",HYPERLINK(CONCATENATE("https://www.saflax.de/0-WVK-Retail/Bilder-Pictures/SAFLAX-",'Basis-Tabelle-Samen'!N18,"-",'Basis-Tabelle-Samen'!J18,"-garden-to-go-lite-slovak.jpg")),
IF($C$1="Slowenisch - SI",HYPERLINK(CONCATENATE("https://www.saflax.de/0-WVK-Retail/Bilder-Pictures/SAFLAX-",'Basis-Tabelle-Samen'!N18,"-",'Basis-Tabelle-Samen'!J18,"-garden-to-go-lite-slovenian.jpg")),
IF($C$1="Spanisch - ES",HYPERLINK(CONCATENATE("https://www.saflax.de/0-WVK-Retail/Bilder-Pictures/SAFLAX-",'Basis-Tabelle-Samen'!N18,"-",'Basis-Tabelle-Samen'!J18,"-garden-to-go-lite-spanish.jpg")),
IF($C$1="Tschechisch - CZ",HYPERLINK(CONCATENATE("https://www.saflax.de/0-WVK-Retail/Bilder-Pictures/SAFLAX-",'Basis-Tabelle-Samen'!N18,"-",'Basis-Tabelle-Samen'!J18,"-garden-to-go-lite-czech.jpg")),
IF($C$1="Türkisch - TR",HYPERLINK(CONCATENATE("https://www.saflax.de/0-WVK-Retail/Bilder-Pictures/SAFLAX-",'Basis-Tabelle-Samen'!N18,"-",'Basis-Tabelle-Samen'!J18,"-garden-to-go-lite-turkish.jpg")),
IF($C$1="Ungarisch - HU",HYPERLINK(CONCATENATE("https://www.saflax.de/0-WVK-Retail/Bilder-Pictures/SAFLAX-",'Basis-Tabelle-Samen'!N18,"-",'Basis-Tabelle-Samen'!J18,"-garden-to-go-lite-hungarian.jpg")),
" ACHTUNG")))))))))))))))))))))))))))))</f>
        <v>https://www.saflax.de/0-WVK-Retail/Bilder-Pictures/SAFLAX-82338-ginkgo-biloba-garden-to-go-lite-english.jpg</v>
      </c>
      <c r="AO60" s="330" t="str">
        <f>IF(J60&lt;1,"",
IF($C$1="Bulgarisch - BG",HYPERLINK(CONCATENATE("https://www.saflax.de/0-WVK-Retail/Bilder-Pictures/SAFLAX-",'Basis-Tabelle-Samen'!Q18,"-",'Basis-Tabelle-Samen'!J18,"-garden-to-go-bulgarian.jpg")),
IF($C$1="Dänisch - DK",HYPERLINK(CONCATENATE("https://www.saflax.de/0-WVK-Retail/Bilder-Pictures/SAFLAX-",'Basis-Tabelle-Samen'!Q18,"-",'Basis-Tabelle-Samen'!J18,"-garden-to-go-danish.jpg")),
IF($C$1="Deutsch - DE",HYPERLINK(CONCATENATE("https://www.saflax.de/0-WVK-Retail/Bilder-Pictures/SAFLAX-",'Basis-Tabelle-Samen'!Q18,"-",'Basis-Tabelle-Samen'!J18,"-garden-to-go-german.jpg")),
IF($C$1="Englisch - UK",HYPERLINK(CONCATENATE("https://www.saflax.de/0-WVK-Retail/Bilder-Pictures/SAFLAX-",'Basis-Tabelle-Samen'!Q18,"-",'Basis-Tabelle-Samen'!J18,"-garden-to-go-english.jpg")),
IF($C$1="Estnisch - EE",HYPERLINK(CONCATENATE("https://www.saflax.de/0-WVK-Retail/Bilder-Pictures/SAFLAX-",'Basis-Tabelle-Samen'!Q18,"-",'Basis-Tabelle-Samen'!J18,"-garden-to-go-estonian.jpg")),
IF($C$1="Finnisch - FI",HYPERLINK(CONCATENATE("https://www.saflax.de/0-WVK-Retail/Bilder-Pictures/SAFLAX-",'Basis-Tabelle-Samen'!Q18,"-",'Basis-Tabelle-Samen'!J18,"-garden-to-go-finnish.jpg")),
IF($C$1="Französisch - FR",HYPERLINK(CONCATENATE("https://www.saflax.de/0-WVK-Retail/Bilder-Pictures/SAFLAX-",'Basis-Tabelle-Samen'!Q18,"-",'Basis-Tabelle-Samen'!J18,"-garden-to-go-french.jpg")),
IF($C$1="Griechisch - GR",HYPERLINK(CONCATENATE("https://www.saflax.de/0-WVK-Retail/Bilder-Pictures/SAFLAX-",'Basis-Tabelle-Samen'!Q18,"-",'Basis-Tabelle-Samen'!J18,"-garden-to-go-greek.jpg")),
IF($C$1="Irisch - IE",HYPERLINK(CONCATENATE("https://www.saflax.de/0-WVK-Retail/Bilder-Pictures/SAFLAX-",'Basis-Tabelle-Samen'!Q18,"-",'Basis-Tabelle-Samen'!J18,"-garden-to-go-irish.jpg")),
IF($C$1="Isländisch - IS",HYPERLINK(CONCATENATE("https://www.saflax.de/0-WVK-Retail/Bilder-Pictures/SAFLAX-",'Basis-Tabelle-Samen'!Q18,"-",'Basis-Tabelle-Samen'!J18,"-garden-to-go-icelandic.jpg")),
IF($C$1="Italienisch - IT",HYPERLINK(CONCATENATE("https://www.saflax.de/0-WVK-Retail/Bilder-Pictures/SAFLAX-",'Basis-Tabelle-Samen'!Q18,"-",'Basis-Tabelle-Samen'!J18,"-garden-to-go-italian.jpg")),
IF($C$1="Japanisch - JP",HYPERLINK(CONCATENATE("https://www.saflax.de/0-WVK-Retail/Bilder-Pictures/SAFLAX-",'Basis-Tabelle-Samen'!Q18,"-",'Basis-Tabelle-Samen'!J18,"-garden-to-go-japanese.jpg")),
IF($C$1="Kroatisch - HR",HYPERLINK(CONCATENATE("https://www.saflax.de/0-WVK-Retail/Bilder-Pictures/SAFLAX-",'Basis-Tabelle-Samen'!Q18,"-",'Basis-Tabelle-Samen'!J18,"-garden-to-go-croatian.jpg")),
IF($C$1="Lettisch - LV",HYPERLINK(CONCATENATE("https://www.saflax.de/0-WVK-Retail/Bilder-Pictures/SAFLAX-",'Basis-Tabelle-Samen'!Q18,"-",'Basis-Tabelle-Samen'!J18,"-garden-to-go-latvian.jpg")),
IF($C$1="Litauisch - LT",HYPERLINK(CONCATENATE("https://www.saflax.de/0-WVK-Retail/Bilder-Pictures/SAFLAX-",'Basis-Tabelle-Samen'!Q18,"-",'Basis-Tabelle-Samen'!J18,"-garden-to-go-lithuanian.jpg")),
IF($C$1="Maltesisch - MT",HYPERLINK(CONCATENATE("https://www.saflax.de/0-WVK-Retail/Bilder-Pictures/SAFLAX-",'Basis-Tabelle-Samen'!Q18,"-",'Basis-Tabelle-Samen'!J18,"-garden-to-go-maltese.jpg")),
IF($C$1="Niederländisch - NL",HYPERLINK(CONCATENATE("https://www.saflax.de/0-WVK-Retail/Bilder-Pictures/SAFLAX-",'Basis-Tabelle-Samen'!Q18,"-",'Basis-Tabelle-Samen'!J18,"-garden-to-go-dutch.jpg")),
IF($C$1="Norwegisch - NO",HYPERLINK(CONCATENATE("https://www.saflax.de/0-WVK-Retail/Bilder-Pictures/SAFLAX-",'Basis-Tabelle-Samen'!Q18,"-",'Basis-Tabelle-Samen'!J18,"-garden-to-go-nowegian.jpg")),
IF($C$1="Polnisch - PL",HYPERLINK(CONCATENATE("https://www.saflax.de/0-WVK-Retail/Bilder-Pictures/SAFLAX-",'Basis-Tabelle-Samen'!Q18,"-",'Basis-Tabelle-Samen'!J18,"-garden-to-go-polish.jpg")),
IF($C$1="Portugiesisch - PT",HYPERLINK(CONCATENATE("https://www.saflax.de/0-WVK-Retail/Bilder-Pictures/SAFLAX-",'Basis-Tabelle-Samen'!Q18,"-",'Basis-Tabelle-Samen'!J18,"-garden-to-go-portuguese.jpg")),
IF($C$1="Rumänisch - RO",HYPERLINK(CONCATENATE("https://www.saflax.de/0-WVK-Retail/Bilder-Pictures/SAFLAX-",'Basis-Tabelle-Samen'!Q18,"-",'Basis-Tabelle-Samen'!J18,"-garden-to-go-romanian.jpg")),
IF($C$1="Schwedisch - SE",HYPERLINK(CONCATENATE("https://www.saflax.de/0-WVK-Retail/Bilder-Pictures/SAFLAX-",'Basis-Tabelle-Samen'!Q18,"-",'Basis-Tabelle-Samen'!J18,"-garden-to-go-swedish.jpg")),
IF($C$1="Slowakisch - SK",HYPERLINK(CONCATENATE("https://www.saflax.de/0-WVK-Retail/Bilder-Pictures/SAFLAX-",'Basis-Tabelle-Samen'!Q18,"-",'Basis-Tabelle-Samen'!J18,"-garden-to-go-slovak.jpg")),
IF($C$1="Slowenisch - SI",HYPERLINK(CONCATENATE("https://www.saflax.de/0-WVK-Retail/Bilder-Pictures/SAFLAX-",'Basis-Tabelle-Samen'!Q18,"-",'Basis-Tabelle-Samen'!J18,"-garden-to-go-slovenian.jpg")),
IF($C$1="Spanisch - ES",HYPERLINK(CONCATENATE("https://www.saflax.de/0-WVK-Retail/Bilder-Pictures/SAFLAX-",'Basis-Tabelle-Samen'!Q18,"-",'Basis-Tabelle-Samen'!J18,"-garden-to-go-spanish.jpg")),
IF($C$1="Tschechisch - CZ",HYPERLINK(CONCATENATE("https://www.saflax.de/0-WVK-Retail/Bilder-Pictures/SAFLAX-",'Basis-Tabelle-Samen'!Q18,"-",'Basis-Tabelle-Samen'!J18,"-garden-to-go-czech.jpg")),
IF($C$1="Türkisch - TR",HYPERLINK(CONCATENATE("https://www.saflax.de/0-WVK-Retail/Bilder-Pictures/SAFLAX-",'Basis-Tabelle-Samen'!Q18,"-",'Basis-Tabelle-Samen'!J18,"-garden-to-go-turkish.jpg")),
IF($C$1="Ungarisch - HU",HYPERLINK(CONCATENATE("https://www.saflax.de/0-WVK-Retail/Bilder-Pictures/SAFLAX-",'Basis-Tabelle-Samen'!Q18,"-",'Basis-Tabelle-Samen'!J18,"-garden-to-go-hungarian.jpg")),
" ACHTUNG")))))))))))))))))))))))))))))</f>
        <v>https://www.saflax.de/0-WVK-Retail/Bilder-Pictures/SAFLAX-52338-ginkgo-biloba-garden-to-go-english.jpg</v>
      </c>
      <c r="AP60" s="330" t="str">
        <f>IF(K60&lt;1,"",
IF($C$1="Bulgarisch - BG",HYPERLINK(CONCATENATE("https://www.saflax.de/0-WVK-Retail/Bilder-Pictures/SAFLAX-",'Basis-Tabelle-Samen'!T18,"-",'Basis-Tabelle-Samen'!J18,"-cultivation-set-bulgarian.jpg")),
IF($C$1="Dänisch - DK",HYPERLINK(CONCATENATE("https://www.saflax.de/0-WVK-Retail/Bilder-Pictures/SAFLAX-",'Basis-Tabelle-Samen'!T18,"-",'Basis-Tabelle-Samen'!J18,"-cultivation-set-danish.jpg")),
IF($C$1="Deutsch - DE",HYPERLINK(CONCATENATE("https://www.saflax.de/0-WVK-Retail/Bilder-Pictures/SAFLAX-",'Basis-Tabelle-Samen'!T18,"-",'Basis-Tabelle-Samen'!J18,"-cultivation-set-german.jpg")),
IF($C$1="Englisch - UK",HYPERLINK(CONCATENATE("https://www.saflax.de/0-WVK-Retail/Bilder-Pictures/SAFLAX-",'Basis-Tabelle-Samen'!T18,"-",'Basis-Tabelle-Samen'!J18,"-cultivation-set-english.jpg")),
IF($C$1="Estnisch - EE",HYPERLINK(CONCATENATE("https://www.saflax.de/0-WVK-Retail/Bilder-Pictures/SAFLAX-",'Basis-Tabelle-Samen'!T18,"-",'Basis-Tabelle-Samen'!J18,"-cultivation-set-estonian.jpg")),
IF($C$1="Finnisch - FI",HYPERLINK(CONCATENATE("https://www.saflax.de/0-WVK-Retail/Bilder-Pictures/SAFLAX-",'Basis-Tabelle-Samen'!T18,"-",'Basis-Tabelle-Samen'!J18,"-cultivation-set-finnish.jpg")),
IF($C$1="Französisch - FR",HYPERLINK(CONCATENATE("https://www.saflax.de/0-WVK-Retail/Bilder-Pictures/SAFLAX-",'Basis-Tabelle-Samen'!T18,"-",'Basis-Tabelle-Samen'!J18,"-cultivation-set-french.jpg")),
IF($C$1="Griechisch - GR",HYPERLINK(CONCATENATE("https://www.saflax.de/0-WVK-Retail/Bilder-Pictures/SAFLAX-",'Basis-Tabelle-Samen'!T18,"-",'Basis-Tabelle-Samen'!J18,"-cultivation-set-greek.jpg")),
IF($C$1="Irisch - IE",HYPERLINK(CONCATENATE("https://www.saflax.de/0-WVK-Retail/Bilder-Pictures/SAFLAX-",'Basis-Tabelle-Samen'!T18,"-",'Basis-Tabelle-Samen'!J18,"-cultivation-set-irish.jpg")),
IF($C$1="Isländisch - IS",HYPERLINK(CONCATENATE("https://www.saflax.de/0-WVK-Retail/Bilder-Pictures/SAFLAX-",'Basis-Tabelle-Samen'!T18,"-",'Basis-Tabelle-Samen'!J18,"-cultivation-set-icelandic.jpg")),
IF($C$1="Italienisch - IT",HYPERLINK(CONCATENATE("https://www.saflax.de/0-WVK-Retail/Bilder-Pictures/SAFLAX-",'Basis-Tabelle-Samen'!T18,"-",'Basis-Tabelle-Samen'!J18,"-cultivation-set-italian.jpg")),
IF($C$1="Japanisch - JP",HYPERLINK(CONCATENATE("https://www.saflax.de/0-WVK-Retail/Bilder-Pictures/SAFLAX-",'Basis-Tabelle-Samen'!T18,"-",'Basis-Tabelle-Samen'!J18,"-cultivation-set-japanese.jpg")),
IF($C$1="Kroatisch - HR",HYPERLINK(CONCATENATE("https://www.saflax.de/0-WVK-Retail/Bilder-Pictures/SAFLAX-",'Basis-Tabelle-Samen'!T18,"-",'Basis-Tabelle-Samen'!J18,"-cultivation-set-croatian.jpg")),
IF($C$1="Lettisch - LV",HYPERLINK(CONCATENATE("https://www.saflax.de/0-WVK-Retail/Bilder-Pictures/SAFLAX-",'Basis-Tabelle-Samen'!T18,"-",'Basis-Tabelle-Samen'!J18,"-cultivation-set-latvian.jpg")),
IF($C$1="Litauisch - LT",HYPERLINK(CONCATENATE("https://www.saflax.de/0-WVK-Retail/Bilder-Pictures/SAFLAX-",'Basis-Tabelle-Samen'!T18,"-",'Basis-Tabelle-Samen'!J18,"-cultivation-set-lithuanian.jpg")),
IF($C$1="Maltesisch - MT",HYPERLINK(CONCATENATE("https://www.saflax.de/0-WVK-Retail/Bilder-Pictures/SAFLAX-",'Basis-Tabelle-Samen'!T18,"-",'Basis-Tabelle-Samen'!J18,"-cultivation-set-maltese.jpg")),
IF($C$1="Niederländisch - NL",HYPERLINK(CONCATENATE("https://www.saflax.de/0-WVK-Retail/Bilder-Pictures/SAFLAX-",'Basis-Tabelle-Samen'!T18,"-",'Basis-Tabelle-Samen'!J18,"-cultivation-set-dutch.jpg")),
IF($C$1="Norwegisch - NO",HYPERLINK(CONCATENATE("https://www.saflax.de/0-WVK-Retail/Bilder-Pictures/SAFLAX-",'Basis-Tabelle-Samen'!T18,"-",'Basis-Tabelle-Samen'!J18,"-cultivation-set-nowegian.jpg")),
IF($C$1="Polnisch - PL",HYPERLINK(CONCATENATE("https://www.saflax.de/0-WVK-Retail/Bilder-Pictures/SAFLAX-",'Basis-Tabelle-Samen'!T18,"-",'Basis-Tabelle-Samen'!J18,"-cultivation-set-polish.jpg")),
IF($C$1="Portugiesisch - PT",HYPERLINK(CONCATENATE("https://www.saflax.de/0-WVK-Retail/Bilder-Pictures/SAFLAX-",'Basis-Tabelle-Samen'!T18,"-",'Basis-Tabelle-Samen'!J18,"-cultivation-set-portuguese.jpg")),
IF($C$1="Rumänisch - RO",HYPERLINK(CONCATENATE("https://www.saflax.de/0-WVK-Retail/Bilder-Pictures/SAFLAX-",'Basis-Tabelle-Samen'!T18,"-",'Basis-Tabelle-Samen'!J18,"-cultivation-set-romanian.jpg")),
IF($C$1="Schwedisch - SE",HYPERLINK(CONCATENATE("https://www.saflax.de/0-WVK-Retail/Bilder-Pictures/SAFLAX-",'Basis-Tabelle-Samen'!T18,"-",'Basis-Tabelle-Samen'!J18,"-cultivation-set-swedish.jpg")),
IF($C$1="Slowakisch - SK",HYPERLINK(CONCATENATE("https://www.saflax.de/0-WVK-Retail/Bilder-Pictures/SAFLAX-",'Basis-Tabelle-Samen'!T18,"-",'Basis-Tabelle-Samen'!J18,"-cultivation-set-slovak.jpg")),
IF($C$1="Slowenisch - SI",HYPERLINK(CONCATENATE("https://www.saflax.de/0-WVK-Retail/Bilder-Pictures/SAFLAX-",'Basis-Tabelle-Samen'!T18,"-",'Basis-Tabelle-Samen'!J18,"-cultivation-set-slovenian.jpg")),
IF($C$1="Spanisch - ES",HYPERLINK(CONCATENATE("https://www.saflax.de/0-WVK-Retail/Bilder-Pictures/SAFLAX-",'Basis-Tabelle-Samen'!T18,"-",'Basis-Tabelle-Samen'!J18,"-cultivation-set-spanish.jpg")),
IF($C$1="Tschechisch - CZ",HYPERLINK(CONCATENATE("https://www.saflax.de/0-WVK-Retail/Bilder-Pictures/SAFLAX-",'Basis-Tabelle-Samen'!T18,"-",'Basis-Tabelle-Samen'!J18,"-cultivation-set-czech.jpg")),
IF($C$1="Türkisch - TR",HYPERLINK(CONCATENATE("https://www.saflax.de/0-WVK-Retail/Bilder-Pictures/SAFLAX-",'Basis-Tabelle-Samen'!T18,"-",'Basis-Tabelle-Samen'!J18,"-cultivation-set-turkish.jpg")),
IF($C$1="Ungarisch - HU",HYPERLINK(CONCATENATE("https://www.saflax.de/0-WVK-Retail/Bilder-Pictures/SAFLAX-",'Basis-Tabelle-Samen'!T18,"-",'Basis-Tabelle-Samen'!J18,"-cultivation-set-hungarian.jpg")),
" ACHTUNG")))))))))))))))))))))))))))))</f>
        <v>https://www.saflax.de/0-WVK-Retail/Bilder-Pictures/SAFLAX-32338-ginkgo-biloba-cultivation-set-english.jpg</v>
      </c>
      <c r="AQ60" s="330" t="str">
        <f>IF(L60&lt;1,"",
IF($C$1="Bulgarisch - BG",HYPERLINK(CONCATENATE("https://www.saflax.de/0-WVK-Retail/Bilder-Pictures/SAFLAX-",'Basis-Tabelle-Samen'!W18,"-",'Basis-Tabelle-Samen'!J18,"-garden-in-the-bag-bulgarian.jpg")),
IF($C$1="Dänisch - DK",HYPERLINK(CONCATENATE("https://www.saflax.de/0-WVK-Retail/Bilder-Pictures/SAFLAX-",'Basis-Tabelle-Samen'!W18,"-",'Basis-Tabelle-Samen'!J18,"-garden-in-the-bag-danish.jpg")),
IF($C$1="Deutsch - DE",HYPERLINK(CONCATENATE("https://www.saflax.de/0-WVK-Retail/Bilder-Pictures/SAFLAX-",'Basis-Tabelle-Samen'!W18,"-",'Basis-Tabelle-Samen'!J18,"-garden-in-the-bag-german.jpg")),
IF($C$1="Englisch - UK",HYPERLINK(CONCATENATE("https://www.saflax.de/0-WVK-Retail/Bilder-Pictures/SAFLAX-",'Basis-Tabelle-Samen'!W18,"-",'Basis-Tabelle-Samen'!J18,"-garden-in-the-bag-english.jpg")),
IF($C$1="Estnisch - EE",HYPERLINK(CONCATENATE("https://www.saflax.de/0-WVK-Retail/Bilder-Pictures/SAFLAX-",'Basis-Tabelle-Samen'!W18,"-",'Basis-Tabelle-Samen'!J18,"-garden-in-the-bag-estonian.jpg")),
IF($C$1="Finnisch - FI",HYPERLINK(CONCATENATE("https://www.saflax.de/0-WVK-Retail/Bilder-Pictures/SAFLAX-",'Basis-Tabelle-Samen'!W18,"-",'Basis-Tabelle-Samen'!J18,"-garden-in-the-bag-finnish.jpg")),
IF($C$1="Französisch - FR",HYPERLINK(CONCATENATE("https://www.saflax.de/0-WVK-Retail/Bilder-Pictures/SAFLAX-",'Basis-Tabelle-Samen'!W18,"-",'Basis-Tabelle-Samen'!J18,"-garden-in-the-bag-french.jpg")),
IF($C$1="Griechisch - GR",HYPERLINK(CONCATENATE("https://www.saflax.de/0-WVK-Retail/Bilder-Pictures/SAFLAX-",'Basis-Tabelle-Samen'!W18,"-",'Basis-Tabelle-Samen'!J18,"-garden-in-the-bag-greek.jpg")),
IF($C$1="Irisch - IE",HYPERLINK(CONCATENATE("https://www.saflax.de/0-WVK-Retail/Bilder-Pictures/SAFLAX-",'Basis-Tabelle-Samen'!W18,"-",'Basis-Tabelle-Samen'!J18,"-garden-in-the-bag-irish.jpg")),
IF($C$1="Isländisch - IS",HYPERLINK(CONCATENATE("https://www.saflax.de/0-WVK-Retail/Bilder-Pictures/SAFLAX-",'Basis-Tabelle-Samen'!W18,"-",'Basis-Tabelle-Samen'!J18,"-garden-in-the-bag-icelandic.jpg")),
IF($C$1="Italienisch - IT",HYPERLINK(CONCATENATE("https://www.saflax.de/0-WVK-Retail/Bilder-Pictures/SAFLAX-",'Basis-Tabelle-Samen'!W18,"-",'Basis-Tabelle-Samen'!J18,"-garden-in-the-bag-italian.jpg")),
IF($C$1="Japanisch - JP",HYPERLINK(CONCATENATE("https://www.saflax.de/0-WVK-Retail/Bilder-Pictures/SAFLAX-",'Basis-Tabelle-Samen'!W18,"-",'Basis-Tabelle-Samen'!J18,"-garden-in-the-bag-japanese.jpg")),
IF($C$1="Kroatisch - HR",HYPERLINK(CONCATENATE("https://www.saflax.de/0-WVK-Retail/Bilder-Pictures/SAFLAX-",'Basis-Tabelle-Samen'!W18,"-",'Basis-Tabelle-Samen'!J18,"-garden-in-the-bag-croatian.jpg")),
IF($C$1="Lettisch - LV",HYPERLINK(CONCATENATE("https://www.saflax.de/0-WVK-Retail/Bilder-Pictures/SAFLAX-",'Basis-Tabelle-Samen'!W18,"-",'Basis-Tabelle-Samen'!J18,"-garden-in-the-bag-latvian.jpg")),
IF($C$1="Litauisch - LT",HYPERLINK(CONCATENATE("https://www.saflax.de/0-WVK-Retail/Bilder-Pictures/SAFLAX-",'Basis-Tabelle-Samen'!W18,"-",'Basis-Tabelle-Samen'!J18,"-garden-in-the-bag-lithuanian.jpg")),
IF($C$1="Maltesisch - MT",HYPERLINK(CONCATENATE("https://www.saflax.de/0-WVK-Retail/Bilder-Pictures/SAFLAX-",'Basis-Tabelle-Samen'!W18,"-",'Basis-Tabelle-Samen'!J18,"-garden-in-the-bag-maltese.jpg")),
IF($C$1="Niederländisch - NL",HYPERLINK(CONCATENATE("https://www.saflax.de/0-WVK-Retail/Bilder-Pictures/SAFLAX-",'Basis-Tabelle-Samen'!W18,"-",'Basis-Tabelle-Samen'!J18,"-garden-in-the-bag-dutch.jpg")),
IF($C$1="Norwegisch - NO",HYPERLINK(CONCATENATE("https://www.saflax.de/0-WVK-Retail/Bilder-Pictures/SAFLAX-",'Basis-Tabelle-Samen'!W18,"-",'Basis-Tabelle-Samen'!J18,"-garden-in-the-bag-nowegian.jpg")),
IF($C$1="Polnisch - PL",HYPERLINK(CONCATENATE("https://www.saflax.de/0-WVK-Retail/Bilder-Pictures/SAFLAX-",'Basis-Tabelle-Samen'!W18,"-",'Basis-Tabelle-Samen'!J18,"-garden-in-the-bag-polish.jpg")),
IF($C$1="Portugiesisch - PT",HYPERLINK(CONCATENATE("https://www.saflax.de/0-WVK-Retail/Bilder-Pictures/SAFLAX-",'Basis-Tabelle-Samen'!W18,"-",'Basis-Tabelle-Samen'!J18,"-garden-in-the-bag-portuguese.jpg")),
IF($C$1="Rumänisch - RO",HYPERLINK(CONCATENATE("https://www.saflax.de/0-WVK-Retail/Bilder-Pictures/SAFLAX-",'Basis-Tabelle-Samen'!W18,"-",'Basis-Tabelle-Samen'!J18,"-garden-in-the-bag-romanian.jpg")),
IF($C$1="Schwedisch - SE",HYPERLINK(CONCATENATE("https://www.saflax.de/0-WVK-Retail/Bilder-Pictures/SAFLAX-",'Basis-Tabelle-Samen'!W18,"-",'Basis-Tabelle-Samen'!J18,"-garden-in-the-bag-swedish.jpg")),
IF($C$1="Slowakisch - SK",HYPERLINK(CONCATENATE("https://www.saflax.de/0-WVK-Retail/Bilder-Pictures/SAFLAX-",'Basis-Tabelle-Samen'!W18,"-",'Basis-Tabelle-Samen'!J18,"-garden-in-the-bag-slovak.jpg")),
IF($C$1="Slowenisch - SI",HYPERLINK(CONCATENATE("https://www.saflax.de/0-WVK-Retail/Bilder-Pictures/SAFLAX-",'Basis-Tabelle-Samen'!W18,"-",'Basis-Tabelle-Samen'!J18,"-garden-in-the-bag-slovenian.jpg")),
IF($C$1="Spanisch - ES",HYPERLINK(CONCATENATE("https://www.saflax.de/0-WVK-Retail/Bilder-Pictures/SAFLAX-",'Basis-Tabelle-Samen'!W18,"-",'Basis-Tabelle-Samen'!J18,"-garden-in-the-bag-spanish.jpg")),
IF($C$1="Tschechisch - CZ",HYPERLINK(CONCATENATE("https://www.saflax.de/0-WVK-Retail/Bilder-Pictures/SAFLAX-",'Basis-Tabelle-Samen'!W18,"-",'Basis-Tabelle-Samen'!J18,"-garden-in-the-bag-czech.jpg")),
IF($C$1="Türkisch - TR",HYPERLINK(CONCATENATE("https://www.saflax.de/0-WVK-Retail/Bilder-Pictures/SAFLAX-",'Basis-Tabelle-Samen'!W18,"-",'Basis-Tabelle-Samen'!J18,"-garden-in-the-bag-turkish.jpg")),
IF($C$1="Ungarisch - HU",HYPERLINK(CONCATENATE("https://www.saflax.de/0-WVK-Retail/Bilder-Pictures/SAFLAX-",'Basis-Tabelle-Samen'!W18,"-",'Basis-Tabelle-Samen'!J18,"-garden-in-the-bag-hungarian.jpg")),
" ACHTUNG")))))))))))))))))))))))))))))</f>
        <v>https://www.saflax.de/0-WVK-Retail/Bilder-Pictures/SAFLAX-62338-ginkgo-biloba-garden-in-the-bag-english.jpg</v>
      </c>
    </row>
    <row r="61" spans="1:43" ht="17.100000000000001" customHeight="1" x14ac:dyDescent="0.2">
      <c r="A61" s="318" t="str">
        <f>IF('Basis-Tabelle-Samen'!A81="","",IF($C$1="Deutsch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61" s="319" t="str">
        <f>'Basis-Tabelle-Samen'!I81</f>
        <v>Bolusanthus africanus</v>
      </c>
      <c r="C61" s="316" t="str">
        <f>IF($C$1="Bulgarisch - BG",'Basis-Tabelle-Samen'!Z81,
IF($C$1="Dänisch - DK",'Basis-Tabelle-Samen'!AA81,
IF($C$1="Deutsch - DE",'Basis-Tabelle-Samen'!AB81,
IF($C$1="Englisch - UK",'Basis-Tabelle-Samen'!AC81,
IF($C$1="Estnisch - EE",'Basis-Tabelle-Samen'!AD81,
IF($C$1="Finnisch - FI",'Basis-Tabelle-Samen'!AE81,
IF($C$1="Französisch - FR",'Basis-Tabelle-Samen'!AF81,
IF($C$1="Griechisch - GR",'Basis-Tabelle-Samen'!AG81,
IF($C$1="Irisch - IE",'Basis-Tabelle-Samen'!AH81,
IF($C$1="Isländisch - IS",'Basis-Tabelle-Samen'!AI81,
IF($C$1="Italienisch - IT",'Basis-Tabelle-Samen'!AJ81,
IF($C$1="Japanisch - JP",'Basis-Tabelle-Samen'!AK81,
IF($C$1="Kroatisch - HR",'Basis-Tabelle-Samen'!AL81,
IF($C$1="Lettisch - LV",'Basis-Tabelle-Samen'!AM81,
IF($C$1="Litauisch - LT",'Basis-Tabelle-Samen'!AN81,
IF($C$1="Maltesisch - MT",'Basis-Tabelle-Samen'!AO81,
IF($C$1="Niederländisch - NL",'Basis-Tabelle-Samen'!AP81,
IF($C$1="Norwegisch - NO",'Basis-Tabelle-Samen'!AQ81,
IF($C$1="Polnisch - PL",'Basis-Tabelle-Samen'!AR81,
IF($C$1="Portugiesisch - PT",'Basis-Tabelle-Samen'!AS81,
IF($C$1="Rumänisch - RO",'Basis-Tabelle-Samen'!AT81,
IF($C$1="Schwedisch - SE",'Basis-Tabelle-Samen'!AU81,
IF($C$1="Slowakisch - SK",'Basis-Tabelle-Samen'!AV81,
IF($C$1="Slowenisch - SI",'Basis-Tabelle-Samen'!AW81,
IF($C$1="Spanisch - ES",'Basis-Tabelle-Samen'!AX81,
IF($C$1="Tschechisch - CZ",'Basis-Tabelle-Samen'!AY81,
IF($C$1="Türkisch - TR",'Basis-Tabelle-Samen'!AZ81,
IF($C$1="Ungarisch - HU",'Basis-Tabelle-Samen'!BA81,
" ACHTUNG"))))))))))))))))))))))))))))</f>
        <v>African Wisteria Tree</v>
      </c>
      <c r="D61" s="320">
        <f>'Basis-Tabelle-Samen'!F81</f>
        <v>15</v>
      </c>
      <c r="E61" s="321" t="str">
        <f>'Basis-Tabelle-Samen'!H81</f>
        <v>7 %</v>
      </c>
      <c r="F61" s="322" t="str">
        <f>IF('Basis-Tabelle-Samen'!G81="","",'Basis-Tabelle-Samen'!G81)</f>
        <v>01</v>
      </c>
      <c r="G61" s="320">
        <f>'Basis-Tabelle-Samen'!C81</f>
        <v>13000</v>
      </c>
      <c r="H61" s="323">
        <f>'Basis-Tabelle-Samen'!D81</f>
        <v>4055473130002</v>
      </c>
      <c r="I61" s="324">
        <f>'Basis-Tabelle-Samen'!E81</f>
        <v>1.85</v>
      </c>
      <c r="J61" s="325">
        <f t="shared" si="0"/>
        <v>12</v>
      </c>
      <c r="K61" s="326">
        <f>'Basis-Tabelle-Samen'!K81</f>
        <v>73000</v>
      </c>
      <c r="L61" s="323">
        <f>'Basis-Tabelle-Samen'!L81</f>
        <v>4055473730004</v>
      </c>
      <c r="M61" s="324">
        <f>'Basis-Tabelle-Samen'!M81</f>
        <v>2.4500000000000002</v>
      </c>
      <c r="N61" s="326">
        <f>IF(K61&lt;1,"",'3'!$I$15)</f>
        <v>15</v>
      </c>
      <c r="O61" s="327">
        <f>IF(K61&lt;1,"",'3'!$J$11)</f>
        <v>90</v>
      </c>
      <c r="P61" s="326">
        <f>'Basis-Tabelle-Samen'!N81</f>
        <v>83000</v>
      </c>
      <c r="Q61" s="323">
        <f>'Basis-Tabelle-Samen'!O81</f>
        <v>4055473830001</v>
      </c>
      <c r="R61" s="328">
        <f>'Basis-Tabelle-Samen'!P81</f>
        <v>3.75</v>
      </c>
      <c r="S61" s="326">
        <f>IF(R61&lt;1,"",'3'!$M$15)</f>
        <v>18</v>
      </c>
      <c r="T61" s="327">
        <f>IF(R61&lt;1,"",'3'!$N$11)</f>
        <v>72</v>
      </c>
      <c r="U61" s="326">
        <f>'Basis-Tabelle-Samen'!Q81</f>
        <v>53000</v>
      </c>
      <c r="V61" s="323">
        <f>'Basis-Tabelle-Samen'!R81</f>
        <v>4055473530000</v>
      </c>
      <c r="W61" s="324">
        <f>'Basis-Tabelle-Samen'!S81</f>
        <v>4.95</v>
      </c>
      <c r="X61" s="326">
        <f>IF(U61&lt;1,"",'3'!$Q$15)</f>
        <v>6</v>
      </c>
      <c r="Y61" s="327">
        <f>IF(U61&lt;1,"",'3'!$R$11)</f>
        <v>24</v>
      </c>
      <c r="Z61" s="326">
        <f>'Basis-Tabelle-Samen'!T81</f>
        <v>33000</v>
      </c>
      <c r="AA61" s="323">
        <f>'Basis-Tabelle-Samen'!U81</f>
        <v>4055473330006</v>
      </c>
      <c r="AB61" s="324">
        <f>'Basis-Tabelle-Samen'!V81</f>
        <v>6.75</v>
      </c>
      <c r="AC61" s="326">
        <f>IF(Z61&lt;1,"",'3'!$U$15)</f>
        <v>6</v>
      </c>
      <c r="AD61" s="327">
        <f>IF(Z61&lt;1,"",'3'!$V$11)</f>
        <v>24</v>
      </c>
      <c r="AE61" s="326">
        <f>'Basis-Tabelle-Samen'!W81</f>
        <v>63000</v>
      </c>
      <c r="AF61" s="323">
        <f>'Basis-Tabelle-Samen'!X81</f>
        <v>4055473630007</v>
      </c>
      <c r="AG61" s="324">
        <f>'Basis-Tabelle-Samen'!Y81</f>
        <v>2.95</v>
      </c>
      <c r="AH61" s="326">
        <f>IF(AE61&lt;1,"",'3'!$Y$15)</f>
        <v>8</v>
      </c>
      <c r="AI61" s="327">
        <f>IF(AE61&lt;1,"",'3'!$Z$11)</f>
        <v>64</v>
      </c>
      <c r="AJ61" s="315"/>
      <c r="AK61" s="316" t="str">
        <f>IF(G61&lt;1,"",
IF($C$1="Bulgarisch - BG",HYPERLINK(CONCATENATE("https://www.saflax.de/0-WVK-Retail/Bilder-Pictures/SAFLAX-",'Basis-Tabelle-Samen'!C81,"-",'Basis-Tabelle-Samen'!J81,"-seed-package-front-cr-bulgarian.jpg")),
IF($C$1="Dänisch - DK",HYPERLINK(CONCATENATE("https://www.saflax.de/0-WVK-Retail/Bilder-Pictures/SAFLAX-",'Basis-Tabelle-Samen'!C81,"-",'Basis-Tabelle-Samen'!J81,"-seed-package-front-cr-danish.jpg")),
IF($C$1="Deutsch - DE",HYPERLINK(CONCATENATE("https://www.saflax.de/0-WVK-Retail/Bilder-Pictures/SAFLAX-",'Basis-Tabelle-Samen'!C81,"-",'Basis-Tabelle-Samen'!J81,"-seed-package-front-cr-german.jpg")),
IF($C$1="Englisch - UK",HYPERLINK(CONCATENATE("https://www.saflax.de/0-WVK-Retail/Bilder-Pictures/SAFLAX-",'Basis-Tabelle-Samen'!C81,"-",'Basis-Tabelle-Samen'!J81,"-seed-package-front-cr-english.jpg")),
IF($C$1="Estnisch - EE",HYPERLINK(CONCATENATE("https://www.saflax.de/0-WVK-Retail/Bilder-Pictures/SAFLAX-",'Basis-Tabelle-Samen'!C81,"-",'Basis-Tabelle-Samen'!J81,"-seed-package-front-cr-estonian.jpg")),
IF($C$1="Finnisch - FI",HYPERLINK(CONCATENATE("https://www.saflax.de/0-WVK-Retail/Bilder-Pictures/SAFLAX-",'Basis-Tabelle-Samen'!C81,"-",'Basis-Tabelle-Samen'!J81,"-seed-package-front-cr-finnish.jpg")),
IF($C$1="Französisch - FR",HYPERLINK(CONCATENATE("https://www.saflax.de/0-WVK-Retail/Bilder-Pictures/SAFLAX-",'Basis-Tabelle-Samen'!C81,"-",'Basis-Tabelle-Samen'!J81,"-seed-package-front-cr-french.jpg")),
IF($C$1="Griechisch - GR",HYPERLINK(CONCATENATE("https://www.saflax.de/0-WVK-Retail/Bilder-Pictures/SAFLAX-",'Basis-Tabelle-Samen'!C81,"-",'Basis-Tabelle-Samen'!J81,"-seed-package-front-cr-greek.jpg")),
IF($C$1="Irisch - IE",HYPERLINK(CONCATENATE("https://www.saflax.de/0-WVK-Retail/Bilder-Pictures/SAFLAX-",'Basis-Tabelle-Samen'!C81,"-",'Basis-Tabelle-Samen'!J81,"-seed-package-front-cr-irish.jpg")),
IF($C$1="Isländisch - IS",HYPERLINK(CONCATENATE("https://www.saflax.de/0-WVK-Retail/Bilder-Pictures/SAFLAX-",'Basis-Tabelle-Samen'!C81,"-",'Basis-Tabelle-Samen'!J81,"-seed-package-front-cr-icelandic.jpg")),
IF($C$1="Italienisch - IT",HYPERLINK(CONCATENATE("https://www.saflax.de/0-WVK-Retail/Bilder-Pictures/SAFLAX-",'Basis-Tabelle-Samen'!C81,"-",'Basis-Tabelle-Samen'!J81,"-seed-package-front-cr-italian.jpg")),
IF($C$1="Japanisch - JP",HYPERLINK(CONCATENATE("https://www.saflax.de/0-WVK-Retail/Bilder-Pictures/SAFLAX-",'Basis-Tabelle-Samen'!C81,"-",'Basis-Tabelle-Samen'!J81,"-seed-package-front-cr-japanese.jpg")),
IF($C$1="Kroatisch - HR",HYPERLINK(CONCATENATE("https://www.saflax.de/0-WVK-Retail/Bilder-Pictures/SAFLAX-",'Basis-Tabelle-Samen'!C81,"-",'Basis-Tabelle-Samen'!J81,"-seed-package-front-cr-croatian.jpg")),
IF($C$1="Lettisch - LV",HYPERLINK(CONCATENATE("https://www.saflax.de/0-WVK-Retail/Bilder-Pictures/SAFLAX-",'Basis-Tabelle-Samen'!C81,"-",'Basis-Tabelle-Samen'!J81,"-seed-package-front-cr-latvian.jpg")),
IF($C$1="Litauisch - LT",HYPERLINK(CONCATENATE("https://www.saflax.de/0-WVK-Retail/Bilder-Pictures/SAFLAX-",'Basis-Tabelle-Samen'!C81,"-",'Basis-Tabelle-Samen'!J81,"-seed-package-front-cr-lithuanian.jpg")),
IF($C$1="Maltesisch - MT",HYPERLINK(CONCATENATE("https://www.saflax.de/0-WVK-Retail/Bilder-Pictures/SAFLAX-",'Basis-Tabelle-Samen'!C81,"-",'Basis-Tabelle-Samen'!J81,"-seed-package-front-cr-maltese.jpg")),
IF($C$1="Niederländisch - NL",HYPERLINK(CONCATENATE("https://www.saflax.de/0-WVK-Retail/Bilder-Pictures/SAFLAX-",'Basis-Tabelle-Samen'!C81,"-",'Basis-Tabelle-Samen'!J81,"-seed-package-front-cr-dutch.jpg")),
IF($C$1="Norwegisch - NO",HYPERLINK(CONCATENATE("https://www.saflax.de/0-WVK-Retail/Bilder-Pictures/SAFLAX-",'Basis-Tabelle-Samen'!C81,"-",'Basis-Tabelle-Samen'!J81,"-seed-package-front-cr-nowegian.jpg")),
IF($C$1="Polnisch - PL",HYPERLINK(CONCATENATE("https://www.saflax.de/0-WVK-Retail/Bilder-Pictures/SAFLAX-",'Basis-Tabelle-Samen'!C81,"-",'Basis-Tabelle-Samen'!J81,"-seed-package-front-cr-polish.jpg")),
IF($C$1="Portugiesisch - PT",HYPERLINK(CONCATENATE("https://www.saflax.de/0-WVK-Retail/Bilder-Pictures/SAFLAX-",'Basis-Tabelle-Samen'!C81,"-",'Basis-Tabelle-Samen'!J81,"-seed-package-front-cr-portuguese.jpg")),
IF($C$1="Rumänisch - RO",HYPERLINK(CONCATENATE("https://www.saflax.de/0-WVK-Retail/Bilder-Pictures/SAFLAX-",'Basis-Tabelle-Samen'!C81,"-",'Basis-Tabelle-Samen'!J81,"-seed-package-front-cr-romanian.jpg")),
IF($C$1="Schwedisch - SE",HYPERLINK(CONCATENATE("https://www.saflax.de/0-WVK-Retail/Bilder-Pictures/SAFLAX-",'Basis-Tabelle-Samen'!C81,"-",'Basis-Tabelle-Samen'!J81,"-seed-package-front-cr-swedish.jpg")),
IF($C$1="Slowakisch - SK",HYPERLINK(CONCATENATE("https://www.saflax.de/0-WVK-Retail/Bilder-Pictures/SAFLAX-",'Basis-Tabelle-Samen'!C81,"-",'Basis-Tabelle-Samen'!J81,"-seed-package-front-cr-slovak.jpg")),
IF($C$1="Slowenisch - SI",HYPERLINK(CONCATENATE("https://www.saflax.de/0-WVK-Retail/Bilder-Pictures/SAFLAX-",'Basis-Tabelle-Samen'!C81,"-",'Basis-Tabelle-Samen'!J81,"-seed-package-front-cr-slovenian.jpg")),
IF($C$1="Spanisch - ES",HYPERLINK(CONCATENATE("https://www.saflax.de/0-WVK-Retail/Bilder-Pictures/SAFLAX-",'Basis-Tabelle-Samen'!C81,"-",'Basis-Tabelle-Samen'!J81,"-seed-package-front-cr-spanish.jpg")),
IF($C$1="Tschechisch - CZ",HYPERLINK(CONCATENATE("https://www.saflax.de/0-WVK-Retail/Bilder-Pictures/SAFLAX-",'Basis-Tabelle-Samen'!C81,"-",'Basis-Tabelle-Samen'!J81,"-seed-package-front-cr-czech.jpg")),
IF($C$1="Türkisch - TR",HYPERLINK(CONCATENATE("https://www.saflax.de/0-WVK-Retail/Bilder-Pictures/SAFLAX-",'Basis-Tabelle-Samen'!C81,"-",'Basis-Tabelle-Samen'!J81,"-seed-package-front-cr-turkish.jpg")),
IF($C$1="Ungarisch - HU",HYPERLINK(CONCATENATE("https://www.saflax.de/0-WVK-Retail/Bilder-Pictures/SAFLAX-",'Basis-Tabelle-Samen'!C81,"-",'Basis-Tabelle-Samen'!J81,"-seed-package-front-cr-hungarian.jpg")),
" ACHTUNG")))))))))))))))))))))))))))))</f>
        <v>https://www.saflax.de/0-WVK-Retail/Bilder-Pictures/SAFLAX-13000-bolusanthus-africanus-seed-package-front-cr-english.jpg</v>
      </c>
      <c r="AL61" s="330" t="str">
        <f>IF(G61&lt;1,"",
IF($C$1="Bulgarisch - BG",HYPERLINK(CONCATENATE("https://www.saflax.de/0-WVK-Retail/Bilder-Pictures/SAFLAX-",'Basis-Tabelle-Samen'!C81,"-",'Basis-Tabelle-Samen'!J81,"-seed-package-back-cr-bulgarian.jpg")),
IF($C$1="Dänisch - DK",HYPERLINK(CONCATENATE("https://www.saflax.de/0-WVK-Retail/Bilder-Pictures/SAFLAX-",'Basis-Tabelle-Samen'!C81,"-",'Basis-Tabelle-Samen'!J81,"-seed-package-back-cr-danish.jpg")),
IF($C$1="Deutsch - DE",HYPERLINK(CONCATENATE("https://www.saflax.de/0-WVK-Retail/Bilder-Pictures/SAFLAX-",'Basis-Tabelle-Samen'!C81,"-",'Basis-Tabelle-Samen'!J81,"-seed-package-back-cr-german.jpg")),
IF($C$1="Englisch - UK",HYPERLINK(CONCATENATE("https://www.saflax.de/0-WVK-Retail/Bilder-Pictures/SAFLAX-",'Basis-Tabelle-Samen'!C81,"-",'Basis-Tabelle-Samen'!J81,"-seed-package-back-cr-english.jpg")),
IF($C$1="Estnisch - EE",HYPERLINK(CONCATENATE("https://www.saflax.de/0-WVK-Retail/Bilder-Pictures/SAFLAX-",'Basis-Tabelle-Samen'!C81,"-",'Basis-Tabelle-Samen'!J81,"-seed-package-back-cr-estonian.jpg")),
IF($C$1="Finnisch - FI",HYPERLINK(CONCATENATE("https://www.saflax.de/0-WVK-Retail/Bilder-Pictures/SAFLAX-",'Basis-Tabelle-Samen'!C81,"-",'Basis-Tabelle-Samen'!J81,"-seed-package-back-cr-finnish.jpg")),
IF($C$1="Französisch - FR",HYPERLINK(CONCATENATE("https://www.saflax.de/0-WVK-Retail/Bilder-Pictures/SAFLAX-",'Basis-Tabelle-Samen'!C81,"-",'Basis-Tabelle-Samen'!J81,"-seed-package-back-cr-french.jpg")),
IF($C$1="Griechisch - GR",HYPERLINK(CONCATENATE("https://www.saflax.de/0-WVK-Retail/Bilder-Pictures/SAFLAX-",'Basis-Tabelle-Samen'!C81,"-",'Basis-Tabelle-Samen'!J81,"-seed-package-back-cr-greek.jpg")),
IF($C$1="Irisch - IE",HYPERLINK(CONCATENATE("https://www.saflax.de/0-WVK-Retail/Bilder-Pictures/SAFLAX-",'Basis-Tabelle-Samen'!C81,"-",'Basis-Tabelle-Samen'!J81,"-seed-package-back-cr-irish.jpg")),
IF($C$1="Isländisch - IS",HYPERLINK(CONCATENATE("https://www.saflax.de/0-WVK-Retail/Bilder-Pictures/SAFLAX-",'Basis-Tabelle-Samen'!C81,"-",'Basis-Tabelle-Samen'!J81,"-seed-package-back-cr-icelandic.jpg")),
IF($C$1="Italienisch - IT",HYPERLINK(CONCATENATE("https://www.saflax.de/0-WVK-Retail/Bilder-Pictures/SAFLAX-",'Basis-Tabelle-Samen'!C81,"-",'Basis-Tabelle-Samen'!J81,"-seed-package-back-cr-italian.jpg")),
IF($C$1="Japanisch - JP",HYPERLINK(CONCATENATE("https://www.saflax.de/0-WVK-Retail/Bilder-Pictures/SAFLAX-",'Basis-Tabelle-Samen'!C81,"-",'Basis-Tabelle-Samen'!J81,"-seed-package-back-cr-japanese.jpg")),
IF($C$1="Kroatisch - HR",HYPERLINK(CONCATENATE("https://www.saflax.de/0-WVK-Retail/Bilder-Pictures/SAFLAX-",'Basis-Tabelle-Samen'!C81,"-",'Basis-Tabelle-Samen'!J81,"-seed-package-back-cr-croatian.jpg")),
IF($C$1="Lettisch - LV",HYPERLINK(CONCATENATE("https://www.saflax.de/0-WVK-Retail/Bilder-Pictures/SAFLAX-",'Basis-Tabelle-Samen'!C81,"-",'Basis-Tabelle-Samen'!J81,"-seed-package-back-cr-latvian.jpg")),
IF($C$1="Litauisch - LT",HYPERLINK(CONCATENATE("https://www.saflax.de/0-WVK-Retail/Bilder-Pictures/SAFLAX-",'Basis-Tabelle-Samen'!C81,"-",'Basis-Tabelle-Samen'!J81,"-seed-package-back-cr-lithuanian.jpg")),
IF($C$1="Maltesisch - MT",HYPERLINK(CONCATENATE("https://www.saflax.de/0-WVK-Retail/Bilder-Pictures/SAFLAX-",'Basis-Tabelle-Samen'!C81,"-",'Basis-Tabelle-Samen'!J81,"-seed-package-back-cr-maltese.jpg")),
IF($C$1="Niederländisch - NL",HYPERLINK(CONCATENATE("https://www.saflax.de/0-WVK-Retail/Bilder-Pictures/SAFLAX-",'Basis-Tabelle-Samen'!C81,"-",'Basis-Tabelle-Samen'!J81,"-seed-package-back-cr-dutch.jpg")),
IF($C$1="Norwegisch - NO",HYPERLINK(CONCATENATE("https://www.saflax.de/0-WVK-Retail/Bilder-Pictures/SAFLAX-",'Basis-Tabelle-Samen'!C81,"-",'Basis-Tabelle-Samen'!J81,"-seed-package-back-cr-nowegian.jpg")),
IF($C$1="Polnisch - PL",HYPERLINK(CONCATENATE("https://www.saflax.de/0-WVK-Retail/Bilder-Pictures/SAFLAX-",'Basis-Tabelle-Samen'!C81,"-",'Basis-Tabelle-Samen'!J81,"-seed-package-back-cr-polish.jpg")),
IF($C$1="Portugiesisch - PT",HYPERLINK(CONCATENATE("https://www.saflax.de/0-WVK-Retail/Bilder-Pictures/SAFLAX-",'Basis-Tabelle-Samen'!C81,"-",'Basis-Tabelle-Samen'!J81,"-seed-package-back-cr-portuguese.jpg")),
IF($C$1="Rumänisch - RO",HYPERLINK(CONCATENATE("https://www.saflax.de/0-WVK-Retail/Bilder-Pictures/SAFLAX-",'Basis-Tabelle-Samen'!C81,"-",'Basis-Tabelle-Samen'!J81,"-seed-package-back-cr-romanian.jpg")),
IF($C$1="Schwedisch - SE",HYPERLINK(CONCATENATE("https://www.saflax.de/0-WVK-Retail/Bilder-Pictures/SAFLAX-",'Basis-Tabelle-Samen'!C81,"-",'Basis-Tabelle-Samen'!J81,"-seed-package-back-cr-swedish.jpg")),
IF($C$1="Slowakisch - SK",HYPERLINK(CONCATENATE("https://www.saflax.de/0-WVK-Retail/Bilder-Pictures/SAFLAX-",'Basis-Tabelle-Samen'!C81,"-",'Basis-Tabelle-Samen'!J81,"-seed-package-back-cr-slovak.jpg")),
IF($C$1="Slowenisch - SI",HYPERLINK(CONCATENATE("https://www.saflax.de/0-WVK-Retail/Bilder-Pictures/SAFLAX-",'Basis-Tabelle-Samen'!C81,"-",'Basis-Tabelle-Samen'!J81,"-seed-package-back-cr-slovenian.jpg")),
IF($C$1="Spanisch - ES",HYPERLINK(CONCATENATE("https://www.saflax.de/0-WVK-Retail/Bilder-Pictures/SAFLAX-",'Basis-Tabelle-Samen'!C81,"-",'Basis-Tabelle-Samen'!J81,"-seed-package-back-cr-spanish.jpg")),
IF($C$1="Tschechisch - CZ",HYPERLINK(CONCATENATE("https://www.saflax.de/0-WVK-Retail/Bilder-Pictures/SAFLAX-",'Basis-Tabelle-Samen'!C81,"-",'Basis-Tabelle-Samen'!J81,"-seed-package-back-cr-czech.jpg")),
IF($C$1="Türkisch - TR",HYPERLINK(CONCATENATE("https://www.saflax.de/0-WVK-Retail/Bilder-Pictures/SAFLAX-",'Basis-Tabelle-Samen'!C81,"-",'Basis-Tabelle-Samen'!J81,"-seed-package-back-cr-turkish.jpg")),
IF($C$1="Ungarisch - HU",HYPERLINK(CONCATENATE("https://www.saflax.de/0-WVK-Retail/Bilder-Pictures/SAFLAX-",'Basis-Tabelle-Samen'!C81,"-",'Basis-Tabelle-Samen'!J81,"-seed-package-back-cr-hungarian.jpg")),
" ACHTUNG")))))))))))))))))))))))))))))</f>
        <v>https://www.saflax.de/0-WVK-Retail/Bilder-Pictures/SAFLAX-13000-bolusanthus-africanus-seed-package-back-cr-english.jpg</v>
      </c>
      <c r="AM61" s="330" t="str">
        <f>IF(H61&lt;1,"",
IF($C$1="Bulgarisch - BG",HYPERLINK(CONCATENATE("https://www.saflax.de/0-WVK-Retail/Bilder-Pictures/SAFLAX-",'Basis-Tabelle-Samen'!K81,"-",'Basis-Tabelle-Samen'!J81,"-garden-to-go-mini-bulgarian.jpg")),
IF($C$1="Dänisch - DK",HYPERLINK(CONCATENATE("https://www.saflax.de/0-WVK-Retail/Bilder-Pictures/SAFLAX-",'Basis-Tabelle-Samen'!K81,"-",'Basis-Tabelle-Samen'!J81,"-garden-to-go-mini-danish.jpg")),
IF($C$1="Deutsch - DE",HYPERLINK(CONCATENATE("https://www.saflax.de/0-WVK-Retail/Bilder-Pictures/SAFLAX-",'Basis-Tabelle-Samen'!K81,"-",'Basis-Tabelle-Samen'!J81,"-garden-to-go-mini-german.jpg")),
IF($C$1="Englisch - UK",HYPERLINK(CONCATENATE("https://www.saflax.de/0-WVK-Retail/Bilder-Pictures/SAFLAX-",'Basis-Tabelle-Samen'!K81,"-",'Basis-Tabelle-Samen'!J81,"-garden-to-go-mini-english.jpg")),
IF($C$1="Estnisch - EE",HYPERLINK(CONCATENATE("https://www.saflax.de/0-WVK-Retail/Bilder-Pictures/SAFLAX-",'Basis-Tabelle-Samen'!K81,"-",'Basis-Tabelle-Samen'!J81,"-garden-to-go-mini-estonian.jpg")),
IF($C$1="Finnisch - FI",HYPERLINK(CONCATENATE("https://www.saflax.de/0-WVK-Retail/Bilder-Pictures/SAFLAX-",'Basis-Tabelle-Samen'!K81,"-",'Basis-Tabelle-Samen'!J81,"-garden-to-go-mini-finnish.jpg")),
IF($C$1="Französisch - FR",HYPERLINK(CONCATENATE("https://www.saflax.de/0-WVK-Retail/Bilder-Pictures/SAFLAX-",'Basis-Tabelle-Samen'!K81,"-",'Basis-Tabelle-Samen'!J81,"-garden-to-go-mini-french.jpg")),
IF($C$1="Griechisch - GR",HYPERLINK(CONCATENATE("https://www.saflax.de/0-WVK-Retail/Bilder-Pictures/SAFLAX-",'Basis-Tabelle-Samen'!K81,"-",'Basis-Tabelle-Samen'!J81,"-garden-to-go-mini-greek.jpg")),
IF($C$1="Irisch - IE",HYPERLINK(CONCATENATE("https://www.saflax.de/0-WVK-Retail/Bilder-Pictures/SAFLAX-",'Basis-Tabelle-Samen'!K81,"-",'Basis-Tabelle-Samen'!J81,"-garden-to-go-mini-irish.jpg")),
IF($C$1="Isländisch - IS",HYPERLINK(CONCATENATE("https://www.saflax.de/0-WVK-Retail/Bilder-Pictures/SAFLAX-",'Basis-Tabelle-Samen'!K81,"-",'Basis-Tabelle-Samen'!J81,"-garden-to-go-mini-icelandic.jpg")),
IF($C$1="Italienisch - IT",HYPERLINK(CONCATENATE("https://www.saflax.de/0-WVK-Retail/Bilder-Pictures/SAFLAX-",'Basis-Tabelle-Samen'!K81,"-",'Basis-Tabelle-Samen'!J81,"-garden-to-go-mini-italian.jpg")),
IF($C$1="Japanisch - JP",HYPERLINK(CONCATENATE("https://www.saflax.de/0-WVK-Retail/Bilder-Pictures/SAFLAX-",'Basis-Tabelle-Samen'!K81,"-",'Basis-Tabelle-Samen'!J81,"-garden-to-go-mini-japanese.jpg")),
IF($C$1="Kroatisch - HR",HYPERLINK(CONCATENATE("https://www.saflax.de/0-WVK-Retail/Bilder-Pictures/SAFLAX-",'Basis-Tabelle-Samen'!K81,"-",'Basis-Tabelle-Samen'!J81,"-garden-to-go-mini-croatian.jpg")),
IF($C$1="Lettisch - LV",HYPERLINK(CONCATENATE("https://www.saflax.de/0-WVK-Retail/Bilder-Pictures/SAFLAX-",'Basis-Tabelle-Samen'!K81,"-",'Basis-Tabelle-Samen'!J81,"-garden-to-go-mini-latvian.jpg")),
IF($C$1="Litauisch - LT",HYPERLINK(CONCATENATE("https://www.saflax.de/0-WVK-Retail/Bilder-Pictures/SAFLAX-",'Basis-Tabelle-Samen'!K81,"-",'Basis-Tabelle-Samen'!J81,"-garden-to-go-mini-lithuanian.jpg")),
IF($C$1="Maltesisch - MT",HYPERLINK(CONCATENATE("https://www.saflax.de/0-WVK-Retail/Bilder-Pictures/SAFLAX-",'Basis-Tabelle-Samen'!K81,"-",'Basis-Tabelle-Samen'!J81,"-garden-to-go-mini-maltese.jpg")),
IF($C$1="Niederländisch - NL",HYPERLINK(CONCATENATE("https://www.saflax.de/0-WVK-Retail/Bilder-Pictures/SAFLAX-",'Basis-Tabelle-Samen'!K81,"-",'Basis-Tabelle-Samen'!J81,"-garden-to-go-mini-dutch.jpg")),
IF($C$1="Norwegisch - NO",HYPERLINK(CONCATENATE("https://www.saflax.de/0-WVK-Retail/Bilder-Pictures/SAFLAX-",'Basis-Tabelle-Samen'!K81,"-",'Basis-Tabelle-Samen'!J81,"-garden-to-go-mini-nowegian.jpg")),
IF($C$1="Polnisch - PL",HYPERLINK(CONCATENATE("https://www.saflax.de/0-WVK-Retail/Bilder-Pictures/SAFLAX-",'Basis-Tabelle-Samen'!K81,"-",'Basis-Tabelle-Samen'!J81,"-garden-to-go-mini-polish.jpg")),
IF($C$1="Portugiesisch - PT",HYPERLINK(CONCATENATE("https://www.saflax.de/0-WVK-Retail/Bilder-Pictures/SAFLAX-",'Basis-Tabelle-Samen'!K81,"-",'Basis-Tabelle-Samen'!J81,"-garden-to-go-mini-portuguese.jpg")),
IF($C$1="Rumänisch - RO",HYPERLINK(CONCATENATE("https://www.saflax.de/0-WVK-Retail/Bilder-Pictures/SAFLAX-",'Basis-Tabelle-Samen'!K81,"-",'Basis-Tabelle-Samen'!J81,"-garden-to-go-mini-romanian.jpg")),
IF($C$1="Schwedisch - SE",HYPERLINK(CONCATENATE("https://www.saflax.de/0-WVK-Retail/Bilder-Pictures/SAFLAX-",'Basis-Tabelle-Samen'!K81,"-",'Basis-Tabelle-Samen'!J81,"-garden-to-go-mini-swedish.jpg")),
IF($C$1="Slowakisch - SK",HYPERLINK(CONCATENATE("https://www.saflax.de/0-WVK-Retail/Bilder-Pictures/SAFLAX-",'Basis-Tabelle-Samen'!K81,"-",'Basis-Tabelle-Samen'!J81,"-garden-to-go-mini-slovak.jpg")),
IF($C$1="Slowenisch - SI",HYPERLINK(CONCATENATE("https://www.saflax.de/0-WVK-Retail/Bilder-Pictures/SAFLAX-",'Basis-Tabelle-Samen'!K81,"-",'Basis-Tabelle-Samen'!J81,"-garden-to-go-mini-slovenian.jpg")),
IF($C$1="Spanisch - ES",HYPERLINK(CONCATENATE("https://www.saflax.de/0-WVK-Retail/Bilder-Pictures/SAFLAX-",'Basis-Tabelle-Samen'!K81,"-",'Basis-Tabelle-Samen'!J81,"-garden-to-go-mini-spanish.jpg")),
IF($C$1="Tschechisch - CZ",HYPERLINK(CONCATENATE("https://www.saflax.de/0-WVK-Retail/Bilder-Pictures/SAFLAX-",'Basis-Tabelle-Samen'!K81,"-",'Basis-Tabelle-Samen'!J81,"-garden-to-go-mini-czech.jpg")),
IF($C$1="Türkisch - TR",HYPERLINK(CONCATENATE("https://www.saflax.de/0-WVK-Retail/Bilder-Pictures/SAFLAX-",'Basis-Tabelle-Samen'!K81,"-",'Basis-Tabelle-Samen'!J81,"-garden-to-go-mini-turkish.jpg")),
IF($C$1="Ungarisch - HU",HYPERLINK(CONCATENATE("https://www.saflax.de/0-WVK-Retail/Bilder-Pictures/SAFLAX-",'Basis-Tabelle-Samen'!K81,"-",'Basis-Tabelle-Samen'!J81,"-garden-to-go-mini-hungarian.jpg")),
" ACHTUNG")))))))))))))))))))))))))))))</f>
        <v>https://www.saflax.de/0-WVK-Retail/Bilder-Pictures/SAFLAX-73000-bolusanthus-africanus-garden-to-go-mini-english.jpg</v>
      </c>
      <c r="AN61" s="330" t="str">
        <f>IF(I61&lt;1,"",
IF($C$1="Bulgarisch - BG",HYPERLINK(CONCATENATE("https://www.saflax.de/0-WVK-Retail/Bilder-Pictures/SAFLAX-",'Basis-Tabelle-Samen'!N81,"-",'Basis-Tabelle-Samen'!J81,"-garden-to-go-lite-bulgarian.jpg")),
IF($C$1="Dänisch - DK",HYPERLINK(CONCATENATE("https://www.saflax.de/0-WVK-Retail/Bilder-Pictures/SAFLAX-",'Basis-Tabelle-Samen'!N81,"-",'Basis-Tabelle-Samen'!J81,"-garden-to-go-lite-danish.jpg")),
IF($C$1="Deutsch - DE",HYPERLINK(CONCATENATE("https://www.saflax.de/0-WVK-Retail/Bilder-Pictures/SAFLAX-",'Basis-Tabelle-Samen'!N81,"-",'Basis-Tabelle-Samen'!J81,"-garden-to-go-lite-german.jpg")),
IF($C$1="Englisch - UK",HYPERLINK(CONCATENATE("https://www.saflax.de/0-WVK-Retail/Bilder-Pictures/SAFLAX-",'Basis-Tabelle-Samen'!N81,"-",'Basis-Tabelle-Samen'!J81,"-garden-to-go-lite-english.jpg")),
IF($C$1="Estnisch - EE",HYPERLINK(CONCATENATE("https://www.saflax.de/0-WVK-Retail/Bilder-Pictures/SAFLAX-",'Basis-Tabelle-Samen'!N81,"-",'Basis-Tabelle-Samen'!J81,"-garden-to-go-lite-estonian.jpg")),
IF($C$1="Finnisch - FI",HYPERLINK(CONCATENATE("https://www.saflax.de/0-WVK-Retail/Bilder-Pictures/SAFLAX-",'Basis-Tabelle-Samen'!N81,"-",'Basis-Tabelle-Samen'!J81,"-garden-to-go-lite-finnish.jpg")),
IF($C$1="Französisch - FR",HYPERLINK(CONCATENATE("https://www.saflax.de/0-WVK-Retail/Bilder-Pictures/SAFLAX-",'Basis-Tabelle-Samen'!N81,"-",'Basis-Tabelle-Samen'!J81,"-garden-to-go-lite-french.jpg")),
IF($C$1="Griechisch - GR",HYPERLINK(CONCATENATE("https://www.saflax.de/0-WVK-Retail/Bilder-Pictures/SAFLAX-",'Basis-Tabelle-Samen'!N81,"-",'Basis-Tabelle-Samen'!J81,"-garden-to-go-lite-greek.jpg")),
IF($C$1="Irisch - IE",HYPERLINK(CONCATENATE("https://www.saflax.de/0-WVK-Retail/Bilder-Pictures/SAFLAX-",'Basis-Tabelle-Samen'!N81,"-",'Basis-Tabelle-Samen'!J81,"-garden-to-go-lite-irish.jpg")),
IF($C$1="Isländisch - IS",HYPERLINK(CONCATENATE("https://www.saflax.de/0-WVK-Retail/Bilder-Pictures/SAFLAX-",'Basis-Tabelle-Samen'!N81,"-",'Basis-Tabelle-Samen'!J81,"-garden-to-go-lite-icelandic.jpg")),
IF($C$1="Italienisch - IT",HYPERLINK(CONCATENATE("https://www.saflax.de/0-WVK-Retail/Bilder-Pictures/SAFLAX-",'Basis-Tabelle-Samen'!N81,"-",'Basis-Tabelle-Samen'!J81,"-garden-to-go-lite-italian.jpg")),
IF($C$1="Japanisch - JP",HYPERLINK(CONCATENATE("https://www.saflax.de/0-WVK-Retail/Bilder-Pictures/SAFLAX-",'Basis-Tabelle-Samen'!N81,"-",'Basis-Tabelle-Samen'!J81,"-garden-to-go-lite-japanese.jpg")),
IF($C$1="Kroatisch - HR",HYPERLINK(CONCATENATE("https://www.saflax.de/0-WVK-Retail/Bilder-Pictures/SAFLAX-",'Basis-Tabelle-Samen'!N81,"-",'Basis-Tabelle-Samen'!J81,"-garden-to-go-lite-croatian.jpg")),
IF($C$1="Lettisch - LV",HYPERLINK(CONCATENATE("https://www.saflax.de/0-WVK-Retail/Bilder-Pictures/SAFLAX-",'Basis-Tabelle-Samen'!N81,"-",'Basis-Tabelle-Samen'!J81,"-garden-to-go-lite-latvian.jpg")),
IF($C$1="Litauisch - LT",HYPERLINK(CONCATENATE("https://www.saflax.de/0-WVK-Retail/Bilder-Pictures/SAFLAX-",'Basis-Tabelle-Samen'!N81,"-",'Basis-Tabelle-Samen'!J81,"-garden-to-go-lite-lithuanian.jpg")),
IF($C$1="Maltesisch - MT",HYPERLINK(CONCATENATE("https://www.saflax.de/0-WVK-Retail/Bilder-Pictures/SAFLAX-",'Basis-Tabelle-Samen'!N81,"-",'Basis-Tabelle-Samen'!J81,"-garden-to-go-lite-maltese.jpg")),
IF($C$1="Niederländisch - NL",HYPERLINK(CONCATENATE("https://www.saflax.de/0-WVK-Retail/Bilder-Pictures/SAFLAX-",'Basis-Tabelle-Samen'!N81,"-",'Basis-Tabelle-Samen'!J81,"-garden-to-go-lite-dutch.jpg")),
IF($C$1="Norwegisch - NO",HYPERLINK(CONCATENATE("https://www.saflax.de/0-WVK-Retail/Bilder-Pictures/SAFLAX-",'Basis-Tabelle-Samen'!N81,"-",'Basis-Tabelle-Samen'!J81,"-garden-to-go-lite-nowegian.jpg")),
IF($C$1="Polnisch - PL",HYPERLINK(CONCATENATE("https://www.saflax.de/0-WVK-Retail/Bilder-Pictures/SAFLAX-",'Basis-Tabelle-Samen'!N81,"-",'Basis-Tabelle-Samen'!J81,"-garden-to-go-lite-polish.jpg")),
IF($C$1="Portugiesisch - PT",HYPERLINK(CONCATENATE("https://www.saflax.de/0-WVK-Retail/Bilder-Pictures/SAFLAX-",'Basis-Tabelle-Samen'!N81,"-",'Basis-Tabelle-Samen'!J81,"-garden-to-go-lite-portuguese.jpg")),
IF($C$1="Rumänisch - RO",HYPERLINK(CONCATENATE("https://www.saflax.de/0-WVK-Retail/Bilder-Pictures/SAFLAX-",'Basis-Tabelle-Samen'!N81,"-",'Basis-Tabelle-Samen'!J81,"-garden-to-go-lite-romanian.jpg")),
IF($C$1="Schwedisch - SE",HYPERLINK(CONCATENATE("https://www.saflax.de/0-WVK-Retail/Bilder-Pictures/SAFLAX-",'Basis-Tabelle-Samen'!N81,"-",'Basis-Tabelle-Samen'!J81,"-garden-to-go-lite-swedish.jpg")),
IF($C$1="Slowakisch - SK",HYPERLINK(CONCATENATE("https://www.saflax.de/0-WVK-Retail/Bilder-Pictures/SAFLAX-",'Basis-Tabelle-Samen'!N81,"-",'Basis-Tabelle-Samen'!J81,"-garden-to-go-lite-slovak.jpg")),
IF($C$1="Slowenisch - SI",HYPERLINK(CONCATENATE("https://www.saflax.de/0-WVK-Retail/Bilder-Pictures/SAFLAX-",'Basis-Tabelle-Samen'!N81,"-",'Basis-Tabelle-Samen'!J81,"-garden-to-go-lite-slovenian.jpg")),
IF($C$1="Spanisch - ES",HYPERLINK(CONCATENATE("https://www.saflax.de/0-WVK-Retail/Bilder-Pictures/SAFLAX-",'Basis-Tabelle-Samen'!N81,"-",'Basis-Tabelle-Samen'!J81,"-garden-to-go-lite-spanish.jpg")),
IF($C$1="Tschechisch - CZ",HYPERLINK(CONCATENATE("https://www.saflax.de/0-WVK-Retail/Bilder-Pictures/SAFLAX-",'Basis-Tabelle-Samen'!N81,"-",'Basis-Tabelle-Samen'!J81,"-garden-to-go-lite-czech.jpg")),
IF($C$1="Türkisch - TR",HYPERLINK(CONCATENATE("https://www.saflax.de/0-WVK-Retail/Bilder-Pictures/SAFLAX-",'Basis-Tabelle-Samen'!N81,"-",'Basis-Tabelle-Samen'!J81,"-garden-to-go-lite-turkish.jpg")),
IF($C$1="Ungarisch - HU",HYPERLINK(CONCATENATE("https://www.saflax.de/0-WVK-Retail/Bilder-Pictures/SAFLAX-",'Basis-Tabelle-Samen'!N81,"-",'Basis-Tabelle-Samen'!J81,"-garden-to-go-lite-hungarian.jpg")),
" ACHTUNG")))))))))))))))))))))))))))))</f>
        <v>https://www.saflax.de/0-WVK-Retail/Bilder-Pictures/SAFLAX-83000-bolusanthus-africanus-garden-to-go-lite-english.jpg</v>
      </c>
      <c r="AO61" s="330" t="str">
        <f>IF(J61&lt;1,"",
IF($C$1="Bulgarisch - BG",HYPERLINK(CONCATENATE("https://www.saflax.de/0-WVK-Retail/Bilder-Pictures/SAFLAX-",'Basis-Tabelle-Samen'!Q81,"-",'Basis-Tabelle-Samen'!J81,"-garden-to-go-bulgarian.jpg")),
IF($C$1="Dänisch - DK",HYPERLINK(CONCATENATE("https://www.saflax.de/0-WVK-Retail/Bilder-Pictures/SAFLAX-",'Basis-Tabelle-Samen'!Q81,"-",'Basis-Tabelle-Samen'!J81,"-garden-to-go-danish.jpg")),
IF($C$1="Deutsch - DE",HYPERLINK(CONCATENATE("https://www.saflax.de/0-WVK-Retail/Bilder-Pictures/SAFLAX-",'Basis-Tabelle-Samen'!Q81,"-",'Basis-Tabelle-Samen'!J81,"-garden-to-go-german.jpg")),
IF($C$1="Englisch - UK",HYPERLINK(CONCATENATE("https://www.saflax.de/0-WVK-Retail/Bilder-Pictures/SAFLAX-",'Basis-Tabelle-Samen'!Q81,"-",'Basis-Tabelle-Samen'!J81,"-garden-to-go-english.jpg")),
IF($C$1="Estnisch - EE",HYPERLINK(CONCATENATE("https://www.saflax.de/0-WVK-Retail/Bilder-Pictures/SAFLAX-",'Basis-Tabelle-Samen'!Q81,"-",'Basis-Tabelle-Samen'!J81,"-garden-to-go-estonian.jpg")),
IF($C$1="Finnisch - FI",HYPERLINK(CONCATENATE("https://www.saflax.de/0-WVK-Retail/Bilder-Pictures/SAFLAX-",'Basis-Tabelle-Samen'!Q81,"-",'Basis-Tabelle-Samen'!J81,"-garden-to-go-finnish.jpg")),
IF($C$1="Französisch - FR",HYPERLINK(CONCATENATE("https://www.saflax.de/0-WVK-Retail/Bilder-Pictures/SAFLAX-",'Basis-Tabelle-Samen'!Q81,"-",'Basis-Tabelle-Samen'!J81,"-garden-to-go-french.jpg")),
IF($C$1="Griechisch - GR",HYPERLINK(CONCATENATE("https://www.saflax.de/0-WVK-Retail/Bilder-Pictures/SAFLAX-",'Basis-Tabelle-Samen'!Q81,"-",'Basis-Tabelle-Samen'!J81,"-garden-to-go-greek.jpg")),
IF($C$1="Irisch - IE",HYPERLINK(CONCATENATE("https://www.saflax.de/0-WVK-Retail/Bilder-Pictures/SAFLAX-",'Basis-Tabelle-Samen'!Q81,"-",'Basis-Tabelle-Samen'!J81,"-garden-to-go-irish.jpg")),
IF($C$1="Isländisch - IS",HYPERLINK(CONCATENATE("https://www.saflax.de/0-WVK-Retail/Bilder-Pictures/SAFLAX-",'Basis-Tabelle-Samen'!Q81,"-",'Basis-Tabelle-Samen'!J81,"-garden-to-go-icelandic.jpg")),
IF($C$1="Italienisch - IT",HYPERLINK(CONCATENATE("https://www.saflax.de/0-WVK-Retail/Bilder-Pictures/SAFLAX-",'Basis-Tabelle-Samen'!Q81,"-",'Basis-Tabelle-Samen'!J81,"-garden-to-go-italian.jpg")),
IF($C$1="Japanisch - JP",HYPERLINK(CONCATENATE("https://www.saflax.de/0-WVK-Retail/Bilder-Pictures/SAFLAX-",'Basis-Tabelle-Samen'!Q81,"-",'Basis-Tabelle-Samen'!J81,"-garden-to-go-japanese.jpg")),
IF($C$1="Kroatisch - HR",HYPERLINK(CONCATENATE("https://www.saflax.de/0-WVK-Retail/Bilder-Pictures/SAFLAX-",'Basis-Tabelle-Samen'!Q81,"-",'Basis-Tabelle-Samen'!J81,"-garden-to-go-croatian.jpg")),
IF($C$1="Lettisch - LV",HYPERLINK(CONCATENATE("https://www.saflax.de/0-WVK-Retail/Bilder-Pictures/SAFLAX-",'Basis-Tabelle-Samen'!Q81,"-",'Basis-Tabelle-Samen'!J81,"-garden-to-go-latvian.jpg")),
IF($C$1="Litauisch - LT",HYPERLINK(CONCATENATE("https://www.saflax.de/0-WVK-Retail/Bilder-Pictures/SAFLAX-",'Basis-Tabelle-Samen'!Q81,"-",'Basis-Tabelle-Samen'!J81,"-garden-to-go-lithuanian.jpg")),
IF($C$1="Maltesisch - MT",HYPERLINK(CONCATENATE("https://www.saflax.de/0-WVK-Retail/Bilder-Pictures/SAFLAX-",'Basis-Tabelle-Samen'!Q81,"-",'Basis-Tabelle-Samen'!J81,"-garden-to-go-maltese.jpg")),
IF($C$1="Niederländisch - NL",HYPERLINK(CONCATENATE("https://www.saflax.de/0-WVK-Retail/Bilder-Pictures/SAFLAX-",'Basis-Tabelle-Samen'!Q81,"-",'Basis-Tabelle-Samen'!J81,"-garden-to-go-dutch.jpg")),
IF($C$1="Norwegisch - NO",HYPERLINK(CONCATENATE("https://www.saflax.de/0-WVK-Retail/Bilder-Pictures/SAFLAX-",'Basis-Tabelle-Samen'!Q81,"-",'Basis-Tabelle-Samen'!J81,"-garden-to-go-nowegian.jpg")),
IF($C$1="Polnisch - PL",HYPERLINK(CONCATENATE("https://www.saflax.de/0-WVK-Retail/Bilder-Pictures/SAFLAX-",'Basis-Tabelle-Samen'!Q81,"-",'Basis-Tabelle-Samen'!J81,"-garden-to-go-polish.jpg")),
IF($C$1="Portugiesisch - PT",HYPERLINK(CONCATENATE("https://www.saflax.de/0-WVK-Retail/Bilder-Pictures/SAFLAX-",'Basis-Tabelle-Samen'!Q81,"-",'Basis-Tabelle-Samen'!J81,"-garden-to-go-portuguese.jpg")),
IF($C$1="Rumänisch - RO",HYPERLINK(CONCATENATE("https://www.saflax.de/0-WVK-Retail/Bilder-Pictures/SAFLAX-",'Basis-Tabelle-Samen'!Q81,"-",'Basis-Tabelle-Samen'!J81,"-garden-to-go-romanian.jpg")),
IF($C$1="Schwedisch - SE",HYPERLINK(CONCATENATE("https://www.saflax.de/0-WVK-Retail/Bilder-Pictures/SAFLAX-",'Basis-Tabelle-Samen'!Q81,"-",'Basis-Tabelle-Samen'!J81,"-garden-to-go-swedish.jpg")),
IF($C$1="Slowakisch - SK",HYPERLINK(CONCATENATE("https://www.saflax.de/0-WVK-Retail/Bilder-Pictures/SAFLAX-",'Basis-Tabelle-Samen'!Q81,"-",'Basis-Tabelle-Samen'!J81,"-garden-to-go-slovak.jpg")),
IF($C$1="Slowenisch - SI",HYPERLINK(CONCATENATE("https://www.saflax.de/0-WVK-Retail/Bilder-Pictures/SAFLAX-",'Basis-Tabelle-Samen'!Q81,"-",'Basis-Tabelle-Samen'!J81,"-garden-to-go-slovenian.jpg")),
IF($C$1="Spanisch - ES",HYPERLINK(CONCATENATE("https://www.saflax.de/0-WVK-Retail/Bilder-Pictures/SAFLAX-",'Basis-Tabelle-Samen'!Q81,"-",'Basis-Tabelle-Samen'!J81,"-garden-to-go-spanish.jpg")),
IF($C$1="Tschechisch - CZ",HYPERLINK(CONCATENATE("https://www.saflax.de/0-WVK-Retail/Bilder-Pictures/SAFLAX-",'Basis-Tabelle-Samen'!Q81,"-",'Basis-Tabelle-Samen'!J81,"-garden-to-go-czech.jpg")),
IF($C$1="Türkisch - TR",HYPERLINK(CONCATENATE("https://www.saflax.de/0-WVK-Retail/Bilder-Pictures/SAFLAX-",'Basis-Tabelle-Samen'!Q81,"-",'Basis-Tabelle-Samen'!J81,"-garden-to-go-turkish.jpg")),
IF($C$1="Ungarisch - HU",HYPERLINK(CONCATENATE("https://www.saflax.de/0-WVK-Retail/Bilder-Pictures/SAFLAX-",'Basis-Tabelle-Samen'!Q81,"-",'Basis-Tabelle-Samen'!J81,"-garden-to-go-hungarian.jpg")),
" ACHTUNG")))))))))))))))))))))))))))))</f>
        <v>https://www.saflax.de/0-WVK-Retail/Bilder-Pictures/SAFLAX-53000-bolusanthus-africanus-garden-to-go-english.jpg</v>
      </c>
      <c r="AP61" s="330" t="str">
        <f>IF(K61&lt;1,"",
IF($C$1="Bulgarisch - BG",HYPERLINK(CONCATENATE("https://www.saflax.de/0-WVK-Retail/Bilder-Pictures/SAFLAX-",'Basis-Tabelle-Samen'!T81,"-",'Basis-Tabelle-Samen'!J81,"-cultivation-set-bulgarian.jpg")),
IF($C$1="Dänisch - DK",HYPERLINK(CONCATENATE("https://www.saflax.de/0-WVK-Retail/Bilder-Pictures/SAFLAX-",'Basis-Tabelle-Samen'!T81,"-",'Basis-Tabelle-Samen'!J81,"-cultivation-set-danish.jpg")),
IF($C$1="Deutsch - DE",HYPERLINK(CONCATENATE("https://www.saflax.de/0-WVK-Retail/Bilder-Pictures/SAFLAX-",'Basis-Tabelle-Samen'!T81,"-",'Basis-Tabelle-Samen'!J81,"-cultivation-set-german.jpg")),
IF($C$1="Englisch - UK",HYPERLINK(CONCATENATE("https://www.saflax.de/0-WVK-Retail/Bilder-Pictures/SAFLAX-",'Basis-Tabelle-Samen'!T81,"-",'Basis-Tabelle-Samen'!J81,"-cultivation-set-english.jpg")),
IF($C$1="Estnisch - EE",HYPERLINK(CONCATENATE("https://www.saflax.de/0-WVK-Retail/Bilder-Pictures/SAFLAX-",'Basis-Tabelle-Samen'!T81,"-",'Basis-Tabelle-Samen'!J81,"-cultivation-set-estonian.jpg")),
IF($C$1="Finnisch - FI",HYPERLINK(CONCATENATE("https://www.saflax.de/0-WVK-Retail/Bilder-Pictures/SAFLAX-",'Basis-Tabelle-Samen'!T81,"-",'Basis-Tabelle-Samen'!J81,"-cultivation-set-finnish.jpg")),
IF($C$1="Französisch - FR",HYPERLINK(CONCATENATE("https://www.saflax.de/0-WVK-Retail/Bilder-Pictures/SAFLAX-",'Basis-Tabelle-Samen'!T81,"-",'Basis-Tabelle-Samen'!J81,"-cultivation-set-french.jpg")),
IF($C$1="Griechisch - GR",HYPERLINK(CONCATENATE("https://www.saflax.de/0-WVK-Retail/Bilder-Pictures/SAFLAX-",'Basis-Tabelle-Samen'!T81,"-",'Basis-Tabelle-Samen'!J81,"-cultivation-set-greek.jpg")),
IF($C$1="Irisch - IE",HYPERLINK(CONCATENATE("https://www.saflax.de/0-WVK-Retail/Bilder-Pictures/SAFLAX-",'Basis-Tabelle-Samen'!T81,"-",'Basis-Tabelle-Samen'!J81,"-cultivation-set-irish.jpg")),
IF($C$1="Isländisch - IS",HYPERLINK(CONCATENATE("https://www.saflax.de/0-WVK-Retail/Bilder-Pictures/SAFLAX-",'Basis-Tabelle-Samen'!T81,"-",'Basis-Tabelle-Samen'!J81,"-cultivation-set-icelandic.jpg")),
IF($C$1="Italienisch - IT",HYPERLINK(CONCATENATE("https://www.saflax.de/0-WVK-Retail/Bilder-Pictures/SAFLAX-",'Basis-Tabelle-Samen'!T81,"-",'Basis-Tabelle-Samen'!J81,"-cultivation-set-italian.jpg")),
IF($C$1="Japanisch - JP",HYPERLINK(CONCATENATE("https://www.saflax.de/0-WVK-Retail/Bilder-Pictures/SAFLAX-",'Basis-Tabelle-Samen'!T81,"-",'Basis-Tabelle-Samen'!J81,"-cultivation-set-japanese.jpg")),
IF($C$1="Kroatisch - HR",HYPERLINK(CONCATENATE("https://www.saflax.de/0-WVK-Retail/Bilder-Pictures/SAFLAX-",'Basis-Tabelle-Samen'!T81,"-",'Basis-Tabelle-Samen'!J81,"-cultivation-set-croatian.jpg")),
IF($C$1="Lettisch - LV",HYPERLINK(CONCATENATE("https://www.saflax.de/0-WVK-Retail/Bilder-Pictures/SAFLAX-",'Basis-Tabelle-Samen'!T81,"-",'Basis-Tabelle-Samen'!J81,"-cultivation-set-latvian.jpg")),
IF($C$1="Litauisch - LT",HYPERLINK(CONCATENATE("https://www.saflax.de/0-WVK-Retail/Bilder-Pictures/SAFLAX-",'Basis-Tabelle-Samen'!T81,"-",'Basis-Tabelle-Samen'!J81,"-cultivation-set-lithuanian.jpg")),
IF($C$1="Maltesisch - MT",HYPERLINK(CONCATENATE("https://www.saflax.de/0-WVK-Retail/Bilder-Pictures/SAFLAX-",'Basis-Tabelle-Samen'!T81,"-",'Basis-Tabelle-Samen'!J81,"-cultivation-set-maltese.jpg")),
IF($C$1="Niederländisch - NL",HYPERLINK(CONCATENATE("https://www.saflax.de/0-WVK-Retail/Bilder-Pictures/SAFLAX-",'Basis-Tabelle-Samen'!T81,"-",'Basis-Tabelle-Samen'!J81,"-cultivation-set-dutch.jpg")),
IF($C$1="Norwegisch - NO",HYPERLINK(CONCATENATE("https://www.saflax.de/0-WVK-Retail/Bilder-Pictures/SAFLAX-",'Basis-Tabelle-Samen'!T81,"-",'Basis-Tabelle-Samen'!J81,"-cultivation-set-nowegian.jpg")),
IF($C$1="Polnisch - PL",HYPERLINK(CONCATENATE("https://www.saflax.de/0-WVK-Retail/Bilder-Pictures/SAFLAX-",'Basis-Tabelle-Samen'!T81,"-",'Basis-Tabelle-Samen'!J81,"-cultivation-set-polish.jpg")),
IF($C$1="Portugiesisch - PT",HYPERLINK(CONCATENATE("https://www.saflax.de/0-WVK-Retail/Bilder-Pictures/SAFLAX-",'Basis-Tabelle-Samen'!T81,"-",'Basis-Tabelle-Samen'!J81,"-cultivation-set-portuguese.jpg")),
IF($C$1="Rumänisch - RO",HYPERLINK(CONCATENATE("https://www.saflax.de/0-WVK-Retail/Bilder-Pictures/SAFLAX-",'Basis-Tabelle-Samen'!T81,"-",'Basis-Tabelle-Samen'!J81,"-cultivation-set-romanian.jpg")),
IF($C$1="Schwedisch - SE",HYPERLINK(CONCATENATE("https://www.saflax.de/0-WVK-Retail/Bilder-Pictures/SAFLAX-",'Basis-Tabelle-Samen'!T81,"-",'Basis-Tabelle-Samen'!J81,"-cultivation-set-swedish.jpg")),
IF($C$1="Slowakisch - SK",HYPERLINK(CONCATENATE("https://www.saflax.de/0-WVK-Retail/Bilder-Pictures/SAFLAX-",'Basis-Tabelle-Samen'!T81,"-",'Basis-Tabelle-Samen'!J81,"-cultivation-set-slovak.jpg")),
IF($C$1="Slowenisch - SI",HYPERLINK(CONCATENATE("https://www.saflax.de/0-WVK-Retail/Bilder-Pictures/SAFLAX-",'Basis-Tabelle-Samen'!T81,"-",'Basis-Tabelle-Samen'!J81,"-cultivation-set-slovenian.jpg")),
IF($C$1="Spanisch - ES",HYPERLINK(CONCATENATE("https://www.saflax.de/0-WVK-Retail/Bilder-Pictures/SAFLAX-",'Basis-Tabelle-Samen'!T81,"-",'Basis-Tabelle-Samen'!J81,"-cultivation-set-spanish.jpg")),
IF($C$1="Tschechisch - CZ",HYPERLINK(CONCATENATE("https://www.saflax.de/0-WVK-Retail/Bilder-Pictures/SAFLAX-",'Basis-Tabelle-Samen'!T81,"-",'Basis-Tabelle-Samen'!J81,"-cultivation-set-czech.jpg")),
IF($C$1="Türkisch - TR",HYPERLINK(CONCATENATE("https://www.saflax.de/0-WVK-Retail/Bilder-Pictures/SAFLAX-",'Basis-Tabelle-Samen'!T81,"-",'Basis-Tabelle-Samen'!J81,"-cultivation-set-turkish.jpg")),
IF($C$1="Ungarisch - HU",HYPERLINK(CONCATENATE("https://www.saflax.de/0-WVK-Retail/Bilder-Pictures/SAFLAX-",'Basis-Tabelle-Samen'!T81,"-",'Basis-Tabelle-Samen'!J81,"-cultivation-set-hungarian.jpg")),
" ACHTUNG")))))))))))))))))))))))))))))</f>
        <v>https://www.saflax.de/0-WVK-Retail/Bilder-Pictures/SAFLAX-33000-bolusanthus-africanus-cultivation-set-english.jpg</v>
      </c>
      <c r="AQ61" s="330" t="str">
        <f>IF(L61&lt;1,"",
IF($C$1="Bulgarisch - BG",HYPERLINK(CONCATENATE("https://www.saflax.de/0-WVK-Retail/Bilder-Pictures/SAFLAX-",'Basis-Tabelle-Samen'!W81,"-",'Basis-Tabelle-Samen'!J81,"-garden-in-the-bag-bulgarian.jpg")),
IF($C$1="Dänisch - DK",HYPERLINK(CONCATENATE("https://www.saflax.de/0-WVK-Retail/Bilder-Pictures/SAFLAX-",'Basis-Tabelle-Samen'!W81,"-",'Basis-Tabelle-Samen'!J81,"-garden-in-the-bag-danish.jpg")),
IF($C$1="Deutsch - DE",HYPERLINK(CONCATENATE("https://www.saflax.de/0-WVK-Retail/Bilder-Pictures/SAFLAX-",'Basis-Tabelle-Samen'!W81,"-",'Basis-Tabelle-Samen'!J81,"-garden-in-the-bag-german.jpg")),
IF($C$1="Englisch - UK",HYPERLINK(CONCATENATE("https://www.saflax.de/0-WVK-Retail/Bilder-Pictures/SAFLAX-",'Basis-Tabelle-Samen'!W81,"-",'Basis-Tabelle-Samen'!J81,"-garden-in-the-bag-english.jpg")),
IF($C$1="Estnisch - EE",HYPERLINK(CONCATENATE("https://www.saflax.de/0-WVK-Retail/Bilder-Pictures/SAFLAX-",'Basis-Tabelle-Samen'!W81,"-",'Basis-Tabelle-Samen'!J81,"-garden-in-the-bag-estonian.jpg")),
IF($C$1="Finnisch - FI",HYPERLINK(CONCATENATE("https://www.saflax.de/0-WVK-Retail/Bilder-Pictures/SAFLAX-",'Basis-Tabelle-Samen'!W81,"-",'Basis-Tabelle-Samen'!J81,"-garden-in-the-bag-finnish.jpg")),
IF($C$1="Französisch - FR",HYPERLINK(CONCATENATE("https://www.saflax.de/0-WVK-Retail/Bilder-Pictures/SAFLAX-",'Basis-Tabelle-Samen'!W81,"-",'Basis-Tabelle-Samen'!J81,"-garden-in-the-bag-french.jpg")),
IF($C$1="Griechisch - GR",HYPERLINK(CONCATENATE("https://www.saflax.de/0-WVK-Retail/Bilder-Pictures/SAFLAX-",'Basis-Tabelle-Samen'!W81,"-",'Basis-Tabelle-Samen'!J81,"-garden-in-the-bag-greek.jpg")),
IF($C$1="Irisch - IE",HYPERLINK(CONCATENATE("https://www.saflax.de/0-WVK-Retail/Bilder-Pictures/SAFLAX-",'Basis-Tabelle-Samen'!W81,"-",'Basis-Tabelle-Samen'!J81,"-garden-in-the-bag-irish.jpg")),
IF($C$1="Isländisch - IS",HYPERLINK(CONCATENATE("https://www.saflax.de/0-WVK-Retail/Bilder-Pictures/SAFLAX-",'Basis-Tabelle-Samen'!W81,"-",'Basis-Tabelle-Samen'!J81,"-garden-in-the-bag-icelandic.jpg")),
IF($C$1="Italienisch - IT",HYPERLINK(CONCATENATE("https://www.saflax.de/0-WVK-Retail/Bilder-Pictures/SAFLAX-",'Basis-Tabelle-Samen'!W81,"-",'Basis-Tabelle-Samen'!J81,"-garden-in-the-bag-italian.jpg")),
IF($C$1="Japanisch - JP",HYPERLINK(CONCATENATE("https://www.saflax.de/0-WVK-Retail/Bilder-Pictures/SAFLAX-",'Basis-Tabelle-Samen'!W81,"-",'Basis-Tabelle-Samen'!J81,"-garden-in-the-bag-japanese.jpg")),
IF($C$1="Kroatisch - HR",HYPERLINK(CONCATENATE("https://www.saflax.de/0-WVK-Retail/Bilder-Pictures/SAFLAX-",'Basis-Tabelle-Samen'!W81,"-",'Basis-Tabelle-Samen'!J81,"-garden-in-the-bag-croatian.jpg")),
IF($C$1="Lettisch - LV",HYPERLINK(CONCATENATE("https://www.saflax.de/0-WVK-Retail/Bilder-Pictures/SAFLAX-",'Basis-Tabelle-Samen'!W81,"-",'Basis-Tabelle-Samen'!J81,"-garden-in-the-bag-latvian.jpg")),
IF($C$1="Litauisch - LT",HYPERLINK(CONCATENATE("https://www.saflax.de/0-WVK-Retail/Bilder-Pictures/SAFLAX-",'Basis-Tabelle-Samen'!W81,"-",'Basis-Tabelle-Samen'!J81,"-garden-in-the-bag-lithuanian.jpg")),
IF($C$1="Maltesisch - MT",HYPERLINK(CONCATENATE("https://www.saflax.de/0-WVK-Retail/Bilder-Pictures/SAFLAX-",'Basis-Tabelle-Samen'!W81,"-",'Basis-Tabelle-Samen'!J81,"-garden-in-the-bag-maltese.jpg")),
IF($C$1="Niederländisch - NL",HYPERLINK(CONCATENATE("https://www.saflax.de/0-WVK-Retail/Bilder-Pictures/SAFLAX-",'Basis-Tabelle-Samen'!W81,"-",'Basis-Tabelle-Samen'!J81,"-garden-in-the-bag-dutch.jpg")),
IF($C$1="Norwegisch - NO",HYPERLINK(CONCATENATE("https://www.saflax.de/0-WVK-Retail/Bilder-Pictures/SAFLAX-",'Basis-Tabelle-Samen'!W81,"-",'Basis-Tabelle-Samen'!J81,"-garden-in-the-bag-nowegian.jpg")),
IF($C$1="Polnisch - PL",HYPERLINK(CONCATENATE("https://www.saflax.de/0-WVK-Retail/Bilder-Pictures/SAFLAX-",'Basis-Tabelle-Samen'!W81,"-",'Basis-Tabelle-Samen'!J81,"-garden-in-the-bag-polish.jpg")),
IF($C$1="Portugiesisch - PT",HYPERLINK(CONCATENATE("https://www.saflax.de/0-WVK-Retail/Bilder-Pictures/SAFLAX-",'Basis-Tabelle-Samen'!W81,"-",'Basis-Tabelle-Samen'!J81,"-garden-in-the-bag-portuguese.jpg")),
IF($C$1="Rumänisch - RO",HYPERLINK(CONCATENATE("https://www.saflax.de/0-WVK-Retail/Bilder-Pictures/SAFLAX-",'Basis-Tabelle-Samen'!W81,"-",'Basis-Tabelle-Samen'!J81,"-garden-in-the-bag-romanian.jpg")),
IF($C$1="Schwedisch - SE",HYPERLINK(CONCATENATE("https://www.saflax.de/0-WVK-Retail/Bilder-Pictures/SAFLAX-",'Basis-Tabelle-Samen'!W81,"-",'Basis-Tabelle-Samen'!J81,"-garden-in-the-bag-swedish.jpg")),
IF($C$1="Slowakisch - SK",HYPERLINK(CONCATENATE("https://www.saflax.de/0-WVK-Retail/Bilder-Pictures/SAFLAX-",'Basis-Tabelle-Samen'!W81,"-",'Basis-Tabelle-Samen'!J81,"-garden-in-the-bag-slovak.jpg")),
IF($C$1="Slowenisch - SI",HYPERLINK(CONCATENATE("https://www.saflax.de/0-WVK-Retail/Bilder-Pictures/SAFLAX-",'Basis-Tabelle-Samen'!W81,"-",'Basis-Tabelle-Samen'!J81,"-garden-in-the-bag-slovenian.jpg")),
IF($C$1="Spanisch - ES",HYPERLINK(CONCATENATE("https://www.saflax.de/0-WVK-Retail/Bilder-Pictures/SAFLAX-",'Basis-Tabelle-Samen'!W81,"-",'Basis-Tabelle-Samen'!J81,"-garden-in-the-bag-spanish.jpg")),
IF($C$1="Tschechisch - CZ",HYPERLINK(CONCATENATE("https://www.saflax.de/0-WVK-Retail/Bilder-Pictures/SAFLAX-",'Basis-Tabelle-Samen'!W81,"-",'Basis-Tabelle-Samen'!J81,"-garden-in-the-bag-czech.jpg")),
IF($C$1="Türkisch - TR",HYPERLINK(CONCATENATE("https://www.saflax.de/0-WVK-Retail/Bilder-Pictures/SAFLAX-",'Basis-Tabelle-Samen'!W81,"-",'Basis-Tabelle-Samen'!J81,"-garden-in-the-bag-turkish.jpg")),
IF($C$1="Ungarisch - HU",HYPERLINK(CONCATENATE("https://www.saflax.de/0-WVK-Retail/Bilder-Pictures/SAFLAX-",'Basis-Tabelle-Samen'!W81,"-",'Basis-Tabelle-Samen'!J81,"-garden-in-the-bag-hungarian.jpg")),
" ACHTUNG")))))))))))))))))))))))))))))</f>
        <v>https://www.saflax.de/0-WVK-Retail/Bilder-Pictures/SAFLAX-63000-bolusanthus-africanus-garden-in-the-bag-english.jpg</v>
      </c>
    </row>
    <row r="62" spans="1:43" ht="17.100000000000001" customHeight="1" x14ac:dyDescent="0.2">
      <c r="A62" s="318" t="str">
        <f>IF('Basis-Tabelle-Samen'!A32="","",IF($C$1="Deutsch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62" s="319" t="str">
        <f>'Basis-Tabelle-Samen'!I32</f>
        <v>Wisteria sinensis</v>
      </c>
      <c r="C62" s="316" t="str">
        <f>IF($C$1="Bulgarisch - BG",'Basis-Tabelle-Samen'!Z32,
IF($C$1="Dänisch - DK",'Basis-Tabelle-Samen'!AA32,
IF($C$1="Deutsch - DE",'Basis-Tabelle-Samen'!AB32,
IF($C$1="Englisch - UK",'Basis-Tabelle-Samen'!AC32,
IF($C$1="Estnisch - EE",'Basis-Tabelle-Samen'!AD32,
IF($C$1="Finnisch - FI",'Basis-Tabelle-Samen'!AE32,
IF($C$1="Französisch - FR",'Basis-Tabelle-Samen'!AF32,
IF($C$1="Griechisch - GR",'Basis-Tabelle-Samen'!AG32,
IF($C$1="Irisch - IE",'Basis-Tabelle-Samen'!AH32,
IF($C$1="Isländisch - IS",'Basis-Tabelle-Samen'!AI32,
IF($C$1="Italienisch - IT",'Basis-Tabelle-Samen'!AJ32,
IF($C$1="Japanisch - JP",'Basis-Tabelle-Samen'!AK32,
IF($C$1="Kroatisch - HR",'Basis-Tabelle-Samen'!AL32,
IF($C$1="Lettisch - LV",'Basis-Tabelle-Samen'!AM32,
IF($C$1="Litauisch - LT",'Basis-Tabelle-Samen'!AN32,
IF($C$1="Maltesisch - MT",'Basis-Tabelle-Samen'!AO32,
IF($C$1="Niederländisch - NL",'Basis-Tabelle-Samen'!AP32,
IF($C$1="Norwegisch - NO",'Basis-Tabelle-Samen'!AQ32,
IF($C$1="Polnisch - PL",'Basis-Tabelle-Samen'!AR32,
IF($C$1="Portugiesisch - PT",'Basis-Tabelle-Samen'!AS32,
IF($C$1="Rumänisch - RO",'Basis-Tabelle-Samen'!AT32,
IF($C$1="Schwedisch - SE",'Basis-Tabelle-Samen'!AU32,
IF($C$1="Slowakisch - SK",'Basis-Tabelle-Samen'!AV32,
IF($C$1="Slowenisch - SI",'Basis-Tabelle-Samen'!AW32,
IF($C$1="Spanisch - ES",'Basis-Tabelle-Samen'!AX32,
IF($C$1="Tschechisch - CZ",'Basis-Tabelle-Samen'!AY32,
IF($C$1="Türkisch - TR",'Basis-Tabelle-Samen'!AZ32,
IF($C$1="Ungarisch - HU",'Basis-Tabelle-Samen'!BA32,
" ACHTUNG"))))))))))))))))))))))))))))</f>
        <v>Blue Chinese Wisteria</v>
      </c>
      <c r="D62" s="320">
        <f>'Basis-Tabelle-Samen'!F32</f>
        <v>4</v>
      </c>
      <c r="E62" s="321" t="str">
        <f>'Basis-Tabelle-Samen'!H32</f>
        <v>7 %</v>
      </c>
      <c r="F62" s="322" t="str">
        <f>IF('Basis-Tabelle-Samen'!G32="","",'Basis-Tabelle-Samen'!G32)</f>
        <v>01</v>
      </c>
      <c r="G62" s="320">
        <f>'Basis-Tabelle-Samen'!C32</f>
        <v>12360</v>
      </c>
      <c r="H62" s="323">
        <f>'Basis-Tabelle-Samen'!D32</f>
        <v>4055473123608</v>
      </c>
      <c r="I62" s="324">
        <f>'Basis-Tabelle-Samen'!E32</f>
        <v>1.85</v>
      </c>
      <c r="J62" s="325">
        <f t="shared" si="0"/>
        <v>12</v>
      </c>
      <c r="K62" s="326">
        <f>'Basis-Tabelle-Samen'!K32</f>
        <v>72360</v>
      </c>
      <c r="L62" s="323">
        <f>'Basis-Tabelle-Samen'!L32</f>
        <v>4055473723600</v>
      </c>
      <c r="M62" s="324">
        <f>'Basis-Tabelle-Samen'!M32</f>
        <v>2.4500000000000002</v>
      </c>
      <c r="N62" s="326">
        <f>IF(K62&lt;1,"",'3'!$I$15)</f>
        <v>15</v>
      </c>
      <c r="O62" s="327">
        <f>IF(K62&lt;1,"",'3'!$J$11)</f>
        <v>90</v>
      </c>
      <c r="P62" s="326">
        <f>'Basis-Tabelle-Samen'!N32</f>
        <v>82360</v>
      </c>
      <c r="Q62" s="323">
        <f>'Basis-Tabelle-Samen'!O32</f>
        <v>4055473823607</v>
      </c>
      <c r="R62" s="328">
        <f>'Basis-Tabelle-Samen'!P32</f>
        <v>3.75</v>
      </c>
      <c r="S62" s="326">
        <f>IF(R62&lt;1,"",'3'!$M$15)</f>
        <v>18</v>
      </c>
      <c r="T62" s="327">
        <f>IF(R62&lt;1,"",'3'!$N$11)</f>
        <v>72</v>
      </c>
      <c r="U62" s="326">
        <f>'Basis-Tabelle-Samen'!Q32</f>
        <v>52360</v>
      </c>
      <c r="V62" s="323">
        <f>'Basis-Tabelle-Samen'!R32</f>
        <v>4055473523606</v>
      </c>
      <c r="W62" s="324">
        <f>'Basis-Tabelle-Samen'!S32</f>
        <v>4.95</v>
      </c>
      <c r="X62" s="326">
        <f>IF(U62&lt;1,"",'3'!$Q$15)</f>
        <v>6</v>
      </c>
      <c r="Y62" s="327">
        <f>IF(U62&lt;1,"",'3'!$R$11)</f>
        <v>24</v>
      </c>
      <c r="Z62" s="326">
        <f>'Basis-Tabelle-Samen'!T32</f>
        <v>32360</v>
      </c>
      <c r="AA62" s="323">
        <f>'Basis-Tabelle-Samen'!U32</f>
        <v>4055473323602</v>
      </c>
      <c r="AB62" s="324">
        <f>'Basis-Tabelle-Samen'!V32</f>
        <v>6.75</v>
      </c>
      <c r="AC62" s="326">
        <f>IF(Z62&lt;1,"",'3'!$U$15)</f>
        <v>6</v>
      </c>
      <c r="AD62" s="327">
        <f>IF(Z62&lt;1,"",'3'!$V$11)</f>
        <v>24</v>
      </c>
      <c r="AE62" s="326">
        <f>'Basis-Tabelle-Samen'!W32</f>
        <v>62360</v>
      </c>
      <c r="AF62" s="323">
        <f>'Basis-Tabelle-Samen'!X32</f>
        <v>4055473623603</v>
      </c>
      <c r="AG62" s="324">
        <f>'Basis-Tabelle-Samen'!Y32</f>
        <v>2.95</v>
      </c>
      <c r="AH62" s="326">
        <f>IF(AE62&lt;1,"",'3'!$Y$15)</f>
        <v>8</v>
      </c>
      <c r="AI62" s="327">
        <f>IF(AE62&lt;1,"",'3'!$Z$11)</f>
        <v>64</v>
      </c>
      <c r="AJ62" s="315"/>
      <c r="AK62" s="316" t="str">
        <f>IF(G62&lt;1,"",
IF($C$1="Bulgarisch - BG",HYPERLINK(CONCATENATE("https://www.saflax.de/0-WVK-Retail/Bilder-Pictures/SAFLAX-",'Basis-Tabelle-Samen'!C32,"-",'Basis-Tabelle-Samen'!J32,"-seed-package-front-cr-bulgarian.jpg")),
IF($C$1="Dänisch - DK",HYPERLINK(CONCATENATE("https://www.saflax.de/0-WVK-Retail/Bilder-Pictures/SAFLAX-",'Basis-Tabelle-Samen'!C32,"-",'Basis-Tabelle-Samen'!J32,"-seed-package-front-cr-danish.jpg")),
IF($C$1="Deutsch - DE",HYPERLINK(CONCATENATE("https://www.saflax.de/0-WVK-Retail/Bilder-Pictures/SAFLAX-",'Basis-Tabelle-Samen'!C32,"-",'Basis-Tabelle-Samen'!J32,"-seed-package-front-cr-german.jpg")),
IF($C$1="Englisch - UK",HYPERLINK(CONCATENATE("https://www.saflax.de/0-WVK-Retail/Bilder-Pictures/SAFLAX-",'Basis-Tabelle-Samen'!C32,"-",'Basis-Tabelle-Samen'!J32,"-seed-package-front-cr-english.jpg")),
IF($C$1="Estnisch - EE",HYPERLINK(CONCATENATE("https://www.saflax.de/0-WVK-Retail/Bilder-Pictures/SAFLAX-",'Basis-Tabelle-Samen'!C32,"-",'Basis-Tabelle-Samen'!J32,"-seed-package-front-cr-estonian.jpg")),
IF($C$1="Finnisch - FI",HYPERLINK(CONCATENATE("https://www.saflax.de/0-WVK-Retail/Bilder-Pictures/SAFLAX-",'Basis-Tabelle-Samen'!C32,"-",'Basis-Tabelle-Samen'!J32,"-seed-package-front-cr-finnish.jpg")),
IF($C$1="Französisch - FR",HYPERLINK(CONCATENATE("https://www.saflax.de/0-WVK-Retail/Bilder-Pictures/SAFLAX-",'Basis-Tabelle-Samen'!C32,"-",'Basis-Tabelle-Samen'!J32,"-seed-package-front-cr-french.jpg")),
IF($C$1="Griechisch - GR",HYPERLINK(CONCATENATE("https://www.saflax.de/0-WVK-Retail/Bilder-Pictures/SAFLAX-",'Basis-Tabelle-Samen'!C32,"-",'Basis-Tabelle-Samen'!J32,"-seed-package-front-cr-greek.jpg")),
IF($C$1="Irisch - IE",HYPERLINK(CONCATENATE("https://www.saflax.de/0-WVK-Retail/Bilder-Pictures/SAFLAX-",'Basis-Tabelle-Samen'!C32,"-",'Basis-Tabelle-Samen'!J32,"-seed-package-front-cr-irish.jpg")),
IF($C$1="Isländisch - IS",HYPERLINK(CONCATENATE("https://www.saflax.de/0-WVK-Retail/Bilder-Pictures/SAFLAX-",'Basis-Tabelle-Samen'!C32,"-",'Basis-Tabelle-Samen'!J32,"-seed-package-front-cr-icelandic.jpg")),
IF($C$1="Italienisch - IT",HYPERLINK(CONCATENATE("https://www.saflax.de/0-WVK-Retail/Bilder-Pictures/SAFLAX-",'Basis-Tabelle-Samen'!C32,"-",'Basis-Tabelle-Samen'!J32,"-seed-package-front-cr-italian.jpg")),
IF($C$1="Japanisch - JP",HYPERLINK(CONCATENATE("https://www.saflax.de/0-WVK-Retail/Bilder-Pictures/SAFLAX-",'Basis-Tabelle-Samen'!C32,"-",'Basis-Tabelle-Samen'!J32,"-seed-package-front-cr-japanese.jpg")),
IF($C$1="Kroatisch - HR",HYPERLINK(CONCATENATE("https://www.saflax.de/0-WVK-Retail/Bilder-Pictures/SAFLAX-",'Basis-Tabelle-Samen'!C32,"-",'Basis-Tabelle-Samen'!J32,"-seed-package-front-cr-croatian.jpg")),
IF($C$1="Lettisch - LV",HYPERLINK(CONCATENATE("https://www.saflax.de/0-WVK-Retail/Bilder-Pictures/SAFLAX-",'Basis-Tabelle-Samen'!C32,"-",'Basis-Tabelle-Samen'!J32,"-seed-package-front-cr-latvian.jpg")),
IF($C$1="Litauisch - LT",HYPERLINK(CONCATENATE("https://www.saflax.de/0-WVK-Retail/Bilder-Pictures/SAFLAX-",'Basis-Tabelle-Samen'!C32,"-",'Basis-Tabelle-Samen'!J32,"-seed-package-front-cr-lithuanian.jpg")),
IF($C$1="Maltesisch - MT",HYPERLINK(CONCATENATE("https://www.saflax.de/0-WVK-Retail/Bilder-Pictures/SAFLAX-",'Basis-Tabelle-Samen'!C32,"-",'Basis-Tabelle-Samen'!J32,"-seed-package-front-cr-maltese.jpg")),
IF($C$1="Niederländisch - NL",HYPERLINK(CONCATENATE("https://www.saflax.de/0-WVK-Retail/Bilder-Pictures/SAFLAX-",'Basis-Tabelle-Samen'!C32,"-",'Basis-Tabelle-Samen'!J32,"-seed-package-front-cr-dutch.jpg")),
IF($C$1="Norwegisch - NO",HYPERLINK(CONCATENATE("https://www.saflax.de/0-WVK-Retail/Bilder-Pictures/SAFLAX-",'Basis-Tabelle-Samen'!C32,"-",'Basis-Tabelle-Samen'!J32,"-seed-package-front-cr-nowegian.jpg")),
IF($C$1="Polnisch - PL",HYPERLINK(CONCATENATE("https://www.saflax.de/0-WVK-Retail/Bilder-Pictures/SAFLAX-",'Basis-Tabelle-Samen'!C32,"-",'Basis-Tabelle-Samen'!J32,"-seed-package-front-cr-polish.jpg")),
IF($C$1="Portugiesisch - PT",HYPERLINK(CONCATENATE("https://www.saflax.de/0-WVK-Retail/Bilder-Pictures/SAFLAX-",'Basis-Tabelle-Samen'!C32,"-",'Basis-Tabelle-Samen'!J32,"-seed-package-front-cr-portuguese.jpg")),
IF($C$1="Rumänisch - RO",HYPERLINK(CONCATENATE("https://www.saflax.de/0-WVK-Retail/Bilder-Pictures/SAFLAX-",'Basis-Tabelle-Samen'!C32,"-",'Basis-Tabelle-Samen'!J32,"-seed-package-front-cr-romanian.jpg")),
IF($C$1="Schwedisch - SE",HYPERLINK(CONCATENATE("https://www.saflax.de/0-WVK-Retail/Bilder-Pictures/SAFLAX-",'Basis-Tabelle-Samen'!C32,"-",'Basis-Tabelle-Samen'!J32,"-seed-package-front-cr-swedish.jpg")),
IF($C$1="Slowakisch - SK",HYPERLINK(CONCATENATE("https://www.saflax.de/0-WVK-Retail/Bilder-Pictures/SAFLAX-",'Basis-Tabelle-Samen'!C32,"-",'Basis-Tabelle-Samen'!J32,"-seed-package-front-cr-slovak.jpg")),
IF($C$1="Slowenisch - SI",HYPERLINK(CONCATENATE("https://www.saflax.de/0-WVK-Retail/Bilder-Pictures/SAFLAX-",'Basis-Tabelle-Samen'!C32,"-",'Basis-Tabelle-Samen'!J32,"-seed-package-front-cr-slovenian.jpg")),
IF($C$1="Spanisch - ES",HYPERLINK(CONCATENATE("https://www.saflax.de/0-WVK-Retail/Bilder-Pictures/SAFLAX-",'Basis-Tabelle-Samen'!C32,"-",'Basis-Tabelle-Samen'!J32,"-seed-package-front-cr-spanish.jpg")),
IF($C$1="Tschechisch - CZ",HYPERLINK(CONCATENATE("https://www.saflax.de/0-WVK-Retail/Bilder-Pictures/SAFLAX-",'Basis-Tabelle-Samen'!C32,"-",'Basis-Tabelle-Samen'!J32,"-seed-package-front-cr-czech.jpg")),
IF($C$1="Türkisch - TR",HYPERLINK(CONCATENATE("https://www.saflax.de/0-WVK-Retail/Bilder-Pictures/SAFLAX-",'Basis-Tabelle-Samen'!C32,"-",'Basis-Tabelle-Samen'!J32,"-seed-package-front-cr-turkish.jpg")),
IF($C$1="Ungarisch - HU",HYPERLINK(CONCATENATE("https://www.saflax.de/0-WVK-Retail/Bilder-Pictures/SAFLAX-",'Basis-Tabelle-Samen'!C32,"-",'Basis-Tabelle-Samen'!J32,"-seed-package-front-cr-hungarian.jpg")),
" ACHTUNG")))))))))))))))))))))))))))))</f>
        <v>https://www.saflax.de/0-WVK-Retail/Bilder-Pictures/SAFLAX-12360-wisteria-sinensis-seed-package-front-cr-english.jpg</v>
      </c>
      <c r="AL62" s="330" t="str">
        <f>IF(G62&lt;1,"",
IF($C$1="Bulgarisch - BG",HYPERLINK(CONCATENATE("https://www.saflax.de/0-WVK-Retail/Bilder-Pictures/SAFLAX-",'Basis-Tabelle-Samen'!C32,"-",'Basis-Tabelle-Samen'!J32,"-seed-package-back-cr-bulgarian.jpg")),
IF($C$1="Dänisch - DK",HYPERLINK(CONCATENATE("https://www.saflax.de/0-WVK-Retail/Bilder-Pictures/SAFLAX-",'Basis-Tabelle-Samen'!C32,"-",'Basis-Tabelle-Samen'!J32,"-seed-package-back-cr-danish.jpg")),
IF($C$1="Deutsch - DE",HYPERLINK(CONCATENATE("https://www.saflax.de/0-WVK-Retail/Bilder-Pictures/SAFLAX-",'Basis-Tabelle-Samen'!C32,"-",'Basis-Tabelle-Samen'!J32,"-seed-package-back-cr-german.jpg")),
IF($C$1="Englisch - UK",HYPERLINK(CONCATENATE("https://www.saflax.de/0-WVK-Retail/Bilder-Pictures/SAFLAX-",'Basis-Tabelle-Samen'!C32,"-",'Basis-Tabelle-Samen'!J32,"-seed-package-back-cr-english.jpg")),
IF($C$1="Estnisch - EE",HYPERLINK(CONCATENATE("https://www.saflax.de/0-WVK-Retail/Bilder-Pictures/SAFLAX-",'Basis-Tabelle-Samen'!C32,"-",'Basis-Tabelle-Samen'!J32,"-seed-package-back-cr-estonian.jpg")),
IF($C$1="Finnisch - FI",HYPERLINK(CONCATENATE("https://www.saflax.de/0-WVK-Retail/Bilder-Pictures/SAFLAX-",'Basis-Tabelle-Samen'!C32,"-",'Basis-Tabelle-Samen'!J32,"-seed-package-back-cr-finnish.jpg")),
IF($C$1="Französisch - FR",HYPERLINK(CONCATENATE("https://www.saflax.de/0-WVK-Retail/Bilder-Pictures/SAFLAX-",'Basis-Tabelle-Samen'!C32,"-",'Basis-Tabelle-Samen'!J32,"-seed-package-back-cr-french.jpg")),
IF($C$1="Griechisch - GR",HYPERLINK(CONCATENATE("https://www.saflax.de/0-WVK-Retail/Bilder-Pictures/SAFLAX-",'Basis-Tabelle-Samen'!C32,"-",'Basis-Tabelle-Samen'!J32,"-seed-package-back-cr-greek.jpg")),
IF($C$1="Irisch - IE",HYPERLINK(CONCATENATE("https://www.saflax.de/0-WVK-Retail/Bilder-Pictures/SAFLAX-",'Basis-Tabelle-Samen'!C32,"-",'Basis-Tabelle-Samen'!J32,"-seed-package-back-cr-irish.jpg")),
IF($C$1="Isländisch - IS",HYPERLINK(CONCATENATE("https://www.saflax.de/0-WVK-Retail/Bilder-Pictures/SAFLAX-",'Basis-Tabelle-Samen'!C32,"-",'Basis-Tabelle-Samen'!J32,"-seed-package-back-cr-icelandic.jpg")),
IF($C$1="Italienisch - IT",HYPERLINK(CONCATENATE("https://www.saflax.de/0-WVK-Retail/Bilder-Pictures/SAFLAX-",'Basis-Tabelle-Samen'!C32,"-",'Basis-Tabelle-Samen'!J32,"-seed-package-back-cr-italian.jpg")),
IF($C$1="Japanisch - JP",HYPERLINK(CONCATENATE("https://www.saflax.de/0-WVK-Retail/Bilder-Pictures/SAFLAX-",'Basis-Tabelle-Samen'!C32,"-",'Basis-Tabelle-Samen'!J32,"-seed-package-back-cr-japanese.jpg")),
IF($C$1="Kroatisch - HR",HYPERLINK(CONCATENATE("https://www.saflax.de/0-WVK-Retail/Bilder-Pictures/SAFLAX-",'Basis-Tabelle-Samen'!C32,"-",'Basis-Tabelle-Samen'!J32,"-seed-package-back-cr-croatian.jpg")),
IF($C$1="Lettisch - LV",HYPERLINK(CONCATENATE("https://www.saflax.de/0-WVK-Retail/Bilder-Pictures/SAFLAX-",'Basis-Tabelle-Samen'!C32,"-",'Basis-Tabelle-Samen'!J32,"-seed-package-back-cr-latvian.jpg")),
IF($C$1="Litauisch - LT",HYPERLINK(CONCATENATE("https://www.saflax.de/0-WVK-Retail/Bilder-Pictures/SAFLAX-",'Basis-Tabelle-Samen'!C32,"-",'Basis-Tabelle-Samen'!J32,"-seed-package-back-cr-lithuanian.jpg")),
IF($C$1="Maltesisch - MT",HYPERLINK(CONCATENATE("https://www.saflax.de/0-WVK-Retail/Bilder-Pictures/SAFLAX-",'Basis-Tabelle-Samen'!C32,"-",'Basis-Tabelle-Samen'!J32,"-seed-package-back-cr-maltese.jpg")),
IF($C$1="Niederländisch - NL",HYPERLINK(CONCATENATE("https://www.saflax.de/0-WVK-Retail/Bilder-Pictures/SAFLAX-",'Basis-Tabelle-Samen'!C32,"-",'Basis-Tabelle-Samen'!J32,"-seed-package-back-cr-dutch.jpg")),
IF($C$1="Norwegisch - NO",HYPERLINK(CONCATENATE("https://www.saflax.de/0-WVK-Retail/Bilder-Pictures/SAFLAX-",'Basis-Tabelle-Samen'!C32,"-",'Basis-Tabelle-Samen'!J32,"-seed-package-back-cr-nowegian.jpg")),
IF($C$1="Polnisch - PL",HYPERLINK(CONCATENATE("https://www.saflax.de/0-WVK-Retail/Bilder-Pictures/SAFLAX-",'Basis-Tabelle-Samen'!C32,"-",'Basis-Tabelle-Samen'!J32,"-seed-package-back-cr-polish.jpg")),
IF($C$1="Portugiesisch - PT",HYPERLINK(CONCATENATE("https://www.saflax.de/0-WVK-Retail/Bilder-Pictures/SAFLAX-",'Basis-Tabelle-Samen'!C32,"-",'Basis-Tabelle-Samen'!J32,"-seed-package-back-cr-portuguese.jpg")),
IF($C$1="Rumänisch - RO",HYPERLINK(CONCATENATE("https://www.saflax.de/0-WVK-Retail/Bilder-Pictures/SAFLAX-",'Basis-Tabelle-Samen'!C32,"-",'Basis-Tabelle-Samen'!J32,"-seed-package-back-cr-romanian.jpg")),
IF($C$1="Schwedisch - SE",HYPERLINK(CONCATENATE("https://www.saflax.de/0-WVK-Retail/Bilder-Pictures/SAFLAX-",'Basis-Tabelle-Samen'!C32,"-",'Basis-Tabelle-Samen'!J32,"-seed-package-back-cr-swedish.jpg")),
IF($C$1="Slowakisch - SK",HYPERLINK(CONCATENATE("https://www.saflax.de/0-WVK-Retail/Bilder-Pictures/SAFLAX-",'Basis-Tabelle-Samen'!C32,"-",'Basis-Tabelle-Samen'!J32,"-seed-package-back-cr-slovak.jpg")),
IF($C$1="Slowenisch - SI",HYPERLINK(CONCATENATE("https://www.saflax.de/0-WVK-Retail/Bilder-Pictures/SAFLAX-",'Basis-Tabelle-Samen'!C32,"-",'Basis-Tabelle-Samen'!J32,"-seed-package-back-cr-slovenian.jpg")),
IF($C$1="Spanisch - ES",HYPERLINK(CONCATENATE("https://www.saflax.de/0-WVK-Retail/Bilder-Pictures/SAFLAX-",'Basis-Tabelle-Samen'!C32,"-",'Basis-Tabelle-Samen'!J32,"-seed-package-back-cr-spanish.jpg")),
IF($C$1="Tschechisch - CZ",HYPERLINK(CONCATENATE("https://www.saflax.de/0-WVK-Retail/Bilder-Pictures/SAFLAX-",'Basis-Tabelle-Samen'!C32,"-",'Basis-Tabelle-Samen'!J32,"-seed-package-back-cr-czech.jpg")),
IF($C$1="Türkisch - TR",HYPERLINK(CONCATENATE("https://www.saflax.de/0-WVK-Retail/Bilder-Pictures/SAFLAX-",'Basis-Tabelle-Samen'!C32,"-",'Basis-Tabelle-Samen'!J32,"-seed-package-back-cr-turkish.jpg")),
IF($C$1="Ungarisch - HU",HYPERLINK(CONCATENATE("https://www.saflax.de/0-WVK-Retail/Bilder-Pictures/SAFLAX-",'Basis-Tabelle-Samen'!C32,"-",'Basis-Tabelle-Samen'!J32,"-seed-package-back-cr-hungarian.jpg")),
" ACHTUNG")))))))))))))))))))))))))))))</f>
        <v>https://www.saflax.de/0-WVK-Retail/Bilder-Pictures/SAFLAX-12360-wisteria-sinensis-seed-package-back-cr-english.jpg</v>
      </c>
      <c r="AM62" s="330" t="str">
        <f>IF(H62&lt;1,"",
IF($C$1="Bulgarisch - BG",HYPERLINK(CONCATENATE("https://www.saflax.de/0-WVK-Retail/Bilder-Pictures/SAFLAX-",'Basis-Tabelle-Samen'!K32,"-",'Basis-Tabelle-Samen'!J32,"-garden-to-go-mini-bulgarian.jpg")),
IF($C$1="Dänisch - DK",HYPERLINK(CONCATENATE("https://www.saflax.de/0-WVK-Retail/Bilder-Pictures/SAFLAX-",'Basis-Tabelle-Samen'!K32,"-",'Basis-Tabelle-Samen'!J32,"-garden-to-go-mini-danish.jpg")),
IF($C$1="Deutsch - DE",HYPERLINK(CONCATENATE("https://www.saflax.de/0-WVK-Retail/Bilder-Pictures/SAFLAX-",'Basis-Tabelle-Samen'!K32,"-",'Basis-Tabelle-Samen'!J32,"-garden-to-go-mini-german.jpg")),
IF($C$1="Englisch - UK",HYPERLINK(CONCATENATE("https://www.saflax.de/0-WVK-Retail/Bilder-Pictures/SAFLAX-",'Basis-Tabelle-Samen'!K32,"-",'Basis-Tabelle-Samen'!J32,"-garden-to-go-mini-english.jpg")),
IF($C$1="Estnisch - EE",HYPERLINK(CONCATENATE("https://www.saflax.de/0-WVK-Retail/Bilder-Pictures/SAFLAX-",'Basis-Tabelle-Samen'!K32,"-",'Basis-Tabelle-Samen'!J32,"-garden-to-go-mini-estonian.jpg")),
IF($C$1="Finnisch - FI",HYPERLINK(CONCATENATE("https://www.saflax.de/0-WVK-Retail/Bilder-Pictures/SAFLAX-",'Basis-Tabelle-Samen'!K32,"-",'Basis-Tabelle-Samen'!J32,"-garden-to-go-mini-finnish.jpg")),
IF($C$1="Französisch - FR",HYPERLINK(CONCATENATE("https://www.saflax.de/0-WVK-Retail/Bilder-Pictures/SAFLAX-",'Basis-Tabelle-Samen'!K32,"-",'Basis-Tabelle-Samen'!J32,"-garden-to-go-mini-french.jpg")),
IF($C$1="Griechisch - GR",HYPERLINK(CONCATENATE("https://www.saflax.de/0-WVK-Retail/Bilder-Pictures/SAFLAX-",'Basis-Tabelle-Samen'!K32,"-",'Basis-Tabelle-Samen'!J32,"-garden-to-go-mini-greek.jpg")),
IF($C$1="Irisch - IE",HYPERLINK(CONCATENATE("https://www.saflax.de/0-WVK-Retail/Bilder-Pictures/SAFLAX-",'Basis-Tabelle-Samen'!K32,"-",'Basis-Tabelle-Samen'!J32,"-garden-to-go-mini-irish.jpg")),
IF($C$1="Isländisch - IS",HYPERLINK(CONCATENATE("https://www.saflax.de/0-WVK-Retail/Bilder-Pictures/SAFLAX-",'Basis-Tabelle-Samen'!K32,"-",'Basis-Tabelle-Samen'!J32,"-garden-to-go-mini-icelandic.jpg")),
IF($C$1="Italienisch - IT",HYPERLINK(CONCATENATE("https://www.saflax.de/0-WVK-Retail/Bilder-Pictures/SAFLAX-",'Basis-Tabelle-Samen'!K32,"-",'Basis-Tabelle-Samen'!J32,"-garden-to-go-mini-italian.jpg")),
IF($C$1="Japanisch - JP",HYPERLINK(CONCATENATE("https://www.saflax.de/0-WVK-Retail/Bilder-Pictures/SAFLAX-",'Basis-Tabelle-Samen'!K32,"-",'Basis-Tabelle-Samen'!J32,"-garden-to-go-mini-japanese.jpg")),
IF($C$1="Kroatisch - HR",HYPERLINK(CONCATENATE("https://www.saflax.de/0-WVK-Retail/Bilder-Pictures/SAFLAX-",'Basis-Tabelle-Samen'!K32,"-",'Basis-Tabelle-Samen'!J32,"-garden-to-go-mini-croatian.jpg")),
IF($C$1="Lettisch - LV",HYPERLINK(CONCATENATE("https://www.saflax.de/0-WVK-Retail/Bilder-Pictures/SAFLAX-",'Basis-Tabelle-Samen'!K32,"-",'Basis-Tabelle-Samen'!J32,"-garden-to-go-mini-latvian.jpg")),
IF($C$1="Litauisch - LT",HYPERLINK(CONCATENATE("https://www.saflax.de/0-WVK-Retail/Bilder-Pictures/SAFLAX-",'Basis-Tabelle-Samen'!K32,"-",'Basis-Tabelle-Samen'!J32,"-garden-to-go-mini-lithuanian.jpg")),
IF($C$1="Maltesisch - MT",HYPERLINK(CONCATENATE("https://www.saflax.de/0-WVK-Retail/Bilder-Pictures/SAFLAX-",'Basis-Tabelle-Samen'!K32,"-",'Basis-Tabelle-Samen'!J32,"-garden-to-go-mini-maltese.jpg")),
IF($C$1="Niederländisch - NL",HYPERLINK(CONCATENATE("https://www.saflax.de/0-WVK-Retail/Bilder-Pictures/SAFLAX-",'Basis-Tabelle-Samen'!K32,"-",'Basis-Tabelle-Samen'!J32,"-garden-to-go-mini-dutch.jpg")),
IF($C$1="Norwegisch - NO",HYPERLINK(CONCATENATE("https://www.saflax.de/0-WVK-Retail/Bilder-Pictures/SAFLAX-",'Basis-Tabelle-Samen'!K32,"-",'Basis-Tabelle-Samen'!J32,"-garden-to-go-mini-nowegian.jpg")),
IF($C$1="Polnisch - PL",HYPERLINK(CONCATENATE("https://www.saflax.de/0-WVK-Retail/Bilder-Pictures/SAFLAX-",'Basis-Tabelle-Samen'!K32,"-",'Basis-Tabelle-Samen'!J32,"-garden-to-go-mini-polish.jpg")),
IF($C$1="Portugiesisch - PT",HYPERLINK(CONCATENATE("https://www.saflax.de/0-WVK-Retail/Bilder-Pictures/SAFLAX-",'Basis-Tabelle-Samen'!K32,"-",'Basis-Tabelle-Samen'!J32,"-garden-to-go-mini-portuguese.jpg")),
IF($C$1="Rumänisch - RO",HYPERLINK(CONCATENATE("https://www.saflax.de/0-WVK-Retail/Bilder-Pictures/SAFLAX-",'Basis-Tabelle-Samen'!K32,"-",'Basis-Tabelle-Samen'!J32,"-garden-to-go-mini-romanian.jpg")),
IF($C$1="Schwedisch - SE",HYPERLINK(CONCATENATE("https://www.saflax.de/0-WVK-Retail/Bilder-Pictures/SAFLAX-",'Basis-Tabelle-Samen'!K32,"-",'Basis-Tabelle-Samen'!J32,"-garden-to-go-mini-swedish.jpg")),
IF($C$1="Slowakisch - SK",HYPERLINK(CONCATENATE("https://www.saflax.de/0-WVK-Retail/Bilder-Pictures/SAFLAX-",'Basis-Tabelle-Samen'!K32,"-",'Basis-Tabelle-Samen'!J32,"-garden-to-go-mini-slovak.jpg")),
IF($C$1="Slowenisch - SI",HYPERLINK(CONCATENATE("https://www.saflax.de/0-WVK-Retail/Bilder-Pictures/SAFLAX-",'Basis-Tabelle-Samen'!K32,"-",'Basis-Tabelle-Samen'!J32,"-garden-to-go-mini-slovenian.jpg")),
IF($C$1="Spanisch - ES",HYPERLINK(CONCATENATE("https://www.saflax.de/0-WVK-Retail/Bilder-Pictures/SAFLAX-",'Basis-Tabelle-Samen'!K32,"-",'Basis-Tabelle-Samen'!J32,"-garden-to-go-mini-spanish.jpg")),
IF($C$1="Tschechisch - CZ",HYPERLINK(CONCATENATE("https://www.saflax.de/0-WVK-Retail/Bilder-Pictures/SAFLAX-",'Basis-Tabelle-Samen'!K32,"-",'Basis-Tabelle-Samen'!J32,"-garden-to-go-mini-czech.jpg")),
IF($C$1="Türkisch - TR",HYPERLINK(CONCATENATE("https://www.saflax.de/0-WVK-Retail/Bilder-Pictures/SAFLAX-",'Basis-Tabelle-Samen'!K32,"-",'Basis-Tabelle-Samen'!J32,"-garden-to-go-mini-turkish.jpg")),
IF($C$1="Ungarisch - HU",HYPERLINK(CONCATENATE("https://www.saflax.de/0-WVK-Retail/Bilder-Pictures/SAFLAX-",'Basis-Tabelle-Samen'!K32,"-",'Basis-Tabelle-Samen'!J32,"-garden-to-go-mini-hungarian.jpg")),
" ACHTUNG")))))))))))))))))))))))))))))</f>
        <v>https://www.saflax.de/0-WVK-Retail/Bilder-Pictures/SAFLAX-72360-wisteria-sinensis-garden-to-go-mini-english.jpg</v>
      </c>
      <c r="AN62" s="330" t="str">
        <f>IF(I62&lt;1,"",
IF($C$1="Bulgarisch - BG",HYPERLINK(CONCATENATE("https://www.saflax.de/0-WVK-Retail/Bilder-Pictures/SAFLAX-",'Basis-Tabelle-Samen'!N32,"-",'Basis-Tabelle-Samen'!J32,"-garden-to-go-lite-bulgarian.jpg")),
IF($C$1="Dänisch - DK",HYPERLINK(CONCATENATE("https://www.saflax.de/0-WVK-Retail/Bilder-Pictures/SAFLAX-",'Basis-Tabelle-Samen'!N32,"-",'Basis-Tabelle-Samen'!J32,"-garden-to-go-lite-danish.jpg")),
IF($C$1="Deutsch - DE",HYPERLINK(CONCATENATE("https://www.saflax.de/0-WVK-Retail/Bilder-Pictures/SAFLAX-",'Basis-Tabelle-Samen'!N32,"-",'Basis-Tabelle-Samen'!J32,"-garden-to-go-lite-german.jpg")),
IF($C$1="Englisch - UK",HYPERLINK(CONCATENATE("https://www.saflax.de/0-WVK-Retail/Bilder-Pictures/SAFLAX-",'Basis-Tabelle-Samen'!N32,"-",'Basis-Tabelle-Samen'!J32,"-garden-to-go-lite-english.jpg")),
IF($C$1="Estnisch - EE",HYPERLINK(CONCATENATE("https://www.saflax.de/0-WVK-Retail/Bilder-Pictures/SAFLAX-",'Basis-Tabelle-Samen'!N32,"-",'Basis-Tabelle-Samen'!J32,"-garden-to-go-lite-estonian.jpg")),
IF($C$1="Finnisch - FI",HYPERLINK(CONCATENATE("https://www.saflax.de/0-WVK-Retail/Bilder-Pictures/SAFLAX-",'Basis-Tabelle-Samen'!N32,"-",'Basis-Tabelle-Samen'!J32,"-garden-to-go-lite-finnish.jpg")),
IF($C$1="Französisch - FR",HYPERLINK(CONCATENATE("https://www.saflax.de/0-WVK-Retail/Bilder-Pictures/SAFLAX-",'Basis-Tabelle-Samen'!N32,"-",'Basis-Tabelle-Samen'!J32,"-garden-to-go-lite-french.jpg")),
IF($C$1="Griechisch - GR",HYPERLINK(CONCATENATE("https://www.saflax.de/0-WVK-Retail/Bilder-Pictures/SAFLAX-",'Basis-Tabelle-Samen'!N32,"-",'Basis-Tabelle-Samen'!J32,"-garden-to-go-lite-greek.jpg")),
IF($C$1="Irisch - IE",HYPERLINK(CONCATENATE("https://www.saflax.de/0-WVK-Retail/Bilder-Pictures/SAFLAX-",'Basis-Tabelle-Samen'!N32,"-",'Basis-Tabelle-Samen'!J32,"-garden-to-go-lite-irish.jpg")),
IF($C$1="Isländisch - IS",HYPERLINK(CONCATENATE("https://www.saflax.de/0-WVK-Retail/Bilder-Pictures/SAFLAX-",'Basis-Tabelle-Samen'!N32,"-",'Basis-Tabelle-Samen'!J32,"-garden-to-go-lite-icelandic.jpg")),
IF($C$1="Italienisch - IT",HYPERLINK(CONCATENATE("https://www.saflax.de/0-WVK-Retail/Bilder-Pictures/SAFLAX-",'Basis-Tabelle-Samen'!N32,"-",'Basis-Tabelle-Samen'!J32,"-garden-to-go-lite-italian.jpg")),
IF($C$1="Japanisch - JP",HYPERLINK(CONCATENATE("https://www.saflax.de/0-WVK-Retail/Bilder-Pictures/SAFLAX-",'Basis-Tabelle-Samen'!N32,"-",'Basis-Tabelle-Samen'!J32,"-garden-to-go-lite-japanese.jpg")),
IF($C$1="Kroatisch - HR",HYPERLINK(CONCATENATE("https://www.saflax.de/0-WVK-Retail/Bilder-Pictures/SAFLAX-",'Basis-Tabelle-Samen'!N32,"-",'Basis-Tabelle-Samen'!J32,"-garden-to-go-lite-croatian.jpg")),
IF($C$1="Lettisch - LV",HYPERLINK(CONCATENATE("https://www.saflax.de/0-WVK-Retail/Bilder-Pictures/SAFLAX-",'Basis-Tabelle-Samen'!N32,"-",'Basis-Tabelle-Samen'!J32,"-garden-to-go-lite-latvian.jpg")),
IF($C$1="Litauisch - LT",HYPERLINK(CONCATENATE("https://www.saflax.de/0-WVK-Retail/Bilder-Pictures/SAFLAX-",'Basis-Tabelle-Samen'!N32,"-",'Basis-Tabelle-Samen'!J32,"-garden-to-go-lite-lithuanian.jpg")),
IF($C$1="Maltesisch - MT",HYPERLINK(CONCATENATE("https://www.saflax.de/0-WVK-Retail/Bilder-Pictures/SAFLAX-",'Basis-Tabelle-Samen'!N32,"-",'Basis-Tabelle-Samen'!J32,"-garden-to-go-lite-maltese.jpg")),
IF($C$1="Niederländisch - NL",HYPERLINK(CONCATENATE("https://www.saflax.de/0-WVK-Retail/Bilder-Pictures/SAFLAX-",'Basis-Tabelle-Samen'!N32,"-",'Basis-Tabelle-Samen'!J32,"-garden-to-go-lite-dutch.jpg")),
IF($C$1="Norwegisch - NO",HYPERLINK(CONCATENATE("https://www.saflax.de/0-WVK-Retail/Bilder-Pictures/SAFLAX-",'Basis-Tabelle-Samen'!N32,"-",'Basis-Tabelle-Samen'!J32,"-garden-to-go-lite-nowegian.jpg")),
IF($C$1="Polnisch - PL",HYPERLINK(CONCATENATE("https://www.saflax.de/0-WVK-Retail/Bilder-Pictures/SAFLAX-",'Basis-Tabelle-Samen'!N32,"-",'Basis-Tabelle-Samen'!J32,"-garden-to-go-lite-polish.jpg")),
IF($C$1="Portugiesisch - PT",HYPERLINK(CONCATENATE("https://www.saflax.de/0-WVK-Retail/Bilder-Pictures/SAFLAX-",'Basis-Tabelle-Samen'!N32,"-",'Basis-Tabelle-Samen'!J32,"-garden-to-go-lite-portuguese.jpg")),
IF($C$1="Rumänisch - RO",HYPERLINK(CONCATENATE("https://www.saflax.de/0-WVK-Retail/Bilder-Pictures/SAFLAX-",'Basis-Tabelle-Samen'!N32,"-",'Basis-Tabelle-Samen'!J32,"-garden-to-go-lite-romanian.jpg")),
IF($C$1="Schwedisch - SE",HYPERLINK(CONCATENATE("https://www.saflax.de/0-WVK-Retail/Bilder-Pictures/SAFLAX-",'Basis-Tabelle-Samen'!N32,"-",'Basis-Tabelle-Samen'!J32,"-garden-to-go-lite-swedish.jpg")),
IF($C$1="Slowakisch - SK",HYPERLINK(CONCATENATE("https://www.saflax.de/0-WVK-Retail/Bilder-Pictures/SAFLAX-",'Basis-Tabelle-Samen'!N32,"-",'Basis-Tabelle-Samen'!J32,"-garden-to-go-lite-slovak.jpg")),
IF($C$1="Slowenisch - SI",HYPERLINK(CONCATENATE("https://www.saflax.de/0-WVK-Retail/Bilder-Pictures/SAFLAX-",'Basis-Tabelle-Samen'!N32,"-",'Basis-Tabelle-Samen'!J32,"-garden-to-go-lite-slovenian.jpg")),
IF($C$1="Spanisch - ES",HYPERLINK(CONCATENATE("https://www.saflax.de/0-WVK-Retail/Bilder-Pictures/SAFLAX-",'Basis-Tabelle-Samen'!N32,"-",'Basis-Tabelle-Samen'!J32,"-garden-to-go-lite-spanish.jpg")),
IF($C$1="Tschechisch - CZ",HYPERLINK(CONCATENATE("https://www.saflax.de/0-WVK-Retail/Bilder-Pictures/SAFLAX-",'Basis-Tabelle-Samen'!N32,"-",'Basis-Tabelle-Samen'!J32,"-garden-to-go-lite-czech.jpg")),
IF($C$1="Türkisch - TR",HYPERLINK(CONCATENATE("https://www.saflax.de/0-WVK-Retail/Bilder-Pictures/SAFLAX-",'Basis-Tabelle-Samen'!N32,"-",'Basis-Tabelle-Samen'!J32,"-garden-to-go-lite-turkish.jpg")),
IF($C$1="Ungarisch - HU",HYPERLINK(CONCATENATE("https://www.saflax.de/0-WVK-Retail/Bilder-Pictures/SAFLAX-",'Basis-Tabelle-Samen'!N32,"-",'Basis-Tabelle-Samen'!J32,"-garden-to-go-lite-hungarian.jpg")),
" ACHTUNG")))))))))))))))))))))))))))))</f>
        <v>https://www.saflax.de/0-WVK-Retail/Bilder-Pictures/SAFLAX-82360-wisteria-sinensis-garden-to-go-lite-english.jpg</v>
      </c>
      <c r="AO62" s="330" t="str">
        <f>IF(J62&lt;1,"",
IF($C$1="Bulgarisch - BG",HYPERLINK(CONCATENATE("https://www.saflax.de/0-WVK-Retail/Bilder-Pictures/SAFLAX-",'Basis-Tabelle-Samen'!Q32,"-",'Basis-Tabelle-Samen'!J32,"-garden-to-go-bulgarian.jpg")),
IF($C$1="Dänisch - DK",HYPERLINK(CONCATENATE("https://www.saflax.de/0-WVK-Retail/Bilder-Pictures/SAFLAX-",'Basis-Tabelle-Samen'!Q32,"-",'Basis-Tabelle-Samen'!J32,"-garden-to-go-danish.jpg")),
IF($C$1="Deutsch - DE",HYPERLINK(CONCATENATE("https://www.saflax.de/0-WVK-Retail/Bilder-Pictures/SAFLAX-",'Basis-Tabelle-Samen'!Q32,"-",'Basis-Tabelle-Samen'!J32,"-garden-to-go-german.jpg")),
IF($C$1="Englisch - UK",HYPERLINK(CONCATENATE("https://www.saflax.de/0-WVK-Retail/Bilder-Pictures/SAFLAX-",'Basis-Tabelle-Samen'!Q32,"-",'Basis-Tabelle-Samen'!J32,"-garden-to-go-english.jpg")),
IF($C$1="Estnisch - EE",HYPERLINK(CONCATENATE("https://www.saflax.de/0-WVK-Retail/Bilder-Pictures/SAFLAX-",'Basis-Tabelle-Samen'!Q32,"-",'Basis-Tabelle-Samen'!J32,"-garden-to-go-estonian.jpg")),
IF($C$1="Finnisch - FI",HYPERLINK(CONCATENATE("https://www.saflax.de/0-WVK-Retail/Bilder-Pictures/SAFLAX-",'Basis-Tabelle-Samen'!Q32,"-",'Basis-Tabelle-Samen'!J32,"-garden-to-go-finnish.jpg")),
IF($C$1="Französisch - FR",HYPERLINK(CONCATENATE("https://www.saflax.de/0-WVK-Retail/Bilder-Pictures/SAFLAX-",'Basis-Tabelle-Samen'!Q32,"-",'Basis-Tabelle-Samen'!J32,"-garden-to-go-french.jpg")),
IF($C$1="Griechisch - GR",HYPERLINK(CONCATENATE("https://www.saflax.de/0-WVK-Retail/Bilder-Pictures/SAFLAX-",'Basis-Tabelle-Samen'!Q32,"-",'Basis-Tabelle-Samen'!J32,"-garden-to-go-greek.jpg")),
IF($C$1="Irisch - IE",HYPERLINK(CONCATENATE("https://www.saflax.de/0-WVK-Retail/Bilder-Pictures/SAFLAX-",'Basis-Tabelle-Samen'!Q32,"-",'Basis-Tabelle-Samen'!J32,"-garden-to-go-irish.jpg")),
IF($C$1="Isländisch - IS",HYPERLINK(CONCATENATE("https://www.saflax.de/0-WVK-Retail/Bilder-Pictures/SAFLAX-",'Basis-Tabelle-Samen'!Q32,"-",'Basis-Tabelle-Samen'!J32,"-garden-to-go-icelandic.jpg")),
IF($C$1="Italienisch - IT",HYPERLINK(CONCATENATE("https://www.saflax.de/0-WVK-Retail/Bilder-Pictures/SAFLAX-",'Basis-Tabelle-Samen'!Q32,"-",'Basis-Tabelle-Samen'!J32,"-garden-to-go-italian.jpg")),
IF($C$1="Japanisch - JP",HYPERLINK(CONCATENATE("https://www.saflax.de/0-WVK-Retail/Bilder-Pictures/SAFLAX-",'Basis-Tabelle-Samen'!Q32,"-",'Basis-Tabelle-Samen'!J32,"-garden-to-go-japanese.jpg")),
IF($C$1="Kroatisch - HR",HYPERLINK(CONCATENATE("https://www.saflax.de/0-WVK-Retail/Bilder-Pictures/SAFLAX-",'Basis-Tabelle-Samen'!Q32,"-",'Basis-Tabelle-Samen'!J32,"-garden-to-go-croatian.jpg")),
IF($C$1="Lettisch - LV",HYPERLINK(CONCATENATE("https://www.saflax.de/0-WVK-Retail/Bilder-Pictures/SAFLAX-",'Basis-Tabelle-Samen'!Q32,"-",'Basis-Tabelle-Samen'!J32,"-garden-to-go-latvian.jpg")),
IF($C$1="Litauisch - LT",HYPERLINK(CONCATENATE("https://www.saflax.de/0-WVK-Retail/Bilder-Pictures/SAFLAX-",'Basis-Tabelle-Samen'!Q32,"-",'Basis-Tabelle-Samen'!J32,"-garden-to-go-lithuanian.jpg")),
IF($C$1="Maltesisch - MT",HYPERLINK(CONCATENATE("https://www.saflax.de/0-WVK-Retail/Bilder-Pictures/SAFLAX-",'Basis-Tabelle-Samen'!Q32,"-",'Basis-Tabelle-Samen'!J32,"-garden-to-go-maltese.jpg")),
IF($C$1="Niederländisch - NL",HYPERLINK(CONCATENATE("https://www.saflax.de/0-WVK-Retail/Bilder-Pictures/SAFLAX-",'Basis-Tabelle-Samen'!Q32,"-",'Basis-Tabelle-Samen'!J32,"-garden-to-go-dutch.jpg")),
IF($C$1="Norwegisch - NO",HYPERLINK(CONCATENATE("https://www.saflax.de/0-WVK-Retail/Bilder-Pictures/SAFLAX-",'Basis-Tabelle-Samen'!Q32,"-",'Basis-Tabelle-Samen'!J32,"-garden-to-go-nowegian.jpg")),
IF($C$1="Polnisch - PL",HYPERLINK(CONCATENATE("https://www.saflax.de/0-WVK-Retail/Bilder-Pictures/SAFLAX-",'Basis-Tabelle-Samen'!Q32,"-",'Basis-Tabelle-Samen'!J32,"-garden-to-go-polish.jpg")),
IF($C$1="Portugiesisch - PT",HYPERLINK(CONCATENATE("https://www.saflax.de/0-WVK-Retail/Bilder-Pictures/SAFLAX-",'Basis-Tabelle-Samen'!Q32,"-",'Basis-Tabelle-Samen'!J32,"-garden-to-go-portuguese.jpg")),
IF($C$1="Rumänisch - RO",HYPERLINK(CONCATENATE("https://www.saflax.de/0-WVK-Retail/Bilder-Pictures/SAFLAX-",'Basis-Tabelle-Samen'!Q32,"-",'Basis-Tabelle-Samen'!J32,"-garden-to-go-romanian.jpg")),
IF($C$1="Schwedisch - SE",HYPERLINK(CONCATENATE("https://www.saflax.de/0-WVK-Retail/Bilder-Pictures/SAFLAX-",'Basis-Tabelle-Samen'!Q32,"-",'Basis-Tabelle-Samen'!J32,"-garden-to-go-swedish.jpg")),
IF($C$1="Slowakisch - SK",HYPERLINK(CONCATENATE("https://www.saflax.de/0-WVK-Retail/Bilder-Pictures/SAFLAX-",'Basis-Tabelle-Samen'!Q32,"-",'Basis-Tabelle-Samen'!J32,"-garden-to-go-slovak.jpg")),
IF($C$1="Slowenisch - SI",HYPERLINK(CONCATENATE("https://www.saflax.de/0-WVK-Retail/Bilder-Pictures/SAFLAX-",'Basis-Tabelle-Samen'!Q32,"-",'Basis-Tabelle-Samen'!J32,"-garden-to-go-slovenian.jpg")),
IF($C$1="Spanisch - ES",HYPERLINK(CONCATENATE("https://www.saflax.de/0-WVK-Retail/Bilder-Pictures/SAFLAX-",'Basis-Tabelle-Samen'!Q32,"-",'Basis-Tabelle-Samen'!J32,"-garden-to-go-spanish.jpg")),
IF($C$1="Tschechisch - CZ",HYPERLINK(CONCATENATE("https://www.saflax.de/0-WVK-Retail/Bilder-Pictures/SAFLAX-",'Basis-Tabelle-Samen'!Q32,"-",'Basis-Tabelle-Samen'!J32,"-garden-to-go-czech.jpg")),
IF($C$1="Türkisch - TR",HYPERLINK(CONCATENATE("https://www.saflax.de/0-WVK-Retail/Bilder-Pictures/SAFLAX-",'Basis-Tabelle-Samen'!Q32,"-",'Basis-Tabelle-Samen'!J32,"-garden-to-go-turkish.jpg")),
IF($C$1="Ungarisch - HU",HYPERLINK(CONCATENATE("https://www.saflax.de/0-WVK-Retail/Bilder-Pictures/SAFLAX-",'Basis-Tabelle-Samen'!Q32,"-",'Basis-Tabelle-Samen'!J32,"-garden-to-go-hungarian.jpg")),
" ACHTUNG")))))))))))))))))))))))))))))</f>
        <v>https://www.saflax.de/0-WVK-Retail/Bilder-Pictures/SAFLAX-52360-wisteria-sinensis-garden-to-go-english.jpg</v>
      </c>
      <c r="AP62" s="330" t="str">
        <f>IF(K62&lt;1,"",
IF($C$1="Bulgarisch - BG",HYPERLINK(CONCATENATE("https://www.saflax.de/0-WVK-Retail/Bilder-Pictures/SAFLAX-",'Basis-Tabelle-Samen'!T32,"-",'Basis-Tabelle-Samen'!J32,"-cultivation-set-bulgarian.jpg")),
IF($C$1="Dänisch - DK",HYPERLINK(CONCATENATE("https://www.saflax.de/0-WVK-Retail/Bilder-Pictures/SAFLAX-",'Basis-Tabelle-Samen'!T32,"-",'Basis-Tabelle-Samen'!J32,"-cultivation-set-danish.jpg")),
IF($C$1="Deutsch - DE",HYPERLINK(CONCATENATE("https://www.saflax.de/0-WVK-Retail/Bilder-Pictures/SAFLAX-",'Basis-Tabelle-Samen'!T32,"-",'Basis-Tabelle-Samen'!J32,"-cultivation-set-german.jpg")),
IF($C$1="Englisch - UK",HYPERLINK(CONCATENATE("https://www.saflax.de/0-WVK-Retail/Bilder-Pictures/SAFLAX-",'Basis-Tabelle-Samen'!T32,"-",'Basis-Tabelle-Samen'!J32,"-cultivation-set-english.jpg")),
IF($C$1="Estnisch - EE",HYPERLINK(CONCATENATE("https://www.saflax.de/0-WVK-Retail/Bilder-Pictures/SAFLAX-",'Basis-Tabelle-Samen'!T32,"-",'Basis-Tabelle-Samen'!J32,"-cultivation-set-estonian.jpg")),
IF($C$1="Finnisch - FI",HYPERLINK(CONCATENATE("https://www.saflax.de/0-WVK-Retail/Bilder-Pictures/SAFLAX-",'Basis-Tabelle-Samen'!T32,"-",'Basis-Tabelle-Samen'!J32,"-cultivation-set-finnish.jpg")),
IF($C$1="Französisch - FR",HYPERLINK(CONCATENATE("https://www.saflax.de/0-WVK-Retail/Bilder-Pictures/SAFLAX-",'Basis-Tabelle-Samen'!T32,"-",'Basis-Tabelle-Samen'!J32,"-cultivation-set-french.jpg")),
IF($C$1="Griechisch - GR",HYPERLINK(CONCATENATE("https://www.saflax.de/0-WVK-Retail/Bilder-Pictures/SAFLAX-",'Basis-Tabelle-Samen'!T32,"-",'Basis-Tabelle-Samen'!J32,"-cultivation-set-greek.jpg")),
IF($C$1="Irisch - IE",HYPERLINK(CONCATENATE("https://www.saflax.de/0-WVK-Retail/Bilder-Pictures/SAFLAX-",'Basis-Tabelle-Samen'!T32,"-",'Basis-Tabelle-Samen'!J32,"-cultivation-set-irish.jpg")),
IF($C$1="Isländisch - IS",HYPERLINK(CONCATENATE("https://www.saflax.de/0-WVK-Retail/Bilder-Pictures/SAFLAX-",'Basis-Tabelle-Samen'!T32,"-",'Basis-Tabelle-Samen'!J32,"-cultivation-set-icelandic.jpg")),
IF($C$1="Italienisch - IT",HYPERLINK(CONCATENATE("https://www.saflax.de/0-WVK-Retail/Bilder-Pictures/SAFLAX-",'Basis-Tabelle-Samen'!T32,"-",'Basis-Tabelle-Samen'!J32,"-cultivation-set-italian.jpg")),
IF($C$1="Japanisch - JP",HYPERLINK(CONCATENATE("https://www.saflax.de/0-WVK-Retail/Bilder-Pictures/SAFLAX-",'Basis-Tabelle-Samen'!T32,"-",'Basis-Tabelle-Samen'!J32,"-cultivation-set-japanese.jpg")),
IF($C$1="Kroatisch - HR",HYPERLINK(CONCATENATE("https://www.saflax.de/0-WVK-Retail/Bilder-Pictures/SAFLAX-",'Basis-Tabelle-Samen'!T32,"-",'Basis-Tabelle-Samen'!J32,"-cultivation-set-croatian.jpg")),
IF($C$1="Lettisch - LV",HYPERLINK(CONCATENATE("https://www.saflax.de/0-WVK-Retail/Bilder-Pictures/SAFLAX-",'Basis-Tabelle-Samen'!T32,"-",'Basis-Tabelle-Samen'!J32,"-cultivation-set-latvian.jpg")),
IF($C$1="Litauisch - LT",HYPERLINK(CONCATENATE("https://www.saflax.de/0-WVK-Retail/Bilder-Pictures/SAFLAX-",'Basis-Tabelle-Samen'!T32,"-",'Basis-Tabelle-Samen'!J32,"-cultivation-set-lithuanian.jpg")),
IF($C$1="Maltesisch - MT",HYPERLINK(CONCATENATE("https://www.saflax.de/0-WVK-Retail/Bilder-Pictures/SAFLAX-",'Basis-Tabelle-Samen'!T32,"-",'Basis-Tabelle-Samen'!J32,"-cultivation-set-maltese.jpg")),
IF($C$1="Niederländisch - NL",HYPERLINK(CONCATENATE("https://www.saflax.de/0-WVK-Retail/Bilder-Pictures/SAFLAX-",'Basis-Tabelle-Samen'!T32,"-",'Basis-Tabelle-Samen'!J32,"-cultivation-set-dutch.jpg")),
IF($C$1="Norwegisch - NO",HYPERLINK(CONCATENATE("https://www.saflax.de/0-WVK-Retail/Bilder-Pictures/SAFLAX-",'Basis-Tabelle-Samen'!T32,"-",'Basis-Tabelle-Samen'!J32,"-cultivation-set-nowegian.jpg")),
IF($C$1="Polnisch - PL",HYPERLINK(CONCATENATE("https://www.saflax.de/0-WVK-Retail/Bilder-Pictures/SAFLAX-",'Basis-Tabelle-Samen'!T32,"-",'Basis-Tabelle-Samen'!J32,"-cultivation-set-polish.jpg")),
IF($C$1="Portugiesisch - PT",HYPERLINK(CONCATENATE("https://www.saflax.de/0-WVK-Retail/Bilder-Pictures/SAFLAX-",'Basis-Tabelle-Samen'!T32,"-",'Basis-Tabelle-Samen'!J32,"-cultivation-set-portuguese.jpg")),
IF($C$1="Rumänisch - RO",HYPERLINK(CONCATENATE("https://www.saflax.de/0-WVK-Retail/Bilder-Pictures/SAFLAX-",'Basis-Tabelle-Samen'!T32,"-",'Basis-Tabelle-Samen'!J32,"-cultivation-set-romanian.jpg")),
IF($C$1="Schwedisch - SE",HYPERLINK(CONCATENATE("https://www.saflax.de/0-WVK-Retail/Bilder-Pictures/SAFLAX-",'Basis-Tabelle-Samen'!T32,"-",'Basis-Tabelle-Samen'!J32,"-cultivation-set-swedish.jpg")),
IF($C$1="Slowakisch - SK",HYPERLINK(CONCATENATE("https://www.saflax.de/0-WVK-Retail/Bilder-Pictures/SAFLAX-",'Basis-Tabelle-Samen'!T32,"-",'Basis-Tabelle-Samen'!J32,"-cultivation-set-slovak.jpg")),
IF($C$1="Slowenisch - SI",HYPERLINK(CONCATENATE("https://www.saflax.de/0-WVK-Retail/Bilder-Pictures/SAFLAX-",'Basis-Tabelle-Samen'!T32,"-",'Basis-Tabelle-Samen'!J32,"-cultivation-set-slovenian.jpg")),
IF($C$1="Spanisch - ES",HYPERLINK(CONCATENATE("https://www.saflax.de/0-WVK-Retail/Bilder-Pictures/SAFLAX-",'Basis-Tabelle-Samen'!T32,"-",'Basis-Tabelle-Samen'!J32,"-cultivation-set-spanish.jpg")),
IF($C$1="Tschechisch - CZ",HYPERLINK(CONCATENATE("https://www.saflax.de/0-WVK-Retail/Bilder-Pictures/SAFLAX-",'Basis-Tabelle-Samen'!T32,"-",'Basis-Tabelle-Samen'!J32,"-cultivation-set-czech.jpg")),
IF($C$1="Türkisch - TR",HYPERLINK(CONCATENATE("https://www.saflax.de/0-WVK-Retail/Bilder-Pictures/SAFLAX-",'Basis-Tabelle-Samen'!T32,"-",'Basis-Tabelle-Samen'!J32,"-cultivation-set-turkish.jpg")),
IF($C$1="Ungarisch - HU",HYPERLINK(CONCATENATE("https://www.saflax.de/0-WVK-Retail/Bilder-Pictures/SAFLAX-",'Basis-Tabelle-Samen'!T32,"-",'Basis-Tabelle-Samen'!J32,"-cultivation-set-hungarian.jpg")),
" ACHTUNG")))))))))))))))))))))))))))))</f>
        <v>https://www.saflax.de/0-WVK-Retail/Bilder-Pictures/SAFLAX-32360-wisteria-sinensis-cultivation-set-english.jpg</v>
      </c>
      <c r="AQ62" s="330" t="str">
        <f>IF(L62&lt;1,"",
IF($C$1="Bulgarisch - BG",HYPERLINK(CONCATENATE("https://www.saflax.de/0-WVK-Retail/Bilder-Pictures/SAFLAX-",'Basis-Tabelle-Samen'!W32,"-",'Basis-Tabelle-Samen'!J32,"-garden-in-the-bag-bulgarian.jpg")),
IF($C$1="Dänisch - DK",HYPERLINK(CONCATENATE("https://www.saflax.de/0-WVK-Retail/Bilder-Pictures/SAFLAX-",'Basis-Tabelle-Samen'!W32,"-",'Basis-Tabelle-Samen'!J32,"-garden-in-the-bag-danish.jpg")),
IF($C$1="Deutsch - DE",HYPERLINK(CONCATENATE("https://www.saflax.de/0-WVK-Retail/Bilder-Pictures/SAFLAX-",'Basis-Tabelle-Samen'!W32,"-",'Basis-Tabelle-Samen'!J32,"-garden-in-the-bag-german.jpg")),
IF($C$1="Englisch - UK",HYPERLINK(CONCATENATE("https://www.saflax.de/0-WVK-Retail/Bilder-Pictures/SAFLAX-",'Basis-Tabelle-Samen'!W32,"-",'Basis-Tabelle-Samen'!J32,"-garden-in-the-bag-english.jpg")),
IF($C$1="Estnisch - EE",HYPERLINK(CONCATENATE("https://www.saflax.de/0-WVK-Retail/Bilder-Pictures/SAFLAX-",'Basis-Tabelle-Samen'!W32,"-",'Basis-Tabelle-Samen'!J32,"-garden-in-the-bag-estonian.jpg")),
IF($C$1="Finnisch - FI",HYPERLINK(CONCATENATE("https://www.saflax.de/0-WVK-Retail/Bilder-Pictures/SAFLAX-",'Basis-Tabelle-Samen'!W32,"-",'Basis-Tabelle-Samen'!J32,"-garden-in-the-bag-finnish.jpg")),
IF($C$1="Französisch - FR",HYPERLINK(CONCATENATE("https://www.saflax.de/0-WVK-Retail/Bilder-Pictures/SAFLAX-",'Basis-Tabelle-Samen'!W32,"-",'Basis-Tabelle-Samen'!J32,"-garden-in-the-bag-french.jpg")),
IF($C$1="Griechisch - GR",HYPERLINK(CONCATENATE("https://www.saflax.de/0-WVK-Retail/Bilder-Pictures/SAFLAX-",'Basis-Tabelle-Samen'!W32,"-",'Basis-Tabelle-Samen'!J32,"-garden-in-the-bag-greek.jpg")),
IF($C$1="Irisch - IE",HYPERLINK(CONCATENATE("https://www.saflax.de/0-WVK-Retail/Bilder-Pictures/SAFLAX-",'Basis-Tabelle-Samen'!W32,"-",'Basis-Tabelle-Samen'!J32,"-garden-in-the-bag-irish.jpg")),
IF($C$1="Isländisch - IS",HYPERLINK(CONCATENATE("https://www.saflax.de/0-WVK-Retail/Bilder-Pictures/SAFLAX-",'Basis-Tabelle-Samen'!W32,"-",'Basis-Tabelle-Samen'!J32,"-garden-in-the-bag-icelandic.jpg")),
IF($C$1="Italienisch - IT",HYPERLINK(CONCATENATE("https://www.saflax.de/0-WVK-Retail/Bilder-Pictures/SAFLAX-",'Basis-Tabelle-Samen'!W32,"-",'Basis-Tabelle-Samen'!J32,"-garden-in-the-bag-italian.jpg")),
IF($C$1="Japanisch - JP",HYPERLINK(CONCATENATE("https://www.saflax.de/0-WVK-Retail/Bilder-Pictures/SAFLAX-",'Basis-Tabelle-Samen'!W32,"-",'Basis-Tabelle-Samen'!J32,"-garden-in-the-bag-japanese.jpg")),
IF($C$1="Kroatisch - HR",HYPERLINK(CONCATENATE("https://www.saflax.de/0-WVK-Retail/Bilder-Pictures/SAFLAX-",'Basis-Tabelle-Samen'!W32,"-",'Basis-Tabelle-Samen'!J32,"-garden-in-the-bag-croatian.jpg")),
IF($C$1="Lettisch - LV",HYPERLINK(CONCATENATE("https://www.saflax.de/0-WVK-Retail/Bilder-Pictures/SAFLAX-",'Basis-Tabelle-Samen'!W32,"-",'Basis-Tabelle-Samen'!J32,"-garden-in-the-bag-latvian.jpg")),
IF($C$1="Litauisch - LT",HYPERLINK(CONCATENATE("https://www.saflax.de/0-WVK-Retail/Bilder-Pictures/SAFLAX-",'Basis-Tabelle-Samen'!W32,"-",'Basis-Tabelle-Samen'!J32,"-garden-in-the-bag-lithuanian.jpg")),
IF($C$1="Maltesisch - MT",HYPERLINK(CONCATENATE("https://www.saflax.de/0-WVK-Retail/Bilder-Pictures/SAFLAX-",'Basis-Tabelle-Samen'!W32,"-",'Basis-Tabelle-Samen'!J32,"-garden-in-the-bag-maltese.jpg")),
IF($C$1="Niederländisch - NL",HYPERLINK(CONCATENATE("https://www.saflax.de/0-WVK-Retail/Bilder-Pictures/SAFLAX-",'Basis-Tabelle-Samen'!W32,"-",'Basis-Tabelle-Samen'!J32,"-garden-in-the-bag-dutch.jpg")),
IF($C$1="Norwegisch - NO",HYPERLINK(CONCATENATE("https://www.saflax.de/0-WVK-Retail/Bilder-Pictures/SAFLAX-",'Basis-Tabelle-Samen'!W32,"-",'Basis-Tabelle-Samen'!J32,"-garden-in-the-bag-nowegian.jpg")),
IF($C$1="Polnisch - PL",HYPERLINK(CONCATENATE("https://www.saflax.de/0-WVK-Retail/Bilder-Pictures/SAFLAX-",'Basis-Tabelle-Samen'!W32,"-",'Basis-Tabelle-Samen'!J32,"-garden-in-the-bag-polish.jpg")),
IF($C$1="Portugiesisch - PT",HYPERLINK(CONCATENATE("https://www.saflax.de/0-WVK-Retail/Bilder-Pictures/SAFLAX-",'Basis-Tabelle-Samen'!W32,"-",'Basis-Tabelle-Samen'!J32,"-garden-in-the-bag-portuguese.jpg")),
IF($C$1="Rumänisch - RO",HYPERLINK(CONCATENATE("https://www.saflax.de/0-WVK-Retail/Bilder-Pictures/SAFLAX-",'Basis-Tabelle-Samen'!W32,"-",'Basis-Tabelle-Samen'!J32,"-garden-in-the-bag-romanian.jpg")),
IF($C$1="Schwedisch - SE",HYPERLINK(CONCATENATE("https://www.saflax.de/0-WVK-Retail/Bilder-Pictures/SAFLAX-",'Basis-Tabelle-Samen'!W32,"-",'Basis-Tabelle-Samen'!J32,"-garden-in-the-bag-swedish.jpg")),
IF($C$1="Slowakisch - SK",HYPERLINK(CONCATENATE("https://www.saflax.de/0-WVK-Retail/Bilder-Pictures/SAFLAX-",'Basis-Tabelle-Samen'!W32,"-",'Basis-Tabelle-Samen'!J32,"-garden-in-the-bag-slovak.jpg")),
IF($C$1="Slowenisch - SI",HYPERLINK(CONCATENATE("https://www.saflax.de/0-WVK-Retail/Bilder-Pictures/SAFLAX-",'Basis-Tabelle-Samen'!W32,"-",'Basis-Tabelle-Samen'!J32,"-garden-in-the-bag-slovenian.jpg")),
IF($C$1="Spanisch - ES",HYPERLINK(CONCATENATE("https://www.saflax.de/0-WVK-Retail/Bilder-Pictures/SAFLAX-",'Basis-Tabelle-Samen'!W32,"-",'Basis-Tabelle-Samen'!J32,"-garden-in-the-bag-spanish.jpg")),
IF($C$1="Tschechisch - CZ",HYPERLINK(CONCATENATE("https://www.saflax.de/0-WVK-Retail/Bilder-Pictures/SAFLAX-",'Basis-Tabelle-Samen'!W32,"-",'Basis-Tabelle-Samen'!J32,"-garden-in-the-bag-czech.jpg")),
IF($C$1="Türkisch - TR",HYPERLINK(CONCATENATE("https://www.saflax.de/0-WVK-Retail/Bilder-Pictures/SAFLAX-",'Basis-Tabelle-Samen'!W32,"-",'Basis-Tabelle-Samen'!J32,"-garden-in-the-bag-turkish.jpg")),
IF($C$1="Ungarisch - HU",HYPERLINK(CONCATENATE("https://www.saflax.de/0-WVK-Retail/Bilder-Pictures/SAFLAX-",'Basis-Tabelle-Samen'!W32,"-",'Basis-Tabelle-Samen'!J32,"-garden-in-the-bag-hungarian.jpg")),
" ACHTUNG")))))))))))))))))))))))))))))</f>
        <v>https://www.saflax.de/0-WVK-Retail/Bilder-Pictures/SAFLAX-62360-wisteria-sinensis-garden-in-the-bag-english.jpg</v>
      </c>
    </row>
    <row r="63" spans="1:43" ht="17.100000000000001" customHeight="1" x14ac:dyDescent="0.2">
      <c r="A63" s="318" t="str">
        <f>IF('Basis-Tabelle-Samen'!A62="","",IF($C$1="Deutsch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63" s="319" t="str">
        <f>'Basis-Tabelle-Samen'!I62</f>
        <v>Eucalyptus pauciflora ssp. niphophila</v>
      </c>
      <c r="C63" s="316" t="str">
        <f>IF($C$1="Bulgarisch - BG",'Basis-Tabelle-Samen'!Z62,
IF($C$1="Dänisch - DK",'Basis-Tabelle-Samen'!AA62,
IF($C$1="Deutsch - DE",'Basis-Tabelle-Samen'!AB62,
IF($C$1="Englisch - UK",'Basis-Tabelle-Samen'!AC62,
IF($C$1="Estnisch - EE",'Basis-Tabelle-Samen'!AD62,
IF($C$1="Finnisch - FI",'Basis-Tabelle-Samen'!AE62,
IF($C$1="Französisch - FR",'Basis-Tabelle-Samen'!AF62,
IF($C$1="Griechisch - GR",'Basis-Tabelle-Samen'!AG62,
IF($C$1="Irisch - IE",'Basis-Tabelle-Samen'!AH62,
IF($C$1="Isländisch - IS",'Basis-Tabelle-Samen'!AI62,
IF($C$1="Italienisch - IT",'Basis-Tabelle-Samen'!AJ62,
IF($C$1="Japanisch - JP",'Basis-Tabelle-Samen'!AK62,
IF($C$1="Kroatisch - HR",'Basis-Tabelle-Samen'!AL62,
IF($C$1="Lettisch - LV",'Basis-Tabelle-Samen'!AM62,
IF($C$1="Litauisch - LT",'Basis-Tabelle-Samen'!AN62,
IF($C$1="Maltesisch - MT",'Basis-Tabelle-Samen'!AO62,
IF($C$1="Niederländisch - NL",'Basis-Tabelle-Samen'!AP62,
IF($C$1="Norwegisch - NO",'Basis-Tabelle-Samen'!AQ62,
IF($C$1="Polnisch - PL",'Basis-Tabelle-Samen'!AR62,
IF($C$1="Portugiesisch - PT",'Basis-Tabelle-Samen'!AS62,
IF($C$1="Rumänisch - RO",'Basis-Tabelle-Samen'!AT62,
IF($C$1="Schwedisch - SE",'Basis-Tabelle-Samen'!AU62,
IF($C$1="Slowakisch - SK",'Basis-Tabelle-Samen'!AV62,
IF($C$1="Slowenisch - SI",'Basis-Tabelle-Samen'!AW62,
IF($C$1="Spanisch - ES",'Basis-Tabelle-Samen'!AX62,
IF($C$1="Tschechisch - CZ",'Basis-Tabelle-Samen'!AY62,
IF($C$1="Türkisch - TR",'Basis-Tabelle-Samen'!AZ62,
IF($C$1="Ungarisch - HU",'Basis-Tabelle-Samen'!BA62,
" ACHTUNG"))))))))))))))))))))))))))))</f>
        <v>Alpine Snow Gum</v>
      </c>
      <c r="D63" s="320">
        <f>'Basis-Tabelle-Samen'!F62</f>
        <v>250</v>
      </c>
      <c r="E63" s="321" t="str">
        <f>'Basis-Tabelle-Samen'!H62</f>
        <v>7 %</v>
      </c>
      <c r="F63" s="322" t="str">
        <f>IF('Basis-Tabelle-Samen'!G62="","",'Basis-Tabelle-Samen'!G62)</f>
        <v>01</v>
      </c>
      <c r="G63" s="320">
        <f>'Basis-Tabelle-Samen'!C62</f>
        <v>12941</v>
      </c>
      <c r="H63" s="323">
        <f>'Basis-Tabelle-Samen'!D62</f>
        <v>4055473129419</v>
      </c>
      <c r="I63" s="324">
        <f>'Basis-Tabelle-Samen'!E62</f>
        <v>1.85</v>
      </c>
      <c r="J63" s="325">
        <f t="shared" si="0"/>
        <v>12</v>
      </c>
      <c r="K63" s="326">
        <f>'Basis-Tabelle-Samen'!K62</f>
        <v>72941</v>
      </c>
      <c r="L63" s="323">
        <f>'Basis-Tabelle-Samen'!L62</f>
        <v>4055473729411</v>
      </c>
      <c r="M63" s="324">
        <f>'Basis-Tabelle-Samen'!M62</f>
        <v>2.4500000000000002</v>
      </c>
      <c r="N63" s="326">
        <f>IF(K63&lt;1,"",'3'!$I$15)</f>
        <v>15</v>
      </c>
      <c r="O63" s="327">
        <f>IF(K63&lt;1,"",'3'!$J$11)</f>
        <v>90</v>
      </c>
      <c r="P63" s="326">
        <f>'Basis-Tabelle-Samen'!N62</f>
        <v>82941</v>
      </c>
      <c r="Q63" s="323">
        <f>'Basis-Tabelle-Samen'!O62</f>
        <v>4055473829418</v>
      </c>
      <c r="R63" s="328">
        <f>'Basis-Tabelle-Samen'!P62</f>
        <v>3.75</v>
      </c>
      <c r="S63" s="326">
        <f>IF(R63&lt;1,"",'3'!$M$15)</f>
        <v>18</v>
      </c>
      <c r="T63" s="327">
        <f>IF(R63&lt;1,"",'3'!$N$11)</f>
        <v>72</v>
      </c>
      <c r="U63" s="326">
        <f>'Basis-Tabelle-Samen'!Q62</f>
        <v>52941</v>
      </c>
      <c r="V63" s="323">
        <f>'Basis-Tabelle-Samen'!R62</f>
        <v>4055473529417</v>
      </c>
      <c r="W63" s="324">
        <f>'Basis-Tabelle-Samen'!S62</f>
        <v>4.95</v>
      </c>
      <c r="X63" s="326">
        <f>IF(U63&lt;1,"",'3'!$Q$15)</f>
        <v>6</v>
      </c>
      <c r="Y63" s="327">
        <f>IF(U63&lt;1,"",'3'!$R$11)</f>
        <v>24</v>
      </c>
      <c r="Z63" s="326">
        <f>'Basis-Tabelle-Samen'!T62</f>
        <v>32941</v>
      </c>
      <c r="AA63" s="323">
        <f>'Basis-Tabelle-Samen'!U62</f>
        <v>4055473329413</v>
      </c>
      <c r="AB63" s="324">
        <f>'Basis-Tabelle-Samen'!V62</f>
        <v>6.75</v>
      </c>
      <c r="AC63" s="326">
        <f>IF(Z63&lt;1,"",'3'!$U$15)</f>
        <v>6</v>
      </c>
      <c r="AD63" s="327">
        <f>IF(Z63&lt;1,"",'3'!$V$11)</f>
        <v>24</v>
      </c>
      <c r="AE63" s="326">
        <f>'Basis-Tabelle-Samen'!W62</f>
        <v>62941</v>
      </c>
      <c r="AF63" s="323">
        <f>'Basis-Tabelle-Samen'!X62</f>
        <v>4055473629414</v>
      </c>
      <c r="AG63" s="324">
        <f>'Basis-Tabelle-Samen'!Y62</f>
        <v>2.95</v>
      </c>
      <c r="AH63" s="326">
        <f>IF(AE63&lt;1,"",'3'!$Y$15)</f>
        <v>8</v>
      </c>
      <c r="AI63" s="327">
        <f>IF(AE63&lt;1,"",'3'!$Z$11)</f>
        <v>64</v>
      </c>
      <c r="AJ63" s="329"/>
      <c r="AK63" s="316" t="str">
        <f>IF(G63&lt;1,"",
IF($C$1="Bulgarisch - BG",HYPERLINK(CONCATENATE("https://www.saflax.de/0-WVK-Retail/Bilder-Pictures/SAFLAX-",'Basis-Tabelle-Samen'!C62,"-",'Basis-Tabelle-Samen'!J62,"-seed-package-front-cr-bulgarian.jpg")),
IF($C$1="Dänisch - DK",HYPERLINK(CONCATENATE("https://www.saflax.de/0-WVK-Retail/Bilder-Pictures/SAFLAX-",'Basis-Tabelle-Samen'!C62,"-",'Basis-Tabelle-Samen'!J62,"-seed-package-front-cr-danish.jpg")),
IF($C$1="Deutsch - DE",HYPERLINK(CONCATENATE("https://www.saflax.de/0-WVK-Retail/Bilder-Pictures/SAFLAX-",'Basis-Tabelle-Samen'!C62,"-",'Basis-Tabelle-Samen'!J62,"-seed-package-front-cr-german.jpg")),
IF($C$1="Englisch - UK",HYPERLINK(CONCATENATE("https://www.saflax.de/0-WVK-Retail/Bilder-Pictures/SAFLAX-",'Basis-Tabelle-Samen'!C62,"-",'Basis-Tabelle-Samen'!J62,"-seed-package-front-cr-english.jpg")),
IF($C$1="Estnisch - EE",HYPERLINK(CONCATENATE("https://www.saflax.de/0-WVK-Retail/Bilder-Pictures/SAFLAX-",'Basis-Tabelle-Samen'!C62,"-",'Basis-Tabelle-Samen'!J62,"-seed-package-front-cr-estonian.jpg")),
IF($C$1="Finnisch - FI",HYPERLINK(CONCATENATE("https://www.saflax.de/0-WVK-Retail/Bilder-Pictures/SAFLAX-",'Basis-Tabelle-Samen'!C62,"-",'Basis-Tabelle-Samen'!J62,"-seed-package-front-cr-finnish.jpg")),
IF($C$1="Französisch - FR",HYPERLINK(CONCATENATE("https://www.saflax.de/0-WVK-Retail/Bilder-Pictures/SAFLAX-",'Basis-Tabelle-Samen'!C62,"-",'Basis-Tabelle-Samen'!J62,"-seed-package-front-cr-french.jpg")),
IF($C$1="Griechisch - GR",HYPERLINK(CONCATENATE("https://www.saflax.de/0-WVK-Retail/Bilder-Pictures/SAFLAX-",'Basis-Tabelle-Samen'!C62,"-",'Basis-Tabelle-Samen'!J62,"-seed-package-front-cr-greek.jpg")),
IF($C$1="Irisch - IE",HYPERLINK(CONCATENATE("https://www.saflax.de/0-WVK-Retail/Bilder-Pictures/SAFLAX-",'Basis-Tabelle-Samen'!C62,"-",'Basis-Tabelle-Samen'!J62,"-seed-package-front-cr-irish.jpg")),
IF($C$1="Isländisch - IS",HYPERLINK(CONCATENATE("https://www.saflax.de/0-WVK-Retail/Bilder-Pictures/SAFLAX-",'Basis-Tabelle-Samen'!C62,"-",'Basis-Tabelle-Samen'!J62,"-seed-package-front-cr-icelandic.jpg")),
IF($C$1="Italienisch - IT",HYPERLINK(CONCATENATE("https://www.saflax.de/0-WVK-Retail/Bilder-Pictures/SAFLAX-",'Basis-Tabelle-Samen'!C62,"-",'Basis-Tabelle-Samen'!J62,"-seed-package-front-cr-italian.jpg")),
IF($C$1="Japanisch - JP",HYPERLINK(CONCATENATE("https://www.saflax.de/0-WVK-Retail/Bilder-Pictures/SAFLAX-",'Basis-Tabelle-Samen'!C62,"-",'Basis-Tabelle-Samen'!J62,"-seed-package-front-cr-japanese.jpg")),
IF($C$1="Kroatisch - HR",HYPERLINK(CONCATENATE("https://www.saflax.de/0-WVK-Retail/Bilder-Pictures/SAFLAX-",'Basis-Tabelle-Samen'!C62,"-",'Basis-Tabelle-Samen'!J62,"-seed-package-front-cr-croatian.jpg")),
IF($C$1="Lettisch - LV",HYPERLINK(CONCATENATE("https://www.saflax.de/0-WVK-Retail/Bilder-Pictures/SAFLAX-",'Basis-Tabelle-Samen'!C62,"-",'Basis-Tabelle-Samen'!J62,"-seed-package-front-cr-latvian.jpg")),
IF($C$1="Litauisch - LT",HYPERLINK(CONCATENATE("https://www.saflax.de/0-WVK-Retail/Bilder-Pictures/SAFLAX-",'Basis-Tabelle-Samen'!C62,"-",'Basis-Tabelle-Samen'!J62,"-seed-package-front-cr-lithuanian.jpg")),
IF($C$1="Maltesisch - MT",HYPERLINK(CONCATENATE("https://www.saflax.de/0-WVK-Retail/Bilder-Pictures/SAFLAX-",'Basis-Tabelle-Samen'!C62,"-",'Basis-Tabelle-Samen'!J62,"-seed-package-front-cr-maltese.jpg")),
IF($C$1="Niederländisch - NL",HYPERLINK(CONCATENATE("https://www.saflax.de/0-WVK-Retail/Bilder-Pictures/SAFLAX-",'Basis-Tabelle-Samen'!C62,"-",'Basis-Tabelle-Samen'!J62,"-seed-package-front-cr-dutch.jpg")),
IF($C$1="Norwegisch - NO",HYPERLINK(CONCATENATE("https://www.saflax.de/0-WVK-Retail/Bilder-Pictures/SAFLAX-",'Basis-Tabelle-Samen'!C62,"-",'Basis-Tabelle-Samen'!J62,"-seed-package-front-cr-nowegian.jpg")),
IF($C$1="Polnisch - PL",HYPERLINK(CONCATENATE("https://www.saflax.de/0-WVK-Retail/Bilder-Pictures/SAFLAX-",'Basis-Tabelle-Samen'!C62,"-",'Basis-Tabelle-Samen'!J62,"-seed-package-front-cr-polish.jpg")),
IF($C$1="Portugiesisch - PT",HYPERLINK(CONCATENATE("https://www.saflax.de/0-WVK-Retail/Bilder-Pictures/SAFLAX-",'Basis-Tabelle-Samen'!C62,"-",'Basis-Tabelle-Samen'!J62,"-seed-package-front-cr-portuguese.jpg")),
IF($C$1="Rumänisch - RO",HYPERLINK(CONCATENATE("https://www.saflax.de/0-WVK-Retail/Bilder-Pictures/SAFLAX-",'Basis-Tabelle-Samen'!C62,"-",'Basis-Tabelle-Samen'!J62,"-seed-package-front-cr-romanian.jpg")),
IF($C$1="Schwedisch - SE",HYPERLINK(CONCATENATE("https://www.saflax.de/0-WVK-Retail/Bilder-Pictures/SAFLAX-",'Basis-Tabelle-Samen'!C62,"-",'Basis-Tabelle-Samen'!J62,"-seed-package-front-cr-swedish.jpg")),
IF($C$1="Slowakisch - SK",HYPERLINK(CONCATENATE("https://www.saflax.de/0-WVK-Retail/Bilder-Pictures/SAFLAX-",'Basis-Tabelle-Samen'!C62,"-",'Basis-Tabelle-Samen'!J62,"-seed-package-front-cr-slovak.jpg")),
IF($C$1="Slowenisch - SI",HYPERLINK(CONCATENATE("https://www.saflax.de/0-WVK-Retail/Bilder-Pictures/SAFLAX-",'Basis-Tabelle-Samen'!C62,"-",'Basis-Tabelle-Samen'!J62,"-seed-package-front-cr-slovenian.jpg")),
IF($C$1="Spanisch - ES",HYPERLINK(CONCATENATE("https://www.saflax.de/0-WVK-Retail/Bilder-Pictures/SAFLAX-",'Basis-Tabelle-Samen'!C62,"-",'Basis-Tabelle-Samen'!J62,"-seed-package-front-cr-spanish.jpg")),
IF($C$1="Tschechisch - CZ",HYPERLINK(CONCATENATE("https://www.saflax.de/0-WVK-Retail/Bilder-Pictures/SAFLAX-",'Basis-Tabelle-Samen'!C62,"-",'Basis-Tabelle-Samen'!J62,"-seed-package-front-cr-czech.jpg")),
IF($C$1="Türkisch - TR",HYPERLINK(CONCATENATE("https://www.saflax.de/0-WVK-Retail/Bilder-Pictures/SAFLAX-",'Basis-Tabelle-Samen'!C62,"-",'Basis-Tabelle-Samen'!J62,"-seed-package-front-cr-turkish.jpg")),
IF($C$1="Ungarisch - HU",HYPERLINK(CONCATENATE("https://www.saflax.de/0-WVK-Retail/Bilder-Pictures/SAFLAX-",'Basis-Tabelle-Samen'!C62,"-",'Basis-Tabelle-Samen'!J62,"-seed-package-front-cr-hungarian.jpg")),
" ACHTUNG")))))))))))))))))))))))))))))</f>
        <v>https://www.saflax.de/0-WVK-Retail/Bilder-Pictures/SAFLAX-12941-eucalyptus-pauciflora-seed-package-front-cr-english.jpg</v>
      </c>
      <c r="AL63" s="330" t="str">
        <f>IF(G63&lt;1,"",
IF($C$1="Bulgarisch - BG",HYPERLINK(CONCATENATE("https://www.saflax.de/0-WVK-Retail/Bilder-Pictures/SAFLAX-",'Basis-Tabelle-Samen'!C62,"-",'Basis-Tabelle-Samen'!J62,"-seed-package-back-cr-bulgarian.jpg")),
IF($C$1="Dänisch - DK",HYPERLINK(CONCATENATE("https://www.saflax.de/0-WVK-Retail/Bilder-Pictures/SAFLAX-",'Basis-Tabelle-Samen'!C62,"-",'Basis-Tabelle-Samen'!J62,"-seed-package-back-cr-danish.jpg")),
IF($C$1="Deutsch - DE",HYPERLINK(CONCATENATE("https://www.saflax.de/0-WVK-Retail/Bilder-Pictures/SAFLAX-",'Basis-Tabelle-Samen'!C62,"-",'Basis-Tabelle-Samen'!J62,"-seed-package-back-cr-german.jpg")),
IF($C$1="Englisch - UK",HYPERLINK(CONCATENATE("https://www.saflax.de/0-WVK-Retail/Bilder-Pictures/SAFLAX-",'Basis-Tabelle-Samen'!C62,"-",'Basis-Tabelle-Samen'!J62,"-seed-package-back-cr-english.jpg")),
IF($C$1="Estnisch - EE",HYPERLINK(CONCATENATE("https://www.saflax.de/0-WVK-Retail/Bilder-Pictures/SAFLAX-",'Basis-Tabelle-Samen'!C62,"-",'Basis-Tabelle-Samen'!J62,"-seed-package-back-cr-estonian.jpg")),
IF($C$1="Finnisch - FI",HYPERLINK(CONCATENATE("https://www.saflax.de/0-WVK-Retail/Bilder-Pictures/SAFLAX-",'Basis-Tabelle-Samen'!C62,"-",'Basis-Tabelle-Samen'!J62,"-seed-package-back-cr-finnish.jpg")),
IF($C$1="Französisch - FR",HYPERLINK(CONCATENATE("https://www.saflax.de/0-WVK-Retail/Bilder-Pictures/SAFLAX-",'Basis-Tabelle-Samen'!C62,"-",'Basis-Tabelle-Samen'!J62,"-seed-package-back-cr-french.jpg")),
IF($C$1="Griechisch - GR",HYPERLINK(CONCATENATE("https://www.saflax.de/0-WVK-Retail/Bilder-Pictures/SAFLAX-",'Basis-Tabelle-Samen'!C62,"-",'Basis-Tabelle-Samen'!J62,"-seed-package-back-cr-greek.jpg")),
IF($C$1="Irisch - IE",HYPERLINK(CONCATENATE("https://www.saflax.de/0-WVK-Retail/Bilder-Pictures/SAFLAX-",'Basis-Tabelle-Samen'!C62,"-",'Basis-Tabelle-Samen'!J62,"-seed-package-back-cr-irish.jpg")),
IF($C$1="Isländisch - IS",HYPERLINK(CONCATENATE("https://www.saflax.de/0-WVK-Retail/Bilder-Pictures/SAFLAX-",'Basis-Tabelle-Samen'!C62,"-",'Basis-Tabelle-Samen'!J62,"-seed-package-back-cr-icelandic.jpg")),
IF($C$1="Italienisch - IT",HYPERLINK(CONCATENATE("https://www.saflax.de/0-WVK-Retail/Bilder-Pictures/SAFLAX-",'Basis-Tabelle-Samen'!C62,"-",'Basis-Tabelle-Samen'!J62,"-seed-package-back-cr-italian.jpg")),
IF($C$1="Japanisch - JP",HYPERLINK(CONCATENATE("https://www.saflax.de/0-WVK-Retail/Bilder-Pictures/SAFLAX-",'Basis-Tabelle-Samen'!C62,"-",'Basis-Tabelle-Samen'!J62,"-seed-package-back-cr-japanese.jpg")),
IF($C$1="Kroatisch - HR",HYPERLINK(CONCATENATE("https://www.saflax.de/0-WVK-Retail/Bilder-Pictures/SAFLAX-",'Basis-Tabelle-Samen'!C62,"-",'Basis-Tabelle-Samen'!J62,"-seed-package-back-cr-croatian.jpg")),
IF($C$1="Lettisch - LV",HYPERLINK(CONCATENATE("https://www.saflax.de/0-WVK-Retail/Bilder-Pictures/SAFLAX-",'Basis-Tabelle-Samen'!C62,"-",'Basis-Tabelle-Samen'!J62,"-seed-package-back-cr-latvian.jpg")),
IF($C$1="Litauisch - LT",HYPERLINK(CONCATENATE("https://www.saflax.de/0-WVK-Retail/Bilder-Pictures/SAFLAX-",'Basis-Tabelle-Samen'!C62,"-",'Basis-Tabelle-Samen'!J62,"-seed-package-back-cr-lithuanian.jpg")),
IF($C$1="Maltesisch - MT",HYPERLINK(CONCATENATE("https://www.saflax.de/0-WVK-Retail/Bilder-Pictures/SAFLAX-",'Basis-Tabelle-Samen'!C62,"-",'Basis-Tabelle-Samen'!J62,"-seed-package-back-cr-maltese.jpg")),
IF($C$1="Niederländisch - NL",HYPERLINK(CONCATENATE("https://www.saflax.de/0-WVK-Retail/Bilder-Pictures/SAFLAX-",'Basis-Tabelle-Samen'!C62,"-",'Basis-Tabelle-Samen'!J62,"-seed-package-back-cr-dutch.jpg")),
IF($C$1="Norwegisch - NO",HYPERLINK(CONCATENATE("https://www.saflax.de/0-WVK-Retail/Bilder-Pictures/SAFLAX-",'Basis-Tabelle-Samen'!C62,"-",'Basis-Tabelle-Samen'!J62,"-seed-package-back-cr-nowegian.jpg")),
IF($C$1="Polnisch - PL",HYPERLINK(CONCATENATE("https://www.saflax.de/0-WVK-Retail/Bilder-Pictures/SAFLAX-",'Basis-Tabelle-Samen'!C62,"-",'Basis-Tabelle-Samen'!J62,"-seed-package-back-cr-polish.jpg")),
IF($C$1="Portugiesisch - PT",HYPERLINK(CONCATENATE("https://www.saflax.de/0-WVK-Retail/Bilder-Pictures/SAFLAX-",'Basis-Tabelle-Samen'!C62,"-",'Basis-Tabelle-Samen'!J62,"-seed-package-back-cr-portuguese.jpg")),
IF($C$1="Rumänisch - RO",HYPERLINK(CONCATENATE("https://www.saflax.de/0-WVK-Retail/Bilder-Pictures/SAFLAX-",'Basis-Tabelle-Samen'!C62,"-",'Basis-Tabelle-Samen'!J62,"-seed-package-back-cr-romanian.jpg")),
IF($C$1="Schwedisch - SE",HYPERLINK(CONCATENATE("https://www.saflax.de/0-WVK-Retail/Bilder-Pictures/SAFLAX-",'Basis-Tabelle-Samen'!C62,"-",'Basis-Tabelle-Samen'!J62,"-seed-package-back-cr-swedish.jpg")),
IF($C$1="Slowakisch - SK",HYPERLINK(CONCATENATE("https://www.saflax.de/0-WVK-Retail/Bilder-Pictures/SAFLAX-",'Basis-Tabelle-Samen'!C62,"-",'Basis-Tabelle-Samen'!J62,"-seed-package-back-cr-slovak.jpg")),
IF($C$1="Slowenisch - SI",HYPERLINK(CONCATENATE("https://www.saflax.de/0-WVK-Retail/Bilder-Pictures/SAFLAX-",'Basis-Tabelle-Samen'!C62,"-",'Basis-Tabelle-Samen'!J62,"-seed-package-back-cr-slovenian.jpg")),
IF($C$1="Spanisch - ES",HYPERLINK(CONCATENATE("https://www.saflax.de/0-WVK-Retail/Bilder-Pictures/SAFLAX-",'Basis-Tabelle-Samen'!C62,"-",'Basis-Tabelle-Samen'!J62,"-seed-package-back-cr-spanish.jpg")),
IF($C$1="Tschechisch - CZ",HYPERLINK(CONCATENATE("https://www.saflax.de/0-WVK-Retail/Bilder-Pictures/SAFLAX-",'Basis-Tabelle-Samen'!C62,"-",'Basis-Tabelle-Samen'!J62,"-seed-package-back-cr-czech.jpg")),
IF($C$1="Türkisch - TR",HYPERLINK(CONCATENATE("https://www.saflax.de/0-WVK-Retail/Bilder-Pictures/SAFLAX-",'Basis-Tabelle-Samen'!C62,"-",'Basis-Tabelle-Samen'!J62,"-seed-package-back-cr-turkish.jpg")),
IF($C$1="Ungarisch - HU",HYPERLINK(CONCATENATE("https://www.saflax.de/0-WVK-Retail/Bilder-Pictures/SAFLAX-",'Basis-Tabelle-Samen'!C62,"-",'Basis-Tabelle-Samen'!J62,"-seed-package-back-cr-hungarian.jpg")),
" ACHTUNG")))))))))))))))))))))))))))))</f>
        <v>https://www.saflax.de/0-WVK-Retail/Bilder-Pictures/SAFLAX-12941-eucalyptus-pauciflora-seed-package-back-cr-english.jpg</v>
      </c>
      <c r="AM63" s="330" t="str">
        <f>IF(H63&lt;1,"",
IF($C$1="Bulgarisch - BG",HYPERLINK(CONCATENATE("https://www.saflax.de/0-WVK-Retail/Bilder-Pictures/SAFLAX-",'Basis-Tabelle-Samen'!K62,"-",'Basis-Tabelle-Samen'!J62,"-garden-to-go-mini-bulgarian.jpg")),
IF($C$1="Dänisch - DK",HYPERLINK(CONCATENATE("https://www.saflax.de/0-WVK-Retail/Bilder-Pictures/SAFLAX-",'Basis-Tabelle-Samen'!K62,"-",'Basis-Tabelle-Samen'!J62,"-garden-to-go-mini-danish.jpg")),
IF($C$1="Deutsch - DE",HYPERLINK(CONCATENATE("https://www.saflax.de/0-WVK-Retail/Bilder-Pictures/SAFLAX-",'Basis-Tabelle-Samen'!K62,"-",'Basis-Tabelle-Samen'!J62,"-garden-to-go-mini-german.jpg")),
IF($C$1="Englisch - UK",HYPERLINK(CONCATENATE("https://www.saflax.de/0-WVK-Retail/Bilder-Pictures/SAFLAX-",'Basis-Tabelle-Samen'!K62,"-",'Basis-Tabelle-Samen'!J62,"-garden-to-go-mini-english.jpg")),
IF($C$1="Estnisch - EE",HYPERLINK(CONCATENATE("https://www.saflax.de/0-WVK-Retail/Bilder-Pictures/SAFLAX-",'Basis-Tabelle-Samen'!K62,"-",'Basis-Tabelle-Samen'!J62,"-garden-to-go-mini-estonian.jpg")),
IF($C$1="Finnisch - FI",HYPERLINK(CONCATENATE("https://www.saflax.de/0-WVK-Retail/Bilder-Pictures/SAFLAX-",'Basis-Tabelle-Samen'!K62,"-",'Basis-Tabelle-Samen'!J62,"-garden-to-go-mini-finnish.jpg")),
IF($C$1="Französisch - FR",HYPERLINK(CONCATENATE("https://www.saflax.de/0-WVK-Retail/Bilder-Pictures/SAFLAX-",'Basis-Tabelle-Samen'!K62,"-",'Basis-Tabelle-Samen'!J62,"-garden-to-go-mini-french.jpg")),
IF($C$1="Griechisch - GR",HYPERLINK(CONCATENATE("https://www.saflax.de/0-WVK-Retail/Bilder-Pictures/SAFLAX-",'Basis-Tabelle-Samen'!K62,"-",'Basis-Tabelle-Samen'!J62,"-garden-to-go-mini-greek.jpg")),
IF($C$1="Irisch - IE",HYPERLINK(CONCATENATE("https://www.saflax.de/0-WVK-Retail/Bilder-Pictures/SAFLAX-",'Basis-Tabelle-Samen'!K62,"-",'Basis-Tabelle-Samen'!J62,"-garden-to-go-mini-irish.jpg")),
IF($C$1="Isländisch - IS",HYPERLINK(CONCATENATE("https://www.saflax.de/0-WVK-Retail/Bilder-Pictures/SAFLAX-",'Basis-Tabelle-Samen'!K62,"-",'Basis-Tabelle-Samen'!J62,"-garden-to-go-mini-icelandic.jpg")),
IF($C$1="Italienisch - IT",HYPERLINK(CONCATENATE("https://www.saflax.de/0-WVK-Retail/Bilder-Pictures/SAFLAX-",'Basis-Tabelle-Samen'!K62,"-",'Basis-Tabelle-Samen'!J62,"-garden-to-go-mini-italian.jpg")),
IF($C$1="Japanisch - JP",HYPERLINK(CONCATENATE("https://www.saflax.de/0-WVK-Retail/Bilder-Pictures/SAFLAX-",'Basis-Tabelle-Samen'!K62,"-",'Basis-Tabelle-Samen'!J62,"-garden-to-go-mini-japanese.jpg")),
IF($C$1="Kroatisch - HR",HYPERLINK(CONCATENATE("https://www.saflax.de/0-WVK-Retail/Bilder-Pictures/SAFLAX-",'Basis-Tabelle-Samen'!K62,"-",'Basis-Tabelle-Samen'!J62,"-garden-to-go-mini-croatian.jpg")),
IF($C$1="Lettisch - LV",HYPERLINK(CONCATENATE("https://www.saflax.de/0-WVK-Retail/Bilder-Pictures/SAFLAX-",'Basis-Tabelle-Samen'!K62,"-",'Basis-Tabelle-Samen'!J62,"-garden-to-go-mini-latvian.jpg")),
IF($C$1="Litauisch - LT",HYPERLINK(CONCATENATE("https://www.saflax.de/0-WVK-Retail/Bilder-Pictures/SAFLAX-",'Basis-Tabelle-Samen'!K62,"-",'Basis-Tabelle-Samen'!J62,"-garden-to-go-mini-lithuanian.jpg")),
IF($C$1="Maltesisch - MT",HYPERLINK(CONCATENATE("https://www.saflax.de/0-WVK-Retail/Bilder-Pictures/SAFLAX-",'Basis-Tabelle-Samen'!K62,"-",'Basis-Tabelle-Samen'!J62,"-garden-to-go-mini-maltese.jpg")),
IF($C$1="Niederländisch - NL",HYPERLINK(CONCATENATE("https://www.saflax.de/0-WVK-Retail/Bilder-Pictures/SAFLAX-",'Basis-Tabelle-Samen'!K62,"-",'Basis-Tabelle-Samen'!J62,"-garden-to-go-mini-dutch.jpg")),
IF($C$1="Norwegisch - NO",HYPERLINK(CONCATENATE("https://www.saflax.de/0-WVK-Retail/Bilder-Pictures/SAFLAX-",'Basis-Tabelle-Samen'!K62,"-",'Basis-Tabelle-Samen'!J62,"-garden-to-go-mini-nowegian.jpg")),
IF($C$1="Polnisch - PL",HYPERLINK(CONCATENATE("https://www.saflax.de/0-WVK-Retail/Bilder-Pictures/SAFLAX-",'Basis-Tabelle-Samen'!K62,"-",'Basis-Tabelle-Samen'!J62,"-garden-to-go-mini-polish.jpg")),
IF($C$1="Portugiesisch - PT",HYPERLINK(CONCATENATE("https://www.saflax.de/0-WVK-Retail/Bilder-Pictures/SAFLAX-",'Basis-Tabelle-Samen'!K62,"-",'Basis-Tabelle-Samen'!J62,"-garden-to-go-mini-portuguese.jpg")),
IF($C$1="Rumänisch - RO",HYPERLINK(CONCATENATE("https://www.saflax.de/0-WVK-Retail/Bilder-Pictures/SAFLAX-",'Basis-Tabelle-Samen'!K62,"-",'Basis-Tabelle-Samen'!J62,"-garden-to-go-mini-romanian.jpg")),
IF($C$1="Schwedisch - SE",HYPERLINK(CONCATENATE("https://www.saflax.de/0-WVK-Retail/Bilder-Pictures/SAFLAX-",'Basis-Tabelle-Samen'!K62,"-",'Basis-Tabelle-Samen'!J62,"-garden-to-go-mini-swedish.jpg")),
IF($C$1="Slowakisch - SK",HYPERLINK(CONCATENATE("https://www.saflax.de/0-WVK-Retail/Bilder-Pictures/SAFLAX-",'Basis-Tabelle-Samen'!K62,"-",'Basis-Tabelle-Samen'!J62,"-garden-to-go-mini-slovak.jpg")),
IF($C$1="Slowenisch - SI",HYPERLINK(CONCATENATE("https://www.saflax.de/0-WVK-Retail/Bilder-Pictures/SAFLAX-",'Basis-Tabelle-Samen'!K62,"-",'Basis-Tabelle-Samen'!J62,"-garden-to-go-mini-slovenian.jpg")),
IF($C$1="Spanisch - ES",HYPERLINK(CONCATENATE("https://www.saflax.de/0-WVK-Retail/Bilder-Pictures/SAFLAX-",'Basis-Tabelle-Samen'!K62,"-",'Basis-Tabelle-Samen'!J62,"-garden-to-go-mini-spanish.jpg")),
IF($C$1="Tschechisch - CZ",HYPERLINK(CONCATENATE("https://www.saflax.de/0-WVK-Retail/Bilder-Pictures/SAFLAX-",'Basis-Tabelle-Samen'!K62,"-",'Basis-Tabelle-Samen'!J62,"-garden-to-go-mini-czech.jpg")),
IF($C$1="Türkisch - TR",HYPERLINK(CONCATENATE("https://www.saflax.de/0-WVK-Retail/Bilder-Pictures/SAFLAX-",'Basis-Tabelle-Samen'!K62,"-",'Basis-Tabelle-Samen'!J62,"-garden-to-go-mini-turkish.jpg")),
IF($C$1="Ungarisch - HU",HYPERLINK(CONCATENATE("https://www.saflax.de/0-WVK-Retail/Bilder-Pictures/SAFLAX-",'Basis-Tabelle-Samen'!K62,"-",'Basis-Tabelle-Samen'!J62,"-garden-to-go-mini-hungarian.jpg")),
" ACHTUNG")))))))))))))))))))))))))))))</f>
        <v>https://www.saflax.de/0-WVK-Retail/Bilder-Pictures/SAFLAX-72941-eucalyptus-pauciflora-garden-to-go-mini-english.jpg</v>
      </c>
      <c r="AN63" s="330" t="str">
        <f>IF(I63&lt;1,"",
IF($C$1="Bulgarisch - BG",HYPERLINK(CONCATENATE("https://www.saflax.de/0-WVK-Retail/Bilder-Pictures/SAFLAX-",'Basis-Tabelle-Samen'!N62,"-",'Basis-Tabelle-Samen'!J62,"-garden-to-go-lite-bulgarian.jpg")),
IF($C$1="Dänisch - DK",HYPERLINK(CONCATENATE("https://www.saflax.de/0-WVK-Retail/Bilder-Pictures/SAFLAX-",'Basis-Tabelle-Samen'!N62,"-",'Basis-Tabelle-Samen'!J62,"-garden-to-go-lite-danish.jpg")),
IF($C$1="Deutsch - DE",HYPERLINK(CONCATENATE("https://www.saflax.de/0-WVK-Retail/Bilder-Pictures/SAFLAX-",'Basis-Tabelle-Samen'!N62,"-",'Basis-Tabelle-Samen'!J62,"-garden-to-go-lite-german.jpg")),
IF($C$1="Englisch - UK",HYPERLINK(CONCATENATE("https://www.saflax.de/0-WVK-Retail/Bilder-Pictures/SAFLAX-",'Basis-Tabelle-Samen'!N62,"-",'Basis-Tabelle-Samen'!J62,"-garden-to-go-lite-english.jpg")),
IF($C$1="Estnisch - EE",HYPERLINK(CONCATENATE("https://www.saflax.de/0-WVK-Retail/Bilder-Pictures/SAFLAX-",'Basis-Tabelle-Samen'!N62,"-",'Basis-Tabelle-Samen'!J62,"-garden-to-go-lite-estonian.jpg")),
IF($C$1="Finnisch - FI",HYPERLINK(CONCATENATE("https://www.saflax.de/0-WVK-Retail/Bilder-Pictures/SAFLAX-",'Basis-Tabelle-Samen'!N62,"-",'Basis-Tabelle-Samen'!J62,"-garden-to-go-lite-finnish.jpg")),
IF($C$1="Französisch - FR",HYPERLINK(CONCATENATE("https://www.saflax.de/0-WVK-Retail/Bilder-Pictures/SAFLAX-",'Basis-Tabelle-Samen'!N62,"-",'Basis-Tabelle-Samen'!J62,"-garden-to-go-lite-french.jpg")),
IF($C$1="Griechisch - GR",HYPERLINK(CONCATENATE("https://www.saflax.de/0-WVK-Retail/Bilder-Pictures/SAFLAX-",'Basis-Tabelle-Samen'!N62,"-",'Basis-Tabelle-Samen'!J62,"-garden-to-go-lite-greek.jpg")),
IF($C$1="Irisch - IE",HYPERLINK(CONCATENATE("https://www.saflax.de/0-WVK-Retail/Bilder-Pictures/SAFLAX-",'Basis-Tabelle-Samen'!N62,"-",'Basis-Tabelle-Samen'!J62,"-garden-to-go-lite-irish.jpg")),
IF($C$1="Isländisch - IS",HYPERLINK(CONCATENATE("https://www.saflax.de/0-WVK-Retail/Bilder-Pictures/SAFLAX-",'Basis-Tabelle-Samen'!N62,"-",'Basis-Tabelle-Samen'!J62,"-garden-to-go-lite-icelandic.jpg")),
IF($C$1="Italienisch - IT",HYPERLINK(CONCATENATE("https://www.saflax.de/0-WVK-Retail/Bilder-Pictures/SAFLAX-",'Basis-Tabelle-Samen'!N62,"-",'Basis-Tabelle-Samen'!J62,"-garden-to-go-lite-italian.jpg")),
IF($C$1="Japanisch - JP",HYPERLINK(CONCATENATE("https://www.saflax.de/0-WVK-Retail/Bilder-Pictures/SAFLAX-",'Basis-Tabelle-Samen'!N62,"-",'Basis-Tabelle-Samen'!J62,"-garden-to-go-lite-japanese.jpg")),
IF($C$1="Kroatisch - HR",HYPERLINK(CONCATENATE("https://www.saflax.de/0-WVK-Retail/Bilder-Pictures/SAFLAX-",'Basis-Tabelle-Samen'!N62,"-",'Basis-Tabelle-Samen'!J62,"-garden-to-go-lite-croatian.jpg")),
IF($C$1="Lettisch - LV",HYPERLINK(CONCATENATE("https://www.saflax.de/0-WVK-Retail/Bilder-Pictures/SAFLAX-",'Basis-Tabelle-Samen'!N62,"-",'Basis-Tabelle-Samen'!J62,"-garden-to-go-lite-latvian.jpg")),
IF($C$1="Litauisch - LT",HYPERLINK(CONCATENATE("https://www.saflax.de/0-WVK-Retail/Bilder-Pictures/SAFLAX-",'Basis-Tabelle-Samen'!N62,"-",'Basis-Tabelle-Samen'!J62,"-garden-to-go-lite-lithuanian.jpg")),
IF($C$1="Maltesisch - MT",HYPERLINK(CONCATENATE("https://www.saflax.de/0-WVK-Retail/Bilder-Pictures/SAFLAX-",'Basis-Tabelle-Samen'!N62,"-",'Basis-Tabelle-Samen'!J62,"-garden-to-go-lite-maltese.jpg")),
IF($C$1="Niederländisch - NL",HYPERLINK(CONCATENATE("https://www.saflax.de/0-WVK-Retail/Bilder-Pictures/SAFLAX-",'Basis-Tabelle-Samen'!N62,"-",'Basis-Tabelle-Samen'!J62,"-garden-to-go-lite-dutch.jpg")),
IF($C$1="Norwegisch - NO",HYPERLINK(CONCATENATE("https://www.saflax.de/0-WVK-Retail/Bilder-Pictures/SAFLAX-",'Basis-Tabelle-Samen'!N62,"-",'Basis-Tabelle-Samen'!J62,"-garden-to-go-lite-nowegian.jpg")),
IF($C$1="Polnisch - PL",HYPERLINK(CONCATENATE("https://www.saflax.de/0-WVK-Retail/Bilder-Pictures/SAFLAX-",'Basis-Tabelle-Samen'!N62,"-",'Basis-Tabelle-Samen'!J62,"-garden-to-go-lite-polish.jpg")),
IF($C$1="Portugiesisch - PT",HYPERLINK(CONCATENATE("https://www.saflax.de/0-WVK-Retail/Bilder-Pictures/SAFLAX-",'Basis-Tabelle-Samen'!N62,"-",'Basis-Tabelle-Samen'!J62,"-garden-to-go-lite-portuguese.jpg")),
IF($C$1="Rumänisch - RO",HYPERLINK(CONCATENATE("https://www.saflax.de/0-WVK-Retail/Bilder-Pictures/SAFLAX-",'Basis-Tabelle-Samen'!N62,"-",'Basis-Tabelle-Samen'!J62,"-garden-to-go-lite-romanian.jpg")),
IF($C$1="Schwedisch - SE",HYPERLINK(CONCATENATE("https://www.saflax.de/0-WVK-Retail/Bilder-Pictures/SAFLAX-",'Basis-Tabelle-Samen'!N62,"-",'Basis-Tabelle-Samen'!J62,"-garden-to-go-lite-swedish.jpg")),
IF($C$1="Slowakisch - SK",HYPERLINK(CONCATENATE("https://www.saflax.de/0-WVK-Retail/Bilder-Pictures/SAFLAX-",'Basis-Tabelle-Samen'!N62,"-",'Basis-Tabelle-Samen'!J62,"-garden-to-go-lite-slovak.jpg")),
IF($C$1="Slowenisch - SI",HYPERLINK(CONCATENATE("https://www.saflax.de/0-WVK-Retail/Bilder-Pictures/SAFLAX-",'Basis-Tabelle-Samen'!N62,"-",'Basis-Tabelle-Samen'!J62,"-garden-to-go-lite-slovenian.jpg")),
IF($C$1="Spanisch - ES",HYPERLINK(CONCATENATE("https://www.saflax.de/0-WVK-Retail/Bilder-Pictures/SAFLAX-",'Basis-Tabelle-Samen'!N62,"-",'Basis-Tabelle-Samen'!J62,"-garden-to-go-lite-spanish.jpg")),
IF($C$1="Tschechisch - CZ",HYPERLINK(CONCATENATE("https://www.saflax.de/0-WVK-Retail/Bilder-Pictures/SAFLAX-",'Basis-Tabelle-Samen'!N62,"-",'Basis-Tabelle-Samen'!J62,"-garden-to-go-lite-czech.jpg")),
IF($C$1="Türkisch - TR",HYPERLINK(CONCATENATE("https://www.saflax.de/0-WVK-Retail/Bilder-Pictures/SAFLAX-",'Basis-Tabelle-Samen'!N62,"-",'Basis-Tabelle-Samen'!J62,"-garden-to-go-lite-turkish.jpg")),
IF($C$1="Ungarisch - HU",HYPERLINK(CONCATENATE("https://www.saflax.de/0-WVK-Retail/Bilder-Pictures/SAFLAX-",'Basis-Tabelle-Samen'!N62,"-",'Basis-Tabelle-Samen'!J62,"-garden-to-go-lite-hungarian.jpg")),
" ACHTUNG")))))))))))))))))))))))))))))</f>
        <v>https://www.saflax.de/0-WVK-Retail/Bilder-Pictures/SAFLAX-82941-eucalyptus-pauciflora-garden-to-go-lite-english.jpg</v>
      </c>
      <c r="AO63" s="330" t="str">
        <f>IF(J63&lt;1,"",
IF($C$1="Bulgarisch - BG",HYPERLINK(CONCATENATE("https://www.saflax.de/0-WVK-Retail/Bilder-Pictures/SAFLAX-",'Basis-Tabelle-Samen'!Q62,"-",'Basis-Tabelle-Samen'!J62,"-garden-to-go-bulgarian.jpg")),
IF($C$1="Dänisch - DK",HYPERLINK(CONCATENATE("https://www.saflax.de/0-WVK-Retail/Bilder-Pictures/SAFLAX-",'Basis-Tabelle-Samen'!Q62,"-",'Basis-Tabelle-Samen'!J62,"-garden-to-go-danish.jpg")),
IF($C$1="Deutsch - DE",HYPERLINK(CONCATENATE("https://www.saflax.de/0-WVK-Retail/Bilder-Pictures/SAFLAX-",'Basis-Tabelle-Samen'!Q62,"-",'Basis-Tabelle-Samen'!J62,"-garden-to-go-german.jpg")),
IF($C$1="Englisch - UK",HYPERLINK(CONCATENATE("https://www.saflax.de/0-WVK-Retail/Bilder-Pictures/SAFLAX-",'Basis-Tabelle-Samen'!Q62,"-",'Basis-Tabelle-Samen'!J62,"-garden-to-go-english.jpg")),
IF($C$1="Estnisch - EE",HYPERLINK(CONCATENATE("https://www.saflax.de/0-WVK-Retail/Bilder-Pictures/SAFLAX-",'Basis-Tabelle-Samen'!Q62,"-",'Basis-Tabelle-Samen'!J62,"-garden-to-go-estonian.jpg")),
IF($C$1="Finnisch - FI",HYPERLINK(CONCATENATE("https://www.saflax.de/0-WVK-Retail/Bilder-Pictures/SAFLAX-",'Basis-Tabelle-Samen'!Q62,"-",'Basis-Tabelle-Samen'!J62,"-garden-to-go-finnish.jpg")),
IF($C$1="Französisch - FR",HYPERLINK(CONCATENATE("https://www.saflax.de/0-WVK-Retail/Bilder-Pictures/SAFLAX-",'Basis-Tabelle-Samen'!Q62,"-",'Basis-Tabelle-Samen'!J62,"-garden-to-go-french.jpg")),
IF($C$1="Griechisch - GR",HYPERLINK(CONCATENATE("https://www.saflax.de/0-WVK-Retail/Bilder-Pictures/SAFLAX-",'Basis-Tabelle-Samen'!Q62,"-",'Basis-Tabelle-Samen'!J62,"-garden-to-go-greek.jpg")),
IF($C$1="Irisch - IE",HYPERLINK(CONCATENATE("https://www.saflax.de/0-WVK-Retail/Bilder-Pictures/SAFLAX-",'Basis-Tabelle-Samen'!Q62,"-",'Basis-Tabelle-Samen'!J62,"-garden-to-go-irish.jpg")),
IF($C$1="Isländisch - IS",HYPERLINK(CONCATENATE("https://www.saflax.de/0-WVK-Retail/Bilder-Pictures/SAFLAX-",'Basis-Tabelle-Samen'!Q62,"-",'Basis-Tabelle-Samen'!J62,"-garden-to-go-icelandic.jpg")),
IF($C$1="Italienisch - IT",HYPERLINK(CONCATENATE("https://www.saflax.de/0-WVK-Retail/Bilder-Pictures/SAFLAX-",'Basis-Tabelle-Samen'!Q62,"-",'Basis-Tabelle-Samen'!J62,"-garden-to-go-italian.jpg")),
IF($C$1="Japanisch - JP",HYPERLINK(CONCATENATE("https://www.saflax.de/0-WVK-Retail/Bilder-Pictures/SAFLAX-",'Basis-Tabelle-Samen'!Q62,"-",'Basis-Tabelle-Samen'!J62,"-garden-to-go-japanese.jpg")),
IF($C$1="Kroatisch - HR",HYPERLINK(CONCATENATE("https://www.saflax.de/0-WVK-Retail/Bilder-Pictures/SAFLAX-",'Basis-Tabelle-Samen'!Q62,"-",'Basis-Tabelle-Samen'!J62,"-garden-to-go-croatian.jpg")),
IF($C$1="Lettisch - LV",HYPERLINK(CONCATENATE("https://www.saflax.de/0-WVK-Retail/Bilder-Pictures/SAFLAX-",'Basis-Tabelle-Samen'!Q62,"-",'Basis-Tabelle-Samen'!J62,"-garden-to-go-latvian.jpg")),
IF($C$1="Litauisch - LT",HYPERLINK(CONCATENATE("https://www.saflax.de/0-WVK-Retail/Bilder-Pictures/SAFLAX-",'Basis-Tabelle-Samen'!Q62,"-",'Basis-Tabelle-Samen'!J62,"-garden-to-go-lithuanian.jpg")),
IF($C$1="Maltesisch - MT",HYPERLINK(CONCATENATE("https://www.saflax.de/0-WVK-Retail/Bilder-Pictures/SAFLAX-",'Basis-Tabelle-Samen'!Q62,"-",'Basis-Tabelle-Samen'!J62,"-garden-to-go-maltese.jpg")),
IF($C$1="Niederländisch - NL",HYPERLINK(CONCATENATE("https://www.saflax.de/0-WVK-Retail/Bilder-Pictures/SAFLAX-",'Basis-Tabelle-Samen'!Q62,"-",'Basis-Tabelle-Samen'!J62,"-garden-to-go-dutch.jpg")),
IF($C$1="Norwegisch - NO",HYPERLINK(CONCATENATE("https://www.saflax.de/0-WVK-Retail/Bilder-Pictures/SAFLAX-",'Basis-Tabelle-Samen'!Q62,"-",'Basis-Tabelle-Samen'!J62,"-garden-to-go-nowegian.jpg")),
IF($C$1="Polnisch - PL",HYPERLINK(CONCATENATE("https://www.saflax.de/0-WVK-Retail/Bilder-Pictures/SAFLAX-",'Basis-Tabelle-Samen'!Q62,"-",'Basis-Tabelle-Samen'!J62,"-garden-to-go-polish.jpg")),
IF($C$1="Portugiesisch - PT",HYPERLINK(CONCATENATE("https://www.saflax.de/0-WVK-Retail/Bilder-Pictures/SAFLAX-",'Basis-Tabelle-Samen'!Q62,"-",'Basis-Tabelle-Samen'!J62,"-garden-to-go-portuguese.jpg")),
IF($C$1="Rumänisch - RO",HYPERLINK(CONCATENATE("https://www.saflax.de/0-WVK-Retail/Bilder-Pictures/SAFLAX-",'Basis-Tabelle-Samen'!Q62,"-",'Basis-Tabelle-Samen'!J62,"-garden-to-go-romanian.jpg")),
IF($C$1="Schwedisch - SE",HYPERLINK(CONCATENATE("https://www.saflax.de/0-WVK-Retail/Bilder-Pictures/SAFLAX-",'Basis-Tabelle-Samen'!Q62,"-",'Basis-Tabelle-Samen'!J62,"-garden-to-go-swedish.jpg")),
IF($C$1="Slowakisch - SK",HYPERLINK(CONCATENATE("https://www.saflax.de/0-WVK-Retail/Bilder-Pictures/SAFLAX-",'Basis-Tabelle-Samen'!Q62,"-",'Basis-Tabelle-Samen'!J62,"-garden-to-go-slovak.jpg")),
IF($C$1="Slowenisch - SI",HYPERLINK(CONCATENATE("https://www.saflax.de/0-WVK-Retail/Bilder-Pictures/SAFLAX-",'Basis-Tabelle-Samen'!Q62,"-",'Basis-Tabelle-Samen'!J62,"-garden-to-go-slovenian.jpg")),
IF($C$1="Spanisch - ES",HYPERLINK(CONCATENATE("https://www.saflax.de/0-WVK-Retail/Bilder-Pictures/SAFLAX-",'Basis-Tabelle-Samen'!Q62,"-",'Basis-Tabelle-Samen'!J62,"-garden-to-go-spanish.jpg")),
IF($C$1="Tschechisch - CZ",HYPERLINK(CONCATENATE("https://www.saflax.de/0-WVK-Retail/Bilder-Pictures/SAFLAX-",'Basis-Tabelle-Samen'!Q62,"-",'Basis-Tabelle-Samen'!J62,"-garden-to-go-czech.jpg")),
IF($C$1="Türkisch - TR",HYPERLINK(CONCATENATE("https://www.saflax.de/0-WVK-Retail/Bilder-Pictures/SAFLAX-",'Basis-Tabelle-Samen'!Q62,"-",'Basis-Tabelle-Samen'!J62,"-garden-to-go-turkish.jpg")),
IF($C$1="Ungarisch - HU",HYPERLINK(CONCATENATE("https://www.saflax.de/0-WVK-Retail/Bilder-Pictures/SAFLAX-",'Basis-Tabelle-Samen'!Q62,"-",'Basis-Tabelle-Samen'!J62,"-garden-to-go-hungarian.jpg")),
" ACHTUNG")))))))))))))))))))))))))))))</f>
        <v>https://www.saflax.de/0-WVK-Retail/Bilder-Pictures/SAFLAX-52941-eucalyptus-pauciflora-garden-to-go-english.jpg</v>
      </c>
      <c r="AP63" s="330" t="str">
        <f>IF(K63&lt;1,"",
IF($C$1="Bulgarisch - BG",HYPERLINK(CONCATENATE("https://www.saflax.de/0-WVK-Retail/Bilder-Pictures/SAFLAX-",'Basis-Tabelle-Samen'!T62,"-",'Basis-Tabelle-Samen'!J62,"-cultivation-set-bulgarian.jpg")),
IF($C$1="Dänisch - DK",HYPERLINK(CONCATENATE("https://www.saflax.de/0-WVK-Retail/Bilder-Pictures/SAFLAX-",'Basis-Tabelle-Samen'!T62,"-",'Basis-Tabelle-Samen'!J62,"-cultivation-set-danish.jpg")),
IF($C$1="Deutsch - DE",HYPERLINK(CONCATENATE("https://www.saflax.de/0-WVK-Retail/Bilder-Pictures/SAFLAX-",'Basis-Tabelle-Samen'!T62,"-",'Basis-Tabelle-Samen'!J62,"-cultivation-set-german.jpg")),
IF($C$1="Englisch - UK",HYPERLINK(CONCATENATE("https://www.saflax.de/0-WVK-Retail/Bilder-Pictures/SAFLAX-",'Basis-Tabelle-Samen'!T62,"-",'Basis-Tabelle-Samen'!J62,"-cultivation-set-english.jpg")),
IF($C$1="Estnisch - EE",HYPERLINK(CONCATENATE("https://www.saflax.de/0-WVK-Retail/Bilder-Pictures/SAFLAX-",'Basis-Tabelle-Samen'!T62,"-",'Basis-Tabelle-Samen'!J62,"-cultivation-set-estonian.jpg")),
IF($C$1="Finnisch - FI",HYPERLINK(CONCATENATE("https://www.saflax.de/0-WVK-Retail/Bilder-Pictures/SAFLAX-",'Basis-Tabelle-Samen'!T62,"-",'Basis-Tabelle-Samen'!J62,"-cultivation-set-finnish.jpg")),
IF($C$1="Französisch - FR",HYPERLINK(CONCATENATE("https://www.saflax.de/0-WVK-Retail/Bilder-Pictures/SAFLAX-",'Basis-Tabelle-Samen'!T62,"-",'Basis-Tabelle-Samen'!J62,"-cultivation-set-french.jpg")),
IF($C$1="Griechisch - GR",HYPERLINK(CONCATENATE("https://www.saflax.de/0-WVK-Retail/Bilder-Pictures/SAFLAX-",'Basis-Tabelle-Samen'!T62,"-",'Basis-Tabelle-Samen'!J62,"-cultivation-set-greek.jpg")),
IF($C$1="Irisch - IE",HYPERLINK(CONCATENATE("https://www.saflax.de/0-WVK-Retail/Bilder-Pictures/SAFLAX-",'Basis-Tabelle-Samen'!T62,"-",'Basis-Tabelle-Samen'!J62,"-cultivation-set-irish.jpg")),
IF($C$1="Isländisch - IS",HYPERLINK(CONCATENATE("https://www.saflax.de/0-WVK-Retail/Bilder-Pictures/SAFLAX-",'Basis-Tabelle-Samen'!T62,"-",'Basis-Tabelle-Samen'!J62,"-cultivation-set-icelandic.jpg")),
IF($C$1="Italienisch - IT",HYPERLINK(CONCATENATE("https://www.saflax.de/0-WVK-Retail/Bilder-Pictures/SAFLAX-",'Basis-Tabelle-Samen'!T62,"-",'Basis-Tabelle-Samen'!J62,"-cultivation-set-italian.jpg")),
IF($C$1="Japanisch - JP",HYPERLINK(CONCATENATE("https://www.saflax.de/0-WVK-Retail/Bilder-Pictures/SAFLAX-",'Basis-Tabelle-Samen'!T62,"-",'Basis-Tabelle-Samen'!J62,"-cultivation-set-japanese.jpg")),
IF($C$1="Kroatisch - HR",HYPERLINK(CONCATENATE("https://www.saflax.de/0-WVK-Retail/Bilder-Pictures/SAFLAX-",'Basis-Tabelle-Samen'!T62,"-",'Basis-Tabelle-Samen'!J62,"-cultivation-set-croatian.jpg")),
IF($C$1="Lettisch - LV",HYPERLINK(CONCATENATE("https://www.saflax.de/0-WVK-Retail/Bilder-Pictures/SAFLAX-",'Basis-Tabelle-Samen'!T62,"-",'Basis-Tabelle-Samen'!J62,"-cultivation-set-latvian.jpg")),
IF($C$1="Litauisch - LT",HYPERLINK(CONCATENATE("https://www.saflax.de/0-WVK-Retail/Bilder-Pictures/SAFLAX-",'Basis-Tabelle-Samen'!T62,"-",'Basis-Tabelle-Samen'!J62,"-cultivation-set-lithuanian.jpg")),
IF($C$1="Maltesisch - MT",HYPERLINK(CONCATENATE("https://www.saflax.de/0-WVK-Retail/Bilder-Pictures/SAFLAX-",'Basis-Tabelle-Samen'!T62,"-",'Basis-Tabelle-Samen'!J62,"-cultivation-set-maltese.jpg")),
IF($C$1="Niederländisch - NL",HYPERLINK(CONCATENATE("https://www.saflax.de/0-WVK-Retail/Bilder-Pictures/SAFLAX-",'Basis-Tabelle-Samen'!T62,"-",'Basis-Tabelle-Samen'!J62,"-cultivation-set-dutch.jpg")),
IF($C$1="Norwegisch - NO",HYPERLINK(CONCATENATE("https://www.saflax.de/0-WVK-Retail/Bilder-Pictures/SAFLAX-",'Basis-Tabelle-Samen'!T62,"-",'Basis-Tabelle-Samen'!J62,"-cultivation-set-nowegian.jpg")),
IF($C$1="Polnisch - PL",HYPERLINK(CONCATENATE("https://www.saflax.de/0-WVK-Retail/Bilder-Pictures/SAFLAX-",'Basis-Tabelle-Samen'!T62,"-",'Basis-Tabelle-Samen'!J62,"-cultivation-set-polish.jpg")),
IF($C$1="Portugiesisch - PT",HYPERLINK(CONCATENATE("https://www.saflax.de/0-WVK-Retail/Bilder-Pictures/SAFLAX-",'Basis-Tabelle-Samen'!T62,"-",'Basis-Tabelle-Samen'!J62,"-cultivation-set-portuguese.jpg")),
IF($C$1="Rumänisch - RO",HYPERLINK(CONCATENATE("https://www.saflax.de/0-WVK-Retail/Bilder-Pictures/SAFLAX-",'Basis-Tabelle-Samen'!T62,"-",'Basis-Tabelle-Samen'!J62,"-cultivation-set-romanian.jpg")),
IF($C$1="Schwedisch - SE",HYPERLINK(CONCATENATE("https://www.saflax.de/0-WVK-Retail/Bilder-Pictures/SAFLAX-",'Basis-Tabelle-Samen'!T62,"-",'Basis-Tabelle-Samen'!J62,"-cultivation-set-swedish.jpg")),
IF($C$1="Slowakisch - SK",HYPERLINK(CONCATENATE("https://www.saflax.de/0-WVK-Retail/Bilder-Pictures/SAFLAX-",'Basis-Tabelle-Samen'!T62,"-",'Basis-Tabelle-Samen'!J62,"-cultivation-set-slovak.jpg")),
IF($C$1="Slowenisch - SI",HYPERLINK(CONCATENATE("https://www.saflax.de/0-WVK-Retail/Bilder-Pictures/SAFLAX-",'Basis-Tabelle-Samen'!T62,"-",'Basis-Tabelle-Samen'!J62,"-cultivation-set-slovenian.jpg")),
IF($C$1="Spanisch - ES",HYPERLINK(CONCATENATE("https://www.saflax.de/0-WVK-Retail/Bilder-Pictures/SAFLAX-",'Basis-Tabelle-Samen'!T62,"-",'Basis-Tabelle-Samen'!J62,"-cultivation-set-spanish.jpg")),
IF($C$1="Tschechisch - CZ",HYPERLINK(CONCATENATE("https://www.saflax.de/0-WVK-Retail/Bilder-Pictures/SAFLAX-",'Basis-Tabelle-Samen'!T62,"-",'Basis-Tabelle-Samen'!J62,"-cultivation-set-czech.jpg")),
IF($C$1="Türkisch - TR",HYPERLINK(CONCATENATE("https://www.saflax.de/0-WVK-Retail/Bilder-Pictures/SAFLAX-",'Basis-Tabelle-Samen'!T62,"-",'Basis-Tabelle-Samen'!J62,"-cultivation-set-turkish.jpg")),
IF($C$1="Ungarisch - HU",HYPERLINK(CONCATENATE("https://www.saflax.de/0-WVK-Retail/Bilder-Pictures/SAFLAX-",'Basis-Tabelle-Samen'!T62,"-",'Basis-Tabelle-Samen'!J62,"-cultivation-set-hungarian.jpg")),
" ACHTUNG")))))))))))))))))))))))))))))</f>
        <v>https://www.saflax.de/0-WVK-Retail/Bilder-Pictures/SAFLAX-32941-eucalyptus-pauciflora-cultivation-set-english.jpg</v>
      </c>
      <c r="AQ63" s="330" t="str">
        <f>IF(L63&lt;1,"",
IF($C$1="Bulgarisch - BG",HYPERLINK(CONCATENATE("https://www.saflax.de/0-WVK-Retail/Bilder-Pictures/SAFLAX-",'Basis-Tabelle-Samen'!W62,"-",'Basis-Tabelle-Samen'!J62,"-garden-in-the-bag-bulgarian.jpg")),
IF($C$1="Dänisch - DK",HYPERLINK(CONCATENATE("https://www.saflax.de/0-WVK-Retail/Bilder-Pictures/SAFLAX-",'Basis-Tabelle-Samen'!W62,"-",'Basis-Tabelle-Samen'!J62,"-garden-in-the-bag-danish.jpg")),
IF($C$1="Deutsch - DE",HYPERLINK(CONCATENATE("https://www.saflax.de/0-WVK-Retail/Bilder-Pictures/SAFLAX-",'Basis-Tabelle-Samen'!W62,"-",'Basis-Tabelle-Samen'!J62,"-garden-in-the-bag-german.jpg")),
IF($C$1="Englisch - UK",HYPERLINK(CONCATENATE("https://www.saflax.de/0-WVK-Retail/Bilder-Pictures/SAFLAX-",'Basis-Tabelle-Samen'!W62,"-",'Basis-Tabelle-Samen'!J62,"-garden-in-the-bag-english.jpg")),
IF($C$1="Estnisch - EE",HYPERLINK(CONCATENATE("https://www.saflax.de/0-WVK-Retail/Bilder-Pictures/SAFLAX-",'Basis-Tabelle-Samen'!W62,"-",'Basis-Tabelle-Samen'!J62,"-garden-in-the-bag-estonian.jpg")),
IF($C$1="Finnisch - FI",HYPERLINK(CONCATENATE("https://www.saflax.de/0-WVK-Retail/Bilder-Pictures/SAFLAX-",'Basis-Tabelle-Samen'!W62,"-",'Basis-Tabelle-Samen'!J62,"-garden-in-the-bag-finnish.jpg")),
IF($C$1="Französisch - FR",HYPERLINK(CONCATENATE("https://www.saflax.de/0-WVK-Retail/Bilder-Pictures/SAFLAX-",'Basis-Tabelle-Samen'!W62,"-",'Basis-Tabelle-Samen'!J62,"-garden-in-the-bag-french.jpg")),
IF($C$1="Griechisch - GR",HYPERLINK(CONCATENATE("https://www.saflax.de/0-WVK-Retail/Bilder-Pictures/SAFLAX-",'Basis-Tabelle-Samen'!W62,"-",'Basis-Tabelle-Samen'!J62,"-garden-in-the-bag-greek.jpg")),
IF($C$1="Irisch - IE",HYPERLINK(CONCATENATE("https://www.saflax.de/0-WVK-Retail/Bilder-Pictures/SAFLAX-",'Basis-Tabelle-Samen'!W62,"-",'Basis-Tabelle-Samen'!J62,"-garden-in-the-bag-irish.jpg")),
IF($C$1="Isländisch - IS",HYPERLINK(CONCATENATE("https://www.saflax.de/0-WVK-Retail/Bilder-Pictures/SAFLAX-",'Basis-Tabelle-Samen'!W62,"-",'Basis-Tabelle-Samen'!J62,"-garden-in-the-bag-icelandic.jpg")),
IF($C$1="Italienisch - IT",HYPERLINK(CONCATENATE("https://www.saflax.de/0-WVK-Retail/Bilder-Pictures/SAFLAX-",'Basis-Tabelle-Samen'!W62,"-",'Basis-Tabelle-Samen'!J62,"-garden-in-the-bag-italian.jpg")),
IF($C$1="Japanisch - JP",HYPERLINK(CONCATENATE("https://www.saflax.de/0-WVK-Retail/Bilder-Pictures/SAFLAX-",'Basis-Tabelle-Samen'!W62,"-",'Basis-Tabelle-Samen'!J62,"-garden-in-the-bag-japanese.jpg")),
IF($C$1="Kroatisch - HR",HYPERLINK(CONCATENATE("https://www.saflax.de/0-WVK-Retail/Bilder-Pictures/SAFLAX-",'Basis-Tabelle-Samen'!W62,"-",'Basis-Tabelle-Samen'!J62,"-garden-in-the-bag-croatian.jpg")),
IF($C$1="Lettisch - LV",HYPERLINK(CONCATENATE("https://www.saflax.de/0-WVK-Retail/Bilder-Pictures/SAFLAX-",'Basis-Tabelle-Samen'!W62,"-",'Basis-Tabelle-Samen'!J62,"-garden-in-the-bag-latvian.jpg")),
IF($C$1="Litauisch - LT",HYPERLINK(CONCATENATE("https://www.saflax.de/0-WVK-Retail/Bilder-Pictures/SAFLAX-",'Basis-Tabelle-Samen'!W62,"-",'Basis-Tabelle-Samen'!J62,"-garden-in-the-bag-lithuanian.jpg")),
IF($C$1="Maltesisch - MT",HYPERLINK(CONCATENATE("https://www.saflax.de/0-WVK-Retail/Bilder-Pictures/SAFLAX-",'Basis-Tabelle-Samen'!W62,"-",'Basis-Tabelle-Samen'!J62,"-garden-in-the-bag-maltese.jpg")),
IF($C$1="Niederländisch - NL",HYPERLINK(CONCATENATE("https://www.saflax.de/0-WVK-Retail/Bilder-Pictures/SAFLAX-",'Basis-Tabelle-Samen'!W62,"-",'Basis-Tabelle-Samen'!J62,"-garden-in-the-bag-dutch.jpg")),
IF($C$1="Norwegisch - NO",HYPERLINK(CONCATENATE("https://www.saflax.de/0-WVK-Retail/Bilder-Pictures/SAFLAX-",'Basis-Tabelle-Samen'!W62,"-",'Basis-Tabelle-Samen'!J62,"-garden-in-the-bag-nowegian.jpg")),
IF($C$1="Polnisch - PL",HYPERLINK(CONCATENATE("https://www.saflax.de/0-WVK-Retail/Bilder-Pictures/SAFLAX-",'Basis-Tabelle-Samen'!W62,"-",'Basis-Tabelle-Samen'!J62,"-garden-in-the-bag-polish.jpg")),
IF($C$1="Portugiesisch - PT",HYPERLINK(CONCATENATE("https://www.saflax.de/0-WVK-Retail/Bilder-Pictures/SAFLAX-",'Basis-Tabelle-Samen'!W62,"-",'Basis-Tabelle-Samen'!J62,"-garden-in-the-bag-portuguese.jpg")),
IF($C$1="Rumänisch - RO",HYPERLINK(CONCATENATE("https://www.saflax.de/0-WVK-Retail/Bilder-Pictures/SAFLAX-",'Basis-Tabelle-Samen'!W62,"-",'Basis-Tabelle-Samen'!J62,"-garden-in-the-bag-romanian.jpg")),
IF($C$1="Schwedisch - SE",HYPERLINK(CONCATENATE("https://www.saflax.de/0-WVK-Retail/Bilder-Pictures/SAFLAX-",'Basis-Tabelle-Samen'!W62,"-",'Basis-Tabelle-Samen'!J62,"-garden-in-the-bag-swedish.jpg")),
IF($C$1="Slowakisch - SK",HYPERLINK(CONCATENATE("https://www.saflax.de/0-WVK-Retail/Bilder-Pictures/SAFLAX-",'Basis-Tabelle-Samen'!W62,"-",'Basis-Tabelle-Samen'!J62,"-garden-in-the-bag-slovak.jpg")),
IF($C$1="Slowenisch - SI",HYPERLINK(CONCATENATE("https://www.saflax.de/0-WVK-Retail/Bilder-Pictures/SAFLAX-",'Basis-Tabelle-Samen'!W62,"-",'Basis-Tabelle-Samen'!J62,"-garden-in-the-bag-slovenian.jpg")),
IF($C$1="Spanisch - ES",HYPERLINK(CONCATENATE("https://www.saflax.de/0-WVK-Retail/Bilder-Pictures/SAFLAX-",'Basis-Tabelle-Samen'!W62,"-",'Basis-Tabelle-Samen'!J62,"-garden-in-the-bag-spanish.jpg")),
IF($C$1="Tschechisch - CZ",HYPERLINK(CONCATENATE("https://www.saflax.de/0-WVK-Retail/Bilder-Pictures/SAFLAX-",'Basis-Tabelle-Samen'!W62,"-",'Basis-Tabelle-Samen'!J62,"-garden-in-the-bag-czech.jpg")),
IF($C$1="Türkisch - TR",HYPERLINK(CONCATENATE("https://www.saflax.de/0-WVK-Retail/Bilder-Pictures/SAFLAX-",'Basis-Tabelle-Samen'!W62,"-",'Basis-Tabelle-Samen'!J62,"-garden-in-the-bag-turkish.jpg")),
IF($C$1="Ungarisch - HU",HYPERLINK(CONCATENATE("https://www.saflax.de/0-WVK-Retail/Bilder-Pictures/SAFLAX-",'Basis-Tabelle-Samen'!W62,"-",'Basis-Tabelle-Samen'!J62,"-garden-in-the-bag-hungarian.jpg")),
" ACHTUNG")))))))))))))))))))))))))))))</f>
        <v>https://www.saflax.de/0-WVK-Retail/Bilder-Pictures/SAFLAX-62941-eucalyptus-pauciflora-garden-in-the-bag-english.jpg</v>
      </c>
    </row>
    <row r="64" spans="1:43" ht="17.100000000000001" customHeight="1" x14ac:dyDescent="0.2">
      <c r="A64" s="318" t="str">
        <f>IF('Basis-Tabelle-Samen'!A107="","",IF($C$1="Deutsch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64" s="319" t="str">
        <f>'Basis-Tabelle-Samen'!I107</f>
        <v>Eucalyptus camaldulensis</v>
      </c>
      <c r="C64" s="316" t="str">
        <f>IF($C$1="Bulgarisch - BG",'Basis-Tabelle-Samen'!Z107,
IF($C$1="Dänisch - DK",'Basis-Tabelle-Samen'!AA107,
IF($C$1="Deutsch - DE",'Basis-Tabelle-Samen'!AB107,
IF($C$1="Englisch - UK",'Basis-Tabelle-Samen'!AC107,
IF($C$1="Estnisch - EE",'Basis-Tabelle-Samen'!AD107,
IF($C$1="Finnisch - FI",'Basis-Tabelle-Samen'!AE107,
IF($C$1="Französisch - FR",'Basis-Tabelle-Samen'!AF107,
IF($C$1="Griechisch - GR",'Basis-Tabelle-Samen'!AG107,
IF($C$1="Irisch - IE",'Basis-Tabelle-Samen'!AH107,
IF($C$1="Isländisch - IS",'Basis-Tabelle-Samen'!AI107,
IF($C$1="Italienisch - IT",'Basis-Tabelle-Samen'!AJ107,
IF($C$1="Japanisch - JP",'Basis-Tabelle-Samen'!AK107,
IF($C$1="Kroatisch - HR",'Basis-Tabelle-Samen'!AL107,
IF($C$1="Lettisch - LV",'Basis-Tabelle-Samen'!AM107,
IF($C$1="Litauisch - LT",'Basis-Tabelle-Samen'!AN107,
IF($C$1="Maltesisch - MT",'Basis-Tabelle-Samen'!AO107,
IF($C$1="Niederländisch - NL",'Basis-Tabelle-Samen'!AP107,
IF($C$1="Norwegisch - NO",'Basis-Tabelle-Samen'!AQ107,
IF($C$1="Polnisch - PL",'Basis-Tabelle-Samen'!AR107,
IF($C$1="Portugiesisch - PT",'Basis-Tabelle-Samen'!AS107,
IF($C$1="Rumänisch - RO",'Basis-Tabelle-Samen'!AT107,
IF($C$1="Schwedisch - SE",'Basis-Tabelle-Samen'!AU107,
IF($C$1="Slowakisch - SK",'Basis-Tabelle-Samen'!AV107,
IF($C$1="Slowenisch - SI",'Basis-Tabelle-Samen'!AW107,
IF($C$1="Spanisch - ES",'Basis-Tabelle-Samen'!AX107,
IF($C$1="Tschechisch - CZ",'Basis-Tabelle-Samen'!AY107,
IF($C$1="Türkisch - TR",'Basis-Tabelle-Samen'!AZ107,
IF($C$1="Ungarisch - HU",'Basis-Tabelle-Samen'!BA107,
" ACHTUNG"))))))))))))))))))))))))))))</f>
        <v>River Red Gum</v>
      </c>
      <c r="D64" s="320">
        <f>'Basis-Tabelle-Samen'!F107</f>
        <v>200</v>
      </c>
      <c r="E64" s="321" t="str">
        <f>'Basis-Tabelle-Samen'!H107</f>
        <v>7 %</v>
      </c>
      <c r="F64" s="322" t="str">
        <f>IF('Basis-Tabelle-Samen'!G107="","",'Basis-Tabelle-Samen'!G107)</f>
        <v>01</v>
      </c>
      <c r="G64" s="320">
        <f>'Basis-Tabelle-Samen'!C107</f>
        <v>13180</v>
      </c>
      <c r="H64" s="323">
        <f>'Basis-Tabelle-Samen'!D107</f>
        <v>4055473131801</v>
      </c>
      <c r="I64" s="324">
        <f>'Basis-Tabelle-Samen'!E107</f>
        <v>1.85</v>
      </c>
      <c r="J64" s="325">
        <f t="shared" si="0"/>
        <v>12</v>
      </c>
      <c r="K64" s="326">
        <f>'Basis-Tabelle-Samen'!K107</f>
        <v>73180</v>
      </c>
      <c r="L64" s="323">
        <f>'Basis-Tabelle-Samen'!L107</f>
        <v>4055473731803</v>
      </c>
      <c r="M64" s="324">
        <f>'Basis-Tabelle-Samen'!M107</f>
        <v>2.4500000000000002</v>
      </c>
      <c r="N64" s="326">
        <f>IF(K64&lt;1,"",'3'!$I$15)</f>
        <v>15</v>
      </c>
      <c r="O64" s="327">
        <f>IF(K64&lt;1,"",'3'!$J$11)</f>
        <v>90</v>
      </c>
      <c r="P64" s="326">
        <f>'Basis-Tabelle-Samen'!N107</f>
        <v>83180</v>
      </c>
      <c r="Q64" s="323">
        <f>'Basis-Tabelle-Samen'!O107</f>
        <v>4055473831800</v>
      </c>
      <c r="R64" s="328">
        <f>'Basis-Tabelle-Samen'!P107</f>
        <v>3.75</v>
      </c>
      <c r="S64" s="326">
        <f>IF(R64&lt;1,"",'3'!$M$15)</f>
        <v>18</v>
      </c>
      <c r="T64" s="327">
        <f>IF(R64&lt;1,"",'3'!$N$11)</f>
        <v>72</v>
      </c>
      <c r="U64" s="326">
        <f>'Basis-Tabelle-Samen'!Q107</f>
        <v>53180</v>
      </c>
      <c r="V64" s="323">
        <f>'Basis-Tabelle-Samen'!R107</f>
        <v>4055473531809</v>
      </c>
      <c r="W64" s="324">
        <f>'Basis-Tabelle-Samen'!S107</f>
        <v>4.95</v>
      </c>
      <c r="X64" s="326">
        <f>IF(U64&lt;1,"",'3'!$Q$15)</f>
        <v>6</v>
      </c>
      <c r="Y64" s="327">
        <f>IF(U64&lt;1,"",'3'!$R$11)</f>
        <v>24</v>
      </c>
      <c r="Z64" s="326">
        <f>'Basis-Tabelle-Samen'!T107</f>
        <v>33180</v>
      </c>
      <c r="AA64" s="323">
        <f>'Basis-Tabelle-Samen'!U107</f>
        <v>4055473331805</v>
      </c>
      <c r="AB64" s="324">
        <f>'Basis-Tabelle-Samen'!V107</f>
        <v>6.75</v>
      </c>
      <c r="AC64" s="326">
        <f>IF(Z64&lt;1,"",'3'!$U$15)</f>
        <v>6</v>
      </c>
      <c r="AD64" s="327">
        <f>IF(Z64&lt;1,"",'3'!$V$11)</f>
        <v>24</v>
      </c>
      <c r="AE64" s="326">
        <f>'Basis-Tabelle-Samen'!W107</f>
        <v>63180</v>
      </c>
      <c r="AF64" s="323">
        <f>'Basis-Tabelle-Samen'!X107</f>
        <v>4055473631806</v>
      </c>
      <c r="AG64" s="324">
        <f>'Basis-Tabelle-Samen'!Y107</f>
        <v>2.95</v>
      </c>
      <c r="AH64" s="326">
        <f>IF(AE64&lt;1,"",'3'!$Y$15)</f>
        <v>8</v>
      </c>
      <c r="AI64" s="327">
        <f>IF(AE64&lt;1,"",'3'!$Z$11)</f>
        <v>64</v>
      </c>
      <c r="AJ64" s="315"/>
      <c r="AK64" s="316" t="str">
        <f>IF(G64&lt;1,"",
IF($C$1="Bulgarisch - BG",HYPERLINK(CONCATENATE("https://www.saflax.de/0-WVK-Retail/Bilder-Pictures/SAFLAX-",'Basis-Tabelle-Samen'!C107,"-",'Basis-Tabelle-Samen'!J107,"-seed-package-front-cr-bulgarian.jpg")),
IF($C$1="Dänisch - DK",HYPERLINK(CONCATENATE("https://www.saflax.de/0-WVK-Retail/Bilder-Pictures/SAFLAX-",'Basis-Tabelle-Samen'!C107,"-",'Basis-Tabelle-Samen'!J107,"-seed-package-front-cr-danish.jpg")),
IF($C$1="Deutsch - DE",HYPERLINK(CONCATENATE("https://www.saflax.de/0-WVK-Retail/Bilder-Pictures/SAFLAX-",'Basis-Tabelle-Samen'!C107,"-",'Basis-Tabelle-Samen'!J107,"-seed-package-front-cr-german.jpg")),
IF($C$1="Englisch - UK",HYPERLINK(CONCATENATE("https://www.saflax.de/0-WVK-Retail/Bilder-Pictures/SAFLAX-",'Basis-Tabelle-Samen'!C107,"-",'Basis-Tabelle-Samen'!J107,"-seed-package-front-cr-english.jpg")),
IF($C$1="Estnisch - EE",HYPERLINK(CONCATENATE("https://www.saflax.de/0-WVK-Retail/Bilder-Pictures/SAFLAX-",'Basis-Tabelle-Samen'!C107,"-",'Basis-Tabelle-Samen'!J107,"-seed-package-front-cr-estonian.jpg")),
IF($C$1="Finnisch - FI",HYPERLINK(CONCATENATE("https://www.saflax.de/0-WVK-Retail/Bilder-Pictures/SAFLAX-",'Basis-Tabelle-Samen'!C107,"-",'Basis-Tabelle-Samen'!J107,"-seed-package-front-cr-finnish.jpg")),
IF($C$1="Französisch - FR",HYPERLINK(CONCATENATE("https://www.saflax.de/0-WVK-Retail/Bilder-Pictures/SAFLAX-",'Basis-Tabelle-Samen'!C107,"-",'Basis-Tabelle-Samen'!J107,"-seed-package-front-cr-french.jpg")),
IF($C$1="Griechisch - GR",HYPERLINK(CONCATENATE("https://www.saflax.de/0-WVK-Retail/Bilder-Pictures/SAFLAX-",'Basis-Tabelle-Samen'!C107,"-",'Basis-Tabelle-Samen'!J107,"-seed-package-front-cr-greek.jpg")),
IF($C$1="Irisch - IE",HYPERLINK(CONCATENATE("https://www.saflax.de/0-WVK-Retail/Bilder-Pictures/SAFLAX-",'Basis-Tabelle-Samen'!C107,"-",'Basis-Tabelle-Samen'!J107,"-seed-package-front-cr-irish.jpg")),
IF($C$1="Isländisch - IS",HYPERLINK(CONCATENATE("https://www.saflax.de/0-WVK-Retail/Bilder-Pictures/SAFLAX-",'Basis-Tabelle-Samen'!C107,"-",'Basis-Tabelle-Samen'!J107,"-seed-package-front-cr-icelandic.jpg")),
IF($C$1="Italienisch - IT",HYPERLINK(CONCATENATE("https://www.saflax.de/0-WVK-Retail/Bilder-Pictures/SAFLAX-",'Basis-Tabelle-Samen'!C107,"-",'Basis-Tabelle-Samen'!J107,"-seed-package-front-cr-italian.jpg")),
IF($C$1="Japanisch - JP",HYPERLINK(CONCATENATE("https://www.saflax.de/0-WVK-Retail/Bilder-Pictures/SAFLAX-",'Basis-Tabelle-Samen'!C107,"-",'Basis-Tabelle-Samen'!J107,"-seed-package-front-cr-japanese.jpg")),
IF($C$1="Kroatisch - HR",HYPERLINK(CONCATENATE("https://www.saflax.de/0-WVK-Retail/Bilder-Pictures/SAFLAX-",'Basis-Tabelle-Samen'!C107,"-",'Basis-Tabelle-Samen'!J107,"-seed-package-front-cr-croatian.jpg")),
IF($C$1="Lettisch - LV",HYPERLINK(CONCATENATE("https://www.saflax.de/0-WVK-Retail/Bilder-Pictures/SAFLAX-",'Basis-Tabelle-Samen'!C107,"-",'Basis-Tabelle-Samen'!J107,"-seed-package-front-cr-latvian.jpg")),
IF($C$1="Litauisch - LT",HYPERLINK(CONCATENATE("https://www.saflax.de/0-WVK-Retail/Bilder-Pictures/SAFLAX-",'Basis-Tabelle-Samen'!C107,"-",'Basis-Tabelle-Samen'!J107,"-seed-package-front-cr-lithuanian.jpg")),
IF($C$1="Maltesisch - MT",HYPERLINK(CONCATENATE("https://www.saflax.de/0-WVK-Retail/Bilder-Pictures/SAFLAX-",'Basis-Tabelle-Samen'!C107,"-",'Basis-Tabelle-Samen'!J107,"-seed-package-front-cr-maltese.jpg")),
IF($C$1="Niederländisch - NL",HYPERLINK(CONCATENATE("https://www.saflax.de/0-WVK-Retail/Bilder-Pictures/SAFLAX-",'Basis-Tabelle-Samen'!C107,"-",'Basis-Tabelle-Samen'!J107,"-seed-package-front-cr-dutch.jpg")),
IF($C$1="Norwegisch - NO",HYPERLINK(CONCATENATE("https://www.saflax.de/0-WVK-Retail/Bilder-Pictures/SAFLAX-",'Basis-Tabelle-Samen'!C107,"-",'Basis-Tabelle-Samen'!J107,"-seed-package-front-cr-nowegian.jpg")),
IF($C$1="Polnisch - PL",HYPERLINK(CONCATENATE("https://www.saflax.de/0-WVK-Retail/Bilder-Pictures/SAFLAX-",'Basis-Tabelle-Samen'!C107,"-",'Basis-Tabelle-Samen'!J107,"-seed-package-front-cr-polish.jpg")),
IF($C$1="Portugiesisch - PT",HYPERLINK(CONCATENATE("https://www.saflax.de/0-WVK-Retail/Bilder-Pictures/SAFLAX-",'Basis-Tabelle-Samen'!C107,"-",'Basis-Tabelle-Samen'!J107,"-seed-package-front-cr-portuguese.jpg")),
IF($C$1="Rumänisch - RO",HYPERLINK(CONCATENATE("https://www.saflax.de/0-WVK-Retail/Bilder-Pictures/SAFLAX-",'Basis-Tabelle-Samen'!C107,"-",'Basis-Tabelle-Samen'!J107,"-seed-package-front-cr-romanian.jpg")),
IF($C$1="Schwedisch - SE",HYPERLINK(CONCATENATE("https://www.saflax.de/0-WVK-Retail/Bilder-Pictures/SAFLAX-",'Basis-Tabelle-Samen'!C107,"-",'Basis-Tabelle-Samen'!J107,"-seed-package-front-cr-swedish.jpg")),
IF($C$1="Slowakisch - SK",HYPERLINK(CONCATENATE("https://www.saflax.de/0-WVK-Retail/Bilder-Pictures/SAFLAX-",'Basis-Tabelle-Samen'!C107,"-",'Basis-Tabelle-Samen'!J107,"-seed-package-front-cr-slovak.jpg")),
IF($C$1="Slowenisch - SI",HYPERLINK(CONCATENATE("https://www.saflax.de/0-WVK-Retail/Bilder-Pictures/SAFLAX-",'Basis-Tabelle-Samen'!C107,"-",'Basis-Tabelle-Samen'!J107,"-seed-package-front-cr-slovenian.jpg")),
IF($C$1="Spanisch - ES",HYPERLINK(CONCATENATE("https://www.saflax.de/0-WVK-Retail/Bilder-Pictures/SAFLAX-",'Basis-Tabelle-Samen'!C107,"-",'Basis-Tabelle-Samen'!J107,"-seed-package-front-cr-spanish.jpg")),
IF($C$1="Tschechisch - CZ",HYPERLINK(CONCATENATE("https://www.saflax.de/0-WVK-Retail/Bilder-Pictures/SAFLAX-",'Basis-Tabelle-Samen'!C107,"-",'Basis-Tabelle-Samen'!J107,"-seed-package-front-cr-czech.jpg")),
IF($C$1="Türkisch - TR",HYPERLINK(CONCATENATE("https://www.saflax.de/0-WVK-Retail/Bilder-Pictures/SAFLAX-",'Basis-Tabelle-Samen'!C107,"-",'Basis-Tabelle-Samen'!J107,"-seed-package-front-cr-turkish.jpg")),
IF($C$1="Ungarisch - HU",HYPERLINK(CONCATENATE("https://www.saflax.de/0-WVK-Retail/Bilder-Pictures/SAFLAX-",'Basis-Tabelle-Samen'!C107,"-",'Basis-Tabelle-Samen'!J107,"-seed-package-front-cr-hungarian.jpg")),
" ACHTUNG")))))))))))))))))))))))))))))</f>
        <v>https://www.saflax.de/0-WVK-Retail/Bilder-Pictures/SAFLAX-13180-eucalyptus-camaldulensis-seed-package-front-cr-english.jpg</v>
      </c>
      <c r="AL64" s="330" t="str">
        <f>IF(G64&lt;1,"",
IF($C$1="Bulgarisch - BG",HYPERLINK(CONCATENATE("https://www.saflax.de/0-WVK-Retail/Bilder-Pictures/SAFLAX-",'Basis-Tabelle-Samen'!C107,"-",'Basis-Tabelle-Samen'!J107,"-seed-package-back-cr-bulgarian.jpg")),
IF($C$1="Dänisch - DK",HYPERLINK(CONCATENATE("https://www.saflax.de/0-WVK-Retail/Bilder-Pictures/SAFLAX-",'Basis-Tabelle-Samen'!C107,"-",'Basis-Tabelle-Samen'!J107,"-seed-package-back-cr-danish.jpg")),
IF($C$1="Deutsch - DE",HYPERLINK(CONCATENATE("https://www.saflax.de/0-WVK-Retail/Bilder-Pictures/SAFLAX-",'Basis-Tabelle-Samen'!C107,"-",'Basis-Tabelle-Samen'!J107,"-seed-package-back-cr-german.jpg")),
IF($C$1="Englisch - UK",HYPERLINK(CONCATENATE("https://www.saflax.de/0-WVK-Retail/Bilder-Pictures/SAFLAX-",'Basis-Tabelle-Samen'!C107,"-",'Basis-Tabelle-Samen'!J107,"-seed-package-back-cr-english.jpg")),
IF($C$1="Estnisch - EE",HYPERLINK(CONCATENATE("https://www.saflax.de/0-WVK-Retail/Bilder-Pictures/SAFLAX-",'Basis-Tabelle-Samen'!C107,"-",'Basis-Tabelle-Samen'!J107,"-seed-package-back-cr-estonian.jpg")),
IF($C$1="Finnisch - FI",HYPERLINK(CONCATENATE("https://www.saflax.de/0-WVK-Retail/Bilder-Pictures/SAFLAX-",'Basis-Tabelle-Samen'!C107,"-",'Basis-Tabelle-Samen'!J107,"-seed-package-back-cr-finnish.jpg")),
IF($C$1="Französisch - FR",HYPERLINK(CONCATENATE("https://www.saflax.de/0-WVK-Retail/Bilder-Pictures/SAFLAX-",'Basis-Tabelle-Samen'!C107,"-",'Basis-Tabelle-Samen'!J107,"-seed-package-back-cr-french.jpg")),
IF($C$1="Griechisch - GR",HYPERLINK(CONCATENATE("https://www.saflax.de/0-WVK-Retail/Bilder-Pictures/SAFLAX-",'Basis-Tabelle-Samen'!C107,"-",'Basis-Tabelle-Samen'!J107,"-seed-package-back-cr-greek.jpg")),
IF($C$1="Irisch - IE",HYPERLINK(CONCATENATE("https://www.saflax.de/0-WVK-Retail/Bilder-Pictures/SAFLAX-",'Basis-Tabelle-Samen'!C107,"-",'Basis-Tabelle-Samen'!J107,"-seed-package-back-cr-irish.jpg")),
IF($C$1="Isländisch - IS",HYPERLINK(CONCATENATE("https://www.saflax.de/0-WVK-Retail/Bilder-Pictures/SAFLAX-",'Basis-Tabelle-Samen'!C107,"-",'Basis-Tabelle-Samen'!J107,"-seed-package-back-cr-icelandic.jpg")),
IF($C$1="Italienisch - IT",HYPERLINK(CONCATENATE("https://www.saflax.de/0-WVK-Retail/Bilder-Pictures/SAFLAX-",'Basis-Tabelle-Samen'!C107,"-",'Basis-Tabelle-Samen'!J107,"-seed-package-back-cr-italian.jpg")),
IF($C$1="Japanisch - JP",HYPERLINK(CONCATENATE("https://www.saflax.de/0-WVK-Retail/Bilder-Pictures/SAFLAX-",'Basis-Tabelle-Samen'!C107,"-",'Basis-Tabelle-Samen'!J107,"-seed-package-back-cr-japanese.jpg")),
IF($C$1="Kroatisch - HR",HYPERLINK(CONCATENATE("https://www.saflax.de/0-WVK-Retail/Bilder-Pictures/SAFLAX-",'Basis-Tabelle-Samen'!C107,"-",'Basis-Tabelle-Samen'!J107,"-seed-package-back-cr-croatian.jpg")),
IF($C$1="Lettisch - LV",HYPERLINK(CONCATENATE("https://www.saflax.de/0-WVK-Retail/Bilder-Pictures/SAFLAX-",'Basis-Tabelle-Samen'!C107,"-",'Basis-Tabelle-Samen'!J107,"-seed-package-back-cr-latvian.jpg")),
IF($C$1="Litauisch - LT",HYPERLINK(CONCATENATE("https://www.saflax.de/0-WVK-Retail/Bilder-Pictures/SAFLAX-",'Basis-Tabelle-Samen'!C107,"-",'Basis-Tabelle-Samen'!J107,"-seed-package-back-cr-lithuanian.jpg")),
IF($C$1="Maltesisch - MT",HYPERLINK(CONCATENATE("https://www.saflax.de/0-WVK-Retail/Bilder-Pictures/SAFLAX-",'Basis-Tabelle-Samen'!C107,"-",'Basis-Tabelle-Samen'!J107,"-seed-package-back-cr-maltese.jpg")),
IF($C$1="Niederländisch - NL",HYPERLINK(CONCATENATE("https://www.saflax.de/0-WVK-Retail/Bilder-Pictures/SAFLAX-",'Basis-Tabelle-Samen'!C107,"-",'Basis-Tabelle-Samen'!J107,"-seed-package-back-cr-dutch.jpg")),
IF($C$1="Norwegisch - NO",HYPERLINK(CONCATENATE("https://www.saflax.de/0-WVK-Retail/Bilder-Pictures/SAFLAX-",'Basis-Tabelle-Samen'!C107,"-",'Basis-Tabelle-Samen'!J107,"-seed-package-back-cr-nowegian.jpg")),
IF($C$1="Polnisch - PL",HYPERLINK(CONCATENATE("https://www.saflax.de/0-WVK-Retail/Bilder-Pictures/SAFLAX-",'Basis-Tabelle-Samen'!C107,"-",'Basis-Tabelle-Samen'!J107,"-seed-package-back-cr-polish.jpg")),
IF($C$1="Portugiesisch - PT",HYPERLINK(CONCATENATE("https://www.saflax.de/0-WVK-Retail/Bilder-Pictures/SAFLAX-",'Basis-Tabelle-Samen'!C107,"-",'Basis-Tabelle-Samen'!J107,"-seed-package-back-cr-portuguese.jpg")),
IF($C$1="Rumänisch - RO",HYPERLINK(CONCATENATE("https://www.saflax.de/0-WVK-Retail/Bilder-Pictures/SAFLAX-",'Basis-Tabelle-Samen'!C107,"-",'Basis-Tabelle-Samen'!J107,"-seed-package-back-cr-romanian.jpg")),
IF($C$1="Schwedisch - SE",HYPERLINK(CONCATENATE("https://www.saflax.de/0-WVK-Retail/Bilder-Pictures/SAFLAX-",'Basis-Tabelle-Samen'!C107,"-",'Basis-Tabelle-Samen'!J107,"-seed-package-back-cr-swedish.jpg")),
IF($C$1="Slowakisch - SK",HYPERLINK(CONCATENATE("https://www.saflax.de/0-WVK-Retail/Bilder-Pictures/SAFLAX-",'Basis-Tabelle-Samen'!C107,"-",'Basis-Tabelle-Samen'!J107,"-seed-package-back-cr-slovak.jpg")),
IF($C$1="Slowenisch - SI",HYPERLINK(CONCATENATE("https://www.saflax.de/0-WVK-Retail/Bilder-Pictures/SAFLAX-",'Basis-Tabelle-Samen'!C107,"-",'Basis-Tabelle-Samen'!J107,"-seed-package-back-cr-slovenian.jpg")),
IF($C$1="Spanisch - ES",HYPERLINK(CONCATENATE("https://www.saflax.de/0-WVK-Retail/Bilder-Pictures/SAFLAX-",'Basis-Tabelle-Samen'!C107,"-",'Basis-Tabelle-Samen'!J107,"-seed-package-back-cr-spanish.jpg")),
IF($C$1="Tschechisch - CZ",HYPERLINK(CONCATENATE("https://www.saflax.de/0-WVK-Retail/Bilder-Pictures/SAFLAX-",'Basis-Tabelle-Samen'!C107,"-",'Basis-Tabelle-Samen'!J107,"-seed-package-back-cr-czech.jpg")),
IF($C$1="Türkisch - TR",HYPERLINK(CONCATENATE("https://www.saflax.de/0-WVK-Retail/Bilder-Pictures/SAFLAX-",'Basis-Tabelle-Samen'!C107,"-",'Basis-Tabelle-Samen'!J107,"-seed-package-back-cr-turkish.jpg")),
IF($C$1="Ungarisch - HU",HYPERLINK(CONCATENATE("https://www.saflax.de/0-WVK-Retail/Bilder-Pictures/SAFLAX-",'Basis-Tabelle-Samen'!C107,"-",'Basis-Tabelle-Samen'!J107,"-seed-package-back-cr-hungarian.jpg")),
" ACHTUNG")))))))))))))))))))))))))))))</f>
        <v>https://www.saflax.de/0-WVK-Retail/Bilder-Pictures/SAFLAX-13180-eucalyptus-camaldulensis-seed-package-back-cr-english.jpg</v>
      </c>
      <c r="AM64" s="330" t="str">
        <f>IF(H64&lt;1,"",
IF($C$1="Bulgarisch - BG",HYPERLINK(CONCATENATE("https://www.saflax.de/0-WVK-Retail/Bilder-Pictures/SAFLAX-",'Basis-Tabelle-Samen'!K107,"-",'Basis-Tabelle-Samen'!J107,"-garden-to-go-mini-bulgarian.jpg")),
IF($C$1="Dänisch - DK",HYPERLINK(CONCATENATE("https://www.saflax.de/0-WVK-Retail/Bilder-Pictures/SAFLAX-",'Basis-Tabelle-Samen'!K107,"-",'Basis-Tabelle-Samen'!J107,"-garden-to-go-mini-danish.jpg")),
IF($C$1="Deutsch - DE",HYPERLINK(CONCATENATE("https://www.saflax.de/0-WVK-Retail/Bilder-Pictures/SAFLAX-",'Basis-Tabelle-Samen'!K107,"-",'Basis-Tabelle-Samen'!J107,"-garden-to-go-mini-german.jpg")),
IF($C$1="Englisch - UK",HYPERLINK(CONCATENATE("https://www.saflax.de/0-WVK-Retail/Bilder-Pictures/SAFLAX-",'Basis-Tabelle-Samen'!K107,"-",'Basis-Tabelle-Samen'!J107,"-garden-to-go-mini-english.jpg")),
IF($C$1="Estnisch - EE",HYPERLINK(CONCATENATE("https://www.saflax.de/0-WVK-Retail/Bilder-Pictures/SAFLAX-",'Basis-Tabelle-Samen'!K107,"-",'Basis-Tabelle-Samen'!J107,"-garden-to-go-mini-estonian.jpg")),
IF($C$1="Finnisch - FI",HYPERLINK(CONCATENATE("https://www.saflax.de/0-WVK-Retail/Bilder-Pictures/SAFLAX-",'Basis-Tabelle-Samen'!K107,"-",'Basis-Tabelle-Samen'!J107,"-garden-to-go-mini-finnish.jpg")),
IF($C$1="Französisch - FR",HYPERLINK(CONCATENATE("https://www.saflax.de/0-WVK-Retail/Bilder-Pictures/SAFLAX-",'Basis-Tabelle-Samen'!K107,"-",'Basis-Tabelle-Samen'!J107,"-garden-to-go-mini-french.jpg")),
IF($C$1="Griechisch - GR",HYPERLINK(CONCATENATE("https://www.saflax.de/0-WVK-Retail/Bilder-Pictures/SAFLAX-",'Basis-Tabelle-Samen'!K107,"-",'Basis-Tabelle-Samen'!J107,"-garden-to-go-mini-greek.jpg")),
IF($C$1="Irisch - IE",HYPERLINK(CONCATENATE("https://www.saflax.de/0-WVK-Retail/Bilder-Pictures/SAFLAX-",'Basis-Tabelle-Samen'!K107,"-",'Basis-Tabelle-Samen'!J107,"-garden-to-go-mini-irish.jpg")),
IF($C$1="Isländisch - IS",HYPERLINK(CONCATENATE("https://www.saflax.de/0-WVK-Retail/Bilder-Pictures/SAFLAX-",'Basis-Tabelle-Samen'!K107,"-",'Basis-Tabelle-Samen'!J107,"-garden-to-go-mini-icelandic.jpg")),
IF($C$1="Italienisch - IT",HYPERLINK(CONCATENATE("https://www.saflax.de/0-WVK-Retail/Bilder-Pictures/SAFLAX-",'Basis-Tabelle-Samen'!K107,"-",'Basis-Tabelle-Samen'!J107,"-garden-to-go-mini-italian.jpg")),
IF($C$1="Japanisch - JP",HYPERLINK(CONCATENATE("https://www.saflax.de/0-WVK-Retail/Bilder-Pictures/SAFLAX-",'Basis-Tabelle-Samen'!K107,"-",'Basis-Tabelle-Samen'!J107,"-garden-to-go-mini-japanese.jpg")),
IF($C$1="Kroatisch - HR",HYPERLINK(CONCATENATE("https://www.saflax.de/0-WVK-Retail/Bilder-Pictures/SAFLAX-",'Basis-Tabelle-Samen'!K107,"-",'Basis-Tabelle-Samen'!J107,"-garden-to-go-mini-croatian.jpg")),
IF($C$1="Lettisch - LV",HYPERLINK(CONCATENATE("https://www.saflax.de/0-WVK-Retail/Bilder-Pictures/SAFLAX-",'Basis-Tabelle-Samen'!K107,"-",'Basis-Tabelle-Samen'!J107,"-garden-to-go-mini-latvian.jpg")),
IF($C$1="Litauisch - LT",HYPERLINK(CONCATENATE("https://www.saflax.de/0-WVK-Retail/Bilder-Pictures/SAFLAX-",'Basis-Tabelle-Samen'!K107,"-",'Basis-Tabelle-Samen'!J107,"-garden-to-go-mini-lithuanian.jpg")),
IF($C$1="Maltesisch - MT",HYPERLINK(CONCATENATE("https://www.saflax.de/0-WVK-Retail/Bilder-Pictures/SAFLAX-",'Basis-Tabelle-Samen'!K107,"-",'Basis-Tabelle-Samen'!J107,"-garden-to-go-mini-maltese.jpg")),
IF($C$1="Niederländisch - NL",HYPERLINK(CONCATENATE("https://www.saflax.de/0-WVK-Retail/Bilder-Pictures/SAFLAX-",'Basis-Tabelle-Samen'!K107,"-",'Basis-Tabelle-Samen'!J107,"-garden-to-go-mini-dutch.jpg")),
IF($C$1="Norwegisch - NO",HYPERLINK(CONCATENATE("https://www.saflax.de/0-WVK-Retail/Bilder-Pictures/SAFLAX-",'Basis-Tabelle-Samen'!K107,"-",'Basis-Tabelle-Samen'!J107,"-garden-to-go-mini-nowegian.jpg")),
IF($C$1="Polnisch - PL",HYPERLINK(CONCATENATE("https://www.saflax.de/0-WVK-Retail/Bilder-Pictures/SAFLAX-",'Basis-Tabelle-Samen'!K107,"-",'Basis-Tabelle-Samen'!J107,"-garden-to-go-mini-polish.jpg")),
IF($C$1="Portugiesisch - PT",HYPERLINK(CONCATENATE("https://www.saflax.de/0-WVK-Retail/Bilder-Pictures/SAFLAX-",'Basis-Tabelle-Samen'!K107,"-",'Basis-Tabelle-Samen'!J107,"-garden-to-go-mini-portuguese.jpg")),
IF($C$1="Rumänisch - RO",HYPERLINK(CONCATENATE("https://www.saflax.de/0-WVK-Retail/Bilder-Pictures/SAFLAX-",'Basis-Tabelle-Samen'!K107,"-",'Basis-Tabelle-Samen'!J107,"-garden-to-go-mini-romanian.jpg")),
IF($C$1="Schwedisch - SE",HYPERLINK(CONCATENATE("https://www.saflax.de/0-WVK-Retail/Bilder-Pictures/SAFLAX-",'Basis-Tabelle-Samen'!K107,"-",'Basis-Tabelle-Samen'!J107,"-garden-to-go-mini-swedish.jpg")),
IF($C$1="Slowakisch - SK",HYPERLINK(CONCATENATE("https://www.saflax.de/0-WVK-Retail/Bilder-Pictures/SAFLAX-",'Basis-Tabelle-Samen'!K107,"-",'Basis-Tabelle-Samen'!J107,"-garden-to-go-mini-slovak.jpg")),
IF($C$1="Slowenisch - SI",HYPERLINK(CONCATENATE("https://www.saflax.de/0-WVK-Retail/Bilder-Pictures/SAFLAX-",'Basis-Tabelle-Samen'!K107,"-",'Basis-Tabelle-Samen'!J107,"-garden-to-go-mini-slovenian.jpg")),
IF($C$1="Spanisch - ES",HYPERLINK(CONCATENATE("https://www.saflax.de/0-WVK-Retail/Bilder-Pictures/SAFLAX-",'Basis-Tabelle-Samen'!K107,"-",'Basis-Tabelle-Samen'!J107,"-garden-to-go-mini-spanish.jpg")),
IF($C$1="Tschechisch - CZ",HYPERLINK(CONCATENATE("https://www.saflax.de/0-WVK-Retail/Bilder-Pictures/SAFLAX-",'Basis-Tabelle-Samen'!K107,"-",'Basis-Tabelle-Samen'!J107,"-garden-to-go-mini-czech.jpg")),
IF($C$1="Türkisch - TR",HYPERLINK(CONCATENATE("https://www.saflax.de/0-WVK-Retail/Bilder-Pictures/SAFLAX-",'Basis-Tabelle-Samen'!K107,"-",'Basis-Tabelle-Samen'!J107,"-garden-to-go-mini-turkish.jpg")),
IF($C$1="Ungarisch - HU",HYPERLINK(CONCATENATE("https://www.saflax.de/0-WVK-Retail/Bilder-Pictures/SAFLAX-",'Basis-Tabelle-Samen'!K107,"-",'Basis-Tabelle-Samen'!J107,"-garden-to-go-mini-hungarian.jpg")),
" ACHTUNG")))))))))))))))))))))))))))))</f>
        <v>https://www.saflax.de/0-WVK-Retail/Bilder-Pictures/SAFLAX-73180-eucalyptus-camaldulensis-garden-to-go-mini-english.jpg</v>
      </c>
      <c r="AN64" s="330" t="str">
        <f>IF(I64&lt;1,"",
IF($C$1="Bulgarisch - BG",HYPERLINK(CONCATENATE("https://www.saflax.de/0-WVK-Retail/Bilder-Pictures/SAFLAX-",'Basis-Tabelle-Samen'!N107,"-",'Basis-Tabelle-Samen'!J107,"-garden-to-go-lite-bulgarian.jpg")),
IF($C$1="Dänisch - DK",HYPERLINK(CONCATENATE("https://www.saflax.de/0-WVK-Retail/Bilder-Pictures/SAFLAX-",'Basis-Tabelle-Samen'!N107,"-",'Basis-Tabelle-Samen'!J107,"-garden-to-go-lite-danish.jpg")),
IF($C$1="Deutsch - DE",HYPERLINK(CONCATENATE("https://www.saflax.de/0-WVK-Retail/Bilder-Pictures/SAFLAX-",'Basis-Tabelle-Samen'!N107,"-",'Basis-Tabelle-Samen'!J107,"-garden-to-go-lite-german.jpg")),
IF($C$1="Englisch - UK",HYPERLINK(CONCATENATE("https://www.saflax.de/0-WVK-Retail/Bilder-Pictures/SAFLAX-",'Basis-Tabelle-Samen'!N107,"-",'Basis-Tabelle-Samen'!J107,"-garden-to-go-lite-english.jpg")),
IF($C$1="Estnisch - EE",HYPERLINK(CONCATENATE("https://www.saflax.de/0-WVK-Retail/Bilder-Pictures/SAFLAX-",'Basis-Tabelle-Samen'!N107,"-",'Basis-Tabelle-Samen'!J107,"-garden-to-go-lite-estonian.jpg")),
IF($C$1="Finnisch - FI",HYPERLINK(CONCATENATE("https://www.saflax.de/0-WVK-Retail/Bilder-Pictures/SAFLAX-",'Basis-Tabelle-Samen'!N107,"-",'Basis-Tabelle-Samen'!J107,"-garden-to-go-lite-finnish.jpg")),
IF($C$1="Französisch - FR",HYPERLINK(CONCATENATE("https://www.saflax.de/0-WVK-Retail/Bilder-Pictures/SAFLAX-",'Basis-Tabelle-Samen'!N107,"-",'Basis-Tabelle-Samen'!J107,"-garden-to-go-lite-french.jpg")),
IF($C$1="Griechisch - GR",HYPERLINK(CONCATENATE("https://www.saflax.de/0-WVK-Retail/Bilder-Pictures/SAFLAX-",'Basis-Tabelle-Samen'!N107,"-",'Basis-Tabelle-Samen'!J107,"-garden-to-go-lite-greek.jpg")),
IF($C$1="Irisch - IE",HYPERLINK(CONCATENATE("https://www.saflax.de/0-WVK-Retail/Bilder-Pictures/SAFLAX-",'Basis-Tabelle-Samen'!N107,"-",'Basis-Tabelle-Samen'!J107,"-garden-to-go-lite-irish.jpg")),
IF($C$1="Isländisch - IS",HYPERLINK(CONCATENATE("https://www.saflax.de/0-WVK-Retail/Bilder-Pictures/SAFLAX-",'Basis-Tabelle-Samen'!N107,"-",'Basis-Tabelle-Samen'!J107,"-garden-to-go-lite-icelandic.jpg")),
IF($C$1="Italienisch - IT",HYPERLINK(CONCATENATE("https://www.saflax.de/0-WVK-Retail/Bilder-Pictures/SAFLAX-",'Basis-Tabelle-Samen'!N107,"-",'Basis-Tabelle-Samen'!J107,"-garden-to-go-lite-italian.jpg")),
IF($C$1="Japanisch - JP",HYPERLINK(CONCATENATE("https://www.saflax.de/0-WVK-Retail/Bilder-Pictures/SAFLAX-",'Basis-Tabelle-Samen'!N107,"-",'Basis-Tabelle-Samen'!J107,"-garden-to-go-lite-japanese.jpg")),
IF($C$1="Kroatisch - HR",HYPERLINK(CONCATENATE("https://www.saflax.de/0-WVK-Retail/Bilder-Pictures/SAFLAX-",'Basis-Tabelle-Samen'!N107,"-",'Basis-Tabelle-Samen'!J107,"-garden-to-go-lite-croatian.jpg")),
IF($C$1="Lettisch - LV",HYPERLINK(CONCATENATE("https://www.saflax.de/0-WVK-Retail/Bilder-Pictures/SAFLAX-",'Basis-Tabelle-Samen'!N107,"-",'Basis-Tabelle-Samen'!J107,"-garden-to-go-lite-latvian.jpg")),
IF($C$1="Litauisch - LT",HYPERLINK(CONCATENATE("https://www.saflax.de/0-WVK-Retail/Bilder-Pictures/SAFLAX-",'Basis-Tabelle-Samen'!N107,"-",'Basis-Tabelle-Samen'!J107,"-garden-to-go-lite-lithuanian.jpg")),
IF($C$1="Maltesisch - MT",HYPERLINK(CONCATENATE("https://www.saflax.de/0-WVK-Retail/Bilder-Pictures/SAFLAX-",'Basis-Tabelle-Samen'!N107,"-",'Basis-Tabelle-Samen'!J107,"-garden-to-go-lite-maltese.jpg")),
IF($C$1="Niederländisch - NL",HYPERLINK(CONCATENATE("https://www.saflax.de/0-WVK-Retail/Bilder-Pictures/SAFLAX-",'Basis-Tabelle-Samen'!N107,"-",'Basis-Tabelle-Samen'!J107,"-garden-to-go-lite-dutch.jpg")),
IF($C$1="Norwegisch - NO",HYPERLINK(CONCATENATE("https://www.saflax.de/0-WVK-Retail/Bilder-Pictures/SAFLAX-",'Basis-Tabelle-Samen'!N107,"-",'Basis-Tabelle-Samen'!J107,"-garden-to-go-lite-nowegian.jpg")),
IF($C$1="Polnisch - PL",HYPERLINK(CONCATENATE("https://www.saflax.de/0-WVK-Retail/Bilder-Pictures/SAFLAX-",'Basis-Tabelle-Samen'!N107,"-",'Basis-Tabelle-Samen'!J107,"-garden-to-go-lite-polish.jpg")),
IF($C$1="Portugiesisch - PT",HYPERLINK(CONCATENATE("https://www.saflax.de/0-WVK-Retail/Bilder-Pictures/SAFLAX-",'Basis-Tabelle-Samen'!N107,"-",'Basis-Tabelle-Samen'!J107,"-garden-to-go-lite-portuguese.jpg")),
IF($C$1="Rumänisch - RO",HYPERLINK(CONCATENATE("https://www.saflax.de/0-WVK-Retail/Bilder-Pictures/SAFLAX-",'Basis-Tabelle-Samen'!N107,"-",'Basis-Tabelle-Samen'!J107,"-garden-to-go-lite-romanian.jpg")),
IF($C$1="Schwedisch - SE",HYPERLINK(CONCATENATE("https://www.saflax.de/0-WVK-Retail/Bilder-Pictures/SAFLAX-",'Basis-Tabelle-Samen'!N107,"-",'Basis-Tabelle-Samen'!J107,"-garden-to-go-lite-swedish.jpg")),
IF($C$1="Slowakisch - SK",HYPERLINK(CONCATENATE("https://www.saflax.de/0-WVK-Retail/Bilder-Pictures/SAFLAX-",'Basis-Tabelle-Samen'!N107,"-",'Basis-Tabelle-Samen'!J107,"-garden-to-go-lite-slovak.jpg")),
IF($C$1="Slowenisch - SI",HYPERLINK(CONCATENATE("https://www.saflax.de/0-WVK-Retail/Bilder-Pictures/SAFLAX-",'Basis-Tabelle-Samen'!N107,"-",'Basis-Tabelle-Samen'!J107,"-garden-to-go-lite-slovenian.jpg")),
IF($C$1="Spanisch - ES",HYPERLINK(CONCATENATE("https://www.saflax.de/0-WVK-Retail/Bilder-Pictures/SAFLAX-",'Basis-Tabelle-Samen'!N107,"-",'Basis-Tabelle-Samen'!J107,"-garden-to-go-lite-spanish.jpg")),
IF($C$1="Tschechisch - CZ",HYPERLINK(CONCATENATE("https://www.saflax.de/0-WVK-Retail/Bilder-Pictures/SAFLAX-",'Basis-Tabelle-Samen'!N107,"-",'Basis-Tabelle-Samen'!J107,"-garden-to-go-lite-czech.jpg")),
IF($C$1="Türkisch - TR",HYPERLINK(CONCATENATE("https://www.saflax.de/0-WVK-Retail/Bilder-Pictures/SAFLAX-",'Basis-Tabelle-Samen'!N107,"-",'Basis-Tabelle-Samen'!J107,"-garden-to-go-lite-turkish.jpg")),
IF($C$1="Ungarisch - HU",HYPERLINK(CONCATENATE("https://www.saflax.de/0-WVK-Retail/Bilder-Pictures/SAFLAX-",'Basis-Tabelle-Samen'!N107,"-",'Basis-Tabelle-Samen'!J107,"-garden-to-go-lite-hungarian.jpg")),
" ACHTUNG")))))))))))))))))))))))))))))</f>
        <v>https://www.saflax.de/0-WVK-Retail/Bilder-Pictures/SAFLAX-83180-eucalyptus-camaldulensis-garden-to-go-lite-english.jpg</v>
      </c>
      <c r="AO64" s="330" t="str">
        <f>IF(J64&lt;1,"",
IF($C$1="Bulgarisch - BG",HYPERLINK(CONCATENATE("https://www.saflax.de/0-WVK-Retail/Bilder-Pictures/SAFLAX-",'Basis-Tabelle-Samen'!Q107,"-",'Basis-Tabelle-Samen'!J107,"-garden-to-go-bulgarian.jpg")),
IF($C$1="Dänisch - DK",HYPERLINK(CONCATENATE("https://www.saflax.de/0-WVK-Retail/Bilder-Pictures/SAFLAX-",'Basis-Tabelle-Samen'!Q107,"-",'Basis-Tabelle-Samen'!J107,"-garden-to-go-danish.jpg")),
IF($C$1="Deutsch - DE",HYPERLINK(CONCATENATE("https://www.saflax.de/0-WVK-Retail/Bilder-Pictures/SAFLAX-",'Basis-Tabelle-Samen'!Q107,"-",'Basis-Tabelle-Samen'!J107,"-garden-to-go-german.jpg")),
IF($C$1="Englisch - UK",HYPERLINK(CONCATENATE("https://www.saflax.de/0-WVK-Retail/Bilder-Pictures/SAFLAX-",'Basis-Tabelle-Samen'!Q107,"-",'Basis-Tabelle-Samen'!J107,"-garden-to-go-english.jpg")),
IF($C$1="Estnisch - EE",HYPERLINK(CONCATENATE("https://www.saflax.de/0-WVK-Retail/Bilder-Pictures/SAFLAX-",'Basis-Tabelle-Samen'!Q107,"-",'Basis-Tabelle-Samen'!J107,"-garden-to-go-estonian.jpg")),
IF($C$1="Finnisch - FI",HYPERLINK(CONCATENATE("https://www.saflax.de/0-WVK-Retail/Bilder-Pictures/SAFLAX-",'Basis-Tabelle-Samen'!Q107,"-",'Basis-Tabelle-Samen'!J107,"-garden-to-go-finnish.jpg")),
IF($C$1="Französisch - FR",HYPERLINK(CONCATENATE("https://www.saflax.de/0-WVK-Retail/Bilder-Pictures/SAFLAX-",'Basis-Tabelle-Samen'!Q107,"-",'Basis-Tabelle-Samen'!J107,"-garden-to-go-french.jpg")),
IF($C$1="Griechisch - GR",HYPERLINK(CONCATENATE("https://www.saflax.de/0-WVK-Retail/Bilder-Pictures/SAFLAX-",'Basis-Tabelle-Samen'!Q107,"-",'Basis-Tabelle-Samen'!J107,"-garden-to-go-greek.jpg")),
IF($C$1="Irisch - IE",HYPERLINK(CONCATENATE("https://www.saflax.de/0-WVK-Retail/Bilder-Pictures/SAFLAX-",'Basis-Tabelle-Samen'!Q107,"-",'Basis-Tabelle-Samen'!J107,"-garden-to-go-irish.jpg")),
IF($C$1="Isländisch - IS",HYPERLINK(CONCATENATE("https://www.saflax.de/0-WVK-Retail/Bilder-Pictures/SAFLAX-",'Basis-Tabelle-Samen'!Q107,"-",'Basis-Tabelle-Samen'!J107,"-garden-to-go-icelandic.jpg")),
IF($C$1="Italienisch - IT",HYPERLINK(CONCATENATE("https://www.saflax.de/0-WVK-Retail/Bilder-Pictures/SAFLAX-",'Basis-Tabelle-Samen'!Q107,"-",'Basis-Tabelle-Samen'!J107,"-garden-to-go-italian.jpg")),
IF($C$1="Japanisch - JP",HYPERLINK(CONCATENATE("https://www.saflax.de/0-WVK-Retail/Bilder-Pictures/SAFLAX-",'Basis-Tabelle-Samen'!Q107,"-",'Basis-Tabelle-Samen'!J107,"-garden-to-go-japanese.jpg")),
IF($C$1="Kroatisch - HR",HYPERLINK(CONCATENATE("https://www.saflax.de/0-WVK-Retail/Bilder-Pictures/SAFLAX-",'Basis-Tabelle-Samen'!Q107,"-",'Basis-Tabelle-Samen'!J107,"-garden-to-go-croatian.jpg")),
IF($C$1="Lettisch - LV",HYPERLINK(CONCATENATE("https://www.saflax.de/0-WVK-Retail/Bilder-Pictures/SAFLAX-",'Basis-Tabelle-Samen'!Q107,"-",'Basis-Tabelle-Samen'!J107,"-garden-to-go-latvian.jpg")),
IF($C$1="Litauisch - LT",HYPERLINK(CONCATENATE("https://www.saflax.de/0-WVK-Retail/Bilder-Pictures/SAFLAX-",'Basis-Tabelle-Samen'!Q107,"-",'Basis-Tabelle-Samen'!J107,"-garden-to-go-lithuanian.jpg")),
IF($C$1="Maltesisch - MT",HYPERLINK(CONCATENATE("https://www.saflax.de/0-WVK-Retail/Bilder-Pictures/SAFLAX-",'Basis-Tabelle-Samen'!Q107,"-",'Basis-Tabelle-Samen'!J107,"-garden-to-go-maltese.jpg")),
IF($C$1="Niederländisch - NL",HYPERLINK(CONCATENATE("https://www.saflax.de/0-WVK-Retail/Bilder-Pictures/SAFLAX-",'Basis-Tabelle-Samen'!Q107,"-",'Basis-Tabelle-Samen'!J107,"-garden-to-go-dutch.jpg")),
IF($C$1="Norwegisch - NO",HYPERLINK(CONCATENATE("https://www.saflax.de/0-WVK-Retail/Bilder-Pictures/SAFLAX-",'Basis-Tabelle-Samen'!Q107,"-",'Basis-Tabelle-Samen'!J107,"-garden-to-go-nowegian.jpg")),
IF($C$1="Polnisch - PL",HYPERLINK(CONCATENATE("https://www.saflax.de/0-WVK-Retail/Bilder-Pictures/SAFLAX-",'Basis-Tabelle-Samen'!Q107,"-",'Basis-Tabelle-Samen'!J107,"-garden-to-go-polish.jpg")),
IF($C$1="Portugiesisch - PT",HYPERLINK(CONCATENATE("https://www.saflax.de/0-WVK-Retail/Bilder-Pictures/SAFLAX-",'Basis-Tabelle-Samen'!Q107,"-",'Basis-Tabelle-Samen'!J107,"-garden-to-go-portuguese.jpg")),
IF($C$1="Rumänisch - RO",HYPERLINK(CONCATENATE("https://www.saflax.de/0-WVK-Retail/Bilder-Pictures/SAFLAX-",'Basis-Tabelle-Samen'!Q107,"-",'Basis-Tabelle-Samen'!J107,"-garden-to-go-romanian.jpg")),
IF($C$1="Schwedisch - SE",HYPERLINK(CONCATENATE("https://www.saflax.de/0-WVK-Retail/Bilder-Pictures/SAFLAX-",'Basis-Tabelle-Samen'!Q107,"-",'Basis-Tabelle-Samen'!J107,"-garden-to-go-swedish.jpg")),
IF($C$1="Slowakisch - SK",HYPERLINK(CONCATENATE("https://www.saflax.de/0-WVK-Retail/Bilder-Pictures/SAFLAX-",'Basis-Tabelle-Samen'!Q107,"-",'Basis-Tabelle-Samen'!J107,"-garden-to-go-slovak.jpg")),
IF($C$1="Slowenisch - SI",HYPERLINK(CONCATENATE("https://www.saflax.de/0-WVK-Retail/Bilder-Pictures/SAFLAX-",'Basis-Tabelle-Samen'!Q107,"-",'Basis-Tabelle-Samen'!J107,"-garden-to-go-slovenian.jpg")),
IF($C$1="Spanisch - ES",HYPERLINK(CONCATENATE("https://www.saflax.de/0-WVK-Retail/Bilder-Pictures/SAFLAX-",'Basis-Tabelle-Samen'!Q107,"-",'Basis-Tabelle-Samen'!J107,"-garden-to-go-spanish.jpg")),
IF($C$1="Tschechisch - CZ",HYPERLINK(CONCATENATE("https://www.saflax.de/0-WVK-Retail/Bilder-Pictures/SAFLAX-",'Basis-Tabelle-Samen'!Q107,"-",'Basis-Tabelle-Samen'!J107,"-garden-to-go-czech.jpg")),
IF($C$1="Türkisch - TR",HYPERLINK(CONCATENATE("https://www.saflax.de/0-WVK-Retail/Bilder-Pictures/SAFLAX-",'Basis-Tabelle-Samen'!Q107,"-",'Basis-Tabelle-Samen'!J107,"-garden-to-go-turkish.jpg")),
IF($C$1="Ungarisch - HU",HYPERLINK(CONCATENATE("https://www.saflax.de/0-WVK-Retail/Bilder-Pictures/SAFLAX-",'Basis-Tabelle-Samen'!Q107,"-",'Basis-Tabelle-Samen'!J107,"-garden-to-go-hungarian.jpg")),
" ACHTUNG")))))))))))))))))))))))))))))</f>
        <v>https://www.saflax.de/0-WVK-Retail/Bilder-Pictures/SAFLAX-53180-eucalyptus-camaldulensis-garden-to-go-english.jpg</v>
      </c>
      <c r="AP64" s="330" t="str">
        <f>IF(K64&lt;1,"",
IF($C$1="Bulgarisch - BG",HYPERLINK(CONCATENATE("https://www.saflax.de/0-WVK-Retail/Bilder-Pictures/SAFLAX-",'Basis-Tabelle-Samen'!T107,"-",'Basis-Tabelle-Samen'!J107,"-cultivation-set-bulgarian.jpg")),
IF($C$1="Dänisch - DK",HYPERLINK(CONCATENATE("https://www.saflax.de/0-WVK-Retail/Bilder-Pictures/SAFLAX-",'Basis-Tabelle-Samen'!T107,"-",'Basis-Tabelle-Samen'!J107,"-cultivation-set-danish.jpg")),
IF($C$1="Deutsch - DE",HYPERLINK(CONCATENATE("https://www.saflax.de/0-WVK-Retail/Bilder-Pictures/SAFLAX-",'Basis-Tabelle-Samen'!T107,"-",'Basis-Tabelle-Samen'!J107,"-cultivation-set-german.jpg")),
IF($C$1="Englisch - UK",HYPERLINK(CONCATENATE("https://www.saflax.de/0-WVK-Retail/Bilder-Pictures/SAFLAX-",'Basis-Tabelle-Samen'!T107,"-",'Basis-Tabelle-Samen'!J107,"-cultivation-set-english.jpg")),
IF($C$1="Estnisch - EE",HYPERLINK(CONCATENATE("https://www.saflax.de/0-WVK-Retail/Bilder-Pictures/SAFLAX-",'Basis-Tabelle-Samen'!T107,"-",'Basis-Tabelle-Samen'!J107,"-cultivation-set-estonian.jpg")),
IF($C$1="Finnisch - FI",HYPERLINK(CONCATENATE("https://www.saflax.de/0-WVK-Retail/Bilder-Pictures/SAFLAX-",'Basis-Tabelle-Samen'!T107,"-",'Basis-Tabelle-Samen'!J107,"-cultivation-set-finnish.jpg")),
IF($C$1="Französisch - FR",HYPERLINK(CONCATENATE("https://www.saflax.de/0-WVK-Retail/Bilder-Pictures/SAFLAX-",'Basis-Tabelle-Samen'!T107,"-",'Basis-Tabelle-Samen'!J107,"-cultivation-set-french.jpg")),
IF($C$1="Griechisch - GR",HYPERLINK(CONCATENATE("https://www.saflax.de/0-WVK-Retail/Bilder-Pictures/SAFLAX-",'Basis-Tabelle-Samen'!T107,"-",'Basis-Tabelle-Samen'!J107,"-cultivation-set-greek.jpg")),
IF($C$1="Irisch - IE",HYPERLINK(CONCATENATE("https://www.saflax.de/0-WVK-Retail/Bilder-Pictures/SAFLAX-",'Basis-Tabelle-Samen'!T107,"-",'Basis-Tabelle-Samen'!J107,"-cultivation-set-irish.jpg")),
IF($C$1="Isländisch - IS",HYPERLINK(CONCATENATE("https://www.saflax.de/0-WVK-Retail/Bilder-Pictures/SAFLAX-",'Basis-Tabelle-Samen'!T107,"-",'Basis-Tabelle-Samen'!J107,"-cultivation-set-icelandic.jpg")),
IF($C$1="Italienisch - IT",HYPERLINK(CONCATENATE("https://www.saflax.de/0-WVK-Retail/Bilder-Pictures/SAFLAX-",'Basis-Tabelle-Samen'!T107,"-",'Basis-Tabelle-Samen'!J107,"-cultivation-set-italian.jpg")),
IF($C$1="Japanisch - JP",HYPERLINK(CONCATENATE("https://www.saflax.de/0-WVK-Retail/Bilder-Pictures/SAFLAX-",'Basis-Tabelle-Samen'!T107,"-",'Basis-Tabelle-Samen'!J107,"-cultivation-set-japanese.jpg")),
IF($C$1="Kroatisch - HR",HYPERLINK(CONCATENATE("https://www.saflax.de/0-WVK-Retail/Bilder-Pictures/SAFLAX-",'Basis-Tabelle-Samen'!T107,"-",'Basis-Tabelle-Samen'!J107,"-cultivation-set-croatian.jpg")),
IF($C$1="Lettisch - LV",HYPERLINK(CONCATENATE("https://www.saflax.de/0-WVK-Retail/Bilder-Pictures/SAFLAX-",'Basis-Tabelle-Samen'!T107,"-",'Basis-Tabelle-Samen'!J107,"-cultivation-set-latvian.jpg")),
IF($C$1="Litauisch - LT",HYPERLINK(CONCATENATE("https://www.saflax.de/0-WVK-Retail/Bilder-Pictures/SAFLAX-",'Basis-Tabelle-Samen'!T107,"-",'Basis-Tabelle-Samen'!J107,"-cultivation-set-lithuanian.jpg")),
IF($C$1="Maltesisch - MT",HYPERLINK(CONCATENATE("https://www.saflax.de/0-WVK-Retail/Bilder-Pictures/SAFLAX-",'Basis-Tabelle-Samen'!T107,"-",'Basis-Tabelle-Samen'!J107,"-cultivation-set-maltese.jpg")),
IF($C$1="Niederländisch - NL",HYPERLINK(CONCATENATE("https://www.saflax.de/0-WVK-Retail/Bilder-Pictures/SAFLAX-",'Basis-Tabelle-Samen'!T107,"-",'Basis-Tabelle-Samen'!J107,"-cultivation-set-dutch.jpg")),
IF($C$1="Norwegisch - NO",HYPERLINK(CONCATENATE("https://www.saflax.de/0-WVK-Retail/Bilder-Pictures/SAFLAX-",'Basis-Tabelle-Samen'!T107,"-",'Basis-Tabelle-Samen'!J107,"-cultivation-set-nowegian.jpg")),
IF($C$1="Polnisch - PL",HYPERLINK(CONCATENATE("https://www.saflax.de/0-WVK-Retail/Bilder-Pictures/SAFLAX-",'Basis-Tabelle-Samen'!T107,"-",'Basis-Tabelle-Samen'!J107,"-cultivation-set-polish.jpg")),
IF($C$1="Portugiesisch - PT",HYPERLINK(CONCATENATE("https://www.saflax.de/0-WVK-Retail/Bilder-Pictures/SAFLAX-",'Basis-Tabelle-Samen'!T107,"-",'Basis-Tabelle-Samen'!J107,"-cultivation-set-portuguese.jpg")),
IF($C$1="Rumänisch - RO",HYPERLINK(CONCATENATE("https://www.saflax.de/0-WVK-Retail/Bilder-Pictures/SAFLAX-",'Basis-Tabelle-Samen'!T107,"-",'Basis-Tabelle-Samen'!J107,"-cultivation-set-romanian.jpg")),
IF($C$1="Schwedisch - SE",HYPERLINK(CONCATENATE("https://www.saflax.de/0-WVK-Retail/Bilder-Pictures/SAFLAX-",'Basis-Tabelle-Samen'!T107,"-",'Basis-Tabelle-Samen'!J107,"-cultivation-set-swedish.jpg")),
IF($C$1="Slowakisch - SK",HYPERLINK(CONCATENATE("https://www.saflax.de/0-WVK-Retail/Bilder-Pictures/SAFLAX-",'Basis-Tabelle-Samen'!T107,"-",'Basis-Tabelle-Samen'!J107,"-cultivation-set-slovak.jpg")),
IF($C$1="Slowenisch - SI",HYPERLINK(CONCATENATE("https://www.saflax.de/0-WVK-Retail/Bilder-Pictures/SAFLAX-",'Basis-Tabelle-Samen'!T107,"-",'Basis-Tabelle-Samen'!J107,"-cultivation-set-slovenian.jpg")),
IF($C$1="Spanisch - ES",HYPERLINK(CONCATENATE("https://www.saflax.de/0-WVK-Retail/Bilder-Pictures/SAFLAX-",'Basis-Tabelle-Samen'!T107,"-",'Basis-Tabelle-Samen'!J107,"-cultivation-set-spanish.jpg")),
IF($C$1="Tschechisch - CZ",HYPERLINK(CONCATENATE("https://www.saflax.de/0-WVK-Retail/Bilder-Pictures/SAFLAX-",'Basis-Tabelle-Samen'!T107,"-",'Basis-Tabelle-Samen'!J107,"-cultivation-set-czech.jpg")),
IF($C$1="Türkisch - TR",HYPERLINK(CONCATENATE("https://www.saflax.de/0-WVK-Retail/Bilder-Pictures/SAFLAX-",'Basis-Tabelle-Samen'!T107,"-",'Basis-Tabelle-Samen'!J107,"-cultivation-set-turkish.jpg")),
IF($C$1="Ungarisch - HU",HYPERLINK(CONCATENATE("https://www.saflax.de/0-WVK-Retail/Bilder-Pictures/SAFLAX-",'Basis-Tabelle-Samen'!T107,"-",'Basis-Tabelle-Samen'!J107,"-cultivation-set-hungarian.jpg")),
" ACHTUNG")))))))))))))))))))))))))))))</f>
        <v>https://www.saflax.de/0-WVK-Retail/Bilder-Pictures/SAFLAX-33180-eucalyptus-camaldulensis-cultivation-set-english.jpg</v>
      </c>
      <c r="AQ64" s="330" t="str">
        <f>IF(L64&lt;1,"",
IF($C$1="Bulgarisch - BG",HYPERLINK(CONCATENATE("https://www.saflax.de/0-WVK-Retail/Bilder-Pictures/SAFLAX-",'Basis-Tabelle-Samen'!W107,"-",'Basis-Tabelle-Samen'!J107,"-garden-in-the-bag-bulgarian.jpg")),
IF($C$1="Dänisch - DK",HYPERLINK(CONCATENATE("https://www.saflax.de/0-WVK-Retail/Bilder-Pictures/SAFLAX-",'Basis-Tabelle-Samen'!W107,"-",'Basis-Tabelle-Samen'!J107,"-garden-in-the-bag-danish.jpg")),
IF($C$1="Deutsch - DE",HYPERLINK(CONCATENATE("https://www.saflax.de/0-WVK-Retail/Bilder-Pictures/SAFLAX-",'Basis-Tabelle-Samen'!W107,"-",'Basis-Tabelle-Samen'!J107,"-garden-in-the-bag-german.jpg")),
IF($C$1="Englisch - UK",HYPERLINK(CONCATENATE("https://www.saflax.de/0-WVK-Retail/Bilder-Pictures/SAFLAX-",'Basis-Tabelle-Samen'!W107,"-",'Basis-Tabelle-Samen'!J107,"-garden-in-the-bag-english.jpg")),
IF($C$1="Estnisch - EE",HYPERLINK(CONCATENATE("https://www.saflax.de/0-WVK-Retail/Bilder-Pictures/SAFLAX-",'Basis-Tabelle-Samen'!W107,"-",'Basis-Tabelle-Samen'!J107,"-garden-in-the-bag-estonian.jpg")),
IF($C$1="Finnisch - FI",HYPERLINK(CONCATENATE("https://www.saflax.de/0-WVK-Retail/Bilder-Pictures/SAFLAX-",'Basis-Tabelle-Samen'!W107,"-",'Basis-Tabelle-Samen'!J107,"-garden-in-the-bag-finnish.jpg")),
IF($C$1="Französisch - FR",HYPERLINK(CONCATENATE("https://www.saflax.de/0-WVK-Retail/Bilder-Pictures/SAFLAX-",'Basis-Tabelle-Samen'!W107,"-",'Basis-Tabelle-Samen'!J107,"-garden-in-the-bag-french.jpg")),
IF($C$1="Griechisch - GR",HYPERLINK(CONCATENATE("https://www.saflax.de/0-WVK-Retail/Bilder-Pictures/SAFLAX-",'Basis-Tabelle-Samen'!W107,"-",'Basis-Tabelle-Samen'!J107,"-garden-in-the-bag-greek.jpg")),
IF($C$1="Irisch - IE",HYPERLINK(CONCATENATE("https://www.saflax.de/0-WVK-Retail/Bilder-Pictures/SAFLAX-",'Basis-Tabelle-Samen'!W107,"-",'Basis-Tabelle-Samen'!J107,"-garden-in-the-bag-irish.jpg")),
IF($C$1="Isländisch - IS",HYPERLINK(CONCATENATE("https://www.saflax.de/0-WVK-Retail/Bilder-Pictures/SAFLAX-",'Basis-Tabelle-Samen'!W107,"-",'Basis-Tabelle-Samen'!J107,"-garden-in-the-bag-icelandic.jpg")),
IF($C$1="Italienisch - IT",HYPERLINK(CONCATENATE("https://www.saflax.de/0-WVK-Retail/Bilder-Pictures/SAFLAX-",'Basis-Tabelle-Samen'!W107,"-",'Basis-Tabelle-Samen'!J107,"-garden-in-the-bag-italian.jpg")),
IF($C$1="Japanisch - JP",HYPERLINK(CONCATENATE("https://www.saflax.de/0-WVK-Retail/Bilder-Pictures/SAFLAX-",'Basis-Tabelle-Samen'!W107,"-",'Basis-Tabelle-Samen'!J107,"-garden-in-the-bag-japanese.jpg")),
IF($C$1="Kroatisch - HR",HYPERLINK(CONCATENATE("https://www.saflax.de/0-WVK-Retail/Bilder-Pictures/SAFLAX-",'Basis-Tabelle-Samen'!W107,"-",'Basis-Tabelle-Samen'!J107,"-garden-in-the-bag-croatian.jpg")),
IF($C$1="Lettisch - LV",HYPERLINK(CONCATENATE("https://www.saflax.de/0-WVK-Retail/Bilder-Pictures/SAFLAX-",'Basis-Tabelle-Samen'!W107,"-",'Basis-Tabelle-Samen'!J107,"-garden-in-the-bag-latvian.jpg")),
IF($C$1="Litauisch - LT",HYPERLINK(CONCATENATE("https://www.saflax.de/0-WVK-Retail/Bilder-Pictures/SAFLAX-",'Basis-Tabelle-Samen'!W107,"-",'Basis-Tabelle-Samen'!J107,"-garden-in-the-bag-lithuanian.jpg")),
IF($C$1="Maltesisch - MT",HYPERLINK(CONCATENATE("https://www.saflax.de/0-WVK-Retail/Bilder-Pictures/SAFLAX-",'Basis-Tabelle-Samen'!W107,"-",'Basis-Tabelle-Samen'!J107,"-garden-in-the-bag-maltese.jpg")),
IF($C$1="Niederländisch - NL",HYPERLINK(CONCATENATE("https://www.saflax.de/0-WVK-Retail/Bilder-Pictures/SAFLAX-",'Basis-Tabelle-Samen'!W107,"-",'Basis-Tabelle-Samen'!J107,"-garden-in-the-bag-dutch.jpg")),
IF($C$1="Norwegisch - NO",HYPERLINK(CONCATENATE("https://www.saflax.de/0-WVK-Retail/Bilder-Pictures/SAFLAX-",'Basis-Tabelle-Samen'!W107,"-",'Basis-Tabelle-Samen'!J107,"-garden-in-the-bag-nowegian.jpg")),
IF($C$1="Polnisch - PL",HYPERLINK(CONCATENATE("https://www.saflax.de/0-WVK-Retail/Bilder-Pictures/SAFLAX-",'Basis-Tabelle-Samen'!W107,"-",'Basis-Tabelle-Samen'!J107,"-garden-in-the-bag-polish.jpg")),
IF($C$1="Portugiesisch - PT",HYPERLINK(CONCATENATE("https://www.saflax.de/0-WVK-Retail/Bilder-Pictures/SAFLAX-",'Basis-Tabelle-Samen'!W107,"-",'Basis-Tabelle-Samen'!J107,"-garden-in-the-bag-portuguese.jpg")),
IF($C$1="Rumänisch - RO",HYPERLINK(CONCATENATE("https://www.saflax.de/0-WVK-Retail/Bilder-Pictures/SAFLAX-",'Basis-Tabelle-Samen'!W107,"-",'Basis-Tabelle-Samen'!J107,"-garden-in-the-bag-romanian.jpg")),
IF($C$1="Schwedisch - SE",HYPERLINK(CONCATENATE("https://www.saflax.de/0-WVK-Retail/Bilder-Pictures/SAFLAX-",'Basis-Tabelle-Samen'!W107,"-",'Basis-Tabelle-Samen'!J107,"-garden-in-the-bag-swedish.jpg")),
IF($C$1="Slowakisch - SK",HYPERLINK(CONCATENATE("https://www.saflax.de/0-WVK-Retail/Bilder-Pictures/SAFLAX-",'Basis-Tabelle-Samen'!W107,"-",'Basis-Tabelle-Samen'!J107,"-garden-in-the-bag-slovak.jpg")),
IF($C$1="Slowenisch - SI",HYPERLINK(CONCATENATE("https://www.saflax.de/0-WVK-Retail/Bilder-Pictures/SAFLAX-",'Basis-Tabelle-Samen'!W107,"-",'Basis-Tabelle-Samen'!J107,"-garden-in-the-bag-slovenian.jpg")),
IF($C$1="Spanisch - ES",HYPERLINK(CONCATENATE("https://www.saflax.de/0-WVK-Retail/Bilder-Pictures/SAFLAX-",'Basis-Tabelle-Samen'!W107,"-",'Basis-Tabelle-Samen'!J107,"-garden-in-the-bag-spanish.jpg")),
IF($C$1="Tschechisch - CZ",HYPERLINK(CONCATENATE("https://www.saflax.de/0-WVK-Retail/Bilder-Pictures/SAFLAX-",'Basis-Tabelle-Samen'!W107,"-",'Basis-Tabelle-Samen'!J107,"-garden-in-the-bag-czech.jpg")),
IF($C$1="Türkisch - TR",HYPERLINK(CONCATENATE("https://www.saflax.de/0-WVK-Retail/Bilder-Pictures/SAFLAX-",'Basis-Tabelle-Samen'!W107,"-",'Basis-Tabelle-Samen'!J107,"-garden-in-the-bag-turkish.jpg")),
IF($C$1="Ungarisch - HU",HYPERLINK(CONCATENATE("https://www.saflax.de/0-WVK-Retail/Bilder-Pictures/SAFLAX-",'Basis-Tabelle-Samen'!W107,"-",'Basis-Tabelle-Samen'!J107,"-garden-in-the-bag-hungarian.jpg")),
" ACHTUNG")))))))))))))))))))))))))))))</f>
        <v>https://www.saflax.de/0-WVK-Retail/Bilder-Pictures/SAFLAX-63180-eucalyptus-camaldulensis-garden-in-the-bag-english.jpg</v>
      </c>
    </row>
    <row r="65" spans="1:43" ht="17.100000000000001" customHeight="1" x14ac:dyDescent="0.2">
      <c r="A65" s="318" t="str">
        <f>IF('Basis-Tabelle-Samen'!A105="","",IF($C$1="Deutsch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65" s="319" t="str">
        <f>'Basis-Tabelle-Samen'!I105</f>
        <v>Passiflora ligularis</v>
      </c>
      <c r="C65" s="316" t="str">
        <f>IF($C$1="Bulgarisch - BG",'Basis-Tabelle-Samen'!Z105,
IF($C$1="Dänisch - DK",'Basis-Tabelle-Samen'!AA105,
IF($C$1="Deutsch - DE",'Basis-Tabelle-Samen'!AB105,
IF($C$1="Englisch - UK",'Basis-Tabelle-Samen'!AC105,
IF($C$1="Estnisch - EE",'Basis-Tabelle-Samen'!AD105,
IF($C$1="Finnisch - FI",'Basis-Tabelle-Samen'!AE105,
IF($C$1="Französisch - FR",'Basis-Tabelle-Samen'!AF105,
IF($C$1="Griechisch - GR",'Basis-Tabelle-Samen'!AG105,
IF($C$1="Irisch - IE",'Basis-Tabelle-Samen'!AH105,
IF($C$1="Isländisch - IS",'Basis-Tabelle-Samen'!AI105,
IF($C$1="Italienisch - IT",'Basis-Tabelle-Samen'!AJ105,
IF($C$1="Japanisch - JP",'Basis-Tabelle-Samen'!AK105,
IF($C$1="Kroatisch - HR",'Basis-Tabelle-Samen'!AL105,
IF($C$1="Lettisch - LV",'Basis-Tabelle-Samen'!AM105,
IF($C$1="Litauisch - LT",'Basis-Tabelle-Samen'!AN105,
IF($C$1="Maltesisch - MT",'Basis-Tabelle-Samen'!AO105,
IF($C$1="Niederländisch - NL",'Basis-Tabelle-Samen'!AP105,
IF($C$1="Norwegisch - NO",'Basis-Tabelle-Samen'!AQ105,
IF($C$1="Polnisch - PL",'Basis-Tabelle-Samen'!AR105,
IF($C$1="Portugiesisch - PT",'Basis-Tabelle-Samen'!AS105,
IF($C$1="Rumänisch - RO",'Basis-Tabelle-Samen'!AT105,
IF($C$1="Schwedisch - SE",'Basis-Tabelle-Samen'!AU105,
IF($C$1="Slowakisch - SK",'Basis-Tabelle-Samen'!AV105,
IF($C$1="Slowenisch - SI",'Basis-Tabelle-Samen'!AW105,
IF($C$1="Spanisch - ES",'Basis-Tabelle-Samen'!AX105,
IF($C$1="Tschechisch - CZ",'Basis-Tabelle-Samen'!AY105,
IF($C$1="Türkisch - TR",'Basis-Tabelle-Samen'!AZ105,
IF($C$1="Ungarisch - HU",'Basis-Tabelle-Samen'!BA105,
" ACHTUNG"))))))))))))))))))))))))))))</f>
        <v>Sweet Granadilla</v>
      </c>
      <c r="D65" s="320">
        <f>'Basis-Tabelle-Samen'!F105</f>
        <v>20</v>
      </c>
      <c r="E65" s="321" t="str">
        <f>'Basis-Tabelle-Samen'!H105</f>
        <v>7 %</v>
      </c>
      <c r="F65" s="322" t="str">
        <f>IF('Basis-Tabelle-Samen'!G105="","",'Basis-Tabelle-Samen'!G105)</f>
        <v>01</v>
      </c>
      <c r="G65" s="320">
        <f>'Basis-Tabelle-Samen'!C105</f>
        <v>13172</v>
      </c>
      <c r="H65" s="323">
        <f>'Basis-Tabelle-Samen'!D105</f>
        <v>4055473131726</v>
      </c>
      <c r="I65" s="324">
        <f>'Basis-Tabelle-Samen'!E105</f>
        <v>1.85</v>
      </c>
      <c r="J65" s="325">
        <f t="shared" si="0"/>
        <v>12</v>
      </c>
      <c r="K65" s="326">
        <f>'Basis-Tabelle-Samen'!K105</f>
        <v>73172</v>
      </c>
      <c r="L65" s="323">
        <f>'Basis-Tabelle-Samen'!L105</f>
        <v>4055473731728</v>
      </c>
      <c r="M65" s="324">
        <f>'Basis-Tabelle-Samen'!M105</f>
        <v>2.4500000000000002</v>
      </c>
      <c r="N65" s="326">
        <f>IF(K65&lt;1,"",'3'!$I$15)</f>
        <v>15</v>
      </c>
      <c r="O65" s="327">
        <f>IF(K65&lt;1,"",'3'!$J$11)</f>
        <v>90</v>
      </c>
      <c r="P65" s="326">
        <f>'Basis-Tabelle-Samen'!N105</f>
        <v>83172</v>
      </c>
      <c r="Q65" s="323">
        <f>'Basis-Tabelle-Samen'!O105</f>
        <v>4055473831725</v>
      </c>
      <c r="R65" s="328">
        <f>'Basis-Tabelle-Samen'!P105</f>
        <v>3.75</v>
      </c>
      <c r="S65" s="326">
        <f>IF(R65&lt;1,"",'3'!$M$15)</f>
        <v>18</v>
      </c>
      <c r="T65" s="327">
        <f>IF(R65&lt;1,"",'3'!$N$11)</f>
        <v>72</v>
      </c>
      <c r="U65" s="326">
        <f>'Basis-Tabelle-Samen'!Q105</f>
        <v>53172</v>
      </c>
      <c r="V65" s="323">
        <f>'Basis-Tabelle-Samen'!R105</f>
        <v>4055473531724</v>
      </c>
      <c r="W65" s="324">
        <f>'Basis-Tabelle-Samen'!S105</f>
        <v>4.95</v>
      </c>
      <c r="X65" s="326">
        <f>IF(U65&lt;1,"",'3'!$Q$15)</f>
        <v>6</v>
      </c>
      <c r="Y65" s="327">
        <f>IF(U65&lt;1,"",'3'!$R$11)</f>
        <v>24</v>
      </c>
      <c r="Z65" s="326">
        <f>'Basis-Tabelle-Samen'!T105</f>
        <v>33172</v>
      </c>
      <c r="AA65" s="323">
        <f>'Basis-Tabelle-Samen'!U105</f>
        <v>4055473331720</v>
      </c>
      <c r="AB65" s="324">
        <f>'Basis-Tabelle-Samen'!V105</f>
        <v>6.75</v>
      </c>
      <c r="AC65" s="326">
        <f>IF(Z65&lt;1,"",'3'!$U$15)</f>
        <v>6</v>
      </c>
      <c r="AD65" s="327">
        <f>IF(Z65&lt;1,"",'3'!$V$11)</f>
        <v>24</v>
      </c>
      <c r="AE65" s="326">
        <f>'Basis-Tabelle-Samen'!W105</f>
        <v>63172</v>
      </c>
      <c r="AF65" s="323">
        <f>'Basis-Tabelle-Samen'!X105</f>
        <v>4055473631721</v>
      </c>
      <c r="AG65" s="324">
        <f>'Basis-Tabelle-Samen'!Y105</f>
        <v>2.95</v>
      </c>
      <c r="AH65" s="326">
        <f>IF(AE65&lt;1,"",'3'!$Y$15)</f>
        <v>8</v>
      </c>
      <c r="AI65" s="327">
        <f>IF(AE65&lt;1,"",'3'!$Z$11)</f>
        <v>64</v>
      </c>
      <c r="AJ65" s="315"/>
      <c r="AK65" s="316" t="str">
        <f>IF(G65&lt;1,"",
IF($C$1="Bulgarisch - BG",HYPERLINK(CONCATENATE("https://www.saflax.de/0-WVK-Retail/Bilder-Pictures/SAFLAX-",'Basis-Tabelle-Samen'!C105,"-",'Basis-Tabelle-Samen'!J105,"-seed-package-front-cr-bulgarian.jpg")),
IF($C$1="Dänisch - DK",HYPERLINK(CONCATENATE("https://www.saflax.de/0-WVK-Retail/Bilder-Pictures/SAFLAX-",'Basis-Tabelle-Samen'!C105,"-",'Basis-Tabelle-Samen'!J105,"-seed-package-front-cr-danish.jpg")),
IF($C$1="Deutsch - DE",HYPERLINK(CONCATENATE("https://www.saflax.de/0-WVK-Retail/Bilder-Pictures/SAFLAX-",'Basis-Tabelle-Samen'!C105,"-",'Basis-Tabelle-Samen'!J105,"-seed-package-front-cr-german.jpg")),
IF($C$1="Englisch - UK",HYPERLINK(CONCATENATE("https://www.saflax.de/0-WVK-Retail/Bilder-Pictures/SAFLAX-",'Basis-Tabelle-Samen'!C105,"-",'Basis-Tabelle-Samen'!J105,"-seed-package-front-cr-english.jpg")),
IF($C$1="Estnisch - EE",HYPERLINK(CONCATENATE("https://www.saflax.de/0-WVK-Retail/Bilder-Pictures/SAFLAX-",'Basis-Tabelle-Samen'!C105,"-",'Basis-Tabelle-Samen'!J105,"-seed-package-front-cr-estonian.jpg")),
IF($C$1="Finnisch - FI",HYPERLINK(CONCATENATE("https://www.saflax.de/0-WVK-Retail/Bilder-Pictures/SAFLAX-",'Basis-Tabelle-Samen'!C105,"-",'Basis-Tabelle-Samen'!J105,"-seed-package-front-cr-finnish.jpg")),
IF($C$1="Französisch - FR",HYPERLINK(CONCATENATE("https://www.saflax.de/0-WVK-Retail/Bilder-Pictures/SAFLAX-",'Basis-Tabelle-Samen'!C105,"-",'Basis-Tabelle-Samen'!J105,"-seed-package-front-cr-french.jpg")),
IF($C$1="Griechisch - GR",HYPERLINK(CONCATENATE("https://www.saflax.de/0-WVK-Retail/Bilder-Pictures/SAFLAX-",'Basis-Tabelle-Samen'!C105,"-",'Basis-Tabelle-Samen'!J105,"-seed-package-front-cr-greek.jpg")),
IF($C$1="Irisch - IE",HYPERLINK(CONCATENATE("https://www.saflax.de/0-WVK-Retail/Bilder-Pictures/SAFLAX-",'Basis-Tabelle-Samen'!C105,"-",'Basis-Tabelle-Samen'!J105,"-seed-package-front-cr-irish.jpg")),
IF($C$1="Isländisch - IS",HYPERLINK(CONCATENATE("https://www.saflax.de/0-WVK-Retail/Bilder-Pictures/SAFLAX-",'Basis-Tabelle-Samen'!C105,"-",'Basis-Tabelle-Samen'!J105,"-seed-package-front-cr-icelandic.jpg")),
IF($C$1="Italienisch - IT",HYPERLINK(CONCATENATE("https://www.saflax.de/0-WVK-Retail/Bilder-Pictures/SAFLAX-",'Basis-Tabelle-Samen'!C105,"-",'Basis-Tabelle-Samen'!J105,"-seed-package-front-cr-italian.jpg")),
IF($C$1="Japanisch - JP",HYPERLINK(CONCATENATE("https://www.saflax.de/0-WVK-Retail/Bilder-Pictures/SAFLAX-",'Basis-Tabelle-Samen'!C105,"-",'Basis-Tabelle-Samen'!J105,"-seed-package-front-cr-japanese.jpg")),
IF($C$1="Kroatisch - HR",HYPERLINK(CONCATENATE("https://www.saflax.de/0-WVK-Retail/Bilder-Pictures/SAFLAX-",'Basis-Tabelle-Samen'!C105,"-",'Basis-Tabelle-Samen'!J105,"-seed-package-front-cr-croatian.jpg")),
IF($C$1="Lettisch - LV",HYPERLINK(CONCATENATE("https://www.saflax.de/0-WVK-Retail/Bilder-Pictures/SAFLAX-",'Basis-Tabelle-Samen'!C105,"-",'Basis-Tabelle-Samen'!J105,"-seed-package-front-cr-latvian.jpg")),
IF($C$1="Litauisch - LT",HYPERLINK(CONCATENATE("https://www.saflax.de/0-WVK-Retail/Bilder-Pictures/SAFLAX-",'Basis-Tabelle-Samen'!C105,"-",'Basis-Tabelle-Samen'!J105,"-seed-package-front-cr-lithuanian.jpg")),
IF($C$1="Maltesisch - MT",HYPERLINK(CONCATENATE("https://www.saflax.de/0-WVK-Retail/Bilder-Pictures/SAFLAX-",'Basis-Tabelle-Samen'!C105,"-",'Basis-Tabelle-Samen'!J105,"-seed-package-front-cr-maltese.jpg")),
IF($C$1="Niederländisch - NL",HYPERLINK(CONCATENATE("https://www.saflax.de/0-WVK-Retail/Bilder-Pictures/SAFLAX-",'Basis-Tabelle-Samen'!C105,"-",'Basis-Tabelle-Samen'!J105,"-seed-package-front-cr-dutch.jpg")),
IF($C$1="Norwegisch - NO",HYPERLINK(CONCATENATE("https://www.saflax.de/0-WVK-Retail/Bilder-Pictures/SAFLAX-",'Basis-Tabelle-Samen'!C105,"-",'Basis-Tabelle-Samen'!J105,"-seed-package-front-cr-nowegian.jpg")),
IF($C$1="Polnisch - PL",HYPERLINK(CONCATENATE("https://www.saflax.de/0-WVK-Retail/Bilder-Pictures/SAFLAX-",'Basis-Tabelle-Samen'!C105,"-",'Basis-Tabelle-Samen'!J105,"-seed-package-front-cr-polish.jpg")),
IF($C$1="Portugiesisch - PT",HYPERLINK(CONCATENATE("https://www.saflax.de/0-WVK-Retail/Bilder-Pictures/SAFLAX-",'Basis-Tabelle-Samen'!C105,"-",'Basis-Tabelle-Samen'!J105,"-seed-package-front-cr-portuguese.jpg")),
IF($C$1="Rumänisch - RO",HYPERLINK(CONCATENATE("https://www.saflax.de/0-WVK-Retail/Bilder-Pictures/SAFLAX-",'Basis-Tabelle-Samen'!C105,"-",'Basis-Tabelle-Samen'!J105,"-seed-package-front-cr-romanian.jpg")),
IF($C$1="Schwedisch - SE",HYPERLINK(CONCATENATE("https://www.saflax.de/0-WVK-Retail/Bilder-Pictures/SAFLAX-",'Basis-Tabelle-Samen'!C105,"-",'Basis-Tabelle-Samen'!J105,"-seed-package-front-cr-swedish.jpg")),
IF($C$1="Slowakisch - SK",HYPERLINK(CONCATENATE("https://www.saflax.de/0-WVK-Retail/Bilder-Pictures/SAFLAX-",'Basis-Tabelle-Samen'!C105,"-",'Basis-Tabelle-Samen'!J105,"-seed-package-front-cr-slovak.jpg")),
IF($C$1="Slowenisch - SI",HYPERLINK(CONCATENATE("https://www.saflax.de/0-WVK-Retail/Bilder-Pictures/SAFLAX-",'Basis-Tabelle-Samen'!C105,"-",'Basis-Tabelle-Samen'!J105,"-seed-package-front-cr-slovenian.jpg")),
IF($C$1="Spanisch - ES",HYPERLINK(CONCATENATE("https://www.saflax.de/0-WVK-Retail/Bilder-Pictures/SAFLAX-",'Basis-Tabelle-Samen'!C105,"-",'Basis-Tabelle-Samen'!J105,"-seed-package-front-cr-spanish.jpg")),
IF($C$1="Tschechisch - CZ",HYPERLINK(CONCATENATE("https://www.saflax.de/0-WVK-Retail/Bilder-Pictures/SAFLAX-",'Basis-Tabelle-Samen'!C105,"-",'Basis-Tabelle-Samen'!J105,"-seed-package-front-cr-czech.jpg")),
IF($C$1="Türkisch - TR",HYPERLINK(CONCATENATE("https://www.saflax.de/0-WVK-Retail/Bilder-Pictures/SAFLAX-",'Basis-Tabelle-Samen'!C105,"-",'Basis-Tabelle-Samen'!J105,"-seed-package-front-cr-turkish.jpg")),
IF($C$1="Ungarisch - HU",HYPERLINK(CONCATENATE("https://www.saflax.de/0-WVK-Retail/Bilder-Pictures/SAFLAX-",'Basis-Tabelle-Samen'!C105,"-",'Basis-Tabelle-Samen'!J105,"-seed-package-front-cr-hungarian.jpg")),
" ACHTUNG")))))))))))))))))))))))))))))</f>
        <v>https://www.saflax.de/0-WVK-Retail/Bilder-Pictures/SAFLAX-13172-passiflora-ligularis-seed-package-front-cr-english.jpg</v>
      </c>
      <c r="AL65" s="330" t="str">
        <f>IF(G65&lt;1,"",
IF($C$1="Bulgarisch - BG",HYPERLINK(CONCATENATE("https://www.saflax.de/0-WVK-Retail/Bilder-Pictures/SAFLAX-",'Basis-Tabelle-Samen'!C105,"-",'Basis-Tabelle-Samen'!J105,"-seed-package-back-cr-bulgarian.jpg")),
IF($C$1="Dänisch - DK",HYPERLINK(CONCATENATE("https://www.saflax.de/0-WVK-Retail/Bilder-Pictures/SAFLAX-",'Basis-Tabelle-Samen'!C105,"-",'Basis-Tabelle-Samen'!J105,"-seed-package-back-cr-danish.jpg")),
IF($C$1="Deutsch - DE",HYPERLINK(CONCATENATE("https://www.saflax.de/0-WVK-Retail/Bilder-Pictures/SAFLAX-",'Basis-Tabelle-Samen'!C105,"-",'Basis-Tabelle-Samen'!J105,"-seed-package-back-cr-german.jpg")),
IF($C$1="Englisch - UK",HYPERLINK(CONCATENATE("https://www.saflax.de/0-WVK-Retail/Bilder-Pictures/SAFLAX-",'Basis-Tabelle-Samen'!C105,"-",'Basis-Tabelle-Samen'!J105,"-seed-package-back-cr-english.jpg")),
IF($C$1="Estnisch - EE",HYPERLINK(CONCATENATE("https://www.saflax.de/0-WVK-Retail/Bilder-Pictures/SAFLAX-",'Basis-Tabelle-Samen'!C105,"-",'Basis-Tabelle-Samen'!J105,"-seed-package-back-cr-estonian.jpg")),
IF($C$1="Finnisch - FI",HYPERLINK(CONCATENATE("https://www.saflax.de/0-WVK-Retail/Bilder-Pictures/SAFLAX-",'Basis-Tabelle-Samen'!C105,"-",'Basis-Tabelle-Samen'!J105,"-seed-package-back-cr-finnish.jpg")),
IF($C$1="Französisch - FR",HYPERLINK(CONCATENATE("https://www.saflax.de/0-WVK-Retail/Bilder-Pictures/SAFLAX-",'Basis-Tabelle-Samen'!C105,"-",'Basis-Tabelle-Samen'!J105,"-seed-package-back-cr-french.jpg")),
IF($C$1="Griechisch - GR",HYPERLINK(CONCATENATE("https://www.saflax.de/0-WVK-Retail/Bilder-Pictures/SAFLAX-",'Basis-Tabelle-Samen'!C105,"-",'Basis-Tabelle-Samen'!J105,"-seed-package-back-cr-greek.jpg")),
IF($C$1="Irisch - IE",HYPERLINK(CONCATENATE("https://www.saflax.de/0-WVK-Retail/Bilder-Pictures/SAFLAX-",'Basis-Tabelle-Samen'!C105,"-",'Basis-Tabelle-Samen'!J105,"-seed-package-back-cr-irish.jpg")),
IF($C$1="Isländisch - IS",HYPERLINK(CONCATENATE("https://www.saflax.de/0-WVK-Retail/Bilder-Pictures/SAFLAX-",'Basis-Tabelle-Samen'!C105,"-",'Basis-Tabelle-Samen'!J105,"-seed-package-back-cr-icelandic.jpg")),
IF($C$1="Italienisch - IT",HYPERLINK(CONCATENATE("https://www.saflax.de/0-WVK-Retail/Bilder-Pictures/SAFLAX-",'Basis-Tabelle-Samen'!C105,"-",'Basis-Tabelle-Samen'!J105,"-seed-package-back-cr-italian.jpg")),
IF($C$1="Japanisch - JP",HYPERLINK(CONCATENATE("https://www.saflax.de/0-WVK-Retail/Bilder-Pictures/SAFLAX-",'Basis-Tabelle-Samen'!C105,"-",'Basis-Tabelle-Samen'!J105,"-seed-package-back-cr-japanese.jpg")),
IF($C$1="Kroatisch - HR",HYPERLINK(CONCATENATE("https://www.saflax.de/0-WVK-Retail/Bilder-Pictures/SAFLAX-",'Basis-Tabelle-Samen'!C105,"-",'Basis-Tabelle-Samen'!J105,"-seed-package-back-cr-croatian.jpg")),
IF($C$1="Lettisch - LV",HYPERLINK(CONCATENATE("https://www.saflax.de/0-WVK-Retail/Bilder-Pictures/SAFLAX-",'Basis-Tabelle-Samen'!C105,"-",'Basis-Tabelle-Samen'!J105,"-seed-package-back-cr-latvian.jpg")),
IF($C$1="Litauisch - LT",HYPERLINK(CONCATENATE("https://www.saflax.de/0-WVK-Retail/Bilder-Pictures/SAFLAX-",'Basis-Tabelle-Samen'!C105,"-",'Basis-Tabelle-Samen'!J105,"-seed-package-back-cr-lithuanian.jpg")),
IF($C$1="Maltesisch - MT",HYPERLINK(CONCATENATE("https://www.saflax.de/0-WVK-Retail/Bilder-Pictures/SAFLAX-",'Basis-Tabelle-Samen'!C105,"-",'Basis-Tabelle-Samen'!J105,"-seed-package-back-cr-maltese.jpg")),
IF($C$1="Niederländisch - NL",HYPERLINK(CONCATENATE("https://www.saflax.de/0-WVK-Retail/Bilder-Pictures/SAFLAX-",'Basis-Tabelle-Samen'!C105,"-",'Basis-Tabelle-Samen'!J105,"-seed-package-back-cr-dutch.jpg")),
IF($C$1="Norwegisch - NO",HYPERLINK(CONCATENATE("https://www.saflax.de/0-WVK-Retail/Bilder-Pictures/SAFLAX-",'Basis-Tabelle-Samen'!C105,"-",'Basis-Tabelle-Samen'!J105,"-seed-package-back-cr-nowegian.jpg")),
IF($C$1="Polnisch - PL",HYPERLINK(CONCATENATE("https://www.saflax.de/0-WVK-Retail/Bilder-Pictures/SAFLAX-",'Basis-Tabelle-Samen'!C105,"-",'Basis-Tabelle-Samen'!J105,"-seed-package-back-cr-polish.jpg")),
IF($C$1="Portugiesisch - PT",HYPERLINK(CONCATENATE("https://www.saflax.de/0-WVK-Retail/Bilder-Pictures/SAFLAX-",'Basis-Tabelle-Samen'!C105,"-",'Basis-Tabelle-Samen'!J105,"-seed-package-back-cr-portuguese.jpg")),
IF($C$1="Rumänisch - RO",HYPERLINK(CONCATENATE("https://www.saflax.de/0-WVK-Retail/Bilder-Pictures/SAFLAX-",'Basis-Tabelle-Samen'!C105,"-",'Basis-Tabelle-Samen'!J105,"-seed-package-back-cr-romanian.jpg")),
IF($C$1="Schwedisch - SE",HYPERLINK(CONCATENATE("https://www.saflax.de/0-WVK-Retail/Bilder-Pictures/SAFLAX-",'Basis-Tabelle-Samen'!C105,"-",'Basis-Tabelle-Samen'!J105,"-seed-package-back-cr-swedish.jpg")),
IF($C$1="Slowakisch - SK",HYPERLINK(CONCATENATE("https://www.saflax.de/0-WVK-Retail/Bilder-Pictures/SAFLAX-",'Basis-Tabelle-Samen'!C105,"-",'Basis-Tabelle-Samen'!J105,"-seed-package-back-cr-slovak.jpg")),
IF($C$1="Slowenisch - SI",HYPERLINK(CONCATENATE("https://www.saflax.de/0-WVK-Retail/Bilder-Pictures/SAFLAX-",'Basis-Tabelle-Samen'!C105,"-",'Basis-Tabelle-Samen'!J105,"-seed-package-back-cr-slovenian.jpg")),
IF($C$1="Spanisch - ES",HYPERLINK(CONCATENATE("https://www.saflax.de/0-WVK-Retail/Bilder-Pictures/SAFLAX-",'Basis-Tabelle-Samen'!C105,"-",'Basis-Tabelle-Samen'!J105,"-seed-package-back-cr-spanish.jpg")),
IF($C$1="Tschechisch - CZ",HYPERLINK(CONCATENATE("https://www.saflax.de/0-WVK-Retail/Bilder-Pictures/SAFLAX-",'Basis-Tabelle-Samen'!C105,"-",'Basis-Tabelle-Samen'!J105,"-seed-package-back-cr-czech.jpg")),
IF($C$1="Türkisch - TR",HYPERLINK(CONCATENATE("https://www.saflax.de/0-WVK-Retail/Bilder-Pictures/SAFLAX-",'Basis-Tabelle-Samen'!C105,"-",'Basis-Tabelle-Samen'!J105,"-seed-package-back-cr-turkish.jpg")),
IF($C$1="Ungarisch - HU",HYPERLINK(CONCATENATE("https://www.saflax.de/0-WVK-Retail/Bilder-Pictures/SAFLAX-",'Basis-Tabelle-Samen'!C105,"-",'Basis-Tabelle-Samen'!J105,"-seed-package-back-cr-hungarian.jpg")),
" ACHTUNG")))))))))))))))))))))))))))))</f>
        <v>https://www.saflax.de/0-WVK-Retail/Bilder-Pictures/SAFLAX-13172-passiflora-ligularis-seed-package-back-cr-english.jpg</v>
      </c>
      <c r="AM65" s="330" t="str">
        <f>IF(H65&lt;1,"",
IF($C$1="Bulgarisch - BG",HYPERLINK(CONCATENATE("https://www.saflax.de/0-WVK-Retail/Bilder-Pictures/SAFLAX-",'Basis-Tabelle-Samen'!K105,"-",'Basis-Tabelle-Samen'!J105,"-garden-to-go-mini-bulgarian.jpg")),
IF($C$1="Dänisch - DK",HYPERLINK(CONCATENATE("https://www.saflax.de/0-WVK-Retail/Bilder-Pictures/SAFLAX-",'Basis-Tabelle-Samen'!K105,"-",'Basis-Tabelle-Samen'!J105,"-garden-to-go-mini-danish.jpg")),
IF($C$1="Deutsch - DE",HYPERLINK(CONCATENATE("https://www.saflax.de/0-WVK-Retail/Bilder-Pictures/SAFLAX-",'Basis-Tabelle-Samen'!K105,"-",'Basis-Tabelle-Samen'!J105,"-garden-to-go-mini-german.jpg")),
IF($C$1="Englisch - UK",HYPERLINK(CONCATENATE("https://www.saflax.de/0-WVK-Retail/Bilder-Pictures/SAFLAX-",'Basis-Tabelle-Samen'!K105,"-",'Basis-Tabelle-Samen'!J105,"-garden-to-go-mini-english.jpg")),
IF($C$1="Estnisch - EE",HYPERLINK(CONCATENATE("https://www.saflax.de/0-WVK-Retail/Bilder-Pictures/SAFLAX-",'Basis-Tabelle-Samen'!K105,"-",'Basis-Tabelle-Samen'!J105,"-garden-to-go-mini-estonian.jpg")),
IF($C$1="Finnisch - FI",HYPERLINK(CONCATENATE("https://www.saflax.de/0-WVK-Retail/Bilder-Pictures/SAFLAX-",'Basis-Tabelle-Samen'!K105,"-",'Basis-Tabelle-Samen'!J105,"-garden-to-go-mini-finnish.jpg")),
IF($C$1="Französisch - FR",HYPERLINK(CONCATENATE("https://www.saflax.de/0-WVK-Retail/Bilder-Pictures/SAFLAX-",'Basis-Tabelle-Samen'!K105,"-",'Basis-Tabelle-Samen'!J105,"-garden-to-go-mini-french.jpg")),
IF($C$1="Griechisch - GR",HYPERLINK(CONCATENATE("https://www.saflax.de/0-WVK-Retail/Bilder-Pictures/SAFLAX-",'Basis-Tabelle-Samen'!K105,"-",'Basis-Tabelle-Samen'!J105,"-garden-to-go-mini-greek.jpg")),
IF($C$1="Irisch - IE",HYPERLINK(CONCATENATE("https://www.saflax.de/0-WVK-Retail/Bilder-Pictures/SAFLAX-",'Basis-Tabelle-Samen'!K105,"-",'Basis-Tabelle-Samen'!J105,"-garden-to-go-mini-irish.jpg")),
IF($C$1="Isländisch - IS",HYPERLINK(CONCATENATE("https://www.saflax.de/0-WVK-Retail/Bilder-Pictures/SAFLAX-",'Basis-Tabelle-Samen'!K105,"-",'Basis-Tabelle-Samen'!J105,"-garden-to-go-mini-icelandic.jpg")),
IF($C$1="Italienisch - IT",HYPERLINK(CONCATENATE("https://www.saflax.de/0-WVK-Retail/Bilder-Pictures/SAFLAX-",'Basis-Tabelle-Samen'!K105,"-",'Basis-Tabelle-Samen'!J105,"-garden-to-go-mini-italian.jpg")),
IF($C$1="Japanisch - JP",HYPERLINK(CONCATENATE("https://www.saflax.de/0-WVK-Retail/Bilder-Pictures/SAFLAX-",'Basis-Tabelle-Samen'!K105,"-",'Basis-Tabelle-Samen'!J105,"-garden-to-go-mini-japanese.jpg")),
IF($C$1="Kroatisch - HR",HYPERLINK(CONCATENATE("https://www.saflax.de/0-WVK-Retail/Bilder-Pictures/SAFLAX-",'Basis-Tabelle-Samen'!K105,"-",'Basis-Tabelle-Samen'!J105,"-garden-to-go-mini-croatian.jpg")),
IF($C$1="Lettisch - LV",HYPERLINK(CONCATENATE("https://www.saflax.de/0-WVK-Retail/Bilder-Pictures/SAFLAX-",'Basis-Tabelle-Samen'!K105,"-",'Basis-Tabelle-Samen'!J105,"-garden-to-go-mini-latvian.jpg")),
IF($C$1="Litauisch - LT",HYPERLINK(CONCATENATE("https://www.saflax.de/0-WVK-Retail/Bilder-Pictures/SAFLAX-",'Basis-Tabelle-Samen'!K105,"-",'Basis-Tabelle-Samen'!J105,"-garden-to-go-mini-lithuanian.jpg")),
IF($C$1="Maltesisch - MT",HYPERLINK(CONCATENATE("https://www.saflax.de/0-WVK-Retail/Bilder-Pictures/SAFLAX-",'Basis-Tabelle-Samen'!K105,"-",'Basis-Tabelle-Samen'!J105,"-garden-to-go-mini-maltese.jpg")),
IF($C$1="Niederländisch - NL",HYPERLINK(CONCATENATE("https://www.saflax.de/0-WVK-Retail/Bilder-Pictures/SAFLAX-",'Basis-Tabelle-Samen'!K105,"-",'Basis-Tabelle-Samen'!J105,"-garden-to-go-mini-dutch.jpg")),
IF($C$1="Norwegisch - NO",HYPERLINK(CONCATENATE("https://www.saflax.de/0-WVK-Retail/Bilder-Pictures/SAFLAX-",'Basis-Tabelle-Samen'!K105,"-",'Basis-Tabelle-Samen'!J105,"-garden-to-go-mini-nowegian.jpg")),
IF($C$1="Polnisch - PL",HYPERLINK(CONCATENATE("https://www.saflax.de/0-WVK-Retail/Bilder-Pictures/SAFLAX-",'Basis-Tabelle-Samen'!K105,"-",'Basis-Tabelle-Samen'!J105,"-garden-to-go-mini-polish.jpg")),
IF($C$1="Portugiesisch - PT",HYPERLINK(CONCATENATE("https://www.saflax.de/0-WVK-Retail/Bilder-Pictures/SAFLAX-",'Basis-Tabelle-Samen'!K105,"-",'Basis-Tabelle-Samen'!J105,"-garden-to-go-mini-portuguese.jpg")),
IF($C$1="Rumänisch - RO",HYPERLINK(CONCATENATE("https://www.saflax.de/0-WVK-Retail/Bilder-Pictures/SAFLAX-",'Basis-Tabelle-Samen'!K105,"-",'Basis-Tabelle-Samen'!J105,"-garden-to-go-mini-romanian.jpg")),
IF($C$1="Schwedisch - SE",HYPERLINK(CONCATENATE("https://www.saflax.de/0-WVK-Retail/Bilder-Pictures/SAFLAX-",'Basis-Tabelle-Samen'!K105,"-",'Basis-Tabelle-Samen'!J105,"-garden-to-go-mini-swedish.jpg")),
IF($C$1="Slowakisch - SK",HYPERLINK(CONCATENATE("https://www.saflax.de/0-WVK-Retail/Bilder-Pictures/SAFLAX-",'Basis-Tabelle-Samen'!K105,"-",'Basis-Tabelle-Samen'!J105,"-garden-to-go-mini-slovak.jpg")),
IF($C$1="Slowenisch - SI",HYPERLINK(CONCATENATE("https://www.saflax.de/0-WVK-Retail/Bilder-Pictures/SAFLAX-",'Basis-Tabelle-Samen'!K105,"-",'Basis-Tabelle-Samen'!J105,"-garden-to-go-mini-slovenian.jpg")),
IF($C$1="Spanisch - ES",HYPERLINK(CONCATENATE("https://www.saflax.de/0-WVK-Retail/Bilder-Pictures/SAFLAX-",'Basis-Tabelle-Samen'!K105,"-",'Basis-Tabelle-Samen'!J105,"-garden-to-go-mini-spanish.jpg")),
IF($C$1="Tschechisch - CZ",HYPERLINK(CONCATENATE("https://www.saflax.de/0-WVK-Retail/Bilder-Pictures/SAFLAX-",'Basis-Tabelle-Samen'!K105,"-",'Basis-Tabelle-Samen'!J105,"-garden-to-go-mini-czech.jpg")),
IF($C$1="Türkisch - TR",HYPERLINK(CONCATENATE("https://www.saflax.de/0-WVK-Retail/Bilder-Pictures/SAFLAX-",'Basis-Tabelle-Samen'!K105,"-",'Basis-Tabelle-Samen'!J105,"-garden-to-go-mini-turkish.jpg")),
IF($C$1="Ungarisch - HU",HYPERLINK(CONCATENATE("https://www.saflax.de/0-WVK-Retail/Bilder-Pictures/SAFLAX-",'Basis-Tabelle-Samen'!K105,"-",'Basis-Tabelle-Samen'!J105,"-garden-to-go-mini-hungarian.jpg")),
" ACHTUNG")))))))))))))))))))))))))))))</f>
        <v>https://www.saflax.de/0-WVK-Retail/Bilder-Pictures/SAFLAX-73172-passiflora-ligularis-garden-to-go-mini-english.jpg</v>
      </c>
      <c r="AN65" s="330" t="str">
        <f>IF(I65&lt;1,"",
IF($C$1="Bulgarisch - BG",HYPERLINK(CONCATENATE("https://www.saflax.de/0-WVK-Retail/Bilder-Pictures/SAFLAX-",'Basis-Tabelle-Samen'!N105,"-",'Basis-Tabelle-Samen'!J105,"-garden-to-go-lite-bulgarian.jpg")),
IF($C$1="Dänisch - DK",HYPERLINK(CONCATENATE("https://www.saflax.de/0-WVK-Retail/Bilder-Pictures/SAFLAX-",'Basis-Tabelle-Samen'!N105,"-",'Basis-Tabelle-Samen'!J105,"-garden-to-go-lite-danish.jpg")),
IF($C$1="Deutsch - DE",HYPERLINK(CONCATENATE("https://www.saflax.de/0-WVK-Retail/Bilder-Pictures/SAFLAX-",'Basis-Tabelle-Samen'!N105,"-",'Basis-Tabelle-Samen'!J105,"-garden-to-go-lite-german.jpg")),
IF($C$1="Englisch - UK",HYPERLINK(CONCATENATE("https://www.saflax.de/0-WVK-Retail/Bilder-Pictures/SAFLAX-",'Basis-Tabelle-Samen'!N105,"-",'Basis-Tabelle-Samen'!J105,"-garden-to-go-lite-english.jpg")),
IF($C$1="Estnisch - EE",HYPERLINK(CONCATENATE("https://www.saflax.de/0-WVK-Retail/Bilder-Pictures/SAFLAX-",'Basis-Tabelle-Samen'!N105,"-",'Basis-Tabelle-Samen'!J105,"-garden-to-go-lite-estonian.jpg")),
IF($C$1="Finnisch - FI",HYPERLINK(CONCATENATE("https://www.saflax.de/0-WVK-Retail/Bilder-Pictures/SAFLAX-",'Basis-Tabelle-Samen'!N105,"-",'Basis-Tabelle-Samen'!J105,"-garden-to-go-lite-finnish.jpg")),
IF($C$1="Französisch - FR",HYPERLINK(CONCATENATE("https://www.saflax.de/0-WVK-Retail/Bilder-Pictures/SAFLAX-",'Basis-Tabelle-Samen'!N105,"-",'Basis-Tabelle-Samen'!J105,"-garden-to-go-lite-french.jpg")),
IF($C$1="Griechisch - GR",HYPERLINK(CONCATENATE("https://www.saflax.de/0-WVK-Retail/Bilder-Pictures/SAFLAX-",'Basis-Tabelle-Samen'!N105,"-",'Basis-Tabelle-Samen'!J105,"-garden-to-go-lite-greek.jpg")),
IF($C$1="Irisch - IE",HYPERLINK(CONCATENATE("https://www.saflax.de/0-WVK-Retail/Bilder-Pictures/SAFLAX-",'Basis-Tabelle-Samen'!N105,"-",'Basis-Tabelle-Samen'!J105,"-garden-to-go-lite-irish.jpg")),
IF($C$1="Isländisch - IS",HYPERLINK(CONCATENATE("https://www.saflax.de/0-WVK-Retail/Bilder-Pictures/SAFLAX-",'Basis-Tabelle-Samen'!N105,"-",'Basis-Tabelle-Samen'!J105,"-garden-to-go-lite-icelandic.jpg")),
IF($C$1="Italienisch - IT",HYPERLINK(CONCATENATE("https://www.saflax.de/0-WVK-Retail/Bilder-Pictures/SAFLAX-",'Basis-Tabelle-Samen'!N105,"-",'Basis-Tabelle-Samen'!J105,"-garden-to-go-lite-italian.jpg")),
IF($C$1="Japanisch - JP",HYPERLINK(CONCATENATE("https://www.saflax.de/0-WVK-Retail/Bilder-Pictures/SAFLAX-",'Basis-Tabelle-Samen'!N105,"-",'Basis-Tabelle-Samen'!J105,"-garden-to-go-lite-japanese.jpg")),
IF($C$1="Kroatisch - HR",HYPERLINK(CONCATENATE("https://www.saflax.de/0-WVK-Retail/Bilder-Pictures/SAFLAX-",'Basis-Tabelle-Samen'!N105,"-",'Basis-Tabelle-Samen'!J105,"-garden-to-go-lite-croatian.jpg")),
IF($C$1="Lettisch - LV",HYPERLINK(CONCATENATE("https://www.saflax.de/0-WVK-Retail/Bilder-Pictures/SAFLAX-",'Basis-Tabelle-Samen'!N105,"-",'Basis-Tabelle-Samen'!J105,"-garden-to-go-lite-latvian.jpg")),
IF($C$1="Litauisch - LT",HYPERLINK(CONCATENATE("https://www.saflax.de/0-WVK-Retail/Bilder-Pictures/SAFLAX-",'Basis-Tabelle-Samen'!N105,"-",'Basis-Tabelle-Samen'!J105,"-garden-to-go-lite-lithuanian.jpg")),
IF($C$1="Maltesisch - MT",HYPERLINK(CONCATENATE("https://www.saflax.de/0-WVK-Retail/Bilder-Pictures/SAFLAX-",'Basis-Tabelle-Samen'!N105,"-",'Basis-Tabelle-Samen'!J105,"-garden-to-go-lite-maltese.jpg")),
IF($C$1="Niederländisch - NL",HYPERLINK(CONCATENATE("https://www.saflax.de/0-WVK-Retail/Bilder-Pictures/SAFLAX-",'Basis-Tabelle-Samen'!N105,"-",'Basis-Tabelle-Samen'!J105,"-garden-to-go-lite-dutch.jpg")),
IF($C$1="Norwegisch - NO",HYPERLINK(CONCATENATE("https://www.saflax.de/0-WVK-Retail/Bilder-Pictures/SAFLAX-",'Basis-Tabelle-Samen'!N105,"-",'Basis-Tabelle-Samen'!J105,"-garden-to-go-lite-nowegian.jpg")),
IF($C$1="Polnisch - PL",HYPERLINK(CONCATENATE("https://www.saflax.de/0-WVK-Retail/Bilder-Pictures/SAFLAX-",'Basis-Tabelle-Samen'!N105,"-",'Basis-Tabelle-Samen'!J105,"-garden-to-go-lite-polish.jpg")),
IF($C$1="Portugiesisch - PT",HYPERLINK(CONCATENATE("https://www.saflax.de/0-WVK-Retail/Bilder-Pictures/SAFLAX-",'Basis-Tabelle-Samen'!N105,"-",'Basis-Tabelle-Samen'!J105,"-garden-to-go-lite-portuguese.jpg")),
IF($C$1="Rumänisch - RO",HYPERLINK(CONCATENATE("https://www.saflax.de/0-WVK-Retail/Bilder-Pictures/SAFLAX-",'Basis-Tabelle-Samen'!N105,"-",'Basis-Tabelle-Samen'!J105,"-garden-to-go-lite-romanian.jpg")),
IF($C$1="Schwedisch - SE",HYPERLINK(CONCATENATE("https://www.saflax.de/0-WVK-Retail/Bilder-Pictures/SAFLAX-",'Basis-Tabelle-Samen'!N105,"-",'Basis-Tabelle-Samen'!J105,"-garden-to-go-lite-swedish.jpg")),
IF($C$1="Slowakisch - SK",HYPERLINK(CONCATENATE("https://www.saflax.de/0-WVK-Retail/Bilder-Pictures/SAFLAX-",'Basis-Tabelle-Samen'!N105,"-",'Basis-Tabelle-Samen'!J105,"-garden-to-go-lite-slovak.jpg")),
IF($C$1="Slowenisch - SI",HYPERLINK(CONCATENATE("https://www.saflax.de/0-WVK-Retail/Bilder-Pictures/SAFLAX-",'Basis-Tabelle-Samen'!N105,"-",'Basis-Tabelle-Samen'!J105,"-garden-to-go-lite-slovenian.jpg")),
IF($C$1="Spanisch - ES",HYPERLINK(CONCATENATE("https://www.saflax.de/0-WVK-Retail/Bilder-Pictures/SAFLAX-",'Basis-Tabelle-Samen'!N105,"-",'Basis-Tabelle-Samen'!J105,"-garden-to-go-lite-spanish.jpg")),
IF($C$1="Tschechisch - CZ",HYPERLINK(CONCATENATE("https://www.saflax.de/0-WVK-Retail/Bilder-Pictures/SAFLAX-",'Basis-Tabelle-Samen'!N105,"-",'Basis-Tabelle-Samen'!J105,"-garden-to-go-lite-czech.jpg")),
IF($C$1="Türkisch - TR",HYPERLINK(CONCATENATE("https://www.saflax.de/0-WVK-Retail/Bilder-Pictures/SAFLAX-",'Basis-Tabelle-Samen'!N105,"-",'Basis-Tabelle-Samen'!J105,"-garden-to-go-lite-turkish.jpg")),
IF($C$1="Ungarisch - HU",HYPERLINK(CONCATENATE("https://www.saflax.de/0-WVK-Retail/Bilder-Pictures/SAFLAX-",'Basis-Tabelle-Samen'!N105,"-",'Basis-Tabelle-Samen'!J105,"-garden-to-go-lite-hungarian.jpg")),
" ACHTUNG")))))))))))))))))))))))))))))</f>
        <v>https://www.saflax.de/0-WVK-Retail/Bilder-Pictures/SAFLAX-83172-passiflora-ligularis-garden-to-go-lite-english.jpg</v>
      </c>
      <c r="AO65" s="330" t="str">
        <f>IF(J65&lt;1,"",
IF($C$1="Bulgarisch - BG",HYPERLINK(CONCATENATE("https://www.saflax.de/0-WVK-Retail/Bilder-Pictures/SAFLAX-",'Basis-Tabelle-Samen'!Q105,"-",'Basis-Tabelle-Samen'!J105,"-garden-to-go-bulgarian.jpg")),
IF($C$1="Dänisch - DK",HYPERLINK(CONCATENATE("https://www.saflax.de/0-WVK-Retail/Bilder-Pictures/SAFLAX-",'Basis-Tabelle-Samen'!Q105,"-",'Basis-Tabelle-Samen'!J105,"-garden-to-go-danish.jpg")),
IF($C$1="Deutsch - DE",HYPERLINK(CONCATENATE("https://www.saflax.de/0-WVK-Retail/Bilder-Pictures/SAFLAX-",'Basis-Tabelle-Samen'!Q105,"-",'Basis-Tabelle-Samen'!J105,"-garden-to-go-german.jpg")),
IF($C$1="Englisch - UK",HYPERLINK(CONCATENATE("https://www.saflax.de/0-WVK-Retail/Bilder-Pictures/SAFLAX-",'Basis-Tabelle-Samen'!Q105,"-",'Basis-Tabelle-Samen'!J105,"-garden-to-go-english.jpg")),
IF($C$1="Estnisch - EE",HYPERLINK(CONCATENATE("https://www.saflax.de/0-WVK-Retail/Bilder-Pictures/SAFLAX-",'Basis-Tabelle-Samen'!Q105,"-",'Basis-Tabelle-Samen'!J105,"-garden-to-go-estonian.jpg")),
IF($C$1="Finnisch - FI",HYPERLINK(CONCATENATE("https://www.saflax.de/0-WVK-Retail/Bilder-Pictures/SAFLAX-",'Basis-Tabelle-Samen'!Q105,"-",'Basis-Tabelle-Samen'!J105,"-garden-to-go-finnish.jpg")),
IF($C$1="Französisch - FR",HYPERLINK(CONCATENATE("https://www.saflax.de/0-WVK-Retail/Bilder-Pictures/SAFLAX-",'Basis-Tabelle-Samen'!Q105,"-",'Basis-Tabelle-Samen'!J105,"-garden-to-go-french.jpg")),
IF($C$1="Griechisch - GR",HYPERLINK(CONCATENATE("https://www.saflax.de/0-WVK-Retail/Bilder-Pictures/SAFLAX-",'Basis-Tabelle-Samen'!Q105,"-",'Basis-Tabelle-Samen'!J105,"-garden-to-go-greek.jpg")),
IF($C$1="Irisch - IE",HYPERLINK(CONCATENATE("https://www.saflax.de/0-WVK-Retail/Bilder-Pictures/SAFLAX-",'Basis-Tabelle-Samen'!Q105,"-",'Basis-Tabelle-Samen'!J105,"-garden-to-go-irish.jpg")),
IF($C$1="Isländisch - IS",HYPERLINK(CONCATENATE("https://www.saflax.de/0-WVK-Retail/Bilder-Pictures/SAFLAX-",'Basis-Tabelle-Samen'!Q105,"-",'Basis-Tabelle-Samen'!J105,"-garden-to-go-icelandic.jpg")),
IF($C$1="Italienisch - IT",HYPERLINK(CONCATENATE("https://www.saflax.de/0-WVK-Retail/Bilder-Pictures/SAFLAX-",'Basis-Tabelle-Samen'!Q105,"-",'Basis-Tabelle-Samen'!J105,"-garden-to-go-italian.jpg")),
IF($C$1="Japanisch - JP",HYPERLINK(CONCATENATE("https://www.saflax.de/0-WVK-Retail/Bilder-Pictures/SAFLAX-",'Basis-Tabelle-Samen'!Q105,"-",'Basis-Tabelle-Samen'!J105,"-garden-to-go-japanese.jpg")),
IF($C$1="Kroatisch - HR",HYPERLINK(CONCATENATE("https://www.saflax.de/0-WVK-Retail/Bilder-Pictures/SAFLAX-",'Basis-Tabelle-Samen'!Q105,"-",'Basis-Tabelle-Samen'!J105,"-garden-to-go-croatian.jpg")),
IF($C$1="Lettisch - LV",HYPERLINK(CONCATENATE("https://www.saflax.de/0-WVK-Retail/Bilder-Pictures/SAFLAX-",'Basis-Tabelle-Samen'!Q105,"-",'Basis-Tabelle-Samen'!J105,"-garden-to-go-latvian.jpg")),
IF($C$1="Litauisch - LT",HYPERLINK(CONCATENATE("https://www.saflax.de/0-WVK-Retail/Bilder-Pictures/SAFLAX-",'Basis-Tabelle-Samen'!Q105,"-",'Basis-Tabelle-Samen'!J105,"-garden-to-go-lithuanian.jpg")),
IF($C$1="Maltesisch - MT",HYPERLINK(CONCATENATE("https://www.saflax.de/0-WVK-Retail/Bilder-Pictures/SAFLAX-",'Basis-Tabelle-Samen'!Q105,"-",'Basis-Tabelle-Samen'!J105,"-garden-to-go-maltese.jpg")),
IF($C$1="Niederländisch - NL",HYPERLINK(CONCATENATE("https://www.saflax.de/0-WVK-Retail/Bilder-Pictures/SAFLAX-",'Basis-Tabelle-Samen'!Q105,"-",'Basis-Tabelle-Samen'!J105,"-garden-to-go-dutch.jpg")),
IF($C$1="Norwegisch - NO",HYPERLINK(CONCATENATE("https://www.saflax.de/0-WVK-Retail/Bilder-Pictures/SAFLAX-",'Basis-Tabelle-Samen'!Q105,"-",'Basis-Tabelle-Samen'!J105,"-garden-to-go-nowegian.jpg")),
IF($C$1="Polnisch - PL",HYPERLINK(CONCATENATE("https://www.saflax.de/0-WVK-Retail/Bilder-Pictures/SAFLAX-",'Basis-Tabelle-Samen'!Q105,"-",'Basis-Tabelle-Samen'!J105,"-garden-to-go-polish.jpg")),
IF($C$1="Portugiesisch - PT",HYPERLINK(CONCATENATE("https://www.saflax.de/0-WVK-Retail/Bilder-Pictures/SAFLAX-",'Basis-Tabelle-Samen'!Q105,"-",'Basis-Tabelle-Samen'!J105,"-garden-to-go-portuguese.jpg")),
IF($C$1="Rumänisch - RO",HYPERLINK(CONCATENATE("https://www.saflax.de/0-WVK-Retail/Bilder-Pictures/SAFLAX-",'Basis-Tabelle-Samen'!Q105,"-",'Basis-Tabelle-Samen'!J105,"-garden-to-go-romanian.jpg")),
IF($C$1="Schwedisch - SE",HYPERLINK(CONCATENATE("https://www.saflax.de/0-WVK-Retail/Bilder-Pictures/SAFLAX-",'Basis-Tabelle-Samen'!Q105,"-",'Basis-Tabelle-Samen'!J105,"-garden-to-go-swedish.jpg")),
IF($C$1="Slowakisch - SK",HYPERLINK(CONCATENATE("https://www.saflax.de/0-WVK-Retail/Bilder-Pictures/SAFLAX-",'Basis-Tabelle-Samen'!Q105,"-",'Basis-Tabelle-Samen'!J105,"-garden-to-go-slovak.jpg")),
IF($C$1="Slowenisch - SI",HYPERLINK(CONCATENATE("https://www.saflax.de/0-WVK-Retail/Bilder-Pictures/SAFLAX-",'Basis-Tabelle-Samen'!Q105,"-",'Basis-Tabelle-Samen'!J105,"-garden-to-go-slovenian.jpg")),
IF($C$1="Spanisch - ES",HYPERLINK(CONCATENATE("https://www.saflax.de/0-WVK-Retail/Bilder-Pictures/SAFLAX-",'Basis-Tabelle-Samen'!Q105,"-",'Basis-Tabelle-Samen'!J105,"-garden-to-go-spanish.jpg")),
IF($C$1="Tschechisch - CZ",HYPERLINK(CONCATENATE("https://www.saflax.de/0-WVK-Retail/Bilder-Pictures/SAFLAX-",'Basis-Tabelle-Samen'!Q105,"-",'Basis-Tabelle-Samen'!J105,"-garden-to-go-czech.jpg")),
IF($C$1="Türkisch - TR",HYPERLINK(CONCATENATE("https://www.saflax.de/0-WVK-Retail/Bilder-Pictures/SAFLAX-",'Basis-Tabelle-Samen'!Q105,"-",'Basis-Tabelle-Samen'!J105,"-garden-to-go-turkish.jpg")),
IF($C$1="Ungarisch - HU",HYPERLINK(CONCATENATE("https://www.saflax.de/0-WVK-Retail/Bilder-Pictures/SAFLAX-",'Basis-Tabelle-Samen'!Q105,"-",'Basis-Tabelle-Samen'!J105,"-garden-to-go-hungarian.jpg")),
" ACHTUNG")))))))))))))))))))))))))))))</f>
        <v>https://www.saflax.de/0-WVK-Retail/Bilder-Pictures/SAFLAX-53172-passiflora-ligularis-garden-to-go-english.jpg</v>
      </c>
      <c r="AP65" s="330" t="str">
        <f>IF(K65&lt;1,"",
IF($C$1="Bulgarisch - BG",HYPERLINK(CONCATENATE("https://www.saflax.de/0-WVK-Retail/Bilder-Pictures/SAFLAX-",'Basis-Tabelle-Samen'!T105,"-",'Basis-Tabelle-Samen'!J105,"-cultivation-set-bulgarian.jpg")),
IF($C$1="Dänisch - DK",HYPERLINK(CONCATENATE("https://www.saflax.de/0-WVK-Retail/Bilder-Pictures/SAFLAX-",'Basis-Tabelle-Samen'!T105,"-",'Basis-Tabelle-Samen'!J105,"-cultivation-set-danish.jpg")),
IF($C$1="Deutsch - DE",HYPERLINK(CONCATENATE("https://www.saflax.de/0-WVK-Retail/Bilder-Pictures/SAFLAX-",'Basis-Tabelle-Samen'!T105,"-",'Basis-Tabelle-Samen'!J105,"-cultivation-set-german.jpg")),
IF($C$1="Englisch - UK",HYPERLINK(CONCATENATE("https://www.saflax.de/0-WVK-Retail/Bilder-Pictures/SAFLAX-",'Basis-Tabelle-Samen'!T105,"-",'Basis-Tabelle-Samen'!J105,"-cultivation-set-english.jpg")),
IF($C$1="Estnisch - EE",HYPERLINK(CONCATENATE("https://www.saflax.de/0-WVK-Retail/Bilder-Pictures/SAFLAX-",'Basis-Tabelle-Samen'!T105,"-",'Basis-Tabelle-Samen'!J105,"-cultivation-set-estonian.jpg")),
IF($C$1="Finnisch - FI",HYPERLINK(CONCATENATE("https://www.saflax.de/0-WVK-Retail/Bilder-Pictures/SAFLAX-",'Basis-Tabelle-Samen'!T105,"-",'Basis-Tabelle-Samen'!J105,"-cultivation-set-finnish.jpg")),
IF($C$1="Französisch - FR",HYPERLINK(CONCATENATE("https://www.saflax.de/0-WVK-Retail/Bilder-Pictures/SAFLAX-",'Basis-Tabelle-Samen'!T105,"-",'Basis-Tabelle-Samen'!J105,"-cultivation-set-french.jpg")),
IF($C$1="Griechisch - GR",HYPERLINK(CONCATENATE("https://www.saflax.de/0-WVK-Retail/Bilder-Pictures/SAFLAX-",'Basis-Tabelle-Samen'!T105,"-",'Basis-Tabelle-Samen'!J105,"-cultivation-set-greek.jpg")),
IF($C$1="Irisch - IE",HYPERLINK(CONCATENATE("https://www.saflax.de/0-WVK-Retail/Bilder-Pictures/SAFLAX-",'Basis-Tabelle-Samen'!T105,"-",'Basis-Tabelle-Samen'!J105,"-cultivation-set-irish.jpg")),
IF($C$1="Isländisch - IS",HYPERLINK(CONCATENATE("https://www.saflax.de/0-WVK-Retail/Bilder-Pictures/SAFLAX-",'Basis-Tabelle-Samen'!T105,"-",'Basis-Tabelle-Samen'!J105,"-cultivation-set-icelandic.jpg")),
IF($C$1="Italienisch - IT",HYPERLINK(CONCATENATE("https://www.saflax.de/0-WVK-Retail/Bilder-Pictures/SAFLAX-",'Basis-Tabelle-Samen'!T105,"-",'Basis-Tabelle-Samen'!J105,"-cultivation-set-italian.jpg")),
IF($C$1="Japanisch - JP",HYPERLINK(CONCATENATE("https://www.saflax.de/0-WVK-Retail/Bilder-Pictures/SAFLAX-",'Basis-Tabelle-Samen'!T105,"-",'Basis-Tabelle-Samen'!J105,"-cultivation-set-japanese.jpg")),
IF($C$1="Kroatisch - HR",HYPERLINK(CONCATENATE("https://www.saflax.de/0-WVK-Retail/Bilder-Pictures/SAFLAX-",'Basis-Tabelle-Samen'!T105,"-",'Basis-Tabelle-Samen'!J105,"-cultivation-set-croatian.jpg")),
IF($C$1="Lettisch - LV",HYPERLINK(CONCATENATE("https://www.saflax.de/0-WVK-Retail/Bilder-Pictures/SAFLAX-",'Basis-Tabelle-Samen'!T105,"-",'Basis-Tabelle-Samen'!J105,"-cultivation-set-latvian.jpg")),
IF($C$1="Litauisch - LT",HYPERLINK(CONCATENATE("https://www.saflax.de/0-WVK-Retail/Bilder-Pictures/SAFLAX-",'Basis-Tabelle-Samen'!T105,"-",'Basis-Tabelle-Samen'!J105,"-cultivation-set-lithuanian.jpg")),
IF($C$1="Maltesisch - MT",HYPERLINK(CONCATENATE("https://www.saflax.de/0-WVK-Retail/Bilder-Pictures/SAFLAX-",'Basis-Tabelle-Samen'!T105,"-",'Basis-Tabelle-Samen'!J105,"-cultivation-set-maltese.jpg")),
IF($C$1="Niederländisch - NL",HYPERLINK(CONCATENATE("https://www.saflax.de/0-WVK-Retail/Bilder-Pictures/SAFLAX-",'Basis-Tabelle-Samen'!T105,"-",'Basis-Tabelle-Samen'!J105,"-cultivation-set-dutch.jpg")),
IF($C$1="Norwegisch - NO",HYPERLINK(CONCATENATE("https://www.saflax.de/0-WVK-Retail/Bilder-Pictures/SAFLAX-",'Basis-Tabelle-Samen'!T105,"-",'Basis-Tabelle-Samen'!J105,"-cultivation-set-nowegian.jpg")),
IF($C$1="Polnisch - PL",HYPERLINK(CONCATENATE("https://www.saflax.de/0-WVK-Retail/Bilder-Pictures/SAFLAX-",'Basis-Tabelle-Samen'!T105,"-",'Basis-Tabelle-Samen'!J105,"-cultivation-set-polish.jpg")),
IF($C$1="Portugiesisch - PT",HYPERLINK(CONCATENATE("https://www.saflax.de/0-WVK-Retail/Bilder-Pictures/SAFLAX-",'Basis-Tabelle-Samen'!T105,"-",'Basis-Tabelle-Samen'!J105,"-cultivation-set-portuguese.jpg")),
IF($C$1="Rumänisch - RO",HYPERLINK(CONCATENATE("https://www.saflax.de/0-WVK-Retail/Bilder-Pictures/SAFLAX-",'Basis-Tabelle-Samen'!T105,"-",'Basis-Tabelle-Samen'!J105,"-cultivation-set-romanian.jpg")),
IF($C$1="Schwedisch - SE",HYPERLINK(CONCATENATE("https://www.saflax.de/0-WVK-Retail/Bilder-Pictures/SAFLAX-",'Basis-Tabelle-Samen'!T105,"-",'Basis-Tabelle-Samen'!J105,"-cultivation-set-swedish.jpg")),
IF($C$1="Slowakisch - SK",HYPERLINK(CONCATENATE("https://www.saflax.de/0-WVK-Retail/Bilder-Pictures/SAFLAX-",'Basis-Tabelle-Samen'!T105,"-",'Basis-Tabelle-Samen'!J105,"-cultivation-set-slovak.jpg")),
IF($C$1="Slowenisch - SI",HYPERLINK(CONCATENATE("https://www.saflax.de/0-WVK-Retail/Bilder-Pictures/SAFLAX-",'Basis-Tabelle-Samen'!T105,"-",'Basis-Tabelle-Samen'!J105,"-cultivation-set-slovenian.jpg")),
IF($C$1="Spanisch - ES",HYPERLINK(CONCATENATE("https://www.saflax.de/0-WVK-Retail/Bilder-Pictures/SAFLAX-",'Basis-Tabelle-Samen'!T105,"-",'Basis-Tabelle-Samen'!J105,"-cultivation-set-spanish.jpg")),
IF($C$1="Tschechisch - CZ",HYPERLINK(CONCATENATE("https://www.saflax.de/0-WVK-Retail/Bilder-Pictures/SAFLAX-",'Basis-Tabelle-Samen'!T105,"-",'Basis-Tabelle-Samen'!J105,"-cultivation-set-czech.jpg")),
IF($C$1="Türkisch - TR",HYPERLINK(CONCATENATE("https://www.saflax.de/0-WVK-Retail/Bilder-Pictures/SAFLAX-",'Basis-Tabelle-Samen'!T105,"-",'Basis-Tabelle-Samen'!J105,"-cultivation-set-turkish.jpg")),
IF($C$1="Ungarisch - HU",HYPERLINK(CONCATENATE("https://www.saflax.de/0-WVK-Retail/Bilder-Pictures/SAFLAX-",'Basis-Tabelle-Samen'!T105,"-",'Basis-Tabelle-Samen'!J105,"-cultivation-set-hungarian.jpg")),
" ACHTUNG")))))))))))))))))))))))))))))</f>
        <v>https://www.saflax.de/0-WVK-Retail/Bilder-Pictures/SAFLAX-33172-passiflora-ligularis-cultivation-set-english.jpg</v>
      </c>
      <c r="AQ65" s="330" t="str">
        <f>IF(L65&lt;1,"",
IF($C$1="Bulgarisch - BG",HYPERLINK(CONCATENATE("https://www.saflax.de/0-WVK-Retail/Bilder-Pictures/SAFLAX-",'Basis-Tabelle-Samen'!W105,"-",'Basis-Tabelle-Samen'!J105,"-garden-in-the-bag-bulgarian.jpg")),
IF($C$1="Dänisch - DK",HYPERLINK(CONCATENATE("https://www.saflax.de/0-WVK-Retail/Bilder-Pictures/SAFLAX-",'Basis-Tabelle-Samen'!W105,"-",'Basis-Tabelle-Samen'!J105,"-garden-in-the-bag-danish.jpg")),
IF($C$1="Deutsch - DE",HYPERLINK(CONCATENATE("https://www.saflax.de/0-WVK-Retail/Bilder-Pictures/SAFLAX-",'Basis-Tabelle-Samen'!W105,"-",'Basis-Tabelle-Samen'!J105,"-garden-in-the-bag-german.jpg")),
IF($C$1="Englisch - UK",HYPERLINK(CONCATENATE("https://www.saflax.de/0-WVK-Retail/Bilder-Pictures/SAFLAX-",'Basis-Tabelle-Samen'!W105,"-",'Basis-Tabelle-Samen'!J105,"-garden-in-the-bag-english.jpg")),
IF($C$1="Estnisch - EE",HYPERLINK(CONCATENATE("https://www.saflax.de/0-WVK-Retail/Bilder-Pictures/SAFLAX-",'Basis-Tabelle-Samen'!W105,"-",'Basis-Tabelle-Samen'!J105,"-garden-in-the-bag-estonian.jpg")),
IF($C$1="Finnisch - FI",HYPERLINK(CONCATENATE("https://www.saflax.de/0-WVK-Retail/Bilder-Pictures/SAFLAX-",'Basis-Tabelle-Samen'!W105,"-",'Basis-Tabelle-Samen'!J105,"-garden-in-the-bag-finnish.jpg")),
IF($C$1="Französisch - FR",HYPERLINK(CONCATENATE("https://www.saflax.de/0-WVK-Retail/Bilder-Pictures/SAFLAX-",'Basis-Tabelle-Samen'!W105,"-",'Basis-Tabelle-Samen'!J105,"-garden-in-the-bag-french.jpg")),
IF($C$1="Griechisch - GR",HYPERLINK(CONCATENATE("https://www.saflax.de/0-WVK-Retail/Bilder-Pictures/SAFLAX-",'Basis-Tabelle-Samen'!W105,"-",'Basis-Tabelle-Samen'!J105,"-garden-in-the-bag-greek.jpg")),
IF($C$1="Irisch - IE",HYPERLINK(CONCATENATE("https://www.saflax.de/0-WVK-Retail/Bilder-Pictures/SAFLAX-",'Basis-Tabelle-Samen'!W105,"-",'Basis-Tabelle-Samen'!J105,"-garden-in-the-bag-irish.jpg")),
IF($C$1="Isländisch - IS",HYPERLINK(CONCATENATE("https://www.saflax.de/0-WVK-Retail/Bilder-Pictures/SAFLAX-",'Basis-Tabelle-Samen'!W105,"-",'Basis-Tabelle-Samen'!J105,"-garden-in-the-bag-icelandic.jpg")),
IF($C$1="Italienisch - IT",HYPERLINK(CONCATENATE("https://www.saflax.de/0-WVK-Retail/Bilder-Pictures/SAFLAX-",'Basis-Tabelle-Samen'!W105,"-",'Basis-Tabelle-Samen'!J105,"-garden-in-the-bag-italian.jpg")),
IF($C$1="Japanisch - JP",HYPERLINK(CONCATENATE("https://www.saflax.de/0-WVK-Retail/Bilder-Pictures/SAFLAX-",'Basis-Tabelle-Samen'!W105,"-",'Basis-Tabelle-Samen'!J105,"-garden-in-the-bag-japanese.jpg")),
IF($C$1="Kroatisch - HR",HYPERLINK(CONCATENATE("https://www.saflax.de/0-WVK-Retail/Bilder-Pictures/SAFLAX-",'Basis-Tabelle-Samen'!W105,"-",'Basis-Tabelle-Samen'!J105,"-garden-in-the-bag-croatian.jpg")),
IF($C$1="Lettisch - LV",HYPERLINK(CONCATENATE("https://www.saflax.de/0-WVK-Retail/Bilder-Pictures/SAFLAX-",'Basis-Tabelle-Samen'!W105,"-",'Basis-Tabelle-Samen'!J105,"-garden-in-the-bag-latvian.jpg")),
IF($C$1="Litauisch - LT",HYPERLINK(CONCATENATE("https://www.saflax.de/0-WVK-Retail/Bilder-Pictures/SAFLAX-",'Basis-Tabelle-Samen'!W105,"-",'Basis-Tabelle-Samen'!J105,"-garden-in-the-bag-lithuanian.jpg")),
IF($C$1="Maltesisch - MT",HYPERLINK(CONCATENATE("https://www.saflax.de/0-WVK-Retail/Bilder-Pictures/SAFLAX-",'Basis-Tabelle-Samen'!W105,"-",'Basis-Tabelle-Samen'!J105,"-garden-in-the-bag-maltese.jpg")),
IF($C$1="Niederländisch - NL",HYPERLINK(CONCATENATE("https://www.saflax.de/0-WVK-Retail/Bilder-Pictures/SAFLAX-",'Basis-Tabelle-Samen'!W105,"-",'Basis-Tabelle-Samen'!J105,"-garden-in-the-bag-dutch.jpg")),
IF($C$1="Norwegisch - NO",HYPERLINK(CONCATENATE("https://www.saflax.de/0-WVK-Retail/Bilder-Pictures/SAFLAX-",'Basis-Tabelle-Samen'!W105,"-",'Basis-Tabelle-Samen'!J105,"-garden-in-the-bag-nowegian.jpg")),
IF($C$1="Polnisch - PL",HYPERLINK(CONCATENATE("https://www.saflax.de/0-WVK-Retail/Bilder-Pictures/SAFLAX-",'Basis-Tabelle-Samen'!W105,"-",'Basis-Tabelle-Samen'!J105,"-garden-in-the-bag-polish.jpg")),
IF($C$1="Portugiesisch - PT",HYPERLINK(CONCATENATE("https://www.saflax.de/0-WVK-Retail/Bilder-Pictures/SAFLAX-",'Basis-Tabelle-Samen'!W105,"-",'Basis-Tabelle-Samen'!J105,"-garden-in-the-bag-portuguese.jpg")),
IF($C$1="Rumänisch - RO",HYPERLINK(CONCATENATE("https://www.saflax.de/0-WVK-Retail/Bilder-Pictures/SAFLAX-",'Basis-Tabelle-Samen'!W105,"-",'Basis-Tabelle-Samen'!J105,"-garden-in-the-bag-romanian.jpg")),
IF($C$1="Schwedisch - SE",HYPERLINK(CONCATENATE("https://www.saflax.de/0-WVK-Retail/Bilder-Pictures/SAFLAX-",'Basis-Tabelle-Samen'!W105,"-",'Basis-Tabelle-Samen'!J105,"-garden-in-the-bag-swedish.jpg")),
IF($C$1="Slowakisch - SK",HYPERLINK(CONCATENATE("https://www.saflax.de/0-WVK-Retail/Bilder-Pictures/SAFLAX-",'Basis-Tabelle-Samen'!W105,"-",'Basis-Tabelle-Samen'!J105,"-garden-in-the-bag-slovak.jpg")),
IF($C$1="Slowenisch - SI",HYPERLINK(CONCATENATE("https://www.saflax.de/0-WVK-Retail/Bilder-Pictures/SAFLAX-",'Basis-Tabelle-Samen'!W105,"-",'Basis-Tabelle-Samen'!J105,"-garden-in-the-bag-slovenian.jpg")),
IF($C$1="Spanisch - ES",HYPERLINK(CONCATENATE("https://www.saflax.de/0-WVK-Retail/Bilder-Pictures/SAFLAX-",'Basis-Tabelle-Samen'!W105,"-",'Basis-Tabelle-Samen'!J105,"-garden-in-the-bag-spanish.jpg")),
IF($C$1="Tschechisch - CZ",HYPERLINK(CONCATENATE("https://www.saflax.de/0-WVK-Retail/Bilder-Pictures/SAFLAX-",'Basis-Tabelle-Samen'!W105,"-",'Basis-Tabelle-Samen'!J105,"-garden-in-the-bag-czech.jpg")),
IF($C$1="Türkisch - TR",HYPERLINK(CONCATENATE("https://www.saflax.de/0-WVK-Retail/Bilder-Pictures/SAFLAX-",'Basis-Tabelle-Samen'!W105,"-",'Basis-Tabelle-Samen'!J105,"-garden-in-the-bag-turkish.jpg")),
IF($C$1="Ungarisch - HU",HYPERLINK(CONCATENATE("https://www.saflax.de/0-WVK-Retail/Bilder-Pictures/SAFLAX-",'Basis-Tabelle-Samen'!W105,"-",'Basis-Tabelle-Samen'!J105,"-garden-in-the-bag-hungarian.jpg")),
" ACHTUNG")))))))))))))))))))))))))))))</f>
        <v>https://www.saflax.de/0-WVK-Retail/Bilder-Pictures/SAFLAX-63172-passiflora-ligularis-garden-in-the-bag-english.jpg</v>
      </c>
    </row>
    <row r="66" spans="1:43" ht="17.100000000000001" customHeight="1" x14ac:dyDescent="0.2">
      <c r="A66" s="318" t="str">
        <f>IF('Basis-Tabelle-Samen'!A26="","",IF($C$1="Deutsch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66" s="319" t="str">
        <f>'Basis-Tabelle-Samen'!I26</f>
        <v>Punica granatum nana</v>
      </c>
      <c r="C66" s="316" t="str">
        <f>IF($C$1="Bulgarisch - BG",'Basis-Tabelle-Samen'!Z26,
IF($C$1="Dänisch - DK",'Basis-Tabelle-Samen'!AA26,
IF($C$1="Deutsch - DE",'Basis-Tabelle-Samen'!AB26,
IF($C$1="Englisch - UK",'Basis-Tabelle-Samen'!AC26,
IF($C$1="Estnisch - EE",'Basis-Tabelle-Samen'!AD26,
IF($C$1="Finnisch - FI",'Basis-Tabelle-Samen'!AE26,
IF($C$1="Französisch - FR",'Basis-Tabelle-Samen'!AF26,
IF($C$1="Griechisch - GR",'Basis-Tabelle-Samen'!AG26,
IF($C$1="Irisch - IE",'Basis-Tabelle-Samen'!AH26,
IF($C$1="Isländisch - IS",'Basis-Tabelle-Samen'!AI26,
IF($C$1="Italienisch - IT",'Basis-Tabelle-Samen'!AJ26,
IF($C$1="Japanisch - JP",'Basis-Tabelle-Samen'!AK26,
IF($C$1="Kroatisch - HR",'Basis-Tabelle-Samen'!AL26,
IF($C$1="Lettisch - LV",'Basis-Tabelle-Samen'!AM26,
IF($C$1="Litauisch - LT",'Basis-Tabelle-Samen'!AN26,
IF($C$1="Maltesisch - MT",'Basis-Tabelle-Samen'!AO26,
IF($C$1="Niederländisch - NL",'Basis-Tabelle-Samen'!AP26,
IF($C$1="Norwegisch - NO",'Basis-Tabelle-Samen'!AQ26,
IF($C$1="Polnisch - PL",'Basis-Tabelle-Samen'!AR26,
IF($C$1="Portugiesisch - PT",'Basis-Tabelle-Samen'!AS26,
IF($C$1="Rumänisch - RO",'Basis-Tabelle-Samen'!AT26,
IF($C$1="Schwedisch - SE",'Basis-Tabelle-Samen'!AU26,
IF($C$1="Slowakisch - SK",'Basis-Tabelle-Samen'!AV26,
IF($C$1="Slowenisch - SI",'Basis-Tabelle-Samen'!AW26,
IF($C$1="Spanisch - ES",'Basis-Tabelle-Samen'!AX26,
IF($C$1="Tschechisch - CZ",'Basis-Tabelle-Samen'!AY26,
IF($C$1="Türkisch - TR",'Basis-Tabelle-Samen'!AZ26,
IF($C$1="Ungarisch - HU",'Basis-Tabelle-Samen'!BA26,
" ACHTUNG"))))))))))))))))))))))))))))</f>
        <v>Dwarf Pomegranate</v>
      </c>
      <c r="D66" s="320">
        <f>'Basis-Tabelle-Samen'!F26</f>
        <v>50</v>
      </c>
      <c r="E66" s="321" t="str">
        <f>'Basis-Tabelle-Samen'!H26</f>
        <v>7 %</v>
      </c>
      <c r="F66" s="322" t="str">
        <f>IF('Basis-Tabelle-Samen'!G26="","",'Basis-Tabelle-Samen'!G26)</f>
        <v>01</v>
      </c>
      <c r="G66" s="320">
        <f>'Basis-Tabelle-Samen'!C26</f>
        <v>12350</v>
      </c>
      <c r="H66" s="323">
        <f>'Basis-Tabelle-Samen'!D26</f>
        <v>4055473123509</v>
      </c>
      <c r="I66" s="324">
        <f>'Basis-Tabelle-Samen'!E26</f>
        <v>1.85</v>
      </c>
      <c r="J66" s="325">
        <f t="shared" si="0"/>
        <v>12</v>
      </c>
      <c r="K66" s="326">
        <f>'Basis-Tabelle-Samen'!K26</f>
        <v>72350</v>
      </c>
      <c r="L66" s="323">
        <f>'Basis-Tabelle-Samen'!L26</f>
        <v>4055473723501</v>
      </c>
      <c r="M66" s="324">
        <f>'Basis-Tabelle-Samen'!M26</f>
        <v>2.4500000000000002</v>
      </c>
      <c r="N66" s="326">
        <f>IF(K66&lt;1,"",'3'!$I$15)</f>
        <v>15</v>
      </c>
      <c r="O66" s="327">
        <f>IF(K66&lt;1,"",'3'!$J$11)</f>
        <v>90</v>
      </c>
      <c r="P66" s="326">
        <f>'Basis-Tabelle-Samen'!N26</f>
        <v>82350</v>
      </c>
      <c r="Q66" s="323">
        <f>'Basis-Tabelle-Samen'!O26</f>
        <v>4055473823508</v>
      </c>
      <c r="R66" s="328">
        <f>'Basis-Tabelle-Samen'!P26</f>
        <v>3.75</v>
      </c>
      <c r="S66" s="326">
        <f>IF(R66&lt;1,"",'3'!$M$15)</f>
        <v>18</v>
      </c>
      <c r="T66" s="327">
        <f>IF(R66&lt;1,"",'3'!$N$11)</f>
        <v>72</v>
      </c>
      <c r="U66" s="326">
        <f>'Basis-Tabelle-Samen'!Q26</f>
        <v>52350</v>
      </c>
      <c r="V66" s="323">
        <f>'Basis-Tabelle-Samen'!R26</f>
        <v>4055473523507</v>
      </c>
      <c r="W66" s="324">
        <f>'Basis-Tabelle-Samen'!S26</f>
        <v>4.95</v>
      </c>
      <c r="X66" s="326">
        <f>IF(U66&lt;1,"",'3'!$Q$15)</f>
        <v>6</v>
      </c>
      <c r="Y66" s="327">
        <f>IF(U66&lt;1,"",'3'!$R$11)</f>
        <v>24</v>
      </c>
      <c r="Z66" s="326">
        <f>'Basis-Tabelle-Samen'!T26</f>
        <v>32350</v>
      </c>
      <c r="AA66" s="323">
        <f>'Basis-Tabelle-Samen'!U26</f>
        <v>4055473323503</v>
      </c>
      <c r="AB66" s="324">
        <f>'Basis-Tabelle-Samen'!V26</f>
        <v>6.75</v>
      </c>
      <c r="AC66" s="326">
        <f>IF(Z66&lt;1,"",'3'!$U$15)</f>
        <v>6</v>
      </c>
      <c r="AD66" s="327">
        <f>IF(Z66&lt;1,"",'3'!$V$11)</f>
        <v>24</v>
      </c>
      <c r="AE66" s="326">
        <f>'Basis-Tabelle-Samen'!W26</f>
        <v>62350</v>
      </c>
      <c r="AF66" s="323">
        <f>'Basis-Tabelle-Samen'!X26</f>
        <v>4055473623504</v>
      </c>
      <c r="AG66" s="324">
        <f>'Basis-Tabelle-Samen'!Y26</f>
        <v>2.95</v>
      </c>
      <c r="AH66" s="326">
        <f>IF(AE66&lt;1,"",'3'!$Y$15)</f>
        <v>8</v>
      </c>
      <c r="AI66" s="327">
        <f>IF(AE66&lt;1,"",'3'!$Z$11)</f>
        <v>64</v>
      </c>
      <c r="AJ66" s="315"/>
      <c r="AK66" s="316" t="str">
        <f>IF(G66&lt;1,"",
IF($C$1="Bulgarisch - BG",HYPERLINK(CONCATENATE("https://www.saflax.de/0-WVK-Retail/Bilder-Pictures/SAFLAX-",'Basis-Tabelle-Samen'!C26,"-",'Basis-Tabelle-Samen'!J26,"-seed-package-front-cr-bulgarian.jpg")),
IF($C$1="Dänisch - DK",HYPERLINK(CONCATENATE("https://www.saflax.de/0-WVK-Retail/Bilder-Pictures/SAFLAX-",'Basis-Tabelle-Samen'!C26,"-",'Basis-Tabelle-Samen'!J26,"-seed-package-front-cr-danish.jpg")),
IF($C$1="Deutsch - DE",HYPERLINK(CONCATENATE("https://www.saflax.de/0-WVK-Retail/Bilder-Pictures/SAFLAX-",'Basis-Tabelle-Samen'!C26,"-",'Basis-Tabelle-Samen'!J26,"-seed-package-front-cr-german.jpg")),
IF($C$1="Englisch - UK",HYPERLINK(CONCATENATE("https://www.saflax.de/0-WVK-Retail/Bilder-Pictures/SAFLAX-",'Basis-Tabelle-Samen'!C26,"-",'Basis-Tabelle-Samen'!J26,"-seed-package-front-cr-english.jpg")),
IF($C$1="Estnisch - EE",HYPERLINK(CONCATENATE("https://www.saflax.de/0-WVK-Retail/Bilder-Pictures/SAFLAX-",'Basis-Tabelle-Samen'!C26,"-",'Basis-Tabelle-Samen'!J26,"-seed-package-front-cr-estonian.jpg")),
IF($C$1="Finnisch - FI",HYPERLINK(CONCATENATE("https://www.saflax.de/0-WVK-Retail/Bilder-Pictures/SAFLAX-",'Basis-Tabelle-Samen'!C26,"-",'Basis-Tabelle-Samen'!J26,"-seed-package-front-cr-finnish.jpg")),
IF($C$1="Französisch - FR",HYPERLINK(CONCATENATE("https://www.saflax.de/0-WVK-Retail/Bilder-Pictures/SAFLAX-",'Basis-Tabelle-Samen'!C26,"-",'Basis-Tabelle-Samen'!J26,"-seed-package-front-cr-french.jpg")),
IF($C$1="Griechisch - GR",HYPERLINK(CONCATENATE("https://www.saflax.de/0-WVK-Retail/Bilder-Pictures/SAFLAX-",'Basis-Tabelle-Samen'!C26,"-",'Basis-Tabelle-Samen'!J26,"-seed-package-front-cr-greek.jpg")),
IF($C$1="Irisch - IE",HYPERLINK(CONCATENATE("https://www.saflax.de/0-WVK-Retail/Bilder-Pictures/SAFLAX-",'Basis-Tabelle-Samen'!C26,"-",'Basis-Tabelle-Samen'!J26,"-seed-package-front-cr-irish.jpg")),
IF($C$1="Isländisch - IS",HYPERLINK(CONCATENATE("https://www.saflax.de/0-WVK-Retail/Bilder-Pictures/SAFLAX-",'Basis-Tabelle-Samen'!C26,"-",'Basis-Tabelle-Samen'!J26,"-seed-package-front-cr-icelandic.jpg")),
IF($C$1="Italienisch - IT",HYPERLINK(CONCATENATE("https://www.saflax.de/0-WVK-Retail/Bilder-Pictures/SAFLAX-",'Basis-Tabelle-Samen'!C26,"-",'Basis-Tabelle-Samen'!J26,"-seed-package-front-cr-italian.jpg")),
IF($C$1="Japanisch - JP",HYPERLINK(CONCATENATE("https://www.saflax.de/0-WVK-Retail/Bilder-Pictures/SAFLAX-",'Basis-Tabelle-Samen'!C26,"-",'Basis-Tabelle-Samen'!J26,"-seed-package-front-cr-japanese.jpg")),
IF($C$1="Kroatisch - HR",HYPERLINK(CONCATENATE("https://www.saflax.de/0-WVK-Retail/Bilder-Pictures/SAFLAX-",'Basis-Tabelle-Samen'!C26,"-",'Basis-Tabelle-Samen'!J26,"-seed-package-front-cr-croatian.jpg")),
IF($C$1="Lettisch - LV",HYPERLINK(CONCATENATE("https://www.saflax.de/0-WVK-Retail/Bilder-Pictures/SAFLAX-",'Basis-Tabelle-Samen'!C26,"-",'Basis-Tabelle-Samen'!J26,"-seed-package-front-cr-latvian.jpg")),
IF($C$1="Litauisch - LT",HYPERLINK(CONCATENATE("https://www.saflax.de/0-WVK-Retail/Bilder-Pictures/SAFLAX-",'Basis-Tabelle-Samen'!C26,"-",'Basis-Tabelle-Samen'!J26,"-seed-package-front-cr-lithuanian.jpg")),
IF($C$1="Maltesisch - MT",HYPERLINK(CONCATENATE("https://www.saflax.de/0-WVK-Retail/Bilder-Pictures/SAFLAX-",'Basis-Tabelle-Samen'!C26,"-",'Basis-Tabelle-Samen'!J26,"-seed-package-front-cr-maltese.jpg")),
IF($C$1="Niederländisch - NL",HYPERLINK(CONCATENATE("https://www.saflax.de/0-WVK-Retail/Bilder-Pictures/SAFLAX-",'Basis-Tabelle-Samen'!C26,"-",'Basis-Tabelle-Samen'!J26,"-seed-package-front-cr-dutch.jpg")),
IF($C$1="Norwegisch - NO",HYPERLINK(CONCATENATE("https://www.saflax.de/0-WVK-Retail/Bilder-Pictures/SAFLAX-",'Basis-Tabelle-Samen'!C26,"-",'Basis-Tabelle-Samen'!J26,"-seed-package-front-cr-nowegian.jpg")),
IF($C$1="Polnisch - PL",HYPERLINK(CONCATENATE("https://www.saflax.de/0-WVK-Retail/Bilder-Pictures/SAFLAX-",'Basis-Tabelle-Samen'!C26,"-",'Basis-Tabelle-Samen'!J26,"-seed-package-front-cr-polish.jpg")),
IF($C$1="Portugiesisch - PT",HYPERLINK(CONCATENATE("https://www.saflax.de/0-WVK-Retail/Bilder-Pictures/SAFLAX-",'Basis-Tabelle-Samen'!C26,"-",'Basis-Tabelle-Samen'!J26,"-seed-package-front-cr-portuguese.jpg")),
IF($C$1="Rumänisch - RO",HYPERLINK(CONCATENATE("https://www.saflax.de/0-WVK-Retail/Bilder-Pictures/SAFLAX-",'Basis-Tabelle-Samen'!C26,"-",'Basis-Tabelle-Samen'!J26,"-seed-package-front-cr-romanian.jpg")),
IF($C$1="Schwedisch - SE",HYPERLINK(CONCATENATE("https://www.saflax.de/0-WVK-Retail/Bilder-Pictures/SAFLAX-",'Basis-Tabelle-Samen'!C26,"-",'Basis-Tabelle-Samen'!J26,"-seed-package-front-cr-swedish.jpg")),
IF($C$1="Slowakisch - SK",HYPERLINK(CONCATENATE("https://www.saflax.de/0-WVK-Retail/Bilder-Pictures/SAFLAX-",'Basis-Tabelle-Samen'!C26,"-",'Basis-Tabelle-Samen'!J26,"-seed-package-front-cr-slovak.jpg")),
IF($C$1="Slowenisch - SI",HYPERLINK(CONCATENATE("https://www.saflax.de/0-WVK-Retail/Bilder-Pictures/SAFLAX-",'Basis-Tabelle-Samen'!C26,"-",'Basis-Tabelle-Samen'!J26,"-seed-package-front-cr-slovenian.jpg")),
IF($C$1="Spanisch - ES",HYPERLINK(CONCATENATE("https://www.saflax.de/0-WVK-Retail/Bilder-Pictures/SAFLAX-",'Basis-Tabelle-Samen'!C26,"-",'Basis-Tabelle-Samen'!J26,"-seed-package-front-cr-spanish.jpg")),
IF($C$1="Tschechisch - CZ",HYPERLINK(CONCATENATE("https://www.saflax.de/0-WVK-Retail/Bilder-Pictures/SAFLAX-",'Basis-Tabelle-Samen'!C26,"-",'Basis-Tabelle-Samen'!J26,"-seed-package-front-cr-czech.jpg")),
IF($C$1="Türkisch - TR",HYPERLINK(CONCATENATE("https://www.saflax.de/0-WVK-Retail/Bilder-Pictures/SAFLAX-",'Basis-Tabelle-Samen'!C26,"-",'Basis-Tabelle-Samen'!J26,"-seed-package-front-cr-turkish.jpg")),
IF($C$1="Ungarisch - HU",HYPERLINK(CONCATENATE("https://www.saflax.de/0-WVK-Retail/Bilder-Pictures/SAFLAX-",'Basis-Tabelle-Samen'!C26,"-",'Basis-Tabelle-Samen'!J26,"-seed-package-front-cr-hungarian.jpg")),
" ACHTUNG")))))))))))))))))))))))))))))</f>
        <v>https://www.saflax.de/0-WVK-Retail/Bilder-Pictures/SAFLAX-12350-punica-granatum-nana-seed-package-front-cr-english.jpg</v>
      </c>
      <c r="AL66" s="330" t="str">
        <f>IF(G66&lt;1,"",
IF($C$1="Bulgarisch - BG",HYPERLINK(CONCATENATE("https://www.saflax.de/0-WVK-Retail/Bilder-Pictures/SAFLAX-",'Basis-Tabelle-Samen'!C26,"-",'Basis-Tabelle-Samen'!J26,"-seed-package-back-cr-bulgarian.jpg")),
IF($C$1="Dänisch - DK",HYPERLINK(CONCATENATE("https://www.saflax.de/0-WVK-Retail/Bilder-Pictures/SAFLAX-",'Basis-Tabelle-Samen'!C26,"-",'Basis-Tabelle-Samen'!J26,"-seed-package-back-cr-danish.jpg")),
IF($C$1="Deutsch - DE",HYPERLINK(CONCATENATE("https://www.saflax.de/0-WVK-Retail/Bilder-Pictures/SAFLAX-",'Basis-Tabelle-Samen'!C26,"-",'Basis-Tabelle-Samen'!J26,"-seed-package-back-cr-german.jpg")),
IF($C$1="Englisch - UK",HYPERLINK(CONCATENATE("https://www.saflax.de/0-WVK-Retail/Bilder-Pictures/SAFLAX-",'Basis-Tabelle-Samen'!C26,"-",'Basis-Tabelle-Samen'!J26,"-seed-package-back-cr-english.jpg")),
IF($C$1="Estnisch - EE",HYPERLINK(CONCATENATE("https://www.saflax.de/0-WVK-Retail/Bilder-Pictures/SAFLAX-",'Basis-Tabelle-Samen'!C26,"-",'Basis-Tabelle-Samen'!J26,"-seed-package-back-cr-estonian.jpg")),
IF($C$1="Finnisch - FI",HYPERLINK(CONCATENATE("https://www.saflax.de/0-WVK-Retail/Bilder-Pictures/SAFLAX-",'Basis-Tabelle-Samen'!C26,"-",'Basis-Tabelle-Samen'!J26,"-seed-package-back-cr-finnish.jpg")),
IF($C$1="Französisch - FR",HYPERLINK(CONCATENATE("https://www.saflax.de/0-WVK-Retail/Bilder-Pictures/SAFLAX-",'Basis-Tabelle-Samen'!C26,"-",'Basis-Tabelle-Samen'!J26,"-seed-package-back-cr-french.jpg")),
IF($C$1="Griechisch - GR",HYPERLINK(CONCATENATE("https://www.saflax.de/0-WVK-Retail/Bilder-Pictures/SAFLAX-",'Basis-Tabelle-Samen'!C26,"-",'Basis-Tabelle-Samen'!J26,"-seed-package-back-cr-greek.jpg")),
IF($C$1="Irisch - IE",HYPERLINK(CONCATENATE("https://www.saflax.de/0-WVK-Retail/Bilder-Pictures/SAFLAX-",'Basis-Tabelle-Samen'!C26,"-",'Basis-Tabelle-Samen'!J26,"-seed-package-back-cr-irish.jpg")),
IF($C$1="Isländisch - IS",HYPERLINK(CONCATENATE("https://www.saflax.de/0-WVK-Retail/Bilder-Pictures/SAFLAX-",'Basis-Tabelle-Samen'!C26,"-",'Basis-Tabelle-Samen'!J26,"-seed-package-back-cr-icelandic.jpg")),
IF($C$1="Italienisch - IT",HYPERLINK(CONCATENATE("https://www.saflax.de/0-WVK-Retail/Bilder-Pictures/SAFLAX-",'Basis-Tabelle-Samen'!C26,"-",'Basis-Tabelle-Samen'!J26,"-seed-package-back-cr-italian.jpg")),
IF($C$1="Japanisch - JP",HYPERLINK(CONCATENATE("https://www.saflax.de/0-WVK-Retail/Bilder-Pictures/SAFLAX-",'Basis-Tabelle-Samen'!C26,"-",'Basis-Tabelle-Samen'!J26,"-seed-package-back-cr-japanese.jpg")),
IF($C$1="Kroatisch - HR",HYPERLINK(CONCATENATE("https://www.saflax.de/0-WVK-Retail/Bilder-Pictures/SAFLAX-",'Basis-Tabelle-Samen'!C26,"-",'Basis-Tabelle-Samen'!J26,"-seed-package-back-cr-croatian.jpg")),
IF($C$1="Lettisch - LV",HYPERLINK(CONCATENATE("https://www.saflax.de/0-WVK-Retail/Bilder-Pictures/SAFLAX-",'Basis-Tabelle-Samen'!C26,"-",'Basis-Tabelle-Samen'!J26,"-seed-package-back-cr-latvian.jpg")),
IF($C$1="Litauisch - LT",HYPERLINK(CONCATENATE("https://www.saflax.de/0-WVK-Retail/Bilder-Pictures/SAFLAX-",'Basis-Tabelle-Samen'!C26,"-",'Basis-Tabelle-Samen'!J26,"-seed-package-back-cr-lithuanian.jpg")),
IF($C$1="Maltesisch - MT",HYPERLINK(CONCATENATE("https://www.saflax.de/0-WVK-Retail/Bilder-Pictures/SAFLAX-",'Basis-Tabelle-Samen'!C26,"-",'Basis-Tabelle-Samen'!J26,"-seed-package-back-cr-maltese.jpg")),
IF($C$1="Niederländisch - NL",HYPERLINK(CONCATENATE("https://www.saflax.de/0-WVK-Retail/Bilder-Pictures/SAFLAX-",'Basis-Tabelle-Samen'!C26,"-",'Basis-Tabelle-Samen'!J26,"-seed-package-back-cr-dutch.jpg")),
IF($C$1="Norwegisch - NO",HYPERLINK(CONCATENATE("https://www.saflax.de/0-WVK-Retail/Bilder-Pictures/SAFLAX-",'Basis-Tabelle-Samen'!C26,"-",'Basis-Tabelle-Samen'!J26,"-seed-package-back-cr-nowegian.jpg")),
IF($C$1="Polnisch - PL",HYPERLINK(CONCATENATE("https://www.saflax.de/0-WVK-Retail/Bilder-Pictures/SAFLAX-",'Basis-Tabelle-Samen'!C26,"-",'Basis-Tabelle-Samen'!J26,"-seed-package-back-cr-polish.jpg")),
IF($C$1="Portugiesisch - PT",HYPERLINK(CONCATENATE("https://www.saflax.de/0-WVK-Retail/Bilder-Pictures/SAFLAX-",'Basis-Tabelle-Samen'!C26,"-",'Basis-Tabelle-Samen'!J26,"-seed-package-back-cr-portuguese.jpg")),
IF($C$1="Rumänisch - RO",HYPERLINK(CONCATENATE("https://www.saflax.de/0-WVK-Retail/Bilder-Pictures/SAFLAX-",'Basis-Tabelle-Samen'!C26,"-",'Basis-Tabelle-Samen'!J26,"-seed-package-back-cr-romanian.jpg")),
IF($C$1="Schwedisch - SE",HYPERLINK(CONCATENATE("https://www.saflax.de/0-WVK-Retail/Bilder-Pictures/SAFLAX-",'Basis-Tabelle-Samen'!C26,"-",'Basis-Tabelle-Samen'!J26,"-seed-package-back-cr-swedish.jpg")),
IF($C$1="Slowakisch - SK",HYPERLINK(CONCATENATE("https://www.saflax.de/0-WVK-Retail/Bilder-Pictures/SAFLAX-",'Basis-Tabelle-Samen'!C26,"-",'Basis-Tabelle-Samen'!J26,"-seed-package-back-cr-slovak.jpg")),
IF($C$1="Slowenisch - SI",HYPERLINK(CONCATENATE("https://www.saflax.de/0-WVK-Retail/Bilder-Pictures/SAFLAX-",'Basis-Tabelle-Samen'!C26,"-",'Basis-Tabelle-Samen'!J26,"-seed-package-back-cr-slovenian.jpg")),
IF($C$1="Spanisch - ES",HYPERLINK(CONCATENATE("https://www.saflax.de/0-WVK-Retail/Bilder-Pictures/SAFLAX-",'Basis-Tabelle-Samen'!C26,"-",'Basis-Tabelle-Samen'!J26,"-seed-package-back-cr-spanish.jpg")),
IF($C$1="Tschechisch - CZ",HYPERLINK(CONCATENATE("https://www.saflax.de/0-WVK-Retail/Bilder-Pictures/SAFLAX-",'Basis-Tabelle-Samen'!C26,"-",'Basis-Tabelle-Samen'!J26,"-seed-package-back-cr-czech.jpg")),
IF($C$1="Türkisch - TR",HYPERLINK(CONCATENATE("https://www.saflax.de/0-WVK-Retail/Bilder-Pictures/SAFLAX-",'Basis-Tabelle-Samen'!C26,"-",'Basis-Tabelle-Samen'!J26,"-seed-package-back-cr-turkish.jpg")),
IF($C$1="Ungarisch - HU",HYPERLINK(CONCATENATE("https://www.saflax.de/0-WVK-Retail/Bilder-Pictures/SAFLAX-",'Basis-Tabelle-Samen'!C26,"-",'Basis-Tabelle-Samen'!J26,"-seed-package-back-cr-hungarian.jpg")),
" ACHTUNG")))))))))))))))))))))))))))))</f>
        <v>https://www.saflax.de/0-WVK-Retail/Bilder-Pictures/SAFLAX-12350-punica-granatum-nana-seed-package-back-cr-english.jpg</v>
      </c>
      <c r="AM66" s="330" t="str">
        <f>IF(H66&lt;1,"",
IF($C$1="Bulgarisch - BG",HYPERLINK(CONCATENATE("https://www.saflax.de/0-WVK-Retail/Bilder-Pictures/SAFLAX-",'Basis-Tabelle-Samen'!K26,"-",'Basis-Tabelle-Samen'!J26,"-garden-to-go-mini-bulgarian.jpg")),
IF($C$1="Dänisch - DK",HYPERLINK(CONCATENATE("https://www.saflax.de/0-WVK-Retail/Bilder-Pictures/SAFLAX-",'Basis-Tabelle-Samen'!K26,"-",'Basis-Tabelle-Samen'!J26,"-garden-to-go-mini-danish.jpg")),
IF($C$1="Deutsch - DE",HYPERLINK(CONCATENATE("https://www.saflax.de/0-WVK-Retail/Bilder-Pictures/SAFLAX-",'Basis-Tabelle-Samen'!K26,"-",'Basis-Tabelle-Samen'!J26,"-garden-to-go-mini-german.jpg")),
IF($C$1="Englisch - UK",HYPERLINK(CONCATENATE("https://www.saflax.de/0-WVK-Retail/Bilder-Pictures/SAFLAX-",'Basis-Tabelle-Samen'!K26,"-",'Basis-Tabelle-Samen'!J26,"-garden-to-go-mini-english.jpg")),
IF($C$1="Estnisch - EE",HYPERLINK(CONCATENATE("https://www.saflax.de/0-WVK-Retail/Bilder-Pictures/SAFLAX-",'Basis-Tabelle-Samen'!K26,"-",'Basis-Tabelle-Samen'!J26,"-garden-to-go-mini-estonian.jpg")),
IF($C$1="Finnisch - FI",HYPERLINK(CONCATENATE("https://www.saflax.de/0-WVK-Retail/Bilder-Pictures/SAFLAX-",'Basis-Tabelle-Samen'!K26,"-",'Basis-Tabelle-Samen'!J26,"-garden-to-go-mini-finnish.jpg")),
IF($C$1="Französisch - FR",HYPERLINK(CONCATENATE("https://www.saflax.de/0-WVK-Retail/Bilder-Pictures/SAFLAX-",'Basis-Tabelle-Samen'!K26,"-",'Basis-Tabelle-Samen'!J26,"-garden-to-go-mini-french.jpg")),
IF($C$1="Griechisch - GR",HYPERLINK(CONCATENATE("https://www.saflax.de/0-WVK-Retail/Bilder-Pictures/SAFLAX-",'Basis-Tabelle-Samen'!K26,"-",'Basis-Tabelle-Samen'!J26,"-garden-to-go-mini-greek.jpg")),
IF($C$1="Irisch - IE",HYPERLINK(CONCATENATE("https://www.saflax.de/0-WVK-Retail/Bilder-Pictures/SAFLAX-",'Basis-Tabelle-Samen'!K26,"-",'Basis-Tabelle-Samen'!J26,"-garden-to-go-mini-irish.jpg")),
IF($C$1="Isländisch - IS",HYPERLINK(CONCATENATE("https://www.saflax.de/0-WVK-Retail/Bilder-Pictures/SAFLAX-",'Basis-Tabelle-Samen'!K26,"-",'Basis-Tabelle-Samen'!J26,"-garden-to-go-mini-icelandic.jpg")),
IF($C$1="Italienisch - IT",HYPERLINK(CONCATENATE("https://www.saflax.de/0-WVK-Retail/Bilder-Pictures/SAFLAX-",'Basis-Tabelle-Samen'!K26,"-",'Basis-Tabelle-Samen'!J26,"-garden-to-go-mini-italian.jpg")),
IF($C$1="Japanisch - JP",HYPERLINK(CONCATENATE("https://www.saflax.de/0-WVK-Retail/Bilder-Pictures/SAFLAX-",'Basis-Tabelle-Samen'!K26,"-",'Basis-Tabelle-Samen'!J26,"-garden-to-go-mini-japanese.jpg")),
IF($C$1="Kroatisch - HR",HYPERLINK(CONCATENATE("https://www.saflax.de/0-WVK-Retail/Bilder-Pictures/SAFLAX-",'Basis-Tabelle-Samen'!K26,"-",'Basis-Tabelle-Samen'!J26,"-garden-to-go-mini-croatian.jpg")),
IF($C$1="Lettisch - LV",HYPERLINK(CONCATENATE("https://www.saflax.de/0-WVK-Retail/Bilder-Pictures/SAFLAX-",'Basis-Tabelle-Samen'!K26,"-",'Basis-Tabelle-Samen'!J26,"-garden-to-go-mini-latvian.jpg")),
IF($C$1="Litauisch - LT",HYPERLINK(CONCATENATE("https://www.saflax.de/0-WVK-Retail/Bilder-Pictures/SAFLAX-",'Basis-Tabelle-Samen'!K26,"-",'Basis-Tabelle-Samen'!J26,"-garden-to-go-mini-lithuanian.jpg")),
IF($C$1="Maltesisch - MT",HYPERLINK(CONCATENATE("https://www.saflax.de/0-WVK-Retail/Bilder-Pictures/SAFLAX-",'Basis-Tabelle-Samen'!K26,"-",'Basis-Tabelle-Samen'!J26,"-garden-to-go-mini-maltese.jpg")),
IF($C$1="Niederländisch - NL",HYPERLINK(CONCATENATE("https://www.saflax.de/0-WVK-Retail/Bilder-Pictures/SAFLAX-",'Basis-Tabelle-Samen'!K26,"-",'Basis-Tabelle-Samen'!J26,"-garden-to-go-mini-dutch.jpg")),
IF($C$1="Norwegisch - NO",HYPERLINK(CONCATENATE("https://www.saflax.de/0-WVK-Retail/Bilder-Pictures/SAFLAX-",'Basis-Tabelle-Samen'!K26,"-",'Basis-Tabelle-Samen'!J26,"-garden-to-go-mini-nowegian.jpg")),
IF($C$1="Polnisch - PL",HYPERLINK(CONCATENATE("https://www.saflax.de/0-WVK-Retail/Bilder-Pictures/SAFLAX-",'Basis-Tabelle-Samen'!K26,"-",'Basis-Tabelle-Samen'!J26,"-garden-to-go-mini-polish.jpg")),
IF($C$1="Portugiesisch - PT",HYPERLINK(CONCATENATE("https://www.saflax.de/0-WVK-Retail/Bilder-Pictures/SAFLAX-",'Basis-Tabelle-Samen'!K26,"-",'Basis-Tabelle-Samen'!J26,"-garden-to-go-mini-portuguese.jpg")),
IF($C$1="Rumänisch - RO",HYPERLINK(CONCATENATE("https://www.saflax.de/0-WVK-Retail/Bilder-Pictures/SAFLAX-",'Basis-Tabelle-Samen'!K26,"-",'Basis-Tabelle-Samen'!J26,"-garden-to-go-mini-romanian.jpg")),
IF($C$1="Schwedisch - SE",HYPERLINK(CONCATENATE("https://www.saflax.de/0-WVK-Retail/Bilder-Pictures/SAFLAX-",'Basis-Tabelle-Samen'!K26,"-",'Basis-Tabelle-Samen'!J26,"-garden-to-go-mini-swedish.jpg")),
IF($C$1="Slowakisch - SK",HYPERLINK(CONCATENATE("https://www.saflax.de/0-WVK-Retail/Bilder-Pictures/SAFLAX-",'Basis-Tabelle-Samen'!K26,"-",'Basis-Tabelle-Samen'!J26,"-garden-to-go-mini-slovak.jpg")),
IF($C$1="Slowenisch - SI",HYPERLINK(CONCATENATE("https://www.saflax.de/0-WVK-Retail/Bilder-Pictures/SAFLAX-",'Basis-Tabelle-Samen'!K26,"-",'Basis-Tabelle-Samen'!J26,"-garden-to-go-mini-slovenian.jpg")),
IF($C$1="Spanisch - ES",HYPERLINK(CONCATENATE("https://www.saflax.de/0-WVK-Retail/Bilder-Pictures/SAFLAX-",'Basis-Tabelle-Samen'!K26,"-",'Basis-Tabelle-Samen'!J26,"-garden-to-go-mini-spanish.jpg")),
IF($C$1="Tschechisch - CZ",HYPERLINK(CONCATENATE("https://www.saflax.de/0-WVK-Retail/Bilder-Pictures/SAFLAX-",'Basis-Tabelle-Samen'!K26,"-",'Basis-Tabelle-Samen'!J26,"-garden-to-go-mini-czech.jpg")),
IF($C$1="Türkisch - TR",HYPERLINK(CONCATENATE("https://www.saflax.de/0-WVK-Retail/Bilder-Pictures/SAFLAX-",'Basis-Tabelle-Samen'!K26,"-",'Basis-Tabelle-Samen'!J26,"-garden-to-go-mini-turkish.jpg")),
IF($C$1="Ungarisch - HU",HYPERLINK(CONCATENATE("https://www.saflax.de/0-WVK-Retail/Bilder-Pictures/SAFLAX-",'Basis-Tabelle-Samen'!K26,"-",'Basis-Tabelle-Samen'!J26,"-garden-to-go-mini-hungarian.jpg")),
" ACHTUNG")))))))))))))))))))))))))))))</f>
        <v>https://www.saflax.de/0-WVK-Retail/Bilder-Pictures/SAFLAX-72350-punica-granatum-nana-garden-to-go-mini-english.jpg</v>
      </c>
      <c r="AN66" s="330" t="str">
        <f>IF(I66&lt;1,"",
IF($C$1="Bulgarisch - BG",HYPERLINK(CONCATENATE("https://www.saflax.de/0-WVK-Retail/Bilder-Pictures/SAFLAX-",'Basis-Tabelle-Samen'!N26,"-",'Basis-Tabelle-Samen'!J26,"-garden-to-go-lite-bulgarian.jpg")),
IF($C$1="Dänisch - DK",HYPERLINK(CONCATENATE("https://www.saflax.de/0-WVK-Retail/Bilder-Pictures/SAFLAX-",'Basis-Tabelle-Samen'!N26,"-",'Basis-Tabelle-Samen'!J26,"-garden-to-go-lite-danish.jpg")),
IF($C$1="Deutsch - DE",HYPERLINK(CONCATENATE("https://www.saflax.de/0-WVK-Retail/Bilder-Pictures/SAFLAX-",'Basis-Tabelle-Samen'!N26,"-",'Basis-Tabelle-Samen'!J26,"-garden-to-go-lite-german.jpg")),
IF($C$1="Englisch - UK",HYPERLINK(CONCATENATE("https://www.saflax.de/0-WVK-Retail/Bilder-Pictures/SAFLAX-",'Basis-Tabelle-Samen'!N26,"-",'Basis-Tabelle-Samen'!J26,"-garden-to-go-lite-english.jpg")),
IF($C$1="Estnisch - EE",HYPERLINK(CONCATENATE("https://www.saflax.de/0-WVK-Retail/Bilder-Pictures/SAFLAX-",'Basis-Tabelle-Samen'!N26,"-",'Basis-Tabelle-Samen'!J26,"-garden-to-go-lite-estonian.jpg")),
IF($C$1="Finnisch - FI",HYPERLINK(CONCATENATE("https://www.saflax.de/0-WVK-Retail/Bilder-Pictures/SAFLAX-",'Basis-Tabelle-Samen'!N26,"-",'Basis-Tabelle-Samen'!J26,"-garden-to-go-lite-finnish.jpg")),
IF($C$1="Französisch - FR",HYPERLINK(CONCATENATE("https://www.saflax.de/0-WVK-Retail/Bilder-Pictures/SAFLAX-",'Basis-Tabelle-Samen'!N26,"-",'Basis-Tabelle-Samen'!J26,"-garden-to-go-lite-french.jpg")),
IF($C$1="Griechisch - GR",HYPERLINK(CONCATENATE("https://www.saflax.de/0-WVK-Retail/Bilder-Pictures/SAFLAX-",'Basis-Tabelle-Samen'!N26,"-",'Basis-Tabelle-Samen'!J26,"-garden-to-go-lite-greek.jpg")),
IF($C$1="Irisch - IE",HYPERLINK(CONCATENATE("https://www.saflax.de/0-WVK-Retail/Bilder-Pictures/SAFLAX-",'Basis-Tabelle-Samen'!N26,"-",'Basis-Tabelle-Samen'!J26,"-garden-to-go-lite-irish.jpg")),
IF($C$1="Isländisch - IS",HYPERLINK(CONCATENATE("https://www.saflax.de/0-WVK-Retail/Bilder-Pictures/SAFLAX-",'Basis-Tabelle-Samen'!N26,"-",'Basis-Tabelle-Samen'!J26,"-garden-to-go-lite-icelandic.jpg")),
IF($C$1="Italienisch - IT",HYPERLINK(CONCATENATE("https://www.saflax.de/0-WVK-Retail/Bilder-Pictures/SAFLAX-",'Basis-Tabelle-Samen'!N26,"-",'Basis-Tabelle-Samen'!J26,"-garden-to-go-lite-italian.jpg")),
IF($C$1="Japanisch - JP",HYPERLINK(CONCATENATE("https://www.saflax.de/0-WVK-Retail/Bilder-Pictures/SAFLAX-",'Basis-Tabelle-Samen'!N26,"-",'Basis-Tabelle-Samen'!J26,"-garden-to-go-lite-japanese.jpg")),
IF($C$1="Kroatisch - HR",HYPERLINK(CONCATENATE("https://www.saflax.de/0-WVK-Retail/Bilder-Pictures/SAFLAX-",'Basis-Tabelle-Samen'!N26,"-",'Basis-Tabelle-Samen'!J26,"-garden-to-go-lite-croatian.jpg")),
IF($C$1="Lettisch - LV",HYPERLINK(CONCATENATE("https://www.saflax.de/0-WVK-Retail/Bilder-Pictures/SAFLAX-",'Basis-Tabelle-Samen'!N26,"-",'Basis-Tabelle-Samen'!J26,"-garden-to-go-lite-latvian.jpg")),
IF($C$1="Litauisch - LT",HYPERLINK(CONCATENATE("https://www.saflax.de/0-WVK-Retail/Bilder-Pictures/SAFLAX-",'Basis-Tabelle-Samen'!N26,"-",'Basis-Tabelle-Samen'!J26,"-garden-to-go-lite-lithuanian.jpg")),
IF($C$1="Maltesisch - MT",HYPERLINK(CONCATENATE("https://www.saflax.de/0-WVK-Retail/Bilder-Pictures/SAFLAX-",'Basis-Tabelle-Samen'!N26,"-",'Basis-Tabelle-Samen'!J26,"-garden-to-go-lite-maltese.jpg")),
IF($C$1="Niederländisch - NL",HYPERLINK(CONCATENATE("https://www.saflax.de/0-WVK-Retail/Bilder-Pictures/SAFLAX-",'Basis-Tabelle-Samen'!N26,"-",'Basis-Tabelle-Samen'!J26,"-garden-to-go-lite-dutch.jpg")),
IF($C$1="Norwegisch - NO",HYPERLINK(CONCATENATE("https://www.saflax.de/0-WVK-Retail/Bilder-Pictures/SAFLAX-",'Basis-Tabelle-Samen'!N26,"-",'Basis-Tabelle-Samen'!J26,"-garden-to-go-lite-nowegian.jpg")),
IF($C$1="Polnisch - PL",HYPERLINK(CONCATENATE("https://www.saflax.de/0-WVK-Retail/Bilder-Pictures/SAFLAX-",'Basis-Tabelle-Samen'!N26,"-",'Basis-Tabelle-Samen'!J26,"-garden-to-go-lite-polish.jpg")),
IF($C$1="Portugiesisch - PT",HYPERLINK(CONCATENATE("https://www.saflax.de/0-WVK-Retail/Bilder-Pictures/SAFLAX-",'Basis-Tabelle-Samen'!N26,"-",'Basis-Tabelle-Samen'!J26,"-garden-to-go-lite-portuguese.jpg")),
IF($C$1="Rumänisch - RO",HYPERLINK(CONCATENATE("https://www.saflax.de/0-WVK-Retail/Bilder-Pictures/SAFLAX-",'Basis-Tabelle-Samen'!N26,"-",'Basis-Tabelle-Samen'!J26,"-garden-to-go-lite-romanian.jpg")),
IF($C$1="Schwedisch - SE",HYPERLINK(CONCATENATE("https://www.saflax.de/0-WVK-Retail/Bilder-Pictures/SAFLAX-",'Basis-Tabelle-Samen'!N26,"-",'Basis-Tabelle-Samen'!J26,"-garden-to-go-lite-swedish.jpg")),
IF($C$1="Slowakisch - SK",HYPERLINK(CONCATENATE("https://www.saflax.de/0-WVK-Retail/Bilder-Pictures/SAFLAX-",'Basis-Tabelle-Samen'!N26,"-",'Basis-Tabelle-Samen'!J26,"-garden-to-go-lite-slovak.jpg")),
IF($C$1="Slowenisch - SI",HYPERLINK(CONCATENATE("https://www.saflax.de/0-WVK-Retail/Bilder-Pictures/SAFLAX-",'Basis-Tabelle-Samen'!N26,"-",'Basis-Tabelle-Samen'!J26,"-garden-to-go-lite-slovenian.jpg")),
IF($C$1="Spanisch - ES",HYPERLINK(CONCATENATE("https://www.saflax.de/0-WVK-Retail/Bilder-Pictures/SAFLAX-",'Basis-Tabelle-Samen'!N26,"-",'Basis-Tabelle-Samen'!J26,"-garden-to-go-lite-spanish.jpg")),
IF($C$1="Tschechisch - CZ",HYPERLINK(CONCATENATE("https://www.saflax.de/0-WVK-Retail/Bilder-Pictures/SAFLAX-",'Basis-Tabelle-Samen'!N26,"-",'Basis-Tabelle-Samen'!J26,"-garden-to-go-lite-czech.jpg")),
IF($C$1="Türkisch - TR",HYPERLINK(CONCATENATE("https://www.saflax.de/0-WVK-Retail/Bilder-Pictures/SAFLAX-",'Basis-Tabelle-Samen'!N26,"-",'Basis-Tabelle-Samen'!J26,"-garden-to-go-lite-turkish.jpg")),
IF($C$1="Ungarisch - HU",HYPERLINK(CONCATENATE("https://www.saflax.de/0-WVK-Retail/Bilder-Pictures/SAFLAX-",'Basis-Tabelle-Samen'!N26,"-",'Basis-Tabelle-Samen'!J26,"-garden-to-go-lite-hungarian.jpg")),
" ACHTUNG")))))))))))))))))))))))))))))</f>
        <v>https://www.saflax.de/0-WVK-Retail/Bilder-Pictures/SAFLAX-82350-punica-granatum-nana-garden-to-go-lite-english.jpg</v>
      </c>
      <c r="AO66" s="330" t="str">
        <f>IF(J66&lt;1,"",
IF($C$1="Bulgarisch - BG",HYPERLINK(CONCATENATE("https://www.saflax.de/0-WVK-Retail/Bilder-Pictures/SAFLAX-",'Basis-Tabelle-Samen'!Q26,"-",'Basis-Tabelle-Samen'!J26,"-garden-to-go-bulgarian.jpg")),
IF($C$1="Dänisch - DK",HYPERLINK(CONCATENATE("https://www.saflax.de/0-WVK-Retail/Bilder-Pictures/SAFLAX-",'Basis-Tabelle-Samen'!Q26,"-",'Basis-Tabelle-Samen'!J26,"-garden-to-go-danish.jpg")),
IF($C$1="Deutsch - DE",HYPERLINK(CONCATENATE("https://www.saflax.de/0-WVK-Retail/Bilder-Pictures/SAFLAX-",'Basis-Tabelle-Samen'!Q26,"-",'Basis-Tabelle-Samen'!J26,"-garden-to-go-german.jpg")),
IF($C$1="Englisch - UK",HYPERLINK(CONCATENATE("https://www.saflax.de/0-WVK-Retail/Bilder-Pictures/SAFLAX-",'Basis-Tabelle-Samen'!Q26,"-",'Basis-Tabelle-Samen'!J26,"-garden-to-go-english.jpg")),
IF($C$1="Estnisch - EE",HYPERLINK(CONCATENATE("https://www.saflax.de/0-WVK-Retail/Bilder-Pictures/SAFLAX-",'Basis-Tabelle-Samen'!Q26,"-",'Basis-Tabelle-Samen'!J26,"-garden-to-go-estonian.jpg")),
IF($C$1="Finnisch - FI",HYPERLINK(CONCATENATE("https://www.saflax.de/0-WVK-Retail/Bilder-Pictures/SAFLAX-",'Basis-Tabelle-Samen'!Q26,"-",'Basis-Tabelle-Samen'!J26,"-garden-to-go-finnish.jpg")),
IF($C$1="Französisch - FR",HYPERLINK(CONCATENATE("https://www.saflax.de/0-WVK-Retail/Bilder-Pictures/SAFLAX-",'Basis-Tabelle-Samen'!Q26,"-",'Basis-Tabelle-Samen'!J26,"-garden-to-go-french.jpg")),
IF($C$1="Griechisch - GR",HYPERLINK(CONCATENATE("https://www.saflax.de/0-WVK-Retail/Bilder-Pictures/SAFLAX-",'Basis-Tabelle-Samen'!Q26,"-",'Basis-Tabelle-Samen'!J26,"-garden-to-go-greek.jpg")),
IF($C$1="Irisch - IE",HYPERLINK(CONCATENATE("https://www.saflax.de/0-WVK-Retail/Bilder-Pictures/SAFLAX-",'Basis-Tabelle-Samen'!Q26,"-",'Basis-Tabelle-Samen'!J26,"-garden-to-go-irish.jpg")),
IF($C$1="Isländisch - IS",HYPERLINK(CONCATENATE("https://www.saflax.de/0-WVK-Retail/Bilder-Pictures/SAFLAX-",'Basis-Tabelle-Samen'!Q26,"-",'Basis-Tabelle-Samen'!J26,"-garden-to-go-icelandic.jpg")),
IF($C$1="Italienisch - IT",HYPERLINK(CONCATENATE("https://www.saflax.de/0-WVK-Retail/Bilder-Pictures/SAFLAX-",'Basis-Tabelle-Samen'!Q26,"-",'Basis-Tabelle-Samen'!J26,"-garden-to-go-italian.jpg")),
IF($C$1="Japanisch - JP",HYPERLINK(CONCATENATE("https://www.saflax.de/0-WVK-Retail/Bilder-Pictures/SAFLAX-",'Basis-Tabelle-Samen'!Q26,"-",'Basis-Tabelle-Samen'!J26,"-garden-to-go-japanese.jpg")),
IF($C$1="Kroatisch - HR",HYPERLINK(CONCATENATE("https://www.saflax.de/0-WVK-Retail/Bilder-Pictures/SAFLAX-",'Basis-Tabelle-Samen'!Q26,"-",'Basis-Tabelle-Samen'!J26,"-garden-to-go-croatian.jpg")),
IF($C$1="Lettisch - LV",HYPERLINK(CONCATENATE("https://www.saflax.de/0-WVK-Retail/Bilder-Pictures/SAFLAX-",'Basis-Tabelle-Samen'!Q26,"-",'Basis-Tabelle-Samen'!J26,"-garden-to-go-latvian.jpg")),
IF($C$1="Litauisch - LT",HYPERLINK(CONCATENATE("https://www.saflax.de/0-WVK-Retail/Bilder-Pictures/SAFLAX-",'Basis-Tabelle-Samen'!Q26,"-",'Basis-Tabelle-Samen'!J26,"-garden-to-go-lithuanian.jpg")),
IF($C$1="Maltesisch - MT",HYPERLINK(CONCATENATE("https://www.saflax.de/0-WVK-Retail/Bilder-Pictures/SAFLAX-",'Basis-Tabelle-Samen'!Q26,"-",'Basis-Tabelle-Samen'!J26,"-garden-to-go-maltese.jpg")),
IF($C$1="Niederländisch - NL",HYPERLINK(CONCATENATE("https://www.saflax.de/0-WVK-Retail/Bilder-Pictures/SAFLAX-",'Basis-Tabelle-Samen'!Q26,"-",'Basis-Tabelle-Samen'!J26,"-garden-to-go-dutch.jpg")),
IF($C$1="Norwegisch - NO",HYPERLINK(CONCATENATE("https://www.saflax.de/0-WVK-Retail/Bilder-Pictures/SAFLAX-",'Basis-Tabelle-Samen'!Q26,"-",'Basis-Tabelle-Samen'!J26,"-garden-to-go-nowegian.jpg")),
IF($C$1="Polnisch - PL",HYPERLINK(CONCATENATE("https://www.saflax.de/0-WVK-Retail/Bilder-Pictures/SAFLAX-",'Basis-Tabelle-Samen'!Q26,"-",'Basis-Tabelle-Samen'!J26,"-garden-to-go-polish.jpg")),
IF($C$1="Portugiesisch - PT",HYPERLINK(CONCATENATE("https://www.saflax.de/0-WVK-Retail/Bilder-Pictures/SAFLAX-",'Basis-Tabelle-Samen'!Q26,"-",'Basis-Tabelle-Samen'!J26,"-garden-to-go-portuguese.jpg")),
IF($C$1="Rumänisch - RO",HYPERLINK(CONCATENATE("https://www.saflax.de/0-WVK-Retail/Bilder-Pictures/SAFLAX-",'Basis-Tabelle-Samen'!Q26,"-",'Basis-Tabelle-Samen'!J26,"-garden-to-go-romanian.jpg")),
IF($C$1="Schwedisch - SE",HYPERLINK(CONCATENATE("https://www.saflax.de/0-WVK-Retail/Bilder-Pictures/SAFLAX-",'Basis-Tabelle-Samen'!Q26,"-",'Basis-Tabelle-Samen'!J26,"-garden-to-go-swedish.jpg")),
IF($C$1="Slowakisch - SK",HYPERLINK(CONCATENATE("https://www.saflax.de/0-WVK-Retail/Bilder-Pictures/SAFLAX-",'Basis-Tabelle-Samen'!Q26,"-",'Basis-Tabelle-Samen'!J26,"-garden-to-go-slovak.jpg")),
IF($C$1="Slowenisch - SI",HYPERLINK(CONCATENATE("https://www.saflax.de/0-WVK-Retail/Bilder-Pictures/SAFLAX-",'Basis-Tabelle-Samen'!Q26,"-",'Basis-Tabelle-Samen'!J26,"-garden-to-go-slovenian.jpg")),
IF($C$1="Spanisch - ES",HYPERLINK(CONCATENATE("https://www.saflax.de/0-WVK-Retail/Bilder-Pictures/SAFLAX-",'Basis-Tabelle-Samen'!Q26,"-",'Basis-Tabelle-Samen'!J26,"-garden-to-go-spanish.jpg")),
IF($C$1="Tschechisch - CZ",HYPERLINK(CONCATENATE("https://www.saflax.de/0-WVK-Retail/Bilder-Pictures/SAFLAX-",'Basis-Tabelle-Samen'!Q26,"-",'Basis-Tabelle-Samen'!J26,"-garden-to-go-czech.jpg")),
IF($C$1="Türkisch - TR",HYPERLINK(CONCATENATE("https://www.saflax.de/0-WVK-Retail/Bilder-Pictures/SAFLAX-",'Basis-Tabelle-Samen'!Q26,"-",'Basis-Tabelle-Samen'!J26,"-garden-to-go-turkish.jpg")),
IF($C$1="Ungarisch - HU",HYPERLINK(CONCATENATE("https://www.saflax.de/0-WVK-Retail/Bilder-Pictures/SAFLAX-",'Basis-Tabelle-Samen'!Q26,"-",'Basis-Tabelle-Samen'!J26,"-garden-to-go-hungarian.jpg")),
" ACHTUNG")))))))))))))))))))))))))))))</f>
        <v>https://www.saflax.de/0-WVK-Retail/Bilder-Pictures/SAFLAX-52350-punica-granatum-nana-garden-to-go-english.jpg</v>
      </c>
      <c r="AP66" s="330" t="str">
        <f>IF(K66&lt;1,"",
IF($C$1="Bulgarisch - BG",HYPERLINK(CONCATENATE("https://www.saflax.de/0-WVK-Retail/Bilder-Pictures/SAFLAX-",'Basis-Tabelle-Samen'!T26,"-",'Basis-Tabelle-Samen'!J26,"-cultivation-set-bulgarian.jpg")),
IF($C$1="Dänisch - DK",HYPERLINK(CONCATENATE("https://www.saflax.de/0-WVK-Retail/Bilder-Pictures/SAFLAX-",'Basis-Tabelle-Samen'!T26,"-",'Basis-Tabelle-Samen'!J26,"-cultivation-set-danish.jpg")),
IF($C$1="Deutsch - DE",HYPERLINK(CONCATENATE("https://www.saflax.de/0-WVK-Retail/Bilder-Pictures/SAFLAX-",'Basis-Tabelle-Samen'!T26,"-",'Basis-Tabelle-Samen'!J26,"-cultivation-set-german.jpg")),
IF($C$1="Englisch - UK",HYPERLINK(CONCATENATE("https://www.saflax.de/0-WVK-Retail/Bilder-Pictures/SAFLAX-",'Basis-Tabelle-Samen'!T26,"-",'Basis-Tabelle-Samen'!J26,"-cultivation-set-english.jpg")),
IF($C$1="Estnisch - EE",HYPERLINK(CONCATENATE("https://www.saflax.de/0-WVK-Retail/Bilder-Pictures/SAFLAX-",'Basis-Tabelle-Samen'!T26,"-",'Basis-Tabelle-Samen'!J26,"-cultivation-set-estonian.jpg")),
IF($C$1="Finnisch - FI",HYPERLINK(CONCATENATE("https://www.saflax.de/0-WVK-Retail/Bilder-Pictures/SAFLAX-",'Basis-Tabelle-Samen'!T26,"-",'Basis-Tabelle-Samen'!J26,"-cultivation-set-finnish.jpg")),
IF($C$1="Französisch - FR",HYPERLINK(CONCATENATE("https://www.saflax.de/0-WVK-Retail/Bilder-Pictures/SAFLAX-",'Basis-Tabelle-Samen'!T26,"-",'Basis-Tabelle-Samen'!J26,"-cultivation-set-french.jpg")),
IF($C$1="Griechisch - GR",HYPERLINK(CONCATENATE("https://www.saflax.de/0-WVK-Retail/Bilder-Pictures/SAFLAX-",'Basis-Tabelle-Samen'!T26,"-",'Basis-Tabelle-Samen'!J26,"-cultivation-set-greek.jpg")),
IF($C$1="Irisch - IE",HYPERLINK(CONCATENATE("https://www.saflax.de/0-WVK-Retail/Bilder-Pictures/SAFLAX-",'Basis-Tabelle-Samen'!T26,"-",'Basis-Tabelle-Samen'!J26,"-cultivation-set-irish.jpg")),
IF($C$1="Isländisch - IS",HYPERLINK(CONCATENATE("https://www.saflax.de/0-WVK-Retail/Bilder-Pictures/SAFLAX-",'Basis-Tabelle-Samen'!T26,"-",'Basis-Tabelle-Samen'!J26,"-cultivation-set-icelandic.jpg")),
IF($C$1="Italienisch - IT",HYPERLINK(CONCATENATE("https://www.saflax.de/0-WVK-Retail/Bilder-Pictures/SAFLAX-",'Basis-Tabelle-Samen'!T26,"-",'Basis-Tabelle-Samen'!J26,"-cultivation-set-italian.jpg")),
IF($C$1="Japanisch - JP",HYPERLINK(CONCATENATE("https://www.saflax.de/0-WVK-Retail/Bilder-Pictures/SAFLAX-",'Basis-Tabelle-Samen'!T26,"-",'Basis-Tabelle-Samen'!J26,"-cultivation-set-japanese.jpg")),
IF($C$1="Kroatisch - HR",HYPERLINK(CONCATENATE("https://www.saflax.de/0-WVK-Retail/Bilder-Pictures/SAFLAX-",'Basis-Tabelle-Samen'!T26,"-",'Basis-Tabelle-Samen'!J26,"-cultivation-set-croatian.jpg")),
IF($C$1="Lettisch - LV",HYPERLINK(CONCATENATE("https://www.saflax.de/0-WVK-Retail/Bilder-Pictures/SAFLAX-",'Basis-Tabelle-Samen'!T26,"-",'Basis-Tabelle-Samen'!J26,"-cultivation-set-latvian.jpg")),
IF($C$1="Litauisch - LT",HYPERLINK(CONCATENATE("https://www.saflax.de/0-WVK-Retail/Bilder-Pictures/SAFLAX-",'Basis-Tabelle-Samen'!T26,"-",'Basis-Tabelle-Samen'!J26,"-cultivation-set-lithuanian.jpg")),
IF($C$1="Maltesisch - MT",HYPERLINK(CONCATENATE("https://www.saflax.de/0-WVK-Retail/Bilder-Pictures/SAFLAX-",'Basis-Tabelle-Samen'!T26,"-",'Basis-Tabelle-Samen'!J26,"-cultivation-set-maltese.jpg")),
IF($C$1="Niederländisch - NL",HYPERLINK(CONCATENATE("https://www.saflax.de/0-WVK-Retail/Bilder-Pictures/SAFLAX-",'Basis-Tabelle-Samen'!T26,"-",'Basis-Tabelle-Samen'!J26,"-cultivation-set-dutch.jpg")),
IF($C$1="Norwegisch - NO",HYPERLINK(CONCATENATE("https://www.saflax.de/0-WVK-Retail/Bilder-Pictures/SAFLAX-",'Basis-Tabelle-Samen'!T26,"-",'Basis-Tabelle-Samen'!J26,"-cultivation-set-nowegian.jpg")),
IF($C$1="Polnisch - PL",HYPERLINK(CONCATENATE("https://www.saflax.de/0-WVK-Retail/Bilder-Pictures/SAFLAX-",'Basis-Tabelle-Samen'!T26,"-",'Basis-Tabelle-Samen'!J26,"-cultivation-set-polish.jpg")),
IF($C$1="Portugiesisch - PT",HYPERLINK(CONCATENATE("https://www.saflax.de/0-WVK-Retail/Bilder-Pictures/SAFLAX-",'Basis-Tabelle-Samen'!T26,"-",'Basis-Tabelle-Samen'!J26,"-cultivation-set-portuguese.jpg")),
IF($C$1="Rumänisch - RO",HYPERLINK(CONCATENATE("https://www.saflax.de/0-WVK-Retail/Bilder-Pictures/SAFLAX-",'Basis-Tabelle-Samen'!T26,"-",'Basis-Tabelle-Samen'!J26,"-cultivation-set-romanian.jpg")),
IF($C$1="Schwedisch - SE",HYPERLINK(CONCATENATE("https://www.saflax.de/0-WVK-Retail/Bilder-Pictures/SAFLAX-",'Basis-Tabelle-Samen'!T26,"-",'Basis-Tabelle-Samen'!J26,"-cultivation-set-swedish.jpg")),
IF($C$1="Slowakisch - SK",HYPERLINK(CONCATENATE("https://www.saflax.de/0-WVK-Retail/Bilder-Pictures/SAFLAX-",'Basis-Tabelle-Samen'!T26,"-",'Basis-Tabelle-Samen'!J26,"-cultivation-set-slovak.jpg")),
IF($C$1="Slowenisch - SI",HYPERLINK(CONCATENATE("https://www.saflax.de/0-WVK-Retail/Bilder-Pictures/SAFLAX-",'Basis-Tabelle-Samen'!T26,"-",'Basis-Tabelle-Samen'!J26,"-cultivation-set-slovenian.jpg")),
IF($C$1="Spanisch - ES",HYPERLINK(CONCATENATE("https://www.saflax.de/0-WVK-Retail/Bilder-Pictures/SAFLAX-",'Basis-Tabelle-Samen'!T26,"-",'Basis-Tabelle-Samen'!J26,"-cultivation-set-spanish.jpg")),
IF($C$1="Tschechisch - CZ",HYPERLINK(CONCATENATE("https://www.saflax.de/0-WVK-Retail/Bilder-Pictures/SAFLAX-",'Basis-Tabelle-Samen'!T26,"-",'Basis-Tabelle-Samen'!J26,"-cultivation-set-czech.jpg")),
IF($C$1="Türkisch - TR",HYPERLINK(CONCATENATE("https://www.saflax.de/0-WVK-Retail/Bilder-Pictures/SAFLAX-",'Basis-Tabelle-Samen'!T26,"-",'Basis-Tabelle-Samen'!J26,"-cultivation-set-turkish.jpg")),
IF($C$1="Ungarisch - HU",HYPERLINK(CONCATENATE("https://www.saflax.de/0-WVK-Retail/Bilder-Pictures/SAFLAX-",'Basis-Tabelle-Samen'!T26,"-",'Basis-Tabelle-Samen'!J26,"-cultivation-set-hungarian.jpg")),
" ACHTUNG")))))))))))))))))))))))))))))</f>
        <v>https://www.saflax.de/0-WVK-Retail/Bilder-Pictures/SAFLAX-32350-punica-granatum-nana-cultivation-set-english.jpg</v>
      </c>
      <c r="AQ66" s="330" t="str">
        <f>IF(L66&lt;1,"",
IF($C$1="Bulgarisch - BG",HYPERLINK(CONCATENATE("https://www.saflax.de/0-WVK-Retail/Bilder-Pictures/SAFLAX-",'Basis-Tabelle-Samen'!W26,"-",'Basis-Tabelle-Samen'!J26,"-garden-in-the-bag-bulgarian.jpg")),
IF($C$1="Dänisch - DK",HYPERLINK(CONCATENATE("https://www.saflax.de/0-WVK-Retail/Bilder-Pictures/SAFLAX-",'Basis-Tabelle-Samen'!W26,"-",'Basis-Tabelle-Samen'!J26,"-garden-in-the-bag-danish.jpg")),
IF($C$1="Deutsch - DE",HYPERLINK(CONCATENATE("https://www.saflax.de/0-WVK-Retail/Bilder-Pictures/SAFLAX-",'Basis-Tabelle-Samen'!W26,"-",'Basis-Tabelle-Samen'!J26,"-garden-in-the-bag-german.jpg")),
IF($C$1="Englisch - UK",HYPERLINK(CONCATENATE("https://www.saflax.de/0-WVK-Retail/Bilder-Pictures/SAFLAX-",'Basis-Tabelle-Samen'!W26,"-",'Basis-Tabelle-Samen'!J26,"-garden-in-the-bag-english.jpg")),
IF($C$1="Estnisch - EE",HYPERLINK(CONCATENATE("https://www.saflax.de/0-WVK-Retail/Bilder-Pictures/SAFLAX-",'Basis-Tabelle-Samen'!W26,"-",'Basis-Tabelle-Samen'!J26,"-garden-in-the-bag-estonian.jpg")),
IF($C$1="Finnisch - FI",HYPERLINK(CONCATENATE("https://www.saflax.de/0-WVK-Retail/Bilder-Pictures/SAFLAX-",'Basis-Tabelle-Samen'!W26,"-",'Basis-Tabelle-Samen'!J26,"-garden-in-the-bag-finnish.jpg")),
IF($C$1="Französisch - FR",HYPERLINK(CONCATENATE("https://www.saflax.de/0-WVK-Retail/Bilder-Pictures/SAFLAX-",'Basis-Tabelle-Samen'!W26,"-",'Basis-Tabelle-Samen'!J26,"-garden-in-the-bag-french.jpg")),
IF($C$1="Griechisch - GR",HYPERLINK(CONCATENATE("https://www.saflax.de/0-WVK-Retail/Bilder-Pictures/SAFLAX-",'Basis-Tabelle-Samen'!W26,"-",'Basis-Tabelle-Samen'!J26,"-garden-in-the-bag-greek.jpg")),
IF($C$1="Irisch - IE",HYPERLINK(CONCATENATE("https://www.saflax.de/0-WVK-Retail/Bilder-Pictures/SAFLAX-",'Basis-Tabelle-Samen'!W26,"-",'Basis-Tabelle-Samen'!J26,"-garden-in-the-bag-irish.jpg")),
IF($C$1="Isländisch - IS",HYPERLINK(CONCATENATE("https://www.saflax.de/0-WVK-Retail/Bilder-Pictures/SAFLAX-",'Basis-Tabelle-Samen'!W26,"-",'Basis-Tabelle-Samen'!J26,"-garden-in-the-bag-icelandic.jpg")),
IF($C$1="Italienisch - IT",HYPERLINK(CONCATENATE("https://www.saflax.de/0-WVK-Retail/Bilder-Pictures/SAFLAX-",'Basis-Tabelle-Samen'!W26,"-",'Basis-Tabelle-Samen'!J26,"-garden-in-the-bag-italian.jpg")),
IF($C$1="Japanisch - JP",HYPERLINK(CONCATENATE("https://www.saflax.de/0-WVK-Retail/Bilder-Pictures/SAFLAX-",'Basis-Tabelle-Samen'!W26,"-",'Basis-Tabelle-Samen'!J26,"-garden-in-the-bag-japanese.jpg")),
IF($C$1="Kroatisch - HR",HYPERLINK(CONCATENATE("https://www.saflax.de/0-WVK-Retail/Bilder-Pictures/SAFLAX-",'Basis-Tabelle-Samen'!W26,"-",'Basis-Tabelle-Samen'!J26,"-garden-in-the-bag-croatian.jpg")),
IF($C$1="Lettisch - LV",HYPERLINK(CONCATENATE("https://www.saflax.de/0-WVK-Retail/Bilder-Pictures/SAFLAX-",'Basis-Tabelle-Samen'!W26,"-",'Basis-Tabelle-Samen'!J26,"-garden-in-the-bag-latvian.jpg")),
IF($C$1="Litauisch - LT",HYPERLINK(CONCATENATE("https://www.saflax.de/0-WVK-Retail/Bilder-Pictures/SAFLAX-",'Basis-Tabelle-Samen'!W26,"-",'Basis-Tabelle-Samen'!J26,"-garden-in-the-bag-lithuanian.jpg")),
IF($C$1="Maltesisch - MT",HYPERLINK(CONCATENATE("https://www.saflax.de/0-WVK-Retail/Bilder-Pictures/SAFLAX-",'Basis-Tabelle-Samen'!W26,"-",'Basis-Tabelle-Samen'!J26,"-garden-in-the-bag-maltese.jpg")),
IF($C$1="Niederländisch - NL",HYPERLINK(CONCATENATE("https://www.saflax.de/0-WVK-Retail/Bilder-Pictures/SAFLAX-",'Basis-Tabelle-Samen'!W26,"-",'Basis-Tabelle-Samen'!J26,"-garden-in-the-bag-dutch.jpg")),
IF($C$1="Norwegisch - NO",HYPERLINK(CONCATENATE("https://www.saflax.de/0-WVK-Retail/Bilder-Pictures/SAFLAX-",'Basis-Tabelle-Samen'!W26,"-",'Basis-Tabelle-Samen'!J26,"-garden-in-the-bag-nowegian.jpg")),
IF($C$1="Polnisch - PL",HYPERLINK(CONCATENATE("https://www.saflax.de/0-WVK-Retail/Bilder-Pictures/SAFLAX-",'Basis-Tabelle-Samen'!W26,"-",'Basis-Tabelle-Samen'!J26,"-garden-in-the-bag-polish.jpg")),
IF($C$1="Portugiesisch - PT",HYPERLINK(CONCATENATE("https://www.saflax.de/0-WVK-Retail/Bilder-Pictures/SAFLAX-",'Basis-Tabelle-Samen'!W26,"-",'Basis-Tabelle-Samen'!J26,"-garden-in-the-bag-portuguese.jpg")),
IF($C$1="Rumänisch - RO",HYPERLINK(CONCATENATE("https://www.saflax.de/0-WVK-Retail/Bilder-Pictures/SAFLAX-",'Basis-Tabelle-Samen'!W26,"-",'Basis-Tabelle-Samen'!J26,"-garden-in-the-bag-romanian.jpg")),
IF($C$1="Schwedisch - SE",HYPERLINK(CONCATENATE("https://www.saflax.de/0-WVK-Retail/Bilder-Pictures/SAFLAX-",'Basis-Tabelle-Samen'!W26,"-",'Basis-Tabelle-Samen'!J26,"-garden-in-the-bag-swedish.jpg")),
IF($C$1="Slowakisch - SK",HYPERLINK(CONCATENATE("https://www.saflax.de/0-WVK-Retail/Bilder-Pictures/SAFLAX-",'Basis-Tabelle-Samen'!W26,"-",'Basis-Tabelle-Samen'!J26,"-garden-in-the-bag-slovak.jpg")),
IF($C$1="Slowenisch - SI",HYPERLINK(CONCATENATE("https://www.saflax.de/0-WVK-Retail/Bilder-Pictures/SAFLAX-",'Basis-Tabelle-Samen'!W26,"-",'Basis-Tabelle-Samen'!J26,"-garden-in-the-bag-slovenian.jpg")),
IF($C$1="Spanisch - ES",HYPERLINK(CONCATENATE("https://www.saflax.de/0-WVK-Retail/Bilder-Pictures/SAFLAX-",'Basis-Tabelle-Samen'!W26,"-",'Basis-Tabelle-Samen'!J26,"-garden-in-the-bag-spanish.jpg")),
IF($C$1="Tschechisch - CZ",HYPERLINK(CONCATENATE("https://www.saflax.de/0-WVK-Retail/Bilder-Pictures/SAFLAX-",'Basis-Tabelle-Samen'!W26,"-",'Basis-Tabelle-Samen'!J26,"-garden-in-the-bag-czech.jpg")),
IF($C$1="Türkisch - TR",HYPERLINK(CONCATENATE("https://www.saflax.de/0-WVK-Retail/Bilder-Pictures/SAFLAX-",'Basis-Tabelle-Samen'!W26,"-",'Basis-Tabelle-Samen'!J26,"-garden-in-the-bag-turkish.jpg")),
IF($C$1="Ungarisch - HU",HYPERLINK(CONCATENATE("https://www.saflax.de/0-WVK-Retail/Bilder-Pictures/SAFLAX-",'Basis-Tabelle-Samen'!W26,"-",'Basis-Tabelle-Samen'!J26,"-garden-in-the-bag-hungarian.jpg")),
" ACHTUNG")))))))))))))))))))))))))))))</f>
        <v>https://www.saflax.de/0-WVK-Retail/Bilder-Pictures/SAFLAX-62350-punica-granatum-nana-garden-in-the-bag-english.jpg</v>
      </c>
    </row>
    <row r="67" spans="1:43" ht="17.100000000000001" customHeight="1" x14ac:dyDescent="0.2">
      <c r="A67" s="318" t="str">
        <f>IF('Basis-Tabelle-Samen'!A50="","",IF($C$1="Deutsch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67" s="319" t="str">
        <f>'Basis-Tabelle-Samen'!I50</f>
        <v>Passiflora edulis</v>
      </c>
      <c r="C67" s="316" t="str">
        <f>IF($C$1="Bulgarisch - BG",'Basis-Tabelle-Samen'!Z50,
IF($C$1="Dänisch - DK",'Basis-Tabelle-Samen'!AA50,
IF($C$1="Deutsch - DE",'Basis-Tabelle-Samen'!AB50,
IF($C$1="Englisch - UK",'Basis-Tabelle-Samen'!AC50,
IF($C$1="Estnisch - EE",'Basis-Tabelle-Samen'!AD50,
IF($C$1="Finnisch - FI",'Basis-Tabelle-Samen'!AE50,
IF($C$1="Französisch - FR",'Basis-Tabelle-Samen'!AF50,
IF($C$1="Griechisch - GR",'Basis-Tabelle-Samen'!AG50,
IF($C$1="Irisch - IE",'Basis-Tabelle-Samen'!AH50,
IF($C$1="Isländisch - IS",'Basis-Tabelle-Samen'!AI50,
IF($C$1="Italienisch - IT",'Basis-Tabelle-Samen'!AJ50,
IF($C$1="Japanisch - JP",'Basis-Tabelle-Samen'!AK50,
IF($C$1="Kroatisch - HR",'Basis-Tabelle-Samen'!AL50,
IF($C$1="Lettisch - LV",'Basis-Tabelle-Samen'!AM50,
IF($C$1="Litauisch - LT",'Basis-Tabelle-Samen'!AN50,
IF($C$1="Maltesisch - MT",'Basis-Tabelle-Samen'!AO50,
IF($C$1="Niederländisch - NL",'Basis-Tabelle-Samen'!AP50,
IF($C$1="Norwegisch - NO",'Basis-Tabelle-Samen'!AQ50,
IF($C$1="Polnisch - PL",'Basis-Tabelle-Samen'!AR50,
IF($C$1="Portugiesisch - PT",'Basis-Tabelle-Samen'!AS50,
IF($C$1="Rumänisch - RO",'Basis-Tabelle-Samen'!AT50,
IF($C$1="Schwedisch - SE",'Basis-Tabelle-Samen'!AU50,
IF($C$1="Slowakisch - SK",'Basis-Tabelle-Samen'!AV50,
IF($C$1="Slowenisch - SI",'Basis-Tabelle-Samen'!AW50,
IF($C$1="Spanisch - ES",'Basis-Tabelle-Samen'!AX50,
IF($C$1="Tschechisch - CZ",'Basis-Tabelle-Samen'!AY50,
IF($C$1="Türkisch - TR",'Basis-Tabelle-Samen'!AZ50,
IF($C$1="Ungarisch - HU",'Basis-Tabelle-Samen'!BA50,
" ACHTUNG"))))))))))))))))))))))))))))</f>
        <v>Passion Fruit</v>
      </c>
      <c r="D67" s="320">
        <f>'Basis-Tabelle-Samen'!F50</f>
        <v>40</v>
      </c>
      <c r="E67" s="321" t="str">
        <f>'Basis-Tabelle-Samen'!H50</f>
        <v>7 %</v>
      </c>
      <c r="F67" s="322" t="str">
        <f>IF('Basis-Tabelle-Samen'!G50="","",'Basis-Tabelle-Samen'!G50)</f>
        <v>01</v>
      </c>
      <c r="G67" s="320">
        <f>'Basis-Tabelle-Samen'!C50</f>
        <v>12909</v>
      </c>
      <c r="H67" s="323">
        <f>'Basis-Tabelle-Samen'!D50</f>
        <v>4055473129099</v>
      </c>
      <c r="I67" s="324">
        <f>'Basis-Tabelle-Samen'!E50</f>
        <v>1.85</v>
      </c>
      <c r="J67" s="325">
        <f t="shared" si="0"/>
        <v>12</v>
      </c>
      <c r="K67" s="326">
        <f>'Basis-Tabelle-Samen'!K50</f>
        <v>72909</v>
      </c>
      <c r="L67" s="323">
        <f>'Basis-Tabelle-Samen'!L50</f>
        <v>4055473729091</v>
      </c>
      <c r="M67" s="324">
        <f>'Basis-Tabelle-Samen'!M50</f>
        <v>2.4500000000000002</v>
      </c>
      <c r="N67" s="326">
        <f>IF(K67&lt;1,"",'3'!$I$15)</f>
        <v>15</v>
      </c>
      <c r="O67" s="327">
        <f>IF(K67&lt;1,"",'3'!$J$11)</f>
        <v>90</v>
      </c>
      <c r="P67" s="326">
        <f>'Basis-Tabelle-Samen'!N50</f>
        <v>82909</v>
      </c>
      <c r="Q67" s="323">
        <f>'Basis-Tabelle-Samen'!O50</f>
        <v>4055473829098</v>
      </c>
      <c r="R67" s="328">
        <f>'Basis-Tabelle-Samen'!P50</f>
        <v>3.75</v>
      </c>
      <c r="S67" s="326">
        <f>IF(R67&lt;1,"",'3'!$M$15)</f>
        <v>18</v>
      </c>
      <c r="T67" s="327">
        <f>IF(R67&lt;1,"",'3'!$N$11)</f>
        <v>72</v>
      </c>
      <c r="U67" s="326">
        <f>'Basis-Tabelle-Samen'!Q50</f>
        <v>52909</v>
      </c>
      <c r="V67" s="323">
        <f>'Basis-Tabelle-Samen'!R50</f>
        <v>4055473529097</v>
      </c>
      <c r="W67" s="324">
        <f>'Basis-Tabelle-Samen'!S50</f>
        <v>4.95</v>
      </c>
      <c r="X67" s="326">
        <f>IF(U67&lt;1,"",'3'!$Q$15)</f>
        <v>6</v>
      </c>
      <c r="Y67" s="327">
        <f>IF(U67&lt;1,"",'3'!$R$11)</f>
        <v>24</v>
      </c>
      <c r="Z67" s="326">
        <f>'Basis-Tabelle-Samen'!T50</f>
        <v>32909</v>
      </c>
      <c r="AA67" s="323">
        <f>'Basis-Tabelle-Samen'!U50</f>
        <v>4055473329093</v>
      </c>
      <c r="AB67" s="324">
        <f>'Basis-Tabelle-Samen'!V50</f>
        <v>6.75</v>
      </c>
      <c r="AC67" s="326">
        <f>IF(Z67&lt;1,"",'3'!$U$15)</f>
        <v>6</v>
      </c>
      <c r="AD67" s="327">
        <f>IF(Z67&lt;1,"",'3'!$V$11)</f>
        <v>24</v>
      </c>
      <c r="AE67" s="326">
        <f>'Basis-Tabelle-Samen'!W50</f>
        <v>62909</v>
      </c>
      <c r="AF67" s="323">
        <f>'Basis-Tabelle-Samen'!X50</f>
        <v>4055473629094</v>
      </c>
      <c r="AG67" s="324">
        <f>'Basis-Tabelle-Samen'!Y50</f>
        <v>2.95</v>
      </c>
      <c r="AH67" s="326">
        <f>IF(AE67&lt;1,"",'3'!$Y$15)</f>
        <v>8</v>
      </c>
      <c r="AI67" s="327">
        <f>IF(AE67&lt;1,"",'3'!$Z$11)</f>
        <v>64</v>
      </c>
      <c r="AJ67" s="329"/>
      <c r="AK67" s="316" t="str">
        <f>IF(G67&lt;1,"",
IF($C$1="Bulgarisch - BG",HYPERLINK(CONCATENATE("https://www.saflax.de/0-WVK-Retail/Bilder-Pictures/SAFLAX-",'Basis-Tabelle-Samen'!C50,"-",'Basis-Tabelle-Samen'!J50,"-seed-package-front-cr-bulgarian.jpg")),
IF($C$1="Dänisch - DK",HYPERLINK(CONCATENATE("https://www.saflax.de/0-WVK-Retail/Bilder-Pictures/SAFLAX-",'Basis-Tabelle-Samen'!C50,"-",'Basis-Tabelle-Samen'!J50,"-seed-package-front-cr-danish.jpg")),
IF($C$1="Deutsch - DE",HYPERLINK(CONCATENATE("https://www.saflax.de/0-WVK-Retail/Bilder-Pictures/SAFLAX-",'Basis-Tabelle-Samen'!C50,"-",'Basis-Tabelle-Samen'!J50,"-seed-package-front-cr-german.jpg")),
IF($C$1="Englisch - UK",HYPERLINK(CONCATENATE("https://www.saflax.de/0-WVK-Retail/Bilder-Pictures/SAFLAX-",'Basis-Tabelle-Samen'!C50,"-",'Basis-Tabelle-Samen'!J50,"-seed-package-front-cr-english.jpg")),
IF($C$1="Estnisch - EE",HYPERLINK(CONCATENATE("https://www.saflax.de/0-WVK-Retail/Bilder-Pictures/SAFLAX-",'Basis-Tabelle-Samen'!C50,"-",'Basis-Tabelle-Samen'!J50,"-seed-package-front-cr-estonian.jpg")),
IF($C$1="Finnisch - FI",HYPERLINK(CONCATENATE("https://www.saflax.de/0-WVK-Retail/Bilder-Pictures/SAFLAX-",'Basis-Tabelle-Samen'!C50,"-",'Basis-Tabelle-Samen'!J50,"-seed-package-front-cr-finnish.jpg")),
IF($C$1="Französisch - FR",HYPERLINK(CONCATENATE("https://www.saflax.de/0-WVK-Retail/Bilder-Pictures/SAFLAX-",'Basis-Tabelle-Samen'!C50,"-",'Basis-Tabelle-Samen'!J50,"-seed-package-front-cr-french.jpg")),
IF($C$1="Griechisch - GR",HYPERLINK(CONCATENATE("https://www.saflax.de/0-WVK-Retail/Bilder-Pictures/SAFLAX-",'Basis-Tabelle-Samen'!C50,"-",'Basis-Tabelle-Samen'!J50,"-seed-package-front-cr-greek.jpg")),
IF($C$1="Irisch - IE",HYPERLINK(CONCATENATE("https://www.saflax.de/0-WVK-Retail/Bilder-Pictures/SAFLAX-",'Basis-Tabelle-Samen'!C50,"-",'Basis-Tabelle-Samen'!J50,"-seed-package-front-cr-irish.jpg")),
IF($C$1="Isländisch - IS",HYPERLINK(CONCATENATE("https://www.saflax.de/0-WVK-Retail/Bilder-Pictures/SAFLAX-",'Basis-Tabelle-Samen'!C50,"-",'Basis-Tabelle-Samen'!J50,"-seed-package-front-cr-icelandic.jpg")),
IF($C$1="Italienisch - IT",HYPERLINK(CONCATENATE("https://www.saflax.de/0-WVK-Retail/Bilder-Pictures/SAFLAX-",'Basis-Tabelle-Samen'!C50,"-",'Basis-Tabelle-Samen'!J50,"-seed-package-front-cr-italian.jpg")),
IF($C$1="Japanisch - JP",HYPERLINK(CONCATENATE("https://www.saflax.de/0-WVK-Retail/Bilder-Pictures/SAFLAX-",'Basis-Tabelle-Samen'!C50,"-",'Basis-Tabelle-Samen'!J50,"-seed-package-front-cr-japanese.jpg")),
IF($C$1="Kroatisch - HR",HYPERLINK(CONCATENATE("https://www.saflax.de/0-WVK-Retail/Bilder-Pictures/SAFLAX-",'Basis-Tabelle-Samen'!C50,"-",'Basis-Tabelle-Samen'!J50,"-seed-package-front-cr-croatian.jpg")),
IF($C$1="Lettisch - LV",HYPERLINK(CONCATENATE("https://www.saflax.de/0-WVK-Retail/Bilder-Pictures/SAFLAX-",'Basis-Tabelle-Samen'!C50,"-",'Basis-Tabelle-Samen'!J50,"-seed-package-front-cr-latvian.jpg")),
IF($C$1="Litauisch - LT",HYPERLINK(CONCATENATE("https://www.saflax.de/0-WVK-Retail/Bilder-Pictures/SAFLAX-",'Basis-Tabelle-Samen'!C50,"-",'Basis-Tabelle-Samen'!J50,"-seed-package-front-cr-lithuanian.jpg")),
IF($C$1="Maltesisch - MT",HYPERLINK(CONCATENATE("https://www.saflax.de/0-WVK-Retail/Bilder-Pictures/SAFLAX-",'Basis-Tabelle-Samen'!C50,"-",'Basis-Tabelle-Samen'!J50,"-seed-package-front-cr-maltese.jpg")),
IF($C$1="Niederländisch - NL",HYPERLINK(CONCATENATE("https://www.saflax.de/0-WVK-Retail/Bilder-Pictures/SAFLAX-",'Basis-Tabelle-Samen'!C50,"-",'Basis-Tabelle-Samen'!J50,"-seed-package-front-cr-dutch.jpg")),
IF($C$1="Norwegisch - NO",HYPERLINK(CONCATENATE("https://www.saflax.de/0-WVK-Retail/Bilder-Pictures/SAFLAX-",'Basis-Tabelle-Samen'!C50,"-",'Basis-Tabelle-Samen'!J50,"-seed-package-front-cr-nowegian.jpg")),
IF($C$1="Polnisch - PL",HYPERLINK(CONCATENATE("https://www.saflax.de/0-WVK-Retail/Bilder-Pictures/SAFLAX-",'Basis-Tabelle-Samen'!C50,"-",'Basis-Tabelle-Samen'!J50,"-seed-package-front-cr-polish.jpg")),
IF($C$1="Portugiesisch - PT",HYPERLINK(CONCATENATE("https://www.saflax.de/0-WVK-Retail/Bilder-Pictures/SAFLAX-",'Basis-Tabelle-Samen'!C50,"-",'Basis-Tabelle-Samen'!J50,"-seed-package-front-cr-portuguese.jpg")),
IF($C$1="Rumänisch - RO",HYPERLINK(CONCATENATE("https://www.saflax.de/0-WVK-Retail/Bilder-Pictures/SAFLAX-",'Basis-Tabelle-Samen'!C50,"-",'Basis-Tabelle-Samen'!J50,"-seed-package-front-cr-romanian.jpg")),
IF($C$1="Schwedisch - SE",HYPERLINK(CONCATENATE("https://www.saflax.de/0-WVK-Retail/Bilder-Pictures/SAFLAX-",'Basis-Tabelle-Samen'!C50,"-",'Basis-Tabelle-Samen'!J50,"-seed-package-front-cr-swedish.jpg")),
IF($C$1="Slowakisch - SK",HYPERLINK(CONCATENATE("https://www.saflax.de/0-WVK-Retail/Bilder-Pictures/SAFLAX-",'Basis-Tabelle-Samen'!C50,"-",'Basis-Tabelle-Samen'!J50,"-seed-package-front-cr-slovak.jpg")),
IF($C$1="Slowenisch - SI",HYPERLINK(CONCATENATE("https://www.saflax.de/0-WVK-Retail/Bilder-Pictures/SAFLAX-",'Basis-Tabelle-Samen'!C50,"-",'Basis-Tabelle-Samen'!J50,"-seed-package-front-cr-slovenian.jpg")),
IF($C$1="Spanisch - ES",HYPERLINK(CONCATENATE("https://www.saflax.de/0-WVK-Retail/Bilder-Pictures/SAFLAX-",'Basis-Tabelle-Samen'!C50,"-",'Basis-Tabelle-Samen'!J50,"-seed-package-front-cr-spanish.jpg")),
IF($C$1="Tschechisch - CZ",HYPERLINK(CONCATENATE("https://www.saflax.de/0-WVK-Retail/Bilder-Pictures/SAFLAX-",'Basis-Tabelle-Samen'!C50,"-",'Basis-Tabelle-Samen'!J50,"-seed-package-front-cr-czech.jpg")),
IF($C$1="Türkisch - TR",HYPERLINK(CONCATENATE("https://www.saflax.de/0-WVK-Retail/Bilder-Pictures/SAFLAX-",'Basis-Tabelle-Samen'!C50,"-",'Basis-Tabelle-Samen'!J50,"-seed-package-front-cr-turkish.jpg")),
IF($C$1="Ungarisch - HU",HYPERLINK(CONCATENATE("https://www.saflax.de/0-WVK-Retail/Bilder-Pictures/SAFLAX-",'Basis-Tabelle-Samen'!C50,"-",'Basis-Tabelle-Samen'!J50,"-seed-package-front-cr-hungarian.jpg")),
" ACHTUNG")))))))))))))))))))))))))))))</f>
        <v>https://www.saflax.de/0-WVK-Retail/Bilder-Pictures/SAFLAX-12909-passiflora-edulis-seed-package-front-cr-english.jpg</v>
      </c>
      <c r="AL67" s="330" t="str">
        <f>IF(G67&lt;1,"",
IF($C$1="Bulgarisch - BG",HYPERLINK(CONCATENATE("https://www.saflax.de/0-WVK-Retail/Bilder-Pictures/SAFLAX-",'Basis-Tabelle-Samen'!C50,"-",'Basis-Tabelle-Samen'!J50,"-seed-package-back-cr-bulgarian.jpg")),
IF($C$1="Dänisch - DK",HYPERLINK(CONCATENATE("https://www.saflax.de/0-WVK-Retail/Bilder-Pictures/SAFLAX-",'Basis-Tabelle-Samen'!C50,"-",'Basis-Tabelle-Samen'!J50,"-seed-package-back-cr-danish.jpg")),
IF($C$1="Deutsch - DE",HYPERLINK(CONCATENATE("https://www.saflax.de/0-WVK-Retail/Bilder-Pictures/SAFLAX-",'Basis-Tabelle-Samen'!C50,"-",'Basis-Tabelle-Samen'!J50,"-seed-package-back-cr-german.jpg")),
IF($C$1="Englisch - UK",HYPERLINK(CONCATENATE("https://www.saflax.de/0-WVK-Retail/Bilder-Pictures/SAFLAX-",'Basis-Tabelle-Samen'!C50,"-",'Basis-Tabelle-Samen'!J50,"-seed-package-back-cr-english.jpg")),
IF($C$1="Estnisch - EE",HYPERLINK(CONCATENATE("https://www.saflax.de/0-WVK-Retail/Bilder-Pictures/SAFLAX-",'Basis-Tabelle-Samen'!C50,"-",'Basis-Tabelle-Samen'!J50,"-seed-package-back-cr-estonian.jpg")),
IF($C$1="Finnisch - FI",HYPERLINK(CONCATENATE("https://www.saflax.de/0-WVK-Retail/Bilder-Pictures/SAFLAX-",'Basis-Tabelle-Samen'!C50,"-",'Basis-Tabelle-Samen'!J50,"-seed-package-back-cr-finnish.jpg")),
IF($C$1="Französisch - FR",HYPERLINK(CONCATENATE("https://www.saflax.de/0-WVK-Retail/Bilder-Pictures/SAFLAX-",'Basis-Tabelle-Samen'!C50,"-",'Basis-Tabelle-Samen'!J50,"-seed-package-back-cr-french.jpg")),
IF($C$1="Griechisch - GR",HYPERLINK(CONCATENATE("https://www.saflax.de/0-WVK-Retail/Bilder-Pictures/SAFLAX-",'Basis-Tabelle-Samen'!C50,"-",'Basis-Tabelle-Samen'!J50,"-seed-package-back-cr-greek.jpg")),
IF($C$1="Irisch - IE",HYPERLINK(CONCATENATE("https://www.saflax.de/0-WVK-Retail/Bilder-Pictures/SAFLAX-",'Basis-Tabelle-Samen'!C50,"-",'Basis-Tabelle-Samen'!J50,"-seed-package-back-cr-irish.jpg")),
IF($C$1="Isländisch - IS",HYPERLINK(CONCATENATE("https://www.saflax.de/0-WVK-Retail/Bilder-Pictures/SAFLAX-",'Basis-Tabelle-Samen'!C50,"-",'Basis-Tabelle-Samen'!J50,"-seed-package-back-cr-icelandic.jpg")),
IF($C$1="Italienisch - IT",HYPERLINK(CONCATENATE("https://www.saflax.de/0-WVK-Retail/Bilder-Pictures/SAFLAX-",'Basis-Tabelle-Samen'!C50,"-",'Basis-Tabelle-Samen'!J50,"-seed-package-back-cr-italian.jpg")),
IF($C$1="Japanisch - JP",HYPERLINK(CONCATENATE("https://www.saflax.de/0-WVK-Retail/Bilder-Pictures/SAFLAX-",'Basis-Tabelle-Samen'!C50,"-",'Basis-Tabelle-Samen'!J50,"-seed-package-back-cr-japanese.jpg")),
IF($C$1="Kroatisch - HR",HYPERLINK(CONCATENATE("https://www.saflax.de/0-WVK-Retail/Bilder-Pictures/SAFLAX-",'Basis-Tabelle-Samen'!C50,"-",'Basis-Tabelle-Samen'!J50,"-seed-package-back-cr-croatian.jpg")),
IF($C$1="Lettisch - LV",HYPERLINK(CONCATENATE("https://www.saflax.de/0-WVK-Retail/Bilder-Pictures/SAFLAX-",'Basis-Tabelle-Samen'!C50,"-",'Basis-Tabelle-Samen'!J50,"-seed-package-back-cr-latvian.jpg")),
IF($C$1="Litauisch - LT",HYPERLINK(CONCATENATE("https://www.saflax.de/0-WVK-Retail/Bilder-Pictures/SAFLAX-",'Basis-Tabelle-Samen'!C50,"-",'Basis-Tabelle-Samen'!J50,"-seed-package-back-cr-lithuanian.jpg")),
IF($C$1="Maltesisch - MT",HYPERLINK(CONCATENATE("https://www.saflax.de/0-WVK-Retail/Bilder-Pictures/SAFLAX-",'Basis-Tabelle-Samen'!C50,"-",'Basis-Tabelle-Samen'!J50,"-seed-package-back-cr-maltese.jpg")),
IF($C$1="Niederländisch - NL",HYPERLINK(CONCATENATE("https://www.saflax.de/0-WVK-Retail/Bilder-Pictures/SAFLAX-",'Basis-Tabelle-Samen'!C50,"-",'Basis-Tabelle-Samen'!J50,"-seed-package-back-cr-dutch.jpg")),
IF($C$1="Norwegisch - NO",HYPERLINK(CONCATENATE("https://www.saflax.de/0-WVK-Retail/Bilder-Pictures/SAFLAX-",'Basis-Tabelle-Samen'!C50,"-",'Basis-Tabelle-Samen'!J50,"-seed-package-back-cr-nowegian.jpg")),
IF($C$1="Polnisch - PL",HYPERLINK(CONCATENATE("https://www.saflax.de/0-WVK-Retail/Bilder-Pictures/SAFLAX-",'Basis-Tabelle-Samen'!C50,"-",'Basis-Tabelle-Samen'!J50,"-seed-package-back-cr-polish.jpg")),
IF($C$1="Portugiesisch - PT",HYPERLINK(CONCATENATE("https://www.saflax.de/0-WVK-Retail/Bilder-Pictures/SAFLAX-",'Basis-Tabelle-Samen'!C50,"-",'Basis-Tabelle-Samen'!J50,"-seed-package-back-cr-portuguese.jpg")),
IF($C$1="Rumänisch - RO",HYPERLINK(CONCATENATE("https://www.saflax.de/0-WVK-Retail/Bilder-Pictures/SAFLAX-",'Basis-Tabelle-Samen'!C50,"-",'Basis-Tabelle-Samen'!J50,"-seed-package-back-cr-romanian.jpg")),
IF($C$1="Schwedisch - SE",HYPERLINK(CONCATENATE("https://www.saflax.de/0-WVK-Retail/Bilder-Pictures/SAFLAX-",'Basis-Tabelle-Samen'!C50,"-",'Basis-Tabelle-Samen'!J50,"-seed-package-back-cr-swedish.jpg")),
IF($C$1="Slowakisch - SK",HYPERLINK(CONCATENATE("https://www.saflax.de/0-WVK-Retail/Bilder-Pictures/SAFLAX-",'Basis-Tabelle-Samen'!C50,"-",'Basis-Tabelle-Samen'!J50,"-seed-package-back-cr-slovak.jpg")),
IF($C$1="Slowenisch - SI",HYPERLINK(CONCATENATE("https://www.saflax.de/0-WVK-Retail/Bilder-Pictures/SAFLAX-",'Basis-Tabelle-Samen'!C50,"-",'Basis-Tabelle-Samen'!J50,"-seed-package-back-cr-slovenian.jpg")),
IF($C$1="Spanisch - ES",HYPERLINK(CONCATENATE("https://www.saflax.de/0-WVK-Retail/Bilder-Pictures/SAFLAX-",'Basis-Tabelle-Samen'!C50,"-",'Basis-Tabelle-Samen'!J50,"-seed-package-back-cr-spanish.jpg")),
IF($C$1="Tschechisch - CZ",HYPERLINK(CONCATENATE("https://www.saflax.de/0-WVK-Retail/Bilder-Pictures/SAFLAX-",'Basis-Tabelle-Samen'!C50,"-",'Basis-Tabelle-Samen'!J50,"-seed-package-back-cr-czech.jpg")),
IF($C$1="Türkisch - TR",HYPERLINK(CONCATENATE("https://www.saflax.de/0-WVK-Retail/Bilder-Pictures/SAFLAX-",'Basis-Tabelle-Samen'!C50,"-",'Basis-Tabelle-Samen'!J50,"-seed-package-back-cr-turkish.jpg")),
IF($C$1="Ungarisch - HU",HYPERLINK(CONCATENATE("https://www.saflax.de/0-WVK-Retail/Bilder-Pictures/SAFLAX-",'Basis-Tabelle-Samen'!C50,"-",'Basis-Tabelle-Samen'!J50,"-seed-package-back-cr-hungarian.jpg")),
" ACHTUNG")))))))))))))))))))))))))))))</f>
        <v>https://www.saflax.de/0-WVK-Retail/Bilder-Pictures/SAFLAX-12909-passiflora-edulis-seed-package-back-cr-english.jpg</v>
      </c>
      <c r="AM67" s="330" t="str">
        <f>IF(H67&lt;1,"",
IF($C$1="Bulgarisch - BG",HYPERLINK(CONCATENATE("https://www.saflax.de/0-WVK-Retail/Bilder-Pictures/SAFLAX-",'Basis-Tabelle-Samen'!K50,"-",'Basis-Tabelle-Samen'!J50,"-garden-to-go-mini-bulgarian.jpg")),
IF($C$1="Dänisch - DK",HYPERLINK(CONCATENATE("https://www.saflax.de/0-WVK-Retail/Bilder-Pictures/SAFLAX-",'Basis-Tabelle-Samen'!K50,"-",'Basis-Tabelle-Samen'!J50,"-garden-to-go-mini-danish.jpg")),
IF($C$1="Deutsch - DE",HYPERLINK(CONCATENATE("https://www.saflax.de/0-WVK-Retail/Bilder-Pictures/SAFLAX-",'Basis-Tabelle-Samen'!K50,"-",'Basis-Tabelle-Samen'!J50,"-garden-to-go-mini-german.jpg")),
IF($C$1="Englisch - UK",HYPERLINK(CONCATENATE("https://www.saflax.de/0-WVK-Retail/Bilder-Pictures/SAFLAX-",'Basis-Tabelle-Samen'!K50,"-",'Basis-Tabelle-Samen'!J50,"-garden-to-go-mini-english.jpg")),
IF($C$1="Estnisch - EE",HYPERLINK(CONCATENATE("https://www.saflax.de/0-WVK-Retail/Bilder-Pictures/SAFLAX-",'Basis-Tabelle-Samen'!K50,"-",'Basis-Tabelle-Samen'!J50,"-garden-to-go-mini-estonian.jpg")),
IF($C$1="Finnisch - FI",HYPERLINK(CONCATENATE("https://www.saflax.de/0-WVK-Retail/Bilder-Pictures/SAFLAX-",'Basis-Tabelle-Samen'!K50,"-",'Basis-Tabelle-Samen'!J50,"-garden-to-go-mini-finnish.jpg")),
IF($C$1="Französisch - FR",HYPERLINK(CONCATENATE("https://www.saflax.de/0-WVK-Retail/Bilder-Pictures/SAFLAX-",'Basis-Tabelle-Samen'!K50,"-",'Basis-Tabelle-Samen'!J50,"-garden-to-go-mini-french.jpg")),
IF($C$1="Griechisch - GR",HYPERLINK(CONCATENATE("https://www.saflax.de/0-WVK-Retail/Bilder-Pictures/SAFLAX-",'Basis-Tabelle-Samen'!K50,"-",'Basis-Tabelle-Samen'!J50,"-garden-to-go-mini-greek.jpg")),
IF($C$1="Irisch - IE",HYPERLINK(CONCATENATE("https://www.saflax.de/0-WVK-Retail/Bilder-Pictures/SAFLAX-",'Basis-Tabelle-Samen'!K50,"-",'Basis-Tabelle-Samen'!J50,"-garden-to-go-mini-irish.jpg")),
IF($C$1="Isländisch - IS",HYPERLINK(CONCATENATE("https://www.saflax.de/0-WVK-Retail/Bilder-Pictures/SAFLAX-",'Basis-Tabelle-Samen'!K50,"-",'Basis-Tabelle-Samen'!J50,"-garden-to-go-mini-icelandic.jpg")),
IF($C$1="Italienisch - IT",HYPERLINK(CONCATENATE("https://www.saflax.de/0-WVK-Retail/Bilder-Pictures/SAFLAX-",'Basis-Tabelle-Samen'!K50,"-",'Basis-Tabelle-Samen'!J50,"-garden-to-go-mini-italian.jpg")),
IF($C$1="Japanisch - JP",HYPERLINK(CONCATENATE("https://www.saflax.de/0-WVK-Retail/Bilder-Pictures/SAFLAX-",'Basis-Tabelle-Samen'!K50,"-",'Basis-Tabelle-Samen'!J50,"-garden-to-go-mini-japanese.jpg")),
IF($C$1="Kroatisch - HR",HYPERLINK(CONCATENATE("https://www.saflax.de/0-WVK-Retail/Bilder-Pictures/SAFLAX-",'Basis-Tabelle-Samen'!K50,"-",'Basis-Tabelle-Samen'!J50,"-garden-to-go-mini-croatian.jpg")),
IF($C$1="Lettisch - LV",HYPERLINK(CONCATENATE("https://www.saflax.de/0-WVK-Retail/Bilder-Pictures/SAFLAX-",'Basis-Tabelle-Samen'!K50,"-",'Basis-Tabelle-Samen'!J50,"-garden-to-go-mini-latvian.jpg")),
IF($C$1="Litauisch - LT",HYPERLINK(CONCATENATE("https://www.saflax.de/0-WVK-Retail/Bilder-Pictures/SAFLAX-",'Basis-Tabelle-Samen'!K50,"-",'Basis-Tabelle-Samen'!J50,"-garden-to-go-mini-lithuanian.jpg")),
IF($C$1="Maltesisch - MT",HYPERLINK(CONCATENATE("https://www.saflax.de/0-WVK-Retail/Bilder-Pictures/SAFLAX-",'Basis-Tabelle-Samen'!K50,"-",'Basis-Tabelle-Samen'!J50,"-garden-to-go-mini-maltese.jpg")),
IF($C$1="Niederländisch - NL",HYPERLINK(CONCATENATE("https://www.saflax.de/0-WVK-Retail/Bilder-Pictures/SAFLAX-",'Basis-Tabelle-Samen'!K50,"-",'Basis-Tabelle-Samen'!J50,"-garden-to-go-mini-dutch.jpg")),
IF($C$1="Norwegisch - NO",HYPERLINK(CONCATENATE("https://www.saflax.de/0-WVK-Retail/Bilder-Pictures/SAFLAX-",'Basis-Tabelle-Samen'!K50,"-",'Basis-Tabelle-Samen'!J50,"-garden-to-go-mini-nowegian.jpg")),
IF($C$1="Polnisch - PL",HYPERLINK(CONCATENATE("https://www.saflax.de/0-WVK-Retail/Bilder-Pictures/SAFLAX-",'Basis-Tabelle-Samen'!K50,"-",'Basis-Tabelle-Samen'!J50,"-garden-to-go-mini-polish.jpg")),
IF($C$1="Portugiesisch - PT",HYPERLINK(CONCATENATE("https://www.saflax.de/0-WVK-Retail/Bilder-Pictures/SAFLAX-",'Basis-Tabelle-Samen'!K50,"-",'Basis-Tabelle-Samen'!J50,"-garden-to-go-mini-portuguese.jpg")),
IF($C$1="Rumänisch - RO",HYPERLINK(CONCATENATE("https://www.saflax.de/0-WVK-Retail/Bilder-Pictures/SAFLAX-",'Basis-Tabelle-Samen'!K50,"-",'Basis-Tabelle-Samen'!J50,"-garden-to-go-mini-romanian.jpg")),
IF($C$1="Schwedisch - SE",HYPERLINK(CONCATENATE("https://www.saflax.de/0-WVK-Retail/Bilder-Pictures/SAFLAX-",'Basis-Tabelle-Samen'!K50,"-",'Basis-Tabelle-Samen'!J50,"-garden-to-go-mini-swedish.jpg")),
IF($C$1="Slowakisch - SK",HYPERLINK(CONCATENATE("https://www.saflax.de/0-WVK-Retail/Bilder-Pictures/SAFLAX-",'Basis-Tabelle-Samen'!K50,"-",'Basis-Tabelle-Samen'!J50,"-garden-to-go-mini-slovak.jpg")),
IF($C$1="Slowenisch - SI",HYPERLINK(CONCATENATE("https://www.saflax.de/0-WVK-Retail/Bilder-Pictures/SAFLAX-",'Basis-Tabelle-Samen'!K50,"-",'Basis-Tabelle-Samen'!J50,"-garden-to-go-mini-slovenian.jpg")),
IF($C$1="Spanisch - ES",HYPERLINK(CONCATENATE("https://www.saflax.de/0-WVK-Retail/Bilder-Pictures/SAFLAX-",'Basis-Tabelle-Samen'!K50,"-",'Basis-Tabelle-Samen'!J50,"-garden-to-go-mini-spanish.jpg")),
IF($C$1="Tschechisch - CZ",HYPERLINK(CONCATENATE("https://www.saflax.de/0-WVK-Retail/Bilder-Pictures/SAFLAX-",'Basis-Tabelle-Samen'!K50,"-",'Basis-Tabelle-Samen'!J50,"-garden-to-go-mini-czech.jpg")),
IF($C$1="Türkisch - TR",HYPERLINK(CONCATENATE("https://www.saflax.de/0-WVK-Retail/Bilder-Pictures/SAFLAX-",'Basis-Tabelle-Samen'!K50,"-",'Basis-Tabelle-Samen'!J50,"-garden-to-go-mini-turkish.jpg")),
IF($C$1="Ungarisch - HU",HYPERLINK(CONCATENATE("https://www.saflax.de/0-WVK-Retail/Bilder-Pictures/SAFLAX-",'Basis-Tabelle-Samen'!K50,"-",'Basis-Tabelle-Samen'!J50,"-garden-to-go-mini-hungarian.jpg")),
" ACHTUNG")))))))))))))))))))))))))))))</f>
        <v>https://www.saflax.de/0-WVK-Retail/Bilder-Pictures/SAFLAX-72909-passiflora-edulis-garden-to-go-mini-english.jpg</v>
      </c>
      <c r="AN67" s="330" t="str">
        <f>IF(I67&lt;1,"",
IF($C$1="Bulgarisch - BG",HYPERLINK(CONCATENATE("https://www.saflax.de/0-WVK-Retail/Bilder-Pictures/SAFLAX-",'Basis-Tabelle-Samen'!N50,"-",'Basis-Tabelle-Samen'!J50,"-garden-to-go-lite-bulgarian.jpg")),
IF($C$1="Dänisch - DK",HYPERLINK(CONCATENATE("https://www.saflax.de/0-WVK-Retail/Bilder-Pictures/SAFLAX-",'Basis-Tabelle-Samen'!N50,"-",'Basis-Tabelle-Samen'!J50,"-garden-to-go-lite-danish.jpg")),
IF($C$1="Deutsch - DE",HYPERLINK(CONCATENATE("https://www.saflax.de/0-WVK-Retail/Bilder-Pictures/SAFLAX-",'Basis-Tabelle-Samen'!N50,"-",'Basis-Tabelle-Samen'!J50,"-garden-to-go-lite-german.jpg")),
IF($C$1="Englisch - UK",HYPERLINK(CONCATENATE("https://www.saflax.de/0-WVK-Retail/Bilder-Pictures/SAFLAX-",'Basis-Tabelle-Samen'!N50,"-",'Basis-Tabelle-Samen'!J50,"-garden-to-go-lite-english.jpg")),
IF($C$1="Estnisch - EE",HYPERLINK(CONCATENATE("https://www.saflax.de/0-WVK-Retail/Bilder-Pictures/SAFLAX-",'Basis-Tabelle-Samen'!N50,"-",'Basis-Tabelle-Samen'!J50,"-garden-to-go-lite-estonian.jpg")),
IF($C$1="Finnisch - FI",HYPERLINK(CONCATENATE("https://www.saflax.de/0-WVK-Retail/Bilder-Pictures/SAFLAX-",'Basis-Tabelle-Samen'!N50,"-",'Basis-Tabelle-Samen'!J50,"-garden-to-go-lite-finnish.jpg")),
IF($C$1="Französisch - FR",HYPERLINK(CONCATENATE("https://www.saflax.de/0-WVK-Retail/Bilder-Pictures/SAFLAX-",'Basis-Tabelle-Samen'!N50,"-",'Basis-Tabelle-Samen'!J50,"-garden-to-go-lite-french.jpg")),
IF($C$1="Griechisch - GR",HYPERLINK(CONCATENATE("https://www.saflax.de/0-WVK-Retail/Bilder-Pictures/SAFLAX-",'Basis-Tabelle-Samen'!N50,"-",'Basis-Tabelle-Samen'!J50,"-garden-to-go-lite-greek.jpg")),
IF($C$1="Irisch - IE",HYPERLINK(CONCATENATE("https://www.saflax.de/0-WVK-Retail/Bilder-Pictures/SAFLAX-",'Basis-Tabelle-Samen'!N50,"-",'Basis-Tabelle-Samen'!J50,"-garden-to-go-lite-irish.jpg")),
IF($C$1="Isländisch - IS",HYPERLINK(CONCATENATE("https://www.saflax.de/0-WVK-Retail/Bilder-Pictures/SAFLAX-",'Basis-Tabelle-Samen'!N50,"-",'Basis-Tabelle-Samen'!J50,"-garden-to-go-lite-icelandic.jpg")),
IF($C$1="Italienisch - IT",HYPERLINK(CONCATENATE("https://www.saflax.de/0-WVK-Retail/Bilder-Pictures/SAFLAX-",'Basis-Tabelle-Samen'!N50,"-",'Basis-Tabelle-Samen'!J50,"-garden-to-go-lite-italian.jpg")),
IF($C$1="Japanisch - JP",HYPERLINK(CONCATENATE("https://www.saflax.de/0-WVK-Retail/Bilder-Pictures/SAFLAX-",'Basis-Tabelle-Samen'!N50,"-",'Basis-Tabelle-Samen'!J50,"-garden-to-go-lite-japanese.jpg")),
IF($C$1="Kroatisch - HR",HYPERLINK(CONCATENATE("https://www.saflax.de/0-WVK-Retail/Bilder-Pictures/SAFLAX-",'Basis-Tabelle-Samen'!N50,"-",'Basis-Tabelle-Samen'!J50,"-garden-to-go-lite-croatian.jpg")),
IF($C$1="Lettisch - LV",HYPERLINK(CONCATENATE("https://www.saflax.de/0-WVK-Retail/Bilder-Pictures/SAFLAX-",'Basis-Tabelle-Samen'!N50,"-",'Basis-Tabelle-Samen'!J50,"-garden-to-go-lite-latvian.jpg")),
IF($C$1="Litauisch - LT",HYPERLINK(CONCATENATE("https://www.saflax.de/0-WVK-Retail/Bilder-Pictures/SAFLAX-",'Basis-Tabelle-Samen'!N50,"-",'Basis-Tabelle-Samen'!J50,"-garden-to-go-lite-lithuanian.jpg")),
IF($C$1="Maltesisch - MT",HYPERLINK(CONCATENATE("https://www.saflax.de/0-WVK-Retail/Bilder-Pictures/SAFLAX-",'Basis-Tabelle-Samen'!N50,"-",'Basis-Tabelle-Samen'!J50,"-garden-to-go-lite-maltese.jpg")),
IF($C$1="Niederländisch - NL",HYPERLINK(CONCATENATE("https://www.saflax.de/0-WVK-Retail/Bilder-Pictures/SAFLAX-",'Basis-Tabelle-Samen'!N50,"-",'Basis-Tabelle-Samen'!J50,"-garden-to-go-lite-dutch.jpg")),
IF($C$1="Norwegisch - NO",HYPERLINK(CONCATENATE("https://www.saflax.de/0-WVK-Retail/Bilder-Pictures/SAFLAX-",'Basis-Tabelle-Samen'!N50,"-",'Basis-Tabelle-Samen'!J50,"-garden-to-go-lite-nowegian.jpg")),
IF($C$1="Polnisch - PL",HYPERLINK(CONCATENATE("https://www.saflax.de/0-WVK-Retail/Bilder-Pictures/SAFLAX-",'Basis-Tabelle-Samen'!N50,"-",'Basis-Tabelle-Samen'!J50,"-garden-to-go-lite-polish.jpg")),
IF($C$1="Portugiesisch - PT",HYPERLINK(CONCATENATE("https://www.saflax.de/0-WVK-Retail/Bilder-Pictures/SAFLAX-",'Basis-Tabelle-Samen'!N50,"-",'Basis-Tabelle-Samen'!J50,"-garden-to-go-lite-portuguese.jpg")),
IF($C$1="Rumänisch - RO",HYPERLINK(CONCATENATE("https://www.saflax.de/0-WVK-Retail/Bilder-Pictures/SAFLAX-",'Basis-Tabelle-Samen'!N50,"-",'Basis-Tabelle-Samen'!J50,"-garden-to-go-lite-romanian.jpg")),
IF($C$1="Schwedisch - SE",HYPERLINK(CONCATENATE("https://www.saflax.de/0-WVK-Retail/Bilder-Pictures/SAFLAX-",'Basis-Tabelle-Samen'!N50,"-",'Basis-Tabelle-Samen'!J50,"-garden-to-go-lite-swedish.jpg")),
IF($C$1="Slowakisch - SK",HYPERLINK(CONCATENATE("https://www.saflax.de/0-WVK-Retail/Bilder-Pictures/SAFLAX-",'Basis-Tabelle-Samen'!N50,"-",'Basis-Tabelle-Samen'!J50,"-garden-to-go-lite-slovak.jpg")),
IF($C$1="Slowenisch - SI",HYPERLINK(CONCATENATE("https://www.saflax.de/0-WVK-Retail/Bilder-Pictures/SAFLAX-",'Basis-Tabelle-Samen'!N50,"-",'Basis-Tabelle-Samen'!J50,"-garden-to-go-lite-slovenian.jpg")),
IF($C$1="Spanisch - ES",HYPERLINK(CONCATENATE("https://www.saflax.de/0-WVK-Retail/Bilder-Pictures/SAFLAX-",'Basis-Tabelle-Samen'!N50,"-",'Basis-Tabelle-Samen'!J50,"-garden-to-go-lite-spanish.jpg")),
IF($C$1="Tschechisch - CZ",HYPERLINK(CONCATENATE("https://www.saflax.de/0-WVK-Retail/Bilder-Pictures/SAFLAX-",'Basis-Tabelle-Samen'!N50,"-",'Basis-Tabelle-Samen'!J50,"-garden-to-go-lite-czech.jpg")),
IF($C$1="Türkisch - TR",HYPERLINK(CONCATENATE("https://www.saflax.de/0-WVK-Retail/Bilder-Pictures/SAFLAX-",'Basis-Tabelle-Samen'!N50,"-",'Basis-Tabelle-Samen'!J50,"-garden-to-go-lite-turkish.jpg")),
IF($C$1="Ungarisch - HU",HYPERLINK(CONCATENATE("https://www.saflax.de/0-WVK-Retail/Bilder-Pictures/SAFLAX-",'Basis-Tabelle-Samen'!N50,"-",'Basis-Tabelle-Samen'!J50,"-garden-to-go-lite-hungarian.jpg")),
" ACHTUNG")))))))))))))))))))))))))))))</f>
        <v>https://www.saflax.de/0-WVK-Retail/Bilder-Pictures/SAFLAX-82909-passiflora-edulis-garden-to-go-lite-english.jpg</v>
      </c>
      <c r="AO67" s="330" t="str">
        <f>IF(J67&lt;1,"",
IF($C$1="Bulgarisch - BG",HYPERLINK(CONCATENATE("https://www.saflax.de/0-WVK-Retail/Bilder-Pictures/SAFLAX-",'Basis-Tabelle-Samen'!Q50,"-",'Basis-Tabelle-Samen'!J50,"-garden-to-go-bulgarian.jpg")),
IF($C$1="Dänisch - DK",HYPERLINK(CONCATENATE("https://www.saflax.de/0-WVK-Retail/Bilder-Pictures/SAFLAX-",'Basis-Tabelle-Samen'!Q50,"-",'Basis-Tabelle-Samen'!J50,"-garden-to-go-danish.jpg")),
IF($C$1="Deutsch - DE",HYPERLINK(CONCATENATE("https://www.saflax.de/0-WVK-Retail/Bilder-Pictures/SAFLAX-",'Basis-Tabelle-Samen'!Q50,"-",'Basis-Tabelle-Samen'!J50,"-garden-to-go-german.jpg")),
IF($C$1="Englisch - UK",HYPERLINK(CONCATENATE("https://www.saflax.de/0-WVK-Retail/Bilder-Pictures/SAFLAX-",'Basis-Tabelle-Samen'!Q50,"-",'Basis-Tabelle-Samen'!J50,"-garden-to-go-english.jpg")),
IF($C$1="Estnisch - EE",HYPERLINK(CONCATENATE("https://www.saflax.de/0-WVK-Retail/Bilder-Pictures/SAFLAX-",'Basis-Tabelle-Samen'!Q50,"-",'Basis-Tabelle-Samen'!J50,"-garden-to-go-estonian.jpg")),
IF($C$1="Finnisch - FI",HYPERLINK(CONCATENATE("https://www.saflax.de/0-WVK-Retail/Bilder-Pictures/SAFLAX-",'Basis-Tabelle-Samen'!Q50,"-",'Basis-Tabelle-Samen'!J50,"-garden-to-go-finnish.jpg")),
IF($C$1="Französisch - FR",HYPERLINK(CONCATENATE("https://www.saflax.de/0-WVK-Retail/Bilder-Pictures/SAFLAX-",'Basis-Tabelle-Samen'!Q50,"-",'Basis-Tabelle-Samen'!J50,"-garden-to-go-french.jpg")),
IF($C$1="Griechisch - GR",HYPERLINK(CONCATENATE("https://www.saflax.de/0-WVK-Retail/Bilder-Pictures/SAFLAX-",'Basis-Tabelle-Samen'!Q50,"-",'Basis-Tabelle-Samen'!J50,"-garden-to-go-greek.jpg")),
IF($C$1="Irisch - IE",HYPERLINK(CONCATENATE("https://www.saflax.de/0-WVK-Retail/Bilder-Pictures/SAFLAX-",'Basis-Tabelle-Samen'!Q50,"-",'Basis-Tabelle-Samen'!J50,"-garden-to-go-irish.jpg")),
IF($C$1="Isländisch - IS",HYPERLINK(CONCATENATE("https://www.saflax.de/0-WVK-Retail/Bilder-Pictures/SAFLAX-",'Basis-Tabelle-Samen'!Q50,"-",'Basis-Tabelle-Samen'!J50,"-garden-to-go-icelandic.jpg")),
IF($C$1="Italienisch - IT",HYPERLINK(CONCATENATE("https://www.saflax.de/0-WVK-Retail/Bilder-Pictures/SAFLAX-",'Basis-Tabelle-Samen'!Q50,"-",'Basis-Tabelle-Samen'!J50,"-garden-to-go-italian.jpg")),
IF($C$1="Japanisch - JP",HYPERLINK(CONCATENATE("https://www.saflax.de/0-WVK-Retail/Bilder-Pictures/SAFLAX-",'Basis-Tabelle-Samen'!Q50,"-",'Basis-Tabelle-Samen'!J50,"-garden-to-go-japanese.jpg")),
IF($C$1="Kroatisch - HR",HYPERLINK(CONCATENATE("https://www.saflax.de/0-WVK-Retail/Bilder-Pictures/SAFLAX-",'Basis-Tabelle-Samen'!Q50,"-",'Basis-Tabelle-Samen'!J50,"-garden-to-go-croatian.jpg")),
IF($C$1="Lettisch - LV",HYPERLINK(CONCATENATE("https://www.saflax.de/0-WVK-Retail/Bilder-Pictures/SAFLAX-",'Basis-Tabelle-Samen'!Q50,"-",'Basis-Tabelle-Samen'!J50,"-garden-to-go-latvian.jpg")),
IF($C$1="Litauisch - LT",HYPERLINK(CONCATENATE("https://www.saflax.de/0-WVK-Retail/Bilder-Pictures/SAFLAX-",'Basis-Tabelle-Samen'!Q50,"-",'Basis-Tabelle-Samen'!J50,"-garden-to-go-lithuanian.jpg")),
IF($C$1="Maltesisch - MT",HYPERLINK(CONCATENATE("https://www.saflax.de/0-WVK-Retail/Bilder-Pictures/SAFLAX-",'Basis-Tabelle-Samen'!Q50,"-",'Basis-Tabelle-Samen'!J50,"-garden-to-go-maltese.jpg")),
IF($C$1="Niederländisch - NL",HYPERLINK(CONCATENATE("https://www.saflax.de/0-WVK-Retail/Bilder-Pictures/SAFLAX-",'Basis-Tabelle-Samen'!Q50,"-",'Basis-Tabelle-Samen'!J50,"-garden-to-go-dutch.jpg")),
IF($C$1="Norwegisch - NO",HYPERLINK(CONCATENATE("https://www.saflax.de/0-WVK-Retail/Bilder-Pictures/SAFLAX-",'Basis-Tabelle-Samen'!Q50,"-",'Basis-Tabelle-Samen'!J50,"-garden-to-go-nowegian.jpg")),
IF($C$1="Polnisch - PL",HYPERLINK(CONCATENATE("https://www.saflax.de/0-WVK-Retail/Bilder-Pictures/SAFLAX-",'Basis-Tabelle-Samen'!Q50,"-",'Basis-Tabelle-Samen'!J50,"-garden-to-go-polish.jpg")),
IF($C$1="Portugiesisch - PT",HYPERLINK(CONCATENATE("https://www.saflax.de/0-WVK-Retail/Bilder-Pictures/SAFLAX-",'Basis-Tabelle-Samen'!Q50,"-",'Basis-Tabelle-Samen'!J50,"-garden-to-go-portuguese.jpg")),
IF($C$1="Rumänisch - RO",HYPERLINK(CONCATENATE("https://www.saflax.de/0-WVK-Retail/Bilder-Pictures/SAFLAX-",'Basis-Tabelle-Samen'!Q50,"-",'Basis-Tabelle-Samen'!J50,"-garden-to-go-romanian.jpg")),
IF($C$1="Schwedisch - SE",HYPERLINK(CONCATENATE("https://www.saflax.de/0-WVK-Retail/Bilder-Pictures/SAFLAX-",'Basis-Tabelle-Samen'!Q50,"-",'Basis-Tabelle-Samen'!J50,"-garden-to-go-swedish.jpg")),
IF($C$1="Slowakisch - SK",HYPERLINK(CONCATENATE("https://www.saflax.de/0-WVK-Retail/Bilder-Pictures/SAFLAX-",'Basis-Tabelle-Samen'!Q50,"-",'Basis-Tabelle-Samen'!J50,"-garden-to-go-slovak.jpg")),
IF($C$1="Slowenisch - SI",HYPERLINK(CONCATENATE("https://www.saflax.de/0-WVK-Retail/Bilder-Pictures/SAFLAX-",'Basis-Tabelle-Samen'!Q50,"-",'Basis-Tabelle-Samen'!J50,"-garden-to-go-slovenian.jpg")),
IF($C$1="Spanisch - ES",HYPERLINK(CONCATENATE("https://www.saflax.de/0-WVK-Retail/Bilder-Pictures/SAFLAX-",'Basis-Tabelle-Samen'!Q50,"-",'Basis-Tabelle-Samen'!J50,"-garden-to-go-spanish.jpg")),
IF($C$1="Tschechisch - CZ",HYPERLINK(CONCATENATE("https://www.saflax.de/0-WVK-Retail/Bilder-Pictures/SAFLAX-",'Basis-Tabelle-Samen'!Q50,"-",'Basis-Tabelle-Samen'!J50,"-garden-to-go-czech.jpg")),
IF($C$1="Türkisch - TR",HYPERLINK(CONCATENATE("https://www.saflax.de/0-WVK-Retail/Bilder-Pictures/SAFLAX-",'Basis-Tabelle-Samen'!Q50,"-",'Basis-Tabelle-Samen'!J50,"-garden-to-go-turkish.jpg")),
IF($C$1="Ungarisch - HU",HYPERLINK(CONCATENATE("https://www.saflax.de/0-WVK-Retail/Bilder-Pictures/SAFLAX-",'Basis-Tabelle-Samen'!Q50,"-",'Basis-Tabelle-Samen'!J50,"-garden-to-go-hungarian.jpg")),
" ACHTUNG")))))))))))))))))))))))))))))</f>
        <v>https://www.saflax.de/0-WVK-Retail/Bilder-Pictures/SAFLAX-52909-passiflora-edulis-garden-to-go-english.jpg</v>
      </c>
      <c r="AP67" s="330" t="str">
        <f>IF(K67&lt;1,"",
IF($C$1="Bulgarisch - BG",HYPERLINK(CONCATENATE("https://www.saflax.de/0-WVK-Retail/Bilder-Pictures/SAFLAX-",'Basis-Tabelle-Samen'!T50,"-",'Basis-Tabelle-Samen'!J50,"-cultivation-set-bulgarian.jpg")),
IF($C$1="Dänisch - DK",HYPERLINK(CONCATENATE("https://www.saflax.de/0-WVK-Retail/Bilder-Pictures/SAFLAX-",'Basis-Tabelle-Samen'!T50,"-",'Basis-Tabelle-Samen'!J50,"-cultivation-set-danish.jpg")),
IF($C$1="Deutsch - DE",HYPERLINK(CONCATENATE("https://www.saflax.de/0-WVK-Retail/Bilder-Pictures/SAFLAX-",'Basis-Tabelle-Samen'!T50,"-",'Basis-Tabelle-Samen'!J50,"-cultivation-set-german.jpg")),
IF($C$1="Englisch - UK",HYPERLINK(CONCATENATE("https://www.saflax.de/0-WVK-Retail/Bilder-Pictures/SAFLAX-",'Basis-Tabelle-Samen'!T50,"-",'Basis-Tabelle-Samen'!J50,"-cultivation-set-english.jpg")),
IF($C$1="Estnisch - EE",HYPERLINK(CONCATENATE("https://www.saflax.de/0-WVK-Retail/Bilder-Pictures/SAFLAX-",'Basis-Tabelle-Samen'!T50,"-",'Basis-Tabelle-Samen'!J50,"-cultivation-set-estonian.jpg")),
IF($C$1="Finnisch - FI",HYPERLINK(CONCATENATE("https://www.saflax.de/0-WVK-Retail/Bilder-Pictures/SAFLAX-",'Basis-Tabelle-Samen'!T50,"-",'Basis-Tabelle-Samen'!J50,"-cultivation-set-finnish.jpg")),
IF($C$1="Französisch - FR",HYPERLINK(CONCATENATE("https://www.saflax.de/0-WVK-Retail/Bilder-Pictures/SAFLAX-",'Basis-Tabelle-Samen'!T50,"-",'Basis-Tabelle-Samen'!J50,"-cultivation-set-french.jpg")),
IF($C$1="Griechisch - GR",HYPERLINK(CONCATENATE("https://www.saflax.de/0-WVK-Retail/Bilder-Pictures/SAFLAX-",'Basis-Tabelle-Samen'!T50,"-",'Basis-Tabelle-Samen'!J50,"-cultivation-set-greek.jpg")),
IF($C$1="Irisch - IE",HYPERLINK(CONCATENATE("https://www.saflax.de/0-WVK-Retail/Bilder-Pictures/SAFLAX-",'Basis-Tabelle-Samen'!T50,"-",'Basis-Tabelle-Samen'!J50,"-cultivation-set-irish.jpg")),
IF($C$1="Isländisch - IS",HYPERLINK(CONCATENATE("https://www.saflax.de/0-WVK-Retail/Bilder-Pictures/SAFLAX-",'Basis-Tabelle-Samen'!T50,"-",'Basis-Tabelle-Samen'!J50,"-cultivation-set-icelandic.jpg")),
IF($C$1="Italienisch - IT",HYPERLINK(CONCATENATE("https://www.saflax.de/0-WVK-Retail/Bilder-Pictures/SAFLAX-",'Basis-Tabelle-Samen'!T50,"-",'Basis-Tabelle-Samen'!J50,"-cultivation-set-italian.jpg")),
IF($C$1="Japanisch - JP",HYPERLINK(CONCATENATE("https://www.saflax.de/0-WVK-Retail/Bilder-Pictures/SAFLAX-",'Basis-Tabelle-Samen'!T50,"-",'Basis-Tabelle-Samen'!J50,"-cultivation-set-japanese.jpg")),
IF($C$1="Kroatisch - HR",HYPERLINK(CONCATENATE("https://www.saflax.de/0-WVK-Retail/Bilder-Pictures/SAFLAX-",'Basis-Tabelle-Samen'!T50,"-",'Basis-Tabelle-Samen'!J50,"-cultivation-set-croatian.jpg")),
IF($C$1="Lettisch - LV",HYPERLINK(CONCATENATE("https://www.saflax.de/0-WVK-Retail/Bilder-Pictures/SAFLAX-",'Basis-Tabelle-Samen'!T50,"-",'Basis-Tabelle-Samen'!J50,"-cultivation-set-latvian.jpg")),
IF($C$1="Litauisch - LT",HYPERLINK(CONCATENATE("https://www.saflax.de/0-WVK-Retail/Bilder-Pictures/SAFLAX-",'Basis-Tabelle-Samen'!T50,"-",'Basis-Tabelle-Samen'!J50,"-cultivation-set-lithuanian.jpg")),
IF($C$1="Maltesisch - MT",HYPERLINK(CONCATENATE("https://www.saflax.de/0-WVK-Retail/Bilder-Pictures/SAFLAX-",'Basis-Tabelle-Samen'!T50,"-",'Basis-Tabelle-Samen'!J50,"-cultivation-set-maltese.jpg")),
IF($C$1="Niederländisch - NL",HYPERLINK(CONCATENATE("https://www.saflax.de/0-WVK-Retail/Bilder-Pictures/SAFLAX-",'Basis-Tabelle-Samen'!T50,"-",'Basis-Tabelle-Samen'!J50,"-cultivation-set-dutch.jpg")),
IF($C$1="Norwegisch - NO",HYPERLINK(CONCATENATE("https://www.saflax.de/0-WVK-Retail/Bilder-Pictures/SAFLAX-",'Basis-Tabelle-Samen'!T50,"-",'Basis-Tabelle-Samen'!J50,"-cultivation-set-nowegian.jpg")),
IF($C$1="Polnisch - PL",HYPERLINK(CONCATENATE("https://www.saflax.de/0-WVK-Retail/Bilder-Pictures/SAFLAX-",'Basis-Tabelle-Samen'!T50,"-",'Basis-Tabelle-Samen'!J50,"-cultivation-set-polish.jpg")),
IF($C$1="Portugiesisch - PT",HYPERLINK(CONCATENATE("https://www.saflax.de/0-WVK-Retail/Bilder-Pictures/SAFLAX-",'Basis-Tabelle-Samen'!T50,"-",'Basis-Tabelle-Samen'!J50,"-cultivation-set-portuguese.jpg")),
IF($C$1="Rumänisch - RO",HYPERLINK(CONCATENATE("https://www.saflax.de/0-WVK-Retail/Bilder-Pictures/SAFLAX-",'Basis-Tabelle-Samen'!T50,"-",'Basis-Tabelle-Samen'!J50,"-cultivation-set-romanian.jpg")),
IF($C$1="Schwedisch - SE",HYPERLINK(CONCATENATE("https://www.saflax.de/0-WVK-Retail/Bilder-Pictures/SAFLAX-",'Basis-Tabelle-Samen'!T50,"-",'Basis-Tabelle-Samen'!J50,"-cultivation-set-swedish.jpg")),
IF($C$1="Slowakisch - SK",HYPERLINK(CONCATENATE("https://www.saflax.de/0-WVK-Retail/Bilder-Pictures/SAFLAX-",'Basis-Tabelle-Samen'!T50,"-",'Basis-Tabelle-Samen'!J50,"-cultivation-set-slovak.jpg")),
IF($C$1="Slowenisch - SI",HYPERLINK(CONCATENATE("https://www.saflax.de/0-WVK-Retail/Bilder-Pictures/SAFLAX-",'Basis-Tabelle-Samen'!T50,"-",'Basis-Tabelle-Samen'!J50,"-cultivation-set-slovenian.jpg")),
IF($C$1="Spanisch - ES",HYPERLINK(CONCATENATE("https://www.saflax.de/0-WVK-Retail/Bilder-Pictures/SAFLAX-",'Basis-Tabelle-Samen'!T50,"-",'Basis-Tabelle-Samen'!J50,"-cultivation-set-spanish.jpg")),
IF($C$1="Tschechisch - CZ",HYPERLINK(CONCATENATE("https://www.saflax.de/0-WVK-Retail/Bilder-Pictures/SAFLAX-",'Basis-Tabelle-Samen'!T50,"-",'Basis-Tabelle-Samen'!J50,"-cultivation-set-czech.jpg")),
IF($C$1="Türkisch - TR",HYPERLINK(CONCATENATE("https://www.saflax.de/0-WVK-Retail/Bilder-Pictures/SAFLAX-",'Basis-Tabelle-Samen'!T50,"-",'Basis-Tabelle-Samen'!J50,"-cultivation-set-turkish.jpg")),
IF($C$1="Ungarisch - HU",HYPERLINK(CONCATENATE("https://www.saflax.de/0-WVK-Retail/Bilder-Pictures/SAFLAX-",'Basis-Tabelle-Samen'!T50,"-",'Basis-Tabelle-Samen'!J50,"-cultivation-set-hungarian.jpg")),
" ACHTUNG")))))))))))))))))))))))))))))</f>
        <v>https://www.saflax.de/0-WVK-Retail/Bilder-Pictures/SAFLAX-32909-passiflora-edulis-cultivation-set-english.jpg</v>
      </c>
      <c r="AQ67" s="330" t="str">
        <f>IF(L67&lt;1,"",
IF($C$1="Bulgarisch - BG",HYPERLINK(CONCATENATE("https://www.saflax.de/0-WVK-Retail/Bilder-Pictures/SAFLAX-",'Basis-Tabelle-Samen'!W50,"-",'Basis-Tabelle-Samen'!J50,"-garden-in-the-bag-bulgarian.jpg")),
IF($C$1="Dänisch - DK",HYPERLINK(CONCATENATE("https://www.saflax.de/0-WVK-Retail/Bilder-Pictures/SAFLAX-",'Basis-Tabelle-Samen'!W50,"-",'Basis-Tabelle-Samen'!J50,"-garden-in-the-bag-danish.jpg")),
IF($C$1="Deutsch - DE",HYPERLINK(CONCATENATE("https://www.saflax.de/0-WVK-Retail/Bilder-Pictures/SAFLAX-",'Basis-Tabelle-Samen'!W50,"-",'Basis-Tabelle-Samen'!J50,"-garden-in-the-bag-german.jpg")),
IF($C$1="Englisch - UK",HYPERLINK(CONCATENATE("https://www.saflax.de/0-WVK-Retail/Bilder-Pictures/SAFLAX-",'Basis-Tabelle-Samen'!W50,"-",'Basis-Tabelle-Samen'!J50,"-garden-in-the-bag-english.jpg")),
IF($C$1="Estnisch - EE",HYPERLINK(CONCATENATE("https://www.saflax.de/0-WVK-Retail/Bilder-Pictures/SAFLAX-",'Basis-Tabelle-Samen'!W50,"-",'Basis-Tabelle-Samen'!J50,"-garden-in-the-bag-estonian.jpg")),
IF($C$1="Finnisch - FI",HYPERLINK(CONCATENATE("https://www.saflax.de/0-WVK-Retail/Bilder-Pictures/SAFLAX-",'Basis-Tabelle-Samen'!W50,"-",'Basis-Tabelle-Samen'!J50,"-garden-in-the-bag-finnish.jpg")),
IF($C$1="Französisch - FR",HYPERLINK(CONCATENATE("https://www.saflax.de/0-WVK-Retail/Bilder-Pictures/SAFLAX-",'Basis-Tabelle-Samen'!W50,"-",'Basis-Tabelle-Samen'!J50,"-garden-in-the-bag-french.jpg")),
IF($C$1="Griechisch - GR",HYPERLINK(CONCATENATE("https://www.saflax.de/0-WVK-Retail/Bilder-Pictures/SAFLAX-",'Basis-Tabelle-Samen'!W50,"-",'Basis-Tabelle-Samen'!J50,"-garden-in-the-bag-greek.jpg")),
IF($C$1="Irisch - IE",HYPERLINK(CONCATENATE("https://www.saflax.de/0-WVK-Retail/Bilder-Pictures/SAFLAX-",'Basis-Tabelle-Samen'!W50,"-",'Basis-Tabelle-Samen'!J50,"-garden-in-the-bag-irish.jpg")),
IF($C$1="Isländisch - IS",HYPERLINK(CONCATENATE("https://www.saflax.de/0-WVK-Retail/Bilder-Pictures/SAFLAX-",'Basis-Tabelle-Samen'!W50,"-",'Basis-Tabelle-Samen'!J50,"-garden-in-the-bag-icelandic.jpg")),
IF($C$1="Italienisch - IT",HYPERLINK(CONCATENATE("https://www.saflax.de/0-WVK-Retail/Bilder-Pictures/SAFLAX-",'Basis-Tabelle-Samen'!W50,"-",'Basis-Tabelle-Samen'!J50,"-garden-in-the-bag-italian.jpg")),
IF($C$1="Japanisch - JP",HYPERLINK(CONCATENATE("https://www.saflax.de/0-WVK-Retail/Bilder-Pictures/SAFLAX-",'Basis-Tabelle-Samen'!W50,"-",'Basis-Tabelle-Samen'!J50,"-garden-in-the-bag-japanese.jpg")),
IF($C$1="Kroatisch - HR",HYPERLINK(CONCATENATE("https://www.saflax.de/0-WVK-Retail/Bilder-Pictures/SAFLAX-",'Basis-Tabelle-Samen'!W50,"-",'Basis-Tabelle-Samen'!J50,"-garden-in-the-bag-croatian.jpg")),
IF($C$1="Lettisch - LV",HYPERLINK(CONCATENATE("https://www.saflax.de/0-WVK-Retail/Bilder-Pictures/SAFLAX-",'Basis-Tabelle-Samen'!W50,"-",'Basis-Tabelle-Samen'!J50,"-garden-in-the-bag-latvian.jpg")),
IF($C$1="Litauisch - LT",HYPERLINK(CONCATENATE("https://www.saflax.de/0-WVK-Retail/Bilder-Pictures/SAFLAX-",'Basis-Tabelle-Samen'!W50,"-",'Basis-Tabelle-Samen'!J50,"-garden-in-the-bag-lithuanian.jpg")),
IF($C$1="Maltesisch - MT",HYPERLINK(CONCATENATE("https://www.saflax.de/0-WVK-Retail/Bilder-Pictures/SAFLAX-",'Basis-Tabelle-Samen'!W50,"-",'Basis-Tabelle-Samen'!J50,"-garden-in-the-bag-maltese.jpg")),
IF($C$1="Niederländisch - NL",HYPERLINK(CONCATENATE("https://www.saflax.de/0-WVK-Retail/Bilder-Pictures/SAFLAX-",'Basis-Tabelle-Samen'!W50,"-",'Basis-Tabelle-Samen'!J50,"-garden-in-the-bag-dutch.jpg")),
IF($C$1="Norwegisch - NO",HYPERLINK(CONCATENATE("https://www.saflax.de/0-WVK-Retail/Bilder-Pictures/SAFLAX-",'Basis-Tabelle-Samen'!W50,"-",'Basis-Tabelle-Samen'!J50,"-garden-in-the-bag-nowegian.jpg")),
IF($C$1="Polnisch - PL",HYPERLINK(CONCATENATE("https://www.saflax.de/0-WVK-Retail/Bilder-Pictures/SAFLAX-",'Basis-Tabelle-Samen'!W50,"-",'Basis-Tabelle-Samen'!J50,"-garden-in-the-bag-polish.jpg")),
IF($C$1="Portugiesisch - PT",HYPERLINK(CONCATENATE("https://www.saflax.de/0-WVK-Retail/Bilder-Pictures/SAFLAX-",'Basis-Tabelle-Samen'!W50,"-",'Basis-Tabelle-Samen'!J50,"-garden-in-the-bag-portuguese.jpg")),
IF($C$1="Rumänisch - RO",HYPERLINK(CONCATENATE("https://www.saflax.de/0-WVK-Retail/Bilder-Pictures/SAFLAX-",'Basis-Tabelle-Samen'!W50,"-",'Basis-Tabelle-Samen'!J50,"-garden-in-the-bag-romanian.jpg")),
IF($C$1="Schwedisch - SE",HYPERLINK(CONCATENATE("https://www.saflax.de/0-WVK-Retail/Bilder-Pictures/SAFLAX-",'Basis-Tabelle-Samen'!W50,"-",'Basis-Tabelle-Samen'!J50,"-garden-in-the-bag-swedish.jpg")),
IF($C$1="Slowakisch - SK",HYPERLINK(CONCATENATE("https://www.saflax.de/0-WVK-Retail/Bilder-Pictures/SAFLAX-",'Basis-Tabelle-Samen'!W50,"-",'Basis-Tabelle-Samen'!J50,"-garden-in-the-bag-slovak.jpg")),
IF($C$1="Slowenisch - SI",HYPERLINK(CONCATENATE("https://www.saflax.de/0-WVK-Retail/Bilder-Pictures/SAFLAX-",'Basis-Tabelle-Samen'!W50,"-",'Basis-Tabelle-Samen'!J50,"-garden-in-the-bag-slovenian.jpg")),
IF($C$1="Spanisch - ES",HYPERLINK(CONCATENATE("https://www.saflax.de/0-WVK-Retail/Bilder-Pictures/SAFLAX-",'Basis-Tabelle-Samen'!W50,"-",'Basis-Tabelle-Samen'!J50,"-garden-in-the-bag-spanish.jpg")),
IF($C$1="Tschechisch - CZ",HYPERLINK(CONCATENATE("https://www.saflax.de/0-WVK-Retail/Bilder-Pictures/SAFLAX-",'Basis-Tabelle-Samen'!W50,"-",'Basis-Tabelle-Samen'!J50,"-garden-in-the-bag-czech.jpg")),
IF($C$1="Türkisch - TR",HYPERLINK(CONCATENATE("https://www.saflax.de/0-WVK-Retail/Bilder-Pictures/SAFLAX-",'Basis-Tabelle-Samen'!W50,"-",'Basis-Tabelle-Samen'!J50,"-garden-in-the-bag-turkish.jpg")),
IF($C$1="Ungarisch - HU",HYPERLINK(CONCATENATE("https://www.saflax.de/0-WVK-Retail/Bilder-Pictures/SAFLAX-",'Basis-Tabelle-Samen'!W50,"-",'Basis-Tabelle-Samen'!J50,"-garden-in-the-bag-hungarian.jpg")),
" ACHTUNG")))))))))))))))))))))))))))))</f>
        <v>https://www.saflax.de/0-WVK-Retail/Bilder-Pictures/SAFLAX-62909-passiflora-edulis-garden-in-the-bag-english.jpg</v>
      </c>
    </row>
    <row r="68" spans="1:43" ht="17.100000000000001" customHeight="1" x14ac:dyDescent="0.2">
      <c r="A68" s="318" t="str">
        <f>IF('Basis-Tabelle-Samen'!A25="","",IF($C$1="Deutsch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68" s="319" t="str">
        <f>'Basis-Tabelle-Samen'!I25</f>
        <v>Passiflora quadrangularis</v>
      </c>
      <c r="C68" s="316" t="str">
        <f>IF($C$1="Bulgarisch - BG",'Basis-Tabelle-Samen'!Z25,
IF($C$1="Dänisch - DK",'Basis-Tabelle-Samen'!AA25,
IF($C$1="Deutsch - DE",'Basis-Tabelle-Samen'!AB25,
IF($C$1="Englisch - UK",'Basis-Tabelle-Samen'!AC25,
IF($C$1="Estnisch - EE",'Basis-Tabelle-Samen'!AD25,
IF($C$1="Finnisch - FI",'Basis-Tabelle-Samen'!AE25,
IF($C$1="Französisch - FR",'Basis-Tabelle-Samen'!AF25,
IF($C$1="Griechisch - GR",'Basis-Tabelle-Samen'!AG25,
IF($C$1="Irisch - IE",'Basis-Tabelle-Samen'!AH25,
IF($C$1="Isländisch - IS",'Basis-Tabelle-Samen'!AI25,
IF($C$1="Italienisch - IT",'Basis-Tabelle-Samen'!AJ25,
IF($C$1="Japanisch - JP",'Basis-Tabelle-Samen'!AK25,
IF($C$1="Kroatisch - HR",'Basis-Tabelle-Samen'!AL25,
IF($C$1="Lettisch - LV",'Basis-Tabelle-Samen'!AM25,
IF($C$1="Litauisch - LT",'Basis-Tabelle-Samen'!AN25,
IF($C$1="Maltesisch - MT",'Basis-Tabelle-Samen'!AO25,
IF($C$1="Niederländisch - NL",'Basis-Tabelle-Samen'!AP25,
IF($C$1="Norwegisch - NO",'Basis-Tabelle-Samen'!AQ25,
IF($C$1="Polnisch - PL",'Basis-Tabelle-Samen'!AR25,
IF($C$1="Portugiesisch - PT",'Basis-Tabelle-Samen'!AS25,
IF($C$1="Rumänisch - RO",'Basis-Tabelle-Samen'!AT25,
IF($C$1="Schwedisch - SE",'Basis-Tabelle-Samen'!AU25,
IF($C$1="Slowakisch - SK",'Basis-Tabelle-Samen'!AV25,
IF($C$1="Slowenisch - SI",'Basis-Tabelle-Samen'!AW25,
IF($C$1="Spanisch - ES",'Basis-Tabelle-Samen'!AX25,
IF($C$1="Tschechisch - CZ",'Basis-Tabelle-Samen'!AY25,
IF($C$1="Türkisch - TR",'Basis-Tabelle-Samen'!AZ25,
IF($C$1="Ungarisch - HU",'Basis-Tabelle-Samen'!BA25,
" ACHTUNG"))))))))))))))))))))))))))))</f>
        <v>Giant Grenadilla</v>
      </c>
      <c r="D68" s="320">
        <f>'Basis-Tabelle-Samen'!F25</f>
        <v>12</v>
      </c>
      <c r="E68" s="321" t="str">
        <f>'Basis-Tabelle-Samen'!H25</f>
        <v>7 %</v>
      </c>
      <c r="F68" s="322" t="str">
        <f>IF('Basis-Tabelle-Samen'!G25="","",'Basis-Tabelle-Samen'!G25)</f>
        <v>01</v>
      </c>
      <c r="G68" s="320">
        <f>'Basis-Tabelle-Samen'!C25</f>
        <v>12349</v>
      </c>
      <c r="H68" s="323">
        <f>'Basis-Tabelle-Samen'!D25</f>
        <v>4055473123493</v>
      </c>
      <c r="I68" s="324">
        <f>'Basis-Tabelle-Samen'!E25</f>
        <v>1.85</v>
      </c>
      <c r="J68" s="325">
        <f t="shared" si="0"/>
        <v>12</v>
      </c>
      <c r="K68" s="326">
        <f>'Basis-Tabelle-Samen'!K25</f>
        <v>72349</v>
      </c>
      <c r="L68" s="323">
        <f>'Basis-Tabelle-Samen'!L25</f>
        <v>4055473723495</v>
      </c>
      <c r="M68" s="324">
        <f>'Basis-Tabelle-Samen'!M25</f>
        <v>2.4500000000000002</v>
      </c>
      <c r="N68" s="326">
        <f>IF(K68&lt;1,"",'3'!$I$15)</f>
        <v>15</v>
      </c>
      <c r="O68" s="327">
        <f>IF(K68&lt;1,"",'3'!$J$11)</f>
        <v>90</v>
      </c>
      <c r="P68" s="326">
        <f>'Basis-Tabelle-Samen'!N25</f>
        <v>82349</v>
      </c>
      <c r="Q68" s="323">
        <f>'Basis-Tabelle-Samen'!O25</f>
        <v>4055473823492</v>
      </c>
      <c r="R68" s="328">
        <f>'Basis-Tabelle-Samen'!P25</f>
        <v>3.75</v>
      </c>
      <c r="S68" s="326">
        <f>IF(R68&lt;1,"",'3'!$M$15)</f>
        <v>18</v>
      </c>
      <c r="T68" s="327">
        <f>IF(R68&lt;1,"",'3'!$N$11)</f>
        <v>72</v>
      </c>
      <c r="U68" s="326">
        <f>'Basis-Tabelle-Samen'!Q25</f>
        <v>52349</v>
      </c>
      <c r="V68" s="323">
        <f>'Basis-Tabelle-Samen'!R25</f>
        <v>4055473523491</v>
      </c>
      <c r="W68" s="324">
        <f>'Basis-Tabelle-Samen'!S25</f>
        <v>4.95</v>
      </c>
      <c r="X68" s="326">
        <f>IF(U68&lt;1,"",'3'!$Q$15)</f>
        <v>6</v>
      </c>
      <c r="Y68" s="327">
        <f>IF(U68&lt;1,"",'3'!$R$11)</f>
        <v>24</v>
      </c>
      <c r="Z68" s="326">
        <f>'Basis-Tabelle-Samen'!T25</f>
        <v>32349</v>
      </c>
      <c r="AA68" s="323">
        <f>'Basis-Tabelle-Samen'!U25</f>
        <v>4055473323497</v>
      </c>
      <c r="AB68" s="324">
        <f>'Basis-Tabelle-Samen'!V25</f>
        <v>6.75</v>
      </c>
      <c r="AC68" s="326">
        <f>IF(Z68&lt;1,"",'3'!$U$15)</f>
        <v>6</v>
      </c>
      <c r="AD68" s="327">
        <f>IF(Z68&lt;1,"",'3'!$V$11)</f>
        <v>24</v>
      </c>
      <c r="AE68" s="326">
        <f>'Basis-Tabelle-Samen'!W25</f>
        <v>62349</v>
      </c>
      <c r="AF68" s="323">
        <f>'Basis-Tabelle-Samen'!X25</f>
        <v>4055473623498</v>
      </c>
      <c r="AG68" s="324">
        <f>'Basis-Tabelle-Samen'!Y25</f>
        <v>2.95</v>
      </c>
      <c r="AH68" s="326">
        <f>IF(AE68&lt;1,"",'3'!$Y$15)</f>
        <v>8</v>
      </c>
      <c r="AI68" s="327">
        <f>IF(AE68&lt;1,"",'3'!$Z$11)</f>
        <v>64</v>
      </c>
      <c r="AJ68" s="329"/>
      <c r="AK68" s="316" t="str">
        <f>IF(G68&lt;1,"",
IF($C$1="Bulgarisch - BG",HYPERLINK(CONCATENATE("https://www.saflax.de/0-WVK-Retail/Bilder-Pictures/SAFLAX-",'Basis-Tabelle-Samen'!C25,"-",'Basis-Tabelle-Samen'!J25,"-seed-package-front-cr-bulgarian.jpg")),
IF($C$1="Dänisch - DK",HYPERLINK(CONCATENATE("https://www.saflax.de/0-WVK-Retail/Bilder-Pictures/SAFLAX-",'Basis-Tabelle-Samen'!C25,"-",'Basis-Tabelle-Samen'!J25,"-seed-package-front-cr-danish.jpg")),
IF($C$1="Deutsch - DE",HYPERLINK(CONCATENATE("https://www.saflax.de/0-WVK-Retail/Bilder-Pictures/SAFLAX-",'Basis-Tabelle-Samen'!C25,"-",'Basis-Tabelle-Samen'!J25,"-seed-package-front-cr-german.jpg")),
IF($C$1="Englisch - UK",HYPERLINK(CONCATENATE("https://www.saflax.de/0-WVK-Retail/Bilder-Pictures/SAFLAX-",'Basis-Tabelle-Samen'!C25,"-",'Basis-Tabelle-Samen'!J25,"-seed-package-front-cr-english.jpg")),
IF($C$1="Estnisch - EE",HYPERLINK(CONCATENATE("https://www.saflax.de/0-WVK-Retail/Bilder-Pictures/SAFLAX-",'Basis-Tabelle-Samen'!C25,"-",'Basis-Tabelle-Samen'!J25,"-seed-package-front-cr-estonian.jpg")),
IF($C$1="Finnisch - FI",HYPERLINK(CONCATENATE("https://www.saflax.de/0-WVK-Retail/Bilder-Pictures/SAFLAX-",'Basis-Tabelle-Samen'!C25,"-",'Basis-Tabelle-Samen'!J25,"-seed-package-front-cr-finnish.jpg")),
IF($C$1="Französisch - FR",HYPERLINK(CONCATENATE("https://www.saflax.de/0-WVK-Retail/Bilder-Pictures/SAFLAX-",'Basis-Tabelle-Samen'!C25,"-",'Basis-Tabelle-Samen'!J25,"-seed-package-front-cr-french.jpg")),
IF($C$1="Griechisch - GR",HYPERLINK(CONCATENATE("https://www.saflax.de/0-WVK-Retail/Bilder-Pictures/SAFLAX-",'Basis-Tabelle-Samen'!C25,"-",'Basis-Tabelle-Samen'!J25,"-seed-package-front-cr-greek.jpg")),
IF($C$1="Irisch - IE",HYPERLINK(CONCATENATE("https://www.saflax.de/0-WVK-Retail/Bilder-Pictures/SAFLAX-",'Basis-Tabelle-Samen'!C25,"-",'Basis-Tabelle-Samen'!J25,"-seed-package-front-cr-irish.jpg")),
IF($C$1="Isländisch - IS",HYPERLINK(CONCATENATE("https://www.saflax.de/0-WVK-Retail/Bilder-Pictures/SAFLAX-",'Basis-Tabelle-Samen'!C25,"-",'Basis-Tabelle-Samen'!J25,"-seed-package-front-cr-icelandic.jpg")),
IF($C$1="Italienisch - IT",HYPERLINK(CONCATENATE("https://www.saflax.de/0-WVK-Retail/Bilder-Pictures/SAFLAX-",'Basis-Tabelle-Samen'!C25,"-",'Basis-Tabelle-Samen'!J25,"-seed-package-front-cr-italian.jpg")),
IF($C$1="Japanisch - JP",HYPERLINK(CONCATENATE("https://www.saflax.de/0-WVK-Retail/Bilder-Pictures/SAFLAX-",'Basis-Tabelle-Samen'!C25,"-",'Basis-Tabelle-Samen'!J25,"-seed-package-front-cr-japanese.jpg")),
IF($C$1="Kroatisch - HR",HYPERLINK(CONCATENATE("https://www.saflax.de/0-WVK-Retail/Bilder-Pictures/SAFLAX-",'Basis-Tabelle-Samen'!C25,"-",'Basis-Tabelle-Samen'!J25,"-seed-package-front-cr-croatian.jpg")),
IF($C$1="Lettisch - LV",HYPERLINK(CONCATENATE("https://www.saflax.de/0-WVK-Retail/Bilder-Pictures/SAFLAX-",'Basis-Tabelle-Samen'!C25,"-",'Basis-Tabelle-Samen'!J25,"-seed-package-front-cr-latvian.jpg")),
IF($C$1="Litauisch - LT",HYPERLINK(CONCATENATE("https://www.saflax.de/0-WVK-Retail/Bilder-Pictures/SAFLAX-",'Basis-Tabelle-Samen'!C25,"-",'Basis-Tabelle-Samen'!J25,"-seed-package-front-cr-lithuanian.jpg")),
IF($C$1="Maltesisch - MT",HYPERLINK(CONCATENATE("https://www.saflax.de/0-WVK-Retail/Bilder-Pictures/SAFLAX-",'Basis-Tabelle-Samen'!C25,"-",'Basis-Tabelle-Samen'!J25,"-seed-package-front-cr-maltese.jpg")),
IF($C$1="Niederländisch - NL",HYPERLINK(CONCATENATE("https://www.saflax.de/0-WVK-Retail/Bilder-Pictures/SAFLAX-",'Basis-Tabelle-Samen'!C25,"-",'Basis-Tabelle-Samen'!J25,"-seed-package-front-cr-dutch.jpg")),
IF($C$1="Norwegisch - NO",HYPERLINK(CONCATENATE("https://www.saflax.de/0-WVK-Retail/Bilder-Pictures/SAFLAX-",'Basis-Tabelle-Samen'!C25,"-",'Basis-Tabelle-Samen'!J25,"-seed-package-front-cr-nowegian.jpg")),
IF($C$1="Polnisch - PL",HYPERLINK(CONCATENATE("https://www.saflax.de/0-WVK-Retail/Bilder-Pictures/SAFLAX-",'Basis-Tabelle-Samen'!C25,"-",'Basis-Tabelle-Samen'!J25,"-seed-package-front-cr-polish.jpg")),
IF($C$1="Portugiesisch - PT",HYPERLINK(CONCATENATE("https://www.saflax.de/0-WVK-Retail/Bilder-Pictures/SAFLAX-",'Basis-Tabelle-Samen'!C25,"-",'Basis-Tabelle-Samen'!J25,"-seed-package-front-cr-portuguese.jpg")),
IF($C$1="Rumänisch - RO",HYPERLINK(CONCATENATE("https://www.saflax.de/0-WVK-Retail/Bilder-Pictures/SAFLAX-",'Basis-Tabelle-Samen'!C25,"-",'Basis-Tabelle-Samen'!J25,"-seed-package-front-cr-romanian.jpg")),
IF($C$1="Schwedisch - SE",HYPERLINK(CONCATENATE("https://www.saflax.de/0-WVK-Retail/Bilder-Pictures/SAFLAX-",'Basis-Tabelle-Samen'!C25,"-",'Basis-Tabelle-Samen'!J25,"-seed-package-front-cr-swedish.jpg")),
IF($C$1="Slowakisch - SK",HYPERLINK(CONCATENATE("https://www.saflax.de/0-WVK-Retail/Bilder-Pictures/SAFLAX-",'Basis-Tabelle-Samen'!C25,"-",'Basis-Tabelle-Samen'!J25,"-seed-package-front-cr-slovak.jpg")),
IF($C$1="Slowenisch - SI",HYPERLINK(CONCATENATE("https://www.saflax.de/0-WVK-Retail/Bilder-Pictures/SAFLAX-",'Basis-Tabelle-Samen'!C25,"-",'Basis-Tabelle-Samen'!J25,"-seed-package-front-cr-slovenian.jpg")),
IF($C$1="Spanisch - ES",HYPERLINK(CONCATENATE("https://www.saflax.de/0-WVK-Retail/Bilder-Pictures/SAFLAX-",'Basis-Tabelle-Samen'!C25,"-",'Basis-Tabelle-Samen'!J25,"-seed-package-front-cr-spanish.jpg")),
IF($C$1="Tschechisch - CZ",HYPERLINK(CONCATENATE("https://www.saflax.de/0-WVK-Retail/Bilder-Pictures/SAFLAX-",'Basis-Tabelle-Samen'!C25,"-",'Basis-Tabelle-Samen'!J25,"-seed-package-front-cr-czech.jpg")),
IF($C$1="Türkisch - TR",HYPERLINK(CONCATENATE("https://www.saflax.de/0-WVK-Retail/Bilder-Pictures/SAFLAX-",'Basis-Tabelle-Samen'!C25,"-",'Basis-Tabelle-Samen'!J25,"-seed-package-front-cr-turkish.jpg")),
IF($C$1="Ungarisch - HU",HYPERLINK(CONCATENATE("https://www.saflax.de/0-WVK-Retail/Bilder-Pictures/SAFLAX-",'Basis-Tabelle-Samen'!C25,"-",'Basis-Tabelle-Samen'!J25,"-seed-package-front-cr-hungarian.jpg")),
" ACHTUNG")))))))))))))))))))))))))))))</f>
        <v>https://www.saflax.de/0-WVK-Retail/Bilder-Pictures/SAFLAX-12349-passiflora-quadrangularis-seed-package-front-cr-english.jpg</v>
      </c>
      <c r="AL68" s="330" t="str">
        <f>IF(G68&lt;1,"",
IF($C$1="Bulgarisch - BG",HYPERLINK(CONCATENATE("https://www.saflax.de/0-WVK-Retail/Bilder-Pictures/SAFLAX-",'Basis-Tabelle-Samen'!C25,"-",'Basis-Tabelle-Samen'!J25,"-seed-package-back-cr-bulgarian.jpg")),
IF($C$1="Dänisch - DK",HYPERLINK(CONCATENATE("https://www.saflax.de/0-WVK-Retail/Bilder-Pictures/SAFLAX-",'Basis-Tabelle-Samen'!C25,"-",'Basis-Tabelle-Samen'!J25,"-seed-package-back-cr-danish.jpg")),
IF($C$1="Deutsch - DE",HYPERLINK(CONCATENATE("https://www.saflax.de/0-WVK-Retail/Bilder-Pictures/SAFLAX-",'Basis-Tabelle-Samen'!C25,"-",'Basis-Tabelle-Samen'!J25,"-seed-package-back-cr-german.jpg")),
IF($C$1="Englisch - UK",HYPERLINK(CONCATENATE("https://www.saflax.de/0-WVK-Retail/Bilder-Pictures/SAFLAX-",'Basis-Tabelle-Samen'!C25,"-",'Basis-Tabelle-Samen'!J25,"-seed-package-back-cr-english.jpg")),
IF($C$1="Estnisch - EE",HYPERLINK(CONCATENATE("https://www.saflax.de/0-WVK-Retail/Bilder-Pictures/SAFLAX-",'Basis-Tabelle-Samen'!C25,"-",'Basis-Tabelle-Samen'!J25,"-seed-package-back-cr-estonian.jpg")),
IF($C$1="Finnisch - FI",HYPERLINK(CONCATENATE("https://www.saflax.de/0-WVK-Retail/Bilder-Pictures/SAFLAX-",'Basis-Tabelle-Samen'!C25,"-",'Basis-Tabelle-Samen'!J25,"-seed-package-back-cr-finnish.jpg")),
IF($C$1="Französisch - FR",HYPERLINK(CONCATENATE("https://www.saflax.de/0-WVK-Retail/Bilder-Pictures/SAFLAX-",'Basis-Tabelle-Samen'!C25,"-",'Basis-Tabelle-Samen'!J25,"-seed-package-back-cr-french.jpg")),
IF($C$1="Griechisch - GR",HYPERLINK(CONCATENATE("https://www.saflax.de/0-WVK-Retail/Bilder-Pictures/SAFLAX-",'Basis-Tabelle-Samen'!C25,"-",'Basis-Tabelle-Samen'!J25,"-seed-package-back-cr-greek.jpg")),
IF($C$1="Irisch - IE",HYPERLINK(CONCATENATE("https://www.saflax.de/0-WVK-Retail/Bilder-Pictures/SAFLAX-",'Basis-Tabelle-Samen'!C25,"-",'Basis-Tabelle-Samen'!J25,"-seed-package-back-cr-irish.jpg")),
IF($C$1="Isländisch - IS",HYPERLINK(CONCATENATE("https://www.saflax.de/0-WVK-Retail/Bilder-Pictures/SAFLAX-",'Basis-Tabelle-Samen'!C25,"-",'Basis-Tabelle-Samen'!J25,"-seed-package-back-cr-icelandic.jpg")),
IF($C$1="Italienisch - IT",HYPERLINK(CONCATENATE("https://www.saflax.de/0-WVK-Retail/Bilder-Pictures/SAFLAX-",'Basis-Tabelle-Samen'!C25,"-",'Basis-Tabelle-Samen'!J25,"-seed-package-back-cr-italian.jpg")),
IF($C$1="Japanisch - JP",HYPERLINK(CONCATENATE("https://www.saflax.de/0-WVK-Retail/Bilder-Pictures/SAFLAX-",'Basis-Tabelle-Samen'!C25,"-",'Basis-Tabelle-Samen'!J25,"-seed-package-back-cr-japanese.jpg")),
IF($C$1="Kroatisch - HR",HYPERLINK(CONCATENATE("https://www.saflax.de/0-WVK-Retail/Bilder-Pictures/SAFLAX-",'Basis-Tabelle-Samen'!C25,"-",'Basis-Tabelle-Samen'!J25,"-seed-package-back-cr-croatian.jpg")),
IF($C$1="Lettisch - LV",HYPERLINK(CONCATENATE("https://www.saflax.de/0-WVK-Retail/Bilder-Pictures/SAFLAX-",'Basis-Tabelle-Samen'!C25,"-",'Basis-Tabelle-Samen'!J25,"-seed-package-back-cr-latvian.jpg")),
IF($C$1="Litauisch - LT",HYPERLINK(CONCATENATE("https://www.saflax.de/0-WVK-Retail/Bilder-Pictures/SAFLAX-",'Basis-Tabelle-Samen'!C25,"-",'Basis-Tabelle-Samen'!J25,"-seed-package-back-cr-lithuanian.jpg")),
IF($C$1="Maltesisch - MT",HYPERLINK(CONCATENATE("https://www.saflax.de/0-WVK-Retail/Bilder-Pictures/SAFLAX-",'Basis-Tabelle-Samen'!C25,"-",'Basis-Tabelle-Samen'!J25,"-seed-package-back-cr-maltese.jpg")),
IF($C$1="Niederländisch - NL",HYPERLINK(CONCATENATE("https://www.saflax.de/0-WVK-Retail/Bilder-Pictures/SAFLAX-",'Basis-Tabelle-Samen'!C25,"-",'Basis-Tabelle-Samen'!J25,"-seed-package-back-cr-dutch.jpg")),
IF($C$1="Norwegisch - NO",HYPERLINK(CONCATENATE("https://www.saflax.de/0-WVK-Retail/Bilder-Pictures/SAFLAX-",'Basis-Tabelle-Samen'!C25,"-",'Basis-Tabelle-Samen'!J25,"-seed-package-back-cr-nowegian.jpg")),
IF($C$1="Polnisch - PL",HYPERLINK(CONCATENATE("https://www.saflax.de/0-WVK-Retail/Bilder-Pictures/SAFLAX-",'Basis-Tabelle-Samen'!C25,"-",'Basis-Tabelle-Samen'!J25,"-seed-package-back-cr-polish.jpg")),
IF($C$1="Portugiesisch - PT",HYPERLINK(CONCATENATE("https://www.saflax.de/0-WVK-Retail/Bilder-Pictures/SAFLAX-",'Basis-Tabelle-Samen'!C25,"-",'Basis-Tabelle-Samen'!J25,"-seed-package-back-cr-portuguese.jpg")),
IF($C$1="Rumänisch - RO",HYPERLINK(CONCATENATE("https://www.saflax.de/0-WVK-Retail/Bilder-Pictures/SAFLAX-",'Basis-Tabelle-Samen'!C25,"-",'Basis-Tabelle-Samen'!J25,"-seed-package-back-cr-romanian.jpg")),
IF($C$1="Schwedisch - SE",HYPERLINK(CONCATENATE("https://www.saflax.de/0-WVK-Retail/Bilder-Pictures/SAFLAX-",'Basis-Tabelle-Samen'!C25,"-",'Basis-Tabelle-Samen'!J25,"-seed-package-back-cr-swedish.jpg")),
IF($C$1="Slowakisch - SK",HYPERLINK(CONCATENATE("https://www.saflax.de/0-WVK-Retail/Bilder-Pictures/SAFLAX-",'Basis-Tabelle-Samen'!C25,"-",'Basis-Tabelle-Samen'!J25,"-seed-package-back-cr-slovak.jpg")),
IF($C$1="Slowenisch - SI",HYPERLINK(CONCATENATE("https://www.saflax.de/0-WVK-Retail/Bilder-Pictures/SAFLAX-",'Basis-Tabelle-Samen'!C25,"-",'Basis-Tabelle-Samen'!J25,"-seed-package-back-cr-slovenian.jpg")),
IF($C$1="Spanisch - ES",HYPERLINK(CONCATENATE("https://www.saflax.de/0-WVK-Retail/Bilder-Pictures/SAFLAX-",'Basis-Tabelle-Samen'!C25,"-",'Basis-Tabelle-Samen'!J25,"-seed-package-back-cr-spanish.jpg")),
IF($C$1="Tschechisch - CZ",HYPERLINK(CONCATENATE("https://www.saflax.de/0-WVK-Retail/Bilder-Pictures/SAFLAX-",'Basis-Tabelle-Samen'!C25,"-",'Basis-Tabelle-Samen'!J25,"-seed-package-back-cr-czech.jpg")),
IF($C$1="Türkisch - TR",HYPERLINK(CONCATENATE("https://www.saflax.de/0-WVK-Retail/Bilder-Pictures/SAFLAX-",'Basis-Tabelle-Samen'!C25,"-",'Basis-Tabelle-Samen'!J25,"-seed-package-back-cr-turkish.jpg")),
IF($C$1="Ungarisch - HU",HYPERLINK(CONCATENATE("https://www.saflax.de/0-WVK-Retail/Bilder-Pictures/SAFLAX-",'Basis-Tabelle-Samen'!C25,"-",'Basis-Tabelle-Samen'!J25,"-seed-package-back-cr-hungarian.jpg")),
" ACHTUNG")))))))))))))))))))))))))))))</f>
        <v>https://www.saflax.de/0-WVK-Retail/Bilder-Pictures/SAFLAX-12349-passiflora-quadrangularis-seed-package-back-cr-english.jpg</v>
      </c>
      <c r="AM68" s="330" t="str">
        <f>IF(H68&lt;1,"",
IF($C$1="Bulgarisch - BG",HYPERLINK(CONCATENATE("https://www.saflax.de/0-WVK-Retail/Bilder-Pictures/SAFLAX-",'Basis-Tabelle-Samen'!K25,"-",'Basis-Tabelle-Samen'!J25,"-garden-to-go-mini-bulgarian.jpg")),
IF($C$1="Dänisch - DK",HYPERLINK(CONCATENATE("https://www.saflax.de/0-WVK-Retail/Bilder-Pictures/SAFLAX-",'Basis-Tabelle-Samen'!K25,"-",'Basis-Tabelle-Samen'!J25,"-garden-to-go-mini-danish.jpg")),
IF($C$1="Deutsch - DE",HYPERLINK(CONCATENATE("https://www.saflax.de/0-WVK-Retail/Bilder-Pictures/SAFLAX-",'Basis-Tabelle-Samen'!K25,"-",'Basis-Tabelle-Samen'!J25,"-garden-to-go-mini-german.jpg")),
IF($C$1="Englisch - UK",HYPERLINK(CONCATENATE("https://www.saflax.de/0-WVK-Retail/Bilder-Pictures/SAFLAX-",'Basis-Tabelle-Samen'!K25,"-",'Basis-Tabelle-Samen'!J25,"-garden-to-go-mini-english.jpg")),
IF($C$1="Estnisch - EE",HYPERLINK(CONCATENATE("https://www.saflax.de/0-WVK-Retail/Bilder-Pictures/SAFLAX-",'Basis-Tabelle-Samen'!K25,"-",'Basis-Tabelle-Samen'!J25,"-garden-to-go-mini-estonian.jpg")),
IF($C$1="Finnisch - FI",HYPERLINK(CONCATENATE("https://www.saflax.de/0-WVK-Retail/Bilder-Pictures/SAFLAX-",'Basis-Tabelle-Samen'!K25,"-",'Basis-Tabelle-Samen'!J25,"-garden-to-go-mini-finnish.jpg")),
IF($C$1="Französisch - FR",HYPERLINK(CONCATENATE("https://www.saflax.de/0-WVK-Retail/Bilder-Pictures/SAFLAX-",'Basis-Tabelle-Samen'!K25,"-",'Basis-Tabelle-Samen'!J25,"-garden-to-go-mini-french.jpg")),
IF($C$1="Griechisch - GR",HYPERLINK(CONCATENATE("https://www.saflax.de/0-WVK-Retail/Bilder-Pictures/SAFLAX-",'Basis-Tabelle-Samen'!K25,"-",'Basis-Tabelle-Samen'!J25,"-garden-to-go-mini-greek.jpg")),
IF($C$1="Irisch - IE",HYPERLINK(CONCATENATE("https://www.saflax.de/0-WVK-Retail/Bilder-Pictures/SAFLAX-",'Basis-Tabelle-Samen'!K25,"-",'Basis-Tabelle-Samen'!J25,"-garden-to-go-mini-irish.jpg")),
IF($C$1="Isländisch - IS",HYPERLINK(CONCATENATE("https://www.saflax.de/0-WVK-Retail/Bilder-Pictures/SAFLAX-",'Basis-Tabelle-Samen'!K25,"-",'Basis-Tabelle-Samen'!J25,"-garden-to-go-mini-icelandic.jpg")),
IF($C$1="Italienisch - IT",HYPERLINK(CONCATENATE("https://www.saflax.de/0-WVK-Retail/Bilder-Pictures/SAFLAX-",'Basis-Tabelle-Samen'!K25,"-",'Basis-Tabelle-Samen'!J25,"-garden-to-go-mini-italian.jpg")),
IF($C$1="Japanisch - JP",HYPERLINK(CONCATENATE("https://www.saflax.de/0-WVK-Retail/Bilder-Pictures/SAFLAX-",'Basis-Tabelle-Samen'!K25,"-",'Basis-Tabelle-Samen'!J25,"-garden-to-go-mini-japanese.jpg")),
IF($C$1="Kroatisch - HR",HYPERLINK(CONCATENATE("https://www.saflax.de/0-WVK-Retail/Bilder-Pictures/SAFLAX-",'Basis-Tabelle-Samen'!K25,"-",'Basis-Tabelle-Samen'!J25,"-garden-to-go-mini-croatian.jpg")),
IF($C$1="Lettisch - LV",HYPERLINK(CONCATENATE("https://www.saflax.de/0-WVK-Retail/Bilder-Pictures/SAFLAX-",'Basis-Tabelle-Samen'!K25,"-",'Basis-Tabelle-Samen'!J25,"-garden-to-go-mini-latvian.jpg")),
IF($C$1="Litauisch - LT",HYPERLINK(CONCATENATE("https://www.saflax.de/0-WVK-Retail/Bilder-Pictures/SAFLAX-",'Basis-Tabelle-Samen'!K25,"-",'Basis-Tabelle-Samen'!J25,"-garden-to-go-mini-lithuanian.jpg")),
IF($C$1="Maltesisch - MT",HYPERLINK(CONCATENATE("https://www.saflax.de/0-WVK-Retail/Bilder-Pictures/SAFLAX-",'Basis-Tabelle-Samen'!K25,"-",'Basis-Tabelle-Samen'!J25,"-garden-to-go-mini-maltese.jpg")),
IF($C$1="Niederländisch - NL",HYPERLINK(CONCATENATE("https://www.saflax.de/0-WVK-Retail/Bilder-Pictures/SAFLAX-",'Basis-Tabelle-Samen'!K25,"-",'Basis-Tabelle-Samen'!J25,"-garden-to-go-mini-dutch.jpg")),
IF($C$1="Norwegisch - NO",HYPERLINK(CONCATENATE("https://www.saflax.de/0-WVK-Retail/Bilder-Pictures/SAFLAX-",'Basis-Tabelle-Samen'!K25,"-",'Basis-Tabelle-Samen'!J25,"-garden-to-go-mini-nowegian.jpg")),
IF($C$1="Polnisch - PL",HYPERLINK(CONCATENATE("https://www.saflax.de/0-WVK-Retail/Bilder-Pictures/SAFLAX-",'Basis-Tabelle-Samen'!K25,"-",'Basis-Tabelle-Samen'!J25,"-garden-to-go-mini-polish.jpg")),
IF($C$1="Portugiesisch - PT",HYPERLINK(CONCATENATE("https://www.saflax.de/0-WVK-Retail/Bilder-Pictures/SAFLAX-",'Basis-Tabelle-Samen'!K25,"-",'Basis-Tabelle-Samen'!J25,"-garden-to-go-mini-portuguese.jpg")),
IF($C$1="Rumänisch - RO",HYPERLINK(CONCATENATE("https://www.saflax.de/0-WVK-Retail/Bilder-Pictures/SAFLAX-",'Basis-Tabelle-Samen'!K25,"-",'Basis-Tabelle-Samen'!J25,"-garden-to-go-mini-romanian.jpg")),
IF($C$1="Schwedisch - SE",HYPERLINK(CONCATENATE("https://www.saflax.de/0-WVK-Retail/Bilder-Pictures/SAFLAX-",'Basis-Tabelle-Samen'!K25,"-",'Basis-Tabelle-Samen'!J25,"-garden-to-go-mini-swedish.jpg")),
IF($C$1="Slowakisch - SK",HYPERLINK(CONCATENATE("https://www.saflax.de/0-WVK-Retail/Bilder-Pictures/SAFLAX-",'Basis-Tabelle-Samen'!K25,"-",'Basis-Tabelle-Samen'!J25,"-garden-to-go-mini-slovak.jpg")),
IF($C$1="Slowenisch - SI",HYPERLINK(CONCATENATE("https://www.saflax.de/0-WVK-Retail/Bilder-Pictures/SAFLAX-",'Basis-Tabelle-Samen'!K25,"-",'Basis-Tabelle-Samen'!J25,"-garden-to-go-mini-slovenian.jpg")),
IF($C$1="Spanisch - ES",HYPERLINK(CONCATENATE("https://www.saflax.de/0-WVK-Retail/Bilder-Pictures/SAFLAX-",'Basis-Tabelle-Samen'!K25,"-",'Basis-Tabelle-Samen'!J25,"-garden-to-go-mini-spanish.jpg")),
IF($C$1="Tschechisch - CZ",HYPERLINK(CONCATENATE("https://www.saflax.de/0-WVK-Retail/Bilder-Pictures/SAFLAX-",'Basis-Tabelle-Samen'!K25,"-",'Basis-Tabelle-Samen'!J25,"-garden-to-go-mini-czech.jpg")),
IF($C$1="Türkisch - TR",HYPERLINK(CONCATENATE("https://www.saflax.de/0-WVK-Retail/Bilder-Pictures/SAFLAX-",'Basis-Tabelle-Samen'!K25,"-",'Basis-Tabelle-Samen'!J25,"-garden-to-go-mini-turkish.jpg")),
IF($C$1="Ungarisch - HU",HYPERLINK(CONCATENATE("https://www.saflax.de/0-WVK-Retail/Bilder-Pictures/SAFLAX-",'Basis-Tabelle-Samen'!K25,"-",'Basis-Tabelle-Samen'!J25,"-garden-to-go-mini-hungarian.jpg")),
" ACHTUNG")))))))))))))))))))))))))))))</f>
        <v>https://www.saflax.de/0-WVK-Retail/Bilder-Pictures/SAFLAX-72349-passiflora-quadrangularis-garden-to-go-mini-english.jpg</v>
      </c>
      <c r="AN68" s="330" t="str">
        <f>IF(I68&lt;1,"",
IF($C$1="Bulgarisch - BG",HYPERLINK(CONCATENATE("https://www.saflax.de/0-WVK-Retail/Bilder-Pictures/SAFLAX-",'Basis-Tabelle-Samen'!N25,"-",'Basis-Tabelle-Samen'!J25,"-garden-to-go-lite-bulgarian.jpg")),
IF($C$1="Dänisch - DK",HYPERLINK(CONCATENATE("https://www.saflax.de/0-WVK-Retail/Bilder-Pictures/SAFLAX-",'Basis-Tabelle-Samen'!N25,"-",'Basis-Tabelle-Samen'!J25,"-garden-to-go-lite-danish.jpg")),
IF($C$1="Deutsch - DE",HYPERLINK(CONCATENATE("https://www.saflax.de/0-WVK-Retail/Bilder-Pictures/SAFLAX-",'Basis-Tabelle-Samen'!N25,"-",'Basis-Tabelle-Samen'!J25,"-garden-to-go-lite-german.jpg")),
IF($C$1="Englisch - UK",HYPERLINK(CONCATENATE("https://www.saflax.de/0-WVK-Retail/Bilder-Pictures/SAFLAX-",'Basis-Tabelle-Samen'!N25,"-",'Basis-Tabelle-Samen'!J25,"-garden-to-go-lite-english.jpg")),
IF($C$1="Estnisch - EE",HYPERLINK(CONCATENATE("https://www.saflax.de/0-WVK-Retail/Bilder-Pictures/SAFLAX-",'Basis-Tabelle-Samen'!N25,"-",'Basis-Tabelle-Samen'!J25,"-garden-to-go-lite-estonian.jpg")),
IF($C$1="Finnisch - FI",HYPERLINK(CONCATENATE("https://www.saflax.de/0-WVK-Retail/Bilder-Pictures/SAFLAX-",'Basis-Tabelle-Samen'!N25,"-",'Basis-Tabelle-Samen'!J25,"-garden-to-go-lite-finnish.jpg")),
IF($C$1="Französisch - FR",HYPERLINK(CONCATENATE("https://www.saflax.de/0-WVK-Retail/Bilder-Pictures/SAFLAX-",'Basis-Tabelle-Samen'!N25,"-",'Basis-Tabelle-Samen'!J25,"-garden-to-go-lite-french.jpg")),
IF($C$1="Griechisch - GR",HYPERLINK(CONCATENATE("https://www.saflax.de/0-WVK-Retail/Bilder-Pictures/SAFLAX-",'Basis-Tabelle-Samen'!N25,"-",'Basis-Tabelle-Samen'!J25,"-garden-to-go-lite-greek.jpg")),
IF($C$1="Irisch - IE",HYPERLINK(CONCATENATE("https://www.saflax.de/0-WVK-Retail/Bilder-Pictures/SAFLAX-",'Basis-Tabelle-Samen'!N25,"-",'Basis-Tabelle-Samen'!J25,"-garden-to-go-lite-irish.jpg")),
IF($C$1="Isländisch - IS",HYPERLINK(CONCATENATE("https://www.saflax.de/0-WVK-Retail/Bilder-Pictures/SAFLAX-",'Basis-Tabelle-Samen'!N25,"-",'Basis-Tabelle-Samen'!J25,"-garden-to-go-lite-icelandic.jpg")),
IF($C$1="Italienisch - IT",HYPERLINK(CONCATENATE("https://www.saflax.de/0-WVK-Retail/Bilder-Pictures/SAFLAX-",'Basis-Tabelle-Samen'!N25,"-",'Basis-Tabelle-Samen'!J25,"-garden-to-go-lite-italian.jpg")),
IF($C$1="Japanisch - JP",HYPERLINK(CONCATENATE("https://www.saflax.de/0-WVK-Retail/Bilder-Pictures/SAFLAX-",'Basis-Tabelle-Samen'!N25,"-",'Basis-Tabelle-Samen'!J25,"-garden-to-go-lite-japanese.jpg")),
IF($C$1="Kroatisch - HR",HYPERLINK(CONCATENATE("https://www.saflax.de/0-WVK-Retail/Bilder-Pictures/SAFLAX-",'Basis-Tabelle-Samen'!N25,"-",'Basis-Tabelle-Samen'!J25,"-garden-to-go-lite-croatian.jpg")),
IF($C$1="Lettisch - LV",HYPERLINK(CONCATENATE("https://www.saflax.de/0-WVK-Retail/Bilder-Pictures/SAFLAX-",'Basis-Tabelle-Samen'!N25,"-",'Basis-Tabelle-Samen'!J25,"-garden-to-go-lite-latvian.jpg")),
IF($C$1="Litauisch - LT",HYPERLINK(CONCATENATE("https://www.saflax.de/0-WVK-Retail/Bilder-Pictures/SAFLAX-",'Basis-Tabelle-Samen'!N25,"-",'Basis-Tabelle-Samen'!J25,"-garden-to-go-lite-lithuanian.jpg")),
IF($C$1="Maltesisch - MT",HYPERLINK(CONCATENATE("https://www.saflax.de/0-WVK-Retail/Bilder-Pictures/SAFLAX-",'Basis-Tabelle-Samen'!N25,"-",'Basis-Tabelle-Samen'!J25,"-garden-to-go-lite-maltese.jpg")),
IF($C$1="Niederländisch - NL",HYPERLINK(CONCATENATE("https://www.saflax.de/0-WVK-Retail/Bilder-Pictures/SAFLAX-",'Basis-Tabelle-Samen'!N25,"-",'Basis-Tabelle-Samen'!J25,"-garden-to-go-lite-dutch.jpg")),
IF($C$1="Norwegisch - NO",HYPERLINK(CONCATENATE("https://www.saflax.de/0-WVK-Retail/Bilder-Pictures/SAFLAX-",'Basis-Tabelle-Samen'!N25,"-",'Basis-Tabelle-Samen'!J25,"-garden-to-go-lite-nowegian.jpg")),
IF($C$1="Polnisch - PL",HYPERLINK(CONCATENATE("https://www.saflax.de/0-WVK-Retail/Bilder-Pictures/SAFLAX-",'Basis-Tabelle-Samen'!N25,"-",'Basis-Tabelle-Samen'!J25,"-garden-to-go-lite-polish.jpg")),
IF($C$1="Portugiesisch - PT",HYPERLINK(CONCATENATE("https://www.saflax.de/0-WVK-Retail/Bilder-Pictures/SAFLAX-",'Basis-Tabelle-Samen'!N25,"-",'Basis-Tabelle-Samen'!J25,"-garden-to-go-lite-portuguese.jpg")),
IF($C$1="Rumänisch - RO",HYPERLINK(CONCATENATE("https://www.saflax.de/0-WVK-Retail/Bilder-Pictures/SAFLAX-",'Basis-Tabelle-Samen'!N25,"-",'Basis-Tabelle-Samen'!J25,"-garden-to-go-lite-romanian.jpg")),
IF($C$1="Schwedisch - SE",HYPERLINK(CONCATENATE("https://www.saflax.de/0-WVK-Retail/Bilder-Pictures/SAFLAX-",'Basis-Tabelle-Samen'!N25,"-",'Basis-Tabelle-Samen'!J25,"-garden-to-go-lite-swedish.jpg")),
IF($C$1="Slowakisch - SK",HYPERLINK(CONCATENATE("https://www.saflax.de/0-WVK-Retail/Bilder-Pictures/SAFLAX-",'Basis-Tabelle-Samen'!N25,"-",'Basis-Tabelle-Samen'!J25,"-garden-to-go-lite-slovak.jpg")),
IF($C$1="Slowenisch - SI",HYPERLINK(CONCATENATE("https://www.saflax.de/0-WVK-Retail/Bilder-Pictures/SAFLAX-",'Basis-Tabelle-Samen'!N25,"-",'Basis-Tabelle-Samen'!J25,"-garden-to-go-lite-slovenian.jpg")),
IF($C$1="Spanisch - ES",HYPERLINK(CONCATENATE("https://www.saflax.de/0-WVK-Retail/Bilder-Pictures/SAFLAX-",'Basis-Tabelle-Samen'!N25,"-",'Basis-Tabelle-Samen'!J25,"-garden-to-go-lite-spanish.jpg")),
IF($C$1="Tschechisch - CZ",HYPERLINK(CONCATENATE("https://www.saflax.de/0-WVK-Retail/Bilder-Pictures/SAFLAX-",'Basis-Tabelle-Samen'!N25,"-",'Basis-Tabelle-Samen'!J25,"-garden-to-go-lite-czech.jpg")),
IF($C$1="Türkisch - TR",HYPERLINK(CONCATENATE("https://www.saflax.de/0-WVK-Retail/Bilder-Pictures/SAFLAX-",'Basis-Tabelle-Samen'!N25,"-",'Basis-Tabelle-Samen'!J25,"-garden-to-go-lite-turkish.jpg")),
IF($C$1="Ungarisch - HU",HYPERLINK(CONCATENATE("https://www.saflax.de/0-WVK-Retail/Bilder-Pictures/SAFLAX-",'Basis-Tabelle-Samen'!N25,"-",'Basis-Tabelle-Samen'!J25,"-garden-to-go-lite-hungarian.jpg")),
" ACHTUNG")))))))))))))))))))))))))))))</f>
        <v>https://www.saflax.de/0-WVK-Retail/Bilder-Pictures/SAFLAX-82349-passiflora-quadrangularis-garden-to-go-lite-english.jpg</v>
      </c>
      <c r="AO68" s="330" t="str">
        <f>IF(J68&lt;1,"",
IF($C$1="Bulgarisch - BG",HYPERLINK(CONCATENATE("https://www.saflax.de/0-WVK-Retail/Bilder-Pictures/SAFLAX-",'Basis-Tabelle-Samen'!Q25,"-",'Basis-Tabelle-Samen'!J25,"-garden-to-go-bulgarian.jpg")),
IF($C$1="Dänisch - DK",HYPERLINK(CONCATENATE("https://www.saflax.de/0-WVK-Retail/Bilder-Pictures/SAFLAX-",'Basis-Tabelle-Samen'!Q25,"-",'Basis-Tabelle-Samen'!J25,"-garden-to-go-danish.jpg")),
IF($C$1="Deutsch - DE",HYPERLINK(CONCATENATE("https://www.saflax.de/0-WVK-Retail/Bilder-Pictures/SAFLAX-",'Basis-Tabelle-Samen'!Q25,"-",'Basis-Tabelle-Samen'!J25,"-garden-to-go-german.jpg")),
IF($C$1="Englisch - UK",HYPERLINK(CONCATENATE("https://www.saflax.de/0-WVK-Retail/Bilder-Pictures/SAFLAX-",'Basis-Tabelle-Samen'!Q25,"-",'Basis-Tabelle-Samen'!J25,"-garden-to-go-english.jpg")),
IF($C$1="Estnisch - EE",HYPERLINK(CONCATENATE("https://www.saflax.de/0-WVK-Retail/Bilder-Pictures/SAFLAX-",'Basis-Tabelle-Samen'!Q25,"-",'Basis-Tabelle-Samen'!J25,"-garden-to-go-estonian.jpg")),
IF($C$1="Finnisch - FI",HYPERLINK(CONCATENATE("https://www.saflax.de/0-WVK-Retail/Bilder-Pictures/SAFLAX-",'Basis-Tabelle-Samen'!Q25,"-",'Basis-Tabelle-Samen'!J25,"-garden-to-go-finnish.jpg")),
IF($C$1="Französisch - FR",HYPERLINK(CONCATENATE("https://www.saflax.de/0-WVK-Retail/Bilder-Pictures/SAFLAX-",'Basis-Tabelle-Samen'!Q25,"-",'Basis-Tabelle-Samen'!J25,"-garden-to-go-french.jpg")),
IF($C$1="Griechisch - GR",HYPERLINK(CONCATENATE("https://www.saflax.de/0-WVK-Retail/Bilder-Pictures/SAFLAX-",'Basis-Tabelle-Samen'!Q25,"-",'Basis-Tabelle-Samen'!J25,"-garden-to-go-greek.jpg")),
IF($C$1="Irisch - IE",HYPERLINK(CONCATENATE("https://www.saflax.de/0-WVK-Retail/Bilder-Pictures/SAFLAX-",'Basis-Tabelle-Samen'!Q25,"-",'Basis-Tabelle-Samen'!J25,"-garden-to-go-irish.jpg")),
IF($C$1="Isländisch - IS",HYPERLINK(CONCATENATE("https://www.saflax.de/0-WVK-Retail/Bilder-Pictures/SAFLAX-",'Basis-Tabelle-Samen'!Q25,"-",'Basis-Tabelle-Samen'!J25,"-garden-to-go-icelandic.jpg")),
IF($C$1="Italienisch - IT",HYPERLINK(CONCATENATE("https://www.saflax.de/0-WVK-Retail/Bilder-Pictures/SAFLAX-",'Basis-Tabelle-Samen'!Q25,"-",'Basis-Tabelle-Samen'!J25,"-garden-to-go-italian.jpg")),
IF($C$1="Japanisch - JP",HYPERLINK(CONCATENATE("https://www.saflax.de/0-WVK-Retail/Bilder-Pictures/SAFLAX-",'Basis-Tabelle-Samen'!Q25,"-",'Basis-Tabelle-Samen'!J25,"-garden-to-go-japanese.jpg")),
IF($C$1="Kroatisch - HR",HYPERLINK(CONCATENATE("https://www.saflax.de/0-WVK-Retail/Bilder-Pictures/SAFLAX-",'Basis-Tabelle-Samen'!Q25,"-",'Basis-Tabelle-Samen'!J25,"-garden-to-go-croatian.jpg")),
IF($C$1="Lettisch - LV",HYPERLINK(CONCATENATE("https://www.saflax.de/0-WVK-Retail/Bilder-Pictures/SAFLAX-",'Basis-Tabelle-Samen'!Q25,"-",'Basis-Tabelle-Samen'!J25,"-garden-to-go-latvian.jpg")),
IF($C$1="Litauisch - LT",HYPERLINK(CONCATENATE("https://www.saflax.de/0-WVK-Retail/Bilder-Pictures/SAFLAX-",'Basis-Tabelle-Samen'!Q25,"-",'Basis-Tabelle-Samen'!J25,"-garden-to-go-lithuanian.jpg")),
IF($C$1="Maltesisch - MT",HYPERLINK(CONCATENATE("https://www.saflax.de/0-WVK-Retail/Bilder-Pictures/SAFLAX-",'Basis-Tabelle-Samen'!Q25,"-",'Basis-Tabelle-Samen'!J25,"-garden-to-go-maltese.jpg")),
IF($C$1="Niederländisch - NL",HYPERLINK(CONCATENATE("https://www.saflax.de/0-WVK-Retail/Bilder-Pictures/SAFLAX-",'Basis-Tabelle-Samen'!Q25,"-",'Basis-Tabelle-Samen'!J25,"-garden-to-go-dutch.jpg")),
IF($C$1="Norwegisch - NO",HYPERLINK(CONCATENATE("https://www.saflax.de/0-WVK-Retail/Bilder-Pictures/SAFLAX-",'Basis-Tabelle-Samen'!Q25,"-",'Basis-Tabelle-Samen'!J25,"-garden-to-go-nowegian.jpg")),
IF($C$1="Polnisch - PL",HYPERLINK(CONCATENATE("https://www.saflax.de/0-WVK-Retail/Bilder-Pictures/SAFLAX-",'Basis-Tabelle-Samen'!Q25,"-",'Basis-Tabelle-Samen'!J25,"-garden-to-go-polish.jpg")),
IF($C$1="Portugiesisch - PT",HYPERLINK(CONCATENATE("https://www.saflax.de/0-WVK-Retail/Bilder-Pictures/SAFLAX-",'Basis-Tabelle-Samen'!Q25,"-",'Basis-Tabelle-Samen'!J25,"-garden-to-go-portuguese.jpg")),
IF($C$1="Rumänisch - RO",HYPERLINK(CONCATENATE("https://www.saflax.de/0-WVK-Retail/Bilder-Pictures/SAFLAX-",'Basis-Tabelle-Samen'!Q25,"-",'Basis-Tabelle-Samen'!J25,"-garden-to-go-romanian.jpg")),
IF($C$1="Schwedisch - SE",HYPERLINK(CONCATENATE("https://www.saflax.de/0-WVK-Retail/Bilder-Pictures/SAFLAX-",'Basis-Tabelle-Samen'!Q25,"-",'Basis-Tabelle-Samen'!J25,"-garden-to-go-swedish.jpg")),
IF($C$1="Slowakisch - SK",HYPERLINK(CONCATENATE("https://www.saflax.de/0-WVK-Retail/Bilder-Pictures/SAFLAX-",'Basis-Tabelle-Samen'!Q25,"-",'Basis-Tabelle-Samen'!J25,"-garden-to-go-slovak.jpg")),
IF($C$1="Slowenisch - SI",HYPERLINK(CONCATENATE("https://www.saflax.de/0-WVK-Retail/Bilder-Pictures/SAFLAX-",'Basis-Tabelle-Samen'!Q25,"-",'Basis-Tabelle-Samen'!J25,"-garden-to-go-slovenian.jpg")),
IF($C$1="Spanisch - ES",HYPERLINK(CONCATENATE("https://www.saflax.de/0-WVK-Retail/Bilder-Pictures/SAFLAX-",'Basis-Tabelle-Samen'!Q25,"-",'Basis-Tabelle-Samen'!J25,"-garden-to-go-spanish.jpg")),
IF($C$1="Tschechisch - CZ",HYPERLINK(CONCATENATE("https://www.saflax.de/0-WVK-Retail/Bilder-Pictures/SAFLAX-",'Basis-Tabelle-Samen'!Q25,"-",'Basis-Tabelle-Samen'!J25,"-garden-to-go-czech.jpg")),
IF($C$1="Türkisch - TR",HYPERLINK(CONCATENATE("https://www.saflax.de/0-WVK-Retail/Bilder-Pictures/SAFLAX-",'Basis-Tabelle-Samen'!Q25,"-",'Basis-Tabelle-Samen'!J25,"-garden-to-go-turkish.jpg")),
IF($C$1="Ungarisch - HU",HYPERLINK(CONCATENATE("https://www.saflax.de/0-WVK-Retail/Bilder-Pictures/SAFLAX-",'Basis-Tabelle-Samen'!Q25,"-",'Basis-Tabelle-Samen'!J25,"-garden-to-go-hungarian.jpg")),
" ACHTUNG")))))))))))))))))))))))))))))</f>
        <v>https://www.saflax.de/0-WVK-Retail/Bilder-Pictures/SAFLAX-52349-passiflora-quadrangularis-garden-to-go-english.jpg</v>
      </c>
      <c r="AP68" s="330" t="str">
        <f>IF(K68&lt;1,"",
IF($C$1="Bulgarisch - BG",HYPERLINK(CONCATENATE("https://www.saflax.de/0-WVK-Retail/Bilder-Pictures/SAFLAX-",'Basis-Tabelle-Samen'!T25,"-",'Basis-Tabelle-Samen'!J25,"-cultivation-set-bulgarian.jpg")),
IF($C$1="Dänisch - DK",HYPERLINK(CONCATENATE("https://www.saflax.de/0-WVK-Retail/Bilder-Pictures/SAFLAX-",'Basis-Tabelle-Samen'!T25,"-",'Basis-Tabelle-Samen'!J25,"-cultivation-set-danish.jpg")),
IF($C$1="Deutsch - DE",HYPERLINK(CONCATENATE("https://www.saflax.de/0-WVK-Retail/Bilder-Pictures/SAFLAX-",'Basis-Tabelle-Samen'!T25,"-",'Basis-Tabelle-Samen'!J25,"-cultivation-set-german.jpg")),
IF($C$1="Englisch - UK",HYPERLINK(CONCATENATE("https://www.saflax.de/0-WVK-Retail/Bilder-Pictures/SAFLAX-",'Basis-Tabelle-Samen'!T25,"-",'Basis-Tabelle-Samen'!J25,"-cultivation-set-english.jpg")),
IF($C$1="Estnisch - EE",HYPERLINK(CONCATENATE("https://www.saflax.de/0-WVK-Retail/Bilder-Pictures/SAFLAX-",'Basis-Tabelle-Samen'!T25,"-",'Basis-Tabelle-Samen'!J25,"-cultivation-set-estonian.jpg")),
IF($C$1="Finnisch - FI",HYPERLINK(CONCATENATE("https://www.saflax.de/0-WVK-Retail/Bilder-Pictures/SAFLAX-",'Basis-Tabelle-Samen'!T25,"-",'Basis-Tabelle-Samen'!J25,"-cultivation-set-finnish.jpg")),
IF($C$1="Französisch - FR",HYPERLINK(CONCATENATE("https://www.saflax.de/0-WVK-Retail/Bilder-Pictures/SAFLAX-",'Basis-Tabelle-Samen'!T25,"-",'Basis-Tabelle-Samen'!J25,"-cultivation-set-french.jpg")),
IF($C$1="Griechisch - GR",HYPERLINK(CONCATENATE("https://www.saflax.de/0-WVK-Retail/Bilder-Pictures/SAFLAX-",'Basis-Tabelle-Samen'!T25,"-",'Basis-Tabelle-Samen'!J25,"-cultivation-set-greek.jpg")),
IF($C$1="Irisch - IE",HYPERLINK(CONCATENATE("https://www.saflax.de/0-WVK-Retail/Bilder-Pictures/SAFLAX-",'Basis-Tabelle-Samen'!T25,"-",'Basis-Tabelle-Samen'!J25,"-cultivation-set-irish.jpg")),
IF($C$1="Isländisch - IS",HYPERLINK(CONCATENATE("https://www.saflax.de/0-WVK-Retail/Bilder-Pictures/SAFLAX-",'Basis-Tabelle-Samen'!T25,"-",'Basis-Tabelle-Samen'!J25,"-cultivation-set-icelandic.jpg")),
IF($C$1="Italienisch - IT",HYPERLINK(CONCATENATE("https://www.saflax.de/0-WVK-Retail/Bilder-Pictures/SAFLAX-",'Basis-Tabelle-Samen'!T25,"-",'Basis-Tabelle-Samen'!J25,"-cultivation-set-italian.jpg")),
IF($C$1="Japanisch - JP",HYPERLINK(CONCATENATE("https://www.saflax.de/0-WVK-Retail/Bilder-Pictures/SAFLAX-",'Basis-Tabelle-Samen'!T25,"-",'Basis-Tabelle-Samen'!J25,"-cultivation-set-japanese.jpg")),
IF($C$1="Kroatisch - HR",HYPERLINK(CONCATENATE("https://www.saflax.de/0-WVK-Retail/Bilder-Pictures/SAFLAX-",'Basis-Tabelle-Samen'!T25,"-",'Basis-Tabelle-Samen'!J25,"-cultivation-set-croatian.jpg")),
IF($C$1="Lettisch - LV",HYPERLINK(CONCATENATE("https://www.saflax.de/0-WVK-Retail/Bilder-Pictures/SAFLAX-",'Basis-Tabelle-Samen'!T25,"-",'Basis-Tabelle-Samen'!J25,"-cultivation-set-latvian.jpg")),
IF($C$1="Litauisch - LT",HYPERLINK(CONCATENATE("https://www.saflax.de/0-WVK-Retail/Bilder-Pictures/SAFLAX-",'Basis-Tabelle-Samen'!T25,"-",'Basis-Tabelle-Samen'!J25,"-cultivation-set-lithuanian.jpg")),
IF($C$1="Maltesisch - MT",HYPERLINK(CONCATENATE("https://www.saflax.de/0-WVK-Retail/Bilder-Pictures/SAFLAX-",'Basis-Tabelle-Samen'!T25,"-",'Basis-Tabelle-Samen'!J25,"-cultivation-set-maltese.jpg")),
IF($C$1="Niederländisch - NL",HYPERLINK(CONCATENATE("https://www.saflax.de/0-WVK-Retail/Bilder-Pictures/SAFLAX-",'Basis-Tabelle-Samen'!T25,"-",'Basis-Tabelle-Samen'!J25,"-cultivation-set-dutch.jpg")),
IF($C$1="Norwegisch - NO",HYPERLINK(CONCATENATE("https://www.saflax.de/0-WVK-Retail/Bilder-Pictures/SAFLAX-",'Basis-Tabelle-Samen'!T25,"-",'Basis-Tabelle-Samen'!J25,"-cultivation-set-nowegian.jpg")),
IF($C$1="Polnisch - PL",HYPERLINK(CONCATENATE("https://www.saflax.de/0-WVK-Retail/Bilder-Pictures/SAFLAX-",'Basis-Tabelle-Samen'!T25,"-",'Basis-Tabelle-Samen'!J25,"-cultivation-set-polish.jpg")),
IF($C$1="Portugiesisch - PT",HYPERLINK(CONCATENATE("https://www.saflax.de/0-WVK-Retail/Bilder-Pictures/SAFLAX-",'Basis-Tabelle-Samen'!T25,"-",'Basis-Tabelle-Samen'!J25,"-cultivation-set-portuguese.jpg")),
IF($C$1="Rumänisch - RO",HYPERLINK(CONCATENATE("https://www.saflax.de/0-WVK-Retail/Bilder-Pictures/SAFLAX-",'Basis-Tabelle-Samen'!T25,"-",'Basis-Tabelle-Samen'!J25,"-cultivation-set-romanian.jpg")),
IF($C$1="Schwedisch - SE",HYPERLINK(CONCATENATE("https://www.saflax.de/0-WVK-Retail/Bilder-Pictures/SAFLAX-",'Basis-Tabelle-Samen'!T25,"-",'Basis-Tabelle-Samen'!J25,"-cultivation-set-swedish.jpg")),
IF($C$1="Slowakisch - SK",HYPERLINK(CONCATENATE("https://www.saflax.de/0-WVK-Retail/Bilder-Pictures/SAFLAX-",'Basis-Tabelle-Samen'!T25,"-",'Basis-Tabelle-Samen'!J25,"-cultivation-set-slovak.jpg")),
IF($C$1="Slowenisch - SI",HYPERLINK(CONCATENATE("https://www.saflax.de/0-WVK-Retail/Bilder-Pictures/SAFLAX-",'Basis-Tabelle-Samen'!T25,"-",'Basis-Tabelle-Samen'!J25,"-cultivation-set-slovenian.jpg")),
IF($C$1="Spanisch - ES",HYPERLINK(CONCATENATE("https://www.saflax.de/0-WVK-Retail/Bilder-Pictures/SAFLAX-",'Basis-Tabelle-Samen'!T25,"-",'Basis-Tabelle-Samen'!J25,"-cultivation-set-spanish.jpg")),
IF($C$1="Tschechisch - CZ",HYPERLINK(CONCATENATE("https://www.saflax.de/0-WVK-Retail/Bilder-Pictures/SAFLAX-",'Basis-Tabelle-Samen'!T25,"-",'Basis-Tabelle-Samen'!J25,"-cultivation-set-czech.jpg")),
IF($C$1="Türkisch - TR",HYPERLINK(CONCATENATE("https://www.saflax.de/0-WVK-Retail/Bilder-Pictures/SAFLAX-",'Basis-Tabelle-Samen'!T25,"-",'Basis-Tabelle-Samen'!J25,"-cultivation-set-turkish.jpg")),
IF($C$1="Ungarisch - HU",HYPERLINK(CONCATENATE("https://www.saflax.de/0-WVK-Retail/Bilder-Pictures/SAFLAX-",'Basis-Tabelle-Samen'!T25,"-",'Basis-Tabelle-Samen'!J25,"-cultivation-set-hungarian.jpg")),
" ACHTUNG")))))))))))))))))))))))))))))</f>
        <v>https://www.saflax.de/0-WVK-Retail/Bilder-Pictures/SAFLAX-32349-passiflora-quadrangularis-cultivation-set-english.jpg</v>
      </c>
      <c r="AQ68" s="330" t="str">
        <f>IF(L68&lt;1,"",
IF($C$1="Bulgarisch - BG",HYPERLINK(CONCATENATE("https://www.saflax.de/0-WVK-Retail/Bilder-Pictures/SAFLAX-",'Basis-Tabelle-Samen'!W25,"-",'Basis-Tabelle-Samen'!J25,"-garden-in-the-bag-bulgarian.jpg")),
IF($C$1="Dänisch - DK",HYPERLINK(CONCATENATE("https://www.saflax.de/0-WVK-Retail/Bilder-Pictures/SAFLAX-",'Basis-Tabelle-Samen'!W25,"-",'Basis-Tabelle-Samen'!J25,"-garden-in-the-bag-danish.jpg")),
IF($C$1="Deutsch - DE",HYPERLINK(CONCATENATE("https://www.saflax.de/0-WVK-Retail/Bilder-Pictures/SAFLAX-",'Basis-Tabelle-Samen'!W25,"-",'Basis-Tabelle-Samen'!J25,"-garden-in-the-bag-german.jpg")),
IF($C$1="Englisch - UK",HYPERLINK(CONCATENATE("https://www.saflax.de/0-WVK-Retail/Bilder-Pictures/SAFLAX-",'Basis-Tabelle-Samen'!W25,"-",'Basis-Tabelle-Samen'!J25,"-garden-in-the-bag-english.jpg")),
IF($C$1="Estnisch - EE",HYPERLINK(CONCATENATE("https://www.saflax.de/0-WVK-Retail/Bilder-Pictures/SAFLAX-",'Basis-Tabelle-Samen'!W25,"-",'Basis-Tabelle-Samen'!J25,"-garden-in-the-bag-estonian.jpg")),
IF($C$1="Finnisch - FI",HYPERLINK(CONCATENATE("https://www.saflax.de/0-WVK-Retail/Bilder-Pictures/SAFLAX-",'Basis-Tabelle-Samen'!W25,"-",'Basis-Tabelle-Samen'!J25,"-garden-in-the-bag-finnish.jpg")),
IF($C$1="Französisch - FR",HYPERLINK(CONCATENATE("https://www.saflax.de/0-WVK-Retail/Bilder-Pictures/SAFLAX-",'Basis-Tabelle-Samen'!W25,"-",'Basis-Tabelle-Samen'!J25,"-garden-in-the-bag-french.jpg")),
IF($C$1="Griechisch - GR",HYPERLINK(CONCATENATE("https://www.saflax.de/0-WVK-Retail/Bilder-Pictures/SAFLAX-",'Basis-Tabelle-Samen'!W25,"-",'Basis-Tabelle-Samen'!J25,"-garden-in-the-bag-greek.jpg")),
IF($C$1="Irisch - IE",HYPERLINK(CONCATENATE("https://www.saflax.de/0-WVK-Retail/Bilder-Pictures/SAFLAX-",'Basis-Tabelle-Samen'!W25,"-",'Basis-Tabelle-Samen'!J25,"-garden-in-the-bag-irish.jpg")),
IF($C$1="Isländisch - IS",HYPERLINK(CONCATENATE("https://www.saflax.de/0-WVK-Retail/Bilder-Pictures/SAFLAX-",'Basis-Tabelle-Samen'!W25,"-",'Basis-Tabelle-Samen'!J25,"-garden-in-the-bag-icelandic.jpg")),
IF($C$1="Italienisch - IT",HYPERLINK(CONCATENATE("https://www.saflax.de/0-WVK-Retail/Bilder-Pictures/SAFLAX-",'Basis-Tabelle-Samen'!W25,"-",'Basis-Tabelle-Samen'!J25,"-garden-in-the-bag-italian.jpg")),
IF($C$1="Japanisch - JP",HYPERLINK(CONCATENATE("https://www.saflax.de/0-WVK-Retail/Bilder-Pictures/SAFLAX-",'Basis-Tabelle-Samen'!W25,"-",'Basis-Tabelle-Samen'!J25,"-garden-in-the-bag-japanese.jpg")),
IF($C$1="Kroatisch - HR",HYPERLINK(CONCATENATE("https://www.saflax.de/0-WVK-Retail/Bilder-Pictures/SAFLAX-",'Basis-Tabelle-Samen'!W25,"-",'Basis-Tabelle-Samen'!J25,"-garden-in-the-bag-croatian.jpg")),
IF($C$1="Lettisch - LV",HYPERLINK(CONCATENATE("https://www.saflax.de/0-WVK-Retail/Bilder-Pictures/SAFLAX-",'Basis-Tabelle-Samen'!W25,"-",'Basis-Tabelle-Samen'!J25,"-garden-in-the-bag-latvian.jpg")),
IF($C$1="Litauisch - LT",HYPERLINK(CONCATENATE("https://www.saflax.de/0-WVK-Retail/Bilder-Pictures/SAFLAX-",'Basis-Tabelle-Samen'!W25,"-",'Basis-Tabelle-Samen'!J25,"-garden-in-the-bag-lithuanian.jpg")),
IF($C$1="Maltesisch - MT",HYPERLINK(CONCATENATE("https://www.saflax.de/0-WVK-Retail/Bilder-Pictures/SAFLAX-",'Basis-Tabelle-Samen'!W25,"-",'Basis-Tabelle-Samen'!J25,"-garden-in-the-bag-maltese.jpg")),
IF($C$1="Niederländisch - NL",HYPERLINK(CONCATENATE("https://www.saflax.de/0-WVK-Retail/Bilder-Pictures/SAFLAX-",'Basis-Tabelle-Samen'!W25,"-",'Basis-Tabelle-Samen'!J25,"-garden-in-the-bag-dutch.jpg")),
IF($C$1="Norwegisch - NO",HYPERLINK(CONCATENATE("https://www.saflax.de/0-WVK-Retail/Bilder-Pictures/SAFLAX-",'Basis-Tabelle-Samen'!W25,"-",'Basis-Tabelle-Samen'!J25,"-garden-in-the-bag-nowegian.jpg")),
IF($C$1="Polnisch - PL",HYPERLINK(CONCATENATE("https://www.saflax.de/0-WVK-Retail/Bilder-Pictures/SAFLAX-",'Basis-Tabelle-Samen'!W25,"-",'Basis-Tabelle-Samen'!J25,"-garden-in-the-bag-polish.jpg")),
IF($C$1="Portugiesisch - PT",HYPERLINK(CONCATENATE("https://www.saflax.de/0-WVK-Retail/Bilder-Pictures/SAFLAX-",'Basis-Tabelle-Samen'!W25,"-",'Basis-Tabelle-Samen'!J25,"-garden-in-the-bag-portuguese.jpg")),
IF($C$1="Rumänisch - RO",HYPERLINK(CONCATENATE("https://www.saflax.de/0-WVK-Retail/Bilder-Pictures/SAFLAX-",'Basis-Tabelle-Samen'!W25,"-",'Basis-Tabelle-Samen'!J25,"-garden-in-the-bag-romanian.jpg")),
IF($C$1="Schwedisch - SE",HYPERLINK(CONCATENATE("https://www.saflax.de/0-WVK-Retail/Bilder-Pictures/SAFLAX-",'Basis-Tabelle-Samen'!W25,"-",'Basis-Tabelle-Samen'!J25,"-garden-in-the-bag-swedish.jpg")),
IF($C$1="Slowakisch - SK",HYPERLINK(CONCATENATE("https://www.saflax.de/0-WVK-Retail/Bilder-Pictures/SAFLAX-",'Basis-Tabelle-Samen'!W25,"-",'Basis-Tabelle-Samen'!J25,"-garden-in-the-bag-slovak.jpg")),
IF($C$1="Slowenisch - SI",HYPERLINK(CONCATENATE("https://www.saflax.de/0-WVK-Retail/Bilder-Pictures/SAFLAX-",'Basis-Tabelle-Samen'!W25,"-",'Basis-Tabelle-Samen'!J25,"-garden-in-the-bag-slovenian.jpg")),
IF($C$1="Spanisch - ES",HYPERLINK(CONCATENATE("https://www.saflax.de/0-WVK-Retail/Bilder-Pictures/SAFLAX-",'Basis-Tabelle-Samen'!W25,"-",'Basis-Tabelle-Samen'!J25,"-garden-in-the-bag-spanish.jpg")),
IF($C$1="Tschechisch - CZ",HYPERLINK(CONCATENATE("https://www.saflax.de/0-WVK-Retail/Bilder-Pictures/SAFLAX-",'Basis-Tabelle-Samen'!W25,"-",'Basis-Tabelle-Samen'!J25,"-garden-in-the-bag-czech.jpg")),
IF($C$1="Türkisch - TR",HYPERLINK(CONCATENATE("https://www.saflax.de/0-WVK-Retail/Bilder-Pictures/SAFLAX-",'Basis-Tabelle-Samen'!W25,"-",'Basis-Tabelle-Samen'!J25,"-garden-in-the-bag-turkish.jpg")),
IF($C$1="Ungarisch - HU",HYPERLINK(CONCATENATE("https://www.saflax.de/0-WVK-Retail/Bilder-Pictures/SAFLAX-",'Basis-Tabelle-Samen'!W25,"-",'Basis-Tabelle-Samen'!J25,"-garden-in-the-bag-hungarian.jpg")),
" ACHTUNG")))))))))))))))))))))))))))))</f>
        <v>https://www.saflax.de/0-WVK-Retail/Bilder-Pictures/SAFLAX-62349-passiflora-quadrangularis-garden-in-the-bag-english.jpg</v>
      </c>
    </row>
    <row r="69" spans="1:43" ht="17.100000000000001" customHeight="1" x14ac:dyDescent="0.2">
      <c r="A69" s="318" t="str">
        <f>IF('Basis-Tabelle-Samen'!A36="","",IF($C$1="Deutsch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69" s="319" t="str">
        <f>'Basis-Tabelle-Samen'!I36</f>
        <v>Metrosideros excelsa</v>
      </c>
      <c r="C69" s="316" t="str">
        <f>IF($C$1="Bulgarisch - BG",'Basis-Tabelle-Samen'!Z36,
IF($C$1="Dänisch - DK",'Basis-Tabelle-Samen'!AA36,
IF($C$1="Deutsch - DE",'Basis-Tabelle-Samen'!AB36,
IF($C$1="Englisch - UK",'Basis-Tabelle-Samen'!AC36,
IF($C$1="Estnisch - EE",'Basis-Tabelle-Samen'!AD36,
IF($C$1="Finnisch - FI",'Basis-Tabelle-Samen'!AE36,
IF($C$1="Französisch - FR",'Basis-Tabelle-Samen'!AF36,
IF($C$1="Griechisch - GR",'Basis-Tabelle-Samen'!AG36,
IF($C$1="Irisch - IE",'Basis-Tabelle-Samen'!AH36,
IF($C$1="Isländisch - IS",'Basis-Tabelle-Samen'!AI36,
IF($C$1="Italienisch - IT",'Basis-Tabelle-Samen'!AJ36,
IF($C$1="Japanisch - JP",'Basis-Tabelle-Samen'!AK36,
IF($C$1="Kroatisch - HR",'Basis-Tabelle-Samen'!AL36,
IF($C$1="Lettisch - LV",'Basis-Tabelle-Samen'!AM36,
IF($C$1="Litauisch - LT",'Basis-Tabelle-Samen'!AN36,
IF($C$1="Maltesisch - MT",'Basis-Tabelle-Samen'!AO36,
IF($C$1="Niederländisch - NL",'Basis-Tabelle-Samen'!AP36,
IF($C$1="Norwegisch - NO",'Basis-Tabelle-Samen'!AQ36,
IF($C$1="Polnisch - PL",'Basis-Tabelle-Samen'!AR36,
IF($C$1="Portugiesisch - PT",'Basis-Tabelle-Samen'!AS36,
IF($C$1="Rumänisch - RO",'Basis-Tabelle-Samen'!AT36,
IF($C$1="Schwedisch - SE",'Basis-Tabelle-Samen'!AU36,
IF($C$1="Slowakisch - SK",'Basis-Tabelle-Samen'!AV36,
IF($C$1="Slowenisch - SI",'Basis-Tabelle-Samen'!AW36,
IF($C$1="Spanisch - ES",'Basis-Tabelle-Samen'!AX36,
IF($C$1="Tschechisch - CZ",'Basis-Tabelle-Samen'!AY36,
IF($C$1="Türkisch - TR",'Basis-Tabelle-Samen'!AZ36,
IF($C$1="Ungarisch - HU",'Basis-Tabelle-Samen'!BA36,
" ACHTUNG"))))))))))))))))))))))))))))</f>
        <v>New Zeeland Christmas Tree</v>
      </c>
      <c r="D69" s="320">
        <f>'Basis-Tabelle-Samen'!F36</f>
        <v>300</v>
      </c>
      <c r="E69" s="321" t="str">
        <f>'Basis-Tabelle-Samen'!H36</f>
        <v>7 %</v>
      </c>
      <c r="F69" s="322" t="str">
        <f>IF('Basis-Tabelle-Samen'!G36="","",'Basis-Tabelle-Samen'!G36)</f>
        <v>01</v>
      </c>
      <c r="G69" s="320">
        <f>'Basis-Tabelle-Samen'!C36</f>
        <v>12375</v>
      </c>
      <c r="H69" s="323">
        <f>'Basis-Tabelle-Samen'!D36</f>
        <v>4055473123752</v>
      </c>
      <c r="I69" s="324">
        <f>'Basis-Tabelle-Samen'!E36</f>
        <v>1.85</v>
      </c>
      <c r="J69" s="325">
        <f t="shared" ref="J69:J132" si="1">IF(G69&lt;1,"",IF($C$1="Deutsch - DE",10,12))</f>
        <v>12</v>
      </c>
      <c r="K69" s="326">
        <f>'Basis-Tabelle-Samen'!K36</f>
        <v>72375</v>
      </c>
      <c r="L69" s="323">
        <f>'Basis-Tabelle-Samen'!L36</f>
        <v>4055473723754</v>
      </c>
      <c r="M69" s="324">
        <f>'Basis-Tabelle-Samen'!M36</f>
        <v>2.4500000000000002</v>
      </c>
      <c r="N69" s="326">
        <f>IF(K69&lt;1,"",'3'!$I$15)</f>
        <v>15</v>
      </c>
      <c r="O69" s="327">
        <f>IF(K69&lt;1,"",'3'!$J$11)</f>
        <v>90</v>
      </c>
      <c r="P69" s="326">
        <f>'Basis-Tabelle-Samen'!N36</f>
        <v>82375</v>
      </c>
      <c r="Q69" s="323">
        <f>'Basis-Tabelle-Samen'!O36</f>
        <v>4055473823751</v>
      </c>
      <c r="R69" s="328">
        <f>'Basis-Tabelle-Samen'!P36</f>
        <v>3.75</v>
      </c>
      <c r="S69" s="326">
        <f>IF(R69&lt;1,"",'3'!$M$15)</f>
        <v>18</v>
      </c>
      <c r="T69" s="327">
        <f>IF(R69&lt;1,"",'3'!$N$11)</f>
        <v>72</v>
      </c>
      <c r="U69" s="326">
        <f>'Basis-Tabelle-Samen'!Q36</f>
        <v>52375</v>
      </c>
      <c r="V69" s="323">
        <f>'Basis-Tabelle-Samen'!R36</f>
        <v>4055473523750</v>
      </c>
      <c r="W69" s="324">
        <f>'Basis-Tabelle-Samen'!S36</f>
        <v>4.95</v>
      </c>
      <c r="X69" s="326">
        <f>IF(U69&lt;1,"",'3'!$Q$15)</f>
        <v>6</v>
      </c>
      <c r="Y69" s="327">
        <f>IF(U69&lt;1,"",'3'!$R$11)</f>
        <v>24</v>
      </c>
      <c r="Z69" s="326">
        <f>'Basis-Tabelle-Samen'!T36</f>
        <v>32375</v>
      </c>
      <c r="AA69" s="323">
        <f>'Basis-Tabelle-Samen'!U36</f>
        <v>4055473323756</v>
      </c>
      <c r="AB69" s="324">
        <f>'Basis-Tabelle-Samen'!V36</f>
        <v>6.75</v>
      </c>
      <c r="AC69" s="326">
        <f>IF(Z69&lt;1,"",'3'!$U$15)</f>
        <v>6</v>
      </c>
      <c r="AD69" s="327">
        <f>IF(Z69&lt;1,"",'3'!$V$11)</f>
        <v>24</v>
      </c>
      <c r="AE69" s="326">
        <f>'Basis-Tabelle-Samen'!W36</f>
        <v>62375</v>
      </c>
      <c r="AF69" s="323">
        <f>'Basis-Tabelle-Samen'!X36</f>
        <v>4055473623757</v>
      </c>
      <c r="AG69" s="324">
        <f>'Basis-Tabelle-Samen'!Y36</f>
        <v>2.95</v>
      </c>
      <c r="AH69" s="326">
        <f>IF(AE69&lt;1,"",'3'!$Y$15)</f>
        <v>8</v>
      </c>
      <c r="AI69" s="327">
        <f>IF(AE69&lt;1,"",'3'!$Z$11)</f>
        <v>64</v>
      </c>
      <c r="AJ69" s="315"/>
      <c r="AK69" s="316" t="str">
        <f>IF(G69&lt;1,"",
IF($C$1="Bulgarisch - BG",HYPERLINK(CONCATENATE("https://www.saflax.de/0-WVK-Retail/Bilder-Pictures/SAFLAX-",'Basis-Tabelle-Samen'!C36,"-",'Basis-Tabelle-Samen'!J36,"-seed-package-front-cr-bulgarian.jpg")),
IF($C$1="Dänisch - DK",HYPERLINK(CONCATENATE("https://www.saflax.de/0-WVK-Retail/Bilder-Pictures/SAFLAX-",'Basis-Tabelle-Samen'!C36,"-",'Basis-Tabelle-Samen'!J36,"-seed-package-front-cr-danish.jpg")),
IF($C$1="Deutsch - DE",HYPERLINK(CONCATENATE("https://www.saflax.de/0-WVK-Retail/Bilder-Pictures/SAFLAX-",'Basis-Tabelle-Samen'!C36,"-",'Basis-Tabelle-Samen'!J36,"-seed-package-front-cr-german.jpg")),
IF($C$1="Englisch - UK",HYPERLINK(CONCATENATE("https://www.saflax.de/0-WVK-Retail/Bilder-Pictures/SAFLAX-",'Basis-Tabelle-Samen'!C36,"-",'Basis-Tabelle-Samen'!J36,"-seed-package-front-cr-english.jpg")),
IF($C$1="Estnisch - EE",HYPERLINK(CONCATENATE("https://www.saflax.de/0-WVK-Retail/Bilder-Pictures/SAFLAX-",'Basis-Tabelle-Samen'!C36,"-",'Basis-Tabelle-Samen'!J36,"-seed-package-front-cr-estonian.jpg")),
IF($C$1="Finnisch - FI",HYPERLINK(CONCATENATE("https://www.saflax.de/0-WVK-Retail/Bilder-Pictures/SAFLAX-",'Basis-Tabelle-Samen'!C36,"-",'Basis-Tabelle-Samen'!J36,"-seed-package-front-cr-finnish.jpg")),
IF($C$1="Französisch - FR",HYPERLINK(CONCATENATE("https://www.saflax.de/0-WVK-Retail/Bilder-Pictures/SAFLAX-",'Basis-Tabelle-Samen'!C36,"-",'Basis-Tabelle-Samen'!J36,"-seed-package-front-cr-french.jpg")),
IF($C$1="Griechisch - GR",HYPERLINK(CONCATENATE("https://www.saflax.de/0-WVK-Retail/Bilder-Pictures/SAFLAX-",'Basis-Tabelle-Samen'!C36,"-",'Basis-Tabelle-Samen'!J36,"-seed-package-front-cr-greek.jpg")),
IF($C$1="Irisch - IE",HYPERLINK(CONCATENATE("https://www.saflax.de/0-WVK-Retail/Bilder-Pictures/SAFLAX-",'Basis-Tabelle-Samen'!C36,"-",'Basis-Tabelle-Samen'!J36,"-seed-package-front-cr-irish.jpg")),
IF($C$1="Isländisch - IS",HYPERLINK(CONCATENATE("https://www.saflax.de/0-WVK-Retail/Bilder-Pictures/SAFLAX-",'Basis-Tabelle-Samen'!C36,"-",'Basis-Tabelle-Samen'!J36,"-seed-package-front-cr-icelandic.jpg")),
IF($C$1="Italienisch - IT",HYPERLINK(CONCATENATE("https://www.saflax.de/0-WVK-Retail/Bilder-Pictures/SAFLAX-",'Basis-Tabelle-Samen'!C36,"-",'Basis-Tabelle-Samen'!J36,"-seed-package-front-cr-italian.jpg")),
IF($C$1="Japanisch - JP",HYPERLINK(CONCATENATE("https://www.saflax.de/0-WVK-Retail/Bilder-Pictures/SAFLAX-",'Basis-Tabelle-Samen'!C36,"-",'Basis-Tabelle-Samen'!J36,"-seed-package-front-cr-japanese.jpg")),
IF($C$1="Kroatisch - HR",HYPERLINK(CONCATENATE("https://www.saflax.de/0-WVK-Retail/Bilder-Pictures/SAFLAX-",'Basis-Tabelle-Samen'!C36,"-",'Basis-Tabelle-Samen'!J36,"-seed-package-front-cr-croatian.jpg")),
IF($C$1="Lettisch - LV",HYPERLINK(CONCATENATE("https://www.saflax.de/0-WVK-Retail/Bilder-Pictures/SAFLAX-",'Basis-Tabelle-Samen'!C36,"-",'Basis-Tabelle-Samen'!J36,"-seed-package-front-cr-latvian.jpg")),
IF($C$1="Litauisch - LT",HYPERLINK(CONCATENATE("https://www.saflax.de/0-WVK-Retail/Bilder-Pictures/SAFLAX-",'Basis-Tabelle-Samen'!C36,"-",'Basis-Tabelle-Samen'!J36,"-seed-package-front-cr-lithuanian.jpg")),
IF($C$1="Maltesisch - MT",HYPERLINK(CONCATENATE("https://www.saflax.de/0-WVK-Retail/Bilder-Pictures/SAFLAX-",'Basis-Tabelle-Samen'!C36,"-",'Basis-Tabelle-Samen'!J36,"-seed-package-front-cr-maltese.jpg")),
IF($C$1="Niederländisch - NL",HYPERLINK(CONCATENATE("https://www.saflax.de/0-WVK-Retail/Bilder-Pictures/SAFLAX-",'Basis-Tabelle-Samen'!C36,"-",'Basis-Tabelle-Samen'!J36,"-seed-package-front-cr-dutch.jpg")),
IF($C$1="Norwegisch - NO",HYPERLINK(CONCATENATE("https://www.saflax.de/0-WVK-Retail/Bilder-Pictures/SAFLAX-",'Basis-Tabelle-Samen'!C36,"-",'Basis-Tabelle-Samen'!J36,"-seed-package-front-cr-nowegian.jpg")),
IF($C$1="Polnisch - PL",HYPERLINK(CONCATENATE("https://www.saflax.de/0-WVK-Retail/Bilder-Pictures/SAFLAX-",'Basis-Tabelle-Samen'!C36,"-",'Basis-Tabelle-Samen'!J36,"-seed-package-front-cr-polish.jpg")),
IF($C$1="Portugiesisch - PT",HYPERLINK(CONCATENATE("https://www.saflax.de/0-WVK-Retail/Bilder-Pictures/SAFLAX-",'Basis-Tabelle-Samen'!C36,"-",'Basis-Tabelle-Samen'!J36,"-seed-package-front-cr-portuguese.jpg")),
IF($C$1="Rumänisch - RO",HYPERLINK(CONCATENATE("https://www.saflax.de/0-WVK-Retail/Bilder-Pictures/SAFLAX-",'Basis-Tabelle-Samen'!C36,"-",'Basis-Tabelle-Samen'!J36,"-seed-package-front-cr-romanian.jpg")),
IF($C$1="Schwedisch - SE",HYPERLINK(CONCATENATE("https://www.saflax.de/0-WVK-Retail/Bilder-Pictures/SAFLAX-",'Basis-Tabelle-Samen'!C36,"-",'Basis-Tabelle-Samen'!J36,"-seed-package-front-cr-swedish.jpg")),
IF($C$1="Slowakisch - SK",HYPERLINK(CONCATENATE("https://www.saflax.de/0-WVK-Retail/Bilder-Pictures/SAFLAX-",'Basis-Tabelle-Samen'!C36,"-",'Basis-Tabelle-Samen'!J36,"-seed-package-front-cr-slovak.jpg")),
IF($C$1="Slowenisch - SI",HYPERLINK(CONCATENATE("https://www.saflax.de/0-WVK-Retail/Bilder-Pictures/SAFLAX-",'Basis-Tabelle-Samen'!C36,"-",'Basis-Tabelle-Samen'!J36,"-seed-package-front-cr-slovenian.jpg")),
IF($C$1="Spanisch - ES",HYPERLINK(CONCATENATE("https://www.saflax.de/0-WVK-Retail/Bilder-Pictures/SAFLAX-",'Basis-Tabelle-Samen'!C36,"-",'Basis-Tabelle-Samen'!J36,"-seed-package-front-cr-spanish.jpg")),
IF($C$1="Tschechisch - CZ",HYPERLINK(CONCATENATE("https://www.saflax.de/0-WVK-Retail/Bilder-Pictures/SAFLAX-",'Basis-Tabelle-Samen'!C36,"-",'Basis-Tabelle-Samen'!J36,"-seed-package-front-cr-czech.jpg")),
IF($C$1="Türkisch - TR",HYPERLINK(CONCATENATE("https://www.saflax.de/0-WVK-Retail/Bilder-Pictures/SAFLAX-",'Basis-Tabelle-Samen'!C36,"-",'Basis-Tabelle-Samen'!J36,"-seed-package-front-cr-turkish.jpg")),
IF($C$1="Ungarisch - HU",HYPERLINK(CONCATENATE("https://www.saflax.de/0-WVK-Retail/Bilder-Pictures/SAFLAX-",'Basis-Tabelle-Samen'!C36,"-",'Basis-Tabelle-Samen'!J36,"-seed-package-front-cr-hungarian.jpg")),
" ACHTUNG")))))))))))))))))))))))))))))</f>
        <v>https://www.saflax.de/0-WVK-Retail/Bilder-Pictures/SAFLAX-12375-metrosideros-excelsa-seed-package-front-cr-english.jpg</v>
      </c>
      <c r="AL69" s="330" t="str">
        <f>IF(G69&lt;1,"",
IF($C$1="Bulgarisch - BG",HYPERLINK(CONCATENATE("https://www.saflax.de/0-WVK-Retail/Bilder-Pictures/SAFLAX-",'Basis-Tabelle-Samen'!C36,"-",'Basis-Tabelle-Samen'!J36,"-seed-package-back-cr-bulgarian.jpg")),
IF($C$1="Dänisch - DK",HYPERLINK(CONCATENATE("https://www.saflax.de/0-WVK-Retail/Bilder-Pictures/SAFLAX-",'Basis-Tabelle-Samen'!C36,"-",'Basis-Tabelle-Samen'!J36,"-seed-package-back-cr-danish.jpg")),
IF($C$1="Deutsch - DE",HYPERLINK(CONCATENATE("https://www.saflax.de/0-WVK-Retail/Bilder-Pictures/SAFLAX-",'Basis-Tabelle-Samen'!C36,"-",'Basis-Tabelle-Samen'!J36,"-seed-package-back-cr-german.jpg")),
IF($C$1="Englisch - UK",HYPERLINK(CONCATENATE("https://www.saflax.de/0-WVK-Retail/Bilder-Pictures/SAFLAX-",'Basis-Tabelle-Samen'!C36,"-",'Basis-Tabelle-Samen'!J36,"-seed-package-back-cr-english.jpg")),
IF($C$1="Estnisch - EE",HYPERLINK(CONCATENATE("https://www.saflax.de/0-WVK-Retail/Bilder-Pictures/SAFLAX-",'Basis-Tabelle-Samen'!C36,"-",'Basis-Tabelle-Samen'!J36,"-seed-package-back-cr-estonian.jpg")),
IF($C$1="Finnisch - FI",HYPERLINK(CONCATENATE("https://www.saflax.de/0-WVK-Retail/Bilder-Pictures/SAFLAX-",'Basis-Tabelle-Samen'!C36,"-",'Basis-Tabelle-Samen'!J36,"-seed-package-back-cr-finnish.jpg")),
IF($C$1="Französisch - FR",HYPERLINK(CONCATENATE("https://www.saflax.de/0-WVK-Retail/Bilder-Pictures/SAFLAX-",'Basis-Tabelle-Samen'!C36,"-",'Basis-Tabelle-Samen'!J36,"-seed-package-back-cr-french.jpg")),
IF($C$1="Griechisch - GR",HYPERLINK(CONCATENATE("https://www.saflax.de/0-WVK-Retail/Bilder-Pictures/SAFLAX-",'Basis-Tabelle-Samen'!C36,"-",'Basis-Tabelle-Samen'!J36,"-seed-package-back-cr-greek.jpg")),
IF($C$1="Irisch - IE",HYPERLINK(CONCATENATE("https://www.saflax.de/0-WVK-Retail/Bilder-Pictures/SAFLAX-",'Basis-Tabelle-Samen'!C36,"-",'Basis-Tabelle-Samen'!J36,"-seed-package-back-cr-irish.jpg")),
IF($C$1="Isländisch - IS",HYPERLINK(CONCATENATE("https://www.saflax.de/0-WVK-Retail/Bilder-Pictures/SAFLAX-",'Basis-Tabelle-Samen'!C36,"-",'Basis-Tabelle-Samen'!J36,"-seed-package-back-cr-icelandic.jpg")),
IF($C$1="Italienisch - IT",HYPERLINK(CONCATENATE("https://www.saflax.de/0-WVK-Retail/Bilder-Pictures/SAFLAX-",'Basis-Tabelle-Samen'!C36,"-",'Basis-Tabelle-Samen'!J36,"-seed-package-back-cr-italian.jpg")),
IF($C$1="Japanisch - JP",HYPERLINK(CONCATENATE("https://www.saflax.de/0-WVK-Retail/Bilder-Pictures/SAFLAX-",'Basis-Tabelle-Samen'!C36,"-",'Basis-Tabelle-Samen'!J36,"-seed-package-back-cr-japanese.jpg")),
IF($C$1="Kroatisch - HR",HYPERLINK(CONCATENATE("https://www.saflax.de/0-WVK-Retail/Bilder-Pictures/SAFLAX-",'Basis-Tabelle-Samen'!C36,"-",'Basis-Tabelle-Samen'!J36,"-seed-package-back-cr-croatian.jpg")),
IF($C$1="Lettisch - LV",HYPERLINK(CONCATENATE("https://www.saflax.de/0-WVK-Retail/Bilder-Pictures/SAFLAX-",'Basis-Tabelle-Samen'!C36,"-",'Basis-Tabelle-Samen'!J36,"-seed-package-back-cr-latvian.jpg")),
IF($C$1="Litauisch - LT",HYPERLINK(CONCATENATE("https://www.saflax.de/0-WVK-Retail/Bilder-Pictures/SAFLAX-",'Basis-Tabelle-Samen'!C36,"-",'Basis-Tabelle-Samen'!J36,"-seed-package-back-cr-lithuanian.jpg")),
IF($C$1="Maltesisch - MT",HYPERLINK(CONCATENATE("https://www.saflax.de/0-WVK-Retail/Bilder-Pictures/SAFLAX-",'Basis-Tabelle-Samen'!C36,"-",'Basis-Tabelle-Samen'!J36,"-seed-package-back-cr-maltese.jpg")),
IF($C$1="Niederländisch - NL",HYPERLINK(CONCATENATE("https://www.saflax.de/0-WVK-Retail/Bilder-Pictures/SAFLAX-",'Basis-Tabelle-Samen'!C36,"-",'Basis-Tabelle-Samen'!J36,"-seed-package-back-cr-dutch.jpg")),
IF($C$1="Norwegisch - NO",HYPERLINK(CONCATENATE("https://www.saflax.de/0-WVK-Retail/Bilder-Pictures/SAFLAX-",'Basis-Tabelle-Samen'!C36,"-",'Basis-Tabelle-Samen'!J36,"-seed-package-back-cr-nowegian.jpg")),
IF($C$1="Polnisch - PL",HYPERLINK(CONCATENATE("https://www.saflax.de/0-WVK-Retail/Bilder-Pictures/SAFLAX-",'Basis-Tabelle-Samen'!C36,"-",'Basis-Tabelle-Samen'!J36,"-seed-package-back-cr-polish.jpg")),
IF($C$1="Portugiesisch - PT",HYPERLINK(CONCATENATE("https://www.saflax.de/0-WVK-Retail/Bilder-Pictures/SAFLAX-",'Basis-Tabelle-Samen'!C36,"-",'Basis-Tabelle-Samen'!J36,"-seed-package-back-cr-portuguese.jpg")),
IF($C$1="Rumänisch - RO",HYPERLINK(CONCATENATE("https://www.saflax.de/0-WVK-Retail/Bilder-Pictures/SAFLAX-",'Basis-Tabelle-Samen'!C36,"-",'Basis-Tabelle-Samen'!J36,"-seed-package-back-cr-romanian.jpg")),
IF($C$1="Schwedisch - SE",HYPERLINK(CONCATENATE("https://www.saflax.de/0-WVK-Retail/Bilder-Pictures/SAFLAX-",'Basis-Tabelle-Samen'!C36,"-",'Basis-Tabelle-Samen'!J36,"-seed-package-back-cr-swedish.jpg")),
IF($C$1="Slowakisch - SK",HYPERLINK(CONCATENATE("https://www.saflax.de/0-WVK-Retail/Bilder-Pictures/SAFLAX-",'Basis-Tabelle-Samen'!C36,"-",'Basis-Tabelle-Samen'!J36,"-seed-package-back-cr-slovak.jpg")),
IF($C$1="Slowenisch - SI",HYPERLINK(CONCATENATE("https://www.saflax.de/0-WVK-Retail/Bilder-Pictures/SAFLAX-",'Basis-Tabelle-Samen'!C36,"-",'Basis-Tabelle-Samen'!J36,"-seed-package-back-cr-slovenian.jpg")),
IF($C$1="Spanisch - ES",HYPERLINK(CONCATENATE("https://www.saflax.de/0-WVK-Retail/Bilder-Pictures/SAFLAX-",'Basis-Tabelle-Samen'!C36,"-",'Basis-Tabelle-Samen'!J36,"-seed-package-back-cr-spanish.jpg")),
IF($C$1="Tschechisch - CZ",HYPERLINK(CONCATENATE("https://www.saflax.de/0-WVK-Retail/Bilder-Pictures/SAFLAX-",'Basis-Tabelle-Samen'!C36,"-",'Basis-Tabelle-Samen'!J36,"-seed-package-back-cr-czech.jpg")),
IF($C$1="Türkisch - TR",HYPERLINK(CONCATENATE("https://www.saflax.de/0-WVK-Retail/Bilder-Pictures/SAFLAX-",'Basis-Tabelle-Samen'!C36,"-",'Basis-Tabelle-Samen'!J36,"-seed-package-back-cr-turkish.jpg")),
IF($C$1="Ungarisch - HU",HYPERLINK(CONCATENATE("https://www.saflax.de/0-WVK-Retail/Bilder-Pictures/SAFLAX-",'Basis-Tabelle-Samen'!C36,"-",'Basis-Tabelle-Samen'!J36,"-seed-package-back-cr-hungarian.jpg")),
" ACHTUNG")))))))))))))))))))))))))))))</f>
        <v>https://www.saflax.de/0-WVK-Retail/Bilder-Pictures/SAFLAX-12375-metrosideros-excelsa-seed-package-back-cr-english.jpg</v>
      </c>
      <c r="AM69" s="330" t="str">
        <f>IF(H69&lt;1,"",
IF($C$1="Bulgarisch - BG",HYPERLINK(CONCATENATE("https://www.saflax.de/0-WVK-Retail/Bilder-Pictures/SAFLAX-",'Basis-Tabelle-Samen'!K36,"-",'Basis-Tabelle-Samen'!J36,"-garden-to-go-mini-bulgarian.jpg")),
IF($C$1="Dänisch - DK",HYPERLINK(CONCATENATE("https://www.saflax.de/0-WVK-Retail/Bilder-Pictures/SAFLAX-",'Basis-Tabelle-Samen'!K36,"-",'Basis-Tabelle-Samen'!J36,"-garden-to-go-mini-danish.jpg")),
IF($C$1="Deutsch - DE",HYPERLINK(CONCATENATE("https://www.saflax.de/0-WVK-Retail/Bilder-Pictures/SAFLAX-",'Basis-Tabelle-Samen'!K36,"-",'Basis-Tabelle-Samen'!J36,"-garden-to-go-mini-german.jpg")),
IF($C$1="Englisch - UK",HYPERLINK(CONCATENATE("https://www.saflax.de/0-WVK-Retail/Bilder-Pictures/SAFLAX-",'Basis-Tabelle-Samen'!K36,"-",'Basis-Tabelle-Samen'!J36,"-garden-to-go-mini-english.jpg")),
IF($C$1="Estnisch - EE",HYPERLINK(CONCATENATE("https://www.saflax.de/0-WVK-Retail/Bilder-Pictures/SAFLAX-",'Basis-Tabelle-Samen'!K36,"-",'Basis-Tabelle-Samen'!J36,"-garden-to-go-mini-estonian.jpg")),
IF($C$1="Finnisch - FI",HYPERLINK(CONCATENATE("https://www.saflax.de/0-WVK-Retail/Bilder-Pictures/SAFLAX-",'Basis-Tabelle-Samen'!K36,"-",'Basis-Tabelle-Samen'!J36,"-garden-to-go-mini-finnish.jpg")),
IF($C$1="Französisch - FR",HYPERLINK(CONCATENATE("https://www.saflax.de/0-WVK-Retail/Bilder-Pictures/SAFLAX-",'Basis-Tabelle-Samen'!K36,"-",'Basis-Tabelle-Samen'!J36,"-garden-to-go-mini-french.jpg")),
IF($C$1="Griechisch - GR",HYPERLINK(CONCATENATE("https://www.saflax.de/0-WVK-Retail/Bilder-Pictures/SAFLAX-",'Basis-Tabelle-Samen'!K36,"-",'Basis-Tabelle-Samen'!J36,"-garden-to-go-mini-greek.jpg")),
IF($C$1="Irisch - IE",HYPERLINK(CONCATENATE("https://www.saflax.de/0-WVK-Retail/Bilder-Pictures/SAFLAX-",'Basis-Tabelle-Samen'!K36,"-",'Basis-Tabelle-Samen'!J36,"-garden-to-go-mini-irish.jpg")),
IF($C$1="Isländisch - IS",HYPERLINK(CONCATENATE("https://www.saflax.de/0-WVK-Retail/Bilder-Pictures/SAFLAX-",'Basis-Tabelle-Samen'!K36,"-",'Basis-Tabelle-Samen'!J36,"-garden-to-go-mini-icelandic.jpg")),
IF($C$1="Italienisch - IT",HYPERLINK(CONCATENATE("https://www.saflax.de/0-WVK-Retail/Bilder-Pictures/SAFLAX-",'Basis-Tabelle-Samen'!K36,"-",'Basis-Tabelle-Samen'!J36,"-garden-to-go-mini-italian.jpg")),
IF($C$1="Japanisch - JP",HYPERLINK(CONCATENATE("https://www.saflax.de/0-WVK-Retail/Bilder-Pictures/SAFLAX-",'Basis-Tabelle-Samen'!K36,"-",'Basis-Tabelle-Samen'!J36,"-garden-to-go-mini-japanese.jpg")),
IF($C$1="Kroatisch - HR",HYPERLINK(CONCATENATE("https://www.saflax.de/0-WVK-Retail/Bilder-Pictures/SAFLAX-",'Basis-Tabelle-Samen'!K36,"-",'Basis-Tabelle-Samen'!J36,"-garden-to-go-mini-croatian.jpg")),
IF($C$1="Lettisch - LV",HYPERLINK(CONCATENATE("https://www.saflax.de/0-WVK-Retail/Bilder-Pictures/SAFLAX-",'Basis-Tabelle-Samen'!K36,"-",'Basis-Tabelle-Samen'!J36,"-garden-to-go-mini-latvian.jpg")),
IF($C$1="Litauisch - LT",HYPERLINK(CONCATENATE("https://www.saflax.de/0-WVK-Retail/Bilder-Pictures/SAFLAX-",'Basis-Tabelle-Samen'!K36,"-",'Basis-Tabelle-Samen'!J36,"-garden-to-go-mini-lithuanian.jpg")),
IF($C$1="Maltesisch - MT",HYPERLINK(CONCATENATE("https://www.saflax.de/0-WVK-Retail/Bilder-Pictures/SAFLAX-",'Basis-Tabelle-Samen'!K36,"-",'Basis-Tabelle-Samen'!J36,"-garden-to-go-mini-maltese.jpg")),
IF($C$1="Niederländisch - NL",HYPERLINK(CONCATENATE("https://www.saflax.de/0-WVK-Retail/Bilder-Pictures/SAFLAX-",'Basis-Tabelle-Samen'!K36,"-",'Basis-Tabelle-Samen'!J36,"-garden-to-go-mini-dutch.jpg")),
IF($C$1="Norwegisch - NO",HYPERLINK(CONCATENATE("https://www.saflax.de/0-WVK-Retail/Bilder-Pictures/SAFLAX-",'Basis-Tabelle-Samen'!K36,"-",'Basis-Tabelle-Samen'!J36,"-garden-to-go-mini-nowegian.jpg")),
IF($C$1="Polnisch - PL",HYPERLINK(CONCATENATE("https://www.saflax.de/0-WVK-Retail/Bilder-Pictures/SAFLAX-",'Basis-Tabelle-Samen'!K36,"-",'Basis-Tabelle-Samen'!J36,"-garden-to-go-mini-polish.jpg")),
IF($C$1="Portugiesisch - PT",HYPERLINK(CONCATENATE("https://www.saflax.de/0-WVK-Retail/Bilder-Pictures/SAFLAX-",'Basis-Tabelle-Samen'!K36,"-",'Basis-Tabelle-Samen'!J36,"-garden-to-go-mini-portuguese.jpg")),
IF($C$1="Rumänisch - RO",HYPERLINK(CONCATENATE("https://www.saflax.de/0-WVK-Retail/Bilder-Pictures/SAFLAX-",'Basis-Tabelle-Samen'!K36,"-",'Basis-Tabelle-Samen'!J36,"-garden-to-go-mini-romanian.jpg")),
IF($C$1="Schwedisch - SE",HYPERLINK(CONCATENATE("https://www.saflax.de/0-WVK-Retail/Bilder-Pictures/SAFLAX-",'Basis-Tabelle-Samen'!K36,"-",'Basis-Tabelle-Samen'!J36,"-garden-to-go-mini-swedish.jpg")),
IF($C$1="Slowakisch - SK",HYPERLINK(CONCATENATE("https://www.saflax.de/0-WVK-Retail/Bilder-Pictures/SAFLAX-",'Basis-Tabelle-Samen'!K36,"-",'Basis-Tabelle-Samen'!J36,"-garden-to-go-mini-slovak.jpg")),
IF($C$1="Slowenisch - SI",HYPERLINK(CONCATENATE("https://www.saflax.de/0-WVK-Retail/Bilder-Pictures/SAFLAX-",'Basis-Tabelle-Samen'!K36,"-",'Basis-Tabelle-Samen'!J36,"-garden-to-go-mini-slovenian.jpg")),
IF($C$1="Spanisch - ES",HYPERLINK(CONCATENATE("https://www.saflax.de/0-WVK-Retail/Bilder-Pictures/SAFLAX-",'Basis-Tabelle-Samen'!K36,"-",'Basis-Tabelle-Samen'!J36,"-garden-to-go-mini-spanish.jpg")),
IF($C$1="Tschechisch - CZ",HYPERLINK(CONCATENATE("https://www.saflax.de/0-WVK-Retail/Bilder-Pictures/SAFLAX-",'Basis-Tabelle-Samen'!K36,"-",'Basis-Tabelle-Samen'!J36,"-garden-to-go-mini-czech.jpg")),
IF($C$1="Türkisch - TR",HYPERLINK(CONCATENATE("https://www.saflax.de/0-WVK-Retail/Bilder-Pictures/SAFLAX-",'Basis-Tabelle-Samen'!K36,"-",'Basis-Tabelle-Samen'!J36,"-garden-to-go-mini-turkish.jpg")),
IF($C$1="Ungarisch - HU",HYPERLINK(CONCATENATE("https://www.saflax.de/0-WVK-Retail/Bilder-Pictures/SAFLAX-",'Basis-Tabelle-Samen'!K36,"-",'Basis-Tabelle-Samen'!J36,"-garden-to-go-mini-hungarian.jpg")),
" ACHTUNG")))))))))))))))))))))))))))))</f>
        <v>https://www.saflax.de/0-WVK-Retail/Bilder-Pictures/SAFLAX-72375-metrosideros-excelsa-garden-to-go-mini-english.jpg</v>
      </c>
      <c r="AN69" s="330" t="str">
        <f>IF(I69&lt;1,"",
IF($C$1="Bulgarisch - BG",HYPERLINK(CONCATENATE("https://www.saflax.de/0-WVK-Retail/Bilder-Pictures/SAFLAX-",'Basis-Tabelle-Samen'!N36,"-",'Basis-Tabelle-Samen'!J36,"-garden-to-go-lite-bulgarian.jpg")),
IF($C$1="Dänisch - DK",HYPERLINK(CONCATENATE("https://www.saflax.de/0-WVK-Retail/Bilder-Pictures/SAFLAX-",'Basis-Tabelle-Samen'!N36,"-",'Basis-Tabelle-Samen'!J36,"-garden-to-go-lite-danish.jpg")),
IF($C$1="Deutsch - DE",HYPERLINK(CONCATENATE("https://www.saflax.de/0-WVK-Retail/Bilder-Pictures/SAFLAX-",'Basis-Tabelle-Samen'!N36,"-",'Basis-Tabelle-Samen'!J36,"-garden-to-go-lite-german.jpg")),
IF($C$1="Englisch - UK",HYPERLINK(CONCATENATE("https://www.saflax.de/0-WVK-Retail/Bilder-Pictures/SAFLAX-",'Basis-Tabelle-Samen'!N36,"-",'Basis-Tabelle-Samen'!J36,"-garden-to-go-lite-english.jpg")),
IF($C$1="Estnisch - EE",HYPERLINK(CONCATENATE("https://www.saflax.de/0-WVK-Retail/Bilder-Pictures/SAFLAX-",'Basis-Tabelle-Samen'!N36,"-",'Basis-Tabelle-Samen'!J36,"-garden-to-go-lite-estonian.jpg")),
IF($C$1="Finnisch - FI",HYPERLINK(CONCATENATE("https://www.saflax.de/0-WVK-Retail/Bilder-Pictures/SAFLAX-",'Basis-Tabelle-Samen'!N36,"-",'Basis-Tabelle-Samen'!J36,"-garden-to-go-lite-finnish.jpg")),
IF($C$1="Französisch - FR",HYPERLINK(CONCATENATE("https://www.saflax.de/0-WVK-Retail/Bilder-Pictures/SAFLAX-",'Basis-Tabelle-Samen'!N36,"-",'Basis-Tabelle-Samen'!J36,"-garden-to-go-lite-french.jpg")),
IF($C$1="Griechisch - GR",HYPERLINK(CONCATENATE("https://www.saflax.de/0-WVK-Retail/Bilder-Pictures/SAFLAX-",'Basis-Tabelle-Samen'!N36,"-",'Basis-Tabelle-Samen'!J36,"-garden-to-go-lite-greek.jpg")),
IF($C$1="Irisch - IE",HYPERLINK(CONCATENATE("https://www.saflax.de/0-WVK-Retail/Bilder-Pictures/SAFLAX-",'Basis-Tabelle-Samen'!N36,"-",'Basis-Tabelle-Samen'!J36,"-garden-to-go-lite-irish.jpg")),
IF($C$1="Isländisch - IS",HYPERLINK(CONCATENATE("https://www.saflax.de/0-WVK-Retail/Bilder-Pictures/SAFLAX-",'Basis-Tabelle-Samen'!N36,"-",'Basis-Tabelle-Samen'!J36,"-garden-to-go-lite-icelandic.jpg")),
IF($C$1="Italienisch - IT",HYPERLINK(CONCATENATE("https://www.saflax.de/0-WVK-Retail/Bilder-Pictures/SAFLAX-",'Basis-Tabelle-Samen'!N36,"-",'Basis-Tabelle-Samen'!J36,"-garden-to-go-lite-italian.jpg")),
IF($C$1="Japanisch - JP",HYPERLINK(CONCATENATE("https://www.saflax.de/0-WVK-Retail/Bilder-Pictures/SAFLAX-",'Basis-Tabelle-Samen'!N36,"-",'Basis-Tabelle-Samen'!J36,"-garden-to-go-lite-japanese.jpg")),
IF($C$1="Kroatisch - HR",HYPERLINK(CONCATENATE("https://www.saflax.de/0-WVK-Retail/Bilder-Pictures/SAFLAX-",'Basis-Tabelle-Samen'!N36,"-",'Basis-Tabelle-Samen'!J36,"-garden-to-go-lite-croatian.jpg")),
IF($C$1="Lettisch - LV",HYPERLINK(CONCATENATE("https://www.saflax.de/0-WVK-Retail/Bilder-Pictures/SAFLAX-",'Basis-Tabelle-Samen'!N36,"-",'Basis-Tabelle-Samen'!J36,"-garden-to-go-lite-latvian.jpg")),
IF($C$1="Litauisch - LT",HYPERLINK(CONCATENATE("https://www.saflax.de/0-WVK-Retail/Bilder-Pictures/SAFLAX-",'Basis-Tabelle-Samen'!N36,"-",'Basis-Tabelle-Samen'!J36,"-garden-to-go-lite-lithuanian.jpg")),
IF($C$1="Maltesisch - MT",HYPERLINK(CONCATENATE("https://www.saflax.de/0-WVK-Retail/Bilder-Pictures/SAFLAX-",'Basis-Tabelle-Samen'!N36,"-",'Basis-Tabelle-Samen'!J36,"-garden-to-go-lite-maltese.jpg")),
IF($C$1="Niederländisch - NL",HYPERLINK(CONCATENATE("https://www.saflax.de/0-WVK-Retail/Bilder-Pictures/SAFLAX-",'Basis-Tabelle-Samen'!N36,"-",'Basis-Tabelle-Samen'!J36,"-garden-to-go-lite-dutch.jpg")),
IF($C$1="Norwegisch - NO",HYPERLINK(CONCATENATE("https://www.saflax.de/0-WVK-Retail/Bilder-Pictures/SAFLAX-",'Basis-Tabelle-Samen'!N36,"-",'Basis-Tabelle-Samen'!J36,"-garden-to-go-lite-nowegian.jpg")),
IF($C$1="Polnisch - PL",HYPERLINK(CONCATENATE("https://www.saflax.de/0-WVK-Retail/Bilder-Pictures/SAFLAX-",'Basis-Tabelle-Samen'!N36,"-",'Basis-Tabelle-Samen'!J36,"-garden-to-go-lite-polish.jpg")),
IF($C$1="Portugiesisch - PT",HYPERLINK(CONCATENATE("https://www.saflax.de/0-WVK-Retail/Bilder-Pictures/SAFLAX-",'Basis-Tabelle-Samen'!N36,"-",'Basis-Tabelle-Samen'!J36,"-garden-to-go-lite-portuguese.jpg")),
IF($C$1="Rumänisch - RO",HYPERLINK(CONCATENATE("https://www.saflax.de/0-WVK-Retail/Bilder-Pictures/SAFLAX-",'Basis-Tabelle-Samen'!N36,"-",'Basis-Tabelle-Samen'!J36,"-garden-to-go-lite-romanian.jpg")),
IF($C$1="Schwedisch - SE",HYPERLINK(CONCATENATE("https://www.saflax.de/0-WVK-Retail/Bilder-Pictures/SAFLAX-",'Basis-Tabelle-Samen'!N36,"-",'Basis-Tabelle-Samen'!J36,"-garden-to-go-lite-swedish.jpg")),
IF($C$1="Slowakisch - SK",HYPERLINK(CONCATENATE("https://www.saflax.de/0-WVK-Retail/Bilder-Pictures/SAFLAX-",'Basis-Tabelle-Samen'!N36,"-",'Basis-Tabelle-Samen'!J36,"-garden-to-go-lite-slovak.jpg")),
IF($C$1="Slowenisch - SI",HYPERLINK(CONCATENATE("https://www.saflax.de/0-WVK-Retail/Bilder-Pictures/SAFLAX-",'Basis-Tabelle-Samen'!N36,"-",'Basis-Tabelle-Samen'!J36,"-garden-to-go-lite-slovenian.jpg")),
IF($C$1="Spanisch - ES",HYPERLINK(CONCATENATE("https://www.saflax.de/0-WVK-Retail/Bilder-Pictures/SAFLAX-",'Basis-Tabelle-Samen'!N36,"-",'Basis-Tabelle-Samen'!J36,"-garden-to-go-lite-spanish.jpg")),
IF($C$1="Tschechisch - CZ",HYPERLINK(CONCATENATE("https://www.saflax.de/0-WVK-Retail/Bilder-Pictures/SAFLAX-",'Basis-Tabelle-Samen'!N36,"-",'Basis-Tabelle-Samen'!J36,"-garden-to-go-lite-czech.jpg")),
IF($C$1="Türkisch - TR",HYPERLINK(CONCATENATE("https://www.saflax.de/0-WVK-Retail/Bilder-Pictures/SAFLAX-",'Basis-Tabelle-Samen'!N36,"-",'Basis-Tabelle-Samen'!J36,"-garden-to-go-lite-turkish.jpg")),
IF($C$1="Ungarisch - HU",HYPERLINK(CONCATENATE("https://www.saflax.de/0-WVK-Retail/Bilder-Pictures/SAFLAX-",'Basis-Tabelle-Samen'!N36,"-",'Basis-Tabelle-Samen'!J36,"-garden-to-go-lite-hungarian.jpg")),
" ACHTUNG")))))))))))))))))))))))))))))</f>
        <v>https://www.saflax.de/0-WVK-Retail/Bilder-Pictures/SAFLAX-82375-metrosideros-excelsa-garden-to-go-lite-english.jpg</v>
      </c>
      <c r="AO69" s="330" t="str">
        <f>IF(J69&lt;1,"",
IF($C$1="Bulgarisch - BG",HYPERLINK(CONCATENATE("https://www.saflax.de/0-WVK-Retail/Bilder-Pictures/SAFLAX-",'Basis-Tabelle-Samen'!Q36,"-",'Basis-Tabelle-Samen'!J36,"-garden-to-go-bulgarian.jpg")),
IF($C$1="Dänisch - DK",HYPERLINK(CONCATENATE("https://www.saflax.de/0-WVK-Retail/Bilder-Pictures/SAFLAX-",'Basis-Tabelle-Samen'!Q36,"-",'Basis-Tabelle-Samen'!J36,"-garden-to-go-danish.jpg")),
IF($C$1="Deutsch - DE",HYPERLINK(CONCATENATE("https://www.saflax.de/0-WVK-Retail/Bilder-Pictures/SAFLAX-",'Basis-Tabelle-Samen'!Q36,"-",'Basis-Tabelle-Samen'!J36,"-garden-to-go-german.jpg")),
IF($C$1="Englisch - UK",HYPERLINK(CONCATENATE("https://www.saflax.de/0-WVK-Retail/Bilder-Pictures/SAFLAX-",'Basis-Tabelle-Samen'!Q36,"-",'Basis-Tabelle-Samen'!J36,"-garden-to-go-english.jpg")),
IF($C$1="Estnisch - EE",HYPERLINK(CONCATENATE("https://www.saflax.de/0-WVK-Retail/Bilder-Pictures/SAFLAX-",'Basis-Tabelle-Samen'!Q36,"-",'Basis-Tabelle-Samen'!J36,"-garden-to-go-estonian.jpg")),
IF($C$1="Finnisch - FI",HYPERLINK(CONCATENATE("https://www.saflax.de/0-WVK-Retail/Bilder-Pictures/SAFLAX-",'Basis-Tabelle-Samen'!Q36,"-",'Basis-Tabelle-Samen'!J36,"-garden-to-go-finnish.jpg")),
IF($C$1="Französisch - FR",HYPERLINK(CONCATENATE("https://www.saflax.de/0-WVK-Retail/Bilder-Pictures/SAFLAX-",'Basis-Tabelle-Samen'!Q36,"-",'Basis-Tabelle-Samen'!J36,"-garden-to-go-french.jpg")),
IF($C$1="Griechisch - GR",HYPERLINK(CONCATENATE("https://www.saflax.de/0-WVK-Retail/Bilder-Pictures/SAFLAX-",'Basis-Tabelle-Samen'!Q36,"-",'Basis-Tabelle-Samen'!J36,"-garden-to-go-greek.jpg")),
IF($C$1="Irisch - IE",HYPERLINK(CONCATENATE("https://www.saflax.de/0-WVK-Retail/Bilder-Pictures/SAFLAX-",'Basis-Tabelle-Samen'!Q36,"-",'Basis-Tabelle-Samen'!J36,"-garden-to-go-irish.jpg")),
IF($C$1="Isländisch - IS",HYPERLINK(CONCATENATE("https://www.saflax.de/0-WVK-Retail/Bilder-Pictures/SAFLAX-",'Basis-Tabelle-Samen'!Q36,"-",'Basis-Tabelle-Samen'!J36,"-garden-to-go-icelandic.jpg")),
IF($C$1="Italienisch - IT",HYPERLINK(CONCATENATE("https://www.saflax.de/0-WVK-Retail/Bilder-Pictures/SAFLAX-",'Basis-Tabelle-Samen'!Q36,"-",'Basis-Tabelle-Samen'!J36,"-garden-to-go-italian.jpg")),
IF($C$1="Japanisch - JP",HYPERLINK(CONCATENATE("https://www.saflax.de/0-WVK-Retail/Bilder-Pictures/SAFLAX-",'Basis-Tabelle-Samen'!Q36,"-",'Basis-Tabelle-Samen'!J36,"-garden-to-go-japanese.jpg")),
IF($C$1="Kroatisch - HR",HYPERLINK(CONCATENATE("https://www.saflax.de/0-WVK-Retail/Bilder-Pictures/SAFLAX-",'Basis-Tabelle-Samen'!Q36,"-",'Basis-Tabelle-Samen'!J36,"-garden-to-go-croatian.jpg")),
IF($C$1="Lettisch - LV",HYPERLINK(CONCATENATE("https://www.saflax.de/0-WVK-Retail/Bilder-Pictures/SAFLAX-",'Basis-Tabelle-Samen'!Q36,"-",'Basis-Tabelle-Samen'!J36,"-garden-to-go-latvian.jpg")),
IF($C$1="Litauisch - LT",HYPERLINK(CONCATENATE("https://www.saflax.de/0-WVK-Retail/Bilder-Pictures/SAFLAX-",'Basis-Tabelle-Samen'!Q36,"-",'Basis-Tabelle-Samen'!J36,"-garden-to-go-lithuanian.jpg")),
IF($C$1="Maltesisch - MT",HYPERLINK(CONCATENATE("https://www.saflax.de/0-WVK-Retail/Bilder-Pictures/SAFLAX-",'Basis-Tabelle-Samen'!Q36,"-",'Basis-Tabelle-Samen'!J36,"-garden-to-go-maltese.jpg")),
IF($C$1="Niederländisch - NL",HYPERLINK(CONCATENATE("https://www.saflax.de/0-WVK-Retail/Bilder-Pictures/SAFLAX-",'Basis-Tabelle-Samen'!Q36,"-",'Basis-Tabelle-Samen'!J36,"-garden-to-go-dutch.jpg")),
IF($C$1="Norwegisch - NO",HYPERLINK(CONCATENATE("https://www.saflax.de/0-WVK-Retail/Bilder-Pictures/SAFLAX-",'Basis-Tabelle-Samen'!Q36,"-",'Basis-Tabelle-Samen'!J36,"-garden-to-go-nowegian.jpg")),
IF($C$1="Polnisch - PL",HYPERLINK(CONCATENATE("https://www.saflax.de/0-WVK-Retail/Bilder-Pictures/SAFLAX-",'Basis-Tabelle-Samen'!Q36,"-",'Basis-Tabelle-Samen'!J36,"-garden-to-go-polish.jpg")),
IF($C$1="Portugiesisch - PT",HYPERLINK(CONCATENATE("https://www.saflax.de/0-WVK-Retail/Bilder-Pictures/SAFLAX-",'Basis-Tabelle-Samen'!Q36,"-",'Basis-Tabelle-Samen'!J36,"-garden-to-go-portuguese.jpg")),
IF($C$1="Rumänisch - RO",HYPERLINK(CONCATENATE("https://www.saflax.de/0-WVK-Retail/Bilder-Pictures/SAFLAX-",'Basis-Tabelle-Samen'!Q36,"-",'Basis-Tabelle-Samen'!J36,"-garden-to-go-romanian.jpg")),
IF($C$1="Schwedisch - SE",HYPERLINK(CONCATENATE("https://www.saflax.de/0-WVK-Retail/Bilder-Pictures/SAFLAX-",'Basis-Tabelle-Samen'!Q36,"-",'Basis-Tabelle-Samen'!J36,"-garden-to-go-swedish.jpg")),
IF($C$1="Slowakisch - SK",HYPERLINK(CONCATENATE("https://www.saflax.de/0-WVK-Retail/Bilder-Pictures/SAFLAX-",'Basis-Tabelle-Samen'!Q36,"-",'Basis-Tabelle-Samen'!J36,"-garden-to-go-slovak.jpg")),
IF($C$1="Slowenisch - SI",HYPERLINK(CONCATENATE("https://www.saflax.de/0-WVK-Retail/Bilder-Pictures/SAFLAX-",'Basis-Tabelle-Samen'!Q36,"-",'Basis-Tabelle-Samen'!J36,"-garden-to-go-slovenian.jpg")),
IF($C$1="Spanisch - ES",HYPERLINK(CONCATENATE("https://www.saflax.de/0-WVK-Retail/Bilder-Pictures/SAFLAX-",'Basis-Tabelle-Samen'!Q36,"-",'Basis-Tabelle-Samen'!J36,"-garden-to-go-spanish.jpg")),
IF($C$1="Tschechisch - CZ",HYPERLINK(CONCATENATE("https://www.saflax.de/0-WVK-Retail/Bilder-Pictures/SAFLAX-",'Basis-Tabelle-Samen'!Q36,"-",'Basis-Tabelle-Samen'!J36,"-garden-to-go-czech.jpg")),
IF($C$1="Türkisch - TR",HYPERLINK(CONCATENATE("https://www.saflax.de/0-WVK-Retail/Bilder-Pictures/SAFLAX-",'Basis-Tabelle-Samen'!Q36,"-",'Basis-Tabelle-Samen'!J36,"-garden-to-go-turkish.jpg")),
IF($C$1="Ungarisch - HU",HYPERLINK(CONCATENATE("https://www.saflax.de/0-WVK-Retail/Bilder-Pictures/SAFLAX-",'Basis-Tabelle-Samen'!Q36,"-",'Basis-Tabelle-Samen'!J36,"-garden-to-go-hungarian.jpg")),
" ACHTUNG")))))))))))))))))))))))))))))</f>
        <v>https://www.saflax.de/0-WVK-Retail/Bilder-Pictures/SAFLAX-52375-metrosideros-excelsa-garden-to-go-english.jpg</v>
      </c>
      <c r="AP69" s="330" t="str">
        <f>IF(K69&lt;1,"",
IF($C$1="Bulgarisch - BG",HYPERLINK(CONCATENATE("https://www.saflax.de/0-WVK-Retail/Bilder-Pictures/SAFLAX-",'Basis-Tabelle-Samen'!T36,"-",'Basis-Tabelle-Samen'!J36,"-cultivation-set-bulgarian.jpg")),
IF($C$1="Dänisch - DK",HYPERLINK(CONCATENATE("https://www.saflax.de/0-WVK-Retail/Bilder-Pictures/SAFLAX-",'Basis-Tabelle-Samen'!T36,"-",'Basis-Tabelle-Samen'!J36,"-cultivation-set-danish.jpg")),
IF($C$1="Deutsch - DE",HYPERLINK(CONCATENATE("https://www.saflax.de/0-WVK-Retail/Bilder-Pictures/SAFLAX-",'Basis-Tabelle-Samen'!T36,"-",'Basis-Tabelle-Samen'!J36,"-cultivation-set-german.jpg")),
IF($C$1="Englisch - UK",HYPERLINK(CONCATENATE("https://www.saflax.de/0-WVK-Retail/Bilder-Pictures/SAFLAX-",'Basis-Tabelle-Samen'!T36,"-",'Basis-Tabelle-Samen'!J36,"-cultivation-set-english.jpg")),
IF($C$1="Estnisch - EE",HYPERLINK(CONCATENATE("https://www.saflax.de/0-WVK-Retail/Bilder-Pictures/SAFLAX-",'Basis-Tabelle-Samen'!T36,"-",'Basis-Tabelle-Samen'!J36,"-cultivation-set-estonian.jpg")),
IF($C$1="Finnisch - FI",HYPERLINK(CONCATENATE("https://www.saflax.de/0-WVK-Retail/Bilder-Pictures/SAFLAX-",'Basis-Tabelle-Samen'!T36,"-",'Basis-Tabelle-Samen'!J36,"-cultivation-set-finnish.jpg")),
IF($C$1="Französisch - FR",HYPERLINK(CONCATENATE("https://www.saflax.de/0-WVK-Retail/Bilder-Pictures/SAFLAX-",'Basis-Tabelle-Samen'!T36,"-",'Basis-Tabelle-Samen'!J36,"-cultivation-set-french.jpg")),
IF($C$1="Griechisch - GR",HYPERLINK(CONCATENATE("https://www.saflax.de/0-WVK-Retail/Bilder-Pictures/SAFLAX-",'Basis-Tabelle-Samen'!T36,"-",'Basis-Tabelle-Samen'!J36,"-cultivation-set-greek.jpg")),
IF($C$1="Irisch - IE",HYPERLINK(CONCATENATE("https://www.saflax.de/0-WVK-Retail/Bilder-Pictures/SAFLAX-",'Basis-Tabelle-Samen'!T36,"-",'Basis-Tabelle-Samen'!J36,"-cultivation-set-irish.jpg")),
IF($C$1="Isländisch - IS",HYPERLINK(CONCATENATE("https://www.saflax.de/0-WVK-Retail/Bilder-Pictures/SAFLAX-",'Basis-Tabelle-Samen'!T36,"-",'Basis-Tabelle-Samen'!J36,"-cultivation-set-icelandic.jpg")),
IF($C$1="Italienisch - IT",HYPERLINK(CONCATENATE("https://www.saflax.de/0-WVK-Retail/Bilder-Pictures/SAFLAX-",'Basis-Tabelle-Samen'!T36,"-",'Basis-Tabelle-Samen'!J36,"-cultivation-set-italian.jpg")),
IF($C$1="Japanisch - JP",HYPERLINK(CONCATENATE("https://www.saflax.de/0-WVK-Retail/Bilder-Pictures/SAFLAX-",'Basis-Tabelle-Samen'!T36,"-",'Basis-Tabelle-Samen'!J36,"-cultivation-set-japanese.jpg")),
IF($C$1="Kroatisch - HR",HYPERLINK(CONCATENATE("https://www.saflax.de/0-WVK-Retail/Bilder-Pictures/SAFLAX-",'Basis-Tabelle-Samen'!T36,"-",'Basis-Tabelle-Samen'!J36,"-cultivation-set-croatian.jpg")),
IF($C$1="Lettisch - LV",HYPERLINK(CONCATENATE("https://www.saflax.de/0-WVK-Retail/Bilder-Pictures/SAFLAX-",'Basis-Tabelle-Samen'!T36,"-",'Basis-Tabelle-Samen'!J36,"-cultivation-set-latvian.jpg")),
IF($C$1="Litauisch - LT",HYPERLINK(CONCATENATE("https://www.saflax.de/0-WVK-Retail/Bilder-Pictures/SAFLAX-",'Basis-Tabelle-Samen'!T36,"-",'Basis-Tabelle-Samen'!J36,"-cultivation-set-lithuanian.jpg")),
IF($C$1="Maltesisch - MT",HYPERLINK(CONCATENATE("https://www.saflax.de/0-WVK-Retail/Bilder-Pictures/SAFLAX-",'Basis-Tabelle-Samen'!T36,"-",'Basis-Tabelle-Samen'!J36,"-cultivation-set-maltese.jpg")),
IF($C$1="Niederländisch - NL",HYPERLINK(CONCATENATE("https://www.saflax.de/0-WVK-Retail/Bilder-Pictures/SAFLAX-",'Basis-Tabelle-Samen'!T36,"-",'Basis-Tabelle-Samen'!J36,"-cultivation-set-dutch.jpg")),
IF($C$1="Norwegisch - NO",HYPERLINK(CONCATENATE("https://www.saflax.de/0-WVK-Retail/Bilder-Pictures/SAFLAX-",'Basis-Tabelle-Samen'!T36,"-",'Basis-Tabelle-Samen'!J36,"-cultivation-set-nowegian.jpg")),
IF($C$1="Polnisch - PL",HYPERLINK(CONCATENATE("https://www.saflax.de/0-WVK-Retail/Bilder-Pictures/SAFLAX-",'Basis-Tabelle-Samen'!T36,"-",'Basis-Tabelle-Samen'!J36,"-cultivation-set-polish.jpg")),
IF($C$1="Portugiesisch - PT",HYPERLINK(CONCATENATE("https://www.saflax.de/0-WVK-Retail/Bilder-Pictures/SAFLAX-",'Basis-Tabelle-Samen'!T36,"-",'Basis-Tabelle-Samen'!J36,"-cultivation-set-portuguese.jpg")),
IF($C$1="Rumänisch - RO",HYPERLINK(CONCATENATE("https://www.saflax.de/0-WVK-Retail/Bilder-Pictures/SAFLAX-",'Basis-Tabelle-Samen'!T36,"-",'Basis-Tabelle-Samen'!J36,"-cultivation-set-romanian.jpg")),
IF($C$1="Schwedisch - SE",HYPERLINK(CONCATENATE("https://www.saflax.de/0-WVK-Retail/Bilder-Pictures/SAFLAX-",'Basis-Tabelle-Samen'!T36,"-",'Basis-Tabelle-Samen'!J36,"-cultivation-set-swedish.jpg")),
IF($C$1="Slowakisch - SK",HYPERLINK(CONCATENATE("https://www.saflax.de/0-WVK-Retail/Bilder-Pictures/SAFLAX-",'Basis-Tabelle-Samen'!T36,"-",'Basis-Tabelle-Samen'!J36,"-cultivation-set-slovak.jpg")),
IF($C$1="Slowenisch - SI",HYPERLINK(CONCATENATE("https://www.saflax.de/0-WVK-Retail/Bilder-Pictures/SAFLAX-",'Basis-Tabelle-Samen'!T36,"-",'Basis-Tabelle-Samen'!J36,"-cultivation-set-slovenian.jpg")),
IF($C$1="Spanisch - ES",HYPERLINK(CONCATENATE("https://www.saflax.de/0-WVK-Retail/Bilder-Pictures/SAFLAX-",'Basis-Tabelle-Samen'!T36,"-",'Basis-Tabelle-Samen'!J36,"-cultivation-set-spanish.jpg")),
IF($C$1="Tschechisch - CZ",HYPERLINK(CONCATENATE("https://www.saflax.de/0-WVK-Retail/Bilder-Pictures/SAFLAX-",'Basis-Tabelle-Samen'!T36,"-",'Basis-Tabelle-Samen'!J36,"-cultivation-set-czech.jpg")),
IF($C$1="Türkisch - TR",HYPERLINK(CONCATENATE("https://www.saflax.de/0-WVK-Retail/Bilder-Pictures/SAFLAX-",'Basis-Tabelle-Samen'!T36,"-",'Basis-Tabelle-Samen'!J36,"-cultivation-set-turkish.jpg")),
IF($C$1="Ungarisch - HU",HYPERLINK(CONCATENATE("https://www.saflax.de/0-WVK-Retail/Bilder-Pictures/SAFLAX-",'Basis-Tabelle-Samen'!T36,"-",'Basis-Tabelle-Samen'!J36,"-cultivation-set-hungarian.jpg")),
" ACHTUNG")))))))))))))))))))))))))))))</f>
        <v>https://www.saflax.de/0-WVK-Retail/Bilder-Pictures/SAFLAX-32375-metrosideros-excelsa-cultivation-set-english.jpg</v>
      </c>
      <c r="AQ69" s="330" t="str">
        <f>IF(L69&lt;1,"",
IF($C$1="Bulgarisch - BG",HYPERLINK(CONCATENATE("https://www.saflax.de/0-WVK-Retail/Bilder-Pictures/SAFLAX-",'Basis-Tabelle-Samen'!W36,"-",'Basis-Tabelle-Samen'!J36,"-garden-in-the-bag-bulgarian.jpg")),
IF($C$1="Dänisch - DK",HYPERLINK(CONCATENATE("https://www.saflax.de/0-WVK-Retail/Bilder-Pictures/SAFLAX-",'Basis-Tabelle-Samen'!W36,"-",'Basis-Tabelle-Samen'!J36,"-garden-in-the-bag-danish.jpg")),
IF($C$1="Deutsch - DE",HYPERLINK(CONCATENATE("https://www.saflax.de/0-WVK-Retail/Bilder-Pictures/SAFLAX-",'Basis-Tabelle-Samen'!W36,"-",'Basis-Tabelle-Samen'!J36,"-garden-in-the-bag-german.jpg")),
IF($C$1="Englisch - UK",HYPERLINK(CONCATENATE("https://www.saflax.de/0-WVK-Retail/Bilder-Pictures/SAFLAX-",'Basis-Tabelle-Samen'!W36,"-",'Basis-Tabelle-Samen'!J36,"-garden-in-the-bag-english.jpg")),
IF($C$1="Estnisch - EE",HYPERLINK(CONCATENATE("https://www.saflax.de/0-WVK-Retail/Bilder-Pictures/SAFLAX-",'Basis-Tabelle-Samen'!W36,"-",'Basis-Tabelle-Samen'!J36,"-garden-in-the-bag-estonian.jpg")),
IF($C$1="Finnisch - FI",HYPERLINK(CONCATENATE("https://www.saflax.de/0-WVK-Retail/Bilder-Pictures/SAFLAX-",'Basis-Tabelle-Samen'!W36,"-",'Basis-Tabelle-Samen'!J36,"-garden-in-the-bag-finnish.jpg")),
IF($C$1="Französisch - FR",HYPERLINK(CONCATENATE("https://www.saflax.de/0-WVK-Retail/Bilder-Pictures/SAFLAX-",'Basis-Tabelle-Samen'!W36,"-",'Basis-Tabelle-Samen'!J36,"-garden-in-the-bag-french.jpg")),
IF($C$1="Griechisch - GR",HYPERLINK(CONCATENATE("https://www.saflax.de/0-WVK-Retail/Bilder-Pictures/SAFLAX-",'Basis-Tabelle-Samen'!W36,"-",'Basis-Tabelle-Samen'!J36,"-garden-in-the-bag-greek.jpg")),
IF($C$1="Irisch - IE",HYPERLINK(CONCATENATE("https://www.saflax.de/0-WVK-Retail/Bilder-Pictures/SAFLAX-",'Basis-Tabelle-Samen'!W36,"-",'Basis-Tabelle-Samen'!J36,"-garden-in-the-bag-irish.jpg")),
IF($C$1="Isländisch - IS",HYPERLINK(CONCATENATE("https://www.saflax.de/0-WVK-Retail/Bilder-Pictures/SAFLAX-",'Basis-Tabelle-Samen'!W36,"-",'Basis-Tabelle-Samen'!J36,"-garden-in-the-bag-icelandic.jpg")),
IF($C$1="Italienisch - IT",HYPERLINK(CONCATENATE("https://www.saflax.de/0-WVK-Retail/Bilder-Pictures/SAFLAX-",'Basis-Tabelle-Samen'!W36,"-",'Basis-Tabelle-Samen'!J36,"-garden-in-the-bag-italian.jpg")),
IF($C$1="Japanisch - JP",HYPERLINK(CONCATENATE("https://www.saflax.de/0-WVK-Retail/Bilder-Pictures/SAFLAX-",'Basis-Tabelle-Samen'!W36,"-",'Basis-Tabelle-Samen'!J36,"-garden-in-the-bag-japanese.jpg")),
IF($C$1="Kroatisch - HR",HYPERLINK(CONCATENATE("https://www.saflax.de/0-WVK-Retail/Bilder-Pictures/SAFLAX-",'Basis-Tabelle-Samen'!W36,"-",'Basis-Tabelle-Samen'!J36,"-garden-in-the-bag-croatian.jpg")),
IF($C$1="Lettisch - LV",HYPERLINK(CONCATENATE("https://www.saflax.de/0-WVK-Retail/Bilder-Pictures/SAFLAX-",'Basis-Tabelle-Samen'!W36,"-",'Basis-Tabelle-Samen'!J36,"-garden-in-the-bag-latvian.jpg")),
IF($C$1="Litauisch - LT",HYPERLINK(CONCATENATE("https://www.saflax.de/0-WVK-Retail/Bilder-Pictures/SAFLAX-",'Basis-Tabelle-Samen'!W36,"-",'Basis-Tabelle-Samen'!J36,"-garden-in-the-bag-lithuanian.jpg")),
IF($C$1="Maltesisch - MT",HYPERLINK(CONCATENATE("https://www.saflax.de/0-WVK-Retail/Bilder-Pictures/SAFLAX-",'Basis-Tabelle-Samen'!W36,"-",'Basis-Tabelle-Samen'!J36,"-garden-in-the-bag-maltese.jpg")),
IF($C$1="Niederländisch - NL",HYPERLINK(CONCATENATE("https://www.saflax.de/0-WVK-Retail/Bilder-Pictures/SAFLAX-",'Basis-Tabelle-Samen'!W36,"-",'Basis-Tabelle-Samen'!J36,"-garden-in-the-bag-dutch.jpg")),
IF($C$1="Norwegisch - NO",HYPERLINK(CONCATENATE("https://www.saflax.de/0-WVK-Retail/Bilder-Pictures/SAFLAX-",'Basis-Tabelle-Samen'!W36,"-",'Basis-Tabelle-Samen'!J36,"-garden-in-the-bag-nowegian.jpg")),
IF($C$1="Polnisch - PL",HYPERLINK(CONCATENATE("https://www.saflax.de/0-WVK-Retail/Bilder-Pictures/SAFLAX-",'Basis-Tabelle-Samen'!W36,"-",'Basis-Tabelle-Samen'!J36,"-garden-in-the-bag-polish.jpg")),
IF($C$1="Portugiesisch - PT",HYPERLINK(CONCATENATE("https://www.saflax.de/0-WVK-Retail/Bilder-Pictures/SAFLAX-",'Basis-Tabelle-Samen'!W36,"-",'Basis-Tabelle-Samen'!J36,"-garden-in-the-bag-portuguese.jpg")),
IF($C$1="Rumänisch - RO",HYPERLINK(CONCATENATE("https://www.saflax.de/0-WVK-Retail/Bilder-Pictures/SAFLAX-",'Basis-Tabelle-Samen'!W36,"-",'Basis-Tabelle-Samen'!J36,"-garden-in-the-bag-romanian.jpg")),
IF($C$1="Schwedisch - SE",HYPERLINK(CONCATENATE("https://www.saflax.de/0-WVK-Retail/Bilder-Pictures/SAFLAX-",'Basis-Tabelle-Samen'!W36,"-",'Basis-Tabelle-Samen'!J36,"-garden-in-the-bag-swedish.jpg")),
IF($C$1="Slowakisch - SK",HYPERLINK(CONCATENATE("https://www.saflax.de/0-WVK-Retail/Bilder-Pictures/SAFLAX-",'Basis-Tabelle-Samen'!W36,"-",'Basis-Tabelle-Samen'!J36,"-garden-in-the-bag-slovak.jpg")),
IF($C$1="Slowenisch - SI",HYPERLINK(CONCATENATE("https://www.saflax.de/0-WVK-Retail/Bilder-Pictures/SAFLAX-",'Basis-Tabelle-Samen'!W36,"-",'Basis-Tabelle-Samen'!J36,"-garden-in-the-bag-slovenian.jpg")),
IF($C$1="Spanisch - ES",HYPERLINK(CONCATENATE("https://www.saflax.de/0-WVK-Retail/Bilder-Pictures/SAFLAX-",'Basis-Tabelle-Samen'!W36,"-",'Basis-Tabelle-Samen'!J36,"-garden-in-the-bag-spanish.jpg")),
IF($C$1="Tschechisch - CZ",HYPERLINK(CONCATENATE("https://www.saflax.de/0-WVK-Retail/Bilder-Pictures/SAFLAX-",'Basis-Tabelle-Samen'!W36,"-",'Basis-Tabelle-Samen'!J36,"-garden-in-the-bag-czech.jpg")),
IF($C$1="Türkisch - TR",HYPERLINK(CONCATENATE("https://www.saflax.de/0-WVK-Retail/Bilder-Pictures/SAFLAX-",'Basis-Tabelle-Samen'!W36,"-",'Basis-Tabelle-Samen'!J36,"-garden-in-the-bag-turkish.jpg")),
IF($C$1="Ungarisch - HU",HYPERLINK(CONCATENATE("https://www.saflax.de/0-WVK-Retail/Bilder-Pictures/SAFLAX-",'Basis-Tabelle-Samen'!W36,"-",'Basis-Tabelle-Samen'!J36,"-garden-in-the-bag-hungarian.jpg")),
" ACHTUNG")))))))))))))))))))))))))))))</f>
        <v>https://www.saflax.de/0-WVK-Retail/Bilder-Pictures/SAFLAX-62375-metrosideros-excelsa-garden-in-the-bag-english.jpg</v>
      </c>
    </row>
    <row r="70" spans="1:43" ht="17.100000000000001" customHeight="1" x14ac:dyDescent="0.2">
      <c r="A70" s="318" t="str">
        <f>IF('Basis-Tabelle-Samen'!A79="","",IF($C$1="Deutsch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70" s="319" t="str">
        <f>'Basis-Tabelle-Samen'!I79</f>
        <v>Laurus nobilis</v>
      </c>
      <c r="C70" s="316" t="str">
        <f>IF($C$1="Bulgarisch - BG",'Basis-Tabelle-Samen'!Z79,
IF($C$1="Dänisch - DK",'Basis-Tabelle-Samen'!AA79,
IF($C$1="Deutsch - DE",'Basis-Tabelle-Samen'!AB79,
IF($C$1="Englisch - UK",'Basis-Tabelle-Samen'!AC79,
IF($C$1="Estnisch - EE",'Basis-Tabelle-Samen'!AD79,
IF($C$1="Finnisch - FI",'Basis-Tabelle-Samen'!AE79,
IF($C$1="Französisch - FR",'Basis-Tabelle-Samen'!AF79,
IF($C$1="Griechisch - GR",'Basis-Tabelle-Samen'!AG79,
IF($C$1="Irisch - IE",'Basis-Tabelle-Samen'!AH79,
IF($C$1="Isländisch - IS",'Basis-Tabelle-Samen'!AI79,
IF($C$1="Italienisch - IT",'Basis-Tabelle-Samen'!AJ79,
IF($C$1="Japanisch - JP",'Basis-Tabelle-Samen'!AK79,
IF($C$1="Kroatisch - HR",'Basis-Tabelle-Samen'!AL79,
IF($C$1="Lettisch - LV",'Basis-Tabelle-Samen'!AM79,
IF($C$1="Litauisch - LT",'Basis-Tabelle-Samen'!AN79,
IF($C$1="Maltesisch - MT",'Basis-Tabelle-Samen'!AO79,
IF($C$1="Niederländisch - NL",'Basis-Tabelle-Samen'!AP79,
IF($C$1="Norwegisch - NO",'Basis-Tabelle-Samen'!AQ79,
IF($C$1="Polnisch - PL",'Basis-Tabelle-Samen'!AR79,
IF($C$1="Portugiesisch - PT",'Basis-Tabelle-Samen'!AS79,
IF($C$1="Rumänisch - RO",'Basis-Tabelle-Samen'!AT79,
IF($C$1="Schwedisch - SE",'Basis-Tabelle-Samen'!AU79,
IF($C$1="Slowakisch - SK",'Basis-Tabelle-Samen'!AV79,
IF($C$1="Slowenisch - SI",'Basis-Tabelle-Samen'!AW79,
IF($C$1="Spanisch - ES",'Basis-Tabelle-Samen'!AX79,
IF($C$1="Tschechisch - CZ",'Basis-Tabelle-Samen'!AY79,
IF($C$1="Türkisch - TR",'Basis-Tabelle-Samen'!AZ79,
IF($C$1="Ungarisch - HU",'Basis-Tabelle-Samen'!BA79,
" ACHTUNG"))))))))))))))))))))))))))))</f>
        <v>Bay Tree</v>
      </c>
      <c r="D70" s="320">
        <f>'Basis-Tabelle-Samen'!F79</f>
        <v>6</v>
      </c>
      <c r="E70" s="321" t="str">
        <f>'Basis-Tabelle-Samen'!H79</f>
        <v>7 %</v>
      </c>
      <c r="F70" s="322" t="str">
        <f>IF('Basis-Tabelle-Samen'!G79="","",'Basis-Tabelle-Samen'!G79)</f>
        <v>01</v>
      </c>
      <c r="G70" s="320">
        <f>'Basis-Tabelle-Samen'!C79</f>
        <v>12997</v>
      </c>
      <c r="H70" s="323">
        <f>'Basis-Tabelle-Samen'!D79</f>
        <v>4055473129976</v>
      </c>
      <c r="I70" s="324">
        <f>'Basis-Tabelle-Samen'!E79</f>
        <v>1.85</v>
      </c>
      <c r="J70" s="325">
        <f t="shared" si="1"/>
        <v>12</v>
      </c>
      <c r="K70" s="326">
        <f>'Basis-Tabelle-Samen'!K79</f>
        <v>72997</v>
      </c>
      <c r="L70" s="323">
        <f>'Basis-Tabelle-Samen'!L79</f>
        <v>4055473729978</v>
      </c>
      <c r="M70" s="324">
        <f>'Basis-Tabelle-Samen'!M79</f>
        <v>2.4500000000000002</v>
      </c>
      <c r="N70" s="326">
        <f>IF(K70&lt;1,"",'3'!$I$15)</f>
        <v>15</v>
      </c>
      <c r="O70" s="327">
        <f>IF(K70&lt;1,"",'3'!$J$11)</f>
        <v>90</v>
      </c>
      <c r="P70" s="326">
        <f>'Basis-Tabelle-Samen'!N79</f>
        <v>82997</v>
      </c>
      <c r="Q70" s="323">
        <f>'Basis-Tabelle-Samen'!O79</f>
        <v>4055473829975</v>
      </c>
      <c r="R70" s="328">
        <f>'Basis-Tabelle-Samen'!P79</f>
        <v>3.75</v>
      </c>
      <c r="S70" s="326">
        <f>IF(R70&lt;1,"",'3'!$M$15)</f>
        <v>18</v>
      </c>
      <c r="T70" s="327">
        <f>IF(R70&lt;1,"",'3'!$N$11)</f>
        <v>72</v>
      </c>
      <c r="U70" s="326">
        <f>'Basis-Tabelle-Samen'!Q79</f>
        <v>52997</v>
      </c>
      <c r="V70" s="323">
        <f>'Basis-Tabelle-Samen'!R79</f>
        <v>4055473529974</v>
      </c>
      <c r="W70" s="324">
        <f>'Basis-Tabelle-Samen'!S79</f>
        <v>4.95</v>
      </c>
      <c r="X70" s="326">
        <f>IF(U70&lt;1,"",'3'!$Q$15)</f>
        <v>6</v>
      </c>
      <c r="Y70" s="327">
        <f>IF(U70&lt;1,"",'3'!$R$11)</f>
        <v>24</v>
      </c>
      <c r="Z70" s="326">
        <f>'Basis-Tabelle-Samen'!T79</f>
        <v>32997</v>
      </c>
      <c r="AA70" s="323">
        <f>'Basis-Tabelle-Samen'!U79</f>
        <v>4055473329970</v>
      </c>
      <c r="AB70" s="324">
        <f>'Basis-Tabelle-Samen'!V79</f>
        <v>6.75</v>
      </c>
      <c r="AC70" s="326">
        <f>IF(Z70&lt;1,"",'3'!$U$15)</f>
        <v>6</v>
      </c>
      <c r="AD70" s="327">
        <f>IF(Z70&lt;1,"",'3'!$V$11)</f>
        <v>24</v>
      </c>
      <c r="AE70" s="326">
        <f>'Basis-Tabelle-Samen'!W79</f>
        <v>62997</v>
      </c>
      <c r="AF70" s="323">
        <f>'Basis-Tabelle-Samen'!X79</f>
        <v>4055473629971</v>
      </c>
      <c r="AG70" s="324">
        <f>'Basis-Tabelle-Samen'!Y79</f>
        <v>2.95</v>
      </c>
      <c r="AH70" s="326">
        <f>IF(AE70&lt;1,"",'3'!$Y$15)</f>
        <v>8</v>
      </c>
      <c r="AI70" s="327">
        <f>IF(AE70&lt;1,"",'3'!$Z$11)</f>
        <v>64</v>
      </c>
      <c r="AJ70" s="315"/>
      <c r="AK70" s="316" t="str">
        <f>IF(G70&lt;1,"",
IF($C$1="Bulgarisch - BG",HYPERLINK(CONCATENATE("https://www.saflax.de/0-WVK-Retail/Bilder-Pictures/SAFLAX-",'Basis-Tabelle-Samen'!C79,"-",'Basis-Tabelle-Samen'!J79,"-seed-package-front-cr-bulgarian.jpg")),
IF($C$1="Dänisch - DK",HYPERLINK(CONCATENATE("https://www.saflax.de/0-WVK-Retail/Bilder-Pictures/SAFLAX-",'Basis-Tabelle-Samen'!C79,"-",'Basis-Tabelle-Samen'!J79,"-seed-package-front-cr-danish.jpg")),
IF($C$1="Deutsch - DE",HYPERLINK(CONCATENATE("https://www.saflax.de/0-WVK-Retail/Bilder-Pictures/SAFLAX-",'Basis-Tabelle-Samen'!C79,"-",'Basis-Tabelle-Samen'!J79,"-seed-package-front-cr-german.jpg")),
IF($C$1="Englisch - UK",HYPERLINK(CONCATENATE("https://www.saflax.de/0-WVK-Retail/Bilder-Pictures/SAFLAX-",'Basis-Tabelle-Samen'!C79,"-",'Basis-Tabelle-Samen'!J79,"-seed-package-front-cr-english.jpg")),
IF($C$1="Estnisch - EE",HYPERLINK(CONCATENATE("https://www.saflax.de/0-WVK-Retail/Bilder-Pictures/SAFLAX-",'Basis-Tabelle-Samen'!C79,"-",'Basis-Tabelle-Samen'!J79,"-seed-package-front-cr-estonian.jpg")),
IF($C$1="Finnisch - FI",HYPERLINK(CONCATENATE("https://www.saflax.de/0-WVK-Retail/Bilder-Pictures/SAFLAX-",'Basis-Tabelle-Samen'!C79,"-",'Basis-Tabelle-Samen'!J79,"-seed-package-front-cr-finnish.jpg")),
IF($C$1="Französisch - FR",HYPERLINK(CONCATENATE("https://www.saflax.de/0-WVK-Retail/Bilder-Pictures/SAFLAX-",'Basis-Tabelle-Samen'!C79,"-",'Basis-Tabelle-Samen'!J79,"-seed-package-front-cr-french.jpg")),
IF($C$1="Griechisch - GR",HYPERLINK(CONCATENATE("https://www.saflax.de/0-WVK-Retail/Bilder-Pictures/SAFLAX-",'Basis-Tabelle-Samen'!C79,"-",'Basis-Tabelle-Samen'!J79,"-seed-package-front-cr-greek.jpg")),
IF($C$1="Irisch - IE",HYPERLINK(CONCATENATE("https://www.saflax.de/0-WVK-Retail/Bilder-Pictures/SAFLAX-",'Basis-Tabelle-Samen'!C79,"-",'Basis-Tabelle-Samen'!J79,"-seed-package-front-cr-irish.jpg")),
IF($C$1="Isländisch - IS",HYPERLINK(CONCATENATE("https://www.saflax.de/0-WVK-Retail/Bilder-Pictures/SAFLAX-",'Basis-Tabelle-Samen'!C79,"-",'Basis-Tabelle-Samen'!J79,"-seed-package-front-cr-icelandic.jpg")),
IF($C$1="Italienisch - IT",HYPERLINK(CONCATENATE("https://www.saflax.de/0-WVK-Retail/Bilder-Pictures/SAFLAX-",'Basis-Tabelle-Samen'!C79,"-",'Basis-Tabelle-Samen'!J79,"-seed-package-front-cr-italian.jpg")),
IF($C$1="Japanisch - JP",HYPERLINK(CONCATENATE("https://www.saflax.de/0-WVK-Retail/Bilder-Pictures/SAFLAX-",'Basis-Tabelle-Samen'!C79,"-",'Basis-Tabelle-Samen'!J79,"-seed-package-front-cr-japanese.jpg")),
IF($C$1="Kroatisch - HR",HYPERLINK(CONCATENATE("https://www.saflax.de/0-WVK-Retail/Bilder-Pictures/SAFLAX-",'Basis-Tabelle-Samen'!C79,"-",'Basis-Tabelle-Samen'!J79,"-seed-package-front-cr-croatian.jpg")),
IF($C$1="Lettisch - LV",HYPERLINK(CONCATENATE("https://www.saflax.de/0-WVK-Retail/Bilder-Pictures/SAFLAX-",'Basis-Tabelle-Samen'!C79,"-",'Basis-Tabelle-Samen'!J79,"-seed-package-front-cr-latvian.jpg")),
IF($C$1="Litauisch - LT",HYPERLINK(CONCATENATE("https://www.saflax.de/0-WVK-Retail/Bilder-Pictures/SAFLAX-",'Basis-Tabelle-Samen'!C79,"-",'Basis-Tabelle-Samen'!J79,"-seed-package-front-cr-lithuanian.jpg")),
IF($C$1="Maltesisch - MT",HYPERLINK(CONCATENATE("https://www.saflax.de/0-WVK-Retail/Bilder-Pictures/SAFLAX-",'Basis-Tabelle-Samen'!C79,"-",'Basis-Tabelle-Samen'!J79,"-seed-package-front-cr-maltese.jpg")),
IF($C$1="Niederländisch - NL",HYPERLINK(CONCATENATE("https://www.saflax.de/0-WVK-Retail/Bilder-Pictures/SAFLAX-",'Basis-Tabelle-Samen'!C79,"-",'Basis-Tabelle-Samen'!J79,"-seed-package-front-cr-dutch.jpg")),
IF($C$1="Norwegisch - NO",HYPERLINK(CONCATENATE("https://www.saflax.de/0-WVK-Retail/Bilder-Pictures/SAFLAX-",'Basis-Tabelle-Samen'!C79,"-",'Basis-Tabelle-Samen'!J79,"-seed-package-front-cr-nowegian.jpg")),
IF($C$1="Polnisch - PL",HYPERLINK(CONCATENATE("https://www.saflax.de/0-WVK-Retail/Bilder-Pictures/SAFLAX-",'Basis-Tabelle-Samen'!C79,"-",'Basis-Tabelle-Samen'!J79,"-seed-package-front-cr-polish.jpg")),
IF($C$1="Portugiesisch - PT",HYPERLINK(CONCATENATE("https://www.saflax.de/0-WVK-Retail/Bilder-Pictures/SAFLAX-",'Basis-Tabelle-Samen'!C79,"-",'Basis-Tabelle-Samen'!J79,"-seed-package-front-cr-portuguese.jpg")),
IF($C$1="Rumänisch - RO",HYPERLINK(CONCATENATE("https://www.saflax.de/0-WVK-Retail/Bilder-Pictures/SAFLAX-",'Basis-Tabelle-Samen'!C79,"-",'Basis-Tabelle-Samen'!J79,"-seed-package-front-cr-romanian.jpg")),
IF($C$1="Schwedisch - SE",HYPERLINK(CONCATENATE("https://www.saflax.de/0-WVK-Retail/Bilder-Pictures/SAFLAX-",'Basis-Tabelle-Samen'!C79,"-",'Basis-Tabelle-Samen'!J79,"-seed-package-front-cr-swedish.jpg")),
IF($C$1="Slowakisch - SK",HYPERLINK(CONCATENATE("https://www.saflax.de/0-WVK-Retail/Bilder-Pictures/SAFLAX-",'Basis-Tabelle-Samen'!C79,"-",'Basis-Tabelle-Samen'!J79,"-seed-package-front-cr-slovak.jpg")),
IF($C$1="Slowenisch - SI",HYPERLINK(CONCATENATE("https://www.saflax.de/0-WVK-Retail/Bilder-Pictures/SAFLAX-",'Basis-Tabelle-Samen'!C79,"-",'Basis-Tabelle-Samen'!J79,"-seed-package-front-cr-slovenian.jpg")),
IF($C$1="Spanisch - ES",HYPERLINK(CONCATENATE("https://www.saflax.de/0-WVK-Retail/Bilder-Pictures/SAFLAX-",'Basis-Tabelle-Samen'!C79,"-",'Basis-Tabelle-Samen'!J79,"-seed-package-front-cr-spanish.jpg")),
IF($C$1="Tschechisch - CZ",HYPERLINK(CONCATENATE("https://www.saflax.de/0-WVK-Retail/Bilder-Pictures/SAFLAX-",'Basis-Tabelle-Samen'!C79,"-",'Basis-Tabelle-Samen'!J79,"-seed-package-front-cr-czech.jpg")),
IF($C$1="Türkisch - TR",HYPERLINK(CONCATENATE("https://www.saflax.de/0-WVK-Retail/Bilder-Pictures/SAFLAX-",'Basis-Tabelle-Samen'!C79,"-",'Basis-Tabelle-Samen'!J79,"-seed-package-front-cr-turkish.jpg")),
IF($C$1="Ungarisch - HU",HYPERLINK(CONCATENATE("https://www.saflax.de/0-WVK-Retail/Bilder-Pictures/SAFLAX-",'Basis-Tabelle-Samen'!C79,"-",'Basis-Tabelle-Samen'!J79,"-seed-package-front-cr-hungarian.jpg")),
" ACHTUNG")))))))))))))))))))))))))))))</f>
        <v>https://www.saflax.de/0-WVK-Retail/Bilder-Pictures/SAFLAX-12997-laurus-nobilis-seed-package-front-cr-english.jpg</v>
      </c>
      <c r="AL70" s="330" t="str">
        <f>IF(G70&lt;1,"",
IF($C$1="Bulgarisch - BG",HYPERLINK(CONCATENATE("https://www.saflax.de/0-WVK-Retail/Bilder-Pictures/SAFLAX-",'Basis-Tabelle-Samen'!C79,"-",'Basis-Tabelle-Samen'!J79,"-seed-package-back-cr-bulgarian.jpg")),
IF($C$1="Dänisch - DK",HYPERLINK(CONCATENATE("https://www.saflax.de/0-WVK-Retail/Bilder-Pictures/SAFLAX-",'Basis-Tabelle-Samen'!C79,"-",'Basis-Tabelle-Samen'!J79,"-seed-package-back-cr-danish.jpg")),
IF($C$1="Deutsch - DE",HYPERLINK(CONCATENATE("https://www.saflax.de/0-WVK-Retail/Bilder-Pictures/SAFLAX-",'Basis-Tabelle-Samen'!C79,"-",'Basis-Tabelle-Samen'!J79,"-seed-package-back-cr-german.jpg")),
IF($C$1="Englisch - UK",HYPERLINK(CONCATENATE("https://www.saflax.de/0-WVK-Retail/Bilder-Pictures/SAFLAX-",'Basis-Tabelle-Samen'!C79,"-",'Basis-Tabelle-Samen'!J79,"-seed-package-back-cr-english.jpg")),
IF($C$1="Estnisch - EE",HYPERLINK(CONCATENATE("https://www.saflax.de/0-WVK-Retail/Bilder-Pictures/SAFLAX-",'Basis-Tabelle-Samen'!C79,"-",'Basis-Tabelle-Samen'!J79,"-seed-package-back-cr-estonian.jpg")),
IF($C$1="Finnisch - FI",HYPERLINK(CONCATENATE("https://www.saflax.de/0-WVK-Retail/Bilder-Pictures/SAFLAX-",'Basis-Tabelle-Samen'!C79,"-",'Basis-Tabelle-Samen'!J79,"-seed-package-back-cr-finnish.jpg")),
IF($C$1="Französisch - FR",HYPERLINK(CONCATENATE("https://www.saflax.de/0-WVK-Retail/Bilder-Pictures/SAFLAX-",'Basis-Tabelle-Samen'!C79,"-",'Basis-Tabelle-Samen'!J79,"-seed-package-back-cr-french.jpg")),
IF($C$1="Griechisch - GR",HYPERLINK(CONCATENATE("https://www.saflax.de/0-WVK-Retail/Bilder-Pictures/SAFLAX-",'Basis-Tabelle-Samen'!C79,"-",'Basis-Tabelle-Samen'!J79,"-seed-package-back-cr-greek.jpg")),
IF($C$1="Irisch - IE",HYPERLINK(CONCATENATE("https://www.saflax.de/0-WVK-Retail/Bilder-Pictures/SAFLAX-",'Basis-Tabelle-Samen'!C79,"-",'Basis-Tabelle-Samen'!J79,"-seed-package-back-cr-irish.jpg")),
IF($C$1="Isländisch - IS",HYPERLINK(CONCATENATE("https://www.saflax.de/0-WVK-Retail/Bilder-Pictures/SAFLAX-",'Basis-Tabelle-Samen'!C79,"-",'Basis-Tabelle-Samen'!J79,"-seed-package-back-cr-icelandic.jpg")),
IF($C$1="Italienisch - IT",HYPERLINK(CONCATENATE("https://www.saflax.de/0-WVK-Retail/Bilder-Pictures/SAFLAX-",'Basis-Tabelle-Samen'!C79,"-",'Basis-Tabelle-Samen'!J79,"-seed-package-back-cr-italian.jpg")),
IF($C$1="Japanisch - JP",HYPERLINK(CONCATENATE("https://www.saflax.de/0-WVK-Retail/Bilder-Pictures/SAFLAX-",'Basis-Tabelle-Samen'!C79,"-",'Basis-Tabelle-Samen'!J79,"-seed-package-back-cr-japanese.jpg")),
IF($C$1="Kroatisch - HR",HYPERLINK(CONCATENATE("https://www.saflax.de/0-WVK-Retail/Bilder-Pictures/SAFLAX-",'Basis-Tabelle-Samen'!C79,"-",'Basis-Tabelle-Samen'!J79,"-seed-package-back-cr-croatian.jpg")),
IF($C$1="Lettisch - LV",HYPERLINK(CONCATENATE("https://www.saflax.de/0-WVK-Retail/Bilder-Pictures/SAFLAX-",'Basis-Tabelle-Samen'!C79,"-",'Basis-Tabelle-Samen'!J79,"-seed-package-back-cr-latvian.jpg")),
IF($C$1="Litauisch - LT",HYPERLINK(CONCATENATE("https://www.saflax.de/0-WVK-Retail/Bilder-Pictures/SAFLAX-",'Basis-Tabelle-Samen'!C79,"-",'Basis-Tabelle-Samen'!J79,"-seed-package-back-cr-lithuanian.jpg")),
IF($C$1="Maltesisch - MT",HYPERLINK(CONCATENATE("https://www.saflax.de/0-WVK-Retail/Bilder-Pictures/SAFLAX-",'Basis-Tabelle-Samen'!C79,"-",'Basis-Tabelle-Samen'!J79,"-seed-package-back-cr-maltese.jpg")),
IF($C$1="Niederländisch - NL",HYPERLINK(CONCATENATE("https://www.saflax.de/0-WVK-Retail/Bilder-Pictures/SAFLAX-",'Basis-Tabelle-Samen'!C79,"-",'Basis-Tabelle-Samen'!J79,"-seed-package-back-cr-dutch.jpg")),
IF($C$1="Norwegisch - NO",HYPERLINK(CONCATENATE("https://www.saflax.de/0-WVK-Retail/Bilder-Pictures/SAFLAX-",'Basis-Tabelle-Samen'!C79,"-",'Basis-Tabelle-Samen'!J79,"-seed-package-back-cr-nowegian.jpg")),
IF($C$1="Polnisch - PL",HYPERLINK(CONCATENATE("https://www.saflax.de/0-WVK-Retail/Bilder-Pictures/SAFLAX-",'Basis-Tabelle-Samen'!C79,"-",'Basis-Tabelle-Samen'!J79,"-seed-package-back-cr-polish.jpg")),
IF($C$1="Portugiesisch - PT",HYPERLINK(CONCATENATE("https://www.saflax.de/0-WVK-Retail/Bilder-Pictures/SAFLAX-",'Basis-Tabelle-Samen'!C79,"-",'Basis-Tabelle-Samen'!J79,"-seed-package-back-cr-portuguese.jpg")),
IF($C$1="Rumänisch - RO",HYPERLINK(CONCATENATE("https://www.saflax.de/0-WVK-Retail/Bilder-Pictures/SAFLAX-",'Basis-Tabelle-Samen'!C79,"-",'Basis-Tabelle-Samen'!J79,"-seed-package-back-cr-romanian.jpg")),
IF($C$1="Schwedisch - SE",HYPERLINK(CONCATENATE("https://www.saflax.de/0-WVK-Retail/Bilder-Pictures/SAFLAX-",'Basis-Tabelle-Samen'!C79,"-",'Basis-Tabelle-Samen'!J79,"-seed-package-back-cr-swedish.jpg")),
IF($C$1="Slowakisch - SK",HYPERLINK(CONCATENATE("https://www.saflax.de/0-WVK-Retail/Bilder-Pictures/SAFLAX-",'Basis-Tabelle-Samen'!C79,"-",'Basis-Tabelle-Samen'!J79,"-seed-package-back-cr-slovak.jpg")),
IF($C$1="Slowenisch - SI",HYPERLINK(CONCATENATE("https://www.saflax.de/0-WVK-Retail/Bilder-Pictures/SAFLAX-",'Basis-Tabelle-Samen'!C79,"-",'Basis-Tabelle-Samen'!J79,"-seed-package-back-cr-slovenian.jpg")),
IF($C$1="Spanisch - ES",HYPERLINK(CONCATENATE("https://www.saflax.de/0-WVK-Retail/Bilder-Pictures/SAFLAX-",'Basis-Tabelle-Samen'!C79,"-",'Basis-Tabelle-Samen'!J79,"-seed-package-back-cr-spanish.jpg")),
IF($C$1="Tschechisch - CZ",HYPERLINK(CONCATENATE("https://www.saflax.de/0-WVK-Retail/Bilder-Pictures/SAFLAX-",'Basis-Tabelle-Samen'!C79,"-",'Basis-Tabelle-Samen'!J79,"-seed-package-back-cr-czech.jpg")),
IF($C$1="Türkisch - TR",HYPERLINK(CONCATENATE("https://www.saflax.de/0-WVK-Retail/Bilder-Pictures/SAFLAX-",'Basis-Tabelle-Samen'!C79,"-",'Basis-Tabelle-Samen'!J79,"-seed-package-back-cr-turkish.jpg")),
IF($C$1="Ungarisch - HU",HYPERLINK(CONCATENATE("https://www.saflax.de/0-WVK-Retail/Bilder-Pictures/SAFLAX-",'Basis-Tabelle-Samen'!C79,"-",'Basis-Tabelle-Samen'!J79,"-seed-package-back-cr-hungarian.jpg")),
" ACHTUNG")))))))))))))))))))))))))))))</f>
        <v>https://www.saflax.de/0-WVK-Retail/Bilder-Pictures/SAFLAX-12997-laurus-nobilis-seed-package-back-cr-english.jpg</v>
      </c>
      <c r="AM70" s="330" t="str">
        <f>IF(H70&lt;1,"",
IF($C$1="Bulgarisch - BG",HYPERLINK(CONCATENATE("https://www.saflax.de/0-WVK-Retail/Bilder-Pictures/SAFLAX-",'Basis-Tabelle-Samen'!K79,"-",'Basis-Tabelle-Samen'!J79,"-garden-to-go-mini-bulgarian.jpg")),
IF($C$1="Dänisch - DK",HYPERLINK(CONCATENATE("https://www.saflax.de/0-WVK-Retail/Bilder-Pictures/SAFLAX-",'Basis-Tabelle-Samen'!K79,"-",'Basis-Tabelle-Samen'!J79,"-garden-to-go-mini-danish.jpg")),
IF($C$1="Deutsch - DE",HYPERLINK(CONCATENATE("https://www.saflax.de/0-WVK-Retail/Bilder-Pictures/SAFLAX-",'Basis-Tabelle-Samen'!K79,"-",'Basis-Tabelle-Samen'!J79,"-garden-to-go-mini-german.jpg")),
IF($C$1="Englisch - UK",HYPERLINK(CONCATENATE("https://www.saflax.de/0-WVK-Retail/Bilder-Pictures/SAFLAX-",'Basis-Tabelle-Samen'!K79,"-",'Basis-Tabelle-Samen'!J79,"-garden-to-go-mini-english.jpg")),
IF($C$1="Estnisch - EE",HYPERLINK(CONCATENATE("https://www.saflax.de/0-WVK-Retail/Bilder-Pictures/SAFLAX-",'Basis-Tabelle-Samen'!K79,"-",'Basis-Tabelle-Samen'!J79,"-garden-to-go-mini-estonian.jpg")),
IF($C$1="Finnisch - FI",HYPERLINK(CONCATENATE("https://www.saflax.de/0-WVK-Retail/Bilder-Pictures/SAFLAX-",'Basis-Tabelle-Samen'!K79,"-",'Basis-Tabelle-Samen'!J79,"-garden-to-go-mini-finnish.jpg")),
IF($C$1="Französisch - FR",HYPERLINK(CONCATENATE("https://www.saflax.de/0-WVK-Retail/Bilder-Pictures/SAFLAX-",'Basis-Tabelle-Samen'!K79,"-",'Basis-Tabelle-Samen'!J79,"-garden-to-go-mini-french.jpg")),
IF($C$1="Griechisch - GR",HYPERLINK(CONCATENATE("https://www.saflax.de/0-WVK-Retail/Bilder-Pictures/SAFLAX-",'Basis-Tabelle-Samen'!K79,"-",'Basis-Tabelle-Samen'!J79,"-garden-to-go-mini-greek.jpg")),
IF($C$1="Irisch - IE",HYPERLINK(CONCATENATE("https://www.saflax.de/0-WVK-Retail/Bilder-Pictures/SAFLAX-",'Basis-Tabelle-Samen'!K79,"-",'Basis-Tabelle-Samen'!J79,"-garden-to-go-mini-irish.jpg")),
IF($C$1="Isländisch - IS",HYPERLINK(CONCATENATE("https://www.saflax.de/0-WVK-Retail/Bilder-Pictures/SAFLAX-",'Basis-Tabelle-Samen'!K79,"-",'Basis-Tabelle-Samen'!J79,"-garden-to-go-mini-icelandic.jpg")),
IF($C$1="Italienisch - IT",HYPERLINK(CONCATENATE("https://www.saflax.de/0-WVK-Retail/Bilder-Pictures/SAFLAX-",'Basis-Tabelle-Samen'!K79,"-",'Basis-Tabelle-Samen'!J79,"-garden-to-go-mini-italian.jpg")),
IF($C$1="Japanisch - JP",HYPERLINK(CONCATENATE("https://www.saflax.de/0-WVK-Retail/Bilder-Pictures/SAFLAX-",'Basis-Tabelle-Samen'!K79,"-",'Basis-Tabelle-Samen'!J79,"-garden-to-go-mini-japanese.jpg")),
IF($C$1="Kroatisch - HR",HYPERLINK(CONCATENATE("https://www.saflax.de/0-WVK-Retail/Bilder-Pictures/SAFLAX-",'Basis-Tabelle-Samen'!K79,"-",'Basis-Tabelle-Samen'!J79,"-garden-to-go-mini-croatian.jpg")),
IF($C$1="Lettisch - LV",HYPERLINK(CONCATENATE("https://www.saflax.de/0-WVK-Retail/Bilder-Pictures/SAFLAX-",'Basis-Tabelle-Samen'!K79,"-",'Basis-Tabelle-Samen'!J79,"-garden-to-go-mini-latvian.jpg")),
IF($C$1="Litauisch - LT",HYPERLINK(CONCATENATE("https://www.saflax.de/0-WVK-Retail/Bilder-Pictures/SAFLAX-",'Basis-Tabelle-Samen'!K79,"-",'Basis-Tabelle-Samen'!J79,"-garden-to-go-mini-lithuanian.jpg")),
IF($C$1="Maltesisch - MT",HYPERLINK(CONCATENATE("https://www.saflax.de/0-WVK-Retail/Bilder-Pictures/SAFLAX-",'Basis-Tabelle-Samen'!K79,"-",'Basis-Tabelle-Samen'!J79,"-garden-to-go-mini-maltese.jpg")),
IF($C$1="Niederländisch - NL",HYPERLINK(CONCATENATE("https://www.saflax.de/0-WVK-Retail/Bilder-Pictures/SAFLAX-",'Basis-Tabelle-Samen'!K79,"-",'Basis-Tabelle-Samen'!J79,"-garden-to-go-mini-dutch.jpg")),
IF($C$1="Norwegisch - NO",HYPERLINK(CONCATENATE("https://www.saflax.de/0-WVK-Retail/Bilder-Pictures/SAFLAX-",'Basis-Tabelle-Samen'!K79,"-",'Basis-Tabelle-Samen'!J79,"-garden-to-go-mini-nowegian.jpg")),
IF($C$1="Polnisch - PL",HYPERLINK(CONCATENATE("https://www.saflax.de/0-WVK-Retail/Bilder-Pictures/SAFLAX-",'Basis-Tabelle-Samen'!K79,"-",'Basis-Tabelle-Samen'!J79,"-garden-to-go-mini-polish.jpg")),
IF($C$1="Portugiesisch - PT",HYPERLINK(CONCATENATE("https://www.saflax.de/0-WVK-Retail/Bilder-Pictures/SAFLAX-",'Basis-Tabelle-Samen'!K79,"-",'Basis-Tabelle-Samen'!J79,"-garden-to-go-mini-portuguese.jpg")),
IF($C$1="Rumänisch - RO",HYPERLINK(CONCATENATE("https://www.saflax.de/0-WVK-Retail/Bilder-Pictures/SAFLAX-",'Basis-Tabelle-Samen'!K79,"-",'Basis-Tabelle-Samen'!J79,"-garden-to-go-mini-romanian.jpg")),
IF($C$1="Schwedisch - SE",HYPERLINK(CONCATENATE("https://www.saflax.de/0-WVK-Retail/Bilder-Pictures/SAFLAX-",'Basis-Tabelle-Samen'!K79,"-",'Basis-Tabelle-Samen'!J79,"-garden-to-go-mini-swedish.jpg")),
IF($C$1="Slowakisch - SK",HYPERLINK(CONCATENATE("https://www.saflax.de/0-WVK-Retail/Bilder-Pictures/SAFLAX-",'Basis-Tabelle-Samen'!K79,"-",'Basis-Tabelle-Samen'!J79,"-garden-to-go-mini-slovak.jpg")),
IF($C$1="Slowenisch - SI",HYPERLINK(CONCATENATE("https://www.saflax.de/0-WVK-Retail/Bilder-Pictures/SAFLAX-",'Basis-Tabelle-Samen'!K79,"-",'Basis-Tabelle-Samen'!J79,"-garden-to-go-mini-slovenian.jpg")),
IF($C$1="Spanisch - ES",HYPERLINK(CONCATENATE("https://www.saflax.de/0-WVK-Retail/Bilder-Pictures/SAFLAX-",'Basis-Tabelle-Samen'!K79,"-",'Basis-Tabelle-Samen'!J79,"-garden-to-go-mini-spanish.jpg")),
IF($C$1="Tschechisch - CZ",HYPERLINK(CONCATENATE("https://www.saflax.de/0-WVK-Retail/Bilder-Pictures/SAFLAX-",'Basis-Tabelle-Samen'!K79,"-",'Basis-Tabelle-Samen'!J79,"-garden-to-go-mini-czech.jpg")),
IF($C$1="Türkisch - TR",HYPERLINK(CONCATENATE("https://www.saflax.de/0-WVK-Retail/Bilder-Pictures/SAFLAX-",'Basis-Tabelle-Samen'!K79,"-",'Basis-Tabelle-Samen'!J79,"-garden-to-go-mini-turkish.jpg")),
IF($C$1="Ungarisch - HU",HYPERLINK(CONCATENATE("https://www.saflax.de/0-WVK-Retail/Bilder-Pictures/SAFLAX-",'Basis-Tabelle-Samen'!K79,"-",'Basis-Tabelle-Samen'!J79,"-garden-to-go-mini-hungarian.jpg")),
" ACHTUNG")))))))))))))))))))))))))))))</f>
        <v>https://www.saflax.de/0-WVK-Retail/Bilder-Pictures/SAFLAX-72997-laurus-nobilis-garden-to-go-mini-english.jpg</v>
      </c>
      <c r="AN70" s="330" t="str">
        <f>IF(I70&lt;1,"",
IF($C$1="Bulgarisch - BG",HYPERLINK(CONCATENATE("https://www.saflax.de/0-WVK-Retail/Bilder-Pictures/SAFLAX-",'Basis-Tabelle-Samen'!N79,"-",'Basis-Tabelle-Samen'!J79,"-garden-to-go-lite-bulgarian.jpg")),
IF($C$1="Dänisch - DK",HYPERLINK(CONCATENATE("https://www.saflax.de/0-WVK-Retail/Bilder-Pictures/SAFLAX-",'Basis-Tabelle-Samen'!N79,"-",'Basis-Tabelle-Samen'!J79,"-garden-to-go-lite-danish.jpg")),
IF($C$1="Deutsch - DE",HYPERLINK(CONCATENATE("https://www.saflax.de/0-WVK-Retail/Bilder-Pictures/SAFLAX-",'Basis-Tabelle-Samen'!N79,"-",'Basis-Tabelle-Samen'!J79,"-garden-to-go-lite-german.jpg")),
IF($C$1="Englisch - UK",HYPERLINK(CONCATENATE("https://www.saflax.de/0-WVK-Retail/Bilder-Pictures/SAFLAX-",'Basis-Tabelle-Samen'!N79,"-",'Basis-Tabelle-Samen'!J79,"-garden-to-go-lite-english.jpg")),
IF($C$1="Estnisch - EE",HYPERLINK(CONCATENATE("https://www.saflax.de/0-WVK-Retail/Bilder-Pictures/SAFLAX-",'Basis-Tabelle-Samen'!N79,"-",'Basis-Tabelle-Samen'!J79,"-garden-to-go-lite-estonian.jpg")),
IF($C$1="Finnisch - FI",HYPERLINK(CONCATENATE("https://www.saflax.de/0-WVK-Retail/Bilder-Pictures/SAFLAX-",'Basis-Tabelle-Samen'!N79,"-",'Basis-Tabelle-Samen'!J79,"-garden-to-go-lite-finnish.jpg")),
IF($C$1="Französisch - FR",HYPERLINK(CONCATENATE("https://www.saflax.de/0-WVK-Retail/Bilder-Pictures/SAFLAX-",'Basis-Tabelle-Samen'!N79,"-",'Basis-Tabelle-Samen'!J79,"-garden-to-go-lite-french.jpg")),
IF($C$1="Griechisch - GR",HYPERLINK(CONCATENATE("https://www.saflax.de/0-WVK-Retail/Bilder-Pictures/SAFLAX-",'Basis-Tabelle-Samen'!N79,"-",'Basis-Tabelle-Samen'!J79,"-garden-to-go-lite-greek.jpg")),
IF($C$1="Irisch - IE",HYPERLINK(CONCATENATE("https://www.saflax.de/0-WVK-Retail/Bilder-Pictures/SAFLAX-",'Basis-Tabelle-Samen'!N79,"-",'Basis-Tabelle-Samen'!J79,"-garden-to-go-lite-irish.jpg")),
IF($C$1="Isländisch - IS",HYPERLINK(CONCATENATE("https://www.saflax.de/0-WVK-Retail/Bilder-Pictures/SAFLAX-",'Basis-Tabelle-Samen'!N79,"-",'Basis-Tabelle-Samen'!J79,"-garden-to-go-lite-icelandic.jpg")),
IF($C$1="Italienisch - IT",HYPERLINK(CONCATENATE("https://www.saflax.de/0-WVK-Retail/Bilder-Pictures/SAFLAX-",'Basis-Tabelle-Samen'!N79,"-",'Basis-Tabelle-Samen'!J79,"-garden-to-go-lite-italian.jpg")),
IF($C$1="Japanisch - JP",HYPERLINK(CONCATENATE("https://www.saflax.de/0-WVK-Retail/Bilder-Pictures/SAFLAX-",'Basis-Tabelle-Samen'!N79,"-",'Basis-Tabelle-Samen'!J79,"-garden-to-go-lite-japanese.jpg")),
IF($C$1="Kroatisch - HR",HYPERLINK(CONCATENATE("https://www.saflax.de/0-WVK-Retail/Bilder-Pictures/SAFLAX-",'Basis-Tabelle-Samen'!N79,"-",'Basis-Tabelle-Samen'!J79,"-garden-to-go-lite-croatian.jpg")),
IF($C$1="Lettisch - LV",HYPERLINK(CONCATENATE("https://www.saflax.de/0-WVK-Retail/Bilder-Pictures/SAFLAX-",'Basis-Tabelle-Samen'!N79,"-",'Basis-Tabelle-Samen'!J79,"-garden-to-go-lite-latvian.jpg")),
IF($C$1="Litauisch - LT",HYPERLINK(CONCATENATE("https://www.saflax.de/0-WVK-Retail/Bilder-Pictures/SAFLAX-",'Basis-Tabelle-Samen'!N79,"-",'Basis-Tabelle-Samen'!J79,"-garden-to-go-lite-lithuanian.jpg")),
IF($C$1="Maltesisch - MT",HYPERLINK(CONCATENATE("https://www.saflax.de/0-WVK-Retail/Bilder-Pictures/SAFLAX-",'Basis-Tabelle-Samen'!N79,"-",'Basis-Tabelle-Samen'!J79,"-garden-to-go-lite-maltese.jpg")),
IF($C$1="Niederländisch - NL",HYPERLINK(CONCATENATE("https://www.saflax.de/0-WVK-Retail/Bilder-Pictures/SAFLAX-",'Basis-Tabelle-Samen'!N79,"-",'Basis-Tabelle-Samen'!J79,"-garden-to-go-lite-dutch.jpg")),
IF($C$1="Norwegisch - NO",HYPERLINK(CONCATENATE("https://www.saflax.de/0-WVK-Retail/Bilder-Pictures/SAFLAX-",'Basis-Tabelle-Samen'!N79,"-",'Basis-Tabelle-Samen'!J79,"-garden-to-go-lite-nowegian.jpg")),
IF($C$1="Polnisch - PL",HYPERLINK(CONCATENATE("https://www.saflax.de/0-WVK-Retail/Bilder-Pictures/SAFLAX-",'Basis-Tabelle-Samen'!N79,"-",'Basis-Tabelle-Samen'!J79,"-garden-to-go-lite-polish.jpg")),
IF($C$1="Portugiesisch - PT",HYPERLINK(CONCATENATE("https://www.saflax.de/0-WVK-Retail/Bilder-Pictures/SAFLAX-",'Basis-Tabelle-Samen'!N79,"-",'Basis-Tabelle-Samen'!J79,"-garden-to-go-lite-portuguese.jpg")),
IF($C$1="Rumänisch - RO",HYPERLINK(CONCATENATE("https://www.saflax.de/0-WVK-Retail/Bilder-Pictures/SAFLAX-",'Basis-Tabelle-Samen'!N79,"-",'Basis-Tabelle-Samen'!J79,"-garden-to-go-lite-romanian.jpg")),
IF($C$1="Schwedisch - SE",HYPERLINK(CONCATENATE("https://www.saflax.de/0-WVK-Retail/Bilder-Pictures/SAFLAX-",'Basis-Tabelle-Samen'!N79,"-",'Basis-Tabelle-Samen'!J79,"-garden-to-go-lite-swedish.jpg")),
IF($C$1="Slowakisch - SK",HYPERLINK(CONCATENATE("https://www.saflax.de/0-WVK-Retail/Bilder-Pictures/SAFLAX-",'Basis-Tabelle-Samen'!N79,"-",'Basis-Tabelle-Samen'!J79,"-garden-to-go-lite-slovak.jpg")),
IF($C$1="Slowenisch - SI",HYPERLINK(CONCATENATE("https://www.saflax.de/0-WVK-Retail/Bilder-Pictures/SAFLAX-",'Basis-Tabelle-Samen'!N79,"-",'Basis-Tabelle-Samen'!J79,"-garden-to-go-lite-slovenian.jpg")),
IF($C$1="Spanisch - ES",HYPERLINK(CONCATENATE("https://www.saflax.de/0-WVK-Retail/Bilder-Pictures/SAFLAX-",'Basis-Tabelle-Samen'!N79,"-",'Basis-Tabelle-Samen'!J79,"-garden-to-go-lite-spanish.jpg")),
IF($C$1="Tschechisch - CZ",HYPERLINK(CONCATENATE("https://www.saflax.de/0-WVK-Retail/Bilder-Pictures/SAFLAX-",'Basis-Tabelle-Samen'!N79,"-",'Basis-Tabelle-Samen'!J79,"-garden-to-go-lite-czech.jpg")),
IF($C$1="Türkisch - TR",HYPERLINK(CONCATENATE("https://www.saflax.de/0-WVK-Retail/Bilder-Pictures/SAFLAX-",'Basis-Tabelle-Samen'!N79,"-",'Basis-Tabelle-Samen'!J79,"-garden-to-go-lite-turkish.jpg")),
IF($C$1="Ungarisch - HU",HYPERLINK(CONCATENATE("https://www.saflax.de/0-WVK-Retail/Bilder-Pictures/SAFLAX-",'Basis-Tabelle-Samen'!N79,"-",'Basis-Tabelle-Samen'!J79,"-garden-to-go-lite-hungarian.jpg")),
" ACHTUNG")))))))))))))))))))))))))))))</f>
        <v>https://www.saflax.de/0-WVK-Retail/Bilder-Pictures/SAFLAX-82997-laurus-nobilis-garden-to-go-lite-english.jpg</v>
      </c>
      <c r="AO70" s="330" t="str">
        <f>IF(J70&lt;1,"",
IF($C$1="Bulgarisch - BG",HYPERLINK(CONCATENATE("https://www.saflax.de/0-WVK-Retail/Bilder-Pictures/SAFLAX-",'Basis-Tabelle-Samen'!Q79,"-",'Basis-Tabelle-Samen'!J79,"-garden-to-go-bulgarian.jpg")),
IF($C$1="Dänisch - DK",HYPERLINK(CONCATENATE("https://www.saflax.de/0-WVK-Retail/Bilder-Pictures/SAFLAX-",'Basis-Tabelle-Samen'!Q79,"-",'Basis-Tabelle-Samen'!J79,"-garden-to-go-danish.jpg")),
IF($C$1="Deutsch - DE",HYPERLINK(CONCATENATE("https://www.saflax.de/0-WVK-Retail/Bilder-Pictures/SAFLAX-",'Basis-Tabelle-Samen'!Q79,"-",'Basis-Tabelle-Samen'!J79,"-garden-to-go-german.jpg")),
IF($C$1="Englisch - UK",HYPERLINK(CONCATENATE("https://www.saflax.de/0-WVK-Retail/Bilder-Pictures/SAFLAX-",'Basis-Tabelle-Samen'!Q79,"-",'Basis-Tabelle-Samen'!J79,"-garden-to-go-english.jpg")),
IF($C$1="Estnisch - EE",HYPERLINK(CONCATENATE("https://www.saflax.de/0-WVK-Retail/Bilder-Pictures/SAFLAX-",'Basis-Tabelle-Samen'!Q79,"-",'Basis-Tabelle-Samen'!J79,"-garden-to-go-estonian.jpg")),
IF($C$1="Finnisch - FI",HYPERLINK(CONCATENATE("https://www.saflax.de/0-WVK-Retail/Bilder-Pictures/SAFLAX-",'Basis-Tabelle-Samen'!Q79,"-",'Basis-Tabelle-Samen'!J79,"-garden-to-go-finnish.jpg")),
IF($C$1="Französisch - FR",HYPERLINK(CONCATENATE("https://www.saflax.de/0-WVK-Retail/Bilder-Pictures/SAFLAX-",'Basis-Tabelle-Samen'!Q79,"-",'Basis-Tabelle-Samen'!J79,"-garden-to-go-french.jpg")),
IF($C$1="Griechisch - GR",HYPERLINK(CONCATENATE("https://www.saflax.de/0-WVK-Retail/Bilder-Pictures/SAFLAX-",'Basis-Tabelle-Samen'!Q79,"-",'Basis-Tabelle-Samen'!J79,"-garden-to-go-greek.jpg")),
IF($C$1="Irisch - IE",HYPERLINK(CONCATENATE("https://www.saflax.de/0-WVK-Retail/Bilder-Pictures/SAFLAX-",'Basis-Tabelle-Samen'!Q79,"-",'Basis-Tabelle-Samen'!J79,"-garden-to-go-irish.jpg")),
IF($C$1="Isländisch - IS",HYPERLINK(CONCATENATE("https://www.saflax.de/0-WVK-Retail/Bilder-Pictures/SAFLAX-",'Basis-Tabelle-Samen'!Q79,"-",'Basis-Tabelle-Samen'!J79,"-garden-to-go-icelandic.jpg")),
IF($C$1="Italienisch - IT",HYPERLINK(CONCATENATE("https://www.saflax.de/0-WVK-Retail/Bilder-Pictures/SAFLAX-",'Basis-Tabelle-Samen'!Q79,"-",'Basis-Tabelle-Samen'!J79,"-garden-to-go-italian.jpg")),
IF($C$1="Japanisch - JP",HYPERLINK(CONCATENATE("https://www.saflax.de/0-WVK-Retail/Bilder-Pictures/SAFLAX-",'Basis-Tabelle-Samen'!Q79,"-",'Basis-Tabelle-Samen'!J79,"-garden-to-go-japanese.jpg")),
IF($C$1="Kroatisch - HR",HYPERLINK(CONCATENATE("https://www.saflax.de/0-WVK-Retail/Bilder-Pictures/SAFLAX-",'Basis-Tabelle-Samen'!Q79,"-",'Basis-Tabelle-Samen'!J79,"-garden-to-go-croatian.jpg")),
IF($C$1="Lettisch - LV",HYPERLINK(CONCATENATE("https://www.saflax.de/0-WVK-Retail/Bilder-Pictures/SAFLAX-",'Basis-Tabelle-Samen'!Q79,"-",'Basis-Tabelle-Samen'!J79,"-garden-to-go-latvian.jpg")),
IF($C$1="Litauisch - LT",HYPERLINK(CONCATENATE("https://www.saflax.de/0-WVK-Retail/Bilder-Pictures/SAFLAX-",'Basis-Tabelle-Samen'!Q79,"-",'Basis-Tabelle-Samen'!J79,"-garden-to-go-lithuanian.jpg")),
IF($C$1="Maltesisch - MT",HYPERLINK(CONCATENATE("https://www.saflax.de/0-WVK-Retail/Bilder-Pictures/SAFLAX-",'Basis-Tabelle-Samen'!Q79,"-",'Basis-Tabelle-Samen'!J79,"-garden-to-go-maltese.jpg")),
IF($C$1="Niederländisch - NL",HYPERLINK(CONCATENATE("https://www.saflax.de/0-WVK-Retail/Bilder-Pictures/SAFLAX-",'Basis-Tabelle-Samen'!Q79,"-",'Basis-Tabelle-Samen'!J79,"-garden-to-go-dutch.jpg")),
IF($C$1="Norwegisch - NO",HYPERLINK(CONCATENATE("https://www.saflax.de/0-WVK-Retail/Bilder-Pictures/SAFLAX-",'Basis-Tabelle-Samen'!Q79,"-",'Basis-Tabelle-Samen'!J79,"-garden-to-go-nowegian.jpg")),
IF($C$1="Polnisch - PL",HYPERLINK(CONCATENATE("https://www.saflax.de/0-WVK-Retail/Bilder-Pictures/SAFLAX-",'Basis-Tabelle-Samen'!Q79,"-",'Basis-Tabelle-Samen'!J79,"-garden-to-go-polish.jpg")),
IF($C$1="Portugiesisch - PT",HYPERLINK(CONCATENATE("https://www.saflax.de/0-WVK-Retail/Bilder-Pictures/SAFLAX-",'Basis-Tabelle-Samen'!Q79,"-",'Basis-Tabelle-Samen'!J79,"-garden-to-go-portuguese.jpg")),
IF($C$1="Rumänisch - RO",HYPERLINK(CONCATENATE("https://www.saflax.de/0-WVK-Retail/Bilder-Pictures/SAFLAX-",'Basis-Tabelle-Samen'!Q79,"-",'Basis-Tabelle-Samen'!J79,"-garden-to-go-romanian.jpg")),
IF($C$1="Schwedisch - SE",HYPERLINK(CONCATENATE("https://www.saflax.de/0-WVK-Retail/Bilder-Pictures/SAFLAX-",'Basis-Tabelle-Samen'!Q79,"-",'Basis-Tabelle-Samen'!J79,"-garden-to-go-swedish.jpg")),
IF($C$1="Slowakisch - SK",HYPERLINK(CONCATENATE("https://www.saflax.de/0-WVK-Retail/Bilder-Pictures/SAFLAX-",'Basis-Tabelle-Samen'!Q79,"-",'Basis-Tabelle-Samen'!J79,"-garden-to-go-slovak.jpg")),
IF($C$1="Slowenisch - SI",HYPERLINK(CONCATENATE("https://www.saflax.de/0-WVK-Retail/Bilder-Pictures/SAFLAX-",'Basis-Tabelle-Samen'!Q79,"-",'Basis-Tabelle-Samen'!J79,"-garden-to-go-slovenian.jpg")),
IF($C$1="Spanisch - ES",HYPERLINK(CONCATENATE("https://www.saflax.de/0-WVK-Retail/Bilder-Pictures/SAFLAX-",'Basis-Tabelle-Samen'!Q79,"-",'Basis-Tabelle-Samen'!J79,"-garden-to-go-spanish.jpg")),
IF($C$1="Tschechisch - CZ",HYPERLINK(CONCATENATE("https://www.saflax.de/0-WVK-Retail/Bilder-Pictures/SAFLAX-",'Basis-Tabelle-Samen'!Q79,"-",'Basis-Tabelle-Samen'!J79,"-garden-to-go-czech.jpg")),
IF($C$1="Türkisch - TR",HYPERLINK(CONCATENATE("https://www.saflax.de/0-WVK-Retail/Bilder-Pictures/SAFLAX-",'Basis-Tabelle-Samen'!Q79,"-",'Basis-Tabelle-Samen'!J79,"-garden-to-go-turkish.jpg")),
IF($C$1="Ungarisch - HU",HYPERLINK(CONCATENATE("https://www.saflax.de/0-WVK-Retail/Bilder-Pictures/SAFLAX-",'Basis-Tabelle-Samen'!Q79,"-",'Basis-Tabelle-Samen'!J79,"-garden-to-go-hungarian.jpg")),
" ACHTUNG")))))))))))))))))))))))))))))</f>
        <v>https://www.saflax.de/0-WVK-Retail/Bilder-Pictures/SAFLAX-52997-laurus-nobilis-garden-to-go-english.jpg</v>
      </c>
      <c r="AP70" s="330" t="str">
        <f>IF(K70&lt;1,"",
IF($C$1="Bulgarisch - BG",HYPERLINK(CONCATENATE("https://www.saflax.de/0-WVK-Retail/Bilder-Pictures/SAFLAX-",'Basis-Tabelle-Samen'!T79,"-",'Basis-Tabelle-Samen'!J79,"-cultivation-set-bulgarian.jpg")),
IF($C$1="Dänisch - DK",HYPERLINK(CONCATENATE("https://www.saflax.de/0-WVK-Retail/Bilder-Pictures/SAFLAX-",'Basis-Tabelle-Samen'!T79,"-",'Basis-Tabelle-Samen'!J79,"-cultivation-set-danish.jpg")),
IF($C$1="Deutsch - DE",HYPERLINK(CONCATENATE("https://www.saflax.de/0-WVK-Retail/Bilder-Pictures/SAFLAX-",'Basis-Tabelle-Samen'!T79,"-",'Basis-Tabelle-Samen'!J79,"-cultivation-set-german.jpg")),
IF($C$1="Englisch - UK",HYPERLINK(CONCATENATE("https://www.saflax.de/0-WVK-Retail/Bilder-Pictures/SAFLAX-",'Basis-Tabelle-Samen'!T79,"-",'Basis-Tabelle-Samen'!J79,"-cultivation-set-english.jpg")),
IF($C$1="Estnisch - EE",HYPERLINK(CONCATENATE("https://www.saflax.de/0-WVK-Retail/Bilder-Pictures/SAFLAX-",'Basis-Tabelle-Samen'!T79,"-",'Basis-Tabelle-Samen'!J79,"-cultivation-set-estonian.jpg")),
IF($C$1="Finnisch - FI",HYPERLINK(CONCATENATE("https://www.saflax.de/0-WVK-Retail/Bilder-Pictures/SAFLAX-",'Basis-Tabelle-Samen'!T79,"-",'Basis-Tabelle-Samen'!J79,"-cultivation-set-finnish.jpg")),
IF($C$1="Französisch - FR",HYPERLINK(CONCATENATE("https://www.saflax.de/0-WVK-Retail/Bilder-Pictures/SAFLAX-",'Basis-Tabelle-Samen'!T79,"-",'Basis-Tabelle-Samen'!J79,"-cultivation-set-french.jpg")),
IF($C$1="Griechisch - GR",HYPERLINK(CONCATENATE("https://www.saflax.de/0-WVK-Retail/Bilder-Pictures/SAFLAX-",'Basis-Tabelle-Samen'!T79,"-",'Basis-Tabelle-Samen'!J79,"-cultivation-set-greek.jpg")),
IF($C$1="Irisch - IE",HYPERLINK(CONCATENATE("https://www.saflax.de/0-WVK-Retail/Bilder-Pictures/SAFLAX-",'Basis-Tabelle-Samen'!T79,"-",'Basis-Tabelle-Samen'!J79,"-cultivation-set-irish.jpg")),
IF($C$1="Isländisch - IS",HYPERLINK(CONCATENATE("https://www.saflax.de/0-WVK-Retail/Bilder-Pictures/SAFLAX-",'Basis-Tabelle-Samen'!T79,"-",'Basis-Tabelle-Samen'!J79,"-cultivation-set-icelandic.jpg")),
IF($C$1="Italienisch - IT",HYPERLINK(CONCATENATE("https://www.saflax.de/0-WVK-Retail/Bilder-Pictures/SAFLAX-",'Basis-Tabelle-Samen'!T79,"-",'Basis-Tabelle-Samen'!J79,"-cultivation-set-italian.jpg")),
IF($C$1="Japanisch - JP",HYPERLINK(CONCATENATE("https://www.saflax.de/0-WVK-Retail/Bilder-Pictures/SAFLAX-",'Basis-Tabelle-Samen'!T79,"-",'Basis-Tabelle-Samen'!J79,"-cultivation-set-japanese.jpg")),
IF($C$1="Kroatisch - HR",HYPERLINK(CONCATENATE("https://www.saflax.de/0-WVK-Retail/Bilder-Pictures/SAFLAX-",'Basis-Tabelle-Samen'!T79,"-",'Basis-Tabelle-Samen'!J79,"-cultivation-set-croatian.jpg")),
IF($C$1="Lettisch - LV",HYPERLINK(CONCATENATE("https://www.saflax.de/0-WVK-Retail/Bilder-Pictures/SAFLAX-",'Basis-Tabelle-Samen'!T79,"-",'Basis-Tabelle-Samen'!J79,"-cultivation-set-latvian.jpg")),
IF($C$1="Litauisch - LT",HYPERLINK(CONCATENATE("https://www.saflax.de/0-WVK-Retail/Bilder-Pictures/SAFLAX-",'Basis-Tabelle-Samen'!T79,"-",'Basis-Tabelle-Samen'!J79,"-cultivation-set-lithuanian.jpg")),
IF($C$1="Maltesisch - MT",HYPERLINK(CONCATENATE("https://www.saflax.de/0-WVK-Retail/Bilder-Pictures/SAFLAX-",'Basis-Tabelle-Samen'!T79,"-",'Basis-Tabelle-Samen'!J79,"-cultivation-set-maltese.jpg")),
IF($C$1="Niederländisch - NL",HYPERLINK(CONCATENATE("https://www.saflax.de/0-WVK-Retail/Bilder-Pictures/SAFLAX-",'Basis-Tabelle-Samen'!T79,"-",'Basis-Tabelle-Samen'!J79,"-cultivation-set-dutch.jpg")),
IF($C$1="Norwegisch - NO",HYPERLINK(CONCATENATE("https://www.saflax.de/0-WVK-Retail/Bilder-Pictures/SAFLAX-",'Basis-Tabelle-Samen'!T79,"-",'Basis-Tabelle-Samen'!J79,"-cultivation-set-nowegian.jpg")),
IF($C$1="Polnisch - PL",HYPERLINK(CONCATENATE("https://www.saflax.de/0-WVK-Retail/Bilder-Pictures/SAFLAX-",'Basis-Tabelle-Samen'!T79,"-",'Basis-Tabelle-Samen'!J79,"-cultivation-set-polish.jpg")),
IF($C$1="Portugiesisch - PT",HYPERLINK(CONCATENATE("https://www.saflax.de/0-WVK-Retail/Bilder-Pictures/SAFLAX-",'Basis-Tabelle-Samen'!T79,"-",'Basis-Tabelle-Samen'!J79,"-cultivation-set-portuguese.jpg")),
IF($C$1="Rumänisch - RO",HYPERLINK(CONCATENATE("https://www.saflax.de/0-WVK-Retail/Bilder-Pictures/SAFLAX-",'Basis-Tabelle-Samen'!T79,"-",'Basis-Tabelle-Samen'!J79,"-cultivation-set-romanian.jpg")),
IF($C$1="Schwedisch - SE",HYPERLINK(CONCATENATE("https://www.saflax.de/0-WVK-Retail/Bilder-Pictures/SAFLAX-",'Basis-Tabelle-Samen'!T79,"-",'Basis-Tabelle-Samen'!J79,"-cultivation-set-swedish.jpg")),
IF($C$1="Slowakisch - SK",HYPERLINK(CONCATENATE("https://www.saflax.de/0-WVK-Retail/Bilder-Pictures/SAFLAX-",'Basis-Tabelle-Samen'!T79,"-",'Basis-Tabelle-Samen'!J79,"-cultivation-set-slovak.jpg")),
IF($C$1="Slowenisch - SI",HYPERLINK(CONCATENATE("https://www.saflax.de/0-WVK-Retail/Bilder-Pictures/SAFLAX-",'Basis-Tabelle-Samen'!T79,"-",'Basis-Tabelle-Samen'!J79,"-cultivation-set-slovenian.jpg")),
IF($C$1="Spanisch - ES",HYPERLINK(CONCATENATE("https://www.saflax.de/0-WVK-Retail/Bilder-Pictures/SAFLAX-",'Basis-Tabelle-Samen'!T79,"-",'Basis-Tabelle-Samen'!J79,"-cultivation-set-spanish.jpg")),
IF($C$1="Tschechisch - CZ",HYPERLINK(CONCATENATE("https://www.saflax.de/0-WVK-Retail/Bilder-Pictures/SAFLAX-",'Basis-Tabelle-Samen'!T79,"-",'Basis-Tabelle-Samen'!J79,"-cultivation-set-czech.jpg")),
IF($C$1="Türkisch - TR",HYPERLINK(CONCATENATE("https://www.saflax.de/0-WVK-Retail/Bilder-Pictures/SAFLAX-",'Basis-Tabelle-Samen'!T79,"-",'Basis-Tabelle-Samen'!J79,"-cultivation-set-turkish.jpg")),
IF($C$1="Ungarisch - HU",HYPERLINK(CONCATENATE("https://www.saflax.de/0-WVK-Retail/Bilder-Pictures/SAFLAX-",'Basis-Tabelle-Samen'!T79,"-",'Basis-Tabelle-Samen'!J79,"-cultivation-set-hungarian.jpg")),
" ACHTUNG")))))))))))))))))))))))))))))</f>
        <v>https://www.saflax.de/0-WVK-Retail/Bilder-Pictures/SAFLAX-32997-laurus-nobilis-cultivation-set-english.jpg</v>
      </c>
      <c r="AQ70" s="330" t="str">
        <f>IF(L70&lt;1,"",
IF($C$1="Bulgarisch - BG",HYPERLINK(CONCATENATE("https://www.saflax.de/0-WVK-Retail/Bilder-Pictures/SAFLAX-",'Basis-Tabelle-Samen'!W79,"-",'Basis-Tabelle-Samen'!J79,"-garden-in-the-bag-bulgarian.jpg")),
IF($C$1="Dänisch - DK",HYPERLINK(CONCATENATE("https://www.saflax.de/0-WVK-Retail/Bilder-Pictures/SAFLAX-",'Basis-Tabelle-Samen'!W79,"-",'Basis-Tabelle-Samen'!J79,"-garden-in-the-bag-danish.jpg")),
IF($C$1="Deutsch - DE",HYPERLINK(CONCATENATE("https://www.saflax.de/0-WVK-Retail/Bilder-Pictures/SAFLAX-",'Basis-Tabelle-Samen'!W79,"-",'Basis-Tabelle-Samen'!J79,"-garden-in-the-bag-german.jpg")),
IF($C$1="Englisch - UK",HYPERLINK(CONCATENATE("https://www.saflax.de/0-WVK-Retail/Bilder-Pictures/SAFLAX-",'Basis-Tabelle-Samen'!W79,"-",'Basis-Tabelle-Samen'!J79,"-garden-in-the-bag-english.jpg")),
IF($C$1="Estnisch - EE",HYPERLINK(CONCATENATE("https://www.saflax.de/0-WVK-Retail/Bilder-Pictures/SAFLAX-",'Basis-Tabelle-Samen'!W79,"-",'Basis-Tabelle-Samen'!J79,"-garden-in-the-bag-estonian.jpg")),
IF($C$1="Finnisch - FI",HYPERLINK(CONCATENATE("https://www.saflax.de/0-WVK-Retail/Bilder-Pictures/SAFLAX-",'Basis-Tabelle-Samen'!W79,"-",'Basis-Tabelle-Samen'!J79,"-garden-in-the-bag-finnish.jpg")),
IF($C$1="Französisch - FR",HYPERLINK(CONCATENATE("https://www.saflax.de/0-WVK-Retail/Bilder-Pictures/SAFLAX-",'Basis-Tabelle-Samen'!W79,"-",'Basis-Tabelle-Samen'!J79,"-garden-in-the-bag-french.jpg")),
IF($C$1="Griechisch - GR",HYPERLINK(CONCATENATE("https://www.saflax.de/0-WVK-Retail/Bilder-Pictures/SAFLAX-",'Basis-Tabelle-Samen'!W79,"-",'Basis-Tabelle-Samen'!J79,"-garden-in-the-bag-greek.jpg")),
IF($C$1="Irisch - IE",HYPERLINK(CONCATENATE("https://www.saflax.de/0-WVK-Retail/Bilder-Pictures/SAFLAX-",'Basis-Tabelle-Samen'!W79,"-",'Basis-Tabelle-Samen'!J79,"-garden-in-the-bag-irish.jpg")),
IF($C$1="Isländisch - IS",HYPERLINK(CONCATENATE("https://www.saflax.de/0-WVK-Retail/Bilder-Pictures/SAFLAX-",'Basis-Tabelle-Samen'!W79,"-",'Basis-Tabelle-Samen'!J79,"-garden-in-the-bag-icelandic.jpg")),
IF($C$1="Italienisch - IT",HYPERLINK(CONCATENATE("https://www.saflax.de/0-WVK-Retail/Bilder-Pictures/SAFLAX-",'Basis-Tabelle-Samen'!W79,"-",'Basis-Tabelle-Samen'!J79,"-garden-in-the-bag-italian.jpg")),
IF($C$1="Japanisch - JP",HYPERLINK(CONCATENATE("https://www.saflax.de/0-WVK-Retail/Bilder-Pictures/SAFLAX-",'Basis-Tabelle-Samen'!W79,"-",'Basis-Tabelle-Samen'!J79,"-garden-in-the-bag-japanese.jpg")),
IF($C$1="Kroatisch - HR",HYPERLINK(CONCATENATE("https://www.saflax.de/0-WVK-Retail/Bilder-Pictures/SAFLAX-",'Basis-Tabelle-Samen'!W79,"-",'Basis-Tabelle-Samen'!J79,"-garden-in-the-bag-croatian.jpg")),
IF($C$1="Lettisch - LV",HYPERLINK(CONCATENATE("https://www.saflax.de/0-WVK-Retail/Bilder-Pictures/SAFLAX-",'Basis-Tabelle-Samen'!W79,"-",'Basis-Tabelle-Samen'!J79,"-garden-in-the-bag-latvian.jpg")),
IF($C$1="Litauisch - LT",HYPERLINK(CONCATENATE("https://www.saflax.de/0-WVK-Retail/Bilder-Pictures/SAFLAX-",'Basis-Tabelle-Samen'!W79,"-",'Basis-Tabelle-Samen'!J79,"-garden-in-the-bag-lithuanian.jpg")),
IF($C$1="Maltesisch - MT",HYPERLINK(CONCATENATE("https://www.saflax.de/0-WVK-Retail/Bilder-Pictures/SAFLAX-",'Basis-Tabelle-Samen'!W79,"-",'Basis-Tabelle-Samen'!J79,"-garden-in-the-bag-maltese.jpg")),
IF($C$1="Niederländisch - NL",HYPERLINK(CONCATENATE("https://www.saflax.de/0-WVK-Retail/Bilder-Pictures/SAFLAX-",'Basis-Tabelle-Samen'!W79,"-",'Basis-Tabelle-Samen'!J79,"-garden-in-the-bag-dutch.jpg")),
IF($C$1="Norwegisch - NO",HYPERLINK(CONCATENATE("https://www.saflax.de/0-WVK-Retail/Bilder-Pictures/SAFLAX-",'Basis-Tabelle-Samen'!W79,"-",'Basis-Tabelle-Samen'!J79,"-garden-in-the-bag-nowegian.jpg")),
IF($C$1="Polnisch - PL",HYPERLINK(CONCATENATE("https://www.saflax.de/0-WVK-Retail/Bilder-Pictures/SAFLAX-",'Basis-Tabelle-Samen'!W79,"-",'Basis-Tabelle-Samen'!J79,"-garden-in-the-bag-polish.jpg")),
IF($C$1="Portugiesisch - PT",HYPERLINK(CONCATENATE("https://www.saflax.de/0-WVK-Retail/Bilder-Pictures/SAFLAX-",'Basis-Tabelle-Samen'!W79,"-",'Basis-Tabelle-Samen'!J79,"-garden-in-the-bag-portuguese.jpg")),
IF($C$1="Rumänisch - RO",HYPERLINK(CONCATENATE("https://www.saflax.de/0-WVK-Retail/Bilder-Pictures/SAFLAX-",'Basis-Tabelle-Samen'!W79,"-",'Basis-Tabelle-Samen'!J79,"-garden-in-the-bag-romanian.jpg")),
IF($C$1="Schwedisch - SE",HYPERLINK(CONCATENATE("https://www.saflax.de/0-WVK-Retail/Bilder-Pictures/SAFLAX-",'Basis-Tabelle-Samen'!W79,"-",'Basis-Tabelle-Samen'!J79,"-garden-in-the-bag-swedish.jpg")),
IF($C$1="Slowakisch - SK",HYPERLINK(CONCATENATE("https://www.saflax.de/0-WVK-Retail/Bilder-Pictures/SAFLAX-",'Basis-Tabelle-Samen'!W79,"-",'Basis-Tabelle-Samen'!J79,"-garden-in-the-bag-slovak.jpg")),
IF($C$1="Slowenisch - SI",HYPERLINK(CONCATENATE("https://www.saflax.de/0-WVK-Retail/Bilder-Pictures/SAFLAX-",'Basis-Tabelle-Samen'!W79,"-",'Basis-Tabelle-Samen'!J79,"-garden-in-the-bag-slovenian.jpg")),
IF($C$1="Spanisch - ES",HYPERLINK(CONCATENATE("https://www.saflax.de/0-WVK-Retail/Bilder-Pictures/SAFLAX-",'Basis-Tabelle-Samen'!W79,"-",'Basis-Tabelle-Samen'!J79,"-garden-in-the-bag-spanish.jpg")),
IF($C$1="Tschechisch - CZ",HYPERLINK(CONCATENATE("https://www.saflax.de/0-WVK-Retail/Bilder-Pictures/SAFLAX-",'Basis-Tabelle-Samen'!W79,"-",'Basis-Tabelle-Samen'!J79,"-garden-in-the-bag-czech.jpg")),
IF($C$1="Türkisch - TR",HYPERLINK(CONCATENATE("https://www.saflax.de/0-WVK-Retail/Bilder-Pictures/SAFLAX-",'Basis-Tabelle-Samen'!W79,"-",'Basis-Tabelle-Samen'!J79,"-garden-in-the-bag-turkish.jpg")),
IF($C$1="Ungarisch - HU",HYPERLINK(CONCATENATE("https://www.saflax.de/0-WVK-Retail/Bilder-Pictures/SAFLAX-",'Basis-Tabelle-Samen'!W79,"-",'Basis-Tabelle-Samen'!J79,"-garden-in-the-bag-hungarian.jpg")),
" ACHTUNG")))))))))))))))))))))))))))))</f>
        <v>https://www.saflax.de/0-WVK-Retail/Bilder-Pictures/SAFLAX-62997-laurus-nobilis-garden-in-the-bag-english.jpg</v>
      </c>
    </row>
    <row r="71" spans="1:43" ht="17.100000000000001" customHeight="1" x14ac:dyDescent="0.2">
      <c r="A71" s="318" t="str">
        <f>IF('Basis-Tabelle-Samen'!A102="","",IF($C$1="Deutsch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71" s="319" t="str">
        <f>'Basis-Tabelle-Samen'!I102</f>
        <v>Gloriosa rothschildiana</v>
      </c>
      <c r="C71" s="316" t="str">
        <f>IF($C$1="Bulgarisch - BG",'Basis-Tabelle-Samen'!Z102,
IF($C$1="Dänisch - DK",'Basis-Tabelle-Samen'!AA102,
IF($C$1="Deutsch - DE",'Basis-Tabelle-Samen'!AB102,
IF($C$1="Englisch - UK",'Basis-Tabelle-Samen'!AC102,
IF($C$1="Estnisch - EE",'Basis-Tabelle-Samen'!AD102,
IF($C$1="Finnisch - FI",'Basis-Tabelle-Samen'!AE102,
IF($C$1="Französisch - FR",'Basis-Tabelle-Samen'!AF102,
IF($C$1="Griechisch - GR",'Basis-Tabelle-Samen'!AG102,
IF($C$1="Irisch - IE",'Basis-Tabelle-Samen'!AH102,
IF($C$1="Isländisch - IS",'Basis-Tabelle-Samen'!AI102,
IF($C$1="Italienisch - IT",'Basis-Tabelle-Samen'!AJ102,
IF($C$1="Japanisch - JP",'Basis-Tabelle-Samen'!AK102,
IF($C$1="Kroatisch - HR",'Basis-Tabelle-Samen'!AL102,
IF($C$1="Lettisch - LV",'Basis-Tabelle-Samen'!AM102,
IF($C$1="Litauisch - LT",'Basis-Tabelle-Samen'!AN102,
IF($C$1="Maltesisch - MT",'Basis-Tabelle-Samen'!AO102,
IF($C$1="Niederländisch - NL",'Basis-Tabelle-Samen'!AP102,
IF($C$1="Norwegisch - NO",'Basis-Tabelle-Samen'!AQ102,
IF($C$1="Polnisch - PL",'Basis-Tabelle-Samen'!AR102,
IF($C$1="Portugiesisch - PT",'Basis-Tabelle-Samen'!AS102,
IF($C$1="Rumänisch - RO",'Basis-Tabelle-Samen'!AT102,
IF($C$1="Schwedisch - SE",'Basis-Tabelle-Samen'!AU102,
IF($C$1="Slowakisch - SK",'Basis-Tabelle-Samen'!AV102,
IF($C$1="Slowenisch - SI",'Basis-Tabelle-Samen'!AW102,
IF($C$1="Spanisch - ES",'Basis-Tabelle-Samen'!AX102,
IF($C$1="Tschechisch - CZ",'Basis-Tabelle-Samen'!AY102,
IF($C$1="Türkisch - TR",'Basis-Tabelle-Samen'!AZ102,
IF($C$1="Ungarisch - HU",'Basis-Tabelle-Samen'!BA102,
" ACHTUNG"))))))))))))))))))))))))))))</f>
        <v>African Climbing Lily</v>
      </c>
      <c r="D71" s="320">
        <f>'Basis-Tabelle-Samen'!F102</f>
        <v>15</v>
      </c>
      <c r="E71" s="321" t="str">
        <f>'Basis-Tabelle-Samen'!H102</f>
        <v>7 %</v>
      </c>
      <c r="F71" s="322" t="str">
        <f>IF('Basis-Tabelle-Samen'!G102="","",'Basis-Tabelle-Samen'!G102)</f>
        <v>01</v>
      </c>
      <c r="G71" s="320">
        <f>'Basis-Tabelle-Samen'!C102</f>
        <v>13156</v>
      </c>
      <c r="H71" s="323">
        <f>'Basis-Tabelle-Samen'!D102</f>
        <v>4055473131566</v>
      </c>
      <c r="I71" s="324">
        <f>'Basis-Tabelle-Samen'!E102</f>
        <v>1.85</v>
      </c>
      <c r="J71" s="325">
        <f t="shared" si="1"/>
        <v>12</v>
      </c>
      <c r="K71" s="326">
        <f>'Basis-Tabelle-Samen'!K102</f>
        <v>73156</v>
      </c>
      <c r="L71" s="323">
        <f>'Basis-Tabelle-Samen'!L102</f>
        <v>4055473731568</v>
      </c>
      <c r="M71" s="324">
        <f>'Basis-Tabelle-Samen'!M102</f>
        <v>2.4500000000000002</v>
      </c>
      <c r="N71" s="326">
        <f>IF(K71&lt;1,"",'3'!$I$15)</f>
        <v>15</v>
      </c>
      <c r="O71" s="327">
        <f>IF(K71&lt;1,"",'3'!$J$11)</f>
        <v>90</v>
      </c>
      <c r="P71" s="326">
        <f>'Basis-Tabelle-Samen'!N102</f>
        <v>83156</v>
      </c>
      <c r="Q71" s="323">
        <f>'Basis-Tabelle-Samen'!O102</f>
        <v>4055473831565</v>
      </c>
      <c r="R71" s="328">
        <f>'Basis-Tabelle-Samen'!P102</f>
        <v>3.75</v>
      </c>
      <c r="S71" s="326">
        <f>IF(R71&lt;1,"",'3'!$M$15)</f>
        <v>18</v>
      </c>
      <c r="T71" s="327">
        <f>IF(R71&lt;1,"",'3'!$N$11)</f>
        <v>72</v>
      </c>
      <c r="U71" s="326">
        <f>'Basis-Tabelle-Samen'!Q102</f>
        <v>53156</v>
      </c>
      <c r="V71" s="323">
        <f>'Basis-Tabelle-Samen'!R102</f>
        <v>4055473531564</v>
      </c>
      <c r="W71" s="324">
        <f>'Basis-Tabelle-Samen'!S102</f>
        <v>4.95</v>
      </c>
      <c r="X71" s="326">
        <f>IF(U71&lt;1,"",'3'!$Q$15)</f>
        <v>6</v>
      </c>
      <c r="Y71" s="327">
        <f>IF(U71&lt;1,"",'3'!$R$11)</f>
        <v>24</v>
      </c>
      <c r="Z71" s="326">
        <f>'Basis-Tabelle-Samen'!T102</f>
        <v>33156</v>
      </c>
      <c r="AA71" s="323">
        <f>'Basis-Tabelle-Samen'!U102</f>
        <v>4055473331560</v>
      </c>
      <c r="AB71" s="324">
        <f>'Basis-Tabelle-Samen'!V102</f>
        <v>6.75</v>
      </c>
      <c r="AC71" s="326">
        <f>IF(Z71&lt;1,"",'3'!$U$15)</f>
        <v>6</v>
      </c>
      <c r="AD71" s="327">
        <f>IF(Z71&lt;1,"",'3'!$V$11)</f>
        <v>24</v>
      </c>
      <c r="AE71" s="326">
        <f>'Basis-Tabelle-Samen'!W102</f>
        <v>63156</v>
      </c>
      <c r="AF71" s="323">
        <f>'Basis-Tabelle-Samen'!X102</f>
        <v>4055473631561</v>
      </c>
      <c r="AG71" s="324">
        <f>'Basis-Tabelle-Samen'!Y102</f>
        <v>2.95</v>
      </c>
      <c r="AH71" s="326">
        <f>IF(AE71&lt;1,"",'3'!$Y$15)</f>
        <v>8</v>
      </c>
      <c r="AI71" s="327">
        <f>IF(AE71&lt;1,"",'3'!$Z$11)</f>
        <v>64</v>
      </c>
      <c r="AJ71" s="315"/>
      <c r="AK71" s="316" t="str">
        <f>IF(G71&lt;1,"",
IF($C$1="Bulgarisch - BG",HYPERLINK(CONCATENATE("https://www.saflax.de/0-WVK-Retail/Bilder-Pictures/SAFLAX-",'Basis-Tabelle-Samen'!C102,"-",'Basis-Tabelle-Samen'!J102,"-seed-package-front-cr-bulgarian.jpg")),
IF($C$1="Dänisch - DK",HYPERLINK(CONCATENATE("https://www.saflax.de/0-WVK-Retail/Bilder-Pictures/SAFLAX-",'Basis-Tabelle-Samen'!C102,"-",'Basis-Tabelle-Samen'!J102,"-seed-package-front-cr-danish.jpg")),
IF($C$1="Deutsch - DE",HYPERLINK(CONCATENATE("https://www.saflax.de/0-WVK-Retail/Bilder-Pictures/SAFLAX-",'Basis-Tabelle-Samen'!C102,"-",'Basis-Tabelle-Samen'!J102,"-seed-package-front-cr-german.jpg")),
IF($C$1="Englisch - UK",HYPERLINK(CONCATENATE("https://www.saflax.de/0-WVK-Retail/Bilder-Pictures/SAFLAX-",'Basis-Tabelle-Samen'!C102,"-",'Basis-Tabelle-Samen'!J102,"-seed-package-front-cr-english.jpg")),
IF($C$1="Estnisch - EE",HYPERLINK(CONCATENATE("https://www.saflax.de/0-WVK-Retail/Bilder-Pictures/SAFLAX-",'Basis-Tabelle-Samen'!C102,"-",'Basis-Tabelle-Samen'!J102,"-seed-package-front-cr-estonian.jpg")),
IF($C$1="Finnisch - FI",HYPERLINK(CONCATENATE("https://www.saflax.de/0-WVK-Retail/Bilder-Pictures/SAFLAX-",'Basis-Tabelle-Samen'!C102,"-",'Basis-Tabelle-Samen'!J102,"-seed-package-front-cr-finnish.jpg")),
IF($C$1="Französisch - FR",HYPERLINK(CONCATENATE("https://www.saflax.de/0-WVK-Retail/Bilder-Pictures/SAFLAX-",'Basis-Tabelle-Samen'!C102,"-",'Basis-Tabelle-Samen'!J102,"-seed-package-front-cr-french.jpg")),
IF($C$1="Griechisch - GR",HYPERLINK(CONCATENATE("https://www.saflax.de/0-WVK-Retail/Bilder-Pictures/SAFLAX-",'Basis-Tabelle-Samen'!C102,"-",'Basis-Tabelle-Samen'!J102,"-seed-package-front-cr-greek.jpg")),
IF($C$1="Irisch - IE",HYPERLINK(CONCATENATE("https://www.saflax.de/0-WVK-Retail/Bilder-Pictures/SAFLAX-",'Basis-Tabelle-Samen'!C102,"-",'Basis-Tabelle-Samen'!J102,"-seed-package-front-cr-irish.jpg")),
IF($C$1="Isländisch - IS",HYPERLINK(CONCATENATE("https://www.saflax.de/0-WVK-Retail/Bilder-Pictures/SAFLAX-",'Basis-Tabelle-Samen'!C102,"-",'Basis-Tabelle-Samen'!J102,"-seed-package-front-cr-icelandic.jpg")),
IF($C$1="Italienisch - IT",HYPERLINK(CONCATENATE("https://www.saflax.de/0-WVK-Retail/Bilder-Pictures/SAFLAX-",'Basis-Tabelle-Samen'!C102,"-",'Basis-Tabelle-Samen'!J102,"-seed-package-front-cr-italian.jpg")),
IF($C$1="Japanisch - JP",HYPERLINK(CONCATENATE("https://www.saflax.de/0-WVK-Retail/Bilder-Pictures/SAFLAX-",'Basis-Tabelle-Samen'!C102,"-",'Basis-Tabelle-Samen'!J102,"-seed-package-front-cr-japanese.jpg")),
IF($C$1="Kroatisch - HR",HYPERLINK(CONCATENATE("https://www.saflax.de/0-WVK-Retail/Bilder-Pictures/SAFLAX-",'Basis-Tabelle-Samen'!C102,"-",'Basis-Tabelle-Samen'!J102,"-seed-package-front-cr-croatian.jpg")),
IF($C$1="Lettisch - LV",HYPERLINK(CONCATENATE("https://www.saflax.de/0-WVK-Retail/Bilder-Pictures/SAFLAX-",'Basis-Tabelle-Samen'!C102,"-",'Basis-Tabelle-Samen'!J102,"-seed-package-front-cr-latvian.jpg")),
IF($C$1="Litauisch - LT",HYPERLINK(CONCATENATE("https://www.saflax.de/0-WVK-Retail/Bilder-Pictures/SAFLAX-",'Basis-Tabelle-Samen'!C102,"-",'Basis-Tabelle-Samen'!J102,"-seed-package-front-cr-lithuanian.jpg")),
IF($C$1="Maltesisch - MT",HYPERLINK(CONCATENATE("https://www.saflax.de/0-WVK-Retail/Bilder-Pictures/SAFLAX-",'Basis-Tabelle-Samen'!C102,"-",'Basis-Tabelle-Samen'!J102,"-seed-package-front-cr-maltese.jpg")),
IF($C$1="Niederländisch - NL",HYPERLINK(CONCATENATE("https://www.saflax.de/0-WVK-Retail/Bilder-Pictures/SAFLAX-",'Basis-Tabelle-Samen'!C102,"-",'Basis-Tabelle-Samen'!J102,"-seed-package-front-cr-dutch.jpg")),
IF($C$1="Norwegisch - NO",HYPERLINK(CONCATENATE("https://www.saflax.de/0-WVK-Retail/Bilder-Pictures/SAFLAX-",'Basis-Tabelle-Samen'!C102,"-",'Basis-Tabelle-Samen'!J102,"-seed-package-front-cr-nowegian.jpg")),
IF($C$1="Polnisch - PL",HYPERLINK(CONCATENATE("https://www.saflax.de/0-WVK-Retail/Bilder-Pictures/SAFLAX-",'Basis-Tabelle-Samen'!C102,"-",'Basis-Tabelle-Samen'!J102,"-seed-package-front-cr-polish.jpg")),
IF($C$1="Portugiesisch - PT",HYPERLINK(CONCATENATE("https://www.saflax.de/0-WVK-Retail/Bilder-Pictures/SAFLAX-",'Basis-Tabelle-Samen'!C102,"-",'Basis-Tabelle-Samen'!J102,"-seed-package-front-cr-portuguese.jpg")),
IF($C$1="Rumänisch - RO",HYPERLINK(CONCATENATE("https://www.saflax.de/0-WVK-Retail/Bilder-Pictures/SAFLAX-",'Basis-Tabelle-Samen'!C102,"-",'Basis-Tabelle-Samen'!J102,"-seed-package-front-cr-romanian.jpg")),
IF($C$1="Schwedisch - SE",HYPERLINK(CONCATENATE("https://www.saflax.de/0-WVK-Retail/Bilder-Pictures/SAFLAX-",'Basis-Tabelle-Samen'!C102,"-",'Basis-Tabelle-Samen'!J102,"-seed-package-front-cr-swedish.jpg")),
IF($C$1="Slowakisch - SK",HYPERLINK(CONCATENATE("https://www.saflax.de/0-WVK-Retail/Bilder-Pictures/SAFLAX-",'Basis-Tabelle-Samen'!C102,"-",'Basis-Tabelle-Samen'!J102,"-seed-package-front-cr-slovak.jpg")),
IF($C$1="Slowenisch - SI",HYPERLINK(CONCATENATE("https://www.saflax.de/0-WVK-Retail/Bilder-Pictures/SAFLAX-",'Basis-Tabelle-Samen'!C102,"-",'Basis-Tabelle-Samen'!J102,"-seed-package-front-cr-slovenian.jpg")),
IF($C$1="Spanisch - ES",HYPERLINK(CONCATENATE("https://www.saflax.de/0-WVK-Retail/Bilder-Pictures/SAFLAX-",'Basis-Tabelle-Samen'!C102,"-",'Basis-Tabelle-Samen'!J102,"-seed-package-front-cr-spanish.jpg")),
IF($C$1="Tschechisch - CZ",HYPERLINK(CONCATENATE("https://www.saflax.de/0-WVK-Retail/Bilder-Pictures/SAFLAX-",'Basis-Tabelle-Samen'!C102,"-",'Basis-Tabelle-Samen'!J102,"-seed-package-front-cr-czech.jpg")),
IF($C$1="Türkisch - TR",HYPERLINK(CONCATENATE("https://www.saflax.de/0-WVK-Retail/Bilder-Pictures/SAFLAX-",'Basis-Tabelle-Samen'!C102,"-",'Basis-Tabelle-Samen'!J102,"-seed-package-front-cr-turkish.jpg")),
IF($C$1="Ungarisch - HU",HYPERLINK(CONCATENATE("https://www.saflax.de/0-WVK-Retail/Bilder-Pictures/SAFLAX-",'Basis-Tabelle-Samen'!C102,"-",'Basis-Tabelle-Samen'!J102,"-seed-package-front-cr-hungarian.jpg")),
" ACHTUNG")))))))))))))))))))))))))))))</f>
        <v>https://www.saflax.de/0-WVK-Retail/Bilder-Pictures/SAFLAX-13156-gloriosa-rothschildiana-seed-package-front-cr-english.jpg</v>
      </c>
      <c r="AL71" s="330" t="str">
        <f>IF(G71&lt;1,"",
IF($C$1="Bulgarisch - BG",HYPERLINK(CONCATENATE("https://www.saflax.de/0-WVK-Retail/Bilder-Pictures/SAFLAX-",'Basis-Tabelle-Samen'!C102,"-",'Basis-Tabelle-Samen'!J102,"-seed-package-back-cr-bulgarian.jpg")),
IF($C$1="Dänisch - DK",HYPERLINK(CONCATENATE("https://www.saflax.de/0-WVK-Retail/Bilder-Pictures/SAFLAX-",'Basis-Tabelle-Samen'!C102,"-",'Basis-Tabelle-Samen'!J102,"-seed-package-back-cr-danish.jpg")),
IF($C$1="Deutsch - DE",HYPERLINK(CONCATENATE("https://www.saflax.de/0-WVK-Retail/Bilder-Pictures/SAFLAX-",'Basis-Tabelle-Samen'!C102,"-",'Basis-Tabelle-Samen'!J102,"-seed-package-back-cr-german.jpg")),
IF($C$1="Englisch - UK",HYPERLINK(CONCATENATE("https://www.saflax.de/0-WVK-Retail/Bilder-Pictures/SAFLAX-",'Basis-Tabelle-Samen'!C102,"-",'Basis-Tabelle-Samen'!J102,"-seed-package-back-cr-english.jpg")),
IF($C$1="Estnisch - EE",HYPERLINK(CONCATENATE("https://www.saflax.de/0-WVK-Retail/Bilder-Pictures/SAFLAX-",'Basis-Tabelle-Samen'!C102,"-",'Basis-Tabelle-Samen'!J102,"-seed-package-back-cr-estonian.jpg")),
IF($C$1="Finnisch - FI",HYPERLINK(CONCATENATE("https://www.saflax.de/0-WVK-Retail/Bilder-Pictures/SAFLAX-",'Basis-Tabelle-Samen'!C102,"-",'Basis-Tabelle-Samen'!J102,"-seed-package-back-cr-finnish.jpg")),
IF($C$1="Französisch - FR",HYPERLINK(CONCATENATE("https://www.saflax.de/0-WVK-Retail/Bilder-Pictures/SAFLAX-",'Basis-Tabelle-Samen'!C102,"-",'Basis-Tabelle-Samen'!J102,"-seed-package-back-cr-french.jpg")),
IF($C$1="Griechisch - GR",HYPERLINK(CONCATENATE("https://www.saflax.de/0-WVK-Retail/Bilder-Pictures/SAFLAX-",'Basis-Tabelle-Samen'!C102,"-",'Basis-Tabelle-Samen'!J102,"-seed-package-back-cr-greek.jpg")),
IF($C$1="Irisch - IE",HYPERLINK(CONCATENATE("https://www.saflax.de/0-WVK-Retail/Bilder-Pictures/SAFLAX-",'Basis-Tabelle-Samen'!C102,"-",'Basis-Tabelle-Samen'!J102,"-seed-package-back-cr-irish.jpg")),
IF($C$1="Isländisch - IS",HYPERLINK(CONCATENATE("https://www.saflax.de/0-WVK-Retail/Bilder-Pictures/SAFLAX-",'Basis-Tabelle-Samen'!C102,"-",'Basis-Tabelle-Samen'!J102,"-seed-package-back-cr-icelandic.jpg")),
IF($C$1="Italienisch - IT",HYPERLINK(CONCATENATE("https://www.saflax.de/0-WVK-Retail/Bilder-Pictures/SAFLAX-",'Basis-Tabelle-Samen'!C102,"-",'Basis-Tabelle-Samen'!J102,"-seed-package-back-cr-italian.jpg")),
IF($C$1="Japanisch - JP",HYPERLINK(CONCATENATE("https://www.saflax.de/0-WVK-Retail/Bilder-Pictures/SAFLAX-",'Basis-Tabelle-Samen'!C102,"-",'Basis-Tabelle-Samen'!J102,"-seed-package-back-cr-japanese.jpg")),
IF($C$1="Kroatisch - HR",HYPERLINK(CONCATENATE("https://www.saflax.de/0-WVK-Retail/Bilder-Pictures/SAFLAX-",'Basis-Tabelle-Samen'!C102,"-",'Basis-Tabelle-Samen'!J102,"-seed-package-back-cr-croatian.jpg")),
IF($C$1="Lettisch - LV",HYPERLINK(CONCATENATE("https://www.saflax.de/0-WVK-Retail/Bilder-Pictures/SAFLAX-",'Basis-Tabelle-Samen'!C102,"-",'Basis-Tabelle-Samen'!J102,"-seed-package-back-cr-latvian.jpg")),
IF($C$1="Litauisch - LT",HYPERLINK(CONCATENATE("https://www.saflax.de/0-WVK-Retail/Bilder-Pictures/SAFLAX-",'Basis-Tabelle-Samen'!C102,"-",'Basis-Tabelle-Samen'!J102,"-seed-package-back-cr-lithuanian.jpg")),
IF($C$1="Maltesisch - MT",HYPERLINK(CONCATENATE("https://www.saflax.de/0-WVK-Retail/Bilder-Pictures/SAFLAX-",'Basis-Tabelle-Samen'!C102,"-",'Basis-Tabelle-Samen'!J102,"-seed-package-back-cr-maltese.jpg")),
IF($C$1="Niederländisch - NL",HYPERLINK(CONCATENATE("https://www.saflax.de/0-WVK-Retail/Bilder-Pictures/SAFLAX-",'Basis-Tabelle-Samen'!C102,"-",'Basis-Tabelle-Samen'!J102,"-seed-package-back-cr-dutch.jpg")),
IF($C$1="Norwegisch - NO",HYPERLINK(CONCATENATE("https://www.saflax.de/0-WVK-Retail/Bilder-Pictures/SAFLAX-",'Basis-Tabelle-Samen'!C102,"-",'Basis-Tabelle-Samen'!J102,"-seed-package-back-cr-nowegian.jpg")),
IF($C$1="Polnisch - PL",HYPERLINK(CONCATENATE("https://www.saflax.de/0-WVK-Retail/Bilder-Pictures/SAFLAX-",'Basis-Tabelle-Samen'!C102,"-",'Basis-Tabelle-Samen'!J102,"-seed-package-back-cr-polish.jpg")),
IF($C$1="Portugiesisch - PT",HYPERLINK(CONCATENATE("https://www.saflax.de/0-WVK-Retail/Bilder-Pictures/SAFLAX-",'Basis-Tabelle-Samen'!C102,"-",'Basis-Tabelle-Samen'!J102,"-seed-package-back-cr-portuguese.jpg")),
IF($C$1="Rumänisch - RO",HYPERLINK(CONCATENATE("https://www.saflax.de/0-WVK-Retail/Bilder-Pictures/SAFLAX-",'Basis-Tabelle-Samen'!C102,"-",'Basis-Tabelle-Samen'!J102,"-seed-package-back-cr-romanian.jpg")),
IF($C$1="Schwedisch - SE",HYPERLINK(CONCATENATE("https://www.saflax.de/0-WVK-Retail/Bilder-Pictures/SAFLAX-",'Basis-Tabelle-Samen'!C102,"-",'Basis-Tabelle-Samen'!J102,"-seed-package-back-cr-swedish.jpg")),
IF($C$1="Slowakisch - SK",HYPERLINK(CONCATENATE("https://www.saflax.de/0-WVK-Retail/Bilder-Pictures/SAFLAX-",'Basis-Tabelle-Samen'!C102,"-",'Basis-Tabelle-Samen'!J102,"-seed-package-back-cr-slovak.jpg")),
IF($C$1="Slowenisch - SI",HYPERLINK(CONCATENATE("https://www.saflax.de/0-WVK-Retail/Bilder-Pictures/SAFLAX-",'Basis-Tabelle-Samen'!C102,"-",'Basis-Tabelle-Samen'!J102,"-seed-package-back-cr-slovenian.jpg")),
IF($C$1="Spanisch - ES",HYPERLINK(CONCATENATE("https://www.saflax.de/0-WVK-Retail/Bilder-Pictures/SAFLAX-",'Basis-Tabelle-Samen'!C102,"-",'Basis-Tabelle-Samen'!J102,"-seed-package-back-cr-spanish.jpg")),
IF($C$1="Tschechisch - CZ",HYPERLINK(CONCATENATE("https://www.saflax.de/0-WVK-Retail/Bilder-Pictures/SAFLAX-",'Basis-Tabelle-Samen'!C102,"-",'Basis-Tabelle-Samen'!J102,"-seed-package-back-cr-czech.jpg")),
IF($C$1="Türkisch - TR",HYPERLINK(CONCATENATE("https://www.saflax.de/0-WVK-Retail/Bilder-Pictures/SAFLAX-",'Basis-Tabelle-Samen'!C102,"-",'Basis-Tabelle-Samen'!J102,"-seed-package-back-cr-turkish.jpg")),
IF($C$1="Ungarisch - HU",HYPERLINK(CONCATENATE("https://www.saflax.de/0-WVK-Retail/Bilder-Pictures/SAFLAX-",'Basis-Tabelle-Samen'!C102,"-",'Basis-Tabelle-Samen'!J102,"-seed-package-back-cr-hungarian.jpg")),
" ACHTUNG")))))))))))))))))))))))))))))</f>
        <v>https://www.saflax.de/0-WVK-Retail/Bilder-Pictures/SAFLAX-13156-gloriosa-rothschildiana-seed-package-back-cr-english.jpg</v>
      </c>
      <c r="AM71" s="330" t="str">
        <f>IF(H71&lt;1,"",
IF($C$1="Bulgarisch - BG",HYPERLINK(CONCATENATE("https://www.saflax.de/0-WVK-Retail/Bilder-Pictures/SAFLAX-",'Basis-Tabelle-Samen'!K102,"-",'Basis-Tabelle-Samen'!J102,"-garden-to-go-mini-bulgarian.jpg")),
IF($C$1="Dänisch - DK",HYPERLINK(CONCATENATE("https://www.saflax.de/0-WVK-Retail/Bilder-Pictures/SAFLAX-",'Basis-Tabelle-Samen'!K102,"-",'Basis-Tabelle-Samen'!J102,"-garden-to-go-mini-danish.jpg")),
IF($C$1="Deutsch - DE",HYPERLINK(CONCATENATE("https://www.saflax.de/0-WVK-Retail/Bilder-Pictures/SAFLAX-",'Basis-Tabelle-Samen'!K102,"-",'Basis-Tabelle-Samen'!J102,"-garden-to-go-mini-german.jpg")),
IF($C$1="Englisch - UK",HYPERLINK(CONCATENATE("https://www.saflax.de/0-WVK-Retail/Bilder-Pictures/SAFLAX-",'Basis-Tabelle-Samen'!K102,"-",'Basis-Tabelle-Samen'!J102,"-garden-to-go-mini-english.jpg")),
IF($C$1="Estnisch - EE",HYPERLINK(CONCATENATE("https://www.saflax.de/0-WVK-Retail/Bilder-Pictures/SAFLAX-",'Basis-Tabelle-Samen'!K102,"-",'Basis-Tabelle-Samen'!J102,"-garden-to-go-mini-estonian.jpg")),
IF($C$1="Finnisch - FI",HYPERLINK(CONCATENATE("https://www.saflax.de/0-WVK-Retail/Bilder-Pictures/SAFLAX-",'Basis-Tabelle-Samen'!K102,"-",'Basis-Tabelle-Samen'!J102,"-garden-to-go-mini-finnish.jpg")),
IF($C$1="Französisch - FR",HYPERLINK(CONCATENATE("https://www.saflax.de/0-WVK-Retail/Bilder-Pictures/SAFLAX-",'Basis-Tabelle-Samen'!K102,"-",'Basis-Tabelle-Samen'!J102,"-garden-to-go-mini-french.jpg")),
IF($C$1="Griechisch - GR",HYPERLINK(CONCATENATE("https://www.saflax.de/0-WVK-Retail/Bilder-Pictures/SAFLAX-",'Basis-Tabelle-Samen'!K102,"-",'Basis-Tabelle-Samen'!J102,"-garden-to-go-mini-greek.jpg")),
IF($C$1="Irisch - IE",HYPERLINK(CONCATENATE("https://www.saflax.de/0-WVK-Retail/Bilder-Pictures/SAFLAX-",'Basis-Tabelle-Samen'!K102,"-",'Basis-Tabelle-Samen'!J102,"-garden-to-go-mini-irish.jpg")),
IF($C$1="Isländisch - IS",HYPERLINK(CONCATENATE("https://www.saflax.de/0-WVK-Retail/Bilder-Pictures/SAFLAX-",'Basis-Tabelle-Samen'!K102,"-",'Basis-Tabelle-Samen'!J102,"-garden-to-go-mini-icelandic.jpg")),
IF($C$1="Italienisch - IT",HYPERLINK(CONCATENATE("https://www.saflax.de/0-WVK-Retail/Bilder-Pictures/SAFLAX-",'Basis-Tabelle-Samen'!K102,"-",'Basis-Tabelle-Samen'!J102,"-garden-to-go-mini-italian.jpg")),
IF($C$1="Japanisch - JP",HYPERLINK(CONCATENATE("https://www.saflax.de/0-WVK-Retail/Bilder-Pictures/SAFLAX-",'Basis-Tabelle-Samen'!K102,"-",'Basis-Tabelle-Samen'!J102,"-garden-to-go-mini-japanese.jpg")),
IF($C$1="Kroatisch - HR",HYPERLINK(CONCATENATE("https://www.saflax.de/0-WVK-Retail/Bilder-Pictures/SAFLAX-",'Basis-Tabelle-Samen'!K102,"-",'Basis-Tabelle-Samen'!J102,"-garden-to-go-mini-croatian.jpg")),
IF($C$1="Lettisch - LV",HYPERLINK(CONCATENATE("https://www.saflax.de/0-WVK-Retail/Bilder-Pictures/SAFLAX-",'Basis-Tabelle-Samen'!K102,"-",'Basis-Tabelle-Samen'!J102,"-garden-to-go-mini-latvian.jpg")),
IF($C$1="Litauisch - LT",HYPERLINK(CONCATENATE("https://www.saflax.de/0-WVK-Retail/Bilder-Pictures/SAFLAX-",'Basis-Tabelle-Samen'!K102,"-",'Basis-Tabelle-Samen'!J102,"-garden-to-go-mini-lithuanian.jpg")),
IF($C$1="Maltesisch - MT",HYPERLINK(CONCATENATE("https://www.saflax.de/0-WVK-Retail/Bilder-Pictures/SAFLAX-",'Basis-Tabelle-Samen'!K102,"-",'Basis-Tabelle-Samen'!J102,"-garden-to-go-mini-maltese.jpg")),
IF($C$1="Niederländisch - NL",HYPERLINK(CONCATENATE("https://www.saflax.de/0-WVK-Retail/Bilder-Pictures/SAFLAX-",'Basis-Tabelle-Samen'!K102,"-",'Basis-Tabelle-Samen'!J102,"-garden-to-go-mini-dutch.jpg")),
IF($C$1="Norwegisch - NO",HYPERLINK(CONCATENATE("https://www.saflax.de/0-WVK-Retail/Bilder-Pictures/SAFLAX-",'Basis-Tabelle-Samen'!K102,"-",'Basis-Tabelle-Samen'!J102,"-garden-to-go-mini-nowegian.jpg")),
IF($C$1="Polnisch - PL",HYPERLINK(CONCATENATE("https://www.saflax.de/0-WVK-Retail/Bilder-Pictures/SAFLAX-",'Basis-Tabelle-Samen'!K102,"-",'Basis-Tabelle-Samen'!J102,"-garden-to-go-mini-polish.jpg")),
IF($C$1="Portugiesisch - PT",HYPERLINK(CONCATENATE("https://www.saflax.de/0-WVK-Retail/Bilder-Pictures/SAFLAX-",'Basis-Tabelle-Samen'!K102,"-",'Basis-Tabelle-Samen'!J102,"-garden-to-go-mini-portuguese.jpg")),
IF($C$1="Rumänisch - RO",HYPERLINK(CONCATENATE("https://www.saflax.de/0-WVK-Retail/Bilder-Pictures/SAFLAX-",'Basis-Tabelle-Samen'!K102,"-",'Basis-Tabelle-Samen'!J102,"-garden-to-go-mini-romanian.jpg")),
IF($C$1="Schwedisch - SE",HYPERLINK(CONCATENATE("https://www.saflax.de/0-WVK-Retail/Bilder-Pictures/SAFLAX-",'Basis-Tabelle-Samen'!K102,"-",'Basis-Tabelle-Samen'!J102,"-garden-to-go-mini-swedish.jpg")),
IF($C$1="Slowakisch - SK",HYPERLINK(CONCATENATE("https://www.saflax.de/0-WVK-Retail/Bilder-Pictures/SAFLAX-",'Basis-Tabelle-Samen'!K102,"-",'Basis-Tabelle-Samen'!J102,"-garden-to-go-mini-slovak.jpg")),
IF($C$1="Slowenisch - SI",HYPERLINK(CONCATENATE("https://www.saflax.de/0-WVK-Retail/Bilder-Pictures/SAFLAX-",'Basis-Tabelle-Samen'!K102,"-",'Basis-Tabelle-Samen'!J102,"-garden-to-go-mini-slovenian.jpg")),
IF($C$1="Spanisch - ES",HYPERLINK(CONCATENATE("https://www.saflax.de/0-WVK-Retail/Bilder-Pictures/SAFLAX-",'Basis-Tabelle-Samen'!K102,"-",'Basis-Tabelle-Samen'!J102,"-garden-to-go-mini-spanish.jpg")),
IF($C$1="Tschechisch - CZ",HYPERLINK(CONCATENATE("https://www.saflax.de/0-WVK-Retail/Bilder-Pictures/SAFLAX-",'Basis-Tabelle-Samen'!K102,"-",'Basis-Tabelle-Samen'!J102,"-garden-to-go-mini-czech.jpg")),
IF($C$1="Türkisch - TR",HYPERLINK(CONCATENATE("https://www.saflax.de/0-WVK-Retail/Bilder-Pictures/SAFLAX-",'Basis-Tabelle-Samen'!K102,"-",'Basis-Tabelle-Samen'!J102,"-garden-to-go-mini-turkish.jpg")),
IF($C$1="Ungarisch - HU",HYPERLINK(CONCATENATE("https://www.saflax.de/0-WVK-Retail/Bilder-Pictures/SAFLAX-",'Basis-Tabelle-Samen'!K102,"-",'Basis-Tabelle-Samen'!J102,"-garden-to-go-mini-hungarian.jpg")),
" ACHTUNG")))))))))))))))))))))))))))))</f>
        <v>https://www.saflax.de/0-WVK-Retail/Bilder-Pictures/SAFLAX-73156-gloriosa-rothschildiana-garden-to-go-mini-english.jpg</v>
      </c>
      <c r="AN71" s="330" t="str">
        <f>IF(I71&lt;1,"",
IF($C$1="Bulgarisch - BG",HYPERLINK(CONCATENATE("https://www.saflax.de/0-WVK-Retail/Bilder-Pictures/SAFLAX-",'Basis-Tabelle-Samen'!N102,"-",'Basis-Tabelle-Samen'!J102,"-garden-to-go-lite-bulgarian.jpg")),
IF($C$1="Dänisch - DK",HYPERLINK(CONCATENATE("https://www.saflax.de/0-WVK-Retail/Bilder-Pictures/SAFLAX-",'Basis-Tabelle-Samen'!N102,"-",'Basis-Tabelle-Samen'!J102,"-garden-to-go-lite-danish.jpg")),
IF($C$1="Deutsch - DE",HYPERLINK(CONCATENATE("https://www.saflax.de/0-WVK-Retail/Bilder-Pictures/SAFLAX-",'Basis-Tabelle-Samen'!N102,"-",'Basis-Tabelle-Samen'!J102,"-garden-to-go-lite-german.jpg")),
IF($C$1="Englisch - UK",HYPERLINK(CONCATENATE("https://www.saflax.de/0-WVK-Retail/Bilder-Pictures/SAFLAX-",'Basis-Tabelle-Samen'!N102,"-",'Basis-Tabelle-Samen'!J102,"-garden-to-go-lite-english.jpg")),
IF($C$1="Estnisch - EE",HYPERLINK(CONCATENATE("https://www.saflax.de/0-WVK-Retail/Bilder-Pictures/SAFLAX-",'Basis-Tabelle-Samen'!N102,"-",'Basis-Tabelle-Samen'!J102,"-garden-to-go-lite-estonian.jpg")),
IF($C$1="Finnisch - FI",HYPERLINK(CONCATENATE("https://www.saflax.de/0-WVK-Retail/Bilder-Pictures/SAFLAX-",'Basis-Tabelle-Samen'!N102,"-",'Basis-Tabelle-Samen'!J102,"-garden-to-go-lite-finnish.jpg")),
IF($C$1="Französisch - FR",HYPERLINK(CONCATENATE("https://www.saflax.de/0-WVK-Retail/Bilder-Pictures/SAFLAX-",'Basis-Tabelle-Samen'!N102,"-",'Basis-Tabelle-Samen'!J102,"-garden-to-go-lite-french.jpg")),
IF($C$1="Griechisch - GR",HYPERLINK(CONCATENATE("https://www.saflax.de/0-WVK-Retail/Bilder-Pictures/SAFLAX-",'Basis-Tabelle-Samen'!N102,"-",'Basis-Tabelle-Samen'!J102,"-garden-to-go-lite-greek.jpg")),
IF($C$1="Irisch - IE",HYPERLINK(CONCATENATE("https://www.saflax.de/0-WVK-Retail/Bilder-Pictures/SAFLAX-",'Basis-Tabelle-Samen'!N102,"-",'Basis-Tabelle-Samen'!J102,"-garden-to-go-lite-irish.jpg")),
IF($C$1="Isländisch - IS",HYPERLINK(CONCATENATE("https://www.saflax.de/0-WVK-Retail/Bilder-Pictures/SAFLAX-",'Basis-Tabelle-Samen'!N102,"-",'Basis-Tabelle-Samen'!J102,"-garden-to-go-lite-icelandic.jpg")),
IF($C$1="Italienisch - IT",HYPERLINK(CONCATENATE("https://www.saflax.de/0-WVK-Retail/Bilder-Pictures/SAFLAX-",'Basis-Tabelle-Samen'!N102,"-",'Basis-Tabelle-Samen'!J102,"-garden-to-go-lite-italian.jpg")),
IF($C$1="Japanisch - JP",HYPERLINK(CONCATENATE("https://www.saflax.de/0-WVK-Retail/Bilder-Pictures/SAFLAX-",'Basis-Tabelle-Samen'!N102,"-",'Basis-Tabelle-Samen'!J102,"-garden-to-go-lite-japanese.jpg")),
IF($C$1="Kroatisch - HR",HYPERLINK(CONCATENATE("https://www.saflax.de/0-WVK-Retail/Bilder-Pictures/SAFLAX-",'Basis-Tabelle-Samen'!N102,"-",'Basis-Tabelle-Samen'!J102,"-garden-to-go-lite-croatian.jpg")),
IF($C$1="Lettisch - LV",HYPERLINK(CONCATENATE("https://www.saflax.de/0-WVK-Retail/Bilder-Pictures/SAFLAX-",'Basis-Tabelle-Samen'!N102,"-",'Basis-Tabelle-Samen'!J102,"-garden-to-go-lite-latvian.jpg")),
IF($C$1="Litauisch - LT",HYPERLINK(CONCATENATE("https://www.saflax.de/0-WVK-Retail/Bilder-Pictures/SAFLAX-",'Basis-Tabelle-Samen'!N102,"-",'Basis-Tabelle-Samen'!J102,"-garden-to-go-lite-lithuanian.jpg")),
IF($C$1="Maltesisch - MT",HYPERLINK(CONCATENATE("https://www.saflax.de/0-WVK-Retail/Bilder-Pictures/SAFLAX-",'Basis-Tabelle-Samen'!N102,"-",'Basis-Tabelle-Samen'!J102,"-garden-to-go-lite-maltese.jpg")),
IF($C$1="Niederländisch - NL",HYPERLINK(CONCATENATE("https://www.saflax.de/0-WVK-Retail/Bilder-Pictures/SAFLAX-",'Basis-Tabelle-Samen'!N102,"-",'Basis-Tabelle-Samen'!J102,"-garden-to-go-lite-dutch.jpg")),
IF($C$1="Norwegisch - NO",HYPERLINK(CONCATENATE("https://www.saflax.de/0-WVK-Retail/Bilder-Pictures/SAFLAX-",'Basis-Tabelle-Samen'!N102,"-",'Basis-Tabelle-Samen'!J102,"-garden-to-go-lite-nowegian.jpg")),
IF($C$1="Polnisch - PL",HYPERLINK(CONCATENATE("https://www.saflax.de/0-WVK-Retail/Bilder-Pictures/SAFLAX-",'Basis-Tabelle-Samen'!N102,"-",'Basis-Tabelle-Samen'!J102,"-garden-to-go-lite-polish.jpg")),
IF($C$1="Portugiesisch - PT",HYPERLINK(CONCATENATE("https://www.saflax.de/0-WVK-Retail/Bilder-Pictures/SAFLAX-",'Basis-Tabelle-Samen'!N102,"-",'Basis-Tabelle-Samen'!J102,"-garden-to-go-lite-portuguese.jpg")),
IF($C$1="Rumänisch - RO",HYPERLINK(CONCATENATE("https://www.saflax.de/0-WVK-Retail/Bilder-Pictures/SAFLAX-",'Basis-Tabelle-Samen'!N102,"-",'Basis-Tabelle-Samen'!J102,"-garden-to-go-lite-romanian.jpg")),
IF($C$1="Schwedisch - SE",HYPERLINK(CONCATENATE("https://www.saflax.de/0-WVK-Retail/Bilder-Pictures/SAFLAX-",'Basis-Tabelle-Samen'!N102,"-",'Basis-Tabelle-Samen'!J102,"-garden-to-go-lite-swedish.jpg")),
IF($C$1="Slowakisch - SK",HYPERLINK(CONCATENATE("https://www.saflax.de/0-WVK-Retail/Bilder-Pictures/SAFLAX-",'Basis-Tabelle-Samen'!N102,"-",'Basis-Tabelle-Samen'!J102,"-garden-to-go-lite-slovak.jpg")),
IF($C$1="Slowenisch - SI",HYPERLINK(CONCATENATE("https://www.saflax.de/0-WVK-Retail/Bilder-Pictures/SAFLAX-",'Basis-Tabelle-Samen'!N102,"-",'Basis-Tabelle-Samen'!J102,"-garden-to-go-lite-slovenian.jpg")),
IF($C$1="Spanisch - ES",HYPERLINK(CONCATENATE("https://www.saflax.de/0-WVK-Retail/Bilder-Pictures/SAFLAX-",'Basis-Tabelle-Samen'!N102,"-",'Basis-Tabelle-Samen'!J102,"-garden-to-go-lite-spanish.jpg")),
IF($C$1="Tschechisch - CZ",HYPERLINK(CONCATENATE("https://www.saflax.de/0-WVK-Retail/Bilder-Pictures/SAFLAX-",'Basis-Tabelle-Samen'!N102,"-",'Basis-Tabelle-Samen'!J102,"-garden-to-go-lite-czech.jpg")),
IF($C$1="Türkisch - TR",HYPERLINK(CONCATENATE("https://www.saflax.de/0-WVK-Retail/Bilder-Pictures/SAFLAX-",'Basis-Tabelle-Samen'!N102,"-",'Basis-Tabelle-Samen'!J102,"-garden-to-go-lite-turkish.jpg")),
IF($C$1="Ungarisch - HU",HYPERLINK(CONCATENATE("https://www.saflax.de/0-WVK-Retail/Bilder-Pictures/SAFLAX-",'Basis-Tabelle-Samen'!N102,"-",'Basis-Tabelle-Samen'!J102,"-garden-to-go-lite-hungarian.jpg")),
" ACHTUNG")))))))))))))))))))))))))))))</f>
        <v>https://www.saflax.de/0-WVK-Retail/Bilder-Pictures/SAFLAX-83156-gloriosa-rothschildiana-garden-to-go-lite-english.jpg</v>
      </c>
      <c r="AO71" s="330" t="str">
        <f>IF(J71&lt;1,"",
IF($C$1="Bulgarisch - BG",HYPERLINK(CONCATENATE("https://www.saflax.de/0-WVK-Retail/Bilder-Pictures/SAFLAX-",'Basis-Tabelle-Samen'!Q102,"-",'Basis-Tabelle-Samen'!J102,"-garden-to-go-bulgarian.jpg")),
IF($C$1="Dänisch - DK",HYPERLINK(CONCATENATE("https://www.saflax.de/0-WVK-Retail/Bilder-Pictures/SAFLAX-",'Basis-Tabelle-Samen'!Q102,"-",'Basis-Tabelle-Samen'!J102,"-garden-to-go-danish.jpg")),
IF($C$1="Deutsch - DE",HYPERLINK(CONCATENATE("https://www.saflax.de/0-WVK-Retail/Bilder-Pictures/SAFLAX-",'Basis-Tabelle-Samen'!Q102,"-",'Basis-Tabelle-Samen'!J102,"-garden-to-go-german.jpg")),
IF($C$1="Englisch - UK",HYPERLINK(CONCATENATE("https://www.saflax.de/0-WVK-Retail/Bilder-Pictures/SAFLAX-",'Basis-Tabelle-Samen'!Q102,"-",'Basis-Tabelle-Samen'!J102,"-garden-to-go-english.jpg")),
IF($C$1="Estnisch - EE",HYPERLINK(CONCATENATE("https://www.saflax.de/0-WVK-Retail/Bilder-Pictures/SAFLAX-",'Basis-Tabelle-Samen'!Q102,"-",'Basis-Tabelle-Samen'!J102,"-garden-to-go-estonian.jpg")),
IF($C$1="Finnisch - FI",HYPERLINK(CONCATENATE("https://www.saflax.de/0-WVK-Retail/Bilder-Pictures/SAFLAX-",'Basis-Tabelle-Samen'!Q102,"-",'Basis-Tabelle-Samen'!J102,"-garden-to-go-finnish.jpg")),
IF($C$1="Französisch - FR",HYPERLINK(CONCATENATE("https://www.saflax.de/0-WVK-Retail/Bilder-Pictures/SAFLAX-",'Basis-Tabelle-Samen'!Q102,"-",'Basis-Tabelle-Samen'!J102,"-garden-to-go-french.jpg")),
IF($C$1="Griechisch - GR",HYPERLINK(CONCATENATE("https://www.saflax.de/0-WVK-Retail/Bilder-Pictures/SAFLAX-",'Basis-Tabelle-Samen'!Q102,"-",'Basis-Tabelle-Samen'!J102,"-garden-to-go-greek.jpg")),
IF($C$1="Irisch - IE",HYPERLINK(CONCATENATE("https://www.saflax.de/0-WVK-Retail/Bilder-Pictures/SAFLAX-",'Basis-Tabelle-Samen'!Q102,"-",'Basis-Tabelle-Samen'!J102,"-garden-to-go-irish.jpg")),
IF($C$1="Isländisch - IS",HYPERLINK(CONCATENATE("https://www.saflax.de/0-WVK-Retail/Bilder-Pictures/SAFLAX-",'Basis-Tabelle-Samen'!Q102,"-",'Basis-Tabelle-Samen'!J102,"-garden-to-go-icelandic.jpg")),
IF($C$1="Italienisch - IT",HYPERLINK(CONCATENATE("https://www.saflax.de/0-WVK-Retail/Bilder-Pictures/SAFLAX-",'Basis-Tabelle-Samen'!Q102,"-",'Basis-Tabelle-Samen'!J102,"-garden-to-go-italian.jpg")),
IF($C$1="Japanisch - JP",HYPERLINK(CONCATENATE("https://www.saflax.de/0-WVK-Retail/Bilder-Pictures/SAFLAX-",'Basis-Tabelle-Samen'!Q102,"-",'Basis-Tabelle-Samen'!J102,"-garden-to-go-japanese.jpg")),
IF($C$1="Kroatisch - HR",HYPERLINK(CONCATENATE("https://www.saflax.de/0-WVK-Retail/Bilder-Pictures/SAFLAX-",'Basis-Tabelle-Samen'!Q102,"-",'Basis-Tabelle-Samen'!J102,"-garden-to-go-croatian.jpg")),
IF($C$1="Lettisch - LV",HYPERLINK(CONCATENATE("https://www.saflax.de/0-WVK-Retail/Bilder-Pictures/SAFLAX-",'Basis-Tabelle-Samen'!Q102,"-",'Basis-Tabelle-Samen'!J102,"-garden-to-go-latvian.jpg")),
IF($C$1="Litauisch - LT",HYPERLINK(CONCATENATE("https://www.saflax.de/0-WVK-Retail/Bilder-Pictures/SAFLAX-",'Basis-Tabelle-Samen'!Q102,"-",'Basis-Tabelle-Samen'!J102,"-garden-to-go-lithuanian.jpg")),
IF($C$1="Maltesisch - MT",HYPERLINK(CONCATENATE("https://www.saflax.de/0-WVK-Retail/Bilder-Pictures/SAFLAX-",'Basis-Tabelle-Samen'!Q102,"-",'Basis-Tabelle-Samen'!J102,"-garden-to-go-maltese.jpg")),
IF($C$1="Niederländisch - NL",HYPERLINK(CONCATENATE("https://www.saflax.de/0-WVK-Retail/Bilder-Pictures/SAFLAX-",'Basis-Tabelle-Samen'!Q102,"-",'Basis-Tabelle-Samen'!J102,"-garden-to-go-dutch.jpg")),
IF($C$1="Norwegisch - NO",HYPERLINK(CONCATENATE("https://www.saflax.de/0-WVK-Retail/Bilder-Pictures/SAFLAX-",'Basis-Tabelle-Samen'!Q102,"-",'Basis-Tabelle-Samen'!J102,"-garden-to-go-nowegian.jpg")),
IF($C$1="Polnisch - PL",HYPERLINK(CONCATENATE("https://www.saflax.de/0-WVK-Retail/Bilder-Pictures/SAFLAX-",'Basis-Tabelle-Samen'!Q102,"-",'Basis-Tabelle-Samen'!J102,"-garden-to-go-polish.jpg")),
IF($C$1="Portugiesisch - PT",HYPERLINK(CONCATENATE("https://www.saflax.de/0-WVK-Retail/Bilder-Pictures/SAFLAX-",'Basis-Tabelle-Samen'!Q102,"-",'Basis-Tabelle-Samen'!J102,"-garden-to-go-portuguese.jpg")),
IF($C$1="Rumänisch - RO",HYPERLINK(CONCATENATE("https://www.saflax.de/0-WVK-Retail/Bilder-Pictures/SAFLAX-",'Basis-Tabelle-Samen'!Q102,"-",'Basis-Tabelle-Samen'!J102,"-garden-to-go-romanian.jpg")),
IF($C$1="Schwedisch - SE",HYPERLINK(CONCATENATE("https://www.saflax.de/0-WVK-Retail/Bilder-Pictures/SAFLAX-",'Basis-Tabelle-Samen'!Q102,"-",'Basis-Tabelle-Samen'!J102,"-garden-to-go-swedish.jpg")),
IF($C$1="Slowakisch - SK",HYPERLINK(CONCATENATE("https://www.saflax.de/0-WVK-Retail/Bilder-Pictures/SAFLAX-",'Basis-Tabelle-Samen'!Q102,"-",'Basis-Tabelle-Samen'!J102,"-garden-to-go-slovak.jpg")),
IF($C$1="Slowenisch - SI",HYPERLINK(CONCATENATE("https://www.saflax.de/0-WVK-Retail/Bilder-Pictures/SAFLAX-",'Basis-Tabelle-Samen'!Q102,"-",'Basis-Tabelle-Samen'!J102,"-garden-to-go-slovenian.jpg")),
IF($C$1="Spanisch - ES",HYPERLINK(CONCATENATE("https://www.saflax.de/0-WVK-Retail/Bilder-Pictures/SAFLAX-",'Basis-Tabelle-Samen'!Q102,"-",'Basis-Tabelle-Samen'!J102,"-garden-to-go-spanish.jpg")),
IF($C$1="Tschechisch - CZ",HYPERLINK(CONCATENATE("https://www.saflax.de/0-WVK-Retail/Bilder-Pictures/SAFLAX-",'Basis-Tabelle-Samen'!Q102,"-",'Basis-Tabelle-Samen'!J102,"-garden-to-go-czech.jpg")),
IF($C$1="Türkisch - TR",HYPERLINK(CONCATENATE("https://www.saflax.de/0-WVK-Retail/Bilder-Pictures/SAFLAX-",'Basis-Tabelle-Samen'!Q102,"-",'Basis-Tabelle-Samen'!J102,"-garden-to-go-turkish.jpg")),
IF($C$1="Ungarisch - HU",HYPERLINK(CONCATENATE("https://www.saflax.de/0-WVK-Retail/Bilder-Pictures/SAFLAX-",'Basis-Tabelle-Samen'!Q102,"-",'Basis-Tabelle-Samen'!J102,"-garden-to-go-hungarian.jpg")),
" ACHTUNG")))))))))))))))))))))))))))))</f>
        <v>https://www.saflax.de/0-WVK-Retail/Bilder-Pictures/SAFLAX-53156-gloriosa-rothschildiana-garden-to-go-english.jpg</v>
      </c>
      <c r="AP71" s="330" t="str">
        <f>IF(K71&lt;1,"",
IF($C$1="Bulgarisch - BG",HYPERLINK(CONCATENATE("https://www.saflax.de/0-WVK-Retail/Bilder-Pictures/SAFLAX-",'Basis-Tabelle-Samen'!T102,"-",'Basis-Tabelle-Samen'!J102,"-cultivation-set-bulgarian.jpg")),
IF($C$1="Dänisch - DK",HYPERLINK(CONCATENATE("https://www.saflax.de/0-WVK-Retail/Bilder-Pictures/SAFLAX-",'Basis-Tabelle-Samen'!T102,"-",'Basis-Tabelle-Samen'!J102,"-cultivation-set-danish.jpg")),
IF($C$1="Deutsch - DE",HYPERLINK(CONCATENATE("https://www.saflax.de/0-WVK-Retail/Bilder-Pictures/SAFLAX-",'Basis-Tabelle-Samen'!T102,"-",'Basis-Tabelle-Samen'!J102,"-cultivation-set-german.jpg")),
IF($C$1="Englisch - UK",HYPERLINK(CONCATENATE("https://www.saflax.de/0-WVK-Retail/Bilder-Pictures/SAFLAX-",'Basis-Tabelle-Samen'!T102,"-",'Basis-Tabelle-Samen'!J102,"-cultivation-set-english.jpg")),
IF($C$1="Estnisch - EE",HYPERLINK(CONCATENATE("https://www.saflax.de/0-WVK-Retail/Bilder-Pictures/SAFLAX-",'Basis-Tabelle-Samen'!T102,"-",'Basis-Tabelle-Samen'!J102,"-cultivation-set-estonian.jpg")),
IF($C$1="Finnisch - FI",HYPERLINK(CONCATENATE("https://www.saflax.de/0-WVK-Retail/Bilder-Pictures/SAFLAX-",'Basis-Tabelle-Samen'!T102,"-",'Basis-Tabelle-Samen'!J102,"-cultivation-set-finnish.jpg")),
IF($C$1="Französisch - FR",HYPERLINK(CONCATENATE("https://www.saflax.de/0-WVK-Retail/Bilder-Pictures/SAFLAX-",'Basis-Tabelle-Samen'!T102,"-",'Basis-Tabelle-Samen'!J102,"-cultivation-set-french.jpg")),
IF($C$1="Griechisch - GR",HYPERLINK(CONCATENATE("https://www.saflax.de/0-WVK-Retail/Bilder-Pictures/SAFLAX-",'Basis-Tabelle-Samen'!T102,"-",'Basis-Tabelle-Samen'!J102,"-cultivation-set-greek.jpg")),
IF($C$1="Irisch - IE",HYPERLINK(CONCATENATE("https://www.saflax.de/0-WVK-Retail/Bilder-Pictures/SAFLAX-",'Basis-Tabelle-Samen'!T102,"-",'Basis-Tabelle-Samen'!J102,"-cultivation-set-irish.jpg")),
IF($C$1="Isländisch - IS",HYPERLINK(CONCATENATE("https://www.saflax.de/0-WVK-Retail/Bilder-Pictures/SAFLAX-",'Basis-Tabelle-Samen'!T102,"-",'Basis-Tabelle-Samen'!J102,"-cultivation-set-icelandic.jpg")),
IF($C$1="Italienisch - IT",HYPERLINK(CONCATENATE("https://www.saflax.de/0-WVK-Retail/Bilder-Pictures/SAFLAX-",'Basis-Tabelle-Samen'!T102,"-",'Basis-Tabelle-Samen'!J102,"-cultivation-set-italian.jpg")),
IF($C$1="Japanisch - JP",HYPERLINK(CONCATENATE("https://www.saflax.de/0-WVK-Retail/Bilder-Pictures/SAFLAX-",'Basis-Tabelle-Samen'!T102,"-",'Basis-Tabelle-Samen'!J102,"-cultivation-set-japanese.jpg")),
IF($C$1="Kroatisch - HR",HYPERLINK(CONCATENATE("https://www.saflax.de/0-WVK-Retail/Bilder-Pictures/SAFLAX-",'Basis-Tabelle-Samen'!T102,"-",'Basis-Tabelle-Samen'!J102,"-cultivation-set-croatian.jpg")),
IF($C$1="Lettisch - LV",HYPERLINK(CONCATENATE("https://www.saflax.de/0-WVK-Retail/Bilder-Pictures/SAFLAX-",'Basis-Tabelle-Samen'!T102,"-",'Basis-Tabelle-Samen'!J102,"-cultivation-set-latvian.jpg")),
IF($C$1="Litauisch - LT",HYPERLINK(CONCATENATE("https://www.saflax.de/0-WVK-Retail/Bilder-Pictures/SAFLAX-",'Basis-Tabelle-Samen'!T102,"-",'Basis-Tabelle-Samen'!J102,"-cultivation-set-lithuanian.jpg")),
IF($C$1="Maltesisch - MT",HYPERLINK(CONCATENATE("https://www.saflax.de/0-WVK-Retail/Bilder-Pictures/SAFLAX-",'Basis-Tabelle-Samen'!T102,"-",'Basis-Tabelle-Samen'!J102,"-cultivation-set-maltese.jpg")),
IF($C$1="Niederländisch - NL",HYPERLINK(CONCATENATE("https://www.saflax.de/0-WVK-Retail/Bilder-Pictures/SAFLAX-",'Basis-Tabelle-Samen'!T102,"-",'Basis-Tabelle-Samen'!J102,"-cultivation-set-dutch.jpg")),
IF($C$1="Norwegisch - NO",HYPERLINK(CONCATENATE("https://www.saflax.de/0-WVK-Retail/Bilder-Pictures/SAFLAX-",'Basis-Tabelle-Samen'!T102,"-",'Basis-Tabelle-Samen'!J102,"-cultivation-set-nowegian.jpg")),
IF($C$1="Polnisch - PL",HYPERLINK(CONCATENATE("https://www.saflax.de/0-WVK-Retail/Bilder-Pictures/SAFLAX-",'Basis-Tabelle-Samen'!T102,"-",'Basis-Tabelle-Samen'!J102,"-cultivation-set-polish.jpg")),
IF($C$1="Portugiesisch - PT",HYPERLINK(CONCATENATE("https://www.saflax.de/0-WVK-Retail/Bilder-Pictures/SAFLAX-",'Basis-Tabelle-Samen'!T102,"-",'Basis-Tabelle-Samen'!J102,"-cultivation-set-portuguese.jpg")),
IF($C$1="Rumänisch - RO",HYPERLINK(CONCATENATE("https://www.saflax.de/0-WVK-Retail/Bilder-Pictures/SAFLAX-",'Basis-Tabelle-Samen'!T102,"-",'Basis-Tabelle-Samen'!J102,"-cultivation-set-romanian.jpg")),
IF($C$1="Schwedisch - SE",HYPERLINK(CONCATENATE("https://www.saflax.de/0-WVK-Retail/Bilder-Pictures/SAFLAX-",'Basis-Tabelle-Samen'!T102,"-",'Basis-Tabelle-Samen'!J102,"-cultivation-set-swedish.jpg")),
IF($C$1="Slowakisch - SK",HYPERLINK(CONCATENATE("https://www.saflax.de/0-WVK-Retail/Bilder-Pictures/SAFLAX-",'Basis-Tabelle-Samen'!T102,"-",'Basis-Tabelle-Samen'!J102,"-cultivation-set-slovak.jpg")),
IF($C$1="Slowenisch - SI",HYPERLINK(CONCATENATE("https://www.saflax.de/0-WVK-Retail/Bilder-Pictures/SAFLAX-",'Basis-Tabelle-Samen'!T102,"-",'Basis-Tabelle-Samen'!J102,"-cultivation-set-slovenian.jpg")),
IF($C$1="Spanisch - ES",HYPERLINK(CONCATENATE("https://www.saflax.de/0-WVK-Retail/Bilder-Pictures/SAFLAX-",'Basis-Tabelle-Samen'!T102,"-",'Basis-Tabelle-Samen'!J102,"-cultivation-set-spanish.jpg")),
IF($C$1="Tschechisch - CZ",HYPERLINK(CONCATENATE("https://www.saflax.de/0-WVK-Retail/Bilder-Pictures/SAFLAX-",'Basis-Tabelle-Samen'!T102,"-",'Basis-Tabelle-Samen'!J102,"-cultivation-set-czech.jpg")),
IF($C$1="Türkisch - TR",HYPERLINK(CONCATENATE("https://www.saflax.de/0-WVK-Retail/Bilder-Pictures/SAFLAX-",'Basis-Tabelle-Samen'!T102,"-",'Basis-Tabelle-Samen'!J102,"-cultivation-set-turkish.jpg")),
IF($C$1="Ungarisch - HU",HYPERLINK(CONCATENATE("https://www.saflax.de/0-WVK-Retail/Bilder-Pictures/SAFLAX-",'Basis-Tabelle-Samen'!T102,"-",'Basis-Tabelle-Samen'!J102,"-cultivation-set-hungarian.jpg")),
" ACHTUNG")))))))))))))))))))))))))))))</f>
        <v>https://www.saflax.de/0-WVK-Retail/Bilder-Pictures/SAFLAX-33156-gloriosa-rothschildiana-cultivation-set-english.jpg</v>
      </c>
      <c r="AQ71" s="330" t="str">
        <f>IF(L71&lt;1,"",
IF($C$1="Bulgarisch - BG",HYPERLINK(CONCATENATE("https://www.saflax.de/0-WVK-Retail/Bilder-Pictures/SAFLAX-",'Basis-Tabelle-Samen'!W102,"-",'Basis-Tabelle-Samen'!J102,"-garden-in-the-bag-bulgarian.jpg")),
IF($C$1="Dänisch - DK",HYPERLINK(CONCATENATE("https://www.saflax.de/0-WVK-Retail/Bilder-Pictures/SAFLAX-",'Basis-Tabelle-Samen'!W102,"-",'Basis-Tabelle-Samen'!J102,"-garden-in-the-bag-danish.jpg")),
IF($C$1="Deutsch - DE",HYPERLINK(CONCATENATE("https://www.saflax.de/0-WVK-Retail/Bilder-Pictures/SAFLAX-",'Basis-Tabelle-Samen'!W102,"-",'Basis-Tabelle-Samen'!J102,"-garden-in-the-bag-german.jpg")),
IF($C$1="Englisch - UK",HYPERLINK(CONCATENATE("https://www.saflax.de/0-WVK-Retail/Bilder-Pictures/SAFLAX-",'Basis-Tabelle-Samen'!W102,"-",'Basis-Tabelle-Samen'!J102,"-garden-in-the-bag-english.jpg")),
IF($C$1="Estnisch - EE",HYPERLINK(CONCATENATE("https://www.saflax.de/0-WVK-Retail/Bilder-Pictures/SAFLAX-",'Basis-Tabelle-Samen'!W102,"-",'Basis-Tabelle-Samen'!J102,"-garden-in-the-bag-estonian.jpg")),
IF($C$1="Finnisch - FI",HYPERLINK(CONCATENATE("https://www.saflax.de/0-WVK-Retail/Bilder-Pictures/SAFLAX-",'Basis-Tabelle-Samen'!W102,"-",'Basis-Tabelle-Samen'!J102,"-garden-in-the-bag-finnish.jpg")),
IF($C$1="Französisch - FR",HYPERLINK(CONCATENATE("https://www.saflax.de/0-WVK-Retail/Bilder-Pictures/SAFLAX-",'Basis-Tabelle-Samen'!W102,"-",'Basis-Tabelle-Samen'!J102,"-garden-in-the-bag-french.jpg")),
IF($C$1="Griechisch - GR",HYPERLINK(CONCATENATE("https://www.saflax.de/0-WVK-Retail/Bilder-Pictures/SAFLAX-",'Basis-Tabelle-Samen'!W102,"-",'Basis-Tabelle-Samen'!J102,"-garden-in-the-bag-greek.jpg")),
IF($C$1="Irisch - IE",HYPERLINK(CONCATENATE("https://www.saflax.de/0-WVK-Retail/Bilder-Pictures/SAFLAX-",'Basis-Tabelle-Samen'!W102,"-",'Basis-Tabelle-Samen'!J102,"-garden-in-the-bag-irish.jpg")),
IF($C$1="Isländisch - IS",HYPERLINK(CONCATENATE("https://www.saflax.de/0-WVK-Retail/Bilder-Pictures/SAFLAX-",'Basis-Tabelle-Samen'!W102,"-",'Basis-Tabelle-Samen'!J102,"-garden-in-the-bag-icelandic.jpg")),
IF($C$1="Italienisch - IT",HYPERLINK(CONCATENATE("https://www.saflax.de/0-WVK-Retail/Bilder-Pictures/SAFLAX-",'Basis-Tabelle-Samen'!W102,"-",'Basis-Tabelle-Samen'!J102,"-garden-in-the-bag-italian.jpg")),
IF($C$1="Japanisch - JP",HYPERLINK(CONCATENATE("https://www.saflax.de/0-WVK-Retail/Bilder-Pictures/SAFLAX-",'Basis-Tabelle-Samen'!W102,"-",'Basis-Tabelle-Samen'!J102,"-garden-in-the-bag-japanese.jpg")),
IF($C$1="Kroatisch - HR",HYPERLINK(CONCATENATE("https://www.saflax.de/0-WVK-Retail/Bilder-Pictures/SAFLAX-",'Basis-Tabelle-Samen'!W102,"-",'Basis-Tabelle-Samen'!J102,"-garden-in-the-bag-croatian.jpg")),
IF($C$1="Lettisch - LV",HYPERLINK(CONCATENATE("https://www.saflax.de/0-WVK-Retail/Bilder-Pictures/SAFLAX-",'Basis-Tabelle-Samen'!W102,"-",'Basis-Tabelle-Samen'!J102,"-garden-in-the-bag-latvian.jpg")),
IF($C$1="Litauisch - LT",HYPERLINK(CONCATENATE("https://www.saflax.de/0-WVK-Retail/Bilder-Pictures/SAFLAX-",'Basis-Tabelle-Samen'!W102,"-",'Basis-Tabelle-Samen'!J102,"-garden-in-the-bag-lithuanian.jpg")),
IF($C$1="Maltesisch - MT",HYPERLINK(CONCATENATE("https://www.saflax.de/0-WVK-Retail/Bilder-Pictures/SAFLAX-",'Basis-Tabelle-Samen'!W102,"-",'Basis-Tabelle-Samen'!J102,"-garden-in-the-bag-maltese.jpg")),
IF($C$1="Niederländisch - NL",HYPERLINK(CONCATENATE("https://www.saflax.de/0-WVK-Retail/Bilder-Pictures/SAFLAX-",'Basis-Tabelle-Samen'!W102,"-",'Basis-Tabelle-Samen'!J102,"-garden-in-the-bag-dutch.jpg")),
IF($C$1="Norwegisch - NO",HYPERLINK(CONCATENATE("https://www.saflax.de/0-WVK-Retail/Bilder-Pictures/SAFLAX-",'Basis-Tabelle-Samen'!W102,"-",'Basis-Tabelle-Samen'!J102,"-garden-in-the-bag-nowegian.jpg")),
IF($C$1="Polnisch - PL",HYPERLINK(CONCATENATE("https://www.saflax.de/0-WVK-Retail/Bilder-Pictures/SAFLAX-",'Basis-Tabelle-Samen'!W102,"-",'Basis-Tabelle-Samen'!J102,"-garden-in-the-bag-polish.jpg")),
IF($C$1="Portugiesisch - PT",HYPERLINK(CONCATENATE("https://www.saflax.de/0-WVK-Retail/Bilder-Pictures/SAFLAX-",'Basis-Tabelle-Samen'!W102,"-",'Basis-Tabelle-Samen'!J102,"-garden-in-the-bag-portuguese.jpg")),
IF($C$1="Rumänisch - RO",HYPERLINK(CONCATENATE("https://www.saflax.de/0-WVK-Retail/Bilder-Pictures/SAFLAX-",'Basis-Tabelle-Samen'!W102,"-",'Basis-Tabelle-Samen'!J102,"-garden-in-the-bag-romanian.jpg")),
IF($C$1="Schwedisch - SE",HYPERLINK(CONCATENATE("https://www.saflax.de/0-WVK-Retail/Bilder-Pictures/SAFLAX-",'Basis-Tabelle-Samen'!W102,"-",'Basis-Tabelle-Samen'!J102,"-garden-in-the-bag-swedish.jpg")),
IF($C$1="Slowakisch - SK",HYPERLINK(CONCATENATE("https://www.saflax.de/0-WVK-Retail/Bilder-Pictures/SAFLAX-",'Basis-Tabelle-Samen'!W102,"-",'Basis-Tabelle-Samen'!J102,"-garden-in-the-bag-slovak.jpg")),
IF($C$1="Slowenisch - SI",HYPERLINK(CONCATENATE("https://www.saflax.de/0-WVK-Retail/Bilder-Pictures/SAFLAX-",'Basis-Tabelle-Samen'!W102,"-",'Basis-Tabelle-Samen'!J102,"-garden-in-the-bag-slovenian.jpg")),
IF($C$1="Spanisch - ES",HYPERLINK(CONCATENATE("https://www.saflax.de/0-WVK-Retail/Bilder-Pictures/SAFLAX-",'Basis-Tabelle-Samen'!W102,"-",'Basis-Tabelle-Samen'!J102,"-garden-in-the-bag-spanish.jpg")),
IF($C$1="Tschechisch - CZ",HYPERLINK(CONCATENATE("https://www.saflax.de/0-WVK-Retail/Bilder-Pictures/SAFLAX-",'Basis-Tabelle-Samen'!W102,"-",'Basis-Tabelle-Samen'!J102,"-garden-in-the-bag-czech.jpg")),
IF($C$1="Türkisch - TR",HYPERLINK(CONCATENATE("https://www.saflax.de/0-WVK-Retail/Bilder-Pictures/SAFLAX-",'Basis-Tabelle-Samen'!W102,"-",'Basis-Tabelle-Samen'!J102,"-garden-in-the-bag-turkish.jpg")),
IF($C$1="Ungarisch - HU",HYPERLINK(CONCATENATE("https://www.saflax.de/0-WVK-Retail/Bilder-Pictures/SAFLAX-",'Basis-Tabelle-Samen'!W102,"-",'Basis-Tabelle-Samen'!J102,"-garden-in-the-bag-hungarian.jpg")),
" ACHTUNG")))))))))))))))))))))))))))))</f>
        <v>https://www.saflax.de/0-WVK-Retail/Bilder-Pictures/SAFLAX-63156-gloriosa-rothschildiana-garden-in-the-bag-english.jpg</v>
      </c>
    </row>
    <row r="72" spans="1:43" ht="17.100000000000001" customHeight="1" x14ac:dyDescent="0.2">
      <c r="A72" s="318" t="str">
        <f>IF('Basis-Tabelle-Samen'!A74="","",IF($C$1="Deutsch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72" s="319" t="str">
        <f>'Basis-Tabelle-Samen'!I74</f>
        <v>Hedychum gardnerianum</v>
      </c>
      <c r="C72" s="316" t="str">
        <f>IF($C$1="Bulgarisch - BG",'Basis-Tabelle-Samen'!Z74,
IF($C$1="Dänisch - DK",'Basis-Tabelle-Samen'!AA74,
IF($C$1="Deutsch - DE",'Basis-Tabelle-Samen'!AB74,
IF($C$1="Englisch - UK",'Basis-Tabelle-Samen'!AC74,
IF($C$1="Estnisch - EE",'Basis-Tabelle-Samen'!AD74,
IF($C$1="Finnisch - FI",'Basis-Tabelle-Samen'!AE74,
IF($C$1="Französisch - FR",'Basis-Tabelle-Samen'!AF74,
IF($C$1="Griechisch - GR",'Basis-Tabelle-Samen'!AG74,
IF($C$1="Irisch - IE",'Basis-Tabelle-Samen'!AH74,
IF($C$1="Isländisch - IS",'Basis-Tabelle-Samen'!AI74,
IF($C$1="Italienisch - IT",'Basis-Tabelle-Samen'!AJ74,
IF($C$1="Japanisch - JP",'Basis-Tabelle-Samen'!AK74,
IF($C$1="Kroatisch - HR",'Basis-Tabelle-Samen'!AL74,
IF($C$1="Lettisch - LV",'Basis-Tabelle-Samen'!AM74,
IF($C$1="Litauisch - LT",'Basis-Tabelle-Samen'!AN74,
IF($C$1="Maltesisch - MT",'Basis-Tabelle-Samen'!AO74,
IF($C$1="Niederländisch - NL",'Basis-Tabelle-Samen'!AP74,
IF($C$1="Norwegisch - NO",'Basis-Tabelle-Samen'!AQ74,
IF($C$1="Polnisch - PL",'Basis-Tabelle-Samen'!AR74,
IF($C$1="Portugiesisch - PT",'Basis-Tabelle-Samen'!AS74,
IF($C$1="Rumänisch - RO",'Basis-Tabelle-Samen'!AT74,
IF($C$1="Schwedisch - SE",'Basis-Tabelle-Samen'!AU74,
IF($C$1="Slowakisch - SK",'Basis-Tabelle-Samen'!AV74,
IF($C$1="Slowenisch - SI",'Basis-Tabelle-Samen'!AW74,
IF($C$1="Spanisch - ES",'Basis-Tabelle-Samen'!AX74,
IF($C$1="Tschechisch - CZ",'Basis-Tabelle-Samen'!AY74,
IF($C$1="Türkisch - TR",'Basis-Tabelle-Samen'!AZ74,
IF($C$1="Ungarisch - HU",'Basis-Tabelle-Samen'!BA74,
" ACHTUNG"))))))))))))))))))))))))))))</f>
        <v>Red Ginger Lily</v>
      </c>
      <c r="D72" s="320">
        <f>'Basis-Tabelle-Samen'!F74</f>
        <v>10</v>
      </c>
      <c r="E72" s="321" t="str">
        <f>'Basis-Tabelle-Samen'!H74</f>
        <v>7 %</v>
      </c>
      <c r="F72" s="322" t="str">
        <f>IF('Basis-Tabelle-Samen'!G74="","",'Basis-Tabelle-Samen'!G74)</f>
        <v>01</v>
      </c>
      <c r="G72" s="320">
        <f>'Basis-Tabelle-Samen'!C74</f>
        <v>12983</v>
      </c>
      <c r="H72" s="323">
        <f>'Basis-Tabelle-Samen'!D74</f>
        <v>4055473129839</v>
      </c>
      <c r="I72" s="324">
        <f>'Basis-Tabelle-Samen'!E74</f>
        <v>1.85</v>
      </c>
      <c r="J72" s="325">
        <f t="shared" si="1"/>
        <v>12</v>
      </c>
      <c r="K72" s="326">
        <f>'Basis-Tabelle-Samen'!K74</f>
        <v>72983</v>
      </c>
      <c r="L72" s="323">
        <f>'Basis-Tabelle-Samen'!L74</f>
        <v>4055473729831</v>
      </c>
      <c r="M72" s="324">
        <f>'Basis-Tabelle-Samen'!M74</f>
        <v>2.4500000000000002</v>
      </c>
      <c r="N72" s="326">
        <f>IF(K72&lt;1,"",'3'!$I$15)</f>
        <v>15</v>
      </c>
      <c r="O72" s="327">
        <f>IF(K72&lt;1,"",'3'!$J$11)</f>
        <v>90</v>
      </c>
      <c r="P72" s="326">
        <f>'Basis-Tabelle-Samen'!N74</f>
        <v>82983</v>
      </c>
      <c r="Q72" s="323">
        <f>'Basis-Tabelle-Samen'!O74</f>
        <v>4055473829838</v>
      </c>
      <c r="R72" s="328">
        <f>'Basis-Tabelle-Samen'!P74</f>
        <v>3.75</v>
      </c>
      <c r="S72" s="326">
        <f>IF(R72&lt;1,"",'3'!$M$15)</f>
        <v>18</v>
      </c>
      <c r="T72" s="327">
        <f>IF(R72&lt;1,"",'3'!$N$11)</f>
        <v>72</v>
      </c>
      <c r="U72" s="326">
        <f>'Basis-Tabelle-Samen'!Q74</f>
        <v>52983</v>
      </c>
      <c r="V72" s="323">
        <f>'Basis-Tabelle-Samen'!R74</f>
        <v>4055473529837</v>
      </c>
      <c r="W72" s="324">
        <f>'Basis-Tabelle-Samen'!S74</f>
        <v>4.95</v>
      </c>
      <c r="X72" s="326">
        <f>IF(U72&lt;1,"",'3'!$Q$15)</f>
        <v>6</v>
      </c>
      <c r="Y72" s="327">
        <f>IF(U72&lt;1,"",'3'!$R$11)</f>
        <v>24</v>
      </c>
      <c r="Z72" s="326">
        <f>'Basis-Tabelle-Samen'!T74</f>
        <v>32983</v>
      </c>
      <c r="AA72" s="323">
        <f>'Basis-Tabelle-Samen'!U74</f>
        <v>4055473329833</v>
      </c>
      <c r="AB72" s="324">
        <f>'Basis-Tabelle-Samen'!V74</f>
        <v>6.75</v>
      </c>
      <c r="AC72" s="326">
        <f>IF(Z72&lt;1,"",'3'!$U$15)</f>
        <v>6</v>
      </c>
      <c r="AD72" s="327">
        <f>IF(Z72&lt;1,"",'3'!$V$11)</f>
        <v>24</v>
      </c>
      <c r="AE72" s="326">
        <f>'Basis-Tabelle-Samen'!W74</f>
        <v>62983</v>
      </c>
      <c r="AF72" s="323">
        <f>'Basis-Tabelle-Samen'!X74</f>
        <v>4055473629834</v>
      </c>
      <c r="AG72" s="324">
        <f>'Basis-Tabelle-Samen'!Y74</f>
        <v>2.95</v>
      </c>
      <c r="AH72" s="326">
        <f>IF(AE72&lt;1,"",'3'!$Y$15)</f>
        <v>8</v>
      </c>
      <c r="AI72" s="327">
        <f>IF(AE72&lt;1,"",'3'!$Z$11)</f>
        <v>64</v>
      </c>
      <c r="AJ72" s="315"/>
      <c r="AK72" s="316" t="str">
        <f>IF(G72&lt;1,"",
IF($C$1="Bulgarisch - BG",HYPERLINK(CONCATENATE("https://www.saflax.de/0-WVK-Retail/Bilder-Pictures/SAFLAX-",'Basis-Tabelle-Samen'!C74,"-",'Basis-Tabelle-Samen'!J74,"-seed-package-front-cr-bulgarian.jpg")),
IF($C$1="Dänisch - DK",HYPERLINK(CONCATENATE("https://www.saflax.de/0-WVK-Retail/Bilder-Pictures/SAFLAX-",'Basis-Tabelle-Samen'!C74,"-",'Basis-Tabelle-Samen'!J74,"-seed-package-front-cr-danish.jpg")),
IF($C$1="Deutsch - DE",HYPERLINK(CONCATENATE("https://www.saflax.de/0-WVK-Retail/Bilder-Pictures/SAFLAX-",'Basis-Tabelle-Samen'!C74,"-",'Basis-Tabelle-Samen'!J74,"-seed-package-front-cr-german.jpg")),
IF($C$1="Englisch - UK",HYPERLINK(CONCATENATE("https://www.saflax.de/0-WVK-Retail/Bilder-Pictures/SAFLAX-",'Basis-Tabelle-Samen'!C74,"-",'Basis-Tabelle-Samen'!J74,"-seed-package-front-cr-english.jpg")),
IF($C$1="Estnisch - EE",HYPERLINK(CONCATENATE("https://www.saflax.de/0-WVK-Retail/Bilder-Pictures/SAFLAX-",'Basis-Tabelle-Samen'!C74,"-",'Basis-Tabelle-Samen'!J74,"-seed-package-front-cr-estonian.jpg")),
IF($C$1="Finnisch - FI",HYPERLINK(CONCATENATE("https://www.saflax.de/0-WVK-Retail/Bilder-Pictures/SAFLAX-",'Basis-Tabelle-Samen'!C74,"-",'Basis-Tabelle-Samen'!J74,"-seed-package-front-cr-finnish.jpg")),
IF($C$1="Französisch - FR",HYPERLINK(CONCATENATE("https://www.saflax.de/0-WVK-Retail/Bilder-Pictures/SAFLAX-",'Basis-Tabelle-Samen'!C74,"-",'Basis-Tabelle-Samen'!J74,"-seed-package-front-cr-french.jpg")),
IF($C$1="Griechisch - GR",HYPERLINK(CONCATENATE("https://www.saflax.de/0-WVK-Retail/Bilder-Pictures/SAFLAX-",'Basis-Tabelle-Samen'!C74,"-",'Basis-Tabelle-Samen'!J74,"-seed-package-front-cr-greek.jpg")),
IF($C$1="Irisch - IE",HYPERLINK(CONCATENATE("https://www.saflax.de/0-WVK-Retail/Bilder-Pictures/SAFLAX-",'Basis-Tabelle-Samen'!C74,"-",'Basis-Tabelle-Samen'!J74,"-seed-package-front-cr-irish.jpg")),
IF($C$1="Isländisch - IS",HYPERLINK(CONCATENATE("https://www.saflax.de/0-WVK-Retail/Bilder-Pictures/SAFLAX-",'Basis-Tabelle-Samen'!C74,"-",'Basis-Tabelle-Samen'!J74,"-seed-package-front-cr-icelandic.jpg")),
IF($C$1="Italienisch - IT",HYPERLINK(CONCATENATE("https://www.saflax.de/0-WVK-Retail/Bilder-Pictures/SAFLAX-",'Basis-Tabelle-Samen'!C74,"-",'Basis-Tabelle-Samen'!J74,"-seed-package-front-cr-italian.jpg")),
IF($C$1="Japanisch - JP",HYPERLINK(CONCATENATE("https://www.saflax.de/0-WVK-Retail/Bilder-Pictures/SAFLAX-",'Basis-Tabelle-Samen'!C74,"-",'Basis-Tabelle-Samen'!J74,"-seed-package-front-cr-japanese.jpg")),
IF($C$1="Kroatisch - HR",HYPERLINK(CONCATENATE("https://www.saflax.de/0-WVK-Retail/Bilder-Pictures/SAFLAX-",'Basis-Tabelle-Samen'!C74,"-",'Basis-Tabelle-Samen'!J74,"-seed-package-front-cr-croatian.jpg")),
IF($C$1="Lettisch - LV",HYPERLINK(CONCATENATE("https://www.saflax.de/0-WVK-Retail/Bilder-Pictures/SAFLAX-",'Basis-Tabelle-Samen'!C74,"-",'Basis-Tabelle-Samen'!J74,"-seed-package-front-cr-latvian.jpg")),
IF($C$1="Litauisch - LT",HYPERLINK(CONCATENATE("https://www.saflax.de/0-WVK-Retail/Bilder-Pictures/SAFLAX-",'Basis-Tabelle-Samen'!C74,"-",'Basis-Tabelle-Samen'!J74,"-seed-package-front-cr-lithuanian.jpg")),
IF($C$1="Maltesisch - MT",HYPERLINK(CONCATENATE("https://www.saflax.de/0-WVK-Retail/Bilder-Pictures/SAFLAX-",'Basis-Tabelle-Samen'!C74,"-",'Basis-Tabelle-Samen'!J74,"-seed-package-front-cr-maltese.jpg")),
IF($C$1="Niederländisch - NL",HYPERLINK(CONCATENATE("https://www.saflax.de/0-WVK-Retail/Bilder-Pictures/SAFLAX-",'Basis-Tabelle-Samen'!C74,"-",'Basis-Tabelle-Samen'!J74,"-seed-package-front-cr-dutch.jpg")),
IF($C$1="Norwegisch - NO",HYPERLINK(CONCATENATE("https://www.saflax.de/0-WVK-Retail/Bilder-Pictures/SAFLAX-",'Basis-Tabelle-Samen'!C74,"-",'Basis-Tabelle-Samen'!J74,"-seed-package-front-cr-nowegian.jpg")),
IF($C$1="Polnisch - PL",HYPERLINK(CONCATENATE("https://www.saflax.de/0-WVK-Retail/Bilder-Pictures/SAFLAX-",'Basis-Tabelle-Samen'!C74,"-",'Basis-Tabelle-Samen'!J74,"-seed-package-front-cr-polish.jpg")),
IF($C$1="Portugiesisch - PT",HYPERLINK(CONCATENATE("https://www.saflax.de/0-WVK-Retail/Bilder-Pictures/SAFLAX-",'Basis-Tabelle-Samen'!C74,"-",'Basis-Tabelle-Samen'!J74,"-seed-package-front-cr-portuguese.jpg")),
IF($C$1="Rumänisch - RO",HYPERLINK(CONCATENATE("https://www.saflax.de/0-WVK-Retail/Bilder-Pictures/SAFLAX-",'Basis-Tabelle-Samen'!C74,"-",'Basis-Tabelle-Samen'!J74,"-seed-package-front-cr-romanian.jpg")),
IF($C$1="Schwedisch - SE",HYPERLINK(CONCATENATE("https://www.saflax.de/0-WVK-Retail/Bilder-Pictures/SAFLAX-",'Basis-Tabelle-Samen'!C74,"-",'Basis-Tabelle-Samen'!J74,"-seed-package-front-cr-swedish.jpg")),
IF($C$1="Slowakisch - SK",HYPERLINK(CONCATENATE("https://www.saflax.de/0-WVK-Retail/Bilder-Pictures/SAFLAX-",'Basis-Tabelle-Samen'!C74,"-",'Basis-Tabelle-Samen'!J74,"-seed-package-front-cr-slovak.jpg")),
IF($C$1="Slowenisch - SI",HYPERLINK(CONCATENATE("https://www.saflax.de/0-WVK-Retail/Bilder-Pictures/SAFLAX-",'Basis-Tabelle-Samen'!C74,"-",'Basis-Tabelle-Samen'!J74,"-seed-package-front-cr-slovenian.jpg")),
IF($C$1="Spanisch - ES",HYPERLINK(CONCATENATE("https://www.saflax.de/0-WVK-Retail/Bilder-Pictures/SAFLAX-",'Basis-Tabelle-Samen'!C74,"-",'Basis-Tabelle-Samen'!J74,"-seed-package-front-cr-spanish.jpg")),
IF($C$1="Tschechisch - CZ",HYPERLINK(CONCATENATE("https://www.saflax.de/0-WVK-Retail/Bilder-Pictures/SAFLAX-",'Basis-Tabelle-Samen'!C74,"-",'Basis-Tabelle-Samen'!J74,"-seed-package-front-cr-czech.jpg")),
IF($C$1="Türkisch - TR",HYPERLINK(CONCATENATE("https://www.saflax.de/0-WVK-Retail/Bilder-Pictures/SAFLAX-",'Basis-Tabelle-Samen'!C74,"-",'Basis-Tabelle-Samen'!J74,"-seed-package-front-cr-turkish.jpg")),
IF($C$1="Ungarisch - HU",HYPERLINK(CONCATENATE("https://www.saflax.de/0-WVK-Retail/Bilder-Pictures/SAFLAX-",'Basis-Tabelle-Samen'!C74,"-",'Basis-Tabelle-Samen'!J74,"-seed-package-front-cr-hungarian.jpg")),
" ACHTUNG")))))))))))))))))))))))))))))</f>
        <v>https://www.saflax.de/0-WVK-Retail/Bilder-Pictures/SAFLAX-12983-hedychum-gardnerianum-seed-package-front-cr-english.jpg</v>
      </c>
      <c r="AL72" s="330" t="str">
        <f>IF(G72&lt;1,"",
IF($C$1="Bulgarisch - BG",HYPERLINK(CONCATENATE("https://www.saflax.de/0-WVK-Retail/Bilder-Pictures/SAFLAX-",'Basis-Tabelle-Samen'!C74,"-",'Basis-Tabelle-Samen'!J74,"-seed-package-back-cr-bulgarian.jpg")),
IF($C$1="Dänisch - DK",HYPERLINK(CONCATENATE("https://www.saflax.de/0-WVK-Retail/Bilder-Pictures/SAFLAX-",'Basis-Tabelle-Samen'!C74,"-",'Basis-Tabelle-Samen'!J74,"-seed-package-back-cr-danish.jpg")),
IF($C$1="Deutsch - DE",HYPERLINK(CONCATENATE("https://www.saflax.de/0-WVK-Retail/Bilder-Pictures/SAFLAX-",'Basis-Tabelle-Samen'!C74,"-",'Basis-Tabelle-Samen'!J74,"-seed-package-back-cr-german.jpg")),
IF($C$1="Englisch - UK",HYPERLINK(CONCATENATE("https://www.saflax.de/0-WVK-Retail/Bilder-Pictures/SAFLAX-",'Basis-Tabelle-Samen'!C74,"-",'Basis-Tabelle-Samen'!J74,"-seed-package-back-cr-english.jpg")),
IF($C$1="Estnisch - EE",HYPERLINK(CONCATENATE("https://www.saflax.de/0-WVK-Retail/Bilder-Pictures/SAFLAX-",'Basis-Tabelle-Samen'!C74,"-",'Basis-Tabelle-Samen'!J74,"-seed-package-back-cr-estonian.jpg")),
IF($C$1="Finnisch - FI",HYPERLINK(CONCATENATE("https://www.saflax.de/0-WVK-Retail/Bilder-Pictures/SAFLAX-",'Basis-Tabelle-Samen'!C74,"-",'Basis-Tabelle-Samen'!J74,"-seed-package-back-cr-finnish.jpg")),
IF($C$1="Französisch - FR",HYPERLINK(CONCATENATE("https://www.saflax.de/0-WVK-Retail/Bilder-Pictures/SAFLAX-",'Basis-Tabelle-Samen'!C74,"-",'Basis-Tabelle-Samen'!J74,"-seed-package-back-cr-french.jpg")),
IF($C$1="Griechisch - GR",HYPERLINK(CONCATENATE("https://www.saflax.de/0-WVK-Retail/Bilder-Pictures/SAFLAX-",'Basis-Tabelle-Samen'!C74,"-",'Basis-Tabelle-Samen'!J74,"-seed-package-back-cr-greek.jpg")),
IF($C$1="Irisch - IE",HYPERLINK(CONCATENATE("https://www.saflax.de/0-WVK-Retail/Bilder-Pictures/SAFLAX-",'Basis-Tabelle-Samen'!C74,"-",'Basis-Tabelle-Samen'!J74,"-seed-package-back-cr-irish.jpg")),
IF($C$1="Isländisch - IS",HYPERLINK(CONCATENATE("https://www.saflax.de/0-WVK-Retail/Bilder-Pictures/SAFLAX-",'Basis-Tabelle-Samen'!C74,"-",'Basis-Tabelle-Samen'!J74,"-seed-package-back-cr-icelandic.jpg")),
IF($C$1="Italienisch - IT",HYPERLINK(CONCATENATE("https://www.saflax.de/0-WVK-Retail/Bilder-Pictures/SAFLAX-",'Basis-Tabelle-Samen'!C74,"-",'Basis-Tabelle-Samen'!J74,"-seed-package-back-cr-italian.jpg")),
IF($C$1="Japanisch - JP",HYPERLINK(CONCATENATE("https://www.saflax.de/0-WVK-Retail/Bilder-Pictures/SAFLAX-",'Basis-Tabelle-Samen'!C74,"-",'Basis-Tabelle-Samen'!J74,"-seed-package-back-cr-japanese.jpg")),
IF($C$1="Kroatisch - HR",HYPERLINK(CONCATENATE("https://www.saflax.de/0-WVK-Retail/Bilder-Pictures/SAFLAX-",'Basis-Tabelle-Samen'!C74,"-",'Basis-Tabelle-Samen'!J74,"-seed-package-back-cr-croatian.jpg")),
IF($C$1="Lettisch - LV",HYPERLINK(CONCATENATE("https://www.saflax.de/0-WVK-Retail/Bilder-Pictures/SAFLAX-",'Basis-Tabelle-Samen'!C74,"-",'Basis-Tabelle-Samen'!J74,"-seed-package-back-cr-latvian.jpg")),
IF($C$1="Litauisch - LT",HYPERLINK(CONCATENATE("https://www.saflax.de/0-WVK-Retail/Bilder-Pictures/SAFLAX-",'Basis-Tabelle-Samen'!C74,"-",'Basis-Tabelle-Samen'!J74,"-seed-package-back-cr-lithuanian.jpg")),
IF($C$1="Maltesisch - MT",HYPERLINK(CONCATENATE("https://www.saflax.de/0-WVK-Retail/Bilder-Pictures/SAFLAX-",'Basis-Tabelle-Samen'!C74,"-",'Basis-Tabelle-Samen'!J74,"-seed-package-back-cr-maltese.jpg")),
IF($C$1="Niederländisch - NL",HYPERLINK(CONCATENATE("https://www.saflax.de/0-WVK-Retail/Bilder-Pictures/SAFLAX-",'Basis-Tabelle-Samen'!C74,"-",'Basis-Tabelle-Samen'!J74,"-seed-package-back-cr-dutch.jpg")),
IF($C$1="Norwegisch - NO",HYPERLINK(CONCATENATE("https://www.saflax.de/0-WVK-Retail/Bilder-Pictures/SAFLAX-",'Basis-Tabelle-Samen'!C74,"-",'Basis-Tabelle-Samen'!J74,"-seed-package-back-cr-nowegian.jpg")),
IF($C$1="Polnisch - PL",HYPERLINK(CONCATENATE("https://www.saflax.de/0-WVK-Retail/Bilder-Pictures/SAFLAX-",'Basis-Tabelle-Samen'!C74,"-",'Basis-Tabelle-Samen'!J74,"-seed-package-back-cr-polish.jpg")),
IF($C$1="Portugiesisch - PT",HYPERLINK(CONCATENATE("https://www.saflax.de/0-WVK-Retail/Bilder-Pictures/SAFLAX-",'Basis-Tabelle-Samen'!C74,"-",'Basis-Tabelle-Samen'!J74,"-seed-package-back-cr-portuguese.jpg")),
IF($C$1="Rumänisch - RO",HYPERLINK(CONCATENATE("https://www.saflax.de/0-WVK-Retail/Bilder-Pictures/SAFLAX-",'Basis-Tabelle-Samen'!C74,"-",'Basis-Tabelle-Samen'!J74,"-seed-package-back-cr-romanian.jpg")),
IF($C$1="Schwedisch - SE",HYPERLINK(CONCATENATE("https://www.saflax.de/0-WVK-Retail/Bilder-Pictures/SAFLAX-",'Basis-Tabelle-Samen'!C74,"-",'Basis-Tabelle-Samen'!J74,"-seed-package-back-cr-swedish.jpg")),
IF($C$1="Slowakisch - SK",HYPERLINK(CONCATENATE("https://www.saflax.de/0-WVK-Retail/Bilder-Pictures/SAFLAX-",'Basis-Tabelle-Samen'!C74,"-",'Basis-Tabelle-Samen'!J74,"-seed-package-back-cr-slovak.jpg")),
IF($C$1="Slowenisch - SI",HYPERLINK(CONCATENATE("https://www.saflax.de/0-WVK-Retail/Bilder-Pictures/SAFLAX-",'Basis-Tabelle-Samen'!C74,"-",'Basis-Tabelle-Samen'!J74,"-seed-package-back-cr-slovenian.jpg")),
IF($C$1="Spanisch - ES",HYPERLINK(CONCATENATE("https://www.saflax.de/0-WVK-Retail/Bilder-Pictures/SAFLAX-",'Basis-Tabelle-Samen'!C74,"-",'Basis-Tabelle-Samen'!J74,"-seed-package-back-cr-spanish.jpg")),
IF($C$1="Tschechisch - CZ",HYPERLINK(CONCATENATE("https://www.saflax.de/0-WVK-Retail/Bilder-Pictures/SAFLAX-",'Basis-Tabelle-Samen'!C74,"-",'Basis-Tabelle-Samen'!J74,"-seed-package-back-cr-czech.jpg")),
IF($C$1="Türkisch - TR",HYPERLINK(CONCATENATE("https://www.saflax.de/0-WVK-Retail/Bilder-Pictures/SAFLAX-",'Basis-Tabelle-Samen'!C74,"-",'Basis-Tabelle-Samen'!J74,"-seed-package-back-cr-turkish.jpg")),
IF($C$1="Ungarisch - HU",HYPERLINK(CONCATENATE("https://www.saflax.de/0-WVK-Retail/Bilder-Pictures/SAFLAX-",'Basis-Tabelle-Samen'!C74,"-",'Basis-Tabelle-Samen'!J74,"-seed-package-back-cr-hungarian.jpg")),
" ACHTUNG")))))))))))))))))))))))))))))</f>
        <v>https://www.saflax.de/0-WVK-Retail/Bilder-Pictures/SAFLAX-12983-hedychum-gardnerianum-seed-package-back-cr-english.jpg</v>
      </c>
      <c r="AM72" s="330" t="str">
        <f>IF(H72&lt;1,"",
IF($C$1="Bulgarisch - BG",HYPERLINK(CONCATENATE("https://www.saflax.de/0-WVK-Retail/Bilder-Pictures/SAFLAX-",'Basis-Tabelle-Samen'!K74,"-",'Basis-Tabelle-Samen'!J74,"-garden-to-go-mini-bulgarian.jpg")),
IF($C$1="Dänisch - DK",HYPERLINK(CONCATENATE("https://www.saflax.de/0-WVK-Retail/Bilder-Pictures/SAFLAX-",'Basis-Tabelle-Samen'!K74,"-",'Basis-Tabelle-Samen'!J74,"-garden-to-go-mini-danish.jpg")),
IF($C$1="Deutsch - DE",HYPERLINK(CONCATENATE("https://www.saflax.de/0-WVK-Retail/Bilder-Pictures/SAFLAX-",'Basis-Tabelle-Samen'!K74,"-",'Basis-Tabelle-Samen'!J74,"-garden-to-go-mini-german.jpg")),
IF($C$1="Englisch - UK",HYPERLINK(CONCATENATE("https://www.saflax.de/0-WVK-Retail/Bilder-Pictures/SAFLAX-",'Basis-Tabelle-Samen'!K74,"-",'Basis-Tabelle-Samen'!J74,"-garden-to-go-mini-english.jpg")),
IF($C$1="Estnisch - EE",HYPERLINK(CONCATENATE("https://www.saflax.de/0-WVK-Retail/Bilder-Pictures/SAFLAX-",'Basis-Tabelle-Samen'!K74,"-",'Basis-Tabelle-Samen'!J74,"-garden-to-go-mini-estonian.jpg")),
IF($C$1="Finnisch - FI",HYPERLINK(CONCATENATE("https://www.saflax.de/0-WVK-Retail/Bilder-Pictures/SAFLAX-",'Basis-Tabelle-Samen'!K74,"-",'Basis-Tabelle-Samen'!J74,"-garden-to-go-mini-finnish.jpg")),
IF($C$1="Französisch - FR",HYPERLINK(CONCATENATE("https://www.saflax.de/0-WVK-Retail/Bilder-Pictures/SAFLAX-",'Basis-Tabelle-Samen'!K74,"-",'Basis-Tabelle-Samen'!J74,"-garden-to-go-mini-french.jpg")),
IF($C$1="Griechisch - GR",HYPERLINK(CONCATENATE("https://www.saflax.de/0-WVK-Retail/Bilder-Pictures/SAFLAX-",'Basis-Tabelle-Samen'!K74,"-",'Basis-Tabelle-Samen'!J74,"-garden-to-go-mini-greek.jpg")),
IF($C$1="Irisch - IE",HYPERLINK(CONCATENATE("https://www.saflax.de/0-WVK-Retail/Bilder-Pictures/SAFLAX-",'Basis-Tabelle-Samen'!K74,"-",'Basis-Tabelle-Samen'!J74,"-garden-to-go-mini-irish.jpg")),
IF($C$1="Isländisch - IS",HYPERLINK(CONCATENATE("https://www.saflax.de/0-WVK-Retail/Bilder-Pictures/SAFLAX-",'Basis-Tabelle-Samen'!K74,"-",'Basis-Tabelle-Samen'!J74,"-garden-to-go-mini-icelandic.jpg")),
IF($C$1="Italienisch - IT",HYPERLINK(CONCATENATE("https://www.saflax.de/0-WVK-Retail/Bilder-Pictures/SAFLAX-",'Basis-Tabelle-Samen'!K74,"-",'Basis-Tabelle-Samen'!J74,"-garden-to-go-mini-italian.jpg")),
IF($C$1="Japanisch - JP",HYPERLINK(CONCATENATE("https://www.saflax.de/0-WVK-Retail/Bilder-Pictures/SAFLAX-",'Basis-Tabelle-Samen'!K74,"-",'Basis-Tabelle-Samen'!J74,"-garden-to-go-mini-japanese.jpg")),
IF($C$1="Kroatisch - HR",HYPERLINK(CONCATENATE("https://www.saflax.de/0-WVK-Retail/Bilder-Pictures/SAFLAX-",'Basis-Tabelle-Samen'!K74,"-",'Basis-Tabelle-Samen'!J74,"-garden-to-go-mini-croatian.jpg")),
IF($C$1="Lettisch - LV",HYPERLINK(CONCATENATE("https://www.saflax.de/0-WVK-Retail/Bilder-Pictures/SAFLAX-",'Basis-Tabelle-Samen'!K74,"-",'Basis-Tabelle-Samen'!J74,"-garden-to-go-mini-latvian.jpg")),
IF($C$1="Litauisch - LT",HYPERLINK(CONCATENATE("https://www.saflax.de/0-WVK-Retail/Bilder-Pictures/SAFLAX-",'Basis-Tabelle-Samen'!K74,"-",'Basis-Tabelle-Samen'!J74,"-garden-to-go-mini-lithuanian.jpg")),
IF($C$1="Maltesisch - MT",HYPERLINK(CONCATENATE("https://www.saflax.de/0-WVK-Retail/Bilder-Pictures/SAFLAX-",'Basis-Tabelle-Samen'!K74,"-",'Basis-Tabelle-Samen'!J74,"-garden-to-go-mini-maltese.jpg")),
IF($C$1="Niederländisch - NL",HYPERLINK(CONCATENATE("https://www.saflax.de/0-WVK-Retail/Bilder-Pictures/SAFLAX-",'Basis-Tabelle-Samen'!K74,"-",'Basis-Tabelle-Samen'!J74,"-garden-to-go-mini-dutch.jpg")),
IF($C$1="Norwegisch - NO",HYPERLINK(CONCATENATE("https://www.saflax.de/0-WVK-Retail/Bilder-Pictures/SAFLAX-",'Basis-Tabelle-Samen'!K74,"-",'Basis-Tabelle-Samen'!J74,"-garden-to-go-mini-nowegian.jpg")),
IF($C$1="Polnisch - PL",HYPERLINK(CONCATENATE("https://www.saflax.de/0-WVK-Retail/Bilder-Pictures/SAFLAX-",'Basis-Tabelle-Samen'!K74,"-",'Basis-Tabelle-Samen'!J74,"-garden-to-go-mini-polish.jpg")),
IF($C$1="Portugiesisch - PT",HYPERLINK(CONCATENATE("https://www.saflax.de/0-WVK-Retail/Bilder-Pictures/SAFLAX-",'Basis-Tabelle-Samen'!K74,"-",'Basis-Tabelle-Samen'!J74,"-garden-to-go-mini-portuguese.jpg")),
IF($C$1="Rumänisch - RO",HYPERLINK(CONCATENATE("https://www.saflax.de/0-WVK-Retail/Bilder-Pictures/SAFLAX-",'Basis-Tabelle-Samen'!K74,"-",'Basis-Tabelle-Samen'!J74,"-garden-to-go-mini-romanian.jpg")),
IF($C$1="Schwedisch - SE",HYPERLINK(CONCATENATE("https://www.saflax.de/0-WVK-Retail/Bilder-Pictures/SAFLAX-",'Basis-Tabelle-Samen'!K74,"-",'Basis-Tabelle-Samen'!J74,"-garden-to-go-mini-swedish.jpg")),
IF($C$1="Slowakisch - SK",HYPERLINK(CONCATENATE("https://www.saflax.de/0-WVK-Retail/Bilder-Pictures/SAFLAX-",'Basis-Tabelle-Samen'!K74,"-",'Basis-Tabelle-Samen'!J74,"-garden-to-go-mini-slovak.jpg")),
IF($C$1="Slowenisch - SI",HYPERLINK(CONCATENATE("https://www.saflax.de/0-WVK-Retail/Bilder-Pictures/SAFLAX-",'Basis-Tabelle-Samen'!K74,"-",'Basis-Tabelle-Samen'!J74,"-garden-to-go-mini-slovenian.jpg")),
IF($C$1="Spanisch - ES",HYPERLINK(CONCATENATE("https://www.saflax.de/0-WVK-Retail/Bilder-Pictures/SAFLAX-",'Basis-Tabelle-Samen'!K74,"-",'Basis-Tabelle-Samen'!J74,"-garden-to-go-mini-spanish.jpg")),
IF($C$1="Tschechisch - CZ",HYPERLINK(CONCATENATE("https://www.saflax.de/0-WVK-Retail/Bilder-Pictures/SAFLAX-",'Basis-Tabelle-Samen'!K74,"-",'Basis-Tabelle-Samen'!J74,"-garden-to-go-mini-czech.jpg")),
IF($C$1="Türkisch - TR",HYPERLINK(CONCATENATE("https://www.saflax.de/0-WVK-Retail/Bilder-Pictures/SAFLAX-",'Basis-Tabelle-Samen'!K74,"-",'Basis-Tabelle-Samen'!J74,"-garden-to-go-mini-turkish.jpg")),
IF($C$1="Ungarisch - HU",HYPERLINK(CONCATENATE("https://www.saflax.de/0-WVK-Retail/Bilder-Pictures/SAFLAX-",'Basis-Tabelle-Samen'!K74,"-",'Basis-Tabelle-Samen'!J74,"-garden-to-go-mini-hungarian.jpg")),
" ACHTUNG")))))))))))))))))))))))))))))</f>
        <v>https://www.saflax.de/0-WVK-Retail/Bilder-Pictures/SAFLAX-72983-hedychum-gardnerianum-garden-to-go-mini-english.jpg</v>
      </c>
      <c r="AN72" s="330" t="str">
        <f>IF(I72&lt;1,"",
IF($C$1="Bulgarisch - BG",HYPERLINK(CONCATENATE("https://www.saflax.de/0-WVK-Retail/Bilder-Pictures/SAFLAX-",'Basis-Tabelle-Samen'!N74,"-",'Basis-Tabelle-Samen'!J74,"-garden-to-go-lite-bulgarian.jpg")),
IF($C$1="Dänisch - DK",HYPERLINK(CONCATENATE("https://www.saflax.de/0-WVK-Retail/Bilder-Pictures/SAFLAX-",'Basis-Tabelle-Samen'!N74,"-",'Basis-Tabelle-Samen'!J74,"-garden-to-go-lite-danish.jpg")),
IF($C$1="Deutsch - DE",HYPERLINK(CONCATENATE("https://www.saflax.de/0-WVK-Retail/Bilder-Pictures/SAFLAX-",'Basis-Tabelle-Samen'!N74,"-",'Basis-Tabelle-Samen'!J74,"-garden-to-go-lite-german.jpg")),
IF($C$1="Englisch - UK",HYPERLINK(CONCATENATE("https://www.saflax.de/0-WVK-Retail/Bilder-Pictures/SAFLAX-",'Basis-Tabelle-Samen'!N74,"-",'Basis-Tabelle-Samen'!J74,"-garden-to-go-lite-english.jpg")),
IF($C$1="Estnisch - EE",HYPERLINK(CONCATENATE("https://www.saflax.de/0-WVK-Retail/Bilder-Pictures/SAFLAX-",'Basis-Tabelle-Samen'!N74,"-",'Basis-Tabelle-Samen'!J74,"-garden-to-go-lite-estonian.jpg")),
IF($C$1="Finnisch - FI",HYPERLINK(CONCATENATE("https://www.saflax.de/0-WVK-Retail/Bilder-Pictures/SAFLAX-",'Basis-Tabelle-Samen'!N74,"-",'Basis-Tabelle-Samen'!J74,"-garden-to-go-lite-finnish.jpg")),
IF($C$1="Französisch - FR",HYPERLINK(CONCATENATE("https://www.saflax.de/0-WVK-Retail/Bilder-Pictures/SAFLAX-",'Basis-Tabelle-Samen'!N74,"-",'Basis-Tabelle-Samen'!J74,"-garden-to-go-lite-french.jpg")),
IF($C$1="Griechisch - GR",HYPERLINK(CONCATENATE("https://www.saflax.de/0-WVK-Retail/Bilder-Pictures/SAFLAX-",'Basis-Tabelle-Samen'!N74,"-",'Basis-Tabelle-Samen'!J74,"-garden-to-go-lite-greek.jpg")),
IF($C$1="Irisch - IE",HYPERLINK(CONCATENATE("https://www.saflax.de/0-WVK-Retail/Bilder-Pictures/SAFLAX-",'Basis-Tabelle-Samen'!N74,"-",'Basis-Tabelle-Samen'!J74,"-garden-to-go-lite-irish.jpg")),
IF($C$1="Isländisch - IS",HYPERLINK(CONCATENATE("https://www.saflax.de/0-WVK-Retail/Bilder-Pictures/SAFLAX-",'Basis-Tabelle-Samen'!N74,"-",'Basis-Tabelle-Samen'!J74,"-garden-to-go-lite-icelandic.jpg")),
IF($C$1="Italienisch - IT",HYPERLINK(CONCATENATE("https://www.saflax.de/0-WVK-Retail/Bilder-Pictures/SAFLAX-",'Basis-Tabelle-Samen'!N74,"-",'Basis-Tabelle-Samen'!J74,"-garden-to-go-lite-italian.jpg")),
IF($C$1="Japanisch - JP",HYPERLINK(CONCATENATE("https://www.saflax.de/0-WVK-Retail/Bilder-Pictures/SAFLAX-",'Basis-Tabelle-Samen'!N74,"-",'Basis-Tabelle-Samen'!J74,"-garden-to-go-lite-japanese.jpg")),
IF($C$1="Kroatisch - HR",HYPERLINK(CONCATENATE("https://www.saflax.de/0-WVK-Retail/Bilder-Pictures/SAFLAX-",'Basis-Tabelle-Samen'!N74,"-",'Basis-Tabelle-Samen'!J74,"-garden-to-go-lite-croatian.jpg")),
IF($C$1="Lettisch - LV",HYPERLINK(CONCATENATE("https://www.saflax.de/0-WVK-Retail/Bilder-Pictures/SAFLAX-",'Basis-Tabelle-Samen'!N74,"-",'Basis-Tabelle-Samen'!J74,"-garden-to-go-lite-latvian.jpg")),
IF($C$1="Litauisch - LT",HYPERLINK(CONCATENATE("https://www.saflax.de/0-WVK-Retail/Bilder-Pictures/SAFLAX-",'Basis-Tabelle-Samen'!N74,"-",'Basis-Tabelle-Samen'!J74,"-garden-to-go-lite-lithuanian.jpg")),
IF($C$1="Maltesisch - MT",HYPERLINK(CONCATENATE("https://www.saflax.de/0-WVK-Retail/Bilder-Pictures/SAFLAX-",'Basis-Tabelle-Samen'!N74,"-",'Basis-Tabelle-Samen'!J74,"-garden-to-go-lite-maltese.jpg")),
IF($C$1="Niederländisch - NL",HYPERLINK(CONCATENATE("https://www.saflax.de/0-WVK-Retail/Bilder-Pictures/SAFLAX-",'Basis-Tabelle-Samen'!N74,"-",'Basis-Tabelle-Samen'!J74,"-garden-to-go-lite-dutch.jpg")),
IF($C$1="Norwegisch - NO",HYPERLINK(CONCATENATE("https://www.saflax.de/0-WVK-Retail/Bilder-Pictures/SAFLAX-",'Basis-Tabelle-Samen'!N74,"-",'Basis-Tabelle-Samen'!J74,"-garden-to-go-lite-nowegian.jpg")),
IF($C$1="Polnisch - PL",HYPERLINK(CONCATENATE("https://www.saflax.de/0-WVK-Retail/Bilder-Pictures/SAFLAX-",'Basis-Tabelle-Samen'!N74,"-",'Basis-Tabelle-Samen'!J74,"-garden-to-go-lite-polish.jpg")),
IF($C$1="Portugiesisch - PT",HYPERLINK(CONCATENATE("https://www.saflax.de/0-WVK-Retail/Bilder-Pictures/SAFLAX-",'Basis-Tabelle-Samen'!N74,"-",'Basis-Tabelle-Samen'!J74,"-garden-to-go-lite-portuguese.jpg")),
IF($C$1="Rumänisch - RO",HYPERLINK(CONCATENATE("https://www.saflax.de/0-WVK-Retail/Bilder-Pictures/SAFLAX-",'Basis-Tabelle-Samen'!N74,"-",'Basis-Tabelle-Samen'!J74,"-garden-to-go-lite-romanian.jpg")),
IF($C$1="Schwedisch - SE",HYPERLINK(CONCATENATE("https://www.saflax.de/0-WVK-Retail/Bilder-Pictures/SAFLAX-",'Basis-Tabelle-Samen'!N74,"-",'Basis-Tabelle-Samen'!J74,"-garden-to-go-lite-swedish.jpg")),
IF($C$1="Slowakisch - SK",HYPERLINK(CONCATENATE("https://www.saflax.de/0-WVK-Retail/Bilder-Pictures/SAFLAX-",'Basis-Tabelle-Samen'!N74,"-",'Basis-Tabelle-Samen'!J74,"-garden-to-go-lite-slovak.jpg")),
IF($C$1="Slowenisch - SI",HYPERLINK(CONCATENATE("https://www.saflax.de/0-WVK-Retail/Bilder-Pictures/SAFLAX-",'Basis-Tabelle-Samen'!N74,"-",'Basis-Tabelle-Samen'!J74,"-garden-to-go-lite-slovenian.jpg")),
IF($C$1="Spanisch - ES",HYPERLINK(CONCATENATE("https://www.saflax.de/0-WVK-Retail/Bilder-Pictures/SAFLAX-",'Basis-Tabelle-Samen'!N74,"-",'Basis-Tabelle-Samen'!J74,"-garden-to-go-lite-spanish.jpg")),
IF($C$1="Tschechisch - CZ",HYPERLINK(CONCATENATE("https://www.saflax.de/0-WVK-Retail/Bilder-Pictures/SAFLAX-",'Basis-Tabelle-Samen'!N74,"-",'Basis-Tabelle-Samen'!J74,"-garden-to-go-lite-czech.jpg")),
IF($C$1="Türkisch - TR",HYPERLINK(CONCATENATE("https://www.saflax.de/0-WVK-Retail/Bilder-Pictures/SAFLAX-",'Basis-Tabelle-Samen'!N74,"-",'Basis-Tabelle-Samen'!J74,"-garden-to-go-lite-turkish.jpg")),
IF($C$1="Ungarisch - HU",HYPERLINK(CONCATENATE("https://www.saflax.de/0-WVK-Retail/Bilder-Pictures/SAFLAX-",'Basis-Tabelle-Samen'!N74,"-",'Basis-Tabelle-Samen'!J74,"-garden-to-go-lite-hungarian.jpg")),
" ACHTUNG")))))))))))))))))))))))))))))</f>
        <v>https://www.saflax.de/0-WVK-Retail/Bilder-Pictures/SAFLAX-82983-hedychum-gardnerianum-garden-to-go-lite-english.jpg</v>
      </c>
      <c r="AO72" s="330" t="str">
        <f>IF(J72&lt;1,"",
IF($C$1="Bulgarisch - BG",HYPERLINK(CONCATENATE("https://www.saflax.de/0-WVK-Retail/Bilder-Pictures/SAFLAX-",'Basis-Tabelle-Samen'!Q74,"-",'Basis-Tabelle-Samen'!J74,"-garden-to-go-bulgarian.jpg")),
IF($C$1="Dänisch - DK",HYPERLINK(CONCATENATE("https://www.saflax.de/0-WVK-Retail/Bilder-Pictures/SAFLAX-",'Basis-Tabelle-Samen'!Q74,"-",'Basis-Tabelle-Samen'!J74,"-garden-to-go-danish.jpg")),
IF($C$1="Deutsch - DE",HYPERLINK(CONCATENATE("https://www.saflax.de/0-WVK-Retail/Bilder-Pictures/SAFLAX-",'Basis-Tabelle-Samen'!Q74,"-",'Basis-Tabelle-Samen'!J74,"-garden-to-go-german.jpg")),
IF($C$1="Englisch - UK",HYPERLINK(CONCATENATE("https://www.saflax.de/0-WVK-Retail/Bilder-Pictures/SAFLAX-",'Basis-Tabelle-Samen'!Q74,"-",'Basis-Tabelle-Samen'!J74,"-garden-to-go-english.jpg")),
IF($C$1="Estnisch - EE",HYPERLINK(CONCATENATE("https://www.saflax.de/0-WVK-Retail/Bilder-Pictures/SAFLAX-",'Basis-Tabelle-Samen'!Q74,"-",'Basis-Tabelle-Samen'!J74,"-garden-to-go-estonian.jpg")),
IF($C$1="Finnisch - FI",HYPERLINK(CONCATENATE("https://www.saflax.de/0-WVK-Retail/Bilder-Pictures/SAFLAX-",'Basis-Tabelle-Samen'!Q74,"-",'Basis-Tabelle-Samen'!J74,"-garden-to-go-finnish.jpg")),
IF($C$1="Französisch - FR",HYPERLINK(CONCATENATE("https://www.saflax.de/0-WVK-Retail/Bilder-Pictures/SAFLAX-",'Basis-Tabelle-Samen'!Q74,"-",'Basis-Tabelle-Samen'!J74,"-garden-to-go-french.jpg")),
IF($C$1="Griechisch - GR",HYPERLINK(CONCATENATE("https://www.saflax.de/0-WVK-Retail/Bilder-Pictures/SAFLAX-",'Basis-Tabelle-Samen'!Q74,"-",'Basis-Tabelle-Samen'!J74,"-garden-to-go-greek.jpg")),
IF($C$1="Irisch - IE",HYPERLINK(CONCATENATE("https://www.saflax.de/0-WVK-Retail/Bilder-Pictures/SAFLAX-",'Basis-Tabelle-Samen'!Q74,"-",'Basis-Tabelle-Samen'!J74,"-garden-to-go-irish.jpg")),
IF($C$1="Isländisch - IS",HYPERLINK(CONCATENATE("https://www.saflax.de/0-WVK-Retail/Bilder-Pictures/SAFLAX-",'Basis-Tabelle-Samen'!Q74,"-",'Basis-Tabelle-Samen'!J74,"-garden-to-go-icelandic.jpg")),
IF($C$1="Italienisch - IT",HYPERLINK(CONCATENATE("https://www.saflax.de/0-WVK-Retail/Bilder-Pictures/SAFLAX-",'Basis-Tabelle-Samen'!Q74,"-",'Basis-Tabelle-Samen'!J74,"-garden-to-go-italian.jpg")),
IF($C$1="Japanisch - JP",HYPERLINK(CONCATENATE("https://www.saflax.de/0-WVK-Retail/Bilder-Pictures/SAFLAX-",'Basis-Tabelle-Samen'!Q74,"-",'Basis-Tabelle-Samen'!J74,"-garden-to-go-japanese.jpg")),
IF($C$1="Kroatisch - HR",HYPERLINK(CONCATENATE("https://www.saflax.de/0-WVK-Retail/Bilder-Pictures/SAFLAX-",'Basis-Tabelle-Samen'!Q74,"-",'Basis-Tabelle-Samen'!J74,"-garden-to-go-croatian.jpg")),
IF($C$1="Lettisch - LV",HYPERLINK(CONCATENATE("https://www.saflax.de/0-WVK-Retail/Bilder-Pictures/SAFLAX-",'Basis-Tabelle-Samen'!Q74,"-",'Basis-Tabelle-Samen'!J74,"-garden-to-go-latvian.jpg")),
IF($C$1="Litauisch - LT",HYPERLINK(CONCATENATE("https://www.saflax.de/0-WVK-Retail/Bilder-Pictures/SAFLAX-",'Basis-Tabelle-Samen'!Q74,"-",'Basis-Tabelle-Samen'!J74,"-garden-to-go-lithuanian.jpg")),
IF($C$1="Maltesisch - MT",HYPERLINK(CONCATENATE("https://www.saflax.de/0-WVK-Retail/Bilder-Pictures/SAFLAX-",'Basis-Tabelle-Samen'!Q74,"-",'Basis-Tabelle-Samen'!J74,"-garden-to-go-maltese.jpg")),
IF($C$1="Niederländisch - NL",HYPERLINK(CONCATENATE("https://www.saflax.de/0-WVK-Retail/Bilder-Pictures/SAFLAX-",'Basis-Tabelle-Samen'!Q74,"-",'Basis-Tabelle-Samen'!J74,"-garden-to-go-dutch.jpg")),
IF($C$1="Norwegisch - NO",HYPERLINK(CONCATENATE("https://www.saflax.de/0-WVK-Retail/Bilder-Pictures/SAFLAX-",'Basis-Tabelle-Samen'!Q74,"-",'Basis-Tabelle-Samen'!J74,"-garden-to-go-nowegian.jpg")),
IF($C$1="Polnisch - PL",HYPERLINK(CONCATENATE("https://www.saflax.de/0-WVK-Retail/Bilder-Pictures/SAFLAX-",'Basis-Tabelle-Samen'!Q74,"-",'Basis-Tabelle-Samen'!J74,"-garden-to-go-polish.jpg")),
IF($C$1="Portugiesisch - PT",HYPERLINK(CONCATENATE("https://www.saflax.de/0-WVK-Retail/Bilder-Pictures/SAFLAX-",'Basis-Tabelle-Samen'!Q74,"-",'Basis-Tabelle-Samen'!J74,"-garden-to-go-portuguese.jpg")),
IF($C$1="Rumänisch - RO",HYPERLINK(CONCATENATE("https://www.saflax.de/0-WVK-Retail/Bilder-Pictures/SAFLAX-",'Basis-Tabelle-Samen'!Q74,"-",'Basis-Tabelle-Samen'!J74,"-garden-to-go-romanian.jpg")),
IF($C$1="Schwedisch - SE",HYPERLINK(CONCATENATE("https://www.saflax.de/0-WVK-Retail/Bilder-Pictures/SAFLAX-",'Basis-Tabelle-Samen'!Q74,"-",'Basis-Tabelle-Samen'!J74,"-garden-to-go-swedish.jpg")),
IF($C$1="Slowakisch - SK",HYPERLINK(CONCATENATE("https://www.saflax.de/0-WVK-Retail/Bilder-Pictures/SAFLAX-",'Basis-Tabelle-Samen'!Q74,"-",'Basis-Tabelle-Samen'!J74,"-garden-to-go-slovak.jpg")),
IF($C$1="Slowenisch - SI",HYPERLINK(CONCATENATE("https://www.saflax.de/0-WVK-Retail/Bilder-Pictures/SAFLAX-",'Basis-Tabelle-Samen'!Q74,"-",'Basis-Tabelle-Samen'!J74,"-garden-to-go-slovenian.jpg")),
IF($C$1="Spanisch - ES",HYPERLINK(CONCATENATE("https://www.saflax.de/0-WVK-Retail/Bilder-Pictures/SAFLAX-",'Basis-Tabelle-Samen'!Q74,"-",'Basis-Tabelle-Samen'!J74,"-garden-to-go-spanish.jpg")),
IF($C$1="Tschechisch - CZ",HYPERLINK(CONCATENATE("https://www.saflax.de/0-WVK-Retail/Bilder-Pictures/SAFLAX-",'Basis-Tabelle-Samen'!Q74,"-",'Basis-Tabelle-Samen'!J74,"-garden-to-go-czech.jpg")),
IF($C$1="Türkisch - TR",HYPERLINK(CONCATENATE("https://www.saflax.de/0-WVK-Retail/Bilder-Pictures/SAFLAX-",'Basis-Tabelle-Samen'!Q74,"-",'Basis-Tabelle-Samen'!J74,"-garden-to-go-turkish.jpg")),
IF($C$1="Ungarisch - HU",HYPERLINK(CONCATENATE("https://www.saflax.de/0-WVK-Retail/Bilder-Pictures/SAFLAX-",'Basis-Tabelle-Samen'!Q74,"-",'Basis-Tabelle-Samen'!J74,"-garden-to-go-hungarian.jpg")),
" ACHTUNG")))))))))))))))))))))))))))))</f>
        <v>https://www.saflax.de/0-WVK-Retail/Bilder-Pictures/SAFLAX-52983-hedychum-gardnerianum-garden-to-go-english.jpg</v>
      </c>
      <c r="AP72" s="330" t="str">
        <f>IF(K72&lt;1,"",
IF($C$1="Bulgarisch - BG",HYPERLINK(CONCATENATE("https://www.saflax.de/0-WVK-Retail/Bilder-Pictures/SAFLAX-",'Basis-Tabelle-Samen'!T74,"-",'Basis-Tabelle-Samen'!J74,"-cultivation-set-bulgarian.jpg")),
IF($C$1="Dänisch - DK",HYPERLINK(CONCATENATE("https://www.saflax.de/0-WVK-Retail/Bilder-Pictures/SAFLAX-",'Basis-Tabelle-Samen'!T74,"-",'Basis-Tabelle-Samen'!J74,"-cultivation-set-danish.jpg")),
IF($C$1="Deutsch - DE",HYPERLINK(CONCATENATE("https://www.saflax.de/0-WVK-Retail/Bilder-Pictures/SAFLAX-",'Basis-Tabelle-Samen'!T74,"-",'Basis-Tabelle-Samen'!J74,"-cultivation-set-german.jpg")),
IF($C$1="Englisch - UK",HYPERLINK(CONCATENATE("https://www.saflax.de/0-WVK-Retail/Bilder-Pictures/SAFLAX-",'Basis-Tabelle-Samen'!T74,"-",'Basis-Tabelle-Samen'!J74,"-cultivation-set-english.jpg")),
IF($C$1="Estnisch - EE",HYPERLINK(CONCATENATE("https://www.saflax.de/0-WVK-Retail/Bilder-Pictures/SAFLAX-",'Basis-Tabelle-Samen'!T74,"-",'Basis-Tabelle-Samen'!J74,"-cultivation-set-estonian.jpg")),
IF($C$1="Finnisch - FI",HYPERLINK(CONCATENATE("https://www.saflax.de/0-WVK-Retail/Bilder-Pictures/SAFLAX-",'Basis-Tabelle-Samen'!T74,"-",'Basis-Tabelle-Samen'!J74,"-cultivation-set-finnish.jpg")),
IF($C$1="Französisch - FR",HYPERLINK(CONCATENATE("https://www.saflax.de/0-WVK-Retail/Bilder-Pictures/SAFLAX-",'Basis-Tabelle-Samen'!T74,"-",'Basis-Tabelle-Samen'!J74,"-cultivation-set-french.jpg")),
IF($C$1="Griechisch - GR",HYPERLINK(CONCATENATE("https://www.saflax.de/0-WVK-Retail/Bilder-Pictures/SAFLAX-",'Basis-Tabelle-Samen'!T74,"-",'Basis-Tabelle-Samen'!J74,"-cultivation-set-greek.jpg")),
IF($C$1="Irisch - IE",HYPERLINK(CONCATENATE("https://www.saflax.de/0-WVK-Retail/Bilder-Pictures/SAFLAX-",'Basis-Tabelle-Samen'!T74,"-",'Basis-Tabelle-Samen'!J74,"-cultivation-set-irish.jpg")),
IF($C$1="Isländisch - IS",HYPERLINK(CONCATENATE("https://www.saflax.de/0-WVK-Retail/Bilder-Pictures/SAFLAX-",'Basis-Tabelle-Samen'!T74,"-",'Basis-Tabelle-Samen'!J74,"-cultivation-set-icelandic.jpg")),
IF($C$1="Italienisch - IT",HYPERLINK(CONCATENATE("https://www.saflax.de/0-WVK-Retail/Bilder-Pictures/SAFLAX-",'Basis-Tabelle-Samen'!T74,"-",'Basis-Tabelle-Samen'!J74,"-cultivation-set-italian.jpg")),
IF($C$1="Japanisch - JP",HYPERLINK(CONCATENATE("https://www.saflax.de/0-WVK-Retail/Bilder-Pictures/SAFLAX-",'Basis-Tabelle-Samen'!T74,"-",'Basis-Tabelle-Samen'!J74,"-cultivation-set-japanese.jpg")),
IF($C$1="Kroatisch - HR",HYPERLINK(CONCATENATE("https://www.saflax.de/0-WVK-Retail/Bilder-Pictures/SAFLAX-",'Basis-Tabelle-Samen'!T74,"-",'Basis-Tabelle-Samen'!J74,"-cultivation-set-croatian.jpg")),
IF($C$1="Lettisch - LV",HYPERLINK(CONCATENATE("https://www.saflax.de/0-WVK-Retail/Bilder-Pictures/SAFLAX-",'Basis-Tabelle-Samen'!T74,"-",'Basis-Tabelle-Samen'!J74,"-cultivation-set-latvian.jpg")),
IF($C$1="Litauisch - LT",HYPERLINK(CONCATENATE("https://www.saflax.de/0-WVK-Retail/Bilder-Pictures/SAFLAX-",'Basis-Tabelle-Samen'!T74,"-",'Basis-Tabelle-Samen'!J74,"-cultivation-set-lithuanian.jpg")),
IF($C$1="Maltesisch - MT",HYPERLINK(CONCATENATE("https://www.saflax.de/0-WVK-Retail/Bilder-Pictures/SAFLAX-",'Basis-Tabelle-Samen'!T74,"-",'Basis-Tabelle-Samen'!J74,"-cultivation-set-maltese.jpg")),
IF($C$1="Niederländisch - NL",HYPERLINK(CONCATENATE("https://www.saflax.de/0-WVK-Retail/Bilder-Pictures/SAFLAX-",'Basis-Tabelle-Samen'!T74,"-",'Basis-Tabelle-Samen'!J74,"-cultivation-set-dutch.jpg")),
IF($C$1="Norwegisch - NO",HYPERLINK(CONCATENATE("https://www.saflax.de/0-WVK-Retail/Bilder-Pictures/SAFLAX-",'Basis-Tabelle-Samen'!T74,"-",'Basis-Tabelle-Samen'!J74,"-cultivation-set-nowegian.jpg")),
IF($C$1="Polnisch - PL",HYPERLINK(CONCATENATE("https://www.saflax.de/0-WVK-Retail/Bilder-Pictures/SAFLAX-",'Basis-Tabelle-Samen'!T74,"-",'Basis-Tabelle-Samen'!J74,"-cultivation-set-polish.jpg")),
IF($C$1="Portugiesisch - PT",HYPERLINK(CONCATENATE("https://www.saflax.de/0-WVK-Retail/Bilder-Pictures/SAFLAX-",'Basis-Tabelle-Samen'!T74,"-",'Basis-Tabelle-Samen'!J74,"-cultivation-set-portuguese.jpg")),
IF($C$1="Rumänisch - RO",HYPERLINK(CONCATENATE("https://www.saflax.de/0-WVK-Retail/Bilder-Pictures/SAFLAX-",'Basis-Tabelle-Samen'!T74,"-",'Basis-Tabelle-Samen'!J74,"-cultivation-set-romanian.jpg")),
IF($C$1="Schwedisch - SE",HYPERLINK(CONCATENATE("https://www.saflax.de/0-WVK-Retail/Bilder-Pictures/SAFLAX-",'Basis-Tabelle-Samen'!T74,"-",'Basis-Tabelle-Samen'!J74,"-cultivation-set-swedish.jpg")),
IF($C$1="Slowakisch - SK",HYPERLINK(CONCATENATE("https://www.saflax.de/0-WVK-Retail/Bilder-Pictures/SAFLAX-",'Basis-Tabelle-Samen'!T74,"-",'Basis-Tabelle-Samen'!J74,"-cultivation-set-slovak.jpg")),
IF($C$1="Slowenisch - SI",HYPERLINK(CONCATENATE("https://www.saflax.de/0-WVK-Retail/Bilder-Pictures/SAFLAX-",'Basis-Tabelle-Samen'!T74,"-",'Basis-Tabelle-Samen'!J74,"-cultivation-set-slovenian.jpg")),
IF($C$1="Spanisch - ES",HYPERLINK(CONCATENATE("https://www.saflax.de/0-WVK-Retail/Bilder-Pictures/SAFLAX-",'Basis-Tabelle-Samen'!T74,"-",'Basis-Tabelle-Samen'!J74,"-cultivation-set-spanish.jpg")),
IF($C$1="Tschechisch - CZ",HYPERLINK(CONCATENATE("https://www.saflax.de/0-WVK-Retail/Bilder-Pictures/SAFLAX-",'Basis-Tabelle-Samen'!T74,"-",'Basis-Tabelle-Samen'!J74,"-cultivation-set-czech.jpg")),
IF($C$1="Türkisch - TR",HYPERLINK(CONCATENATE("https://www.saflax.de/0-WVK-Retail/Bilder-Pictures/SAFLAX-",'Basis-Tabelle-Samen'!T74,"-",'Basis-Tabelle-Samen'!J74,"-cultivation-set-turkish.jpg")),
IF($C$1="Ungarisch - HU",HYPERLINK(CONCATENATE("https://www.saflax.de/0-WVK-Retail/Bilder-Pictures/SAFLAX-",'Basis-Tabelle-Samen'!T74,"-",'Basis-Tabelle-Samen'!J74,"-cultivation-set-hungarian.jpg")),
" ACHTUNG")))))))))))))))))))))))))))))</f>
        <v>https://www.saflax.de/0-WVK-Retail/Bilder-Pictures/SAFLAX-32983-hedychum-gardnerianum-cultivation-set-english.jpg</v>
      </c>
      <c r="AQ72" s="330" t="str">
        <f>IF(L72&lt;1,"",
IF($C$1="Bulgarisch - BG",HYPERLINK(CONCATENATE("https://www.saflax.de/0-WVK-Retail/Bilder-Pictures/SAFLAX-",'Basis-Tabelle-Samen'!W74,"-",'Basis-Tabelle-Samen'!J74,"-garden-in-the-bag-bulgarian.jpg")),
IF($C$1="Dänisch - DK",HYPERLINK(CONCATENATE("https://www.saflax.de/0-WVK-Retail/Bilder-Pictures/SAFLAX-",'Basis-Tabelle-Samen'!W74,"-",'Basis-Tabelle-Samen'!J74,"-garden-in-the-bag-danish.jpg")),
IF($C$1="Deutsch - DE",HYPERLINK(CONCATENATE("https://www.saflax.de/0-WVK-Retail/Bilder-Pictures/SAFLAX-",'Basis-Tabelle-Samen'!W74,"-",'Basis-Tabelle-Samen'!J74,"-garden-in-the-bag-german.jpg")),
IF($C$1="Englisch - UK",HYPERLINK(CONCATENATE("https://www.saflax.de/0-WVK-Retail/Bilder-Pictures/SAFLAX-",'Basis-Tabelle-Samen'!W74,"-",'Basis-Tabelle-Samen'!J74,"-garden-in-the-bag-english.jpg")),
IF($C$1="Estnisch - EE",HYPERLINK(CONCATENATE("https://www.saflax.de/0-WVK-Retail/Bilder-Pictures/SAFLAX-",'Basis-Tabelle-Samen'!W74,"-",'Basis-Tabelle-Samen'!J74,"-garden-in-the-bag-estonian.jpg")),
IF($C$1="Finnisch - FI",HYPERLINK(CONCATENATE("https://www.saflax.de/0-WVK-Retail/Bilder-Pictures/SAFLAX-",'Basis-Tabelle-Samen'!W74,"-",'Basis-Tabelle-Samen'!J74,"-garden-in-the-bag-finnish.jpg")),
IF($C$1="Französisch - FR",HYPERLINK(CONCATENATE("https://www.saflax.de/0-WVK-Retail/Bilder-Pictures/SAFLAX-",'Basis-Tabelle-Samen'!W74,"-",'Basis-Tabelle-Samen'!J74,"-garden-in-the-bag-french.jpg")),
IF($C$1="Griechisch - GR",HYPERLINK(CONCATENATE("https://www.saflax.de/0-WVK-Retail/Bilder-Pictures/SAFLAX-",'Basis-Tabelle-Samen'!W74,"-",'Basis-Tabelle-Samen'!J74,"-garden-in-the-bag-greek.jpg")),
IF($C$1="Irisch - IE",HYPERLINK(CONCATENATE("https://www.saflax.de/0-WVK-Retail/Bilder-Pictures/SAFLAX-",'Basis-Tabelle-Samen'!W74,"-",'Basis-Tabelle-Samen'!J74,"-garden-in-the-bag-irish.jpg")),
IF($C$1="Isländisch - IS",HYPERLINK(CONCATENATE("https://www.saflax.de/0-WVK-Retail/Bilder-Pictures/SAFLAX-",'Basis-Tabelle-Samen'!W74,"-",'Basis-Tabelle-Samen'!J74,"-garden-in-the-bag-icelandic.jpg")),
IF($C$1="Italienisch - IT",HYPERLINK(CONCATENATE("https://www.saflax.de/0-WVK-Retail/Bilder-Pictures/SAFLAX-",'Basis-Tabelle-Samen'!W74,"-",'Basis-Tabelle-Samen'!J74,"-garden-in-the-bag-italian.jpg")),
IF($C$1="Japanisch - JP",HYPERLINK(CONCATENATE("https://www.saflax.de/0-WVK-Retail/Bilder-Pictures/SAFLAX-",'Basis-Tabelle-Samen'!W74,"-",'Basis-Tabelle-Samen'!J74,"-garden-in-the-bag-japanese.jpg")),
IF($C$1="Kroatisch - HR",HYPERLINK(CONCATENATE("https://www.saflax.de/0-WVK-Retail/Bilder-Pictures/SAFLAX-",'Basis-Tabelle-Samen'!W74,"-",'Basis-Tabelle-Samen'!J74,"-garden-in-the-bag-croatian.jpg")),
IF($C$1="Lettisch - LV",HYPERLINK(CONCATENATE("https://www.saflax.de/0-WVK-Retail/Bilder-Pictures/SAFLAX-",'Basis-Tabelle-Samen'!W74,"-",'Basis-Tabelle-Samen'!J74,"-garden-in-the-bag-latvian.jpg")),
IF($C$1="Litauisch - LT",HYPERLINK(CONCATENATE("https://www.saflax.de/0-WVK-Retail/Bilder-Pictures/SAFLAX-",'Basis-Tabelle-Samen'!W74,"-",'Basis-Tabelle-Samen'!J74,"-garden-in-the-bag-lithuanian.jpg")),
IF($C$1="Maltesisch - MT",HYPERLINK(CONCATENATE("https://www.saflax.de/0-WVK-Retail/Bilder-Pictures/SAFLAX-",'Basis-Tabelle-Samen'!W74,"-",'Basis-Tabelle-Samen'!J74,"-garden-in-the-bag-maltese.jpg")),
IF($C$1="Niederländisch - NL",HYPERLINK(CONCATENATE("https://www.saflax.de/0-WVK-Retail/Bilder-Pictures/SAFLAX-",'Basis-Tabelle-Samen'!W74,"-",'Basis-Tabelle-Samen'!J74,"-garden-in-the-bag-dutch.jpg")),
IF($C$1="Norwegisch - NO",HYPERLINK(CONCATENATE("https://www.saflax.de/0-WVK-Retail/Bilder-Pictures/SAFLAX-",'Basis-Tabelle-Samen'!W74,"-",'Basis-Tabelle-Samen'!J74,"-garden-in-the-bag-nowegian.jpg")),
IF($C$1="Polnisch - PL",HYPERLINK(CONCATENATE("https://www.saflax.de/0-WVK-Retail/Bilder-Pictures/SAFLAX-",'Basis-Tabelle-Samen'!W74,"-",'Basis-Tabelle-Samen'!J74,"-garden-in-the-bag-polish.jpg")),
IF($C$1="Portugiesisch - PT",HYPERLINK(CONCATENATE("https://www.saflax.de/0-WVK-Retail/Bilder-Pictures/SAFLAX-",'Basis-Tabelle-Samen'!W74,"-",'Basis-Tabelle-Samen'!J74,"-garden-in-the-bag-portuguese.jpg")),
IF($C$1="Rumänisch - RO",HYPERLINK(CONCATENATE("https://www.saflax.de/0-WVK-Retail/Bilder-Pictures/SAFLAX-",'Basis-Tabelle-Samen'!W74,"-",'Basis-Tabelle-Samen'!J74,"-garden-in-the-bag-romanian.jpg")),
IF($C$1="Schwedisch - SE",HYPERLINK(CONCATENATE("https://www.saflax.de/0-WVK-Retail/Bilder-Pictures/SAFLAX-",'Basis-Tabelle-Samen'!W74,"-",'Basis-Tabelle-Samen'!J74,"-garden-in-the-bag-swedish.jpg")),
IF($C$1="Slowakisch - SK",HYPERLINK(CONCATENATE("https://www.saflax.de/0-WVK-Retail/Bilder-Pictures/SAFLAX-",'Basis-Tabelle-Samen'!W74,"-",'Basis-Tabelle-Samen'!J74,"-garden-in-the-bag-slovak.jpg")),
IF($C$1="Slowenisch - SI",HYPERLINK(CONCATENATE("https://www.saflax.de/0-WVK-Retail/Bilder-Pictures/SAFLAX-",'Basis-Tabelle-Samen'!W74,"-",'Basis-Tabelle-Samen'!J74,"-garden-in-the-bag-slovenian.jpg")),
IF($C$1="Spanisch - ES",HYPERLINK(CONCATENATE("https://www.saflax.de/0-WVK-Retail/Bilder-Pictures/SAFLAX-",'Basis-Tabelle-Samen'!W74,"-",'Basis-Tabelle-Samen'!J74,"-garden-in-the-bag-spanish.jpg")),
IF($C$1="Tschechisch - CZ",HYPERLINK(CONCATENATE("https://www.saflax.de/0-WVK-Retail/Bilder-Pictures/SAFLAX-",'Basis-Tabelle-Samen'!W74,"-",'Basis-Tabelle-Samen'!J74,"-garden-in-the-bag-czech.jpg")),
IF($C$1="Türkisch - TR",HYPERLINK(CONCATENATE("https://www.saflax.de/0-WVK-Retail/Bilder-Pictures/SAFLAX-",'Basis-Tabelle-Samen'!W74,"-",'Basis-Tabelle-Samen'!J74,"-garden-in-the-bag-turkish.jpg")),
IF($C$1="Ungarisch - HU",HYPERLINK(CONCATENATE("https://www.saflax.de/0-WVK-Retail/Bilder-Pictures/SAFLAX-",'Basis-Tabelle-Samen'!W74,"-",'Basis-Tabelle-Samen'!J74,"-garden-in-the-bag-hungarian.jpg")),
" ACHTUNG")))))))))))))))))))))))))))))</f>
        <v>https://www.saflax.de/0-WVK-Retail/Bilder-Pictures/SAFLAX-62983-hedychum-gardnerianum-garden-in-the-bag-english.jpg</v>
      </c>
    </row>
    <row r="73" spans="1:43" ht="17.100000000000001" customHeight="1" x14ac:dyDescent="0.2">
      <c r="A73" s="318" t="str">
        <f>IF('Basis-Tabelle-Samen'!A120="","",IF($C$1="Deutsch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73" s="319" t="str">
        <f>'Basis-Tabelle-Samen'!I120</f>
        <v>Nymphaea nouchali var. Caerulea</v>
      </c>
      <c r="C73" s="316" t="str">
        <f>IF($C$1="Bulgarisch - BG",'Basis-Tabelle-Samen'!Z120,
IF($C$1="Dänisch - DK",'Basis-Tabelle-Samen'!AA120,
IF($C$1="Deutsch - DE",'Basis-Tabelle-Samen'!AB120,
IF($C$1="Englisch - UK",'Basis-Tabelle-Samen'!AC120,
IF($C$1="Estnisch - EE",'Basis-Tabelle-Samen'!AD120,
IF($C$1="Finnisch - FI",'Basis-Tabelle-Samen'!AE120,
IF($C$1="Französisch - FR",'Basis-Tabelle-Samen'!AF120,
IF($C$1="Griechisch - GR",'Basis-Tabelle-Samen'!AG120,
IF($C$1="Irisch - IE",'Basis-Tabelle-Samen'!AH120,
IF($C$1="Isländisch - IS",'Basis-Tabelle-Samen'!AI120,
IF($C$1="Italienisch - IT",'Basis-Tabelle-Samen'!AJ120,
IF($C$1="Japanisch - JP",'Basis-Tabelle-Samen'!AK120,
IF($C$1="Kroatisch - HR",'Basis-Tabelle-Samen'!AL120,
IF($C$1="Lettisch - LV",'Basis-Tabelle-Samen'!AM120,
IF($C$1="Litauisch - LT",'Basis-Tabelle-Samen'!AN120,
IF($C$1="Maltesisch - MT",'Basis-Tabelle-Samen'!AO120,
IF($C$1="Niederländisch - NL",'Basis-Tabelle-Samen'!AP120,
IF($C$1="Norwegisch - NO",'Basis-Tabelle-Samen'!AQ120,
IF($C$1="Polnisch - PL",'Basis-Tabelle-Samen'!AR120,
IF($C$1="Portugiesisch - PT",'Basis-Tabelle-Samen'!AS120,
IF($C$1="Rumänisch - RO",'Basis-Tabelle-Samen'!AT120,
IF($C$1="Schwedisch - SE",'Basis-Tabelle-Samen'!AU120,
IF($C$1="Slowakisch - SK",'Basis-Tabelle-Samen'!AV120,
IF($C$1="Slowenisch - SI",'Basis-Tabelle-Samen'!AW120,
IF($C$1="Spanisch - ES",'Basis-Tabelle-Samen'!AX120,
IF($C$1="Tschechisch - CZ",'Basis-Tabelle-Samen'!AY120,
IF($C$1="Türkisch - TR",'Basis-Tabelle-Samen'!AZ120,
IF($C$1="Ungarisch - HU",'Basis-Tabelle-Samen'!BA120,
" ACHTUNG"))))))))))))))))))))))))))))</f>
        <v>Blue Lotus</v>
      </c>
      <c r="D73" s="320">
        <f>'Basis-Tabelle-Samen'!F120</f>
        <v>15</v>
      </c>
      <c r="E73" s="321" t="str">
        <f>'Basis-Tabelle-Samen'!H120</f>
        <v>7 %</v>
      </c>
      <c r="F73" s="322" t="str">
        <f>IF('Basis-Tabelle-Samen'!G120="","",'Basis-Tabelle-Samen'!G120)</f>
        <v>01</v>
      </c>
      <c r="G73" s="320">
        <f>'Basis-Tabelle-Samen'!C120</f>
        <v>15802</v>
      </c>
      <c r="H73" s="323">
        <f>'Basis-Tabelle-Samen'!D120</f>
        <v>4055473158020</v>
      </c>
      <c r="I73" s="324">
        <f>'Basis-Tabelle-Samen'!E120</f>
        <v>1.85</v>
      </c>
      <c r="J73" s="325">
        <f t="shared" si="1"/>
        <v>12</v>
      </c>
      <c r="K73" s="326">
        <f>'Basis-Tabelle-Samen'!K120</f>
        <v>75802</v>
      </c>
      <c r="L73" s="323">
        <f>'Basis-Tabelle-Samen'!L120</f>
        <v>4055473758022</v>
      </c>
      <c r="M73" s="324">
        <f>'Basis-Tabelle-Samen'!M120</f>
        <v>2.4500000000000002</v>
      </c>
      <c r="N73" s="326">
        <f>IF(K73&lt;1,"",'3'!$I$15)</f>
        <v>15</v>
      </c>
      <c r="O73" s="327">
        <f>IF(K73&lt;1,"",'3'!$J$11)</f>
        <v>90</v>
      </c>
      <c r="P73" s="326">
        <f>'Basis-Tabelle-Samen'!N120</f>
        <v>85802</v>
      </c>
      <c r="Q73" s="323">
        <f>'Basis-Tabelle-Samen'!O120</f>
        <v>4055473858029</v>
      </c>
      <c r="R73" s="328">
        <f>'Basis-Tabelle-Samen'!P120</f>
        <v>3.75</v>
      </c>
      <c r="S73" s="326">
        <f>IF(R73&lt;1,"",'3'!$M$15)</f>
        <v>18</v>
      </c>
      <c r="T73" s="327">
        <f>IF(R73&lt;1,"",'3'!$N$11)</f>
        <v>72</v>
      </c>
      <c r="U73" s="326">
        <f>'Basis-Tabelle-Samen'!Q120</f>
        <v>55802</v>
      </c>
      <c r="V73" s="323">
        <f>'Basis-Tabelle-Samen'!R120</f>
        <v>4055473558028</v>
      </c>
      <c r="W73" s="324">
        <f>'Basis-Tabelle-Samen'!S120</f>
        <v>4.95</v>
      </c>
      <c r="X73" s="326">
        <f>IF(U73&lt;1,"",'3'!$Q$15)</f>
        <v>6</v>
      </c>
      <c r="Y73" s="327">
        <f>IF(U73&lt;1,"",'3'!$R$11)</f>
        <v>24</v>
      </c>
      <c r="Z73" s="326">
        <f>'Basis-Tabelle-Samen'!T120</f>
        <v>35802</v>
      </c>
      <c r="AA73" s="323">
        <f>'Basis-Tabelle-Samen'!U120</f>
        <v>4055473358024</v>
      </c>
      <c r="AB73" s="324">
        <f>'Basis-Tabelle-Samen'!V120</f>
        <v>6.75</v>
      </c>
      <c r="AC73" s="326">
        <f>IF(Z73&lt;1,"",'3'!$U$15)</f>
        <v>6</v>
      </c>
      <c r="AD73" s="327">
        <f>IF(Z73&lt;1,"",'3'!$V$11)</f>
        <v>24</v>
      </c>
      <c r="AE73" s="326">
        <f>'Basis-Tabelle-Samen'!W120</f>
        <v>65802</v>
      </c>
      <c r="AF73" s="323">
        <f>'Basis-Tabelle-Samen'!X120</f>
        <v>4055473658025</v>
      </c>
      <c r="AG73" s="324">
        <f>'Basis-Tabelle-Samen'!Y120</f>
        <v>2.95</v>
      </c>
      <c r="AH73" s="326">
        <f>IF(AE73&lt;1,"",'3'!$Y$15)</f>
        <v>8</v>
      </c>
      <c r="AI73" s="327">
        <f>IF(AE73&lt;1,"",'3'!$Z$11)</f>
        <v>64</v>
      </c>
      <c r="AJ73" s="315"/>
      <c r="AK73" s="316" t="str">
        <f>IF(G73&lt;1,"",
IF($C$1="Bulgarisch - BG",HYPERLINK(CONCATENATE("https://www.saflax.de/0-WVK-Retail/Bilder-Pictures/SAFLAX-",'Basis-Tabelle-Samen'!C120,"-",'Basis-Tabelle-Samen'!J120,"-seed-package-front-cr-bulgarian.jpg")),
IF($C$1="Dänisch - DK",HYPERLINK(CONCATENATE("https://www.saflax.de/0-WVK-Retail/Bilder-Pictures/SAFLAX-",'Basis-Tabelle-Samen'!C120,"-",'Basis-Tabelle-Samen'!J120,"-seed-package-front-cr-danish.jpg")),
IF($C$1="Deutsch - DE",HYPERLINK(CONCATENATE("https://www.saflax.de/0-WVK-Retail/Bilder-Pictures/SAFLAX-",'Basis-Tabelle-Samen'!C120,"-",'Basis-Tabelle-Samen'!J120,"-seed-package-front-cr-german.jpg")),
IF($C$1="Englisch - UK",HYPERLINK(CONCATENATE("https://www.saflax.de/0-WVK-Retail/Bilder-Pictures/SAFLAX-",'Basis-Tabelle-Samen'!C120,"-",'Basis-Tabelle-Samen'!J120,"-seed-package-front-cr-english.jpg")),
IF($C$1="Estnisch - EE",HYPERLINK(CONCATENATE("https://www.saflax.de/0-WVK-Retail/Bilder-Pictures/SAFLAX-",'Basis-Tabelle-Samen'!C120,"-",'Basis-Tabelle-Samen'!J120,"-seed-package-front-cr-estonian.jpg")),
IF($C$1="Finnisch - FI",HYPERLINK(CONCATENATE("https://www.saflax.de/0-WVK-Retail/Bilder-Pictures/SAFLAX-",'Basis-Tabelle-Samen'!C120,"-",'Basis-Tabelle-Samen'!J120,"-seed-package-front-cr-finnish.jpg")),
IF($C$1="Französisch - FR",HYPERLINK(CONCATENATE("https://www.saflax.de/0-WVK-Retail/Bilder-Pictures/SAFLAX-",'Basis-Tabelle-Samen'!C120,"-",'Basis-Tabelle-Samen'!J120,"-seed-package-front-cr-french.jpg")),
IF($C$1="Griechisch - GR",HYPERLINK(CONCATENATE("https://www.saflax.de/0-WVK-Retail/Bilder-Pictures/SAFLAX-",'Basis-Tabelle-Samen'!C120,"-",'Basis-Tabelle-Samen'!J120,"-seed-package-front-cr-greek.jpg")),
IF($C$1="Irisch - IE",HYPERLINK(CONCATENATE("https://www.saflax.de/0-WVK-Retail/Bilder-Pictures/SAFLAX-",'Basis-Tabelle-Samen'!C120,"-",'Basis-Tabelle-Samen'!J120,"-seed-package-front-cr-irish.jpg")),
IF($C$1="Isländisch - IS",HYPERLINK(CONCATENATE("https://www.saflax.de/0-WVK-Retail/Bilder-Pictures/SAFLAX-",'Basis-Tabelle-Samen'!C120,"-",'Basis-Tabelle-Samen'!J120,"-seed-package-front-cr-icelandic.jpg")),
IF($C$1="Italienisch - IT",HYPERLINK(CONCATENATE("https://www.saflax.de/0-WVK-Retail/Bilder-Pictures/SAFLAX-",'Basis-Tabelle-Samen'!C120,"-",'Basis-Tabelle-Samen'!J120,"-seed-package-front-cr-italian.jpg")),
IF($C$1="Japanisch - JP",HYPERLINK(CONCATENATE("https://www.saflax.de/0-WVK-Retail/Bilder-Pictures/SAFLAX-",'Basis-Tabelle-Samen'!C120,"-",'Basis-Tabelle-Samen'!J120,"-seed-package-front-cr-japanese.jpg")),
IF($C$1="Kroatisch - HR",HYPERLINK(CONCATENATE("https://www.saflax.de/0-WVK-Retail/Bilder-Pictures/SAFLAX-",'Basis-Tabelle-Samen'!C120,"-",'Basis-Tabelle-Samen'!J120,"-seed-package-front-cr-croatian.jpg")),
IF($C$1="Lettisch - LV",HYPERLINK(CONCATENATE("https://www.saflax.de/0-WVK-Retail/Bilder-Pictures/SAFLAX-",'Basis-Tabelle-Samen'!C120,"-",'Basis-Tabelle-Samen'!J120,"-seed-package-front-cr-latvian.jpg")),
IF($C$1="Litauisch - LT",HYPERLINK(CONCATENATE("https://www.saflax.de/0-WVK-Retail/Bilder-Pictures/SAFLAX-",'Basis-Tabelle-Samen'!C120,"-",'Basis-Tabelle-Samen'!J120,"-seed-package-front-cr-lithuanian.jpg")),
IF($C$1="Maltesisch - MT",HYPERLINK(CONCATENATE("https://www.saflax.de/0-WVK-Retail/Bilder-Pictures/SAFLAX-",'Basis-Tabelle-Samen'!C120,"-",'Basis-Tabelle-Samen'!J120,"-seed-package-front-cr-maltese.jpg")),
IF($C$1="Niederländisch - NL",HYPERLINK(CONCATENATE("https://www.saflax.de/0-WVK-Retail/Bilder-Pictures/SAFLAX-",'Basis-Tabelle-Samen'!C120,"-",'Basis-Tabelle-Samen'!J120,"-seed-package-front-cr-dutch.jpg")),
IF($C$1="Norwegisch - NO",HYPERLINK(CONCATENATE("https://www.saflax.de/0-WVK-Retail/Bilder-Pictures/SAFLAX-",'Basis-Tabelle-Samen'!C120,"-",'Basis-Tabelle-Samen'!J120,"-seed-package-front-cr-nowegian.jpg")),
IF($C$1="Polnisch - PL",HYPERLINK(CONCATENATE("https://www.saflax.de/0-WVK-Retail/Bilder-Pictures/SAFLAX-",'Basis-Tabelle-Samen'!C120,"-",'Basis-Tabelle-Samen'!J120,"-seed-package-front-cr-polish.jpg")),
IF($C$1="Portugiesisch - PT",HYPERLINK(CONCATENATE("https://www.saflax.de/0-WVK-Retail/Bilder-Pictures/SAFLAX-",'Basis-Tabelle-Samen'!C120,"-",'Basis-Tabelle-Samen'!J120,"-seed-package-front-cr-portuguese.jpg")),
IF($C$1="Rumänisch - RO",HYPERLINK(CONCATENATE("https://www.saflax.de/0-WVK-Retail/Bilder-Pictures/SAFLAX-",'Basis-Tabelle-Samen'!C120,"-",'Basis-Tabelle-Samen'!J120,"-seed-package-front-cr-romanian.jpg")),
IF($C$1="Schwedisch - SE",HYPERLINK(CONCATENATE("https://www.saflax.de/0-WVK-Retail/Bilder-Pictures/SAFLAX-",'Basis-Tabelle-Samen'!C120,"-",'Basis-Tabelle-Samen'!J120,"-seed-package-front-cr-swedish.jpg")),
IF($C$1="Slowakisch - SK",HYPERLINK(CONCATENATE("https://www.saflax.de/0-WVK-Retail/Bilder-Pictures/SAFLAX-",'Basis-Tabelle-Samen'!C120,"-",'Basis-Tabelle-Samen'!J120,"-seed-package-front-cr-slovak.jpg")),
IF($C$1="Slowenisch - SI",HYPERLINK(CONCATENATE("https://www.saflax.de/0-WVK-Retail/Bilder-Pictures/SAFLAX-",'Basis-Tabelle-Samen'!C120,"-",'Basis-Tabelle-Samen'!J120,"-seed-package-front-cr-slovenian.jpg")),
IF($C$1="Spanisch - ES",HYPERLINK(CONCATENATE("https://www.saflax.de/0-WVK-Retail/Bilder-Pictures/SAFLAX-",'Basis-Tabelle-Samen'!C120,"-",'Basis-Tabelle-Samen'!J120,"-seed-package-front-cr-spanish.jpg")),
IF($C$1="Tschechisch - CZ",HYPERLINK(CONCATENATE("https://www.saflax.de/0-WVK-Retail/Bilder-Pictures/SAFLAX-",'Basis-Tabelle-Samen'!C120,"-",'Basis-Tabelle-Samen'!J120,"-seed-package-front-cr-czech.jpg")),
IF($C$1="Türkisch - TR",HYPERLINK(CONCATENATE("https://www.saflax.de/0-WVK-Retail/Bilder-Pictures/SAFLAX-",'Basis-Tabelle-Samen'!C120,"-",'Basis-Tabelle-Samen'!J120,"-seed-package-front-cr-turkish.jpg")),
IF($C$1="Ungarisch - HU",HYPERLINK(CONCATENATE("https://www.saflax.de/0-WVK-Retail/Bilder-Pictures/SAFLAX-",'Basis-Tabelle-Samen'!C120,"-",'Basis-Tabelle-Samen'!J120,"-seed-package-front-cr-hungarian.jpg")),
" ACHTUNG")))))))))))))))))))))))))))))</f>
        <v>https://www.saflax.de/0-WVK-Retail/Bilder-Pictures/SAFLAX-15802-nymphaea-nouchali-seed-package-front-cr-english.jpg</v>
      </c>
      <c r="AL73" s="330" t="str">
        <f>IF(G73&lt;1,"",
IF($C$1="Bulgarisch - BG",HYPERLINK(CONCATENATE("https://www.saflax.de/0-WVK-Retail/Bilder-Pictures/SAFLAX-",'Basis-Tabelle-Samen'!C120,"-",'Basis-Tabelle-Samen'!J120,"-seed-package-back-cr-bulgarian.jpg")),
IF($C$1="Dänisch - DK",HYPERLINK(CONCATENATE("https://www.saflax.de/0-WVK-Retail/Bilder-Pictures/SAFLAX-",'Basis-Tabelle-Samen'!C120,"-",'Basis-Tabelle-Samen'!J120,"-seed-package-back-cr-danish.jpg")),
IF($C$1="Deutsch - DE",HYPERLINK(CONCATENATE("https://www.saflax.de/0-WVK-Retail/Bilder-Pictures/SAFLAX-",'Basis-Tabelle-Samen'!C120,"-",'Basis-Tabelle-Samen'!J120,"-seed-package-back-cr-german.jpg")),
IF($C$1="Englisch - UK",HYPERLINK(CONCATENATE("https://www.saflax.de/0-WVK-Retail/Bilder-Pictures/SAFLAX-",'Basis-Tabelle-Samen'!C120,"-",'Basis-Tabelle-Samen'!J120,"-seed-package-back-cr-english.jpg")),
IF($C$1="Estnisch - EE",HYPERLINK(CONCATENATE("https://www.saflax.de/0-WVK-Retail/Bilder-Pictures/SAFLAX-",'Basis-Tabelle-Samen'!C120,"-",'Basis-Tabelle-Samen'!J120,"-seed-package-back-cr-estonian.jpg")),
IF($C$1="Finnisch - FI",HYPERLINK(CONCATENATE("https://www.saflax.de/0-WVK-Retail/Bilder-Pictures/SAFLAX-",'Basis-Tabelle-Samen'!C120,"-",'Basis-Tabelle-Samen'!J120,"-seed-package-back-cr-finnish.jpg")),
IF($C$1="Französisch - FR",HYPERLINK(CONCATENATE("https://www.saflax.de/0-WVK-Retail/Bilder-Pictures/SAFLAX-",'Basis-Tabelle-Samen'!C120,"-",'Basis-Tabelle-Samen'!J120,"-seed-package-back-cr-french.jpg")),
IF($C$1="Griechisch - GR",HYPERLINK(CONCATENATE("https://www.saflax.de/0-WVK-Retail/Bilder-Pictures/SAFLAX-",'Basis-Tabelle-Samen'!C120,"-",'Basis-Tabelle-Samen'!J120,"-seed-package-back-cr-greek.jpg")),
IF($C$1="Irisch - IE",HYPERLINK(CONCATENATE("https://www.saflax.de/0-WVK-Retail/Bilder-Pictures/SAFLAX-",'Basis-Tabelle-Samen'!C120,"-",'Basis-Tabelle-Samen'!J120,"-seed-package-back-cr-irish.jpg")),
IF($C$1="Isländisch - IS",HYPERLINK(CONCATENATE("https://www.saflax.de/0-WVK-Retail/Bilder-Pictures/SAFLAX-",'Basis-Tabelle-Samen'!C120,"-",'Basis-Tabelle-Samen'!J120,"-seed-package-back-cr-icelandic.jpg")),
IF($C$1="Italienisch - IT",HYPERLINK(CONCATENATE("https://www.saflax.de/0-WVK-Retail/Bilder-Pictures/SAFLAX-",'Basis-Tabelle-Samen'!C120,"-",'Basis-Tabelle-Samen'!J120,"-seed-package-back-cr-italian.jpg")),
IF($C$1="Japanisch - JP",HYPERLINK(CONCATENATE("https://www.saflax.de/0-WVK-Retail/Bilder-Pictures/SAFLAX-",'Basis-Tabelle-Samen'!C120,"-",'Basis-Tabelle-Samen'!J120,"-seed-package-back-cr-japanese.jpg")),
IF($C$1="Kroatisch - HR",HYPERLINK(CONCATENATE("https://www.saflax.de/0-WVK-Retail/Bilder-Pictures/SAFLAX-",'Basis-Tabelle-Samen'!C120,"-",'Basis-Tabelle-Samen'!J120,"-seed-package-back-cr-croatian.jpg")),
IF($C$1="Lettisch - LV",HYPERLINK(CONCATENATE("https://www.saflax.de/0-WVK-Retail/Bilder-Pictures/SAFLAX-",'Basis-Tabelle-Samen'!C120,"-",'Basis-Tabelle-Samen'!J120,"-seed-package-back-cr-latvian.jpg")),
IF($C$1="Litauisch - LT",HYPERLINK(CONCATENATE("https://www.saflax.de/0-WVK-Retail/Bilder-Pictures/SAFLAX-",'Basis-Tabelle-Samen'!C120,"-",'Basis-Tabelle-Samen'!J120,"-seed-package-back-cr-lithuanian.jpg")),
IF($C$1="Maltesisch - MT",HYPERLINK(CONCATENATE("https://www.saflax.de/0-WVK-Retail/Bilder-Pictures/SAFLAX-",'Basis-Tabelle-Samen'!C120,"-",'Basis-Tabelle-Samen'!J120,"-seed-package-back-cr-maltese.jpg")),
IF($C$1="Niederländisch - NL",HYPERLINK(CONCATENATE("https://www.saflax.de/0-WVK-Retail/Bilder-Pictures/SAFLAX-",'Basis-Tabelle-Samen'!C120,"-",'Basis-Tabelle-Samen'!J120,"-seed-package-back-cr-dutch.jpg")),
IF($C$1="Norwegisch - NO",HYPERLINK(CONCATENATE("https://www.saflax.de/0-WVK-Retail/Bilder-Pictures/SAFLAX-",'Basis-Tabelle-Samen'!C120,"-",'Basis-Tabelle-Samen'!J120,"-seed-package-back-cr-nowegian.jpg")),
IF($C$1="Polnisch - PL",HYPERLINK(CONCATENATE("https://www.saflax.de/0-WVK-Retail/Bilder-Pictures/SAFLAX-",'Basis-Tabelle-Samen'!C120,"-",'Basis-Tabelle-Samen'!J120,"-seed-package-back-cr-polish.jpg")),
IF($C$1="Portugiesisch - PT",HYPERLINK(CONCATENATE("https://www.saflax.de/0-WVK-Retail/Bilder-Pictures/SAFLAX-",'Basis-Tabelle-Samen'!C120,"-",'Basis-Tabelle-Samen'!J120,"-seed-package-back-cr-portuguese.jpg")),
IF($C$1="Rumänisch - RO",HYPERLINK(CONCATENATE("https://www.saflax.de/0-WVK-Retail/Bilder-Pictures/SAFLAX-",'Basis-Tabelle-Samen'!C120,"-",'Basis-Tabelle-Samen'!J120,"-seed-package-back-cr-romanian.jpg")),
IF($C$1="Schwedisch - SE",HYPERLINK(CONCATENATE("https://www.saflax.de/0-WVK-Retail/Bilder-Pictures/SAFLAX-",'Basis-Tabelle-Samen'!C120,"-",'Basis-Tabelle-Samen'!J120,"-seed-package-back-cr-swedish.jpg")),
IF($C$1="Slowakisch - SK",HYPERLINK(CONCATENATE("https://www.saflax.de/0-WVK-Retail/Bilder-Pictures/SAFLAX-",'Basis-Tabelle-Samen'!C120,"-",'Basis-Tabelle-Samen'!J120,"-seed-package-back-cr-slovak.jpg")),
IF($C$1="Slowenisch - SI",HYPERLINK(CONCATENATE("https://www.saflax.de/0-WVK-Retail/Bilder-Pictures/SAFLAX-",'Basis-Tabelle-Samen'!C120,"-",'Basis-Tabelle-Samen'!J120,"-seed-package-back-cr-slovenian.jpg")),
IF($C$1="Spanisch - ES",HYPERLINK(CONCATENATE("https://www.saflax.de/0-WVK-Retail/Bilder-Pictures/SAFLAX-",'Basis-Tabelle-Samen'!C120,"-",'Basis-Tabelle-Samen'!J120,"-seed-package-back-cr-spanish.jpg")),
IF($C$1="Tschechisch - CZ",HYPERLINK(CONCATENATE("https://www.saflax.de/0-WVK-Retail/Bilder-Pictures/SAFLAX-",'Basis-Tabelle-Samen'!C120,"-",'Basis-Tabelle-Samen'!J120,"-seed-package-back-cr-czech.jpg")),
IF($C$1="Türkisch - TR",HYPERLINK(CONCATENATE("https://www.saflax.de/0-WVK-Retail/Bilder-Pictures/SAFLAX-",'Basis-Tabelle-Samen'!C120,"-",'Basis-Tabelle-Samen'!J120,"-seed-package-back-cr-turkish.jpg")),
IF($C$1="Ungarisch - HU",HYPERLINK(CONCATENATE("https://www.saflax.de/0-WVK-Retail/Bilder-Pictures/SAFLAX-",'Basis-Tabelle-Samen'!C120,"-",'Basis-Tabelle-Samen'!J120,"-seed-package-back-cr-hungarian.jpg")),
" ACHTUNG")))))))))))))))))))))))))))))</f>
        <v>https://www.saflax.de/0-WVK-Retail/Bilder-Pictures/SAFLAX-15802-nymphaea-nouchali-seed-package-back-cr-english.jpg</v>
      </c>
      <c r="AM73" s="330" t="str">
        <f>IF(H73&lt;1,"",
IF($C$1="Bulgarisch - BG",HYPERLINK(CONCATENATE("https://www.saflax.de/0-WVK-Retail/Bilder-Pictures/SAFLAX-",'Basis-Tabelle-Samen'!K120,"-",'Basis-Tabelle-Samen'!J120,"-garden-to-go-mini-bulgarian.jpg")),
IF($C$1="Dänisch - DK",HYPERLINK(CONCATENATE("https://www.saflax.de/0-WVK-Retail/Bilder-Pictures/SAFLAX-",'Basis-Tabelle-Samen'!K120,"-",'Basis-Tabelle-Samen'!J120,"-garden-to-go-mini-danish.jpg")),
IF($C$1="Deutsch - DE",HYPERLINK(CONCATENATE("https://www.saflax.de/0-WVK-Retail/Bilder-Pictures/SAFLAX-",'Basis-Tabelle-Samen'!K120,"-",'Basis-Tabelle-Samen'!J120,"-garden-to-go-mini-german.jpg")),
IF($C$1="Englisch - UK",HYPERLINK(CONCATENATE("https://www.saflax.de/0-WVK-Retail/Bilder-Pictures/SAFLAX-",'Basis-Tabelle-Samen'!K120,"-",'Basis-Tabelle-Samen'!J120,"-garden-to-go-mini-english.jpg")),
IF($C$1="Estnisch - EE",HYPERLINK(CONCATENATE("https://www.saflax.de/0-WVK-Retail/Bilder-Pictures/SAFLAX-",'Basis-Tabelle-Samen'!K120,"-",'Basis-Tabelle-Samen'!J120,"-garden-to-go-mini-estonian.jpg")),
IF($C$1="Finnisch - FI",HYPERLINK(CONCATENATE("https://www.saflax.de/0-WVK-Retail/Bilder-Pictures/SAFLAX-",'Basis-Tabelle-Samen'!K120,"-",'Basis-Tabelle-Samen'!J120,"-garden-to-go-mini-finnish.jpg")),
IF($C$1="Französisch - FR",HYPERLINK(CONCATENATE("https://www.saflax.de/0-WVK-Retail/Bilder-Pictures/SAFLAX-",'Basis-Tabelle-Samen'!K120,"-",'Basis-Tabelle-Samen'!J120,"-garden-to-go-mini-french.jpg")),
IF($C$1="Griechisch - GR",HYPERLINK(CONCATENATE("https://www.saflax.de/0-WVK-Retail/Bilder-Pictures/SAFLAX-",'Basis-Tabelle-Samen'!K120,"-",'Basis-Tabelle-Samen'!J120,"-garden-to-go-mini-greek.jpg")),
IF($C$1="Irisch - IE",HYPERLINK(CONCATENATE("https://www.saflax.de/0-WVK-Retail/Bilder-Pictures/SAFLAX-",'Basis-Tabelle-Samen'!K120,"-",'Basis-Tabelle-Samen'!J120,"-garden-to-go-mini-irish.jpg")),
IF($C$1="Isländisch - IS",HYPERLINK(CONCATENATE("https://www.saflax.de/0-WVK-Retail/Bilder-Pictures/SAFLAX-",'Basis-Tabelle-Samen'!K120,"-",'Basis-Tabelle-Samen'!J120,"-garden-to-go-mini-icelandic.jpg")),
IF($C$1="Italienisch - IT",HYPERLINK(CONCATENATE("https://www.saflax.de/0-WVK-Retail/Bilder-Pictures/SAFLAX-",'Basis-Tabelle-Samen'!K120,"-",'Basis-Tabelle-Samen'!J120,"-garden-to-go-mini-italian.jpg")),
IF($C$1="Japanisch - JP",HYPERLINK(CONCATENATE("https://www.saflax.de/0-WVK-Retail/Bilder-Pictures/SAFLAX-",'Basis-Tabelle-Samen'!K120,"-",'Basis-Tabelle-Samen'!J120,"-garden-to-go-mini-japanese.jpg")),
IF($C$1="Kroatisch - HR",HYPERLINK(CONCATENATE("https://www.saflax.de/0-WVK-Retail/Bilder-Pictures/SAFLAX-",'Basis-Tabelle-Samen'!K120,"-",'Basis-Tabelle-Samen'!J120,"-garden-to-go-mini-croatian.jpg")),
IF($C$1="Lettisch - LV",HYPERLINK(CONCATENATE("https://www.saflax.de/0-WVK-Retail/Bilder-Pictures/SAFLAX-",'Basis-Tabelle-Samen'!K120,"-",'Basis-Tabelle-Samen'!J120,"-garden-to-go-mini-latvian.jpg")),
IF($C$1="Litauisch - LT",HYPERLINK(CONCATENATE("https://www.saflax.de/0-WVK-Retail/Bilder-Pictures/SAFLAX-",'Basis-Tabelle-Samen'!K120,"-",'Basis-Tabelle-Samen'!J120,"-garden-to-go-mini-lithuanian.jpg")),
IF($C$1="Maltesisch - MT",HYPERLINK(CONCATENATE("https://www.saflax.de/0-WVK-Retail/Bilder-Pictures/SAFLAX-",'Basis-Tabelle-Samen'!K120,"-",'Basis-Tabelle-Samen'!J120,"-garden-to-go-mini-maltese.jpg")),
IF($C$1="Niederländisch - NL",HYPERLINK(CONCATENATE("https://www.saflax.de/0-WVK-Retail/Bilder-Pictures/SAFLAX-",'Basis-Tabelle-Samen'!K120,"-",'Basis-Tabelle-Samen'!J120,"-garden-to-go-mini-dutch.jpg")),
IF($C$1="Norwegisch - NO",HYPERLINK(CONCATENATE("https://www.saflax.de/0-WVK-Retail/Bilder-Pictures/SAFLAX-",'Basis-Tabelle-Samen'!K120,"-",'Basis-Tabelle-Samen'!J120,"-garden-to-go-mini-nowegian.jpg")),
IF($C$1="Polnisch - PL",HYPERLINK(CONCATENATE("https://www.saflax.de/0-WVK-Retail/Bilder-Pictures/SAFLAX-",'Basis-Tabelle-Samen'!K120,"-",'Basis-Tabelle-Samen'!J120,"-garden-to-go-mini-polish.jpg")),
IF($C$1="Portugiesisch - PT",HYPERLINK(CONCATENATE("https://www.saflax.de/0-WVK-Retail/Bilder-Pictures/SAFLAX-",'Basis-Tabelle-Samen'!K120,"-",'Basis-Tabelle-Samen'!J120,"-garden-to-go-mini-portuguese.jpg")),
IF($C$1="Rumänisch - RO",HYPERLINK(CONCATENATE("https://www.saflax.de/0-WVK-Retail/Bilder-Pictures/SAFLAX-",'Basis-Tabelle-Samen'!K120,"-",'Basis-Tabelle-Samen'!J120,"-garden-to-go-mini-romanian.jpg")),
IF($C$1="Schwedisch - SE",HYPERLINK(CONCATENATE("https://www.saflax.de/0-WVK-Retail/Bilder-Pictures/SAFLAX-",'Basis-Tabelle-Samen'!K120,"-",'Basis-Tabelle-Samen'!J120,"-garden-to-go-mini-swedish.jpg")),
IF($C$1="Slowakisch - SK",HYPERLINK(CONCATENATE("https://www.saflax.de/0-WVK-Retail/Bilder-Pictures/SAFLAX-",'Basis-Tabelle-Samen'!K120,"-",'Basis-Tabelle-Samen'!J120,"-garden-to-go-mini-slovak.jpg")),
IF($C$1="Slowenisch - SI",HYPERLINK(CONCATENATE("https://www.saflax.de/0-WVK-Retail/Bilder-Pictures/SAFLAX-",'Basis-Tabelle-Samen'!K120,"-",'Basis-Tabelle-Samen'!J120,"-garden-to-go-mini-slovenian.jpg")),
IF($C$1="Spanisch - ES",HYPERLINK(CONCATENATE("https://www.saflax.de/0-WVK-Retail/Bilder-Pictures/SAFLAX-",'Basis-Tabelle-Samen'!K120,"-",'Basis-Tabelle-Samen'!J120,"-garden-to-go-mini-spanish.jpg")),
IF($C$1="Tschechisch - CZ",HYPERLINK(CONCATENATE("https://www.saflax.de/0-WVK-Retail/Bilder-Pictures/SAFLAX-",'Basis-Tabelle-Samen'!K120,"-",'Basis-Tabelle-Samen'!J120,"-garden-to-go-mini-czech.jpg")),
IF($C$1="Türkisch - TR",HYPERLINK(CONCATENATE("https://www.saflax.de/0-WVK-Retail/Bilder-Pictures/SAFLAX-",'Basis-Tabelle-Samen'!K120,"-",'Basis-Tabelle-Samen'!J120,"-garden-to-go-mini-turkish.jpg")),
IF($C$1="Ungarisch - HU",HYPERLINK(CONCATENATE("https://www.saflax.de/0-WVK-Retail/Bilder-Pictures/SAFLAX-",'Basis-Tabelle-Samen'!K120,"-",'Basis-Tabelle-Samen'!J120,"-garden-to-go-mini-hungarian.jpg")),
" ACHTUNG")))))))))))))))))))))))))))))</f>
        <v>https://www.saflax.de/0-WVK-Retail/Bilder-Pictures/SAFLAX-75802-nymphaea-nouchali-garden-to-go-mini-english.jpg</v>
      </c>
      <c r="AN73" s="330" t="str">
        <f>IF(I73&lt;1,"",
IF($C$1="Bulgarisch - BG",HYPERLINK(CONCATENATE("https://www.saflax.de/0-WVK-Retail/Bilder-Pictures/SAFLAX-",'Basis-Tabelle-Samen'!N120,"-",'Basis-Tabelle-Samen'!J120,"-garden-to-go-lite-bulgarian.jpg")),
IF($C$1="Dänisch - DK",HYPERLINK(CONCATENATE("https://www.saflax.de/0-WVK-Retail/Bilder-Pictures/SAFLAX-",'Basis-Tabelle-Samen'!N120,"-",'Basis-Tabelle-Samen'!J120,"-garden-to-go-lite-danish.jpg")),
IF($C$1="Deutsch - DE",HYPERLINK(CONCATENATE("https://www.saflax.de/0-WVK-Retail/Bilder-Pictures/SAFLAX-",'Basis-Tabelle-Samen'!N120,"-",'Basis-Tabelle-Samen'!J120,"-garden-to-go-lite-german.jpg")),
IF($C$1="Englisch - UK",HYPERLINK(CONCATENATE("https://www.saflax.de/0-WVK-Retail/Bilder-Pictures/SAFLAX-",'Basis-Tabelle-Samen'!N120,"-",'Basis-Tabelle-Samen'!J120,"-garden-to-go-lite-english.jpg")),
IF($C$1="Estnisch - EE",HYPERLINK(CONCATENATE("https://www.saflax.de/0-WVK-Retail/Bilder-Pictures/SAFLAX-",'Basis-Tabelle-Samen'!N120,"-",'Basis-Tabelle-Samen'!J120,"-garden-to-go-lite-estonian.jpg")),
IF($C$1="Finnisch - FI",HYPERLINK(CONCATENATE("https://www.saflax.de/0-WVK-Retail/Bilder-Pictures/SAFLAX-",'Basis-Tabelle-Samen'!N120,"-",'Basis-Tabelle-Samen'!J120,"-garden-to-go-lite-finnish.jpg")),
IF($C$1="Französisch - FR",HYPERLINK(CONCATENATE("https://www.saflax.de/0-WVK-Retail/Bilder-Pictures/SAFLAX-",'Basis-Tabelle-Samen'!N120,"-",'Basis-Tabelle-Samen'!J120,"-garden-to-go-lite-french.jpg")),
IF($C$1="Griechisch - GR",HYPERLINK(CONCATENATE("https://www.saflax.de/0-WVK-Retail/Bilder-Pictures/SAFLAX-",'Basis-Tabelle-Samen'!N120,"-",'Basis-Tabelle-Samen'!J120,"-garden-to-go-lite-greek.jpg")),
IF($C$1="Irisch - IE",HYPERLINK(CONCATENATE("https://www.saflax.de/0-WVK-Retail/Bilder-Pictures/SAFLAX-",'Basis-Tabelle-Samen'!N120,"-",'Basis-Tabelle-Samen'!J120,"-garden-to-go-lite-irish.jpg")),
IF($C$1="Isländisch - IS",HYPERLINK(CONCATENATE("https://www.saflax.de/0-WVK-Retail/Bilder-Pictures/SAFLAX-",'Basis-Tabelle-Samen'!N120,"-",'Basis-Tabelle-Samen'!J120,"-garden-to-go-lite-icelandic.jpg")),
IF($C$1="Italienisch - IT",HYPERLINK(CONCATENATE("https://www.saflax.de/0-WVK-Retail/Bilder-Pictures/SAFLAX-",'Basis-Tabelle-Samen'!N120,"-",'Basis-Tabelle-Samen'!J120,"-garden-to-go-lite-italian.jpg")),
IF($C$1="Japanisch - JP",HYPERLINK(CONCATENATE("https://www.saflax.de/0-WVK-Retail/Bilder-Pictures/SAFLAX-",'Basis-Tabelle-Samen'!N120,"-",'Basis-Tabelle-Samen'!J120,"-garden-to-go-lite-japanese.jpg")),
IF($C$1="Kroatisch - HR",HYPERLINK(CONCATENATE("https://www.saflax.de/0-WVK-Retail/Bilder-Pictures/SAFLAX-",'Basis-Tabelle-Samen'!N120,"-",'Basis-Tabelle-Samen'!J120,"-garden-to-go-lite-croatian.jpg")),
IF($C$1="Lettisch - LV",HYPERLINK(CONCATENATE("https://www.saflax.de/0-WVK-Retail/Bilder-Pictures/SAFLAX-",'Basis-Tabelle-Samen'!N120,"-",'Basis-Tabelle-Samen'!J120,"-garden-to-go-lite-latvian.jpg")),
IF($C$1="Litauisch - LT",HYPERLINK(CONCATENATE("https://www.saflax.de/0-WVK-Retail/Bilder-Pictures/SAFLAX-",'Basis-Tabelle-Samen'!N120,"-",'Basis-Tabelle-Samen'!J120,"-garden-to-go-lite-lithuanian.jpg")),
IF($C$1="Maltesisch - MT",HYPERLINK(CONCATENATE("https://www.saflax.de/0-WVK-Retail/Bilder-Pictures/SAFLAX-",'Basis-Tabelle-Samen'!N120,"-",'Basis-Tabelle-Samen'!J120,"-garden-to-go-lite-maltese.jpg")),
IF($C$1="Niederländisch - NL",HYPERLINK(CONCATENATE("https://www.saflax.de/0-WVK-Retail/Bilder-Pictures/SAFLAX-",'Basis-Tabelle-Samen'!N120,"-",'Basis-Tabelle-Samen'!J120,"-garden-to-go-lite-dutch.jpg")),
IF($C$1="Norwegisch - NO",HYPERLINK(CONCATENATE("https://www.saflax.de/0-WVK-Retail/Bilder-Pictures/SAFLAX-",'Basis-Tabelle-Samen'!N120,"-",'Basis-Tabelle-Samen'!J120,"-garden-to-go-lite-nowegian.jpg")),
IF($C$1="Polnisch - PL",HYPERLINK(CONCATENATE("https://www.saflax.de/0-WVK-Retail/Bilder-Pictures/SAFLAX-",'Basis-Tabelle-Samen'!N120,"-",'Basis-Tabelle-Samen'!J120,"-garden-to-go-lite-polish.jpg")),
IF($C$1="Portugiesisch - PT",HYPERLINK(CONCATENATE("https://www.saflax.de/0-WVK-Retail/Bilder-Pictures/SAFLAX-",'Basis-Tabelle-Samen'!N120,"-",'Basis-Tabelle-Samen'!J120,"-garden-to-go-lite-portuguese.jpg")),
IF($C$1="Rumänisch - RO",HYPERLINK(CONCATENATE("https://www.saflax.de/0-WVK-Retail/Bilder-Pictures/SAFLAX-",'Basis-Tabelle-Samen'!N120,"-",'Basis-Tabelle-Samen'!J120,"-garden-to-go-lite-romanian.jpg")),
IF($C$1="Schwedisch - SE",HYPERLINK(CONCATENATE("https://www.saflax.de/0-WVK-Retail/Bilder-Pictures/SAFLAX-",'Basis-Tabelle-Samen'!N120,"-",'Basis-Tabelle-Samen'!J120,"-garden-to-go-lite-swedish.jpg")),
IF($C$1="Slowakisch - SK",HYPERLINK(CONCATENATE("https://www.saflax.de/0-WVK-Retail/Bilder-Pictures/SAFLAX-",'Basis-Tabelle-Samen'!N120,"-",'Basis-Tabelle-Samen'!J120,"-garden-to-go-lite-slovak.jpg")),
IF($C$1="Slowenisch - SI",HYPERLINK(CONCATENATE("https://www.saflax.de/0-WVK-Retail/Bilder-Pictures/SAFLAX-",'Basis-Tabelle-Samen'!N120,"-",'Basis-Tabelle-Samen'!J120,"-garden-to-go-lite-slovenian.jpg")),
IF($C$1="Spanisch - ES",HYPERLINK(CONCATENATE("https://www.saflax.de/0-WVK-Retail/Bilder-Pictures/SAFLAX-",'Basis-Tabelle-Samen'!N120,"-",'Basis-Tabelle-Samen'!J120,"-garden-to-go-lite-spanish.jpg")),
IF($C$1="Tschechisch - CZ",HYPERLINK(CONCATENATE("https://www.saflax.de/0-WVK-Retail/Bilder-Pictures/SAFLAX-",'Basis-Tabelle-Samen'!N120,"-",'Basis-Tabelle-Samen'!J120,"-garden-to-go-lite-czech.jpg")),
IF($C$1="Türkisch - TR",HYPERLINK(CONCATENATE("https://www.saflax.de/0-WVK-Retail/Bilder-Pictures/SAFLAX-",'Basis-Tabelle-Samen'!N120,"-",'Basis-Tabelle-Samen'!J120,"-garden-to-go-lite-turkish.jpg")),
IF($C$1="Ungarisch - HU",HYPERLINK(CONCATENATE("https://www.saflax.de/0-WVK-Retail/Bilder-Pictures/SAFLAX-",'Basis-Tabelle-Samen'!N120,"-",'Basis-Tabelle-Samen'!J120,"-garden-to-go-lite-hungarian.jpg")),
" ACHTUNG")))))))))))))))))))))))))))))</f>
        <v>https://www.saflax.de/0-WVK-Retail/Bilder-Pictures/SAFLAX-85802-nymphaea-nouchali-garden-to-go-lite-english.jpg</v>
      </c>
      <c r="AO73" s="330" t="str">
        <f>IF(J73&lt;1,"",
IF($C$1="Bulgarisch - BG",HYPERLINK(CONCATENATE("https://www.saflax.de/0-WVK-Retail/Bilder-Pictures/SAFLAX-",'Basis-Tabelle-Samen'!Q120,"-",'Basis-Tabelle-Samen'!J120,"-garden-to-go-bulgarian.jpg")),
IF($C$1="Dänisch - DK",HYPERLINK(CONCATENATE("https://www.saflax.de/0-WVK-Retail/Bilder-Pictures/SAFLAX-",'Basis-Tabelle-Samen'!Q120,"-",'Basis-Tabelle-Samen'!J120,"-garden-to-go-danish.jpg")),
IF($C$1="Deutsch - DE",HYPERLINK(CONCATENATE("https://www.saflax.de/0-WVK-Retail/Bilder-Pictures/SAFLAX-",'Basis-Tabelle-Samen'!Q120,"-",'Basis-Tabelle-Samen'!J120,"-garden-to-go-german.jpg")),
IF($C$1="Englisch - UK",HYPERLINK(CONCATENATE("https://www.saflax.de/0-WVK-Retail/Bilder-Pictures/SAFLAX-",'Basis-Tabelle-Samen'!Q120,"-",'Basis-Tabelle-Samen'!J120,"-garden-to-go-english.jpg")),
IF($C$1="Estnisch - EE",HYPERLINK(CONCATENATE("https://www.saflax.de/0-WVK-Retail/Bilder-Pictures/SAFLAX-",'Basis-Tabelle-Samen'!Q120,"-",'Basis-Tabelle-Samen'!J120,"-garden-to-go-estonian.jpg")),
IF($C$1="Finnisch - FI",HYPERLINK(CONCATENATE("https://www.saflax.de/0-WVK-Retail/Bilder-Pictures/SAFLAX-",'Basis-Tabelle-Samen'!Q120,"-",'Basis-Tabelle-Samen'!J120,"-garden-to-go-finnish.jpg")),
IF($C$1="Französisch - FR",HYPERLINK(CONCATENATE("https://www.saflax.de/0-WVK-Retail/Bilder-Pictures/SAFLAX-",'Basis-Tabelle-Samen'!Q120,"-",'Basis-Tabelle-Samen'!J120,"-garden-to-go-french.jpg")),
IF($C$1="Griechisch - GR",HYPERLINK(CONCATENATE("https://www.saflax.de/0-WVK-Retail/Bilder-Pictures/SAFLAX-",'Basis-Tabelle-Samen'!Q120,"-",'Basis-Tabelle-Samen'!J120,"-garden-to-go-greek.jpg")),
IF($C$1="Irisch - IE",HYPERLINK(CONCATENATE("https://www.saflax.de/0-WVK-Retail/Bilder-Pictures/SAFLAX-",'Basis-Tabelle-Samen'!Q120,"-",'Basis-Tabelle-Samen'!J120,"-garden-to-go-irish.jpg")),
IF($C$1="Isländisch - IS",HYPERLINK(CONCATENATE("https://www.saflax.de/0-WVK-Retail/Bilder-Pictures/SAFLAX-",'Basis-Tabelle-Samen'!Q120,"-",'Basis-Tabelle-Samen'!J120,"-garden-to-go-icelandic.jpg")),
IF($C$1="Italienisch - IT",HYPERLINK(CONCATENATE("https://www.saflax.de/0-WVK-Retail/Bilder-Pictures/SAFLAX-",'Basis-Tabelle-Samen'!Q120,"-",'Basis-Tabelle-Samen'!J120,"-garden-to-go-italian.jpg")),
IF($C$1="Japanisch - JP",HYPERLINK(CONCATENATE("https://www.saflax.de/0-WVK-Retail/Bilder-Pictures/SAFLAX-",'Basis-Tabelle-Samen'!Q120,"-",'Basis-Tabelle-Samen'!J120,"-garden-to-go-japanese.jpg")),
IF($C$1="Kroatisch - HR",HYPERLINK(CONCATENATE("https://www.saflax.de/0-WVK-Retail/Bilder-Pictures/SAFLAX-",'Basis-Tabelle-Samen'!Q120,"-",'Basis-Tabelle-Samen'!J120,"-garden-to-go-croatian.jpg")),
IF($C$1="Lettisch - LV",HYPERLINK(CONCATENATE("https://www.saflax.de/0-WVK-Retail/Bilder-Pictures/SAFLAX-",'Basis-Tabelle-Samen'!Q120,"-",'Basis-Tabelle-Samen'!J120,"-garden-to-go-latvian.jpg")),
IF($C$1="Litauisch - LT",HYPERLINK(CONCATENATE("https://www.saflax.de/0-WVK-Retail/Bilder-Pictures/SAFLAX-",'Basis-Tabelle-Samen'!Q120,"-",'Basis-Tabelle-Samen'!J120,"-garden-to-go-lithuanian.jpg")),
IF($C$1="Maltesisch - MT",HYPERLINK(CONCATENATE("https://www.saflax.de/0-WVK-Retail/Bilder-Pictures/SAFLAX-",'Basis-Tabelle-Samen'!Q120,"-",'Basis-Tabelle-Samen'!J120,"-garden-to-go-maltese.jpg")),
IF($C$1="Niederländisch - NL",HYPERLINK(CONCATENATE("https://www.saflax.de/0-WVK-Retail/Bilder-Pictures/SAFLAX-",'Basis-Tabelle-Samen'!Q120,"-",'Basis-Tabelle-Samen'!J120,"-garden-to-go-dutch.jpg")),
IF($C$1="Norwegisch - NO",HYPERLINK(CONCATENATE("https://www.saflax.de/0-WVK-Retail/Bilder-Pictures/SAFLAX-",'Basis-Tabelle-Samen'!Q120,"-",'Basis-Tabelle-Samen'!J120,"-garden-to-go-nowegian.jpg")),
IF($C$1="Polnisch - PL",HYPERLINK(CONCATENATE("https://www.saflax.de/0-WVK-Retail/Bilder-Pictures/SAFLAX-",'Basis-Tabelle-Samen'!Q120,"-",'Basis-Tabelle-Samen'!J120,"-garden-to-go-polish.jpg")),
IF($C$1="Portugiesisch - PT",HYPERLINK(CONCATENATE("https://www.saflax.de/0-WVK-Retail/Bilder-Pictures/SAFLAX-",'Basis-Tabelle-Samen'!Q120,"-",'Basis-Tabelle-Samen'!J120,"-garden-to-go-portuguese.jpg")),
IF($C$1="Rumänisch - RO",HYPERLINK(CONCATENATE("https://www.saflax.de/0-WVK-Retail/Bilder-Pictures/SAFLAX-",'Basis-Tabelle-Samen'!Q120,"-",'Basis-Tabelle-Samen'!J120,"-garden-to-go-romanian.jpg")),
IF($C$1="Schwedisch - SE",HYPERLINK(CONCATENATE("https://www.saflax.de/0-WVK-Retail/Bilder-Pictures/SAFLAX-",'Basis-Tabelle-Samen'!Q120,"-",'Basis-Tabelle-Samen'!J120,"-garden-to-go-swedish.jpg")),
IF($C$1="Slowakisch - SK",HYPERLINK(CONCATENATE("https://www.saflax.de/0-WVK-Retail/Bilder-Pictures/SAFLAX-",'Basis-Tabelle-Samen'!Q120,"-",'Basis-Tabelle-Samen'!J120,"-garden-to-go-slovak.jpg")),
IF($C$1="Slowenisch - SI",HYPERLINK(CONCATENATE("https://www.saflax.de/0-WVK-Retail/Bilder-Pictures/SAFLAX-",'Basis-Tabelle-Samen'!Q120,"-",'Basis-Tabelle-Samen'!J120,"-garden-to-go-slovenian.jpg")),
IF($C$1="Spanisch - ES",HYPERLINK(CONCATENATE("https://www.saflax.de/0-WVK-Retail/Bilder-Pictures/SAFLAX-",'Basis-Tabelle-Samen'!Q120,"-",'Basis-Tabelle-Samen'!J120,"-garden-to-go-spanish.jpg")),
IF($C$1="Tschechisch - CZ",HYPERLINK(CONCATENATE("https://www.saflax.de/0-WVK-Retail/Bilder-Pictures/SAFLAX-",'Basis-Tabelle-Samen'!Q120,"-",'Basis-Tabelle-Samen'!J120,"-garden-to-go-czech.jpg")),
IF($C$1="Türkisch - TR",HYPERLINK(CONCATENATE("https://www.saflax.de/0-WVK-Retail/Bilder-Pictures/SAFLAX-",'Basis-Tabelle-Samen'!Q120,"-",'Basis-Tabelle-Samen'!J120,"-garden-to-go-turkish.jpg")),
IF($C$1="Ungarisch - HU",HYPERLINK(CONCATENATE("https://www.saflax.de/0-WVK-Retail/Bilder-Pictures/SAFLAX-",'Basis-Tabelle-Samen'!Q120,"-",'Basis-Tabelle-Samen'!J120,"-garden-to-go-hungarian.jpg")),
" ACHTUNG")))))))))))))))))))))))))))))</f>
        <v>https://www.saflax.de/0-WVK-Retail/Bilder-Pictures/SAFLAX-55802-nymphaea-nouchali-garden-to-go-english.jpg</v>
      </c>
      <c r="AP73" s="330" t="str">
        <f>IF(K73&lt;1,"",
IF($C$1="Bulgarisch - BG",HYPERLINK(CONCATENATE("https://www.saflax.de/0-WVK-Retail/Bilder-Pictures/SAFLAX-",'Basis-Tabelle-Samen'!T120,"-",'Basis-Tabelle-Samen'!J120,"-cultivation-set-bulgarian.jpg")),
IF($C$1="Dänisch - DK",HYPERLINK(CONCATENATE("https://www.saflax.de/0-WVK-Retail/Bilder-Pictures/SAFLAX-",'Basis-Tabelle-Samen'!T120,"-",'Basis-Tabelle-Samen'!J120,"-cultivation-set-danish.jpg")),
IF($C$1="Deutsch - DE",HYPERLINK(CONCATENATE("https://www.saflax.de/0-WVK-Retail/Bilder-Pictures/SAFLAX-",'Basis-Tabelle-Samen'!T120,"-",'Basis-Tabelle-Samen'!J120,"-cultivation-set-german.jpg")),
IF($C$1="Englisch - UK",HYPERLINK(CONCATENATE("https://www.saflax.de/0-WVK-Retail/Bilder-Pictures/SAFLAX-",'Basis-Tabelle-Samen'!T120,"-",'Basis-Tabelle-Samen'!J120,"-cultivation-set-english.jpg")),
IF($C$1="Estnisch - EE",HYPERLINK(CONCATENATE("https://www.saflax.de/0-WVK-Retail/Bilder-Pictures/SAFLAX-",'Basis-Tabelle-Samen'!T120,"-",'Basis-Tabelle-Samen'!J120,"-cultivation-set-estonian.jpg")),
IF($C$1="Finnisch - FI",HYPERLINK(CONCATENATE("https://www.saflax.de/0-WVK-Retail/Bilder-Pictures/SAFLAX-",'Basis-Tabelle-Samen'!T120,"-",'Basis-Tabelle-Samen'!J120,"-cultivation-set-finnish.jpg")),
IF($C$1="Französisch - FR",HYPERLINK(CONCATENATE("https://www.saflax.de/0-WVK-Retail/Bilder-Pictures/SAFLAX-",'Basis-Tabelle-Samen'!T120,"-",'Basis-Tabelle-Samen'!J120,"-cultivation-set-french.jpg")),
IF($C$1="Griechisch - GR",HYPERLINK(CONCATENATE("https://www.saflax.de/0-WVK-Retail/Bilder-Pictures/SAFLAX-",'Basis-Tabelle-Samen'!T120,"-",'Basis-Tabelle-Samen'!J120,"-cultivation-set-greek.jpg")),
IF($C$1="Irisch - IE",HYPERLINK(CONCATENATE("https://www.saflax.de/0-WVK-Retail/Bilder-Pictures/SAFLAX-",'Basis-Tabelle-Samen'!T120,"-",'Basis-Tabelle-Samen'!J120,"-cultivation-set-irish.jpg")),
IF($C$1="Isländisch - IS",HYPERLINK(CONCATENATE("https://www.saflax.de/0-WVK-Retail/Bilder-Pictures/SAFLAX-",'Basis-Tabelle-Samen'!T120,"-",'Basis-Tabelle-Samen'!J120,"-cultivation-set-icelandic.jpg")),
IF($C$1="Italienisch - IT",HYPERLINK(CONCATENATE("https://www.saflax.de/0-WVK-Retail/Bilder-Pictures/SAFLAX-",'Basis-Tabelle-Samen'!T120,"-",'Basis-Tabelle-Samen'!J120,"-cultivation-set-italian.jpg")),
IF($C$1="Japanisch - JP",HYPERLINK(CONCATENATE("https://www.saflax.de/0-WVK-Retail/Bilder-Pictures/SAFLAX-",'Basis-Tabelle-Samen'!T120,"-",'Basis-Tabelle-Samen'!J120,"-cultivation-set-japanese.jpg")),
IF($C$1="Kroatisch - HR",HYPERLINK(CONCATENATE("https://www.saflax.de/0-WVK-Retail/Bilder-Pictures/SAFLAX-",'Basis-Tabelle-Samen'!T120,"-",'Basis-Tabelle-Samen'!J120,"-cultivation-set-croatian.jpg")),
IF($C$1="Lettisch - LV",HYPERLINK(CONCATENATE("https://www.saflax.de/0-WVK-Retail/Bilder-Pictures/SAFLAX-",'Basis-Tabelle-Samen'!T120,"-",'Basis-Tabelle-Samen'!J120,"-cultivation-set-latvian.jpg")),
IF($C$1="Litauisch - LT",HYPERLINK(CONCATENATE("https://www.saflax.de/0-WVK-Retail/Bilder-Pictures/SAFLAX-",'Basis-Tabelle-Samen'!T120,"-",'Basis-Tabelle-Samen'!J120,"-cultivation-set-lithuanian.jpg")),
IF($C$1="Maltesisch - MT",HYPERLINK(CONCATENATE("https://www.saflax.de/0-WVK-Retail/Bilder-Pictures/SAFLAX-",'Basis-Tabelle-Samen'!T120,"-",'Basis-Tabelle-Samen'!J120,"-cultivation-set-maltese.jpg")),
IF($C$1="Niederländisch - NL",HYPERLINK(CONCATENATE("https://www.saflax.de/0-WVK-Retail/Bilder-Pictures/SAFLAX-",'Basis-Tabelle-Samen'!T120,"-",'Basis-Tabelle-Samen'!J120,"-cultivation-set-dutch.jpg")),
IF($C$1="Norwegisch - NO",HYPERLINK(CONCATENATE("https://www.saflax.de/0-WVK-Retail/Bilder-Pictures/SAFLAX-",'Basis-Tabelle-Samen'!T120,"-",'Basis-Tabelle-Samen'!J120,"-cultivation-set-nowegian.jpg")),
IF($C$1="Polnisch - PL",HYPERLINK(CONCATENATE("https://www.saflax.de/0-WVK-Retail/Bilder-Pictures/SAFLAX-",'Basis-Tabelle-Samen'!T120,"-",'Basis-Tabelle-Samen'!J120,"-cultivation-set-polish.jpg")),
IF($C$1="Portugiesisch - PT",HYPERLINK(CONCATENATE("https://www.saflax.de/0-WVK-Retail/Bilder-Pictures/SAFLAX-",'Basis-Tabelle-Samen'!T120,"-",'Basis-Tabelle-Samen'!J120,"-cultivation-set-portuguese.jpg")),
IF($C$1="Rumänisch - RO",HYPERLINK(CONCATENATE("https://www.saflax.de/0-WVK-Retail/Bilder-Pictures/SAFLAX-",'Basis-Tabelle-Samen'!T120,"-",'Basis-Tabelle-Samen'!J120,"-cultivation-set-romanian.jpg")),
IF($C$1="Schwedisch - SE",HYPERLINK(CONCATENATE("https://www.saflax.de/0-WVK-Retail/Bilder-Pictures/SAFLAX-",'Basis-Tabelle-Samen'!T120,"-",'Basis-Tabelle-Samen'!J120,"-cultivation-set-swedish.jpg")),
IF($C$1="Slowakisch - SK",HYPERLINK(CONCATENATE("https://www.saflax.de/0-WVK-Retail/Bilder-Pictures/SAFLAX-",'Basis-Tabelle-Samen'!T120,"-",'Basis-Tabelle-Samen'!J120,"-cultivation-set-slovak.jpg")),
IF($C$1="Slowenisch - SI",HYPERLINK(CONCATENATE("https://www.saflax.de/0-WVK-Retail/Bilder-Pictures/SAFLAX-",'Basis-Tabelle-Samen'!T120,"-",'Basis-Tabelle-Samen'!J120,"-cultivation-set-slovenian.jpg")),
IF($C$1="Spanisch - ES",HYPERLINK(CONCATENATE("https://www.saflax.de/0-WVK-Retail/Bilder-Pictures/SAFLAX-",'Basis-Tabelle-Samen'!T120,"-",'Basis-Tabelle-Samen'!J120,"-cultivation-set-spanish.jpg")),
IF($C$1="Tschechisch - CZ",HYPERLINK(CONCATENATE("https://www.saflax.de/0-WVK-Retail/Bilder-Pictures/SAFLAX-",'Basis-Tabelle-Samen'!T120,"-",'Basis-Tabelle-Samen'!J120,"-cultivation-set-czech.jpg")),
IF($C$1="Türkisch - TR",HYPERLINK(CONCATENATE("https://www.saflax.de/0-WVK-Retail/Bilder-Pictures/SAFLAX-",'Basis-Tabelle-Samen'!T120,"-",'Basis-Tabelle-Samen'!J120,"-cultivation-set-turkish.jpg")),
IF($C$1="Ungarisch - HU",HYPERLINK(CONCATENATE("https://www.saflax.de/0-WVK-Retail/Bilder-Pictures/SAFLAX-",'Basis-Tabelle-Samen'!T120,"-",'Basis-Tabelle-Samen'!J120,"-cultivation-set-hungarian.jpg")),
" ACHTUNG")))))))))))))))))))))))))))))</f>
        <v>https://www.saflax.de/0-WVK-Retail/Bilder-Pictures/SAFLAX-35802-nymphaea-nouchali-cultivation-set-english.jpg</v>
      </c>
      <c r="AQ73" s="330" t="str">
        <f>IF(L73&lt;1,"",
IF($C$1="Bulgarisch - BG",HYPERLINK(CONCATENATE("https://www.saflax.de/0-WVK-Retail/Bilder-Pictures/SAFLAX-",'Basis-Tabelle-Samen'!W120,"-",'Basis-Tabelle-Samen'!J120,"-garden-in-the-bag-bulgarian.jpg")),
IF($C$1="Dänisch - DK",HYPERLINK(CONCATENATE("https://www.saflax.de/0-WVK-Retail/Bilder-Pictures/SAFLAX-",'Basis-Tabelle-Samen'!W120,"-",'Basis-Tabelle-Samen'!J120,"-garden-in-the-bag-danish.jpg")),
IF($C$1="Deutsch - DE",HYPERLINK(CONCATENATE("https://www.saflax.de/0-WVK-Retail/Bilder-Pictures/SAFLAX-",'Basis-Tabelle-Samen'!W120,"-",'Basis-Tabelle-Samen'!J120,"-garden-in-the-bag-german.jpg")),
IF($C$1="Englisch - UK",HYPERLINK(CONCATENATE("https://www.saflax.de/0-WVK-Retail/Bilder-Pictures/SAFLAX-",'Basis-Tabelle-Samen'!W120,"-",'Basis-Tabelle-Samen'!J120,"-garden-in-the-bag-english.jpg")),
IF($C$1="Estnisch - EE",HYPERLINK(CONCATENATE("https://www.saflax.de/0-WVK-Retail/Bilder-Pictures/SAFLAX-",'Basis-Tabelle-Samen'!W120,"-",'Basis-Tabelle-Samen'!J120,"-garden-in-the-bag-estonian.jpg")),
IF($C$1="Finnisch - FI",HYPERLINK(CONCATENATE("https://www.saflax.de/0-WVK-Retail/Bilder-Pictures/SAFLAX-",'Basis-Tabelle-Samen'!W120,"-",'Basis-Tabelle-Samen'!J120,"-garden-in-the-bag-finnish.jpg")),
IF($C$1="Französisch - FR",HYPERLINK(CONCATENATE("https://www.saflax.de/0-WVK-Retail/Bilder-Pictures/SAFLAX-",'Basis-Tabelle-Samen'!W120,"-",'Basis-Tabelle-Samen'!J120,"-garden-in-the-bag-french.jpg")),
IF($C$1="Griechisch - GR",HYPERLINK(CONCATENATE("https://www.saflax.de/0-WVK-Retail/Bilder-Pictures/SAFLAX-",'Basis-Tabelle-Samen'!W120,"-",'Basis-Tabelle-Samen'!J120,"-garden-in-the-bag-greek.jpg")),
IF($C$1="Irisch - IE",HYPERLINK(CONCATENATE("https://www.saflax.de/0-WVK-Retail/Bilder-Pictures/SAFLAX-",'Basis-Tabelle-Samen'!W120,"-",'Basis-Tabelle-Samen'!J120,"-garden-in-the-bag-irish.jpg")),
IF($C$1="Isländisch - IS",HYPERLINK(CONCATENATE("https://www.saflax.de/0-WVK-Retail/Bilder-Pictures/SAFLAX-",'Basis-Tabelle-Samen'!W120,"-",'Basis-Tabelle-Samen'!J120,"-garden-in-the-bag-icelandic.jpg")),
IF($C$1="Italienisch - IT",HYPERLINK(CONCATENATE("https://www.saflax.de/0-WVK-Retail/Bilder-Pictures/SAFLAX-",'Basis-Tabelle-Samen'!W120,"-",'Basis-Tabelle-Samen'!J120,"-garden-in-the-bag-italian.jpg")),
IF($C$1="Japanisch - JP",HYPERLINK(CONCATENATE("https://www.saflax.de/0-WVK-Retail/Bilder-Pictures/SAFLAX-",'Basis-Tabelle-Samen'!W120,"-",'Basis-Tabelle-Samen'!J120,"-garden-in-the-bag-japanese.jpg")),
IF($C$1="Kroatisch - HR",HYPERLINK(CONCATENATE("https://www.saflax.de/0-WVK-Retail/Bilder-Pictures/SAFLAX-",'Basis-Tabelle-Samen'!W120,"-",'Basis-Tabelle-Samen'!J120,"-garden-in-the-bag-croatian.jpg")),
IF($C$1="Lettisch - LV",HYPERLINK(CONCATENATE("https://www.saflax.de/0-WVK-Retail/Bilder-Pictures/SAFLAX-",'Basis-Tabelle-Samen'!W120,"-",'Basis-Tabelle-Samen'!J120,"-garden-in-the-bag-latvian.jpg")),
IF($C$1="Litauisch - LT",HYPERLINK(CONCATENATE("https://www.saflax.de/0-WVK-Retail/Bilder-Pictures/SAFLAX-",'Basis-Tabelle-Samen'!W120,"-",'Basis-Tabelle-Samen'!J120,"-garden-in-the-bag-lithuanian.jpg")),
IF($C$1="Maltesisch - MT",HYPERLINK(CONCATENATE("https://www.saflax.de/0-WVK-Retail/Bilder-Pictures/SAFLAX-",'Basis-Tabelle-Samen'!W120,"-",'Basis-Tabelle-Samen'!J120,"-garden-in-the-bag-maltese.jpg")),
IF($C$1="Niederländisch - NL",HYPERLINK(CONCATENATE("https://www.saflax.de/0-WVK-Retail/Bilder-Pictures/SAFLAX-",'Basis-Tabelle-Samen'!W120,"-",'Basis-Tabelle-Samen'!J120,"-garden-in-the-bag-dutch.jpg")),
IF($C$1="Norwegisch - NO",HYPERLINK(CONCATENATE("https://www.saflax.de/0-WVK-Retail/Bilder-Pictures/SAFLAX-",'Basis-Tabelle-Samen'!W120,"-",'Basis-Tabelle-Samen'!J120,"-garden-in-the-bag-nowegian.jpg")),
IF($C$1="Polnisch - PL",HYPERLINK(CONCATENATE("https://www.saflax.de/0-WVK-Retail/Bilder-Pictures/SAFLAX-",'Basis-Tabelle-Samen'!W120,"-",'Basis-Tabelle-Samen'!J120,"-garden-in-the-bag-polish.jpg")),
IF($C$1="Portugiesisch - PT",HYPERLINK(CONCATENATE("https://www.saflax.de/0-WVK-Retail/Bilder-Pictures/SAFLAX-",'Basis-Tabelle-Samen'!W120,"-",'Basis-Tabelle-Samen'!J120,"-garden-in-the-bag-portuguese.jpg")),
IF($C$1="Rumänisch - RO",HYPERLINK(CONCATENATE("https://www.saflax.de/0-WVK-Retail/Bilder-Pictures/SAFLAX-",'Basis-Tabelle-Samen'!W120,"-",'Basis-Tabelle-Samen'!J120,"-garden-in-the-bag-romanian.jpg")),
IF($C$1="Schwedisch - SE",HYPERLINK(CONCATENATE("https://www.saflax.de/0-WVK-Retail/Bilder-Pictures/SAFLAX-",'Basis-Tabelle-Samen'!W120,"-",'Basis-Tabelle-Samen'!J120,"-garden-in-the-bag-swedish.jpg")),
IF($C$1="Slowakisch - SK",HYPERLINK(CONCATENATE("https://www.saflax.de/0-WVK-Retail/Bilder-Pictures/SAFLAX-",'Basis-Tabelle-Samen'!W120,"-",'Basis-Tabelle-Samen'!J120,"-garden-in-the-bag-slovak.jpg")),
IF($C$1="Slowenisch - SI",HYPERLINK(CONCATENATE("https://www.saflax.de/0-WVK-Retail/Bilder-Pictures/SAFLAX-",'Basis-Tabelle-Samen'!W120,"-",'Basis-Tabelle-Samen'!J120,"-garden-in-the-bag-slovenian.jpg")),
IF($C$1="Spanisch - ES",HYPERLINK(CONCATENATE("https://www.saflax.de/0-WVK-Retail/Bilder-Pictures/SAFLAX-",'Basis-Tabelle-Samen'!W120,"-",'Basis-Tabelle-Samen'!J120,"-garden-in-the-bag-spanish.jpg")),
IF($C$1="Tschechisch - CZ",HYPERLINK(CONCATENATE("https://www.saflax.de/0-WVK-Retail/Bilder-Pictures/SAFLAX-",'Basis-Tabelle-Samen'!W120,"-",'Basis-Tabelle-Samen'!J120,"-garden-in-the-bag-czech.jpg")),
IF($C$1="Türkisch - TR",HYPERLINK(CONCATENATE("https://www.saflax.de/0-WVK-Retail/Bilder-Pictures/SAFLAX-",'Basis-Tabelle-Samen'!W120,"-",'Basis-Tabelle-Samen'!J120,"-garden-in-the-bag-turkish.jpg")),
IF($C$1="Ungarisch - HU",HYPERLINK(CONCATENATE("https://www.saflax.de/0-WVK-Retail/Bilder-Pictures/SAFLAX-",'Basis-Tabelle-Samen'!W120,"-",'Basis-Tabelle-Samen'!J120,"-garden-in-the-bag-hungarian.jpg")),
" ACHTUNG")))))))))))))))))))))))))))))</f>
        <v>https://www.saflax.de/0-WVK-Retail/Bilder-Pictures/SAFLAX-65802-nymphaea-nouchali-garden-in-the-bag-english.jpg</v>
      </c>
    </row>
    <row r="74" spans="1:43" ht="17.100000000000001" customHeight="1" x14ac:dyDescent="0.2">
      <c r="A74" s="318" t="str">
        <f>IF('Basis-Tabelle-Samen'!A119="","",IF($C$1="Deutsch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74" s="319" t="str">
        <f>'Basis-Tabelle-Samen'!I119</f>
        <v xml:space="preserve">Nelumbo nucifera </v>
      </c>
      <c r="C74" s="316" t="str">
        <f>IF($C$1="Bulgarisch - BG",'Basis-Tabelle-Samen'!Z119,
IF($C$1="Dänisch - DK",'Basis-Tabelle-Samen'!AA119,
IF($C$1="Deutsch - DE",'Basis-Tabelle-Samen'!AB119,
IF($C$1="Englisch - UK",'Basis-Tabelle-Samen'!AC119,
IF($C$1="Estnisch - EE",'Basis-Tabelle-Samen'!AD119,
IF($C$1="Finnisch - FI",'Basis-Tabelle-Samen'!AE119,
IF($C$1="Französisch - FR",'Basis-Tabelle-Samen'!AF119,
IF($C$1="Griechisch - GR",'Basis-Tabelle-Samen'!AG119,
IF($C$1="Irisch - IE",'Basis-Tabelle-Samen'!AH119,
IF($C$1="Isländisch - IS",'Basis-Tabelle-Samen'!AI119,
IF($C$1="Italienisch - IT",'Basis-Tabelle-Samen'!AJ119,
IF($C$1="Japanisch - JP",'Basis-Tabelle-Samen'!AK119,
IF($C$1="Kroatisch - HR",'Basis-Tabelle-Samen'!AL119,
IF($C$1="Lettisch - LV",'Basis-Tabelle-Samen'!AM119,
IF($C$1="Litauisch - LT",'Basis-Tabelle-Samen'!AN119,
IF($C$1="Maltesisch - MT",'Basis-Tabelle-Samen'!AO119,
IF($C$1="Niederländisch - NL",'Basis-Tabelle-Samen'!AP119,
IF($C$1="Norwegisch - NO",'Basis-Tabelle-Samen'!AQ119,
IF($C$1="Polnisch - PL",'Basis-Tabelle-Samen'!AR119,
IF($C$1="Portugiesisch - PT",'Basis-Tabelle-Samen'!AS119,
IF($C$1="Rumänisch - RO",'Basis-Tabelle-Samen'!AT119,
IF($C$1="Schwedisch - SE",'Basis-Tabelle-Samen'!AU119,
IF($C$1="Slowakisch - SK",'Basis-Tabelle-Samen'!AV119,
IF($C$1="Slowenisch - SI",'Basis-Tabelle-Samen'!AW119,
IF($C$1="Spanisch - ES",'Basis-Tabelle-Samen'!AX119,
IF($C$1="Tschechisch - CZ",'Basis-Tabelle-Samen'!AY119,
IF($C$1="Türkisch - TR",'Basis-Tabelle-Samen'!AZ119,
IF($C$1="Ungarisch - HU",'Basis-Tabelle-Samen'!BA119,
" ACHTUNG"))))))))))))))))))))))))))))</f>
        <v>Sacred Indian Lotus</v>
      </c>
      <c r="D74" s="320">
        <f>'Basis-Tabelle-Samen'!F119</f>
        <v>8</v>
      </c>
      <c r="E74" s="321" t="str">
        <f>'Basis-Tabelle-Samen'!H119</f>
        <v>7 %</v>
      </c>
      <c r="F74" s="322" t="str">
        <f>IF('Basis-Tabelle-Samen'!G119="","",'Basis-Tabelle-Samen'!G119)</f>
        <v>01</v>
      </c>
      <c r="G74" s="320">
        <f>'Basis-Tabelle-Samen'!C119</f>
        <v>15801</v>
      </c>
      <c r="H74" s="323">
        <f>'Basis-Tabelle-Samen'!D119</f>
        <v>4055473158013</v>
      </c>
      <c r="I74" s="324">
        <f>'Basis-Tabelle-Samen'!E119</f>
        <v>1.85</v>
      </c>
      <c r="J74" s="325">
        <f t="shared" si="1"/>
        <v>12</v>
      </c>
      <c r="K74" s="326">
        <f>'Basis-Tabelle-Samen'!K119</f>
        <v>75801</v>
      </c>
      <c r="L74" s="323">
        <f>'Basis-Tabelle-Samen'!L119</f>
        <v>4055473758015</v>
      </c>
      <c r="M74" s="324">
        <f>'Basis-Tabelle-Samen'!M119</f>
        <v>2.4500000000000002</v>
      </c>
      <c r="N74" s="326">
        <f>IF(K74&lt;1,"",'3'!$I$15)</f>
        <v>15</v>
      </c>
      <c r="O74" s="327">
        <f>IF(K74&lt;1,"",'3'!$J$11)</f>
        <v>90</v>
      </c>
      <c r="P74" s="326">
        <f>'Basis-Tabelle-Samen'!N119</f>
        <v>85801</v>
      </c>
      <c r="Q74" s="323">
        <f>'Basis-Tabelle-Samen'!O119</f>
        <v>4055473858012</v>
      </c>
      <c r="R74" s="328">
        <f>'Basis-Tabelle-Samen'!P119</f>
        <v>3.75</v>
      </c>
      <c r="S74" s="326">
        <f>IF(R74&lt;1,"",'3'!$M$15)</f>
        <v>18</v>
      </c>
      <c r="T74" s="327">
        <f>IF(R74&lt;1,"",'3'!$N$11)</f>
        <v>72</v>
      </c>
      <c r="U74" s="326">
        <f>'Basis-Tabelle-Samen'!Q119</f>
        <v>55801</v>
      </c>
      <c r="V74" s="323">
        <f>'Basis-Tabelle-Samen'!R119</f>
        <v>4055473558011</v>
      </c>
      <c r="W74" s="324">
        <f>'Basis-Tabelle-Samen'!S119</f>
        <v>4.95</v>
      </c>
      <c r="X74" s="326">
        <f>IF(U74&lt;1,"",'3'!$Q$15)</f>
        <v>6</v>
      </c>
      <c r="Y74" s="327">
        <f>IF(U74&lt;1,"",'3'!$R$11)</f>
        <v>24</v>
      </c>
      <c r="Z74" s="326">
        <f>'Basis-Tabelle-Samen'!T119</f>
        <v>35801</v>
      </c>
      <c r="AA74" s="323">
        <f>'Basis-Tabelle-Samen'!U119</f>
        <v>4055473358017</v>
      </c>
      <c r="AB74" s="324">
        <f>'Basis-Tabelle-Samen'!V119</f>
        <v>6.75</v>
      </c>
      <c r="AC74" s="326">
        <f>IF(Z74&lt;1,"",'3'!$U$15)</f>
        <v>6</v>
      </c>
      <c r="AD74" s="327">
        <f>IF(Z74&lt;1,"",'3'!$V$11)</f>
        <v>24</v>
      </c>
      <c r="AE74" s="326">
        <f>'Basis-Tabelle-Samen'!W119</f>
        <v>65801</v>
      </c>
      <c r="AF74" s="323">
        <f>'Basis-Tabelle-Samen'!X119</f>
        <v>4055473658018</v>
      </c>
      <c r="AG74" s="324">
        <f>'Basis-Tabelle-Samen'!Y119</f>
        <v>2.95</v>
      </c>
      <c r="AH74" s="326">
        <f>IF(AE74&lt;1,"",'3'!$Y$15)</f>
        <v>8</v>
      </c>
      <c r="AI74" s="327">
        <f>IF(AE74&lt;1,"",'3'!$Z$11)</f>
        <v>64</v>
      </c>
      <c r="AJ74" s="315"/>
      <c r="AK74" s="316" t="str">
        <f>IF(G74&lt;1,"",
IF($C$1="Bulgarisch - BG",HYPERLINK(CONCATENATE("https://www.saflax.de/0-WVK-Retail/Bilder-Pictures/SAFLAX-",'Basis-Tabelle-Samen'!C119,"-",'Basis-Tabelle-Samen'!J119,"-seed-package-front-cr-bulgarian.jpg")),
IF($C$1="Dänisch - DK",HYPERLINK(CONCATENATE("https://www.saflax.de/0-WVK-Retail/Bilder-Pictures/SAFLAX-",'Basis-Tabelle-Samen'!C119,"-",'Basis-Tabelle-Samen'!J119,"-seed-package-front-cr-danish.jpg")),
IF($C$1="Deutsch - DE",HYPERLINK(CONCATENATE("https://www.saflax.de/0-WVK-Retail/Bilder-Pictures/SAFLAX-",'Basis-Tabelle-Samen'!C119,"-",'Basis-Tabelle-Samen'!J119,"-seed-package-front-cr-german.jpg")),
IF($C$1="Englisch - UK",HYPERLINK(CONCATENATE("https://www.saflax.de/0-WVK-Retail/Bilder-Pictures/SAFLAX-",'Basis-Tabelle-Samen'!C119,"-",'Basis-Tabelle-Samen'!J119,"-seed-package-front-cr-english.jpg")),
IF($C$1="Estnisch - EE",HYPERLINK(CONCATENATE("https://www.saflax.de/0-WVK-Retail/Bilder-Pictures/SAFLAX-",'Basis-Tabelle-Samen'!C119,"-",'Basis-Tabelle-Samen'!J119,"-seed-package-front-cr-estonian.jpg")),
IF($C$1="Finnisch - FI",HYPERLINK(CONCATENATE("https://www.saflax.de/0-WVK-Retail/Bilder-Pictures/SAFLAX-",'Basis-Tabelle-Samen'!C119,"-",'Basis-Tabelle-Samen'!J119,"-seed-package-front-cr-finnish.jpg")),
IF($C$1="Französisch - FR",HYPERLINK(CONCATENATE("https://www.saflax.de/0-WVK-Retail/Bilder-Pictures/SAFLAX-",'Basis-Tabelle-Samen'!C119,"-",'Basis-Tabelle-Samen'!J119,"-seed-package-front-cr-french.jpg")),
IF($C$1="Griechisch - GR",HYPERLINK(CONCATENATE("https://www.saflax.de/0-WVK-Retail/Bilder-Pictures/SAFLAX-",'Basis-Tabelle-Samen'!C119,"-",'Basis-Tabelle-Samen'!J119,"-seed-package-front-cr-greek.jpg")),
IF($C$1="Irisch - IE",HYPERLINK(CONCATENATE("https://www.saflax.de/0-WVK-Retail/Bilder-Pictures/SAFLAX-",'Basis-Tabelle-Samen'!C119,"-",'Basis-Tabelle-Samen'!J119,"-seed-package-front-cr-irish.jpg")),
IF($C$1="Isländisch - IS",HYPERLINK(CONCATENATE("https://www.saflax.de/0-WVK-Retail/Bilder-Pictures/SAFLAX-",'Basis-Tabelle-Samen'!C119,"-",'Basis-Tabelle-Samen'!J119,"-seed-package-front-cr-icelandic.jpg")),
IF($C$1="Italienisch - IT",HYPERLINK(CONCATENATE("https://www.saflax.de/0-WVK-Retail/Bilder-Pictures/SAFLAX-",'Basis-Tabelle-Samen'!C119,"-",'Basis-Tabelle-Samen'!J119,"-seed-package-front-cr-italian.jpg")),
IF($C$1="Japanisch - JP",HYPERLINK(CONCATENATE("https://www.saflax.de/0-WVK-Retail/Bilder-Pictures/SAFLAX-",'Basis-Tabelle-Samen'!C119,"-",'Basis-Tabelle-Samen'!J119,"-seed-package-front-cr-japanese.jpg")),
IF($C$1="Kroatisch - HR",HYPERLINK(CONCATENATE("https://www.saflax.de/0-WVK-Retail/Bilder-Pictures/SAFLAX-",'Basis-Tabelle-Samen'!C119,"-",'Basis-Tabelle-Samen'!J119,"-seed-package-front-cr-croatian.jpg")),
IF($C$1="Lettisch - LV",HYPERLINK(CONCATENATE("https://www.saflax.de/0-WVK-Retail/Bilder-Pictures/SAFLAX-",'Basis-Tabelle-Samen'!C119,"-",'Basis-Tabelle-Samen'!J119,"-seed-package-front-cr-latvian.jpg")),
IF($C$1="Litauisch - LT",HYPERLINK(CONCATENATE("https://www.saflax.de/0-WVK-Retail/Bilder-Pictures/SAFLAX-",'Basis-Tabelle-Samen'!C119,"-",'Basis-Tabelle-Samen'!J119,"-seed-package-front-cr-lithuanian.jpg")),
IF($C$1="Maltesisch - MT",HYPERLINK(CONCATENATE("https://www.saflax.de/0-WVK-Retail/Bilder-Pictures/SAFLAX-",'Basis-Tabelle-Samen'!C119,"-",'Basis-Tabelle-Samen'!J119,"-seed-package-front-cr-maltese.jpg")),
IF($C$1="Niederländisch - NL",HYPERLINK(CONCATENATE("https://www.saflax.de/0-WVK-Retail/Bilder-Pictures/SAFLAX-",'Basis-Tabelle-Samen'!C119,"-",'Basis-Tabelle-Samen'!J119,"-seed-package-front-cr-dutch.jpg")),
IF($C$1="Norwegisch - NO",HYPERLINK(CONCATENATE("https://www.saflax.de/0-WVK-Retail/Bilder-Pictures/SAFLAX-",'Basis-Tabelle-Samen'!C119,"-",'Basis-Tabelle-Samen'!J119,"-seed-package-front-cr-nowegian.jpg")),
IF($C$1="Polnisch - PL",HYPERLINK(CONCATENATE("https://www.saflax.de/0-WVK-Retail/Bilder-Pictures/SAFLAX-",'Basis-Tabelle-Samen'!C119,"-",'Basis-Tabelle-Samen'!J119,"-seed-package-front-cr-polish.jpg")),
IF($C$1="Portugiesisch - PT",HYPERLINK(CONCATENATE("https://www.saflax.de/0-WVK-Retail/Bilder-Pictures/SAFLAX-",'Basis-Tabelle-Samen'!C119,"-",'Basis-Tabelle-Samen'!J119,"-seed-package-front-cr-portuguese.jpg")),
IF($C$1="Rumänisch - RO",HYPERLINK(CONCATENATE("https://www.saflax.de/0-WVK-Retail/Bilder-Pictures/SAFLAX-",'Basis-Tabelle-Samen'!C119,"-",'Basis-Tabelle-Samen'!J119,"-seed-package-front-cr-romanian.jpg")),
IF($C$1="Schwedisch - SE",HYPERLINK(CONCATENATE("https://www.saflax.de/0-WVK-Retail/Bilder-Pictures/SAFLAX-",'Basis-Tabelle-Samen'!C119,"-",'Basis-Tabelle-Samen'!J119,"-seed-package-front-cr-swedish.jpg")),
IF($C$1="Slowakisch - SK",HYPERLINK(CONCATENATE("https://www.saflax.de/0-WVK-Retail/Bilder-Pictures/SAFLAX-",'Basis-Tabelle-Samen'!C119,"-",'Basis-Tabelle-Samen'!J119,"-seed-package-front-cr-slovak.jpg")),
IF($C$1="Slowenisch - SI",HYPERLINK(CONCATENATE("https://www.saflax.de/0-WVK-Retail/Bilder-Pictures/SAFLAX-",'Basis-Tabelle-Samen'!C119,"-",'Basis-Tabelle-Samen'!J119,"-seed-package-front-cr-slovenian.jpg")),
IF($C$1="Spanisch - ES",HYPERLINK(CONCATENATE("https://www.saflax.de/0-WVK-Retail/Bilder-Pictures/SAFLAX-",'Basis-Tabelle-Samen'!C119,"-",'Basis-Tabelle-Samen'!J119,"-seed-package-front-cr-spanish.jpg")),
IF($C$1="Tschechisch - CZ",HYPERLINK(CONCATENATE("https://www.saflax.de/0-WVK-Retail/Bilder-Pictures/SAFLAX-",'Basis-Tabelle-Samen'!C119,"-",'Basis-Tabelle-Samen'!J119,"-seed-package-front-cr-czech.jpg")),
IF($C$1="Türkisch - TR",HYPERLINK(CONCATENATE("https://www.saflax.de/0-WVK-Retail/Bilder-Pictures/SAFLAX-",'Basis-Tabelle-Samen'!C119,"-",'Basis-Tabelle-Samen'!J119,"-seed-package-front-cr-turkish.jpg")),
IF($C$1="Ungarisch - HU",HYPERLINK(CONCATENATE("https://www.saflax.de/0-WVK-Retail/Bilder-Pictures/SAFLAX-",'Basis-Tabelle-Samen'!C119,"-",'Basis-Tabelle-Samen'!J119,"-seed-package-front-cr-hungarian.jpg")),
" ACHTUNG")))))))))))))))))))))))))))))</f>
        <v>https://www.saflax.de/0-WVK-Retail/Bilder-Pictures/SAFLAX-15801-nelumbo-nucifera-seed-package-front-cr-english.jpg</v>
      </c>
      <c r="AL74" s="330" t="str">
        <f>IF(G74&lt;1,"",
IF($C$1="Bulgarisch - BG",HYPERLINK(CONCATENATE("https://www.saflax.de/0-WVK-Retail/Bilder-Pictures/SAFLAX-",'Basis-Tabelle-Samen'!C119,"-",'Basis-Tabelle-Samen'!J119,"-seed-package-back-cr-bulgarian.jpg")),
IF($C$1="Dänisch - DK",HYPERLINK(CONCATENATE("https://www.saflax.de/0-WVK-Retail/Bilder-Pictures/SAFLAX-",'Basis-Tabelle-Samen'!C119,"-",'Basis-Tabelle-Samen'!J119,"-seed-package-back-cr-danish.jpg")),
IF($C$1="Deutsch - DE",HYPERLINK(CONCATENATE("https://www.saflax.de/0-WVK-Retail/Bilder-Pictures/SAFLAX-",'Basis-Tabelle-Samen'!C119,"-",'Basis-Tabelle-Samen'!J119,"-seed-package-back-cr-german.jpg")),
IF($C$1="Englisch - UK",HYPERLINK(CONCATENATE("https://www.saflax.de/0-WVK-Retail/Bilder-Pictures/SAFLAX-",'Basis-Tabelle-Samen'!C119,"-",'Basis-Tabelle-Samen'!J119,"-seed-package-back-cr-english.jpg")),
IF($C$1="Estnisch - EE",HYPERLINK(CONCATENATE("https://www.saflax.de/0-WVK-Retail/Bilder-Pictures/SAFLAX-",'Basis-Tabelle-Samen'!C119,"-",'Basis-Tabelle-Samen'!J119,"-seed-package-back-cr-estonian.jpg")),
IF($C$1="Finnisch - FI",HYPERLINK(CONCATENATE("https://www.saflax.de/0-WVK-Retail/Bilder-Pictures/SAFLAX-",'Basis-Tabelle-Samen'!C119,"-",'Basis-Tabelle-Samen'!J119,"-seed-package-back-cr-finnish.jpg")),
IF($C$1="Französisch - FR",HYPERLINK(CONCATENATE("https://www.saflax.de/0-WVK-Retail/Bilder-Pictures/SAFLAX-",'Basis-Tabelle-Samen'!C119,"-",'Basis-Tabelle-Samen'!J119,"-seed-package-back-cr-french.jpg")),
IF($C$1="Griechisch - GR",HYPERLINK(CONCATENATE("https://www.saflax.de/0-WVK-Retail/Bilder-Pictures/SAFLAX-",'Basis-Tabelle-Samen'!C119,"-",'Basis-Tabelle-Samen'!J119,"-seed-package-back-cr-greek.jpg")),
IF($C$1="Irisch - IE",HYPERLINK(CONCATENATE("https://www.saflax.de/0-WVK-Retail/Bilder-Pictures/SAFLAX-",'Basis-Tabelle-Samen'!C119,"-",'Basis-Tabelle-Samen'!J119,"-seed-package-back-cr-irish.jpg")),
IF($C$1="Isländisch - IS",HYPERLINK(CONCATENATE("https://www.saflax.de/0-WVK-Retail/Bilder-Pictures/SAFLAX-",'Basis-Tabelle-Samen'!C119,"-",'Basis-Tabelle-Samen'!J119,"-seed-package-back-cr-icelandic.jpg")),
IF($C$1="Italienisch - IT",HYPERLINK(CONCATENATE("https://www.saflax.de/0-WVK-Retail/Bilder-Pictures/SAFLAX-",'Basis-Tabelle-Samen'!C119,"-",'Basis-Tabelle-Samen'!J119,"-seed-package-back-cr-italian.jpg")),
IF($C$1="Japanisch - JP",HYPERLINK(CONCATENATE("https://www.saflax.de/0-WVK-Retail/Bilder-Pictures/SAFLAX-",'Basis-Tabelle-Samen'!C119,"-",'Basis-Tabelle-Samen'!J119,"-seed-package-back-cr-japanese.jpg")),
IF($C$1="Kroatisch - HR",HYPERLINK(CONCATENATE("https://www.saflax.de/0-WVK-Retail/Bilder-Pictures/SAFLAX-",'Basis-Tabelle-Samen'!C119,"-",'Basis-Tabelle-Samen'!J119,"-seed-package-back-cr-croatian.jpg")),
IF($C$1="Lettisch - LV",HYPERLINK(CONCATENATE("https://www.saflax.de/0-WVK-Retail/Bilder-Pictures/SAFLAX-",'Basis-Tabelle-Samen'!C119,"-",'Basis-Tabelle-Samen'!J119,"-seed-package-back-cr-latvian.jpg")),
IF($C$1="Litauisch - LT",HYPERLINK(CONCATENATE("https://www.saflax.de/0-WVK-Retail/Bilder-Pictures/SAFLAX-",'Basis-Tabelle-Samen'!C119,"-",'Basis-Tabelle-Samen'!J119,"-seed-package-back-cr-lithuanian.jpg")),
IF($C$1="Maltesisch - MT",HYPERLINK(CONCATENATE("https://www.saflax.de/0-WVK-Retail/Bilder-Pictures/SAFLAX-",'Basis-Tabelle-Samen'!C119,"-",'Basis-Tabelle-Samen'!J119,"-seed-package-back-cr-maltese.jpg")),
IF($C$1="Niederländisch - NL",HYPERLINK(CONCATENATE("https://www.saflax.de/0-WVK-Retail/Bilder-Pictures/SAFLAX-",'Basis-Tabelle-Samen'!C119,"-",'Basis-Tabelle-Samen'!J119,"-seed-package-back-cr-dutch.jpg")),
IF($C$1="Norwegisch - NO",HYPERLINK(CONCATENATE("https://www.saflax.de/0-WVK-Retail/Bilder-Pictures/SAFLAX-",'Basis-Tabelle-Samen'!C119,"-",'Basis-Tabelle-Samen'!J119,"-seed-package-back-cr-nowegian.jpg")),
IF($C$1="Polnisch - PL",HYPERLINK(CONCATENATE("https://www.saflax.de/0-WVK-Retail/Bilder-Pictures/SAFLAX-",'Basis-Tabelle-Samen'!C119,"-",'Basis-Tabelle-Samen'!J119,"-seed-package-back-cr-polish.jpg")),
IF($C$1="Portugiesisch - PT",HYPERLINK(CONCATENATE("https://www.saflax.de/0-WVK-Retail/Bilder-Pictures/SAFLAX-",'Basis-Tabelle-Samen'!C119,"-",'Basis-Tabelle-Samen'!J119,"-seed-package-back-cr-portuguese.jpg")),
IF($C$1="Rumänisch - RO",HYPERLINK(CONCATENATE("https://www.saflax.de/0-WVK-Retail/Bilder-Pictures/SAFLAX-",'Basis-Tabelle-Samen'!C119,"-",'Basis-Tabelle-Samen'!J119,"-seed-package-back-cr-romanian.jpg")),
IF($C$1="Schwedisch - SE",HYPERLINK(CONCATENATE("https://www.saflax.de/0-WVK-Retail/Bilder-Pictures/SAFLAX-",'Basis-Tabelle-Samen'!C119,"-",'Basis-Tabelle-Samen'!J119,"-seed-package-back-cr-swedish.jpg")),
IF($C$1="Slowakisch - SK",HYPERLINK(CONCATENATE("https://www.saflax.de/0-WVK-Retail/Bilder-Pictures/SAFLAX-",'Basis-Tabelle-Samen'!C119,"-",'Basis-Tabelle-Samen'!J119,"-seed-package-back-cr-slovak.jpg")),
IF($C$1="Slowenisch - SI",HYPERLINK(CONCATENATE("https://www.saflax.de/0-WVK-Retail/Bilder-Pictures/SAFLAX-",'Basis-Tabelle-Samen'!C119,"-",'Basis-Tabelle-Samen'!J119,"-seed-package-back-cr-slovenian.jpg")),
IF($C$1="Spanisch - ES",HYPERLINK(CONCATENATE("https://www.saflax.de/0-WVK-Retail/Bilder-Pictures/SAFLAX-",'Basis-Tabelle-Samen'!C119,"-",'Basis-Tabelle-Samen'!J119,"-seed-package-back-cr-spanish.jpg")),
IF($C$1="Tschechisch - CZ",HYPERLINK(CONCATENATE("https://www.saflax.de/0-WVK-Retail/Bilder-Pictures/SAFLAX-",'Basis-Tabelle-Samen'!C119,"-",'Basis-Tabelle-Samen'!J119,"-seed-package-back-cr-czech.jpg")),
IF($C$1="Türkisch - TR",HYPERLINK(CONCATENATE("https://www.saflax.de/0-WVK-Retail/Bilder-Pictures/SAFLAX-",'Basis-Tabelle-Samen'!C119,"-",'Basis-Tabelle-Samen'!J119,"-seed-package-back-cr-turkish.jpg")),
IF($C$1="Ungarisch - HU",HYPERLINK(CONCATENATE("https://www.saflax.de/0-WVK-Retail/Bilder-Pictures/SAFLAX-",'Basis-Tabelle-Samen'!C119,"-",'Basis-Tabelle-Samen'!J119,"-seed-package-back-cr-hungarian.jpg")),
" ACHTUNG")))))))))))))))))))))))))))))</f>
        <v>https://www.saflax.de/0-WVK-Retail/Bilder-Pictures/SAFLAX-15801-nelumbo-nucifera-seed-package-back-cr-english.jpg</v>
      </c>
      <c r="AM74" s="330" t="str">
        <f>IF(H74&lt;1,"",
IF($C$1="Bulgarisch - BG",HYPERLINK(CONCATENATE("https://www.saflax.de/0-WVK-Retail/Bilder-Pictures/SAFLAX-",'Basis-Tabelle-Samen'!K119,"-",'Basis-Tabelle-Samen'!J119,"-garden-to-go-mini-bulgarian.jpg")),
IF($C$1="Dänisch - DK",HYPERLINK(CONCATENATE("https://www.saflax.de/0-WVK-Retail/Bilder-Pictures/SAFLAX-",'Basis-Tabelle-Samen'!K119,"-",'Basis-Tabelle-Samen'!J119,"-garden-to-go-mini-danish.jpg")),
IF($C$1="Deutsch - DE",HYPERLINK(CONCATENATE("https://www.saflax.de/0-WVK-Retail/Bilder-Pictures/SAFLAX-",'Basis-Tabelle-Samen'!K119,"-",'Basis-Tabelle-Samen'!J119,"-garden-to-go-mini-german.jpg")),
IF($C$1="Englisch - UK",HYPERLINK(CONCATENATE("https://www.saflax.de/0-WVK-Retail/Bilder-Pictures/SAFLAX-",'Basis-Tabelle-Samen'!K119,"-",'Basis-Tabelle-Samen'!J119,"-garden-to-go-mini-english.jpg")),
IF($C$1="Estnisch - EE",HYPERLINK(CONCATENATE("https://www.saflax.de/0-WVK-Retail/Bilder-Pictures/SAFLAX-",'Basis-Tabelle-Samen'!K119,"-",'Basis-Tabelle-Samen'!J119,"-garden-to-go-mini-estonian.jpg")),
IF($C$1="Finnisch - FI",HYPERLINK(CONCATENATE("https://www.saflax.de/0-WVK-Retail/Bilder-Pictures/SAFLAX-",'Basis-Tabelle-Samen'!K119,"-",'Basis-Tabelle-Samen'!J119,"-garden-to-go-mini-finnish.jpg")),
IF($C$1="Französisch - FR",HYPERLINK(CONCATENATE("https://www.saflax.de/0-WVK-Retail/Bilder-Pictures/SAFLAX-",'Basis-Tabelle-Samen'!K119,"-",'Basis-Tabelle-Samen'!J119,"-garden-to-go-mini-french.jpg")),
IF($C$1="Griechisch - GR",HYPERLINK(CONCATENATE("https://www.saflax.de/0-WVK-Retail/Bilder-Pictures/SAFLAX-",'Basis-Tabelle-Samen'!K119,"-",'Basis-Tabelle-Samen'!J119,"-garden-to-go-mini-greek.jpg")),
IF($C$1="Irisch - IE",HYPERLINK(CONCATENATE("https://www.saflax.de/0-WVK-Retail/Bilder-Pictures/SAFLAX-",'Basis-Tabelle-Samen'!K119,"-",'Basis-Tabelle-Samen'!J119,"-garden-to-go-mini-irish.jpg")),
IF($C$1="Isländisch - IS",HYPERLINK(CONCATENATE("https://www.saflax.de/0-WVK-Retail/Bilder-Pictures/SAFLAX-",'Basis-Tabelle-Samen'!K119,"-",'Basis-Tabelle-Samen'!J119,"-garden-to-go-mini-icelandic.jpg")),
IF($C$1="Italienisch - IT",HYPERLINK(CONCATENATE("https://www.saflax.de/0-WVK-Retail/Bilder-Pictures/SAFLAX-",'Basis-Tabelle-Samen'!K119,"-",'Basis-Tabelle-Samen'!J119,"-garden-to-go-mini-italian.jpg")),
IF($C$1="Japanisch - JP",HYPERLINK(CONCATENATE("https://www.saflax.de/0-WVK-Retail/Bilder-Pictures/SAFLAX-",'Basis-Tabelle-Samen'!K119,"-",'Basis-Tabelle-Samen'!J119,"-garden-to-go-mini-japanese.jpg")),
IF($C$1="Kroatisch - HR",HYPERLINK(CONCATENATE("https://www.saflax.de/0-WVK-Retail/Bilder-Pictures/SAFLAX-",'Basis-Tabelle-Samen'!K119,"-",'Basis-Tabelle-Samen'!J119,"-garden-to-go-mini-croatian.jpg")),
IF($C$1="Lettisch - LV",HYPERLINK(CONCATENATE("https://www.saflax.de/0-WVK-Retail/Bilder-Pictures/SAFLAX-",'Basis-Tabelle-Samen'!K119,"-",'Basis-Tabelle-Samen'!J119,"-garden-to-go-mini-latvian.jpg")),
IF($C$1="Litauisch - LT",HYPERLINK(CONCATENATE("https://www.saflax.de/0-WVK-Retail/Bilder-Pictures/SAFLAX-",'Basis-Tabelle-Samen'!K119,"-",'Basis-Tabelle-Samen'!J119,"-garden-to-go-mini-lithuanian.jpg")),
IF($C$1="Maltesisch - MT",HYPERLINK(CONCATENATE("https://www.saflax.de/0-WVK-Retail/Bilder-Pictures/SAFLAX-",'Basis-Tabelle-Samen'!K119,"-",'Basis-Tabelle-Samen'!J119,"-garden-to-go-mini-maltese.jpg")),
IF($C$1="Niederländisch - NL",HYPERLINK(CONCATENATE("https://www.saflax.de/0-WVK-Retail/Bilder-Pictures/SAFLAX-",'Basis-Tabelle-Samen'!K119,"-",'Basis-Tabelle-Samen'!J119,"-garden-to-go-mini-dutch.jpg")),
IF($C$1="Norwegisch - NO",HYPERLINK(CONCATENATE("https://www.saflax.de/0-WVK-Retail/Bilder-Pictures/SAFLAX-",'Basis-Tabelle-Samen'!K119,"-",'Basis-Tabelle-Samen'!J119,"-garden-to-go-mini-nowegian.jpg")),
IF($C$1="Polnisch - PL",HYPERLINK(CONCATENATE("https://www.saflax.de/0-WVK-Retail/Bilder-Pictures/SAFLAX-",'Basis-Tabelle-Samen'!K119,"-",'Basis-Tabelle-Samen'!J119,"-garden-to-go-mini-polish.jpg")),
IF($C$1="Portugiesisch - PT",HYPERLINK(CONCATENATE("https://www.saflax.de/0-WVK-Retail/Bilder-Pictures/SAFLAX-",'Basis-Tabelle-Samen'!K119,"-",'Basis-Tabelle-Samen'!J119,"-garden-to-go-mini-portuguese.jpg")),
IF($C$1="Rumänisch - RO",HYPERLINK(CONCATENATE("https://www.saflax.de/0-WVK-Retail/Bilder-Pictures/SAFLAX-",'Basis-Tabelle-Samen'!K119,"-",'Basis-Tabelle-Samen'!J119,"-garden-to-go-mini-romanian.jpg")),
IF($C$1="Schwedisch - SE",HYPERLINK(CONCATENATE("https://www.saflax.de/0-WVK-Retail/Bilder-Pictures/SAFLAX-",'Basis-Tabelle-Samen'!K119,"-",'Basis-Tabelle-Samen'!J119,"-garden-to-go-mini-swedish.jpg")),
IF($C$1="Slowakisch - SK",HYPERLINK(CONCATENATE("https://www.saflax.de/0-WVK-Retail/Bilder-Pictures/SAFLAX-",'Basis-Tabelle-Samen'!K119,"-",'Basis-Tabelle-Samen'!J119,"-garden-to-go-mini-slovak.jpg")),
IF($C$1="Slowenisch - SI",HYPERLINK(CONCATENATE("https://www.saflax.de/0-WVK-Retail/Bilder-Pictures/SAFLAX-",'Basis-Tabelle-Samen'!K119,"-",'Basis-Tabelle-Samen'!J119,"-garden-to-go-mini-slovenian.jpg")),
IF($C$1="Spanisch - ES",HYPERLINK(CONCATENATE("https://www.saflax.de/0-WVK-Retail/Bilder-Pictures/SAFLAX-",'Basis-Tabelle-Samen'!K119,"-",'Basis-Tabelle-Samen'!J119,"-garden-to-go-mini-spanish.jpg")),
IF($C$1="Tschechisch - CZ",HYPERLINK(CONCATENATE("https://www.saflax.de/0-WVK-Retail/Bilder-Pictures/SAFLAX-",'Basis-Tabelle-Samen'!K119,"-",'Basis-Tabelle-Samen'!J119,"-garden-to-go-mini-czech.jpg")),
IF($C$1="Türkisch - TR",HYPERLINK(CONCATENATE("https://www.saflax.de/0-WVK-Retail/Bilder-Pictures/SAFLAX-",'Basis-Tabelle-Samen'!K119,"-",'Basis-Tabelle-Samen'!J119,"-garden-to-go-mini-turkish.jpg")),
IF($C$1="Ungarisch - HU",HYPERLINK(CONCATENATE("https://www.saflax.de/0-WVK-Retail/Bilder-Pictures/SAFLAX-",'Basis-Tabelle-Samen'!K119,"-",'Basis-Tabelle-Samen'!J119,"-garden-to-go-mini-hungarian.jpg")),
" ACHTUNG")))))))))))))))))))))))))))))</f>
        <v>https://www.saflax.de/0-WVK-Retail/Bilder-Pictures/SAFLAX-75801-nelumbo-nucifera-garden-to-go-mini-english.jpg</v>
      </c>
      <c r="AN74" s="330" t="str">
        <f>IF(I74&lt;1,"",
IF($C$1="Bulgarisch - BG",HYPERLINK(CONCATENATE("https://www.saflax.de/0-WVK-Retail/Bilder-Pictures/SAFLAX-",'Basis-Tabelle-Samen'!N119,"-",'Basis-Tabelle-Samen'!J119,"-garden-to-go-lite-bulgarian.jpg")),
IF($C$1="Dänisch - DK",HYPERLINK(CONCATENATE("https://www.saflax.de/0-WVK-Retail/Bilder-Pictures/SAFLAX-",'Basis-Tabelle-Samen'!N119,"-",'Basis-Tabelle-Samen'!J119,"-garden-to-go-lite-danish.jpg")),
IF($C$1="Deutsch - DE",HYPERLINK(CONCATENATE("https://www.saflax.de/0-WVK-Retail/Bilder-Pictures/SAFLAX-",'Basis-Tabelle-Samen'!N119,"-",'Basis-Tabelle-Samen'!J119,"-garden-to-go-lite-german.jpg")),
IF($C$1="Englisch - UK",HYPERLINK(CONCATENATE("https://www.saflax.de/0-WVK-Retail/Bilder-Pictures/SAFLAX-",'Basis-Tabelle-Samen'!N119,"-",'Basis-Tabelle-Samen'!J119,"-garden-to-go-lite-english.jpg")),
IF($C$1="Estnisch - EE",HYPERLINK(CONCATENATE("https://www.saflax.de/0-WVK-Retail/Bilder-Pictures/SAFLAX-",'Basis-Tabelle-Samen'!N119,"-",'Basis-Tabelle-Samen'!J119,"-garden-to-go-lite-estonian.jpg")),
IF($C$1="Finnisch - FI",HYPERLINK(CONCATENATE("https://www.saflax.de/0-WVK-Retail/Bilder-Pictures/SAFLAX-",'Basis-Tabelle-Samen'!N119,"-",'Basis-Tabelle-Samen'!J119,"-garden-to-go-lite-finnish.jpg")),
IF($C$1="Französisch - FR",HYPERLINK(CONCATENATE("https://www.saflax.de/0-WVK-Retail/Bilder-Pictures/SAFLAX-",'Basis-Tabelle-Samen'!N119,"-",'Basis-Tabelle-Samen'!J119,"-garden-to-go-lite-french.jpg")),
IF($C$1="Griechisch - GR",HYPERLINK(CONCATENATE("https://www.saflax.de/0-WVK-Retail/Bilder-Pictures/SAFLAX-",'Basis-Tabelle-Samen'!N119,"-",'Basis-Tabelle-Samen'!J119,"-garden-to-go-lite-greek.jpg")),
IF($C$1="Irisch - IE",HYPERLINK(CONCATENATE("https://www.saflax.de/0-WVK-Retail/Bilder-Pictures/SAFLAX-",'Basis-Tabelle-Samen'!N119,"-",'Basis-Tabelle-Samen'!J119,"-garden-to-go-lite-irish.jpg")),
IF($C$1="Isländisch - IS",HYPERLINK(CONCATENATE("https://www.saflax.de/0-WVK-Retail/Bilder-Pictures/SAFLAX-",'Basis-Tabelle-Samen'!N119,"-",'Basis-Tabelle-Samen'!J119,"-garden-to-go-lite-icelandic.jpg")),
IF($C$1="Italienisch - IT",HYPERLINK(CONCATENATE("https://www.saflax.de/0-WVK-Retail/Bilder-Pictures/SAFLAX-",'Basis-Tabelle-Samen'!N119,"-",'Basis-Tabelle-Samen'!J119,"-garden-to-go-lite-italian.jpg")),
IF($C$1="Japanisch - JP",HYPERLINK(CONCATENATE("https://www.saflax.de/0-WVK-Retail/Bilder-Pictures/SAFLAX-",'Basis-Tabelle-Samen'!N119,"-",'Basis-Tabelle-Samen'!J119,"-garden-to-go-lite-japanese.jpg")),
IF($C$1="Kroatisch - HR",HYPERLINK(CONCATENATE("https://www.saflax.de/0-WVK-Retail/Bilder-Pictures/SAFLAX-",'Basis-Tabelle-Samen'!N119,"-",'Basis-Tabelle-Samen'!J119,"-garden-to-go-lite-croatian.jpg")),
IF($C$1="Lettisch - LV",HYPERLINK(CONCATENATE("https://www.saflax.de/0-WVK-Retail/Bilder-Pictures/SAFLAX-",'Basis-Tabelle-Samen'!N119,"-",'Basis-Tabelle-Samen'!J119,"-garden-to-go-lite-latvian.jpg")),
IF($C$1="Litauisch - LT",HYPERLINK(CONCATENATE("https://www.saflax.de/0-WVK-Retail/Bilder-Pictures/SAFLAX-",'Basis-Tabelle-Samen'!N119,"-",'Basis-Tabelle-Samen'!J119,"-garden-to-go-lite-lithuanian.jpg")),
IF($C$1="Maltesisch - MT",HYPERLINK(CONCATENATE("https://www.saflax.de/0-WVK-Retail/Bilder-Pictures/SAFLAX-",'Basis-Tabelle-Samen'!N119,"-",'Basis-Tabelle-Samen'!J119,"-garden-to-go-lite-maltese.jpg")),
IF($C$1="Niederländisch - NL",HYPERLINK(CONCATENATE("https://www.saflax.de/0-WVK-Retail/Bilder-Pictures/SAFLAX-",'Basis-Tabelle-Samen'!N119,"-",'Basis-Tabelle-Samen'!J119,"-garden-to-go-lite-dutch.jpg")),
IF($C$1="Norwegisch - NO",HYPERLINK(CONCATENATE("https://www.saflax.de/0-WVK-Retail/Bilder-Pictures/SAFLAX-",'Basis-Tabelle-Samen'!N119,"-",'Basis-Tabelle-Samen'!J119,"-garden-to-go-lite-nowegian.jpg")),
IF($C$1="Polnisch - PL",HYPERLINK(CONCATENATE("https://www.saflax.de/0-WVK-Retail/Bilder-Pictures/SAFLAX-",'Basis-Tabelle-Samen'!N119,"-",'Basis-Tabelle-Samen'!J119,"-garden-to-go-lite-polish.jpg")),
IF($C$1="Portugiesisch - PT",HYPERLINK(CONCATENATE("https://www.saflax.de/0-WVK-Retail/Bilder-Pictures/SAFLAX-",'Basis-Tabelle-Samen'!N119,"-",'Basis-Tabelle-Samen'!J119,"-garden-to-go-lite-portuguese.jpg")),
IF($C$1="Rumänisch - RO",HYPERLINK(CONCATENATE("https://www.saflax.de/0-WVK-Retail/Bilder-Pictures/SAFLAX-",'Basis-Tabelle-Samen'!N119,"-",'Basis-Tabelle-Samen'!J119,"-garden-to-go-lite-romanian.jpg")),
IF($C$1="Schwedisch - SE",HYPERLINK(CONCATENATE("https://www.saflax.de/0-WVK-Retail/Bilder-Pictures/SAFLAX-",'Basis-Tabelle-Samen'!N119,"-",'Basis-Tabelle-Samen'!J119,"-garden-to-go-lite-swedish.jpg")),
IF($C$1="Slowakisch - SK",HYPERLINK(CONCATENATE("https://www.saflax.de/0-WVK-Retail/Bilder-Pictures/SAFLAX-",'Basis-Tabelle-Samen'!N119,"-",'Basis-Tabelle-Samen'!J119,"-garden-to-go-lite-slovak.jpg")),
IF($C$1="Slowenisch - SI",HYPERLINK(CONCATENATE("https://www.saflax.de/0-WVK-Retail/Bilder-Pictures/SAFLAX-",'Basis-Tabelle-Samen'!N119,"-",'Basis-Tabelle-Samen'!J119,"-garden-to-go-lite-slovenian.jpg")),
IF($C$1="Spanisch - ES",HYPERLINK(CONCATENATE("https://www.saflax.de/0-WVK-Retail/Bilder-Pictures/SAFLAX-",'Basis-Tabelle-Samen'!N119,"-",'Basis-Tabelle-Samen'!J119,"-garden-to-go-lite-spanish.jpg")),
IF($C$1="Tschechisch - CZ",HYPERLINK(CONCATENATE("https://www.saflax.de/0-WVK-Retail/Bilder-Pictures/SAFLAX-",'Basis-Tabelle-Samen'!N119,"-",'Basis-Tabelle-Samen'!J119,"-garden-to-go-lite-czech.jpg")),
IF($C$1="Türkisch - TR",HYPERLINK(CONCATENATE("https://www.saflax.de/0-WVK-Retail/Bilder-Pictures/SAFLAX-",'Basis-Tabelle-Samen'!N119,"-",'Basis-Tabelle-Samen'!J119,"-garden-to-go-lite-turkish.jpg")),
IF($C$1="Ungarisch - HU",HYPERLINK(CONCATENATE("https://www.saflax.de/0-WVK-Retail/Bilder-Pictures/SAFLAX-",'Basis-Tabelle-Samen'!N119,"-",'Basis-Tabelle-Samen'!J119,"-garden-to-go-lite-hungarian.jpg")),
" ACHTUNG")))))))))))))))))))))))))))))</f>
        <v>https://www.saflax.de/0-WVK-Retail/Bilder-Pictures/SAFLAX-85801-nelumbo-nucifera-garden-to-go-lite-english.jpg</v>
      </c>
      <c r="AO74" s="330" t="str">
        <f>IF(J74&lt;1,"",
IF($C$1="Bulgarisch - BG",HYPERLINK(CONCATENATE("https://www.saflax.de/0-WVK-Retail/Bilder-Pictures/SAFLAX-",'Basis-Tabelle-Samen'!Q119,"-",'Basis-Tabelle-Samen'!J119,"-garden-to-go-bulgarian.jpg")),
IF($C$1="Dänisch - DK",HYPERLINK(CONCATENATE("https://www.saflax.de/0-WVK-Retail/Bilder-Pictures/SAFLAX-",'Basis-Tabelle-Samen'!Q119,"-",'Basis-Tabelle-Samen'!J119,"-garden-to-go-danish.jpg")),
IF($C$1="Deutsch - DE",HYPERLINK(CONCATENATE("https://www.saflax.de/0-WVK-Retail/Bilder-Pictures/SAFLAX-",'Basis-Tabelle-Samen'!Q119,"-",'Basis-Tabelle-Samen'!J119,"-garden-to-go-german.jpg")),
IF($C$1="Englisch - UK",HYPERLINK(CONCATENATE("https://www.saflax.de/0-WVK-Retail/Bilder-Pictures/SAFLAX-",'Basis-Tabelle-Samen'!Q119,"-",'Basis-Tabelle-Samen'!J119,"-garden-to-go-english.jpg")),
IF($C$1="Estnisch - EE",HYPERLINK(CONCATENATE("https://www.saflax.de/0-WVK-Retail/Bilder-Pictures/SAFLAX-",'Basis-Tabelle-Samen'!Q119,"-",'Basis-Tabelle-Samen'!J119,"-garden-to-go-estonian.jpg")),
IF($C$1="Finnisch - FI",HYPERLINK(CONCATENATE("https://www.saflax.de/0-WVK-Retail/Bilder-Pictures/SAFLAX-",'Basis-Tabelle-Samen'!Q119,"-",'Basis-Tabelle-Samen'!J119,"-garden-to-go-finnish.jpg")),
IF($C$1="Französisch - FR",HYPERLINK(CONCATENATE("https://www.saflax.de/0-WVK-Retail/Bilder-Pictures/SAFLAX-",'Basis-Tabelle-Samen'!Q119,"-",'Basis-Tabelle-Samen'!J119,"-garden-to-go-french.jpg")),
IF($C$1="Griechisch - GR",HYPERLINK(CONCATENATE("https://www.saflax.de/0-WVK-Retail/Bilder-Pictures/SAFLAX-",'Basis-Tabelle-Samen'!Q119,"-",'Basis-Tabelle-Samen'!J119,"-garden-to-go-greek.jpg")),
IF($C$1="Irisch - IE",HYPERLINK(CONCATENATE("https://www.saflax.de/0-WVK-Retail/Bilder-Pictures/SAFLAX-",'Basis-Tabelle-Samen'!Q119,"-",'Basis-Tabelle-Samen'!J119,"-garden-to-go-irish.jpg")),
IF($C$1="Isländisch - IS",HYPERLINK(CONCATENATE("https://www.saflax.de/0-WVK-Retail/Bilder-Pictures/SAFLAX-",'Basis-Tabelle-Samen'!Q119,"-",'Basis-Tabelle-Samen'!J119,"-garden-to-go-icelandic.jpg")),
IF($C$1="Italienisch - IT",HYPERLINK(CONCATENATE("https://www.saflax.de/0-WVK-Retail/Bilder-Pictures/SAFLAX-",'Basis-Tabelle-Samen'!Q119,"-",'Basis-Tabelle-Samen'!J119,"-garden-to-go-italian.jpg")),
IF($C$1="Japanisch - JP",HYPERLINK(CONCATENATE("https://www.saflax.de/0-WVK-Retail/Bilder-Pictures/SAFLAX-",'Basis-Tabelle-Samen'!Q119,"-",'Basis-Tabelle-Samen'!J119,"-garden-to-go-japanese.jpg")),
IF($C$1="Kroatisch - HR",HYPERLINK(CONCATENATE("https://www.saflax.de/0-WVK-Retail/Bilder-Pictures/SAFLAX-",'Basis-Tabelle-Samen'!Q119,"-",'Basis-Tabelle-Samen'!J119,"-garden-to-go-croatian.jpg")),
IF($C$1="Lettisch - LV",HYPERLINK(CONCATENATE("https://www.saflax.de/0-WVK-Retail/Bilder-Pictures/SAFLAX-",'Basis-Tabelle-Samen'!Q119,"-",'Basis-Tabelle-Samen'!J119,"-garden-to-go-latvian.jpg")),
IF($C$1="Litauisch - LT",HYPERLINK(CONCATENATE("https://www.saflax.de/0-WVK-Retail/Bilder-Pictures/SAFLAX-",'Basis-Tabelle-Samen'!Q119,"-",'Basis-Tabelle-Samen'!J119,"-garden-to-go-lithuanian.jpg")),
IF($C$1="Maltesisch - MT",HYPERLINK(CONCATENATE("https://www.saflax.de/0-WVK-Retail/Bilder-Pictures/SAFLAX-",'Basis-Tabelle-Samen'!Q119,"-",'Basis-Tabelle-Samen'!J119,"-garden-to-go-maltese.jpg")),
IF($C$1="Niederländisch - NL",HYPERLINK(CONCATENATE("https://www.saflax.de/0-WVK-Retail/Bilder-Pictures/SAFLAX-",'Basis-Tabelle-Samen'!Q119,"-",'Basis-Tabelle-Samen'!J119,"-garden-to-go-dutch.jpg")),
IF($C$1="Norwegisch - NO",HYPERLINK(CONCATENATE("https://www.saflax.de/0-WVK-Retail/Bilder-Pictures/SAFLAX-",'Basis-Tabelle-Samen'!Q119,"-",'Basis-Tabelle-Samen'!J119,"-garden-to-go-nowegian.jpg")),
IF($C$1="Polnisch - PL",HYPERLINK(CONCATENATE("https://www.saflax.de/0-WVK-Retail/Bilder-Pictures/SAFLAX-",'Basis-Tabelle-Samen'!Q119,"-",'Basis-Tabelle-Samen'!J119,"-garden-to-go-polish.jpg")),
IF($C$1="Portugiesisch - PT",HYPERLINK(CONCATENATE("https://www.saflax.de/0-WVK-Retail/Bilder-Pictures/SAFLAX-",'Basis-Tabelle-Samen'!Q119,"-",'Basis-Tabelle-Samen'!J119,"-garden-to-go-portuguese.jpg")),
IF($C$1="Rumänisch - RO",HYPERLINK(CONCATENATE("https://www.saflax.de/0-WVK-Retail/Bilder-Pictures/SAFLAX-",'Basis-Tabelle-Samen'!Q119,"-",'Basis-Tabelle-Samen'!J119,"-garden-to-go-romanian.jpg")),
IF($C$1="Schwedisch - SE",HYPERLINK(CONCATENATE("https://www.saflax.de/0-WVK-Retail/Bilder-Pictures/SAFLAX-",'Basis-Tabelle-Samen'!Q119,"-",'Basis-Tabelle-Samen'!J119,"-garden-to-go-swedish.jpg")),
IF($C$1="Slowakisch - SK",HYPERLINK(CONCATENATE("https://www.saflax.de/0-WVK-Retail/Bilder-Pictures/SAFLAX-",'Basis-Tabelle-Samen'!Q119,"-",'Basis-Tabelle-Samen'!J119,"-garden-to-go-slovak.jpg")),
IF($C$1="Slowenisch - SI",HYPERLINK(CONCATENATE("https://www.saflax.de/0-WVK-Retail/Bilder-Pictures/SAFLAX-",'Basis-Tabelle-Samen'!Q119,"-",'Basis-Tabelle-Samen'!J119,"-garden-to-go-slovenian.jpg")),
IF($C$1="Spanisch - ES",HYPERLINK(CONCATENATE("https://www.saflax.de/0-WVK-Retail/Bilder-Pictures/SAFLAX-",'Basis-Tabelle-Samen'!Q119,"-",'Basis-Tabelle-Samen'!J119,"-garden-to-go-spanish.jpg")),
IF($C$1="Tschechisch - CZ",HYPERLINK(CONCATENATE("https://www.saflax.de/0-WVK-Retail/Bilder-Pictures/SAFLAX-",'Basis-Tabelle-Samen'!Q119,"-",'Basis-Tabelle-Samen'!J119,"-garden-to-go-czech.jpg")),
IF($C$1="Türkisch - TR",HYPERLINK(CONCATENATE("https://www.saflax.de/0-WVK-Retail/Bilder-Pictures/SAFLAX-",'Basis-Tabelle-Samen'!Q119,"-",'Basis-Tabelle-Samen'!J119,"-garden-to-go-turkish.jpg")),
IF($C$1="Ungarisch - HU",HYPERLINK(CONCATENATE("https://www.saflax.de/0-WVK-Retail/Bilder-Pictures/SAFLAX-",'Basis-Tabelle-Samen'!Q119,"-",'Basis-Tabelle-Samen'!J119,"-garden-to-go-hungarian.jpg")),
" ACHTUNG")))))))))))))))))))))))))))))</f>
        <v>https://www.saflax.de/0-WVK-Retail/Bilder-Pictures/SAFLAX-55801-nelumbo-nucifera-garden-to-go-english.jpg</v>
      </c>
      <c r="AP74" s="330" t="str">
        <f>IF(K74&lt;1,"",
IF($C$1="Bulgarisch - BG",HYPERLINK(CONCATENATE("https://www.saflax.de/0-WVK-Retail/Bilder-Pictures/SAFLAX-",'Basis-Tabelle-Samen'!T119,"-",'Basis-Tabelle-Samen'!J119,"-cultivation-set-bulgarian.jpg")),
IF($C$1="Dänisch - DK",HYPERLINK(CONCATENATE("https://www.saflax.de/0-WVK-Retail/Bilder-Pictures/SAFLAX-",'Basis-Tabelle-Samen'!T119,"-",'Basis-Tabelle-Samen'!J119,"-cultivation-set-danish.jpg")),
IF($C$1="Deutsch - DE",HYPERLINK(CONCATENATE("https://www.saflax.de/0-WVK-Retail/Bilder-Pictures/SAFLAX-",'Basis-Tabelle-Samen'!T119,"-",'Basis-Tabelle-Samen'!J119,"-cultivation-set-german.jpg")),
IF($C$1="Englisch - UK",HYPERLINK(CONCATENATE("https://www.saflax.de/0-WVK-Retail/Bilder-Pictures/SAFLAX-",'Basis-Tabelle-Samen'!T119,"-",'Basis-Tabelle-Samen'!J119,"-cultivation-set-english.jpg")),
IF($C$1="Estnisch - EE",HYPERLINK(CONCATENATE("https://www.saflax.de/0-WVK-Retail/Bilder-Pictures/SAFLAX-",'Basis-Tabelle-Samen'!T119,"-",'Basis-Tabelle-Samen'!J119,"-cultivation-set-estonian.jpg")),
IF($C$1="Finnisch - FI",HYPERLINK(CONCATENATE("https://www.saflax.de/0-WVK-Retail/Bilder-Pictures/SAFLAX-",'Basis-Tabelle-Samen'!T119,"-",'Basis-Tabelle-Samen'!J119,"-cultivation-set-finnish.jpg")),
IF($C$1="Französisch - FR",HYPERLINK(CONCATENATE("https://www.saflax.de/0-WVK-Retail/Bilder-Pictures/SAFLAX-",'Basis-Tabelle-Samen'!T119,"-",'Basis-Tabelle-Samen'!J119,"-cultivation-set-french.jpg")),
IF($C$1="Griechisch - GR",HYPERLINK(CONCATENATE("https://www.saflax.de/0-WVK-Retail/Bilder-Pictures/SAFLAX-",'Basis-Tabelle-Samen'!T119,"-",'Basis-Tabelle-Samen'!J119,"-cultivation-set-greek.jpg")),
IF($C$1="Irisch - IE",HYPERLINK(CONCATENATE("https://www.saflax.de/0-WVK-Retail/Bilder-Pictures/SAFLAX-",'Basis-Tabelle-Samen'!T119,"-",'Basis-Tabelle-Samen'!J119,"-cultivation-set-irish.jpg")),
IF($C$1="Isländisch - IS",HYPERLINK(CONCATENATE("https://www.saflax.de/0-WVK-Retail/Bilder-Pictures/SAFLAX-",'Basis-Tabelle-Samen'!T119,"-",'Basis-Tabelle-Samen'!J119,"-cultivation-set-icelandic.jpg")),
IF($C$1="Italienisch - IT",HYPERLINK(CONCATENATE("https://www.saflax.de/0-WVK-Retail/Bilder-Pictures/SAFLAX-",'Basis-Tabelle-Samen'!T119,"-",'Basis-Tabelle-Samen'!J119,"-cultivation-set-italian.jpg")),
IF($C$1="Japanisch - JP",HYPERLINK(CONCATENATE("https://www.saflax.de/0-WVK-Retail/Bilder-Pictures/SAFLAX-",'Basis-Tabelle-Samen'!T119,"-",'Basis-Tabelle-Samen'!J119,"-cultivation-set-japanese.jpg")),
IF($C$1="Kroatisch - HR",HYPERLINK(CONCATENATE("https://www.saflax.de/0-WVK-Retail/Bilder-Pictures/SAFLAX-",'Basis-Tabelle-Samen'!T119,"-",'Basis-Tabelle-Samen'!J119,"-cultivation-set-croatian.jpg")),
IF($C$1="Lettisch - LV",HYPERLINK(CONCATENATE("https://www.saflax.de/0-WVK-Retail/Bilder-Pictures/SAFLAX-",'Basis-Tabelle-Samen'!T119,"-",'Basis-Tabelle-Samen'!J119,"-cultivation-set-latvian.jpg")),
IF($C$1="Litauisch - LT",HYPERLINK(CONCATENATE("https://www.saflax.de/0-WVK-Retail/Bilder-Pictures/SAFLAX-",'Basis-Tabelle-Samen'!T119,"-",'Basis-Tabelle-Samen'!J119,"-cultivation-set-lithuanian.jpg")),
IF($C$1="Maltesisch - MT",HYPERLINK(CONCATENATE("https://www.saflax.de/0-WVK-Retail/Bilder-Pictures/SAFLAX-",'Basis-Tabelle-Samen'!T119,"-",'Basis-Tabelle-Samen'!J119,"-cultivation-set-maltese.jpg")),
IF($C$1="Niederländisch - NL",HYPERLINK(CONCATENATE("https://www.saflax.de/0-WVK-Retail/Bilder-Pictures/SAFLAX-",'Basis-Tabelle-Samen'!T119,"-",'Basis-Tabelle-Samen'!J119,"-cultivation-set-dutch.jpg")),
IF($C$1="Norwegisch - NO",HYPERLINK(CONCATENATE("https://www.saflax.de/0-WVK-Retail/Bilder-Pictures/SAFLAX-",'Basis-Tabelle-Samen'!T119,"-",'Basis-Tabelle-Samen'!J119,"-cultivation-set-nowegian.jpg")),
IF($C$1="Polnisch - PL",HYPERLINK(CONCATENATE("https://www.saflax.de/0-WVK-Retail/Bilder-Pictures/SAFLAX-",'Basis-Tabelle-Samen'!T119,"-",'Basis-Tabelle-Samen'!J119,"-cultivation-set-polish.jpg")),
IF($C$1="Portugiesisch - PT",HYPERLINK(CONCATENATE("https://www.saflax.de/0-WVK-Retail/Bilder-Pictures/SAFLAX-",'Basis-Tabelle-Samen'!T119,"-",'Basis-Tabelle-Samen'!J119,"-cultivation-set-portuguese.jpg")),
IF($C$1="Rumänisch - RO",HYPERLINK(CONCATENATE("https://www.saflax.de/0-WVK-Retail/Bilder-Pictures/SAFLAX-",'Basis-Tabelle-Samen'!T119,"-",'Basis-Tabelle-Samen'!J119,"-cultivation-set-romanian.jpg")),
IF($C$1="Schwedisch - SE",HYPERLINK(CONCATENATE("https://www.saflax.de/0-WVK-Retail/Bilder-Pictures/SAFLAX-",'Basis-Tabelle-Samen'!T119,"-",'Basis-Tabelle-Samen'!J119,"-cultivation-set-swedish.jpg")),
IF($C$1="Slowakisch - SK",HYPERLINK(CONCATENATE("https://www.saflax.de/0-WVK-Retail/Bilder-Pictures/SAFLAX-",'Basis-Tabelle-Samen'!T119,"-",'Basis-Tabelle-Samen'!J119,"-cultivation-set-slovak.jpg")),
IF($C$1="Slowenisch - SI",HYPERLINK(CONCATENATE("https://www.saflax.de/0-WVK-Retail/Bilder-Pictures/SAFLAX-",'Basis-Tabelle-Samen'!T119,"-",'Basis-Tabelle-Samen'!J119,"-cultivation-set-slovenian.jpg")),
IF($C$1="Spanisch - ES",HYPERLINK(CONCATENATE("https://www.saflax.de/0-WVK-Retail/Bilder-Pictures/SAFLAX-",'Basis-Tabelle-Samen'!T119,"-",'Basis-Tabelle-Samen'!J119,"-cultivation-set-spanish.jpg")),
IF($C$1="Tschechisch - CZ",HYPERLINK(CONCATENATE("https://www.saflax.de/0-WVK-Retail/Bilder-Pictures/SAFLAX-",'Basis-Tabelle-Samen'!T119,"-",'Basis-Tabelle-Samen'!J119,"-cultivation-set-czech.jpg")),
IF($C$1="Türkisch - TR",HYPERLINK(CONCATENATE("https://www.saflax.de/0-WVK-Retail/Bilder-Pictures/SAFLAX-",'Basis-Tabelle-Samen'!T119,"-",'Basis-Tabelle-Samen'!J119,"-cultivation-set-turkish.jpg")),
IF($C$1="Ungarisch - HU",HYPERLINK(CONCATENATE("https://www.saflax.de/0-WVK-Retail/Bilder-Pictures/SAFLAX-",'Basis-Tabelle-Samen'!T119,"-",'Basis-Tabelle-Samen'!J119,"-cultivation-set-hungarian.jpg")),
" ACHTUNG")))))))))))))))))))))))))))))</f>
        <v>https://www.saflax.de/0-WVK-Retail/Bilder-Pictures/SAFLAX-35801-nelumbo-nucifera-cultivation-set-english.jpg</v>
      </c>
      <c r="AQ74" s="330" t="str">
        <f>IF(L74&lt;1,"",
IF($C$1="Bulgarisch - BG",HYPERLINK(CONCATENATE("https://www.saflax.de/0-WVK-Retail/Bilder-Pictures/SAFLAX-",'Basis-Tabelle-Samen'!W119,"-",'Basis-Tabelle-Samen'!J119,"-garden-in-the-bag-bulgarian.jpg")),
IF($C$1="Dänisch - DK",HYPERLINK(CONCATENATE("https://www.saflax.de/0-WVK-Retail/Bilder-Pictures/SAFLAX-",'Basis-Tabelle-Samen'!W119,"-",'Basis-Tabelle-Samen'!J119,"-garden-in-the-bag-danish.jpg")),
IF($C$1="Deutsch - DE",HYPERLINK(CONCATENATE("https://www.saflax.de/0-WVK-Retail/Bilder-Pictures/SAFLAX-",'Basis-Tabelle-Samen'!W119,"-",'Basis-Tabelle-Samen'!J119,"-garden-in-the-bag-german.jpg")),
IF($C$1="Englisch - UK",HYPERLINK(CONCATENATE("https://www.saflax.de/0-WVK-Retail/Bilder-Pictures/SAFLAX-",'Basis-Tabelle-Samen'!W119,"-",'Basis-Tabelle-Samen'!J119,"-garden-in-the-bag-english.jpg")),
IF($C$1="Estnisch - EE",HYPERLINK(CONCATENATE("https://www.saflax.de/0-WVK-Retail/Bilder-Pictures/SAFLAX-",'Basis-Tabelle-Samen'!W119,"-",'Basis-Tabelle-Samen'!J119,"-garden-in-the-bag-estonian.jpg")),
IF($C$1="Finnisch - FI",HYPERLINK(CONCATENATE("https://www.saflax.de/0-WVK-Retail/Bilder-Pictures/SAFLAX-",'Basis-Tabelle-Samen'!W119,"-",'Basis-Tabelle-Samen'!J119,"-garden-in-the-bag-finnish.jpg")),
IF($C$1="Französisch - FR",HYPERLINK(CONCATENATE("https://www.saflax.de/0-WVK-Retail/Bilder-Pictures/SAFLAX-",'Basis-Tabelle-Samen'!W119,"-",'Basis-Tabelle-Samen'!J119,"-garden-in-the-bag-french.jpg")),
IF($C$1="Griechisch - GR",HYPERLINK(CONCATENATE("https://www.saflax.de/0-WVK-Retail/Bilder-Pictures/SAFLAX-",'Basis-Tabelle-Samen'!W119,"-",'Basis-Tabelle-Samen'!J119,"-garden-in-the-bag-greek.jpg")),
IF($C$1="Irisch - IE",HYPERLINK(CONCATENATE("https://www.saflax.de/0-WVK-Retail/Bilder-Pictures/SAFLAX-",'Basis-Tabelle-Samen'!W119,"-",'Basis-Tabelle-Samen'!J119,"-garden-in-the-bag-irish.jpg")),
IF($C$1="Isländisch - IS",HYPERLINK(CONCATENATE("https://www.saflax.de/0-WVK-Retail/Bilder-Pictures/SAFLAX-",'Basis-Tabelle-Samen'!W119,"-",'Basis-Tabelle-Samen'!J119,"-garden-in-the-bag-icelandic.jpg")),
IF($C$1="Italienisch - IT",HYPERLINK(CONCATENATE("https://www.saflax.de/0-WVK-Retail/Bilder-Pictures/SAFLAX-",'Basis-Tabelle-Samen'!W119,"-",'Basis-Tabelle-Samen'!J119,"-garden-in-the-bag-italian.jpg")),
IF($C$1="Japanisch - JP",HYPERLINK(CONCATENATE("https://www.saflax.de/0-WVK-Retail/Bilder-Pictures/SAFLAX-",'Basis-Tabelle-Samen'!W119,"-",'Basis-Tabelle-Samen'!J119,"-garden-in-the-bag-japanese.jpg")),
IF($C$1="Kroatisch - HR",HYPERLINK(CONCATENATE("https://www.saflax.de/0-WVK-Retail/Bilder-Pictures/SAFLAX-",'Basis-Tabelle-Samen'!W119,"-",'Basis-Tabelle-Samen'!J119,"-garden-in-the-bag-croatian.jpg")),
IF($C$1="Lettisch - LV",HYPERLINK(CONCATENATE("https://www.saflax.de/0-WVK-Retail/Bilder-Pictures/SAFLAX-",'Basis-Tabelle-Samen'!W119,"-",'Basis-Tabelle-Samen'!J119,"-garden-in-the-bag-latvian.jpg")),
IF($C$1="Litauisch - LT",HYPERLINK(CONCATENATE("https://www.saflax.de/0-WVK-Retail/Bilder-Pictures/SAFLAX-",'Basis-Tabelle-Samen'!W119,"-",'Basis-Tabelle-Samen'!J119,"-garden-in-the-bag-lithuanian.jpg")),
IF($C$1="Maltesisch - MT",HYPERLINK(CONCATENATE("https://www.saflax.de/0-WVK-Retail/Bilder-Pictures/SAFLAX-",'Basis-Tabelle-Samen'!W119,"-",'Basis-Tabelle-Samen'!J119,"-garden-in-the-bag-maltese.jpg")),
IF($C$1="Niederländisch - NL",HYPERLINK(CONCATENATE("https://www.saflax.de/0-WVK-Retail/Bilder-Pictures/SAFLAX-",'Basis-Tabelle-Samen'!W119,"-",'Basis-Tabelle-Samen'!J119,"-garden-in-the-bag-dutch.jpg")),
IF($C$1="Norwegisch - NO",HYPERLINK(CONCATENATE("https://www.saflax.de/0-WVK-Retail/Bilder-Pictures/SAFLAX-",'Basis-Tabelle-Samen'!W119,"-",'Basis-Tabelle-Samen'!J119,"-garden-in-the-bag-nowegian.jpg")),
IF($C$1="Polnisch - PL",HYPERLINK(CONCATENATE("https://www.saflax.de/0-WVK-Retail/Bilder-Pictures/SAFLAX-",'Basis-Tabelle-Samen'!W119,"-",'Basis-Tabelle-Samen'!J119,"-garden-in-the-bag-polish.jpg")),
IF($C$1="Portugiesisch - PT",HYPERLINK(CONCATENATE("https://www.saflax.de/0-WVK-Retail/Bilder-Pictures/SAFLAX-",'Basis-Tabelle-Samen'!W119,"-",'Basis-Tabelle-Samen'!J119,"-garden-in-the-bag-portuguese.jpg")),
IF($C$1="Rumänisch - RO",HYPERLINK(CONCATENATE("https://www.saflax.de/0-WVK-Retail/Bilder-Pictures/SAFLAX-",'Basis-Tabelle-Samen'!W119,"-",'Basis-Tabelle-Samen'!J119,"-garden-in-the-bag-romanian.jpg")),
IF($C$1="Schwedisch - SE",HYPERLINK(CONCATENATE("https://www.saflax.de/0-WVK-Retail/Bilder-Pictures/SAFLAX-",'Basis-Tabelle-Samen'!W119,"-",'Basis-Tabelle-Samen'!J119,"-garden-in-the-bag-swedish.jpg")),
IF($C$1="Slowakisch - SK",HYPERLINK(CONCATENATE("https://www.saflax.de/0-WVK-Retail/Bilder-Pictures/SAFLAX-",'Basis-Tabelle-Samen'!W119,"-",'Basis-Tabelle-Samen'!J119,"-garden-in-the-bag-slovak.jpg")),
IF($C$1="Slowenisch - SI",HYPERLINK(CONCATENATE("https://www.saflax.de/0-WVK-Retail/Bilder-Pictures/SAFLAX-",'Basis-Tabelle-Samen'!W119,"-",'Basis-Tabelle-Samen'!J119,"-garden-in-the-bag-slovenian.jpg")),
IF($C$1="Spanisch - ES",HYPERLINK(CONCATENATE("https://www.saflax.de/0-WVK-Retail/Bilder-Pictures/SAFLAX-",'Basis-Tabelle-Samen'!W119,"-",'Basis-Tabelle-Samen'!J119,"-garden-in-the-bag-spanish.jpg")),
IF($C$1="Tschechisch - CZ",HYPERLINK(CONCATENATE("https://www.saflax.de/0-WVK-Retail/Bilder-Pictures/SAFLAX-",'Basis-Tabelle-Samen'!W119,"-",'Basis-Tabelle-Samen'!J119,"-garden-in-the-bag-czech.jpg")),
IF($C$1="Türkisch - TR",HYPERLINK(CONCATENATE("https://www.saflax.de/0-WVK-Retail/Bilder-Pictures/SAFLAX-",'Basis-Tabelle-Samen'!W119,"-",'Basis-Tabelle-Samen'!J119,"-garden-in-the-bag-turkish.jpg")),
IF($C$1="Ungarisch - HU",HYPERLINK(CONCATENATE("https://www.saflax.de/0-WVK-Retail/Bilder-Pictures/SAFLAX-",'Basis-Tabelle-Samen'!W119,"-",'Basis-Tabelle-Samen'!J119,"-garden-in-the-bag-hungarian.jpg")),
" ACHTUNG")))))))))))))))))))))))))))))</f>
        <v>https://www.saflax.de/0-WVK-Retail/Bilder-Pictures/SAFLAX-65801-nelumbo-nucifera-garden-in-the-bag-english.jpg</v>
      </c>
    </row>
    <row r="75" spans="1:43" ht="17.100000000000001" customHeight="1" x14ac:dyDescent="0.2">
      <c r="A75" s="318" t="str">
        <f>IF('Basis-Tabelle-Samen'!A104="","",IF($C$1="Deutsch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75" s="319" t="str">
        <f>'Basis-Tabelle-Samen'!I104</f>
        <v>Solanum mammosum</v>
      </c>
      <c r="C75" s="316" t="str">
        <f>IF($C$1="Bulgarisch - BG",'Basis-Tabelle-Samen'!Z104,
IF($C$1="Dänisch - DK",'Basis-Tabelle-Samen'!AA104,
IF($C$1="Deutsch - DE",'Basis-Tabelle-Samen'!AB104,
IF($C$1="Englisch - UK",'Basis-Tabelle-Samen'!AC104,
IF($C$1="Estnisch - EE",'Basis-Tabelle-Samen'!AD104,
IF($C$1="Finnisch - FI",'Basis-Tabelle-Samen'!AE104,
IF($C$1="Französisch - FR",'Basis-Tabelle-Samen'!AF104,
IF($C$1="Griechisch - GR",'Basis-Tabelle-Samen'!AG104,
IF($C$1="Irisch - IE",'Basis-Tabelle-Samen'!AH104,
IF($C$1="Isländisch - IS",'Basis-Tabelle-Samen'!AI104,
IF($C$1="Italienisch - IT",'Basis-Tabelle-Samen'!AJ104,
IF($C$1="Japanisch - JP",'Basis-Tabelle-Samen'!AK104,
IF($C$1="Kroatisch - HR",'Basis-Tabelle-Samen'!AL104,
IF($C$1="Lettisch - LV",'Basis-Tabelle-Samen'!AM104,
IF($C$1="Litauisch - LT",'Basis-Tabelle-Samen'!AN104,
IF($C$1="Maltesisch - MT",'Basis-Tabelle-Samen'!AO104,
IF($C$1="Niederländisch - NL",'Basis-Tabelle-Samen'!AP104,
IF($C$1="Norwegisch - NO",'Basis-Tabelle-Samen'!AQ104,
IF($C$1="Polnisch - PL",'Basis-Tabelle-Samen'!AR104,
IF($C$1="Portugiesisch - PT",'Basis-Tabelle-Samen'!AS104,
IF($C$1="Rumänisch - RO",'Basis-Tabelle-Samen'!AT104,
IF($C$1="Schwedisch - SE",'Basis-Tabelle-Samen'!AU104,
IF($C$1="Slowakisch - SK",'Basis-Tabelle-Samen'!AV104,
IF($C$1="Slowenisch - SI",'Basis-Tabelle-Samen'!AW104,
IF($C$1="Spanisch - ES",'Basis-Tabelle-Samen'!AX104,
IF($C$1="Tschechisch - CZ",'Basis-Tabelle-Samen'!AY104,
IF($C$1="Türkisch - TR",'Basis-Tabelle-Samen'!AZ104,
IF($C$1="Ungarisch - HU",'Basis-Tabelle-Samen'!BA104,
" ACHTUNG"))))))))))))))))))))))))))))</f>
        <v>Love Apple / Nipplefruit</v>
      </c>
      <c r="D75" s="320">
        <f>'Basis-Tabelle-Samen'!F104</f>
        <v>10</v>
      </c>
      <c r="E75" s="321" t="str">
        <f>'Basis-Tabelle-Samen'!H104</f>
        <v>7 %</v>
      </c>
      <c r="F75" s="322" t="str">
        <f>IF('Basis-Tabelle-Samen'!G104="","",'Basis-Tabelle-Samen'!G104)</f>
        <v>01</v>
      </c>
      <c r="G75" s="320">
        <f>'Basis-Tabelle-Samen'!C104</f>
        <v>13166</v>
      </c>
      <c r="H75" s="323">
        <f>'Basis-Tabelle-Samen'!D104</f>
        <v>4055473131665</v>
      </c>
      <c r="I75" s="324">
        <f>'Basis-Tabelle-Samen'!E104</f>
        <v>1.85</v>
      </c>
      <c r="J75" s="325">
        <f t="shared" si="1"/>
        <v>12</v>
      </c>
      <c r="K75" s="326">
        <f>'Basis-Tabelle-Samen'!K104</f>
        <v>73166</v>
      </c>
      <c r="L75" s="323">
        <f>'Basis-Tabelle-Samen'!L104</f>
        <v>4055473731667</v>
      </c>
      <c r="M75" s="324">
        <f>'Basis-Tabelle-Samen'!M104</f>
        <v>2.4500000000000002</v>
      </c>
      <c r="N75" s="326">
        <f>IF(K75&lt;1,"",'3'!$I$15)</f>
        <v>15</v>
      </c>
      <c r="O75" s="327">
        <f>IF(K75&lt;1,"",'3'!$J$11)</f>
        <v>90</v>
      </c>
      <c r="P75" s="326">
        <f>'Basis-Tabelle-Samen'!N104</f>
        <v>83166</v>
      </c>
      <c r="Q75" s="323">
        <f>'Basis-Tabelle-Samen'!O104</f>
        <v>4055473831664</v>
      </c>
      <c r="R75" s="328">
        <f>'Basis-Tabelle-Samen'!P104</f>
        <v>3.75</v>
      </c>
      <c r="S75" s="326">
        <f>IF(R75&lt;1,"",'3'!$M$15)</f>
        <v>18</v>
      </c>
      <c r="T75" s="327">
        <f>IF(R75&lt;1,"",'3'!$N$11)</f>
        <v>72</v>
      </c>
      <c r="U75" s="326">
        <f>'Basis-Tabelle-Samen'!Q104</f>
        <v>53166</v>
      </c>
      <c r="V75" s="323">
        <f>'Basis-Tabelle-Samen'!R104</f>
        <v>4055473531663</v>
      </c>
      <c r="W75" s="324">
        <f>'Basis-Tabelle-Samen'!S104</f>
        <v>4.95</v>
      </c>
      <c r="X75" s="326">
        <f>IF(U75&lt;1,"",'3'!$Q$15)</f>
        <v>6</v>
      </c>
      <c r="Y75" s="327">
        <f>IF(U75&lt;1,"",'3'!$R$11)</f>
        <v>24</v>
      </c>
      <c r="Z75" s="326">
        <f>'Basis-Tabelle-Samen'!T104</f>
        <v>33166</v>
      </c>
      <c r="AA75" s="323">
        <f>'Basis-Tabelle-Samen'!U104</f>
        <v>4055473331669</v>
      </c>
      <c r="AB75" s="324">
        <f>'Basis-Tabelle-Samen'!V104</f>
        <v>6.75</v>
      </c>
      <c r="AC75" s="326">
        <f>IF(Z75&lt;1,"",'3'!$U$15)</f>
        <v>6</v>
      </c>
      <c r="AD75" s="327">
        <f>IF(Z75&lt;1,"",'3'!$V$11)</f>
        <v>24</v>
      </c>
      <c r="AE75" s="326">
        <f>'Basis-Tabelle-Samen'!W104</f>
        <v>63166</v>
      </c>
      <c r="AF75" s="323">
        <f>'Basis-Tabelle-Samen'!X104</f>
        <v>4055473631660</v>
      </c>
      <c r="AG75" s="324">
        <f>'Basis-Tabelle-Samen'!Y104</f>
        <v>2.95</v>
      </c>
      <c r="AH75" s="326">
        <f>IF(AE75&lt;1,"",'3'!$Y$15)</f>
        <v>8</v>
      </c>
      <c r="AI75" s="327">
        <f>IF(AE75&lt;1,"",'3'!$Z$11)</f>
        <v>64</v>
      </c>
      <c r="AJ75" s="315"/>
      <c r="AK75" s="316" t="str">
        <f>IF(G75&lt;1,"",
IF($C$1="Bulgarisch - BG",HYPERLINK(CONCATENATE("https://www.saflax.de/0-WVK-Retail/Bilder-Pictures/SAFLAX-",'Basis-Tabelle-Samen'!C104,"-",'Basis-Tabelle-Samen'!J104,"-seed-package-front-cr-bulgarian.jpg")),
IF($C$1="Dänisch - DK",HYPERLINK(CONCATENATE("https://www.saflax.de/0-WVK-Retail/Bilder-Pictures/SAFLAX-",'Basis-Tabelle-Samen'!C104,"-",'Basis-Tabelle-Samen'!J104,"-seed-package-front-cr-danish.jpg")),
IF($C$1="Deutsch - DE",HYPERLINK(CONCATENATE("https://www.saflax.de/0-WVK-Retail/Bilder-Pictures/SAFLAX-",'Basis-Tabelle-Samen'!C104,"-",'Basis-Tabelle-Samen'!J104,"-seed-package-front-cr-german.jpg")),
IF($C$1="Englisch - UK",HYPERLINK(CONCATENATE("https://www.saflax.de/0-WVK-Retail/Bilder-Pictures/SAFLAX-",'Basis-Tabelle-Samen'!C104,"-",'Basis-Tabelle-Samen'!J104,"-seed-package-front-cr-english.jpg")),
IF($C$1="Estnisch - EE",HYPERLINK(CONCATENATE("https://www.saflax.de/0-WVK-Retail/Bilder-Pictures/SAFLAX-",'Basis-Tabelle-Samen'!C104,"-",'Basis-Tabelle-Samen'!J104,"-seed-package-front-cr-estonian.jpg")),
IF($C$1="Finnisch - FI",HYPERLINK(CONCATENATE("https://www.saflax.de/0-WVK-Retail/Bilder-Pictures/SAFLAX-",'Basis-Tabelle-Samen'!C104,"-",'Basis-Tabelle-Samen'!J104,"-seed-package-front-cr-finnish.jpg")),
IF($C$1="Französisch - FR",HYPERLINK(CONCATENATE("https://www.saflax.de/0-WVK-Retail/Bilder-Pictures/SAFLAX-",'Basis-Tabelle-Samen'!C104,"-",'Basis-Tabelle-Samen'!J104,"-seed-package-front-cr-french.jpg")),
IF($C$1="Griechisch - GR",HYPERLINK(CONCATENATE("https://www.saflax.de/0-WVK-Retail/Bilder-Pictures/SAFLAX-",'Basis-Tabelle-Samen'!C104,"-",'Basis-Tabelle-Samen'!J104,"-seed-package-front-cr-greek.jpg")),
IF($C$1="Irisch - IE",HYPERLINK(CONCATENATE("https://www.saflax.de/0-WVK-Retail/Bilder-Pictures/SAFLAX-",'Basis-Tabelle-Samen'!C104,"-",'Basis-Tabelle-Samen'!J104,"-seed-package-front-cr-irish.jpg")),
IF($C$1="Isländisch - IS",HYPERLINK(CONCATENATE("https://www.saflax.de/0-WVK-Retail/Bilder-Pictures/SAFLAX-",'Basis-Tabelle-Samen'!C104,"-",'Basis-Tabelle-Samen'!J104,"-seed-package-front-cr-icelandic.jpg")),
IF($C$1="Italienisch - IT",HYPERLINK(CONCATENATE("https://www.saflax.de/0-WVK-Retail/Bilder-Pictures/SAFLAX-",'Basis-Tabelle-Samen'!C104,"-",'Basis-Tabelle-Samen'!J104,"-seed-package-front-cr-italian.jpg")),
IF($C$1="Japanisch - JP",HYPERLINK(CONCATENATE("https://www.saflax.de/0-WVK-Retail/Bilder-Pictures/SAFLAX-",'Basis-Tabelle-Samen'!C104,"-",'Basis-Tabelle-Samen'!J104,"-seed-package-front-cr-japanese.jpg")),
IF($C$1="Kroatisch - HR",HYPERLINK(CONCATENATE("https://www.saflax.de/0-WVK-Retail/Bilder-Pictures/SAFLAX-",'Basis-Tabelle-Samen'!C104,"-",'Basis-Tabelle-Samen'!J104,"-seed-package-front-cr-croatian.jpg")),
IF($C$1="Lettisch - LV",HYPERLINK(CONCATENATE("https://www.saflax.de/0-WVK-Retail/Bilder-Pictures/SAFLAX-",'Basis-Tabelle-Samen'!C104,"-",'Basis-Tabelle-Samen'!J104,"-seed-package-front-cr-latvian.jpg")),
IF($C$1="Litauisch - LT",HYPERLINK(CONCATENATE("https://www.saflax.de/0-WVK-Retail/Bilder-Pictures/SAFLAX-",'Basis-Tabelle-Samen'!C104,"-",'Basis-Tabelle-Samen'!J104,"-seed-package-front-cr-lithuanian.jpg")),
IF($C$1="Maltesisch - MT",HYPERLINK(CONCATENATE("https://www.saflax.de/0-WVK-Retail/Bilder-Pictures/SAFLAX-",'Basis-Tabelle-Samen'!C104,"-",'Basis-Tabelle-Samen'!J104,"-seed-package-front-cr-maltese.jpg")),
IF($C$1="Niederländisch - NL",HYPERLINK(CONCATENATE("https://www.saflax.de/0-WVK-Retail/Bilder-Pictures/SAFLAX-",'Basis-Tabelle-Samen'!C104,"-",'Basis-Tabelle-Samen'!J104,"-seed-package-front-cr-dutch.jpg")),
IF($C$1="Norwegisch - NO",HYPERLINK(CONCATENATE("https://www.saflax.de/0-WVK-Retail/Bilder-Pictures/SAFLAX-",'Basis-Tabelle-Samen'!C104,"-",'Basis-Tabelle-Samen'!J104,"-seed-package-front-cr-nowegian.jpg")),
IF($C$1="Polnisch - PL",HYPERLINK(CONCATENATE("https://www.saflax.de/0-WVK-Retail/Bilder-Pictures/SAFLAX-",'Basis-Tabelle-Samen'!C104,"-",'Basis-Tabelle-Samen'!J104,"-seed-package-front-cr-polish.jpg")),
IF($C$1="Portugiesisch - PT",HYPERLINK(CONCATENATE("https://www.saflax.de/0-WVK-Retail/Bilder-Pictures/SAFLAX-",'Basis-Tabelle-Samen'!C104,"-",'Basis-Tabelle-Samen'!J104,"-seed-package-front-cr-portuguese.jpg")),
IF($C$1="Rumänisch - RO",HYPERLINK(CONCATENATE("https://www.saflax.de/0-WVK-Retail/Bilder-Pictures/SAFLAX-",'Basis-Tabelle-Samen'!C104,"-",'Basis-Tabelle-Samen'!J104,"-seed-package-front-cr-romanian.jpg")),
IF($C$1="Schwedisch - SE",HYPERLINK(CONCATENATE("https://www.saflax.de/0-WVK-Retail/Bilder-Pictures/SAFLAX-",'Basis-Tabelle-Samen'!C104,"-",'Basis-Tabelle-Samen'!J104,"-seed-package-front-cr-swedish.jpg")),
IF($C$1="Slowakisch - SK",HYPERLINK(CONCATENATE("https://www.saflax.de/0-WVK-Retail/Bilder-Pictures/SAFLAX-",'Basis-Tabelle-Samen'!C104,"-",'Basis-Tabelle-Samen'!J104,"-seed-package-front-cr-slovak.jpg")),
IF($C$1="Slowenisch - SI",HYPERLINK(CONCATENATE("https://www.saflax.de/0-WVK-Retail/Bilder-Pictures/SAFLAX-",'Basis-Tabelle-Samen'!C104,"-",'Basis-Tabelle-Samen'!J104,"-seed-package-front-cr-slovenian.jpg")),
IF($C$1="Spanisch - ES",HYPERLINK(CONCATENATE("https://www.saflax.de/0-WVK-Retail/Bilder-Pictures/SAFLAX-",'Basis-Tabelle-Samen'!C104,"-",'Basis-Tabelle-Samen'!J104,"-seed-package-front-cr-spanish.jpg")),
IF($C$1="Tschechisch - CZ",HYPERLINK(CONCATENATE("https://www.saflax.de/0-WVK-Retail/Bilder-Pictures/SAFLAX-",'Basis-Tabelle-Samen'!C104,"-",'Basis-Tabelle-Samen'!J104,"-seed-package-front-cr-czech.jpg")),
IF($C$1="Türkisch - TR",HYPERLINK(CONCATENATE("https://www.saflax.de/0-WVK-Retail/Bilder-Pictures/SAFLAX-",'Basis-Tabelle-Samen'!C104,"-",'Basis-Tabelle-Samen'!J104,"-seed-package-front-cr-turkish.jpg")),
IF($C$1="Ungarisch - HU",HYPERLINK(CONCATENATE("https://www.saflax.de/0-WVK-Retail/Bilder-Pictures/SAFLAX-",'Basis-Tabelle-Samen'!C104,"-",'Basis-Tabelle-Samen'!J104,"-seed-package-front-cr-hungarian.jpg")),
" ACHTUNG")))))))))))))))))))))))))))))</f>
        <v>https://www.saflax.de/0-WVK-Retail/Bilder-Pictures/SAFLAX-13166-solanum-mammosum-seed-package-front-cr-english.jpg</v>
      </c>
      <c r="AL75" s="330" t="str">
        <f>IF(G75&lt;1,"",
IF($C$1="Bulgarisch - BG",HYPERLINK(CONCATENATE("https://www.saflax.de/0-WVK-Retail/Bilder-Pictures/SAFLAX-",'Basis-Tabelle-Samen'!C104,"-",'Basis-Tabelle-Samen'!J104,"-seed-package-back-cr-bulgarian.jpg")),
IF($C$1="Dänisch - DK",HYPERLINK(CONCATENATE("https://www.saflax.de/0-WVK-Retail/Bilder-Pictures/SAFLAX-",'Basis-Tabelle-Samen'!C104,"-",'Basis-Tabelle-Samen'!J104,"-seed-package-back-cr-danish.jpg")),
IF($C$1="Deutsch - DE",HYPERLINK(CONCATENATE("https://www.saflax.de/0-WVK-Retail/Bilder-Pictures/SAFLAX-",'Basis-Tabelle-Samen'!C104,"-",'Basis-Tabelle-Samen'!J104,"-seed-package-back-cr-german.jpg")),
IF($C$1="Englisch - UK",HYPERLINK(CONCATENATE("https://www.saflax.de/0-WVK-Retail/Bilder-Pictures/SAFLAX-",'Basis-Tabelle-Samen'!C104,"-",'Basis-Tabelle-Samen'!J104,"-seed-package-back-cr-english.jpg")),
IF($C$1="Estnisch - EE",HYPERLINK(CONCATENATE("https://www.saflax.de/0-WVK-Retail/Bilder-Pictures/SAFLAX-",'Basis-Tabelle-Samen'!C104,"-",'Basis-Tabelle-Samen'!J104,"-seed-package-back-cr-estonian.jpg")),
IF($C$1="Finnisch - FI",HYPERLINK(CONCATENATE("https://www.saflax.de/0-WVK-Retail/Bilder-Pictures/SAFLAX-",'Basis-Tabelle-Samen'!C104,"-",'Basis-Tabelle-Samen'!J104,"-seed-package-back-cr-finnish.jpg")),
IF($C$1="Französisch - FR",HYPERLINK(CONCATENATE("https://www.saflax.de/0-WVK-Retail/Bilder-Pictures/SAFLAX-",'Basis-Tabelle-Samen'!C104,"-",'Basis-Tabelle-Samen'!J104,"-seed-package-back-cr-french.jpg")),
IF($C$1="Griechisch - GR",HYPERLINK(CONCATENATE("https://www.saflax.de/0-WVK-Retail/Bilder-Pictures/SAFLAX-",'Basis-Tabelle-Samen'!C104,"-",'Basis-Tabelle-Samen'!J104,"-seed-package-back-cr-greek.jpg")),
IF($C$1="Irisch - IE",HYPERLINK(CONCATENATE("https://www.saflax.de/0-WVK-Retail/Bilder-Pictures/SAFLAX-",'Basis-Tabelle-Samen'!C104,"-",'Basis-Tabelle-Samen'!J104,"-seed-package-back-cr-irish.jpg")),
IF($C$1="Isländisch - IS",HYPERLINK(CONCATENATE("https://www.saflax.de/0-WVK-Retail/Bilder-Pictures/SAFLAX-",'Basis-Tabelle-Samen'!C104,"-",'Basis-Tabelle-Samen'!J104,"-seed-package-back-cr-icelandic.jpg")),
IF($C$1="Italienisch - IT",HYPERLINK(CONCATENATE("https://www.saflax.de/0-WVK-Retail/Bilder-Pictures/SAFLAX-",'Basis-Tabelle-Samen'!C104,"-",'Basis-Tabelle-Samen'!J104,"-seed-package-back-cr-italian.jpg")),
IF($C$1="Japanisch - JP",HYPERLINK(CONCATENATE("https://www.saflax.de/0-WVK-Retail/Bilder-Pictures/SAFLAX-",'Basis-Tabelle-Samen'!C104,"-",'Basis-Tabelle-Samen'!J104,"-seed-package-back-cr-japanese.jpg")),
IF($C$1="Kroatisch - HR",HYPERLINK(CONCATENATE("https://www.saflax.de/0-WVK-Retail/Bilder-Pictures/SAFLAX-",'Basis-Tabelle-Samen'!C104,"-",'Basis-Tabelle-Samen'!J104,"-seed-package-back-cr-croatian.jpg")),
IF($C$1="Lettisch - LV",HYPERLINK(CONCATENATE("https://www.saflax.de/0-WVK-Retail/Bilder-Pictures/SAFLAX-",'Basis-Tabelle-Samen'!C104,"-",'Basis-Tabelle-Samen'!J104,"-seed-package-back-cr-latvian.jpg")),
IF($C$1="Litauisch - LT",HYPERLINK(CONCATENATE("https://www.saflax.de/0-WVK-Retail/Bilder-Pictures/SAFLAX-",'Basis-Tabelle-Samen'!C104,"-",'Basis-Tabelle-Samen'!J104,"-seed-package-back-cr-lithuanian.jpg")),
IF($C$1="Maltesisch - MT",HYPERLINK(CONCATENATE("https://www.saflax.de/0-WVK-Retail/Bilder-Pictures/SAFLAX-",'Basis-Tabelle-Samen'!C104,"-",'Basis-Tabelle-Samen'!J104,"-seed-package-back-cr-maltese.jpg")),
IF($C$1="Niederländisch - NL",HYPERLINK(CONCATENATE("https://www.saflax.de/0-WVK-Retail/Bilder-Pictures/SAFLAX-",'Basis-Tabelle-Samen'!C104,"-",'Basis-Tabelle-Samen'!J104,"-seed-package-back-cr-dutch.jpg")),
IF($C$1="Norwegisch - NO",HYPERLINK(CONCATENATE("https://www.saflax.de/0-WVK-Retail/Bilder-Pictures/SAFLAX-",'Basis-Tabelle-Samen'!C104,"-",'Basis-Tabelle-Samen'!J104,"-seed-package-back-cr-nowegian.jpg")),
IF($C$1="Polnisch - PL",HYPERLINK(CONCATENATE("https://www.saflax.de/0-WVK-Retail/Bilder-Pictures/SAFLAX-",'Basis-Tabelle-Samen'!C104,"-",'Basis-Tabelle-Samen'!J104,"-seed-package-back-cr-polish.jpg")),
IF($C$1="Portugiesisch - PT",HYPERLINK(CONCATENATE("https://www.saflax.de/0-WVK-Retail/Bilder-Pictures/SAFLAX-",'Basis-Tabelle-Samen'!C104,"-",'Basis-Tabelle-Samen'!J104,"-seed-package-back-cr-portuguese.jpg")),
IF($C$1="Rumänisch - RO",HYPERLINK(CONCATENATE("https://www.saflax.de/0-WVK-Retail/Bilder-Pictures/SAFLAX-",'Basis-Tabelle-Samen'!C104,"-",'Basis-Tabelle-Samen'!J104,"-seed-package-back-cr-romanian.jpg")),
IF($C$1="Schwedisch - SE",HYPERLINK(CONCATENATE("https://www.saflax.de/0-WVK-Retail/Bilder-Pictures/SAFLAX-",'Basis-Tabelle-Samen'!C104,"-",'Basis-Tabelle-Samen'!J104,"-seed-package-back-cr-swedish.jpg")),
IF($C$1="Slowakisch - SK",HYPERLINK(CONCATENATE("https://www.saflax.de/0-WVK-Retail/Bilder-Pictures/SAFLAX-",'Basis-Tabelle-Samen'!C104,"-",'Basis-Tabelle-Samen'!J104,"-seed-package-back-cr-slovak.jpg")),
IF($C$1="Slowenisch - SI",HYPERLINK(CONCATENATE("https://www.saflax.de/0-WVK-Retail/Bilder-Pictures/SAFLAX-",'Basis-Tabelle-Samen'!C104,"-",'Basis-Tabelle-Samen'!J104,"-seed-package-back-cr-slovenian.jpg")),
IF($C$1="Spanisch - ES",HYPERLINK(CONCATENATE("https://www.saflax.de/0-WVK-Retail/Bilder-Pictures/SAFLAX-",'Basis-Tabelle-Samen'!C104,"-",'Basis-Tabelle-Samen'!J104,"-seed-package-back-cr-spanish.jpg")),
IF($C$1="Tschechisch - CZ",HYPERLINK(CONCATENATE("https://www.saflax.de/0-WVK-Retail/Bilder-Pictures/SAFLAX-",'Basis-Tabelle-Samen'!C104,"-",'Basis-Tabelle-Samen'!J104,"-seed-package-back-cr-czech.jpg")),
IF($C$1="Türkisch - TR",HYPERLINK(CONCATENATE("https://www.saflax.de/0-WVK-Retail/Bilder-Pictures/SAFLAX-",'Basis-Tabelle-Samen'!C104,"-",'Basis-Tabelle-Samen'!J104,"-seed-package-back-cr-turkish.jpg")),
IF($C$1="Ungarisch - HU",HYPERLINK(CONCATENATE("https://www.saflax.de/0-WVK-Retail/Bilder-Pictures/SAFLAX-",'Basis-Tabelle-Samen'!C104,"-",'Basis-Tabelle-Samen'!J104,"-seed-package-back-cr-hungarian.jpg")),
" ACHTUNG")))))))))))))))))))))))))))))</f>
        <v>https://www.saflax.de/0-WVK-Retail/Bilder-Pictures/SAFLAX-13166-solanum-mammosum-seed-package-back-cr-english.jpg</v>
      </c>
      <c r="AM75" s="330" t="str">
        <f>IF(H75&lt;1,"",
IF($C$1="Bulgarisch - BG",HYPERLINK(CONCATENATE("https://www.saflax.de/0-WVK-Retail/Bilder-Pictures/SAFLAX-",'Basis-Tabelle-Samen'!K104,"-",'Basis-Tabelle-Samen'!J104,"-garden-to-go-mini-bulgarian.jpg")),
IF($C$1="Dänisch - DK",HYPERLINK(CONCATENATE("https://www.saflax.de/0-WVK-Retail/Bilder-Pictures/SAFLAX-",'Basis-Tabelle-Samen'!K104,"-",'Basis-Tabelle-Samen'!J104,"-garden-to-go-mini-danish.jpg")),
IF($C$1="Deutsch - DE",HYPERLINK(CONCATENATE("https://www.saflax.de/0-WVK-Retail/Bilder-Pictures/SAFLAX-",'Basis-Tabelle-Samen'!K104,"-",'Basis-Tabelle-Samen'!J104,"-garden-to-go-mini-german.jpg")),
IF($C$1="Englisch - UK",HYPERLINK(CONCATENATE("https://www.saflax.de/0-WVK-Retail/Bilder-Pictures/SAFLAX-",'Basis-Tabelle-Samen'!K104,"-",'Basis-Tabelle-Samen'!J104,"-garden-to-go-mini-english.jpg")),
IF($C$1="Estnisch - EE",HYPERLINK(CONCATENATE("https://www.saflax.de/0-WVK-Retail/Bilder-Pictures/SAFLAX-",'Basis-Tabelle-Samen'!K104,"-",'Basis-Tabelle-Samen'!J104,"-garden-to-go-mini-estonian.jpg")),
IF($C$1="Finnisch - FI",HYPERLINK(CONCATENATE("https://www.saflax.de/0-WVK-Retail/Bilder-Pictures/SAFLAX-",'Basis-Tabelle-Samen'!K104,"-",'Basis-Tabelle-Samen'!J104,"-garden-to-go-mini-finnish.jpg")),
IF($C$1="Französisch - FR",HYPERLINK(CONCATENATE("https://www.saflax.de/0-WVK-Retail/Bilder-Pictures/SAFLAX-",'Basis-Tabelle-Samen'!K104,"-",'Basis-Tabelle-Samen'!J104,"-garden-to-go-mini-french.jpg")),
IF($C$1="Griechisch - GR",HYPERLINK(CONCATENATE("https://www.saflax.de/0-WVK-Retail/Bilder-Pictures/SAFLAX-",'Basis-Tabelle-Samen'!K104,"-",'Basis-Tabelle-Samen'!J104,"-garden-to-go-mini-greek.jpg")),
IF($C$1="Irisch - IE",HYPERLINK(CONCATENATE("https://www.saflax.de/0-WVK-Retail/Bilder-Pictures/SAFLAX-",'Basis-Tabelle-Samen'!K104,"-",'Basis-Tabelle-Samen'!J104,"-garden-to-go-mini-irish.jpg")),
IF($C$1="Isländisch - IS",HYPERLINK(CONCATENATE("https://www.saflax.de/0-WVK-Retail/Bilder-Pictures/SAFLAX-",'Basis-Tabelle-Samen'!K104,"-",'Basis-Tabelle-Samen'!J104,"-garden-to-go-mini-icelandic.jpg")),
IF($C$1="Italienisch - IT",HYPERLINK(CONCATENATE("https://www.saflax.de/0-WVK-Retail/Bilder-Pictures/SAFLAX-",'Basis-Tabelle-Samen'!K104,"-",'Basis-Tabelle-Samen'!J104,"-garden-to-go-mini-italian.jpg")),
IF($C$1="Japanisch - JP",HYPERLINK(CONCATENATE("https://www.saflax.de/0-WVK-Retail/Bilder-Pictures/SAFLAX-",'Basis-Tabelle-Samen'!K104,"-",'Basis-Tabelle-Samen'!J104,"-garden-to-go-mini-japanese.jpg")),
IF($C$1="Kroatisch - HR",HYPERLINK(CONCATENATE("https://www.saflax.de/0-WVK-Retail/Bilder-Pictures/SAFLAX-",'Basis-Tabelle-Samen'!K104,"-",'Basis-Tabelle-Samen'!J104,"-garden-to-go-mini-croatian.jpg")),
IF($C$1="Lettisch - LV",HYPERLINK(CONCATENATE("https://www.saflax.de/0-WVK-Retail/Bilder-Pictures/SAFLAX-",'Basis-Tabelle-Samen'!K104,"-",'Basis-Tabelle-Samen'!J104,"-garden-to-go-mini-latvian.jpg")),
IF($C$1="Litauisch - LT",HYPERLINK(CONCATENATE("https://www.saflax.de/0-WVK-Retail/Bilder-Pictures/SAFLAX-",'Basis-Tabelle-Samen'!K104,"-",'Basis-Tabelle-Samen'!J104,"-garden-to-go-mini-lithuanian.jpg")),
IF($C$1="Maltesisch - MT",HYPERLINK(CONCATENATE("https://www.saflax.de/0-WVK-Retail/Bilder-Pictures/SAFLAX-",'Basis-Tabelle-Samen'!K104,"-",'Basis-Tabelle-Samen'!J104,"-garden-to-go-mini-maltese.jpg")),
IF($C$1="Niederländisch - NL",HYPERLINK(CONCATENATE("https://www.saflax.de/0-WVK-Retail/Bilder-Pictures/SAFLAX-",'Basis-Tabelle-Samen'!K104,"-",'Basis-Tabelle-Samen'!J104,"-garden-to-go-mini-dutch.jpg")),
IF($C$1="Norwegisch - NO",HYPERLINK(CONCATENATE("https://www.saflax.de/0-WVK-Retail/Bilder-Pictures/SAFLAX-",'Basis-Tabelle-Samen'!K104,"-",'Basis-Tabelle-Samen'!J104,"-garden-to-go-mini-nowegian.jpg")),
IF($C$1="Polnisch - PL",HYPERLINK(CONCATENATE("https://www.saflax.de/0-WVK-Retail/Bilder-Pictures/SAFLAX-",'Basis-Tabelle-Samen'!K104,"-",'Basis-Tabelle-Samen'!J104,"-garden-to-go-mini-polish.jpg")),
IF($C$1="Portugiesisch - PT",HYPERLINK(CONCATENATE("https://www.saflax.de/0-WVK-Retail/Bilder-Pictures/SAFLAX-",'Basis-Tabelle-Samen'!K104,"-",'Basis-Tabelle-Samen'!J104,"-garden-to-go-mini-portuguese.jpg")),
IF($C$1="Rumänisch - RO",HYPERLINK(CONCATENATE("https://www.saflax.de/0-WVK-Retail/Bilder-Pictures/SAFLAX-",'Basis-Tabelle-Samen'!K104,"-",'Basis-Tabelle-Samen'!J104,"-garden-to-go-mini-romanian.jpg")),
IF($C$1="Schwedisch - SE",HYPERLINK(CONCATENATE("https://www.saflax.de/0-WVK-Retail/Bilder-Pictures/SAFLAX-",'Basis-Tabelle-Samen'!K104,"-",'Basis-Tabelle-Samen'!J104,"-garden-to-go-mini-swedish.jpg")),
IF($C$1="Slowakisch - SK",HYPERLINK(CONCATENATE("https://www.saflax.de/0-WVK-Retail/Bilder-Pictures/SAFLAX-",'Basis-Tabelle-Samen'!K104,"-",'Basis-Tabelle-Samen'!J104,"-garden-to-go-mini-slovak.jpg")),
IF($C$1="Slowenisch - SI",HYPERLINK(CONCATENATE("https://www.saflax.de/0-WVK-Retail/Bilder-Pictures/SAFLAX-",'Basis-Tabelle-Samen'!K104,"-",'Basis-Tabelle-Samen'!J104,"-garden-to-go-mini-slovenian.jpg")),
IF($C$1="Spanisch - ES",HYPERLINK(CONCATENATE("https://www.saflax.de/0-WVK-Retail/Bilder-Pictures/SAFLAX-",'Basis-Tabelle-Samen'!K104,"-",'Basis-Tabelle-Samen'!J104,"-garden-to-go-mini-spanish.jpg")),
IF($C$1="Tschechisch - CZ",HYPERLINK(CONCATENATE("https://www.saflax.de/0-WVK-Retail/Bilder-Pictures/SAFLAX-",'Basis-Tabelle-Samen'!K104,"-",'Basis-Tabelle-Samen'!J104,"-garden-to-go-mini-czech.jpg")),
IF($C$1="Türkisch - TR",HYPERLINK(CONCATENATE("https://www.saflax.de/0-WVK-Retail/Bilder-Pictures/SAFLAX-",'Basis-Tabelle-Samen'!K104,"-",'Basis-Tabelle-Samen'!J104,"-garden-to-go-mini-turkish.jpg")),
IF($C$1="Ungarisch - HU",HYPERLINK(CONCATENATE("https://www.saflax.de/0-WVK-Retail/Bilder-Pictures/SAFLAX-",'Basis-Tabelle-Samen'!K104,"-",'Basis-Tabelle-Samen'!J104,"-garden-to-go-mini-hungarian.jpg")),
" ACHTUNG")))))))))))))))))))))))))))))</f>
        <v>https://www.saflax.de/0-WVK-Retail/Bilder-Pictures/SAFLAX-73166-solanum-mammosum-garden-to-go-mini-english.jpg</v>
      </c>
      <c r="AN75" s="330" t="str">
        <f>IF(I75&lt;1,"",
IF($C$1="Bulgarisch - BG",HYPERLINK(CONCATENATE("https://www.saflax.de/0-WVK-Retail/Bilder-Pictures/SAFLAX-",'Basis-Tabelle-Samen'!N104,"-",'Basis-Tabelle-Samen'!J104,"-garden-to-go-lite-bulgarian.jpg")),
IF($C$1="Dänisch - DK",HYPERLINK(CONCATENATE("https://www.saflax.de/0-WVK-Retail/Bilder-Pictures/SAFLAX-",'Basis-Tabelle-Samen'!N104,"-",'Basis-Tabelle-Samen'!J104,"-garden-to-go-lite-danish.jpg")),
IF($C$1="Deutsch - DE",HYPERLINK(CONCATENATE("https://www.saflax.de/0-WVK-Retail/Bilder-Pictures/SAFLAX-",'Basis-Tabelle-Samen'!N104,"-",'Basis-Tabelle-Samen'!J104,"-garden-to-go-lite-german.jpg")),
IF($C$1="Englisch - UK",HYPERLINK(CONCATENATE("https://www.saflax.de/0-WVK-Retail/Bilder-Pictures/SAFLAX-",'Basis-Tabelle-Samen'!N104,"-",'Basis-Tabelle-Samen'!J104,"-garden-to-go-lite-english.jpg")),
IF($C$1="Estnisch - EE",HYPERLINK(CONCATENATE("https://www.saflax.de/0-WVK-Retail/Bilder-Pictures/SAFLAX-",'Basis-Tabelle-Samen'!N104,"-",'Basis-Tabelle-Samen'!J104,"-garden-to-go-lite-estonian.jpg")),
IF($C$1="Finnisch - FI",HYPERLINK(CONCATENATE("https://www.saflax.de/0-WVK-Retail/Bilder-Pictures/SAFLAX-",'Basis-Tabelle-Samen'!N104,"-",'Basis-Tabelle-Samen'!J104,"-garden-to-go-lite-finnish.jpg")),
IF($C$1="Französisch - FR",HYPERLINK(CONCATENATE("https://www.saflax.de/0-WVK-Retail/Bilder-Pictures/SAFLAX-",'Basis-Tabelle-Samen'!N104,"-",'Basis-Tabelle-Samen'!J104,"-garden-to-go-lite-french.jpg")),
IF($C$1="Griechisch - GR",HYPERLINK(CONCATENATE("https://www.saflax.de/0-WVK-Retail/Bilder-Pictures/SAFLAX-",'Basis-Tabelle-Samen'!N104,"-",'Basis-Tabelle-Samen'!J104,"-garden-to-go-lite-greek.jpg")),
IF($C$1="Irisch - IE",HYPERLINK(CONCATENATE("https://www.saflax.de/0-WVK-Retail/Bilder-Pictures/SAFLAX-",'Basis-Tabelle-Samen'!N104,"-",'Basis-Tabelle-Samen'!J104,"-garden-to-go-lite-irish.jpg")),
IF($C$1="Isländisch - IS",HYPERLINK(CONCATENATE("https://www.saflax.de/0-WVK-Retail/Bilder-Pictures/SAFLAX-",'Basis-Tabelle-Samen'!N104,"-",'Basis-Tabelle-Samen'!J104,"-garden-to-go-lite-icelandic.jpg")),
IF($C$1="Italienisch - IT",HYPERLINK(CONCATENATE("https://www.saflax.de/0-WVK-Retail/Bilder-Pictures/SAFLAX-",'Basis-Tabelle-Samen'!N104,"-",'Basis-Tabelle-Samen'!J104,"-garden-to-go-lite-italian.jpg")),
IF($C$1="Japanisch - JP",HYPERLINK(CONCATENATE("https://www.saflax.de/0-WVK-Retail/Bilder-Pictures/SAFLAX-",'Basis-Tabelle-Samen'!N104,"-",'Basis-Tabelle-Samen'!J104,"-garden-to-go-lite-japanese.jpg")),
IF($C$1="Kroatisch - HR",HYPERLINK(CONCATENATE("https://www.saflax.de/0-WVK-Retail/Bilder-Pictures/SAFLAX-",'Basis-Tabelle-Samen'!N104,"-",'Basis-Tabelle-Samen'!J104,"-garden-to-go-lite-croatian.jpg")),
IF($C$1="Lettisch - LV",HYPERLINK(CONCATENATE("https://www.saflax.de/0-WVK-Retail/Bilder-Pictures/SAFLAX-",'Basis-Tabelle-Samen'!N104,"-",'Basis-Tabelle-Samen'!J104,"-garden-to-go-lite-latvian.jpg")),
IF($C$1="Litauisch - LT",HYPERLINK(CONCATENATE("https://www.saflax.de/0-WVK-Retail/Bilder-Pictures/SAFLAX-",'Basis-Tabelle-Samen'!N104,"-",'Basis-Tabelle-Samen'!J104,"-garden-to-go-lite-lithuanian.jpg")),
IF($C$1="Maltesisch - MT",HYPERLINK(CONCATENATE("https://www.saflax.de/0-WVK-Retail/Bilder-Pictures/SAFLAX-",'Basis-Tabelle-Samen'!N104,"-",'Basis-Tabelle-Samen'!J104,"-garden-to-go-lite-maltese.jpg")),
IF($C$1="Niederländisch - NL",HYPERLINK(CONCATENATE("https://www.saflax.de/0-WVK-Retail/Bilder-Pictures/SAFLAX-",'Basis-Tabelle-Samen'!N104,"-",'Basis-Tabelle-Samen'!J104,"-garden-to-go-lite-dutch.jpg")),
IF($C$1="Norwegisch - NO",HYPERLINK(CONCATENATE("https://www.saflax.de/0-WVK-Retail/Bilder-Pictures/SAFLAX-",'Basis-Tabelle-Samen'!N104,"-",'Basis-Tabelle-Samen'!J104,"-garden-to-go-lite-nowegian.jpg")),
IF($C$1="Polnisch - PL",HYPERLINK(CONCATENATE("https://www.saflax.de/0-WVK-Retail/Bilder-Pictures/SAFLAX-",'Basis-Tabelle-Samen'!N104,"-",'Basis-Tabelle-Samen'!J104,"-garden-to-go-lite-polish.jpg")),
IF($C$1="Portugiesisch - PT",HYPERLINK(CONCATENATE("https://www.saflax.de/0-WVK-Retail/Bilder-Pictures/SAFLAX-",'Basis-Tabelle-Samen'!N104,"-",'Basis-Tabelle-Samen'!J104,"-garden-to-go-lite-portuguese.jpg")),
IF($C$1="Rumänisch - RO",HYPERLINK(CONCATENATE("https://www.saflax.de/0-WVK-Retail/Bilder-Pictures/SAFLAX-",'Basis-Tabelle-Samen'!N104,"-",'Basis-Tabelle-Samen'!J104,"-garden-to-go-lite-romanian.jpg")),
IF($C$1="Schwedisch - SE",HYPERLINK(CONCATENATE("https://www.saflax.de/0-WVK-Retail/Bilder-Pictures/SAFLAX-",'Basis-Tabelle-Samen'!N104,"-",'Basis-Tabelle-Samen'!J104,"-garden-to-go-lite-swedish.jpg")),
IF($C$1="Slowakisch - SK",HYPERLINK(CONCATENATE("https://www.saflax.de/0-WVK-Retail/Bilder-Pictures/SAFLAX-",'Basis-Tabelle-Samen'!N104,"-",'Basis-Tabelle-Samen'!J104,"-garden-to-go-lite-slovak.jpg")),
IF($C$1="Slowenisch - SI",HYPERLINK(CONCATENATE("https://www.saflax.de/0-WVK-Retail/Bilder-Pictures/SAFLAX-",'Basis-Tabelle-Samen'!N104,"-",'Basis-Tabelle-Samen'!J104,"-garden-to-go-lite-slovenian.jpg")),
IF($C$1="Spanisch - ES",HYPERLINK(CONCATENATE("https://www.saflax.de/0-WVK-Retail/Bilder-Pictures/SAFLAX-",'Basis-Tabelle-Samen'!N104,"-",'Basis-Tabelle-Samen'!J104,"-garden-to-go-lite-spanish.jpg")),
IF($C$1="Tschechisch - CZ",HYPERLINK(CONCATENATE("https://www.saflax.de/0-WVK-Retail/Bilder-Pictures/SAFLAX-",'Basis-Tabelle-Samen'!N104,"-",'Basis-Tabelle-Samen'!J104,"-garden-to-go-lite-czech.jpg")),
IF($C$1="Türkisch - TR",HYPERLINK(CONCATENATE("https://www.saflax.de/0-WVK-Retail/Bilder-Pictures/SAFLAX-",'Basis-Tabelle-Samen'!N104,"-",'Basis-Tabelle-Samen'!J104,"-garden-to-go-lite-turkish.jpg")),
IF($C$1="Ungarisch - HU",HYPERLINK(CONCATENATE("https://www.saflax.de/0-WVK-Retail/Bilder-Pictures/SAFLAX-",'Basis-Tabelle-Samen'!N104,"-",'Basis-Tabelle-Samen'!J104,"-garden-to-go-lite-hungarian.jpg")),
" ACHTUNG")))))))))))))))))))))))))))))</f>
        <v>https://www.saflax.de/0-WVK-Retail/Bilder-Pictures/SAFLAX-83166-solanum-mammosum-garden-to-go-lite-english.jpg</v>
      </c>
      <c r="AO75" s="330" t="str">
        <f>IF(J75&lt;1,"",
IF($C$1="Bulgarisch - BG",HYPERLINK(CONCATENATE("https://www.saflax.de/0-WVK-Retail/Bilder-Pictures/SAFLAX-",'Basis-Tabelle-Samen'!Q104,"-",'Basis-Tabelle-Samen'!J104,"-garden-to-go-bulgarian.jpg")),
IF($C$1="Dänisch - DK",HYPERLINK(CONCATENATE("https://www.saflax.de/0-WVK-Retail/Bilder-Pictures/SAFLAX-",'Basis-Tabelle-Samen'!Q104,"-",'Basis-Tabelle-Samen'!J104,"-garden-to-go-danish.jpg")),
IF($C$1="Deutsch - DE",HYPERLINK(CONCATENATE("https://www.saflax.de/0-WVK-Retail/Bilder-Pictures/SAFLAX-",'Basis-Tabelle-Samen'!Q104,"-",'Basis-Tabelle-Samen'!J104,"-garden-to-go-german.jpg")),
IF($C$1="Englisch - UK",HYPERLINK(CONCATENATE("https://www.saflax.de/0-WVK-Retail/Bilder-Pictures/SAFLAX-",'Basis-Tabelle-Samen'!Q104,"-",'Basis-Tabelle-Samen'!J104,"-garden-to-go-english.jpg")),
IF($C$1="Estnisch - EE",HYPERLINK(CONCATENATE("https://www.saflax.de/0-WVK-Retail/Bilder-Pictures/SAFLAX-",'Basis-Tabelle-Samen'!Q104,"-",'Basis-Tabelle-Samen'!J104,"-garden-to-go-estonian.jpg")),
IF($C$1="Finnisch - FI",HYPERLINK(CONCATENATE("https://www.saflax.de/0-WVK-Retail/Bilder-Pictures/SAFLAX-",'Basis-Tabelle-Samen'!Q104,"-",'Basis-Tabelle-Samen'!J104,"-garden-to-go-finnish.jpg")),
IF($C$1="Französisch - FR",HYPERLINK(CONCATENATE("https://www.saflax.de/0-WVK-Retail/Bilder-Pictures/SAFLAX-",'Basis-Tabelle-Samen'!Q104,"-",'Basis-Tabelle-Samen'!J104,"-garden-to-go-french.jpg")),
IF($C$1="Griechisch - GR",HYPERLINK(CONCATENATE("https://www.saflax.de/0-WVK-Retail/Bilder-Pictures/SAFLAX-",'Basis-Tabelle-Samen'!Q104,"-",'Basis-Tabelle-Samen'!J104,"-garden-to-go-greek.jpg")),
IF($C$1="Irisch - IE",HYPERLINK(CONCATENATE("https://www.saflax.de/0-WVK-Retail/Bilder-Pictures/SAFLAX-",'Basis-Tabelle-Samen'!Q104,"-",'Basis-Tabelle-Samen'!J104,"-garden-to-go-irish.jpg")),
IF($C$1="Isländisch - IS",HYPERLINK(CONCATENATE("https://www.saflax.de/0-WVK-Retail/Bilder-Pictures/SAFLAX-",'Basis-Tabelle-Samen'!Q104,"-",'Basis-Tabelle-Samen'!J104,"-garden-to-go-icelandic.jpg")),
IF($C$1="Italienisch - IT",HYPERLINK(CONCATENATE("https://www.saflax.de/0-WVK-Retail/Bilder-Pictures/SAFLAX-",'Basis-Tabelle-Samen'!Q104,"-",'Basis-Tabelle-Samen'!J104,"-garden-to-go-italian.jpg")),
IF($C$1="Japanisch - JP",HYPERLINK(CONCATENATE("https://www.saflax.de/0-WVK-Retail/Bilder-Pictures/SAFLAX-",'Basis-Tabelle-Samen'!Q104,"-",'Basis-Tabelle-Samen'!J104,"-garden-to-go-japanese.jpg")),
IF($C$1="Kroatisch - HR",HYPERLINK(CONCATENATE("https://www.saflax.de/0-WVK-Retail/Bilder-Pictures/SAFLAX-",'Basis-Tabelle-Samen'!Q104,"-",'Basis-Tabelle-Samen'!J104,"-garden-to-go-croatian.jpg")),
IF($C$1="Lettisch - LV",HYPERLINK(CONCATENATE("https://www.saflax.de/0-WVK-Retail/Bilder-Pictures/SAFLAX-",'Basis-Tabelle-Samen'!Q104,"-",'Basis-Tabelle-Samen'!J104,"-garden-to-go-latvian.jpg")),
IF($C$1="Litauisch - LT",HYPERLINK(CONCATENATE("https://www.saflax.de/0-WVK-Retail/Bilder-Pictures/SAFLAX-",'Basis-Tabelle-Samen'!Q104,"-",'Basis-Tabelle-Samen'!J104,"-garden-to-go-lithuanian.jpg")),
IF($C$1="Maltesisch - MT",HYPERLINK(CONCATENATE("https://www.saflax.de/0-WVK-Retail/Bilder-Pictures/SAFLAX-",'Basis-Tabelle-Samen'!Q104,"-",'Basis-Tabelle-Samen'!J104,"-garden-to-go-maltese.jpg")),
IF($C$1="Niederländisch - NL",HYPERLINK(CONCATENATE("https://www.saflax.de/0-WVK-Retail/Bilder-Pictures/SAFLAX-",'Basis-Tabelle-Samen'!Q104,"-",'Basis-Tabelle-Samen'!J104,"-garden-to-go-dutch.jpg")),
IF($C$1="Norwegisch - NO",HYPERLINK(CONCATENATE("https://www.saflax.de/0-WVK-Retail/Bilder-Pictures/SAFLAX-",'Basis-Tabelle-Samen'!Q104,"-",'Basis-Tabelle-Samen'!J104,"-garden-to-go-nowegian.jpg")),
IF($C$1="Polnisch - PL",HYPERLINK(CONCATENATE("https://www.saflax.de/0-WVK-Retail/Bilder-Pictures/SAFLAX-",'Basis-Tabelle-Samen'!Q104,"-",'Basis-Tabelle-Samen'!J104,"-garden-to-go-polish.jpg")),
IF($C$1="Portugiesisch - PT",HYPERLINK(CONCATENATE("https://www.saflax.de/0-WVK-Retail/Bilder-Pictures/SAFLAX-",'Basis-Tabelle-Samen'!Q104,"-",'Basis-Tabelle-Samen'!J104,"-garden-to-go-portuguese.jpg")),
IF($C$1="Rumänisch - RO",HYPERLINK(CONCATENATE("https://www.saflax.de/0-WVK-Retail/Bilder-Pictures/SAFLAX-",'Basis-Tabelle-Samen'!Q104,"-",'Basis-Tabelle-Samen'!J104,"-garden-to-go-romanian.jpg")),
IF($C$1="Schwedisch - SE",HYPERLINK(CONCATENATE("https://www.saflax.de/0-WVK-Retail/Bilder-Pictures/SAFLAX-",'Basis-Tabelle-Samen'!Q104,"-",'Basis-Tabelle-Samen'!J104,"-garden-to-go-swedish.jpg")),
IF($C$1="Slowakisch - SK",HYPERLINK(CONCATENATE("https://www.saflax.de/0-WVK-Retail/Bilder-Pictures/SAFLAX-",'Basis-Tabelle-Samen'!Q104,"-",'Basis-Tabelle-Samen'!J104,"-garden-to-go-slovak.jpg")),
IF($C$1="Slowenisch - SI",HYPERLINK(CONCATENATE("https://www.saflax.de/0-WVK-Retail/Bilder-Pictures/SAFLAX-",'Basis-Tabelle-Samen'!Q104,"-",'Basis-Tabelle-Samen'!J104,"-garden-to-go-slovenian.jpg")),
IF($C$1="Spanisch - ES",HYPERLINK(CONCATENATE("https://www.saflax.de/0-WVK-Retail/Bilder-Pictures/SAFLAX-",'Basis-Tabelle-Samen'!Q104,"-",'Basis-Tabelle-Samen'!J104,"-garden-to-go-spanish.jpg")),
IF($C$1="Tschechisch - CZ",HYPERLINK(CONCATENATE("https://www.saflax.de/0-WVK-Retail/Bilder-Pictures/SAFLAX-",'Basis-Tabelle-Samen'!Q104,"-",'Basis-Tabelle-Samen'!J104,"-garden-to-go-czech.jpg")),
IF($C$1="Türkisch - TR",HYPERLINK(CONCATENATE("https://www.saflax.de/0-WVK-Retail/Bilder-Pictures/SAFLAX-",'Basis-Tabelle-Samen'!Q104,"-",'Basis-Tabelle-Samen'!J104,"-garden-to-go-turkish.jpg")),
IF($C$1="Ungarisch - HU",HYPERLINK(CONCATENATE("https://www.saflax.de/0-WVK-Retail/Bilder-Pictures/SAFLAX-",'Basis-Tabelle-Samen'!Q104,"-",'Basis-Tabelle-Samen'!J104,"-garden-to-go-hungarian.jpg")),
" ACHTUNG")))))))))))))))))))))))))))))</f>
        <v>https://www.saflax.de/0-WVK-Retail/Bilder-Pictures/SAFLAX-53166-solanum-mammosum-garden-to-go-english.jpg</v>
      </c>
      <c r="AP75" s="330" t="str">
        <f>IF(K75&lt;1,"",
IF($C$1="Bulgarisch - BG",HYPERLINK(CONCATENATE("https://www.saflax.de/0-WVK-Retail/Bilder-Pictures/SAFLAX-",'Basis-Tabelle-Samen'!T104,"-",'Basis-Tabelle-Samen'!J104,"-cultivation-set-bulgarian.jpg")),
IF($C$1="Dänisch - DK",HYPERLINK(CONCATENATE("https://www.saflax.de/0-WVK-Retail/Bilder-Pictures/SAFLAX-",'Basis-Tabelle-Samen'!T104,"-",'Basis-Tabelle-Samen'!J104,"-cultivation-set-danish.jpg")),
IF($C$1="Deutsch - DE",HYPERLINK(CONCATENATE("https://www.saflax.de/0-WVK-Retail/Bilder-Pictures/SAFLAX-",'Basis-Tabelle-Samen'!T104,"-",'Basis-Tabelle-Samen'!J104,"-cultivation-set-german.jpg")),
IF($C$1="Englisch - UK",HYPERLINK(CONCATENATE("https://www.saflax.de/0-WVK-Retail/Bilder-Pictures/SAFLAX-",'Basis-Tabelle-Samen'!T104,"-",'Basis-Tabelle-Samen'!J104,"-cultivation-set-english.jpg")),
IF($C$1="Estnisch - EE",HYPERLINK(CONCATENATE("https://www.saflax.de/0-WVK-Retail/Bilder-Pictures/SAFLAX-",'Basis-Tabelle-Samen'!T104,"-",'Basis-Tabelle-Samen'!J104,"-cultivation-set-estonian.jpg")),
IF($C$1="Finnisch - FI",HYPERLINK(CONCATENATE("https://www.saflax.de/0-WVK-Retail/Bilder-Pictures/SAFLAX-",'Basis-Tabelle-Samen'!T104,"-",'Basis-Tabelle-Samen'!J104,"-cultivation-set-finnish.jpg")),
IF($C$1="Französisch - FR",HYPERLINK(CONCATENATE("https://www.saflax.de/0-WVK-Retail/Bilder-Pictures/SAFLAX-",'Basis-Tabelle-Samen'!T104,"-",'Basis-Tabelle-Samen'!J104,"-cultivation-set-french.jpg")),
IF($C$1="Griechisch - GR",HYPERLINK(CONCATENATE("https://www.saflax.de/0-WVK-Retail/Bilder-Pictures/SAFLAX-",'Basis-Tabelle-Samen'!T104,"-",'Basis-Tabelle-Samen'!J104,"-cultivation-set-greek.jpg")),
IF($C$1="Irisch - IE",HYPERLINK(CONCATENATE("https://www.saflax.de/0-WVK-Retail/Bilder-Pictures/SAFLAX-",'Basis-Tabelle-Samen'!T104,"-",'Basis-Tabelle-Samen'!J104,"-cultivation-set-irish.jpg")),
IF($C$1="Isländisch - IS",HYPERLINK(CONCATENATE("https://www.saflax.de/0-WVK-Retail/Bilder-Pictures/SAFLAX-",'Basis-Tabelle-Samen'!T104,"-",'Basis-Tabelle-Samen'!J104,"-cultivation-set-icelandic.jpg")),
IF($C$1="Italienisch - IT",HYPERLINK(CONCATENATE("https://www.saflax.de/0-WVK-Retail/Bilder-Pictures/SAFLAX-",'Basis-Tabelle-Samen'!T104,"-",'Basis-Tabelle-Samen'!J104,"-cultivation-set-italian.jpg")),
IF($C$1="Japanisch - JP",HYPERLINK(CONCATENATE("https://www.saflax.de/0-WVK-Retail/Bilder-Pictures/SAFLAX-",'Basis-Tabelle-Samen'!T104,"-",'Basis-Tabelle-Samen'!J104,"-cultivation-set-japanese.jpg")),
IF($C$1="Kroatisch - HR",HYPERLINK(CONCATENATE("https://www.saflax.de/0-WVK-Retail/Bilder-Pictures/SAFLAX-",'Basis-Tabelle-Samen'!T104,"-",'Basis-Tabelle-Samen'!J104,"-cultivation-set-croatian.jpg")),
IF($C$1="Lettisch - LV",HYPERLINK(CONCATENATE("https://www.saflax.de/0-WVK-Retail/Bilder-Pictures/SAFLAX-",'Basis-Tabelle-Samen'!T104,"-",'Basis-Tabelle-Samen'!J104,"-cultivation-set-latvian.jpg")),
IF($C$1="Litauisch - LT",HYPERLINK(CONCATENATE("https://www.saflax.de/0-WVK-Retail/Bilder-Pictures/SAFLAX-",'Basis-Tabelle-Samen'!T104,"-",'Basis-Tabelle-Samen'!J104,"-cultivation-set-lithuanian.jpg")),
IF($C$1="Maltesisch - MT",HYPERLINK(CONCATENATE("https://www.saflax.de/0-WVK-Retail/Bilder-Pictures/SAFLAX-",'Basis-Tabelle-Samen'!T104,"-",'Basis-Tabelle-Samen'!J104,"-cultivation-set-maltese.jpg")),
IF($C$1="Niederländisch - NL",HYPERLINK(CONCATENATE("https://www.saflax.de/0-WVK-Retail/Bilder-Pictures/SAFLAX-",'Basis-Tabelle-Samen'!T104,"-",'Basis-Tabelle-Samen'!J104,"-cultivation-set-dutch.jpg")),
IF($C$1="Norwegisch - NO",HYPERLINK(CONCATENATE("https://www.saflax.de/0-WVK-Retail/Bilder-Pictures/SAFLAX-",'Basis-Tabelle-Samen'!T104,"-",'Basis-Tabelle-Samen'!J104,"-cultivation-set-nowegian.jpg")),
IF($C$1="Polnisch - PL",HYPERLINK(CONCATENATE("https://www.saflax.de/0-WVK-Retail/Bilder-Pictures/SAFLAX-",'Basis-Tabelle-Samen'!T104,"-",'Basis-Tabelle-Samen'!J104,"-cultivation-set-polish.jpg")),
IF($C$1="Portugiesisch - PT",HYPERLINK(CONCATENATE("https://www.saflax.de/0-WVK-Retail/Bilder-Pictures/SAFLAX-",'Basis-Tabelle-Samen'!T104,"-",'Basis-Tabelle-Samen'!J104,"-cultivation-set-portuguese.jpg")),
IF($C$1="Rumänisch - RO",HYPERLINK(CONCATENATE("https://www.saflax.de/0-WVK-Retail/Bilder-Pictures/SAFLAX-",'Basis-Tabelle-Samen'!T104,"-",'Basis-Tabelle-Samen'!J104,"-cultivation-set-romanian.jpg")),
IF($C$1="Schwedisch - SE",HYPERLINK(CONCATENATE("https://www.saflax.de/0-WVK-Retail/Bilder-Pictures/SAFLAX-",'Basis-Tabelle-Samen'!T104,"-",'Basis-Tabelle-Samen'!J104,"-cultivation-set-swedish.jpg")),
IF($C$1="Slowakisch - SK",HYPERLINK(CONCATENATE("https://www.saflax.de/0-WVK-Retail/Bilder-Pictures/SAFLAX-",'Basis-Tabelle-Samen'!T104,"-",'Basis-Tabelle-Samen'!J104,"-cultivation-set-slovak.jpg")),
IF($C$1="Slowenisch - SI",HYPERLINK(CONCATENATE("https://www.saflax.de/0-WVK-Retail/Bilder-Pictures/SAFLAX-",'Basis-Tabelle-Samen'!T104,"-",'Basis-Tabelle-Samen'!J104,"-cultivation-set-slovenian.jpg")),
IF($C$1="Spanisch - ES",HYPERLINK(CONCATENATE("https://www.saflax.de/0-WVK-Retail/Bilder-Pictures/SAFLAX-",'Basis-Tabelle-Samen'!T104,"-",'Basis-Tabelle-Samen'!J104,"-cultivation-set-spanish.jpg")),
IF($C$1="Tschechisch - CZ",HYPERLINK(CONCATENATE("https://www.saflax.de/0-WVK-Retail/Bilder-Pictures/SAFLAX-",'Basis-Tabelle-Samen'!T104,"-",'Basis-Tabelle-Samen'!J104,"-cultivation-set-czech.jpg")),
IF($C$1="Türkisch - TR",HYPERLINK(CONCATENATE("https://www.saflax.de/0-WVK-Retail/Bilder-Pictures/SAFLAX-",'Basis-Tabelle-Samen'!T104,"-",'Basis-Tabelle-Samen'!J104,"-cultivation-set-turkish.jpg")),
IF($C$1="Ungarisch - HU",HYPERLINK(CONCATENATE("https://www.saflax.de/0-WVK-Retail/Bilder-Pictures/SAFLAX-",'Basis-Tabelle-Samen'!T104,"-",'Basis-Tabelle-Samen'!J104,"-cultivation-set-hungarian.jpg")),
" ACHTUNG")))))))))))))))))))))))))))))</f>
        <v>https://www.saflax.de/0-WVK-Retail/Bilder-Pictures/SAFLAX-33166-solanum-mammosum-cultivation-set-english.jpg</v>
      </c>
      <c r="AQ75" s="330" t="str">
        <f>IF(L75&lt;1,"",
IF($C$1="Bulgarisch - BG",HYPERLINK(CONCATENATE("https://www.saflax.de/0-WVK-Retail/Bilder-Pictures/SAFLAX-",'Basis-Tabelle-Samen'!W104,"-",'Basis-Tabelle-Samen'!J104,"-garden-in-the-bag-bulgarian.jpg")),
IF($C$1="Dänisch - DK",HYPERLINK(CONCATENATE("https://www.saflax.de/0-WVK-Retail/Bilder-Pictures/SAFLAX-",'Basis-Tabelle-Samen'!W104,"-",'Basis-Tabelle-Samen'!J104,"-garden-in-the-bag-danish.jpg")),
IF($C$1="Deutsch - DE",HYPERLINK(CONCATENATE("https://www.saflax.de/0-WVK-Retail/Bilder-Pictures/SAFLAX-",'Basis-Tabelle-Samen'!W104,"-",'Basis-Tabelle-Samen'!J104,"-garden-in-the-bag-german.jpg")),
IF($C$1="Englisch - UK",HYPERLINK(CONCATENATE("https://www.saflax.de/0-WVK-Retail/Bilder-Pictures/SAFLAX-",'Basis-Tabelle-Samen'!W104,"-",'Basis-Tabelle-Samen'!J104,"-garden-in-the-bag-english.jpg")),
IF($C$1="Estnisch - EE",HYPERLINK(CONCATENATE("https://www.saflax.de/0-WVK-Retail/Bilder-Pictures/SAFLAX-",'Basis-Tabelle-Samen'!W104,"-",'Basis-Tabelle-Samen'!J104,"-garden-in-the-bag-estonian.jpg")),
IF($C$1="Finnisch - FI",HYPERLINK(CONCATENATE("https://www.saflax.de/0-WVK-Retail/Bilder-Pictures/SAFLAX-",'Basis-Tabelle-Samen'!W104,"-",'Basis-Tabelle-Samen'!J104,"-garden-in-the-bag-finnish.jpg")),
IF($C$1="Französisch - FR",HYPERLINK(CONCATENATE("https://www.saflax.de/0-WVK-Retail/Bilder-Pictures/SAFLAX-",'Basis-Tabelle-Samen'!W104,"-",'Basis-Tabelle-Samen'!J104,"-garden-in-the-bag-french.jpg")),
IF($C$1="Griechisch - GR",HYPERLINK(CONCATENATE("https://www.saflax.de/0-WVK-Retail/Bilder-Pictures/SAFLAX-",'Basis-Tabelle-Samen'!W104,"-",'Basis-Tabelle-Samen'!J104,"-garden-in-the-bag-greek.jpg")),
IF($C$1="Irisch - IE",HYPERLINK(CONCATENATE("https://www.saflax.de/0-WVK-Retail/Bilder-Pictures/SAFLAX-",'Basis-Tabelle-Samen'!W104,"-",'Basis-Tabelle-Samen'!J104,"-garden-in-the-bag-irish.jpg")),
IF($C$1="Isländisch - IS",HYPERLINK(CONCATENATE("https://www.saflax.de/0-WVK-Retail/Bilder-Pictures/SAFLAX-",'Basis-Tabelle-Samen'!W104,"-",'Basis-Tabelle-Samen'!J104,"-garden-in-the-bag-icelandic.jpg")),
IF($C$1="Italienisch - IT",HYPERLINK(CONCATENATE("https://www.saflax.de/0-WVK-Retail/Bilder-Pictures/SAFLAX-",'Basis-Tabelle-Samen'!W104,"-",'Basis-Tabelle-Samen'!J104,"-garden-in-the-bag-italian.jpg")),
IF($C$1="Japanisch - JP",HYPERLINK(CONCATENATE("https://www.saflax.de/0-WVK-Retail/Bilder-Pictures/SAFLAX-",'Basis-Tabelle-Samen'!W104,"-",'Basis-Tabelle-Samen'!J104,"-garden-in-the-bag-japanese.jpg")),
IF($C$1="Kroatisch - HR",HYPERLINK(CONCATENATE("https://www.saflax.de/0-WVK-Retail/Bilder-Pictures/SAFLAX-",'Basis-Tabelle-Samen'!W104,"-",'Basis-Tabelle-Samen'!J104,"-garden-in-the-bag-croatian.jpg")),
IF($C$1="Lettisch - LV",HYPERLINK(CONCATENATE("https://www.saflax.de/0-WVK-Retail/Bilder-Pictures/SAFLAX-",'Basis-Tabelle-Samen'!W104,"-",'Basis-Tabelle-Samen'!J104,"-garden-in-the-bag-latvian.jpg")),
IF($C$1="Litauisch - LT",HYPERLINK(CONCATENATE("https://www.saflax.de/0-WVK-Retail/Bilder-Pictures/SAFLAX-",'Basis-Tabelle-Samen'!W104,"-",'Basis-Tabelle-Samen'!J104,"-garden-in-the-bag-lithuanian.jpg")),
IF($C$1="Maltesisch - MT",HYPERLINK(CONCATENATE("https://www.saflax.de/0-WVK-Retail/Bilder-Pictures/SAFLAX-",'Basis-Tabelle-Samen'!W104,"-",'Basis-Tabelle-Samen'!J104,"-garden-in-the-bag-maltese.jpg")),
IF($C$1="Niederländisch - NL",HYPERLINK(CONCATENATE("https://www.saflax.de/0-WVK-Retail/Bilder-Pictures/SAFLAX-",'Basis-Tabelle-Samen'!W104,"-",'Basis-Tabelle-Samen'!J104,"-garden-in-the-bag-dutch.jpg")),
IF($C$1="Norwegisch - NO",HYPERLINK(CONCATENATE("https://www.saflax.de/0-WVK-Retail/Bilder-Pictures/SAFLAX-",'Basis-Tabelle-Samen'!W104,"-",'Basis-Tabelle-Samen'!J104,"-garden-in-the-bag-nowegian.jpg")),
IF($C$1="Polnisch - PL",HYPERLINK(CONCATENATE("https://www.saflax.de/0-WVK-Retail/Bilder-Pictures/SAFLAX-",'Basis-Tabelle-Samen'!W104,"-",'Basis-Tabelle-Samen'!J104,"-garden-in-the-bag-polish.jpg")),
IF($C$1="Portugiesisch - PT",HYPERLINK(CONCATENATE("https://www.saflax.de/0-WVK-Retail/Bilder-Pictures/SAFLAX-",'Basis-Tabelle-Samen'!W104,"-",'Basis-Tabelle-Samen'!J104,"-garden-in-the-bag-portuguese.jpg")),
IF($C$1="Rumänisch - RO",HYPERLINK(CONCATENATE("https://www.saflax.de/0-WVK-Retail/Bilder-Pictures/SAFLAX-",'Basis-Tabelle-Samen'!W104,"-",'Basis-Tabelle-Samen'!J104,"-garden-in-the-bag-romanian.jpg")),
IF($C$1="Schwedisch - SE",HYPERLINK(CONCATENATE("https://www.saflax.de/0-WVK-Retail/Bilder-Pictures/SAFLAX-",'Basis-Tabelle-Samen'!W104,"-",'Basis-Tabelle-Samen'!J104,"-garden-in-the-bag-swedish.jpg")),
IF($C$1="Slowakisch - SK",HYPERLINK(CONCATENATE("https://www.saflax.de/0-WVK-Retail/Bilder-Pictures/SAFLAX-",'Basis-Tabelle-Samen'!W104,"-",'Basis-Tabelle-Samen'!J104,"-garden-in-the-bag-slovak.jpg")),
IF($C$1="Slowenisch - SI",HYPERLINK(CONCATENATE("https://www.saflax.de/0-WVK-Retail/Bilder-Pictures/SAFLAX-",'Basis-Tabelle-Samen'!W104,"-",'Basis-Tabelle-Samen'!J104,"-garden-in-the-bag-slovenian.jpg")),
IF($C$1="Spanisch - ES",HYPERLINK(CONCATENATE("https://www.saflax.de/0-WVK-Retail/Bilder-Pictures/SAFLAX-",'Basis-Tabelle-Samen'!W104,"-",'Basis-Tabelle-Samen'!J104,"-garden-in-the-bag-spanish.jpg")),
IF($C$1="Tschechisch - CZ",HYPERLINK(CONCATENATE("https://www.saflax.de/0-WVK-Retail/Bilder-Pictures/SAFLAX-",'Basis-Tabelle-Samen'!W104,"-",'Basis-Tabelle-Samen'!J104,"-garden-in-the-bag-czech.jpg")),
IF($C$1="Türkisch - TR",HYPERLINK(CONCATENATE("https://www.saflax.de/0-WVK-Retail/Bilder-Pictures/SAFLAX-",'Basis-Tabelle-Samen'!W104,"-",'Basis-Tabelle-Samen'!J104,"-garden-in-the-bag-turkish.jpg")),
IF($C$1="Ungarisch - HU",HYPERLINK(CONCATENATE("https://www.saflax.de/0-WVK-Retail/Bilder-Pictures/SAFLAX-",'Basis-Tabelle-Samen'!W104,"-",'Basis-Tabelle-Samen'!J104,"-garden-in-the-bag-hungarian.jpg")),
" ACHTUNG")))))))))))))))))))))))))))))</f>
        <v>https://www.saflax.de/0-WVK-Retail/Bilder-Pictures/SAFLAX-63166-solanum-mammosum-garden-in-the-bag-english.jpg</v>
      </c>
    </row>
    <row r="76" spans="1:43" ht="17.100000000000001" customHeight="1" x14ac:dyDescent="0.2">
      <c r="A76" s="318" t="str">
        <f>IF('Basis-Tabelle-Samen'!A113="","",IF($C$1="Deutsch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76" s="319" t="str">
        <f>'Basis-Tabelle-Samen'!I113</f>
        <v>Papaver nudicaule</v>
      </c>
      <c r="C76" s="316" t="str">
        <f>IF($C$1="Bulgarisch - BG",'Basis-Tabelle-Samen'!Z113,
IF($C$1="Dänisch - DK",'Basis-Tabelle-Samen'!AA113,
IF($C$1="Deutsch - DE",'Basis-Tabelle-Samen'!AB113,
IF($C$1="Englisch - UK",'Basis-Tabelle-Samen'!AC113,
IF($C$1="Estnisch - EE",'Basis-Tabelle-Samen'!AD113,
IF($C$1="Finnisch - FI",'Basis-Tabelle-Samen'!AE113,
IF($C$1="Französisch - FR",'Basis-Tabelle-Samen'!AF113,
IF($C$1="Griechisch - GR",'Basis-Tabelle-Samen'!AG113,
IF($C$1="Irisch - IE",'Basis-Tabelle-Samen'!AH113,
IF($C$1="Isländisch - IS",'Basis-Tabelle-Samen'!AI113,
IF($C$1="Italienisch - IT",'Basis-Tabelle-Samen'!AJ113,
IF($C$1="Japanisch - JP",'Basis-Tabelle-Samen'!AK113,
IF($C$1="Kroatisch - HR",'Basis-Tabelle-Samen'!AL113,
IF($C$1="Lettisch - LV",'Basis-Tabelle-Samen'!AM113,
IF($C$1="Litauisch - LT",'Basis-Tabelle-Samen'!AN113,
IF($C$1="Maltesisch - MT",'Basis-Tabelle-Samen'!AO113,
IF($C$1="Niederländisch - NL",'Basis-Tabelle-Samen'!AP113,
IF($C$1="Norwegisch - NO",'Basis-Tabelle-Samen'!AQ113,
IF($C$1="Polnisch - PL",'Basis-Tabelle-Samen'!AR113,
IF($C$1="Portugiesisch - PT",'Basis-Tabelle-Samen'!AS113,
IF($C$1="Rumänisch - RO",'Basis-Tabelle-Samen'!AT113,
IF($C$1="Schwedisch - SE",'Basis-Tabelle-Samen'!AU113,
IF($C$1="Slowakisch - SK",'Basis-Tabelle-Samen'!AV113,
IF($C$1="Slowenisch - SI",'Basis-Tabelle-Samen'!AW113,
IF($C$1="Spanisch - ES",'Basis-Tabelle-Samen'!AX113,
IF($C$1="Tschechisch - CZ",'Basis-Tabelle-Samen'!AY113,
IF($C$1="Türkisch - TR",'Basis-Tabelle-Samen'!AZ113,
IF($C$1="Ungarisch - HU",'Basis-Tabelle-Samen'!BA113,
" ACHTUNG"))))))))))))))))))))))))))))</f>
        <v>Iceland poppy mix</v>
      </c>
      <c r="D76" s="320">
        <f>'Basis-Tabelle-Samen'!F113</f>
        <v>8000</v>
      </c>
      <c r="E76" s="321" t="str">
        <f>'Basis-Tabelle-Samen'!H113</f>
        <v>7 %</v>
      </c>
      <c r="F76" s="322" t="str">
        <f>IF('Basis-Tabelle-Samen'!G113="","",'Basis-Tabelle-Samen'!G113)</f>
        <v>01</v>
      </c>
      <c r="G76" s="320">
        <f>'Basis-Tabelle-Samen'!C113</f>
        <v>13253</v>
      </c>
      <c r="H76" s="323">
        <f>'Basis-Tabelle-Samen'!D113</f>
        <v>4055473132532</v>
      </c>
      <c r="I76" s="324">
        <f>'Basis-Tabelle-Samen'!E113</f>
        <v>1.85</v>
      </c>
      <c r="J76" s="325">
        <f t="shared" si="1"/>
        <v>12</v>
      </c>
      <c r="K76" s="326">
        <f>'Basis-Tabelle-Samen'!K113</f>
        <v>73253</v>
      </c>
      <c r="L76" s="323">
        <f>'Basis-Tabelle-Samen'!L113</f>
        <v>4055473732534</v>
      </c>
      <c r="M76" s="324">
        <f>'Basis-Tabelle-Samen'!M113</f>
        <v>2.4500000000000002</v>
      </c>
      <c r="N76" s="326">
        <f>IF(K76&lt;1,"",'3'!$I$15)</f>
        <v>15</v>
      </c>
      <c r="O76" s="327">
        <f>IF(K76&lt;1,"",'3'!$J$11)</f>
        <v>90</v>
      </c>
      <c r="P76" s="326">
        <f>'Basis-Tabelle-Samen'!N113</f>
        <v>83253</v>
      </c>
      <c r="Q76" s="323">
        <f>'Basis-Tabelle-Samen'!O113</f>
        <v>4055473832531</v>
      </c>
      <c r="R76" s="328">
        <f>'Basis-Tabelle-Samen'!P113</f>
        <v>3.75</v>
      </c>
      <c r="S76" s="326">
        <f>IF(R76&lt;1,"",'3'!$M$15)</f>
        <v>18</v>
      </c>
      <c r="T76" s="327">
        <f>IF(R76&lt;1,"",'3'!$N$11)</f>
        <v>72</v>
      </c>
      <c r="U76" s="326">
        <f>'Basis-Tabelle-Samen'!Q113</f>
        <v>53253</v>
      </c>
      <c r="V76" s="323">
        <f>'Basis-Tabelle-Samen'!R113</f>
        <v>4055473532530</v>
      </c>
      <c r="W76" s="324">
        <f>'Basis-Tabelle-Samen'!S113</f>
        <v>4.95</v>
      </c>
      <c r="X76" s="326">
        <f>IF(U76&lt;1,"",'3'!$Q$15)</f>
        <v>6</v>
      </c>
      <c r="Y76" s="327">
        <f>IF(U76&lt;1,"",'3'!$R$11)</f>
        <v>24</v>
      </c>
      <c r="Z76" s="326">
        <f>'Basis-Tabelle-Samen'!T113</f>
        <v>33253</v>
      </c>
      <c r="AA76" s="323">
        <f>'Basis-Tabelle-Samen'!U113</f>
        <v>4055473332536</v>
      </c>
      <c r="AB76" s="324">
        <f>'Basis-Tabelle-Samen'!V113</f>
        <v>6.75</v>
      </c>
      <c r="AC76" s="326">
        <f>IF(Z76&lt;1,"",'3'!$U$15)</f>
        <v>6</v>
      </c>
      <c r="AD76" s="327">
        <f>IF(Z76&lt;1,"",'3'!$V$11)</f>
        <v>24</v>
      </c>
      <c r="AE76" s="326">
        <f>'Basis-Tabelle-Samen'!W113</f>
        <v>63253</v>
      </c>
      <c r="AF76" s="323">
        <f>'Basis-Tabelle-Samen'!X113</f>
        <v>4055473632537</v>
      </c>
      <c r="AG76" s="324">
        <f>'Basis-Tabelle-Samen'!Y113</f>
        <v>2.95</v>
      </c>
      <c r="AH76" s="326">
        <f>IF(AE76&lt;1,"",'3'!$Y$15)</f>
        <v>8</v>
      </c>
      <c r="AI76" s="327">
        <f>IF(AE76&lt;1,"",'3'!$Z$11)</f>
        <v>64</v>
      </c>
      <c r="AJ76" s="315"/>
      <c r="AK76" s="316" t="str">
        <f>IF(G76&lt;1,"",
IF($C$1="Bulgarisch - BG",HYPERLINK(CONCATENATE("https://www.saflax.de/0-WVK-Retail/Bilder-Pictures/SAFLAX-",'Basis-Tabelle-Samen'!C113,"-",'Basis-Tabelle-Samen'!J113,"-seed-package-front-cr-bulgarian.jpg")),
IF($C$1="Dänisch - DK",HYPERLINK(CONCATENATE("https://www.saflax.de/0-WVK-Retail/Bilder-Pictures/SAFLAX-",'Basis-Tabelle-Samen'!C113,"-",'Basis-Tabelle-Samen'!J113,"-seed-package-front-cr-danish.jpg")),
IF($C$1="Deutsch - DE",HYPERLINK(CONCATENATE("https://www.saflax.de/0-WVK-Retail/Bilder-Pictures/SAFLAX-",'Basis-Tabelle-Samen'!C113,"-",'Basis-Tabelle-Samen'!J113,"-seed-package-front-cr-german.jpg")),
IF($C$1="Englisch - UK",HYPERLINK(CONCATENATE("https://www.saflax.de/0-WVK-Retail/Bilder-Pictures/SAFLAX-",'Basis-Tabelle-Samen'!C113,"-",'Basis-Tabelle-Samen'!J113,"-seed-package-front-cr-english.jpg")),
IF($C$1="Estnisch - EE",HYPERLINK(CONCATENATE("https://www.saflax.de/0-WVK-Retail/Bilder-Pictures/SAFLAX-",'Basis-Tabelle-Samen'!C113,"-",'Basis-Tabelle-Samen'!J113,"-seed-package-front-cr-estonian.jpg")),
IF($C$1="Finnisch - FI",HYPERLINK(CONCATENATE("https://www.saflax.de/0-WVK-Retail/Bilder-Pictures/SAFLAX-",'Basis-Tabelle-Samen'!C113,"-",'Basis-Tabelle-Samen'!J113,"-seed-package-front-cr-finnish.jpg")),
IF($C$1="Französisch - FR",HYPERLINK(CONCATENATE("https://www.saflax.de/0-WVK-Retail/Bilder-Pictures/SAFLAX-",'Basis-Tabelle-Samen'!C113,"-",'Basis-Tabelle-Samen'!J113,"-seed-package-front-cr-french.jpg")),
IF($C$1="Griechisch - GR",HYPERLINK(CONCATENATE("https://www.saflax.de/0-WVK-Retail/Bilder-Pictures/SAFLAX-",'Basis-Tabelle-Samen'!C113,"-",'Basis-Tabelle-Samen'!J113,"-seed-package-front-cr-greek.jpg")),
IF($C$1="Irisch - IE",HYPERLINK(CONCATENATE("https://www.saflax.de/0-WVK-Retail/Bilder-Pictures/SAFLAX-",'Basis-Tabelle-Samen'!C113,"-",'Basis-Tabelle-Samen'!J113,"-seed-package-front-cr-irish.jpg")),
IF($C$1="Isländisch - IS",HYPERLINK(CONCATENATE("https://www.saflax.de/0-WVK-Retail/Bilder-Pictures/SAFLAX-",'Basis-Tabelle-Samen'!C113,"-",'Basis-Tabelle-Samen'!J113,"-seed-package-front-cr-icelandic.jpg")),
IF($C$1="Italienisch - IT",HYPERLINK(CONCATENATE("https://www.saflax.de/0-WVK-Retail/Bilder-Pictures/SAFLAX-",'Basis-Tabelle-Samen'!C113,"-",'Basis-Tabelle-Samen'!J113,"-seed-package-front-cr-italian.jpg")),
IF($C$1="Japanisch - JP",HYPERLINK(CONCATENATE("https://www.saflax.de/0-WVK-Retail/Bilder-Pictures/SAFLAX-",'Basis-Tabelle-Samen'!C113,"-",'Basis-Tabelle-Samen'!J113,"-seed-package-front-cr-japanese.jpg")),
IF($C$1="Kroatisch - HR",HYPERLINK(CONCATENATE("https://www.saflax.de/0-WVK-Retail/Bilder-Pictures/SAFLAX-",'Basis-Tabelle-Samen'!C113,"-",'Basis-Tabelle-Samen'!J113,"-seed-package-front-cr-croatian.jpg")),
IF($C$1="Lettisch - LV",HYPERLINK(CONCATENATE("https://www.saflax.de/0-WVK-Retail/Bilder-Pictures/SAFLAX-",'Basis-Tabelle-Samen'!C113,"-",'Basis-Tabelle-Samen'!J113,"-seed-package-front-cr-latvian.jpg")),
IF($C$1="Litauisch - LT",HYPERLINK(CONCATENATE("https://www.saflax.de/0-WVK-Retail/Bilder-Pictures/SAFLAX-",'Basis-Tabelle-Samen'!C113,"-",'Basis-Tabelle-Samen'!J113,"-seed-package-front-cr-lithuanian.jpg")),
IF($C$1="Maltesisch - MT",HYPERLINK(CONCATENATE("https://www.saflax.de/0-WVK-Retail/Bilder-Pictures/SAFLAX-",'Basis-Tabelle-Samen'!C113,"-",'Basis-Tabelle-Samen'!J113,"-seed-package-front-cr-maltese.jpg")),
IF($C$1="Niederländisch - NL",HYPERLINK(CONCATENATE("https://www.saflax.de/0-WVK-Retail/Bilder-Pictures/SAFLAX-",'Basis-Tabelle-Samen'!C113,"-",'Basis-Tabelle-Samen'!J113,"-seed-package-front-cr-dutch.jpg")),
IF($C$1="Norwegisch - NO",HYPERLINK(CONCATENATE("https://www.saflax.de/0-WVK-Retail/Bilder-Pictures/SAFLAX-",'Basis-Tabelle-Samen'!C113,"-",'Basis-Tabelle-Samen'!J113,"-seed-package-front-cr-nowegian.jpg")),
IF($C$1="Polnisch - PL",HYPERLINK(CONCATENATE("https://www.saflax.de/0-WVK-Retail/Bilder-Pictures/SAFLAX-",'Basis-Tabelle-Samen'!C113,"-",'Basis-Tabelle-Samen'!J113,"-seed-package-front-cr-polish.jpg")),
IF($C$1="Portugiesisch - PT",HYPERLINK(CONCATENATE("https://www.saflax.de/0-WVK-Retail/Bilder-Pictures/SAFLAX-",'Basis-Tabelle-Samen'!C113,"-",'Basis-Tabelle-Samen'!J113,"-seed-package-front-cr-portuguese.jpg")),
IF($C$1="Rumänisch - RO",HYPERLINK(CONCATENATE("https://www.saflax.de/0-WVK-Retail/Bilder-Pictures/SAFLAX-",'Basis-Tabelle-Samen'!C113,"-",'Basis-Tabelle-Samen'!J113,"-seed-package-front-cr-romanian.jpg")),
IF($C$1="Schwedisch - SE",HYPERLINK(CONCATENATE("https://www.saflax.de/0-WVK-Retail/Bilder-Pictures/SAFLAX-",'Basis-Tabelle-Samen'!C113,"-",'Basis-Tabelle-Samen'!J113,"-seed-package-front-cr-swedish.jpg")),
IF($C$1="Slowakisch - SK",HYPERLINK(CONCATENATE("https://www.saflax.de/0-WVK-Retail/Bilder-Pictures/SAFLAX-",'Basis-Tabelle-Samen'!C113,"-",'Basis-Tabelle-Samen'!J113,"-seed-package-front-cr-slovak.jpg")),
IF($C$1="Slowenisch - SI",HYPERLINK(CONCATENATE("https://www.saflax.de/0-WVK-Retail/Bilder-Pictures/SAFLAX-",'Basis-Tabelle-Samen'!C113,"-",'Basis-Tabelle-Samen'!J113,"-seed-package-front-cr-slovenian.jpg")),
IF($C$1="Spanisch - ES",HYPERLINK(CONCATENATE("https://www.saflax.de/0-WVK-Retail/Bilder-Pictures/SAFLAX-",'Basis-Tabelle-Samen'!C113,"-",'Basis-Tabelle-Samen'!J113,"-seed-package-front-cr-spanish.jpg")),
IF($C$1="Tschechisch - CZ",HYPERLINK(CONCATENATE("https://www.saflax.de/0-WVK-Retail/Bilder-Pictures/SAFLAX-",'Basis-Tabelle-Samen'!C113,"-",'Basis-Tabelle-Samen'!J113,"-seed-package-front-cr-czech.jpg")),
IF($C$1="Türkisch - TR",HYPERLINK(CONCATENATE("https://www.saflax.de/0-WVK-Retail/Bilder-Pictures/SAFLAX-",'Basis-Tabelle-Samen'!C113,"-",'Basis-Tabelle-Samen'!J113,"-seed-package-front-cr-turkish.jpg")),
IF($C$1="Ungarisch - HU",HYPERLINK(CONCATENATE("https://www.saflax.de/0-WVK-Retail/Bilder-Pictures/SAFLAX-",'Basis-Tabelle-Samen'!C113,"-",'Basis-Tabelle-Samen'!J113,"-seed-package-front-cr-hungarian.jpg")),
" ACHTUNG")))))))))))))))))))))))))))))</f>
        <v>https://www.saflax.de/0-WVK-Retail/Bilder-Pictures/SAFLAX-13253-papaver-nudicaule-seed-package-front-cr-english.jpg</v>
      </c>
      <c r="AL76" s="330" t="str">
        <f>IF(G76&lt;1,"",
IF($C$1="Bulgarisch - BG",HYPERLINK(CONCATENATE("https://www.saflax.de/0-WVK-Retail/Bilder-Pictures/SAFLAX-",'Basis-Tabelle-Samen'!C113,"-",'Basis-Tabelle-Samen'!J113,"-seed-package-back-cr-bulgarian.jpg")),
IF($C$1="Dänisch - DK",HYPERLINK(CONCATENATE("https://www.saflax.de/0-WVK-Retail/Bilder-Pictures/SAFLAX-",'Basis-Tabelle-Samen'!C113,"-",'Basis-Tabelle-Samen'!J113,"-seed-package-back-cr-danish.jpg")),
IF($C$1="Deutsch - DE",HYPERLINK(CONCATENATE("https://www.saflax.de/0-WVK-Retail/Bilder-Pictures/SAFLAX-",'Basis-Tabelle-Samen'!C113,"-",'Basis-Tabelle-Samen'!J113,"-seed-package-back-cr-german.jpg")),
IF($C$1="Englisch - UK",HYPERLINK(CONCATENATE("https://www.saflax.de/0-WVK-Retail/Bilder-Pictures/SAFLAX-",'Basis-Tabelle-Samen'!C113,"-",'Basis-Tabelle-Samen'!J113,"-seed-package-back-cr-english.jpg")),
IF($C$1="Estnisch - EE",HYPERLINK(CONCATENATE("https://www.saflax.de/0-WVK-Retail/Bilder-Pictures/SAFLAX-",'Basis-Tabelle-Samen'!C113,"-",'Basis-Tabelle-Samen'!J113,"-seed-package-back-cr-estonian.jpg")),
IF($C$1="Finnisch - FI",HYPERLINK(CONCATENATE("https://www.saflax.de/0-WVK-Retail/Bilder-Pictures/SAFLAX-",'Basis-Tabelle-Samen'!C113,"-",'Basis-Tabelle-Samen'!J113,"-seed-package-back-cr-finnish.jpg")),
IF($C$1="Französisch - FR",HYPERLINK(CONCATENATE("https://www.saflax.de/0-WVK-Retail/Bilder-Pictures/SAFLAX-",'Basis-Tabelle-Samen'!C113,"-",'Basis-Tabelle-Samen'!J113,"-seed-package-back-cr-french.jpg")),
IF($C$1="Griechisch - GR",HYPERLINK(CONCATENATE("https://www.saflax.de/0-WVK-Retail/Bilder-Pictures/SAFLAX-",'Basis-Tabelle-Samen'!C113,"-",'Basis-Tabelle-Samen'!J113,"-seed-package-back-cr-greek.jpg")),
IF($C$1="Irisch - IE",HYPERLINK(CONCATENATE("https://www.saflax.de/0-WVK-Retail/Bilder-Pictures/SAFLAX-",'Basis-Tabelle-Samen'!C113,"-",'Basis-Tabelle-Samen'!J113,"-seed-package-back-cr-irish.jpg")),
IF($C$1="Isländisch - IS",HYPERLINK(CONCATENATE("https://www.saflax.de/0-WVK-Retail/Bilder-Pictures/SAFLAX-",'Basis-Tabelle-Samen'!C113,"-",'Basis-Tabelle-Samen'!J113,"-seed-package-back-cr-icelandic.jpg")),
IF($C$1="Italienisch - IT",HYPERLINK(CONCATENATE("https://www.saflax.de/0-WVK-Retail/Bilder-Pictures/SAFLAX-",'Basis-Tabelle-Samen'!C113,"-",'Basis-Tabelle-Samen'!J113,"-seed-package-back-cr-italian.jpg")),
IF($C$1="Japanisch - JP",HYPERLINK(CONCATENATE("https://www.saflax.de/0-WVK-Retail/Bilder-Pictures/SAFLAX-",'Basis-Tabelle-Samen'!C113,"-",'Basis-Tabelle-Samen'!J113,"-seed-package-back-cr-japanese.jpg")),
IF($C$1="Kroatisch - HR",HYPERLINK(CONCATENATE("https://www.saflax.de/0-WVK-Retail/Bilder-Pictures/SAFLAX-",'Basis-Tabelle-Samen'!C113,"-",'Basis-Tabelle-Samen'!J113,"-seed-package-back-cr-croatian.jpg")),
IF($C$1="Lettisch - LV",HYPERLINK(CONCATENATE("https://www.saflax.de/0-WVK-Retail/Bilder-Pictures/SAFLAX-",'Basis-Tabelle-Samen'!C113,"-",'Basis-Tabelle-Samen'!J113,"-seed-package-back-cr-latvian.jpg")),
IF($C$1="Litauisch - LT",HYPERLINK(CONCATENATE("https://www.saflax.de/0-WVK-Retail/Bilder-Pictures/SAFLAX-",'Basis-Tabelle-Samen'!C113,"-",'Basis-Tabelle-Samen'!J113,"-seed-package-back-cr-lithuanian.jpg")),
IF($C$1="Maltesisch - MT",HYPERLINK(CONCATENATE("https://www.saflax.de/0-WVK-Retail/Bilder-Pictures/SAFLAX-",'Basis-Tabelle-Samen'!C113,"-",'Basis-Tabelle-Samen'!J113,"-seed-package-back-cr-maltese.jpg")),
IF($C$1="Niederländisch - NL",HYPERLINK(CONCATENATE("https://www.saflax.de/0-WVK-Retail/Bilder-Pictures/SAFLAX-",'Basis-Tabelle-Samen'!C113,"-",'Basis-Tabelle-Samen'!J113,"-seed-package-back-cr-dutch.jpg")),
IF($C$1="Norwegisch - NO",HYPERLINK(CONCATENATE("https://www.saflax.de/0-WVK-Retail/Bilder-Pictures/SAFLAX-",'Basis-Tabelle-Samen'!C113,"-",'Basis-Tabelle-Samen'!J113,"-seed-package-back-cr-nowegian.jpg")),
IF($C$1="Polnisch - PL",HYPERLINK(CONCATENATE("https://www.saflax.de/0-WVK-Retail/Bilder-Pictures/SAFLAX-",'Basis-Tabelle-Samen'!C113,"-",'Basis-Tabelle-Samen'!J113,"-seed-package-back-cr-polish.jpg")),
IF($C$1="Portugiesisch - PT",HYPERLINK(CONCATENATE("https://www.saflax.de/0-WVK-Retail/Bilder-Pictures/SAFLAX-",'Basis-Tabelle-Samen'!C113,"-",'Basis-Tabelle-Samen'!J113,"-seed-package-back-cr-portuguese.jpg")),
IF($C$1="Rumänisch - RO",HYPERLINK(CONCATENATE("https://www.saflax.de/0-WVK-Retail/Bilder-Pictures/SAFLAX-",'Basis-Tabelle-Samen'!C113,"-",'Basis-Tabelle-Samen'!J113,"-seed-package-back-cr-romanian.jpg")),
IF($C$1="Schwedisch - SE",HYPERLINK(CONCATENATE("https://www.saflax.de/0-WVK-Retail/Bilder-Pictures/SAFLAX-",'Basis-Tabelle-Samen'!C113,"-",'Basis-Tabelle-Samen'!J113,"-seed-package-back-cr-swedish.jpg")),
IF($C$1="Slowakisch - SK",HYPERLINK(CONCATENATE("https://www.saflax.de/0-WVK-Retail/Bilder-Pictures/SAFLAX-",'Basis-Tabelle-Samen'!C113,"-",'Basis-Tabelle-Samen'!J113,"-seed-package-back-cr-slovak.jpg")),
IF($C$1="Slowenisch - SI",HYPERLINK(CONCATENATE("https://www.saflax.de/0-WVK-Retail/Bilder-Pictures/SAFLAX-",'Basis-Tabelle-Samen'!C113,"-",'Basis-Tabelle-Samen'!J113,"-seed-package-back-cr-slovenian.jpg")),
IF($C$1="Spanisch - ES",HYPERLINK(CONCATENATE("https://www.saflax.de/0-WVK-Retail/Bilder-Pictures/SAFLAX-",'Basis-Tabelle-Samen'!C113,"-",'Basis-Tabelle-Samen'!J113,"-seed-package-back-cr-spanish.jpg")),
IF($C$1="Tschechisch - CZ",HYPERLINK(CONCATENATE("https://www.saflax.de/0-WVK-Retail/Bilder-Pictures/SAFLAX-",'Basis-Tabelle-Samen'!C113,"-",'Basis-Tabelle-Samen'!J113,"-seed-package-back-cr-czech.jpg")),
IF($C$1="Türkisch - TR",HYPERLINK(CONCATENATE("https://www.saflax.de/0-WVK-Retail/Bilder-Pictures/SAFLAX-",'Basis-Tabelle-Samen'!C113,"-",'Basis-Tabelle-Samen'!J113,"-seed-package-back-cr-turkish.jpg")),
IF($C$1="Ungarisch - HU",HYPERLINK(CONCATENATE("https://www.saflax.de/0-WVK-Retail/Bilder-Pictures/SAFLAX-",'Basis-Tabelle-Samen'!C113,"-",'Basis-Tabelle-Samen'!J113,"-seed-package-back-cr-hungarian.jpg")),
" ACHTUNG")))))))))))))))))))))))))))))</f>
        <v>https://www.saflax.de/0-WVK-Retail/Bilder-Pictures/SAFLAX-13253-papaver-nudicaule-seed-package-back-cr-english.jpg</v>
      </c>
      <c r="AM76" s="330" t="str">
        <f>IF(H76&lt;1,"",
IF($C$1="Bulgarisch - BG",HYPERLINK(CONCATENATE("https://www.saflax.de/0-WVK-Retail/Bilder-Pictures/SAFLAX-",'Basis-Tabelle-Samen'!K113,"-",'Basis-Tabelle-Samen'!J113,"-garden-to-go-mini-bulgarian.jpg")),
IF($C$1="Dänisch - DK",HYPERLINK(CONCATENATE("https://www.saflax.de/0-WVK-Retail/Bilder-Pictures/SAFLAX-",'Basis-Tabelle-Samen'!K113,"-",'Basis-Tabelle-Samen'!J113,"-garden-to-go-mini-danish.jpg")),
IF($C$1="Deutsch - DE",HYPERLINK(CONCATENATE("https://www.saflax.de/0-WVK-Retail/Bilder-Pictures/SAFLAX-",'Basis-Tabelle-Samen'!K113,"-",'Basis-Tabelle-Samen'!J113,"-garden-to-go-mini-german.jpg")),
IF($C$1="Englisch - UK",HYPERLINK(CONCATENATE("https://www.saflax.de/0-WVK-Retail/Bilder-Pictures/SAFLAX-",'Basis-Tabelle-Samen'!K113,"-",'Basis-Tabelle-Samen'!J113,"-garden-to-go-mini-english.jpg")),
IF($C$1="Estnisch - EE",HYPERLINK(CONCATENATE("https://www.saflax.de/0-WVK-Retail/Bilder-Pictures/SAFLAX-",'Basis-Tabelle-Samen'!K113,"-",'Basis-Tabelle-Samen'!J113,"-garden-to-go-mini-estonian.jpg")),
IF($C$1="Finnisch - FI",HYPERLINK(CONCATENATE("https://www.saflax.de/0-WVK-Retail/Bilder-Pictures/SAFLAX-",'Basis-Tabelle-Samen'!K113,"-",'Basis-Tabelle-Samen'!J113,"-garden-to-go-mini-finnish.jpg")),
IF($C$1="Französisch - FR",HYPERLINK(CONCATENATE("https://www.saflax.de/0-WVK-Retail/Bilder-Pictures/SAFLAX-",'Basis-Tabelle-Samen'!K113,"-",'Basis-Tabelle-Samen'!J113,"-garden-to-go-mini-french.jpg")),
IF($C$1="Griechisch - GR",HYPERLINK(CONCATENATE("https://www.saflax.de/0-WVK-Retail/Bilder-Pictures/SAFLAX-",'Basis-Tabelle-Samen'!K113,"-",'Basis-Tabelle-Samen'!J113,"-garden-to-go-mini-greek.jpg")),
IF($C$1="Irisch - IE",HYPERLINK(CONCATENATE("https://www.saflax.de/0-WVK-Retail/Bilder-Pictures/SAFLAX-",'Basis-Tabelle-Samen'!K113,"-",'Basis-Tabelle-Samen'!J113,"-garden-to-go-mini-irish.jpg")),
IF($C$1="Isländisch - IS",HYPERLINK(CONCATENATE("https://www.saflax.de/0-WVK-Retail/Bilder-Pictures/SAFLAX-",'Basis-Tabelle-Samen'!K113,"-",'Basis-Tabelle-Samen'!J113,"-garden-to-go-mini-icelandic.jpg")),
IF($C$1="Italienisch - IT",HYPERLINK(CONCATENATE("https://www.saflax.de/0-WVK-Retail/Bilder-Pictures/SAFLAX-",'Basis-Tabelle-Samen'!K113,"-",'Basis-Tabelle-Samen'!J113,"-garden-to-go-mini-italian.jpg")),
IF($C$1="Japanisch - JP",HYPERLINK(CONCATENATE("https://www.saflax.de/0-WVK-Retail/Bilder-Pictures/SAFLAX-",'Basis-Tabelle-Samen'!K113,"-",'Basis-Tabelle-Samen'!J113,"-garden-to-go-mini-japanese.jpg")),
IF($C$1="Kroatisch - HR",HYPERLINK(CONCATENATE("https://www.saflax.de/0-WVK-Retail/Bilder-Pictures/SAFLAX-",'Basis-Tabelle-Samen'!K113,"-",'Basis-Tabelle-Samen'!J113,"-garden-to-go-mini-croatian.jpg")),
IF($C$1="Lettisch - LV",HYPERLINK(CONCATENATE("https://www.saflax.de/0-WVK-Retail/Bilder-Pictures/SAFLAX-",'Basis-Tabelle-Samen'!K113,"-",'Basis-Tabelle-Samen'!J113,"-garden-to-go-mini-latvian.jpg")),
IF($C$1="Litauisch - LT",HYPERLINK(CONCATENATE("https://www.saflax.de/0-WVK-Retail/Bilder-Pictures/SAFLAX-",'Basis-Tabelle-Samen'!K113,"-",'Basis-Tabelle-Samen'!J113,"-garden-to-go-mini-lithuanian.jpg")),
IF($C$1="Maltesisch - MT",HYPERLINK(CONCATENATE("https://www.saflax.de/0-WVK-Retail/Bilder-Pictures/SAFLAX-",'Basis-Tabelle-Samen'!K113,"-",'Basis-Tabelle-Samen'!J113,"-garden-to-go-mini-maltese.jpg")),
IF($C$1="Niederländisch - NL",HYPERLINK(CONCATENATE("https://www.saflax.de/0-WVK-Retail/Bilder-Pictures/SAFLAX-",'Basis-Tabelle-Samen'!K113,"-",'Basis-Tabelle-Samen'!J113,"-garden-to-go-mini-dutch.jpg")),
IF($C$1="Norwegisch - NO",HYPERLINK(CONCATENATE("https://www.saflax.de/0-WVK-Retail/Bilder-Pictures/SAFLAX-",'Basis-Tabelle-Samen'!K113,"-",'Basis-Tabelle-Samen'!J113,"-garden-to-go-mini-nowegian.jpg")),
IF($C$1="Polnisch - PL",HYPERLINK(CONCATENATE("https://www.saflax.de/0-WVK-Retail/Bilder-Pictures/SAFLAX-",'Basis-Tabelle-Samen'!K113,"-",'Basis-Tabelle-Samen'!J113,"-garden-to-go-mini-polish.jpg")),
IF($C$1="Portugiesisch - PT",HYPERLINK(CONCATENATE("https://www.saflax.de/0-WVK-Retail/Bilder-Pictures/SAFLAX-",'Basis-Tabelle-Samen'!K113,"-",'Basis-Tabelle-Samen'!J113,"-garden-to-go-mini-portuguese.jpg")),
IF($C$1="Rumänisch - RO",HYPERLINK(CONCATENATE("https://www.saflax.de/0-WVK-Retail/Bilder-Pictures/SAFLAX-",'Basis-Tabelle-Samen'!K113,"-",'Basis-Tabelle-Samen'!J113,"-garden-to-go-mini-romanian.jpg")),
IF($C$1="Schwedisch - SE",HYPERLINK(CONCATENATE("https://www.saflax.de/0-WVK-Retail/Bilder-Pictures/SAFLAX-",'Basis-Tabelle-Samen'!K113,"-",'Basis-Tabelle-Samen'!J113,"-garden-to-go-mini-swedish.jpg")),
IF($C$1="Slowakisch - SK",HYPERLINK(CONCATENATE("https://www.saflax.de/0-WVK-Retail/Bilder-Pictures/SAFLAX-",'Basis-Tabelle-Samen'!K113,"-",'Basis-Tabelle-Samen'!J113,"-garden-to-go-mini-slovak.jpg")),
IF($C$1="Slowenisch - SI",HYPERLINK(CONCATENATE("https://www.saflax.de/0-WVK-Retail/Bilder-Pictures/SAFLAX-",'Basis-Tabelle-Samen'!K113,"-",'Basis-Tabelle-Samen'!J113,"-garden-to-go-mini-slovenian.jpg")),
IF($C$1="Spanisch - ES",HYPERLINK(CONCATENATE("https://www.saflax.de/0-WVK-Retail/Bilder-Pictures/SAFLAX-",'Basis-Tabelle-Samen'!K113,"-",'Basis-Tabelle-Samen'!J113,"-garden-to-go-mini-spanish.jpg")),
IF($C$1="Tschechisch - CZ",HYPERLINK(CONCATENATE("https://www.saflax.de/0-WVK-Retail/Bilder-Pictures/SAFLAX-",'Basis-Tabelle-Samen'!K113,"-",'Basis-Tabelle-Samen'!J113,"-garden-to-go-mini-czech.jpg")),
IF($C$1="Türkisch - TR",HYPERLINK(CONCATENATE("https://www.saflax.de/0-WVK-Retail/Bilder-Pictures/SAFLAX-",'Basis-Tabelle-Samen'!K113,"-",'Basis-Tabelle-Samen'!J113,"-garden-to-go-mini-turkish.jpg")),
IF($C$1="Ungarisch - HU",HYPERLINK(CONCATENATE("https://www.saflax.de/0-WVK-Retail/Bilder-Pictures/SAFLAX-",'Basis-Tabelle-Samen'!K113,"-",'Basis-Tabelle-Samen'!J113,"-garden-to-go-mini-hungarian.jpg")),
" ACHTUNG")))))))))))))))))))))))))))))</f>
        <v>https://www.saflax.de/0-WVK-Retail/Bilder-Pictures/SAFLAX-73253-papaver-nudicaule-garden-to-go-mini-english.jpg</v>
      </c>
      <c r="AN76" s="330" t="str">
        <f>IF(I76&lt;1,"",
IF($C$1="Bulgarisch - BG",HYPERLINK(CONCATENATE("https://www.saflax.de/0-WVK-Retail/Bilder-Pictures/SAFLAX-",'Basis-Tabelle-Samen'!N113,"-",'Basis-Tabelle-Samen'!J113,"-garden-to-go-lite-bulgarian.jpg")),
IF($C$1="Dänisch - DK",HYPERLINK(CONCATENATE("https://www.saflax.de/0-WVK-Retail/Bilder-Pictures/SAFLAX-",'Basis-Tabelle-Samen'!N113,"-",'Basis-Tabelle-Samen'!J113,"-garden-to-go-lite-danish.jpg")),
IF($C$1="Deutsch - DE",HYPERLINK(CONCATENATE("https://www.saflax.de/0-WVK-Retail/Bilder-Pictures/SAFLAX-",'Basis-Tabelle-Samen'!N113,"-",'Basis-Tabelle-Samen'!J113,"-garden-to-go-lite-german.jpg")),
IF($C$1="Englisch - UK",HYPERLINK(CONCATENATE("https://www.saflax.de/0-WVK-Retail/Bilder-Pictures/SAFLAX-",'Basis-Tabelle-Samen'!N113,"-",'Basis-Tabelle-Samen'!J113,"-garden-to-go-lite-english.jpg")),
IF($C$1="Estnisch - EE",HYPERLINK(CONCATENATE("https://www.saflax.de/0-WVK-Retail/Bilder-Pictures/SAFLAX-",'Basis-Tabelle-Samen'!N113,"-",'Basis-Tabelle-Samen'!J113,"-garden-to-go-lite-estonian.jpg")),
IF($C$1="Finnisch - FI",HYPERLINK(CONCATENATE("https://www.saflax.de/0-WVK-Retail/Bilder-Pictures/SAFLAX-",'Basis-Tabelle-Samen'!N113,"-",'Basis-Tabelle-Samen'!J113,"-garden-to-go-lite-finnish.jpg")),
IF($C$1="Französisch - FR",HYPERLINK(CONCATENATE("https://www.saflax.de/0-WVK-Retail/Bilder-Pictures/SAFLAX-",'Basis-Tabelle-Samen'!N113,"-",'Basis-Tabelle-Samen'!J113,"-garden-to-go-lite-french.jpg")),
IF($C$1="Griechisch - GR",HYPERLINK(CONCATENATE("https://www.saflax.de/0-WVK-Retail/Bilder-Pictures/SAFLAX-",'Basis-Tabelle-Samen'!N113,"-",'Basis-Tabelle-Samen'!J113,"-garden-to-go-lite-greek.jpg")),
IF($C$1="Irisch - IE",HYPERLINK(CONCATENATE("https://www.saflax.de/0-WVK-Retail/Bilder-Pictures/SAFLAX-",'Basis-Tabelle-Samen'!N113,"-",'Basis-Tabelle-Samen'!J113,"-garden-to-go-lite-irish.jpg")),
IF($C$1="Isländisch - IS",HYPERLINK(CONCATENATE("https://www.saflax.de/0-WVK-Retail/Bilder-Pictures/SAFLAX-",'Basis-Tabelle-Samen'!N113,"-",'Basis-Tabelle-Samen'!J113,"-garden-to-go-lite-icelandic.jpg")),
IF($C$1="Italienisch - IT",HYPERLINK(CONCATENATE("https://www.saflax.de/0-WVK-Retail/Bilder-Pictures/SAFLAX-",'Basis-Tabelle-Samen'!N113,"-",'Basis-Tabelle-Samen'!J113,"-garden-to-go-lite-italian.jpg")),
IF($C$1="Japanisch - JP",HYPERLINK(CONCATENATE("https://www.saflax.de/0-WVK-Retail/Bilder-Pictures/SAFLAX-",'Basis-Tabelle-Samen'!N113,"-",'Basis-Tabelle-Samen'!J113,"-garden-to-go-lite-japanese.jpg")),
IF($C$1="Kroatisch - HR",HYPERLINK(CONCATENATE("https://www.saflax.de/0-WVK-Retail/Bilder-Pictures/SAFLAX-",'Basis-Tabelle-Samen'!N113,"-",'Basis-Tabelle-Samen'!J113,"-garden-to-go-lite-croatian.jpg")),
IF($C$1="Lettisch - LV",HYPERLINK(CONCATENATE("https://www.saflax.de/0-WVK-Retail/Bilder-Pictures/SAFLAX-",'Basis-Tabelle-Samen'!N113,"-",'Basis-Tabelle-Samen'!J113,"-garden-to-go-lite-latvian.jpg")),
IF($C$1="Litauisch - LT",HYPERLINK(CONCATENATE("https://www.saflax.de/0-WVK-Retail/Bilder-Pictures/SAFLAX-",'Basis-Tabelle-Samen'!N113,"-",'Basis-Tabelle-Samen'!J113,"-garden-to-go-lite-lithuanian.jpg")),
IF($C$1="Maltesisch - MT",HYPERLINK(CONCATENATE("https://www.saflax.de/0-WVK-Retail/Bilder-Pictures/SAFLAX-",'Basis-Tabelle-Samen'!N113,"-",'Basis-Tabelle-Samen'!J113,"-garden-to-go-lite-maltese.jpg")),
IF($C$1="Niederländisch - NL",HYPERLINK(CONCATENATE("https://www.saflax.de/0-WVK-Retail/Bilder-Pictures/SAFLAX-",'Basis-Tabelle-Samen'!N113,"-",'Basis-Tabelle-Samen'!J113,"-garden-to-go-lite-dutch.jpg")),
IF($C$1="Norwegisch - NO",HYPERLINK(CONCATENATE("https://www.saflax.de/0-WVK-Retail/Bilder-Pictures/SAFLAX-",'Basis-Tabelle-Samen'!N113,"-",'Basis-Tabelle-Samen'!J113,"-garden-to-go-lite-nowegian.jpg")),
IF($C$1="Polnisch - PL",HYPERLINK(CONCATENATE("https://www.saflax.de/0-WVK-Retail/Bilder-Pictures/SAFLAX-",'Basis-Tabelle-Samen'!N113,"-",'Basis-Tabelle-Samen'!J113,"-garden-to-go-lite-polish.jpg")),
IF($C$1="Portugiesisch - PT",HYPERLINK(CONCATENATE("https://www.saflax.de/0-WVK-Retail/Bilder-Pictures/SAFLAX-",'Basis-Tabelle-Samen'!N113,"-",'Basis-Tabelle-Samen'!J113,"-garden-to-go-lite-portuguese.jpg")),
IF($C$1="Rumänisch - RO",HYPERLINK(CONCATENATE("https://www.saflax.de/0-WVK-Retail/Bilder-Pictures/SAFLAX-",'Basis-Tabelle-Samen'!N113,"-",'Basis-Tabelle-Samen'!J113,"-garden-to-go-lite-romanian.jpg")),
IF($C$1="Schwedisch - SE",HYPERLINK(CONCATENATE("https://www.saflax.de/0-WVK-Retail/Bilder-Pictures/SAFLAX-",'Basis-Tabelle-Samen'!N113,"-",'Basis-Tabelle-Samen'!J113,"-garden-to-go-lite-swedish.jpg")),
IF($C$1="Slowakisch - SK",HYPERLINK(CONCATENATE("https://www.saflax.de/0-WVK-Retail/Bilder-Pictures/SAFLAX-",'Basis-Tabelle-Samen'!N113,"-",'Basis-Tabelle-Samen'!J113,"-garden-to-go-lite-slovak.jpg")),
IF($C$1="Slowenisch - SI",HYPERLINK(CONCATENATE("https://www.saflax.de/0-WVK-Retail/Bilder-Pictures/SAFLAX-",'Basis-Tabelle-Samen'!N113,"-",'Basis-Tabelle-Samen'!J113,"-garden-to-go-lite-slovenian.jpg")),
IF($C$1="Spanisch - ES",HYPERLINK(CONCATENATE("https://www.saflax.de/0-WVK-Retail/Bilder-Pictures/SAFLAX-",'Basis-Tabelle-Samen'!N113,"-",'Basis-Tabelle-Samen'!J113,"-garden-to-go-lite-spanish.jpg")),
IF($C$1="Tschechisch - CZ",HYPERLINK(CONCATENATE("https://www.saflax.de/0-WVK-Retail/Bilder-Pictures/SAFLAX-",'Basis-Tabelle-Samen'!N113,"-",'Basis-Tabelle-Samen'!J113,"-garden-to-go-lite-czech.jpg")),
IF($C$1="Türkisch - TR",HYPERLINK(CONCATENATE("https://www.saflax.de/0-WVK-Retail/Bilder-Pictures/SAFLAX-",'Basis-Tabelle-Samen'!N113,"-",'Basis-Tabelle-Samen'!J113,"-garden-to-go-lite-turkish.jpg")),
IF($C$1="Ungarisch - HU",HYPERLINK(CONCATENATE("https://www.saflax.de/0-WVK-Retail/Bilder-Pictures/SAFLAX-",'Basis-Tabelle-Samen'!N113,"-",'Basis-Tabelle-Samen'!J113,"-garden-to-go-lite-hungarian.jpg")),
" ACHTUNG")))))))))))))))))))))))))))))</f>
        <v>https://www.saflax.de/0-WVK-Retail/Bilder-Pictures/SAFLAX-83253-papaver-nudicaule-garden-to-go-lite-english.jpg</v>
      </c>
      <c r="AO76" s="330" t="str">
        <f>IF(J76&lt;1,"",
IF($C$1="Bulgarisch - BG",HYPERLINK(CONCATENATE("https://www.saflax.de/0-WVK-Retail/Bilder-Pictures/SAFLAX-",'Basis-Tabelle-Samen'!Q113,"-",'Basis-Tabelle-Samen'!J113,"-garden-to-go-bulgarian.jpg")),
IF($C$1="Dänisch - DK",HYPERLINK(CONCATENATE("https://www.saflax.de/0-WVK-Retail/Bilder-Pictures/SAFLAX-",'Basis-Tabelle-Samen'!Q113,"-",'Basis-Tabelle-Samen'!J113,"-garden-to-go-danish.jpg")),
IF($C$1="Deutsch - DE",HYPERLINK(CONCATENATE("https://www.saflax.de/0-WVK-Retail/Bilder-Pictures/SAFLAX-",'Basis-Tabelle-Samen'!Q113,"-",'Basis-Tabelle-Samen'!J113,"-garden-to-go-german.jpg")),
IF($C$1="Englisch - UK",HYPERLINK(CONCATENATE("https://www.saflax.de/0-WVK-Retail/Bilder-Pictures/SAFLAX-",'Basis-Tabelle-Samen'!Q113,"-",'Basis-Tabelle-Samen'!J113,"-garden-to-go-english.jpg")),
IF($C$1="Estnisch - EE",HYPERLINK(CONCATENATE("https://www.saflax.de/0-WVK-Retail/Bilder-Pictures/SAFLAX-",'Basis-Tabelle-Samen'!Q113,"-",'Basis-Tabelle-Samen'!J113,"-garden-to-go-estonian.jpg")),
IF($C$1="Finnisch - FI",HYPERLINK(CONCATENATE("https://www.saflax.de/0-WVK-Retail/Bilder-Pictures/SAFLAX-",'Basis-Tabelle-Samen'!Q113,"-",'Basis-Tabelle-Samen'!J113,"-garden-to-go-finnish.jpg")),
IF($C$1="Französisch - FR",HYPERLINK(CONCATENATE("https://www.saflax.de/0-WVK-Retail/Bilder-Pictures/SAFLAX-",'Basis-Tabelle-Samen'!Q113,"-",'Basis-Tabelle-Samen'!J113,"-garden-to-go-french.jpg")),
IF($C$1="Griechisch - GR",HYPERLINK(CONCATENATE("https://www.saflax.de/0-WVK-Retail/Bilder-Pictures/SAFLAX-",'Basis-Tabelle-Samen'!Q113,"-",'Basis-Tabelle-Samen'!J113,"-garden-to-go-greek.jpg")),
IF($C$1="Irisch - IE",HYPERLINK(CONCATENATE("https://www.saflax.de/0-WVK-Retail/Bilder-Pictures/SAFLAX-",'Basis-Tabelle-Samen'!Q113,"-",'Basis-Tabelle-Samen'!J113,"-garden-to-go-irish.jpg")),
IF($C$1="Isländisch - IS",HYPERLINK(CONCATENATE("https://www.saflax.de/0-WVK-Retail/Bilder-Pictures/SAFLAX-",'Basis-Tabelle-Samen'!Q113,"-",'Basis-Tabelle-Samen'!J113,"-garden-to-go-icelandic.jpg")),
IF($C$1="Italienisch - IT",HYPERLINK(CONCATENATE("https://www.saflax.de/0-WVK-Retail/Bilder-Pictures/SAFLAX-",'Basis-Tabelle-Samen'!Q113,"-",'Basis-Tabelle-Samen'!J113,"-garden-to-go-italian.jpg")),
IF($C$1="Japanisch - JP",HYPERLINK(CONCATENATE("https://www.saflax.de/0-WVK-Retail/Bilder-Pictures/SAFLAX-",'Basis-Tabelle-Samen'!Q113,"-",'Basis-Tabelle-Samen'!J113,"-garden-to-go-japanese.jpg")),
IF($C$1="Kroatisch - HR",HYPERLINK(CONCATENATE("https://www.saflax.de/0-WVK-Retail/Bilder-Pictures/SAFLAX-",'Basis-Tabelle-Samen'!Q113,"-",'Basis-Tabelle-Samen'!J113,"-garden-to-go-croatian.jpg")),
IF($C$1="Lettisch - LV",HYPERLINK(CONCATENATE("https://www.saflax.de/0-WVK-Retail/Bilder-Pictures/SAFLAX-",'Basis-Tabelle-Samen'!Q113,"-",'Basis-Tabelle-Samen'!J113,"-garden-to-go-latvian.jpg")),
IF($C$1="Litauisch - LT",HYPERLINK(CONCATENATE("https://www.saflax.de/0-WVK-Retail/Bilder-Pictures/SAFLAX-",'Basis-Tabelle-Samen'!Q113,"-",'Basis-Tabelle-Samen'!J113,"-garden-to-go-lithuanian.jpg")),
IF($C$1="Maltesisch - MT",HYPERLINK(CONCATENATE("https://www.saflax.de/0-WVK-Retail/Bilder-Pictures/SAFLAX-",'Basis-Tabelle-Samen'!Q113,"-",'Basis-Tabelle-Samen'!J113,"-garden-to-go-maltese.jpg")),
IF($C$1="Niederländisch - NL",HYPERLINK(CONCATENATE("https://www.saflax.de/0-WVK-Retail/Bilder-Pictures/SAFLAX-",'Basis-Tabelle-Samen'!Q113,"-",'Basis-Tabelle-Samen'!J113,"-garden-to-go-dutch.jpg")),
IF($C$1="Norwegisch - NO",HYPERLINK(CONCATENATE("https://www.saflax.de/0-WVK-Retail/Bilder-Pictures/SAFLAX-",'Basis-Tabelle-Samen'!Q113,"-",'Basis-Tabelle-Samen'!J113,"-garden-to-go-nowegian.jpg")),
IF($C$1="Polnisch - PL",HYPERLINK(CONCATENATE("https://www.saflax.de/0-WVK-Retail/Bilder-Pictures/SAFLAX-",'Basis-Tabelle-Samen'!Q113,"-",'Basis-Tabelle-Samen'!J113,"-garden-to-go-polish.jpg")),
IF($C$1="Portugiesisch - PT",HYPERLINK(CONCATENATE("https://www.saflax.de/0-WVK-Retail/Bilder-Pictures/SAFLAX-",'Basis-Tabelle-Samen'!Q113,"-",'Basis-Tabelle-Samen'!J113,"-garden-to-go-portuguese.jpg")),
IF($C$1="Rumänisch - RO",HYPERLINK(CONCATENATE("https://www.saflax.de/0-WVK-Retail/Bilder-Pictures/SAFLAX-",'Basis-Tabelle-Samen'!Q113,"-",'Basis-Tabelle-Samen'!J113,"-garden-to-go-romanian.jpg")),
IF($C$1="Schwedisch - SE",HYPERLINK(CONCATENATE("https://www.saflax.de/0-WVK-Retail/Bilder-Pictures/SAFLAX-",'Basis-Tabelle-Samen'!Q113,"-",'Basis-Tabelle-Samen'!J113,"-garden-to-go-swedish.jpg")),
IF($C$1="Slowakisch - SK",HYPERLINK(CONCATENATE("https://www.saflax.de/0-WVK-Retail/Bilder-Pictures/SAFLAX-",'Basis-Tabelle-Samen'!Q113,"-",'Basis-Tabelle-Samen'!J113,"-garden-to-go-slovak.jpg")),
IF($C$1="Slowenisch - SI",HYPERLINK(CONCATENATE("https://www.saflax.de/0-WVK-Retail/Bilder-Pictures/SAFLAX-",'Basis-Tabelle-Samen'!Q113,"-",'Basis-Tabelle-Samen'!J113,"-garden-to-go-slovenian.jpg")),
IF($C$1="Spanisch - ES",HYPERLINK(CONCATENATE("https://www.saflax.de/0-WVK-Retail/Bilder-Pictures/SAFLAX-",'Basis-Tabelle-Samen'!Q113,"-",'Basis-Tabelle-Samen'!J113,"-garden-to-go-spanish.jpg")),
IF($C$1="Tschechisch - CZ",HYPERLINK(CONCATENATE("https://www.saflax.de/0-WVK-Retail/Bilder-Pictures/SAFLAX-",'Basis-Tabelle-Samen'!Q113,"-",'Basis-Tabelle-Samen'!J113,"-garden-to-go-czech.jpg")),
IF($C$1="Türkisch - TR",HYPERLINK(CONCATENATE("https://www.saflax.de/0-WVK-Retail/Bilder-Pictures/SAFLAX-",'Basis-Tabelle-Samen'!Q113,"-",'Basis-Tabelle-Samen'!J113,"-garden-to-go-turkish.jpg")),
IF($C$1="Ungarisch - HU",HYPERLINK(CONCATENATE("https://www.saflax.de/0-WVK-Retail/Bilder-Pictures/SAFLAX-",'Basis-Tabelle-Samen'!Q113,"-",'Basis-Tabelle-Samen'!J113,"-garden-to-go-hungarian.jpg")),
" ACHTUNG")))))))))))))))))))))))))))))</f>
        <v>https://www.saflax.de/0-WVK-Retail/Bilder-Pictures/SAFLAX-53253-papaver-nudicaule-garden-to-go-english.jpg</v>
      </c>
      <c r="AP76" s="330" t="str">
        <f>IF(K76&lt;1,"",
IF($C$1="Bulgarisch - BG",HYPERLINK(CONCATENATE("https://www.saflax.de/0-WVK-Retail/Bilder-Pictures/SAFLAX-",'Basis-Tabelle-Samen'!T113,"-",'Basis-Tabelle-Samen'!J113,"-cultivation-set-bulgarian.jpg")),
IF($C$1="Dänisch - DK",HYPERLINK(CONCATENATE("https://www.saflax.de/0-WVK-Retail/Bilder-Pictures/SAFLAX-",'Basis-Tabelle-Samen'!T113,"-",'Basis-Tabelle-Samen'!J113,"-cultivation-set-danish.jpg")),
IF($C$1="Deutsch - DE",HYPERLINK(CONCATENATE("https://www.saflax.de/0-WVK-Retail/Bilder-Pictures/SAFLAX-",'Basis-Tabelle-Samen'!T113,"-",'Basis-Tabelle-Samen'!J113,"-cultivation-set-german.jpg")),
IF($C$1="Englisch - UK",HYPERLINK(CONCATENATE("https://www.saflax.de/0-WVK-Retail/Bilder-Pictures/SAFLAX-",'Basis-Tabelle-Samen'!T113,"-",'Basis-Tabelle-Samen'!J113,"-cultivation-set-english.jpg")),
IF($C$1="Estnisch - EE",HYPERLINK(CONCATENATE("https://www.saflax.de/0-WVK-Retail/Bilder-Pictures/SAFLAX-",'Basis-Tabelle-Samen'!T113,"-",'Basis-Tabelle-Samen'!J113,"-cultivation-set-estonian.jpg")),
IF($C$1="Finnisch - FI",HYPERLINK(CONCATENATE("https://www.saflax.de/0-WVK-Retail/Bilder-Pictures/SAFLAX-",'Basis-Tabelle-Samen'!T113,"-",'Basis-Tabelle-Samen'!J113,"-cultivation-set-finnish.jpg")),
IF($C$1="Französisch - FR",HYPERLINK(CONCATENATE("https://www.saflax.de/0-WVK-Retail/Bilder-Pictures/SAFLAX-",'Basis-Tabelle-Samen'!T113,"-",'Basis-Tabelle-Samen'!J113,"-cultivation-set-french.jpg")),
IF($C$1="Griechisch - GR",HYPERLINK(CONCATENATE("https://www.saflax.de/0-WVK-Retail/Bilder-Pictures/SAFLAX-",'Basis-Tabelle-Samen'!T113,"-",'Basis-Tabelle-Samen'!J113,"-cultivation-set-greek.jpg")),
IF($C$1="Irisch - IE",HYPERLINK(CONCATENATE("https://www.saflax.de/0-WVK-Retail/Bilder-Pictures/SAFLAX-",'Basis-Tabelle-Samen'!T113,"-",'Basis-Tabelle-Samen'!J113,"-cultivation-set-irish.jpg")),
IF($C$1="Isländisch - IS",HYPERLINK(CONCATENATE("https://www.saflax.de/0-WVK-Retail/Bilder-Pictures/SAFLAX-",'Basis-Tabelle-Samen'!T113,"-",'Basis-Tabelle-Samen'!J113,"-cultivation-set-icelandic.jpg")),
IF($C$1="Italienisch - IT",HYPERLINK(CONCATENATE("https://www.saflax.de/0-WVK-Retail/Bilder-Pictures/SAFLAX-",'Basis-Tabelle-Samen'!T113,"-",'Basis-Tabelle-Samen'!J113,"-cultivation-set-italian.jpg")),
IF($C$1="Japanisch - JP",HYPERLINK(CONCATENATE("https://www.saflax.de/0-WVK-Retail/Bilder-Pictures/SAFLAX-",'Basis-Tabelle-Samen'!T113,"-",'Basis-Tabelle-Samen'!J113,"-cultivation-set-japanese.jpg")),
IF($C$1="Kroatisch - HR",HYPERLINK(CONCATENATE("https://www.saflax.de/0-WVK-Retail/Bilder-Pictures/SAFLAX-",'Basis-Tabelle-Samen'!T113,"-",'Basis-Tabelle-Samen'!J113,"-cultivation-set-croatian.jpg")),
IF($C$1="Lettisch - LV",HYPERLINK(CONCATENATE("https://www.saflax.de/0-WVK-Retail/Bilder-Pictures/SAFLAX-",'Basis-Tabelle-Samen'!T113,"-",'Basis-Tabelle-Samen'!J113,"-cultivation-set-latvian.jpg")),
IF($C$1="Litauisch - LT",HYPERLINK(CONCATENATE("https://www.saflax.de/0-WVK-Retail/Bilder-Pictures/SAFLAX-",'Basis-Tabelle-Samen'!T113,"-",'Basis-Tabelle-Samen'!J113,"-cultivation-set-lithuanian.jpg")),
IF($C$1="Maltesisch - MT",HYPERLINK(CONCATENATE("https://www.saflax.de/0-WVK-Retail/Bilder-Pictures/SAFLAX-",'Basis-Tabelle-Samen'!T113,"-",'Basis-Tabelle-Samen'!J113,"-cultivation-set-maltese.jpg")),
IF($C$1="Niederländisch - NL",HYPERLINK(CONCATENATE("https://www.saflax.de/0-WVK-Retail/Bilder-Pictures/SAFLAX-",'Basis-Tabelle-Samen'!T113,"-",'Basis-Tabelle-Samen'!J113,"-cultivation-set-dutch.jpg")),
IF($C$1="Norwegisch - NO",HYPERLINK(CONCATENATE("https://www.saflax.de/0-WVK-Retail/Bilder-Pictures/SAFLAX-",'Basis-Tabelle-Samen'!T113,"-",'Basis-Tabelle-Samen'!J113,"-cultivation-set-nowegian.jpg")),
IF($C$1="Polnisch - PL",HYPERLINK(CONCATENATE("https://www.saflax.de/0-WVK-Retail/Bilder-Pictures/SAFLAX-",'Basis-Tabelle-Samen'!T113,"-",'Basis-Tabelle-Samen'!J113,"-cultivation-set-polish.jpg")),
IF($C$1="Portugiesisch - PT",HYPERLINK(CONCATENATE("https://www.saflax.de/0-WVK-Retail/Bilder-Pictures/SAFLAX-",'Basis-Tabelle-Samen'!T113,"-",'Basis-Tabelle-Samen'!J113,"-cultivation-set-portuguese.jpg")),
IF($C$1="Rumänisch - RO",HYPERLINK(CONCATENATE("https://www.saflax.de/0-WVK-Retail/Bilder-Pictures/SAFLAX-",'Basis-Tabelle-Samen'!T113,"-",'Basis-Tabelle-Samen'!J113,"-cultivation-set-romanian.jpg")),
IF($C$1="Schwedisch - SE",HYPERLINK(CONCATENATE("https://www.saflax.de/0-WVK-Retail/Bilder-Pictures/SAFLAX-",'Basis-Tabelle-Samen'!T113,"-",'Basis-Tabelle-Samen'!J113,"-cultivation-set-swedish.jpg")),
IF($C$1="Slowakisch - SK",HYPERLINK(CONCATENATE("https://www.saflax.de/0-WVK-Retail/Bilder-Pictures/SAFLAX-",'Basis-Tabelle-Samen'!T113,"-",'Basis-Tabelle-Samen'!J113,"-cultivation-set-slovak.jpg")),
IF($C$1="Slowenisch - SI",HYPERLINK(CONCATENATE("https://www.saflax.de/0-WVK-Retail/Bilder-Pictures/SAFLAX-",'Basis-Tabelle-Samen'!T113,"-",'Basis-Tabelle-Samen'!J113,"-cultivation-set-slovenian.jpg")),
IF($C$1="Spanisch - ES",HYPERLINK(CONCATENATE("https://www.saflax.de/0-WVK-Retail/Bilder-Pictures/SAFLAX-",'Basis-Tabelle-Samen'!T113,"-",'Basis-Tabelle-Samen'!J113,"-cultivation-set-spanish.jpg")),
IF($C$1="Tschechisch - CZ",HYPERLINK(CONCATENATE("https://www.saflax.de/0-WVK-Retail/Bilder-Pictures/SAFLAX-",'Basis-Tabelle-Samen'!T113,"-",'Basis-Tabelle-Samen'!J113,"-cultivation-set-czech.jpg")),
IF($C$1="Türkisch - TR",HYPERLINK(CONCATENATE("https://www.saflax.de/0-WVK-Retail/Bilder-Pictures/SAFLAX-",'Basis-Tabelle-Samen'!T113,"-",'Basis-Tabelle-Samen'!J113,"-cultivation-set-turkish.jpg")),
IF($C$1="Ungarisch - HU",HYPERLINK(CONCATENATE("https://www.saflax.de/0-WVK-Retail/Bilder-Pictures/SAFLAX-",'Basis-Tabelle-Samen'!T113,"-",'Basis-Tabelle-Samen'!J113,"-cultivation-set-hungarian.jpg")),
" ACHTUNG")))))))))))))))))))))))))))))</f>
        <v>https://www.saflax.de/0-WVK-Retail/Bilder-Pictures/SAFLAX-33253-papaver-nudicaule-cultivation-set-english.jpg</v>
      </c>
      <c r="AQ76" s="330" t="str">
        <f>IF(L76&lt;1,"",
IF($C$1="Bulgarisch - BG",HYPERLINK(CONCATENATE("https://www.saflax.de/0-WVK-Retail/Bilder-Pictures/SAFLAX-",'Basis-Tabelle-Samen'!W113,"-",'Basis-Tabelle-Samen'!J113,"-garden-in-the-bag-bulgarian.jpg")),
IF($C$1="Dänisch - DK",HYPERLINK(CONCATENATE("https://www.saflax.de/0-WVK-Retail/Bilder-Pictures/SAFLAX-",'Basis-Tabelle-Samen'!W113,"-",'Basis-Tabelle-Samen'!J113,"-garden-in-the-bag-danish.jpg")),
IF($C$1="Deutsch - DE",HYPERLINK(CONCATENATE("https://www.saflax.de/0-WVK-Retail/Bilder-Pictures/SAFLAX-",'Basis-Tabelle-Samen'!W113,"-",'Basis-Tabelle-Samen'!J113,"-garden-in-the-bag-german.jpg")),
IF($C$1="Englisch - UK",HYPERLINK(CONCATENATE("https://www.saflax.de/0-WVK-Retail/Bilder-Pictures/SAFLAX-",'Basis-Tabelle-Samen'!W113,"-",'Basis-Tabelle-Samen'!J113,"-garden-in-the-bag-english.jpg")),
IF($C$1="Estnisch - EE",HYPERLINK(CONCATENATE("https://www.saflax.de/0-WVK-Retail/Bilder-Pictures/SAFLAX-",'Basis-Tabelle-Samen'!W113,"-",'Basis-Tabelle-Samen'!J113,"-garden-in-the-bag-estonian.jpg")),
IF($C$1="Finnisch - FI",HYPERLINK(CONCATENATE("https://www.saflax.de/0-WVK-Retail/Bilder-Pictures/SAFLAX-",'Basis-Tabelle-Samen'!W113,"-",'Basis-Tabelle-Samen'!J113,"-garden-in-the-bag-finnish.jpg")),
IF($C$1="Französisch - FR",HYPERLINK(CONCATENATE("https://www.saflax.de/0-WVK-Retail/Bilder-Pictures/SAFLAX-",'Basis-Tabelle-Samen'!W113,"-",'Basis-Tabelle-Samen'!J113,"-garden-in-the-bag-french.jpg")),
IF($C$1="Griechisch - GR",HYPERLINK(CONCATENATE("https://www.saflax.de/0-WVK-Retail/Bilder-Pictures/SAFLAX-",'Basis-Tabelle-Samen'!W113,"-",'Basis-Tabelle-Samen'!J113,"-garden-in-the-bag-greek.jpg")),
IF($C$1="Irisch - IE",HYPERLINK(CONCATENATE("https://www.saflax.de/0-WVK-Retail/Bilder-Pictures/SAFLAX-",'Basis-Tabelle-Samen'!W113,"-",'Basis-Tabelle-Samen'!J113,"-garden-in-the-bag-irish.jpg")),
IF($C$1="Isländisch - IS",HYPERLINK(CONCATENATE("https://www.saflax.de/0-WVK-Retail/Bilder-Pictures/SAFLAX-",'Basis-Tabelle-Samen'!W113,"-",'Basis-Tabelle-Samen'!J113,"-garden-in-the-bag-icelandic.jpg")),
IF($C$1="Italienisch - IT",HYPERLINK(CONCATENATE("https://www.saflax.de/0-WVK-Retail/Bilder-Pictures/SAFLAX-",'Basis-Tabelle-Samen'!W113,"-",'Basis-Tabelle-Samen'!J113,"-garden-in-the-bag-italian.jpg")),
IF($C$1="Japanisch - JP",HYPERLINK(CONCATENATE("https://www.saflax.de/0-WVK-Retail/Bilder-Pictures/SAFLAX-",'Basis-Tabelle-Samen'!W113,"-",'Basis-Tabelle-Samen'!J113,"-garden-in-the-bag-japanese.jpg")),
IF($C$1="Kroatisch - HR",HYPERLINK(CONCATENATE("https://www.saflax.de/0-WVK-Retail/Bilder-Pictures/SAFLAX-",'Basis-Tabelle-Samen'!W113,"-",'Basis-Tabelle-Samen'!J113,"-garden-in-the-bag-croatian.jpg")),
IF($C$1="Lettisch - LV",HYPERLINK(CONCATENATE("https://www.saflax.de/0-WVK-Retail/Bilder-Pictures/SAFLAX-",'Basis-Tabelle-Samen'!W113,"-",'Basis-Tabelle-Samen'!J113,"-garden-in-the-bag-latvian.jpg")),
IF($C$1="Litauisch - LT",HYPERLINK(CONCATENATE("https://www.saflax.de/0-WVK-Retail/Bilder-Pictures/SAFLAX-",'Basis-Tabelle-Samen'!W113,"-",'Basis-Tabelle-Samen'!J113,"-garden-in-the-bag-lithuanian.jpg")),
IF($C$1="Maltesisch - MT",HYPERLINK(CONCATENATE("https://www.saflax.de/0-WVK-Retail/Bilder-Pictures/SAFLAX-",'Basis-Tabelle-Samen'!W113,"-",'Basis-Tabelle-Samen'!J113,"-garden-in-the-bag-maltese.jpg")),
IF($C$1="Niederländisch - NL",HYPERLINK(CONCATENATE("https://www.saflax.de/0-WVK-Retail/Bilder-Pictures/SAFLAX-",'Basis-Tabelle-Samen'!W113,"-",'Basis-Tabelle-Samen'!J113,"-garden-in-the-bag-dutch.jpg")),
IF($C$1="Norwegisch - NO",HYPERLINK(CONCATENATE("https://www.saflax.de/0-WVK-Retail/Bilder-Pictures/SAFLAX-",'Basis-Tabelle-Samen'!W113,"-",'Basis-Tabelle-Samen'!J113,"-garden-in-the-bag-nowegian.jpg")),
IF($C$1="Polnisch - PL",HYPERLINK(CONCATENATE("https://www.saflax.de/0-WVK-Retail/Bilder-Pictures/SAFLAX-",'Basis-Tabelle-Samen'!W113,"-",'Basis-Tabelle-Samen'!J113,"-garden-in-the-bag-polish.jpg")),
IF($C$1="Portugiesisch - PT",HYPERLINK(CONCATENATE("https://www.saflax.de/0-WVK-Retail/Bilder-Pictures/SAFLAX-",'Basis-Tabelle-Samen'!W113,"-",'Basis-Tabelle-Samen'!J113,"-garden-in-the-bag-portuguese.jpg")),
IF($C$1="Rumänisch - RO",HYPERLINK(CONCATENATE("https://www.saflax.de/0-WVK-Retail/Bilder-Pictures/SAFLAX-",'Basis-Tabelle-Samen'!W113,"-",'Basis-Tabelle-Samen'!J113,"-garden-in-the-bag-romanian.jpg")),
IF($C$1="Schwedisch - SE",HYPERLINK(CONCATENATE("https://www.saflax.de/0-WVK-Retail/Bilder-Pictures/SAFLAX-",'Basis-Tabelle-Samen'!W113,"-",'Basis-Tabelle-Samen'!J113,"-garden-in-the-bag-swedish.jpg")),
IF($C$1="Slowakisch - SK",HYPERLINK(CONCATENATE("https://www.saflax.de/0-WVK-Retail/Bilder-Pictures/SAFLAX-",'Basis-Tabelle-Samen'!W113,"-",'Basis-Tabelle-Samen'!J113,"-garden-in-the-bag-slovak.jpg")),
IF($C$1="Slowenisch - SI",HYPERLINK(CONCATENATE("https://www.saflax.de/0-WVK-Retail/Bilder-Pictures/SAFLAX-",'Basis-Tabelle-Samen'!W113,"-",'Basis-Tabelle-Samen'!J113,"-garden-in-the-bag-slovenian.jpg")),
IF($C$1="Spanisch - ES",HYPERLINK(CONCATENATE("https://www.saflax.de/0-WVK-Retail/Bilder-Pictures/SAFLAX-",'Basis-Tabelle-Samen'!W113,"-",'Basis-Tabelle-Samen'!J113,"-garden-in-the-bag-spanish.jpg")),
IF($C$1="Tschechisch - CZ",HYPERLINK(CONCATENATE("https://www.saflax.de/0-WVK-Retail/Bilder-Pictures/SAFLAX-",'Basis-Tabelle-Samen'!W113,"-",'Basis-Tabelle-Samen'!J113,"-garden-in-the-bag-czech.jpg")),
IF($C$1="Türkisch - TR",HYPERLINK(CONCATENATE("https://www.saflax.de/0-WVK-Retail/Bilder-Pictures/SAFLAX-",'Basis-Tabelle-Samen'!W113,"-",'Basis-Tabelle-Samen'!J113,"-garden-in-the-bag-turkish.jpg")),
IF($C$1="Ungarisch - HU",HYPERLINK(CONCATENATE("https://www.saflax.de/0-WVK-Retail/Bilder-Pictures/SAFLAX-",'Basis-Tabelle-Samen'!W113,"-",'Basis-Tabelle-Samen'!J113,"-garden-in-the-bag-hungarian.jpg")),
" ACHTUNG")))))))))))))))))))))))))))))</f>
        <v>https://www.saflax.de/0-WVK-Retail/Bilder-Pictures/SAFLAX-63253-papaver-nudicaule-garden-in-the-bag-english.jpg</v>
      </c>
    </row>
    <row r="77" spans="1:43" ht="17.100000000000001" customHeight="1" x14ac:dyDescent="0.2">
      <c r="A77" s="318" t="str">
        <f>IF('Basis-Tabelle-Samen'!A112="","",IF($C$1="Deutsch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77" s="319" t="str">
        <f>'Basis-Tabelle-Samen'!I112</f>
        <v>Zinnia elegans</v>
      </c>
      <c r="C77" s="316" t="str">
        <f>IF($C$1="Bulgarisch - BG",'Basis-Tabelle-Samen'!Z112,
IF($C$1="Dänisch - DK",'Basis-Tabelle-Samen'!AA112,
IF($C$1="Deutsch - DE",'Basis-Tabelle-Samen'!AB112,
IF($C$1="Englisch - UK",'Basis-Tabelle-Samen'!AC112,
IF($C$1="Estnisch - EE",'Basis-Tabelle-Samen'!AD112,
IF($C$1="Finnisch - FI",'Basis-Tabelle-Samen'!AE112,
IF($C$1="Französisch - FR",'Basis-Tabelle-Samen'!AF112,
IF($C$1="Griechisch - GR",'Basis-Tabelle-Samen'!AG112,
IF($C$1="Irisch - IE",'Basis-Tabelle-Samen'!AH112,
IF($C$1="Isländisch - IS",'Basis-Tabelle-Samen'!AI112,
IF($C$1="Italienisch - IT",'Basis-Tabelle-Samen'!AJ112,
IF($C$1="Japanisch - JP",'Basis-Tabelle-Samen'!AK112,
IF($C$1="Kroatisch - HR",'Basis-Tabelle-Samen'!AL112,
IF($C$1="Lettisch - LV",'Basis-Tabelle-Samen'!AM112,
IF($C$1="Litauisch - LT",'Basis-Tabelle-Samen'!AN112,
IF($C$1="Maltesisch - MT",'Basis-Tabelle-Samen'!AO112,
IF($C$1="Niederländisch - NL",'Basis-Tabelle-Samen'!AP112,
IF($C$1="Norwegisch - NO",'Basis-Tabelle-Samen'!AQ112,
IF($C$1="Polnisch - PL",'Basis-Tabelle-Samen'!AR112,
IF($C$1="Portugiesisch - PT",'Basis-Tabelle-Samen'!AS112,
IF($C$1="Rumänisch - RO",'Basis-Tabelle-Samen'!AT112,
IF($C$1="Schwedisch - SE",'Basis-Tabelle-Samen'!AU112,
IF($C$1="Slowakisch - SK",'Basis-Tabelle-Samen'!AV112,
IF($C$1="Slowenisch - SI",'Basis-Tabelle-Samen'!AW112,
IF($C$1="Spanisch - ES",'Basis-Tabelle-Samen'!AX112,
IF($C$1="Tschechisch - CZ",'Basis-Tabelle-Samen'!AY112,
IF($C$1="Türkisch - TR",'Basis-Tabelle-Samen'!AZ112,
IF($C$1="Ungarisch - HU",'Basis-Tabelle-Samen'!BA112,
" ACHTUNG"))))))))))))))))))))))))))))</f>
        <v>Zinnia Mix</v>
      </c>
      <c r="D77" s="320">
        <f>'Basis-Tabelle-Samen'!F112</f>
        <v>50</v>
      </c>
      <c r="E77" s="321" t="str">
        <f>'Basis-Tabelle-Samen'!H112</f>
        <v>7 %</v>
      </c>
      <c r="F77" s="322" t="str">
        <f>IF('Basis-Tabelle-Samen'!G112="","",'Basis-Tabelle-Samen'!G112)</f>
        <v>01</v>
      </c>
      <c r="G77" s="320">
        <f>'Basis-Tabelle-Samen'!C112</f>
        <v>13252</v>
      </c>
      <c r="H77" s="323">
        <f>'Basis-Tabelle-Samen'!D112</f>
        <v>4055473132525</v>
      </c>
      <c r="I77" s="324">
        <f>'Basis-Tabelle-Samen'!E112</f>
        <v>1.85</v>
      </c>
      <c r="J77" s="325">
        <f t="shared" si="1"/>
        <v>12</v>
      </c>
      <c r="K77" s="326">
        <f>'Basis-Tabelle-Samen'!K112</f>
        <v>73252</v>
      </c>
      <c r="L77" s="323">
        <f>'Basis-Tabelle-Samen'!L112</f>
        <v>4055473732527</v>
      </c>
      <c r="M77" s="324">
        <f>'Basis-Tabelle-Samen'!M112</f>
        <v>2.4500000000000002</v>
      </c>
      <c r="N77" s="326">
        <f>IF(K77&lt;1,"",'3'!$I$15)</f>
        <v>15</v>
      </c>
      <c r="O77" s="327">
        <f>IF(K77&lt;1,"",'3'!$J$11)</f>
        <v>90</v>
      </c>
      <c r="P77" s="326">
        <f>'Basis-Tabelle-Samen'!N112</f>
        <v>83252</v>
      </c>
      <c r="Q77" s="323">
        <f>'Basis-Tabelle-Samen'!O112</f>
        <v>4055473832524</v>
      </c>
      <c r="R77" s="328">
        <f>'Basis-Tabelle-Samen'!P112</f>
        <v>3.75</v>
      </c>
      <c r="S77" s="326">
        <f>IF(R77&lt;1,"",'3'!$M$15)</f>
        <v>18</v>
      </c>
      <c r="T77" s="327">
        <f>IF(R77&lt;1,"",'3'!$N$11)</f>
        <v>72</v>
      </c>
      <c r="U77" s="326">
        <f>'Basis-Tabelle-Samen'!Q112</f>
        <v>53252</v>
      </c>
      <c r="V77" s="323">
        <f>'Basis-Tabelle-Samen'!R112</f>
        <v>4055473532523</v>
      </c>
      <c r="W77" s="324">
        <f>'Basis-Tabelle-Samen'!S112</f>
        <v>4.95</v>
      </c>
      <c r="X77" s="326">
        <f>IF(U77&lt;1,"",'3'!$Q$15)</f>
        <v>6</v>
      </c>
      <c r="Y77" s="327">
        <f>IF(U77&lt;1,"",'3'!$R$11)</f>
        <v>24</v>
      </c>
      <c r="Z77" s="326">
        <f>'Basis-Tabelle-Samen'!T112</f>
        <v>33252</v>
      </c>
      <c r="AA77" s="323">
        <f>'Basis-Tabelle-Samen'!U112</f>
        <v>4055473332529</v>
      </c>
      <c r="AB77" s="324">
        <f>'Basis-Tabelle-Samen'!V112</f>
        <v>6.75</v>
      </c>
      <c r="AC77" s="326">
        <f>IF(Z77&lt;1,"",'3'!$U$15)</f>
        <v>6</v>
      </c>
      <c r="AD77" s="327">
        <f>IF(Z77&lt;1,"",'3'!$V$11)</f>
        <v>24</v>
      </c>
      <c r="AE77" s="326">
        <f>'Basis-Tabelle-Samen'!W112</f>
        <v>63252</v>
      </c>
      <c r="AF77" s="323">
        <f>'Basis-Tabelle-Samen'!X112</f>
        <v>4055473632520</v>
      </c>
      <c r="AG77" s="324">
        <f>'Basis-Tabelle-Samen'!Y112</f>
        <v>2.95</v>
      </c>
      <c r="AH77" s="326">
        <f>IF(AE77&lt;1,"",'3'!$Y$15)</f>
        <v>8</v>
      </c>
      <c r="AI77" s="327">
        <f>IF(AE77&lt;1,"",'3'!$Z$11)</f>
        <v>64</v>
      </c>
      <c r="AJ77" s="315"/>
      <c r="AK77" s="316" t="str">
        <f>IF(G77&lt;1,"",
IF($C$1="Bulgarisch - BG",HYPERLINK(CONCATENATE("https://www.saflax.de/0-WVK-Retail/Bilder-Pictures/SAFLAX-",'Basis-Tabelle-Samen'!C112,"-",'Basis-Tabelle-Samen'!J112,"-seed-package-front-cr-bulgarian.jpg")),
IF($C$1="Dänisch - DK",HYPERLINK(CONCATENATE("https://www.saflax.de/0-WVK-Retail/Bilder-Pictures/SAFLAX-",'Basis-Tabelle-Samen'!C112,"-",'Basis-Tabelle-Samen'!J112,"-seed-package-front-cr-danish.jpg")),
IF($C$1="Deutsch - DE",HYPERLINK(CONCATENATE("https://www.saflax.de/0-WVK-Retail/Bilder-Pictures/SAFLAX-",'Basis-Tabelle-Samen'!C112,"-",'Basis-Tabelle-Samen'!J112,"-seed-package-front-cr-german.jpg")),
IF($C$1="Englisch - UK",HYPERLINK(CONCATENATE("https://www.saflax.de/0-WVK-Retail/Bilder-Pictures/SAFLAX-",'Basis-Tabelle-Samen'!C112,"-",'Basis-Tabelle-Samen'!J112,"-seed-package-front-cr-english.jpg")),
IF($C$1="Estnisch - EE",HYPERLINK(CONCATENATE("https://www.saflax.de/0-WVK-Retail/Bilder-Pictures/SAFLAX-",'Basis-Tabelle-Samen'!C112,"-",'Basis-Tabelle-Samen'!J112,"-seed-package-front-cr-estonian.jpg")),
IF($C$1="Finnisch - FI",HYPERLINK(CONCATENATE("https://www.saflax.de/0-WVK-Retail/Bilder-Pictures/SAFLAX-",'Basis-Tabelle-Samen'!C112,"-",'Basis-Tabelle-Samen'!J112,"-seed-package-front-cr-finnish.jpg")),
IF($C$1="Französisch - FR",HYPERLINK(CONCATENATE("https://www.saflax.de/0-WVK-Retail/Bilder-Pictures/SAFLAX-",'Basis-Tabelle-Samen'!C112,"-",'Basis-Tabelle-Samen'!J112,"-seed-package-front-cr-french.jpg")),
IF($C$1="Griechisch - GR",HYPERLINK(CONCATENATE("https://www.saflax.de/0-WVK-Retail/Bilder-Pictures/SAFLAX-",'Basis-Tabelle-Samen'!C112,"-",'Basis-Tabelle-Samen'!J112,"-seed-package-front-cr-greek.jpg")),
IF($C$1="Irisch - IE",HYPERLINK(CONCATENATE("https://www.saflax.de/0-WVK-Retail/Bilder-Pictures/SAFLAX-",'Basis-Tabelle-Samen'!C112,"-",'Basis-Tabelle-Samen'!J112,"-seed-package-front-cr-irish.jpg")),
IF($C$1="Isländisch - IS",HYPERLINK(CONCATENATE("https://www.saflax.de/0-WVK-Retail/Bilder-Pictures/SAFLAX-",'Basis-Tabelle-Samen'!C112,"-",'Basis-Tabelle-Samen'!J112,"-seed-package-front-cr-icelandic.jpg")),
IF($C$1="Italienisch - IT",HYPERLINK(CONCATENATE("https://www.saflax.de/0-WVK-Retail/Bilder-Pictures/SAFLAX-",'Basis-Tabelle-Samen'!C112,"-",'Basis-Tabelle-Samen'!J112,"-seed-package-front-cr-italian.jpg")),
IF($C$1="Japanisch - JP",HYPERLINK(CONCATENATE("https://www.saflax.de/0-WVK-Retail/Bilder-Pictures/SAFLAX-",'Basis-Tabelle-Samen'!C112,"-",'Basis-Tabelle-Samen'!J112,"-seed-package-front-cr-japanese.jpg")),
IF($C$1="Kroatisch - HR",HYPERLINK(CONCATENATE("https://www.saflax.de/0-WVK-Retail/Bilder-Pictures/SAFLAX-",'Basis-Tabelle-Samen'!C112,"-",'Basis-Tabelle-Samen'!J112,"-seed-package-front-cr-croatian.jpg")),
IF($C$1="Lettisch - LV",HYPERLINK(CONCATENATE("https://www.saflax.de/0-WVK-Retail/Bilder-Pictures/SAFLAX-",'Basis-Tabelle-Samen'!C112,"-",'Basis-Tabelle-Samen'!J112,"-seed-package-front-cr-latvian.jpg")),
IF($C$1="Litauisch - LT",HYPERLINK(CONCATENATE("https://www.saflax.de/0-WVK-Retail/Bilder-Pictures/SAFLAX-",'Basis-Tabelle-Samen'!C112,"-",'Basis-Tabelle-Samen'!J112,"-seed-package-front-cr-lithuanian.jpg")),
IF($C$1="Maltesisch - MT",HYPERLINK(CONCATENATE("https://www.saflax.de/0-WVK-Retail/Bilder-Pictures/SAFLAX-",'Basis-Tabelle-Samen'!C112,"-",'Basis-Tabelle-Samen'!J112,"-seed-package-front-cr-maltese.jpg")),
IF($C$1="Niederländisch - NL",HYPERLINK(CONCATENATE("https://www.saflax.de/0-WVK-Retail/Bilder-Pictures/SAFLAX-",'Basis-Tabelle-Samen'!C112,"-",'Basis-Tabelle-Samen'!J112,"-seed-package-front-cr-dutch.jpg")),
IF($C$1="Norwegisch - NO",HYPERLINK(CONCATENATE("https://www.saflax.de/0-WVK-Retail/Bilder-Pictures/SAFLAX-",'Basis-Tabelle-Samen'!C112,"-",'Basis-Tabelle-Samen'!J112,"-seed-package-front-cr-nowegian.jpg")),
IF($C$1="Polnisch - PL",HYPERLINK(CONCATENATE("https://www.saflax.de/0-WVK-Retail/Bilder-Pictures/SAFLAX-",'Basis-Tabelle-Samen'!C112,"-",'Basis-Tabelle-Samen'!J112,"-seed-package-front-cr-polish.jpg")),
IF($C$1="Portugiesisch - PT",HYPERLINK(CONCATENATE("https://www.saflax.de/0-WVK-Retail/Bilder-Pictures/SAFLAX-",'Basis-Tabelle-Samen'!C112,"-",'Basis-Tabelle-Samen'!J112,"-seed-package-front-cr-portuguese.jpg")),
IF($C$1="Rumänisch - RO",HYPERLINK(CONCATENATE("https://www.saflax.de/0-WVK-Retail/Bilder-Pictures/SAFLAX-",'Basis-Tabelle-Samen'!C112,"-",'Basis-Tabelle-Samen'!J112,"-seed-package-front-cr-romanian.jpg")),
IF($C$1="Schwedisch - SE",HYPERLINK(CONCATENATE("https://www.saflax.de/0-WVK-Retail/Bilder-Pictures/SAFLAX-",'Basis-Tabelle-Samen'!C112,"-",'Basis-Tabelle-Samen'!J112,"-seed-package-front-cr-swedish.jpg")),
IF($C$1="Slowakisch - SK",HYPERLINK(CONCATENATE("https://www.saflax.de/0-WVK-Retail/Bilder-Pictures/SAFLAX-",'Basis-Tabelle-Samen'!C112,"-",'Basis-Tabelle-Samen'!J112,"-seed-package-front-cr-slovak.jpg")),
IF($C$1="Slowenisch - SI",HYPERLINK(CONCATENATE("https://www.saflax.de/0-WVK-Retail/Bilder-Pictures/SAFLAX-",'Basis-Tabelle-Samen'!C112,"-",'Basis-Tabelle-Samen'!J112,"-seed-package-front-cr-slovenian.jpg")),
IF($C$1="Spanisch - ES",HYPERLINK(CONCATENATE("https://www.saflax.de/0-WVK-Retail/Bilder-Pictures/SAFLAX-",'Basis-Tabelle-Samen'!C112,"-",'Basis-Tabelle-Samen'!J112,"-seed-package-front-cr-spanish.jpg")),
IF($C$1="Tschechisch - CZ",HYPERLINK(CONCATENATE("https://www.saflax.de/0-WVK-Retail/Bilder-Pictures/SAFLAX-",'Basis-Tabelle-Samen'!C112,"-",'Basis-Tabelle-Samen'!J112,"-seed-package-front-cr-czech.jpg")),
IF($C$1="Türkisch - TR",HYPERLINK(CONCATENATE("https://www.saflax.de/0-WVK-Retail/Bilder-Pictures/SAFLAX-",'Basis-Tabelle-Samen'!C112,"-",'Basis-Tabelle-Samen'!J112,"-seed-package-front-cr-turkish.jpg")),
IF($C$1="Ungarisch - HU",HYPERLINK(CONCATENATE("https://www.saflax.de/0-WVK-Retail/Bilder-Pictures/SAFLAX-",'Basis-Tabelle-Samen'!C112,"-",'Basis-Tabelle-Samen'!J112,"-seed-package-front-cr-hungarian.jpg")),
" ACHTUNG")))))))))))))))))))))))))))))</f>
        <v>https://www.saflax.de/0-WVK-Retail/Bilder-Pictures/SAFLAX-13252-zinnia-elegans-seed-package-front-cr-english.jpg</v>
      </c>
      <c r="AL77" s="330" t="str">
        <f>IF(G77&lt;1,"",
IF($C$1="Bulgarisch - BG",HYPERLINK(CONCATENATE("https://www.saflax.de/0-WVK-Retail/Bilder-Pictures/SAFLAX-",'Basis-Tabelle-Samen'!C112,"-",'Basis-Tabelle-Samen'!J112,"-seed-package-back-cr-bulgarian.jpg")),
IF($C$1="Dänisch - DK",HYPERLINK(CONCATENATE("https://www.saflax.de/0-WVK-Retail/Bilder-Pictures/SAFLAX-",'Basis-Tabelle-Samen'!C112,"-",'Basis-Tabelle-Samen'!J112,"-seed-package-back-cr-danish.jpg")),
IF($C$1="Deutsch - DE",HYPERLINK(CONCATENATE("https://www.saflax.de/0-WVK-Retail/Bilder-Pictures/SAFLAX-",'Basis-Tabelle-Samen'!C112,"-",'Basis-Tabelle-Samen'!J112,"-seed-package-back-cr-german.jpg")),
IF($C$1="Englisch - UK",HYPERLINK(CONCATENATE("https://www.saflax.de/0-WVK-Retail/Bilder-Pictures/SAFLAX-",'Basis-Tabelle-Samen'!C112,"-",'Basis-Tabelle-Samen'!J112,"-seed-package-back-cr-english.jpg")),
IF($C$1="Estnisch - EE",HYPERLINK(CONCATENATE("https://www.saflax.de/0-WVK-Retail/Bilder-Pictures/SAFLAX-",'Basis-Tabelle-Samen'!C112,"-",'Basis-Tabelle-Samen'!J112,"-seed-package-back-cr-estonian.jpg")),
IF($C$1="Finnisch - FI",HYPERLINK(CONCATENATE("https://www.saflax.de/0-WVK-Retail/Bilder-Pictures/SAFLAX-",'Basis-Tabelle-Samen'!C112,"-",'Basis-Tabelle-Samen'!J112,"-seed-package-back-cr-finnish.jpg")),
IF($C$1="Französisch - FR",HYPERLINK(CONCATENATE("https://www.saflax.de/0-WVK-Retail/Bilder-Pictures/SAFLAX-",'Basis-Tabelle-Samen'!C112,"-",'Basis-Tabelle-Samen'!J112,"-seed-package-back-cr-french.jpg")),
IF($C$1="Griechisch - GR",HYPERLINK(CONCATENATE("https://www.saflax.de/0-WVK-Retail/Bilder-Pictures/SAFLAX-",'Basis-Tabelle-Samen'!C112,"-",'Basis-Tabelle-Samen'!J112,"-seed-package-back-cr-greek.jpg")),
IF($C$1="Irisch - IE",HYPERLINK(CONCATENATE("https://www.saflax.de/0-WVK-Retail/Bilder-Pictures/SAFLAX-",'Basis-Tabelle-Samen'!C112,"-",'Basis-Tabelle-Samen'!J112,"-seed-package-back-cr-irish.jpg")),
IF($C$1="Isländisch - IS",HYPERLINK(CONCATENATE("https://www.saflax.de/0-WVK-Retail/Bilder-Pictures/SAFLAX-",'Basis-Tabelle-Samen'!C112,"-",'Basis-Tabelle-Samen'!J112,"-seed-package-back-cr-icelandic.jpg")),
IF($C$1="Italienisch - IT",HYPERLINK(CONCATENATE("https://www.saflax.de/0-WVK-Retail/Bilder-Pictures/SAFLAX-",'Basis-Tabelle-Samen'!C112,"-",'Basis-Tabelle-Samen'!J112,"-seed-package-back-cr-italian.jpg")),
IF($C$1="Japanisch - JP",HYPERLINK(CONCATENATE("https://www.saflax.de/0-WVK-Retail/Bilder-Pictures/SAFLAX-",'Basis-Tabelle-Samen'!C112,"-",'Basis-Tabelle-Samen'!J112,"-seed-package-back-cr-japanese.jpg")),
IF($C$1="Kroatisch - HR",HYPERLINK(CONCATENATE("https://www.saflax.de/0-WVK-Retail/Bilder-Pictures/SAFLAX-",'Basis-Tabelle-Samen'!C112,"-",'Basis-Tabelle-Samen'!J112,"-seed-package-back-cr-croatian.jpg")),
IF($C$1="Lettisch - LV",HYPERLINK(CONCATENATE("https://www.saflax.de/0-WVK-Retail/Bilder-Pictures/SAFLAX-",'Basis-Tabelle-Samen'!C112,"-",'Basis-Tabelle-Samen'!J112,"-seed-package-back-cr-latvian.jpg")),
IF($C$1="Litauisch - LT",HYPERLINK(CONCATENATE("https://www.saflax.de/0-WVK-Retail/Bilder-Pictures/SAFLAX-",'Basis-Tabelle-Samen'!C112,"-",'Basis-Tabelle-Samen'!J112,"-seed-package-back-cr-lithuanian.jpg")),
IF($C$1="Maltesisch - MT",HYPERLINK(CONCATENATE("https://www.saflax.de/0-WVK-Retail/Bilder-Pictures/SAFLAX-",'Basis-Tabelle-Samen'!C112,"-",'Basis-Tabelle-Samen'!J112,"-seed-package-back-cr-maltese.jpg")),
IF($C$1="Niederländisch - NL",HYPERLINK(CONCATENATE("https://www.saflax.de/0-WVK-Retail/Bilder-Pictures/SAFLAX-",'Basis-Tabelle-Samen'!C112,"-",'Basis-Tabelle-Samen'!J112,"-seed-package-back-cr-dutch.jpg")),
IF($C$1="Norwegisch - NO",HYPERLINK(CONCATENATE("https://www.saflax.de/0-WVK-Retail/Bilder-Pictures/SAFLAX-",'Basis-Tabelle-Samen'!C112,"-",'Basis-Tabelle-Samen'!J112,"-seed-package-back-cr-nowegian.jpg")),
IF($C$1="Polnisch - PL",HYPERLINK(CONCATENATE("https://www.saflax.de/0-WVK-Retail/Bilder-Pictures/SAFLAX-",'Basis-Tabelle-Samen'!C112,"-",'Basis-Tabelle-Samen'!J112,"-seed-package-back-cr-polish.jpg")),
IF($C$1="Portugiesisch - PT",HYPERLINK(CONCATENATE("https://www.saflax.de/0-WVK-Retail/Bilder-Pictures/SAFLAX-",'Basis-Tabelle-Samen'!C112,"-",'Basis-Tabelle-Samen'!J112,"-seed-package-back-cr-portuguese.jpg")),
IF($C$1="Rumänisch - RO",HYPERLINK(CONCATENATE("https://www.saflax.de/0-WVK-Retail/Bilder-Pictures/SAFLAX-",'Basis-Tabelle-Samen'!C112,"-",'Basis-Tabelle-Samen'!J112,"-seed-package-back-cr-romanian.jpg")),
IF($C$1="Schwedisch - SE",HYPERLINK(CONCATENATE("https://www.saflax.de/0-WVK-Retail/Bilder-Pictures/SAFLAX-",'Basis-Tabelle-Samen'!C112,"-",'Basis-Tabelle-Samen'!J112,"-seed-package-back-cr-swedish.jpg")),
IF($C$1="Slowakisch - SK",HYPERLINK(CONCATENATE("https://www.saflax.de/0-WVK-Retail/Bilder-Pictures/SAFLAX-",'Basis-Tabelle-Samen'!C112,"-",'Basis-Tabelle-Samen'!J112,"-seed-package-back-cr-slovak.jpg")),
IF($C$1="Slowenisch - SI",HYPERLINK(CONCATENATE("https://www.saflax.de/0-WVK-Retail/Bilder-Pictures/SAFLAX-",'Basis-Tabelle-Samen'!C112,"-",'Basis-Tabelle-Samen'!J112,"-seed-package-back-cr-slovenian.jpg")),
IF($C$1="Spanisch - ES",HYPERLINK(CONCATENATE("https://www.saflax.de/0-WVK-Retail/Bilder-Pictures/SAFLAX-",'Basis-Tabelle-Samen'!C112,"-",'Basis-Tabelle-Samen'!J112,"-seed-package-back-cr-spanish.jpg")),
IF($C$1="Tschechisch - CZ",HYPERLINK(CONCATENATE("https://www.saflax.de/0-WVK-Retail/Bilder-Pictures/SAFLAX-",'Basis-Tabelle-Samen'!C112,"-",'Basis-Tabelle-Samen'!J112,"-seed-package-back-cr-czech.jpg")),
IF($C$1="Türkisch - TR",HYPERLINK(CONCATENATE("https://www.saflax.de/0-WVK-Retail/Bilder-Pictures/SAFLAX-",'Basis-Tabelle-Samen'!C112,"-",'Basis-Tabelle-Samen'!J112,"-seed-package-back-cr-turkish.jpg")),
IF($C$1="Ungarisch - HU",HYPERLINK(CONCATENATE("https://www.saflax.de/0-WVK-Retail/Bilder-Pictures/SAFLAX-",'Basis-Tabelle-Samen'!C112,"-",'Basis-Tabelle-Samen'!J112,"-seed-package-back-cr-hungarian.jpg")),
" ACHTUNG")))))))))))))))))))))))))))))</f>
        <v>https://www.saflax.de/0-WVK-Retail/Bilder-Pictures/SAFLAX-13252-zinnia-elegans-seed-package-back-cr-english.jpg</v>
      </c>
      <c r="AM77" s="330" t="str">
        <f>IF(H77&lt;1,"",
IF($C$1="Bulgarisch - BG",HYPERLINK(CONCATENATE("https://www.saflax.de/0-WVK-Retail/Bilder-Pictures/SAFLAX-",'Basis-Tabelle-Samen'!K112,"-",'Basis-Tabelle-Samen'!J112,"-garden-to-go-mini-bulgarian.jpg")),
IF($C$1="Dänisch - DK",HYPERLINK(CONCATENATE("https://www.saflax.de/0-WVK-Retail/Bilder-Pictures/SAFLAX-",'Basis-Tabelle-Samen'!K112,"-",'Basis-Tabelle-Samen'!J112,"-garden-to-go-mini-danish.jpg")),
IF($C$1="Deutsch - DE",HYPERLINK(CONCATENATE("https://www.saflax.de/0-WVK-Retail/Bilder-Pictures/SAFLAX-",'Basis-Tabelle-Samen'!K112,"-",'Basis-Tabelle-Samen'!J112,"-garden-to-go-mini-german.jpg")),
IF($C$1="Englisch - UK",HYPERLINK(CONCATENATE("https://www.saflax.de/0-WVK-Retail/Bilder-Pictures/SAFLAX-",'Basis-Tabelle-Samen'!K112,"-",'Basis-Tabelle-Samen'!J112,"-garden-to-go-mini-english.jpg")),
IF($C$1="Estnisch - EE",HYPERLINK(CONCATENATE("https://www.saflax.de/0-WVK-Retail/Bilder-Pictures/SAFLAX-",'Basis-Tabelle-Samen'!K112,"-",'Basis-Tabelle-Samen'!J112,"-garden-to-go-mini-estonian.jpg")),
IF($C$1="Finnisch - FI",HYPERLINK(CONCATENATE("https://www.saflax.de/0-WVK-Retail/Bilder-Pictures/SAFLAX-",'Basis-Tabelle-Samen'!K112,"-",'Basis-Tabelle-Samen'!J112,"-garden-to-go-mini-finnish.jpg")),
IF($C$1="Französisch - FR",HYPERLINK(CONCATENATE("https://www.saflax.de/0-WVK-Retail/Bilder-Pictures/SAFLAX-",'Basis-Tabelle-Samen'!K112,"-",'Basis-Tabelle-Samen'!J112,"-garden-to-go-mini-french.jpg")),
IF($C$1="Griechisch - GR",HYPERLINK(CONCATENATE("https://www.saflax.de/0-WVK-Retail/Bilder-Pictures/SAFLAX-",'Basis-Tabelle-Samen'!K112,"-",'Basis-Tabelle-Samen'!J112,"-garden-to-go-mini-greek.jpg")),
IF($C$1="Irisch - IE",HYPERLINK(CONCATENATE("https://www.saflax.de/0-WVK-Retail/Bilder-Pictures/SAFLAX-",'Basis-Tabelle-Samen'!K112,"-",'Basis-Tabelle-Samen'!J112,"-garden-to-go-mini-irish.jpg")),
IF($C$1="Isländisch - IS",HYPERLINK(CONCATENATE("https://www.saflax.de/0-WVK-Retail/Bilder-Pictures/SAFLAX-",'Basis-Tabelle-Samen'!K112,"-",'Basis-Tabelle-Samen'!J112,"-garden-to-go-mini-icelandic.jpg")),
IF($C$1="Italienisch - IT",HYPERLINK(CONCATENATE("https://www.saflax.de/0-WVK-Retail/Bilder-Pictures/SAFLAX-",'Basis-Tabelle-Samen'!K112,"-",'Basis-Tabelle-Samen'!J112,"-garden-to-go-mini-italian.jpg")),
IF($C$1="Japanisch - JP",HYPERLINK(CONCATENATE("https://www.saflax.de/0-WVK-Retail/Bilder-Pictures/SAFLAX-",'Basis-Tabelle-Samen'!K112,"-",'Basis-Tabelle-Samen'!J112,"-garden-to-go-mini-japanese.jpg")),
IF($C$1="Kroatisch - HR",HYPERLINK(CONCATENATE("https://www.saflax.de/0-WVK-Retail/Bilder-Pictures/SAFLAX-",'Basis-Tabelle-Samen'!K112,"-",'Basis-Tabelle-Samen'!J112,"-garden-to-go-mini-croatian.jpg")),
IF($C$1="Lettisch - LV",HYPERLINK(CONCATENATE("https://www.saflax.de/0-WVK-Retail/Bilder-Pictures/SAFLAX-",'Basis-Tabelle-Samen'!K112,"-",'Basis-Tabelle-Samen'!J112,"-garden-to-go-mini-latvian.jpg")),
IF($C$1="Litauisch - LT",HYPERLINK(CONCATENATE("https://www.saflax.de/0-WVK-Retail/Bilder-Pictures/SAFLAX-",'Basis-Tabelle-Samen'!K112,"-",'Basis-Tabelle-Samen'!J112,"-garden-to-go-mini-lithuanian.jpg")),
IF($C$1="Maltesisch - MT",HYPERLINK(CONCATENATE("https://www.saflax.de/0-WVK-Retail/Bilder-Pictures/SAFLAX-",'Basis-Tabelle-Samen'!K112,"-",'Basis-Tabelle-Samen'!J112,"-garden-to-go-mini-maltese.jpg")),
IF($C$1="Niederländisch - NL",HYPERLINK(CONCATENATE("https://www.saflax.de/0-WVK-Retail/Bilder-Pictures/SAFLAX-",'Basis-Tabelle-Samen'!K112,"-",'Basis-Tabelle-Samen'!J112,"-garden-to-go-mini-dutch.jpg")),
IF($C$1="Norwegisch - NO",HYPERLINK(CONCATENATE("https://www.saflax.de/0-WVK-Retail/Bilder-Pictures/SAFLAX-",'Basis-Tabelle-Samen'!K112,"-",'Basis-Tabelle-Samen'!J112,"-garden-to-go-mini-nowegian.jpg")),
IF($C$1="Polnisch - PL",HYPERLINK(CONCATENATE("https://www.saflax.de/0-WVK-Retail/Bilder-Pictures/SAFLAX-",'Basis-Tabelle-Samen'!K112,"-",'Basis-Tabelle-Samen'!J112,"-garden-to-go-mini-polish.jpg")),
IF($C$1="Portugiesisch - PT",HYPERLINK(CONCATENATE("https://www.saflax.de/0-WVK-Retail/Bilder-Pictures/SAFLAX-",'Basis-Tabelle-Samen'!K112,"-",'Basis-Tabelle-Samen'!J112,"-garden-to-go-mini-portuguese.jpg")),
IF($C$1="Rumänisch - RO",HYPERLINK(CONCATENATE("https://www.saflax.de/0-WVK-Retail/Bilder-Pictures/SAFLAX-",'Basis-Tabelle-Samen'!K112,"-",'Basis-Tabelle-Samen'!J112,"-garden-to-go-mini-romanian.jpg")),
IF($C$1="Schwedisch - SE",HYPERLINK(CONCATENATE("https://www.saflax.de/0-WVK-Retail/Bilder-Pictures/SAFLAX-",'Basis-Tabelle-Samen'!K112,"-",'Basis-Tabelle-Samen'!J112,"-garden-to-go-mini-swedish.jpg")),
IF($C$1="Slowakisch - SK",HYPERLINK(CONCATENATE("https://www.saflax.de/0-WVK-Retail/Bilder-Pictures/SAFLAX-",'Basis-Tabelle-Samen'!K112,"-",'Basis-Tabelle-Samen'!J112,"-garden-to-go-mini-slovak.jpg")),
IF($C$1="Slowenisch - SI",HYPERLINK(CONCATENATE("https://www.saflax.de/0-WVK-Retail/Bilder-Pictures/SAFLAX-",'Basis-Tabelle-Samen'!K112,"-",'Basis-Tabelle-Samen'!J112,"-garden-to-go-mini-slovenian.jpg")),
IF($C$1="Spanisch - ES",HYPERLINK(CONCATENATE("https://www.saflax.de/0-WVK-Retail/Bilder-Pictures/SAFLAX-",'Basis-Tabelle-Samen'!K112,"-",'Basis-Tabelle-Samen'!J112,"-garden-to-go-mini-spanish.jpg")),
IF($C$1="Tschechisch - CZ",HYPERLINK(CONCATENATE("https://www.saflax.de/0-WVK-Retail/Bilder-Pictures/SAFLAX-",'Basis-Tabelle-Samen'!K112,"-",'Basis-Tabelle-Samen'!J112,"-garden-to-go-mini-czech.jpg")),
IF($C$1="Türkisch - TR",HYPERLINK(CONCATENATE("https://www.saflax.de/0-WVK-Retail/Bilder-Pictures/SAFLAX-",'Basis-Tabelle-Samen'!K112,"-",'Basis-Tabelle-Samen'!J112,"-garden-to-go-mini-turkish.jpg")),
IF($C$1="Ungarisch - HU",HYPERLINK(CONCATENATE("https://www.saflax.de/0-WVK-Retail/Bilder-Pictures/SAFLAX-",'Basis-Tabelle-Samen'!K112,"-",'Basis-Tabelle-Samen'!J112,"-garden-to-go-mini-hungarian.jpg")),
" ACHTUNG")))))))))))))))))))))))))))))</f>
        <v>https://www.saflax.de/0-WVK-Retail/Bilder-Pictures/SAFLAX-73252-zinnia-elegans-garden-to-go-mini-english.jpg</v>
      </c>
      <c r="AN77" s="330" t="str">
        <f>IF(I77&lt;1,"",
IF($C$1="Bulgarisch - BG",HYPERLINK(CONCATENATE("https://www.saflax.de/0-WVK-Retail/Bilder-Pictures/SAFLAX-",'Basis-Tabelle-Samen'!N112,"-",'Basis-Tabelle-Samen'!J112,"-garden-to-go-lite-bulgarian.jpg")),
IF($C$1="Dänisch - DK",HYPERLINK(CONCATENATE("https://www.saflax.de/0-WVK-Retail/Bilder-Pictures/SAFLAX-",'Basis-Tabelle-Samen'!N112,"-",'Basis-Tabelle-Samen'!J112,"-garden-to-go-lite-danish.jpg")),
IF($C$1="Deutsch - DE",HYPERLINK(CONCATENATE("https://www.saflax.de/0-WVK-Retail/Bilder-Pictures/SAFLAX-",'Basis-Tabelle-Samen'!N112,"-",'Basis-Tabelle-Samen'!J112,"-garden-to-go-lite-german.jpg")),
IF($C$1="Englisch - UK",HYPERLINK(CONCATENATE("https://www.saflax.de/0-WVK-Retail/Bilder-Pictures/SAFLAX-",'Basis-Tabelle-Samen'!N112,"-",'Basis-Tabelle-Samen'!J112,"-garden-to-go-lite-english.jpg")),
IF($C$1="Estnisch - EE",HYPERLINK(CONCATENATE("https://www.saflax.de/0-WVK-Retail/Bilder-Pictures/SAFLAX-",'Basis-Tabelle-Samen'!N112,"-",'Basis-Tabelle-Samen'!J112,"-garden-to-go-lite-estonian.jpg")),
IF($C$1="Finnisch - FI",HYPERLINK(CONCATENATE("https://www.saflax.de/0-WVK-Retail/Bilder-Pictures/SAFLAX-",'Basis-Tabelle-Samen'!N112,"-",'Basis-Tabelle-Samen'!J112,"-garden-to-go-lite-finnish.jpg")),
IF($C$1="Französisch - FR",HYPERLINK(CONCATENATE("https://www.saflax.de/0-WVK-Retail/Bilder-Pictures/SAFLAX-",'Basis-Tabelle-Samen'!N112,"-",'Basis-Tabelle-Samen'!J112,"-garden-to-go-lite-french.jpg")),
IF($C$1="Griechisch - GR",HYPERLINK(CONCATENATE("https://www.saflax.de/0-WVK-Retail/Bilder-Pictures/SAFLAX-",'Basis-Tabelle-Samen'!N112,"-",'Basis-Tabelle-Samen'!J112,"-garden-to-go-lite-greek.jpg")),
IF($C$1="Irisch - IE",HYPERLINK(CONCATENATE("https://www.saflax.de/0-WVK-Retail/Bilder-Pictures/SAFLAX-",'Basis-Tabelle-Samen'!N112,"-",'Basis-Tabelle-Samen'!J112,"-garden-to-go-lite-irish.jpg")),
IF($C$1="Isländisch - IS",HYPERLINK(CONCATENATE("https://www.saflax.de/0-WVK-Retail/Bilder-Pictures/SAFLAX-",'Basis-Tabelle-Samen'!N112,"-",'Basis-Tabelle-Samen'!J112,"-garden-to-go-lite-icelandic.jpg")),
IF($C$1="Italienisch - IT",HYPERLINK(CONCATENATE("https://www.saflax.de/0-WVK-Retail/Bilder-Pictures/SAFLAX-",'Basis-Tabelle-Samen'!N112,"-",'Basis-Tabelle-Samen'!J112,"-garden-to-go-lite-italian.jpg")),
IF($C$1="Japanisch - JP",HYPERLINK(CONCATENATE("https://www.saflax.de/0-WVK-Retail/Bilder-Pictures/SAFLAX-",'Basis-Tabelle-Samen'!N112,"-",'Basis-Tabelle-Samen'!J112,"-garden-to-go-lite-japanese.jpg")),
IF($C$1="Kroatisch - HR",HYPERLINK(CONCATENATE("https://www.saflax.de/0-WVK-Retail/Bilder-Pictures/SAFLAX-",'Basis-Tabelle-Samen'!N112,"-",'Basis-Tabelle-Samen'!J112,"-garden-to-go-lite-croatian.jpg")),
IF($C$1="Lettisch - LV",HYPERLINK(CONCATENATE("https://www.saflax.de/0-WVK-Retail/Bilder-Pictures/SAFLAX-",'Basis-Tabelle-Samen'!N112,"-",'Basis-Tabelle-Samen'!J112,"-garden-to-go-lite-latvian.jpg")),
IF($C$1="Litauisch - LT",HYPERLINK(CONCATENATE("https://www.saflax.de/0-WVK-Retail/Bilder-Pictures/SAFLAX-",'Basis-Tabelle-Samen'!N112,"-",'Basis-Tabelle-Samen'!J112,"-garden-to-go-lite-lithuanian.jpg")),
IF($C$1="Maltesisch - MT",HYPERLINK(CONCATENATE("https://www.saflax.de/0-WVK-Retail/Bilder-Pictures/SAFLAX-",'Basis-Tabelle-Samen'!N112,"-",'Basis-Tabelle-Samen'!J112,"-garden-to-go-lite-maltese.jpg")),
IF($C$1="Niederländisch - NL",HYPERLINK(CONCATENATE("https://www.saflax.de/0-WVK-Retail/Bilder-Pictures/SAFLAX-",'Basis-Tabelle-Samen'!N112,"-",'Basis-Tabelle-Samen'!J112,"-garden-to-go-lite-dutch.jpg")),
IF($C$1="Norwegisch - NO",HYPERLINK(CONCATENATE("https://www.saflax.de/0-WVK-Retail/Bilder-Pictures/SAFLAX-",'Basis-Tabelle-Samen'!N112,"-",'Basis-Tabelle-Samen'!J112,"-garden-to-go-lite-nowegian.jpg")),
IF($C$1="Polnisch - PL",HYPERLINK(CONCATENATE("https://www.saflax.de/0-WVK-Retail/Bilder-Pictures/SAFLAX-",'Basis-Tabelle-Samen'!N112,"-",'Basis-Tabelle-Samen'!J112,"-garden-to-go-lite-polish.jpg")),
IF($C$1="Portugiesisch - PT",HYPERLINK(CONCATENATE("https://www.saflax.de/0-WVK-Retail/Bilder-Pictures/SAFLAX-",'Basis-Tabelle-Samen'!N112,"-",'Basis-Tabelle-Samen'!J112,"-garden-to-go-lite-portuguese.jpg")),
IF($C$1="Rumänisch - RO",HYPERLINK(CONCATENATE("https://www.saflax.de/0-WVK-Retail/Bilder-Pictures/SAFLAX-",'Basis-Tabelle-Samen'!N112,"-",'Basis-Tabelle-Samen'!J112,"-garden-to-go-lite-romanian.jpg")),
IF($C$1="Schwedisch - SE",HYPERLINK(CONCATENATE("https://www.saflax.de/0-WVK-Retail/Bilder-Pictures/SAFLAX-",'Basis-Tabelle-Samen'!N112,"-",'Basis-Tabelle-Samen'!J112,"-garden-to-go-lite-swedish.jpg")),
IF($C$1="Slowakisch - SK",HYPERLINK(CONCATENATE("https://www.saflax.de/0-WVK-Retail/Bilder-Pictures/SAFLAX-",'Basis-Tabelle-Samen'!N112,"-",'Basis-Tabelle-Samen'!J112,"-garden-to-go-lite-slovak.jpg")),
IF($C$1="Slowenisch - SI",HYPERLINK(CONCATENATE("https://www.saflax.de/0-WVK-Retail/Bilder-Pictures/SAFLAX-",'Basis-Tabelle-Samen'!N112,"-",'Basis-Tabelle-Samen'!J112,"-garden-to-go-lite-slovenian.jpg")),
IF($C$1="Spanisch - ES",HYPERLINK(CONCATENATE("https://www.saflax.de/0-WVK-Retail/Bilder-Pictures/SAFLAX-",'Basis-Tabelle-Samen'!N112,"-",'Basis-Tabelle-Samen'!J112,"-garden-to-go-lite-spanish.jpg")),
IF($C$1="Tschechisch - CZ",HYPERLINK(CONCATENATE("https://www.saflax.de/0-WVK-Retail/Bilder-Pictures/SAFLAX-",'Basis-Tabelle-Samen'!N112,"-",'Basis-Tabelle-Samen'!J112,"-garden-to-go-lite-czech.jpg")),
IF($C$1="Türkisch - TR",HYPERLINK(CONCATENATE("https://www.saflax.de/0-WVK-Retail/Bilder-Pictures/SAFLAX-",'Basis-Tabelle-Samen'!N112,"-",'Basis-Tabelle-Samen'!J112,"-garden-to-go-lite-turkish.jpg")),
IF($C$1="Ungarisch - HU",HYPERLINK(CONCATENATE("https://www.saflax.de/0-WVK-Retail/Bilder-Pictures/SAFLAX-",'Basis-Tabelle-Samen'!N112,"-",'Basis-Tabelle-Samen'!J112,"-garden-to-go-lite-hungarian.jpg")),
" ACHTUNG")))))))))))))))))))))))))))))</f>
        <v>https://www.saflax.de/0-WVK-Retail/Bilder-Pictures/SAFLAX-83252-zinnia-elegans-garden-to-go-lite-english.jpg</v>
      </c>
      <c r="AO77" s="330" t="str">
        <f>IF(J77&lt;1,"",
IF($C$1="Bulgarisch - BG",HYPERLINK(CONCATENATE("https://www.saflax.de/0-WVK-Retail/Bilder-Pictures/SAFLAX-",'Basis-Tabelle-Samen'!Q112,"-",'Basis-Tabelle-Samen'!J112,"-garden-to-go-bulgarian.jpg")),
IF($C$1="Dänisch - DK",HYPERLINK(CONCATENATE("https://www.saflax.de/0-WVK-Retail/Bilder-Pictures/SAFLAX-",'Basis-Tabelle-Samen'!Q112,"-",'Basis-Tabelle-Samen'!J112,"-garden-to-go-danish.jpg")),
IF($C$1="Deutsch - DE",HYPERLINK(CONCATENATE("https://www.saflax.de/0-WVK-Retail/Bilder-Pictures/SAFLAX-",'Basis-Tabelle-Samen'!Q112,"-",'Basis-Tabelle-Samen'!J112,"-garden-to-go-german.jpg")),
IF($C$1="Englisch - UK",HYPERLINK(CONCATENATE("https://www.saflax.de/0-WVK-Retail/Bilder-Pictures/SAFLAX-",'Basis-Tabelle-Samen'!Q112,"-",'Basis-Tabelle-Samen'!J112,"-garden-to-go-english.jpg")),
IF($C$1="Estnisch - EE",HYPERLINK(CONCATENATE("https://www.saflax.de/0-WVK-Retail/Bilder-Pictures/SAFLAX-",'Basis-Tabelle-Samen'!Q112,"-",'Basis-Tabelle-Samen'!J112,"-garden-to-go-estonian.jpg")),
IF($C$1="Finnisch - FI",HYPERLINK(CONCATENATE("https://www.saflax.de/0-WVK-Retail/Bilder-Pictures/SAFLAX-",'Basis-Tabelle-Samen'!Q112,"-",'Basis-Tabelle-Samen'!J112,"-garden-to-go-finnish.jpg")),
IF($C$1="Französisch - FR",HYPERLINK(CONCATENATE("https://www.saflax.de/0-WVK-Retail/Bilder-Pictures/SAFLAX-",'Basis-Tabelle-Samen'!Q112,"-",'Basis-Tabelle-Samen'!J112,"-garden-to-go-french.jpg")),
IF($C$1="Griechisch - GR",HYPERLINK(CONCATENATE("https://www.saflax.de/0-WVK-Retail/Bilder-Pictures/SAFLAX-",'Basis-Tabelle-Samen'!Q112,"-",'Basis-Tabelle-Samen'!J112,"-garden-to-go-greek.jpg")),
IF($C$1="Irisch - IE",HYPERLINK(CONCATENATE("https://www.saflax.de/0-WVK-Retail/Bilder-Pictures/SAFLAX-",'Basis-Tabelle-Samen'!Q112,"-",'Basis-Tabelle-Samen'!J112,"-garden-to-go-irish.jpg")),
IF($C$1="Isländisch - IS",HYPERLINK(CONCATENATE("https://www.saflax.de/0-WVK-Retail/Bilder-Pictures/SAFLAX-",'Basis-Tabelle-Samen'!Q112,"-",'Basis-Tabelle-Samen'!J112,"-garden-to-go-icelandic.jpg")),
IF($C$1="Italienisch - IT",HYPERLINK(CONCATENATE("https://www.saflax.de/0-WVK-Retail/Bilder-Pictures/SAFLAX-",'Basis-Tabelle-Samen'!Q112,"-",'Basis-Tabelle-Samen'!J112,"-garden-to-go-italian.jpg")),
IF($C$1="Japanisch - JP",HYPERLINK(CONCATENATE("https://www.saflax.de/0-WVK-Retail/Bilder-Pictures/SAFLAX-",'Basis-Tabelle-Samen'!Q112,"-",'Basis-Tabelle-Samen'!J112,"-garden-to-go-japanese.jpg")),
IF($C$1="Kroatisch - HR",HYPERLINK(CONCATENATE("https://www.saflax.de/0-WVK-Retail/Bilder-Pictures/SAFLAX-",'Basis-Tabelle-Samen'!Q112,"-",'Basis-Tabelle-Samen'!J112,"-garden-to-go-croatian.jpg")),
IF($C$1="Lettisch - LV",HYPERLINK(CONCATENATE("https://www.saflax.de/0-WVK-Retail/Bilder-Pictures/SAFLAX-",'Basis-Tabelle-Samen'!Q112,"-",'Basis-Tabelle-Samen'!J112,"-garden-to-go-latvian.jpg")),
IF($C$1="Litauisch - LT",HYPERLINK(CONCATENATE("https://www.saflax.de/0-WVK-Retail/Bilder-Pictures/SAFLAX-",'Basis-Tabelle-Samen'!Q112,"-",'Basis-Tabelle-Samen'!J112,"-garden-to-go-lithuanian.jpg")),
IF($C$1="Maltesisch - MT",HYPERLINK(CONCATENATE("https://www.saflax.de/0-WVK-Retail/Bilder-Pictures/SAFLAX-",'Basis-Tabelle-Samen'!Q112,"-",'Basis-Tabelle-Samen'!J112,"-garden-to-go-maltese.jpg")),
IF($C$1="Niederländisch - NL",HYPERLINK(CONCATENATE("https://www.saflax.de/0-WVK-Retail/Bilder-Pictures/SAFLAX-",'Basis-Tabelle-Samen'!Q112,"-",'Basis-Tabelle-Samen'!J112,"-garden-to-go-dutch.jpg")),
IF($C$1="Norwegisch - NO",HYPERLINK(CONCATENATE("https://www.saflax.de/0-WVK-Retail/Bilder-Pictures/SAFLAX-",'Basis-Tabelle-Samen'!Q112,"-",'Basis-Tabelle-Samen'!J112,"-garden-to-go-nowegian.jpg")),
IF($C$1="Polnisch - PL",HYPERLINK(CONCATENATE("https://www.saflax.de/0-WVK-Retail/Bilder-Pictures/SAFLAX-",'Basis-Tabelle-Samen'!Q112,"-",'Basis-Tabelle-Samen'!J112,"-garden-to-go-polish.jpg")),
IF($C$1="Portugiesisch - PT",HYPERLINK(CONCATENATE("https://www.saflax.de/0-WVK-Retail/Bilder-Pictures/SAFLAX-",'Basis-Tabelle-Samen'!Q112,"-",'Basis-Tabelle-Samen'!J112,"-garden-to-go-portuguese.jpg")),
IF($C$1="Rumänisch - RO",HYPERLINK(CONCATENATE("https://www.saflax.de/0-WVK-Retail/Bilder-Pictures/SAFLAX-",'Basis-Tabelle-Samen'!Q112,"-",'Basis-Tabelle-Samen'!J112,"-garden-to-go-romanian.jpg")),
IF($C$1="Schwedisch - SE",HYPERLINK(CONCATENATE("https://www.saflax.de/0-WVK-Retail/Bilder-Pictures/SAFLAX-",'Basis-Tabelle-Samen'!Q112,"-",'Basis-Tabelle-Samen'!J112,"-garden-to-go-swedish.jpg")),
IF($C$1="Slowakisch - SK",HYPERLINK(CONCATENATE("https://www.saflax.de/0-WVK-Retail/Bilder-Pictures/SAFLAX-",'Basis-Tabelle-Samen'!Q112,"-",'Basis-Tabelle-Samen'!J112,"-garden-to-go-slovak.jpg")),
IF($C$1="Slowenisch - SI",HYPERLINK(CONCATENATE("https://www.saflax.de/0-WVK-Retail/Bilder-Pictures/SAFLAX-",'Basis-Tabelle-Samen'!Q112,"-",'Basis-Tabelle-Samen'!J112,"-garden-to-go-slovenian.jpg")),
IF($C$1="Spanisch - ES",HYPERLINK(CONCATENATE("https://www.saflax.de/0-WVK-Retail/Bilder-Pictures/SAFLAX-",'Basis-Tabelle-Samen'!Q112,"-",'Basis-Tabelle-Samen'!J112,"-garden-to-go-spanish.jpg")),
IF($C$1="Tschechisch - CZ",HYPERLINK(CONCATENATE("https://www.saflax.de/0-WVK-Retail/Bilder-Pictures/SAFLAX-",'Basis-Tabelle-Samen'!Q112,"-",'Basis-Tabelle-Samen'!J112,"-garden-to-go-czech.jpg")),
IF($C$1="Türkisch - TR",HYPERLINK(CONCATENATE("https://www.saflax.de/0-WVK-Retail/Bilder-Pictures/SAFLAX-",'Basis-Tabelle-Samen'!Q112,"-",'Basis-Tabelle-Samen'!J112,"-garden-to-go-turkish.jpg")),
IF($C$1="Ungarisch - HU",HYPERLINK(CONCATENATE("https://www.saflax.de/0-WVK-Retail/Bilder-Pictures/SAFLAX-",'Basis-Tabelle-Samen'!Q112,"-",'Basis-Tabelle-Samen'!J112,"-garden-to-go-hungarian.jpg")),
" ACHTUNG")))))))))))))))))))))))))))))</f>
        <v>https://www.saflax.de/0-WVK-Retail/Bilder-Pictures/SAFLAX-53252-zinnia-elegans-garden-to-go-english.jpg</v>
      </c>
      <c r="AP77" s="330" t="str">
        <f>IF(K77&lt;1,"",
IF($C$1="Bulgarisch - BG",HYPERLINK(CONCATENATE("https://www.saflax.de/0-WVK-Retail/Bilder-Pictures/SAFLAX-",'Basis-Tabelle-Samen'!T112,"-",'Basis-Tabelle-Samen'!J112,"-cultivation-set-bulgarian.jpg")),
IF($C$1="Dänisch - DK",HYPERLINK(CONCATENATE("https://www.saflax.de/0-WVK-Retail/Bilder-Pictures/SAFLAX-",'Basis-Tabelle-Samen'!T112,"-",'Basis-Tabelle-Samen'!J112,"-cultivation-set-danish.jpg")),
IF($C$1="Deutsch - DE",HYPERLINK(CONCATENATE("https://www.saflax.de/0-WVK-Retail/Bilder-Pictures/SAFLAX-",'Basis-Tabelle-Samen'!T112,"-",'Basis-Tabelle-Samen'!J112,"-cultivation-set-german.jpg")),
IF($C$1="Englisch - UK",HYPERLINK(CONCATENATE("https://www.saflax.de/0-WVK-Retail/Bilder-Pictures/SAFLAX-",'Basis-Tabelle-Samen'!T112,"-",'Basis-Tabelle-Samen'!J112,"-cultivation-set-english.jpg")),
IF($C$1="Estnisch - EE",HYPERLINK(CONCATENATE("https://www.saflax.de/0-WVK-Retail/Bilder-Pictures/SAFLAX-",'Basis-Tabelle-Samen'!T112,"-",'Basis-Tabelle-Samen'!J112,"-cultivation-set-estonian.jpg")),
IF($C$1="Finnisch - FI",HYPERLINK(CONCATENATE("https://www.saflax.de/0-WVK-Retail/Bilder-Pictures/SAFLAX-",'Basis-Tabelle-Samen'!T112,"-",'Basis-Tabelle-Samen'!J112,"-cultivation-set-finnish.jpg")),
IF($C$1="Französisch - FR",HYPERLINK(CONCATENATE("https://www.saflax.de/0-WVK-Retail/Bilder-Pictures/SAFLAX-",'Basis-Tabelle-Samen'!T112,"-",'Basis-Tabelle-Samen'!J112,"-cultivation-set-french.jpg")),
IF($C$1="Griechisch - GR",HYPERLINK(CONCATENATE("https://www.saflax.de/0-WVK-Retail/Bilder-Pictures/SAFLAX-",'Basis-Tabelle-Samen'!T112,"-",'Basis-Tabelle-Samen'!J112,"-cultivation-set-greek.jpg")),
IF($C$1="Irisch - IE",HYPERLINK(CONCATENATE("https://www.saflax.de/0-WVK-Retail/Bilder-Pictures/SAFLAX-",'Basis-Tabelle-Samen'!T112,"-",'Basis-Tabelle-Samen'!J112,"-cultivation-set-irish.jpg")),
IF($C$1="Isländisch - IS",HYPERLINK(CONCATENATE("https://www.saflax.de/0-WVK-Retail/Bilder-Pictures/SAFLAX-",'Basis-Tabelle-Samen'!T112,"-",'Basis-Tabelle-Samen'!J112,"-cultivation-set-icelandic.jpg")),
IF($C$1="Italienisch - IT",HYPERLINK(CONCATENATE("https://www.saflax.de/0-WVK-Retail/Bilder-Pictures/SAFLAX-",'Basis-Tabelle-Samen'!T112,"-",'Basis-Tabelle-Samen'!J112,"-cultivation-set-italian.jpg")),
IF($C$1="Japanisch - JP",HYPERLINK(CONCATENATE("https://www.saflax.de/0-WVK-Retail/Bilder-Pictures/SAFLAX-",'Basis-Tabelle-Samen'!T112,"-",'Basis-Tabelle-Samen'!J112,"-cultivation-set-japanese.jpg")),
IF($C$1="Kroatisch - HR",HYPERLINK(CONCATENATE("https://www.saflax.de/0-WVK-Retail/Bilder-Pictures/SAFLAX-",'Basis-Tabelle-Samen'!T112,"-",'Basis-Tabelle-Samen'!J112,"-cultivation-set-croatian.jpg")),
IF($C$1="Lettisch - LV",HYPERLINK(CONCATENATE("https://www.saflax.de/0-WVK-Retail/Bilder-Pictures/SAFLAX-",'Basis-Tabelle-Samen'!T112,"-",'Basis-Tabelle-Samen'!J112,"-cultivation-set-latvian.jpg")),
IF($C$1="Litauisch - LT",HYPERLINK(CONCATENATE("https://www.saflax.de/0-WVK-Retail/Bilder-Pictures/SAFLAX-",'Basis-Tabelle-Samen'!T112,"-",'Basis-Tabelle-Samen'!J112,"-cultivation-set-lithuanian.jpg")),
IF($C$1="Maltesisch - MT",HYPERLINK(CONCATENATE("https://www.saflax.de/0-WVK-Retail/Bilder-Pictures/SAFLAX-",'Basis-Tabelle-Samen'!T112,"-",'Basis-Tabelle-Samen'!J112,"-cultivation-set-maltese.jpg")),
IF($C$1="Niederländisch - NL",HYPERLINK(CONCATENATE("https://www.saflax.de/0-WVK-Retail/Bilder-Pictures/SAFLAX-",'Basis-Tabelle-Samen'!T112,"-",'Basis-Tabelle-Samen'!J112,"-cultivation-set-dutch.jpg")),
IF($C$1="Norwegisch - NO",HYPERLINK(CONCATENATE("https://www.saflax.de/0-WVK-Retail/Bilder-Pictures/SAFLAX-",'Basis-Tabelle-Samen'!T112,"-",'Basis-Tabelle-Samen'!J112,"-cultivation-set-nowegian.jpg")),
IF($C$1="Polnisch - PL",HYPERLINK(CONCATENATE("https://www.saflax.de/0-WVK-Retail/Bilder-Pictures/SAFLAX-",'Basis-Tabelle-Samen'!T112,"-",'Basis-Tabelle-Samen'!J112,"-cultivation-set-polish.jpg")),
IF($C$1="Portugiesisch - PT",HYPERLINK(CONCATENATE("https://www.saflax.de/0-WVK-Retail/Bilder-Pictures/SAFLAX-",'Basis-Tabelle-Samen'!T112,"-",'Basis-Tabelle-Samen'!J112,"-cultivation-set-portuguese.jpg")),
IF($C$1="Rumänisch - RO",HYPERLINK(CONCATENATE("https://www.saflax.de/0-WVK-Retail/Bilder-Pictures/SAFLAX-",'Basis-Tabelle-Samen'!T112,"-",'Basis-Tabelle-Samen'!J112,"-cultivation-set-romanian.jpg")),
IF($C$1="Schwedisch - SE",HYPERLINK(CONCATENATE("https://www.saflax.de/0-WVK-Retail/Bilder-Pictures/SAFLAX-",'Basis-Tabelle-Samen'!T112,"-",'Basis-Tabelle-Samen'!J112,"-cultivation-set-swedish.jpg")),
IF($C$1="Slowakisch - SK",HYPERLINK(CONCATENATE("https://www.saflax.de/0-WVK-Retail/Bilder-Pictures/SAFLAX-",'Basis-Tabelle-Samen'!T112,"-",'Basis-Tabelle-Samen'!J112,"-cultivation-set-slovak.jpg")),
IF($C$1="Slowenisch - SI",HYPERLINK(CONCATENATE("https://www.saflax.de/0-WVK-Retail/Bilder-Pictures/SAFLAX-",'Basis-Tabelle-Samen'!T112,"-",'Basis-Tabelle-Samen'!J112,"-cultivation-set-slovenian.jpg")),
IF($C$1="Spanisch - ES",HYPERLINK(CONCATENATE("https://www.saflax.de/0-WVK-Retail/Bilder-Pictures/SAFLAX-",'Basis-Tabelle-Samen'!T112,"-",'Basis-Tabelle-Samen'!J112,"-cultivation-set-spanish.jpg")),
IF($C$1="Tschechisch - CZ",HYPERLINK(CONCATENATE("https://www.saflax.de/0-WVK-Retail/Bilder-Pictures/SAFLAX-",'Basis-Tabelle-Samen'!T112,"-",'Basis-Tabelle-Samen'!J112,"-cultivation-set-czech.jpg")),
IF($C$1="Türkisch - TR",HYPERLINK(CONCATENATE("https://www.saflax.de/0-WVK-Retail/Bilder-Pictures/SAFLAX-",'Basis-Tabelle-Samen'!T112,"-",'Basis-Tabelle-Samen'!J112,"-cultivation-set-turkish.jpg")),
IF($C$1="Ungarisch - HU",HYPERLINK(CONCATENATE("https://www.saflax.de/0-WVK-Retail/Bilder-Pictures/SAFLAX-",'Basis-Tabelle-Samen'!T112,"-",'Basis-Tabelle-Samen'!J112,"-cultivation-set-hungarian.jpg")),
" ACHTUNG")))))))))))))))))))))))))))))</f>
        <v>https://www.saflax.de/0-WVK-Retail/Bilder-Pictures/SAFLAX-33252-zinnia-elegans-cultivation-set-english.jpg</v>
      </c>
      <c r="AQ77" s="330" t="str">
        <f>IF(L77&lt;1,"",
IF($C$1="Bulgarisch - BG",HYPERLINK(CONCATENATE("https://www.saflax.de/0-WVK-Retail/Bilder-Pictures/SAFLAX-",'Basis-Tabelle-Samen'!W112,"-",'Basis-Tabelle-Samen'!J112,"-garden-in-the-bag-bulgarian.jpg")),
IF($C$1="Dänisch - DK",HYPERLINK(CONCATENATE("https://www.saflax.de/0-WVK-Retail/Bilder-Pictures/SAFLAX-",'Basis-Tabelle-Samen'!W112,"-",'Basis-Tabelle-Samen'!J112,"-garden-in-the-bag-danish.jpg")),
IF($C$1="Deutsch - DE",HYPERLINK(CONCATENATE("https://www.saflax.de/0-WVK-Retail/Bilder-Pictures/SAFLAX-",'Basis-Tabelle-Samen'!W112,"-",'Basis-Tabelle-Samen'!J112,"-garden-in-the-bag-german.jpg")),
IF($C$1="Englisch - UK",HYPERLINK(CONCATENATE("https://www.saflax.de/0-WVK-Retail/Bilder-Pictures/SAFLAX-",'Basis-Tabelle-Samen'!W112,"-",'Basis-Tabelle-Samen'!J112,"-garden-in-the-bag-english.jpg")),
IF($C$1="Estnisch - EE",HYPERLINK(CONCATENATE("https://www.saflax.de/0-WVK-Retail/Bilder-Pictures/SAFLAX-",'Basis-Tabelle-Samen'!W112,"-",'Basis-Tabelle-Samen'!J112,"-garden-in-the-bag-estonian.jpg")),
IF($C$1="Finnisch - FI",HYPERLINK(CONCATENATE("https://www.saflax.de/0-WVK-Retail/Bilder-Pictures/SAFLAX-",'Basis-Tabelle-Samen'!W112,"-",'Basis-Tabelle-Samen'!J112,"-garden-in-the-bag-finnish.jpg")),
IF($C$1="Französisch - FR",HYPERLINK(CONCATENATE("https://www.saflax.de/0-WVK-Retail/Bilder-Pictures/SAFLAX-",'Basis-Tabelle-Samen'!W112,"-",'Basis-Tabelle-Samen'!J112,"-garden-in-the-bag-french.jpg")),
IF($C$1="Griechisch - GR",HYPERLINK(CONCATENATE("https://www.saflax.de/0-WVK-Retail/Bilder-Pictures/SAFLAX-",'Basis-Tabelle-Samen'!W112,"-",'Basis-Tabelle-Samen'!J112,"-garden-in-the-bag-greek.jpg")),
IF($C$1="Irisch - IE",HYPERLINK(CONCATENATE("https://www.saflax.de/0-WVK-Retail/Bilder-Pictures/SAFLAX-",'Basis-Tabelle-Samen'!W112,"-",'Basis-Tabelle-Samen'!J112,"-garden-in-the-bag-irish.jpg")),
IF($C$1="Isländisch - IS",HYPERLINK(CONCATENATE("https://www.saflax.de/0-WVK-Retail/Bilder-Pictures/SAFLAX-",'Basis-Tabelle-Samen'!W112,"-",'Basis-Tabelle-Samen'!J112,"-garden-in-the-bag-icelandic.jpg")),
IF($C$1="Italienisch - IT",HYPERLINK(CONCATENATE("https://www.saflax.de/0-WVK-Retail/Bilder-Pictures/SAFLAX-",'Basis-Tabelle-Samen'!W112,"-",'Basis-Tabelle-Samen'!J112,"-garden-in-the-bag-italian.jpg")),
IF($C$1="Japanisch - JP",HYPERLINK(CONCATENATE("https://www.saflax.de/0-WVK-Retail/Bilder-Pictures/SAFLAX-",'Basis-Tabelle-Samen'!W112,"-",'Basis-Tabelle-Samen'!J112,"-garden-in-the-bag-japanese.jpg")),
IF($C$1="Kroatisch - HR",HYPERLINK(CONCATENATE("https://www.saflax.de/0-WVK-Retail/Bilder-Pictures/SAFLAX-",'Basis-Tabelle-Samen'!W112,"-",'Basis-Tabelle-Samen'!J112,"-garden-in-the-bag-croatian.jpg")),
IF($C$1="Lettisch - LV",HYPERLINK(CONCATENATE("https://www.saflax.de/0-WVK-Retail/Bilder-Pictures/SAFLAX-",'Basis-Tabelle-Samen'!W112,"-",'Basis-Tabelle-Samen'!J112,"-garden-in-the-bag-latvian.jpg")),
IF($C$1="Litauisch - LT",HYPERLINK(CONCATENATE("https://www.saflax.de/0-WVK-Retail/Bilder-Pictures/SAFLAX-",'Basis-Tabelle-Samen'!W112,"-",'Basis-Tabelle-Samen'!J112,"-garden-in-the-bag-lithuanian.jpg")),
IF($C$1="Maltesisch - MT",HYPERLINK(CONCATENATE("https://www.saflax.de/0-WVK-Retail/Bilder-Pictures/SAFLAX-",'Basis-Tabelle-Samen'!W112,"-",'Basis-Tabelle-Samen'!J112,"-garden-in-the-bag-maltese.jpg")),
IF($C$1="Niederländisch - NL",HYPERLINK(CONCATENATE("https://www.saflax.de/0-WVK-Retail/Bilder-Pictures/SAFLAX-",'Basis-Tabelle-Samen'!W112,"-",'Basis-Tabelle-Samen'!J112,"-garden-in-the-bag-dutch.jpg")),
IF($C$1="Norwegisch - NO",HYPERLINK(CONCATENATE("https://www.saflax.de/0-WVK-Retail/Bilder-Pictures/SAFLAX-",'Basis-Tabelle-Samen'!W112,"-",'Basis-Tabelle-Samen'!J112,"-garden-in-the-bag-nowegian.jpg")),
IF($C$1="Polnisch - PL",HYPERLINK(CONCATENATE("https://www.saflax.de/0-WVK-Retail/Bilder-Pictures/SAFLAX-",'Basis-Tabelle-Samen'!W112,"-",'Basis-Tabelle-Samen'!J112,"-garden-in-the-bag-polish.jpg")),
IF($C$1="Portugiesisch - PT",HYPERLINK(CONCATENATE("https://www.saflax.de/0-WVK-Retail/Bilder-Pictures/SAFLAX-",'Basis-Tabelle-Samen'!W112,"-",'Basis-Tabelle-Samen'!J112,"-garden-in-the-bag-portuguese.jpg")),
IF($C$1="Rumänisch - RO",HYPERLINK(CONCATENATE("https://www.saflax.de/0-WVK-Retail/Bilder-Pictures/SAFLAX-",'Basis-Tabelle-Samen'!W112,"-",'Basis-Tabelle-Samen'!J112,"-garden-in-the-bag-romanian.jpg")),
IF($C$1="Schwedisch - SE",HYPERLINK(CONCATENATE("https://www.saflax.de/0-WVK-Retail/Bilder-Pictures/SAFLAX-",'Basis-Tabelle-Samen'!W112,"-",'Basis-Tabelle-Samen'!J112,"-garden-in-the-bag-swedish.jpg")),
IF($C$1="Slowakisch - SK",HYPERLINK(CONCATENATE("https://www.saflax.de/0-WVK-Retail/Bilder-Pictures/SAFLAX-",'Basis-Tabelle-Samen'!W112,"-",'Basis-Tabelle-Samen'!J112,"-garden-in-the-bag-slovak.jpg")),
IF($C$1="Slowenisch - SI",HYPERLINK(CONCATENATE("https://www.saflax.de/0-WVK-Retail/Bilder-Pictures/SAFLAX-",'Basis-Tabelle-Samen'!W112,"-",'Basis-Tabelle-Samen'!J112,"-garden-in-the-bag-slovenian.jpg")),
IF($C$1="Spanisch - ES",HYPERLINK(CONCATENATE("https://www.saflax.de/0-WVK-Retail/Bilder-Pictures/SAFLAX-",'Basis-Tabelle-Samen'!W112,"-",'Basis-Tabelle-Samen'!J112,"-garden-in-the-bag-spanish.jpg")),
IF($C$1="Tschechisch - CZ",HYPERLINK(CONCATENATE("https://www.saflax.de/0-WVK-Retail/Bilder-Pictures/SAFLAX-",'Basis-Tabelle-Samen'!W112,"-",'Basis-Tabelle-Samen'!J112,"-garden-in-the-bag-czech.jpg")),
IF($C$1="Türkisch - TR",HYPERLINK(CONCATENATE("https://www.saflax.de/0-WVK-Retail/Bilder-Pictures/SAFLAX-",'Basis-Tabelle-Samen'!W112,"-",'Basis-Tabelle-Samen'!J112,"-garden-in-the-bag-turkish.jpg")),
IF($C$1="Ungarisch - HU",HYPERLINK(CONCATENATE("https://www.saflax.de/0-WVK-Retail/Bilder-Pictures/SAFLAX-",'Basis-Tabelle-Samen'!W112,"-",'Basis-Tabelle-Samen'!J112,"-garden-in-the-bag-hungarian.jpg")),
" ACHTUNG")))))))))))))))))))))))))))))</f>
        <v>https://www.saflax.de/0-WVK-Retail/Bilder-Pictures/SAFLAX-63252-zinnia-elegans-garden-in-the-bag-english.jpg</v>
      </c>
    </row>
    <row r="78" spans="1:43" ht="17.100000000000001" customHeight="1" x14ac:dyDescent="0.2">
      <c r="A78" s="318" t="str">
        <f>IF('Basis-Tabelle-Samen'!A21="","",IF($C$1="Deutsch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78" s="319" t="str">
        <f>'Basis-Tabelle-Samen'!I21</f>
        <v>Mimosa pudica</v>
      </c>
      <c r="C78" s="316" t="str">
        <f>IF($C$1="Bulgarisch - BG",'Basis-Tabelle-Samen'!Z21,
IF($C$1="Dänisch - DK",'Basis-Tabelle-Samen'!AA21,
IF($C$1="Deutsch - DE",'Basis-Tabelle-Samen'!AB21,
IF($C$1="Englisch - UK",'Basis-Tabelle-Samen'!AC21,
IF($C$1="Estnisch - EE",'Basis-Tabelle-Samen'!AD21,
IF($C$1="Finnisch - FI",'Basis-Tabelle-Samen'!AE21,
IF($C$1="Französisch - FR",'Basis-Tabelle-Samen'!AF21,
IF($C$1="Griechisch - GR",'Basis-Tabelle-Samen'!AG21,
IF($C$1="Irisch - IE",'Basis-Tabelle-Samen'!AH21,
IF($C$1="Isländisch - IS",'Basis-Tabelle-Samen'!AI21,
IF($C$1="Italienisch - IT",'Basis-Tabelle-Samen'!AJ21,
IF($C$1="Japanisch - JP",'Basis-Tabelle-Samen'!AK21,
IF($C$1="Kroatisch - HR",'Basis-Tabelle-Samen'!AL21,
IF($C$1="Lettisch - LV",'Basis-Tabelle-Samen'!AM21,
IF($C$1="Litauisch - LT",'Basis-Tabelle-Samen'!AN21,
IF($C$1="Maltesisch - MT",'Basis-Tabelle-Samen'!AO21,
IF($C$1="Niederländisch - NL",'Basis-Tabelle-Samen'!AP21,
IF($C$1="Norwegisch - NO",'Basis-Tabelle-Samen'!AQ21,
IF($C$1="Polnisch - PL",'Basis-Tabelle-Samen'!AR21,
IF($C$1="Portugiesisch - PT",'Basis-Tabelle-Samen'!AS21,
IF($C$1="Rumänisch - RO",'Basis-Tabelle-Samen'!AT21,
IF($C$1="Schwedisch - SE",'Basis-Tabelle-Samen'!AU21,
IF($C$1="Slowakisch - SK",'Basis-Tabelle-Samen'!AV21,
IF($C$1="Slowenisch - SI",'Basis-Tabelle-Samen'!AW21,
IF($C$1="Spanisch - ES",'Basis-Tabelle-Samen'!AX21,
IF($C$1="Tschechisch - CZ",'Basis-Tabelle-Samen'!AY21,
IF($C$1="Türkisch - TR",'Basis-Tabelle-Samen'!AZ21,
IF($C$1="Ungarisch - HU",'Basis-Tabelle-Samen'!BA21,
" ACHTUNG"))))))))))))))))))))))))))))</f>
        <v>Sensitive Plant</v>
      </c>
      <c r="D78" s="320">
        <f>'Basis-Tabelle-Samen'!F21</f>
        <v>70</v>
      </c>
      <c r="E78" s="321" t="str">
        <f>'Basis-Tabelle-Samen'!H21</f>
        <v>7 %</v>
      </c>
      <c r="F78" s="322" t="str">
        <f>IF('Basis-Tabelle-Samen'!G21="","",'Basis-Tabelle-Samen'!G21)</f>
        <v>01</v>
      </c>
      <c r="G78" s="320">
        <f>'Basis-Tabelle-Samen'!C21</f>
        <v>12342</v>
      </c>
      <c r="H78" s="323">
        <f>'Basis-Tabelle-Samen'!D21</f>
        <v>4055473123424</v>
      </c>
      <c r="I78" s="324">
        <f>'Basis-Tabelle-Samen'!E21</f>
        <v>1.85</v>
      </c>
      <c r="J78" s="325">
        <f t="shared" si="1"/>
        <v>12</v>
      </c>
      <c r="K78" s="326">
        <f>'Basis-Tabelle-Samen'!K21</f>
        <v>72342</v>
      </c>
      <c r="L78" s="323">
        <f>'Basis-Tabelle-Samen'!L21</f>
        <v>4055473723426</v>
      </c>
      <c r="M78" s="324">
        <f>'Basis-Tabelle-Samen'!M21</f>
        <v>2.4500000000000002</v>
      </c>
      <c r="N78" s="326">
        <f>IF(K78&lt;1,"",'3'!$I$15)</f>
        <v>15</v>
      </c>
      <c r="O78" s="327">
        <f>IF(K78&lt;1,"",'3'!$J$11)</f>
        <v>90</v>
      </c>
      <c r="P78" s="326">
        <f>'Basis-Tabelle-Samen'!N21</f>
        <v>82342</v>
      </c>
      <c r="Q78" s="323">
        <f>'Basis-Tabelle-Samen'!O21</f>
        <v>4055473823423</v>
      </c>
      <c r="R78" s="328">
        <f>'Basis-Tabelle-Samen'!P21</f>
        <v>3.75</v>
      </c>
      <c r="S78" s="326">
        <f>IF(R78&lt;1,"",'3'!$M$15)</f>
        <v>18</v>
      </c>
      <c r="T78" s="327">
        <f>IF(R78&lt;1,"",'3'!$N$11)</f>
        <v>72</v>
      </c>
      <c r="U78" s="326">
        <f>'Basis-Tabelle-Samen'!Q21</f>
        <v>52342</v>
      </c>
      <c r="V78" s="323">
        <f>'Basis-Tabelle-Samen'!R21</f>
        <v>4055473523422</v>
      </c>
      <c r="W78" s="324">
        <f>'Basis-Tabelle-Samen'!S21</f>
        <v>4.95</v>
      </c>
      <c r="X78" s="326">
        <f>IF(U78&lt;1,"",'3'!$Q$15)</f>
        <v>6</v>
      </c>
      <c r="Y78" s="327">
        <f>IF(U78&lt;1,"",'3'!$R$11)</f>
        <v>24</v>
      </c>
      <c r="Z78" s="326">
        <f>'Basis-Tabelle-Samen'!T21</f>
        <v>32342</v>
      </c>
      <c r="AA78" s="323">
        <f>'Basis-Tabelle-Samen'!U21</f>
        <v>4055473323428</v>
      </c>
      <c r="AB78" s="324">
        <f>'Basis-Tabelle-Samen'!V21</f>
        <v>6.75</v>
      </c>
      <c r="AC78" s="326">
        <f>IF(Z78&lt;1,"",'3'!$U$15)</f>
        <v>6</v>
      </c>
      <c r="AD78" s="327">
        <f>IF(Z78&lt;1,"",'3'!$V$11)</f>
        <v>24</v>
      </c>
      <c r="AE78" s="326">
        <f>'Basis-Tabelle-Samen'!W21</f>
        <v>62342</v>
      </c>
      <c r="AF78" s="323">
        <f>'Basis-Tabelle-Samen'!X21</f>
        <v>4055473623429</v>
      </c>
      <c r="AG78" s="324">
        <f>'Basis-Tabelle-Samen'!Y21</f>
        <v>2.95</v>
      </c>
      <c r="AH78" s="326">
        <f>IF(AE78&lt;1,"",'3'!$Y$15)</f>
        <v>8</v>
      </c>
      <c r="AI78" s="327">
        <f>IF(AE78&lt;1,"",'3'!$Z$11)</f>
        <v>64</v>
      </c>
      <c r="AJ78" s="315"/>
      <c r="AK78" s="316" t="str">
        <f>IF(G78&lt;1,"",
IF($C$1="Bulgarisch - BG",HYPERLINK(CONCATENATE("https://www.saflax.de/0-WVK-Retail/Bilder-Pictures/SAFLAX-",'Basis-Tabelle-Samen'!C21,"-",'Basis-Tabelle-Samen'!J21,"-seed-package-front-cr-bulgarian.jpg")),
IF($C$1="Dänisch - DK",HYPERLINK(CONCATENATE("https://www.saflax.de/0-WVK-Retail/Bilder-Pictures/SAFLAX-",'Basis-Tabelle-Samen'!C21,"-",'Basis-Tabelle-Samen'!J21,"-seed-package-front-cr-danish.jpg")),
IF($C$1="Deutsch - DE",HYPERLINK(CONCATENATE("https://www.saflax.de/0-WVK-Retail/Bilder-Pictures/SAFLAX-",'Basis-Tabelle-Samen'!C21,"-",'Basis-Tabelle-Samen'!J21,"-seed-package-front-cr-german.jpg")),
IF($C$1="Englisch - UK",HYPERLINK(CONCATENATE("https://www.saflax.de/0-WVK-Retail/Bilder-Pictures/SAFLAX-",'Basis-Tabelle-Samen'!C21,"-",'Basis-Tabelle-Samen'!J21,"-seed-package-front-cr-english.jpg")),
IF($C$1="Estnisch - EE",HYPERLINK(CONCATENATE("https://www.saflax.de/0-WVK-Retail/Bilder-Pictures/SAFLAX-",'Basis-Tabelle-Samen'!C21,"-",'Basis-Tabelle-Samen'!J21,"-seed-package-front-cr-estonian.jpg")),
IF($C$1="Finnisch - FI",HYPERLINK(CONCATENATE("https://www.saflax.de/0-WVK-Retail/Bilder-Pictures/SAFLAX-",'Basis-Tabelle-Samen'!C21,"-",'Basis-Tabelle-Samen'!J21,"-seed-package-front-cr-finnish.jpg")),
IF($C$1="Französisch - FR",HYPERLINK(CONCATENATE("https://www.saflax.de/0-WVK-Retail/Bilder-Pictures/SAFLAX-",'Basis-Tabelle-Samen'!C21,"-",'Basis-Tabelle-Samen'!J21,"-seed-package-front-cr-french.jpg")),
IF($C$1="Griechisch - GR",HYPERLINK(CONCATENATE("https://www.saflax.de/0-WVK-Retail/Bilder-Pictures/SAFLAX-",'Basis-Tabelle-Samen'!C21,"-",'Basis-Tabelle-Samen'!J21,"-seed-package-front-cr-greek.jpg")),
IF($C$1="Irisch - IE",HYPERLINK(CONCATENATE("https://www.saflax.de/0-WVK-Retail/Bilder-Pictures/SAFLAX-",'Basis-Tabelle-Samen'!C21,"-",'Basis-Tabelle-Samen'!J21,"-seed-package-front-cr-irish.jpg")),
IF($C$1="Isländisch - IS",HYPERLINK(CONCATENATE("https://www.saflax.de/0-WVK-Retail/Bilder-Pictures/SAFLAX-",'Basis-Tabelle-Samen'!C21,"-",'Basis-Tabelle-Samen'!J21,"-seed-package-front-cr-icelandic.jpg")),
IF($C$1="Italienisch - IT",HYPERLINK(CONCATENATE("https://www.saflax.de/0-WVK-Retail/Bilder-Pictures/SAFLAX-",'Basis-Tabelle-Samen'!C21,"-",'Basis-Tabelle-Samen'!J21,"-seed-package-front-cr-italian.jpg")),
IF($C$1="Japanisch - JP",HYPERLINK(CONCATENATE("https://www.saflax.de/0-WVK-Retail/Bilder-Pictures/SAFLAX-",'Basis-Tabelle-Samen'!C21,"-",'Basis-Tabelle-Samen'!J21,"-seed-package-front-cr-japanese.jpg")),
IF($C$1="Kroatisch - HR",HYPERLINK(CONCATENATE("https://www.saflax.de/0-WVK-Retail/Bilder-Pictures/SAFLAX-",'Basis-Tabelle-Samen'!C21,"-",'Basis-Tabelle-Samen'!J21,"-seed-package-front-cr-croatian.jpg")),
IF($C$1="Lettisch - LV",HYPERLINK(CONCATENATE("https://www.saflax.de/0-WVK-Retail/Bilder-Pictures/SAFLAX-",'Basis-Tabelle-Samen'!C21,"-",'Basis-Tabelle-Samen'!J21,"-seed-package-front-cr-latvian.jpg")),
IF($C$1="Litauisch - LT",HYPERLINK(CONCATENATE("https://www.saflax.de/0-WVK-Retail/Bilder-Pictures/SAFLAX-",'Basis-Tabelle-Samen'!C21,"-",'Basis-Tabelle-Samen'!J21,"-seed-package-front-cr-lithuanian.jpg")),
IF($C$1="Maltesisch - MT",HYPERLINK(CONCATENATE("https://www.saflax.de/0-WVK-Retail/Bilder-Pictures/SAFLAX-",'Basis-Tabelle-Samen'!C21,"-",'Basis-Tabelle-Samen'!J21,"-seed-package-front-cr-maltese.jpg")),
IF($C$1="Niederländisch - NL",HYPERLINK(CONCATENATE("https://www.saflax.de/0-WVK-Retail/Bilder-Pictures/SAFLAX-",'Basis-Tabelle-Samen'!C21,"-",'Basis-Tabelle-Samen'!J21,"-seed-package-front-cr-dutch.jpg")),
IF($C$1="Norwegisch - NO",HYPERLINK(CONCATENATE("https://www.saflax.de/0-WVK-Retail/Bilder-Pictures/SAFLAX-",'Basis-Tabelle-Samen'!C21,"-",'Basis-Tabelle-Samen'!J21,"-seed-package-front-cr-nowegian.jpg")),
IF($C$1="Polnisch - PL",HYPERLINK(CONCATENATE("https://www.saflax.de/0-WVK-Retail/Bilder-Pictures/SAFLAX-",'Basis-Tabelle-Samen'!C21,"-",'Basis-Tabelle-Samen'!J21,"-seed-package-front-cr-polish.jpg")),
IF($C$1="Portugiesisch - PT",HYPERLINK(CONCATENATE("https://www.saflax.de/0-WVK-Retail/Bilder-Pictures/SAFLAX-",'Basis-Tabelle-Samen'!C21,"-",'Basis-Tabelle-Samen'!J21,"-seed-package-front-cr-portuguese.jpg")),
IF($C$1="Rumänisch - RO",HYPERLINK(CONCATENATE("https://www.saflax.de/0-WVK-Retail/Bilder-Pictures/SAFLAX-",'Basis-Tabelle-Samen'!C21,"-",'Basis-Tabelle-Samen'!J21,"-seed-package-front-cr-romanian.jpg")),
IF($C$1="Schwedisch - SE",HYPERLINK(CONCATENATE("https://www.saflax.de/0-WVK-Retail/Bilder-Pictures/SAFLAX-",'Basis-Tabelle-Samen'!C21,"-",'Basis-Tabelle-Samen'!J21,"-seed-package-front-cr-swedish.jpg")),
IF($C$1="Slowakisch - SK",HYPERLINK(CONCATENATE("https://www.saflax.de/0-WVK-Retail/Bilder-Pictures/SAFLAX-",'Basis-Tabelle-Samen'!C21,"-",'Basis-Tabelle-Samen'!J21,"-seed-package-front-cr-slovak.jpg")),
IF($C$1="Slowenisch - SI",HYPERLINK(CONCATENATE("https://www.saflax.de/0-WVK-Retail/Bilder-Pictures/SAFLAX-",'Basis-Tabelle-Samen'!C21,"-",'Basis-Tabelle-Samen'!J21,"-seed-package-front-cr-slovenian.jpg")),
IF($C$1="Spanisch - ES",HYPERLINK(CONCATENATE("https://www.saflax.de/0-WVK-Retail/Bilder-Pictures/SAFLAX-",'Basis-Tabelle-Samen'!C21,"-",'Basis-Tabelle-Samen'!J21,"-seed-package-front-cr-spanish.jpg")),
IF($C$1="Tschechisch - CZ",HYPERLINK(CONCATENATE("https://www.saflax.de/0-WVK-Retail/Bilder-Pictures/SAFLAX-",'Basis-Tabelle-Samen'!C21,"-",'Basis-Tabelle-Samen'!J21,"-seed-package-front-cr-czech.jpg")),
IF($C$1="Türkisch - TR",HYPERLINK(CONCATENATE("https://www.saflax.de/0-WVK-Retail/Bilder-Pictures/SAFLAX-",'Basis-Tabelle-Samen'!C21,"-",'Basis-Tabelle-Samen'!J21,"-seed-package-front-cr-turkish.jpg")),
IF($C$1="Ungarisch - HU",HYPERLINK(CONCATENATE("https://www.saflax.de/0-WVK-Retail/Bilder-Pictures/SAFLAX-",'Basis-Tabelle-Samen'!C21,"-",'Basis-Tabelle-Samen'!J21,"-seed-package-front-cr-hungarian.jpg")),
" ACHTUNG")))))))))))))))))))))))))))))</f>
        <v>https://www.saflax.de/0-WVK-Retail/Bilder-Pictures/SAFLAX-12342-mimosa-pudica-seed-package-front-cr-english.jpg</v>
      </c>
      <c r="AL78" s="330" t="str">
        <f>IF(G78&lt;1,"",
IF($C$1="Bulgarisch - BG",HYPERLINK(CONCATENATE("https://www.saflax.de/0-WVK-Retail/Bilder-Pictures/SAFLAX-",'Basis-Tabelle-Samen'!C21,"-",'Basis-Tabelle-Samen'!J21,"-seed-package-back-cr-bulgarian.jpg")),
IF($C$1="Dänisch - DK",HYPERLINK(CONCATENATE("https://www.saflax.de/0-WVK-Retail/Bilder-Pictures/SAFLAX-",'Basis-Tabelle-Samen'!C21,"-",'Basis-Tabelle-Samen'!J21,"-seed-package-back-cr-danish.jpg")),
IF($C$1="Deutsch - DE",HYPERLINK(CONCATENATE("https://www.saflax.de/0-WVK-Retail/Bilder-Pictures/SAFLAX-",'Basis-Tabelle-Samen'!C21,"-",'Basis-Tabelle-Samen'!J21,"-seed-package-back-cr-german.jpg")),
IF($C$1="Englisch - UK",HYPERLINK(CONCATENATE("https://www.saflax.de/0-WVK-Retail/Bilder-Pictures/SAFLAX-",'Basis-Tabelle-Samen'!C21,"-",'Basis-Tabelle-Samen'!J21,"-seed-package-back-cr-english.jpg")),
IF($C$1="Estnisch - EE",HYPERLINK(CONCATENATE("https://www.saflax.de/0-WVK-Retail/Bilder-Pictures/SAFLAX-",'Basis-Tabelle-Samen'!C21,"-",'Basis-Tabelle-Samen'!J21,"-seed-package-back-cr-estonian.jpg")),
IF($C$1="Finnisch - FI",HYPERLINK(CONCATENATE("https://www.saflax.de/0-WVK-Retail/Bilder-Pictures/SAFLAX-",'Basis-Tabelle-Samen'!C21,"-",'Basis-Tabelle-Samen'!J21,"-seed-package-back-cr-finnish.jpg")),
IF($C$1="Französisch - FR",HYPERLINK(CONCATENATE("https://www.saflax.de/0-WVK-Retail/Bilder-Pictures/SAFLAX-",'Basis-Tabelle-Samen'!C21,"-",'Basis-Tabelle-Samen'!J21,"-seed-package-back-cr-french.jpg")),
IF($C$1="Griechisch - GR",HYPERLINK(CONCATENATE("https://www.saflax.de/0-WVK-Retail/Bilder-Pictures/SAFLAX-",'Basis-Tabelle-Samen'!C21,"-",'Basis-Tabelle-Samen'!J21,"-seed-package-back-cr-greek.jpg")),
IF($C$1="Irisch - IE",HYPERLINK(CONCATENATE("https://www.saflax.de/0-WVK-Retail/Bilder-Pictures/SAFLAX-",'Basis-Tabelle-Samen'!C21,"-",'Basis-Tabelle-Samen'!J21,"-seed-package-back-cr-irish.jpg")),
IF($C$1="Isländisch - IS",HYPERLINK(CONCATENATE("https://www.saflax.de/0-WVK-Retail/Bilder-Pictures/SAFLAX-",'Basis-Tabelle-Samen'!C21,"-",'Basis-Tabelle-Samen'!J21,"-seed-package-back-cr-icelandic.jpg")),
IF($C$1="Italienisch - IT",HYPERLINK(CONCATENATE("https://www.saflax.de/0-WVK-Retail/Bilder-Pictures/SAFLAX-",'Basis-Tabelle-Samen'!C21,"-",'Basis-Tabelle-Samen'!J21,"-seed-package-back-cr-italian.jpg")),
IF($C$1="Japanisch - JP",HYPERLINK(CONCATENATE("https://www.saflax.de/0-WVK-Retail/Bilder-Pictures/SAFLAX-",'Basis-Tabelle-Samen'!C21,"-",'Basis-Tabelle-Samen'!J21,"-seed-package-back-cr-japanese.jpg")),
IF($C$1="Kroatisch - HR",HYPERLINK(CONCATENATE("https://www.saflax.de/0-WVK-Retail/Bilder-Pictures/SAFLAX-",'Basis-Tabelle-Samen'!C21,"-",'Basis-Tabelle-Samen'!J21,"-seed-package-back-cr-croatian.jpg")),
IF($C$1="Lettisch - LV",HYPERLINK(CONCATENATE("https://www.saflax.de/0-WVK-Retail/Bilder-Pictures/SAFLAX-",'Basis-Tabelle-Samen'!C21,"-",'Basis-Tabelle-Samen'!J21,"-seed-package-back-cr-latvian.jpg")),
IF($C$1="Litauisch - LT",HYPERLINK(CONCATENATE("https://www.saflax.de/0-WVK-Retail/Bilder-Pictures/SAFLAX-",'Basis-Tabelle-Samen'!C21,"-",'Basis-Tabelle-Samen'!J21,"-seed-package-back-cr-lithuanian.jpg")),
IF($C$1="Maltesisch - MT",HYPERLINK(CONCATENATE("https://www.saflax.de/0-WVK-Retail/Bilder-Pictures/SAFLAX-",'Basis-Tabelle-Samen'!C21,"-",'Basis-Tabelle-Samen'!J21,"-seed-package-back-cr-maltese.jpg")),
IF($C$1="Niederländisch - NL",HYPERLINK(CONCATENATE("https://www.saflax.de/0-WVK-Retail/Bilder-Pictures/SAFLAX-",'Basis-Tabelle-Samen'!C21,"-",'Basis-Tabelle-Samen'!J21,"-seed-package-back-cr-dutch.jpg")),
IF($C$1="Norwegisch - NO",HYPERLINK(CONCATENATE("https://www.saflax.de/0-WVK-Retail/Bilder-Pictures/SAFLAX-",'Basis-Tabelle-Samen'!C21,"-",'Basis-Tabelle-Samen'!J21,"-seed-package-back-cr-nowegian.jpg")),
IF($C$1="Polnisch - PL",HYPERLINK(CONCATENATE("https://www.saflax.de/0-WVK-Retail/Bilder-Pictures/SAFLAX-",'Basis-Tabelle-Samen'!C21,"-",'Basis-Tabelle-Samen'!J21,"-seed-package-back-cr-polish.jpg")),
IF($C$1="Portugiesisch - PT",HYPERLINK(CONCATENATE("https://www.saflax.de/0-WVK-Retail/Bilder-Pictures/SAFLAX-",'Basis-Tabelle-Samen'!C21,"-",'Basis-Tabelle-Samen'!J21,"-seed-package-back-cr-portuguese.jpg")),
IF($C$1="Rumänisch - RO",HYPERLINK(CONCATENATE("https://www.saflax.de/0-WVK-Retail/Bilder-Pictures/SAFLAX-",'Basis-Tabelle-Samen'!C21,"-",'Basis-Tabelle-Samen'!J21,"-seed-package-back-cr-romanian.jpg")),
IF($C$1="Schwedisch - SE",HYPERLINK(CONCATENATE("https://www.saflax.de/0-WVK-Retail/Bilder-Pictures/SAFLAX-",'Basis-Tabelle-Samen'!C21,"-",'Basis-Tabelle-Samen'!J21,"-seed-package-back-cr-swedish.jpg")),
IF($C$1="Slowakisch - SK",HYPERLINK(CONCATENATE("https://www.saflax.de/0-WVK-Retail/Bilder-Pictures/SAFLAX-",'Basis-Tabelle-Samen'!C21,"-",'Basis-Tabelle-Samen'!J21,"-seed-package-back-cr-slovak.jpg")),
IF($C$1="Slowenisch - SI",HYPERLINK(CONCATENATE("https://www.saflax.de/0-WVK-Retail/Bilder-Pictures/SAFLAX-",'Basis-Tabelle-Samen'!C21,"-",'Basis-Tabelle-Samen'!J21,"-seed-package-back-cr-slovenian.jpg")),
IF($C$1="Spanisch - ES",HYPERLINK(CONCATENATE("https://www.saflax.de/0-WVK-Retail/Bilder-Pictures/SAFLAX-",'Basis-Tabelle-Samen'!C21,"-",'Basis-Tabelle-Samen'!J21,"-seed-package-back-cr-spanish.jpg")),
IF($C$1="Tschechisch - CZ",HYPERLINK(CONCATENATE("https://www.saflax.de/0-WVK-Retail/Bilder-Pictures/SAFLAX-",'Basis-Tabelle-Samen'!C21,"-",'Basis-Tabelle-Samen'!J21,"-seed-package-back-cr-czech.jpg")),
IF($C$1="Türkisch - TR",HYPERLINK(CONCATENATE("https://www.saflax.de/0-WVK-Retail/Bilder-Pictures/SAFLAX-",'Basis-Tabelle-Samen'!C21,"-",'Basis-Tabelle-Samen'!J21,"-seed-package-back-cr-turkish.jpg")),
IF($C$1="Ungarisch - HU",HYPERLINK(CONCATENATE("https://www.saflax.de/0-WVK-Retail/Bilder-Pictures/SAFLAX-",'Basis-Tabelle-Samen'!C21,"-",'Basis-Tabelle-Samen'!J21,"-seed-package-back-cr-hungarian.jpg")),
" ACHTUNG")))))))))))))))))))))))))))))</f>
        <v>https://www.saflax.de/0-WVK-Retail/Bilder-Pictures/SAFLAX-12342-mimosa-pudica-seed-package-back-cr-english.jpg</v>
      </c>
      <c r="AM78" s="330" t="str">
        <f>IF(H78&lt;1,"",
IF($C$1="Bulgarisch - BG",HYPERLINK(CONCATENATE("https://www.saflax.de/0-WVK-Retail/Bilder-Pictures/SAFLAX-",'Basis-Tabelle-Samen'!K21,"-",'Basis-Tabelle-Samen'!J21,"-garden-to-go-mini-bulgarian.jpg")),
IF($C$1="Dänisch - DK",HYPERLINK(CONCATENATE("https://www.saflax.de/0-WVK-Retail/Bilder-Pictures/SAFLAX-",'Basis-Tabelle-Samen'!K21,"-",'Basis-Tabelle-Samen'!J21,"-garden-to-go-mini-danish.jpg")),
IF($C$1="Deutsch - DE",HYPERLINK(CONCATENATE("https://www.saflax.de/0-WVK-Retail/Bilder-Pictures/SAFLAX-",'Basis-Tabelle-Samen'!K21,"-",'Basis-Tabelle-Samen'!J21,"-garden-to-go-mini-german.jpg")),
IF($C$1="Englisch - UK",HYPERLINK(CONCATENATE("https://www.saflax.de/0-WVK-Retail/Bilder-Pictures/SAFLAX-",'Basis-Tabelle-Samen'!K21,"-",'Basis-Tabelle-Samen'!J21,"-garden-to-go-mini-english.jpg")),
IF($C$1="Estnisch - EE",HYPERLINK(CONCATENATE("https://www.saflax.de/0-WVK-Retail/Bilder-Pictures/SAFLAX-",'Basis-Tabelle-Samen'!K21,"-",'Basis-Tabelle-Samen'!J21,"-garden-to-go-mini-estonian.jpg")),
IF($C$1="Finnisch - FI",HYPERLINK(CONCATENATE("https://www.saflax.de/0-WVK-Retail/Bilder-Pictures/SAFLAX-",'Basis-Tabelle-Samen'!K21,"-",'Basis-Tabelle-Samen'!J21,"-garden-to-go-mini-finnish.jpg")),
IF($C$1="Französisch - FR",HYPERLINK(CONCATENATE("https://www.saflax.de/0-WVK-Retail/Bilder-Pictures/SAFLAX-",'Basis-Tabelle-Samen'!K21,"-",'Basis-Tabelle-Samen'!J21,"-garden-to-go-mini-french.jpg")),
IF($C$1="Griechisch - GR",HYPERLINK(CONCATENATE("https://www.saflax.de/0-WVK-Retail/Bilder-Pictures/SAFLAX-",'Basis-Tabelle-Samen'!K21,"-",'Basis-Tabelle-Samen'!J21,"-garden-to-go-mini-greek.jpg")),
IF($C$1="Irisch - IE",HYPERLINK(CONCATENATE("https://www.saflax.de/0-WVK-Retail/Bilder-Pictures/SAFLAX-",'Basis-Tabelle-Samen'!K21,"-",'Basis-Tabelle-Samen'!J21,"-garden-to-go-mini-irish.jpg")),
IF($C$1="Isländisch - IS",HYPERLINK(CONCATENATE("https://www.saflax.de/0-WVK-Retail/Bilder-Pictures/SAFLAX-",'Basis-Tabelle-Samen'!K21,"-",'Basis-Tabelle-Samen'!J21,"-garden-to-go-mini-icelandic.jpg")),
IF($C$1="Italienisch - IT",HYPERLINK(CONCATENATE("https://www.saflax.de/0-WVK-Retail/Bilder-Pictures/SAFLAX-",'Basis-Tabelle-Samen'!K21,"-",'Basis-Tabelle-Samen'!J21,"-garden-to-go-mini-italian.jpg")),
IF($C$1="Japanisch - JP",HYPERLINK(CONCATENATE("https://www.saflax.de/0-WVK-Retail/Bilder-Pictures/SAFLAX-",'Basis-Tabelle-Samen'!K21,"-",'Basis-Tabelle-Samen'!J21,"-garden-to-go-mini-japanese.jpg")),
IF($C$1="Kroatisch - HR",HYPERLINK(CONCATENATE("https://www.saflax.de/0-WVK-Retail/Bilder-Pictures/SAFLAX-",'Basis-Tabelle-Samen'!K21,"-",'Basis-Tabelle-Samen'!J21,"-garden-to-go-mini-croatian.jpg")),
IF($C$1="Lettisch - LV",HYPERLINK(CONCATENATE("https://www.saflax.de/0-WVK-Retail/Bilder-Pictures/SAFLAX-",'Basis-Tabelle-Samen'!K21,"-",'Basis-Tabelle-Samen'!J21,"-garden-to-go-mini-latvian.jpg")),
IF($C$1="Litauisch - LT",HYPERLINK(CONCATENATE("https://www.saflax.de/0-WVK-Retail/Bilder-Pictures/SAFLAX-",'Basis-Tabelle-Samen'!K21,"-",'Basis-Tabelle-Samen'!J21,"-garden-to-go-mini-lithuanian.jpg")),
IF($C$1="Maltesisch - MT",HYPERLINK(CONCATENATE("https://www.saflax.de/0-WVK-Retail/Bilder-Pictures/SAFLAX-",'Basis-Tabelle-Samen'!K21,"-",'Basis-Tabelle-Samen'!J21,"-garden-to-go-mini-maltese.jpg")),
IF($C$1="Niederländisch - NL",HYPERLINK(CONCATENATE("https://www.saflax.de/0-WVK-Retail/Bilder-Pictures/SAFLAX-",'Basis-Tabelle-Samen'!K21,"-",'Basis-Tabelle-Samen'!J21,"-garden-to-go-mini-dutch.jpg")),
IF($C$1="Norwegisch - NO",HYPERLINK(CONCATENATE("https://www.saflax.de/0-WVK-Retail/Bilder-Pictures/SAFLAX-",'Basis-Tabelle-Samen'!K21,"-",'Basis-Tabelle-Samen'!J21,"-garden-to-go-mini-nowegian.jpg")),
IF($C$1="Polnisch - PL",HYPERLINK(CONCATENATE("https://www.saflax.de/0-WVK-Retail/Bilder-Pictures/SAFLAX-",'Basis-Tabelle-Samen'!K21,"-",'Basis-Tabelle-Samen'!J21,"-garden-to-go-mini-polish.jpg")),
IF($C$1="Portugiesisch - PT",HYPERLINK(CONCATENATE("https://www.saflax.de/0-WVK-Retail/Bilder-Pictures/SAFLAX-",'Basis-Tabelle-Samen'!K21,"-",'Basis-Tabelle-Samen'!J21,"-garden-to-go-mini-portuguese.jpg")),
IF($C$1="Rumänisch - RO",HYPERLINK(CONCATENATE("https://www.saflax.de/0-WVK-Retail/Bilder-Pictures/SAFLAX-",'Basis-Tabelle-Samen'!K21,"-",'Basis-Tabelle-Samen'!J21,"-garden-to-go-mini-romanian.jpg")),
IF($C$1="Schwedisch - SE",HYPERLINK(CONCATENATE("https://www.saflax.de/0-WVK-Retail/Bilder-Pictures/SAFLAX-",'Basis-Tabelle-Samen'!K21,"-",'Basis-Tabelle-Samen'!J21,"-garden-to-go-mini-swedish.jpg")),
IF($C$1="Slowakisch - SK",HYPERLINK(CONCATENATE("https://www.saflax.de/0-WVK-Retail/Bilder-Pictures/SAFLAX-",'Basis-Tabelle-Samen'!K21,"-",'Basis-Tabelle-Samen'!J21,"-garden-to-go-mini-slovak.jpg")),
IF($C$1="Slowenisch - SI",HYPERLINK(CONCATENATE("https://www.saflax.de/0-WVK-Retail/Bilder-Pictures/SAFLAX-",'Basis-Tabelle-Samen'!K21,"-",'Basis-Tabelle-Samen'!J21,"-garden-to-go-mini-slovenian.jpg")),
IF($C$1="Spanisch - ES",HYPERLINK(CONCATENATE("https://www.saflax.de/0-WVK-Retail/Bilder-Pictures/SAFLAX-",'Basis-Tabelle-Samen'!K21,"-",'Basis-Tabelle-Samen'!J21,"-garden-to-go-mini-spanish.jpg")),
IF($C$1="Tschechisch - CZ",HYPERLINK(CONCATENATE("https://www.saflax.de/0-WVK-Retail/Bilder-Pictures/SAFLAX-",'Basis-Tabelle-Samen'!K21,"-",'Basis-Tabelle-Samen'!J21,"-garden-to-go-mini-czech.jpg")),
IF($C$1="Türkisch - TR",HYPERLINK(CONCATENATE("https://www.saflax.de/0-WVK-Retail/Bilder-Pictures/SAFLAX-",'Basis-Tabelle-Samen'!K21,"-",'Basis-Tabelle-Samen'!J21,"-garden-to-go-mini-turkish.jpg")),
IF($C$1="Ungarisch - HU",HYPERLINK(CONCATENATE("https://www.saflax.de/0-WVK-Retail/Bilder-Pictures/SAFLAX-",'Basis-Tabelle-Samen'!K21,"-",'Basis-Tabelle-Samen'!J21,"-garden-to-go-mini-hungarian.jpg")),
" ACHTUNG")))))))))))))))))))))))))))))</f>
        <v>https://www.saflax.de/0-WVK-Retail/Bilder-Pictures/SAFLAX-72342-mimosa-pudica-garden-to-go-mini-english.jpg</v>
      </c>
      <c r="AN78" s="330" t="str">
        <f>IF(I78&lt;1,"",
IF($C$1="Bulgarisch - BG",HYPERLINK(CONCATENATE("https://www.saflax.de/0-WVK-Retail/Bilder-Pictures/SAFLAX-",'Basis-Tabelle-Samen'!N21,"-",'Basis-Tabelle-Samen'!J21,"-garden-to-go-lite-bulgarian.jpg")),
IF($C$1="Dänisch - DK",HYPERLINK(CONCATENATE("https://www.saflax.de/0-WVK-Retail/Bilder-Pictures/SAFLAX-",'Basis-Tabelle-Samen'!N21,"-",'Basis-Tabelle-Samen'!J21,"-garden-to-go-lite-danish.jpg")),
IF($C$1="Deutsch - DE",HYPERLINK(CONCATENATE("https://www.saflax.de/0-WVK-Retail/Bilder-Pictures/SAFLAX-",'Basis-Tabelle-Samen'!N21,"-",'Basis-Tabelle-Samen'!J21,"-garden-to-go-lite-german.jpg")),
IF($C$1="Englisch - UK",HYPERLINK(CONCATENATE("https://www.saflax.de/0-WVK-Retail/Bilder-Pictures/SAFLAX-",'Basis-Tabelle-Samen'!N21,"-",'Basis-Tabelle-Samen'!J21,"-garden-to-go-lite-english.jpg")),
IF($C$1="Estnisch - EE",HYPERLINK(CONCATENATE("https://www.saflax.de/0-WVK-Retail/Bilder-Pictures/SAFLAX-",'Basis-Tabelle-Samen'!N21,"-",'Basis-Tabelle-Samen'!J21,"-garden-to-go-lite-estonian.jpg")),
IF($C$1="Finnisch - FI",HYPERLINK(CONCATENATE("https://www.saflax.de/0-WVK-Retail/Bilder-Pictures/SAFLAX-",'Basis-Tabelle-Samen'!N21,"-",'Basis-Tabelle-Samen'!J21,"-garden-to-go-lite-finnish.jpg")),
IF($C$1="Französisch - FR",HYPERLINK(CONCATENATE("https://www.saflax.de/0-WVK-Retail/Bilder-Pictures/SAFLAX-",'Basis-Tabelle-Samen'!N21,"-",'Basis-Tabelle-Samen'!J21,"-garden-to-go-lite-french.jpg")),
IF($C$1="Griechisch - GR",HYPERLINK(CONCATENATE("https://www.saflax.de/0-WVK-Retail/Bilder-Pictures/SAFLAX-",'Basis-Tabelle-Samen'!N21,"-",'Basis-Tabelle-Samen'!J21,"-garden-to-go-lite-greek.jpg")),
IF($C$1="Irisch - IE",HYPERLINK(CONCATENATE("https://www.saflax.de/0-WVK-Retail/Bilder-Pictures/SAFLAX-",'Basis-Tabelle-Samen'!N21,"-",'Basis-Tabelle-Samen'!J21,"-garden-to-go-lite-irish.jpg")),
IF($C$1="Isländisch - IS",HYPERLINK(CONCATENATE("https://www.saflax.de/0-WVK-Retail/Bilder-Pictures/SAFLAX-",'Basis-Tabelle-Samen'!N21,"-",'Basis-Tabelle-Samen'!J21,"-garden-to-go-lite-icelandic.jpg")),
IF($C$1="Italienisch - IT",HYPERLINK(CONCATENATE("https://www.saflax.de/0-WVK-Retail/Bilder-Pictures/SAFLAX-",'Basis-Tabelle-Samen'!N21,"-",'Basis-Tabelle-Samen'!J21,"-garden-to-go-lite-italian.jpg")),
IF($C$1="Japanisch - JP",HYPERLINK(CONCATENATE("https://www.saflax.de/0-WVK-Retail/Bilder-Pictures/SAFLAX-",'Basis-Tabelle-Samen'!N21,"-",'Basis-Tabelle-Samen'!J21,"-garden-to-go-lite-japanese.jpg")),
IF($C$1="Kroatisch - HR",HYPERLINK(CONCATENATE("https://www.saflax.de/0-WVK-Retail/Bilder-Pictures/SAFLAX-",'Basis-Tabelle-Samen'!N21,"-",'Basis-Tabelle-Samen'!J21,"-garden-to-go-lite-croatian.jpg")),
IF($C$1="Lettisch - LV",HYPERLINK(CONCATENATE("https://www.saflax.de/0-WVK-Retail/Bilder-Pictures/SAFLAX-",'Basis-Tabelle-Samen'!N21,"-",'Basis-Tabelle-Samen'!J21,"-garden-to-go-lite-latvian.jpg")),
IF($C$1="Litauisch - LT",HYPERLINK(CONCATENATE("https://www.saflax.de/0-WVK-Retail/Bilder-Pictures/SAFLAX-",'Basis-Tabelle-Samen'!N21,"-",'Basis-Tabelle-Samen'!J21,"-garden-to-go-lite-lithuanian.jpg")),
IF($C$1="Maltesisch - MT",HYPERLINK(CONCATENATE("https://www.saflax.de/0-WVK-Retail/Bilder-Pictures/SAFLAX-",'Basis-Tabelle-Samen'!N21,"-",'Basis-Tabelle-Samen'!J21,"-garden-to-go-lite-maltese.jpg")),
IF($C$1="Niederländisch - NL",HYPERLINK(CONCATENATE("https://www.saflax.de/0-WVK-Retail/Bilder-Pictures/SAFLAX-",'Basis-Tabelle-Samen'!N21,"-",'Basis-Tabelle-Samen'!J21,"-garden-to-go-lite-dutch.jpg")),
IF($C$1="Norwegisch - NO",HYPERLINK(CONCATENATE("https://www.saflax.de/0-WVK-Retail/Bilder-Pictures/SAFLAX-",'Basis-Tabelle-Samen'!N21,"-",'Basis-Tabelle-Samen'!J21,"-garden-to-go-lite-nowegian.jpg")),
IF($C$1="Polnisch - PL",HYPERLINK(CONCATENATE("https://www.saflax.de/0-WVK-Retail/Bilder-Pictures/SAFLAX-",'Basis-Tabelle-Samen'!N21,"-",'Basis-Tabelle-Samen'!J21,"-garden-to-go-lite-polish.jpg")),
IF($C$1="Portugiesisch - PT",HYPERLINK(CONCATENATE("https://www.saflax.de/0-WVK-Retail/Bilder-Pictures/SAFLAX-",'Basis-Tabelle-Samen'!N21,"-",'Basis-Tabelle-Samen'!J21,"-garden-to-go-lite-portuguese.jpg")),
IF($C$1="Rumänisch - RO",HYPERLINK(CONCATENATE("https://www.saflax.de/0-WVK-Retail/Bilder-Pictures/SAFLAX-",'Basis-Tabelle-Samen'!N21,"-",'Basis-Tabelle-Samen'!J21,"-garden-to-go-lite-romanian.jpg")),
IF($C$1="Schwedisch - SE",HYPERLINK(CONCATENATE("https://www.saflax.de/0-WVK-Retail/Bilder-Pictures/SAFLAX-",'Basis-Tabelle-Samen'!N21,"-",'Basis-Tabelle-Samen'!J21,"-garden-to-go-lite-swedish.jpg")),
IF($C$1="Slowakisch - SK",HYPERLINK(CONCATENATE("https://www.saflax.de/0-WVK-Retail/Bilder-Pictures/SAFLAX-",'Basis-Tabelle-Samen'!N21,"-",'Basis-Tabelle-Samen'!J21,"-garden-to-go-lite-slovak.jpg")),
IF($C$1="Slowenisch - SI",HYPERLINK(CONCATENATE("https://www.saflax.de/0-WVK-Retail/Bilder-Pictures/SAFLAX-",'Basis-Tabelle-Samen'!N21,"-",'Basis-Tabelle-Samen'!J21,"-garden-to-go-lite-slovenian.jpg")),
IF($C$1="Spanisch - ES",HYPERLINK(CONCATENATE("https://www.saflax.de/0-WVK-Retail/Bilder-Pictures/SAFLAX-",'Basis-Tabelle-Samen'!N21,"-",'Basis-Tabelle-Samen'!J21,"-garden-to-go-lite-spanish.jpg")),
IF($C$1="Tschechisch - CZ",HYPERLINK(CONCATENATE("https://www.saflax.de/0-WVK-Retail/Bilder-Pictures/SAFLAX-",'Basis-Tabelle-Samen'!N21,"-",'Basis-Tabelle-Samen'!J21,"-garden-to-go-lite-czech.jpg")),
IF($C$1="Türkisch - TR",HYPERLINK(CONCATENATE("https://www.saflax.de/0-WVK-Retail/Bilder-Pictures/SAFLAX-",'Basis-Tabelle-Samen'!N21,"-",'Basis-Tabelle-Samen'!J21,"-garden-to-go-lite-turkish.jpg")),
IF($C$1="Ungarisch - HU",HYPERLINK(CONCATENATE("https://www.saflax.de/0-WVK-Retail/Bilder-Pictures/SAFLAX-",'Basis-Tabelle-Samen'!N21,"-",'Basis-Tabelle-Samen'!J21,"-garden-to-go-lite-hungarian.jpg")),
" ACHTUNG")))))))))))))))))))))))))))))</f>
        <v>https://www.saflax.de/0-WVK-Retail/Bilder-Pictures/SAFLAX-82342-mimosa-pudica-garden-to-go-lite-english.jpg</v>
      </c>
      <c r="AO78" s="330" t="str">
        <f>IF(J78&lt;1,"",
IF($C$1="Bulgarisch - BG",HYPERLINK(CONCATENATE("https://www.saflax.de/0-WVK-Retail/Bilder-Pictures/SAFLAX-",'Basis-Tabelle-Samen'!Q21,"-",'Basis-Tabelle-Samen'!J21,"-garden-to-go-bulgarian.jpg")),
IF($C$1="Dänisch - DK",HYPERLINK(CONCATENATE("https://www.saflax.de/0-WVK-Retail/Bilder-Pictures/SAFLAX-",'Basis-Tabelle-Samen'!Q21,"-",'Basis-Tabelle-Samen'!J21,"-garden-to-go-danish.jpg")),
IF($C$1="Deutsch - DE",HYPERLINK(CONCATENATE("https://www.saflax.de/0-WVK-Retail/Bilder-Pictures/SAFLAX-",'Basis-Tabelle-Samen'!Q21,"-",'Basis-Tabelle-Samen'!J21,"-garden-to-go-german.jpg")),
IF($C$1="Englisch - UK",HYPERLINK(CONCATENATE("https://www.saflax.de/0-WVK-Retail/Bilder-Pictures/SAFLAX-",'Basis-Tabelle-Samen'!Q21,"-",'Basis-Tabelle-Samen'!J21,"-garden-to-go-english.jpg")),
IF($C$1="Estnisch - EE",HYPERLINK(CONCATENATE("https://www.saflax.de/0-WVK-Retail/Bilder-Pictures/SAFLAX-",'Basis-Tabelle-Samen'!Q21,"-",'Basis-Tabelle-Samen'!J21,"-garden-to-go-estonian.jpg")),
IF($C$1="Finnisch - FI",HYPERLINK(CONCATENATE("https://www.saflax.de/0-WVK-Retail/Bilder-Pictures/SAFLAX-",'Basis-Tabelle-Samen'!Q21,"-",'Basis-Tabelle-Samen'!J21,"-garden-to-go-finnish.jpg")),
IF($C$1="Französisch - FR",HYPERLINK(CONCATENATE("https://www.saflax.de/0-WVK-Retail/Bilder-Pictures/SAFLAX-",'Basis-Tabelle-Samen'!Q21,"-",'Basis-Tabelle-Samen'!J21,"-garden-to-go-french.jpg")),
IF($C$1="Griechisch - GR",HYPERLINK(CONCATENATE("https://www.saflax.de/0-WVK-Retail/Bilder-Pictures/SAFLAX-",'Basis-Tabelle-Samen'!Q21,"-",'Basis-Tabelle-Samen'!J21,"-garden-to-go-greek.jpg")),
IF($C$1="Irisch - IE",HYPERLINK(CONCATENATE("https://www.saflax.de/0-WVK-Retail/Bilder-Pictures/SAFLAX-",'Basis-Tabelle-Samen'!Q21,"-",'Basis-Tabelle-Samen'!J21,"-garden-to-go-irish.jpg")),
IF($C$1="Isländisch - IS",HYPERLINK(CONCATENATE("https://www.saflax.de/0-WVK-Retail/Bilder-Pictures/SAFLAX-",'Basis-Tabelle-Samen'!Q21,"-",'Basis-Tabelle-Samen'!J21,"-garden-to-go-icelandic.jpg")),
IF($C$1="Italienisch - IT",HYPERLINK(CONCATENATE("https://www.saflax.de/0-WVK-Retail/Bilder-Pictures/SAFLAX-",'Basis-Tabelle-Samen'!Q21,"-",'Basis-Tabelle-Samen'!J21,"-garden-to-go-italian.jpg")),
IF($C$1="Japanisch - JP",HYPERLINK(CONCATENATE("https://www.saflax.de/0-WVK-Retail/Bilder-Pictures/SAFLAX-",'Basis-Tabelle-Samen'!Q21,"-",'Basis-Tabelle-Samen'!J21,"-garden-to-go-japanese.jpg")),
IF($C$1="Kroatisch - HR",HYPERLINK(CONCATENATE("https://www.saflax.de/0-WVK-Retail/Bilder-Pictures/SAFLAX-",'Basis-Tabelle-Samen'!Q21,"-",'Basis-Tabelle-Samen'!J21,"-garden-to-go-croatian.jpg")),
IF($C$1="Lettisch - LV",HYPERLINK(CONCATENATE("https://www.saflax.de/0-WVK-Retail/Bilder-Pictures/SAFLAX-",'Basis-Tabelle-Samen'!Q21,"-",'Basis-Tabelle-Samen'!J21,"-garden-to-go-latvian.jpg")),
IF($C$1="Litauisch - LT",HYPERLINK(CONCATENATE("https://www.saflax.de/0-WVK-Retail/Bilder-Pictures/SAFLAX-",'Basis-Tabelle-Samen'!Q21,"-",'Basis-Tabelle-Samen'!J21,"-garden-to-go-lithuanian.jpg")),
IF($C$1="Maltesisch - MT",HYPERLINK(CONCATENATE("https://www.saflax.de/0-WVK-Retail/Bilder-Pictures/SAFLAX-",'Basis-Tabelle-Samen'!Q21,"-",'Basis-Tabelle-Samen'!J21,"-garden-to-go-maltese.jpg")),
IF($C$1="Niederländisch - NL",HYPERLINK(CONCATENATE("https://www.saflax.de/0-WVK-Retail/Bilder-Pictures/SAFLAX-",'Basis-Tabelle-Samen'!Q21,"-",'Basis-Tabelle-Samen'!J21,"-garden-to-go-dutch.jpg")),
IF($C$1="Norwegisch - NO",HYPERLINK(CONCATENATE("https://www.saflax.de/0-WVK-Retail/Bilder-Pictures/SAFLAX-",'Basis-Tabelle-Samen'!Q21,"-",'Basis-Tabelle-Samen'!J21,"-garden-to-go-nowegian.jpg")),
IF($C$1="Polnisch - PL",HYPERLINK(CONCATENATE("https://www.saflax.de/0-WVK-Retail/Bilder-Pictures/SAFLAX-",'Basis-Tabelle-Samen'!Q21,"-",'Basis-Tabelle-Samen'!J21,"-garden-to-go-polish.jpg")),
IF($C$1="Portugiesisch - PT",HYPERLINK(CONCATENATE("https://www.saflax.de/0-WVK-Retail/Bilder-Pictures/SAFLAX-",'Basis-Tabelle-Samen'!Q21,"-",'Basis-Tabelle-Samen'!J21,"-garden-to-go-portuguese.jpg")),
IF($C$1="Rumänisch - RO",HYPERLINK(CONCATENATE("https://www.saflax.de/0-WVK-Retail/Bilder-Pictures/SAFLAX-",'Basis-Tabelle-Samen'!Q21,"-",'Basis-Tabelle-Samen'!J21,"-garden-to-go-romanian.jpg")),
IF($C$1="Schwedisch - SE",HYPERLINK(CONCATENATE("https://www.saflax.de/0-WVK-Retail/Bilder-Pictures/SAFLAX-",'Basis-Tabelle-Samen'!Q21,"-",'Basis-Tabelle-Samen'!J21,"-garden-to-go-swedish.jpg")),
IF($C$1="Slowakisch - SK",HYPERLINK(CONCATENATE("https://www.saflax.de/0-WVK-Retail/Bilder-Pictures/SAFLAX-",'Basis-Tabelle-Samen'!Q21,"-",'Basis-Tabelle-Samen'!J21,"-garden-to-go-slovak.jpg")),
IF($C$1="Slowenisch - SI",HYPERLINK(CONCATENATE("https://www.saflax.de/0-WVK-Retail/Bilder-Pictures/SAFLAX-",'Basis-Tabelle-Samen'!Q21,"-",'Basis-Tabelle-Samen'!J21,"-garden-to-go-slovenian.jpg")),
IF($C$1="Spanisch - ES",HYPERLINK(CONCATENATE("https://www.saflax.de/0-WVK-Retail/Bilder-Pictures/SAFLAX-",'Basis-Tabelle-Samen'!Q21,"-",'Basis-Tabelle-Samen'!J21,"-garden-to-go-spanish.jpg")),
IF($C$1="Tschechisch - CZ",HYPERLINK(CONCATENATE("https://www.saflax.de/0-WVK-Retail/Bilder-Pictures/SAFLAX-",'Basis-Tabelle-Samen'!Q21,"-",'Basis-Tabelle-Samen'!J21,"-garden-to-go-czech.jpg")),
IF($C$1="Türkisch - TR",HYPERLINK(CONCATENATE("https://www.saflax.de/0-WVK-Retail/Bilder-Pictures/SAFLAX-",'Basis-Tabelle-Samen'!Q21,"-",'Basis-Tabelle-Samen'!J21,"-garden-to-go-turkish.jpg")),
IF($C$1="Ungarisch - HU",HYPERLINK(CONCATENATE("https://www.saflax.de/0-WVK-Retail/Bilder-Pictures/SAFLAX-",'Basis-Tabelle-Samen'!Q21,"-",'Basis-Tabelle-Samen'!J21,"-garden-to-go-hungarian.jpg")),
" ACHTUNG")))))))))))))))))))))))))))))</f>
        <v>https://www.saflax.de/0-WVK-Retail/Bilder-Pictures/SAFLAX-52342-mimosa-pudica-garden-to-go-english.jpg</v>
      </c>
      <c r="AP78" s="330" t="str">
        <f>IF(K78&lt;1,"",
IF($C$1="Bulgarisch - BG",HYPERLINK(CONCATENATE("https://www.saflax.de/0-WVK-Retail/Bilder-Pictures/SAFLAX-",'Basis-Tabelle-Samen'!T21,"-",'Basis-Tabelle-Samen'!J21,"-cultivation-set-bulgarian.jpg")),
IF($C$1="Dänisch - DK",HYPERLINK(CONCATENATE("https://www.saflax.de/0-WVK-Retail/Bilder-Pictures/SAFLAX-",'Basis-Tabelle-Samen'!T21,"-",'Basis-Tabelle-Samen'!J21,"-cultivation-set-danish.jpg")),
IF($C$1="Deutsch - DE",HYPERLINK(CONCATENATE("https://www.saflax.de/0-WVK-Retail/Bilder-Pictures/SAFLAX-",'Basis-Tabelle-Samen'!T21,"-",'Basis-Tabelle-Samen'!J21,"-cultivation-set-german.jpg")),
IF($C$1="Englisch - UK",HYPERLINK(CONCATENATE("https://www.saflax.de/0-WVK-Retail/Bilder-Pictures/SAFLAX-",'Basis-Tabelle-Samen'!T21,"-",'Basis-Tabelle-Samen'!J21,"-cultivation-set-english.jpg")),
IF($C$1="Estnisch - EE",HYPERLINK(CONCATENATE("https://www.saflax.de/0-WVK-Retail/Bilder-Pictures/SAFLAX-",'Basis-Tabelle-Samen'!T21,"-",'Basis-Tabelle-Samen'!J21,"-cultivation-set-estonian.jpg")),
IF($C$1="Finnisch - FI",HYPERLINK(CONCATENATE("https://www.saflax.de/0-WVK-Retail/Bilder-Pictures/SAFLAX-",'Basis-Tabelle-Samen'!T21,"-",'Basis-Tabelle-Samen'!J21,"-cultivation-set-finnish.jpg")),
IF($C$1="Französisch - FR",HYPERLINK(CONCATENATE("https://www.saflax.de/0-WVK-Retail/Bilder-Pictures/SAFLAX-",'Basis-Tabelle-Samen'!T21,"-",'Basis-Tabelle-Samen'!J21,"-cultivation-set-french.jpg")),
IF($C$1="Griechisch - GR",HYPERLINK(CONCATENATE("https://www.saflax.de/0-WVK-Retail/Bilder-Pictures/SAFLAX-",'Basis-Tabelle-Samen'!T21,"-",'Basis-Tabelle-Samen'!J21,"-cultivation-set-greek.jpg")),
IF($C$1="Irisch - IE",HYPERLINK(CONCATENATE("https://www.saflax.de/0-WVK-Retail/Bilder-Pictures/SAFLAX-",'Basis-Tabelle-Samen'!T21,"-",'Basis-Tabelle-Samen'!J21,"-cultivation-set-irish.jpg")),
IF($C$1="Isländisch - IS",HYPERLINK(CONCATENATE("https://www.saflax.de/0-WVK-Retail/Bilder-Pictures/SAFLAX-",'Basis-Tabelle-Samen'!T21,"-",'Basis-Tabelle-Samen'!J21,"-cultivation-set-icelandic.jpg")),
IF($C$1="Italienisch - IT",HYPERLINK(CONCATENATE("https://www.saflax.de/0-WVK-Retail/Bilder-Pictures/SAFLAX-",'Basis-Tabelle-Samen'!T21,"-",'Basis-Tabelle-Samen'!J21,"-cultivation-set-italian.jpg")),
IF($C$1="Japanisch - JP",HYPERLINK(CONCATENATE("https://www.saflax.de/0-WVK-Retail/Bilder-Pictures/SAFLAX-",'Basis-Tabelle-Samen'!T21,"-",'Basis-Tabelle-Samen'!J21,"-cultivation-set-japanese.jpg")),
IF($C$1="Kroatisch - HR",HYPERLINK(CONCATENATE("https://www.saflax.de/0-WVK-Retail/Bilder-Pictures/SAFLAX-",'Basis-Tabelle-Samen'!T21,"-",'Basis-Tabelle-Samen'!J21,"-cultivation-set-croatian.jpg")),
IF($C$1="Lettisch - LV",HYPERLINK(CONCATENATE("https://www.saflax.de/0-WVK-Retail/Bilder-Pictures/SAFLAX-",'Basis-Tabelle-Samen'!T21,"-",'Basis-Tabelle-Samen'!J21,"-cultivation-set-latvian.jpg")),
IF($C$1="Litauisch - LT",HYPERLINK(CONCATENATE("https://www.saflax.de/0-WVK-Retail/Bilder-Pictures/SAFLAX-",'Basis-Tabelle-Samen'!T21,"-",'Basis-Tabelle-Samen'!J21,"-cultivation-set-lithuanian.jpg")),
IF($C$1="Maltesisch - MT",HYPERLINK(CONCATENATE("https://www.saflax.de/0-WVK-Retail/Bilder-Pictures/SAFLAX-",'Basis-Tabelle-Samen'!T21,"-",'Basis-Tabelle-Samen'!J21,"-cultivation-set-maltese.jpg")),
IF($C$1="Niederländisch - NL",HYPERLINK(CONCATENATE("https://www.saflax.de/0-WVK-Retail/Bilder-Pictures/SAFLAX-",'Basis-Tabelle-Samen'!T21,"-",'Basis-Tabelle-Samen'!J21,"-cultivation-set-dutch.jpg")),
IF($C$1="Norwegisch - NO",HYPERLINK(CONCATENATE("https://www.saflax.de/0-WVK-Retail/Bilder-Pictures/SAFLAX-",'Basis-Tabelle-Samen'!T21,"-",'Basis-Tabelle-Samen'!J21,"-cultivation-set-nowegian.jpg")),
IF($C$1="Polnisch - PL",HYPERLINK(CONCATENATE("https://www.saflax.de/0-WVK-Retail/Bilder-Pictures/SAFLAX-",'Basis-Tabelle-Samen'!T21,"-",'Basis-Tabelle-Samen'!J21,"-cultivation-set-polish.jpg")),
IF($C$1="Portugiesisch - PT",HYPERLINK(CONCATENATE("https://www.saflax.de/0-WVK-Retail/Bilder-Pictures/SAFLAX-",'Basis-Tabelle-Samen'!T21,"-",'Basis-Tabelle-Samen'!J21,"-cultivation-set-portuguese.jpg")),
IF($C$1="Rumänisch - RO",HYPERLINK(CONCATENATE("https://www.saflax.de/0-WVK-Retail/Bilder-Pictures/SAFLAX-",'Basis-Tabelle-Samen'!T21,"-",'Basis-Tabelle-Samen'!J21,"-cultivation-set-romanian.jpg")),
IF($C$1="Schwedisch - SE",HYPERLINK(CONCATENATE("https://www.saflax.de/0-WVK-Retail/Bilder-Pictures/SAFLAX-",'Basis-Tabelle-Samen'!T21,"-",'Basis-Tabelle-Samen'!J21,"-cultivation-set-swedish.jpg")),
IF($C$1="Slowakisch - SK",HYPERLINK(CONCATENATE("https://www.saflax.de/0-WVK-Retail/Bilder-Pictures/SAFLAX-",'Basis-Tabelle-Samen'!T21,"-",'Basis-Tabelle-Samen'!J21,"-cultivation-set-slovak.jpg")),
IF($C$1="Slowenisch - SI",HYPERLINK(CONCATENATE("https://www.saflax.de/0-WVK-Retail/Bilder-Pictures/SAFLAX-",'Basis-Tabelle-Samen'!T21,"-",'Basis-Tabelle-Samen'!J21,"-cultivation-set-slovenian.jpg")),
IF($C$1="Spanisch - ES",HYPERLINK(CONCATENATE("https://www.saflax.de/0-WVK-Retail/Bilder-Pictures/SAFLAX-",'Basis-Tabelle-Samen'!T21,"-",'Basis-Tabelle-Samen'!J21,"-cultivation-set-spanish.jpg")),
IF($C$1="Tschechisch - CZ",HYPERLINK(CONCATENATE("https://www.saflax.de/0-WVK-Retail/Bilder-Pictures/SAFLAX-",'Basis-Tabelle-Samen'!T21,"-",'Basis-Tabelle-Samen'!J21,"-cultivation-set-czech.jpg")),
IF($C$1="Türkisch - TR",HYPERLINK(CONCATENATE("https://www.saflax.de/0-WVK-Retail/Bilder-Pictures/SAFLAX-",'Basis-Tabelle-Samen'!T21,"-",'Basis-Tabelle-Samen'!J21,"-cultivation-set-turkish.jpg")),
IF($C$1="Ungarisch - HU",HYPERLINK(CONCATENATE("https://www.saflax.de/0-WVK-Retail/Bilder-Pictures/SAFLAX-",'Basis-Tabelle-Samen'!T21,"-",'Basis-Tabelle-Samen'!J21,"-cultivation-set-hungarian.jpg")),
" ACHTUNG")))))))))))))))))))))))))))))</f>
        <v>https://www.saflax.de/0-WVK-Retail/Bilder-Pictures/SAFLAX-32342-mimosa-pudica-cultivation-set-english.jpg</v>
      </c>
      <c r="AQ78" s="330" t="str">
        <f>IF(L78&lt;1,"",
IF($C$1="Bulgarisch - BG",HYPERLINK(CONCATENATE("https://www.saflax.de/0-WVK-Retail/Bilder-Pictures/SAFLAX-",'Basis-Tabelle-Samen'!W21,"-",'Basis-Tabelle-Samen'!J21,"-garden-in-the-bag-bulgarian.jpg")),
IF($C$1="Dänisch - DK",HYPERLINK(CONCATENATE("https://www.saflax.de/0-WVK-Retail/Bilder-Pictures/SAFLAX-",'Basis-Tabelle-Samen'!W21,"-",'Basis-Tabelle-Samen'!J21,"-garden-in-the-bag-danish.jpg")),
IF($C$1="Deutsch - DE",HYPERLINK(CONCATENATE("https://www.saflax.de/0-WVK-Retail/Bilder-Pictures/SAFLAX-",'Basis-Tabelle-Samen'!W21,"-",'Basis-Tabelle-Samen'!J21,"-garden-in-the-bag-german.jpg")),
IF($C$1="Englisch - UK",HYPERLINK(CONCATENATE("https://www.saflax.de/0-WVK-Retail/Bilder-Pictures/SAFLAX-",'Basis-Tabelle-Samen'!W21,"-",'Basis-Tabelle-Samen'!J21,"-garden-in-the-bag-english.jpg")),
IF($C$1="Estnisch - EE",HYPERLINK(CONCATENATE("https://www.saflax.de/0-WVK-Retail/Bilder-Pictures/SAFLAX-",'Basis-Tabelle-Samen'!W21,"-",'Basis-Tabelle-Samen'!J21,"-garden-in-the-bag-estonian.jpg")),
IF($C$1="Finnisch - FI",HYPERLINK(CONCATENATE("https://www.saflax.de/0-WVK-Retail/Bilder-Pictures/SAFLAX-",'Basis-Tabelle-Samen'!W21,"-",'Basis-Tabelle-Samen'!J21,"-garden-in-the-bag-finnish.jpg")),
IF($C$1="Französisch - FR",HYPERLINK(CONCATENATE("https://www.saflax.de/0-WVK-Retail/Bilder-Pictures/SAFLAX-",'Basis-Tabelle-Samen'!W21,"-",'Basis-Tabelle-Samen'!J21,"-garden-in-the-bag-french.jpg")),
IF($C$1="Griechisch - GR",HYPERLINK(CONCATENATE("https://www.saflax.de/0-WVK-Retail/Bilder-Pictures/SAFLAX-",'Basis-Tabelle-Samen'!W21,"-",'Basis-Tabelle-Samen'!J21,"-garden-in-the-bag-greek.jpg")),
IF($C$1="Irisch - IE",HYPERLINK(CONCATENATE("https://www.saflax.de/0-WVK-Retail/Bilder-Pictures/SAFLAX-",'Basis-Tabelle-Samen'!W21,"-",'Basis-Tabelle-Samen'!J21,"-garden-in-the-bag-irish.jpg")),
IF($C$1="Isländisch - IS",HYPERLINK(CONCATENATE("https://www.saflax.de/0-WVK-Retail/Bilder-Pictures/SAFLAX-",'Basis-Tabelle-Samen'!W21,"-",'Basis-Tabelle-Samen'!J21,"-garden-in-the-bag-icelandic.jpg")),
IF($C$1="Italienisch - IT",HYPERLINK(CONCATENATE("https://www.saflax.de/0-WVK-Retail/Bilder-Pictures/SAFLAX-",'Basis-Tabelle-Samen'!W21,"-",'Basis-Tabelle-Samen'!J21,"-garden-in-the-bag-italian.jpg")),
IF($C$1="Japanisch - JP",HYPERLINK(CONCATENATE("https://www.saflax.de/0-WVK-Retail/Bilder-Pictures/SAFLAX-",'Basis-Tabelle-Samen'!W21,"-",'Basis-Tabelle-Samen'!J21,"-garden-in-the-bag-japanese.jpg")),
IF($C$1="Kroatisch - HR",HYPERLINK(CONCATENATE("https://www.saflax.de/0-WVK-Retail/Bilder-Pictures/SAFLAX-",'Basis-Tabelle-Samen'!W21,"-",'Basis-Tabelle-Samen'!J21,"-garden-in-the-bag-croatian.jpg")),
IF($C$1="Lettisch - LV",HYPERLINK(CONCATENATE("https://www.saflax.de/0-WVK-Retail/Bilder-Pictures/SAFLAX-",'Basis-Tabelle-Samen'!W21,"-",'Basis-Tabelle-Samen'!J21,"-garden-in-the-bag-latvian.jpg")),
IF($C$1="Litauisch - LT",HYPERLINK(CONCATENATE("https://www.saflax.de/0-WVK-Retail/Bilder-Pictures/SAFLAX-",'Basis-Tabelle-Samen'!W21,"-",'Basis-Tabelle-Samen'!J21,"-garden-in-the-bag-lithuanian.jpg")),
IF($C$1="Maltesisch - MT",HYPERLINK(CONCATENATE("https://www.saflax.de/0-WVK-Retail/Bilder-Pictures/SAFLAX-",'Basis-Tabelle-Samen'!W21,"-",'Basis-Tabelle-Samen'!J21,"-garden-in-the-bag-maltese.jpg")),
IF($C$1="Niederländisch - NL",HYPERLINK(CONCATENATE("https://www.saflax.de/0-WVK-Retail/Bilder-Pictures/SAFLAX-",'Basis-Tabelle-Samen'!W21,"-",'Basis-Tabelle-Samen'!J21,"-garden-in-the-bag-dutch.jpg")),
IF($C$1="Norwegisch - NO",HYPERLINK(CONCATENATE("https://www.saflax.de/0-WVK-Retail/Bilder-Pictures/SAFLAX-",'Basis-Tabelle-Samen'!W21,"-",'Basis-Tabelle-Samen'!J21,"-garden-in-the-bag-nowegian.jpg")),
IF($C$1="Polnisch - PL",HYPERLINK(CONCATENATE("https://www.saflax.de/0-WVK-Retail/Bilder-Pictures/SAFLAX-",'Basis-Tabelle-Samen'!W21,"-",'Basis-Tabelle-Samen'!J21,"-garden-in-the-bag-polish.jpg")),
IF($C$1="Portugiesisch - PT",HYPERLINK(CONCATENATE("https://www.saflax.de/0-WVK-Retail/Bilder-Pictures/SAFLAX-",'Basis-Tabelle-Samen'!W21,"-",'Basis-Tabelle-Samen'!J21,"-garden-in-the-bag-portuguese.jpg")),
IF($C$1="Rumänisch - RO",HYPERLINK(CONCATENATE("https://www.saflax.de/0-WVK-Retail/Bilder-Pictures/SAFLAX-",'Basis-Tabelle-Samen'!W21,"-",'Basis-Tabelle-Samen'!J21,"-garden-in-the-bag-romanian.jpg")),
IF($C$1="Schwedisch - SE",HYPERLINK(CONCATENATE("https://www.saflax.de/0-WVK-Retail/Bilder-Pictures/SAFLAX-",'Basis-Tabelle-Samen'!W21,"-",'Basis-Tabelle-Samen'!J21,"-garden-in-the-bag-swedish.jpg")),
IF($C$1="Slowakisch - SK",HYPERLINK(CONCATENATE("https://www.saflax.de/0-WVK-Retail/Bilder-Pictures/SAFLAX-",'Basis-Tabelle-Samen'!W21,"-",'Basis-Tabelle-Samen'!J21,"-garden-in-the-bag-slovak.jpg")),
IF($C$1="Slowenisch - SI",HYPERLINK(CONCATENATE("https://www.saflax.de/0-WVK-Retail/Bilder-Pictures/SAFLAX-",'Basis-Tabelle-Samen'!W21,"-",'Basis-Tabelle-Samen'!J21,"-garden-in-the-bag-slovenian.jpg")),
IF($C$1="Spanisch - ES",HYPERLINK(CONCATENATE("https://www.saflax.de/0-WVK-Retail/Bilder-Pictures/SAFLAX-",'Basis-Tabelle-Samen'!W21,"-",'Basis-Tabelle-Samen'!J21,"-garden-in-the-bag-spanish.jpg")),
IF($C$1="Tschechisch - CZ",HYPERLINK(CONCATENATE("https://www.saflax.de/0-WVK-Retail/Bilder-Pictures/SAFLAX-",'Basis-Tabelle-Samen'!W21,"-",'Basis-Tabelle-Samen'!J21,"-garden-in-the-bag-czech.jpg")),
IF($C$1="Türkisch - TR",HYPERLINK(CONCATENATE("https://www.saflax.de/0-WVK-Retail/Bilder-Pictures/SAFLAX-",'Basis-Tabelle-Samen'!W21,"-",'Basis-Tabelle-Samen'!J21,"-garden-in-the-bag-turkish.jpg")),
IF($C$1="Ungarisch - HU",HYPERLINK(CONCATENATE("https://www.saflax.de/0-WVK-Retail/Bilder-Pictures/SAFLAX-",'Basis-Tabelle-Samen'!W21,"-",'Basis-Tabelle-Samen'!J21,"-garden-in-the-bag-hungarian.jpg")),
" ACHTUNG")))))))))))))))))))))))))))))</f>
        <v>https://www.saflax.de/0-WVK-Retail/Bilder-Pictures/SAFLAX-62342-mimosa-pudica-garden-in-the-bag-english.jpg</v>
      </c>
    </row>
    <row r="79" spans="1:43" ht="17.100000000000001" customHeight="1" x14ac:dyDescent="0.2">
      <c r="A79" s="318" t="str">
        <f>IF('Basis-Tabelle-Samen'!A57="","",IF($C$1="Deutsch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79" s="319" t="str">
        <f>'Basis-Tabelle-Samen'!I57</f>
        <v>Moringa oleifera</v>
      </c>
      <c r="C79" s="316" t="str">
        <f>IF($C$1="Bulgarisch - BG",'Basis-Tabelle-Samen'!Z57,
IF($C$1="Dänisch - DK",'Basis-Tabelle-Samen'!AA57,
IF($C$1="Deutsch - DE",'Basis-Tabelle-Samen'!AB57,
IF($C$1="Englisch - UK",'Basis-Tabelle-Samen'!AC57,
IF($C$1="Estnisch - EE",'Basis-Tabelle-Samen'!AD57,
IF($C$1="Finnisch - FI",'Basis-Tabelle-Samen'!AE57,
IF($C$1="Französisch - FR",'Basis-Tabelle-Samen'!AF57,
IF($C$1="Griechisch - GR",'Basis-Tabelle-Samen'!AG57,
IF($C$1="Irisch - IE",'Basis-Tabelle-Samen'!AH57,
IF($C$1="Isländisch - IS",'Basis-Tabelle-Samen'!AI57,
IF($C$1="Italienisch - IT",'Basis-Tabelle-Samen'!AJ57,
IF($C$1="Japanisch - JP",'Basis-Tabelle-Samen'!AK57,
IF($C$1="Kroatisch - HR",'Basis-Tabelle-Samen'!AL57,
IF($C$1="Lettisch - LV",'Basis-Tabelle-Samen'!AM57,
IF($C$1="Litauisch - LT",'Basis-Tabelle-Samen'!AN57,
IF($C$1="Maltesisch - MT",'Basis-Tabelle-Samen'!AO57,
IF($C$1="Niederländisch - NL",'Basis-Tabelle-Samen'!AP57,
IF($C$1="Norwegisch - NO",'Basis-Tabelle-Samen'!AQ57,
IF($C$1="Polnisch - PL",'Basis-Tabelle-Samen'!AR57,
IF($C$1="Portugiesisch - PT",'Basis-Tabelle-Samen'!AS57,
IF($C$1="Rumänisch - RO",'Basis-Tabelle-Samen'!AT57,
IF($C$1="Schwedisch - SE",'Basis-Tabelle-Samen'!AU57,
IF($C$1="Slowakisch - SK",'Basis-Tabelle-Samen'!AV57,
IF($C$1="Slowenisch - SI",'Basis-Tabelle-Samen'!AW57,
IF($C$1="Spanisch - ES",'Basis-Tabelle-Samen'!AX57,
IF($C$1="Tschechisch - CZ",'Basis-Tabelle-Samen'!AY57,
IF($C$1="Türkisch - TR",'Basis-Tabelle-Samen'!AZ57,
IF($C$1="Ungarisch - HU",'Basis-Tabelle-Samen'!BA57,
" ACHTUNG"))))))))))))))))))))))))))))</f>
        <v>Horseradish</v>
      </c>
      <c r="D79" s="320">
        <f>'Basis-Tabelle-Samen'!F57</f>
        <v>10</v>
      </c>
      <c r="E79" s="321" t="str">
        <f>'Basis-Tabelle-Samen'!H57</f>
        <v>7 %</v>
      </c>
      <c r="F79" s="322" t="str">
        <f>IF('Basis-Tabelle-Samen'!G57="","",'Basis-Tabelle-Samen'!G57)</f>
        <v>01</v>
      </c>
      <c r="G79" s="320">
        <f>'Basis-Tabelle-Samen'!C57</f>
        <v>12925</v>
      </c>
      <c r="H79" s="323">
        <f>'Basis-Tabelle-Samen'!D57</f>
        <v>4055473129259</v>
      </c>
      <c r="I79" s="324">
        <f>'Basis-Tabelle-Samen'!E57</f>
        <v>1.85</v>
      </c>
      <c r="J79" s="325">
        <f t="shared" si="1"/>
        <v>12</v>
      </c>
      <c r="K79" s="326">
        <f>'Basis-Tabelle-Samen'!K57</f>
        <v>72925</v>
      </c>
      <c r="L79" s="323">
        <f>'Basis-Tabelle-Samen'!L57</f>
        <v>4055473729251</v>
      </c>
      <c r="M79" s="324">
        <f>'Basis-Tabelle-Samen'!M57</f>
        <v>2.4500000000000002</v>
      </c>
      <c r="N79" s="326">
        <f>IF(K79&lt;1,"",'3'!$I$15)</f>
        <v>15</v>
      </c>
      <c r="O79" s="327">
        <f>IF(K79&lt;1,"",'3'!$J$11)</f>
        <v>90</v>
      </c>
      <c r="P79" s="326">
        <f>'Basis-Tabelle-Samen'!N57</f>
        <v>82925</v>
      </c>
      <c r="Q79" s="323">
        <f>'Basis-Tabelle-Samen'!O57</f>
        <v>4055473829258</v>
      </c>
      <c r="R79" s="328">
        <f>'Basis-Tabelle-Samen'!P57</f>
        <v>3.75</v>
      </c>
      <c r="S79" s="326">
        <f>IF(R79&lt;1,"",'3'!$M$15)</f>
        <v>18</v>
      </c>
      <c r="T79" s="327">
        <f>IF(R79&lt;1,"",'3'!$N$11)</f>
        <v>72</v>
      </c>
      <c r="U79" s="326">
        <f>'Basis-Tabelle-Samen'!Q57</f>
        <v>52925</v>
      </c>
      <c r="V79" s="323">
        <f>'Basis-Tabelle-Samen'!R57</f>
        <v>4055473529257</v>
      </c>
      <c r="W79" s="324">
        <f>'Basis-Tabelle-Samen'!S57</f>
        <v>4.95</v>
      </c>
      <c r="X79" s="326">
        <f>IF(U79&lt;1,"",'3'!$Q$15)</f>
        <v>6</v>
      </c>
      <c r="Y79" s="327">
        <f>IF(U79&lt;1,"",'3'!$R$11)</f>
        <v>24</v>
      </c>
      <c r="Z79" s="326">
        <f>'Basis-Tabelle-Samen'!T57</f>
        <v>32925</v>
      </c>
      <c r="AA79" s="323">
        <f>'Basis-Tabelle-Samen'!U57</f>
        <v>4055473329253</v>
      </c>
      <c r="AB79" s="324">
        <f>'Basis-Tabelle-Samen'!V57</f>
        <v>6.75</v>
      </c>
      <c r="AC79" s="326">
        <f>IF(Z79&lt;1,"",'3'!$U$15)</f>
        <v>6</v>
      </c>
      <c r="AD79" s="327">
        <f>IF(Z79&lt;1,"",'3'!$V$11)</f>
        <v>24</v>
      </c>
      <c r="AE79" s="326">
        <f>'Basis-Tabelle-Samen'!W57</f>
        <v>62925</v>
      </c>
      <c r="AF79" s="323">
        <f>'Basis-Tabelle-Samen'!X57</f>
        <v>4055473629254</v>
      </c>
      <c r="AG79" s="324">
        <f>'Basis-Tabelle-Samen'!Y57</f>
        <v>2.95</v>
      </c>
      <c r="AH79" s="326">
        <f>IF(AE79&lt;1,"",'3'!$Y$15)</f>
        <v>8</v>
      </c>
      <c r="AI79" s="327">
        <f>IF(AE79&lt;1,"",'3'!$Z$11)</f>
        <v>64</v>
      </c>
      <c r="AJ79" s="329"/>
      <c r="AK79" s="316" t="str">
        <f>IF(G79&lt;1,"",
IF($C$1="Bulgarisch - BG",HYPERLINK(CONCATENATE("https://www.saflax.de/0-WVK-Retail/Bilder-Pictures/SAFLAX-",'Basis-Tabelle-Samen'!C57,"-",'Basis-Tabelle-Samen'!J57,"-seed-package-front-cr-bulgarian.jpg")),
IF($C$1="Dänisch - DK",HYPERLINK(CONCATENATE("https://www.saflax.de/0-WVK-Retail/Bilder-Pictures/SAFLAX-",'Basis-Tabelle-Samen'!C57,"-",'Basis-Tabelle-Samen'!J57,"-seed-package-front-cr-danish.jpg")),
IF($C$1="Deutsch - DE",HYPERLINK(CONCATENATE("https://www.saflax.de/0-WVK-Retail/Bilder-Pictures/SAFLAX-",'Basis-Tabelle-Samen'!C57,"-",'Basis-Tabelle-Samen'!J57,"-seed-package-front-cr-german.jpg")),
IF($C$1="Englisch - UK",HYPERLINK(CONCATENATE("https://www.saflax.de/0-WVK-Retail/Bilder-Pictures/SAFLAX-",'Basis-Tabelle-Samen'!C57,"-",'Basis-Tabelle-Samen'!J57,"-seed-package-front-cr-english.jpg")),
IF($C$1="Estnisch - EE",HYPERLINK(CONCATENATE("https://www.saflax.de/0-WVK-Retail/Bilder-Pictures/SAFLAX-",'Basis-Tabelle-Samen'!C57,"-",'Basis-Tabelle-Samen'!J57,"-seed-package-front-cr-estonian.jpg")),
IF($C$1="Finnisch - FI",HYPERLINK(CONCATENATE("https://www.saflax.de/0-WVK-Retail/Bilder-Pictures/SAFLAX-",'Basis-Tabelle-Samen'!C57,"-",'Basis-Tabelle-Samen'!J57,"-seed-package-front-cr-finnish.jpg")),
IF($C$1="Französisch - FR",HYPERLINK(CONCATENATE("https://www.saflax.de/0-WVK-Retail/Bilder-Pictures/SAFLAX-",'Basis-Tabelle-Samen'!C57,"-",'Basis-Tabelle-Samen'!J57,"-seed-package-front-cr-french.jpg")),
IF($C$1="Griechisch - GR",HYPERLINK(CONCATENATE("https://www.saflax.de/0-WVK-Retail/Bilder-Pictures/SAFLAX-",'Basis-Tabelle-Samen'!C57,"-",'Basis-Tabelle-Samen'!J57,"-seed-package-front-cr-greek.jpg")),
IF($C$1="Irisch - IE",HYPERLINK(CONCATENATE("https://www.saflax.de/0-WVK-Retail/Bilder-Pictures/SAFLAX-",'Basis-Tabelle-Samen'!C57,"-",'Basis-Tabelle-Samen'!J57,"-seed-package-front-cr-irish.jpg")),
IF($C$1="Isländisch - IS",HYPERLINK(CONCATENATE("https://www.saflax.de/0-WVK-Retail/Bilder-Pictures/SAFLAX-",'Basis-Tabelle-Samen'!C57,"-",'Basis-Tabelle-Samen'!J57,"-seed-package-front-cr-icelandic.jpg")),
IF($C$1="Italienisch - IT",HYPERLINK(CONCATENATE("https://www.saflax.de/0-WVK-Retail/Bilder-Pictures/SAFLAX-",'Basis-Tabelle-Samen'!C57,"-",'Basis-Tabelle-Samen'!J57,"-seed-package-front-cr-italian.jpg")),
IF($C$1="Japanisch - JP",HYPERLINK(CONCATENATE("https://www.saflax.de/0-WVK-Retail/Bilder-Pictures/SAFLAX-",'Basis-Tabelle-Samen'!C57,"-",'Basis-Tabelle-Samen'!J57,"-seed-package-front-cr-japanese.jpg")),
IF($C$1="Kroatisch - HR",HYPERLINK(CONCATENATE("https://www.saflax.de/0-WVK-Retail/Bilder-Pictures/SAFLAX-",'Basis-Tabelle-Samen'!C57,"-",'Basis-Tabelle-Samen'!J57,"-seed-package-front-cr-croatian.jpg")),
IF($C$1="Lettisch - LV",HYPERLINK(CONCATENATE("https://www.saflax.de/0-WVK-Retail/Bilder-Pictures/SAFLAX-",'Basis-Tabelle-Samen'!C57,"-",'Basis-Tabelle-Samen'!J57,"-seed-package-front-cr-latvian.jpg")),
IF($C$1="Litauisch - LT",HYPERLINK(CONCATENATE("https://www.saflax.de/0-WVK-Retail/Bilder-Pictures/SAFLAX-",'Basis-Tabelle-Samen'!C57,"-",'Basis-Tabelle-Samen'!J57,"-seed-package-front-cr-lithuanian.jpg")),
IF($C$1="Maltesisch - MT",HYPERLINK(CONCATENATE("https://www.saflax.de/0-WVK-Retail/Bilder-Pictures/SAFLAX-",'Basis-Tabelle-Samen'!C57,"-",'Basis-Tabelle-Samen'!J57,"-seed-package-front-cr-maltese.jpg")),
IF($C$1="Niederländisch - NL",HYPERLINK(CONCATENATE("https://www.saflax.de/0-WVK-Retail/Bilder-Pictures/SAFLAX-",'Basis-Tabelle-Samen'!C57,"-",'Basis-Tabelle-Samen'!J57,"-seed-package-front-cr-dutch.jpg")),
IF($C$1="Norwegisch - NO",HYPERLINK(CONCATENATE("https://www.saflax.de/0-WVK-Retail/Bilder-Pictures/SAFLAX-",'Basis-Tabelle-Samen'!C57,"-",'Basis-Tabelle-Samen'!J57,"-seed-package-front-cr-nowegian.jpg")),
IF($C$1="Polnisch - PL",HYPERLINK(CONCATENATE("https://www.saflax.de/0-WVK-Retail/Bilder-Pictures/SAFLAX-",'Basis-Tabelle-Samen'!C57,"-",'Basis-Tabelle-Samen'!J57,"-seed-package-front-cr-polish.jpg")),
IF($C$1="Portugiesisch - PT",HYPERLINK(CONCATENATE("https://www.saflax.de/0-WVK-Retail/Bilder-Pictures/SAFLAX-",'Basis-Tabelle-Samen'!C57,"-",'Basis-Tabelle-Samen'!J57,"-seed-package-front-cr-portuguese.jpg")),
IF($C$1="Rumänisch - RO",HYPERLINK(CONCATENATE("https://www.saflax.de/0-WVK-Retail/Bilder-Pictures/SAFLAX-",'Basis-Tabelle-Samen'!C57,"-",'Basis-Tabelle-Samen'!J57,"-seed-package-front-cr-romanian.jpg")),
IF($C$1="Schwedisch - SE",HYPERLINK(CONCATENATE("https://www.saflax.de/0-WVK-Retail/Bilder-Pictures/SAFLAX-",'Basis-Tabelle-Samen'!C57,"-",'Basis-Tabelle-Samen'!J57,"-seed-package-front-cr-swedish.jpg")),
IF($C$1="Slowakisch - SK",HYPERLINK(CONCATENATE("https://www.saflax.de/0-WVK-Retail/Bilder-Pictures/SAFLAX-",'Basis-Tabelle-Samen'!C57,"-",'Basis-Tabelle-Samen'!J57,"-seed-package-front-cr-slovak.jpg")),
IF($C$1="Slowenisch - SI",HYPERLINK(CONCATENATE("https://www.saflax.de/0-WVK-Retail/Bilder-Pictures/SAFLAX-",'Basis-Tabelle-Samen'!C57,"-",'Basis-Tabelle-Samen'!J57,"-seed-package-front-cr-slovenian.jpg")),
IF($C$1="Spanisch - ES",HYPERLINK(CONCATENATE("https://www.saflax.de/0-WVK-Retail/Bilder-Pictures/SAFLAX-",'Basis-Tabelle-Samen'!C57,"-",'Basis-Tabelle-Samen'!J57,"-seed-package-front-cr-spanish.jpg")),
IF($C$1="Tschechisch - CZ",HYPERLINK(CONCATENATE("https://www.saflax.de/0-WVK-Retail/Bilder-Pictures/SAFLAX-",'Basis-Tabelle-Samen'!C57,"-",'Basis-Tabelle-Samen'!J57,"-seed-package-front-cr-czech.jpg")),
IF($C$1="Türkisch - TR",HYPERLINK(CONCATENATE("https://www.saflax.de/0-WVK-Retail/Bilder-Pictures/SAFLAX-",'Basis-Tabelle-Samen'!C57,"-",'Basis-Tabelle-Samen'!J57,"-seed-package-front-cr-turkish.jpg")),
IF($C$1="Ungarisch - HU",HYPERLINK(CONCATENATE("https://www.saflax.de/0-WVK-Retail/Bilder-Pictures/SAFLAX-",'Basis-Tabelle-Samen'!C57,"-",'Basis-Tabelle-Samen'!J57,"-seed-package-front-cr-hungarian.jpg")),
" ACHTUNG")))))))))))))))))))))))))))))</f>
        <v>https://www.saflax.de/0-WVK-Retail/Bilder-Pictures/SAFLAX-12925-moringa-oleifera-seed-package-front-cr-english.jpg</v>
      </c>
      <c r="AL79" s="330" t="str">
        <f>IF(G79&lt;1,"",
IF($C$1="Bulgarisch - BG",HYPERLINK(CONCATENATE("https://www.saflax.de/0-WVK-Retail/Bilder-Pictures/SAFLAX-",'Basis-Tabelle-Samen'!C57,"-",'Basis-Tabelle-Samen'!J57,"-seed-package-back-cr-bulgarian.jpg")),
IF($C$1="Dänisch - DK",HYPERLINK(CONCATENATE("https://www.saflax.de/0-WVK-Retail/Bilder-Pictures/SAFLAX-",'Basis-Tabelle-Samen'!C57,"-",'Basis-Tabelle-Samen'!J57,"-seed-package-back-cr-danish.jpg")),
IF($C$1="Deutsch - DE",HYPERLINK(CONCATENATE("https://www.saflax.de/0-WVK-Retail/Bilder-Pictures/SAFLAX-",'Basis-Tabelle-Samen'!C57,"-",'Basis-Tabelle-Samen'!J57,"-seed-package-back-cr-german.jpg")),
IF($C$1="Englisch - UK",HYPERLINK(CONCATENATE("https://www.saflax.de/0-WVK-Retail/Bilder-Pictures/SAFLAX-",'Basis-Tabelle-Samen'!C57,"-",'Basis-Tabelle-Samen'!J57,"-seed-package-back-cr-english.jpg")),
IF($C$1="Estnisch - EE",HYPERLINK(CONCATENATE("https://www.saflax.de/0-WVK-Retail/Bilder-Pictures/SAFLAX-",'Basis-Tabelle-Samen'!C57,"-",'Basis-Tabelle-Samen'!J57,"-seed-package-back-cr-estonian.jpg")),
IF($C$1="Finnisch - FI",HYPERLINK(CONCATENATE("https://www.saflax.de/0-WVK-Retail/Bilder-Pictures/SAFLAX-",'Basis-Tabelle-Samen'!C57,"-",'Basis-Tabelle-Samen'!J57,"-seed-package-back-cr-finnish.jpg")),
IF($C$1="Französisch - FR",HYPERLINK(CONCATENATE("https://www.saflax.de/0-WVK-Retail/Bilder-Pictures/SAFLAX-",'Basis-Tabelle-Samen'!C57,"-",'Basis-Tabelle-Samen'!J57,"-seed-package-back-cr-french.jpg")),
IF($C$1="Griechisch - GR",HYPERLINK(CONCATENATE("https://www.saflax.de/0-WVK-Retail/Bilder-Pictures/SAFLAX-",'Basis-Tabelle-Samen'!C57,"-",'Basis-Tabelle-Samen'!J57,"-seed-package-back-cr-greek.jpg")),
IF($C$1="Irisch - IE",HYPERLINK(CONCATENATE("https://www.saflax.de/0-WVK-Retail/Bilder-Pictures/SAFLAX-",'Basis-Tabelle-Samen'!C57,"-",'Basis-Tabelle-Samen'!J57,"-seed-package-back-cr-irish.jpg")),
IF($C$1="Isländisch - IS",HYPERLINK(CONCATENATE("https://www.saflax.de/0-WVK-Retail/Bilder-Pictures/SAFLAX-",'Basis-Tabelle-Samen'!C57,"-",'Basis-Tabelle-Samen'!J57,"-seed-package-back-cr-icelandic.jpg")),
IF($C$1="Italienisch - IT",HYPERLINK(CONCATENATE("https://www.saflax.de/0-WVK-Retail/Bilder-Pictures/SAFLAX-",'Basis-Tabelle-Samen'!C57,"-",'Basis-Tabelle-Samen'!J57,"-seed-package-back-cr-italian.jpg")),
IF($C$1="Japanisch - JP",HYPERLINK(CONCATENATE("https://www.saflax.de/0-WVK-Retail/Bilder-Pictures/SAFLAX-",'Basis-Tabelle-Samen'!C57,"-",'Basis-Tabelle-Samen'!J57,"-seed-package-back-cr-japanese.jpg")),
IF($C$1="Kroatisch - HR",HYPERLINK(CONCATENATE("https://www.saflax.de/0-WVK-Retail/Bilder-Pictures/SAFLAX-",'Basis-Tabelle-Samen'!C57,"-",'Basis-Tabelle-Samen'!J57,"-seed-package-back-cr-croatian.jpg")),
IF($C$1="Lettisch - LV",HYPERLINK(CONCATENATE("https://www.saflax.de/0-WVK-Retail/Bilder-Pictures/SAFLAX-",'Basis-Tabelle-Samen'!C57,"-",'Basis-Tabelle-Samen'!J57,"-seed-package-back-cr-latvian.jpg")),
IF($C$1="Litauisch - LT",HYPERLINK(CONCATENATE("https://www.saflax.de/0-WVK-Retail/Bilder-Pictures/SAFLAX-",'Basis-Tabelle-Samen'!C57,"-",'Basis-Tabelle-Samen'!J57,"-seed-package-back-cr-lithuanian.jpg")),
IF($C$1="Maltesisch - MT",HYPERLINK(CONCATENATE("https://www.saflax.de/0-WVK-Retail/Bilder-Pictures/SAFLAX-",'Basis-Tabelle-Samen'!C57,"-",'Basis-Tabelle-Samen'!J57,"-seed-package-back-cr-maltese.jpg")),
IF($C$1="Niederländisch - NL",HYPERLINK(CONCATENATE("https://www.saflax.de/0-WVK-Retail/Bilder-Pictures/SAFLAX-",'Basis-Tabelle-Samen'!C57,"-",'Basis-Tabelle-Samen'!J57,"-seed-package-back-cr-dutch.jpg")),
IF($C$1="Norwegisch - NO",HYPERLINK(CONCATENATE("https://www.saflax.de/0-WVK-Retail/Bilder-Pictures/SAFLAX-",'Basis-Tabelle-Samen'!C57,"-",'Basis-Tabelle-Samen'!J57,"-seed-package-back-cr-nowegian.jpg")),
IF($C$1="Polnisch - PL",HYPERLINK(CONCATENATE("https://www.saflax.de/0-WVK-Retail/Bilder-Pictures/SAFLAX-",'Basis-Tabelle-Samen'!C57,"-",'Basis-Tabelle-Samen'!J57,"-seed-package-back-cr-polish.jpg")),
IF($C$1="Portugiesisch - PT",HYPERLINK(CONCATENATE("https://www.saflax.de/0-WVK-Retail/Bilder-Pictures/SAFLAX-",'Basis-Tabelle-Samen'!C57,"-",'Basis-Tabelle-Samen'!J57,"-seed-package-back-cr-portuguese.jpg")),
IF($C$1="Rumänisch - RO",HYPERLINK(CONCATENATE("https://www.saflax.de/0-WVK-Retail/Bilder-Pictures/SAFLAX-",'Basis-Tabelle-Samen'!C57,"-",'Basis-Tabelle-Samen'!J57,"-seed-package-back-cr-romanian.jpg")),
IF($C$1="Schwedisch - SE",HYPERLINK(CONCATENATE("https://www.saflax.de/0-WVK-Retail/Bilder-Pictures/SAFLAX-",'Basis-Tabelle-Samen'!C57,"-",'Basis-Tabelle-Samen'!J57,"-seed-package-back-cr-swedish.jpg")),
IF($C$1="Slowakisch - SK",HYPERLINK(CONCATENATE("https://www.saflax.de/0-WVK-Retail/Bilder-Pictures/SAFLAX-",'Basis-Tabelle-Samen'!C57,"-",'Basis-Tabelle-Samen'!J57,"-seed-package-back-cr-slovak.jpg")),
IF($C$1="Slowenisch - SI",HYPERLINK(CONCATENATE("https://www.saflax.de/0-WVK-Retail/Bilder-Pictures/SAFLAX-",'Basis-Tabelle-Samen'!C57,"-",'Basis-Tabelle-Samen'!J57,"-seed-package-back-cr-slovenian.jpg")),
IF($C$1="Spanisch - ES",HYPERLINK(CONCATENATE("https://www.saflax.de/0-WVK-Retail/Bilder-Pictures/SAFLAX-",'Basis-Tabelle-Samen'!C57,"-",'Basis-Tabelle-Samen'!J57,"-seed-package-back-cr-spanish.jpg")),
IF($C$1="Tschechisch - CZ",HYPERLINK(CONCATENATE("https://www.saflax.de/0-WVK-Retail/Bilder-Pictures/SAFLAX-",'Basis-Tabelle-Samen'!C57,"-",'Basis-Tabelle-Samen'!J57,"-seed-package-back-cr-czech.jpg")),
IF($C$1="Türkisch - TR",HYPERLINK(CONCATENATE("https://www.saflax.de/0-WVK-Retail/Bilder-Pictures/SAFLAX-",'Basis-Tabelle-Samen'!C57,"-",'Basis-Tabelle-Samen'!J57,"-seed-package-back-cr-turkish.jpg")),
IF($C$1="Ungarisch - HU",HYPERLINK(CONCATENATE("https://www.saflax.de/0-WVK-Retail/Bilder-Pictures/SAFLAX-",'Basis-Tabelle-Samen'!C57,"-",'Basis-Tabelle-Samen'!J57,"-seed-package-back-cr-hungarian.jpg")),
" ACHTUNG")))))))))))))))))))))))))))))</f>
        <v>https://www.saflax.de/0-WVK-Retail/Bilder-Pictures/SAFLAX-12925-moringa-oleifera-seed-package-back-cr-english.jpg</v>
      </c>
      <c r="AM79" s="330" t="str">
        <f>IF(H79&lt;1,"",
IF($C$1="Bulgarisch - BG",HYPERLINK(CONCATENATE("https://www.saflax.de/0-WVK-Retail/Bilder-Pictures/SAFLAX-",'Basis-Tabelle-Samen'!K57,"-",'Basis-Tabelle-Samen'!J57,"-garden-to-go-mini-bulgarian.jpg")),
IF($C$1="Dänisch - DK",HYPERLINK(CONCATENATE("https://www.saflax.de/0-WVK-Retail/Bilder-Pictures/SAFLAX-",'Basis-Tabelle-Samen'!K57,"-",'Basis-Tabelle-Samen'!J57,"-garden-to-go-mini-danish.jpg")),
IF($C$1="Deutsch - DE",HYPERLINK(CONCATENATE("https://www.saflax.de/0-WVK-Retail/Bilder-Pictures/SAFLAX-",'Basis-Tabelle-Samen'!K57,"-",'Basis-Tabelle-Samen'!J57,"-garden-to-go-mini-german.jpg")),
IF($C$1="Englisch - UK",HYPERLINK(CONCATENATE("https://www.saflax.de/0-WVK-Retail/Bilder-Pictures/SAFLAX-",'Basis-Tabelle-Samen'!K57,"-",'Basis-Tabelle-Samen'!J57,"-garden-to-go-mini-english.jpg")),
IF($C$1="Estnisch - EE",HYPERLINK(CONCATENATE("https://www.saflax.de/0-WVK-Retail/Bilder-Pictures/SAFLAX-",'Basis-Tabelle-Samen'!K57,"-",'Basis-Tabelle-Samen'!J57,"-garden-to-go-mini-estonian.jpg")),
IF($C$1="Finnisch - FI",HYPERLINK(CONCATENATE("https://www.saflax.de/0-WVK-Retail/Bilder-Pictures/SAFLAX-",'Basis-Tabelle-Samen'!K57,"-",'Basis-Tabelle-Samen'!J57,"-garden-to-go-mini-finnish.jpg")),
IF($C$1="Französisch - FR",HYPERLINK(CONCATENATE("https://www.saflax.de/0-WVK-Retail/Bilder-Pictures/SAFLAX-",'Basis-Tabelle-Samen'!K57,"-",'Basis-Tabelle-Samen'!J57,"-garden-to-go-mini-french.jpg")),
IF($C$1="Griechisch - GR",HYPERLINK(CONCATENATE("https://www.saflax.de/0-WVK-Retail/Bilder-Pictures/SAFLAX-",'Basis-Tabelle-Samen'!K57,"-",'Basis-Tabelle-Samen'!J57,"-garden-to-go-mini-greek.jpg")),
IF($C$1="Irisch - IE",HYPERLINK(CONCATENATE("https://www.saflax.de/0-WVK-Retail/Bilder-Pictures/SAFLAX-",'Basis-Tabelle-Samen'!K57,"-",'Basis-Tabelle-Samen'!J57,"-garden-to-go-mini-irish.jpg")),
IF($C$1="Isländisch - IS",HYPERLINK(CONCATENATE("https://www.saflax.de/0-WVK-Retail/Bilder-Pictures/SAFLAX-",'Basis-Tabelle-Samen'!K57,"-",'Basis-Tabelle-Samen'!J57,"-garden-to-go-mini-icelandic.jpg")),
IF($C$1="Italienisch - IT",HYPERLINK(CONCATENATE("https://www.saflax.de/0-WVK-Retail/Bilder-Pictures/SAFLAX-",'Basis-Tabelle-Samen'!K57,"-",'Basis-Tabelle-Samen'!J57,"-garden-to-go-mini-italian.jpg")),
IF($C$1="Japanisch - JP",HYPERLINK(CONCATENATE("https://www.saflax.de/0-WVK-Retail/Bilder-Pictures/SAFLAX-",'Basis-Tabelle-Samen'!K57,"-",'Basis-Tabelle-Samen'!J57,"-garden-to-go-mini-japanese.jpg")),
IF($C$1="Kroatisch - HR",HYPERLINK(CONCATENATE("https://www.saflax.de/0-WVK-Retail/Bilder-Pictures/SAFLAX-",'Basis-Tabelle-Samen'!K57,"-",'Basis-Tabelle-Samen'!J57,"-garden-to-go-mini-croatian.jpg")),
IF($C$1="Lettisch - LV",HYPERLINK(CONCATENATE("https://www.saflax.de/0-WVK-Retail/Bilder-Pictures/SAFLAX-",'Basis-Tabelle-Samen'!K57,"-",'Basis-Tabelle-Samen'!J57,"-garden-to-go-mini-latvian.jpg")),
IF($C$1="Litauisch - LT",HYPERLINK(CONCATENATE("https://www.saflax.de/0-WVK-Retail/Bilder-Pictures/SAFLAX-",'Basis-Tabelle-Samen'!K57,"-",'Basis-Tabelle-Samen'!J57,"-garden-to-go-mini-lithuanian.jpg")),
IF($C$1="Maltesisch - MT",HYPERLINK(CONCATENATE("https://www.saflax.de/0-WVK-Retail/Bilder-Pictures/SAFLAX-",'Basis-Tabelle-Samen'!K57,"-",'Basis-Tabelle-Samen'!J57,"-garden-to-go-mini-maltese.jpg")),
IF($C$1="Niederländisch - NL",HYPERLINK(CONCATENATE("https://www.saflax.de/0-WVK-Retail/Bilder-Pictures/SAFLAX-",'Basis-Tabelle-Samen'!K57,"-",'Basis-Tabelle-Samen'!J57,"-garden-to-go-mini-dutch.jpg")),
IF($C$1="Norwegisch - NO",HYPERLINK(CONCATENATE("https://www.saflax.de/0-WVK-Retail/Bilder-Pictures/SAFLAX-",'Basis-Tabelle-Samen'!K57,"-",'Basis-Tabelle-Samen'!J57,"-garden-to-go-mini-nowegian.jpg")),
IF($C$1="Polnisch - PL",HYPERLINK(CONCATENATE("https://www.saflax.de/0-WVK-Retail/Bilder-Pictures/SAFLAX-",'Basis-Tabelle-Samen'!K57,"-",'Basis-Tabelle-Samen'!J57,"-garden-to-go-mini-polish.jpg")),
IF($C$1="Portugiesisch - PT",HYPERLINK(CONCATENATE("https://www.saflax.de/0-WVK-Retail/Bilder-Pictures/SAFLAX-",'Basis-Tabelle-Samen'!K57,"-",'Basis-Tabelle-Samen'!J57,"-garden-to-go-mini-portuguese.jpg")),
IF($C$1="Rumänisch - RO",HYPERLINK(CONCATENATE("https://www.saflax.de/0-WVK-Retail/Bilder-Pictures/SAFLAX-",'Basis-Tabelle-Samen'!K57,"-",'Basis-Tabelle-Samen'!J57,"-garden-to-go-mini-romanian.jpg")),
IF($C$1="Schwedisch - SE",HYPERLINK(CONCATENATE("https://www.saflax.de/0-WVK-Retail/Bilder-Pictures/SAFLAX-",'Basis-Tabelle-Samen'!K57,"-",'Basis-Tabelle-Samen'!J57,"-garden-to-go-mini-swedish.jpg")),
IF($C$1="Slowakisch - SK",HYPERLINK(CONCATENATE("https://www.saflax.de/0-WVK-Retail/Bilder-Pictures/SAFLAX-",'Basis-Tabelle-Samen'!K57,"-",'Basis-Tabelle-Samen'!J57,"-garden-to-go-mini-slovak.jpg")),
IF($C$1="Slowenisch - SI",HYPERLINK(CONCATENATE("https://www.saflax.de/0-WVK-Retail/Bilder-Pictures/SAFLAX-",'Basis-Tabelle-Samen'!K57,"-",'Basis-Tabelle-Samen'!J57,"-garden-to-go-mini-slovenian.jpg")),
IF($C$1="Spanisch - ES",HYPERLINK(CONCATENATE("https://www.saflax.de/0-WVK-Retail/Bilder-Pictures/SAFLAX-",'Basis-Tabelle-Samen'!K57,"-",'Basis-Tabelle-Samen'!J57,"-garden-to-go-mini-spanish.jpg")),
IF($C$1="Tschechisch - CZ",HYPERLINK(CONCATENATE("https://www.saflax.de/0-WVK-Retail/Bilder-Pictures/SAFLAX-",'Basis-Tabelle-Samen'!K57,"-",'Basis-Tabelle-Samen'!J57,"-garden-to-go-mini-czech.jpg")),
IF($C$1="Türkisch - TR",HYPERLINK(CONCATENATE("https://www.saflax.de/0-WVK-Retail/Bilder-Pictures/SAFLAX-",'Basis-Tabelle-Samen'!K57,"-",'Basis-Tabelle-Samen'!J57,"-garden-to-go-mini-turkish.jpg")),
IF($C$1="Ungarisch - HU",HYPERLINK(CONCATENATE("https://www.saflax.de/0-WVK-Retail/Bilder-Pictures/SAFLAX-",'Basis-Tabelle-Samen'!K57,"-",'Basis-Tabelle-Samen'!J57,"-garden-to-go-mini-hungarian.jpg")),
" ACHTUNG")))))))))))))))))))))))))))))</f>
        <v>https://www.saflax.de/0-WVK-Retail/Bilder-Pictures/SAFLAX-72925-moringa-oleifera-garden-to-go-mini-english.jpg</v>
      </c>
      <c r="AN79" s="330" t="str">
        <f>IF(I79&lt;1,"",
IF($C$1="Bulgarisch - BG",HYPERLINK(CONCATENATE("https://www.saflax.de/0-WVK-Retail/Bilder-Pictures/SAFLAX-",'Basis-Tabelle-Samen'!N57,"-",'Basis-Tabelle-Samen'!J57,"-garden-to-go-lite-bulgarian.jpg")),
IF($C$1="Dänisch - DK",HYPERLINK(CONCATENATE("https://www.saflax.de/0-WVK-Retail/Bilder-Pictures/SAFLAX-",'Basis-Tabelle-Samen'!N57,"-",'Basis-Tabelle-Samen'!J57,"-garden-to-go-lite-danish.jpg")),
IF($C$1="Deutsch - DE",HYPERLINK(CONCATENATE("https://www.saflax.de/0-WVK-Retail/Bilder-Pictures/SAFLAX-",'Basis-Tabelle-Samen'!N57,"-",'Basis-Tabelle-Samen'!J57,"-garden-to-go-lite-german.jpg")),
IF($C$1="Englisch - UK",HYPERLINK(CONCATENATE("https://www.saflax.de/0-WVK-Retail/Bilder-Pictures/SAFLAX-",'Basis-Tabelle-Samen'!N57,"-",'Basis-Tabelle-Samen'!J57,"-garden-to-go-lite-english.jpg")),
IF($C$1="Estnisch - EE",HYPERLINK(CONCATENATE("https://www.saflax.de/0-WVK-Retail/Bilder-Pictures/SAFLAX-",'Basis-Tabelle-Samen'!N57,"-",'Basis-Tabelle-Samen'!J57,"-garden-to-go-lite-estonian.jpg")),
IF($C$1="Finnisch - FI",HYPERLINK(CONCATENATE("https://www.saflax.de/0-WVK-Retail/Bilder-Pictures/SAFLAX-",'Basis-Tabelle-Samen'!N57,"-",'Basis-Tabelle-Samen'!J57,"-garden-to-go-lite-finnish.jpg")),
IF($C$1="Französisch - FR",HYPERLINK(CONCATENATE("https://www.saflax.de/0-WVK-Retail/Bilder-Pictures/SAFLAX-",'Basis-Tabelle-Samen'!N57,"-",'Basis-Tabelle-Samen'!J57,"-garden-to-go-lite-french.jpg")),
IF($C$1="Griechisch - GR",HYPERLINK(CONCATENATE("https://www.saflax.de/0-WVK-Retail/Bilder-Pictures/SAFLAX-",'Basis-Tabelle-Samen'!N57,"-",'Basis-Tabelle-Samen'!J57,"-garden-to-go-lite-greek.jpg")),
IF($C$1="Irisch - IE",HYPERLINK(CONCATENATE("https://www.saflax.de/0-WVK-Retail/Bilder-Pictures/SAFLAX-",'Basis-Tabelle-Samen'!N57,"-",'Basis-Tabelle-Samen'!J57,"-garden-to-go-lite-irish.jpg")),
IF($C$1="Isländisch - IS",HYPERLINK(CONCATENATE("https://www.saflax.de/0-WVK-Retail/Bilder-Pictures/SAFLAX-",'Basis-Tabelle-Samen'!N57,"-",'Basis-Tabelle-Samen'!J57,"-garden-to-go-lite-icelandic.jpg")),
IF($C$1="Italienisch - IT",HYPERLINK(CONCATENATE("https://www.saflax.de/0-WVK-Retail/Bilder-Pictures/SAFLAX-",'Basis-Tabelle-Samen'!N57,"-",'Basis-Tabelle-Samen'!J57,"-garden-to-go-lite-italian.jpg")),
IF($C$1="Japanisch - JP",HYPERLINK(CONCATENATE("https://www.saflax.de/0-WVK-Retail/Bilder-Pictures/SAFLAX-",'Basis-Tabelle-Samen'!N57,"-",'Basis-Tabelle-Samen'!J57,"-garden-to-go-lite-japanese.jpg")),
IF($C$1="Kroatisch - HR",HYPERLINK(CONCATENATE("https://www.saflax.de/0-WVK-Retail/Bilder-Pictures/SAFLAX-",'Basis-Tabelle-Samen'!N57,"-",'Basis-Tabelle-Samen'!J57,"-garden-to-go-lite-croatian.jpg")),
IF($C$1="Lettisch - LV",HYPERLINK(CONCATENATE("https://www.saflax.de/0-WVK-Retail/Bilder-Pictures/SAFLAX-",'Basis-Tabelle-Samen'!N57,"-",'Basis-Tabelle-Samen'!J57,"-garden-to-go-lite-latvian.jpg")),
IF($C$1="Litauisch - LT",HYPERLINK(CONCATENATE("https://www.saflax.de/0-WVK-Retail/Bilder-Pictures/SAFLAX-",'Basis-Tabelle-Samen'!N57,"-",'Basis-Tabelle-Samen'!J57,"-garden-to-go-lite-lithuanian.jpg")),
IF($C$1="Maltesisch - MT",HYPERLINK(CONCATENATE("https://www.saflax.de/0-WVK-Retail/Bilder-Pictures/SAFLAX-",'Basis-Tabelle-Samen'!N57,"-",'Basis-Tabelle-Samen'!J57,"-garden-to-go-lite-maltese.jpg")),
IF($C$1="Niederländisch - NL",HYPERLINK(CONCATENATE("https://www.saflax.de/0-WVK-Retail/Bilder-Pictures/SAFLAX-",'Basis-Tabelle-Samen'!N57,"-",'Basis-Tabelle-Samen'!J57,"-garden-to-go-lite-dutch.jpg")),
IF($C$1="Norwegisch - NO",HYPERLINK(CONCATENATE("https://www.saflax.de/0-WVK-Retail/Bilder-Pictures/SAFLAX-",'Basis-Tabelle-Samen'!N57,"-",'Basis-Tabelle-Samen'!J57,"-garden-to-go-lite-nowegian.jpg")),
IF($C$1="Polnisch - PL",HYPERLINK(CONCATENATE("https://www.saflax.de/0-WVK-Retail/Bilder-Pictures/SAFLAX-",'Basis-Tabelle-Samen'!N57,"-",'Basis-Tabelle-Samen'!J57,"-garden-to-go-lite-polish.jpg")),
IF($C$1="Portugiesisch - PT",HYPERLINK(CONCATENATE("https://www.saflax.de/0-WVK-Retail/Bilder-Pictures/SAFLAX-",'Basis-Tabelle-Samen'!N57,"-",'Basis-Tabelle-Samen'!J57,"-garden-to-go-lite-portuguese.jpg")),
IF($C$1="Rumänisch - RO",HYPERLINK(CONCATENATE("https://www.saflax.de/0-WVK-Retail/Bilder-Pictures/SAFLAX-",'Basis-Tabelle-Samen'!N57,"-",'Basis-Tabelle-Samen'!J57,"-garden-to-go-lite-romanian.jpg")),
IF($C$1="Schwedisch - SE",HYPERLINK(CONCATENATE("https://www.saflax.de/0-WVK-Retail/Bilder-Pictures/SAFLAX-",'Basis-Tabelle-Samen'!N57,"-",'Basis-Tabelle-Samen'!J57,"-garden-to-go-lite-swedish.jpg")),
IF($C$1="Slowakisch - SK",HYPERLINK(CONCATENATE("https://www.saflax.de/0-WVK-Retail/Bilder-Pictures/SAFLAX-",'Basis-Tabelle-Samen'!N57,"-",'Basis-Tabelle-Samen'!J57,"-garden-to-go-lite-slovak.jpg")),
IF($C$1="Slowenisch - SI",HYPERLINK(CONCATENATE("https://www.saflax.de/0-WVK-Retail/Bilder-Pictures/SAFLAX-",'Basis-Tabelle-Samen'!N57,"-",'Basis-Tabelle-Samen'!J57,"-garden-to-go-lite-slovenian.jpg")),
IF($C$1="Spanisch - ES",HYPERLINK(CONCATENATE("https://www.saflax.de/0-WVK-Retail/Bilder-Pictures/SAFLAX-",'Basis-Tabelle-Samen'!N57,"-",'Basis-Tabelle-Samen'!J57,"-garden-to-go-lite-spanish.jpg")),
IF($C$1="Tschechisch - CZ",HYPERLINK(CONCATENATE("https://www.saflax.de/0-WVK-Retail/Bilder-Pictures/SAFLAX-",'Basis-Tabelle-Samen'!N57,"-",'Basis-Tabelle-Samen'!J57,"-garden-to-go-lite-czech.jpg")),
IF($C$1="Türkisch - TR",HYPERLINK(CONCATENATE("https://www.saflax.de/0-WVK-Retail/Bilder-Pictures/SAFLAX-",'Basis-Tabelle-Samen'!N57,"-",'Basis-Tabelle-Samen'!J57,"-garden-to-go-lite-turkish.jpg")),
IF($C$1="Ungarisch - HU",HYPERLINK(CONCATENATE("https://www.saflax.de/0-WVK-Retail/Bilder-Pictures/SAFLAX-",'Basis-Tabelle-Samen'!N57,"-",'Basis-Tabelle-Samen'!J57,"-garden-to-go-lite-hungarian.jpg")),
" ACHTUNG")))))))))))))))))))))))))))))</f>
        <v>https://www.saflax.de/0-WVK-Retail/Bilder-Pictures/SAFLAX-82925-moringa-oleifera-garden-to-go-lite-english.jpg</v>
      </c>
      <c r="AO79" s="330" t="str">
        <f>IF(J79&lt;1,"",
IF($C$1="Bulgarisch - BG",HYPERLINK(CONCATENATE("https://www.saflax.de/0-WVK-Retail/Bilder-Pictures/SAFLAX-",'Basis-Tabelle-Samen'!Q57,"-",'Basis-Tabelle-Samen'!J57,"-garden-to-go-bulgarian.jpg")),
IF($C$1="Dänisch - DK",HYPERLINK(CONCATENATE("https://www.saflax.de/0-WVK-Retail/Bilder-Pictures/SAFLAX-",'Basis-Tabelle-Samen'!Q57,"-",'Basis-Tabelle-Samen'!J57,"-garden-to-go-danish.jpg")),
IF($C$1="Deutsch - DE",HYPERLINK(CONCATENATE("https://www.saflax.de/0-WVK-Retail/Bilder-Pictures/SAFLAX-",'Basis-Tabelle-Samen'!Q57,"-",'Basis-Tabelle-Samen'!J57,"-garden-to-go-german.jpg")),
IF($C$1="Englisch - UK",HYPERLINK(CONCATENATE("https://www.saflax.de/0-WVK-Retail/Bilder-Pictures/SAFLAX-",'Basis-Tabelle-Samen'!Q57,"-",'Basis-Tabelle-Samen'!J57,"-garden-to-go-english.jpg")),
IF($C$1="Estnisch - EE",HYPERLINK(CONCATENATE("https://www.saflax.de/0-WVK-Retail/Bilder-Pictures/SAFLAX-",'Basis-Tabelle-Samen'!Q57,"-",'Basis-Tabelle-Samen'!J57,"-garden-to-go-estonian.jpg")),
IF($C$1="Finnisch - FI",HYPERLINK(CONCATENATE("https://www.saflax.de/0-WVK-Retail/Bilder-Pictures/SAFLAX-",'Basis-Tabelle-Samen'!Q57,"-",'Basis-Tabelle-Samen'!J57,"-garden-to-go-finnish.jpg")),
IF($C$1="Französisch - FR",HYPERLINK(CONCATENATE("https://www.saflax.de/0-WVK-Retail/Bilder-Pictures/SAFLAX-",'Basis-Tabelle-Samen'!Q57,"-",'Basis-Tabelle-Samen'!J57,"-garden-to-go-french.jpg")),
IF($C$1="Griechisch - GR",HYPERLINK(CONCATENATE("https://www.saflax.de/0-WVK-Retail/Bilder-Pictures/SAFLAX-",'Basis-Tabelle-Samen'!Q57,"-",'Basis-Tabelle-Samen'!J57,"-garden-to-go-greek.jpg")),
IF($C$1="Irisch - IE",HYPERLINK(CONCATENATE("https://www.saflax.de/0-WVK-Retail/Bilder-Pictures/SAFLAX-",'Basis-Tabelle-Samen'!Q57,"-",'Basis-Tabelle-Samen'!J57,"-garden-to-go-irish.jpg")),
IF($C$1="Isländisch - IS",HYPERLINK(CONCATENATE("https://www.saflax.de/0-WVK-Retail/Bilder-Pictures/SAFLAX-",'Basis-Tabelle-Samen'!Q57,"-",'Basis-Tabelle-Samen'!J57,"-garden-to-go-icelandic.jpg")),
IF($C$1="Italienisch - IT",HYPERLINK(CONCATENATE("https://www.saflax.de/0-WVK-Retail/Bilder-Pictures/SAFLAX-",'Basis-Tabelle-Samen'!Q57,"-",'Basis-Tabelle-Samen'!J57,"-garden-to-go-italian.jpg")),
IF($C$1="Japanisch - JP",HYPERLINK(CONCATENATE("https://www.saflax.de/0-WVK-Retail/Bilder-Pictures/SAFLAX-",'Basis-Tabelle-Samen'!Q57,"-",'Basis-Tabelle-Samen'!J57,"-garden-to-go-japanese.jpg")),
IF($C$1="Kroatisch - HR",HYPERLINK(CONCATENATE("https://www.saflax.de/0-WVK-Retail/Bilder-Pictures/SAFLAX-",'Basis-Tabelle-Samen'!Q57,"-",'Basis-Tabelle-Samen'!J57,"-garden-to-go-croatian.jpg")),
IF($C$1="Lettisch - LV",HYPERLINK(CONCATENATE("https://www.saflax.de/0-WVK-Retail/Bilder-Pictures/SAFLAX-",'Basis-Tabelle-Samen'!Q57,"-",'Basis-Tabelle-Samen'!J57,"-garden-to-go-latvian.jpg")),
IF($C$1="Litauisch - LT",HYPERLINK(CONCATENATE("https://www.saflax.de/0-WVK-Retail/Bilder-Pictures/SAFLAX-",'Basis-Tabelle-Samen'!Q57,"-",'Basis-Tabelle-Samen'!J57,"-garden-to-go-lithuanian.jpg")),
IF($C$1="Maltesisch - MT",HYPERLINK(CONCATENATE("https://www.saflax.de/0-WVK-Retail/Bilder-Pictures/SAFLAX-",'Basis-Tabelle-Samen'!Q57,"-",'Basis-Tabelle-Samen'!J57,"-garden-to-go-maltese.jpg")),
IF($C$1="Niederländisch - NL",HYPERLINK(CONCATENATE("https://www.saflax.de/0-WVK-Retail/Bilder-Pictures/SAFLAX-",'Basis-Tabelle-Samen'!Q57,"-",'Basis-Tabelle-Samen'!J57,"-garden-to-go-dutch.jpg")),
IF($C$1="Norwegisch - NO",HYPERLINK(CONCATENATE("https://www.saflax.de/0-WVK-Retail/Bilder-Pictures/SAFLAX-",'Basis-Tabelle-Samen'!Q57,"-",'Basis-Tabelle-Samen'!J57,"-garden-to-go-nowegian.jpg")),
IF($C$1="Polnisch - PL",HYPERLINK(CONCATENATE("https://www.saflax.de/0-WVK-Retail/Bilder-Pictures/SAFLAX-",'Basis-Tabelle-Samen'!Q57,"-",'Basis-Tabelle-Samen'!J57,"-garden-to-go-polish.jpg")),
IF($C$1="Portugiesisch - PT",HYPERLINK(CONCATENATE("https://www.saflax.de/0-WVK-Retail/Bilder-Pictures/SAFLAX-",'Basis-Tabelle-Samen'!Q57,"-",'Basis-Tabelle-Samen'!J57,"-garden-to-go-portuguese.jpg")),
IF($C$1="Rumänisch - RO",HYPERLINK(CONCATENATE("https://www.saflax.de/0-WVK-Retail/Bilder-Pictures/SAFLAX-",'Basis-Tabelle-Samen'!Q57,"-",'Basis-Tabelle-Samen'!J57,"-garden-to-go-romanian.jpg")),
IF($C$1="Schwedisch - SE",HYPERLINK(CONCATENATE("https://www.saflax.de/0-WVK-Retail/Bilder-Pictures/SAFLAX-",'Basis-Tabelle-Samen'!Q57,"-",'Basis-Tabelle-Samen'!J57,"-garden-to-go-swedish.jpg")),
IF($C$1="Slowakisch - SK",HYPERLINK(CONCATENATE("https://www.saflax.de/0-WVK-Retail/Bilder-Pictures/SAFLAX-",'Basis-Tabelle-Samen'!Q57,"-",'Basis-Tabelle-Samen'!J57,"-garden-to-go-slovak.jpg")),
IF($C$1="Slowenisch - SI",HYPERLINK(CONCATENATE("https://www.saflax.de/0-WVK-Retail/Bilder-Pictures/SAFLAX-",'Basis-Tabelle-Samen'!Q57,"-",'Basis-Tabelle-Samen'!J57,"-garden-to-go-slovenian.jpg")),
IF($C$1="Spanisch - ES",HYPERLINK(CONCATENATE("https://www.saflax.de/0-WVK-Retail/Bilder-Pictures/SAFLAX-",'Basis-Tabelle-Samen'!Q57,"-",'Basis-Tabelle-Samen'!J57,"-garden-to-go-spanish.jpg")),
IF($C$1="Tschechisch - CZ",HYPERLINK(CONCATENATE("https://www.saflax.de/0-WVK-Retail/Bilder-Pictures/SAFLAX-",'Basis-Tabelle-Samen'!Q57,"-",'Basis-Tabelle-Samen'!J57,"-garden-to-go-czech.jpg")),
IF($C$1="Türkisch - TR",HYPERLINK(CONCATENATE("https://www.saflax.de/0-WVK-Retail/Bilder-Pictures/SAFLAX-",'Basis-Tabelle-Samen'!Q57,"-",'Basis-Tabelle-Samen'!J57,"-garden-to-go-turkish.jpg")),
IF($C$1="Ungarisch - HU",HYPERLINK(CONCATENATE("https://www.saflax.de/0-WVK-Retail/Bilder-Pictures/SAFLAX-",'Basis-Tabelle-Samen'!Q57,"-",'Basis-Tabelle-Samen'!J57,"-garden-to-go-hungarian.jpg")),
" ACHTUNG")))))))))))))))))))))))))))))</f>
        <v>https://www.saflax.de/0-WVK-Retail/Bilder-Pictures/SAFLAX-52925-moringa-oleifera-garden-to-go-english.jpg</v>
      </c>
      <c r="AP79" s="330" t="str">
        <f>IF(K79&lt;1,"",
IF($C$1="Bulgarisch - BG",HYPERLINK(CONCATENATE("https://www.saflax.de/0-WVK-Retail/Bilder-Pictures/SAFLAX-",'Basis-Tabelle-Samen'!T57,"-",'Basis-Tabelle-Samen'!J57,"-cultivation-set-bulgarian.jpg")),
IF($C$1="Dänisch - DK",HYPERLINK(CONCATENATE("https://www.saflax.de/0-WVK-Retail/Bilder-Pictures/SAFLAX-",'Basis-Tabelle-Samen'!T57,"-",'Basis-Tabelle-Samen'!J57,"-cultivation-set-danish.jpg")),
IF($C$1="Deutsch - DE",HYPERLINK(CONCATENATE("https://www.saflax.de/0-WVK-Retail/Bilder-Pictures/SAFLAX-",'Basis-Tabelle-Samen'!T57,"-",'Basis-Tabelle-Samen'!J57,"-cultivation-set-german.jpg")),
IF($C$1="Englisch - UK",HYPERLINK(CONCATENATE("https://www.saflax.de/0-WVK-Retail/Bilder-Pictures/SAFLAX-",'Basis-Tabelle-Samen'!T57,"-",'Basis-Tabelle-Samen'!J57,"-cultivation-set-english.jpg")),
IF($C$1="Estnisch - EE",HYPERLINK(CONCATENATE("https://www.saflax.de/0-WVK-Retail/Bilder-Pictures/SAFLAX-",'Basis-Tabelle-Samen'!T57,"-",'Basis-Tabelle-Samen'!J57,"-cultivation-set-estonian.jpg")),
IF($C$1="Finnisch - FI",HYPERLINK(CONCATENATE("https://www.saflax.de/0-WVK-Retail/Bilder-Pictures/SAFLAX-",'Basis-Tabelle-Samen'!T57,"-",'Basis-Tabelle-Samen'!J57,"-cultivation-set-finnish.jpg")),
IF($C$1="Französisch - FR",HYPERLINK(CONCATENATE("https://www.saflax.de/0-WVK-Retail/Bilder-Pictures/SAFLAX-",'Basis-Tabelle-Samen'!T57,"-",'Basis-Tabelle-Samen'!J57,"-cultivation-set-french.jpg")),
IF($C$1="Griechisch - GR",HYPERLINK(CONCATENATE("https://www.saflax.de/0-WVK-Retail/Bilder-Pictures/SAFLAX-",'Basis-Tabelle-Samen'!T57,"-",'Basis-Tabelle-Samen'!J57,"-cultivation-set-greek.jpg")),
IF($C$1="Irisch - IE",HYPERLINK(CONCATENATE("https://www.saflax.de/0-WVK-Retail/Bilder-Pictures/SAFLAX-",'Basis-Tabelle-Samen'!T57,"-",'Basis-Tabelle-Samen'!J57,"-cultivation-set-irish.jpg")),
IF($C$1="Isländisch - IS",HYPERLINK(CONCATENATE("https://www.saflax.de/0-WVK-Retail/Bilder-Pictures/SAFLAX-",'Basis-Tabelle-Samen'!T57,"-",'Basis-Tabelle-Samen'!J57,"-cultivation-set-icelandic.jpg")),
IF($C$1="Italienisch - IT",HYPERLINK(CONCATENATE("https://www.saflax.de/0-WVK-Retail/Bilder-Pictures/SAFLAX-",'Basis-Tabelle-Samen'!T57,"-",'Basis-Tabelle-Samen'!J57,"-cultivation-set-italian.jpg")),
IF($C$1="Japanisch - JP",HYPERLINK(CONCATENATE("https://www.saflax.de/0-WVK-Retail/Bilder-Pictures/SAFLAX-",'Basis-Tabelle-Samen'!T57,"-",'Basis-Tabelle-Samen'!J57,"-cultivation-set-japanese.jpg")),
IF($C$1="Kroatisch - HR",HYPERLINK(CONCATENATE("https://www.saflax.de/0-WVK-Retail/Bilder-Pictures/SAFLAX-",'Basis-Tabelle-Samen'!T57,"-",'Basis-Tabelle-Samen'!J57,"-cultivation-set-croatian.jpg")),
IF($C$1="Lettisch - LV",HYPERLINK(CONCATENATE("https://www.saflax.de/0-WVK-Retail/Bilder-Pictures/SAFLAX-",'Basis-Tabelle-Samen'!T57,"-",'Basis-Tabelle-Samen'!J57,"-cultivation-set-latvian.jpg")),
IF($C$1="Litauisch - LT",HYPERLINK(CONCATENATE("https://www.saflax.de/0-WVK-Retail/Bilder-Pictures/SAFLAX-",'Basis-Tabelle-Samen'!T57,"-",'Basis-Tabelle-Samen'!J57,"-cultivation-set-lithuanian.jpg")),
IF($C$1="Maltesisch - MT",HYPERLINK(CONCATENATE("https://www.saflax.de/0-WVK-Retail/Bilder-Pictures/SAFLAX-",'Basis-Tabelle-Samen'!T57,"-",'Basis-Tabelle-Samen'!J57,"-cultivation-set-maltese.jpg")),
IF($C$1="Niederländisch - NL",HYPERLINK(CONCATENATE("https://www.saflax.de/0-WVK-Retail/Bilder-Pictures/SAFLAX-",'Basis-Tabelle-Samen'!T57,"-",'Basis-Tabelle-Samen'!J57,"-cultivation-set-dutch.jpg")),
IF($C$1="Norwegisch - NO",HYPERLINK(CONCATENATE("https://www.saflax.de/0-WVK-Retail/Bilder-Pictures/SAFLAX-",'Basis-Tabelle-Samen'!T57,"-",'Basis-Tabelle-Samen'!J57,"-cultivation-set-nowegian.jpg")),
IF($C$1="Polnisch - PL",HYPERLINK(CONCATENATE("https://www.saflax.de/0-WVK-Retail/Bilder-Pictures/SAFLAX-",'Basis-Tabelle-Samen'!T57,"-",'Basis-Tabelle-Samen'!J57,"-cultivation-set-polish.jpg")),
IF($C$1="Portugiesisch - PT",HYPERLINK(CONCATENATE("https://www.saflax.de/0-WVK-Retail/Bilder-Pictures/SAFLAX-",'Basis-Tabelle-Samen'!T57,"-",'Basis-Tabelle-Samen'!J57,"-cultivation-set-portuguese.jpg")),
IF($C$1="Rumänisch - RO",HYPERLINK(CONCATENATE("https://www.saflax.de/0-WVK-Retail/Bilder-Pictures/SAFLAX-",'Basis-Tabelle-Samen'!T57,"-",'Basis-Tabelle-Samen'!J57,"-cultivation-set-romanian.jpg")),
IF($C$1="Schwedisch - SE",HYPERLINK(CONCATENATE("https://www.saflax.de/0-WVK-Retail/Bilder-Pictures/SAFLAX-",'Basis-Tabelle-Samen'!T57,"-",'Basis-Tabelle-Samen'!J57,"-cultivation-set-swedish.jpg")),
IF($C$1="Slowakisch - SK",HYPERLINK(CONCATENATE("https://www.saflax.de/0-WVK-Retail/Bilder-Pictures/SAFLAX-",'Basis-Tabelle-Samen'!T57,"-",'Basis-Tabelle-Samen'!J57,"-cultivation-set-slovak.jpg")),
IF($C$1="Slowenisch - SI",HYPERLINK(CONCATENATE("https://www.saflax.de/0-WVK-Retail/Bilder-Pictures/SAFLAX-",'Basis-Tabelle-Samen'!T57,"-",'Basis-Tabelle-Samen'!J57,"-cultivation-set-slovenian.jpg")),
IF($C$1="Spanisch - ES",HYPERLINK(CONCATENATE("https://www.saflax.de/0-WVK-Retail/Bilder-Pictures/SAFLAX-",'Basis-Tabelle-Samen'!T57,"-",'Basis-Tabelle-Samen'!J57,"-cultivation-set-spanish.jpg")),
IF($C$1="Tschechisch - CZ",HYPERLINK(CONCATENATE("https://www.saflax.de/0-WVK-Retail/Bilder-Pictures/SAFLAX-",'Basis-Tabelle-Samen'!T57,"-",'Basis-Tabelle-Samen'!J57,"-cultivation-set-czech.jpg")),
IF($C$1="Türkisch - TR",HYPERLINK(CONCATENATE("https://www.saflax.de/0-WVK-Retail/Bilder-Pictures/SAFLAX-",'Basis-Tabelle-Samen'!T57,"-",'Basis-Tabelle-Samen'!J57,"-cultivation-set-turkish.jpg")),
IF($C$1="Ungarisch - HU",HYPERLINK(CONCATENATE("https://www.saflax.de/0-WVK-Retail/Bilder-Pictures/SAFLAX-",'Basis-Tabelle-Samen'!T57,"-",'Basis-Tabelle-Samen'!J57,"-cultivation-set-hungarian.jpg")),
" ACHTUNG")))))))))))))))))))))))))))))</f>
        <v>https://www.saflax.de/0-WVK-Retail/Bilder-Pictures/SAFLAX-32925-moringa-oleifera-cultivation-set-english.jpg</v>
      </c>
      <c r="AQ79" s="330" t="str">
        <f>IF(L79&lt;1,"",
IF($C$1="Bulgarisch - BG",HYPERLINK(CONCATENATE("https://www.saflax.de/0-WVK-Retail/Bilder-Pictures/SAFLAX-",'Basis-Tabelle-Samen'!W57,"-",'Basis-Tabelle-Samen'!J57,"-garden-in-the-bag-bulgarian.jpg")),
IF($C$1="Dänisch - DK",HYPERLINK(CONCATENATE("https://www.saflax.de/0-WVK-Retail/Bilder-Pictures/SAFLAX-",'Basis-Tabelle-Samen'!W57,"-",'Basis-Tabelle-Samen'!J57,"-garden-in-the-bag-danish.jpg")),
IF($C$1="Deutsch - DE",HYPERLINK(CONCATENATE("https://www.saflax.de/0-WVK-Retail/Bilder-Pictures/SAFLAX-",'Basis-Tabelle-Samen'!W57,"-",'Basis-Tabelle-Samen'!J57,"-garden-in-the-bag-german.jpg")),
IF($C$1="Englisch - UK",HYPERLINK(CONCATENATE("https://www.saflax.de/0-WVK-Retail/Bilder-Pictures/SAFLAX-",'Basis-Tabelle-Samen'!W57,"-",'Basis-Tabelle-Samen'!J57,"-garden-in-the-bag-english.jpg")),
IF($C$1="Estnisch - EE",HYPERLINK(CONCATENATE("https://www.saflax.de/0-WVK-Retail/Bilder-Pictures/SAFLAX-",'Basis-Tabelle-Samen'!W57,"-",'Basis-Tabelle-Samen'!J57,"-garden-in-the-bag-estonian.jpg")),
IF($C$1="Finnisch - FI",HYPERLINK(CONCATENATE("https://www.saflax.de/0-WVK-Retail/Bilder-Pictures/SAFLAX-",'Basis-Tabelle-Samen'!W57,"-",'Basis-Tabelle-Samen'!J57,"-garden-in-the-bag-finnish.jpg")),
IF($C$1="Französisch - FR",HYPERLINK(CONCATENATE("https://www.saflax.de/0-WVK-Retail/Bilder-Pictures/SAFLAX-",'Basis-Tabelle-Samen'!W57,"-",'Basis-Tabelle-Samen'!J57,"-garden-in-the-bag-french.jpg")),
IF($C$1="Griechisch - GR",HYPERLINK(CONCATENATE("https://www.saflax.de/0-WVK-Retail/Bilder-Pictures/SAFLAX-",'Basis-Tabelle-Samen'!W57,"-",'Basis-Tabelle-Samen'!J57,"-garden-in-the-bag-greek.jpg")),
IF($C$1="Irisch - IE",HYPERLINK(CONCATENATE("https://www.saflax.de/0-WVK-Retail/Bilder-Pictures/SAFLAX-",'Basis-Tabelle-Samen'!W57,"-",'Basis-Tabelle-Samen'!J57,"-garden-in-the-bag-irish.jpg")),
IF($C$1="Isländisch - IS",HYPERLINK(CONCATENATE("https://www.saflax.de/0-WVK-Retail/Bilder-Pictures/SAFLAX-",'Basis-Tabelle-Samen'!W57,"-",'Basis-Tabelle-Samen'!J57,"-garden-in-the-bag-icelandic.jpg")),
IF($C$1="Italienisch - IT",HYPERLINK(CONCATENATE("https://www.saflax.de/0-WVK-Retail/Bilder-Pictures/SAFLAX-",'Basis-Tabelle-Samen'!W57,"-",'Basis-Tabelle-Samen'!J57,"-garden-in-the-bag-italian.jpg")),
IF($C$1="Japanisch - JP",HYPERLINK(CONCATENATE("https://www.saflax.de/0-WVK-Retail/Bilder-Pictures/SAFLAX-",'Basis-Tabelle-Samen'!W57,"-",'Basis-Tabelle-Samen'!J57,"-garden-in-the-bag-japanese.jpg")),
IF($C$1="Kroatisch - HR",HYPERLINK(CONCATENATE("https://www.saflax.de/0-WVK-Retail/Bilder-Pictures/SAFLAX-",'Basis-Tabelle-Samen'!W57,"-",'Basis-Tabelle-Samen'!J57,"-garden-in-the-bag-croatian.jpg")),
IF($C$1="Lettisch - LV",HYPERLINK(CONCATENATE("https://www.saflax.de/0-WVK-Retail/Bilder-Pictures/SAFLAX-",'Basis-Tabelle-Samen'!W57,"-",'Basis-Tabelle-Samen'!J57,"-garden-in-the-bag-latvian.jpg")),
IF($C$1="Litauisch - LT",HYPERLINK(CONCATENATE("https://www.saflax.de/0-WVK-Retail/Bilder-Pictures/SAFLAX-",'Basis-Tabelle-Samen'!W57,"-",'Basis-Tabelle-Samen'!J57,"-garden-in-the-bag-lithuanian.jpg")),
IF($C$1="Maltesisch - MT",HYPERLINK(CONCATENATE("https://www.saflax.de/0-WVK-Retail/Bilder-Pictures/SAFLAX-",'Basis-Tabelle-Samen'!W57,"-",'Basis-Tabelle-Samen'!J57,"-garden-in-the-bag-maltese.jpg")),
IF($C$1="Niederländisch - NL",HYPERLINK(CONCATENATE("https://www.saflax.de/0-WVK-Retail/Bilder-Pictures/SAFLAX-",'Basis-Tabelle-Samen'!W57,"-",'Basis-Tabelle-Samen'!J57,"-garden-in-the-bag-dutch.jpg")),
IF($C$1="Norwegisch - NO",HYPERLINK(CONCATENATE("https://www.saflax.de/0-WVK-Retail/Bilder-Pictures/SAFLAX-",'Basis-Tabelle-Samen'!W57,"-",'Basis-Tabelle-Samen'!J57,"-garden-in-the-bag-nowegian.jpg")),
IF($C$1="Polnisch - PL",HYPERLINK(CONCATENATE("https://www.saflax.de/0-WVK-Retail/Bilder-Pictures/SAFLAX-",'Basis-Tabelle-Samen'!W57,"-",'Basis-Tabelle-Samen'!J57,"-garden-in-the-bag-polish.jpg")),
IF($C$1="Portugiesisch - PT",HYPERLINK(CONCATENATE("https://www.saflax.de/0-WVK-Retail/Bilder-Pictures/SAFLAX-",'Basis-Tabelle-Samen'!W57,"-",'Basis-Tabelle-Samen'!J57,"-garden-in-the-bag-portuguese.jpg")),
IF($C$1="Rumänisch - RO",HYPERLINK(CONCATENATE("https://www.saflax.de/0-WVK-Retail/Bilder-Pictures/SAFLAX-",'Basis-Tabelle-Samen'!W57,"-",'Basis-Tabelle-Samen'!J57,"-garden-in-the-bag-romanian.jpg")),
IF($C$1="Schwedisch - SE",HYPERLINK(CONCATENATE("https://www.saflax.de/0-WVK-Retail/Bilder-Pictures/SAFLAX-",'Basis-Tabelle-Samen'!W57,"-",'Basis-Tabelle-Samen'!J57,"-garden-in-the-bag-swedish.jpg")),
IF($C$1="Slowakisch - SK",HYPERLINK(CONCATENATE("https://www.saflax.de/0-WVK-Retail/Bilder-Pictures/SAFLAX-",'Basis-Tabelle-Samen'!W57,"-",'Basis-Tabelle-Samen'!J57,"-garden-in-the-bag-slovak.jpg")),
IF($C$1="Slowenisch - SI",HYPERLINK(CONCATENATE("https://www.saflax.de/0-WVK-Retail/Bilder-Pictures/SAFLAX-",'Basis-Tabelle-Samen'!W57,"-",'Basis-Tabelle-Samen'!J57,"-garden-in-the-bag-slovenian.jpg")),
IF($C$1="Spanisch - ES",HYPERLINK(CONCATENATE("https://www.saflax.de/0-WVK-Retail/Bilder-Pictures/SAFLAX-",'Basis-Tabelle-Samen'!W57,"-",'Basis-Tabelle-Samen'!J57,"-garden-in-the-bag-spanish.jpg")),
IF($C$1="Tschechisch - CZ",HYPERLINK(CONCATENATE("https://www.saflax.de/0-WVK-Retail/Bilder-Pictures/SAFLAX-",'Basis-Tabelle-Samen'!W57,"-",'Basis-Tabelle-Samen'!J57,"-garden-in-the-bag-czech.jpg")),
IF($C$1="Türkisch - TR",HYPERLINK(CONCATENATE("https://www.saflax.de/0-WVK-Retail/Bilder-Pictures/SAFLAX-",'Basis-Tabelle-Samen'!W57,"-",'Basis-Tabelle-Samen'!J57,"-garden-in-the-bag-turkish.jpg")),
IF($C$1="Ungarisch - HU",HYPERLINK(CONCATENATE("https://www.saflax.de/0-WVK-Retail/Bilder-Pictures/SAFLAX-",'Basis-Tabelle-Samen'!W57,"-",'Basis-Tabelle-Samen'!J57,"-garden-in-the-bag-hungarian.jpg")),
" ACHTUNG")))))))))))))))))))))))))))))</f>
        <v>https://www.saflax.de/0-WVK-Retail/Bilder-Pictures/SAFLAX-62925-moringa-oleifera-garden-in-the-bag-english.jpg</v>
      </c>
    </row>
    <row r="80" spans="1:43" ht="17.100000000000001" customHeight="1" x14ac:dyDescent="0.2">
      <c r="A80" s="318" t="str">
        <f>IF('Basis-Tabelle-Samen'!A82="","",IF($C$1="Deutsch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80" s="319" t="str">
        <f>'Basis-Tabelle-Samen'!I82</f>
        <v>Morus alba</v>
      </c>
      <c r="C80" s="316" t="str">
        <f>IF($C$1="Bulgarisch - BG",'Basis-Tabelle-Samen'!Z82,
IF($C$1="Dänisch - DK",'Basis-Tabelle-Samen'!AA82,
IF($C$1="Deutsch - DE",'Basis-Tabelle-Samen'!AB82,
IF($C$1="Englisch - UK",'Basis-Tabelle-Samen'!AC82,
IF($C$1="Estnisch - EE",'Basis-Tabelle-Samen'!AD82,
IF($C$1="Finnisch - FI",'Basis-Tabelle-Samen'!AE82,
IF($C$1="Französisch - FR",'Basis-Tabelle-Samen'!AF82,
IF($C$1="Griechisch - GR",'Basis-Tabelle-Samen'!AG82,
IF($C$1="Irisch - IE",'Basis-Tabelle-Samen'!AH82,
IF($C$1="Isländisch - IS",'Basis-Tabelle-Samen'!AI82,
IF($C$1="Italienisch - IT",'Basis-Tabelle-Samen'!AJ82,
IF($C$1="Japanisch - JP",'Basis-Tabelle-Samen'!AK82,
IF($C$1="Kroatisch - HR",'Basis-Tabelle-Samen'!AL82,
IF($C$1="Lettisch - LV",'Basis-Tabelle-Samen'!AM82,
IF($C$1="Litauisch - LT",'Basis-Tabelle-Samen'!AN82,
IF($C$1="Maltesisch - MT",'Basis-Tabelle-Samen'!AO82,
IF($C$1="Niederländisch - NL",'Basis-Tabelle-Samen'!AP82,
IF($C$1="Norwegisch - NO",'Basis-Tabelle-Samen'!AQ82,
IF($C$1="Polnisch - PL",'Basis-Tabelle-Samen'!AR82,
IF($C$1="Portugiesisch - PT",'Basis-Tabelle-Samen'!AS82,
IF($C$1="Rumänisch - RO",'Basis-Tabelle-Samen'!AT82,
IF($C$1="Schwedisch - SE",'Basis-Tabelle-Samen'!AU82,
IF($C$1="Slowakisch - SK",'Basis-Tabelle-Samen'!AV82,
IF($C$1="Slowenisch - SI",'Basis-Tabelle-Samen'!AW82,
IF($C$1="Spanisch - ES",'Basis-Tabelle-Samen'!AX82,
IF($C$1="Tschechisch - CZ",'Basis-Tabelle-Samen'!AY82,
IF($C$1="Türkisch - TR",'Basis-Tabelle-Samen'!AZ82,
IF($C$1="Ungarisch - HU",'Basis-Tabelle-Samen'!BA82,
" ACHTUNG"))))))))))))))))))))))))))))</f>
        <v>White Mulberry</v>
      </c>
      <c r="D80" s="320">
        <f>'Basis-Tabelle-Samen'!F82</f>
        <v>200</v>
      </c>
      <c r="E80" s="321" t="str">
        <f>'Basis-Tabelle-Samen'!H82</f>
        <v>7 %</v>
      </c>
      <c r="F80" s="322" t="str">
        <f>IF('Basis-Tabelle-Samen'!G82="","",'Basis-Tabelle-Samen'!G82)</f>
        <v>01</v>
      </c>
      <c r="G80" s="320">
        <f>'Basis-Tabelle-Samen'!C82</f>
        <v>13002</v>
      </c>
      <c r="H80" s="323">
        <f>'Basis-Tabelle-Samen'!D82</f>
        <v>4055473130026</v>
      </c>
      <c r="I80" s="324">
        <f>'Basis-Tabelle-Samen'!E82</f>
        <v>1.85</v>
      </c>
      <c r="J80" s="325">
        <f t="shared" si="1"/>
        <v>12</v>
      </c>
      <c r="K80" s="326">
        <f>'Basis-Tabelle-Samen'!K82</f>
        <v>73002</v>
      </c>
      <c r="L80" s="323">
        <f>'Basis-Tabelle-Samen'!L82</f>
        <v>4055473730028</v>
      </c>
      <c r="M80" s="324">
        <f>'Basis-Tabelle-Samen'!M82</f>
        <v>2.4500000000000002</v>
      </c>
      <c r="N80" s="326">
        <f>IF(K80&lt;1,"",'3'!$I$15)</f>
        <v>15</v>
      </c>
      <c r="O80" s="327">
        <f>IF(K80&lt;1,"",'3'!$J$11)</f>
        <v>90</v>
      </c>
      <c r="P80" s="326">
        <f>'Basis-Tabelle-Samen'!N82</f>
        <v>83002</v>
      </c>
      <c r="Q80" s="323">
        <f>'Basis-Tabelle-Samen'!O82</f>
        <v>4055473830025</v>
      </c>
      <c r="R80" s="328">
        <f>'Basis-Tabelle-Samen'!P82</f>
        <v>3.75</v>
      </c>
      <c r="S80" s="326">
        <f>IF(R80&lt;1,"",'3'!$M$15)</f>
        <v>18</v>
      </c>
      <c r="T80" s="327">
        <f>IF(R80&lt;1,"",'3'!$N$11)</f>
        <v>72</v>
      </c>
      <c r="U80" s="326">
        <f>'Basis-Tabelle-Samen'!Q82</f>
        <v>53002</v>
      </c>
      <c r="V80" s="323">
        <f>'Basis-Tabelle-Samen'!R82</f>
        <v>4055473530024</v>
      </c>
      <c r="W80" s="324">
        <f>'Basis-Tabelle-Samen'!S82</f>
        <v>4.95</v>
      </c>
      <c r="X80" s="326">
        <f>IF(U80&lt;1,"",'3'!$Q$15)</f>
        <v>6</v>
      </c>
      <c r="Y80" s="327">
        <f>IF(U80&lt;1,"",'3'!$R$11)</f>
        <v>24</v>
      </c>
      <c r="Z80" s="326">
        <f>'Basis-Tabelle-Samen'!T82</f>
        <v>33002</v>
      </c>
      <c r="AA80" s="323">
        <f>'Basis-Tabelle-Samen'!U82</f>
        <v>4055473330020</v>
      </c>
      <c r="AB80" s="324">
        <f>'Basis-Tabelle-Samen'!V82</f>
        <v>6.75</v>
      </c>
      <c r="AC80" s="326">
        <f>IF(Z80&lt;1,"",'3'!$U$15)</f>
        <v>6</v>
      </c>
      <c r="AD80" s="327">
        <f>IF(Z80&lt;1,"",'3'!$V$11)</f>
        <v>24</v>
      </c>
      <c r="AE80" s="326">
        <f>'Basis-Tabelle-Samen'!W82</f>
        <v>63002</v>
      </c>
      <c r="AF80" s="323">
        <f>'Basis-Tabelle-Samen'!X82</f>
        <v>4055473630021</v>
      </c>
      <c r="AG80" s="324">
        <f>'Basis-Tabelle-Samen'!Y82</f>
        <v>2.95</v>
      </c>
      <c r="AH80" s="326">
        <f>IF(AE80&lt;1,"",'3'!$Y$15)</f>
        <v>8</v>
      </c>
      <c r="AI80" s="327">
        <f>IF(AE80&lt;1,"",'3'!$Z$11)</f>
        <v>64</v>
      </c>
      <c r="AJ80" s="315"/>
      <c r="AK80" s="316" t="str">
        <f>IF(G80&lt;1,"",
IF($C$1="Bulgarisch - BG",HYPERLINK(CONCATENATE("https://www.saflax.de/0-WVK-Retail/Bilder-Pictures/SAFLAX-",'Basis-Tabelle-Samen'!C82,"-",'Basis-Tabelle-Samen'!J82,"-seed-package-front-cr-bulgarian.jpg")),
IF($C$1="Dänisch - DK",HYPERLINK(CONCATENATE("https://www.saflax.de/0-WVK-Retail/Bilder-Pictures/SAFLAX-",'Basis-Tabelle-Samen'!C82,"-",'Basis-Tabelle-Samen'!J82,"-seed-package-front-cr-danish.jpg")),
IF($C$1="Deutsch - DE",HYPERLINK(CONCATENATE("https://www.saflax.de/0-WVK-Retail/Bilder-Pictures/SAFLAX-",'Basis-Tabelle-Samen'!C82,"-",'Basis-Tabelle-Samen'!J82,"-seed-package-front-cr-german.jpg")),
IF($C$1="Englisch - UK",HYPERLINK(CONCATENATE("https://www.saflax.de/0-WVK-Retail/Bilder-Pictures/SAFLAX-",'Basis-Tabelle-Samen'!C82,"-",'Basis-Tabelle-Samen'!J82,"-seed-package-front-cr-english.jpg")),
IF($C$1="Estnisch - EE",HYPERLINK(CONCATENATE("https://www.saflax.de/0-WVK-Retail/Bilder-Pictures/SAFLAX-",'Basis-Tabelle-Samen'!C82,"-",'Basis-Tabelle-Samen'!J82,"-seed-package-front-cr-estonian.jpg")),
IF($C$1="Finnisch - FI",HYPERLINK(CONCATENATE("https://www.saflax.de/0-WVK-Retail/Bilder-Pictures/SAFLAX-",'Basis-Tabelle-Samen'!C82,"-",'Basis-Tabelle-Samen'!J82,"-seed-package-front-cr-finnish.jpg")),
IF($C$1="Französisch - FR",HYPERLINK(CONCATENATE("https://www.saflax.de/0-WVK-Retail/Bilder-Pictures/SAFLAX-",'Basis-Tabelle-Samen'!C82,"-",'Basis-Tabelle-Samen'!J82,"-seed-package-front-cr-french.jpg")),
IF($C$1="Griechisch - GR",HYPERLINK(CONCATENATE("https://www.saflax.de/0-WVK-Retail/Bilder-Pictures/SAFLAX-",'Basis-Tabelle-Samen'!C82,"-",'Basis-Tabelle-Samen'!J82,"-seed-package-front-cr-greek.jpg")),
IF($C$1="Irisch - IE",HYPERLINK(CONCATENATE("https://www.saflax.de/0-WVK-Retail/Bilder-Pictures/SAFLAX-",'Basis-Tabelle-Samen'!C82,"-",'Basis-Tabelle-Samen'!J82,"-seed-package-front-cr-irish.jpg")),
IF($C$1="Isländisch - IS",HYPERLINK(CONCATENATE("https://www.saflax.de/0-WVK-Retail/Bilder-Pictures/SAFLAX-",'Basis-Tabelle-Samen'!C82,"-",'Basis-Tabelle-Samen'!J82,"-seed-package-front-cr-icelandic.jpg")),
IF($C$1="Italienisch - IT",HYPERLINK(CONCATENATE("https://www.saflax.de/0-WVK-Retail/Bilder-Pictures/SAFLAX-",'Basis-Tabelle-Samen'!C82,"-",'Basis-Tabelle-Samen'!J82,"-seed-package-front-cr-italian.jpg")),
IF($C$1="Japanisch - JP",HYPERLINK(CONCATENATE("https://www.saflax.de/0-WVK-Retail/Bilder-Pictures/SAFLAX-",'Basis-Tabelle-Samen'!C82,"-",'Basis-Tabelle-Samen'!J82,"-seed-package-front-cr-japanese.jpg")),
IF($C$1="Kroatisch - HR",HYPERLINK(CONCATENATE("https://www.saflax.de/0-WVK-Retail/Bilder-Pictures/SAFLAX-",'Basis-Tabelle-Samen'!C82,"-",'Basis-Tabelle-Samen'!J82,"-seed-package-front-cr-croatian.jpg")),
IF($C$1="Lettisch - LV",HYPERLINK(CONCATENATE("https://www.saflax.de/0-WVK-Retail/Bilder-Pictures/SAFLAX-",'Basis-Tabelle-Samen'!C82,"-",'Basis-Tabelle-Samen'!J82,"-seed-package-front-cr-latvian.jpg")),
IF($C$1="Litauisch - LT",HYPERLINK(CONCATENATE("https://www.saflax.de/0-WVK-Retail/Bilder-Pictures/SAFLAX-",'Basis-Tabelle-Samen'!C82,"-",'Basis-Tabelle-Samen'!J82,"-seed-package-front-cr-lithuanian.jpg")),
IF($C$1="Maltesisch - MT",HYPERLINK(CONCATENATE("https://www.saflax.de/0-WVK-Retail/Bilder-Pictures/SAFLAX-",'Basis-Tabelle-Samen'!C82,"-",'Basis-Tabelle-Samen'!J82,"-seed-package-front-cr-maltese.jpg")),
IF($C$1="Niederländisch - NL",HYPERLINK(CONCATENATE("https://www.saflax.de/0-WVK-Retail/Bilder-Pictures/SAFLAX-",'Basis-Tabelle-Samen'!C82,"-",'Basis-Tabelle-Samen'!J82,"-seed-package-front-cr-dutch.jpg")),
IF($C$1="Norwegisch - NO",HYPERLINK(CONCATENATE("https://www.saflax.de/0-WVK-Retail/Bilder-Pictures/SAFLAX-",'Basis-Tabelle-Samen'!C82,"-",'Basis-Tabelle-Samen'!J82,"-seed-package-front-cr-nowegian.jpg")),
IF($C$1="Polnisch - PL",HYPERLINK(CONCATENATE("https://www.saflax.de/0-WVK-Retail/Bilder-Pictures/SAFLAX-",'Basis-Tabelle-Samen'!C82,"-",'Basis-Tabelle-Samen'!J82,"-seed-package-front-cr-polish.jpg")),
IF($C$1="Portugiesisch - PT",HYPERLINK(CONCATENATE("https://www.saflax.de/0-WVK-Retail/Bilder-Pictures/SAFLAX-",'Basis-Tabelle-Samen'!C82,"-",'Basis-Tabelle-Samen'!J82,"-seed-package-front-cr-portuguese.jpg")),
IF($C$1="Rumänisch - RO",HYPERLINK(CONCATENATE("https://www.saflax.de/0-WVK-Retail/Bilder-Pictures/SAFLAX-",'Basis-Tabelle-Samen'!C82,"-",'Basis-Tabelle-Samen'!J82,"-seed-package-front-cr-romanian.jpg")),
IF($C$1="Schwedisch - SE",HYPERLINK(CONCATENATE("https://www.saflax.de/0-WVK-Retail/Bilder-Pictures/SAFLAX-",'Basis-Tabelle-Samen'!C82,"-",'Basis-Tabelle-Samen'!J82,"-seed-package-front-cr-swedish.jpg")),
IF($C$1="Slowakisch - SK",HYPERLINK(CONCATENATE("https://www.saflax.de/0-WVK-Retail/Bilder-Pictures/SAFLAX-",'Basis-Tabelle-Samen'!C82,"-",'Basis-Tabelle-Samen'!J82,"-seed-package-front-cr-slovak.jpg")),
IF($C$1="Slowenisch - SI",HYPERLINK(CONCATENATE("https://www.saflax.de/0-WVK-Retail/Bilder-Pictures/SAFLAX-",'Basis-Tabelle-Samen'!C82,"-",'Basis-Tabelle-Samen'!J82,"-seed-package-front-cr-slovenian.jpg")),
IF($C$1="Spanisch - ES",HYPERLINK(CONCATENATE("https://www.saflax.de/0-WVK-Retail/Bilder-Pictures/SAFLAX-",'Basis-Tabelle-Samen'!C82,"-",'Basis-Tabelle-Samen'!J82,"-seed-package-front-cr-spanish.jpg")),
IF($C$1="Tschechisch - CZ",HYPERLINK(CONCATENATE("https://www.saflax.de/0-WVK-Retail/Bilder-Pictures/SAFLAX-",'Basis-Tabelle-Samen'!C82,"-",'Basis-Tabelle-Samen'!J82,"-seed-package-front-cr-czech.jpg")),
IF($C$1="Türkisch - TR",HYPERLINK(CONCATENATE("https://www.saflax.de/0-WVK-Retail/Bilder-Pictures/SAFLAX-",'Basis-Tabelle-Samen'!C82,"-",'Basis-Tabelle-Samen'!J82,"-seed-package-front-cr-turkish.jpg")),
IF($C$1="Ungarisch - HU",HYPERLINK(CONCATENATE("https://www.saflax.de/0-WVK-Retail/Bilder-Pictures/SAFLAX-",'Basis-Tabelle-Samen'!C82,"-",'Basis-Tabelle-Samen'!J82,"-seed-package-front-cr-hungarian.jpg")),
" ACHTUNG")))))))))))))))))))))))))))))</f>
        <v>https://www.saflax.de/0-WVK-Retail/Bilder-Pictures/SAFLAX-13002-morus-alba-seed-package-front-cr-english.jpg</v>
      </c>
      <c r="AL80" s="330" t="str">
        <f>IF(G80&lt;1,"",
IF($C$1="Bulgarisch - BG",HYPERLINK(CONCATENATE("https://www.saflax.de/0-WVK-Retail/Bilder-Pictures/SAFLAX-",'Basis-Tabelle-Samen'!C82,"-",'Basis-Tabelle-Samen'!J82,"-seed-package-back-cr-bulgarian.jpg")),
IF($C$1="Dänisch - DK",HYPERLINK(CONCATENATE("https://www.saflax.de/0-WVK-Retail/Bilder-Pictures/SAFLAX-",'Basis-Tabelle-Samen'!C82,"-",'Basis-Tabelle-Samen'!J82,"-seed-package-back-cr-danish.jpg")),
IF($C$1="Deutsch - DE",HYPERLINK(CONCATENATE("https://www.saflax.de/0-WVK-Retail/Bilder-Pictures/SAFLAX-",'Basis-Tabelle-Samen'!C82,"-",'Basis-Tabelle-Samen'!J82,"-seed-package-back-cr-german.jpg")),
IF($C$1="Englisch - UK",HYPERLINK(CONCATENATE("https://www.saflax.de/0-WVK-Retail/Bilder-Pictures/SAFLAX-",'Basis-Tabelle-Samen'!C82,"-",'Basis-Tabelle-Samen'!J82,"-seed-package-back-cr-english.jpg")),
IF($C$1="Estnisch - EE",HYPERLINK(CONCATENATE("https://www.saflax.de/0-WVK-Retail/Bilder-Pictures/SAFLAX-",'Basis-Tabelle-Samen'!C82,"-",'Basis-Tabelle-Samen'!J82,"-seed-package-back-cr-estonian.jpg")),
IF($C$1="Finnisch - FI",HYPERLINK(CONCATENATE("https://www.saflax.de/0-WVK-Retail/Bilder-Pictures/SAFLAX-",'Basis-Tabelle-Samen'!C82,"-",'Basis-Tabelle-Samen'!J82,"-seed-package-back-cr-finnish.jpg")),
IF($C$1="Französisch - FR",HYPERLINK(CONCATENATE("https://www.saflax.de/0-WVK-Retail/Bilder-Pictures/SAFLAX-",'Basis-Tabelle-Samen'!C82,"-",'Basis-Tabelle-Samen'!J82,"-seed-package-back-cr-french.jpg")),
IF($C$1="Griechisch - GR",HYPERLINK(CONCATENATE("https://www.saflax.de/0-WVK-Retail/Bilder-Pictures/SAFLAX-",'Basis-Tabelle-Samen'!C82,"-",'Basis-Tabelle-Samen'!J82,"-seed-package-back-cr-greek.jpg")),
IF($C$1="Irisch - IE",HYPERLINK(CONCATENATE("https://www.saflax.de/0-WVK-Retail/Bilder-Pictures/SAFLAX-",'Basis-Tabelle-Samen'!C82,"-",'Basis-Tabelle-Samen'!J82,"-seed-package-back-cr-irish.jpg")),
IF($C$1="Isländisch - IS",HYPERLINK(CONCATENATE("https://www.saflax.de/0-WVK-Retail/Bilder-Pictures/SAFLAX-",'Basis-Tabelle-Samen'!C82,"-",'Basis-Tabelle-Samen'!J82,"-seed-package-back-cr-icelandic.jpg")),
IF($C$1="Italienisch - IT",HYPERLINK(CONCATENATE("https://www.saflax.de/0-WVK-Retail/Bilder-Pictures/SAFLAX-",'Basis-Tabelle-Samen'!C82,"-",'Basis-Tabelle-Samen'!J82,"-seed-package-back-cr-italian.jpg")),
IF($C$1="Japanisch - JP",HYPERLINK(CONCATENATE("https://www.saflax.de/0-WVK-Retail/Bilder-Pictures/SAFLAX-",'Basis-Tabelle-Samen'!C82,"-",'Basis-Tabelle-Samen'!J82,"-seed-package-back-cr-japanese.jpg")),
IF($C$1="Kroatisch - HR",HYPERLINK(CONCATENATE("https://www.saflax.de/0-WVK-Retail/Bilder-Pictures/SAFLAX-",'Basis-Tabelle-Samen'!C82,"-",'Basis-Tabelle-Samen'!J82,"-seed-package-back-cr-croatian.jpg")),
IF($C$1="Lettisch - LV",HYPERLINK(CONCATENATE("https://www.saflax.de/0-WVK-Retail/Bilder-Pictures/SAFLAX-",'Basis-Tabelle-Samen'!C82,"-",'Basis-Tabelle-Samen'!J82,"-seed-package-back-cr-latvian.jpg")),
IF($C$1="Litauisch - LT",HYPERLINK(CONCATENATE("https://www.saflax.de/0-WVK-Retail/Bilder-Pictures/SAFLAX-",'Basis-Tabelle-Samen'!C82,"-",'Basis-Tabelle-Samen'!J82,"-seed-package-back-cr-lithuanian.jpg")),
IF($C$1="Maltesisch - MT",HYPERLINK(CONCATENATE("https://www.saflax.de/0-WVK-Retail/Bilder-Pictures/SAFLAX-",'Basis-Tabelle-Samen'!C82,"-",'Basis-Tabelle-Samen'!J82,"-seed-package-back-cr-maltese.jpg")),
IF($C$1="Niederländisch - NL",HYPERLINK(CONCATENATE("https://www.saflax.de/0-WVK-Retail/Bilder-Pictures/SAFLAX-",'Basis-Tabelle-Samen'!C82,"-",'Basis-Tabelle-Samen'!J82,"-seed-package-back-cr-dutch.jpg")),
IF($C$1="Norwegisch - NO",HYPERLINK(CONCATENATE("https://www.saflax.de/0-WVK-Retail/Bilder-Pictures/SAFLAX-",'Basis-Tabelle-Samen'!C82,"-",'Basis-Tabelle-Samen'!J82,"-seed-package-back-cr-nowegian.jpg")),
IF($C$1="Polnisch - PL",HYPERLINK(CONCATENATE("https://www.saflax.de/0-WVK-Retail/Bilder-Pictures/SAFLAX-",'Basis-Tabelle-Samen'!C82,"-",'Basis-Tabelle-Samen'!J82,"-seed-package-back-cr-polish.jpg")),
IF($C$1="Portugiesisch - PT",HYPERLINK(CONCATENATE("https://www.saflax.de/0-WVK-Retail/Bilder-Pictures/SAFLAX-",'Basis-Tabelle-Samen'!C82,"-",'Basis-Tabelle-Samen'!J82,"-seed-package-back-cr-portuguese.jpg")),
IF($C$1="Rumänisch - RO",HYPERLINK(CONCATENATE("https://www.saflax.de/0-WVK-Retail/Bilder-Pictures/SAFLAX-",'Basis-Tabelle-Samen'!C82,"-",'Basis-Tabelle-Samen'!J82,"-seed-package-back-cr-romanian.jpg")),
IF($C$1="Schwedisch - SE",HYPERLINK(CONCATENATE("https://www.saflax.de/0-WVK-Retail/Bilder-Pictures/SAFLAX-",'Basis-Tabelle-Samen'!C82,"-",'Basis-Tabelle-Samen'!J82,"-seed-package-back-cr-swedish.jpg")),
IF($C$1="Slowakisch - SK",HYPERLINK(CONCATENATE("https://www.saflax.de/0-WVK-Retail/Bilder-Pictures/SAFLAX-",'Basis-Tabelle-Samen'!C82,"-",'Basis-Tabelle-Samen'!J82,"-seed-package-back-cr-slovak.jpg")),
IF($C$1="Slowenisch - SI",HYPERLINK(CONCATENATE("https://www.saflax.de/0-WVK-Retail/Bilder-Pictures/SAFLAX-",'Basis-Tabelle-Samen'!C82,"-",'Basis-Tabelle-Samen'!J82,"-seed-package-back-cr-slovenian.jpg")),
IF($C$1="Spanisch - ES",HYPERLINK(CONCATENATE("https://www.saflax.de/0-WVK-Retail/Bilder-Pictures/SAFLAX-",'Basis-Tabelle-Samen'!C82,"-",'Basis-Tabelle-Samen'!J82,"-seed-package-back-cr-spanish.jpg")),
IF($C$1="Tschechisch - CZ",HYPERLINK(CONCATENATE("https://www.saflax.de/0-WVK-Retail/Bilder-Pictures/SAFLAX-",'Basis-Tabelle-Samen'!C82,"-",'Basis-Tabelle-Samen'!J82,"-seed-package-back-cr-czech.jpg")),
IF($C$1="Türkisch - TR",HYPERLINK(CONCATENATE("https://www.saflax.de/0-WVK-Retail/Bilder-Pictures/SAFLAX-",'Basis-Tabelle-Samen'!C82,"-",'Basis-Tabelle-Samen'!J82,"-seed-package-back-cr-turkish.jpg")),
IF($C$1="Ungarisch - HU",HYPERLINK(CONCATENATE("https://www.saflax.de/0-WVK-Retail/Bilder-Pictures/SAFLAX-",'Basis-Tabelle-Samen'!C82,"-",'Basis-Tabelle-Samen'!J82,"-seed-package-back-cr-hungarian.jpg")),
" ACHTUNG")))))))))))))))))))))))))))))</f>
        <v>https://www.saflax.de/0-WVK-Retail/Bilder-Pictures/SAFLAX-13002-morus-alba-seed-package-back-cr-english.jpg</v>
      </c>
      <c r="AM80" s="330" t="str">
        <f>IF(H80&lt;1,"",
IF($C$1="Bulgarisch - BG",HYPERLINK(CONCATENATE("https://www.saflax.de/0-WVK-Retail/Bilder-Pictures/SAFLAX-",'Basis-Tabelle-Samen'!K82,"-",'Basis-Tabelle-Samen'!J82,"-garden-to-go-mini-bulgarian.jpg")),
IF($C$1="Dänisch - DK",HYPERLINK(CONCATENATE("https://www.saflax.de/0-WVK-Retail/Bilder-Pictures/SAFLAX-",'Basis-Tabelle-Samen'!K82,"-",'Basis-Tabelle-Samen'!J82,"-garden-to-go-mini-danish.jpg")),
IF($C$1="Deutsch - DE",HYPERLINK(CONCATENATE("https://www.saflax.de/0-WVK-Retail/Bilder-Pictures/SAFLAX-",'Basis-Tabelle-Samen'!K82,"-",'Basis-Tabelle-Samen'!J82,"-garden-to-go-mini-german.jpg")),
IF($C$1="Englisch - UK",HYPERLINK(CONCATENATE("https://www.saflax.de/0-WVK-Retail/Bilder-Pictures/SAFLAX-",'Basis-Tabelle-Samen'!K82,"-",'Basis-Tabelle-Samen'!J82,"-garden-to-go-mini-english.jpg")),
IF($C$1="Estnisch - EE",HYPERLINK(CONCATENATE("https://www.saflax.de/0-WVK-Retail/Bilder-Pictures/SAFLAX-",'Basis-Tabelle-Samen'!K82,"-",'Basis-Tabelle-Samen'!J82,"-garden-to-go-mini-estonian.jpg")),
IF($C$1="Finnisch - FI",HYPERLINK(CONCATENATE("https://www.saflax.de/0-WVK-Retail/Bilder-Pictures/SAFLAX-",'Basis-Tabelle-Samen'!K82,"-",'Basis-Tabelle-Samen'!J82,"-garden-to-go-mini-finnish.jpg")),
IF($C$1="Französisch - FR",HYPERLINK(CONCATENATE("https://www.saflax.de/0-WVK-Retail/Bilder-Pictures/SAFLAX-",'Basis-Tabelle-Samen'!K82,"-",'Basis-Tabelle-Samen'!J82,"-garden-to-go-mini-french.jpg")),
IF($C$1="Griechisch - GR",HYPERLINK(CONCATENATE("https://www.saflax.de/0-WVK-Retail/Bilder-Pictures/SAFLAX-",'Basis-Tabelle-Samen'!K82,"-",'Basis-Tabelle-Samen'!J82,"-garden-to-go-mini-greek.jpg")),
IF($C$1="Irisch - IE",HYPERLINK(CONCATENATE("https://www.saflax.de/0-WVK-Retail/Bilder-Pictures/SAFLAX-",'Basis-Tabelle-Samen'!K82,"-",'Basis-Tabelle-Samen'!J82,"-garden-to-go-mini-irish.jpg")),
IF($C$1="Isländisch - IS",HYPERLINK(CONCATENATE("https://www.saflax.de/0-WVK-Retail/Bilder-Pictures/SAFLAX-",'Basis-Tabelle-Samen'!K82,"-",'Basis-Tabelle-Samen'!J82,"-garden-to-go-mini-icelandic.jpg")),
IF($C$1="Italienisch - IT",HYPERLINK(CONCATENATE("https://www.saflax.de/0-WVK-Retail/Bilder-Pictures/SAFLAX-",'Basis-Tabelle-Samen'!K82,"-",'Basis-Tabelle-Samen'!J82,"-garden-to-go-mini-italian.jpg")),
IF($C$1="Japanisch - JP",HYPERLINK(CONCATENATE("https://www.saflax.de/0-WVK-Retail/Bilder-Pictures/SAFLAX-",'Basis-Tabelle-Samen'!K82,"-",'Basis-Tabelle-Samen'!J82,"-garden-to-go-mini-japanese.jpg")),
IF($C$1="Kroatisch - HR",HYPERLINK(CONCATENATE("https://www.saflax.de/0-WVK-Retail/Bilder-Pictures/SAFLAX-",'Basis-Tabelle-Samen'!K82,"-",'Basis-Tabelle-Samen'!J82,"-garden-to-go-mini-croatian.jpg")),
IF($C$1="Lettisch - LV",HYPERLINK(CONCATENATE("https://www.saflax.de/0-WVK-Retail/Bilder-Pictures/SAFLAX-",'Basis-Tabelle-Samen'!K82,"-",'Basis-Tabelle-Samen'!J82,"-garden-to-go-mini-latvian.jpg")),
IF($C$1="Litauisch - LT",HYPERLINK(CONCATENATE("https://www.saflax.de/0-WVK-Retail/Bilder-Pictures/SAFLAX-",'Basis-Tabelle-Samen'!K82,"-",'Basis-Tabelle-Samen'!J82,"-garden-to-go-mini-lithuanian.jpg")),
IF($C$1="Maltesisch - MT",HYPERLINK(CONCATENATE("https://www.saflax.de/0-WVK-Retail/Bilder-Pictures/SAFLAX-",'Basis-Tabelle-Samen'!K82,"-",'Basis-Tabelle-Samen'!J82,"-garden-to-go-mini-maltese.jpg")),
IF($C$1="Niederländisch - NL",HYPERLINK(CONCATENATE("https://www.saflax.de/0-WVK-Retail/Bilder-Pictures/SAFLAX-",'Basis-Tabelle-Samen'!K82,"-",'Basis-Tabelle-Samen'!J82,"-garden-to-go-mini-dutch.jpg")),
IF($C$1="Norwegisch - NO",HYPERLINK(CONCATENATE("https://www.saflax.de/0-WVK-Retail/Bilder-Pictures/SAFLAX-",'Basis-Tabelle-Samen'!K82,"-",'Basis-Tabelle-Samen'!J82,"-garden-to-go-mini-nowegian.jpg")),
IF($C$1="Polnisch - PL",HYPERLINK(CONCATENATE("https://www.saflax.de/0-WVK-Retail/Bilder-Pictures/SAFLAX-",'Basis-Tabelle-Samen'!K82,"-",'Basis-Tabelle-Samen'!J82,"-garden-to-go-mini-polish.jpg")),
IF($C$1="Portugiesisch - PT",HYPERLINK(CONCATENATE("https://www.saflax.de/0-WVK-Retail/Bilder-Pictures/SAFLAX-",'Basis-Tabelle-Samen'!K82,"-",'Basis-Tabelle-Samen'!J82,"-garden-to-go-mini-portuguese.jpg")),
IF($C$1="Rumänisch - RO",HYPERLINK(CONCATENATE("https://www.saflax.de/0-WVK-Retail/Bilder-Pictures/SAFLAX-",'Basis-Tabelle-Samen'!K82,"-",'Basis-Tabelle-Samen'!J82,"-garden-to-go-mini-romanian.jpg")),
IF($C$1="Schwedisch - SE",HYPERLINK(CONCATENATE("https://www.saflax.de/0-WVK-Retail/Bilder-Pictures/SAFLAX-",'Basis-Tabelle-Samen'!K82,"-",'Basis-Tabelle-Samen'!J82,"-garden-to-go-mini-swedish.jpg")),
IF($C$1="Slowakisch - SK",HYPERLINK(CONCATENATE("https://www.saflax.de/0-WVK-Retail/Bilder-Pictures/SAFLAX-",'Basis-Tabelle-Samen'!K82,"-",'Basis-Tabelle-Samen'!J82,"-garden-to-go-mini-slovak.jpg")),
IF($C$1="Slowenisch - SI",HYPERLINK(CONCATENATE("https://www.saflax.de/0-WVK-Retail/Bilder-Pictures/SAFLAX-",'Basis-Tabelle-Samen'!K82,"-",'Basis-Tabelle-Samen'!J82,"-garden-to-go-mini-slovenian.jpg")),
IF($C$1="Spanisch - ES",HYPERLINK(CONCATENATE("https://www.saflax.de/0-WVK-Retail/Bilder-Pictures/SAFLAX-",'Basis-Tabelle-Samen'!K82,"-",'Basis-Tabelle-Samen'!J82,"-garden-to-go-mini-spanish.jpg")),
IF($C$1="Tschechisch - CZ",HYPERLINK(CONCATENATE("https://www.saflax.de/0-WVK-Retail/Bilder-Pictures/SAFLAX-",'Basis-Tabelle-Samen'!K82,"-",'Basis-Tabelle-Samen'!J82,"-garden-to-go-mini-czech.jpg")),
IF($C$1="Türkisch - TR",HYPERLINK(CONCATENATE("https://www.saflax.de/0-WVK-Retail/Bilder-Pictures/SAFLAX-",'Basis-Tabelle-Samen'!K82,"-",'Basis-Tabelle-Samen'!J82,"-garden-to-go-mini-turkish.jpg")),
IF($C$1="Ungarisch - HU",HYPERLINK(CONCATENATE("https://www.saflax.de/0-WVK-Retail/Bilder-Pictures/SAFLAX-",'Basis-Tabelle-Samen'!K82,"-",'Basis-Tabelle-Samen'!J82,"-garden-to-go-mini-hungarian.jpg")),
" ACHTUNG")))))))))))))))))))))))))))))</f>
        <v>https://www.saflax.de/0-WVK-Retail/Bilder-Pictures/SAFLAX-73002-morus-alba-garden-to-go-mini-english.jpg</v>
      </c>
      <c r="AN80" s="330" t="str">
        <f>IF(I80&lt;1,"",
IF($C$1="Bulgarisch - BG",HYPERLINK(CONCATENATE("https://www.saflax.de/0-WVK-Retail/Bilder-Pictures/SAFLAX-",'Basis-Tabelle-Samen'!N82,"-",'Basis-Tabelle-Samen'!J82,"-garden-to-go-lite-bulgarian.jpg")),
IF($C$1="Dänisch - DK",HYPERLINK(CONCATENATE("https://www.saflax.de/0-WVK-Retail/Bilder-Pictures/SAFLAX-",'Basis-Tabelle-Samen'!N82,"-",'Basis-Tabelle-Samen'!J82,"-garden-to-go-lite-danish.jpg")),
IF($C$1="Deutsch - DE",HYPERLINK(CONCATENATE("https://www.saflax.de/0-WVK-Retail/Bilder-Pictures/SAFLAX-",'Basis-Tabelle-Samen'!N82,"-",'Basis-Tabelle-Samen'!J82,"-garden-to-go-lite-german.jpg")),
IF($C$1="Englisch - UK",HYPERLINK(CONCATENATE("https://www.saflax.de/0-WVK-Retail/Bilder-Pictures/SAFLAX-",'Basis-Tabelle-Samen'!N82,"-",'Basis-Tabelle-Samen'!J82,"-garden-to-go-lite-english.jpg")),
IF($C$1="Estnisch - EE",HYPERLINK(CONCATENATE("https://www.saflax.de/0-WVK-Retail/Bilder-Pictures/SAFLAX-",'Basis-Tabelle-Samen'!N82,"-",'Basis-Tabelle-Samen'!J82,"-garden-to-go-lite-estonian.jpg")),
IF($C$1="Finnisch - FI",HYPERLINK(CONCATENATE("https://www.saflax.de/0-WVK-Retail/Bilder-Pictures/SAFLAX-",'Basis-Tabelle-Samen'!N82,"-",'Basis-Tabelle-Samen'!J82,"-garden-to-go-lite-finnish.jpg")),
IF($C$1="Französisch - FR",HYPERLINK(CONCATENATE("https://www.saflax.de/0-WVK-Retail/Bilder-Pictures/SAFLAX-",'Basis-Tabelle-Samen'!N82,"-",'Basis-Tabelle-Samen'!J82,"-garden-to-go-lite-french.jpg")),
IF($C$1="Griechisch - GR",HYPERLINK(CONCATENATE("https://www.saflax.de/0-WVK-Retail/Bilder-Pictures/SAFLAX-",'Basis-Tabelle-Samen'!N82,"-",'Basis-Tabelle-Samen'!J82,"-garden-to-go-lite-greek.jpg")),
IF($C$1="Irisch - IE",HYPERLINK(CONCATENATE("https://www.saflax.de/0-WVK-Retail/Bilder-Pictures/SAFLAX-",'Basis-Tabelle-Samen'!N82,"-",'Basis-Tabelle-Samen'!J82,"-garden-to-go-lite-irish.jpg")),
IF($C$1="Isländisch - IS",HYPERLINK(CONCATENATE("https://www.saflax.de/0-WVK-Retail/Bilder-Pictures/SAFLAX-",'Basis-Tabelle-Samen'!N82,"-",'Basis-Tabelle-Samen'!J82,"-garden-to-go-lite-icelandic.jpg")),
IF($C$1="Italienisch - IT",HYPERLINK(CONCATENATE("https://www.saflax.de/0-WVK-Retail/Bilder-Pictures/SAFLAX-",'Basis-Tabelle-Samen'!N82,"-",'Basis-Tabelle-Samen'!J82,"-garden-to-go-lite-italian.jpg")),
IF($C$1="Japanisch - JP",HYPERLINK(CONCATENATE("https://www.saflax.de/0-WVK-Retail/Bilder-Pictures/SAFLAX-",'Basis-Tabelle-Samen'!N82,"-",'Basis-Tabelle-Samen'!J82,"-garden-to-go-lite-japanese.jpg")),
IF($C$1="Kroatisch - HR",HYPERLINK(CONCATENATE("https://www.saflax.de/0-WVK-Retail/Bilder-Pictures/SAFLAX-",'Basis-Tabelle-Samen'!N82,"-",'Basis-Tabelle-Samen'!J82,"-garden-to-go-lite-croatian.jpg")),
IF($C$1="Lettisch - LV",HYPERLINK(CONCATENATE("https://www.saflax.de/0-WVK-Retail/Bilder-Pictures/SAFLAX-",'Basis-Tabelle-Samen'!N82,"-",'Basis-Tabelle-Samen'!J82,"-garden-to-go-lite-latvian.jpg")),
IF($C$1="Litauisch - LT",HYPERLINK(CONCATENATE("https://www.saflax.de/0-WVK-Retail/Bilder-Pictures/SAFLAX-",'Basis-Tabelle-Samen'!N82,"-",'Basis-Tabelle-Samen'!J82,"-garden-to-go-lite-lithuanian.jpg")),
IF($C$1="Maltesisch - MT",HYPERLINK(CONCATENATE("https://www.saflax.de/0-WVK-Retail/Bilder-Pictures/SAFLAX-",'Basis-Tabelle-Samen'!N82,"-",'Basis-Tabelle-Samen'!J82,"-garden-to-go-lite-maltese.jpg")),
IF($C$1="Niederländisch - NL",HYPERLINK(CONCATENATE("https://www.saflax.de/0-WVK-Retail/Bilder-Pictures/SAFLAX-",'Basis-Tabelle-Samen'!N82,"-",'Basis-Tabelle-Samen'!J82,"-garden-to-go-lite-dutch.jpg")),
IF($C$1="Norwegisch - NO",HYPERLINK(CONCATENATE("https://www.saflax.de/0-WVK-Retail/Bilder-Pictures/SAFLAX-",'Basis-Tabelle-Samen'!N82,"-",'Basis-Tabelle-Samen'!J82,"-garden-to-go-lite-nowegian.jpg")),
IF($C$1="Polnisch - PL",HYPERLINK(CONCATENATE("https://www.saflax.de/0-WVK-Retail/Bilder-Pictures/SAFLAX-",'Basis-Tabelle-Samen'!N82,"-",'Basis-Tabelle-Samen'!J82,"-garden-to-go-lite-polish.jpg")),
IF($C$1="Portugiesisch - PT",HYPERLINK(CONCATENATE("https://www.saflax.de/0-WVK-Retail/Bilder-Pictures/SAFLAX-",'Basis-Tabelle-Samen'!N82,"-",'Basis-Tabelle-Samen'!J82,"-garden-to-go-lite-portuguese.jpg")),
IF($C$1="Rumänisch - RO",HYPERLINK(CONCATENATE("https://www.saflax.de/0-WVK-Retail/Bilder-Pictures/SAFLAX-",'Basis-Tabelle-Samen'!N82,"-",'Basis-Tabelle-Samen'!J82,"-garden-to-go-lite-romanian.jpg")),
IF($C$1="Schwedisch - SE",HYPERLINK(CONCATENATE("https://www.saflax.de/0-WVK-Retail/Bilder-Pictures/SAFLAX-",'Basis-Tabelle-Samen'!N82,"-",'Basis-Tabelle-Samen'!J82,"-garden-to-go-lite-swedish.jpg")),
IF($C$1="Slowakisch - SK",HYPERLINK(CONCATENATE("https://www.saflax.de/0-WVK-Retail/Bilder-Pictures/SAFLAX-",'Basis-Tabelle-Samen'!N82,"-",'Basis-Tabelle-Samen'!J82,"-garden-to-go-lite-slovak.jpg")),
IF($C$1="Slowenisch - SI",HYPERLINK(CONCATENATE("https://www.saflax.de/0-WVK-Retail/Bilder-Pictures/SAFLAX-",'Basis-Tabelle-Samen'!N82,"-",'Basis-Tabelle-Samen'!J82,"-garden-to-go-lite-slovenian.jpg")),
IF($C$1="Spanisch - ES",HYPERLINK(CONCATENATE("https://www.saflax.de/0-WVK-Retail/Bilder-Pictures/SAFLAX-",'Basis-Tabelle-Samen'!N82,"-",'Basis-Tabelle-Samen'!J82,"-garden-to-go-lite-spanish.jpg")),
IF($C$1="Tschechisch - CZ",HYPERLINK(CONCATENATE("https://www.saflax.de/0-WVK-Retail/Bilder-Pictures/SAFLAX-",'Basis-Tabelle-Samen'!N82,"-",'Basis-Tabelle-Samen'!J82,"-garden-to-go-lite-czech.jpg")),
IF($C$1="Türkisch - TR",HYPERLINK(CONCATENATE("https://www.saflax.de/0-WVK-Retail/Bilder-Pictures/SAFLAX-",'Basis-Tabelle-Samen'!N82,"-",'Basis-Tabelle-Samen'!J82,"-garden-to-go-lite-turkish.jpg")),
IF($C$1="Ungarisch - HU",HYPERLINK(CONCATENATE("https://www.saflax.de/0-WVK-Retail/Bilder-Pictures/SAFLAX-",'Basis-Tabelle-Samen'!N82,"-",'Basis-Tabelle-Samen'!J82,"-garden-to-go-lite-hungarian.jpg")),
" ACHTUNG")))))))))))))))))))))))))))))</f>
        <v>https://www.saflax.de/0-WVK-Retail/Bilder-Pictures/SAFLAX-83002-morus-alba-garden-to-go-lite-english.jpg</v>
      </c>
      <c r="AO80" s="330" t="str">
        <f>IF(J80&lt;1,"",
IF($C$1="Bulgarisch - BG",HYPERLINK(CONCATENATE("https://www.saflax.de/0-WVK-Retail/Bilder-Pictures/SAFLAX-",'Basis-Tabelle-Samen'!Q82,"-",'Basis-Tabelle-Samen'!J82,"-garden-to-go-bulgarian.jpg")),
IF($C$1="Dänisch - DK",HYPERLINK(CONCATENATE("https://www.saflax.de/0-WVK-Retail/Bilder-Pictures/SAFLAX-",'Basis-Tabelle-Samen'!Q82,"-",'Basis-Tabelle-Samen'!J82,"-garden-to-go-danish.jpg")),
IF($C$1="Deutsch - DE",HYPERLINK(CONCATENATE("https://www.saflax.de/0-WVK-Retail/Bilder-Pictures/SAFLAX-",'Basis-Tabelle-Samen'!Q82,"-",'Basis-Tabelle-Samen'!J82,"-garden-to-go-german.jpg")),
IF($C$1="Englisch - UK",HYPERLINK(CONCATENATE("https://www.saflax.de/0-WVK-Retail/Bilder-Pictures/SAFLAX-",'Basis-Tabelle-Samen'!Q82,"-",'Basis-Tabelle-Samen'!J82,"-garden-to-go-english.jpg")),
IF($C$1="Estnisch - EE",HYPERLINK(CONCATENATE("https://www.saflax.de/0-WVK-Retail/Bilder-Pictures/SAFLAX-",'Basis-Tabelle-Samen'!Q82,"-",'Basis-Tabelle-Samen'!J82,"-garden-to-go-estonian.jpg")),
IF($C$1="Finnisch - FI",HYPERLINK(CONCATENATE("https://www.saflax.de/0-WVK-Retail/Bilder-Pictures/SAFLAX-",'Basis-Tabelle-Samen'!Q82,"-",'Basis-Tabelle-Samen'!J82,"-garden-to-go-finnish.jpg")),
IF($C$1="Französisch - FR",HYPERLINK(CONCATENATE("https://www.saflax.de/0-WVK-Retail/Bilder-Pictures/SAFLAX-",'Basis-Tabelle-Samen'!Q82,"-",'Basis-Tabelle-Samen'!J82,"-garden-to-go-french.jpg")),
IF($C$1="Griechisch - GR",HYPERLINK(CONCATENATE("https://www.saflax.de/0-WVK-Retail/Bilder-Pictures/SAFLAX-",'Basis-Tabelle-Samen'!Q82,"-",'Basis-Tabelle-Samen'!J82,"-garden-to-go-greek.jpg")),
IF($C$1="Irisch - IE",HYPERLINK(CONCATENATE("https://www.saflax.de/0-WVK-Retail/Bilder-Pictures/SAFLAX-",'Basis-Tabelle-Samen'!Q82,"-",'Basis-Tabelle-Samen'!J82,"-garden-to-go-irish.jpg")),
IF($C$1="Isländisch - IS",HYPERLINK(CONCATENATE("https://www.saflax.de/0-WVK-Retail/Bilder-Pictures/SAFLAX-",'Basis-Tabelle-Samen'!Q82,"-",'Basis-Tabelle-Samen'!J82,"-garden-to-go-icelandic.jpg")),
IF($C$1="Italienisch - IT",HYPERLINK(CONCATENATE("https://www.saflax.de/0-WVK-Retail/Bilder-Pictures/SAFLAX-",'Basis-Tabelle-Samen'!Q82,"-",'Basis-Tabelle-Samen'!J82,"-garden-to-go-italian.jpg")),
IF($C$1="Japanisch - JP",HYPERLINK(CONCATENATE("https://www.saflax.de/0-WVK-Retail/Bilder-Pictures/SAFLAX-",'Basis-Tabelle-Samen'!Q82,"-",'Basis-Tabelle-Samen'!J82,"-garden-to-go-japanese.jpg")),
IF($C$1="Kroatisch - HR",HYPERLINK(CONCATENATE("https://www.saflax.de/0-WVK-Retail/Bilder-Pictures/SAFLAX-",'Basis-Tabelle-Samen'!Q82,"-",'Basis-Tabelle-Samen'!J82,"-garden-to-go-croatian.jpg")),
IF($C$1="Lettisch - LV",HYPERLINK(CONCATENATE("https://www.saflax.de/0-WVK-Retail/Bilder-Pictures/SAFLAX-",'Basis-Tabelle-Samen'!Q82,"-",'Basis-Tabelle-Samen'!J82,"-garden-to-go-latvian.jpg")),
IF($C$1="Litauisch - LT",HYPERLINK(CONCATENATE("https://www.saflax.de/0-WVK-Retail/Bilder-Pictures/SAFLAX-",'Basis-Tabelle-Samen'!Q82,"-",'Basis-Tabelle-Samen'!J82,"-garden-to-go-lithuanian.jpg")),
IF($C$1="Maltesisch - MT",HYPERLINK(CONCATENATE("https://www.saflax.de/0-WVK-Retail/Bilder-Pictures/SAFLAX-",'Basis-Tabelle-Samen'!Q82,"-",'Basis-Tabelle-Samen'!J82,"-garden-to-go-maltese.jpg")),
IF($C$1="Niederländisch - NL",HYPERLINK(CONCATENATE("https://www.saflax.de/0-WVK-Retail/Bilder-Pictures/SAFLAX-",'Basis-Tabelle-Samen'!Q82,"-",'Basis-Tabelle-Samen'!J82,"-garden-to-go-dutch.jpg")),
IF($C$1="Norwegisch - NO",HYPERLINK(CONCATENATE("https://www.saflax.de/0-WVK-Retail/Bilder-Pictures/SAFLAX-",'Basis-Tabelle-Samen'!Q82,"-",'Basis-Tabelle-Samen'!J82,"-garden-to-go-nowegian.jpg")),
IF($C$1="Polnisch - PL",HYPERLINK(CONCATENATE("https://www.saflax.de/0-WVK-Retail/Bilder-Pictures/SAFLAX-",'Basis-Tabelle-Samen'!Q82,"-",'Basis-Tabelle-Samen'!J82,"-garden-to-go-polish.jpg")),
IF($C$1="Portugiesisch - PT",HYPERLINK(CONCATENATE("https://www.saflax.de/0-WVK-Retail/Bilder-Pictures/SAFLAX-",'Basis-Tabelle-Samen'!Q82,"-",'Basis-Tabelle-Samen'!J82,"-garden-to-go-portuguese.jpg")),
IF($C$1="Rumänisch - RO",HYPERLINK(CONCATENATE("https://www.saflax.de/0-WVK-Retail/Bilder-Pictures/SAFLAX-",'Basis-Tabelle-Samen'!Q82,"-",'Basis-Tabelle-Samen'!J82,"-garden-to-go-romanian.jpg")),
IF($C$1="Schwedisch - SE",HYPERLINK(CONCATENATE("https://www.saflax.de/0-WVK-Retail/Bilder-Pictures/SAFLAX-",'Basis-Tabelle-Samen'!Q82,"-",'Basis-Tabelle-Samen'!J82,"-garden-to-go-swedish.jpg")),
IF($C$1="Slowakisch - SK",HYPERLINK(CONCATENATE("https://www.saflax.de/0-WVK-Retail/Bilder-Pictures/SAFLAX-",'Basis-Tabelle-Samen'!Q82,"-",'Basis-Tabelle-Samen'!J82,"-garden-to-go-slovak.jpg")),
IF($C$1="Slowenisch - SI",HYPERLINK(CONCATENATE("https://www.saflax.de/0-WVK-Retail/Bilder-Pictures/SAFLAX-",'Basis-Tabelle-Samen'!Q82,"-",'Basis-Tabelle-Samen'!J82,"-garden-to-go-slovenian.jpg")),
IF($C$1="Spanisch - ES",HYPERLINK(CONCATENATE("https://www.saflax.de/0-WVK-Retail/Bilder-Pictures/SAFLAX-",'Basis-Tabelle-Samen'!Q82,"-",'Basis-Tabelle-Samen'!J82,"-garden-to-go-spanish.jpg")),
IF($C$1="Tschechisch - CZ",HYPERLINK(CONCATENATE("https://www.saflax.de/0-WVK-Retail/Bilder-Pictures/SAFLAX-",'Basis-Tabelle-Samen'!Q82,"-",'Basis-Tabelle-Samen'!J82,"-garden-to-go-czech.jpg")),
IF($C$1="Türkisch - TR",HYPERLINK(CONCATENATE("https://www.saflax.de/0-WVK-Retail/Bilder-Pictures/SAFLAX-",'Basis-Tabelle-Samen'!Q82,"-",'Basis-Tabelle-Samen'!J82,"-garden-to-go-turkish.jpg")),
IF($C$1="Ungarisch - HU",HYPERLINK(CONCATENATE("https://www.saflax.de/0-WVK-Retail/Bilder-Pictures/SAFLAX-",'Basis-Tabelle-Samen'!Q82,"-",'Basis-Tabelle-Samen'!J82,"-garden-to-go-hungarian.jpg")),
" ACHTUNG")))))))))))))))))))))))))))))</f>
        <v>https://www.saflax.de/0-WVK-Retail/Bilder-Pictures/SAFLAX-53002-morus-alba-garden-to-go-english.jpg</v>
      </c>
      <c r="AP80" s="330" t="str">
        <f>IF(K80&lt;1,"",
IF($C$1="Bulgarisch - BG",HYPERLINK(CONCATENATE("https://www.saflax.de/0-WVK-Retail/Bilder-Pictures/SAFLAX-",'Basis-Tabelle-Samen'!T82,"-",'Basis-Tabelle-Samen'!J82,"-cultivation-set-bulgarian.jpg")),
IF($C$1="Dänisch - DK",HYPERLINK(CONCATENATE("https://www.saflax.de/0-WVK-Retail/Bilder-Pictures/SAFLAX-",'Basis-Tabelle-Samen'!T82,"-",'Basis-Tabelle-Samen'!J82,"-cultivation-set-danish.jpg")),
IF($C$1="Deutsch - DE",HYPERLINK(CONCATENATE("https://www.saflax.de/0-WVK-Retail/Bilder-Pictures/SAFLAX-",'Basis-Tabelle-Samen'!T82,"-",'Basis-Tabelle-Samen'!J82,"-cultivation-set-german.jpg")),
IF($C$1="Englisch - UK",HYPERLINK(CONCATENATE("https://www.saflax.de/0-WVK-Retail/Bilder-Pictures/SAFLAX-",'Basis-Tabelle-Samen'!T82,"-",'Basis-Tabelle-Samen'!J82,"-cultivation-set-english.jpg")),
IF($C$1="Estnisch - EE",HYPERLINK(CONCATENATE("https://www.saflax.de/0-WVK-Retail/Bilder-Pictures/SAFLAX-",'Basis-Tabelle-Samen'!T82,"-",'Basis-Tabelle-Samen'!J82,"-cultivation-set-estonian.jpg")),
IF($C$1="Finnisch - FI",HYPERLINK(CONCATENATE("https://www.saflax.de/0-WVK-Retail/Bilder-Pictures/SAFLAX-",'Basis-Tabelle-Samen'!T82,"-",'Basis-Tabelle-Samen'!J82,"-cultivation-set-finnish.jpg")),
IF($C$1="Französisch - FR",HYPERLINK(CONCATENATE("https://www.saflax.de/0-WVK-Retail/Bilder-Pictures/SAFLAX-",'Basis-Tabelle-Samen'!T82,"-",'Basis-Tabelle-Samen'!J82,"-cultivation-set-french.jpg")),
IF($C$1="Griechisch - GR",HYPERLINK(CONCATENATE("https://www.saflax.de/0-WVK-Retail/Bilder-Pictures/SAFLAX-",'Basis-Tabelle-Samen'!T82,"-",'Basis-Tabelle-Samen'!J82,"-cultivation-set-greek.jpg")),
IF($C$1="Irisch - IE",HYPERLINK(CONCATENATE("https://www.saflax.de/0-WVK-Retail/Bilder-Pictures/SAFLAX-",'Basis-Tabelle-Samen'!T82,"-",'Basis-Tabelle-Samen'!J82,"-cultivation-set-irish.jpg")),
IF($C$1="Isländisch - IS",HYPERLINK(CONCATENATE("https://www.saflax.de/0-WVK-Retail/Bilder-Pictures/SAFLAX-",'Basis-Tabelle-Samen'!T82,"-",'Basis-Tabelle-Samen'!J82,"-cultivation-set-icelandic.jpg")),
IF($C$1="Italienisch - IT",HYPERLINK(CONCATENATE("https://www.saflax.de/0-WVK-Retail/Bilder-Pictures/SAFLAX-",'Basis-Tabelle-Samen'!T82,"-",'Basis-Tabelle-Samen'!J82,"-cultivation-set-italian.jpg")),
IF($C$1="Japanisch - JP",HYPERLINK(CONCATENATE("https://www.saflax.de/0-WVK-Retail/Bilder-Pictures/SAFLAX-",'Basis-Tabelle-Samen'!T82,"-",'Basis-Tabelle-Samen'!J82,"-cultivation-set-japanese.jpg")),
IF($C$1="Kroatisch - HR",HYPERLINK(CONCATENATE("https://www.saflax.de/0-WVK-Retail/Bilder-Pictures/SAFLAX-",'Basis-Tabelle-Samen'!T82,"-",'Basis-Tabelle-Samen'!J82,"-cultivation-set-croatian.jpg")),
IF($C$1="Lettisch - LV",HYPERLINK(CONCATENATE("https://www.saflax.de/0-WVK-Retail/Bilder-Pictures/SAFLAX-",'Basis-Tabelle-Samen'!T82,"-",'Basis-Tabelle-Samen'!J82,"-cultivation-set-latvian.jpg")),
IF($C$1="Litauisch - LT",HYPERLINK(CONCATENATE("https://www.saflax.de/0-WVK-Retail/Bilder-Pictures/SAFLAX-",'Basis-Tabelle-Samen'!T82,"-",'Basis-Tabelle-Samen'!J82,"-cultivation-set-lithuanian.jpg")),
IF($C$1="Maltesisch - MT",HYPERLINK(CONCATENATE("https://www.saflax.de/0-WVK-Retail/Bilder-Pictures/SAFLAX-",'Basis-Tabelle-Samen'!T82,"-",'Basis-Tabelle-Samen'!J82,"-cultivation-set-maltese.jpg")),
IF($C$1="Niederländisch - NL",HYPERLINK(CONCATENATE("https://www.saflax.de/0-WVK-Retail/Bilder-Pictures/SAFLAX-",'Basis-Tabelle-Samen'!T82,"-",'Basis-Tabelle-Samen'!J82,"-cultivation-set-dutch.jpg")),
IF($C$1="Norwegisch - NO",HYPERLINK(CONCATENATE("https://www.saflax.de/0-WVK-Retail/Bilder-Pictures/SAFLAX-",'Basis-Tabelle-Samen'!T82,"-",'Basis-Tabelle-Samen'!J82,"-cultivation-set-nowegian.jpg")),
IF($C$1="Polnisch - PL",HYPERLINK(CONCATENATE("https://www.saflax.de/0-WVK-Retail/Bilder-Pictures/SAFLAX-",'Basis-Tabelle-Samen'!T82,"-",'Basis-Tabelle-Samen'!J82,"-cultivation-set-polish.jpg")),
IF($C$1="Portugiesisch - PT",HYPERLINK(CONCATENATE("https://www.saflax.de/0-WVK-Retail/Bilder-Pictures/SAFLAX-",'Basis-Tabelle-Samen'!T82,"-",'Basis-Tabelle-Samen'!J82,"-cultivation-set-portuguese.jpg")),
IF($C$1="Rumänisch - RO",HYPERLINK(CONCATENATE("https://www.saflax.de/0-WVK-Retail/Bilder-Pictures/SAFLAX-",'Basis-Tabelle-Samen'!T82,"-",'Basis-Tabelle-Samen'!J82,"-cultivation-set-romanian.jpg")),
IF($C$1="Schwedisch - SE",HYPERLINK(CONCATENATE("https://www.saflax.de/0-WVK-Retail/Bilder-Pictures/SAFLAX-",'Basis-Tabelle-Samen'!T82,"-",'Basis-Tabelle-Samen'!J82,"-cultivation-set-swedish.jpg")),
IF($C$1="Slowakisch - SK",HYPERLINK(CONCATENATE("https://www.saflax.de/0-WVK-Retail/Bilder-Pictures/SAFLAX-",'Basis-Tabelle-Samen'!T82,"-",'Basis-Tabelle-Samen'!J82,"-cultivation-set-slovak.jpg")),
IF($C$1="Slowenisch - SI",HYPERLINK(CONCATENATE("https://www.saflax.de/0-WVK-Retail/Bilder-Pictures/SAFLAX-",'Basis-Tabelle-Samen'!T82,"-",'Basis-Tabelle-Samen'!J82,"-cultivation-set-slovenian.jpg")),
IF($C$1="Spanisch - ES",HYPERLINK(CONCATENATE("https://www.saflax.de/0-WVK-Retail/Bilder-Pictures/SAFLAX-",'Basis-Tabelle-Samen'!T82,"-",'Basis-Tabelle-Samen'!J82,"-cultivation-set-spanish.jpg")),
IF($C$1="Tschechisch - CZ",HYPERLINK(CONCATENATE("https://www.saflax.de/0-WVK-Retail/Bilder-Pictures/SAFLAX-",'Basis-Tabelle-Samen'!T82,"-",'Basis-Tabelle-Samen'!J82,"-cultivation-set-czech.jpg")),
IF($C$1="Türkisch - TR",HYPERLINK(CONCATENATE("https://www.saflax.de/0-WVK-Retail/Bilder-Pictures/SAFLAX-",'Basis-Tabelle-Samen'!T82,"-",'Basis-Tabelle-Samen'!J82,"-cultivation-set-turkish.jpg")),
IF($C$1="Ungarisch - HU",HYPERLINK(CONCATENATE("https://www.saflax.de/0-WVK-Retail/Bilder-Pictures/SAFLAX-",'Basis-Tabelle-Samen'!T82,"-",'Basis-Tabelle-Samen'!J82,"-cultivation-set-hungarian.jpg")),
" ACHTUNG")))))))))))))))))))))))))))))</f>
        <v>https://www.saflax.de/0-WVK-Retail/Bilder-Pictures/SAFLAX-33002-morus-alba-cultivation-set-english.jpg</v>
      </c>
      <c r="AQ80" s="330" t="str">
        <f>IF(L80&lt;1,"",
IF($C$1="Bulgarisch - BG",HYPERLINK(CONCATENATE("https://www.saflax.de/0-WVK-Retail/Bilder-Pictures/SAFLAX-",'Basis-Tabelle-Samen'!W82,"-",'Basis-Tabelle-Samen'!J82,"-garden-in-the-bag-bulgarian.jpg")),
IF($C$1="Dänisch - DK",HYPERLINK(CONCATENATE("https://www.saflax.de/0-WVK-Retail/Bilder-Pictures/SAFLAX-",'Basis-Tabelle-Samen'!W82,"-",'Basis-Tabelle-Samen'!J82,"-garden-in-the-bag-danish.jpg")),
IF($C$1="Deutsch - DE",HYPERLINK(CONCATENATE("https://www.saflax.de/0-WVK-Retail/Bilder-Pictures/SAFLAX-",'Basis-Tabelle-Samen'!W82,"-",'Basis-Tabelle-Samen'!J82,"-garden-in-the-bag-german.jpg")),
IF($C$1="Englisch - UK",HYPERLINK(CONCATENATE("https://www.saflax.de/0-WVK-Retail/Bilder-Pictures/SAFLAX-",'Basis-Tabelle-Samen'!W82,"-",'Basis-Tabelle-Samen'!J82,"-garden-in-the-bag-english.jpg")),
IF($C$1="Estnisch - EE",HYPERLINK(CONCATENATE("https://www.saflax.de/0-WVK-Retail/Bilder-Pictures/SAFLAX-",'Basis-Tabelle-Samen'!W82,"-",'Basis-Tabelle-Samen'!J82,"-garden-in-the-bag-estonian.jpg")),
IF($C$1="Finnisch - FI",HYPERLINK(CONCATENATE("https://www.saflax.de/0-WVK-Retail/Bilder-Pictures/SAFLAX-",'Basis-Tabelle-Samen'!W82,"-",'Basis-Tabelle-Samen'!J82,"-garden-in-the-bag-finnish.jpg")),
IF($C$1="Französisch - FR",HYPERLINK(CONCATENATE("https://www.saflax.de/0-WVK-Retail/Bilder-Pictures/SAFLAX-",'Basis-Tabelle-Samen'!W82,"-",'Basis-Tabelle-Samen'!J82,"-garden-in-the-bag-french.jpg")),
IF($C$1="Griechisch - GR",HYPERLINK(CONCATENATE("https://www.saflax.de/0-WVK-Retail/Bilder-Pictures/SAFLAX-",'Basis-Tabelle-Samen'!W82,"-",'Basis-Tabelle-Samen'!J82,"-garden-in-the-bag-greek.jpg")),
IF($C$1="Irisch - IE",HYPERLINK(CONCATENATE("https://www.saflax.de/0-WVK-Retail/Bilder-Pictures/SAFLAX-",'Basis-Tabelle-Samen'!W82,"-",'Basis-Tabelle-Samen'!J82,"-garden-in-the-bag-irish.jpg")),
IF($C$1="Isländisch - IS",HYPERLINK(CONCATENATE("https://www.saflax.de/0-WVK-Retail/Bilder-Pictures/SAFLAX-",'Basis-Tabelle-Samen'!W82,"-",'Basis-Tabelle-Samen'!J82,"-garden-in-the-bag-icelandic.jpg")),
IF($C$1="Italienisch - IT",HYPERLINK(CONCATENATE("https://www.saflax.de/0-WVK-Retail/Bilder-Pictures/SAFLAX-",'Basis-Tabelle-Samen'!W82,"-",'Basis-Tabelle-Samen'!J82,"-garden-in-the-bag-italian.jpg")),
IF($C$1="Japanisch - JP",HYPERLINK(CONCATENATE("https://www.saflax.de/0-WVK-Retail/Bilder-Pictures/SAFLAX-",'Basis-Tabelle-Samen'!W82,"-",'Basis-Tabelle-Samen'!J82,"-garden-in-the-bag-japanese.jpg")),
IF($C$1="Kroatisch - HR",HYPERLINK(CONCATENATE("https://www.saflax.de/0-WVK-Retail/Bilder-Pictures/SAFLAX-",'Basis-Tabelle-Samen'!W82,"-",'Basis-Tabelle-Samen'!J82,"-garden-in-the-bag-croatian.jpg")),
IF($C$1="Lettisch - LV",HYPERLINK(CONCATENATE("https://www.saflax.de/0-WVK-Retail/Bilder-Pictures/SAFLAX-",'Basis-Tabelle-Samen'!W82,"-",'Basis-Tabelle-Samen'!J82,"-garden-in-the-bag-latvian.jpg")),
IF($C$1="Litauisch - LT",HYPERLINK(CONCATENATE("https://www.saflax.de/0-WVK-Retail/Bilder-Pictures/SAFLAX-",'Basis-Tabelle-Samen'!W82,"-",'Basis-Tabelle-Samen'!J82,"-garden-in-the-bag-lithuanian.jpg")),
IF($C$1="Maltesisch - MT",HYPERLINK(CONCATENATE("https://www.saflax.de/0-WVK-Retail/Bilder-Pictures/SAFLAX-",'Basis-Tabelle-Samen'!W82,"-",'Basis-Tabelle-Samen'!J82,"-garden-in-the-bag-maltese.jpg")),
IF($C$1="Niederländisch - NL",HYPERLINK(CONCATENATE("https://www.saflax.de/0-WVK-Retail/Bilder-Pictures/SAFLAX-",'Basis-Tabelle-Samen'!W82,"-",'Basis-Tabelle-Samen'!J82,"-garden-in-the-bag-dutch.jpg")),
IF($C$1="Norwegisch - NO",HYPERLINK(CONCATENATE("https://www.saflax.de/0-WVK-Retail/Bilder-Pictures/SAFLAX-",'Basis-Tabelle-Samen'!W82,"-",'Basis-Tabelle-Samen'!J82,"-garden-in-the-bag-nowegian.jpg")),
IF($C$1="Polnisch - PL",HYPERLINK(CONCATENATE("https://www.saflax.de/0-WVK-Retail/Bilder-Pictures/SAFLAX-",'Basis-Tabelle-Samen'!W82,"-",'Basis-Tabelle-Samen'!J82,"-garden-in-the-bag-polish.jpg")),
IF($C$1="Portugiesisch - PT",HYPERLINK(CONCATENATE("https://www.saflax.de/0-WVK-Retail/Bilder-Pictures/SAFLAX-",'Basis-Tabelle-Samen'!W82,"-",'Basis-Tabelle-Samen'!J82,"-garden-in-the-bag-portuguese.jpg")),
IF($C$1="Rumänisch - RO",HYPERLINK(CONCATENATE("https://www.saflax.de/0-WVK-Retail/Bilder-Pictures/SAFLAX-",'Basis-Tabelle-Samen'!W82,"-",'Basis-Tabelle-Samen'!J82,"-garden-in-the-bag-romanian.jpg")),
IF($C$1="Schwedisch - SE",HYPERLINK(CONCATENATE("https://www.saflax.de/0-WVK-Retail/Bilder-Pictures/SAFLAX-",'Basis-Tabelle-Samen'!W82,"-",'Basis-Tabelle-Samen'!J82,"-garden-in-the-bag-swedish.jpg")),
IF($C$1="Slowakisch - SK",HYPERLINK(CONCATENATE("https://www.saflax.de/0-WVK-Retail/Bilder-Pictures/SAFLAX-",'Basis-Tabelle-Samen'!W82,"-",'Basis-Tabelle-Samen'!J82,"-garden-in-the-bag-slovak.jpg")),
IF($C$1="Slowenisch - SI",HYPERLINK(CONCATENATE("https://www.saflax.de/0-WVK-Retail/Bilder-Pictures/SAFLAX-",'Basis-Tabelle-Samen'!W82,"-",'Basis-Tabelle-Samen'!J82,"-garden-in-the-bag-slovenian.jpg")),
IF($C$1="Spanisch - ES",HYPERLINK(CONCATENATE("https://www.saflax.de/0-WVK-Retail/Bilder-Pictures/SAFLAX-",'Basis-Tabelle-Samen'!W82,"-",'Basis-Tabelle-Samen'!J82,"-garden-in-the-bag-spanish.jpg")),
IF($C$1="Tschechisch - CZ",HYPERLINK(CONCATENATE("https://www.saflax.de/0-WVK-Retail/Bilder-Pictures/SAFLAX-",'Basis-Tabelle-Samen'!W82,"-",'Basis-Tabelle-Samen'!J82,"-garden-in-the-bag-czech.jpg")),
IF($C$1="Türkisch - TR",HYPERLINK(CONCATENATE("https://www.saflax.de/0-WVK-Retail/Bilder-Pictures/SAFLAX-",'Basis-Tabelle-Samen'!W82,"-",'Basis-Tabelle-Samen'!J82,"-garden-in-the-bag-turkish.jpg")),
IF($C$1="Ungarisch - HU",HYPERLINK(CONCATENATE("https://www.saflax.de/0-WVK-Retail/Bilder-Pictures/SAFLAX-",'Basis-Tabelle-Samen'!W82,"-",'Basis-Tabelle-Samen'!J82,"-garden-in-the-bag-hungarian.jpg")),
" ACHTUNG")))))))))))))))))))))))))))))</f>
        <v>https://www.saflax.de/0-WVK-Retail/Bilder-Pictures/SAFLAX-63002-morus-alba-garden-in-the-bag-english.jpg</v>
      </c>
    </row>
    <row r="81" spans="1:43" ht="17.100000000000001" customHeight="1" x14ac:dyDescent="0.2">
      <c r="A81" s="318" t="str">
        <f>IF('Basis-Tabelle-Samen'!A75="","",IF($C$1="Deutsch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81" s="319" t="str">
        <f>'Basis-Tabelle-Samen'!I75</f>
        <v>Morus nigra</v>
      </c>
      <c r="C81" s="316" t="str">
        <f>IF($C$1="Bulgarisch - BG",'Basis-Tabelle-Samen'!Z75,
IF($C$1="Dänisch - DK",'Basis-Tabelle-Samen'!AA75,
IF($C$1="Deutsch - DE",'Basis-Tabelle-Samen'!AB75,
IF($C$1="Englisch - UK",'Basis-Tabelle-Samen'!AC75,
IF($C$1="Estnisch - EE",'Basis-Tabelle-Samen'!AD75,
IF($C$1="Finnisch - FI",'Basis-Tabelle-Samen'!AE75,
IF($C$1="Französisch - FR",'Basis-Tabelle-Samen'!AF75,
IF($C$1="Griechisch - GR",'Basis-Tabelle-Samen'!AG75,
IF($C$1="Irisch - IE",'Basis-Tabelle-Samen'!AH75,
IF($C$1="Isländisch - IS",'Basis-Tabelle-Samen'!AI75,
IF($C$1="Italienisch - IT",'Basis-Tabelle-Samen'!AJ75,
IF($C$1="Japanisch - JP",'Basis-Tabelle-Samen'!AK75,
IF($C$1="Kroatisch - HR",'Basis-Tabelle-Samen'!AL75,
IF($C$1="Lettisch - LV",'Basis-Tabelle-Samen'!AM75,
IF($C$1="Litauisch - LT",'Basis-Tabelle-Samen'!AN75,
IF($C$1="Maltesisch - MT",'Basis-Tabelle-Samen'!AO75,
IF($C$1="Niederländisch - NL",'Basis-Tabelle-Samen'!AP75,
IF($C$1="Norwegisch - NO",'Basis-Tabelle-Samen'!AQ75,
IF($C$1="Polnisch - PL",'Basis-Tabelle-Samen'!AR75,
IF($C$1="Portugiesisch - PT",'Basis-Tabelle-Samen'!AS75,
IF($C$1="Rumänisch - RO",'Basis-Tabelle-Samen'!AT75,
IF($C$1="Schwedisch - SE",'Basis-Tabelle-Samen'!AU75,
IF($C$1="Slowakisch - SK",'Basis-Tabelle-Samen'!AV75,
IF($C$1="Slowenisch - SI",'Basis-Tabelle-Samen'!AW75,
IF($C$1="Spanisch - ES",'Basis-Tabelle-Samen'!AX75,
IF($C$1="Tschechisch - CZ",'Basis-Tabelle-Samen'!AY75,
IF($C$1="Türkisch - TR",'Basis-Tabelle-Samen'!AZ75,
IF($C$1="Ungarisch - HU",'Basis-Tabelle-Samen'!BA75,
" ACHTUNG"))))))))))))))))))))))))))))</f>
        <v>Black Mulberry</v>
      </c>
      <c r="D81" s="320">
        <f>'Basis-Tabelle-Samen'!F75</f>
        <v>200</v>
      </c>
      <c r="E81" s="321" t="str">
        <f>'Basis-Tabelle-Samen'!H75</f>
        <v>7 %</v>
      </c>
      <c r="F81" s="322" t="str">
        <f>IF('Basis-Tabelle-Samen'!G75="","",'Basis-Tabelle-Samen'!G75)</f>
        <v>01</v>
      </c>
      <c r="G81" s="320">
        <f>'Basis-Tabelle-Samen'!C75</f>
        <v>12985</v>
      </c>
      <c r="H81" s="323">
        <f>'Basis-Tabelle-Samen'!D75</f>
        <v>4055473129853</v>
      </c>
      <c r="I81" s="324">
        <f>'Basis-Tabelle-Samen'!E75</f>
        <v>1.85</v>
      </c>
      <c r="J81" s="325">
        <f t="shared" si="1"/>
        <v>12</v>
      </c>
      <c r="K81" s="326">
        <f>'Basis-Tabelle-Samen'!K75</f>
        <v>72985</v>
      </c>
      <c r="L81" s="323">
        <f>'Basis-Tabelle-Samen'!L75</f>
        <v>4055473729855</v>
      </c>
      <c r="M81" s="324">
        <f>'Basis-Tabelle-Samen'!M75</f>
        <v>2.4500000000000002</v>
      </c>
      <c r="N81" s="326">
        <f>IF(K81&lt;1,"",'3'!$I$15)</f>
        <v>15</v>
      </c>
      <c r="O81" s="327">
        <f>IF(K81&lt;1,"",'3'!$J$11)</f>
        <v>90</v>
      </c>
      <c r="P81" s="326">
        <f>'Basis-Tabelle-Samen'!N75</f>
        <v>82985</v>
      </c>
      <c r="Q81" s="323">
        <f>'Basis-Tabelle-Samen'!O75</f>
        <v>4055473829852</v>
      </c>
      <c r="R81" s="328">
        <f>'Basis-Tabelle-Samen'!P75</f>
        <v>3.75</v>
      </c>
      <c r="S81" s="326">
        <f>IF(R81&lt;1,"",'3'!$M$15)</f>
        <v>18</v>
      </c>
      <c r="T81" s="327">
        <f>IF(R81&lt;1,"",'3'!$N$11)</f>
        <v>72</v>
      </c>
      <c r="U81" s="326">
        <f>'Basis-Tabelle-Samen'!Q75</f>
        <v>52985</v>
      </c>
      <c r="V81" s="323">
        <f>'Basis-Tabelle-Samen'!R75</f>
        <v>4055473529851</v>
      </c>
      <c r="W81" s="324">
        <f>'Basis-Tabelle-Samen'!S75</f>
        <v>4.95</v>
      </c>
      <c r="X81" s="326">
        <f>IF(U81&lt;1,"",'3'!$Q$15)</f>
        <v>6</v>
      </c>
      <c r="Y81" s="327">
        <f>IF(U81&lt;1,"",'3'!$R$11)</f>
        <v>24</v>
      </c>
      <c r="Z81" s="326">
        <f>'Basis-Tabelle-Samen'!T75</f>
        <v>32985</v>
      </c>
      <c r="AA81" s="323">
        <f>'Basis-Tabelle-Samen'!U75</f>
        <v>4055473329857</v>
      </c>
      <c r="AB81" s="324">
        <f>'Basis-Tabelle-Samen'!V75</f>
        <v>6.75</v>
      </c>
      <c r="AC81" s="326">
        <f>IF(Z81&lt;1,"",'3'!$U$15)</f>
        <v>6</v>
      </c>
      <c r="AD81" s="327">
        <f>IF(Z81&lt;1,"",'3'!$V$11)</f>
        <v>24</v>
      </c>
      <c r="AE81" s="326">
        <f>'Basis-Tabelle-Samen'!W75</f>
        <v>62985</v>
      </c>
      <c r="AF81" s="323">
        <f>'Basis-Tabelle-Samen'!X75</f>
        <v>4055473629858</v>
      </c>
      <c r="AG81" s="324">
        <f>'Basis-Tabelle-Samen'!Y75</f>
        <v>2.95</v>
      </c>
      <c r="AH81" s="326">
        <f>IF(AE81&lt;1,"",'3'!$Y$15)</f>
        <v>8</v>
      </c>
      <c r="AI81" s="327">
        <f>IF(AE81&lt;1,"",'3'!$Z$11)</f>
        <v>64</v>
      </c>
      <c r="AJ81" s="315"/>
      <c r="AK81" s="316" t="str">
        <f>IF(G81&lt;1,"",
IF($C$1="Bulgarisch - BG",HYPERLINK(CONCATENATE("https://www.saflax.de/0-WVK-Retail/Bilder-Pictures/SAFLAX-",'Basis-Tabelle-Samen'!C75,"-",'Basis-Tabelle-Samen'!J75,"-seed-package-front-cr-bulgarian.jpg")),
IF($C$1="Dänisch - DK",HYPERLINK(CONCATENATE("https://www.saflax.de/0-WVK-Retail/Bilder-Pictures/SAFLAX-",'Basis-Tabelle-Samen'!C75,"-",'Basis-Tabelle-Samen'!J75,"-seed-package-front-cr-danish.jpg")),
IF($C$1="Deutsch - DE",HYPERLINK(CONCATENATE("https://www.saflax.de/0-WVK-Retail/Bilder-Pictures/SAFLAX-",'Basis-Tabelle-Samen'!C75,"-",'Basis-Tabelle-Samen'!J75,"-seed-package-front-cr-german.jpg")),
IF($C$1="Englisch - UK",HYPERLINK(CONCATENATE("https://www.saflax.de/0-WVK-Retail/Bilder-Pictures/SAFLAX-",'Basis-Tabelle-Samen'!C75,"-",'Basis-Tabelle-Samen'!J75,"-seed-package-front-cr-english.jpg")),
IF($C$1="Estnisch - EE",HYPERLINK(CONCATENATE("https://www.saflax.de/0-WVK-Retail/Bilder-Pictures/SAFLAX-",'Basis-Tabelle-Samen'!C75,"-",'Basis-Tabelle-Samen'!J75,"-seed-package-front-cr-estonian.jpg")),
IF($C$1="Finnisch - FI",HYPERLINK(CONCATENATE("https://www.saflax.de/0-WVK-Retail/Bilder-Pictures/SAFLAX-",'Basis-Tabelle-Samen'!C75,"-",'Basis-Tabelle-Samen'!J75,"-seed-package-front-cr-finnish.jpg")),
IF($C$1="Französisch - FR",HYPERLINK(CONCATENATE("https://www.saflax.de/0-WVK-Retail/Bilder-Pictures/SAFLAX-",'Basis-Tabelle-Samen'!C75,"-",'Basis-Tabelle-Samen'!J75,"-seed-package-front-cr-french.jpg")),
IF($C$1="Griechisch - GR",HYPERLINK(CONCATENATE("https://www.saflax.de/0-WVK-Retail/Bilder-Pictures/SAFLAX-",'Basis-Tabelle-Samen'!C75,"-",'Basis-Tabelle-Samen'!J75,"-seed-package-front-cr-greek.jpg")),
IF($C$1="Irisch - IE",HYPERLINK(CONCATENATE("https://www.saflax.de/0-WVK-Retail/Bilder-Pictures/SAFLAX-",'Basis-Tabelle-Samen'!C75,"-",'Basis-Tabelle-Samen'!J75,"-seed-package-front-cr-irish.jpg")),
IF($C$1="Isländisch - IS",HYPERLINK(CONCATENATE("https://www.saflax.de/0-WVK-Retail/Bilder-Pictures/SAFLAX-",'Basis-Tabelle-Samen'!C75,"-",'Basis-Tabelle-Samen'!J75,"-seed-package-front-cr-icelandic.jpg")),
IF($C$1="Italienisch - IT",HYPERLINK(CONCATENATE("https://www.saflax.de/0-WVK-Retail/Bilder-Pictures/SAFLAX-",'Basis-Tabelle-Samen'!C75,"-",'Basis-Tabelle-Samen'!J75,"-seed-package-front-cr-italian.jpg")),
IF($C$1="Japanisch - JP",HYPERLINK(CONCATENATE("https://www.saflax.de/0-WVK-Retail/Bilder-Pictures/SAFLAX-",'Basis-Tabelle-Samen'!C75,"-",'Basis-Tabelle-Samen'!J75,"-seed-package-front-cr-japanese.jpg")),
IF($C$1="Kroatisch - HR",HYPERLINK(CONCATENATE("https://www.saflax.de/0-WVK-Retail/Bilder-Pictures/SAFLAX-",'Basis-Tabelle-Samen'!C75,"-",'Basis-Tabelle-Samen'!J75,"-seed-package-front-cr-croatian.jpg")),
IF($C$1="Lettisch - LV",HYPERLINK(CONCATENATE("https://www.saflax.de/0-WVK-Retail/Bilder-Pictures/SAFLAX-",'Basis-Tabelle-Samen'!C75,"-",'Basis-Tabelle-Samen'!J75,"-seed-package-front-cr-latvian.jpg")),
IF($C$1="Litauisch - LT",HYPERLINK(CONCATENATE("https://www.saflax.de/0-WVK-Retail/Bilder-Pictures/SAFLAX-",'Basis-Tabelle-Samen'!C75,"-",'Basis-Tabelle-Samen'!J75,"-seed-package-front-cr-lithuanian.jpg")),
IF($C$1="Maltesisch - MT",HYPERLINK(CONCATENATE("https://www.saflax.de/0-WVK-Retail/Bilder-Pictures/SAFLAX-",'Basis-Tabelle-Samen'!C75,"-",'Basis-Tabelle-Samen'!J75,"-seed-package-front-cr-maltese.jpg")),
IF($C$1="Niederländisch - NL",HYPERLINK(CONCATENATE("https://www.saflax.de/0-WVK-Retail/Bilder-Pictures/SAFLAX-",'Basis-Tabelle-Samen'!C75,"-",'Basis-Tabelle-Samen'!J75,"-seed-package-front-cr-dutch.jpg")),
IF($C$1="Norwegisch - NO",HYPERLINK(CONCATENATE("https://www.saflax.de/0-WVK-Retail/Bilder-Pictures/SAFLAX-",'Basis-Tabelle-Samen'!C75,"-",'Basis-Tabelle-Samen'!J75,"-seed-package-front-cr-nowegian.jpg")),
IF($C$1="Polnisch - PL",HYPERLINK(CONCATENATE("https://www.saflax.de/0-WVK-Retail/Bilder-Pictures/SAFLAX-",'Basis-Tabelle-Samen'!C75,"-",'Basis-Tabelle-Samen'!J75,"-seed-package-front-cr-polish.jpg")),
IF($C$1="Portugiesisch - PT",HYPERLINK(CONCATENATE("https://www.saflax.de/0-WVK-Retail/Bilder-Pictures/SAFLAX-",'Basis-Tabelle-Samen'!C75,"-",'Basis-Tabelle-Samen'!J75,"-seed-package-front-cr-portuguese.jpg")),
IF($C$1="Rumänisch - RO",HYPERLINK(CONCATENATE("https://www.saflax.de/0-WVK-Retail/Bilder-Pictures/SAFLAX-",'Basis-Tabelle-Samen'!C75,"-",'Basis-Tabelle-Samen'!J75,"-seed-package-front-cr-romanian.jpg")),
IF($C$1="Schwedisch - SE",HYPERLINK(CONCATENATE("https://www.saflax.de/0-WVK-Retail/Bilder-Pictures/SAFLAX-",'Basis-Tabelle-Samen'!C75,"-",'Basis-Tabelle-Samen'!J75,"-seed-package-front-cr-swedish.jpg")),
IF($C$1="Slowakisch - SK",HYPERLINK(CONCATENATE("https://www.saflax.de/0-WVK-Retail/Bilder-Pictures/SAFLAX-",'Basis-Tabelle-Samen'!C75,"-",'Basis-Tabelle-Samen'!J75,"-seed-package-front-cr-slovak.jpg")),
IF($C$1="Slowenisch - SI",HYPERLINK(CONCATENATE("https://www.saflax.de/0-WVK-Retail/Bilder-Pictures/SAFLAX-",'Basis-Tabelle-Samen'!C75,"-",'Basis-Tabelle-Samen'!J75,"-seed-package-front-cr-slovenian.jpg")),
IF($C$1="Spanisch - ES",HYPERLINK(CONCATENATE("https://www.saflax.de/0-WVK-Retail/Bilder-Pictures/SAFLAX-",'Basis-Tabelle-Samen'!C75,"-",'Basis-Tabelle-Samen'!J75,"-seed-package-front-cr-spanish.jpg")),
IF($C$1="Tschechisch - CZ",HYPERLINK(CONCATENATE("https://www.saflax.de/0-WVK-Retail/Bilder-Pictures/SAFLAX-",'Basis-Tabelle-Samen'!C75,"-",'Basis-Tabelle-Samen'!J75,"-seed-package-front-cr-czech.jpg")),
IF($C$1="Türkisch - TR",HYPERLINK(CONCATENATE("https://www.saflax.de/0-WVK-Retail/Bilder-Pictures/SAFLAX-",'Basis-Tabelle-Samen'!C75,"-",'Basis-Tabelle-Samen'!J75,"-seed-package-front-cr-turkish.jpg")),
IF($C$1="Ungarisch - HU",HYPERLINK(CONCATENATE("https://www.saflax.de/0-WVK-Retail/Bilder-Pictures/SAFLAX-",'Basis-Tabelle-Samen'!C75,"-",'Basis-Tabelle-Samen'!J75,"-seed-package-front-cr-hungarian.jpg")),
" ACHTUNG")))))))))))))))))))))))))))))</f>
        <v>https://www.saflax.de/0-WVK-Retail/Bilder-Pictures/SAFLAX-12985-morus-nigra-seed-package-front-cr-english.jpg</v>
      </c>
      <c r="AL81" s="330" t="str">
        <f>IF(G81&lt;1,"",
IF($C$1="Bulgarisch - BG",HYPERLINK(CONCATENATE("https://www.saflax.de/0-WVK-Retail/Bilder-Pictures/SAFLAX-",'Basis-Tabelle-Samen'!C75,"-",'Basis-Tabelle-Samen'!J75,"-seed-package-back-cr-bulgarian.jpg")),
IF($C$1="Dänisch - DK",HYPERLINK(CONCATENATE("https://www.saflax.de/0-WVK-Retail/Bilder-Pictures/SAFLAX-",'Basis-Tabelle-Samen'!C75,"-",'Basis-Tabelle-Samen'!J75,"-seed-package-back-cr-danish.jpg")),
IF($C$1="Deutsch - DE",HYPERLINK(CONCATENATE("https://www.saflax.de/0-WVK-Retail/Bilder-Pictures/SAFLAX-",'Basis-Tabelle-Samen'!C75,"-",'Basis-Tabelle-Samen'!J75,"-seed-package-back-cr-german.jpg")),
IF($C$1="Englisch - UK",HYPERLINK(CONCATENATE("https://www.saflax.de/0-WVK-Retail/Bilder-Pictures/SAFLAX-",'Basis-Tabelle-Samen'!C75,"-",'Basis-Tabelle-Samen'!J75,"-seed-package-back-cr-english.jpg")),
IF($C$1="Estnisch - EE",HYPERLINK(CONCATENATE("https://www.saflax.de/0-WVK-Retail/Bilder-Pictures/SAFLAX-",'Basis-Tabelle-Samen'!C75,"-",'Basis-Tabelle-Samen'!J75,"-seed-package-back-cr-estonian.jpg")),
IF($C$1="Finnisch - FI",HYPERLINK(CONCATENATE("https://www.saflax.de/0-WVK-Retail/Bilder-Pictures/SAFLAX-",'Basis-Tabelle-Samen'!C75,"-",'Basis-Tabelle-Samen'!J75,"-seed-package-back-cr-finnish.jpg")),
IF($C$1="Französisch - FR",HYPERLINK(CONCATENATE("https://www.saflax.de/0-WVK-Retail/Bilder-Pictures/SAFLAX-",'Basis-Tabelle-Samen'!C75,"-",'Basis-Tabelle-Samen'!J75,"-seed-package-back-cr-french.jpg")),
IF($C$1="Griechisch - GR",HYPERLINK(CONCATENATE("https://www.saflax.de/0-WVK-Retail/Bilder-Pictures/SAFLAX-",'Basis-Tabelle-Samen'!C75,"-",'Basis-Tabelle-Samen'!J75,"-seed-package-back-cr-greek.jpg")),
IF($C$1="Irisch - IE",HYPERLINK(CONCATENATE("https://www.saflax.de/0-WVK-Retail/Bilder-Pictures/SAFLAX-",'Basis-Tabelle-Samen'!C75,"-",'Basis-Tabelle-Samen'!J75,"-seed-package-back-cr-irish.jpg")),
IF($C$1="Isländisch - IS",HYPERLINK(CONCATENATE("https://www.saflax.de/0-WVK-Retail/Bilder-Pictures/SAFLAX-",'Basis-Tabelle-Samen'!C75,"-",'Basis-Tabelle-Samen'!J75,"-seed-package-back-cr-icelandic.jpg")),
IF($C$1="Italienisch - IT",HYPERLINK(CONCATENATE("https://www.saflax.de/0-WVK-Retail/Bilder-Pictures/SAFLAX-",'Basis-Tabelle-Samen'!C75,"-",'Basis-Tabelle-Samen'!J75,"-seed-package-back-cr-italian.jpg")),
IF($C$1="Japanisch - JP",HYPERLINK(CONCATENATE("https://www.saflax.de/0-WVK-Retail/Bilder-Pictures/SAFLAX-",'Basis-Tabelle-Samen'!C75,"-",'Basis-Tabelle-Samen'!J75,"-seed-package-back-cr-japanese.jpg")),
IF($C$1="Kroatisch - HR",HYPERLINK(CONCATENATE("https://www.saflax.de/0-WVK-Retail/Bilder-Pictures/SAFLAX-",'Basis-Tabelle-Samen'!C75,"-",'Basis-Tabelle-Samen'!J75,"-seed-package-back-cr-croatian.jpg")),
IF($C$1="Lettisch - LV",HYPERLINK(CONCATENATE("https://www.saflax.de/0-WVK-Retail/Bilder-Pictures/SAFLAX-",'Basis-Tabelle-Samen'!C75,"-",'Basis-Tabelle-Samen'!J75,"-seed-package-back-cr-latvian.jpg")),
IF($C$1="Litauisch - LT",HYPERLINK(CONCATENATE("https://www.saflax.de/0-WVK-Retail/Bilder-Pictures/SAFLAX-",'Basis-Tabelle-Samen'!C75,"-",'Basis-Tabelle-Samen'!J75,"-seed-package-back-cr-lithuanian.jpg")),
IF($C$1="Maltesisch - MT",HYPERLINK(CONCATENATE("https://www.saflax.de/0-WVK-Retail/Bilder-Pictures/SAFLAX-",'Basis-Tabelle-Samen'!C75,"-",'Basis-Tabelle-Samen'!J75,"-seed-package-back-cr-maltese.jpg")),
IF($C$1="Niederländisch - NL",HYPERLINK(CONCATENATE("https://www.saflax.de/0-WVK-Retail/Bilder-Pictures/SAFLAX-",'Basis-Tabelle-Samen'!C75,"-",'Basis-Tabelle-Samen'!J75,"-seed-package-back-cr-dutch.jpg")),
IF($C$1="Norwegisch - NO",HYPERLINK(CONCATENATE("https://www.saflax.de/0-WVK-Retail/Bilder-Pictures/SAFLAX-",'Basis-Tabelle-Samen'!C75,"-",'Basis-Tabelle-Samen'!J75,"-seed-package-back-cr-nowegian.jpg")),
IF($C$1="Polnisch - PL",HYPERLINK(CONCATENATE("https://www.saflax.de/0-WVK-Retail/Bilder-Pictures/SAFLAX-",'Basis-Tabelle-Samen'!C75,"-",'Basis-Tabelle-Samen'!J75,"-seed-package-back-cr-polish.jpg")),
IF($C$1="Portugiesisch - PT",HYPERLINK(CONCATENATE("https://www.saflax.de/0-WVK-Retail/Bilder-Pictures/SAFLAX-",'Basis-Tabelle-Samen'!C75,"-",'Basis-Tabelle-Samen'!J75,"-seed-package-back-cr-portuguese.jpg")),
IF($C$1="Rumänisch - RO",HYPERLINK(CONCATENATE("https://www.saflax.de/0-WVK-Retail/Bilder-Pictures/SAFLAX-",'Basis-Tabelle-Samen'!C75,"-",'Basis-Tabelle-Samen'!J75,"-seed-package-back-cr-romanian.jpg")),
IF($C$1="Schwedisch - SE",HYPERLINK(CONCATENATE("https://www.saflax.de/0-WVK-Retail/Bilder-Pictures/SAFLAX-",'Basis-Tabelle-Samen'!C75,"-",'Basis-Tabelle-Samen'!J75,"-seed-package-back-cr-swedish.jpg")),
IF($C$1="Slowakisch - SK",HYPERLINK(CONCATENATE("https://www.saflax.de/0-WVK-Retail/Bilder-Pictures/SAFLAX-",'Basis-Tabelle-Samen'!C75,"-",'Basis-Tabelle-Samen'!J75,"-seed-package-back-cr-slovak.jpg")),
IF($C$1="Slowenisch - SI",HYPERLINK(CONCATENATE("https://www.saflax.de/0-WVK-Retail/Bilder-Pictures/SAFLAX-",'Basis-Tabelle-Samen'!C75,"-",'Basis-Tabelle-Samen'!J75,"-seed-package-back-cr-slovenian.jpg")),
IF($C$1="Spanisch - ES",HYPERLINK(CONCATENATE("https://www.saflax.de/0-WVK-Retail/Bilder-Pictures/SAFLAX-",'Basis-Tabelle-Samen'!C75,"-",'Basis-Tabelle-Samen'!J75,"-seed-package-back-cr-spanish.jpg")),
IF($C$1="Tschechisch - CZ",HYPERLINK(CONCATENATE("https://www.saflax.de/0-WVK-Retail/Bilder-Pictures/SAFLAX-",'Basis-Tabelle-Samen'!C75,"-",'Basis-Tabelle-Samen'!J75,"-seed-package-back-cr-czech.jpg")),
IF($C$1="Türkisch - TR",HYPERLINK(CONCATENATE("https://www.saflax.de/0-WVK-Retail/Bilder-Pictures/SAFLAX-",'Basis-Tabelle-Samen'!C75,"-",'Basis-Tabelle-Samen'!J75,"-seed-package-back-cr-turkish.jpg")),
IF($C$1="Ungarisch - HU",HYPERLINK(CONCATENATE("https://www.saflax.de/0-WVK-Retail/Bilder-Pictures/SAFLAX-",'Basis-Tabelle-Samen'!C75,"-",'Basis-Tabelle-Samen'!J75,"-seed-package-back-cr-hungarian.jpg")),
" ACHTUNG")))))))))))))))))))))))))))))</f>
        <v>https://www.saflax.de/0-WVK-Retail/Bilder-Pictures/SAFLAX-12985-morus-nigra-seed-package-back-cr-english.jpg</v>
      </c>
      <c r="AM81" s="330" t="str">
        <f>IF(H81&lt;1,"",
IF($C$1="Bulgarisch - BG",HYPERLINK(CONCATENATE("https://www.saflax.de/0-WVK-Retail/Bilder-Pictures/SAFLAX-",'Basis-Tabelle-Samen'!K75,"-",'Basis-Tabelle-Samen'!J75,"-garden-to-go-mini-bulgarian.jpg")),
IF($C$1="Dänisch - DK",HYPERLINK(CONCATENATE("https://www.saflax.de/0-WVK-Retail/Bilder-Pictures/SAFLAX-",'Basis-Tabelle-Samen'!K75,"-",'Basis-Tabelle-Samen'!J75,"-garden-to-go-mini-danish.jpg")),
IF($C$1="Deutsch - DE",HYPERLINK(CONCATENATE("https://www.saflax.de/0-WVK-Retail/Bilder-Pictures/SAFLAX-",'Basis-Tabelle-Samen'!K75,"-",'Basis-Tabelle-Samen'!J75,"-garden-to-go-mini-german.jpg")),
IF($C$1="Englisch - UK",HYPERLINK(CONCATENATE("https://www.saflax.de/0-WVK-Retail/Bilder-Pictures/SAFLAX-",'Basis-Tabelle-Samen'!K75,"-",'Basis-Tabelle-Samen'!J75,"-garden-to-go-mini-english.jpg")),
IF($C$1="Estnisch - EE",HYPERLINK(CONCATENATE("https://www.saflax.de/0-WVK-Retail/Bilder-Pictures/SAFLAX-",'Basis-Tabelle-Samen'!K75,"-",'Basis-Tabelle-Samen'!J75,"-garden-to-go-mini-estonian.jpg")),
IF($C$1="Finnisch - FI",HYPERLINK(CONCATENATE("https://www.saflax.de/0-WVK-Retail/Bilder-Pictures/SAFLAX-",'Basis-Tabelle-Samen'!K75,"-",'Basis-Tabelle-Samen'!J75,"-garden-to-go-mini-finnish.jpg")),
IF($C$1="Französisch - FR",HYPERLINK(CONCATENATE("https://www.saflax.de/0-WVK-Retail/Bilder-Pictures/SAFLAX-",'Basis-Tabelle-Samen'!K75,"-",'Basis-Tabelle-Samen'!J75,"-garden-to-go-mini-french.jpg")),
IF($C$1="Griechisch - GR",HYPERLINK(CONCATENATE("https://www.saflax.de/0-WVK-Retail/Bilder-Pictures/SAFLAX-",'Basis-Tabelle-Samen'!K75,"-",'Basis-Tabelle-Samen'!J75,"-garden-to-go-mini-greek.jpg")),
IF($C$1="Irisch - IE",HYPERLINK(CONCATENATE("https://www.saflax.de/0-WVK-Retail/Bilder-Pictures/SAFLAX-",'Basis-Tabelle-Samen'!K75,"-",'Basis-Tabelle-Samen'!J75,"-garden-to-go-mini-irish.jpg")),
IF($C$1="Isländisch - IS",HYPERLINK(CONCATENATE("https://www.saflax.de/0-WVK-Retail/Bilder-Pictures/SAFLAX-",'Basis-Tabelle-Samen'!K75,"-",'Basis-Tabelle-Samen'!J75,"-garden-to-go-mini-icelandic.jpg")),
IF($C$1="Italienisch - IT",HYPERLINK(CONCATENATE("https://www.saflax.de/0-WVK-Retail/Bilder-Pictures/SAFLAX-",'Basis-Tabelle-Samen'!K75,"-",'Basis-Tabelle-Samen'!J75,"-garden-to-go-mini-italian.jpg")),
IF($C$1="Japanisch - JP",HYPERLINK(CONCATENATE("https://www.saflax.de/0-WVK-Retail/Bilder-Pictures/SAFLAX-",'Basis-Tabelle-Samen'!K75,"-",'Basis-Tabelle-Samen'!J75,"-garden-to-go-mini-japanese.jpg")),
IF($C$1="Kroatisch - HR",HYPERLINK(CONCATENATE("https://www.saflax.de/0-WVK-Retail/Bilder-Pictures/SAFLAX-",'Basis-Tabelle-Samen'!K75,"-",'Basis-Tabelle-Samen'!J75,"-garden-to-go-mini-croatian.jpg")),
IF($C$1="Lettisch - LV",HYPERLINK(CONCATENATE("https://www.saflax.de/0-WVK-Retail/Bilder-Pictures/SAFLAX-",'Basis-Tabelle-Samen'!K75,"-",'Basis-Tabelle-Samen'!J75,"-garden-to-go-mini-latvian.jpg")),
IF($C$1="Litauisch - LT",HYPERLINK(CONCATENATE("https://www.saflax.de/0-WVK-Retail/Bilder-Pictures/SAFLAX-",'Basis-Tabelle-Samen'!K75,"-",'Basis-Tabelle-Samen'!J75,"-garden-to-go-mini-lithuanian.jpg")),
IF($C$1="Maltesisch - MT",HYPERLINK(CONCATENATE("https://www.saflax.de/0-WVK-Retail/Bilder-Pictures/SAFLAX-",'Basis-Tabelle-Samen'!K75,"-",'Basis-Tabelle-Samen'!J75,"-garden-to-go-mini-maltese.jpg")),
IF($C$1="Niederländisch - NL",HYPERLINK(CONCATENATE("https://www.saflax.de/0-WVK-Retail/Bilder-Pictures/SAFLAX-",'Basis-Tabelle-Samen'!K75,"-",'Basis-Tabelle-Samen'!J75,"-garden-to-go-mini-dutch.jpg")),
IF($C$1="Norwegisch - NO",HYPERLINK(CONCATENATE("https://www.saflax.de/0-WVK-Retail/Bilder-Pictures/SAFLAX-",'Basis-Tabelle-Samen'!K75,"-",'Basis-Tabelle-Samen'!J75,"-garden-to-go-mini-nowegian.jpg")),
IF($C$1="Polnisch - PL",HYPERLINK(CONCATENATE("https://www.saflax.de/0-WVK-Retail/Bilder-Pictures/SAFLAX-",'Basis-Tabelle-Samen'!K75,"-",'Basis-Tabelle-Samen'!J75,"-garden-to-go-mini-polish.jpg")),
IF($C$1="Portugiesisch - PT",HYPERLINK(CONCATENATE("https://www.saflax.de/0-WVK-Retail/Bilder-Pictures/SAFLAX-",'Basis-Tabelle-Samen'!K75,"-",'Basis-Tabelle-Samen'!J75,"-garden-to-go-mini-portuguese.jpg")),
IF($C$1="Rumänisch - RO",HYPERLINK(CONCATENATE("https://www.saflax.de/0-WVK-Retail/Bilder-Pictures/SAFLAX-",'Basis-Tabelle-Samen'!K75,"-",'Basis-Tabelle-Samen'!J75,"-garden-to-go-mini-romanian.jpg")),
IF($C$1="Schwedisch - SE",HYPERLINK(CONCATENATE("https://www.saflax.de/0-WVK-Retail/Bilder-Pictures/SAFLAX-",'Basis-Tabelle-Samen'!K75,"-",'Basis-Tabelle-Samen'!J75,"-garden-to-go-mini-swedish.jpg")),
IF($C$1="Slowakisch - SK",HYPERLINK(CONCATENATE("https://www.saflax.de/0-WVK-Retail/Bilder-Pictures/SAFLAX-",'Basis-Tabelle-Samen'!K75,"-",'Basis-Tabelle-Samen'!J75,"-garden-to-go-mini-slovak.jpg")),
IF($C$1="Slowenisch - SI",HYPERLINK(CONCATENATE("https://www.saflax.de/0-WVK-Retail/Bilder-Pictures/SAFLAX-",'Basis-Tabelle-Samen'!K75,"-",'Basis-Tabelle-Samen'!J75,"-garden-to-go-mini-slovenian.jpg")),
IF($C$1="Spanisch - ES",HYPERLINK(CONCATENATE("https://www.saflax.de/0-WVK-Retail/Bilder-Pictures/SAFLAX-",'Basis-Tabelle-Samen'!K75,"-",'Basis-Tabelle-Samen'!J75,"-garden-to-go-mini-spanish.jpg")),
IF($C$1="Tschechisch - CZ",HYPERLINK(CONCATENATE("https://www.saflax.de/0-WVK-Retail/Bilder-Pictures/SAFLAX-",'Basis-Tabelle-Samen'!K75,"-",'Basis-Tabelle-Samen'!J75,"-garden-to-go-mini-czech.jpg")),
IF($C$1="Türkisch - TR",HYPERLINK(CONCATENATE("https://www.saflax.de/0-WVK-Retail/Bilder-Pictures/SAFLAX-",'Basis-Tabelle-Samen'!K75,"-",'Basis-Tabelle-Samen'!J75,"-garden-to-go-mini-turkish.jpg")),
IF($C$1="Ungarisch - HU",HYPERLINK(CONCATENATE("https://www.saflax.de/0-WVK-Retail/Bilder-Pictures/SAFLAX-",'Basis-Tabelle-Samen'!K75,"-",'Basis-Tabelle-Samen'!J75,"-garden-to-go-mini-hungarian.jpg")),
" ACHTUNG")))))))))))))))))))))))))))))</f>
        <v>https://www.saflax.de/0-WVK-Retail/Bilder-Pictures/SAFLAX-72985-morus-nigra-garden-to-go-mini-english.jpg</v>
      </c>
      <c r="AN81" s="330" t="str">
        <f>IF(I81&lt;1,"",
IF($C$1="Bulgarisch - BG",HYPERLINK(CONCATENATE("https://www.saflax.de/0-WVK-Retail/Bilder-Pictures/SAFLAX-",'Basis-Tabelle-Samen'!N75,"-",'Basis-Tabelle-Samen'!J75,"-garden-to-go-lite-bulgarian.jpg")),
IF($C$1="Dänisch - DK",HYPERLINK(CONCATENATE("https://www.saflax.de/0-WVK-Retail/Bilder-Pictures/SAFLAX-",'Basis-Tabelle-Samen'!N75,"-",'Basis-Tabelle-Samen'!J75,"-garden-to-go-lite-danish.jpg")),
IF($C$1="Deutsch - DE",HYPERLINK(CONCATENATE("https://www.saflax.de/0-WVK-Retail/Bilder-Pictures/SAFLAX-",'Basis-Tabelle-Samen'!N75,"-",'Basis-Tabelle-Samen'!J75,"-garden-to-go-lite-german.jpg")),
IF($C$1="Englisch - UK",HYPERLINK(CONCATENATE("https://www.saflax.de/0-WVK-Retail/Bilder-Pictures/SAFLAX-",'Basis-Tabelle-Samen'!N75,"-",'Basis-Tabelle-Samen'!J75,"-garden-to-go-lite-english.jpg")),
IF($C$1="Estnisch - EE",HYPERLINK(CONCATENATE("https://www.saflax.de/0-WVK-Retail/Bilder-Pictures/SAFLAX-",'Basis-Tabelle-Samen'!N75,"-",'Basis-Tabelle-Samen'!J75,"-garden-to-go-lite-estonian.jpg")),
IF($C$1="Finnisch - FI",HYPERLINK(CONCATENATE("https://www.saflax.de/0-WVK-Retail/Bilder-Pictures/SAFLAX-",'Basis-Tabelle-Samen'!N75,"-",'Basis-Tabelle-Samen'!J75,"-garden-to-go-lite-finnish.jpg")),
IF($C$1="Französisch - FR",HYPERLINK(CONCATENATE("https://www.saflax.de/0-WVK-Retail/Bilder-Pictures/SAFLAX-",'Basis-Tabelle-Samen'!N75,"-",'Basis-Tabelle-Samen'!J75,"-garden-to-go-lite-french.jpg")),
IF($C$1="Griechisch - GR",HYPERLINK(CONCATENATE("https://www.saflax.de/0-WVK-Retail/Bilder-Pictures/SAFLAX-",'Basis-Tabelle-Samen'!N75,"-",'Basis-Tabelle-Samen'!J75,"-garden-to-go-lite-greek.jpg")),
IF($C$1="Irisch - IE",HYPERLINK(CONCATENATE("https://www.saflax.de/0-WVK-Retail/Bilder-Pictures/SAFLAX-",'Basis-Tabelle-Samen'!N75,"-",'Basis-Tabelle-Samen'!J75,"-garden-to-go-lite-irish.jpg")),
IF($C$1="Isländisch - IS",HYPERLINK(CONCATENATE("https://www.saflax.de/0-WVK-Retail/Bilder-Pictures/SAFLAX-",'Basis-Tabelle-Samen'!N75,"-",'Basis-Tabelle-Samen'!J75,"-garden-to-go-lite-icelandic.jpg")),
IF($C$1="Italienisch - IT",HYPERLINK(CONCATENATE("https://www.saflax.de/0-WVK-Retail/Bilder-Pictures/SAFLAX-",'Basis-Tabelle-Samen'!N75,"-",'Basis-Tabelle-Samen'!J75,"-garden-to-go-lite-italian.jpg")),
IF($C$1="Japanisch - JP",HYPERLINK(CONCATENATE("https://www.saflax.de/0-WVK-Retail/Bilder-Pictures/SAFLAX-",'Basis-Tabelle-Samen'!N75,"-",'Basis-Tabelle-Samen'!J75,"-garden-to-go-lite-japanese.jpg")),
IF($C$1="Kroatisch - HR",HYPERLINK(CONCATENATE("https://www.saflax.de/0-WVK-Retail/Bilder-Pictures/SAFLAX-",'Basis-Tabelle-Samen'!N75,"-",'Basis-Tabelle-Samen'!J75,"-garden-to-go-lite-croatian.jpg")),
IF($C$1="Lettisch - LV",HYPERLINK(CONCATENATE("https://www.saflax.de/0-WVK-Retail/Bilder-Pictures/SAFLAX-",'Basis-Tabelle-Samen'!N75,"-",'Basis-Tabelle-Samen'!J75,"-garden-to-go-lite-latvian.jpg")),
IF($C$1="Litauisch - LT",HYPERLINK(CONCATENATE("https://www.saflax.de/0-WVK-Retail/Bilder-Pictures/SAFLAX-",'Basis-Tabelle-Samen'!N75,"-",'Basis-Tabelle-Samen'!J75,"-garden-to-go-lite-lithuanian.jpg")),
IF($C$1="Maltesisch - MT",HYPERLINK(CONCATENATE("https://www.saflax.de/0-WVK-Retail/Bilder-Pictures/SAFLAX-",'Basis-Tabelle-Samen'!N75,"-",'Basis-Tabelle-Samen'!J75,"-garden-to-go-lite-maltese.jpg")),
IF($C$1="Niederländisch - NL",HYPERLINK(CONCATENATE("https://www.saflax.de/0-WVK-Retail/Bilder-Pictures/SAFLAX-",'Basis-Tabelle-Samen'!N75,"-",'Basis-Tabelle-Samen'!J75,"-garden-to-go-lite-dutch.jpg")),
IF($C$1="Norwegisch - NO",HYPERLINK(CONCATENATE("https://www.saflax.de/0-WVK-Retail/Bilder-Pictures/SAFLAX-",'Basis-Tabelle-Samen'!N75,"-",'Basis-Tabelle-Samen'!J75,"-garden-to-go-lite-nowegian.jpg")),
IF($C$1="Polnisch - PL",HYPERLINK(CONCATENATE("https://www.saflax.de/0-WVK-Retail/Bilder-Pictures/SAFLAX-",'Basis-Tabelle-Samen'!N75,"-",'Basis-Tabelle-Samen'!J75,"-garden-to-go-lite-polish.jpg")),
IF($C$1="Portugiesisch - PT",HYPERLINK(CONCATENATE("https://www.saflax.de/0-WVK-Retail/Bilder-Pictures/SAFLAX-",'Basis-Tabelle-Samen'!N75,"-",'Basis-Tabelle-Samen'!J75,"-garden-to-go-lite-portuguese.jpg")),
IF($C$1="Rumänisch - RO",HYPERLINK(CONCATENATE("https://www.saflax.de/0-WVK-Retail/Bilder-Pictures/SAFLAX-",'Basis-Tabelle-Samen'!N75,"-",'Basis-Tabelle-Samen'!J75,"-garden-to-go-lite-romanian.jpg")),
IF($C$1="Schwedisch - SE",HYPERLINK(CONCATENATE("https://www.saflax.de/0-WVK-Retail/Bilder-Pictures/SAFLAX-",'Basis-Tabelle-Samen'!N75,"-",'Basis-Tabelle-Samen'!J75,"-garden-to-go-lite-swedish.jpg")),
IF($C$1="Slowakisch - SK",HYPERLINK(CONCATENATE("https://www.saflax.de/0-WVK-Retail/Bilder-Pictures/SAFLAX-",'Basis-Tabelle-Samen'!N75,"-",'Basis-Tabelle-Samen'!J75,"-garden-to-go-lite-slovak.jpg")),
IF($C$1="Slowenisch - SI",HYPERLINK(CONCATENATE("https://www.saflax.de/0-WVK-Retail/Bilder-Pictures/SAFLAX-",'Basis-Tabelle-Samen'!N75,"-",'Basis-Tabelle-Samen'!J75,"-garden-to-go-lite-slovenian.jpg")),
IF($C$1="Spanisch - ES",HYPERLINK(CONCATENATE("https://www.saflax.de/0-WVK-Retail/Bilder-Pictures/SAFLAX-",'Basis-Tabelle-Samen'!N75,"-",'Basis-Tabelle-Samen'!J75,"-garden-to-go-lite-spanish.jpg")),
IF($C$1="Tschechisch - CZ",HYPERLINK(CONCATENATE("https://www.saflax.de/0-WVK-Retail/Bilder-Pictures/SAFLAX-",'Basis-Tabelle-Samen'!N75,"-",'Basis-Tabelle-Samen'!J75,"-garden-to-go-lite-czech.jpg")),
IF($C$1="Türkisch - TR",HYPERLINK(CONCATENATE("https://www.saflax.de/0-WVK-Retail/Bilder-Pictures/SAFLAX-",'Basis-Tabelle-Samen'!N75,"-",'Basis-Tabelle-Samen'!J75,"-garden-to-go-lite-turkish.jpg")),
IF($C$1="Ungarisch - HU",HYPERLINK(CONCATENATE("https://www.saflax.de/0-WVK-Retail/Bilder-Pictures/SAFLAX-",'Basis-Tabelle-Samen'!N75,"-",'Basis-Tabelle-Samen'!J75,"-garden-to-go-lite-hungarian.jpg")),
" ACHTUNG")))))))))))))))))))))))))))))</f>
        <v>https://www.saflax.de/0-WVK-Retail/Bilder-Pictures/SAFLAX-82985-morus-nigra-garden-to-go-lite-english.jpg</v>
      </c>
      <c r="AO81" s="330" t="str">
        <f>IF(J81&lt;1,"",
IF($C$1="Bulgarisch - BG",HYPERLINK(CONCATENATE("https://www.saflax.de/0-WVK-Retail/Bilder-Pictures/SAFLAX-",'Basis-Tabelle-Samen'!Q75,"-",'Basis-Tabelle-Samen'!J75,"-garden-to-go-bulgarian.jpg")),
IF($C$1="Dänisch - DK",HYPERLINK(CONCATENATE("https://www.saflax.de/0-WVK-Retail/Bilder-Pictures/SAFLAX-",'Basis-Tabelle-Samen'!Q75,"-",'Basis-Tabelle-Samen'!J75,"-garden-to-go-danish.jpg")),
IF($C$1="Deutsch - DE",HYPERLINK(CONCATENATE("https://www.saflax.de/0-WVK-Retail/Bilder-Pictures/SAFLAX-",'Basis-Tabelle-Samen'!Q75,"-",'Basis-Tabelle-Samen'!J75,"-garden-to-go-german.jpg")),
IF($C$1="Englisch - UK",HYPERLINK(CONCATENATE("https://www.saflax.de/0-WVK-Retail/Bilder-Pictures/SAFLAX-",'Basis-Tabelle-Samen'!Q75,"-",'Basis-Tabelle-Samen'!J75,"-garden-to-go-english.jpg")),
IF($C$1="Estnisch - EE",HYPERLINK(CONCATENATE("https://www.saflax.de/0-WVK-Retail/Bilder-Pictures/SAFLAX-",'Basis-Tabelle-Samen'!Q75,"-",'Basis-Tabelle-Samen'!J75,"-garden-to-go-estonian.jpg")),
IF($C$1="Finnisch - FI",HYPERLINK(CONCATENATE("https://www.saflax.de/0-WVK-Retail/Bilder-Pictures/SAFLAX-",'Basis-Tabelle-Samen'!Q75,"-",'Basis-Tabelle-Samen'!J75,"-garden-to-go-finnish.jpg")),
IF($C$1="Französisch - FR",HYPERLINK(CONCATENATE("https://www.saflax.de/0-WVK-Retail/Bilder-Pictures/SAFLAX-",'Basis-Tabelle-Samen'!Q75,"-",'Basis-Tabelle-Samen'!J75,"-garden-to-go-french.jpg")),
IF($C$1="Griechisch - GR",HYPERLINK(CONCATENATE("https://www.saflax.de/0-WVK-Retail/Bilder-Pictures/SAFLAX-",'Basis-Tabelle-Samen'!Q75,"-",'Basis-Tabelle-Samen'!J75,"-garden-to-go-greek.jpg")),
IF($C$1="Irisch - IE",HYPERLINK(CONCATENATE("https://www.saflax.de/0-WVK-Retail/Bilder-Pictures/SAFLAX-",'Basis-Tabelle-Samen'!Q75,"-",'Basis-Tabelle-Samen'!J75,"-garden-to-go-irish.jpg")),
IF($C$1="Isländisch - IS",HYPERLINK(CONCATENATE("https://www.saflax.de/0-WVK-Retail/Bilder-Pictures/SAFLAX-",'Basis-Tabelle-Samen'!Q75,"-",'Basis-Tabelle-Samen'!J75,"-garden-to-go-icelandic.jpg")),
IF($C$1="Italienisch - IT",HYPERLINK(CONCATENATE("https://www.saflax.de/0-WVK-Retail/Bilder-Pictures/SAFLAX-",'Basis-Tabelle-Samen'!Q75,"-",'Basis-Tabelle-Samen'!J75,"-garden-to-go-italian.jpg")),
IF($C$1="Japanisch - JP",HYPERLINK(CONCATENATE("https://www.saflax.de/0-WVK-Retail/Bilder-Pictures/SAFLAX-",'Basis-Tabelle-Samen'!Q75,"-",'Basis-Tabelle-Samen'!J75,"-garden-to-go-japanese.jpg")),
IF($C$1="Kroatisch - HR",HYPERLINK(CONCATENATE("https://www.saflax.de/0-WVK-Retail/Bilder-Pictures/SAFLAX-",'Basis-Tabelle-Samen'!Q75,"-",'Basis-Tabelle-Samen'!J75,"-garden-to-go-croatian.jpg")),
IF($C$1="Lettisch - LV",HYPERLINK(CONCATENATE("https://www.saflax.de/0-WVK-Retail/Bilder-Pictures/SAFLAX-",'Basis-Tabelle-Samen'!Q75,"-",'Basis-Tabelle-Samen'!J75,"-garden-to-go-latvian.jpg")),
IF($C$1="Litauisch - LT",HYPERLINK(CONCATENATE("https://www.saflax.de/0-WVK-Retail/Bilder-Pictures/SAFLAX-",'Basis-Tabelle-Samen'!Q75,"-",'Basis-Tabelle-Samen'!J75,"-garden-to-go-lithuanian.jpg")),
IF($C$1="Maltesisch - MT",HYPERLINK(CONCATENATE("https://www.saflax.de/0-WVK-Retail/Bilder-Pictures/SAFLAX-",'Basis-Tabelle-Samen'!Q75,"-",'Basis-Tabelle-Samen'!J75,"-garden-to-go-maltese.jpg")),
IF($C$1="Niederländisch - NL",HYPERLINK(CONCATENATE("https://www.saflax.de/0-WVK-Retail/Bilder-Pictures/SAFLAX-",'Basis-Tabelle-Samen'!Q75,"-",'Basis-Tabelle-Samen'!J75,"-garden-to-go-dutch.jpg")),
IF($C$1="Norwegisch - NO",HYPERLINK(CONCATENATE("https://www.saflax.de/0-WVK-Retail/Bilder-Pictures/SAFLAX-",'Basis-Tabelle-Samen'!Q75,"-",'Basis-Tabelle-Samen'!J75,"-garden-to-go-nowegian.jpg")),
IF($C$1="Polnisch - PL",HYPERLINK(CONCATENATE("https://www.saflax.de/0-WVK-Retail/Bilder-Pictures/SAFLAX-",'Basis-Tabelle-Samen'!Q75,"-",'Basis-Tabelle-Samen'!J75,"-garden-to-go-polish.jpg")),
IF($C$1="Portugiesisch - PT",HYPERLINK(CONCATENATE("https://www.saflax.de/0-WVK-Retail/Bilder-Pictures/SAFLAX-",'Basis-Tabelle-Samen'!Q75,"-",'Basis-Tabelle-Samen'!J75,"-garden-to-go-portuguese.jpg")),
IF($C$1="Rumänisch - RO",HYPERLINK(CONCATENATE("https://www.saflax.de/0-WVK-Retail/Bilder-Pictures/SAFLAX-",'Basis-Tabelle-Samen'!Q75,"-",'Basis-Tabelle-Samen'!J75,"-garden-to-go-romanian.jpg")),
IF($C$1="Schwedisch - SE",HYPERLINK(CONCATENATE("https://www.saflax.de/0-WVK-Retail/Bilder-Pictures/SAFLAX-",'Basis-Tabelle-Samen'!Q75,"-",'Basis-Tabelle-Samen'!J75,"-garden-to-go-swedish.jpg")),
IF($C$1="Slowakisch - SK",HYPERLINK(CONCATENATE("https://www.saflax.de/0-WVK-Retail/Bilder-Pictures/SAFLAX-",'Basis-Tabelle-Samen'!Q75,"-",'Basis-Tabelle-Samen'!J75,"-garden-to-go-slovak.jpg")),
IF($C$1="Slowenisch - SI",HYPERLINK(CONCATENATE("https://www.saflax.de/0-WVK-Retail/Bilder-Pictures/SAFLAX-",'Basis-Tabelle-Samen'!Q75,"-",'Basis-Tabelle-Samen'!J75,"-garden-to-go-slovenian.jpg")),
IF($C$1="Spanisch - ES",HYPERLINK(CONCATENATE("https://www.saflax.de/0-WVK-Retail/Bilder-Pictures/SAFLAX-",'Basis-Tabelle-Samen'!Q75,"-",'Basis-Tabelle-Samen'!J75,"-garden-to-go-spanish.jpg")),
IF($C$1="Tschechisch - CZ",HYPERLINK(CONCATENATE("https://www.saflax.de/0-WVK-Retail/Bilder-Pictures/SAFLAX-",'Basis-Tabelle-Samen'!Q75,"-",'Basis-Tabelle-Samen'!J75,"-garden-to-go-czech.jpg")),
IF($C$1="Türkisch - TR",HYPERLINK(CONCATENATE("https://www.saflax.de/0-WVK-Retail/Bilder-Pictures/SAFLAX-",'Basis-Tabelle-Samen'!Q75,"-",'Basis-Tabelle-Samen'!J75,"-garden-to-go-turkish.jpg")),
IF($C$1="Ungarisch - HU",HYPERLINK(CONCATENATE("https://www.saflax.de/0-WVK-Retail/Bilder-Pictures/SAFLAX-",'Basis-Tabelle-Samen'!Q75,"-",'Basis-Tabelle-Samen'!J75,"-garden-to-go-hungarian.jpg")),
" ACHTUNG")))))))))))))))))))))))))))))</f>
        <v>https://www.saflax.de/0-WVK-Retail/Bilder-Pictures/SAFLAX-52985-morus-nigra-garden-to-go-english.jpg</v>
      </c>
      <c r="AP81" s="330" t="str">
        <f>IF(K81&lt;1,"",
IF($C$1="Bulgarisch - BG",HYPERLINK(CONCATENATE("https://www.saflax.de/0-WVK-Retail/Bilder-Pictures/SAFLAX-",'Basis-Tabelle-Samen'!T75,"-",'Basis-Tabelle-Samen'!J75,"-cultivation-set-bulgarian.jpg")),
IF($C$1="Dänisch - DK",HYPERLINK(CONCATENATE("https://www.saflax.de/0-WVK-Retail/Bilder-Pictures/SAFLAX-",'Basis-Tabelle-Samen'!T75,"-",'Basis-Tabelle-Samen'!J75,"-cultivation-set-danish.jpg")),
IF($C$1="Deutsch - DE",HYPERLINK(CONCATENATE("https://www.saflax.de/0-WVK-Retail/Bilder-Pictures/SAFLAX-",'Basis-Tabelle-Samen'!T75,"-",'Basis-Tabelle-Samen'!J75,"-cultivation-set-german.jpg")),
IF($C$1="Englisch - UK",HYPERLINK(CONCATENATE("https://www.saflax.de/0-WVK-Retail/Bilder-Pictures/SAFLAX-",'Basis-Tabelle-Samen'!T75,"-",'Basis-Tabelle-Samen'!J75,"-cultivation-set-english.jpg")),
IF($C$1="Estnisch - EE",HYPERLINK(CONCATENATE("https://www.saflax.de/0-WVK-Retail/Bilder-Pictures/SAFLAX-",'Basis-Tabelle-Samen'!T75,"-",'Basis-Tabelle-Samen'!J75,"-cultivation-set-estonian.jpg")),
IF($C$1="Finnisch - FI",HYPERLINK(CONCATENATE("https://www.saflax.de/0-WVK-Retail/Bilder-Pictures/SAFLAX-",'Basis-Tabelle-Samen'!T75,"-",'Basis-Tabelle-Samen'!J75,"-cultivation-set-finnish.jpg")),
IF($C$1="Französisch - FR",HYPERLINK(CONCATENATE("https://www.saflax.de/0-WVK-Retail/Bilder-Pictures/SAFLAX-",'Basis-Tabelle-Samen'!T75,"-",'Basis-Tabelle-Samen'!J75,"-cultivation-set-french.jpg")),
IF($C$1="Griechisch - GR",HYPERLINK(CONCATENATE("https://www.saflax.de/0-WVK-Retail/Bilder-Pictures/SAFLAX-",'Basis-Tabelle-Samen'!T75,"-",'Basis-Tabelle-Samen'!J75,"-cultivation-set-greek.jpg")),
IF($C$1="Irisch - IE",HYPERLINK(CONCATENATE("https://www.saflax.de/0-WVK-Retail/Bilder-Pictures/SAFLAX-",'Basis-Tabelle-Samen'!T75,"-",'Basis-Tabelle-Samen'!J75,"-cultivation-set-irish.jpg")),
IF($C$1="Isländisch - IS",HYPERLINK(CONCATENATE("https://www.saflax.de/0-WVK-Retail/Bilder-Pictures/SAFLAX-",'Basis-Tabelle-Samen'!T75,"-",'Basis-Tabelle-Samen'!J75,"-cultivation-set-icelandic.jpg")),
IF($C$1="Italienisch - IT",HYPERLINK(CONCATENATE("https://www.saflax.de/0-WVK-Retail/Bilder-Pictures/SAFLAX-",'Basis-Tabelle-Samen'!T75,"-",'Basis-Tabelle-Samen'!J75,"-cultivation-set-italian.jpg")),
IF($C$1="Japanisch - JP",HYPERLINK(CONCATENATE("https://www.saflax.de/0-WVK-Retail/Bilder-Pictures/SAFLAX-",'Basis-Tabelle-Samen'!T75,"-",'Basis-Tabelle-Samen'!J75,"-cultivation-set-japanese.jpg")),
IF($C$1="Kroatisch - HR",HYPERLINK(CONCATENATE("https://www.saflax.de/0-WVK-Retail/Bilder-Pictures/SAFLAX-",'Basis-Tabelle-Samen'!T75,"-",'Basis-Tabelle-Samen'!J75,"-cultivation-set-croatian.jpg")),
IF($C$1="Lettisch - LV",HYPERLINK(CONCATENATE("https://www.saflax.de/0-WVK-Retail/Bilder-Pictures/SAFLAX-",'Basis-Tabelle-Samen'!T75,"-",'Basis-Tabelle-Samen'!J75,"-cultivation-set-latvian.jpg")),
IF($C$1="Litauisch - LT",HYPERLINK(CONCATENATE("https://www.saflax.de/0-WVK-Retail/Bilder-Pictures/SAFLAX-",'Basis-Tabelle-Samen'!T75,"-",'Basis-Tabelle-Samen'!J75,"-cultivation-set-lithuanian.jpg")),
IF($C$1="Maltesisch - MT",HYPERLINK(CONCATENATE("https://www.saflax.de/0-WVK-Retail/Bilder-Pictures/SAFLAX-",'Basis-Tabelle-Samen'!T75,"-",'Basis-Tabelle-Samen'!J75,"-cultivation-set-maltese.jpg")),
IF($C$1="Niederländisch - NL",HYPERLINK(CONCATENATE("https://www.saflax.de/0-WVK-Retail/Bilder-Pictures/SAFLAX-",'Basis-Tabelle-Samen'!T75,"-",'Basis-Tabelle-Samen'!J75,"-cultivation-set-dutch.jpg")),
IF($C$1="Norwegisch - NO",HYPERLINK(CONCATENATE("https://www.saflax.de/0-WVK-Retail/Bilder-Pictures/SAFLAX-",'Basis-Tabelle-Samen'!T75,"-",'Basis-Tabelle-Samen'!J75,"-cultivation-set-nowegian.jpg")),
IF($C$1="Polnisch - PL",HYPERLINK(CONCATENATE("https://www.saflax.de/0-WVK-Retail/Bilder-Pictures/SAFLAX-",'Basis-Tabelle-Samen'!T75,"-",'Basis-Tabelle-Samen'!J75,"-cultivation-set-polish.jpg")),
IF($C$1="Portugiesisch - PT",HYPERLINK(CONCATENATE("https://www.saflax.de/0-WVK-Retail/Bilder-Pictures/SAFLAX-",'Basis-Tabelle-Samen'!T75,"-",'Basis-Tabelle-Samen'!J75,"-cultivation-set-portuguese.jpg")),
IF($C$1="Rumänisch - RO",HYPERLINK(CONCATENATE("https://www.saflax.de/0-WVK-Retail/Bilder-Pictures/SAFLAX-",'Basis-Tabelle-Samen'!T75,"-",'Basis-Tabelle-Samen'!J75,"-cultivation-set-romanian.jpg")),
IF($C$1="Schwedisch - SE",HYPERLINK(CONCATENATE("https://www.saflax.de/0-WVK-Retail/Bilder-Pictures/SAFLAX-",'Basis-Tabelle-Samen'!T75,"-",'Basis-Tabelle-Samen'!J75,"-cultivation-set-swedish.jpg")),
IF($C$1="Slowakisch - SK",HYPERLINK(CONCATENATE("https://www.saflax.de/0-WVK-Retail/Bilder-Pictures/SAFLAX-",'Basis-Tabelle-Samen'!T75,"-",'Basis-Tabelle-Samen'!J75,"-cultivation-set-slovak.jpg")),
IF($C$1="Slowenisch - SI",HYPERLINK(CONCATENATE("https://www.saflax.de/0-WVK-Retail/Bilder-Pictures/SAFLAX-",'Basis-Tabelle-Samen'!T75,"-",'Basis-Tabelle-Samen'!J75,"-cultivation-set-slovenian.jpg")),
IF($C$1="Spanisch - ES",HYPERLINK(CONCATENATE("https://www.saflax.de/0-WVK-Retail/Bilder-Pictures/SAFLAX-",'Basis-Tabelle-Samen'!T75,"-",'Basis-Tabelle-Samen'!J75,"-cultivation-set-spanish.jpg")),
IF($C$1="Tschechisch - CZ",HYPERLINK(CONCATENATE("https://www.saflax.de/0-WVK-Retail/Bilder-Pictures/SAFLAX-",'Basis-Tabelle-Samen'!T75,"-",'Basis-Tabelle-Samen'!J75,"-cultivation-set-czech.jpg")),
IF($C$1="Türkisch - TR",HYPERLINK(CONCATENATE("https://www.saflax.de/0-WVK-Retail/Bilder-Pictures/SAFLAX-",'Basis-Tabelle-Samen'!T75,"-",'Basis-Tabelle-Samen'!J75,"-cultivation-set-turkish.jpg")),
IF($C$1="Ungarisch - HU",HYPERLINK(CONCATENATE("https://www.saflax.de/0-WVK-Retail/Bilder-Pictures/SAFLAX-",'Basis-Tabelle-Samen'!T75,"-",'Basis-Tabelle-Samen'!J75,"-cultivation-set-hungarian.jpg")),
" ACHTUNG")))))))))))))))))))))))))))))</f>
        <v>https://www.saflax.de/0-WVK-Retail/Bilder-Pictures/SAFLAX-32985-morus-nigra-cultivation-set-english.jpg</v>
      </c>
      <c r="AQ81" s="330" t="str">
        <f>IF(L81&lt;1,"",
IF($C$1="Bulgarisch - BG",HYPERLINK(CONCATENATE("https://www.saflax.de/0-WVK-Retail/Bilder-Pictures/SAFLAX-",'Basis-Tabelle-Samen'!W75,"-",'Basis-Tabelle-Samen'!J75,"-garden-in-the-bag-bulgarian.jpg")),
IF($C$1="Dänisch - DK",HYPERLINK(CONCATENATE("https://www.saflax.de/0-WVK-Retail/Bilder-Pictures/SAFLAX-",'Basis-Tabelle-Samen'!W75,"-",'Basis-Tabelle-Samen'!J75,"-garden-in-the-bag-danish.jpg")),
IF($C$1="Deutsch - DE",HYPERLINK(CONCATENATE("https://www.saflax.de/0-WVK-Retail/Bilder-Pictures/SAFLAX-",'Basis-Tabelle-Samen'!W75,"-",'Basis-Tabelle-Samen'!J75,"-garden-in-the-bag-german.jpg")),
IF($C$1="Englisch - UK",HYPERLINK(CONCATENATE("https://www.saflax.de/0-WVK-Retail/Bilder-Pictures/SAFLAX-",'Basis-Tabelle-Samen'!W75,"-",'Basis-Tabelle-Samen'!J75,"-garden-in-the-bag-english.jpg")),
IF($C$1="Estnisch - EE",HYPERLINK(CONCATENATE("https://www.saflax.de/0-WVK-Retail/Bilder-Pictures/SAFLAX-",'Basis-Tabelle-Samen'!W75,"-",'Basis-Tabelle-Samen'!J75,"-garden-in-the-bag-estonian.jpg")),
IF($C$1="Finnisch - FI",HYPERLINK(CONCATENATE("https://www.saflax.de/0-WVK-Retail/Bilder-Pictures/SAFLAX-",'Basis-Tabelle-Samen'!W75,"-",'Basis-Tabelle-Samen'!J75,"-garden-in-the-bag-finnish.jpg")),
IF($C$1="Französisch - FR",HYPERLINK(CONCATENATE("https://www.saflax.de/0-WVK-Retail/Bilder-Pictures/SAFLAX-",'Basis-Tabelle-Samen'!W75,"-",'Basis-Tabelle-Samen'!J75,"-garden-in-the-bag-french.jpg")),
IF($C$1="Griechisch - GR",HYPERLINK(CONCATENATE("https://www.saflax.de/0-WVK-Retail/Bilder-Pictures/SAFLAX-",'Basis-Tabelle-Samen'!W75,"-",'Basis-Tabelle-Samen'!J75,"-garden-in-the-bag-greek.jpg")),
IF($C$1="Irisch - IE",HYPERLINK(CONCATENATE("https://www.saflax.de/0-WVK-Retail/Bilder-Pictures/SAFLAX-",'Basis-Tabelle-Samen'!W75,"-",'Basis-Tabelle-Samen'!J75,"-garden-in-the-bag-irish.jpg")),
IF($C$1="Isländisch - IS",HYPERLINK(CONCATENATE("https://www.saflax.de/0-WVK-Retail/Bilder-Pictures/SAFLAX-",'Basis-Tabelle-Samen'!W75,"-",'Basis-Tabelle-Samen'!J75,"-garden-in-the-bag-icelandic.jpg")),
IF($C$1="Italienisch - IT",HYPERLINK(CONCATENATE("https://www.saflax.de/0-WVK-Retail/Bilder-Pictures/SAFLAX-",'Basis-Tabelle-Samen'!W75,"-",'Basis-Tabelle-Samen'!J75,"-garden-in-the-bag-italian.jpg")),
IF($C$1="Japanisch - JP",HYPERLINK(CONCATENATE("https://www.saflax.de/0-WVK-Retail/Bilder-Pictures/SAFLAX-",'Basis-Tabelle-Samen'!W75,"-",'Basis-Tabelle-Samen'!J75,"-garden-in-the-bag-japanese.jpg")),
IF($C$1="Kroatisch - HR",HYPERLINK(CONCATENATE("https://www.saflax.de/0-WVK-Retail/Bilder-Pictures/SAFLAX-",'Basis-Tabelle-Samen'!W75,"-",'Basis-Tabelle-Samen'!J75,"-garden-in-the-bag-croatian.jpg")),
IF($C$1="Lettisch - LV",HYPERLINK(CONCATENATE("https://www.saflax.de/0-WVK-Retail/Bilder-Pictures/SAFLAX-",'Basis-Tabelle-Samen'!W75,"-",'Basis-Tabelle-Samen'!J75,"-garden-in-the-bag-latvian.jpg")),
IF($C$1="Litauisch - LT",HYPERLINK(CONCATENATE("https://www.saflax.de/0-WVK-Retail/Bilder-Pictures/SAFLAX-",'Basis-Tabelle-Samen'!W75,"-",'Basis-Tabelle-Samen'!J75,"-garden-in-the-bag-lithuanian.jpg")),
IF($C$1="Maltesisch - MT",HYPERLINK(CONCATENATE("https://www.saflax.de/0-WVK-Retail/Bilder-Pictures/SAFLAX-",'Basis-Tabelle-Samen'!W75,"-",'Basis-Tabelle-Samen'!J75,"-garden-in-the-bag-maltese.jpg")),
IF($C$1="Niederländisch - NL",HYPERLINK(CONCATENATE("https://www.saflax.de/0-WVK-Retail/Bilder-Pictures/SAFLAX-",'Basis-Tabelle-Samen'!W75,"-",'Basis-Tabelle-Samen'!J75,"-garden-in-the-bag-dutch.jpg")),
IF($C$1="Norwegisch - NO",HYPERLINK(CONCATENATE("https://www.saflax.de/0-WVK-Retail/Bilder-Pictures/SAFLAX-",'Basis-Tabelle-Samen'!W75,"-",'Basis-Tabelle-Samen'!J75,"-garden-in-the-bag-nowegian.jpg")),
IF($C$1="Polnisch - PL",HYPERLINK(CONCATENATE("https://www.saflax.de/0-WVK-Retail/Bilder-Pictures/SAFLAX-",'Basis-Tabelle-Samen'!W75,"-",'Basis-Tabelle-Samen'!J75,"-garden-in-the-bag-polish.jpg")),
IF($C$1="Portugiesisch - PT",HYPERLINK(CONCATENATE("https://www.saflax.de/0-WVK-Retail/Bilder-Pictures/SAFLAX-",'Basis-Tabelle-Samen'!W75,"-",'Basis-Tabelle-Samen'!J75,"-garden-in-the-bag-portuguese.jpg")),
IF($C$1="Rumänisch - RO",HYPERLINK(CONCATENATE("https://www.saflax.de/0-WVK-Retail/Bilder-Pictures/SAFLAX-",'Basis-Tabelle-Samen'!W75,"-",'Basis-Tabelle-Samen'!J75,"-garden-in-the-bag-romanian.jpg")),
IF($C$1="Schwedisch - SE",HYPERLINK(CONCATENATE("https://www.saflax.de/0-WVK-Retail/Bilder-Pictures/SAFLAX-",'Basis-Tabelle-Samen'!W75,"-",'Basis-Tabelle-Samen'!J75,"-garden-in-the-bag-swedish.jpg")),
IF($C$1="Slowakisch - SK",HYPERLINK(CONCATENATE("https://www.saflax.de/0-WVK-Retail/Bilder-Pictures/SAFLAX-",'Basis-Tabelle-Samen'!W75,"-",'Basis-Tabelle-Samen'!J75,"-garden-in-the-bag-slovak.jpg")),
IF($C$1="Slowenisch - SI",HYPERLINK(CONCATENATE("https://www.saflax.de/0-WVK-Retail/Bilder-Pictures/SAFLAX-",'Basis-Tabelle-Samen'!W75,"-",'Basis-Tabelle-Samen'!J75,"-garden-in-the-bag-slovenian.jpg")),
IF($C$1="Spanisch - ES",HYPERLINK(CONCATENATE("https://www.saflax.de/0-WVK-Retail/Bilder-Pictures/SAFLAX-",'Basis-Tabelle-Samen'!W75,"-",'Basis-Tabelle-Samen'!J75,"-garden-in-the-bag-spanish.jpg")),
IF($C$1="Tschechisch - CZ",HYPERLINK(CONCATENATE("https://www.saflax.de/0-WVK-Retail/Bilder-Pictures/SAFLAX-",'Basis-Tabelle-Samen'!W75,"-",'Basis-Tabelle-Samen'!J75,"-garden-in-the-bag-czech.jpg")),
IF($C$1="Türkisch - TR",HYPERLINK(CONCATENATE("https://www.saflax.de/0-WVK-Retail/Bilder-Pictures/SAFLAX-",'Basis-Tabelle-Samen'!W75,"-",'Basis-Tabelle-Samen'!J75,"-garden-in-the-bag-turkish.jpg")),
IF($C$1="Ungarisch - HU",HYPERLINK(CONCATENATE("https://www.saflax.de/0-WVK-Retail/Bilder-Pictures/SAFLAX-",'Basis-Tabelle-Samen'!W75,"-",'Basis-Tabelle-Samen'!J75,"-garden-in-the-bag-hungarian.jpg")),
" ACHTUNG")))))))))))))))))))))))))))))</f>
        <v>https://www.saflax.de/0-WVK-Retail/Bilder-Pictures/SAFLAX-62985-morus-nigra-garden-in-the-bag-english.jpg</v>
      </c>
    </row>
    <row r="82" spans="1:43" ht="17.100000000000001" customHeight="1" x14ac:dyDescent="0.2">
      <c r="A82" s="318" t="str">
        <f>IF('Basis-Tabelle-Samen'!A7="","",IF($C$1="Deutsch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82" s="319" t="str">
        <f>'Basis-Tabelle-Samen'!I7</f>
        <v>Myrtus communis</v>
      </c>
      <c r="C82" s="316" t="str">
        <f>IF($C$1="Bulgarisch - BG",'Basis-Tabelle-Samen'!Z7,
IF($C$1="Dänisch - DK",'Basis-Tabelle-Samen'!AA7,
IF($C$1="Deutsch - DE",'Basis-Tabelle-Samen'!AB7,
IF($C$1="Englisch - UK",'Basis-Tabelle-Samen'!AC7,
IF($C$1="Estnisch - EE",'Basis-Tabelle-Samen'!AD7,
IF($C$1="Finnisch - FI",'Basis-Tabelle-Samen'!AE7,
IF($C$1="Französisch - FR",'Basis-Tabelle-Samen'!AF7,
IF($C$1="Griechisch - GR",'Basis-Tabelle-Samen'!AG7,
IF($C$1="Irisch - IE",'Basis-Tabelle-Samen'!AH7,
IF($C$1="Isländisch - IS",'Basis-Tabelle-Samen'!AI7,
IF($C$1="Italienisch - IT",'Basis-Tabelle-Samen'!AJ7,
IF($C$1="Japanisch - JP",'Basis-Tabelle-Samen'!AK7,
IF($C$1="Kroatisch - HR",'Basis-Tabelle-Samen'!AL7,
IF($C$1="Lettisch - LV",'Basis-Tabelle-Samen'!AM7,
IF($C$1="Litauisch - LT",'Basis-Tabelle-Samen'!AN7,
IF($C$1="Maltesisch - MT",'Basis-Tabelle-Samen'!AO7,
IF($C$1="Niederländisch - NL",'Basis-Tabelle-Samen'!AP7,
IF($C$1="Norwegisch - NO",'Basis-Tabelle-Samen'!AQ7,
IF($C$1="Polnisch - PL",'Basis-Tabelle-Samen'!AR7,
IF($C$1="Portugiesisch - PT",'Basis-Tabelle-Samen'!AS7,
IF($C$1="Rumänisch - RO",'Basis-Tabelle-Samen'!AT7,
IF($C$1="Schwedisch - SE",'Basis-Tabelle-Samen'!AU7,
IF($C$1="Slowakisch - SK",'Basis-Tabelle-Samen'!AV7,
IF($C$1="Slowenisch - SI",'Basis-Tabelle-Samen'!AW7,
IF($C$1="Spanisch - ES",'Basis-Tabelle-Samen'!AX7,
IF($C$1="Tschechisch - CZ",'Basis-Tabelle-Samen'!AY7,
IF($C$1="Türkisch - TR",'Basis-Tabelle-Samen'!AZ7,
IF($C$1="Ungarisch - HU",'Basis-Tabelle-Samen'!BA7,
" ACHTUNG"))))))))))))))))))))))))))))</f>
        <v>True Myrtle</v>
      </c>
      <c r="D82" s="320">
        <f>'Basis-Tabelle-Samen'!F7</f>
        <v>30</v>
      </c>
      <c r="E82" s="321" t="str">
        <f>'Basis-Tabelle-Samen'!H7</f>
        <v>7 %</v>
      </c>
      <c r="F82" s="322" t="str">
        <f>IF('Basis-Tabelle-Samen'!G7="","",'Basis-Tabelle-Samen'!G7)</f>
        <v>01</v>
      </c>
      <c r="G82" s="320">
        <f>'Basis-Tabelle-Samen'!C7</f>
        <v>12314</v>
      </c>
      <c r="H82" s="323">
        <f>'Basis-Tabelle-Samen'!D7</f>
        <v>4055473123141</v>
      </c>
      <c r="I82" s="324">
        <f>'Basis-Tabelle-Samen'!E7</f>
        <v>1.85</v>
      </c>
      <c r="J82" s="325">
        <f t="shared" si="1"/>
        <v>12</v>
      </c>
      <c r="K82" s="326">
        <f>'Basis-Tabelle-Samen'!K7</f>
        <v>72314</v>
      </c>
      <c r="L82" s="323">
        <f>'Basis-Tabelle-Samen'!L7</f>
        <v>4055473723143</v>
      </c>
      <c r="M82" s="324">
        <f>'Basis-Tabelle-Samen'!M7</f>
        <v>2.4500000000000002</v>
      </c>
      <c r="N82" s="326">
        <f>IF(K82&lt;1,"",'3'!$I$15)</f>
        <v>15</v>
      </c>
      <c r="O82" s="327">
        <f>IF(K82&lt;1,"",'3'!$J$11)</f>
        <v>90</v>
      </c>
      <c r="P82" s="326">
        <f>'Basis-Tabelle-Samen'!N7</f>
        <v>82314</v>
      </c>
      <c r="Q82" s="323">
        <f>'Basis-Tabelle-Samen'!O7</f>
        <v>4055473823140</v>
      </c>
      <c r="R82" s="328">
        <f>'Basis-Tabelle-Samen'!P7</f>
        <v>3.75</v>
      </c>
      <c r="S82" s="326">
        <f>IF(R82&lt;1,"",'3'!$M$15)</f>
        <v>18</v>
      </c>
      <c r="T82" s="327">
        <f>IF(R82&lt;1,"",'3'!$N$11)</f>
        <v>72</v>
      </c>
      <c r="U82" s="326">
        <f>'Basis-Tabelle-Samen'!Q7</f>
        <v>52314</v>
      </c>
      <c r="V82" s="323">
        <f>'Basis-Tabelle-Samen'!R7</f>
        <v>4055473523149</v>
      </c>
      <c r="W82" s="324">
        <f>'Basis-Tabelle-Samen'!S7</f>
        <v>4.95</v>
      </c>
      <c r="X82" s="326">
        <f>IF(U82&lt;1,"",'3'!$Q$15)</f>
        <v>6</v>
      </c>
      <c r="Y82" s="327">
        <f>IF(U82&lt;1,"",'3'!$R$11)</f>
        <v>24</v>
      </c>
      <c r="Z82" s="326">
        <f>'Basis-Tabelle-Samen'!T7</f>
        <v>32314</v>
      </c>
      <c r="AA82" s="323">
        <f>'Basis-Tabelle-Samen'!U7</f>
        <v>4055473323145</v>
      </c>
      <c r="AB82" s="324">
        <f>'Basis-Tabelle-Samen'!V7</f>
        <v>6.75</v>
      </c>
      <c r="AC82" s="326">
        <f>IF(Z82&lt;1,"",'3'!$U$15)</f>
        <v>6</v>
      </c>
      <c r="AD82" s="327">
        <f>IF(Z82&lt;1,"",'3'!$V$11)</f>
        <v>24</v>
      </c>
      <c r="AE82" s="326">
        <f>'Basis-Tabelle-Samen'!W7</f>
        <v>62314</v>
      </c>
      <c r="AF82" s="323">
        <f>'Basis-Tabelle-Samen'!X7</f>
        <v>4055473623146</v>
      </c>
      <c r="AG82" s="324">
        <f>'Basis-Tabelle-Samen'!Y7</f>
        <v>2.95</v>
      </c>
      <c r="AH82" s="326">
        <f>IF(AE82&lt;1,"",'3'!$Y$15)</f>
        <v>8</v>
      </c>
      <c r="AI82" s="327">
        <f>IF(AE82&lt;1,"",'3'!$Z$11)</f>
        <v>64</v>
      </c>
      <c r="AJ82" s="315"/>
      <c r="AK82" s="316" t="str">
        <f>IF(G82&lt;1,"",
IF($C$1="Bulgarisch - BG",HYPERLINK(CONCATENATE("https://www.saflax.de/0-WVK-Retail/Bilder-Pictures/SAFLAX-",'Basis-Tabelle-Samen'!C7,"-",'Basis-Tabelle-Samen'!J7,"-seed-package-front-cr-bulgarian.jpg")),
IF($C$1="Dänisch - DK",HYPERLINK(CONCATENATE("https://www.saflax.de/0-WVK-Retail/Bilder-Pictures/SAFLAX-",'Basis-Tabelle-Samen'!C7,"-",'Basis-Tabelle-Samen'!J7,"-seed-package-front-cr-danish.jpg")),
IF($C$1="Deutsch - DE",HYPERLINK(CONCATENATE("https://www.saflax.de/0-WVK-Retail/Bilder-Pictures/SAFLAX-",'Basis-Tabelle-Samen'!C7,"-",'Basis-Tabelle-Samen'!J7,"-seed-package-front-cr-german.jpg")),
IF($C$1="Englisch - UK",HYPERLINK(CONCATENATE("https://www.saflax.de/0-WVK-Retail/Bilder-Pictures/SAFLAX-",'Basis-Tabelle-Samen'!C7,"-",'Basis-Tabelle-Samen'!J7,"-seed-package-front-cr-english.jpg")),
IF($C$1="Estnisch - EE",HYPERLINK(CONCATENATE("https://www.saflax.de/0-WVK-Retail/Bilder-Pictures/SAFLAX-",'Basis-Tabelle-Samen'!C7,"-",'Basis-Tabelle-Samen'!J7,"-seed-package-front-cr-estonian.jpg")),
IF($C$1="Finnisch - FI",HYPERLINK(CONCATENATE("https://www.saflax.de/0-WVK-Retail/Bilder-Pictures/SAFLAX-",'Basis-Tabelle-Samen'!C7,"-",'Basis-Tabelle-Samen'!J7,"-seed-package-front-cr-finnish.jpg")),
IF($C$1="Französisch - FR",HYPERLINK(CONCATENATE("https://www.saflax.de/0-WVK-Retail/Bilder-Pictures/SAFLAX-",'Basis-Tabelle-Samen'!C7,"-",'Basis-Tabelle-Samen'!J7,"-seed-package-front-cr-french.jpg")),
IF($C$1="Griechisch - GR",HYPERLINK(CONCATENATE("https://www.saflax.de/0-WVK-Retail/Bilder-Pictures/SAFLAX-",'Basis-Tabelle-Samen'!C7,"-",'Basis-Tabelle-Samen'!J7,"-seed-package-front-cr-greek.jpg")),
IF($C$1="Irisch - IE",HYPERLINK(CONCATENATE("https://www.saflax.de/0-WVK-Retail/Bilder-Pictures/SAFLAX-",'Basis-Tabelle-Samen'!C7,"-",'Basis-Tabelle-Samen'!J7,"-seed-package-front-cr-irish.jpg")),
IF($C$1="Isländisch - IS",HYPERLINK(CONCATENATE("https://www.saflax.de/0-WVK-Retail/Bilder-Pictures/SAFLAX-",'Basis-Tabelle-Samen'!C7,"-",'Basis-Tabelle-Samen'!J7,"-seed-package-front-cr-icelandic.jpg")),
IF($C$1="Italienisch - IT",HYPERLINK(CONCATENATE("https://www.saflax.de/0-WVK-Retail/Bilder-Pictures/SAFLAX-",'Basis-Tabelle-Samen'!C7,"-",'Basis-Tabelle-Samen'!J7,"-seed-package-front-cr-italian.jpg")),
IF($C$1="Japanisch - JP",HYPERLINK(CONCATENATE("https://www.saflax.de/0-WVK-Retail/Bilder-Pictures/SAFLAX-",'Basis-Tabelle-Samen'!C7,"-",'Basis-Tabelle-Samen'!J7,"-seed-package-front-cr-japanese.jpg")),
IF($C$1="Kroatisch - HR",HYPERLINK(CONCATENATE("https://www.saflax.de/0-WVK-Retail/Bilder-Pictures/SAFLAX-",'Basis-Tabelle-Samen'!C7,"-",'Basis-Tabelle-Samen'!J7,"-seed-package-front-cr-croatian.jpg")),
IF($C$1="Lettisch - LV",HYPERLINK(CONCATENATE("https://www.saflax.de/0-WVK-Retail/Bilder-Pictures/SAFLAX-",'Basis-Tabelle-Samen'!C7,"-",'Basis-Tabelle-Samen'!J7,"-seed-package-front-cr-latvian.jpg")),
IF($C$1="Litauisch - LT",HYPERLINK(CONCATENATE("https://www.saflax.de/0-WVK-Retail/Bilder-Pictures/SAFLAX-",'Basis-Tabelle-Samen'!C7,"-",'Basis-Tabelle-Samen'!J7,"-seed-package-front-cr-lithuanian.jpg")),
IF($C$1="Maltesisch - MT",HYPERLINK(CONCATENATE("https://www.saflax.de/0-WVK-Retail/Bilder-Pictures/SAFLAX-",'Basis-Tabelle-Samen'!C7,"-",'Basis-Tabelle-Samen'!J7,"-seed-package-front-cr-maltese.jpg")),
IF($C$1="Niederländisch - NL",HYPERLINK(CONCATENATE("https://www.saflax.de/0-WVK-Retail/Bilder-Pictures/SAFLAX-",'Basis-Tabelle-Samen'!C7,"-",'Basis-Tabelle-Samen'!J7,"-seed-package-front-cr-dutch.jpg")),
IF($C$1="Norwegisch - NO",HYPERLINK(CONCATENATE("https://www.saflax.de/0-WVK-Retail/Bilder-Pictures/SAFLAX-",'Basis-Tabelle-Samen'!C7,"-",'Basis-Tabelle-Samen'!J7,"-seed-package-front-cr-nowegian.jpg")),
IF($C$1="Polnisch - PL",HYPERLINK(CONCATENATE("https://www.saflax.de/0-WVK-Retail/Bilder-Pictures/SAFLAX-",'Basis-Tabelle-Samen'!C7,"-",'Basis-Tabelle-Samen'!J7,"-seed-package-front-cr-polish.jpg")),
IF($C$1="Portugiesisch - PT",HYPERLINK(CONCATENATE("https://www.saflax.de/0-WVK-Retail/Bilder-Pictures/SAFLAX-",'Basis-Tabelle-Samen'!C7,"-",'Basis-Tabelle-Samen'!J7,"-seed-package-front-cr-portuguese.jpg")),
IF($C$1="Rumänisch - RO",HYPERLINK(CONCATENATE("https://www.saflax.de/0-WVK-Retail/Bilder-Pictures/SAFLAX-",'Basis-Tabelle-Samen'!C7,"-",'Basis-Tabelle-Samen'!J7,"-seed-package-front-cr-romanian.jpg")),
IF($C$1="Schwedisch - SE",HYPERLINK(CONCATENATE("https://www.saflax.de/0-WVK-Retail/Bilder-Pictures/SAFLAX-",'Basis-Tabelle-Samen'!C7,"-",'Basis-Tabelle-Samen'!J7,"-seed-package-front-cr-swedish.jpg")),
IF($C$1="Slowakisch - SK",HYPERLINK(CONCATENATE("https://www.saflax.de/0-WVK-Retail/Bilder-Pictures/SAFLAX-",'Basis-Tabelle-Samen'!C7,"-",'Basis-Tabelle-Samen'!J7,"-seed-package-front-cr-slovak.jpg")),
IF($C$1="Slowenisch - SI",HYPERLINK(CONCATENATE("https://www.saflax.de/0-WVK-Retail/Bilder-Pictures/SAFLAX-",'Basis-Tabelle-Samen'!C7,"-",'Basis-Tabelle-Samen'!J7,"-seed-package-front-cr-slovenian.jpg")),
IF($C$1="Spanisch - ES",HYPERLINK(CONCATENATE("https://www.saflax.de/0-WVK-Retail/Bilder-Pictures/SAFLAX-",'Basis-Tabelle-Samen'!C7,"-",'Basis-Tabelle-Samen'!J7,"-seed-package-front-cr-spanish.jpg")),
IF($C$1="Tschechisch - CZ",HYPERLINK(CONCATENATE("https://www.saflax.de/0-WVK-Retail/Bilder-Pictures/SAFLAX-",'Basis-Tabelle-Samen'!C7,"-",'Basis-Tabelle-Samen'!J7,"-seed-package-front-cr-czech.jpg")),
IF($C$1="Türkisch - TR",HYPERLINK(CONCATENATE("https://www.saflax.de/0-WVK-Retail/Bilder-Pictures/SAFLAX-",'Basis-Tabelle-Samen'!C7,"-",'Basis-Tabelle-Samen'!J7,"-seed-package-front-cr-turkish.jpg")),
IF($C$1="Ungarisch - HU",HYPERLINK(CONCATENATE("https://www.saflax.de/0-WVK-Retail/Bilder-Pictures/SAFLAX-",'Basis-Tabelle-Samen'!C7,"-",'Basis-Tabelle-Samen'!J7,"-seed-package-front-cr-hungarian.jpg")),
" ACHTUNG")))))))))))))))))))))))))))))</f>
        <v>https://www.saflax.de/0-WVK-Retail/Bilder-Pictures/SAFLAX-12314-myrtus-communis-seed-package-front-cr-english.jpg</v>
      </c>
      <c r="AL82" s="330" t="str">
        <f>IF(G82&lt;1,"",
IF($C$1="Bulgarisch - BG",HYPERLINK(CONCATENATE("https://www.saflax.de/0-WVK-Retail/Bilder-Pictures/SAFLAX-",'Basis-Tabelle-Samen'!C7,"-",'Basis-Tabelle-Samen'!J7,"-seed-package-back-cr-bulgarian.jpg")),
IF($C$1="Dänisch - DK",HYPERLINK(CONCATENATE("https://www.saflax.de/0-WVK-Retail/Bilder-Pictures/SAFLAX-",'Basis-Tabelle-Samen'!C7,"-",'Basis-Tabelle-Samen'!J7,"-seed-package-back-cr-danish.jpg")),
IF($C$1="Deutsch - DE",HYPERLINK(CONCATENATE("https://www.saflax.de/0-WVK-Retail/Bilder-Pictures/SAFLAX-",'Basis-Tabelle-Samen'!C7,"-",'Basis-Tabelle-Samen'!J7,"-seed-package-back-cr-german.jpg")),
IF($C$1="Englisch - UK",HYPERLINK(CONCATENATE("https://www.saflax.de/0-WVK-Retail/Bilder-Pictures/SAFLAX-",'Basis-Tabelle-Samen'!C7,"-",'Basis-Tabelle-Samen'!J7,"-seed-package-back-cr-english.jpg")),
IF($C$1="Estnisch - EE",HYPERLINK(CONCATENATE("https://www.saflax.de/0-WVK-Retail/Bilder-Pictures/SAFLAX-",'Basis-Tabelle-Samen'!C7,"-",'Basis-Tabelle-Samen'!J7,"-seed-package-back-cr-estonian.jpg")),
IF($C$1="Finnisch - FI",HYPERLINK(CONCATENATE("https://www.saflax.de/0-WVK-Retail/Bilder-Pictures/SAFLAX-",'Basis-Tabelle-Samen'!C7,"-",'Basis-Tabelle-Samen'!J7,"-seed-package-back-cr-finnish.jpg")),
IF($C$1="Französisch - FR",HYPERLINK(CONCATENATE("https://www.saflax.de/0-WVK-Retail/Bilder-Pictures/SAFLAX-",'Basis-Tabelle-Samen'!C7,"-",'Basis-Tabelle-Samen'!J7,"-seed-package-back-cr-french.jpg")),
IF($C$1="Griechisch - GR",HYPERLINK(CONCATENATE("https://www.saflax.de/0-WVK-Retail/Bilder-Pictures/SAFLAX-",'Basis-Tabelle-Samen'!C7,"-",'Basis-Tabelle-Samen'!J7,"-seed-package-back-cr-greek.jpg")),
IF($C$1="Irisch - IE",HYPERLINK(CONCATENATE("https://www.saflax.de/0-WVK-Retail/Bilder-Pictures/SAFLAX-",'Basis-Tabelle-Samen'!C7,"-",'Basis-Tabelle-Samen'!J7,"-seed-package-back-cr-irish.jpg")),
IF($C$1="Isländisch - IS",HYPERLINK(CONCATENATE("https://www.saflax.de/0-WVK-Retail/Bilder-Pictures/SAFLAX-",'Basis-Tabelle-Samen'!C7,"-",'Basis-Tabelle-Samen'!J7,"-seed-package-back-cr-icelandic.jpg")),
IF($C$1="Italienisch - IT",HYPERLINK(CONCATENATE("https://www.saflax.de/0-WVK-Retail/Bilder-Pictures/SAFLAX-",'Basis-Tabelle-Samen'!C7,"-",'Basis-Tabelle-Samen'!J7,"-seed-package-back-cr-italian.jpg")),
IF($C$1="Japanisch - JP",HYPERLINK(CONCATENATE("https://www.saflax.de/0-WVK-Retail/Bilder-Pictures/SAFLAX-",'Basis-Tabelle-Samen'!C7,"-",'Basis-Tabelle-Samen'!J7,"-seed-package-back-cr-japanese.jpg")),
IF($C$1="Kroatisch - HR",HYPERLINK(CONCATENATE("https://www.saflax.de/0-WVK-Retail/Bilder-Pictures/SAFLAX-",'Basis-Tabelle-Samen'!C7,"-",'Basis-Tabelle-Samen'!J7,"-seed-package-back-cr-croatian.jpg")),
IF($C$1="Lettisch - LV",HYPERLINK(CONCATENATE("https://www.saflax.de/0-WVK-Retail/Bilder-Pictures/SAFLAX-",'Basis-Tabelle-Samen'!C7,"-",'Basis-Tabelle-Samen'!J7,"-seed-package-back-cr-latvian.jpg")),
IF($C$1="Litauisch - LT",HYPERLINK(CONCATENATE("https://www.saflax.de/0-WVK-Retail/Bilder-Pictures/SAFLAX-",'Basis-Tabelle-Samen'!C7,"-",'Basis-Tabelle-Samen'!J7,"-seed-package-back-cr-lithuanian.jpg")),
IF($C$1="Maltesisch - MT",HYPERLINK(CONCATENATE("https://www.saflax.de/0-WVK-Retail/Bilder-Pictures/SAFLAX-",'Basis-Tabelle-Samen'!C7,"-",'Basis-Tabelle-Samen'!J7,"-seed-package-back-cr-maltese.jpg")),
IF($C$1="Niederländisch - NL",HYPERLINK(CONCATENATE("https://www.saflax.de/0-WVK-Retail/Bilder-Pictures/SAFLAX-",'Basis-Tabelle-Samen'!C7,"-",'Basis-Tabelle-Samen'!J7,"-seed-package-back-cr-dutch.jpg")),
IF($C$1="Norwegisch - NO",HYPERLINK(CONCATENATE("https://www.saflax.de/0-WVK-Retail/Bilder-Pictures/SAFLAX-",'Basis-Tabelle-Samen'!C7,"-",'Basis-Tabelle-Samen'!J7,"-seed-package-back-cr-nowegian.jpg")),
IF($C$1="Polnisch - PL",HYPERLINK(CONCATENATE("https://www.saflax.de/0-WVK-Retail/Bilder-Pictures/SAFLAX-",'Basis-Tabelle-Samen'!C7,"-",'Basis-Tabelle-Samen'!J7,"-seed-package-back-cr-polish.jpg")),
IF($C$1="Portugiesisch - PT",HYPERLINK(CONCATENATE("https://www.saflax.de/0-WVK-Retail/Bilder-Pictures/SAFLAX-",'Basis-Tabelle-Samen'!C7,"-",'Basis-Tabelle-Samen'!J7,"-seed-package-back-cr-portuguese.jpg")),
IF($C$1="Rumänisch - RO",HYPERLINK(CONCATENATE("https://www.saflax.de/0-WVK-Retail/Bilder-Pictures/SAFLAX-",'Basis-Tabelle-Samen'!C7,"-",'Basis-Tabelle-Samen'!J7,"-seed-package-back-cr-romanian.jpg")),
IF($C$1="Schwedisch - SE",HYPERLINK(CONCATENATE("https://www.saflax.de/0-WVK-Retail/Bilder-Pictures/SAFLAX-",'Basis-Tabelle-Samen'!C7,"-",'Basis-Tabelle-Samen'!J7,"-seed-package-back-cr-swedish.jpg")),
IF($C$1="Slowakisch - SK",HYPERLINK(CONCATENATE("https://www.saflax.de/0-WVK-Retail/Bilder-Pictures/SAFLAX-",'Basis-Tabelle-Samen'!C7,"-",'Basis-Tabelle-Samen'!J7,"-seed-package-back-cr-slovak.jpg")),
IF($C$1="Slowenisch - SI",HYPERLINK(CONCATENATE("https://www.saflax.de/0-WVK-Retail/Bilder-Pictures/SAFLAX-",'Basis-Tabelle-Samen'!C7,"-",'Basis-Tabelle-Samen'!J7,"-seed-package-back-cr-slovenian.jpg")),
IF($C$1="Spanisch - ES",HYPERLINK(CONCATENATE("https://www.saflax.de/0-WVK-Retail/Bilder-Pictures/SAFLAX-",'Basis-Tabelle-Samen'!C7,"-",'Basis-Tabelle-Samen'!J7,"-seed-package-back-cr-spanish.jpg")),
IF($C$1="Tschechisch - CZ",HYPERLINK(CONCATENATE("https://www.saflax.de/0-WVK-Retail/Bilder-Pictures/SAFLAX-",'Basis-Tabelle-Samen'!C7,"-",'Basis-Tabelle-Samen'!J7,"-seed-package-back-cr-czech.jpg")),
IF($C$1="Türkisch - TR",HYPERLINK(CONCATENATE("https://www.saflax.de/0-WVK-Retail/Bilder-Pictures/SAFLAX-",'Basis-Tabelle-Samen'!C7,"-",'Basis-Tabelle-Samen'!J7,"-seed-package-back-cr-turkish.jpg")),
IF($C$1="Ungarisch - HU",HYPERLINK(CONCATENATE("https://www.saflax.de/0-WVK-Retail/Bilder-Pictures/SAFLAX-",'Basis-Tabelle-Samen'!C7,"-",'Basis-Tabelle-Samen'!J7,"-seed-package-back-cr-hungarian.jpg")),
" ACHTUNG")))))))))))))))))))))))))))))</f>
        <v>https://www.saflax.de/0-WVK-Retail/Bilder-Pictures/SAFLAX-12314-myrtus-communis-seed-package-back-cr-english.jpg</v>
      </c>
      <c r="AM82" s="330" t="str">
        <f>IF(H82&lt;1,"",
IF($C$1="Bulgarisch - BG",HYPERLINK(CONCATENATE("https://www.saflax.de/0-WVK-Retail/Bilder-Pictures/SAFLAX-",'Basis-Tabelle-Samen'!K7,"-",'Basis-Tabelle-Samen'!J7,"-garden-to-go-mini-bulgarian.jpg")),
IF($C$1="Dänisch - DK",HYPERLINK(CONCATENATE("https://www.saflax.de/0-WVK-Retail/Bilder-Pictures/SAFLAX-",'Basis-Tabelle-Samen'!K7,"-",'Basis-Tabelle-Samen'!J7,"-garden-to-go-mini-danish.jpg")),
IF($C$1="Deutsch - DE",HYPERLINK(CONCATENATE("https://www.saflax.de/0-WVK-Retail/Bilder-Pictures/SAFLAX-",'Basis-Tabelle-Samen'!K7,"-",'Basis-Tabelle-Samen'!J7,"-garden-to-go-mini-german.jpg")),
IF($C$1="Englisch - UK",HYPERLINK(CONCATENATE("https://www.saflax.de/0-WVK-Retail/Bilder-Pictures/SAFLAX-",'Basis-Tabelle-Samen'!K7,"-",'Basis-Tabelle-Samen'!J7,"-garden-to-go-mini-english.jpg")),
IF($C$1="Estnisch - EE",HYPERLINK(CONCATENATE("https://www.saflax.de/0-WVK-Retail/Bilder-Pictures/SAFLAX-",'Basis-Tabelle-Samen'!K7,"-",'Basis-Tabelle-Samen'!J7,"-garden-to-go-mini-estonian.jpg")),
IF($C$1="Finnisch - FI",HYPERLINK(CONCATENATE("https://www.saflax.de/0-WVK-Retail/Bilder-Pictures/SAFLAX-",'Basis-Tabelle-Samen'!K7,"-",'Basis-Tabelle-Samen'!J7,"-garden-to-go-mini-finnish.jpg")),
IF($C$1="Französisch - FR",HYPERLINK(CONCATENATE("https://www.saflax.de/0-WVK-Retail/Bilder-Pictures/SAFLAX-",'Basis-Tabelle-Samen'!K7,"-",'Basis-Tabelle-Samen'!J7,"-garden-to-go-mini-french.jpg")),
IF($C$1="Griechisch - GR",HYPERLINK(CONCATENATE("https://www.saflax.de/0-WVK-Retail/Bilder-Pictures/SAFLAX-",'Basis-Tabelle-Samen'!K7,"-",'Basis-Tabelle-Samen'!J7,"-garden-to-go-mini-greek.jpg")),
IF($C$1="Irisch - IE",HYPERLINK(CONCATENATE("https://www.saflax.de/0-WVK-Retail/Bilder-Pictures/SAFLAX-",'Basis-Tabelle-Samen'!K7,"-",'Basis-Tabelle-Samen'!J7,"-garden-to-go-mini-irish.jpg")),
IF($C$1="Isländisch - IS",HYPERLINK(CONCATENATE("https://www.saflax.de/0-WVK-Retail/Bilder-Pictures/SAFLAX-",'Basis-Tabelle-Samen'!K7,"-",'Basis-Tabelle-Samen'!J7,"-garden-to-go-mini-icelandic.jpg")),
IF($C$1="Italienisch - IT",HYPERLINK(CONCATENATE("https://www.saflax.de/0-WVK-Retail/Bilder-Pictures/SAFLAX-",'Basis-Tabelle-Samen'!K7,"-",'Basis-Tabelle-Samen'!J7,"-garden-to-go-mini-italian.jpg")),
IF($C$1="Japanisch - JP",HYPERLINK(CONCATENATE("https://www.saflax.de/0-WVK-Retail/Bilder-Pictures/SAFLAX-",'Basis-Tabelle-Samen'!K7,"-",'Basis-Tabelle-Samen'!J7,"-garden-to-go-mini-japanese.jpg")),
IF($C$1="Kroatisch - HR",HYPERLINK(CONCATENATE("https://www.saflax.de/0-WVK-Retail/Bilder-Pictures/SAFLAX-",'Basis-Tabelle-Samen'!K7,"-",'Basis-Tabelle-Samen'!J7,"-garden-to-go-mini-croatian.jpg")),
IF($C$1="Lettisch - LV",HYPERLINK(CONCATENATE("https://www.saflax.de/0-WVK-Retail/Bilder-Pictures/SAFLAX-",'Basis-Tabelle-Samen'!K7,"-",'Basis-Tabelle-Samen'!J7,"-garden-to-go-mini-latvian.jpg")),
IF($C$1="Litauisch - LT",HYPERLINK(CONCATENATE("https://www.saflax.de/0-WVK-Retail/Bilder-Pictures/SAFLAX-",'Basis-Tabelle-Samen'!K7,"-",'Basis-Tabelle-Samen'!J7,"-garden-to-go-mini-lithuanian.jpg")),
IF($C$1="Maltesisch - MT",HYPERLINK(CONCATENATE("https://www.saflax.de/0-WVK-Retail/Bilder-Pictures/SAFLAX-",'Basis-Tabelle-Samen'!K7,"-",'Basis-Tabelle-Samen'!J7,"-garden-to-go-mini-maltese.jpg")),
IF($C$1="Niederländisch - NL",HYPERLINK(CONCATENATE("https://www.saflax.de/0-WVK-Retail/Bilder-Pictures/SAFLAX-",'Basis-Tabelle-Samen'!K7,"-",'Basis-Tabelle-Samen'!J7,"-garden-to-go-mini-dutch.jpg")),
IF($C$1="Norwegisch - NO",HYPERLINK(CONCATENATE("https://www.saflax.de/0-WVK-Retail/Bilder-Pictures/SAFLAX-",'Basis-Tabelle-Samen'!K7,"-",'Basis-Tabelle-Samen'!J7,"-garden-to-go-mini-nowegian.jpg")),
IF($C$1="Polnisch - PL",HYPERLINK(CONCATENATE("https://www.saflax.de/0-WVK-Retail/Bilder-Pictures/SAFLAX-",'Basis-Tabelle-Samen'!K7,"-",'Basis-Tabelle-Samen'!J7,"-garden-to-go-mini-polish.jpg")),
IF($C$1="Portugiesisch - PT",HYPERLINK(CONCATENATE("https://www.saflax.de/0-WVK-Retail/Bilder-Pictures/SAFLAX-",'Basis-Tabelle-Samen'!K7,"-",'Basis-Tabelle-Samen'!J7,"-garden-to-go-mini-portuguese.jpg")),
IF($C$1="Rumänisch - RO",HYPERLINK(CONCATENATE("https://www.saflax.de/0-WVK-Retail/Bilder-Pictures/SAFLAX-",'Basis-Tabelle-Samen'!K7,"-",'Basis-Tabelle-Samen'!J7,"-garden-to-go-mini-romanian.jpg")),
IF($C$1="Schwedisch - SE",HYPERLINK(CONCATENATE("https://www.saflax.de/0-WVK-Retail/Bilder-Pictures/SAFLAX-",'Basis-Tabelle-Samen'!K7,"-",'Basis-Tabelle-Samen'!J7,"-garden-to-go-mini-swedish.jpg")),
IF($C$1="Slowakisch - SK",HYPERLINK(CONCATENATE("https://www.saflax.de/0-WVK-Retail/Bilder-Pictures/SAFLAX-",'Basis-Tabelle-Samen'!K7,"-",'Basis-Tabelle-Samen'!J7,"-garden-to-go-mini-slovak.jpg")),
IF($C$1="Slowenisch - SI",HYPERLINK(CONCATENATE("https://www.saflax.de/0-WVK-Retail/Bilder-Pictures/SAFLAX-",'Basis-Tabelle-Samen'!K7,"-",'Basis-Tabelle-Samen'!J7,"-garden-to-go-mini-slovenian.jpg")),
IF($C$1="Spanisch - ES",HYPERLINK(CONCATENATE("https://www.saflax.de/0-WVK-Retail/Bilder-Pictures/SAFLAX-",'Basis-Tabelle-Samen'!K7,"-",'Basis-Tabelle-Samen'!J7,"-garden-to-go-mini-spanish.jpg")),
IF($C$1="Tschechisch - CZ",HYPERLINK(CONCATENATE("https://www.saflax.de/0-WVK-Retail/Bilder-Pictures/SAFLAX-",'Basis-Tabelle-Samen'!K7,"-",'Basis-Tabelle-Samen'!J7,"-garden-to-go-mini-czech.jpg")),
IF($C$1="Türkisch - TR",HYPERLINK(CONCATENATE("https://www.saflax.de/0-WVK-Retail/Bilder-Pictures/SAFLAX-",'Basis-Tabelle-Samen'!K7,"-",'Basis-Tabelle-Samen'!J7,"-garden-to-go-mini-turkish.jpg")),
IF($C$1="Ungarisch - HU",HYPERLINK(CONCATENATE("https://www.saflax.de/0-WVK-Retail/Bilder-Pictures/SAFLAX-",'Basis-Tabelle-Samen'!K7,"-",'Basis-Tabelle-Samen'!J7,"-garden-to-go-mini-hungarian.jpg")),
" ACHTUNG")))))))))))))))))))))))))))))</f>
        <v>https://www.saflax.de/0-WVK-Retail/Bilder-Pictures/SAFLAX-72314-myrtus-communis-garden-to-go-mini-english.jpg</v>
      </c>
      <c r="AN82" s="330" t="str">
        <f>IF(I82&lt;1,"",
IF($C$1="Bulgarisch - BG",HYPERLINK(CONCATENATE("https://www.saflax.de/0-WVK-Retail/Bilder-Pictures/SAFLAX-",'Basis-Tabelle-Samen'!N7,"-",'Basis-Tabelle-Samen'!J7,"-garden-to-go-lite-bulgarian.jpg")),
IF($C$1="Dänisch - DK",HYPERLINK(CONCATENATE("https://www.saflax.de/0-WVK-Retail/Bilder-Pictures/SAFLAX-",'Basis-Tabelle-Samen'!N7,"-",'Basis-Tabelle-Samen'!J7,"-garden-to-go-lite-danish.jpg")),
IF($C$1="Deutsch - DE",HYPERLINK(CONCATENATE("https://www.saflax.de/0-WVK-Retail/Bilder-Pictures/SAFLAX-",'Basis-Tabelle-Samen'!N7,"-",'Basis-Tabelle-Samen'!J7,"-garden-to-go-lite-german.jpg")),
IF($C$1="Englisch - UK",HYPERLINK(CONCATENATE("https://www.saflax.de/0-WVK-Retail/Bilder-Pictures/SAFLAX-",'Basis-Tabelle-Samen'!N7,"-",'Basis-Tabelle-Samen'!J7,"-garden-to-go-lite-english.jpg")),
IF($C$1="Estnisch - EE",HYPERLINK(CONCATENATE("https://www.saflax.de/0-WVK-Retail/Bilder-Pictures/SAFLAX-",'Basis-Tabelle-Samen'!N7,"-",'Basis-Tabelle-Samen'!J7,"-garden-to-go-lite-estonian.jpg")),
IF($C$1="Finnisch - FI",HYPERLINK(CONCATENATE("https://www.saflax.de/0-WVK-Retail/Bilder-Pictures/SAFLAX-",'Basis-Tabelle-Samen'!N7,"-",'Basis-Tabelle-Samen'!J7,"-garden-to-go-lite-finnish.jpg")),
IF($C$1="Französisch - FR",HYPERLINK(CONCATENATE("https://www.saflax.de/0-WVK-Retail/Bilder-Pictures/SAFLAX-",'Basis-Tabelle-Samen'!N7,"-",'Basis-Tabelle-Samen'!J7,"-garden-to-go-lite-french.jpg")),
IF($C$1="Griechisch - GR",HYPERLINK(CONCATENATE("https://www.saflax.de/0-WVK-Retail/Bilder-Pictures/SAFLAX-",'Basis-Tabelle-Samen'!N7,"-",'Basis-Tabelle-Samen'!J7,"-garden-to-go-lite-greek.jpg")),
IF($C$1="Irisch - IE",HYPERLINK(CONCATENATE("https://www.saflax.de/0-WVK-Retail/Bilder-Pictures/SAFLAX-",'Basis-Tabelle-Samen'!N7,"-",'Basis-Tabelle-Samen'!J7,"-garden-to-go-lite-irish.jpg")),
IF($C$1="Isländisch - IS",HYPERLINK(CONCATENATE("https://www.saflax.de/0-WVK-Retail/Bilder-Pictures/SAFLAX-",'Basis-Tabelle-Samen'!N7,"-",'Basis-Tabelle-Samen'!J7,"-garden-to-go-lite-icelandic.jpg")),
IF($C$1="Italienisch - IT",HYPERLINK(CONCATENATE("https://www.saflax.de/0-WVK-Retail/Bilder-Pictures/SAFLAX-",'Basis-Tabelle-Samen'!N7,"-",'Basis-Tabelle-Samen'!J7,"-garden-to-go-lite-italian.jpg")),
IF($C$1="Japanisch - JP",HYPERLINK(CONCATENATE("https://www.saflax.de/0-WVK-Retail/Bilder-Pictures/SAFLAX-",'Basis-Tabelle-Samen'!N7,"-",'Basis-Tabelle-Samen'!J7,"-garden-to-go-lite-japanese.jpg")),
IF($C$1="Kroatisch - HR",HYPERLINK(CONCATENATE("https://www.saflax.de/0-WVK-Retail/Bilder-Pictures/SAFLAX-",'Basis-Tabelle-Samen'!N7,"-",'Basis-Tabelle-Samen'!J7,"-garden-to-go-lite-croatian.jpg")),
IF($C$1="Lettisch - LV",HYPERLINK(CONCATENATE("https://www.saflax.de/0-WVK-Retail/Bilder-Pictures/SAFLAX-",'Basis-Tabelle-Samen'!N7,"-",'Basis-Tabelle-Samen'!J7,"-garden-to-go-lite-latvian.jpg")),
IF($C$1="Litauisch - LT",HYPERLINK(CONCATENATE("https://www.saflax.de/0-WVK-Retail/Bilder-Pictures/SAFLAX-",'Basis-Tabelle-Samen'!N7,"-",'Basis-Tabelle-Samen'!J7,"-garden-to-go-lite-lithuanian.jpg")),
IF($C$1="Maltesisch - MT",HYPERLINK(CONCATENATE("https://www.saflax.de/0-WVK-Retail/Bilder-Pictures/SAFLAX-",'Basis-Tabelle-Samen'!N7,"-",'Basis-Tabelle-Samen'!J7,"-garden-to-go-lite-maltese.jpg")),
IF($C$1="Niederländisch - NL",HYPERLINK(CONCATENATE("https://www.saflax.de/0-WVK-Retail/Bilder-Pictures/SAFLAX-",'Basis-Tabelle-Samen'!N7,"-",'Basis-Tabelle-Samen'!J7,"-garden-to-go-lite-dutch.jpg")),
IF($C$1="Norwegisch - NO",HYPERLINK(CONCATENATE("https://www.saflax.de/0-WVK-Retail/Bilder-Pictures/SAFLAX-",'Basis-Tabelle-Samen'!N7,"-",'Basis-Tabelle-Samen'!J7,"-garden-to-go-lite-nowegian.jpg")),
IF($C$1="Polnisch - PL",HYPERLINK(CONCATENATE("https://www.saflax.de/0-WVK-Retail/Bilder-Pictures/SAFLAX-",'Basis-Tabelle-Samen'!N7,"-",'Basis-Tabelle-Samen'!J7,"-garden-to-go-lite-polish.jpg")),
IF($C$1="Portugiesisch - PT",HYPERLINK(CONCATENATE("https://www.saflax.de/0-WVK-Retail/Bilder-Pictures/SAFLAX-",'Basis-Tabelle-Samen'!N7,"-",'Basis-Tabelle-Samen'!J7,"-garden-to-go-lite-portuguese.jpg")),
IF($C$1="Rumänisch - RO",HYPERLINK(CONCATENATE("https://www.saflax.de/0-WVK-Retail/Bilder-Pictures/SAFLAX-",'Basis-Tabelle-Samen'!N7,"-",'Basis-Tabelle-Samen'!J7,"-garden-to-go-lite-romanian.jpg")),
IF($C$1="Schwedisch - SE",HYPERLINK(CONCATENATE("https://www.saflax.de/0-WVK-Retail/Bilder-Pictures/SAFLAX-",'Basis-Tabelle-Samen'!N7,"-",'Basis-Tabelle-Samen'!J7,"-garden-to-go-lite-swedish.jpg")),
IF($C$1="Slowakisch - SK",HYPERLINK(CONCATENATE("https://www.saflax.de/0-WVK-Retail/Bilder-Pictures/SAFLAX-",'Basis-Tabelle-Samen'!N7,"-",'Basis-Tabelle-Samen'!J7,"-garden-to-go-lite-slovak.jpg")),
IF($C$1="Slowenisch - SI",HYPERLINK(CONCATENATE("https://www.saflax.de/0-WVK-Retail/Bilder-Pictures/SAFLAX-",'Basis-Tabelle-Samen'!N7,"-",'Basis-Tabelle-Samen'!J7,"-garden-to-go-lite-slovenian.jpg")),
IF($C$1="Spanisch - ES",HYPERLINK(CONCATENATE("https://www.saflax.de/0-WVK-Retail/Bilder-Pictures/SAFLAX-",'Basis-Tabelle-Samen'!N7,"-",'Basis-Tabelle-Samen'!J7,"-garden-to-go-lite-spanish.jpg")),
IF($C$1="Tschechisch - CZ",HYPERLINK(CONCATENATE("https://www.saflax.de/0-WVK-Retail/Bilder-Pictures/SAFLAX-",'Basis-Tabelle-Samen'!N7,"-",'Basis-Tabelle-Samen'!J7,"-garden-to-go-lite-czech.jpg")),
IF($C$1="Türkisch - TR",HYPERLINK(CONCATENATE("https://www.saflax.de/0-WVK-Retail/Bilder-Pictures/SAFLAX-",'Basis-Tabelle-Samen'!N7,"-",'Basis-Tabelle-Samen'!J7,"-garden-to-go-lite-turkish.jpg")),
IF($C$1="Ungarisch - HU",HYPERLINK(CONCATENATE("https://www.saflax.de/0-WVK-Retail/Bilder-Pictures/SAFLAX-",'Basis-Tabelle-Samen'!N7,"-",'Basis-Tabelle-Samen'!J7,"-garden-to-go-lite-hungarian.jpg")),
" ACHTUNG")))))))))))))))))))))))))))))</f>
        <v>https://www.saflax.de/0-WVK-Retail/Bilder-Pictures/SAFLAX-82314-myrtus-communis-garden-to-go-lite-english.jpg</v>
      </c>
      <c r="AO82" s="330" t="str">
        <f>IF(J82&lt;1,"",
IF($C$1="Bulgarisch - BG",HYPERLINK(CONCATENATE("https://www.saflax.de/0-WVK-Retail/Bilder-Pictures/SAFLAX-",'Basis-Tabelle-Samen'!Q7,"-",'Basis-Tabelle-Samen'!J7,"-garden-to-go-bulgarian.jpg")),
IF($C$1="Dänisch - DK",HYPERLINK(CONCATENATE("https://www.saflax.de/0-WVK-Retail/Bilder-Pictures/SAFLAX-",'Basis-Tabelle-Samen'!Q7,"-",'Basis-Tabelle-Samen'!J7,"-garden-to-go-danish.jpg")),
IF($C$1="Deutsch - DE",HYPERLINK(CONCATENATE("https://www.saflax.de/0-WVK-Retail/Bilder-Pictures/SAFLAX-",'Basis-Tabelle-Samen'!Q7,"-",'Basis-Tabelle-Samen'!J7,"-garden-to-go-german.jpg")),
IF($C$1="Englisch - UK",HYPERLINK(CONCATENATE("https://www.saflax.de/0-WVK-Retail/Bilder-Pictures/SAFLAX-",'Basis-Tabelle-Samen'!Q7,"-",'Basis-Tabelle-Samen'!J7,"-garden-to-go-english.jpg")),
IF($C$1="Estnisch - EE",HYPERLINK(CONCATENATE("https://www.saflax.de/0-WVK-Retail/Bilder-Pictures/SAFLAX-",'Basis-Tabelle-Samen'!Q7,"-",'Basis-Tabelle-Samen'!J7,"-garden-to-go-estonian.jpg")),
IF($C$1="Finnisch - FI",HYPERLINK(CONCATENATE("https://www.saflax.de/0-WVK-Retail/Bilder-Pictures/SAFLAX-",'Basis-Tabelle-Samen'!Q7,"-",'Basis-Tabelle-Samen'!J7,"-garden-to-go-finnish.jpg")),
IF($C$1="Französisch - FR",HYPERLINK(CONCATENATE("https://www.saflax.de/0-WVK-Retail/Bilder-Pictures/SAFLAX-",'Basis-Tabelle-Samen'!Q7,"-",'Basis-Tabelle-Samen'!J7,"-garden-to-go-french.jpg")),
IF($C$1="Griechisch - GR",HYPERLINK(CONCATENATE("https://www.saflax.de/0-WVK-Retail/Bilder-Pictures/SAFLAX-",'Basis-Tabelle-Samen'!Q7,"-",'Basis-Tabelle-Samen'!J7,"-garden-to-go-greek.jpg")),
IF($C$1="Irisch - IE",HYPERLINK(CONCATENATE("https://www.saflax.de/0-WVK-Retail/Bilder-Pictures/SAFLAX-",'Basis-Tabelle-Samen'!Q7,"-",'Basis-Tabelle-Samen'!J7,"-garden-to-go-irish.jpg")),
IF($C$1="Isländisch - IS",HYPERLINK(CONCATENATE("https://www.saflax.de/0-WVK-Retail/Bilder-Pictures/SAFLAX-",'Basis-Tabelle-Samen'!Q7,"-",'Basis-Tabelle-Samen'!J7,"-garden-to-go-icelandic.jpg")),
IF($C$1="Italienisch - IT",HYPERLINK(CONCATENATE("https://www.saflax.de/0-WVK-Retail/Bilder-Pictures/SAFLAX-",'Basis-Tabelle-Samen'!Q7,"-",'Basis-Tabelle-Samen'!J7,"-garden-to-go-italian.jpg")),
IF($C$1="Japanisch - JP",HYPERLINK(CONCATENATE("https://www.saflax.de/0-WVK-Retail/Bilder-Pictures/SAFLAX-",'Basis-Tabelle-Samen'!Q7,"-",'Basis-Tabelle-Samen'!J7,"-garden-to-go-japanese.jpg")),
IF($C$1="Kroatisch - HR",HYPERLINK(CONCATENATE("https://www.saflax.de/0-WVK-Retail/Bilder-Pictures/SAFLAX-",'Basis-Tabelle-Samen'!Q7,"-",'Basis-Tabelle-Samen'!J7,"-garden-to-go-croatian.jpg")),
IF($C$1="Lettisch - LV",HYPERLINK(CONCATENATE("https://www.saflax.de/0-WVK-Retail/Bilder-Pictures/SAFLAX-",'Basis-Tabelle-Samen'!Q7,"-",'Basis-Tabelle-Samen'!J7,"-garden-to-go-latvian.jpg")),
IF($C$1="Litauisch - LT",HYPERLINK(CONCATENATE("https://www.saflax.de/0-WVK-Retail/Bilder-Pictures/SAFLAX-",'Basis-Tabelle-Samen'!Q7,"-",'Basis-Tabelle-Samen'!J7,"-garden-to-go-lithuanian.jpg")),
IF($C$1="Maltesisch - MT",HYPERLINK(CONCATENATE("https://www.saflax.de/0-WVK-Retail/Bilder-Pictures/SAFLAX-",'Basis-Tabelle-Samen'!Q7,"-",'Basis-Tabelle-Samen'!J7,"-garden-to-go-maltese.jpg")),
IF($C$1="Niederländisch - NL",HYPERLINK(CONCATENATE("https://www.saflax.de/0-WVK-Retail/Bilder-Pictures/SAFLAX-",'Basis-Tabelle-Samen'!Q7,"-",'Basis-Tabelle-Samen'!J7,"-garden-to-go-dutch.jpg")),
IF($C$1="Norwegisch - NO",HYPERLINK(CONCATENATE("https://www.saflax.de/0-WVK-Retail/Bilder-Pictures/SAFLAX-",'Basis-Tabelle-Samen'!Q7,"-",'Basis-Tabelle-Samen'!J7,"-garden-to-go-nowegian.jpg")),
IF($C$1="Polnisch - PL",HYPERLINK(CONCATENATE("https://www.saflax.de/0-WVK-Retail/Bilder-Pictures/SAFLAX-",'Basis-Tabelle-Samen'!Q7,"-",'Basis-Tabelle-Samen'!J7,"-garden-to-go-polish.jpg")),
IF($C$1="Portugiesisch - PT",HYPERLINK(CONCATENATE("https://www.saflax.de/0-WVK-Retail/Bilder-Pictures/SAFLAX-",'Basis-Tabelle-Samen'!Q7,"-",'Basis-Tabelle-Samen'!J7,"-garden-to-go-portuguese.jpg")),
IF($C$1="Rumänisch - RO",HYPERLINK(CONCATENATE("https://www.saflax.de/0-WVK-Retail/Bilder-Pictures/SAFLAX-",'Basis-Tabelle-Samen'!Q7,"-",'Basis-Tabelle-Samen'!J7,"-garden-to-go-romanian.jpg")),
IF($C$1="Schwedisch - SE",HYPERLINK(CONCATENATE("https://www.saflax.de/0-WVK-Retail/Bilder-Pictures/SAFLAX-",'Basis-Tabelle-Samen'!Q7,"-",'Basis-Tabelle-Samen'!J7,"-garden-to-go-swedish.jpg")),
IF($C$1="Slowakisch - SK",HYPERLINK(CONCATENATE("https://www.saflax.de/0-WVK-Retail/Bilder-Pictures/SAFLAX-",'Basis-Tabelle-Samen'!Q7,"-",'Basis-Tabelle-Samen'!J7,"-garden-to-go-slovak.jpg")),
IF($C$1="Slowenisch - SI",HYPERLINK(CONCATENATE("https://www.saflax.de/0-WVK-Retail/Bilder-Pictures/SAFLAX-",'Basis-Tabelle-Samen'!Q7,"-",'Basis-Tabelle-Samen'!J7,"-garden-to-go-slovenian.jpg")),
IF($C$1="Spanisch - ES",HYPERLINK(CONCATENATE("https://www.saflax.de/0-WVK-Retail/Bilder-Pictures/SAFLAX-",'Basis-Tabelle-Samen'!Q7,"-",'Basis-Tabelle-Samen'!J7,"-garden-to-go-spanish.jpg")),
IF($C$1="Tschechisch - CZ",HYPERLINK(CONCATENATE("https://www.saflax.de/0-WVK-Retail/Bilder-Pictures/SAFLAX-",'Basis-Tabelle-Samen'!Q7,"-",'Basis-Tabelle-Samen'!J7,"-garden-to-go-czech.jpg")),
IF($C$1="Türkisch - TR",HYPERLINK(CONCATENATE("https://www.saflax.de/0-WVK-Retail/Bilder-Pictures/SAFLAX-",'Basis-Tabelle-Samen'!Q7,"-",'Basis-Tabelle-Samen'!J7,"-garden-to-go-turkish.jpg")),
IF($C$1="Ungarisch - HU",HYPERLINK(CONCATENATE("https://www.saflax.de/0-WVK-Retail/Bilder-Pictures/SAFLAX-",'Basis-Tabelle-Samen'!Q7,"-",'Basis-Tabelle-Samen'!J7,"-garden-to-go-hungarian.jpg")),
" ACHTUNG")))))))))))))))))))))))))))))</f>
        <v>https://www.saflax.de/0-WVK-Retail/Bilder-Pictures/SAFLAX-52314-myrtus-communis-garden-to-go-english.jpg</v>
      </c>
      <c r="AP82" s="330" t="str">
        <f>IF(K82&lt;1,"",
IF($C$1="Bulgarisch - BG",HYPERLINK(CONCATENATE("https://www.saflax.de/0-WVK-Retail/Bilder-Pictures/SAFLAX-",'Basis-Tabelle-Samen'!T7,"-",'Basis-Tabelle-Samen'!J7,"-cultivation-set-bulgarian.jpg")),
IF($C$1="Dänisch - DK",HYPERLINK(CONCATENATE("https://www.saflax.de/0-WVK-Retail/Bilder-Pictures/SAFLAX-",'Basis-Tabelle-Samen'!T7,"-",'Basis-Tabelle-Samen'!J7,"-cultivation-set-danish.jpg")),
IF($C$1="Deutsch - DE",HYPERLINK(CONCATENATE("https://www.saflax.de/0-WVK-Retail/Bilder-Pictures/SAFLAX-",'Basis-Tabelle-Samen'!T7,"-",'Basis-Tabelle-Samen'!J7,"-cultivation-set-german.jpg")),
IF($C$1="Englisch - UK",HYPERLINK(CONCATENATE("https://www.saflax.de/0-WVK-Retail/Bilder-Pictures/SAFLAX-",'Basis-Tabelle-Samen'!T7,"-",'Basis-Tabelle-Samen'!J7,"-cultivation-set-english.jpg")),
IF($C$1="Estnisch - EE",HYPERLINK(CONCATENATE("https://www.saflax.de/0-WVK-Retail/Bilder-Pictures/SAFLAX-",'Basis-Tabelle-Samen'!T7,"-",'Basis-Tabelle-Samen'!J7,"-cultivation-set-estonian.jpg")),
IF($C$1="Finnisch - FI",HYPERLINK(CONCATENATE("https://www.saflax.de/0-WVK-Retail/Bilder-Pictures/SAFLAX-",'Basis-Tabelle-Samen'!T7,"-",'Basis-Tabelle-Samen'!J7,"-cultivation-set-finnish.jpg")),
IF($C$1="Französisch - FR",HYPERLINK(CONCATENATE("https://www.saflax.de/0-WVK-Retail/Bilder-Pictures/SAFLAX-",'Basis-Tabelle-Samen'!T7,"-",'Basis-Tabelle-Samen'!J7,"-cultivation-set-french.jpg")),
IF($C$1="Griechisch - GR",HYPERLINK(CONCATENATE("https://www.saflax.de/0-WVK-Retail/Bilder-Pictures/SAFLAX-",'Basis-Tabelle-Samen'!T7,"-",'Basis-Tabelle-Samen'!J7,"-cultivation-set-greek.jpg")),
IF($C$1="Irisch - IE",HYPERLINK(CONCATENATE("https://www.saflax.de/0-WVK-Retail/Bilder-Pictures/SAFLAX-",'Basis-Tabelle-Samen'!T7,"-",'Basis-Tabelle-Samen'!J7,"-cultivation-set-irish.jpg")),
IF($C$1="Isländisch - IS",HYPERLINK(CONCATENATE("https://www.saflax.de/0-WVK-Retail/Bilder-Pictures/SAFLAX-",'Basis-Tabelle-Samen'!T7,"-",'Basis-Tabelle-Samen'!J7,"-cultivation-set-icelandic.jpg")),
IF($C$1="Italienisch - IT",HYPERLINK(CONCATENATE("https://www.saflax.de/0-WVK-Retail/Bilder-Pictures/SAFLAX-",'Basis-Tabelle-Samen'!T7,"-",'Basis-Tabelle-Samen'!J7,"-cultivation-set-italian.jpg")),
IF($C$1="Japanisch - JP",HYPERLINK(CONCATENATE("https://www.saflax.de/0-WVK-Retail/Bilder-Pictures/SAFLAX-",'Basis-Tabelle-Samen'!T7,"-",'Basis-Tabelle-Samen'!J7,"-cultivation-set-japanese.jpg")),
IF($C$1="Kroatisch - HR",HYPERLINK(CONCATENATE("https://www.saflax.de/0-WVK-Retail/Bilder-Pictures/SAFLAX-",'Basis-Tabelle-Samen'!T7,"-",'Basis-Tabelle-Samen'!J7,"-cultivation-set-croatian.jpg")),
IF($C$1="Lettisch - LV",HYPERLINK(CONCATENATE("https://www.saflax.de/0-WVK-Retail/Bilder-Pictures/SAFLAX-",'Basis-Tabelle-Samen'!T7,"-",'Basis-Tabelle-Samen'!J7,"-cultivation-set-latvian.jpg")),
IF($C$1="Litauisch - LT",HYPERLINK(CONCATENATE("https://www.saflax.de/0-WVK-Retail/Bilder-Pictures/SAFLAX-",'Basis-Tabelle-Samen'!T7,"-",'Basis-Tabelle-Samen'!J7,"-cultivation-set-lithuanian.jpg")),
IF($C$1="Maltesisch - MT",HYPERLINK(CONCATENATE("https://www.saflax.de/0-WVK-Retail/Bilder-Pictures/SAFLAX-",'Basis-Tabelle-Samen'!T7,"-",'Basis-Tabelle-Samen'!J7,"-cultivation-set-maltese.jpg")),
IF($C$1="Niederländisch - NL",HYPERLINK(CONCATENATE("https://www.saflax.de/0-WVK-Retail/Bilder-Pictures/SAFLAX-",'Basis-Tabelle-Samen'!T7,"-",'Basis-Tabelle-Samen'!J7,"-cultivation-set-dutch.jpg")),
IF($C$1="Norwegisch - NO",HYPERLINK(CONCATENATE("https://www.saflax.de/0-WVK-Retail/Bilder-Pictures/SAFLAX-",'Basis-Tabelle-Samen'!T7,"-",'Basis-Tabelle-Samen'!J7,"-cultivation-set-nowegian.jpg")),
IF($C$1="Polnisch - PL",HYPERLINK(CONCATENATE("https://www.saflax.de/0-WVK-Retail/Bilder-Pictures/SAFLAX-",'Basis-Tabelle-Samen'!T7,"-",'Basis-Tabelle-Samen'!J7,"-cultivation-set-polish.jpg")),
IF($C$1="Portugiesisch - PT",HYPERLINK(CONCATENATE("https://www.saflax.de/0-WVK-Retail/Bilder-Pictures/SAFLAX-",'Basis-Tabelle-Samen'!T7,"-",'Basis-Tabelle-Samen'!J7,"-cultivation-set-portuguese.jpg")),
IF($C$1="Rumänisch - RO",HYPERLINK(CONCATENATE("https://www.saflax.de/0-WVK-Retail/Bilder-Pictures/SAFLAX-",'Basis-Tabelle-Samen'!T7,"-",'Basis-Tabelle-Samen'!J7,"-cultivation-set-romanian.jpg")),
IF($C$1="Schwedisch - SE",HYPERLINK(CONCATENATE("https://www.saflax.de/0-WVK-Retail/Bilder-Pictures/SAFLAX-",'Basis-Tabelle-Samen'!T7,"-",'Basis-Tabelle-Samen'!J7,"-cultivation-set-swedish.jpg")),
IF($C$1="Slowakisch - SK",HYPERLINK(CONCATENATE("https://www.saflax.de/0-WVK-Retail/Bilder-Pictures/SAFLAX-",'Basis-Tabelle-Samen'!T7,"-",'Basis-Tabelle-Samen'!J7,"-cultivation-set-slovak.jpg")),
IF($C$1="Slowenisch - SI",HYPERLINK(CONCATENATE("https://www.saflax.de/0-WVK-Retail/Bilder-Pictures/SAFLAX-",'Basis-Tabelle-Samen'!T7,"-",'Basis-Tabelle-Samen'!J7,"-cultivation-set-slovenian.jpg")),
IF($C$1="Spanisch - ES",HYPERLINK(CONCATENATE("https://www.saflax.de/0-WVK-Retail/Bilder-Pictures/SAFLAX-",'Basis-Tabelle-Samen'!T7,"-",'Basis-Tabelle-Samen'!J7,"-cultivation-set-spanish.jpg")),
IF($C$1="Tschechisch - CZ",HYPERLINK(CONCATENATE("https://www.saflax.de/0-WVK-Retail/Bilder-Pictures/SAFLAX-",'Basis-Tabelle-Samen'!T7,"-",'Basis-Tabelle-Samen'!J7,"-cultivation-set-czech.jpg")),
IF($C$1="Türkisch - TR",HYPERLINK(CONCATENATE("https://www.saflax.de/0-WVK-Retail/Bilder-Pictures/SAFLAX-",'Basis-Tabelle-Samen'!T7,"-",'Basis-Tabelle-Samen'!J7,"-cultivation-set-turkish.jpg")),
IF($C$1="Ungarisch - HU",HYPERLINK(CONCATENATE("https://www.saflax.de/0-WVK-Retail/Bilder-Pictures/SAFLAX-",'Basis-Tabelle-Samen'!T7,"-",'Basis-Tabelle-Samen'!J7,"-cultivation-set-hungarian.jpg")),
" ACHTUNG")))))))))))))))))))))))))))))</f>
        <v>https://www.saflax.de/0-WVK-Retail/Bilder-Pictures/SAFLAX-32314-myrtus-communis-cultivation-set-english.jpg</v>
      </c>
      <c r="AQ82" s="330" t="str">
        <f>IF(L82&lt;1,"",
IF($C$1="Bulgarisch - BG",HYPERLINK(CONCATENATE("https://www.saflax.de/0-WVK-Retail/Bilder-Pictures/SAFLAX-",'Basis-Tabelle-Samen'!W7,"-",'Basis-Tabelle-Samen'!J7,"-garden-in-the-bag-bulgarian.jpg")),
IF($C$1="Dänisch - DK",HYPERLINK(CONCATENATE("https://www.saflax.de/0-WVK-Retail/Bilder-Pictures/SAFLAX-",'Basis-Tabelle-Samen'!W7,"-",'Basis-Tabelle-Samen'!J7,"-garden-in-the-bag-danish.jpg")),
IF($C$1="Deutsch - DE",HYPERLINK(CONCATENATE("https://www.saflax.de/0-WVK-Retail/Bilder-Pictures/SAFLAX-",'Basis-Tabelle-Samen'!W7,"-",'Basis-Tabelle-Samen'!J7,"-garden-in-the-bag-german.jpg")),
IF($C$1="Englisch - UK",HYPERLINK(CONCATENATE("https://www.saflax.de/0-WVK-Retail/Bilder-Pictures/SAFLAX-",'Basis-Tabelle-Samen'!W7,"-",'Basis-Tabelle-Samen'!J7,"-garden-in-the-bag-english.jpg")),
IF($C$1="Estnisch - EE",HYPERLINK(CONCATENATE("https://www.saflax.de/0-WVK-Retail/Bilder-Pictures/SAFLAX-",'Basis-Tabelle-Samen'!W7,"-",'Basis-Tabelle-Samen'!J7,"-garden-in-the-bag-estonian.jpg")),
IF($C$1="Finnisch - FI",HYPERLINK(CONCATENATE("https://www.saflax.de/0-WVK-Retail/Bilder-Pictures/SAFLAX-",'Basis-Tabelle-Samen'!W7,"-",'Basis-Tabelle-Samen'!J7,"-garden-in-the-bag-finnish.jpg")),
IF($C$1="Französisch - FR",HYPERLINK(CONCATENATE("https://www.saflax.de/0-WVK-Retail/Bilder-Pictures/SAFLAX-",'Basis-Tabelle-Samen'!W7,"-",'Basis-Tabelle-Samen'!J7,"-garden-in-the-bag-french.jpg")),
IF($C$1="Griechisch - GR",HYPERLINK(CONCATENATE("https://www.saflax.de/0-WVK-Retail/Bilder-Pictures/SAFLAX-",'Basis-Tabelle-Samen'!W7,"-",'Basis-Tabelle-Samen'!J7,"-garden-in-the-bag-greek.jpg")),
IF($C$1="Irisch - IE",HYPERLINK(CONCATENATE("https://www.saflax.de/0-WVK-Retail/Bilder-Pictures/SAFLAX-",'Basis-Tabelle-Samen'!W7,"-",'Basis-Tabelle-Samen'!J7,"-garden-in-the-bag-irish.jpg")),
IF($C$1="Isländisch - IS",HYPERLINK(CONCATENATE("https://www.saflax.de/0-WVK-Retail/Bilder-Pictures/SAFLAX-",'Basis-Tabelle-Samen'!W7,"-",'Basis-Tabelle-Samen'!J7,"-garden-in-the-bag-icelandic.jpg")),
IF($C$1="Italienisch - IT",HYPERLINK(CONCATENATE("https://www.saflax.de/0-WVK-Retail/Bilder-Pictures/SAFLAX-",'Basis-Tabelle-Samen'!W7,"-",'Basis-Tabelle-Samen'!J7,"-garden-in-the-bag-italian.jpg")),
IF($C$1="Japanisch - JP",HYPERLINK(CONCATENATE("https://www.saflax.de/0-WVK-Retail/Bilder-Pictures/SAFLAX-",'Basis-Tabelle-Samen'!W7,"-",'Basis-Tabelle-Samen'!J7,"-garden-in-the-bag-japanese.jpg")),
IF($C$1="Kroatisch - HR",HYPERLINK(CONCATENATE("https://www.saflax.de/0-WVK-Retail/Bilder-Pictures/SAFLAX-",'Basis-Tabelle-Samen'!W7,"-",'Basis-Tabelle-Samen'!J7,"-garden-in-the-bag-croatian.jpg")),
IF($C$1="Lettisch - LV",HYPERLINK(CONCATENATE("https://www.saflax.de/0-WVK-Retail/Bilder-Pictures/SAFLAX-",'Basis-Tabelle-Samen'!W7,"-",'Basis-Tabelle-Samen'!J7,"-garden-in-the-bag-latvian.jpg")),
IF($C$1="Litauisch - LT",HYPERLINK(CONCATENATE("https://www.saflax.de/0-WVK-Retail/Bilder-Pictures/SAFLAX-",'Basis-Tabelle-Samen'!W7,"-",'Basis-Tabelle-Samen'!J7,"-garden-in-the-bag-lithuanian.jpg")),
IF($C$1="Maltesisch - MT",HYPERLINK(CONCATENATE("https://www.saflax.de/0-WVK-Retail/Bilder-Pictures/SAFLAX-",'Basis-Tabelle-Samen'!W7,"-",'Basis-Tabelle-Samen'!J7,"-garden-in-the-bag-maltese.jpg")),
IF($C$1="Niederländisch - NL",HYPERLINK(CONCATENATE("https://www.saflax.de/0-WVK-Retail/Bilder-Pictures/SAFLAX-",'Basis-Tabelle-Samen'!W7,"-",'Basis-Tabelle-Samen'!J7,"-garden-in-the-bag-dutch.jpg")),
IF($C$1="Norwegisch - NO",HYPERLINK(CONCATENATE("https://www.saflax.de/0-WVK-Retail/Bilder-Pictures/SAFLAX-",'Basis-Tabelle-Samen'!W7,"-",'Basis-Tabelle-Samen'!J7,"-garden-in-the-bag-nowegian.jpg")),
IF($C$1="Polnisch - PL",HYPERLINK(CONCATENATE("https://www.saflax.de/0-WVK-Retail/Bilder-Pictures/SAFLAX-",'Basis-Tabelle-Samen'!W7,"-",'Basis-Tabelle-Samen'!J7,"-garden-in-the-bag-polish.jpg")),
IF($C$1="Portugiesisch - PT",HYPERLINK(CONCATENATE("https://www.saflax.de/0-WVK-Retail/Bilder-Pictures/SAFLAX-",'Basis-Tabelle-Samen'!W7,"-",'Basis-Tabelle-Samen'!J7,"-garden-in-the-bag-portuguese.jpg")),
IF($C$1="Rumänisch - RO",HYPERLINK(CONCATENATE("https://www.saflax.de/0-WVK-Retail/Bilder-Pictures/SAFLAX-",'Basis-Tabelle-Samen'!W7,"-",'Basis-Tabelle-Samen'!J7,"-garden-in-the-bag-romanian.jpg")),
IF($C$1="Schwedisch - SE",HYPERLINK(CONCATENATE("https://www.saflax.de/0-WVK-Retail/Bilder-Pictures/SAFLAX-",'Basis-Tabelle-Samen'!W7,"-",'Basis-Tabelle-Samen'!J7,"-garden-in-the-bag-swedish.jpg")),
IF($C$1="Slowakisch - SK",HYPERLINK(CONCATENATE("https://www.saflax.de/0-WVK-Retail/Bilder-Pictures/SAFLAX-",'Basis-Tabelle-Samen'!W7,"-",'Basis-Tabelle-Samen'!J7,"-garden-in-the-bag-slovak.jpg")),
IF($C$1="Slowenisch - SI",HYPERLINK(CONCATENATE("https://www.saflax.de/0-WVK-Retail/Bilder-Pictures/SAFLAX-",'Basis-Tabelle-Samen'!W7,"-",'Basis-Tabelle-Samen'!J7,"-garden-in-the-bag-slovenian.jpg")),
IF($C$1="Spanisch - ES",HYPERLINK(CONCATENATE("https://www.saflax.de/0-WVK-Retail/Bilder-Pictures/SAFLAX-",'Basis-Tabelle-Samen'!W7,"-",'Basis-Tabelle-Samen'!J7,"-garden-in-the-bag-spanish.jpg")),
IF($C$1="Tschechisch - CZ",HYPERLINK(CONCATENATE("https://www.saflax.de/0-WVK-Retail/Bilder-Pictures/SAFLAX-",'Basis-Tabelle-Samen'!W7,"-",'Basis-Tabelle-Samen'!J7,"-garden-in-the-bag-czech.jpg")),
IF($C$1="Türkisch - TR",HYPERLINK(CONCATENATE("https://www.saflax.de/0-WVK-Retail/Bilder-Pictures/SAFLAX-",'Basis-Tabelle-Samen'!W7,"-",'Basis-Tabelle-Samen'!J7,"-garden-in-the-bag-turkish.jpg")),
IF($C$1="Ungarisch - HU",HYPERLINK(CONCATENATE("https://www.saflax.de/0-WVK-Retail/Bilder-Pictures/SAFLAX-",'Basis-Tabelle-Samen'!W7,"-",'Basis-Tabelle-Samen'!J7,"-garden-in-the-bag-hungarian.jpg")),
" ACHTUNG")))))))))))))))))))))))))))))</f>
        <v>https://www.saflax.de/0-WVK-Retail/Bilder-Pictures/SAFLAX-62314-myrtus-communis-garden-in-the-bag-english.jpg</v>
      </c>
    </row>
    <row r="83" spans="1:43" ht="17.100000000000001" customHeight="1" x14ac:dyDescent="0.2">
      <c r="A83" s="318" t="str">
        <f>IF('Basis-Tabelle-Samen'!A33="","",IF($C$1="Deutsch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83" s="319" t="str">
        <f>'Basis-Tabelle-Samen'!I33</f>
        <v>Strelitzia nicolai</v>
      </c>
      <c r="C83" s="316" t="str">
        <f>IF($C$1="Bulgarisch - BG",'Basis-Tabelle-Samen'!Z33,
IF($C$1="Dänisch - DK",'Basis-Tabelle-Samen'!AA33,
IF($C$1="Deutsch - DE",'Basis-Tabelle-Samen'!AB33,
IF($C$1="Englisch - UK",'Basis-Tabelle-Samen'!AC33,
IF($C$1="Estnisch - EE",'Basis-Tabelle-Samen'!AD33,
IF($C$1="Finnisch - FI",'Basis-Tabelle-Samen'!AE33,
IF($C$1="Französisch - FR",'Basis-Tabelle-Samen'!AF33,
IF($C$1="Griechisch - GR",'Basis-Tabelle-Samen'!AG33,
IF($C$1="Irisch - IE",'Basis-Tabelle-Samen'!AH33,
IF($C$1="Isländisch - IS",'Basis-Tabelle-Samen'!AI33,
IF($C$1="Italienisch - IT",'Basis-Tabelle-Samen'!AJ33,
IF($C$1="Japanisch - JP",'Basis-Tabelle-Samen'!AK33,
IF($C$1="Kroatisch - HR",'Basis-Tabelle-Samen'!AL33,
IF($C$1="Lettisch - LV",'Basis-Tabelle-Samen'!AM33,
IF($C$1="Litauisch - LT",'Basis-Tabelle-Samen'!AN33,
IF($C$1="Maltesisch - MT",'Basis-Tabelle-Samen'!AO33,
IF($C$1="Niederländisch - NL",'Basis-Tabelle-Samen'!AP33,
IF($C$1="Norwegisch - NO",'Basis-Tabelle-Samen'!AQ33,
IF($C$1="Polnisch - PL",'Basis-Tabelle-Samen'!AR33,
IF($C$1="Portugiesisch - PT",'Basis-Tabelle-Samen'!AS33,
IF($C$1="Rumänisch - RO",'Basis-Tabelle-Samen'!AT33,
IF($C$1="Schwedisch - SE",'Basis-Tabelle-Samen'!AU33,
IF($C$1="Slowakisch - SK",'Basis-Tabelle-Samen'!AV33,
IF($C$1="Slowenisch - SI",'Basis-Tabelle-Samen'!AW33,
IF($C$1="Spanisch - ES",'Basis-Tabelle-Samen'!AX33,
IF($C$1="Tschechisch - CZ",'Basis-Tabelle-Samen'!AY33,
IF($C$1="Türkisch - TR",'Basis-Tabelle-Samen'!AZ33,
IF($C$1="Ungarisch - HU",'Basis-Tabelle-Samen'!BA33,
" ACHTUNG"))))))))))))))))))))))))))))</f>
        <v>White Bird of Paradise</v>
      </c>
      <c r="D83" s="320">
        <f>'Basis-Tabelle-Samen'!F33</f>
        <v>5</v>
      </c>
      <c r="E83" s="321" t="str">
        <f>'Basis-Tabelle-Samen'!H33</f>
        <v>7 %</v>
      </c>
      <c r="F83" s="322" t="str">
        <f>IF('Basis-Tabelle-Samen'!G33="","",'Basis-Tabelle-Samen'!G33)</f>
        <v>01</v>
      </c>
      <c r="G83" s="320">
        <f>'Basis-Tabelle-Samen'!C33</f>
        <v>12364</v>
      </c>
      <c r="H83" s="323">
        <f>'Basis-Tabelle-Samen'!D33</f>
        <v>4055473123646</v>
      </c>
      <c r="I83" s="324">
        <f>'Basis-Tabelle-Samen'!E33</f>
        <v>1.85</v>
      </c>
      <c r="J83" s="325">
        <f t="shared" si="1"/>
        <v>12</v>
      </c>
      <c r="K83" s="326">
        <f>'Basis-Tabelle-Samen'!K33</f>
        <v>72364</v>
      </c>
      <c r="L83" s="323">
        <f>'Basis-Tabelle-Samen'!L33</f>
        <v>4055473723648</v>
      </c>
      <c r="M83" s="324">
        <f>'Basis-Tabelle-Samen'!M33</f>
        <v>2.4500000000000002</v>
      </c>
      <c r="N83" s="326">
        <f>IF(K83&lt;1,"",'3'!$I$15)</f>
        <v>15</v>
      </c>
      <c r="O83" s="327">
        <f>IF(K83&lt;1,"",'3'!$J$11)</f>
        <v>90</v>
      </c>
      <c r="P83" s="326">
        <f>'Basis-Tabelle-Samen'!N33</f>
        <v>82364</v>
      </c>
      <c r="Q83" s="323">
        <f>'Basis-Tabelle-Samen'!O33</f>
        <v>4055473823645</v>
      </c>
      <c r="R83" s="328">
        <f>'Basis-Tabelle-Samen'!P33</f>
        <v>3.75</v>
      </c>
      <c r="S83" s="326">
        <f>IF(R83&lt;1,"",'3'!$M$15)</f>
        <v>18</v>
      </c>
      <c r="T83" s="327">
        <f>IF(R83&lt;1,"",'3'!$N$11)</f>
        <v>72</v>
      </c>
      <c r="U83" s="326">
        <f>'Basis-Tabelle-Samen'!Q33</f>
        <v>52364</v>
      </c>
      <c r="V83" s="323">
        <f>'Basis-Tabelle-Samen'!R33</f>
        <v>4055473523644</v>
      </c>
      <c r="W83" s="324">
        <f>'Basis-Tabelle-Samen'!S33</f>
        <v>4.95</v>
      </c>
      <c r="X83" s="326">
        <f>IF(U83&lt;1,"",'3'!$Q$15)</f>
        <v>6</v>
      </c>
      <c r="Y83" s="327">
        <f>IF(U83&lt;1,"",'3'!$R$11)</f>
        <v>24</v>
      </c>
      <c r="Z83" s="326">
        <f>'Basis-Tabelle-Samen'!T33</f>
        <v>32364</v>
      </c>
      <c r="AA83" s="323">
        <f>'Basis-Tabelle-Samen'!U33</f>
        <v>4055473323640</v>
      </c>
      <c r="AB83" s="324">
        <f>'Basis-Tabelle-Samen'!V33</f>
        <v>6.75</v>
      </c>
      <c r="AC83" s="326">
        <f>IF(Z83&lt;1,"",'3'!$U$15)</f>
        <v>6</v>
      </c>
      <c r="AD83" s="327">
        <f>IF(Z83&lt;1,"",'3'!$V$11)</f>
        <v>24</v>
      </c>
      <c r="AE83" s="326">
        <f>'Basis-Tabelle-Samen'!W33</f>
        <v>62364</v>
      </c>
      <c r="AF83" s="323">
        <f>'Basis-Tabelle-Samen'!X33</f>
        <v>4055473623641</v>
      </c>
      <c r="AG83" s="324">
        <f>'Basis-Tabelle-Samen'!Y33</f>
        <v>2.95</v>
      </c>
      <c r="AH83" s="326">
        <f>IF(AE83&lt;1,"",'3'!$Y$15)</f>
        <v>8</v>
      </c>
      <c r="AI83" s="327">
        <f>IF(AE83&lt;1,"",'3'!$Z$11)</f>
        <v>64</v>
      </c>
      <c r="AJ83" s="315"/>
      <c r="AK83" s="316" t="str">
        <f>IF(G83&lt;1,"",
IF($C$1="Bulgarisch - BG",HYPERLINK(CONCATENATE("https://www.saflax.de/0-WVK-Retail/Bilder-Pictures/SAFLAX-",'Basis-Tabelle-Samen'!C33,"-",'Basis-Tabelle-Samen'!J33,"-seed-package-front-cr-bulgarian.jpg")),
IF($C$1="Dänisch - DK",HYPERLINK(CONCATENATE("https://www.saflax.de/0-WVK-Retail/Bilder-Pictures/SAFLAX-",'Basis-Tabelle-Samen'!C33,"-",'Basis-Tabelle-Samen'!J33,"-seed-package-front-cr-danish.jpg")),
IF($C$1="Deutsch - DE",HYPERLINK(CONCATENATE("https://www.saflax.de/0-WVK-Retail/Bilder-Pictures/SAFLAX-",'Basis-Tabelle-Samen'!C33,"-",'Basis-Tabelle-Samen'!J33,"-seed-package-front-cr-german.jpg")),
IF($C$1="Englisch - UK",HYPERLINK(CONCATENATE("https://www.saflax.de/0-WVK-Retail/Bilder-Pictures/SAFLAX-",'Basis-Tabelle-Samen'!C33,"-",'Basis-Tabelle-Samen'!J33,"-seed-package-front-cr-english.jpg")),
IF($C$1="Estnisch - EE",HYPERLINK(CONCATENATE("https://www.saflax.de/0-WVK-Retail/Bilder-Pictures/SAFLAX-",'Basis-Tabelle-Samen'!C33,"-",'Basis-Tabelle-Samen'!J33,"-seed-package-front-cr-estonian.jpg")),
IF($C$1="Finnisch - FI",HYPERLINK(CONCATENATE("https://www.saflax.de/0-WVK-Retail/Bilder-Pictures/SAFLAX-",'Basis-Tabelle-Samen'!C33,"-",'Basis-Tabelle-Samen'!J33,"-seed-package-front-cr-finnish.jpg")),
IF($C$1="Französisch - FR",HYPERLINK(CONCATENATE("https://www.saflax.de/0-WVK-Retail/Bilder-Pictures/SAFLAX-",'Basis-Tabelle-Samen'!C33,"-",'Basis-Tabelle-Samen'!J33,"-seed-package-front-cr-french.jpg")),
IF($C$1="Griechisch - GR",HYPERLINK(CONCATENATE("https://www.saflax.de/0-WVK-Retail/Bilder-Pictures/SAFLAX-",'Basis-Tabelle-Samen'!C33,"-",'Basis-Tabelle-Samen'!J33,"-seed-package-front-cr-greek.jpg")),
IF($C$1="Irisch - IE",HYPERLINK(CONCATENATE("https://www.saflax.de/0-WVK-Retail/Bilder-Pictures/SAFLAX-",'Basis-Tabelle-Samen'!C33,"-",'Basis-Tabelle-Samen'!J33,"-seed-package-front-cr-irish.jpg")),
IF($C$1="Isländisch - IS",HYPERLINK(CONCATENATE("https://www.saflax.de/0-WVK-Retail/Bilder-Pictures/SAFLAX-",'Basis-Tabelle-Samen'!C33,"-",'Basis-Tabelle-Samen'!J33,"-seed-package-front-cr-icelandic.jpg")),
IF($C$1="Italienisch - IT",HYPERLINK(CONCATENATE("https://www.saflax.de/0-WVK-Retail/Bilder-Pictures/SAFLAX-",'Basis-Tabelle-Samen'!C33,"-",'Basis-Tabelle-Samen'!J33,"-seed-package-front-cr-italian.jpg")),
IF($C$1="Japanisch - JP",HYPERLINK(CONCATENATE("https://www.saflax.de/0-WVK-Retail/Bilder-Pictures/SAFLAX-",'Basis-Tabelle-Samen'!C33,"-",'Basis-Tabelle-Samen'!J33,"-seed-package-front-cr-japanese.jpg")),
IF($C$1="Kroatisch - HR",HYPERLINK(CONCATENATE("https://www.saflax.de/0-WVK-Retail/Bilder-Pictures/SAFLAX-",'Basis-Tabelle-Samen'!C33,"-",'Basis-Tabelle-Samen'!J33,"-seed-package-front-cr-croatian.jpg")),
IF($C$1="Lettisch - LV",HYPERLINK(CONCATENATE("https://www.saflax.de/0-WVK-Retail/Bilder-Pictures/SAFLAX-",'Basis-Tabelle-Samen'!C33,"-",'Basis-Tabelle-Samen'!J33,"-seed-package-front-cr-latvian.jpg")),
IF($C$1="Litauisch - LT",HYPERLINK(CONCATENATE("https://www.saflax.de/0-WVK-Retail/Bilder-Pictures/SAFLAX-",'Basis-Tabelle-Samen'!C33,"-",'Basis-Tabelle-Samen'!J33,"-seed-package-front-cr-lithuanian.jpg")),
IF($C$1="Maltesisch - MT",HYPERLINK(CONCATENATE("https://www.saflax.de/0-WVK-Retail/Bilder-Pictures/SAFLAX-",'Basis-Tabelle-Samen'!C33,"-",'Basis-Tabelle-Samen'!J33,"-seed-package-front-cr-maltese.jpg")),
IF($C$1="Niederländisch - NL",HYPERLINK(CONCATENATE("https://www.saflax.de/0-WVK-Retail/Bilder-Pictures/SAFLAX-",'Basis-Tabelle-Samen'!C33,"-",'Basis-Tabelle-Samen'!J33,"-seed-package-front-cr-dutch.jpg")),
IF($C$1="Norwegisch - NO",HYPERLINK(CONCATENATE("https://www.saflax.de/0-WVK-Retail/Bilder-Pictures/SAFLAX-",'Basis-Tabelle-Samen'!C33,"-",'Basis-Tabelle-Samen'!J33,"-seed-package-front-cr-nowegian.jpg")),
IF($C$1="Polnisch - PL",HYPERLINK(CONCATENATE("https://www.saflax.de/0-WVK-Retail/Bilder-Pictures/SAFLAX-",'Basis-Tabelle-Samen'!C33,"-",'Basis-Tabelle-Samen'!J33,"-seed-package-front-cr-polish.jpg")),
IF($C$1="Portugiesisch - PT",HYPERLINK(CONCATENATE("https://www.saflax.de/0-WVK-Retail/Bilder-Pictures/SAFLAX-",'Basis-Tabelle-Samen'!C33,"-",'Basis-Tabelle-Samen'!J33,"-seed-package-front-cr-portuguese.jpg")),
IF($C$1="Rumänisch - RO",HYPERLINK(CONCATENATE("https://www.saflax.de/0-WVK-Retail/Bilder-Pictures/SAFLAX-",'Basis-Tabelle-Samen'!C33,"-",'Basis-Tabelle-Samen'!J33,"-seed-package-front-cr-romanian.jpg")),
IF($C$1="Schwedisch - SE",HYPERLINK(CONCATENATE("https://www.saflax.de/0-WVK-Retail/Bilder-Pictures/SAFLAX-",'Basis-Tabelle-Samen'!C33,"-",'Basis-Tabelle-Samen'!J33,"-seed-package-front-cr-swedish.jpg")),
IF($C$1="Slowakisch - SK",HYPERLINK(CONCATENATE("https://www.saflax.de/0-WVK-Retail/Bilder-Pictures/SAFLAX-",'Basis-Tabelle-Samen'!C33,"-",'Basis-Tabelle-Samen'!J33,"-seed-package-front-cr-slovak.jpg")),
IF($C$1="Slowenisch - SI",HYPERLINK(CONCATENATE("https://www.saflax.de/0-WVK-Retail/Bilder-Pictures/SAFLAX-",'Basis-Tabelle-Samen'!C33,"-",'Basis-Tabelle-Samen'!J33,"-seed-package-front-cr-slovenian.jpg")),
IF($C$1="Spanisch - ES",HYPERLINK(CONCATENATE("https://www.saflax.de/0-WVK-Retail/Bilder-Pictures/SAFLAX-",'Basis-Tabelle-Samen'!C33,"-",'Basis-Tabelle-Samen'!J33,"-seed-package-front-cr-spanish.jpg")),
IF($C$1="Tschechisch - CZ",HYPERLINK(CONCATENATE("https://www.saflax.de/0-WVK-Retail/Bilder-Pictures/SAFLAX-",'Basis-Tabelle-Samen'!C33,"-",'Basis-Tabelle-Samen'!J33,"-seed-package-front-cr-czech.jpg")),
IF($C$1="Türkisch - TR",HYPERLINK(CONCATENATE("https://www.saflax.de/0-WVK-Retail/Bilder-Pictures/SAFLAX-",'Basis-Tabelle-Samen'!C33,"-",'Basis-Tabelle-Samen'!J33,"-seed-package-front-cr-turkish.jpg")),
IF($C$1="Ungarisch - HU",HYPERLINK(CONCATENATE("https://www.saflax.de/0-WVK-Retail/Bilder-Pictures/SAFLAX-",'Basis-Tabelle-Samen'!C33,"-",'Basis-Tabelle-Samen'!J33,"-seed-package-front-cr-hungarian.jpg")),
" ACHTUNG")))))))))))))))))))))))))))))</f>
        <v>https://www.saflax.de/0-WVK-Retail/Bilder-Pictures/SAFLAX-12364-strelitzia-nicolai-seed-package-front-cr-english.jpg</v>
      </c>
      <c r="AL83" s="330" t="str">
        <f>IF(G83&lt;1,"",
IF($C$1="Bulgarisch - BG",HYPERLINK(CONCATENATE("https://www.saflax.de/0-WVK-Retail/Bilder-Pictures/SAFLAX-",'Basis-Tabelle-Samen'!C33,"-",'Basis-Tabelle-Samen'!J33,"-seed-package-back-cr-bulgarian.jpg")),
IF($C$1="Dänisch - DK",HYPERLINK(CONCATENATE("https://www.saflax.de/0-WVK-Retail/Bilder-Pictures/SAFLAX-",'Basis-Tabelle-Samen'!C33,"-",'Basis-Tabelle-Samen'!J33,"-seed-package-back-cr-danish.jpg")),
IF($C$1="Deutsch - DE",HYPERLINK(CONCATENATE("https://www.saflax.de/0-WVK-Retail/Bilder-Pictures/SAFLAX-",'Basis-Tabelle-Samen'!C33,"-",'Basis-Tabelle-Samen'!J33,"-seed-package-back-cr-german.jpg")),
IF($C$1="Englisch - UK",HYPERLINK(CONCATENATE("https://www.saflax.de/0-WVK-Retail/Bilder-Pictures/SAFLAX-",'Basis-Tabelle-Samen'!C33,"-",'Basis-Tabelle-Samen'!J33,"-seed-package-back-cr-english.jpg")),
IF($C$1="Estnisch - EE",HYPERLINK(CONCATENATE("https://www.saflax.de/0-WVK-Retail/Bilder-Pictures/SAFLAX-",'Basis-Tabelle-Samen'!C33,"-",'Basis-Tabelle-Samen'!J33,"-seed-package-back-cr-estonian.jpg")),
IF($C$1="Finnisch - FI",HYPERLINK(CONCATENATE("https://www.saflax.de/0-WVK-Retail/Bilder-Pictures/SAFLAX-",'Basis-Tabelle-Samen'!C33,"-",'Basis-Tabelle-Samen'!J33,"-seed-package-back-cr-finnish.jpg")),
IF($C$1="Französisch - FR",HYPERLINK(CONCATENATE("https://www.saflax.de/0-WVK-Retail/Bilder-Pictures/SAFLAX-",'Basis-Tabelle-Samen'!C33,"-",'Basis-Tabelle-Samen'!J33,"-seed-package-back-cr-french.jpg")),
IF($C$1="Griechisch - GR",HYPERLINK(CONCATENATE("https://www.saflax.de/0-WVK-Retail/Bilder-Pictures/SAFLAX-",'Basis-Tabelle-Samen'!C33,"-",'Basis-Tabelle-Samen'!J33,"-seed-package-back-cr-greek.jpg")),
IF($C$1="Irisch - IE",HYPERLINK(CONCATENATE("https://www.saflax.de/0-WVK-Retail/Bilder-Pictures/SAFLAX-",'Basis-Tabelle-Samen'!C33,"-",'Basis-Tabelle-Samen'!J33,"-seed-package-back-cr-irish.jpg")),
IF($C$1="Isländisch - IS",HYPERLINK(CONCATENATE("https://www.saflax.de/0-WVK-Retail/Bilder-Pictures/SAFLAX-",'Basis-Tabelle-Samen'!C33,"-",'Basis-Tabelle-Samen'!J33,"-seed-package-back-cr-icelandic.jpg")),
IF($C$1="Italienisch - IT",HYPERLINK(CONCATENATE("https://www.saflax.de/0-WVK-Retail/Bilder-Pictures/SAFLAX-",'Basis-Tabelle-Samen'!C33,"-",'Basis-Tabelle-Samen'!J33,"-seed-package-back-cr-italian.jpg")),
IF($C$1="Japanisch - JP",HYPERLINK(CONCATENATE("https://www.saflax.de/0-WVK-Retail/Bilder-Pictures/SAFLAX-",'Basis-Tabelle-Samen'!C33,"-",'Basis-Tabelle-Samen'!J33,"-seed-package-back-cr-japanese.jpg")),
IF($C$1="Kroatisch - HR",HYPERLINK(CONCATENATE("https://www.saflax.de/0-WVK-Retail/Bilder-Pictures/SAFLAX-",'Basis-Tabelle-Samen'!C33,"-",'Basis-Tabelle-Samen'!J33,"-seed-package-back-cr-croatian.jpg")),
IF($C$1="Lettisch - LV",HYPERLINK(CONCATENATE("https://www.saflax.de/0-WVK-Retail/Bilder-Pictures/SAFLAX-",'Basis-Tabelle-Samen'!C33,"-",'Basis-Tabelle-Samen'!J33,"-seed-package-back-cr-latvian.jpg")),
IF($C$1="Litauisch - LT",HYPERLINK(CONCATENATE("https://www.saflax.de/0-WVK-Retail/Bilder-Pictures/SAFLAX-",'Basis-Tabelle-Samen'!C33,"-",'Basis-Tabelle-Samen'!J33,"-seed-package-back-cr-lithuanian.jpg")),
IF($C$1="Maltesisch - MT",HYPERLINK(CONCATENATE("https://www.saflax.de/0-WVK-Retail/Bilder-Pictures/SAFLAX-",'Basis-Tabelle-Samen'!C33,"-",'Basis-Tabelle-Samen'!J33,"-seed-package-back-cr-maltese.jpg")),
IF($C$1="Niederländisch - NL",HYPERLINK(CONCATENATE("https://www.saflax.de/0-WVK-Retail/Bilder-Pictures/SAFLAX-",'Basis-Tabelle-Samen'!C33,"-",'Basis-Tabelle-Samen'!J33,"-seed-package-back-cr-dutch.jpg")),
IF($C$1="Norwegisch - NO",HYPERLINK(CONCATENATE("https://www.saflax.de/0-WVK-Retail/Bilder-Pictures/SAFLAX-",'Basis-Tabelle-Samen'!C33,"-",'Basis-Tabelle-Samen'!J33,"-seed-package-back-cr-nowegian.jpg")),
IF($C$1="Polnisch - PL",HYPERLINK(CONCATENATE("https://www.saflax.de/0-WVK-Retail/Bilder-Pictures/SAFLAX-",'Basis-Tabelle-Samen'!C33,"-",'Basis-Tabelle-Samen'!J33,"-seed-package-back-cr-polish.jpg")),
IF($C$1="Portugiesisch - PT",HYPERLINK(CONCATENATE("https://www.saflax.de/0-WVK-Retail/Bilder-Pictures/SAFLAX-",'Basis-Tabelle-Samen'!C33,"-",'Basis-Tabelle-Samen'!J33,"-seed-package-back-cr-portuguese.jpg")),
IF($C$1="Rumänisch - RO",HYPERLINK(CONCATENATE("https://www.saflax.de/0-WVK-Retail/Bilder-Pictures/SAFLAX-",'Basis-Tabelle-Samen'!C33,"-",'Basis-Tabelle-Samen'!J33,"-seed-package-back-cr-romanian.jpg")),
IF($C$1="Schwedisch - SE",HYPERLINK(CONCATENATE("https://www.saflax.de/0-WVK-Retail/Bilder-Pictures/SAFLAX-",'Basis-Tabelle-Samen'!C33,"-",'Basis-Tabelle-Samen'!J33,"-seed-package-back-cr-swedish.jpg")),
IF($C$1="Slowakisch - SK",HYPERLINK(CONCATENATE("https://www.saflax.de/0-WVK-Retail/Bilder-Pictures/SAFLAX-",'Basis-Tabelle-Samen'!C33,"-",'Basis-Tabelle-Samen'!J33,"-seed-package-back-cr-slovak.jpg")),
IF($C$1="Slowenisch - SI",HYPERLINK(CONCATENATE("https://www.saflax.de/0-WVK-Retail/Bilder-Pictures/SAFLAX-",'Basis-Tabelle-Samen'!C33,"-",'Basis-Tabelle-Samen'!J33,"-seed-package-back-cr-slovenian.jpg")),
IF($C$1="Spanisch - ES",HYPERLINK(CONCATENATE("https://www.saflax.de/0-WVK-Retail/Bilder-Pictures/SAFLAX-",'Basis-Tabelle-Samen'!C33,"-",'Basis-Tabelle-Samen'!J33,"-seed-package-back-cr-spanish.jpg")),
IF($C$1="Tschechisch - CZ",HYPERLINK(CONCATENATE("https://www.saflax.de/0-WVK-Retail/Bilder-Pictures/SAFLAX-",'Basis-Tabelle-Samen'!C33,"-",'Basis-Tabelle-Samen'!J33,"-seed-package-back-cr-czech.jpg")),
IF($C$1="Türkisch - TR",HYPERLINK(CONCATENATE("https://www.saflax.de/0-WVK-Retail/Bilder-Pictures/SAFLAX-",'Basis-Tabelle-Samen'!C33,"-",'Basis-Tabelle-Samen'!J33,"-seed-package-back-cr-turkish.jpg")),
IF($C$1="Ungarisch - HU",HYPERLINK(CONCATENATE("https://www.saflax.de/0-WVK-Retail/Bilder-Pictures/SAFLAX-",'Basis-Tabelle-Samen'!C33,"-",'Basis-Tabelle-Samen'!J33,"-seed-package-back-cr-hungarian.jpg")),
" ACHTUNG")))))))))))))))))))))))))))))</f>
        <v>https://www.saflax.de/0-WVK-Retail/Bilder-Pictures/SAFLAX-12364-strelitzia-nicolai-seed-package-back-cr-english.jpg</v>
      </c>
      <c r="AM83" s="330" t="str">
        <f>IF(H83&lt;1,"",
IF($C$1="Bulgarisch - BG",HYPERLINK(CONCATENATE("https://www.saflax.de/0-WVK-Retail/Bilder-Pictures/SAFLAX-",'Basis-Tabelle-Samen'!K33,"-",'Basis-Tabelle-Samen'!J33,"-garden-to-go-mini-bulgarian.jpg")),
IF($C$1="Dänisch - DK",HYPERLINK(CONCATENATE("https://www.saflax.de/0-WVK-Retail/Bilder-Pictures/SAFLAX-",'Basis-Tabelle-Samen'!K33,"-",'Basis-Tabelle-Samen'!J33,"-garden-to-go-mini-danish.jpg")),
IF($C$1="Deutsch - DE",HYPERLINK(CONCATENATE("https://www.saflax.de/0-WVK-Retail/Bilder-Pictures/SAFLAX-",'Basis-Tabelle-Samen'!K33,"-",'Basis-Tabelle-Samen'!J33,"-garden-to-go-mini-german.jpg")),
IF($C$1="Englisch - UK",HYPERLINK(CONCATENATE("https://www.saflax.de/0-WVK-Retail/Bilder-Pictures/SAFLAX-",'Basis-Tabelle-Samen'!K33,"-",'Basis-Tabelle-Samen'!J33,"-garden-to-go-mini-english.jpg")),
IF($C$1="Estnisch - EE",HYPERLINK(CONCATENATE("https://www.saflax.de/0-WVK-Retail/Bilder-Pictures/SAFLAX-",'Basis-Tabelle-Samen'!K33,"-",'Basis-Tabelle-Samen'!J33,"-garden-to-go-mini-estonian.jpg")),
IF($C$1="Finnisch - FI",HYPERLINK(CONCATENATE("https://www.saflax.de/0-WVK-Retail/Bilder-Pictures/SAFLAX-",'Basis-Tabelle-Samen'!K33,"-",'Basis-Tabelle-Samen'!J33,"-garden-to-go-mini-finnish.jpg")),
IF($C$1="Französisch - FR",HYPERLINK(CONCATENATE("https://www.saflax.de/0-WVK-Retail/Bilder-Pictures/SAFLAX-",'Basis-Tabelle-Samen'!K33,"-",'Basis-Tabelle-Samen'!J33,"-garden-to-go-mini-french.jpg")),
IF($C$1="Griechisch - GR",HYPERLINK(CONCATENATE("https://www.saflax.de/0-WVK-Retail/Bilder-Pictures/SAFLAX-",'Basis-Tabelle-Samen'!K33,"-",'Basis-Tabelle-Samen'!J33,"-garden-to-go-mini-greek.jpg")),
IF($C$1="Irisch - IE",HYPERLINK(CONCATENATE("https://www.saflax.de/0-WVK-Retail/Bilder-Pictures/SAFLAX-",'Basis-Tabelle-Samen'!K33,"-",'Basis-Tabelle-Samen'!J33,"-garden-to-go-mini-irish.jpg")),
IF($C$1="Isländisch - IS",HYPERLINK(CONCATENATE("https://www.saflax.de/0-WVK-Retail/Bilder-Pictures/SAFLAX-",'Basis-Tabelle-Samen'!K33,"-",'Basis-Tabelle-Samen'!J33,"-garden-to-go-mini-icelandic.jpg")),
IF($C$1="Italienisch - IT",HYPERLINK(CONCATENATE("https://www.saflax.de/0-WVK-Retail/Bilder-Pictures/SAFLAX-",'Basis-Tabelle-Samen'!K33,"-",'Basis-Tabelle-Samen'!J33,"-garden-to-go-mini-italian.jpg")),
IF($C$1="Japanisch - JP",HYPERLINK(CONCATENATE("https://www.saflax.de/0-WVK-Retail/Bilder-Pictures/SAFLAX-",'Basis-Tabelle-Samen'!K33,"-",'Basis-Tabelle-Samen'!J33,"-garden-to-go-mini-japanese.jpg")),
IF($C$1="Kroatisch - HR",HYPERLINK(CONCATENATE("https://www.saflax.de/0-WVK-Retail/Bilder-Pictures/SAFLAX-",'Basis-Tabelle-Samen'!K33,"-",'Basis-Tabelle-Samen'!J33,"-garden-to-go-mini-croatian.jpg")),
IF($C$1="Lettisch - LV",HYPERLINK(CONCATENATE("https://www.saflax.de/0-WVK-Retail/Bilder-Pictures/SAFLAX-",'Basis-Tabelle-Samen'!K33,"-",'Basis-Tabelle-Samen'!J33,"-garden-to-go-mini-latvian.jpg")),
IF($C$1="Litauisch - LT",HYPERLINK(CONCATENATE("https://www.saflax.de/0-WVK-Retail/Bilder-Pictures/SAFLAX-",'Basis-Tabelle-Samen'!K33,"-",'Basis-Tabelle-Samen'!J33,"-garden-to-go-mini-lithuanian.jpg")),
IF($C$1="Maltesisch - MT",HYPERLINK(CONCATENATE("https://www.saflax.de/0-WVK-Retail/Bilder-Pictures/SAFLAX-",'Basis-Tabelle-Samen'!K33,"-",'Basis-Tabelle-Samen'!J33,"-garden-to-go-mini-maltese.jpg")),
IF($C$1="Niederländisch - NL",HYPERLINK(CONCATENATE("https://www.saflax.de/0-WVK-Retail/Bilder-Pictures/SAFLAX-",'Basis-Tabelle-Samen'!K33,"-",'Basis-Tabelle-Samen'!J33,"-garden-to-go-mini-dutch.jpg")),
IF($C$1="Norwegisch - NO",HYPERLINK(CONCATENATE("https://www.saflax.de/0-WVK-Retail/Bilder-Pictures/SAFLAX-",'Basis-Tabelle-Samen'!K33,"-",'Basis-Tabelle-Samen'!J33,"-garden-to-go-mini-nowegian.jpg")),
IF($C$1="Polnisch - PL",HYPERLINK(CONCATENATE("https://www.saflax.de/0-WVK-Retail/Bilder-Pictures/SAFLAX-",'Basis-Tabelle-Samen'!K33,"-",'Basis-Tabelle-Samen'!J33,"-garden-to-go-mini-polish.jpg")),
IF($C$1="Portugiesisch - PT",HYPERLINK(CONCATENATE("https://www.saflax.de/0-WVK-Retail/Bilder-Pictures/SAFLAX-",'Basis-Tabelle-Samen'!K33,"-",'Basis-Tabelle-Samen'!J33,"-garden-to-go-mini-portuguese.jpg")),
IF($C$1="Rumänisch - RO",HYPERLINK(CONCATENATE("https://www.saflax.de/0-WVK-Retail/Bilder-Pictures/SAFLAX-",'Basis-Tabelle-Samen'!K33,"-",'Basis-Tabelle-Samen'!J33,"-garden-to-go-mini-romanian.jpg")),
IF($C$1="Schwedisch - SE",HYPERLINK(CONCATENATE("https://www.saflax.de/0-WVK-Retail/Bilder-Pictures/SAFLAX-",'Basis-Tabelle-Samen'!K33,"-",'Basis-Tabelle-Samen'!J33,"-garden-to-go-mini-swedish.jpg")),
IF($C$1="Slowakisch - SK",HYPERLINK(CONCATENATE("https://www.saflax.de/0-WVK-Retail/Bilder-Pictures/SAFLAX-",'Basis-Tabelle-Samen'!K33,"-",'Basis-Tabelle-Samen'!J33,"-garden-to-go-mini-slovak.jpg")),
IF($C$1="Slowenisch - SI",HYPERLINK(CONCATENATE("https://www.saflax.de/0-WVK-Retail/Bilder-Pictures/SAFLAX-",'Basis-Tabelle-Samen'!K33,"-",'Basis-Tabelle-Samen'!J33,"-garden-to-go-mini-slovenian.jpg")),
IF($C$1="Spanisch - ES",HYPERLINK(CONCATENATE("https://www.saflax.de/0-WVK-Retail/Bilder-Pictures/SAFLAX-",'Basis-Tabelle-Samen'!K33,"-",'Basis-Tabelle-Samen'!J33,"-garden-to-go-mini-spanish.jpg")),
IF($C$1="Tschechisch - CZ",HYPERLINK(CONCATENATE("https://www.saflax.de/0-WVK-Retail/Bilder-Pictures/SAFLAX-",'Basis-Tabelle-Samen'!K33,"-",'Basis-Tabelle-Samen'!J33,"-garden-to-go-mini-czech.jpg")),
IF($C$1="Türkisch - TR",HYPERLINK(CONCATENATE("https://www.saflax.de/0-WVK-Retail/Bilder-Pictures/SAFLAX-",'Basis-Tabelle-Samen'!K33,"-",'Basis-Tabelle-Samen'!J33,"-garden-to-go-mini-turkish.jpg")),
IF($C$1="Ungarisch - HU",HYPERLINK(CONCATENATE("https://www.saflax.de/0-WVK-Retail/Bilder-Pictures/SAFLAX-",'Basis-Tabelle-Samen'!K33,"-",'Basis-Tabelle-Samen'!J33,"-garden-to-go-mini-hungarian.jpg")),
" ACHTUNG")))))))))))))))))))))))))))))</f>
        <v>https://www.saflax.de/0-WVK-Retail/Bilder-Pictures/SAFLAX-72364-strelitzia-nicolai-garden-to-go-mini-english.jpg</v>
      </c>
      <c r="AN83" s="330" t="str">
        <f>IF(I83&lt;1,"",
IF($C$1="Bulgarisch - BG",HYPERLINK(CONCATENATE("https://www.saflax.de/0-WVK-Retail/Bilder-Pictures/SAFLAX-",'Basis-Tabelle-Samen'!N33,"-",'Basis-Tabelle-Samen'!J33,"-garden-to-go-lite-bulgarian.jpg")),
IF($C$1="Dänisch - DK",HYPERLINK(CONCATENATE("https://www.saflax.de/0-WVK-Retail/Bilder-Pictures/SAFLAX-",'Basis-Tabelle-Samen'!N33,"-",'Basis-Tabelle-Samen'!J33,"-garden-to-go-lite-danish.jpg")),
IF($C$1="Deutsch - DE",HYPERLINK(CONCATENATE("https://www.saflax.de/0-WVK-Retail/Bilder-Pictures/SAFLAX-",'Basis-Tabelle-Samen'!N33,"-",'Basis-Tabelle-Samen'!J33,"-garden-to-go-lite-german.jpg")),
IF($C$1="Englisch - UK",HYPERLINK(CONCATENATE("https://www.saflax.de/0-WVK-Retail/Bilder-Pictures/SAFLAX-",'Basis-Tabelle-Samen'!N33,"-",'Basis-Tabelle-Samen'!J33,"-garden-to-go-lite-english.jpg")),
IF($C$1="Estnisch - EE",HYPERLINK(CONCATENATE("https://www.saflax.de/0-WVK-Retail/Bilder-Pictures/SAFLAX-",'Basis-Tabelle-Samen'!N33,"-",'Basis-Tabelle-Samen'!J33,"-garden-to-go-lite-estonian.jpg")),
IF($C$1="Finnisch - FI",HYPERLINK(CONCATENATE("https://www.saflax.de/0-WVK-Retail/Bilder-Pictures/SAFLAX-",'Basis-Tabelle-Samen'!N33,"-",'Basis-Tabelle-Samen'!J33,"-garden-to-go-lite-finnish.jpg")),
IF($C$1="Französisch - FR",HYPERLINK(CONCATENATE("https://www.saflax.de/0-WVK-Retail/Bilder-Pictures/SAFLAX-",'Basis-Tabelle-Samen'!N33,"-",'Basis-Tabelle-Samen'!J33,"-garden-to-go-lite-french.jpg")),
IF($C$1="Griechisch - GR",HYPERLINK(CONCATENATE("https://www.saflax.de/0-WVK-Retail/Bilder-Pictures/SAFLAX-",'Basis-Tabelle-Samen'!N33,"-",'Basis-Tabelle-Samen'!J33,"-garden-to-go-lite-greek.jpg")),
IF($C$1="Irisch - IE",HYPERLINK(CONCATENATE("https://www.saflax.de/0-WVK-Retail/Bilder-Pictures/SAFLAX-",'Basis-Tabelle-Samen'!N33,"-",'Basis-Tabelle-Samen'!J33,"-garden-to-go-lite-irish.jpg")),
IF($C$1="Isländisch - IS",HYPERLINK(CONCATENATE("https://www.saflax.de/0-WVK-Retail/Bilder-Pictures/SAFLAX-",'Basis-Tabelle-Samen'!N33,"-",'Basis-Tabelle-Samen'!J33,"-garden-to-go-lite-icelandic.jpg")),
IF($C$1="Italienisch - IT",HYPERLINK(CONCATENATE("https://www.saflax.de/0-WVK-Retail/Bilder-Pictures/SAFLAX-",'Basis-Tabelle-Samen'!N33,"-",'Basis-Tabelle-Samen'!J33,"-garden-to-go-lite-italian.jpg")),
IF($C$1="Japanisch - JP",HYPERLINK(CONCATENATE("https://www.saflax.de/0-WVK-Retail/Bilder-Pictures/SAFLAX-",'Basis-Tabelle-Samen'!N33,"-",'Basis-Tabelle-Samen'!J33,"-garden-to-go-lite-japanese.jpg")),
IF($C$1="Kroatisch - HR",HYPERLINK(CONCATENATE("https://www.saflax.de/0-WVK-Retail/Bilder-Pictures/SAFLAX-",'Basis-Tabelle-Samen'!N33,"-",'Basis-Tabelle-Samen'!J33,"-garden-to-go-lite-croatian.jpg")),
IF($C$1="Lettisch - LV",HYPERLINK(CONCATENATE("https://www.saflax.de/0-WVK-Retail/Bilder-Pictures/SAFLAX-",'Basis-Tabelle-Samen'!N33,"-",'Basis-Tabelle-Samen'!J33,"-garden-to-go-lite-latvian.jpg")),
IF($C$1="Litauisch - LT",HYPERLINK(CONCATENATE("https://www.saflax.de/0-WVK-Retail/Bilder-Pictures/SAFLAX-",'Basis-Tabelle-Samen'!N33,"-",'Basis-Tabelle-Samen'!J33,"-garden-to-go-lite-lithuanian.jpg")),
IF($C$1="Maltesisch - MT",HYPERLINK(CONCATENATE("https://www.saflax.de/0-WVK-Retail/Bilder-Pictures/SAFLAX-",'Basis-Tabelle-Samen'!N33,"-",'Basis-Tabelle-Samen'!J33,"-garden-to-go-lite-maltese.jpg")),
IF($C$1="Niederländisch - NL",HYPERLINK(CONCATENATE("https://www.saflax.de/0-WVK-Retail/Bilder-Pictures/SAFLAX-",'Basis-Tabelle-Samen'!N33,"-",'Basis-Tabelle-Samen'!J33,"-garden-to-go-lite-dutch.jpg")),
IF($C$1="Norwegisch - NO",HYPERLINK(CONCATENATE("https://www.saflax.de/0-WVK-Retail/Bilder-Pictures/SAFLAX-",'Basis-Tabelle-Samen'!N33,"-",'Basis-Tabelle-Samen'!J33,"-garden-to-go-lite-nowegian.jpg")),
IF($C$1="Polnisch - PL",HYPERLINK(CONCATENATE("https://www.saflax.de/0-WVK-Retail/Bilder-Pictures/SAFLAX-",'Basis-Tabelle-Samen'!N33,"-",'Basis-Tabelle-Samen'!J33,"-garden-to-go-lite-polish.jpg")),
IF($C$1="Portugiesisch - PT",HYPERLINK(CONCATENATE("https://www.saflax.de/0-WVK-Retail/Bilder-Pictures/SAFLAX-",'Basis-Tabelle-Samen'!N33,"-",'Basis-Tabelle-Samen'!J33,"-garden-to-go-lite-portuguese.jpg")),
IF($C$1="Rumänisch - RO",HYPERLINK(CONCATENATE("https://www.saflax.de/0-WVK-Retail/Bilder-Pictures/SAFLAX-",'Basis-Tabelle-Samen'!N33,"-",'Basis-Tabelle-Samen'!J33,"-garden-to-go-lite-romanian.jpg")),
IF($C$1="Schwedisch - SE",HYPERLINK(CONCATENATE("https://www.saflax.de/0-WVK-Retail/Bilder-Pictures/SAFLAX-",'Basis-Tabelle-Samen'!N33,"-",'Basis-Tabelle-Samen'!J33,"-garden-to-go-lite-swedish.jpg")),
IF($C$1="Slowakisch - SK",HYPERLINK(CONCATENATE("https://www.saflax.de/0-WVK-Retail/Bilder-Pictures/SAFLAX-",'Basis-Tabelle-Samen'!N33,"-",'Basis-Tabelle-Samen'!J33,"-garden-to-go-lite-slovak.jpg")),
IF($C$1="Slowenisch - SI",HYPERLINK(CONCATENATE("https://www.saflax.de/0-WVK-Retail/Bilder-Pictures/SAFLAX-",'Basis-Tabelle-Samen'!N33,"-",'Basis-Tabelle-Samen'!J33,"-garden-to-go-lite-slovenian.jpg")),
IF($C$1="Spanisch - ES",HYPERLINK(CONCATENATE("https://www.saflax.de/0-WVK-Retail/Bilder-Pictures/SAFLAX-",'Basis-Tabelle-Samen'!N33,"-",'Basis-Tabelle-Samen'!J33,"-garden-to-go-lite-spanish.jpg")),
IF($C$1="Tschechisch - CZ",HYPERLINK(CONCATENATE("https://www.saflax.de/0-WVK-Retail/Bilder-Pictures/SAFLAX-",'Basis-Tabelle-Samen'!N33,"-",'Basis-Tabelle-Samen'!J33,"-garden-to-go-lite-czech.jpg")),
IF($C$1="Türkisch - TR",HYPERLINK(CONCATENATE("https://www.saflax.de/0-WVK-Retail/Bilder-Pictures/SAFLAX-",'Basis-Tabelle-Samen'!N33,"-",'Basis-Tabelle-Samen'!J33,"-garden-to-go-lite-turkish.jpg")),
IF($C$1="Ungarisch - HU",HYPERLINK(CONCATENATE("https://www.saflax.de/0-WVK-Retail/Bilder-Pictures/SAFLAX-",'Basis-Tabelle-Samen'!N33,"-",'Basis-Tabelle-Samen'!J33,"-garden-to-go-lite-hungarian.jpg")),
" ACHTUNG")))))))))))))))))))))))))))))</f>
        <v>https://www.saflax.de/0-WVK-Retail/Bilder-Pictures/SAFLAX-82364-strelitzia-nicolai-garden-to-go-lite-english.jpg</v>
      </c>
      <c r="AO83" s="330" t="str">
        <f>IF(J83&lt;1,"",
IF($C$1="Bulgarisch - BG",HYPERLINK(CONCATENATE("https://www.saflax.de/0-WVK-Retail/Bilder-Pictures/SAFLAX-",'Basis-Tabelle-Samen'!Q33,"-",'Basis-Tabelle-Samen'!J33,"-garden-to-go-bulgarian.jpg")),
IF($C$1="Dänisch - DK",HYPERLINK(CONCATENATE("https://www.saflax.de/0-WVK-Retail/Bilder-Pictures/SAFLAX-",'Basis-Tabelle-Samen'!Q33,"-",'Basis-Tabelle-Samen'!J33,"-garden-to-go-danish.jpg")),
IF($C$1="Deutsch - DE",HYPERLINK(CONCATENATE("https://www.saflax.de/0-WVK-Retail/Bilder-Pictures/SAFLAX-",'Basis-Tabelle-Samen'!Q33,"-",'Basis-Tabelle-Samen'!J33,"-garden-to-go-german.jpg")),
IF($C$1="Englisch - UK",HYPERLINK(CONCATENATE("https://www.saflax.de/0-WVK-Retail/Bilder-Pictures/SAFLAX-",'Basis-Tabelle-Samen'!Q33,"-",'Basis-Tabelle-Samen'!J33,"-garden-to-go-english.jpg")),
IF($C$1="Estnisch - EE",HYPERLINK(CONCATENATE("https://www.saflax.de/0-WVK-Retail/Bilder-Pictures/SAFLAX-",'Basis-Tabelle-Samen'!Q33,"-",'Basis-Tabelle-Samen'!J33,"-garden-to-go-estonian.jpg")),
IF($C$1="Finnisch - FI",HYPERLINK(CONCATENATE("https://www.saflax.de/0-WVK-Retail/Bilder-Pictures/SAFLAX-",'Basis-Tabelle-Samen'!Q33,"-",'Basis-Tabelle-Samen'!J33,"-garden-to-go-finnish.jpg")),
IF($C$1="Französisch - FR",HYPERLINK(CONCATENATE("https://www.saflax.de/0-WVK-Retail/Bilder-Pictures/SAFLAX-",'Basis-Tabelle-Samen'!Q33,"-",'Basis-Tabelle-Samen'!J33,"-garden-to-go-french.jpg")),
IF($C$1="Griechisch - GR",HYPERLINK(CONCATENATE("https://www.saflax.de/0-WVK-Retail/Bilder-Pictures/SAFLAX-",'Basis-Tabelle-Samen'!Q33,"-",'Basis-Tabelle-Samen'!J33,"-garden-to-go-greek.jpg")),
IF($C$1="Irisch - IE",HYPERLINK(CONCATENATE("https://www.saflax.de/0-WVK-Retail/Bilder-Pictures/SAFLAX-",'Basis-Tabelle-Samen'!Q33,"-",'Basis-Tabelle-Samen'!J33,"-garden-to-go-irish.jpg")),
IF($C$1="Isländisch - IS",HYPERLINK(CONCATENATE("https://www.saflax.de/0-WVK-Retail/Bilder-Pictures/SAFLAX-",'Basis-Tabelle-Samen'!Q33,"-",'Basis-Tabelle-Samen'!J33,"-garden-to-go-icelandic.jpg")),
IF($C$1="Italienisch - IT",HYPERLINK(CONCATENATE("https://www.saflax.de/0-WVK-Retail/Bilder-Pictures/SAFLAX-",'Basis-Tabelle-Samen'!Q33,"-",'Basis-Tabelle-Samen'!J33,"-garden-to-go-italian.jpg")),
IF($C$1="Japanisch - JP",HYPERLINK(CONCATENATE("https://www.saflax.de/0-WVK-Retail/Bilder-Pictures/SAFLAX-",'Basis-Tabelle-Samen'!Q33,"-",'Basis-Tabelle-Samen'!J33,"-garden-to-go-japanese.jpg")),
IF($C$1="Kroatisch - HR",HYPERLINK(CONCATENATE("https://www.saflax.de/0-WVK-Retail/Bilder-Pictures/SAFLAX-",'Basis-Tabelle-Samen'!Q33,"-",'Basis-Tabelle-Samen'!J33,"-garden-to-go-croatian.jpg")),
IF($C$1="Lettisch - LV",HYPERLINK(CONCATENATE("https://www.saflax.de/0-WVK-Retail/Bilder-Pictures/SAFLAX-",'Basis-Tabelle-Samen'!Q33,"-",'Basis-Tabelle-Samen'!J33,"-garden-to-go-latvian.jpg")),
IF($C$1="Litauisch - LT",HYPERLINK(CONCATENATE("https://www.saflax.de/0-WVK-Retail/Bilder-Pictures/SAFLAX-",'Basis-Tabelle-Samen'!Q33,"-",'Basis-Tabelle-Samen'!J33,"-garden-to-go-lithuanian.jpg")),
IF($C$1="Maltesisch - MT",HYPERLINK(CONCATENATE("https://www.saflax.de/0-WVK-Retail/Bilder-Pictures/SAFLAX-",'Basis-Tabelle-Samen'!Q33,"-",'Basis-Tabelle-Samen'!J33,"-garden-to-go-maltese.jpg")),
IF($C$1="Niederländisch - NL",HYPERLINK(CONCATENATE("https://www.saflax.de/0-WVK-Retail/Bilder-Pictures/SAFLAX-",'Basis-Tabelle-Samen'!Q33,"-",'Basis-Tabelle-Samen'!J33,"-garden-to-go-dutch.jpg")),
IF($C$1="Norwegisch - NO",HYPERLINK(CONCATENATE("https://www.saflax.de/0-WVK-Retail/Bilder-Pictures/SAFLAX-",'Basis-Tabelle-Samen'!Q33,"-",'Basis-Tabelle-Samen'!J33,"-garden-to-go-nowegian.jpg")),
IF($C$1="Polnisch - PL",HYPERLINK(CONCATENATE("https://www.saflax.de/0-WVK-Retail/Bilder-Pictures/SAFLAX-",'Basis-Tabelle-Samen'!Q33,"-",'Basis-Tabelle-Samen'!J33,"-garden-to-go-polish.jpg")),
IF($C$1="Portugiesisch - PT",HYPERLINK(CONCATENATE("https://www.saflax.de/0-WVK-Retail/Bilder-Pictures/SAFLAX-",'Basis-Tabelle-Samen'!Q33,"-",'Basis-Tabelle-Samen'!J33,"-garden-to-go-portuguese.jpg")),
IF($C$1="Rumänisch - RO",HYPERLINK(CONCATENATE("https://www.saflax.de/0-WVK-Retail/Bilder-Pictures/SAFLAX-",'Basis-Tabelle-Samen'!Q33,"-",'Basis-Tabelle-Samen'!J33,"-garden-to-go-romanian.jpg")),
IF($C$1="Schwedisch - SE",HYPERLINK(CONCATENATE("https://www.saflax.de/0-WVK-Retail/Bilder-Pictures/SAFLAX-",'Basis-Tabelle-Samen'!Q33,"-",'Basis-Tabelle-Samen'!J33,"-garden-to-go-swedish.jpg")),
IF($C$1="Slowakisch - SK",HYPERLINK(CONCATENATE("https://www.saflax.de/0-WVK-Retail/Bilder-Pictures/SAFLAX-",'Basis-Tabelle-Samen'!Q33,"-",'Basis-Tabelle-Samen'!J33,"-garden-to-go-slovak.jpg")),
IF($C$1="Slowenisch - SI",HYPERLINK(CONCATENATE("https://www.saflax.de/0-WVK-Retail/Bilder-Pictures/SAFLAX-",'Basis-Tabelle-Samen'!Q33,"-",'Basis-Tabelle-Samen'!J33,"-garden-to-go-slovenian.jpg")),
IF($C$1="Spanisch - ES",HYPERLINK(CONCATENATE("https://www.saflax.de/0-WVK-Retail/Bilder-Pictures/SAFLAX-",'Basis-Tabelle-Samen'!Q33,"-",'Basis-Tabelle-Samen'!J33,"-garden-to-go-spanish.jpg")),
IF($C$1="Tschechisch - CZ",HYPERLINK(CONCATENATE("https://www.saflax.de/0-WVK-Retail/Bilder-Pictures/SAFLAX-",'Basis-Tabelle-Samen'!Q33,"-",'Basis-Tabelle-Samen'!J33,"-garden-to-go-czech.jpg")),
IF($C$1="Türkisch - TR",HYPERLINK(CONCATENATE("https://www.saflax.de/0-WVK-Retail/Bilder-Pictures/SAFLAX-",'Basis-Tabelle-Samen'!Q33,"-",'Basis-Tabelle-Samen'!J33,"-garden-to-go-turkish.jpg")),
IF($C$1="Ungarisch - HU",HYPERLINK(CONCATENATE("https://www.saflax.de/0-WVK-Retail/Bilder-Pictures/SAFLAX-",'Basis-Tabelle-Samen'!Q33,"-",'Basis-Tabelle-Samen'!J33,"-garden-to-go-hungarian.jpg")),
" ACHTUNG")))))))))))))))))))))))))))))</f>
        <v>https://www.saflax.de/0-WVK-Retail/Bilder-Pictures/SAFLAX-52364-strelitzia-nicolai-garden-to-go-english.jpg</v>
      </c>
      <c r="AP83" s="330" t="str">
        <f>IF(K83&lt;1,"",
IF($C$1="Bulgarisch - BG",HYPERLINK(CONCATENATE("https://www.saflax.de/0-WVK-Retail/Bilder-Pictures/SAFLAX-",'Basis-Tabelle-Samen'!T33,"-",'Basis-Tabelle-Samen'!J33,"-cultivation-set-bulgarian.jpg")),
IF($C$1="Dänisch - DK",HYPERLINK(CONCATENATE("https://www.saflax.de/0-WVK-Retail/Bilder-Pictures/SAFLAX-",'Basis-Tabelle-Samen'!T33,"-",'Basis-Tabelle-Samen'!J33,"-cultivation-set-danish.jpg")),
IF($C$1="Deutsch - DE",HYPERLINK(CONCATENATE("https://www.saflax.de/0-WVK-Retail/Bilder-Pictures/SAFLAX-",'Basis-Tabelle-Samen'!T33,"-",'Basis-Tabelle-Samen'!J33,"-cultivation-set-german.jpg")),
IF($C$1="Englisch - UK",HYPERLINK(CONCATENATE("https://www.saflax.de/0-WVK-Retail/Bilder-Pictures/SAFLAX-",'Basis-Tabelle-Samen'!T33,"-",'Basis-Tabelle-Samen'!J33,"-cultivation-set-english.jpg")),
IF($C$1="Estnisch - EE",HYPERLINK(CONCATENATE("https://www.saflax.de/0-WVK-Retail/Bilder-Pictures/SAFLAX-",'Basis-Tabelle-Samen'!T33,"-",'Basis-Tabelle-Samen'!J33,"-cultivation-set-estonian.jpg")),
IF($C$1="Finnisch - FI",HYPERLINK(CONCATENATE("https://www.saflax.de/0-WVK-Retail/Bilder-Pictures/SAFLAX-",'Basis-Tabelle-Samen'!T33,"-",'Basis-Tabelle-Samen'!J33,"-cultivation-set-finnish.jpg")),
IF($C$1="Französisch - FR",HYPERLINK(CONCATENATE("https://www.saflax.de/0-WVK-Retail/Bilder-Pictures/SAFLAX-",'Basis-Tabelle-Samen'!T33,"-",'Basis-Tabelle-Samen'!J33,"-cultivation-set-french.jpg")),
IF($C$1="Griechisch - GR",HYPERLINK(CONCATENATE("https://www.saflax.de/0-WVK-Retail/Bilder-Pictures/SAFLAX-",'Basis-Tabelle-Samen'!T33,"-",'Basis-Tabelle-Samen'!J33,"-cultivation-set-greek.jpg")),
IF($C$1="Irisch - IE",HYPERLINK(CONCATENATE("https://www.saflax.de/0-WVK-Retail/Bilder-Pictures/SAFLAX-",'Basis-Tabelle-Samen'!T33,"-",'Basis-Tabelle-Samen'!J33,"-cultivation-set-irish.jpg")),
IF($C$1="Isländisch - IS",HYPERLINK(CONCATENATE("https://www.saflax.de/0-WVK-Retail/Bilder-Pictures/SAFLAX-",'Basis-Tabelle-Samen'!T33,"-",'Basis-Tabelle-Samen'!J33,"-cultivation-set-icelandic.jpg")),
IF($C$1="Italienisch - IT",HYPERLINK(CONCATENATE("https://www.saflax.de/0-WVK-Retail/Bilder-Pictures/SAFLAX-",'Basis-Tabelle-Samen'!T33,"-",'Basis-Tabelle-Samen'!J33,"-cultivation-set-italian.jpg")),
IF($C$1="Japanisch - JP",HYPERLINK(CONCATENATE("https://www.saflax.de/0-WVK-Retail/Bilder-Pictures/SAFLAX-",'Basis-Tabelle-Samen'!T33,"-",'Basis-Tabelle-Samen'!J33,"-cultivation-set-japanese.jpg")),
IF($C$1="Kroatisch - HR",HYPERLINK(CONCATENATE("https://www.saflax.de/0-WVK-Retail/Bilder-Pictures/SAFLAX-",'Basis-Tabelle-Samen'!T33,"-",'Basis-Tabelle-Samen'!J33,"-cultivation-set-croatian.jpg")),
IF($C$1="Lettisch - LV",HYPERLINK(CONCATENATE("https://www.saflax.de/0-WVK-Retail/Bilder-Pictures/SAFLAX-",'Basis-Tabelle-Samen'!T33,"-",'Basis-Tabelle-Samen'!J33,"-cultivation-set-latvian.jpg")),
IF($C$1="Litauisch - LT",HYPERLINK(CONCATENATE("https://www.saflax.de/0-WVK-Retail/Bilder-Pictures/SAFLAX-",'Basis-Tabelle-Samen'!T33,"-",'Basis-Tabelle-Samen'!J33,"-cultivation-set-lithuanian.jpg")),
IF($C$1="Maltesisch - MT",HYPERLINK(CONCATENATE("https://www.saflax.de/0-WVK-Retail/Bilder-Pictures/SAFLAX-",'Basis-Tabelle-Samen'!T33,"-",'Basis-Tabelle-Samen'!J33,"-cultivation-set-maltese.jpg")),
IF($C$1="Niederländisch - NL",HYPERLINK(CONCATENATE("https://www.saflax.de/0-WVK-Retail/Bilder-Pictures/SAFLAX-",'Basis-Tabelle-Samen'!T33,"-",'Basis-Tabelle-Samen'!J33,"-cultivation-set-dutch.jpg")),
IF($C$1="Norwegisch - NO",HYPERLINK(CONCATENATE("https://www.saflax.de/0-WVK-Retail/Bilder-Pictures/SAFLAX-",'Basis-Tabelle-Samen'!T33,"-",'Basis-Tabelle-Samen'!J33,"-cultivation-set-nowegian.jpg")),
IF($C$1="Polnisch - PL",HYPERLINK(CONCATENATE("https://www.saflax.de/0-WVK-Retail/Bilder-Pictures/SAFLAX-",'Basis-Tabelle-Samen'!T33,"-",'Basis-Tabelle-Samen'!J33,"-cultivation-set-polish.jpg")),
IF($C$1="Portugiesisch - PT",HYPERLINK(CONCATENATE("https://www.saflax.de/0-WVK-Retail/Bilder-Pictures/SAFLAX-",'Basis-Tabelle-Samen'!T33,"-",'Basis-Tabelle-Samen'!J33,"-cultivation-set-portuguese.jpg")),
IF($C$1="Rumänisch - RO",HYPERLINK(CONCATENATE("https://www.saflax.de/0-WVK-Retail/Bilder-Pictures/SAFLAX-",'Basis-Tabelle-Samen'!T33,"-",'Basis-Tabelle-Samen'!J33,"-cultivation-set-romanian.jpg")),
IF($C$1="Schwedisch - SE",HYPERLINK(CONCATENATE("https://www.saflax.de/0-WVK-Retail/Bilder-Pictures/SAFLAX-",'Basis-Tabelle-Samen'!T33,"-",'Basis-Tabelle-Samen'!J33,"-cultivation-set-swedish.jpg")),
IF($C$1="Slowakisch - SK",HYPERLINK(CONCATENATE("https://www.saflax.de/0-WVK-Retail/Bilder-Pictures/SAFLAX-",'Basis-Tabelle-Samen'!T33,"-",'Basis-Tabelle-Samen'!J33,"-cultivation-set-slovak.jpg")),
IF($C$1="Slowenisch - SI",HYPERLINK(CONCATENATE("https://www.saflax.de/0-WVK-Retail/Bilder-Pictures/SAFLAX-",'Basis-Tabelle-Samen'!T33,"-",'Basis-Tabelle-Samen'!J33,"-cultivation-set-slovenian.jpg")),
IF($C$1="Spanisch - ES",HYPERLINK(CONCATENATE("https://www.saflax.de/0-WVK-Retail/Bilder-Pictures/SAFLAX-",'Basis-Tabelle-Samen'!T33,"-",'Basis-Tabelle-Samen'!J33,"-cultivation-set-spanish.jpg")),
IF($C$1="Tschechisch - CZ",HYPERLINK(CONCATENATE("https://www.saflax.de/0-WVK-Retail/Bilder-Pictures/SAFLAX-",'Basis-Tabelle-Samen'!T33,"-",'Basis-Tabelle-Samen'!J33,"-cultivation-set-czech.jpg")),
IF($C$1="Türkisch - TR",HYPERLINK(CONCATENATE("https://www.saflax.de/0-WVK-Retail/Bilder-Pictures/SAFLAX-",'Basis-Tabelle-Samen'!T33,"-",'Basis-Tabelle-Samen'!J33,"-cultivation-set-turkish.jpg")),
IF($C$1="Ungarisch - HU",HYPERLINK(CONCATENATE("https://www.saflax.de/0-WVK-Retail/Bilder-Pictures/SAFLAX-",'Basis-Tabelle-Samen'!T33,"-",'Basis-Tabelle-Samen'!J33,"-cultivation-set-hungarian.jpg")),
" ACHTUNG")))))))))))))))))))))))))))))</f>
        <v>https://www.saflax.de/0-WVK-Retail/Bilder-Pictures/SAFLAX-32364-strelitzia-nicolai-cultivation-set-english.jpg</v>
      </c>
      <c r="AQ83" s="330" t="str">
        <f>IF(L83&lt;1,"",
IF($C$1="Bulgarisch - BG",HYPERLINK(CONCATENATE("https://www.saflax.de/0-WVK-Retail/Bilder-Pictures/SAFLAX-",'Basis-Tabelle-Samen'!W33,"-",'Basis-Tabelle-Samen'!J33,"-garden-in-the-bag-bulgarian.jpg")),
IF($C$1="Dänisch - DK",HYPERLINK(CONCATENATE("https://www.saflax.de/0-WVK-Retail/Bilder-Pictures/SAFLAX-",'Basis-Tabelle-Samen'!W33,"-",'Basis-Tabelle-Samen'!J33,"-garden-in-the-bag-danish.jpg")),
IF($C$1="Deutsch - DE",HYPERLINK(CONCATENATE("https://www.saflax.de/0-WVK-Retail/Bilder-Pictures/SAFLAX-",'Basis-Tabelle-Samen'!W33,"-",'Basis-Tabelle-Samen'!J33,"-garden-in-the-bag-german.jpg")),
IF($C$1="Englisch - UK",HYPERLINK(CONCATENATE("https://www.saflax.de/0-WVK-Retail/Bilder-Pictures/SAFLAX-",'Basis-Tabelle-Samen'!W33,"-",'Basis-Tabelle-Samen'!J33,"-garden-in-the-bag-english.jpg")),
IF($C$1="Estnisch - EE",HYPERLINK(CONCATENATE("https://www.saflax.de/0-WVK-Retail/Bilder-Pictures/SAFLAX-",'Basis-Tabelle-Samen'!W33,"-",'Basis-Tabelle-Samen'!J33,"-garden-in-the-bag-estonian.jpg")),
IF($C$1="Finnisch - FI",HYPERLINK(CONCATENATE("https://www.saflax.de/0-WVK-Retail/Bilder-Pictures/SAFLAX-",'Basis-Tabelle-Samen'!W33,"-",'Basis-Tabelle-Samen'!J33,"-garden-in-the-bag-finnish.jpg")),
IF($C$1="Französisch - FR",HYPERLINK(CONCATENATE("https://www.saflax.de/0-WVK-Retail/Bilder-Pictures/SAFLAX-",'Basis-Tabelle-Samen'!W33,"-",'Basis-Tabelle-Samen'!J33,"-garden-in-the-bag-french.jpg")),
IF($C$1="Griechisch - GR",HYPERLINK(CONCATENATE("https://www.saflax.de/0-WVK-Retail/Bilder-Pictures/SAFLAX-",'Basis-Tabelle-Samen'!W33,"-",'Basis-Tabelle-Samen'!J33,"-garden-in-the-bag-greek.jpg")),
IF($C$1="Irisch - IE",HYPERLINK(CONCATENATE("https://www.saflax.de/0-WVK-Retail/Bilder-Pictures/SAFLAX-",'Basis-Tabelle-Samen'!W33,"-",'Basis-Tabelle-Samen'!J33,"-garden-in-the-bag-irish.jpg")),
IF($C$1="Isländisch - IS",HYPERLINK(CONCATENATE("https://www.saflax.de/0-WVK-Retail/Bilder-Pictures/SAFLAX-",'Basis-Tabelle-Samen'!W33,"-",'Basis-Tabelle-Samen'!J33,"-garden-in-the-bag-icelandic.jpg")),
IF($C$1="Italienisch - IT",HYPERLINK(CONCATENATE("https://www.saflax.de/0-WVK-Retail/Bilder-Pictures/SAFLAX-",'Basis-Tabelle-Samen'!W33,"-",'Basis-Tabelle-Samen'!J33,"-garden-in-the-bag-italian.jpg")),
IF($C$1="Japanisch - JP",HYPERLINK(CONCATENATE("https://www.saflax.de/0-WVK-Retail/Bilder-Pictures/SAFLAX-",'Basis-Tabelle-Samen'!W33,"-",'Basis-Tabelle-Samen'!J33,"-garden-in-the-bag-japanese.jpg")),
IF($C$1="Kroatisch - HR",HYPERLINK(CONCATENATE("https://www.saflax.de/0-WVK-Retail/Bilder-Pictures/SAFLAX-",'Basis-Tabelle-Samen'!W33,"-",'Basis-Tabelle-Samen'!J33,"-garden-in-the-bag-croatian.jpg")),
IF($C$1="Lettisch - LV",HYPERLINK(CONCATENATE("https://www.saflax.de/0-WVK-Retail/Bilder-Pictures/SAFLAX-",'Basis-Tabelle-Samen'!W33,"-",'Basis-Tabelle-Samen'!J33,"-garden-in-the-bag-latvian.jpg")),
IF($C$1="Litauisch - LT",HYPERLINK(CONCATENATE("https://www.saflax.de/0-WVK-Retail/Bilder-Pictures/SAFLAX-",'Basis-Tabelle-Samen'!W33,"-",'Basis-Tabelle-Samen'!J33,"-garden-in-the-bag-lithuanian.jpg")),
IF($C$1="Maltesisch - MT",HYPERLINK(CONCATENATE("https://www.saflax.de/0-WVK-Retail/Bilder-Pictures/SAFLAX-",'Basis-Tabelle-Samen'!W33,"-",'Basis-Tabelle-Samen'!J33,"-garden-in-the-bag-maltese.jpg")),
IF($C$1="Niederländisch - NL",HYPERLINK(CONCATENATE("https://www.saflax.de/0-WVK-Retail/Bilder-Pictures/SAFLAX-",'Basis-Tabelle-Samen'!W33,"-",'Basis-Tabelle-Samen'!J33,"-garden-in-the-bag-dutch.jpg")),
IF($C$1="Norwegisch - NO",HYPERLINK(CONCATENATE("https://www.saflax.de/0-WVK-Retail/Bilder-Pictures/SAFLAX-",'Basis-Tabelle-Samen'!W33,"-",'Basis-Tabelle-Samen'!J33,"-garden-in-the-bag-nowegian.jpg")),
IF($C$1="Polnisch - PL",HYPERLINK(CONCATENATE("https://www.saflax.de/0-WVK-Retail/Bilder-Pictures/SAFLAX-",'Basis-Tabelle-Samen'!W33,"-",'Basis-Tabelle-Samen'!J33,"-garden-in-the-bag-polish.jpg")),
IF($C$1="Portugiesisch - PT",HYPERLINK(CONCATENATE("https://www.saflax.de/0-WVK-Retail/Bilder-Pictures/SAFLAX-",'Basis-Tabelle-Samen'!W33,"-",'Basis-Tabelle-Samen'!J33,"-garden-in-the-bag-portuguese.jpg")),
IF($C$1="Rumänisch - RO",HYPERLINK(CONCATENATE("https://www.saflax.de/0-WVK-Retail/Bilder-Pictures/SAFLAX-",'Basis-Tabelle-Samen'!W33,"-",'Basis-Tabelle-Samen'!J33,"-garden-in-the-bag-romanian.jpg")),
IF($C$1="Schwedisch - SE",HYPERLINK(CONCATENATE("https://www.saflax.de/0-WVK-Retail/Bilder-Pictures/SAFLAX-",'Basis-Tabelle-Samen'!W33,"-",'Basis-Tabelle-Samen'!J33,"-garden-in-the-bag-swedish.jpg")),
IF($C$1="Slowakisch - SK",HYPERLINK(CONCATENATE("https://www.saflax.de/0-WVK-Retail/Bilder-Pictures/SAFLAX-",'Basis-Tabelle-Samen'!W33,"-",'Basis-Tabelle-Samen'!J33,"-garden-in-the-bag-slovak.jpg")),
IF($C$1="Slowenisch - SI",HYPERLINK(CONCATENATE("https://www.saflax.de/0-WVK-Retail/Bilder-Pictures/SAFLAX-",'Basis-Tabelle-Samen'!W33,"-",'Basis-Tabelle-Samen'!J33,"-garden-in-the-bag-slovenian.jpg")),
IF($C$1="Spanisch - ES",HYPERLINK(CONCATENATE("https://www.saflax.de/0-WVK-Retail/Bilder-Pictures/SAFLAX-",'Basis-Tabelle-Samen'!W33,"-",'Basis-Tabelle-Samen'!J33,"-garden-in-the-bag-spanish.jpg")),
IF($C$1="Tschechisch - CZ",HYPERLINK(CONCATENATE("https://www.saflax.de/0-WVK-Retail/Bilder-Pictures/SAFLAX-",'Basis-Tabelle-Samen'!W33,"-",'Basis-Tabelle-Samen'!J33,"-garden-in-the-bag-czech.jpg")),
IF($C$1="Türkisch - TR",HYPERLINK(CONCATENATE("https://www.saflax.de/0-WVK-Retail/Bilder-Pictures/SAFLAX-",'Basis-Tabelle-Samen'!W33,"-",'Basis-Tabelle-Samen'!J33,"-garden-in-the-bag-turkish.jpg")),
IF($C$1="Ungarisch - HU",HYPERLINK(CONCATENATE("https://www.saflax.de/0-WVK-Retail/Bilder-Pictures/SAFLAX-",'Basis-Tabelle-Samen'!W33,"-",'Basis-Tabelle-Samen'!J33,"-garden-in-the-bag-hungarian.jpg")),
" ACHTUNG")))))))))))))))))))))))))))))</f>
        <v>https://www.saflax.de/0-WVK-Retail/Bilder-Pictures/SAFLAX-62364-strelitzia-nicolai-garden-in-the-bag-english.jpg</v>
      </c>
    </row>
    <row r="84" spans="1:43" ht="17.100000000000001" customHeight="1" x14ac:dyDescent="0.2">
      <c r="A84" s="318" t="str">
        <f>IF('Basis-Tabelle-Samen'!A29="","",IF($C$1="Deutsch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84" s="319" t="str">
        <f>'Basis-Tabelle-Samen'!I29</f>
        <v>Strelitzia reginae</v>
      </c>
      <c r="C84" s="316" t="str">
        <f>IF($C$1="Bulgarisch - BG",'Basis-Tabelle-Samen'!Z29,
IF($C$1="Dänisch - DK",'Basis-Tabelle-Samen'!AA29,
IF($C$1="Deutsch - DE",'Basis-Tabelle-Samen'!AB29,
IF($C$1="Englisch - UK",'Basis-Tabelle-Samen'!AC29,
IF($C$1="Estnisch - EE",'Basis-Tabelle-Samen'!AD29,
IF($C$1="Finnisch - FI",'Basis-Tabelle-Samen'!AE29,
IF($C$1="Französisch - FR",'Basis-Tabelle-Samen'!AF29,
IF($C$1="Griechisch - GR",'Basis-Tabelle-Samen'!AG29,
IF($C$1="Irisch - IE",'Basis-Tabelle-Samen'!AH29,
IF($C$1="Isländisch - IS",'Basis-Tabelle-Samen'!AI29,
IF($C$1="Italienisch - IT",'Basis-Tabelle-Samen'!AJ29,
IF($C$1="Japanisch - JP",'Basis-Tabelle-Samen'!AK29,
IF($C$1="Kroatisch - HR",'Basis-Tabelle-Samen'!AL29,
IF($C$1="Lettisch - LV",'Basis-Tabelle-Samen'!AM29,
IF($C$1="Litauisch - LT",'Basis-Tabelle-Samen'!AN29,
IF($C$1="Maltesisch - MT",'Basis-Tabelle-Samen'!AO29,
IF($C$1="Niederländisch - NL",'Basis-Tabelle-Samen'!AP29,
IF($C$1="Norwegisch - NO",'Basis-Tabelle-Samen'!AQ29,
IF($C$1="Polnisch - PL",'Basis-Tabelle-Samen'!AR29,
IF($C$1="Portugiesisch - PT",'Basis-Tabelle-Samen'!AS29,
IF($C$1="Rumänisch - RO",'Basis-Tabelle-Samen'!AT29,
IF($C$1="Schwedisch - SE",'Basis-Tabelle-Samen'!AU29,
IF($C$1="Slowakisch - SK",'Basis-Tabelle-Samen'!AV29,
IF($C$1="Slowenisch - SI",'Basis-Tabelle-Samen'!AW29,
IF($C$1="Spanisch - ES",'Basis-Tabelle-Samen'!AX29,
IF($C$1="Tschechisch - CZ",'Basis-Tabelle-Samen'!AY29,
IF($C$1="Türkisch - TR",'Basis-Tabelle-Samen'!AZ29,
IF($C$1="Ungarisch - HU",'Basis-Tabelle-Samen'!BA29,
" ACHTUNG"))))))))))))))))))))))))))))</f>
        <v>Bird of Paradise</v>
      </c>
      <c r="D84" s="320">
        <f>'Basis-Tabelle-Samen'!F29</f>
        <v>5</v>
      </c>
      <c r="E84" s="321" t="str">
        <f>'Basis-Tabelle-Samen'!H29</f>
        <v>7 %</v>
      </c>
      <c r="F84" s="322" t="str">
        <f>IF('Basis-Tabelle-Samen'!G29="","",'Basis-Tabelle-Samen'!G29)</f>
        <v>01</v>
      </c>
      <c r="G84" s="320">
        <f>'Basis-Tabelle-Samen'!C29</f>
        <v>12357</v>
      </c>
      <c r="H84" s="323">
        <f>'Basis-Tabelle-Samen'!D29</f>
        <v>4055473123578</v>
      </c>
      <c r="I84" s="324">
        <f>'Basis-Tabelle-Samen'!E29</f>
        <v>1.85</v>
      </c>
      <c r="J84" s="325">
        <f t="shared" si="1"/>
        <v>12</v>
      </c>
      <c r="K84" s="326">
        <f>'Basis-Tabelle-Samen'!K29</f>
        <v>72357</v>
      </c>
      <c r="L84" s="323">
        <f>'Basis-Tabelle-Samen'!L29</f>
        <v>4055473723570</v>
      </c>
      <c r="M84" s="324">
        <f>'Basis-Tabelle-Samen'!M29</f>
        <v>2.4500000000000002</v>
      </c>
      <c r="N84" s="326">
        <f>IF(K84&lt;1,"",'3'!$I$15)</f>
        <v>15</v>
      </c>
      <c r="O84" s="327">
        <f>IF(K84&lt;1,"",'3'!$J$11)</f>
        <v>90</v>
      </c>
      <c r="P84" s="326">
        <f>'Basis-Tabelle-Samen'!N29</f>
        <v>82357</v>
      </c>
      <c r="Q84" s="323">
        <f>'Basis-Tabelle-Samen'!O29</f>
        <v>4055473823577</v>
      </c>
      <c r="R84" s="328">
        <f>'Basis-Tabelle-Samen'!P29</f>
        <v>3.75</v>
      </c>
      <c r="S84" s="326">
        <f>IF(R84&lt;1,"",'3'!$M$15)</f>
        <v>18</v>
      </c>
      <c r="T84" s="327">
        <f>IF(R84&lt;1,"",'3'!$N$11)</f>
        <v>72</v>
      </c>
      <c r="U84" s="326">
        <f>'Basis-Tabelle-Samen'!Q29</f>
        <v>52357</v>
      </c>
      <c r="V84" s="323">
        <f>'Basis-Tabelle-Samen'!R29</f>
        <v>4055473523576</v>
      </c>
      <c r="W84" s="324">
        <f>'Basis-Tabelle-Samen'!S29</f>
        <v>4.95</v>
      </c>
      <c r="X84" s="326">
        <f>IF(U84&lt;1,"",'3'!$Q$15)</f>
        <v>6</v>
      </c>
      <c r="Y84" s="327">
        <f>IF(U84&lt;1,"",'3'!$R$11)</f>
        <v>24</v>
      </c>
      <c r="Z84" s="326">
        <f>'Basis-Tabelle-Samen'!T29</f>
        <v>32357</v>
      </c>
      <c r="AA84" s="323">
        <f>'Basis-Tabelle-Samen'!U29</f>
        <v>4055473323572</v>
      </c>
      <c r="AB84" s="324">
        <f>'Basis-Tabelle-Samen'!V29</f>
        <v>6.75</v>
      </c>
      <c r="AC84" s="326">
        <f>IF(Z84&lt;1,"",'3'!$U$15)</f>
        <v>6</v>
      </c>
      <c r="AD84" s="327">
        <f>IF(Z84&lt;1,"",'3'!$V$11)</f>
        <v>24</v>
      </c>
      <c r="AE84" s="326">
        <f>'Basis-Tabelle-Samen'!W29</f>
        <v>62357</v>
      </c>
      <c r="AF84" s="323">
        <f>'Basis-Tabelle-Samen'!X29</f>
        <v>4055473623573</v>
      </c>
      <c r="AG84" s="324">
        <f>'Basis-Tabelle-Samen'!Y29</f>
        <v>2.95</v>
      </c>
      <c r="AH84" s="326">
        <f>IF(AE84&lt;1,"",'3'!$Y$15)</f>
        <v>8</v>
      </c>
      <c r="AI84" s="327">
        <f>IF(AE84&lt;1,"",'3'!$Z$11)</f>
        <v>64</v>
      </c>
      <c r="AJ84" s="315"/>
      <c r="AK84" s="316" t="str">
        <f>IF(G84&lt;1,"",
IF($C$1="Bulgarisch - BG",HYPERLINK(CONCATENATE("https://www.saflax.de/0-WVK-Retail/Bilder-Pictures/SAFLAX-",'Basis-Tabelle-Samen'!C29,"-",'Basis-Tabelle-Samen'!J29,"-seed-package-front-cr-bulgarian.jpg")),
IF($C$1="Dänisch - DK",HYPERLINK(CONCATENATE("https://www.saflax.de/0-WVK-Retail/Bilder-Pictures/SAFLAX-",'Basis-Tabelle-Samen'!C29,"-",'Basis-Tabelle-Samen'!J29,"-seed-package-front-cr-danish.jpg")),
IF($C$1="Deutsch - DE",HYPERLINK(CONCATENATE("https://www.saflax.de/0-WVK-Retail/Bilder-Pictures/SAFLAX-",'Basis-Tabelle-Samen'!C29,"-",'Basis-Tabelle-Samen'!J29,"-seed-package-front-cr-german.jpg")),
IF($C$1="Englisch - UK",HYPERLINK(CONCATENATE("https://www.saflax.de/0-WVK-Retail/Bilder-Pictures/SAFLAX-",'Basis-Tabelle-Samen'!C29,"-",'Basis-Tabelle-Samen'!J29,"-seed-package-front-cr-english.jpg")),
IF($C$1="Estnisch - EE",HYPERLINK(CONCATENATE("https://www.saflax.de/0-WVK-Retail/Bilder-Pictures/SAFLAX-",'Basis-Tabelle-Samen'!C29,"-",'Basis-Tabelle-Samen'!J29,"-seed-package-front-cr-estonian.jpg")),
IF($C$1="Finnisch - FI",HYPERLINK(CONCATENATE("https://www.saflax.de/0-WVK-Retail/Bilder-Pictures/SAFLAX-",'Basis-Tabelle-Samen'!C29,"-",'Basis-Tabelle-Samen'!J29,"-seed-package-front-cr-finnish.jpg")),
IF($C$1="Französisch - FR",HYPERLINK(CONCATENATE("https://www.saflax.de/0-WVK-Retail/Bilder-Pictures/SAFLAX-",'Basis-Tabelle-Samen'!C29,"-",'Basis-Tabelle-Samen'!J29,"-seed-package-front-cr-french.jpg")),
IF($C$1="Griechisch - GR",HYPERLINK(CONCATENATE("https://www.saflax.de/0-WVK-Retail/Bilder-Pictures/SAFLAX-",'Basis-Tabelle-Samen'!C29,"-",'Basis-Tabelle-Samen'!J29,"-seed-package-front-cr-greek.jpg")),
IF($C$1="Irisch - IE",HYPERLINK(CONCATENATE("https://www.saflax.de/0-WVK-Retail/Bilder-Pictures/SAFLAX-",'Basis-Tabelle-Samen'!C29,"-",'Basis-Tabelle-Samen'!J29,"-seed-package-front-cr-irish.jpg")),
IF($C$1="Isländisch - IS",HYPERLINK(CONCATENATE("https://www.saflax.de/0-WVK-Retail/Bilder-Pictures/SAFLAX-",'Basis-Tabelle-Samen'!C29,"-",'Basis-Tabelle-Samen'!J29,"-seed-package-front-cr-icelandic.jpg")),
IF($C$1="Italienisch - IT",HYPERLINK(CONCATENATE("https://www.saflax.de/0-WVK-Retail/Bilder-Pictures/SAFLAX-",'Basis-Tabelle-Samen'!C29,"-",'Basis-Tabelle-Samen'!J29,"-seed-package-front-cr-italian.jpg")),
IF($C$1="Japanisch - JP",HYPERLINK(CONCATENATE("https://www.saflax.de/0-WVK-Retail/Bilder-Pictures/SAFLAX-",'Basis-Tabelle-Samen'!C29,"-",'Basis-Tabelle-Samen'!J29,"-seed-package-front-cr-japanese.jpg")),
IF($C$1="Kroatisch - HR",HYPERLINK(CONCATENATE("https://www.saflax.de/0-WVK-Retail/Bilder-Pictures/SAFLAX-",'Basis-Tabelle-Samen'!C29,"-",'Basis-Tabelle-Samen'!J29,"-seed-package-front-cr-croatian.jpg")),
IF($C$1="Lettisch - LV",HYPERLINK(CONCATENATE("https://www.saflax.de/0-WVK-Retail/Bilder-Pictures/SAFLAX-",'Basis-Tabelle-Samen'!C29,"-",'Basis-Tabelle-Samen'!J29,"-seed-package-front-cr-latvian.jpg")),
IF($C$1="Litauisch - LT",HYPERLINK(CONCATENATE("https://www.saflax.de/0-WVK-Retail/Bilder-Pictures/SAFLAX-",'Basis-Tabelle-Samen'!C29,"-",'Basis-Tabelle-Samen'!J29,"-seed-package-front-cr-lithuanian.jpg")),
IF($C$1="Maltesisch - MT",HYPERLINK(CONCATENATE("https://www.saflax.de/0-WVK-Retail/Bilder-Pictures/SAFLAX-",'Basis-Tabelle-Samen'!C29,"-",'Basis-Tabelle-Samen'!J29,"-seed-package-front-cr-maltese.jpg")),
IF($C$1="Niederländisch - NL",HYPERLINK(CONCATENATE("https://www.saflax.de/0-WVK-Retail/Bilder-Pictures/SAFLAX-",'Basis-Tabelle-Samen'!C29,"-",'Basis-Tabelle-Samen'!J29,"-seed-package-front-cr-dutch.jpg")),
IF($C$1="Norwegisch - NO",HYPERLINK(CONCATENATE("https://www.saflax.de/0-WVK-Retail/Bilder-Pictures/SAFLAX-",'Basis-Tabelle-Samen'!C29,"-",'Basis-Tabelle-Samen'!J29,"-seed-package-front-cr-nowegian.jpg")),
IF($C$1="Polnisch - PL",HYPERLINK(CONCATENATE("https://www.saflax.de/0-WVK-Retail/Bilder-Pictures/SAFLAX-",'Basis-Tabelle-Samen'!C29,"-",'Basis-Tabelle-Samen'!J29,"-seed-package-front-cr-polish.jpg")),
IF($C$1="Portugiesisch - PT",HYPERLINK(CONCATENATE("https://www.saflax.de/0-WVK-Retail/Bilder-Pictures/SAFLAX-",'Basis-Tabelle-Samen'!C29,"-",'Basis-Tabelle-Samen'!J29,"-seed-package-front-cr-portuguese.jpg")),
IF($C$1="Rumänisch - RO",HYPERLINK(CONCATENATE("https://www.saflax.de/0-WVK-Retail/Bilder-Pictures/SAFLAX-",'Basis-Tabelle-Samen'!C29,"-",'Basis-Tabelle-Samen'!J29,"-seed-package-front-cr-romanian.jpg")),
IF($C$1="Schwedisch - SE",HYPERLINK(CONCATENATE("https://www.saflax.de/0-WVK-Retail/Bilder-Pictures/SAFLAX-",'Basis-Tabelle-Samen'!C29,"-",'Basis-Tabelle-Samen'!J29,"-seed-package-front-cr-swedish.jpg")),
IF($C$1="Slowakisch - SK",HYPERLINK(CONCATENATE("https://www.saflax.de/0-WVK-Retail/Bilder-Pictures/SAFLAX-",'Basis-Tabelle-Samen'!C29,"-",'Basis-Tabelle-Samen'!J29,"-seed-package-front-cr-slovak.jpg")),
IF($C$1="Slowenisch - SI",HYPERLINK(CONCATENATE("https://www.saflax.de/0-WVK-Retail/Bilder-Pictures/SAFLAX-",'Basis-Tabelle-Samen'!C29,"-",'Basis-Tabelle-Samen'!J29,"-seed-package-front-cr-slovenian.jpg")),
IF($C$1="Spanisch - ES",HYPERLINK(CONCATENATE("https://www.saflax.de/0-WVK-Retail/Bilder-Pictures/SAFLAX-",'Basis-Tabelle-Samen'!C29,"-",'Basis-Tabelle-Samen'!J29,"-seed-package-front-cr-spanish.jpg")),
IF($C$1="Tschechisch - CZ",HYPERLINK(CONCATENATE("https://www.saflax.de/0-WVK-Retail/Bilder-Pictures/SAFLAX-",'Basis-Tabelle-Samen'!C29,"-",'Basis-Tabelle-Samen'!J29,"-seed-package-front-cr-czech.jpg")),
IF($C$1="Türkisch - TR",HYPERLINK(CONCATENATE("https://www.saflax.de/0-WVK-Retail/Bilder-Pictures/SAFLAX-",'Basis-Tabelle-Samen'!C29,"-",'Basis-Tabelle-Samen'!J29,"-seed-package-front-cr-turkish.jpg")),
IF($C$1="Ungarisch - HU",HYPERLINK(CONCATENATE("https://www.saflax.de/0-WVK-Retail/Bilder-Pictures/SAFLAX-",'Basis-Tabelle-Samen'!C29,"-",'Basis-Tabelle-Samen'!J29,"-seed-package-front-cr-hungarian.jpg")),
" ACHTUNG")))))))))))))))))))))))))))))</f>
        <v>https://www.saflax.de/0-WVK-Retail/Bilder-Pictures/SAFLAX-12357-strelitzia-reginae-seed-package-front-cr-english.jpg</v>
      </c>
      <c r="AL84" s="330" t="str">
        <f>IF(G84&lt;1,"",
IF($C$1="Bulgarisch - BG",HYPERLINK(CONCATENATE("https://www.saflax.de/0-WVK-Retail/Bilder-Pictures/SAFLAX-",'Basis-Tabelle-Samen'!C29,"-",'Basis-Tabelle-Samen'!J29,"-seed-package-back-cr-bulgarian.jpg")),
IF($C$1="Dänisch - DK",HYPERLINK(CONCATENATE("https://www.saflax.de/0-WVK-Retail/Bilder-Pictures/SAFLAX-",'Basis-Tabelle-Samen'!C29,"-",'Basis-Tabelle-Samen'!J29,"-seed-package-back-cr-danish.jpg")),
IF($C$1="Deutsch - DE",HYPERLINK(CONCATENATE("https://www.saflax.de/0-WVK-Retail/Bilder-Pictures/SAFLAX-",'Basis-Tabelle-Samen'!C29,"-",'Basis-Tabelle-Samen'!J29,"-seed-package-back-cr-german.jpg")),
IF($C$1="Englisch - UK",HYPERLINK(CONCATENATE("https://www.saflax.de/0-WVK-Retail/Bilder-Pictures/SAFLAX-",'Basis-Tabelle-Samen'!C29,"-",'Basis-Tabelle-Samen'!J29,"-seed-package-back-cr-english.jpg")),
IF($C$1="Estnisch - EE",HYPERLINK(CONCATENATE("https://www.saflax.de/0-WVK-Retail/Bilder-Pictures/SAFLAX-",'Basis-Tabelle-Samen'!C29,"-",'Basis-Tabelle-Samen'!J29,"-seed-package-back-cr-estonian.jpg")),
IF($C$1="Finnisch - FI",HYPERLINK(CONCATENATE("https://www.saflax.de/0-WVK-Retail/Bilder-Pictures/SAFLAX-",'Basis-Tabelle-Samen'!C29,"-",'Basis-Tabelle-Samen'!J29,"-seed-package-back-cr-finnish.jpg")),
IF($C$1="Französisch - FR",HYPERLINK(CONCATENATE("https://www.saflax.de/0-WVK-Retail/Bilder-Pictures/SAFLAX-",'Basis-Tabelle-Samen'!C29,"-",'Basis-Tabelle-Samen'!J29,"-seed-package-back-cr-french.jpg")),
IF($C$1="Griechisch - GR",HYPERLINK(CONCATENATE("https://www.saflax.de/0-WVK-Retail/Bilder-Pictures/SAFLAX-",'Basis-Tabelle-Samen'!C29,"-",'Basis-Tabelle-Samen'!J29,"-seed-package-back-cr-greek.jpg")),
IF($C$1="Irisch - IE",HYPERLINK(CONCATENATE("https://www.saflax.de/0-WVK-Retail/Bilder-Pictures/SAFLAX-",'Basis-Tabelle-Samen'!C29,"-",'Basis-Tabelle-Samen'!J29,"-seed-package-back-cr-irish.jpg")),
IF($C$1="Isländisch - IS",HYPERLINK(CONCATENATE("https://www.saflax.de/0-WVK-Retail/Bilder-Pictures/SAFLAX-",'Basis-Tabelle-Samen'!C29,"-",'Basis-Tabelle-Samen'!J29,"-seed-package-back-cr-icelandic.jpg")),
IF($C$1="Italienisch - IT",HYPERLINK(CONCATENATE("https://www.saflax.de/0-WVK-Retail/Bilder-Pictures/SAFLAX-",'Basis-Tabelle-Samen'!C29,"-",'Basis-Tabelle-Samen'!J29,"-seed-package-back-cr-italian.jpg")),
IF($C$1="Japanisch - JP",HYPERLINK(CONCATENATE("https://www.saflax.de/0-WVK-Retail/Bilder-Pictures/SAFLAX-",'Basis-Tabelle-Samen'!C29,"-",'Basis-Tabelle-Samen'!J29,"-seed-package-back-cr-japanese.jpg")),
IF($C$1="Kroatisch - HR",HYPERLINK(CONCATENATE("https://www.saflax.de/0-WVK-Retail/Bilder-Pictures/SAFLAX-",'Basis-Tabelle-Samen'!C29,"-",'Basis-Tabelle-Samen'!J29,"-seed-package-back-cr-croatian.jpg")),
IF($C$1="Lettisch - LV",HYPERLINK(CONCATENATE("https://www.saflax.de/0-WVK-Retail/Bilder-Pictures/SAFLAX-",'Basis-Tabelle-Samen'!C29,"-",'Basis-Tabelle-Samen'!J29,"-seed-package-back-cr-latvian.jpg")),
IF($C$1="Litauisch - LT",HYPERLINK(CONCATENATE("https://www.saflax.de/0-WVK-Retail/Bilder-Pictures/SAFLAX-",'Basis-Tabelle-Samen'!C29,"-",'Basis-Tabelle-Samen'!J29,"-seed-package-back-cr-lithuanian.jpg")),
IF($C$1="Maltesisch - MT",HYPERLINK(CONCATENATE("https://www.saflax.de/0-WVK-Retail/Bilder-Pictures/SAFLAX-",'Basis-Tabelle-Samen'!C29,"-",'Basis-Tabelle-Samen'!J29,"-seed-package-back-cr-maltese.jpg")),
IF($C$1="Niederländisch - NL",HYPERLINK(CONCATENATE("https://www.saflax.de/0-WVK-Retail/Bilder-Pictures/SAFLAX-",'Basis-Tabelle-Samen'!C29,"-",'Basis-Tabelle-Samen'!J29,"-seed-package-back-cr-dutch.jpg")),
IF($C$1="Norwegisch - NO",HYPERLINK(CONCATENATE("https://www.saflax.de/0-WVK-Retail/Bilder-Pictures/SAFLAX-",'Basis-Tabelle-Samen'!C29,"-",'Basis-Tabelle-Samen'!J29,"-seed-package-back-cr-nowegian.jpg")),
IF($C$1="Polnisch - PL",HYPERLINK(CONCATENATE("https://www.saflax.de/0-WVK-Retail/Bilder-Pictures/SAFLAX-",'Basis-Tabelle-Samen'!C29,"-",'Basis-Tabelle-Samen'!J29,"-seed-package-back-cr-polish.jpg")),
IF($C$1="Portugiesisch - PT",HYPERLINK(CONCATENATE("https://www.saflax.de/0-WVK-Retail/Bilder-Pictures/SAFLAX-",'Basis-Tabelle-Samen'!C29,"-",'Basis-Tabelle-Samen'!J29,"-seed-package-back-cr-portuguese.jpg")),
IF($C$1="Rumänisch - RO",HYPERLINK(CONCATENATE("https://www.saflax.de/0-WVK-Retail/Bilder-Pictures/SAFLAX-",'Basis-Tabelle-Samen'!C29,"-",'Basis-Tabelle-Samen'!J29,"-seed-package-back-cr-romanian.jpg")),
IF($C$1="Schwedisch - SE",HYPERLINK(CONCATENATE("https://www.saflax.de/0-WVK-Retail/Bilder-Pictures/SAFLAX-",'Basis-Tabelle-Samen'!C29,"-",'Basis-Tabelle-Samen'!J29,"-seed-package-back-cr-swedish.jpg")),
IF($C$1="Slowakisch - SK",HYPERLINK(CONCATENATE("https://www.saflax.de/0-WVK-Retail/Bilder-Pictures/SAFLAX-",'Basis-Tabelle-Samen'!C29,"-",'Basis-Tabelle-Samen'!J29,"-seed-package-back-cr-slovak.jpg")),
IF($C$1="Slowenisch - SI",HYPERLINK(CONCATENATE("https://www.saflax.de/0-WVK-Retail/Bilder-Pictures/SAFLAX-",'Basis-Tabelle-Samen'!C29,"-",'Basis-Tabelle-Samen'!J29,"-seed-package-back-cr-slovenian.jpg")),
IF($C$1="Spanisch - ES",HYPERLINK(CONCATENATE("https://www.saflax.de/0-WVK-Retail/Bilder-Pictures/SAFLAX-",'Basis-Tabelle-Samen'!C29,"-",'Basis-Tabelle-Samen'!J29,"-seed-package-back-cr-spanish.jpg")),
IF($C$1="Tschechisch - CZ",HYPERLINK(CONCATENATE("https://www.saflax.de/0-WVK-Retail/Bilder-Pictures/SAFLAX-",'Basis-Tabelle-Samen'!C29,"-",'Basis-Tabelle-Samen'!J29,"-seed-package-back-cr-czech.jpg")),
IF($C$1="Türkisch - TR",HYPERLINK(CONCATENATE("https://www.saflax.de/0-WVK-Retail/Bilder-Pictures/SAFLAX-",'Basis-Tabelle-Samen'!C29,"-",'Basis-Tabelle-Samen'!J29,"-seed-package-back-cr-turkish.jpg")),
IF($C$1="Ungarisch - HU",HYPERLINK(CONCATENATE("https://www.saflax.de/0-WVK-Retail/Bilder-Pictures/SAFLAX-",'Basis-Tabelle-Samen'!C29,"-",'Basis-Tabelle-Samen'!J29,"-seed-package-back-cr-hungarian.jpg")),
" ACHTUNG")))))))))))))))))))))))))))))</f>
        <v>https://www.saflax.de/0-WVK-Retail/Bilder-Pictures/SAFLAX-12357-strelitzia-reginae-seed-package-back-cr-english.jpg</v>
      </c>
      <c r="AM84" s="330" t="str">
        <f>IF(H84&lt;1,"",
IF($C$1="Bulgarisch - BG",HYPERLINK(CONCATENATE("https://www.saflax.de/0-WVK-Retail/Bilder-Pictures/SAFLAX-",'Basis-Tabelle-Samen'!K29,"-",'Basis-Tabelle-Samen'!J29,"-garden-to-go-mini-bulgarian.jpg")),
IF($C$1="Dänisch - DK",HYPERLINK(CONCATENATE("https://www.saflax.de/0-WVK-Retail/Bilder-Pictures/SAFLAX-",'Basis-Tabelle-Samen'!K29,"-",'Basis-Tabelle-Samen'!J29,"-garden-to-go-mini-danish.jpg")),
IF($C$1="Deutsch - DE",HYPERLINK(CONCATENATE("https://www.saflax.de/0-WVK-Retail/Bilder-Pictures/SAFLAX-",'Basis-Tabelle-Samen'!K29,"-",'Basis-Tabelle-Samen'!J29,"-garden-to-go-mini-german.jpg")),
IF($C$1="Englisch - UK",HYPERLINK(CONCATENATE("https://www.saflax.de/0-WVK-Retail/Bilder-Pictures/SAFLAX-",'Basis-Tabelle-Samen'!K29,"-",'Basis-Tabelle-Samen'!J29,"-garden-to-go-mini-english.jpg")),
IF($C$1="Estnisch - EE",HYPERLINK(CONCATENATE("https://www.saflax.de/0-WVK-Retail/Bilder-Pictures/SAFLAX-",'Basis-Tabelle-Samen'!K29,"-",'Basis-Tabelle-Samen'!J29,"-garden-to-go-mini-estonian.jpg")),
IF($C$1="Finnisch - FI",HYPERLINK(CONCATENATE("https://www.saflax.de/0-WVK-Retail/Bilder-Pictures/SAFLAX-",'Basis-Tabelle-Samen'!K29,"-",'Basis-Tabelle-Samen'!J29,"-garden-to-go-mini-finnish.jpg")),
IF($C$1="Französisch - FR",HYPERLINK(CONCATENATE("https://www.saflax.de/0-WVK-Retail/Bilder-Pictures/SAFLAX-",'Basis-Tabelle-Samen'!K29,"-",'Basis-Tabelle-Samen'!J29,"-garden-to-go-mini-french.jpg")),
IF($C$1="Griechisch - GR",HYPERLINK(CONCATENATE("https://www.saflax.de/0-WVK-Retail/Bilder-Pictures/SAFLAX-",'Basis-Tabelle-Samen'!K29,"-",'Basis-Tabelle-Samen'!J29,"-garden-to-go-mini-greek.jpg")),
IF($C$1="Irisch - IE",HYPERLINK(CONCATENATE("https://www.saflax.de/0-WVK-Retail/Bilder-Pictures/SAFLAX-",'Basis-Tabelle-Samen'!K29,"-",'Basis-Tabelle-Samen'!J29,"-garden-to-go-mini-irish.jpg")),
IF($C$1="Isländisch - IS",HYPERLINK(CONCATENATE("https://www.saflax.de/0-WVK-Retail/Bilder-Pictures/SAFLAX-",'Basis-Tabelle-Samen'!K29,"-",'Basis-Tabelle-Samen'!J29,"-garden-to-go-mini-icelandic.jpg")),
IF($C$1="Italienisch - IT",HYPERLINK(CONCATENATE("https://www.saflax.de/0-WVK-Retail/Bilder-Pictures/SAFLAX-",'Basis-Tabelle-Samen'!K29,"-",'Basis-Tabelle-Samen'!J29,"-garden-to-go-mini-italian.jpg")),
IF($C$1="Japanisch - JP",HYPERLINK(CONCATENATE("https://www.saflax.de/0-WVK-Retail/Bilder-Pictures/SAFLAX-",'Basis-Tabelle-Samen'!K29,"-",'Basis-Tabelle-Samen'!J29,"-garden-to-go-mini-japanese.jpg")),
IF($C$1="Kroatisch - HR",HYPERLINK(CONCATENATE("https://www.saflax.de/0-WVK-Retail/Bilder-Pictures/SAFLAX-",'Basis-Tabelle-Samen'!K29,"-",'Basis-Tabelle-Samen'!J29,"-garden-to-go-mini-croatian.jpg")),
IF($C$1="Lettisch - LV",HYPERLINK(CONCATENATE("https://www.saflax.de/0-WVK-Retail/Bilder-Pictures/SAFLAX-",'Basis-Tabelle-Samen'!K29,"-",'Basis-Tabelle-Samen'!J29,"-garden-to-go-mini-latvian.jpg")),
IF($C$1="Litauisch - LT",HYPERLINK(CONCATENATE("https://www.saflax.de/0-WVK-Retail/Bilder-Pictures/SAFLAX-",'Basis-Tabelle-Samen'!K29,"-",'Basis-Tabelle-Samen'!J29,"-garden-to-go-mini-lithuanian.jpg")),
IF($C$1="Maltesisch - MT",HYPERLINK(CONCATENATE("https://www.saflax.de/0-WVK-Retail/Bilder-Pictures/SAFLAX-",'Basis-Tabelle-Samen'!K29,"-",'Basis-Tabelle-Samen'!J29,"-garden-to-go-mini-maltese.jpg")),
IF($C$1="Niederländisch - NL",HYPERLINK(CONCATENATE("https://www.saflax.de/0-WVK-Retail/Bilder-Pictures/SAFLAX-",'Basis-Tabelle-Samen'!K29,"-",'Basis-Tabelle-Samen'!J29,"-garden-to-go-mini-dutch.jpg")),
IF($C$1="Norwegisch - NO",HYPERLINK(CONCATENATE("https://www.saflax.de/0-WVK-Retail/Bilder-Pictures/SAFLAX-",'Basis-Tabelle-Samen'!K29,"-",'Basis-Tabelle-Samen'!J29,"-garden-to-go-mini-nowegian.jpg")),
IF($C$1="Polnisch - PL",HYPERLINK(CONCATENATE("https://www.saflax.de/0-WVK-Retail/Bilder-Pictures/SAFLAX-",'Basis-Tabelle-Samen'!K29,"-",'Basis-Tabelle-Samen'!J29,"-garden-to-go-mini-polish.jpg")),
IF($C$1="Portugiesisch - PT",HYPERLINK(CONCATENATE("https://www.saflax.de/0-WVK-Retail/Bilder-Pictures/SAFLAX-",'Basis-Tabelle-Samen'!K29,"-",'Basis-Tabelle-Samen'!J29,"-garden-to-go-mini-portuguese.jpg")),
IF($C$1="Rumänisch - RO",HYPERLINK(CONCATENATE("https://www.saflax.de/0-WVK-Retail/Bilder-Pictures/SAFLAX-",'Basis-Tabelle-Samen'!K29,"-",'Basis-Tabelle-Samen'!J29,"-garden-to-go-mini-romanian.jpg")),
IF($C$1="Schwedisch - SE",HYPERLINK(CONCATENATE("https://www.saflax.de/0-WVK-Retail/Bilder-Pictures/SAFLAX-",'Basis-Tabelle-Samen'!K29,"-",'Basis-Tabelle-Samen'!J29,"-garden-to-go-mini-swedish.jpg")),
IF($C$1="Slowakisch - SK",HYPERLINK(CONCATENATE("https://www.saflax.de/0-WVK-Retail/Bilder-Pictures/SAFLAX-",'Basis-Tabelle-Samen'!K29,"-",'Basis-Tabelle-Samen'!J29,"-garden-to-go-mini-slovak.jpg")),
IF($C$1="Slowenisch - SI",HYPERLINK(CONCATENATE("https://www.saflax.de/0-WVK-Retail/Bilder-Pictures/SAFLAX-",'Basis-Tabelle-Samen'!K29,"-",'Basis-Tabelle-Samen'!J29,"-garden-to-go-mini-slovenian.jpg")),
IF($C$1="Spanisch - ES",HYPERLINK(CONCATENATE("https://www.saflax.de/0-WVK-Retail/Bilder-Pictures/SAFLAX-",'Basis-Tabelle-Samen'!K29,"-",'Basis-Tabelle-Samen'!J29,"-garden-to-go-mini-spanish.jpg")),
IF($C$1="Tschechisch - CZ",HYPERLINK(CONCATENATE("https://www.saflax.de/0-WVK-Retail/Bilder-Pictures/SAFLAX-",'Basis-Tabelle-Samen'!K29,"-",'Basis-Tabelle-Samen'!J29,"-garden-to-go-mini-czech.jpg")),
IF($C$1="Türkisch - TR",HYPERLINK(CONCATENATE("https://www.saflax.de/0-WVK-Retail/Bilder-Pictures/SAFLAX-",'Basis-Tabelle-Samen'!K29,"-",'Basis-Tabelle-Samen'!J29,"-garden-to-go-mini-turkish.jpg")),
IF($C$1="Ungarisch - HU",HYPERLINK(CONCATENATE("https://www.saflax.de/0-WVK-Retail/Bilder-Pictures/SAFLAX-",'Basis-Tabelle-Samen'!K29,"-",'Basis-Tabelle-Samen'!J29,"-garden-to-go-mini-hungarian.jpg")),
" ACHTUNG")))))))))))))))))))))))))))))</f>
        <v>https://www.saflax.de/0-WVK-Retail/Bilder-Pictures/SAFLAX-72357-strelitzia-reginae-garden-to-go-mini-english.jpg</v>
      </c>
      <c r="AN84" s="330" t="str">
        <f>IF(I84&lt;1,"",
IF($C$1="Bulgarisch - BG",HYPERLINK(CONCATENATE("https://www.saflax.de/0-WVK-Retail/Bilder-Pictures/SAFLAX-",'Basis-Tabelle-Samen'!N29,"-",'Basis-Tabelle-Samen'!J29,"-garden-to-go-lite-bulgarian.jpg")),
IF($C$1="Dänisch - DK",HYPERLINK(CONCATENATE("https://www.saflax.de/0-WVK-Retail/Bilder-Pictures/SAFLAX-",'Basis-Tabelle-Samen'!N29,"-",'Basis-Tabelle-Samen'!J29,"-garden-to-go-lite-danish.jpg")),
IF($C$1="Deutsch - DE",HYPERLINK(CONCATENATE("https://www.saflax.de/0-WVK-Retail/Bilder-Pictures/SAFLAX-",'Basis-Tabelle-Samen'!N29,"-",'Basis-Tabelle-Samen'!J29,"-garden-to-go-lite-german.jpg")),
IF($C$1="Englisch - UK",HYPERLINK(CONCATENATE("https://www.saflax.de/0-WVK-Retail/Bilder-Pictures/SAFLAX-",'Basis-Tabelle-Samen'!N29,"-",'Basis-Tabelle-Samen'!J29,"-garden-to-go-lite-english.jpg")),
IF($C$1="Estnisch - EE",HYPERLINK(CONCATENATE("https://www.saflax.de/0-WVK-Retail/Bilder-Pictures/SAFLAX-",'Basis-Tabelle-Samen'!N29,"-",'Basis-Tabelle-Samen'!J29,"-garden-to-go-lite-estonian.jpg")),
IF($C$1="Finnisch - FI",HYPERLINK(CONCATENATE("https://www.saflax.de/0-WVK-Retail/Bilder-Pictures/SAFLAX-",'Basis-Tabelle-Samen'!N29,"-",'Basis-Tabelle-Samen'!J29,"-garden-to-go-lite-finnish.jpg")),
IF($C$1="Französisch - FR",HYPERLINK(CONCATENATE("https://www.saflax.de/0-WVK-Retail/Bilder-Pictures/SAFLAX-",'Basis-Tabelle-Samen'!N29,"-",'Basis-Tabelle-Samen'!J29,"-garden-to-go-lite-french.jpg")),
IF($C$1="Griechisch - GR",HYPERLINK(CONCATENATE("https://www.saflax.de/0-WVK-Retail/Bilder-Pictures/SAFLAX-",'Basis-Tabelle-Samen'!N29,"-",'Basis-Tabelle-Samen'!J29,"-garden-to-go-lite-greek.jpg")),
IF($C$1="Irisch - IE",HYPERLINK(CONCATENATE("https://www.saflax.de/0-WVK-Retail/Bilder-Pictures/SAFLAX-",'Basis-Tabelle-Samen'!N29,"-",'Basis-Tabelle-Samen'!J29,"-garden-to-go-lite-irish.jpg")),
IF($C$1="Isländisch - IS",HYPERLINK(CONCATENATE("https://www.saflax.de/0-WVK-Retail/Bilder-Pictures/SAFLAX-",'Basis-Tabelle-Samen'!N29,"-",'Basis-Tabelle-Samen'!J29,"-garden-to-go-lite-icelandic.jpg")),
IF($C$1="Italienisch - IT",HYPERLINK(CONCATENATE("https://www.saflax.de/0-WVK-Retail/Bilder-Pictures/SAFLAX-",'Basis-Tabelle-Samen'!N29,"-",'Basis-Tabelle-Samen'!J29,"-garden-to-go-lite-italian.jpg")),
IF($C$1="Japanisch - JP",HYPERLINK(CONCATENATE("https://www.saflax.de/0-WVK-Retail/Bilder-Pictures/SAFLAX-",'Basis-Tabelle-Samen'!N29,"-",'Basis-Tabelle-Samen'!J29,"-garden-to-go-lite-japanese.jpg")),
IF($C$1="Kroatisch - HR",HYPERLINK(CONCATENATE("https://www.saflax.de/0-WVK-Retail/Bilder-Pictures/SAFLAX-",'Basis-Tabelle-Samen'!N29,"-",'Basis-Tabelle-Samen'!J29,"-garden-to-go-lite-croatian.jpg")),
IF($C$1="Lettisch - LV",HYPERLINK(CONCATENATE("https://www.saflax.de/0-WVK-Retail/Bilder-Pictures/SAFLAX-",'Basis-Tabelle-Samen'!N29,"-",'Basis-Tabelle-Samen'!J29,"-garden-to-go-lite-latvian.jpg")),
IF($C$1="Litauisch - LT",HYPERLINK(CONCATENATE("https://www.saflax.de/0-WVK-Retail/Bilder-Pictures/SAFLAX-",'Basis-Tabelle-Samen'!N29,"-",'Basis-Tabelle-Samen'!J29,"-garden-to-go-lite-lithuanian.jpg")),
IF($C$1="Maltesisch - MT",HYPERLINK(CONCATENATE("https://www.saflax.de/0-WVK-Retail/Bilder-Pictures/SAFLAX-",'Basis-Tabelle-Samen'!N29,"-",'Basis-Tabelle-Samen'!J29,"-garden-to-go-lite-maltese.jpg")),
IF($C$1="Niederländisch - NL",HYPERLINK(CONCATENATE("https://www.saflax.de/0-WVK-Retail/Bilder-Pictures/SAFLAX-",'Basis-Tabelle-Samen'!N29,"-",'Basis-Tabelle-Samen'!J29,"-garden-to-go-lite-dutch.jpg")),
IF($C$1="Norwegisch - NO",HYPERLINK(CONCATENATE("https://www.saflax.de/0-WVK-Retail/Bilder-Pictures/SAFLAX-",'Basis-Tabelle-Samen'!N29,"-",'Basis-Tabelle-Samen'!J29,"-garden-to-go-lite-nowegian.jpg")),
IF($C$1="Polnisch - PL",HYPERLINK(CONCATENATE("https://www.saflax.de/0-WVK-Retail/Bilder-Pictures/SAFLAX-",'Basis-Tabelle-Samen'!N29,"-",'Basis-Tabelle-Samen'!J29,"-garden-to-go-lite-polish.jpg")),
IF($C$1="Portugiesisch - PT",HYPERLINK(CONCATENATE("https://www.saflax.de/0-WVK-Retail/Bilder-Pictures/SAFLAX-",'Basis-Tabelle-Samen'!N29,"-",'Basis-Tabelle-Samen'!J29,"-garden-to-go-lite-portuguese.jpg")),
IF($C$1="Rumänisch - RO",HYPERLINK(CONCATENATE("https://www.saflax.de/0-WVK-Retail/Bilder-Pictures/SAFLAX-",'Basis-Tabelle-Samen'!N29,"-",'Basis-Tabelle-Samen'!J29,"-garden-to-go-lite-romanian.jpg")),
IF($C$1="Schwedisch - SE",HYPERLINK(CONCATENATE("https://www.saflax.de/0-WVK-Retail/Bilder-Pictures/SAFLAX-",'Basis-Tabelle-Samen'!N29,"-",'Basis-Tabelle-Samen'!J29,"-garden-to-go-lite-swedish.jpg")),
IF($C$1="Slowakisch - SK",HYPERLINK(CONCATENATE("https://www.saflax.de/0-WVK-Retail/Bilder-Pictures/SAFLAX-",'Basis-Tabelle-Samen'!N29,"-",'Basis-Tabelle-Samen'!J29,"-garden-to-go-lite-slovak.jpg")),
IF($C$1="Slowenisch - SI",HYPERLINK(CONCATENATE("https://www.saflax.de/0-WVK-Retail/Bilder-Pictures/SAFLAX-",'Basis-Tabelle-Samen'!N29,"-",'Basis-Tabelle-Samen'!J29,"-garden-to-go-lite-slovenian.jpg")),
IF($C$1="Spanisch - ES",HYPERLINK(CONCATENATE("https://www.saflax.de/0-WVK-Retail/Bilder-Pictures/SAFLAX-",'Basis-Tabelle-Samen'!N29,"-",'Basis-Tabelle-Samen'!J29,"-garden-to-go-lite-spanish.jpg")),
IF($C$1="Tschechisch - CZ",HYPERLINK(CONCATENATE("https://www.saflax.de/0-WVK-Retail/Bilder-Pictures/SAFLAX-",'Basis-Tabelle-Samen'!N29,"-",'Basis-Tabelle-Samen'!J29,"-garden-to-go-lite-czech.jpg")),
IF($C$1="Türkisch - TR",HYPERLINK(CONCATENATE("https://www.saflax.de/0-WVK-Retail/Bilder-Pictures/SAFLAX-",'Basis-Tabelle-Samen'!N29,"-",'Basis-Tabelle-Samen'!J29,"-garden-to-go-lite-turkish.jpg")),
IF($C$1="Ungarisch - HU",HYPERLINK(CONCATENATE("https://www.saflax.de/0-WVK-Retail/Bilder-Pictures/SAFLAX-",'Basis-Tabelle-Samen'!N29,"-",'Basis-Tabelle-Samen'!J29,"-garden-to-go-lite-hungarian.jpg")),
" ACHTUNG")))))))))))))))))))))))))))))</f>
        <v>https://www.saflax.de/0-WVK-Retail/Bilder-Pictures/SAFLAX-82357-strelitzia-reginae-garden-to-go-lite-english.jpg</v>
      </c>
      <c r="AO84" s="330" t="str">
        <f>IF(J84&lt;1,"",
IF($C$1="Bulgarisch - BG",HYPERLINK(CONCATENATE("https://www.saflax.de/0-WVK-Retail/Bilder-Pictures/SAFLAX-",'Basis-Tabelle-Samen'!Q29,"-",'Basis-Tabelle-Samen'!J29,"-garden-to-go-bulgarian.jpg")),
IF($C$1="Dänisch - DK",HYPERLINK(CONCATENATE("https://www.saflax.de/0-WVK-Retail/Bilder-Pictures/SAFLAX-",'Basis-Tabelle-Samen'!Q29,"-",'Basis-Tabelle-Samen'!J29,"-garden-to-go-danish.jpg")),
IF($C$1="Deutsch - DE",HYPERLINK(CONCATENATE("https://www.saflax.de/0-WVK-Retail/Bilder-Pictures/SAFLAX-",'Basis-Tabelle-Samen'!Q29,"-",'Basis-Tabelle-Samen'!J29,"-garden-to-go-german.jpg")),
IF($C$1="Englisch - UK",HYPERLINK(CONCATENATE("https://www.saflax.de/0-WVK-Retail/Bilder-Pictures/SAFLAX-",'Basis-Tabelle-Samen'!Q29,"-",'Basis-Tabelle-Samen'!J29,"-garden-to-go-english.jpg")),
IF($C$1="Estnisch - EE",HYPERLINK(CONCATENATE("https://www.saflax.de/0-WVK-Retail/Bilder-Pictures/SAFLAX-",'Basis-Tabelle-Samen'!Q29,"-",'Basis-Tabelle-Samen'!J29,"-garden-to-go-estonian.jpg")),
IF($C$1="Finnisch - FI",HYPERLINK(CONCATENATE("https://www.saflax.de/0-WVK-Retail/Bilder-Pictures/SAFLAX-",'Basis-Tabelle-Samen'!Q29,"-",'Basis-Tabelle-Samen'!J29,"-garden-to-go-finnish.jpg")),
IF($C$1="Französisch - FR",HYPERLINK(CONCATENATE("https://www.saflax.de/0-WVK-Retail/Bilder-Pictures/SAFLAX-",'Basis-Tabelle-Samen'!Q29,"-",'Basis-Tabelle-Samen'!J29,"-garden-to-go-french.jpg")),
IF($C$1="Griechisch - GR",HYPERLINK(CONCATENATE("https://www.saflax.de/0-WVK-Retail/Bilder-Pictures/SAFLAX-",'Basis-Tabelle-Samen'!Q29,"-",'Basis-Tabelle-Samen'!J29,"-garden-to-go-greek.jpg")),
IF($C$1="Irisch - IE",HYPERLINK(CONCATENATE("https://www.saflax.de/0-WVK-Retail/Bilder-Pictures/SAFLAX-",'Basis-Tabelle-Samen'!Q29,"-",'Basis-Tabelle-Samen'!J29,"-garden-to-go-irish.jpg")),
IF($C$1="Isländisch - IS",HYPERLINK(CONCATENATE("https://www.saflax.de/0-WVK-Retail/Bilder-Pictures/SAFLAX-",'Basis-Tabelle-Samen'!Q29,"-",'Basis-Tabelle-Samen'!J29,"-garden-to-go-icelandic.jpg")),
IF($C$1="Italienisch - IT",HYPERLINK(CONCATENATE("https://www.saflax.de/0-WVK-Retail/Bilder-Pictures/SAFLAX-",'Basis-Tabelle-Samen'!Q29,"-",'Basis-Tabelle-Samen'!J29,"-garden-to-go-italian.jpg")),
IF($C$1="Japanisch - JP",HYPERLINK(CONCATENATE("https://www.saflax.de/0-WVK-Retail/Bilder-Pictures/SAFLAX-",'Basis-Tabelle-Samen'!Q29,"-",'Basis-Tabelle-Samen'!J29,"-garden-to-go-japanese.jpg")),
IF($C$1="Kroatisch - HR",HYPERLINK(CONCATENATE("https://www.saflax.de/0-WVK-Retail/Bilder-Pictures/SAFLAX-",'Basis-Tabelle-Samen'!Q29,"-",'Basis-Tabelle-Samen'!J29,"-garden-to-go-croatian.jpg")),
IF($C$1="Lettisch - LV",HYPERLINK(CONCATENATE("https://www.saflax.de/0-WVK-Retail/Bilder-Pictures/SAFLAX-",'Basis-Tabelle-Samen'!Q29,"-",'Basis-Tabelle-Samen'!J29,"-garden-to-go-latvian.jpg")),
IF($C$1="Litauisch - LT",HYPERLINK(CONCATENATE("https://www.saflax.de/0-WVK-Retail/Bilder-Pictures/SAFLAX-",'Basis-Tabelle-Samen'!Q29,"-",'Basis-Tabelle-Samen'!J29,"-garden-to-go-lithuanian.jpg")),
IF($C$1="Maltesisch - MT",HYPERLINK(CONCATENATE("https://www.saflax.de/0-WVK-Retail/Bilder-Pictures/SAFLAX-",'Basis-Tabelle-Samen'!Q29,"-",'Basis-Tabelle-Samen'!J29,"-garden-to-go-maltese.jpg")),
IF($C$1="Niederländisch - NL",HYPERLINK(CONCATENATE("https://www.saflax.de/0-WVK-Retail/Bilder-Pictures/SAFLAX-",'Basis-Tabelle-Samen'!Q29,"-",'Basis-Tabelle-Samen'!J29,"-garden-to-go-dutch.jpg")),
IF($C$1="Norwegisch - NO",HYPERLINK(CONCATENATE("https://www.saflax.de/0-WVK-Retail/Bilder-Pictures/SAFLAX-",'Basis-Tabelle-Samen'!Q29,"-",'Basis-Tabelle-Samen'!J29,"-garden-to-go-nowegian.jpg")),
IF($C$1="Polnisch - PL",HYPERLINK(CONCATENATE("https://www.saflax.de/0-WVK-Retail/Bilder-Pictures/SAFLAX-",'Basis-Tabelle-Samen'!Q29,"-",'Basis-Tabelle-Samen'!J29,"-garden-to-go-polish.jpg")),
IF($C$1="Portugiesisch - PT",HYPERLINK(CONCATENATE("https://www.saflax.de/0-WVK-Retail/Bilder-Pictures/SAFLAX-",'Basis-Tabelle-Samen'!Q29,"-",'Basis-Tabelle-Samen'!J29,"-garden-to-go-portuguese.jpg")),
IF($C$1="Rumänisch - RO",HYPERLINK(CONCATENATE("https://www.saflax.de/0-WVK-Retail/Bilder-Pictures/SAFLAX-",'Basis-Tabelle-Samen'!Q29,"-",'Basis-Tabelle-Samen'!J29,"-garden-to-go-romanian.jpg")),
IF($C$1="Schwedisch - SE",HYPERLINK(CONCATENATE("https://www.saflax.de/0-WVK-Retail/Bilder-Pictures/SAFLAX-",'Basis-Tabelle-Samen'!Q29,"-",'Basis-Tabelle-Samen'!J29,"-garden-to-go-swedish.jpg")),
IF($C$1="Slowakisch - SK",HYPERLINK(CONCATENATE("https://www.saflax.de/0-WVK-Retail/Bilder-Pictures/SAFLAX-",'Basis-Tabelle-Samen'!Q29,"-",'Basis-Tabelle-Samen'!J29,"-garden-to-go-slovak.jpg")),
IF($C$1="Slowenisch - SI",HYPERLINK(CONCATENATE("https://www.saflax.de/0-WVK-Retail/Bilder-Pictures/SAFLAX-",'Basis-Tabelle-Samen'!Q29,"-",'Basis-Tabelle-Samen'!J29,"-garden-to-go-slovenian.jpg")),
IF($C$1="Spanisch - ES",HYPERLINK(CONCATENATE("https://www.saflax.de/0-WVK-Retail/Bilder-Pictures/SAFLAX-",'Basis-Tabelle-Samen'!Q29,"-",'Basis-Tabelle-Samen'!J29,"-garden-to-go-spanish.jpg")),
IF($C$1="Tschechisch - CZ",HYPERLINK(CONCATENATE("https://www.saflax.de/0-WVK-Retail/Bilder-Pictures/SAFLAX-",'Basis-Tabelle-Samen'!Q29,"-",'Basis-Tabelle-Samen'!J29,"-garden-to-go-czech.jpg")),
IF($C$1="Türkisch - TR",HYPERLINK(CONCATENATE("https://www.saflax.de/0-WVK-Retail/Bilder-Pictures/SAFLAX-",'Basis-Tabelle-Samen'!Q29,"-",'Basis-Tabelle-Samen'!J29,"-garden-to-go-turkish.jpg")),
IF($C$1="Ungarisch - HU",HYPERLINK(CONCATENATE("https://www.saflax.de/0-WVK-Retail/Bilder-Pictures/SAFLAX-",'Basis-Tabelle-Samen'!Q29,"-",'Basis-Tabelle-Samen'!J29,"-garden-to-go-hungarian.jpg")),
" ACHTUNG")))))))))))))))))))))))))))))</f>
        <v>https://www.saflax.de/0-WVK-Retail/Bilder-Pictures/SAFLAX-52357-strelitzia-reginae-garden-to-go-english.jpg</v>
      </c>
      <c r="AP84" s="330" t="str">
        <f>IF(K84&lt;1,"",
IF($C$1="Bulgarisch - BG",HYPERLINK(CONCATENATE("https://www.saflax.de/0-WVK-Retail/Bilder-Pictures/SAFLAX-",'Basis-Tabelle-Samen'!T29,"-",'Basis-Tabelle-Samen'!J29,"-cultivation-set-bulgarian.jpg")),
IF($C$1="Dänisch - DK",HYPERLINK(CONCATENATE("https://www.saflax.de/0-WVK-Retail/Bilder-Pictures/SAFLAX-",'Basis-Tabelle-Samen'!T29,"-",'Basis-Tabelle-Samen'!J29,"-cultivation-set-danish.jpg")),
IF($C$1="Deutsch - DE",HYPERLINK(CONCATENATE("https://www.saflax.de/0-WVK-Retail/Bilder-Pictures/SAFLAX-",'Basis-Tabelle-Samen'!T29,"-",'Basis-Tabelle-Samen'!J29,"-cultivation-set-german.jpg")),
IF($C$1="Englisch - UK",HYPERLINK(CONCATENATE("https://www.saflax.de/0-WVK-Retail/Bilder-Pictures/SAFLAX-",'Basis-Tabelle-Samen'!T29,"-",'Basis-Tabelle-Samen'!J29,"-cultivation-set-english.jpg")),
IF($C$1="Estnisch - EE",HYPERLINK(CONCATENATE("https://www.saflax.de/0-WVK-Retail/Bilder-Pictures/SAFLAX-",'Basis-Tabelle-Samen'!T29,"-",'Basis-Tabelle-Samen'!J29,"-cultivation-set-estonian.jpg")),
IF($C$1="Finnisch - FI",HYPERLINK(CONCATENATE("https://www.saflax.de/0-WVK-Retail/Bilder-Pictures/SAFLAX-",'Basis-Tabelle-Samen'!T29,"-",'Basis-Tabelle-Samen'!J29,"-cultivation-set-finnish.jpg")),
IF($C$1="Französisch - FR",HYPERLINK(CONCATENATE("https://www.saflax.de/0-WVK-Retail/Bilder-Pictures/SAFLAX-",'Basis-Tabelle-Samen'!T29,"-",'Basis-Tabelle-Samen'!J29,"-cultivation-set-french.jpg")),
IF($C$1="Griechisch - GR",HYPERLINK(CONCATENATE("https://www.saflax.de/0-WVK-Retail/Bilder-Pictures/SAFLAX-",'Basis-Tabelle-Samen'!T29,"-",'Basis-Tabelle-Samen'!J29,"-cultivation-set-greek.jpg")),
IF($C$1="Irisch - IE",HYPERLINK(CONCATENATE("https://www.saflax.de/0-WVK-Retail/Bilder-Pictures/SAFLAX-",'Basis-Tabelle-Samen'!T29,"-",'Basis-Tabelle-Samen'!J29,"-cultivation-set-irish.jpg")),
IF($C$1="Isländisch - IS",HYPERLINK(CONCATENATE("https://www.saflax.de/0-WVK-Retail/Bilder-Pictures/SAFLAX-",'Basis-Tabelle-Samen'!T29,"-",'Basis-Tabelle-Samen'!J29,"-cultivation-set-icelandic.jpg")),
IF($C$1="Italienisch - IT",HYPERLINK(CONCATENATE("https://www.saflax.de/0-WVK-Retail/Bilder-Pictures/SAFLAX-",'Basis-Tabelle-Samen'!T29,"-",'Basis-Tabelle-Samen'!J29,"-cultivation-set-italian.jpg")),
IF($C$1="Japanisch - JP",HYPERLINK(CONCATENATE("https://www.saflax.de/0-WVK-Retail/Bilder-Pictures/SAFLAX-",'Basis-Tabelle-Samen'!T29,"-",'Basis-Tabelle-Samen'!J29,"-cultivation-set-japanese.jpg")),
IF($C$1="Kroatisch - HR",HYPERLINK(CONCATENATE("https://www.saflax.de/0-WVK-Retail/Bilder-Pictures/SAFLAX-",'Basis-Tabelle-Samen'!T29,"-",'Basis-Tabelle-Samen'!J29,"-cultivation-set-croatian.jpg")),
IF($C$1="Lettisch - LV",HYPERLINK(CONCATENATE("https://www.saflax.de/0-WVK-Retail/Bilder-Pictures/SAFLAX-",'Basis-Tabelle-Samen'!T29,"-",'Basis-Tabelle-Samen'!J29,"-cultivation-set-latvian.jpg")),
IF($C$1="Litauisch - LT",HYPERLINK(CONCATENATE("https://www.saflax.de/0-WVK-Retail/Bilder-Pictures/SAFLAX-",'Basis-Tabelle-Samen'!T29,"-",'Basis-Tabelle-Samen'!J29,"-cultivation-set-lithuanian.jpg")),
IF($C$1="Maltesisch - MT",HYPERLINK(CONCATENATE("https://www.saflax.de/0-WVK-Retail/Bilder-Pictures/SAFLAX-",'Basis-Tabelle-Samen'!T29,"-",'Basis-Tabelle-Samen'!J29,"-cultivation-set-maltese.jpg")),
IF($C$1="Niederländisch - NL",HYPERLINK(CONCATENATE("https://www.saflax.de/0-WVK-Retail/Bilder-Pictures/SAFLAX-",'Basis-Tabelle-Samen'!T29,"-",'Basis-Tabelle-Samen'!J29,"-cultivation-set-dutch.jpg")),
IF($C$1="Norwegisch - NO",HYPERLINK(CONCATENATE("https://www.saflax.de/0-WVK-Retail/Bilder-Pictures/SAFLAX-",'Basis-Tabelle-Samen'!T29,"-",'Basis-Tabelle-Samen'!J29,"-cultivation-set-nowegian.jpg")),
IF($C$1="Polnisch - PL",HYPERLINK(CONCATENATE("https://www.saflax.de/0-WVK-Retail/Bilder-Pictures/SAFLAX-",'Basis-Tabelle-Samen'!T29,"-",'Basis-Tabelle-Samen'!J29,"-cultivation-set-polish.jpg")),
IF($C$1="Portugiesisch - PT",HYPERLINK(CONCATENATE("https://www.saflax.de/0-WVK-Retail/Bilder-Pictures/SAFLAX-",'Basis-Tabelle-Samen'!T29,"-",'Basis-Tabelle-Samen'!J29,"-cultivation-set-portuguese.jpg")),
IF($C$1="Rumänisch - RO",HYPERLINK(CONCATENATE("https://www.saflax.de/0-WVK-Retail/Bilder-Pictures/SAFLAX-",'Basis-Tabelle-Samen'!T29,"-",'Basis-Tabelle-Samen'!J29,"-cultivation-set-romanian.jpg")),
IF($C$1="Schwedisch - SE",HYPERLINK(CONCATENATE("https://www.saflax.de/0-WVK-Retail/Bilder-Pictures/SAFLAX-",'Basis-Tabelle-Samen'!T29,"-",'Basis-Tabelle-Samen'!J29,"-cultivation-set-swedish.jpg")),
IF($C$1="Slowakisch - SK",HYPERLINK(CONCATENATE("https://www.saflax.de/0-WVK-Retail/Bilder-Pictures/SAFLAX-",'Basis-Tabelle-Samen'!T29,"-",'Basis-Tabelle-Samen'!J29,"-cultivation-set-slovak.jpg")),
IF($C$1="Slowenisch - SI",HYPERLINK(CONCATENATE("https://www.saflax.de/0-WVK-Retail/Bilder-Pictures/SAFLAX-",'Basis-Tabelle-Samen'!T29,"-",'Basis-Tabelle-Samen'!J29,"-cultivation-set-slovenian.jpg")),
IF($C$1="Spanisch - ES",HYPERLINK(CONCATENATE("https://www.saflax.de/0-WVK-Retail/Bilder-Pictures/SAFLAX-",'Basis-Tabelle-Samen'!T29,"-",'Basis-Tabelle-Samen'!J29,"-cultivation-set-spanish.jpg")),
IF($C$1="Tschechisch - CZ",HYPERLINK(CONCATENATE("https://www.saflax.de/0-WVK-Retail/Bilder-Pictures/SAFLAX-",'Basis-Tabelle-Samen'!T29,"-",'Basis-Tabelle-Samen'!J29,"-cultivation-set-czech.jpg")),
IF($C$1="Türkisch - TR",HYPERLINK(CONCATENATE("https://www.saflax.de/0-WVK-Retail/Bilder-Pictures/SAFLAX-",'Basis-Tabelle-Samen'!T29,"-",'Basis-Tabelle-Samen'!J29,"-cultivation-set-turkish.jpg")),
IF($C$1="Ungarisch - HU",HYPERLINK(CONCATENATE("https://www.saflax.de/0-WVK-Retail/Bilder-Pictures/SAFLAX-",'Basis-Tabelle-Samen'!T29,"-",'Basis-Tabelle-Samen'!J29,"-cultivation-set-hungarian.jpg")),
" ACHTUNG")))))))))))))))))))))))))))))</f>
        <v>https://www.saflax.de/0-WVK-Retail/Bilder-Pictures/SAFLAX-32357-strelitzia-reginae-cultivation-set-english.jpg</v>
      </c>
      <c r="AQ84" s="330" t="str">
        <f>IF(L84&lt;1,"",
IF($C$1="Bulgarisch - BG",HYPERLINK(CONCATENATE("https://www.saflax.de/0-WVK-Retail/Bilder-Pictures/SAFLAX-",'Basis-Tabelle-Samen'!W29,"-",'Basis-Tabelle-Samen'!J29,"-garden-in-the-bag-bulgarian.jpg")),
IF($C$1="Dänisch - DK",HYPERLINK(CONCATENATE("https://www.saflax.de/0-WVK-Retail/Bilder-Pictures/SAFLAX-",'Basis-Tabelle-Samen'!W29,"-",'Basis-Tabelle-Samen'!J29,"-garden-in-the-bag-danish.jpg")),
IF($C$1="Deutsch - DE",HYPERLINK(CONCATENATE("https://www.saflax.de/0-WVK-Retail/Bilder-Pictures/SAFLAX-",'Basis-Tabelle-Samen'!W29,"-",'Basis-Tabelle-Samen'!J29,"-garden-in-the-bag-german.jpg")),
IF($C$1="Englisch - UK",HYPERLINK(CONCATENATE("https://www.saflax.de/0-WVK-Retail/Bilder-Pictures/SAFLAX-",'Basis-Tabelle-Samen'!W29,"-",'Basis-Tabelle-Samen'!J29,"-garden-in-the-bag-english.jpg")),
IF($C$1="Estnisch - EE",HYPERLINK(CONCATENATE("https://www.saflax.de/0-WVK-Retail/Bilder-Pictures/SAFLAX-",'Basis-Tabelle-Samen'!W29,"-",'Basis-Tabelle-Samen'!J29,"-garden-in-the-bag-estonian.jpg")),
IF($C$1="Finnisch - FI",HYPERLINK(CONCATENATE("https://www.saflax.de/0-WVK-Retail/Bilder-Pictures/SAFLAX-",'Basis-Tabelle-Samen'!W29,"-",'Basis-Tabelle-Samen'!J29,"-garden-in-the-bag-finnish.jpg")),
IF($C$1="Französisch - FR",HYPERLINK(CONCATENATE("https://www.saflax.de/0-WVK-Retail/Bilder-Pictures/SAFLAX-",'Basis-Tabelle-Samen'!W29,"-",'Basis-Tabelle-Samen'!J29,"-garden-in-the-bag-french.jpg")),
IF($C$1="Griechisch - GR",HYPERLINK(CONCATENATE("https://www.saflax.de/0-WVK-Retail/Bilder-Pictures/SAFLAX-",'Basis-Tabelle-Samen'!W29,"-",'Basis-Tabelle-Samen'!J29,"-garden-in-the-bag-greek.jpg")),
IF($C$1="Irisch - IE",HYPERLINK(CONCATENATE("https://www.saflax.de/0-WVK-Retail/Bilder-Pictures/SAFLAX-",'Basis-Tabelle-Samen'!W29,"-",'Basis-Tabelle-Samen'!J29,"-garden-in-the-bag-irish.jpg")),
IF($C$1="Isländisch - IS",HYPERLINK(CONCATENATE("https://www.saflax.de/0-WVK-Retail/Bilder-Pictures/SAFLAX-",'Basis-Tabelle-Samen'!W29,"-",'Basis-Tabelle-Samen'!J29,"-garden-in-the-bag-icelandic.jpg")),
IF($C$1="Italienisch - IT",HYPERLINK(CONCATENATE("https://www.saflax.de/0-WVK-Retail/Bilder-Pictures/SAFLAX-",'Basis-Tabelle-Samen'!W29,"-",'Basis-Tabelle-Samen'!J29,"-garden-in-the-bag-italian.jpg")),
IF($C$1="Japanisch - JP",HYPERLINK(CONCATENATE("https://www.saflax.de/0-WVK-Retail/Bilder-Pictures/SAFLAX-",'Basis-Tabelle-Samen'!W29,"-",'Basis-Tabelle-Samen'!J29,"-garden-in-the-bag-japanese.jpg")),
IF($C$1="Kroatisch - HR",HYPERLINK(CONCATENATE("https://www.saflax.de/0-WVK-Retail/Bilder-Pictures/SAFLAX-",'Basis-Tabelle-Samen'!W29,"-",'Basis-Tabelle-Samen'!J29,"-garden-in-the-bag-croatian.jpg")),
IF($C$1="Lettisch - LV",HYPERLINK(CONCATENATE("https://www.saflax.de/0-WVK-Retail/Bilder-Pictures/SAFLAX-",'Basis-Tabelle-Samen'!W29,"-",'Basis-Tabelle-Samen'!J29,"-garden-in-the-bag-latvian.jpg")),
IF($C$1="Litauisch - LT",HYPERLINK(CONCATENATE("https://www.saflax.de/0-WVK-Retail/Bilder-Pictures/SAFLAX-",'Basis-Tabelle-Samen'!W29,"-",'Basis-Tabelle-Samen'!J29,"-garden-in-the-bag-lithuanian.jpg")),
IF($C$1="Maltesisch - MT",HYPERLINK(CONCATENATE("https://www.saflax.de/0-WVK-Retail/Bilder-Pictures/SAFLAX-",'Basis-Tabelle-Samen'!W29,"-",'Basis-Tabelle-Samen'!J29,"-garden-in-the-bag-maltese.jpg")),
IF($C$1="Niederländisch - NL",HYPERLINK(CONCATENATE("https://www.saflax.de/0-WVK-Retail/Bilder-Pictures/SAFLAX-",'Basis-Tabelle-Samen'!W29,"-",'Basis-Tabelle-Samen'!J29,"-garden-in-the-bag-dutch.jpg")),
IF($C$1="Norwegisch - NO",HYPERLINK(CONCATENATE("https://www.saflax.de/0-WVK-Retail/Bilder-Pictures/SAFLAX-",'Basis-Tabelle-Samen'!W29,"-",'Basis-Tabelle-Samen'!J29,"-garden-in-the-bag-nowegian.jpg")),
IF($C$1="Polnisch - PL",HYPERLINK(CONCATENATE("https://www.saflax.de/0-WVK-Retail/Bilder-Pictures/SAFLAX-",'Basis-Tabelle-Samen'!W29,"-",'Basis-Tabelle-Samen'!J29,"-garden-in-the-bag-polish.jpg")),
IF($C$1="Portugiesisch - PT",HYPERLINK(CONCATENATE("https://www.saflax.de/0-WVK-Retail/Bilder-Pictures/SAFLAX-",'Basis-Tabelle-Samen'!W29,"-",'Basis-Tabelle-Samen'!J29,"-garden-in-the-bag-portuguese.jpg")),
IF($C$1="Rumänisch - RO",HYPERLINK(CONCATENATE("https://www.saflax.de/0-WVK-Retail/Bilder-Pictures/SAFLAX-",'Basis-Tabelle-Samen'!W29,"-",'Basis-Tabelle-Samen'!J29,"-garden-in-the-bag-romanian.jpg")),
IF($C$1="Schwedisch - SE",HYPERLINK(CONCATENATE("https://www.saflax.de/0-WVK-Retail/Bilder-Pictures/SAFLAX-",'Basis-Tabelle-Samen'!W29,"-",'Basis-Tabelle-Samen'!J29,"-garden-in-the-bag-swedish.jpg")),
IF($C$1="Slowakisch - SK",HYPERLINK(CONCATENATE("https://www.saflax.de/0-WVK-Retail/Bilder-Pictures/SAFLAX-",'Basis-Tabelle-Samen'!W29,"-",'Basis-Tabelle-Samen'!J29,"-garden-in-the-bag-slovak.jpg")),
IF($C$1="Slowenisch - SI",HYPERLINK(CONCATENATE("https://www.saflax.de/0-WVK-Retail/Bilder-Pictures/SAFLAX-",'Basis-Tabelle-Samen'!W29,"-",'Basis-Tabelle-Samen'!J29,"-garden-in-the-bag-slovenian.jpg")),
IF($C$1="Spanisch - ES",HYPERLINK(CONCATENATE("https://www.saflax.de/0-WVK-Retail/Bilder-Pictures/SAFLAX-",'Basis-Tabelle-Samen'!W29,"-",'Basis-Tabelle-Samen'!J29,"-garden-in-the-bag-spanish.jpg")),
IF($C$1="Tschechisch - CZ",HYPERLINK(CONCATENATE("https://www.saflax.de/0-WVK-Retail/Bilder-Pictures/SAFLAX-",'Basis-Tabelle-Samen'!W29,"-",'Basis-Tabelle-Samen'!J29,"-garden-in-the-bag-czech.jpg")),
IF($C$1="Türkisch - TR",HYPERLINK(CONCATENATE("https://www.saflax.de/0-WVK-Retail/Bilder-Pictures/SAFLAX-",'Basis-Tabelle-Samen'!W29,"-",'Basis-Tabelle-Samen'!J29,"-garden-in-the-bag-turkish.jpg")),
IF($C$1="Ungarisch - HU",HYPERLINK(CONCATENATE("https://www.saflax.de/0-WVK-Retail/Bilder-Pictures/SAFLAX-",'Basis-Tabelle-Samen'!W29,"-",'Basis-Tabelle-Samen'!J29,"-garden-in-the-bag-hungarian.jpg")),
" ACHTUNG")))))))))))))))))))))))))))))</f>
        <v>https://www.saflax.de/0-WVK-Retail/Bilder-Pictures/SAFLAX-62357-strelitzia-reginae-garden-in-the-bag-english.jpg</v>
      </c>
    </row>
    <row r="85" spans="1:43" ht="17.100000000000001" customHeight="1" x14ac:dyDescent="0.2">
      <c r="A85" s="318" t="str">
        <f>IF('Basis-Tabelle-Samen'!A106="","",IF($C$1="Deutsch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85" s="319" t="str">
        <f>'Basis-Tabelle-Samen'!I106</f>
        <v>Strelitzia reginae Yellow</v>
      </c>
      <c r="C85" s="316" t="str">
        <f>IF($C$1="Bulgarisch - BG",'Basis-Tabelle-Samen'!Z106,
IF($C$1="Dänisch - DK",'Basis-Tabelle-Samen'!AA106,
IF($C$1="Deutsch - DE",'Basis-Tabelle-Samen'!AB106,
IF($C$1="Englisch - UK",'Basis-Tabelle-Samen'!AC106,
IF($C$1="Estnisch - EE",'Basis-Tabelle-Samen'!AD106,
IF($C$1="Finnisch - FI",'Basis-Tabelle-Samen'!AE106,
IF($C$1="Französisch - FR",'Basis-Tabelle-Samen'!AF106,
IF($C$1="Griechisch - GR",'Basis-Tabelle-Samen'!AG106,
IF($C$1="Irisch - IE",'Basis-Tabelle-Samen'!AH106,
IF($C$1="Isländisch - IS",'Basis-Tabelle-Samen'!AI106,
IF($C$1="Italienisch - IT",'Basis-Tabelle-Samen'!AJ106,
IF($C$1="Japanisch - JP",'Basis-Tabelle-Samen'!AK106,
IF($C$1="Kroatisch - HR",'Basis-Tabelle-Samen'!AL106,
IF($C$1="Lettisch - LV",'Basis-Tabelle-Samen'!AM106,
IF($C$1="Litauisch - LT",'Basis-Tabelle-Samen'!AN106,
IF($C$1="Maltesisch - MT",'Basis-Tabelle-Samen'!AO106,
IF($C$1="Niederländisch - NL",'Basis-Tabelle-Samen'!AP106,
IF($C$1="Norwegisch - NO",'Basis-Tabelle-Samen'!AQ106,
IF($C$1="Polnisch - PL",'Basis-Tabelle-Samen'!AR106,
IF($C$1="Portugiesisch - PT",'Basis-Tabelle-Samen'!AS106,
IF($C$1="Rumänisch - RO",'Basis-Tabelle-Samen'!AT106,
IF($C$1="Schwedisch - SE",'Basis-Tabelle-Samen'!AU106,
IF($C$1="Slowakisch - SK",'Basis-Tabelle-Samen'!AV106,
IF($C$1="Slowenisch - SI",'Basis-Tabelle-Samen'!AW106,
IF($C$1="Spanisch - ES",'Basis-Tabelle-Samen'!AX106,
IF($C$1="Tschechisch - CZ",'Basis-Tabelle-Samen'!AY106,
IF($C$1="Türkisch - TR",'Basis-Tabelle-Samen'!AZ106,
IF($C$1="Ungarisch - HU",'Basis-Tabelle-Samen'!BA106,
" ACHTUNG"))))))))))))))))))))))))))))</f>
        <v>Yellow Strelitzia Mandela's Gold</v>
      </c>
      <c r="D85" s="320">
        <f>'Basis-Tabelle-Samen'!F106</f>
        <v>4</v>
      </c>
      <c r="E85" s="321" t="str">
        <f>'Basis-Tabelle-Samen'!H106</f>
        <v>7 %</v>
      </c>
      <c r="F85" s="322" t="str">
        <f>IF('Basis-Tabelle-Samen'!G106="","",'Basis-Tabelle-Samen'!G106)</f>
        <v>01</v>
      </c>
      <c r="G85" s="320">
        <f>'Basis-Tabelle-Samen'!C106</f>
        <v>13174</v>
      </c>
      <c r="H85" s="323">
        <f>'Basis-Tabelle-Samen'!D106</f>
        <v>4055473131740</v>
      </c>
      <c r="I85" s="324">
        <f>'Basis-Tabelle-Samen'!E106</f>
        <v>1.85</v>
      </c>
      <c r="J85" s="325">
        <f t="shared" si="1"/>
        <v>12</v>
      </c>
      <c r="K85" s="326">
        <f>'Basis-Tabelle-Samen'!K106</f>
        <v>73174</v>
      </c>
      <c r="L85" s="323">
        <f>'Basis-Tabelle-Samen'!L106</f>
        <v>4055473731742</v>
      </c>
      <c r="M85" s="324">
        <f>'Basis-Tabelle-Samen'!M106</f>
        <v>2.4500000000000002</v>
      </c>
      <c r="N85" s="326">
        <f>IF(K85&lt;1,"",'3'!$I$15)</f>
        <v>15</v>
      </c>
      <c r="O85" s="327">
        <f>IF(K85&lt;1,"",'3'!$J$11)</f>
        <v>90</v>
      </c>
      <c r="P85" s="326">
        <f>'Basis-Tabelle-Samen'!N106</f>
        <v>83174</v>
      </c>
      <c r="Q85" s="323">
        <f>'Basis-Tabelle-Samen'!O106</f>
        <v>4055473831749</v>
      </c>
      <c r="R85" s="328">
        <f>'Basis-Tabelle-Samen'!P106</f>
        <v>3.75</v>
      </c>
      <c r="S85" s="326">
        <f>IF(R85&lt;1,"",'3'!$M$15)</f>
        <v>18</v>
      </c>
      <c r="T85" s="327">
        <f>IF(R85&lt;1,"",'3'!$N$11)</f>
        <v>72</v>
      </c>
      <c r="U85" s="326">
        <f>'Basis-Tabelle-Samen'!Q106</f>
        <v>53174</v>
      </c>
      <c r="V85" s="323">
        <f>'Basis-Tabelle-Samen'!R106</f>
        <v>4055473531748</v>
      </c>
      <c r="W85" s="324">
        <f>'Basis-Tabelle-Samen'!S106</f>
        <v>4.95</v>
      </c>
      <c r="X85" s="326">
        <f>IF(U85&lt;1,"",'3'!$Q$15)</f>
        <v>6</v>
      </c>
      <c r="Y85" s="327">
        <f>IF(U85&lt;1,"",'3'!$R$11)</f>
        <v>24</v>
      </c>
      <c r="Z85" s="326">
        <f>'Basis-Tabelle-Samen'!T106</f>
        <v>33174</v>
      </c>
      <c r="AA85" s="323">
        <f>'Basis-Tabelle-Samen'!U106</f>
        <v>4055473331744</v>
      </c>
      <c r="AB85" s="324">
        <f>'Basis-Tabelle-Samen'!V106</f>
        <v>6.75</v>
      </c>
      <c r="AC85" s="326">
        <f>IF(Z85&lt;1,"",'3'!$U$15)</f>
        <v>6</v>
      </c>
      <c r="AD85" s="327">
        <f>IF(Z85&lt;1,"",'3'!$V$11)</f>
        <v>24</v>
      </c>
      <c r="AE85" s="326">
        <f>'Basis-Tabelle-Samen'!W106</f>
        <v>63174</v>
      </c>
      <c r="AF85" s="323">
        <f>'Basis-Tabelle-Samen'!X106</f>
        <v>4055473631745</v>
      </c>
      <c r="AG85" s="324">
        <f>'Basis-Tabelle-Samen'!Y106</f>
        <v>2.95</v>
      </c>
      <c r="AH85" s="326">
        <f>IF(AE85&lt;1,"",'3'!$Y$15)</f>
        <v>8</v>
      </c>
      <c r="AI85" s="327">
        <f>IF(AE85&lt;1,"",'3'!$Z$11)</f>
        <v>64</v>
      </c>
      <c r="AJ85" s="315"/>
      <c r="AK85" s="316" t="str">
        <f>IF(G85&lt;1,"",
IF($C$1="Bulgarisch - BG",HYPERLINK(CONCATENATE("https://www.saflax.de/0-WVK-Retail/Bilder-Pictures/SAFLAX-",'Basis-Tabelle-Samen'!C106,"-",'Basis-Tabelle-Samen'!J106,"-seed-package-front-cr-bulgarian.jpg")),
IF($C$1="Dänisch - DK",HYPERLINK(CONCATENATE("https://www.saflax.de/0-WVK-Retail/Bilder-Pictures/SAFLAX-",'Basis-Tabelle-Samen'!C106,"-",'Basis-Tabelle-Samen'!J106,"-seed-package-front-cr-danish.jpg")),
IF($C$1="Deutsch - DE",HYPERLINK(CONCATENATE("https://www.saflax.de/0-WVK-Retail/Bilder-Pictures/SAFLAX-",'Basis-Tabelle-Samen'!C106,"-",'Basis-Tabelle-Samen'!J106,"-seed-package-front-cr-german.jpg")),
IF($C$1="Englisch - UK",HYPERLINK(CONCATENATE("https://www.saflax.de/0-WVK-Retail/Bilder-Pictures/SAFLAX-",'Basis-Tabelle-Samen'!C106,"-",'Basis-Tabelle-Samen'!J106,"-seed-package-front-cr-english.jpg")),
IF($C$1="Estnisch - EE",HYPERLINK(CONCATENATE("https://www.saflax.de/0-WVK-Retail/Bilder-Pictures/SAFLAX-",'Basis-Tabelle-Samen'!C106,"-",'Basis-Tabelle-Samen'!J106,"-seed-package-front-cr-estonian.jpg")),
IF($C$1="Finnisch - FI",HYPERLINK(CONCATENATE("https://www.saflax.de/0-WVK-Retail/Bilder-Pictures/SAFLAX-",'Basis-Tabelle-Samen'!C106,"-",'Basis-Tabelle-Samen'!J106,"-seed-package-front-cr-finnish.jpg")),
IF($C$1="Französisch - FR",HYPERLINK(CONCATENATE("https://www.saflax.de/0-WVK-Retail/Bilder-Pictures/SAFLAX-",'Basis-Tabelle-Samen'!C106,"-",'Basis-Tabelle-Samen'!J106,"-seed-package-front-cr-french.jpg")),
IF($C$1="Griechisch - GR",HYPERLINK(CONCATENATE("https://www.saflax.de/0-WVK-Retail/Bilder-Pictures/SAFLAX-",'Basis-Tabelle-Samen'!C106,"-",'Basis-Tabelle-Samen'!J106,"-seed-package-front-cr-greek.jpg")),
IF($C$1="Irisch - IE",HYPERLINK(CONCATENATE("https://www.saflax.de/0-WVK-Retail/Bilder-Pictures/SAFLAX-",'Basis-Tabelle-Samen'!C106,"-",'Basis-Tabelle-Samen'!J106,"-seed-package-front-cr-irish.jpg")),
IF($C$1="Isländisch - IS",HYPERLINK(CONCATENATE("https://www.saflax.de/0-WVK-Retail/Bilder-Pictures/SAFLAX-",'Basis-Tabelle-Samen'!C106,"-",'Basis-Tabelle-Samen'!J106,"-seed-package-front-cr-icelandic.jpg")),
IF($C$1="Italienisch - IT",HYPERLINK(CONCATENATE("https://www.saflax.de/0-WVK-Retail/Bilder-Pictures/SAFLAX-",'Basis-Tabelle-Samen'!C106,"-",'Basis-Tabelle-Samen'!J106,"-seed-package-front-cr-italian.jpg")),
IF($C$1="Japanisch - JP",HYPERLINK(CONCATENATE("https://www.saflax.de/0-WVK-Retail/Bilder-Pictures/SAFLAX-",'Basis-Tabelle-Samen'!C106,"-",'Basis-Tabelle-Samen'!J106,"-seed-package-front-cr-japanese.jpg")),
IF($C$1="Kroatisch - HR",HYPERLINK(CONCATENATE("https://www.saflax.de/0-WVK-Retail/Bilder-Pictures/SAFLAX-",'Basis-Tabelle-Samen'!C106,"-",'Basis-Tabelle-Samen'!J106,"-seed-package-front-cr-croatian.jpg")),
IF($C$1="Lettisch - LV",HYPERLINK(CONCATENATE("https://www.saflax.de/0-WVK-Retail/Bilder-Pictures/SAFLAX-",'Basis-Tabelle-Samen'!C106,"-",'Basis-Tabelle-Samen'!J106,"-seed-package-front-cr-latvian.jpg")),
IF($C$1="Litauisch - LT",HYPERLINK(CONCATENATE("https://www.saflax.de/0-WVK-Retail/Bilder-Pictures/SAFLAX-",'Basis-Tabelle-Samen'!C106,"-",'Basis-Tabelle-Samen'!J106,"-seed-package-front-cr-lithuanian.jpg")),
IF($C$1="Maltesisch - MT",HYPERLINK(CONCATENATE("https://www.saflax.de/0-WVK-Retail/Bilder-Pictures/SAFLAX-",'Basis-Tabelle-Samen'!C106,"-",'Basis-Tabelle-Samen'!J106,"-seed-package-front-cr-maltese.jpg")),
IF($C$1="Niederländisch - NL",HYPERLINK(CONCATENATE("https://www.saflax.de/0-WVK-Retail/Bilder-Pictures/SAFLAX-",'Basis-Tabelle-Samen'!C106,"-",'Basis-Tabelle-Samen'!J106,"-seed-package-front-cr-dutch.jpg")),
IF($C$1="Norwegisch - NO",HYPERLINK(CONCATENATE("https://www.saflax.de/0-WVK-Retail/Bilder-Pictures/SAFLAX-",'Basis-Tabelle-Samen'!C106,"-",'Basis-Tabelle-Samen'!J106,"-seed-package-front-cr-nowegian.jpg")),
IF($C$1="Polnisch - PL",HYPERLINK(CONCATENATE("https://www.saflax.de/0-WVK-Retail/Bilder-Pictures/SAFLAX-",'Basis-Tabelle-Samen'!C106,"-",'Basis-Tabelle-Samen'!J106,"-seed-package-front-cr-polish.jpg")),
IF($C$1="Portugiesisch - PT",HYPERLINK(CONCATENATE("https://www.saflax.de/0-WVK-Retail/Bilder-Pictures/SAFLAX-",'Basis-Tabelle-Samen'!C106,"-",'Basis-Tabelle-Samen'!J106,"-seed-package-front-cr-portuguese.jpg")),
IF($C$1="Rumänisch - RO",HYPERLINK(CONCATENATE("https://www.saflax.de/0-WVK-Retail/Bilder-Pictures/SAFLAX-",'Basis-Tabelle-Samen'!C106,"-",'Basis-Tabelle-Samen'!J106,"-seed-package-front-cr-romanian.jpg")),
IF($C$1="Schwedisch - SE",HYPERLINK(CONCATENATE("https://www.saflax.de/0-WVK-Retail/Bilder-Pictures/SAFLAX-",'Basis-Tabelle-Samen'!C106,"-",'Basis-Tabelle-Samen'!J106,"-seed-package-front-cr-swedish.jpg")),
IF($C$1="Slowakisch - SK",HYPERLINK(CONCATENATE("https://www.saflax.de/0-WVK-Retail/Bilder-Pictures/SAFLAX-",'Basis-Tabelle-Samen'!C106,"-",'Basis-Tabelle-Samen'!J106,"-seed-package-front-cr-slovak.jpg")),
IF($C$1="Slowenisch - SI",HYPERLINK(CONCATENATE("https://www.saflax.de/0-WVK-Retail/Bilder-Pictures/SAFLAX-",'Basis-Tabelle-Samen'!C106,"-",'Basis-Tabelle-Samen'!J106,"-seed-package-front-cr-slovenian.jpg")),
IF($C$1="Spanisch - ES",HYPERLINK(CONCATENATE("https://www.saflax.de/0-WVK-Retail/Bilder-Pictures/SAFLAX-",'Basis-Tabelle-Samen'!C106,"-",'Basis-Tabelle-Samen'!J106,"-seed-package-front-cr-spanish.jpg")),
IF($C$1="Tschechisch - CZ",HYPERLINK(CONCATENATE("https://www.saflax.de/0-WVK-Retail/Bilder-Pictures/SAFLAX-",'Basis-Tabelle-Samen'!C106,"-",'Basis-Tabelle-Samen'!J106,"-seed-package-front-cr-czech.jpg")),
IF($C$1="Türkisch - TR",HYPERLINK(CONCATENATE("https://www.saflax.de/0-WVK-Retail/Bilder-Pictures/SAFLAX-",'Basis-Tabelle-Samen'!C106,"-",'Basis-Tabelle-Samen'!J106,"-seed-package-front-cr-turkish.jpg")),
IF($C$1="Ungarisch - HU",HYPERLINK(CONCATENATE("https://www.saflax.de/0-WVK-Retail/Bilder-Pictures/SAFLAX-",'Basis-Tabelle-Samen'!C106,"-",'Basis-Tabelle-Samen'!J106,"-seed-package-front-cr-hungarian.jpg")),
" ACHTUNG")))))))))))))))))))))))))))))</f>
        <v>https://www.saflax.de/0-WVK-Retail/Bilder-Pictures/SAFLAX-13174-strelitzia-reginae-yellow-seed-package-front-cr-english.jpg</v>
      </c>
      <c r="AL85" s="330" t="str">
        <f>IF(G85&lt;1,"",
IF($C$1="Bulgarisch - BG",HYPERLINK(CONCATENATE("https://www.saflax.de/0-WVK-Retail/Bilder-Pictures/SAFLAX-",'Basis-Tabelle-Samen'!C106,"-",'Basis-Tabelle-Samen'!J106,"-seed-package-back-cr-bulgarian.jpg")),
IF($C$1="Dänisch - DK",HYPERLINK(CONCATENATE("https://www.saflax.de/0-WVK-Retail/Bilder-Pictures/SAFLAX-",'Basis-Tabelle-Samen'!C106,"-",'Basis-Tabelle-Samen'!J106,"-seed-package-back-cr-danish.jpg")),
IF($C$1="Deutsch - DE",HYPERLINK(CONCATENATE("https://www.saflax.de/0-WVK-Retail/Bilder-Pictures/SAFLAX-",'Basis-Tabelle-Samen'!C106,"-",'Basis-Tabelle-Samen'!J106,"-seed-package-back-cr-german.jpg")),
IF($C$1="Englisch - UK",HYPERLINK(CONCATENATE("https://www.saflax.de/0-WVK-Retail/Bilder-Pictures/SAFLAX-",'Basis-Tabelle-Samen'!C106,"-",'Basis-Tabelle-Samen'!J106,"-seed-package-back-cr-english.jpg")),
IF($C$1="Estnisch - EE",HYPERLINK(CONCATENATE("https://www.saflax.de/0-WVK-Retail/Bilder-Pictures/SAFLAX-",'Basis-Tabelle-Samen'!C106,"-",'Basis-Tabelle-Samen'!J106,"-seed-package-back-cr-estonian.jpg")),
IF($C$1="Finnisch - FI",HYPERLINK(CONCATENATE("https://www.saflax.de/0-WVK-Retail/Bilder-Pictures/SAFLAX-",'Basis-Tabelle-Samen'!C106,"-",'Basis-Tabelle-Samen'!J106,"-seed-package-back-cr-finnish.jpg")),
IF($C$1="Französisch - FR",HYPERLINK(CONCATENATE("https://www.saflax.de/0-WVK-Retail/Bilder-Pictures/SAFLAX-",'Basis-Tabelle-Samen'!C106,"-",'Basis-Tabelle-Samen'!J106,"-seed-package-back-cr-french.jpg")),
IF($C$1="Griechisch - GR",HYPERLINK(CONCATENATE("https://www.saflax.de/0-WVK-Retail/Bilder-Pictures/SAFLAX-",'Basis-Tabelle-Samen'!C106,"-",'Basis-Tabelle-Samen'!J106,"-seed-package-back-cr-greek.jpg")),
IF($C$1="Irisch - IE",HYPERLINK(CONCATENATE("https://www.saflax.de/0-WVK-Retail/Bilder-Pictures/SAFLAX-",'Basis-Tabelle-Samen'!C106,"-",'Basis-Tabelle-Samen'!J106,"-seed-package-back-cr-irish.jpg")),
IF($C$1="Isländisch - IS",HYPERLINK(CONCATENATE("https://www.saflax.de/0-WVK-Retail/Bilder-Pictures/SAFLAX-",'Basis-Tabelle-Samen'!C106,"-",'Basis-Tabelle-Samen'!J106,"-seed-package-back-cr-icelandic.jpg")),
IF($C$1="Italienisch - IT",HYPERLINK(CONCATENATE("https://www.saflax.de/0-WVK-Retail/Bilder-Pictures/SAFLAX-",'Basis-Tabelle-Samen'!C106,"-",'Basis-Tabelle-Samen'!J106,"-seed-package-back-cr-italian.jpg")),
IF($C$1="Japanisch - JP",HYPERLINK(CONCATENATE("https://www.saflax.de/0-WVK-Retail/Bilder-Pictures/SAFLAX-",'Basis-Tabelle-Samen'!C106,"-",'Basis-Tabelle-Samen'!J106,"-seed-package-back-cr-japanese.jpg")),
IF($C$1="Kroatisch - HR",HYPERLINK(CONCATENATE("https://www.saflax.de/0-WVK-Retail/Bilder-Pictures/SAFLAX-",'Basis-Tabelle-Samen'!C106,"-",'Basis-Tabelle-Samen'!J106,"-seed-package-back-cr-croatian.jpg")),
IF($C$1="Lettisch - LV",HYPERLINK(CONCATENATE("https://www.saflax.de/0-WVK-Retail/Bilder-Pictures/SAFLAX-",'Basis-Tabelle-Samen'!C106,"-",'Basis-Tabelle-Samen'!J106,"-seed-package-back-cr-latvian.jpg")),
IF($C$1="Litauisch - LT",HYPERLINK(CONCATENATE("https://www.saflax.de/0-WVK-Retail/Bilder-Pictures/SAFLAX-",'Basis-Tabelle-Samen'!C106,"-",'Basis-Tabelle-Samen'!J106,"-seed-package-back-cr-lithuanian.jpg")),
IF($C$1="Maltesisch - MT",HYPERLINK(CONCATENATE("https://www.saflax.de/0-WVK-Retail/Bilder-Pictures/SAFLAX-",'Basis-Tabelle-Samen'!C106,"-",'Basis-Tabelle-Samen'!J106,"-seed-package-back-cr-maltese.jpg")),
IF($C$1="Niederländisch - NL",HYPERLINK(CONCATENATE("https://www.saflax.de/0-WVK-Retail/Bilder-Pictures/SAFLAX-",'Basis-Tabelle-Samen'!C106,"-",'Basis-Tabelle-Samen'!J106,"-seed-package-back-cr-dutch.jpg")),
IF($C$1="Norwegisch - NO",HYPERLINK(CONCATENATE("https://www.saflax.de/0-WVK-Retail/Bilder-Pictures/SAFLAX-",'Basis-Tabelle-Samen'!C106,"-",'Basis-Tabelle-Samen'!J106,"-seed-package-back-cr-nowegian.jpg")),
IF($C$1="Polnisch - PL",HYPERLINK(CONCATENATE("https://www.saflax.de/0-WVK-Retail/Bilder-Pictures/SAFLAX-",'Basis-Tabelle-Samen'!C106,"-",'Basis-Tabelle-Samen'!J106,"-seed-package-back-cr-polish.jpg")),
IF($C$1="Portugiesisch - PT",HYPERLINK(CONCATENATE("https://www.saflax.de/0-WVK-Retail/Bilder-Pictures/SAFLAX-",'Basis-Tabelle-Samen'!C106,"-",'Basis-Tabelle-Samen'!J106,"-seed-package-back-cr-portuguese.jpg")),
IF($C$1="Rumänisch - RO",HYPERLINK(CONCATENATE("https://www.saflax.de/0-WVK-Retail/Bilder-Pictures/SAFLAX-",'Basis-Tabelle-Samen'!C106,"-",'Basis-Tabelle-Samen'!J106,"-seed-package-back-cr-romanian.jpg")),
IF($C$1="Schwedisch - SE",HYPERLINK(CONCATENATE("https://www.saflax.de/0-WVK-Retail/Bilder-Pictures/SAFLAX-",'Basis-Tabelle-Samen'!C106,"-",'Basis-Tabelle-Samen'!J106,"-seed-package-back-cr-swedish.jpg")),
IF($C$1="Slowakisch - SK",HYPERLINK(CONCATENATE("https://www.saflax.de/0-WVK-Retail/Bilder-Pictures/SAFLAX-",'Basis-Tabelle-Samen'!C106,"-",'Basis-Tabelle-Samen'!J106,"-seed-package-back-cr-slovak.jpg")),
IF($C$1="Slowenisch - SI",HYPERLINK(CONCATENATE("https://www.saflax.de/0-WVK-Retail/Bilder-Pictures/SAFLAX-",'Basis-Tabelle-Samen'!C106,"-",'Basis-Tabelle-Samen'!J106,"-seed-package-back-cr-slovenian.jpg")),
IF($C$1="Spanisch - ES",HYPERLINK(CONCATENATE("https://www.saflax.de/0-WVK-Retail/Bilder-Pictures/SAFLAX-",'Basis-Tabelle-Samen'!C106,"-",'Basis-Tabelle-Samen'!J106,"-seed-package-back-cr-spanish.jpg")),
IF($C$1="Tschechisch - CZ",HYPERLINK(CONCATENATE("https://www.saflax.de/0-WVK-Retail/Bilder-Pictures/SAFLAX-",'Basis-Tabelle-Samen'!C106,"-",'Basis-Tabelle-Samen'!J106,"-seed-package-back-cr-czech.jpg")),
IF($C$1="Türkisch - TR",HYPERLINK(CONCATENATE("https://www.saflax.de/0-WVK-Retail/Bilder-Pictures/SAFLAX-",'Basis-Tabelle-Samen'!C106,"-",'Basis-Tabelle-Samen'!J106,"-seed-package-back-cr-turkish.jpg")),
IF($C$1="Ungarisch - HU",HYPERLINK(CONCATENATE("https://www.saflax.de/0-WVK-Retail/Bilder-Pictures/SAFLAX-",'Basis-Tabelle-Samen'!C106,"-",'Basis-Tabelle-Samen'!J106,"-seed-package-back-cr-hungarian.jpg")),
" ACHTUNG")))))))))))))))))))))))))))))</f>
        <v>https://www.saflax.de/0-WVK-Retail/Bilder-Pictures/SAFLAX-13174-strelitzia-reginae-yellow-seed-package-back-cr-english.jpg</v>
      </c>
      <c r="AM85" s="330" t="str">
        <f>IF(H85&lt;1,"",
IF($C$1="Bulgarisch - BG",HYPERLINK(CONCATENATE("https://www.saflax.de/0-WVK-Retail/Bilder-Pictures/SAFLAX-",'Basis-Tabelle-Samen'!K106,"-",'Basis-Tabelle-Samen'!J106,"-garden-to-go-mini-bulgarian.jpg")),
IF($C$1="Dänisch - DK",HYPERLINK(CONCATENATE("https://www.saflax.de/0-WVK-Retail/Bilder-Pictures/SAFLAX-",'Basis-Tabelle-Samen'!K106,"-",'Basis-Tabelle-Samen'!J106,"-garden-to-go-mini-danish.jpg")),
IF($C$1="Deutsch - DE",HYPERLINK(CONCATENATE("https://www.saflax.de/0-WVK-Retail/Bilder-Pictures/SAFLAX-",'Basis-Tabelle-Samen'!K106,"-",'Basis-Tabelle-Samen'!J106,"-garden-to-go-mini-german.jpg")),
IF($C$1="Englisch - UK",HYPERLINK(CONCATENATE("https://www.saflax.de/0-WVK-Retail/Bilder-Pictures/SAFLAX-",'Basis-Tabelle-Samen'!K106,"-",'Basis-Tabelle-Samen'!J106,"-garden-to-go-mini-english.jpg")),
IF($C$1="Estnisch - EE",HYPERLINK(CONCATENATE("https://www.saflax.de/0-WVK-Retail/Bilder-Pictures/SAFLAX-",'Basis-Tabelle-Samen'!K106,"-",'Basis-Tabelle-Samen'!J106,"-garden-to-go-mini-estonian.jpg")),
IF($C$1="Finnisch - FI",HYPERLINK(CONCATENATE("https://www.saflax.de/0-WVK-Retail/Bilder-Pictures/SAFLAX-",'Basis-Tabelle-Samen'!K106,"-",'Basis-Tabelle-Samen'!J106,"-garden-to-go-mini-finnish.jpg")),
IF($C$1="Französisch - FR",HYPERLINK(CONCATENATE("https://www.saflax.de/0-WVK-Retail/Bilder-Pictures/SAFLAX-",'Basis-Tabelle-Samen'!K106,"-",'Basis-Tabelle-Samen'!J106,"-garden-to-go-mini-french.jpg")),
IF($C$1="Griechisch - GR",HYPERLINK(CONCATENATE("https://www.saflax.de/0-WVK-Retail/Bilder-Pictures/SAFLAX-",'Basis-Tabelle-Samen'!K106,"-",'Basis-Tabelle-Samen'!J106,"-garden-to-go-mini-greek.jpg")),
IF($C$1="Irisch - IE",HYPERLINK(CONCATENATE("https://www.saflax.de/0-WVK-Retail/Bilder-Pictures/SAFLAX-",'Basis-Tabelle-Samen'!K106,"-",'Basis-Tabelle-Samen'!J106,"-garden-to-go-mini-irish.jpg")),
IF($C$1="Isländisch - IS",HYPERLINK(CONCATENATE("https://www.saflax.de/0-WVK-Retail/Bilder-Pictures/SAFLAX-",'Basis-Tabelle-Samen'!K106,"-",'Basis-Tabelle-Samen'!J106,"-garden-to-go-mini-icelandic.jpg")),
IF($C$1="Italienisch - IT",HYPERLINK(CONCATENATE("https://www.saflax.de/0-WVK-Retail/Bilder-Pictures/SAFLAX-",'Basis-Tabelle-Samen'!K106,"-",'Basis-Tabelle-Samen'!J106,"-garden-to-go-mini-italian.jpg")),
IF($C$1="Japanisch - JP",HYPERLINK(CONCATENATE("https://www.saflax.de/0-WVK-Retail/Bilder-Pictures/SAFLAX-",'Basis-Tabelle-Samen'!K106,"-",'Basis-Tabelle-Samen'!J106,"-garden-to-go-mini-japanese.jpg")),
IF($C$1="Kroatisch - HR",HYPERLINK(CONCATENATE("https://www.saflax.de/0-WVK-Retail/Bilder-Pictures/SAFLAX-",'Basis-Tabelle-Samen'!K106,"-",'Basis-Tabelle-Samen'!J106,"-garden-to-go-mini-croatian.jpg")),
IF($C$1="Lettisch - LV",HYPERLINK(CONCATENATE("https://www.saflax.de/0-WVK-Retail/Bilder-Pictures/SAFLAX-",'Basis-Tabelle-Samen'!K106,"-",'Basis-Tabelle-Samen'!J106,"-garden-to-go-mini-latvian.jpg")),
IF($C$1="Litauisch - LT",HYPERLINK(CONCATENATE("https://www.saflax.de/0-WVK-Retail/Bilder-Pictures/SAFLAX-",'Basis-Tabelle-Samen'!K106,"-",'Basis-Tabelle-Samen'!J106,"-garden-to-go-mini-lithuanian.jpg")),
IF($C$1="Maltesisch - MT",HYPERLINK(CONCATENATE("https://www.saflax.de/0-WVK-Retail/Bilder-Pictures/SAFLAX-",'Basis-Tabelle-Samen'!K106,"-",'Basis-Tabelle-Samen'!J106,"-garden-to-go-mini-maltese.jpg")),
IF($C$1="Niederländisch - NL",HYPERLINK(CONCATENATE("https://www.saflax.de/0-WVK-Retail/Bilder-Pictures/SAFLAX-",'Basis-Tabelle-Samen'!K106,"-",'Basis-Tabelle-Samen'!J106,"-garden-to-go-mini-dutch.jpg")),
IF($C$1="Norwegisch - NO",HYPERLINK(CONCATENATE("https://www.saflax.de/0-WVK-Retail/Bilder-Pictures/SAFLAX-",'Basis-Tabelle-Samen'!K106,"-",'Basis-Tabelle-Samen'!J106,"-garden-to-go-mini-nowegian.jpg")),
IF($C$1="Polnisch - PL",HYPERLINK(CONCATENATE("https://www.saflax.de/0-WVK-Retail/Bilder-Pictures/SAFLAX-",'Basis-Tabelle-Samen'!K106,"-",'Basis-Tabelle-Samen'!J106,"-garden-to-go-mini-polish.jpg")),
IF($C$1="Portugiesisch - PT",HYPERLINK(CONCATENATE("https://www.saflax.de/0-WVK-Retail/Bilder-Pictures/SAFLAX-",'Basis-Tabelle-Samen'!K106,"-",'Basis-Tabelle-Samen'!J106,"-garden-to-go-mini-portuguese.jpg")),
IF($C$1="Rumänisch - RO",HYPERLINK(CONCATENATE("https://www.saflax.de/0-WVK-Retail/Bilder-Pictures/SAFLAX-",'Basis-Tabelle-Samen'!K106,"-",'Basis-Tabelle-Samen'!J106,"-garden-to-go-mini-romanian.jpg")),
IF($C$1="Schwedisch - SE",HYPERLINK(CONCATENATE("https://www.saflax.de/0-WVK-Retail/Bilder-Pictures/SAFLAX-",'Basis-Tabelle-Samen'!K106,"-",'Basis-Tabelle-Samen'!J106,"-garden-to-go-mini-swedish.jpg")),
IF($C$1="Slowakisch - SK",HYPERLINK(CONCATENATE("https://www.saflax.de/0-WVK-Retail/Bilder-Pictures/SAFLAX-",'Basis-Tabelle-Samen'!K106,"-",'Basis-Tabelle-Samen'!J106,"-garden-to-go-mini-slovak.jpg")),
IF($C$1="Slowenisch - SI",HYPERLINK(CONCATENATE("https://www.saflax.de/0-WVK-Retail/Bilder-Pictures/SAFLAX-",'Basis-Tabelle-Samen'!K106,"-",'Basis-Tabelle-Samen'!J106,"-garden-to-go-mini-slovenian.jpg")),
IF($C$1="Spanisch - ES",HYPERLINK(CONCATENATE("https://www.saflax.de/0-WVK-Retail/Bilder-Pictures/SAFLAX-",'Basis-Tabelle-Samen'!K106,"-",'Basis-Tabelle-Samen'!J106,"-garden-to-go-mini-spanish.jpg")),
IF($C$1="Tschechisch - CZ",HYPERLINK(CONCATENATE("https://www.saflax.de/0-WVK-Retail/Bilder-Pictures/SAFLAX-",'Basis-Tabelle-Samen'!K106,"-",'Basis-Tabelle-Samen'!J106,"-garden-to-go-mini-czech.jpg")),
IF($C$1="Türkisch - TR",HYPERLINK(CONCATENATE("https://www.saflax.de/0-WVK-Retail/Bilder-Pictures/SAFLAX-",'Basis-Tabelle-Samen'!K106,"-",'Basis-Tabelle-Samen'!J106,"-garden-to-go-mini-turkish.jpg")),
IF($C$1="Ungarisch - HU",HYPERLINK(CONCATENATE("https://www.saflax.de/0-WVK-Retail/Bilder-Pictures/SAFLAX-",'Basis-Tabelle-Samen'!K106,"-",'Basis-Tabelle-Samen'!J106,"-garden-to-go-mini-hungarian.jpg")),
" ACHTUNG")))))))))))))))))))))))))))))</f>
        <v>https://www.saflax.de/0-WVK-Retail/Bilder-Pictures/SAFLAX-73174-strelitzia-reginae-yellow-garden-to-go-mini-english.jpg</v>
      </c>
      <c r="AN85" s="330" t="str">
        <f>IF(I85&lt;1,"",
IF($C$1="Bulgarisch - BG",HYPERLINK(CONCATENATE("https://www.saflax.de/0-WVK-Retail/Bilder-Pictures/SAFLAX-",'Basis-Tabelle-Samen'!N106,"-",'Basis-Tabelle-Samen'!J106,"-garden-to-go-lite-bulgarian.jpg")),
IF($C$1="Dänisch - DK",HYPERLINK(CONCATENATE("https://www.saflax.de/0-WVK-Retail/Bilder-Pictures/SAFLAX-",'Basis-Tabelle-Samen'!N106,"-",'Basis-Tabelle-Samen'!J106,"-garden-to-go-lite-danish.jpg")),
IF($C$1="Deutsch - DE",HYPERLINK(CONCATENATE("https://www.saflax.de/0-WVK-Retail/Bilder-Pictures/SAFLAX-",'Basis-Tabelle-Samen'!N106,"-",'Basis-Tabelle-Samen'!J106,"-garden-to-go-lite-german.jpg")),
IF($C$1="Englisch - UK",HYPERLINK(CONCATENATE("https://www.saflax.de/0-WVK-Retail/Bilder-Pictures/SAFLAX-",'Basis-Tabelle-Samen'!N106,"-",'Basis-Tabelle-Samen'!J106,"-garden-to-go-lite-english.jpg")),
IF($C$1="Estnisch - EE",HYPERLINK(CONCATENATE("https://www.saflax.de/0-WVK-Retail/Bilder-Pictures/SAFLAX-",'Basis-Tabelle-Samen'!N106,"-",'Basis-Tabelle-Samen'!J106,"-garden-to-go-lite-estonian.jpg")),
IF($C$1="Finnisch - FI",HYPERLINK(CONCATENATE("https://www.saflax.de/0-WVK-Retail/Bilder-Pictures/SAFLAX-",'Basis-Tabelle-Samen'!N106,"-",'Basis-Tabelle-Samen'!J106,"-garden-to-go-lite-finnish.jpg")),
IF($C$1="Französisch - FR",HYPERLINK(CONCATENATE("https://www.saflax.de/0-WVK-Retail/Bilder-Pictures/SAFLAX-",'Basis-Tabelle-Samen'!N106,"-",'Basis-Tabelle-Samen'!J106,"-garden-to-go-lite-french.jpg")),
IF($C$1="Griechisch - GR",HYPERLINK(CONCATENATE("https://www.saflax.de/0-WVK-Retail/Bilder-Pictures/SAFLAX-",'Basis-Tabelle-Samen'!N106,"-",'Basis-Tabelle-Samen'!J106,"-garden-to-go-lite-greek.jpg")),
IF($C$1="Irisch - IE",HYPERLINK(CONCATENATE("https://www.saflax.de/0-WVK-Retail/Bilder-Pictures/SAFLAX-",'Basis-Tabelle-Samen'!N106,"-",'Basis-Tabelle-Samen'!J106,"-garden-to-go-lite-irish.jpg")),
IF($C$1="Isländisch - IS",HYPERLINK(CONCATENATE("https://www.saflax.de/0-WVK-Retail/Bilder-Pictures/SAFLAX-",'Basis-Tabelle-Samen'!N106,"-",'Basis-Tabelle-Samen'!J106,"-garden-to-go-lite-icelandic.jpg")),
IF($C$1="Italienisch - IT",HYPERLINK(CONCATENATE("https://www.saflax.de/0-WVK-Retail/Bilder-Pictures/SAFLAX-",'Basis-Tabelle-Samen'!N106,"-",'Basis-Tabelle-Samen'!J106,"-garden-to-go-lite-italian.jpg")),
IF($C$1="Japanisch - JP",HYPERLINK(CONCATENATE("https://www.saflax.de/0-WVK-Retail/Bilder-Pictures/SAFLAX-",'Basis-Tabelle-Samen'!N106,"-",'Basis-Tabelle-Samen'!J106,"-garden-to-go-lite-japanese.jpg")),
IF($C$1="Kroatisch - HR",HYPERLINK(CONCATENATE("https://www.saflax.de/0-WVK-Retail/Bilder-Pictures/SAFLAX-",'Basis-Tabelle-Samen'!N106,"-",'Basis-Tabelle-Samen'!J106,"-garden-to-go-lite-croatian.jpg")),
IF($C$1="Lettisch - LV",HYPERLINK(CONCATENATE("https://www.saflax.de/0-WVK-Retail/Bilder-Pictures/SAFLAX-",'Basis-Tabelle-Samen'!N106,"-",'Basis-Tabelle-Samen'!J106,"-garden-to-go-lite-latvian.jpg")),
IF($C$1="Litauisch - LT",HYPERLINK(CONCATENATE("https://www.saflax.de/0-WVK-Retail/Bilder-Pictures/SAFLAX-",'Basis-Tabelle-Samen'!N106,"-",'Basis-Tabelle-Samen'!J106,"-garden-to-go-lite-lithuanian.jpg")),
IF($C$1="Maltesisch - MT",HYPERLINK(CONCATENATE("https://www.saflax.de/0-WVK-Retail/Bilder-Pictures/SAFLAX-",'Basis-Tabelle-Samen'!N106,"-",'Basis-Tabelle-Samen'!J106,"-garden-to-go-lite-maltese.jpg")),
IF($C$1="Niederländisch - NL",HYPERLINK(CONCATENATE("https://www.saflax.de/0-WVK-Retail/Bilder-Pictures/SAFLAX-",'Basis-Tabelle-Samen'!N106,"-",'Basis-Tabelle-Samen'!J106,"-garden-to-go-lite-dutch.jpg")),
IF($C$1="Norwegisch - NO",HYPERLINK(CONCATENATE("https://www.saflax.de/0-WVK-Retail/Bilder-Pictures/SAFLAX-",'Basis-Tabelle-Samen'!N106,"-",'Basis-Tabelle-Samen'!J106,"-garden-to-go-lite-nowegian.jpg")),
IF($C$1="Polnisch - PL",HYPERLINK(CONCATENATE("https://www.saflax.de/0-WVK-Retail/Bilder-Pictures/SAFLAX-",'Basis-Tabelle-Samen'!N106,"-",'Basis-Tabelle-Samen'!J106,"-garden-to-go-lite-polish.jpg")),
IF($C$1="Portugiesisch - PT",HYPERLINK(CONCATENATE("https://www.saflax.de/0-WVK-Retail/Bilder-Pictures/SAFLAX-",'Basis-Tabelle-Samen'!N106,"-",'Basis-Tabelle-Samen'!J106,"-garden-to-go-lite-portuguese.jpg")),
IF($C$1="Rumänisch - RO",HYPERLINK(CONCATENATE("https://www.saflax.de/0-WVK-Retail/Bilder-Pictures/SAFLAX-",'Basis-Tabelle-Samen'!N106,"-",'Basis-Tabelle-Samen'!J106,"-garden-to-go-lite-romanian.jpg")),
IF($C$1="Schwedisch - SE",HYPERLINK(CONCATENATE("https://www.saflax.de/0-WVK-Retail/Bilder-Pictures/SAFLAX-",'Basis-Tabelle-Samen'!N106,"-",'Basis-Tabelle-Samen'!J106,"-garden-to-go-lite-swedish.jpg")),
IF($C$1="Slowakisch - SK",HYPERLINK(CONCATENATE("https://www.saflax.de/0-WVK-Retail/Bilder-Pictures/SAFLAX-",'Basis-Tabelle-Samen'!N106,"-",'Basis-Tabelle-Samen'!J106,"-garden-to-go-lite-slovak.jpg")),
IF($C$1="Slowenisch - SI",HYPERLINK(CONCATENATE("https://www.saflax.de/0-WVK-Retail/Bilder-Pictures/SAFLAX-",'Basis-Tabelle-Samen'!N106,"-",'Basis-Tabelle-Samen'!J106,"-garden-to-go-lite-slovenian.jpg")),
IF($C$1="Spanisch - ES",HYPERLINK(CONCATENATE("https://www.saflax.de/0-WVK-Retail/Bilder-Pictures/SAFLAX-",'Basis-Tabelle-Samen'!N106,"-",'Basis-Tabelle-Samen'!J106,"-garden-to-go-lite-spanish.jpg")),
IF($C$1="Tschechisch - CZ",HYPERLINK(CONCATENATE("https://www.saflax.de/0-WVK-Retail/Bilder-Pictures/SAFLAX-",'Basis-Tabelle-Samen'!N106,"-",'Basis-Tabelle-Samen'!J106,"-garden-to-go-lite-czech.jpg")),
IF($C$1="Türkisch - TR",HYPERLINK(CONCATENATE("https://www.saflax.de/0-WVK-Retail/Bilder-Pictures/SAFLAX-",'Basis-Tabelle-Samen'!N106,"-",'Basis-Tabelle-Samen'!J106,"-garden-to-go-lite-turkish.jpg")),
IF($C$1="Ungarisch - HU",HYPERLINK(CONCATENATE("https://www.saflax.de/0-WVK-Retail/Bilder-Pictures/SAFLAX-",'Basis-Tabelle-Samen'!N106,"-",'Basis-Tabelle-Samen'!J106,"-garden-to-go-lite-hungarian.jpg")),
" ACHTUNG")))))))))))))))))))))))))))))</f>
        <v>https://www.saflax.de/0-WVK-Retail/Bilder-Pictures/SAFLAX-83174-strelitzia-reginae-yellow-garden-to-go-lite-english.jpg</v>
      </c>
      <c r="AO85" s="330" t="str">
        <f>IF(J85&lt;1,"",
IF($C$1="Bulgarisch - BG",HYPERLINK(CONCATENATE("https://www.saflax.de/0-WVK-Retail/Bilder-Pictures/SAFLAX-",'Basis-Tabelle-Samen'!Q106,"-",'Basis-Tabelle-Samen'!J106,"-garden-to-go-bulgarian.jpg")),
IF($C$1="Dänisch - DK",HYPERLINK(CONCATENATE("https://www.saflax.de/0-WVK-Retail/Bilder-Pictures/SAFLAX-",'Basis-Tabelle-Samen'!Q106,"-",'Basis-Tabelle-Samen'!J106,"-garden-to-go-danish.jpg")),
IF($C$1="Deutsch - DE",HYPERLINK(CONCATENATE("https://www.saflax.de/0-WVK-Retail/Bilder-Pictures/SAFLAX-",'Basis-Tabelle-Samen'!Q106,"-",'Basis-Tabelle-Samen'!J106,"-garden-to-go-german.jpg")),
IF($C$1="Englisch - UK",HYPERLINK(CONCATENATE("https://www.saflax.de/0-WVK-Retail/Bilder-Pictures/SAFLAX-",'Basis-Tabelle-Samen'!Q106,"-",'Basis-Tabelle-Samen'!J106,"-garden-to-go-english.jpg")),
IF($C$1="Estnisch - EE",HYPERLINK(CONCATENATE("https://www.saflax.de/0-WVK-Retail/Bilder-Pictures/SAFLAX-",'Basis-Tabelle-Samen'!Q106,"-",'Basis-Tabelle-Samen'!J106,"-garden-to-go-estonian.jpg")),
IF($C$1="Finnisch - FI",HYPERLINK(CONCATENATE("https://www.saflax.de/0-WVK-Retail/Bilder-Pictures/SAFLAX-",'Basis-Tabelle-Samen'!Q106,"-",'Basis-Tabelle-Samen'!J106,"-garden-to-go-finnish.jpg")),
IF($C$1="Französisch - FR",HYPERLINK(CONCATENATE("https://www.saflax.de/0-WVK-Retail/Bilder-Pictures/SAFLAX-",'Basis-Tabelle-Samen'!Q106,"-",'Basis-Tabelle-Samen'!J106,"-garden-to-go-french.jpg")),
IF($C$1="Griechisch - GR",HYPERLINK(CONCATENATE("https://www.saflax.de/0-WVK-Retail/Bilder-Pictures/SAFLAX-",'Basis-Tabelle-Samen'!Q106,"-",'Basis-Tabelle-Samen'!J106,"-garden-to-go-greek.jpg")),
IF($C$1="Irisch - IE",HYPERLINK(CONCATENATE("https://www.saflax.de/0-WVK-Retail/Bilder-Pictures/SAFLAX-",'Basis-Tabelle-Samen'!Q106,"-",'Basis-Tabelle-Samen'!J106,"-garden-to-go-irish.jpg")),
IF($C$1="Isländisch - IS",HYPERLINK(CONCATENATE("https://www.saflax.de/0-WVK-Retail/Bilder-Pictures/SAFLAX-",'Basis-Tabelle-Samen'!Q106,"-",'Basis-Tabelle-Samen'!J106,"-garden-to-go-icelandic.jpg")),
IF($C$1="Italienisch - IT",HYPERLINK(CONCATENATE("https://www.saflax.de/0-WVK-Retail/Bilder-Pictures/SAFLAX-",'Basis-Tabelle-Samen'!Q106,"-",'Basis-Tabelle-Samen'!J106,"-garden-to-go-italian.jpg")),
IF($C$1="Japanisch - JP",HYPERLINK(CONCATENATE("https://www.saflax.de/0-WVK-Retail/Bilder-Pictures/SAFLAX-",'Basis-Tabelle-Samen'!Q106,"-",'Basis-Tabelle-Samen'!J106,"-garden-to-go-japanese.jpg")),
IF($C$1="Kroatisch - HR",HYPERLINK(CONCATENATE("https://www.saflax.de/0-WVK-Retail/Bilder-Pictures/SAFLAX-",'Basis-Tabelle-Samen'!Q106,"-",'Basis-Tabelle-Samen'!J106,"-garden-to-go-croatian.jpg")),
IF($C$1="Lettisch - LV",HYPERLINK(CONCATENATE("https://www.saflax.de/0-WVK-Retail/Bilder-Pictures/SAFLAX-",'Basis-Tabelle-Samen'!Q106,"-",'Basis-Tabelle-Samen'!J106,"-garden-to-go-latvian.jpg")),
IF($C$1="Litauisch - LT",HYPERLINK(CONCATENATE("https://www.saflax.de/0-WVK-Retail/Bilder-Pictures/SAFLAX-",'Basis-Tabelle-Samen'!Q106,"-",'Basis-Tabelle-Samen'!J106,"-garden-to-go-lithuanian.jpg")),
IF($C$1="Maltesisch - MT",HYPERLINK(CONCATENATE("https://www.saflax.de/0-WVK-Retail/Bilder-Pictures/SAFLAX-",'Basis-Tabelle-Samen'!Q106,"-",'Basis-Tabelle-Samen'!J106,"-garden-to-go-maltese.jpg")),
IF($C$1="Niederländisch - NL",HYPERLINK(CONCATENATE("https://www.saflax.de/0-WVK-Retail/Bilder-Pictures/SAFLAX-",'Basis-Tabelle-Samen'!Q106,"-",'Basis-Tabelle-Samen'!J106,"-garden-to-go-dutch.jpg")),
IF($C$1="Norwegisch - NO",HYPERLINK(CONCATENATE("https://www.saflax.de/0-WVK-Retail/Bilder-Pictures/SAFLAX-",'Basis-Tabelle-Samen'!Q106,"-",'Basis-Tabelle-Samen'!J106,"-garden-to-go-nowegian.jpg")),
IF($C$1="Polnisch - PL",HYPERLINK(CONCATENATE("https://www.saflax.de/0-WVK-Retail/Bilder-Pictures/SAFLAX-",'Basis-Tabelle-Samen'!Q106,"-",'Basis-Tabelle-Samen'!J106,"-garden-to-go-polish.jpg")),
IF($C$1="Portugiesisch - PT",HYPERLINK(CONCATENATE("https://www.saflax.de/0-WVK-Retail/Bilder-Pictures/SAFLAX-",'Basis-Tabelle-Samen'!Q106,"-",'Basis-Tabelle-Samen'!J106,"-garden-to-go-portuguese.jpg")),
IF($C$1="Rumänisch - RO",HYPERLINK(CONCATENATE("https://www.saflax.de/0-WVK-Retail/Bilder-Pictures/SAFLAX-",'Basis-Tabelle-Samen'!Q106,"-",'Basis-Tabelle-Samen'!J106,"-garden-to-go-romanian.jpg")),
IF($C$1="Schwedisch - SE",HYPERLINK(CONCATENATE("https://www.saflax.de/0-WVK-Retail/Bilder-Pictures/SAFLAX-",'Basis-Tabelle-Samen'!Q106,"-",'Basis-Tabelle-Samen'!J106,"-garden-to-go-swedish.jpg")),
IF($C$1="Slowakisch - SK",HYPERLINK(CONCATENATE("https://www.saflax.de/0-WVK-Retail/Bilder-Pictures/SAFLAX-",'Basis-Tabelle-Samen'!Q106,"-",'Basis-Tabelle-Samen'!J106,"-garden-to-go-slovak.jpg")),
IF($C$1="Slowenisch - SI",HYPERLINK(CONCATENATE("https://www.saflax.de/0-WVK-Retail/Bilder-Pictures/SAFLAX-",'Basis-Tabelle-Samen'!Q106,"-",'Basis-Tabelle-Samen'!J106,"-garden-to-go-slovenian.jpg")),
IF($C$1="Spanisch - ES",HYPERLINK(CONCATENATE("https://www.saflax.de/0-WVK-Retail/Bilder-Pictures/SAFLAX-",'Basis-Tabelle-Samen'!Q106,"-",'Basis-Tabelle-Samen'!J106,"-garden-to-go-spanish.jpg")),
IF($C$1="Tschechisch - CZ",HYPERLINK(CONCATENATE("https://www.saflax.de/0-WVK-Retail/Bilder-Pictures/SAFLAX-",'Basis-Tabelle-Samen'!Q106,"-",'Basis-Tabelle-Samen'!J106,"-garden-to-go-czech.jpg")),
IF($C$1="Türkisch - TR",HYPERLINK(CONCATENATE("https://www.saflax.de/0-WVK-Retail/Bilder-Pictures/SAFLAX-",'Basis-Tabelle-Samen'!Q106,"-",'Basis-Tabelle-Samen'!J106,"-garden-to-go-turkish.jpg")),
IF($C$1="Ungarisch - HU",HYPERLINK(CONCATENATE("https://www.saflax.de/0-WVK-Retail/Bilder-Pictures/SAFLAX-",'Basis-Tabelle-Samen'!Q106,"-",'Basis-Tabelle-Samen'!J106,"-garden-to-go-hungarian.jpg")),
" ACHTUNG")))))))))))))))))))))))))))))</f>
        <v>https://www.saflax.de/0-WVK-Retail/Bilder-Pictures/SAFLAX-53174-strelitzia-reginae-yellow-garden-to-go-english.jpg</v>
      </c>
      <c r="AP85" s="330" t="str">
        <f>IF(K85&lt;1,"",
IF($C$1="Bulgarisch - BG",HYPERLINK(CONCATENATE("https://www.saflax.de/0-WVK-Retail/Bilder-Pictures/SAFLAX-",'Basis-Tabelle-Samen'!T106,"-",'Basis-Tabelle-Samen'!J106,"-cultivation-set-bulgarian.jpg")),
IF($C$1="Dänisch - DK",HYPERLINK(CONCATENATE("https://www.saflax.de/0-WVK-Retail/Bilder-Pictures/SAFLAX-",'Basis-Tabelle-Samen'!T106,"-",'Basis-Tabelle-Samen'!J106,"-cultivation-set-danish.jpg")),
IF($C$1="Deutsch - DE",HYPERLINK(CONCATENATE("https://www.saflax.de/0-WVK-Retail/Bilder-Pictures/SAFLAX-",'Basis-Tabelle-Samen'!T106,"-",'Basis-Tabelle-Samen'!J106,"-cultivation-set-german.jpg")),
IF($C$1="Englisch - UK",HYPERLINK(CONCATENATE("https://www.saflax.de/0-WVK-Retail/Bilder-Pictures/SAFLAX-",'Basis-Tabelle-Samen'!T106,"-",'Basis-Tabelle-Samen'!J106,"-cultivation-set-english.jpg")),
IF($C$1="Estnisch - EE",HYPERLINK(CONCATENATE("https://www.saflax.de/0-WVK-Retail/Bilder-Pictures/SAFLAX-",'Basis-Tabelle-Samen'!T106,"-",'Basis-Tabelle-Samen'!J106,"-cultivation-set-estonian.jpg")),
IF($C$1="Finnisch - FI",HYPERLINK(CONCATENATE("https://www.saflax.de/0-WVK-Retail/Bilder-Pictures/SAFLAX-",'Basis-Tabelle-Samen'!T106,"-",'Basis-Tabelle-Samen'!J106,"-cultivation-set-finnish.jpg")),
IF($C$1="Französisch - FR",HYPERLINK(CONCATENATE("https://www.saflax.de/0-WVK-Retail/Bilder-Pictures/SAFLAX-",'Basis-Tabelle-Samen'!T106,"-",'Basis-Tabelle-Samen'!J106,"-cultivation-set-french.jpg")),
IF($C$1="Griechisch - GR",HYPERLINK(CONCATENATE("https://www.saflax.de/0-WVK-Retail/Bilder-Pictures/SAFLAX-",'Basis-Tabelle-Samen'!T106,"-",'Basis-Tabelle-Samen'!J106,"-cultivation-set-greek.jpg")),
IF($C$1="Irisch - IE",HYPERLINK(CONCATENATE("https://www.saflax.de/0-WVK-Retail/Bilder-Pictures/SAFLAX-",'Basis-Tabelle-Samen'!T106,"-",'Basis-Tabelle-Samen'!J106,"-cultivation-set-irish.jpg")),
IF($C$1="Isländisch - IS",HYPERLINK(CONCATENATE("https://www.saflax.de/0-WVK-Retail/Bilder-Pictures/SAFLAX-",'Basis-Tabelle-Samen'!T106,"-",'Basis-Tabelle-Samen'!J106,"-cultivation-set-icelandic.jpg")),
IF($C$1="Italienisch - IT",HYPERLINK(CONCATENATE("https://www.saflax.de/0-WVK-Retail/Bilder-Pictures/SAFLAX-",'Basis-Tabelle-Samen'!T106,"-",'Basis-Tabelle-Samen'!J106,"-cultivation-set-italian.jpg")),
IF($C$1="Japanisch - JP",HYPERLINK(CONCATENATE("https://www.saflax.de/0-WVK-Retail/Bilder-Pictures/SAFLAX-",'Basis-Tabelle-Samen'!T106,"-",'Basis-Tabelle-Samen'!J106,"-cultivation-set-japanese.jpg")),
IF($C$1="Kroatisch - HR",HYPERLINK(CONCATENATE("https://www.saflax.de/0-WVK-Retail/Bilder-Pictures/SAFLAX-",'Basis-Tabelle-Samen'!T106,"-",'Basis-Tabelle-Samen'!J106,"-cultivation-set-croatian.jpg")),
IF($C$1="Lettisch - LV",HYPERLINK(CONCATENATE("https://www.saflax.de/0-WVK-Retail/Bilder-Pictures/SAFLAX-",'Basis-Tabelle-Samen'!T106,"-",'Basis-Tabelle-Samen'!J106,"-cultivation-set-latvian.jpg")),
IF($C$1="Litauisch - LT",HYPERLINK(CONCATENATE("https://www.saflax.de/0-WVK-Retail/Bilder-Pictures/SAFLAX-",'Basis-Tabelle-Samen'!T106,"-",'Basis-Tabelle-Samen'!J106,"-cultivation-set-lithuanian.jpg")),
IF($C$1="Maltesisch - MT",HYPERLINK(CONCATENATE("https://www.saflax.de/0-WVK-Retail/Bilder-Pictures/SAFLAX-",'Basis-Tabelle-Samen'!T106,"-",'Basis-Tabelle-Samen'!J106,"-cultivation-set-maltese.jpg")),
IF($C$1="Niederländisch - NL",HYPERLINK(CONCATENATE("https://www.saflax.de/0-WVK-Retail/Bilder-Pictures/SAFLAX-",'Basis-Tabelle-Samen'!T106,"-",'Basis-Tabelle-Samen'!J106,"-cultivation-set-dutch.jpg")),
IF($C$1="Norwegisch - NO",HYPERLINK(CONCATENATE("https://www.saflax.de/0-WVK-Retail/Bilder-Pictures/SAFLAX-",'Basis-Tabelle-Samen'!T106,"-",'Basis-Tabelle-Samen'!J106,"-cultivation-set-nowegian.jpg")),
IF($C$1="Polnisch - PL",HYPERLINK(CONCATENATE("https://www.saflax.de/0-WVK-Retail/Bilder-Pictures/SAFLAX-",'Basis-Tabelle-Samen'!T106,"-",'Basis-Tabelle-Samen'!J106,"-cultivation-set-polish.jpg")),
IF($C$1="Portugiesisch - PT",HYPERLINK(CONCATENATE("https://www.saflax.de/0-WVK-Retail/Bilder-Pictures/SAFLAX-",'Basis-Tabelle-Samen'!T106,"-",'Basis-Tabelle-Samen'!J106,"-cultivation-set-portuguese.jpg")),
IF($C$1="Rumänisch - RO",HYPERLINK(CONCATENATE("https://www.saflax.de/0-WVK-Retail/Bilder-Pictures/SAFLAX-",'Basis-Tabelle-Samen'!T106,"-",'Basis-Tabelle-Samen'!J106,"-cultivation-set-romanian.jpg")),
IF($C$1="Schwedisch - SE",HYPERLINK(CONCATENATE("https://www.saflax.de/0-WVK-Retail/Bilder-Pictures/SAFLAX-",'Basis-Tabelle-Samen'!T106,"-",'Basis-Tabelle-Samen'!J106,"-cultivation-set-swedish.jpg")),
IF($C$1="Slowakisch - SK",HYPERLINK(CONCATENATE("https://www.saflax.de/0-WVK-Retail/Bilder-Pictures/SAFLAX-",'Basis-Tabelle-Samen'!T106,"-",'Basis-Tabelle-Samen'!J106,"-cultivation-set-slovak.jpg")),
IF($C$1="Slowenisch - SI",HYPERLINK(CONCATENATE("https://www.saflax.de/0-WVK-Retail/Bilder-Pictures/SAFLAX-",'Basis-Tabelle-Samen'!T106,"-",'Basis-Tabelle-Samen'!J106,"-cultivation-set-slovenian.jpg")),
IF($C$1="Spanisch - ES",HYPERLINK(CONCATENATE("https://www.saflax.de/0-WVK-Retail/Bilder-Pictures/SAFLAX-",'Basis-Tabelle-Samen'!T106,"-",'Basis-Tabelle-Samen'!J106,"-cultivation-set-spanish.jpg")),
IF($C$1="Tschechisch - CZ",HYPERLINK(CONCATENATE("https://www.saflax.de/0-WVK-Retail/Bilder-Pictures/SAFLAX-",'Basis-Tabelle-Samen'!T106,"-",'Basis-Tabelle-Samen'!J106,"-cultivation-set-czech.jpg")),
IF($C$1="Türkisch - TR",HYPERLINK(CONCATENATE("https://www.saflax.de/0-WVK-Retail/Bilder-Pictures/SAFLAX-",'Basis-Tabelle-Samen'!T106,"-",'Basis-Tabelle-Samen'!J106,"-cultivation-set-turkish.jpg")),
IF($C$1="Ungarisch - HU",HYPERLINK(CONCATENATE("https://www.saflax.de/0-WVK-Retail/Bilder-Pictures/SAFLAX-",'Basis-Tabelle-Samen'!T106,"-",'Basis-Tabelle-Samen'!J106,"-cultivation-set-hungarian.jpg")),
" ACHTUNG")))))))))))))))))))))))))))))</f>
        <v>https://www.saflax.de/0-WVK-Retail/Bilder-Pictures/SAFLAX-33174-strelitzia-reginae-yellow-cultivation-set-english.jpg</v>
      </c>
      <c r="AQ85" s="330" t="str">
        <f>IF(L85&lt;1,"",
IF($C$1="Bulgarisch - BG",HYPERLINK(CONCATENATE("https://www.saflax.de/0-WVK-Retail/Bilder-Pictures/SAFLAX-",'Basis-Tabelle-Samen'!W106,"-",'Basis-Tabelle-Samen'!J106,"-garden-in-the-bag-bulgarian.jpg")),
IF($C$1="Dänisch - DK",HYPERLINK(CONCATENATE("https://www.saflax.de/0-WVK-Retail/Bilder-Pictures/SAFLAX-",'Basis-Tabelle-Samen'!W106,"-",'Basis-Tabelle-Samen'!J106,"-garden-in-the-bag-danish.jpg")),
IF($C$1="Deutsch - DE",HYPERLINK(CONCATENATE("https://www.saflax.de/0-WVK-Retail/Bilder-Pictures/SAFLAX-",'Basis-Tabelle-Samen'!W106,"-",'Basis-Tabelle-Samen'!J106,"-garden-in-the-bag-german.jpg")),
IF($C$1="Englisch - UK",HYPERLINK(CONCATENATE("https://www.saflax.de/0-WVK-Retail/Bilder-Pictures/SAFLAX-",'Basis-Tabelle-Samen'!W106,"-",'Basis-Tabelle-Samen'!J106,"-garden-in-the-bag-english.jpg")),
IF($C$1="Estnisch - EE",HYPERLINK(CONCATENATE("https://www.saflax.de/0-WVK-Retail/Bilder-Pictures/SAFLAX-",'Basis-Tabelle-Samen'!W106,"-",'Basis-Tabelle-Samen'!J106,"-garden-in-the-bag-estonian.jpg")),
IF($C$1="Finnisch - FI",HYPERLINK(CONCATENATE("https://www.saflax.de/0-WVK-Retail/Bilder-Pictures/SAFLAX-",'Basis-Tabelle-Samen'!W106,"-",'Basis-Tabelle-Samen'!J106,"-garden-in-the-bag-finnish.jpg")),
IF($C$1="Französisch - FR",HYPERLINK(CONCATENATE("https://www.saflax.de/0-WVK-Retail/Bilder-Pictures/SAFLAX-",'Basis-Tabelle-Samen'!W106,"-",'Basis-Tabelle-Samen'!J106,"-garden-in-the-bag-french.jpg")),
IF($C$1="Griechisch - GR",HYPERLINK(CONCATENATE("https://www.saflax.de/0-WVK-Retail/Bilder-Pictures/SAFLAX-",'Basis-Tabelle-Samen'!W106,"-",'Basis-Tabelle-Samen'!J106,"-garden-in-the-bag-greek.jpg")),
IF($C$1="Irisch - IE",HYPERLINK(CONCATENATE("https://www.saflax.de/0-WVK-Retail/Bilder-Pictures/SAFLAX-",'Basis-Tabelle-Samen'!W106,"-",'Basis-Tabelle-Samen'!J106,"-garden-in-the-bag-irish.jpg")),
IF($C$1="Isländisch - IS",HYPERLINK(CONCATENATE("https://www.saflax.de/0-WVK-Retail/Bilder-Pictures/SAFLAX-",'Basis-Tabelle-Samen'!W106,"-",'Basis-Tabelle-Samen'!J106,"-garden-in-the-bag-icelandic.jpg")),
IF($C$1="Italienisch - IT",HYPERLINK(CONCATENATE("https://www.saflax.de/0-WVK-Retail/Bilder-Pictures/SAFLAX-",'Basis-Tabelle-Samen'!W106,"-",'Basis-Tabelle-Samen'!J106,"-garden-in-the-bag-italian.jpg")),
IF($C$1="Japanisch - JP",HYPERLINK(CONCATENATE("https://www.saflax.de/0-WVK-Retail/Bilder-Pictures/SAFLAX-",'Basis-Tabelle-Samen'!W106,"-",'Basis-Tabelle-Samen'!J106,"-garden-in-the-bag-japanese.jpg")),
IF($C$1="Kroatisch - HR",HYPERLINK(CONCATENATE("https://www.saflax.de/0-WVK-Retail/Bilder-Pictures/SAFLAX-",'Basis-Tabelle-Samen'!W106,"-",'Basis-Tabelle-Samen'!J106,"-garden-in-the-bag-croatian.jpg")),
IF($C$1="Lettisch - LV",HYPERLINK(CONCATENATE("https://www.saflax.de/0-WVK-Retail/Bilder-Pictures/SAFLAX-",'Basis-Tabelle-Samen'!W106,"-",'Basis-Tabelle-Samen'!J106,"-garden-in-the-bag-latvian.jpg")),
IF($C$1="Litauisch - LT",HYPERLINK(CONCATENATE("https://www.saflax.de/0-WVK-Retail/Bilder-Pictures/SAFLAX-",'Basis-Tabelle-Samen'!W106,"-",'Basis-Tabelle-Samen'!J106,"-garden-in-the-bag-lithuanian.jpg")),
IF($C$1="Maltesisch - MT",HYPERLINK(CONCATENATE("https://www.saflax.de/0-WVK-Retail/Bilder-Pictures/SAFLAX-",'Basis-Tabelle-Samen'!W106,"-",'Basis-Tabelle-Samen'!J106,"-garden-in-the-bag-maltese.jpg")),
IF($C$1="Niederländisch - NL",HYPERLINK(CONCATENATE("https://www.saflax.de/0-WVK-Retail/Bilder-Pictures/SAFLAX-",'Basis-Tabelle-Samen'!W106,"-",'Basis-Tabelle-Samen'!J106,"-garden-in-the-bag-dutch.jpg")),
IF($C$1="Norwegisch - NO",HYPERLINK(CONCATENATE("https://www.saflax.de/0-WVK-Retail/Bilder-Pictures/SAFLAX-",'Basis-Tabelle-Samen'!W106,"-",'Basis-Tabelle-Samen'!J106,"-garden-in-the-bag-nowegian.jpg")),
IF($C$1="Polnisch - PL",HYPERLINK(CONCATENATE("https://www.saflax.de/0-WVK-Retail/Bilder-Pictures/SAFLAX-",'Basis-Tabelle-Samen'!W106,"-",'Basis-Tabelle-Samen'!J106,"-garden-in-the-bag-polish.jpg")),
IF($C$1="Portugiesisch - PT",HYPERLINK(CONCATENATE("https://www.saflax.de/0-WVK-Retail/Bilder-Pictures/SAFLAX-",'Basis-Tabelle-Samen'!W106,"-",'Basis-Tabelle-Samen'!J106,"-garden-in-the-bag-portuguese.jpg")),
IF($C$1="Rumänisch - RO",HYPERLINK(CONCATENATE("https://www.saflax.de/0-WVK-Retail/Bilder-Pictures/SAFLAX-",'Basis-Tabelle-Samen'!W106,"-",'Basis-Tabelle-Samen'!J106,"-garden-in-the-bag-romanian.jpg")),
IF($C$1="Schwedisch - SE",HYPERLINK(CONCATENATE("https://www.saflax.de/0-WVK-Retail/Bilder-Pictures/SAFLAX-",'Basis-Tabelle-Samen'!W106,"-",'Basis-Tabelle-Samen'!J106,"-garden-in-the-bag-swedish.jpg")),
IF($C$1="Slowakisch - SK",HYPERLINK(CONCATENATE("https://www.saflax.de/0-WVK-Retail/Bilder-Pictures/SAFLAX-",'Basis-Tabelle-Samen'!W106,"-",'Basis-Tabelle-Samen'!J106,"-garden-in-the-bag-slovak.jpg")),
IF($C$1="Slowenisch - SI",HYPERLINK(CONCATENATE("https://www.saflax.de/0-WVK-Retail/Bilder-Pictures/SAFLAX-",'Basis-Tabelle-Samen'!W106,"-",'Basis-Tabelle-Samen'!J106,"-garden-in-the-bag-slovenian.jpg")),
IF($C$1="Spanisch - ES",HYPERLINK(CONCATENATE("https://www.saflax.de/0-WVK-Retail/Bilder-Pictures/SAFLAX-",'Basis-Tabelle-Samen'!W106,"-",'Basis-Tabelle-Samen'!J106,"-garden-in-the-bag-spanish.jpg")),
IF($C$1="Tschechisch - CZ",HYPERLINK(CONCATENATE("https://www.saflax.de/0-WVK-Retail/Bilder-Pictures/SAFLAX-",'Basis-Tabelle-Samen'!W106,"-",'Basis-Tabelle-Samen'!J106,"-garden-in-the-bag-czech.jpg")),
IF($C$1="Türkisch - TR",HYPERLINK(CONCATENATE("https://www.saflax.de/0-WVK-Retail/Bilder-Pictures/SAFLAX-",'Basis-Tabelle-Samen'!W106,"-",'Basis-Tabelle-Samen'!J106,"-garden-in-the-bag-turkish.jpg")),
IF($C$1="Ungarisch - HU",HYPERLINK(CONCATENATE("https://www.saflax.de/0-WVK-Retail/Bilder-Pictures/SAFLAX-",'Basis-Tabelle-Samen'!W106,"-",'Basis-Tabelle-Samen'!J106,"-garden-in-the-bag-hungarian.jpg")),
" ACHTUNG")))))))))))))))))))))))))))))</f>
        <v>https://www.saflax.de/0-WVK-Retail/Bilder-Pictures/SAFLAX-63174-strelitzia-reginae-yellow-garden-in-the-bag-english.jpg</v>
      </c>
    </row>
    <row r="86" spans="1:43" ht="17.100000000000001" customHeight="1" x14ac:dyDescent="0.2">
      <c r="A86" s="318" t="str">
        <f>IF('Basis-Tabelle-Samen'!A97="","",IF($C$1="Deutsch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86" s="319" t="str">
        <f>'Basis-Tabelle-Samen'!I97</f>
        <v>Nerium oleander</v>
      </c>
      <c r="C86" s="316" t="str">
        <f>IF($C$1="Bulgarisch - BG",'Basis-Tabelle-Samen'!Z97,
IF($C$1="Dänisch - DK",'Basis-Tabelle-Samen'!AA97,
IF($C$1="Deutsch - DE",'Basis-Tabelle-Samen'!AB97,
IF($C$1="Englisch - UK",'Basis-Tabelle-Samen'!AC97,
IF($C$1="Estnisch - EE",'Basis-Tabelle-Samen'!AD97,
IF($C$1="Finnisch - FI",'Basis-Tabelle-Samen'!AE97,
IF($C$1="Französisch - FR",'Basis-Tabelle-Samen'!AF97,
IF($C$1="Griechisch - GR",'Basis-Tabelle-Samen'!AG97,
IF($C$1="Irisch - IE",'Basis-Tabelle-Samen'!AH97,
IF($C$1="Isländisch - IS",'Basis-Tabelle-Samen'!AI97,
IF($C$1="Italienisch - IT",'Basis-Tabelle-Samen'!AJ97,
IF($C$1="Japanisch - JP",'Basis-Tabelle-Samen'!AK97,
IF($C$1="Kroatisch - HR",'Basis-Tabelle-Samen'!AL97,
IF($C$1="Lettisch - LV",'Basis-Tabelle-Samen'!AM97,
IF($C$1="Litauisch - LT",'Basis-Tabelle-Samen'!AN97,
IF($C$1="Maltesisch - MT",'Basis-Tabelle-Samen'!AO97,
IF($C$1="Niederländisch - NL",'Basis-Tabelle-Samen'!AP97,
IF($C$1="Norwegisch - NO",'Basis-Tabelle-Samen'!AQ97,
IF($C$1="Polnisch - PL",'Basis-Tabelle-Samen'!AR97,
IF($C$1="Portugiesisch - PT",'Basis-Tabelle-Samen'!AS97,
IF($C$1="Rumänisch - RO",'Basis-Tabelle-Samen'!AT97,
IF($C$1="Schwedisch - SE",'Basis-Tabelle-Samen'!AU97,
IF($C$1="Slowakisch - SK",'Basis-Tabelle-Samen'!AV97,
IF($C$1="Slowenisch - SI",'Basis-Tabelle-Samen'!AW97,
IF($C$1="Spanisch - ES",'Basis-Tabelle-Samen'!AX97,
IF($C$1="Tschechisch - CZ",'Basis-Tabelle-Samen'!AY97,
IF($C$1="Türkisch - TR",'Basis-Tabelle-Samen'!AZ97,
IF($C$1="Ungarisch - HU",'Basis-Tabelle-Samen'!BA97,
" ACHTUNG"))))))))))))))))))))))))))))</f>
        <v>Oleander</v>
      </c>
      <c r="D86" s="320">
        <f>'Basis-Tabelle-Samen'!F97</f>
        <v>50</v>
      </c>
      <c r="E86" s="321" t="str">
        <f>'Basis-Tabelle-Samen'!H97</f>
        <v>7 %</v>
      </c>
      <c r="F86" s="322" t="str">
        <f>IF('Basis-Tabelle-Samen'!G97="","",'Basis-Tabelle-Samen'!G97)</f>
        <v>01</v>
      </c>
      <c r="G86" s="320">
        <f>'Basis-Tabelle-Samen'!C97</f>
        <v>13119</v>
      </c>
      <c r="H86" s="323">
        <f>'Basis-Tabelle-Samen'!D97</f>
        <v>4055473131191</v>
      </c>
      <c r="I86" s="324">
        <f>'Basis-Tabelle-Samen'!E97</f>
        <v>1.85</v>
      </c>
      <c r="J86" s="325">
        <f t="shared" si="1"/>
        <v>12</v>
      </c>
      <c r="K86" s="326">
        <f>'Basis-Tabelle-Samen'!K97</f>
        <v>73119</v>
      </c>
      <c r="L86" s="323">
        <f>'Basis-Tabelle-Samen'!L97</f>
        <v>4055473731193</v>
      </c>
      <c r="M86" s="324">
        <f>'Basis-Tabelle-Samen'!M97</f>
        <v>2.4500000000000002</v>
      </c>
      <c r="N86" s="326">
        <f>IF(K86&lt;1,"",'3'!$I$15)</f>
        <v>15</v>
      </c>
      <c r="O86" s="327">
        <f>IF(K86&lt;1,"",'3'!$J$11)</f>
        <v>90</v>
      </c>
      <c r="P86" s="326">
        <f>'Basis-Tabelle-Samen'!N97</f>
        <v>83119</v>
      </c>
      <c r="Q86" s="323">
        <f>'Basis-Tabelle-Samen'!O97</f>
        <v>4055473831190</v>
      </c>
      <c r="R86" s="328">
        <f>'Basis-Tabelle-Samen'!P97</f>
        <v>3.75</v>
      </c>
      <c r="S86" s="326">
        <f>IF(R86&lt;1,"",'3'!$M$15)</f>
        <v>18</v>
      </c>
      <c r="T86" s="327">
        <f>IF(R86&lt;1,"",'3'!$N$11)</f>
        <v>72</v>
      </c>
      <c r="U86" s="326">
        <f>'Basis-Tabelle-Samen'!Q97</f>
        <v>53119</v>
      </c>
      <c r="V86" s="323">
        <f>'Basis-Tabelle-Samen'!R97</f>
        <v>4055473531199</v>
      </c>
      <c r="W86" s="324">
        <f>'Basis-Tabelle-Samen'!S97</f>
        <v>4.95</v>
      </c>
      <c r="X86" s="326">
        <f>IF(U86&lt;1,"",'3'!$Q$15)</f>
        <v>6</v>
      </c>
      <c r="Y86" s="327">
        <f>IF(U86&lt;1,"",'3'!$R$11)</f>
        <v>24</v>
      </c>
      <c r="Z86" s="326">
        <f>'Basis-Tabelle-Samen'!T97</f>
        <v>33119</v>
      </c>
      <c r="AA86" s="323">
        <f>'Basis-Tabelle-Samen'!U97</f>
        <v>4055473331195</v>
      </c>
      <c r="AB86" s="324">
        <f>'Basis-Tabelle-Samen'!V97</f>
        <v>6.75</v>
      </c>
      <c r="AC86" s="326">
        <f>IF(Z86&lt;1,"",'3'!$U$15)</f>
        <v>6</v>
      </c>
      <c r="AD86" s="327">
        <f>IF(Z86&lt;1,"",'3'!$V$11)</f>
        <v>24</v>
      </c>
      <c r="AE86" s="326">
        <f>'Basis-Tabelle-Samen'!W97</f>
        <v>63119</v>
      </c>
      <c r="AF86" s="323">
        <f>'Basis-Tabelle-Samen'!X97</f>
        <v>4055473631196</v>
      </c>
      <c r="AG86" s="324">
        <f>'Basis-Tabelle-Samen'!Y97</f>
        <v>2.95</v>
      </c>
      <c r="AH86" s="326">
        <f>IF(AE86&lt;1,"",'3'!$Y$15)</f>
        <v>8</v>
      </c>
      <c r="AI86" s="327">
        <f>IF(AE86&lt;1,"",'3'!$Z$11)</f>
        <v>64</v>
      </c>
      <c r="AJ86" s="315"/>
      <c r="AK86" s="316" t="str">
        <f>IF(G86&lt;1,"",
IF($C$1="Bulgarisch - BG",HYPERLINK(CONCATENATE("https://www.saflax.de/0-WVK-Retail/Bilder-Pictures/SAFLAX-",'Basis-Tabelle-Samen'!C97,"-",'Basis-Tabelle-Samen'!J97,"-seed-package-front-cr-bulgarian.jpg")),
IF($C$1="Dänisch - DK",HYPERLINK(CONCATENATE("https://www.saflax.de/0-WVK-Retail/Bilder-Pictures/SAFLAX-",'Basis-Tabelle-Samen'!C97,"-",'Basis-Tabelle-Samen'!J97,"-seed-package-front-cr-danish.jpg")),
IF($C$1="Deutsch - DE",HYPERLINK(CONCATENATE("https://www.saflax.de/0-WVK-Retail/Bilder-Pictures/SAFLAX-",'Basis-Tabelle-Samen'!C97,"-",'Basis-Tabelle-Samen'!J97,"-seed-package-front-cr-german.jpg")),
IF($C$1="Englisch - UK",HYPERLINK(CONCATENATE("https://www.saflax.de/0-WVK-Retail/Bilder-Pictures/SAFLAX-",'Basis-Tabelle-Samen'!C97,"-",'Basis-Tabelle-Samen'!J97,"-seed-package-front-cr-english.jpg")),
IF($C$1="Estnisch - EE",HYPERLINK(CONCATENATE("https://www.saflax.de/0-WVK-Retail/Bilder-Pictures/SAFLAX-",'Basis-Tabelle-Samen'!C97,"-",'Basis-Tabelle-Samen'!J97,"-seed-package-front-cr-estonian.jpg")),
IF($C$1="Finnisch - FI",HYPERLINK(CONCATENATE("https://www.saflax.de/0-WVK-Retail/Bilder-Pictures/SAFLAX-",'Basis-Tabelle-Samen'!C97,"-",'Basis-Tabelle-Samen'!J97,"-seed-package-front-cr-finnish.jpg")),
IF($C$1="Französisch - FR",HYPERLINK(CONCATENATE("https://www.saflax.de/0-WVK-Retail/Bilder-Pictures/SAFLAX-",'Basis-Tabelle-Samen'!C97,"-",'Basis-Tabelle-Samen'!J97,"-seed-package-front-cr-french.jpg")),
IF($C$1="Griechisch - GR",HYPERLINK(CONCATENATE("https://www.saflax.de/0-WVK-Retail/Bilder-Pictures/SAFLAX-",'Basis-Tabelle-Samen'!C97,"-",'Basis-Tabelle-Samen'!J97,"-seed-package-front-cr-greek.jpg")),
IF($C$1="Irisch - IE",HYPERLINK(CONCATENATE("https://www.saflax.de/0-WVK-Retail/Bilder-Pictures/SAFLAX-",'Basis-Tabelle-Samen'!C97,"-",'Basis-Tabelle-Samen'!J97,"-seed-package-front-cr-irish.jpg")),
IF($C$1="Isländisch - IS",HYPERLINK(CONCATENATE("https://www.saflax.de/0-WVK-Retail/Bilder-Pictures/SAFLAX-",'Basis-Tabelle-Samen'!C97,"-",'Basis-Tabelle-Samen'!J97,"-seed-package-front-cr-icelandic.jpg")),
IF($C$1="Italienisch - IT",HYPERLINK(CONCATENATE("https://www.saflax.de/0-WVK-Retail/Bilder-Pictures/SAFLAX-",'Basis-Tabelle-Samen'!C97,"-",'Basis-Tabelle-Samen'!J97,"-seed-package-front-cr-italian.jpg")),
IF($C$1="Japanisch - JP",HYPERLINK(CONCATENATE("https://www.saflax.de/0-WVK-Retail/Bilder-Pictures/SAFLAX-",'Basis-Tabelle-Samen'!C97,"-",'Basis-Tabelle-Samen'!J97,"-seed-package-front-cr-japanese.jpg")),
IF($C$1="Kroatisch - HR",HYPERLINK(CONCATENATE("https://www.saflax.de/0-WVK-Retail/Bilder-Pictures/SAFLAX-",'Basis-Tabelle-Samen'!C97,"-",'Basis-Tabelle-Samen'!J97,"-seed-package-front-cr-croatian.jpg")),
IF($C$1="Lettisch - LV",HYPERLINK(CONCATENATE("https://www.saflax.de/0-WVK-Retail/Bilder-Pictures/SAFLAX-",'Basis-Tabelle-Samen'!C97,"-",'Basis-Tabelle-Samen'!J97,"-seed-package-front-cr-latvian.jpg")),
IF($C$1="Litauisch - LT",HYPERLINK(CONCATENATE("https://www.saflax.de/0-WVK-Retail/Bilder-Pictures/SAFLAX-",'Basis-Tabelle-Samen'!C97,"-",'Basis-Tabelle-Samen'!J97,"-seed-package-front-cr-lithuanian.jpg")),
IF($C$1="Maltesisch - MT",HYPERLINK(CONCATENATE("https://www.saflax.de/0-WVK-Retail/Bilder-Pictures/SAFLAX-",'Basis-Tabelle-Samen'!C97,"-",'Basis-Tabelle-Samen'!J97,"-seed-package-front-cr-maltese.jpg")),
IF($C$1="Niederländisch - NL",HYPERLINK(CONCATENATE("https://www.saflax.de/0-WVK-Retail/Bilder-Pictures/SAFLAX-",'Basis-Tabelle-Samen'!C97,"-",'Basis-Tabelle-Samen'!J97,"-seed-package-front-cr-dutch.jpg")),
IF($C$1="Norwegisch - NO",HYPERLINK(CONCATENATE("https://www.saflax.de/0-WVK-Retail/Bilder-Pictures/SAFLAX-",'Basis-Tabelle-Samen'!C97,"-",'Basis-Tabelle-Samen'!J97,"-seed-package-front-cr-nowegian.jpg")),
IF($C$1="Polnisch - PL",HYPERLINK(CONCATENATE("https://www.saflax.de/0-WVK-Retail/Bilder-Pictures/SAFLAX-",'Basis-Tabelle-Samen'!C97,"-",'Basis-Tabelle-Samen'!J97,"-seed-package-front-cr-polish.jpg")),
IF($C$1="Portugiesisch - PT",HYPERLINK(CONCATENATE("https://www.saflax.de/0-WVK-Retail/Bilder-Pictures/SAFLAX-",'Basis-Tabelle-Samen'!C97,"-",'Basis-Tabelle-Samen'!J97,"-seed-package-front-cr-portuguese.jpg")),
IF($C$1="Rumänisch - RO",HYPERLINK(CONCATENATE("https://www.saflax.de/0-WVK-Retail/Bilder-Pictures/SAFLAX-",'Basis-Tabelle-Samen'!C97,"-",'Basis-Tabelle-Samen'!J97,"-seed-package-front-cr-romanian.jpg")),
IF($C$1="Schwedisch - SE",HYPERLINK(CONCATENATE("https://www.saflax.de/0-WVK-Retail/Bilder-Pictures/SAFLAX-",'Basis-Tabelle-Samen'!C97,"-",'Basis-Tabelle-Samen'!J97,"-seed-package-front-cr-swedish.jpg")),
IF($C$1="Slowakisch - SK",HYPERLINK(CONCATENATE("https://www.saflax.de/0-WVK-Retail/Bilder-Pictures/SAFLAX-",'Basis-Tabelle-Samen'!C97,"-",'Basis-Tabelle-Samen'!J97,"-seed-package-front-cr-slovak.jpg")),
IF($C$1="Slowenisch - SI",HYPERLINK(CONCATENATE("https://www.saflax.de/0-WVK-Retail/Bilder-Pictures/SAFLAX-",'Basis-Tabelle-Samen'!C97,"-",'Basis-Tabelle-Samen'!J97,"-seed-package-front-cr-slovenian.jpg")),
IF($C$1="Spanisch - ES",HYPERLINK(CONCATENATE("https://www.saflax.de/0-WVK-Retail/Bilder-Pictures/SAFLAX-",'Basis-Tabelle-Samen'!C97,"-",'Basis-Tabelle-Samen'!J97,"-seed-package-front-cr-spanish.jpg")),
IF($C$1="Tschechisch - CZ",HYPERLINK(CONCATENATE("https://www.saflax.de/0-WVK-Retail/Bilder-Pictures/SAFLAX-",'Basis-Tabelle-Samen'!C97,"-",'Basis-Tabelle-Samen'!J97,"-seed-package-front-cr-czech.jpg")),
IF($C$1="Türkisch - TR",HYPERLINK(CONCATENATE("https://www.saflax.de/0-WVK-Retail/Bilder-Pictures/SAFLAX-",'Basis-Tabelle-Samen'!C97,"-",'Basis-Tabelle-Samen'!J97,"-seed-package-front-cr-turkish.jpg")),
IF($C$1="Ungarisch - HU",HYPERLINK(CONCATENATE("https://www.saflax.de/0-WVK-Retail/Bilder-Pictures/SAFLAX-",'Basis-Tabelle-Samen'!C97,"-",'Basis-Tabelle-Samen'!J97,"-seed-package-front-cr-hungarian.jpg")),
" ACHTUNG")))))))))))))))))))))))))))))</f>
        <v>https://www.saflax.de/0-WVK-Retail/Bilder-Pictures/SAFLAX-13119-nerium-oleander-seed-package-front-cr-english.jpg</v>
      </c>
      <c r="AL86" s="330" t="str">
        <f>IF(G86&lt;1,"",
IF($C$1="Bulgarisch - BG",HYPERLINK(CONCATENATE("https://www.saflax.de/0-WVK-Retail/Bilder-Pictures/SAFLAX-",'Basis-Tabelle-Samen'!C97,"-",'Basis-Tabelle-Samen'!J97,"-seed-package-back-cr-bulgarian.jpg")),
IF($C$1="Dänisch - DK",HYPERLINK(CONCATENATE("https://www.saflax.de/0-WVK-Retail/Bilder-Pictures/SAFLAX-",'Basis-Tabelle-Samen'!C97,"-",'Basis-Tabelle-Samen'!J97,"-seed-package-back-cr-danish.jpg")),
IF($C$1="Deutsch - DE",HYPERLINK(CONCATENATE("https://www.saflax.de/0-WVK-Retail/Bilder-Pictures/SAFLAX-",'Basis-Tabelle-Samen'!C97,"-",'Basis-Tabelle-Samen'!J97,"-seed-package-back-cr-german.jpg")),
IF($C$1="Englisch - UK",HYPERLINK(CONCATENATE("https://www.saflax.de/0-WVK-Retail/Bilder-Pictures/SAFLAX-",'Basis-Tabelle-Samen'!C97,"-",'Basis-Tabelle-Samen'!J97,"-seed-package-back-cr-english.jpg")),
IF($C$1="Estnisch - EE",HYPERLINK(CONCATENATE("https://www.saflax.de/0-WVK-Retail/Bilder-Pictures/SAFLAX-",'Basis-Tabelle-Samen'!C97,"-",'Basis-Tabelle-Samen'!J97,"-seed-package-back-cr-estonian.jpg")),
IF($C$1="Finnisch - FI",HYPERLINK(CONCATENATE("https://www.saflax.de/0-WVK-Retail/Bilder-Pictures/SAFLAX-",'Basis-Tabelle-Samen'!C97,"-",'Basis-Tabelle-Samen'!J97,"-seed-package-back-cr-finnish.jpg")),
IF($C$1="Französisch - FR",HYPERLINK(CONCATENATE("https://www.saflax.de/0-WVK-Retail/Bilder-Pictures/SAFLAX-",'Basis-Tabelle-Samen'!C97,"-",'Basis-Tabelle-Samen'!J97,"-seed-package-back-cr-french.jpg")),
IF($C$1="Griechisch - GR",HYPERLINK(CONCATENATE("https://www.saflax.de/0-WVK-Retail/Bilder-Pictures/SAFLAX-",'Basis-Tabelle-Samen'!C97,"-",'Basis-Tabelle-Samen'!J97,"-seed-package-back-cr-greek.jpg")),
IF($C$1="Irisch - IE",HYPERLINK(CONCATENATE("https://www.saflax.de/0-WVK-Retail/Bilder-Pictures/SAFLAX-",'Basis-Tabelle-Samen'!C97,"-",'Basis-Tabelle-Samen'!J97,"-seed-package-back-cr-irish.jpg")),
IF($C$1="Isländisch - IS",HYPERLINK(CONCATENATE("https://www.saflax.de/0-WVK-Retail/Bilder-Pictures/SAFLAX-",'Basis-Tabelle-Samen'!C97,"-",'Basis-Tabelle-Samen'!J97,"-seed-package-back-cr-icelandic.jpg")),
IF($C$1="Italienisch - IT",HYPERLINK(CONCATENATE("https://www.saflax.de/0-WVK-Retail/Bilder-Pictures/SAFLAX-",'Basis-Tabelle-Samen'!C97,"-",'Basis-Tabelle-Samen'!J97,"-seed-package-back-cr-italian.jpg")),
IF($C$1="Japanisch - JP",HYPERLINK(CONCATENATE("https://www.saflax.de/0-WVK-Retail/Bilder-Pictures/SAFLAX-",'Basis-Tabelle-Samen'!C97,"-",'Basis-Tabelle-Samen'!J97,"-seed-package-back-cr-japanese.jpg")),
IF($C$1="Kroatisch - HR",HYPERLINK(CONCATENATE("https://www.saflax.de/0-WVK-Retail/Bilder-Pictures/SAFLAX-",'Basis-Tabelle-Samen'!C97,"-",'Basis-Tabelle-Samen'!J97,"-seed-package-back-cr-croatian.jpg")),
IF($C$1="Lettisch - LV",HYPERLINK(CONCATENATE("https://www.saflax.de/0-WVK-Retail/Bilder-Pictures/SAFLAX-",'Basis-Tabelle-Samen'!C97,"-",'Basis-Tabelle-Samen'!J97,"-seed-package-back-cr-latvian.jpg")),
IF($C$1="Litauisch - LT",HYPERLINK(CONCATENATE("https://www.saflax.de/0-WVK-Retail/Bilder-Pictures/SAFLAX-",'Basis-Tabelle-Samen'!C97,"-",'Basis-Tabelle-Samen'!J97,"-seed-package-back-cr-lithuanian.jpg")),
IF($C$1="Maltesisch - MT",HYPERLINK(CONCATENATE("https://www.saflax.de/0-WVK-Retail/Bilder-Pictures/SAFLAX-",'Basis-Tabelle-Samen'!C97,"-",'Basis-Tabelle-Samen'!J97,"-seed-package-back-cr-maltese.jpg")),
IF($C$1="Niederländisch - NL",HYPERLINK(CONCATENATE("https://www.saflax.de/0-WVK-Retail/Bilder-Pictures/SAFLAX-",'Basis-Tabelle-Samen'!C97,"-",'Basis-Tabelle-Samen'!J97,"-seed-package-back-cr-dutch.jpg")),
IF($C$1="Norwegisch - NO",HYPERLINK(CONCATENATE("https://www.saflax.de/0-WVK-Retail/Bilder-Pictures/SAFLAX-",'Basis-Tabelle-Samen'!C97,"-",'Basis-Tabelle-Samen'!J97,"-seed-package-back-cr-nowegian.jpg")),
IF($C$1="Polnisch - PL",HYPERLINK(CONCATENATE("https://www.saflax.de/0-WVK-Retail/Bilder-Pictures/SAFLAX-",'Basis-Tabelle-Samen'!C97,"-",'Basis-Tabelle-Samen'!J97,"-seed-package-back-cr-polish.jpg")),
IF($C$1="Portugiesisch - PT",HYPERLINK(CONCATENATE("https://www.saflax.de/0-WVK-Retail/Bilder-Pictures/SAFLAX-",'Basis-Tabelle-Samen'!C97,"-",'Basis-Tabelle-Samen'!J97,"-seed-package-back-cr-portuguese.jpg")),
IF($C$1="Rumänisch - RO",HYPERLINK(CONCATENATE("https://www.saflax.de/0-WVK-Retail/Bilder-Pictures/SAFLAX-",'Basis-Tabelle-Samen'!C97,"-",'Basis-Tabelle-Samen'!J97,"-seed-package-back-cr-romanian.jpg")),
IF($C$1="Schwedisch - SE",HYPERLINK(CONCATENATE("https://www.saflax.de/0-WVK-Retail/Bilder-Pictures/SAFLAX-",'Basis-Tabelle-Samen'!C97,"-",'Basis-Tabelle-Samen'!J97,"-seed-package-back-cr-swedish.jpg")),
IF($C$1="Slowakisch - SK",HYPERLINK(CONCATENATE("https://www.saflax.de/0-WVK-Retail/Bilder-Pictures/SAFLAX-",'Basis-Tabelle-Samen'!C97,"-",'Basis-Tabelle-Samen'!J97,"-seed-package-back-cr-slovak.jpg")),
IF($C$1="Slowenisch - SI",HYPERLINK(CONCATENATE("https://www.saflax.de/0-WVK-Retail/Bilder-Pictures/SAFLAX-",'Basis-Tabelle-Samen'!C97,"-",'Basis-Tabelle-Samen'!J97,"-seed-package-back-cr-slovenian.jpg")),
IF($C$1="Spanisch - ES",HYPERLINK(CONCATENATE("https://www.saflax.de/0-WVK-Retail/Bilder-Pictures/SAFLAX-",'Basis-Tabelle-Samen'!C97,"-",'Basis-Tabelle-Samen'!J97,"-seed-package-back-cr-spanish.jpg")),
IF($C$1="Tschechisch - CZ",HYPERLINK(CONCATENATE("https://www.saflax.de/0-WVK-Retail/Bilder-Pictures/SAFLAX-",'Basis-Tabelle-Samen'!C97,"-",'Basis-Tabelle-Samen'!J97,"-seed-package-back-cr-czech.jpg")),
IF($C$1="Türkisch - TR",HYPERLINK(CONCATENATE("https://www.saflax.de/0-WVK-Retail/Bilder-Pictures/SAFLAX-",'Basis-Tabelle-Samen'!C97,"-",'Basis-Tabelle-Samen'!J97,"-seed-package-back-cr-turkish.jpg")),
IF($C$1="Ungarisch - HU",HYPERLINK(CONCATENATE("https://www.saflax.de/0-WVK-Retail/Bilder-Pictures/SAFLAX-",'Basis-Tabelle-Samen'!C97,"-",'Basis-Tabelle-Samen'!J97,"-seed-package-back-cr-hungarian.jpg")),
" ACHTUNG")))))))))))))))))))))))))))))</f>
        <v>https://www.saflax.de/0-WVK-Retail/Bilder-Pictures/SAFLAX-13119-nerium-oleander-seed-package-back-cr-english.jpg</v>
      </c>
      <c r="AM86" s="330" t="str">
        <f>IF(H86&lt;1,"",
IF($C$1="Bulgarisch - BG",HYPERLINK(CONCATENATE("https://www.saflax.de/0-WVK-Retail/Bilder-Pictures/SAFLAX-",'Basis-Tabelle-Samen'!K97,"-",'Basis-Tabelle-Samen'!J97,"-garden-to-go-mini-bulgarian.jpg")),
IF($C$1="Dänisch - DK",HYPERLINK(CONCATENATE("https://www.saflax.de/0-WVK-Retail/Bilder-Pictures/SAFLAX-",'Basis-Tabelle-Samen'!K97,"-",'Basis-Tabelle-Samen'!J97,"-garden-to-go-mini-danish.jpg")),
IF($C$1="Deutsch - DE",HYPERLINK(CONCATENATE("https://www.saflax.de/0-WVK-Retail/Bilder-Pictures/SAFLAX-",'Basis-Tabelle-Samen'!K97,"-",'Basis-Tabelle-Samen'!J97,"-garden-to-go-mini-german.jpg")),
IF($C$1="Englisch - UK",HYPERLINK(CONCATENATE("https://www.saflax.de/0-WVK-Retail/Bilder-Pictures/SAFLAX-",'Basis-Tabelle-Samen'!K97,"-",'Basis-Tabelle-Samen'!J97,"-garden-to-go-mini-english.jpg")),
IF($C$1="Estnisch - EE",HYPERLINK(CONCATENATE("https://www.saflax.de/0-WVK-Retail/Bilder-Pictures/SAFLAX-",'Basis-Tabelle-Samen'!K97,"-",'Basis-Tabelle-Samen'!J97,"-garden-to-go-mini-estonian.jpg")),
IF($C$1="Finnisch - FI",HYPERLINK(CONCATENATE("https://www.saflax.de/0-WVK-Retail/Bilder-Pictures/SAFLAX-",'Basis-Tabelle-Samen'!K97,"-",'Basis-Tabelle-Samen'!J97,"-garden-to-go-mini-finnish.jpg")),
IF($C$1="Französisch - FR",HYPERLINK(CONCATENATE("https://www.saflax.de/0-WVK-Retail/Bilder-Pictures/SAFLAX-",'Basis-Tabelle-Samen'!K97,"-",'Basis-Tabelle-Samen'!J97,"-garden-to-go-mini-french.jpg")),
IF($C$1="Griechisch - GR",HYPERLINK(CONCATENATE("https://www.saflax.de/0-WVK-Retail/Bilder-Pictures/SAFLAX-",'Basis-Tabelle-Samen'!K97,"-",'Basis-Tabelle-Samen'!J97,"-garden-to-go-mini-greek.jpg")),
IF($C$1="Irisch - IE",HYPERLINK(CONCATENATE("https://www.saflax.de/0-WVK-Retail/Bilder-Pictures/SAFLAX-",'Basis-Tabelle-Samen'!K97,"-",'Basis-Tabelle-Samen'!J97,"-garden-to-go-mini-irish.jpg")),
IF($C$1="Isländisch - IS",HYPERLINK(CONCATENATE("https://www.saflax.de/0-WVK-Retail/Bilder-Pictures/SAFLAX-",'Basis-Tabelle-Samen'!K97,"-",'Basis-Tabelle-Samen'!J97,"-garden-to-go-mini-icelandic.jpg")),
IF($C$1="Italienisch - IT",HYPERLINK(CONCATENATE("https://www.saflax.de/0-WVK-Retail/Bilder-Pictures/SAFLAX-",'Basis-Tabelle-Samen'!K97,"-",'Basis-Tabelle-Samen'!J97,"-garden-to-go-mini-italian.jpg")),
IF($C$1="Japanisch - JP",HYPERLINK(CONCATENATE("https://www.saflax.de/0-WVK-Retail/Bilder-Pictures/SAFLAX-",'Basis-Tabelle-Samen'!K97,"-",'Basis-Tabelle-Samen'!J97,"-garden-to-go-mini-japanese.jpg")),
IF($C$1="Kroatisch - HR",HYPERLINK(CONCATENATE("https://www.saflax.de/0-WVK-Retail/Bilder-Pictures/SAFLAX-",'Basis-Tabelle-Samen'!K97,"-",'Basis-Tabelle-Samen'!J97,"-garden-to-go-mini-croatian.jpg")),
IF($C$1="Lettisch - LV",HYPERLINK(CONCATENATE("https://www.saflax.de/0-WVK-Retail/Bilder-Pictures/SAFLAX-",'Basis-Tabelle-Samen'!K97,"-",'Basis-Tabelle-Samen'!J97,"-garden-to-go-mini-latvian.jpg")),
IF($C$1="Litauisch - LT",HYPERLINK(CONCATENATE("https://www.saflax.de/0-WVK-Retail/Bilder-Pictures/SAFLAX-",'Basis-Tabelle-Samen'!K97,"-",'Basis-Tabelle-Samen'!J97,"-garden-to-go-mini-lithuanian.jpg")),
IF($C$1="Maltesisch - MT",HYPERLINK(CONCATENATE("https://www.saflax.de/0-WVK-Retail/Bilder-Pictures/SAFLAX-",'Basis-Tabelle-Samen'!K97,"-",'Basis-Tabelle-Samen'!J97,"-garden-to-go-mini-maltese.jpg")),
IF($C$1="Niederländisch - NL",HYPERLINK(CONCATENATE("https://www.saflax.de/0-WVK-Retail/Bilder-Pictures/SAFLAX-",'Basis-Tabelle-Samen'!K97,"-",'Basis-Tabelle-Samen'!J97,"-garden-to-go-mini-dutch.jpg")),
IF($C$1="Norwegisch - NO",HYPERLINK(CONCATENATE("https://www.saflax.de/0-WVK-Retail/Bilder-Pictures/SAFLAX-",'Basis-Tabelle-Samen'!K97,"-",'Basis-Tabelle-Samen'!J97,"-garden-to-go-mini-nowegian.jpg")),
IF($C$1="Polnisch - PL",HYPERLINK(CONCATENATE("https://www.saflax.de/0-WVK-Retail/Bilder-Pictures/SAFLAX-",'Basis-Tabelle-Samen'!K97,"-",'Basis-Tabelle-Samen'!J97,"-garden-to-go-mini-polish.jpg")),
IF($C$1="Portugiesisch - PT",HYPERLINK(CONCATENATE("https://www.saflax.de/0-WVK-Retail/Bilder-Pictures/SAFLAX-",'Basis-Tabelle-Samen'!K97,"-",'Basis-Tabelle-Samen'!J97,"-garden-to-go-mini-portuguese.jpg")),
IF($C$1="Rumänisch - RO",HYPERLINK(CONCATENATE("https://www.saflax.de/0-WVK-Retail/Bilder-Pictures/SAFLAX-",'Basis-Tabelle-Samen'!K97,"-",'Basis-Tabelle-Samen'!J97,"-garden-to-go-mini-romanian.jpg")),
IF($C$1="Schwedisch - SE",HYPERLINK(CONCATENATE("https://www.saflax.de/0-WVK-Retail/Bilder-Pictures/SAFLAX-",'Basis-Tabelle-Samen'!K97,"-",'Basis-Tabelle-Samen'!J97,"-garden-to-go-mini-swedish.jpg")),
IF($C$1="Slowakisch - SK",HYPERLINK(CONCATENATE("https://www.saflax.de/0-WVK-Retail/Bilder-Pictures/SAFLAX-",'Basis-Tabelle-Samen'!K97,"-",'Basis-Tabelle-Samen'!J97,"-garden-to-go-mini-slovak.jpg")),
IF($C$1="Slowenisch - SI",HYPERLINK(CONCATENATE("https://www.saflax.de/0-WVK-Retail/Bilder-Pictures/SAFLAX-",'Basis-Tabelle-Samen'!K97,"-",'Basis-Tabelle-Samen'!J97,"-garden-to-go-mini-slovenian.jpg")),
IF($C$1="Spanisch - ES",HYPERLINK(CONCATENATE("https://www.saflax.de/0-WVK-Retail/Bilder-Pictures/SAFLAX-",'Basis-Tabelle-Samen'!K97,"-",'Basis-Tabelle-Samen'!J97,"-garden-to-go-mini-spanish.jpg")),
IF($C$1="Tschechisch - CZ",HYPERLINK(CONCATENATE("https://www.saflax.de/0-WVK-Retail/Bilder-Pictures/SAFLAX-",'Basis-Tabelle-Samen'!K97,"-",'Basis-Tabelle-Samen'!J97,"-garden-to-go-mini-czech.jpg")),
IF($C$1="Türkisch - TR",HYPERLINK(CONCATENATE("https://www.saflax.de/0-WVK-Retail/Bilder-Pictures/SAFLAX-",'Basis-Tabelle-Samen'!K97,"-",'Basis-Tabelle-Samen'!J97,"-garden-to-go-mini-turkish.jpg")),
IF($C$1="Ungarisch - HU",HYPERLINK(CONCATENATE("https://www.saflax.de/0-WVK-Retail/Bilder-Pictures/SAFLAX-",'Basis-Tabelle-Samen'!K97,"-",'Basis-Tabelle-Samen'!J97,"-garden-to-go-mini-hungarian.jpg")),
" ACHTUNG")))))))))))))))))))))))))))))</f>
        <v>https://www.saflax.de/0-WVK-Retail/Bilder-Pictures/SAFLAX-73119-nerium-oleander-garden-to-go-mini-english.jpg</v>
      </c>
      <c r="AN86" s="330" t="str">
        <f>IF(I86&lt;1,"",
IF($C$1="Bulgarisch - BG",HYPERLINK(CONCATENATE("https://www.saflax.de/0-WVK-Retail/Bilder-Pictures/SAFLAX-",'Basis-Tabelle-Samen'!N97,"-",'Basis-Tabelle-Samen'!J97,"-garden-to-go-lite-bulgarian.jpg")),
IF($C$1="Dänisch - DK",HYPERLINK(CONCATENATE("https://www.saflax.de/0-WVK-Retail/Bilder-Pictures/SAFLAX-",'Basis-Tabelle-Samen'!N97,"-",'Basis-Tabelle-Samen'!J97,"-garden-to-go-lite-danish.jpg")),
IF($C$1="Deutsch - DE",HYPERLINK(CONCATENATE("https://www.saflax.de/0-WVK-Retail/Bilder-Pictures/SAFLAX-",'Basis-Tabelle-Samen'!N97,"-",'Basis-Tabelle-Samen'!J97,"-garden-to-go-lite-german.jpg")),
IF($C$1="Englisch - UK",HYPERLINK(CONCATENATE("https://www.saflax.de/0-WVK-Retail/Bilder-Pictures/SAFLAX-",'Basis-Tabelle-Samen'!N97,"-",'Basis-Tabelle-Samen'!J97,"-garden-to-go-lite-english.jpg")),
IF($C$1="Estnisch - EE",HYPERLINK(CONCATENATE("https://www.saflax.de/0-WVK-Retail/Bilder-Pictures/SAFLAX-",'Basis-Tabelle-Samen'!N97,"-",'Basis-Tabelle-Samen'!J97,"-garden-to-go-lite-estonian.jpg")),
IF($C$1="Finnisch - FI",HYPERLINK(CONCATENATE("https://www.saflax.de/0-WVK-Retail/Bilder-Pictures/SAFLAX-",'Basis-Tabelle-Samen'!N97,"-",'Basis-Tabelle-Samen'!J97,"-garden-to-go-lite-finnish.jpg")),
IF($C$1="Französisch - FR",HYPERLINK(CONCATENATE("https://www.saflax.de/0-WVK-Retail/Bilder-Pictures/SAFLAX-",'Basis-Tabelle-Samen'!N97,"-",'Basis-Tabelle-Samen'!J97,"-garden-to-go-lite-french.jpg")),
IF($C$1="Griechisch - GR",HYPERLINK(CONCATENATE("https://www.saflax.de/0-WVK-Retail/Bilder-Pictures/SAFLAX-",'Basis-Tabelle-Samen'!N97,"-",'Basis-Tabelle-Samen'!J97,"-garden-to-go-lite-greek.jpg")),
IF($C$1="Irisch - IE",HYPERLINK(CONCATENATE("https://www.saflax.de/0-WVK-Retail/Bilder-Pictures/SAFLAX-",'Basis-Tabelle-Samen'!N97,"-",'Basis-Tabelle-Samen'!J97,"-garden-to-go-lite-irish.jpg")),
IF($C$1="Isländisch - IS",HYPERLINK(CONCATENATE("https://www.saflax.de/0-WVK-Retail/Bilder-Pictures/SAFLAX-",'Basis-Tabelle-Samen'!N97,"-",'Basis-Tabelle-Samen'!J97,"-garden-to-go-lite-icelandic.jpg")),
IF($C$1="Italienisch - IT",HYPERLINK(CONCATENATE("https://www.saflax.de/0-WVK-Retail/Bilder-Pictures/SAFLAX-",'Basis-Tabelle-Samen'!N97,"-",'Basis-Tabelle-Samen'!J97,"-garden-to-go-lite-italian.jpg")),
IF($C$1="Japanisch - JP",HYPERLINK(CONCATENATE("https://www.saflax.de/0-WVK-Retail/Bilder-Pictures/SAFLAX-",'Basis-Tabelle-Samen'!N97,"-",'Basis-Tabelle-Samen'!J97,"-garden-to-go-lite-japanese.jpg")),
IF($C$1="Kroatisch - HR",HYPERLINK(CONCATENATE("https://www.saflax.de/0-WVK-Retail/Bilder-Pictures/SAFLAX-",'Basis-Tabelle-Samen'!N97,"-",'Basis-Tabelle-Samen'!J97,"-garden-to-go-lite-croatian.jpg")),
IF($C$1="Lettisch - LV",HYPERLINK(CONCATENATE("https://www.saflax.de/0-WVK-Retail/Bilder-Pictures/SAFLAX-",'Basis-Tabelle-Samen'!N97,"-",'Basis-Tabelle-Samen'!J97,"-garden-to-go-lite-latvian.jpg")),
IF($C$1="Litauisch - LT",HYPERLINK(CONCATENATE("https://www.saflax.de/0-WVK-Retail/Bilder-Pictures/SAFLAX-",'Basis-Tabelle-Samen'!N97,"-",'Basis-Tabelle-Samen'!J97,"-garden-to-go-lite-lithuanian.jpg")),
IF($C$1="Maltesisch - MT",HYPERLINK(CONCATENATE("https://www.saflax.de/0-WVK-Retail/Bilder-Pictures/SAFLAX-",'Basis-Tabelle-Samen'!N97,"-",'Basis-Tabelle-Samen'!J97,"-garden-to-go-lite-maltese.jpg")),
IF($C$1="Niederländisch - NL",HYPERLINK(CONCATENATE("https://www.saflax.de/0-WVK-Retail/Bilder-Pictures/SAFLAX-",'Basis-Tabelle-Samen'!N97,"-",'Basis-Tabelle-Samen'!J97,"-garden-to-go-lite-dutch.jpg")),
IF($C$1="Norwegisch - NO",HYPERLINK(CONCATENATE("https://www.saflax.de/0-WVK-Retail/Bilder-Pictures/SAFLAX-",'Basis-Tabelle-Samen'!N97,"-",'Basis-Tabelle-Samen'!J97,"-garden-to-go-lite-nowegian.jpg")),
IF($C$1="Polnisch - PL",HYPERLINK(CONCATENATE("https://www.saflax.de/0-WVK-Retail/Bilder-Pictures/SAFLAX-",'Basis-Tabelle-Samen'!N97,"-",'Basis-Tabelle-Samen'!J97,"-garden-to-go-lite-polish.jpg")),
IF($C$1="Portugiesisch - PT",HYPERLINK(CONCATENATE("https://www.saflax.de/0-WVK-Retail/Bilder-Pictures/SAFLAX-",'Basis-Tabelle-Samen'!N97,"-",'Basis-Tabelle-Samen'!J97,"-garden-to-go-lite-portuguese.jpg")),
IF($C$1="Rumänisch - RO",HYPERLINK(CONCATENATE("https://www.saflax.de/0-WVK-Retail/Bilder-Pictures/SAFLAX-",'Basis-Tabelle-Samen'!N97,"-",'Basis-Tabelle-Samen'!J97,"-garden-to-go-lite-romanian.jpg")),
IF($C$1="Schwedisch - SE",HYPERLINK(CONCATENATE("https://www.saflax.de/0-WVK-Retail/Bilder-Pictures/SAFLAX-",'Basis-Tabelle-Samen'!N97,"-",'Basis-Tabelle-Samen'!J97,"-garden-to-go-lite-swedish.jpg")),
IF($C$1="Slowakisch - SK",HYPERLINK(CONCATENATE("https://www.saflax.de/0-WVK-Retail/Bilder-Pictures/SAFLAX-",'Basis-Tabelle-Samen'!N97,"-",'Basis-Tabelle-Samen'!J97,"-garden-to-go-lite-slovak.jpg")),
IF($C$1="Slowenisch - SI",HYPERLINK(CONCATENATE("https://www.saflax.de/0-WVK-Retail/Bilder-Pictures/SAFLAX-",'Basis-Tabelle-Samen'!N97,"-",'Basis-Tabelle-Samen'!J97,"-garden-to-go-lite-slovenian.jpg")),
IF($C$1="Spanisch - ES",HYPERLINK(CONCATENATE("https://www.saflax.de/0-WVK-Retail/Bilder-Pictures/SAFLAX-",'Basis-Tabelle-Samen'!N97,"-",'Basis-Tabelle-Samen'!J97,"-garden-to-go-lite-spanish.jpg")),
IF($C$1="Tschechisch - CZ",HYPERLINK(CONCATENATE("https://www.saflax.de/0-WVK-Retail/Bilder-Pictures/SAFLAX-",'Basis-Tabelle-Samen'!N97,"-",'Basis-Tabelle-Samen'!J97,"-garden-to-go-lite-czech.jpg")),
IF($C$1="Türkisch - TR",HYPERLINK(CONCATENATE("https://www.saflax.de/0-WVK-Retail/Bilder-Pictures/SAFLAX-",'Basis-Tabelle-Samen'!N97,"-",'Basis-Tabelle-Samen'!J97,"-garden-to-go-lite-turkish.jpg")),
IF($C$1="Ungarisch - HU",HYPERLINK(CONCATENATE("https://www.saflax.de/0-WVK-Retail/Bilder-Pictures/SAFLAX-",'Basis-Tabelle-Samen'!N97,"-",'Basis-Tabelle-Samen'!J97,"-garden-to-go-lite-hungarian.jpg")),
" ACHTUNG")))))))))))))))))))))))))))))</f>
        <v>https://www.saflax.de/0-WVK-Retail/Bilder-Pictures/SAFLAX-83119-nerium-oleander-garden-to-go-lite-english.jpg</v>
      </c>
      <c r="AO86" s="330" t="str">
        <f>IF(J86&lt;1,"",
IF($C$1="Bulgarisch - BG",HYPERLINK(CONCATENATE("https://www.saflax.de/0-WVK-Retail/Bilder-Pictures/SAFLAX-",'Basis-Tabelle-Samen'!Q97,"-",'Basis-Tabelle-Samen'!J97,"-garden-to-go-bulgarian.jpg")),
IF($C$1="Dänisch - DK",HYPERLINK(CONCATENATE("https://www.saflax.de/0-WVK-Retail/Bilder-Pictures/SAFLAX-",'Basis-Tabelle-Samen'!Q97,"-",'Basis-Tabelle-Samen'!J97,"-garden-to-go-danish.jpg")),
IF($C$1="Deutsch - DE",HYPERLINK(CONCATENATE("https://www.saflax.de/0-WVK-Retail/Bilder-Pictures/SAFLAX-",'Basis-Tabelle-Samen'!Q97,"-",'Basis-Tabelle-Samen'!J97,"-garden-to-go-german.jpg")),
IF($C$1="Englisch - UK",HYPERLINK(CONCATENATE("https://www.saflax.de/0-WVK-Retail/Bilder-Pictures/SAFLAX-",'Basis-Tabelle-Samen'!Q97,"-",'Basis-Tabelle-Samen'!J97,"-garden-to-go-english.jpg")),
IF($C$1="Estnisch - EE",HYPERLINK(CONCATENATE("https://www.saflax.de/0-WVK-Retail/Bilder-Pictures/SAFLAX-",'Basis-Tabelle-Samen'!Q97,"-",'Basis-Tabelle-Samen'!J97,"-garden-to-go-estonian.jpg")),
IF($C$1="Finnisch - FI",HYPERLINK(CONCATENATE("https://www.saflax.de/0-WVK-Retail/Bilder-Pictures/SAFLAX-",'Basis-Tabelle-Samen'!Q97,"-",'Basis-Tabelle-Samen'!J97,"-garden-to-go-finnish.jpg")),
IF($C$1="Französisch - FR",HYPERLINK(CONCATENATE("https://www.saflax.de/0-WVK-Retail/Bilder-Pictures/SAFLAX-",'Basis-Tabelle-Samen'!Q97,"-",'Basis-Tabelle-Samen'!J97,"-garden-to-go-french.jpg")),
IF($C$1="Griechisch - GR",HYPERLINK(CONCATENATE("https://www.saflax.de/0-WVK-Retail/Bilder-Pictures/SAFLAX-",'Basis-Tabelle-Samen'!Q97,"-",'Basis-Tabelle-Samen'!J97,"-garden-to-go-greek.jpg")),
IF($C$1="Irisch - IE",HYPERLINK(CONCATENATE("https://www.saflax.de/0-WVK-Retail/Bilder-Pictures/SAFLAX-",'Basis-Tabelle-Samen'!Q97,"-",'Basis-Tabelle-Samen'!J97,"-garden-to-go-irish.jpg")),
IF($C$1="Isländisch - IS",HYPERLINK(CONCATENATE("https://www.saflax.de/0-WVK-Retail/Bilder-Pictures/SAFLAX-",'Basis-Tabelle-Samen'!Q97,"-",'Basis-Tabelle-Samen'!J97,"-garden-to-go-icelandic.jpg")),
IF($C$1="Italienisch - IT",HYPERLINK(CONCATENATE("https://www.saflax.de/0-WVK-Retail/Bilder-Pictures/SAFLAX-",'Basis-Tabelle-Samen'!Q97,"-",'Basis-Tabelle-Samen'!J97,"-garden-to-go-italian.jpg")),
IF($C$1="Japanisch - JP",HYPERLINK(CONCATENATE("https://www.saflax.de/0-WVK-Retail/Bilder-Pictures/SAFLAX-",'Basis-Tabelle-Samen'!Q97,"-",'Basis-Tabelle-Samen'!J97,"-garden-to-go-japanese.jpg")),
IF($C$1="Kroatisch - HR",HYPERLINK(CONCATENATE("https://www.saflax.de/0-WVK-Retail/Bilder-Pictures/SAFLAX-",'Basis-Tabelle-Samen'!Q97,"-",'Basis-Tabelle-Samen'!J97,"-garden-to-go-croatian.jpg")),
IF($C$1="Lettisch - LV",HYPERLINK(CONCATENATE("https://www.saflax.de/0-WVK-Retail/Bilder-Pictures/SAFLAX-",'Basis-Tabelle-Samen'!Q97,"-",'Basis-Tabelle-Samen'!J97,"-garden-to-go-latvian.jpg")),
IF($C$1="Litauisch - LT",HYPERLINK(CONCATENATE("https://www.saflax.de/0-WVK-Retail/Bilder-Pictures/SAFLAX-",'Basis-Tabelle-Samen'!Q97,"-",'Basis-Tabelle-Samen'!J97,"-garden-to-go-lithuanian.jpg")),
IF($C$1="Maltesisch - MT",HYPERLINK(CONCATENATE("https://www.saflax.de/0-WVK-Retail/Bilder-Pictures/SAFLAX-",'Basis-Tabelle-Samen'!Q97,"-",'Basis-Tabelle-Samen'!J97,"-garden-to-go-maltese.jpg")),
IF($C$1="Niederländisch - NL",HYPERLINK(CONCATENATE("https://www.saflax.de/0-WVK-Retail/Bilder-Pictures/SAFLAX-",'Basis-Tabelle-Samen'!Q97,"-",'Basis-Tabelle-Samen'!J97,"-garden-to-go-dutch.jpg")),
IF($C$1="Norwegisch - NO",HYPERLINK(CONCATENATE("https://www.saflax.de/0-WVK-Retail/Bilder-Pictures/SAFLAX-",'Basis-Tabelle-Samen'!Q97,"-",'Basis-Tabelle-Samen'!J97,"-garden-to-go-nowegian.jpg")),
IF($C$1="Polnisch - PL",HYPERLINK(CONCATENATE("https://www.saflax.de/0-WVK-Retail/Bilder-Pictures/SAFLAX-",'Basis-Tabelle-Samen'!Q97,"-",'Basis-Tabelle-Samen'!J97,"-garden-to-go-polish.jpg")),
IF($C$1="Portugiesisch - PT",HYPERLINK(CONCATENATE("https://www.saflax.de/0-WVK-Retail/Bilder-Pictures/SAFLAX-",'Basis-Tabelle-Samen'!Q97,"-",'Basis-Tabelle-Samen'!J97,"-garden-to-go-portuguese.jpg")),
IF($C$1="Rumänisch - RO",HYPERLINK(CONCATENATE("https://www.saflax.de/0-WVK-Retail/Bilder-Pictures/SAFLAX-",'Basis-Tabelle-Samen'!Q97,"-",'Basis-Tabelle-Samen'!J97,"-garden-to-go-romanian.jpg")),
IF($C$1="Schwedisch - SE",HYPERLINK(CONCATENATE("https://www.saflax.de/0-WVK-Retail/Bilder-Pictures/SAFLAX-",'Basis-Tabelle-Samen'!Q97,"-",'Basis-Tabelle-Samen'!J97,"-garden-to-go-swedish.jpg")),
IF($C$1="Slowakisch - SK",HYPERLINK(CONCATENATE("https://www.saflax.de/0-WVK-Retail/Bilder-Pictures/SAFLAX-",'Basis-Tabelle-Samen'!Q97,"-",'Basis-Tabelle-Samen'!J97,"-garden-to-go-slovak.jpg")),
IF($C$1="Slowenisch - SI",HYPERLINK(CONCATENATE("https://www.saflax.de/0-WVK-Retail/Bilder-Pictures/SAFLAX-",'Basis-Tabelle-Samen'!Q97,"-",'Basis-Tabelle-Samen'!J97,"-garden-to-go-slovenian.jpg")),
IF($C$1="Spanisch - ES",HYPERLINK(CONCATENATE("https://www.saflax.de/0-WVK-Retail/Bilder-Pictures/SAFLAX-",'Basis-Tabelle-Samen'!Q97,"-",'Basis-Tabelle-Samen'!J97,"-garden-to-go-spanish.jpg")),
IF($C$1="Tschechisch - CZ",HYPERLINK(CONCATENATE("https://www.saflax.de/0-WVK-Retail/Bilder-Pictures/SAFLAX-",'Basis-Tabelle-Samen'!Q97,"-",'Basis-Tabelle-Samen'!J97,"-garden-to-go-czech.jpg")),
IF($C$1="Türkisch - TR",HYPERLINK(CONCATENATE("https://www.saflax.de/0-WVK-Retail/Bilder-Pictures/SAFLAX-",'Basis-Tabelle-Samen'!Q97,"-",'Basis-Tabelle-Samen'!J97,"-garden-to-go-turkish.jpg")),
IF($C$1="Ungarisch - HU",HYPERLINK(CONCATENATE("https://www.saflax.de/0-WVK-Retail/Bilder-Pictures/SAFLAX-",'Basis-Tabelle-Samen'!Q97,"-",'Basis-Tabelle-Samen'!J97,"-garden-to-go-hungarian.jpg")),
" ACHTUNG")))))))))))))))))))))))))))))</f>
        <v>https://www.saflax.de/0-WVK-Retail/Bilder-Pictures/SAFLAX-53119-nerium-oleander-garden-to-go-english.jpg</v>
      </c>
      <c r="AP86" s="330" t="str">
        <f>IF(K86&lt;1,"",
IF($C$1="Bulgarisch - BG",HYPERLINK(CONCATENATE("https://www.saflax.de/0-WVK-Retail/Bilder-Pictures/SAFLAX-",'Basis-Tabelle-Samen'!T97,"-",'Basis-Tabelle-Samen'!J97,"-cultivation-set-bulgarian.jpg")),
IF($C$1="Dänisch - DK",HYPERLINK(CONCATENATE("https://www.saflax.de/0-WVK-Retail/Bilder-Pictures/SAFLAX-",'Basis-Tabelle-Samen'!T97,"-",'Basis-Tabelle-Samen'!J97,"-cultivation-set-danish.jpg")),
IF($C$1="Deutsch - DE",HYPERLINK(CONCATENATE("https://www.saflax.de/0-WVK-Retail/Bilder-Pictures/SAFLAX-",'Basis-Tabelle-Samen'!T97,"-",'Basis-Tabelle-Samen'!J97,"-cultivation-set-german.jpg")),
IF($C$1="Englisch - UK",HYPERLINK(CONCATENATE("https://www.saflax.de/0-WVK-Retail/Bilder-Pictures/SAFLAX-",'Basis-Tabelle-Samen'!T97,"-",'Basis-Tabelle-Samen'!J97,"-cultivation-set-english.jpg")),
IF($C$1="Estnisch - EE",HYPERLINK(CONCATENATE("https://www.saflax.de/0-WVK-Retail/Bilder-Pictures/SAFLAX-",'Basis-Tabelle-Samen'!T97,"-",'Basis-Tabelle-Samen'!J97,"-cultivation-set-estonian.jpg")),
IF($C$1="Finnisch - FI",HYPERLINK(CONCATENATE("https://www.saflax.de/0-WVK-Retail/Bilder-Pictures/SAFLAX-",'Basis-Tabelle-Samen'!T97,"-",'Basis-Tabelle-Samen'!J97,"-cultivation-set-finnish.jpg")),
IF($C$1="Französisch - FR",HYPERLINK(CONCATENATE("https://www.saflax.de/0-WVK-Retail/Bilder-Pictures/SAFLAX-",'Basis-Tabelle-Samen'!T97,"-",'Basis-Tabelle-Samen'!J97,"-cultivation-set-french.jpg")),
IF($C$1="Griechisch - GR",HYPERLINK(CONCATENATE("https://www.saflax.de/0-WVK-Retail/Bilder-Pictures/SAFLAX-",'Basis-Tabelle-Samen'!T97,"-",'Basis-Tabelle-Samen'!J97,"-cultivation-set-greek.jpg")),
IF($C$1="Irisch - IE",HYPERLINK(CONCATENATE("https://www.saflax.de/0-WVK-Retail/Bilder-Pictures/SAFLAX-",'Basis-Tabelle-Samen'!T97,"-",'Basis-Tabelle-Samen'!J97,"-cultivation-set-irish.jpg")),
IF($C$1="Isländisch - IS",HYPERLINK(CONCATENATE("https://www.saflax.de/0-WVK-Retail/Bilder-Pictures/SAFLAX-",'Basis-Tabelle-Samen'!T97,"-",'Basis-Tabelle-Samen'!J97,"-cultivation-set-icelandic.jpg")),
IF($C$1="Italienisch - IT",HYPERLINK(CONCATENATE("https://www.saflax.de/0-WVK-Retail/Bilder-Pictures/SAFLAX-",'Basis-Tabelle-Samen'!T97,"-",'Basis-Tabelle-Samen'!J97,"-cultivation-set-italian.jpg")),
IF($C$1="Japanisch - JP",HYPERLINK(CONCATENATE("https://www.saflax.de/0-WVK-Retail/Bilder-Pictures/SAFLAX-",'Basis-Tabelle-Samen'!T97,"-",'Basis-Tabelle-Samen'!J97,"-cultivation-set-japanese.jpg")),
IF($C$1="Kroatisch - HR",HYPERLINK(CONCATENATE("https://www.saflax.de/0-WVK-Retail/Bilder-Pictures/SAFLAX-",'Basis-Tabelle-Samen'!T97,"-",'Basis-Tabelle-Samen'!J97,"-cultivation-set-croatian.jpg")),
IF($C$1="Lettisch - LV",HYPERLINK(CONCATENATE("https://www.saflax.de/0-WVK-Retail/Bilder-Pictures/SAFLAX-",'Basis-Tabelle-Samen'!T97,"-",'Basis-Tabelle-Samen'!J97,"-cultivation-set-latvian.jpg")),
IF($C$1="Litauisch - LT",HYPERLINK(CONCATENATE("https://www.saflax.de/0-WVK-Retail/Bilder-Pictures/SAFLAX-",'Basis-Tabelle-Samen'!T97,"-",'Basis-Tabelle-Samen'!J97,"-cultivation-set-lithuanian.jpg")),
IF($C$1="Maltesisch - MT",HYPERLINK(CONCATENATE("https://www.saflax.de/0-WVK-Retail/Bilder-Pictures/SAFLAX-",'Basis-Tabelle-Samen'!T97,"-",'Basis-Tabelle-Samen'!J97,"-cultivation-set-maltese.jpg")),
IF($C$1="Niederländisch - NL",HYPERLINK(CONCATENATE("https://www.saflax.de/0-WVK-Retail/Bilder-Pictures/SAFLAX-",'Basis-Tabelle-Samen'!T97,"-",'Basis-Tabelle-Samen'!J97,"-cultivation-set-dutch.jpg")),
IF($C$1="Norwegisch - NO",HYPERLINK(CONCATENATE("https://www.saflax.de/0-WVK-Retail/Bilder-Pictures/SAFLAX-",'Basis-Tabelle-Samen'!T97,"-",'Basis-Tabelle-Samen'!J97,"-cultivation-set-nowegian.jpg")),
IF($C$1="Polnisch - PL",HYPERLINK(CONCATENATE("https://www.saflax.de/0-WVK-Retail/Bilder-Pictures/SAFLAX-",'Basis-Tabelle-Samen'!T97,"-",'Basis-Tabelle-Samen'!J97,"-cultivation-set-polish.jpg")),
IF($C$1="Portugiesisch - PT",HYPERLINK(CONCATENATE("https://www.saflax.de/0-WVK-Retail/Bilder-Pictures/SAFLAX-",'Basis-Tabelle-Samen'!T97,"-",'Basis-Tabelle-Samen'!J97,"-cultivation-set-portuguese.jpg")),
IF($C$1="Rumänisch - RO",HYPERLINK(CONCATENATE("https://www.saflax.de/0-WVK-Retail/Bilder-Pictures/SAFLAX-",'Basis-Tabelle-Samen'!T97,"-",'Basis-Tabelle-Samen'!J97,"-cultivation-set-romanian.jpg")),
IF($C$1="Schwedisch - SE",HYPERLINK(CONCATENATE("https://www.saflax.de/0-WVK-Retail/Bilder-Pictures/SAFLAX-",'Basis-Tabelle-Samen'!T97,"-",'Basis-Tabelle-Samen'!J97,"-cultivation-set-swedish.jpg")),
IF($C$1="Slowakisch - SK",HYPERLINK(CONCATENATE("https://www.saflax.de/0-WVK-Retail/Bilder-Pictures/SAFLAX-",'Basis-Tabelle-Samen'!T97,"-",'Basis-Tabelle-Samen'!J97,"-cultivation-set-slovak.jpg")),
IF($C$1="Slowenisch - SI",HYPERLINK(CONCATENATE("https://www.saflax.de/0-WVK-Retail/Bilder-Pictures/SAFLAX-",'Basis-Tabelle-Samen'!T97,"-",'Basis-Tabelle-Samen'!J97,"-cultivation-set-slovenian.jpg")),
IF($C$1="Spanisch - ES",HYPERLINK(CONCATENATE("https://www.saflax.de/0-WVK-Retail/Bilder-Pictures/SAFLAX-",'Basis-Tabelle-Samen'!T97,"-",'Basis-Tabelle-Samen'!J97,"-cultivation-set-spanish.jpg")),
IF($C$1="Tschechisch - CZ",HYPERLINK(CONCATENATE("https://www.saflax.de/0-WVK-Retail/Bilder-Pictures/SAFLAX-",'Basis-Tabelle-Samen'!T97,"-",'Basis-Tabelle-Samen'!J97,"-cultivation-set-czech.jpg")),
IF($C$1="Türkisch - TR",HYPERLINK(CONCATENATE("https://www.saflax.de/0-WVK-Retail/Bilder-Pictures/SAFLAX-",'Basis-Tabelle-Samen'!T97,"-",'Basis-Tabelle-Samen'!J97,"-cultivation-set-turkish.jpg")),
IF($C$1="Ungarisch - HU",HYPERLINK(CONCATENATE("https://www.saflax.de/0-WVK-Retail/Bilder-Pictures/SAFLAX-",'Basis-Tabelle-Samen'!T97,"-",'Basis-Tabelle-Samen'!J97,"-cultivation-set-hungarian.jpg")),
" ACHTUNG")))))))))))))))))))))))))))))</f>
        <v>https://www.saflax.de/0-WVK-Retail/Bilder-Pictures/SAFLAX-33119-nerium-oleander-cultivation-set-english.jpg</v>
      </c>
      <c r="AQ86" s="330" t="str">
        <f>IF(L86&lt;1,"",
IF($C$1="Bulgarisch - BG",HYPERLINK(CONCATENATE("https://www.saflax.de/0-WVK-Retail/Bilder-Pictures/SAFLAX-",'Basis-Tabelle-Samen'!W97,"-",'Basis-Tabelle-Samen'!J97,"-garden-in-the-bag-bulgarian.jpg")),
IF($C$1="Dänisch - DK",HYPERLINK(CONCATENATE("https://www.saflax.de/0-WVK-Retail/Bilder-Pictures/SAFLAX-",'Basis-Tabelle-Samen'!W97,"-",'Basis-Tabelle-Samen'!J97,"-garden-in-the-bag-danish.jpg")),
IF($C$1="Deutsch - DE",HYPERLINK(CONCATENATE("https://www.saflax.de/0-WVK-Retail/Bilder-Pictures/SAFLAX-",'Basis-Tabelle-Samen'!W97,"-",'Basis-Tabelle-Samen'!J97,"-garden-in-the-bag-german.jpg")),
IF($C$1="Englisch - UK",HYPERLINK(CONCATENATE("https://www.saflax.de/0-WVK-Retail/Bilder-Pictures/SAFLAX-",'Basis-Tabelle-Samen'!W97,"-",'Basis-Tabelle-Samen'!J97,"-garden-in-the-bag-english.jpg")),
IF($C$1="Estnisch - EE",HYPERLINK(CONCATENATE("https://www.saflax.de/0-WVK-Retail/Bilder-Pictures/SAFLAX-",'Basis-Tabelle-Samen'!W97,"-",'Basis-Tabelle-Samen'!J97,"-garden-in-the-bag-estonian.jpg")),
IF($C$1="Finnisch - FI",HYPERLINK(CONCATENATE("https://www.saflax.de/0-WVK-Retail/Bilder-Pictures/SAFLAX-",'Basis-Tabelle-Samen'!W97,"-",'Basis-Tabelle-Samen'!J97,"-garden-in-the-bag-finnish.jpg")),
IF($C$1="Französisch - FR",HYPERLINK(CONCATENATE("https://www.saflax.de/0-WVK-Retail/Bilder-Pictures/SAFLAX-",'Basis-Tabelle-Samen'!W97,"-",'Basis-Tabelle-Samen'!J97,"-garden-in-the-bag-french.jpg")),
IF($C$1="Griechisch - GR",HYPERLINK(CONCATENATE("https://www.saflax.de/0-WVK-Retail/Bilder-Pictures/SAFLAX-",'Basis-Tabelle-Samen'!W97,"-",'Basis-Tabelle-Samen'!J97,"-garden-in-the-bag-greek.jpg")),
IF($C$1="Irisch - IE",HYPERLINK(CONCATENATE("https://www.saflax.de/0-WVK-Retail/Bilder-Pictures/SAFLAX-",'Basis-Tabelle-Samen'!W97,"-",'Basis-Tabelle-Samen'!J97,"-garden-in-the-bag-irish.jpg")),
IF($C$1="Isländisch - IS",HYPERLINK(CONCATENATE("https://www.saflax.de/0-WVK-Retail/Bilder-Pictures/SAFLAX-",'Basis-Tabelle-Samen'!W97,"-",'Basis-Tabelle-Samen'!J97,"-garden-in-the-bag-icelandic.jpg")),
IF($C$1="Italienisch - IT",HYPERLINK(CONCATENATE("https://www.saflax.de/0-WVK-Retail/Bilder-Pictures/SAFLAX-",'Basis-Tabelle-Samen'!W97,"-",'Basis-Tabelle-Samen'!J97,"-garden-in-the-bag-italian.jpg")),
IF($C$1="Japanisch - JP",HYPERLINK(CONCATENATE("https://www.saflax.de/0-WVK-Retail/Bilder-Pictures/SAFLAX-",'Basis-Tabelle-Samen'!W97,"-",'Basis-Tabelle-Samen'!J97,"-garden-in-the-bag-japanese.jpg")),
IF($C$1="Kroatisch - HR",HYPERLINK(CONCATENATE("https://www.saflax.de/0-WVK-Retail/Bilder-Pictures/SAFLAX-",'Basis-Tabelle-Samen'!W97,"-",'Basis-Tabelle-Samen'!J97,"-garden-in-the-bag-croatian.jpg")),
IF($C$1="Lettisch - LV",HYPERLINK(CONCATENATE("https://www.saflax.de/0-WVK-Retail/Bilder-Pictures/SAFLAX-",'Basis-Tabelle-Samen'!W97,"-",'Basis-Tabelle-Samen'!J97,"-garden-in-the-bag-latvian.jpg")),
IF($C$1="Litauisch - LT",HYPERLINK(CONCATENATE("https://www.saflax.de/0-WVK-Retail/Bilder-Pictures/SAFLAX-",'Basis-Tabelle-Samen'!W97,"-",'Basis-Tabelle-Samen'!J97,"-garden-in-the-bag-lithuanian.jpg")),
IF($C$1="Maltesisch - MT",HYPERLINK(CONCATENATE("https://www.saflax.de/0-WVK-Retail/Bilder-Pictures/SAFLAX-",'Basis-Tabelle-Samen'!W97,"-",'Basis-Tabelle-Samen'!J97,"-garden-in-the-bag-maltese.jpg")),
IF($C$1="Niederländisch - NL",HYPERLINK(CONCATENATE("https://www.saflax.de/0-WVK-Retail/Bilder-Pictures/SAFLAX-",'Basis-Tabelle-Samen'!W97,"-",'Basis-Tabelle-Samen'!J97,"-garden-in-the-bag-dutch.jpg")),
IF($C$1="Norwegisch - NO",HYPERLINK(CONCATENATE("https://www.saflax.de/0-WVK-Retail/Bilder-Pictures/SAFLAX-",'Basis-Tabelle-Samen'!W97,"-",'Basis-Tabelle-Samen'!J97,"-garden-in-the-bag-nowegian.jpg")),
IF($C$1="Polnisch - PL",HYPERLINK(CONCATENATE("https://www.saflax.de/0-WVK-Retail/Bilder-Pictures/SAFLAX-",'Basis-Tabelle-Samen'!W97,"-",'Basis-Tabelle-Samen'!J97,"-garden-in-the-bag-polish.jpg")),
IF($C$1="Portugiesisch - PT",HYPERLINK(CONCATENATE("https://www.saflax.de/0-WVK-Retail/Bilder-Pictures/SAFLAX-",'Basis-Tabelle-Samen'!W97,"-",'Basis-Tabelle-Samen'!J97,"-garden-in-the-bag-portuguese.jpg")),
IF($C$1="Rumänisch - RO",HYPERLINK(CONCATENATE("https://www.saflax.de/0-WVK-Retail/Bilder-Pictures/SAFLAX-",'Basis-Tabelle-Samen'!W97,"-",'Basis-Tabelle-Samen'!J97,"-garden-in-the-bag-romanian.jpg")),
IF($C$1="Schwedisch - SE",HYPERLINK(CONCATENATE("https://www.saflax.de/0-WVK-Retail/Bilder-Pictures/SAFLAX-",'Basis-Tabelle-Samen'!W97,"-",'Basis-Tabelle-Samen'!J97,"-garden-in-the-bag-swedish.jpg")),
IF($C$1="Slowakisch - SK",HYPERLINK(CONCATENATE("https://www.saflax.de/0-WVK-Retail/Bilder-Pictures/SAFLAX-",'Basis-Tabelle-Samen'!W97,"-",'Basis-Tabelle-Samen'!J97,"-garden-in-the-bag-slovak.jpg")),
IF($C$1="Slowenisch - SI",HYPERLINK(CONCATENATE("https://www.saflax.de/0-WVK-Retail/Bilder-Pictures/SAFLAX-",'Basis-Tabelle-Samen'!W97,"-",'Basis-Tabelle-Samen'!J97,"-garden-in-the-bag-slovenian.jpg")),
IF($C$1="Spanisch - ES",HYPERLINK(CONCATENATE("https://www.saflax.de/0-WVK-Retail/Bilder-Pictures/SAFLAX-",'Basis-Tabelle-Samen'!W97,"-",'Basis-Tabelle-Samen'!J97,"-garden-in-the-bag-spanish.jpg")),
IF($C$1="Tschechisch - CZ",HYPERLINK(CONCATENATE("https://www.saflax.de/0-WVK-Retail/Bilder-Pictures/SAFLAX-",'Basis-Tabelle-Samen'!W97,"-",'Basis-Tabelle-Samen'!J97,"-garden-in-the-bag-czech.jpg")),
IF($C$1="Türkisch - TR",HYPERLINK(CONCATENATE("https://www.saflax.de/0-WVK-Retail/Bilder-Pictures/SAFLAX-",'Basis-Tabelle-Samen'!W97,"-",'Basis-Tabelle-Samen'!J97,"-garden-in-the-bag-turkish.jpg")),
IF($C$1="Ungarisch - HU",HYPERLINK(CONCATENATE("https://www.saflax.de/0-WVK-Retail/Bilder-Pictures/SAFLAX-",'Basis-Tabelle-Samen'!W97,"-",'Basis-Tabelle-Samen'!J97,"-garden-in-the-bag-hungarian.jpg")),
" ACHTUNG")))))))))))))))))))))))))))))</f>
        <v>https://www.saflax.de/0-WVK-Retail/Bilder-Pictures/SAFLAX-63119-nerium-oleander-garden-in-the-bag-english.jpg</v>
      </c>
    </row>
    <row r="87" spans="1:43" ht="17.100000000000001" customHeight="1" x14ac:dyDescent="0.2">
      <c r="A87" s="318" t="str">
        <f>IF('Basis-Tabelle-Samen'!A23="","",IF($C$1="Deutsch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87" s="319" t="str">
        <f>'Basis-Tabelle-Samen'!I23</f>
        <v>Olea europea</v>
      </c>
      <c r="C87" s="316" t="str">
        <f>IF($C$1="Bulgarisch - BG",'Basis-Tabelle-Samen'!Z23,
IF($C$1="Dänisch - DK",'Basis-Tabelle-Samen'!AA23,
IF($C$1="Deutsch - DE",'Basis-Tabelle-Samen'!AB23,
IF($C$1="Englisch - UK",'Basis-Tabelle-Samen'!AC23,
IF($C$1="Estnisch - EE",'Basis-Tabelle-Samen'!AD23,
IF($C$1="Finnisch - FI",'Basis-Tabelle-Samen'!AE23,
IF($C$1="Französisch - FR",'Basis-Tabelle-Samen'!AF23,
IF($C$1="Griechisch - GR",'Basis-Tabelle-Samen'!AG23,
IF($C$1="Irisch - IE",'Basis-Tabelle-Samen'!AH23,
IF($C$1="Isländisch - IS",'Basis-Tabelle-Samen'!AI23,
IF($C$1="Italienisch - IT",'Basis-Tabelle-Samen'!AJ23,
IF($C$1="Japanisch - JP",'Basis-Tabelle-Samen'!AK23,
IF($C$1="Kroatisch - HR",'Basis-Tabelle-Samen'!AL23,
IF($C$1="Lettisch - LV",'Basis-Tabelle-Samen'!AM23,
IF($C$1="Litauisch - LT",'Basis-Tabelle-Samen'!AN23,
IF($C$1="Maltesisch - MT",'Basis-Tabelle-Samen'!AO23,
IF($C$1="Niederländisch - NL",'Basis-Tabelle-Samen'!AP23,
IF($C$1="Norwegisch - NO",'Basis-Tabelle-Samen'!AQ23,
IF($C$1="Polnisch - PL",'Basis-Tabelle-Samen'!AR23,
IF($C$1="Portugiesisch - PT",'Basis-Tabelle-Samen'!AS23,
IF($C$1="Rumänisch - RO",'Basis-Tabelle-Samen'!AT23,
IF($C$1="Schwedisch - SE",'Basis-Tabelle-Samen'!AU23,
IF($C$1="Slowakisch - SK",'Basis-Tabelle-Samen'!AV23,
IF($C$1="Slowenisch - SI",'Basis-Tabelle-Samen'!AW23,
IF($C$1="Spanisch - ES",'Basis-Tabelle-Samen'!AX23,
IF($C$1="Tschechisch - CZ",'Basis-Tabelle-Samen'!AY23,
IF($C$1="Türkisch - TR",'Basis-Tabelle-Samen'!AZ23,
IF($C$1="Ungarisch - HU",'Basis-Tabelle-Samen'!BA23,
" ACHTUNG"))))))))))))))))))))))))))))</f>
        <v>Common Olive</v>
      </c>
      <c r="D87" s="320">
        <f>'Basis-Tabelle-Samen'!F23</f>
        <v>20</v>
      </c>
      <c r="E87" s="321" t="str">
        <f>'Basis-Tabelle-Samen'!H23</f>
        <v>7 %</v>
      </c>
      <c r="F87" s="322" t="str">
        <f>IF('Basis-Tabelle-Samen'!G23="","",'Basis-Tabelle-Samen'!G23)</f>
        <v>01</v>
      </c>
      <c r="G87" s="320">
        <f>'Basis-Tabelle-Samen'!C23</f>
        <v>12346</v>
      </c>
      <c r="H87" s="323">
        <f>'Basis-Tabelle-Samen'!D23</f>
        <v>4055473123462</v>
      </c>
      <c r="I87" s="324">
        <f>'Basis-Tabelle-Samen'!E23</f>
        <v>1.85</v>
      </c>
      <c r="J87" s="325">
        <f t="shared" si="1"/>
        <v>12</v>
      </c>
      <c r="K87" s="326">
        <f>'Basis-Tabelle-Samen'!K23</f>
        <v>72346</v>
      </c>
      <c r="L87" s="323">
        <f>'Basis-Tabelle-Samen'!L23</f>
        <v>4055473723464</v>
      </c>
      <c r="M87" s="324">
        <f>'Basis-Tabelle-Samen'!M23</f>
        <v>2.4500000000000002</v>
      </c>
      <c r="N87" s="326">
        <f>IF(K87&lt;1,"",'3'!$I$15)</f>
        <v>15</v>
      </c>
      <c r="O87" s="327">
        <f>IF(K87&lt;1,"",'3'!$J$11)</f>
        <v>90</v>
      </c>
      <c r="P87" s="326">
        <f>'Basis-Tabelle-Samen'!N23</f>
        <v>82346</v>
      </c>
      <c r="Q87" s="323">
        <f>'Basis-Tabelle-Samen'!O23</f>
        <v>4055473823461</v>
      </c>
      <c r="R87" s="328">
        <f>'Basis-Tabelle-Samen'!P23</f>
        <v>3.75</v>
      </c>
      <c r="S87" s="326">
        <f>IF(R87&lt;1,"",'3'!$M$15)</f>
        <v>18</v>
      </c>
      <c r="T87" s="327">
        <f>IF(R87&lt;1,"",'3'!$N$11)</f>
        <v>72</v>
      </c>
      <c r="U87" s="326">
        <f>'Basis-Tabelle-Samen'!Q23</f>
        <v>52346</v>
      </c>
      <c r="V87" s="323">
        <f>'Basis-Tabelle-Samen'!R23</f>
        <v>4055473523460</v>
      </c>
      <c r="W87" s="324">
        <f>'Basis-Tabelle-Samen'!S23</f>
        <v>4.95</v>
      </c>
      <c r="X87" s="326">
        <f>IF(U87&lt;1,"",'3'!$Q$15)</f>
        <v>6</v>
      </c>
      <c r="Y87" s="327">
        <f>IF(U87&lt;1,"",'3'!$R$11)</f>
        <v>24</v>
      </c>
      <c r="Z87" s="326">
        <f>'Basis-Tabelle-Samen'!T23</f>
        <v>32346</v>
      </c>
      <c r="AA87" s="323">
        <f>'Basis-Tabelle-Samen'!U23</f>
        <v>4055473323466</v>
      </c>
      <c r="AB87" s="324">
        <f>'Basis-Tabelle-Samen'!V23</f>
        <v>6.75</v>
      </c>
      <c r="AC87" s="326">
        <f>IF(Z87&lt;1,"",'3'!$U$15)</f>
        <v>6</v>
      </c>
      <c r="AD87" s="327">
        <f>IF(Z87&lt;1,"",'3'!$V$11)</f>
        <v>24</v>
      </c>
      <c r="AE87" s="326">
        <f>'Basis-Tabelle-Samen'!W23</f>
        <v>62346</v>
      </c>
      <c r="AF87" s="323">
        <f>'Basis-Tabelle-Samen'!X23</f>
        <v>4055473623467</v>
      </c>
      <c r="AG87" s="324">
        <f>'Basis-Tabelle-Samen'!Y23</f>
        <v>2.95</v>
      </c>
      <c r="AH87" s="326">
        <f>IF(AE87&lt;1,"",'3'!$Y$15)</f>
        <v>8</v>
      </c>
      <c r="AI87" s="327">
        <f>IF(AE87&lt;1,"",'3'!$Z$11)</f>
        <v>64</v>
      </c>
      <c r="AJ87" s="315"/>
      <c r="AK87" s="316" t="str">
        <f>IF(G87&lt;1,"",
IF($C$1="Bulgarisch - BG",HYPERLINK(CONCATENATE("https://www.saflax.de/0-WVK-Retail/Bilder-Pictures/SAFLAX-",'Basis-Tabelle-Samen'!C23,"-",'Basis-Tabelle-Samen'!J23,"-seed-package-front-cr-bulgarian.jpg")),
IF($C$1="Dänisch - DK",HYPERLINK(CONCATENATE("https://www.saflax.de/0-WVK-Retail/Bilder-Pictures/SAFLAX-",'Basis-Tabelle-Samen'!C23,"-",'Basis-Tabelle-Samen'!J23,"-seed-package-front-cr-danish.jpg")),
IF($C$1="Deutsch - DE",HYPERLINK(CONCATENATE("https://www.saflax.de/0-WVK-Retail/Bilder-Pictures/SAFLAX-",'Basis-Tabelle-Samen'!C23,"-",'Basis-Tabelle-Samen'!J23,"-seed-package-front-cr-german.jpg")),
IF($C$1="Englisch - UK",HYPERLINK(CONCATENATE("https://www.saflax.de/0-WVK-Retail/Bilder-Pictures/SAFLAX-",'Basis-Tabelle-Samen'!C23,"-",'Basis-Tabelle-Samen'!J23,"-seed-package-front-cr-english.jpg")),
IF($C$1="Estnisch - EE",HYPERLINK(CONCATENATE("https://www.saflax.de/0-WVK-Retail/Bilder-Pictures/SAFLAX-",'Basis-Tabelle-Samen'!C23,"-",'Basis-Tabelle-Samen'!J23,"-seed-package-front-cr-estonian.jpg")),
IF($C$1="Finnisch - FI",HYPERLINK(CONCATENATE("https://www.saflax.de/0-WVK-Retail/Bilder-Pictures/SAFLAX-",'Basis-Tabelle-Samen'!C23,"-",'Basis-Tabelle-Samen'!J23,"-seed-package-front-cr-finnish.jpg")),
IF($C$1="Französisch - FR",HYPERLINK(CONCATENATE("https://www.saflax.de/0-WVK-Retail/Bilder-Pictures/SAFLAX-",'Basis-Tabelle-Samen'!C23,"-",'Basis-Tabelle-Samen'!J23,"-seed-package-front-cr-french.jpg")),
IF($C$1="Griechisch - GR",HYPERLINK(CONCATENATE("https://www.saflax.de/0-WVK-Retail/Bilder-Pictures/SAFLAX-",'Basis-Tabelle-Samen'!C23,"-",'Basis-Tabelle-Samen'!J23,"-seed-package-front-cr-greek.jpg")),
IF($C$1="Irisch - IE",HYPERLINK(CONCATENATE("https://www.saflax.de/0-WVK-Retail/Bilder-Pictures/SAFLAX-",'Basis-Tabelle-Samen'!C23,"-",'Basis-Tabelle-Samen'!J23,"-seed-package-front-cr-irish.jpg")),
IF($C$1="Isländisch - IS",HYPERLINK(CONCATENATE("https://www.saflax.de/0-WVK-Retail/Bilder-Pictures/SAFLAX-",'Basis-Tabelle-Samen'!C23,"-",'Basis-Tabelle-Samen'!J23,"-seed-package-front-cr-icelandic.jpg")),
IF($C$1="Italienisch - IT",HYPERLINK(CONCATENATE("https://www.saflax.de/0-WVK-Retail/Bilder-Pictures/SAFLAX-",'Basis-Tabelle-Samen'!C23,"-",'Basis-Tabelle-Samen'!J23,"-seed-package-front-cr-italian.jpg")),
IF($C$1="Japanisch - JP",HYPERLINK(CONCATENATE("https://www.saflax.de/0-WVK-Retail/Bilder-Pictures/SAFLAX-",'Basis-Tabelle-Samen'!C23,"-",'Basis-Tabelle-Samen'!J23,"-seed-package-front-cr-japanese.jpg")),
IF($C$1="Kroatisch - HR",HYPERLINK(CONCATENATE("https://www.saflax.de/0-WVK-Retail/Bilder-Pictures/SAFLAX-",'Basis-Tabelle-Samen'!C23,"-",'Basis-Tabelle-Samen'!J23,"-seed-package-front-cr-croatian.jpg")),
IF($C$1="Lettisch - LV",HYPERLINK(CONCATENATE("https://www.saflax.de/0-WVK-Retail/Bilder-Pictures/SAFLAX-",'Basis-Tabelle-Samen'!C23,"-",'Basis-Tabelle-Samen'!J23,"-seed-package-front-cr-latvian.jpg")),
IF($C$1="Litauisch - LT",HYPERLINK(CONCATENATE("https://www.saflax.de/0-WVK-Retail/Bilder-Pictures/SAFLAX-",'Basis-Tabelle-Samen'!C23,"-",'Basis-Tabelle-Samen'!J23,"-seed-package-front-cr-lithuanian.jpg")),
IF($C$1="Maltesisch - MT",HYPERLINK(CONCATENATE("https://www.saflax.de/0-WVK-Retail/Bilder-Pictures/SAFLAX-",'Basis-Tabelle-Samen'!C23,"-",'Basis-Tabelle-Samen'!J23,"-seed-package-front-cr-maltese.jpg")),
IF($C$1="Niederländisch - NL",HYPERLINK(CONCATENATE("https://www.saflax.de/0-WVK-Retail/Bilder-Pictures/SAFLAX-",'Basis-Tabelle-Samen'!C23,"-",'Basis-Tabelle-Samen'!J23,"-seed-package-front-cr-dutch.jpg")),
IF($C$1="Norwegisch - NO",HYPERLINK(CONCATENATE("https://www.saflax.de/0-WVK-Retail/Bilder-Pictures/SAFLAX-",'Basis-Tabelle-Samen'!C23,"-",'Basis-Tabelle-Samen'!J23,"-seed-package-front-cr-nowegian.jpg")),
IF($C$1="Polnisch - PL",HYPERLINK(CONCATENATE("https://www.saflax.de/0-WVK-Retail/Bilder-Pictures/SAFLAX-",'Basis-Tabelle-Samen'!C23,"-",'Basis-Tabelle-Samen'!J23,"-seed-package-front-cr-polish.jpg")),
IF($C$1="Portugiesisch - PT",HYPERLINK(CONCATENATE("https://www.saflax.de/0-WVK-Retail/Bilder-Pictures/SAFLAX-",'Basis-Tabelle-Samen'!C23,"-",'Basis-Tabelle-Samen'!J23,"-seed-package-front-cr-portuguese.jpg")),
IF($C$1="Rumänisch - RO",HYPERLINK(CONCATENATE("https://www.saflax.de/0-WVK-Retail/Bilder-Pictures/SAFLAX-",'Basis-Tabelle-Samen'!C23,"-",'Basis-Tabelle-Samen'!J23,"-seed-package-front-cr-romanian.jpg")),
IF($C$1="Schwedisch - SE",HYPERLINK(CONCATENATE("https://www.saflax.de/0-WVK-Retail/Bilder-Pictures/SAFLAX-",'Basis-Tabelle-Samen'!C23,"-",'Basis-Tabelle-Samen'!J23,"-seed-package-front-cr-swedish.jpg")),
IF($C$1="Slowakisch - SK",HYPERLINK(CONCATENATE("https://www.saflax.de/0-WVK-Retail/Bilder-Pictures/SAFLAX-",'Basis-Tabelle-Samen'!C23,"-",'Basis-Tabelle-Samen'!J23,"-seed-package-front-cr-slovak.jpg")),
IF($C$1="Slowenisch - SI",HYPERLINK(CONCATENATE("https://www.saflax.de/0-WVK-Retail/Bilder-Pictures/SAFLAX-",'Basis-Tabelle-Samen'!C23,"-",'Basis-Tabelle-Samen'!J23,"-seed-package-front-cr-slovenian.jpg")),
IF($C$1="Spanisch - ES",HYPERLINK(CONCATENATE("https://www.saflax.de/0-WVK-Retail/Bilder-Pictures/SAFLAX-",'Basis-Tabelle-Samen'!C23,"-",'Basis-Tabelle-Samen'!J23,"-seed-package-front-cr-spanish.jpg")),
IF($C$1="Tschechisch - CZ",HYPERLINK(CONCATENATE("https://www.saflax.de/0-WVK-Retail/Bilder-Pictures/SAFLAX-",'Basis-Tabelle-Samen'!C23,"-",'Basis-Tabelle-Samen'!J23,"-seed-package-front-cr-czech.jpg")),
IF($C$1="Türkisch - TR",HYPERLINK(CONCATENATE("https://www.saflax.de/0-WVK-Retail/Bilder-Pictures/SAFLAX-",'Basis-Tabelle-Samen'!C23,"-",'Basis-Tabelle-Samen'!J23,"-seed-package-front-cr-turkish.jpg")),
IF($C$1="Ungarisch - HU",HYPERLINK(CONCATENATE("https://www.saflax.de/0-WVK-Retail/Bilder-Pictures/SAFLAX-",'Basis-Tabelle-Samen'!C23,"-",'Basis-Tabelle-Samen'!J23,"-seed-package-front-cr-hungarian.jpg")),
" ACHTUNG")))))))))))))))))))))))))))))</f>
        <v>https://www.saflax.de/0-WVK-Retail/Bilder-Pictures/SAFLAX-12346-olea-europea-seed-package-front-cr-english.jpg</v>
      </c>
      <c r="AL87" s="330" t="str">
        <f>IF(G87&lt;1,"",
IF($C$1="Bulgarisch - BG",HYPERLINK(CONCATENATE("https://www.saflax.de/0-WVK-Retail/Bilder-Pictures/SAFLAX-",'Basis-Tabelle-Samen'!C23,"-",'Basis-Tabelle-Samen'!J23,"-seed-package-back-cr-bulgarian.jpg")),
IF($C$1="Dänisch - DK",HYPERLINK(CONCATENATE("https://www.saflax.de/0-WVK-Retail/Bilder-Pictures/SAFLAX-",'Basis-Tabelle-Samen'!C23,"-",'Basis-Tabelle-Samen'!J23,"-seed-package-back-cr-danish.jpg")),
IF($C$1="Deutsch - DE",HYPERLINK(CONCATENATE("https://www.saflax.de/0-WVK-Retail/Bilder-Pictures/SAFLAX-",'Basis-Tabelle-Samen'!C23,"-",'Basis-Tabelle-Samen'!J23,"-seed-package-back-cr-german.jpg")),
IF($C$1="Englisch - UK",HYPERLINK(CONCATENATE("https://www.saflax.de/0-WVK-Retail/Bilder-Pictures/SAFLAX-",'Basis-Tabelle-Samen'!C23,"-",'Basis-Tabelle-Samen'!J23,"-seed-package-back-cr-english.jpg")),
IF($C$1="Estnisch - EE",HYPERLINK(CONCATENATE("https://www.saflax.de/0-WVK-Retail/Bilder-Pictures/SAFLAX-",'Basis-Tabelle-Samen'!C23,"-",'Basis-Tabelle-Samen'!J23,"-seed-package-back-cr-estonian.jpg")),
IF($C$1="Finnisch - FI",HYPERLINK(CONCATENATE("https://www.saflax.de/0-WVK-Retail/Bilder-Pictures/SAFLAX-",'Basis-Tabelle-Samen'!C23,"-",'Basis-Tabelle-Samen'!J23,"-seed-package-back-cr-finnish.jpg")),
IF($C$1="Französisch - FR",HYPERLINK(CONCATENATE("https://www.saflax.de/0-WVK-Retail/Bilder-Pictures/SAFLAX-",'Basis-Tabelle-Samen'!C23,"-",'Basis-Tabelle-Samen'!J23,"-seed-package-back-cr-french.jpg")),
IF($C$1="Griechisch - GR",HYPERLINK(CONCATENATE("https://www.saflax.de/0-WVK-Retail/Bilder-Pictures/SAFLAX-",'Basis-Tabelle-Samen'!C23,"-",'Basis-Tabelle-Samen'!J23,"-seed-package-back-cr-greek.jpg")),
IF($C$1="Irisch - IE",HYPERLINK(CONCATENATE("https://www.saflax.de/0-WVK-Retail/Bilder-Pictures/SAFLAX-",'Basis-Tabelle-Samen'!C23,"-",'Basis-Tabelle-Samen'!J23,"-seed-package-back-cr-irish.jpg")),
IF($C$1="Isländisch - IS",HYPERLINK(CONCATENATE("https://www.saflax.de/0-WVK-Retail/Bilder-Pictures/SAFLAX-",'Basis-Tabelle-Samen'!C23,"-",'Basis-Tabelle-Samen'!J23,"-seed-package-back-cr-icelandic.jpg")),
IF($C$1="Italienisch - IT",HYPERLINK(CONCATENATE("https://www.saflax.de/0-WVK-Retail/Bilder-Pictures/SAFLAX-",'Basis-Tabelle-Samen'!C23,"-",'Basis-Tabelle-Samen'!J23,"-seed-package-back-cr-italian.jpg")),
IF($C$1="Japanisch - JP",HYPERLINK(CONCATENATE("https://www.saflax.de/0-WVK-Retail/Bilder-Pictures/SAFLAX-",'Basis-Tabelle-Samen'!C23,"-",'Basis-Tabelle-Samen'!J23,"-seed-package-back-cr-japanese.jpg")),
IF($C$1="Kroatisch - HR",HYPERLINK(CONCATENATE("https://www.saflax.de/0-WVK-Retail/Bilder-Pictures/SAFLAX-",'Basis-Tabelle-Samen'!C23,"-",'Basis-Tabelle-Samen'!J23,"-seed-package-back-cr-croatian.jpg")),
IF($C$1="Lettisch - LV",HYPERLINK(CONCATENATE("https://www.saflax.de/0-WVK-Retail/Bilder-Pictures/SAFLAX-",'Basis-Tabelle-Samen'!C23,"-",'Basis-Tabelle-Samen'!J23,"-seed-package-back-cr-latvian.jpg")),
IF($C$1="Litauisch - LT",HYPERLINK(CONCATENATE("https://www.saflax.de/0-WVK-Retail/Bilder-Pictures/SAFLAX-",'Basis-Tabelle-Samen'!C23,"-",'Basis-Tabelle-Samen'!J23,"-seed-package-back-cr-lithuanian.jpg")),
IF($C$1="Maltesisch - MT",HYPERLINK(CONCATENATE("https://www.saflax.de/0-WVK-Retail/Bilder-Pictures/SAFLAX-",'Basis-Tabelle-Samen'!C23,"-",'Basis-Tabelle-Samen'!J23,"-seed-package-back-cr-maltese.jpg")),
IF($C$1="Niederländisch - NL",HYPERLINK(CONCATENATE("https://www.saflax.de/0-WVK-Retail/Bilder-Pictures/SAFLAX-",'Basis-Tabelle-Samen'!C23,"-",'Basis-Tabelle-Samen'!J23,"-seed-package-back-cr-dutch.jpg")),
IF($C$1="Norwegisch - NO",HYPERLINK(CONCATENATE("https://www.saflax.de/0-WVK-Retail/Bilder-Pictures/SAFLAX-",'Basis-Tabelle-Samen'!C23,"-",'Basis-Tabelle-Samen'!J23,"-seed-package-back-cr-nowegian.jpg")),
IF($C$1="Polnisch - PL",HYPERLINK(CONCATENATE("https://www.saflax.de/0-WVK-Retail/Bilder-Pictures/SAFLAX-",'Basis-Tabelle-Samen'!C23,"-",'Basis-Tabelle-Samen'!J23,"-seed-package-back-cr-polish.jpg")),
IF($C$1="Portugiesisch - PT",HYPERLINK(CONCATENATE("https://www.saflax.de/0-WVK-Retail/Bilder-Pictures/SAFLAX-",'Basis-Tabelle-Samen'!C23,"-",'Basis-Tabelle-Samen'!J23,"-seed-package-back-cr-portuguese.jpg")),
IF($C$1="Rumänisch - RO",HYPERLINK(CONCATENATE("https://www.saflax.de/0-WVK-Retail/Bilder-Pictures/SAFLAX-",'Basis-Tabelle-Samen'!C23,"-",'Basis-Tabelle-Samen'!J23,"-seed-package-back-cr-romanian.jpg")),
IF($C$1="Schwedisch - SE",HYPERLINK(CONCATENATE("https://www.saflax.de/0-WVK-Retail/Bilder-Pictures/SAFLAX-",'Basis-Tabelle-Samen'!C23,"-",'Basis-Tabelle-Samen'!J23,"-seed-package-back-cr-swedish.jpg")),
IF($C$1="Slowakisch - SK",HYPERLINK(CONCATENATE("https://www.saflax.de/0-WVK-Retail/Bilder-Pictures/SAFLAX-",'Basis-Tabelle-Samen'!C23,"-",'Basis-Tabelle-Samen'!J23,"-seed-package-back-cr-slovak.jpg")),
IF($C$1="Slowenisch - SI",HYPERLINK(CONCATENATE("https://www.saflax.de/0-WVK-Retail/Bilder-Pictures/SAFLAX-",'Basis-Tabelle-Samen'!C23,"-",'Basis-Tabelle-Samen'!J23,"-seed-package-back-cr-slovenian.jpg")),
IF($C$1="Spanisch - ES",HYPERLINK(CONCATENATE("https://www.saflax.de/0-WVK-Retail/Bilder-Pictures/SAFLAX-",'Basis-Tabelle-Samen'!C23,"-",'Basis-Tabelle-Samen'!J23,"-seed-package-back-cr-spanish.jpg")),
IF($C$1="Tschechisch - CZ",HYPERLINK(CONCATENATE("https://www.saflax.de/0-WVK-Retail/Bilder-Pictures/SAFLAX-",'Basis-Tabelle-Samen'!C23,"-",'Basis-Tabelle-Samen'!J23,"-seed-package-back-cr-czech.jpg")),
IF($C$1="Türkisch - TR",HYPERLINK(CONCATENATE("https://www.saflax.de/0-WVK-Retail/Bilder-Pictures/SAFLAX-",'Basis-Tabelle-Samen'!C23,"-",'Basis-Tabelle-Samen'!J23,"-seed-package-back-cr-turkish.jpg")),
IF($C$1="Ungarisch - HU",HYPERLINK(CONCATENATE("https://www.saflax.de/0-WVK-Retail/Bilder-Pictures/SAFLAX-",'Basis-Tabelle-Samen'!C23,"-",'Basis-Tabelle-Samen'!J23,"-seed-package-back-cr-hungarian.jpg")),
" ACHTUNG")))))))))))))))))))))))))))))</f>
        <v>https://www.saflax.de/0-WVK-Retail/Bilder-Pictures/SAFLAX-12346-olea-europea-seed-package-back-cr-english.jpg</v>
      </c>
      <c r="AM87" s="330" t="str">
        <f>IF(H87&lt;1,"",
IF($C$1="Bulgarisch - BG",HYPERLINK(CONCATENATE("https://www.saflax.de/0-WVK-Retail/Bilder-Pictures/SAFLAX-",'Basis-Tabelle-Samen'!K23,"-",'Basis-Tabelle-Samen'!J23,"-garden-to-go-mini-bulgarian.jpg")),
IF($C$1="Dänisch - DK",HYPERLINK(CONCATENATE("https://www.saflax.de/0-WVK-Retail/Bilder-Pictures/SAFLAX-",'Basis-Tabelle-Samen'!K23,"-",'Basis-Tabelle-Samen'!J23,"-garden-to-go-mini-danish.jpg")),
IF($C$1="Deutsch - DE",HYPERLINK(CONCATENATE("https://www.saflax.de/0-WVK-Retail/Bilder-Pictures/SAFLAX-",'Basis-Tabelle-Samen'!K23,"-",'Basis-Tabelle-Samen'!J23,"-garden-to-go-mini-german.jpg")),
IF($C$1="Englisch - UK",HYPERLINK(CONCATENATE("https://www.saflax.de/0-WVK-Retail/Bilder-Pictures/SAFLAX-",'Basis-Tabelle-Samen'!K23,"-",'Basis-Tabelle-Samen'!J23,"-garden-to-go-mini-english.jpg")),
IF($C$1="Estnisch - EE",HYPERLINK(CONCATENATE("https://www.saflax.de/0-WVK-Retail/Bilder-Pictures/SAFLAX-",'Basis-Tabelle-Samen'!K23,"-",'Basis-Tabelle-Samen'!J23,"-garden-to-go-mini-estonian.jpg")),
IF($C$1="Finnisch - FI",HYPERLINK(CONCATENATE("https://www.saflax.de/0-WVK-Retail/Bilder-Pictures/SAFLAX-",'Basis-Tabelle-Samen'!K23,"-",'Basis-Tabelle-Samen'!J23,"-garden-to-go-mini-finnish.jpg")),
IF($C$1="Französisch - FR",HYPERLINK(CONCATENATE("https://www.saflax.de/0-WVK-Retail/Bilder-Pictures/SAFLAX-",'Basis-Tabelle-Samen'!K23,"-",'Basis-Tabelle-Samen'!J23,"-garden-to-go-mini-french.jpg")),
IF($C$1="Griechisch - GR",HYPERLINK(CONCATENATE("https://www.saflax.de/0-WVK-Retail/Bilder-Pictures/SAFLAX-",'Basis-Tabelle-Samen'!K23,"-",'Basis-Tabelle-Samen'!J23,"-garden-to-go-mini-greek.jpg")),
IF($C$1="Irisch - IE",HYPERLINK(CONCATENATE("https://www.saflax.de/0-WVK-Retail/Bilder-Pictures/SAFLAX-",'Basis-Tabelle-Samen'!K23,"-",'Basis-Tabelle-Samen'!J23,"-garden-to-go-mini-irish.jpg")),
IF($C$1="Isländisch - IS",HYPERLINK(CONCATENATE("https://www.saflax.de/0-WVK-Retail/Bilder-Pictures/SAFLAX-",'Basis-Tabelle-Samen'!K23,"-",'Basis-Tabelle-Samen'!J23,"-garden-to-go-mini-icelandic.jpg")),
IF($C$1="Italienisch - IT",HYPERLINK(CONCATENATE("https://www.saflax.de/0-WVK-Retail/Bilder-Pictures/SAFLAX-",'Basis-Tabelle-Samen'!K23,"-",'Basis-Tabelle-Samen'!J23,"-garden-to-go-mini-italian.jpg")),
IF($C$1="Japanisch - JP",HYPERLINK(CONCATENATE("https://www.saflax.de/0-WVK-Retail/Bilder-Pictures/SAFLAX-",'Basis-Tabelle-Samen'!K23,"-",'Basis-Tabelle-Samen'!J23,"-garden-to-go-mini-japanese.jpg")),
IF($C$1="Kroatisch - HR",HYPERLINK(CONCATENATE("https://www.saflax.de/0-WVK-Retail/Bilder-Pictures/SAFLAX-",'Basis-Tabelle-Samen'!K23,"-",'Basis-Tabelle-Samen'!J23,"-garden-to-go-mini-croatian.jpg")),
IF($C$1="Lettisch - LV",HYPERLINK(CONCATENATE("https://www.saflax.de/0-WVK-Retail/Bilder-Pictures/SAFLAX-",'Basis-Tabelle-Samen'!K23,"-",'Basis-Tabelle-Samen'!J23,"-garden-to-go-mini-latvian.jpg")),
IF($C$1="Litauisch - LT",HYPERLINK(CONCATENATE("https://www.saflax.de/0-WVK-Retail/Bilder-Pictures/SAFLAX-",'Basis-Tabelle-Samen'!K23,"-",'Basis-Tabelle-Samen'!J23,"-garden-to-go-mini-lithuanian.jpg")),
IF($C$1="Maltesisch - MT",HYPERLINK(CONCATENATE("https://www.saflax.de/0-WVK-Retail/Bilder-Pictures/SAFLAX-",'Basis-Tabelle-Samen'!K23,"-",'Basis-Tabelle-Samen'!J23,"-garden-to-go-mini-maltese.jpg")),
IF($C$1="Niederländisch - NL",HYPERLINK(CONCATENATE("https://www.saflax.de/0-WVK-Retail/Bilder-Pictures/SAFLAX-",'Basis-Tabelle-Samen'!K23,"-",'Basis-Tabelle-Samen'!J23,"-garden-to-go-mini-dutch.jpg")),
IF($C$1="Norwegisch - NO",HYPERLINK(CONCATENATE("https://www.saflax.de/0-WVK-Retail/Bilder-Pictures/SAFLAX-",'Basis-Tabelle-Samen'!K23,"-",'Basis-Tabelle-Samen'!J23,"-garden-to-go-mini-nowegian.jpg")),
IF($C$1="Polnisch - PL",HYPERLINK(CONCATENATE("https://www.saflax.de/0-WVK-Retail/Bilder-Pictures/SAFLAX-",'Basis-Tabelle-Samen'!K23,"-",'Basis-Tabelle-Samen'!J23,"-garden-to-go-mini-polish.jpg")),
IF($C$1="Portugiesisch - PT",HYPERLINK(CONCATENATE("https://www.saflax.de/0-WVK-Retail/Bilder-Pictures/SAFLAX-",'Basis-Tabelle-Samen'!K23,"-",'Basis-Tabelle-Samen'!J23,"-garden-to-go-mini-portuguese.jpg")),
IF($C$1="Rumänisch - RO",HYPERLINK(CONCATENATE("https://www.saflax.de/0-WVK-Retail/Bilder-Pictures/SAFLAX-",'Basis-Tabelle-Samen'!K23,"-",'Basis-Tabelle-Samen'!J23,"-garden-to-go-mini-romanian.jpg")),
IF($C$1="Schwedisch - SE",HYPERLINK(CONCATENATE("https://www.saflax.de/0-WVK-Retail/Bilder-Pictures/SAFLAX-",'Basis-Tabelle-Samen'!K23,"-",'Basis-Tabelle-Samen'!J23,"-garden-to-go-mini-swedish.jpg")),
IF($C$1="Slowakisch - SK",HYPERLINK(CONCATENATE("https://www.saflax.de/0-WVK-Retail/Bilder-Pictures/SAFLAX-",'Basis-Tabelle-Samen'!K23,"-",'Basis-Tabelle-Samen'!J23,"-garden-to-go-mini-slovak.jpg")),
IF($C$1="Slowenisch - SI",HYPERLINK(CONCATENATE("https://www.saflax.de/0-WVK-Retail/Bilder-Pictures/SAFLAX-",'Basis-Tabelle-Samen'!K23,"-",'Basis-Tabelle-Samen'!J23,"-garden-to-go-mini-slovenian.jpg")),
IF($C$1="Spanisch - ES",HYPERLINK(CONCATENATE("https://www.saflax.de/0-WVK-Retail/Bilder-Pictures/SAFLAX-",'Basis-Tabelle-Samen'!K23,"-",'Basis-Tabelle-Samen'!J23,"-garden-to-go-mini-spanish.jpg")),
IF($C$1="Tschechisch - CZ",HYPERLINK(CONCATENATE("https://www.saflax.de/0-WVK-Retail/Bilder-Pictures/SAFLAX-",'Basis-Tabelle-Samen'!K23,"-",'Basis-Tabelle-Samen'!J23,"-garden-to-go-mini-czech.jpg")),
IF($C$1="Türkisch - TR",HYPERLINK(CONCATENATE("https://www.saflax.de/0-WVK-Retail/Bilder-Pictures/SAFLAX-",'Basis-Tabelle-Samen'!K23,"-",'Basis-Tabelle-Samen'!J23,"-garden-to-go-mini-turkish.jpg")),
IF($C$1="Ungarisch - HU",HYPERLINK(CONCATENATE("https://www.saflax.de/0-WVK-Retail/Bilder-Pictures/SAFLAX-",'Basis-Tabelle-Samen'!K23,"-",'Basis-Tabelle-Samen'!J23,"-garden-to-go-mini-hungarian.jpg")),
" ACHTUNG")))))))))))))))))))))))))))))</f>
        <v>https://www.saflax.de/0-WVK-Retail/Bilder-Pictures/SAFLAX-72346-olea-europea-garden-to-go-mini-english.jpg</v>
      </c>
      <c r="AN87" s="330" t="str">
        <f>IF(I87&lt;1,"",
IF($C$1="Bulgarisch - BG",HYPERLINK(CONCATENATE("https://www.saflax.de/0-WVK-Retail/Bilder-Pictures/SAFLAX-",'Basis-Tabelle-Samen'!N23,"-",'Basis-Tabelle-Samen'!J23,"-garden-to-go-lite-bulgarian.jpg")),
IF($C$1="Dänisch - DK",HYPERLINK(CONCATENATE("https://www.saflax.de/0-WVK-Retail/Bilder-Pictures/SAFLAX-",'Basis-Tabelle-Samen'!N23,"-",'Basis-Tabelle-Samen'!J23,"-garden-to-go-lite-danish.jpg")),
IF($C$1="Deutsch - DE",HYPERLINK(CONCATENATE("https://www.saflax.de/0-WVK-Retail/Bilder-Pictures/SAFLAX-",'Basis-Tabelle-Samen'!N23,"-",'Basis-Tabelle-Samen'!J23,"-garden-to-go-lite-german.jpg")),
IF($C$1="Englisch - UK",HYPERLINK(CONCATENATE("https://www.saflax.de/0-WVK-Retail/Bilder-Pictures/SAFLAX-",'Basis-Tabelle-Samen'!N23,"-",'Basis-Tabelle-Samen'!J23,"-garden-to-go-lite-english.jpg")),
IF($C$1="Estnisch - EE",HYPERLINK(CONCATENATE("https://www.saflax.de/0-WVK-Retail/Bilder-Pictures/SAFLAX-",'Basis-Tabelle-Samen'!N23,"-",'Basis-Tabelle-Samen'!J23,"-garden-to-go-lite-estonian.jpg")),
IF($C$1="Finnisch - FI",HYPERLINK(CONCATENATE("https://www.saflax.de/0-WVK-Retail/Bilder-Pictures/SAFLAX-",'Basis-Tabelle-Samen'!N23,"-",'Basis-Tabelle-Samen'!J23,"-garden-to-go-lite-finnish.jpg")),
IF($C$1="Französisch - FR",HYPERLINK(CONCATENATE("https://www.saflax.de/0-WVK-Retail/Bilder-Pictures/SAFLAX-",'Basis-Tabelle-Samen'!N23,"-",'Basis-Tabelle-Samen'!J23,"-garden-to-go-lite-french.jpg")),
IF($C$1="Griechisch - GR",HYPERLINK(CONCATENATE("https://www.saflax.de/0-WVK-Retail/Bilder-Pictures/SAFLAX-",'Basis-Tabelle-Samen'!N23,"-",'Basis-Tabelle-Samen'!J23,"-garden-to-go-lite-greek.jpg")),
IF($C$1="Irisch - IE",HYPERLINK(CONCATENATE("https://www.saflax.de/0-WVK-Retail/Bilder-Pictures/SAFLAX-",'Basis-Tabelle-Samen'!N23,"-",'Basis-Tabelle-Samen'!J23,"-garden-to-go-lite-irish.jpg")),
IF($C$1="Isländisch - IS",HYPERLINK(CONCATENATE("https://www.saflax.de/0-WVK-Retail/Bilder-Pictures/SAFLAX-",'Basis-Tabelle-Samen'!N23,"-",'Basis-Tabelle-Samen'!J23,"-garden-to-go-lite-icelandic.jpg")),
IF($C$1="Italienisch - IT",HYPERLINK(CONCATENATE("https://www.saflax.de/0-WVK-Retail/Bilder-Pictures/SAFLAX-",'Basis-Tabelle-Samen'!N23,"-",'Basis-Tabelle-Samen'!J23,"-garden-to-go-lite-italian.jpg")),
IF($C$1="Japanisch - JP",HYPERLINK(CONCATENATE("https://www.saflax.de/0-WVK-Retail/Bilder-Pictures/SAFLAX-",'Basis-Tabelle-Samen'!N23,"-",'Basis-Tabelle-Samen'!J23,"-garden-to-go-lite-japanese.jpg")),
IF($C$1="Kroatisch - HR",HYPERLINK(CONCATENATE("https://www.saflax.de/0-WVK-Retail/Bilder-Pictures/SAFLAX-",'Basis-Tabelle-Samen'!N23,"-",'Basis-Tabelle-Samen'!J23,"-garden-to-go-lite-croatian.jpg")),
IF($C$1="Lettisch - LV",HYPERLINK(CONCATENATE("https://www.saflax.de/0-WVK-Retail/Bilder-Pictures/SAFLAX-",'Basis-Tabelle-Samen'!N23,"-",'Basis-Tabelle-Samen'!J23,"-garden-to-go-lite-latvian.jpg")),
IF($C$1="Litauisch - LT",HYPERLINK(CONCATENATE("https://www.saflax.de/0-WVK-Retail/Bilder-Pictures/SAFLAX-",'Basis-Tabelle-Samen'!N23,"-",'Basis-Tabelle-Samen'!J23,"-garden-to-go-lite-lithuanian.jpg")),
IF($C$1="Maltesisch - MT",HYPERLINK(CONCATENATE("https://www.saflax.de/0-WVK-Retail/Bilder-Pictures/SAFLAX-",'Basis-Tabelle-Samen'!N23,"-",'Basis-Tabelle-Samen'!J23,"-garden-to-go-lite-maltese.jpg")),
IF($C$1="Niederländisch - NL",HYPERLINK(CONCATENATE("https://www.saflax.de/0-WVK-Retail/Bilder-Pictures/SAFLAX-",'Basis-Tabelle-Samen'!N23,"-",'Basis-Tabelle-Samen'!J23,"-garden-to-go-lite-dutch.jpg")),
IF($C$1="Norwegisch - NO",HYPERLINK(CONCATENATE("https://www.saflax.de/0-WVK-Retail/Bilder-Pictures/SAFLAX-",'Basis-Tabelle-Samen'!N23,"-",'Basis-Tabelle-Samen'!J23,"-garden-to-go-lite-nowegian.jpg")),
IF($C$1="Polnisch - PL",HYPERLINK(CONCATENATE("https://www.saflax.de/0-WVK-Retail/Bilder-Pictures/SAFLAX-",'Basis-Tabelle-Samen'!N23,"-",'Basis-Tabelle-Samen'!J23,"-garden-to-go-lite-polish.jpg")),
IF($C$1="Portugiesisch - PT",HYPERLINK(CONCATENATE("https://www.saflax.de/0-WVK-Retail/Bilder-Pictures/SAFLAX-",'Basis-Tabelle-Samen'!N23,"-",'Basis-Tabelle-Samen'!J23,"-garden-to-go-lite-portuguese.jpg")),
IF($C$1="Rumänisch - RO",HYPERLINK(CONCATENATE("https://www.saflax.de/0-WVK-Retail/Bilder-Pictures/SAFLAX-",'Basis-Tabelle-Samen'!N23,"-",'Basis-Tabelle-Samen'!J23,"-garden-to-go-lite-romanian.jpg")),
IF($C$1="Schwedisch - SE",HYPERLINK(CONCATENATE("https://www.saflax.de/0-WVK-Retail/Bilder-Pictures/SAFLAX-",'Basis-Tabelle-Samen'!N23,"-",'Basis-Tabelle-Samen'!J23,"-garden-to-go-lite-swedish.jpg")),
IF($C$1="Slowakisch - SK",HYPERLINK(CONCATENATE("https://www.saflax.de/0-WVK-Retail/Bilder-Pictures/SAFLAX-",'Basis-Tabelle-Samen'!N23,"-",'Basis-Tabelle-Samen'!J23,"-garden-to-go-lite-slovak.jpg")),
IF($C$1="Slowenisch - SI",HYPERLINK(CONCATENATE("https://www.saflax.de/0-WVK-Retail/Bilder-Pictures/SAFLAX-",'Basis-Tabelle-Samen'!N23,"-",'Basis-Tabelle-Samen'!J23,"-garden-to-go-lite-slovenian.jpg")),
IF($C$1="Spanisch - ES",HYPERLINK(CONCATENATE("https://www.saflax.de/0-WVK-Retail/Bilder-Pictures/SAFLAX-",'Basis-Tabelle-Samen'!N23,"-",'Basis-Tabelle-Samen'!J23,"-garden-to-go-lite-spanish.jpg")),
IF($C$1="Tschechisch - CZ",HYPERLINK(CONCATENATE("https://www.saflax.de/0-WVK-Retail/Bilder-Pictures/SAFLAX-",'Basis-Tabelle-Samen'!N23,"-",'Basis-Tabelle-Samen'!J23,"-garden-to-go-lite-czech.jpg")),
IF($C$1="Türkisch - TR",HYPERLINK(CONCATENATE("https://www.saflax.de/0-WVK-Retail/Bilder-Pictures/SAFLAX-",'Basis-Tabelle-Samen'!N23,"-",'Basis-Tabelle-Samen'!J23,"-garden-to-go-lite-turkish.jpg")),
IF($C$1="Ungarisch - HU",HYPERLINK(CONCATENATE("https://www.saflax.de/0-WVK-Retail/Bilder-Pictures/SAFLAX-",'Basis-Tabelle-Samen'!N23,"-",'Basis-Tabelle-Samen'!J23,"-garden-to-go-lite-hungarian.jpg")),
" ACHTUNG")))))))))))))))))))))))))))))</f>
        <v>https://www.saflax.de/0-WVK-Retail/Bilder-Pictures/SAFLAX-82346-olea-europea-garden-to-go-lite-english.jpg</v>
      </c>
      <c r="AO87" s="330" t="str">
        <f>IF(J87&lt;1,"",
IF($C$1="Bulgarisch - BG",HYPERLINK(CONCATENATE("https://www.saflax.de/0-WVK-Retail/Bilder-Pictures/SAFLAX-",'Basis-Tabelle-Samen'!Q23,"-",'Basis-Tabelle-Samen'!J23,"-garden-to-go-bulgarian.jpg")),
IF($C$1="Dänisch - DK",HYPERLINK(CONCATENATE("https://www.saflax.de/0-WVK-Retail/Bilder-Pictures/SAFLAX-",'Basis-Tabelle-Samen'!Q23,"-",'Basis-Tabelle-Samen'!J23,"-garden-to-go-danish.jpg")),
IF($C$1="Deutsch - DE",HYPERLINK(CONCATENATE("https://www.saflax.de/0-WVK-Retail/Bilder-Pictures/SAFLAX-",'Basis-Tabelle-Samen'!Q23,"-",'Basis-Tabelle-Samen'!J23,"-garden-to-go-german.jpg")),
IF($C$1="Englisch - UK",HYPERLINK(CONCATENATE("https://www.saflax.de/0-WVK-Retail/Bilder-Pictures/SAFLAX-",'Basis-Tabelle-Samen'!Q23,"-",'Basis-Tabelle-Samen'!J23,"-garden-to-go-english.jpg")),
IF($C$1="Estnisch - EE",HYPERLINK(CONCATENATE("https://www.saflax.de/0-WVK-Retail/Bilder-Pictures/SAFLAX-",'Basis-Tabelle-Samen'!Q23,"-",'Basis-Tabelle-Samen'!J23,"-garden-to-go-estonian.jpg")),
IF($C$1="Finnisch - FI",HYPERLINK(CONCATENATE("https://www.saflax.de/0-WVK-Retail/Bilder-Pictures/SAFLAX-",'Basis-Tabelle-Samen'!Q23,"-",'Basis-Tabelle-Samen'!J23,"-garden-to-go-finnish.jpg")),
IF($C$1="Französisch - FR",HYPERLINK(CONCATENATE("https://www.saflax.de/0-WVK-Retail/Bilder-Pictures/SAFLAX-",'Basis-Tabelle-Samen'!Q23,"-",'Basis-Tabelle-Samen'!J23,"-garden-to-go-french.jpg")),
IF($C$1="Griechisch - GR",HYPERLINK(CONCATENATE("https://www.saflax.de/0-WVK-Retail/Bilder-Pictures/SAFLAX-",'Basis-Tabelle-Samen'!Q23,"-",'Basis-Tabelle-Samen'!J23,"-garden-to-go-greek.jpg")),
IF($C$1="Irisch - IE",HYPERLINK(CONCATENATE("https://www.saflax.de/0-WVK-Retail/Bilder-Pictures/SAFLAX-",'Basis-Tabelle-Samen'!Q23,"-",'Basis-Tabelle-Samen'!J23,"-garden-to-go-irish.jpg")),
IF($C$1="Isländisch - IS",HYPERLINK(CONCATENATE("https://www.saflax.de/0-WVK-Retail/Bilder-Pictures/SAFLAX-",'Basis-Tabelle-Samen'!Q23,"-",'Basis-Tabelle-Samen'!J23,"-garden-to-go-icelandic.jpg")),
IF($C$1="Italienisch - IT",HYPERLINK(CONCATENATE("https://www.saflax.de/0-WVK-Retail/Bilder-Pictures/SAFLAX-",'Basis-Tabelle-Samen'!Q23,"-",'Basis-Tabelle-Samen'!J23,"-garden-to-go-italian.jpg")),
IF($C$1="Japanisch - JP",HYPERLINK(CONCATENATE("https://www.saflax.de/0-WVK-Retail/Bilder-Pictures/SAFLAX-",'Basis-Tabelle-Samen'!Q23,"-",'Basis-Tabelle-Samen'!J23,"-garden-to-go-japanese.jpg")),
IF($C$1="Kroatisch - HR",HYPERLINK(CONCATENATE("https://www.saflax.de/0-WVK-Retail/Bilder-Pictures/SAFLAX-",'Basis-Tabelle-Samen'!Q23,"-",'Basis-Tabelle-Samen'!J23,"-garden-to-go-croatian.jpg")),
IF($C$1="Lettisch - LV",HYPERLINK(CONCATENATE("https://www.saflax.de/0-WVK-Retail/Bilder-Pictures/SAFLAX-",'Basis-Tabelle-Samen'!Q23,"-",'Basis-Tabelle-Samen'!J23,"-garden-to-go-latvian.jpg")),
IF($C$1="Litauisch - LT",HYPERLINK(CONCATENATE("https://www.saflax.de/0-WVK-Retail/Bilder-Pictures/SAFLAX-",'Basis-Tabelle-Samen'!Q23,"-",'Basis-Tabelle-Samen'!J23,"-garden-to-go-lithuanian.jpg")),
IF($C$1="Maltesisch - MT",HYPERLINK(CONCATENATE("https://www.saflax.de/0-WVK-Retail/Bilder-Pictures/SAFLAX-",'Basis-Tabelle-Samen'!Q23,"-",'Basis-Tabelle-Samen'!J23,"-garden-to-go-maltese.jpg")),
IF($C$1="Niederländisch - NL",HYPERLINK(CONCATENATE("https://www.saflax.de/0-WVK-Retail/Bilder-Pictures/SAFLAX-",'Basis-Tabelle-Samen'!Q23,"-",'Basis-Tabelle-Samen'!J23,"-garden-to-go-dutch.jpg")),
IF($C$1="Norwegisch - NO",HYPERLINK(CONCATENATE("https://www.saflax.de/0-WVK-Retail/Bilder-Pictures/SAFLAX-",'Basis-Tabelle-Samen'!Q23,"-",'Basis-Tabelle-Samen'!J23,"-garden-to-go-nowegian.jpg")),
IF($C$1="Polnisch - PL",HYPERLINK(CONCATENATE("https://www.saflax.de/0-WVK-Retail/Bilder-Pictures/SAFLAX-",'Basis-Tabelle-Samen'!Q23,"-",'Basis-Tabelle-Samen'!J23,"-garden-to-go-polish.jpg")),
IF($C$1="Portugiesisch - PT",HYPERLINK(CONCATENATE("https://www.saflax.de/0-WVK-Retail/Bilder-Pictures/SAFLAX-",'Basis-Tabelle-Samen'!Q23,"-",'Basis-Tabelle-Samen'!J23,"-garden-to-go-portuguese.jpg")),
IF($C$1="Rumänisch - RO",HYPERLINK(CONCATENATE("https://www.saflax.de/0-WVK-Retail/Bilder-Pictures/SAFLAX-",'Basis-Tabelle-Samen'!Q23,"-",'Basis-Tabelle-Samen'!J23,"-garden-to-go-romanian.jpg")),
IF($C$1="Schwedisch - SE",HYPERLINK(CONCATENATE("https://www.saflax.de/0-WVK-Retail/Bilder-Pictures/SAFLAX-",'Basis-Tabelle-Samen'!Q23,"-",'Basis-Tabelle-Samen'!J23,"-garden-to-go-swedish.jpg")),
IF($C$1="Slowakisch - SK",HYPERLINK(CONCATENATE("https://www.saflax.de/0-WVK-Retail/Bilder-Pictures/SAFLAX-",'Basis-Tabelle-Samen'!Q23,"-",'Basis-Tabelle-Samen'!J23,"-garden-to-go-slovak.jpg")),
IF($C$1="Slowenisch - SI",HYPERLINK(CONCATENATE("https://www.saflax.de/0-WVK-Retail/Bilder-Pictures/SAFLAX-",'Basis-Tabelle-Samen'!Q23,"-",'Basis-Tabelle-Samen'!J23,"-garden-to-go-slovenian.jpg")),
IF($C$1="Spanisch - ES",HYPERLINK(CONCATENATE("https://www.saflax.de/0-WVK-Retail/Bilder-Pictures/SAFLAX-",'Basis-Tabelle-Samen'!Q23,"-",'Basis-Tabelle-Samen'!J23,"-garden-to-go-spanish.jpg")),
IF($C$1="Tschechisch - CZ",HYPERLINK(CONCATENATE("https://www.saflax.de/0-WVK-Retail/Bilder-Pictures/SAFLAX-",'Basis-Tabelle-Samen'!Q23,"-",'Basis-Tabelle-Samen'!J23,"-garden-to-go-czech.jpg")),
IF($C$1="Türkisch - TR",HYPERLINK(CONCATENATE("https://www.saflax.de/0-WVK-Retail/Bilder-Pictures/SAFLAX-",'Basis-Tabelle-Samen'!Q23,"-",'Basis-Tabelle-Samen'!J23,"-garden-to-go-turkish.jpg")),
IF($C$1="Ungarisch - HU",HYPERLINK(CONCATENATE("https://www.saflax.de/0-WVK-Retail/Bilder-Pictures/SAFLAX-",'Basis-Tabelle-Samen'!Q23,"-",'Basis-Tabelle-Samen'!J23,"-garden-to-go-hungarian.jpg")),
" ACHTUNG")))))))))))))))))))))))))))))</f>
        <v>https://www.saflax.de/0-WVK-Retail/Bilder-Pictures/SAFLAX-52346-olea-europea-garden-to-go-english.jpg</v>
      </c>
      <c r="AP87" s="330" t="str">
        <f>IF(K87&lt;1,"",
IF($C$1="Bulgarisch - BG",HYPERLINK(CONCATENATE("https://www.saflax.de/0-WVK-Retail/Bilder-Pictures/SAFLAX-",'Basis-Tabelle-Samen'!T23,"-",'Basis-Tabelle-Samen'!J23,"-cultivation-set-bulgarian.jpg")),
IF($C$1="Dänisch - DK",HYPERLINK(CONCATENATE("https://www.saflax.de/0-WVK-Retail/Bilder-Pictures/SAFLAX-",'Basis-Tabelle-Samen'!T23,"-",'Basis-Tabelle-Samen'!J23,"-cultivation-set-danish.jpg")),
IF($C$1="Deutsch - DE",HYPERLINK(CONCATENATE("https://www.saflax.de/0-WVK-Retail/Bilder-Pictures/SAFLAX-",'Basis-Tabelle-Samen'!T23,"-",'Basis-Tabelle-Samen'!J23,"-cultivation-set-german.jpg")),
IF($C$1="Englisch - UK",HYPERLINK(CONCATENATE("https://www.saflax.de/0-WVK-Retail/Bilder-Pictures/SAFLAX-",'Basis-Tabelle-Samen'!T23,"-",'Basis-Tabelle-Samen'!J23,"-cultivation-set-english.jpg")),
IF($C$1="Estnisch - EE",HYPERLINK(CONCATENATE("https://www.saflax.de/0-WVK-Retail/Bilder-Pictures/SAFLAX-",'Basis-Tabelle-Samen'!T23,"-",'Basis-Tabelle-Samen'!J23,"-cultivation-set-estonian.jpg")),
IF($C$1="Finnisch - FI",HYPERLINK(CONCATENATE("https://www.saflax.de/0-WVK-Retail/Bilder-Pictures/SAFLAX-",'Basis-Tabelle-Samen'!T23,"-",'Basis-Tabelle-Samen'!J23,"-cultivation-set-finnish.jpg")),
IF($C$1="Französisch - FR",HYPERLINK(CONCATENATE("https://www.saflax.de/0-WVK-Retail/Bilder-Pictures/SAFLAX-",'Basis-Tabelle-Samen'!T23,"-",'Basis-Tabelle-Samen'!J23,"-cultivation-set-french.jpg")),
IF($C$1="Griechisch - GR",HYPERLINK(CONCATENATE("https://www.saflax.de/0-WVK-Retail/Bilder-Pictures/SAFLAX-",'Basis-Tabelle-Samen'!T23,"-",'Basis-Tabelle-Samen'!J23,"-cultivation-set-greek.jpg")),
IF($C$1="Irisch - IE",HYPERLINK(CONCATENATE("https://www.saflax.de/0-WVK-Retail/Bilder-Pictures/SAFLAX-",'Basis-Tabelle-Samen'!T23,"-",'Basis-Tabelle-Samen'!J23,"-cultivation-set-irish.jpg")),
IF($C$1="Isländisch - IS",HYPERLINK(CONCATENATE("https://www.saflax.de/0-WVK-Retail/Bilder-Pictures/SAFLAX-",'Basis-Tabelle-Samen'!T23,"-",'Basis-Tabelle-Samen'!J23,"-cultivation-set-icelandic.jpg")),
IF($C$1="Italienisch - IT",HYPERLINK(CONCATENATE("https://www.saflax.de/0-WVK-Retail/Bilder-Pictures/SAFLAX-",'Basis-Tabelle-Samen'!T23,"-",'Basis-Tabelle-Samen'!J23,"-cultivation-set-italian.jpg")),
IF($C$1="Japanisch - JP",HYPERLINK(CONCATENATE("https://www.saflax.de/0-WVK-Retail/Bilder-Pictures/SAFLAX-",'Basis-Tabelle-Samen'!T23,"-",'Basis-Tabelle-Samen'!J23,"-cultivation-set-japanese.jpg")),
IF($C$1="Kroatisch - HR",HYPERLINK(CONCATENATE("https://www.saflax.de/0-WVK-Retail/Bilder-Pictures/SAFLAX-",'Basis-Tabelle-Samen'!T23,"-",'Basis-Tabelle-Samen'!J23,"-cultivation-set-croatian.jpg")),
IF($C$1="Lettisch - LV",HYPERLINK(CONCATENATE("https://www.saflax.de/0-WVK-Retail/Bilder-Pictures/SAFLAX-",'Basis-Tabelle-Samen'!T23,"-",'Basis-Tabelle-Samen'!J23,"-cultivation-set-latvian.jpg")),
IF($C$1="Litauisch - LT",HYPERLINK(CONCATENATE("https://www.saflax.de/0-WVK-Retail/Bilder-Pictures/SAFLAX-",'Basis-Tabelle-Samen'!T23,"-",'Basis-Tabelle-Samen'!J23,"-cultivation-set-lithuanian.jpg")),
IF($C$1="Maltesisch - MT",HYPERLINK(CONCATENATE("https://www.saflax.de/0-WVK-Retail/Bilder-Pictures/SAFLAX-",'Basis-Tabelle-Samen'!T23,"-",'Basis-Tabelle-Samen'!J23,"-cultivation-set-maltese.jpg")),
IF($C$1="Niederländisch - NL",HYPERLINK(CONCATENATE("https://www.saflax.de/0-WVK-Retail/Bilder-Pictures/SAFLAX-",'Basis-Tabelle-Samen'!T23,"-",'Basis-Tabelle-Samen'!J23,"-cultivation-set-dutch.jpg")),
IF($C$1="Norwegisch - NO",HYPERLINK(CONCATENATE("https://www.saflax.de/0-WVK-Retail/Bilder-Pictures/SAFLAX-",'Basis-Tabelle-Samen'!T23,"-",'Basis-Tabelle-Samen'!J23,"-cultivation-set-nowegian.jpg")),
IF($C$1="Polnisch - PL",HYPERLINK(CONCATENATE("https://www.saflax.de/0-WVK-Retail/Bilder-Pictures/SAFLAX-",'Basis-Tabelle-Samen'!T23,"-",'Basis-Tabelle-Samen'!J23,"-cultivation-set-polish.jpg")),
IF($C$1="Portugiesisch - PT",HYPERLINK(CONCATENATE("https://www.saflax.de/0-WVK-Retail/Bilder-Pictures/SAFLAX-",'Basis-Tabelle-Samen'!T23,"-",'Basis-Tabelle-Samen'!J23,"-cultivation-set-portuguese.jpg")),
IF($C$1="Rumänisch - RO",HYPERLINK(CONCATENATE("https://www.saflax.de/0-WVK-Retail/Bilder-Pictures/SAFLAX-",'Basis-Tabelle-Samen'!T23,"-",'Basis-Tabelle-Samen'!J23,"-cultivation-set-romanian.jpg")),
IF($C$1="Schwedisch - SE",HYPERLINK(CONCATENATE("https://www.saflax.de/0-WVK-Retail/Bilder-Pictures/SAFLAX-",'Basis-Tabelle-Samen'!T23,"-",'Basis-Tabelle-Samen'!J23,"-cultivation-set-swedish.jpg")),
IF($C$1="Slowakisch - SK",HYPERLINK(CONCATENATE("https://www.saflax.de/0-WVK-Retail/Bilder-Pictures/SAFLAX-",'Basis-Tabelle-Samen'!T23,"-",'Basis-Tabelle-Samen'!J23,"-cultivation-set-slovak.jpg")),
IF($C$1="Slowenisch - SI",HYPERLINK(CONCATENATE("https://www.saflax.de/0-WVK-Retail/Bilder-Pictures/SAFLAX-",'Basis-Tabelle-Samen'!T23,"-",'Basis-Tabelle-Samen'!J23,"-cultivation-set-slovenian.jpg")),
IF($C$1="Spanisch - ES",HYPERLINK(CONCATENATE("https://www.saflax.de/0-WVK-Retail/Bilder-Pictures/SAFLAX-",'Basis-Tabelle-Samen'!T23,"-",'Basis-Tabelle-Samen'!J23,"-cultivation-set-spanish.jpg")),
IF($C$1="Tschechisch - CZ",HYPERLINK(CONCATENATE("https://www.saflax.de/0-WVK-Retail/Bilder-Pictures/SAFLAX-",'Basis-Tabelle-Samen'!T23,"-",'Basis-Tabelle-Samen'!J23,"-cultivation-set-czech.jpg")),
IF($C$1="Türkisch - TR",HYPERLINK(CONCATENATE("https://www.saflax.de/0-WVK-Retail/Bilder-Pictures/SAFLAX-",'Basis-Tabelle-Samen'!T23,"-",'Basis-Tabelle-Samen'!J23,"-cultivation-set-turkish.jpg")),
IF($C$1="Ungarisch - HU",HYPERLINK(CONCATENATE("https://www.saflax.de/0-WVK-Retail/Bilder-Pictures/SAFLAX-",'Basis-Tabelle-Samen'!T23,"-",'Basis-Tabelle-Samen'!J23,"-cultivation-set-hungarian.jpg")),
" ACHTUNG")))))))))))))))))))))))))))))</f>
        <v>https://www.saflax.de/0-WVK-Retail/Bilder-Pictures/SAFLAX-32346-olea-europea-cultivation-set-english.jpg</v>
      </c>
      <c r="AQ87" s="330" t="str">
        <f>IF(L87&lt;1,"",
IF($C$1="Bulgarisch - BG",HYPERLINK(CONCATENATE("https://www.saflax.de/0-WVK-Retail/Bilder-Pictures/SAFLAX-",'Basis-Tabelle-Samen'!W23,"-",'Basis-Tabelle-Samen'!J23,"-garden-in-the-bag-bulgarian.jpg")),
IF($C$1="Dänisch - DK",HYPERLINK(CONCATENATE("https://www.saflax.de/0-WVK-Retail/Bilder-Pictures/SAFLAX-",'Basis-Tabelle-Samen'!W23,"-",'Basis-Tabelle-Samen'!J23,"-garden-in-the-bag-danish.jpg")),
IF($C$1="Deutsch - DE",HYPERLINK(CONCATENATE("https://www.saflax.de/0-WVK-Retail/Bilder-Pictures/SAFLAX-",'Basis-Tabelle-Samen'!W23,"-",'Basis-Tabelle-Samen'!J23,"-garden-in-the-bag-german.jpg")),
IF($C$1="Englisch - UK",HYPERLINK(CONCATENATE("https://www.saflax.de/0-WVK-Retail/Bilder-Pictures/SAFLAX-",'Basis-Tabelle-Samen'!W23,"-",'Basis-Tabelle-Samen'!J23,"-garden-in-the-bag-english.jpg")),
IF($C$1="Estnisch - EE",HYPERLINK(CONCATENATE("https://www.saflax.de/0-WVK-Retail/Bilder-Pictures/SAFLAX-",'Basis-Tabelle-Samen'!W23,"-",'Basis-Tabelle-Samen'!J23,"-garden-in-the-bag-estonian.jpg")),
IF($C$1="Finnisch - FI",HYPERLINK(CONCATENATE("https://www.saflax.de/0-WVK-Retail/Bilder-Pictures/SAFLAX-",'Basis-Tabelle-Samen'!W23,"-",'Basis-Tabelle-Samen'!J23,"-garden-in-the-bag-finnish.jpg")),
IF($C$1="Französisch - FR",HYPERLINK(CONCATENATE("https://www.saflax.de/0-WVK-Retail/Bilder-Pictures/SAFLAX-",'Basis-Tabelle-Samen'!W23,"-",'Basis-Tabelle-Samen'!J23,"-garden-in-the-bag-french.jpg")),
IF($C$1="Griechisch - GR",HYPERLINK(CONCATENATE("https://www.saflax.de/0-WVK-Retail/Bilder-Pictures/SAFLAX-",'Basis-Tabelle-Samen'!W23,"-",'Basis-Tabelle-Samen'!J23,"-garden-in-the-bag-greek.jpg")),
IF($C$1="Irisch - IE",HYPERLINK(CONCATENATE("https://www.saflax.de/0-WVK-Retail/Bilder-Pictures/SAFLAX-",'Basis-Tabelle-Samen'!W23,"-",'Basis-Tabelle-Samen'!J23,"-garden-in-the-bag-irish.jpg")),
IF($C$1="Isländisch - IS",HYPERLINK(CONCATENATE("https://www.saflax.de/0-WVK-Retail/Bilder-Pictures/SAFLAX-",'Basis-Tabelle-Samen'!W23,"-",'Basis-Tabelle-Samen'!J23,"-garden-in-the-bag-icelandic.jpg")),
IF($C$1="Italienisch - IT",HYPERLINK(CONCATENATE("https://www.saflax.de/0-WVK-Retail/Bilder-Pictures/SAFLAX-",'Basis-Tabelle-Samen'!W23,"-",'Basis-Tabelle-Samen'!J23,"-garden-in-the-bag-italian.jpg")),
IF($C$1="Japanisch - JP",HYPERLINK(CONCATENATE("https://www.saflax.de/0-WVK-Retail/Bilder-Pictures/SAFLAX-",'Basis-Tabelle-Samen'!W23,"-",'Basis-Tabelle-Samen'!J23,"-garden-in-the-bag-japanese.jpg")),
IF($C$1="Kroatisch - HR",HYPERLINK(CONCATENATE("https://www.saflax.de/0-WVK-Retail/Bilder-Pictures/SAFLAX-",'Basis-Tabelle-Samen'!W23,"-",'Basis-Tabelle-Samen'!J23,"-garden-in-the-bag-croatian.jpg")),
IF($C$1="Lettisch - LV",HYPERLINK(CONCATENATE("https://www.saflax.de/0-WVK-Retail/Bilder-Pictures/SAFLAX-",'Basis-Tabelle-Samen'!W23,"-",'Basis-Tabelle-Samen'!J23,"-garden-in-the-bag-latvian.jpg")),
IF($C$1="Litauisch - LT",HYPERLINK(CONCATENATE("https://www.saflax.de/0-WVK-Retail/Bilder-Pictures/SAFLAX-",'Basis-Tabelle-Samen'!W23,"-",'Basis-Tabelle-Samen'!J23,"-garden-in-the-bag-lithuanian.jpg")),
IF($C$1="Maltesisch - MT",HYPERLINK(CONCATENATE("https://www.saflax.de/0-WVK-Retail/Bilder-Pictures/SAFLAX-",'Basis-Tabelle-Samen'!W23,"-",'Basis-Tabelle-Samen'!J23,"-garden-in-the-bag-maltese.jpg")),
IF($C$1="Niederländisch - NL",HYPERLINK(CONCATENATE("https://www.saflax.de/0-WVK-Retail/Bilder-Pictures/SAFLAX-",'Basis-Tabelle-Samen'!W23,"-",'Basis-Tabelle-Samen'!J23,"-garden-in-the-bag-dutch.jpg")),
IF($C$1="Norwegisch - NO",HYPERLINK(CONCATENATE("https://www.saflax.de/0-WVK-Retail/Bilder-Pictures/SAFLAX-",'Basis-Tabelle-Samen'!W23,"-",'Basis-Tabelle-Samen'!J23,"-garden-in-the-bag-nowegian.jpg")),
IF($C$1="Polnisch - PL",HYPERLINK(CONCATENATE("https://www.saflax.de/0-WVK-Retail/Bilder-Pictures/SAFLAX-",'Basis-Tabelle-Samen'!W23,"-",'Basis-Tabelle-Samen'!J23,"-garden-in-the-bag-polish.jpg")),
IF($C$1="Portugiesisch - PT",HYPERLINK(CONCATENATE("https://www.saflax.de/0-WVK-Retail/Bilder-Pictures/SAFLAX-",'Basis-Tabelle-Samen'!W23,"-",'Basis-Tabelle-Samen'!J23,"-garden-in-the-bag-portuguese.jpg")),
IF($C$1="Rumänisch - RO",HYPERLINK(CONCATENATE("https://www.saflax.de/0-WVK-Retail/Bilder-Pictures/SAFLAX-",'Basis-Tabelle-Samen'!W23,"-",'Basis-Tabelle-Samen'!J23,"-garden-in-the-bag-romanian.jpg")),
IF($C$1="Schwedisch - SE",HYPERLINK(CONCATENATE("https://www.saflax.de/0-WVK-Retail/Bilder-Pictures/SAFLAX-",'Basis-Tabelle-Samen'!W23,"-",'Basis-Tabelle-Samen'!J23,"-garden-in-the-bag-swedish.jpg")),
IF($C$1="Slowakisch - SK",HYPERLINK(CONCATENATE("https://www.saflax.de/0-WVK-Retail/Bilder-Pictures/SAFLAX-",'Basis-Tabelle-Samen'!W23,"-",'Basis-Tabelle-Samen'!J23,"-garden-in-the-bag-slovak.jpg")),
IF($C$1="Slowenisch - SI",HYPERLINK(CONCATENATE("https://www.saflax.de/0-WVK-Retail/Bilder-Pictures/SAFLAX-",'Basis-Tabelle-Samen'!W23,"-",'Basis-Tabelle-Samen'!J23,"-garden-in-the-bag-slovenian.jpg")),
IF($C$1="Spanisch - ES",HYPERLINK(CONCATENATE("https://www.saflax.de/0-WVK-Retail/Bilder-Pictures/SAFLAX-",'Basis-Tabelle-Samen'!W23,"-",'Basis-Tabelle-Samen'!J23,"-garden-in-the-bag-spanish.jpg")),
IF($C$1="Tschechisch - CZ",HYPERLINK(CONCATENATE("https://www.saflax.de/0-WVK-Retail/Bilder-Pictures/SAFLAX-",'Basis-Tabelle-Samen'!W23,"-",'Basis-Tabelle-Samen'!J23,"-garden-in-the-bag-czech.jpg")),
IF($C$1="Türkisch - TR",HYPERLINK(CONCATENATE("https://www.saflax.de/0-WVK-Retail/Bilder-Pictures/SAFLAX-",'Basis-Tabelle-Samen'!W23,"-",'Basis-Tabelle-Samen'!J23,"-garden-in-the-bag-turkish.jpg")),
IF($C$1="Ungarisch - HU",HYPERLINK(CONCATENATE("https://www.saflax.de/0-WVK-Retail/Bilder-Pictures/SAFLAX-",'Basis-Tabelle-Samen'!W23,"-",'Basis-Tabelle-Samen'!J23,"-garden-in-the-bag-hungarian.jpg")),
" ACHTUNG")))))))))))))))))))))))))))))</f>
        <v>https://www.saflax.de/0-WVK-Retail/Bilder-Pictures/SAFLAX-62346-olea-europea-garden-in-the-bag-english.jpg</v>
      </c>
    </row>
    <row r="88" spans="1:43" ht="17.100000000000001" customHeight="1" x14ac:dyDescent="0.2">
      <c r="A88" s="318" t="str">
        <f>IF('Basis-Tabelle-Samen'!A4="","",IF($C$1="Deutsch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88" s="319" t="str">
        <f>'Basis-Tabelle-Samen'!I4</f>
        <v>Caesalpinia pulcherrima</v>
      </c>
      <c r="C88" s="316" t="str">
        <f>IF($C$1="Bulgarisch - BG",'Basis-Tabelle-Samen'!Z4,
IF($C$1="Dänisch - DK",'Basis-Tabelle-Samen'!AA4,
IF($C$1="Deutsch - DE",'Basis-Tabelle-Samen'!AB4,
IF($C$1="Englisch - UK",'Basis-Tabelle-Samen'!AC4,
IF($C$1="Estnisch - EE",'Basis-Tabelle-Samen'!AD4,
IF($C$1="Finnisch - FI",'Basis-Tabelle-Samen'!AE4,
IF($C$1="Französisch - FR",'Basis-Tabelle-Samen'!AF4,
IF($C$1="Griechisch - GR",'Basis-Tabelle-Samen'!AG4,
IF($C$1="Irisch - IE",'Basis-Tabelle-Samen'!AH4,
IF($C$1="Isländisch - IS",'Basis-Tabelle-Samen'!AI4,
IF($C$1="Italienisch - IT",'Basis-Tabelle-Samen'!AJ4,
IF($C$1="Japanisch - JP",'Basis-Tabelle-Samen'!AK4,
IF($C$1="Kroatisch - HR",'Basis-Tabelle-Samen'!AL4,
IF($C$1="Lettisch - LV",'Basis-Tabelle-Samen'!AM4,
IF($C$1="Litauisch - LT",'Basis-Tabelle-Samen'!AN4,
IF($C$1="Maltesisch - MT",'Basis-Tabelle-Samen'!AO4,
IF($C$1="Niederländisch - NL",'Basis-Tabelle-Samen'!AP4,
IF($C$1="Norwegisch - NO",'Basis-Tabelle-Samen'!AQ4,
IF($C$1="Polnisch - PL",'Basis-Tabelle-Samen'!AR4,
IF($C$1="Portugiesisch - PT",'Basis-Tabelle-Samen'!AS4,
IF($C$1="Rumänisch - RO",'Basis-Tabelle-Samen'!AT4,
IF($C$1="Schwedisch - SE",'Basis-Tabelle-Samen'!AU4,
IF($C$1="Slowakisch - SK",'Basis-Tabelle-Samen'!AV4,
IF($C$1="Slowenisch - SI",'Basis-Tabelle-Samen'!AW4,
IF($C$1="Spanisch - ES",'Basis-Tabelle-Samen'!AX4,
IF($C$1="Tschechisch - CZ",'Basis-Tabelle-Samen'!AY4,
IF($C$1="Türkisch - TR",'Basis-Tabelle-Samen'!AZ4,
IF($C$1="Ungarisch - HU",'Basis-Tabelle-Samen'!BA4,
" ACHTUNG"))))))))))))))))))))))))))))</f>
        <v>Mexican Bird Of Paradise</v>
      </c>
      <c r="D88" s="320">
        <f>'Basis-Tabelle-Samen'!F4</f>
        <v>10</v>
      </c>
      <c r="E88" s="321" t="str">
        <f>'Basis-Tabelle-Samen'!H4</f>
        <v>7 %</v>
      </c>
      <c r="F88" s="322" t="str">
        <f>IF('Basis-Tabelle-Samen'!G4="","",'Basis-Tabelle-Samen'!G4)</f>
        <v>01</v>
      </c>
      <c r="G88" s="320">
        <f>'Basis-Tabelle-Samen'!C4</f>
        <v>12304</v>
      </c>
      <c r="H88" s="323">
        <f>'Basis-Tabelle-Samen'!D4</f>
        <v>4055473123042</v>
      </c>
      <c r="I88" s="324">
        <f>'Basis-Tabelle-Samen'!E4</f>
        <v>1.85</v>
      </c>
      <c r="J88" s="325">
        <f t="shared" si="1"/>
        <v>12</v>
      </c>
      <c r="K88" s="326">
        <f>'Basis-Tabelle-Samen'!K4</f>
        <v>72304</v>
      </c>
      <c r="L88" s="323">
        <f>'Basis-Tabelle-Samen'!L4</f>
        <v>4055473723044</v>
      </c>
      <c r="M88" s="324">
        <f>'Basis-Tabelle-Samen'!M4</f>
        <v>2.4500000000000002</v>
      </c>
      <c r="N88" s="326">
        <f>IF(K88&lt;1,"",'3'!$I$15)</f>
        <v>15</v>
      </c>
      <c r="O88" s="327">
        <f>IF(K88&lt;1,"",'3'!$J$11)</f>
        <v>90</v>
      </c>
      <c r="P88" s="326">
        <f>'Basis-Tabelle-Samen'!N4</f>
        <v>82304</v>
      </c>
      <c r="Q88" s="323">
        <f>'Basis-Tabelle-Samen'!O4</f>
        <v>4055473823041</v>
      </c>
      <c r="R88" s="328">
        <f>'Basis-Tabelle-Samen'!P4</f>
        <v>3.75</v>
      </c>
      <c r="S88" s="326">
        <f>IF(R88&lt;1,"",'3'!$M$15)</f>
        <v>18</v>
      </c>
      <c r="T88" s="327">
        <f>IF(R88&lt;1,"",'3'!$N$11)</f>
        <v>72</v>
      </c>
      <c r="U88" s="326">
        <f>'Basis-Tabelle-Samen'!Q4</f>
        <v>52304</v>
      </c>
      <c r="V88" s="323">
        <f>'Basis-Tabelle-Samen'!R4</f>
        <v>4055473523040</v>
      </c>
      <c r="W88" s="324">
        <f>'Basis-Tabelle-Samen'!S4</f>
        <v>4.95</v>
      </c>
      <c r="X88" s="326">
        <f>IF(U88&lt;1,"",'3'!$Q$15)</f>
        <v>6</v>
      </c>
      <c r="Y88" s="327">
        <f>IF(U88&lt;1,"",'3'!$R$11)</f>
        <v>24</v>
      </c>
      <c r="Z88" s="326">
        <f>'Basis-Tabelle-Samen'!T4</f>
        <v>32304</v>
      </c>
      <c r="AA88" s="323">
        <f>'Basis-Tabelle-Samen'!U4</f>
        <v>4055473323046</v>
      </c>
      <c r="AB88" s="324">
        <f>'Basis-Tabelle-Samen'!V4</f>
        <v>6.75</v>
      </c>
      <c r="AC88" s="326">
        <f>IF(Z88&lt;1,"",'3'!$U$15)</f>
        <v>6</v>
      </c>
      <c r="AD88" s="327">
        <f>IF(Z88&lt;1,"",'3'!$V$11)</f>
        <v>24</v>
      </c>
      <c r="AE88" s="326">
        <f>'Basis-Tabelle-Samen'!W4</f>
        <v>62304</v>
      </c>
      <c r="AF88" s="323">
        <f>'Basis-Tabelle-Samen'!X4</f>
        <v>4055473623047</v>
      </c>
      <c r="AG88" s="324">
        <f>'Basis-Tabelle-Samen'!Y4</f>
        <v>2.95</v>
      </c>
      <c r="AH88" s="326">
        <f>IF(AE88&lt;1,"",'3'!$Y$15)</f>
        <v>8</v>
      </c>
      <c r="AI88" s="327">
        <f>IF(AE88&lt;1,"",'3'!$Z$11)</f>
        <v>64</v>
      </c>
      <c r="AJ88" s="329"/>
      <c r="AK88" s="316" t="str">
        <f>IF(G88&lt;1,"",
IF($C$1="Bulgarisch - BG",HYPERLINK(CONCATENATE("https://www.saflax.de/0-WVK-Retail/Bilder-Pictures/SAFLAX-",'Basis-Tabelle-Samen'!C4,"-",'Basis-Tabelle-Samen'!J4,"-seed-package-front-cr-bulgarian.jpg")),
IF($C$1="Dänisch - DK",HYPERLINK(CONCATENATE("https://www.saflax.de/0-WVK-Retail/Bilder-Pictures/SAFLAX-",'Basis-Tabelle-Samen'!C4,"-",'Basis-Tabelle-Samen'!J4,"-seed-package-front-cr-danish.jpg")),
IF($C$1="Deutsch - DE",HYPERLINK(CONCATENATE("https://www.saflax.de/0-WVK-Retail/Bilder-Pictures/SAFLAX-",'Basis-Tabelle-Samen'!C4,"-",'Basis-Tabelle-Samen'!J4,"-seed-package-front-cr-german.jpg")),
IF($C$1="Englisch - UK",HYPERLINK(CONCATENATE("https://www.saflax.de/0-WVK-Retail/Bilder-Pictures/SAFLAX-",'Basis-Tabelle-Samen'!C4,"-",'Basis-Tabelle-Samen'!J4,"-seed-package-front-cr-english.jpg")),
IF($C$1="Estnisch - EE",HYPERLINK(CONCATENATE("https://www.saflax.de/0-WVK-Retail/Bilder-Pictures/SAFLAX-",'Basis-Tabelle-Samen'!C4,"-",'Basis-Tabelle-Samen'!J4,"-seed-package-front-cr-estonian.jpg")),
IF($C$1="Finnisch - FI",HYPERLINK(CONCATENATE("https://www.saflax.de/0-WVK-Retail/Bilder-Pictures/SAFLAX-",'Basis-Tabelle-Samen'!C4,"-",'Basis-Tabelle-Samen'!J4,"-seed-package-front-cr-finnish.jpg")),
IF($C$1="Französisch - FR",HYPERLINK(CONCATENATE("https://www.saflax.de/0-WVK-Retail/Bilder-Pictures/SAFLAX-",'Basis-Tabelle-Samen'!C4,"-",'Basis-Tabelle-Samen'!J4,"-seed-package-front-cr-french.jpg")),
IF($C$1="Griechisch - GR",HYPERLINK(CONCATENATE("https://www.saflax.de/0-WVK-Retail/Bilder-Pictures/SAFLAX-",'Basis-Tabelle-Samen'!C4,"-",'Basis-Tabelle-Samen'!J4,"-seed-package-front-cr-greek.jpg")),
IF($C$1="Irisch - IE",HYPERLINK(CONCATENATE("https://www.saflax.de/0-WVK-Retail/Bilder-Pictures/SAFLAX-",'Basis-Tabelle-Samen'!C4,"-",'Basis-Tabelle-Samen'!J4,"-seed-package-front-cr-irish.jpg")),
IF($C$1="Isländisch - IS",HYPERLINK(CONCATENATE("https://www.saflax.de/0-WVK-Retail/Bilder-Pictures/SAFLAX-",'Basis-Tabelle-Samen'!C4,"-",'Basis-Tabelle-Samen'!J4,"-seed-package-front-cr-icelandic.jpg")),
IF($C$1="Italienisch - IT",HYPERLINK(CONCATENATE("https://www.saflax.de/0-WVK-Retail/Bilder-Pictures/SAFLAX-",'Basis-Tabelle-Samen'!C4,"-",'Basis-Tabelle-Samen'!J4,"-seed-package-front-cr-italian.jpg")),
IF($C$1="Japanisch - JP",HYPERLINK(CONCATENATE("https://www.saflax.de/0-WVK-Retail/Bilder-Pictures/SAFLAX-",'Basis-Tabelle-Samen'!C4,"-",'Basis-Tabelle-Samen'!J4,"-seed-package-front-cr-japanese.jpg")),
IF($C$1="Kroatisch - HR",HYPERLINK(CONCATENATE("https://www.saflax.de/0-WVK-Retail/Bilder-Pictures/SAFLAX-",'Basis-Tabelle-Samen'!C4,"-",'Basis-Tabelle-Samen'!J4,"-seed-package-front-cr-croatian.jpg")),
IF($C$1="Lettisch - LV",HYPERLINK(CONCATENATE("https://www.saflax.de/0-WVK-Retail/Bilder-Pictures/SAFLAX-",'Basis-Tabelle-Samen'!C4,"-",'Basis-Tabelle-Samen'!J4,"-seed-package-front-cr-latvian.jpg")),
IF($C$1="Litauisch - LT",HYPERLINK(CONCATENATE("https://www.saflax.de/0-WVK-Retail/Bilder-Pictures/SAFLAX-",'Basis-Tabelle-Samen'!C4,"-",'Basis-Tabelle-Samen'!J4,"-seed-package-front-cr-lithuanian.jpg")),
IF($C$1="Maltesisch - MT",HYPERLINK(CONCATENATE("https://www.saflax.de/0-WVK-Retail/Bilder-Pictures/SAFLAX-",'Basis-Tabelle-Samen'!C4,"-",'Basis-Tabelle-Samen'!J4,"-seed-package-front-cr-maltese.jpg")),
IF($C$1="Niederländisch - NL",HYPERLINK(CONCATENATE("https://www.saflax.de/0-WVK-Retail/Bilder-Pictures/SAFLAX-",'Basis-Tabelle-Samen'!C4,"-",'Basis-Tabelle-Samen'!J4,"-seed-package-front-cr-dutch.jpg")),
IF($C$1="Norwegisch - NO",HYPERLINK(CONCATENATE("https://www.saflax.de/0-WVK-Retail/Bilder-Pictures/SAFLAX-",'Basis-Tabelle-Samen'!C4,"-",'Basis-Tabelle-Samen'!J4,"-seed-package-front-cr-nowegian.jpg")),
IF($C$1="Polnisch - PL",HYPERLINK(CONCATENATE("https://www.saflax.de/0-WVK-Retail/Bilder-Pictures/SAFLAX-",'Basis-Tabelle-Samen'!C4,"-",'Basis-Tabelle-Samen'!J4,"-seed-package-front-cr-polish.jpg")),
IF($C$1="Portugiesisch - PT",HYPERLINK(CONCATENATE("https://www.saflax.de/0-WVK-Retail/Bilder-Pictures/SAFLAX-",'Basis-Tabelle-Samen'!C4,"-",'Basis-Tabelle-Samen'!J4,"-seed-package-front-cr-portuguese.jpg")),
IF($C$1="Rumänisch - RO",HYPERLINK(CONCATENATE("https://www.saflax.de/0-WVK-Retail/Bilder-Pictures/SAFLAX-",'Basis-Tabelle-Samen'!C4,"-",'Basis-Tabelle-Samen'!J4,"-seed-package-front-cr-romanian.jpg")),
IF($C$1="Schwedisch - SE",HYPERLINK(CONCATENATE("https://www.saflax.de/0-WVK-Retail/Bilder-Pictures/SAFLAX-",'Basis-Tabelle-Samen'!C4,"-",'Basis-Tabelle-Samen'!J4,"-seed-package-front-cr-swedish.jpg")),
IF($C$1="Slowakisch - SK",HYPERLINK(CONCATENATE("https://www.saflax.de/0-WVK-Retail/Bilder-Pictures/SAFLAX-",'Basis-Tabelle-Samen'!C4,"-",'Basis-Tabelle-Samen'!J4,"-seed-package-front-cr-slovak.jpg")),
IF($C$1="Slowenisch - SI",HYPERLINK(CONCATENATE("https://www.saflax.de/0-WVK-Retail/Bilder-Pictures/SAFLAX-",'Basis-Tabelle-Samen'!C4,"-",'Basis-Tabelle-Samen'!J4,"-seed-package-front-cr-slovenian.jpg")),
IF($C$1="Spanisch - ES",HYPERLINK(CONCATENATE("https://www.saflax.de/0-WVK-Retail/Bilder-Pictures/SAFLAX-",'Basis-Tabelle-Samen'!C4,"-",'Basis-Tabelle-Samen'!J4,"-seed-package-front-cr-spanish.jpg")),
IF($C$1="Tschechisch - CZ",HYPERLINK(CONCATENATE("https://www.saflax.de/0-WVK-Retail/Bilder-Pictures/SAFLAX-",'Basis-Tabelle-Samen'!C4,"-",'Basis-Tabelle-Samen'!J4,"-seed-package-front-cr-czech.jpg")),
IF($C$1="Türkisch - TR",HYPERLINK(CONCATENATE("https://www.saflax.de/0-WVK-Retail/Bilder-Pictures/SAFLAX-",'Basis-Tabelle-Samen'!C4,"-",'Basis-Tabelle-Samen'!J4,"-seed-package-front-cr-turkish.jpg")),
IF($C$1="Ungarisch - HU",HYPERLINK(CONCATENATE("https://www.saflax.de/0-WVK-Retail/Bilder-Pictures/SAFLAX-",'Basis-Tabelle-Samen'!C4,"-",'Basis-Tabelle-Samen'!J4,"-seed-package-front-cr-hungarian.jpg")),
" ACHTUNG")))))))))))))))))))))))))))))</f>
        <v>https://www.saflax.de/0-WVK-Retail/Bilder-Pictures/SAFLAX-12304-caesalpinia-pulcherrima-seed-package-front-cr-english.jpg</v>
      </c>
      <c r="AL88" s="330" t="str">
        <f>IF(G88&lt;1,"",
IF($C$1="Bulgarisch - BG",HYPERLINK(CONCATENATE("https://www.saflax.de/0-WVK-Retail/Bilder-Pictures/SAFLAX-",'Basis-Tabelle-Samen'!C4,"-",'Basis-Tabelle-Samen'!J4,"-seed-package-back-cr-bulgarian.jpg")),
IF($C$1="Dänisch - DK",HYPERLINK(CONCATENATE("https://www.saflax.de/0-WVK-Retail/Bilder-Pictures/SAFLAX-",'Basis-Tabelle-Samen'!C4,"-",'Basis-Tabelle-Samen'!J4,"-seed-package-back-cr-danish.jpg")),
IF($C$1="Deutsch - DE",HYPERLINK(CONCATENATE("https://www.saflax.de/0-WVK-Retail/Bilder-Pictures/SAFLAX-",'Basis-Tabelle-Samen'!C4,"-",'Basis-Tabelle-Samen'!J4,"-seed-package-back-cr-german.jpg")),
IF($C$1="Englisch - UK",HYPERLINK(CONCATENATE("https://www.saflax.de/0-WVK-Retail/Bilder-Pictures/SAFLAX-",'Basis-Tabelle-Samen'!C4,"-",'Basis-Tabelle-Samen'!J4,"-seed-package-back-cr-english.jpg")),
IF($C$1="Estnisch - EE",HYPERLINK(CONCATENATE("https://www.saflax.de/0-WVK-Retail/Bilder-Pictures/SAFLAX-",'Basis-Tabelle-Samen'!C4,"-",'Basis-Tabelle-Samen'!J4,"-seed-package-back-cr-estonian.jpg")),
IF($C$1="Finnisch - FI",HYPERLINK(CONCATENATE("https://www.saflax.de/0-WVK-Retail/Bilder-Pictures/SAFLAX-",'Basis-Tabelle-Samen'!C4,"-",'Basis-Tabelle-Samen'!J4,"-seed-package-back-cr-finnish.jpg")),
IF($C$1="Französisch - FR",HYPERLINK(CONCATENATE("https://www.saflax.de/0-WVK-Retail/Bilder-Pictures/SAFLAX-",'Basis-Tabelle-Samen'!C4,"-",'Basis-Tabelle-Samen'!J4,"-seed-package-back-cr-french.jpg")),
IF($C$1="Griechisch - GR",HYPERLINK(CONCATENATE("https://www.saflax.de/0-WVK-Retail/Bilder-Pictures/SAFLAX-",'Basis-Tabelle-Samen'!C4,"-",'Basis-Tabelle-Samen'!J4,"-seed-package-back-cr-greek.jpg")),
IF($C$1="Irisch - IE",HYPERLINK(CONCATENATE("https://www.saflax.de/0-WVK-Retail/Bilder-Pictures/SAFLAX-",'Basis-Tabelle-Samen'!C4,"-",'Basis-Tabelle-Samen'!J4,"-seed-package-back-cr-irish.jpg")),
IF($C$1="Isländisch - IS",HYPERLINK(CONCATENATE("https://www.saflax.de/0-WVK-Retail/Bilder-Pictures/SAFLAX-",'Basis-Tabelle-Samen'!C4,"-",'Basis-Tabelle-Samen'!J4,"-seed-package-back-cr-icelandic.jpg")),
IF($C$1="Italienisch - IT",HYPERLINK(CONCATENATE("https://www.saflax.de/0-WVK-Retail/Bilder-Pictures/SAFLAX-",'Basis-Tabelle-Samen'!C4,"-",'Basis-Tabelle-Samen'!J4,"-seed-package-back-cr-italian.jpg")),
IF($C$1="Japanisch - JP",HYPERLINK(CONCATENATE("https://www.saflax.de/0-WVK-Retail/Bilder-Pictures/SAFLAX-",'Basis-Tabelle-Samen'!C4,"-",'Basis-Tabelle-Samen'!J4,"-seed-package-back-cr-japanese.jpg")),
IF($C$1="Kroatisch - HR",HYPERLINK(CONCATENATE("https://www.saflax.de/0-WVK-Retail/Bilder-Pictures/SAFLAX-",'Basis-Tabelle-Samen'!C4,"-",'Basis-Tabelle-Samen'!J4,"-seed-package-back-cr-croatian.jpg")),
IF($C$1="Lettisch - LV",HYPERLINK(CONCATENATE("https://www.saflax.de/0-WVK-Retail/Bilder-Pictures/SAFLAX-",'Basis-Tabelle-Samen'!C4,"-",'Basis-Tabelle-Samen'!J4,"-seed-package-back-cr-latvian.jpg")),
IF($C$1="Litauisch - LT",HYPERLINK(CONCATENATE("https://www.saflax.de/0-WVK-Retail/Bilder-Pictures/SAFLAX-",'Basis-Tabelle-Samen'!C4,"-",'Basis-Tabelle-Samen'!J4,"-seed-package-back-cr-lithuanian.jpg")),
IF($C$1="Maltesisch - MT",HYPERLINK(CONCATENATE("https://www.saflax.de/0-WVK-Retail/Bilder-Pictures/SAFLAX-",'Basis-Tabelle-Samen'!C4,"-",'Basis-Tabelle-Samen'!J4,"-seed-package-back-cr-maltese.jpg")),
IF($C$1="Niederländisch - NL",HYPERLINK(CONCATENATE("https://www.saflax.de/0-WVK-Retail/Bilder-Pictures/SAFLAX-",'Basis-Tabelle-Samen'!C4,"-",'Basis-Tabelle-Samen'!J4,"-seed-package-back-cr-dutch.jpg")),
IF($C$1="Norwegisch - NO",HYPERLINK(CONCATENATE("https://www.saflax.de/0-WVK-Retail/Bilder-Pictures/SAFLAX-",'Basis-Tabelle-Samen'!C4,"-",'Basis-Tabelle-Samen'!J4,"-seed-package-back-cr-nowegian.jpg")),
IF($C$1="Polnisch - PL",HYPERLINK(CONCATENATE("https://www.saflax.de/0-WVK-Retail/Bilder-Pictures/SAFLAX-",'Basis-Tabelle-Samen'!C4,"-",'Basis-Tabelle-Samen'!J4,"-seed-package-back-cr-polish.jpg")),
IF($C$1="Portugiesisch - PT",HYPERLINK(CONCATENATE("https://www.saflax.de/0-WVK-Retail/Bilder-Pictures/SAFLAX-",'Basis-Tabelle-Samen'!C4,"-",'Basis-Tabelle-Samen'!J4,"-seed-package-back-cr-portuguese.jpg")),
IF($C$1="Rumänisch - RO",HYPERLINK(CONCATENATE("https://www.saflax.de/0-WVK-Retail/Bilder-Pictures/SAFLAX-",'Basis-Tabelle-Samen'!C4,"-",'Basis-Tabelle-Samen'!J4,"-seed-package-back-cr-romanian.jpg")),
IF($C$1="Schwedisch - SE",HYPERLINK(CONCATENATE("https://www.saflax.de/0-WVK-Retail/Bilder-Pictures/SAFLAX-",'Basis-Tabelle-Samen'!C4,"-",'Basis-Tabelle-Samen'!J4,"-seed-package-back-cr-swedish.jpg")),
IF($C$1="Slowakisch - SK",HYPERLINK(CONCATENATE("https://www.saflax.de/0-WVK-Retail/Bilder-Pictures/SAFLAX-",'Basis-Tabelle-Samen'!C4,"-",'Basis-Tabelle-Samen'!J4,"-seed-package-back-cr-slovak.jpg")),
IF($C$1="Slowenisch - SI",HYPERLINK(CONCATENATE("https://www.saflax.de/0-WVK-Retail/Bilder-Pictures/SAFLAX-",'Basis-Tabelle-Samen'!C4,"-",'Basis-Tabelle-Samen'!J4,"-seed-package-back-cr-slovenian.jpg")),
IF($C$1="Spanisch - ES",HYPERLINK(CONCATENATE("https://www.saflax.de/0-WVK-Retail/Bilder-Pictures/SAFLAX-",'Basis-Tabelle-Samen'!C4,"-",'Basis-Tabelle-Samen'!J4,"-seed-package-back-cr-spanish.jpg")),
IF($C$1="Tschechisch - CZ",HYPERLINK(CONCATENATE("https://www.saflax.de/0-WVK-Retail/Bilder-Pictures/SAFLAX-",'Basis-Tabelle-Samen'!C4,"-",'Basis-Tabelle-Samen'!J4,"-seed-package-back-cr-czech.jpg")),
IF($C$1="Türkisch - TR",HYPERLINK(CONCATENATE("https://www.saflax.de/0-WVK-Retail/Bilder-Pictures/SAFLAX-",'Basis-Tabelle-Samen'!C4,"-",'Basis-Tabelle-Samen'!J4,"-seed-package-back-cr-turkish.jpg")),
IF($C$1="Ungarisch - HU",HYPERLINK(CONCATENATE("https://www.saflax.de/0-WVK-Retail/Bilder-Pictures/SAFLAX-",'Basis-Tabelle-Samen'!C4,"-",'Basis-Tabelle-Samen'!J4,"-seed-package-back-cr-hungarian.jpg")),
" ACHTUNG")))))))))))))))))))))))))))))</f>
        <v>https://www.saflax.de/0-WVK-Retail/Bilder-Pictures/SAFLAX-12304-caesalpinia-pulcherrima-seed-package-back-cr-english.jpg</v>
      </c>
      <c r="AM88" s="330" t="str">
        <f>IF(H88&lt;1,"",
IF($C$1="Bulgarisch - BG",HYPERLINK(CONCATENATE("https://www.saflax.de/0-WVK-Retail/Bilder-Pictures/SAFLAX-",'Basis-Tabelle-Samen'!K4,"-",'Basis-Tabelle-Samen'!J4,"-garden-to-go-mini-bulgarian.jpg")),
IF($C$1="Dänisch - DK",HYPERLINK(CONCATENATE("https://www.saflax.de/0-WVK-Retail/Bilder-Pictures/SAFLAX-",'Basis-Tabelle-Samen'!K4,"-",'Basis-Tabelle-Samen'!J4,"-garden-to-go-mini-danish.jpg")),
IF($C$1="Deutsch - DE",HYPERLINK(CONCATENATE("https://www.saflax.de/0-WVK-Retail/Bilder-Pictures/SAFLAX-",'Basis-Tabelle-Samen'!K4,"-",'Basis-Tabelle-Samen'!J4,"-garden-to-go-mini-german.jpg")),
IF($C$1="Englisch - UK",HYPERLINK(CONCATENATE("https://www.saflax.de/0-WVK-Retail/Bilder-Pictures/SAFLAX-",'Basis-Tabelle-Samen'!K4,"-",'Basis-Tabelle-Samen'!J4,"-garden-to-go-mini-english.jpg")),
IF($C$1="Estnisch - EE",HYPERLINK(CONCATENATE("https://www.saflax.de/0-WVK-Retail/Bilder-Pictures/SAFLAX-",'Basis-Tabelle-Samen'!K4,"-",'Basis-Tabelle-Samen'!J4,"-garden-to-go-mini-estonian.jpg")),
IF($C$1="Finnisch - FI",HYPERLINK(CONCATENATE("https://www.saflax.de/0-WVK-Retail/Bilder-Pictures/SAFLAX-",'Basis-Tabelle-Samen'!K4,"-",'Basis-Tabelle-Samen'!J4,"-garden-to-go-mini-finnish.jpg")),
IF($C$1="Französisch - FR",HYPERLINK(CONCATENATE("https://www.saflax.de/0-WVK-Retail/Bilder-Pictures/SAFLAX-",'Basis-Tabelle-Samen'!K4,"-",'Basis-Tabelle-Samen'!J4,"-garden-to-go-mini-french.jpg")),
IF($C$1="Griechisch - GR",HYPERLINK(CONCATENATE("https://www.saflax.de/0-WVK-Retail/Bilder-Pictures/SAFLAX-",'Basis-Tabelle-Samen'!K4,"-",'Basis-Tabelle-Samen'!J4,"-garden-to-go-mini-greek.jpg")),
IF($C$1="Irisch - IE",HYPERLINK(CONCATENATE("https://www.saflax.de/0-WVK-Retail/Bilder-Pictures/SAFLAX-",'Basis-Tabelle-Samen'!K4,"-",'Basis-Tabelle-Samen'!J4,"-garden-to-go-mini-irish.jpg")),
IF($C$1="Isländisch - IS",HYPERLINK(CONCATENATE("https://www.saflax.de/0-WVK-Retail/Bilder-Pictures/SAFLAX-",'Basis-Tabelle-Samen'!K4,"-",'Basis-Tabelle-Samen'!J4,"-garden-to-go-mini-icelandic.jpg")),
IF($C$1="Italienisch - IT",HYPERLINK(CONCATENATE("https://www.saflax.de/0-WVK-Retail/Bilder-Pictures/SAFLAX-",'Basis-Tabelle-Samen'!K4,"-",'Basis-Tabelle-Samen'!J4,"-garden-to-go-mini-italian.jpg")),
IF($C$1="Japanisch - JP",HYPERLINK(CONCATENATE("https://www.saflax.de/0-WVK-Retail/Bilder-Pictures/SAFLAX-",'Basis-Tabelle-Samen'!K4,"-",'Basis-Tabelle-Samen'!J4,"-garden-to-go-mini-japanese.jpg")),
IF($C$1="Kroatisch - HR",HYPERLINK(CONCATENATE("https://www.saflax.de/0-WVK-Retail/Bilder-Pictures/SAFLAX-",'Basis-Tabelle-Samen'!K4,"-",'Basis-Tabelle-Samen'!J4,"-garden-to-go-mini-croatian.jpg")),
IF($C$1="Lettisch - LV",HYPERLINK(CONCATENATE("https://www.saflax.de/0-WVK-Retail/Bilder-Pictures/SAFLAX-",'Basis-Tabelle-Samen'!K4,"-",'Basis-Tabelle-Samen'!J4,"-garden-to-go-mini-latvian.jpg")),
IF($C$1="Litauisch - LT",HYPERLINK(CONCATENATE("https://www.saflax.de/0-WVK-Retail/Bilder-Pictures/SAFLAX-",'Basis-Tabelle-Samen'!K4,"-",'Basis-Tabelle-Samen'!J4,"-garden-to-go-mini-lithuanian.jpg")),
IF($C$1="Maltesisch - MT",HYPERLINK(CONCATENATE("https://www.saflax.de/0-WVK-Retail/Bilder-Pictures/SAFLAX-",'Basis-Tabelle-Samen'!K4,"-",'Basis-Tabelle-Samen'!J4,"-garden-to-go-mini-maltese.jpg")),
IF($C$1="Niederländisch - NL",HYPERLINK(CONCATENATE("https://www.saflax.de/0-WVK-Retail/Bilder-Pictures/SAFLAX-",'Basis-Tabelle-Samen'!K4,"-",'Basis-Tabelle-Samen'!J4,"-garden-to-go-mini-dutch.jpg")),
IF($C$1="Norwegisch - NO",HYPERLINK(CONCATENATE("https://www.saflax.de/0-WVK-Retail/Bilder-Pictures/SAFLAX-",'Basis-Tabelle-Samen'!K4,"-",'Basis-Tabelle-Samen'!J4,"-garden-to-go-mini-nowegian.jpg")),
IF($C$1="Polnisch - PL",HYPERLINK(CONCATENATE("https://www.saflax.de/0-WVK-Retail/Bilder-Pictures/SAFLAX-",'Basis-Tabelle-Samen'!K4,"-",'Basis-Tabelle-Samen'!J4,"-garden-to-go-mini-polish.jpg")),
IF($C$1="Portugiesisch - PT",HYPERLINK(CONCATENATE("https://www.saflax.de/0-WVK-Retail/Bilder-Pictures/SAFLAX-",'Basis-Tabelle-Samen'!K4,"-",'Basis-Tabelle-Samen'!J4,"-garden-to-go-mini-portuguese.jpg")),
IF($C$1="Rumänisch - RO",HYPERLINK(CONCATENATE("https://www.saflax.de/0-WVK-Retail/Bilder-Pictures/SAFLAX-",'Basis-Tabelle-Samen'!K4,"-",'Basis-Tabelle-Samen'!J4,"-garden-to-go-mini-romanian.jpg")),
IF($C$1="Schwedisch - SE",HYPERLINK(CONCATENATE("https://www.saflax.de/0-WVK-Retail/Bilder-Pictures/SAFLAX-",'Basis-Tabelle-Samen'!K4,"-",'Basis-Tabelle-Samen'!J4,"-garden-to-go-mini-swedish.jpg")),
IF($C$1="Slowakisch - SK",HYPERLINK(CONCATENATE("https://www.saflax.de/0-WVK-Retail/Bilder-Pictures/SAFLAX-",'Basis-Tabelle-Samen'!K4,"-",'Basis-Tabelle-Samen'!J4,"-garden-to-go-mini-slovak.jpg")),
IF($C$1="Slowenisch - SI",HYPERLINK(CONCATENATE("https://www.saflax.de/0-WVK-Retail/Bilder-Pictures/SAFLAX-",'Basis-Tabelle-Samen'!K4,"-",'Basis-Tabelle-Samen'!J4,"-garden-to-go-mini-slovenian.jpg")),
IF($C$1="Spanisch - ES",HYPERLINK(CONCATENATE("https://www.saflax.de/0-WVK-Retail/Bilder-Pictures/SAFLAX-",'Basis-Tabelle-Samen'!K4,"-",'Basis-Tabelle-Samen'!J4,"-garden-to-go-mini-spanish.jpg")),
IF($C$1="Tschechisch - CZ",HYPERLINK(CONCATENATE("https://www.saflax.de/0-WVK-Retail/Bilder-Pictures/SAFLAX-",'Basis-Tabelle-Samen'!K4,"-",'Basis-Tabelle-Samen'!J4,"-garden-to-go-mini-czech.jpg")),
IF($C$1="Türkisch - TR",HYPERLINK(CONCATENATE("https://www.saflax.de/0-WVK-Retail/Bilder-Pictures/SAFLAX-",'Basis-Tabelle-Samen'!K4,"-",'Basis-Tabelle-Samen'!J4,"-garden-to-go-mini-turkish.jpg")),
IF($C$1="Ungarisch - HU",HYPERLINK(CONCATENATE("https://www.saflax.de/0-WVK-Retail/Bilder-Pictures/SAFLAX-",'Basis-Tabelle-Samen'!K4,"-",'Basis-Tabelle-Samen'!J4,"-garden-to-go-mini-hungarian.jpg")),
" ACHTUNG")))))))))))))))))))))))))))))</f>
        <v>https://www.saflax.de/0-WVK-Retail/Bilder-Pictures/SAFLAX-72304-caesalpinia-pulcherrima-garden-to-go-mini-english.jpg</v>
      </c>
      <c r="AN88" s="330" t="str">
        <f>IF(I88&lt;1,"",
IF($C$1="Bulgarisch - BG",HYPERLINK(CONCATENATE("https://www.saflax.de/0-WVK-Retail/Bilder-Pictures/SAFLAX-",'Basis-Tabelle-Samen'!N4,"-",'Basis-Tabelle-Samen'!J4,"-garden-to-go-lite-bulgarian.jpg")),
IF($C$1="Dänisch - DK",HYPERLINK(CONCATENATE("https://www.saflax.de/0-WVK-Retail/Bilder-Pictures/SAFLAX-",'Basis-Tabelle-Samen'!N4,"-",'Basis-Tabelle-Samen'!J4,"-garden-to-go-lite-danish.jpg")),
IF($C$1="Deutsch - DE",HYPERLINK(CONCATENATE("https://www.saflax.de/0-WVK-Retail/Bilder-Pictures/SAFLAX-",'Basis-Tabelle-Samen'!N4,"-",'Basis-Tabelle-Samen'!J4,"-garden-to-go-lite-german.jpg")),
IF($C$1="Englisch - UK",HYPERLINK(CONCATENATE("https://www.saflax.de/0-WVK-Retail/Bilder-Pictures/SAFLAX-",'Basis-Tabelle-Samen'!N4,"-",'Basis-Tabelle-Samen'!J4,"-garden-to-go-lite-english.jpg")),
IF($C$1="Estnisch - EE",HYPERLINK(CONCATENATE("https://www.saflax.de/0-WVK-Retail/Bilder-Pictures/SAFLAX-",'Basis-Tabelle-Samen'!N4,"-",'Basis-Tabelle-Samen'!J4,"-garden-to-go-lite-estonian.jpg")),
IF($C$1="Finnisch - FI",HYPERLINK(CONCATENATE("https://www.saflax.de/0-WVK-Retail/Bilder-Pictures/SAFLAX-",'Basis-Tabelle-Samen'!N4,"-",'Basis-Tabelle-Samen'!J4,"-garden-to-go-lite-finnish.jpg")),
IF($C$1="Französisch - FR",HYPERLINK(CONCATENATE("https://www.saflax.de/0-WVK-Retail/Bilder-Pictures/SAFLAX-",'Basis-Tabelle-Samen'!N4,"-",'Basis-Tabelle-Samen'!J4,"-garden-to-go-lite-french.jpg")),
IF($C$1="Griechisch - GR",HYPERLINK(CONCATENATE("https://www.saflax.de/0-WVK-Retail/Bilder-Pictures/SAFLAX-",'Basis-Tabelle-Samen'!N4,"-",'Basis-Tabelle-Samen'!J4,"-garden-to-go-lite-greek.jpg")),
IF($C$1="Irisch - IE",HYPERLINK(CONCATENATE("https://www.saflax.de/0-WVK-Retail/Bilder-Pictures/SAFLAX-",'Basis-Tabelle-Samen'!N4,"-",'Basis-Tabelle-Samen'!J4,"-garden-to-go-lite-irish.jpg")),
IF($C$1="Isländisch - IS",HYPERLINK(CONCATENATE("https://www.saflax.de/0-WVK-Retail/Bilder-Pictures/SAFLAX-",'Basis-Tabelle-Samen'!N4,"-",'Basis-Tabelle-Samen'!J4,"-garden-to-go-lite-icelandic.jpg")),
IF($C$1="Italienisch - IT",HYPERLINK(CONCATENATE("https://www.saflax.de/0-WVK-Retail/Bilder-Pictures/SAFLAX-",'Basis-Tabelle-Samen'!N4,"-",'Basis-Tabelle-Samen'!J4,"-garden-to-go-lite-italian.jpg")),
IF($C$1="Japanisch - JP",HYPERLINK(CONCATENATE("https://www.saflax.de/0-WVK-Retail/Bilder-Pictures/SAFLAX-",'Basis-Tabelle-Samen'!N4,"-",'Basis-Tabelle-Samen'!J4,"-garden-to-go-lite-japanese.jpg")),
IF($C$1="Kroatisch - HR",HYPERLINK(CONCATENATE("https://www.saflax.de/0-WVK-Retail/Bilder-Pictures/SAFLAX-",'Basis-Tabelle-Samen'!N4,"-",'Basis-Tabelle-Samen'!J4,"-garden-to-go-lite-croatian.jpg")),
IF($C$1="Lettisch - LV",HYPERLINK(CONCATENATE("https://www.saflax.de/0-WVK-Retail/Bilder-Pictures/SAFLAX-",'Basis-Tabelle-Samen'!N4,"-",'Basis-Tabelle-Samen'!J4,"-garden-to-go-lite-latvian.jpg")),
IF($C$1="Litauisch - LT",HYPERLINK(CONCATENATE("https://www.saflax.de/0-WVK-Retail/Bilder-Pictures/SAFLAX-",'Basis-Tabelle-Samen'!N4,"-",'Basis-Tabelle-Samen'!J4,"-garden-to-go-lite-lithuanian.jpg")),
IF($C$1="Maltesisch - MT",HYPERLINK(CONCATENATE("https://www.saflax.de/0-WVK-Retail/Bilder-Pictures/SAFLAX-",'Basis-Tabelle-Samen'!N4,"-",'Basis-Tabelle-Samen'!J4,"-garden-to-go-lite-maltese.jpg")),
IF($C$1="Niederländisch - NL",HYPERLINK(CONCATENATE("https://www.saflax.de/0-WVK-Retail/Bilder-Pictures/SAFLAX-",'Basis-Tabelle-Samen'!N4,"-",'Basis-Tabelle-Samen'!J4,"-garden-to-go-lite-dutch.jpg")),
IF($C$1="Norwegisch - NO",HYPERLINK(CONCATENATE("https://www.saflax.de/0-WVK-Retail/Bilder-Pictures/SAFLAX-",'Basis-Tabelle-Samen'!N4,"-",'Basis-Tabelle-Samen'!J4,"-garden-to-go-lite-nowegian.jpg")),
IF($C$1="Polnisch - PL",HYPERLINK(CONCATENATE("https://www.saflax.de/0-WVK-Retail/Bilder-Pictures/SAFLAX-",'Basis-Tabelle-Samen'!N4,"-",'Basis-Tabelle-Samen'!J4,"-garden-to-go-lite-polish.jpg")),
IF($C$1="Portugiesisch - PT",HYPERLINK(CONCATENATE("https://www.saflax.de/0-WVK-Retail/Bilder-Pictures/SAFLAX-",'Basis-Tabelle-Samen'!N4,"-",'Basis-Tabelle-Samen'!J4,"-garden-to-go-lite-portuguese.jpg")),
IF($C$1="Rumänisch - RO",HYPERLINK(CONCATENATE("https://www.saflax.de/0-WVK-Retail/Bilder-Pictures/SAFLAX-",'Basis-Tabelle-Samen'!N4,"-",'Basis-Tabelle-Samen'!J4,"-garden-to-go-lite-romanian.jpg")),
IF($C$1="Schwedisch - SE",HYPERLINK(CONCATENATE("https://www.saflax.de/0-WVK-Retail/Bilder-Pictures/SAFLAX-",'Basis-Tabelle-Samen'!N4,"-",'Basis-Tabelle-Samen'!J4,"-garden-to-go-lite-swedish.jpg")),
IF($C$1="Slowakisch - SK",HYPERLINK(CONCATENATE("https://www.saflax.de/0-WVK-Retail/Bilder-Pictures/SAFLAX-",'Basis-Tabelle-Samen'!N4,"-",'Basis-Tabelle-Samen'!J4,"-garden-to-go-lite-slovak.jpg")),
IF($C$1="Slowenisch - SI",HYPERLINK(CONCATENATE("https://www.saflax.de/0-WVK-Retail/Bilder-Pictures/SAFLAX-",'Basis-Tabelle-Samen'!N4,"-",'Basis-Tabelle-Samen'!J4,"-garden-to-go-lite-slovenian.jpg")),
IF($C$1="Spanisch - ES",HYPERLINK(CONCATENATE("https://www.saflax.de/0-WVK-Retail/Bilder-Pictures/SAFLAX-",'Basis-Tabelle-Samen'!N4,"-",'Basis-Tabelle-Samen'!J4,"-garden-to-go-lite-spanish.jpg")),
IF($C$1="Tschechisch - CZ",HYPERLINK(CONCATENATE("https://www.saflax.de/0-WVK-Retail/Bilder-Pictures/SAFLAX-",'Basis-Tabelle-Samen'!N4,"-",'Basis-Tabelle-Samen'!J4,"-garden-to-go-lite-czech.jpg")),
IF($C$1="Türkisch - TR",HYPERLINK(CONCATENATE("https://www.saflax.de/0-WVK-Retail/Bilder-Pictures/SAFLAX-",'Basis-Tabelle-Samen'!N4,"-",'Basis-Tabelle-Samen'!J4,"-garden-to-go-lite-turkish.jpg")),
IF($C$1="Ungarisch - HU",HYPERLINK(CONCATENATE("https://www.saflax.de/0-WVK-Retail/Bilder-Pictures/SAFLAX-",'Basis-Tabelle-Samen'!N4,"-",'Basis-Tabelle-Samen'!J4,"-garden-to-go-lite-hungarian.jpg")),
" ACHTUNG")))))))))))))))))))))))))))))</f>
        <v>https://www.saflax.de/0-WVK-Retail/Bilder-Pictures/SAFLAX-82304-caesalpinia-pulcherrima-garden-to-go-lite-english.jpg</v>
      </c>
      <c r="AO88" s="330" t="str">
        <f>IF(J88&lt;1,"",
IF($C$1="Bulgarisch - BG",HYPERLINK(CONCATENATE("https://www.saflax.de/0-WVK-Retail/Bilder-Pictures/SAFLAX-",'Basis-Tabelle-Samen'!Q4,"-",'Basis-Tabelle-Samen'!J4,"-garden-to-go-bulgarian.jpg")),
IF($C$1="Dänisch - DK",HYPERLINK(CONCATENATE("https://www.saflax.de/0-WVK-Retail/Bilder-Pictures/SAFLAX-",'Basis-Tabelle-Samen'!Q4,"-",'Basis-Tabelle-Samen'!J4,"-garden-to-go-danish.jpg")),
IF($C$1="Deutsch - DE",HYPERLINK(CONCATENATE("https://www.saflax.de/0-WVK-Retail/Bilder-Pictures/SAFLAX-",'Basis-Tabelle-Samen'!Q4,"-",'Basis-Tabelle-Samen'!J4,"-garden-to-go-german.jpg")),
IF($C$1="Englisch - UK",HYPERLINK(CONCATENATE("https://www.saflax.de/0-WVK-Retail/Bilder-Pictures/SAFLAX-",'Basis-Tabelle-Samen'!Q4,"-",'Basis-Tabelle-Samen'!J4,"-garden-to-go-english.jpg")),
IF($C$1="Estnisch - EE",HYPERLINK(CONCATENATE("https://www.saflax.de/0-WVK-Retail/Bilder-Pictures/SAFLAX-",'Basis-Tabelle-Samen'!Q4,"-",'Basis-Tabelle-Samen'!J4,"-garden-to-go-estonian.jpg")),
IF($C$1="Finnisch - FI",HYPERLINK(CONCATENATE("https://www.saflax.de/0-WVK-Retail/Bilder-Pictures/SAFLAX-",'Basis-Tabelle-Samen'!Q4,"-",'Basis-Tabelle-Samen'!J4,"-garden-to-go-finnish.jpg")),
IF($C$1="Französisch - FR",HYPERLINK(CONCATENATE("https://www.saflax.de/0-WVK-Retail/Bilder-Pictures/SAFLAX-",'Basis-Tabelle-Samen'!Q4,"-",'Basis-Tabelle-Samen'!J4,"-garden-to-go-french.jpg")),
IF($C$1="Griechisch - GR",HYPERLINK(CONCATENATE("https://www.saflax.de/0-WVK-Retail/Bilder-Pictures/SAFLAX-",'Basis-Tabelle-Samen'!Q4,"-",'Basis-Tabelle-Samen'!J4,"-garden-to-go-greek.jpg")),
IF($C$1="Irisch - IE",HYPERLINK(CONCATENATE("https://www.saflax.de/0-WVK-Retail/Bilder-Pictures/SAFLAX-",'Basis-Tabelle-Samen'!Q4,"-",'Basis-Tabelle-Samen'!J4,"-garden-to-go-irish.jpg")),
IF($C$1="Isländisch - IS",HYPERLINK(CONCATENATE("https://www.saflax.de/0-WVK-Retail/Bilder-Pictures/SAFLAX-",'Basis-Tabelle-Samen'!Q4,"-",'Basis-Tabelle-Samen'!J4,"-garden-to-go-icelandic.jpg")),
IF($C$1="Italienisch - IT",HYPERLINK(CONCATENATE("https://www.saflax.de/0-WVK-Retail/Bilder-Pictures/SAFLAX-",'Basis-Tabelle-Samen'!Q4,"-",'Basis-Tabelle-Samen'!J4,"-garden-to-go-italian.jpg")),
IF($C$1="Japanisch - JP",HYPERLINK(CONCATENATE("https://www.saflax.de/0-WVK-Retail/Bilder-Pictures/SAFLAX-",'Basis-Tabelle-Samen'!Q4,"-",'Basis-Tabelle-Samen'!J4,"-garden-to-go-japanese.jpg")),
IF($C$1="Kroatisch - HR",HYPERLINK(CONCATENATE("https://www.saflax.de/0-WVK-Retail/Bilder-Pictures/SAFLAX-",'Basis-Tabelle-Samen'!Q4,"-",'Basis-Tabelle-Samen'!J4,"-garden-to-go-croatian.jpg")),
IF($C$1="Lettisch - LV",HYPERLINK(CONCATENATE("https://www.saflax.de/0-WVK-Retail/Bilder-Pictures/SAFLAX-",'Basis-Tabelle-Samen'!Q4,"-",'Basis-Tabelle-Samen'!J4,"-garden-to-go-latvian.jpg")),
IF($C$1="Litauisch - LT",HYPERLINK(CONCATENATE("https://www.saflax.de/0-WVK-Retail/Bilder-Pictures/SAFLAX-",'Basis-Tabelle-Samen'!Q4,"-",'Basis-Tabelle-Samen'!J4,"-garden-to-go-lithuanian.jpg")),
IF($C$1="Maltesisch - MT",HYPERLINK(CONCATENATE("https://www.saflax.de/0-WVK-Retail/Bilder-Pictures/SAFLAX-",'Basis-Tabelle-Samen'!Q4,"-",'Basis-Tabelle-Samen'!J4,"-garden-to-go-maltese.jpg")),
IF($C$1="Niederländisch - NL",HYPERLINK(CONCATENATE("https://www.saflax.de/0-WVK-Retail/Bilder-Pictures/SAFLAX-",'Basis-Tabelle-Samen'!Q4,"-",'Basis-Tabelle-Samen'!J4,"-garden-to-go-dutch.jpg")),
IF($C$1="Norwegisch - NO",HYPERLINK(CONCATENATE("https://www.saflax.de/0-WVK-Retail/Bilder-Pictures/SAFLAX-",'Basis-Tabelle-Samen'!Q4,"-",'Basis-Tabelle-Samen'!J4,"-garden-to-go-nowegian.jpg")),
IF($C$1="Polnisch - PL",HYPERLINK(CONCATENATE("https://www.saflax.de/0-WVK-Retail/Bilder-Pictures/SAFLAX-",'Basis-Tabelle-Samen'!Q4,"-",'Basis-Tabelle-Samen'!J4,"-garden-to-go-polish.jpg")),
IF($C$1="Portugiesisch - PT",HYPERLINK(CONCATENATE("https://www.saflax.de/0-WVK-Retail/Bilder-Pictures/SAFLAX-",'Basis-Tabelle-Samen'!Q4,"-",'Basis-Tabelle-Samen'!J4,"-garden-to-go-portuguese.jpg")),
IF($C$1="Rumänisch - RO",HYPERLINK(CONCATENATE("https://www.saflax.de/0-WVK-Retail/Bilder-Pictures/SAFLAX-",'Basis-Tabelle-Samen'!Q4,"-",'Basis-Tabelle-Samen'!J4,"-garden-to-go-romanian.jpg")),
IF($C$1="Schwedisch - SE",HYPERLINK(CONCATENATE("https://www.saflax.de/0-WVK-Retail/Bilder-Pictures/SAFLAX-",'Basis-Tabelle-Samen'!Q4,"-",'Basis-Tabelle-Samen'!J4,"-garden-to-go-swedish.jpg")),
IF($C$1="Slowakisch - SK",HYPERLINK(CONCATENATE("https://www.saflax.de/0-WVK-Retail/Bilder-Pictures/SAFLAX-",'Basis-Tabelle-Samen'!Q4,"-",'Basis-Tabelle-Samen'!J4,"-garden-to-go-slovak.jpg")),
IF($C$1="Slowenisch - SI",HYPERLINK(CONCATENATE("https://www.saflax.de/0-WVK-Retail/Bilder-Pictures/SAFLAX-",'Basis-Tabelle-Samen'!Q4,"-",'Basis-Tabelle-Samen'!J4,"-garden-to-go-slovenian.jpg")),
IF($C$1="Spanisch - ES",HYPERLINK(CONCATENATE("https://www.saflax.de/0-WVK-Retail/Bilder-Pictures/SAFLAX-",'Basis-Tabelle-Samen'!Q4,"-",'Basis-Tabelle-Samen'!J4,"-garden-to-go-spanish.jpg")),
IF($C$1="Tschechisch - CZ",HYPERLINK(CONCATENATE("https://www.saflax.de/0-WVK-Retail/Bilder-Pictures/SAFLAX-",'Basis-Tabelle-Samen'!Q4,"-",'Basis-Tabelle-Samen'!J4,"-garden-to-go-czech.jpg")),
IF($C$1="Türkisch - TR",HYPERLINK(CONCATENATE("https://www.saflax.de/0-WVK-Retail/Bilder-Pictures/SAFLAX-",'Basis-Tabelle-Samen'!Q4,"-",'Basis-Tabelle-Samen'!J4,"-garden-to-go-turkish.jpg")),
IF($C$1="Ungarisch - HU",HYPERLINK(CONCATENATE("https://www.saflax.de/0-WVK-Retail/Bilder-Pictures/SAFLAX-",'Basis-Tabelle-Samen'!Q4,"-",'Basis-Tabelle-Samen'!J4,"-garden-to-go-hungarian.jpg")),
" ACHTUNG")))))))))))))))))))))))))))))</f>
        <v>https://www.saflax.de/0-WVK-Retail/Bilder-Pictures/SAFLAX-52304-caesalpinia-pulcherrima-garden-to-go-english.jpg</v>
      </c>
      <c r="AP88" s="330" t="str">
        <f>IF(K88&lt;1,"",
IF($C$1="Bulgarisch - BG",HYPERLINK(CONCATENATE("https://www.saflax.de/0-WVK-Retail/Bilder-Pictures/SAFLAX-",'Basis-Tabelle-Samen'!T4,"-",'Basis-Tabelle-Samen'!J4,"-cultivation-set-bulgarian.jpg")),
IF($C$1="Dänisch - DK",HYPERLINK(CONCATENATE("https://www.saflax.de/0-WVK-Retail/Bilder-Pictures/SAFLAX-",'Basis-Tabelle-Samen'!T4,"-",'Basis-Tabelle-Samen'!J4,"-cultivation-set-danish.jpg")),
IF($C$1="Deutsch - DE",HYPERLINK(CONCATENATE("https://www.saflax.de/0-WVK-Retail/Bilder-Pictures/SAFLAX-",'Basis-Tabelle-Samen'!T4,"-",'Basis-Tabelle-Samen'!J4,"-cultivation-set-german.jpg")),
IF($C$1="Englisch - UK",HYPERLINK(CONCATENATE("https://www.saflax.de/0-WVK-Retail/Bilder-Pictures/SAFLAX-",'Basis-Tabelle-Samen'!T4,"-",'Basis-Tabelle-Samen'!J4,"-cultivation-set-english.jpg")),
IF($C$1="Estnisch - EE",HYPERLINK(CONCATENATE("https://www.saflax.de/0-WVK-Retail/Bilder-Pictures/SAFLAX-",'Basis-Tabelle-Samen'!T4,"-",'Basis-Tabelle-Samen'!J4,"-cultivation-set-estonian.jpg")),
IF($C$1="Finnisch - FI",HYPERLINK(CONCATENATE("https://www.saflax.de/0-WVK-Retail/Bilder-Pictures/SAFLAX-",'Basis-Tabelle-Samen'!T4,"-",'Basis-Tabelle-Samen'!J4,"-cultivation-set-finnish.jpg")),
IF($C$1="Französisch - FR",HYPERLINK(CONCATENATE("https://www.saflax.de/0-WVK-Retail/Bilder-Pictures/SAFLAX-",'Basis-Tabelle-Samen'!T4,"-",'Basis-Tabelle-Samen'!J4,"-cultivation-set-french.jpg")),
IF($C$1="Griechisch - GR",HYPERLINK(CONCATENATE("https://www.saflax.de/0-WVK-Retail/Bilder-Pictures/SAFLAX-",'Basis-Tabelle-Samen'!T4,"-",'Basis-Tabelle-Samen'!J4,"-cultivation-set-greek.jpg")),
IF($C$1="Irisch - IE",HYPERLINK(CONCATENATE("https://www.saflax.de/0-WVK-Retail/Bilder-Pictures/SAFLAX-",'Basis-Tabelle-Samen'!T4,"-",'Basis-Tabelle-Samen'!J4,"-cultivation-set-irish.jpg")),
IF($C$1="Isländisch - IS",HYPERLINK(CONCATENATE("https://www.saflax.de/0-WVK-Retail/Bilder-Pictures/SAFLAX-",'Basis-Tabelle-Samen'!T4,"-",'Basis-Tabelle-Samen'!J4,"-cultivation-set-icelandic.jpg")),
IF($C$1="Italienisch - IT",HYPERLINK(CONCATENATE("https://www.saflax.de/0-WVK-Retail/Bilder-Pictures/SAFLAX-",'Basis-Tabelle-Samen'!T4,"-",'Basis-Tabelle-Samen'!J4,"-cultivation-set-italian.jpg")),
IF($C$1="Japanisch - JP",HYPERLINK(CONCATENATE("https://www.saflax.de/0-WVK-Retail/Bilder-Pictures/SAFLAX-",'Basis-Tabelle-Samen'!T4,"-",'Basis-Tabelle-Samen'!J4,"-cultivation-set-japanese.jpg")),
IF($C$1="Kroatisch - HR",HYPERLINK(CONCATENATE("https://www.saflax.de/0-WVK-Retail/Bilder-Pictures/SAFLAX-",'Basis-Tabelle-Samen'!T4,"-",'Basis-Tabelle-Samen'!J4,"-cultivation-set-croatian.jpg")),
IF($C$1="Lettisch - LV",HYPERLINK(CONCATENATE("https://www.saflax.de/0-WVK-Retail/Bilder-Pictures/SAFLAX-",'Basis-Tabelle-Samen'!T4,"-",'Basis-Tabelle-Samen'!J4,"-cultivation-set-latvian.jpg")),
IF($C$1="Litauisch - LT",HYPERLINK(CONCATENATE("https://www.saflax.de/0-WVK-Retail/Bilder-Pictures/SAFLAX-",'Basis-Tabelle-Samen'!T4,"-",'Basis-Tabelle-Samen'!J4,"-cultivation-set-lithuanian.jpg")),
IF($C$1="Maltesisch - MT",HYPERLINK(CONCATENATE("https://www.saflax.de/0-WVK-Retail/Bilder-Pictures/SAFLAX-",'Basis-Tabelle-Samen'!T4,"-",'Basis-Tabelle-Samen'!J4,"-cultivation-set-maltese.jpg")),
IF($C$1="Niederländisch - NL",HYPERLINK(CONCATENATE("https://www.saflax.de/0-WVK-Retail/Bilder-Pictures/SAFLAX-",'Basis-Tabelle-Samen'!T4,"-",'Basis-Tabelle-Samen'!J4,"-cultivation-set-dutch.jpg")),
IF($C$1="Norwegisch - NO",HYPERLINK(CONCATENATE("https://www.saflax.de/0-WVK-Retail/Bilder-Pictures/SAFLAX-",'Basis-Tabelle-Samen'!T4,"-",'Basis-Tabelle-Samen'!J4,"-cultivation-set-nowegian.jpg")),
IF($C$1="Polnisch - PL",HYPERLINK(CONCATENATE("https://www.saflax.de/0-WVK-Retail/Bilder-Pictures/SAFLAX-",'Basis-Tabelle-Samen'!T4,"-",'Basis-Tabelle-Samen'!J4,"-cultivation-set-polish.jpg")),
IF($C$1="Portugiesisch - PT",HYPERLINK(CONCATENATE("https://www.saflax.de/0-WVK-Retail/Bilder-Pictures/SAFLAX-",'Basis-Tabelle-Samen'!T4,"-",'Basis-Tabelle-Samen'!J4,"-cultivation-set-portuguese.jpg")),
IF($C$1="Rumänisch - RO",HYPERLINK(CONCATENATE("https://www.saflax.de/0-WVK-Retail/Bilder-Pictures/SAFLAX-",'Basis-Tabelle-Samen'!T4,"-",'Basis-Tabelle-Samen'!J4,"-cultivation-set-romanian.jpg")),
IF($C$1="Schwedisch - SE",HYPERLINK(CONCATENATE("https://www.saflax.de/0-WVK-Retail/Bilder-Pictures/SAFLAX-",'Basis-Tabelle-Samen'!T4,"-",'Basis-Tabelle-Samen'!J4,"-cultivation-set-swedish.jpg")),
IF($C$1="Slowakisch - SK",HYPERLINK(CONCATENATE("https://www.saflax.de/0-WVK-Retail/Bilder-Pictures/SAFLAX-",'Basis-Tabelle-Samen'!T4,"-",'Basis-Tabelle-Samen'!J4,"-cultivation-set-slovak.jpg")),
IF($C$1="Slowenisch - SI",HYPERLINK(CONCATENATE("https://www.saflax.de/0-WVK-Retail/Bilder-Pictures/SAFLAX-",'Basis-Tabelle-Samen'!T4,"-",'Basis-Tabelle-Samen'!J4,"-cultivation-set-slovenian.jpg")),
IF($C$1="Spanisch - ES",HYPERLINK(CONCATENATE("https://www.saflax.de/0-WVK-Retail/Bilder-Pictures/SAFLAX-",'Basis-Tabelle-Samen'!T4,"-",'Basis-Tabelle-Samen'!J4,"-cultivation-set-spanish.jpg")),
IF($C$1="Tschechisch - CZ",HYPERLINK(CONCATENATE("https://www.saflax.de/0-WVK-Retail/Bilder-Pictures/SAFLAX-",'Basis-Tabelle-Samen'!T4,"-",'Basis-Tabelle-Samen'!J4,"-cultivation-set-czech.jpg")),
IF($C$1="Türkisch - TR",HYPERLINK(CONCATENATE("https://www.saflax.de/0-WVK-Retail/Bilder-Pictures/SAFLAX-",'Basis-Tabelle-Samen'!T4,"-",'Basis-Tabelle-Samen'!J4,"-cultivation-set-turkish.jpg")),
IF($C$1="Ungarisch - HU",HYPERLINK(CONCATENATE("https://www.saflax.de/0-WVK-Retail/Bilder-Pictures/SAFLAX-",'Basis-Tabelle-Samen'!T4,"-",'Basis-Tabelle-Samen'!J4,"-cultivation-set-hungarian.jpg")),
" ACHTUNG")))))))))))))))))))))))))))))</f>
        <v>https://www.saflax.de/0-WVK-Retail/Bilder-Pictures/SAFLAX-32304-caesalpinia-pulcherrima-cultivation-set-english.jpg</v>
      </c>
      <c r="AQ88" s="330" t="str">
        <f>IF(L88&lt;1,"",
IF($C$1="Bulgarisch - BG",HYPERLINK(CONCATENATE("https://www.saflax.de/0-WVK-Retail/Bilder-Pictures/SAFLAX-",'Basis-Tabelle-Samen'!W4,"-",'Basis-Tabelle-Samen'!J4,"-garden-in-the-bag-bulgarian.jpg")),
IF($C$1="Dänisch - DK",HYPERLINK(CONCATENATE("https://www.saflax.de/0-WVK-Retail/Bilder-Pictures/SAFLAX-",'Basis-Tabelle-Samen'!W4,"-",'Basis-Tabelle-Samen'!J4,"-garden-in-the-bag-danish.jpg")),
IF($C$1="Deutsch - DE",HYPERLINK(CONCATENATE("https://www.saflax.de/0-WVK-Retail/Bilder-Pictures/SAFLAX-",'Basis-Tabelle-Samen'!W4,"-",'Basis-Tabelle-Samen'!J4,"-garden-in-the-bag-german.jpg")),
IF($C$1="Englisch - UK",HYPERLINK(CONCATENATE("https://www.saflax.de/0-WVK-Retail/Bilder-Pictures/SAFLAX-",'Basis-Tabelle-Samen'!W4,"-",'Basis-Tabelle-Samen'!J4,"-garden-in-the-bag-english.jpg")),
IF($C$1="Estnisch - EE",HYPERLINK(CONCATENATE("https://www.saflax.de/0-WVK-Retail/Bilder-Pictures/SAFLAX-",'Basis-Tabelle-Samen'!W4,"-",'Basis-Tabelle-Samen'!J4,"-garden-in-the-bag-estonian.jpg")),
IF($C$1="Finnisch - FI",HYPERLINK(CONCATENATE("https://www.saflax.de/0-WVK-Retail/Bilder-Pictures/SAFLAX-",'Basis-Tabelle-Samen'!W4,"-",'Basis-Tabelle-Samen'!J4,"-garden-in-the-bag-finnish.jpg")),
IF($C$1="Französisch - FR",HYPERLINK(CONCATENATE("https://www.saflax.de/0-WVK-Retail/Bilder-Pictures/SAFLAX-",'Basis-Tabelle-Samen'!W4,"-",'Basis-Tabelle-Samen'!J4,"-garden-in-the-bag-french.jpg")),
IF($C$1="Griechisch - GR",HYPERLINK(CONCATENATE("https://www.saflax.de/0-WVK-Retail/Bilder-Pictures/SAFLAX-",'Basis-Tabelle-Samen'!W4,"-",'Basis-Tabelle-Samen'!J4,"-garden-in-the-bag-greek.jpg")),
IF($C$1="Irisch - IE",HYPERLINK(CONCATENATE("https://www.saflax.de/0-WVK-Retail/Bilder-Pictures/SAFLAX-",'Basis-Tabelle-Samen'!W4,"-",'Basis-Tabelle-Samen'!J4,"-garden-in-the-bag-irish.jpg")),
IF($C$1="Isländisch - IS",HYPERLINK(CONCATENATE("https://www.saflax.de/0-WVK-Retail/Bilder-Pictures/SAFLAX-",'Basis-Tabelle-Samen'!W4,"-",'Basis-Tabelle-Samen'!J4,"-garden-in-the-bag-icelandic.jpg")),
IF($C$1="Italienisch - IT",HYPERLINK(CONCATENATE("https://www.saflax.de/0-WVK-Retail/Bilder-Pictures/SAFLAX-",'Basis-Tabelle-Samen'!W4,"-",'Basis-Tabelle-Samen'!J4,"-garden-in-the-bag-italian.jpg")),
IF($C$1="Japanisch - JP",HYPERLINK(CONCATENATE("https://www.saflax.de/0-WVK-Retail/Bilder-Pictures/SAFLAX-",'Basis-Tabelle-Samen'!W4,"-",'Basis-Tabelle-Samen'!J4,"-garden-in-the-bag-japanese.jpg")),
IF($C$1="Kroatisch - HR",HYPERLINK(CONCATENATE("https://www.saflax.de/0-WVK-Retail/Bilder-Pictures/SAFLAX-",'Basis-Tabelle-Samen'!W4,"-",'Basis-Tabelle-Samen'!J4,"-garden-in-the-bag-croatian.jpg")),
IF($C$1="Lettisch - LV",HYPERLINK(CONCATENATE("https://www.saflax.de/0-WVK-Retail/Bilder-Pictures/SAFLAX-",'Basis-Tabelle-Samen'!W4,"-",'Basis-Tabelle-Samen'!J4,"-garden-in-the-bag-latvian.jpg")),
IF($C$1="Litauisch - LT",HYPERLINK(CONCATENATE("https://www.saflax.de/0-WVK-Retail/Bilder-Pictures/SAFLAX-",'Basis-Tabelle-Samen'!W4,"-",'Basis-Tabelle-Samen'!J4,"-garden-in-the-bag-lithuanian.jpg")),
IF($C$1="Maltesisch - MT",HYPERLINK(CONCATENATE("https://www.saflax.de/0-WVK-Retail/Bilder-Pictures/SAFLAX-",'Basis-Tabelle-Samen'!W4,"-",'Basis-Tabelle-Samen'!J4,"-garden-in-the-bag-maltese.jpg")),
IF($C$1="Niederländisch - NL",HYPERLINK(CONCATENATE("https://www.saflax.de/0-WVK-Retail/Bilder-Pictures/SAFLAX-",'Basis-Tabelle-Samen'!W4,"-",'Basis-Tabelle-Samen'!J4,"-garden-in-the-bag-dutch.jpg")),
IF($C$1="Norwegisch - NO",HYPERLINK(CONCATENATE("https://www.saflax.de/0-WVK-Retail/Bilder-Pictures/SAFLAX-",'Basis-Tabelle-Samen'!W4,"-",'Basis-Tabelle-Samen'!J4,"-garden-in-the-bag-nowegian.jpg")),
IF($C$1="Polnisch - PL",HYPERLINK(CONCATENATE("https://www.saflax.de/0-WVK-Retail/Bilder-Pictures/SAFLAX-",'Basis-Tabelle-Samen'!W4,"-",'Basis-Tabelle-Samen'!J4,"-garden-in-the-bag-polish.jpg")),
IF($C$1="Portugiesisch - PT",HYPERLINK(CONCATENATE("https://www.saflax.de/0-WVK-Retail/Bilder-Pictures/SAFLAX-",'Basis-Tabelle-Samen'!W4,"-",'Basis-Tabelle-Samen'!J4,"-garden-in-the-bag-portuguese.jpg")),
IF($C$1="Rumänisch - RO",HYPERLINK(CONCATENATE("https://www.saflax.de/0-WVK-Retail/Bilder-Pictures/SAFLAX-",'Basis-Tabelle-Samen'!W4,"-",'Basis-Tabelle-Samen'!J4,"-garden-in-the-bag-romanian.jpg")),
IF($C$1="Schwedisch - SE",HYPERLINK(CONCATENATE("https://www.saflax.de/0-WVK-Retail/Bilder-Pictures/SAFLAX-",'Basis-Tabelle-Samen'!W4,"-",'Basis-Tabelle-Samen'!J4,"-garden-in-the-bag-swedish.jpg")),
IF($C$1="Slowakisch - SK",HYPERLINK(CONCATENATE("https://www.saflax.de/0-WVK-Retail/Bilder-Pictures/SAFLAX-",'Basis-Tabelle-Samen'!W4,"-",'Basis-Tabelle-Samen'!J4,"-garden-in-the-bag-slovak.jpg")),
IF($C$1="Slowenisch - SI",HYPERLINK(CONCATENATE("https://www.saflax.de/0-WVK-Retail/Bilder-Pictures/SAFLAX-",'Basis-Tabelle-Samen'!W4,"-",'Basis-Tabelle-Samen'!J4,"-garden-in-the-bag-slovenian.jpg")),
IF($C$1="Spanisch - ES",HYPERLINK(CONCATENATE("https://www.saflax.de/0-WVK-Retail/Bilder-Pictures/SAFLAX-",'Basis-Tabelle-Samen'!W4,"-",'Basis-Tabelle-Samen'!J4,"-garden-in-the-bag-spanish.jpg")),
IF($C$1="Tschechisch - CZ",HYPERLINK(CONCATENATE("https://www.saflax.de/0-WVK-Retail/Bilder-Pictures/SAFLAX-",'Basis-Tabelle-Samen'!W4,"-",'Basis-Tabelle-Samen'!J4,"-garden-in-the-bag-czech.jpg")),
IF($C$1="Türkisch - TR",HYPERLINK(CONCATENATE("https://www.saflax.de/0-WVK-Retail/Bilder-Pictures/SAFLAX-",'Basis-Tabelle-Samen'!W4,"-",'Basis-Tabelle-Samen'!J4,"-garden-in-the-bag-turkish.jpg")),
IF($C$1="Ungarisch - HU",HYPERLINK(CONCATENATE("https://www.saflax.de/0-WVK-Retail/Bilder-Pictures/SAFLAX-",'Basis-Tabelle-Samen'!W4,"-",'Basis-Tabelle-Samen'!J4,"-garden-in-the-bag-hungarian.jpg")),
" ACHTUNG")))))))))))))))))))))))))))))</f>
        <v>https://www.saflax.de/0-WVK-Retail/Bilder-Pictures/SAFLAX-62304-caesalpinia-pulcherrima-garden-in-the-bag-english.jpg</v>
      </c>
    </row>
    <row r="89" spans="1:43" ht="17.100000000000001" customHeight="1" x14ac:dyDescent="0.2">
      <c r="A89" s="318" t="str">
        <f>IF('Basis-Tabelle-Samen'!A38="","",IF($C$1="Deutsch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89" s="319" t="str">
        <f>'Basis-Tabelle-Samen'!I38</f>
        <v>Chamaerops excelsa</v>
      </c>
      <c r="C89" s="316" t="str">
        <f>IF($C$1="Bulgarisch - BG",'Basis-Tabelle-Samen'!Z38,
IF($C$1="Dänisch - DK",'Basis-Tabelle-Samen'!AA38,
IF($C$1="Deutsch - DE",'Basis-Tabelle-Samen'!AB38,
IF($C$1="Englisch - UK",'Basis-Tabelle-Samen'!AC38,
IF($C$1="Estnisch - EE",'Basis-Tabelle-Samen'!AD38,
IF($C$1="Finnisch - FI",'Basis-Tabelle-Samen'!AE38,
IF($C$1="Französisch - FR",'Basis-Tabelle-Samen'!AF38,
IF($C$1="Griechisch - GR",'Basis-Tabelle-Samen'!AG38,
IF($C$1="Irisch - IE",'Basis-Tabelle-Samen'!AH38,
IF($C$1="Isländisch - IS",'Basis-Tabelle-Samen'!AI38,
IF($C$1="Italienisch - IT",'Basis-Tabelle-Samen'!AJ38,
IF($C$1="Japanisch - JP",'Basis-Tabelle-Samen'!AK38,
IF($C$1="Kroatisch - HR",'Basis-Tabelle-Samen'!AL38,
IF($C$1="Lettisch - LV",'Basis-Tabelle-Samen'!AM38,
IF($C$1="Litauisch - LT",'Basis-Tabelle-Samen'!AN38,
IF($C$1="Maltesisch - MT",'Basis-Tabelle-Samen'!AO38,
IF($C$1="Niederländisch - NL",'Basis-Tabelle-Samen'!AP38,
IF($C$1="Norwegisch - NO",'Basis-Tabelle-Samen'!AQ38,
IF($C$1="Polnisch - PL",'Basis-Tabelle-Samen'!AR38,
IF($C$1="Portugiesisch - PT",'Basis-Tabelle-Samen'!AS38,
IF($C$1="Rumänisch - RO",'Basis-Tabelle-Samen'!AT38,
IF($C$1="Schwedisch - SE",'Basis-Tabelle-Samen'!AU38,
IF($C$1="Slowakisch - SK",'Basis-Tabelle-Samen'!AV38,
IF($C$1="Slowenisch - SI",'Basis-Tabelle-Samen'!AW38,
IF($C$1="Spanisch - ES",'Basis-Tabelle-Samen'!AX38,
IF($C$1="Tschechisch - CZ",'Basis-Tabelle-Samen'!AY38,
IF($C$1="Türkisch - TR",'Basis-Tabelle-Samen'!AZ38,
IF($C$1="Ungarisch - HU",'Basis-Tabelle-Samen'!BA38,
" ACHTUNG"))))))))))))))))))))))))))))</f>
        <v>Chinese Windmill Palm</v>
      </c>
      <c r="D89" s="320">
        <f>'Basis-Tabelle-Samen'!F38</f>
        <v>10</v>
      </c>
      <c r="E89" s="321" t="str">
        <f>'Basis-Tabelle-Samen'!H38</f>
        <v>7 %</v>
      </c>
      <c r="F89" s="322" t="str">
        <f>IF('Basis-Tabelle-Samen'!G38="","",'Basis-Tabelle-Samen'!G38)</f>
        <v>01</v>
      </c>
      <c r="G89" s="320">
        <f>'Basis-Tabelle-Samen'!C38</f>
        <v>12381</v>
      </c>
      <c r="H89" s="323">
        <f>'Basis-Tabelle-Samen'!D38</f>
        <v>4055473123813</v>
      </c>
      <c r="I89" s="324">
        <f>'Basis-Tabelle-Samen'!E38</f>
        <v>1.85</v>
      </c>
      <c r="J89" s="325">
        <f t="shared" si="1"/>
        <v>12</v>
      </c>
      <c r="K89" s="326">
        <f>'Basis-Tabelle-Samen'!K38</f>
        <v>72381</v>
      </c>
      <c r="L89" s="323">
        <f>'Basis-Tabelle-Samen'!L38</f>
        <v>4055473723815</v>
      </c>
      <c r="M89" s="324">
        <f>'Basis-Tabelle-Samen'!M38</f>
        <v>2.4500000000000002</v>
      </c>
      <c r="N89" s="326">
        <f>IF(K89&lt;1,"",'3'!$I$15)</f>
        <v>15</v>
      </c>
      <c r="O89" s="327">
        <f>IF(K89&lt;1,"",'3'!$J$11)</f>
        <v>90</v>
      </c>
      <c r="P89" s="326">
        <f>'Basis-Tabelle-Samen'!N38</f>
        <v>82381</v>
      </c>
      <c r="Q89" s="323">
        <f>'Basis-Tabelle-Samen'!O38</f>
        <v>4055473823812</v>
      </c>
      <c r="R89" s="328">
        <f>'Basis-Tabelle-Samen'!P38</f>
        <v>3.75</v>
      </c>
      <c r="S89" s="326">
        <f>IF(R89&lt;1,"",'3'!$M$15)</f>
        <v>18</v>
      </c>
      <c r="T89" s="327">
        <f>IF(R89&lt;1,"",'3'!$N$11)</f>
        <v>72</v>
      </c>
      <c r="U89" s="326">
        <f>'Basis-Tabelle-Samen'!Q38</f>
        <v>52381</v>
      </c>
      <c r="V89" s="323">
        <f>'Basis-Tabelle-Samen'!R38</f>
        <v>4055473523811</v>
      </c>
      <c r="W89" s="324">
        <f>'Basis-Tabelle-Samen'!S38</f>
        <v>4.95</v>
      </c>
      <c r="X89" s="326">
        <f>IF(U89&lt;1,"",'3'!$Q$15)</f>
        <v>6</v>
      </c>
      <c r="Y89" s="327">
        <f>IF(U89&lt;1,"",'3'!$R$11)</f>
        <v>24</v>
      </c>
      <c r="Z89" s="326">
        <f>'Basis-Tabelle-Samen'!T38</f>
        <v>32381</v>
      </c>
      <c r="AA89" s="323">
        <f>'Basis-Tabelle-Samen'!U38</f>
        <v>4055473323817</v>
      </c>
      <c r="AB89" s="324">
        <f>'Basis-Tabelle-Samen'!V38</f>
        <v>6.75</v>
      </c>
      <c r="AC89" s="326">
        <f>IF(Z89&lt;1,"",'3'!$U$15)</f>
        <v>6</v>
      </c>
      <c r="AD89" s="327">
        <f>IF(Z89&lt;1,"",'3'!$V$11)</f>
        <v>24</v>
      </c>
      <c r="AE89" s="326">
        <f>'Basis-Tabelle-Samen'!W38</f>
        <v>62381</v>
      </c>
      <c r="AF89" s="323">
        <f>'Basis-Tabelle-Samen'!X38</f>
        <v>4055473623818</v>
      </c>
      <c r="AG89" s="324">
        <f>'Basis-Tabelle-Samen'!Y38</f>
        <v>2.95</v>
      </c>
      <c r="AH89" s="326">
        <f>IF(AE89&lt;1,"",'3'!$Y$15)</f>
        <v>8</v>
      </c>
      <c r="AI89" s="327">
        <f>IF(AE89&lt;1,"",'3'!$Z$11)</f>
        <v>64</v>
      </c>
      <c r="AJ89" s="315"/>
      <c r="AK89" s="316" t="str">
        <f>IF(G89&lt;1,"",
IF($C$1="Bulgarisch - BG",HYPERLINK(CONCATENATE("https://www.saflax.de/0-WVK-Retail/Bilder-Pictures/SAFLAX-",'Basis-Tabelle-Samen'!C38,"-",'Basis-Tabelle-Samen'!J38,"-seed-package-front-cr-bulgarian.jpg")),
IF($C$1="Dänisch - DK",HYPERLINK(CONCATENATE("https://www.saflax.de/0-WVK-Retail/Bilder-Pictures/SAFLAX-",'Basis-Tabelle-Samen'!C38,"-",'Basis-Tabelle-Samen'!J38,"-seed-package-front-cr-danish.jpg")),
IF($C$1="Deutsch - DE",HYPERLINK(CONCATENATE("https://www.saflax.de/0-WVK-Retail/Bilder-Pictures/SAFLAX-",'Basis-Tabelle-Samen'!C38,"-",'Basis-Tabelle-Samen'!J38,"-seed-package-front-cr-german.jpg")),
IF($C$1="Englisch - UK",HYPERLINK(CONCATENATE("https://www.saflax.de/0-WVK-Retail/Bilder-Pictures/SAFLAX-",'Basis-Tabelle-Samen'!C38,"-",'Basis-Tabelle-Samen'!J38,"-seed-package-front-cr-english.jpg")),
IF($C$1="Estnisch - EE",HYPERLINK(CONCATENATE("https://www.saflax.de/0-WVK-Retail/Bilder-Pictures/SAFLAX-",'Basis-Tabelle-Samen'!C38,"-",'Basis-Tabelle-Samen'!J38,"-seed-package-front-cr-estonian.jpg")),
IF($C$1="Finnisch - FI",HYPERLINK(CONCATENATE("https://www.saflax.de/0-WVK-Retail/Bilder-Pictures/SAFLAX-",'Basis-Tabelle-Samen'!C38,"-",'Basis-Tabelle-Samen'!J38,"-seed-package-front-cr-finnish.jpg")),
IF($C$1="Französisch - FR",HYPERLINK(CONCATENATE("https://www.saflax.de/0-WVK-Retail/Bilder-Pictures/SAFLAX-",'Basis-Tabelle-Samen'!C38,"-",'Basis-Tabelle-Samen'!J38,"-seed-package-front-cr-french.jpg")),
IF($C$1="Griechisch - GR",HYPERLINK(CONCATENATE("https://www.saflax.de/0-WVK-Retail/Bilder-Pictures/SAFLAX-",'Basis-Tabelle-Samen'!C38,"-",'Basis-Tabelle-Samen'!J38,"-seed-package-front-cr-greek.jpg")),
IF($C$1="Irisch - IE",HYPERLINK(CONCATENATE("https://www.saflax.de/0-WVK-Retail/Bilder-Pictures/SAFLAX-",'Basis-Tabelle-Samen'!C38,"-",'Basis-Tabelle-Samen'!J38,"-seed-package-front-cr-irish.jpg")),
IF($C$1="Isländisch - IS",HYPERLINK(CONCATENATE("https://www.saflax.de/0-WVK-Retail/Bilder-Pictures/SAFLAX-",'Basis-Tabelle-Samen'!C38,"-",'Basis-Tabelle-Samen'!J38,"-seed-package-front-cr-icelandic.jpg")),
IF($C$1="Italienisch - IT",HYPERLINK(CONCATENATE("https://www.saflax.de/0-WVK-Retail/Bilder-Pictures/SAFLAX-",'Basis-Tabelle-Samen'!C38,"-",'Basis-Tabelle-Samen'!J38,"-seed-package-front-cr-italian.jpg")),
IF($C$1="Japanisch - JP",HYPERLINK(CONCATENATE("https://www.saflax.de/0-WVK-Retail/Bilder-Pictures/SAFLAX-",'Basis-Tabelle-Samen'!C38,"-",'Basis-Tabelle-Samen'!J38,"-seed-package-front-cr-japanese.jpg")),
IF($C$1="Kroatisch - HR",HYPERLINK(CONCATENATE("https://www.saflax.de/0-WVK-Retail/Bilder-Pictures/SAFLAX-",'Basis-Tabelle-Samen'!C38,"-",'Basis-Tabelle-Samen'!J38,"-seed-package-front-cr-croatian.jpg")),
IF($C$1="Lettisch - LV",HYPERLINK(CONCATENATE("https://www.saflax.de/0-WVK-Retail/Bilder-Pictures/SAFLAX-",'Basis-Tabelle-Samen'!C38,"-",'Basis-Tabelle-Samen'!J38,"-seed-package-front-cr-latvian.jpg")),
IF($C$1="Litauisch - LT",HYPERLINK(CONCATENATE("https://www.saflax.de/0-WVK-Retail/Bilder-Pictures/SAFLAX-",'Basis-Tabelle-Samen'!C38,"-",'Basis-Tabelle-Samen'!J38,"-seed-package-front-cr-lithuanian.jpg")),
IF($C$1="Maltesisch - MT",HYPERLINK(CONCATENATE("https://www.saflax.de/0-WVK-Retail/Bilder-Pictures/SAFLAX-",'Basis-Tabelle-Samen'!C38,"-",'Basis-Tabelle-Samen'!J38,"-seed-package-front-cr-maltese.jpg")),
IF($C$1="Niederländisch - NL",HYPERLINK(CONCATENATE("https://www.saflax.de/0-WVK-Retail/Bilder-Pictures/SAFLAX-",'Basis-Tabelle-Samen'!C38,"-",'Basis-Tabelle-Samen'!J38,"-seed-package-front-cr-dutch.jpg")),
IF($C$1="Norwegisch - NO",HYPERLINK(CONCATENATE("https://www.saflax.de/0-WVK-Retail/Bilder-Pictures/SAFLAX-",'Basis-Tabelle-Samen'!C38,"-",'Basis-Tabelle-Samen'!J38,"-seed-package-front-cr-nowegian.jpg")),
IF($C$1="Polnisch - PL",HYPERLINK(CONCATENATE("https://www.saflax.de/0-WVK-Retail/Bilder-Pictures/SAFLAX-",'Basis-Tabelle-Samen'!C38,"-",'Basis-Tabelle-Samen'!J38,"-seed-package-front-cr-polish.jpg")),
IF($C$1="Portugiesisch - PT",HYPERLINK(CONCATENATE("https://www.saflax.de/0-WVK-Retail/Bilder-Pictures/SAFLAX-",'Basis-Tabelle-Samen'!C38,"-",'Basis-Tabelle-Samen'!J38,"-seed-package-front-cr-portuguese.jpg")),
IF($C$1="Rumänisch - RO",HYPERLINK(CONCATENATE("https://www.saflax.de/0-WVK-Retail/Bilder-Pictures/SAFLAX-",'Basis-Tabelle-Samen'!C38,"-",'Basis-Tabelle-Samen'!J38,"-seed-package-front-cr-romanian.jpg")),
IF($C$1="Schwedisch - SE",HYPERLINK(CONCATENATE("https://www.saflax.de/0-WVK-Retail/Bilder-Pictures/SAFLAX-",'Basis-Tabelle-Samen'!C38,"-",'Basis-Tabelle-Samen'!J38,"-seed-package-front-cr-swedish.jpg")),
IF($C$1="Slowakisch - SK",HYPERLINK(CONCATENATE("https://www.saflax.de/0-WVK-Retail/Bilder-Pictures/SAFLAX-",'Basis-Tabelle-Samen'!C38,"-",'Basis-Tabelle-Samen'!J38,"-seed-package-front-cr-slovak.jpg")),
IF($C$1="Slowenisch - SI",HYPERLINK(CONCATENATE("https://www.saflax.de/0-WVK-Retail/Bilder-Pictures/SAFLAX-",'Basis-Tabelle-Samen'!C38,"-",'Basis-Tabelle-Samen'!J38,"-seed-package-front-cr-slovenian.jpg")),
IF($C$1="Spanisch - ES",HYPERLINK(CONCATENATE("https://www.saflax.de/0-WVK-Retail/Bilder-Pictures/SAFLAX-",'Basis-Tabelle-Samen'!C38,"-",'Basis-Tabelle-Samen'!J38,"-seed-package-front-cr-spanish.jpg")),
IF($C$1="Tschechisch - CZ",HYPERLINK(CONCATENATE("https://www.saflax.de/0-WVK-Retail/Bilder-Pictures/SAFLAX-",'Basis-Tabelle-Samen'!C38,"-",'Basis-Tabelle-Samen'!J38,"-seed-package-front-cr-czech.jpg")),
IF($C$1="Türkisch - TR",HYPERLINK(CONCATENATE("https://www.saflax.de/0-WVK-Retail/Bilder-Pictures/SAFLAX-",'Basis-Tabelle-Samen'!C38,"-",'Basis-Tabelle-Samen'!J38,"-seed-package-front-cr-turkish.jpg")),
IF($C$1="Ungarisch - HU",HYPERLINK(CONCATENATE("https://www.saflax.de/0-WVK-Retail/Bilder-Pictures/SAFLAX-",'Basis-Tabelle-Samen'!C38,"-",'Basis-Tabelle-Samen'!J38,"-seed-package-front-cr-hungarian.jpg")),
" ACHTUNG")))))))))))))))))))))))))))))</f>
        <v>https://www.saflax.de/0-WVK-Retail/Bilder-Pictures/SAFLAX-12381-chamaerops-excelsa-seed-package-front-cr-english.jpg</v>
      </c>
      <c r="AL89" s="330" t="str">
        <f>IF(G89&lt;1,"",
IF($C$1="Bulgarisch - BG",HYPERLINK(CONCATENATE("https://www.saflax.de/0-WVK-Retail/Bilder-Pictures/SAFLAX-",'Basis-Tabelle-Samen'!C38,"-",'Basis-Tabelle-Samen'!J38,"-seed-package-back-cr-bulgarian.jpg")),
IF($C$1="Dänisch - DK",HYPERLINK(CONCATENATE("https://www.saflax.de/0-WVK-Retail/Bilder-Pictures/SAFLAX-",'Basis-Tabelle-Samen'!C38,"-",'Basis-Tabelle-Samen'!J38,"-seed-package-back-cr-danish.jpg")),
IF($C$1="Deutsch - DE",HYPERLINK(CONCATENATE("https://www.saflax.de/0-WVK-Retail/Bilder-Pictures/SAFLAX-",'Basis-Tabelle-Samen'!C38,"-",'Basis-Tabelle-Samen'!J38,"-seed-package-back-cr-german.jpg")),
IF($C$1="Englisch - UK",HYPERLINK(CONCATENATE("https://www.saflax.de/0-WVK-Retail/Bilder-Pictures/SAFLAX-",'Basis-Tabelle-Samen'!C38,"-",'Basis-Tabelle-Samen'!J38,"-seed-package-back-cr-english.jpg")),
IF($C$1="Estnisch - EE",HYPERLINK(CONCATENATE("https://www.saflax.de/0-WVK-Retail/Bilder-Pictures/SAFLAX-",'Basis-Tabelle-Samen'!C38,"-",'Basis-Tabelle-Samen'!J38,"-seed-package-back-cr-estonian.jpg")),
IF($C$1="Finnisch - FI",HYPERLINK(CONCATENATE("https://www.saflax.de/0-WVK-Retail/Bilder-Pictures/SAFLAX-",'Basis-Tabelle-Samen'!C38,"-",'Basis-Tabelle-Samen'!J38,"-seed-package-back-cr-finnish.jpg")),
IF($C$1="Französisch - FR",HYPERLINK(CONCATENATE("https://www.saflax.de/0-WVK-Retail/Bilder-Pictures/SAFLAX-",'Basis-Tabelle-Samen'!C38,"-",'Basis-Tabelle-Samen'!J38,"-seed-package-back-cr-french.jpg")),
IF($C$1="Griechisch - GR",HYPERLINK(CONCATENATE("https://www.saflax.de/0-WVK-Retail/Bilder-Pictures/SAFLAX-",'Basis-Tabelle-Samen'!C38,"-",'Basis-Tabelle-Samen'!J38,"-seed-package-back-cr-greek.jpg")),
IF($C$1="Irisch - IE",HYPERLINK(CONCATENATE("https://www.saflax.de/0-WVK-Retail/Bilder-Pictures/SAFLAX-",'Basis-Tabelle-Samen'!C38,"-",'Basis-Tabelle-Samen'!J38,"-seed-package-back-cr-irish.jpg")),
IF($C$1="Isländisch - IS",HYPERLINK(CONCATENATE("https://www.saflax.de/0-WVK-Retail/Bilder-Pictures/SAFLAX-",'Basis-Tabelle-Samen'!C38,"-",'Basis-Tabelle-Samen'!J38,"-seed-package-back-cr-icelandic.jpg")),
IF($C$1="Italienisch - IT",HYPERLINK(CONCATENATE("https://www.saflax.de/0-WVK-Retail/Bilder-Pictures/SAFLAX-",'Basis-Tabelle-Samen'!C38,"-",'Basis-Tabelle-Samen'!J38,"-seed-package-back-cr-italian.jpg")),
IF($C$1="Japanisch - JP",HYPERLINK(CONCATENATE("https://www.saflax.de/0-WVK-Retail/Bilder-Pictures/SAFLAX-",'Basis-Tabelle-Samen'!C38,"-",'Basis-Tabelle-Samen'!J38,"-seed-package-back-cr-japanese.jpg")),
IF($C$1="Kroatisch - HR",HYPERLINK(CONCATENATE("https://www.saflax.de/0-WVK-Retail/Bilder-Pictures/SAFLAX-",'Basis-Tabelle-Samen'!C38,"-",'Basis-Tabelle-Samen'!J38,"-seed-package-back-cr-croatian.jpg")),
IF($C$1="Lettisch - LV",HYPERLINK(CONCATENATE("https://www.saflax.de/0-WVK-Retail/Bilder-Pictures/SAFLAX-",'Basis-Tabelle-Samen'!C38,"-",'Basis-Tabelle-Samen'!J38,"-seed-package-back-cr-latvian.jpg")),
IF($C$1="Litauisch - LT",HYPERLINK(CONCATENATE("https://www.saflax.de/0-WVK-Retail/Bilder-Pictures/SAFLAX-",'Basis-Tabelle-Samen'!C38,"-",'Basis-Tabelle-Samen'!J38,"-seed-package-back-cr-lithuanian.jpg")),
IF($C$1="Maltesisch - MT",HYPERLINK(CONCATENATE("https://www.saflax.de/0-WVK-Retail/Bilder-Pictures/SAFLAX-",'Basis-Tabelle-Samen'!C38,"-",'Basis-Tabelle-Samen'!J38,"-seed-package-back-cr-maltese.jpg")),
IF($C$1="Niederländisch - NL",HYPERLINK(CONCATENATE("https://www.saflax.de/0-WVK-Retail/Bilder-Pictures/SAFLAX-",'Basis-Tabelle-Samen'!C38,"-",'Basis-Tabelle-Samen'!J38,"-seed-package-back-cr-dutch.jpg")),
IF($C$1="Norwegisch - NO",HYPERLINK(CONCATENATE("https://www.saflax.de/0-WVK-Retail/Bilder-Pictures/SAFLAX-",'Basis-Tabelle-Samen'!C38,"-",'Basis-Tabelle-Samen'!J38,"-seed-package-back-cr-nowegian.jpg")),
IF($C$1="Polnisch - PL",HYPERLINK(CONCATENATE("https://www.saflax.de/0-WVK-Retail/Bilder-Pictures/SAFLAX-",'Basis-Tabelle-Samen'!C38,"-",'Basis-Tabelle-Samen'!J38,"-seed-package-back-cr-polish.jpg")),
IF($C$1="Portugiesisch - PT",HYPERLINK(CONCATENATE("https://www.saflax.de/0-WVK-Retail/Bilder-Pictures/SAFLAX-",'Basis-Tabelle-Samen'!C38,"-",'Basis-Tabelle-Samen'!J38,"-seed-package-back-cr-portuguese.jpg")),
IF($C$1="Rumänisch - RO",HYPERLINK(CONCATENATE("https://www.saflax.de/0-WVK-Retail/Bilder-Pictures/SAFLAX-",'Basis-Tabelle-Samen'!C38,"-",'Basis-Tabelle-Samen'!J38,"-seed-package-back-cr-romanian.jpg")),
IF($C$1="Schwedisch - SE",HYPERLINK(CONCATENATE("https://www.saflax.de/0-WVK-Retail/Bilder-Pictures/SAFLAX-",'Basis-Tabelle-Samen'!C38,"-",'Basis-Tabelle-Samen'!J38,"-seed-package-back-cr-swedish.jpg")),
IF($C$1="Slowakisch - SK",HYPERLINK(CONCATENATE("https://www.saflax.de/0-WVK-Retail/Bilder-Pictures/SAFLAX-",'Basis-Tabelle-Samen'!C38,"-",'Basis-Tabelle-Samen'!J38,"-seed-package-back-cr-slovak.jpg")),
IF($C$1="Slowenisch - SI",HYPERLINK(CONCATENATE("https://www.saflax.de/0-WVK-Retail/Bilder-Pictures/SAFLAX-",'Basis-Tabelle-Samen'!C38,"-",'Basis-Tabelle-Samen'!J38,"-seed-package-back-cr-slovenian.jpg")),
IF($C$1="Spanisch - ES",HYPERLINK(CONCATENATE("https://www.saflax.de/0-WVK-Retail/Bilder-Pictures/SAFLAX-",'Basis-Tabelle-Samen'!C38,"-",'Basis-Tabelle-Samen'!J38,"-seed-package-back-cr-spanish.jpg")),
IF($C$1="Tschechisch - CZ",HYPERLINK(CONCATENATE("https://www.saflax.de/0-WVK-Retail/Bilder-Pictures/SAFLAX-",'Basis-Tabelle-Samen'!C38,"-",'Basis-Tabelle-Samen'!J38,"-seed-package-back-cr-czech.jpg")),
IF($C$1="Türkisch - TR",HYPERLINK(CONCATENATE("https://www.saflax.de/0-WVK-Retail/Bilder-Pictures/SAFLAX-",'Basis-Tabelle-Samen'!C38,"-",'Basis-Tabelle-Samen'!J38,"-seed-package-back-cr-turkish.jpg")),
IF($C$1="Ungarisch - HU",HYPERLINK(CONCATENATE("https://www.saflax.de/0-WVK-Retail/Bilder-Pictures/SAFLAX-",'Basis-Tabelle-Samen'!C38,"-",'Basis-Tabelle-Samen'!J38,"-seed-package-back-cr-hungarian.jpg")),
" ACHTUNG")))))))))))))))))))))))))))))</f>
        <v>https://www.saflax.de/0-WVK-Retail/Bilder-Pictures/SAFLAX-12381-chamaerops-excelsa-seed-package-back-cr-english.jpg</v>
      </c>
      <c r="AM89" s="330" t="str">
        <f>IF(H89&lt;1,"",
IF($C$1="Bulgarisch - BG",HYPERLINK(CONCATENATE("https://www.saflax.de/0-WVK-Retail/Bilder-Pictures/SAFLAX-",'Basis-Tabelle-Samen'!K38,"-",'Basis-Tabelle-Samen'!J38,"-garden-to-go-mini-bulgarian.jpg")),
IF($C$1="Dänisch - DK",HYPERLINK(CONCATENATE("https://www.saflax.de/0-WVK-Retail/Bilder-Pictures/SAFLAX-",'Basis-Tabelle-Samen'!K38,"-",'Basis-Tabelle-Samen'!J38,"-garden-to-go-mini-danish.jpg")),
IF($C$1="Deutsch - DE",HYPERLINK(CONCATENATE("https://www.saflax.de/0-WVK-Retail/Bilder-Pictures/SAFLAX-",'Basis-Tabelle-Samen'!K38,"-",'Basis-Tabelle-Samen'!J38,"-garden-to-go-mini-german.jpg")),
IF($C$1="Englisch - UK",HYPERLINK(CONCATENATE("https://www.saflax.de/0-WVK-Retail/Bilder-Pictures/SAFLAX-",'Basis-Tabelle-Samen'!K38,"-",'Basis-Tabelle-Samen'!J38,"-garden-to-go-mini-english.jpg")),
IF($C$1="Estnisch - EE",HYPERLINK(CONCATENATE("https://www.saflax.de/0-WVK-Retail/Bilder-Pictures/SAFLAX-",'Basis-Tabelle-Samen'!K38,"-",'Basis-Tabelle-Samen'!J38,"-garden-to-go-mini-estonian.jpg")),
IF($C$1="Finnisch - FI",HYPERLINK(CONCATENATE("https://www.saflax.de/0-WVK-Retail/Bilder-Pictures/SAFLAX-",'Basis-Tabelle-Samen'!K38,"-",'Basis-Tabelle-Samen'!J38,"-garden-to-go-mini-finnish.jpg")),
IF($C$1="Französisch - FR",HYPERLINK(CONCATENATE("https://www.saflax.de/0-WVK-Retail/Bilder-Pictures/SAFLAX-",'Basis-Tabelle-Samen'!K38,"-",'Basis-Tabelle-Samen'!J38,"-garden-to-go-mini-french.jpg")),
IF($C$1="Griechisch - GR",HYPERLINK(CONCATENATE("https://www.saflax.de/0-WVK-Retail/Bilder-Pictures/SAFLAX-",'Basis-Tabelle-Samen'!K38,"-",'Basis-Tabelle-Samen'!J38,"-garden-to-go-mini-greek.jpg")),
IF($C$1="Irisch - IE",HYPERLINK(CONCATENATE("https://www.saflax.de/0-WVK-Retail/Bilder-Pictures/SAFLAX-",'Basis-Tabelle-Samen'!K38,"-",'Basis-Tabelle-Samen'!J38,"-garden-to-go-mini-irish.jpg")),
IF($C$1="Isländisch - IS",HYPERLINK(CONCATENATE("https://www.saflax.de/0-WVK-Retail/Bilder-Pictures/SAFLAX-",'Basis-Tabelle-Samen'!K38,"-",'Basis-Tabelle-Samen'!J38,"-garden-to-go-mini-icelandic.jpg")),
IF($C$1="Italienisch - IT",HYPERLINK(CONCATENATE("https://www.saflax.de/0-WVK-Retail/Bilder-Pictures/SAFLAX-",'Basis-Tabelle-Samen'!K38,"-",'Basis-Tabelle-Samen'!J38,"-garden-to-go-mini-italian.jpg")),
IF($C$1="Japanisch - JP",HYPERLINK(CONCATENATE("https://www.saflax.de/0-WVK-Retail/Bilder-Pictures/SAFLAX-",'Basis-Tabelle-Samen'!K38,"-",'Basis-Tabelle-Samen'!J38,"-garden-to-go-mini-japanese.jpg")),
IF($C$1="Kroatisch - HR",HYPERLINK(CONCATENATE("https://www.saflax.de/0-WVK-Retail/Bilder-Pictures/SAFLAX-",'Basis-Tabelle-Samen'!K38,"-",'Basis-Tabelle-Samen'!J38,"-garden-to-go-mini-croatian.jpg")),
IF($C$1="Lettisch - LV",HYPERLINK(CONCATENATE("https://www.saflax.de/0-WVK-Retail/Bilder-Pictures/SAFLAX-",'Basis-Tabelle-Samen'!K38,"-",'Basis-Tabelle-Samen'!J38,"-garden-to-go-mini-latvian.jpg")),
IF($C$1="Litauisch - LT",HYPERLINK(CONCATENATE("https://www.saflax.de/0-WVK-Retail/Bilder-Pictures/SAFLAX-",'Basis-Tabelle-Samen'!K38,"-",'Basis-Tabelle-Samen'!J38,"-garden-to-go-mini-lithuanian.jpg")),
IF($C$1="Maltesisch - MT",HYPERLINK(CONCATENATE("https://www.saflax.de/0-WVK-Retail/Bilder-Pictures/SAFLAX-",'Basis-Tabelle-Samen'!K38,"-",'Basis-Tabelle-Samen'!J38,"-garden-to-go-mini-maltese.jpg")),
IF($C$1="Niederländisch - NL",HYPERLINK(CONCATENATE("https://www.saflax.de/0-WVK-Retail/Bilder-Pictures/SAFLAX-",'Basis-Tabelle-Samen'!K38,"-",'Basis-Tabelle-Samen'!J38,"-garden-to-go-mini-dutch.jpg")),
IF($C$1="Norwegisch - NO",HYPERLINK(CONCATENATE("https://www.saflax.de/0-WVK-Retail/Bilder-Pictures/SAFLAX-",'Basis-Tabelle-Samen'!K38,"-",'Basis-Tabelle-Samen'!J38,"-garden-to-go-mini-nowegian.jpg")),
IF($C$1="Polnisch - PL",HYPERLINK(CONCATENATE("https://www.saflax.de/0-WVK-Retail/Bilder-Pictures/SAFLAX-",'Basis-Tabelle-Samen'!K38,"-",'Basis-Tabelle-Samen'!J38,"-garden-to-go-mini-polish.jpg")),
IF($C$1="Portugiesisch - PT",HYPERLINK(CONCATENATE("https://www.saflax.de/0-WVK-Retail/Bilder-Pictures/SAFLAX-",'Basis-Tabelle-Samen'!K38,"-",'Basis-Tabelle-Samen'!J38,"-garden-to-go-mini-portuguese.jpg")),
IF($C$1="Rumänisch - RO",HYPERLINK(CONCATENATE("https://www.saflax.de/0-WVK-Retail/Bilder-Pictures/SAFLAX-",'Basis-Tabelle-Samen'!K38,"-",'Basis-Tabelle-Samen'!J38,"-garden-to-go-mini-romanian.jpg")),
IF($C$1="Schwedisch - SE",HYPERLINK(CONCATENATE("https://www.saflax.de/0-WVK-Retail/Bilder-Pictures/SAFLAX-",'Basis-Tabelle-Samen'!K38,"-",'Basis-Tabelle-Samen'!J38,"-garden-to-go-mini-swedish.jpg")),
IF($C$1="Slowakisch - SK",HYPERLINK(CONCATENATE("https://www.saflax.de/0-WVK-Retail/Bilder-Pictures/SAFLAX-",'Basis-Tabelle-Samen'!K38,"-",'Basis-Tabelle-Samen'!J38,"-garden-to-go-mini-slovak.jpg")),
IF($C$1="Slowenisch - SI",HYPERLINK(CONCATENATE("https://www.saflax.de/0-WVK-Retail/Bilder-Pictures/SAFLAX-",'Basis-Tabelle-Samen'!K38,"-",'Basis-Tabelle-Samen'!J38,"-garden-to-go-mini-slovenian.jpg")),
IF($C$1="Spanisch - ES",HYPERLINK(CONCATENATE("https://www.saflax.de/0-WVK-Retail/Bilder-Pictures/SAFLAX-",'Basis-Tabelle-Samen'!K38,"-",'Basis-Tabelle-Samen'!J38,"-garden-to-go-mini-spanish.jpg")),
IF($C$1="Tschechisch - CZ",HYPERLINK(CONCATENATE("https://www.saflax.de/0-WVK-Retail/Bilder-Pictures/SAFLAX-",'Basis-Tabelle-Samen'!K38,"-",'Basis-Tabelle-Samen'!J38,"-garden-to-go-mini-czech.jpg")),
IF($C$1="Türkisch - TR",HYPERLINK(CONCATENATE("https://www.saflax.de/0-WVK-Retail/Bilder-Pictures/SAFLAX-",'Basis-Tabelle-Samen'!K38,"-",'Basis-Tabelle-Samen'!J38,"-garden-to-go-mini-turkish.jpg")),
IF($C$1="Ungarisch - HU",HYPERLINK(CONCATENATE("https://www.saflax.de/0-WVK-Retail/Bilder-Pictures/SAFLAX-",'Basis-Tabelle-Samen'!K38,"-",'Basis-Tabelle-Samen'!J38,"-garden-to-go-mini-hungarian.jpg")),
" ACHTUNG")))))))))))))))))))))))))))))</f>
        <v>https://www.saflax.de/0-WVK-Retail/Bilder-Pictures/SAFLAX-72381-chamaerops-excelsa-garden-to-go-mini-english.jpg</v>
      </c>
      <c r="AN89" s="330" t="str">
        <f>IF(I89&lt;1,"",
IF($C$1="Bulgarisch - BG",HYPERLINK(CONCATENATE("https://www.saflax.de/0-WVK-Retail/Bilder-Pictures/SAFLAX-",'Basis-Tabelle-Samen'!N38,"-",'Basis-Tabelle-Samen'!J38,"-garden-to-go-lite-bulgarian.jpg")),
IF($C$1="Dänisch - DK",HYPERLINK(CONCATENATE("https://www.saflax.de/0-WVK-Retail/Bilder-Pictures/SAFLAX-",'Basis-Tabelle-Samen'!N38,"-",'Basis-Tabelle-Samen'!J38,"-garden-to-go-lite-danish.jpg")),
IF($C$1="Deutsch - DE",HYPERLINK(CONCATENATE("https://www.saflax.de/0-WVK-Retail/Bilder-Pictures/SAFLAX-",'Basis-Tabelle-Samen'!N38,"-",'Basis-Tabelle-Samen'!J38,"-garden-to-go-lite-german.jpg")),
IF($C$1="Englisch - UK",HYPERLINK(CONCATENATE("https://www.saflax.de/0-WVK-Retail/Bilder-Pictures/SAFLAX-",'Basis-Tabelle-Samen'!N38,"-",'Basis-Tabelle-Samen'!J38,"-garden-to-go-lite-english.jpg")),
IF($C$1="Estnisch - EE",HYPERLINK(CONCATENATE("https://www.saflax.de/0-WVK-Retail/Bilder-Pictures/SAFLAX-",'Basis-Tabelle-Samen'!N38,"-",'Basis-Tabelle-Samen'!J38,"-garden-to-go-lite-estonian.jpg")),
IF($C$1="Finnisch - FI",HYPERLINK(CONCATENATE("https://www.saflax.de/0-WVK-Retail/Bilder-Pictures/SAFLAX-",'Basis-Tabelle-Samen'!N38,"-",'Basis-Tabelle-Samen'!J38,"-garden-to-go-lite-finnish.jpg")),
IF($C$1="Französisch - FR",HYPERLINK(CONCATENATE("https://www.saflax.de/0-WVK-Retail/Bilder-Pictures/SAFLAX-",'Basis-Tabelle-Samen'!N38,"-",'Basis-Tabelle-Samen'!J38,"-garden-to-go-lite-french.jpg")),
IF($C$1="Griechisch - GR",HYPERLINK(CONCATENATE("https://www.saflax.de/0-WVK-Retail/Bilder-Pictures/SAFLAX-",'Basis-Tabelle-Samen'!N38,"-",'Basis-Tabelle-Samen'!J38,"-garden-to-go-lite-greek.jpg")),
IF($C$1="Irisch - IE",HYPERLINK(CONCATENATE("https://www.saflax.de/0-WVK-Retail/Bilder-Pictures/SAFLAX-",'Basis-Tabelle-Samen'!N38,"-",'Basis-Tabelle-Samen'!J38,"-garden-to-go-lite-irish.jpg")),
IF($C$1="Isländisch - IS",HYPERLINK(CONCATENATE("https://www.saflax.de/0-WVK-Retail/Bilder-Pictures/SAFLAX-",'Basis-Tabelle-Samen'!N38,"-",'Basis-Tabelle-Samen'!J38,"-garden-to-go-lite-icelandic.jpg")),
IF($C$1="Italienisch - IT",HYPERLINK(CONCATENATE("https://www.saflax.de/0-WVK-Retail/Bilder-Pictures/SAFLAX-",'Basis-Tabelle-Samen'!N38,"-",'Basis-Tabelle-Samen'!J38,"-garden-to-go-lite-italian.jpg")),
IF($C$1="Japanisch - JP",HYPERLINK(CONCATENATE("https://www.saflax.de/0-WVK-Retail/Bilder-Pictures/SAFLAX-",'Basis-Tabelle-Samen'!N38,"-",'Basis-Tabelle-Samen'!J38,"-garden-to-go-lite-japanese.jpg")),
IF($C$1="Kroatisch - HR",HYPERLINK(CONCATENATE("https://www.saflax.de/0-WVK-Retail/Bilder-Pictures/SAFLAX-",'Basis-Tabelle-Samen'!N38,"-",'Basis-Tabelle-Samen'!J38,"-garden-to-go-lite-croatian.jpg")),
IF($C$1="Lettisch - LV",HYPERLINK(CONCATENATE("https://www.saflax.de/0-WVK-Retail/Bilder-Pictures/SAFLAX-",'Basis-Tabelle-Samen'!N38,"-",'Basis-Tabelle-Samen'!J38,"-garden-to-go-lite-latvian.jpg")),
IF($C$1="Litauisch - LT",HYPERLINK(CONCATENATE("https://www.saflax.de/0-WVK-Retail/Bilder-Pictures/SAFLAX-",'Basis-Tabelle-Samen'!N38,"-",'Basis-Tabelle-Samen'!J38,"-garden-to-go-lite-lithuanian.jpg")),
IF($C$1="Maltesisch - MT",HYPERLINK(CONCATENATE("https://www.saflax.de/0-WVK-Retail/Bilder-Pictures/SAFLAX-",'Basis-Tabelle-Samen'!N38,"-",'Basis-Tabelle-Samen'!J38,"-garden-to-go-lite-maltese.jpg")),
IF($C$1="Niederländisch - NL",HYPERLINK(CONCATENATE("https://www.saflax.de/0-WVK-Retail/Bilder-Pictures/SAFLAX-",'Basis-Tabelle-Samen'!N38,"-",'Basis-Tabelle-Samen'!J38,"-garden-to-go-lite-dutch.jpg")),
IF($C$1="Norwegisch - NO",HYPERLINK(CONCATENATE("https://www.saflax.de/0-WVK-Retail/Bilder-Pictures/SAFLAX-",'Basis-Tabelle-Samen'!N38,"-",'Basis-Tabelle-Samen'!J38,"-garden-to-go-lite-nowegian.jpg")),
IF($C$1="Polnisch - PL",HYPERLINK(CONCATENATE("https://www.saflax.de/0-WVK-Retail/Bilder-Pictures/SAFLAX-",'Basis-Tabelle-Samen'!N38,"-",'Basis-Tabelle-Samen'!J38,"-garden-to-go-lite-polish.jpg")),
IF($C$1="Portugiesisch - PT",HYPERLINK(CONCATENATE("https://www.saflax.de/0-WVK-Retail/Bilder-Pictures/SAFLAX-",'Basis-Tabelle-Samen'!N38,"-",'Basis-Tabelle-Samen'!J38,"-garden-to-go-lite-portuguese.jpg")),
IF($C$1="Rumänisch - RO",HYPERLINK(CONCATENATE("https://www.saflax.de/0-WVK-Retail/Bilder-Pictures/SAFLAX-",'Basis-Tabelle-Samen'!N38,"-",'Basis-Tabelle-Samen'!J38,"-garden-to-go-lite-romanian.jpg")),
IF($C$1="Schwedisch - SE",HYPERLINK(CONCATENATE("https://www.saflax.de/0-WVK-Retail/Bilder-Pictures/SAFLAX-",'Basis-Tabelle-Samen'!N38,"-",'Basis-Tabelle-Samen'!J38,"-garden-to-go-lite-swedish.jpg")),
IF($C$1="Slowakisch - SK",HYPERLINK(CONCATENATE("https://www.saflax.de/0-WVK-Retail/Bilder-Pictures/SAFLAX-",'Basis-Tabelle-Samen'!N38,"-",'Basis-Tabelle-Samen'!J38,"-garden-to-go-lite-slovak.jpg")),
IF($C$1="Slowenisch - SI",HYPERLINK(CONCATENATE("https://www.saflax.de/0-WVK-Retail/Bilder-Pictures/SAFLAX-",'Basis-Tabelle-Samen'!N38,"-",'Basis-Tabelle-Samen'!J38,"-garden-to-go-lite-slovenian.jpg")),
IF($C$1="Spanisch - ES",HYPERLINK(CONCATENATE("https://www.saflax.de/0-WVK-Retail/Bilder-Pictures/SAFLAX-",'Basis-Tabelle-Samen'!N38,"-",'Basis-Tabelle-Samen'!J38,"-garden-to-go-lite-spanish.jpg")),
IF($C$1="Tschechisch - CZ",HYPERLINK(CONCATENATE("https://www.saflax.de/0-WVK-Retail/Bilder-Pictures/SAFLAX-",'Basis-Tabelle-Samen'!N38,"-",'Basis-Tabelle-Samen'!J38,"-garden-to-go-lite-czech.jpg")),
IF($C$1="Türkisch - TR",HYPERLINK(CONCATENATE("https://www.saflax.de/0-WVK-Retail/Bilder-Pictures/SAFLAX-",'Basis-Tabelle-Samen'!N38,"-",'Basis-Tabelle-Samen'!J38,"-garden-to-go-lite-turkish.jpg")),
IF($C$1="Ungarisch - HU",HYPERLINK(CONCATENATE("https://www.saflax.de/0-WVK-Retail/Bilder-Pictures/SAFLAX-",'Basis-Tabelle-Samen'!N38,"-",'Basis-Tabelle-Samen'!J38,"-garden-to-go-lite-hungarian.jpg")),
" ACHTUNG")))))))))))))))))))))))))))))</f>
        <v>https://www.saflax.de/0-WVK-Retail/Bilder-Pictures/SAFLAX-82381-chamaerops-excelsa-garden-to-go-lite-english.jpg</v>
      </c>
      <c r="AO89" s="330" t="str">
        <f>IF(J89&lt;1,"",
IF($C$1="Bulgarisch - BG",HYPERLINK(CONCATENATE("https://www.saflax.de/0-WVK-Retail/Bilder-Pictures/SAFLAX-",'Basis-Tabelle-Samen'!Q38,"-",'Basis-Tabelle-Samen'!J38,"-garden-to-go-bulgarian.jpg")),
IF($C$1="Dänisch - DK",HYPERLINK(CONCATENATE("https://www.saflax.de/0-WVK-Retail/Bilder-Pictures/SAFLAX-",'Basis-Tabelle-Samen'!Q38,"-",'Basis-Tabelle-Samen'!J38,"-garden-to-go-danish.jpg")),
IF($C$1="Deutsch - DE",HYPERLINK(CONCATENATE("https://www.saflax.de/0-WVK-Retail/Bilder-Pictures/SAFLAX-",'Basis-Tabelle-Samen'!Q38,"-",'Basis-Tabelle-Samen'!J38,"-garden-to-go-german.jpg")),
IF($C$1="Englisch - UK",HYPERLINK(CONCATENATE("https://www.saflax.de/0-WVK-Retail/Bilder-Pictures/SAFLAX-",'Basis-Tabelle-Samen'!Q38,"-",'Basis-Tabelle-Samen'!J38,"-garden-to-go-english.jpg")),
IF($C$1="Estnisch - EE",HYPERLINK(CONCATENATE("https://www.saflax.de/0-WVK-Retail/Bilder-Pictures/SAFLAX-",'Basis-Tabelle-Samen'!Q38,"-",'Basis-Tabelle-Samen'!J38,"-garden-to-go-estonian.jpg")),
IF($C$1="Finnisch - FI",HYPERLINK(CONCATENATE("https://www.saflax.de/0-WVK-Retail/Bilder-Pictures/SAFLAX-",'Basis-Tabelle-Samen'!Q38,"-",'Basis-Tabelle-Samen'!J38,"-garden-to-go-finnish.jpg")),
IF($C$1="Französisch - FR",HYPERLINK(CONCATENATE("https://www.saflax.de/0-WVK-Retail/Bilder-Pictures/SAFLAX-",'Basis-Tabelle-Samen'!Q38,"-",'Basis-Tabelle-Samen'!J38,"-garden-to-go-french.jpg")),
IF($C$1="Griechisch - GR",HYPERLINK(CONCATENATE("https://www.saflax.de/0-WVK-Retail/Bilder-Pictures/SAFLAX-",'Basis-Tabelle-Samen'!Q38,"-",'Basis-Tabelle-Samen'!J38,"-garden-to-go-greek.jpg")),
IF($C$1="Irisch - IE",HYPERLINK(CONCATENATE("https://www.saflax.de/0-WVK-Retail/Bilder-Pictures/SAFLAX-",'Basis-Tabelle-Samen'!Q38,"-",'Basis-Tabelle-Samen'!J38,"-garden-to-go-irish.jpg")),
IF($C$1="Isländisch - IS",HYPERLINK(CONCATENATE("https://www.saflax.de/0-WVK-Retail/Bilder-Pictures/SAFLAX-",'Basis-Tabelle-Samen'!Q38,"-",'Basis-Tabelle-Samen'!J38,"-garden-to-go-icelandic.jpg")),
IF($C$1="Italienisch - IT",HYPERLINK(CONCATENATE("https://www.saflax.de/0-WVK-Retail/Bilder-Pictures/SAFLAX-",'Basis-Tabelle-Samen'!Q38,"-",'Basis-Tabelle-Samen'!J38,"-garden-to-go-italian.jpg")),
IF($C$1="Japanisch - JP",HYPERLINK(CONCATENATE("https://www.saflax.de/0-WVK-Retail/Bilder-Pictures/SAFLAX-",'Basis-Tabelle-Samen'!Q38,"-",'Basis-Tabelle-Samen'!J38,"-garden-to-go-japanese.jpg")),
IF($C$1="Kroatisch - HR",HYPERLINK(CONCATENATE("https://www.saflax.de/0-WVK-Retail/Bilder-Pictures/SAFLAX-",'Basis-Tabelle-Samen'!Q38,"-",'Basis-Tabelle-Samen'!J38,"-garden-to-go-croatian.jpg")),
IF($C$1="Lettisch - LV",HYPERLINK(CONCATENATE("https://www.saflax.de/0-WVK-Retail/Bilder-Pictures/SAFLAX-",'Basis-Tabelle-Samen'!Q38,"-",'Basis-Tabelle-Samen'!J38,"-garden-to-go-latvian.jpg")),
IF($C$1="Litauisch - LT",HYPERLINK(CONCATENATE("https://www.saflax.de/0-WVK-Retail/Bilder-Pictures/SAFLAX-",'Basis-Tabelle-Samen'!Q38,"-",'Basis-Tabelle-Samen'!J38,"-garden-to-go-lithuanian.jpg")),
IF($C$1="Maltesisch - MT",HYPERLINK(CONCATENATE("https://www.saflax.de/0-WVK-Retail/Bilder-Pictures/SAFLAX-",'Basis-Tabelle-Samen'!Q38,"-",'Basis-Tabelle-Samen'!J38,"-garden-to-go-maltese.jpg")),
IF($C$1="Niederländisch - NL",HYPERLINK(CONCATENATE("https://www.saflax.de/0-WVK-Retail/Bilder-Pictures/SAFLAX-",'Basis-Tabelle-Samen'!Q38,"-",'Basis-Tabelle-Samen'!J38,"-garden-to-go-dutch.jpg")),
IF($C$1="Norwegisch - NO",HYPERLINK(CONCATENATE("https://www.saflax.de/0-WVK-Retail/Bilder-Pictures/SAFLAX-",'Basis-Tabelle-Samen'!Q38,"-",'Basis-Tabelle-Samen'!J38,"-garden-to-go-nowegian.jpg")),
IF($C$1="Polnisch - PL",HYPERLINK(CONCATENATE("https://www.saflax.de/0-WVK-Retail/Bilder-Pictures/SAFLAX-",'Basis-Tabelle-Samen'!Q38,"-",'Basis-Tabelle-Samen'!J38,"-garden-to-go-polish.jpg")),
IF($C$1="Portugiesisch - PT",HYPERLINK(CONCATENATE("https://www.saflax.de/0-WVK-Retail/Bilder-Pictures/SAFLAX-",'Basis-Tabelle-Samen'!Q38,"-",'Basis-Tabelle-Samen'!J38,"-garden-to-go-portuguese.jpg")),
IF($C$1="Rumänisch - RO",HYPERLINK(CONCATENATE("https://www.saflax.de/0-WVK-Retail/Bilder-Pictures/SAFLAX-",'Basis-Tabelle-Samen'!Q38,"-",'Basis-Tabelle-Samen'!J38,"-garden-to-go-romanian.jpg")),
IF($C$1="Schwedisch - SE",HYPERLINK(CONCATENATE("https://www.saflax.de/0-WVK-Retail/Bilder-Pictures/SAFLAX-",'Basis-Tabelle-Samen'!Q38,"-",'Basis-Tabelle-Samen'!J38,"-garden-to-go-swedish.jpg")),
IF($C$1="Slowakisch - SK",HYPERLINK(CONCATENATE("https://www.saflax.de/0-WVK-Retail/Bilder-Pictures/SAFLAX-",'Basis-Tabelle-Samen'!Q38,"-",'Basis-Tabelle-Samen'!J38,"-garden-to-go-slovak.jpg")),
IF($C$1="Slowenisch - SI",HYPERLINK(CONCATENATE("https://www.saflax.de/0-WVK-Retail/Bilder-Pictures/SAFLAX-",'Basis-Tabelle-Samen'!Q38,"-",'Basis-Tabelle-Samen'!J38,"-garden-to-go-slovenian.jpg")),
IF($C$1="Spanisch - ES",HYPERLINK(CONCATENATE("https://www.saflax.de/0-WVK-Retail/Bilder-Pictures/SAFLAX-",'Basis-Tabelle-Samen'!Q38,"-",'Basis-Tabelle-Samen'!J38,"-garden-to-go-spanish.jpg")),
IF($C$1="Tschechisch - CZ",HYPERLINK(CONCATENATE("https://www.saflax.de/0-WVK-Retail/Bilder-Pictures/SAFLAX-",'Basis-Tabelle-Samen'!Q38,"-",'Basis-Tabelle-Samen'!J38,"-garden-to-go-czech.jpg")),
IF($C$1="Türkisch - TR",HYPERLINK(CONCATENATE("https://www.saflax.de/0-WVK-Retail/Bilder-Pictures/SAFLAX-",'Basis-Tabelle-Samen'!Q38,"-",'Basis-Tabelle-Samen'!J38,"-garden-to-go-turkish.jpg")),
IF($C$1="Ungarisch - HU",HYPERLINK(CONCATENATE("https://www.saflax.de/0-WVK-Retail/Bilder-Pictures/SAFLAX-",'Basis-Tabelle-Samen'!Q38,"-",'Basis-Tabelle-Samen'!J38,"-garden-to-go-hungarian.jpg")),
" ACHTUNG")))))))))))))))))))))))))))))</f>
        <v>https://www.saflax.de/0-WVK-Retail/Bilder-Pictures/SAFLAX-52381-chamaerops-excelsa-garden-to-go-english.jpg</v>
      </c>
      <c r="AP89" s="330" t="str">
        <f>IF(K89&lt;1,"",
IF($C$1="Bulgarisch - BG",HYPERLINK(CONCATENATE("https://www.saflax.de/0-WVK-Retail/Bilder-Pictures/SAFLAX-",'Basis-Tabelle-Samen'!T38,"-",'Basis-Tabelle-Samen'!J38,"-cultivation-set-bulgarian.jpg")),
IF($C$1="Dänisch - DK",HYPERLINK(CONCATENATE("https://www.saflax.de/0-WVK-Retail/Bilder-Pictures/SAFLAX-",'Basis-Tabelle-Samen'!T38,"-",'Basis-Tabelle-Samen'!J38,"-cultivation-set-danish.jpg")),
IF($C$1="Deutsch - DE",HYPERLINK(CONCATENATE("https://www.saflax.de/0-WVK-Retail/Bilder-Pictures/SAFLAX-",'Basis-Tabelle-Samen'!T38,"-",'Basis-Tabelle-Samen'!J38,"-cultivation-set-german.jpg")),
IF($C$1="Englisch - UK",HYPERLINK(CONCATENATE("https://www.saflax.de/0-WVK-Retail/Bilder-Pictures/SAFLAX-",'Basis-Tabelle-Samen'!T38,"-",'Basis-Tabelle-Samen'!J38,"-cultivation-set-english.jpg")),
IF($C$1="Estnisch - EE",HYPERLINK(CONCATENATE("https://www.saflax.de/0-WVK-Retail/Bilder-Pictures/SAFLAX-",'Basis-Tabelle-Samen'!T38,"-",'Basis-Tabelle-Samen'!J38,"-cultivation-set-estonian.jpg")),
IF($C$1="Finnisch - FI",HYPERLINK(CONCATENATE("https://www.saflax.de/0-WVK-Retail/Bilder-Pictures/SAFLAX-",'Basis-Tabelle-Samen'!T38,"-",'Basis-Tabelle-Samen'!J38,"-cultivation-set-finnish.jpg")),
IF($C$1="Französisch - FR",HYPERLINK(CONCATENATE("https://www.saflax.de/0-WVK-Retail/Bilder-Pictures/SAFLAX-",'Basis-Tabelle-Samen'!T38,"-",'Basis-Tabelle-Samen'!J38,"-cultivation-set-french.jpg")),
IF($C$1="Griechisch - GR",HYPERLINK(CONCATENATE("https://www.saflax.de/0-WVK-Retail/Bilder-Pictures/SAFLAX-",'Basis-Tabelle-Samen'!T38,"-",'Basis-Tabelle-Samen'!J38,"-cultivation-set-greek.jpg")),
IF($C$1="Irisch - IE",HYPERLINK(CONCATENATE("https://www.saflax.de/0-WVK-Retail/Bilder-Pictures/SAFLAX-",'Basis-Tabelle-Samen'!T38,"-",'Basis-Tabelle-Samen'!J38,"-cultivation-set-irish.jpg")),
IF($C$1="Isländisch - IS",HYPERLINK(CONCATENATE("https://www.saflax.de/0-WVK-Retail/Bilder-Pictures/SAFLAX-",'Basis-Tabelle-Samen'!T38,"-",'Basis-Tabelle-Samen'!J38,"-cultivation-set-icelandic.jpg")),
IF($C$1="Italienisch - IT",HYPERLINK(CONCATENATE("https://www.saflax.de/0-WVK-Retail/Bilder-Pictures/SAFLAX-",'Basis-Tabelle-Samen'!T38,"-",'Basis-Tabelle-Samen'!J38,"-cultivation-set-italian.jpg")),
IF($C$1="Japanisch - JP",HYPERLINK(CONCATENATE("https://www.saflax.de/0-WVK-Retail/Bilder-Pictures/SAFLAX-",'Basis-Tabelle-Samen'!T38,"-",'Basis-Tabelle-Samen'!J38,"-cultivation-set-japanese.jpg")),
IF($C$1="Kroatisch - HR",HYPERLINK(CONCATENATE("https://www.saflax.de/0-WVK-Retail/Bilder-Pictures/SAFLAX-",'Basis-Tabelle-Samen'!T38,"-",'Basis-Tabelle-Samen'!J38,"-cultivation-set-croatian.jpg")),
IF($C$1="Lettisch - LV",HYPERLINK(CONCATENATE("https://www.saflax.de/0-WVK-Retail/Bilder-Pictures/SAFLAX-",'Basis-Tabelle-Samen'!T38,"-",'Basis-Tabelle-Samen'!J38,"-cultivation-set-latvian.jpg")),
IF($C$1="Litauisch - LT",HYPERLINK(CONCATENATE("https://www.saflax.de/0-WVK-Retail/Bilder-Pictures/SAFLAX-",'Basis-Tabelle-Samen'!T38,"-",'Basis-Tabelle-Samen'!J38,"-cultivation-set-lithuanian.jpg")),
IF($C$1="Maltesisch - MT",HYPERLINK(CONCATENATE("https://www.saflax.de/0-WVK-Retail/Bilder-Pictures/SAFLAX-",'Basis-Tabelle-Samen'!T38,"-",'Basis-Tabelle-Samen'!J38,"-cultivation-set-maltese.jpg")),
IF($C$1="Niederländisch - NL",HYPERLINK(CONCATENATE("https://www.saflax.de/0-WVK-Retail/Bilder-Pictures/SAFLAX-",'Basis-Tabelle-Samen'!T38,"-",'Basis-Tabelle-Samen'!J38,"-cultivation-set-dutch.jpg")),
IF($C$1="Norwegisch - NO",HYPERLINK(CONCATENATE("https://www.saflax.de/0-WVK-Retail/Bilder-Pictures/SAFLAX-",'Basis-Tabelle-Samen'!T38,"-",'Basis-Tabelle-Samen'!J38,"-cultivation-set-nowegian.jpg")),
IF($C$1="Polnisch - PL",HYPERLINK(CONCATENATE("https://www.saflax.de/0-WVK-Retail/Bilder-Pictures/SAFLAX-",'Basis-Tabelle-Samen'!T38,"-",'Basis-Tabelle-Samen'!J38,"-cultivation-set-polish.jpg")),
IF($C$1="Portugiesisch - PT",HYPERLINK(CONCATENATE("https://www.saflax.de/0-WVK-Retail/Bilder-Pictures/SAFLAX-",'Basis-Tabelle-Samen'!T38,"-",'Basis-Tabelle-Samen'!J38,"-cultivation-set-portuguese.jpg")),
IF($C$1="Rumänisch - RO",HYPERLINK(CONCATENATE("https://www.saflax.de/0-WVK-Retail/Bilder-Pictures/SAFLAX-",'Basis-Tabelle-Samen'!T38,"-",'Basis-Tabelle-Samen'!J38,"-cultivation-set-romanian.jpg")),
IF($C$1="Schwedisch - SE",HYPERLINK(CONCATENATE("https://www.saflax.de/0-WVK-Retail/Bilder-Pictures/SAFLAX-",'Basis-Tabelle-Samen'!T38,"-",'Basis-Tabelle-Samen'!J38,"-cultivation-set-swedish.jpg")),
IF($C$1="Slowakisch - SK",HYPERLINK(CONCATENATE("https://www.saflax.de/0-WVK-Retail/Bilder-Pictures/SAFLAX-",'Basis-Tabelle-Samen'!T38,"-",'Basis-Tabelle-Samen'!J38,"-cultivation-set-slovak.jpg")),
IF($C$1="Slowenisch - SI",HYPERLINK(CONCATENATE("https://www.saflax.de/0-WVK-Retail/Bilder-Pictures/SAFLAX-",'Basis-Tabelle-Samen'!T38,"-",'Basis-Tabelle-Samen'!J38,"-cultivation-set-slovenian.jpg")),
IF($C$1="Spanisch - ES",HYPERLINK(CONCATENATE("https://www.saflax.de/0-WVK-Retail/Bilder-Pictures/SAFLAX-",'Basis-Tabelle-Samen'!T38,"-",'Basis-Tabelle-Samen'!J38,"-cultivation-set-spanish.jpg")),
IF($C$1="Tschechisch - CZ",HYPERLINK(CONCATENATE("https://www.saflax.de/0-WVK-Retail/Bilder-Pictures/SAFLAX-",'Basis-Tabelle-Samen'!T38,"-",'Basis-Tabelle-Samen'!J38,"-cultivation-set-czech.jpg")),
IF($C$1="Türkisch - TR",HYPERLINK(CONCATENATE("https://www.saflax.de/0-WVK-Retail/Bilder-Pictures/SAFLAX-",'Basis-Tabelle-Samen'!T38,"-",'Basis-Tabelle-Samen'!J38,"-cultivation-set-turkish.jpg")),
IF($C$1="Ungarisch - HU",HYPERLINK(CONCATENATE("https://www.saflax.de/0-WVK-Retail/Bilder-Pictures/SAFLAX-",'Basis-Tabelle-Samen'!T38,"-",'Basis-Tabelle-Samen'!J38,"-cultivation-set-hungarian.jpg")),
" ACHTUNG")))))))))))))))))))))))))))))</f>
        <v>https://www.saflax.de/0-WVK-Retail/Bilder-Pictures/SAFLAX-32381-chamaerops-excelsa-cultivation-set-english.jpg</v>
      </c>
      <c r="AQ89" s="330" t="str">
        <f>IF(L89&lt;1,"",
IF($C$1="Bulgarisch - BG",HYPERLINK(CONCATENATE("https://www.saflax.de/0-WVK-Retail/Bilder-Pictures/SAFLAX-",'Basis-Tabelle-Samen'!W38,"-",'Basis-Tabelle-Samen'!J38,"-garden-in-the-bag-bulgarian.jpg")),
IF($C$1="Dänisch - DK",HYPERLINK(CONCATENATE("https://www.saflax.de/0-WVK-Retail/Bilder-Pictures/SAFLAX-",'Basis-Tabelle-Samen'!W38,"-",'Basis-Tabelle-Samen'!J38,"-garden-in-the-bag-danish.jpg")),
IF($C$1="Deutsch - DE",HYPERLINK(CONCATENATE("https://www.saflax.de/0-WVK-Retail/Bilder-Pictures/SAFLAX-",'Basis-Tabelle-Samen'!W38,"-",'Basis-Tabelle-Samen'!J38,"-garden-in-the-bag-german.jpg")),
IF($C$1="Englisch - UK",HYPERLINK(CONCATENATE("https://www.saflax.de/0-WVK-Retail/Bilder-Pictures/SAFLAX-",'Basis-Tabelle-Samen'!W38,"-",'Basis-Tabelle-Samen'!J38,"-garden-in-the-bag-english.jpg")),
IF($C$1="Estnisch - EE",HYPERLINK(CONCATENATE("https://www.saflax.de/0-WVK-Retail/Bilder-Pictures/SAFLAX-",'Basis-Tabelle-Samen'!W38,"-",'Basis-Tabelle-Samen'!J38,"-garden-in-the-bag-estonian.jpg")),
IF($C$1="Finnisch - FI",HYPERLINK(CONCATENATE("https://www.saflax.de/0-WVK-Retail/Bilder-Pictures/SAFLAX-",'Basis-Tabelle-Samen'!W38,"-",'Basis-Tabelle-Samen'!J38,"-garden-in-the-bag-finnish.jpg")),
IF($C$1="Französisch - FR",HYPERLINK(CONCATENATE("https://www.saflax.de/0-WVK-Retail/Bilder-Pictures/SAFLAX-",'Basis-Tabelle-Samen'!W38,"-",'Basis-Tabelle-Samen'!J38,"-garden-in-the-bag-french.jpg")),
IF($C$1="Griechisch - GR",HYPERLINK(CONCATENATE("https://www.saflax.de/0-WVK-Retail/Bilder-Pictures/SAFLAX-",'Basis-Tabelle-Samen'!W38,"-",'Basis-Tabelle-Samen'!J38,"-garden-in-the-bag-greek.jpg")),
IF($C$1="Irisch - IE",HYPERLINK(CONCATENATE("https://www.saflax.de/0-WVK-Retail/Bilder-Pictures/SAFLAX-",'Basis-Tabelle-Samen'!W38,"-",'Basis-Tabelle-Samen'!J38,"-garden-in-the-bag-irish.jpg")),
IF($C$1="Isländisch - IS",HYPERLINK(CONCATENATE("https://www.saflax.de/0-WVK-Retail/Bilder-Pictures/SAFLAX-",'Basis-Tabelle-Samen'!W38,"-",'Basis-Tabelle-Samen'!J38,"-garden-in-the-bag-icelandic.jpg")),
IF($C$1="Italienisch - IT",HYPERLINK(CONCATENATE("https://www.saflax.de/0-WVK-Retail/Bilder-Pictures/SAFLAX-",'Basis-Tabelle-Samen'!W38,"-",'Basis-Tabelle-Samen'!J38,"-garden-in-the-bag-italian.jpg")),
IF($C$1="Japanisch - JP",HYPERLINK(CONCATENATE("https://www.saflax.de/0-WVK-Retail/Bilder-Pictures/SAFLAX-",'Basis-Tabelle-Samen'!W38,"-",'Basis-Tabelle-Samen'!J38,"-garden-in-the-bag-japanese.jpg")),
IF($C$1="Kroatisch - HR",HYPERLINK(CONCATENATE("https://www.saflax.de/0-WVK-Retail/Bilder-Pictures/SAFLAX-",'Basis-Tabelle-Samen'!W38,"-",'Basis-Tabelle-Samen'!J38,"-garden-in-the-bag-croatian.jpg")),
IF($C$1="Lettisch - LV",HYPERLINK(CONCATENATE("https://www.saflax.de/0-WVK-Retail/Bilder-Pictures/SAFLAX-",'Basis-Tabelle-Samen'!W38,"-",'Basis-Tabelle-Samen'!J38,"-garden-in-the-bag-latvian.jpg")),
IF($C$1="Litauisch - LT",HYPERLINK(CONCATENATE("https://www.saflax.de/0-WVK-Retail/Bilder-Pictures/SAFLAX-",'Basis-Tabelle-Samen'!W38,"-",'Basis-Tabelle-Samen'!J38,"-garden-in-the-bag-lithuanian.jpg")),
IF($C$1="Maltesisch - MT",HYPERLINK(CONCATENATE("https://www.saflax.de/0-WVK-Retail/Bilder-Pictures/SAFLAX-",'Basis-Tabelle-Samen'!W38,"-",'Basis-Tabelle-Samen'!J38,"-garden-in-the-bag-maltese.jpg")),
IF($C$1="Niederländisch - NL",HYPERLINK(CONCATENATE("https://www.saflax.de/0-WVK-Retail/Bilder-Pictures/SAFLAX-",'Basis-Tabelle-Samen'!W38,"-",'Basis-Tabelle-Samen'!J38,"-garden-in-the-bag-dutch.jpg")),
IF($C$1="Norwegisch - NO",HYPERLINK(CONCATENATE("https://www.saflax.de/0-WVK-Retail/Bilder-Pictures/SAFLAX-",'Basis-Tabelle-Samen'!W38,"-",'Basis-Tabelle-Samen'!J38,"-garden-in-the-bag-nowegian.jpg")),
IF($C$1="Polnisch - PL",HYPERLINK(CONCATENATE("https://www.saflax.de/0-WVK-Retail/Bilder-Pictures/SAFLAX-",'Basis-Tabelle-Samen'!W38,"-",'Basis-Tabelle-Samen'!J38,"-garden-in-the-bag-polish.jpg")),
IF($C$1="Portugiesisch - PT",HYPERLINK(CONCATENATE("https://www.saflax.de/0-WVK-Retail/Bilder-Pictures/SAFLAX-",'Basis-Tabelle-Samen'!W38,"-",'Basis-Tabelle-Samen'!J38,"-garden-in-the-bag-portuguese.jpg")),
IF($C$1="Rumänisch - RO",HYPERLINK(CONCATENATE("https://www.saflax.de/0-WVK-Retail/Bilder-Pictures/SAFLAX-",'Basis-Tabelle-Samen'!W38,"-",'Basis-Tabelle-Samen'!J38,"-garden-in-the-bag-romanian.jpg")),
IF($C$1="Schwedisch - SE",HYPERLINK(CONCATENATE("https://www.saflax.de/0-WVK-Retail/Bilder-Pictures/SAFLAX-",'Basis-Tabelle-Samen'!W38,"-",'Basis-Tabelle-Samen'!J38,"-garden-in-the-bag-swedish.jpg")),
IF($C$1="Slowakisch - SK",HYPERLINK(CONCATENATE("https://www.saflax.de/0-WVK-Retail/Bilder-Pictures/SAFLAX-",'Basis-Tabelle-Samen'!W38,"-",'Basis-Tabelle-Samen'!J38,"-garden-in-the-bag-slovak.jpg")),
IF($C$1="Slowenisch - SI",HYPERLINK(CONCATENATE("https://www.saflax.de/0-WVK-Retail/Bilder-Pictures/SAFLAX-",'Basis-Tabelle-Samen'!W38,"-",'Basis-Tabelle-Samen'!J38,"-garden-in-the-bag-slovenian.jpg")),
IF($C$1="Spanisch - ES",HYPERLINK(CONCATENATE("https://www.saflax.de/0-WVK-Retail/Bilder-Pictures/SAFLAX-",'Basis-Tabelle-Samen'!W38,"-",'Basis-Tabelle-Samen'!J38,"-garden-in-the-bag-spanish.jpg")),
IF($C$1="Tschechisch - CZ",HYPERLINK(CONCATENATE("https://www.saflax.de/0-WVK-Retail/Bilder-Pictures/SAFLAX-",'Basis-Tabelle-Samen'!W38,"-",'Basis-Tabelle-Samen'!J38,"-garden-in-the-bag-czech.jpg")),
IF($C$1="Türkisch - TR",HYPERLINK(CONCATENATE("https://www.saflax.de/0-WVK-Retail/Bilder-Pictures/SAFLAX-",'Basis-Tabelle-Samen'!W38,"-",'Basis-Tabelle-Samen'!J38,"-garden-in-the-bag-turkish.jpg")),
IF($C$1="Ungarisch - HU",HYPERLINK(CONCATENATE("https://www.saflax.de/0-WVK-Retail/Bilder-Pictures/SAFLAX-",'Basis-Tabelle-Samen'!W38,"-",'Basis-Tabelle-Samen'!J38,"-garden-in-the-bag-hungarian.jpg")),
" ACHTUNG")))))))))))))))))))))))))))))</f>
        <v>https://www.saflax.de/0-WVK-Retail/Bilder-Pictures/SAFLAX-62381-chamaerops-excelsa-garden-in-the-bag-english.jpg</v>
      </c>
    </row>
    <row r="90" spans="1:43" ht="17.100000000000001" customHeight="1" x14ac:dyDescent="0.2">
      <c r="A90" s="318" t="str">
        <f>IF('Basis-Tabelle-Samen'!A111="","",IF($C$1="Deutsch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90" s="319" t="str">
        <f>'Basis-Tabelle-Samen'!I111</f>
        <v>Phoenix canariensis</v>
      </c>
      <c r="C90" s="316" t="str">
        <f>IF($C$1="Bulgarisch - BG",'Basis-Tabelle-Samen'!Z111,
IF($C$1="Dänisch - DK",'Basis-Tabelle-Samen'!AA111,
IF($C$1="Deutsch - DE",'Basis-Tabelle-Samen'!AB111,
IF($C$1="Englisch - UK",'Basis-Tabelle-Samen'!AC111,
IF($C$1="Estnisch - EE",'Basis-Tabelle-Samen'!AD111,
IF($C$1="Finnisch - FI",'Basis-Tabelle-Samen'!AE111,
IF($C$1="Französisch - FR",'Basis-Tabelle-Samen'!AF111,
IF($C$1="Griechisch - GR",'Basis-Tabelle-Samen'!AG111,
IF($C$1="Irisch - IE",'Basis-Tabelle-Samen'!AH111,
IF($C$1="Isländisch - IS",'Basis-Tabelle-Samen'!AI111,
IF($C$1="Italienisch - IT",'Basis-Tabelle-Samen'!AJ111,
IF($C$1="Japanisch - JP",'Basis-Tabelle-Samen'!AK111,
IF($C$1="Kroatisch - HR",'Basis-Tabelle-Samen'!AL111,
IF($C$1="Lettisch - LV",'Basis-Tabelle-Samen'!AM111,
IF($C$1="Litauisch - LT",'Basis-Tabelle-Samen'!AN111,
IF($C$1="Maltesisch - MT",'Basis-Tabelle-Samen'!AO111,
IF($C$1="Niederländisch - NL",'Basis-Tabelle-Samen'!AP111,
IF($C$1="Norwegisch - NO",'Basis-Tabelle-Samen'!AQ111,
IF($C$1="Polnisch - PL",'Basis-Tabelle-Samen'!AR111,
IF($C$1="Portugiesisch - PT",'Basis-Tabelle-Samen'!AS111,
IF($C$1="Rumänisch - RO",'Basis-Tabelle-Samen'!AT111,
IF($C$1="Schwedisch - SE",'Basis-Tabelle-Samen'!AU111,
IF($C$1="Slowakisch - SK",'Basis-Tabelle-Samen'!AV111,
IF($C$1="Slowenisch - SI",'Basis-Tabelle-Samen'!AW111,
IF($C$1="Spanisch - ES",'Basis-Tabelle-Samen'!AX111,
IF($C$1="Tschechisch - CZ",'Basis-Tabelle-Samen'!AY111,
IF($C$1="Türkisch - TR",'Basis-Tabelle-Samen'!AZ111,
IF($C$1="Ungarisch - HU",'Basis-Tabelle-Samen'!BA111,
" ACHTUNG"))))))))))))))))))))))))))))</f>
        <v>Canary date palm</v>
      </c>
      <c r="D90" s="320">
        <f>'Basis-Tabelle-Samen'!F111</f>
        <v>10</v>
      </c>
      <c r="E90" s="321" t="str">
        <f>'Basis-Tabelle-Samen'!H111</f>
        <v>7 %</v>
      </c>
      <c r="F90" s="322" t="str">
        <f>IF('Basis-Tabelle-Samen'!G111="","",'Basis-Tabelle-Samen'!G111)</f>
        <v>01</v>
      </c>
      <c r="G90" s="320">
        <f>'Basis-Tabelle-Samen'!C111</f>
        <v>13251</v>
      </c>
      <c r="H90" s="323">
        <f>'Basis-Tabelle-Samen'!D111</f>
        <v>4055473132518</v>
      </c>
      <c r="I90" s="324">
        <f>'Basis-Tabelle-Samen'!E111</f>
        <v>1.85</v>
      </c>
      <c r="J90" s="325">
        <f t="shared" si="1"/>
        <v>12</v>
      </c>
      <c r="K90" s="326">
        <f>'Basis-Tabelle-Samen'!K111</f>
        <v>73251</v>
      </c>
      <c r="L90" s="323">
        <f>'Basis-Tabelle-Samen'!L111</f>
        <v>4055473732510</v>
      </c>
      <c r="M90" s="324">
        <f>'Basis-Tabelle-Samen'!M111</f>
        <v>2.4500000000000002</v>
      </c>
      <c r="N90" s="326">
        <f>IF(K90&lt;1,"",'3'!$I$15)</f>
        <v>15</v>
      </c>
      <c r="O90" s="327">
        <f>IF(K90&lt;1,"",'3'!$J$11)</f>
        <v>90</v>
      </c>
      <c r="P90" s="326">
        <f>'Basis-Tabelle-Samen'!N111</f>
        <v>83251</v>
      </c>
      <c r="Q90" s="323">
        <f>'Basis-Tabelle-Samen'!O111</f>
        <v>4055473832517</v>
      </c>
      <c r="R90" s="328">
        <f>'Basis-Tabelle-Samen'!P111</f>
        <v>3.75</v>
      </c>
      <c r="S90" s="326">
        <f>IF(R90&lt;1,"",'3'!$M$15)</f>
        <v>18</v>
      </c>
      <c r="T90" s="327">
        <f>IF(R90&lt;1,"",'3'!$N$11)</f>
        <v>72</v>
      </c>
      <c r="U90" s="326">
        <f>'Basis-Tabelle-Samen'!Q111</f>
        <v>53251</v>
      </c>
      <c r="V90" s="323">
        <f>'Basis-Tabelle-Samen'!R111</f>
        <v>4055473532516</v>
      </c>
      <c r="W90" s="324">
        <f>'Basis-Tabelle-Samen'!S111</f>
        <v>4.95</v>
      </c>
      <c r="X90" s="326">
        <f>IF(U90&lt;1,"",'3'!$Q$15)</f>
        <v>6</v>
      </c>
      <c r="Y90" s="327">
        <f>IF(U90&lt;1,"",'3'!$R$11)</f>
        <v>24</v>
      </c>
      <c r="Z90" s="326">
        <f>'Basis-Tabelle-Samen'!T111</f>
        <v>33251</v>
      </c>
      <c r="AA90" s="323">
        <f>'Basis-Tabelle-Samen'!U111</f>
        <v>4055473332512</v>
      </c>
      <c r="AB90" s="324">
        <f>'Basis-Tabelle-Samen'!V111</f>
        <v>6.75</v>
      </c>
      <c r="AC90" s="326">
        <f>IF(Z90&lt;1,"",'3'!$U$15)</f>
        <v>6</v>
      </c>
      <c r="AD90" s="327">
        <f>IF(Z90&lt;1,"",'3'!$V$11)</f>
        <v>24</v>
      </c>
      <c r="AE90" s="326">
        <f>'Basis-Tabelle-Samen'!W111</f>
        <v>63251</v>
      </c>
      <c r="AF90" s="323">
        <f>'Basis-Tabelle-Samen'!X111</f>
        <v>4055473632513</v>
      </c>
      <c r="AG90" s="324">
        <f>'Basis-Tabelle-Samen'!Y111</f>
        <v>2.95</v>
      </c>
      <c r="AH90" s="326">
        <f>IF(AE90&lt;1,"",'3'!$Y$15)</f>
        <v>8</v>
      </c>
      <c r="AI90" s="327">
        <f>IF(AE90&lt;1,"",'3'!$Z$11)</f>
        <v>64</v>
      </c>
      <c r="AJ90" s="315"/>
      <c r="AK90" s="316" t="str">
        <f>IF(G90&lt;1,"",
IF($C$1="Bulgarisch - BG",HYPERLINK(CONCATENATE("https://www.saflax.de/0-WVK-Retail/Bilder-Pictures/SAFLAX-",'Basis-Tabelle-Samen'!C111,"-",'Basis-Tabelle-Samen'!J111,"-seed-package-front-cr-bulgarian.jpg")),
IF($C$1="Dänisch - DK",HYPERLINK(CONCATENATE("https://www.saflax.de/0-WVK-Retail/Bilder-Pictures/SAFLAX-",'Basis-Tabelle-Samen'!C111,"-",'Basis-Tabelle-Samen'!J111,"-seed-package-front-cr-danish.jpg")),
IF($C$1="Deutsch - DE",HYPERLINK(CONCATENATE("https://www.saflax.de/0-WVK-Retail/Bilder-Pictures/SAFLAX-",'Basis-Tabelle-Samen'!C111,"-",'Basis-Tabelle-Samen'!J111,"-seed-package-front-cr-german.jpg")),
IF($C$1="Englisch - UK",HYPERLINK(CONCATENATE("https://www.saflax.de/0-WVK-Retail/Bilder-Pictures/SAFLAX-",'Basis-Tabelle-Samen'!C111,"-",'Basis-Tabelle-Samen'!J111,"-seed-package-front-cr-english.jpg")),
IF($C$1="Estnisch - EE",HYPERLINK(CONCATENATE("https://www.saflax.de/0-WVK-Retail/Bilder-Pictures/SAFLAX-",'Basis-Tabelle-Samen'!C111,"-",'Basis-Tabelle-Samen'!J111,"-seed-package-front-cr-estonian.jpg")),
IF($C$1="Finnisch - FI",HYPERLINK(CONCATENATE("https://www.saflax.de/0-WVK-Retail/Bilder-Pictures/SAFLAX-",'Basis-Tabelle-Samen'!C111,"-",'Basis-Tabelle-Samen'!J111,"-seed-package-front-cr-finnish.jpg")),
IF($C$1="Französisch - FR",HYPERLINK(CONCATENATE("https://www.saflax.de/0-WVK-Retail/Bilder-Pictures/SAFLAX-",'Basis-Tabelle-Samen'!C111,"-",'Basis-Tabelle-Samen'!J111,"-seed-package-front-cr-french.jpg")),
IF($C$1="Griechisch - GR",HYPERLINK(CONCATENATE("https://www.saflax.de/0-WVK-Retail/Bilder-Pictures/SAFLAX-",'Basis-Tabelle-Samen'!C111,"-",'Basis-Tabelle-Samen'!J111,"-seed-package-front-cr-greek.jpg")),
IF($C$1="Irisch - IE",HYPERLINK(CONCATENATE("https://www.saflax.de/0-WVK-Retail/Bilder-Pictures/SAFLAX-",'Basis-Tabelle-Samen'!C111,"-",'Basis-Tabelle-Samen'!J111,"-seed-package-front-cr-irish.jpg")),
IF($C$1="Isländisch - IS",HYPERLINK(CONCATENATE("https://www.saflax.de/0-WVK-Retail/Bilder-Pictures/SAFLAX-",'Basis-Tabelle-Samen'!C111,"-",'Basis-Tabelle-Samen'!J111,"-seed-package-front-cr-icelandic.jpg")),
IF($C$1="Italienisch - IT",HYPERLINK(CONCATENATE("https://www.saflax.de/0-WVK-Retail/Bilder-Pictures/SAFLAX-",'Basis-Tabelle-Samen'!C111,"-",'Basis-Tabelle-Samen'!J111,"-seed-package-front-cr-italian.jpg")),
IF($C$1="Japanisch - JP",HYPERLINK(CONCATENATE("https://www.saflax.de/0-WVK-Retail/Bilder-Pictures/SAFLAX-",'Basis-Tabelle-Samen'!C111,"-",'Basis-Tabelle-Samen'!J111,"-seed-package-front-cr-japanese.jpg")),
IF($C$1="Kroatisch - HR",HYPERLINK(CONCATENATE("https://www.saflax.de/0-WVK-Retail/Bilder-Pictures/SAFLAX-",'Basis-Tabelle-Samen'!C111,"-",'Basis-Tabelle-Samen'!J111,"-seed-package-front-cr-croatian.jpg")),
IF($C$1="Lettisch - LV",HYPERLINK(CONCATENATE("https://www.saflax.de/0-WVK-Retail/Bilder-Pictures/SAFLAX-",'Basis-Tabelle-Samen'!C111,"-",'Basis-Tabelle-Samen'!J111,"-seed-package-front-cr-latvian.jpg")),
IF($C$1="Litauisch - LT",HYPERLINK(CONCATENATE("https://www.saflax.de/0-WVK-Retail/Bilder-Pictures/SAFLAX-",'Basis-Tabelle-Samen'!C111,"-",'Basis-Tabelle-Samen'!J111,"-seed-package-front-cr-lithuanian.jpg")),
IF($C$1="Maltesisch - MT",HYPERLINK(CONCATENATE("https://www.saflax.de/0-WVK-Retail/Bilder-Pictures/SAFLAX-",'Basis-Tabelle-Samen'!C111,"-",'Basis-Tabelle-Samen'!J111,"-seed-package-front-cr-maltese.jpg")),
IF($C$1="Niederländisch - NL",HYPERLINK(CONCATENATE("https://www.saflax.de/0-WVK-Retail/Bilder-Pictures/SAFLAX-",'Basis-Tabelle-Samen'!C111,"-",'Basis-Tabelle-Samen'!J111,"-seed-package-front-cr-dutch.jpg")),
IF($C$1="Norwegisch - NO",HYPERLINK(CONCATENATE("https://www.saflax.de/0-WVK-Retail/Bilder-Pictures/SAFLAX-",'Basis-Tabelle-Samen'!C111,"-",'Basis-Tabelle-Samen'!J111,"-seed-package-front-cr-nowegian.jpg")),
IF($C$1="Polnisch - PL",HYPERLINK(CONCATENATE("https://www.saflax.de/0-WVK-Retail/Bilder-Pictures/SAFLAX-",'Basis-Tabelle-Samen'!C111,"-",'Basis-Tabelle-Samen'!J111,"-seed-package-front-cr-polish.jpg")),
IF($C$1="Portugiesisch - PT",HYPERLINK(CONCATENATE("https://www.saflax.de/0-WVK-Retail/Bilder-Pictures/SAFLAX-",'Basis-Tabelle-Samen'!C111,"-",'Basis-Tabelle-Samen'!J111,"-seed-package-front-cr-portuguese.jpg")),
IF($C$1="Rumänisch - RO",HYPERLINK(CONCATENATE("https://www.saflax.de/0-WVK-Retail/Bilder-Pictures/SAFLAX-",'Basis-Tabelle-Samen'!C111,"-",'Basis-Tabelle-Samen'!J111,"-seed-package-front-cr-romanian.jpg")),
IF($C$1="Schwedisch - SE",HYPERLINK(CONCATENATE("https://www.saflax.de/0-WVK-Retail/Bilder-Pictures/SAFLAX-",'Basis-Tabelle-Samen'!C111,"-",'Basis-Tabelle-Samen'!J111,"-seed-package-front-cr-swedish.jpg")),
IF($C$1="Slowakisch - SK",HYPERLINK(CONCATENATE("https://www.saflax.de/0-WVK-Retail/Bilder-Pictures/SAFLAX-",'Basis-Tabelle-Samen'!C111,"-",'Basis-Tabelle-Samen'!J111,"-seed-package-front-cr-slovak.jpg")),
IF($C$1="Slowenisch - SI",HYPERLINK(CONCATENATE("https://www.saflax.de/0-WVK-Retail/Bilder-Pictures/SAFLAX-",'Basis-Tabelle-Samen'!C111,"-",'Basis-Tabelle-Samen'!J111,"-seed-package-front-cr-slovenian.jpg")),
IF($C$1="Spanisch - ES",HYPERLINK(CONCATENATE("https://www.saflax.de/0-WVK-Retail/Bilder-Pictures/SAFLAX-",'Basis-Tabelle-Samen'!C111,"-",'Basis-Tabelle-Samen'!J111,"-seed-package-front-cr-spanish.jpg")),
IF($C$1="Tschechisch - CZ",HYPERLINK(CONCATENATE("https://www.saflax.de/0-WVK-Retail/Bilder-Pictures/SAFLAX-",'Basis-Tabelle-Samen'!C111,"-",'Basis-Tabelle-Samen'!J111,"-seed-package-front-cr-czech.jpg")),
IF($C$1="Türkisch - TR",HYPERLINK(CONCATENATE("https://www.saflax.de/0-WVK-Retail/Bilder-Pictures/SAFLAX-",'Basis-Tabelle-Samen'!C111,"-",'Basis-Tabelle-Samen'!J111,"-seed-package-front-cr-turkish.jpg")),
IF($C$1="Ungarisch - HU",HYPERLINK(CONCATENATE("https://www.saflax.de/0-WVK-Retail/Bilder-Pictures/SAFLAX-",'Basis-Tabelle-Samen'!C111,"-",'Basis-Tabelle-Samen'!J111,"-seed-package-front-cr-hungarian.jpg")),
" ACHTUNG")))))))))))))))))))))))))))))</f>
        <v>https://www.saflax.de/0-WVK-Retail/Bilder-Pictures/SAFLAX-13251-phoenix-canariensis-seed-package-front-cr-english.jpg</v>
      </c>
      <c r="AL90" s="330" t="str">
        <f>IF(G90&lt;1,"",
IF($C$1="Bulgarisch - BG",HYPERLINK(CONCATENATE("https://www.saflax.de/0-WVK-Retail/Bilder-Pictures/SAFLAX-",'Basis-Tabelle-Samen'!C111,"-",'Basis-Tabelle-Samen'!J111,"-seed-package-back-cr-bulgarian.jpg")),
IF($C$1="Dänisch - DK",HYPERLINK(CONCATENATE("https://www.saflax.de/0-WVK-Retail/Bilder-Pictures/SAFLAX-",'Basis-Tabelle-Samen'!C111,"-",'Basis-Tabelle-Samen'!J111,"-seed-package-back-cr-danish.jpg")),
IF($C$1="Deutsch - DE",HYPERLINK(CONCATENATE("https://www.saflax.de/0-WVK-Retail/Bilder-Pictures/SAFLAX-",'Basis-Tabelle-Samen'!C111,"-",'Basis-Tabelle-Samen'!J111,"-seed-package-back-cr-german.jpg")),
IF($C$1="Englisch - UK",HYPERLINK(CONCATENATE("https://www.saflax.de/0-WVK-Retail/Bilder-Pictures/SAFLAX-",'Basis-Tabelle-Samen'!C111,"-",'Basis-Tabelle-Samen'!J111,"-seed-package-back-cr-english.jpg")),
IF($C$1="Estnisch - EE",HYPERLINK(CONCATENATE("https://www.saflax.de/0-WVK-Retail/Bilder-Pictures/SAFLAX-",'Basis-Tabelle-Samen'!C111,"-",'Basis-Tabelle-Samen'!J111,"-seed-package-back-cr-estonian.jpg")),
IF($C$1="Finnisch - FI",HYPERLINK(CONCATENATE("https://www.saflax.de/0-WVK-Retail/Bilder-Pictures/SAFLAX-",'Basis-Tabelle-Samen'!C111,"-",'Basis-Tabelle-Samen'!J111,"-seed-package-back-cr-finnish.jpg")),
IF($C$1="Französisch - FR",HYPERLINK(CONCATENATE("https://www.saflax.de/0-WVK-Retail/Bilder-Pictures/SAFLAX-",'Basis-Tabelle-Samen'!C111,"-",'Basis-Tabelle-Samen'!J111,"-seed-package-back-cr-french.jpg")),
IF($C$1="Griechisch - GR",HYPERLINK(CONCATENATE("https://www.saflax.de/0-WVK-Retail/Bilder-Pictures/SAFLAX-",'Basis-Tabelle-Samen'!C111,"-",'Basis-Tabelle-Samen'!J111,"-seed-package-back-cr-greek.jpg")),
IF($C$1="Irisch - IE",HYPERLINK(CONCATENATE("https://www.saflax.de/0-WVK-Retail/Bilder-Pictures/SAFLAX-",'Basis-Tabelle-Samen'!C111,"-",'Basis-Tabelle-Samen'!J111,"-seed-package-back-cr-irish.jpg")),
IF($C$1="Isländisch - IS",HYPERLINK(CONCATENATE("https://www.saflax.de/0-WVK-Retail/Bilder-Pictures/SAFLAX-",'Basis-Tabelle-Samen'!C111,"-",'Basis-Tabelle-Samen'!J111,"-seed-package-back-cr-icelandic.jpg")),
IF($C$1="Italienisch - IT",HYPERLINK(CONCATENATE("https://www.saflax.de/0-WVK-Retail/Bilder-Pictures/SAFLAX-",'Basis-Tabelle-Samen'!C111,"-",'Basis-Tabelle-Samen'!J111,"-seed-package-back-cr-italian.jpg")),
IF($C$1="Japanisch - JP",HYPERLINK(CONCATENATE("https://www.saflax.de/0-WVK-Retail/Bilder-Pictures/SAFLAX-",'Basis-Tabelle-Samen'!C111,"-",'Basis-Tabelle-Samen'!J111,"-seed-package-back-cr-japanese.jpg")),
IF($C$1="Kroatisch - HR",HYPERLINK(CONCATENATE("https://www.saflax.de/0-WVK-Retail/Bilder-Pictures/SAFLAX-",'Basis-Tabelle-Samen'!C111,"-",'Basis-Tabelle-Samen'!J111,"-seed-package-back-cr-croatian.jpg")),
IF($C$1="Lettisch - LV",HYPERLINK(CONCATENATE("https://www.saflax.de/0-WVK-Retail/Bilder-Pictures/SAFLAX-",'Basis-Tabelle-Samen'!C111,"-",'Basis-Tabelle-Samen'!J111,"-seed-package-back-cr-latvian.jpg")),
IF($C$1="Litauisch - LT",HYPERLINK(CONCATENATE("https://www.saflax.de/0-WVK-Retail/Bilder-Pictures/SAFLAX-",'Basis-Tabelle-Samen'!C111,"-",'Basis-Tabelle-Samen'!J111,"-seed-package-back-cr-lithuanian.jpg")),
IF($C$1="Maltesisch - MT",HYPERLINK(CONCATENATE("https://www.saflax.de/0-WVK-Retail/Bilder-Pictures/SAFLAX-",'Basis-Tabelle-Samen'!C111,"-",'Basis-Tabelle-Samen'!J111,"-seed-package-back-cr-maltese.jpg")),
IF($C$1="Niederländisch - NL",HYPERLINK(CONCATENATE("https://www.saflax.de/0-WVK-Retail/Bilder-Pictures/SAFLAX-",'Basis-Tabelle-Samen'!C111,"-",'Basis-Tabelle-Samen'!J111,"-seed-package-back-cr-dutch.jpg")),
IF($C$1="Norwegisch - NO",HYPERLINK(CONCATENATE("https://www.saflax.de/0-WVK-Retail/Bilder-Pictures/SAFLAX-",'Basis-Tabelle-Samen'!C111,"-",'Basis-Tabelle-Samen'!J111,"-seed-package-back-cr-nowegian.jpg")),
IF($C$1="Polnisch - PL",HYPERLINK(CONCATENATE("https://www.saflax.de/0-WVK-Retail/Bilder-Pictures/SAFLAX-",'Basis-Tabelle-Samen'!C111,"-",'Basis-Tabelle-Samen'!J111,"-seed-package-back-cr-polish.jpg")),
IF($C$1="Portugiesisch - PT",HYPERLINK(CONCATENATE("https://www.saflax.de/0-WVK-Retail/Bilder-Pictures/SAFLAX-",'Basis-Tabelle-Samen'!C111,"-",'Basis-Tabelle-Samen'!J111,"-seed-package-back-cr-portuguese.jpg")),
IF($C$1="Rumänisch - RO",HYPERLINK(CONCATENATE("https://www.saflax.de/0-WVK-Retail/Bilder-Pictures/SAFLAX-",'Basis-Tabelle-Samen'!C111,"-",'Basis-Tabelle-Samen'!J111,"-seed-package-back-cr-romanian.jpg")),
IF($C$1="Schwedisch - SE",HYPERLINK(CONCATENATE("https://www.saflax.de/0-WVK-Retail/Bilder-Pictures/SAFLAX-",'Basis-Tabelle-Samen'!C111,"-",'Basis-Tabelle-Samen'!J111,"-seed-package-back-cr-swedish.jpg")),
IF($C$1="Slowakisch - SK",HYPERLINK(CONCATENATE("https://www.saflax.de/0-WVK-Retail/Bilder-Pictures/SAFLAX-",'Basis-Tabelle-Samen'!C111,"-",'Basis-Tabelle-Samen'!J111,"-seed-package-back-cr-slovak.jpg")),
IF($C$1="Slowenisch - SI",HYPERLINK(CONCATENATE("https://www.saflax.de/0-WVK-Retail/Bilder-Pictures/SAFLAX-",'Basis-Tabelle-Samen'!C111,"-",'Basis-Tabelle-Samen'!J111,"-seed-package-back-cr-slovenian.jpg")),
IF($C$1="Spanisch - ES",HYPERLINK(CONCATENATE("https://www.saflax.de/0-WVK-Retail/Bilder-Pictures/SAFLAX-",'Basis-Tabelle-Samen'!C111,"-",'Basis-Tabelle-Samen'!J111,"-seed-package-back-cr-spanish.jpg")),
IF($C$1="Tschechisch - CZ",HYPERLINK(CONCATENATE("https://www.saflax.de/0-WVK-Retail/Bilder-Pictures/SAFLAX-",'Basis-Tabelle-Samen'!C111,"-",'Basis-Tabelle-Samen'!J111,"-seed-package-back-cr-czech.jpg")),
IF($C$1="Türkisch - TR",HYPERLINK(CONCATENATE("https://www.saflax.de/0-WVK-Retail/Bilder-Pictures/SAFLAX-",'Basis-Tabelle-Samen'!C111,"-",'Basis-Tabelle-Samen'!J111,"-seed-package-back-cr-turkish.jpg")),
IF($C$1="Ungarisch - HU",HYPERLINK(CONCATENATE("https://www.saflax.de/0-WVK-Retail/Bilder-Pictures/SAFLAX-",'Basis-Tabelle-Samen'!C111,"-",'Basis-Tabelle-Samen'!J111,"-seed-package-back-cr-hungarian.jpg")),
" ACHTUNG")))))))))))))))))))))))))))))</f>
        <v>https://www.saflax.de/0-WVK-Retail/Bilder-Pictures/SAFLAX-13251-phoenix-canariensis-seed-package-back-cr-english.jpg</v>
      </c>
      <c r="AM90" s="330" t="str">
        <f>IF(H90&lt;1,"",
IF($C$1="Bulgarisch - BG",HYPERLINK(CONCATENATE("https://www.saflax.de/0-WVK-Retail/Bilder-Pictures/SAFLAX-",'Basis-Tabelle-Samen'!K111,"-",'Basis-Tabelle-Samen'!J111,"-garden-to-go-mini-bulgarian.jpg")),
IF($C$1="Dänisch - DK",HYPERLINK(CONCATENATE("https://www.saflax.de/0-WVK-Retail/Bilder-Pictures/SAFLAX-",'Basis-Tabelle-Samen'!K111,"-",'Basis-Tabelle-Samen'!J111,"-garden-to-go-mini-danish.jpg")),
IF($C$1="Deutsch - DE",HYPERLINK(CONCATENATE("https://www.saflax.de/0-WVK-Retail/Bilder-Pictures/SAFLAX-",'Basis-Tabelle-Samen'!K111,"-",'Basis-Tabelle-Samen'!J111,"-garden-to-go-mini-german.jpg")),
IF($C$1="Englisch - UK",HYPERLINK(CONCATENATE("https://www.saflax.de/0-WVK-Retail/Bilder-Pictures/SAFLAX-",'Basis-Tabelle-Samen'!K111,"-",'Basis-Tabelle-Samen'!J111,"-garden-to-go-mini-english.jpg")),
IF($C$1="Estnisch - EE",HYPERLINK(CONCATENATE("https://www.saflax.de/0-WVK-Retail/Bilder-Pictures/SAFLAX-",'Basis-Tabelle-Samen'!K111,"-",'Basis-Tabelle-Samen'!J111,"-garden-to-go-mini-estonian.jpg")),
IF($C$1="Finnisch - FI",HYPERLINK(CONCATENATE("https://www.saflax.de/0-WVK-Retail/Bilder-Pictures/SAFLAX-",'Basis-Tabelle-Samen'!K111,"-",'Basis-Tabelle-Samen'!J111,"-garden-to-go-mini-finnish.jpg")),
IF($C$1="Französisch - FR",HYPERLINK(CONCATENATE("https://www.saflax.de/0-WVK-Retail/Bilder-Pictures/SAFLAX-",'Basis-Tabelle-Samen'!K111,"-",'Basis-Tabelle-Samen'!J111,"-garden-to-go-mini-french.jpg")),
IF($C$1="Griechisch - GR",HYPERLINK(CONCATENATE("https://www.saflax.de/0-WVK-Retail/Bilder-Pictures/SAFLAX-",'Basis-Tabelle-Samen'!K111,"-",'Basis-Tabelle-Samen'!J111,"-garden-to-go-mini-greek.jpg")),
IF($C$1="Irisch - IE",HYPERLINK(CONCATENATE("https://www.saflax.de/0-WVK-Retail/Bilder-Pictures/SAFLAX-",'Basis-Tabelle-Samen'!K111,"-",'Basis-Tabelle-Samen'!J111,"-garden-to-go-mini-irish.jpg")),
IF($C$1="Isländisch - IS",HYPERLINK(CONCATENATE("https://www.saflax.de/0-WVK-Retail/Bilder-Pictures/SAFLAX-",'Basis-Tabelle-Samen'!K111,"-",'Basis-Tabelle-Samen'!J111,"-garden-to-go-mini-icelandic.jpg")),
IF($C$1="Italienisch - IT",HYPERLINK(CONCATENATE("https://www.saflax.de/0-WVK-Retail/Bilder-Pictures/SAFLAX-",'Basis-Tabelle-Samen'!K111,"-",'Basis-Tabelle-Samen'!J111,"-garden-to-go-mini-italian.jpg")),
IF($C$1="Japanisch - JP",HYPERLINK(CONCATENATE("https://www.saflax.de/0-WVK-Retail/Bilder-Pictures/SAFLAX-",'Basis-Tabelle-Samen'!K111,"-",'Basis-Tabelle-Samen'!J111,"-garden-to-go-mini-japanese.jpg")),
IF($C$1="Kroatisch - HR",HYPERLINK(CONCATENATE("https://www.saflax.de/0-WVK-Retail/Bilder-Pictures/SAFLAX-",'Basis-Tabelle-Samen'!K111,"-",'Basis-Tabelle-Samen'!J111,"-garden-to-go-mini-croatian.jpg")),
IF($C$1="Lettisch - LV",HYPERLINK(CONCATENATE("https://www.saflax.de/0-WVK-Retail/Bilder-Pictures/SAFLAX-",'Basis-Tabelle-Samen'!K111,"-",'Basis-Tabelle-Samen'!J111,"-garden-to-go-mini-latvian.jpg")),
IF($C$1="Litauisch - LT",HYPERLINK(CONCATENATE("https://www.saflax.de/0-WVK-Retail/Bilder-Pictures/SAFLAX-",'Basis-Tabelle-Samen'!K111,"-",'Basis-Tabelle-Samen'!J111,"-garden-to-go-mini-lithuanian.jpg")),
IF($C$1="Maltesisch - MT",HYPERLINK(CONCATENATE("https://www.saflax.de/0-WVK-Retail/Bilder-Pictures/SAFLAX-",'Basis-Tabelle-Samen'!K111,"-",'Basis-Tabelle-Samen'!J111,"-garden-to-go-mini-maltese.jpg")),
IF($C$1="Niederländisch - NL",HYPERLINK(CONCATENATE("https://www.saflax.de/0-WVK-Retail/Bilder-Pictures/SAFLAX-",'Basis-Tabelle-Samen'!K111,"-",'Basis-Tabelle-Samen'!J111,"-garden-to-go-mini-dutch.jpg")),
IF($C$1="Norwegisch - NO",HYPERLINK(CONCATENATE("https://www.saflax.de/0-WVK-Retail/Bilder-Pictures/SAFLAX-",'Basis-Tabelle-Samen'!K111,"-",'Basis-Tabelle-Samen'!J111,"-garden-to-go-mini-nowegian.jpg")),
IF($C$1="Polnisch - PL",HYPERLINK(CONCATENATE("https://www.saflax.de/0-WVK-Retail/Bilder-Pictures/SAFLAX-",'Basis-Tabelle-Samen'!K111,"-",'Basis-Tabelle-Samen'!J111,"-garden-to-go-mini-polish.jpg")),
IF($C$1="Portugiesisch - PT",HYPERLINK(CONCATENATE("https://www.saflax.de/0-WVK-Retail/Bilder-Pictures/SAFLAX-",'Basis-Tabelle-Samen'!K111,"-",'Basis-Tabelle-Samen'!J111,"-garden-to-go-mini-portuguese.jpg")),
IF($C$1="Rumänisch - RO",HYPERLINK(CONCATENATE("https://www.saflax.de/0-WVK-Retail/Bilder-Pictures/SAFLAX-",'Basis-Tabelle-Samen'!K111,"-",'Basis-Tabelle-Samen'!J111,"-garden-to-go-mini-romanian.jpg")),
IF($C$1="Schwedisch - SE",HYPERLINK(CONCATENATE("https://www.saflax.de/0-WVK-Retail/Bilder-Pictures/SAFLAX-",'Basis-Tabelle-Samen'!K111,"-",'Basis-Tabelle-Samen'!J111,"-garden-to-go-mini-swedish.jpg")),
IF($C$1="Slowakisch - SK",HYPERLINK(CONCATENATE("https://www.saflax.de/0-WVK-Retail/Bilder-Pictures/SAFLAX-",'Basis-Tabelle-Samen'!K111,"-",'Basis-Tabelle-Samen'!J111,"-garden-to-go-mini-slovak.jpg")),
IF($C$1="Slowenisch - SI",HYPERLINK(CONCATENATE("https://www.saflax.de/0-WVK-Retail/Bilder-Pictures/SAFLAX-",'Basis-Tabelle-Samen'!K111,"-",'Basis-Tabelle-Samen'!J111,"-garden-to-go-mini-slovenian.jpg")),
IF($C$1="Spanisch - ES",HYPERLINK(CONCATENATE("https://www.saflax.de/0-WVK-Retail/Bilder-Pictures/SAFLAX-",'Basis-Tabelle-Samen'!K111,"-",'Basis-Tabelle-Samen'!J111,"-garden-to-go-mini-spanish.jpg")),
IF($C$1="Tschechisch - CZ",HYPERLINK(CONCATENATE("https://www.saflax.de/0-WVK-Retail/Bilder-Pictures/SAFLAX-",'Basis-Tabelle-Samen'!K111,"-",'Basis-Tabelle-Samen'!J111,"-garden-to-go-mini-czech.jpg")),
IF($C$1="Türkisch - TR",HYPERLINK(CONCATENATE("https://www.saflax.de/0-WVK-Retail/Bilder-Pictures/SAFLAX-",'Basis-Tabelle-Samen'!K111,"-",'Basis-Tabelle-Samen'!J111,"-garden-to-go-mini-turkish.jpg")),
IF($C$1="Ungarisch - HU",HYPERLINK(CONCATENATE("https://www.saflax.de/0-WVK-Retail/Bilder-Pictures/SAFLAX-",'Basis-Tabelle-Samen'!K111,"-",'Basis-Tabelle-Samen'!J111,"-garden-to-go-mini-hungarian.jpg")),
" ACHTUNG")))))))))))))))))))))))))))))</f>
        <v>https://www.saflax.de/0-WVK-Retail/Bilder-Pictures/SAFLAX-73251-phoenix-canariensis-garden-to-go-mini-english.jpg</v>
      </c>
      <c r="AN90" s="330" t="str">
        <f>IF(I90&lt;1,"",
IF($C$1="Bulgarisch - BG",HYPERLINK(CONCATENATE("https://www.saflax.de/0-WVK-Retail/Bilder-Pictures/SAFLAX-",'Basis-Tabelle-Samen'!N111,"-",'Basis-Tabelle-Samen'!J111,"-garden-to-go-lite-bulgarian.jpg")),
IF($C$1="Dänisch - DK",HYPERLINK(CONCATENATE("https://www.saflax.de/0-WVK-Retail/Bilder-Pictures/SAFLAX-",'Basis-Tabelle-Samen'!N111,"-",'Basis-Tabelle-Samen'!J111,"-garden-to-go-lite-danish.jpg")),
IF($C$1="Deutsch - DE",HYPERLINK(CONCATENATE("https://www.saflax.de/0-WVK-Retail/Bilder-Pictures/SAFLAX-",'Basis-Tabelle-Samen'!N111,"-",'Basis-Tabelle-Samen'!J111,"-garden-to-go-lite-german.jpg")),
IF($C$1="Englisch - UK",HYPERLINK(CONCATENATE("https://www.saflax.de/0-WVK-Retail/Bilder-Pictures/SAFLAX-",'Basis-Tabelle-Samen'!N111,"-",'Basis-Tabelle-Samen'!J111,"-garden-to-go-lite-english.jpg")),
IF($C$1="Estnisch - EE",HYPERLINK(CONCATENATE("https://www.saflax.de/0-WVK-Retail/Bilder-Pictures/SAFLAX-",'Basis-Tabelle-Samen'!N111,"-",'Basis-Tabelle-Samen'!J111,"-garden-to-go-lite-estonian.jpg")),
IF($C$1="Finnisch - FI",HYPERLINK(CONCATENATE("https://www.saflax.de/0-WVK-Retail/Bilder-Pictures/SAFLAX-",'Basis-Tabelle-Samen'!N111,"-",'Basis-Tabelle-Samen'!J111,"-garden-to-go-lite-finnish.jpg")),
IF($C$1="Französisch - FR",HYPERLINK(CONCATENATE("https://www.saflax.de/0-WVK-Retail/Bilder-Pictures/SAFLAX-",'Basis-Tabelle-Samen'!N111,"-",'Basis-Tabelle-Samen'!J111,"-garden-to-go-lite-french.jpg")),
IF($C$1="Griechisch - GR",HYPERLINK(CONCATENATE("https://www.saflax.de/0-WVK-Retail/Bilder-Pictures/SAFLAX-",'Basis-Tabelle-Samen'!N111,"-",'Basis-Tabelle-Samen'!J111,"-garden-to-go-lite-greek.jpg")),
IF($C$1="Irisch - IE",HYPERLINK(CONCATENATE("https://www.saflax.de/0-WVK-Retail/Bilder-Pictures/SAFLAX-",'Basis-Tabelle-Samen'!N111,"-",'Basis-Tabelle-Samen'!J111,"-garden-to-go-lite-irish.jpg")),
IF($C$1="Isländisch - IS",HYPERLINK(CONCATENATE("https://www.saflax.de/0-WVK-Retail/Bilder-Pictures/SAFLAX-",'Basis-Tabelle-Samen'!N111,"-",'Basis-Tabelle-Samen'!J111,"-garden-to-go-lite-icelandic.jpg")),
IF($C$1="Italienisch - IT",HYPERLINK(CONCATENATE("https://www.saflax.de/0-WVK-Retail/Bilder-Pictures/SAFLAX-",'Basis-Tabelle-Samen'!N111,"-",'Basis-Tabelle-Samen'!J111,"-garden-to-go-lite-italian.jpg")),
IF($C$1="Japanisch - JP",HYPERLINK(CONCATENATE("https://www.saflax.de/0-WVK-Retail/Bilder-Pictures/SAFLAX-",'Basis-Tabelle-Samen'!N111,"-",'Basis-Tabelle-Samen'!J111,"-garden-to-go-lite-japanese.jpg")),
IF($C$1="Kroatisch - HR",HYPERLINK(CONCATENATE("https://www.saflax.de/0-WVK-Retail/Bilder-Pictures/SAFLAX-",'Basis-Tabelle-Samen'!N111,"-",'Basis-Tabelle-Samen'!J111,"-garden-to-go-lite-croatian.jpg")),
IF($C$1="Lettisch - LV",HYPERLINK(CONCATENATE("https://www.saflax.de/0-WVK-Retail/Bilder-Pictures/SAFLAX-",'Basis-Tabelle-Samen'!N111,"-",'Basis-Tabelle-Samen'!J111,"-garden-to-go-lite-latvian.jpg")),
IF($C$1="Litauisch - LT",HYPERLINK(CONCATENATE("https://www.saflax.de/0-WVK-Retail/Bilder-Pictures/SAFLAX-",'Basis-Tabelle-Samen'!N111,"-",'Basis-Tabelle-Samen'!J111,"-garden-to-go-lite-lithuanian.jpg")),
IF($C$1="Maltesisch - MT",HYPERLINK(CONCATENATE("https://www.saflax.de/0-WVK-Retail/Bilder-Pictures/SAFLAX-",'Basis-Tabelle-Samen'!N111,"-",'Basis-Tabelle-Samen'!J111,"-garden-to-go-lite-maltese.jpg")),
IF($C$1="Niederländisch - NL",HYPERLINK(CONCATENATE("https://www.saflax.de/0-WVK-Retail/Bilder-Pictures/SAFLAX-",'Basis-Tabelle-Samen'!N111,"-",'Basis-Tabelle-Samen'!J111,"-garden-to-go-lite-dutch.jpg")),
IF($C$1="Norwegisch - NO",HYPERLINK(CONCATENATE("https://www.saflax.de/0-WVK-Retail/Bilder-Pictures/SAFLAX-",'Basis-Tabelle-Samen'!N111,"-",'Basis-Tabelle-Samen'!J111,"-garden-to-go-lite-nowegian.jpg")),
IF($C$1="Polnisch - PL",HYPERLINK(CONCATENATE("https://www.saflax.de/0-WVK-Retail/Bilder-Pictures/SAFLAX-",'Basis-Tabelle-Samen'!N111,"-",'Basis-Tabelle-Samen'!J111,"-garden-to-go-lite-polish.jpg")),
IF($C$1="Portugiesisch - PT",HYPERLINK(CONCATENATE("https://www.saflax.de/0-WVK-Retail/Bilder-Pictures/SAFLAX-",'Basis-Tabelle-Samen'!N111,"-",'Basis-Tabelle-Samen'!J111,"-garden-to-go-lite-portuguese.jpg")),
IF($C$1="Rumänisch - RO",HYPERLINK(CONCATENATE("https://www.saflax.de/0-WVK-Retail/Bilder-Pictures/SAFLAX-",'Basis-Tabelle-Samen'!N111,"-",'Basis-Tabelle-Samen'!J111,"-garden-to-go-lite-romanian.jpg")),
IF($C$1="Schwedisch - SE",HYPERLINK(CONCATENATE("https://www.saflax.de/0-WVK-Retail/Bilder-Pictures/SAFLAX-",'Basis-Tabelle-Samen'!N111,"-",'Basis-Tabelle-Samen'!J111,"-garden-to-go-lite-swedish.jpg")),
IF($C$1="Slowakisch - SK",HYPERLINK(CONCATENATE("https://www.saflax.de/0-WVK-Retail/Bilder-Pictures/SAFLAX-",'Basis-Tabelle-Samen'!N111,"-",'Basis-Tabelle-Samen'!J111,"-garden-to-go-lite-slovak.jpg")),
IF($C$1="Slowenisch - SI",HYPERLINK(CONCATENATE("https://www.saflax.de/0-WVK-Retail/Bilder-Pictures/SAFLAX-",'Basis-Tabelle-Samen'!N111,"-",'Basis-Tabelle-Samen'!J111,"-garden-to-go-lite-slovenian.jpg")),
IF($C$1="Spanisch - ES",HYPERLINK(CONCATENATE("https://www.saflax.de/0-WVK-Retail/Bilder-Pictures/SAFLAX-",'Basis-Tabelle-Samen'!N111,"-",'Basis-Tabelle-Samen'!J111,"-garden-to-go-lite-spanish.jpg")),
IF($C$1="Tschechisch - CZ",HYPERLINK(CONCATENATE("https://www.saflax.de/0-WVK-Retail/Bilder-Pictures/SAFLAX-",'Basis-Tabelle-Samen'!N111,"-",'Basis-Tabelle-Samen'!J111,"-garden-to-go-lite-czech.jpg")),
IF($C$1="Türkisch - TR",HYPERLINK(CONCATENATE("https://www.saflax.de/0-WVK-Retail/Bilder-Pictures/SAFLAX-",'Basis-Tabelle-Samen'!N111,"-",'Basis-Tabelle-Samen'!J111,"-garden-to-go-lite-turkish.jpg")),
IF($C$1="Ungarisch - HU",HYPERLINK(CONCATENATE("https://www.saflax.de/0-WVK-Retail/Bilder-Pictures/SAFLAX-",'Basis-Tabelle-Samen'!N111,"-",'Basis-Tabelle-Samen'!J111,"-garden-to-go-lite-hungarian.jpg")),
" ACHTUNG")))))))))))))))))))))))))))))</f>
        <v>https://www.saflax.de/0-WVK-Retail/Bilder-Pictures/SAFLAX-83251-phoenix-canariensis-garden-to-go-lite-english.jpg</v>
      </c>
      <c r="AO90" s="330" t="str">
        <f>IF(J90&lt;1,"",
IF($C$1="Bulgarisch - BG",HYPERLINK(CONCATENATE("https://www.saflax.de/0-WVK-Retail/Bilder-Pictures/SAFLAX-",'Basis-Tabelle-Samen'!Q111,"-",'Basis-Tabelle-Samen'!J111,"-garden-to-go-bulgarian.jpg")),
IF($C$1="Dänisch - DK",HYPERLINK(CONCATENATE("https://www.saflax.de/0-WVK-Retail/Bilder-Pictures/SAFLAX-",'Basis-Tabelle-Samen'!Q111,"-",'Basis-Tabelle-Samen'!J111,"-garden-to-go-danish.jpg")),
IF($C$1="Deutsch - DE",HYPERLINK(CONCATENATE("https://www.saflax.de/0-WVK-Retail/Bilder-Pictures/SAFLAX-",'Basis-Tabelle-Samen'!Q111,"-",'Basis-Tabelle-Samen'!J111,"-garden-to-go-german.jpg")),
IF($C$1="Englisch - UK",HYPERLINK(CONCATENATE("https://www.saflax.de/0-WVK-Retail/Bilder-Pictures/SAFLAX-",'Basis-Tabelle-Samen'!Q111,"-",'Basis-Tabelle-Samen'!J111,"-garden-to-go-english.jpg")),
IF($C$1="Estnisch - EE",HYPERLINK(CONCATENATE("https://www.saflax.de/0-WVK-Retail/Bilder-Pictures/SAFLAX-",'Basis-Tabelle-Samen'!Q111,"-",'Basis-Tabelle-Samen'!J111,"-garden-to-go-estonian.jpg")),
IF($C$1="Finnisch - FI",HYPERLINK(CONCATENATE("https://www.saflax.de/0-WVK-Retail/Bilder-Pictures/SAFLAX-",'Basis-Tabelle-Samen'!Q111,"-",'Basis-Tabelle-Samen'!J111,"-garden-to-go-finnish.jpg")),
IF($C$1="Französisch - FR",HYPERLINK(CONCATENATE("https://www.saflax.de/0-WVK-Retail/Bilder-Pictures/SAFLAX-",'Basis-Tabelle-Samen'!Q111,"-",'Basis-Tabelle-Samen'!J111,"-garden-to-go-french.jpg")),
IF($C$1="Griechisch - GR",HYPERLINK(CONCATENATE("https://www.saflax.de/0-WVK-Retail/Bilder-Pictures/SAFLAX-",'Basis-Tabelle-Samen'!Q111,"-",'Basis-Tabelle-Samen'!J111,"-garden-to-go-greek.jpg")),
IF($C$1="Irisch - IE",HYPERLINK(CONCATENATE("https://www.saflax.de/0-WVK-Retail/Bilder-Pictures/SAFLAX-",'Basis-Tabelle-Samen'!Q111,"-",'Basis-Tabelle-Samen'!J111,"-garden-to-go-irish.jpg")),
IF($C$1="Isländisch - IS",HYPERLINK(CONCATENATE("https://www.saflax.de/0-WVK-Retail/Bilder-Pictures/SAFLAX-",'Basis-Tabelle-Samen'!Q111,"-",'Basis-Tabelle-Samen'!J111,"-garden-to-go-icelandic.jpg")),
IF($C$1="Italienisch - IT",HYPERLINK(CONCATENATE("https://www.saflax.de/0-WVK-Retail/Bilder-Pictures/SAFLAX-",'Basis-Tabelle-Samen'!Q111,"-",'Basis-Tabelle-Samen'!J111,"-garden-to-go-italian.jpg")),
IF($C$1="Japanisch - JP",HYPERLINK(CONCATENATE("https://www.saflax.de/0-WVK-Retail/Bilder-Pictures/SAFLAX-",'Basis-Tabelle-Samen'!Q111,"-",'Basis-Tabelle-Samen'!J111,"-garden-to-go-japanese.jpg")),
IF($C$1="Kroatisch - HR",HYPERLINK(CONCATENATE("https://www.saflax.de/0-WVK-Retail/Bilder-Pictures/SAFLAX-",'Basis-Tabelle-Samen'!Q111,"-",'Basis-Tabelle-Samen'!J111,"-garden-to-go-croatian.jpg")),
IF($C$1="Lettisch - LV",HYPERLINK(CONCATENATE("https://www.saflax.de/0-WVK-Retail/Bilder-Pictures/SAFLAX-",'Basis-Tabelle-Samen'!Q111,"-",'Basis-Tabelle-Samen'!J111,"-garden-to-go-latvian.jpg")),
IF($C$1="Litauisch - LT",HYPERLINK(CONCATENATE("https://www.saflax.de/0-WVK-Retail/Bilder-Pictures/SAFLAX-",'Basis-Tabelle-Samen'!Q111,"-",'Basis-Tabelle-Samen'!J111,"-garden-to-go-lithuanian.jpg")),
IF($C$1="Maltesisch - MT",HYPERLINK(CONCATENATE("https://www.saflax.de/0-WVK-Retail/Bilder-Pictures/SAFLAX-",'Basis-Tabelle-Samen'!Q111,"-",'Basis-Tabelle-Samen'!J111,"-garden-to-go-maltese.jpg")),
IF($C$1="Niederländisch - NL",HYPERLINK(CONCATENATE("https://www.saflax.de/0-WVK-Retail/Bilder-Pictures/SAFLAX-",'Basis-Tabelle-Samen'!Q111,"-",'Basis-Tabelle-Samen'!J111,"-garden-to-go-dutch.jpg")),
IF($C$1="Norwegisch - NO",HYPERLINK(CONCATENATE("https://www.saflax.de/0-WVK-Retail/Bilder-Pictures/SAFLAX-",'Basis-Tabelle-Samen'!Q111,"-",'Basis-Tabelle-Samen'!J111,"-garden-to-go-nowegian.jpg")),
IF($C$1="Polnisch - PL",HYPERLINK(CONCATENATE("https://www.saflax.de/0-WVK-Retail/Bilder-Pictures/SAFLAX-",'Basis-Tabelle-Samen'!Q111,"-",'Basis-Tabelle-Samen'!J111,"-garden-to-go-polish.jpg")),
IF($C$1="Portugiesisch - PT",HYPERLINK(CONCATENATE("https://www.saflax.de/0-WVK-Retail/Bilder-Pictures/SAFLAX-",'Basis-Tabelle-Samen'!Q111,"-",'Basis-Tabelle-Samen'!J111,"-garden-to-go-portuguese.jpg")),
IF($C$1="Rumänisch - RO",HYPERLINK(CONCATENATE("https://www.saflax.de/0-WVK-Retail/Bilder-Pictures/SAFLAX-",'Basis-Tabelle-Samen'!Q111,"-",'Basis-Tabelle-Samen'!J111,"-garden-to-go-romanian.jpg")),
IF($C$1="Schwedisch - SE",HYPERLINK(CONCATENATE("https://www.saflax.de/0-WVK-Retail/Bilder-Pictures/SAFLAX-",'Basis-Tabelle-Samen'!Q111,"-",'Basis-Tabelle-Samen'!J111,"-garden-to-go-swedish.jpg")),
IF($C$1="Slowakisch - SK",HYPERLINK(CONCATENATE("https://www.saflax.de/0-WVK-Retail/Bilder-Pictures/SAFLAX-",'Basis-Tabelle-Samen'!Q111,"-",'Basis-Tabelle-Samen'!J111,"-garden-to-go-slovak.jpg")),
IF($C$1="Slowenisch - SI",HYPERLINK(CONCATENATE("https://www.saflax.de/0-WVK-Retail/Bilder-Pictures/SAFLAX-",'Basis-Tabelle-Samen'!Q111,"-",'Basis-Tabelle-Samen'!J111,"-garden-to-go-slovenian.jpg")),
IF($C$1="Spanisch - ES",HYPERLINK(CONCATENATE("https://www.saflax.de/0-WVK-Retail/Bilder-Pictures/SAFLAX-",'Basis-Tabelle-Samen'!Q111,"-",'Basis-Tabelle-Samen'!J111,"-garden-to-go-spanish.jpg")),
IF($C$1="Tschechisch - CZ",HYPERLINK(CONCATENATE("https://www.saflax.de/0-WVK-Retail/Bilder-Pictures/SAFLAX-",'Basis-Tabelle-Samen'!Q111,"-",'Basis-Tabelle-Samen'!J111,"-garden-to-go-czech.jpg")),
IF($C$1="Türkisch - TR",HYPERLINK(CONCATENATE("https://www.saflax.de/0-WVK-Retail/Bilder-Pictures/SAFLAX-",'Basis-Tabelle-Samen'!Q111,"-",'Basis-Tabelle-Samen'!J111,"-garden-to-go-turkish.jpg")),
IF($C$1="Ungarisch - HU",HYPERLINK(CONCATENATE("https://www.saflax.de/0-WVK-Retail/Bilder-Pictures/SAFLAX-",'Basis-Tabelle-Samen'!Q111,"-",'Basis-Tabelle-Samen'!J111,"-garden-to-go-hungarian.jpg")),
" ACHTUNG")))))))))))))))))))))))))))))</f>
        <v>https://www.saflax.de/0-WVK-Retail/Bilder-Pictures/SAFLAX-53251-phoenix-canariensis-garden-to-go-english.jpg</v>
      </c>
      <c r="AP90" s="330" t="str">
        <f>IF(K90&lt;1,"",
IF($C$1="Bulgarisch - BG",HYPERLINK(CONCATENATE("https://www.saflax.de/0-WVK-Retail/Bilder-Pictures/SAFLAX-",'Basis-Tabelle-Samen'!T111,"-",'Basis-Tabelle-Samen'!J111,"-cultivation-set-bulgarian.jpg")),
IF($C$1="Dänisch - DK",HYPERLINK(CONCATENATE("https://www.saflax.de/0-WVK-Retail/Bilder-Pictures/SAFLAX-",'Basis-Tabelle-Samen'!T111,"-",'Basis-Tabelle-Samen'!J111,"-cultivation-set-danish.jpg")),
IF($C$1="Deutsch - DE",HYPERLINK(CONCATENATE("https://www.saflax.de/0-WVK-Retail/Bilder-Pictures/SAFLAX-",'Basis-Tabelle-Samen'!T111,"-",'Basis-Tabelle-Samen'!J111,"-cultivation-set-german.jpg")),
IF($C$1="Englisch - UK",HYPERLINK(CONCATENATE("https://www.saflax.de/0-WVK-Retail/Bilder-Pictures/SAFLAX-",'Basis-Tabelle-Samen'!T111,"-",'Basis-Tabelle-Samen'!J111,"-cultivation-set-english.jpg")),
IF($C$1="Estnisch - EE",HYPERLINK(CONCATENATE("https://www.saflax.de/0-WVK-Retail/Bilder-Pictures/SAFLAX-",'Basis-Tabelle-Samen'!T111,"-",'Basis-Tabelle-Samen'!J111,"-cultivation-set-estonian.jpg")),
IF($C$1="Finnisch - FI",HYPERLINK(CONCATENATE("https://www.saflax.de/0-WVK-Retail/Bilder-Pictures/SAFLAX-",'Basis-Tabelle-Samen'!T111,"-",'Basis-Tabelle-Samen'!J111,"-cultivation-set-finnish.jpg")),
IF($C$1="Französisch - FR",HYPERLINK(CONCATENATE("https://www.saflax.de/0-WVK-Retail/Bilder-Pictures/SAFLAX-",'Basis-Tabelle-Samen'!T111,"-",'Basis-Tabelle-Samen'!J111,"-cultivation-set-french.jpg")),
IF($C$1="Griechisch - GR",HYPERLINK(CONCATENATE("https://www.saflax.de/0-WVK-Retail/Bilder-Pictures/SAFLAX-",'Basis-Tabelle-Samen'!T111,"-",'Basis-Tabelle-Samen'!J111,"-cultivation-set-greek.jpg")),
IF($C$1="Irisch - IE",HYPERLINK(CONCATENATE("https://www.saflax.de/0-WVK-Retail/Bilder-Pictures/SAFLAX-",'Basis-Tabelle-Samen'!T111,"-",'Basis-Tabelle-Samen'!J111,"-cultivation-set-irish.jpg")),
IF($C$1="Isländisch - IS",HYPERLINK(CONCATENATE("https://www.saflax.de/0-WVK-Retail/Bilder-Pictures/SAFLAX-",'Basis-Tabelle-Samen'!T111,"-",'Basis-Tabelle-Samen'!J111,"-cultivation-set-icelandic.jpg")),
IF($C$1="Italienisch - IT",HYPERLINK(CONCATENATE("https://www.saflax.de/0-WVK-Retail/Bilder-Pictures/SAFLAX-",'Basis-Tabelle-Samen'!T111,"-",'Basis-Tabelle-Samen'!J111,"-cultivation-set-italian.jpg")),
IF($C$1="Japanisch - JP",HYPERLINK(CONCATENATE("https://www.saflax.de/0-WVK-Retail/Bilder-Pictures/SAFLAX-",'Basis-Tabelle-Samen'!T111,"-",'Basis-Tabelle-Samen'!J111,"-cultivation-set-japanese.jpg")),
IF($C$1="Kroatisch - HR",HYPERLINK(CONCATENATE("https://www.saflax.de/0-WVK-Retail/Bilder-Pictures/SAFLAX-",'Basis-Tabelle-Samen'!T111,"-",'Basis-Tabelle-Samen'!J111,"-cultivation-set-croatian.jpg")),
IF($C$1="Lettisch - LV",HYPERLINK(CONCATENATE("https://www.saflax.de/0-WVK-Retail/Bilder-Pictures/SAFLAX-",'Basis-Tabelle-Samen'!T111,"-",'Basis-Tabelle-Samen'!J111,"-cultivation-set-latvian.jpg")),
IF($C$1="Litauisch - LT",HYPERLINK(CONCATENATE("https://www.saflax.de/0-WVK-Retail/Bilder-Pictures/SAFLAX-",'Basis-Tabelle-Samen'!T111,"-",'Basis-Tabelle-Samen'!J111,"-cultivation-set-lithuanian.jpg")),
IF($C$1="Maltesisch - MT",HYPERLINK(CONCATENATE("https://www.saflax.de/0-WVK-Retail/Bilder-Pictures/SAFLAX-",'Basis-Tabelle-Samen'!T111,"-",'Basis-Tabelle-Samen'!J111,"-cultivation-set-maltese.jpg")),
IF($C$1="Niederländisch - NL",HYPERLINK(CONCATENATE("https://www.saflax.de/0-WVK-Retail/Bilder-Pictures/SAFLAX-",'Basis-Tabelle-Samen'!T111,"-",'Basis-Tabelle-Samen'!J111,"-cultivation-set-dutch.jpg")),
IF($C$1="Norwegisch - NO",HYPERLINK(CONCATENATE("https://www.saflax.de/0-WVK-Retail/Bilder-Pictures/SAFLAX-",'Basis-Tabelle-Samen'!T111,"-",'Basis-Tabelle-Samen'!J111,"-cultivation-set-nowegian.jpg")),
IF($C$1="Polnisch - PL",HYPERLINK(CONCATENATE("https://www.saflax.de/0-WVK-Retail/Bilder-Pictures/SAFLAX-",'Basis-Tabelle-Samen'!T111,"-",'Basis-Tabelle-Samen'!J111,"-cultivation-set-polish.jpg")),
IF($C$1="Portugiesisch - PT",HYPERLINK(CONCATENATE("https://www.saflax.de/0-WVK-Retail/Bilder-Pictures/SAFLAX-",'Basis-Tabelle-Samen'!T111,"-",'Basis-Tabelle-Samen'!J111,"-cultivation-set-portuguese.jpg")),
IF($C$1="Rumänisch - RO",HYPERLINK(CONCATENATE("https://www.saflax.de/0-WVK-Retail/Bilder-Pictures/SAFLAX-",'Basis-Tabelle-Samen'!T111,"-",'Basis-Tabelle-Samen'!J111,"-cultivation-set-romanian.jpg")),
IF($C$1="Schwedisch - SE",HYPERLINK(CONCATENATE("https://www.saflax.de/0-WVK-Retail/Bilder-Pictures/SAFLAX-",'Basis-Tabelle-Samen'!T111,"-",'Basis-Tabelle-Samen'!J111,"-cultivation-set-swedish.jpg")),
IF($C$1="Slowakisch - SK",HYPERLINK(CONCATENATE("https://www.saflax.de/0-WVK-Retail/Bilder-Pictures/SAFLAX-",'Basis-Tabelle-Samen'!T111,"-",'Basis-Tabelle-Samen'!J111,"-cultivation-set-slovak.jpg")),
IF($C$1="Slowenisch - SI",HYPERLINK(CONCATENATE("https://www.saflax.de/0-WVK-Retail/Bilder-Pictures/SAFLAX-",'Basis-Tabelle-Samen'!T111,"-",'Basis-Tabelle-Samen'!J111,"-cultivation-set-slovenian.jpg")),
IF($C$1="Spanisch - ES",HYPERLINK(CONCATENATE("https://www.saflax.de/0-WVK-Retail/Bilder-Pictures/SAFLAX-",'Basis-Tabelle-Samen'!T111,"-",'Basis-Tabelle-Samen'!J111,"-cultivation-set-spanish.jpg")),
IF($C$1="Tschechisch - CZ",HYPERLINK(CONCATENATE("https://www.saflax.de/0-WVK-Retail/Bilder-Pictures/SAFLAX-",'Basis-Tabelle-Samen'!T111,"-",'Basis-Tabelle-Samen'!J111,"-cultivation-set-czech.jpg")),
IF($C$1="Türkisch - TR",HYPERLINK(CONCATENATE("https://www.saflax.de/0-WVK-Retail/Bilder-Pictures/SAFLAX-",'Basis-Tabelle-Samen'!T111,"-",'Basis-Tabelle-Samen'!J111,"-cultivation-set-turkish.jpg")),
IF($C$1="Ungarisch - HU",HYPERLINK(CONCATENATE("https://www.saflax.de/0-WVK-Retail/Bilder-Pictures/SAFLAX-",'Basis-Tabelle-Samen'!T111,"-",'Basis-Tabelle-Samen'!J111,"-cultivation-set-hungarian.jpg")),
" ACHTUNG")))))))))))))))))))))))))))))</f>
        <v>https://www.saflax.de/0-WVK-Retail/Bilder-Pictures/SAFLAX-33251-phoenix-canariensis-cultivation-set-english.jpg</v>
      </c>
      <c r="AQ90" s="330" t="str">
        <f>IF(L90&lt;1,"",
IF($C$1="Bulgarisch - BG",HYPERLINK(CONCATENATE("https://www.saflax.de/0-WVK-Retail/Bilder-Pictures/SAFLAX-",'Basis-Tabelle-Samen'!W111,"-",'Basis-Tabelle-Samen'!J111,"-garden-in-the-bag-bulgarian.jpg")),
IF($C$1="Dänisch - DK",HYPERLINK(CONCATENATE("https://www.saflax.de/0-WVK-Retail/Bilder-Pictures/SAFLAX-",'Basis-Tabelle-Samen'!W111,"-",'Basis-Tabelle-Samen'!J111,"-garden-in-the-bag-danish.jpg")),
IF($C$1="Deutsch - DE",HYPERLINK(CONCATENATE("https://www.saflax.de/0-WVK-Retail/Bilder-Pictures/SAFLAX-",'Basis-Tabelle-Samen'!W111,"-",'Basis-Tabelle-Samen'!J111,"-garden-in-the-bag-german.jpg")),
IF($C$1="Englisch - UK",HYPERLINK(CONCATENATE("https://www.saflax.de/0-WVK-Retail/Bilder-Pictures/SAFLAX-",'Basis-Tabelle-Samen'!W111,"-",'Basis-Tabelle-Samen'!J111,"-garden-in-the-bag-english.jpg")),
IF($C$1="Estnisch - EE",HYPERLINK(CONCATENATE("https://www.saflax.de/0-WVK-Retail/Bilder-Pictures/SAFLAX-",'Basis-Tabelle-Samen'!W111,"-",'Basis-Tabelle-Samen'!J111,"-garden-in-the-bag-estonian.jpg")),
IF($C$1="Finnisch - FI",HYPERLINK(CONCATENATE("https://www.saflax.de/0-WVK-Retail/Bilder-Pictures/SAFLAX-",'Basis-Tabelle-Samen'!W111,"-",'Basis-Tabelle-Samen'!J111,"-garden-in-the-bag-finnish.jpg")),
IF($C$1="Französisch - FR",HYPERLINK(CONCATENATE("https://www.saflax.de/0-WVK-Retail/Bilder-Pictures/SAFLAX-",'Basis-Tabelle-Samen'!W111,"-",'Basis-Tabelle-Samen'!J111,"-garden-in-the-bag-french.jpg")),
IF($C$1="Griechisch - GR",HYPERLINK(CONCATENATE("https://www.saflax.de/0-WVK-Retail/Bilder-Pictures/SAFLAX-",'Basis-Tabelle-Samen'!W111,"-",'Basis-Tabelle-Samen'!J111,"-garden-in-the-bag-greek.jpg")),
IF($C$1="Irisch - IE",HYPERLINK(CONCATENATE("https://www.saflax.de/0-WVK-Retail/Bilder-Pictures/SAFLAX-",'Basis-Tabelle-Samen'!W111,"-",'Basis-Tabelle-Samen'!J111,"-garden-in-the-bag-irish.jpg")),
IF($C$1="Isländisch - IS",HYPERLINK(CONCATENATE("https://www.saflax.de/0-WVK-Retail/Bilder-Pictures/SAFLAX-",'Basis-Tabelle-Samen'!W111,"-",'Basis-Tabelle-Samen'!J111,"-garden-in-the-bag-icelandic.jpg")),
IF($C$1="Italienisch - IT",HYPERLINK(CONCATENATE("https://www.saflax.de/0-WVK-Retail/Bilder-Pictures/SAFLAX-",'Basis-Tabelle-Samen'!W111,"-",'Basis-Tabelle-Samen'!J111,"-garden-in-the-bag-italian.jpg")),
IF($C$1="Japanisch - JP",HYPERLINK(CONCATENATE("https://www.saflax.de/0-WVK-Retail/Bilder-Pictures/SAFLAX-",'Basis-Tabelle-Samen'!W111,"-",'Basis-Tabelle-Samen'!J111,"-garden-in-the-bag-japanese.jpg")),
IF($C$1="Kroatisch - HR",HYPERLINK(CONCATENATE("https://www.saflax.de/0-WVK-Retail/Bilder-Pictures/SAFLAX-",'Basis-Tabelle-Samen'!W111,"-",'Basis-Tabelle-Samen'!J111,"-garden-in-the-bag-croatian.jpg")),
IF($C$1="Lettisch - LV",HYPERLINK(CONCATENATE("https://www.saflax.de/0-WVK-Retail/Bilder-Pictures/SAFLAX-",'Basis-Tabelle-Samen'!W111,"-",'Basis-Tabelle-Samen'!J111,"-garden-in-the-bag-latvian.jpg")),
IF($C$1="Litauisch - LT",HYPERLINK(CONCATENATE("https://www.saflax.de/0-WVK-Retail/Bilder-Pictures/SAFLAX-",'Basis-Tabelle-Samen'!W111,"-",'Basis-Tabelle-Samen'!J111,"-garden-in-the-bag-lithuanian.jpg")),
IF($C$1="Maltesisch - MT",HYPERLINK(CONCATENATE("https://www.saflax.de/0-WVK-Retail/Bilder-Pictures/SAFLAX-",'Basis-Tabelle-Samen'!W111,"-",'Basis-Tabelle-Samen'!J111,"-garden-in-the-bag-maltese.jpg")),
IF($C$1="Niederländisch - NL",HYPERLINK(CONCATENATE("https://www.saflax.de/0-WVK-Retail/Bilder-Pictures/SAFLAX-",'Basis-Tabelle-Samen'!W111,"-",'Basis-Tabelle-Samen'!J111,"-garden-in-the-bag-dutch.jpg")),
IF($C$1="Norwegisch - NO",HYPERLINK(CONCATENATE("https://www.saflax.de/0-WVK-Retail/Bilder-Pictures/SAFLAX-",'Basis-Tabelle-Samen'!W111,"-",'Basis-Tabelle-Samen'!J111,"-garden-in-the-bag-nowegian.jpg")),
IF($C$1="Polnisch - PL",HYPERLINK(CONCATENATE("https://www.saflax.de/0-WVK-Retail/Bilder-Pictures/SAFLAX-",'Basis-Tabelle-Samen'!W111,"-",'Basis-Tabelle-Samen'!J111,"-garden-in-the-bag-polish.jpg")),
IF($C$1="Portugiesisch - PT",HYPERLINK(CONCATENATE("https://www.saflax.de/0-WVK-Retail/Bilder-Pictures/SAFLAX-",'Basis-Tabelle-Samen'!W111,"-",'Basis-Tabelle-Samen'!J111,"-garden-in-the-bag-portuguese.jpg")),
IF($C$1="Rumänisch - RO",HYPERLINK(CONCATENATE("https://www.saflax.de/0-WVK-Retail/Bilder-Pictures/SAFLAX-",'Basis-Tabelle-Samen'!W111,"-",'Basis-Tabelle-Samen'!J111,"-garden-in-the-bag-romanian.jpg")),
IF($C$1="Schwedisch - SE",HYPERLINK(CONCATENATE("https://www.saflax.de/0-WVK-Retail/Bilder-Pictures/SAFLAX-",'Basis-Tabelle-Samen'!W111,"-",'Basis-Tabelle-Samen'!J111,"-garden-in-the-bag-swedish.jpg")),
IF($C$1="Slowakisch - SK",HYPERLINK(CONCATENATE("https://www.saflax.de/0-WVK-Retail/Bilder-Pictures/SAFLAX-",'Basis-Tabelle-Samen'!W111,"-",'Basis-Tabelle-Samen'!J111,"-garden-in-the-bag-slovak.jpg")),
IF($C$1="Slowenisch - SI",HYPERLINK(CONCATENATE("https://www.saflax.de/0-WVK-Retail/Bilder-Pictures/SAFLAX-",'Basis-Tabelle-Samen'!W111,"-",'Basis-Tabelle-Samen'!J111,"-garden-in-the-bag-slovenian.jpg")),
IF($C$1="Spanisch - ES",HYPERLINK(CONCATENATE("https://www.saflax.de/0-WVK-Retail/Bilder-Pictures/SAFLAX-",'Basis-Tabelle-Samen'!W111,"-",'Basis-Tabelle-Samen'!J111,"-garden-in-the-bag-spanish.jpg")),
IF($C$1="Tschechisch - CZ",HYPERLINK(CONCATENATE("https://www.saflax.de/0-WVK-Retail/Bilder-Pictures/SAFLAX-",'Basis-Tabelle-Samen'!W111,"-",'Basis-Tabelle-Samen'!J111,"-garden-in-the-bag-czech.jpg")),
IF($C$1="Türkisch - TR",HYPERLINK(CONCATENATE("https://www.saflax.de/0-WVK-Retail/Bilder-Pictures/SAFLAX-",'Basis-Tabelle-Samen'!W111,"-",'Basis-Tabelle-Samen'!J111,"-garden-in-the-bag-turkish.jpg")),
IF($C$1="Ungarisch - HU",HYPERLINK(CONCATENATE("https://www.saflax.de/0-WVK-Retail/Bilder-Pictures/SAFLAX-",'Basis-Tabelle-Samen'!W111,"-",'Basis-Tabelle-Samen'!J111,"-garden-in-the-bag-hungarian.jpg")),
" ACHTUNG")))))))))))))))))))))))))))))</f>
        <v>https://www.saflax.de/0-WVK-Retail/Bilder-Pictures/SAFLAX-63251-phoenix-canariensis-garden-in-the-bag-english.jpg</v>
      </c>
    </row>
    <row r="91" spans="1:43" ht="17.100000000000001" customHeight="1" x14ac:dyDescent="0.2">
      <c r="A91" s="318" t="str">
        <f>IF('Basis-Tabelle-Samen'!A41="","",IF($C$1="Deutsch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91" s="319" t="str">
        <f>'Basis-Tabelle-Samen'!I41</f>
        <v>Washingtonia robusta</v>
      </c>
      <c r="C91" s="316" t="str">
        <f>IF($C$1="Bulgarisch - BG",'Basis-Tabelle-Samen'!Z41,
IF($C$1="Dänisch - DK",'Basis-Tabelle-Samen'!AA41,
IF($C$1="Deutsch - DE",'Basis-Tabelle-Samen'!AB41,
IF($C$1="Englisch - UK",'Basis-Tabelle-Samen'!AC41,
IF($C$1="Estnisch - EE",'Basis-Tabelle-Samen'!AD41,
IF($C$1="Finnisch - FI",'Basis-Tabelle-Samen'!AE41,
IF($C$1="Französisch - FR",'Basis-Tabelle-Samen'!AF41,
IF($C$1="Griechisch - GR",'Basis-Tabelle-Samen'!AG41,
IF($C$1="Irisch - IE",'Basis-Tabelle-Samen'!AH41,
IF($C$1="Isländisch - IS",'Basis-Tabelle-Samen'!AI41,
IF($C$1="Italienisch - IT",'Basis-Tabelle-Samen'!AJ41,
IF($C$1="Japanisch - JP",'Basis-Tabelle-Samen'!AK41,
IF($C$1="Kroatisch - HR",'Basis-Tabelle-Samen'!AL41,
IF($C$1="Lettisch - LV",'Basis-Tabelle-Samen'!AM41,
IF($C$1="Litauisch - LT",'Basis-Tabelle-Samen'!AN41,
IF($C$1="Maltesisch - MT",'Basis-Tabelle-Samen'!AO41,
IF($C$1="Niederländisch - NL",'Basis-Tabelle-Samen'!AP41,
IF($C$1="Norwegisch - NO",'Basis-Tabelle-Samen'!AQ41,
IF($C$1="Polnisch - PL",'Basis-Tabelle-Samen'!AR41,
IF($C$1="Portugiesisch - PT",'Basis-Tabelle-Samen'!AS41,
IF($C$1="Rumänisch - RO",'Basis-Tabelle-Samen'!AT41,
IF($C$1="Schwedisch - SE",'Basis-Tabelle-Samen'!AU41,
IF($C$1="Slowakisch - SK",'Basis-Tabelle-Samen'!AV41,
IF($C$1="Slowenisch - SI",'Basis-Tabelle-Samen'!AW41,
IF($C$1="Spanisch - ES",'Basis-Tabelle-Samen'!AX41,
IF($C$1="Tschechisch - CZ",'Basis-Tabelle-Samen'!AY41,
IF($C$1="Türkisch - TR",'Basis-Tabelle-Samen'!AZ41,
IF($C$1="Ungarisch - HU",'Basis-Tabelle-Samen'!BA41,
" ACHTUNG"))))))))))))))))))))))))))))</f>
        <v>Mexican Cotton Palm</v>
      </c>
      <c r="D91" s="320">
        <f>'Basis-Tabelle-Samen'!F41</f>
        <v>12</v>
      </c>
      <c r="E91" s="321" t="str">
        <f>'Basis-Tabelle-Samen'!H41</f>
        <v>7 %</v>
      </c>
      <c r="F91" s="322" t="str">
        <f>IF('Basis-Tabelle-Samen'!G41="","",'Basis-Tabelle-Samen'!G41)</f>
        <v>01</v>
      </c>
      <c r="G91" s="320">
        <f>'Basis-Tabelle-Samen'!C41</f>
        <v>12394</v>
      </c>
      <c r="H91" s="323">
        <f>'Basis-Tabelle-Samen'!D41</f>
        <v>4055473123943</v>
      </c>
      <c r="I91" s="324">
        <f>'Basis-Tabelle-Samen'!E41</f>
        <v>1.85</v>
      </c>
      <c r="J91" s="325">
        <f t="shared" si="1"/>
        <v>12</v>
      </c>
      <c r="K91" s="326">
        <f>'Basis-Tabelle-Samen'!K41</f>
        <v>72394</v>
      </c>
      <c r="L91" s="323">
        <f>'Basis-Tabelle-Samen'!L41</f>
        <v>4055473723945</v>
      </c>
      <c r="M91" s="324">
        <f>'Basis-Tabelle-Samen'!M41</f>
        <v>2.4500000000000002</v>
      </c>
      <c r="N91" s="326">
        <f>IF(K91&lt;1,"",'3'!$I$15)</f>
        <v>15</v>
      </c>
      <c r="O91" s="327">
        <f>IF(K91&lt;1,"",'3'!$J$11)</f>
        <v>90</v>
      </c>
      <c r="P91" s="326">
        <f>'Basis-Tabelle-Samen'!N41</f>
        <v>82394</v>
      </c>
      <c r="Q91" s="323">
        <f>'Basis-Tabelle-Samen'!O41</f>
        <v>4055473823942</v>
      </c>
      <c r="R91" s="328">
        <f>'Basis-Tabelle-Samen'!P41</f>
        <v>3.75</v>
      </c>
      <c r="S91" s="326">
        <f>IF(R91&lt;1,"",'3'!$M$15)</f>
        <v>18</v>
      </c>
      <c r="T91" s="327">
        <f>IF(R91&lt;1,"",'3'!$N$11)</f>
        <v>72</v>
      </c>
      <c r="U91" s="326">
        <f>'Basis-Tabelle-Samen'!Q41</f>
        <v>52394</v>
      </c>
      <c r="V91" s="323">
        <f>'Basis-Tabelle-Samen'!R41</f>
        <v>4055473523941</v>
      </c>
      <c r="W91" s="324">
        <f>'Basis-Tabelle-Samen'!S41</f>
        <v>4.95</v>
      </c>
      <c r="X91" s="326">
        <f>IF(U91&lt;1,"",'3'!$Q$15)</f>
        <v>6</v>
      </c>
      <c r="Y91" s="327">
        <f>IF(U91&lt;1,"",'3'!$R$11)</f>
        <v>24</v>
      </c>
      <c r="Z91" s="326">
        <f>'Basis-Tabelle-Samen'!T41</f>
        <v>32394</v>
      </c>
      <c r="AA91" s="323">
        <f>'Basis-Tabelle-Samen'!U41</f>
        <v>4055473323947</v>
      </c>
      <c r="AB91" s="324">
        <f>'Basis-Tabelle-Samen'!V41</f>
        <v>6.75</v>
      </c>
      <c r="AC91" s="326">
        <f>IF(Z91&lt;1,"",'3'!$U$15)</f>
        <v>6</v>
      </c>
      <c r="AD91" s="327">
        <f>IF(Z91&lt;1,"",'3'!$V$11)</f>
        <v>24</v>
      </c>
      <c r="AE91" s="326">
        <f>'Basis-Tabelle-Samen'!W41</f>
        <v>62394</v>
      </c>
      <c r="AF91" s="323">
        <f>'Basis-Tabelle-Samen'!X41</f>
        <v>4055473623948</v>
      </c>
      <c r="AG91" s="324">
        <f>'Basis-Tabelle-Samen'!Y41</f>
        <v>2.95</v>
      </c>
      <c r="AH91" s="326">
        <f>IF(AE91&lt;1,"",'3'!$Y$15)</f>
        <v>8</v>
      </c>
      <c r="AI91" s="327">
        <f>IF(AE91&lt;1,"",'3'!$Z$11)</f>
        <v>64</v>
      </c>
      <c r="AJ91" s="315"/>
      <c r="AK91" s="316" t="str">
        <f>IF(G91&lt;1,"",
IF($C$1="Bulgarisch - BG",HYPERLINK(CONCATENATE("https://www.saflax.de/0-WVK-Retail/Bilder-Pictures/SAFLAX-",'Basis-Tabelle-Samen'!C41,"-",'Basis-Tabelle-Samen'!J41,"-seed-package-front-cr-bulgarian.jpg")),
IF($C$1="Dänisch - DK",HYPERLINK(CONCATENATE("https://www.saflax.de/0-WVK-Retail/Bilder-Pictures/SAFLAX-",'Basis-Tabelle-Samen'!C41,"-",'Basis-Tabelle-Samen'!J41,"-seed-package-front-cr-danish.jpg")),
IF($C$1="Deutsch - DE",HYPERLINK(CONCATENATE("https://www.saflax.de/0-WVK-Retail/Bilder-Pictures/SAFLAX-",'Basis-Tabelle-Samen'!C41,"-",'Basis-Tabelle-Samen'!J41,"-seed-package-front-cr-german.jpg")),
IF($C$1="Englisch - UK",HYPERLINK(CONCATENATE("https://www.saflax.de/0-WVK-Retail/Bilder-Pictures/SAFLAX-",'Basis-Tabelle-Samen'!C41,"-",'Basis-Tabelle-Samen'!J41,"-seed-package-front-cr-english.jpg")),
IF($C$1="Estnisch - EE",HYPERLINK(CONCATENATE("https://www.saflax.de/0-WVK-Retail/Bilder-Pictures/SAFLAX-",'Basis-Tabelle-Samen'!C41,"-",'Basis-Tabelle-Samen'!J41,"-seed-package-front-cr-estonian.jpg")),
IF($C$1="Finnisch - FI",HYPERLINK(CONCATENATE("https://www.saflax.de/0-WVK-Retail/Bilder-Pictures/SAFLAX-",'Basis-Tabelle-Samen'!C41,"-",'Basis-Tabelle-Samen'!J41,"-seed-package-front-cr-finnish.jpg")),
IF($C$1="Französisch - FR",HYPERLINK(CONCATENATE("https://www.saflax.de/0-WVK-Retail/Bilder-Pictures/SAFLAX-",'Basis-Tabelle-Samen'!C41,"-",'Basis-Tabelle-Samen'!J41,"-seed-package-front-cr-french.jpg")),
IF($C$1="Griechisch - GR",HYPERLINK(CONCATENATE("https://www.saflax.de/0-WVK-Retail/Bilder-Pictures/SAFLAX-",'Basis-Tabelle-Samen'!C41,"-",'Basis-Tabelle-Samen'!J41,"-seed-package-front-cr-greek.jpg")),
IF($C$1="Irisch - IE",HYPERLINK(CONCATENATE("https://www.saflax.de/0-WVK-Retail/Bilder-Pictures/SAFLAX-",'Basis-Tabelle-Samen'!C41,"-",'Basis-Tabelle-Samen'!J41,"-seed-package-front-cr-irish.jpg")),
IF($C$1="Isländisch - IS",HYPERLINK(CONCATENATE("https://www.saflax.de/0-WVK-Retail/Bilder-Pictures/SAFLAX-",'Basis-Tabelle-Samen'!C41,"-",'Basis-Tabelle-Samen'!J41,"-seed-package-front-cr-icelandic.jpg")),
IF($C$1="Italienisch - IT",HYPERLINK(CONCATENATE("https://www.saflax.de/0-WVK-Retail/Bilder-Pictures/SAFLAX-",'Basis-Tabelle-Samen'!C41,"-",'Basis-Tabelle-Samen'!J41,"-seed-package-front-cr-italian.jpg")),
IF($C$1="Japanisch - JP",HYPERLINK(CONCATENATE("https://www.saflax.de/0-WVK-Retail/Bilder-Pictures/SAFLAX-",'Basis-Tabelle-Samen'!C41,"-",'Basis-Tabelle-Samen'!J41,"-seed-package-front-cr-japanese.jpg")),
IF($C$1="Kroatisch - HR",HYPERLINK(CONCATENATE("https://www.saflax.de/0-WVK-Retail/Bilder-Pictures/SAFLAX-",'Basis-Tabelle-Samen'!C41,"-",'Basis-Tabelle-Samen'!J41,"-seed-package-front-cr-croatian.jpg")),
IF($C$1="Lettisch - LV",HYPERLINK(CONCATENATE("https://www.saflax.de/0-WVK-Retail/Bilder-Pictures/SAFLAX-",'Basis-Tabelle-Samen'!C41,"-",'Basis-Tabelle-Samen'!J41,"-seed-package-front-cr-latvian.jpg")),
IF($C$1="Litauisch - LT",HYPERLINK(CONCATENATE("https://www.saflax.de/0-WVK-Retail/Bilder-Pictures/SAFLAX-",'Basis-Tabelle-Samen'!C41,"-",'Basis-Tabelle-Samen'!J41,"-seed-package-front-cr-lithuanian.jpg")),
IF($C$1="Maltesisch - MT",HYPERLINK(CONCATENATE("https://www.saflax.de/0-WVK-Retail/Bilder-Pictures/SAFLAX-",'Basis-Tabelle-Samen'!C41,"-",'Basis-Tabelle-Samen'!J41,"-seed-package-front-cr-maltese.jpg")),
IF($C$1="Niederländisch - NL",HYPERLINK(CONCATENATE("https://www.saflax.de/0-WVK-Retail/Bilder-Pictures/SAFLAX-",'Basis-Tabelle-Samen'!C41,"-",'Basis-Tabelle-Samen'!J41,"-seed-package-front-cr-dutch.jpg")),
IF($C$1="Norwegisch - NO",HYPERLINK(CONCATENATE("https://www.saflax.de/0-WVK-Retail/Bilder-Pictures/SAFLAX-",'Basis-Tabelle-Samen'!C41,"-",'Basis-Tabelle-Samen'!J41,"-seed-package-front-cr-nowegian.jpg")),
IF($C$1="Polnisch - PL",HYPERLINK(CONCATENATE("https://www.saflax.de/0-WVK-Retail/Bilder-Pictures/SAFLAX-",'Basis-Tabelle-Samen'!C41,"-",'Basis-Tabelle-Samen'!J41,"-seed-package-front-cr-polish.jpg")),
IF($C$1="Portugiesisch - PT",HYPERLINK(CONCATENATE("https://www.saflax.de/0-WVK-Retail/Bilder-Pictures/SAFLAX-",'Basis-Tabelle-Samen'!C41,"-",'Basis-Tabelle-Samen'!J41,"-seed-package-front-cr-portuguese.jpg")),
IF($C$1="Rumänisch - RO",HYPERLINK(CONCATENATE("https://www.saflax.de/0-WVK-Retail/Bilder-Pictures/SAFLAX-",'Basis-Tabelle-Samen'!C41,"-",'Basis-Tabelle-Samen'!J41,"-seed-package-front-cr-romanian.jpg")),
IF($C$1="Schwedisch - SE",HYPERLINK(CONCATENATE("https://www.saflax.de/0-WVK-Retail/Bilder-Pictures/SAFLAX-",'Basis-Tabelle-Samen'!C41,"-",'Basis-Tabelle-Samen'!J41,"-seed-package-front-cr-swedish.jpg")),
IF($C$1="Slowakisch - SK",HYPERLINK(CONCATENATE("https://www.saflax.de/0-WVK-Retail/Bilder-Pictures/SAFLAX-",'Basis-Tabelle-Samen'!C41,"-",'Basis-Tabelle-Samen'!J41,"-seed-package-front-cr-slovak.jpg")),
IF($C$1="Slowenisch - SI",HYPERLINK(CONCATENATE("https://www.saflax.de/0-WVK-Retail/Bilder-Pictures/SAFLAX-",'Basis-Tabelle-Samen'!C41,"-",'Basis-Tabelle-Samen'!J41,"-seed-package-front-cr-slovenian.jpg")),
IF($C$1="Spanisch - ES",HYPERLINK(CONCATENATE("https://www.saflax.de/0-WVK-Retail/Bilder-Pictures/SAFLAX-",'Basis-Tabelle-Samen'!C41,"-",'Basis-Tabelle-Samen'!J41,"-seed-package-front-cr-spanish.jpg")),
IF($C$1="Tschechisch - CZ",HYPERLINK(CONCATENATE("https://www.saflax.de/0-WVK-Retail/Bilder-Pictures/SAFLAX-",'Basis-Tabelle-Samen'!C41,"-",'Basis-Tabelle-Samen'!J41,"-seed-package-front-cr-czech.jpg")),
IF($C$1="Türkisch - TR",HYPERLINK(CONCATENATE("https://www.saflax.de/0-WVK-Retail/Bilder-Pictures/SAFLAX-",'Basis-Tabelle-Samen'!C41,"-",'Basis-Tabelle-Samen'!J41,"-seed-package-front-cr-turkish.jpg")),
IF($C$1="Ungarisch - HU",HYPERLINK(CONCATENATE("https://www.saflax.de/0-WVK-Retail/Bilder-Pictures/SAFLAX-",'Basis-Tabelle-Samen'!C41,"-",'Basis-Tabelle-Samen'!J41,"-seed-package-front-cr-hungarian.jpg")),
" ACHTUNG")))))))))))))))))))))))))))))</f>
        <v>https://www.saflax.de/0-WVK-Retail/Bilder-Pictures/SAFLAX-12394-washingtonia-robusta-seed-package-front-cr-english.jpg</v>
      </c>
      <c r="AL91" s="330" t="str">
        <f>IF(G91&lt;1,"",
IF($C$1="Bulgarisch - BG",HYPERLINK(CONCATENATE("https://www.saflax.de/0-WVK-Retail/Bilder-Pictures/SAFLAX-",'Basis-Tabelle-Samen'!C41,"-",'Basis-Tabelle-Samen'!J41,"-seed-package-back-cr-bulgarian.jpg")),
IF($C$1="Dänisch - DK",HYPERLINK(CONCATENATE("https://www.saflax.de/0-WVK-Retail/Bilder-Pictures/SAFLAX-",'Basis-Tabelle-Samen'!C41,"-",'Basis-Tabelle-Samen'!J41,"-seed-package-back-cr-danish.jpg")),
IF($C$1="Deutsch - DE",HYPERLINK(CONCATENATE("https://www.saflax.de/0-WVK-Retail/Bilder-Pictures/SAFLAX-",'Basis-Tabelle-Samen'!C41,"-",'Basis-Tabelle-Samen'!J41,"-seed-package-back-cr-german.jpg")),
IF($C$1="Englisch - UK",HYPERLINK(CONCATENATE("https://www.saflax.de/0-WVK-Retail/Bilder-Pictures/SAFLAX-",'Basis-Tabelle-Samen'!C41,"-",'Basis-Tabelle-Samen'!J41,"-seed-package-back-cr-english.jpg")),
IF($C$1="Estnisch - EE",HYPERLINK(CONCATENATE("https://www.saflax.de/0-WVK-Retail/Bilder-Pictures/SAFLAX-",'Basis-Tabelle-Samen'!C41,"-",'Basis-Tabelle-Samen'!J41,"-seed-package-back-cr-estonian.jpg")),
IF($C$1="Finnisch - FI",HYPERLINK(CONCATENATE("https://www.saflax.de/0-WVK-Retail/Bilder-Pictures/SAFLAX-",'Basis-Tabelle-Samen'!C41,"-",'Basis-Tabelle-Samen'!J41,"-seed-package-back-cr-finnish.jpg")),
IF($C$1="Französisch - FR",HYPERLINK(CONCATENATE("https://www.saflax.de/0-WVK-Retail/Bilder-Pictures/SAFLAX-",'Basis-Tabelle-Samen'!C41,"-",'Basis-Tabelle-Samen'!J41,"-seed-package-back-cr-french.jpg")),
IF($C$1="Griechisch - GR",HYPERLINK(CONCATENATE("https://www.saflax.de/0-WVK-Retail/Bilder-Pictures/SAFLAX-",'Basis-Tabelle-Samen'!C41,"-",'Basis-Tabelle-Samen'!J41,"-seed-package-back-cr-greek.jpg")),
IF($C$1="Irisch - IE",HYPERLINK(CONCATENATE("https://www.saflax.de/0-WVK-Retail/Bilder-Pictures/SAFLAX-",'Basis-Tabelle-Samen'!C41,"-",'Basis-Tabelle-Samen'!J41,"-seed-package-back-cr-irish.jpg")),
IF($C$1="Isländisch - IS",HYPERLINK(CONCATENATE("https://www.saflax.de/0-WVK-Retail/Bilder-Pictures/SAFLAX-",'Basis-Tabelle-Samen'!C41,"-",'Basis-Tabelle-Samen'!J41,"-seed-package-back-cr-icelandic.jpg")),
IF($C$1="Italienisch - IT",HYPERLINK(CONCATENATE("https://www.saflax.de/0-WVK-Retail/Bilder-Pictures/SAFLAX-",'Basis-Tabelle-Samen'!C41,"-",'Basis-Tabelle-Samen'!J41,"-seed-package-back-cr-italian.jpg")),
IF($C$1="Japanisch - JP",HYPERLINK(CONCATENATE("https://www.saflax.de/0-WVK-Retail/Bilder-Pictures/SAFLAX-",'Basis-Tabelle-Samen'!C41,"-",'Basis-Tabelle-Samen'!J41,"-seed-package-back-cr-japanese.jpg")),
IF($C$1="Kroatisch - HR",HYPERLINK(CONCATENATE("https://www.saflax.de/0-WVK-Retail/Bilder-Pictures/SAFLAX-",'Basis-Tabelle-Samen'!C41,"-",'Basis-Tabelle-Samen'!J41,"-seed-package-back-cr-croatian.jpg")),
IF($C$1="Lettisch - LV",HYPERLINK(CONCATENATE("https://www.saflax.de/0-WVK-Retail/Bilder-Pictures/SAFLAX-",'Basis-Tabelle-Samen'!C41,"-",'Basis-Tabelle-Samen'!J41,"-seed-package-back-cr-latvian.jpg")),
IF($C$1="Litauisch - LT",HYPERLINK(CONCATENATE("https://www.saflax.de/0-WVK-Retail/Bilder-Pictures/SAFLAX-",'Basis-Tabelle-Samen'!C41,"-",'Basis-Tabelle-Samen'!J41,"-seed-package-back-cr-lithuanian.jpg")),
IF($C$1="Maltesisch - MT",HYPERLINK(CONCATENATE("https://www.saflax.de/0-WVK-Retail/Bilder-Pictures/SAFLAX-",'Basis-Tabelle-Samen'!C41,"-",'Basis-Tabelle-Samen'!J41,"-seed-package-back-cr-maltese.jpg")),
IF($C$1="Niederländisch - NL",HYPERLINK(CONCATENATE("https://www.saflax.de/0-WVK-Retail/Bilder-Pictures/SAFLAX-",'Basis-Tabelle-Samen'!C41,"-",'Basis-Tabelle-Samen'!J41,"-seed-package-back-cr-dutch.jpg")),
IF($C$1="Norwegisch - NO",HYPERLINK(CONCATENATE("https://www.saflax.de/0-WVK-Retail/Bilder-Pictures/SAFLAX-",'Basis-Tabelle-Samen'!C41,"-",'Basis-Tabelle-Samen'!J41,"-seed-package-back-cr-nowegian.jpg")),
IF($C$1="Polnisch - PL",HYPERLINK(CONCATENATE("https://www.saflax.de/0-WVK-Retail/Bilder-Pictures/SAFLAX-",'Basis-Tabelle-Samen'!C41,"-",'Basis-Tabelle-Samen'!J41,"-seed-package-back-cr-polish.jpg")),
IF($C$1="Portugiesisch - PT",HYPERLINK(CONCATENATE("https://www.saflax.de/0-WVK-Retail/Bilder-Pictures/SAFLAX-",'Basis-Tabelle-Samen'!C41,"-",'Basis-Tabelle-Samen'!J41,"-seed-package-back-cr-portuguese.jpg")),
IF($C$1="Rumänisch - RO",HYPERLINK(CONCATENATE("https://www.saflax.de/0-WVK-Retail/Bilder-Pictures/SAFLAX-",'Basis-Tabelle-Samen'!C41,"-",'Basis-Tabelle-Samen'!J41,"-seed-package-back-cr-romanian.jpg")),
IF($C$1="Schwedisch - SE",HYPERLINK(CONCATENATE("https://www.saflax.de/0-WVK-Retail/Bilder-Pictures/SAFLAX-",'Basis-Tabelle-Samen'!C41,"-",'Basis-Tabelle-Samen'!J41,"-seed-package-back-cr-swedish.jpg")),
IF($C$1="Slowakisch - SK",HYPERLINK(CONCATENATE("https://www.saflax.de/0-WVK-Retail/Bilder-Pictures/SAFLAX-",'Basis-Tabelle-Samen'!C41,"-",'Basis-Tabelle-Samen'!J41,"-seed-package-back-cr-slovak.jpg")),
IF($C$1="Slowenisch - SI",HYPERLINK(CONCATENATE("https://www.saflax.de/0-WVK-Retail/Bilder-Pictures/SAFLAX-",'Basis-Tabelle-Samen'!C41,"-",'Basis-Tabelle-Samen'!J41,"-seed-package-back-cr-slovenian.jpg")),
IF($C$1="Spanisch - ES",HYPERLINK(CONCATENATE("https://www.saflax.de/0-WVK-Retail/Bilder-Pictures/SAFLAX-",'Basis-Tabelle-Samen'!C41,"-",'Basis-Tabelle-Samen'!J41,"-seed-package-back-cr-spanish.jpg")),
IF($C$1="Tschechisch - CZ",HYPERLINK(CONCATENATE("https://www.saflax.de/0-WVK-Retail/Bilder-Pictures/SAFLAX-",'Basis-Tabelle-Samen'!C41,"-",'Basis-Tabelle-Samen'!J41,"-seed-package-back-cr-czech.jpg")),
IF($C$1="Türkisch - TR",HYPERLINK(CONCATENATE("https://www.saflax.de/0-WVK-Retail/Bilder-Pictures/SAFLAX-",'Basis-Tabelle-Samen'!C41,"-",'Basis-Tabelle-Samen'!J41,"-seed-package-back-cr-turkish.jpg")),
IF($C$1="Ungarisch - HU",HYPERLINK(CONCATENATE("https://www.saflax.de/0-WVK-Retail/Bilder-Pictures/SAFLAX-",'Basis-Tabelle-Samen'!C41,"-",'Basis-Tabelle-Samen'!J41,"-seed-package-back-cr-hungarian.jpg")),
" ACHTUNG")))))))))))))))))))))))))))))</f>
        <v>https://www.saflax.de/0-WVK-Retail/Bilder-Pictures/SAFLAX-12394-washingtonia-robusta-seed-package-back-cr-english.jpg</v>
      </c>
      <c r="AM91" s="330" t="str">
        <f>IF(H91&lt;1,"",
IF($C$1="Bulgarisch - BG",HYPERLINK(CONCATENATE("https://www.saflax.de/0-WVK-Retail/Bilder-Pictures/SAFLAX-",'Basis-Tabelle-Samen'!K41,"-",'Basis-Tabelle-Samen'!J41,"-garden-to-go-mini-bulgarian.jpg")),
IF($C$1="Dänisch - DK",HYPERLINK(CONCATENATE("https://www.saflax.de/0-WVK-Retail/Bilder-Pictures/SAFLAX-",'Basis-Tabelle-Samen'!K41,"-",'Basis-Tabelle-Samen'!J41,"-garden-to-go-mini-danish.jpg")),
IF($C$1="Deutsch - DE",HYPERLINK(CONCATENATE("https://www.saflax.de/0-WVK-Retail/Bilder-Pictures/SAFLAX-",'Basis-Tabelle-Samen'!K41,"-",'Basis-Tabelle-Samen'!J41,"-garden-to-go-mini-german.jpg")),
IF($C$1="Englisch - UK",HYPERLINK(CONCATENATE("https://www.saflax.de/0-WVK-Retail/Bilder-Pictures/SAFLAX-",'Basis-Tabelle-Samen'!K41,"-",'Basis-Tabelle-Samen'!J41,"-garden-to-go-mini-english.jpg")),
IF($C$1="Estnisch - EE",HYPERLINK(CONCATENATE("https://www.saflax.de/0-WVK-Retail/Bilder-Pictures/SAFLAX-",'Basis-Tabelle-Samen'!K41,"-",'Basis-Tabelle-Samen'!J41,"-garden-to-go-mini-estonian.jpg")),
IF($C$1="Finnisch - FI",HYPERLINK(CONCATENATE("https://www.saflax.de/0-WVK-Retail/Bilder-Pictures/SAFLAX-",'Basis-Tabelle-Samen'!K41,"-",'Basis-Tabelle-Samen'!J41,"-garden-to-go-mini-finnish.jpg")),
IF($C$1="Französisch - FR",HYPERLINK(CONCATENATE("https://www.saflax.de/0-WVK-Retail/Bilder-Pictures/SAFLAX-",'Basis-Tabelle-Samen'!K41,"-",'Basis-Tabelle-Samen'!J41,"-garden-to-go-mini-french.jpg")),
IF($C$1="Griechisch - GR",HYPERLINK(CONCATENATE("https://www.saflax.de/0-WVK-Retail/Bilder-Pictures/SAFLAX-",'Basis-Tabelle-Samen'!K41,"-",'Basis-Tabelle-Samen'!J41,"-garden-to-go-mini-greek.jpg")),
IF($C$1="Irisch - IE",HYPERLINK(CONCATENATE("https://www.saflax.de/0-WVK-Retail/Bilder-Pictures/SAFLAX-",'Basis-Tabelle-Samen'!K41,"-",'Basis-Tabelle-Samen'!J41,"-garden-to-go-mini-irish.jpg")),
IF($C$1="Isländisch - IS",HYPERLINK(CONCATENATE("https://www.saflax.de/0-WVK-Retail/Bilder-Pictures/SAFLAX-",'Basis-Tabelle-Samen'!K41,"-",'Basis-Tabelle-Samen'!J41,"-garden-to-go-mini-icelandic.jpg")),
IF($C$1="Italienisch - IT",HYPERLINK(CONCATENATE("https://www.saflax.de/0-WVK-Retail/Bilder-Pictures/SAFLAX-",'Basis-Tabelle-Samen'!K41,"-",'Basis-Tabelle-Samen'!J41,"-garden-to-go-mini-italian.jpg")),
IF($C$1="Japanisch - JP",HYPERLINK(CONCATENATE("https://www.saflax.de/0-WVK-Retail/Bilder-Pictures/SAFLAX-",'Basis-Tabelle-Samen'!K41,"-",'Basis-Tabelle-Samen'!J41,"-garden-to-go-mini-japanese.jpg")),
IF($C$1="Kroatisch - HR",HYPERLINK(CONCATENATE("https://www.saflax.de/0-WVK-Retail/Bilder-Pictures/SAFLAX-",'Basis-Tabelle-Samen'!K41,"-",'Basis-Tabelle-Samen'!J41,"-garden-to-go-mini-croatian.jpg")),
IF($C$1="Lettisch - LV",HYPERLINK(CONCATENATE("https://www.saflax.de/0-WVK-Retail/Bilder-Pictures/SAFLAX-",'Basis-Tabelle-Samen'!K41,"-",'Basis-Tabelle-Samen'!J41,"-garden-to-go-mini-latvian.jpg")),
IF($C$1="Litauisch - LT",HYPERLINK(CONCATENATE("https://www.saflax.de/0-WVK-Retail/Bilder-Pictures/SAFLAX-",'Basis-Tabelle-Samen'!K41,"-",'Basis-Tabelle-Samen'!J41,"-garden-to-go-mini-lithuanian.jpg")),
IF($C$1="Maltesisch - MT",HYPERLINK(CONCATENATE("https://www.saflax.de/0-WVK-Retail/Bilder-Pictures/SAFLAX-",'Basis-Tabelle-Samen'!K41,"-",'Basis-Tabelle-Samen'!J41,"-garden-to-go-mini-maltese.jpg")),
IF($C$1="Niederländisch - NL",HYPERLINK(CONCATENATE("https://www.saflax.de/0-WVK-Retail/Bilder-Pictures/SAFLAX-",'Basis-Tabelle-Samen'!K41,"-",'Basis-Tabelle-Samen'!J41,"-garden-to-go-mini-dutch.jpg")),
IF($C$1="Norwegisch - NO",HYPERLINK(CONCATENATE("https://www.saflax.de/0-WVK-Retail/Bilder-Pictures/SAFLAX-",'Basis-Tabelle-Samen'!K41,"-",'Basis-Tabelle-Samen'!J41,"-garden-to-go-mini-nowegian.jpg")),
IF($C$1="Polnisch - PL",HYPERLINK(CONCATENATE("https://www.saflax.de/0-WVK-Retail/Bilder-Pictures/SAFLAX-",'Basis-Tabelle-Samen'!K41,"-",'Basis-Tabelle-Samen'!J41,"-garden-to-go-mini-polish.jpg")),
IF($C$1="Portugiesisch - PT",HYPERLINK(CONCATENATE("https://www.saflax.de/0-WVK-Retail/Bilder-Pictures/SAFLAX-",'Basis-Tabelle-Samen'!K41,"-",'Basis-Tabelle-Samen'!J41,"-garden-to-go-mini-portuguese.jpg")),
IF($C$1="Rumänisch - RO",HYPERLINK(CONCATENATE("https://www.saflax.de/0-WVK-Retail/Bilder-Pictures/SAFLAX-",'Basis-Tabelle-Samen'!K41,"-",'Basis-Tabelle-Samen'!J41,"-garden-to-go-mini-romanian.jpg")),
IF($C$1="Schwedisch - SE",HYPERLINK(CONCATENATE("https://www.saflax.de/0-WVK-Retail/Bilder-Pictures/SAFLAX-",'Basis-Tabelle-Samen'!K41,"-",'Basis-Tabelle-Samen'!J41,"-garden-to-go-mini-swedish.jpg")),
IF($C$1="Slowakisch - SK",HYPERLINK(CONCATENATE("https://www.saflax.de/0-WVK-Retail/Bilder-Pictures/SAFLAX-",'Basis-Tabelle-Samen'!K41,"-",'Basis-Tabelle-Samen'!J41,"-garden-to-go-mini-slovak.jpg")),
IF($C$1="Slowenisch - SI",HYPERLINK(CONCATENATE("https://www.saflax.de/0-WVK-Retail/Bilder-Pictures/SAFLAX-",'Basis-Tabelle-Samen'!K41,"-",'Basis-Tabelle-Samen'!J41,"-garden-to-go-mini-slovenian.jpg")),
IF($C$1="Spanisch - ES",HYPERLINK(CONCATENATE("https://www.saflax.de/0-WVK-Retail/Bilder-Pictures/SAFLAX-",'Basis-Tabelle-Samen'!K41,"-",'Basis-Tabelle-Samen'!J41,"-garden-to-go-mini-spanish.jpg")),
IF($C$1="Tschechisch - CZ",HYPERLINK(CONCATENATE("https://www.saflax.de/0-WVK-Retail/Bilder-Pictures/SAFLAX-",'Basis-Tabelle-Samen'!K41,"-",'Basis-Tabelle-Samen'!J41,"-garden-to-go-mini-czech.jpg")),
IF($C$1="Türkisch - TR",HYPERLINK(CONCATENATE("https://www.saflax.de/0-WVK-Retail/Bilder-Pictures/SAFLAX-",'Basis-Tabelle-Samen'!K41,"-",'Basis-Tabelle-Samen'!J41,"-garden-to-go-mini-turkish.jpg")),
IF($C$1="Ungarisch - HU",HYPERLINK(CONCATENATE("https://www.saflax.de/0-WVK-Retail/Bilder-Pictures/SAFLAX-",'Basis-Tabelle-Samen'!K41,"-",'Basis-Tabelle-Samen'!J41,"-garden-to-go-mini-hungarian.jpg")),
" ACHTUNG")))))))))))))))))))))))))))))</f>
        <v>https://www.saflax.de/0-WVK-Retail/Bilder-Pictures/SAFLAX-72394-washingtonia-robusta-garden-to-go-mini-english.jpg</v>
      </c>
      <c r="AN91" s="330" t="str">
        <f>IF(I91&lt;1,"",
IF($C$1="Bulgarisch - BG",HYPERLINK(CONCATENATE("https://www.saflax.de/0-WVK-Retail/Bilder-Pictures/SAFLAX-",'Basis-Tabelle-Samen'!N41,"-",'Basis-Tabelle-Samen'!J41,"-garden-to-go-lite-bulgarian.jpg")),
IF($C$1="Dänisch - DK",HYPERLINK(CONCATENATE("https://www.saflax.de/0-WVK-Retail/Bilder-Pictures/SAFLAX-",'Basis-Tabelle-Samen'!N41,"-",'Basis-Tabelle-Samen'!J41,"-garden-to-go-lite-danish.jpg")),
IF($C$1="Deutsch - DE",HYPERLINK(CONCATENATE("https://www.saflax.de/0-WVK-Retail/Bilder-Pictures/SAFLAX-",'Basis-Tabelle-Samen'!N41,"-",'Basis-Tabelle-Samen'!J41,"-garden-to-go-lite-german.jpg")),
IF($C$1="Englisch - UK",HYPERLINK(CONCATENATE("https://www.saflax.de/0-WVK-Retail/Bilder-Pictures/SAFLAX-",'Basis-Tabelle-Samen'!N41,"-",'Basis-Tabelle-Samen'!J41,"-garden-to-go-lite-english.jpg")),
IF($C$1="Estnisch - EE",HYPERLINK(CONCATENATE("https://www.saflax.de/0-WVK-Retail/Bilder-Pictures/SAFLAX-",'Basis-Tabelle-Samen'!N41,"-",'Basis-Tabelle-Samen'!J41,"-garden-to-go-lite-estonian.jpg")),
IF($C$1="Finnisch - FI",HYPERLINK(CONCATENATE("https://www.saflax.de/0-WVK-Retail/Bilder-Pictures/SAFLAX-",'Basis-Tabelle-Samen'!N41,"-",'Basis-Tabelle-Samen'!J41,"-garden-to-go-lite-finnish.jpg")),
IF($C$1="Französisch - FR",HYPERLINK(CONCATENATE("https://www.saflax.de/0-WVK-Retail/Bilder-Pictures/SAFLAX-",'Basis-Tabelle-Samen'!N41,"-",'Basis-Tabelle-Samen'!J41,"-garden-to-go-lite-french.jpg")),
IF($C$1="Griechisch - GR",HYPERLINK(CONCATENATE("https://www.saflax.de/0-WVK-Retail/Bilder-Pictures/SAFLAX-",'Basis-Tabelle-Samen'!N41,"-",'Basis-Tabelle-Samen'!J41,"-garden-to-go-lite-greek.jpg")),
IF($C$1="Irisch - IE",HYPERLINK(CONCATENATE("https://www.saflax.de/0-WVK-Retail/Bilder-Pictures/SAFLAX-",'Basis-Tabelle-Samen'!N41,"-",'Basis-Tabelle-Samen'!J41,"-garden-to-go-lite-irish.jpg")),
IF($C$1="Isländisch - IS",HYPERLINK(CONCATENATE("https://www.saflax.de/0-WVK-Retail/Bilder-Pictures/SAFLAX-",'Basis-Tabelle-Samen'!N41,"-",'Basis-Tabelle-Samen'!J41,"-garden-to-go-lite-icelandic.jpg")),
IF($C$1="Italienisch - IT",HYPERLINK(CONCATENATE("https://www.saflax.de/0-WVK-Retail/Bilder-Pictures/SAFLAX-",'Basis-Tabelle-Samen'!N41,"-",'Basis-Tabelle-Samen'!J41,"-garden-to-go-lite-italian.jpg")),
IF($C$1="Japanisch - JP",HYPERLINK(CONCATENATE("https://www.saflax.de/0-WVK-Retail/Bilder-Pictures/SAFLAX-",'Basis-Tabelle-Samen'!N41,"-",'Basis-Tabelle-Samen'!J41,"-garden-to-go-lite-japanese.jpg")),
IF($C$1="Kroatisch - HR",HYPERLINK(CONCATENATE("https://www.saflax.de/0-WVK-Retail/Bilder-Pictures/SAFLAX-",'Basis-Tabelle-Samen'!N41,"-",'Basis-Tabelle-Samen'!J41,"-garden-to-go-lite-croatian.jpg")),
IF($C$1="Lettisch - LV",HYPERLINK(CONCATENATE("https://www.saflax.de/0-WVK-Retail/Bilder-Pictures/SAFLAX-",'Basis-Tabelle-Samen'!N41,"-",'Basis-Tabelle-Samen'!J41,"-garden-to-go-lite-latvian.jpg")),
IF($C$1="Litauisch - LT",HYPERLINK(CONCATENATE("https://www.saflax.de/0-WVK-Retail/Bilder-Pictures/SAFLAX-",'Basis-Tabelle-Samen'!N41,"-",'Basis-Tabelle-Samen'!J41,"-garden-to-go-lite-lithuanian.jpg")),
IF($C$1="Maltesisch - MT",HYPERLINK(CONCATENATE("https://www.saflax.de/0-WVK-Retail/Bilder-Pictures/SAFLAX-",'Basis-Tabelle-Samen'!N41,"-",'Basis-Tabelle-Samen'!J41,"-garden-to-go-lite-maltese.jpg")),
IF($C$1="Niederländisch - NL",HYPERLINK(CONCATENATE("https://www.saflax.de/0-WVK-Retail/Bilder-Pictures/SAFLAX-",'Basis-Tabelle-Samen'!N41,"-",'Basis-Tabelle-Samen'!J41,"-garden-to-go-lite-dutch.jpg")),
IF($C$1="Norwegisch - NO",HYPERLINK(CONCATENATE("https://www.saflax.de/0-WVK-Retail/Bilder-Pictures/SAFLAX-",'Basis-Tabelle-Samen'!N41,"-",'Basis-Tabelle-Samen'!J41,"-garden-to-go-lite-nowegian.jpg")),
IF($C$1="Polnisch - PL",HYPERLINK(CONCATENATE("https://www.saflax.de/0-WVK-Retail/Bilder-Pictures/SAFLAX-",'Basis-Tabelle-Samen'!N41,"-",'Basis-Tabelle-Samen'!J41,"-garden-to-go-lite-polish.jpg")),
IF($C$1="Portugiesisch - PT",HYPERLINK(CONCATENATE("https://www.saflax.de/0-WVK-Retail/Bilder-Pictures/SAFLAX-",'Basis-Tabelle-Samen'!N41,"-",'Basis-Tabelle-Samen'!J41,"-garden-to-go-lite-portuguese.jpg")),
IF($C$1="Rumänisch - RO",HYPERLINK(CONCATENATE("https://www.saflax.de/0-WVK-Retail/Bilder-Pictures/SAFLAX-",'Basis-Tabelle-Samen'!N41,"-",'Basis-Tabelle-Samen'!J41,"-garden-to-go-lite-romanian.jpg")),
IF($C$1="Schwedisch - SE",HYPERLINK(CONCATENATE("https://www.saflax.de/0-WVK-Retail/Bilder-Pictures/SAFLAX-",'Basis-Tabelle-Samen'!N41,"-",'Basis-Tabelle-Samen'!J41,"-garden-to-go-lite-swedish.jpg")),
IF($C$1="Slowakisch - SK",HYPERLINK(CONCATENATE("https://www.saflax.de/0-WVK-Retail/Bilder-Pictures/SAFLAX-",'Basis-Tabelle-Samen'!N41,"-",'Basis-Tabelle-Samen'!J41,"-garden-to-go-lite-slovak.jpg")),
IF($C$1="Slowenisch - SI",HYPERLINK(CONCATENATE("https://www.saflax.de/0-WVK-Retail/Bilder-Pictures/SAFLAX-",'Basis-Tabelle-Samen'!N41,"-",'Basis-Tabelle-Samen'!J41,"-garden-to-go-lite-slovenian.jpg")),
IF($C$1="Spanisch - ES",HYPERLINK(CONCATENATE("https://www.saflax.de/0-WVK-Retail/Bilder-Pictures/SAFLAX-",'Basis-Tabelle-Samen'!N41,"-",'Basis-Tabelle-Samen'!J41,"-garden-to-go-lite-spanish.jpg")),
IF($C$1="Tschechisch - CZ",HYPERLINK(CONCATENATE("https://www.saflax.de/0-WVK-Retail/Bilder-Pictures/SAFLAX-",'Basis-Tabelle-Samen'!N41,"-",'Basis-Tabelle-Samen'!J41,"-garden-to-go-lite-czech.jpg")),
IF($C$1="Türkisch - TR",HYPERLINK(CONCATENATE("https://www.saflax.de/0-WVK-Retail/Bilder-Pictures/SAFLAX-",'Basis-Tabelle-Samen'!N41,"-",'Basis-Tabelle-Samen'!J41,"-garden-to-go-lite-turkish.jpg")),
IF($C$1="Ungarisch - HU",HYPERLINK(CONCATENATE("https://www.saflax.de/0-WVK-Retail/Bilder-Pictures/SAFLAX-",'Basis-Tabelle-Samen'!N41,"-",'Basis-Tabelle-Samen'!J41,"-garden-to-go-lite-hungarian.jpg")),
" ACHTUNG")))))))))))))))))))))))))))))</f>
        <v>https://www.saflax.de/0-WVK-Retail/Bilder-Pictures/SAFLAX-82394-washingtonia-robusta-garden-to-go-lite-english.jpg</v>
      </c>
      <c r="AO91" s="330" t="str">
        <f>IF(J91&lt;1,"",
IF($C$1="Bulgarisch - BG",HYPERLINK(CONCATENATE("https://www.saflax.de/0-WVK-Retail/Bilder-Pictures/SAFLAX-",'Basis-Tabelle-Samen'!Q41,"-",'Basis-Tabelle-Samen'!J41,"-garden-to-go-bulgarian.jpg")),
IF($C$1="Dänisch - DK",HYPERLINK(CONCATENATE("https://www.saflax.de/0-WVK-Retail/Bilder-Pictures/SAFLAX-",'Basis-Tabelle-Samen'!Q41,"-",'Basis-Tabelle-Samen'!J41,"-garden-to-go-danish.jpg")),
IF($C$1="Deutsch - DE",HYPERLINK(CONCATENATE("https://www.saflax.de/0-WVK-Retail/Bilder-Pictures/SAFLAX-",'Basis-Tabelle-Samen'!Q41,"-",'Basis-Tabelle-Samen'!J41,"-garden-to-go-german.jpg")),
IF($C$1="Englisch - UK",HYPERLINK(CONCATENATE("https://www.saflax.de/0-WVK-Retail/Bilder-Pictures/SAFLAX-",'Basis-Tabelle-Samen'!Q41,"-",'Basis-Tabelle-Samen'!J41,"-garden-to-go-english.jpg")),
IF($C$1="Estnisch - EE",HYPERLINK(CONCATENATE("https://www.saflax.de/0-WVK-Retail/Bilder-Pictures/SAFLAX-",'Basis-Tabelle-Samen'!Q41,"-",'Basis-Tabelle-Samen'!J41,"-garden-to-go-estonian.jpg")),
IF($C$1="Finnisch - FI",HYPERLINK(CONCATENATE("https://www.saflax.de/0-WVK-Retail/Bilder-Pictures/SAFLAX-",'Basis-Tabelle-Samen'!Q41,"-",'Basis-Tabelle-Samen'!J41,"-garden-to-go-finnish.jpg")),
IF($C$1="Französisch - FR",HYPERLINK(CONCATENATE("https://www.saflax.de/0-WVK-Retail/Bilder-Pictures/SAFLAX-",'Basis-Tabelle-Samen'!Q41,"-",'Basis-Tabelle-Samen'!J41,"-garden-to-go-french.jpg")),
IF($C$1="Griechisch - GR",HYPERLINK(CONCATENATE("https://www.saflax.de/0-WVK-Retail/Bilder-Pictures/SAFLAX-",'Basis-Tabelle-Samen'!Q41,"-",'Basis-Tabelle-Samen'!J41,"-garden-to-go-greek.jpg")),
IF($C$1="Irisch - IE",HYPERLINK(CONCATENATE("https://www.saflax.de/0-WVK-Retail/Bilder-Pictures/SAFLAX-",'Basis-Tabelle-Samen'!Q41,"-",'Basis-Tabelle-Samen'!J41,"-garden-to-go-irish.jpg")),
IF($C$1="Isländisch - IS",HYPERLINK(CONCATENATE("https://www.saflax.de/0-WVK-Retail/Bilder-Pictures/SAFLAX-",'Basis-Tabelle-Samen'!Q41,"-",'Basis-Tabelle-Samen'!J41,"-garden-to-go-icelandic.jpg")),
IF($C$1="Italienisch - IT",HYPERLINK(CONCATENATE("https://www.saflax.de/0-WVK-Retail/Bilder-Pictures/SAFLAX-",'Basis-Tabelle-Samen'!Q41,"-",'Basis-Tabelle-Samen'!J41,"-garden-to-go-italian.jpg")),
IF($C$1="Japanisch - JP",HYPERLINK(CONCATENATE("https://www.saflax.de/0-WVK-Retail/Bilder-Pictures/SAFLAX-",'Basis-Tabelle-Samen'!Q41,"-",'Basis-Tabelle-Samen'!J41,"-garden-to-go-japanese.jpg")),
IF($C$1="Kroatisch - HR",HYPERLINK(CONCATENATE("https://www.saflax.de/0-WVK-Retail/Bilder-Pictures/SAFLAX-",'Basis-Tabelle-Samen'!Q41,"-",'Basis-Tabelle-Samen'!J41,"-garden-to-go-croatian.jpg")),
IF($C$1="Lettisch - LV",HYPERLINK(CONCATENATE("https://www.saflax.de/0-WVK-Retail/Bilder-Pictures/SAFLAX-",'Basis-Tabelle-Samen'!Q41,"-",'Basis-Tabelle-Samen'!J41,"-garden-to-go-latvian.jpg")),
IF($C$1="Litauisch - LT",HYPERLINK(CONCATENATE("https://www.saflax.de/0-WVK-Retail/Bilder-Pictures/SAFLAX-",'Basis-Tabelle-Samen'!Q41,"-",'Basis-Tabelle-Samen'!J41,"-garden-to-go-lithuanian.jpg")),
IF($C$1="Maltesisch - MT",HYPERLINK(CONCATENATE("https://www.saflax.de/0-WVK-Retail/Bilder-Pictures/SAFLAX-",'Basis-Tabelle-Samen'!Q41,"-",'Basis-Tabelle-Samen'!J41,"-garden-to-go-maltese.jpg")),
IF($C$1="Niederländisch - NL",HYPERLINK(CONCATENATE("https://www.saflax.de/0-WVK-Retail/Bilder-Pictures/SAFLAX-",'Basis-Tabelle-Samen'!Q41,"-",'Basis-Tabelle-Samen'!J41,"-garden-to-go-dutch.jpg")),
IF($C$1="Norwegisch - NO",HYPERLINK(CONCATENATE("https://www.saflax.de/0-WVK-Retail/Bilder-Pictures/SAFLAX-",'Basis-Tabelle-Samen'!Q41,"-",'Basis-Tabelle-Samen'!J41,"-garden-to-go-nowegian.jpg")),
IF($C$1="Polnisch - PL",HYPERLINK(CONCATENATE("https://www.saflax.de/0-WVK-Retail/Bilder-Pictures/SAFLAX-",'Basis-Tabelle-Samen'!Q41,"-",'Basis-Tabelle-Samen'!J41,"-garden-to-go-polish.jpg")),
IF($C$1="Portugiesisch - PT",HYPERLINK(CONCATENATE("https://www.saflax.de/0-WVK-Retail/Bilder-Pictures/SAFLAX-",'Basis-Tabelle-Samen'!Q41,"-",'Basis-Tabelle-Samen'!J41,"-garden-to-go-portuguese.jpg")),
IF($C$1="Rumänisch - RO",HYPERLINK(CONCATENATE("https://www.saflax.de/0-WVK-Retail/Bilder-Pictures/SAFLAX-",'Basis-Tabelle-Samen'!Q41,"-",'Basis-Tabelle-Samen'!J41,"-garden-to-go-romanian.jpg")),
IF($C$1="Schwedisch - SE",HYPERLINK(CONCATENATE("https://www.saflax.de/0-WVK-Retail/Bilder-Pictures/SAFLAX-",'Basis-Tabelle-Samen'!Q41,"-",'Basis-Tabelle-Samen'!J41,"-garden-to-go-swedish.jpg")),
IF($C$1="Slowakisch - SK",HYPERLINK(CONCATENATE("https://www.saflax.de/0-WVK-Retail/Bilder-Pictures/SAFLAX-",'Basis-Tabelle-Samen'!Q41,"-",'Basis-Tabelle-Samen'!J41,"-garden-to-go-slovak.jpg")),
IF($C$1="Slowenisch - SI",HYPERLINK(CONCATENATE("https://www.saflax.de/0-WVK-Retail/Bilder-Pictures/SAFLAX-",'Basis-Tabelle-Samen'!Q41,"-",'Basis-Tabelle-Samen'!J41,"-garden-to-go-slovenian.jpg")),
IF($C$1="Spanisch - ES",HYPERLINK(CONCATENATE("https://www.saflax.de/0-WVK-Retail/Bilder-Pictures/SAFLAX-",'Basis-Tabelle-Samen'!Q41,"-",'Basis-Tabelle-Samen'!J41,"-garden-to-go-spanish.jpg")),
IF($C$1="Tschechisch - CZ",HYPERLINK(CONCATENATE("https://www.saflax.de/0-WVK-Retail/Bilder-Pictures/SAFLAX-",'Basis-Tabelle-Samen'!Q41,"-",'Basis-Tabelle-Samen'!J41,"-garden-to-go-czech.jpg")),
IF($C$1="Türkisch - TR",HYPERLINK(CONCATENATE("https://www.saflax.de/0-WVK-Retail/Bilder-Pictures/SAFLAX-",'Basis-Tabelle-Samen'!Q41,"-",'Basis-Tabelle-Samen'!J41,"-garden-to-go-turkish.jpg")),
IF($C$1="Ungarisch - HU",HYPERLINK(CONCATENATE("https://www.saflax.de/0-WVK-Retail/Bilder-Pictures/SAFLAX-",'Basis-Tabelle-Samen'!Q41,"-",'Basis-Tabelle-Samen'!J41,"-garden-to-go-hungarian.jpg")),
" ACHTUNG")))))))))))))))))))))))))))))</f>
        <v>https://www.saflax.de/0-WVK-Retail/Bilder-Pictures/SAFLAX-52394-washingtonia-robusta-garden-to-go-english.jpg</v>
      </c>
      <c r="AP91" s="330" t="str">
        <f>IF(K91&lt;1,"",
IF($C$1="Bulgarisch - BG",HYPERLINK(CONCATENATE("https://www.saflax.de/0-WVK-Retail/Bilder-Pictures/SAFLAX-",'Basis-Tabelle-Samen'!T41,"-",'Basis-Tabelle-Samen'!J41,"-cultivation-set-bulgarian.jpg")),
IF($C$1="Dänisch - DK",HYPERLINK(CONCATENATE("https://www.saflax.de/0-WVK-Retail/Bilder-Pictures/SAFLAX-",'Basis-Tabelle-Samen'!T41,"-",'Basis-Tabelle-Samen'!J41,"-cultivation-set-danish.jpg")),
IF($C$1="Deutsch - DE",HYPERLINK(CONCATENATE("https://www.saflax.de/0-WVK-Retail/Bilder-Pictures/SAFLAX-",'Basis-Tabelle-Samen'!T41,"-",'Basis-Tabelle-Samen'!J41,"-cultivation-set-german.jpg")),
IF($C$1="Englisch - UK",HYPERLINK(CONCATENATE("https://www.saflax.de/0-WVK-Retail/Bilder-Pictures/SAFLAX-",'Basis-Tabelle-Samen'!T41,"-",'Basis-Tabelle-Samen'!J41,"-cultivation-set-english.jpg")),
IF($C$1="Estnisch - EE",HYPERLINK(CONCATENATE("https://www.saflax.de/0-WVK-Retail/Bilder-Pictures/SAFLAX-",'Basis-Tabelle-Samen'!T41,"-",'Basis-Tabelle-Samen'!J41,"-cultivation-set-estonian.jpg")),
IF($C$1="Finnisch - FI",HYPERLINK(CONCATENATE("https://www.saflax.de/0-WVK-Retail/Bilder-Pictures/SAFLAX-",'Basis-Tabelle-Samen'!T41,"-",'Basis-Tabelle-Samen'!J41,"-cultivation-set-finnish.jpg")),
IF($C$1="Französisch - FR",HYPERLINK(CONCATENATE("https://www.saflax.de/0-WVK-Retail/Bilder-Pictures/SAFLAX-",'Basis-Tabelle-Samen'!T41,"-",'Basis-Tabelle-Samen'!J41,"-cultivation-set-french.jpg")),
IF($C$1="Griechisch - GR",HYPERLINK(CONCATENATE("https://www.saflax.de/0-WVK-Retail/Bilder-Pictures/SAFLAX-",'Basis-Tabelle-Samen'!T41,"-",'Basis-Tabelle-Samen'!J41,"-cultivation-set-greek.jpg")),
IF($C$1="Irisch - IE",HYPERLINK(CONCATENATE("https://www.saflax.de/0-WVK-Retail/Bilder-Pictures/SAFLAX-",'Basis-Tabelle-Samen'!T41,"-",'Basis-Tabelle-Samen'!J41,"-cultivation-set-irish.jpg")),
IF($C$1="Isländisch - IS",HYPERLINK(CONCATENATE("https://www.saflax.de/0-WVK-Retail/Bilder-Pictures/SAFLAX-",'Basis-Tabelle-Samen'!T41,"-",'Basis-Tabelle-Samen'!J41,"-cultivation-set-icelandic.jpg")),
IF($C$1="Italienisch - IT",HYPERLINK(CONCATENATE("https://www.saflax.de/0-WVK-Retail/Bilder-Pictures/SAFLAX-",'Basis-Tabelle-Samen'!T41,"-",'Basis-Tabelle-Samen'!J41,"-cultivation-set-italian.jpg")),
IF($C$1="Japanisch - JP",HYPERLINK(CONCATENATE("https://www.saflax.de/0-WVK-Retail/Bilder-Pictures/SAFLAX-",'Basis-Tabelle-Samen'!T41,"-",'Basis-Tabelle-Samen'!J41,"-cultivation-set-japanese.jpg")),
IF($C$1="Kroatisch - HR",HYPERLINK(CONCATENATE("https://www.saflax.de/0-WVK-Retail/Bilder-Pictures/SAFLAX-",'Basis-Tabelle-Samen'!T41,"-",'Basis-Tabelle-Samen'!J41,"-cultivation-set-croatian.jpg")),
IF($C$1="Lettisch - LV",HYPERLINK(CONCATENATE("https://www.saflax.de/0-WVK-Retail/Bilder-Pictures/SAFLAX-",'Basis-Tabelle-Samen'!T41,"-",'Basis-Tabelle-Samen'!J41,"-cultivation-set-latvian.jpg")),
IF($C$1="Litauisch - LT",HYPERLINK(CONCATENATE("https://www.saflax.de/0-WVK-Retail/Bilder-Pictures/SAFLAX-",'Basis-Tabelle-Samen'!T41,"-",'Basis-Tabelle-Samen'!J41,"-cultivation-set-lithuanian.jpg")),
IF($C$1="Maltesisch - MT",HYPERLINK(CONCATENATE("https://www.saflax.de/0-WVK-Retail/Bilder-Pictures/SAFLAX-",'Basis-Tabelle-Samen'!T41,"-",'Basis-Tabelle-Samen'!J41,"-cultivation-set-maltese.jpg")),
IF($C$1="Niederländisch - NL",HYPERLINK(CONCATENATE("https://www.saflax.de/0-WVK-Retail/Bilder-Pictures/SAFLAX-",'Basis-Tabelle-Samen'!T41,"-",'Basis-Tabelle-Samen'!J41,"-cultivation-set-dutch.jpg")),
IF($C$1="Norwegisch - NO",HYPERLINK(CONCATENATE("https://www.saflax.de/0-WVK-Retail/Bilder-Pictures/SAFLAX-",'Basis-Tabelle-Samen'!T41,"-",'Basis-Tabelle-Samen'!J41,"-cultivation-set-nowegian.jpg")),
IF($C$1="Polnisch - PL",HYPERLINK(CONCATENATE("https://www.saflax.de/0-WVK-Retail/Bilder-Pictures/SAFLAX-",'Basis-Tabelle-Samen'!T41,"-",'Basis-Tabelle-Samen'!J41,"-cultivation-set-polish.jpg")),
IF($C$1="Portugiesisch - PT",HYPERLINK(CONCATENATE("https://www.saflax.de/0-WVK-Retail/Bilder-Pictures/SAFLAX-",'Basis-Tabelle-Samen'!T41,"-",'Basis-Tabelle-Samen'!J41,"-cultivation-set-portuguese.jpg")),
IF($C$1="Rumänisch - RO",HYPERLINK(CONCATENATE("https://www.saflax.de/0-WVK-Retail/Bilder-Pictures/SAFLAX-",'Basis-Tabelle-Samen'!T41,"-",'Basis-Tabelle-Samen'!J41,"-cultivation-set-romanian.jpg")),
IF($C$1="Schwedisch - SE",HYPERLINK(CONCATENATE("https://www.saflax.de/0-WVK-Retail/Bilder-Pictures/SAFLAX-",'Basis-Tabelle-Samen'!T41,"-",'Basis-Tabelle-Samen'!J41,"-cultivation-set-swedish.jpg")),
IF($C$1="Slowakisch - SK",HYPERLINK(CONCATENATE("https://www.saflax.de/0-WVK-Retail/Bilder-Pictures/SAFLAX-",'Basis-Tabelle-Samen'!T41,"-",'Basis-Tabelle-Samen'!J41,"-cultivation-set-slovak.jpg")),
IF($C$1="Slowenisch - SI",HYPERLINK(CONCATENATE("https://www.saflax.de/0-WVK-Retail/Bilder-Pictures/SAFLAX-",'Basis-Tabelle-Samen'!T41,"-",'Basis-Tabelle-Samen'!J41,"-cultivation-set-slovenian.jpg")),
IF($C$1="Spanisch - ES",HYPERLINK(CONCATENATE("https://www.saflax.de/0-WVK-Retail/Bilder-Pictures/SAFLAX-",'Basis-Tabelle-Samen'!T41,"-",'Basis-Tabelle-Samen'!J41,"-cultivation-set-spanish.jpg")),
IF($C$1="Tschechisch - CZ",HYPERLINK(CONCATENATE("https://www.saflax.de/0-WVK-Retail/Bilder-Pictures/SAFLAX-",'Basis-Tabelle-Samen'!T41,"-",'Basis-Tabelle-Samen'!J41,"-cultivation-set-czech.jpg")),
IF($C$1="Türkisch - TR",HYPERLINK(CONCATENATE("https://www.saflax.de/0-WVK-Retail/Bilder-Pictures/SAFLAX-",'Basis-Tabelle-Samen'!T41,"-",'Basis-Tabelle-Samen'!J41,"-cultivation-set-turkish.jpg")),
IF($C$1="Ungarisch - HU",HYPERLINK(CONCATENATE("https://www.saflax.de/0-WVK-Retail/Bilder-Pictures/SAFLAX-",'Basis-Tabelle-Samen'!T41,"-",'Basis-Tabelle-Samen'!J41,"-cultivation-set-hungarian.jpg")),
" ACHTUNG")))))))))))))))))))))))))))))</f>
        <v>https://www.saflax.de/0-WVK-Retail/Bilder-Pictures/SAFLAX-32394-washingtonia-robusta-cultivation-set-english.jpg</v>
      </c>
      <c r="AQ91" s="330" t="str">
        <f>IF(L91&lt;1,"",
IF($C$1="Bulgarisch - BG",HYPERLINK(CONCATENATE("https://www.saflax.de/0-WVK-Retail/Bilder-Pictures/SAFLAX-",'Basis-Tabelle-Samen'!W41,"-",'Basis-Tabelle-Samen'!J41,"-garden-in-the-bag-bulgarian.jpg")),
IF($C$1="Dänisch - DK",HYPERLINK(CONCATENATE("https://www.saflax.de/0-WVK-Retail/Bilder-Pictures/SAFLAX-",'Basis-Tabelle-Samen'!W41,"-",'Basis-Tabelle-Samen'!J41,"-garden-in-the-bag-danish.jpg")),
IF($C$1="Deutsch - DE",HYPERLINK(CONCATENATE("https://www.saflax.de/0-WVK-Retail/Bilder-Pictures/SAFLAX-",'Basis-Tabelle-Samen'!W41,"-",'Basis-Tabelle-Samen'!J41,"-garden-in-the-bag-german.jpg")),
IF($C$1="Englisch - UK",HYPERLINK(CONCATENATE("https://www.saflax.de/0-WVK-Retail/Bilder-Pictures/SAFLAX-",'Basis-Tabelle-Samen'!W41,"-",'Basis-Tabelle-Samen'!J41,"-garden-in-the-bag-english.jpg")),
IF($C$1="Estnisch - EE",HYPERLINK(CONCATENATE("https://www.saflax.de/0-WVK-Retail/Bilder-Pictures/SAFLAX-",'Basis-Tabelle-Samen'!W41,"-",'Basis-Tabelle-Samen'!J41,"-garden-in-the-bag-estonian.jpg")),
IF($C$1="Finnisch - FI",HYPERLINK(CONCATENATE("https://www.saflax.de/0-WVK-Retail/Bilder-Pictures/SAFLAX-",'Basis-Tabelle-Samen'!W41,"-",'Basis-Tabelle-Samen'!J41,"-garden-in-the-bag-finnish.jpg")),
IF($C$1="Französisch - FR",HYPERLINK(CONCATENATE("https://www.saflax.de/0-WVK-Retail/Bilder-Pictures/SAFLAX-",'Basis-Tabelle-Samen'!W41,"-",'Basis-Tabelle-Samen'!J41,"-garden-in-the-bag-french.jpg")),
IF($C$1="Griechisch - GR",HYPERLINK(CONCATENATE("https://www.saflax.de/0-WVK-Retail/Bilder-Pictures/SAFLAX-",'Basis-Tabelle-Samen'!W41,"-",'Basis-Tabelle-Samen'!J41,"-garden-in-the-bag-greek.jpg")),
IF($C$1="Irisch - IE",HYPERLINK(CONCATENATE("https://www.saflax.de/0-WVK-Retail/Bilder-Pictures/SAFLAX-",'Basis-Tabelle-Samen'!W41,"-",'Basis-Tabelle-Samen'!J41,"-garden-in-the-bag-irish.jpg")),
IF($C$1="Isländisch - IS",HYPERLINK(CONCATENATE("https://www.saflax.de/0-WVK-Retail/Bilder-Pictures/SAFLAX-",'Basis-Tabelle-Samen'!W41,"-",'Basis-Tabelle-Samen'!J41,"-garden-in-the-bag-icelandic.jpg")),
IF($C$1="Italienisch - IT",HYPERLINK(CONCATENATE("https://www.saflax.de/0-WVK-Retail/Bilder-Pictures/SAFLAX-",'Basis-Tabelle-Samen'!W41,"-",'Basis-Tabelle-Samen'!J41,"-garden-in-the-bag-italian.jpg")),
IF($C$1="Japanisch - JP",HYPERLINK(CONCATENATE("https://www.saflax.de/0-WVK-Retail/Bilder-Pictures/SAFLAX-",'Basis-Tabelle-Samen'!W41,"-",'Basis-Tabelle-Samen'!J41,"-garden-in-the-bag-japanese.jpg")),
IF($C$1="Kroatisch - HR",HYPERLINK(CONCATENATE("https://www.saflax.de/0-WVK-Retail/Bilder-Pictures/SAFLAX-",'Basis-Tabelle-Samen'!W41,"-",'Basis-Tabelle-Samen'!J41,"-garden-in-the-bag-croatian.jpg")),
IF($C$1="Lettisch - LV",HYPERLINK(CONCATENATE("https://www.saflax.de/0-WVK-Retail/Bilder-Pictures/SAFLAX-",'Basis-Tabelle-Samen'!W41,"-",'Basis-Tabelle-Samen'!J41,"-garden-in-the-bag-latvian.jpg")),
IF($C$1="Litauisch - LT",HYPERLINK(CONCATENATE("https://www.saflax.de/0-WVK-Retail/Bilder-Pictures/SAFLAX-",'Basis-Tabelle-Samen'!W41,"-",'Basis-Tabelle-Samen'!J41,"-garden-in-the-bag-lithuanian.jpg")),
IF($C$1="Maltesisch - MT",HYPERLINK(CONCATENATE("https://www.saflax.de/0-WVK-Retail/Bilder-Pictures/SAFLAX-",'Basis-Tabelle-Samen'!W41,"-",'Basis-Tabelle-Samen'!J41,"-garden-in-the-bag-maltese.jpg")),
IF($C$1="Niederländisch - NL",HYPERLINK(CONCATENATE("https://www.saflax.de/0-WVK-Retail/Bilder-Pictures/SAFLAX-",'Basis-Tabelle-Samen'!W41,"-",'Basis-Tabelle-Samen'!J41,"-garden-in-the-bag-dutch.jpg")),
IF($C$1="Norwegisch - NO",HYPERLINK(CONCATENATE("https://www.saflax.de/0-WVK-Retail/Bilder-Pictures/SAFLAX-",'Basis-Tabelle-Samen'!W41,"-",'Basis-Tabelle-Samen'!J41,"-garden-in-the-bag-nowegian.jpg")),
IF($C$1="Polnisch - PL",HYPERLINK(CONCATENATE("https://www.saflax.de/0-WVK-Retail/Bilder-Pictures/SAFLAX-",'Basis-Tabelle-Samen'!W41,"-",'Basis-Tabelle-Samen'!J41,"-garden-in-the-bag-polish.jpg")),
IF($C$1="Portugiesisch - PT",HYPERLINK(CONCATENATE("https://www.saflax.de/0-WVK-Retail/Bilder-Pictures/SAFLAX-",'Basis-Tabelle-Samen'!W41,"-",'Basis-Tabelle-Samen'!J41,"-garden-in-the-bag-portuguese.jpg")),
IF($C$1="Rumänisch - RO",HYPERLINK(CONCATENATE("https://www.saflax.de/0-WVK-Retail/Bilder-Pictures/SAFLAX-",'Basis-Tabelle-Samen'!W41,"-",'Basis-Tabelle-Samen'!J41,"-garden-in-the-bag-romanian.jpg")),
IF($C$1="Schwedisch - SE",HYPERLINK(CONCATENATE("https://www.saflax.de/0-WVK-Retail/Bilder-Pictures/SAFLAX-",'Basis-Tabelle-Samen'!W41,"-",'Basis-Tabelle-Samen'!J41,"-garden-in-the-bag-swedish.jpg")),
IF($C$1="Slowakisch - SK",HYPERLINK(CONCATENATE("https://www.saflax.de/0-WVK-Retail/Bilder-Pictures/SAFLAX-",'Basis-Tabelle-Samen'!W41,"-",'Basis-Tabelle-Samen'!J41,"-garden-in-the-bag-slovak.jpg")),
IF($C$1="Slowenisch - SI",HYPERLINK(CONCATENATE("https://www.saflax.de/0-WVK-Retail/Bilder-Pictures/SAFLAX-",'Basis-Tabelle-Samen'!W41,"-",'Basis-Tabelle-Samen'!J41,"-garden-in-the-bag-slovenian.jpg")),
IF($C$1="Spanisch - ES",HYPERLINK(CONCATENATE("https://www.saflax.de/0-WVK-Retail/Bilder-Pictures/SAFLAX-",'Basis-Tabelle-Samen'!W41,"-",'Basis-Tabelle-Samen'!J41,"-garden-in-the-bag-spanish.jpg")),
IF($C$1="Tschechisch - CZ",HYPERLINK(CONCATENATE("https://www.saflax.de/0-WVK-Retail/Bilder-Pictures/SAFLAX-",'Basis-Tabelle-Samen'!W41,"-",'Basis-Tabelle-Samen'!J41,"-garden-in-the-bag-czech.jpg")),
IF($C$1="Türkisch - TR",HYPERLINK(CONCATENATE("https://www.saflax.de/0-WVK-Retail/Bilder-Pictures/SAFLAX-",'Basis-Tabelle-Samen'!W41,"-",'Basis-Tabelle-Samen'!J41,"-garden-in-the-bag-turkish.jpg")),
IF($C$1="Ungarisch - HU",HYPERLINK(CONCATENATE("https://www.saflax.de/0-WVK-Retail/Bilder-Pictures/SAFLAX-",'Basis-Tabelle-Samen'!W41,"-",'Basis-Tabelle-Samen'!J41,"-garden-in-the-bag-hungarian.jpg")),
" ACHTUNG")))))))))))))))))))))))))))))</f>
        <v>https://www.saflax.de/0-WVK-Retail/Bilder-Pictures/SAFLAX-62394-washingtonia-robusta-garden-in-the-bag-english.jpg</v>
      </c>
    </row>
    <row r="92" spans="1:43" ht="17.100000000000001" customHeight="1" x14ac:dyDescent="0.2">
      <c r="A92" s="318" t="str">
        <f>IF('Basis-Tabelle-Samen'!A40="","",IF($C$1="Deutsch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92" s="319" t="str">
        <f>'Basis-Tabelle-Samen'!I40</f>
        <v>Roystonia regia</v>
      </c>
      <c r="C92" s="316" t="str">
        <f>IF($C$1="Bulgarisch - BG",'Basis-Tabelle-Samen'!Z40,
IF($C$1="Dänisch - DK",'Basis-Tabelle-Samen'!AA40,
IF($C$1="Deutsch - DE",'Basis-Tabelle-Samen'!AB40,
IF($C$1="Englisch - UK",'Basis-Tabelle-Samen'!AC40,
IF($C$1="Estnisch - EE",'Basis-Tabelle-Samen'!AD40,
IF($C$1="Finnisch - FI",'Basis-Tabelle-Samen'!AE40,
IF($C$1="Französisch - FR",'Basis-Tabelle-Samen'!AF40,
IF($C$1="Griechisch - GR",'Basis-Tabelle-Samen'!AG40,
IF($C$1="Irisch - IE",'Basis-Tabelle-Samen'!AH40,
IF($C$1="Isländisch - IS",'Basis-Tabelle-Samen'!AI40,
IF($C$1="Italienisch - IT",'Basis-Tabelle-Samen'!AJ40,
IF($C$1="Japanisch - JP",'Basis-Tabelle-Samen'!AK40,
IF($C$1="Kroatisch - HR",'Basis-Tabelle-Samen'!AL40,
IF($C$1="Lettisch - LV",'Basis-Tabelle-Samen'!AM40,
IF($C$1="Litauisch - LT",'Basis-Tabelle-Samen'!AN40,
IF($C$1="Maltesisch - MT",'Basis-Tabelle-Samen'!AO40,
IF($C$1="Niederländisch - NL",'Basis-Tabelle-Samen'!AP40,
IF($C$1="Norwegisch - NO",'Basis-Tabelle-Samen'!AQ40,
IF($C$1="Polnisch - PL",'Basis-Tabelle-Samen'!AR40,
IF($C$1="Portugiesisch - PT",'Basis-Tabelle-Samen'!AS40,
IF($C$1="Rumänisch - RO",'Basis-Tabelle-Samen'!AT40,
IF($C$1="Schwedisch - SE",'Basis-Tabelle-Samen'!AU40,
IF($C$1="Slowakisch - SK",'Basis-Tabelle-Samen'!AV40,
IF($C$1="Slowenisch - SI",'Basis-Tabelle-Samen'!AW40,
IF($C$1="Spanisch - ES",'Basis-Tabelle-Samen'!AX40,
IF($C$1="Tschechisch - CZ",'Basis-Tabelle-Samen'!AY40,
IF($C$1="Türkisch - TR",'Basis-Tabelle-Samen'!AZ40,
IF($C$1="Ungarisch - HU",'Basis-Tabelle-Samen'!BA40,
" ACHTUNG"))))))))))))))))))))))))))))</f>
        <v>Cuban Royal Palm</v>
      </c>
      <c r="D92" s="320">
        <f>'Basis-Tabelle-Samen'!F40</f>
        <v>8</v>
      </c>
      <c r="E92" s="321" t="str">
        <f>'Basis-Tabelle-Samen'!H40</f>
        <v>7 %</v>
      </c>
      <c r="F92" s="322" t="str">
        <f>IF('Basis-Tabelle-Samen'!G40="","",'Basis-Tabelle-Samen'!G40)</f>
        <v>01</v>
      </c>
      <c r="G92" s="320">
        <f>'Basis-Tabelle-Samen'!C40</f>
        <v>12393</v>
      </c>
      <c r="H92" s="323">
        <f>'Basis-Tabelle-Samen'!D40</f>
        <v>4055473123936</v>
      </c>
      <c r="I92" s="324">
        <f>'Basis-Tabelle-Samen'!E40</f>
        <v>1.85</v>
      </c>
      <c r="J92" s="325">
        <f t="shared" si="1"/>
        <v>12</v>
      </c>
      <c r="K92" s="326">
        <f>'Basis-Tabelle-Samen'!K40</f>
        <v>72393</v>
      </c>
      <c r="L92" s="323">
        <f>'Basis-Tabelle-Samen'!L40</f>
        <v>4055473723938</v>
      </c>
      <c r="M92" s="324">
        <f>'Basis-Tabelle-Samen'!M40</f>
        <v>2.4500000000000002</v>
      </c>
      <c r="N92" s="326">
        <f>IF(K92&lt;1,"",'3'!$I$15)</f>
        <v>15</v>
      </c>
      <c r="O92" s="327">
        <f>IF(K92&lt;1,"",'3'!$J$11)</f>
        <v>90</v>
      </c>
      <c r="P92" s="326">
        <f>'Basis-Tabelle-Samen'!N40</f>
        <v>82393</v>
      </c>
      <c r="Q92" s="323">
        <f>'Basis-Tabelle-Samen'!O40</f>
        <v>4055473823935</v>
      </c>
      <c r="R92" s="328">
        <f>'Basis-Tabelle-Samen'!P40</f>
        <v>3.75</v>
      </c>
      <c r="S92" s="326">
        <f>IF(R92&lt;1,"",'3'!$M$15)</f>
        <v>18</v>
      </c>
      <c r="T92" s="327">
        <f>IF(R92&lt;1,"",'3'!$N$11)</f>
        <v>72</v>
      </c>
      <c r="U92" s="326">
        <f>'Basis-Tabelle-Samen'!Q40</f>
        <v>52393</v>
      </c>
      <c r="V92" s="323">
        <f>'Basis-Tabelle-Samen'!R40</f>
        <v>4055473523934</v>
      </c>
      <c r="W92" s="324">
        <f>'Basis-Tabelle-Samen'!S40</f>
        <v>4.95</v>
      </c>
      <c r="X92" s="326">
        <f>IF(U92&lt;1,"",'3'!$Q$15)</f>
        <v>6</v>
      </c>
      <c r="Y92" s="327">
        <f>IF(U92&lt;1,"",'3'!$R$11)</f>
        <v>24</v>
      </c>
      <c r="Z92" s="326">
        <f>'Basis-Tabelle-Samen'!T40</f>
        <v>32393</v>
      </c>
      <c r="AA92" s="323">
        <f>'Basis-Tabelle-Samen'!U40</f>
        <v>4055473323930</v>
      </c>
      <c r="AB92" s="324">
        <f>'Basis-Tabelle-Samen'!V40</f>
        <v>6.75</v>
      </c>
      <c r="AC92" s="326">
        <f>IF(Z92&lt;1,"",'3'!$U$15)</f>
        <v>6</v>
      </c>
      <c r="AD92" s="327">
        <f>IF(Z92&lt;1,"",'3'!$V$11)</f>
        <v>24</v>
      </c>
      <c r="AE92" s="326">
        <f>'Basis-Tabelle-Samen'!W40</f>
        <v>62393</v>
      </c>
      <c r="AF92" s="323">
        <f>'Basis-Tabelle-Samen'!X40</f>
        <v>4055473623931</v>
      </c>
      <c r="AG92" s="324">
        <f>'Basis-Tabelle-Samen'!Y40</f>
        <v>2.95</v>
      </c>
      <c r="AH92" s="326">
        <f>IF(AE92&lt;1,"",'3'!$Y$15)</f>
        <v>8</v>
      </c>
      <c r="AI92" s="327">
        <f>IF(AE92&lt;1,"",'3'!$Z$11)</f>
        <v>64</v>
      </c>
      <c r="AJ92" s="329"/>
      <c r="AK92" s="316" t="str">
        <f>IF(G92&lt;1,"",
IF($C$1="Bulgarisch - BG",HYPERLINK(CONCATENATE("https://www.saflax.de/0-WVK-Retail/Bilder-Pictures/SAFLAX-",'Basis-Tabelle-Samen'!C40,"-",'Basis-Tabelle-Samen'!J40,"-seed-package-front-cr-bulgarian.jpg")),
IF($C$1="Dänisch - DK",HYPERLINK(CONCATENATE("https://www.saflax.de/0-WVK-Retail/Bilder-Pictures/SAFLAX-",'Basis-Tabelle-Samen'!C40,"-",'Basis-Tabelle-Samen'!J40,"-seed-package-front-cr-danish.jpg")),
IF($C$1="Deutsch - DE",HYPERLINK(CONCATENATE("https://www.saflax.de/0-WVK-Retail/Bilder-Pictures/SAFLAX-",'Basis-Tabelle-Samen'!C40,"-",'Basis-Tabelle-Samen'!J40,"-seed-package-front-cr-german.jpg")),
IF($C$1="Englisch - UK",HYPERLINK(CONCATENATE("https://www.saflax.de/0-WVK-Retail/Bilder-Pictures/SAFLAX-",'Basis-Tabelle-Samen'!C40,"-",'Basis-Tabelle-Samen'!J40,"-seed-package-front-cr-english.jpg")),
IF($C$1="Estnisch - EE",HYPERLINK(CONCATENATE("https://www.saflax.de/0-WVK-Retail/Bilder-Pictures/SAFLAX-",'Basis-Tabelle-Samen'!C40,"-",'Basis-Tabelle-Samen'!J40,"-seed-package-front-cr-estonian.jpg")),
IF($C$1="Finnisch - FI",HYPERLINK(CONCATENATE("https://www.saflax.de/0-WVK-Retail/Bilder-Pictures/SAFLAX-",'Basis-Tabelle-Samen'!C40,"-",'Basis-Tabelle-Samen'!J40,"-seed-package-front-cr-finnish.jpg")),
IF($C$1="Französisch - FR",HYPERLINK(CONCATENATE("https://www.saflax.de/0-WVK-Retail/Bilder-Pictures/SAFLAX-",'Basis-Tabelle-Samen'!C40,"-",'Basis-Tabelle-Samen'!J40,"-seed-package-front-cr-french.jpg")),
IF($C$1="Griechisch - GR",HYPERLINK(CONCATENATE("https://www.saflax.de/0-WVK-Retail/Bilder-Pictures/SAFLAX-",'Basis-Tabelle-Samen'!C40,"-",'Basis-Tabelle-Samen'!J40,"-seed-package-front-cr-greek.jpg")),
IF($C$1="Irisch - IE",HYPERLINK(CONCATENATE("https://www.saflax.de/0-WVK-Retail/Bilder-Pictures/SAFLAX-",'Basis-Tabelle-Samen'!C40,"-",'Basis-Tabelle-Samen'!J40,"-seed-package-front-cr-irish.jpg")),
IF($C$1="Isländisch - IS",HYPERLINK(CONCATENATE("https://www.saflax.de/0-WVK-Retail/Bilder-Pictures/SAFLAX-",'Basis-Tabelle-Samen'!C40,"-",'Basis-Tabelle-Samen'!J40,"-seed-package-front-cr-icelandic.jpg")),
IF($C$1="Italienisch - IT",HYPERLINK(CONCATENATE("https://www.saflax.de/0-WVK-Retail/Bilder-Pictures/SAFLAX-",'Basis-Tabelle-Samen'!C40,"-",'Basis-Tabelle-Samen'!J40,"-seed-package-front-cr-italian.jpg")),
IF($C$1="Japanisch - JP",HYPERLINK(CONCATENATE("https://www.saflax.de/0-WVK-Retail/Bilder-Pictures/SAFLAX-",'Basis-Tabelle-Samen'!C40,"-",'Basis-Tabelle-Samen'!J40,"-seed-package-front-cr-japanese.jpg")),
IF($C$1="Kroatisch - HR",HYPERLINK(CONCATENATE("https://www.saflax.de/0-WVK-Retail/Bilder-Pictures/SAFLAX-",'Basis-Tabelle-Samen'!C40,"-",'Basis-Tabelle-Samen'!J40,"-seed-package-front-cr-croatian.jpg")),
IF($C$1="Lettisch - LV",HYPERLINK(CONCATENATE("https://www.saflax.de/0-WVK-Retail/Bilder-Pictures/SAFLAX-",'Basis-Tabelle-Samen'!C40,"-",'Basis-Tabelle-Samen'!J40,"-seed-package-front-cr-latvian.jpg")),
IF($C$1="Litauisch - LT",HYPERLINK(CONCATENATE("https://www.saflax.de/0-WVK-Retail/Bilder-Pictures/SAFLAX-",'Basis-Tabelle-Samen'!C40,"-",'Basis-Tabelle-Samen'!J40,"-seed-package-front-cr-lithuanian.jpg")),
IF($C$1="Maltesisch - MT",HYPERLINK(CONCATENATE("https://www.saflax.de/0-WVK-Retail/Bilder-Pictures/SAFLAX-",'Basis-Tabelle-Samen'!C40,"-",'Basis-Tabelle-Samen'!J40,"-seed-package-front-cr-maltese.jpg")),
IF($C$1="Niederländisch - NL",HYPERLINK(CONCATENATE("https://www.saflax.de/0-WVK-Retail/Bilder-Pictures/SAFLAX-",'Basis-Tabelle-Samen'!C40,"-",'Basis-Tabelle-Samen'!J40,"-seed-package-front-cr-dutch.jpg")),
IF($C$1="Norwegisch - NO",HYPERLINK(CONCATENATE("https://www.saflax.de/0-WVK-Retail/Bilder-Pictures/SAFLAX-",'Basis-Tabelle-Samen'!C40,"-",'Basis-Tabelle-Samen'!J40,"-seed-package-front-cr-nowegian.jpg")),
IF($C$1="Polnisch - PL",HYPERLINK(CONCATENATE("https://www.saflax.de/0-WVK-Retail/Bilder-Pictures/SAFLAX-",'Basis-Tabelle-Samen'!C40,"-",'Basis-Tabelle-Samen'!J40,"-seed-package-front-cr-polish.jpg")),
IF($C$1="Portugiesisch - PT",HYPERLINK(CONCATENATE("https://www.saflax.de/0-WVK-Retail/Bilder-Pictures/SAFLAX-",'Basis-Tabelle-Samen'!C40,"-",'Basis-Tabelle-Samen'!J40,"-seed-package-front-cr-portuguese.jpg")),
IF($C$1="Rumänisch - RO",HYPERLINK(CONCATENATE("https://www.saflax.de/0-WVK-Retail/Bilder-Pictures/SAFLAX-",'Basis-Tabelle-Samen'!C40,"-",'Basis-Tabelle-Samen'!J40,"-seed-package-front-cr-romanian.jpg")),
IF($C$1="Schwedisch - SE",HYPERLINK(CONCATENATE("https://www.saflax.de/0-WVK-Retail/Bilder-Pictures/SAFLAX-",'Basis-Tabelle-Samen'!C40,"-",'Basis-Tabelle-Samen'!J40,"-seed-package-front-cr-swedish.jpg")),
IF($C$1="Slowakisch - SK",HYPERLINK(CONCATENATE("https://www.saflax.de/0-WVK-Retail/Bilder-Pictures/SAFLAX-",'Basis-Tabelle-Samen'!C40,"-",'Basis-Tabelle-Samen'!J40,"-seed-package-front-cr-slovak.jpg")),
IF($C$1="Slowenisch - SI",HYPERLINK(CONCATENATE("https://www.saflax.de/0-WVK-Retail/Bilder-Pictures/SAFLAX-",'Basis-Tabelle-Samen'!C40,"-",'Basis-Tabelle-Samen'!J40,"-seed-package-front-cr-slovenian.jpg")),
IF($C$1="Spanisch - ES",HYPERLINK(CONCATENATE("https://www.saflax.de/0-WVK-Retail/Bilder-Pictures/SAFLAX-",'Basis-Tabelle-Samen'!C40,"-",'Basis-Tabelle-Samen'!J40,"-seed-package-front-cr-spanish.jpg")),
IF($C$1="Tschechisch - CZ",HYPERLINK(CONCATENATE("https://www.saflax.de/0-WVK-Retail/Bilder-Pictures/SAFLAX-",'Basis-Tabelle-Samen'!C40,"-",'Basis-Tabelle-Samen'!J40,"-seed-package-front-cr-czech.jpg")),
IF($C$1="Türkisch - TR",HYPERLINK(CONCATENATE("https://www.saflax.de/0-WVK-Retail/Bilder-Pictures/SAFLAX-",'Basis-Tabelle-Samen'!C40,"-",'Basis-Tabelle-Samen'!J40,"-seed-package-front-cr-turkish.jpg")),
IF($C$1="Ungarisch - HU",HYPERLINK(CONCATENATE("https://www.saflax.de/0-WVK-Retail/Bilder-Pictures/SAFLAX-",'Basis-Tabelle-Samen'!C40,"-",'Basis-Tabelle-Samen'!J40,"-seed-package-front-cr-hungarian.jpg")),
" ACHTUNG")))))))))))))))))))))))))))))</f>
        <v>https://www.saflax.de/0-WVK-Retail/Bilder-Pictures/SAFLAX-12393-roystonia-regia-seed-package-front-cr-english.jpg</v>
      </c>
      <c r="AL92" s="330" t="str">
        <f>IF(G92&lt;1,"",
IF($C$1="Bulgarisch - BG",HYPERLINK(CONCATENATE("https://www.saflax.de/0-WVK-Retail/Bilder-Pictures/SAFLAX-",'Basis-Tabelle-Samen'!C40,"-",'Basis-Tabelle-Samen'!J40,"-seed-package-back-cr-bulgarian.jpg")),
IF($C$1="Dänisch - DK",HYPERLINK(CONCATENATE("https://www.saflax.de/0-WVK-Retail/Bilder-Pictures/SAFLAX-",'Basis-Tabelle-Samen'!C40,"-",'Basis-Tabelle-Samen'!J40,"-seed-package-back-cr-danish.jpg")),
IF($C$1="Deutsch - DE",HYPERLINK(CONCATENATE("https://www.saflax.de/0-WVK-Retail/Bilder-Pictures/SAFLAX-",'Basis-Tabelle-Samen'!C40,"-",'Basis-Tabelle-Samen'!J40,"-seed-package-back-cr-german.jpg")),
IF($C$1="Englisch - UK",HYPERLINK(CONCATENATE("https://www.saflax.de/0-WVK-Retail/Bilder-Pictures/SAFLAX-",'Basis-Tabelle-Samen'!C40,"-",'Basis-Tabelle-Samen'!J40,"-seed-package-back-cr-english.jpg")),
IF($C$1="Estnisch - EE",HYPERLINK(CONCATENATE("https://www.saflax.de/0-WVK-Retail/Bilder-Pictures/SAFLAX-",'Basis-Tabelle-Samen'!C40,"-",'Basis-Tabelle-Samen'!J40,"-seed-package-back-cr-estonian.jpg")),
IF($C$1="Finnisch - FI",HYPERLINK(CONCATENATE("https://www.saflax.de/0-WVK-Retail/Bilder-Pictures/SAFLAX-",'Basis-Tabelle-Samen'!C40,"-",'Basis-Tabelle-Samen'!J40,"-seed-package-back-cr-finnish.jpg")),
IF($C$1="Französisch - FR",HYPERLINK(CONCATENATE("https://www.saflax.de/0-WVK-Retail/Bilder-Pictures/SAFLAX-",'Basis-Tabelle-Samen'!C40,"-",'Basis-Tabelle-Samen'!J40,"-seed-package-back-cr-french.jpg")),
IF($C$1="Griechisch - GR",HYPERLINK(CONCATENATE("https://www.saflax.de/0-WVK-Retail/Bilder-Pictures/SAFLAX-",'Basis-Tabelle-Samen'!C40,"-",'Basis-Tabelle-Samen'!J40,"-seed-package-back-cr-greek.jpg")),
IF($C$1="Irisch - IE",HYPERLINK(CONCATENATE("https://www.saflax.de/0-WVK-Retail/Bilder-Pictures/SAFLAX-",'Basis-Tabelle-Samen'!C40,"-",'Basis-Tabelle-Samen'!J40,"-seed-package-back-cr-irish.jpg")),
IF($C$1="Isländisch - IS",HYPERLINK(CONCATENATE("https://www.saflax.de/0-WVK-Retail/Bilder-Pictures/SAFLAX-",'Basis-Tabelle-Samen'!C40,"-",'Basis-Tabelle-Samen'!J40,"-seed-package-back-cr-icelandic.jpg")),
IF($C$1="Italienisch - IT",HYPERLINK(CONCATENATE("https://www.saflax.de/0-WVK-Retail/Bilder-Pictures/SAFLAX-",'Basis-Tabelle-Samen'!C40,"-",'Basis-Tabelle-Samen'!J40,"-seed-package-back-cr-italian.jpg")),
IF($C$1="Japanisch - JP",HYPERLINK(CONCATENATE("https://www.saflax.de/0-WVK-Retail/Bilder-Pictures/SAFLAX-",'Basis-Tabelle-Samen'!C40,"-",'Basis-Tabelle-Samen'!J40,"-seed-package-back-cr-japanese.jpg")),
IF($C$1="Kroatisch - HR",HYPERLINK(CONCATENATE("https://www.saflax.de/0-WVK-Retail/Bilder-Pictures/SAFLAX-",'Basis-Tabelle-Samen'!C40,"-",'Basis-Tabelle-Samen'!J40,"-seed-package-back-cr-croatian.jpg")),
IF($C$1="Lettisch - LV",HYPERLINK(CONCATENATE("https://www.saflax.de/0-WVK-Retail/Bilder-Pictures/SAFLAX-",'Basis-Tabelle-Samen'!C40,"-",'Basis-Tabelle-Samen'!J40,"-seed-package-back-cr-latvian.jpg")),
IF($C$1="Litauisch - LT",HYPERLINK(CONCATENATE("https://www.saflax.de/0-WVK-Retail/Bilder-Pictures/SAFLAX-",'Basis-Tabelle-Samen'!C40,"-",'Basis-Tabelle-Samen'!J40,"-seed-package-back-cr-lithuanian.jpg")),
IF($C$1="Maltesisch - MT",HYPERLINK(CONCATENATE("https://www.saflax.de/0-WVK-Retail/Bilder-Pictures/SAFLAX-",'Basis-Tabelle-Samen'!C40,"-",'Basis-Tabelle-Samen'!J40,"-seed-package-back-cr-maltese.jpg")),
IF($C$1="Niederländisch - NL",HYPERLINK(CONCATENATE("https://www.saflax.de/0-WVK-Retail/Bilder-Pictures/SAFLAX-",'Basis-Tabelle-Samen'!C40,"-",'Basis-Tabelle-Samen'!J40,"-seed-package-back-cr-dutch.jpg")),
IF($C$1="Norwegisch - NO",HYPERLINK(CONCATENATE("https://www.saflax.de/0-WVK-Retail/Bilder-Pictures/SAFLAX-",'Basis-Tabelle-Samen'!C40,"-",'Basis-Tabelle-Samen'!J40,"-seed-package-back-cr-nowegian.jpg")),
IF($C$1="Polnisch - PL",HYPERLINK(CONCATENATE("https://www.saflax.de/0-WVK-Retail/Bilder-Pictures/SAFLAX-",'Basis-Tabelle-Samen'!C40,"-",'Basis-Tabelle-Samen'!J40,"-seed-package-back-cr-polish.jpg")),
IF($C$1="Portugiesisch - PT",HYPERLINK(CONCATENATE("https://www.saflax.de/0-WVK-Retail/Bilder-Pictures/SAFLAX-",'Basis-Tabelle-Samen'!C40,"-",'Basis-Tabelle-Samen'!J40,"-seed-package-back-cr-portuguese.jpg")),
IF($C$1="Rumänisch - RO",HYPERLINK(CONCATENATE("https://www.saflax.de/0-WVK-Retail/Bilder-Pictures/SAFLAX-",'Basis-Tabelle-Samen'!C40,"-",'Basis-Tabelle-Samen'!J40,"-seed-package-back-cr-romanian.jpg")),
IF($C$1="Schwedisch - SE",HYPERLINK(CONCATENATE("https://www.saflax.de/0-WVK-Retail/Bilder-Pictures/SAFLAX-",'Basis-Tabelle-Samen'!C40,"-",'Basis-Tabelle-Samen'!J40,"-seed-package-back-cr-swedish.jpg")),
IF($C$1="Slowakisch - SK",HYPERLINK(CONCATENATE("https://www.saflax.de/0-WVK-Retail/Bilder-Pictures/SAFLAX-",'Basis-Tabelle-Samen'!C40,"-",'Basis-Tabelle-Samen'!J40,"-seed-package-back-cr-slovak.jpg")),
IF($C$1="Slowenisch - SI",HYPERLINK(CONCATENATE("https://www.saflax.de/0-WVK-Retail/Bilder-Pictures/SAFLAX-",'Basis-Tabelle-Samen'!C40,"-",'Basis-Tabelle-Samen'!J40,"-seed-package-back-cr-slovenian.jpg")),
IF($C$1="Spanisch - ES",HYPERLINK(CONCATENATE("https://www.saflax.de/0-WVK-Retail/Bilder-Pictures/SAFLAX-",'Basis-Tabelle-Samen'!C40,"-",'Basis-Tabelle-Samen'!J40,"-seed-package-back-cr-spanish.jpg")),
IF($C$1="Tschechisch - CZ",HYPERLINK(CONCATENATE("https://www.saflax.de/0-WVK-Retail/Bilder-Pictures/SAFLAX-",'Basis-Tabelle-Samen'!C40,"-",'Basis-Tabelle-Samen'!J40,"-seed-package-back-cr-czech.jpg")),
IF($C$1="Türkisch - TR",HYPERLINK(CONCATENATE("https://www.saflax.de/0-WVK-Retail/Bilder-Pictures/SAFLAX-",'Basis-Tabelle-Samen'!C40,"-",'Basis-Tabelle-Samen'!J40,"-seed-package-back-cr-turkish.jpg")),
IF($C$1="Ungarisch - HU",HYPERLINK(CONCATENATE("https://www.saflax.de/0-WVK-Retail/Bilder-Pictures/SAFLAX-",'Basis-Tabelle-Samen'!C40,"-",'Basis-Tabelle-Samen'!J40,"-seed-package-back-cr-hungarian.jpg")),
" ACHTUNG")))))))))))))))))))))))))))))</f>
        <v>https://www.saflax.de/0-WVK-Retail/Bilder-Pictures/SAFLAX-12393-roystonia-regia-seed-package-back-cr-english.jpg</v>
      </c>
      <c r="AM92" s="330" t="str">
        <f>IF(H92&lt;1,"",
IF($C$1="Bulgarisch - BG",HYPERLINK(CONCATENATE("https://www.saflax.de/0-WVK-Retail/Bilder-Pictures/SAFLAX-",'Basis-Tabelle-Samen'!K40,"-",'Basis-Tabelle-Samen'!J40,"-garden-to-go-mini-bulgarian.jpg")),
IF($C$1="Dänisch - DK",HYPERLINK(CONCATENATE("https://www.saflax.de/0-WVK-Retail/Bilder-Pictures/SAFLAX-",'Basis-Tabelle-Samen'!K40,"-",'Basis-Tabelle-Samen'!J40,"-garden-to-go-mini-danish.jpg")),
IF($C$1="Deutsch - DE",HYPERLINK(CONCATENATE("https://www.saflax.de/0-WVK-Retail/Bilder-Pictures/SAFLAX-",'Basis-Tabelle-Samen'!K40,"-",'Basis-Tabelle-Samen'!J40,"-garden-to-go-mini-german.jpg")),
IF($C$1="Englisch - UK",HYPERLINK(CONCATENATE("https://www.saflax.de/0-WVK-Retail/Bilder-Pictures/SAFLAX-",'Basis-Tabelle-Samen'!K40,"-",'Basis-Tabelle-Samen'!J40,"-garden-to-go-mini-english.jpg")),
IF($C$1="Estnisch - EE",HYPERLINK(CONCATENATE("https://www.saflax.de/0-WVK-Retail/Bilder-Pictures/SAFLAX-",'Basis-Tabelle-Samen'!K40,"-",'Basis-Tabelle-Samen'!J40,"-garden-to-go-mini-estonian.jpg")),
IF($C$1="Finnisch - FI",HYPERLINK(CONCATENATE("https://www.saflax.de/0-WVK-Retail/Bilder-Pictures/SAFLAX-",'Basis-Tabelle-Samen'!K40,"-",'Basis-Tabelle-Samen'!J40,"-garden-to-go-mini-finnish.jpg")),
IF($C$1="Französisch - FR",HYPERLINK(CONCATENATE("https://www.saflax.de/0-WVK-Retail/Bilder-Pictures/SAFLAX-",'Basis-Tabelle-Samen'!K40,"-",'Basis-Tabelle-Samen'!J40,"-garden-to-go-mini-french.jpg")),
IF($C$1="Griechisch - GR",HYPERLINK(CONCATENATE("https://www.saflax.de/0-WVK-Retail/Bilder-Pictures/SAFLAX-",'Basis-Tabelle-Samen'!K40,"-",'Basis-Tabelle-Samen'!J40,"-garden-to-go-mini-greek.jpg")),
IF($C$1="Irisch - IE",HYPERLINK(CONCATENATE("https://www.saflax.de/0-WVK-Retail/Bilder-Pictures/SAFLAX-",'Basis-Tabelle-Samen'!K40,"-",'Basis-Tabelle-Samen'!J40,"-garden-to-go-mini-irish.jpg")),
IF($C$1="Isländisch - IS",HYPERLINK(CONCATENATE("https://www.saflax.de/0-WVK-Retail/Bilder-Pictures/SAFLAX-",'Basis-Tabelle-Samen'!K40,"-",'Basis-Tabelle-Samen'!J40,"-garden-to-go-mini-icelandic.jpg")),
IF($C$1="Italienisch - IT",HYPERLINK(CONCATENATE("https://www.saflax.de/0-WVK-Retail/Bilder-Pictures/SAFLAX-",'Basis-Tabelle-Samen'!K40,"-",'Basis-Tabelle-Samen'!J40,"-garden-to-go-mini-italian.jpg")),
IF($C$1="Japanisch - JP",HYPERLINK(CONCATENATE("https://www.saflax.de/0-WVK-Retail/Bilder-Pictures/SAFLAX-",'Basis-Tabelle-Samen'!K40,"-",'Basis-Tabelle-Samen'!J40,"-garden-to-go-mini-japanese.jpg")),
IF($C$1="Kroatisch - HR",HYPERLINK(CONCATENATE("https://www.saflax.de/0-WVK-Retail/Bilder-Pictures/SAFLAX-",'Basis-Tabelle-Samen'!K40,"-",'Basis-Tabelle-Samen'!J40,"-garden-to-go-mini-croatian.jpg")),
IF($C$1="Lettisch - LV",HYPERLINK(CONCATENATE("https://www.saflax.de/0-WVK-Retail/Bilder-Pictures/SAFLAX-",'Basis-Tabelle-Samen'!K40,"-",'Basis-Tabelle-Samen'!J40,"-garden-to-go-mini-latvian.jpg")),
IF($C$1="Litauisch - LT",HYPERLINK(CONCATENATE("https://www.saflax.de/0-WVK-Retail/Bilder-Pictures/SAFLAX-",'Basis-Tabelle-Samen'!K40,"-",'Basis-Tabelle-Samen'!J40,"-garden-to-go-mini-lithuanian.jpg")),
IF($C$1="Maltesisch - MT",HYPERLINK(CONCATENATE("https://www.saflax.de/0-WVK-Retail/Bilder-Pictures/SAFLAX-",'Basis-Tabelle-Samen'!K40,"-",'Basis-Tabelle-Samen'!J40,"-garden-to-go-mini-maltese.jpg")),
IF($C$1="Niederländisch - NL",HYPERLINK(CONCATENATE("https://www.saflax.de/0-WVK-Retail/Bilder-Pictures/SAFLAX-",'Basis-Tabelle-Samen'!K40,"-",'Basis-Tabelle-Samen'!J40,"-garden-to-go-mini-dutch.jpg")),
IF($C$1="Norwegisch - NO",HYPERLINK(CONCATENATE("https://www.saflax.de/0-WVK-Retail/Bilder-Pictures/SAFLAX-",'Basis-Tabelle-Samen'!K40,"-",'Basis-Tabelle-Samen'!J40,"-garden-to-go-mini-nowegian.jpg")),
IF($C$1="Polnisch - PL",HYPERLINK(CONCATENATE("https://www.saflax.de/0-WVK-Retail/Bilder-Pictures/SAFLAX-",'Basis-Tabelle-Samen'!K40,"-",'Basis-Tabelle-Samen'!J40,"-garden-to-go-mini-polish.jpg")),
IF($C$1="Portugiesisch - PT",HYPERLINK(CONCATENATE("https://www.saflax.de/0-WVK-Retail/Bilder-Pictures/SAFLAX-",'Basis-Tabelle-Samen'!K40,"-",'Basis-Tabelle-Samen'!J40,"-garden-to-go-mini-portuguese.jpg")),
IF($C$1="Rumänisch - RO",HYPERLINK(CONCATENATE("https://www.saflax.de/0-WVK-Retail/Bilder-Pictures/SAFLAX-",'Basis-Tabelle-Samen'!K40,"-",'Basis-Tabelle-Samen'!J40,"-garden-to-go-mini-romanian.jpg")),
IF($C$1="Schwedisch - SE",HYPERLINK(CONCATENATE("https://www.saflax.de/0-WVK-Retail/Bilder-Pictures/SAFLAX-",'Basis-Tabelle-Samen'!K40,"-",'Basis-Tabelle-Samen'!J40,"-garden-to-go-mini-swedish.jpg")),
IF($C$1="Slowakisch - SK",HYPERLINK(CONCATENATE("https://www.saflax.de/0-WVK-Retail/Bilder-Pictures/SAFLAX-",'Basis-Tabelle-Samen'!K40,"-",'Basis-Tabelle-Samen'!J40,"-garden-to-go-mini-slovak.jpg")),
IF($C$1="Slowenisch - SI",HYPERLINK(CONCATENATE("https://www.saflax.de/0-WVK-Retail/Bilder-Pictures/SAFLAX-",'Basis-Tabelle-Samen'!K40,"-",'Basis-Tabelle-Samen'!J40,"-garden-to-go-mini-slovenian.jpg")),
IF($C$1="Spanisch - ES",HYPERLINK(CONCATENATE("https://www.saflax.de/0-WVK-Retail/Bilder-Pictures/SAFLAX-",'Basis-Tabelle-Samen'!K40,"-",'Basis-Tabelle-Samen'!J40,"-garden-to-go-mini-spanish.jpg")),
IF($C$1="Tschechisch - CZ",HYPERLINK(CONCATENATE("https://www.saflax.de/0-WVK-Retail/Bilder-Pictures/SAFLAX-",'Basis-Tabelle-Samen'!K40,"-",'Basis-Tabelle-Samen'!J40,"-garden-to-go-mini-czech.jpg")),
IF($C$1="Türkisch - TR",HYPERLINK(CONCATENATE("https://www.saflax.de/0-WVK-Retail/Bilder-Pictures/SAFLAX-",'Basis-Tabelle-Samen'!K40,"-",'Basis-Tabelle-Samen'!J40,"-garden-to-go-mini-turkish.jpg")),
IF($C$1="Ungarisch - HU",HYPERLINK(CONCATENATE("https://www.saflax.de/0-WVK-Retail/Bilder-Pictures/SAFLAX-",'Basis-Tabelle-Samen'!K40,"-",'Basis-Tabelle-Samen'!J40,"-garden-to-go-mini-hungarian.jpg")),
" ACHTUNG")))))))))))))))))))))))))))))</f>
        <v>https://www.saflax.de/0-WVK-Retail/Bilder-Pictures/SAFLAX-72393-roystonia-regia-garden-to-go-mini-english.jpg</v>
      </c>
      <c r="AN92" s="330" t="str">
        <f>IF(I92&lt;1,"",
IF($C$1="Bulgarisch - BG",HYPERLINK(CONCATENATE("https://www.saflax.de/0-WVK-Retail/Bilder-Pictures/SAFLAX-",'Basis-Tabelle-Samen'!N40,"-",'Basis-Tabelle-Samen'!J40,"-garden-to-go-lite-bulgarian.jpg")),
IF($C$1="Dänisch - DK",HYPERLINK(CONCATENATE("https://www.saflax.de/0-WVK-Retail/Bilder-Pictures/SAFLAX-",'Basis-Tabelle-Samen'!N40,"-",'Basis-Tabelle-Samen'!J40,"-garden-to-go-lite-danish.jpg")),
IF($C$1="Deutsch - DE",HYPERLINK(CONCATENATE("https://www.saflax.de/0-WVK-Retail/Bilder-Pictures/SAFLAX-",'Basis-Tabelle-Samen'!N40,"-",'Basis-Tabelle-Samen'!J40,"-garden-to-go-lite-german.jpg")),
IF($C$1="Englisch - UK",HYPERLINK(CONCATENATE("https://www.saflax.de/0-WVK-Retail/Bilder-Pictures/SAFLAX-",'Basis-Tabelle-Samen'!N40,"-",'Basis-Tabelle-Samen'!J40,"-garden-to-go-lite-english.jpg")),
IF($C$1="Estnisch - EE",HYPERLINK(CONCATENATE("https://www.saflax.de/0-WVK-Retail/Bilder-Pictures/SAFLAX-",'Basis-Tabelle-Samen'!N40,"-",'Basis-Tabelle-Samen'!J40,"-garden-to-go-lite-estonian.jpg")),
IF($C$1="Finnisch - FI",HYPERLINK(CONCATENATE("https://www.saflax.de/0-WVK-Retail/Bilder-Pictures/SAFLAX-",'Basis-Tabelle-Samen'!N40,"-",'Basis-Tabelle-Samen'!J40,"-garden-to-go-lite-finnish.jpg")),
IF($C$1="Französisch - FR",HYPERLINK(CONCATENATE("https://www.saflax.de/0-WVK-Retail/Bilder-Pictures/SAFLAX-",'Basis-Tabelle-Samen'!N40,"-",'Basis-Tabelle-Samen'!J40,"-garden-to-go-lite-french.jpg")),
IF($C$1="Griechisch - GR",HYPERLINK(CONCATENATE("https://www.saflax.de/0-WVK-Retail/Bilder-Pictures/SAFLAX-",'Basis-Tabelle-Samen'!N40,"-",'Basis-Tabelle-Samen'!J40,"-garden-to-go-lite-greek.jpg")),
IF($C$1="Irisch - IE",HYPERLINK(CONCATENATE("https://www.saflax.de/0-WVK-Retail/Bilder-Pictures/SAFLAX-",'Basis-Tabelle-Samen'!N40,"-",'Basis-Tabelle-Samen'!J40,"-garden-to-go-lite-irish.jpg")),
IF($C$1="Isländisch - IS",HYPERLINK(CONCATENATE("https://www.saflax.de/0-WVK-Retail/Bilder-Pictures/SAFLAX-",'Basis-Tabelle-Samen'!N40,"-",'Basis-Tabelle-Samen'!J40,"-garden-to-go-lite-icelandic.jpg")),
IF($C$1="Italienisch - IT",HYPERLINK(CONCATENATE("https://www.saflax.de/0-WVK-Retail/Bilder-Pictures/SAFLAX-",'Basis-Tabelle-Samen'!N40,"-",'Basis-Tabelle-Samen'!J40,"-garden-to-go-lite-italian.jpg")),
IF($C$1="Japanisch - JP",HYPERLINK(CONCATENATE("https://www.saflax.de/0-WVK-Retail/Bilder-Pictures/SAFLAX-",'Basis-Tabelle-Samen'!N40,"-",'Basis-Tabelle-Samen'!J40,"-garden-to-go-lite-japanese.jpg")),
IF($C$1="Kroatisch - HR",HYPERLINK(CONCATENATE("https://www.saflax.de/0-WVK-Retail/Bilder-Pictures/SAFLAX-",'Basis-Tabelle-Samen'!N40,"-",'Basis-Tabelle-Samen'!J40,"-garden-to-go-lite-croatian.jpg")),
IF($C$1="Lettisch - LV",HYPERLINK(CONCATENATE("https://www.saflax.de/0-WVK-Retail/Bilder-Pictures/SAFLAX-",'Basis-Tabelle-Samen'!N40,"-",'Basis-Tabelle-Samen'!J40,"-garden-to-go-lite-latvian.jpg")),
IF($C$1="Litauisch - LT",HYPERLINK(CONCATENATE("https://www.saflax.de/0-WVK-Retail/Bilder-Pictures/SAFLAX-",'Basis-Tabelle-Samen'!N40,"-",'Basis-Tabelle-Samen'!J40,"-garden-to-go-lite-lithuanian.jpg")),
IF($C$1="Maltesisch - MT",HYPERLINK(CONCATENATE("https://www.saflax.de/0-WVK-Retail/Bilder-Pictures/SAFLAX-",'Basis-Tabelle-Samen'!N40,"-",'Basis-Tabelle-Samen'!J40,"-garden-to-go-lite-maltese.jpg")),
IF($C$1="Niederländisch - NL",HYPERLINK(CONCATENATE("https://www.saflax.de/0-WVK-Retail/Bilder-Pictures/SAFLAX-",'Basis-Tabelle-Samen'!N40,"-",'Basis-Tabelle-Samen'!J40,"-garden-to-go-lite-dutch.jpg")),
IF($C$1="Norwegisch - NO",HYPERLINK(CONCATENATE("https://www.saflax.de/0-WVK-Retail/Bilder-Pictures/SAFLAX-",'Basis-Tabelle-Samen'!N40,"-",'Basis-Tabelle-Samen'!J40,"-garden-to-go-lite-nowegian.jpg")),
IF($C$1="Polnisch - PL",HYPERLINK(CONCATENATE("https://www.saflax.de/0-WVK-Retail/Bilder-Pictures/SAFLAX-",'Basis-Tabelle-Samen'!N40,"-",'Basis-Tabelle-Samen'!J40,"-garden-to-go-lite-polish.jpg")),
IF($C$1="Portugiesisch - PT",HYPERLINK(CONCATENATE("https://www.saflax.de/0-WVK-Retail/Bilder-Pictures/SAFLAX-",'Basis-Tabelle-Samen'!N40,"-",'Basis-Tabelle-Samen'!J40,"-garden-to-go-lite-portuguese.jpg")),
IF($C$1="Rumänisch - RO",HYPERLINK(CONCATENATE("https://www.saflax.de/0-WVK-Retail/Bilder-Pictures/SAFLAX-",'Basis-Tabelle-Samen'!N40,"-",'Basis-Tabelle-Samen'!J40,"-garden-to-go-lite-romanian.jpg")),
IF($C$1="Schwedisch - SE",HYPERLINK(CONCATENATE("https://www.saflax.de/0-WVK-Retail/Bilder-Pictures/SAFLAX-",'Basis-Tabelle-Samen'!N40,"-",'Basis-Tabelle-Samen'!J40,"-garden-to-go-lite-swedish.jpg")),
IF($C$1="Slowakisch - SK",HYPERLINK(CONCATENATE("https://www.saflax.de/0-WVK-Retail/Bilder-Pictures/SAFLAX-",'Basis-Tabelle-Samen'!N40,"-",'Basis-Tabelle-Samen'!J40,"-garden-to-go-lite-slovak.jpg")),
IF($C$1="Slowenisch - SI",HYPERLINK(CONCATENATE("https://www.saflax.de/0-WVK-Retail/Bilder-Pictures/SAFLAX-",'Basis-Tabelle-Samen'!N40,"-",'Basis-Tabelle-Samen'!J40,"-garden-to-go-lite-slovenian.jpg")),
IF($C$1="Spanisch - ES",HYPERLINK(CONCATENATE("https://www.saflax.de/0-WVK-Retail/Bilder-Pictures/SAFLAX-",'Basis-Tabelle-Samen'!N40,"-",'Basis-Tabelle-Samen'!J40,"-garden-to-go-lite-spanish.jpg")),
IF($C$1="Tschechisch - CZ",HYPERLINK(CONCATENATE("https://www.saflax.de/0-WVK-Retail/Bilder-Pictures/SAFLAX-",'Basis-Tabelle-Samen'!N40,"-",'Basis-Tabelle-Samen'!J40,"-garden-to-go-lite-czech.jpg")),
IF($C$1="Türkisch - TR",HYPERLINK(CONCATENATE("https://www.saflax.de/0-WVK-Retail/Bilder-Pictures/SAFLAX-",'Basis-Tabelle-Samen'!N40,"-",'Basis-Tabelle-Samen'!J40,"-garden-to-go-lite-turkish.jpg")),
IF($C$1="Ungarisch - HU",HYPERLINK(CONCATENATE("https://www.saflax.de/0-WVK-Retail/Bilder-Pictures/SAFLAX-",'Basis-Tabelle-Samen'!N40,"-",'Basis-Tabelle-Samen'!J40,"-garden-to-go-lite-hungarian.jpg")),
" ACHTUNG")))))))))))))))))))))))))))))</f>
        <v>https://www.saflax.de/0-WVK-Retail/Bilder-Pictures/SAFLAX-82393-roystonia-regia-garden-to-go-lite-english.jpg</v>
      </c>
      <c r="AO92" s="330" t="str">
        <f>IF(J92&lt;1,"",
IF($C$1="Bulgarisch - BG",HYPERLINK(CONCATENATE("https://www.saflax.de/0-WVK-Retail/Bilder-Pictures/SAFLAX-",'Basis-Tabelle-Samen'!Q40,"-",'Basis-Tabelle-Samen'!J40,"-garden-to-go-bulgarian.jpg")),
IF($C$1="Dänisch - DK",HYPERLINK(CONCATENATE("https://www.saflax.de/0-WVK-Retail/Bilder-Pictures/SAFLAX-",'Basis-Tabelle-Samen'!Q40,"-",'Basis-Tabelle-Samen'!J40,"-garden-to-go-danish.jpg")),
IF($C$1="Deutsch - DE",HYPERLINK(CONCATENATE("https://www.saflax.de/0-WVK-Retail/Bilder-Pictures/SAFLAX-",'Basis-Tabelle-Samen'!Q40,"-",'Basis-Tabelle-Samen'!J40,"-garden-to-go-german.jpg")),
IF($C$1="Englisch - UK",HYPERLINK(CONCATENATE("https://www.saflax.de/0-WVK-Retail/Bilder-Pictures/SAFLAX-",'Basis-Tabelle-Samen'!Q40,"-",'Basis-Tabelle-Samen'!J40,"-garden-to-go-english.jpg")),
IF($C$1="Estnisch - EE",HYPERLINK(CONCATENATE("https://www.saflax.de/0-WVK-Retail/Bilder-Pictures/SAFLAX-",'Basis-Tabelle-Samen'!Q40,"-",'Basis-Tabelle-Samen'!J40,"-garden-to-go-estonian.jpg")),
IF($C$1="Finnisch - FI",HYPERLINK(CONCATENATE("https://www.saflax.de/0-WVK-Retail/Bilder-Pictures/SAFLAX-",'Basis-Tabelle-Samen'!Q40,"-",'Basis-Tabelle-Samen'!J40,"-garden-to-go-finnish.jpg")),
IF($C$1="Französisch - FR",HYPERLINK(CONCATENATE("https://www.saflax.de/0-WVK-Retail/Bilder-Pictures/SAFLAX-",'Basis-Tabelle-Samen'!Q40,"-",'Basis-Tabelle-Samen'!J40,"-garden-to-go-french.jpg")),
IF($C$1="Griechisch - GR",HYPERLINK(CONCATENATE("https://www.saflax.de/0-WVK-Retail/Bilder-Pictures/SAFLAX-",'Basis-Tabelle-Samen'!Q40,"-",'Basis-Tabelle-Samen'!J40,"-garden-to-go-greek.jpg")),
IF($C$1="Irisch - IE",HYPERLINK(CONCATENATE("https://www.saflax.de/0-WVK-Retail/Bilder-Pictures/SAFLAX-",'Basis-Tabelle-Samen'!Q40,"-",'Basis-Tabelle-Samen'!J40,"-garden-to-go-irish.jpg")),
IF($C$1="Isländisch - IS",HYPERLINK(CONCATENATE("https://www.saflax.de/0-WVK-Retail/Bilder-Pictures/SAFLAX-",'Basis-Tabelle-Samen'!Q40,"-",'Basis-Tabelle-Samen'!J40,"-garden-to-go-icelandic.jpg")),
IF($C$1="Italienisch - IT",HYPERLINK(CONCATENATE("https://www.saflax.de/0-WVK-Retail/Bilder-Pictures/SAFLAX-",'Basis-Tabelle-Samen'!Q40,"-",'Basis-Tabelle-Samen'!J40,"-garden-to-go-italian.jpg")),
IF($C$1="Japanisch - JP",HYPERLINK(CONCATENATE("https://www.saflax.de/0-WVK-Retail/Bilder-Pictures/SAFLAX-",'Basis-Tabelle-Samen'!Q40,"-",'Basis-Tabelle-Samen'!J40,"-garden-to-go-japanese.jpg")),
IF($C$1="Kroatisch - HR",HYPERLINK(CONCATENATE("https://www.saflax.de/0-WVK-Retail/Bilder-Pictures/SAFLAX-",'Basis-Tabelle-Samen'!Q40,"-",'Basis-Tabelle-Samen'!J40,"-garden-to-go-croatian.jpg")),
IF($C$1="Lettisch - LV",HYPERLINK(CONCATENATE("https://www.saflax.de/0-WVK-Retail/Bilder-Pictures/SAFLAX-",'Basis-Tabelle-Samen'!Q40,"-",'Basis-Tabelle-Samen'!J40,"-garden-to-go-latvian.jpg")),
IF($C$1="Litauisch - LT",HYPERLINK(CONCATENATE("https://www.saflax.de/0-WVK-Retail/Bilder-Pictures/SAFLAX-",'Basis-Tabelle-Samen'!Q40,"-",'Basis-Tabelle-Samen'!J40,"-garden-to-go-lithuanian.jpg")),
IF($C$1="Maltesisch - MT",HYPERLINK(CONCATENATE("https://www.saflax.de/0-WVK-Retail/Bilder-Pictures/SAFLAX-",'Basis-Tabelle-Samen'!Q40,"-",'Basis-Tabelle-Samen'!J40,"-garden-to-go-maltese.jpg")),
IF($C$1="Niederländisch - NL",HYPERLINK(CONCATENATE("https://www.saflax.de/0-WVK-Retail/Bilder-Pictures/SAFLAX-",'Basis-Tabelle-Samen'!Q40,"-",'Basis-Tabelle-Samen'!J40,"-garden-to-go-dutch.jpg")),
IF($C$1="Norwegisch - NO",HYPERLINK(CONCATENATE("https://www.saflax.de/0-WVK-Retail/Bilder-Pictures/SAFLAX-",'Basis-Tabelle-Samen'!Q40,"-",'Basis-Tabelle-Samen'!J40,"-garden-to-go-nowegian.jpg")),
IF($C$1="Polnisch - PL",HYPERLINK(CONCATENATE("https://www.saflax.de/0-WVK-Retail/Bilder-Pictures/SAFLAX-",'Basis-Tabelle-Samen'!Q40,"-",'Basis-Tabelle-Samen'!J40,"-garden-to-go-polish.jpg")),
IF($C$1="Portugiesisch - PT",HYPERLINK(CONCATENATE("https://www.saflax.de/0-WVK-Retail/Bilder-Pictures/SAFLAX-",'Basis-Tabelle-Samen'!Q40,"-",'Basis-Tabelle-Samen'!J40,"-garden-to-go-portuguese.jpg")),
IF($C$1="Rumänisch - RO",HYPERLINK(CONCATENATE("https://www.saflax.de/0-WVK-Retail/Bilder-Pictures/SAFLAX-",'Basis-Tabelle-Samen'!Q40,"-",'Basis-Tabelle-Samen'!J40,"-garden-to-go-romanian.jpg")),
IF($C$1="Schwedisch - SE",HYPERLINK(CONCATENATE("https://www.saflax.de/0-WVK-Retail/Bilder-Pictures/SAFLAX-",'Basis-Tabelle-Samen'!Q40,"-",'Basis-Tabelle-Samen'!J40,"-garden-to-go-swedish.jpg")),
IF($C$1="Slowakisch - SK",HYPERLINK(CONCATENATE("https://www.saflax.de/0-WVK-Retail/Bilder-Pictures/SAFLAX-",'Basis-Tabelle-Samen'!Q40,"-",'Basis-Tabelle-Samen'!J40,"-garden-to-go-slovak.jpg")),
IF($C$1="Slowenisch - SI",HYPERLINK(CONCATENATE("https://www.saflax.de/0-WVK-Retail/Bilder-Pictures/SAFLAX-",'Basis-Tabelle-Samen'!Q40,"-",'Basis-Tabelle-Samen'!J40,"-garden-to-go-slovenian.jpg")),
IF($C$1="Spanisch - ES",HYPERLINK(CONCATENATE("https://www.saflax.de/0-WVK-Retail/Bilder-Pictures/SAFLAX-",'Basis-Tabelle-Samen'!Q40,"-",'Basis-Tabelle-Samen'!J40,"-garden-to-go-spanish.jpg")),
IF($C$1="Tschechisch - CZ",HYPERLINK(CONCATENATE("https://www.saflax.de/0-WVK-Retail/Bilder-Pictures/SAFLAX-",'Basis-Tabelle-Samen'!Q40,"-",'Basis-Tabelle-Samen'!J40,"-garden-to-go-czech.jpg")),
IF($C$1="Türkisch - TR",HYPERLINK(CONCATENATE("https://www.saflax.de/0-WVK-Retail/Bilder-Pictures/SAFLAX-",'Basis-Tabelle-Samen'!Q40,"-",'Basis-Tabelle-Samen'!J40,"-garden-to-go-turkish.jpg")),
IF($C$1="Ungarisch - HU",HYPERLINK(CONCATENATE("https://www.saflax.de/0-WVK-Retail/Bilder-Pictures/SAFLAX-",'Basis-Tabelle-Samen'!Q40,"-",'Basis-Tabelle-Samen'!J40,"-garden-to-go-hungarian.jpg")),
" ACHTUNG")))))))))))))))))))))))))))))</f>
        <v>https://www.saflax.de/0-WVK-Retail/Bilder-Pictures/SAFLAX-52393-roystonia-regia-garden-to-go-english.jpg</v>
      </c>
      <c r="AP92" s="330" t="str">
        <f>IF(K92&lt;1,"",
IF($C$1="Bulgarisch - BG",HYPERLINK(CONCATENATE("https://www.saflax.de/0-WVK-Retail/Bilder-Pictures/SAFLAX-",'Basis-Tabelle-Samen'!T40,"-",'Basis-Tabelle-Samen'!J40,"-cultivation-set-bulgarian.jpg")),
IF($C$1="Dänisch - DK",HYPERLINK(CONCATENATE("https://www.saflax.de/0-WVK-Retail/Bilder-Pictures/SAFLAX-",'Basis-Tabelle-Samen'!T40,"-",'Basis-Tabelle-Samen'!J40,"-cultivation-set-danish.jpg")),
IF($C$1="Deutsch - DE",HYPERLINK(CONCATENATE("https://www.saflax.de/0-WVK-Retail/Bilder-Pictures/SAFLAX-",'Basis-Tabelle-Samen'!T40,"-",'Basis-Tabelle-Samen'!J40,"-cultivation-set-german.jpg")),
IF($C$1="Englisch - UK",HYPERLINK(CONCATENATE("https://www.saflax.de/0-WVK-Retail/Bilder-Pictures/SAFLAX-",'Basis-Tabelle-Samen'!T40,"-",'Basis-Tabelle-Samen'!J40,"-cultivation-set-english.jpg")),
IF($C$1="Estnisch - EE",HYPERLINK(CONCATENATE("https://www.saflax.de/0-WVK-Retail/Bilder-Pictures/SAFLAX-",'Basis-Tabelle-Samen'!T40,"-",'Basis-Tabelle-Samen'!J40,"-cultivation-set-estonian.jpg")),
IF($C$1="Finnisch - FI",HYPERLINK(CONCATENATE("https://www.saflax.de/0-WVK-Retail/Bilder-Pictures/SAFLAX-",'Basis-Tabelle-Samen'!T40,"-",'Basis-Tabelle-Samen'!J40,"-cultivation-set-finnish.jpg")),
IF($C$1="Französisch - FR",HYPERLINK(CONCATENATE("https://www.saflax.de/0-WVK-Retail/Bilder-Pictures/SAFLAX-",'Basis-Tabelle-Samen'!T40,"-",'Basis-Tabelle-Samen'!J40,"-cultivation-set-french.jpg")),
IF($C$1="Griechisch - GR",HYPERLINK(CONCATENATE("https://www.saflax.de/0-WVK-Retail/Bilder-Pictures/SAFLAX-",'Basis-Tabelle-Samen'!T40,"-",'Basis-Tabelle-Samen'!J40,"-cultivation-set-greek.jpg")),
IF($C$1="Irisch - IE",HYPERLINK(CONCATENATE("https://www.saflax.de/0-WVK-Retail/Bilder-Pictures/SAFLAX-",'Basis-Tabelle-Samen'!T40,"-",'Basis-Tabelle-Samen'!J40,"-cultivation-set-irish.jpg")),
IF($C$1="Isländisch - IS",HYPERLINK(CONCATENATE("https://www.saflax.de/0-WVK-Retail/Bilder-Pictures/SAFLAX-",'Basis-Tabelle-Samen'!T40,"-",'Basis-Tabelle-Samen'!J40,"-cultivation-set-icelandic.jpg")),
IF($C$1="Italienisch - IT",HYPERLINK(CONCATENATE("https://www.saflax.de/0-WVK-Retail/Bilder-Pictures/SAFLAX-",'Basis-Tabelle-Samen'!T40,"-",'Basis-Tabelle-Samen'!J40,"-cultivation-set-italian.jpg")),
IF($C$1="Japanisch - JP",HYPERLINK(CONCATENATE("https://www.saflax.de/0-WVK-Retail/Bilder-Pictures/SAFLAX-",'Basis-Tabelle-Samen'!T40,"-",'Basis-Tabelle-Samen'!J40,"-cultivation-set-japanese.jpg")),
IF($C$1="Kroatisch - HR",HYPERLINK(CONCATENATE("https://www.saflax.de/0-WVK-Retail/Bilder-Pictures/SAFLAX-",'Basis-Tabelle-Samen'!T40,"-",'Basis-Tabelle-Samen'!J40,"-cultivation-set-croatian.jpg")),
IF($C$1="Lettisch - LV",HYPERLINK(CONCATENATE("https://www.saflax.de/0-WVK-Retail/Bilder-Pictures/SAFLAX-",'Basis-Tabelle-Samen'!T40,"-",'Basis-Tabelle-Samen'!J40,"-cultivation-set-latvian.jpg")),
IF($C$1="Litauisch - LT",HYPERLINK(CONCATENATE("https://www.saflax.de/0-WVK-Retail/Bilder-Pictures/SAFLAX-",'Basis-Tabelle-Samen'!T40,"-",'Basis-Tabelle-Samen'!J40,"-cultivation-set-lithuanian.jpg")),
IF($C$1="Maltesisch - MT",HYPERLINK(CONCATENATE("https://www.saflax.de/0-WVK-Retail/Bilder-Pictures/SAFLAX-",'Basis-Tabelle-Samen'!T40,"-",'Basis-Tabelle-Samen'!J40,"-cultivation-set-maltese.jpg")),
IF($C$1="Niederländisch - NL",HYPERLINK(CONCATENATE("https://www.saflax.de/0-WVK-Retail/Bilder-Pictures/SAFLAX-",'Basis-Tabelle-Samen'!T40,"-",'Basis-Tabelle-Samen'!J40,"-cultivation-set-dutch.jpg")),
IF($C$1="Norwegisch - NO",HYPERLINK(CONCATENATE("https://www.saflax.de/0-WVK-Retail/Bilder-Pictures/SAFLAX-",'Basis-Tabelle-Samen'!T40,"-",'Basis-Tabelle-Samen'!J40,"-cultivation-set-nowegian.jpg")),
IF($C$1="Polnisch - PL",HYPERLINK(CONCATENATE("https://www.saflax.de/0-WVK-Retail/Bilder-Pictures/SAFLAX-",'Basis-Tabelle-Samen'!T40,"-",'Basis-Tabelle-Samen'!J40,"-cultivation-set-polish.jpg")),
IF($C$1="Portugiesisch - PT",HYPERLINK(CONCATENATE("https://www.saflax.de/0-WVK-Retail/Bilder-Pictures/SAFLAX-",'Basis-Tabelle-Samen'!T40,"-",'Basis-Tabelle-Samen'!J40,"-cultivation-set-portuguese.jpg")),
IF($C$1="Rumänisch - RO",HYPERLINK(CONCATENATE("https://www.saflax.de/0-WVK-Retail/Bilder-Pictures/SAFLAX-",'Basis-Tabelle-Samen'!T40,"-",'Basis-Tabelle-Samen'!J40,"-cultivation-set-romanian.jpg")),
IF($C$1="Schwedisch - SE",HYPERLINK(CONCATENATE("https://www.saflax.de/0-WVK-Retail/Bilder-Pictures/SAFLAX-",'Basis-Tabelle-Samen'!T40,"-",'Basis-Tabelle-Samen'!J40,"-cultivation-set-swedish.jpg")),
IF($C$1="Slowakisch - SK",HYPERLINK(CONCATENATE("https://www.saflax.de/0-WVK-Retail/Bilder-Pictures/SAFLAX-",'Basis-Tabelle-Samen'!T40,"-",'Basis-Tabelle-Samen'!J40,"-cultivation-set-slovak.jpg")),
IF($C$1="Slowenisch - SI",HYPERLINK(CONCATENATE("https://www.saflax.de/0-WVK-Retail/Bilder-Pictures/SAFLAX-",'Basis-Tabelle-Samen'!T40,"-",'Basis-Tabelle-Samen'!J40,"-cultivation-set-slovenian.jpg")),
IF($C$1="Spanisch - ES",HYPERLINK(CONCATENATE("https://www.saflax.de/0-WVK-Retail/Bilder-Pictures/SAFLAX-",'Basis-Tabelle-Samen'!T40,"-",'Basis-Tabelle-Samen'!J40,"-cultivation-set-spanish.jpg")),
IF($C$1="Tschechisch - CZ",HYPERLINK(CONCATENATE("https://www.saflax.de/0-WVK-Retail/Bilder-Pictures/SAFLAX-",'Basis-Tabelle-Samen'!T40,"-",'Basis-Tabelle-Samen'!J40,"-cultivation-set-czech.jpg")),
IF($C$1="Türkisch - TR",HYPERLINK(CONCATENATE("https://www.saflax.de/0-WVK-Retail/Bilder-Pictures/SAFLAX-",'Basis-Tabelle-Samen'!T40,"-",'Basis-Tabelle-Samen'!J40,"-cultivation-set-turkish.jpg")),
IF($C$1="Ungarisch - HU",HYPERLINK(CONCATENATE("https://www.saflax.de/0-WVK-Retail/Bilder-Pictures/SAFLAX-",'Basis-Tabelle-Samen'!T40,"-",'Basis-Tabelle-Samen'!J40,"-cultivation-set-hungarian.jpg")),
" ACHTUNG")))))))))))))))))))))))))))))</f>
        <v>https://www.saflax.de/0-WVK-Retail/Bilder-Pictures/SAFLAX-32393-roystonia-regia-cultivation-set-english.jpg</v>
      </c>
      <c r="AQ92" s="330" t="str">
        <f>IF(L92&lt;1,"",
IF($C$1="Bulgarisch - BG",HYPERLINK(CONCATENATE("https://www.saflax.de/0-WVK-Retail/Bilder-Pictures/SAFLAX-",'Basis-Tabelle-Samen'!W40,"-",'Basis-Tabelle-Samen'!J40,"-garden-in-the-bag-bulgarian.jpg")),
IF($C$1="Dänisch - DK",HYPERLINK(CONCATENATE("https://www.saflax.de/0-WVK-Retail/Bilder-Pictures/SAFLAX-",'Basis-Tabelle-Samen'!W40,"-",'Basis-Tabelle-Samen'!J40,"-garden-in-the-bag-danish.jpg")),
IF($C$1="Deutsch - DE",HYPERLINK(CONCATENATE("https://www.saflax.de/0-WVK-Retail/Bilder-Pictures/SAFLAX-",'Basis-Tabelle-Samen'!W40,"-",'Basis-Tabelle-Samen'!J40,"-garden-in-the-bag-german.jpg")),
IF($C$1="Englisch - UK",HYPERLINK(CONCATENATE("https://www.saflax.de/0-WVK-Retail/Bilder-Pictures/SAFLAX-",'Basis-Tabelle-Samen'!W40,"-",'Basis-Tabelle-Samen'!J40,"-garden-in-the-bag-english.jpg")),
IF($C$1="Estnisch - EE",HYPERLINK(CONCATENATE("https://www.saflax.de/0-WVK-Retail/Bilder-Pictures/SAFLAX-",'Basis-Tabelle-Samen'!W40,"-",'Basis-Tabelle-Samen'!J40,"-garden-in-the-bag-estonian.jpg")),
IF($C$1="Finnisch - FI",HYPERLINK(CONCATENATE("https://www.saflax.de/0-WVK-Retail/Bilder-Pictures/SAFLAX-",'Basis-Tabelle-Samen'!W40,"-",'Basis-Tabelle-Samen'!J40,"-garden-in-the-bag-finnish.jpg")),
IF($C$1="Französisch - FR",HYPERLINK(CONCATENATE("https://www.saflax.de/0-WVK-Retail/Bilder-Pictures/SAFLAX-",'Basis-Tabelle-Samen'!W40,"-",'Basis-Tabelle-Samen'!J40,"-garden-in-the-bag-french.jpg")),
IF($C$1="Griechisch - GR",HYPERLINK(CONCATENATE("https://www.saflax.de/0-WVK-Retail/Bilder-Pictures/SAFLAX-",'Basis-Tabelle-Samen'!W40,"-",'Basis-Tabelle-Samen'!J40,"-garden-in-the-bag-greek.jpg")),
IF($C$1="Irisch - IE",HYPERLINK(CONCATENATE("https://www.saflax.de/0-WVK-Retail/Bilder-Pictures/SAFLAX-",'Basis-Tabelle-Samen'!W40,"-",'Basis-Tabelle-Samen'!J40,"-garden-in-the-bag-irish.jpg")),
IF($C$1="Isländisch - IS",HYPERLINK(CONCATENATE("https://www.saflax.de/0-WVK-Retail/Bilder-Pictures/SAFLAX-",'Basis-Tabelle-Samen'!W40,"-",'Basis-Tabelle-Samen'!J40,"-garden-in-the-bag-icelandic.jpg")),
IF($C$1="Italienisch - IT",HYPERLINK(CONCATENATE("https://www.saflax.de/0-WVK-Retail/Bilder-Pictures/SAFLAX-",'Basis-Tabelle-Samen'!W40,"-",'Basis-Tabelle-Samen'!J40,"-garden-in-the-bag-italian.jpg")),
IF($C$1="Japanisch - JP",HYPERLINK(CONCATENATE("https://www.saflax.de/0-WVK-Retail/Bilder-Pictures/SAFLAX-",'Basis-Tabelle-Samen'!W40,"-",'Basis-Tabelle-Samen'!J40,"-garden-in-the-bag-japanese.jpg")),
IF($C$1="Kroatisch - HR",HYPERLINK(CONCATENATE("https://www.saflax.de/0-WVK-Retail/Bilder-Pictures/SAFLAX-",'Basis-Tabelle-Samen'!W40,"-",'Basis-Tabelle-Samen'!J40,"-garden-in-the-bag-croatian.jpg")),
IF($C$1="Lettisch - LV",HYPERLINK(CONCATENATE("https://www.saflax.de/0-WVK-Retail/Bilder-Pictures/SAFLAX-",'Basis-Tabelle-Samen'!W40,"-",'Basis-Tabelle-Samen'!J40,"-garden-in-the-bag-latvian.jpg")),
IF($C$1="Litauisch - LT",HYPERLINK(CONCATENATE("https://www.saflax.de/0-WVK-Retail/Bilder-Pictures/SAFLAX-",'Basis-Tabelle-Samen'!W40,"-",'Basis-Tabelle-Samen'!J40,"-garden-in-the-bag-lithuanian.jpg")),
IF($C$1="Maltesisch - MT",HYPERLINK(CONCATENATE("https://www.saflax.de/0-WVK-Retail/Bilder-Pictures/SAFLAX-",'Basis-Tabelle-Samen'!W40,"-",'Basis-Tabelle-Samen'!J40,"-garden-in-the-bag-maltese.jpg")),
IF($C$1="Niederländisch - NL",HYPERLINK(CONCATENATE("https://www.saflax.de/0-WVK-Retail/Bilder-Pictures/SAFLAX-",'Basis-Tabelle-Samen'!W40,"-",'Basis-Tabelle-Samen'!J40,"-garden-in-the-bag-dutch.jpg")),
IF($C$1="Norwegisch - NO",HYPERLINK(CONCATENATE("https://www.saflax.de/0-WVK-Retail/Bilder-Pictures/SAFLAX-",'Basis-Tabelle-Samen'!W40,"-",'Basis-Tabelle-Samen'!J40,"-garden-in-the-bag-nowegian.jpg")),
IF($C$1="Polnisch - PL",HYPERLINK(CONCATENATE("https://www.saflax.de/0-WVK-Retail/Bilder-Pictures/SAFLAX-",'Basis-Tabelle-Samen'!W40,"-",'Basis-Tabelle-Samen'!J40,"-garden-in-the-bag-polish.jpg")),
IF($C$1="Portugiesisch - PT",HYPERLINK(CONCATENATE("https://www.saflax.de/0-WVK-Retail/Bilder-Pictures/SAFLAX-",'Basis-Tabelle-Samen'!W40,"-",'Basis-Tabelle-Samen'!J40,"-garden-in-the-bag-portuguese.jpg")),
IF($C$1="Rumänisch - RO",HYPERLINK(CONCATENATE("https://www.saflax.de/0-WVK-Retail/Bilder-Pictures/SAFLAX-",'Basis-Tabelle-Samen'!W40,"-",'Basis-Tabelle-Samen'!J40,"-garden-in-the-bag-romanian.jpg")),
IF($C$1="Schwedisch - SE",HYPERLINK(CONCATENATE("https://www.saflax.de/0-WVK-Retail/Bilder-Pictures/SAFLAX-",'Basis-Tabelle-Samen'!W40,"-",'Basis-Tabelle-Samen'!J40,"-garden-in-the-bag-swedish.jpg")),
IF($C$1="Slowakisch - SK",HYPERLINK(CONCATENATE("https://www.saflax.de/0-WVK-Retail/Bilder-Pictures/SAFLAX-",'Basis-Tabelle-Samen'!W40,"-",'Basis-Tabelle-Samen'!J40,"-garden-in-the-bag-slovak.jpg")),
IF($C$1="Slowenisch - SI",HYPERLINK(CONCATENATE("https://www.saflax.de/0-WVK-Retail/Bilder-Pictures/SAFLAX-",'Basis-Tabelle-Samen'!W40,"-",'Basis-Tabelle-Samen'!J40,"-garden-in-the-bag-slovenian.jpg")),
IF($C$1="Spanisch - ES",HYPERLINK(CONCATENATE("https://www.saflax.de/0-WVK-Retail/Bilder-Pictures/SAFLAX-",'Basis-Tabelle-Samen'!W40,"-",'Basis-Tabelle-Samen'!J40,"-garden-in-the-bag-spanish.jpg")),
IF($C$1="Tschechisch - CZ",HYPERLINK(CONCATENATE("https://www.saflax.de/0-WVK-Retail/Bilder-Pictures/SAFLAX-",'Basis-Tabelle-Samen'!W40,"-",'Basis-Tabelle-Samen'!J40,"-garden-in-the-bag-czech.jpg")),
IF($C$1="Türkisch - TR",HYPERLINK(CONCATENATE("https://www.saflax.de/0-WVK-Retail/Bilder-Pictures/SAFLAX-",'Basis-Tabelle-Samen'!W40,"-",'Basis-Tabelle-Samen'!J40,"-garden-in-the-bag-turkish.jpg")),
IF($C$1="Ungarisch - HU",HYPERLINK(CONCATENATE("https://www.saflax.de/0-WVK-Retail/Bilder-Pictures/SAFLAX-",'Basis-Tabelle-Samen'!W40,"-",'Basis-Tabelle-Samen'!J40,"-garden-in-the-bag-hungarian.jpg")),
" ACHTUNG")))))))))))))))))))))))))))))</f>
        <v>https://www.saflax.de/0-WVK-Retail/Bilder-Pictures/SAFLAX-62393-roystonia-regia-garden-in-the-bag-english.jpg</v>
      </c>
    </row>
    <row r="93" spans="1:43" ht="17.100000000000001" customHeight="1" x14ac:dyDescent="0.2">
      <c r="A93" s="318" t="str">
        <f>IF('Basis-Tabelle-Samen'!A12="","",IF($C$1="Deutsch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93" s="319" t="str">
        <f>'Basis-Tabelle-Samen'!I12</f>
        <v>Carica papaya</v>
      </c>
      <c r="C93" s="316" t="str">
        <f>IF($C$1="Bulgarisch - BG",'Basis-Tabelle-Samen'!Z12,
IF($C$1="Dänisch - DK",'Basis-Tabelle-Samen'!AA12,
IF($C$1="Deutsch - DE",'Basis-Tabelle-Samen'!AB12,
IF($C$1="Englisch - UK",'Basis-Tabelle-Samen'!AC12,
IF($C$1="Estnisch - EE",'Basis-Tabelle-Samen'!AD12,
IF($C$1="Finnisch - FI",'Basis-Tabelle-Samen'!AE12,
IF($C$1="Französisch - FR",'Basis-Tabelle-Samen'!AF12,
IF($C$1="Griechisch - GR",'Basis-Tabelle-Samen'!AG12,
IF($C$1="Irisch - IE",'Basis-Tabelle-Samen'!AH12,
IF($C$1="Isländisch - IS",'Basis-Tabelle-Samen'!AI12,
IF($C$1="Italienisch - IT",'Basis-Tabelle-Samen'!AJ12,
IF($C$1="Japanisch - JP",'Basis-Tabelle-Samen'!AK12,
IF($C$1="Kroatisch - HR",'Basis-Tabelle-Samen'!AL12,
IF($C$1="Lettisch - LV",'Basis-Tabelle-Samen'!AM12,
IF($C$1="Litauisch - LT",'Basis-Tabelle-Samen'!AN12,
IF($C$1="Maltesisch - MT",'Basis-Tabelle-Samen'!AO12,
IF($C$1="Niederländisch - NL",'Basis-Tabelle-Samen'!AP12,
IF($C$1="Norwegisch - NO",'Basis-Tabelle-Samen'!AQ12,
IF($C$1="Polnisch - PL",'Basis-Tabelle-Samen'!AR12,
IF($C$1="Portugiesisch - PT",'Basis-Tabelle-Samen'!AS12,
IF($C$1="Rumänisch - RO",'Basis-Tabelle-Samen'!AT12,
IF($C$1="Schwedisch - SE",'Basis-Tabelle-Samen'!AU12,
IF($C$1="Slowakisch - SK",'Basis-Tabelle-Samen'!AV12,
IF($C$1="Slowenisch - SI",'Basis-Tabelle-Samen'!AW12,
IF($C$1="Spanisch - ES",'Basis-Tabelle-Samen'!AX12,
IF($C$1="Tschechisch - CZ",'Basis-Tabelle-Samen'!AY12,
IF($C$1="Türkisch - TR",'Basis-Tabelle-Samen'!AZ12,
IF($C$1="Ungarisch - HU",'Basis-Tabelle-Samen'!BA12,
" ACHTUNG"))))))))))))))))))))))))))))</f>
        <v>Melon Tree</v>
      </c>
      <c r="D93" s="320">
        <f>'Basis-Tabelle-Samen'!F12</f>
        <v>30</v>
      </c>
      <c r="E93" s="321" t="str">
        <f>'Basis-Tabelle-Samen'!H12</f>
        <v>7 %</v>
      </c>
      <c r="F93" s="322" t="str">
        <f>IF('Basis-Tabelle-Samen'!G12="","",'Basis-Tabelle-Samen'!G12)</f>
        <v>01</v>
      </c>
      <c r="G93" s="320">
        <f>'Basis-Tabelle-Samen'!C12</f>
        <v>12327</v>
      </c>
      <c r="H93" s="323">
        <f>'Basis-Tabelle-Samen'!D12</f>
        <v>4055473123271</v>
      </c>
      <c r="I93" s="324">
        <f>'Basis-Tabelle-Samen'!E12</f>
        <v>1.85</v>
      </c>
      <c r="J93" s="325">
        <f t="shared" si="1"/>
        <v>12</v>
      </c>
      <c r="K93" s="326">
        <f>'Basis-Tabelle-Samen'!K12</f>
        <v>72327</v>
      </c>
      <c r="L93" s="323">
        <f>'Basis-Tabelle-Samen'!L12</f>
        <v>4055473723273</v>
      </c>
      <c r="M93" s="324">
        <f>'Basis-Tabelle-Samen'!M12</f>
        <v>2.4500000000000002</v>
      </c>
      <c r="N93" s="326">
        <f>IF(K93&lt;1,"",'3'!$I$15)</f>
        <v>15</v>
      </c>
      <c r="O93" s="327">
        <f>IF(K93&lt;1,"",'3'!$J$11)</f>
        <v>90</v>
      </c>
      <c r="P93" s="326">
        <f>'Basis-Tabelle-Samen'!N12</f>
        <v>82327</v>
      </c>
      <c r="Q93" s="323">
        <f>'Basis-Tabelle-Samen'!O12</f>
        <v>4055473823270</v>
      </c>
      <c r="R93" s="328">
        <f>'Basis-Tabelle-Samen'!P12</f>
        <v>3.75</v>
      </c>
      <c r="S93" s="326">
        <f>IF(R93&lt;1,"",'3'!$M$15)</f>
        <v>18</v>
      </c>
      <c r="T93" s="327">
        <f>IF(R93&lt;1,"",'3'!$N$11)</f>
        <v>72</v>
      </c>
      <c r="U93" s="326">
        <f>'Basis-Tabelle-Samen'!Q12</f>
        <v>52327</v>
      </c>
      <c r="V93" s="323">
        <f>'Basis-Tabelle-Samen'!R12</f>
        <v>4055473523279</v>
      </c>
      <c r="W93" s="324">
        <f>'Basis-Tabelle-Samen'!S12</f>
        <v>4.95</v>
      </c>
      <c r="X93" s="326">
        <f>IF(U93&lt;1,"",'3'!$Q$15)</f>
        <v>6</v>
      </c>
      <c r="Y93" s="327">
        <f>IF(U93&lt;1,"",'3'!$R$11)</f>
        <v>24</v>
      </c>
      <c r="Z93" s="326">
        <f>'Basis-Tabelle-Samen'!T12</f>
        <v>32327</v>
      </c>
      <c r="AA93" s="323">
        <f>'Basis-Tabelle-Samen'!U12</f>
        <v>4055473323275</v>
      </c>
      <c r="AB93" s="324">
        <f>'Basis-Tabelle-Samen'!V12</f>
        <v>6.75</v>
      </c>
      <c r="AC93" s="326">
        <f>IF(Z93&lt;1,"",'3'!$U$15)</f>
        <v>6</v>
      </c>
      <c r="AD93" s="327">
        <f>IF(Z93&lt;1,"",'3'!$V$11)</f>
        <v>24</v>
      </c>
      <c r="AE93" s="326">
        <f>'Basis-Tabelle-Samen'!W12</f>
        <v>62327</v>
      </c>
      <c r="AF93" s="323">
        <f>'Basis-Tabelle-Samen'!X12</f>
        <v>4055473623276</v>
      </c>
      <c r="AG93" s="324">
        <f>'Basis-Tabelle-Samen'!Y12</f>
        <v>2.95</v>
      </c>
      <c r="AH93" s="326">
        <f>IF(AE93&lt;1,"",'3'!$Y$15)</f>
        <v>8</v>
      </c>
      <c r="AI93" s="327">
        <f>IF(AE93&lt;1,"",'3'!$Z$11)</f>
        <v>64</v>
      </c>
      <c r="AJ93" s="315"/>
      <c r="AK93" s="316" t="str">
        <f>IF(G93&lt;1,"",
IF($C$1="Bulgarisch - BG",HYPERLINK(CONCATENATE("https://www.saflax.de/0-WVK-Retail/Bilder-Pictures/SAFLAX-",'Basis-Tabelle-Samen'!C12,"-",'Basis-Tabelle-Samen'!J12,"-seed-package-front-cr-bulgarian.jpg")),
IF($C$1="Dänisch - DK",HYPERLINK(CONCATENATE("https://www.saflax.de/0-WVK-Retail/Bilder-Pictures/SAFLAX-",'Basis-Tabelle-Samen'!C12,"-",'Basis-Tabelle-Samen'!J12,"-seed-package-front-cr-danish.jpg")),
IF($C$1="Deutsch - DE",HYPERLINK(CONCATENATE("https://www.saflax.de/0-WVK-Retail/Bilder-Pictures/SAFLAX-",'Basis-Tabelle-Samen'!C12,"-",'Basis-Tabelle-Samen'!J12,"-seed-package-front-cr-german.jpg")),
IF($C$1="Englisch - UK",HYPERLINK(CONCATENATE("https://www.saflax.de/0-WVK-Retail/Bilder-Pictures/SAFLAX-",'Basis-Tabelle-Samen'!C12,"-",'Basis-Tabelle-Samen'!J12,"-seed-package-front-cr-english.jpg")),
IF($C$1="Estnisch - EE",HYPERLINK(CONCATENATE("https://www.saflax.de/0-WVK-Retail/Bilder-Pictures/SAFLAX-",'Basis-Tabelle-Samen'!C12,"-",'Basis-Tabelle-Samen'!J12,"-seed-package-front-cr-estonian.jpg")),
IF($C$1="Finnisch - FI",HYPERLINK(CONCATENATE("https://www.saflax.de/0-WVK-Retail/Bilder-Pictures/SAFLAX-",'Basis-Tabelle-Samen'!C12,"-",'Basis-Tabelle-Samen'!J12,"-seed-package-front-cr-finnish.jpg")),
IF($C$1="Französisch - FR",HYPERLINK(CONCATENATE("https://www.saflax.de/0-WVK-Retail/Bilder-Pictures/SAFLAX-",'Basis-Tabelle-Samen'!C12,"-",'Basis-Tabelle-Samen'!J12,"-seed-package-front-cr-french.jpg")),
IF($C$1="Griechisch - GR",HYPERLINK(CONCATENATE("https://www.saflax.de/0-WVK-Retail/Bilder-Pictures/SAFLAX-",'Basis-Tabelle-Samen'!C12,"-",'Basis-Tabelle-Samen'!J12,"-seed-package-front-cr-greek.jpg")),
IF($C$1="Irisch - IE",HYPERLINK(CONCATENATE("https://www.saflax.de/0-WVK-Retail/Bilder-Pictures/SAFLAX-",'Basis-Tabelle-Samen'!C12,"-",'Basis-Tabelle-Samen'!J12,"-seed-package-front-cr-irish.jpg")),
IF($C$1="Isländisch - IS",HYPERLINK(CONCATENATE("https://www.saflax.de/0-WVK-Retail/Bilder-Pictures/SAFLAX-",'Basis-Tabelle-Samen'!C12,"-",'Basis-Tabelle-Samen'!J12,"-seed-package-front-cr-icelandic.jpg")),
IF($C$1="Italienisch - IT",HYPERLINK(CONCATENATE("https://www.saflax.de/0-WVK-Retail/Bilder-Pictures/SAFLAX-",'Basis-Tabelle-Samen'!C12,"-",'Basis-Tabelle-Samen'!J12,"-seed-package-front-cr-italian.jpg")),
IF($C$1="Japanisch - JP",HYPERLINK(CONCATENATE("https://www.saflax.de/0-WVK-Retail/Bilder-Pictures/SAFLAX-",'Basis-Tabelle-Samen'!C12,"-",'Basis-Tabelle-Samen'!J12,"-seed-package-front-cr-japanese.jpg")),
IF($C$1="Kroatisch - HR",HYPERLINK(CONCATENATE("https://www.saflax.de/0-WVK-Retail/Bilder-Pictures/SAFLAX-",'Basis-Tabelle-Samen'!C12,"-",'Basis-Tabelle-Samen'!J12,"-seed-package-front-cr-croatian.jpg")),
IF($C$1="Lettisch - LV",HYPERLINK(CONCATENATE("https://www.saflax.de/0-WVK-Retail/Bilder-Pictures/SAFLAX-",'Basis-Tabelle-Samen'!C12,"-",'Basis-Tabelle-Samen'!J12,"-seed-package-front-cr-latvian.jpg")),
IF($C$1="Litauisch - LT",HYPERLINK(CONCATENATE("https://www.saflax.de/0-WVK-Retail/Bilder-Pictures/SAFLAX-",'Basis-Tabelle-Samen'!C12,"-",'Basis-Tabelle-Samen'!J12,"-seed-package-front-cr-lithuanian.jpg")),
IF($C$1="Maltesisch - MT",HYPERLINK(CONCATENATE("https://www.saflax.de/0-WVK-Retail/Bilder-Pictures/SAFLAX-",'Basis-Tabelle-Samen'!C12,"-",'Basis-Tabelle-Samen'!J12,"-seed-package-front-cr-maltese.jpg")),
IF($C$1="Niederländisch - NL",HYPERLINK(CONCATENATE("https://www.saflax.de/0-WVK-Retail/Bilder-Pictures/SAFLAX-",'Basis-Tabelle-Samen'!C12,"-",'Basis-Tabelle-Samen'!J12,"-seed-package-front-cr-dutch.jpg")),
IF($C$1="Norwegisch - NO",HYPERLINK(CONCATENATE("https://www.saflax.de/0-WVK-Retail/Bilder-Pictures/SAFLAX-",'Basis-Tabelle-Samen'!C12,"-",'Basis-Tabelle-Samen'!J12,"-seed-package-front-cr-nowegian.jpg")),
IF($C$1="Polnisch - PL",HYPERLINK(CONCATENATE("https://www.saflax.de/0-WVK-Retail/Bilder-Pictures/SAFLAX-",'Basis-Tabelle-Samen'!C12,"-",'Basis-Tabelle-Samen'!J12,"-seed-package-front-cr-polish.jpg")),
IF($C$1="Portugiesisch - PT",HYPERLINK(CONCATENATE("https://www.saflax.de/0-WVK-Retail/Bilder-Pictures/SAFLAX-",'Basis-Tabelle-Samen'!C12,"-",'Basis-Tabelle-Samen'!J12,"-seed-package-front-cr-portuguese.jpg")),
IF($C$1="Rumänisch - RO",HYPERLINK(CONCATENATE("https://www.saflax.de/0-WVK-Retail/Bilder-Pictures/SAFLAX-",'Basis-Tabelle-Samen'!C12,"-",'Basis-Tabelle-Samen'!J12,"-seed-package-front-cr-romanian.jpg")),
IF($C$1="Schwedisch - SE",HYPERLINK(CONCATENATE("https://www.saflax.de/0-WVK-Retail/Bilder-Pictures/SAFLAX-",'Basis-Tabelle-Samen'!C12,"-",'Basis-Tabelle-Samen'!J12,"-seed-package-front-cr-swedish.jpg")),
IF($C$1="Slowakisch - SK",HYPERLINK(CONCATENATE("https://www.saflax.de/0-WVK-Retail/Bilder-Pictures/SAFLAX-",'Basis-Tabelle-Samen'!C12,"-",'Basis-Tabelle-Samen'!J12,"-seed-package-front-cr-slovak.jpg")),
IF($C$1="Slowenisch - SI",HYPERLINK(CONCATENATE("https://www.saflax.de/0-WVK-Retail/Bilder-Pictures/SAFLAX-",'Basis-Tabelle-Samen'!C12,"-",'Basis-Tabelle-Samen'!J12,"-seed-package-front-cr-slovenian.jpg")),
IF($C$1="Spanisch - ES",HYPERLINK(CONCATENATE("https://www.saflax.de/0-WVK-Retail/Bilder-Pictures/SAFLAX-",'Basis-Tabelle-Samen'!C12,"-",'Basis-Tabelle-Samen'!J12,"-seed-package-front-cr-spanish.jpg")),
IF($C$1="Tschechisch - CZ",HYPERLINK(CONCATENATE("https://www.saflax.de/0-WVK-Retail/Bilder-Pictures/SAFLAX-",'Basis-Tabelle-Samen'!C12,"-",'Basis-Tabelle-Samen'!J12,"-seed-package-front-cr-czech.jpg")),
IF($C$1="Türkisch - TR",HYPERLINK(CONCATENATE("https://www.saflax.de/0-WVK-Retail/Bilder-Pictures/SAFLAX-",'Basis-Tabelle-Samen'!C12,"-",'Basis-Tabelle-Samen'!J12,"-seed-package-front-cr-turkish.jpg")),
IF($C$1="Ungarisch - HU",HYPERLINK(CONCATENATE("https://www.saflax.de/0-WVK-Retail/Bilder-Pictures/SAFLAX-",'Basis-Tabelle-Samen'!C12,"-",'Basis-Tabelle-Samen'!J12,"-seed-package-front-cr-hungarian.jpg")),
" ACHTUNG")))))))))))))))))))))))))))))</f>
        <v>https://www.saflax.de/0-WVK-Retail/Bilder-Pictures/SAFLAX-12327-carica-papaya-seed-package-front-cr-english.jpg</v>
      </c>
      <c r="AL93" s="330" t="str">
        <f>IF(G93&lt;1,"",
IF($C$1="Bulgarisch - BG",HYPERLINK(CONCATENATE("https://www.saflax.de/0-WVK-Retail/Bilder-Pictures/SAFLAX-",'Basis-Tabelle-Samen'!C12,"-",'Basis-Tabelle-Samen'!J12,"-seed-package-back-cr-bulgarian.jpg")),
IF($C$1="Dänisch - DK",HYPERLINK(CONCATENATE("https://www.saflax.de/0-WVK-Retail/Bilder-Pictures/SAFLAX-",'Basis-Tabelle-Samen'!C12,"-",'Basis-Tabelle-Samen'!J12,"-seed-package-back-cr-danish.jpg")),
IF($C$1="Deutsch - DE",HYPERLINK(CONCATENATE("https://www.saflax.de/0-WVK-Retail/Bilder-Pictures/SAFLAX-",'Basis-Tabelle-Samen'!C12,"-",'Basis-Tabelle-Samen'!J12,"-seed-package-back-cr-german.jpg")),
IF($C$1="Englisch - UK",HYPERLINK(CONCATENATE("https://www.saflax.de/0-WVK-Retail/Bilder-Pictures/SAFLAX-",'Basis-Tabelle-Samen'!C12,"-",'Basis-Tabelle-Samen'!J12,"-seed-package-back-cr-english.jpg")),
IF($C$1="Estnisch - EE",HYPERLINK(CONCATENATE("https://www.saflax.de/0-WVK-Retail/Bilder-Pictures/SAFLAX-",'Basis-Tabelle-Samen'!C12,"-",'Basis-Tabelle-Samen'!J12,"-seed-package-back-cr-estonian.jpg")),
IF($C$1="Finnisch - FI",HYPERLINK(CONCATENATE("https://www.saflax.de/0-WVK-Retail/Bilder-Pictures/SAFLAX-",'Basis-Tabelle-Samen'!C12,"-",'Basis-Tabelle-Samen'!J12,"-seed-package-back-cr-finnish.jpg")),
IF($C$1="Französisch - FR",HYPERLINK(CONCATENATE("https://www.saflax.de/0-WVK-Retail/Bilder-Pictures/SAFLAX-",'Basis-Tabelle-Samen'!C12,"-",'Basis-Tabelle-Samen'!J12,"-seed-package-back-cr-french.jpg")),
IF($C$1="Griechisch - GR",HYPERLINK(CONCATENATE("https://www.saflax.de/0-WVK-Retail/Bilder-Pictures/SAFLAX-",'Basis-Tabelle-Samen'!C12,"-",'Basis-Tabelle-Samen'!J12,"-seed-package-back-cr-greek.jpg")),
IF($C$1="Irisch - IE",HYPERLINK(CONCATENATE("https://www.saflax.de/0-WVK-Retail/Bilder-Pictures/SAFLAX-",'Basis-Tabelle-Samen'!C12,"-",'Basis-Tabelle-Samen'!J12,"-seed-package-back-cr-irish.jpg")),
IF($C$1="Isländisch - IS",HYPERLINK(CONCATENATE("https://www.saflax.de/0-WVK-Retail/Bilder-Pictures/SAFLAX-",'Basis-Tabelle-Samen'!C12,"-",'Basis-Tabelle-Samen'!J12,"-seed-package-back-cr-icelandic.jpg")),
IF($C$1="Italienisch - IT",HYPERLINK(CONCATENATE("https://www.saflax.de/0-WVK-Retail/Bilder-Pictures/SAFLAX-",'Basis-Tabelle-Samen'!C12,"-",'Basis-Tabelle-Samen'!J12,"-seed-package-back-cr-italian.jpg")),
IF($C$1="Japanisch - JP",HYPERLINK(CONCATENATE("https://www.saflax.de/0-WVK-Retail/Bilder-Pictures/SAFLAX-",'Basis-Tabelle-Samen'!C12,"-",'Basis-Tabelle-Samen'!J12,"-seed-package-back-cr-japanese.jpg")),
IF($C$1="Kroatisch - HR",HYPERLINK(CONCATENATE("https://www.saflax.de/0-WVK-Retail/Bilder-Pictures/SAFLAX-",'Basis-Tabelle-Samen'!C12,"-",'Basis-Tabelle-Samen'!J12,"-seed-package-back-cr-croatian.jpg")),
IF($C$1="Lettisch - LV",HYPERLINK(CONCATENATE("https://www.saflax.de/0-WVK-Retail/Bilder-Pictures/SAFLAX-",'Basis-Tabelle-Samen'!C12,"-",'Basis-Tabelle-Samen'!J12,"-seed-package-back-cr-latvian.jpg")),
IF($C$1="Litauisch - LT",HYPERLINK(CONCATENATE("https://www.saflax.de/0-WVK-Retail/Bilder-Pictures/SAFLAX-",'Basis-Tabelle-Samen'!C12,"-",'Basis-Tabelle-Samen'!J12,"-seed-package-back-cr-lithuanian.jpg")),
IF($C$1="Maltesisch - MT",HYPERLINK(CONCATENATE("https://www.saflax.de/0-WVK-Retail/Bilder-Pictures/SAFLAX-",'Basis-Tabelle-Samen'!C12,"-",'Basis-Tabelle-Samen'!J12,"-seed-package-back-cr-maltese.jpg")),
IF($C$1="Niederländisch - NL",HYPERLINK(CONCATENATE("https://www.saflax.de/0-WVK-Retail/Bilder-Pictures/SAFLAX-",'Basis-Tabelle-Samen'!C12,"-",'Basis-Tabelle-Samen'!J12,"-seed-package-back-cr-dutch.jpg")),
IF($C$1="Norwegisch - NO",HYPERLINK(CONCATENATE("https://www.saflax.de/0-WVK-Retail/Bilder-Pictures/SAFLAX-",'Basis-Tabelle-Samen'!C12,"-",'Basis-Tabelle-Samen'!J12,"-seed-package-back-cr-nowegian.jpg")),
IF($C$1="Polnisch - PL",HYPERLINK(CONCATENATE("https://www.saflax.de/0-WVK-Retail/Bilder-Pictures/SAFLAX-",'Basis-Tabelle-Samen'!C12,"-",'Basis-Tabelle-Samen'!J12,"-seed-package-back-cr-polish.jpg")),
IF($C$1="Portugiesisch - PT",HYPERLINK(CONCATENATE("https://www.saflax.de/0-WVK-Retail/Bilder-Pictures/SAFLAX-",'Basis-Tabelle-Samen'!C12,"-",'Basis-Tabelle-Samen'!J12,"-seed-package-back-cr-portuguese.jpg")),
IF($C$1="Rumänisch - RO",HYPERLINK(CONCATENATE("https://www.saflax.de/0-WVK-Retail/Bilder-Pictures/SAFLAX-",'Basis-Tabelle-Samen'!C12,"-",'Basis-Tabelle-Samen'!J12,"-seed-package-back-cr-romanian.jpg")),
IF($C$1="Schwedisch - SE",HYPERLINK(CONCATENATE("https://www.saflax.de/0-WVK-Retail/Bilder-Pictures/SAFLAX-",'Basis-Tabelle-Samen'!C12,"-",'Basis-Tabelle-Samen'!J12,"-seed-package-back-cr-swedish.jpg")),
IF($C$1="Slowakisch - SK",HYPERLINK(CONCATENATE("https://www.saflax.de/0-WVK-Retail/Bilder-Pictures/SAFLAX-",'Basis-Tabelle-Samen'!C12,"-",'Basis-Tabelle-Samen'!J12,"-seed-package-back-cr-slovak.jpg")),
IF($C$1="Slowenisch - SI",HYPERLINK(CONCATENATE("https://www.saflax.de/0-WVK-Retail/Bilder-Pictures/SAFLAX-",'Basis-Tabelle-Samen'!C12,"-",'Basis-Tabelle-Samen'!J12,"-seed-package-back-cr-slovenian.jpg")),
IF($C$1="Spanisch - ES",HYPERLINK(CONCATENATE("https://www.saflax.de/0-WVK-Retail/Bilder-Pictures/SAFLAX-",'Basis-Tabelle-Samen'!C12,"-",'Basis-Tabelle-Samen'!J12,"-seed-package-back-cr-spanish.jpg")),
IF($C$1="Tschechisch - CZ",HYPERLINK(CONCATENATE("https://www.saflax.de/0-WVK-Retail/Bilder-Pictures/SAFLAX-",'Basis-Tabelle-Samen'!C12,"-",'Basis-Tabelle-Samen'!J12,"-seed-package-back-cr-czech.jpg")),
IF($C$1="Türkisch - TR",HYPERLINK(CONCATENATE("https://www.saflax.de/0-WVK-Retail/Bilder-Pictures/SAFLAX-",'Basis-Tabelle-Samen'!C12,"-",'Basis-Tabelle-Samen'!J12,"-seed-package-back-cr-turkish.jpg")),
IF($C$1="Ungarisch - HU",HYPERLINK(CONCATENATE("https://www.saflax.de/0-WVK-Retail/Bilder-Pictures/SAFLAX-",'Basis-Tabelle-Samen'!C12,"-",'Basis-Tabelle-Samen'!J12,"-seed-package-back-cr-hungarian.jpg")),
" ACHTUNG")))))))))))))))))))))))))))))</f>
        <v>https://www.saflax.de/0-WVK-Retail/Bilder-Pictures/SAFLAX-12327-carica-papaya-seed-package-back-cr-english.jpg</v>
      </c>
      <c r="AM93" s="330" t="str">
        <f>IF(H93&lt;1,"",
IF($C$1="Bulgarisch - BG",HYPERLINK(CONCATENATE("https://www.saflax.de/0-WVK-Retail/Bilder-Pictures/SAFLAX-",'Basis-Tabelle-Samen'!K12,"-",'Basis-Tabelle-Samen'!J12,"-garden-to-go-mini-bulgarian.jpg")),
IF($C$1="Dänisch - DK",HYPERLINK(CONCATENATE("https://www.saflax.de/0-WVK-Retail/Bilder-Pictures/SAFLAX-",'Basis-Tabelle-Samen'!K12,"-",'Basis-Tabelle-Samen'!J12,"-garden-to-go-mini-danish.jpg")),
IF($C$1="Deutsch - DE",HYPERLINK(CONCATENATE("https://www.saflax.de/0-WVK-Retail/Bilder-Pictures/SAFLAX-",'Basis-Tabelle-Samen'!K12,"-",'Basis-Tabelle-Samen'!J12,"-garden-to-go-mini-german.jpg")),
IF($C$1="Englisch - UK",HYPERLINK(CONCATENATE("https://www.saflax.de/0-WVK-Retail/Bilder-Pictures/SAFLAX-",'Basis-Tabelle-Samen'!K12,"-",'Basis-Tabelle-Samen'!J12,"-garden-to-go-mini-english.jpg")),
IF($C$1="Estnisch - EE",HYPERLINK(CONCATENATE("https://www.saflax.de/0-WVK-Retail/Bilder-Pictures/SAFLAX-",'Basis-Tabelle-Samen'!K12,"-",'Basis-Tabelle-Samen'!J12,"-garden-to-go-mini-estonian.jpg")),
IF($C$1="Finnisch - FI",HYPERLINK(CONCATENATE("https://www.saflax.de/0-WVK-Retail/Bilder-Pictures/SAFLAX-",'Basis-Tabelle-Samen'!K12,"-",'Basis-Tabelle-Samen'!J12,"-garden-to-go-mini-finnish.jpg")),
IF($C$1="Französisch - FR",HYPERLINK(CONCATENATE("https://www.saflax.de/0-WVK-Retail/Bilder-Pictures/SAFLAX-",'Basis-Tabelle-Samen'!K12,"-",'Basis-Tabelle-Samen'!J12,"-garden-to-go-mini-french.jpg")),
IF($C$1="Griechisch - GR",HYPERLINK(CONCATENATE("https://www.saflax.de/0-WVK-Retail/Bilder-Pictures/SAFLAX-",'Basis-Tabelle-Samen'!K12,"-",'Basis-Tabelle-Samen'!J12,"-garden-to-go-mini-greek.jpg")),
IF($C$1="Irisch - IE",HYPERLINK(CONCATENATE("https://www.saflax.de/0-WVK-Retail/Bilder-Pictures/SAFLAX-",'Basis-Tabelle-Samen'!K12,"-",'Basis-Tabelle-Samen'!J12,"-garden-to-go-mini-irish.jpg")),
IF($C$1="Isländisch - IS",HYPERLINK(CONCATENATE("https://www.saflax.de/0-WVK-Retail/Bilder-Pictures/SAFLAX-",'Basis-Tabelle-Samen'!K12,"-",'Basis-Tabelle-Samen'!J12,"-garden-to-go-mini-icelandic.jpg")),
IF($C$1="Italienisch - IT",HYPERLINK(CONCATENATE("https://www.saflax.de/0-WVK-Retail/Bilder-Pictures/SAFLAX-",'Basis-Tabelle-Samen'!K12,"-",'Basis-Tabelle-Samen'!J12,"-garden-to-go-mini-italian.jpg")),
IF($C$1="Japanisch - JP",HYPERLINK(CONCATENATE("https://www.saflax.de/0-WVK-Retail/Bilder-Pictures/SAFLAX-",'Basis-Tabelle-Samen'!K12,"-",'Basis-Tabelle-Samen'!J12,"-garden-to-go-mini-japanese.jpg")),
IF($C$1="Kroatisch - HR",HYPERLINK(CONCATENATE("https://www.saflax.de/0-WVK-Retail/Bilder-Pictures/SAFLAX-",'Basis-Tabelle-Samen'!K12,"-",'Basis-Tabelle-Samen'!J12,"-garden-to-go-mini-croatian.jpg")),
IF($C$1="Lettisch - LV",HYPERLINK(CONCATENATE("https://www.saflax.de/0-WVK-Retail/Bilder-Pictures/SAFLAX-",'Basis-Tabelle-Samen'!K12,"-",'Basis-Tabelle-Samen'!J12,"-garden-to-go-mini-latvian.jpg")),
IF($C$1="Litauisch - LT",HYPERLINK(CONCATENATE("https://www.saflax.de/0-WVK-Retail/Bilder-Pictures/SAFLAX-",'Basis-Tabelle-Samen'!K12,"-",'Basis-Tabelle-Samen'!J12,"-garden-to-go-mini-lithuanian.jpg")),
IF($C$1="Maltesisch - MT",HYPERLINK(CONCATENATE("https://www.saflax.de/0-WVK-Retail/Bilder-Pictures/SAFLAX-",'Basis-Tabelle-Samen'!K12,"-",'Basis-Tabelle-Samen'!J12,"-garden-to-go-mini-maltese.jpg")),
IF($C$1="Niederländisch - NL",HYPERLINK(CONCATENATE("https://www.saflax.de/0-WVK-Retail/Bilder-Pictures/SAFLAX-",'Basis-Tabelle-Samen'!K12,"-",'Basis-Tabelle-Samen'!J12,"-garden-to-go-mini-dutch.jpg")),
IF($C$1="Norwegisch - NO",HYPERLINK(CONCATENATE("https://www.saflax.de/0-WVK-Retail/Bilder-Pictures/SAFLAX-",'Basis-Tabelle-Samen'!K12,"-",'Basis-Tabelle-Samen'!J12,"-garden-to-go-mini-nowegian.jpg")),
IF($C$1="Polnisch - PL",HYPERLINK(CONCATENATE("https://www.saflax.de/0-WVK-Retail/Bilder-Pictures/SAFLAX-",'Basis-Tabelle-Samen'!K12,"-",'Basis-Tabelle-Samen'!J12,"-garden-to-go-mini-polish.jpg")),
IF($C$1="Portugiesisch - PT",HYPERLINK(CONCATENATE("https://www.saflax.de/0-WVK-Retail/Bilder-Pictures/SAFLAX-",'Basis-Tabelle-Samen'!K12,"-",'Basis-Tabelle-Samen'!J12,"-garden-to-go-mini-portuguese.jpg")),
IF($C$1="Rumänisch - RO",HYPERLINK(CONCATENATE("https://www.saflax.de/0-WVK-Retail/Bilder-Pictures/SAFLAX-",'Basis-Tabelle-Samen'!K12,"-",'Basis-Tabelle-Samen'!J12,"-garden-to-go-mini-romanian.jpg")),
IF($C$1="Schwedisch - SE",HYPERLINK(CONCATENATE("https://www.saflax.de/0-WVK-Retail/Bilder-Pictures/SAFLAX-",'Basis-Tabelle-Samen'!K12,"-",'Basis-Tabelle-Samen'!J12,"-garden-to-go-mini-swedish.jpg")),
IF($C$1="Slowakisch - SK",HYPERLINK(CONCATENATE("https://www.saflax.de/0-WVK-Retail/Bilder-Pictures/SAFLAX-",'Basis-Tabelle-Samen'!K12,"-",'Basis-Tabelle-Samen'!J12,"-garden-to-go-mini-slovak.jpg")),
IF($C$1="Slowenisch - SI",HYPERLINK(CONCATENATE("https://www.saflax.de/0-WVK-Retail/Bilder-Pictures/SAFLAX-",'Basis-Tabelle-Samen'!K12,"-",'Basis-Tabelle-Samen'!J12,"-garden-to-go-mini-slovenian.jpg")),
IF($C$1="Spanisch - ES",HYPERLINK(CONCATENATE("https://www.saflax.de/0-WVK-Retail/Bilder-Pictures/SAFLAX-",'Basis-Tabelle-Samen'!K12,"-",'Basis-Tabelle-Samen'!J12,"-garden-to-go-mini-spanish.jpg")),
IF($C$1="Tschechisch - CZ",HYPERLINK(CONCATENATE("https://www.saflax.de/0-WVK-Retail/Bilder-Pictures/SAFLAX-",'Basis-Tabelle-Samen'!K12,"-",'Basis-Tabelle-Samen'!J12,"-garden-to-go-mini-czech.jpg")),
IF($C$1="Türkisch - TR",HYPERLINK(CONCATENATE("https://www.saflax.de/0-WVK-Retail/Bilder-Pictures/SAFLAX-",'Basis-Tabelle-Samen'!K12,"-",'Basis-Tabelle-Samen'!J12,"-garden-to-go-mini-turkish.jpg")),
IF($C$1="Ungarisch - HU",HYPERLINK(CONCATENATE("https://www.saflax.de/0-WVK-Retail/Bilder-Pictures/SAFLAX-",'Basis-Tabelle-Samen'!K12,"-",'Basis-Tabelle-Samen'!J12,"-garden-to-go-mini-hungarian.jpg")),
" ACHTUNG")))))))))))))))))))))))))))))</f>
        <v>https://www.saflax.de/0-WVK-Retail/Bilder-Pictures/SAFLAX-72327-carica-papaya-garden-to-go-mini-english.jpg</v>
      </c>
      <c r="AN93" s="330" t="str">
        <f>IF(I93&lt;1,"",
IF($C$1="Bulgarisch - BG",HYPERLINK(CONCATENATE("https://www.saflax.de/0-WVK-Retail/Bilder-Pictures/SAFLAX-",'Basis-Tabelle-Samen'!N12,"-",'Basis-Tabelle-Samen'!J12,"-garden-to-go-lite-bulgarian.jpg")),
IF($C$1="Dänisch - DK",HYPERLINK(CONCATENATE("https://www.saflax.de/0-WVK-Retail/Bilder-Pictures/SAFLAX-",'Basis-Tabelle-Samen'!N12,"-",'Basis-Tabelle-Samen'!J12,"-garden-to-go-lite-danish.jpg")),
IF($C$1="Deutsch - DE",HYPERLINK(CONCATENATE("https://www.saflax.de/0-WVK-Retail/Bilder-Pictures/SAFLAX-",'Basis-Tabelle-Samen'!N12,"-",'Basis-Tabelle-Samen'!J12,"-garden-to-go-lite-german.jpg")),
IF($C$1="Englisch - UK",HYPERLINK(CONCATENATE("https://www.saflax.de/0-WVK-Retail/Bilder-Pictures/SAFLAX-",'Basis-Tabelle-Samen'!N12,"-",'Basis-Tabelle-Samen'!J12,"-garden-to-go-lite-english.jpg")),
IF($C$1="Estnisch - EE",HYPERLINK(CONCATENATE("https://www.saflax.de/0-WVK-Retail/Bilder-Pictures/SAFLAX-",'Basis-Tabelle-Samen'!N12,"-",'Basis-Tabelle-Samen'!J12,"-garden-to-go-lite-estonian.jpg")),
IF($C$1="Finnisch - FI",HYPERLINK(CONCATENATE("https://www.saflax.de/0-WVK-Retail/Bilder-Pictures/SAFLAX-",'Basis-Tabelle-Samen'!N12,"-",'Basis-Tabelle-Samen'!J12,"-garden-to-go-lite-finnish.jpg")),
IF($C$1="Französisch - FR",HYPERLINK(CONCATENATE("https://www.saflax.de/0-WVK-Retail/Bilder-Pictures/SAFLAX-",'Basis-Tabelle-Samen'!N12,"-",'Basis-Tabelle-Samen'!J12,"-garden-to-go-lite-french.jpg")),
IF($C$1="Griechisch - GR",HYPERLINK(CONCATENATE("https://www.saflax.de/0-WVK-Retail/Bilder-Pictures/SAFLAX-",'Basis-Tabelle-Samen'!N12,"-",'Basis-Tabelle-Samen'!J12,"-garden-to-go-lite-greek.jpg")),
IF($C$1="Irisch - IE",HYPERLINK(CONCATENATE("https://www.saflax.de/0-WVK-Retail/Bilder-Pictures/SAFLAX-",'Basis-Tabelle-Samen'!N12,"-",'Basis-Tabelle-Samen'!J12,"-garden-to-go-lite-irish.jpg")),
IF($C$1="Isländisch - IS",HYPERLINK(CONCATENATE("https://www.saflax.de/0-WVK-Retail/Bilder-Pictures/SAFLAX-",'Basis-Tabelle-Samen'!N12,"-",'Basis-Tabelle-Samen'!J12,"-garden-to-go-lite-icelandic.jpg")),
IF($C$1="Italienisch - IT",HYPERLINK(CONCATENATE("https://www.saflax.de/0-WVK-Retail/Bilder-Pictures/SAFLAX-",'Basis-Tabelle-Samen'!N12,"-",'Basis-Tabelle-Samen'!J12,"-garden-to-go-lite-italian.jpg")),
IF($C$1="Japanisch - JP",HYPERLINK(CONCATENATE("https://www.saflax.de/0-WVK-Retail/Bilder-Pictures/SAFLAX-",'Basis-Tabelle-Samen'!N12,"-",'Basis-Tabelle-Samen'!J12,"-garden-to-go-lite-japanese.jpg")),
IF($C$1="Kroatisch - HR",HYPERLINK(CONCATENATE("https://www.saflax.de/0-WVK-Retail/Bilder-Pictures/SAFLAX-",'Basis-Tabelle-Samen'!N12,"-",'Basis-Tabelle-Samen'!J12,"-garden-to-go-lite-croatian.jpg")),
IF($C$1="Lettisch - LV",HYPERLINK(CONCATENATE("https://www.saflax.de/0-WVK-Retail/Bilder-Pictures/SAFLAX-",'Basis-Tabelle-Samen'!N12,"-",'Basis-Tabelle-Samen'!J12,"-garden-to-go-lite-latvian.jpg")),
IF($C$1="Litauisch - LT",HYPERLINK(CONCATENATE("https://www.saflax.de/0-WVK-Retail/Bilder-Pictures/SAFLAX-",'Basis-Tabelle-Samen'!N12,"-",'Basis-Tabelle-Samen'!J12,"-garden-to-go-lite-lithuanian.jpg")),
IF($C$1="Maltesisch - MT",HYPERLINK(CONCATENATE("https://www.saflax.de/0-WVK-Retail/Bilder-Pictures/SAFLAX-",'Basis-Tabelle-Samen'!N12,"-",'Basis-Tabelle-Samen'!J12,"-garden-to-go-lite-maltese.jpg")),
IF($C$1="Niederländisch - NL",HYPERLINK(CONCATENATE("https://www.saflax.de/0-WVK-Retail/Bilder-Pictures/SAFLAX-",'Basis-Tabelle-Samen'!N12,"-",'Basis-Tabelle-Samen'!J12,"-garden-to-go-lite-dutch.jpg")),
IF($C$1="Norwegisch - NO",HYPERLINK(CONCATENATE("https://www.saflax.de/0-WVK-Retail/Bilder-Pictures/SAFLAX-",'Basis-Tabelle-Samen'!N12,"-",'Basis-Tabelle-Samen'!J12,"-garden-to-go-lite-nowegian.jpg")),
IF($C$1="Polnisch - PL",HYPERLINK(CONCATENATE("https://www.saflax.de/0-WVK-Retail/Bilder-Pictures/SAFLAX-",'Basis-Tabelle-Samen'!N12,"-",'Basis-Tabelle-Samen'!J12,"-garden-to-go-lite-polish.jpg")),
IF($C$1="Portugiesisch - PT",HYPERLINK(CONCATENATE("https://www.saflax.de/0-WVK-Retail/Bilder-Pictures/SAFLAX-",'Basis-Tabelle-Samen'!N12,"-",'Basis-Tabelle-Samen'!J12,"-garden-to-go-lite-portuguese.jpg")),
IF($C$1="Rumänisch - RO",HYPERLINK(CONCATENATE("https://www.saflax.de/0-WVK-Retail/Bilder-Pictures/SAFLAX-",'Basis-Tabelle-Samen'!N12,"-",'Basis-Tabelle-Samen'!J12,"-garden-to-go-lite-romanian.jpg")),
IF($C$1="Schwedisch - SE",HYPERLINK(CONCATENATE("https://www.saflax.de/0-WVK-Retail/Bilder-Pictures/SAFLAX-",'Basis-Tabelle-Samen'!N12,"-",'Basis-Tabelle-Samen'!J12,"-garden-to-go-lite-swedish.jpg")),
IF($C$1="Slowakisch - SK",HYPERLINK(CONCATENATE("https://www.saflax.de/0-WVK-Retail/Bilder-Pictures/SAFLAX-",'Basis-Tabelle-Samen'!N12,"-",'Basis-Tabelle-Samen'!J12,"-garden-to-go-lite-slovak.jpg")),
IF($C$1="Slowenisch - SI",HYPERLINK(CONCATENATE("https://www.saflax.de/0-WVK-Retail/Bilder-Pictures/SAFLAX-",'Basis-Tabelle-Samen'!N12,"-",'Basis-Tabelle-Samen'!J12,"-garden-to-go-lite-slovenian.jpg")),
IF($C$1="Spanisch - ES",HYPERLINK(CONCATENATE("https://www.saflax.de/0-WVK-Retail/Bilder-Pictures/SAFLAX-",'Basis-Tabelle-Samen'!N12,"-",'Basis-Tabelle-Samen'!J12,"-garden-to-go-lite-spanish.jpg")),
IF($C$1="Tschechisch - CZ",HYPERLINK(CONCATENATE("https://www.saflax.de/0-WVK-Retail/Bilder-Pictures/SAFLAX-",'Basis-Tabelle-Samen'!N12,"-",'Basis-Tabelle-Samen'!J12,"-garden-to-go-lite-czech.jpg")),
IF($C$1="Türkisch - TR",HYPERLINK(CONCATENATE("https://www.saflax.de/0-WVK-Retail/Bilder-Pictures/SAFLAX-",'Basis-Tabelle-Samen'!N12,"-",'Basis-Tabelle-Samen'!J12,"-garden-to-go-lite-turkish.jpg")),
IF($C$1="Ungarisch - HU",HYPERLINK(CONCATENATE("https://www.saflax.de/0-WVK-Retail/Bilder-Pictures/SAFLAX-",'Basis-Tabelle-Samen'!N12,"-",'Basis-Tabelle-Samen'!J12,"-garden-to-go-lite-hungarian.jpg")),
" ACHTUNG")))))))))))))))))))))))))))))</f>
        <v>https://www.saflax.de/0-WVK-Retail/Bilder-Pictures/SAFLAX-82327-carica-papaya-garden-to-go-lite-english.jpg</v>
      </c>
      <c r="AO93" s="330" t="str">
        <f>IF(J93&lt;1,"",
IF($C$1="Bulgarisch - BG",HYPERLINK(CONCATENATE("https://www.saflax.de/0-WVK-Retail/Bilder-Pictures/SAFLAX-",'Basis-Tabelle-Samen'!Q12,"-",'Basis-Tabelle-Samen'!J12,"-garden-to-go-bulgarian.jpg")),
IF($C$1="Dänisch - DK",HYPERLINK(CONCATENATE("https://www.saflax.de/0-WVK-Retail/Bilder-Pictures/SAFLAX-",'Basis-Tabelle-Samen'!Q12,"-",'Basis-Tabelle-Samen'!J12,"-garden-to-go-danish.jpg")),
IF($C$1="Deutsch - DE",HYPERLINK(CONCATENATE("https://www.saflax.de/0-WVK-Retail/Bilder-Pictures/SAFLAX-",'Basis-Tabelle-Samen'!Q12,"-",'Basis-Tabelle-Samen'!J12,"-garden-to-go-german.jpg")),
IF($C$1="Englisch - UK",HYPERLINK(CONCATENATE("https://www.saflax.de/0-WVK-Retail/Bilder-Pictures/SAFLAX-",'Basis-Tabelle-Samen'!Q12,"-",'Basis-Tabelle-Samen'!J12,"-garden-to-go-english.jpg")),
IF($C$1="Estnisch - EE",HYPERLINK(CONCATENATE("https://www.saflax.de/0-WVK-Retail/Bilder-Pictures/SAFLAX-",'Basis-Tabelle-Samen'!Q12,"-",'Basis-Tabelle-Samen'!J12,"-garden-to-go-estonian.jpg")),
IF($C$1="Finnisch - FI",HYPERLINK(CONCATENATE("https://www.saflax.de/0-WVK-Retail/Bilder-Pictures/SAFLAX-",'Basis-Tabelle-Samen'!Q12,"-",'Basis-Tabelle-Samen'!J12,"-garden-to-go-finnish.jpg")),
IF($C$1="Französisch - FR",HYPERLINK(CONCATENATE("https://www.saflax.de/0-WVK-Retail/Bilder-Pictures/SAFLAX-",'Basis-Tabelle-Samen'!Q12,"-",'Basis-Tabelle-Samen'!J12,"-garden-to-go-french.jpg")),
IF($C$1="Griechisch - GR",HYPERLINK(CONCATENATE("https://www.saflax.de/0-WVK-Retail/Bilder-Pictures/SAFLAX-",'Basis-Tabelle-Samen'!Q12,"-",'Basis-Tabelle-Samen'!J12,"-garden-to-go-greek.jpg")),
IF($C$1="Irisch - IE",HYPERLINK(CONCATENATE("https://www.saflax.de/0-WVK-Retail/Bilder-Pictures/SAFLAX-",'Basis-Tabelle-Samen'!Q12,"-",'Basis-Tabelle-Samen'!J12,"-garden-to-go-irish.jpg")),
IF($C$1="Isländisch - IS",HYPERLINK(CONCATENATE("https://www.saflax.de/0-WVK-Retail/Bilder-Pictures/SAFLAX-",'Basis-Tabelle-Samen'!Q12,"-",'Basis-Tabelle-Samen'!J12,"-garden-to-go-icelandic.jpg")),
IF($C$1="Italienisch - IT",HYPERLINK(CONCATENATE("https://www.saflax.de/0-WVK-Retail/Bilder-Pictures/SAFLAX-",'Basis-Tabelle-Samen'!Q12,"-",'Basis-Tabelle-Samen'!J12,"-garden-to-go-italian.jpg")),
IF($C$1="Japanisch - JP",HYPERLINK(CONCATENATE("https://www.saflax.de/0-WVK-Retail/Bilder-Pictures/SAFLAX-",'Basis-Tabelle-Samen'!Q12,"-",'Basis-Tabelle-Samen'!J12,"-garden-to-go-japanese.jpg")),
IF($C$1="Kroatisch - HR",HYPERLINK(CONCATENATE("https://www.saflax.de/0-WVK-Retail/Bilder-Pictures/SAFLAX-",'Basis-Tabelle-Samen'!Q12,"-",'Basis-Tabelle-Samen'!J12,"-garden-to-go-croatian.jpg")),
IF($C$1="Lettisch - LV",HYPERLINK(CONCATENATE("https://www.saflax.de/0-WVK-Retail/Bilder-Pictures/SAFLAX-",'Basis-Tabelle-Samen'!Q12,"-",'Basis-Tabelle-Samen'!J12,"-garden-to-go-latvian.jpg")),
IF($C$1="Litauisch - LT",HYPERLINK(CONCATENATE("https://www.saflax.de/0-WVK-Retail/Bilder-Pictures/SAFLAX-",'Basis-Tabelle-Samen'!Q12,"-",'Basis-Tabelle-Samen'!J12,"-garden-to-go-lithuanian.jpg")),
IF($C$1="Maltesisch - MT",HYPERLINK(CONCATENATE("https://www.saflax.de/0-WVK-Retail/Bilder-Pictures/SAFLAX-",'Basis-Tabelle-Samen'!Q12,"-",'Basis-Tabelle-Samen'!J12,"-garden-to-go-maltese.jpg")),
IF($C$1="Niederländisch - NL",HYPERLINK(CONCATENATE("https://www.saflax.de/0-WVK-Retail/Bilder-Pictures/SAFLAX-",'Basis-Tabelle-Samen'!Q12,"-",'Basis-Tabelle-Samen'!J12,"-garden-to-go-dutch.jpg")),
IF($C$1="Norwegisch - NO",HYPERLINK(CONCATENATE("https://www.saflax.de/0-WVK-Retail/Bilder-Pictures/SAFLAX-",'Basis-Tabelle-Samen'!Q12,"-",'Basis-Tabelle-Samen'!J12,"-garden-to-go-nowegian.jpg")),
IF($C$1="Polnisch - PL",HYPERLINK(CONCATENATE("https://www.saflax.de/0-WVK-Retail/Bilder-Pictures/SAFLAX-",'Basis-Tabelle-Samen'!Q12,"-",'Basis-Tabelle-Samen'!J12,"-garden-to-go-polish.jpg")),
IF($C$1="Portugiesisch - PT",HYPERLINK(CONCATENATE("https://www.saflax.de/0-WVK-Retail/Bilder-Pictures/SAFLAX-",'Basis-Tabelle-Samen'!Q12,"-",'Basis-Tabelle-Samen'!J12,"-garden-to-go-portuguese.jpg")),
IF($C$1="Rumänisch - RO",HYPERLINK(CONCATENATE("https://www.saflax.de/0-WVK-Retail/Bilder-Pictures/SAFLAX-",'Basis-Tabelle-Samen'!Q12,"-",'Basis-Tabelle-Samen'!J12,"-garden-to-go-romanian.jpg")),
IF($C$1="Schwedisch - SE",HYPERLINK(CONCATENATE("https://www.saflax.de/0-WVK-Retail/Bilder-Pictures/SAFLAX-",'Basis-Tabelle-Samen'!Q12,"-",'Basis-Tabelle-Samen'!J12,"-garden-to-go-swedish.jpg")),
IF($C$1="Slowakisch - SK",HYPERLINK(CONCATENATE("https://www.saflax.de/0-WVK-Retail/Bilder-Pictures/SAFLAX-",'Basis-Tabelle-Samen'!Q12,"-",'Basis-Tabelle-Samen'!J12,"-garden-to-go-slovak.jpg")),
IF($C$1="Slowenisch - SI",HYPERLINK(CONCATENATE("https://www.saflax.de/0-WVK-Retail/Bilder-Pictures/SAFLAX-",'Basis-Tabelle-Samen'!Q12,"-",'Basis-Tabelle-Samen'!J12,"-garden-to-go-slovenian.jpg")),
IF($C$1="Spanisch - ES",HYPERLINK(CONCATENATE("https://www.saflax.de/0-WVK-Retail/Bilder-Pictures/SAFLAX-",'Basis-Tabelle-Samen'!Q12,"-",'Basis-Tabelle-Samen'!J12,"-garden-to-go-spanish.jpg")),
IF($C$1="Tschechisch - CZ",HYPERLINK(CONCATENATE("https://www.saflax.de/0-WVK-Retail/Bilder-Pictures/SAFLAX-",'Basis-Tabelle-Samen'!Q12,"-",'Basis-Tabelle-Samen'!J12,"-garden-to-go-czech.jpg")),
IF($C$1="Türkisch - TR",HYPERLINK(CONCATENATE("https://www.saflax.de/0-WVK-Retail/Bilder-Pictures/SAFLAX-",'Basis-Tabelle-Samen'!Q12,"-",'Basis-Tabelle-Samen'!J12,"-garden-to-go-turkish.jpg")),
IF($C$1="Ungarisch - HU",HYPERLINK(CONCATENATE("https://www.saflax.de/0-WVK-Retail/Bilder-Pictures/SAFLAX-",'Basis-Tabelle-Samen'!Q12,"-",'Basis-Tabelle-Samen'!J12,"-garden-to-go-hungarian.jpg")),
" ACHTUNG")))))))))))))))))))))))))))))</f>
        <v>https://www.saflax.de/0-WVK-Retail/Bilder-Pictures/SAFLAX-52327-carica-papaya-garden-to-go-english.jpg</v>
      </c>
      <c r="AP93" s="330" t="str">
        <f>IF(K93&lt;1,"",
IF($C$1="Bulgarisch - BG",HYPERLINK(CONCATENATE("https://www.saflax.de/0-WVK-Retail/Bilder-Pictures/SAFLAX-",'Basis-Tabelle-Samen'!T12,"-",'Basis-Tabelle-Samen'!J12,"-cultivation-set-bulgarian.jpg")),
IF($C$1="Dänisch - DK",HYPERLINK(CONCATENATE("https://www.saflax.de/0-WVK-Retail/Bilder-Pictures/SAFLAX-",'Basis-Tabelle-Samen'!T12,"-",'Basis-Tabelle-Samen'!J12,"-cultivation-set-danish.jpg")),
IF($C$1="Deutsch - DE",HYPERLINK(CONCATENATE("https://www.saflax.de/0-WVK-Retail/Bilder-Pictures/SAFLAX-",'Basis-Tabelle-Samen'!T12,"-",'Basis-Tabelle-Samen'!J12,"-cultivation-set-german.jpg")),
IF($C$1="Englisch - UK",HYPERLINK(CONCATENATE("https://www.saflax.de/0-WVK-Retail/Bilder-Pictures/SAFLAX-",'Basis-Tabelle-Samen'!T12,"-",'Basis-Tabelle-Samen'!J12,"-cultivation-set-english.jpg")),
IF($C$1="Estnisch - EE",HYPERLINK(CONCATENATE("https://www.saflax.de/0-WVK-Retail/Bilder-Pictures/SAFLAX-",'Basis-Tabelle-Samen'!T12,"-",'Basis-Tabelle-Samen'!J12,"-cultivation-set-estonian.jpg")),
IF($C$1="Finnisch - FI",HYPERLINK(CONCATENATE("https://www.saflax.de/0-WVK-Retail/Bilder-Pictures/SAFLAX-",'Basis-Tabelle-Samen'!T12,"-",'Basis-Tabelle-Samen'!J12,"-cultivation-set-finnish.jpg")),
IF($C$1="Französisch - FR",HYPERLINK(CONCATENATE("https://www.saflax.de/0-WVK-Retail/Bilder-Pictures/SAFLAX-",'Basis-Tabelle-Samen'!T12,"-",'Basis-Tabelle-Samen'!J12,"-cultivation-set-french.jpg")),
IF($C$1="Griechisch - GR",HYPERLINK(CONCATENATE("https://www.saflax.de/0-WVK-Retail/Bilder-Pictures/SAFLAX-",'Basis-Tabelle-Samen'!T12,"-",'Basis-Tabelle-Samen'!J12,"-cultivation-set-greek.jpg")),
IF($C$1="Irisch - IE",HYPERLINK(CONCATENATE("https://www.saflax.de/0-WVK-Retail/Bilder-Pictures/SAFLAX-",'Basis-Tabelle-Samen'!T12,"-",'Basis-Tabelle-Samen'!J12,"-cultivation-set-irish.jpg")),
IF($C$1="Isländisch - IS",HYPERLINK(CONCATENATE("https://www.saflax.de/0-WVK-Retail/Bilder-Pictures/SAFLAX-",'Basis-Tabelle-Samen'!T12,"-",'Basis-Tabelle-Samen'!J12,"-cultivation-set-icelandic.jpg")),
IF($C$1="Italienisch - IT",HYPERLINK(CONCATENATE("https://www.saflax.de/0-WVK-Retail/Bilder-Pictures/SAFLAX-",'Basis-Tabelle-Samen'!T12,"-",'Basis-Tabelle-Samen'!J12,"-cultivation-set-italian.jpg")),
IF($C$1="Japanisch - JP",HYPERLINK(CONCATENATE("https://www.saflax.de/0-WVK-Retail/Bilder-Pictures/SAFLAX-",'Basis-Tabelle-Samen'!T12,"-",'Basis-Tabelle-Samen'!J12,"-cultivation-set-japanese.jpg")),
IF($C$1="Kroatisch - HR",HYPERLINK(CONCATENATE("https://www.saflax.de/0-WVK-Retail/Bilder-Pictures/SAFLAX-",'Basis-Tabelle-Samen'!T12,"-",'Basis-Tabelle-Samen'!J12,"-cultivation-set-croatian.jpg")),
IF($C$1="Lettisch - LV",HYPERLINK(CONCATENATE("https://www.saflax.de/0-WVK-Retail/Bilder-Pictures/SAFLAX-",'Basis-Tabelle-Samen'!T12,"-",'Basis-Tabelle-Samen'!J12,"-cultivation-set-latvian.jpg")),
IF($C$1="Litauisch - LT",HYPERLINK(CONCATENATE("https://www.saflax.de/0-WVK-Retail/Bilder-Pictures/SAFLAX-",'Basis-Tabelle-Samen'!T12,"-",'Basis-Tabelle-Samen'!J12,"-cultivation-set-lithuanian.jpg")),
IF($C$1="Maltesisch - MT",HYPERLINK(CONCATENATE("https://www.saflax.de/0-WVK-Retail/Bilder-Pictures/SAFLAX-",'Basis-Tabelle-Samen'!T12,"-",'Basis-Tabelle-Samen'!J12,"-cultivation-set-maltese.jpg")),
IF($C$1="Niederländisch - NL",HYPERLINK(CONCATENATE("https://www.saflax.de/0-WVK-Retail/Bilder-Pictures/SAFLAX-",'Basis-Tabelle-Samen'!T12,"-",'Basis-Tabelle-Samen'!J12,"-cultivation-set-dutch.jpg")),
IF($C$1="Norwegisch - NO",HYPERLINK(CONCATENATE("https://www.saflax.de/0-WVK-Retail/Bilder-Pictures/SAFLAX-",'Basis-Tabelle-Samen'!T12,"-",'Basis-Tabelle-Samen'!J12,"-cultivation-set-nowegian.jpg")),
IF($C$1="Polnisch - PL",HYPERLINK(CONCATENATE("https://www.saflax.de/0-WVK-Retail/Bilder-Pictures/SAFLAX-",'Basis-Tabelle-Samen'!T12,"-",'Basis-Tabelle-Samen'!J12,"-cultivation-set-polish.jpg")),
IF($C$1="Portugiesisch - PT",HYPERLINK(CONCATENATE("https://www.saflax.de/0-WVK-Retail/Bilder-Pictures/SAFLAX-",'Basis-Tabelle-Samen'!T12,"-",'Basis-Tabelle-Samen'!J12,"-cultivation-set-portuguese.jpg")),
IF($C$1="Rumänisch - RO",HYPERLINK(CONCATENATE("https://www.saflax.de/0-WVK-Retail/Bilder-Pictures/SAFLAX-",'Basis-Tabelle-Samen'!T12,"-",'Basis-Tabelle-Samen'!J12,"-cultivation-set-romanian.jpg")),
IF($C$1="Schwedisch - SE",HYPERLINK(CONCATENATE("https://www.saflax.de/0-WVK-Retail/Bilder-Pictures/SAFLAX-",'Basis-Tabelle-Samen'!T12,"-",'Basis-Tabelle-Samen'!J12,"-cultivation-set-swedish.jpg")),
IF($C$1="Slowakisch - SK",HYPERLINK(CONCATENATE("https://www.saflax.de/0-WVK-Retail/Bilder-Pictures/SAFLAX-",'Basis-Tabelle-Samen'!T12,"-",'Basis-Tabelle-Samen'!J12,"-cultivation-set-slovak.jpg")),
IF($C$1="Slowenisch - SI",HYPERLINK(CONCATENATE("https://www.saflax.de/0-WVK-Retail/Bilder-Pictures/SAFLAX-",'Basis-Tabelle-Samen'!T12,"-",'Basis-Tabelle-Samen'!J12,"-cultivation-set-slovenian.jpg")),
IF($C$1="Spanisch - ES",HYPERLINK(CONCATENATE("https://www.saflax.de/0-WVK-Retail/Bilder-Pictures/SAFLAX-",'Basis-Tabelle-Samen'!T12,"-",'Basis-Tabelle-Samen'!J12,"-cultivation-set-spanish.jpg")),
IF($C$1="Tschechisch - CZ",HYPERLINK(CONCATENATE("https://www.saflax.de/0-WVK-Retail/Bilder-Pictures/SAFLAX-",'Basis-Tabelle-Samen'!T12,"-",'Basis-Tabelle-Samen'!J12,"-cultivation-set-czech.jpg")),
IF($C$1="Türkisch - TR",HYPERLINK(CONCATENATE("https://www.saflax.de/0-WVK-Retail/Bilder-Pictures/SAFLAX-",'Basis-Tabelle-Samen'!T12,"-",'Basis-Tabelle-Samen'!J12,"-cultivation-set-turkish.jpg")),
IF($C$1="Ungarisch - HU",HYPERLINK(CONCATENATE("https://www.saflax.de/0-WVK-Retail/Bilder-Pictures/SAFLAX-",'Basis-Tabelle-Samen'!T12,"-",'Basis-Tabelle-Samen'!J12,"-cultivation-set-hungarian.jpg")),
" ACHTUNG")))))))))))))))))))))))))))))</f>
        <v>https://www.saflax.de/0-WVK-Retail/Bilder-Pictures/SAFLAX-32327-carica-papaya-cultivation-set-english.jpg</v>
      </c>
      <c r="AQ93" s="330" t="str">
        <f>IF(L93&lt;1,"",
IF($C$1="Bulgarisch - BG",HYPERLINK(CONCATENATE("https://www.saflax.de/0-WVK-Retail/Bilder-Pictures/SAFLAX-",'Basis-Tabelle-Samen'!W12,"-",'Basis-Tabelle-Samen'!J12,"-garden-in-the-bag-bulgarian.jpg")),
IF($C$1="Dänisch - DK",HYPERLINK(CONCATENATE("https://www.saflax.de/0-WVK-Retail/Bilder-Pictures/SAFLAX-",'Basis-Tabelle-Samen'!W12,"-",'Basis-Tabelle-Samen'!J12,"-garden-in-the-bag-danish.jpg")),
IF($C$1="Deutsch - DE",HYPERLINK(CONCATENATE("https://www.saflax.de/0-WVK-Retail/Bilder-Pictures/SAFLAX-",'Basis-Tabelle-Samen'!W12,"-",'Basis-Tabelle-Samen'!J12,"-garden-in-the-bag-german.jpg")),
IF($C$1="Englisch - UK",HYPERLINK(CONCATENATE("https://www.saflax.de/0-WVK-Retail/Bilder-Pictures/SAFLAX-",'Basis-Tabelle-Samen'!W12,"-",'Basis-Tabelle-Samen'!J12,"-garden-in-the-bag-english.jpg")),
IF($C$1="Estnisch - EE",HYPERLINK(CONCATENATE("https://www.saflax.de/0-WVK-Retail/Bilder-Pictures/SAFLAX-",'Basis-Tabelle-Samen'!W12,"-",'Basis-Tabelle-Samen'!J12,"-garden-in-the-bag-estonian.jpg")),
IF($C$1="Finnisch - FI",HYPERLINK(CONCATENATE("https://www.saflax.de/0-WVK-Retail/Bilder-Pictures/SAFLAX-",'Basis-Tabelle-Samen'!W12,"-",'Basis-Tabelle-Samen'!J12,"-garden-in-the-bag-finnish.jpg")),
IF($C$1="Französisch - FR",HYPERLINK(CONCATENATE("https://www.saflax.de/0-WVK-Retail/Bilder-Pictures/SAFLAX-",'Basis-Tabelle-Samen'!W12,"-",'Basis-Tabelle-Samen'!J12,"-garden-in-the-bag-french.jpg")),
IF($C$1="Griechisch - GR",HYPERLINK(CONCATENATE("https://www.saflax.de/0-WVK-Retail/Bilder-Pictures/SAFLAX-",'Basis-Tabelle-Samen'!W12,"-",'Basis-Tabelle-Samen'!J12,"-garden-in-the-bag-greek.jpg")),
IF($C$1="Irisch - IE",HYPERLINK(CONCATENATE("https://www.saflax.de/0-WVK-Retail/Bilder-Pictures/SAFLAX-",'Basis-Tabelle-Samen'!W12,"-",'Basis-Tabelle-Samen'!J12,"-garden-in-the-bag-irish.jpg")),
IF($C$1="Isländisch - IS",HYPERLINK(CONCATENATE("https://www.saflax.de/0-WVK-Retail/Bilder-Pictures/SAFLAX-",'Basis-Tabelle-Samen'!W12,"-",'Basis-Tabelle-Samen'!J12,"-garden-in-the-bag-icelandic.jpg")),
IF($C$1="Italienisch - IT",HYPERLINK(CONCATENATE("https://www.saflax.de/0-WVK-Retail/Bilder-Pictures/SAFLAX-",'Basis-Tabelle-Samen'!W12,"-",'Basis-Tabelle-Samen'!J12,"-garden-in-the-bag-italian.jpg")),
IF($C$1="Japanisch - JP",HYPERLINK(CONCATENATE("https://www.saflax.de/0-WVK-Retail/Bilder-Pictures/SAFLAX-",'Basis-Tabelle-Samen'!W12,"-",'Basis-Tabelle-Samen'!J12,"-garden-in-the-bag-japanese.jpg")),
IF($C$1="Kroatisch - HR",HYPERLINK(CONCATENATE("https://www.saflax.de/0-WVK-Retail/Bilder-Pictures/SAFLAX-",'Basis-Tabelle-Samen'!W12,"-",'Basis-Tabelle-Samen'!J12,"-garden-in-the-bag-croatian.jpg")),
IF($C$1="Lettisch - LV",HYPERLINK(CONCATENATE("https://www.saflax.de/0-WVK-Retail/Bilder-Pictures/SAFLAX-",'Basis-Tabelle-Samen'!W12,"-",'Basis-Tabelle-Samen'!J12,"-garden-in-the-bag-latvian.jpg")),
IF($C$1="Litauisch - LT",HYPERLINK(CONCATENATE("https://www.saflax.de/0-WVK-Retail/Bilder-Pictures/SAFLAX-",'Basis-Tabelle-Samen'!W12,"-",'Basis-Tabelle-Samen'!J12,"-garden-in-the-bag-lithuanian.jpg")),
IF($C$1="Maltesisch - MT",HYPERLINK(CONCATENATE("https://www.saflax.de/0-WVK-Retail/Bilder-Pictures/SAFLAX-",'Basis-Tabelle-Samen'!W12,"-",'Basis-Tabelle-Samen'!J12,"-garden-in-the-bag-maltese.jpg")),
IF($C$1="Niederländisch - NL",HYPERLINK(CONCATENATE("https://www.saflax.de/0-WVK-Retail/Bilder-Pictures/SAFLAX-",'Basis-Tabelle-Samen'!W12,"-",'Basis-Tabelle-Samen'!J12,"-garden-in-the-bag-dutch.jpg")),
IF($C$1="Norwegisch - NO",HYPERLINK(CONCATENATE("https://www.saflax.de/0-WVK-Retail/Bilder-Pictures/SAFLAX-",'Basis-Tabelle-Samen'!W12,"-",'Basis-Tabelle-Samen'!J12,"-garden-in-the-bag-nowegian.jpg")),
IF($C$1="Polnisch - PL",HYPERLINK(CONCATENATE("https://www.saflax.de/0-WVK-Retail/Bilder-Pictures/SAFLAX-",'Basis-Tabelle-Samen'!W12,"-",'Basis-Tabelle-Samen'!J12,"-garden-in-the-bag-polish.jpg")),
IF($C$1="Portugiesisch - PT",HYPERLINK(CONCATENATE("https://www.saflax.de/0-WVK-Retail/Bilder-Pictures/SAFLAX-",'Basis-Tabelle-Samen'!W12,"-",'Basis-Tabelle-Samen'!J12,"-garden-in-the-bag-portuguese.jpg")),
IF($C$1="Rumänisch - RO",HYPERLINK(CONCATENATE("https://www.saflax.de/0-WVK-Retail/Bilder-Pictures/SAFLAX-",'Basis-Tabelle-Samen'!W12,"-",'Basis-Tabelle-Samen'!J12,"-garden-in-the-bag-romanian.jpg")),
IF($C$1="Schwedisch - SE",HYPERLINK(CONCATENATE("https://www.saflax.de/0-WVK-Retail/Bilder-Pictures/SAFLAX-",'Basis-Tabelle-Samen'!W12,"-",'Basis-Tabelle-Samen'!J12,"-garden-in-the-bag-swedish.jpg")),
IF($C$1="Slowakisch - SK",HYPERLINK(CONCATENATE("https://www.saflax.de/0-WVK-Retail/Bilder-Pictures/SAFLAX-",'Basis-Tabelle-Samen'!W12,"-",'Basis-Tabelle-Samen'!J12,"-garden-in-the-bag-slovak.jpg")),
IF($C$1="Slowenisch - SI",HYPERLINK(CONCATENATE("https://www.saflax.de/0-WVK-Retail/Bilder-Pictures/SAFLAX-",'Basis-Tabelle-Samen'!W12,"-",'Basis-Tabelle-Samen'!J12,"-garden-in-the-bag-slovenian.jpg")),
IF($C$1="Spanisch - ES",HYPERLINK(CONCATENATE("https://www.saflax.de/0-WVK-Retail/Bilder-Pictures/SAFLAX-",'Basis-Tabelle-Samen'!W12,"-",'Basis-Tabelle-Samen'!J12,"-garden-in-the-bag-spanish.jpg")),
IF($C$1="Tschechisch - CZ",HYPERLINK(CONCATENATE("https://www.saflax.de/0-WVK-Retail/Bilder-Pictures/SAFLAX-",'Basis-Tabelle-Samen'!W12,"-",'Basis-Tabelle-Samen'!J12,"-garden-in-the-bag-czech.jpg")),
IF($C$1="Türkisch - TR",HYPERLINK(CONCATENATE("https://www.saflax.de/0-WVK-Retail/Bilder-Pictures/SAFLAX-",'Basis-Tabelle-Samen'!W12,"-",'Basis-Tabelle-Samen'!J12,"-garden-in-the-bag-turkish.jpg")),
IF($C$1="Ungarisch - HU",HYPERLINK(CONCATENATE("https://www.saflax.de/0-WVK-Retail/Bilder-Pictures/SAFLAX-",'Basis-Tabelle-Samen'!W12,"-",'Basis-Tabelle-Samen'!J12,"-garden-in-the-bag-hungarian.jpg")),
" ACHTUNG")))))))))))))))))))))))))))))</f>
        <v>https://www.saflax.de/0-WVK-Retail/Bilder-Pictures/SAFLAX-62327-carica-papaya-garden-in-the-bag-english.jpg</v>
      </c>
    </row>
    <row r="94" spans="1:43" ht="17.100000000000001" customHeight="1" x14ac:dyDescent="0.2">
      <c r="A94" s="318" t="str">
        <f>IF('Basis-Tabelle-Samen'!A24="","",IF($C$1="Deutsch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94" s="319" t="str">
        <f>'Basis-Tabelle-Samen'!I24</f>
        <v>Passiflora caerulea</v>
      </c>
      <c r="C94" s="316" t="str">
        <f>IF($C$1="Bulgarisch - BG",'Basis-Tabelle-Samen'!Z24,
IF($C$1="Dänisch - DK",'Basis-Tabelle-Samen'!AA24,
IF($C$1="Deutsch - DE",'Basis-Tabelle-Samen'!AB24,
IF($C$1="Englisch - UK",'Basis-Tabelle-Samen'!AC24,
IF($C$1="Estnisch - EE",'Basis-Tabelle-Samen'!AD24,
IF($C$1="Finnisch - FI",'Basis-Tabelle-Samen'!AE24,
IF($C$1="Französisch - FR",'Basis-Tabelle-Samen'!AF24,
IF($C$1="Griechisch - GR",'Basis-Tabelle-Samen'!AG24,
IF($C$1="Irisch - IE",'Basis-Tabelle-Samen'!AH24,
IF($C$1="Isländisch - IS",'Basis-Tabelle-Samen'!AI24,
IF($C$1="Italienisch - IT",'Basis-Tabelle-Samen'!AJ24,
IF($C$1="Japanisch - JP",'Basis-Tabelle-Samen'!AK24,
IF($C$1="Kroatisch - HR",'Basis-Tabelle-Samen'!AL24,
IF($C$1="Lettisch - LV",'Basis-Tabelle-Samen'!AM24,
IF($C$1="Litauisch - LT",'Basis-Tabelle-Samen'!AN24,
IF($C$1="Maltesisch - MT",'Basis-Tabelle-Samen'!AO24,
IF($C$1="Niederländisch - NL",'Basis-Tabelle-Samen'!AP24,
IF($C$1="Norwegisch - NO",'Basis-Tabelle-Samen'!AQ24,
IF($C$1="Polnisch - PL",'Basis-Tabelle-Samen'!AR24,
IF($C$1="Portugiesisch - PT",'Basis-Tabelle-Samen'!AS24,
IF($C$1="Rumänisch - RO",'Basis-Tabelle-Samen'!AT24,
IF($C$1="Schwedisch - SE",'Basis-Tabelle-Samen'!AU24,
IF($C$1="Slowakisch - SK",'Basis-Tabelle-Samen'!AV24,
IF($C$1="Slowenisch - SI",'Basis-Tabelle-Samen'!AW24,
IF($C$1="Spanisch - ES",'Basis-Tabelle-Samen'!AX24,
IF($C$1="Tschechisch - CZ",'Basis-Tabelle-Samen'!AY24,
IF($C$1="Türkisch - TR",'Basis-Tabelle-Samen'!AZ24,
IF($C$1="Ungarisch - HU",'Basis-Tabelle-Samen'!BA24,
" ACHTUNG"))))))))))))))))))))))))))))</f>
        <v>Passion Flower</v>
      </c>
      <c r="D94" s="320">
        <f>'Basis-Tabelle-Samen'!F24</f>
        <v>25</v>
      </c>
      <c r="E94" s="321" t="str">
        <f>'Basis-Tabelle-Samen'!H24</f>
        <v>7 %</v>
      </c>
      <c r="F94" s="322" t="str">
        <f>IF('Basis-Tabelle-Samen'!G24="","",'Basis-Tabelle-Samen'!G24)</f>
        <v>01</v>
      </c>
      <c r="G94" s="320">
        <f>'Basis-Tabelle-Samen'!C24</f>
        <v>12347</v>
      </c>
      <c r="H94" s="323">
        <f>'Basis-Tabelle-Samen'!D24</f>
        <v>4055473123479</v>
      </c>
      <c r="I94" s="324">
        <f>'Basis-Tabelle-Samen'!E24</f>
        <v>1.85</v>
      </c>
      <c r="J94" s="325">
        <f t="shared" si="1"/>
        <v>12</v>
      </c>
      <c r="K94" s="326">
        <f>'Basis-Tabelle-Samen'!K24</f>
        <v>72347</v>
      </c>
      <c r="L94" s="323">
        <f>'Basis-Tabelle-Samen'!L24</f>
        <v>4055473723471</v>
      </c>
      <c r="M94" s="324">
        <f>'Basis-Tabelle-Samen'!M24</f>
        <v>2.4500000000000002</v>
      </c>
      <c r="N94" s="326">
        <f>IF(K94&lt;1,"",'3'!$I$15)</f>
        <v>15</v>
      </c>
      <c r="O94" s="327">
        <f>IF(K94&lt;1,"",'3'!$J$11)</f>
        <v>90</v>
      </c>
      <c r="P94" s="326">
        <f>'Basis-Tabelle-Samen'!N24</f>
        <v>82347</v>
      </c>
      <c r="Q94" s="323">
        <f>'Basis-Tabelle-Samen'!O24</f>
        <v>4055473823478</v>
      </c>
      <c r="R94" s="328">
        <f>'Basis-Tabelle-Samen'!P24</f>
        <v>3.75</v>
      </c>
      <c r="S94" s="326">
        <f>IF(R94&lt;1,"",'3'!$M$15)</f>
        <v>18</v>
      </c>
      <c r="T94" s="327">
        <f>IF(R94&lt;1,"",'3'!$N$11)</f>
        <v>72</v>
      </c>
      <c r="U94" s="326">
        <f>'Basis-Tabelle-Samen'!Q24</f>
        <v>52347</v>
      </c>
      <c r="V94" s="323">
        <f>'Basis-Tabelle-Samen'!R24</f>
        <v>4055473523477</v>
      </c>
      <c r="W94" s="324">
        <f>'Basis-Tabelle-Samen'!S24</f>
        <v>4.95</v>
      </c>
      <c r="X94" s="326">
        <f>IF(U94&lt;1,"",'3'!$Q$15)</f>
        <v>6</v>
      </c>
      <c r="Y94" s="327">
        <f>IF(U94&lt;1,"",'3'!$R$11)</f>
        <v>24</v>
      </c>
      <c r="Z94" s="326">
        <f>'Basis-Tabelle-Samen'!T24</f>
        <v>32347</v>
      </c>
      <c r="AA94" s="323">
        <f>'Basis-Tabelle-Samen'!U24</f>
        <v>4055473323473</v>
      </c>
      <c r="AB94" s="324">
        <f>'Basis-Tabelle-Samen'!V24</f>
        <v>6.75</v>
      </c>
      <c r="AC94" s="326">
        <f>IF(Z94&lt;1,"",'3'!$U$15)</f>
        <v>6</v>
      </c>
      <c r="AD94" s="327">
        <f>IF(Z94&lt;1,"",'3'!$V$11)</f>
        <v>24</v>
      </c>
      <c r="AE94" s="326">
        <f>'Basis-Tabelle-Samen'!W24</f>
        <v>62347</v>
      </c>
      <c r="AF94" s="323">
        <f>'Basis-Tabelle-Samen'!X24</f>
        <v>4055473623474</v>
      </c>
      <c r="AG94" s="324">
        <f>'Basis-Tabelle-Samen'!Y24</f>
        <v>2.95</v>
      </c>
      <c r="AH94" s="326">
        <f>IF(AE94&lt;1,"",'3'!$Y$15)</f>
        <v>8</v>
      </c>
      <c r="AI94" s="327">
        <f>IF(AE94&lt;1,"",'3'!$Z$11)</f>
        <v>64</v>
      </c>
      <c r="AJ94" s="329"/>
      <c r="AK94" s="316" t="str">
        <f>IF(G94&lt;1,"",
IF($C$1="Bulgarisch - BG",HYPERLINK(CONCATENATE("https://www.saflax.de/0-WVK-Retail/Bilder-Pictures/SAFLAX-",'Basis-Tabelle-Samen'!C24,"-",'Basis-Tabelle-Samen'!J24,"-seed-package-front-cr-bulgarian.jpg")),
IF($C$1="Dänisch - DK",HYPERLINK(CONCATENATE("https://www.saflax.de/0-WVK-Retail/Bilder-Pictures/SAFLAX-",'Basis-Tabelle-Samen'!C24,"-",'Basis-Tabelle-Samen'!J24,"-seed-package-front-cr-danish.jpg")),
IF($C$1="Deutsch - DE",HYPERLINK(CONCATENATE("https://www.saflax.de/0-WVK-Retail/Bilder-Pictures/SAFLAX-",'Basis-Tabelle-Samen'!C24,"-",'Basis-Tabelle-Samen'!J24,"-seed-package-front-cr-german.jpg")),
IF($C$1="Englisch - UK",HYPERLINK(CONCATENATE("https://www.saflax.de/0-WVK-Retail/Bilder-Pictures/SAFLAX-",'Basis-Tabelle-Samen'!C24,"-",'Basis-Tabelle-Samen'!J24,"-seed-package-front-cr-english.jpg")),
IF($C$1="Estnisch - EE",HYPERLINK(CONCATENATE("https://www.saflax.de/0-WVK-Retail/Bilder-Pictures/SAFLAX-",'Basis-Tabelle-Samen'!C24,"-",'Basis-Tabelle-Samen'!J24,"-seed-package-front-cr-estonian.jpg")),
IF($C$1="Finnisch - FI",HYPERLINK(CONCATENATE("https://www.saflax.de/0-WVK-Retail/Bilder-Pictures/SAFLAX-",'Basis-Tabelle-Samen'!C24,"-",'Basis-Tabelle-Samen'!J24,"-seed-package-front-cr-finnish.jpg")),
IF($C$1="Französisch - FR",HYPERLINK(CONCATENATE("https://www.saflax.de/0-WVK-Retail/Bilder-Pictures/SAFLAX-",'Basis-Tabelle-Samen'!C24,"-",'Basis-Tabelle-Samen'!J24,"-seed-package-front-cr-french.jpg")),
IF($C$1="Griechisch - GR",HYPERLINK(CONCATENATE("https://www.saflax.de/0-WVK-Retail/Bilder-Pictures/SAFLAX-",'Basis-Tabelle-Samen'!C24,"-",'Basis-Tabelle-Samen'!J24,"-seed-package-front-cr-greek.jpg")),
IF($C$1="Irisch - IE",HYPERLINK(CONCATENATE("https://www.saflax.de/0-WVK-Retail/Bilder-Pictures/SAFLAX-",'Basis-Tabelle-Samen'!C24,"-",'Basis-Tabelle-Samen'!J24,"-seed-package-front-cr-irish.jpg")),
IF($C$1="Isländisch - IS",HYPERLINK(CONCATENATE("https://www.saflax.de/0-WVK-Retail/Bilder-Pictures/SAFLAX-",'Basis-Tabelle-Samen'!C24,"-",'Basis-Tabelle-Samen'!J24,"-seed-package-front-cr-icelandic.jpg")),
IF($C$1="Italienisch - IT",HYPERLINK(CONCATENATE("https://www.saflax.de/0-WVK-Retail/Bilder-Pictures/SAFLAX-",'Basis-Tabelle-Samen'!C24,"-",'Basis-Tabelle-Samen'!J24,"-seed-package-front-cr-italian.jpg")),
IF($C$1="Japanisch - JP",HYPERLINK(CONCATENATE("https://www.saflax.de/0-WVK-Retail/Bilder-Pictures/SAFLAX-",'Basis-Tabelle-Samen'!C24,"-",'Basis-Tabelle-Samen'!J24,"-seed-package-front-cr-japanese.jpg")),
IF($C$1="Kroatisch - HR",HYPERLINK(CONCATENATE("https://www.saflax.de/0-WVK-Retail/Bilder-Pictures/SAFLAX-",'Basis-Tabelle-Samen'!C24,"-",'Basis-Tabelle-Samen'!J24,"-seed-package-front-cr-croatian.jpg")),
IF($C$1="Lettisch - LV",HYPERLINK(CONCATENATE("https://www.saflax.de/0-WVK-Retail/Bilder-Pictures/SAFLAX-",'Basis-Tabelle-Samen'!C24,"-",'Basis-Tabelle-Samen'!J24,"-seed-package-front-cr-latvian.jpg")),
IF($C$1="Litauisch - LT",HYPERLINK(CONCATENATE("https://www.saflax.de/0-WVK-Retail/Bilder-Pictures/SAFLAX-",'Basis-Tabelle-Samen'!C24,"-",'Basis-Tabelle-Samen'!J24,"-seed-package-front-cr-lithuanian.jpg")),
IF($C$1="Maltesisch - MT",HYPERLINK(CONCATENATE("https://www.saflax.de/0-WVK-Retail/Bilder-Pictures/SAFLAX-",'Basis-Tabelle-Samen'!C24,"-",'Basis-Tabelle-Samen'!J24,"-seed-package-front-cr-maltese.jpg")),
IF($C$1="Niederländisch - NL",HYPERLINK(CONCATENATE("https://www.saflax.de/0-WVK-Retail/Bilder-Pictures/SAFLAX-",'Basis-Tabelle-Samen'!C24,"-",'Basis-Tabelle-Samen'!J24,"-seed-package-front-cr-dutch.jpg")),
IF($C$1="Norwegisch - NO",HYPERLINK(CONCATENATE("https://www.saflax.de/0-WVK-Retail/Bilder-Pictures/SAFLAX-",'Basis-Tabelle-Samen'!C24,"-",'Basis-Tabelle-Samen'!J24,"-seed-package-front-cr-nowegian.jpg")),
IF($C$1="Polnisch - PL",HYPERLINK(CONCATENATE("https://www.saflax.de/0-WVK-Retail/Bilder-Pictures/SAFLAX-",'Basis-Tabelle-Samen'!C24,"-",'Basis-Tabelle-Samen'!J24,"-seed-package-front-cr-polish.jpg")),
IF($C$1="Portugiesisch - PT",HYPERLINK(CONCATENATE("https://www.saflax.de/0-WVK-Retail/Bilder-Pictures/SAFLAX-",'Basis-Tabelle-Samen'!C24,"-",'Basis-Tabelle-Samen'!J24,"-seed-package-front-cr-portuguese.jpg")),
IF($C$1="Rumänisch - RO",HYPERLINK(CONCATENATE("https://www.saflax.de/0-WVK-Retail/Bilder-Pictures/SAFLAX-",'Basis-Tabelle-Samen'!C24,"-",'Basis-Tabelle-Samen'!J24,"-seed-package-front-cr-romanian.jpg")),
IF($C$1="Schwedisch - SE",HYPERLINK(CONCATENATE("https://www.saflax.de/0-WVK-Retail/Bilder-Pictures/SAFLAX-",'Basis-Tabelle-Samen'!C24,"-",'Basis-Tabelle-Samen'!J24,"-seed-package-front-cr-swedish.jpg")),
IF($C$1="Slowakisch - SK",HYPERLINK(CONCATENATE("https://www.saflax.de/0-WVK-Retail/Bilder-Pictures/SAFLAX-",'Basis-Tabelle-Samen'!C24,"-",'Basis-Tabelle-Samen'!J24,"-seed-package-front-cr-slovak.jpg")),
IF($C$1="Slowenisch - SI",HYPERLINK(CONCATENATE("https://www.saflax.de/0-WVK-Retail/Bilder-Pictures/SAFLAX-",'Basis-Tabelle-Samen'!C24,"-",'Basis-Tabelle-Samen'!J24,"-seed-package-front-cr-slovenian.jpg")),
IF($C$1="Spanisch - ES",HYPERLINK(CONCATENATE("https://www.saflax.de/0-WVK-Retail/Bilder-Pictures/SAFLAX-",'Basis-Tabelle-Samen'!C24,"-",'Basis-Tabelle-Samen'!J24,"-seed-package-front-cr-spanish.jpg")),
IF($C$1="Tschechisch - CZ",HYPERLINK(CONCATENATE("https://www.saflax.de/0-WVK-Retail/Bilder-Pictures/SAFLAX-",'Basis-Tabelle-Samen'!C24,"-",'Basis-Tabelle-Samen'!J24,"-seed-package-front-cr-czech.jpg")),
IF($C$1="Türkisch - TR",HYPERLINK(CONCATENATE("https://www.saflax.de/0-WVK-Retail/Bilder-Pictures/SAFLAX-",'Basis-Tabelle-Samen'!C24,"-",'Basis-Tabelle-Samen'!J24,"-seed-package-front-cr-turkish.jpg")),
IF($C$1="Ungarisch - HU",HYPERLINK(CONCATENATE("https://www.saflax.de/0-WVK-Retail/Bilder-Pictures/SAFLAX-",'Basis-Tabelle-Samen'!C24,"-",'Basis-Tabelle-Samen'!J24,"-seed-package-front-cr-hungarian.jpg")),
" ACHTUNG")))))))))))))))))))))))))))))</f>
        <v>https://www.saflax.de/0-WVK-Retail/Bilder-Pictures/SAFLAX-12347-passiflora-caerulea-seed-package-front-cr-english.jpg</v>
      </c>
      <c r="AL94" s="330" t="str">
        <f>IF(G94&lt;1,"",
IF($C$1="Bulgarisch - BG",HYPERLINK(CONCATENATE("https://www.saflax.de/0-WVK-Retail/Bilder-Pictures/SAFLAX-",'Basis-Tabelle-Samen'!C24,"-",'Basis-Tabelle-Samen'!J24,"-seed-package-back-cr-bulgarian.jpg")),
IF($C$1="Dänisch - DK",HYPERLINK(CONCATENATE("https://www.saflax.de/0-WVK-Retail/Bilder-Pictures/SAFLAX-",'Basis-Tabelle-Samen'!C24,"-",'Basis-Tabelle-Samen'!J24,"-seed-package-back-cr-danish.jpg")),
IF($C$1="Deutsch - DE",HYPERLINK(CONCATENATE("https://www.saflax.de/0-WVK-Retail/Bilder-Pictures/SAFLAX-",'Basis-Tabelle-Samen'!C24,"-",'Basis-Tabelle-Samen'!J24,"-seed-package-back-cr-german.jpg")),
IF($C$1="Englisch - UK",HYPERLINK(CONCATENATE("https://www.saflax.de/0-WVK-Retail/Bilder-Pictures/SAFLAX-",'Basis-Tabelle-Samen'!C24,"-",'Basis-Tabelle-Samen'!J24,"-seed-package-back-cr-english.jpg")),
IF($C$1="Estnisch - EE",HYPERLINK(CONCATENATE("https://www.saflax.de/0-WVK-Retail/Bilder-Pictures/SAFLAX-",'Basis-Tabelle-Samen'!C24,"-",'Basis-Tabelle-Samen'!J24,"-seed-package-back-cr-estonian.jpg")),
IF($C$1="Finnisch - FI",HYPERLINK(CONCATENATE("https://www.saflax.de/0-WVK-Retail/Bilder-Pictures/SAFLAX-",'Basis-Tabelle-Samen'!C24,"-",'Basis-Tabelle-Samen'!J24,"-seed-package-back-cr-finnish.jpg")),
IF($C$1="Französisch - FR",HYPERLINK(CONCATENATE("https://www.saflax.de/0-WVK-Retail/Bilder-Pictures/SAFLAX-",'Basis-Tabelle-Samen'!C24,"-",'Basis-Tabelle-Samen'!J24,"-seed-package-back-cr-french.jpg")),
IF($C$1="Griechisch - GR",HYPERLINK(CONCATENATE("https://www.saflax.de/0-WVK-Retail/Bilder-Pictures/SAFLAX-",'Basis-Tabelle-Samen'!C24,"-",'Basis-Tabelle-Samen'!J24,"-seed-package-back-cr-greek.jpg")),
IF($C$1="Irisch - IE",HYPERLINK(CONCATENATE("https://www.saflax.de/0-WVK-Retail/Bilder-Pictures/SAFLAX-",'Basis-Tabelle-Samen'!C24,"-",'Basis-Tabelle-Samen'!J24,"-seed-package-back-cr-irish.jpg")),
IF($C$1="Isländisch - IS",HYPERLINK(CONCATENATE("https://www.saflax.de/0-WVK-Retail/Bilder-Pictures/SAFLAX-",'Basis-Tabelle-Samen'!C24,"-",'Basis-Tabelle-Samen'!J24,"-seed-package-back-cr-icelandic.jpg")),
IF($C$1="Italienisch - IT",HYPERLINK(CONCATENATE("https://www.saflax.de/0-WVK-Retail/Bilder-Pictures/SAFLAX-",'Basis-Tabelle-Samen'!C24,"-",'Basis-Tabelle-Samen'!J24,"-seed-package-back-cr-italian.jpg")),
IF($C$1="Japanisch - JP",HYPERLINK(CONCATENATE("https://www.saflax.de/0-WVK-Retail/Bilder-Pictures/SAFLAX-",'Basis-Tabelle-Samen'!C24,"-",'Basis-Tabelle-Samen'!J24,"-seed-package-back-cr-japanese.jpg")),
IF($C$1="Kroatisch - HR",HYPERLINK(CONCATENATE("https://www.saflax.de/0-WVK-Retail/Bilder-Pictures/SAFLAX-",'Basis-Tabelle-Samen'!C24,"-",'Basis-Tabelle-Samen'!J24,"-seed-package-back-cr-croatian.jpg")),
IF($C$1="Lettisch - LV",HYPERLINK(CONCATENATE("https://www.saflax.de/0-WVK-Retail/Bilder-Pictures/SAFLAX-",'Basis-Tabelle-Samen'!C24,"-",'Basis-Tabelle-Samen'!J24,"-seed-package-back-cr-latvian.jpg")),
IF($C$1="Litauisch - LT",HYPERLINK(CONCATENATE("https://www.saflax.de/0-WVK-Retail/Bilder-Pictures/SAFLAX-",'Basis-Tabelle-Samen'!C24,"-",'Basis-Tabelle-Samen'!J24,"-seed-package-back-cr-lithuanian.jpg")),
IF($C$1="Maltesisch - MT",HYPERLINK(CONCATENATE("https://www.saflax.de/0-WVK-Retail/Bilder-Pictures/SAFLAX-",'Basis-Tabelle-Samen'!C24,"-",'Basis-Tabelle-Samen'!J24,"-seed-package-back-cr-maltese.jpg")),
IF($C$1="Niederländisch - NL",HYPERLINK(CONCATENATE("https://www.saflax.de/0-WVK-Retail/Bilder-Pictures/SAFLAX-",'Basis-Tabelle-Samen'!C24,"-",'Basis-Tabelle-Samen'!J24,"-seed-package-back-cr-dutch.jpg")),
IF($C$1="Norwegisch - NO",HYPERLINK(CONCATENATE("https://www.saflax.de/0-WVK-Retail/Bilder-Pictures/SAFLAX-",'Basis-Tabelle-Samen'!C24,"-",'Basis-Tabelle-Samen'!J24,"-seed-package-back-cr-nowegian.jpg")),
IF($C$1="Polnisch - PL",HYPERLINK(CONCATENATE("https://www.saflax.de/0-WVK-Retail/Bilder-Pictures/SAFLAX-",'Basis-Tabelle-Samen'!C24,"-",'Basis-Tabelle-Samen'!J24,"-seed-package-back-cr-polish.jpg")),
IF($C$1="Portugiesisch - PT",HYPERLINK(CONCATENATE("https://www.saflax.de/0-WVK-Retail/Bilder-Pictures/SAFLAX-",'Basis-Tabelle-Samen'!C24,"-",'Basis-Tabelle-Samen'!J24,"-seed-package-back-cr-portuguese.jpg")),
IF($C$1="Rumänisch - RO",HYPERLINK(CONCATENATE("https://www.saflax.de/0-WVK-Retail/Bilder-Pictures/SAFLAX-",'Basis-Tabelle-Samen'!C24,"-",'Basis-Tabelle-Samen'!J24,"-seed-package-back-cr-romanian.jpg")),
IF($C$1="Schwedisch - SE",HYPERLINK(CONCATENATE("https://www.saflax.de/0-WVK-Retail/Bilder-Pictures/SAFLAX-",'Basis-Tabelle-Samen'!C24,"-",'Basis-Tabelle-Samen'!J24,"-seed-package-back-cr-swedish.jpg")),
IF($C$1="Slowakisch - SK",HYPERLINK(CONCATENATE("https://www.saflax.de/0-WVK-Retail/Bilder-Pictures/SAFLAX-",'Basis-Tabelle-Samen'!C24,"-",'Basis-Tabelle-Samen'!J24,"-seed-package-back-cr-slovak.jpg")),
IF($C$1="Slowenisch - SI",HYPERLINK(CONCATENATE("https://www.saflax.de/0-WVK-Retail/Bilder-Pictures/SAFLAX-",'Basis-Tabelle-Samen'!C24,"-",'Basis-Tabelle-Samen'!J24,"-seed-package-back-cr-slovenian.jpg")),
IF($C$1="Spanisch - ES",HYPERLINK(CONCATENATE("https://www.saflax.de/0-WVK-Retail/Bilder-Pictures/SAFLAX-",'Basis-Tabelle-Samen'!C24,"-",'Basis-Tabelle-Samen'!J24,"-seed-package-back-cr-spanish.jpg")),
IF($C$1="Tschechisch - CZ",HYPERLINK(CONCATENATE("https://www.saflax.de/0-WVK-Retail/Bilder-Pictures/SAFLAX-",'Basis-Tabelle-Samen'!C24,"-",'Basis-Tabelle-Samen'!J24,"-seed-package-back-cr-czech.jpg")),
IF($C$1="Türkisch - TR",HYPERLINK(CONCATENATE("https://www.saflax.de/0-WVK-Retail/Bilder-Pictures/SAFLAX-",'Basis-Tabelle-Samen'!C24,"-",'Basis-Tabelle-Samen'!J24,"-seed-package-back-cr-turkish.jpg")),
IF($C$1="Ungarisch - HU",HYPERLINK(CONCATENATE("https://www.saflax.de/0-WVK-Retail/Bilder-Pictures/SAFLAX-",'Basis-Tabelle-Samen'!C24,"-",'Basis-Tabelle-Samen'!J24,"-seed-package-back-cr-hungarian.jpg")),
" ACHTUNG")))))))))))))))))))))))))))))</f>
        <v>https://www.saflax.de/0-WVK-Retail/Bilder-Pictures/SAFLAX-12347-passiflora-caerulea-seed-package-back-cr-english.jpg</v>
      </c>
      <c r="AM94" s="330" t="str">
        <f>IF(H94&lt;1,"",
IF($C$1="Bulgarisch - BG",HYPERLINK(CONCATENATE("https://www.saflax.de/0-WVK-Retail/Bilder-Pictures/SAFLAX-",'Basis-Tabelle-Samen'!K24,"-",'Basis-Tabelle-Samen'!J24,"-garden-to-go-mini-bulgarian.jpg")),
IF($C$1="Dänisch - DK",HYPERLINK(CONCATENATE("https://www.saflax.de/0-WVK-Retail/Bilder-Pictures/SAFLAX-",'Basis-Tabelle-Samen'!K24,"-",'Basis-Tabelle-Samen'!J24,"-garden-to-go-mini-danish.jpg")),
IF($C$1="Deutsch - DE",HYPERLINK(CONCATENATE("https://www.saflax.de/0-WVK-Retail/Bilder-Pictures/SAFLAX-",'Basis-Tabelle-Samen'!K24,"-",'Basis-Tabelle-Samen'!J24,"-garden-to-go-mini-german.jpg")),
IF($C$1="Englisch - UK",HYPERLINK(CONCATENATE("https://www.saflax.de/0-WVK-Retail/Bilder-Pictures/SAFLAX-",'Basis-Tabelle-Samen'!K24,"-",'Basis-Tabelle-Samen'!J24,"-garden-to-go-mini-english.jpg")),
IF($C$1="Estnisch - EE",HYPERLINK(CONCATENATE("https://www.saflax.de/0-WVK-Retail/Bilder-Pictures/SAFLAX-",'Basis-Tabelle-Samen'!K24,"-",'Basis-Tabelle-Samen'!J24,"-garden-to-go-mini-estonian.jpg")),
IF($C$1="Finnisch - FI",HYPERLINK(CONCATENATE("https://www.saflax.de/0-WVK-Retail/Bilder-Pictures/SAFLAX-",'Basis-Tabelle-Samen'!K24,"-",'Basis-Tabelle-Samen'!J24,"-garden-to-go-mini-finnish.jpg")),
IF($C$1="Französisch - FR",HYPERLINK(CONCATENATE("https://www.saflax.de/0-WVK-Retail/Bilder-Pictures/SAFLAX-",'Basis-Tabelle-Samen'!K24,"-",'Basis-Tabelle-Samen'!J24,"-garden-to-go-mini-french.jpg")),
IF($C$1="Griechisch - GR",HYPERLINK(CONCATENATE("https://www.saflax.de/0-WVK-Retail/Bilder-Pictures/SAFLAX-",'Basis-Tabelle-Samen'!K24,"-",'Basis-Tabelle-Samen'!J24,"-garden-to-go-mini-greek.jpg")),
IF($C$1="Irisch - IE",HYPERLINK(CONCATENATE("https://www.saflax.de/0-WVK-Retail/Bilder-Pictures/SAFLAX-",'Basis-Tabelle-Samen'!K24,"-",'Basis-Tabelle-Samen'!J24,"-garden-to-go-mini-irish.jpg")),
IF($C$1="Isländisch - IS",HYPERLINK(CONCATENATE("https://www.saflax.de/0-WVK-Retail/Bilder-Pictures/SAFLAX-",'Basis-Tabelle-Samen'!K24,"-",'Basis-Tabelle-Samen'!J24,"-garden-to-go-mini-icelandic.jpg")),
IF($C$1="Italienisch - IT",HYPERLINK(CONCATENATE("https://www.saflax.de/0-WVK-Retail/Bilder-Pictures/SAFLAX-",'Basis-Tabelle-Samen'!K24,"-",'Basis-Tabelle-Samen'!J24,"-garden-to-go-mini-italian.jpg")),
IF($C$1="Japanisch - JP",HYPERLINK(CONCATENATE("https://www.saflax.de/0-WVK-Retail/Bilder-Pictures/SAFLAX-",'Basis-Tabelle-Samen'!K24,"-",'Basis-Tabelle-Samen'!J24,"-garden-to-go-mini-japanese.jpg")),
IF($C$1="Kroatisch - HR",HYPERLINK(CONCATENATE("https://www.saflax.de/0-WVK-Retail/Bilder-Pictures/SAFLAX-",'Basis-Tabelle-Samen'!K24,"-",'Basis-Tabelle-Samen'!J24,"-garden-to-go-mini-croatian.jpg")),
IF($C$1="Lettisch - LV",HYPERLINK(CONCATENATE("https://www.saflax.de/0-WVK-Retail/Bilder-Pictures/SAFLAX-",'Basis-Tabelle-Samen'!K24,"-",'Basis-Tabelle-Samen'!J24,"-garden-to-go-mini-latvian.jpg")),
IF($C$1="Litauisch - LT",HYPERLINK(CONCATENATE("https://www.saflax.de/0-WVK-Retail/Bilder-Pictures/SAFLAX-",'Basis-Tabelle-Samen'!K24,"-",'Basis-Tabelle-Samen'!J24,"-garden-to-go-mini-lithuanian.jpg")),
IF($C$1="Maltesisch - MT",HYPERLINK(CONCATENATE("https://www.saflax.de/0-WVK-Retail/Bilder-Pictures/SAFLAX-",'Basis-Tabelle-Samen'!K24,"-",'Basis-Tabelle-Samen'!J24,"-garden-to-go-mini-maltese.jpg")),
IF($C$1="Niederländisch - NL",HYPERLINK(CONCATENATE("https://www.saflax.de/0-WVK-Retail/Bilder-Pictures/SAFLAX-",'Basis-Tabelle-Samen'!K24,"-",'Basis-Tabelle-Samen'!J24,"-garden-to-go-mini-dutch.jpg")),
IF($C$1="Norwegisch - NO",HYPERLINK(CONCATENATE("https://www.saflax.de/0-WVK-Retail/Bilder-Pictures/SAFLAX-",'Basis-Tabelle-Samen'!K24,"-",'Basis-Tabelle-Samen'!J24,"-garden-to-go-mini-nowegian.jpg")),
IF($C$1="Polnisch - PL",HYPERLINK(CONCATENATE("https://www.saflax.de/0-WVK-Retail/Bilder-Pictures/SAFLAX-",'Basis-Tabelle-Samen'!K24,"-",'Basis-Tabelle-Samen'!J24,"-garden-to-go-mini-polish.jpg")),
IF($C$1="Portugiesisch - PT",HYPERLINK(CONCATENATE("https://www.saflax.de/0-WVK-Retail/Bilder-Pictures/SAFLAX-",'Basis-Tabelle-Samen'!K24,"-",'Basis-Tabelle-Samen'!J24,"-garden-to-go-mini-portuguese.jpg")),
IF($C$1="Rumänisch - RO",HYPERLINK(CONCATENATE("https://www.saflax.de/0-WVK-Retail/Bilder-Pictures/SAFLAX-",'Basis-Tabelle-Samen'!K24,"-",'Basis-Tabelle-Samen'!J24,"-garden-to-go-mini-romanian.jpg")),
IF($C$1="Schwedisch - SE",HYPERLINK(CONCATENATE("https://www.saflax.de/0-WVK-Retail/Bilder-Pictures/SAFLAX-",'Basis-Tabelle-Samen'!K24,"-",'Basis-Tabelle-Samen'!J24,"-garden-to-go-mini-swedish.jpg")),
IF($C$1="Slowakisch - SK",HYPERLINK(CONCATENATE("https://www.saflax.de/0-WVK-Retail/Bilder-Pictures/SAFLAX-",'Basis-Tabelle-Samen'!K24,"-",'Basis-Tabelle-Samen'!J24,"-garden-to-go-mini-slovak.jpg")),
IF($C$1="Slowenisch - SI",HYPERLINK(CONCATENATE("https://www.saflax.de/0-WVK-Retail/Bilder-Pictures/SAFLAX-",'Basis-Tabelle-Samen'!K24,"-",'Basis-Tabelle-Samen'!J24,"-garden-to-go-mini-slovenian.jpg")),
IF($C$1="Spanisch - ES",HYPERLINK(CONCATENATE("https://www.saflax.de/0-WVK-Retail/Bilder-Pictures/SAFLAX-",'Basis-Tabelle-Samen'!K24,"-",'Basis-Tabelle-Samen'!J24,"-garden-to-go-mini-spanish.jpg")),
IF($C$1="Tschechisch - CZ",HYPERLINK(CONCATENATE("https://www.saflax.de/0-WVK-Retail/Bilder-Pictures/SAFLAX-",'Basis-Tabelle-Samen'!K24,"-",'Basis-Tabelle-Samen'!J24,"-garden-to-go-mini-czech.jpg")),
IF($C$1="Türkisch - TR",HYPERLINK(CONCATENATE("https://www.saflax.de/0-WVK-Retail/Bilder-Pictures/SAFLAX-",'Basis-Tabelle-Samen'!K24,"-",'Basis-Tabelle-Samen'!J24,"-garden-to-go-mini-turkish.jpg")),
IF($C$1="Ungarisch - HU",HYPERLINK(CONCATENATE("https://www.saflax.de/0-WVK-Retail/Bilder-Pictures/SAFLAX-",'Basis-Tabelle-Samen'!K24,"-",'Basis-Tabelle-Samen'!J24,"-garden-to-go-mini-hungarian.jpg")),
" ACHTUNG")))))))))))))))))))))))))))))</f>
        <v>https://www.saflax.de/0-WVK-Retail/Bilder-Pictures/SAFLAX-72347-passiflora-caerulea-garden-to-go-mini-english.jpg</v>
      </c>
      <c r="AN94" s="330" t="str">
        <f>IF(I94&lt;1,"",
IF($C$1="Bulgarisch - BG",HYPERLINK(CONCATENATE("https://www.saflax.de/0-WVK-Retail/Bilder-Pictures/SAFLAX-",'Basis-Tabelle-Samen'!N24,"-",'Basis-Tabelle-Samen'!J24,"-garden-to-go-lite-bulgarian.jpg")),
IF($C$1="Dänisch - DK",HYPERLINK(CONCATENATE("https://www.saflax.de/0-WVK-Retail/Bilder-Pictures/SAFLAX-",'Basis-Tabelle-Samen'!N24,"-",'Basis-Tabelle-Samen'!J24,"-garden-to-go-lite-danish.jpg")),
IF($C$1="Deutsch - DE",HYPERLINK(CONCATENATE("https://www.saflax.de/0-WVK-Retail/Bilder-Pictures/SAFLAX-",'Basis-Tabelle-Samen'!N24,"-",'Basis-Tabelle-Samen'!J24,"-garden-to-go-lite-german.jpg")),
IF($C$1="Englisch - UK",HYPERLINK(CONCATENATE("https://www.saflax.de/0-WVK-Retail/Bilder-Pictures/SAFLAX-",'Basis-Tabelle-Samen'!N24,"-",'Basis-Tabelle-Samen'!J24,"-garden-to-go-lite-english.jpg")),
IF($C$1="Estnisch - EE",HYPERLINK(CONCATENATE("https://www.saflax.de/0-WVK-Retail/Bilder-Pictures/SAFLAX-",'Basis-Tabelle-Samen'!N24,"-",'Basis-Tabelle-Samen'!J24,"-garden-to-go-lite-estonian.jpg")),
IF($C$1="Finnisch - FI",HYPERLINK(CONCATENATE("https://www.saflax.de/0-WVK-Retail/Bilder-Pictures/SAFLAX-",'Basis-Tabelle-Samen'!N24,"-",'Basis-Tabelle-Samen'!J24,"-garden-to-go-lite-finnish.jpg")),
IF($C$1="Französisch - FR",HYPERLINK(CONCATENATE("https://www.saflax.de/0-WVK-Retail/Bilder-Pictures/SAFLAX-",'Basis-Tabelle-Samen'!N24,"-",'Basis-Tabelle-Samen'!J24,"-garden-to-go-lite-french.jpg")),
IF($C$1="Griechisch - GR",HYPERLINK(CONCATENATE("https://www.saflax.de/0-WVK-Retail/Bilder-Pictures/SAFLAX-",'Basis-Tabelle-Samen'!N24,"-",'Basis-Tabelle-Samen'!J24,"-garden-to-go-lite-greek.jpg")),
IF($C$1="Irisch - IE",HYPERLINK(CONCATENATE("https://www.saflax.de/0-WVK-Retail/Bilder-Pictures/SAFLAX-",'Basis-Tabelle-Samen'!N24,"-",'Basis-Tabelle-Samen'!J24,"-garden-to-go-lite-irish.jpg")),
IF($C$1="Isländisch - IS",HYPERLINK(CONCATENATE("https://www.saflax.de/0-WVK-Retail/Bilder-Pictures/SAFLAX-",'Basis-Tabelle-Samen'!N24,"-",'Basis-Tabelle-Samen'!J24,"-garden-to-go-lite-icelandic.jpg")),
IF($C$1="Italienisch - IT",HYPERLINK(CONCATENATE("https://www.saflax.de/0-WVK-Retail/Bilder-Pictures/SAFLAX-",'Basis-Tabelle-Samen'!N24,"-",'Basis-Tabelle-Samen'!J24,"-garden-to-go-lite-italian.jpg")),
IF($C$1="Japanisch - JP",HYPERLINK(CONCATENATE("https://www.saflax.de/0-WVK-Retail/Bilder-Pictures/SAFLAX-",'Basis-Tabelle-Samen'!N24,"-",'Basis-Tabelle-Samen'!J24,"-garden-to-go-lite-japanese.jpg")),
IF($C$1="Kroatisch - HR",HYPERLINK(CONCATENATE("https://www.saflax.de/0-WVK-Retail/Bilder-Pictures/SAFLAX-",'Basis-Tabelle-Samen'!N24,"-",'Basis-Tabelle-Samen'!J24,"-garden-to-go-lite-croatian.jpg")),
IF($C$1="Lettisch - LV",HYPERLINK(CONCATENATE("https://www.saflax.de/0-WVK-Retail/Bilder-Pictures/SAFLAX-",'Basis-Tabelle-Samen'!N24,"-",'Basis-Tabelle-Samen'!J24,"-garden-to-go-lite-latvian.jpg")),
IF($C$1="Litauisch - LT",HYPERLINK(CONCATENATE("https://www.saflax.de/0-WVK-Retail/Bilder-Pictures/SAFLAX-",'Basis-Tabelle-Samen'!N24,"-",'Basis-Tabelle-Samen'!J24,"-garden-to-go-lite-lithuanian.jpg")),
IF($C$1="Maltesisch - MT",HYPERLINK(CONCATENATE("https://www.saflax.de/0-WVK-Retail/Bilder-Pictures/SAFLAX-",'Basis-Tabelle-Samen'!N24,"-",'Basis-Tabelle-Samen'!J24,"-garden-to-go-lite-maltese.jpg")),
IF($C$1="Niederländisch - NL",HYPERLINK(CONCATENATE("https://www.saflax.de/0-WVK-Retail/Bilder-Pictures/SAFLAX-",'Basis-Tabelle-Samen'!N24,"-",'Basis-Tabelle-Samen'!J24,"-garden-to-go-lite-dutch.jpg")),
IF($C$1="Norwegisch - NO",HYPERLINK(CONCATENATE("https://www.saflax.de/0-WVK-Retail/Bilder-Pictures/SAFLAX-",'Basis-Tabelle-Samen'!N24,"-",'Basis-Tabelle-Samen'!J24,"-garden-to-go-lite-nowegian.jpg")),
IF($C$1="Polnisch - PL",HYPERLINK(CONCATENATE("https://www.saflax.de/0-WVK-Retail/Bilder-Pictures/SAFLAX-",'Basis-Tabelle-Samen'!N24,"-",'Basis-Tabelle-Samen'!J24,"-garden-to-go-lite-polish.jpg")),
IF($C$1="Portugiesisch - PT",HYPERLINK(CONCATENATE("https://www.saflax.de/0-WVK-Retail/Bilder-Pictures/SAFLAX-",'Basis-Tabelle-Samen'!N24,"-",'Basis-Tabelle-Samen'!J24,"-garden-to-go-lite-portuguese.jpg")),
IF($C$1="Rumänisch - RO",HYPERLINK(CONCATENATE("https://www.saflax.de/0-WVK-Retail/Bilder-Pictures/SAFLAX-",'Basis-Tabelle-Samen'!N24,"-",'Basis-Tabelle-Samen'!J24,"-garden-to-go-lite-romanian.jpg")),
IF($C$1="Schwedisch - SE",HYPERLINK(CONCATENATE("https://www.saflax.de/0-WVK-Retail/Bilder-Pictures/SAFLAX-",'Basis-Tabelle-Samen'!N24,"-",'Basis-Tabelle-Samen'!J24,"-garden-to-go-lite-swedish.jpg")),
IF($C$1="Slowakisch - SK",HYPERLINK(CONCATENATE("https://www.saflax.de/0-WVK-Retail/Bilder-Pictures/SAFLAX-",'Basis-Tabelle-Samen'!N24,"-",'Basis-Tabelle-Samen'!J24,"-garden-to-go-lite-slovak.jpg")),
IF($C$1="Slowenisch - SI",HYPERLINK(CONCATENATE("https://www.saflax.de/0-WVK-Retail/Bilder-Pictures/SAFLAX-",'Basis-Tabelle-Samen'!N24,"-",'Basis-Tabelle-Samen'!J24,"-garden-to-go-lite-slovenian.jpg")),
IF($C$1="Spanisch - ES",HYPERLINK(CONCATENATE("https://www.saflax.de/0-WVK-Retail/Bilder-Pictures/SAFLAX-",'Basis-Tabelle-Samen'!N24,"-",'Basis-Tabelle-Samen'!J24,"-garden-to-go-lite-spanish.jpg")),
IF($C$1="Tschechisch - CZ",HYPERLINK(CONCATENATE("https://www.saflax.de/0-WVK-Retail/Bilder-Pictures/SAFLAX-",'Basis-Tabelle-Samen'!N24,"-",'Basis-Tabelle-Samen'!J24,"-garden-to-go-lite-czech.jpg")),
IF($C$1="Türkisch - TR",HYPERLINK(CONCATENATE("https://www.saflax.de/0-WVK-Retail/Bilder-Pictures/SAFLAX-",'Basis-Tabelle-Samen'!N24,"-",'Basis-Tabelle-Samen'!J24,"-garden-to-go-lite-turkish.jpg")),
IF($C$1="Ungarisch - HU",HYPERLINK(CONCATENATE("https://www.saflax.de/0-WVK-Retail/Bilder-Pictures/SAFLAX-",'Basis-Tabelle-Samen'!N24,"-",'Basis-Tabelle-Samen'!J24,"-garden-to-go-lite-hungarian.jpg")),
" ACHTUNG")))))))))))))))))))))))))))))</f>
        <v>https://www.saflax.de/0-WVK-Retail/Bilder-Pictures/SAFLAX-82347-passiflora-caerulea-garden-to-go-lite-english.jpg</v>
      </c>
      <c r="AO94" s="330" t="str">
        <f>IF(J94&lt;1,"",
IF($C$1="Bulgarisch - BG",HYPERLINK(CONCATENATE("https://www.saflax.de/0-WVK-Retail/Bilder-Pictures/SAFLAX-",'Basis-Tabelle-Samen'!Q24,"-",'Basis-Tabelle-Samen'!J24,"-garden-to-go-bulgarian.jpg")),
IF($C$1="Dänisch - DK",HYPERLINK(CONCATENATE("https://www.saflax.de/0-WVK-Retail/Bilder-Pictures/SAFLAX-",'Basis-Tabelle-Samen'!Q24,"-",'Basis-Tabelle-Samen'!J24,"-garden-to-go-danish.jpg")),
IF($C$1="Deutsch - DE",HYPERLINK(CONCATENATE("https://www.saflax.de/0-WVK-Retail/Bilder-Pictures/SAFLAX-",'Basis-Tabelle-Samen'!Q24,"-",'Basis-Tabelle-Samen'!J24,"-garden-to-go-german.jpg")),
IF($C$1="Englisch - UK",HYPERLINK(CONCATENATE("https://www.saflax.de/0-WVK-Retail/Bilder-Pictures/SAFLAX-",'Basis-Tabelle-Samen'!Q24,"-",'Basis-Tabelle-Samen'!J24,"-garden-to-go-english.jpg")),
IF($C$1="Estnisch - EE",HYPERLINK(CONCATENATE("https://www.saflax.de/0-WVK-Retail/Bilder-Pictures/SAFLAX-",'Basis-Tabelle-Samen'!Q24,"-",'Basis-Tabelle-Samen'!J24,"-garden-to-go-estonian.jpg")),
IF($C$1="Finnisch - FI",HYPERLINK(CONCATENATE("https://www.saflax.de/0-WVK-Retail/Bilder-Pictures/SAFLAX-",'Basis-Tabelle-Samen'!Q24,"-",'Basis-Tabelle-Samen'!J24,"-garden-to-go-finnish.jpg")),
IF($C$1="Französisch - FR",HYPERLINK(CONCATENATE("https://www.saflax.de/0-WVK-Retail/Bilder-Pictures/SAFLAX-",'Basis-Tabelle-Samen'!Q24,"-",'Basis-Tabelle-Samen'!J24,"-garden-to-go-french.jpg")),
IF($C$1="Griechisch - GR",HYPERLINK(CONCATENATE("https://www.saflax.de/0-WVK-Retail/Bilder-Pictures/SAFLAX-",'Basis-Tabelle-Samen'!Q24,"-",'Basis-Tabelle-Samen'!J24,"-garden-to-go-greek.jpg")),
IF($C$1="Irisch - IE",HYPERLINK(CONCATENATE("https://www.saflax.de/0-WVK-Retail/Bilder-Pictures/SAFLAX-",'Basis-Tabelle-Samen'!Q24,"-",'Basis-Tabelle-Samen'!J24,"-garden-to-go-irish.jpg")),
IF($C$1="Isländisch - IS",HYPERLINK(CONCATENATE("https://www.saflax.de/0-WVK-Retail/Bilder-Pictures/SAFLAX-",'Basis-Tabelle-Samen'!Q24,"-",'Basis-Tabelle-Samen'!J24,"-garden-to-go-icelandic.jpg")),
IF($C$1="Italienisch - IT",HYPERLINK(CONCATENATE("https://www.saflax.de/0-WVK-Retail/Bilder-Pictures/SAFLAX-",'Basis-Tabelle-Samen'!Q24,"-",'Basis-Tabelle-Samen'!J24,"-garden-to-go-italian.jpg")),
IF($C$1="Japanisch - JP",HYPERLINK(CONCATENATE("https://www.saflax.de/0-WVK-Retail/Bilder-Pictures/SAFLAX-",'Basis-Tabelle-Samen'!Q24,"-",'Basis-Tabelle-Samen'!J24,"-garden-to-go-japanese.jpg")),
IF($C$1="Kroatisch - HR",HYPERLINK(CONCATENATE("https://www.saflax.de/0-WVK-Retail/Bilder-Pictures/SAFLAX-",'Basis-Tabelle-Samen'!Q24,"-",'Basis-Tabelle-Samen'!J24,"-garden-to-go-croatian.jpg")),
IF($C$1="Lettisch - LV",HYPERLINK(CONCATENATE("https://www.saflax.de/0-WVK-Retail/Bilder-Pictures/SAFLAX-",'Basis-Tabelle-Samen'!Q24,"-",'Basis-Tabelle-Samen'!J24,"-garden-to-go-latvian.jpg")),
IF($C$1="Litauisch - LT",HYPERLINK(CONCATENATE("https://www.saflax.de/0-WVK-Retail/Bilder-Pictures/SAFLAX-",'Basis-Tabelle-Samen'!Q24,"-",'Basis-Tabelle-Samen'!J24,"-garden-to-go-lithuanian.jpg")),
IF($C$1="Maltesisch - MT",HYPERLINK(CONCATENATE("https://www.saflax.de/0-WVK-Retail/Bilder-Pictures/SAFLAX-",'Basis-Tabelle-Samen'!Q24,"-",'Basis-Tabelle-Samen'!J24,"-garden-to-go-maltese.jpg")),
IF($C$1="Niederländisch - NL",HYPERLINK(CONCATENATE("https://www.saflax.de/0-WVK-Retail/Bilder-Pictures/SAFLAX-",'Basis-Tabelle-Samen'!Q24,"-",'Basis-Tabelle-Samen'!J24,"-garden-to-go-dutch.jpg")),
IF($C$1="Norwegisch - NO",HYPERLINK(CONCATENATE("https://www.saflax.de/0-WVK-Retail/Bilder-Pictures/SAFLAX-",'Basis-Tabelle-Samen'!Q24,"-",'Basis-Tabelle-Samen'!J24,"-garden-to-go-nowegian.jpg")),
IF($C$1="Polnisch - PL",HYPERLINK(CONCATENATE("https://www.saflax.de/0-WVK-Retail/Bilder-Pictures/SAFLAX-",'Basis-Tabelle-Samen'!Q24,"-",'Basis-Tabelle-Samen'!J24,"-garden-to-go-polish.jpg")),
IF($C$1="Portugiesisch - PT",HYPERLINK(CONCATENATE("https://www.saflax.de/0-WVK-Retail/Bilder-Pictures/SAFLAX-",'Basis-Tabelle-Samen'!Q24,"-",'Basis-Tabelle-Samen'!J24,"-garden-to-go-portuguese.jpg")),
IF($C$1="Rumänisch - RO",HYPERLINK(CONCATENATE("https://www.saflax.de/0-WVK-Retail/Bilder-Pictures/SAFLAX-",'Basis-Tabelle-Samen'!Q24,"-",'Basis-Tabelle-Samen'!J24,"-garden-to-go-romanian.jpg")),
IF($C$1="Schwedisch - SE",HYPERLINK(CONCATENATE("https://www.saflax.de/0-WVK-Retail/Bilder-Pictures/SAFLAX-",'Basis-Tabelle-Samen'!Q24,"-",'Basis-Tabelle-Samen'!J24,"-garden-to-go-swedish.jpg")),
IF($C$1="Slowakisch - SK",HYPERLINK(CONCATENATE("https://www.saflax.de/0-WVK-Retail/Bilder-Pictures/SAFLAX-",'Basis-Tabelle-Samen'!Q24,"-",'Basis-Tabelle-Samen'!J24,"-garden-to-go-slovak.jpg")),
IF($C$1="Slowenisch - SI",HYPERLINK(CONCATENATE("https://www.saflax.de/0-WVK-Retail/Bilder-Pictures/SAFLAX-",'Basis-Tabelle-Samen'!Q24,"-",'Basis-Tabelle-Samen'!J24,"-garden-to-go-slovenian.jpg")),
IF($C$1="Spanisch - ES",HYPERLINK(CONCATENATE("https://www.saflax.de/0-WVK-Retail/Bilder-Pictures/SAFLAX-",'Basis-Tabelle-Samen'!Q24,"-",'Basis-Tabelle-Samen'!J24,"-garden-to-go-spanish.jpg")),
IF($C$1="Tschechisch - CZ",HYPERLINK(CONCATENATE("https://www.saflax.de/0-WVK-Retail/Bilder-Pictures/SAFLAX-",'Basis-Tabelle-Samen'!Q24,"-",'Basis-Tabelle-Samen'!J24,"-garden-to-go-czech.jpg")),
IF($C$1="Türkisch - TR",HYPERLINK(CONCATENATE("https://www.saflax.de/0-WVK-Retail/Bilder-Pictures/SAFLAX-",'Basis-Tabelle-Samen'!Q24,"-",'Basis-Tabelle-Samen'!J24,"-garden-to-go-turkish.jpg")),
IF($C$1="Ungarisch - HU",HYPERLINK(CONCATENATE("https://www.saflax.de/0-WVK-Retail/Bilder-Pictures/SAFLAX-",'Basis-Tabelle-Samen'!Q24,"-",'Basis-Tabelle-Samen'!J24,"-garden-to-go-hungarian.jpg")),
" ACHTUNG")))))))))))))))))))))))))))))</f>
        <v>https://www.saflax.de/0-WVK-Retail/Bilder-Pictures/SAFLAX-52347-passiflora-caerulea-garden-to-go-english.jpg</v>
      </c>
      <c r="AP94" s="330" t="str">
        <f>IF(K94&lt;1,"",
IF($C$1="Bulgarisch - BG",HYPERLINK(CONCATENATE("https://www.saflax.de/0-WVK-Retail/Bilder-Pictures/SAFLAX-",'Basis-Tabelle-Samen'!T24,"-",'Basis-Tabelle-Samen'!J24,"-cultivation-set-bulgarian.jpg")),
IF($C$1="Dänisch - DK",HYPERLINK(CONCATENATE("https://www.saflax.de/0-WVK-Retail/Bilder-Pictures/SAFLAX-",'Basis-Tabelle-Samen'!T24,"-",'Basis-Tabelle-Samen'!J24,"-cultivation-set-danish.jpg")),
IF($C$1="Deutsch - DE",HYPERLINK(CONCATENATE("https://www.saflax.de/0-WVK-Retail/Bilder-Pictures/SAFLAX-",'Basis-Tabelle-Samen'!T24,"-",'Basis-Tabelle-Samen'!J24,"-cultivation-set-german.jpg")),
IF($C$1="Englisch - UK",HYPERLINK(CONCATENATE("https://www.saflax.de/0-WVK-Retail/Bilder-Pictures/SAFLAX-",'Basis-Tabelle-Samen'!T24,"-",'Basis-Tabelle-Samen'!J24,"-cultivation-set-english.jpg")),
IF($C$1="Estnisch - EE",HYPERLINK(CONCATENATE("https://www.saflax.de/0-WVK-Retail/Bilder-Pictures/SAFLAX-",'Basis-Tabelle-Samen'!T24,"-",'Basis-Tabelle-Samen'!J24,"-cultivation-set-estonian.jpg")),
IF($C$1="Finnisch - FI",HYPERLINK(CONCATENATE("https://www.saflax.de/0-WVK-Retail/Bilder-Pictures/SAFLAX-",'Basis-Tabelle-Samen'!T24,"-",'Basis-Tabelle-Samen'!J24,"-cultivation-set-finnish.jpg")),
IF($C$1="Französisch - FR",HYPERLINK(CONCATENATE("https://www.saflax.de/0-WVK-Retail/Bilder-Pictures/SAFLAX-",'Basis-Tabelle-Samen'!T24,"-",'Basis-Tabelle-Samen'!J24,"-cultivation-set-french.jpg")),
IF($C$1="Griechisch - GR",HYPERLINK(CONCATENATE("https://www.saflax.de/0-WVK-Retail/Bilder-Pictures/SAFLAX-",'Basis-Tabelle-Samen'!T24,"-",'Basis-Tabelle-Samen'!J24,"-cultivation-set-greek.jpg")),
IF($C$1="Irisch - IE",HYPERLINK(CONCATENATE("https://www.saflax.de/0-WVK-Retail/Bilder-Pictures/SAFLAX-",'Basis-Tabelle-Samen'!T24,"-",'Basis-Tabelle-Samen'!J24,"-cultivation-set-irish.jpg")),
IF($C$1="Isländisch - IS",HYPERLINK(CONCATENATE("https://www.saflax.de/0-WVK-Retail/Bilder-Pictures/SAFLAX-",'Basis-Tabelle-Samen'!T24,"-",'Basis-Tabelle-Samen'!J24,"-cultivation-set-icelandic.jpg")),
IF($C$1="Italienisch - IT",HYPERLINK(CONCATENATE("https://www.saflax.de/0-WVK-Retail/Bilder-Pictures/SAFLAX-",'Basis-Tabelle-Samen'!T24,"-",'Basis-Tabelle-Samen'!J24,"-cultivation-set-italian.jpg")),
IF($C$1="Japanisch - JP",HYPERLINK(CONCATENATE("https://www.saflax.de/0-WVK-Retail/Bilder-Pictures/SAFLAX-",'Basis-Tabelle-Samen'!T24,"-",'Basis-Tabelle-Samen'!J24,"-cultivation-set-japanese.jpg")),
IF($C$1="Kroatisch - HR",HYPERLINK(CONCATENATE("https://www.saflax.de/0-WVK-Retail/Bilder-Pictures/SAFLAX-",'Basis-Tabelle-Samen'!T24,"-",'Basis-Tabelle-Samen'!J24,"-cultivation-set-croatian.jpg")),
IF($C$1="Lettisch - LV",HYPERLINK(CONCATENATE("https://www.saflax.de/0-WVK-Retail/Bilder-Pictures/SAFLAX-",'Basis-Tabelle-Samen'!T24,"-",'Basis-Tabelle-Samen'!J24,"-cultivation-set-latvian.jpg")),
IF($C$1="Litauisch - LT",HYPERLINK(CONCATENATE("https://www.saflax.de/0-WVK-Retail/Bilder-Pictures/SAFLAX-",'Basis-Tabelle-Samen'!T24,"-",'Basis-Tabelle-Samen'!J24,"-cultivation-set-lithuanian.jpg")),
IF($C$1="Maltesisch - MT",HYPERLINK(CONCATENATE("https://www.saflax.de/0-WVK-Retail/Bilder-Pictures/SAFLAX-",'Basis-Tabelle-Samen'!T24,"-",'Basis-Tabelle-Samen'!J24,"-cultivation-set-maltese.jpg")),
IF($C$1="Niederländisch - NL",HYPERLINK(CONCATENATE("https://www.saflax.de/0-WVK-Retail/Bilder-Pictures/SAFLAX-",'Basis-Tabelle-Samen'!T24,"-",'Basis-Tabelle-Samen'!J24,"-cultivation-set-dutch.jpg")),
IF($C$1="Norwegisch - NO",HYPERLINK(CONCATENATE("https://www.saflax.de/0-WVK-Retail/Bilder-Pictures/SAFLAX-",'Basis-Tabelle-Samen'!T24,"-",'Basis-Tabelle-Samen'!J24,"-cultivation-set-nowegian.jpg")),
IF($C$1="Polnisch - PL",HYPERLINK(CONCATENATE("https://www.saflax.de/0-WVK-Retail/Bilder-Pictures/SAFLAX-",'Basis-Tabelle-Samen'!T24,"-",'Basis-Tabelle-Samen'!J24,"-cultivation-set-polish.jpg")),
IF($C$1="Portugiesisch - PT",HYPERLINK(CONCATENATE("https://www.saflax.de/0-WVK-Retail/Bilder-Pictures/SAFLAX-",'Basis-Tabelle-Samen'!T24,"-",'Basis-Tabelle-Samen'!J24,"-cultivation-set-portuguese.jpg")),
IF($C$1="Rumänisch - RO",HYPERLINK(CONCATENATE("https://www.saflax.de/0-WVK-Retail/Bilder-Pictures/SAFLAX-",'Basis-Tabelle-Samen'!T24,"-",'Basis-Tabelle-Samen'!J24,"-cultivation-set-romanian.jpg")),
IF($C$1="Schwedisch - SE",HYPERLINK(CONCATENATE("https://www.saflax.de/0-WVK-Retail/Bilder-Pictures/SAFLAX-",'Basis-Tabelle-Samen'!T24,"-",'Basis-Tabelle-Samen'!J24,"-cultivation-set-swedish.jpg")),
IF($C$1="Slowakisch - SK",HYPERLINK(CONCATENATE("https://www.saflax.de/0-WVK-Retail/Bilder-Pictures/SAFLAX-",'Basis-Tabelle-Samen'!T24,"-",'Basis-Tabelle-Samen'!J24,"-cultivation-set-slovak.jpg")),
IF($C$1="Slowenisch - SI",HYPERLINK(CONCATENATE("https://www.saflax.de/0-WVK-Retail/Bilder-Pictures/SAFLAX-",'Basis-Tabelle-Samen'!T24,"-",'Basis-Tabelle-Samen'!J24,"-cultivation-set-slovenian.jpg")),
IF($C$1="Spanisch - ES",HYPERLINK(CONCATENATE("https://www.saflax.de/0-WVK-Retail/Bilder-Pictures/SAFLAX-",'Basis-Tabelle-Samen'!T24,"-",'Basis-Tabelle-Samen'!J24,"-cultivation-set-spanish.jpg")),
IF($C$1="Tschechisch - CZ",HYPERLINK(CONCATENATE("https://www.saflax.de/0-WVK-Retail/Bilder-Pictures/SAFLAX-",'Basis-Tabelle-Samen'!T24,"-",'Basis-Tabelle-Samen'!J24,"-cultivation-set-czech.jpg")),
IF($C$1="Türkisch - TR",HYPERLINK(CONCATENATE("https://www.saflax.de/0-WVK-Retail/Bilder-Pictures/SAFLAX-",'Basis-Tabelle-Samen'!T24,"-",'Basis-Tabelle-Samen'!J24,"-cultivation-set-turkish.jpg")),
IF($C$1="Ungarisch - HU",HYPERLINK(CONCATENATE("https://www.saflax.de/0-WVK-Retail/Bilder-Pictures/SAFLAX-",'Basis-Tabelle-Samen'!T24,"-",'Basis-Tabelle-Samen'!J24,"-cultivation-set-hungarian.jpg")),
" ACHTUNG")))))))))))))))))))))))))))))</f>
        <v>https://www.saflax.de/0-WVK-Retail/Bilder-Pictures/SAFLAX-32347-passiflora-caerulea-cultivation-set-english.jpg</v>
      </c>
      <c r="AQ94" s="330" t="str">
        <f>IF(L94&lt;1,"",
IF($C$1="Bulgarisch - BG",HYPERLINK(CONCATENATE("https://www.saflax.de/0-WVK-Retail/Bilder-Pictures/SAFLAX-",'Basis-Tabelle-Samen'!W24,"-",'Basis-Tabelle-Samen'!J24,"-garden-in-the-bag-bulgarian.jpg")),
IF($C$1="Dänisch - DK",HYPERLINK(CONCATENATE("https://www.saflax.de/0-WVK-Retail/Bilder-Pictures/SAFLAX-",'Basis-Tabelle-Samen'!W24,"-",'Basis-Tabelle-Samen'!J24,"-garden-in-the-bag-danish.jpg")),
IF($C$1="Deutsch - DE",HYPERLINK(CONCATENATE("https://www.saflax.de/0-WVK-Retail/Bilder-Pictures/SAFLAX-",'Basis-Tabelle-Samen'!W24,"-",'Basis-Tabelle-Samen'!J24,"-garden-in-the-bag-german.jpg")),
IF($C$1="Englisch - UK",HYPERLINK(CONCATENATE("https://www.saflax.de/0-WVK-Retail/Bilder-Pictures/SAFLAX-",'Basis-Tabelle-Samen'!W24,"-",'Basis-Tabelle-Samen'!J24,"-garden-in-the-bag-english.jpg")),
IF($C$1="Estnisch - EE",HYPERLINK(CONCATENATE("https://www.saflax.de/0-WVK-Retail/Bilder-Pictures/SAFLAX-",'Basis-Tabelle-Samen'!W24,"-",'Basis-Tabelle-Samen'!J24,"-garden-in-the-bag-estonian.jpg")),
IF($C$1="Finnisch - FI",HYPERLINK(CONCATENATE("https://www.saflax.de/0-WVK-Retail/Bilder-Pictures/SAFLAX-",'Basis-Tabelle-Samen'!W24,"-",'Basis-Tabelle-Samen'!J24,"-garden-in-the-bag-finnish.jpg")),
IF($C$1="Französisch - FR",HYPERLINK(CONCATENATE("https://www.saflax.de/0-WVK-Retail/Bilder-Pictures/SAFLAX-",'Basis-Tabelle-Samen'!W24,"-",'Basis-Tabelle-Samen'!J24,"-garden-in-the-bag-french.jpg")),
IF($C$1="Griechisch - GR",HYPERLINK(CONCATENATE("https://www.saflax.de/0-WVK-Retail/Bilder-Pictures/SAFLAX-",'Basis-Tabelle-Samen'!W24,"-",'Basis-Tabelle-Samen'!J24,"-garden-in-the-bag-greek.jpg")),
IF($C$1="Irisch - IE",HYPERLINK(CONCATENATE("https://www.saflax.de/0-WVK-Retail/Bilder-Pictures/SAFLAX-",'Basis-Tabelle-Samen'!W24,"-",'Basis-Tabelle-Samen'!J24,"-garden-in-the-bag-irish.jpg")),
IF($C$1="Isländisch - IS",HYPERLINK(CONCATENATE("https://www.saflax.de/0-WVK-Retail/Bilder-Pictures/SAFLAX-",'Basis-Tabelle-Samen'!W24,"-",'Basis-Tabelle-Samen'!J24,"-garden-in-the-bag-icelandic.jpg")),
IF($C$1="Italienisch - IT",HYPERLINK(CONCATENATE("https://www.saflax.de/0-WVK-Retail/Bilder-Pictures/SAFLAX-",'Basis-Tabelle-Samen'!W24,"-",'Basis-Tabelle-Samen'!J24,"-garden-in-the-bag-italian.jpg")),
IF($C$1="Japanisch - JP",HYPERLINK(CONCATENATE("https://www.saflax.de/0-WVK-Retail/Bilder-Pictures/SAFLAX-",'Basis-Tabelle-Samen'!W24,"-",'Basis-Tabelle-Samen'!J24,"-garden-in-the-bag-japanese.jpg")),
IF($C$1="Kroatisch - HR",HYPERLINK(CONCATENATE("https://www.saflax.de/0-WVK-Retail/Bilder-Pictures/SAFLAX-",'Basis-Tabelle-Samen'!W24,"-",'Basis-Tabelle-Samen'!J24,"-garden-in-the-bag-croatian.jpg")),
IF($C$1="Lettisch - LV",HYPERLINK(CONCATENATE("https://www.saflax.de/0-WVK-Retail/Bilder-Pictures/SAFLAX-",'Basis-Tabelle-Samen'!W24,"-",'Basis-Tabelle-Samen'!J24,"-garden-in-the-bag-latvian.jpg")),
IF($C$1="Litauisch - LT",HYPERLINK(CONCATENATE("https://www.saflax.de/0-WVK-Retail/Bilder-Pictures/SAFLAX-",'Basis-Tabelle-Samen'!W24,"-",'Basis-Tabelle-Samen'!J24,"-garden-in-the-bag-lithuanian.jpg")),
IF($C$1="Maltesisch - MT",HYPERLINK(CONCATENATE("https://www.saflax.de/0-WVK-Retail/Bilder-Pictures/SAFLAX-",'Basis-Tabelle-Samen'!W24,"-",'Basis-Tabelle-Samen'!J24,"-garden-in-the-bag-maltese.jpg")),
IF($C$1="Niederländisch - NL",HYPERLINK(CONCATENATE("https://www.saflax.de/0-WVK-Retail/Bilder-Pictures/SAFLAX-",'Basis-Tabelle-Samen'!W24,"-",'Basis-Tabelle-Samen'!J24,"-garden-in-the-bag-dutch.jpg")),
IF($C$1="Norwegisch - NO",HYPERLINK(CONCATENATE("https://www.saflax.de/0-WVK-Retail/Bilder-Pictures/SAFLAX-",'Basis-Tabelle-Samen'!W24,"-",'Basis-Tabelle-Samen'!J24,"-garden-in-the-bag-nowegian.jpg")),
IF($C$1="Polnisch - PL",HYPERLINK(CONCATENATE("https://www.saflax.de/0-WVK-Retail/Bilder-Pictures/SAFLAX-",'Basis-Tabelle-Samen'!W24,"-",'Basis-Tabelle-Samen'!J24,"-garden-in-the-bag-polish.jpg")),
IF($C$1="Portugiesisch - PT",HYPERLINK(CONCATENATE("https://www.saflax.de/0-WVK-Retail/Bilder-Pictures/SAFLAX-",'Basis-Tabelle-Samen'!W24,"-",'Basis-Tabelle-Samen'!J24,"-garden-in-the-bag-portuguese.jpg")),
IF($C$1="Rumänisch - RO",HYPERLINK(CONCATENATE("https://www.saflax.de/0-WVK-Retail/Bilder-Pictures/SAFLAX-",'Basis-Tabelle-Samen'!W24,"-",'Basis-Tabelle-Samen'!J24,"-garden-in-the-bag-romanian.jpg")),
IF($C$1="Schwedisch - SE",HYPERLINK(CONCATENATE("https://www.saflax.de/0-WVK-Retail/Bilder-Pictures/SAFLAX-",'Basis-Tabelle-Samen'!W24,"-",'Basis-Tabelle-Samen'!J24,"-garden-in-the-bag-swedish.jpg")),
IF($C$1="Slowakisch - SK",HYPERLINK(CONCATENATE("https://www.saflax.de/0-WVK-Retail/Bilder-Pictures/SAFLAX-",'Basis-Tabelle-Samen'!W24,"-",'Basis-Tabelle-Samen'!J24,"-garden-in-the-bag-slovak.jpg")),
IF($C$1="Slowenisch - SI",HYPERLINK(CONCATENATE("https://www.saflax.de/0-WVK-Retail/Bilder-Pictures/SAFLAX-",'Basis-Tabelle-Samen'!W24,"-",'Basis-Tabelle-Samen'!J24,"-garden-in-the-bag-slovenian.jpg")),
IF($C$1="Spanisch - ES",HYPERLINK(CONCATENATE("https://www.saflax.de/0-WVK-Retail/Bilder-Pictures/SAFLAX-",'Basis-Tabelle-Samen'!W24,"-",'Basis-Tabelle-Samen'!J24,"-garden-in-the-bag-spanish.jpg")),
IF($C$1="Tschechisch - CZ",HYPERLINK(CONCATENATE("https://www.saflax.de/0-WVK-Retail/Bilder-Pictures/SAFLAX-",'Basis-Tabelle-Samen'!W24,"-",'Basis-Tabelle-Samen'!J24,"-garden-in-the-bag-czech.jpg")),
IF($C$1="Türkisch - TR",HYPERLINK(CONCATENATE("https://www.saflax.de/0-WVK-Retail/Bilder-Pictures/SAFLAX-",'Basis-Tabelle-Samen'!W24,"-",'Basis-Tabelle-Samen'!J24,"-garden-in-the-bag-turkish.jpg")),
IF($C$1="Ungarisch - HU",HYPERLINK(CONCATENATE("https://www.saflax.de/0-WVK-Retail/Bilder-Pictures/SAFLAX-",'Basis-Tabelle-Samen'!W24,"-",'Basis-Tabelle-Samen'!J24,"-garden-in-the-bag-hungarian.jpg")),
" ACHTUNG")))))))))))))))))))))))))))))</f>
        <v>https://www.saflax.de/0-WVK-Retail/Bilder-Pictures/SAFLAX-62347-passiflora-caerulea-garden-in-the-bag-english.jpg</v>
      </c>
    </row>
    <row r="95" spans="1:43" ht="17.100000000000001" customHeight="1" x14ac:dyDescent="0.2">
      <c r="A95" s="318" t="str">
        <f>IF('Basis-Tabelle-Samen'!A114="","",IF($C$1="Deutsch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95" s="319" t="str">
        <f>'Basis-Tabelle-Samen'!I114</f>
        <v>Eschscholzia californica</v>
      </c>
      <c r="C95" s="316" t="str">
        <f>IF($C$1="Bulgarisch - BG",'Basis-Tabelle-Samen'!Z114,
IF($C$1="Dänisch - DK",'Basis-Tabelle-Samen'!AA114,
IF($C$1="Deutsch - DE",'Basis-Tabelle-Samen'!AB114,
IF($C$1="Englisch - UK",'Basis-Tabelle-Samen'!AC114,
IF($C$1="Estnisch - EE",'Basis-Tabelle-Samen'!AD114,
IF($C$1="Finnisch - FI",'Basis-Tabelle-Samen'!AE114,
IF($C$1="Französisch - FR",'Basis-Tabelle-Samen'!AF114,
IF($C$1="Griechisch - GR",'Basis-Tabelle-Samen'!AG114,
IF($C$1="Irisch - IE",'Basis-Tabelle-Samen'!AH114,
IF($C$1="Isländisch - IS",'Basis-Tabelle-Samen'!AI114,
IF($C$1="Italienisch - IT",'Basis-Tabelle-Samen'!AJ114,
IF($C$1="Japanisch - JP",'Basis-Tabelle-Samen'!AK114,
IF($C$1="Kroatisch - HR",'Basis-Tabelle-Samen'!AL114,
IF($C$1="Lettisch - LV",'Basis-Tabelle-Samen'!AM114,
IF($C$1="Litauisch - LT",'Basis-Tabelle-Samen'!AN114,
IF($C$1="Maltesisch - MT",'Basis-Tabelle-Samen'!AO114,
IF($C$1="Niederländisch - NL",'Basis-Tabelle-Samen'!AP114,
IF($C$1="Norwegisch - NO",'Basis-Tabelle-Samen'!AQ114,
IF($C$1="Polnisch - PL",'Basis-Tabelle-Samen'!AR114,
IF($C$1="Portugiesisch - PT",'Basis-Tabelle-Samen'!AS114,
IF($C$1="Rumänisch - RO",'Basis-Tabelle-Samen'!AT114,
IF($C$1="Schwedisch - SE",'Basis-Tabelle-Samen'!AU114,
IF($C$1="Slowakisch - SK",'Basis-Tabelle-Samen'!AV114,
IF($C$1="Slowenisch - SI",'Basis-Tabelle-Samen'!AW114,
IF($C$1="Spanisch - ES",'Basis-Tabelle-Samen'!AX114,
IF($C$1="Tschechisch - CZ",'Basis-Tabelle-Samen'!AY114,
IF($C$1="Türkisch - TR",'Basis-Tabelle-Samen'!AZ114,
IF($C$1="Ungarisch - HU",'Basis-Tabelle-Samen'!BA114,
" ACHTUNG"))))))))))))))))))))))))))))</f>
        <v>California poppy</v>
      </c>
      <c r="D95" s="320">
        <f>'Basis-Tabelle-Samen'!F114</f>
        <v>1500</v>
      </c>
      <c r="E95" s="321" t="str">
        <f>'Basis-Tabelle-Samen'!H114</f>
        <v>7 %</v>
      </c>
      <c r="F95" s="322" t="str">
        <f>IF('Basis-Tabelle-Samen'!G114="","",'Basis-Tabelle-Samen'!G114)</f>
        <v>01</v>
      </c>
      <c r="G95" s="320">
        <f>'Basis-Tabelle-Samen'!C114</f>
        <v>13254</v>
      </c>
      <c r="H95" s="323">
        <f>'Basis-Tabelle-Samen'!D114</f>
        <v>4055473132549</v>
      </c>
      <c r="I95" s="324">
        <f>'Basis-Tabelle-Samen'!E114</f>
        <v>1.85</v>
      </c>
      <c r="J95" s="325">
        <f t="shared" si="1"/>
        <v>12</v>
      </c>
      <c r="K95" s="326">
        <f>'Basis-Tabelle-Samen'!K114</f>
        <v>73254</v>
      </c>
      <c r="L95" s="323">
        <f>'Basis-Tabelle-Samen'!L114</f>
        <v>4055473732541</v>
      </c>
      <c r="M95" s="324">
        <f>'Basis-Tabelle-Samen'!M114</f>
        <v>2.4500000000000002</v>
      </c>
      <c r="N95" s="326">
        <f>IF(K95&lt;1,"",'3'!$I$15)</f>
        <v>15</v>
      </c>
      <c r="O95" s="327">
        <f>IF(K95&lt;1,"",'3'!$J$11)</f>
        <v>90</v>
      </c>
      <c r="P95" s="326">
        <f>'Basis-Tabelle-Samen'!N114</f>
        <v>83254</v>
      </c>
      <c r="Q95" s="323">
        <f>'Basis-Tabelle-Samen'!O114</f>
        <v>4055473832548</v>
      </c>
      <c r="R95" s="328">
        <f>'Basis-Tabelle-Samen'!P114</f>
        <v>3.75</v>
      </c>
      <c r="S95" s="326">
        <f>IF(R95&lt;1,"",'3'!$M$15)</f>
        <v>18</v>
      </c>
      <c r="T95" s="327">
        <f>IF(R95&lt;1,"",'3'!$N$11)</f>
        <v>72</v>
      </c>
      <c r="U95" s="326">
        <f>'Basis-Tabelle-Samen'!Q114</f>
        <v>53254</v>
      </c>
      <c r="V95" s="323">
        <f>'Basis-Tabelle-Samen'!R114</f>
        <v>4055473532547</v>
      </c>
      <c r="W95" s="324">
        <f>'Basis-Tabelle-Samen'!S114</f>
        <v>4.95</v>
      </c>
      <c r="X95" s="326">
        <f>IF(U95&lt;1,"",'3'!$Q$15)</f>
        <v>6</v>
      </c>
      <c r="Y95" s="327">
        <f>IF(U95&lt;1,"",'3'!$R$11)</f>
        <v>24</v>
      </c>
      <c r="Z95" s="326">
        <f>'Basis-Tabelle-Samen'!T114</f>
        <v>33254</v>
      </c>
      <c r="AA95" s="323">
        <f>'Basis-Tabelle-Samen'!U114</f>
        <v>4055473332543</v>
      </c>
      <c r="AB95" s="324">
        <f>'Basis-Tabelle-Samen'!V114</f>
        <v>6.75</v>
      </c>
      <c r="AC95" s="326">
        <f>IF(Z95&lt;1,"",'3'!$U$15)</f>
        <v>6</v>
      </c>
      <c r="AD95" s="327">
        <f>IF(Z95&lt;1,"",'3'!$V$11)</f>
        <v>24</v>
      </c>
      <c r="AE95" s="326">
        <f>'Basis-Tabelle-Samen'!W114</f>
        <v>63254</v>
      </c>
      <c r="AF95" s="323">
        <f>'Basis-Tabelle-Samen'!X114</f>
        <v>4055473632544</v>
      </c>
      <c r="AG95" s="324">
        <f>'Basis-Tabelle-Samen'!Y114</f>
        <v>2.95</v>
      </c>
      <c r="AH95" s="326">
        <f>IF(AE95&lt;1,"",'3'!$Y$15)</f>
        <v>8</v>
      </c>
      <c r="AI95" s="327">
        <f>IF(AE95&lt;1,"",'3'!$Z$11)</f>
        <v>64</v>
      </c>
      <c r="AJ95" s="315"/>
      <c r="AK95" s="316" t="str">
        <f>IF(G95&lt;1,"",
IF($C$1="Bulgarisch - BG",HYPERLINK(CONCATENATE("https://www.saflax.de/0-WVK-Retail/Bilder-Pictures/SAFLAX-",'Basis-Tabelle-Samen'!C114,"-",'Basis-Tabelle-Samen'!J114,"-seed-package-front-cr-bulgarian.jpg")),
IF($C$1="Dänisch - DK",HYPERLINK(CONCATENATE("https://www.saflax.de/0-WVK-Retail/Bilder-Pictures/SAFLAX-",'Basis-Tabelle-Samen'!C114,"-",'Basis-Tabelle-Samen'!J114,"-seed-package-front-cr-danish.jpg")),
IF($C$1="Deutsch - DE",HYPERLINK(CONCATENATE("https://www.saflax.de/0-WVK-Retail/Bilder-Pictures/SAFLAX-",'Basis-Tabelle-Samen'!C114,"-",'Basis-Tabelle-Samen'!J114,"-seed-package-front-cr-german.jpg")),
IF($C$1="Englisch - UK",HYPERLINK(CONCATENATE("https://www.saflax.de/0-WVK-Retail/Bilder-Pictures/SAFLAX-",'Basis-Tabelle-Samen'!C114,"-",'Basis-Tabelle-Samen'!J114,"-seed-package-front-cr-english.jpg")),
IF($C$1="Estnisch - EE",HYPERLINK(CONCATENATE("https://www.saflax.de/0-WVK-Retail/Bilder-Pictures/SAFLAX-",'Basis-Tabelle-Samen'!C114,"-",'Basis-Tabelle-Samen'!J114,"-seed-package-front-cr-estonian.jpg")),
IF($C$1="Finnisch - FI",HYPERLINK(CONCATENATE("https://www.saflax.de/0-WVK-Retail/Bilder-Pictures/SAFLAX-",'Basis-Tabelle-Samen'!C114,"-",'Basis-Tabelle-Samen'!J114,"-seed-package-front-cr-finnish.jpg")),
IF($C$1="Französisch - FR",HYPERLINK(CONCATENATE("https://www.saflax.de/0-WVK-Retail/Bilder-Pictures/SAFLAX-",'Basis-Tabelle-Samen'!C114,"-",'Basis-Tabelle-Samen'!J114,"-seed-package-front-cr-french.jpg")),
IF($C$1="Griechisch - GR",HYPERLINK(CONCATENATE("https://www.saflax.de/0-WVK-Retail/Bilder-Pictures/SAFLAX-",'Basis-Tabelle-Samen'!C114,"-",'Basis-Tabelle-Samen'!J114,"-seed-package-front-cr-greek.jpg")),
IF($C$1="Irisch - IE",HYPERLINK(CONCATENATE("https://www.saflax.de/0-WVK-Retail/Bilder-Pictures/SAFLAX-",'Basis-Tabelle-Samen'!C114,"-",'Basis-Tabelle-Samen'!J114,"-seed-package-front-cr-irish.jpg")),
IF($C$1="Isländisch - IS",HYPERLINK(CONCATENATE("https://www.saflax.de/0-WVK-Retail/Bilder-Pictures/SAFLAX-",'Basis-Tabelle-Samen'!C114,"-",'Basis-Tabelle-Samen'!J114,"-seed-package-front-cr-icelandic.jpg")),
IF($C$1="Italienisch - IT",HYPERLINK(CONCATENATE("https://www.saflax.de/0-WVK-Retail/Bilder-Pictures/SAFLAX-",'Basis-Tabelle-Samen'!C114,"-",'Basis-Tabelle-Samen'!J114,"-seed-package-front-cr-italian.jpg")),
IF($C$1="Japanisch - JP",HYPERLINK(CONCATENATE("https://www.saflax.de/0-WVK-Retail/Bilder-Pictures/SAFLAX-",'Basis-Tabelle-Samen'!C114,"-",'Basis-Tabelle-Samen'!J114,"-seed-package-front-cr-japanese.jpg")),
IF($C$1="Kroatisch - HR",HYPERLINK(CONCATENATE("https://www.saflax.de/0-WVK-Retail/Bilder-Pictures/SAFLAX-",'Basis-Tabelle-Samen'!C114,"-",'Basis-Tabelle-Samen'!J114,"-seed-package-front-cr-croatian.jpg")),
IF($C$1="Lettisch - LV",HYPERLINK(CONCATENATE("https://www.saflax.de/0-WVK-Retail/Bilder-Pictures/SAFLAX-",'Basis-Tabelle-Samen'!C114,"-",'Basis-Tabelle-Samen'!J114,"-seed-package-front-cr-latvian.jpg")),
IF($C$1="Litauisch - LT",HYPERLINK(CONCATENATE("https://www.saflax.de/0-WVK-Retail/Bilder-Pictures/SAFLAX-",'Basis-Tabelle-Samen'!C114,"-",'Basis-Tabelle-Samen'!J114,"-seed-package-front-cr-lithuanian.jpg")),
IF($C$1="Maltesisch - MT",HYPERLINK(CONCATENATE("https://www.saflax.de/0-WVK-Retail/Bilder-Pictures/SAFLAX-",'Basis-Tabelle-Samen'!C114,"-",'Basis-Tabelle-Samen'!J114,"-seed-package-front-cr-maltese.jpg")),
IF($C$1="Niederländisch - NL",HYPERLINK(CONCATENATE("https://www.saflax.de/0-WVK-Retail/Bilder-Pictures/SAFLAX-",'Basis-Tabelle-Samen'!C114,"-",'Basis-Tabelle-Samen'!J114,"-seed-package-front-cr-dutch.jpg")),
IF($C$1="Norwegisch - NO",HYPERLINK(CONCATENATE("https://www.saflax.de/0-WVK-Retail/Bilder-Pictures/SAFLAX-",'Basis-Tabelle-Samen'!C114,"-",'Basis-Tabelle-Samen'!J114,"-seed-package-front-cr-nowegian.jpg")),
IF($C$1="Polnisch - PL",HYPERLINK(CONCATENATE("https://www.saflax.de/0-WVK-Retail/Bilder-Pictures/SAFLAX-",'Basis-Tabelle-Samen'!C114,"-",'Basis-Tabelle-Samen'!J114,"-seed-package-front-cr-polish.jpg")),
IF($C$1="Portugiesisch - PT",HYPERLINK(CONCATENATE("https://www.saflax.de/0-WVK-Retail/Bilder-Pictures/SAFLAX-",'Basis-Tabelle-Samen'!C114,"-",'Basis-Tabelle-Samen'!J114,"-seed-package-front-cr-portuguese.jpg")),
IF($C$1="Rumänisch - RO",HYPERLINK(CONCATENATE("https://www.saflax.de/0-WVK-Retail/Bilder-Pictures/SAFLAX-",'Basis-Tabelle-Samen'!C114,"-",'Basis-Tabelle-Samen'!J114,"-seed-package-front-cr-romanian.jpg")),
IF($C$1="Schwedisch - SE",HYPERLINK(CONCATENATE("https://www.saflax.de/0-WVK-Retail/Bilder-Pictures/SAFLAX-",'Basis-Tabelle-Samen'!C114,"-",'Basis-Tabelle-Samen'!J114,"-seed-package-front-cr-swedish.jpg")),
IF($C$1="Slowakisch - SK",HYPERLINK(CONCATENATE("https://www.saflax.de/0-WVK-Retail/Bilder-Pictures/SAFLAX-",'Basis-Tabelle-Samen'!C114,"-",'Basis-Tabelle-Samen'!J114,"-seed-package-front-cr-slovak.jpg")),
IF($C$1="Slowenisch - SI",HYPERLINK(CONCATENATE("https://www.saflax.de/0-WVK-Retail/Bilder-Pictures/SAFLAX-",'Basis-Tabelle-Samen'!C114,"-",'Basis-Tabelle-Samen'!J114,"-seed-package-front-cr-slovenian.jpg")),
IF($C$1="Spanisch - ES",HYPERLINK(CONCATENATE("https://www.saflax.de/0-WVK-Retail/Bilder-Pictures/SAFLAX-",'Basis-Tabelle-Samen'!C114,"-",'Basis-Tabelle-Samen'!J114,"-seed-package-front-cr-spanish.jpg")),
IF($C$1="Tschechisch - CZ",HYPERLINK(CONCATENATE("https://www.saflax.de/0-WVK-Retail/Bilder-Pictures/SAFLAX-",'Basis-Tabelle-Samen'!C114,"-",'Basis-Tabelle-Samen'!J114,"-seed-package-front-cr-czech.jpg")),
IF($C$1="Türkisch - TR",HYPERLINK(CONCATENATE("https://www.saflax.de/0-WVK-Retail/Bilder-Pictures/SAFLAX-",'Basis-Tabelle-Samen'!C114,"-",'Basis-Tabelle-Samen'!J114,"-seed-package-front-cr-turkish.jpg")),
IF($C$1="Ungarisch - HU",HYPERLINK(CONCATENATE("https://www.saflax.de/0-WVK-Retail/Bilder-Pictures/SAFLAX-",'Basis-Tabelle-Samen'!C114,"-",'Basis-Tabelle-Samen'!J114,"-seed-package-front-cr-hungarian.jpg")),
" ACHTUNG")))))))))))))))))))))))))))))</f>
        <v>https://www.saflax.de/0-WVK-Retail/Bilder-Pictures/SAFLAX-13254-eschscholzia-californica-seed-package-front-cr-english.jpg</v>
      </c>
      <c r="AL95" s="330" t="str">
        <f>IF(G95&lt;1,"",
IF($C$1="Bulgarisch - BG",HYPERLINK(CONCATENATE("https://www.saflax.de/0-WVK-Retail/Bilder-Pictures/SAFLAX-",'Basis-Tabelle-Samen'!C114,"-",'Basis-Tabelle-Samen'!J114,"-seed-package-back-cr-bulgarian.jpg")),
IF($C$1="Dänisch - DK",HYPERLINK(CONCATENATE("https://www.saflax.de/0-WVK-Retail/Bilder-Pictures/SAFLAX-",'Basis-Tabelle-Samen'!C114,"-",'Basis-Tabelle-Samen'!J114,"-seed-package-back-cr-danish.jpg")),
IF($C$1="Deutsch - DE",HYPERLINK(CONCATENATE("https://www.saflax.de/0-WVK-Retail/Bilder-Pictures/SAFLAX-",'Basis-Tabelle-Samen'!C114,"-",'Basis-Tabelle-Samen'!J114,"-seed-package-back-cr-german.jpg")),
IF($C$1="Englisch - UK",HYPERLINK(CONCATENATE("https://www.saflax.de/0-WVK-Retail/Bilder-Pictures/SAFLAX-",'Basis-Tabelle-Samen'!C114,"-",'Basis-Tabelle-Samen'!J114,"-seed-package-back-cr-english.jpg")),
IF($C$1="Estnisch - EE",HYPERLINK(CONCATENATE("https://www.saflax.de/0-WVK-Retail/Bilder-Pictures/SAFLAX-",'Basis-Tabelle-Samen'!C114,"-",'Basis-Tabelle-Samen'!J114,"-seed-package-back-cr-estonian.jpg")),
IF($C$1="Finnisch - FI",HYPERLINK(CONCATENATE("https://www.saflax.de/0-WVK-Retail/Bilder-Pictures/SAFLAX-",'Basis-Tabelle-Samen'!C114,"-",'Basis-Tabelle-Samen'!J114,"-seed-package-back-cr-finnish.jpg")),
IF($C$1="Französisch - FR",HYPERLINK(CONCATENATE("https://www.saflax.de/0-WVK-Retail/Bilder-Pictures/SAFLAX-",'Basis-Tabelle-Samen'!C114,"-",'Basis-Tabelle-Samen'!J114,"-seed-package-back-cr-french.jpg")),
IF($C$1="Griechisch - GR",HYPERLINK(CONCATENATE("https://www.saflax.de/0-WVK-Retail/Bilder-Pictures/SAFLAX-",'Basis-Tabelle-Samen'!C114,"-",'Basis-Tabelle-Samen'!J114,"-seed-package-back-cr-greek.jpg")),
IF($C$1="Irisch - IE",HYPERLINK(CONCATENATE("https://www.saflax.de/0-WVK-Retail/Bilder-Pictures/SAFLAX-",'Basis-Tabelle-Samen'!C114,"-",'Basis-Tabelle-Samen'!J114,"-seed-package-back-cr-irish.jpg")),
IF($C$1="Isländisch - IS",HYPERLINK(CONCATENATE("https://www.saflax.de/0-WVK-Retail/Bilder-Pictures/SAFLAX-",'Basis-Tabelle-Samen'!C114,"-",'Basis-Tabelle-Samen'!J114,"-seed-package-back-cr-icelandic.jpg")),
IF($C$1="Italienisch - IT",HYPERLINK(CONCATENATE("https://www.saflax.de/0-WVK-Retail/Bilder-Pictures/SAFLAX-",'Basis-Tabelle-Samen'!C114,"-",'Basis-Tabelle-Samen'!J114,"-seed-package-back-cr-italian.jpg")),
IF($C$1="Japanisch - JP",HYPERLINK(CONCATENATE("https://www.saflax.de/0-WVK-Retail/Bilder-Pictures/SAFLAX-",'Basis-Tabelle-Samen'!C114,"-",'Basis-Tabelle-Samen'!J114,"-seed-package-back-cr-japanese.jpg")),
IF($C$1="Kroatisch - HR",HYPERLINK(CONCATENATE("https://www.saflax.de/0-WVK-Retail/Bilder-Pictures/SAFLAX-",'Basis-Tabelle-Samen'!C114,"-",'Basis-Tabelle-Samen'!J114,"-seed-package-back-cr-croatian.jpg")),
IF($C$1="Lettisch - LV",HYPERLINK(CONCATENATE("https://www.saflax.de/0-WVK-Retail/Bilder-Pictures/SAFLAX-",'Basis-Tabelle-Samen'!C114,"-",'Basis-Tabelle-Samen'!J114,"-seed-package-back-cr-latvian.jpg")),
IF($C$1="Litauisch - LT",HYPERLINK(CONCATENATE("https://www.saflax.de/0-WVK-Retail/Bilder-Pictures/SAFLAX-",'Basis-Tabelle-Samen'!C114,"-",'Basis-Tabelle-Samen'!J114,"-seed-package-back-cr-lithuanian.jpg")),
IF($C$1="Maltesisch - MT",HYPERLINK(CONCATENATE("https://www.saflax.de/0-WVK-Retail/Bilder-Pictures/SAFLAX-",'Basis-Tabelle-Samen'!C114,"-",'Basis-Tabelle-Samen'!J114,"-seed-package-back-cr-maltese.jpg")),
IF($C$1="Niederländisch - NL",HYPERLINK(CONCATENATE("https://www.saflax.de/0-WVK-Retail/Bilder-Pictures/SAFLAX-",'Basis-Tabelle-Samen'!C114,"-",'Basis-Tabelle-Samen'!J114,"-seed-package-back-cr-dutch.jpg")),
IF($C$1="Norwegisch - NO",HYPERLINK(CONCATENATE("https://www.saflax.de/0-WVK-Retail/Bilder-Pictures/SAFLAX-",'Basis-Tabelle-Samen'!C114,"-",'Basis-Tabelle-Samen'!J114,"-seed-package-back-cr-nowegian.jpg")),
IF($C$1="Polnisch - PL",HYPERLINK(CONCATENATE("https://www.saflax.de/0-WVK-Retail/Bilder-Pictures/SAFLAX-",'Basis-Tabelle-Samen'!C114,"-",'Basis-Tabelle-Samen'!J114,"-seed-package-back-cr-polish.jpg")),
IF($C$1="Portugiesisch - PT",HYPERLINK(CONCATENATE("https://www.saflax.de/0-WVK-Retail/Bilder-Pictures/SAFLAX-",'Basis-Tabelle-Samen'!C114,"-",'Basis-Tabelle-Samen'!J114,"-seed-package-back-cr-portuguese.jpg")),
IF($C$1="Rumänisch - RO",HYPERLINK(CONCATENATE("https://www.saflax.de/0-WVK-Retail/Bilder-Pictures/SAFLAX-",'Basis-Tabelle-Samen'!C114,"-",'Basis-Tabelle-Samen'!J114,"-seed-package-back-cr-romanian.jpg")),
IF($C$1="Schwedisch - SE",HYPERLINK(CONCATENATE("https://www.saflax.de/0-WVK-Retail/Bilder-Pictures/SAFLAX-",'Basis-Tabelle-Samen'!C114,"-",'Basis-Tabelle-Samen'!J114,"-seed-package-back-cr-swedish.jpg")),
IF($C$1="Slowakisch - SK",HYPERLINK(CONCATENATE("https://www.saflax.de/0-WVK-Retail/Bilder-Pictures/SAFLAX-",'Basis-Tabelle-Samen'!C114,"-",'Basis-Tabelle-Samen'!J114,"-seed-package-back-cr-slovak.jpg")),
IF($C$1="Slowenisch - SI",HYPERLINK(CONCATENATE("https://www.saflax.de/0-WVK-Retail/Bilder-Pictures/SAFLAX-",'Basis-Tabelle-Samen'!C114,"-",'Basis-Tabelle-Samen'!J114,"-seed-package-back-cr-slovenian.jpg")),
IF($C$1="Spanisch - ES",HYPERLINK(CONCATENATE("https://www.saflax.de/0-WVK-Retail/Bilder-Pictures/SAFLAX-",'Basis-Tabelle-Samen'!C114,"-",'Basis-Tabelle-Samen'!J114,"-seed-package-back-cr-spanish.jpg")),
IF($C$1="Tschechisch - CZ",HYPERLINK(CONCATENATE("https://www.saflax.de/0-WVK-Retail/Bilder-Pictures/SAFLAX-",'Basis-Tabelle-Samen'!C114,"-",'Basis-Tabelle-Samen'!J114,"-seed-package-back-cr-czech.jpg")),
IF($C$1="Türkisch - TR",HYPERLINK(CONCATENATE("https://www.saflax.de/0-WVK-Retail/Bilder-Pictures/SAFLAX-",'Basis-Tabelle-Samen'!C114,"-",'Basis-Tabelle-Samen'!J114,"-seed-package-back-cr-turkish.jpg")),
IF($C$1="Ungarisch - HU",HYPERLINK(CONCATENATE("https://www.saflax.de/0-WVK-Retail/Bilder-Pictures/SAFLAX-",'Basis-Tabelle-Samen'!C114,"-",'Basis-Tabelle-Samen'!J114,"-seed-package-back-cr-hungarian.jpg")),
" ACHTUNG")))))))))))))))))))))))))))))</f>
        <v>https://www.saflax.de/0-WVK-Retail/Bilder-Pictures/SAFLAX-13254-eschscholzia-californica-seed-package-back-cr-english.jpg</v>
      </c>
      <c r="AM95" s="330" t="str">
        <f>IF(H95&lt;1,"",
IF($C$1="Bulgarisch - BG",HYPERLINK(CONCATENATE("https://www.saflax.de/0-WVK-Retail/Bilder-Pictures/SAFLAX-",'Basis-Tabelle-Samen'!K114,"-",'Basis-Tabelle-Samen'!J114,"-garden-to-go-mini-bulgarian.jpg")),
IF($C$1="Dänisch - DK",HYPERLINK(CONCATENATE("https://www.saflax.de/0-WVK-Retail/Bilder-Pictures/SAFLAX-",'Basis-Tabelle-Samen'!K114,"-",'Basis-Tabelle-Samen'!J114,"-garden-to-go-mini-danish.jpg")),
IF($C$1="Deutsch - DE",HYPERLINK(CONCATENATE("https://www.saflax.de/0-WVK-Retail/Bilder-Pictures/SAFLAX-",'Basis-Tabelle-Samen'!K114,"-",'Basis-Tabelle-Samen'!J114,"-garden-to-go-mini-german.jpg")),
IF($C$1="Englisch - UK",HYPERLINK(CONCATENATE("https://www.saflax.de/0-WVK-Retail/Bilder-Pictures/SAFLAX-",'Basis-Tabelle-Samen'!K114,"-",'Basis-Tabelle-Samen'!J114,"-garden-to-go-mini-english.jpg")),
IF($C$1="Estnisch - EE",HYPERLINK(CONCATENATE("https://www.saflax.de/0-WVK-Retail/Bilder-Pictures/SAFLAX-",'Basis-Tabelle-Samen'!K114,"-",'Basis-Tabelle-Samen'!J114,"-garden-to-go-mini-estonian.jpg")),
IF($C$1="Finnisch - FI",HYPERLINK(CONCATENATE("https://www.saflax.de/0-WVK-Retail/Bilder-Pictures/SAFLAX-",'Basis-Tabelle-Samen'!K114,"-",'Basis-Tabelle-Samen'!J114,"-garden-to-go-mini-finnish.jpg")),
IF($C$1="Französisch - FR",HYPERLINK(CONCATENATE("https://www.saflax.de/0-WVK-Retail/Bilder-Pictures/SAFLAX-",'Basis-Tabelle-Samen'!K114,"-",'Basis-Tabelle-Samen'!J114,"-garden-to-go-mini-french.jpg")),
IF($C$1="Griechisch - GR",HYPERLINK(CONCATENATE("https://www.saflax.de/0-WVK-Retail/Bilder-Pictures/SAFLAX-",'Basis-Tabelle-Samen'!K114,"-",'Basis-Tabelle-Samen'!J114,"-garden-to-go-mini-greek.jpg")),
IF($C$1="Irisch - IE",HYPERLINK(CONCATENATE("https://www.saflax.de/0-WVK-Retail/Bilder-Pictures/SAFLAX-",'Basis-Tabelle-Samen'!K114,"-",'Basis-Tabelle-Samen'!J114,"-garden-to-go-mini-irish.jpg")),
IF($C$1="Isländisch - IS",HYPERLINK(CONCATENATE("https://www.saflax.de/0-WVK-Retail/Bilder-Pictures/SAFLAX-",'Basis-Tabelle-Samen'!K114,"-",'Basis-Tabelle-Samen'!J114,"-garden-to-go-mini-icelandic.jpg")),
IF($C$1="Italienisch - IT",HYPERLINK(CONCATENATE("https://www.saflax.de/0-WVK-Retail/Bilder-Pictures/SAFLAX-",'Basis-Tabelle-Samen'!K114,"-",'Basis-Tabelle-Samen'!J114,"-garden-to-go-mini-italian.jpg")),
IF($C$1="Japanisch - JP",HYPERLINK(CONCATENATE("https://www.saflax.de/0-WVK-Retail/Bilder-Pictures/SAFLAX-",'Basis-Tabelle-Samen'!K114,"-",'Basis-Tabelle-Samen'!J114,"-garden-to-go-mini-japanese.jpg")),
IF($C$1="Kroatisch - HR",HYPERLINK(CONCATENATE("https://www.saflax.de/0-WVK-Retail/Bilder-Pictures/SAFLAX-",'Basis-Tabelle-Samen'!K114,"-",'Basis-Tabelle-Samen'!J114,"-garden-to-go-mini-croatian.jpg")),
IF($C$1="Lettisch - LV",HYPERLINK(CONCATENATE("https://www.saflax.de/0-WVK-Retail/Bilder-Pictures/SAFLAX-",'Basis-Tabelle-Samen'!K114,"-",'Basis-Tabelle-Samen'!J114,"-garden-to-go-mini-latvian.jpg")),
IF($C$1="Litauisch - LT",HYPERLINK(CONCATENATE("https://www.saflax.de/0-WVK-Retail/Bilder-Pictures/SAFLAX-",'Basis-Tabelle-Samen'!K114,"-",'Basis-Tabelle-Samen'!J114,"-garden-to-go-mini-lithuanian.jpg")),
IF($C$1="Maltesisch - MT",HYPERLINK(CONCATENATE("https://www.saflax.de/0-WVK-Retail/Bilder-Pictures/SAFLAX-",'Basis-Tabelle-Samen'!K114,"-",'Basis-Tabelle-Samen'!J114,"-garden-to-go-mini-maltese.jpg")),
IF($C$1="Niederländisch - NL",HYPERLINK(CONCATENATE("https://www.saflax.de/0-WVK-Retail/Bilder-Pictures/SAFLAX-",'Basis-Tabelle-Samen'!K114,"-",'Basis-Tabelle-Samen'!J114,"-garden-to-go-mini-dutch.jpg")),
IF($C$1="Norwegisch - NO",HYPERLINK(CONCATENATE("https://www.saflax.de/0-WVK-Retail/Bilder-Pictures/SAFLAX-",'Basis-Tabelle-Samen'!K114,"-",'Basis-Tabelle-Samen'!J114,"-garden-to-go-mini-nowegian.jpg")),
IF($C$1="Polnisch - PL",HYPERLINK(CONCATENATE("https://www.saflax.de/0-WVK-Retail/Bilder-Pictures/SAFLAX-",'Basis-Tabelle-Samen'!K114,"-",'Basis-Tabelle-Samen'!J114,"-garden-to-go-mini-polish.jpg")),
IF($C$1="Portugiesisch - PT",HYPERLINK(CONCATENATE("https://www.saflax.de/0-WVK-Retail/Bilder-Pictures/SAFLAX-",'Basis-Tabelle-Samen'!K114,"-",'Basis-Tabelle-Samen'!J114,"-garden-to-go-mini-portuguese.jpg")),
IF($C$1="Rumänisch - RO",HYPERLINK(CONCATENATE("https://www.saflax.de/0-WVK-Retail/Bilder-Pictures/SAFLAX-",'Basis-Tabelle-Samen'!K114,"-",'Basis-Tabelle-Samen'!J114,"-garden-to-go-mini-romanian.jpg")),
IF($C$1="Schwedisch - SE",HYPERLINK(CONCATENATE("https://www.saflax.de/0-WVK-Retail/Bilder-Pictures/SAFLAX-",'Basis-Tabelle-Samen'!K114,"-",'Basis-Tabelle-Samen'!J114,"-garden-to-go-mini-swedish.jpg")),
IF($C$1="Slowakisch - SK",HYPERLINK(CONCATENATE("https://www.saflax.de/0-WVK-Retail/Bilder-Pictures/SAFLAX-",'Basis-Tabelle-Samen'!K114,"-",'Basis-Tabelle-Samen'!J114,"-garden-to-go-mini-slovak.jpg")),
IF($C$1="Slowenisch - SI",HYPERLINK(CONCATENATE("https://www.saflax.de/0-WVK-Retail/Bilder-Pictures/SAFLAX-",'Basis-Tabelle-Samen'!K114,"-",'Basis-Tabelle-Samen'!J114,"-garden-to-go-mini-slovenian.jpg")),
IF($C$1="Spanisch - ES",HYPERLINK(CONCATENATE("https://www.saflax.de/0-WVK-Retail/Bilder-Pictures/SAFLAX-",'Basis-Tabelle-Samen'!K114,"-",'Basis-Tabelle-Samen'!J114,"-garden-to-go-mini-spanish.jpg")),
IF($C$1="Tschechisch - CZ",HYPERLINK(CONCATENATE("https://www.saflax.de/0-WVK-Retail/Bilder-Pictures/SAFLAX-",'Basis-Tabelle-Samen'!K114,"-",'Basis-Tabelle-Samen'!J114,"-garden-to-go-mini-czech.jpg")),
IF($C$1="Türkisch - TR",HYPERLINK(CONCATENATE("https://www.saflax.de/0-WVK-Retail/Bilder-Pictures/SAFLAX-",'Basis-Tabelle-Samen'!K114,"-",'Basis-Tabelle-Samen'!J114,"-garden-to-go-mini-turkish.jpg")),
IF($C$1="Ungarisch - HU",HYPERLINK(CONCATENATE("https://www.saflax.de/0-WVK-Retail/Bilder-Pictures/SAFLAX-",'Basis-Tabelle-Samen'!K114,"-",'Basis-Tabelle-Samen'!J114,"-garden-to-go-mini-hungarian.jpg")),
" ACHTUNG")))))))))))))))))))))))))))))</f>
        <v>https://www.saflax.de/0-WVK-Retail/Bilder-Pictures/SAFLAX-73254-eschscholzia-californica-garden-to-go-mini-english.jpg</v>
      </c>
      <c r="AN95" s="330" t="str">
        <f>IF(I95&lt;1,"",
IF($C$1="Bulgarisch - BG",HYPERLINK(CONCATENATE("https://www.saflax.de/0-WVK-Retail/Bilder-Pictures/SAFLAX-",'Basis-Tabelle-Samen'!N114,"-",'Basis-Tabelle-Samen'!J114,"-garden-to-go-lite-bulgarian.jpg")),
IF($C$1="Dänisch - DK",HYPERLINK(CONCATENATE("https://www.saflax.de/0-WVK-Retail/Bilder-Pictures/SAFLAX-",'Basis-Tabelle-Samen'!N114,"-",'Basis-Tabelle-Samen'!J114,"-garden-to-go-lite-danish.jpg")),
IF($C$1="Deutsch - DE",HYPERLINK(CONCATENATE("https://www.saflax.de/0-WVK-Retail/Bilder-Pictures/SAFLAX-",'Basis-Tabelle-Samen'!N114,"-",'Basis-Tabelle-Samen'!J114,"-garden-to-go-lite-german.jpg")),
IF($C$1="Englisch - UK",HYPERLINK(CONCATENATE("https://www.saflax.de/0-WVK-Retail/Bilder-Pictures/SAFLAX-",'Basis-Tabelle-Samen'!N114,"-",'Basis-Tabelle-Samen'!J114,"-garden-to-go-lite-english.jpg")),
IF($C$1="Estnisch - EE",HYPERLINK(CONCATENATE("https://www.saflax.de/0-WVK-Retail/Bilder-Pictures/SAFLAX-",'Basis-Tabelle-Samen'!N114,"-",'Basis-Tabelle-Samen'!J114,"-garden-to-go-lite-estonian.jpg")),
IF($C$1="Finnisch - FI",HYPERLINK(CONCATENATE("https://www.saflax.de/0-WVK-Retail/Bilder-Pictures/SAFLAX-",'Basis-Tabelle-Samen'!N114,"-",'Basis-Tabelle-Samen'!J114,"-garden-to-go-lite-finnish.jpg")),
IF($C$1="Französisch - FR",HYPERLINK(CONCATENATE("https://www.saflax.de/0-WVK-Retail/Bilder-Pictures/SAFLAX-",'Basis-Tabelle-Samen'!N114,"-",'Basis-Tabelle-Samen'!J114,"-garden-to-go-lite-french.jpg")),
IF($C$1="Griechisch - GR",HYPERLINK(CONCATENATE("https://www.saflax.de/0-WVK-Retail/Bilder-Pictures/SAFLAX-",'Basis-Tabelle-Samen'!N114,"-",'Basis-Tabelle-Samen'!J114,"-garden-to-go-lite-greek.jpg")),
IF($C$1="Irisch - IE",HYPERLINK(CONCATENATE("https://www.saflax.de/0-WVK-Retail/Bilder-Pictures/SAFLAX-",'Basis-Tabelle-Samen'!N114,"-",'Basis-Tabelle-Samen'!J114,"-garden-to-go-lite-irish.jpg")),
IF($C$1="Isländisch - IS",HYPERLINK(CONCATENATE("https://www.saflax.de/0-WVK-Retail/Bilder-Pictures/SAFLAX-",'Basis-Tabelle-Samen'!N114,"-",'Basis-Tabelle-Samen'!J114,"-garden-to-go-lite-icelandic.jpg")),
IF($C$1="Italienisch - IT",HYPERLINK(CONCATENATE("https://www.saflax.de/0-WVK-Retail/Bilder-Pictures/SAFLAX-",'Basis-Tabelle-Samen'!N114,"-",'Basis-Tabelle-Samen'!J114,"-garden-to-go-lite-italian.jpg")),
IF($C$1="Japanisch - JP",HYPERLINK(CONCATENATE("https://www.saflax.de/0-WVK-Retail/Bilder-Pictures/SAFLAX-",'Basis-Tabelle-Samen'!N114,"-",'Basis-Tabelle-Samen'!J114,"-garden-to-go-lite-japanese.jpg")),
IF($C$1="Kroatisch - HR",HYPERLINK(CONCATENATE("https://www.saflax.de/0-WVK-Retail/Bilder-Pictures/SAFLAX-",'Basis-Tabelle-Samen'!N114,"-",'Basis-Tabelle-Samen'!J114,"-garden-to-go-lite-croatian.jpg")),
IF($C$1="Lettisch - LV",HYPERLINK(CONCATENATE("https://www.saflax.de/0-WVK-Retail/Bilder-Pictures/SAFLAX-",'Basis-Tabelle-Samen'!N114,"-",'Basis-Tabelle-Samen'!J114,"-garden-to-go-lite-latvian.jpg")),
IF($C$1="Litauisch - LT",HYPERLINK(CONCATENATE("https://www.saflax.de/0-WVK-Retail/Bilder-Pictures/SAFLAX-",'Basis-Tabelle-Samen'!N114,"-",'Basis-Tabelle-Samen'!J114,"-garden-to-go-lite-lithuanian.jpg")),
IF($C$1="Maltesisch - MT",HYPERLINK(CONCATENATE("https://www.saflax.de/0-WVK-Retail/Bilder-Pictures/SAFLAX-",'Basis-Tabelle-Samen'!N114,"-",'Basis-Tabelle-Samen'!J114,"-garden-to-go-lite-maltese.jpg")),
IF($C$1="Niederländisch - NL",HYPERLINK(CONCATENATE("https://www.saflax.de/0-WVK-Retail/Bilder-Pictures/SAFLAX-",'Basis-Tabelle-Samen'!N114,"-",'Basis-Tabelle-Samen'!J114,"-garden-to-go-lite-dutch.jpg")),
IF($C$1="Norwegisch - NO",HYPERLINK(CONCATENATE("https://www.saflax.de/0-WVK-Retail/Bilder-Pictures/SAFLAX-",'Basis-Tabelle-Samen'!N114,"-",'Basis-Tabelle-Samen'!J114,"-garden-to-go-lite-nowegian.jpg")),
IF($C$1="Polnisch - PL",HYPERLINK(CONCATENATE("https://www.saflax.de/0-WVK-Retail/Bilder-Pictures/SAFLAX-",'Basis-Tabelle-Samen'!N114,"-",'Basis-Tabelle-Samen'!J114,"-garden-to-go-lite-polish.jpg")),
IF($C$1="Portugiesisch - PT",HYPERLINK(CONCATENATE("https://www.saflax.de/0-WVK-Retail/Bilder-Pictures/SAFLAX-",'Basis-Tabelle-Samen'!N114,"-",'Basis-Tabelle-Samen'!J114,"-garden-to-go-lite-portuguese.jpg")),
IF($C$1="Rumänisch - RO",HYPERLINK(CONCATENATE("https://www.saflax.de/0-WVK-Retail/Bilder-Pictures/SAFLAX-",'Basis-Tabelle-Samen'!N114,"-",'Basis-Tabelle-Samen'!J114,"-garden-to-go-lite-romanian.jpg")),
IF($C$1="Schwedisch - SE",HYPERLINK(CONCATENATE("https://www.saflax.de/0-WVK-Retail/Bilder-Pictures/SAFLAX-",'Basis-Tabelle-Samen'!N114,"-",'Basis-Tabelle-Samen'!J114,"-garden-to-go-lite-swedish.jpg")),
IF($C$1="Slowakisch - SK",HYPERLINK(CONCATENATE("https://www.saflax.de/0-WVK-Retail/Bilder-Pictures/SAFLAX-",'Basis-Tabelle-Samen'!N114,"-",'Basis-Tabelle-Samen'!J114,"-garden-to-go-lite-slovak.jpg")),
IF($C$1="Slowenisch - SI",HYPERLINK(CONCATENATE("https://www.saflax.de/0-WVK-Retail/Bilder-Pictures/SAFLAX-",'Basis-Tabelle-Samen'!N114,"-",'Basis-Tabelle-Samen'!J114,"-garden-to-go-lite-slovenian.jpg")),
IF($C$1="Spanisch - ES",HYPERLINK(CONCATENATE("https://www.saflax.de/0-WVK-Retail/Bilder-Pictures/SAFLAX-",'Basis-Tabelle-Samen'!N114,"-",'Basis-Tabelle-Samen'!J114,"-garden-to-go-lite-spanish.jpg")),
IF($C$1="Tschechisch - CZ",HYPERLINK(CONCATENATE("https://www.saflax.de/0-WVK-Retail/Bilder-Pictures/SAFLAX-",'Basis-Tabelle-Samen'!N114,"-",'Basis-Tabelle-Samen'!J114,"-garden-to-go-lite-czech.jpg")),
IF($C$1="Türkisch - TR",HYPERLINK(CONCATENATE("https://www.saflax.de/0-WVK-Retail/Bilder-Pictures/SAFLAX-",'Basis-Tabelle-Samen'!N114,"-",'Basis-Tabelle-Samen'!J114,"-garden-to-go-lite-turkish.jpg")),
IF($C$1="Ungarisch - HU",HYPERLINK(CONCATENATE("https://www.saflax.de/0-WVK-Retail/Bilder-Pictures/SAFLAX-",'Basis-Tabelle-Samen'!N114,"-",'Basis-Tabelle-Samen'!J114,"-garden-to-go-lite-hungarian.jpg")),
" ACHTUNG")))))))))))))))))))))))))))))</f>
        <v>https://www.saflax.de/0-WVK-Retail/Bilder-Pictures/SAFLAX-83254-eschscholzia-californica-garden-to-go-lite-english.jpg</v>
      </c>
      <c r="AO95" s="330" t="str">
        <f>IF(J95&lt;1,"",
IF($C$1="Bulgarisch - BG",HYPERLINK(CONCATENATE("https://www.saflax.de/0-WVK-Retail/Bilder-Pictures/SAFLAX-",'Basis-Tabelle-Samen'!Q114,"-",'Basis-Tabelle-Samen'!J114,"-garden-to-go-bulgarian.jpg")),
IF($C$1="Dänisch - DK",HYPERLINK(CONCATENATE("https://www.saflax.de/0-WVK-Retail/Bilder-Pictures/SAFLAX-",'Basis-Tabelle-Samen'!Q114,"-",'Basis-Tabelle-Samen'!J114,"-garden-to-go-danish.jpg")),
IF($C$1="Deutsch - DE",HYPERLINK(CONCATENATE("https://www.saflax.de/0-WVK-Retail/Bilder-Pictures/SAFLAX-",'Basis-Tabelle-Samen'!Q114,"-",'Basis-Tabelle-Samen'!J114,"-garden-to-go-german.jpg")),
IF($C$1="Englisch - UK",HYPERLINK(CONCATENATE("https://www.saflax.de/0-WVK-Retail/Bilder-Pictures/SAFLAX-",'Basis-Tabelle-Samen'!Q114,"-",'Basis-Tabelle-Samen'!J114,"-garden-to-go-english.jpg")),
IF($C$1="Estnisch - EE",HYPERLINK(CONCATENATE("https://www.saflax.de/0-WVK-Retail/Bilder-Pictures/SAFLAX-",'Basis-Tabelle-Samen'!Q114,"-",'Basis-Tabelle-Samen'!J114,"-garden-to-go-estonian.jpg")),
IF($C$1="Finnisch - FI",HYPERLINK(CONCATENATE("https://www.saflax.de/0-WVK-Retail/Bilder-Pictures/SAFLAX-",'Basis-Tabelle-Samen'!Q114,"-",'Basis-Tabelle-Samen'!J114,"-garden-to-go-finnish.jpg")),
IF($C$1="Französisch - FR",HYPERLINK(CONCATENATE("https://www.saflax.de/0-WVK-Retail/Bilder-Pictures/SAFLAX-",'Basis-Tabelle-Samen'!Q114,"-",'Basis-Tabelle-Samen'!J114,"-garden-to-go-french.jpg")),
IF($C$1="Griechisch - GR",HYPERLINK(CONCATENATE("https://www.saflax.de/0-WVK-Retail/Bilder-Pictures/SAFLAX-",'Basis-Tabelle-Samen'!Q114,"-",'Basis-Tabelle-Samen'!J114,"-garden-to-go-greek.jpg")),
IF($C$1="Irisch - IE",HYPERLINK(CONCATENATE("https://www.saflax.de/0-WVK-Retail/Bilder-Pictures/SAFLAX-",'Basis-Tabelle-Samen'!Q114,"-",'Basis-Tabelle-Samen'!J114,"-garden-to-go-irish.jpg")),
IF($C$1="Isländisch - IS",HYPERLINK(CONCATENATE("https://www.saflax.de/0-WVK-Retail/Bilder-Pictures/SAFLAX-",'Basis-Tabelle-Samen'!Q114,"-",'Basis-Tabelle-Samen'!J114,"-garden-to-go-icelandic.jpg")),
IF($C$1="Italienisch - IT",HYPERLINK(CONCATENATE("https://www.saflax.de/0-WVK-Retail/Bilder-Pictures/SAFLAX-",'Basis-Tabelle-Samen'!Q114,"-",'Basis-Tabelle-Samen'!J114,"-garden-to-go-italian.jpg")),
IF($C$1="Japanisch - JP",HYPERLINK(CONCATENATE("https://www.saflax.de/0-WVK-Retail/Bilder-Pictures/SAFLAX-",'Basis-Tabelle-Samen'!Q114,"-",'Basis-Tabelle-Samen'!J114,"-garden-to-go-japanese.jpg")),
IF($C$1="Kroatisch - HR",HYPERLINK(CONCATENATE("https://www.saflax.de/0-WVK-Retail/Bilder-Pictures/SAFLAX-",'Basis-Tabelle-Samen'!Q114,"-",'Basis-Tabelle-Samen'!J114,"-garden-to-go-croatian.jpg")),
IF($C$1="Lettisch - LV",HYPERLINK(CONCATENATE("https://www.saflax.de/0-WVK-Retail/Bilder-Pictures/SAFLAX-",'Basis-Tabelle-Samen'!Q114,"-",'Basis-Tabelle-Samen'!J114,"-garden-to-go-latvian.jpg")),
IF($C$1="Litauisch - LT",HYPERLINK(CONCATENATE("https://www.saflax.de/0-WVK-Retail/Bilder-Pictures/SAFLAX-",'Basis-Tabelle-Samen'!Q114,"-",'Basis-Tabelle-Samen'!J114,"-garden-to-go-lithuanian.jpg")),
IF($C$1="Maltesisch - MT",HYPERLINK(CONCATENATE("https://www.saflax.de/0-WVK-Retail/Bilder-Pictures/SAFLAX-",'Basis-Tabelle-Samen'!Q114,"-",'Basis-Tabelle-Samen'!J114,"-garden-to-go-maltese.jpg")),
IF($C$1="Niederländisch - NL",HYPERLINK(CONCATENATE("https://www.saflax.de/0-WVK-Retail/Bilder-Pictures/SAFLAX-",'Basis-Tabelle-Samen'!Q114,"-",'Basis-Tabelle-Samen'!J114,"-garden-to-go-dutch.jpg")),
IF($C$1="Norwegisch - NO",HYPERLINK(CONCATENATE("https://www.saflax.de/0-WVK-Retail/Bilder-Pictures/SAFLAX-",'Basis-Tabelle-Samen'!Q114,"-",'Basis-Tabelle-Samen'!J114,"-garden-to-go-nowegian.jpg")),
IF($C$1="Polnisch - PL",HYPERLINK(CONCATENATE("https://www.saflax.de/0-WVK-Retail/Bilder-Pictures/SAFLAX-",'Basis-Tabelle-Samen'!Q114,"-",'Basis-Tabelle-Samen'!J114,"-garden-to-go-polish.jpg")),
IF($C$1="Portugiesisch - PT",HYPERLINK(CONCATENATE("https://www.saflax.de/0-WVK-Retail/Bilder-Pictures/SAFLAX-",'Basis-Tabelle-Samen'!Q114,"-",'Basis-Tabelle-Samen'!J114,"-garden-to-go-portuguese.jpg")),
IF($C$1="Rumänisch - RO",HYPERLINK(CONCATENATE("https://www.saflax.de/0-WVK-Retail/Bilder-Pictures/SAFLAX-",'Basis-Tabelle-Samen'!Q114,"-",'Basis-Tabelle-Samen'!J114,"-garden-to-go-romanian.jpg")),
IF($C$1="Schwedisch - SE",HYPERLINK(CONCATENATE("https://www.saflax.de/0-WVK-Retail/Bilder-Pictures/SAFLAX-",'Basis-Tabelle-Samen'!Q114,"-",'Basis-Tabelle-Samen'!J114,"-garden-to-go-swedish.jpg")),
IF($C$1="Slowakisch - SK",HYPERLINK(CONCATENATE("https://www.saflax.de/0-WVK-Retail/Bilder-Pictures/SAFLAX-",'Basis-Tabelle-Samen'!Q114,"-",'Basis-Tabelle-Samen'!J114,"-garden-to-go-slovak.jpg")),
IF($C$1="Slowenisch - SI",HYPERLINK(CONCATENATE("https://www.saflax.de/0-WVK-Retail/Bilder-Pictures/SAFLAX-",'Basis-Tabelle-Samen'!Q114,"-",'Basis-Tabelle-Samen'!J114,"-garden-to-go-slovenian.jpg")),
IF($C$1="Spanisch - ES",HYPERLINK(CONCATENATE("https://www.saflax.de/0-WVK-Retail/Bilder-Pictures/SAFLAX-",'Basis-Tabelle-Samen'!Q114,"-",'Basis-Tabelle-Samen'!J114,"-garden-to-go-spanish.jpg")),
IF($C$1="Tschechisch - CZ",HYPERLINK(CONCATENATE("https://www.saflax.de/0-WVK-Retail/Bilder-Pictures/SAFLAX-",'Basis-Tabelle-Samen'!Q114,"-",'Basis-Tabelle-Samen'!J114,"-garden-to-go-czech.jpg")),
IF($C$1="Türkisch - TR",HYPERLINK(CONCATENATE("https://www.saflax.de/0-WVK-Retail/Bilder-Pictures/SAFLAX-",'Basis-Tabelle-Samen'!Q114,"-",'Basis-Tabelle-Samen'!J114,"-garden-to-go-turkish.jpg")),
IF($C$1="Ungarisch - HU",HYPERLINK(CONCATENATE("https://www.saflax.de/0-WVK-Retail/Bilder-Pictures/SAFLAX-",'Basis-Tabelle-Samen'!Q114,"-",'Basis-Tabelle-Samen'!J114,"-garden-to-go-hungarian.jpg")),
" ACHTUNG")))))))))))))))))))))))))))))</f>
        <v>https://www.saflax.de/0-WVK-Retail/Bilder-Pictures/SAFLAX-53254-eschscholzia-californica-garden-to-go-english.jpg</v>
      </c>
      <c r="AP95" s="330" t="str">
        <f>IF(K95&lt;1,"",
IF($C$1="Bulgarisch - BG",HYPERLINK(CONCATENATE("https://www.saflax.de/0-WVK-Retail/Bilder-Pictures/SAFLAX-",'Basis-Tabelle-Samen'!T114,"-",'Basis-Tabelle-Samen'!J114,"-cultivation-set-bulgarian.jpg")),
IF($C$1="Dänisch - DK",HYPERLINK(CONCATENATE("https://www.saflax.de/0-WVK-Retail/Bilder-Pictures/SAFLAX-",'Basis-Tabelle-Samen'!T114,"-",'Basis-Tabelle-Samen'!J114,"-cultivation-set-danish.jpg")),
IF($C$1="Deutsch - DE",HYPERLINK(CONCATENATE("https://www.saflax.de/0-WVK-Retail/Bilder-Pictures/SAFLAX-",'Basis-Tabelle-Samen'!T114,"-",'Basis-Tabelle-Samen'!J114,"-cultivation-set-german.jpg")),
IF($C$1="Englisch - UK",HYPERLINK(CONCATENATE("https://www.saflax.de/0-WVK-Retail/Bilder-Pictures/SAFLAX-",'Basis-Tabelle-Samen'!T114,"-",'Basis-Tabelle-Samen'!J114,"-cultivation-set-english.jpg")),
IF($C$1="Estnisch - EE",HYPERLINK(CONCATENATE("https://www.saflax.de/0-WVK-Retail/Bilder-Pictures/SAFLAX-",'Basis-Tabelle-Samen'!T114,"-",'Basis-Tabelle-Samen'!J114,"-cultivation-set-estonian.jpg")),
IF($C$1="Finnisch - FI",HYPERLINK(CONCATENATE("https://www.saflax.de/0-WVK-Retail/Bilder-Pictures/SAFLAX-",'Basis-Tabelle-Samen'!T114,"-",'Basis-Tabelle-Samen'!J114,"-cultivation-set-finnish.jpg")),
IF($C$1="Französisch - FR",HYPERLINK(CONCATENATE("https://www.saflax.de/0-WVK-Retail/Bilder-Pictures/SAFLAX-",'Basis-Tabelle-Samen'!T114,"-",'Basis-Tabelle-Samen'!J114,"-cultivation-set-french.jpg")),
IF($C$1="Griechisch - GR",HYPERLINK(CONCATENATE("https://www.saflax.de/0-WVK-Retail/Bilder-Pictures/SAFLAX-",'Basis-Tabelle-Samen'!T114,"-",'Basis-Tabelle-Samen'!J114,"-cultivation-set-greek.jpg")),
IF($C$1="Irisch - IE",HYPERLINK(CONCATENATE("https://www.saflax.de/0-WVK-Retail/Bilder-Pictures/SAFLAX-",'Basis-Tabelle-Samen'!T114,"-",'Basis-Tabelle-Samen'!J114,"-cultivation-set-irish.jpg")),
IF($C$1="Isländisch - IS",HYPERLINK(CONCATENATE("https://www.saflax.de/0-WVK-Retail/Bilder-Pictures/SAFLAX-",'Basis-Tabelle-Samen'!T114,"-",'Basis-Tabelle-Samen'!J114,"-cultivation-set-icelandic.jpg")),
IF($C$1="Italienisch - IT",HYPERLINK(CONCATENATE("https://www.saflax.de/0-WVK-Retail/Bilder-Pictures/SAFLAX-",'Basis-Tabelle-Samen'!T114,"-",'Basis-Tabelle-Samen'!J114,"-cultivation-set-italian.jpg")),
IF($C$1="Japanisch - JP",HYPERLINK(CONCATENATE("https://www.saflax.de/0-WVK-Retail/Bilder-Pictures/SAFLAX-",'Basis-Tabelle-Samen'!T114,"-",'Basis-Tabelle-Samen'!J114,"-cultivation-set-japanese.jpg")),
IF($C$1="Kroatisch - HR",HYPERLINK(CONCATENATE("https://www.saflax.de/0-WVK-Retail/Bilder-Pictures/SAFLAX-",'Basis-Tabelle-Samen'!T114,"-",'Basis-Tabelle-Samen'!J114,"-cultivation-set-croatian.jpg")),
IF($C$1="Lettisch - LV",HYPERLINK(CONCATENATE("https://www.saflax.de/0-WVK-Retail/Bilder-Pictures/SAFLAX-",'Basis-Tabelle-Samen'!T114,"-",'Basis-Tabelle-Samen'!J114,"-cultivation-set-latvian.jpg")),
IF($C$1="Litauisch - LT",HYPERLINK(CONCATENATE("https://www.saflax.de/0-WVK-Retail/Bilder-Pictures/SAFLAX-",'Basis-Tabelle-Samen'!T114,"-",'Basis-Tabelle-Samen'!J114,"-cultivation-set-lithuanian.jpg")),
IF($C$1="Maltesisch - MT",HYPERLINK(CONCATENATE("https://www.saflax.de/0-WVK-Retail/Bilder-Pictures/SAFLAX-",'Basis-Tabelle-Samen'!T114,"-",'Basis-Tabelle-Samen'!J114,"-cultivation-set-maltese.jpg")),
IF($C$1="Niederländisch - NL",HYPERLINK(CONCATENATE("https://www.saflax.de/0-WVK-Retail/Bilder-Pictures/SAFLAX-",'Basis-Tabelle-Samen'!T114,"-",'Basis-Tabelle-Samen'!J114,"-cultivation-set-dutch.jpg")),
IF($C$1="Norwegisch - NO",HYPERLINK(CONCATENATE("https://www.saflax.de/0-WVK-Retail/Bilder-Pictures/SAFLAX-",'Basis-Tabelle-Samen'!T114,"-",'Basis-Tabelle-Samen'!J114,"-cultivation-set-nowegian.jpg")),
IF($C$1="Polnisch - PL",HYPERLINK(CONCATENATE("https://www.saflax.de/0-WVK-Retail/Bilder-Pictures/SAFLAX-",'Basis-Tabelle-Samen'!T114,"-",'Basis-Tabelle-Samen'!J114,"-cultivation-set-polish.jpg")),
IF($C$1="Portugiesisch - PT",HYPERLINK(CONCATENATE("https://www.saflax.de/0-WVK-Retail/Bilder-Pictures/SAFLAX-",'Basis-Tabelle-Samen'!T114,"-",'Basis-Tabelle-Samen'!J114,"-cultivation-set-portuguese.jpg")),
IF($C$1="Rumänisch - RO",HYPERLINK(CONCATENATE("https://www.saflax.de/0-WVK-Retail/Bilder-Pictures/SAFLAX-",'Basis-Tabelle-Samen'!T114,"-",'Basis-Tabelle-Samen'!J114,"-cultivation-set-romanian.jpg")),
IF($C$1="Schwedisch - SE",HYPERLINK(CONCATENATE("https://www.saflax.de/0-WVK-Retail/Bilder-Pictures/SAFLAX-",'Basis-Tabelle-Samen'!T114,"-",'Basis-Tabelle-Samen'!J114,"-cultivation-set-swedish.jpg")),
IF($C$1="Slowakisch - SK",HYPERLINK(CONCATENATE("https://www.saflax.de/0-WVK-Retail/Bilder-Pictures/SAFLAX-",'Basis-Tabelle-Samen'!T114,"-",'Basis-Tabelle-Samen'!J114,"-cultivation-set-slovak.jpg")),
IF($C$1="Slowenisch - SI",HYPERLINK(CONCATENATE("https://www.saflax.de/0-WVK-Retail/Bilder-Pictures/SAFLAX-",'Basis-Tabelle-Samen'!T114,"-",'Basis-Tabelle-Samen'!J114,"-cultivation-set-slovenian.jpg")),
IF($C$1="Spanisch - ES",HYPERLINK(CONCATENATE("https://www.saflax.de/0-WVK-Retail/Bilder-Pictures/SAFLAX-",'Basis-Tabelle-Samen'!T114,"-",'Basis-Tabelle-Samen'!J114,"-cultivation-set-spanish.jpg")),
IF($C$1="Tschechisch - CZ",HYPERLINK(CONCATENATE("https://www.saflax.de/0-WVK-Retail/Bilder-Pictures/SAFLAX-",'Basis-Tabelle-Samen'!T114,"-",'Basis-Tabelle-Samen'!J114,"-cultivation-set-czech.jpg")),
IF($C$1="Türkisch - TR",HYPERLINK(CONCATENATE("https://www.saflax.de/0-WVK-Retail/Bilder-Pictures/SAFLAX-",'Basis-Tabelle-Samen'!T114,"-",'Basis-Tabelle-Samen'!J114,"-cultivation-set-turkish.jpg")),
IF($C$1="Ungarisch - HU",HYPERLINK(CONCATENATE("https://www.saflax.de/0-WVK-Retail/Bilder-Pictures/SAFLAX-",'Basis-Tabelle-Samen'!T114,"-",'Basis-Tabelle-Samen'!J114,"-cultivation-set-hungarian.jpg")),
" ACHTUNG")))))))))))))))))))))))))))))</f>
        <v>https://www.saflax.de/0-WVK-Retail/Bilder-Pictures/SAFLAX-33254-eschscholzia-californica-cultivation-set-english.jpg</v>
      </c>
      <c r="AQ95" s="330" t="str">
        <f>IF(L95&lt;1,"",
IF($C$1="Bulgarisch - BG",HYPERLINK(CONCATENATE("https://www.saflax.de/0-WVK-Retail/Bilder-Pictures/SAFLAX-",'Basis-Tabelle-Samen'!W114,"-",'Basis-Tabelle-Samen'!J114,"-garden-in-the-bag-bulgarian.jpg")),
IF($C$1="Dänisch - DK",HYPERLINK(CONCATENATE("https://www.saflax.de/0-WVK-Retail/Bilder-Pictures/SAFLAX-",'Basis-Tabelle-Samen'!W114,"-",'Basis-Tabelle-Samen'!J114,"-garden-in-the-bag-danish.jpg")),
IF($C$1="Deutsch - DE",HYPERLINK(CONCATENATE("https://www.saflax.de/0-WVK-Retail/Bilder-Pictures/SAFLAX-",'Basis-Tabelle-Samen'!W114,"-",'Basis-Tabelle-Samen'!J114,"-garden-in-the-bag-german.jpg")),
IF($C$1="Englisch - UK",HYPERLINK(CONCATENATE("https://www.saflax.de/0-WVK-Retail/Bilder-Pictures/SAFLAX-",'Basis-Tabelle-Samen'!W114,"-",'Basis-Tabelle-Samen'!J114,"-garden-in-the-bag-english.jpg")),
IF($C$1="Estnisch - EE",HYPERLINK(CONCATENATE("https://www.saflax.de/0-WVK-Retail/Bilder-Pictures/SAFLAX-",'Basis-Tabelle-Samen'!W114,"-",'Basis-Tabelle-Samen'!J114,"-garden-in-the-bag-estonian.jpg")),
IF($C$1="Finnisch - FI",HYPERLINK(CONCATENATE("https://www.saflax.de/0-WVK-Retail/Bilder-Pictures/SAFLAX-",'Basis-Tabelle-Samen'!W114,"-",'Basis-Tabelle-Samen'!J114,"-garden-in-the-bag-finnish.jpg")),
IF($C$1="Französisch - FR",HYPERLINK(CONCATENATE("https://www.saflax.de/0-WVK-Retail/Bilder-Pictures/SAFLAX-",'Basis-Tabelle-Samen'!W114,"-",'Basis-Tabelle-Samen'!J114,"-garden-in-the-bag-french.jpg")),
IF($C$1="Griechisch - GR",HYPERLINK(CONCATENATE("https://www.saflax.de/0-WVK-Retail/Bilder-Pictures/SAFLAX-",'Basis-Tabelle-Samen'!W114,"-",'Basis-Tabelle-Samen'!J114,"-garden-in-the-bag-greek.jpg")),
IF($C$1="Irisch - IE",HYPERLINK(CONCATENATE("https://www.saflax.de/0-WVK-Retail/Bilder-Pictures/SAFLAX-",'Basis-Tabelle-Samen'!W114,"-",'Basis-Tabelle-Samen'!J114,"-garden-in-the-bag-irish.jpg")),
IF($C$1="Isländisch - IS",HYPERLINK(CONCATENATE("https://www.saflax.de/0-WVK-Retail/Bilder-Pictures/SAFLAX-",'Basis-Tabelle-Samen'!W114,"-",'Basis-Tabelle-Samen'!J114,"-garden-in-the-bag-icelandic.jpg")),
IF($C$1="Italienisch - IT",HYPERLINK(CONCATENATE("https://www.saflax.de/0-WVK-Retail/Bilder-Pictures/SAFLAX-",'Basis-Tabelle-Samen'!W114,"-",'Basis-Tabelle-Samen'!J114,"-garden-in-the-bag-italian.jpg")),
IF($C$1="Japanisch - JP",HYPERLINK(CONCATENATE("https://www.saflax.de/0-WVK-Retail/Bilder-Pictures/SAFLAX-",'Basis-Tabelle-Samen'!W114,"-",'Basis-Tabelle-Samen'!J114,"-garden-in-the-bag-japanese.jpg")),
IF($C$1="Kroatisch - HR",HYPERLINK(CONCATENATE("https://www.saflax.de/0-WVK-Retail/Bilder-Pictures/SAFLAX-",'Basis-Tabelle-Samen'!W114,"-",'Basis-Tabelle-Samen'!J114,"-garden-in-the-bag-croatian.jpg")),
IF($C$1="Lettisch - LV",HYPERLINK(CONCATENATE("https://www.saflax.de/0-WVK-Retail/Bilder-Pictures/SAFLAX-",'Basis-Tabelle-Samen'!W114,"-",'Basis-Tabelle-Samen'!J114,"-garden-in-the-bag-latvian.jpg")),
IF($C$1="Litauisch - LT",HYPERLINK(CONCATENATE("https://www.saflax.de/0-WVK-Retail/Bilder-Pictures/SAFLAX-",'Basis-Tabelle-Samen'!W114,"-",'Basis-Tabelle-Samen'!J114,"-garden-in-the-bag-lithuanian.jpg")),
IF($C$1="Maltesisch - MT",HYPERLINK(CONCATENATE("https://www.saflax.de/0-WVK-Retail/Bilder-Pictures/SAFLAX-",'Basis-Tabelle-Samen'!W114,"-",'Basis-Tabelle-Samen'!J114,"-garden-in-the-bag-maltese.jpg")),
IF($C$1="Niederländisch - NL",HYPERLINK(CONCATENATE("https://www.saflax.de/0-WVK-Retail/Bilder-Pictures/SAFLAX-",'Basis-Tabelle-Samen'!W114,"-",'Basis-Tabelle-Samen'!J114,"-garden-in-the-bag-dutch.jpg")),
IF($C$1="Norwegisch - NO",HYPERLINK(CONCATENATE("https://www.saflax.de/0-WVK-Retail/Bilder-Pictures/SAFLAX-",'Basis-Tabelle-Samen'!W114,"-",'Basis-Tabelle-Samen'!J114,"-garden-in-the-bag-nowegian.jpg")),
IF($C$1="Polnisch - PL",HYPERLINK(CONCATENATE("https://www.saflax.de/0-WVK-Retail/Bilder-Pictures/SAFLAX-",'Basis-Tabelle-Samen'!W114,"-",'Basis-Tabelle-Samen'!J114,"-garden-in-the-bag-polish.jpg")),
IF($C$1="Portugiesisch - PT",HYPERLINK(CONCATENATE("https://www.saflax.de/0-WVK-Retail/Bilder-Pictures/SAFLAX-",'Basis-Tabelle-Samen'!W114,"-",'Basis-Tabelle-Samen'!J114,"-garden-in-the-bag-portuguese.jpg")),
IF($C$1="Rumänisch - RO",HYPERLINK(CONCATENATE("https://www.saflax.de/0-WVK-Retail/Bilder-Pictures/SAFLAX-",'Basis-Tabelle-Samen'!W114,"-",'Basis-Tabelle-Samen'!J114,"-garden-in-the-bag-romanian.jpg")),
IF($C$1="Schwedisch - SE",HYPERLINK(CONCATENATE("https://www.saflax.de/0-WVK-Retail/Bilder-Pictures/SAFLAX-",'Basis-Tabelle-Samen'!W114,"-",'Basis-Tabelle-Samen'!J114,"-garden-in-the-bag-swedish.jpg")),
IF($C$1="Slowakisch - SK",HYPERLINK(CONCATENATE("https://www.saflax.de/0-WVK-Retail/Bilder-Pictures/SAFLAX-",'Basis-Tabelle-Samen'!W114,"-",'Basis-Tabelle-Samen'!J114,"-garden-in-the-bag-slovak.jpg")),
IF($C$1="Slowenisch - SI",HYPERLINK(CONCATENATE("https://www.saflax.de/0-WVK-Retail/Bilder-Pictures/SAFLAX-",'Basis-Tabelle-Samen'!W114,"-",'Basis-Tabelle-Samen'!J114,"-garden-in-the-bag-slovenian.jpg")),
IF($C$1="Spanisch - ES",HYPERLINK(CONCATENATE("https://www.saflax.de/0-WVK-Retail/Bilder-Pictures/SAFLAX-",'Basis-Tabelle-Samen'!W114,"-",'Basis-Tabelle-Samen'!J114,"-garden-in-the-bag-spanish.jpg")),
IF($C$1="Tschechisch - CZ",HYPERLINK(CONCATENATE("https://www.saflax.de/0-WVK-Retail/Bilder-Pictures/SAFLAX-",'Basis-Tabelle-Samen'!W114,"-",'Basis-Tabelle-Samen'!J114,"-garden-in-the-bag-czech.jpg")),
IF($C$1="Türkisch - TR",HYPERLINK(CONCATENATE("https://www.saflax.de/0-WVK-Retail/Bilder-Pictures/SAFLAX-",'Basis-Tabelle-Samen'!W114,"-",'Basis-Tabelle-Samen'!J114,"-garden-in-the-bag-turkish.jpg")),
IF($C$1="Ungarisch - HU",HYPERLINK(CONCATENATE("https://www.saflax.de/0-WVK-Retail/Bilder-Pictures/SAFLAX-",'Basis-Tabelle-Samen'!W114,"-",'Basis-Tabelle-Samen'!J114,"-garden-in-the-bag-hungarian.jpg")),
" ACHTUNG")))))))))))))))))))))))))))))</f>
        <v>https://www.saflax.de/0-WVK-Retail/Bilder-Pictures/SAFLAX-63254-eschscholzia-californica-garden-in-the-bag-english.jpg</v>
      </c>
    </row>
    <row r="96" spans="1:43" ht="17.100000000000001" customHeight="1" x14ac:dyDescent="0.2">
      <c r="A96" s="318" t="str">
        <f>IF('Basis-Tabelle-Samen'!A10="","",IF($C$1="Deutsch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96" s="319" t="str">
        <f>'Basis-Tabelle-Samen'!I10</f>
        <v>Beaucarnea recurvata</v>
      </c>
      <c r="C96" s="316" t="str">
        <f>IF($C$1="Bulgarisch - BG",'Basis-Tabelle-Samen'!Z10,
IF($C$1="Dänisch - DK",'Basis-Tabelle-Samen'!AA10,
IF($C$1="Deutsch - DE",'Basis-Tabelle-Samen'!AB10,
IF($C$1="Englisch - UK",'Basis-Tabelle-Samen'!AC10,
IF($C$1="Estnisch - EE",'Basis-Tabelle-Samen'!AD10,
IF($C$1="Finnisch - FI",'Basis-Tabelle-Samen'!AE10,
IF($C$1="Französisch - FR",'Basis-Tabelle-Samen'!AF10,
IF($C$1="Griechisch - GR",'Basis-Tabelle-Samen'!AG10,
IF($C$1="Irisch - IE",'Basis-Tabelle-Samen'!AH10,
IF($C$1="Isländisch - IS",'Basis-Tabelle-Samen'!AI10,
IF($C$1="Italienisch - IT",'Basis-Tabelle-Samen'!AJ10,
IF($C$1="Japanisch - JP",'Basis-Tabelle-Samen'!AK10,
IF($C$1="Kroatisch - HR",'Basis-Tabelle-Samen'!AL10,
IF($C$1="Lettisch - LV",'Basis-Tabelle-Samen'!AM10,
IF($C$1="Litauisch - LT",'Basis-Tabelle-Samen'!AN10,
IF($C$1="Maltesisch - MT",'Basis-Tabelle-Samen'!AO10,
IF($C$1="Niederländisch - NL",'Basis-Tabelle-Samen'!AP10,
IF($C$1="Norwegisch - NO",'Basis-Tabelle-Samen'!AQ10,
IF($C$1="Polnisch - PL",'Basis-Tabelle-Samen'!AR10,
IF($C$1="Portugiesisch - PT",'Basis-Tabelle-Samen'!AS10,
IF($C$1="Rumänisch - RO",'Basis-Tabelle-Samen'!AT10,
IF($C$1="Schwedisch - SE",'Basis-Tabelle-Samen'!AU10,
IF($C$1="Slowakisch - SK",'Basis-Tabelle-Samen'!AV10,
IF($C$1="Slowenisch - SI",'Basis-Tabelle-Samen'!AW10,
IF($C$1="Spanisch - ES",'Basis-Tabelle-Samen'!AX10,
IF($C$1="Tschechisch - CZ",'Basis-Tabelle-Samen'!AY10,
IF($C$1="Türkisch - TR",'Basis-Tabelle-Samen'!AZ10,
IF($C$1="Ungarisch - HU",'Basis-Tabelle-Samen'!BA10,
" ACHTUNG"))))))))))))))))))))))))))))</f>
        <v>Ponytail Palm</v>
      </c>
      <c r="D96" s="320">
        <f>'Basis-Tabelle-Samen'!F10</f>
        <v>10</v>
      </c>
      <c r="E96" s="321" t="str">
        <f>'Basis-Tabelle-Samen'!H10</f>
        <v>7 %</v>
      </c>
      <c r="F96" s="322" t="str">
        <f>IF('Basis-Tabelle-Samen'!G10="","",'Basis-Tabelle-Samen'!G10)</f>
        <v>01</v>
      </c>
      <c r="G96" s="320">
        <f>'Basis-Tabelle-Samen'!C10</f>
        <v>12325</v>
      </c>
      <c r="H96" s="323">
        <f>'Basis-Tabelle-Samen'!D10</f>
        <v>4055473123257</v>
      </c>
      <c r="I96" s="324">
        <f>'Basis-Tabelle-Samen'!E10</f>
        <v>1.85</v>
      </c>
      <c r="J96" s="325">
        <f t="shared" si="1"/>
        <v>12</v>
      </c>
      <c r="K96" s="326">
        <f>'Basis-Tabelle-Samen'!K10</f>
        <v>72325</v>
      </c>
      <c r="L96" s="323">
        <f>'Basis-Tabelle-Samen'!L10</f>
        <v>4055473723259</v>
      </c>
      <c r="M96" s="324">
        <f>'Basis-Tabelle-Samen'!M10</f>
        <v>2.4500000000000002</v>
      </c>
      <c r="N96" s="326">
        <f>IF(K96&lt;1,"",'3'!$I$15)</f>
        <v>15</v>
      </c>
      <c r="O96" s="327">
        <f>IF(K96&lt;1,"",'3'!$J$11)</f>
        <v>90</v>
      </c>
      <c r="P96" s="326">
        <f>'Basis-Tabelle-Samen'!N10</f>
        <v>82325</v>
      </c>
      <c r="Q96" s="323">
        <f>'Basis-Tabelle-Samen'!O10</f>
        <v>4055473823256</v>
      </c>
      <c r="R96" s="328">
        <f>'Basis-Tabelle-Samen'!P10</f>
        <v>3.75</v>
      </c>
      <c r="S96" s="326">
        <f>IF(R96&lt;1,"",'3'!$M$15)</f>
        <v>18</v>
      </c>
      <c r="T96" s="327">
        <f>IF(R96&lt;1,"",'3'!$N$11)</f>
        <v>72</v>
      </c>
      <c r="U96" s="326">
        <f>'Basis-Tabelle-Samen'!Q10</f>
        <v>52325</v>
      </c>
      <c r="V96" s="323">
        <f>'Basis-Tabelle-Samen'!R10</f>
        <v>4055473523255</v>
      </c>
      <c r="W96" s="324">
        <f>'Basis-Tabelle-Samen'!S10</f>
        <v>4.95</v>
      </c>
      <c r="X96" s="326">
        <f>IF(U96&lt;1,"",'3'!$Q$15)</f>
        <v>6</v>
      </c>
      <c r="Y96" s="327">
        <f>IF(U96&lt;1,"",'3'!$R$11)</f>
        <v>24</v>
      </c>
      <c r="Z96" s="326">
        <f>'Basis-Tabelle-Samen'!T10</f>
        <v>32325</v>
      </c>
      <c r="AA96" s="323">
        <f>'Basis-Tabelle-Samen'!U10</f>
        <v>4055473323251</v>
      </c>
      <c r="AB96" s="324">
        <f>'Basis-Tabelle-Samen'!V10</f>
        <v>6.75</v>
      </c>
      <c r="AC96" s="326">
        <f>IF(Z96&lt;1,"",'3'!$U$15)</f>
        <v>6</v>
      </c>
      <c r="AD96" s="327">
        <f>IF(Z96&lt;1,"",'3'!$V$11)</f>
        <v>24</v>
      </c>
      <c r="AE96" s="326">
        <f>'Basis-Tabelle-Samen'!W10</f>
        <v>62325</v>
      </c>
      <c r="AF96" s="323">
        <f>'Basis-Tabelle-Samen'!X10</f>
        <v>4055473623252</v>
      </c>
      <c r="AG96" s="324">
        <f>'Basis-Tabelle-Samen'!Y10</f>
        <v>2.95</v>
      </c>
      <c r="AH96" s="326">
        <f>IF(AE96&lt;1,"",'3'!$Y$15)</f>
        <v>8</v>
      </c>
      <c r="AI96" s="327">
        <f>IF(AE96&lt;1,"",'3'!$Z$11)</f>
        <v>64</v>
      </c>
      <c r="AJ96" s="315"/>
      <c r="AK96" s="316" t="str">
        <f>IF(G96&lt;1,"",
IF($C$1="Bulgarisch - BG",HYPERLINK(CONCATENATE("https://www.saflax.de/0-WVK-Retail/Bilder-Pictures/SAFLAX-",'Basis-Tabelle-Samen'!C10,"-",'Basis-Tabelle-Samen'!J10,"-seed-package-front-cr-bulgarian.jpg")),
IF($C$1="Dänisch - DK",HYPERLINK(CONCATENATE("https://www.saflax.de/0-WVK-Retail/Bilder-Pictures/SAFLAX-",'Basis-Tabelle-Samen'!C10,"-",'Basis-Tabelle-Samen'!J10,"-seed-package-front-cr-danish.jpg")),
IF($C$1="Deutsch - DE",HYPERLINK(CONCATENATE("https://www.saflax.de/0-WVK-Retail/Bilder-Pictures/SAFLAX-",'Basis-Tabelle-Samen'!C10,"-",'Basis-Tabelle-Samen'!J10,"-seed-package-front-cr-german.jpg")),
IF($C$1="Englisch - UK",HYPERLINK(CONCATENATE("https://www.saflax.de/0-WVK-Retail/Bilder-Pictures/SAFLAX-",'Basis-Tabelle-Samen'!C10,"-",'Basis-Tabelle-Samen'!J10,"-seed-package-front-cr-english.jpg")),
IF($C$1="Estnisch - EE",HYPERLINK(CONCATENATE("https://www.saflax.de/0-WVK-Retail/Bilder-Pictures/SAFLAX-",'Basis-Tabelle-Samen'!C10,"-",'Basis-Tabelle-Samen'!J10,"-seed-package-front-cr-estonian.jpg")),
IF($C$1="Finnisch - FI",HYPERLINK(CONCATENATE("https://www.saflax.de/0-WVK-Retail/Bilder-Pictures/SAFLAX-",'Basis-Tabelle-Samen'!C10,"-",'Basis-Tabelle-Samen'!J10,"-seed-package-front-cr-finnish.jpg")),
IF($C$1="Französisch - FR",HYPERLINK(CONCATENATE("https://www.saflax.de/0-WVK-Retail/Bilder-Pictures/SAFLAX-",'Basis-Tabelle-Samen'!C10,"-",'Basis-Tabelle-Samen'!J10,"-seed-package-front-cr-french.jpg")),
IF($C$1="Griechisch - GR",HYPERLINK(CONCATENATE("https://www.saflax.de/0-WVK-Retail/Bilder-Pictures/SAFLAX-",'Basis-Tabelle-Samen'!C10,"-",'Basis-Tabelle-Samen'!J10,"-seed-package-front-cr-greek.jpg")),
IF($C$1="Irisch - IE",HYPERLINK(CONCATENATE("https://www.saflax.de/0-WVK-Retail/Bilder-Pictures/SAFLAX-",'Basis-Tabelle-Samen'!C10,"-",'Basis-Tabelle-Samen'!J10,"-seed-package-front-cr-irish.jpg")),
IF($C$1="Isländisch - IS",HYPERLINK(CONCATENATE("https://www.saflax.de/0-WVK-Retail/Bilder-Pictures/SAFLAX-",'Basis-Tabelle-Samen'!C10,"-",'Basis-Tabelle-Samen'!J10,"-seed-package-front-cr-icelandic.jpg")),
IF($C$1="Italienisch - IT",HYPERLINK(CONCATENATE("https://www.saflax.de/0-WVK-Retail/Bilder-Pictures/SAFLAX-",'Basis-Tabelle-Samen'!C10,"-",'Basis-Tabelle-Samen'!J10,"-seed-package-front-cr-italian.jpg")),
IF($C$1="Japanisch - JP",HYPERLINK(CONCATENATE("https://www.saflax.de/0-WVK-Retail/Bilder-Pictures/SAFLAX-",'Basis-Tabelle-Samen'!C10,"-",'Basis-Tabelle-Samen'!J10,"-seed-package-front-cr-japanese.jpg")),
IF($C$1="Kroatisch - HR",HYPERLINK(CONCATENATE("https://www.saflax.de/0-WVK-Retail/Bilder-Pictures/SAFLAX-",'Basis-Tabelle-Samen'!C10,"-",'Basis-Tabelle-Samen'!J10,"-seed-package-front-cr-croatian.jpg")),
IF($C$1="Lettisch - LV",HYPERLINK(CONCATENATE("https://www.saflax.de/0-WVK-Retail/Bilder-Pictures/SAFLAX-",'Basis-Tabelle-Samen'!C10,"-",'Basis-Tabelle-Samen'!J10,"-seed-package-front-cr-latvian.jpg")),
IF($C$1="Litauisch - LT",HYPERLINK(CONCATENATE("https://www.saflax.de/0-WVK-Retail/Bilder-Pictures/SAFLAX-",'Basis-Tabelle-Samen'!C10,"-",'Basis-Tabelle-Samen'!J10,"-seed-package-front-cr-lithuanian.jpg")),
IF($C$1="Maltesisch - MT",HYPERLINK(CONCATENATE("https://www.saflax.de/0-WVK-Retail/Bilder-Pictures/SAFLAX-",'Basis-Tabelle-Samen'!C10,"-",'Basis-Tabelle-Samen'!J10,"-seed-package-front-cr-maltese.jpg")),
IF($C$1="Niederländisch - NL",HYPERLINK(CONCATENATE("https://www.saflax.de/0-WVK-Retail/Bilder-Pictures/SAFLAX-",'Basis-Tabelle-Samen'!C10,"-",'Basis-Tabelle-Samen'!J10,"-seed-package-front-cr-dutch.jpg")),
IF($C$1="Norwegisch - NO",HYPERLINK(CONCATENATE("https://www.saflax.de/0-WVK-Retail/Bilder-Pictures/SAFLAX-",'Basis-Tabelle-Samen'!C10,"-",'Basis-Tabelle-Samen'!J10,"-seed-package-front-cr-nowegian.jpg")),
IF($C$1="Polnisch - PL",HYPERLINK(CONCATENATE("https://www.saflax.de/0-WVK-Retail/Bilder-Pictures/SAFLAX-",'Basis-Tabelle-Samen'!C10,"-",'Basis-Tabelle-Samen'!J10,"-seed-package-front-cr-polish.jpg")),
IF($C$1="Portugiesisch - PT",HYPERLINK(CONCATENATE("https://www.saflax.de/0-WVK-Retail/Bilder-Pictures/SAFLAX-",'Basis-Tabelle-Samen'!C10,"-",'Basis-Tabelle-Samen'!J10,"-seed-package-front-cr-portuguese.jpg")),
IF($C$1="Rumänisch - RO",HYPERLINK(CONCATENATE("https://www.saflax.de/0-WVK-Retail/Bilder-Pictures/SAFLAX-",'Basis-Tabelle-Samen'!C10,"-",'Basis-Tabelle-Samen'!J10,"-seed-package-front-cr-romanian.jpg")),
IF($C$1="Schwedisch - SE",HYPERLINK(CONCATENATE("https://www.saflax.de/0-WVK-Retail/Bilder-Pictures/SAFLAX-",'Basis-Tabelle-Samen'!C10,"-",'Basis-Tabelle-Samen'!J10,"-seed-package-front-cr-swedish.jpg")),
IF($C$1="Slowakisch - SK",HYPERLINK(CONCATENATE("https://www.saflax.de/0-WVK-Retail/Bilder-Pictures/SAFLAX-",'Basis-Tabelle-Samen'!C10,"-",'Basis-Tabelle-Samen'!J10,"-seed-package-front-cr-slovak.jpg")),
IF($C$1="Slowenisch - SI",HYPERLINK(CONCATENATE("https://www.saflax.de/0-WVK-Retail/Bilder-Pictures/SAFLAX-",'Basis-Tabelle-Samen'!C10,"-",'Basis-Tabelle-Samen'!J10,"-seed-package-front-cr-slovenian.jpg")),
IF($C$1="Spanisch - ES",HYPERLINK(CONCATENATE("https://www.saflax.de/0-WVK-Retail/Bilder-Pictures/SAFLAX-",'Basis-Tabelle-Samen'!C10,"-",'Basis-Tabelle-Samen'!J10,"-seed-package-front-cr-spanish.jpg")),
IF($C$1="Tschechisch - CZ",HYPERLINK(CONCATENATE("https://www.saflax.de/0-WVK-Retail/Bilder-Pictures/SAFLAX-",'Basis-Tabelle-Samen'!C10,"-",'Basis-Tabelle-Samen'!J10,"-seed-package-front-cr-czech.jpg")),
IF($C$1="Türkisch - TR",HYPERLINK(CONCATENATE("https://www.saflax.de/0-WVK-Retail/Bilder-Pictures/SAFLAX-",'Basis-Tabelle-Samen'!C10,"-",'Basis-Tabelle-Samen'!J10,"-seed-package-front-cr-turkish.jpg")),
IF($C$1="Ungarisch - HU",HYPERLINK(CONCATENATE("https://www.saflax.de/0-WVK-Retail/Bilder-Pictures/SAFLAX-",'Basis-Tabelle-Samen'!C10,"-",'Basis-Tabelle-Samen'!J10,"-seed-package-front-cr-hungarian.jpg")),
" ACHTUNG")))))))))))))))))))))))))))))</f>
        <v>https://www.saflax.de/0-WVK-Retail/Bilder-Pictures/SAFLAX-12325-beaucarnea-recurvata-seed-package-front-cr-english.jpg</v>
      </c>
      <c r="AL96" s="330" t="str">
        <f>IF(G96&lt;1,"",
IF($C$1="Bulgarisch - BG",HYPERLINK(CONCATENATE("https://www.saflax.de/0-WVK-Retail/Bilder-Pictures/SAFLAX-",'Basis-Tabelle-Samen'!C10,"-",'Basis-Tabelle-Samen'!J10,"-seed-package-back-cr-bulgarian.jpg")),
IF($C$1="Dänisch - DK",HYPERLINK(CONCATENATE("https://www.saflax.de/0-WVK-Retail/Bilder-Pictures/SAFLAX-",'Basis-Tabelle-Samen'!C10,"-",'Basis-Tabelle-Samen'!J10,"-seed-package-back-cr-danish.jpg")),
IF($C$1="Deutsch - DE",HYPERLINK(CONCATENATE("https://www.saflax.de/0-WVK-Retail/Bilder-Pictures/SAFLAX-",'Basis-Tabelle-Samen'!C10,"-",'Basis-Tabelle-Samen'!J10,"-seed-package-back-cr-german.jpg")),
IF($C$1="Englisch - UK",HYPERLINK(CONCATENATE("https://www.saflax.de/0-WVK-Retail/Bilder-Pictures/SAFLAX-",'Basis-Tabelle-Samen'!C10,"-",'Basis-Tabelle-Samen'!J10,"-seed-package-back-cr-english.jpg")),
IF($C$1="Estnisch - EE",HYPERLINK(CONCATENATE("https://www.saflax.de/0-WVK-Retail/Bilder-Pictures/SAFLAX-",'Basis-Tabelle-Samen'!C10,"-",'Basis-Tabelle-Samen'!J10,"-seed-package-back-cr-estonian.jpg")),
IF($C$1="Finnisch - FI",HYPERLINK(CONCATENATE("https://www.saflax.de/0-WVK-Retail/Bilder-Pictures/SAFLAX-",'Basis-Tabelle-Samen'!C10,"-",'Basis-Tabelle-Samen'!J10,"-seed-package-back-cr-finnish.jpg")),
IF($C$1="Französisch - FR",HYPERLINK(CONCATENATE("https://www.saflax.de/0-WVK-Retail/Bilder-Pictures/SAFLAX-",'Basis-Tabelle-Samen'!C10,"-",'Basis-Tabelle-Samen'!J10,"-seed-package-back-cr-french.jpg")),
IF($C$1="Griechisch - GR",HYPERLINK(CONCATENATE("https://www.saflax.de/0-WVK-Retail/Bilder-Pictures/SAFLAX-",'Basis-Tabelle-Samen'!C10,"-",'Basis-Tabelle-Samen'!J10,"-seed-package-back-cr-greek.jpg")),
IF($C$1="Irisch - IE",HYPERLINK(CONCATENATE("https://www.saflax.de/0-WVK-Retail/Bilder-Pictures/SAFLAX-",'Basis-Tabelle-Samen'!C10,"-",'Basis-Tabelle-Samen'!J10,"-seed-package-back-cr-irish.jpg")),
IF($C$1="Isländisch - IS",HYPERLINK(CONCATENATE("https://www.saflax.de/0-WVK-Retail/Bilder-Pictures/SAFLAX-",'Basis-Tabelle-Samen'!C10,"-",'Basis-Tabelle-Samen'!J10,"-seed-package-back-cr-icelandic.jpg")),
IF($C$1="Italienisch - IT",HYPERLINK(CONCATENATE("https://www.saflax.de/0-WVK-Retail/Bilder-Pictures/SAFLAX-",'Basis-Tabelle-Samen'!C10,"-",'Basis-Tabelle-Samen'!J10,"-seed-package-back-cr-italian.jpg")),
IF($C$1="Japanisch - JP",HYPERLINK(CONCATENATE("https://www.saflax.de/0-WVK-Retail/Bilder-Pictures/SAFLAX-",'Basis-Tabelle-Samen'!C10,"-",'Basis-Tabelle-Samen'!J10,"-seed-package-back-cr-japanese.jpg")),
IF($C$1="Kroatisch - HR",HYPERLINK(CONCATENATE("https://www.saflax.de/0-WVK-Retail/Bilder-Pictures/SAFLAX-",'Basis-Tabelle-Samen'!C10,"-",'Basis-Tabelle-Samen'!J10,"-seed-package-back-cr-croatian.jpg")),
IF($C$1="Lettisch - LV",HYPERLINK(CONCATENATE("https://www.saflax.de/0-WVK-Retail/Bilder-Pictures/SAFLAX-",'Basis-Tabelle-Samen'!C10,"-",'Basis-Tabelle-Samen'!J10,"-seed-package-back-cr-latvian.jpg")),
IF($C$1="Litauisch - LT",HYPERLINK(CONCATENATE("https://www.saflax.de/0-WVK-Retail/Bilder-Pictures/SAFLAX-",'Basis-Tabelle-Samen'!C10,"-",'Basis-Tabelle-Samen'!J10,"-seed-package-back-cr-lithuanian.jpg")),
IF($C$1="Maltesisch - MT",HYPERLINK(CONCATENATE("https://www.saflax.de/0-WVK-Retail/Bilder-Pictures/SAFLAX-",'Basis-Tabelle-Samen'!C10,"-",'Basis-Tabelle-Samen'!J10,"-seed-package-back-cr-maltese.jpg")),
IF($C$1="Niederländisch - NL",HYPERLINK(CONCATENATE("https://www.saflax.de/0-WVK-Retail/Bilder-Pictures/SAFLAX-",'Basis-Tabelle-Samen'!C10,"-",'Basis-Tabelle-Samen'!J10,"-seed-package-back-cr-dutch.jpg")),
IF($C$1="Norwegisch - NO",HYPERLINK(CONCATENATE("https://www.saflax.de/0-WVK-Retail/Bilder-Pictures/SAFLAX-",'Basis-Tabelle-Samen'!C10,"-",'Basis-Tabelle-Samen'!J10,"-seed-package-back-cr-nowegian.jpg")),
IF($C$1="Polnisch - PL",HYPERLINK(CONCATENATE("https://www.saflax.de/0-WVK-Retail/Bilder-Pictures/SAFLAX-",'Basis-Tabelle-Samen'!C10,"-",'Basis-Tabelle-Samen'!J10,"-seed-package-back-cr-polish.jpg")),
IF($C$1="Portugiesisch - PT",HYPERLINK(CONCATENATE("https://www.saflax.de/0-WVK-Retail/Bilder-Pictures/SAFLAX-",'Basis-Tabelle-Samen'!C10,"-",'Basis-Tabelle-Samen'!J10,"-seed-package-back-cr-portuguese.jpg")),
IF($C$1="Rumänisch - RO",HYPERLINK(CONCATENATE("https://www.saflax.de/0-WVK-Retail/Bilder-Pictures/SAFLAX-",'Basis-Tabelle-Samen'!C10,"-",'Basis-Tabelle-Samen'!J10,"-seed-package-back-cr-romanian.jpg")),
IF($C$1="Schwedisch - SE",HYPERLINK(CONCATENATE("https://www.saflax.de/0-WVK-Retail/Bilder-Pictures/SAFLAX-",'Basis-Tabelle-Samen'!C10,"-",'Basis-Tabelle-Samen'!J10,"-seed-package-back-cr-swedish.jpg")),
IF($C$1="Slowakisch - SK",HYPERLINK(CONCATENATE("https://www.saflax.de/0-WVK-Retail/Bilder-Pictures/SAFLAX-",'Basis-Tabelle-Samen'!C10,"-",'Basis-Tabelle-Samen'!J10,"-seed-package-back-cr-slovak.jpg")),
IF($C$1="Slowenisch - SI",HYPERLINK(CONCATENATE("https://www.saflax.de/0-WVK-Retail/Bilder-Pictures/SAFLAX-",'Basis-Tabelle-Samen'!C10,"-",'Basis-Tabelle-Samen'!J10,"-seed-package-back-cr-slovenian.jpg")),
IF($C$1="Spanisch - ES",HYPERLINK(CONCATENATE("https://www.saflax.de/0-WVK-Retail/Bilder-Pictures/SAFLAX-",'Basis-Tabelle-Samen'!C10,"-",'Basis-Tabelle-Samen'!J10,"-seed-package-back-cr-spanish.jpg")),
IF($C$1="Tschechisch - CZ",HYPERLINK(CONCATENATE("https://www.saflax.de/0-WVK-Retail/Bilder-Pictures/SAFLAX-",'Basis-Tabelle-Samen'!C10,"-",'Basis-Tabelle-Samen'!J10,"-seed-package-back-cr-czech.jpg")),
IF($C$1="Türkisch - TR",HYPERLINK(CONCATENATE("https://www.saflax.de/0-WVK-Retail/Bilder-Pictures/SAFLAX-",'Basis-Tabelle-Samen'!C10,"-",'Basis-Tabelle-Samen'!J10,"-seed-package-back-cr-turkish.jpg")),
IF($C$1="Ungarisch - HU",HYPERLINK(CONCATENATE("https://www.saflax.de/0-WVK-Retail/Bilder-Pictures/SAFLAX-",'Basis-Tabelle-Samen'!C10,"-",'Basis-Tabelle-Samen'!J10,"-seed-package-back-cr-hungarian.jpg")),
" ACHTUNG")))))))))))))))))))))))))))))</f>
        <v>https://www.saflax.de/0-WVK-Retail/Bilder-Pictures/SAFLAX-12325-beaucarnea-recurvata-seed-package-back-cr-english.jpg</v>
      </c>
      <c r="AM96" s="330" t="str">
        <f>IF(H96&lt;1,"",
IF($C$1="Bulgarisch - BG",HYPERLINK(CONCATENATE("https://www.saflax.de/0-WVK-Retail/Bilder-Pictures/SAFLAX-",'Basis-Tabelle-Samen'!K10,"-",'Basis-Tabelle-Samen'!J10,"-garden-to-go-mini-bulgarian.jpg")),
IF($C$1="Dänisch - DK",HYPERLINK(CONCATENATE("https://www.saflax.de/0-WVK-Retail/Bilder-Pictures/SAFLAX-",'Basis-Tabelle-Samen'!K10,"-",'Basis-Tabelle-Samen'!J10,"-garden-to-go-mini-danish.jpg")),
IF($C$1="Deutsch - DE",HYPERLINK(CONCATENATE("https://www.saflax.de/0-WVK-Retail/Bilder-Pictures/SAFLAX-",'Basis-Tabelle-Samen'!K10,"-",'Basis-Tabelle-Samen'!J10,"-garden-to-go-mini-german.jpg")),
IF($C$1="Englisch - UK",HYPERLINK(CONCATENATE("https://www.saflax.de/0-WVK-Retail/Bilder-Pictures/SAFLAX-",'Basis-Tabelle-Samen'!K10,"-",'Basis-Tabelle-Samen'!J10,"-garden-to-go-mini-english.jpg")),
IF($C$1="Estnisch - EE",HYPERLINK(CONCATENATE("https://www.saflax.de/0-WVK-Retail/Bilder-Pictures/SAFLAX-",'Basis-Tabelle-Samen'!K10,"-",'Basis-Tabelle-Samen'!J10,"-garden-to-go-mini-estonian.jpg")),
IF($C$1="Finnisch - FI",HYPERLINK(CONCATENATE("https://www.saflax.de/0-WVK-Retail/Bilder-Pictures/SAFLAX-",'Basis-Tabelle-Samen'!K10,"-",'Basis-Tabelle-Samen'!J10,"-garden-to-go-mini-finnish.jpg")),
IF($C$1="Französisch - FR",HYPERLINK(CONCATENATE("https://www.saflax.de/0-WVK-Retail/Bilder-Pictures/SAFLAX-",'Basis-Tabelle-Samen'!K10,"-",'Basis-Tabelle-Samen'!J10,"-garden-to-go-mini-french.jpg")),
IF($C$1="Griechisch - GR",HYPERLINK(CONCATENATE("https://www.saflax.de/0-WVK-Retail/Bilder-Pictures/SAFLAX-",'Basis-Tabelle-Samen'!K10,"-",'Basis-Tabelle-Samen'!J10,"-garden-to-go-mini-greek.jpg")),
IF($C$1="Irisch - IE",HYPERLINK(CONCATENATE("https://www.saflax.de/0-WVK-Retail/Bilder-Pictures/SAFLAX-",'Basis-Tabelle-Samen'!K10,"-",'Basis-Tabelle-Samen'!J10,"-garden-to-go-mini-irish.jpg")),
IF($C$1="Isländisch - IS",HYPERLINK(CONCATENATE("https://www.saflax.de/0-WVK-Retail/Bilder-Pictures/SAFLAX-",'Basis-Tabelle-Samen'!K10,"-",'Basis-Tabelle-Samen'!J10,"-garden-to-go-mini-icelandic.jpg")),
IF($C$1="Italienisch - IT",HYPERLINK(CONCATENATE("https://www.saflax.de/0-WVK-Retail/Bilder-Pictures/SAFLAX-",'Basis-Tabelle-Samen'!K10,"-",'Basis-Tabelle-Samen'!J10,"-garden-to-go-mini-italian.jpg")),
IF($C$1="Japanisch - JP",HYPERLINK(CONCATENATE("https://www.saflax.de/0-WVK-Retail/Bilder-Pictures/SAFLAX-",'Basis-Tabelle-Samen'!K10,"-",'Basis-Tabelle-Samen'!J10,"-garden-to-go-mini-japanese.jpg")),
IF($C$1="Kroatisch - HR",HYPERLINK(CONCATENATE("https://www.saflax.de/0-WVK-Retail/Bilder-Pictures/SAFLAX-",'Basis-Tabelle-Samen'!K10,"-",'Basis-Tabelle-Samen'!J10,"-garden-to-go-mini-croatian.jpg")),
IF($C$1="Lettisch - LV",HYPERLINK(CONCATENATE("https://www.saflax.de/0-WVK-Retail/Bilder-Pictures/SAFLAX-",'Basis-Tabelle-Samen'!K10,"-",'Basis-Tabelle-Samen'!J10,"-garden-to-go-mini-latvian.jpg")),
IF($C$1="Litauisch - LT",HYPERLINK(CONCATENATE("https://www.saflax.de/0-WVK-Retail/Bilder-Pictures/SAFLAX-",'Basis-Tabelle-Samen'!K10,"-",'Basis-Tabelle-Samen'!J10,"-garden-to-go-mini-lithuanian.jpg")),
IF($C$1="Maltesisch - MT",HYPERLINK(CONCATENATE("https://www.saflax.de/0-WVK-Retail/Bilder-Pictures/SAFLAX-",'Basis-Tabelle-Samen'!K10,"-",'Basis-Tabelle-Samen'!J10,"-garden-to-go-mini-maltese.jpg")),
IF($C$1="Niederländisch - NL",HYPERLINK(CONCATENATE("https://www.saflax.de/0-WVK-Retail/Bilder-Pictures/SAFLAX-",'Basis-Tabelle-Samen'!K10,"-",'Basis-Tabelle-Samen'!J10,"-garden-to-go-mini-dutch.jpg")),
IF($C$1="Norwegisch - NO",HYPERLINK(CONCATENATE("https://www.saflax.de/0-WVK-Retail/Bilder-Pictures/SAFLAX-",'Basis-Tabelle-Samen'!K10,"-",'Basis-Tabelle-Samen'!J10,"-garden-to-go-mini-nowegian.jpg")),
IF($C$1="Polnisch - PL",HYPERLINK(CONCATENATE("https://www.saflax.de/0-WVK-Retail/Bilder-Pictures/SAFLAX-",'Basis-Tabelle-Samen'!K10,"-",'Basis-Tabelle-Samen'!J10,"-garden-to-go-mini-polish.jpg")),
IF($C$1="Portugiesisch - PT",HYPERLINK(CONCATENATE("https://www.saflax.de/0-WVK-Retail/Bilder-Pictures/SAFLAX-",'Basis-Tabelle-Samen'!K10,"-",'Basis-Tabelle-Samen'!J10,"-garden-to-go-mini-portuguese.jpg")),
IF($C$1="Rumänisch - RO",HYPERLINK(CONCATENATE("https://www.saflax.de/0-WVK-Retail/Bilder-Pictures/SAFLAX-",'Basis-Tabelle-Samen'!K10,"-",'Basis-Tabelle-Samen'!J10,"-garden-to-go-mini-romanian.jpg")),
IF($C$1="Schwedisch - SE",HYPERLINK(CONCATENATE("https://www.saflax.de/0-WVK-Retail/Bilder-Pictures/SAFLAX-",'Basis-Tabelle-Samen'!K10,"-",'Basis-Tabelle-Samen'!J10,"-garden-to-go-mini-swedish.jpg")),
IF($C$1="Slowakisch - SK",HYPERLINK(CONCATENATE("https://www.saflax.de/0-WVK-Retail/Bilder-Pictures/SAFLAX-",'Basis-Tabelle-Samen'!K10,"-",'Basis-Tabelle-Samen'!J10,"-garden-to-go-mini-slovak.jpg")),
IF($C$1="Slowenisch - SI",HYPERLINK(CONCATENATE("https://www.saflax.de/0-WVK-Retail/Bilder-Pictures/SAFLAX-",'Basis-Tabelle-Samen'!K10,"-",'Basis-Tabelle-Samen'!J10,"-garden-to-go-mini-slovenian.jpg")),
IF($C$1="Spanisch - ES",HYPERLINK(CONCATENATE("https://www.saflax.de/0-WVK-Retail/Bilder-Pictures/SAFLAX-",'Basis-Tabelle-Samen'!K10,"-",'Basis-Tabelle-Samen'!J10,"-garden-to-go-mini-spanish.jpg")),
IF($C$1="Tschechisch - CZ",HYPERLINK(CONCATENATE("https://www.saflax.de/0-WVK-Retail/Bilder-Pictures/SAFLAX-",'Basis-Tabelle-Samen'!K10,"-",'Basis-Tabelle-Samen'!J10,"-garden-to-go-mini-czech.jpg")),
IF($C$1="Türkisch - TR",HYPERLINK(CONCATENATE("https://www.saflax.de/0-WVK-Retail/Bilder-Pictures/SAFLAX-",'Basis-Tabelle-Samen'!K10,"-",'Basis-Tabelle-Samen'!J10,"-garden-to-go-mini-turkish.jpg")),
IF($C$1="Ungarisch - HU",HYPERLINK(CONCATENATE("https://www.saflax.de/0-WVK-Retail/Bilder-Pictures/SAFLAX-",'Basis-Tabelle-Samen'!K10,"-",'Basis-Tabelle-Samen'!J10,"-garden-to-go-mini-hungarian.jpg")),
" ACHTUNG")))))))))))))))))))))))))))))</f>
        <v>https://www.saflax.de/0-WVK-Retail/Bilder-Pictures/SAFLAX-72325-beaucarnea-recurvata-garden-to-go-mini-english.jpg</v>
      </c>
      <c r="AN96" s="330" t="str">
        <f>IF(I96&lt;1,"",
IF($C$1="Bulgarisch - BG",HYPERLINK(CONCATENATE("https://www.saflax.de/0-WVK-Retail/Bilder-Pictures/SAFLAX-",'Basis-Tabelle-Samen'!N10,"-",'Basis-Tabelle-Samen'!J10,"-garden-to-go-lite-bulgarian.jpg")),
IF($C$1="Dänisch - DK",HYPERLINK(CONCATENATE("https://www.saflax.de/0-WVK-Retail/Bilder-Pictures/SAFLAX-",'Basis-Tabelle-Samen'!N10,"-",'Basis-Tabelle-Samen'!J10,"-garden-to-go-lite-danish.jpg")),
IF($C$1="Deutsch - DE",HYPERLINK(CONCATENATE("https://www.saflax.de/0-WVK-Retail/Bilder-Pictures/SAFLAX-",'Basis-Tabelle-Samen'!N10,"-",'Basis-Tabelle-Samen'!J10,"-garden-to-go-lite-german.jpg")),
IF($C$1="Englisch - UK",HYPERLINK(CONCATENATE("https://www.saflax.de/0-WVK-Retail/Bilder-Pictures/SAFLAX-",'Basis-Tabelle-Samen'!N10,"-",'Basis-Tabelle-Samen'!J10,"-garden-to-go-lite-english.jpg")),
IF($C$1="Estnisch - EE",HYPERLINK(CONCATENATE("https://www.saflax.de/0-WVK-Retail/Bilder-Pictures/SAFLAX-",'Basis-Tabelle-Samen'!N10,"-",'Basis-Tabelle-Samen'!J10,"-garden-to-go-lite-estonian.jpg")),
IF($C$1="Finnisch - FI",HYPERLINK(CONCATENATE("https://www.saflax.de/0-WVK-Retail/Bilder-Pictures/SAFLAX-",'Basis-Tabelle-Samen'!N10,"-",'Basis-Tabelle-Samen'!J10,"-garden-to-go-lite-finnish.jpg")),
IF($C$1="Französisch - FR",HYPERLINK(CONCATENATE("https://www.saflax.de/0-WVK-Retail/Bilder-Pictures/SAFLAX-",'Basis-Tabelle-Samen'!N10,"-",'Basis-Tabelle-Samen'!J10,"-garden-to-go-lite-french.jpg")),
IF($C$1="Griechisch - GR",HYPERLINK(CONCATENATE("https://www.saflax.de/0-WVK-Retail/Bilder-Pictures/SAFLAX-",'Basis-Tabelle-Samen'!N10,"-",'Basis-Tabelle-Samen'!J10,"-garden-to-go-lite-greek.jpg")),
IF($C$1="Irisch - IE",HYPERLINK(CONCATENATE("https://www.saflax.de/0-WVK-Retail/Bilder-Pictures/SAFLAX-",'Basis-Tabelle-Samen'!N10,"-",'Basis-Tabelle-Samen'!J10,"-garden-to-go-lite-irish.jpg")),
IF($C$1="Isländisch - IS",HYPERLINK(CONCATENATE("https://www.saflax.de/0-WVK-Retail/Bilder-Pictures/SAFLAX-",'Basis-Tabelle-Samen'!N10,"-",'Basis-Tabelle-Samen'!J10,"-garden-to-go-lite-icelandic.jpg")),
IF($C$1="Italienisch - IT",HYPERLINK(CONCATENATE("https://www.saflax.de/0-WVK-Retail/Bilder-Pictures/SAFLAX-",'Basis-Tabelle-Samen'!N10,"-",'Basis-Tabelle-Samen'!J10,"-garden-to-go-lite-italian.jpg")),
IF($C$1="Japanisch - JP",HYPERLINK(CONCATENATE("https://www.saflax.de/0-WVK-Retail/Bilder-Pictures/SAFLAX-",'Basis-Tabelle-Samen'!N10,"-",'Basis-Tabelle-Samen'!J10,"-garden-to-go-lite-japanese.jpg")),
IF($C$1="Kroatisch - HR",HYPERLINK(CONCATENATE("https://www.saflax.de/0-WVK-Retail/Bilder-Pictures/SAFLAX-",'Basis-Tabelle-Samen'!N10,"-",'Basis-Tabelle-Samen'!J10,"-garden-to-go-lite-croatian.jpg")),
IF($C$1="Lettisch - LV",HYPERLINK(CONCATENATE("https://www.saflax.de/0-WVK-Retail/Bilder-Pictures/SAFLAX-",'Basis-Tabelle-Samen'!N10,"-",'Basis-Tabelle-Samen'!J10,"-garden-to-go-lite-latvian.jpg")),
IF($C$1="Litauisch - LT",HYPERLINK(CONCATENATE("https://www.saflax.de/0-WVK-Retail/Bilder-Pictures/SAFLAX-",'Basis-Tabelle-Samen'!N10,"-",'Basis-Tabelle-Samen'!J10,"-garden-to-go-lite-lithuanian.jpg")),
IF($C$1="Maltesisch - MT",HYPERLINK(CONCATENATE("https://www.saflax.de/0-WVK-Retail/Bilder-Pictures/SAFLAX-",'Basis-Tabelle-Samen'!N10,"-",'Basis-Tabelle-Samen'!J10,"-garden-to-go-lite-maltese.jpg")),
IF($C$1="Niederländisch - NL",HYPERLINK(CONCATENATE("https://www.saflax.de/0-WVK-Retail/Bilder-Pictures/SAFLAX-",'Basis-Tabelle-Samen'!N10,"-",'Basis-Tabelle-Samen'!J10,"-garden-to-go-lite-dutch.jpg")),
IF($C$1="Norwegisch - NO",HYPERLINK(CONCATENATE("https://www.saflax.de/0-WVK-Retail/Bilder-Pictures/SAFLAX-",'Basis-Tabelle-Samen'!N10,"-",'Basis-Tabelle-Samen'!J10,"-garden-to-go-lite-nowegian.jpg")),
IF($C$1="Polnisch - PL",HYPERLINK(CONCATENATE("https://www.saflax.de/0-WVK-Retail/Bilder-Pictures/SAFLAX-",'Basis-Tabelle-Samen'!N10,"-",'Basis-Tabelle-Samen'!J10,"-garden-to-go-lite-polish.jpg")),
IF($C$1="Portugiesisch - PT",HYPERLINK(CONCATENATE("https://www.saflax.de/0-WVK-Retail/Bilder-Pictures/SAFLAX-",'Basis-Tabelle-Samen'!N10,"-",'Basis-Tabelle-Samen'!J10,"-garden-to-go-lite-portuguese.jpg")),
IF($C$1="Rumänisch - RO",HYPERLINK(CONCATENATE("https://www.saflax.de/0-WVK-Retail/Bilder-Pictures/SAFLAX-",'Basis-Tabelle-Samen'!N10,"-",'Basis-Tabelle-Samen'!J10,"-garden-to-go-lite-romanian.jpg")),
IF($C$1="Schwedisch - SE",HYPERLINK(CONCATENATE("https://www.saflax.de/0-WVK-Retail/Bilder-Pictures/SAFLAX-",'Basis-Tabelle-Samen'!N10,"-",'Basis-Tabelle-Samen'!J10,"-garden-to-go-lite-swedish.jpg")),
IF($C$1="Slowakisch - SK",HYPERLINK(CONCATENATE("https://www.saflax.de/0-WVK-Retail/Bilder-Pictures/SAFLAX-",'Basis-Tabelle-Samen'!N10,"-",'Basis-Tabelle-Samen'!J10,"-garden-to-go-lite-slovak.jpg")),
IF($C$1="Slowenisch - SI",HYPERLINK(CONCATENATE("https://www.saflax.de/0-WVK-Retail/Bilder-Pictures/SAFLAX-",'Basis-Tabelle-Samen'!N10,"-",'Basis-Tabelle-Samen'!J10,"-garden-to-go-lite-slovenian.jpg")),
IF($C$1="Spanisch - ES",HYPERLINK(CONCATENATE("https://www.saflax.de/0-WVK-Retail/Bilder-Pictures/SAFLAX-",'Basis-Tabelle-Samen'!N10,"-",'Basis-Tabelle-Samen'!J10,"-garden-to-go-lite-spanish.jpg")),
IF($C$1="Tschechisch - CZ",HYPERLINK(CONCATENATE("https://www.saflax.de/0-WVK-Retail/Bilder-Pictures/SAFLAX-",'Basis-Tabelle-Samen'!N10,"-",'Basis-Tabelle-Samen'!J10,"-garden-to-go-lite-czech.jpg")),
IF($C$1="Türkisch - TR",HYPERLINK(CONCATENATE("https://www.saflax.de/0-WVK-Retail/Bilder-Pictures/SAFLAX-",'Basis-Tabelle-Samen'!N10,"-",'Basis-Tabelle-Samen'!J10,"-garden-to-go-lite-turkish.jpg")),
IF($C$1="Ungarisch - HU",HYPERLINK(CONCATENATE("https://www.saflax.de/0-WVK-Retail/Bilder-Pictures/SAFLAX-",'Basis-Tabelle-Samen'!N10,"-",'Basis-Tabelle-Samen'!J10,"-garden-to-go-lite-hungarian.jpg")),
" ACHTUNG")))))))))))))))))))))))))))))</f>
        <v>https://www.saflax.de/0-WVK-Retail/Bilder-Pictures/SAFLAX-82325-beaucarnea-recurvata-garden-to-go-lite-english.jpg</v>
      </c>
      <c r="AO96" s="330" t="str">
        <f>IF(J96&lt;1,"",
IF($C$1="Bulgarisch - BG",HYPERLINK(CONCATENATE("https://www.saflax.de/0-WVK-Retail/Bilder-Pictures/SAFLAX-",'Basis-Tabelle-Samen'!Q10,"-",'Basis-Tabelle-Samen'!J10,"-garden-to-go-bulgarian.jpg")),
IF($C$1="Dänisch - DK",HYPERLINK(CONCATENATE("https://www.saflax.de/0-WVK-Retail/Bilder-Pictures/SAFLAX-",'Basis-Tabelle-Samen'!Q10,"-",'Basis-Tabelle-Samen'!J10,"-garden-to-go-danish.jpg")),
IF($C$1="Deutsch - DE",HYPERLINK(CONCATENATE("https://www.saflax.de/0-WVK-Retail/Bilder-Pictures/SAFLAX-",'Basis-Tabelle-Samen'!Q10,"-",'Basis-Tabelle-Samen'!J10,"-garden-to-go-german.jpg")),
IF($C$1="Englisch - UK",HYPERLINK(CONCATENATE("https://www.saflax.de/0-WVK-Retail/Bilder-Pictures/SAFLAX-",'Basis-Tabelle-Samen'!Q10,"-",'Basis-Tabelle-Samen'!J10,"-garden-to-go-english.jpg")),
IF($C$1="Estnisch - EE",HYPERLINK(CONCATENATE("https://www.saflax.de/0-WVK-Retail/Bilder-Pictures/SAFLAX-",'Basis-Tabelle-Samen'!Q10,"-",'Basis-Tabelle-Samen'!J10,"-garden-to-go-estonian.jpg")),
IF($C$1="Finnisch - FI",HYPERLINK(CONCATENATE("https://www.saflax.de/0-WVK-Retail/Bilder-Pictures/SAFLAX-",'Basis-Tabelle-Samen'!Q10,"-",'Basis-Tabelle-Samen'!J10,"-garden-to-go-finnish.jpg")),
IF($C$1="Französisch - FR",HYPERLINK(CONCATENATE("https://www.saflax.de/0-WVK-Retail/Bilder-Pictures/SAFLAX-",'Basis-Tabelle-Samen'!Q10,"-",'Basis-Tabelle-Samen'!J10,"-garden-to-go-french.jpg")),
IF($C$1="Griechisch - GR",HYPERLINK(CONCATENATE("https://www.saflax.de/0-WVK-Retail/Bilder-Pictures/SAFLAX-",'Basis-Tabelle-Samen'!Q10,"-",'Basis-Tabelle-Samen'!J10,"-garden-to-go-greek.jpg")),
IF($C$1="Irisch - IE",HYPERLINK(CONCATENATE("https://www.saflax.de/0-WVK-Retail/Bilder-Pictures/SAFLAX-",'Basis-Tabelle-Samen'!Q10,"-",'Basis-Tabelle-Samen'!J10,"-garden-to-go-irish.jpg")),
IF($C$1="Isländisch - IS",HYPERLINK(CONCATENATE("https://www.saflax.de/0-WVK-Retail/Bilder-Pictures/SAFLAX-",'Basis-Tabelle-Samen'!Q10,"-",'Basis-Tabelle-Samen'!J10,"-garden-to-go-icelandic.jpg")),
IF($C$1="Italienisch - IT",HYPERLINK(CONCATENATE("https://www.saflax.de/0-WVK-Retail/Bilder-Pictures/SAFLAX-",'Basis-Tabelle-Samen'!Q10,"-",'Basis-Tabelle-Samen'!J10,"-garden-to-go-italian.jpg")),
IF($C$1="Japanisch - JP",HYPERLINK(CONCATENATE("https://www.saflax.de/0-WVK-Retail/Bilder-Pictures/SAFLAX-",'Basis-Tabelle-Samen'!Q10,"-",'Basis-Tabelle-Samen'!J10,"-garden-to-go-japanese.jpg")),
IF($C$1="Kroatisch - HR",HYPERLINK(CONCATENATE("https://www.saflax.de/0-WVK-Retail/Bilder-Pictures/SAFLAX-",'Basis-Tabelle-Samen'!Q10,"-",'Basis-Tabelle-Samen'!J10,"-garden-to-go-croatian.jpg")),
IF($C$1="Lettisch - LV",HYPERLINK(CONCATENATE("https://www.saflax.de/0-WVK-Retail/Bilder-Pictures/SAFLAX-",'Basis-Tabelle-Samen'!Q10,"-",'Basis-Tabelle-Samen'!J10,"-garden-to-go-latvian.jpg")),
IF($C$1="Litauisch - LT",HYPERLINK(CONCATENATE("https://www.saflax.de/0-WVK-Retail/Bilder-Pictures/SAFLAX-",'Basis-Tabelle-Samen'!Q10,"-",'Basis-Tabelle-Samen'!J10,"-garden-to-go-lithuanian.jpg")),
IF($C$1="Maltesisch - MT",HYPERLINK(CONCATENATE("https://www.saflax.de/0-WVK-Retail/Bilder-Pictures/SAFLAX-",'Basis-Tabelle-Samen'!Q10,"-",'Basis-Tabelle-Samen'!J10,"-garden-to-go-maltese.jpg")),
IF($C$1="Niederländisch - NL",HYPERLINK(CONCATENATE("https://www.saflax.de/0-WVK-Retail/Bilder-Pictures/SAFLAX-",'Basis-Tabelle-Samen'!Q10,"-",'Basis-Tabelle-Samen'!J10,"-garden-to-go-dutch.jpg")),
IF($C$1="Norwegisch - NO",HYPERLINK(CONCATENATE("https://www.saflax.de/0-WVK-Retail/Bilder-Pictures/SAFLAX-",'Basis-Tabelle-Samen'!Q10,"-",'Basis-Tabelle-Samen'!J10,"-garden-to-go-nowegian.jpg")),
IF($C$1="Polnisch - PL",HYPERLINK(CONCATENATE("https://www.saflax.de/0-WVK-Retail/Bilder-Pictures/SAFLAX-",'Basis-Tabelle-Samen'!Q10,"-",'Basis-Tabelle-Samen'!J10,"-garden-to-go-polish.jpg")),
IF($C$1="Portugiesisch - PT",HYPERLINK(CONCATENATE("https://www.saflax.de/0-WVK-Retail/Bilder-Pictures/SAFLAX-",'Basis-Tabelle-Samen'!Q10,"-",'Basis-Tabelle-Samen'!J10,"-garden-to-go-portuguese.jpg")),
IF($C$1="Rumänisch - RO",HYPERLINK(CONCATENATE("https://www.saflax.de/0-WVK-Retail/Bilder-Pictures/SAFLAX-",'Basis-Tabelle-Samen'!Q10,"-",'Basis-Tabelle-Samen'!J10,"-garden-to-go-romanian.jpg")),
IF($C$1="Schwedisch - SE",HYPERLINK(CONCATENATE("https://www.saflax.de/0-WVK-Retail/Bilder-Pictures/SAFLAX-",'Basis-Tabelle-Samen'!Q10,"-",'Basis-Tabelle-Samen'!J10,"-garden-to-go-swedish.jpg")),
IF($C$1="Slowakisch - SK",HYPERLINK(CONCATENATE("https://www.saflax.de/0-WVK-Retail/Bilder-Pictures/SAFLAX-",'Basis-Tabelle-Samen'!Q10,"-",'Basis-Tabelle-Samen'!J10,"-garden-to-go-slovak.jpg")),
IF($C$1="Slowenisch - SI",HYPERLINK(CONCATENATE("https://www.saflax.de/0-WVK-Retail/Bilder-Pictures/SAFLAX-",'Basis-Tabelle-Samen'!Q10,"-",'Basis-Tabelle-Samen'!J10,"-garden-to-go-slovenian.jpg")),
IF($C$1="Spanisch - ES",HYPERLINK(CONCATENATE("https://www.saflax.de/0-WVK-Retail/Bilder-Pictures/SAFLAX-",'Basis-Tabelle-Samen'!Q10,"-",'Basis-Tabelle-Samen'!J10,"-garden-to-go-spanish.jpg")),
IF($C$1="Tschechisch - CZ",HYPERLINK(CONCATENATE("https://www.saflax.de/0-WVK-Retail/Bilder-Pictures/SAFLAX-",'Basis-Tabelle-Samen'!Q10,"-",'Basis-Tabelle-Samen'!J10,"-garden-to-go-czech.jpg")),
IF($C$1="Türkisch - TR",HYPERLINK(CONCATENATE("https://www.saflax.de/0-WVK-Retail/Bilder-Pictures/SAFLAX-",'Basis-Tabelle-Samen'!Q10,"-",'Basis-Tabelle-Samen'!J10,"-garden-to-go-turkish.jpg")),
IF($C$1="Ungarisch - HU",HYPERLINK(CONCATENATE("https://www.saflax.de/0-WVK-Retail/Bilder-Pictures/SAFLAX-",'Basis-Tabelle-Samen'!Q10,"-",'Basis-Tabelle-Samen'!J10,"-garden-to-go-hungarian.jpg")),
" ACHTUNG")))))))))))))))))))))))))))))</f>
        <v>https://www.saflax.de/0-WVK-Retail/Bilder-Pictures/SAFLAX-52325-beaucarnea-recurvata-garden-to-go-english.jpg</v>
      </c>
      <c r="AP96" s="330" t="str">
        <f>IF(K96&lt;1,"",
IF($C$1="Bulgarisch - BG",HYPERLINK(CONCATENATE("https://www.saflax.de/0-WVK-Retail/Bilder-Pictures/SAFLAX-",'Basis-Tabelle-Samen'!T10,"-",'Basis-Tabelle-Samen'!J10,"-cultivation-set-bulgarian.jpg")),
IF($C$1="Dänisch - DK",HYPERLINK(CONCATENATE("https://www.saflax.de/0-WVK-Retail/Bilder-Pictures/SAFLAX-",'Basis-Tabelle-Samen'!T10,"-",'Basis-Tabelle-Samen'!J10,"-cultivation-set-danish.jpg")),
IF($C$1="Deutsch - DE",HYPERLINK(CONCATENATE("https://www.saflax.de/0-WVK-Retail/Bilder-Pictures/SAFLAX-",'Basis-Tabelle-Samen'!T10,"-",'Basis-Tabelle-Samen'!J10,"-cultivation-set-german.jpg")),
IF($C$1="Englisch - UK",HYPERLINK(CONCATENATE("https://www.saflax.de/0-WVK-Retail/Bilder-Pictures/SAFLAX-",'Basis-Tabelle-Samen'!T10,"-",'Basis-Tabelle-Samen'!J10,"-cultivation-set-english.jpg")),
IF($C$1="Estnisch - EE",HYPERLINK(CONCATENATE("https://www.saflax.de/0-WVK-Retail/Bilder-Pictures/SAFLAX-",'Basis-Tabelle-Samen'!T10,"-",'Basis-Tabelle-Samen'!J10,"-cultivation-set-estonian.jpg")),
IF($C$1="Finnisch - FI",HYPERLINK(CONCATENATE("https://www.saflax.de/0-WVK-Retail/Bilder-Pictures/SAFLAX-",'Basis-Tabelle-Samen'!T10,"-",'Basis-Tabelle-Samen'!J10,"-cultivation-set-finnish.jpg")),
IF($C$1="Französisch - FR",HYPERLINK(CONCATENATE("https://www.saflax.de/0-WVK-Retail/Bilder-Pictures/SAFLAX-",'Basis-Tabelle-Samen'!T10,"-",'Basis-Tabelle-Samen'!J10,"-cultivation-set-french.jpg")),
IF($C$1="Griechisch - GR",HYPERLINK(CONCATENATE("https://www.saflax.de/0-WVK-Retail/Bilder-Pictures/SAFLAX-",'Basis-Tabelle-Samen'!T10,"-",'Basis-Tabelle-Samen'!J10,"-cultivation-set-greek.jpg")),
IF($C$1="Irisch - IE",HYPERLINK(CONCATENATE("https://www.saflax.de/0-WVK-Retail/Bilder-Pictures/SAFLAX-",'Basis-Tabelle-Samen'!T10,"-",'Basis-Tabelle-Samen'!J10,"-cultivation-set-irish.jpg")),
IF($C$1="Isländisch - IS",HYPERLINK(CONCATENATE("https://www.saflax.de/0-WVK-Retail/Bilder-Pictures/SAFLAX-",'Basis-Tabelle-Samen'!T10,"-",'Basis-Tabelle-Samen'!J10,"-cultivation-set-icelandic.jpg")),
IF($C$1="Italienisch - IT",HYPERLINK(CONCATENATE("https://www.saflax.de/0-WVK-Retail/Bilder-Pictures/SAFLAX-",'Basis-Tabelle-Samen'!T10,"-",'Basis-Tabelle-Samen'!J10,"-cultivation-set-italian.jpg")),
IF($C$1="Japanisch - JP",HYPERLINK(CONCATENATE("https://www.saflax.de/0-WVK-Retail/Bilder-Pictures/SAFLAX-",'Basis-Tabelle-Samen'!T10,"-",'Basis-Tabelle-Samen'!J10,"-cultivation-set-japanese.jpg")),
IF($C$1="Kroatisch - HR",HYPERLINK(CONCATENATE("https://www.saflax.de/0-WVK-Retail/Bilder-Pictures/SAFLAX-",'Basis-Tabelle-Samen'!T10,"-",'Basis-Tabelle-Samen'!J10,"-cultivation-set-croatian.jpg")),
IF($C$1="Lettisch - LV",HYPERLINK(CONCATENATE("https://www.saflax.de/0-WVK-Retail/Bilder-Pictures/SAFLAX-",'Basis-Tabelle-Samen'!T10,"-",'Basis-Tabelle-Samen'!J10,"-cultivation-set-latvian.jpg")),
IF($C$1="Litauisch - LT",HYPERLINK(CONCATENATE("https://www.saflax.de/0-WVK-Retail/Bilder-Pictures/SAFLAX-",'Basis-Tabelle-Samen'!T10,"-",'Basis-Tabelle-Samen'!J10,"-cultivation-set-lithuanian.jpg")),
IF($C$1="Maltesisch - MT",HYPERLINK(CONCATENATE("https://www.saflax.de/0-WVK-Retail/Bilder-Pictures/SAFLAX-",'Basis-Tabelle-Samen'!T10,"-",'Basis-Tabelle-Samen'!J10,"-cultivation-set-maltese.jpg")),
IF($C$1="Niederländisch - NL",HYPERLINK(CONCATENATE("https://www.saflax.de/0-WVK-Retail/Bilder-Pictures/SAFLAX-",'Basis-Tabelle-Samen'!T10,"-",'Basis-Tabelle-Samen'!J10,"-cultivation-set-dutch.jpg")),
IF($C$1="Norwegisch - NO",HYPERLINK(CONCATENATE("https://www.saflax.de/0-WVK-Retail/Bilder-Pictures/SAFLAX-",'Basis-Tabelle-Samen'!T10,"-",'Basis-Tabelle-Samen'!J10,"-cultivation-set-nowegian.jpg")),
IF($C$1="Polnisch - PL",HYPERLINK(CONCATENATE("https://www.saflax.de/0-WVK-Retail/Bilder-Pictures/SAFLAX-",'Basis-Tabelle-Samen'!T10,"-",'Basis-Tabelle-Samen'!J10,"-cultivation-set-polish.jpg")),
IF($C$1="Portugiesisch - PT",HYPERLINK(CONCATENATE("https://www.saflax.de/0-WVK-Retail/Bilder-Pictures/SAFLAX-",'Basis-Tabelle-Samen'!T10,"-",'Basis-Tabelle-Samen'!J10,"-cultivation-set-portuguese.jpg")),
IF($C$1="Rumänisch - RO",HYPERLINK(CONCATENATE("https://www.saflax.de/0-WVK-Retail/Bilder-Pictures/SAFLAX-",'Basis-Tabelle-Samen'!T10,"-",'Basis-Tabelle-Samen'!J10,"-cultivation-set-romanian.jpg")),
IF($C$1="Schwedisch - SE",HYPERLINK(CONCATENATE("https://www.saflax.de/0-WVK-Retail/Bilder-Pictures/SAFLAX-",'Basis-Tabelle-Samen'!T10,"-",'Basis-Tabelle-Samen'!J10,"-cultivation-set-swedish.jpg")),
IF($C$1="Slowakisch - SK",HYPERLINK(CONCATENATE("https://www.saflax.de/0-WVK-Retail/Bilder-Pictures/SAFLAX-",'Basis-Tabelle-Samen'!T10,"-",'Basis-Tabelle-Samen'!J10,"-cultivation-set-slovak.jpg")),
IF($C$1="Slowenisch - SI",HYPERLINK(CONCATENATE("https://www.saflax.de/0-WVK-Retail/Bilder-Pictures/SAFLAX-",'Basis-Tabelle-Samen'!T10,"-",'Basis-Tabelle-Samen'!J10,"-cultivation-set-slovenian.jpg")),
IF($C$1="Spanisch - ES",HYPERLINK(CONCATENATE("https://www.saflax.de/0-WVK-Retail/Bilder-Pictures/SAFLAX-",'Basis-Tabelle-Samen'!T10,"-",'Basis-Tabelle-Samen'!J10,"-cultivation-set-spanish.jpg")),
IF($C$1="Tschechisch - CZ",HYPERLINK(CONCATENATE("https://www.saflax.de/0-WVK-Retail/Bilder-Pictures/SAFLAX-",'Basis-Tabelle-Samen'!T10,"-",'Basis-Tabelle-Samen'!J10,"-cultivation-set-czech.jpg")),
IF($C$1="Türkisch - TR",HYPERLINK(CONCATENATE("https://www.saflax.de/0-WVK-Retail/Bilder-Pictures/SAFLAX-",'Basis-Tabelle-Samen'!T10,"-",'Basis-Tabelle-Samen'!J10,"-cultivation-set-turkish.jpg")),
IF($C$1="Ungarisch - HU",HYPERLINK(CONCATENATE("https://www.saflax.de/0-WVK-Retail/Bilder-Pictures/SAFLAX-",'Basis-Tabelle-Samen'!T10,"-",'Basis-Tabelle-Samen'!J10,"-cultivation-set-hungarian.jpg")),
" ACHTUNG")))))))))))))))))))))))))))))</f>
        <v>https://www.saflax.de/0-WVK-Retail/Bilder-Pictures/SAFLAX-32325-beaucarnea-recurvata-cultivation-set-english.jpg</v>
      </c>
      <c r="AQ96" s="330" t="str">
        <f>IF(L96&lt;1,"",
IF($C$1="Bulgarisch - BG",HYPERLINK(CONCATENATE("https://www.saflax.de/0-WVK-Retail/Bilder-Pictures/SAFLAX-",'Basis-Tabelle-Samen'!W10,"-",'Basis-Tabelle-Samen'!J10,"-garden-in-the-bag-bulgarian.jpg")),
IF($C$1="Dänisch - DK",HYPERLINK(CONCATENATE("https://www.saflax.de/0-WVK-Retail/Bilder-Pictures/SAFLAX-",'Basis-Tabelle-Samen'!W10,"-",'Basis-Tabelle-Samen'!J10,"-garden-in-the-bag-danish.jpg")),
IF($C$1="Deutsch - DE",HYPERLINK(CONCATENATE("https://www.saflax.de/0-WVK-Retail/Bilder-Pictures/SAFLAX-",'Basis-Tabelle-Samen'!W10,"-",'Basis-Tabelle-Samen'!J10,"-garden-in-the-bag-german.jpg")),
IF($C$1="Englisch - UK",HYPERLINK(CONCATENATE("https://www.saflax.de/0-WVK-Retail/Bilder-Pictures/SAFLAX-",'Basis-Tabelle-Samen'!W10,"-",'Basis-Tabelle-Samen'!J10,"-garden-in-the-bag-english.jpg")),
IF($C$1="Estnisch - EE",HYPERLINK(CONCATENATE("https://www.saflax.de/0-WVK-Retail/Bilder-Pictures/SAFLAX-",'Basis-Tabelle-Samen'!W10,"-",'Basis-Tabelle-Samen'!J10,"-garden-in-the-bag-estonian.jpg")),
IF($C$1="Finnisch - FI",HYPERLINK(CONCATENATE("https://www.saflax.de/0-WVK-Retail/Bilder-Pictures/SAFLAX-",'Basis-Tabelle-Samen'!W10,"-",'Basis-Tabelle-Samen'!J10,"-garden-in-the-bag-finnish.jpg")),
IF($C$1="Französisch - FR",HYPERLINK(CONCATENATE("https://www.saflax.de/0-WVK-Retail/Bilder-Pictures/SAFLAX-",'Basis-Tabelle-Samen'!W10,"-",'Basis-Tabelle-Samen'!J10,"-garden-in-the-bag-french.jpg")),
IF($C$1="Griechisch - GR",HYPERLINK(CONCATENATE("https://www.saflax.de/0-WVK-Retail/Bilder-Pictures/SAFLAX-",'Basis-Tabelle-Samen'!W10,"-",'Basis-Tabelle-Samen'!J10,"-garden-in-the-bag-greek.jpg")),
IF($C$1="Irisch - IE",HYPERLINK(CONCATENATE("https://www.saflax.de/0-WVK-Retail/Bilder-Pictures/SAFLAX-",'Basis-Tabelle-Samen'!W10,"-",'Basis-Tabelle-Samen'!J10,"-garden-in-the-bag-irish.jpg")),
IF($C$1="Isländisch - IS",HYPERLINK(CONCATENATE("https://www.saflax.de/0-WVK-Retail/Bilder-Pictures/SAFLAX-",'Basis-Tabelle-Samen'!W10,"-",'Basis-Tabelle-Samen'!J10,"-garden-in-the-bag-icelandic.jpg")),
IF($C$1="Italienisch - IT",HYPERLINK(CONCATENATE("https://www.saflax.de/0-WVK-Retail/Bilder-Pictures/SAFLAX-",'Basis-Tabelle-Samen'!W10,"-",'Basis-Tabelle-Samen'!J10,"-garden-in-the-bag-italian.jpg")),
IF($C$1="Japanisch - JP",HYPERLINK(CONCATENATE("https://www.saflax.de/0-WVK-Retail/Bilder-Pictures/SAFLAX-",'Basis-Tabelle-Samen'!W10,"-",'Basis-Tabelle-Samen'!J10,"-garden-in-the-bag-japanese.jpg")),
IF($C$1="Kroatisch - HR",HYPERLINK(CONCATENATE("https://www.saflax.de/0-WVK-Retail/Bilder-Pictures/SAFLAX-",'Basis-Tabelle-Samen'!W10,"-",'Basis-Tabelle-Samen'!J10,"-garden-in-the-bag-croatian.jpg")),
IF($C$1="Lettisch - LV",HYPERLINK(CONCATENATE("https://www.saflax.de/0-WVK-Retail/Bilder-Pictures/SAFLAX-",'Basis-Tabelle-Samen'!W10,"-",'Basis-Tabelle-Samen'!J10,"-garden-in-the-bag-latvian.jpg")),
IF($C$1="Litauisch - LT",HYPERLINK(CONCATENATE("https://www.saflax.de/0-WVK-Retail/Bilder-Pictures/SAFLAX-",'Basis-Tabelle-Samen'!W10,"-",'Basis-Tabelle-Samen'!J10,"-garden-in-the-bag-lithuanian.jpg")),
IF($C$1="Maltesisch - MT",HYPERLINK(CONCATENATE("https://www.saflax.de/0-WVK-Retail/Bilder-Pictures/SAFLAX-",'Basis-Tabelle-Samen'!W10,"-",'Basis-Tabelle-Samen'!J10,"-garden-in-the-bag-maltese.jpg")),
IF($C$1="Niederländisch - NL",HYPERLINK(CONCATENATE("https://www.saflax.de/0-WVK-Retail/Bilder-Pictures/SAFLAX-",'Basis-Tabelle-Samen'!W10,"-",'Basis-Tabelle-Samen'!J10,"-garden-in-the-bag-dutch.jpg")),
IF($C$1="Norwegisch - NO",HYPERLINK(CONCATENATE("https://www.saflax.de/0-WVK-Retail/Bilder-Pictures/SAFLAX-",'Basis-Tabelle-Samen'!W10,"-",'Basis-Tabelle-Samen'!J10,"-garden-in-the-bag-nowegian.jpg")),
IF($C$1="Polnisch - PL",HYPERLINK(CONCATENATE("https://www.saflax.de/0-WVK-Retail/Bilder-Pictures/SAFLAX-",'Basis-Tabelle-Samen'!W10,"-",'Basis-Tabelle-Samen'!J10,"-garden-in-the-bag-polish.jpg")),
IF($C$1="Portugiesisch - PT",HYPERLINK(CONCATENATE("https://www.saflax.de/0-WVK-Retail/Bilder-Pictures/SAFLAX-",'Basis-Tabelle-Samen'!W10,"-",'Basis-Tabelle-Samen'!J10,"-garden-in-the-bag-portuguese.jpg")),
IF($C$1="Rumänisch - RO",HYPERLINK(CONCATENATE("https://www.saflax.de/0-WVK-Retail/Bilder-Pictures/SAFLAX-",'Basis-Tabelle-Samen'!W10,"-",'Basis-Tabelle-Samen'!J10,"-garden-in-the-bag-romanian.jpg")),
IF($C$1="Schwedisch - SE",HYPERLINK(CONCATENATE("https://www.saflax.de/0-WVK-Retail/Bilder-Pictures/SAFLAX-",'Basis-Tabelle-Samen'!W10,"-",'Basis-Tabelle-Samen'!J10,"-garden-in-the-bag-swedish.jpg")),
IF($C$1="Slowakisch - SK",HYPERLINK(CONCATENATE("https://www.saflax.de/0-WVK-Retail/Bilder-Pictures/SAFLAX-",'Basis-Tabelle-Samen'!W10,"-",'Basis-Tabelle-Samen'!J10,"-garden-in-the-bag-slovak.jpg")),
IF($C$1="Slowenisch - SI",HYPERLINK(CONCATENATE("https://www.saflax.de/0-WVK-Retail/Bilder-Pictures/SAFLAX-",'Basis-Tabelle-Samen'!W10,"-",'Basis-Tabelle-Samen'!J10,"-garden-in-the-bag-slovenian.jpg")),
IF($C$1="Spanisch - ES",HYPERLINK(CONCATENATE("https://www.saflax.de/0-WVK-Retail/Bilder-Pictures/SAFLAX-",'Basis-Tabelle-Samen'!W10,"-",'Basis-Tabelle-Samen'!J10,"-garden-in-the-bag-spanish.jpg")),
IF($C$1="Tschechisch - CZ",HYPERLINK(CONCATENATE("https://www.saflax.de/0-WVK-Retail/Bilder-Pictures/SAFLAX-",'Basis-Tabelle-Samen'!W10,"-",'Basis-Tabelle-Samen'!J10,"-garden-in-the-bag-czech.jpg")),
IF($C$1="Türkisch - TR",HYPERLINK(CONCATENATE("https://www.saflax.de/0-WVK-Retail/Bilder-Pictures/SAFLAX-",'Basis-Tabelle-Samen'!W10,"-",'Basis-Tabelle-Samen'!J10,"-garden-in-the-bag-turkish.jpg")),
IF($C$1="Ungarisch - HU",HYPERLINK(CONCATENATE("https://www.saflax.de/0-WVK-Retail/Bilder-Pictures/SAFLAX-",'Basis-Tabelle-Samen'!W10,"-",'Basis-Tabelle-Samen'!J10,"-garden-in-the-bag-hungarian.jpg")),
" ACHTUNG")))))))))))))))))))))))))))))</f>
        <v>https://www.saflax.de/0-WVK-Retail/Bilder-Pictures/SAFLAX-62325-beaucarnea-recurvata-garden-in-the-bag-english.jpg</v>
      </c>
    </row>
    <row r="97" spans="1:43" ht="17.100000000000001" customHeight="1" x14ac:dyDescent="0.2">
      <c r="A97" s="318" t="str">
        <f>IF('Basis-Tabelle-Samen'!A69="","",IF($C$1="Deutsch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97" s="319" t="str">
        <f>'Basis-Tabelle-Samen'!I69</f>
        <v>Pinus parviflora</v>
      </c>
      <c r="C97" s="316" t="str">
        <f>IF($C$1="Bulgarisch - BG",'Basis-Tabelle-Samen'!Z69,
IF($C$1="Dänisch - DK",'Basis-Tabelle-Samen'!AA69,
IF($C$1="Deutsch - DE",'Basis-Tabelle-Samen'!AB69,
IF($C$1="Englisch - UK",'Basis-Tabelle-Samen'!AC69,
IF($C$1="Estnisch - EE",'Basis-Tabelle-Samen'!AD69,
IF($C$1="Finnisch - FI",'Basis-Tabelle-Samen'!AE69,
IF($C$1="Französisch - FR",'Basis-Tabelle-Samen'!AF69,
IF($C$1="Griechisch - GR",'Basis-Tabelle-Samen'!AG69,
IF($C$1="Irisch - IE",'Basis-Tabelle-Samen'!AH69,
IF($C$1="Isländisch - IS",'Basis-Tabelle-Samen'!AI69,
IF($C$1="Italienisch - IT",'Basis-Tabelle-Samen'!AJ69,
IF($C$1="Japanisch - JP",'Basis-Tabelle-Samen'!AK69,
IF($C$1="Kroatisch - HR",'Basis-Tabelle-Samen'!AL69,
IF($C$1="Lettisch - LV",'Basis-Tabelle-Samen'!AM69,
IF($C$1="Litauisch - LT",'Basis-Tabelle-Samen'!AN69,
IF($C$1="Maltesisch - MT",'Basis-Tabelle-Samen'!AO69,
IF($C$1="Niederländisch - NL",'Basis-Tabelle-Samen'!AP69,
IF($C$1="Norwegisch - NO",'Basis-Tabelle-Samen'!AQ69,
IF($C$1="Polnisch - PL",'Basis-Tabelle-Samen'!AR69,
IF($C$1="Portugiesisch - PT",'Basis-Tabelle-Samen'!AS69,
IF($C$1="Rumänisch - RO",'Basis-Tabelle-Samen'!AT69,
IF($C$1="Schwedisch - SE",'Basis-Tabelle-Samen'!AU69,
IF($C$1="Slowakisch - SK",'Basis-Tabelle-Samen'!AV69,
IF($C$1="Slowenisch - SI",'Basis-Tabelle-Samen'!AW69,
IF($C$1="Spanisch - ES",'Basis-Tabelle-Samen'!AX69,
IF($C$1="Tschechisch - CZ",'Basis-Tabelle-Samen'!AY69,
IF($C$1="Türkisch - TR",'Basis-Tabelle-Samen'!AZ69,
IF($C$1="Ungarisch - HU",'Basis-Tabelle-Samen'!BA69,
" ACHTUNG"))))))))))))))))))))))))))))</f>
        <v>Japanese White Pine</v>
      </c>
      <c r="D97" s="320">
        <f>'Basis-Tabelle-Samen'!F69</f>
        <v>10</v>
      </c>
      <c r="E97" s="321" t="str">
        <f>'Basis-Tabelle-Samen'!H69</f>
        <v>7 %</v>
      </c>
      <c r="F97" s="322" t="str">
        <f>IF('Basis-Tabelle-Samen'!G69="","",'Basis-Tabelle-Samen'!G69)</f>
        <v>01</v>
      </c>
      <c r="G97" s="320">
        <f>'Basis-Tabelle-Samen'!C69</f>
        <v>12969</v>
      </c>
      <c r="H97" s="323">
        <f>'Basis-Tabelle-Samen'!D69</f>
        <v>4055473129693</v>
      </c>
      <c r="I97" s="324">
        <f>'Basis-Tabelle-Samen'!E69</f>
        <v>1.85</v>
      </c>
      <c r="J97" s="325">
        <f t="shared" si="1"/>
        <v>12</v>
      </c>
      <c r="K97" s="326">
        <f>'Basis-Tabelle-Samen'!K69</f>
        <v>72969</v>
      </c>
      <c r="L97" s="323">
        <f>'Basis-Tabelle-Samen'!L69</f>
        <v>4055473729695</v>
      </c>
      <c r="M97" s="324">
        <f>'Basis-Tabelle-Samen'!M69</f>
        <v>2.4500000000000002</v>
      </c>
      <c r="N97" s="326">
        <f>IF(K97&lt;1,"",'3'!$I$15)</f>
        <v>15</v>
      </c>
      <c r="O97" s="327">
        <f>IF(K97&lt;1,"",'3'!$J$11)</f>
        <v>90</v>
      </c>
      <c r="P97" s="326">
        <f>'Basis-Tabelle-Samen'!N69</f>
        <v>82969</v>
      </c>
      <c r="Q97" s="323">
        <f>'Basis-Tabelle-Samen'!O69</f>
        <v>4055473829692</v>
      </c>
      <c r="R97" s="328">
        <f>'Basis-Tabelle-Samen'!P69</f>
        <v>3.75</v>
      </c>
      <c r="S97" s="326">
        <f>IF(R97&lt;1,"",'3'!$M$15)</f>
        <v>18</v>
      </c>
      <c r="T97" s="327">
        <f>IF(R97&lt;1,"",'3'!$N$11)</f>
        <v>72</v>
      </c>
      <c r="U97" s="326">
        <f>'Basis-Tabelle-Samen'!Q69</f>
        <v>52969</v>
      </c>
      <c r="V97" s="323">
        <f>'Basis-Tabelle-Samen'!R69</f>
        <v>4055473529691</v>
      </c>
      <c r="W97" s="324">
        <f>'Basis-Tabelle-Samen'!S69</f>
        <v>4.95</v>
      </c>
      <c r="X97" s="326">
        <f>IF(U97&lt;1,"",'3'!$Q$15)</f>
        <v>6</v>
      </c>
      <c r="Y97" s="327">
        <f>IF(U97&lt;1,"",'3'!$R$11)</f>
        <v>24</v>
      </c>
      <c r="Z97" s="326">
        <f>'Basis-Tabelle-Samen'!T69</f>
        <v>32969</v>
      </c>
      <c r="AA97" s="323">
        <f>'Basis-Tabelle-Samen'!U69</f>
        <v>4055473329697</v>
      </c>
      <c r="AB97" s="324">
        <f>'Basis-Tabelle-Samen'!V69</f>
        <v>6.75</v>
      </c>
      <c r="AC97" s="326">
        <f>IF(Z97&lt;1,"",'3'!$U$15)</f>
        <v>6</v>
      </c>
      <c r="AD97" s="327">
        <f>IF(Z97&lt;1,"",'3'!$V$11)</f>
        <v>24</v>
      </c>
      <c r="AE97" s="326">
        <f>'Basis-Tabelle-Samen'!W69</f>
        <v>62969</v>
      </c>
      <c r="AF97" s="323">
        <f>'Basis-Tabelle-Samen'!X69</f>
        <v>4055473629698</v>
      </c>
      <c r="AG97" s="324">
        <f>'Basis-Tabelle-Samen'!Y69</f>
        <v>2.95</v>
      </c>
      <c r="AH97" s="326">
        <f>IF(AE97&lt;1,"",'3'!$Y$15)</f>
        <v>8</v>
      </c>
      <c r="AI97" s="327">
        <f>IF(AE97&lt;1,"",'3'!$Z$11)</f>
        <v>64</v>
      </c>
      <c r="AJ97" s="329"/>
      <c r="AK97" s="316" t="str">
        <f>IF(G97&lt;1,"",
IF($C$1="Bulgarisch - BG",HYPERLINK(CONCATENATE("https://www.saflax.de/0-WVK-Retail/Bilder-Pictures/SAFLAX-",'Basis-Tabelle-Samen'!C69,"-",'Basis-Tabelle-Samen'!J69,"-seed-package-front-cr-bulgarian.jpg")),
IF($C$1="Dänisch - DK",HYPERLINK(CONCATENATE("https://www.saflax.de/0-WVK-Retail/Bilder-Pictures/SAFLAX-",'Basis-Tabelle-Samen'!C69,"-",'Basis-Tabelle-Samen'!J69,"-seed-package-front-cr-danish.jpg")),
IF($C$1="Deutsch - DE",HYPERLINK(CONCATENATE("https://www.saflax.de/0-WVK-Retail/Bilder-Pictures/SAFLAX-",'Basis-Tabelle-Samen'!C69,"-",'Basis-Tabelle-Samen'!J69,"-seed-package-front-cr-german.jpg")),
IF($C$1="Englisch - UK",HYPERLINK(CONCATENATE("https://www.saflax.de/0-WVK-Retail/Bilder-Pictures/SAFLAX-",'Basis-Tabelle-Samen'!C69,"-",'Basis-Tabelle-Samen'!J69,"-seed-package-front-cr-english.jpg")),
IF($C$1="Estnisch - EE",HYPERLINK(CONCATENATE("https://www.saflax.de/0-WVK-Retail/Bilder-Pictures/SAFLAX-",'Basis-Tabelle-Samen'!C69,"-",'Basis-Tabelle-Samen'!J69,"-seed-package-front-cr-estonian.jpg")),
IF($C$1="Finnisch - FI",HYPERLINK(CONCATENATE("https://www.saflax.de/0-WVK-Retail/Bilder-Pictures/SAFLAX-",'Basis-Tabelle-Samen'!C69,"-",'Basis-Tabelle-Samen'!J69,"-seed-package-front-cr-finnish.jpg")),
IF($C$1="Französisch - FR",HYPERLINK(CONCATENATE("https://www.saflax.de/0-WVK-Retail/Bilder-Pictures/SAFLAX-",'Basis-Tabelle-Samen'!C69,"-",'Basis-Tabelle-Samen'!J69,"-seed-package-front-cr-french.jpg")),
IF($C$1="Griechisch - GR",HYPERLINK(CONCATENATE("https://www.saflax.de/0-WVK-Retail/Bilder-Pictures/SAFLAX-",'Basis-Tabelle-Samen'!C69,"-",'Basis-Tabelle-Samen'!J69,"-seed-package-front-cr-greek.jpg")),
IF($C$1="Irisch - IE",HYPERLINK(CONCATENATE("https://www.saflax.de/0-WVK-Retail/Bilder-Pictures/SAFLAX-",'Basis-Tabelle-Samen'!C69,"-",'Basis-Tabelle-Samen'!J69,"-seed-package-front-cr-irish.jpg")),
IF($C$1="Isländisch - IS",HYPERLINK(CONCATENATE("https://www.saflax.de/0-WVK-Retail/Bilder-Pictures/SAFLAX-",'Basis-Tabelle-Samen'!C69,"-",'Basis-Tabelle-Samen'!J69,"-seed-package-front-cr-icelandic.jpg")),
IF($C$1="Italienisch - IT",HYPERLINK(CONCATENATE("https://www.saflax.de/0-WVK-Retail/Bilder-Pictures/SAFLAX-",'Basis-Tabelle-Samen'!C69,"-",'Basis-Tabelle-Samen'!J69,"-seed-package-front-cr-italian.jpg")),
IF($C$1="Japanisch - JP",HYPERLINK(CONCATENATE("https://www.saflax.de/0-WVK-Retail/Bilder-Pictures/SAFLAX-",'Basis-Tabelle-Samen'!C69,"-",'Basis-Tabelle-Samen'!J69,"-seed-package-front-cr-japanese.jpg")),
IF($C$1="Kroatisch - HR",HYPERLINK(CONCATENATE("https://www.saflax.de/0-WVK-Retail/Bilder-Pictures/SAFLAX-",'Basis-Tabelle-Samen'!C69,"-",'Basis-Tabelle-Samen'!J69,"-seed-package-front-cr-croatian.jpg")),
IF($C$1="Lettisch - LV",HYPERLINK(CONCATENATE("https://www.saflax.de/0-WVK-Retail/Bilder-Pictures/SAFLAX-",'Basis-Tabelle-Samen'!C69,"-",'Basis-Tabelle-Samen'!J69,"-seed-package-front-cr-latvian.jpg")),
IF($C$1="Litauisch - LT",HYPERLINK(CONCATENATE("https://www.saflax.de/0-WVK-Retail/Bilder-Pictures/SAFLAX-",'Basis-Tabelle-Samen'!C69,"-",'Basis-Tabelle-Samen'!J69,"-seed-package-front-cr-lithuanian.jpg")),
IF($C$1="Maltesisch - MT",HYPERLINK(CONCATENATE("https://www.saflax.de/0-WVK-Retail/Bilder-Pictures/SAFLAX-",'Basis-Tabelle-Samen'!C69,"-",'Basis-Tabelle-Samen'!J69,"-seed-package-front-cr-maltese.jpg")),
IF($C$1="Niederländisch - NL",HYPERLINK(CONCATENATE("https://www.saflax.de/0-WVK-Retail/Bilder-Pictures/SAFLAX-",'Basis-Tabelle-Samen'!C69,"-",'Basis-Tabelle-Samen'!J69,"-seed-package-front-cr-dutch.jpg")),
IF($C$1="Norwegisch - NO",HYPERLINK(CONCATENATE("https://www.saflax.de/0-WVK-Retail/Bilder-Pictures/SAFLAX-",'Basis-Tabelle-Samen'!C69,"-",'Basis-Tabelle-Samen'!J69,"-seed-package-front-cr-nowegian.jpg")),
IF($C$1="Polnisch - PL",HYPERLINK(CONCATENATE("https://www.saflax.de/0-WVK-Retail/Bilder-Pictures/SAFLAX-",'Basis-Tabelle-Samen'!C69,"-",'Basis-Tabelle-Samen'!J69,"-seed-package-front-cr-polish.jpg")),
IF($C$1="Portugiesisch - PT",HYPERLINK(CONCATENATE("https://www.saflax.de/0-WVK-Retail/Bilder-Pictures/SAFLAX-",'Basis-Tabelle-Samen'!C69,"-",'Basis-Tabelle-Samen'!J69,"-seed-package-front-cr-portuguese.jpg")),
IF($C$1="Rumänisch - RO",HYPERLINK(CONCATENATE("https://www.saflax.de/0-WVK-Retail/Bilder-Pictures/SAFLAX-",'Basis-Tabelle-Samen'!C69,"-",'Basis-Tabelle-Samen'!J69,"-seed-package-front-cr-romanian.jpg")),
IF($C$1="Schwedisch - SE",HYPERLINK(CONCATENATE("https://www.saflax.de/0-WVK-Retail/Bilder-Pictures/SAFLAX-",'Basis-Tabelle-Samen'!C69,"-",'Basis-Tabelle-Samen'!J69,"-seed-package-front-cr-swedish.jpg")),
IF($C$1="Slowakisch - SK",HYPERLINK(CONCATENATE("https://www.saflax.de/0-WVK-Retail/Bilder-Pictures/SAFLAX-",'Basis-Tabelle-Samen'!C69,"-",'Basis-Tabelle-Samen'!J69,"-seed-package-front-cr-slovak.jpg")),
IF($C$1="Slowenisch - SI",HYPERLINK(CONCATENATE("https://www.saflax.de/0-WVK-Retail/Bilder-Pictures/SAFLAX-",'Basis-Tabelle-Samen'!C69,"-",'Basis-Tabelle-Samen'!J69,"-seed-package-front-cr-slovenian.jpg")),
IF($C$1="Spanisch - ES",HYPERLINK(CONCATENATE("https://www.saflax.de/0-WVK-Retail/Bilder-Pictures/SAFLAX-",'Basis-Tabelle-Samen'!C69,"-",'Basis-Tabelle-Samen'!J69,"-seed-package-front-cr-spanish.jpg")),
IF($C$1="Tschechisch - CZ",HYPERLINK(CONCATENATE("https://www.saflax.de/0-WVK-Retail/Bilder-Pictures/SAFLAX-",'Basis-Tabelle-Samen'!C69,"-",'Basis-Tabelle-Samen'!J69,"-seed-package-front-cr-czech.jpg")),
IF($C$1="Türkisch - TR",HYPERLINK(CONCATENATE("https://www.saflax.de/0-WVK-Retail/Bilder-Pictures/SAFLAX-",'Basis-Tabelle-Samen'!C69,"-",'Basis-Tabelle-Samen'!J69,"-seed-package-front-cr-turkish.jpg")),
IF($C$1="Ungarisch - HU",HYPERLINK(CONCATENATE("https://www.saflax.de/0-WVK-Retail/Bilder-Pictures/SAFLAX-",'Basis-Tabelle-Samen'!C69,"-",'Basis-Tabelle-Samen'!J69,"-seed-package-front-cr-hungarian.jpg")),
" ACHTUNG")))))))))))))))))))))))))))))</f>
        <v>https://www.saflax.de/0-WVK-Retail/Bilder-Pictures/SAFLAX-12969-pinus-parviflora-seed-package-front-cr-english.jpg</v>
      </c>
      <c r="AL97" s="330" t="str">
        <f>IF(G97&lt;1,"",
IF($C$1="Bulgarisch - BG",HYPERLINK(CONCATENATE("https://www.saflax.de/0-WVK-Retail/Bilder-Pictures/SAFLAX-",'Basis-Tabelle-Samen'!C69,"-",'Basis-Tabelle-Samen'!J69,"-seed-package-back-cr-bulgarian.jpg")),
IF($C$1="Dänisch - DK",HYPERLINK(CONCATENATE("https://www.saflax.de/0-WVK-Retail/Bilder-Pictures/SAFLAX-",'Basis-Tabelle-Samen'!C69,"-",'Basis-Tabelle-Samen'!J69,"-seed-package-back-cr-danish.jpg")),
IF($C$1="Deutsch - DE",HYPERLINK(CONCATENATE("https://www.saflax.de/0-WVK-Retail/Bilder-Pictures/SAFLAX-",'Basis-Tabelle-Samen'!C69,"-",'Basis-Tabelle-Samen'!J69,"-seed-package-back-cr-german.jpg")),
IF($C$1="Englisch - UK",HYPERLINK(CONCATENATE("https://www.saflax.de/0-WVK-Retail/Bilder-Pictures/SAFLAX-",'Basis-Tabelle-Samen'!C69,"-",'Basis-Tabelle-Samen'!J69,"-seed-package-back-cr-english.jpg")),
IF($C$1="Estnisch - EE",HYPERLINK(CONCATENATE("https://www.saflax.de/0-WVK-Retail/Bilder-Pictures/SAFLAX-",'Basis-Tabelle-Samen'!C69,"-",'Basis-Tabelle-Samen'!J69,"-seed-package-back-cr-estonian.jpg")),
IF($C$1="Finnisch - FI",HYPERLINK(CONCATENATE("https://www.saflax.de/0-WVK-Retail/Bilder-Pictures/SAFLAX-",'Basis-Tabelle-Samen'!C69,"-",'Basis-Tabelle-Samen'!J69,"-seed-package-back-cr-finnish.jpg")),
IF($C$1="Französisch - FR",HYPERLINK(CONCATENATE("https://www.saflax.de/0-WVK-Retail/Bilder-Pictures/SAFLAX-",'Basis-Tabelle-Samen'!C69,"-",'Basis-Tabelle-Samen'!J69,"-seed-package-back-cr-french.jpg")),
IF($C$1="Griechisch - GR",HYPERLINK(CONCATENATE("https://www.saflax.de/0-WVK-Retail/Bilder-Pictures/SAFLAX-",'Basis-Tabelle-Samen'!C69,"-",'Basis-Tabelle-Samen'!J69,"-seed-package-back-cr-greek.jpg")),
IF($C$1="Irisch - IE",HYPERLINK(CONCATENATE("https://www.saflax.de/0-WVK-Retail/Bilder-Pictures/SAFLAX-",'Basis-Tabelle-Samen'!C69,"-",'Basis-Tabelle-Samen'!J69,"-seed-package-back-cr-irish.jpg")),
IF($C$1="Isländisch - IS",HYPERLINK(CONCATENATE("https://www.saflax.de/0-WVK-Retail/Bilder-Pictures/SAFLAX-",'Basis-Tabelle-Samen'!C69,"-",'Basis-Tabelle-Samen'!J69,"-seed-package-back-cr-icelandic.jpg")),
IF($C$1="Italienisch - IT",HYPERLINK(CONCATENATE("https://www.saflax.de/0-WVK-Retail/Bilder-Pictures/SAFLAX-",'Basis-Tabelle-Samen'!C69,"-",'Basis-Tabelle-Samen'!J69,"-seed-package-back-cr-italian.jpg")),
IF($C$1="Japanisch - JP",HYPERLINK(CONCATENATE("https://www.saflax.de/0-WVK-Retail/Bilder-Pictures/SAFLAX-",'Basis-Tabelle-Samen'!C69,"-",'Basis-Tabelle-Samen'!J69,"-seed-package-back-cr-japanese.jpg")),
IF($C$1="Kroatisch - HR",HYPERLINK(CONCATENATE("https://www.saflax.de/0-WVK-Retail/Bilder-Pictures/SAFLAX-",'Basis-Tabelle-Samen'!C69,"-",'Basis-Tabelle-Samen'!J69,"-seed-package-back-cr-croatian.jpg")),
IF($C$1="Lettisch - LV",HYPERLINK(CONCATENATE("https://www.saflax.de/0-WVK-Retail/Bilder-Pictures/SAFLAX-",'Basis-Tabelle-Samen'!C69,"-",'Basis-Tabelle-Samen'!J69,"-seed-package-back-cr-latvian.jpg")),
IF($C$1="Litauisch - LT",HYPERLINK(CONCATENATE("https://www.saflax.de/0-WVK-Retail/Bilder-Pictures/SAFLAX-",'Basis-Tabelle-Samen'!C69,"-",'Basis-Tabelle-Samen'!J69,"-seed-package-back-cr-lithuanian.jpg")),
IF($C$1="Maltesisch - MT",HYPERLINK(CONCATENATE("https://www.saflax.de/0-WVK-Retail/Bilder-Pictures/SAFLAX-",'Basis-Tabelle-Samen'!C69,"-",'Basis-Tabelle-Samen'!J69,"-seed-package-back-cr-maltese.jpg")),
IF($C$1="Niederländisch - NL",HYPERLINK(CONCATENATE("https://www.saflax.de/0-WVK-Retail/Bilder-Pictures/SAFLAX-",'Basis-Tabelle-Samen'!C69,"-",'Basis-Tabelle-Samen'!J69,"-seed-package-back-cr-dutch.jpg")),
IF($C$1="Norwegisch - NO",HYPERLINK(CONCATENATE("https://www.saflax.de/0-WVK-Retail/Bilder-Pictures/SAFLAX-",'Basis-Tabelle-Samen'!C69,"-",'Basis-Tabelle-Samen'!J69,"-seed-package-back-cr-nowegian.jpg")),
IF($C$1="Polnisch - PL",HYPERLINK(CONCATENATE("https://www.saflax.de/0-WVK-Retail/Bilder-Pictures/SAFLAX-",'Basis-Tabelle-Samen'!C69,"-",'Basis-Tabelle-Samen'!J69,"-seed-package-back-cr-polish.jpg")),
IF($C$1="Portugiesisch - PT",HYPERLINK(CONCATENATE("https://www.saflax.de/0-WVK-Retail/Bilder-Pictures/SAFLAX-",'Basis-Tabelle-Samen'!C69,"-",'Basis-Tabelle-Samen'!J69,"-seed-package-back-cr-portuguese.jpg")),
IF($C$1="Rumänisch - RO",HYPERLINK(CONCATENATE("https://www.saflax.de/0-WVK-Retail/Bilder-Pictures/SAFLAX-",'Basis-Tabelle-Samen'!C69,"-",'Basis-Tabelle-Samen'!J69,"-seed-package-back-cr-romanian.jpg")),
IF($C$1="Schwedisch - SE",HYPERLINK(CONCATENATE("https://www.saflax.de/0-WVK-Retail/Bilder-Pictures/SAFLAX-",'Basis-Tabelle-Samen'!C69,"-",'Basis-Tabelle-Samen'!J69,"-seed-package-back-cr-swedish.jpg")),
IF($C$1="Slowakisch - SK",HYPERLINK(CONCATENATE("https://www.saflax.de/0-WVK-Retail/Bilder-Pictures/SAFLAX-",'Basis-Tabelle-Samen'!C69,"-",'Basis-Tabelle-Samen'!J69,"-seed-package-back-cr-slovak.jpg")),
IF($C$1="Slowenisch - SI",HYPERLINK(CONCATENATE("https://www.saflax.de/0-WVK-Retail/Bilder-Pictures/SAFLAX-",'Basis-Tabelle-Samen'!C69,"-",'Basis-Tabelle-Samen'!J69,"-seed-package-back-cr-slovenian.jpg")),
IF($C$1="Spanisch - ES",HYPERLINK(CONCATENATE("https://www.saflax.de/0-WVK-Retail/Bilder-Pictures/SAFLAX-",'Basis-Tabelle-Samen'!C69,"-",'Basis-Tabelle-Samen'!J69,"-seed-package-back-cr-spanish.jpg")),
IF($C$1="Tschechisch - CZ",HYPERLINK(CONCATENATE("https://www.saflax.de/0-WVK-Retail/Bilder-Pictures/SAFLAX-",'Basis-Tabelle-Samen'!C69,"-",'Basis-Tabelle-Samen'!J69,"-seed-package-back-cr-czech.jpg")),
IF($C$1="Türkisch - TR",HYPERLINK(CONCATENATE("https://www.saflax.de/0-WVK-Retail/Bilder-Pictures/SAFLAX-",'Basis-Tabelle-Samen'!C69,"-",'Basis-Tabelle-Samen'!J69,"-seed-package-back-cr-turkish.jpg")),
IF($C$1="Ungarisch - HU",HYPERLINK(CONCATENATE("https://www.saflax.de/0-WVK-Retail/Bilder-Pictures/SAFLAX-",'Basis-Tabelle-Samen'!C69,"-",'Basis-Tabelle-Samen'!J69,"-seed-package-back-cr-hungarian.jpg")),
" ACHTUNG")))))))))))))))))))))))))))))</f>
        <v>https://www.saflax.de/0-WVK-Retail/Bilder-Pictures/SAFLAX-12969-pinus-parviflora-seed-package-back-cr-english.jpg</v>
      </c>
      <c r="AM97" s="330" t="str">
        <f>IF(H97&lt;1,"",
IF($C$1="Bulgarisch - BG",HYPERLINK(CONCATENATE("https://www.saflax.de/0-WVK-Retail/Bilder-Pictures/SAFLAX-",'Basis-Tabelle-Samen'!K69,"-",'Basis-Tabelle-Samen'!J69,"-garden-to-go-mini-bulgarian.jpg")),
IF($C$1="Dänisch - DK",HYPERLINK(CONCATENATE("https://www.saflax.de/0-WVK-Retail/Bilder-Pictures/SAFLAX-",'Basis-Tabelle-Samen'!K69,"-",'Basis-Tabelle-Samen'!J69,"-garden-to-go-mini-danish.jpg")),
IF($C$1="Deutsch - DE",HYPERLINK(CONCATENATE("https://www.saflax.de/0-WVK-Retail/Bilder-Pictures/SAFLAX-",'Basis-Tabelle-Samen'!K69,"-",'Basis-Tabelle-Samen'!J69,"-garden-to-go-mini-german.jpg")),
IF($C$1="Englisch - UK",HYPERLINK(CONCATENATE("https://www.saflax.de/0-WVK-Retail/Bilder-Pictures/SAFLAX-",'Basis-Tabelle-Samen'!K69,"-",'Basis-Tabelle-Samen'!J69,"-garden-to-go-mini-english.jpg")),
IF($C$1="Estnisch - EE",HYPERLINK(CONCATENATE("https://www.saflax.de/0-WVK-Retail/Bilder-Pictures/SAFLAX-",'Basis-Tabelle-Samen'!K69,"-",'Basis-Tabelle-Samen'!J69,"-garden-to-go-mini-estonian.jpg")),
IF($C$1="Finnisch - FI",HYPERLINK(CONCATENATE("https://www.saflax.de/0-WVK-Retail/Bilder-Pictures/SAFLAX-",'Basis-Tabelle-Samen'!K69,"-",'Basis-Tabelle-Samen'!J69,"-garden-to-go-mini-finnish.jpg")),
IF($C$1="Französisch - FR",HYPERLINK(CONCATENATE("https://www.saflax.de/0-WVK-Retail/Bilder-Pictures/SAFLAX-",'Basis-Tabelle-Samen'!K69,"-",'Basis-Tabelle-Samen'!J69,"-garden-to-go-mini-french.jpg")),
IF($C$1="Griechisch - GR",HYPERLINK(CONCATENATE("https://www.saflax.de/0-WVK-Retail/Bilder-Pictures/SAFLAX-",'Basis-Tabelle-Samen'!K69,"-",'Basis-Tabelle-Samen'!J69,"-garden-to-go-mini-greek.jpg")),
IF($C$1="Irisch - IE",HYPERLINK(CONCATENATE("https://www.saflax.de/0-WVK-Retail/Bilder-Pictures/SAFLAX-",'Basis-Tabelle-Samen'!K69,"-",'Basis-Tabelle-Samen'!J69,"-garden-to-go-mini-irish.jpg")),
IF($C$1="Isländisch - IS",HYPERLINK(CONCATENATE("https://www.saflax.de/0-WVK-Retail/Bilder-Pictures/SAFLAX-",'Basis-Tabelle-Samen'!K69,"-",'Basis-Tabelle-Samen'!J69,"-garden-to-go-mini-icelandic.jpg")),
IF($C$1="Italienisch - IT",HYPERLINK(CONCATENATE("https://www.saflax.de/0-WVK-Retail/Bilder-Pictures/SAFLAX-",'Basis-Tabelle-Samen'!K69,"-",'Basis-Tabelle-Samen'!J69,"-garden-to-go-mini-italian.jpg")),
IF($C$1="Japanisch - JP",HYPERLINK(CONCATENATE("https://www.saflax.de/0-WVK-Retail/Bilder-Pictures/SAFLAX-",'Basis-Tabelle-Samen'!K69,"-",'Basis-Tabelle-Samen'!J69,"-garden-to-go-mini-japanese.jpg")),
IF($C$1="Kroatisch - HR",HYPERLINK(CONCATENATE("https://www.saflax.de/0-WVK-Retail/Bilder-Pictures/SAFLAX-",'Basis-Tabelle-Samen'!K69,"-",'Basis-Tabelle-Samen'!J69,"-garden-to-go-mini-croatian.jpg")),
IF($C$1="Lettisch - LV",HYPERLINK(CONCATENATE("https://www.saflax.de/0-WVK-Retail/Bilder-Pictures/SAFLAX-",'Basis-Tabelle-Samen'!K69,"-",'Basis-Tabelle-Samen'!J69,"-garden-to-go-mini-latvian.jpg")),
IF($C$1="Litauisch - LT",HYPERLINK(CONCATENATE("https://www.saflax.de/0-WVK-Retail/Bilder-Pictures/SAFLAX-",'Basis-Tabelle-Samen'!K69,"-",'Basis-Tabelle-Samen'!J69,"-garden-to-go-mini-lithuanian.jpg")),
IF($C$1="Maltesisch - MT",HYPERLINK(CONCATENATE("https://www.saflax.de/0-WVK-Retail/Bilder-Pictures/SAFLAX-",'Basis-Tabelle-Samen'!K69,"-",'Basis-Tabelle-Samen'!J69,"-garden-to-go-mini-maltese.jpg")),
IF($C$1="Niederländisch - NL",HYPERLINK(CONCATENATE("https://www.saflax.de/0-WVK-Retail/Bilder-Pictures/SAFLAX-",'Basis-Tabelle-Samen'!K69,"-",'Basis-Tabelle-Samen'!J69,"-garden-to-go-mini-dutch.jpg")),
IF($C$1="Norwegisch - NO",HYPERLINK(CONCATENATE("https://www.saflax.de/0-WVK-Retail/Bilder-Pictures/SAFLAX-",'Basis-Tabelle-Samen'!K69,"-",'Basis-Tabelle-Samen'!J69,"-garden-to-go-mini-nowegian.jpg")),
IF($C$1="Polnisch - PL",HYPERLINK(CONCATENATE("https://www.saflax.de/0-WVK-Retail/Bilder-Pictures/SAFLAX-",'Basis-Tabelle-Samen'!K69,"-",'Basis-Tabelle-Samen'!J69,"-garden-to-go-mini-polish.jpg")),
IF($C$1="Portugiesisch - PT",HYPERLINK(CONCATENATE("https://www.saflax.de/0-WVK-Retail/Bilder-Pictures/SAFLAX-",'Basis-Tabelle-Samen'!K69,"-",'Basis-Tabelle-Samen'!J69,"-garden-to-go-mini-portuguese.jpg")),
IF($C$1="Rumänisch - RO",HYPERLINK(CONCATENATE("https://www.saflax.de/0-WVK-Retail/Bilder-Pictures/SAFLAX-",'Basis-Tabelle-Samen'!K69,"-",'Basis-Tabelle-Samen'!J69,"-garden-to-go-mini-romanian.jpg")),
IF($C$1="Schwedisch - SE",HYPERLINK(CONCATENATE("https://www.saflax.de/0-WVK-Retail/Bilder-Pictures/SAFLAX-",'Basis-Tabelle-Samen'!K69,"-",'Basis-Tabelle-Samen'!J69,"-garden-to-go-mini-swedish.jpg")),
IF($C$1="Slowakisch - SK",HYPERLINK(CONCATENATE("https://www.saflax.de/0-WVK-Retail/Bilder-Pictures/SAFLAX-",'Basis-Tabelle-Samen'!K69,"-",'Basis-Tabelle-Samen'!J69,"-garden-to-go-mini-slovak.jpg")),
IF($C$1="Slowenisch - SI",HYPERLINK(CONCATENATE("https://www.saflax.de/0-WVK-Retail/Bilder-Pictures/SAFLAX-",'Basis-Tabelle-Samen'!K69,"-",'Basis-Tabelle-Samen'!J69,"-garden-to-go-mini-slovenian.jpg")),
IF($C$1="Spanisch - ES",HYPERLINK(CONCATENATE("https://www.saflax.de/0-WVK-Retail/Bilder-Pictures/SAFLAX-",'Basis-Tabelle-Samen'!K69,"-",'Basis-Tabelle-Samen'!J69,"-garden-to-go-mini-spanish.jpg")),
IF($C$1="Tschechisch - CZ",HYPERLINK(CONCATENATE("https://www.saflax.de/0-WVK-Retail/Bilder-Pictures/SAFLAX-",'Basis-Tabelle-Samen'!K69,"-",'Basis-Tabelle-Samen'!J69,"-garden-to-go-mini-czech.jpg")),
IF($C$1="Türkisch - TR",HYPERLINK(CONCATENATE("https://www.saflax.de/0-WVK-Retail/Bilder-Pictures/SAFLAX-",'Basis-Tabelle-Samen'!K69,"-",'Basis-Tabelle-Samen'!J69,"-garden-to-go-mini-turkish.jpg")),
IF($C$1="Ungarisch - HU",HYPERLINK(CONCATENATE("https://www.saflax.de/0-WVK-Retail/Bilder-Pictures/SAFLAX-",'Basis-Tabelle-Samen'!K69,"-",'Basis-Tabelle-Samen'!J69,"-garden-to-go-mini-hungarian.jpg")),
" ACHTUNG")))))))))))))))))))))))))))))</f>
        <v>https://www.saflax.de/0-WVK-Retail/Bilder-Pictures/SAFLAX-72969-pinus-parviflora-garden-to-go-mini-english.jpg</v>
      </c>
      <c r="AN97" s="330" t="str">
        <f>IF(I97&lt;1,"",
IF($C$1="Bulgarisch - BG",HYPERLINK(CONCATENATE("https://www.saflax.de/0-WVK-Retail/Bilder-Pictures/SAFLAX-",'Basis-Tabelle-Samen'!N69,"-",'Basis-Tabelle-Samen'!J69,"-garden-to-go-lite-bulgarian.jpg")),
IF($C$1="Dänisch - DK",HYPERLINK(CONCATENATE("https://www.saflax.de/0-WVK-Retail/Bilder-Pictures/SAFLAX-",'Basis-Tabelle-Samen'!N69,"-",'Basis-Tabelle-Samen'!J69,"-garden-to-go-lite-danish.jpg")),
IF($C$1="Deutsch - DE",HYPERLINK(CONCATENATE("https://www.saflax.de/0-WVK-Retail/Bilder-Pictures/SAFLAX-",'Basis-Tabelle-Samen'!N69,"-",'Basis-Tabelle-Samen'!J69,"-garden-to-go-lite-german.jpg")),
IF($C$1="Englisch - UK",HYPERLINK(CONCATENATE("https://www.saflax.de/0-WVK-Retail/Bilder-Pictures/SAFLAX-",'Basis-Tabelle-Samen'!N69,"-",'Basis-Tabelle-Samen'!J69,"-garden-to-go-lite-english.jpg")),
IF($C$1="Estnisch - EE",HYPERLINK(CONCATENATE("https://www.saflax.de/0-WVK-Retail/Bilder-Pictures/SAFLAX-",'Basis-Tabelle-Samen'!N69,"-",'Basis-Tabelle-Samen'!J69,"-garden-to-go-lite-estonian.jpg")),
IF($C$1="Finnisch - FI",HYPERLINK(CONCATENATE("https://www.saflax.de/0-WVK-Retail/Bilder-Pictures/SAFLAX-",'Basis-Tabelle-Samen'!N69,"-",'Basis-Tabelle-Samen'!J69,"-garden-to-go-lite-finnish.jpg")),
IF($C$1="Französisch - FR",HYPERLINK(CONCATENATE("https://www.saflax.de/0-WVK-Retail/Bilder-Pictures/SAFLAX-",'Basis-Tabelle-Samen'!N69,"-",'Basis-Tabelle-Samen'!J69,"-garden-to-go-lite-french.jpg")),
IF($C$1="Griechisch - GR",HYPERLINK(CONCATENATE("https://www.saflax.de/0-WVK-Retail/Bilder-Pictures/SAFLAX-",'Basis-Tabelle-Samen'!N69,"-",'Basis-Tabelle-Samen'!J69,"-garden-to-go-lite-greek.jpg")),
IF($C$1="Irisch - IE",HYPERLINK(CONCATENATE("https://www.saflax.de/0-WVK-Retail/Bilder-Pictures/SAFLAX-",'Basis-Tabelle-Samen'!N69,"-",'Basis-Tabelle-Samen'!J69,"-garden-to-go-lite-irish.jpg")),
IF($C$1="Isländisch - IS",HYPERLINK(CONCATENATE("https://www.saflax.de/0-WVK-Retail/Bilder-Pictures/SAFLAX-",'Basis-Tabelle-Samen'!N69,"-",'Basis-Tabelle-Samen'!J69,"-garden-to-go-lite-icelandic.jpg")),
IF($C$1="Italienisch - IT",HYPERLINK(CONCATENATE("https://www.saflax.de/0-WVK-Retail/Bilder-Pictures/SAFLAX-",'Basis-Tabelle-Samen'!N69,"-",'Basis-Tabelle-Samen'!J69,"-garden-to-go-lite-italian.jpg")),
IF($C$1="Japanisch - JP",HYPERLINK(CONCATENATE("https://www.saflax.de/0-WVK-Retail/Bilder-Pictures/SAFLAX-",'Basis-Tabelle-Samen'!N69,"-",'Basis-Tabelle-Samen'!J69,"-garden-to-go-lite-japanese.jpg")),
IF($C$1="Kroatisch - HR",HYPERLINK(CONCATENATE("https://www.saflax.de/0-WVK-Retail/Bilder-Pictures/SAFLAX-",'Basis-Tabelle-Samen'!N69,"-",'Basis-Tabelle-Samen'!J69,"-garden-to-go-lite-croatian.jpg")),
IF($C$1="Lettisch - LV",HYPERLINK(CONCATENATE("https://www.saflax.de/0-WVK-Retail/Bilder-Pictures/SAFLAX-",'Basis-Tabelle-Samen'!N69,"-",'Basis-Tabelle-Samen'!J69,"-garden-to-go-lite-latvian.jpg")),
IF($C$1="Litauisch - LT",HYPERLINK(CONCATENATE("https://www.saflax.de/0-WVK-Retail/Bilder-Pictures/SAFLAX-",'Basis-Tabelle-Samen'!N69,"-",'Basis-Tabelle-Samen'!J69,"-garden-to-go-lite-lithuanian.jpg")),
IF($C$1="Maltesisch - MT",HYPERLINK(CONCATENATE("https://www.saflax.de/0-WVK-Retail/Bilder-Pictures/SAFLAX-",'Basis-Tabelle-Samen'!N69,"-",'Basis-Tabelle-Samen'!J69,"-garden-to-go-lite-maltese.jpg")),
IF($C$1="Niederländisch - NL",HYPERLINK(CONCATENATE("https://www.saflax.de/0-WVK-Retail/Bilder-Pictures/SAFLAX-",'Basis-Tabelle-Samen'!N69,"-",'Basis-Tabelle-Samen'!J69,"-garden-to-go-lite-dutch.jpg")),
IF($C$1="Norwegisch - NO",HYPERLINK(CONCATENATE("https://www.saflax.de/0-WVK-Retail/Bilder-Pictures/SAFLAX-",'Basis-Tabelle-Samen'!N69,"-",'Basis-Tabelle-Samen'!J69,"-garden-to-go-lite-nowegian.jpg")),
IF($C$1="Polnisch - PL",HYPERLINK(CONCATENATE("https://www.saflax.de/0-WVK-Retail/Bilder-Pictures/SAFLAX-",'Basis-Tabelle-Samen'!N69,"-",'Basis-Tabelle-Samen'!J69,"-garden-to-go-lite-polish.jpg")),
IF($C$1="Portugiesisch - PT",HYPERLINK(CONCATENATE("https://www.saflax.de/0-WVK-Retail/Bilder-Pictures/SAFLAX-",'Basis-Tabelle-Samen'!N69,"-",'Basis-Tabelle-Samen'!J69,"-garden-to-go-lite-portuguese.jpg")),
IF($C$1="Rumänisch - RO",HYPERLINK(CONCATENATE("https://www.saflax.de/0-WVK-Retail/Bilder-Pictures/SAFLAX-",'Basis-Tabelle-Samen'!N69,"-",'Basis-Tabelle-Samen'!J69,"-garden-to-go-lite-romanian.jpg")),
IF($C$1="Schwedisch - SE",HYPERLINK(CONCATENATE("https://www.saflax.de/0-WVK-Retail/Bilder-Pictures/SAFLAX-",'Basis-Tabelle-Samen'!N69,"-",'Basis-Tabelle-Samen'!J69,"-garden-to-go-lite-swedish.jpg")),
IF($C$1="Slowakisch - SK",HYPERLINK(CONCATENATE("https://www.saflax.de/0-WVK-Retail/Bilder-Pictures/SAFLAX-",'Basis-Tabelle-Samen'!N69,"-",'Basis-Tabelle-Samen'!J69,"-garden-to-go-lite-slovak.jpg")),
IF($C$1="Slowenisch - SI",HYPERLINK(CONCATENATE("https://www.saflax.de/0-WVK-Retail/Bilder-Pictures/SAFLAX-",'Basis-Tabelle-Samen'!N69,"-",'Basis-Tabelle-Samen'!J69,"-garden-to-go-lite-slovenian.jpg")),
IF($C$1="Spanisch - ES",HYPERLINK(CONCATENATE("https://www.saflax.de/0-WVK-Retail/Bilder-Pictures/SAFLAX-",'Basis-Tabelle-Samen'!N69,"-",'Basis-Tabelle-Samen'!J69,"-garden-to-go-lite-spanish.jpg")),
IF($C$1="Tschechisch - CZ",HYPERLINK(CONCATENATE("https://www.saflax.de/0-WVK-Retail/Bilder-Pictures/SAFLAX-",'Basis-Tabelle-Samen'!N69,"-",'Basis-Tabelle-Samen'!J69,"-garden-to-go-lite-czech.jpg")),
IF($C$1="Türkisch - TR",HYPERLINK(CONCATENATE("https://www.saflax.de/0-WVK-Retail/Bilder-Pictures/SAFLAX-",'Basis-Tabelle-Samen'!N69,"-",'Basis-Tabelle-Samen'!J69,"-garden-to-go-lite-turkish.jpg")),
IF($C$1="Ungarisch - HU",HYPERLINK(CONCATENATE("https://www.saflax.de/0-WVK-Retail/Bilder-Pictures/SAFLAX-",'Basis-Tabelle-Samen'!N69,"-",'Basis-Tabelle-Samen'!J69,"-garden-to-go-lite-hungarian.jpg")),
" ACHTUNG")))))))))))))))))))))))))))))</f>
        <v>https://www.saflax.de/0-WVK-Retail/Bilder-Pictures/SAFLAX-82969-pinus-parviflora-garden-to-go-lite-english.jpg</v>
      </c>
      <c r="AO97" s="330" t="str">
        <f>IF(J97&lt;1,"",
IF($C$1="Bulgarisch - BG",HYPERLINK(CONCATENATE("https://www.saflax.de/0-WVK-Retail/Bilder-Pictures/SAFLAX-",'Basis-Tabelle-Samen'!Q69,"-",'Basis-Tabelle-Samen'!J69,"-garden-to-go-bulgarian.jpg")),
IF($C$1="Dänisch - DK",HYPERLINK(CONCATENATE("https://www.saflax.de/0-WVK-Retail/Bilder-Pictures/SAFLAX-",'Basis-Tabelle-Samen'!Q69,"-",'Basis-Tabelle-Samen'!J69,"-garden-to-go-danish.jpg")),
IF($C$1="Deutsch - DE",HYPERLINK(CONCATENATE("https://www.saflax.de/0-WVK-Retail/Bilder-Pictures/SAFLAX-",'Basis-Tabelle-Samen'!Q69,"-",'Basis-Tabelle-Samen'!J69,"-garden-to-go-german.jpg")),
IF($C$1="Englisch - UK",HYPERLINK(CONCATENATE("https://www.saflax.de/0-WVK-Retail/Bilder-Pictures/SAFLAX-",'Basis-Tabelle-Samen'!Q69,"-",'Basis-Tabelle-Samen'!J69,"-garden-to-go-english.jpg")),
IF($C$1="Estnisch - EE",HYPERLINK(CONCATENATE("https://www.saflax.de/0-WVK-Retail/Bilder-Pictures/SAFLAX-",'Basis-Tabelle-Samen'!Q69,"-",'Basis-Tabelle-Samen'!J69,"-garden-to-go-estonian.jpg")),
IF($C$1="Finnisch - FI",HYPERLINK(CONCATENATE("https://www.saflax.de/0-WVK-Retail/Bilder-Pictures/SAFLAX-",'Basis-Tabelle-Samen'!Q69,"-",'Basis-Tabelle-Samen'!J69,"-garden-to-go-finnish.jpg")),
IF($C$1="Französisch - FR",HYPERLINK(CONCATENATE("https://www.saflax.de/0-WVK-Retail/Bilder-Pictures/SAFLAX-",'Basis-Tabelle-Samen'!Q69,"-",'Basis-Tabelle-Samen'!J69,"-garden-to-go-french.jpg")),
IF($C$1="Griechisch - GR",HYPERLINK(CONCATENATE("https://www.saflax.de/0-WVK-Retail/Bilder-Pictures/SAFLAX-",'Basis-Tabelle-Samen'!Q69,"-",'Basis-Tabelle-Samen'!J69,"-garden-to-go-greek.jpg")),
IF($C$1="Irisch - IE",HYPERLINK(CONCATENATE("https://www.saflax.de/0-WVK-Retail/Bilder-Pictures/SAFLAX-",'Basis-Tabelle-Samen'!Q69,"-",'Basis-Tabelle-Samen'!J69,"-garden-to-go-irish.jpg")),
IF($C$1="Isländisch - IS",HYPERLINK(CONCATENATE("https://www.saflax.de/0-WVK-Retail/Bilder-Pictures/SAFLAX-",'Basis-Tabelle-Samen'!Q69,"-",'Basis-Tabelle-Samen'!J69,"-garden-to-go-icelandic.jpg")),
IF($C$1="Italienisch - IT",HYPERLINK(CONCATENATE("https://www.saflax.de/0-WVK-Retail/Bilder-Pictures/SAFLAX-",'Basis-Tabelle-Samen'!Q69,"-",'Basis-Tabelle-Samen'!J69,"-garden-to-go-italian.jpg")),
IF($C$1="Japanisch - JP",HYPERLINK(CONCATENATE("https://www.saflax.de/0-WVK-Retail/Bilder-Pictures/SAFLAX-",'Basis-Tabelle-Samen'!Q69,"-",'Basis-Tabelle-Samen'!J69,"-garden-to-go-japanese.jpg")),
IF($C$1="Kroatisch - HR",HYPERLINK(CONCATENATE("https://www.saflax.de/0-WVK-Retail/Bilder-Pictures/SAFLAX-",'Basis-Tabelle-Samen'!Q69,"-",'Basis-Tabelle-Samen'!J69,"-garden-to-go-croatian.jpg")),
IF($C$1="Lettisch - LV",HYPERLINK(CONCATENATE("https://www.saflax.de/0-WVK-Retail/Bilder-Pictures/SAFLAX-",'Basis-Tabelle-Samen'!Q69,"-",'Basis-Tabelle-Samen'!J69,"-garden-to-go-latvian.jpg")),
IF($C$1="Litauisch - LT",HYPERLINK(CONCATENATE("https://www.saflax.de/0-WVK-Retail/Bilder-Pictures/SAFLAX-",'Basis-Tabelle-Samen'!Q69,"-",'Basis-Tabelle-Samen'!J69,"-garden-to-go-lithuanian.jpg")),
IF($C$1="Maltesisch - MT",HYPERLINK(CONCATENATE("https://www.saflax.de/0-WVK-Retail/Bilder-Pictures/SAFLAX-",'Basis-Tabelle-Samen'!Q69,"-",'Basis-Tabelle-Samen'!J69,"-garden-to-go-maltese.jpg")),
IF($C$1="Niederländisch - NL",HYPERLINK(CONCATENATE("https://www.saflax.de/0-WVK-Retail/Bilder-Pictures/SAFLAX-",'Basis-Tabelle-Samen'!Q69,"-",'Basis-Tabelle-Samen'!J69,"-garden-to-go-dutch.jpg")),
IF($C$1="Norwegisch - NO",HYPERLINK(CONCATENATE("https://www.saflax.de/0-WVK-Retail/Bilder-Pictures/SAFLAX-",'Basis-Tabelle-Samen'!Q69,"-",'Basis-Tabelle-Samen'!J69,"-garden-to-go-nowegian.jpg")),
IF($C$1="Polnisch - PL",HYPERLINK(CONCATENATE("https://www.saflax.de/0-WVK-Retail/Bilder-Pictures/SAFLAX-",'Basis-Tabelle-Samen'!Q69,"-",'Basis-Tabelle-Samen'!J69,"-garden-to-go-polish.jpg")),
IF($C$1="Portugiesisch - PT",HYPERLINK(CONCATENATE("https://www.saflax.de/0-WVK-Retail/Bilder-Pictures/SAFLAX-",'Basis-Tabelle-Samen'!Q69,"-",'Basis-Tabelle-Samen'!J69,"-garden-to-go-portuguese.jpg")),
IF($C$1="Rumänisch - RO",HYPERLINK(CONCATENATE("https://www.saflax.de/0-WVK-Retail/Bilder-Pictures/SAFLAX-",'Basis-Tabelle-Samen'!Q69,"-",'Basis-Tabelle-Samen'!J69,"-garden-to-go-romanian.jpg")),
IF($C$1="Schwedisch - SE",HYPERLINK(CONCATENATE("https://www.saflax.de/0-WVK-Retail/Bilder-Pictures/SAFLAX-",'Basis-Tabelle-Samen'!Q69,"-",'Basis-Tabelle-Samen'!J69,"-garden-to-go-swedish.jpg")),
IF($C$1="Slowakisch - SK",HYPERLINK(CONCATENATE("https://www.saflax.de/0-WVK-Retail/Bilder-Pictures/SAFLAX-",'Basis-Tabelle-Samen'!Q69,"-",'Basis-Tabelle-Samen'!J69,"-garden-to-go-slovak.jpg")),
IF($C$1="Slowenisch - SI",HYPERLINK(CONCATENATE("https://www.saflax.de/0-WVK-Retail/Bilder-Pictures/SAFLAX-",'Basis-Tabelle-Samen'!Q69,"-",'Basis-Tabelle-Samen'!J69,"-garden-to-go-slovenian.jpg")),
IF($C$1="Spanisch - ES",HYPERLINK(CONCATENATE("https://www.saflax.de/0-WVK-Retail/Bilder-Pictures/SAFLAX-",'Basis-Tabelle-Samen'!Q69,"-",'Basis-Tabelle-Samen'!J69,"-garden-to-go-spanish.jpg")),
IF($C$1="Tschechisch - CZ",HYPERLINK(CONCATENATE("https://www.saflax.de/0-WVK-Retail/Bilder-Pictures/SAFLAX-",'Basis-Tabelle-Samen'!Q69,"-",'Basis-Tabelle-Samen'!J69,"-garden-to-go-czech.jpg")),
IF($C$1="Türkisch - TR",HYPERLINK(CONCATENATE("https://www.saflax.de/0-WVK-Retail/Bilder-Pictures/SAFLAX-",'Basis-Tabelle-Samen'!Q69,"-",'Basis-Tabelle-Samen'!J69,"-garden-to-go-turkish.jpg")),
IF($C$1="Ungarisch - HU",HYPERLINK(CONCATENATE("https://www.saflax.de/0-WVK-Retail/Bilder-Pictures/SAFLAX-",'Basis-Tabelle-Samen'!Q69,"-",'Basis-Tabelle-Samen'!J69,"-garden-to-go-hungarian.jpg")),
" ACHTUNG")))))))))))))))))))))))))))))</f>
        <v>https://www.saflax.de/0-WVK-Retail/Bilder-Pictures/SAFLAX-52969-pinus-parviflora-garden-to-go-english.jpg</v>
      </c>
      <c r="AP97" s="330" t="str">
        <f>IF(K97&lt;1,"",
IF($C$1="Bulgarisch - BG",HYPERLINK(CONCATENATE("https://www.saflax.de/0-WVK-Retail/Bilder-Pictures/SAFLAX-",'Basis-Tabelle-Samen'!T69,"-",'Basis-Tabelle-Samen'!J69,"-cultivation-set-bulgarian.jpg")),
IF($C$1="Dänisch - DK",HYPERLINK(CONCATENATE("https://www.saflax.de/0-WVK-Retail/Bilder-Pictures/SAFLAX-",'Basis-Tabelle-Samen'!T69,"-",'Basis-Tabelle-Samen'!J69,"-cultivation-set-danish.jpg")),
IF($C$1="Deutsch - DE",HYPERLINK(CONCATENATE("https://www.saflax.de/0-WVK-Retail/Bilder-Pictures/SAFLAX-",'Basis-Tabelle-Samen'!T69,"-",'Basis-Tabelle-Samen'!J69,"-cultivation-set-german.jpg")),
IF($C$1="Englisch - UK",HYPERLINK(CONCATENATE("https://www.saflax.de/0-WVK-Retail/Bilder-Pictures/SAFLAX-",'Basis-Tabelle-Samen'!T69,"-",'Basis-Tabelle-Samen'!J69,"-cultivation-set-english.jpg")),
IF($C$1="Estnisch - EE",HYPERLINK(CONCATENATE("https://www.saflax.de/0-WVK-Retail/Bilder-Pictures/SAFLAX-",'Basis-Tabelle-Samen'!T69,"-",'Basis-Tabelle-Samen'!J69,"-cultivation-set-estonian.jpg")),
IF($C$1="Finnisch - FI",HYPERLINK(CONCATENATE("https://www.saflax.de/0-WVK-Retail/Bilder-Pictures/SAFLAX-",'Basis-Tabelle-Samen'!T69,"-",'Basis-Tabelle-Samen'!J69,"-cultivation-set-finnish.jpg")),
IF($C$1="Französisch - FR",HYPERLINK(CONCATENATE("https://www.saflax.de/0-WVK-Retail/Bilder-Pictures/SAFLAX-",'Basis-Tabelle-Samen'!T69,"-",'Basis-Tabelle-Samen'!J69,"-cultivation-set-french.jpg")),
IF($C$1="Griechisch - GR",HYPERLINK(CONCATENATE("https://www.saflax.de/0-WVK-Retail/Bilder-Pictures/SAFLAX-",'Basis-Tabelle-Samen'!T69,"-",'Basis-Tabelle-Samen'!J69,"-cultivation-set-greek.jpg")),
IF($C$1="Irisch - IE",HYPERLINK(CONCATENATE("https://www.saflax.de/0-WVK-Retail/Bilder-Pictures/SAFLAX-",'Basis-Tabelle-Samen'!T69,"-",'Basis-Tabelle-Samen'!J69,"-cultivation-set-irish.jpg")),
IF($C$1="Isländisch - IS",HYPERLINK(CONCATENATE("https://www.saflax.de/0-WVK-Retail/Bilder-Pictures/SAFLAX-",'Basis-Tabelle-Samen'!T69,"-",'Basis-Tabelle-Samen'!J69,"-cultivation-set-icelandic.jpg")),
IF($C$1="Italienisch - IT",HYPERLINK(CONCATENATE("https://www.saflax.de/0-WVK-Retail/Bilder-Pictures/SAFLAX-",'Basis-Tabelle-Samen'!T69,"-",'Basis-Tabelle-Samen'!J69,"-cultivation-set-italian.jpg")),
IF($C$1="Japanisch - JP",HYPERLINK(CONCATENATE("https://www.saflax.de/0-WVK-Retail/Bilder-Pictures/SAFLAX-",'Basis-Tabelle-Samen'!T69,"-",'Basis-Tabelle-Samen'!J69,"-cultivation-set-japanese.jpg")),
IF($C$1="Kroatisch - HR",HYPERLINK(CONCATENATE("https://www.saflax.de/0-WVK-Retail/Bilder-Pictures/SAFLAX-",'Basis-Tabelle-Samen'!T69,"-",'Basis-Tabelle-Samen'!J69,"-cultivation-set-croatian.jpg")),
IF($C$1="Lettisch - LV",HYPERLINK(CONCATENATE("https://www.saflax.de/0-WVK-Retail/Bilder-Pictures/SAFLAX-",'Basis-Tabelle-Samen'!T69,"-",'Basis-Tabelle-Samen'!J69,"-cultivation-set-latvian.jpg")),
IF($C$1="Litauisch - LT",HYPERLINK(CONCATENATE("https://www.saflax.de/0-WVK-Retail/Bilder-Pictures/SAFLAX-",'Basis-Tabelle-Samen'!T69,"-",'Basis-Tabelle-Samen'!J69,"-cultivation-set-lithuanian.jpg")),
IF($C$1="Maltesisch - MT",HYPERLINK(CONCATENATE("https://www.saflax.de/0-WVK-Retail/Bilder-Pictures/SAFLAX-",'Basis-Tabelle-Samen'!T69,"-",'Basis-Tabelle-Samen'!J69,"-cultivation-set-maltese.jpg")),
IF($C$1="Niederländisch - NL",HYPERLINK(CONCATENATE("https://www.saflax.de/0-WVK-Retail/Bilder-Pictures/SAFLAX-",'Basis-Tabelle-Samen'!T69,"-",'Basis-Tabelle-Samen'!J69,"-cultivation-set-dutch.jpg")),
IF($C$1="Norwegisch - NO",HYPERLINK(CONCATENATE("https://www.saflax.de/0-WVK-Retail/Bilder-Pictures/SAFLAX-",'Basis-Tabelle-Samen'!T69,"-",'Basis-Tabelle-Samen'!J69,"-cultivation-set-nowegian.jpg")),
IF($C$1="Polnisch - PL",HYPERLINK(CONCATENATE("https://www.saflax.de/0-WVK-Retail/Bilder-Pictures/SAFLAX-",'Basis-Tabelle-Samen'!T69,"-",'Basis-Tabelle-Samen'!J69,"-cultivation-set-polish.jpg")),
IF($C$1="Portugiesisch - PT",HYPERLINK(CONCATENATE("https://www.saflax.de/0-WVK-Retail/Bilder-Pictures/SAFLAX-",'Basis-Tabelle-Samen'!T69,"-",'Basis-Tabelle-Samen'!J69,"-cultivation-set-portuguese.jpg")),
IF($C$1="Rumänisch - RO",HYPERLINK(CONCATENATE("https://www.saflax.de/0-WVK-Retail/Bilder-Pictures/SAFLAX-",'Basis-Tabelle-Samen'!T69,"-",'Basis-Tabelle-Samen'!J69,"-cultivation-set-romanian.jpg")),
IF($C$1="Schwedisch - SE",HYPERLINK(CONCATENATE("https://www.saflax.de/0-WVK-Retail/Bilder-Pictures/SAFLAX-",'Basis-Tabelle-Samen'!T69,"-",'Basis-Tabelle-Samen'!J69,"-cultivation-set-swedish.jpg")),
IF($C$1="Slowakisch - SK",HYPERLINK(CONCATENATE("https://www.saflax.de/0-WVK-Retail/Bilder-Pictures/SAFLAX-",'Basis-Tabelle-Samen'!T69,"-",'Basis-Tabelle-Samen'!J69,"-cultivation-set-slovak.jpg")),
IF($C$1="Slowenisch - SI",HYPERLINK(CONCATENATE("https://www.saflax.de/0-WVK-Retail/Bilder-Pictures/SAFLAX-",'Basis-Tabelle-Samen'!T69,"-",'Basis-Tabelle-Samen'!J69,"-cultivation-set-slovenian.jpg")),
IF($C$1="Spanisch - ES",HYPERLINK(CONCATENATE("https://www.saflax.de/0-WVK-Retail/Bilder-Pictures/SAFLAX-",'Basis-Tabelle-Samen'!T69,"-",'Basis-Tabelle-Samen'!J69,"-cultivation-set-spanish.jpg")),
IF($C$1="Tschechisch - CZ",HYPERLINK(CONCATENATE("https://www.saflax.de/0-WVK-Retail/Bilder-Pictures/SAFLAX-",'Basis-Tabelle-Samen'!T69,"-",'Basis-Tabelle-Samen'!J69,"-cultivation-set-czech.jpg")),
IF($C$1="Türkisch - TR",HYPERLINK(CONCATENATE("https://www.saflax.de/0-WVK-Retail/Bilder-Pictures/SAFLAX-",'Basis-Tabelle-Samen'!T69,"-",'Basis-Tabelle-Samen'!J69,"-cultivation-set-turkish.jpg")),
IF($C$1="Ungarisch - HU",HYPERLINK(CONCATENATE("https://www.saflax.de/0-WVK-Retail/Bilder-Pictures/SAFLAX-",'Basis-Tabelle-Samen'!T69,"-",'Basis-Tabelle-Samen'!J69,"-cultivation-set-hungarian.jpg")),
" ACHTUNG")))))))))))))))))))))))))))))</f>
        <v>https://www.saflax.de/0-WVK-Retail/Bilder-Pictures/SAFLAX-32969-pinus-parviflora-cultivation-set-english.jpg</v>
      </c>
      <c r="AQ97" s="330" t="str">
        <f>IF(L97&lt;1,"",
IF($C$1="Bulgarisch - BG",HYPERLINK(CONCATENATE("https://www.saflax.de/0-WVK-Retail/Bilder-Pictures/SAFLAX-",'Basis-Tabelle-Samen'!W69,"-",'Basis-Tabelle-Samen'!J69,"-garden-in-the-bag-bulgarian.jpg")),
IF($C$1="Dänisch - DK",HYPERLINK(CONCATENATE("https://www.saflax.de/0-WVK-Retail/Bilder-Pictures/SAFLAX-",'Basis-Tabelle-Samen'!W69,"-",'Basis-Tabelle-Samen'!J69,"-garden-in-the-bag-danish.jpg")),
IF($C$1="Deutsch - DE",HYPERLINK(CONCATENATE("https://www.saflax.de/0-WVK-Retail/Bilder-Pictures/SAFLAX-",'Basis-Tabelle-Samen'!W69,"-",'Basis-Tabelle-Samen'!J69,"-garden-in-the-bag-german.jpg")),
IF($C$1="Englisch - UK",HYPERLINK(CONCATENATE("https://www.saflax.de/0-WVK-Retail/Bilder-Pictures/SAFLAX-",'Basis-Tabelle-Samen'!W69,"-",'Basis-Tabelle-Samen'!J69,"-garden-in-the-bag-english.jpg")),
IF($C$1="Estnisch - EE",HYPERLINK(CONCATENATE("https://www.saflax.de/0-WVK-Retail/Bilder-Pictures/SAFLAX-",'Basis-Tabelle-Samen'!W69,"-",'Basis-Tabelle-Samen'!J69,"-garden-in-the-bag-estonian.jpg")),
IF($C$1="Finnisch - FI",HYPERLINK(CONCATENATE("https://www.saflax.de/0-WVK-Retail/Bilder-Pictures/SAFLAX-",'Basis-Tabelle-Samen'!W69,"-",'Basis-Tabelle-Samen'!J69,"-garden-in-the-bag-finnish.jpg")),
IF($C$1="Französisch - FR",HYPERLINK(CONCATENATE("https://www.saflax.de/0-WVK-Retail/Bilder-Pictures/SAFLAX-",'Basis-Tabelle-Samen'!W69,"-",'Basis-Tabelle-Samen'!J69,"-garden-in-the-bag-french.jpg")),
IF($C$1="Griechisch - GR",HYPERLINK(CONCATENATE("https://www.saflax.de/0-WVK-Retail/Bilder-Pictures/SAFLAX-",'Basis-Tabelle-Samen'!W69,"-",'Basis-Tabelle-Samen'!J69,"-garden-in-the-bag-greek.jpg")),
IF($C$1="Irisch - IE",HYPERLINK(CONCATENATE("https://www.saflax.de/0-WVK-Retail/Bilder-Pictures/SAFLAX-",'Basis-Tabelle-Samen'!W69,"-",'Basis-Tabelle-Samen'!J69,"-garden-in-the-bag-irish.jpg")),
IF($C$1="Isländisch - IS",HYPERLINK(CONCATENATE("https://www.saflax.de/0-WVK-Retail/Bilder-Pictures/SAFLAX-",'Basis-Tabelle-Samen'!W69,"-",'Basis-Tabelle-Samen'!J69,"-garden-in-the-bag-icelandic.jpg")),
IF($C$1="Italienisch - IT",HYPERLINK(CONCATENATE("https://www.saflax.de/0-WVK-Retail/Bilder-Pictures/SAFLAX-",'Basis-Tabelle-Samen'!W69,"-",'Basis-Tabelle-Samen'!J69,"-garden-in-the-bag-italian.jpg")),
IF($C$1="Japanisch - JP",HYPERLINK(CONCATENATE("https://www.saflax.de/0-WVK-Retail/Bilder-Pictures/SAFLAX-",'Basis-Tabelle-Samen'!W69,"-",'Basis-Tabelle-Samen'!J69,"-garden-in-the-bag-japanese.jpg")),
IF($C$1="Kroatisch - HR",HYPERLINK(CONCATENATE("https://www.saflax.de/0-WVK-Retail/Bilder-Pictures/SAFLAX-",'Basis-Tabelle-Samen'!W69,"-",'Basis-Tabelle-Samen'!J69,"-garden-in-the-bag-croatian.jpg")),
IF($C$1="Lettisch - LV",HYPERLINK(CONCATENATE("https://www.saflax.de/0-WVK-Retail/Bilder-Pictures/SAFLAX-",'Basis-Tabelle-Samen'!W69,"-",'Basis-Tabelle-Samen'!J69,"-garden-in-the-bag-latvian.jpg")),
IF($C$1="Litauisch - LT",HYPERLINK(CONCATENATE("https://www.saflax.de/0-WVK-Retail/Bilder-Pictures/SAFLAX-",'Basis-Tabelle-Samen'!W69,"-",'Basis-Tabelle-Samen'!J69,"-garden-in-the-bag-lithuanian.jpg")),
IF($C$1="Maltesisch - MT",HYPERLINK(CONCATENATE("https://www.saflax.de/0-WVK-Retail/Bilder-Pictures/SAFLAX-",'Basis-Tabelle-Samen'!W69,"-",'Basis-Tabelle-Samen'!J69,"-garden-in-the-bag-maltese.jpg")),
IF($C$1="Niederländisch - NL",HYPERLINK(CONCATENATE("https://www.saflax.de/0-WVK-Retail/Bilder-Pictures/SAFLAX-",'Basis-Tabelle-Samen'!W69,"-",'Basis-Tabelle-Samen'!J69,"-garden-in-the-bag-dutch.jpg")),
IF($C$1="Norwegisch - NO",HYPERLINK(CONCATENATE("https://www.saflax.de/0-WVK-Retail/Bilder-Pictures/SAFLAX-",'Basis-Tabelle-Samen'!W69,"-",'Basis-Tabelle-Samen'!J69,"-garden-in-the-bag-nowegian.jpg")),
IF($C$1="Polnisch - PL",HYPERLINK(CONCATENATE("https://www.saflax.de/0-WVK-Retail/Bilder-Pictures/SAFLAX-",'Basis-Tabelle-Samen'!W69,"-",'Basis-Tabelle-Samen'!J69,"-garden-in-the-bag-polish.jpg")),
IF($C$1="Portugiesisch - PT",HYPERLINK(CONCATENATE("https://www.saflax.de/0-WVK-Retail/Bilder-Pictures/SAFLAX-",'Basis-Tabelle-Samen'!W69,"-",'Basis-Tabelle-Samen'!J69,"-garden-in-the-bag-portuguese.jpg")),
IF($C$1="Rumänisch - RO",HYPERLINK(CONCATENATE("https://www.saflax.de/0-WVK-Retail/Bilder-Pictures/SAFLAX-",'Basis-Tabelle-Samen'!W69,"-",'Basis-Tabelle-Samen'!J69,"-garden-in-the-bag-romanian.jpg")),
IF($C$1="Schwedisch - SE",HYPERLINK(CONCATENATE("https://www.saflax.de/0-WVK-Retail/Bilder-Pictures/SAFLAX-",'Basis-Tabelle-Samen'!W69,"-",'Basis-Tabelle-Samen'!J69,"-garden-in-the-bag-swedish.jpg")),
IF($C$1="Slowakisch - SK",HYPERLINK(CONCATENATE("https://www.saflax.de/0-WVK-Retail/Bilder-Pictures/SAFLAX-",'Basis-Tabelle-Samen'!W69,"-",'Basis-Tabelle-Samen'!J69,"-garden-in-the-bag-slovak.jpg")),
IF($C$1="Slowenisch - SI",HYPERLINK(CONCATENATE("https://www.saflax.de/0-WVK-Retail/Bilder-Pictures/SAFLAX-",'Basis-Tabelle-Samen'!W69,"-",'Basis-Tabelle-Samen'!J69,"-garden-in-the-bag-slovenian.jpg")),
IF($C$1="Spanisch - ES",HYPERLINK(CONCATENATE("https://www.saflax.de/0-WVK-Retail/Bilder-Pictures/SAFLAX-",'Basis-Tabelle-Samen'!W69,"-",'Basis-Tabelle-Samen'!J69,"-garden-in-the-bag-spanish.jpg")),
IF($C$1="Tschechisch - CZ",HYPERLINK(CONCATENATE("https://www.saflax.de/0-WVK-Retail/Bilder-Pictures/SAFLAX-",'Basis-Tabelle-Samen'!W69,"-",'Basis-Tabelle-Samen'!J69,"-garden-in-the-bag-czech.jpg")),
IF($C$1="Türkisch - TR",HYPERLINK(CONCATENATE("https://www.saflax.de/0-WVK-Retail/Bilder-Pictures/SAFLAX-",'Basis-Tabelle-Samen'!W69,"-",'Basis-Tabelle-Samen'!J69,"-garden-in-the-bag-turkish.jpg")),
IF($C$1="Ungarisch - HU",HYPERLINK(CONCATENATE("https://www.saflax.de/0-WVK-Retail/Bilder-Pictures/SAFLAX-",'Basis-Tabelle-Samen'!W69,"-",'Basis-Tabelle-Samen'!J69,"-garden-in-the-bag-hungarian.jpg")),
" ACHTUNG")))))))))))))))))))))))))))))</f>
        <v>https://www.saflax.de/0-WVK-Retail/Bilder-Pictures/SAFLAX-62969-pinus-parviflora-garden-in-the-bag-english.jpg</v>
      </c>
    </row>
    <row r="98" spans="1:43" ht="17.100000000000001" customHeight="1" x14ac:dyDescent="0.2">
      <c r="A98" s="318" t="str">
        <f>IF('Basis-Tabelle-Samen'!A54="","",IF($C$1="Deutsch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98" s="319" t="str">
        <f>'Basis-Tabelle-Samen'!I54</f>
        <v>Pinus pinea</v>
      </c>
      <c r="C98" s="316" t="str">
        <f>IF($C$1="Bulgarisch - BG",'Basis-Tabelle-Samen'!Z54,
IF($C$1="Dänisch - DK",'Basis-Tabelle-Samen'!AA54,
IF($C$1="Deutsch - DE",'Basis-Tabelle-Samen'!AB54,
IF($C$1="Englisch - UK",'Basis-Tabelle-Samen'!AC54,
IF($C$1="Estnisch - EE",'Basis-Tabelle-Samen'!AD54,
IF($C$1="Finnisch - FI",'Basis-Tabelle-Samen'!AE54,
IF($C$1="Französisch - FR",'Basis-Tabelle-Samen'!AF54,
IF($C$1="Griechisch - GR",'Basis-Tabelle-Samen'!AG54,
IF($C$1="Irisch - IE",'Basis-Tabelle-Samen'!AH54,
IF($C$1="Isländisch - IS",'Basis-Tabelle-Samen'!AI54,
IF($C$1="Italienisch - IT",'Basis-Tabelle-Samen'!AJ54,
IF($C$1="Japanisch - JP",'Basis-Tabelle-Samen'!AK54,
IF($C$1="Kroatisch - HR",'Basis-Tabelle-Samen'!AL54,
IF($C$1="Lettisch - LV",'Basis-Tabelle-Samen'!AM54,
IF($C$1="Litauisch - LT",'Basis-Tabelle-Samen'!AN54,
IF($C$1="Maltesisch - MT",'Basis-Tabelle-Samen'!AO54,
IF($C$1="Niederländisch - NL",'Basis-Tabelle-Samen'!AP54,
IF($C$1="Norwegisch - NO",'Basis-Tabelle-Samen'!AQ54,
IF($C$1="Polnisch - PL",'Basis-Tabelle-Samen'!AR54,
IF($C$1="Portugiesisch - PT",'Basis-Tabelle-Samen'!AS54,
IF($C$1="Rumänisch - RO",'Basis-Tabelle-Samen'!AT54,
IF($C$1="Schwedisch - SE",'Basis-Tabelle-Samen'!AU54,
IF($C$1="Slowakisch - SK",'Basis-Tabelle-Samen'!AV54,
IF($C$1="Slowenisch - SI",'Basis-Tabelle-Samen'!AW54,
IF($C$1="Spanisch - ES",'Basis-Tabelle-Samen'!AX54,
IF($C$1="Tschechisch - CZ",'Basis-Tabelle-Samen'!AY54,
IF($C$1="Türkisch - TR",'Basis-Tabelle-Samen'!AZ54,
IF($C$1="Ungarisch - HU",'Basis-Tabelle-Samen'!BA54,
" ACHTUNG"))))))))))))))))))))))))))))</f>
        <v>Stone Pine</v>
      </c>
      <c r="D98" s="320">
        <f>'Basis-Tabelle-Samen'!F54</f>
        <v>6</v>
      </c>
      <c r="E98" s="321" t="str">
        <f>'Basis-Tabelle-Samen'!H54</f>
        <v>7 %</v>
      </c>
      <c r="F98" s="322" t="str">
        <f>IF('Basis-Tabelle-Samen'!G54="","",'Basis-Tabelle-Samen'!G54)</f>
        <v>01</v>
      </c>
      <c r="G98" s="320">
        <f>'Basis-Tabelle-Samen'!C54</f>
        <v>12918</v>
      </c>
      <c r="H98" s="323">
        <f>'Basis-Tabelle-Samen'!D54</f>
        <v>4055473129181</v>
      </c>
      <c r="I98" s="324">
        <f>'Basis-Tabelle-Samen'!E54</f>
        <v>1.85</v>
      </c>
      <c r="J98" s="325">
        <f t="shared" si="1"/>
        <v>12</v>
      </c>
      <c r="K98" s="326">
        <f>'Basis-Tabelle-Samen'!K54</f>
        <v>72918</v>
      </c>
      <c r="L98" s="323">
        <f>'Basis-Tabelle-Samen'!L54</f>
        <v>4055473729183</v>
      </c>
      <c r="M98" s="324">
        <f>'Basis-Tabelle-Samen'!M54</f>
        <v>2.4500000000000002</v>
      </c>
      <c r="N98" s="326">
        <f>IF(K98&lt;1,"",'3'!$I$15)</f>
        <v>15</v>
      </c>
      <c r="O98" s="327">
        <f>IF(K98&lt;1,"",'3'!$J$11)</f>
        <v>90</v>
      </c>
      <c r="P98" s="326">
        <f>'Basis-Tabelle-Samen'!N54</f>
        <v>82918</v>
      </c>
      <c r="Q98" s="323">
        <f>'Basis-Tabelle-Samen'!O54</f>
        <v>4055473829180</v>
      </c>
      <c r="R98" s="328">
        <f>'Basis-Tabelle-Samen'!P54</f>
        <v>3.75</v>
      </c>
      <c r="S98" s="326">
        <f>IF(R98&lt;1,"",'3'!$M$15)</f>
        <v>18</v>
      </c>
      <c r="T98" s="327">
        <f>IF(R98&lt;1,"",'3'!$N$11)</f>
        <v>72</v>
      </c>
      <c r="U98" s="326">
        <f>'Basis-Tabelle-Samen'!Q54</f>
        <v>52918</v>
      </c>
      <c r="V98" s="323">
        <f>'Basis-Tabelle-Samen'!R54</f>
        <v>4055473529189</v>
      </c>
      <c r="W98" s="324">
        <f>'Basis-Tabelle-Samen'!S54</f>
        <v>4.95</v>
      </c>
      <c r="X98" s="326">
        <f>IF(U98&lt;1,"",'3'!$Q$15)</f>
        <v>6</v>
      </c>
      <c r="Y98" s="327">
        <f>IF(U98&lt;1,"",'3'!$R$11)</f>
        <v>24</v>
      </c>
      <c r="Z98" s="326">
        <f>'Basis-Tabelle-Samen'!T54</f>
        <v>32918</v>
      </c>
      <c r="AA98" s="323">
        <f>'Basis-Tabelle-Samen'!U54</f>
        <v>4055473329185</v>
      </c>
      <c r="AB98" s="324">
        <f>'Basis-Tabelle-Samen'!V54</f>
        <v>6.75</v>
      </c>
      <c r="AC98" s="326">
        <f>IF(Z98&lt;1,"",'3'!$U$15)</f>
        <v>6</v>
      </c>
      <c r="AD98" s="327">
        <f>IF(Z98&lt;1,"",'3'!$V$11)</f>
        <v>24</v>
      </c>
      <c r="AE98" s="326">
        <f>'Basis-Tabelle-Samen'!W54</f>
        <v>62918</v>
      </c>
      <c r="AF98" s="323">
        <f>'Basis-Tabelle-Samen'!X54</f>
        <v>4055473629186</v>
      </c>
      <c r="AG98" s="324">
        <f>'Basis-Tabelle-Samen'!Y54</f>
        <v>2.95</v>
      </c>
      <c r="AH98" s="326">
        <f>IF(AE98&lt;1,"",'3'!$Y$15)</f>
        <v>8</v>
      </c>
      <c r="AI98" s="327">
        <f>IF(AE98&lt;1,"",'3'!$Z$11)</f>
        <v>64</v>
      </c>
      <c r="AJ98" s="315"/>
      <c r="AK98" s="316" t="str">
        <f>IF(G98&lt;1,"",
IF($C$1="Bulgarisch - BG",HYPERLINK(CONCATENATE("https://www.saflax.de/0-WVK-Retail/Bilder-Pictures/SAFLAX-",'Basis-Tabelle-Samen'!C54,"-",'Basis-Tabelle-Samen'!J54,"-seed-package-front-cr-bulgarian.jpg")),
IF($C$1="Dänisch - DK",HYPERLINK(CONCATENATE("https://www.saflax.de/0-WVK-Retail/Bilder-Pictures/SAFLAX-",'Basis-Tabelle-Samen'!C54,"-",'Basis-Tabelle-Samen'!J54,"-seed-package-front-cr-danish.jpg")),
IF($C$1="Deutsch - DE",HYPERLINK(CONCATENATE("https://www.saflax.de/0-WVK-Retail/Bilder-Pictures/SAFLAX-",'Basis-Tabelle-Samen'!C54,"-",'Basis-Tabelle-Samen'!J54,"-seed-package-front-cr-german.jpg")),
IF($C$1="Englisch - UK",HYPERLINK(CONCATENATE("https://www.saflax.de/0-WVK-Retail/Bilder-Pictures/SAFLAX-",'Basis-Tabelle-Samen'!C54,"-",'Basis-Tabelle-Samen'!J54,"-seed-package-front-cr-english.jpg")),
IF($C$1="Estnisch - EE",HYPERLINK(CONCATENATE("https://www.saflax.de/0-WVK-Retail/Bilder-Pictures/SAFLAX-",'Basis-Tabelle-Samen'!C54,"-",'Basis-Tabelle-Samen'!J54,"-seed-package-front-cr-estonian.jpg")),
IF($C$1="Finnisch - FI",HYPERLINK(CONCATENATE("https://www.saflax.de/0-WVK-Retail/Bilder-Pictures/SAFLAX-",'Basis-Tabelle-Samen'!C54,"-",'Basis-Tabelle-Samen'!J54,"-seed-package-front-cr-finnish.jpg")),
IF($C$1="Französisch - FR",HYPERLINK(CONCATENATE("https://www.saflax.de/0-WVK-Retail/Bilder-Pictures/SAFLAX-",'Basis-Tabelle-Samen'!C54,"-",'Basis-Tabelle-Samen'!J54,"-seed-package-front-cr-french.jpg")),
IF($C$1="Griechisch - GR",HYPERLINK(CONCATENATE("https://www.saflax.de/0-WVK-Retail/Bilder-Pictures/SAFLAX-",'Basis-Tabelle-Samen'!C54,"-",'Basis-Tabelle-Samen'!J54,"-seed-package-front-cr-greek.jpg")),
IF($C$1="Irisch - IE",HYPERLINK(CONCATENATE("https://www.saflax.de/0-WVK-Retail/Bilder-Pictures/SAFLAX-",'Basis-Tabelle-Samen'!C54,"-",'Basis-Tabelle-Samen'!J54,"-seed-package-front-cr-irish.jpg")),
IF($C$1="Isländisch - IS",HYPERLINK(CONCATENATE("https://www.saflax.de/0-WVK-Retail/Bilder-Pictures/SAFLAX-",'Basis-Tabelle-Samen'!C54,"-",'Basis-Tabelle-Samen'!J54,"-seed-package-front-cr-icelandic.jpg")),
IF($C$1="Italienisch - IT",HYPERLINK(CONCATENATE("https://www.saflax.de/0-WVK-Retail/Bilder-Pictures/SAFLAX-",'Basis-Tabelle-Samen'!C54,"-",'Basis-Tabelle-Samen'!J54,"-seed-package-front-cr-italian.jpg")),
IF($C$1="Japanisch - JP",HYPERLINK(CONCATENATE("https://www.saflax.de/0-WVK-Retail/Bilder-Pictures/SAFLAX-",'Basis-Tabelle-Samen'!C54,"-",'Basis-Tabelle-Samen'!J54,"-seed-package-front-cr-japanese.jpg")),
IF($C$1="Kroatisch - HR",HYPERLINK(CONCATENATE("https://www.saflax.de/0-WVK-Retail/Bilder-Pictures/SAFLAX-",'Basis-Tabelle-Samen'!C54,"-",'Basis-Tabelle-Samen'!J54,"-seed-package-front-cr-croatian.jpg")),
IF($C$1="Lettisch - LV",HYPERLINK(CONCATENATE("https://www.saflax.de/0-WVK-Retail/Bilder-Pictures/SAFLAX-",'Basis-Tabelle-Samen'!C54,"-",'Basis-Tabelle-Samen'!J54,"-seed-package-front-cr-latvian.jpg")),
IF($C$1="Litauisch - LT",HYPERLINK(CONCATENATE("https://www.saflax.de/0-WVK-Retail/Bilder-Pictures/SAFLAX-",'Basis-Tabelle-Samen'!C54,"-",'Basis-Tabelle-Samen'!J54,"-seed-package-front-cr-lithuanian.jpg")),
IF($C$1="Maltesisch - MT",HYPERLINK(CONCATENATE("https://www.saflax.de/0-WVK-Retail/Bilder-Pictures/SAFLAX-",'Basis-Tabelle-Samen'!C54,"-",'Basis-Tabelle-Samen'!J54,"-seed-package-front-cr-maltese.jpg")),
IF($C$1="Niederländisch - NL",HYPERLINK(CONCATENATE("https://www.saflax.de/0-WVK-Retail/Bilder-Pictures/SAFLAX-",'Basis-Tabelle-Samen'!C54,"-",'Basis-Tabelle-Samen'!J54,"-seed-package-front-cr-dutch.jpg")),
IF($C$1="Norwegisch - NO",HYPERLINK(CONCATENATE("https://www.saflax.de/0-WVK-Retail/Bilder-Pictures/SAFLAX-",'Basis-Tabelle-Samen'!C54,"-",'Basis-Tabelle-Samen'!J54,"-seed-package-front-cr-nowegian.jpg")),
IF($C$1="Polnisch - PL",HYPERLINK(CONCATENATE("https://www.saflax.de/0-WVK-Retail/Bilder-Pictures/SAFLAX-",'Basis-Tabelle-Samen'!C54,"-",'Basis-Tabelle-Samen'!J54,"-seed-package-front-cr-polish.jpg")),
IF($C$1="Portugiesisch - PT",HYPERLINK(CONCATENATE("https://www.saflax.de/0-WVK-Retail/Bilder-Pictures/SAFLAX-",'Basis-Tabelle-Samen'!C54,"-",'Basis-Tabelle-Samen'!J54,"-seed-package-front-cr-portuguese.jpg")),
IF($C$1="Rumänisch - RO",HYPERLINK(CONCATENATE("https://www.saflax.de/0-WVK-Retail/Bilder-Pictures/SAFLAX-",'Basis-Tabelle-Samen'!C54,"-",'Basis-Tabelle-Samen'!J54,"-seed-package-front-cr-romanian.jpg")),
IF($C$1="Schwedisch - SE",HYPERLINK(CONCATENATE("https://www.saflax.de/0-WVK-Retail/Bilder-Pictures/SAFLAX-",'Basis-Tabelle-Samen'!C54,"-",'Basis-Tabelle-Samen'!J54,"-seed-package-front-cr-swedish.jpg")),
IF($C$1="Slowakisch - SK",HYPERLINK(CONCATENATE("https://www.saflax.de/0-WVK-Retail/Bilder-Pictures/SAFLAX-",'Basis-Tabelle-Samen'!C54,"-",'Basis-Tabelle-Samen'!J54,"-seed-package-front-cr-slovak.jpg")),
IF($C$1="Slowenisch - SI",HYPERLINK(CONCATENATE("https://www.saflax.de/0-WVK-Retail/Bilder-Pictures/SAFLAX-",'Basis-Tabelle-Samen'!C54,"-",'Basis-Tabelle-Samen'!J54,"-seed-package-front-cr-slovenian.jpg")),
IF($C$1="Spanisch - ES",HYPERLINK(CONCATENATE("https://www.saflax.de/0-WVK-Retail/Bilder-Pictures/SAFLAX-",'Basis-Tabelle-Samen'!C54,"-",'Basis-Tabelle-Samen'!J54,"-seed-package-front-cr-spanish.jpg")),
IF($C$1="Tschechisch - CZ",HYPERLINK(CONCATENATE("https://www.saflax.de/0-WVK-Retail/Bilder-Pictures/SAFLAX-",'Basis-Tabelle-Samen'!C54,"-",'Basis-Tabelle-Samen'!J54,"-seed-package-front-cr-czech.jpg")),
IF($C$1="Türkisch - TR",HYPERLINK(CONCATENATE("https://www.saflax.de/0-WVK-Retail/Bilder-Pictures/SAFLAX-",'Basis-Tabelle-Samen'!C54,"-",'Basis-Tabelle-Samen'!J54,"-seed-package-front-cr-turkish.jpg")),
IF($C$1="Ungarisch - HU",HYPERLINK(CONCATENATE("https://www.saflax.de/0-WVK-Retail/Bilder-Pictures/SAFLAX-",'Basis-Tabelle-Samen'!C54,"-",'Basis-Tabelle-Samen'!J54,"-seed-package-front-cr-hungarian.jpg")),
" ACHTUNG")))))))))))))))))))))))))))))</f>
        <v>https://www.saflax.de/0-WVK-Retail/Bilder-Pictures/SAFLAX-12918-pinus-pinea-seed-package-front-cr-english.jpg</v>
      </c>
      <c r="AL98" s="330" t="str">
        <f>IF(G98&lt;1,"",
IF($C$1="Bulgarisch - BG",HYPERLINK(CONCATENATE("https://www.saflax.de/0-WVK-Retail/Bilder-Pictures/SAFLAX-",'Basis-Tabelle-Samen'!C54,"-",'Basis-Tabelle-Samen'!J54,"-seed-package-back-cr-bulgarian.jpg")),
IF($C$1="Dänisch - DK",HYPERLINK(CONCATENATE("https://www.saflax.de/0-WVK-Retail/Bilder-Pictures/SAFLAX-",'Basis-Tabelle-Samen'!C54,"-",'Basis-Tabelle-Samen'!J54,"-seed-package-back-cr-danish.jpg")),
IF($C$1="Deutsch - DE",HYPERLINK(CONCATENATE("https://www.saflax.de/0-WVK-Retail/Bilder-Pictures/SAFLAX-",'Basis-Tabelle-Samen'!C54,"-",'Basis-Tabelle-Samen'!J54,"-seed-package-back-cr-german.jpg")),
IF($C$1="Englisch - UK",HYPERLINK(CONCATENATE("https://www.saflax.de/0-WVK-Retail/Bilder-Pictures/SAFLAX-",'Basis-Tabelle-Samen'!C54,"-",'Basis-Tabelle-Samen'!J54,"-seed-package-back-cr-english.jpg")),
IF($C$1="Estnisch - EE",HYPERLINK(CONCATENATE("https://www.saflax.de/0-WVK-Retail/Bilder-Pictures/SAFLAX-",'Basis-Tabelle-Samen'!C54,"-",'Basis-Tabelle-Samen'!J54,"-seed-package-back-cr-estonian.jpg")),
IF($C$1="Finnisch - FI",HYPERLINK(CONCATENATE("https://www.saflax.de/0-WVK-Retail/Bilder-Pictures/SAFLAX-",'Basis-Tabelle-Samen'!C54,"-",'Basis-Tabelle-Samen'!J54,"-seed-package-back-cr-finnish.jpg")),
IF($C$1="Französisch - FR",HYPERLINK(CONCATENATE("https://www.saflax.de/0-WVK-Retail/Bilder-Pictures/SAFLAX-",'Basis-Tabelle-Samen'!C54,"-",'Basis-Tabelle-Samen'!J54,"-seed-package-back-cr-french.jpg")),
IF($C$1="Griechisch - GR",HYPERLINK(CONCATENATE("https://www.saflax.de/0-WVK-Retail/Bilder-Pictures/SAFLAX-",'Basis-Tabelle-Samen'!C54,"-",'Basis-Tabelle-Samen'!J54,"-seed-package-back-cr-greek.jpg")),
IF($C$1="Irisch - IE",HYPERLINK(CONCATENATE("https://www.saflax.de/0-WVK-Retail/Bilder-Pictures/SAFLAX-",'Basis-Tabelle-Samen'!C54,"-",'Basis-Tabelle-Samen'!J54,"-seed-package-back-cr-irish.jpg")),
IF($C$1="Isländisch - IS",HYPERLINK(CONCATENATE("https://www.saflax.de/0-WVK-Retail/Bilder-Pictures/SAFLAX-",'Basis-Tabelle-Samen'!C54,"-",'Basis-Tabelle-Samen'!J54,"-seed-package-back-cr-icelandic.jpg")),
IF($C$1="Italienisch - IT",HYPERLINK(CONCATENATE("https://www.saflax.de/0-WVK-Retail/Bilder-Pictures/SAFLAX-",'Basis-Tabelle-Samen'!C54,"-",'Basis-Tabelle-Samen'!J54,"-seed-package-back-cr-italian.jpg")),
IF($C$1="Japanisch - JP",HYPERLINK(CONCATENATE("https://www.saflax.de/0-WVK-Retail/Bilder-Pictures/SAFLAX-",'Basis-Tabelle-Samen'!C54,"-",'Basis-Tabelle-Samen'!J54,"-seed-package-back-cr-japanese.jpg")),
IF($C$1="Kroatisch - HR",HYPERLINK(CONCATENATE("https://www.saflax.de/0-WVK-Retail/Bilder-Pictures/SAFLAX-",'Basis-Tabelle-Samen'!C54,"-",'Basis-Tabelle-Samen'!J54,"-seed-package-back-cr-croatian.jpg")),
IF($C$1="Lettisch - LV",HYPERLINK(CONCATENATE("https://www.saflax.de/0-WVK-Retail/Bilder-Pictures/SAFLAX-",'Basis-Tabelle-Samen'!C54,"-",'Basis-Tabelle-Samen'!J54,"-seed-package-back-cr-latvian.jpg")),
IF($C$1="Litauisch - LT",HYPERLINK(CONCATENATE("https://www.saflax.de/0-WVK-Retail/Bilder-Pictures/SAFLAX-",'Basis-Tabelle-Samen'!C54,"-",'Basis-Tabelle-Samen'!J54,"-seed-package-back-cr-lithuanian.jpg")),
IF($C$1="Maltesisch - MT",HYPERLINK(CONCATENATE("https://www.saflax.de/0-WVK-Retail/Bilder-Pictures/SAFLAX-",'Basis-Tabelle-Samen'!C54,"-",'Basis-Tabelle-Samen'!J54,"-seed-package-back-cr-maltese.jpg")),
IF($C$1="Niederländisch - NL",HYPERLINK(CONCATENATE("https://www.saflax.de/0-WVK-Retail/Bilder-Pictures/SAFLAX-",'Basis-Tabelle-Samen'!C54,"-",'Basis-Tabelle-Samen'!J54,"-seed-package-back-cr-dutch.jpg")),
IF($C$1="Norwegisch - NO",HYPERLINK(CONCATENATE("https://www.saflax.de/0-WVK-Retail/Bilder-Pictures/SAFLAX-",'Basis-Tabelle-Samen'!C54,"-",'Basis-Tabelle-Samen'!J54,"-seed-package-back-cr-nowegian.jpg")),
IF($C$1="Polnisch - PL",HYPERLINK(CONCATENATE("https://www.saflax.de/0-WVK-Retail/Bilder-Pictures/SAFLAX-",'Basis-Tabelle-Samen'!C54,"-",'Basis-Tabelle-Samen'!J54,"-seed-package-back-cr-polish.jpg")),
IF($C$1="Portugiesisch - PT",HYPERLINK(CONCATENATE("https://www.saflax.de/0-WVK-Retail/Bilder-Pictures/SAFLAX-",'Basis-Tabelle-Samen'!C54,"-",'Basis-Tabelle-Samen'!J54,"-seed-package-back-cr-portuguese.jpg")),
IF($C$1="Rumänisch - RO",HYPERLINK(CONCATENATE("https://www.saflax.de/0-WVK-Retail/Bilder-Pictures/SAFLAX-",'Basis-Tabelle-Samen'!C54,"-",'Basis-Tabelle-Samen'!J54,"-seed-package-back-cr-romanian.jpg")),
IF($C$1="Schwedisch - SE",HYPERLINK(CONCATENATE("https://www.saflax.de/0-WVK-Retail/Bilder-Pictures/SAFLAX-",'Basis-Tabelle-Samen'!C54,"-",'Basis-Tabelle-Samen'!J54,"-seed-package-back-cr-swedish.jpg")),
IF($C$1="Slowakisch - SK",HYPERLINK(CONCATENATE("https://www.saflax.de/0-WVK-Retail/Bilder-Pictures/SAFLAX-",'Basis-Tabelle-Samen'!C54,"-",'Basis-Tabelle-Samen'!J54,"-seed-package-back-cr-slovak.jpg")),
IF($C$1="Slowenisch - SI",HYPERLINK(CONCATENATE("https://www.saflax.de/0-WVK-Retail/Bilder-Pictures/SAFLAX-",'Basis-Tabelle-Samen'!C54,"-",'Basis-Tabelle-Samen'!J54,"-seed-package-back-cr-slovenian.jpg")),
IF($C$1="Spanisch - ES",HYPERLINK(CONCATENATE("https://www.saflax.de/0-WVK-Retail/Bilder-Pictures/SAFLAX-",'Basis-Tabelle-Samen'!C54,"-",'Basis-Tabelle-Samen'!J54,"-seed-package-back-cr-spanish.jpg")),
IF($C$1="Tschechisch - CZ",HYPERLINK(CONCATENATE("https://www.saflax.de/0-WVK-Retail/Bilder-Pictures/SAFLAX-",'Basis-Tabelle-Samen'!C54,"-",'Basis-Tabelle-Samen'!J54,"-seed-package-back-cr-czech.jpg")),
IF($C$1="Türkisch - TR",HYPERLINK(CONCATENATE("https://www.saflax.de/0-WVK-Retail/Bilder-Pictures/SAFLAX-",'Basis-Tabelle-Samen'!C54,"-",'Basis-Tabelle-Samen'!J54,"-seed-package-back-cr-turkish.jpg")),
IF($C$1="Ungarisch - HU",HYPERLINK(CONCATENATE("https://www.saflax.de/0-WVK-Retail/Bilder-Pictures/SAFLAX-",'Basis-Tabelle-Samen'!C54,"-",'Basis-Tabelle-Samen'!J54,"-seed-package-back-cr-hungarian.jpg")),
" ACHTUNG")))))))))))))))))))))))))))))</f>
        <v>https://www.saflax.de/0-WVK-Retail/Bilder-Pictures/SAFLAX-12918-pinus-pinea-seed-package-back-cr-english.jpg</v>
      </c>
      <c r="AM98" s="330" t="str">
        <f>IF(H98&lt;1,"",
IF($C$1="Bulgarisch - BG",HYPERLINK(CONCATENATE("https://www.saflax.de/0-WVK-Retail/Bilder-Pictures/SAFLAX-",'Basis-Tabelle-Samen'!K54,"-",'Basis-Tabelle-Samen'!J54,"-garden-to-go-mini-bulgarian.jpg")),
IF($C$1="Dänisch - DK",HYPERLINK(CONCATENATE("https://www.saflax.de/0-WVK-Retail/Bilder-Pictures/SAFLAX-",'Basis-Tabelle-Samen'!K54,"-",'Basis-Tabelle-Samen'!J54,"-garden-to-go-mini-danish.jpg")),
IF($C$1="Deutsch - DE",HYPERLINK(CONCATENATE("https://www.saflax.de/0-WVK-Retail/Bilder-Pictures/SAFLAX-",'Basis-Tabelle-Samen'!K54,"-",'Basis-Tabelle-Samen'!J54,"-garden-to-go-mini-german.jpg")),
IF($C$1="Englisch - UK",HYPERLINK(CONCATENATE("https://www.saflax.de/0-WVK-Retail/Bilder-Pictures/SAFLAX-",'Basis-Tabelle-Samen'!K54,"-",'Basis-Tabelle-Samen'!J54,"-garden-to-go-mini-english.jpg")),
IF($C$1="Estnisch - EE",HYPERLINK(CONCATENATE("https://www.saflax.de/0-WVK-Retail/Bilder-Pictures/SAFLAX-",'Basis-Tabelle-Samen'!K54,"-",'Basis-Tabelle-Samen'!J54,"-garden-to-go-mini-estonian.jpg")),
IF($C$1="Finnisch - FI",HYPERLINK(CONCATENATE("https://www.saflax.de/0-WVK-Retail/Bilder-Pictures/SAFLAX-",'Basis-Tabelle-Samen'!K54,"-",'Basis-Tabelle-Samen'!J54,"-garden-to-go-mini-finnish.jpg")),
IF($C$1="Französisch - FR",HYPERLINK(CONCATENATE("https://www.saflax.de/0-WVK-Retail/Bilder-Pictures/SAFLAX-",'Basis-Tabelle-Samen'!K54,"-",'Basis-Tabelle-Samen'!J54,"-garden-to-go-mini-french.jpg")),
IF($C$1="Griechisch - GR",HYPERLINK(CONCATENATE("https://www.saflax.de/0-WVK-Retail/Bilder-Pictures/SAFLAX-",'Basis-Tabelle-Samen'!K54,"-",'Basis-Tabelle-Samen'!J54,"-garden-to-go-mini-greek.jpg")),
IF($C$1="Irisch - IE",HYPERLINK(CONCATENATE("https://www.saflax.de/0-WVK-Retail/Bilder-Pictures/SAFLAX-",'Basis-Tabelle-Samen'!K54,"-",'Basis-Tabelle-Samen'!J54,"-garden-to-go-mini-irish.jpg")),
IF($C$1="Isländisch - IS",HYPERLINK(CONCATENATE("https://www.saflax.de/0-WVK-Retail/Bilder-Pictures/SAFLAX-",'Basis-Tabelle-Samen'!K54,"-",'Basis-Tabelle-Samen'!J54,"-garden-to-go-mini-icelandic.jpg")),
IF($C$1="Italienisch - IT",HYPERLINK(CONCATENATE("https://www.saflax.de/0-WVK-Retail/Bilder-Pictures/SAFLAX-",'Basis-Tabelle-Samen'!K54,"-",'Basis-Tabelle-Samen'!J54,"-garden-to-go-mini-italian.jpg")),
IF($C$1="Japanisch - JP",HYPERLINK(CONCATENATE("https://www.saflax.de/0-WVK-Retail/Bilder-Pictures/SAFLAX-",'Basis-Tabelle-Samen'!K54,"-",'Basis-Tabelle-Samen'!J54,"-garden-to-go-mini-japanese.jpg")),
IF($C$1="Kroatisch - HR",HYPERLINK(CONCATENATE("https://www.saflax.de/0-WVK-Retail/Bilder-Pictures/SAFLAX-",'Basis-Tabelle-Samen'!K54,"-",'Basis-Tabelle-Samen'!J54,"-garden-to-go-mini-croatian.jpg")),
IF($C$1="Lettisch - LV",HYPERLINK(CONCATENATE("https://www.saflax.de/0-WVK-Retail/Bilder-Pictures/SAFLAX-",'Basis-Tabelle-Samen'!K54,"-",'Basis-Tabelle-Samen'!J54,"-garden-to-go-mini-latvian.jpg")),
IF($C$1="Litauisch - LT",HYPERLINK(CONCATENATE("https://www.saflax.de/0-WVK-Retail/Bilder-Pictures/SAFLAX-",'Basis-Tabelle-Samen'!K54,"-",'Basis-Tabelle-Samen'!J54,"-garden-to-go-mini-lithuanian.jpg")),
IF($C$1="Maltesisch - MT",HYPERLINK(CONCATENATE("https://www.saflax.de/0-WVK-Retail/Bilder-Pictures/SAFLAX-",'Basis-Tabelle-Samen'!K54,"-",'Basis-Tabelle-Samen'!J54,"-garden-to-go-mini-maltese.jpg")),
IF($C$1="Niederländisch - NL",HYPERLINK(CONCATENATE("https://www.saflax.de/0-WVK-Retail/Bilder-Pictures/SAFLAX-",'Basis-Tabelle-Samen'!K54,"-",'Basis-Tabelle-Samen'!J54,"-garden-to-go-mini-dutch.jpg")),
IF($C$1="Norwegisch - NO",HYPERLINK(CONCATENATE("https://www.saflax.de/0-WVK-Retail/Bilder-Pictures/SAFLAX-",'Basis-Tabelle-Samen'!K54,"-",'Basis-Tabelle-Samen'!J54,"-garden-to-go-mini-nowegian.jpg")),
IF($C$1="Polnisch - PL",HYPERLINK(CONCATENATE("https://www.saflax.de/0-WVK-Retail/Bilder-Pictures/SAFLAX-",'Basis-Tabelle-Samen'!K54,"-",'Basis-Tabelle-Samen'!J54,"-garden-to-go-mini-polish.jpg")),
IF($C$1="Portugiesisch - PT",HYPERLINK(CONCATENATE("https://www.saflax.de/0-WVK-Retail/Bilder-Pictures/SAFLAX-",'Basis-Tabelle-Samen'!K54,"-",'Basis-Tabelle-Samen'!J54,"-garden-to-go-mini-portuguese.jpg")),
IF($C$1="Rumänisch - RO",HYPERLINK(CONCATENATE("https://www.saflax.de/0-WVK-Retail/Bilder-Pictures/SAFLAX-",'Basis-Tabelle-Samen'!K54,"-",'Basis-Tabelle-Samen'!J54,"-garden-to-go-mini-romanian.jpg")),
IF($C$1="Schwedisch - SE",HYPERLINK(CONCATENATE("https://www.saflax.de/0-WVK-Retail/Bilder-Pictures/SAFLAX-",'Basis-Tabelle-Samen'!K54,"-",'Basis-Tabelle-Samen'!J54,"-garden-to-go-mini-swedish.jpg")),
IF($C$1="Slowakisch - SK",HYPERLINK(CONCATENATE("https://www.saflax.de/0-WVK-Retail/Bilder-Pictures/SAFLAX-",'Basis-Tabelle-Samen'!K54,"-",'Basis-Tabelle-Samen'!J54,"-garden-to-go-mini-slovak.jpg")),
IF($C$1="Slowenisch - SI",HYPERLINK(CONCATENATE("https://www.saflax.de/0-WVK-Retail/Bilder-Pictures/SAFLAX-",'Basis-Tabelle-Samen'!K54,"-",'Basis-Tabelle-Samen'!J54,"-garden-to-go-mini-slovenian.jpg")),
IF($C$1="Spanisch - ES",HYPERLINK(CONCATENATE("https://www.saflax.de/0-WVK-Retail/Bilder-Pictures/SAFLAX-",'Basis-Tabelle-Samen'!K54,"-",'Basis-Tabelle-Samen'!J54,"-garden-to-go-mini-spanish.jpg")),
IF($C$1="Tschechisch - CZ",HYPERLINK(CONCATENATE("https://www.saflax.de/0-WVK-Retail/Bilder-Pictures/SAFLAX-",'Basis-Tabelle-Samen'!K54,"-",'Basis-Tabelle-Samen'!J54,"-garden-to-go-mini-czech.jpg")),
IF($C$1="Türkisch - TR",HYPERLINK(CONCATENATE("https://www.saflax.de/0-WVK-Retail/Bilder-Pictures/SAFLAX-",'Basis-Tabelle-Samen'!K54,"-",'Basis-Tabelle-Samen'!J54,"-garden-to-go-mini-turkish.jpg")),
IF($C$1="Ungarisch - HU",HYPERLINK(CONCATENATE("https://www.saflax.de/0-WVK-Retail/Bilder-Pictures/SAFLAX-",'Basis-Tabelle-Samen'!K54,"-",'Basis-Tabelle-Samen'!J54,"-garden-to-go-mini-hungarian.jpg")),
" ACHTUNG")))))))))))))))))))))))))))))</f>
        <v>https://www.saflax.de/0-WVK-Retail/Bilder-Pictures/SAFLAX-72918-pinus-pinea-garden-to-go-mini-english.jpg</v>
      </c>
      <c r="AN98" s="330" t="str">
        <f>IF(I98&lt;1,"",
IF($C$1="Bulgarisch - BG",HYPERLINK(CONCATENATE("https://www.saflax.de/0-WVK-Retail/Bilder-Pictures/SAFLAX-",'Basis-Tabelle-Samen'!N54,"-",'Basis-Tabelle-Samen'!J54,"-garden-to-go-lite-bulgarian.jpg")),
IF($C$1="Dänisch - DK",HYPERLINK(CONCATENATE("https://www.saflax.de/0-WVK-Retail/Bilder-Pictures/SAFLAX-",'Basis-Tabelle-Samen'!N54,"-",'Basis-Tabelle-Samen'!J54,"-garden-to-go-lite-danish.jpg")),
IF($C$1="Deutsch - DE",HYPERLINK(CONCATENATE("https://www.saflax.de/0-WVK-Retail/Bilder-Pictures/SAFLAX-",'Basis-Tabelle-Samen'!N54,"-",'Basis-Tabelle-Samen'!J54,"-garden-to-go-lite-german.jpg")),
IF($C$1="Englisch - UK",HYPERLINK(CONCATENATE("https://www.saflax.de/0-WVK-Retail/Bilder-Pictures/SAFLAX-",'Basis-Tabelle-Samen'!N54,"-",'Basis-Tabelle-Samen'!J54,"-garden-to-go-lite-english.jpg")),
IF($C$1="Estnisch - EE",HYPERLINK(CONCATENATE("https://www.saflax.de/0-WVK-Retail/Bilder-Pictures/SAFLAX-",'Basis-Tabelle-Samen'!N54,"-",'Basis-Tabelle-Samen'!J54,"-garden-to-go-lite-estonian.jpg")),
IF($C$1="Finnisch - FI",HYPERLINK(CONCATENATE("https://www.saflax.de/0-WVK-Retail/Bilder-Pictures/SAFLAX-",'Basis-Tabelle-Samen'!N54,"-",'Basis-Tabelle-Samen'!J54,"-garden-to-go-lite-finnish.jpg")),
IF($C$1="Französisch - FR",HYPERLINK(CONCATENATE("https://www.saflax.de/0-WVK-Retail/Bilder-Pictures/SAFLAX-",'Basis-Tabelle-Samen'!N54,"-",'Basis-Tabelle-Samen'!J54,"-garden-to-go-lite-french.jpg")),
IF($C$1="Griechisch - GR",HYPERLINK(CONCATENATE("https://www.saflax.de/0-WVK-Retail/Bilder-Pictures/SAFLAX-",'Basis-Tabelle-Samen'!N54,"-",'Basis-Tabelle-Samen'!J54,"-garden-to-go-lite-greek.jpg")),
IF($C$1="Irisch - IE",HYPERLINK(CONCATENATE("https://www.saflax.de/0-WVK-Retail/Bilder-Pictures/SAFLAX-",'Basis-Tabelle-Samen'!N54,"-",'Basis-Tabelle-Samen'!J54,"-garden-to-go-lite-irish.jpg")),
IF($C$1="Isländisch - IS",HYPERLINK(CONCATENATE("https://www.saflax.de/0-WVK-Retail/Bilder-Pictures/SAFLAX-",'Basis-Tabelle-Samen'!N54,"-",'Basis-Tabelle-Samen'!J54,"-garden-to-go-lite-icelandic.jpg")),
IF($C$1="Italienisch - IT",HYPERLINK(CONCATENATE("https://www.saflax.de/0-WVK-Retail/Bilder-Pictures/SAFLAX-",'Basis-Tabelle-Samen'!N54,"-",'Basis-Tabelle-Samen'!J54,"-garden-to-go-lite-italian.jpg")),
IF($C$1="Japanisch - JP",HYPERLINK(CONCATENATE("https://www.saflax.de/0-WVK-Retail/Bilder-Pictures/SAFLAX-",'Basis-Tabelle-Samen'!N54,"-",'Basis-Tabelle-Samen'!J54,"-garden-to-go-lite-japanese.jpg")),
IF($C$1="Kroatisch - HR",HYPERLINK(CONCATENATE("https://www.saflax.de/0-WVK-Retail/Bilder-Pictures/SAFLAX-",'Basis-Tabelle-Samen'!N54,"-",'Basis-Tabelle-Samen'!J54,"-garden-to-go-lite-croatian.jpg")),
IF($C$1="Lettisch - LV",HYPERLINK(CONCATENATE("https://www.saflax.de/0-WVK-Retail/Bilder-Pictures/SAFLAX-",'Basis-Tabelle-Samen'!N54,"-",'Basis-Tabelle-Samen'!J54,"-garden-to-go-lite-latvian.jpg")),
IF($C$1="Litauisch - LT",HYPERLINK(CONCATENATE("https://www.saflax.de/0-WVK-Retail/Bilder-Pictures/SAFLAX-",'Basis-Tabelle-Samen'!N54,"-",'Basis-Tabelle-Samen'!J54,"-garden-to-go-lite-lithuanian.jpg")),
IF($C$1="Maltesisch - MT",HYPERLINK(CONCATENATE("https://www.saflax.de/0-WVK-Retail/Bilder-Pictures/SAFLAX-",'Basis-Tabelle-Samen'!N54,"-",'Basis-Tabelle-Samen'!J54,"-garden-to-go-lite-maltese.jpg")),
IF($C$1="Niederländisch - NL",HYPERLINK(CONCATENATE("https://www.saflax.de/0-WVK-Retail/Bilder-Pictures/SAFLAX-",'Basis-Tabelle-Samen'!N54,"-",'Basis-Tabelle-Samen'!J54,"-garden-to-go-lite-dutch.jpg")),
IF($C$1="Norwegisch - NO",HYPERLINK(CONCATENATE("https://www.saflax.de/0-WVK-Retail/Bilder-Pictures/SAFLAX-",'Basis-Tabelle-Samen'!N54,"-",'Basis-Tabelle-Samen'!J54,"-garden-to-go-lite-nowegian.jpg")),
IF($C$1="Polnisch - PL",HYPERLINK(CONCATENATE("https://www.saflax.de/0-WVK-Retail/Bilder-Pictures/SAFLAX-",'Basis-Tabelle-Samen'!N54,"-",'Basis-Tabelle-Samen'!J54,"-garden-to-go-lite-polish.jpg")),
IF($C$1="Portugiesisch - PT",HYPERLINK(CONCATENATE("https://www.saflax.de/0-WVK-Retail/Bilder-Pictures/SAFLAX-",'Basis-Tabelle-Samen'!N54,"-",'Basis-Tabelle-Samen'!J54,"-garden-to-go-lite-portuguese.jpg")),
IF($C$1="Rumänisch - RO",HYPERLINK(CONCATENATE("https://www.saflax.de/0-WVK-Retail/Bilder-Pictures/SAFLAX-",'Basis-Tabelle-Samen'!N54,"-",'Basis-Tabelle-Samen'!J54,"-garden-to-go-lite-romanian.jpg")),
IF($C$1="Schwedisch - SE",HYPERLINK(CONCATENATE("https://www.saflax.de/0-WVK-Retail/Bilder-Pictures/SAFLAX-",'Basis-Tabelle-Samen'!N54,"-",'Basis-Tabelle-Samen'!J54,"-garden-to-go-lite-swedish.jpg")),
IF($C$1="Slowakisch - SK",HYPERLINK(CONCATENATE("https://www.saflax.de/0-WVK-Retail/Bilder-Pictures/SAFLAX-",'Basis-Tabelle-Samen'!N54,"-",'Basis-Tabelle-Samen'!J54,"-garden-to-go-lite-slovak.jpg")),
IF($C$1="Slowenisch - SI",HYPERLINK(CONCATENATE("https://www.saflax.de/0-WVK-Retail/Bilder-Pictures/SAFLAX-",'Basis-Tabelle-Samen'!N54,"-",'Basis-Tabelle-Samen'!J54,"-garden-to-go-lite-slovenian.jpg")),
IF($C$1="Spanisch - ES",HYPERLINK(CONCATENATE("https://www.saflax.de/0-WVK-Retail/Bilder-Pictures/SAFLAX-",'Basis-Tabelle-Samen'!N54,"-",'Basis-Tabelle-Samen'!J54,"-garden-to-go-lite-spanish.jpg")),
IF($C$1="Tschechisch - CZ",HYPERLINK(CONCATENATE("https://www.saflax.de/0-WVK-Retail/Bilder-Pictures/SAFLAX-",'Basis-Tabelle-Samen'!N54,"-",'Basis-Tabelle-Samen'!J54,"-garden-to-go-lite-czech.jpg")),
IF($C$1="Türkisch - TR",HYPERLINK(CONCATENATE("https://www.saflax.de/0-WVK-Retail/Bilder-Pictures/SAFLAX-",'Basis-Tabelle-Samen'!N54,"-",'Basis-Tabelle-Samen'!J54,"-garden-to-go-lite-turkish.jpg")),
IF($C$1="Ungarisch - HU",HYPERLINK(CONCATENATE("https://www.saflax.de/0-WVK-Retail/Bilder-Pictures/SAFLAX-",'Basis-Tabelle-Samen'!N54,"-",'Basis-Tabelle-Samen'!J54,"-garden-to-go-lite-hungarian.jpg")),
" ACHTUNG")))))))))))))))))))))))))))))</f>
        <v>https://www.saflax.de/0-WVK-Retail/Bilder-Pictures/SAFLAX-82918-pinus-pinea-garden-to-go-lite-english.jpg</v>
      </c>
      <c r="AO98" s="330" t="str">
        <f>IF(J98&lt;1,"",
IF($C$1="Bulgarisch - BG",HYPERLINK(CONCATENATE("https://www.saflax.de/0-WVK-Retail/Bilder-Pictures/SAFLAX-",'Basis-Tabelle-Samen'!Q54,"-",'Basis-Tabelle-Samen'!J54,"-garden-to-go-bulgarian.jpg")),
IF($C$1="Dänisch - DK",HYPERLINK(CONCATENATE("https://www.saflax.de/0-WVK-Retail/Bilder-Pictures/SAFLAX-",'Basis-Tabelle-Samen'!Q54,"-",'Basis-Tabelle-Samen'!J54,"-garden-to-go-danish.jpg")),
IF($C$1="Deutsch - DE",HYPERLINK(CONCATENATE("https://www.saflax.de/0-WVK-Retail/Bilder-Pictures/SAFLAX-",'Basis-Tabelle-Samen'!Q54,"-",'Basis-Tabelle-Samen'!J54,"-garden-to-go-german.jpg")),
IF($C$1="Englisch - UK",HYPERLINK(CONCATENATE("https://www.saflax.de/0-WVK-Retail/Bilder-Pictures/SAFLAX-",'Basis-Tabelle-Samen'!Q54,"-",'Basis-Tabelle-Samen'!J54,"-garden-to-go-english.jpg")),
IF($C$1="Estnisch - EE",HYPERLINK(CONCATENATE("https://www.saflax.de/0-WVK-Retail/Bilder-Pictures/SAFLAX-",'Basis-Tabelle-Samen'!Q54,"-",'Basis-Tabelle-Samen'!J54,"-garden-to-go-estonian.jpg")),
IF($C$1="Finnisch - FI",HYPERLINK(CONCATENATE("https://www.saflax.de/0-WVK-Retail/Bilder-Pictures/SAFLAX-",'Basis-Tabelle-Samen'!Q54,"-",'Basis-Tabelle-Samen'!J54,"-garden-to-go-finnish.jpg")),
IF($C$1="Französisch - FR",HYPERLINK(CONCATENATE("https://www.saflax.de/0-WVK-Retail/Bilder-Pictures/SAFLAX-",'Basis-Tabelle-Samen'!Q54,"-",'Basis-Tabelle-Samen'!J54,"-garden-to-go-french.jpg")),
IF($C$1="Griechisch - GR",HYPERLINK(CONCATENATE("https://www.saflax.de/0-WVK-Retail/Bilder-Pictures/SAFLAX-",'Basis-Tabelle-Samen'!Q54,"-",'Basis-Tabelle-Samen'!J54,"-garden-to-go-greek.jpg")),
IF($C$1="Irisch - IE",HYPERLINK(CONCATENATE("https://www.saflax.de/0-WVK-Retail/Bilder-Pictures/SAFLAX-",'Basis-Tabelle-Samen'!Q54,"-",'Basis-Tabelle-Samen'!J54,"-garden-to-go-irish.jpg")),
IF($C$1="Isländisch - IS",HYPERLINK(CONCATENATE("https://www.saflax.de/0-WVK-Retail/Bilder-Pictures/SAFLAX-",'Basis-Tabelle-Samen'!Q54,"-",'Basis-Tabelle-Samen'!J54,"-garden-to-go-icelandic.jpg")),
IF($C$1="Italienisch - IT",HYPERLINK(CONCATENATE("https://www.saflax.de/0-WVK-Retail/Bilder-Pictures/SAFLAX-",'Basis-Tabelle-Samen'!Q54,"-",'Basis-Tabelle-Samen'!J54,"-garden-to-go-italian.jpg")),
IF($C$1="Japanisch - JP",HYPERLINK(CONCATENATE("https://www.saflax.de/0-WVK-Retail/Bilder-Pictures/SAFLAX-",'Basis-Tabelle-Samen'!Q54,"-",'Basis-Tabelle-Samen'!J54,"-garden-to-go-japanese.jpg")),
IF($C$1="Kroatisch - HR",HYPERLINK(CONCATENATE("https://www.saflax.de/0-WVK-Retail/Bilder-Pictures/SAFLAX-",'Basis-Tabelle-Samen'!Q54,"-",'Basis-Tabelle-Samen'!J54,"-garden-to-go-croatian.jpg")),
IF($C$1="Lettisch - LV",HYPERLINK(CONCATENATE("https://www.saflax.de/0-WVK-Retail/Bilder-Pictures/SAFLAX-",'Basis-Tabelle-Samen'!Q54,"-",'Basis-Tabelle-Samen'!J54,"-garden-to-go-latvian.jpg")),
IF($C$1="Litauisch - LT",HYPERLINK(CONCATENATE("https://www.saflax.de/0-WVK-Retail/Bilder-Pictures/SAFLAX-",'Basis-Tabelle-Samen'!Q54,"-",'Basis-Tabelle-Samen'!J54,"-garden-to-go-lithuanian.jpg")),
IF($C$1="Maltesisch - MT",HYPERLINK(CONCATENATE("https://www.saflax.de/0-WVK-Retail/Bilder-Pictures/SAFLAX-",'Basis-Tabelle-Samen'!Q54,"-",'Basis-Tabelle-Samen'!J54,"-garden-to-go-maltese.jpg")),
IF($C$1="Niederländisch - NL",HYPERLINK(CONCATENATE("https://www.saflax.de/0-WVK-Retail/Bilder-Pictures/SAFLAX-",'Basis-Tabelle-Samen'!Q54,"-",'Basis-Tabelle-Samen'!J54,"-garden-to-go-dutch.jpg")),
IF($C$1="Norwegisch - NO",HYPERLINK(CONCATENATE("https://www.saflax.de/0-WVK-Retail/Bilder-Pictures/SAFLAX-",'Basis-Tabelle-Samen'!Q54,"-",'Basis-Tabelle-Samen'!J54,"-garden-to-go-nowegian.jpg")),
IF($C$1="Polnisch - PL",HYPERLINK(CONCATENATE("https://www.saflax.de/0-WVK-Retail/Bilder-Pictures/SAFLAX-",'Basis-Tabelle-Samen'!Q54,"-",'Basis-Tabelle-Samen'!J54,"-garden-to-go-polish.jpg")),
IF($C$1="Portugiesisch - PT",HYPERLINK(CONCATENATE("https://www.saflax.de/0-WVK-Retail/Bilder-Pictures/SAFLAX-",'Basis-Tabelle-Samen'!Q54,"-",'Basis-Tabelle-Samen'!J54,"-garden-to-go-portuguese.jpg")),
IF($C$1="Rumänisch - RO",HYPERLINK(CONCATENATE("https://www.saflax.de/0-WVK-Retail/Bilder-Pictures/SAFLAX-",'Basis-Tabelle-Samen'!Q54,"-",'Basis-Tabelle-Samen'!J54,"-garden-to-go-romanian.jpg")),
IF($C$1="Schwedisch - SE",HYPERLINK(CONCATENATE("https://www.saflax.de/0-WVK-Retail/Bilder-Pictures/SAFLAX-",'Basis-Tabelle-Samen'!Q54,"-",'Basis-Tabelle-Samen'!J54,"-garden-to-go-swedish.jpg")),
IF($C$1="Slowakisch - SK",HYPERLINK(CONCATENATE("https://www.saflax.de/0-WVK-Retail/Bilder-Pictures/SAFLAX-",'Basis-Tabelle-Samen'!Q54,"-",'Basis-Tabelle-Samen'!J54,"-garden-to-go-slovak.jpg")),
IF($C$1="Slowenisch - SI",HYPERLINK(CONCATENATE("https://www.saflax.de/0-WVK-Retail/Bilder-Pictures/SAFLAX-",'Basis-Tabelle-Samen'!Q54,"-",'Basis-Tabelle-Samen'!J54,"-garden-to-go-slovenian.jpg")),
IF($C$1="Spanisch - ES",HYPERLINK(CONCATENATE("https://www.saflax.de/0-WVK-Retail/Bilder-Pictures/SAFLAX-",'Basis-Tabelle-Samen'!Q54,"-",'Basis-Tabelle-Samen'!J54,"-garden-to-go-spanish.jpg")),
IF($C$1="Tschechisch - CZ",HYPERLINK(CONCATENATE("https://www.saflax.de/0-WVK-Retail/Bilder-Pictures/SAFLAX-",'Basis-Tabelle-Samen'!Q54,"-",'Basis-Tabelle-Samen'!J54,"-garden-to-go-czech.jpg")),
IF($C$1="Türkisch - TR",HYPERLINK(CONCATENATE("https://www.saflax.de/0-WVK-Retail/Bilder-Pictures/SAFLAX-",'Basis-Tabelle-Samen'!Q54,"-",'Basis-Tabelle-Samen'!J54,"-garden-to-go-turkish.jpg")),
IF($C$1="Ungarisch - HU",HYPERLINK(CONCATENATE("https://www.saflax.de/0-WVK-Retail/Bilder-Pictures/SAFLAX-",'Basis-Tabelle-Samen'!Q54,"-",'Basis-Tabelle-Samen'!J54,"-garden-to-go-hungarian.jpg")),
" ACHTUNG")))))))))))))))))))))))))))))</f>
        <v>https://www.saflax.de/0-WVK-Retail/Bilder-Pictures/SAFLAX-52918-pinus-pinea-garden-to-go-english.jpg</v>
      </c>
      <c r="AP98" s="330" t="str">
        <f>IF(K98&lt;1,"",
IF($C$1="Bulgarisch - BG",HYPERLINK(CONCATENATE("https://www.saflax.de/0-WVK-Retail/Bilder-Pictures/SAFLAX-",'Basis-Tabelle-Samen'!T54,"-",'Basis-Tabelle-Samen'!J54,"-cultivation-set-bulgarian.jpg")),
IF($C$1="Dänisch - DK",HYPERLINK(CONCATENATE("https://www.saflax.de/0-WVK-Retail/Bilder-Pictures/SAFLAX-",'Basis-Tabelle-Samen'!T54,"-",'Basis-Tabelle-Samen'!J54,"-cultivation-set-danish.jpg")),
IF($C$1="Deutsch - DE",HYPERLINK(CONCATENATE("https://www.saflax.de/0-WVK-Retail/Bilder-Pictures/SAFLAX-",'Basis-Tabelle-Samen'!T54,"-",'Basis-Tabelle-Samen'!J54,"-cultivation-set-german.jpg")),
IF($C$1="Englisch - UK",HYPERLINK(CONCATENATE("https://www.saflax.de/0-WVK-Retail/Bilder-Pictures/SAFLAX-",'Basis-Tabelle-Samen'!T54,"-",'Basis-Tabelle-Samen'!J54,"-cultivation-set-english.jpg")),
IF($C$1="Estnisch - EE",HYPERLINK(CONCATENATE("https://www.saflax.de/0-WVK-Retail/Bilder-Pictures/SAFLAX-",'Basis-Tabelle-Samen'!T54,"-",'Basis-Tabelle-Samen'!J54,"-cultivation-set-estonian.jpg")),
IF($C$1="Finnisch - FI",HYPERLINK(CONCATENATE("https://www.saflax.de/0-WVK-Retail/Bilder-Pictures/SAFLAX-",'Basis-Tabelle-Samen'!T54,"-",'Basis-Tabelle-Samen'!J54,"-cultivation-set-finnish.jpg")),
IF($C$1="Französisch - FR",HYPERLINK(CONCATENATE("https://www.saflax.de/0-WVK-Retail/Bilder-Pictures/SAFLAX-",'Basis-Tabelle-Samen'!T54,"-",'Basis-Tabelle-Samen'!J54,"-cultivation-set-french.jpg")),
IF($C$1="Griechisch - GR",HYPERLINK(CONCATENATE("https://www.saflax.de/0-WVK-Retail/Bilder-Pictures/SAFLAX-",'Basis-Tabelle-Samen'!T54,"-",'Basis-Tabelle-Samen'!J54,"-cultivation-set-greek.jpg")),
IF($C$1="Irisch - IE",HYPERLINK(CONCATENATE("https://www.saflax.de/0-WVK-Retail/Bilder-Pictures/SAFLAX-",'Basis-Tabelle-Samen'!T54,"-",'Basis-Tabelle-Samen'!J54,"-cultivation-set-irish.jpg")),
IF($C$1="Isländisch - IS",HYPERLINK(CONCATENATE("https://www.saflax.de/0-WVK-Retail/Bilder-Pictures/SAFLAX-",'Basis-Tabelle-Samen'!T54,"-",'Basis-Tabelle-Samen'!J54,"-cultivation-set-icelandic.jpg")),
IF($C$1="Italienisch - IT",HYPERLINK(CONCATENATE("https://www.saflax.de/0-WVK-Retail/Bilder-Pictures/SAFLAX-",'Basis-Tabelle-Samen'!T54,"-",'Basis-Tabelle-Samen'!J54,"-cultivation-set-italian.jpg")),
IF($C$1="Japanisch - JP",HYPERLINK(CONCATENATE("https://www.saflax.de/0-WVK-Retail/Bilder-Pictures/SAFLAX-",'Basis-Tabelle-Samen'!T54,"-",'Basis-Tabelle-Samen'!J54,"-cultivation-set-japanese.jpg")),
IF($C$1="Kroatisch - HR",HYPERLINK(CONCATENATE("https://www.saflax.de/0-WVK-Retail/Bilder-Pictures/SAFLAX-",'Basis-Tabelle-Samen'!T54,"-",'Basis-Tabelle-Samen'!J54,"-cultivation-set-croatian.jpg")),
IF($C$1="Lettisch - LV",HYPERLINK(CONCATENATE("https://www.saflax.de/0-WVK-Retail/Bilder-Pictures/SAFLAX-",'Basis-Tabelle-Samen'!T54,"-",'Basis-Tabelle-Samen'!J54,"-cultivation-set-latvian.jpg")),
IF($C$1="Litauisch - LT",HYPERLINK(CONCATENATE("https://www.saflax.de/0-WVK-Retail/Bilder-Pictures/SAFLAX-",'Basis-Tabelle-Samen'!T54,"-",'Basis-Tabelle-Samen'!J54,"-cultivation-set-lithuanian.jpg")),
IF($C$1="Maltesisch - MT",HYPERLINK(CONCATENATE("https://www.saflax.de/0-WVK-Retail/Bilder-Pictures/SAFLAX-",'Basis-Tabelle-Samen'!T54,"-",'Basis-Tabelle-Samen'!J54,"-cultivation-set-maltese.jpg")),
IF($C$1="Niederländisch - NL",HYPERLINK(CONCATENATE("https://www.saflax.de/0-WVK-Retail/Bilder-Pictures/SAFLAX-",'Basis-Tabelle-Samen'!T54,"-",'Basis-Tabelle-Samen'!J54,"-cultivation-set-dutch.jpg")),
IF($C$1="Norwegisch - NO",HYPERLINK(CONCATENATE("https://www.saflax.de/0-WVK-Retail/Bilder-Pictures/SAFLAX-",'Basis-Tabelle-Samen'!T54,"-",'Basis-Tabelle-Samen'!J54,"-cultivation-set-nowegian.jpg")),
IF($C$1="Polnisch - PL",HYPERLINK(CONCATENATE("https://www.saflax.de/0-WVK-Retail/Bilder-Pictures/SAFLAX-",'Basis-Tabelle-Samen'!T54,"-",'Basis-Tabelle-Samen'!J54,"-cultivation-set-polish.jpg")),
IF($C$1="Portugiesisch - PT",HYPERLINK(CONCATENATE("https://www.saflax.de/0-WVK-Retail/Bilder-Pictures/SAFLAX-",'Basis-Tabelle-Samen'!T54,"-",'Basis-Tabelle-Samen'!J54,"-cultivation-set-portuguese.jpg")),
IF($C$1="Rumänisch - RO",HYPERLINK(CONCATENATE("https://www.saflax.de/0-WVK-Retail/Bilder-Pictures/SAFLAX-",'Basis-Tabelle-Samen'!T54,"-",'Basis-Tabelle-Samen'!J54,"-cultivation-set-romanian.jpg")),
IF($C$1="Schwedisch - SE",HYPERLINK(CONCATENATE("https://www.saflax.de/0-WVK-Retail/Bilder-Pictures/SAFLAX-",'Basis-Tabelle-Samen'!T54,"-",'Basis-Tabelle-Samen'!J54,"-cultivation-set-swedish.jpg")),
IF($C$1="Slowakisch - SK",HYPERLINK(CONCATENATE("https://www.saflax.de/0-WVK-Retail/Bilder-Pictures/SAFLAX-",'Basis-Tabelle-Samen'!T54,"-",'Basis-Tabelle-Samen'!J54,"-cultivation-set-slovak.jpg")),
IF($C$1="Slowenisch - SI",HYPERLINK(CONCATENATE("https://www.saflax.de/0-WVK-Retail/Bilder-Pictures/SAFLAX-",'Basis-Tabelle-Samen'!T54,"-",'Basis-Tabelle-Samen'!J54,"-cultivation-set-slovenian.jpg")),
IF($C$1="Spanisch - ES",HYPERLINK(CONCATENATE("https://www.saflax.de/0-WVK-Retail/Bilder-Pictures/SAFLAX-",'Basis-Tabelle-Samen'!T54,"-",'Basis-Tabelle-Samen'!J54,"-cultivation-set-spanish.jpg")),
IF($C$1="Tschechisch - CZ",HYPERLINK(CONCATENATE("https://www.saflax.de/0-WVK-Retail/Bilder-Pictures/SAFLAX-",'Basis-Tabelle-Samen'!T54,"-",'Basis-Tabelle-Samen'!J54,"-cultivation-set-czech.jpg")),
IF($C$1="Türkisch - TR",HYPERLINK(CONCATENATE("https://www.saflax.de/0-WVK-Retail/Bilder-Pictures/SAFLAX-",'Basis-Tabelle-Samen'!T54,"-",'Basis-Tabelle-Samen'!J54,"-cultivation-set-turkish.jpg")),
IF($C$1="Ungarisch - HU",HYPERLINK(CONCATENATE("https://www.saflax.de/0-WVK-Retail/Bilder-Pictures/SAFLAX-",'Basis-Tabelle-Samen'!T54,"-",'Basis-Tabelle-Samen'!J54,"-cultivation-set-hungarian.jpg")),
" ACHTUNG")))))))))))))))))))))))))))))</f>
        <v>https://www.saflax.de/0-WVK-Retail/Bilder-Pictures/SAFLAX-32918-pinus-pinea-cultivation-set-english.jpg</v>
      </c>
      <c r="AQ98" s="330" t="str">
        <f>IF(L98&lt;1,"",
IF($C$1="Bulgarisch - BG",HYPERLINK(CONCATENATE("https://www.saflax.de/0-WVK-Retail/Bilder-Pictures/SAFLAX-",'Basis-Tabelle-Samen'!W54,"-",'Basis-Tabelle-Samen'!J54,"-garden-in-the-bag-bulgarian.jpg")),
IF($C$1="Dänisch - DK",HYPERLINK(CONCATENATE("https://www.saflax.de/0-WVK-Retail/Bilder-Pictures/SAFLAX-",'Basis-Tabelle-Samen'!W54,"-",'Basis-Tabelle-Samen'!J54,"-garden-in-the-bag-danish.jpg")),
IF($C$1="Deutsch - DE",HYPERLINK(CONCATENATE("https://www.saflax.de/0-WVK-Retail/Bilder-Pictures/SAFLAX-",'Basis-Tabelle-Samen'!W54,"-",'Basis-Tabelle-Samen'!J54,"-garden-in-the-bag-german.jpg")),
IF($C$1="Englisch - UK",HYPERLINK(CONCATENATE("https://www.saflax.de/0-WVK-Retail/Bilder-Pictures/SAFLAX-",'Basis-Tabelle-Samen'!W54,"-",'Basis-Tabelle-Samen'!J54,"-garden-in-the-bag-english.jpg")),
IF($C$1="Estnisch - EE",HYPERLINK(CONCATENATE("https://www.saflax.de/0-WVK-Retail/Bilder-Pictures/SAFLAX-",'Basis-Tabelle-Samen'!W54,"-",'Basis-Tabelle-Samen'!J54,"-garden-in-the-bag-estonian.jpg")),
IF($C$1="Finnisch - FI",HYPERLINK(CONCATENATE("https://www.saflax.de/0-WVK-Retail/Bilder-Pictures/SAFLAX-",'Basis-Tabelle-Samen'!W54,"-",'Basis-Tabelle-Samen'!J54,"-garden-in-the-bag-finnish.jpg")),
IF($C$1="Französisch - FR",HYPERLINK(CONCATENATE("https://www.saflax.de/0-WVK-Retail/Bilder-Pictures/SAFLAX-",'Basis-Tabelle-Samen'!W54,"-",'Basis-Tabelle-Samen'!J54,"-garden-in-the-bag-french.jpg")),
IF($C$1="Griechisch - GR",HYPERLINK(CONCATENATE("https://www.saflax.de/0-WVK-Retail/Bilder-Pictures/SAFLAX-",'Basis-Tabelle-Samen'!W54,"-",'Basis-Tabelle-Samen'!J54,"-garden-in-the-bag-greek.jpg")),
IF($C$1="Irisch - IE",HYPERLINK(CONCATENATE("https://www.saflax.de/0-WVK-Retail/Bilder-Pictures/SAFLAX-",'Basis-Tabelle-Samen'!W54,"-",'Basis-Tabelle-Samen'!J54,"-garden-in-the-bag-irish.jpg")),
IF($C$1="Isländisch - IS",HYPERLINK(CONCATENATE("https://www.saflax.de/0-WVK-Retail/Bilder-Pictures/SAFLAX-",'Basis-Tabelle-Samen'!W54,"-",'Basis-Tabelle-Samen'!J54,"-garden-in-the-bag-icelandic.jpg")),
IF($C$1="Italienisch - IT",HYPERLINK(CONCATENATE("https://www.saflax.de/0-WVK-Retail/Bilder-Pictures/SAFLAX-",'Basis-Tabelle-Samen'!W54,"-",'Basis-Tabelle-Samen'!J54,"-garden-in-the-bag-italian.jpg")),
IF($C$1="Japanisch - JP",HYPERLINK(CONCATENATE("https://www.saflax.de/0-WVK-Retail/Bilder-Pictures/SAFLAX-",'Basis-Tabelle-Samen'!W54,"-",'Basis-Tabelle-Samen'!J54,"-garden-in-the-bag-japanese.jpg")),
IF($C$1="Kroatisch - HR",HYPERLINK(CONCATENATE("https://www.saflax.de/0-WVK-Retail/Bilder-Pictures/SAFLAX-",'Basis-Tabelle-Samen'!W54,"-",'Basis-Tabelle-Samen'!J54,"-garden-in-the-bag-croatian.jpg")),
IF($C$1="Lettisch - LV",HYPERLINK(CONCATENATE("https://www.saflax.de/0-WVK-Retail/Bilder-Pictures/SAFLAX-",'Basis-Tabelle-Samen'!W54,"-",'Basis-Tabelle-Samen'!J54,"-garden-in-the-bag-latvian.jpg")),
IF($C$1="Litauisch - LT",HYPERLINK(CONCATENATE("https://www.saflax.de/0-WVK-Retail/Bilder-Pictures/SAFLAX-",'Basis-Tabelle-Samen'!W54,"-",'Basis-Tabelle-Samen'!J54,"-garden-in-the-bag-lithuanian.jpg")),
IF($C$1="Maltesisch - MT",HYPERLINK(CONCATENATE("https://www.saflax.de/0-WVK-Retail/Bilder-Pictures/SAFLAX-",'Basis-Tabelle-Samen'!W54,"-",'Basis-Tabelle-Samen'!J54,"-garden-in-the-bag-maltese.jpg")),
IF($C$1="Niederländisch - NL",HYPERLINK(CONCATENATE("https://www.saflax.de/0-WVK-Retail/Bilder-Pictures/SAFLAX-",'Basis-Tabelle-Samen'!W54,"-",'Basis-Tabelle-Samen'!J54,"-garden-in-the-bag-dutch.jpg")),
IF($C$1="Norwegisch - NO",HYPERLINK(CONCATENATE("https://www.saflax.de/0-WVK-Retail/Bilder-Pictures/SAFLAX-",'Basis-Tabelle-Samen'!W54,"-",'Basis-Tabelle-Samen'!J54,"-garden-in-the-bag-nowegian.jpg")),
IF($C$1="Polnisch - PL",HYPERLINK(CONCATENATE("https://www.saflax.de/0-WVK-Retail/Bilder-Pictures/SAFLAX-",'Basis-Tabelle-Samen'!W54,"-",'Basis-Tabelle-Samen'!J54,"-garden-in-the-bag-polish.jpg")),
IF($C$1="Portugiesisch - PT",HYPERLINK(CONCATENATE("https://www.saflax.de/0-WVK-Retail/Bilder-Pictures/SAFLAX-",'Basis-Tabelle-Samen'!W54,"-",'Basis-Tabelle-Samen'!J54,"-garden-in-the-bag-portuguese.jpg")),
IF($C$1="Rumänisch - RO",HYPERLINK(CONCATENATE("https://www.saflax.de/0-WVK-Retail/Bilder-Pictures/SAFLAX-",'Basis-Tabelle-Samen'!W54,"-",'Basis-Tabelle-Samen'!J54,"-garden-in-the-bag-romanian.jpg")),
IF($C$1="Schwedisch - SE",HYPERLINK(CONCATENATE("https://www.saflax.de/0-WVK-Retail/Bilder-Pictures/SAFLAX-",'Basis-Tabelle-Samen'!W54,"-",'Basis-Tabelle-Samen'!J54,"-garden-in-the-bag-swedish.jpg")),
IF($C$1="Slowakisch - SK",HYPERLINK(CONCATENATE("https://www.saflax.de/0-WVK-Retail/Bilder-Pictures/SAFLAX-",'Basis-Tabelle-Samen'!W54,"-",'Basis-Tabelle-Samen'!J54,"-garden-in-the-bag-slovak.jpg")),
IF($C$1="Slowenisch - SI",HYPERLINK(CONCATENATE("https://www.saflax.de/0-WVK-Retail/Bilder-Pictures/SAFLAX-",'Basis-Tabelle-Samen'!W54,"-",'Basis-Tabelle-Samen'!J54,"-garden-in-the-bag-slovenian.jpg")),
IF($C$1="Spanisch - ES",HYPERLINK(CONCATENATE("https://www.saflax.de/0-WVK-Retail/Bilder-Pictures/SAFLAX-",'Basis-Tabelle-Samen'!W54,"-",'Basis-Tabelle-Samen'!J54,"-garden-in-the-bag-spanish.jpg")),
IF($C$1="Tschechisch - CZ",HYPERLINK(CONCATENATE("https://www.saflax.de/0-WVK-Retail/Bilder-Pictures/SAFLAX-",'Basis-Tabelle-Samen'!W54,"-",'Basis-Tabelle-Samen'!J54,"-garden-in-the-bag-czech.jpg")),
IF($C$1="Türkisch - TR",HYPERLINK(CONCATENATE("https://www.saflax.de/0-WVK-Retail/Bilder-Pictures/SAFLAX-",'Basis-Tabelle-Samen'!W54,"-",'Basis-Tabelle-Samen'!J54,"-garden-in-the-bag-turkish.jpg")),
IF($C$1="Ungarisch - HU",HYPERLINK(CONCATENATE("https://www.saflax.de/0-WVK-Retail/Bilder-Pictures/SAFLAX-",'Basis-Tabelle-Samen'!W54,"-",'Basis-Tabelle-Samen'!J54,"-garden-in-the-bag-hungarian.jpg")),
" ACHTUNG")))))))))))))))))))))))))))))</f>
        <v>https://www.saflax.de/0-WVK-Retail/Bilder-Pictures/SAFLAX-62918-pinus-pinea-garden-in-the-bag-english.jpg</v>
      </c>
    </row>
    <row r="99" spans="1:43" ht="17.100000000000001" customHeight="1" x14ac:dyDescent="0.2">
      <c r="A99" s="318" t="str">
        <f>IF('Basis-Tabelle-Samen'!A64="","",IF($C$1="Deutsch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99" s="319" t="str">
        <f>'Basis-Tabelle-Samen'!I64</f>
        <v>Pinus ponderosa</v>
      </c>
      <c r="C99" s="316" t="str">
        <f>IF($C$1="Bulgarisch - BG",'Basis-Tabelle-Samen'!Z64,
IF($C$1="Dänisch - DK",'Basis-Tabelle-Samen'!AA64,
IF($C$1="Deutsch - DE",'Basis-Tabelle-Samen'!AB64,
IF($C$1="Englisch - UK",'Basis-Tabelle-Samen'!AC64,
IF($C$1="Estnisch - EE",'Basis-Tabelle-Samen'!AD64,
IF($C$1="Finnisch - FI",'Basis-Tabelle-Samen'!AE64,
IF($C$1="Französisch - FR",'Basis-Tabelle-Samen'!AF64,
IF($C$1="Griechisch - GR",'Basis-Tabelle-Samen'!AG64,
IF($C$1="Irisch - IE",'Basis-Tabelle-Samen'!AH64,
IF($C$1="Isländisch - IS",'Basis-Tabelle-Samen'!AI64,
IF($C$1="Italienisch - IT",'Basis-Tabelle-Samen'!AJ64,
IF($C$1="Japanisch - JP",'Basis-Tabelle-Samen'!AK64,
IF($C$1="Kroatisch - HR",'Basis-Tabelle-Samen'!AL64,
IF($C$1="Lettisch - LV",'Basis-Tabelle-Samen'!AM64,
IF($C$1="Litauisch - LT",'Basis-Tabelle-Samen'!AN64,
IF($C$1="Maltesisch - MT",'Basis-Tabelle-Samen'!AO64,
IF($C$1="Niederländisch - NL",'Basis-Tabelle-Samen'!AP64,
IF($C$1="Norwegisch - NO",'Basis-Tabelle-Samen'!AQ64,
IF($C$1="Polnisch - PL",'Basis-Tabelle-Samen'!AR64,
IF($C$1="Portugiesisch - PT",'Basis-Tabelle-Samen'!AS64,
IF($C$1="Rumänisch - RO",'Basis-Tabelle-Samen'!AT64,
IF($C$1="Schwedisch - SE",'Basis-Tabelle-Samen'!AU64,
IF($C$1="Slowakisch - SK",'Basis-Tabelle-Samen'!AV64,
IF($C$1="Slowenisch - SI",'Basis-Tabelle-Samen'!AW64,
IF($C$1="Spanisch - ES",'Basis-Tabelle-Samen'!AX64,
IF($C$1="Tschechisch - CZ",'Basis-Tabelle-Samen'!AY64,
IF($C$1="Türkisch - TR",'Basis-Tabelle-Samen'!AZ64,
IF($C$1="Ungarisch - HU",'Basis-Tabelle-Samen'!BA64,
" ACHTUNG"))))))))))))))))))))))))))))</f>
        <v>Ponderosa Pine</v>
      </c>
      <c r="D99" s="320">
        <f>'Basis-Tabelle-Samen'!F64</f>
        <v>20</v>
      </c>
      <c r="E99" s="321" t="str">
        <f>'Basis-Tabelle-Samen'!H64</f>
        <v>7 %</v>
      </c>
      <c r="F99" s="322" t="str">
        <f>IF('Basis-Tabelle-Samen'!G64="","",'Basis-Tabelle-Samen'!G64)</f>
        <v>01</v>
      </c>
      <c r="G99" s="320">
        <f>'Basis-Tabelle-Samen'!C64</f>
        <v>12947</v>
      </c>
      <c r="H99" s="323">
        <f>'Basis-Tabelle-Samen'!D64</f>
        <v>4055473129471</v>
      </c>
      <c r="I99" s="324">
        <f>'Basis-Tabelle-Samen'!E64</f>
        <v>1.85</v>
      </c>
      <c r="J99" s="325">
        <f t="shared" si="1"/>
        <v>12</v>
      </c>
      <c r="K99" s="326">
        <f>'Basis-Tabelle-Samen'!K64</f>
        <v>72947</v>
      </c>
      <c r="L99" s="323">
        <f>'Basis-Tabelle-Samen'!L64</f>
        <v>4055473729473</v>
      </c>
      <c r="M99" s="324">
        <f>'Basis-Tabelle-Samen'!M64</f>
        <v>2.4500000000000002</v>
      </c>
      <c r="N99" s="326">
        <f>IF(K99&lt;1,"",'3'!$I$15)</f>
        <v>15</v>
      </c>
      <c r="O99" s="327">
        <f>IF(K99&lt;1,"",'3'!$J$11)</f>
        <v>90</v>
      </c>
      <c r="P99" s="326">
        <f>'Basis-Tabelle-Samen'!N64</f>
        <v>82947</v>
      </c>
      <c r="Q99" s="323">
        <f>'Basis-Tabelle-Samen'!O64</f>
        <v>4055473829470</v>
      </c>
      <c r="R99" s="328">
        <f>'Basis-Tabelle-Samen'!P64</f>
        <v>3.75</v>
      </c>
      <c r="S99" s="326">
        <f>IF(R99&lt;1,"",'3'!$M$15)</f>
        <v>18</v>
      </c>
      <c r="T99" s="327">
        <f>IF(R99&lt;1,"",'3'!$N$11)</f>
        <v>72</v>
      </c>
      <c r="U99" s="326">
        <f>'Basis-Tabelle-Samen'!Q64</f>
        <v>52947</v>
      </c>
      <c r="V99" s="323">
        <f>'Basis-Tabelle-Samen'!R64</f>
        <v>4055473529479</v>
      </c>
      <c r="W99" s="324">
        <f>'Basis-Tabelle-Samen'!S64</f>
        <v>4.95</v>
      </c>
      <c r="X99" s="326">
        <f>IF(U99&lt;1,"",'3'!$Q$15)</f>
        <v>6</v>
      </c>
      <c r="Y99" s="327">
        <f>IF(U99&lt;1,"",'3'!$R$11)</f>
        <v>24</v>
      </c>
      <c r="Z99" s="326">
        <f>'Basis-Tabelle-Samen'!T64</f>
        <v>32947</v>
      </c>
      <c r="AA99" s="323">
        <f>'Basis-Tabelle-Samen'!U64</f>
        <v>4055473329475</v>
      </c>
      <c r="AB99" s="324">
        <f>'Basis-Tabelle-Samen'!V64</f>
        <v>6.75</v>
      </c>
      <c r="AC99" s="326">
        <f>IF(Z99&lt;1,"",'3'!$U$15)</f>
        <v>6</v>
      </c>
      <c r="AD99" s="327">
        <f>IF(Z99&lt;1,"",'3'!$V$11)</f>
        <v>24</v>
      </c>
      <c r="AE99" s="326">
        <f>'Basis-Tabelle-Samen'!W64</f>
        <v>62947</v>
      </c>
      <c r="AF99" s="323">
        <f>'Basis-Tabelle-Samen'!X64</f>
        <v>4055473629476</v>
      </c>
      <c r="AG99" s="324">
        <f>'Basis-Tabelle-Samen'!Y64</f>
        <v>2.95</v>
      </c>
      <c r="AH99" s="326">
        <f>IF(AE99&lt;1,"",'3'!$Y$15)</f>
        <v>8</v>
      </c>
      <c r="AI99" s="327">
        <f>IF(AE99&lt;1,"",'3'!$Z$11)</f>
        <v>64</v>
      </c>
      <c r="AJ99" s="329"/>
      <c r="AK99" s="316" t="str">
        <f>IF(G99&lt;1,"",
IF($C$1="Bulgarisch - BG",HYPERLINK(CONCATENATE("https://www.saflax.de/0-WVK-Retail/Bilder-Pictures/SAFLAX-",'Basis-Tabelle-Samen'!C64,"-",'Basis-Tabelle-Samen'!J64,"-seed-package-front-cr-bulgarian.jpg")),
IF($C$1="Dänisch - DK",HYPERLINK(CONCATENATE("https://www.saflax.de/0-WVK-Retail/Bilder-Pictures/SAFLAX-",'Basis-Tabelle-Samen'!C64,"-",'Basis-Tabelle-Samen'!J64,"-seed-package-front-cr-danish.jpg")),
IF($C$1="Deutsch - DE",HYPERLINK(CONCATENATE("https://www.saflax.de/0-WVK-Retail/Bilder-Pictures/SAFLAX-",'Basis-Tabelle-Samen'!C64,"-",'Basis-Tabelle-Samen'!J64,"-seed-package-front-cr-german.jpg")),
IF($C$1="Englisch - UK",HYPERLINK(CONCATENATE("https://www.saflax.de/0-WVK-Retail/Bilder-Pictures/SAFLAX-",'Basis-Tabelle-Samen'!C64,"-",'Basis-Tabelle-Samen'!J64,"-seed-package-front-cr-english.jpg")),
IF($C$1="Estnisch - EE",HYPERLINK(CONCATENATE("https://www.saflax.de/0-WVK-Retail/Bilder-Pictures/SAFLAX-",'Basis-Tabelle-Samen'!C64,"-",'Basis-Tabelle-Samen'!J64,"-seed-package-front-cr-estonian.jpg")),
IF($C$1="Finnisch - FI",HYPERLINK(CONCATENATE("https://www.saflax.de/0-WVK-Retail/Bilder-Pictures/SAFLAX-",'Basis-Tabelle-Samen'!C64,"-",'Basis-Tabelle-Samen'!J64,"-seed-package-front-cr-finnish.jpg")),
IF($C$1="Französisch - FR",HYPERLINK(CONCATENATE("https://www.saflax.de/0-WVK-Retail/Bilder-Pictures/SAFLAX-",'Basis-Tabelle-Samen'!C64,"-",'Basis-Tabelle-Samen'!J64,"-seed-package-front-cr-french.jpg")),
IF($C$1="Griechisch - GR",HYPERLINK(CONCATENATE("https://www.saflax.de/0-WVK-Retail/Bilder-Pictures/SAFLAX-",'Basis-Tabelle-Samen'!C64,"-",'Basis-Tabelle-Samen'!J64,"-seed-package-front-cr-greek.jpg")),
IF($C$1="Irisch - IE",HYPERLINK(CONCATENATE("https://www.saflax.de/0-WVK-Retail/Bilder-Pictures/SAFLAX-",'Basis-Tabelle-Samen'!C64,"-",'Basis-Tabelle-Samen'!J64,"-seed-package-front-cr-irish.jpg")),
IF($C$1="Isländisch - IS",HYPERLINK(CONCATENATE("https://www.saflax.de/0-WVK-Retail/Bilder-Pictures/SAFLAX-",'Basis-Tabelle-Samen'!C64,"-",'Basis-Tabelle-Samen'!J64,"-seed-package-front-cr-icelandic.jpg")),
IF($C$1="Italienisch - IT",HYPERLINK(CONCATENATE("https://www.saflax.de/0-WVK-Retail/Bilder-Pictures/SAFLAX-",'Basis-Tabelle-Samen'!C64,"-",'Basis-Tabelle-Samen'!J64,"-seed-package-front-cr-italian.jpg")),
IF($C$1="Japanisch - JP",HYPERLINK(CONCATENATE("https://www.saflax.de/0-WVK-Retail/Bilder-Pictures/SAFLAX-",'Basis-Tabelle-Samen'!C64,"-",'Basis-Tabelle-Samen'!J64,"-seed-package-front-cr-japanese.jpg")),
IF($C$1="Kroatisch - HR",HYPERLINK(CONCATENATE("https://www.saflax.de/0-WVK-Retail/Bilder-Pictures/SAFLAX-",'Basis-Tabelle-Samen'!C64,"-",'Basis-Tabelle-Samen'!J64,"-seed-package-front-cr-croatian.jpg")),
IF($C$1="Lettisch - LV",HYPERLINK(CONCATENATE("https://www.saflax.de/0-WVK-Retail/Bilder-Pictures/SAFLAX-",'Basis-Tabelle-Samen'!C64,"-",'Basis-Tabelle-Samen'!J64,"-seed-package-front-cr-latvian.jpg")),
IF($C$1="Litauisch - LT",HYPERLINK(CONCATENATE("https://www.saflax.de/0-WVK-Retail/Bilder-Pictures/SAFLAX-",'Basis-Tabelle-Samen'!C64,"-",'Basis-Tabelle-Samen'!J64,"-seed-package-front-cr-lithuanian.jpg")),
IF($C$1="Maltesisch - MT",HYPERLINK(CONCATENATE("https://www.saflax.de/0-WVK-Retail/Bilder-Pictures/SAFLAX-",'Basis-Tabelle-Samen'!C64,"-",'Basis-Tabelle-Samen'!J64,"-seed-package-front-cr-maltese.jpg")),
IF($C$1="Niederländisch - NL",HYPERLINK(CONCATENATE("https://www.saflax.de/0-WVK-Retail/Bilder-Pictures/SAFLAX-",'Basis-Tabelle-Samen'!C64,"-",'Basis-Tabelle-Samen'!J64,"-seed-package-front-cr-dutch.jpg")),
IF($C$1="Norwegisch - NO",HYPERLINK(CONCATENATE("https://www.saflax.de/0-WVK-Retail/Bilder-Pictures/SAFLAX-",'Basis-Tabelle-Samen'!C64,"-",'Basis-Tabelle-Samen'!J64,"-seed-package-front-cr-nowegian.jpg")),
IF($C$1="Polnisch - PL",HYPERLINK(CONCATENATE("https://www.saflax.de/0-WVK-Retail/Bilder-Pictures/SAFLAX-",'Basis-Tabelle-Samen'!C64,"-",'Basis-Tabelle-Samen'!J64,"-seed-package-front-cr-polish.jpg")),
IF($C$1="Portugiesisch - PT",HYPERLINK(CONCATENATE("https://www.saflax.de/0-WVK-Retail/Bilder-Pictures/SAFLAX-",'Basis-Tabelle-Samen'!C64,"-",'Basis-Tabelle-Samen'!J64,"-seed-package-front-cr-portuguese.jpg")),
IF($C$1="Rumänisch - RO",HYPERLINK(CONCATENATE("https://www.saflax.de/0-WVK-Retail/Bilder-Pictures/SAFLAX-",'Basis-Tabelle-Samen'!C64,"-",'Basis-Tabelle-Samen'!J64,"-seed-package-front-cr-romanian.jpg")),
IF($C$1="Schwedisch - SE",HYPERLINK(CONCATENATE("https://www.saflax.de/0-WVK-Retail/Bilder-Pictures/SAFLAX-",'Basis-Tabelle-Samen'!C64,"-",'Basis-Tabelle-Samen'!J64,"-seed-package-front-cr-swedish.jpg")),
IF($C$1="Slowakisch - SK",HYPERLINK(CONCATENATE("https://www.saflax.de/0-WVK-Retail/Bilder-Pictures/SAFLAX-",'Basis-Tabelle-Samen'!C64,"-",'Basis-Tabelle-Samen'!J64,"-seed-package-front-cr-slovak.jpg")),
IF($C$1="Slowenisch - SI",HYPERLINK(CONCATENATE("https://www.saflax.de/0-WVK-Retail/Bilder-Pictures/SAFLAX-",'Basis-Tabelle-Samen'!C64,"-",'Basis-Tabelle-Samen'!J64,"-seed-package-front-cr-slovenian.jpg")),
IF($C$1="Spanisch - ES",HYPERLINK(CONCATENATE("https://www.saflax.de/0-WVK-Retail/Bilder-Pictures/SAFLAX-",'Basis-Tabelle-Samen'!C64,"-",'Basis-Tabelle-Samen'!J64,"-seed-package-front-cr-spanish.jpg")),
IF($C$1="Tschechisch - CZ",HYPERLINK(CONCATENATE("https://www.saflax.de/0-WVK-Retail/Bilder-Pictures/SAFLAX-",'Basis-Tabelle-Samen'!C64,"-",'Basis-Tabelle-Samen'!J64,"-seed-package-front-cr-czech.jpg")),
IF($C$1="Türkisch - TR",HYPERLINK(CONCATENATE("https://www.saflax.de/0-WVK-Retail/Bilder-Pictures/SAFLAX-",'Basis-Tabelle-Samen'!C64,"-",'Basis-Tabelle-Samen'!J64,"-seed-package-front-cr-turkish.jpg")),
IF($C$1="Ungarisch - HU",HYPERLINK(CONCATENATE("https://www.saflax.de/0-WVK-Retail/Bilder-Pictures/SAFLAX-",'Basis-Tabelle-Samen'!C64,"-",'Basis-Tabelle-Samen'!J64,"-seed-package-front-cr-hungarian.jpg")),
" ACHTUNG")))))))))))))))))))))))))))))</f>
        <v>https://www.saflax.de/0-WVK-Retail/Bilder-Pictures/SAFLAX-12947-pinus-ponderosa-seed-package-front-cr-english.jpg</v>
      </c>
      <c r="AL99" s="330" t="str">
        <f>IF(G99&lt;1,"",
IF($C$1="Bulgarisch - BG",HYPERLINK(CONCATENATE("https://www.saflax.de/0-WVK-Retail/Bilder-Pictures/SAFLAX-",'Basis-Tabelle-Samen'!C64,"-",'Basis-Tabelle-Samen'!J64,"-seed-package-back-cr-bulgarian.jpg")),
IF($C$1="Dänisch - DK",HYPERLINK(CONCATENATE("https://www.saflax.de/0-WVK-Retail/Bilder-Pictures/SAFLAX-",'Basis-Tabelle-Samen'!C64,"-",'Basis-Tabelle-Samen'!J64,"-seed-package-back-cr-danish.jpg")),
IF($C$1="Deutsch - DE",HYPERLINK(CONCATENATE("https://www.saflax.de/0-WVK-Retail/Bilder-Pictures/SAFLAX-",'Basis-Tabelle-Samen'!C64,"-",'Basis-Tabelle-Samen'!J64,"-seed-package-back-cr-german.jpg")),
IF($C$1="Englisch - UK",HYPERLINK(CONCATENATE("https://www.saflax.de/0-WVK-Retail/Bilder-Pictures/SAFLAX-",'Basis-Tabelle-Samen'!C64,"-",'Basis-Tabelle-Samen'!J64,"-seed-package-back-cr-english.jpg")),
IF($C$1="Estnisch - EE",HYPERLINK(CONCATENATE("https://www.saflax.de/0-WVK-Retail/Bilder-Pictures/SAFLAX-",'Basis-Tabelle-Samen'!C64,"-",'Basis-Tabelle-Samen'!J64,"-seed-package-back-cr-estonian.jpg")),
IF($C$1="Finnisch - FI",HYPERLINK(CONCATENATE("https://www.saflax.de/0-WVK-Retail/Bilder-Pictures/SAFLAX-",'Basis-Tabelle-Samen'!C64,"-",'Basis-Tabelle-Samen'!J64,"-seed-package-back-cr-finnish.jpg")),
IF($C$1="Französisch - FR",HYPERLINK(CONCATENATE("https://www.saflax.de/0-WVK-Retail/Bilder-Pictures/SAFLAX-",'Basis-Tabelle-Samen'!C64,"-",'Basis-Tabelle-Samen'!J64,"-seed-package-back-cr-french.jpg")),
IF($C$1="Griechisch - GR",HYPERLINK(CONCATENATE("https://www.saflax.de/0-WVK-Retail/Bilder-Pictures/SAFLAX-",'Basis-Tabelle-Samen'!C64,"-",'Basis-Tabelle-Samen'!J64,"-seed-package-back-cr-greek.jpg")),
IF($C$1="Irisch - IE",HYPERLINK(CONCATENATE("https://www.saflax.de/0-WVK-Retail/Bilder-Pictures/SAFLAX-",'Basis-Tabelle-Samen'!C64,"-",'Basis-Tabelle-Samen'!J64,"-seed-package-back-cr-irish.jpg")),
IF($C$1="Isländisch - IS",HYPERLINK(CONCATENATE("https://www.saflax.de/0-WVK-Retail/Bilder-Pictures/SAFLAX-",'Basis-Tabelle-Samen'!C64,"-",'Basis-Tabelle-Samen'!J64,"-seed-package-back-cr-icelandic.jpg")),
IF($C$1="Italienisch - IT",HYPERLINK(CONCATENATE("https://www.saflax.de/0-WVK-Retail/Bilder-Pictures/SAFLAX-",'Basis-Tabelle-Samen'!C64,"-",'Basis-Tabelle-Samen'!J64,"-seed-package-back-cr-italian.jpg")),
IF($C$1="Japanisch - JP",HYPERLINK(CONCATENATE("https://www.saflax.de/0-WVK-Retail/Bilder-Pictures/SAFLAX-",'Basis-Tabelle-Samen'!C64,"-",'Basis-Tabelle-Samen'!J64,"-seed-package-back-cr-japanese.jpg")),
IF($C$1="Kroatisch - HR",HYPERLINK(CONCATENATE("https://www.saflax.de/0-WVK-Retail/Bilder-Pictures/SAFLAX-",'Basis-Tabelle-Samen'!C64,"-",'Basis-Tabelle-Samen'!J64,"-seed-package-back-cr-croatian.jpg")),
IF($C$1="Lettisch - LV",HYPERLINK(CONCATENATE("https://www.saflax.de/0-WVK-Retail/Bilder-Pictures/SAFLAX-",'Basis-Tabelle-Samen'!C64,"-",'Basis-Tabelle-Samen'!J64,"-seed-package-back-cr-latvian.jpg")),
IF($C$1="Litauisch - LT",HYPERLINK(CONCATENATE("https://www.saflax.de/0-WVK-Retail/Bilder-Pictures/SAFLAX-",'Basis-Tabelle-Samen'!C64,"-",'Basis-Tabelle-Samen'!J64,"-seed-package-back-cr-lithuanian.jpg")),
IF($C$1="Maltesisch - MT",HYPERLINK(CONCATENATE("https://www.saflax.de/0-WVK-Retail/Bilder-Pictures/SAFLAX-",'Basis-Tabelle-Samen'!C64,"-",'Basis-Tabelle-Samen'!J64,"-seed-package-back-cr-maltese.jpg")),
IF($C$1="Niederländisch - NL",HYPERLINK(CONCATENATE("https://www.saflax.de/0-WVK-Retail/Bilder-Pictures/SAFLAX-",'Basis-Tabelle-Samen'!C64,"-",'Basis-Tabelle-Samen'!J64,"-seed-package-back-cr-dutch.jpg")),
IF($C$1="Norwegisch - NO",HYPERLINK(CONCATENATE("https://www.saflax.de/0-WVK-Retail/Bilder-Pictures/SAFLAX-",'Basis-Tabelle-Samen'!C64,"-",'Basis-Tabelle-Samen'!J64,"-seed-package-back-cr-nowegian.jpg")),
IF($C$1="Polnisch - PL",HYPERLINK(CONCATENATE("https://www.saflax.de/0-WVK-Retail/Bilder-Pictures/SAFLAX-",'Basis-Tabelle-Samen'!C64,"-",'Basis-Tabelle-Samen'!J64,"-seed-package-back-cr-polish.jpg")),
IF($C$1="Portugiesisch - PT",HYPERLINK(CONCATENATE("https://www.saflax.de/0-WVK-Retail/Bilder-Pictures/SAFLAX-",'Basis-Tabelle-Samen'!C64,"-",'Basis-Tabelle-Samen'!J64,"-seed-package-back-cr-portuguese.jpg")),
IF($C$1="Rumänisch - RO",HYPERLINK(CONCATENATE("https://www.saflax.de/0-WVK-Retail/Bilder-Pictures/SAFLAX-",'Basis-Tabelle-Samen'!C64,"-",'Basis-Tabelle-Samen'!J64,"-seed-package-back-cr-romanian.jpg")),
IF($C$1="Schwedisch - SE",HYPERLINK(CONCATENATE("https://www.saflax.de/0-WVK-Retail/Bilder-Pictures/SAFLAX-",'Basis-Tabelle-Samen'!C64,"-",'Basis-Tabelle-Samen'!J64,"-seed-package-back-cr-swedish.jpg")),
IF($C$1="Slowakisch - SK",HYPERLINK(CONCATENATE("https://www.saflax.de/0-WVK-Retail/Bilder-Pictures/SAFLAX-",'Basis-Tabelle-Samen'!C64,"-",'Basis-Tabelle-Samen'!J64,"-seed-package-back-cr-slovak.jpg")),
IF($C$1="Slowenisch - SI",HYPERLINK(CONCATENATE("https://www.saflax.de/0-WVK-Retail/Bilder-Pictures/SAFLAX-",'Basis-Tabelle-Samen'!C64,"-",'Basis-Tabelle-Samen'!J64,"-seed-package-back-cr-slovenian.jpg")),
IF($C$1="Spanisch - ES",HYPERLINK(CONCATENATE("https://www.saflax.de/0-WVK-Retail/Bilder-Pictures/SAFLAX-",'Basis-Tabelle-Samen'!C64,"-",'Basis-Tabelle-Samen'!J64,"-seed-package-back-cr-spanish.jpg")),
IF($C$1="Tschechisch - CZ",HYPERLINK(CONCATENATE("https://www.saflax.de/0-WVK-Retail/Bilder-Pictures/SAFLAX-",'Basis-Tabelle-Samen'!C64,"-",'Basis-Tabelle-Samen'!J64,"-seed-package-back-cr-czech.jpg")),
IF($C$1="Türkisch - TR",HYPERLINK(CONCATENATE("https://www.saflax.de/0-WVK-Retail/Bilder-Pictures/SAFLAX-",'Basis-Tabelle-Samen'!C64,"-",'Basis-Tabelle-Samen'!J64,"-seed-package-back-cr-turkish.jpg")),
IF($C$1="Ungarisch - HU",HYPERLINK(CONCATENATE("https://www.saflax.de/0-WVK-Retail/Bilder-Pictures/SAFLAX-",'Basis-Tabelle-Samen'!C64,"-",'Basis-Tabelle-Samen'!J64,"-seed-package-back-cr-hungarian.jpg")),
" ACHTUNG")))))))))))))))))))))))))))))</f>
        <v>https://www.saflax.de/0-WVK-Retail/Bilder-Pictures/SAFLAX-12947-pinus-ponderosa-seed-package-back-cr-english.jpg</v>
      </c>
      <c r="AM99" s="330" t="str">
        <f>IF(H99&lt;1,"",
IF($C$1="Bulgarisch - BG",HYPERLINK(CONCATENATE("https://www.saflax.de/0-WVK-Retail/Bilder-Pictures/SAFLAX-",'Basis-Tabelle-Samen'!K64,"-",'Basis-Tabelle-Samen'!J64,"-garden-to-go-mini-bulgarian.jpg")),
IF($C$1="Dänisch - DK",HYPERLINK(CONCATENATE("https://www.saflax.de/0-WVK-Retail/Bilder-Pictures/SAFLAX-",'Basis-Tabelle-Samen'!K64,"-",'Basis-Tabelle-Samen'!J64,"-garden-to-go-mini-danish.jpg")),
IF($C$1="Deutsch - DE",HYPERLINK(CONCATENATE("https://www.saflax.de/0-WVK-Retail/Bilder-Pictures/SAFLAX-",'Basis-Tabelle-Samen'!K64,"-",'Basis-Tabelle-Samen'!J64,"-garden-to-go-mini-german.jpg")),
IF($C$1="Englisch - UK",HYPERLINK(CONCATENATE("https://www.saflax.de/0-WVK-Retail/Bilder-Pictures/SAFLAX-",'Basis-Tabelle-Samen'!K64,"-",'Basis-Tabelle-Samen'!J64,"-garden-to-go-mini-english.jpg")),
IF($C$1="Estnisch - EE",HYPERLINK(CONCATENATE("https://www.saflax.de/0-WVK-Retail/Bilder-Pictures/SAFLAX-",'Basis-Tabelle-Samen'!K64,"-",'Basis-Tabelle-Samen'!J64,"-garden-to-go-mini-estonian.jpg")),
IF($C$1="Finnisch - FI",HYPERLINK(CONCATENATE("https://www.saflax.de/0-WVK-Retail/Bilder-Pictures/SAFLAX-",'Basis-Tabelle-Samen'!K64,"-",'Basis-Tabelle-Samen'!J64,"-garden-to-go-mini-finnish.jpg")),
IF($C$1="Französisch - FR",HYPERLINK(CONCATENATE("https://www.saflax.de/0-WVK-Retail/Bilder-Pictures/SAFLAX-",'Basis-Tabelle-Samen'!K64,"-",'Basis-Tabelle-Samen'!J64,"-garden-to-go-mini-french.jpg")),
IF($C$1="Griechisch - GR",HYPERLINK(CONCATENATE("https://www.saflax.de/0-WVK-Retail/Bilder-Pictures/SAFLAX-",'Basis-Tabelle-Samen'!K64,"-",'Basis-Tabelle-Samen'!J64,"-garden-to-go-mini-greek.jpg")),
IF($C$1="Irisch - IE",HYPERLINK(CONCATENATE("https://www.saflax.de/0-WVK-Retail/Bilder-Pictures/SAFLAX-",'Basis-Tabelle-Samen'!K64,"-",'Basis-Tabelle-Samen'!J64,"-garden-to-go-mini-irish.jpg")),
IF($C$1="Isländisch - IS",HYPERLINK(CONCATENATE("https://www.saflax.de/0-WVK-Retail/Bilder-Pictures/SAFLAX-",'Basis-Tabelle-Samen'!K64,"-",'Basis-Tabelle-Samen'!J64,"-garden-to-go-mini-icelandic.jpg")),
IF($C$1="Italienisch - IT",HYPERLINK(CONCATENATE("https://www.saflax.de/0-WVK-Retail/Bilder-Pictures/SAFLAX-",'Basis-Tabelle-Samen'!K64,"-",'Basis-Tabelle-Samen'!J64,"-garden-to-go-mini-italian.jpg")),
IF($C$1="Japanisch - JP",HYPERLINK(CONCATENATE("https://www.saflax.de/0-WVK-Retail/Bilder-Pictures/SAFLAX-",'Basis-Tabelle-Samen'!K64,"-",'Basis-Tabelle-Samen'!J64,"-garden-to-go-mini-japanese.jpg")),
IF($C$1="Kroatisch - HR",HYPERLINK(CONCATENATE("https://www.saflax.de/0-WVK-Retail/Bilder-Pictures/SAFLAX-",'Basis-Tabelle-Samen'!K64,"-",'Basis-Tabelle-Samen'!J64,"-garden-to-go-mini-croatian.jpg")),
IF($C$1="Lettisch - LV",HYPERLINK(CONCATENATE("https://www.saflax.de/0-WVK-Retail/Bilder-Pictures/SAFLAX-",'Basis-Tabelle-Samen'!K64,"-",'Basis-Tabelle-Samen'!J64,"-garden-to-go-mini-latvian.jpg")),
IF($C$1="Litauisch - LT",HYPERLINK(CONCATENATE("https://www.saflax.de/0-WVK-Retail/Bilder-Pictures/SAFLAX-",'Basis-Tabelle-Samen'!K64,"-",'Basis-Tabelle-Samen'!J64,"-garden-to-go-mini-lithuanian.jpg")),
IF($C$1="Maltesisch - MT",HYPERLINK(CONCATENATE("https://www.saflax.de/0-WVK-Retail/Bilder-Pictures/SAFLAX-",'Basis-Tabelle-Samen'!K64,"-",'Basis-Tabelle-Samen'!J64,"-garden-to-go-mini-maltese.jpg")),
IF($C$1="Niederländisch - NL",HYPERLINK(CONCATENATE("https://www.saflax.de/0-WVK-Retail/Bilder-Pictures/SAFLAX-",'Basis-Tabelle-Samen'!K64,"-",'Basis-Tabelle-Samen'!J64,"-garden-to-go-mini-dutch.jpg")),
IF($C$1="Norwegisch - NO",HYPERLINK(CONCATENATE("https://www.saflax.de/0-WVK-Retail/Bilder-Pictures/SAFLAX-",'Basis-Tabelle-Samen'!K64,"-",'Basis-Tabelle-Samen'!J64,"-garden-to-go-mini-nowegian.jpg")),
IF($C$1="Polnisch - PL",HYPERLINK(CONCATENATE("https://www.saflax.de/0-WVK-Retail/Bilder-Pictures/SAFLAX-",'Basis-Tabelle-Samen'!K64,"-",'Basis-Tabelle-Samen'!J64,"-garden-to-go-mini-polish.jpg")),
IF($C$1="Portugiesisch - PT",HYPERLINK(CONCATENATE("https://www.saflax.de/0-WVK-Retail/Bilder-Pictures/SAFLAX-",'Basis-Tabelle-Samen'!K64,"-",'Basis-Tabelle-Samen'!J64,"-garden-to-go-mini-portuguese.jpg")),
IF($C$1="Rumänisch - RO",HYPERLINK(CONCATENATE("https://www.saflax.de/0-WVK-Retail/Bilder-Pictures/SAFLAX-",'Basis-Tabelle-Samen'!K64,"-",'Basis-Tabelle-Samen'!J64,"-garden-to-go-mini-romanian.jpg")),
IF($C$1="Schwedisch - SE",HYPERLINK(CONCATENATE("https://www.saflax.de/0-WVK-Retail/Bilder-Pictures/SAFLAX-",'Basis-Tabelle-Samen'!K64,"-",'Basis-Tabelle-Samen'!J64,"-garden-to-go-mini-swedish.jpg")),
IF($C$1="Slowakisch - SK",HYPERLINK(CONCATENATE("https://www.saflax.de/0-WVK-Retail/Bilder-Pictures/SAFLAX-",'Basis-Tabelle-Samen'!K64,"-",'Basis-Tabelle-Samen'!J64,"-garden-to-go-mini-slovak.jpg")),
IF($C$1="Slowenisch - SI",HYPERLINK(CONCATENATE("https://www.saflax.de/0-WVK-Retail/Bilder-Pictures/SAFLAX-",'Basis-Tabelle-Samen'!K64,"-",'Basis-Tabelle-Samen'!J64,"-garden-to-go-mini-slovenian.jpg")),
IF($C$1="Spanisch - ES",HYPERLINK(CONCATENATE("https://www.saflax.de/0-WVK-Retail/Bilder-Pictures/SAFLAX-",'Basis-Tabelle-Samen'!K64,"-",'Basis-Tabelle-Samen'!J64,"-garden-to-go-mini-spanish.jpg")),
IF($C$1="Tschechisch - CZ",HYPERLINK(CONCATENATE("https://www.saflax.de/0-WVK-Retail/Bilder-Pictures/SAFLAX-",'Basis-Tabelle-Samen'!K64,"-",'Basis-Tabelle-Samen'!J64,"-garden-to-go-mini-czech.jpg")),
IF($C$1="Türkisch - TR",HYPERLINK(CONCATENATE("https://www.saflax.de/0-WVK-Retail/Bilder-Pictures/SAFLAX-",'Basis-Tabelle-Samen'!K64,"-",'Basis-Tabelle-Samen'!J64,"-garden-to-go-mini-turkish.jpg")),
IF($C$1="Ungarisch - HU",HYPERLINK(CONCATENATE("https://www.saflax.de/0-WVK-Retail/Bilder-Pictures/SAFLAX-",'Basis-Tabelle-Samen'!K64,"-",'Basis-Tabelle-Samen'!J64,"-garden-to-go-mini-hungarian.jpg")),
" ACHTUNG")))))))))))))))))))))))))))))</f>
        <v>https://www.saflax.de/0-WVK-Retail/Bilder-Pictures/SAFLAX-72947-pinus-ponderosa-garden-to-go-mini-english.jpg</v>
      </c>
      <c r="AN99" s="330" t="str">
        <f>IF(I99&lt;1,"",
IF($C$1="Bulgarisch - BG",HYPERLINK(CONCATENATE("https://www.saflax.de/0-WVK-Retail/Bilder-Pictures/SAFLAX-",'Basis-Tabelle-Samen'!N64,"-",'Basis-Tabelle-Samen'!J64,"-garden-to-go-lite-bulgarian.jpg")),
IF($C$1="Dänisch - DK",HYPERLINK(CONCATENATE("https://www.saflax.de/0-WVK-Retail/Bilder-Pictures/SAFLAX-",'Basis-Tabelle-Samen'!N64,"-",'Basis-Tabelle-Samen'!J64,"-garden-to-go-lite-danish.jpg")),
IF($C$1="Deutsch - DE",HYPERLINK(CONCATENATE("https://www.saflax.de/0-WVK-Retail/Bilder-Pictures/SAFLAX-",'Basis-Tabelle-Samen'!N64,"-",'Basis-Tabelle-Samen'!J64,"-garden-to-go-lite-german.jpg")),
IF($C$1="Englisch - UK",HYPERLINK(CONCATENATE("https://www.saflax.de/0-WVK-Retail/Bilder-Pictures/SAFLAX-",'Basis-Tabelle-Samen'!N64,"-",'Basis-Tabelle-Samen'!J64,"-garden-to-go-lite-english.jpg")),
IF($C$1="Estnisch - EE",HYPERLINK(CONCATENATE("https://www.saflax.de/0-WVK-Retail/Bilder-Pictures/SAFLAX-",'Basis-Tabelle-Samen'!N64,"-",'Basis-Tabelle-Samen'!J64,"-garden-to-go-lite-estonian.jpg")),
IF($C$1="Finnisch - FI",HYPERLINK(CONCATENATE("https://www.saflax.de/0-WVK-Retail/Bilder-Pictures/SAFLAX-",'Basis-Tabelle-Samen'!N64,"-",'Basis-Tabelle-Samen'!J64,"-garden-to-go-lite-finnish.jpg")),
IF($C$1="Französisch - FR",HYPERLINK(CONCATENATE("https://www.saflax.de/0-WVK-Retail/Bilder-Pictures/SAFLAX-",'Basis-Tabelle-Samen'!N64,"-",'Basis-Tabelle-Samen'!J64,"-garden-to-go-lite-french.jpg")),
IF($C$1="Griechisch - GR",HYPERLINK(CONCATENATE("https://www.saflax.de/0-WVK-Retail/Bilder-Pictures/SAFLAX-",'Basis-Tabelle-Samen'!N64,"-",'Basis-Tabelle-Samen'!J64,"-garden-to-go-lite-greek.jpg")),
IF($C$1="Irisch - IE",HYPERLINK(CONCATENATE("https://www.saflax.de/0-WVK-Retail/Bilder-Pictures/SAFLAX-",'Basis-Tabelle-Samen'!N64,"-",'Basis-Tabelle-Samen'!J64,"-garden-to-go-lite-irish.jpg")),
IF($C$1="Isländisch - IS",HYPERLINK(CONCATENATE("https://www.saflax.de/0-WVK-Retail/Bilder-Pictures/SAFLAX-",'Basis-Tabelle-Samen'!N64,"-",'Basis-Tabelle-Samen'!J64,"-garden-to-go-lite-icelandic.jpg")),
IF($C$1="Italienisch - IT",HYPERLINK(CONCATENATE("https://www.saflax.de/0-WVK-Retail/Bilder-Pictures/SAFLAX-",'Basis-Tabelle-Samen'!N64,"-",'Basis-Tabelle-Samen'!J64,"-garden-to-go-lite-italian.jpg")),
IF($C$1="Japanisch - JP",HYPERLINK(CONCATENATE("https://www.saflax.de/0-WVK-Retail/Bilder-Pictures/SAFLAX-",'Basis-Tabelle-Samen'!N64,"-",'Basis-Tabelle-Samen'!J64,"-garden-to-go-lite-japanese.jpg")),
IF($C$1="Kroatisch - HR",HYPERLINK(CONCATENATE("https://www.saflax.de/0-WVK-Retail/Bilder-Pictures/SAFLAX-",'Basis-Tabelle-Samen'!N64,"-",'Basis-Tabelle-Samen'!J64,"-garden-to-go-lite-croatian.jpg")),
IF($C$1="Lettisch - LV",HYPERLINK(CONCATENATE("https://www.saflax.de/0-WVK-Retail/Bilder-Pictures/SAFLAX-",'Basis-Tabelle-Samen'!N64,"-",'Basis-Tabelle-Samen'!J64,"-garden-to-go-lite-latvian.jpg")),
IF($C$1="Litauisch - LT",HYPERLINK(CONCATENATE("https://www.saflax.de/0-WVK-Retail/Bilder-Pictures/SAFLAX-",'Basis-Tabelle-Samen'!N64,"-",'Basis-Tabelle-Samen'!J64,"-garden-to-go-lite-lithuanian.jpg")),
IF($C$1="Maltesisch - MT",HYPERLINK(CONCATENATE("https://www.saflax.de/0-WVK-Retail/Bilder-Pictures/SAFLAX-",'Basis-Tabelle-Samen'!N64,"-",'Basis-Tabelle-Samen'!J64,"-garden-to-go-lite-maltese.jpg")),
IF($C$1="Niederländisch - NL",HYPERLINK(CONCATENATE("https://www.saflax.de/0-WVK-Retail/Bilder-Pictures/SAFLAX-",'Basis-Tabelle-Samen'!N64,"-",'Basis-Tabelle-Samen'!J64,"-garden-to-go-lite-dutch.jpg")),
IF($C$1="Norwegisch - NO",HYPERLINK(CONCATENATE("https://www.saflax.de/0-WVK-Retail/Bilder-Pictures/SAFLAX-",'Basis-Tabelle-Samen'!N64,"-",'Basis-Tabelle-Samen'!J64,"-garden-to-go-lite-nowegian.jpg")),
IF($C$1="Polnisch - PL",HYPERLINK(CONCATENATE("https://www.saflax.de/0-WVK-Retail/Bilder-Pictures/SAFLAX-",'Basis-Tabelle-Samen'!N64,"-",'Basis-Tabelle-Samen'!J64,"-garden-to-go-lite-polish.jpg")),
IF($C$1="Portugiesisch - PT",HYPERLINK(CONCATENATE("https://www.saflax.de/0-WVK-Retail/Bilder-Pictures/SAFLAX-",'Basis-Tabelle-Samen'!N64,"-",'Basis-Tabelle-Samen'!J64,"-garden-to-go-lite-portuguese.jpg")),
IF($C$1="Rumänisch - RO",HYPERLINK(CONCATENATE("https://www.saflax.de/0-WVK-Retail/Bilder-Pictures/SAFLAX-",'Basis-Tabelle-Samen'!N64,"-",'Basis-Tabelle-Samen'!J64,"-garden-to-go-lite-romanian.jpg")),
IF($C$1="Schwedisch - SE",HYPERLINK(CONCATENATE("https://www.saflax.de/0-WVK-Retail/Bilder-Pictures/SAFLAX-",'Basis-Tabelle-Samen'!N64,"-",'Basis-Tabelle-Samen'!J64,"-garden-to-go-lite-swedish.jpg")),
IF($C$1="Slowakisch - SK",HYPERLINK(CONCATENATE("https://www.saflax.de/0-WVK-Retail/Bilder-Pictures/SAFLAX-",'Basis-Tabelle-Samen'!N64,"-",'Basis-Tabelle-Samen'!J64,"-garden-to-go-lite-slovak.jpg")),
IF($C$1="Slowenisch - SI",HYPERLINK(CONCATENATE("https://www.saflax.de/0-WVK-Retail/Bilder-Pictures/SAFLAX-",'Basis-Tabelle-Samen'!N64,"-",'Basis-Tabelle-Samen'!J64,"-garden-to-go-lite-slovenian.jpg")),
IF($C$1="Spanisch - ES",HYPERLINK(CONCATENATE("https://www.saflax.de/0-WVK-Retail/Bilder-Pictures/SAFLAX-",'Basis-Tabelle-Samen'!N64,"-",'Basis-Tabelle-Samen'!J64,"-garden-to-go-lite-spanish.jpg")),
IF($C$1="Tschechisch - CZ",HYPERLINK(CONCATENATE("https://www.saflax.de/0-WVK-Retail/Bilder-Pictures/SAFLAX-",'Basis-Tabelle-Samen'!N64,"-",'Basis-Tabelle-Samen'!J64,"-garden-to-go-lite-czech.jpg")),
IF($C$1="Türkisch - TR",HYPERLINK(CONCATENATE("https://www.saflax.de/0-WVK-Retail/Bilder-Pictures/SAFLAX-",'Basis-Tabelle-Samen'!N64,"-",'Basis-Tabelle-Samen'!J64,"-garden-to-go-lite-turkish.jpg")),
IF($C$1="Ungarisch - HU",HYPERLINK(CONCATENATE("https://www.saflax.de/0-WVK-Retail/Bilder-Pictures/SAFLAX-",'Basis-Tabelle-Samen'!N64,"-",'Basis-Tabelle-Samen'!J64,"-garden-to-go-lite-hungarian.jpg")),
" ACHTUNG")))))))))))))))))))))))))))))</f>
        <v>https://www.saflax.de/0-WVK-Retail/Bilder-Pictures/SAFLAX-82947-pinus-ponderosa-garden-to-go-lite-english.jpg</v>
      </c>
      <c r="AO99" s="330" t="str">
        <f>IF(J99&lt;1,"",
IF($C$1="Bulgarisch - BG",HYPERLINK(CONCATENATE("https://www.saflax.de/0-WVK-Retail/Bilder-Pictures/SAFLAX-",'Basis-Tabelle-Samen'!Q64,"-",'Basis-Tabelle-Samen'!J64,"-garden-to-go-bulgarian.jpg")),
IF($C$1="Dänisch - DK",HYPERLINK(CONCATENATE("https://www.saflax.de/0-WVK-Retail/Bilder-Pictures/SAFLAX-",'Basis-Tabelle-Samen'!Q64,"-",'Basis-Tabelle-Samen'!J64,"-garden-to-go-danish.jpg")),
IF($C$1="Deutsch - DE",HYPERLINK(CONCATENATE("https://www.saflax.de/0-WVK-Retail/Bilder-Pictures/SAFLAX-",'Basis-Tabelle-Samen'!Q64,"-",'Basis-Tabelle-Samen'!J64,"-garden-to-go-german.jpg")),
IF($C$1="Englisch - UK",HYPERLINK(CONCATENATE("https://www.saflax.de/0-WVK-Retail/Bilder-Pictures/SAFLAX-",'Basis-Tabelle-Samen'!Q64,"-",'Basis-Tabelle-Samen'!J64,"-garden-to-go-english.jpg")),
IF($C$1="Estnisch - EE",HYPERLINK(CONCATENATE("https://www.saflax.de/0-WVK-Retail/Bilder-Pictures/SAFLAX-",'Basis-Tabelle-Samen'!Q64,"-",'Basis-Tabelle-Samen'!J64,"-garden-to-go-estonian.jpg")),
IF($C$1="Finnisch - FI",HYPERLINK(CONCATENATE("https://www.saflax.de/0-WVK-Retail/Bilder-Pictures/SAFLAX-",'Basis-Tabelle-Samen'!Q64,"-",'Basis-Tabelle-Samen'!J64,"-garden-to-go-finnish.jpg")),
IF($C$1="Französisch - FR",HYPERLINK(CONCATENATE("https://www.saflax.de/0-WVK-Retail/Bilder-Pictures/SAFLAX-",'Basis-Tabelle-Samen'!Q64,"-",'Basis-Tabelle-Samen'!J64,"-garden-to-go-french.jpg")),
IF($C$1="Griechisch - GR",HYPERLINK(CONCATENATE("https://www.saflax.de/0-WVK-Retail/Bilder-Pictures/SAFLAX-",'Basis-Tabelle-Samen'!Q64,"-",'Basis-Tabelle-Samen'!J64,"-garden-to-go-greek.jpg")),
IF($C$1="Irisch - IE",HYPERLINK(CONCATENATE("https://www.saflax.de/0-WVK-Retail/Bilder-Pictures/SAFLAX-",'Basis-Tabelle-Samen'!Q64,"-",'Basis-Tabelle-Samen'!J64,"-garden-to-go-irish.jpg")),
IF($C$1="Isländisch - IS",HYPERLINK(CONCATENATE("https://www.saflax.de/0-WVK-Retail/Bilder-Pictures/SAFLAX-",'Basis-Tabelle-Samen'!Q64,"-",'Basis-Tabelle-Samen'!J64,"-garden-to-go-icelandic.jpg")),
IF($C$1="Italienisch - IT",HYPERLINK(CONCATENATE("https://www.saflax.de/0-WVK-Retail/Bilder-Pictures/SAFLAX-",'Basis-Tabelle-Samen'!Q64,"-",'Basis-Tabelle-Samen'!J64,"-garden-to-go-italian.jpg")),
IF($C$1="Japanisch - JP",HYPERLINK(CONCATENATE("https://www.saflax.de/0-WVK-Retail/Bilder-Pictures/SAFLAX-",'Basis-Tabelle-Samen'!Q64,"-",'Basis-Tabelle-Samen'!J64,"-garden-to-go-japanese.jpg")),
IF($C$1="Kroatisch - HR",HYPERLINK(CONCATENATE("https://www.saflax.de/0-WVK-Retail/Bilder-Pictures/SAFLAX-",'Basis-Tabelle-Samen'!Q64,"-",'Basis-Tabelle-Samen'!J64,"-garden-to-go-croatian.jpg")),
IF($C$1="Lettisch - LV",HYPERLINK(CONCATENATE("https://www.saflax.de/0-WVK-Retail/Bilder-Pictures/SAFLAX-",'Basis-Tabelle-Samen'!Q64,"-",'Basis-Tabelle-Samen'!J64,"-garden-to-go-latvian.jpg")),
IF($C$1="Litauisch - LT",HYPERLINK(CONCATENATE("https://www.saflax.de/0-WVK-Retail/Bilder-Pictures/SAFLAX-",'Basis-Tabelle-Samen'!Q64,"-",'Basis-Tabelle-Samen'!J64,"-garden-to-go-lithuanian.jpg")),
IF($C$1="Maltesisch - MT",HYPERLINK(CONCATENATE("https://www.saflax.de/0-WVK-Retail/Bilder-Pictures/SAFLAX-",'Basis-Tabelle-Samen'!Q64,"-",'Basis-Tabelle-Samen'!J64,"-garden-to-go-maltese.jpg")),
IF($C$1="Niederländisch - NL",HYPERLINK(CONCATENATE("https://www.saflax.de/0-WVK-Retail/Bilder-Pictures/SAFLAX-",'Basis-Tabelle-Samen'!Q64,"-",'Basis-Tabelle-Samen'!J64,"-garden-to-go-dutch.jpg")),
IF($C$1="Norwegisch - NO",HYPERLINK(CONCATENATE("https://www.saflax.de/0-WVK-Retail/Bilder-Pictures/SAFLAX-",'Basis-Tabelle-Samen'!Q64,"-",'Basis-Tabelle-Samen'!J64,"-garden-to-go-nowegian.jpg")),
IF($C$1="Polnisch - PL",HYPERLINK(CONCATENATE("https://www.saflax.de/0-WVK-Retail/Bilder-Pictures/SAFLAX-",'Basis-Tabelle-Samen'!Q64,"-",'Basis-Tabelle-Samen'!J64,"-garden-to-go-polish.jpg")),
IF($C$1="Portugiesisch - PT",HYPERLINK(CONCATENATE("https://www.saflax.de/0-WVK-Retail/Bilder-Pictures/SAFLAX-",'Basis-Tabelle-Samen'!Q64,"-",'Basis-Tabelle-Samen'!J64,"-garden-to-go-portuguese.jpg")),
IF($C$1="Rumänisch - RO",HYPERLINK(CONCATENATE("https://www.saflax.de/0-WVK-Retail/Bilder-Pictures/SAFLAX-",'Basis-Tabelle-Samen'!Q64,"-",'Basis-Tabelle-Samen'!J64,"-garden-to-go-romanian.jpg")),
IF($C$1="Schwedisch - SE",HYPERLINK(CONCATENATE("https://www.saflax.de/0-WVK-Retail/Bilder-Pictures/SAFLAX-",'Basis-Tabelle-Samen'!Q64,"-",'Basis-Tabelle-Samen'!J64,"-garden-to-go-swedish.jpg")),
IF($C$1="Slowakisch - SK",HYPERLINK(CONCATENATE("https://www.saflax.de/0-WVK-Retail/Bilder-Pictures/SAFLAX-",'Basis-Tabelle-Samen'!Q64,"-",'Basis-Tabelle-Samen'!J64,"-garden-to-go-slovak.jpg")),
IF($C$1="Slowenisch - SI",HYPERLINK(CONCATENATE("https://www.saflax.de/0-WVK-Retail/Bilder-Pictures/SAFLAX-",'Basis-Tabelle-Samen'!Q64,"-",'Basis-Tabelle-Samen'!J64,"-garden-to-go-slovenian.jpg")),
IF($C$1="Spanisch - ES",HYPERLINK(CONCATENATE("https://www.saflax.de/0-WVK-Retail/Bilder-Pictures/SAFLAX-",'Basis-Tabelle-Samen'!Q64,"-",'Basis-Tabelle-Samen'!J64,"-garden-to-go-spanish.jpg")),
IF($C$1="Tschechisch - CZ",HYPERLINK(CONCATENATE("https://www.saflax.de/0-WVK-Retail/Bilder-Pictures/SAFLAX-",'Basis-Tabelle-Samen'!Q64,"-",'Basis-Tabelle-Samen'!J64,"-garden-to-go-czech.jpg")),
IF($C$1="Türkisch - TR",HYPERLINK(CONCATENATE("https://www.saflax.de/0-WVK-Retail/Bilder-Pictures/SAFLAX-",'Basis-Tabelle-Samen'!Q64,"-",'Basis-Tabelle-Samen'!J64,"-garden-to-go-turkish.jpg")),
IF($C$1="Ungarisch - HU",HYPERLINK(CONCATENATE("https://www.saflax.de/0-WVK-Retail/Bilder-Pictures/SAFLAX-",'Basis-Tabelle-Samen'!Q64,"-",'Basis-Tabelle-Samen'!J64,"-garden-to-go-hungarian.jpg")),
" ACHTUNG")))))))))))))))))))))))))))))</f>
        <v>https://www.saflax.de/0-WVK-Retail/Bilder-Pictures/SAFLAX-52947-pinus-ponderosa-garden-to-go-english.jpg</v>
      </c>
      <c r="AP99" s="330" t="str">
        <f>IF(K99&lt;1,"",
IF($C$1="Bulgarisch - BG",HYPERLINK(CONCATENATE("https://www.saflax.de/0-WVK-Retail/Bilder-Pictures/SAFLAX-",'Basis-Tabelle-Samen'!T64,"-",'Basis-Tabelle-Samen'!J64,"-cultivation-set-bulgarian.jpg")),
IF($C$1="Dänisch - DK",HYPERLINK(CONCATENATE("https://www.saflax.de/0-WVK-Retail/Bilder-Pictures/SAFLAX-",'Basis-Tabelle-Samen'!T64,"-",'Basis-Tabelle-Samen'!J64,"-cultivation-set-danish.jpg")),
IF($C$1="Deutsch - DE",HYPERLINK(CONCATENATE("https://www.saflax.de/0-WVK-Retail/Bilder-Pictures/SAFLAX-",'Basis-Tabelle-Samen'!T64,"-",'Basis-Tabelle-Samen'!J64,"-cultivation-set-german.jpg")),
IF($C$1="Englisch - UK",HYPERLINK(CONCATENATE("https://www.saflax.de/0-WVK-Retail/Bilder-Pictures/SAFLAX-",'Basis-Tabelle-Samen'!T64,"-",'Basis-Tabelle-Samen'!J64,"-cultivation-set-english.jpg")),
IF($C$1="Estnisch - EE",HYPERLINK(CONCATENATE("https://www.saflax.de/0-WVK-Retail/Bilder-Pictures/SAFLAX-",'Basis-Tabelle-Samen'!T64,"-",'Basis-Tabelle-Samen'!J64,"-cultivation-set-estonian.jpg")),
IF($C$1="Finnisch - FI",HYPERLINK(CONCATENATE("https://www.saflax.de/0-WVK-Retail/Bilder-Pictures/SAFLAX-",'Basis-Tabelle-Samen'!T64,"-",'Basis-Tabelle-Samen'!J64,"-cultivation-set-finnish.jpg")),
IF($C$1="Französisch - FR",HYPERLINK(CONCATENATE("https://www.saflax.de/0-WVK-Retail/Bilder-Pictures/SAFLAX-",'Basis-Tabelle-Samen'!T64,"-",'Basis-Tabelle-Samen'!J64,"-cultivation-set-french.jpg")),
IF($C$1="Griechisch - GR",HYPERLINK(CONCATENATE("https://www.saflax.de/0-WVK-Retail/Bilder-Pictures/SAFLAX-",'Basis-Tabelle-Samen'!T64,"-",'Basis-Tabelle-Samen'!J64,"-cultivation-set-greek.jpg")),
IF($C$1="Irisch - IE",HYPERLINK(CONCATENATE("https://www.saflax.de/0-WVK-Retail/Bilder-Pictures/SAFLAX-",'Basis-Tabelle-Samen'!T64,"-",'Basis-Tabelle-Samen'!J64,"-cultivation-set-irish.jpg")),
IF($C$1="Isländisch - IS",HYPERLINK(CONCATENATE("https://www.saflax.de/0-WVK-Retail/Bilder-Pictures/SAFLAX-",'Basis-Tabelle-Samen'!T64,"-",'Basis-Tabelle-Samen'!J64,"-cultivation-set-icelandic.jpg")),
IF($C$1="Italienisch - IT",HYPERLINK(CONCATENATE("https://www.saflax.de/0-WVK-Retail/Bilder-Pictures/SAFLAX-",'Basis-Tabelle-Samen'!T64,"-",'Basis-Tabelle-Samen'!J64,"-cultivation-set-italian.jpg")),
IF($C$1="Japanisch - JP",HYPERLINK(CONCATENATE("https://www.saflax.de/0-WVK-Retail/Bilder-Pictures/SAFLAX-",'Basis-Tabelle-Samen'!T64,"-",'Basis-Tabelle-Samen'!J64,"-cultivation-set-japanese.jpg")),
IF($C$1="Kroatisch - HR",HYPERLINK(CONCATENATE("https://www.saflax.de/0-WVK-Retail/Bilder-Pictures/SAFLAX-",'Basis-Tabelle-Samen'!T64,"-",'Basis-Tabelle-Samen'!J64,"-cultivation-set-croatian.jpg")),
IF($C$1="Lettisch - LV",HYPERLINK(CONCATENATE("https://www.saflax.de/0-WVK-Retail/Bilder-Pictures/SAFLAX-",'Basis-Tabelle-Samen'!T64,"-",'Basis-Tabelle-Samen'!J64,"-cultivation-set-latvian.jpg")),
IF($C$1="Litauisch - LT",HYPERLINK(CONCATENATE("https://www.saflax.de/0-WVK-Retail/Bilder-Pictures/SAFLAX-",'Basis-Tabelle-Samen'!T64,"-",'Basis-Tabelle-Samen'!J64,"-cultivation-set-lithuanian.jpg")),
IF($C$1="Maltesisch - MT",HYPERLINK(CONCATENATE("https://www.saflax.de/0-WVK-Retail/Bilder-Pictures/SAFLAX-",'Basis-Tabelle-Samen'!T64,"-",'Basis-Tabelle-Samen'!J64,"-cultivation-set-maltese.jpg")),
IF($C$1="Niederländisch - NL",HYPERLINK(CONCATENATE("https://www.saflax.de/0-WVK-Retail/Bilder-Pictures/SAFLAX-",'Basis-Tabelle-Samen'!T64,"-",'Basis-Tabelle-Samen'!J64,"-cultivation-set-dutch.jpg")),
IF($C$1="Norwegisch - NO",HYPERLINK(CONCATENATE("https://www.saflax.de/0-WVK-Retail/Bilder-Pictures/SAFLAX-",'Basis-Tabelle-Samen'!T64,"-",'Basis-Tabelle-Samen'!J64,"-cultivation-set-nowegian.jpg")),
IF($C$1="Polnisch - PL",HYPERLINK(CONCATENATE("https://www.saflax.de/0-WVK-Retail/Bilder-Pictures/SAFLAX-",'Basis-Tabelle-Samen'!T64,"-",'Basis-Tabelle-Samen'!J64,"-cultivation-set-polish.jpg")),
IF($C$1="Portugiesisch - PT",HYPERLINK(CONCATENATE("https://www.saflax.de/0-WVK-Retail/Bilder-Pictures/SAFLAX-",'Basis-Tabelle-Samen'!T64,"-",'Basis-Tabelle-Samen'!J64,"-cultivation-set-portuguese.jpg")),
IF($C$1="Rumänisch - RO",HYPERLINK(CONCATENATE("https://www.saflax.de/0-WVK-Retail/Bilder-Pictures/SAFLAX-",'Basis-Tabelle-Samen'!T64,"-",'Basis-Tabelle-Samen'!J64,"-cultivation-set-romanian.jpg")),
IF($C$1="Schwedisch - SE",HYPERLINK(CONCATENATE("https://www.saflax.de/0-WVK-Retail/Bilder-Pictures/SAFLAX-",'Basis-Tabelle-Samen'!T64,"-",'Basis-Tabelle-Samen'!J64,"-cultivation-set-swedish.jpg")),
IF($C$1="Slowakisch - SK",HYPERLINK(CONCATENATE("https://www.saflax.de/0-WVK-Retail/Bilder-Pictures/SAFLAX-",'Basis-Tabelle-Samen'!T64,"-",'Basis-Tabelle-Samen'!J64,"-cultivation-set-slovak.jpg")),
IF($C$1="Slowenisch - SI",HYPERLINK(CONCATENATE("https://www.saflax.de/0-WVK-Retail/Bilder-Pictures/SAFLAX-",'Basis-Tabelle-Samen'!T64,"-",'Basis-Tabelle-Samen'!J64,"-cultivation-set-slovenian.jpg")),
IF($C$1="Spanisch - ES",HYPERLINK(CONCATENATE("https://www.saflax.de/0-WVK-Retail/Bilder-Pictures/SAFLAX-",'Basis-Tabelle-Samen'!T64,"-",'Basis-Tabelle-Samen'!J64,"-cultivation-set-spanish.jpg")),
IF($C$1="Tschechisch - CZ",HYPERLINK(CONCATENATE("https://www.saflax.de/0-WVK-Retail/Bilder-Pictures/SAFLAX-",'Basis-Tabelle-Samen'!T64,"-",'Basis-Tabelle-Samen'!J64,"-cultivation-set-czech.jpg")),
IF($C$1="Türkisch - TR",HYPERLINK(CONCATENATE("https://www.saflax.de/0-WVK-Retail/Bilder-Pictures/SAFLAX-",'Basis-Tabelle-Samen'!T64,"-",'Basis-Tabelle-Samen'!J64,"-cultivation-set-turkish.jpg")),
IF($C$1="Ungarisch - HU",HYPERLINK(CONCATENATE("https://www.saflax.de/0-WVK-Retail/Bilder-Pictures/SAFLAX-",'Basis-Tabelle-Samen'!T64,"-",'Basis-Tabelle-Samen'!J64,"-cultivation-set-hungarian.jpg")),
" ACHTUNG")))))))))))))))))))))))))))))</f>
        <v>https://www.saflax.de/0-WVK-Retail/Bilder-Pictures/SAFLAX-32947-pinus-ponderosa-cultivation-set-english.jpg</v>
      </c>
      <c r="AQ99" s="330" t="str">
        <f>IF(L99&lt;1,"",
IF($C$1="Bulgarisch - BG",HYPERLINK(CONCATENATE("https://www.saflax.de/0-WVK-Retail/Bilder-Pictures/SAFLAX-",'Basis-Tabelle-Samen'!W64,"-",'Basis-Tabelle-Samen'!J64,"-garden-in-the-bag-bulgarian.jpg")),
IF($C$1="Dänisch - DK",HYPERLINK(CONCATENATE("https://www.saflax.de/0-WVK-Retail/Bilder-Pictures/SAFLAX-",'Basis-Tabelle-Samen'!W64,"-",'Basis-Tabelle-Samen'!J64,"-garden-in-the-bag-danish.jpg")),
IF($C$1="Deutsch - DE",HYPERLINK(CONCATENATE("https://www.saflax.de/0-WVK-Retail/Bilder-Pictures/SAFLAX-",'Basis-Tabelle-Samen'!W64,"-",'Basis-Tabelle-Samen'!J64,"-garden-in-the-bag-german.jpg")),
IF($C$1="Englisch - UK",HYPERLINK(CONCATENATE("https://www.saflax.de/0-WVK-Retail/Bilder-Pictures/SAFLAX-",'Basis-Tabelle-Samen'!W64,"-",'Basis-Tabelle-Samen'!J64,"-garden-in-the-bag-english.jpg")),
IF($C$1="Estnisch - EE",HYPERLINK(CONCATENATE("https://www.saflax.de/0-WVK-Retail/Bilder-Pictures/SAFLAX-",'Basis-Tabelle-Samen'!W64,"-",'Basis-Tabelle-Samen'!J64,"-garden-in-the-bag-estonian.jpg")),
IF($C$1="Finnisch - FI",HYPERLINK(CONCATENATE("https://www.saflax.de/0-WVK-Retail/Bilder-Pictures/SAFLAX-",'Basis-Tabelle-Samen'!W64,"-",'Basis-Tabelle-Samen'!J64,"-garden-in-the-bag-finnish.jpg")),
IF($C$1="Französisch - FR",HYPERLINK(CONCATENATE("https://www.saflax.de/0-WVK-Retail/Bilder-Pictures/SAFLAX-",'Basis-Tabelle-Samen'!W64,"-",'Basis-Tabelle-Samen'!J64,"-garden-in-the-bag-french.jpg")),
IF($C$1="Griechisch - GR",HYPERLINK(CONCATENATE("https://www.saflax.de/0-WVK-Retail/Bilder-Pictures/SAFLAX-",'Basis-Tabelle-Samen'!W64,"-",'Basis-Tabelle-Samen'!J64,"-garden-in-the-bag-greek.jpg")),
IF($C$1="Irisch - IE",HYPERLINK(CONCATENATE("https://www.saflax.de/0-WVK-Retail/Bilder-Pictures/SAFLAX-",'Basis-Tabelle-Samen'!W64,"-",'Basis-Tabelle-Samen'!J64,"-garden-in-the-bag-irish.jpg")),
IF($C$1="Isländisch - IS",HYPERLINK(CONCATENATE("https://www.saflax.de/0-WVK-Retail/Bilder-Pictures/SAFLAX-",'Basis-Tabelle-Samen'!W64,"-",'Basis-Tabelle-Samen'!J64,"-garden-in-the-bag-icelandic.jpg")),
IF($C$1="Italienisch - IT",HYPERLINK(CONCATENATE("https://www.saflax.de/0-WVK-Retail/Bilder-Pictures/SAFLAX-",'Basis-Tabelle-Samen'!W64,"-",'Basis-Tabelle-Samen'!J64,"-garden-in-the-bag-italian.jpg")),
IF($C$1="Japanisch - JP",HYPERLINK(CONCATENATE("https://www.saflax.de/0-WVK-Retail/Bilder-Pictures/SAFLAX-",'Basis-Tabelle-Samen'!W64,"-",'Basis-Tabelle-Samen'!J64,"-garden-in-the-bag-japanese.jpg")),
IF($C$1="Kroatisch - HR",HYPERLINK(CONCATENATE("https://www.saflax.de/0-WVK-Retail/Bilder-Pictures/SAFLAX-",'Basis-Tabelle-Samen'!W64,"-",'Basis-Tabelle-Samen'!J64,"-garden-in-the-bag-croatian.jpg")),
IF($C$1="Lettisch - LV",HYPERLINK(CONCATENATE("https://www.saflax.de/0-WVK-Retail/Bilder-Pictures/SAFLAX-",'Basis-Tabelle-Samen'!W64,"-",'Basis-Tabelle-Samen'!J64,"-garden-in-the-bag-latvian.jpg")),
IF($C$1="Litauisch - LT",HYPERLINK(CONCATENATE("https://www.saflax.de/0-WVK-Retail/Bilder-Pictures/SAFLAX-",'Basis-Tabelle-Samen'!W64,"-",'Basis-Tabelle-Samen'!J64,"-garden-in-the-bag-lithuanian.jpg")),
IF($C$1="Maltesisch - MT",HYPERLINK(CONCATENATE("https://www.saflax.de/0-WVK-Retail/Bilder-Pictures/SAFLAX-",'Basis-Tabelle-Samen'!W64,"-",'Basis-Tabelle-Samen'!J64,"-garden-in-the-bag-maltese.jpg")),
IF($C$1="Niederländisch - NL",HYPERLINK(CONCATENATE("https://www.saflax.de/0-WVK-Retail/Bilder-Pictures/SAFLAX-",'Basis-Tabelle-Samen'!W64,"-",'Basis-Tabelle-Samen'!J64,"-garden-in-the-bag-dutch.jpg")),
IF($C$1="Norwegisch - NO",HYPERLINK(CONCATENATE("https://www.saflax.de/0-WVK-Retail/Bilder-Pictures/SAFLAX-",'Basis-Tabelle-Samen'!W64,"-",'Basis-Tabelle-Samen'!J64,"-garden-in-the-bag-nowegian.jpg")),
IF($C$1="Polnisch - PL",HYPERLINK(CONCATENATE("https://www.saflax.de/0-WVK-Retail/Bilder-Pictures/SAFLAX-",'Basis-Tabelle-Samen'!W64,"-",'Basis-Tabelle-Samen'!J64,"-garden-in-the-bag-polish.jpg")),
IF($C$1="Portugiesisch - PT",HYPERLINK(CONCATENATE("https://www.saflax.de/0-WVK-Retail/Bilder-Pictures/SAFLAX-",'Basis-Tabelle-Samen'!W64,"-",'Basis-Tabelle-Samen'!J64,"-garden-in-the-bag-portuguese.jpg")),
IF($C$1="Rumänisch - RO",HYPERLINK(CONCATENATE("https://www.saflax.de/0-WVK-Retail/Bilder-Pictures/SAFLAX-",'Basis-Tabelle-Samen'!W64,"-",'Basis-Tabelle-Samen'!J64,"-garden-in-the-bag-romanian.jpg")),
IF($C$1="Schwedisch - SE",HYPERLINK(CONCATENATE("https://www.saflax.de/0-WVK-Retail/Bilder-Pictures/SAFLAX-",'Basis-Tabelle-Samen'!W64,"-",'Basis-Tabelle-Samen'!J64,"-garden-in-the-bag-swedish.jpg")),
IF($C$1="Slowakisch - SK",HYPERLINK(CONCATENATE("https://www.saflax.de/0-WVK-Retail/Bilder-Pictures/SAFLAX-",'Basis-Tabelle-Samen'!W64,"-",'Basis-Tabelle-Samen'!J64,"-garden-in-the-bag-slovak.jpg")),
IF($C$1="Slowenisch - SI",HYPERLINK(CONCATENATE("https://www.saflax.de/0-WVK-Retail/Bilder-Pictures/SAFLAX-",'Basis-Tabelle-Samen'!W64,"-",'Basis-Tabelle-Samen'!J64,"-garden-in-the-bag-slovenian.jpg")),
IF($C$1="Spanisch - ES",HYPERLINK(CONCATENATE("https://www.saflax.de/0-WVK-Retail/Bilder-Pictures/SAFLAX-",'Basis-Tabelle-Samen'!W64,"-",'Basis-Tabelle-Samen'!J64,"-garden-in-the-bag-spanish.jpg")),
IF($C$1="Tschechisch - CZ",HYPERLINK(CONCATENATE("https://www.saflax.de/0-WVK-Retail/Bilder-Pictures/SAFLAX-",'Basis-Tabelle-Samen'!W64,"-",'Basis-Tabelle-Samen'!J64,"-garden-in-the-bag-czech.jpg")),
IF($C$1="Türkisch - TR",HYPERLINK(CONCATENATE("https://www.saflax.de/0-WVK-Retail/Bilder-Pictures/SAFLAX-",'Basis-Tabelle-Samen'!W64,"-",'Basis-Tabelle-Samen'!J64,"-garden-in-the-bag-turkish.jpg")),
IF($C$1="Ungarisch - HU",HYPERLINK(CONCATENATE("https://www.saflax.de/0-WVK-Retail/Bilder-Pictures/SAFLAX-",'Basis-Tabelle-Samen'!W64,"-",'Basis-Tabelle-Samen'!J64,"-garden-in-the-bag-hungarian.jpg")),
" ACHTUNG")))))))))))))))))))))))))))))</f>
        <v>https://www.saflax.de/0-WVK-Retail/Bilder-Pictures/SAFLAX-62947-pinus-ponderosa-garden-in-the-bag-english.jpg</v>
      </c>
    </row>
    <row r="100" spans="1:43" ht="17.100000000000001" customHeight="1" x14ac:dyDescent="0.2">
      <c r="A100" s="318" t="str">
        <f>IF('Basis-Tabelle-Samen'!A98="","",IF($C$1="Deutsch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00" s="319" t="str">
        <f>'Basis-Tabelle-Samen'!I98</f>
        <v>Tacca integrifolia</v>
      </c>
      <c r="C100" s="316" t="str">
        <f>IF($C$1="Bulgarisch - BG",'Basis-Tabelle-Samen'!Z98,
IF($C$1="Dänisch - DK",'Basis-Tabelle-Samen'!AA98,
IF($C$1="Deutsch - DE",'Basis-Tabelle-Samen'!AB98,
IF($C$1="Englisch - UK",'Basis-Tabelle-Samen'!AC98,
IF($C$1="Estnisch - EE",'Basis-Tabelle-Samen'!AD98,
IF($C$1="Finnisch - FI",'Basis-Tabelle-Samen'!AE98,
IF($C$1="Französisch - FR",'Basis-Tabelle-Samen'!AF98,
IF($C$1="Griechisch - GR",'Basis-Tabelle-Samen'!AG98,
IF($C$1="Irisch - IE",'Basis-Tabelle-Samen'!AH98,
IF($C$1="Isländisch - IS",'Basis-Tabelle-Samen'!AI98,
IF($C$1="Italienisch - IT",'Basis-Tabelle-Samen'!AJ98,
IF($C$1="Japanisch - JP",'Basis-Tabelle-Samen'!AK98,
IF($C$1="Kroatisch - HR",'Basis-Tabelle-Samen'!AL98,
IF($C$1="Lettisch - LV",'Basis-Tabelle-Samen'!AM98,
IF($C$1="Litauisch - LT",'Basis-Tabelle-Samen'!AN98,
IF($C$1="Maltesisch - MT",'Basis-Tabelle-Samen'!AO98,
IF($C$1="Niederländisch - NL",'Basis-Tabelle-Samen'!AP98,
IF($C$1="Norwegisch - NO",'Basis-Tabelle-Samen'!AQ98,
IF($C$1="Polnisch - PL",'Basis-Tabelle-Samen'!AR98,
IF($C$1="Portugiesisch - PT",'Basis-Tabelle-Samen'!AS98,
IF($C$1="Rumänisch - RO",'Basis-Tabelle-Samen'!AT98,
IF($C$1="Schwedisch - SE",'Basis-Tabelle-Samen'!AU98,
IF($C$1="Slowakisch - SK",'Basis-Tabelle-Samen'!AV98,
IF($C$1="Slowenisch - SI",'Basis-Tabelle-Samen'!AW98,
IF($C$1="Spanisch - ES",'Basis-Tabelle-Samen'!AX98,
IF($C$1="Tschechisch - CZ",'Basis-Tabelle-Samen'!AY98,
IF($C$1="Türkisch - TR",'Basis-Tabelle-Samen'!AZ98,
IF($C$1="Ungarisch - HU",'Basis-Tabelle-Samen'!BA98,
" ACHTUNG"))))))))))))))))))))))))))))</f>
        <v>White Bat Flower</v>
      </c>
      <c r="D100" s="320">
        <f>'Basis-Tabelle-Samen'!F98</f>
        <v>10</v>
      </c>
      <c r="E100" s="321" t="str">
        <f>'Basis-Tabelle-Samen'!H98</f>
        <v>7 %</v>
      </c>
      <c r="F100" s="322" t="str">
        <f>IF('Basis-Tabelle-Samen'!G98="","",'Basis-Tabelle-Samen'!G98)</f>
        <v>01</v>
      </c>
      <c r="G100" s="320">
        <f>'Basis-Tabelle-Samen'!C98</f>
        <v>13130</v>
      </c>
      <c r="H100" s="323">
        <f>'Basis-Tabelle-Samen'!D98</f>
        <v>4055473131306</v>
      </c>
      <c r="I100" s="324">
        <f>'Basis-Tabelle-Samen'!E98</f>
        <v>1.85</v>
      </c>
      <c r="J100" s="325">
        <f t="shared" si="1"/>
        <v>12</v>
      </c>
      <c r="K100" s="326">
        <f>'Basis-Tabelle-Samen'!K98</f>
        <v>73130</v>
      </c>
      <c r="L100" s="323">
        <f>'Basis-Tabelle-Samen'!L98</f>
        <v>4055473731308</v>
      </c>
      <c r="M100" s="324">
        <f>'Basis-Tabelle-Samen'!M98</f>
        <v>2.4500000000000002</v>
      </c>
      <c r="N100" s="326">
        <f>IF(K100&lt;1,"",'3'!$I$15)</f>
        <v>15</v>
      </c>
      <c r="O100" s="327">
        <f>IF(K100&lt;1,"",'3'!$J$11)</f>
        <v>90</v>
      </c>
      <c r="P100" s="326">
        <f>'Basis-Tabelle-Samen'!N98</f>
        <v>83130</v>
      </c>
      <c r="Q100" s="323">
        <f>'Basis-Tabelle-Samen'!O98</f>
        <v>4055473831305</v>
      </c>
      <c r="R100" s="328">
        <f>'Basis-Tabelle-Samen'!P98</f>
        <v>3.75</v>
      </c>
      <c r="S100" s="326">
        <f>IF(R100&lt;1,"",'3'!$M$15)</f>
        <v>18</v>
      </c>
      <c r="T100" s="327">
        <f>IF(R100&lt;1,"",'3'!$N$11)</f>
        <v>72</v>
      </c>
      <c r="U100" s="326">
        <f>'Basis-Tabelle-Samen'!Q98</f>
        <v>53130</v>
      </c>
      <c r="V100" s="323">
        <f>'Basis-Tabelle-Samen'!R98</f>
        <v>4055473531304</v>
      </c>
      <c r="W100" s="324">
        <f>'Basis-Tabelle-Samen'!S98</f>
        <v>4.95</v>
      </c>
      <c r="X100" s="326">
        <f>IF(U100&lt;1,"",'3'!$Q$15)</f>
        <v>6</v>
      </c>
      <c r="Y100" s="327">
        <f>IF(U100&lt;1,"",'3'!$R$11)</f>
        <v>24</v>
      </c>
      <c r="Z100" s="326">
        <f>'Basis-Tabelle-Samen'!T98</f>
        <v>33130</v>
      </c>
      <c r="AA100" s="323">
        <f>'Basis-Tabelle-Samen'!U98</f>
        <v>4055473331300</v>
      </c>
      <c r="AB100" s="324">
        <f>'Basis-Tabelle-Samen'!V98</f>
        <v>6.75</v>
      </c>
      <c r="AC100" s="326">
        <f>IF(Z100&lt;1,"",'3'!$U$15)</f>
        <v>6</v>
      </c>
      <c r="AD100" s="327">
        <f>IF(Z100&lt;1,"",'3'!$V$11)</f>
        <v>24</v>
      </c>
      <c r="AE100" s="326">
        <f>'Basis-Tabelle-Samen'!W98</f>
        <v>63130</v>
      </c>
      <c r="AF100" s="323">
        <f>'Basis-Tabelle-Samen'!X98</f>
        <v>4055473631301</v>
      </c>
      <c r="AG100" s="324">
        <f>'Basis-Tabelle-Samen'!Y98</f>
        <v>2.95</v>
      </c>
      <c r="AH100" s="326">
        <f>IF(AE100&lt;1,"",'3'!$Y$15)</f>
        <v>8</v>
      </c>
      <c r="AI100" s="327">
        <f>IF(AE100&lt;1,"",'3'!$Z$11)</f>
        <v>64</v>
      </c>
      <c r="AJ100" s="315"/>
      <c r="AK100" s="316" t="str">
        <f>IF(G100&lt;1,"",
IF($C$1="Bulgarisch - BG",HYPERLINK(CONCATENATE("https://www.saflax.de/0-WVK-Retail/Bilder-Pictures/SAFLAX-",'Basis-Tabelle-Samen'!C98,"-",'Basis-Tabelle-Samen'!J98,"-seed-package-front-cr-bulgarian.jpg")),
IF($C$1="Dänisch - DK",HYPERLINK(CONCATENATE("https://www.saflax.de/0-WVK-Retail/Bilder-Pictures/SAFLAX-",'Basis-Tabelle-Samen'!C98,"-",'Basis-Tabelle-Samen'!J98,"-seed-package-front-cr-danish.jpg")),
IF($C$1="Deutsch - DE",HYPERLINK(CONCATENATE("https://www.saflax.de/0-WVK-Retail/Bilder-Pictures/SAFLAX-",'Basis-Tabelle-Samen'!C98,"-",'Basis-Tabelle-Samen'!J98,"-seed-package-front-cr-german.jpg")),
IF($C$1="Englisch - UK",HYPERLINK(CONCATENATE("https://www.saflax.de/0-WVK-Retail/Bilder-Pictures/SAFLAX-",'Basis-Tabelle-Samen'!C98,"-",'Basis-Tabelle-Samen'!J98,"-seed-package-front-cr-english.jpg")),
IF($C$1="Estnisch - EE",HYPERLINK(CONCATENATE("https://www.saflax.de/0-WVK-Retail/Bilder-Pictures/SAFLAX-",'Basis-Tabelle-Samen'!C98,"-",'Basis-Tabelle-Samen'!J98,"-seed-package-front-cr-estonian.jpg")),
IF($C$1="Finnisch - FI",HYPERLINK(CONCATENATE("https://www.saflax.de/0-WVK-Retail/Bilder-Pictures/SAFLAX-",'Basis-Tabelle-Samen'!C98,"-",'Basis-Tabelle-Samen'!J98,"-seed-package-front-cr-finnish.jpg")),
IF($C$1="Französisch - FR",HYPERLINK(CONCATENATE("https://www.saflax.de/0-WVK-Retail/Bilder-Pictures/SAFLAX-",'Basis-Tabelle-Samen'!C98,"-",'Basis-Tabelle-Samen'!J98,"-seed-package-front-cr-french.jpg")),
IF($C$1="Griechisch - GR",HYPERLINK(CONCATENATE("https://www.saflax.de/0-WVK-Retail/Bilder-Pictures/SAFLAX-",'Basis-Tabelle-Samen'!C98,"-",'Basis-Tabelle-Samen'!J98,"-seed-package-front-cr-greek.jpg")),
IF($C$1="Irisch - IE",HYPERLINK(CONCATENATE("https://www.saflax.de/0-WVK-Retail/Bilder-Pictures/SAFLAX-",'Basis-Tabelle-Samen'!C98,"-",'Basis-Tabelle-Samen'!J98,"-seed-package-front-cr-irish.jpg")),
IF($C$1="Isländisch - IS",HYPERLINK(CONCATENATE("https://www.saflax.de/0-WVK-Retail/Bilder-Pictures/SAFLAX-",'Basis-Tabelle-Samen'!C98,"-",'Basis-Tabelle-Samen'!J98,"-seed-package-front-cr-icelandic.jpg")),
IF($C$1="Italienisch - IT",HYPERLINK(CONCATENATE("https://www.saflax.de/0-WVK-Retail/Bilder-Pictures/SAFLAX-",'Basis-Tabelle-Samen'!C98,"-",'Basis-Tabelle-Samen'!J98,"-seed-package-front-cr-italian.jpg")),
IF($C$1="Japanisch - JP",HYPERLINK(CONCATENATE("https://www.saflax.de/0-WVK-Retail/Bilder-Pictures/SAFLAX-",'Basis-Tabelle-Samen'!C98,"-",'Basis-Tabelle-Samen'!J98,"-seed-package-front-cr-japanese.jpg")),
IF($C$1="Kroatisch - HR",HYPERLINK(CONCATENATE("https://www.saflax.de/0-WVK-Retail/Bilder-Pictures/SAFLAX-",'Basis-Tabelle-Samen'!C98,"-",'Basis-Tabelle-Samen'!J98,"-seed-package-front-cr-croatian.jpg")),
IF($C$1="Lettisch - LV",HYPERLINK(CONCATENATE("https://www.saflax.de/0-WVK-Retail/Bilder-Pictures/SAFLAX-",'Basis-Tabelle-Samen'!C98,"-",'Basis-Tabelle-Samen'!J98,"-seed-package-front-cr-latvian.jpg")),
IF($C$1="Litauisch - LT",HYPERLINK(CONCATENATE("https://www.saflax.de/0-WVK-Retail/Bilder-Pictures/SAFLAX-",'Basis-Tabelle-Samen'!C98,"-",'Basis-Tabelle-Samen'!J98,"-seed-package-front-cr-lithuanian.jpg")),
IF($C$1="Maltesisch - MT",HYPERLINK(CONCATENATE("https://www.saflax.de/0-WVK-Retail/Bilder-Pictures/SAFLAX-",'Basis-Tabelle-Samen'!C98,"-",'Basis-Tabelle-Samen'!J98,"-seed-package-front-cr-maltese.jpg")),
IF($C$1="Niederländisch - NL",HYPERLINK(CONCATENATE("https://www.saflax.de/0-WVK-Retail/Bilder-Pictures/SAFLAX-",'Basis-Tabelle-Samen'!C98,"-",'Basis-Tabelle-Samen'!J98,"-seed-package-front-cr-dutch.jpg")),
IF($C$1="Norwegisch - NO",HYPERLINK(CONCATENATE("https://www.saflax.de/0-WVK-Retail/Bilder-Pictures/SAFLAX-",'Basis-Tabelle-Samen'!C98,"-",'Basis-Tabelle-Samen'!J98,"-seed-package-front-cr-nowegian.jpg")),
IF($C$1="Polnisch - PL",HYPERLINK(CONCATENATE("https://www.saflax.de/0-WVK-Retail/Bilder-Pictures/SAFLAX-",'Basis-Tabelle-Samen'!C98,"-",'Basis-Tabelle-Samen'!J98,"-seed-package-front-cr-polish.jpg")),
IF($C$1="Portugiesisch - PT",HYPERLINK(CONCATENATE("https://www.saflax.de/0-WVK-Retail/Bilder-Pictures/SAFLAX-",'Basis-Tabelle-Samen'!C98,"-",'Basis-Tabelle-Samen'!J98,"-seed-package-front-cr-portuguese.jpg")),
IF($C$1="Rumänisch - RO",HYPERLINK(CONCATENATE("https://www.saflax.de/0-WVK-Retail/Bilder-Pictures/SAFLAX-",'Basis-Tabelle-Samen'!C98,"-",'Basis-Tabelle-Samen'!J98,"-seed-package-front-cr-romanian.jpg")),
IF($C$1="Schwedisch - SE",HYPERLINK(CONCATENATE("https://www.saflax.de/0-WVK-Retail/Bilder-Pictures/SAFLAX-",'Basis-Tabelle-Samen'!C98,"-",'Basis-Tabelle-Samen'!J98,"-seed-package-front-cr-swedish.jpg")),
IF($C$1="Slowakisch - SK",HYPERLINK(CONCATENATE("https://www.saflax.de/0-WVK-Retail/Bilder-Pictures/SAFLAX-",'Basis-Tabelle-Samen'!C98,"-",'Basis-Tabelle-Samen'!J98,"-seed-package-front-cr-slovak.jpg")),
IF($C$1="Slowenisch - SI",HYPERLINK(CONCATENATE("https://www.saflax.de/0-WVK-Retail/Bilder-Pictures/SAFLAX-",'Basis-Tabelle-Samen'!C98,"-",'Basis-Tabelle-Samen'!J98,"-seed-package-front-cr-slovenian.jpg")),
IF($C$1="Spanisch - ES",HYPERLINK(CONCATENATE("https://www.saflax.de/0-WVK-Retail/Bilder-Pictures/SAFLAX-",'Basis-Tabelle-Samen'!C98,"-",'Basis-Tabelle-Samen'!J98,"-seed-package-front-cr-spanish.jpg")),
IF($C$1="Tschechisch - CZ",HYPERLINK(CONCATENATE("https://www.saflax.de/0-WVK-Retail/Bilder-Pictures/SAFLAX-",'Basis-Tabelle-Samen'!C98,"-",'Basis-Tabelle-Samen'!J98,"-seed-package-front-cr-czech.jpg")),
IF($C$1="Türkisch - TR",HYPERLINK(CONCATENATE("https://www.saflax.de/0-WVK-Retail/Bilder-Pictures/SAFLAX-",'Basis-Tabelle-Samen'!C98,"-",'Basis-Tabelle-Samen'!J98,"-seed-package-front-cr-turkish.jpg")),
IF($C$1="Ungarisch - HU",HYPERLINK(CONCATENATE("https://www.saflax.de/0-WVK-Retail/Bilder-Pictures/SAFLAX-",'Basis-Tabelle-Samen'!C98,"-",'Basis-Tabelle-Samen'!J98,"-seed-package-front-cr-hungarian.jpg")),
" ACHTUNG")))))))))))))))))))))))))))))</f>
        <v>https://www.saflax.de/0-WVK-Retail/Bilder-Pictures/SAFLAX-13130-tacca-integrifolia-seed-package-front-cr-english.jpg</v>
      </c>
      <c r="AL100" s="330" t="str">
        <f>IF(G100&lt;1,"",
IF($C$1="Bulgarisch - BG",HYPERLINK(CONCATENATE("https://www.saflax.de/0-WVK-Retail/Bilder-Pictures/SAFLAX-",'Basis-Tabelle-Samen'!C98,"-",'Basis-Tabelle-Samen'!J98,"-seed-package-back-cr-bulgarian.jpg")),
IF($C$1="Dänisch - DK",HYPERLINK(CONCATENATE("https://www.saflax.de/0-WVK-Retail/Bilder-Pictures/SAFLAX-",'Basis-Tabelle-Samen'!C98,"-",'Basis-Tabelle-Samen'!J98,"-seed-package-back-cr-danish.jpg")),
IF($C$1="Deutsch - DE",HYPERLINK(CONCATENATE("https://www.saflax.de/0-WVK-Retail/Bilder-Pictures/SAFLAX-",'Basis-Tabelle-Samen'!C98,"-",'Basis-Tabelle-Samen'!J98,"-seed-package-back-cr-german.jpg")),
IF($C$1="Englisch - UK",HYPERLINK(CONCATENATE("https://www.saflax.de/0-WVK-Retail/Bilder-Pictures/SAFLAX-",'Basis-Tabelle-Samen'!C98,"-",'Basis-Tabelle-Samen'!J98,"-seed-package-back-cr-english.jpg")),
IF($C$1="Estnisch - EE",HYPERLINK(CONCATENATE("https://www.saflax.de/0-WVK-Retail/Bilder-Pictures/SAFLAX-",'Basis-Tabelle-Samen'!C98,"-",'Basis-Tabelle-Samen'!J98,"-seed-package-back-cr-estonian.jpg")),
IF($C$1="Finnisch - FI",HYPERLINK(CONCATENATE("https://www.saflax.de/0-WVK-Retail/Bilder-Pictures/SAFLAX-",'Basis-Tabelle-Samen'!C98,"-",'Basis-Tabelle-Samen'!J98,"-seed-package-back-cr-finnish.jpg")),
IF($C$1="Französisch - FR",HYPERLINK(CONCATENATE("https://www.saflax.de/0-WVK-Retail/Bilder-Pictures/SAFLAX-",'Basis-Tabelle-Samen'!C98,"-",'Basis-Tabelle-Samen'!J98,"-seed-package-back-cr-french.jpg")),
IF($C$1="Griechisch - GR",HYPERLINK(CONCATENATE("https://www.saflax.de/0-WVK-Retail/Bilder-Pictures/SAFLAX-",'Basis-Tabelle-Samen'!C98,"-",'Basis-Tabelle-Samen'!J98,"-seed-package-back-cr-greek.jpg")),
IF($C$1="Irisch - IE",HYPERLINK(CONCATENATE("https://www.saflax.de/0-WVK-Retail/Bilder-Pictures/SAFLAX-",'Basis-Tabelle-Samen'!C98,"-",'Basis-Tabelle-Samen'!J98,"-seed-package-back-cr-irish.jpg")),
IF($C$1="Isländisch - IS",HYPERLINK(CONCATENATE("https://www.saflax.de/0-WVK-Retail/Bilder-Pictures/SAFLAX-",'Basis-Tabelle-Samen'!C98,"-",'Basis-Tabelle-Samen'!J98,"-seed-package-back-cr-icelandic.jpg")),
IF($C$1="Italienisch - IT",HYPERLINK(CONCATENATE("https://www.saflax.de/0-WVK-Retail/Bilder-Pictures/SAFLAX-",'Basis-Tabelle-Samen'!C98,"-",'Basis-Tabelle-Samen'!J98,"-seed-package-back-cr-italian.jpg")),
IF($C$1="Japanisch - JP",HYPERLINK(CONCATENATE("https://www.saflax.de/0-WVK-Retail/Bilder-Pictures/SAFLAX-",'Basis-Tabelle-Samen'!C98,"-",'Basis-Tabelle-Samen'!J98,"-seed-package-back-cr-japanese.jpg")),
IF($C$1="Kroatisch - HR",HYPERLINK(CONCATENATE("https://www.saflax.de/0-WVK-Retail/Bilder-Pictures/SAFLAX-",'Basis-Tabelle-Samen'!C98,"-",'Basis-Tabelle-Samen'!J98,"-seed-package-back-cr-croatian.jpg")),
IF($C$1="Lettisch - LV",HYPERLINK(CONCATENATE("https://www.saflax.de/0-WVK-Retail/Bilder-Pictures/SAFLAX-",'Basis-Tabelle-Samen'!C98,"-",'Basis-Tabelle-Samen'!J98,"-seed-package-back-cr-latvian.jpg")),
IF($C$1="Litauisch - LT",HYPERLINK(CONCATENATE("https://www.saflax.de/0-WVK-Retail/Bilder-Pictures/SAFLAX-",'Basis-Tabelle-Samen'!C98,"-",'Basis-Tabelle-Samen'!J98,"-seed-package-back-cr-lithuanian.jpg")),
IF($C$1="Maltesisch - MT",HYPERLINK(CONCATENATE("https://www.saflax.de/0-WVK-Retail/Bilder-Pictures/SAFLAX-",'Basis-Tabelle-Samen'!C98,"-",'Basis-Tabelle-Samen'!J98,"-seed-package-back-cr-maltese.jpg")),
IF($C$1="Niederländisch - NL",HYPERLINK(CONCATENATE("https://www.saflax.de/0-WVK-Retail/Bilder-Pictures/SAFLAX-",'Basis-Tabelle-Samen'!C98,"-",'Basis-Tabelle-Samen'!J98,"-seed-package-back-cr-dutch.jpg")),
IF($C$1="Norwegisch - NO",HYPERLINK(CONCATENATE("https://www.saflax.de/0-WVK-Retail/Bilder-Pictures/SAFLAX-",'Basis-Tabelle-Samen'!C98,"-",'Basis-Tabelle-Samen'!J98,"-seed-package-back-cr-nowegian.jpg")),
IF($C$1="Polnisch - PL",HYPERLINK(CONCATENATE("https://www.saflax.de/0-WVK-Retail/Bilder-Pictures/SAFLAX-",'Basis-Tabelle-Samen'!C98,"-",'Basis-Tabelle-Samen'!J98,"-seed-package-back-cr-polish.jpg")),
IF($C$1="Portugiesisch - PT",HYPERLINK(CONCATENATE("https://www.saflax.de/0-WVK-Retail/Bilder-Pictures/SAFLAX-",'Basis-Tabelle-Samen'!C98,"-",'Basis-Tabelle-Samen'!J98,"-seed-package-back-cr-portuguese.jpg")),
IF($C$1="Rumänisch - RO",HYPERLINK(CONCATENATE("https://www.saflax.de/0-WVK-Retail/Bilder-Pictures/SAFLAX-",'Basis-Tabelle-Samen'!C98,"-",'Basis-Tabelle-Samen'!J98,"-seed-package-back-cr-romanian.jpg")),
IF($C$1="Schwedisch - SE",HYPERLINK(CONCATENATE("https://www.saflax.de/0-WVK-Retail/Bilder-Pictures/SAFLAX-",'Basis-Tabelle-Samen'!C98,"-",'Basis-Tabelle-Samen'!J98,"-seed-package-back-cr-swedish.jpg")),
IF($C$1="Slowakisch - SK",HYPERLINK(CONCATENATE("https://www.saflax.de/0-WVK-Retail/Bilder-Pictures/SAFLAX-",'Basis-Tabelle-Samen'!C98,"-",'Basis-Tabelle-Samen'!J98,"-seed-package-back-cr-slovak.jpg")),
IF($C$1="Slowenisch - SI",HYPERLINK(CONCATENATE("https://www.saflax.de/0-WVK-Retail/Bilder-Pictures/SAFLAX-",'Basis-Tabelle-Samen'!C98,"-",'Basis-Tabelle-Samen'!J98,"-seed-package-back-cr-slovenian.jpg")),
IF($C$1="Spanisch - ES",HYPERLINK(CONCATENATE("https://www.saflax.de/0-WVK-Retail/Bilder-Pictures/SAFLAX-",'Basis-Tabelle-Samen'!C98,"-",'Basis-Tabelle-Samen'!J98,"-seed-package-back-cr-spanish.jpg")),
IF($C$1="Tschechisch - CZ",HYPERLINK(CONCATENATE("https://www.saflax.de/0-WVK-Retail/Bilder-Pictures/SAFLAX-",'Basis-Tabelle-Samen'!C98,"-",'Basis-Tabelle-Samen'!J98,"-seed-package-back-cr-czech.jpg")),
IF($C$1="Türkisch - TR",HYPERLINK(CONCATENATE("https://www.saflax.de/0-WVK-Retail/Bilder-Pictures/SAFLAX-",'Basis-Tabelle-Samen'!C98,"-",'Basis-Tabelle-Samen'!J98,"-seed-package-back-cr-turkish.jpg")),
IF($C$1="Ungarisch - HU",HYPERLINK(CONCATENATE("https://www.saflax.de/0-WVK-Retail/Bilder-Pictures/SAFLAX-",'Basis-Tabelle-Samen'!C98,"-",'Basis-Tabelle-Samen'!J98,"-seed-package-back-cr-hungarian.jpg")),
" ACHTUNG")))))))))))))))))))))))))))))</f>
        <v>https://www.saflax.de/0-WVK-Retail/Bilder-Pictures/SAFLAX-13130-tacca-integrifolia-seed-package-back-cr-english.jpg</v>
      </c>
      <c r="AM100" s="330" t="str">
        <f>IF(H100&lt;1,"",
IF($C$1="Bulgarisch - BG",HYPERLINK(CONCATENATE("https://www.saflax.de/0-WVK-Retail/Bilder-Pictures/SAFLAX-",'Basis-Tabelle-Samen'!K98,"-",'Basis-Tabelle-Samen'!J98,"-garden-to-go-mini-bulgarian.jpg")),
IF($C$1="Dänisch - DK",HYPERLINK(CONCATENATE("https://www.saflax.de/0-WVK-Retail/Bilder-Pictures/SAFLAX-",'Basis-Tabelle-Samen'!K98,"-",'Basis-Tabelle-Samen'!J98,"-garden-to-go-mini-danish.jpg")),
IF($C$1="Deutsch - DE",HYPERLINK(CONCATENATE("https://www.saflax.de/0-WVK-Retail/Bilder-Pictures/SAFLAX-",'Basis-Tabelle-Samen'!K98,"-",'Basis-Tabelle-Samen'!J98,"-garden-to-go-mini-german.jpg")),
IF($C$1="Englisch - UK",HYPERLINK(CONCATENATE("https://www.saflax.de/0-WVK-Retail/Bilder-Pictures/SAFLAX-",'Basis-Tabelle-Samen'!K98,"-",'Basis-Tabelle-Samen'!J98,"-garden-to-go-mini-english.jpg")),
IF($C$1="Estnisch - EE",HYPERLINK(CONCATENATE("https://www.saflax.de/0-WVK-Retail/Bilder-Pictures/SAFLAX-",'Basis-Tabelle-Samen'!K98,"-",'Basis-Tabelle-Samen'!J98,"-garden-to-go-mini-estonian.jpg")),
IF($C$1="Finnisch - FI",HYPERLINK(CONCATENATE("https://www.saflax.de/0-WVK-Retail/Bilder-Pictures/SAFLAX-",'Basis-Tabelle-Samen'!K98,"-",'Basis-Tabelle-Samen'!J98,"-garden-to-go-mini-finnish.jpg")),
IF($C$1="Französisch - FR",HYPERLINK(CONCATENATE("https://www.saflax.de/0-WVK-Retail/Bilder-Pictures/SAFLAX-",'Basis-Tabelle-Samen'!K98,"-",'Basis-Tabelle-Samen'!J98,"-garden-to-go-mini-french.jpg")),
IF($C$1="Griechisch - GR",HYPERLINK(CONCATENATE("https://www.saflax.de/0-WVK-Retail/Bilder-Pictures/SAFLAX-",'Basis-Tabelle-Samen'!K98,"-",'Basis-Tabelle-Samen'!J98,"-garden-to-go-mini-greek.jpg")),
IF($C$1="Irisch - IE",HYPERLINK(CONCATENATE("https://www.saflax.de/0-WVK-Retail/Bilder-Pictures/SAFLAX-",'Basis-Tabelle-Samen'!K98,"-",'Basis-Tabelle-Samen'!J98,"-garden-to-go-mini-irish.jpg")),
IF($C$1="Isländisch - IS",HYPERLINK(CONCATENATE("https://www.saflax.de/0-WVK-Retail/Bilder-Pictures/SAFLAX-",'Basis-Tabelle-Samen'!K98,"-",'Basis-Tabelle-Samen'!J98,"-garden-to-go-mini-icelandic.jpg")),
IF($C$1="Italienisch - IT",HYPERLINK(CONCATENATE("https://www.saflax.de/0-WVK-Retail/Bilder-Pictures/SAFLAX-",'Basis-Tabelle-Samen'!K98,"-",'Basis-Tabelle-Samen'!J98,"-garden-to-go-mini-italian.jpg")),
IF($C$1="Japanisch - JP",HYPERLINK(CONCATENATE("https://www.saflax.de/0-WVK-Retail/Bilder-Pictures/SAFLAX-",'Basis-Tabelle-Samen'!K98,"-",'Basis-Tabelle-Samen'!J98,"-garden-to-go-mini-japanese.jpg")),
IF($C$1="Kroatisch - HR",HYPERLINK(CONCATENATE("https://www.saflax.de/0-WVK-Retail/Bilder-Pictures/SAFLAX-",'Basis-Tabelle-Samen'!K98,"-",'Basis-Tabelle-Samen'!J98,"-garden-to-go-mini-croatian.jpg")),
IF($C$1="Lettisch - LV",HYPERLINK(CONCATENATE("https://www.saflax.de/0-WVK-Retail/Bilder-Pictures/SAFLAX-",'Basis-Tabelle-Samen'!K98,"-",'Basis-Tabelle-Samen'!J98,"-garden-to-go-mini-latvian.jpg")),
IF($C$1="Litauisch - LT",HYPERLINK(CONCATENATE("https://www.saflax.de/0-WVK-Retail/Bilder-Pictures/SAFLAX-",'Basis-Tabelle-Samen'!K98,"-",'Basis-Tabelle-Samen'!J98,"-garden-to-go-mini-lithuanian.jpg")),
IF($C$1="Maltesisch - MT",HYPERLINK(CONCATENATE("https://www.saflax.de/0-WVK-Retail/Bilder-Pictures/SAFLAX-",'Basis-Tabelle-Samen'!K98,"-",'Basis-Tabelle-Samen'!J98,"-garden-to-go-mini-maltese.jpg")),
IF($C$1="Niederländisch - NL",HYPERLINK(CONCATENATE("https://www.saflax.de/0-WVK-Retail/Bilder-Pictures/SAFLAX-",'Basis-Tabelle-Samen'!K98,"-",'Basis-Tabelle-Samen'!J98,"-garden-to-go-mini-dutch.jpg")),
IF($C$1="Norwegisch - NO",HYPERLINK(CONCATENATE("https://www.saflax.de/0-WVK-Retail/Bilder-Pictures/SAFLAX-",'Basis-Tabelle-Samen'!K98,"-",'Basis-Tabelle-Samen'!J98,"-garden-to-go-mini-nowegian.jpg")),
IF($C$1="Polnisch - PL",HYPERLINK(CONCATENATE("https://www.saflax.de/0-WVK-Retail/Bilder-Pictures/SAFLAX-",'Basis-Tabelle-Samen'!K98,"-",'Basis-Tabelle-Samen'!J98,"-garden-to-go-mini-polish.jpg")),
IF($C$1="Portugiesisch - PT",HYPERLINK(CONCATENATE("https://www.saflax.de/0-WVK-Retail/Bilder-Pictures/SAFLAX-",'Basis-Tabelle-Samen'!K98,"-",'Basis-Tabelle-Samen'!J98,"-garden-to-go-mini-portuguese.jpg")),
IF($C$1="Rumänisch - RO",HYPERLINK(CONCATENATE("https://www.saflax.de/0-WVK-Retail/Bilder-Pictures/SAFLAX-",'Basis-Tabelle-Samen'!K98,"-",'Basis-Tabelle-Samen'!J98,"-garden-to-go-mini-romanian.jpg")),
IF($C$1="Schwedisch - SE",HYPERLINK(CONCATENATE("https://www.saflax.de/0-WVK-Retail/Bilder-Pictures/SAFLAX-",'Basis-Tabelle-Samen'!K98,"-",'Basis-Tabelle-Samen'!J98,"-garden-to-go-mini-swedish.jpg")),
IF($C$1="Slowakisch - SK",HYPERLINK(CONCATENATE("https://www.saflax.de/0-WVK-Retail/Bilder-Pictures/SAFLAX-",'Basis-Tabelle-Samen'!K98,"-",'Basis-Tabelle-Samen'!J98,"-garden-to-go-mini-slovak.jpg")),
IF($C$1="Slowenisch - SI",HYPERLINK(CONCATENATE("https://www.saflax.de/0-WVK-Retail/Bilder-Pictures/SAFLAX-",'Basis-Tabelle-Samen'!K98,"-",'Basis-Tabelle-Samen'!J98,"-garden-to-go-mini-slovenian.jpg")),
IF($C$1="Spanisch - ES",HYPERLINK(CONCATENATE("https://www.saflax.de/0-WVK-Retail/Bilder-Pictures/SAFLAX-",'Basis-Tabelle-Samen'!K98,"-",'Basis-Tabelle-Samen'!J98,"-garden-to-go-mini-spanish.jpg")),
IF($C$1="Tschechisch - CZ",HYPERLINK(CONCATENATE("https://www.saflax.de/0-WVK-Retail/Bilder-Pictures/SAFLAX-",'Basis-Tabelle-Samen'!K98,"-",'Basis-Tabelle-Samen'!J98,"-garden-to-go-mini-czech.jpg")),
IF($C$1="Türkisch - TR",HYPERLINK(CONCATENATE("https://www.saflax.de/0-WVK-Retail/Bilder-Pictures/SAFLAX-",'Basis-Tabelle-Samen'!K98,"-",'Basis-Tabelle-Samen'!J98,"-garden-to-go-mini-turkish.jpg")),
IF($C$1="Ungarisch - HU",HYPERLINK(CONCATENATE("https://www.saflax.de/0-WVK-Retail/Bilder-Pictures/SAFLAX-",'Basis-Tabelle-Samen'!K98,"-",'Basis-Tabelle-Samen'!J98,"-garden-to-go-mini-hungarian.jpg")),
" ACHTUNG")))))))))))))))))))))))))))))</f>
        <v>https://www.saflax.de/0-WVK-Retail/Bilder-Pictures/SAFLAX-73130-tacca-integrifolia-garden-to-go-mini-english.jpg</v>
      </c>
      <c r="AN100" s="330" t="str">
        <f>IF(I100&lt;1,"",
IF($C$1="Bulgarisch - BG",HYPERLINK(CONCATENATE("https://www.saflax.de/0-WVK-Retail/Bilder-Pictures/SAFLAX-",'Basis-Tabelle-Samen'!N98,"-",'Basis-Tabelle-Samen'!J98,"-garden-to-go-lite-bulgarian.jpg")),
IF($C$1="Dänisch - DK",HYPERLINK(CONCATENATE("https://www.saflax.de/0-WVK-Retail/Bilder-Pictures/SAFLAX-",'Basis-Tabelle-Samen'!N98,"-",'Basis-Tabelle-Samen'!J98,"-garden-to-go-lite-danish.jpg")),
IF($C$1="Deutsch - DE",HYPERLINK(CONCATENATE("https://www.saflax.de/0-WVK-Retail/Bilder-Pictures/SAFLAX-",'Basis-Tabelle-Samen'!N98,"-",'Basis-Tabelle-Samen'!J98,"-garden-to-go-lite-german.jpg")),
IF($C$1="Englisch - UK",HYPERLINK(CONCATENATE("https://www.saflax.de/0-WVK-Retail/Bilder-Pictures/SAFLAX-",'Basis-Tabelle-Samen'!N98,"-",'Basis-Tabelle-Samen'!J98,"-garden-to-go-lite-english.jpg")),
IF($C$1="Estnisch - EE",HYPERLINK(CONCATENATE("https://www.saflax.de/0-WVK-Retail/Bilder-Pictures/SAFLAX-",'Basis-Tabelle-Samen'!N98,"-",'Basis-Tabelle-Samen'!J98,"-garden-to-go-lite-estonian.jpg")),
IF($C$1="Finnisch - FI",HYPERLINK(CONCATENATE("https://www.saflax.de/0-WVK-Retail/Bilder-Pictures/SAFLAX-",'Basis-Tabelle-Samen'!N98,"-",'Basis-Tabelle-Samen'!J98,"-garden-to-go-lite-finnish.jpg")),
IF($C$1="Französisch - FR",HYPERLINK(CONCATENATE("https://www.saflax.de/0-WVK-Retail/Bilder-Pictures/SAFLAX-",'Basis-Tabelle-Samen'!N98,"-",'Basis-Tabelle-Samen'!J98,"-garden-to-go-lite-french.jpg")),
IF($C$1="Griechisch - GR",HYPERLINK(CONCATENATE("https://www.saflax.de/0-WVK-Retail/Bilder-Pictures/SAFLAX-",'Basis-Tabelle-Samen'!N98,"-",'Basis-Tabelle-Samen'!J98,"-garden-to-go-lite-greek.jpg")),
IF($C$1="Irisch - IE",HYPERLINK(CONCATENATE("https://www.saflax.de/0-WVK-Retail/Bilder-Pictures/SAFLAX-",'Basis-Tabelle-Samen'!N98,"-",'Basis-Tabelle-Samen'!J98,"-garden-to-go-lite-irish.jpg")),
IF($C$1="Isländisch - IS",HYPERLINK(CONCATENATE("https://www.saflax.de/0-WVK-Retail/Bilder-Pictures/SAFLAX-",'Basis-Tabelle-Samen'!N98,"-",'Basis-Tabelle-Samen'!J98,"-garden-to-go-lite-icelandic.jpg")),
IF($C$1="Italienisch - IT",HYPERLINK(CONCATENATE("https://www.saflax.de/0-WVK-Retail/Bilder-Pictures/SAFLAX-",'Basis-Tabelle-Samen'!N98,"-",'Basis-Tabelle-Samen'!J98,"-garden-to-go-lite-italian.jpg")),
IF($C$1="Japanisch - JP",HYPERLINK(CONCATENATE("https://www.saflax.de/0-WVK-Retail/Bilder-Pictures/SAFLAX-",'Basis-Tabelle-Samen'!N98,"-",'Basis-Tabelle-Samen'!J98,"-garden-to-go-lite-japanese.jpg")),
IF($C$1="Kroatisch - HR",HYPERLINK(CONCATENATE("https://www.saflax.de/0-WVK-Retail/Bilder-Pictures/SAFLAX-",'Basis-Tabelle-Samen'!N98,"-",'Basis-Tabelle-Samen'!J98,"-garden-to-go-lite-croatian.jpg")),
IF($C$1="Lettisch - LV",HYPERLINK(CONCATENATE("https://www.saflax.de/0-WVK-Retail/Bilder-Pictures/SAFLAX-",'Basis-Tabelle-Samen'!N98,"-",'Basis-Tabelle-Samen'!J98,"-garden-to-go-lite-latvian.jpg")),
IF($C$1="Litauisch - LT",HYPERLINK(CONCATENATE("https://www.saflax.de/0-WVK-Retail/Bilder-Pictures/SAFLAX-",'Basis-Tabelle-Samen'!N98,"-",'Basis-Tabelle-Samen'!J98,"-garden-to-go-lite-lithuanian.jpg")),
IF($C$1="Maltesisch - MT",HYPERLINK(CONCATENATE("https://www.saflax.de/0-WVK-Retail/Bilder-Pictures/SAFLAX-",'Basis-Tabelle-Samen'!N98,"-",'Basis-Tabelle-Samen'!J98,"-garden-to-go-lite-maltese.jpg")),
IF($C$1="Niederländisch - NL",HYPERLINK(CONCATENATE("https://www.saflax.de/0-WVK-Retail/Bilder-Pictures/SAFLAX-",'Basis-Tabelle-Samen'!N98,"-",'Basis-Tabelle-Samen'!J98,"-garden-to-go-lite-dutch.jpg")),
IF($C$1="Norwegisch - NO",HYPERLINK(CONCATENATE("https://www.saflax.de/0-WVK-Retail/Bilder-Pictures/SAFLAX-",'Basis-Tabelle-Samen'!N98,"-",'Basis-Tabelle-Samen'!J98,"-garden-to-go-lite-nowegian.jpg")),
IF($C$1="Polnisch - PL",HYPERLINK(CONCATENATE("https://www.saflax.de/0-WVK-Retail/Bilder-Pictures/SAFLAX-",'Basis-Tabelle-Samen'!N98,"-",'Basis-Tabelle-Samen'!J98,"-garden-to-go-lite-polish.jpg")),
IF($C$1="Portugiesisch - PT",HYPERLINK(CONCATENATE("https://www.saflax.de/0-WVK-Retail/Bilder-Pictures/SAFLAX-",'Basis-Tabelle-Samen'!N98,"-",'Basis-Tabelle-Samen'!J98,"-garden-to-go-lite-portuguese.jpg")),
IF($C$1="Rumänisch - RO",HYPERLINK(CONCATENATE("https://www.saflax.de/0-WVK-Retail/Bilder-Pictures/SAFLAX-",'Basis-Tabelle-Samen'!N98,"-",'Basis-Tabelle-Samen'!J98,"-garden-to-go-lite-romanian.jpg")),
IF($C$1="Schwedisch - SE",HYPERLINK(CONCATENATE("https://www.saflax.de/0-WVK-Retail/Bilder-Pictures/SAFLAX-",'Basis-Tabelle-Samen'!N98,"-",'Basis-Tabelle-Samen'!J98,"-garden-to-go-lite-swedish.jpg")),
IF($C$1="Slowakisch - SK",HYPERLINK(CONCATENATE("https://www.saflax.de/0-WVK-Retail/Bilder-Pictures/SAFLAX-",'Basis-Tabelle-Samen'!N98,"-",'Basis-Tabelle-Samen'!J98,"-garden-to-go-lite-slovak.jpg")),
IF($C$1="Slowenisch - SI",HYPERLINK(CONCATENATE("https://www.saflax.de/0-WVK-Retail/Bilder-Pictures/SAFLAX-",'Basis-Tabelle-Samen'!N98,"-",'Basis-Tabelle-Samen'!J98,"-garden-to-go-lite-slovenian.jpg")),
IF($C$1="Spanisch - ES",HYPERLINK(CONCATENATE("https://www.saflax.de/0-WVK-Retail/Bilder-Pictures/SAFLAX-",'Basis-Tabelle-Samen'!N98,"-",'Basis-Tabelle-Samen'!J98,"-garden-to-go-lite-spanish.jpg")),
IF($C$1="Tschechisch - CZ",HYPERLINK(CONCATENATE("https://www.saflax.de/0-WVK-Retail/Bilder-Pictures/SAFLAX-",'Basis-Tabelle-Samen'!N98,"-",'Basis-Tabelle-Samen'!J98,"-garden-to-go-lite-czech.jpg")),
IF($C$1="Türkisch - TR",HYPERLINK(CONCATENATE("https://www.saflax.de/0-WVK-Retail/Bilder-Pictures/SAFLAX-",'Basis-Tabelle-Samen'!N98,"-",'Basis-Tabelle-Samen'!J98,"-garden-to-go-lite-turkish.jpg")),
IF($C$1="Ungarisch - HU",HYPERLINK(CONCATENATE("https://www.saflax.de/0-WVK-Retail/Bilder-Pictures/SAFLAX-",'Basis-Tabelle-Samen'!N98,"-",'Basis-Tabelle-Samen'!J98,"-garden-to-go-lite-hungarian.jpg")),
" ACHTUNG")))))))))))))))))))))))))))))</f>
        <v>https://www.saflax.de/0-WVK-Retail/Bilder-Pictures/SAFLAX-83130-tacca-integrifolia-garden-to-go-lite-english.jpg</v>
      </c>
      <c r="AO100" s="330" t="str">
        <f>IF(J100&lt;1,"",
IF($C$1="Bulgarisch - BG",HYPERLINK(CONCATENATE("https://www.saflax.de/0-WVK-Retail/Bilder-Pictures/SAFLAX-",'Basis-Tabelle-Samen'!Q98,"-",'Basis-Tabelle-Samen'!J98,"-garden-to-go-bulgarian.jpg")),
IF($C$1="Dänisch - DK",HYPERLINK(CONCATENATE("https://www.saflax.de/0-WVK-Retail/Bilder-Pictures/SAFLAX-",'Basis-Tabelle-Samen'!Q98,"-",'Basis-Tabelle-Samen'!J98,"-garden-to-go-danish.jpg")),
IF($C$1="Deutsch - DE",HYPERLINK(CONCATENATE("https://www.saflax.de/0-WVK-Retail/Bilder-Pictures/SAFLAX-",'Basis-Tabelle-Samen'!Q98,"-",'Basis-Tabelle-Samen'!J98,"-garden-to-go-german.jpg")),
IF($C$1="Englisch - UK",HYPERLINK(CONCATENATE("https://www.saflax.de/0-WVK-Retail/Bilder-Pictures/SAFLAX-",'Basis-Tabelle-Samen'!Q98,"-",'Basis-Tabelle-Samen'!J98,"-garden-to-go-english.jpg")),
IF($C$1="Estnisch - EE",HYPERLINK(CONCATENATE("https://www.saflax.de/0-WVK-Retail/Bilder-Pictures/SAFLAX-",'Basis-Tabelle-Samen'!Q98,"-",'Basis-Tabelle-Samen'!J98,"-garden-to-go-estonian.jpg")),
IF($C$1="Finnisch - FI",HYPERLINK(CONCATENATE("https://www.saflax.de/0-WVK-Retail/Bilder-Pictures/SAFLAX-",'Basis-Tabelle-Samen'!Q98,"-",'Basis-Tabelle-Samen'!J98,"-garden-to-go-finnish.jpg")),
IF($C$1="Französisch - FR",HYPERLINK(CONCATENATE("https://www.saflax.de/0-WVK-Retail/Bilder-Pictures/SAFLAX-",'Basis-Tabelle-Samen'!Q98,"-",'Basis-Tabelle-Samen'!J98,"-garden-to-go-french.jpg")),
IF($C$1="Griechisch - GR",HYPERLINK(CONCATENATE("https://www.saflax.de/0-WVK-Retail/Bilder-Pictures/SAFLAX-",'Basis-Tabelle-Samen'!Q98,"-",'Basis-Tabelle-Samen'!J98,"-garden-to-go-greek.jpg")),
IF($C$1="Irisch - IE",HYPERLINK(CONCATENATE("https://www.saflax.de/0-WVK-Retail/Bilder-Pictures/SAFLAX-",'Basis-Tabelle-Samen'!Q98,"-",'Basis-Tabelle-Samen'!J98,"-garden-to-go-irish.jpg")),
IF($C$1="Isländisch - IS",HYPERLINK(CONCATENATE("https://www.saflax.de/0-WVK-Retail/Bilder-Pictures/SAFLAX-",'Basis-Tabelle-Samen'!Q98,"-",'Basis-Tabelle-Samen'!J98,"-garden-to-go-icelandic.jpg")),
IF($C$1="Italienisch - IT",HYPERLINK(CONCATENATE("https://www.saflax.de/0-WVK-Retail/Bilder-Pictures/SAFLAX-",'Basis-Tabelle-Samen'!Q98,"-",'Basis-Tabelle-Samen'!J98,"-garden-to-go-italian.jpg")),
IF($C$1="Japanisch - JP",HYPERLINK(CONCATENATE("https://www.saflax.de/0-WVK-Retail/Bilder-Pictures/SAFLAX-",'Basis-Tabelle-Samen'!Q98,"-",'Basis-Tabelle-Samen'!J98,"-garden-to-go-japanese.jpg")),
IF($C$1="Kroatisch - HR",HYPERLINK(CONCATENATE("https://www.saflax.de/0-WVK-Retail/Bilder-Pictures/SAFLAX-",'Basis-Tabelle-Samen'!Q98,"-",'Basis-Tabelle-Samen'!J98,"-garden-to-go-croatian.jpg")),
IF($C$1="Lettisch - LV",HYPERLINK(CONCATENATE("https://www.saflax.de/0-WVK-Retail/Bilder-Pictures/SAFLAX-",'Basis-Tabelle-Samen'!Q98,"-",'Basis-Tabelle-Samen'!J98,"-garden-to-go-latvian.jpg")),
IF($C$1="Litauisch - LT",HYPERLINK(CONCATENATE("https://www.saflax.de/0-WVK-Retail/Bilder-Pictures/SAFLAX-",'Basis-Tabelle-Samen'!Q98,"-",'Basis-Tabelle-Samen'!J98,"-garden-to-go-lithuanian.jpg")),
IF($C$1="Maltesisch - MT",HYPERLINK(CONCATENATE("https://www.saflax.de/0-WVK-Retail/Bilder-Pictures/SAFLAX-",'Basis-Tabelle-Samen'!Q98,"-",'Basis-Tabelle-Samen'!J98,"-garden-to-go-maltese.jpg")),
IF($C$1="Niederländisch - NL",HYPERLINK(CONCATENATE("https://www.saflax.de/0-WVK-Retail/Bilder-Pictures/SAFLAX-",'Basis-Tabelle-Samen'!Q98,"-",'Basis-Tabelle-Samen'!J98,"-garden-to-go-dutch.jpg")),
IF($C$1="Norwegisch - NO",HYPERLINK(CONCATENATE("https://www.saflax.de/0-WVK-Retail/Bilder-Pictures/SAFLAX-",'Basis-Tabelle-Samen'!Q98,"-",'Basis-Tabelle-Samen'!J98,"-garden-to-go-nowegian.jpg")),
IF($C$1="Polnisch - PL",HYPERLINK(CONCATENATE("https://www.saflax.de/0-WVK-Retail/Bilder-Pictures/SAFLAX-",'Basis-Tabelle-Samen'!Q98,"-",'Basis-Tabelle-Samen'!J98,"-garden-to-go-polish.jpg")),
IF($C$1="Portugiesisch - PT",HYPERLINK(CONCATENATE("https://www.saflax.de/0-WVK-Retail/Bilder-Pictures/SAFLAX-",'Basis-Tabelle-Samen'!Q98,"-",'Basis-Tabelle-Samen'!J98,"-garden-to-go-portuguese.jpg")),
IF($C$1="Rumänisch - RO",HYPERLINK(CONCATENATE("https://www.saflax.de/0-WVK-Retail/Bilder-Pictures/SAFLAX-",'Basis-Tabelle-Samen'!Q98,"-",'Basis-Tabelle-Samen'!J98,"-garden-to-go-romanian.jpg")),
IF($C$1="Schwedisch - SE",HYPERLINK(CONCATENATE("https://www.saflax.de/0-WVK-Retail/Bilder-Pictures/SAFLAX-",'Basis-Tabelle-Samen'!Q98,"-",'Basis-Tabelle-Samen'!J98,"-garden-to-go-swedish.jpg")),
IF($C$1="Slowakisch - SK",HYPERLINK(CONCATENATE("https://www.saflax.de/0-WVK-Retail/Bilder-Pictures/SAFLAX-",'Basis-Tabelle-Samen'!Q98,"-",'Basis-Tabelle-Samen'!J98,"-garden-to-go-slovak.jpg")),
IF($C$1="Slowenisch - SI",HYPERLINK(CONCATENATE("https://www.saflax.de/0-WVK-Retail/Bilder-Pictures/SAFLAX-",'Basis-Tabelle-Samen'!Q98,"-",'Basis-Tabelle-Samen'!J98,"-garden-to-go-slovenian.jpg")),
IF($C$1="Spanisch - ES",HYPERLINK(CONCATENATE("https://www.saflax.de/0-WVK-Retail/Bilder-Pictures/SAFLAX-",'Basis-Tabelle-Samen'!Q98,"-",'Basis-Tabelle-Samen'!J98,"-garden-to-go-spanish.jpg")),
IF($C$1="Tschechisch - CZ",HYPERLINK(CONCATENATE("https://www.saflax.de/0-WVK-Retail/Bilder-Pictures/SAFLAX-",'Basis-Tabelle-Samen'!Q98,"-",'Basis-Tabelle-Samen'!J98,"-garden-to-go-czech.jpg")),
IF($C$1="Türkisch - TR",HYPERLINK(CONCATENATE("https://www.saflax.de/0-WVK-Retail/Bilder-Pictures/SAFLAX-",'Basis-Tabelle-Samen'!Q98,"-",'Basis-Tabelle-Samen'!J98,"-garden-to-go-turkish.jpg")),
IF($C$1="Ungarisch - HU",HYPERLINK(CONCATENATE("https://www.saflax.de/0-WVK-Retail/Bilder-Pictures/SAFLAX-",'Basis-Tabelle-Samen'!Q98,"-",'Basis-Tabelle-Samen'!J98,"-garden-to-go-hungarian.jpg")),
" ACHTUNG")))))))))))))))))))))))))))))</f>
        <v>https://www.saflax.de/0-WVK-Retail/Bilder-Pictures/SAFLAX-53130-tacca-integrifolia-garden-to-go-english.jpg</v>
      </c>
      <c r="AP100" s="330" t="str">
        <f>IF(K100&lt;1,"",
IF($C$1="Bulgarisch - BG",HYPERLINK(CONCATENATE("https://www.saflax.de/0-WVK-Retail/Bilder-Pictures/SAFLAX-",'Basis-Tabelle-Samen'!T98,"-",'Basis-Tabelle-Samen'!J98,"-cultivation-set-bulgarian.jpg")),
IF($C$1="Dänisch - DK",HYPERLINK(CONCATENATE("https://www.saflax.de/0-WVK-Retail/Bilder-Pictures/SAFLAX-",'Basis-Tabelle-Samen'!T98,"-",'Basis-Tabelle-Samen'!J98,"-cultivation-set-danish.jpg")),
IF($C$1="Deutsch - DE",HYPERLINK(CONCATENATE("https://www.saflax.de/0-WVK-Retail/Bilder-Pictures/SAFLAX-",'Basis-Tabelle-Samen'!T98,"-",'Basis-Tabelle-Samen'!J98,"-cultivation-set-german.jpg")),
IF($C$1="Englisch - UK",HYPERLINK(CONCATENATE("https://www.saflax.de/0-WVK-Retail/Bilder-Pictures/SAFLAX-",'Basis-Tabelle-Samen'!T98,"-",'Basis-Tabelle-Samen'!J98,"-cultivation-set-english.jpg")),
IF($C$1="Estnisch - EE",HYPERLINK(CONCATENATE("https://www.saflax.de/0-WVK-Retail/Bilder-Pictures/SAFLAX-",'Basis-Tabelle-Samen'!T98,"-",'Basis-Tabelle-Samen'!J98,"-cultivation-set-estonian.jpg")),
IF($C$1="Finnisch - FI",HYPERLINK(CONCATENATE("https://www.saflax.de/0-WVK-Retail/Bilder-Pictures/SAFLAX-",'Basis-Tabelle-Samen'!T98,"-",'Basis-Tabelle-Samen'!J98,"-cultivation-set-finnish.jpg")),
IF($C$1="Französisch - FR",HYPERLINK(CONCATENATE("https://www.saflax.de/0-WVK-Retail/Bilder-Pictures/SAFLAX-",'Basis-Tabelle-Samen'!T98,"-",'Basis-Tabelle-Samen'!J98,"-cultivation-set-french.jpg")),
IF($C$1="Griechisch - GR",HYPERLINK(CONCATENATE("https://www.saflax.de/0-WVK-Retail/Bilder-Pictures/SAFLAX-",'Basis-Tabelle-Samen'!T98,"-",'Basis-Tabelle-Samen'!J98,"-cultivation-set-greek.jpg")),
IF($C$1="Irisch - IE",HYPERLINK(CONCATENATE("https://www.saflax.de/0-WVK-Retail/Bilder-Pictures/SAFLAX-",'Basis-Tabelle-Samen'!T98,"-",'Basis-Tabelle-Samen'!J98,"-cultivation-set-irish.jpg")),
IF($C$1="Isländisch - IS",HYPERLINK(CONCATENATE("https://www.saflax.de/0-WVK-Retail/Bilder-Pictures/SAFLAX-",'Basis-Tabelle-Samen'!T98,"-",'Basis-Tabelle-Samen'!J98,"-cultivation-set-icelandic.jpg")),
IF($C$1="Italienisch - IT",HYPERLINK(CONCATENATE("https://www.saflax.de/0-WVK-Retail/Bilder-Pictures/SAFLAX-",'Basis-Tabelle-Samen'!T98,"-",'Basis-Tabelle-Samen'!J98,"-cultivation-set-italian.jpg")),
IF($C$1="Japanisch - JP",HYPERLINK(CONCATENATE("https://www.saflax.de/0-WVK-Retail/Bilder-Pictures/SAFLAX-",'Basis-Tabelle-Samen'!T98,"-",'Basis-Tabelle-Samen'!J98,"-cultivation-set-japanese.jpg")),
IF($C$1="Kroatisch - HR",HYPERLINK(CONCATENATE("https://www.saflax.de/0-WVK-Retail/Bilder-Pictures/SAFLAX-",'Basis-Tabelle-Samen'!T98,"-",'Basis-Tabelle-Samen'!J98,"-cultivation-set-croatian.jpg")),
IF($C$1="Lettisch - LV",HYPERLINK(CONCATENATE("https://www.saflax.de/0-WVK-Retail/Bilder-Pictures/SAFLAX-",'Basis-Tabelle-Samen'!T98,"-",'Basis-Tabelle-Samen'!J98,"-cultivation-set-latvian.jpg")),
IF($C$1="Litauisch - LT",HYPERLINK(CONCATENATE("https://www.saflax.de/0-WVK-Retail/Bilder-Pictures/SAFLAX-",'Basis-Tabelle-Samen'!T98,"-",'Basis-Tabelle-Samen'!J98,"-cultivation-set-lithuanian.jpg")),
IF($C$1="Maltesisch - MT",HYPERLINK(CONCATENATE("https://www.saflax.de/0-WVK-Retail/Bilder-Pictures/SAFLAX-",'Basis-Tabelle-Samen'!T98,"-",'Basis-Tabelle-Samen'!J98,"-cultivation-set-maltese.jpg")),
IF($C$1="Niederländisch - NL",HYPERLINK(CONCATENATE("https://www.saflax.de/0-WVK-Retail/Bilder-Pictures/SAFLAX-",'Basis-Tabelle-Samen'!T98,"-",'Basis-Tabelle-Samen'!J98,"-cultivation-set-dutch.jpg")),
IF($C$1="Norwegisch - NO",HYPERLINK(CONCATENATE("https://www.saflax.de/0-WVK-Retail/Bilder-Pictures/SAFLAX-",'Basis-Tabelle-Samen'!T98,"-",'Basis-Tabelle-Samen'!J98,"-cultivation-set-nowegian.jpg")),
IF($C$1="Polnisch - PL",HYPERLINK(CONCATENATE("https://www.saflax.de/0-WVK-Retail/Bilder-Pictures/SAFLAX-",'Basis-Tabelle-Samen'!T98,"-",'Basis-Tabelle-Samen'!J98,"-cultivation-set-polish.jpg")),
IF($C$1="Portugiesisch - PT",HYPERLINK(CONCATENATE("https://www.saflax.de/0-WVK-Retail/Bilder-Pictures/SAFLAX-",'Basis-Tabelle-Samen'!T98,"-",'Basis-Tabelle-Samen'!J98,"-cultivation-set-portuguese.jpg")),
IF($C$1="Rumänisch - RO",HYPERLINK(CONCATENATE("https://www.saflax.de/0-WVK-Retail/Bilder-Pictures/SAFLAX-",'Basis-Tabelle-Samen'!T98,"-",'Basis-Tabelle-Samen'!J98,"-cultivation-set-romanian.jpg")),
IF($C$1="Schwedisch - SE",HYPERLINK(CONCATENATE("https://www.saflax.de/0-WVK-Retail/Bilder-Pictures/SAFLAX-",'Basis-Tabelle-Samen'!T98,"-",'Basis-Tabelle-Samen'!J98,"-cultivation-set-swedish.jpg")),
IF($C$1="Slowakisch - SK",HYPERLINK(CONCATENATE("https://www.saflax.de/0-WVK-Retail/Bilder-Pictures/SAFLAX-",'Basis-Tabelle-Samen'!T98,"-",'Basis-Tabelle-Samen'!J98,"-cultivation-set-slovak.jpg")),
IF($C$1="Slowenisch - SI",HYPERLINK(CONCATENATE("https://www.saflax.de/0-WVK-Retail/Bilder-Pictures/SAFLAX-",'Basis-Tabelle-Samen'!T98,"-",'Basis-Tabelle-Samen'!J98,"-cultivation-set-slovenian.jpg")),
IF($C$1="Spanisch - ES",HYPERLINK(CONCATENATE("https://www.saflax.de/0-WVK-Retail/Bilder-Pictures/SAFLAX-",'Basis-Tabelle-Samen'!T98,"-",'Basis-Tabelle-Samen'!J98,"-cultivation-set-spanish.jpg")),
IF($C$1="Tschechisch - CZ",HYPERLINK(CONCATENATE("https://www.saflax.de/0-WVK-Retail/Bilder-Pictures/SAFLAX-",'Basis-Tabelle-Samen'!T98,"-",'Basis-Tabelle-Samen'!J98,"-cultivation-set-czech.jpg")),
IF($C$1="Türkisch - TR",HYPERLINK(CONCATENATE("https://www.saflax.de/0-WVK-Retail/Bilder-Pictures/SAFLAX-",'Basis-Tabelle-Samen'!T98,"-",'Basis-Tabelle-Samen'!J98,"-cultivation-set-turkish.jpg")),
IF($C$1="Ungarisch - HU",HYPERLINK(CONCATENATE("https://www.saflax.de/0-WVK-Retail/Bilder-Pictures/SAFLAX-",'Basis-Tabelle-Samen'!T98,"-",'Basis-Tabelle-Samen'!J98,"-cultivation-set-hungarian.jpg")),
" ACHTUNG")))))))))))))))))))))))))))))</f>
        <v>https://www.saflax.de/0-WVK-Retail/Bilder-Pictures/SAFLAX-33130-tacca-integrifolia-cultivation-set-english.jpg</v>
      </c>
      <c r="AQ100" s="330" t="str">
        <f>IF(L100&lt;1,"",
IF($C$1="Bulgarisch - BG",HYPERLINK(CONCATENATE("https://www.saflax.de/0-WVK-Retail/Bilder-Pictures/SAFLAX-",'Basis-Tabelle-Samen'!W98,"-",'Basis-Tabelle-Samen'!J98,"-garden-in-the-bag-bulgarian.jpg")),
IF($C$1="Dänisch - DK",HYPERLINK(CONCATENATE("https://www.saflax.de/0-WVK-Retail/Bilder-Pictures/SAFLAX-",'Basis-Tabelle-Samen'!W98,"-",'Basis-Tabelle-Samen'!J98,"-garden-in-the-bag-danish.jpg")),
IF($C$1="Deutsch - DE",HYPERLINK(CONCATENATE("https://www.saflax.de/0-WVK-Retail/Bilder-Pictures/SAFLAX-",'Basis-Tabelle-Samen'!W98,"-",'Basis-Tabelle-Samen'!J98,"-garden-in-the-bag-german.jpg")),
IF($C$1="Englisch - UK",HYPERLINK(CONCATENATE("https://www.saflax.de/0-WVK-Retail/Bilder-Pictures/SAFLAX-",'Basis-Tabelle-Samen'!W98,"-",'Basis-Tabelle-Samen'!J98,"-garden-in-the-bag-english.jpg")),
IF($C$1="Estnisch - EE",HYPERLINK(CONCATENATE("https://www.saflax.de/0-WVK-Retail/Bilder-Pictures/SAFLAX-",'Basis-Tabelle-Samen'!W98,"-",'Basis-Tabelle-Samen'!J98,"-garden-in-the-bag-estonian.jpg")),
IF($C$1="Finnisch - FI",HYPERLINK(CONCATENATE("https://www.saflax.de/0-WVK-Retail/Bilder-Pictures/SAFLAX-",'Basis-Tabelle-Samen'!W98,"-",'Basis-Tabelle-Samen'!J98,"-garden-in-the-bag-finnish.jpg")),
IF($C$1="Französisch - FR",HYPERLINK(CONCATENATE("https://www.saflax.de/0-WVK-Retail/Bilder-Pictures/SAFLAX-",'Basis-Tabelle-Samen'!W98,"-",'Basis-Tabelle-Samen'!J98,"-garden-in-the-bag-french.jpg")),
IF($C$1="Griechisch - GR",HYPERLINK(CONCATENATE("https://www.saflax.de/0-WVK-Retail/Bilder-Pictures/SAFLAX-",'Basis-Tabelle-Samen'!W98,"-",'Basis-Tabelle-Samen'!J98,"-garden-in-the-bag-greek.jpg")),
IF($C$1="Irisch - IE",HYPERLINK(CONCATENATE("https://www.saflax.de/0-WVK-Retail/Bilder-Pictures/SAFLAX-",'Basis-Tabelle-Samen'!W98,"-",'Basis-Tabelle-Samen'!J98,"-garden-in-the-bag-irish.jpg")),
IF($C$1="Isländisch - IS",HYPERLINK(CONCATENATE("https://www.saflax.de/0-WVK-Retail/Bilder-Pictures/SAFLAX-",'Basis-Tabelle-Samen'!W98,"-",'Basis-Tabelle-Samen'!J98,"-garden-in-the-bag-icelandic.jpg")),
IF($C$1="Italienisch - IT",HYPERLINK(CONCATENATE("https://www.saflax.de/0-WVK-Retail/Bilder-Pictures/SAFLAX-",'Basis-Tabelle-Samen'!W98,"-",'Basis-Tabelle-Samen'!J98,"-garden-in-the-bag-italian.jpg")),
IF($C$1="Japanisch - JP",HYPERLINK(CONCATENATE("https://www.saflax.de/0-WVK-Retail/Bilder-Pictures/SAFLAX-",'Basis-Tabelle-Samen'!W98,"-",'Basis-Tabelle-Samen'!J98,"-garden-in-the-bag-japanese.jpg")),
IF($C$1="Kroatisch - HR",HYPERLINK(CONCATENATE("https://www.saflax.de/0-WVK-Retail/Bilder-Pictures/SAFLAX-",'Basis-Tabelle-Samen'!W98,"-",'Basis-Tabelle-Samen'!J98,"-garden-in-the-bag-croatian.jpg")),
IF($C$1="Lettisch - LV",HYPERLINK(CONCATENATE("https://www.saflax.de/0-WVK-Retail/Bilder-Pictures/SAFLAX-",'Basis-Tabelle-Samen'!W98,"-",'Basis-Tabelle-Samen'!J98,"-garden-in-the-bag-latvian.jpg")),
IF($C$1="Litauisch - LT",HYPERLINK(CONCATENATE("https://www.saflax.de/0-WVK-Retail/Bilder-Pictures/SAFLAX-",'Basis-Tabelle-Samen'!W98,"-",'Basis-Tabelle-Samen'!J98,"-garden-in-the-bag-lithuanian.jpg")),
IF($C$1="Maltesisch - MT",HYPERLINK(CONCATENATE("https://www.saflax.de/0-WVK-Retail/Bilder-Pictures/SAFLAX-",'Basis-Tabelle-Samen'!W98,"-",'Basis-Tabelle-Samen'!J98,"-garden-in-the-bag-maltese.jpg")),
IF($C$1="Niederländisch - NL",HYPERLINK(CONCATENATE("https://www.saflax.de/0-WVK-Retail/Bilder-Pictures/SAFLAX-",'Basis-Tabelle-Samen'!W98,"-",'Basis-Tabelle-Samen'!J98,"-garden-in-the-bag-dutch.jpg")),
IF($C$1="Norwegisch - NO",HYPERLINK(CONCATENATE("https://www.saflax.de/0-WVK-Retail/Bilder-Pictures/SAFLAX-",'Basis-Tabelle-Samen'!W98,"-",'Basis-Tabelle-Samen'!J98,"-garden-in-the-bag-nowegian.jpg")),
IF($C$1="Polnisch - PL",HYPERLINK(CONCATENATE("https://www.saflax.de/0-WVK-Retail/Bilder-Pictures/SAFLAX-",'Basis-Tabelle-Samen'!W98,"-",'Basis-Tabelle-Samen'!J98,"-garden-in-the-bag-polish.jpg")),
IF($C$1="Portugiesisch - PT",HYPERLINK(CONCATENATE("https://www.saflax.de/0-WVK-Retail/Bilder-Pictures/SAFLAX-",'Basis-Tabelle-Samen'!W98,"-",'Basis-Tabelle-Samen'!J98,"-garden-in-the-bag-portuguese.jpg")),
IF($C$1="Rumänisch - RO",HYPERLINK(CONCATENATE("https://www.saflax.de/0-WVK-Retail/Bilder-Pictures/SAFLAX-",'Basis-Tabelle-Samen'!W98,"-",'Basis-Tabelle-Samen'!J98,"-garden-in-the-bag-romanian.jpg")),
IF($C$1="Schwedisch - SE",HYPERLINK(CONCATENATE("https://www.saflax.de/0-WVK-Retail/Bilder-Pictures/SAFLAX-",'Basis-Tabelle-Samen'!W98,"-",'Basis-Tabelle-Samen'!J98,"-garden-in-the-bag-swedish.jpg")),
IF($C$1="Slowakisch - SK",HYPERLINK(CONCATENATE("https://www.saflax.de/0-WVK-Retail/Bilder-Pictures/SAFLAX-",'Basis-Tabelle-Samen'!W98,"-",'Basis-Tabelle-Samen'!J98,"-garden-in-the-bag-slovak.jpg")),
IF($C$1="Slowenisch - SI",HYPERLINK(CONCATENATE("https://www.saflax.de/0-WVK-Retail/Bilder-Pictures/SAFLAX-",'Basis-Tabelle-Samen'!W98,"-",'Basis-Tabelle-Samen'!J98,"-garden-in-the-bag-slovenian.jpg")),
IF($C$1="Spanisch - ES",HYPERLINK(CONCATENATE("https://www.saflax.de/0-WVK-Retail/Bilder-Pictures/SAFLAX-",'Basis-Tabelle-Samen'!W98,"-",'Basis-Tabelle-Samen'!J98,"-garden-in-the-bag-spanish.jpg")),
IF($C$1="Tschechisch - CZ",HYPERLINK(CONCATENATE("https://www.saflax.de/0-WVK-Retail/Bilder-Pictures/SAFLAX-",'Basis-Tabelle-Samen'!W98,"-",'Basis-Tabelle-Samen'!J98,"-garden-in-the-bag-czech.jpg")),
IF($C$1="Türkisch - TR",HYPERLINK(CONCATENATE("https://www.saflax.de/0-WVK-Retail/Bilder-Pictures/SAFLAX-",'Basis-Tabelle-Samen'!W98,"-",'Basis-Tabelle-Samen'!J98,"-garden-in-the-bag-turkish.jpg")),
IF($C$1="Ungarisch - HU",HYPERLINK(CONCATENATE("https://www.saflax.de/0-WVK-Retail/Bilder-Pictures/SAFLAX-",'Basis-Tabelle-Samen'!W98,"-",'Basis-Tabelle-Samen'!J98,"-garden-in-the-bag-hungarian.jpg")),
" ACHTUNG")))))))))))))))))))))))))))))</f>
        <v>https://www.saflax.de/0-WVK-Retail/Bilder-Pictures/SAFLAX-63130-tacca-integrifolia-garden-in-the-bag-english.jpg</v>
      </c>
    </row>
    <row r="101" spans="1:43" ht="17.100000000000001" customHeight="1" x14ac:dyDescent="0.2">
      <c r="A101" s="318" t="str">
        <f>IF('Basis-Tabelle-Samen'!A8="","",IF($C$1="Deutsch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01" s="319" t="str">
        <f>'Basis-Tabelle-Samen'!I8</f>
        <v>Nicandra Physaloides</v>
      </c>
      <c r="C101" s="316" t="str">
        <f>IF($C$1="Bulgarisch - BG",'Basis-Tabelle-Samen'!Z8,
IF($C$1="Dänisch - DK",'Basis-Tabelle-Samen'!AA8,
IF($C$1="Deutsch - DE",'Basis-Tabelle-Samen'!AB8,
IF($C$1="Englisch - UK",'Basis-Tabelle-Samen'!AC8,
IF($C$1="Estnisch - EE",'Basis-Tabelle-Samen'!AD8,
IF($C$1="Finnisch - FI",'Basis-Tabelle-Samen'!AE8,
IF($C$1="Französisch - FR",'Basis-Tabelle-Samen'!AF8,
IF($C$1="Griechisch - GR",'Basis-Tabelle-Samen'!AG8,
IF($C$1="Irisch - IE",'Basis-Tabelle-Samen'!AH8,
IF($C$1="Isländisch - IS",'Basis-Tabelle-Samen'!AI8,
IF($C$1="Italienisch - IT",'Basis-Tabelle-Samen'!AJ8,
IF($C$1="Japanisch - JP",'Basis-Tabelle-Samen'!AK8,
IF($C$1="Kroatisch - HR",'Basis-Tabelle-Samen'!AL8,
IF($C$1="Lettisch - LV",'Basis-Tabelle-Samen'!AM8,
IF($C$1="Litauisch - LT",'Basis-Tabelle-Samen'!AN8,
IF($C$1="Maltesisch - MT",'Basis-Tabelle-Samen'!AO8,
IF($C$1="Niederländisch - NL",'Basis-Tabelle-Samen'!AP8,
IF($C$1="Norwegisch - NO",'Basis-Tabelle-Samen'!AQ8,
IF($C$1="Polnisch - PL",'Basis-Tabelle-Samen'!AR8,
IF($C$1="Portugiesisch - PT",'Basis-Tabelle-Samen'!AS8,
IF($C$1="Rumänisch - RO",'Basis-Tabelle-Samen'!AT8,
IF($C$1="Schwedisch - SE",'Basis-Tabelle-Samen'!AU8,
IF($C$1="Slowakisch - SK",'Basis-Tabelle-Samen'!AV8,
IF($C$1="Slowenisch - SI",'Basis-Tabelle-Samen'!AW8,
IF($C$1="Spanisch - ES",'Basis-Tabelle-Samen'!AX8,
IF($C$1="Tschechisch - CZ",'Basis-Tabelle-Samen'!AY8,
IF($C$1="Türkisch - TR",'Basis-Tabelle-Samen'!AZ8,
IF($C$1="Ungarisch - HU",'Basis-Tabelle-Samen'!BA8,
" ACHTUNG"))))))))))))))))))))))))))))</f>
        <v>Apple of Peru</v>
      </c>
      <c r="D101" s="320">
        <f>'Basis-Tabelle-Samen'!F8</f>
        <v>100</v>
      </c>
      <c r="E101" s="321" t="str">
        <f>'Basis-Tabelle-Samen'!H8</f>
        <v>7 %</v>
      </c>
      <c r="F101" s="322" t="str">
        <f>IF('Basis-Tabelle-Samen'!G8="","",'Basis-Tabelle-Samen'!G8)</f>
        <v>01</v>
      </c>
      <c r="G101" s="320">
        <f>'Basis-Tabelle-Samen'!C8</f>
        <v>12315</v>
      </c>
      <c r="H101" s="323">
        <f>'Basis-Tabelle-Samen'!D8</f>
        <v>4055473123158</v>
      </c>
      <c r="I101" s="324">
        <f>'Basis-Tabelle-Samen'!E8</f>
        <v>1.85</v>
      </c>
      <c r="J101" s="325">
        <f t="shared" si="1"/>
        <v>12</v>
      </c>
      <c r="K101" s="326">
        <f>'Basis-Tabelle-Samen'!K8</f>
        <v>72315</v>
      </c>
      <c r="L101" s="323">
        <f>'Basis-Tabelle-Samen'!L8</f>
        <v>4055473723150</v>
      </c>
      <c r="M101" s="324">
        <f>'Basis-Tabelle-Samen'!M8</f>
        <v>2.4500000000000002</v>
      </c>
      <c r="N101" s="326">
        <f>IF(K101&lt;1,"",'3'!$I$15)</f>
        <v>15</v>
      </c>
      <c r="O101" s="327">
        <f>IF(K101&lt;1,"",'3'!$J$11)</f>
        <v>90</v>
      </c>
      <c r="P101" s="326">
        <f>'Basis-Tabelle-Samen'!N8</f>
        <v>82315</v>
      </c>
      <c r="Q101" s="323">
        <f>'Basis-Tabelle-Samen'!O8</f>
        <v>4055473823157</v>
      </c>
      <c r="R101" s="328">
        <f>'Basis-Tabelle-Samen'!P8</f>
        <v>3.75</v>
      </c>
      <c r="S101" s="326">
        <f>IF(R101&lt;1,"",'3'!$M$15)</f>
        <v>18</v>
      </c>
      <c r="T101" s="327">
        <f>IF(R101&lt;1,"",'3'!$N$11)</f>
        <v>72</v>
      </c>
      <c r="U101" s="326">
        <f>'Basis-Tabelle-Samen'!Q8</f>
        <v>52315</v>
      </c>
      <c r="V101" s="323">
        <f>'Basis-Tabelle-Samen'!R8</f>
        <v>4055473523156</v>
      </c>
      <c r="W101" s="324">
        <f>'Basis-Tabelle-Samen'!S8</f>
        <v>4.95</v>
      </c>
      <c r="X101" s="326">
        <f>IF(U101&lt;1,"",'3'!$Q$15)</f>
        <v>6</v>
      </c>
      <c r="Y101" s="327">
        <f>IF(U101&lt;1,"",'3'!$R$11)</f>
        <v>24</v>
      </c>
      <c r="Z101" s="326">
        <f>'Basis-Tabelle-Samen'!T8</f>
        <v>32315</v>
      </c>
      <c r="AA101" s="323">
        <f>'Basis-Tabelle-Samen'!U8</f>
        <v>4055473323152</v>
      </c>
      <c r="AB101" s="324">
        <f>'Basis-Tabelle-Samen'!V8</f>
        <v>6.75</v>
      </c>
      <c r="AC101" s="326">
        <f>IF(Z101&lt;1,"",'3'!$U$15)</f>
        <v>6</v>
      </c>
      <c r="AD101" s="327">
        <f>IF(Z101&lt;1,"",'3'!$V$11)</f>
        <v>24</v>
      </c>
      <c r="AE101" s="326">
        <f>'Basis-Tabelle-Samen'!W8</f>
        <v>62315</v>
      </c>
      <c r="AF101" s="323">
        <f>'Basis-Tabelle-Samen'!X8</f>
        <v>4055473623153</v>
      </c>
      <c r="AG101" s="324">
        <f>'Basis-Tabelle-Samen'!Y8</f>
        <v>2.95</v>
      </c>
      <c r="AH101" s="326">
        <f>IF(AE101&lt;1,"",'3'!$Y$15)</f>
        <v>8</v>
      </c>
      <c r="AI101" s="327">
        <f>IF(AE101&lt;1,"",'3'!$Z$11)</f>
        <v>64</v>
      </c>
      <c r="AJ101" s="329"/>
      <c r="AK101" s="316" t="str">
        <f>IF(G101&lt;1,"",
IF($C$1="Bulgarisch - BG",HYPERLINK(CONCATENATE("https://www.saflax.de/0-WVK-Retail/Bilder-Pictures/SAFLAX-",'Basis-Tabelle-Samen'!C8,"-",'Basis-Tabelle-Samen'!J8,"-seed-package-front-cr-bulgarian.jpg")),
IF($C$1="Dänisch - DK",HYPERLINK(CONCATENATE("https://www.saflax.de/0-WVK-Retail/Bilder-Pictures/SAFLAX-",'Basis-Tabelle-Samen'!C8,"-",'Basis-Tabelle-Samen'!J8,"-seed-package-front-cr-danish.jpg")),
IF($C$1="Deutsch - DE",HYPERLINK(CONCATENATE("https://www.saflax.de/0-WVK-Retail/Bilder-Pictures/SAFLAX-",'Basis-Tabelle-Samen'!C8,"-",'Basis-Tabelle-Samen'!J8,"-seed-package-front-cr-german.jpg")),
IF($C$1="Englisch - UK",HYPERLINK(CONCATENATE("https://www.saflax.de/0-WVK-Retail/Bilder-Pictures/SAFLAX-",'Basis-Tabelle-Samen'!C8,"-",'Basis-Tabelle-Samen'!J8,"-seed-package-front-cr-english.jpg")),
IF($C$1="Estnisch - EE",HYPERLINK(CONCATENATE("https://www.saflax.de/0-WVK-Retail/Bilder-Pictures/SAFLAX-",'Basis-Tabelle-Samen'!C8,"-",'Basis-Tabelle-Samen'!J8,"-seed-package-front-cr-estonian.jpg")),
IF($C$1="Finnisch - FI",HYPERLINK(CONCATENATE("https://www.saflax.de/0-WVK-Retail/Bilder-Pictures/SAFLAX-",'Basis-Tabelle-Samen'!C8,"-",'Basis-Tabelle-Samen'!J8,"-seed-package-front-cr-finnish.jpg")),
IF($C$1="Französisch - FR",HYPERLINK(CONCATENATE("https://www.saflax.de/0-WVK-Retail/Bilder-Pictures/SAFLAX-",'Basis-Tabelle-Samen'!C8,"-",'Basis-Tabelle-Samen'!J8,"-seed-package-front-cr-french.jpg")),
IF($C$1="Griechisch - GR",HYPERLINK(CONCATENATE("https://www.saflax.de/0-WVK-Retail/Bilder-Pictures/SAFLAX-",'Basis-Tabelle-Samen'!C8,"-",'Basis-Tabelle-Samen'!J8,"-seed-package-front-cr-greek.jpg")),
IF($C$1="Irisch - IE",HYPERLINK(CONCATENATE("https://www.saflax.de/0-WVK-Retail/Bilder-Pictures/SAFLAX-",'Basis-Tabelle-Samen'!C8,"-",'Basis-Tabelle-Samen'!J8,"-seed-package-front-cr-irish.jpg")),
IF($C$1="Isländisch - IS",HYPERLINK(CONCATENATE("https://www.saflax.de/0-WVK-Retail/Bilder-Pictures/SAFLAX-",'Basis-Tabelle-Samen'!C8,"-",'Basis-Tabelle-Samen'!J8,"-seed-package-front-cr-icelandic.jpg")),
IF($C$1="Italienisch - IT",HYPERLINK(CONCATENATE("https://www.saflax.de/0-WVK-Retail/Bilder-Pictures/SAFLAX-",'Basis-Tabelle-Samen'!C8,"-",'Basis-Tabelle-Samen'!J8,"-seed-package-front-cr-italian.jpg")),
IF($C$1="Japanisch - JP",HYPERLINK(CONCATENATE("https://www.saflax.de/0-WVK-Retail/Bilder-Pictures/SAFLAX-",'Basis-Tabelle-Samen'!C8,"-",'Basis-Tabelle-Samen'!J8,"-seed-package-front-cr-japanese.jpg")),
IF($C$1="Kroatisch - HR",HYPERLINK(CONCATENATE("https://www.saflax.de/0-WVK-Retail/Bilder-Pictures/SAFLAX-",'Basis-Tabelle-Samen'!C8,"-",'Basis-Tabelle-Samen'!J8,"-seed-package-front-cr-croatian.jpg")),
IF($C$1="Lettisch - LV",HYPERLINK(CONCATENATE("https://www.saflax.de/0-WVK-Retail/Bilder-Pictures/SAFLAX-",'Basis-Tabelle-Samen'!C8,"-",'Basis-Tabelle-Samen'!J8,"-seed-package-front-cr-latvian.jpg")),
IF($C$1="Litauisch - LT",HYPERLINK(CONCATENATE("https://www.saflax.de/0-WVK-Retail/Bilder-Pictures/SAFLAX-",'Basis-Tabelle-Samen'!C8,"-",'Basis-Tabelle-Samen'!J8,"-seed-package-front-cr-lithuanian.jpg")),
IF($C$1="Maltesisch - MT",HYPERLINK(CONCATENATE("https://www.saflax.de/0-WVK-Retail/Bilder-Pictures/SAFLAX-",'Basis-Tabelle-Samen'!C8,"-",'Basis-Tabelle-Samen'!J8,"-seed-package-front-cr-maltese.jpg")),
IF($C$1="Niederländisch - NL",HYPERLINK(CONCATENATE("https://www.saflax.de/0-WVK-Retail/Bilder-Pictures/SAFLAX-",'Basis-Tabelle-Samen'!C8,"-",'Basis-Tabelle-Samen'!J8,"-seed-package-front-cr-dutch.jpg")),
IF($C$1="Norwegisch - NO",HYPERLINK(CONCATENATE("https://www.saflax.de/0-WVK-Retail/Bilder-Pictures/SAFLAX-",'Basis-Tabelle-Samen'!C8,"-",'Basis-Tabelle-Samen'!J8,"-seed-package-front-cr-nowegian.jpg")),
IF($C$1="Polnisch - PL",HYPERLINK(CONCATENATE("https://www.saflax.de/0-WVK-Retail/Bilder-Pictures/SAFLAX-",'Basis-Tabelle-Samen'!C8,"-",'Basis-Tabelle-Samen'!J8,"-seed-package-front-cr-polish.jpg")),
IF($C$1="Portugiesisch - PT",HYPERLINK(CONCATENATE("https://www.saflax.de/0-WVK-Retail/Bilder-Pictures/SAFLAX-",'Basis-Tabelle-Samen'!C8,"-",'Basis-Tabelle-Samen'!J8,"-seed-package-front-cr-portuguese.jpg")),
IF($C$1="Rumänisch - RO",HYPERLINK(CONCATENATE("https://www.saflax.de/0-WVK-Retail/Bilder-Pictures/SAFLAX-",'Basis-Tabelle-Samen'!C8,"-",'Basis-Tabelle-Samen'!J8,"-seed-package-front-cr-romanian.jpg")),
IF($C$1="Schwedisch - SE",HYPERLINK(CONCATENATE("https://www.saflax.de/0-WVK-Retail/Bilder-Pictures/SAFLAX-",'Basis-Tabelle-Samen'!C8,"-",'Basis-Tabelle-Samen'!J8,"-seed-package-front-cr-swedish.jpg")),
IF($C$1="Slowakisch - SK",HYPERLINK(CONCATENATE("https://www.saflax.de/0-WVK-Retail/Bilder-Pictures/SAFLAX-",'Basis-Tabelle-Samen'!C8,"-",'Basis-Tabelle-Samen'!J8,"-seed-package-front-cr-slovak.jpg")),
IF($C$1="Slowenisch - SI",HYPERLINK(CONCATENATE("https://www.saflax.de/0-WVK-Retail/Bilder-Pictures/SAFLAX-",'Basis-Tabelle-Samen'!C8,"-",'Basis-Tabelle-Samen'!J8,"-seed-package-front-cr-slovenian.jpg")),
IF($C$1="Spanisch - ES",HYPERLINK(CONCATENATE("https://www.saflax.de/0-WVK-Retail/Bilder-Pictures/SAFLAX-",'Basis-Tabelle-Samen'!C8,"-",'Basis-Tabelle-Samen'!J8,"-seed-package-front-cr-spanish.jpg")),
IF($C$1="Tschechisch - CZ",HYPERLINK(CONCATENATE("https://www.saflax.de/0-WVK-Retail/Bilder-Pictures/SAFLAX-",'Basis-Tabelle-Samen'!C8,"-",'Basis-Tabelle-Samen'!J8,"-seed-package-front-cr-czech.jpg")),
IF($C$1="Türkisch - TR",HYPERLINK(CONCATENATE("https://www.saflax.de/0-WVK-Retail/Bilder-Pictures/SAFLAX-",'Basis-Tabelle-Samen'!C8,"-",'Basis-Tabelle-Samen'!J8,"-seed-package-front-cr-turkish.jpg")),
IF($C$1="Ungarisch - HU",HYPERLINK(CONCATENATE("https://www.saflax.de/0-WVK-Retail/Bilder-Pictures/SAFLAX-",'Basis-Tabelle-Samen'!C8,"-",'Basis-Tabelle-Samen'!J8,"-seed-package-front-cr-hungarian.jpg")),
" ACHTUNG")))))))))))))))))))))))))))))</f>
        <v>https://www.saflax.de/0-WVK-Retail/Bilder-Pictures/SAFLAX-12315-nicandra-physaloides-seed-package-front-cr-english.jpg</v>
      </c>
      <c r="AL101" s="330" t="str">
        <f>IF(G101&lt;1,"",
IF($C$1="Bulgarisch - BG",HYPERLINK(CONCATENATE("https://www.saflax.de/0-WVK-Retail/Bilder-Pictures/SAFLAX-",'Basis-Tabelle-Samen'!C8,"-",'Basis-Tabelle-Samen'!J8,"-seed-package-back-cr-bulgarian.jpg")),
IF($C$1="Dänisch - DK",HYPERLINK(CONCATENATE("https://www.saflax.de/0-WVK-Retail/Bilder-Pictures/SAFLAX-",'Basis-Tabelle-Samen'!C8,"-",'Basis-Tabelle-Samen'!J8,"-seed-package-back-cr-danish.jpg")),
IF($C$1="Deutsch - DE",HYPERLINK(CONCATENATE("https://www.saflax.de/0-WVK-Retail/Bilder-Pictures/SAFLAX-",'Basis-Tabelle-Samen'!C8,"-",'Basis-Tabelle-Samen'!J8,"-seed-package-back-cr-german.jpg")),
IF($C$1="Englisch - UK",HYPERLINK(CONCATENATE("https://www.saflax.de/0-WVK-Retail/Bilder-Pictures/SAFLAX-",'Basis-Tabelle-Samen'!C8,"-",'Basis-Tabelle-Samen'!J8,"-seed-package-back-cr-english.jpg")),
IF($C$1="Estnisch - EE",HYPERLINK(CONCATENATE("https://www.saflax.de/0-WVK-Retail/Bilder-Pictures/SAFLAX-",'Basis-Tabelle-Samen'!C8,"-",'Basis-Tabelle-Samen'!J8,"-seed-package-back-cr-estonian.jpg")),
IF($C$1="Finnisch - FI",HYPERLINK(CONCATENATE("https://www.saflax.de/0-WVK-Retail/Bilder-Pictures/SAFLAX-",'Basis-Tabelle-Samen'!C8,"-",'Basis-Tabelle-Samen'!J8,"-seed-package-back-cr-finnish.jpg")),
IF($C$1="Französisch - FR",HYPERLINK(CONCATENATE("https://www.saflax.de/0-WVK-Retail/Bilder-Pictures/SAFLAX-",'Basis-Tabelle-Samen'!C8,"-",'Basis-Tabelle-Samen'!J8,"-seed-package-back-cr-french.jpg")),
IF($C$1="Griechisch - GR",HYPERLINK(CONCATENATE("https://www.saflax.de/0-WVK-Retail/Bilder-Pictures/SAFLAX-",'Basis-Tabelle-Samen'!C8,"-",'Basis-Tabelle-Samen'!J8,"-seed-package-back-cr-greek.jpg")),
IF($C$1="Irisch - IE",HYPERLINK(CONCATENATE("https://www.saflax.de/0-WVK-Retail/Bilder-Pictures/SAFLAX-",'Basis-Tabelle-Samen'!C8,"-",'Basis-Tabelle-Samen'!J8,"-seed-package-back-cr-irish.jpg")),
IF($C$1="Isländisch - IS",HYPERLINK(CONCATENATE("https://www.saflax.de/0-WVK-Retail/Bilder-Pictures/SAFLAX-",'Basis-Tabelle-Samen'!C8,"-",'Basis-Tabelle-Samen'!J8,"-seed-package-back-cr-icelandic.jpg")),
IF($C$1="Italienisch - IT",HYPERLINK(CONCATENATE("https://www.saflax.de/0-WVK-Retail/Bilder-Pictures/SAFLAX-",'Basis-Tabelle-Samen'!C8,"-",'Basis-Tabelle-Samen'!J8,"-seed-package-back-cr-italian.jpg")),
IF($C$1="Japanisch - JP",HYPERLINK(CONCATENATE("https://www.saflax.de/0-WVK-Retail/Bilder-Pictures/SAFLAX-",'Basis-Tabelle-Samen'!C8,"-",'Basis-Tabelle-Samen'!J8,"-seed-package-back-cr-japanese.jpg")),
IF($C$1="Kroatisch - HR",HYPERLINK(CONCATENATE("https://www.saflax.de/0-WVK-Retail/Bilder-Pictures/SAFLAX-",'Basis-Tabelle-Samen'!C8,"-",'Basis-Tabelle-Samen'!J8,"-seed-package-back-cr-croatian.jpg")),
IF($C$1="Lettisch - LV",HYPERLINK(CONCATENATE("https://www.saflax.de/0-WVK-Retail/Bilder-Pictures/SAFLAX-",'Basis-Tabelle-Samen'!C8,"-",'Basis-Tabelle-Samen'!J8,"-seed-package-back-cr-latvian.jpg")),
IF($C$1="Litauisch - LT",HYPERLINK(CONCATENATE("https://www.saflax.de/0-WVK-Retail/Bilder-Pictures/SAFLAX-",'Basis-Tabelle-Samen'!C8,"-",'Basis-Tabelle-Samen'!J8,"-seed-package-back-cr-lithuanian.jpg")),
IF($C$1="Maltesisch - MT",HYPERLINK(CONCATENATE("https://www.saflax.de/0-WVK-Retail/Bilder-Pictures/SAFLAX-",'Basis-Tabelle-Samen'!C8,"-",'Basis-Tabelle-Samen'!J8,"-seed-package-back-cr-maltese.jpg")),
IF($C$1="Niederländisch - NL",HYPERLINK(CONCATENATE("https://www.saflax.de/0-WVK-Retail/Bilder-Pictures/SAFLAX-",'Basis-Tabelle-Samen'!C8,"-",'Basis-Tabelle-Samen'!J8,"-seed-package-back-cr-dutch.jpg")),
IF($C$1="Norwegisch - NO",HYPERLINK(CONCATENATE("https://www.saflax.de/0-WVK-Retail/Bilder-Pictures/SAFLAX-",'Basis-Tabelle-Samen'!C8,"-",'Basis-Tabelle-Samen'!J8,"-seed-package-back-cr-nowegian.jpg")),
IF($C$1="Polnisch - PL",HYPERLINK(CONCATENATE("https://www.saflax.de/0-WVK-Retail/Bilder-Pictures/SAFLAX-",'Basis-Tabelle-Samen'!C8,"-",'Basis-Tabelle-Samen'!J8,"-seed-package-back-cr-polish.jpg")),
IF($C$1="Portugiesisch - PT",HYPERLINK(CONCATENATE("https://www.saflax.de/0-WVK-Retail/Bilder-Pictures/SAFLAX-",'Basis-Tabelle-Samen'!C8,"-",'Basis-Tabelle-Samen'!J8,"-seed-package-back-cr-portuguese.jpg")),
IF($C$1="Rumänisch - RO",HYPERLINK(CONCATENATE("https://www.saflax.de/0-WVK-Retail/Bilder-Pictures/SAFLAX-",'Basis-Tabelle-Samen'!C8,"-",'Basis-Tabelle-Samen'!J8,"-seed-package-back-cr-romanian.jpg")),
IF($C$1="Schwedisch - SE",HYPERLINK(CONCATENATE("https://www.saflax.de/0-WVK-Retail/Bilder-Pictures/SAFLAX-",'Basis-Tabelle-Samen'!C8,"-",'Basis-Tabelle-Samen'!J8,"-seed-package-back-cr-swedish.jpg")),
IF($C$1="Slowakisch - SK",HYPERLINK(CONCATENATE("https://www.saflax.de/0-WVK-Retail/Bilder-Pictures/SAFLAX-",'Basis-Tabelle-Samen'!C8,"-",'Basis-Tabelle-Samen'!J8,"-seed-package-back-cr-slovak.jpg")),
IF($C$1="Slowenisch - SI",HYPERLINK(CONCATENATE("https://www.saflax.de/0-WVK-Retail/Bilder-Pictures/SAFLAX-",'Basis-Tabelle-Samen'!C8,"-",'Basis-Tabelle-Samen'!J8,"-seed-package-back-cr-slovenian.jpg")),
IF($C$1="Spanisch - ES",HYPERLINK(CONCATENATE("https://www.saflax.de/0-WVK-Retail/Bilder-Pictures/SAFLAX-",'Basis-Tabelle-Samen'!C8,"-",'Basis-Tabelle-Samen'!J8,"-seed-package-back-cr-spanish.jpg")),
IF($C$1="Tschechisch - CZ",HYPERLINK(CONCATENATE("https://www.saflax.de/0-WVK-Retail/Bilder-Pictures/SAFLAX-",'Basis-Tabelle-Samen'!C8,"-",'Basis-Tabelle-Samen'!J8,"-seed-package-back-cr-czech.jpg")),
IF($C$1="Türkisch - TR",HYPERLINK(CONCATENATE("https://www.saflax.de/0-WVK-Retail/Bilder-Pictures/SAFLAX-",'Basis-Tabelle-Samen'!C8,"-",'Basis-Tabelle-Samen'!J8,"-seed-package-back-cr-turkish.jpg")),
IF($C$1="Ungarisch - HU",HYPERLINK(CONCATENATE("https://www.saflax.de/0-WVK-Retail/Bilder-Pictures/SAFLAX-",'Basis-Tabelle-Samen'!C8,"-",'Basis-Tabelle-Samen'!J8,"-seed-package-back-cr-hungarian.jpg")),
" ACHTUNG")))))))))))))))))))))))))))))</f>
        <v>https://www.saflax.de/0-WVK-Retail/Bilder-Pictures/SAFLAX-12315-nicandra-physaloides-seed-package-back-cr-english.jpg</v>
      </c>
      <c r="AM101" s="330" t="str">
        <f>IF(H101&lt;1,"",
IF($C$1="Bulgarisch - BG",HYPERLINK(CONCATENATE("https://www.saflax.de/0-WVK-Retail/Bilder-Pictures/SAFLAX-",'Basis-Tabelle-Samen'!K8,"-",'Basis-Tabelle-Samen'!J8,"-garden-to-go-mini-bulgarian.jpg")),
IF($C$1="Dänisch - DK",HYPERLINK(CONCATENATE("https://www.saflax.de/0-WVK-Retail/Bilder-Pictures/SAFLAX-",'Basis-Tabelle-Samen'!K8,"-",'Basis-Tabelle-Samen'!J8,"-garden-to-go-mini-danish.jpg")),
IF($C$1="Deutsch - DE",HYPERLINK(CONCATENATE("https://www.saflax.de/0-WVK-Retail/Bilder-Pictures/SAFLAX-",'Basis-Tabelle-Samen'!K8,"-",'Basis-Tabelle-Samen'!J8,"-garden-to-go-mini-german.jpg")),
IF($C$1="Englisch - UK",HYPERLINK(CONCATENATE("https://www.saflax.de/0-WVK-Retail/Bilder-Pictures/SAFLAX-",'Basis-Tabelle-Samen'!K8,"-",'Basis-Tabelle-Samen'!J8,"-garden-to-go-mini-english.jpg")),
IF($C$1="Estnisch - EE",HYPERLINK(CONCATENATE("https://www.saflax.de/0-WVK-Retail/Bilder-Pictures/SAFLAX-",'Basis-Tabelle-Samen'!K8,"-",'Basis-Tabelle-Samen'!J8,"-garden-to-go-mini-estonian.jpg")),
IF($C$1="Finnisch - FI",HYPERLINK(CONCATENATE("https://www.saflax.de/0-WVK-Retail/Bilder-Pictures/SAFLAX-",'Basis-Tabelle-Samen'!K8,"-",'Basis-Tabelle-Samen'!J8,"-garden-to-go-mini-finnish.jpg")),
IF($C$1="Französisch - FR",HYPERLINK(CONCATENATE("https://www.saflax.de/0-WVK-Retail/Bilder-Pictures/SAFLAX-",'Basis-Tabelle-Samen'!K8,"-",'Basis-Tabelle-Samen'!J8,"-garden-to-go-mini-french.jpg")),
IF($C$1="Griechisch - GR",HYPERLINK(CONCATENATE("https://www.saflax.de/0-WVK-Retail/Bilder-Pictures/SAFLAX-",'Basis-Tabelle-Samen'!K8,"-",'Basis-Tabelle-Samen'!J8,"-garden-to-go-mini-greek.jpg")),
IF($C$1="Irisch - IE",HYPERLINK(CONCATENATE("https://www.saflax.de/0-WVK-Retail/Bilder-Pictures/SAFLAX-",'Basis-Tabelle-Samen'!K8,"-",'Basis-Tabelle-Samen'!J8,"-garden-to-go-mini-irish.jpg")),
IF($C$1="Isländisch - IS",HYPERLINK(CONCATENATE("https://www.saflax.de/0-WVK-Retail/Bilder-Pictures/SAFLAX-",'Basis-Tabelle-Samen'!K8,"-",'Basis-Tabelle-Samen'!J8,"-garden-to-go-mini-icelandic.jpg")),
IF($C$1="Italienisch - IT",HYPERLINK(CONCATENATE("https://www.saflax.de/0-WVK-Retail/Bilder-Pictures/SAFLAX-",'Basis-Tabelle-Samen'!K8,"-",'Basis-Tabelle-Samen'!J8,"-garden-to-go-mini-italian.jpg")),
IF($C$1="Japanisch - JP",HYPERLINK(CONCATENATE("https://www.saflax.de/0-WVK-Retail/Bilder-Pictures/SAFLAX-",'Basis-Tabelle-Samen'!K8,"-",'Basis-Tabelle-Samen'!J8,"-garden-to-go-mini-japanese.jpg")),
IF($C$1="Kroatisch - HR",HYPERLINK(CONCATENATE("https://www.saflax.de/0-WVK-Retail/Bilder-Pictures/SAFLAX-",'Basis-Tabelle-Samen'!K8,"-",'Basis-Tabelle-Samen'!J8,"-garden-to-go-mini-croatian.jpg")),
IF($C$1="Lettisch - LV",HYPERLINK(CONCATENATE("https://www.saflax.de/0-WVK-Retail/Bilder-Pictures/SAFLAX-",'Basis-Tabelle-Samen'!K8,"-",'Basis-Tabelle-Samen'!J8,"-garden-to-go-mini-latvian.jpg")),
IF($C$1="Litauisch - LT",HYPERLINK(CONCATENATE("https://www.saflax.de/0-WVK-Retail/Bilder-Pictures/SAFLAX-",'Basis-Tabelle-Samen'!K8,"-",'Basis-Tabelle-Samen'!J8,"-garden-to-go-mini-lithuanian.jpg")),
IF($C$1="Maltesisch - MT",HYPERLINK(CONCATENATE("https://www.saflax.de/0-WVK-Retail/Bilder-Pictures/SAFLAX-",'Basis-Tabelle-Samen'!K8,"-",'Basis-Tabelle-Samen'!J8,"-garden-to-go-mini-maltese.jpg")),
IF($C$1="Niederländisch - NL",HYPERLINK(CONCATENATE("https://www.saflax.de/0-WVK-Retail/Bilder-Pictures/SAFLAX-",'Basis-Tabelle-Samen'!K8,"-",'Basis-Tabelle-Samen'!J8,"-garden-to-go-mini-dutch.jpg")),
IF($C$1="Norwegisch - NO",HYPERLINK(CONCATENATE("https://www.saflax.de/0-WVK-Retail/Bilder-Pictures/SAFLAX-",'Basis-Tabelle-Samen'!K8,"-",'Basis-Tabelle-Samen'!J8,"-garden-to-go-mini-nowegian.jpg")),
IF($C$1="Polnisch - PL",HYPERLINK(CONCATENATE("https://www.saflax.de/0-WVK-Retail/Bilder-Pictures/SAFLAX-",'Basis-Tabelle-Samen'!K8,"-",'Basis-Tabelle-Samen'!J8,"-garden-to-go-mini-polish.jpg")),
IF($C$1="Portugiesisch - PT",HYPERLINK(CONCATENATE("https://www.saflax.de/0-WVK-Retail/Bilder-Pictures/SAFLAX-",'Basis-Tabelle-Samen'!K8,"-",'Basis-Tabelle-Samen'!J8,"-garden-to-go-mini-portuguese.jpg")),
IF($C$1="Rumänisch - RO",HYPERLINK(CONCATENATE("https://www.saflax.de/0-WVK-Retail/Bilder-Pictures/SAFLAX-",'Basis-Tabelle-Samen'!K8,"-",'Basis-Tabelle-Samen'!J8,"-garden-to-go-mini-romanian.jpg")),
IF($C$1="Schwedisch - SE",HYPERLINK(CONCATENATE("https://www.saflax.de/0-WVK-Retail/Bilder-Pictures/SAFLAX-",'Basis-Tabelle-Samen'!K8,"-",'Basis-Tabelle-Samen'!J8,"-garden-to-go-mini-swedish.jpg")),
IF($C$1="Slowakisch - SK",HYPERLINK(CONCATENATE("https://www.saflax.de/0-WVK-Retail/Bilder-Pictures/SAFLAX-",'Basis-Tabelle-Samen'!K8,"-",'Basis-Tabelle-Samen'!J8,"-garden-to-go-mini-slovak.jpg")),
IF($C$1="Slowenisch - SI",HYPERLINK(CONCATENATE("https://www.saflax.de/0-WVK-Retail/Bilder-Pictures/SAFLAX-",'Basis-Tabelle-Samen'!K8,"-",'Basis-Tabelle-Samen'!J8,"-garden-to-go-mini-slovenian.jpg")),
IF($C$1="Spanisch - ES",HYPERLINK(CONCATENATE("https://www.saflax.de/0-WVK-Retail/Bilder-Pictures/SAFLAX-",'Basis-Tabelle-Samen'!K8,"-",'Basis-Tabelle-Samen'!J8,"-garden-to-go-mini-spanish.jpg")),
IF($C$1="Tschechisch - CZ",HYPERLINK(CONCATENATE("https://www.saflax.de/0-WVK-Retail/Bilder-Pictures/SAFLAX-",'Basis-Tabelle-Samen'!K8,"-",'Basis-Tabelle-Samen'!J8,"-garden-to-go-mini-czech.jpg")),
IF($C$1="Türkisch - TR",HYPERLINK(CONCATENATE("https://www.saflax.de/0-WVK-Retail/Bilder-Pictures/SAFLAX-",'Basis-Tabelle-Samen'!K8,"-",'Basis-Tabelle-Samen'!J8,"-garden-to-go-mini-turkish.jpg")),
IF($C$1="Ungarisch - HU",HYPERLINK(CONCATENATE("https://www.saflax.de/0-WVK-Retail/Bilder-Pictures/SAFLAX-",'Basis-Tabelle-Samen'!K8,"-",'Basis-Tabelle-Samen'!J8,"-garden-to-go-mini-hungarian.jpg")),
" ACHTUNG")))))))))))))))))))))))))))))</f>
        <v>https://www.saflax.de/0-WVK-Retail/Bilder-Pictures/SAFLAX-72315-nicandra-physaloides-garden-to-go-mini-english.jpg</v>
      </c>
      <c r="AN101" s="330" t="str">
        <f>IF(I101&lt;1,"",
IF($C$1="Bulgarisch - BG",HYPERLINK(CONCATENATE("https://www.saflax.de/0-WVK-Retail/Bilder-Pictures/SAFLAX-",'Basis-Tabelle-Samen'!N8,"-",'Basis-Tabelle-Samen'!J8,"-garden-to-go-lite-bulgarian.jpg")),
IF($C$1="Dänisch - DK",HYPERLINK(CONCATENATE("https://www.saflax.de/0-WVK-Retail/Bilder-Pictures/SAFLAX-",'Basis-Tabelle-Samen'!N8,"-",'Basis-Tabelle-Samen'!J8,"-garden-to-go-lite-danish.jpg")),
IF($C$1="Deutsch - DE",HYPERLINK(CONCATENATE("https://www.saflax.de/0-WVK-Retail/Bilder-Pictures/SAFLAX-",'Basis-Tabelle-Samen'!N8,"-",'Basis-Tabelle-Samen'!J8,"-garden-to-go-lite-german.jpg")),
IF($C$1="Englisch - UK",HYPERLINK(CONCATENATE("https://www.saflax.de/0-WVK-Retail/Bilder-Pictures/SAFLAX-",'Basis-Tabelle-Samen'!N8,"-",'Basis-Tabelle-Samen'!J8,"-garden-to-go-lite-english.jpg")),
IF($C$1="Estnisch - EE",HYPERLINK(CONCATENATE("https://www.saflax.de/0-WVK-Retail/Bilder-Pictures/SAFLAX-",'Basis-Tabelle-Samen'!N8,"-",'Basis-Tabelle-Samen'!J8,"-garden-to-go-lite-estonian.jpg")),
IF($C$1="Finnisch - FI",HYPERLINK(CONCATENATE("https://www.saflax.de/0-WVK-Retail/Bilder-Pictures/SAFLAX-",'Basis-Tabelle-Samen'!N8,"-",'Basis-Tabelle-Samen'!J8,"-garden-to-go-lite-finnish.jpg")),
IF($C$1="Französisch - FR",HYPERLINK(CONCATENATE("https://www.saflax.de/0-WVK-Retail/Bilder-Pictures/SAFLAX-",'Basis-Tabelle-Samen'!N8,"-",'Basis-Tabelle-Samen'!J8,"-garden-to-go-lite-french.jpg")),
IF($C$1="Griechisch - GR",HYPERLINK(CONCATENATE("https://www.saflax.de/0-WVK-Retail/Bilder-Pictures/SAFLAX-",'Basis-Tabelle-Samen'!N8,"-",'Basis-Tabelle-Samen'!J8,"-garden-to-go-lite-greek.jpg")),
IF($C$1="Irisch - IE",HYPERLINK(CONCATENATE("https://www.saflax.de/0-WVK-Retail/Bilder-Pictures/SAFLAX-",'Basis-Tabelle-Samen'!N8,"-",'Basis-Tabelle-Samen'!J8,"-garden-to-go-lite-irish.jpg")),
IF($C$1="Isländisch - IS",HYPERLINK(CONCATENATE("https://www.saflax.de/0-WVK-Retail/Bilder-Pictures/SAFLAX-",'Basis-Tabelle-Samen'!N8,"-",'Basis-Tabelle-Samen'!J8,"-garden-to-go-lite-icelandic.jpg")),
IF($C$1="Italienisch - IT",HYPERLINK(CONCATENATE("https://www.saflax.de/0-WVK-Retail/Bilder-Pictures/SAFLAX-",'Basis-Tabelle-Samen'!N8,"-",'Basis-Tabelle-Samen'!J8,"-garden-to-go-lite-italian.jpg")),
IF($C$1="Japanisch - JP",HYPERLINK(CONCATENATE("https://www.saflax.de/0-WVK-Retail/Bilder-Pictures/SAFLAX-",'Basis-Tabelle-Samen'!N8,"-",'Basis-Tabelle-Samen'!J8,"-garden-to-go-lite-japanese.jpg")),
IF($C$1="Kroatisch - HR",HYPERLINK(CONCATENATE("https://www.saflax.de/0-WVK-Retail/Bilder-Pictures/SAFLAX-",'Basis-Tabelle-Samen'!N8,"-",'Basis-Tabelle-Samen'!J8,"-garden-to-go-lite-croatian.jpg")),
IF($C$1="Lettisch - LV",HYPERLINK(CONCATENATE("https://www.saflax.de/0-WVK-Retail/Bilder-Pictures/SAFLAX-",'Basis-Tabelle-Samen'!N8,"-",'Basis-Tabelle-Samen'!J8,"-garden-to-go-lite-latvian.jpg")),
IF($C$1="Litauisch - LT",HYPERLINK(CONCATENATE("https://www.saflax.de/0-WVK-Retail/Bilder-Pictures/SAFLAX-",'Basis-Tabelle-Samen'!N8,"-",'Basis-Tabelle-Samen'!J8,"-garden-to-go-lite-lithuanian.jpg")),
IF($C$1="Maltesisch - MT",HYPERLINK(CONCATENATE("https://www.saflax.de/0-WVK-Retail/Bilder-Pictures/SAFLAX-",'Basis-Tabelle-Samen'!N8,"-",'Basis-Tabelle-Samen'!J8,"-garden-to-go-lite-maltese.jpg")),
IF($C$1="Niederländisch - NL",HYPERLINK(CONCATENATE("https://www.saflax.de/0-WVK-Retail/Bilder-Pictures/SAFLAX-",'Basis-Tabelle-Samen'!N8,"-",'Basis-Tabelle-Samen'!J8,"-garden-to-go-lite-dutch.jpg")),
IF($C$1="Norwegisch - NO",HYPERLINK(CONCATENATE("https://www.saflax.de/0-WVK-Retail/Bilder-Pictures/SAFLAX-",'Basis-Tabelle-Samen'!N8,"-",'Basis-Tabelle-Samen'!J8,"-garden-to-go-lite-nowegian.jpg")),
IF($C$1="Polnisch - PL",HYPERLINK(CONCATENATE("https://www.saflax.de/0-WVK-Retail/Bilder-Pictures/SAFLAX-",'Basis-Tabelle-Samen'!N8,"-",'Basis-Tabelle-Samen'!J8,"-garden-to-go-lite-polish.jpg")),
IF($C$1="Portugiesisch - PT",HYPERLINK(CONCATENATE("https://www.saflax.de/0-WVK-Retail/Bilder-Pictures/SAFLAX-",'Basis-Tabelle-Samen'!N8,"-",'Basis-Tabelle-Samen'!J8,"-garden-to-go-lite-portuguese.jpg")),
IF($C$1="Rumänisch - RO",HYPERLINK(CONCATENATE("https://www.saflax.de/0-WVK-Retail/Bilder-Pictures/SAFLAX-",'Basis-Tabelle-Samen'!N8,"-",'Basis-Tabelle-Samen'!J8,"-garden-to-go-lite-romanian.jpg")),
IF($C$1="Schwedisch - SE",HYPERLINK(CONCATENATE("https://www.saflax.de/0-WVK-Retail/Bilder-Pictures/SAFLAX-",'Basis-Tabelle-Samen'!N8,"-",'Basis-Tabelle-Samen'!J8,"-garden-to-go-lite-swedish.jpg")),
IF($C$1="Slowakisch - SK",HYPERLINK(CONCATENATE("https://www.saflax.de/0-WVK-Retail/Bilder-Pictures/SAFLAX-",'Basis-Tabelle-Samen'!N8,"-",'Basis-Tabelle-Samen'!J8,"-garden-to-go-lite-slovak.jpg")),
IF($C$1="Slowenisch - SI",HYPERLINK(CONCATENATE("https://www.saflax.de/0-WVK-Retail/Bilder-Pictures/SAFLAX-",'Basis-Tabelle-Samen'!N8,"-",'Basis-Tabelle-Samen'!J8,"-garden-to-go-lite-slovenian.jpg")),
IF($C$1="Spanisch - ES",HYPERLINK(CONCATENATE("https://www.saflax.de/0-WVK-Retail/Bilder-Pictures/SAFLAX-",'Basis-Tabelle-Samen'!N8,"-",'Basis-Tabelle-Samen'!J8,"-garden-to-go-lite-spanish.jpg")),
IF($C$1="Tschechisch - CZ",HYPERLINK(CONCATENATE("https://www.saflax.de/0-WVK-Retail/Bilder-Pictures/SAFLAX-",'Basis-Tabelle-Samen'!N8,"-",'Basis-Tabelle-Samen'!J8,"-garden-to-go-lite-czech.jpg")),
IF($C$1="Türkisch - TR",HYPERLINK(CONCATENATE("https://www.saflax.de/0-WVK-Retail/Bilder-Pictures/SAFLAX-",'Basis-Tabelle-Samen'!N8,"-",'Basis-Tabelle-Samen'!J8,"-garden-to-go-lite-turkish.jpg")),
IF($C$1="Ungarisch - HU",HYPERLINK(CONCATENATE("https://www.saflax.de/0-WVK-Retail/Bilder-Pictures/SAFLAX-",'Basis-Tabelle-Samen'!N8,"-",'Basis-Tabelle-Samen'!J8,"-garden-to-go-lite-hungarian.jpg")),
" ACHTUNG")))))))))))))))))))))))))))))</f>
        <v>https://www.saflax.de/0-WVK-Retail/Bilder-Pictures/SAFLAX-82315-nicandra-physaloides-garden-to-go-lite-english.jpg</v>
      </c>
      <c r="AO101" s="330" t="str">
        <f>IF(J101&lt;1,"",
IF($C$1="Bulgarisch - BG",HYPERLINK(CONCATENATE("https://www.saflax.de/0-WVK-Retail/Bilder-Pictures/SAFLAX-",'Basis-Tabelle-Samen'!Q8,"-",'Basis-Tabelle-Samen'!J8,"-garden-to-go-bulgarian.jpg")),
IF($C$1="Dänisch - DK",HYPERLINK(CONCATENATE("https://www.saflax.de/0-WVK-Retail/Bilder-Pictures/SAFLAX-",'Basis-Tabelle-Samen'!Q8,"-",'Basis-Tabelle-Samen'!J8,"-garden-to-go-danish.jpg")),
IF($C$1="Deutsch - DE",HYPERLINK(CONCATENATE("https://www.saflax.de/0-WVK-Retail/Bilder-Pictures/SAFLAX-",'Basis-Tabelle-Samen'!Q8,"-",'Basis-Tabelle-Samen'!J8,"-garden-to-go-german.jpg")),
IF($C$1="Englisch - UK",HYPERLINK(CONCATENATE("https://www.saflax.de/0-WVK-Retail/Bilder-Pictures/SAFLAX-",'Basis-Tabelle-Samen'!Q8,"-",'Basis-Tabelle-Samen'!J8,"-garden-to-go-english.jpg")),
IF($C$1="Estnisch - EE",HYPERLINK(CONCATENATE("https://www.saflax.de/0-WVK-Retail/Bilder-Pictures/SAFLAX-",'Basis-Tabelle-Samen'!Q8,"-",'Basis-Tabelle-Samen'!J8,"-garden-to-go-estonian.jpg")),
IF($C$1="Finnisch - FI",HYPERLINK(CONCATENATE("https://www.saflax.de/0-WVK-Retail/Bilder-Pictures/SAFLAX-",'Basis-Tabelle-Samen'!Q8,"-",'Basis-Tabelle-Samen'!J8,"-garden-to-go-finnish.jpg")),
IF($C$1="Französisch - FR",HYPERLINK(CONCATENATE("https://www.saflax.de/0-WVK-Retail/Bilder-Pictures/SAFLAX-",'Basis-Tabelle-Samen'!Q8,"-",'Basis-Tabelle-Samen'!J8,"-garden-to-go-french.jpg")),
IF($C$1="Griechisch - GR",HYPERLINK(CONCATENATE("https://www.saflax.de/0-WVK-Retail/Bilder-Pictures/SAFLAX-",'Basis-Tabelle-Samen'!Q8,"-",'Basis-Tabelle-Samen'!J8,"-garden-to-go-greek.jpg")),
IF($C$1="Irisch - IE",HYPERLINK(CONCATENATE("https://www.saflax.de/0-WVK-Retail/Bilder-Pictures/SAFLAX-",'Basis-Tabelle-Samen'!Q8,"-",'Basis-Tabelle-Samen'!J8,"-garden-to-go-irish.jpg")),
IF($C$1="Isländisch - IS",HYPERLINK(CONCATENATE("https://www.saflax.de/0-WVK-Retail/Bilder-Pictures/SAFLAX-",'Basis-Tabelle-Samen'!Q8,"-",'Basis-Tabelle-Samen'!J8,"-garden-to-go-icelandic.jpg")),
IF($C$1="Italienisch - IT",HYPERLINK(CONCATENATE("https://www.saflax.de/0-WVK-Retail/Bilder-Pictures/SAFLAX-",'Basis-Tabelle-Samen'!Q8,"-",'Basis-Tabelle-Samen'!J8,"-garden-to-go-italian.jpg")),
IF($C$1="Japanisch - JP",HYPERLINK(CONCATENATE("https://www.saflax.de/0-WVK-Retail/Bilder-Pictures/SAFLAX-",'Basis-Tabelle-Samen'!Q8,"-",'Basis-Tabelle-Samen'!J8,"-garden-to-go-japanese.jpg")),
IF($C$1="Kroatisch - HR",HYPERLINK(CONCATENATE("https://www.saflax.de/0-WVK-Retail/Bilder-Pictures/SAFLAX-",'Basis-Tabelle-Samen'!Q8,"-",'Basis-Tabelle-Samen'!J8,"-garden-to-go-croatian.jpg")),
IF($C$1="Lettisch - LV",HYPERLINK(CONCATENATE("https://www.saflax.de/0-WVK-Retail/Bilder-Pictures/SAFLAX-",'Basis-Tabelle-Samen'!Q8,"-",'Basis-Tabelle-Samen'!J8,"-garden-to-go-latvian.jpg")),
IF($C$1="Litauisch - LT",HYPERLINK(CONCATENATE("https://www.saflax.de/0-WVK-Retail/Bilder-Pictures/SAFLAX-",'Basis-Tabelle-Samen'!Q8,"-",'Basis-Tabelle-Samen'!J8,"-garden-to-go-lithuanian.jpg")),
IF($C$1="Maltesisch - MT",HYPERLINK(CONCATENATE("https://www.saflax.de/0-WVK-Retail/Bilder-Pictures/SAFLAX-",'Basis-Tabelle-Samen'!Q8,"-",'Basis-Tabelle-Samen'!J8,"-garden-to-go-maltese.jpg")),
IF($C$1="Niederländisch - NL",HYPERLINK(CONCATENATE("https://www.saflax.de/0-WVK-Retail/Bilder-Pictures/SAFLAX-",'Basis-Tabelle-Samen'!Q8,"-",'Basis-Tabelle-Samen'!J8,"-garden-to-go-dutch.jpg")),
IF($C$1="Norwegisch - NO",HYPERLINK(CONCATENATE("https://www.saflax.de/0-WVK-Retail/Bilder-Pictures/SAFLAX-",'Basis-Tabelle-Samen'!Q8,"-",'Basis-Tabelle-Samen'!J8,"-garden-to-go-nowegian.jpg")),
IF($C$1="Polnisch - PL",HYPERLINK(CONCATENATE("https://www.saflax.de/0-WVK-Retail/Bilder-Pictures/SAFLAX-",'Basis-Tabelle-Samen'!Q8,"-",'Basis-Tabelle-Samen'!J8,"-garden-to-go-polish.jpg")),
IF($C$1="Portugiesisch - PT",HYPERLINK(CONCATENATE("https://www.saflax.de/0-WVK-Retail/Bilder-Pictures/SAFLAX-",'Basis-Tabelle-Samen'!Q8,"-",'Basis-Tabelle-Samen'!J8,"-garden-to-go-portuguese.jpg")),
IF($C$1="Rumänisch - RO",HYPERLINK(CONCATENATE("https://www.saflax.de/0-WVK-Retail/Bilder-Pictures/SAFLAX-",'Basis-Tabelle-Samen'!Q8,"-",'Basis-Tabelle-Samen'!J8,"-garden-to-go-romanian.jpg")),
IF($C$1="Schwedisch - SE",HYPERLINK(CONCATENATE("https://www.saflax.de/0-WVK-Retail/Bilder-Pictures/SAFLAX-",'Basis-Tabelle-Samen'!Q8,"-",'Basis-Tabelle-Samen'!J8,"-garden-to-go-swedish.jpg")),
IF($C$1="Slowakisch - SK",HYPERLINK(CONCATENATE("https://www.saflax.de/0-WVK-Retail/Bilder-Pictures/SAFLAX-",'Basis-Tabelle-Samen'!Q8,"-",'Basis-Tabelle-Samen'!J8,"-garden-to-go-slovak.jpg")),
IF($C$1="Slowenisch - SI",HYPERLINK(CONCATENATE("https://www.saflax.de/0-WVK-Retail/Bilder-Pictures/SAFLAX-",'Basis-Tabelle-Samen'!Q8,"-",'Basis-Tabelle-Samen'!J8,"-garden-to-go-slovenian.jpg")),
IF($C$1="Spanisch - ES",HYPERLINK(CONCATENATE("https://www.saflax.de/0-WVK-Retail/Bilder-Pictures/SAFLAX-",'Basis-Tabelle-Samen'!Q8,"-",'Basis-Tabelle-Samen'!J8,"-garden-to-go-spanish.jpg")),
IF($C$1="Tschechisch - CZ",HYPERLINK(CONCATENATE("https://www.saflax.de/0-WVK-Retail/Bilder-Pictures/SAFLAX-",'Basis-Tabelle-Samen'!Q8,"-",'Basis-Tabelle-Samen'!J8,"-garden-to-go-czech.jpg")),
IF($C$1="Türkisch - TR",HYPERLINK(CONCATENATE("https://www.saflax.de/0-WVK-Retail/Bilder-Pictures/SAFLAX-",'Basis-Tabelle-Samen'!Q8,"-",'Basis-Tabelle-Samen'!J8,"-garden-to-go-turkish.jpg")),
IF($C$1="Ungarisch - HU",HYPERLINK(CONCATENATE("https://www.saflax.de/0-WVK-Retail/Bilder-Pictures/SAFLAX-",'Basis-Tabelle-Samen'!Q8,"-",'Basis-Tabelle-Samen'!J8,"-garden-to-go-hungarian.jpg")),
" ACHTUNG")))))))))))))))))))))))))))))</f>
        <v>https://www.saflax.de/0-WVK-Retail/Bilder-Pictures/SAFLAX-52315-nicandra-physaloides-garden-to-go-english.jpg</v>
      </c>
      <c r="AP101" s="330" t="str">
        <f>IF(K101&lt;1,"",
IF($C$1="Bulgarisch - BG",HYPERLINK(CONCATENATE("https://www.saflax.de/0-WVK-Retail/Bilder-Pictures/SAFLAX-",'Basis-Tabelle-Samen'!T8,"-",'Basis-Tabelle-Samen'!J8,"-cultivation-set-bulgarian.jpg")),
IF($C$1="Dänisch - DK",HYPERLINK(CONCATENATE("https://www.saflax.de/0-WVK-Retail/Bilder-Pictures/SAFLAX-",'Basis-Tabelle-Samen'!T8,"-",'Basis-Tabelle-Samen'!J8,"-cultivation-set-danish.jpg")),
IF($C$1="Deutsch - DE",HYPERLINK(CONCATENATE("https://www.saflax.de/0-WVK-Retail/Bilder-Pictures/SAFLAX-",'Basis-Tabelle-Samen'!T8,"-",'Basis-Tabelle-Samen'!J8,"-cultivation-set-german.jpg")),
IF($C$1="Englisch - UK",HYPERLINK(CONCATENATE("https://www.saflax.de/0-WVK-Retail/Bilder-Pictures/SAFLAX-",'Basis-Tabelle-Samen'!T8,"-",'Basis-Tabelle-Samen'!J8,"-cultivation-set-english.jpg")),
IF($C$1="Estnisch - EE",HYPERLINK(CONCATENATE("https://www.saflax.de/0-WVK-Retail/Bilder-Pictures/SAFLAX-",'Basis-Tabelle-Samen'!T8,"-",'Basis-Tabelle-Samen'!J8,"-cultivation-set-estonian.jpg")),
IF($C$1="Finnisch - FI",HYPERLINK(CONCATENATE("https://www.saflax.de/0-WVK-Retail/Bilder-Pictures/SAFLAX-",'Basis-Tabelle-Samen'!T8,"-",'Basis-Tabelle-Samen'!J8,"-cultivation-set-finnish.jpg")),
IF($C$1="Französisch - FR",HYPERLINK(CONCATENATE("https://www.saflax.de/0-WVK-Retail/Bilder-Pictures/SAFLAX-",'Basis-Tabelle-Samen'!T8,"-",'Basis-Tabelle-Samen'!J8,"-cultivation-set-french.jpg")),
IF($C$1="Griechisch - GR",HYPERLINK(CONCATENATE("https://www.saflax.de/0-WVK-Retail/Bilder-Pictures/SAFLAX-",'Basis-Tabelle-Samen'!T8,"-",'Basis-Tabelle-Samen'!J8,"-cultivation-set-greek.jpg")),
IF($C$1="Irisch - IE",HYPERLINK(CONCATENATE("https://www.saflax.de/0-WVK-Retail/Bilder-Pictures/SAFLAX-",'Basis-Tabelle-Samen'!T8,"-",'Basis-Tabelle-Samen'!J8,"-cultivation-set-irish.jpg")),
IF($C$1="Isländisch - IS",HYPERLINK(CONCATENATE("https://www.saflax.de/0-WVK-Retail/Bilder-Pictures/SAFLAX-",'Basis-Tabelle-Samen'!T8,"-",'Basis-Tabelle-Samen'!J8,"-cultivation-set-icelandic.jpg")),
IF($C$1="Italienisch - IT",HYPERLINK(CONCATENATE("https://www.saflax.de/0-WVK-Retail/Bilder-Pictures/SAFLAX-",'Basis-Tabelle-Samen'!T8,"-",'Basis-Tabelle-Samen'!J8,"-cultivation-set-italian.jpg")),
IF($C$1="Japanisch - JP",HYPERLINK(CONCATENATE("https://www.saflax.de/0-WVK-Retail/Bilder-Pictures/SAFLAX-",'Basis-Tabelle-Samen'!T8,"-",'Basis-Tabelle-Samen'!J8,"-cultivation-set-japanese.jpg")),
IF($C$1="Kroatisch - HR",HYPERLINK(CONCATENATE("https://www.saflax.de/0-WVK-Retail/Bilder-Pictures/SAFLAX-",'Basis-Tabelle-Samen'!T8,"-",'Basis-Tabelle-Samen'!J8,"-cultivation-set-croatian.jpg")),
IF($C$1="Lettisch - LV",HYPERLINK(CONCATENATE("https://www.saflax.de/0-WVK-Retail/Bilder-Pictures/SAFLAX-",'Basis-Tabelle-Samen'!T8,"-",'Basis-Tabelle-Samen'!J8,"-cultivation-set-latvian.jpg")),
IF($C$1="Litauisch - LT",HYPERLINK(CONCATENATE("https://www.saflax.de/0-WVK-Retail/Bilder-Pictures/SAFLAX-",'Basis-Tabelle-Samen'!T8,"-",'Basis-Tabelle-Samen'!J8,"-cultivation-set-lithuanian.jpg")),
IF($C$1="Maltesisch - MT",HYPERLINK(CONCATENATE("https://www.saflax.de/0-WVK-Retail/Bilder-Pictures/SAFLAX-",'Basis-Tabelle-Samen'!T8,"-",'Basis-Tabelle-Samen'!J8,"-cultivation-set-maltese.jpg")),
IF($C$1="Niederländisch - NL",HYPERLINK(CONCATENATE("https://www.saflax.de/0-WVK-Retail/Bilder-Pictures/SAFLAX-",'Basis-Tabelle-Samen'!T8,"-",'Basis-Tabelle-Samen'!J8,"-cultivation-set-dutch.jpg")),
IF($C$1="Norwegisch - NO",HYPERLINK(CONCATENATE("https://www.saflax.de/0-WVK-Retail/Bilder-Pictures/SAFLAX-",'Basis-Tabelle-Samen'!T8,"-",'Basis-Tabelle-Samen'!J8,"-cultivation-set-nowegian.jpg")),
IF($C$1="Polnisch - PL",HYPERLINK(CONCATENATE("https://www.saflax.de/0-WVK-Retail/Bilder-Pictures/SAFLAX-",'Basis-Tabelle-Samen'!T8,"-",'Basis-Tabelle-Samen'!J8,"-cultivation-set-polish.jpg")),
IF($C$1="Portugiesisch - PT",HYPERLINK(CONCATENATE("https://www.saflax.de/0-WVK-Retail/Bilder-Pictures/SAFLAX-",'Basis-Tabelle-Samen'!T8,"-",'Basis-Tabelle-Samen'!J8,"-cultivation-set-portuguese.jpg")),
IF($C$1="Rumänisch - RO",HYPERLINK(CONCATENATE("https://www.saflax.de/0-WVK-Retail/Bilder-Pictures/SAFLAX-",'Basis-Tabelle-Samen'!T8,"-",'Basis-Tabelle-Samen'!J8,"-cultivation-set-romanian.jpg")),
IF($C$1="Schwedisch - SE",HYPERLINK(CONCATENATE("https://www.saflax.de/0-WVK-Retail/Bilder-Pictures/SAFLAX-",'Basis-Tabelle-Samen'!T8,"-",'Basis-Tabelle-Samen'!J8,"-cultivation-set-swedish.jpg")),
IF($C$1="Slowakisch - SK",HYPERLINK(CONCATENATE("https://www.saflax.de/0-WVK-Retail/Bilder-Pictures/SAFLAX-",'Basis-Tabelle-Samen'!T8,"-",'Basis-Tabelle-Samen'!J8,"-cultivation-set-slovak.jpg")),
IF($C$1="Slowenisch - SI",HYPERLINK(CONCATENATE("https://www.saflax.de/0-WVK-Retail/Bilder-Pictures/SAFLAX-",'Basis-Tabelle-Samen'!T8,"-",'Basis-Tabelle-Samen'!J8,"-cultivation-set-slovenian.jpg")),
IF($C$1="Spanisch - ES",HYPERLINK(CONCATENATE("https://www.saflax.de/0-WVK-Retail/Bilder-Pictures/SAFLAX-",'Basis-Tabelle-Samen'!T8,"-",'Basis-Tabelle-Samen'!J8,"-cultivation-set-spanish.jpg")),
IF($C$1="Tschechisch - CZ",HYPERLINK(CONCATENATE("https://www.saflax.de/0-WVK-Retail/Bilder-Pictures/SAFLAX-",'Basis-Tabelle-Samen'!T8,"-",'Basis-Tabelle-Samen'!J8,"-cultivation-set-czech.jpg")),
IF($C$1="Türkisch - TR",HYPERLINK(CONCATENATE("https://www.saflax.de/0-WVK-Retail/Bilder-Pictures/SAFLAX-",'Basis-Tabelle-Samen'!T8,"-",'Basis-Tabelle-Samen'!J8,"-cultivation-set-turkish.jpg")),
IF($C$1="Ungarisch - HU",HYPERLINK(CONCATENATE("https://www.saflax.de/0-WVK-Retail/Bilder-Pictures/SAFLAX-",'Basis-Tabelle-Samen'!T8,"-",'Basis-Tabelle-Samen'!J8,"-cultivation-set-hungarian.jpg")),
" ACHTUNG")))))))))))))))))))))))))))))</f>
        <v>https://www.saflax.de/0-WVK-Retail/Bilder-Pictures/SAFLAX-32315-nicandra-physaloides-cultivation-set-english.jpg</v>
      </c>
      <c r="AQ101" s="330" t="str">
        <f>IF(L101&lt;1,"",
IF($C$1="Bulgarisch - BG",HYPERLINK(CONCATENATE("https://www.saflax.de/0-WVK-Retail/Bilder-Pictures/SAFLAX-",'Basis-Tabelle-Samen'!W8,"-",'Basis-Tabelle-Samen'!J8,"-garden-in-the-bag-bulgarian.jpg")),
IF($C$1="Dänisch - DK",HYPERLINK(CONCATENATE("https://www.saflax.de/0-WVK-Retail/Bilder-Pictures/SAFLAX-",'Basis-Tabelle-Samen'!W8,"-",'Basis-Tabelle-Samen'!J8,"-garden-in-the-bag-danish.jpg")),
IF($C$1="Deutsch - DE",HYPERLINK(CONCATENATE("https://www.saflax.de/0-WVK-Retail/Bilder-Pictures/SAFLAX-",'Basis-Tabelle-Samen'!W8,"-",'Basis-Tabelle-Samen'!J8,"-garden-in-the-bag-german.jpg")),
IF($C$1="Englisch - UK",HYPERLINK(CONCATENATE("https://www.saflax.de/0-WVK-Retail/Bilder-Pictures/SAFLAX-",'Basis-Tabelle-Samen'!W8,"-",'Basis-Tabelle-Samen'!J8,"-garden-in-the-bag-english.jpg")),
IF($C$1="Estnisch - EE",HYPERLINK(CONCATENATE("https://www.saflax.de/0-WVK-Retail/Bilder-Pictures/SAFLAX-",'Basis-Tabelle-Samen'!W8,"-",'Basis-Tabelle-Samen'!J8,"-garden-in-the-bag-estonian.jpg")),
IF($C$1="Finnisch - FI",HYPERLINK(CONCATENATE("https://www.saflax.de/0-WVK-Retail/Bilder-Pictures/SAFLAX-",'Basis-Tabelle-Samen'!W8,"-",'Basis-Tabelle-Samen'!J8,"-garden-in-the-bag-finnish.jpg")),
IF($C$1="Französisch - FR",HYPERLINK(CONCATENATE("https://www.saflax.de/0-WVK-Retail/Bilder-Pictures/SAFLAX-",'Basis-Tabelle-Samen'!W8,"-",'Basis-Tabelle-Samen'!J8,"-garden-in-the-bag-french.jpg")),
IF($C$1="Griechisch - GR",HYPERLINK(CONCATENATE("https://www.saflax.de/0-WVK-Retail/Bilder-Pictures/SAFLAX-",'Basis-Tabelle-Samen'!W8,"-",'Basis-Tabelle-Samen'!J8,"-garden-in-the-bag-greek.jpg")),
IF($C$1="Irisch - IE",HYPERLINK(CONCATENATE("https://www.saflax.de/0-WVK-Retail/Bilder-Pictures/SAFLAX-",'Basis-Tabelle-Samen'!W8,"-",'Basis-Tabelle-Samen'!J8,"-garden-in-the-bag-irish.jpg")),
IF($C$1="Isländisch - IS",HYPERLINK(CONCATENATE("https://www.saflax.de/0-WVK-Retail/Bilder-Pictures/SAFLAX-",'Basis-Tabelle-Samen'!W8,"-",'Basis-Tabelle-Samen'!J8,"-garden-in-the-bag-icelandic.jpg")),
IF($C$1="Italienisch - IT",HYPERLINK(CONCATENATE("https://www.saflax.de/0-WVK-Retail/Bilder-Pictures/SAFLAX-",'Basis-Tabelle-Samen'!W8,"-",'Basis-Tabelle-Samen'!J8,"-garden-in-the-bag-italian.jpg")),
IF($C$1="Japanisch - JP",HYPERLINK(CONCATENATE("https://www.saflax.de/0-WVK-Retail/Bilder-Pictures/SAFLAX-",'Basis-Tabelle-Samen'!W8,"-",'Basis-Tabelle-Samen'!J8,"-garden-in-the-bag-japanese.jpg")),
IF($C$1="Kroatisch - HR",HYPERLINK(CONCATENATE("https://www.saflax.de/0-WVK-Retail/Bilder-Pictures/SAFLAX-",'Basis-Tabelle-Samen'!W8,"-",'Basis-Tabelle-Samen'!J8,"-garden-in-the-bag-croatian.jpg")),
IF($C$1="Lettisch - LV",HYPERLINK(CONCATENATE("https://www.saflax.de/0-WVK-Retail/Bilder-Pictures/SAFLAX-",'Basis-Tabelle-Samen'!W8,"-",'Basis-Tabelle-Samen'!J8,"-garden-in-the-bag-latvian.jpg")),
IF($C$1="Litauisch - LT",HYPERLINK(CONCATENATE("https://www.saflax.de/0-WVK-Retail/Bilder-Pictures/SAFLAX-",'Basis-Tabelle-Samen'!W8,"-",'Basis-Tabelle-Samen'!J8,"-garden-in-the-bag-lithuanian.jpg")),
IF($C$1="Maltesisch - MT",HYPERLINK(CONCATENATE("https://www.saflax.de/0-WVK-Retail/Bilder-Pictures/SAFLAX-",'Basis-Tabelle-Samen'!W8,"-",'Basis-Tabelle-Samen'!J8,"-garden-in-the-bag-maltese.jpg")),
IF($C$1="Niederländisch - NL",HYPERLINK(CONCATENATE("https://www.saflax.de/0-WVK-Retail/Bilder-Pictures/SAFLAX-",'Basis-Tabelle-Samen'!W8,"-",'Basis-Tabelle-Samen'!J8,"-garden-in-the-bag-dutch.jpg")),
IF($C$1="Norwegisch - NO",HYPERLINK(CONCATENATE("https://www.saflax.de/0-WVK-Retail/Bilder-Pictures/SAFLAX-",'Basis-Tabelle-Samen'!W8,"-",'Basis-Tabelle-Samen'!J8,"-garden-in-the-bag-nowegian.jpg")),
IF($C$1="Polnisch - PL",HYPERLINK(CONCATENATE("https://www.saflax.de/0-WVK-Retail/Bilder-Pictures/SAFLAX-",'Basis-Tabelle-Samen'!W8,"-",'Basis-Tabelle-Samen'!J8,"-garden-in-the-bag-polish.jpg")),
IF($C$1="Portugiesisch - PT",HYPERLINK(CONCATENATE("https://www.saflax.de/0-WVK-Retail/Bilder-Pictures/SAFLAX-",'Basis-Tabelle-Samen'!W8,"-",'Basis-Tabelle-Samen'!J8,"-garden-in-the-bag-portuguese.jpg")),
IF($C$1="Rumänisch - RO",HYPERLINK(CONCATENATE("https://www.saflax.de/0-WVK-Retail/Bilder-Pictures/SAFLAX-",'Basis-Tabelle-Samen'!W8,"-",'Basis-Tabelle-Samen'!J8,"-garden-in-the-bag-romanian.jpg")),
IF($C$1="Schwedisch - SE",HYPERLINK(CONCATENATE("https://www.saflax.de/0-WVK-Retail/Bilder-Pictures/SAFLAX-",'Basis-Tabelle-Samen'!W8,"-",'Basis-Tabelle-Samen'!J8,"-garden-in-the-bag-swedish.jpg")),
IF($C$1="Slowakisch - SK",HYPERLINK(CONCATENATE("https://www.saflax.de/0-WVK-Retail/Bilder-Pictures/SAFLAX-",'Basis-Tabelle-Samen'!W8,"-",'Basis-Tabelle-Samen'!J8,"-garden-in-the-bag-slovak.jpg")),
IF($C$1="Slowenisch - SI",HYPERLINK(CONCATENATE("https://www.saflax.de/0-WVK-Retail/Bilder-Pictures/SAFLAX-",'Basis-Tabelle-Samen'!W8,"-",'Basis-Tabelle-Samen'!J8,"-garden-in-the-bag-slovenian.jpg")),
IF($C$1="Spanisch - ES",HYPERLINK(CONCATENATE("https://www.saflax.de/0-WVK-Retail/Bilder-Pictures/SAFLAX-",'Basis-Tabelle-Samen'!W8,"-",'Basis-Tabelle-Samen'!J8,"-garden-in-the-bag-spanish.jpg")),
IF($C$1="Tschechisch - CZ",HYPERLINK(CONCATENATE("https://www.saflax.de/0-WVK-Retail/Bilder-Pictures/SAFLAX-",'Basis-Tabelle-Samen'!W8,"-",'Basis-Tabelle-Samen'!J8,"-garden-in-the-bag-czech.jpg")),
IF($C$1="Türkisch - TR",HYPERLINK(CONCATENATE("https://www.saflax.de/0-WVK-Retail/Bilder-Pictures/SAFLAX-",'Basis-Tabelle-Samen'!W8,"-",'Basis-Tabelle-Samen'!J8,"-garden-in-the-bag-turkish.jpg")),
IF($C$1="Ungarisch - HU",HYPERLINK(CONCATENATE("https://www.saflax.de/0-WVK-Retail/Bilder-Pictures/SAFLAX-",'Basis-Tabelle-Samen'!W8,"-",'Basis-Tabelle-Samen'!J8,"-garden-in-the-bag-hungarian.jpg")),
" ACHTUNG")))))))))))))))))))))))))))))</f>
        <v>https://www.saflax.de/0-WVK-Retail/Bilder-Pictures/SAFLAX-62315-nicandra-physaloides-garden-in-the-bag-english.jpg</v>
      </c>
    </row>
    <row r="102" spans="1:43" ht="17.100000000000001" customHeight="1" x14ac:dyDescent="0.2">
      <c r="A102" s="318" t="str">
        <f>IF('Basis-Tabelle-Samen'!A118="","",IF($C$1="Deutsch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02" s="319" t="str">
        <f>'Basis-Tabelle-Samen'!I118</f>
        <v>Protea cynaroides</v>
      </c>
      <c r="C102" s="316" t="str">
        <f>IF($C$1="Bulgarisch - BG",'Basis-Tabelle-Samen'!Z118,
IF($C$1="Dänisch - DK",'Basis-Tabelle-Samen'!AA118,
IF($C$1="Deutsch - DE",'Basis-Tabelle-Samen'!AB118,
IF($C$1="Englisch - UK",'Basis-Tabelle-Samen'!AC118,
IF($C$1="Estnisch - EE",'Basis-Tabelle-Samen'!AD118,
IF($C$1="Finnisch - FI",'Basis-Tabelle-Samen'!AE118,
IF($C$1="Französisch - FR",'Basis-Tabelle-Samen'!AF118,
IF($C$1="Griechisch - GR",'Basis-Tabelle-Samen'!AG118,
IF($C$1="Irisch - IE",'Basis-Tabelle-Samen'!AH118,
IF($C$1="Isländisch - IS",'Basis-Tabelle-Samen'!AI118,
IF($C$1="Italienisch - IT",'Basis-Tabelle-Samen'!AJ118,
IF($C$1="Japanisch - JP",'Basis-Tabelle-Samen'!AK118,
IF($C$1="Kroatisch - HR",'Basis-Tabelle-Samen'!AL118,
IF($C$1="Lettisch - LV",'Basis-Tabelle-Samen'!AM118,
IF($C$1="Litauisch - LT",'Basis-Tabelle-Samen'!AN118,
IF($C$1="Maltesisch - MT",'Basis-Tabelle-Samen'!AO118,
IF($C$1="Niederländisch - NL",'Basis-Tabelle-Samen'!AP118,
IF($C$1="Norwegisch - NO",'Basis-Tabelle-Samen'!AQ118,
IF($C$1="Polnisch - PL",'Basis-Tabelle-Samen'!AR118,
IF($C$1="Portugiesisch - PT",'Basis-Tabelle-Samen'!AS118,
IF($C$1="Rumänisch - RO",'Basis-Tabelle-Samen'!AT118,
IF($C$1="Schwedisch - SE",'Basis-Tabelle-Samen'!AU118,
IF($C$1="Slowakisch - SK",'Basis-Tabelle-Samen'!AV118,
IF($C$1="Slowenisch - SI",'Basis-Tabelle-Samen'!AW118,
IF($C$1="Spanisch - ES",'Basis-Tabelle-Samen'!AX118,
IF($C$1="Tschechisch - CZ",'Basis-Tabelle-Samen'!AY118,
IF($C$1="Türkisch - TR",'Basis-Tabelle-Samen'!AZ118,
IF($C$1="Ungarisch - HU",'Basis-Tabelle-Samen'!BA118,
" ACHTUNG"))))))))))))))))))))))))))))</f>
        <v>Giant King Protea</v>
      </c>
      <c r="D102" s="320">
        <f>'Basis-Tabelle-Samen'!F118</f>
        <v>5</v>
      </c>
      <c r="E102" s="321" t="str">
        <f>'Basis-Tabelle-Samen'!H118</f>
        <v>7 %</v>
      </c>
      <c r="F102" s="322" t="str">
        <f>IF('Basis-Tabelle-Samen'!G118="","",'Basis-Tabelle-Samen'!G118)</f>
        <v>01</v>
      </c>
      <c r="G102" s="320">
        <f>'Basis-Tabelle-Samen'!C118</f>
        <v>13717</v>
      </c>
      <c r="H102" s="323">
        <f>'Basis-Tabelle-Samen'!D118</f>
        <v>4055473137179</v>
      </c>
      <c r="I102" s="324">
        <f>'Basis-Tabelle-Samen'!E118</f>
        <v>1.85</v>
      </c>
      <c r="J102" s="325">
        <f t="shared" si="1"/>
        <v>12</v>
      </c>
      <c r="K102" s="326">
        <f>'Basis-Tabelle-Samen'!K118</f>
        <v>73717</v>
      </c>
      <c r="L102" s="323">
        <f>'Basis-Tabelle-Samen'!L118</f>
        <v>4055473737171</v>
      </c>
      <c r="M102" s="324">
        <f>'Basis-Tabelle-Samen'!M118</f>
        <v>2.4500000000000002</v>
      </c>
      <c r="N102" s="326">
        <f>IF(K102&lt;1,"",'3'!$I$15)</f>
        <v>15</v>
      </c>
      <c r="O102" s="327">
        <f>IF(K102&lt;1,"",'3'!$J$11)</f>
        <v>90</v>
      </c>
      <c r="P102" s="326">
        <f>'Basis-Tabelle-Samen'!N118</f>
        <v>83717</v>
      </c>
      <c r="Q102" s="323">
        <f>'Basis-Tabelle-Samen'!O118</f>
        <v>4055473837178</v>
      </c>
      <c r="R102" s="328">
        <f>'Basis-Tabelle-Samen'!P118</f>
        <v>3.75</v>
      </c>
      <c r="S102" s="326">
        <f>IF(R102&lt;1,"",'3'!$M$15)</f>
        <v>18</v>
      </c>
      <c r="T102" s="327">
        <f>IF(R102&lt;1,"",'3'!$N$11)</f>
        <v>72</v>
      </c>
      <c r="U102" s="326">
        <f>'Basis-Tabelle-Samen'!Q118</f>
        <v>53717</v>
      </c>
      <c r="V102" s="323">
        <f>'Basis-Tabelle-Samen'!R118</f>
        <v>4055473537177</v>
      </c>
      <c r="W102" s="324">
        <f>'Basis-Tabelle-Samen'!S118</f>
        <v>4.95</v>
      </c>
      <c r="X102" s="326">
        <f>IF(U102&lt;1,"",'3'!$Q$15)</f>
        <v>6</v>
      </c>
      <c r="Y102" s="327">
        <f>IF(U102&lt;1,"",'3'!$R$11)</f>
        <v>24</v>
      </c>
      <c r="Z102" s="326">
        <f>'Basis-Tabelle-Samen'!T118</f>
        <v>33717</v>
      </c>
      <c r="AA102" s="323">
        <f>'Basis-Tabelle-Samen'!U118</f>
        <v>4055473337173</v>
      </c>
      <c r="AB102" s="324">
        <f>'Basis-Tabelle-Samen'!V118</f>
        <v>6.75</v>
      </c>
      <c r="AC102" s="326">
        <f>IF(Z102&lt;1,"",'3'!$U$15)</f>
        <v>6</v>
      </c>
      <c r="AD102" s="327">
        <f>IF(Z102&lt;1,"",'3'!$V$11)</f>
        <v>24</v>
      </c>
      <c r="AE102" s="326">
        <f>'Basis-Tabelle-Samen'!W118</f>
        <v>63717</v>
      </c>
      <c r="AF102" s="323">
        <f>'Basis-Tabelle-Samen'!X118</f>
        <v>4055473637174</v>
      </c>
      <c r="AG102" s="324">
        <f>'Basis-Tabelle-Samen'!Y118</f>
        <v>2.95</v>
      </c>
      <c r="AH102" s="326">
        <f>IF(AE102&lt;1,"",'3'!$Y$15)</f>
        <v>8</v>
      </c>
      <c r="AI102" s="327">
        <f>IF(AE102&lt;1,"",'3'!$Z$11)</f>
        <v>64</v>
      </c>
      <c r="AJ102" s="315"/>
      <c r="AK102" s="316" t="str">
        <f>IF(G102&lt;1,"",
IF($C$1="Bulgarisch - BG",HYPERLINK(CONCATENATE("https://www.saflax.de/0-WVK-Retail/Bilder-Pictures/SAFLAX-",'Basis-Tabelle-Samen'!C118,"-",'Basis-Tabelle-Samen'!J118,"-seed-package-front-cr-bulgarian.jpg")),
IF($C$1="Dänisch - DK",HYPERLINK(CONCATENATE("https://www.saflax.de/0-WVK-Retail/Bilder-Pictures/SAFLAX-",'Basis-Tabelle-Samen'!C118,"-",'Basis-Tabelle-Samen'!J118,"-seed-package-front-cr-danish.jpg")),
IF($C$1="Deutsch - DE",HYPERLINK(CONCATENATE("https://www.saflax.de/0-WVK-Retail/Bilder-Pictures/SAFLAX-",'Basis-Tabelle-Samen'!C118,"-",'Basis-Tabelle-Samen'!J118,"-seed-package-front-cr-german.jpg")),
IF($C$1="Englisch - UK",HYPERLINK(CONCATENATE("https://www.saflax.de/0-WVK-Retail/Bilder-Pictures/SAFLAX-",'Basis-Tabelle-Samen'!C118,"-",'Basis-Tabelle-Samen'!J118,"-seed-package-front-cr-english.jpg")),
IF($C$1="Estnisch - EE",HYPERLINK(CONCATENATE("https://www.saflax.de/0-WVK-Retail/Bilder-Pictures/SAFLAX-",'Basis-Tabelle-Samen'!C118,"-",'Basis-Tabelle-Samen'!J118,"-seed-package-front-cr-estonian.jpg")),
IF($C$1="Finnisch - FI",HYPERLINK(CONCATENATE("https://www.saflax.de/0-WVK-Retail/Bilder-Pictures/SAFLAX-",'Basis-Tabelle-Samen'!C118,"-",'Basis-Tabelle-Samen'!J118,"-seed-package-front-cr-finnish.jpg")),
IF($C$1="Französisch - FR",HYPERLINK(CONCATENATE("https://www.saflax.de/0-WVK-Retail/Bilder-Pictures/SAFLAX-",'Basis-Tabelle-Samen'!C118,"-",'Basis-Tabelle-Samen'!J118,"-seed-package-front-cr-french.jpg")),
IF($C$1="Griechisch - GR",HYPERLINK(CONCATENATE("https://www.saflax.de/0-WVK-Retail/Bilder-Pictures/SAFLAX-",'Basis-Tabelle-Samen'!C118,"-",'Basis-Tabelle-Samen'!J118,"-seed-package-front-cr-greek.jpg")),
IF($C$1="Irisch - IE",HYPERLINK(CONCATENATE("https://www.saflax.de/0-WVK-Retail/Bilder-Pictures/SAFLAX-",'Basis-Tabelle-Samen'!C118,"-",'Basis-Tabelle-Samen'!J118,"-seed-package-front-cr-irish.jpg")),
IF($C$1="Isländisch - IS",HYPERLINK(CONCATENATE("https://www.saflax.de/0-WVK-Retail/Bilder-Pictures/SAFLAX-",'Basis-Tabelle-Samen'!C118,"-",'Basis-Tabelle-Samen'!J118,"-seed-package-front-cr-icelandic.jpg")),
IF($C$1="Italienisch - IT",HYPERLINK(CONCATENATE("https://www.saflax.de/0-WVK-Retail/Bilder-Pictures/SAFLAX-",'Basis-Tabelle-Samen'!C118,"-",'Basis-Tabelle-Samen'!J118,"-seed-package-front-cr-italian.jpg")),
IF($C$1="Japanisch - JP",HYPERLINK(CONCATENATE("https://www.saflax.de/0-WVK-Retail/Bilder-Pictures/SAFLAX-",'Basis-Tabelle-Samen'!C118,"-",'Basis-Tabelle-Samen'!J118,"-seed-package-front-cr-japanese.jpg")),
IF($C$1="Kroatisch - HR",HYPERLINK(CONCATENATE("https://www.saflax.de/0-WVK-Retail/Bilder-Pictures/SAFLAX-",'Basis-Tabelle-Samen'!C118,"-",'Basis-Tabelle-Samen'!J118,"-seed-package-front-cr-croatian.jpg")),
IF($C$1="Lettisch - LV",HYPERLINK(CONCATENATE("https://www.saflax.de/0-WVK-Retail/Bilder-Pictures/SAFLAX-",'Basis-Tabelle-Samen'!C118,"-",'Basis-Tabelle-Samen'!J118,"-seed-package-front-cr-latvian.jpg")),
IF($C$1="Litauisch - LT",HYPERLINK(CONCATENATE("https://www.saflax.de/0-WVK-Retail/Bilder-Pictures/SAFLAX-",'Basis-Tabelle-Samen'!C118,"-",'Basis-Tabelle-Samen'!J118,"-seed-package-front-cr-lithuanian.jpg")),
IF($C$1="Maltesisch - MT",HYPERLINK(CONCATENATE("https://www.saflax.de/0-WVK-Retail/Bilder-Pictures/SAFLAX-",'Basis-Tabelle-Samen'!C118,"-",'Basis-Tabelle-Samen'!J118,"-seed-package-front-cr-maltese.jpg")),
IF($C$1="Niederländisch - NL",HYPERLINK(CONCATENATE("https://www.saflax.de/0-WVK-Retail/Bilder-Pictures/SAFLAX-",'Basis-Tabelle-Samen'!C118,"-",'Basis-Tabelle-Samen'!J118,"-seed-package-front-cr-dutch.jpg")),
IF($C$1="Norwegisch - NO",HYPERLINK(CONCATENATE("https://www.saflax.de/0-WVK-Retail/Bilder-Pictures/SAFLAX-",'Basis-Tabelle-Samen'!C118,"-",'Basis-Tabelle-Samen'!J118,"-seed-package-front-cr-nowegian.jpg")),
IF($C$1="Polnisch - PL",HYPERLINK(CONCATENATE("https://www.saflax.de/0-WVK-Retail/Bilder-Pictures/SAFLAX-",'Basis-Tabelle-Samen'!C118,"-",'Basis-Tabelle-Samen'!J118,"-seed-package-front-cr-polish.jpg")),
IF($C$1="Portugiesisch - PT",HYPERLINK(CONCATENATE("https://www.saflax.de/0-WVK-Retail/Bilder-Pictures/SAFLAX-",'Basis-Tabelle-Samen'!C118,"-",'Basis-Tabelle-Samen'!J118,"-seed-package-front-cr-portuguese.jpg")),
IF($C$1="Rumänisch - RO",HYPERLINK(CONCATENATE("https://www.saflax.de/0-WVK-Retail/Bilder-Pictures/SAFLAX-",'Basis-Tabelle-Samen'!C118,"-",'Basis-Tabelle-Samen'!J118,"-seed-package-front-cr-romanian.jpg")),
IF($C$1="Schwedisch - SE",HYPERLINK(CONCATENATE("https://www.saflax.de/0-WVK-Retail/Bilder-Pictures/SAFLAX-",'Basis-Tabelle-Samen'!C118,"-",'Basis-Tabelle-Samen'!J118,"-seed-package-front-cr-swedish.jpg")),
IF($C$1="Slowakisch - SK",HYPERLINK(CONCATENATE("https://www.saflax.de/0-WVK-Retail/Bilder-Pictures/SAFLAX-",'Basis-Tabelle-Samen'!C118,"-",'Basis-Tabelle-Samen'!J118,"-seed-package-front-cr-slovak.jpg")),
IF($C$1="Slowenisch - SI",HYPERLINK(CONCATENATE("https://www.saflax.de/0-WVK-Retail/Bilder-Pictures/SAFLAX-",'Basis-Tabelle-Samen'!C118,"-",'Basis-Tabelle-Samen'!J118,"-seed-package-front-cr-slovenian.jpg")),
IF($C$1="Spanisch - ES",HYPERLINK(CONCATENATE("https://www.saflax.de/0-WVK-Retail/Bilder-Pictures/SAFLAX-",'Basis-Tabelle-Samen'!C118,"-",'Basis-Tabelle-Samen'!J118,"-seed-package-front-cr-spanish.jpg")),
IF($C$1="Tschechisch - CZ",HYPERLINK(CONCATENATE("https://www.saflax.de/0-WVK-Retail/Bilder-Pictures/SAFLAX-",'Basis-Tabelle-Samen'!C118,"-",'Basis-Tabelle-Samen'!J118,"-seed-package-front-cr-czech.jpg")),
IF($C$1="Türkisch - TR",HYPERLINK(CONCATENATE("https://www.saflax.de/0-WVK-Retail/Bilder-Pictures/SAFLAX-",'Basis-Tabelle-Samen'!C118,"-",'Basis-Tabelle-Samen'!J118,"-seed-package-front-cr-turkish.jpg")),
IF($C$1="Ungarisch - HU",HYPERLINK(CONCATENATE("https://www.saflax.de/0-WVK-Retail/Bilder-Pictures/SAFLAX-",'Basis-Tabelle-Samen'!C118,"-",'Basis-Tabelle-Samen'!J118,"-seed-package-front-cr-hungarian.jpg")),
" ACHTUNG")))))))))))))))))))))))))))))</f>
        <v>https://www.saflax.de/0-WVK-Retail/Bilder-Pictures/SAFLAX-13717-protea-cynaroides-seed-package-front-cr-english.jpg</v>
      </c>
      <c r="AL102" s="330" t="str">
        <f>IF(G102&lt;1,"",
IF($C$1="Bulgarisch - BG",HYPERLINK(CONCATENATE("https://www.saflax.de/0-WVK-Retail/Bilder-Pictures/SAFLAX-",'Basis-Tabelle-Samen'!C118,"-",'Basis-Tabelle-Samen'!J118,"-seed-package-back-cr-bulgarian.jpg")),
IF($C$1="Dänisch - DK",HYPERLINK(CONCATENATE("https://www.saflax.de/0-WVK-Retail/Bilder-Pictures/SAFLAX-",'Basis-Tabelle-Samen'!C118,"-",'Basis-Tabelle-Samen'!J118,"-seed-package-back-cr-danish.jpg")),
IF($C$1="Deutsch - DE",HYPERLINK(CONCATENATE("https://www.saflax.de/0-WVK-Retail/Bilder-Pictures/SAFLAX-",'Basis-Tabelle-Samen'!C118,"-",'Basis-Tabelle-Samen'!J118,"-seed-package-back-cr-german.jpg")),
IF($C$1="Englisch - UK",HYPERLINK(CONCATENATE("https://www.saflax.de/0-WVK-Retail/Bilder-Pictures/SAFLAX-",'Basis-Tabelle-Samen'!C118,"-",'Basis-Tabelle-Samen'!J118,"-seed-package-back-cr-english.jpg")),
IF($C$1="Estnisch - EE",HYPERLINK(CONCATENATE("https://www.saflax.de/0-WVK-Retail/Bilder-Pictures/SAFLAX-",'Basis-Tabelle-Samen'!C118,"-",'Basis-Tabelle-Samen'!J118,"-seed-package-back-cr-estonian.jpg")),
IF($C$1="Finnisch - FI",HYPERLINK(CONCATENATE("https://www.saflax.de/0-WVK-Retail/Bilder-Pictures/SAFLAX-",'Basis-Tabelle-Samen'!C118,"-",'Basis-Tabelle-Samen'!J118,"-seed-package-back-cr-finnish.jpg")),
IF($C$1="Französisch - FR",HYPERLINK(CONCATENATE("https://www.saflax.de/0-WVK-Retail/Bilder-Pictures/SAFLAX-",'Basis-Tabelle-Samen'!C118,"-",'Basis-Tabelle-Samen'!J118,"-seed-package-back-cr-french.jpg")),
IF($C$1="Griechisch - GR",HYPERLINK(CONCATENATE("https://www.saflax.de/0-WVK-Retail/Bilder-Pictures/SAFLAX-",'Basis-Tabelle-Samen'!C118,"-",'Basis-Tabelle-Samen'!J118,"-seed-package-back-cr-greek.jpg")),
IF($C$1="Irisch - IE",HYPERLINK(CONCATENATE("https://www.saflax.de/0-WVK-Retail/Bilder-Pictures/SAFLAX-",'Basis-Tabelle-Samen'!C118,"-",'Basis-Tabelle-Samen'!J118,"-seed-package-back-cr-irish.jpg")),
IF($C$1="Isländisch - IS",HYPERLINK(CONCATENATE("https://www.saflax.de/0-WVK-Retail/Bilder-Pictures/SAFLAX-",'Basis-Tabelle-Samen'!C118,"-",'Basis-Tabelle-Samen'!J118,"-seed-package-back-cr-icelandic.jpg")),
IF($C$1="Italienisch - IT",HYPERLINK(CONCATENATE("https://www.saflax.de/0-WVK-Retail/Bilder-Pictures/SAFLAX-",'Basis-Tabelle-Samen'!C118,"-",'Basis-Tabelle-Samen'!J118,"-seed-package-back-cr-italian.jpg")),
IF($C$1="Japanisch - JP",HYPERLINK(CONCATENATE("https://www.saflax.de/0-WVK-Retail/Bilder-Pictures/SAFLAX-",'Basis-Tabelle-Samen'!C118,"-",'Basis-Tabelle-Samen'!J118,"-seed-package-back-cr-japanese.jpg")),
IF($C$1="Kroatisch - HR",HYPERLINK(CONCATENATE("https://www.saflax.de/0-WVK-Retail/Bilder-Pictures/SAFLAX-",'Basis-Tabelle-Samen'!C118,"-",'Basis-Tabelle-Samen'!J118,"-seed-package-back-cr-croatian.jpg")),
IF($C$1="Lettisch - LV",HYPERLINK(CONCATENATE("https://www.saflax.de/0-WVK-Retail/Bilder-Pictures/SAFLAX-",'Basis-Tabelle-Samen'!C118,"-",'Basis-Tabelle-Samen'!J118,"-seed-package-back-cr-latvian.jpg")),
IF($C$1="Litauisch - LT",HYPERLINK(CONCATENATE("https://www.saflax.de/0-WVK-Retail/Bilder-Pictures/SAFLAX-",'Basis-Tabelle-Samen'!C118,"-",'Basis-Tabelle-Samen'!J118,"-seed-package-back-cr-lithuanian.jpg")),
IF($C$1="Maltesisch - MT",HYPERLINK(CONCATENATE("https://www.saflax.de/0-WVK-Retail/Bilder-Pictures/SAFLAX-",'Basis-Tabelle-Samen'!C118,"-",'Basis-Tabelle-Samen'!J118,"-seed-package-back-cr-maltese.jpg")),
IF($C$1="Niederländisch - NL",HYPERLINK(CONCATENATE("https://www.saflax.de/0-WVK-Retail/Bilder-Pictures/SAFLAX-",'Basis-Tabelle-Samen'!C118,"-",'Basis-Tabelle-Samen'!J118,"-seed-package-back-cr-dutch.jpg")),
IF($C$1="Norwegisch - NO",HYPERLINK(CONCATENATE("https://www.saflax.de/0-WVK-Retail/Bilder-Pictures/SAFLAX-",'Basis-Tabelle-Samen'!C118,"-",'Basis-Tabelle-Samen'!J118,"-seed-package-back-cr-nowegian.jpg")),
IF($C$1="Polnisch - PL",HYPERLINK(CONCATENATE("https://www.saflax.de/0-WVK-Retail/Bilder-Pictures/SAFLAX-",'Basis-Tabelle-Samen'!C118,"-",'Basis-Tabelle-Samen'!J118,"-seed-package-back-cr-polish.jpg")),
IF($C$1="Portugiesisch - PT",HYPERLINK(CONCATENATE("https://www.saflax.de/0-WVK-Retail/Bilder-Pictures/SAFLAX-",'Basis-Tabelle-Samen'!C118,"-",'Basis-Tabelle-Samen'!J118,"-seed-package-back-cr-portuguese.jpg")),
IF($C$1="Rumänisch - RO",HYPERLINK(CONCATENATE("https://www.saflax.de/0-WVK-Retail/Bilder-Pictures/SAFLAX-",'Basis-Tabelle-Samen'!C118,"-",'Basis-Tabelle-Samen'!J118,"-seed-package-back-cr-romanian.jpg")),
IF($C$1="Schwedisch - SE",HYPERLINK(CONCATENATE("https://www.saflax.de/0-WVK-Retail/Bilder-Pictures/SAFLAX-",'Basis-Tabelle-Samen'!C118,"-",'Basis-Tabelle-Samen'!J118,"-seed-package-back-cr-swedish.jpg")),
IF($C$1="Slowakisch - SK",HYPERLINK(CONCATENATE("https://www.saflax.de/0-WVK-Retail/Bilder-Pictures/SAFLAX-",'Basis-Tabelle-Samen'!C118,"-",'Basis-Tabelle-Samen'!J118,"-seed-package-back-cr-slovak.jpg")),
IF($C$1="Slowenisch - SI",HYPERLINK(CONCATENATE("https://www.saflax.de/0-WVK-Retail/Bilder-Pictures/SAFLAX-",'Basis-Tabelle-Samen'!C118,"-",'Basis-Tabelle-Samen'!J118,"-seed-package-back-cr-slovenian.jpg")),
IF($C$1="Spanisch - ES",HYPERLINK(CONCATENATE("https://www.saflax.de/0-WVK-Retail/Bilder-Pictures/SAFLAX-",'Basis-Tabelle-Samen'!C118,"-",'Basis-Tabelle-Samen'!J118,"-seed-package-back-cr-spanish.jpg")),
IF($C$1="Tschechisch - CZ",HYPERLINK(CONCATENATE("https://www.saflax.de/0-WVK-Retail/Bilder-Pictures/SAFLAX-",'Basis-Tabelle-Samen'!C118,"-",'Basis-Tabelle-Samen'!J118,"-seed-package-back-cr-czech.jpg")),
IF($C$1="Türkisch - TR",HYPERLINK(CONCATENATE("https://www.saflax.de/0-WVK-Retail/Bilder-Pictures/SAFLAX-",'Basis-Tabelle-Samen'!C118,"-",'Basis-Tabelle-Samen'!J118,"-seed-package-back-cr-turkish.jpg")),
IF($C$1="Ungarisch - HU",HYPERLINK(CONCATENATE("https://www.saflax.de/0-WVK-Retail/Bilder-Pictures/SAFLAX-",'Basis-Tabelle-Samen'!C118,"-",'Basis-Tabelle-Samen'!J118,"-seed-package-back-cr-hungarian.jpg")),
" ACHTUNG")))))))))))))))))))))))))))))</f>
        <v>https://www.saflax.de/0-WVK-Retail/Bilder-Pictures/SAFLAX-13717-protea-cynaroides-seed-package-back-cr-english.jpg</v>
      </c>
      <c r="AM102" s="330" t="str">
        <f>IF(H102&lt;1,"",
IF($C$1="Bulgarisch - BG",HYPERLINK(CONCATENATE("https://www.saflax.de/0-WVK-Retail/Bilder-Pictures/SAFLAX-",'Basis-Tabelle-Samen'!K118,"-",'Basis-Tabelle-Samen'!J118,"-garden-to-go-mini-bulgarian.jpg")),
IF($C$1="Dänisch - DK",HYPERLINK(CONCATENATE("https://www.saflax.de/0-WVK-Retail/Bilder-Pictures/SAFLAX-",'Basis-Tabelle-Samen'!K118,"-",'Basis-Tabelle-Samen'!J118,"-garden-to-go-mini-danish.jpg")),
IF($C$1="Deutsch - DE",HYPERLINK(CONCATENATE("https://www.saflax.de/0-WVK-Retail/Bilder-Pictures/SAFLAX-",'Basis-Tabelle-Samen'!K118,"-",'Basis-Tabelle-Samen'!J118,"-garden-to-go-mini-german.jpg")),
IF($C$1="Englisch - UK",HYPERLINK(CONCATENATE("https://www.saflax.de/0-WVK-Retail/Bilder-Pictures/SAFLAX-",'Basis-Tabelle-Samen'!K118,"-",'Basis-Tabelle-Samen'!J118,"-garden-to-go-mini-english.jpg")),
IF($C$1="Estnisch - EE",HYPERLINK(CONCATENATE("https://www.saflax.de/0-WVK-Retail/Bilder-Pictures/SAFLAX-",'Basis-Tabelle-Samen'!K118,"-",'Basis-Tabelle-Samen'!J118,"-garden-to-go-mini-estonian.jpg")),
IF($C$1="Finnisch - FI",HYPERLINK(CONCATENATE("https://www.saflax.de/0-WVK-Retail/Bilder-Pictures/SAFLAX-",'Basis-Tabelle-Samen'!K118,"-",'Basis-Tabelle-Samen'!J118,"-garden-to-go-mini-finnish.jpg")),
IF($C$1="Französisch - FR",HYPERLINK(CONCATENATE("https://www.saflax.de/0-WVK-Retail/Bilder-Pictures/SAFLAX-",'Basis-Tabelle-Samen'!K118,"-",'Basis-Tabelle-Samen'!J118,"-garden-to-go-mini-french.jpg")),
IF($C$1="Griechisch - GR",HYPERLINK(CONCATENATE("https://www.saflax.de/0-WVK-Retail/Bilder-Pictures/SAFLAX-",'Basis-Tabelle-Samen'!K118,"-",'Basis-Tabelle-Samen'!J118,"-garden-to-go-mini-greek.jpg")),
IF($C$1="Irisch - IE",HYPERLINK(CONCATENATE("https://www.saflax.de/0-WVK-Retail/Bilder-Pictures/SAFLAX-",'Basis-Tabelle-Samen'!K118,"-",'Basis-Tabelle-Samen'!J118,"-garden-to-go-mini-irish.jpg")),
IF($C$1="Isländisch - IS",HYPERLINK(CONCATENATE("https://www.saflax.de/0-WVK-Retail/Bilder-Pictures/SAFLAX-",'Basis-Tabelle-Samen'!K118,"-",'Basis-Tabelle-Samen'!J118,"-garden-to-go-mini-icelandic.jpg")),
IF($C$1="Italienisch - IT",HYPERLINK(CONCATENATE("https://www.saflax.de/0-WVK-Retail/Bilder-Pictures/SAFLAX-",'Basis-Tabelle-Samen'!K118,"-",'Basis-Tabelle-Samen'!J118,"-garden-to-go-mini-italian.jpg")),
IF($C$1="Japanisch - JP",HYPERLINK(CONCATENATE("https://www.saflax.de/0-WVK-Retail/Bilder-Pictures/SAFLAX-",'Basis-Tabelle-Samen'!K118,"-",'Basis-Tabelle-Samen'!J118,"-garden-to-go-mini-japanese.jpg")),
IF($C$1="Kroatisch - HR",HYPERLINK(CONCATENATE("https://www.saflax.de/0-WVK-Retail/Bilder-Pictures/SAFLAX-",'Basis-Tabelle-Samen'!K118,"-",'Basis-Tabelle-Samen'!J118,"-garden-to-go-mini-croatian.jpg")),
IF($C$1="Lettisch - LV",HYPERLINK(CONCATENATE("https://www.saflax.de/0-WVK-Retail/Bilder-Pictures/SAFLAX-",'Basis-Tabelle-Samen'!K118,"-",'Basis-Tabelle-Samen'!J118,"-garden-to-go-mini-latvian.jpg")),
IF($C$1="Litauisch - LT",HYPERLINK(CONCATENATE("https://www.saflax.de/0-WVK-Retail/Bilder-Pictures/SAFLAX-",'Basis-Tabelle-Samen'!K118,"-",'Basis-Tabelle-Samen'!J118,"-garden-to-go-mini-lithuanian.jpg")),
IF($C$1="Maltesisch - MT",HYPERLINK(CONCATENATE("https://www.saflax.de/0-WVK-Retail/Bilder-Pictures/SAFLAX-",'Basis-Tabelle-Samen'!K118,"-",'Basis-Tabelle-Samen'!J118,"-garden-to-go-mini-maltese.jpg")),
IF($C$1="Niederländisch - NL",HYPERLINK(CONCATENATE("https://www.saflax.de/0-WVK-Retail/Bilder-Pictures/SAFLAX-",'Basis-Tabelle-Samen'!K118,"-",'Basis-Tabelle-Samen'!J118,"-garden-to-go-mini-dutch.jpg")),
IF($C$1="Norwegisch - NO",HYPERLINK(CONCATENATE("https://www.saflax.de/0-WVK-Retail/Bilder-Pictures/SAFLAX-",'Basis-Tabelle-Samen'!K118,"-",'Basis-Tabelle-Samen'!J118,"-garden-to-go-mini-nowegian.jpg")),
IF($C$1="Polnisch - PL",HYPERLINK(CONCATENATE("https://www.saflax.de/0-WVK-Retail/Bilder-Pictures/SAFLAX-",'Basis-Tabelle-Samen'!K118,"-",'Basis-Tabelle-Samen'!J118,"-garden-to-go-mini-polish.jpg")),
IF($C$1="Portugiesisch - PT",HYPERLINK(CONCATENATE("https://www.saflax.de/0-WVK-Retail/Bilder-Pictures/SAFLAX-",'Basis-Tabelle-Samen'!K118,"-",'Basis-Tabelle-Samen'!J118,"-garden-to-go-mini-portuguese.jpg")),
IF($C$1="Rumänisch - RO",HYPERLINK(CONCATENATE("https://www.saflax.de/0-WVK-Retail/Bilder-Pictures/SAFLAX-",'Basis-Tabelle-Samen'!K118,"-",'Basis-Tabelle-Samen'!J118,"-garden-to-go-mini-romanian.jpg")),
IF($C$1="Schwedisch - SE",HYPERLINK(CONCATENATE("https://www.saflax.de/0-WVK-Retail/Bilder-Pictures/SAFLAX-",'Basis-Tabelle-Samen'!K118,"-",'Basis-Tabelle-Samen'!J118,"-garden-to-go-mini-swedish.jpg")),
IF($C$1="Slowakisch - SK",HYPERLINK(CONCATENATE("https://www.saflax.de/0-WVK-Retail/Bilder-Pictures/SAFLAX-",'Basis-Tabelle-Samen'!K118,"-",'Basis-Tabelle-Samen'!J118,"-garden-to-go-mini-slovak.jpg")),
IF($C$1="Slowenisch - SI",HYPERLINK(CONCATENATE("https://www.saflax.de/0-WVK-Retail/Bilder-Pictures/SAFLAX-",'Basis-Tabelle-Samen'!K118,"-",'Basis-Tabelle-Samen'!J118,"-garden-to-go-mini-slovenian.jpg")),
IF($C$1="Spanisch - ES",HYPERLINK(CONCATENATE("https://www.saflax.de/0-WVK-Retail/Bilder-Pictures/SAFLAX-",'Basis-Tabelle-Samen'!K118,"-",'Basis-Tabelle-Samen'!J118,"-garden-to-go-mini-spanish.jpg")),
IF($C$1="Tschechisch - CZ",HYPERLINK(CONCATENATE("https://www.saflax.de/0-WVK-Retail/Bilder-Pictures/SAFLAX-",'Basis-Tabelle-Samen'!K118,"-",'Basis-Tabelle-Samen'!J118,"-garden-to-go-mini-czech.jpg")),
IF($C$1="Türkisch - TR",HYPERLINK(CONCATENATE("https://www.saflax.de/0-WVK-Retail/Bilder-Pictures/SAFLAX-",'Basis-Tabelle-Samen'!K118,"-",'Basis-Tabelle-Samen'!J118,"-garden-to-go-mini-turkish.jpg")),
IF($C$1="Ungarisch - HU",HYPERLINK(CONCATENATE("https://www.saflax.de/0-WVK-Retail/Bilder-Pictures/SAFLAX-",'Basis-Tabelle-Samen'!K118,"-",'Basis-Tabelle-Samen'!J118,"-garden-to-go-mini-hungarian.jpg")),
" ACHTUNG")))))))))))))))))))))))))))))</f>
        <v>https://www.saflax.de/0-WVK-Retail/Bilder-Pictures/SAFLAX-73717-protea-cynaroides-garden-to-go-mini-english.jpg</v>
      </c>
      <c r="AN102" s="330" t="str">
        <f>IF(I102&lt;1,"",
IF($C$1="Bulgarisch - BG",HYPERLINK(CONCATENATE("https://www.saflax.de/0-WVK-Retail/Bilder-Pictures/SAFLAX-",'Basis-Tabelle-Samen'!N118,"-",'Basis-Tabelle-Samen'!J118,"-garden-to-go-lite-bulgarian.jpg")),
IF($C$1="Dänisch - DK",HYPERLINK(CONCATENATE("https://www.saflax.de/0-WVK-Retail/Bilder-Pictures/SAFLAX-",'Basis-Tabelle-Samen'!N118,"-",'Basis-Tabelle-Samen'!J118,"-garden-to-go-lite-danish.jpg")),
IF($C$1="Deutsch - DE",HYPERLINK(CONCATENATE("https://www.saflax.de/0-WVK-Retail/Bilder-Pictures/SAFLAX-",'Basis-Tabelle-Samen'!N118,"-",'Basis-Tabelle-Samen'!J118,"-garden-to-go-lite-german.jpg")),
IF($C$1="Englisch - UK",HYPERLINK(CONCATENATE("https://www.saflax.de/0-WVK-Retail/Bilder-Pictures/SAFLAX-",'Basis-Tabelle-Samen'!N118,"-",'Basis-Tabelle-Samen'!J118,"-garden-to-go-lite-english.jpg")),
IF($C$1="Estnisch - EE",HYPERLINK(CONCATENATE("https://www.saflax.de/0-WVK-Retail/Bilder-Pictures/SAFLAX-",'Basis-Tabelle-Samen'!N118,"-",'Basis-Tabelle-Samen'!J118,"-garden-to-go-lite-estonian.jpg")),
IF($C$1="Finnisch - FI",HYPERLINK(CONCATENATE("https://www.saflax.de/0-WVK-Retail/Bilder-Pictures/SAFLAX-",'Basis-Tabelle-Samen'!N118,"-",'Basis-Tabelle-Samen'!J118,"-garden-to-go-lite-finnish.jpg")),
IF($C$1="Französisch - FR",HYPERLINK(CONCATENATE("https://www.saflax.de/0-WVK-Retail/Bilder-Pictures/SAFLAX-",'Basis-Tabelle-Samen'!N118,"-",'Basis-Tabelle-Samen'!J118,"-garden-to-go-lite-french.jpg")),
IF($C$1="Griechisch - GR",HYPERLINK(CONCATENATE("https://www.saflax.de/0-WVK-Retail/Bilder-Pictures/SAFLAX-",'Basis-Tabelle-Samen'!N118,"-",'Basis-Tabelle-Samen'!J118,"-garden-to-go-lite-greek.jpg")),
IF($C$1="Irisch - IE",HYPERLINK(CONCATENATE("https://www.saflax.de/0-WVK-Retail/Bilder-Pictures/SAFLAX-",'Basis-Tabelle-Samen'!N118,"-",'Basis-Tabelle-Samen'!J118,"-garden-to-go-lite-irish.jpg")),
IF($C$1="Isländisch - IS",HYPERLINK(CONCATENATE("https://www.saflax.de/0-WVK-Retail/Bilder-Pictures/SAFLAX-",'Basis-Tabelle-Samen'!N118,"-",'Basis-Tabelle-Samen'!J118,"-garden-to-go-lite-icelandic.jpg")),
IF($C$1="Italienisch - IT",HYPERLINK(CONCATENATE("https://www.saflax.de/0-WVK-Retail/Bilder-Pictures/SAFLAX-",'Basis-Tabelle-Samen'!N118,"-",'Basis-Tabelle-Samen'!J118,"-garden-to-go-lite-italian.jpg")),
IF($C$1="Japanisch - JP",HYPERLINK(CONCATENATE("https://www.saflax.de/0-WVK-Retail/Bilder-Pictures/SAFLAX-",'Basis-Tabelle-Samen'!N118,"-",'Basis-Tabelle-Samen'!J118,"-garden-to-go-lite-japanese.jpg")),
IF($C$1="Kroatisch - HR",HYPERLINK(CONCATENATE("https://www.saflax.de/0-WVK-Retail/Bilder-Pictures/SAFLAX-",'Basis-Tabelle-Samen'!N118,"-",'Basis-Tabelle-Samen'!J118,"-garden-to-go-lite-croatian.jpg")),
IF($C$1="Lettisch - LV",HYPERLINK(CONCATENATE("https://www.saflax.de/0-WVK-Retail/Bilder-Pictures/SAFLAX-",'Basis-Tabelle-Samen'!N118,"-",'Basis-Tabelle-Samen'!J118,"-garden-to-go-lite-latvian.jpg")),
IF($C$1="Litauisch - LT",HYPERLINK(CONCATENATE("https://www.saflax.de/0-WVK-Retail/Bilder-Pictures/SAFLAX-",'Basis-Tabelle-Samen'!N118,"-",'Basis-Tabelle-Samen'!J118,"-garden-to-go-lite-lithuanian.jpg")),
IF($C$1="Maltesisch - MT",HYPERLINK(CONCATENATE("https://www.saflax.de/0-WVK-Retail/Bilder-Pictures/SAFLAX-",'Basis-Tabelle-Samen'!N118,"-",'Basis-Tabelle-Samen'!J118,"-garden-to-go-lite-maltese.jpg")),
IF($C$1="Niederländisch - NL",HYPERLINK(CONCATENATE("https://www.saflax.de/0-WVK-Retail/Bilder-Pictures/SAFLAX-",'Basis-Tabelle-Samen'!N118,"-",'Basis-Tabelle-Samen'!J118,"-garden-to-go-lite-dutch.jpg")),
IF($C$1="Norwegisch - NO",HYPERLINK(CONCATENATE("https://www.saflax.de/0-WVK-Retail/Bilder-Pictures/SAFLAX-",'Basis-Tabelle-Samen'!N118,"-",'Basis-Tabelle-Samen'!J118,"-garden-to-go-lite-nowegian.jpg")),
IF($C$1="Polnisch - PL",HYPERLINK(CONCATENATE("https://www.saflax.de/0-WVK-Retail/Bilder-Pictures/SAFLAX-",'Basis-Tabelle-Samen'!N118,"-",'Basis-Tabelle-Samen'!J118,"-garden-to-go-lite-polish.jpg")),
IF($C$1="Portugiesisch - PT",HYPERLINK(CONCATENATE("https://www.saflax.de/0-WVK-Retail/Bilder-Pictures/SAFLAX-",'Basis-Tabelle-Samen'!N118,"-",'Basis-Tabelle-Samen'!J118,"-garden-to-go-lite-portuguese.jpg")),
IF($C$1="Rumänisch - RO",HYPERLINK(CONCATENATE("https://www.saflax.de/0-WVK-Retail/Bilder-Pictures/SAFLAX-",'Basis-Tabelle-Samen'!N118,"-",'Basis-Tabelle-Samen'!J118,"-garden-to-go-lite-romanian.jpg")),
IF($C$1="Schwedisch - SE",HYPERLINK(CONCATENATE("https://www.saflax.de/0-WVK-Retail/Bilder-Pictures/SAFLAX-",'Basis-Tabelle-Samen'!N118,"-",'Basis-Tabelle-Samen'!J118,"-garden-to-go-lite-swedish.jpg")),
IF($C$1="Slowakisch - SK",HYPERLINK(CONCATENATE("https://www.saflax.de/0-WVK-Retail/Bilder-Pictures/SAFLAX-",'Basis-Tabelle-Samen'!N118,"-",'Basis-Tabelle-Samen'!J118,"-garden-to-go-lite-slovak.jpg")),
IF($C$1="Slowenisch - SI",HYPERLINK(CONCATENATE("https://www.saflax.de/0-WVK-Retail/Bilder-Pictures/SAFLAX-",'Basis-Tabelle-Samen'!N118,"-",'Basis-Tabelle-Samen'!J118,"-garden-to-go-lite-slovenian.jpg")),
IF($C$1="Spanisch - ES",HYPERLINK(CONCATENATE("https://www.saflax.de/0-WVK-Retail/Bilder-Pictures/SAFLAX-",'Basis-Tabelle-Samen'!N118,"-",'Basis-Tabelle-Samen'!J118,"-garden-to-go-lite-spanish.jpg")),
IF($C$1="Tschechisch - CZ",HYPERLINK(CONCATENATE("https://www.saflax.de/0-WVK-Retail/Bilder-Pictures/SAFLAX-",'Basis-Tabelle-Samen'!N118,"-",'Basis-Tabelle-Samen'!J118,"-garden-to-go-lite-czech.jpg")),
IF($C$1="Türkisch - TR",HYPERLINK(CONCATENATE("https://www.saflax.de/0-WVK-Retail/Bilder-Pictures/SAFLAX-",'Basis-Tabelle-Samen'!N118,"-",'Basis-Tabelle-Samen'!J118,"-garden-to-go-lite-turkish.jpg")),
IF($C$1="Ungarisch - HU",HYPERLINK(CONCATENATE("https://www.saflax.de/0-WVK-Retail/Bilder-Pictures/SAFLAX-",'Basis-Tabelle-Samen'!N118,"-",'Basis-Tabelle-Samen'!J118,"-garden-to-go-lite-hungarian.jpg")),
" ACHTUNG")))))))))))))))))))))))))))))</f>
        <v>https://www.saflax.de/0-WVK-Retail/Bilder-Pictures/SAFLAX-83717-protea-cynaroides-garden-to-go-lite-english.jpg</v>
      </c>
      <c r="AO102" s="330" t="str">
        <f>IF(J102&lt;1,"",
IF($C$1="Bulgarisch - BG",HYPERLINK(CONCATENATE("https://www.saflax.de/0-WVK-Retail/Bilder-Pictures/SAFLAX-",'Basis-Tabelle-Samen'!Q118,"-",'Basis-Tabelle-Samen'!J118,"-garden-to-go-bulgarian.jpg")),
IF($C$1="Dänisch - DK",HYPERLINK(CONCATENATE("https://www.saflax.de/0-WVK-Retail/Bilder-Pictures/SAFLAX-",'Basis-Tabelle-Samen'!Q118,"-",'Basis-Tabelle-Samen'!J118,"-garden-to-go-danish.jpg")),
IF($C$1="Deutsch - DE",HYPERLINK(CONCATENATE("https://www.saflax.de/0-WVK-Retail/Bilder-Pictures/SAFLAX-",'Basis-Tabelle-Samen'!Q118,"-",'Basis-Tabelle-Samen'!J118,"-garden-to-go-german.jpg")),
IF($C$1="Englisch - UK",HYPERLINK(CONCATENATE("https://www.saflax.de/0-WVK-Retail/Bilder-Pictures/SAFLAX-",'Basis-Tabelle-Samen'!Q118,"-",'Basis-Tabelle-Samen'!J118,"-garden-to-go-english.jpg")),
IF($C$1="Estnisch - EE",HYPERLINK(CONCATENATE("https://www.saflax.de/0-WVK-Retail/Bilder-Pictures/SAFLAX-",'Basis-Tabelle-Samen'!Q118,"-",'Basis-Tabelle-Samen'!J118,"-garden-to-go-estonian.jpg")),
IF($C$1="Finnisch - FI",HYPERLINK(CONCATENATE("https://www.saflax.de/0-WVK-Retail/Bilder-Pictures/SAFLAX-",'Basis-Tabelle-Samen'!Q118,"-",'Basis-Tabelle-Samen'!J118,"-garden-to-go-finnish.jpg")),
IF($C$1="Französisch - FR",HYPERLINK(CONCATENATE("https://www.saflax.de/0-WVK-Retail/Bilder-Pictures/SAFLAX-",'Basis-Tabelle-Samen'!Q118,"-",'Basis-Tabelle-Samen'!J118,"-garden-to-go-french.jpg")),
IF($C$1="Griechisch - GR",HYPERLINK(CONCATENATE("https://www.saflax.de/0-WVK-Retail/Bilder-Pictures/SAFLAX-",'Basis-Tabelle-Samen'!Q118,"-",'Basis-Tabelle-Samen'!J118,"-garden-to-go-greek.jpg")),
IF($C$1="Irisch - IE",HYPERLINK(CONCATENATE("https://www.saflax.de/0-WVK-Retail/Bilder-Pictures/SAFLAX-",'Basis-Tabelle-Samen'!Q118,"-",'Basis-Tabelle-Samen'!J118,"-garden-to-go-irish.jpg")),
IF($C$1="Isländisch - IS",HYPERLINK(CONCATENATE("https://www.saflax.de/0-WVK-Retail/Bilder-Pictures/SAFLAX-",'Basis-Tabelle-Samen'!Q118,"-",'Basis-Tabelle-Samen'!J118,"-garden-to-go-icelandic.jpg")),
IF($C$1="Italienisch - IT",HYPERLINK(CONCATENATE("https://www.saflax.de/0-WVK-Retail/Bilder-Pictures/SAFLAX-",'Basis-Tabelle-Samen'!Q118,"-",'Basis-Tabelle-Samen'!J118,"-garden-to-go-italian.jpg")),
IF($C$1="Japanisch - JP",HYPERLINK(CONCATENATE("https://www.saflax.de/0-WVK-Retail/Bilder-Pictures/SAFLAX-",'Basis-Tabelle-Samen'!Q118,"-",'Basis-Tabelle-Samen'!J118,"-garden-to-go-japanese.jpg")),
IF($C$1="Kroatisch - HR",HYPERLINK(CONCATENATE("https://www.saflax.de/0-WVK-Retail/Bilder-Pictures/SAFLAX-",'Basis-Tabelle-Samen'!Q118,"-",'Basis-Tabelle-Samen'!J118,"-garden-to-go-croatian.jpg")),
IF($C$1="Lettisch - LV",HYPERLINK(CONCATENATE("https://www.saflax.de/0-WVK-Retail/Bilder-Pictures/SAFLAX-",'Basis-Tabelle-Samen'!Q118,"-",'Basis-Tabelle-Samen'!J118,"-garden-to-go-latvian.jpg")),
IF($C$1="Litauisch - LT",HYPERLINK(CONCATENATE("https://www.saflax.de/0-WVK-Retail/Bilder-Pictures/SAFLAX-",'Basis-Tabelle-Samen'!Q118,"-",'Basis-Tabelle-Samen'!J118,"-garden-to-go-lithuanian.jpg")),
IF($C$1="Maltesisch - MT",HYPERLINK(CONCATENATE("https://www.saflax.de/0-WVK-Retail/Bilder-Pictures/SAFLAX-",'Basis-Tabelle-Samen'!Q118,"-",'Basis-Tabelle-Samen'!J118,"-garden-to-go-maltese.jpg")),
IF($C$1="Niederländisch - NL",HYPERLINK(CONCATENATE("https://www.saflax.de/0-WVK-Retail/Bilder-Pictures/SAFLAX-",'Basis-Tabelle-Samen'!Q118,"-",'Basis-Tabelle-Samen'!J118,"-garden-to-go-dutch.jpg")),
IF($C$1="Norwegisch - NO",HYPERLINK(CONCATENATE("https://www.saflax.de/0-WVK-Retail/Bilder-Pictures/SAFLAX-",'Basis-Tabelle-Samen'!Q118,"-",'Basis-Tabelle-Samen'!J118,"-garden-to-go-nowegian.jpg")),
IF($C$1="Polnisch - PL",HYPERLINK(CONCATENATE("https://www.saflax.de/0-WVK-Retail/Bilder-Pictures/SAFLAX-",'Basis-Tabelle-Samen'!Q118,"-",'Basis-Tabelle-Samen'!J118,"-garden-to-go-polish.jpg")),
IF($C$1="Portugiesisch - PT",HYPERLINK(CONCATENATE("https://www.saflax.de/0-WVK-Retail/Bilder-Pictures/SAFLAX-",'Basis-Tabelle-Samen'!Q118,"-",'Basis-Tabelle-Samen'!J118,"-garden-to-go-portuguese.jpg")),
IF($C$1="Rumänisch - RO",HYPERLINK(CONCATENATE("https://www.saflax.de/0-WVK-Retail/Bilder-Pictures/SAFLAX-",'Basis-Tabelle-Samen'!Q118,"-",'Basis-Tabelle-Samen'!J118,"-garden-to-go-romanian.jpg")),
IF($C$1="Schwedisch - SE",HYPERLINK(CONCATENATE("https://www.saflax.de/0-WVK-Retail/Bilder-Pictures/SAFLAX-",'Basis-Tabelle-Samen'!Q118,"-",'Basis-Tabelle-Samen'!J118,"-garden-to-go-swedish.jpg")),
IF($C$1="Slowakisch - SK",HYPERLINK(CONCATENATE("https://www.saflax.de/0-WVK-Retail/Bilder-Pictures/SAFLAX-",'Basis-Tabelle-Samen'!Q118,"-",'Basis-Tabelle-Samen'!J118,"-garden-to-go-slovak.jpg")),
IF($C$1="Slowenisch - SI",HYPERLINK(CONCATENATE("https://www.saflax.de/0-WVK-Retail/Bilder-Pictures/SAFLAX-",'Basis-Tabelle-Samen'!Q118,"-",'Basis-Tabelle-Samen'!J118,"-garden-to-go-slovenian.jpg")),
IF($C$1="Spanisch - ES",HYPERLINK(CONCATENATE("https://www.saflax.de/0-WVK-Retail/Bilder-Pictures/SAFLAX-",'Basis-Tabelle-Samen'!Q118,"-",'Basis-Tabelle-Samen'!J118,"-garden-to-go-spanish.jpg")),
IF($C$1="Tschechisch - CZ",HYPERLINK(CONCATENATE("https://www.saflax.de/0-WVK-Retail/Bilder-Pictures/SAFLAX-",'Basis-Tabelle-Samen'!Q118,"-",'Basis-Tabelle-Samen'!J118,"-garden-to-go-czech.jpg")),
IF($C$1="Türkisch - TR",HYPERLINK(CONCATENATE("https://www.saflax.de/0-WVK-Retail/Bilder-Pictures/SAFLAX-",'Basis-Tabelle-Samen'!Q118,"-",'Basis-Tabelle-Samen'!J118,"-garden-to-go-turkish.jpg")),
IF($C$1="Ungarisch - HU",HYPERLINK(CONCATENATE("https://www.saflax.de/0-WVK-Retail/Bilder-Pictures/SAFLAX-",'Basis-Tabelle-Samen'!Q118,"-",'Basis-Tabelle-Samen'!J118,"-garden-to-go-hungarian.jpg")),
" ACHTUNG")))))))))))))))))))))))))))))</f>
        <v>https://www.saflax.de/0-WVK-Retail/Bilder-Pictures/SAFLAX-53717-protea-cynaroides-garden-to-go-english.jpg</v>
      </c>
      <c r="AP102" s="330" t="str">
        <f>IF(K102&lt;1,"",
IF($C$1="Bulgarisch - BG",HYPERLINK(CONCATENATE("https://www.saflax.de/0-WVK-Retail/Bilder-Pictures/SAFLAX-",'Basis-Tabelle-Samen'!T118,"-",'Basis-Tabelle-Samen'!J118,"-cultivation-set-bulgarian.jpg")),
IF($C$1="Dänisch - DK",HYPERLINK(CONCATENATE("https://www.saflax.de/0-WVK-Retail/Bilder-Pictures/SAFLAX-",'Basis-Tabelle-Samen'!T118,"-",'Basis-Tabelle-Samen'!J118,"-cultivation-set-danish.jpg")),
IF($C$1="Deutsch - DE",HYPERLINK(CONCATENATE("https://www.saflax.de/0-WVK-Retail/Bilder-Pictures/SAFLAX-",'Basis-Tabelle-Samen'!T118,"-",'Basis-Tabelle-Samen'!J118,"-cultivation-set-german.jpg")),
IF($C$1="Englisch - UK",HYPERLINK(CONCATENATE("https://www.saflax.de/0-WVK-Retail/Bilder-Pictures/SAFLAX-",'Basis-Tabelle-Samen'!T118,"-",'Basis-Tabelle-Samen'!J118,"-cultivation-set-english.jpg")),
IF($C$1="Estnisch - EE",HYPERLINK(CONCATENATE("https://www.saflax.de/0-WVK-Retail/Bilder-Pictures/SAFLAX-",'Basis-Tabelle-Samen'!T118,"-",'Basis-Tabelle-Samen'!J118,"-cultivation-set-estonian.jpg")),
IF($C$1="Finnisch - FI",HYPERLINK(CONCATENATE("https://www.saflax.de/0-WVK-Retail/Bilder-Pictures/SAFLAX-",'Basis-Tabelle-Samen'!T118,"-",'Basis-Tabelle-Samen'!J118,"-cultivation-set-finnish.jpg")),
IF($C$1="Französisch - FR",HYPERLINK(CONCATENATE("https://www.saflax.de/0-WVK-Retail/Bilder-Pictures/SAFLAX-",'Basis-Tabelle-Samen'!T118,"-",'Basis-Tabelle-Samen'!J118,"-cultivation-set-french.jpg")),
IF($C$1="Griechisch - GR",HYPERLINK(CONCATENATE("https://www.saflax.de/0-WVK-Retail/Bilder-Pictures/SAFLAX-",'Basis-Tabelle-Samen'!T118,"-",'Basis-Tabelle-Samen'!J118,"-cultivation-set-greek.jpg")),
IF($C$1="Irisch - IE",HYPERLINK(CONCATENATE("https://www.saflax.de/0-WVK-Retail/Bilder-Pictures/SAFLAX-",'Basis-Tabelle-Samen'!T118,"-",'Basis-Tabelle-Samen'!J118,"-cultivation-set-irish.jpg")),
IF($C$1="Isländisch - IS",HYPERLINK(CONCATENATE("https://www.saflax.de/0-WVK-Retail/Bilder-Pictures/SAFLAX-",'Basis-Tabelle-Samen'!T118,"-",'Basis-Tabelle-Samen'!J118,"-cultivation-set-icelandic.jpg")),
IF($C$1="Italienisch - IT",HYPERLINK(CONCATENATE("https://www.saflax.de/0-WVK-Retail/Bilder-Pictures/SAFLAX-",'Basis-Tabelle-Samen'!T118,"-",'Basis-Tabelle-Samen'!J118,"-cultivation-set-italian.jpg")),
IF($C$1="Japanisch - JP",HYPERLINK(CONCATENATE("https://www.saflax.de/0-WVK-Retail/Bilder-Pictures/SAFLAX-",'Basis-Tabelle-Samen'!T118,"-",'Basis-Tabelle-Samen'!J118,"-cultivation-set-japanese.jpg")),
IF($C$1="Kroatisch - HR",HYPERLINK(CONCATENATE("https://www.saflax.de/0-WVK-Retail/Bilder-Pictures/SAFLAX-",'Basis-Tabelle-Samen'!T118,"-",'Basis-Tabelle-Samen'!J118,"-cultivation-set-croatian.jpg")),
IF($C$1="Lettisch - LV",HYPERLINK(CONCATENATE("https://www.saflax.de/0-WVK-Retail/Bilder-Pictures/SAFLAX-",'Basis-Tabelle-Samen'!T118,"-",'Basis-Tabelle-Samen'!J118,"-cultivation-set-latvian.jpg")),
IF($C$1="Litauisch - LT",HYPERLINK(CONCATENATE("https://www.saflax.de/0-WVK-Retail/Bilder-Pictures/SAFLAX-",'Basis-Tabelle-Samen'!T118,"-",'Basis-Tabelle-Samen'!J118,"-cultivation-set-lithuanian.jpg")),
IF($C$1="Maltesisch - MT",HYPERLINK(CONCATENATE("https://www.saflax.de/0-WVK-Retail/Bilder-Pictures/SAFLAX-",'Basis-Tabelle-Samen'!T118,"-",'Basis-Tabelle-Samen'!J118,"-cultivation-set-maltese.jpg")),
IF($C$1="Niederländisch - NL",HYPERLINK(CONCATENATE("https://www.saflax.de/0-WVK-Retail/Bilder-Pictures/SAFLAX-",'Basis-Tabelle-Samen'!T118,"-",'Basis-Tabelle-Samen'!J118,"-cultivation-set-dutch.jpg")),
IF($C$1="Norwegisch - NO",HYPERLINK(CONCATENATE("https://www.saflax.de/0-WVK-Retail/Bilder-Pictures/SAFLAX-",'Basis-Tabelle-Samen'!T118,"-",'Basis-Tabelle-Samen'!J118,"-cultivation-set-nowegian.jpg")),
IF($C$1="Polnisch - PL",HYPERLINK(CONCATENATE("https://www.saflax.de/0-WVK-Retail/Bilder-Pictures/SAFLAX-",'Basis-Tabelle-Samen'!T118,"-",'Basis-Tabelle-Samen'!J118,"-cultivation-set-polish.jpg")),
IF($C$1="Portugiesisch - PT",HYPERLINK(CONCATENATE("https://www.saflax.de/0-WVK-Retail/Bilder-Pictures/SAFLAX-",'Basis-Tabelle-Samen'!T118,"-",'Basis-Tabelle-Samen'!J118,"-cultivation-set-portuguese.jpg")),
IF($C$1="Rumänisch - RO",HYPERLINK(CONCATENATE("https://www.saflax.de/0-WVK-Retail/Bilder-Pictures/SAFLAX-",'Basis-Tabelle-Samen'!T118,"-",'Basis-Tabelle-Samen'!J118,"-cultivation-set-romanian.jpg")),
IF($C$1="Schwedisch - SE",HYPERLINK(CONCATENATE("https://www.saflax.de/0-WVK-Retail/Bilder-Pictures/SAFLAX-",'Basis-Tabelle-Samen'!T118,"-",'Basis-Tabelle-Samen'!J118,"-cultivation-set-swedish.jpg")),
IF($C$1="Slowakisch - SK",HYPERLINK(CONCATENATE("https://www.saflax.de/0-WVK-Retail/Bilder-Pictures/SAFLAX-",'Basis-Tabelle-Samen'!T118,"-",'Basis-Tabelle-Samen'!J118,"-cultivation-set-slovak.jpg")),
IF($C$1="Slowenisch - SI",HYPERLINK(CONCATENATE("https://www.saflax.de/0-WVK-Retail/Bilder-Pictures/SAFLAX-",'Basis-Tabelle-Samen'!T118,"-",'Basis-Tabelle-Samen'!J118,"-cultivation-set-slovenian.jpg")),
IF($C$1="Spanisch - ES",HYPERLINK(CONCATENATE("https://www.saflax.de/0-WVK-Retail/Bilder-Pictures/SAFLAX-",'Basis-Tabelle-Samen'!T118,"-",'Basis-Tabelle-Samen'!J118,"-cultivation-set-spanish.jpg")),
IF($C$1="Tschechisch - CZ",HYPERLINK(CONCATENATE("https://www.saflax.de/0-WVK-Retail/Bilder-Pictures/SAFLAX-",'Basis-Tabelle-Samen'!T118,"-",'Basis-Tabelle-Samen'!J118,"-cultivation-set-czech.jpg")),
IF($C$1="Türkisch - TR",HYPERLINK(CONCATENATE("https://www.saflax.de/0-WVK-Retail/Bilder-Pictures/SAFLAX-",'Basis-Tabelle-Samen'!T118,"-",'Basis-Tabelle-Samen'!J118,"-cultivation-set-turkish.jpg")),
IF($C$1="Ungarisch - HU",HYPERLINK(CONCATENATE("https://www.saflax.de/0-WVK-Retail/Bilder-Pictures/SAFLAX-",'Basis-Tabelle-Samen'!T118,"-",'Basis-Tabelle-Samen'!J118,"-cultivation-set-hungarian.jpg")),
" ACHTUNG")))))))))))))))))))))))))))))</f>
        <v>https://www.saflax.de/0-WVK-Retail/Bilder-Pictures/SAFLAX-33717-protea-cynaroides-cultivation-set-english.jpg</v>
      </c>
      <c r="AQ102" s="330" t="str">
        <f>IF(L102&lt;1,"",
IF($C$1="Bulgarisch - BG",HYPERLINK(CONCATENATE("https://www.saflax.de/0-WVK-Retail/Bilder-Pictures/SAFLAX-",'Basis-Tabelle-Samen'!W118,"-",'Basis-Tabelle-Samen'!J118,"-garden-in-the-bag-bulgarian.jpg")),
IF($C$1="Dänisch - DK",HYPERLINK(CONCATENATE("https://www.saflax.de/0-WVK-Retail/Bilder-Pictures/SAFLAX-",'Basis-Tabelle-Samen'!W118,"-",'Basis-Tabelle-Samen'!J118,"-garden-in-the-bag-danish.jpg")),
IF($C$1="Deutsch - DE",HYPERLINK(CONCATENATE("https://www.saflax.de/0-WVK-Retail/Bilder-Pictures/SAFLAX-",'Basis-Tabelle-Samen'!W118,"-",'Basis-Tabelle-Samen'!J118,"-garden-in-the-bag-german.jpg")),
IF($C$1="Englisch - UK",HYPERLINK(CONCATENATE("https://www.saflax.de/0-WVK-Retail/Bilder-Pictures/SAFLAX-",'Basis-Tabelle-Samen'!W118,"-",'Basis-Tabelle-Samen'!J118,"-garden-in-the-bag-english.jpg")),
IF($C$1="Estnisch - EE",HYPERLINK(CONCATENATE("https://www.saflax.de/0-WVK-Retail/Bilder-Pictures/SAFLAX-",'Basis-Tabelle-Samen'!W118,"-",'Basis-Tabelle-Samen'!J118,"-garden-in-the-bag-estonian.jpg")),
IF($C$1="Finnisch - FI",HYPERLINK(CONCATENATE("https://www.saflax.de/0-WVK-Retail/Bilder-Pictures/SAFLAX-",'Basis-Tabelle-Samen'!W118,"-",'Basis-Tabelle-Samen'!J118,"-garden-in-the-bag-finnish.jpg")),
IF($C$1="Französisch - FR",HYPERLINK(CONCATENATE("https://www.saflax.de/0-WVK-Retail/Bilder-Pictures/SAFLAX-",'Basis-Tabelle-Samen'!W118,"-",'Basis-Tabelle-Samen'!J118,"-garden-in-the-bag-french.jpg")),
IF($C$1="Griechisch - GR",HYPERLINK(CONCATENATE("https://www.saflax.de/0-WVK-Retail/Bilder-Pictures/SAFLAX-",'Basis-Tabelle-Samen'!W118,"-",'Basis-Tabelle-Samen'!J118,"-garden-in-the-bag-greek.jpg")),
IF($C$1="Irisch - IE",HYPERLINK(CONCATENATE("https://www.saflax.de/0-WVK-Retail/Bilder-Pictures/SAFLAX-",'Basis-Tabelle-Samen'!W118,"-",'Basis-Tabelle-Samen'!J118,"-garden-in-the-bag-irish.jpg")),
IF($C$1="Isländisch - IS",HYPERLINK(CONCATENATE("https://www.saflax.de/0-WVK-Retail/Bilder-Pictures/SAFLAX-",'Basis-Tabelle-Samen'!W118,"-",'Basis-Tabelle-Samen'!J118,"-garden-in-the-bag-icelandic.jpg")),
IF($C$1="Italienisch - IT",HYPERLINK(CONCATENATE("https://www.saflax.de/0-WVK-Retail/Bilder-Pictures/SAFLAX-",'Basis-Tabelle-Samen'!W118,"-",'Basis-Tabelle-Samen'!J118,"-garden-in-the-bag-italian.jpg")),
IF($C$1="Japanisch - JP",HYPERLINK(CONCATENATE("https://www.saflax.de/0-WVK-Retail/Bilder-Pictures/SAFLAX-",'Basis-Tabelle-Samen'!W118,"-",'Basis-Tabelle-Samen'!J118,"-garden-in-the-bag-japanese.jpg")),
IF($C$1="Kroatisch - HR",HYPERLINK(CONCATENATE("https://www.saflax.de/0-WVK-Retail/Bilder-Pictures/SAFLAX-",'Basis-Tabelle-Samen'!W118,"-",'Basis-Tabelle-Samen'!J118,"-garden-in-the-bag-croatian.jpg")),
IF($C$1="Lettisch - LV",HYPERLINK(CONCATENATE("https://www.saflax.de/0-WVK-Retail/Bilder-Pictures/SAFLAX-",'Basis-Tabelle-Samen'!W118,"-",'Basis-Tabelle-Samen'!J118,"-garden-in-the-bag-latvian.jpg")),
IF($C$1="Litauisch - LT",HYPERLINK(CONCATENATE("https://www.saflax.de/0-WVK-Retail/Bilder-Pictures/SAFLAX-",'Basis-Tabelle-Samen'!W118,"-",'Basis-Tabelle-Samen'!J118,"-garden-in-the-bag-lithuanian.jpg")),
IF($C$1="Maltesisch - MT",HYPERLINK(CONCATENATE("https://www.saflax.de/0-WVK-Retail/Bilder-Pictures/SAFLAX-",'Basis-Tabelle-Samen'!W118,"-",'Basis-Tabelle-Samen'!J118,"-garden-in-the-bag-maltese.jpg")),
IF($C$1="Niederländisch - NL",HYPERLINK(CONCATENATE("https://www.saflax.de/0-WVK-Retail/Bilder-Pictures/SAFLAX-",'Basis-Tabelle-Samen'!W118,"-",'Basis-Tabelle-Samen'!J118,"-garden-in-the-bag-dutch.jpg")),
IF($C$1="Norwegisch - NO",HYPERLINK(CONCATENATE("https://www.saflax.de/0-WVK-Retail/Bilder-Pictures/SAFLAX-",'Basis-Tabelle-Samen'!W118,"-",'Basis-Tabelle-Samen'!J118,"-garden-in-the-bag-nowegian.jpg")),
IF($C$1="Polnisch - PL",HYPERLINK(CONCATENATE("https://www.saflax.de/0-WVK-Retail/Bilder-Pictures/SAFLAX-",'Basis-Tabelle-Samen'!W118,"-",'Basis-Tabelle-Samen'!J118,"-garden-in-the-bag-polish.jpg")),
IF($C$1="Portugiesisch - PT",HYPERLINK(CONCATENATE("https://www.saflax.de/0-WVK-Retail/Bilder-Pictures/SAFLAX-",'Basis-Tabelle-Samen'!W118,"-",'Basis-Tabelle-Samen'!J118,"-garden-in-the-bag-portuguese.jpg")),
IF($C$1="Rumänisch - RO",HYPERLINK(CONCATENATE("https://www.saflax.de/0-WVK-Retail/Bilder-Pictures/SAFLAX-",'Basis-Tabelle-Samen'!W118,"-",'Basis-Tabelle-Samen'!J118,"-garden-in-the-bag-romanian.jpg")),
IF($C$1="Schwedisch - SE",HYPERLINK(CONCATENATE("https://www.saflax.de/0-WVK-Retail/Bilder-Pictures/SAFLAX-",'Basis-Tabelle-Samen'!W118,"-",'Basis-Tabelle-Samen'!J118,"-garden-in-the-bag-swedish.jpg")),
IF($C$1="Slowakisch - SK",HYPERLINK(CONCATENATE("https://www.saflax.de/0-WVK-Retail/Bilder-Pictures/SAFLAX-",'Basis-Tabelle-Samen'!W118,"-",'Basis-Tabelle-Samen'!J118,"-garden-in-the-bag-slovak.jpg")),
IF($C$1="Slowenisch - SI",HYPERLINK(CONCATENATE("https://www.saflax.de/0-WVK-Retail/Bilder-Pictures/SAFLAX-",'Basis-Tabelle-Samen'!W118,"-",'Basis-Tabelle-Samen'!J118,"-garden-in-the-bag-slovenian.jpg")),
IF($C$1="Spanisch - ES",HYPERLINK(CONCATENATE("https://www.saflax.de/0-WVK-Retail/Bilder-Pictures/SAFLAX-",'Basis-Tabelle-Samen'!W118,"-",'Basis-Tabelle-Samen'!J118,"-garden-in-the-bag-spanish.jpg")),
IF($C$1="Tschechisch - CZ",HYPERLINK(CONCATENATE("https://www.saflax.de/0-WVK-Retail/Bilder-Pictures/SAFLAX-",'Basis-Tabelle-Samen'!W118,"-",'Basis-Tabelle-Samen'!J118,"-garden-in-the-bag-czech.jpg")),
IF($C$1="Türkisch - TR",HYPERLINK(CONCATENATE("https://www.saflax.de/0-WVK-Retail/Bilder-Pictures/SAFLAX-",'Basis-Tabelle-Samen'!W118,"-",'Basis-Tabelle-Samen'!J118,"-garden-in-the-bag-turkish.jpg")),
IF($C$1="Ungarisch - HU",HYPERLINK(CONCATENATE("https://www.saflax.de/0-WVK-Retail/Bilder-Pictures/SAFLAX-",'Basis-Tabelle-Samen'!W118,"-",'Basis-Tabelle-Samen'!J118,"-garden-in-the-bag-hungarian.jpg")),
" ACHTUNG")))))))))))))))))))))))))))))</f>
        <v>https://www.saflax.de/0-WVK-Retail/Bilder-Pictures/SAFLAX-63717-protea-cynaroides-garden-in-the-bag-english.jpg</v>
      </c>
    </row>
    <row r="103" spans="1:43" ht="17.100000000000001" customHeight="1" x14ac:dyDescent="0.2">
      <c r="A103" s="318" t="str">
        <f>IF('Basis-Tabelle-Samen'!A115="","",IF($C$1="Deutsch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03" s="319" t="str">
        <f>'Basis-Tabelle-Samen'!I115</f>
        <v>Helleborus niger</v>
      </c>
      <c r="C103" s="316" t="str">
        <f>IF($C$1="Bulgarisch - BG",'Basis-Tabelle-Samen'!Z115,
IF($C$1="Dänisch - DK",'Basis-Tabelle-Samen'!AA115,
IF($C$1="Deutsch - DE",'Basis-Tabelle-Samen'!AB115,
IF($C$1="Englisch - UK",'Basis-Tabelle-Samen'!AC115,
IF($C$1="Estnisch - EE",'Basis-Tabelle-Samen'!AD115,
IF($C$1="Finnisch - FI",'Basis-Tabelle-Samen'!AE115,
IF($C$1="Französisch - FR",'Basis-Tabelle-Samen'!AF115,
IF($C$1="Griechisch - GR",'Basis-Tabelle-Samen'!AG115,
IF($C$1="Irisch - IE",'Basis-Tabelle-Samen'!AH115,
IF($C$1="Isländisch - IS",'Basis-Tabelle-Samen'!AI115,
IF($C$1="Italienisch - IT",'Basis-Tabelle-Samen'!AJ115,
IF($C$1="Japanisch - JP",'Basis-Tabelle-Samen'!AK115,
IF($C$1="Kroatisch - HR",'Basis-Tabelle-Samen'!AL115,
IF($C$1="Lettisch - LV",'Basis-Tabelle-Samen'!AM115,
IF($C$1="Litauisch - LT",'Basis-Tabelle-Samen'!AN115,
IF($C$1="Maltesisch - MT",'Basis-Tabelle-Samen'!AO115,
IF($C$1="Niederländisch - NL",'Basis-Tabelle-Samen'!AP115,
IF($C$1="Norwegisch - NO",'Basis-Tabelle-Samen'!AQ115,
IF($C$1="Polnisch - PL",'Basis-Tabelle-Samen'!AR115,
IF($C$1="Portugiesisch - PT",'Basis-Tabelle-Samen'!AS115,
IF($C$1="Rumänisch - RO",'Basis-Tabelle-Samen'!AT115,
IF($C$1="Schwedisch - SE",'Basis-Tabelle-Samen'!AU115,
IF($C$1="Slowakisch - SK",'Basis-Tabelle-Samen'!AV115,
IF($C$1="Slowenisch - SI",'Basis-Tabelle-Samen'!AW115,
IF($C$1="Spanisch - ES",'Basis-Tabelle-Samen'!AX115,
IF($C$1="Tschechisch - CZ",'Basis-Tabelle-Samen'!AY115,
IF($C$1="Türkisch - TR",'Basis-Tabelle-Samen'!AZ115,
IF($C$1="Ungarisch - HU",'Basis-Tabelle-Samen'!BA115,
" ACHTUNG"))))))))))))))))))))))))))))</f>
        <v>White Christmas Rose</v>
      </c>
      <c r="D103" s="320">
        <f>'Basis-Tabelle-Samen'!F115</f>
        <v>6</v>
      </c>
      <c r="E103" s="321" t="str">
        <f>'Basis-Tabelle-Samen'!H115</f>
        <v>7 %</v>
      </c>
      <c r="F103" s="322" t="str">
        <f>IF('Basis-Tabelle-Samen'!G115="","",'Basis-Tabelle-Samen'!G115)</f>
        <v>01</v>
      </c>
      <c r="G103" s="320">
        <f>'Basis-Tabelle-Samen'!C115</f>
        <v>13255</v>
      </c>
      <c r="H103" s="323">
        <f>'Basis-Tabelle-Samen'!D115</f>
        <v>4055473132556</v>
      </c>
      <c r="I103" s="324">
        <f>'Basis-Tabelle-Samen'!E115</f>
        <v>1.85</v>
      </c>
      <c r="J103" s="325">
        <f t="shared" si="1"/>
        <v>12</v>
      </c>
      <c r="K103" s="326">
        <f>'Basis-Tabelle-Samen'!K115</f>
        <v>73255</v>
      </c>
      <c r="L103" s="323">
        <f>'Basis-Tabelle-Samen'!L115</f>
        <v>4055473732558</v>
      </c>
      <c r="M103" s="324">
        <f>'Basis-Tabelle-Samen'!M115</f>
        <v>2.4500000000000002</v>
      </c>
      <c r="N103" s="326">
        <f>IF(K103&lt;1,"",'3'!$I$15)</f>
        <v>15</v>
      </c>
      <c r="O103" s="327">
        <f>IF(K103&lt;1,"",'3'!$J$11)</f>
        <v>90</v>
      </c>
      <c r="P103" s="326">
        <f>'Basis-Tabelle-Samen'!N115</f>
        <v>83255</v>
      </c>
      <c r="Q103" s="323">
        <f>'Basis-Tabelle-Samen'!O115</f>
        <v>4055473832555</v>
      </c>
      <c r="R103" s="328">
        <f>'Basis-Tabelle-Samen'!P115</f>
        <v>3.75</v>
      </c>
      <c r="S103" s="326">
        <f>IF(R103&lt;1,"",'3'!$M$15)</f>
        <v>18</v>
      </c>
      <c r="T103" s="327">
        <f>IF(R103&lt;1,"",'3'!$N$11)</f>
        <v>72</v>
      </c>
      <c r="U103" s="326">
        <f>'Basis-Tabelle-Samen'!Q115</f>
        <v>53255</v>
      </c>
      <c r="V103" s="323">
        <f>'Basis-Tabelle-Samen'!R115</f>
        <v>4055473532554</v>
      </c>
      <c r="W103" s="324">
        <f>'Basis-Tabelle-Samen'!S115</f>
        <v>4.95</v>
      </c>
      <c r="X103" s="326">
        <f>IF(U103&lt;1,"",'3'!$Q$15)</f>
        <v>6</v>
      </c>
      <c r="Y103" s="327">
        <f>IF(U103&lt;1,"",'3'!$R$11)</f>
        <v>24</v>
      </c>
      <c r="Z103" s="326">
        <f>'Basis-Tabelle-Samen'!T115</f>
        <v>33255</v>
      </c>
      <c r="AA103" s="323">
        <f>'Basis-Tabelle-Samen'!U115</f>
        <v>4055473332550</v>
      </c>
      <c r="AB103" s="324">
        <f>'Basis-Tabelle-Samen'!V115</f>
        <v>6.75</v>
      </c>
      <c r="AC103" s="326">
        <f>IF(Z103&lt;1,"",'3'!$U$15)</f>
        <v>6</v>
      </c>
      <c r="AD103" s="327">
        <f>IF(Z103&lt;1,"",'3'!$V$11)</f>
        <v>24</v>
      </c>
      <c r="AE103" s="326">
        <f>'Basis-Tabelle-Samen'!W115</f>
        <v>63255</v>
      </c>
      <c r="AF103" s="323">
        <f>'Basis-Tabelle-Samen'!X115</f>
        <v>4055473632551</v>
      </c>
      <c r="AG103" s="324">
        <f>'Basis-Tabelle-Samen'!Y115</f>
        <v>2.95</v>
      </c>
      <c r="AH103" s="326">
        <f>IF(AE103&lt;1,"",'3'!$Y$15)</f>
        <v>8</v>
      </c>
      <c r="AI103" s="327">
        <f>IF(AE103&lt;1,"",'3'!$Z$11)</f>
        <v>64</v>
      </c>
      <c r="AJ103" s="315"/>
      <c r="AK103" s="316" t="str">
        <f>IF(G103&lt;1,"",
IF($C$1="Bulgarisch - BG",HYPERLINK(CONCATENATE("https://www.saflax.de/0-WVK-Retail/Bilder-Pictures/SAFLAX-",'Basis-Tabelle-Samen'!C115,"-",'Basis-Tabelle-Samen'!J115,"-seed-package-front-cr-bulgarian.jpg")),
IF($C$1="Dänisch - DK",HYPERLINK(CONCATENATE("https://www.saflax.de/0-WVK-Retail/Bilder-Pictures/SAFLAX-",'Basis-Tabelle-Samen'!C115,"-",'Basis-Tabelle-Samen'!J115,"-seed-package-front-cr-danish.jpg")),
IF($C$1="Deutsch - DE",HYPERLINK(CONCATENATE("https://www.saflax.de/0-WVK-Retail/Bilder-Pictures/SAFLAX-",'Basis-Tabelle-Samen'!C115,"-",'Basis-Tabelle-Samen'!J115,"-seed-package-front-cr-german.jpg")),
IF($C$1="Englisch - UK",HYPERLINK(CONCATENATE("https://www.saflax.de/0-WVK-Retail/Bilder-Pictures/SAFLAX-",'Basis-Tabelle-Samen'!C115,"-",'Basis-Tabelle-Samen'!J115,"-seed-package-front-cr-english.jpg")),
IF($C$1="Estnisch - EE",HYPERLINK(CONCATENATE("https://www.saflax.de/0-WVK-Retail/Bilder-Pictures/SAFLAX-",'Basis-Tabelle-Samen'!C115,"-",'Basis-Tabelle-Samen'!J115,"-seed-package-front-cr-estonian.jpg")),
IF($C$1="Finnisch - FI",HYPERLINK(CONCATENATE("https://www.saflax.de/0-WVK-Retail/Bilder-Pictures/SAFLAX-",'Basis-Tabelle-Samen'!C115,"-",'Basis-Tabelle-Samen'!J115,"-seed-package-front-cr-finnish.jpg")),
IF($C$1="Französisch - FR",HYPERLINK(CONCATENATE("https://www.saflax.de/0-WVK-Retail/Bilder-Pictures/SAFLAX-",'Basis-Tabelle-Samen'!C115,"-",'Basis-Tabelle-Samen'!J115,"-seed-package-front-cr-french.jpg")),
IF($C$1="Griechisch - GR",HYPERLINK(CONCATENATE("https://www.saflax.de/0-WVK-Retail/Bilder-Pictures/SAFLAX-",'Basis-Tabelle-Samen'!C115,"-",'Basis-Tabelle-Samen'!J115,"-seed-package-front-cr-greek.jpg")),
IF($C$1="Irisch - IE",HYPERLINK(CONCATENATE("https://www.saflax.de/0-WVK-Retail/Bilder-Pictures/SAFLAX-",'Basis-Tabelle-Samen'!C115,"-",'Basis-Tabelle-Samen'!J115,"-seed-package-front-cr-irish.jpg")),
IF($C$1="Isländisch - IS",HYPERLINK(CONCATENATE("https://www.saflax.de/0-WVK-Retail/Bilder-Pictures/SAFLAX-",'Basis-Tabelle-Samen'!C115,"-",'Basis-Tabelle-Samen'!J115,"-seed-package-front-cr-icelandic.jpg")),
IF($C$1="Italienisch - IT",HYPERLINK(CONCATENATE("https://www.saflax.de/0-WVK-Retail/Bilder-Pictures/SAFLAX-",'Basis-Tabelle-Samen'!C115,"-",'Basis-Tabelle-Samen'!J115,"-seed-package-front-cr-italian.jpg")),
IF($C$1="Japanisch - JP",HYPERLINK(CONCATENATE("https://www.saflax.de/0-WVK-Retail/Bilder-Pictures/SAFLAX-",'Basis-Tabelle-Samen'!C115,"-",'Basis-Tabelle-Samen'!J115,"-seed-package-front-cr-japanese.jpg")),
IF($C$1="Kroatisch - HR",HYPERLINK(CONCATENATE("https://www.saflax.de/0-WVK-Retail/Bilder-Pictures/SAFLAX-",'Basis-Tabelle-Samen'!C115,"-",'Basis-Tabelle-Samen'!J115,"-seed-package-front-cr-croatian.jpg")),
IF($C$1="Lettisch - LV",HYPERLINK(CONCATENATE("https://www.saflax.de/0-WVK-Retail/Bilder-Pictures/SAFLAX-",'Basis-Tabelle-Samen'!C115,"-",'Basis-Tabelle-Samen'!J115,"-seed-package-front-cr-latvian.jpg")),
IF($C$1="Litauisch - LT",HYPERLINK(CONCATENATE("https://www.saflax.de/0-WVK-Retail/Bilder-Pictures/SAFLAX-",'Basis-Tabelle-Samen'!C115,"-",'Basis-Tabelle-Samen'!J115,"-seed-package-front-cr-lithuanian.jpg")),
IF($C$1="Maltesisch - MT",HYPERLINK(CONCATENATE("https://www.saflax.de/0-WVK-Retail/Bilder-Pictures/SAFLAX-",'Basis-Tabelle-Samen'!C115,"-",'Basis-Tabelle-Samen'!J115,"-seed-package-front-cr-maltese.jpg")),
IF($C$1="Niederländisch - NL",HYPERLINK(CONCATENATE("https://www.saflax.de/0-WVK-Retail/Bilder-Pictures/SAFLAX-",'Basis-Tabelle-Samen'!C115,"-",'Basis-Tabelle-Samen'!J115,"-seed-package-front-cr-dutch.jpg")),
IF($C$1="Norwegisch - NO",HYPERLINK(CONCATENATE("https://www.saflax.de/0-WVK-Retail/Bilder-Pictures/SAFLAX-",'Basis-Tabelle-Samen'!C115,"-",'Basis-Tabelle-Samen'!J115,"-seed-package-front-cr-nowegian.jpg")),
IF($C$1="Polnisch - PL",HYPERLINK(CONCATENATE("https://www.saflax.de/0-WVK-Retail/Bilder-Pictures/SAFLAX-",'Basis-Tabelle-Samen'!C115,"-",'Basis-Tabelle-Samen'!J115,"-seed-package-front-cr-polish.jpg")),
IF($C$1="Portugiesisch - PT",HYPERLINK(CONCATENATE("https://www.saflax.de/0-WVK-Retail/Bilder-Pictures/SAFLAX-",'Basis-Tabelle-Samen'!C115,"-",'Basis-Tabelle-Samen'!J115,"-seed-package-front-cr-portuguese.jpg")),
IF($C$1="Rumänisch - RO",HYPERLINK(CONCATENATE("https://www.saflax.de/0-WVK-Retail/Bilder-Pictures/SAFLAX-",'Basis-Tabelle-Samen'!C115,"-",'Basis-Tabelle-Samen'!J115,"-seed-package-front-cr-romanian.jpg")),
IF($C$1="Schwedisch - SE",HYPERLINK(CONCATENATE("https://www.saflax.de/0-WVK-Retail/Bilder-Pictures/SAFLAX-",'Basis-Tabelle-Samen'!C115,"-",'Basis-Tabelle-Samen'!J115,"-seed-package-front-cr-swedish.jpg")),
IF($C$1="Slowakisch - SK",HYPERLINK(CONCATENATE("https://www.saflax.de/0-WVK-Retail/Bilder-Pictures/SAFLAX-",'Basis-Tabelle-Samen'!C115,"-",'Basis-Tabelle-Samen'!J115,"-seed-package-front-cr-slovak.jpg")),
IF($C$1="Slowenisch - SI",HYPERLINK(CONCATENATE("https://www.saflax.de/0-WVK-Retail/Bilder-Pictures/SAFLAX-",'Basis-Tabelle-Samen'!C115,"-",'Basis-Tabelle-Samen'!J115,"-seed-package-front-cr-slovenian.jpg")),
IF($C$1="Spanisch - ES",HYPERLINK(CONCATENATE("https://www.saflax.de/0-WVK-Retail/Bilder-Pictures/SAFLAX-",'Basis-Tabelle-Samen'!C115,"-",'Basis-Tabelle-Samen'!J115,"-seed-package-front-cr-spanish.jpg")),
IF($C$1="Tschechisch - CZ",HYPERLINK(CONCATENATE("https://www.saflax.de/0-WVK-Retail/Bilder-Pictures/SAFLAX-",'Basis-Tabelle-Samen'!C115,"-",'Basis-Tabelle-Samen'!J115,"-seed-package-front-cr-czech.jpg")),
IF($C$1="Türkisch - TR",HYPERLINK(CONCATENATE("https://www.saflax.de/0-WVK-Retail/Bilder-Pictures/SAFLAX-",'Basis-Tabelle-Samen'!C115,"-",'Basis-Tabelle-Samen'!J115,"-seed-package-front-cr-turkish.jpg")),
IF($C$1="Ungarisch - HU",HYPERLINK(CONCATENATE("https://www.saflax.de/0-WVK-Retail/Bilder-Pictures/SAFLAX-",'Basis-Tabelle-Samen'!C115,"-",'Basis-Tabelle-Samen'!J115,"-seed-package-front-cr-hungarian.jpg")),
" ACHTUNG")))))))))))))))))))))))))))))</f>
        <v>https://www.saflax.de/0-WVK-Retail/Bilder-Pictures/SAFLAX-13255-helleborus-niger-seed-package-front-cr-english.jpg</v>
      </c>
      <c r="AL103" s="330" t="str">
        <f>IF(G103&lt;1,"",
IF($C$1="Bulgarisch - BG",HYPERLINK(CONCATENATE("https://www.saflax.de/0-WVK-Retail/Bilder-Pictures/SAFLAX-",'Basis-Tabelle-Samen'!C115,"-",'Basis-Tabelle-Samen'!J115,"-seed-package-back-cr-bulgarian.jpg")),
IF($C$1="Dänisch - DK",HYPERLINK(CONCATENATE("https://www.saflax.de/0-WVK-Retail/Bilder-Pictures/SAFLAX-",'Basis-Tabelle-Samen'!C115,"-",'Basis-Tabelle-Samen'!J115,"-seed-package-back-cr-danish.jpg")),
IF($C$1="Deutsch - DE",HYPERLINK(CONCATENATE("https://www.saflax.de/0-WVK-Retail/Bilder-Pictures/SAFLAX-",'Basis-Tabelle-Samen'!C115,"-",'Basis-Tabelle-Samen'!J115,"-seed-package-back-cr-german.jpg")),
IF($C$1="Englisch - UK",HYPERLINK(CONCATENATE("https://www.saflax.de/0-WVK-Retail/Bilder-Pictures/SAFLAX-",'Basis-Tabelle-Samen'!C115,"-",'Basis-Tabelle-Samen'!J115,"-seed-package-back-cr-english.jpg")),
IF($C$1="Estnisch - EE",HYPERLINK(CONCATENATE("https://www.saflax.de/0-WVK-Retail/Bilder-Pictures/SAFLAX-",'Basis-Tabelle-Samen'!C115,"-",'Basis-Tabelle-Samen'!J115,"-seed-package-back-cr-estonian.jpg")),
IF($C$1="Finnisch - FI",HYPERLINK(CONCATENATE("https://www.saflax.de/0-WVK-Retail/Bilder-Pictures/SAFLAX-",'Basis-Tabelle-Samen'!C115,"-",'Basis-Tabelle-Samen'!J115,"-seed-package-back-cr-finnish.jpg")),
IF($C$1="Französisch - FR",HYPERLINK(CONCATENATE("https://www.saflax.de/0-WVK-Retail/Bilder-Pictures/SAFLAX-",'Basis-Tabelle-Samen'!C115,"-",'Basis-Tabelle-Samen'!J115,"-seed-package-back-cr-french.jpg")),
IF($C$1="Griechisch - GR",HYPERLINK(CONCATENATE("https://www.saflax.de/0-WVK-Retail/Bilder-Pictures/SAFLAX-",'Basis-Tabelle-Samen'!C115,"-",'Basis-Tabelle-Samen'!J115,"-seed-package-back-cr-greek.jpg")),
IF($C$1="Irisch - IE",HYPERLINK(CONCATENATE("https://www.saflax.de/0-WVK-Retail/Bilder-Pictures/SAFLAX-",'Basis-Tabelle-Samen'!C115,"-",'Basis-Tabelle-Samen'!J115,"-seed-package-back-cr-irish.jpg")),
IF($C$1="Isländisch - IS",HYPERLINK(CONCATENATE("https://www.saflax.de/0-WVK-Retail/Bilder-Pictures/SAFLAX-",'Basis-Tabelle-Samen'!C115,"-",'Basis-Tabelle-Samen'!J115,"-seed-package-back-cr-icelandic.jpg")),
IF($C$1="Italienisch - IT",HYPERLINK(CONCATENATE("https://www.saflax.de/0-WVK-Retail/Bilder-Pictures/SAFLAX-",'Basis-Tabelle-Samen'!C115,"-",'Basis-Tabelle-Samen'!J115,"-seed-package-back-cr-italian.jpg")),
IF($C$1="Japanisch - JP",HYPERLINK(CONCATENATE("https://www.saflax.de/0-WVK-Retail/Bilder-Pictures/SAFLAX-",'Basis-Tabelle-Samen'!C115,"-",'Basis-Tabelle-Samen'!J115,"-seed-package-back-cr-japanese.jpg")),
IF($C$1="Kroatisch - HR",HYPERLINK(CONCATENATE("https://www.saflax.de/0-WVK-Retail/Bilder-Pictures/SAFLAX-",'Basis-Tabelle-Samen'!C115,"-",'Basis-Tabelle-Samen'!J115,"-seed-package-back-cr-croatian.jpg")),
IF($C$1="Lettisch - LV",HYPERLINK(CONCATENATE("https://www.saflax.de/0-WVK-Retail/Bilder-Pictures/SAFLAX-",'Basis-Tabelle-Samen'!C115,"-",'Basis-Tabelle-Samen'!J115,"-seed-package-back-cr-latvian.jpg")),
IF($C$1="Litauisch - LT",HYPERLINK(CONCATENATE("https://www.saflax.de/0-WVK-Retail/Bilder-Pictures/SAFLAX-",'Basis-Tabelle-Samen'!C115,"-",'Basis-Tabelle-Samen'!J115,"-seed-package-back-cr-lithuanian.jpg")),
IF($C$1="Maltesisch - MT",HYPERLINK(CONCATENATE("https://www.saflax.de/0-WVK-Retail/Bilder-Pictures/SAFLAX-",'Basis-Tabelle-Samen'!C115,"-",'Basis-Tabelle-Samen'!J115,"-seed-package-back-cr-maltese.jpg")),
IF($C$1="Niederländisch - NL",HYPERLINK(CONCATENATE("https://www.saflax.de/0-WVK-Retail/Bilder-Pictures/SAFLAX-",'Basis-Tabelle-Samen'!C115,"-",'Basis-Tabelle-Samen'!J115,"-seed-package-back-cr-dutch.jpg")),
IF($C$1="Norwegisch - NO",HYPERLINK(CONCATENATE("https://www.saflax.de/0-WVK-Retail/Bilder-Pictures/SAFLAX-",'Basis-Tabelle-Samen'!C115,"-",'Basis-Tabelle-Samen'!J115,"-seed-package-back-cr-nowegian.jpg")),
IF($C$1="Polnisch - PL",HYPERLINK(CONCATENATE("https://www.saflax.de/0-WVK-Retail/Bilder-Pictures/SAFLAX-",'Basis-Tabelle-Samen'!C115,"-",'Basis-Tabelle-Samen'!J115,"-seed-package-back-cr-polish.jpg")),
IF($C$1="Portugiesisch - PT",HYPERLINK(CONCATENATE("https://www.saflax.de/0-WVK-Retail/Bilder-Pictures/SAFLAX-",'Basis-Tabelle-Samen'!C115,"-",'Basis-Tabelle-Samen'!J115,"-seed-package-back-cr-portuguese.jpg")),
IF($C$1="Rumänisch - RO",HYPERLINK(CONCATENATE("https://www.saflax.de/0-WVK-Retail/Bilder-Pictures/SAFLAX-",'Basis-Tabelle-Samen'!C115,"-",'Basis-Tabelle-Samen'!J115,"-seed-package-back-cr-romanian.jpg")),
IF($C$1="Schwedisch - SE",HYPERLINK(CONCATENATE("https://www.saflax.de/0-WVK-Retail/Bilder-Pictures/SAFLAX-",'Basis-Tabelle-Samen'!C115,"-",'Basis-Tabelle-Samen'!J115,"-seed-package-back-cr-swedish.jpg")),
IF($C$1="Slowakisch - SK",HYPERLINK(CONCATENATE("https://www.saflax.de/0-WVK-Retail/Bilder-Pictures/SAFLAX-",'Basis-Tabelle-Samen'!C115,"-",'Basis-Tabelle-Samen'!J115,"-seed-package-back-cr-slovak.jpg")),
IF($C$1="Slowenisch - SI",HYPERLINK(CONCATENATE("https://www.saflax.de/0-WVK-Retail/Bilder-Pictures/SAFLAX-",'Basis-Tabelle-Samen'!C115,"-",'Basis-Tabelle-Samen'!J115,"-seed-package-back-cr-slovenian.jpg")),
IF($C$1="Spanisch - ES",HYPERLINK(CONCATENATE("https://www.saflax.de/0-WVK-Retail/Bilder-Pictures/SAFLAX-",'Basis-Tabelle-Samen'!C115,"-",'Basis-Tabelle-Samen'!J115,"-seed-package-back-cr-spanish.jpg")),
IF($C$1="Tschechisch - CZ",HYPERLINK(CONCATENATE("https://www.saflax.de/0-WVK-Retail/Bilder-Pictures/SAFLAX-",'Basis-Tabelle-Samen'!C115,"-",'Basis-Tabelle-Samen'!J115,"-seed-package-back-cr-czech.jpg")),
IF($C$1="Türkisch - TR",HYPERLINK(CONCATENATE("https://www.saflax.de/0-WVK-Retail/Bilder-Pictures/SAFLAX-",'Basis-Tabelle-Samen'!C115,"-",'Basis-Tabelle-Samen'!J115,"-seed-package-back-cr-turkish.jpg")),
IF($C$1="Ungarisch - HU",HYPERLINK(CONCATENATE("https://www.saflax.de/0-WVK-Retail/Bilder-Pictures/SAFLAX-",'Basis-Tabelle-Samen'!C115,"-",'Basis-Tabelle-Samen'!J115,"-seed-package-back-cr-hungarian.jpg")),
" ACHTUNG")))))))))))))))))))))))))))))</f>
        <v>https://www.saflax.de/0-WVK-Retail/Bilder-Pictures/SAFLAX-13255-helleborus-niger-seed-package-back-cr-english.jpg</v>
      </c>
      <c r="AM103" s="330" t="str">
        <f>IF(H103&lt;1,"",
IF($C$1="Bulgarisch - BG",HYPERLINK(CONCATENATE("https://www.saflax.de/0-WVK-Retail/Bilder-Pictures/SAFLAX-",'Basis-Tabelle-Samen'!K115,"-",'Basis-Tabelle-Samen'!J115,"-garden-to-go-mini-bulgarian.jpg")),
IF($C$1="Dänisch - DK",HYPERLINK(CONCATENATE("https://www.saflax.de/0-WVK-Retail/Bilder-Pictures/SAFLAX-",'Basis-Tabelle-Samen'!K115,"-",'Basis-Tabelle-Samen'!J115,"-garden-to-go-mini-danish.jpg")),
IF($C$1="Deutsch - DE",HYPERLINK(CONCATENATE("https://www.saflax.de/0-WVK-Retail/Bilder-Pictures/SAFLAX-",'Basis-Tabelle-Samen'!K115,"-",'Basis-Tabelle-Samen'!J115,"-garden-to-go-mini-german.jpg")),
IF($C$1="Englisch - UK",HYPERLINK(CONCATENATE("https://www.saflax.de/0-WVK-Retail/Bilder-Pictures/SAFLAX-",'Basis-Tabelle-Samen'!K115,"-",'Basis-Tabelle-Samen'!J115,"-garden-to-go-mini-english.jpg")),
IF($C$1="Estnisch - EE",HYPERLINK(CONCATENATE("https://www.saflax.de/0-WVK-Retail/Bilder-Pictures/SAFLAX-",'Basis-Tabelle-Samen'!K115,"-",'Basis-Tabelle-Samen'!J115,"-garden-to-go-mini-estonian.jpg")),
IF($C$1="Finnisch - FI",HYPERLINK(CONCATENATE("https://www.saflax.de/0-WVK-Retail/Bilder-Pictures/SAFLAX-",'Basis-Tabelle-Samen'!K115,"-",'Basis-Tabelle-Samen'!J115,"-garden-to-go-mini-finnish.jpg")),
IF($C$1="Französisch - FR",HYPERLINK(CONCATENATE("https://www.saflax.de/0-WVK-Retail/Bilder-Pictures/SAFLAX-",'Basis-Tabelle-Samen'!K115,"-",'Basis-Tabelle-Samen'!J115,"-garden-to-go-mini-french.jpg")),
IF($C$1="Griechisch - GR",HYPERLINK(CONCATENATE("https://www.saflax.de/0-WVK-Retail/Bilder-Pictures/SAFLAX-",'Basis-Tabelle-Samen'!K115,"-",'Basis-Tabelle-Samen'!J115,"-garden-to-go-mini-greek.jpg")),
IF($C$1="Irisch - IE",HYPERLINK(CONCATENATE("https://www.saflax.de/0-WVK-Retail/Bilder-Pictures/SAFLAX-",'Basis-Tabelle-Samen'!K115,"-",'Basis-Tabelle-Samen'!J115,"-garden-to-go-mini-irish.jpg")),
IF($C$1="Isländisch - IS",HYPERLINK(CONCATENATE("https://www.saflax.de/0-WVK-Retail/Bilder-Pictures/SAFLAX-",'Basis-Tabelle-Samen'!K115,"-",'Basis-Tabelle-Samen'!J115,"-garden-to-go-mini-icelandic.jpg")),
IF($C$1="Italienisch - IT",HYPERLINK(CONCATENATE("https://www.saflax.de/0-WVK-Retail/Bilder-Pictures/SAFLAX-",'Basis-Tabelle-Samen'!K115,"-",'Basis-Tabelle-Samen'!J115,"-garden-to-go-mini-italian.jpg")),
IF($C$1="Japanisch - JP",HYPERLINK(CONCATENATE("https://www.saflax.de/0-WVK-Retail/Bilder-Pictures/SAFLAX-",'Basis-Tabelle-Samen'!K115,"-",'Basis-Tabelle-Samen'!J115,"-garden-to-go-mini-japanese.jpg")),
IF($C$1="Kroatisch - HR",HYPERLINK(CONCATENATE("https://www.saflax.de/0-WVK-Retail/Bilder-Pictures/SAFLAX-",'Basis-Tabelle-Samen'!K115,"-",'Basis-Tabelle-Samen'!J115,"-garden-to-go-mini-croatian.jpg")),
IF($C$1="Lettisch - LV",HYPERLINK(CONCATENATE("https://www.saflax.de/0-WVK-Retail/Bilder-Pictures/SAFLAX-",'Basis-Tabelle-Samen'!K115,"-",'Basis-Tabelle-Samen'!J115,"-garden-to-go-mini-latvian.jpg")),
IF($C$1="Litauisch - LT",HYPERLINK(CONCATENATE("https://www.saflax.de/0-WVK-Retail/Bilder-Pictures/SAFLAX-",'Basis-Tabelle-Samen'!K115,"-",'Basis-Tabelle-Samen'!J115,"-garden-to-go-mini-lithuanian.jpg")),
IF($C$1="Maltesisch - MT",HYPERLINK(CONCATENATE("https://www.saflax.de/0-WVK-Retail/Bilder-Pictures/SAFLAX-",'Basis-Tabelle-Samen'!K115,"-",'Basis-Tabelle-Samen'!J115,"-garden-to-go-mini-maltese.jpg")),
IF($C$1="Niederländisch - NL",HYPERLINK(CONCATENATE("https://www.saflax.de/0-WVK-Retail/Bilder-Pictures/SAFLAX-",'Basis-Tabelle-Samen'!K115,"-",'Basis-Tabelle-Samen'!J115,"-garden-to-go-mini-dutch.jpg")),
IF($C$1="Norwegisch - NO",HYPERLINK(CONCATENATE("https://www.saflax.de/0-WVK-Retail/Bilder-Pictures/SAFLAX-",'Basis-Tabelle-Samen'!K115,"-",'Basis-Tabelle-Samen'!J115,"-garden-to-go-mini-nowegian.jpg")),
IF($C$1="Polnisch - PL",HYPERLINK(CONCATENATE("https://www.saflax.de/0-WVK-Retail/Bilder-Pictures/SAFLAX-",'Basis-Tabelle-Samen'!K115,"-",'Basis-Tabelle-Samen'!J115,"-garden-to-go-mini-polish.jpg")),
IF($C$1="Portugiesisch - PT",HYPERLINK(CONCATENATE("https://www.saflax.de/0-WVK-Retail/Bilder-Pictures/SAFLAX-",'Basis-Tabelle-Samen'!K115,"-",'Basis-Tabelle-Samen'!J115,"-garden-to-go-mini-portuguese.jpg")),
IF($C$1="Rumänisch - RO",HYPERLINK(CONCATENATE("https://www.saflax.de/0-WVK-Retail/Bilder-Pictures/SAFLAX-",'Basis-Tabelle-Samen'!K115,"-",'Basis-Tabelle-Samen'!J115,"-garden-to-go-mini-romanian.jpg")),
IF($C$1="Schwedisch - SE",HYPERLINK(CONCATENATE("https://www.saflax.de/0-WVK-Retail/Bilder-Pictures/SAFLAX-",'Basis-Tabelle-Samen'!K115,"-",'Basis-Tabelle-Samen'!J115,"-garden-to-go-mini-swedish.jpg")),
IF($C$1="Slowakisch - SK",HYPERLINK(CONCATENATE("https://www.saflax.de/0-WVK-Retail/Bilder-Pictures/SAFLAX-",'Basis-Tabelle-Samen'!K115,"-",'Basis-Tabelle-Samen'!J115,"-garden-to-go-mini-slovak.jpg")),
IF($C$1="Slowenisch - SI",HYPERLINK(CONCATENATE("https://www.saflax.de/0-WVK-Retail/Bilder-Pictures/SAFLAX-",'Basis-Tabelle-Samen'!K115,"-",'Basis-Tabelle-Samen'!J115,"-garden-to-go-mini-slovenian.jpg")),
IF($C$1="Spanisch - ES",HYPERLINK(CONCATENATE("https://www.saflax.de/0-WVK-Retail/Bilder-Pictures/SAFLAX-",'Basis-Tabelle-Samen'!K115,"-",'Basis-Tabelle-Samen'!J115,"-garden-to-go-mini-spanish.jpg")),
IF($C$1="Tschechisch - CZ",HYPERLINK(CONCATENATE("https://www.saflax.de/0-WVK-Retail/Bilder-Pictures/SAFLAX-",'Basis-Tabelle-Samen'!K115,"-",'Basis-Tabelle-Samen'!J115,"-garden-to-go-mini-czech.jpg")),
IF($C$1="Türkisch - TR",HYPERLINK(CONCATENATE("https://www.saflax.de/0-WVK-Retail/Bilder-Pictures/SAFLAX-",'Basis-Tabelle-Samen'!K115,"-",'Basis-Tabelle-Samen'!J115,"-garden-to-go-mini-turkish.jpg")),
IF($C$1="Ungarisch - HU",HYPERLINK(CONCATENATE("https://www.saflax.de/0-WVK-Retail/Bilder-Pictures/SAFLAX-",'Basis-Tabelle-Samen'!K115,"-",'Basis-Tabelle-Samen'!J115,"-garden-to-go-mini-hungarian.jpg")),
" ACHTUNG")))))))))))))))))))))))))))))</f>
        <v>https://www.saflax.de/0-WVK-Retail/Bilder-Pictures/SAFLAX-73255-helleborus-niger-garden-to-go-mini-english.jpg</v>
      </c>
      <c r="AN103" s="330" t="str">
        <f>IF(I103&lt;1,"",
IF($C$1="Bulgarisch - BG",HYPERLINK(CONCATENATE("https://www.saflax.de/0-WVK-Retail/Bilder-Pictures/SAFLAX-",'Basis-Tabelle-Samen'!N115,"-",'Basis-Tabelle-Samen'!J115,"-garden-to-go-lite-bulgarian.jpg")),
IF($C$1="Dänisch - DK",HYPERLINK(CONCATENATE("https://www.saflax.de/0-WVK-Retail/Bilder-Pictures/SAFLAX-",'Basis-Tabelle-Samen'!N115,"-",'Basis-Tabelle-Samen'!J115,"-garden-to-go-lite-danish.jpg")),
IF($C$1="Deutsch - DE",HYPERLINK(CONCATENATE("https://www.saflax.de/0-WVK-Retail/Bilder-Pictures/SAFLAX-",'Basis-Tabelle-Samen'!N115,"-",'Basis-Tabelle-Samen'!J115,"-garden-to-go-lite-german.jpg")),
IF($C$1="Englisch - UK",HYPERLINK(CONCATENATE("https://www.saflax.de/0-WVK-Retail/Bilder-Pictures/SAFLAX-",'Basis-Tabelle-Samen'!N115,"-",'Basis-Tabelle-Samen'!J115,"-garden-to-go-lite-english.jpg")),
IF($C$1="Estnisch - EE",HYPERLINK(CONCATENATE("https://www.saflax.de/0-WVK-Retail/Bilder-Pictures/SAFLAX-",'Basis-Tabelle-Samen'!N115,"-",'Basis-Tabelle-Samen'!J115,"-garden-to-go-lite-estonian.jpg")),
IF($C$1="Finnisch - FI",HYPERLINK(CONCATENATE("https://www.saflax.de/0-WVK-Retail/Bilder-Pictures/SAFLAX-",'Basis-Tabelle-Samen'!N115,"-",'Basis-Tabelle-Samen'!J115,"-garden-to-go-lite-finnish.jpg")),
IF($C$1="Französisch - FR",HYPERLINK(CONCATENATE("https://www.saflax.de/0-WVK-Retail/Bilder-Pictures/SAFLAX-",'Basis-Tabelle-Samen'!N115,"-",'Basis-Tabelle-Samen'!J115,"-garden-to-go-lite-french.jpg")),
IF($C$1="Griechisch - GR",HYPERLINK(CONCATENATE("https://www.saflax.de/0-WVK-Retail/Bilder-Pictures/SAFLAX-",'Basis-Tabelle-Samen'!N115,"-",'Basis-Tabelle-Samen'!J115,"-garden-to-go-lite-greek.jpg")),
IF($C$1="Irisch - IE",HYPERLINK(CONCATENATE("https://www.saflax.de/0-WVK-Retail/Bilder-Pictures/SAFLAX-",'Basis-Tabelle-Samen'!N115,"-",'Basis-Tabelle-Samen'!J115,"-garden-to-go-lite-irish.jpg")),
IF($C$1="Isländisch - IS",HYPERLINK(CONCATENATE("https://www.saflax.de/0-WVK-Retail/Bilder-Pictures/SAFLAX-",'Basis-Tabelle-Samen'!N115,"-",'Basis-Tabelle-Samen'!J115,"-garden-to-go-lite-icelandic.jpg")),
IF($C$1="Italienisch - IT",HYPERLINK(CONCATENATE("https://www.saflax.de/0-WVK-Retail/Bilder-Pictures/SAFLAX-",'Basis-Tabelle-Samen'!N115,"-",'Basis-Tabelle-Samen'!J115,"-garden-to-go-lite-italian.jpg")),
IF($C$1="Japanisch - JP",HYPERLINK(CONCATENATE("https://www.saflax.de/0-WVK-Retail/Bilder-Pictures/SAFLAX-",'Basis-Tabelle-Samen'!N115,"-",'Basis-Tabelle-Samen'!J115,"-garden-to-go-lite-japanese.jpg")),
IF($C$1="Kroatisch - HR",HYPERLINK(CONCATENATE("https://www.saflax.de/0-WVK-Retail/Bilder-Pictures/SAFLAX-",'Basis-Tabelle-Samen'!N115,"-",'Basis-Tabelle-Samen'!J115,"-garden-to-go-lite-croatian.jpg")),
IF($C$1="Lettisch - LV",HYPERLINK(CONCATENATE("https://www.saflax.de/0-WVK-Retail/Bilder-Pictures/SAFLAX-",'Basis-Tabelle-Samen'!N115,"-",'Basis-Tabelle-Samen'!J115,"-garden-to-go-lite-latvian.jpg")),
IF($C$1="Litauisch - LT",HYPERLINK(CONCATENATE("https://www.saflax.de/0-WVK-Retail/Bilder-Pictures/SAFLAX-",'Basis-Tabelle-Samen'!N115,"-",'Basis-Tabelle-Samen'!J115,"-garden-to-go-lite-lithuanian.jpg")),
IF($C$1="Maltesisch - MT",HYPERLINK(CONCATENATE("https://www.saflax.de/0-WVK-Retail/Bilder-Pictures/SAFLAX-",'Basis-Tabelle-Samen'!N115,"-",'Basis-Tabelle-Samen'!J115,"-garden-to-go-lite-maltese.jpg")),
IF($C$1="Niederländisch - NL",HYPERLINK(CONCATENATE("https://www.saflax.de/0-WVK-Retail/Bilder-Pictures/SAFLAX-",'Basis-Tabelle-Samen'!N115,"-",'Basis-Tabelle-Samen'!J115,"-garden-to-go-lite-dutch.jpg")),
IF($C$1="Norwegisch - NO",HYPERLINK(CONCATENATE("https://www.saflax.de/0-WVK-Retail/Bilder-Pictures/SAFLAX-",'Basis-Tabelle-Samen'!N115,"-",'Basis-Tabelle-Samen'!J115,"-garden-to-go-lite-nowegian.jpg")),
IF($C$1="Polnisch - PL",HYPERLINK(CONCATENATE("https://www.saflax.de/0-WVK-Retail/Bilder-Pictures/SAFLAX-",'Basis-Tabelle-Samen'!N115,"-",'Basis-Tabelle-Samen'!J115,"-garden-to-go-lite-polish.jpg")),
IF($C$1="Portugiesisch - PT",HYPERLINK(CONCATENATE("https://www.saflax.de/0-WVK-Retail/Bilder-Pictures/SAFLAX-",'Basis-Tabelle-Samen'!N115,"-",'Basis-Tabelle-Samen'!J115,"-garden-to-go-lite-portuguese.jpg")),
IF($C$1="Rumänisch - RO",HYPERLINK(CONCATENATE("https://www.saflax.de/0-WVK-Retail/Bilder-Pictures/SAFLAX-",'Basis-Tabelle-Samen'!N115,"-",'Basis-Tabelle-Samen'!J115,"-garden-to-go-lite-romanian.jpg")),
IF($C$1="Schwedisch - SE",HYPERLINK(CONCATENATE("https://www.saflax.de/0-WVK-Retail/Bilder-Pictures/SAFLAX-",'Basis-Tabelle-Samen'!N115,"-",'Basis-Tabelle-Samen'!J115,"-garden-to-go-lite-swedish.jpg")),
IF($C$1="Slowakisch - SK",HYPERLINK(CONCATENATE("https://www.saflax.de/0-WVK-Retail/Bilder-Pictures/SAFLAX-",'Basis-Tabelle-Samen'!N115,"-",'Basis-Tabelle-Samen'!J115,"-garden-to-go-lite-slovak.jpg")),
IF($C$1="Slowenisch - SI",HYPERLINK(CONCATENATE("https://www.saflax.de/0-WVK-Retail/Bilder-Pictures/SAFLAX-",'Basis-Tabelle-Samen'!N115,"-",'Basis-Tabelle-Samen'!J115,"-garden-to-go-lite-slovenian.jpg")),
IF($C$1="Spanisch - ES",HYPERLINK(CONCATENATE("https://www.saflax.de/0-WVK-Retail/Bilder-Pictures/SAFLAX-",'Basis-Tabelle-Samen'!N115,"-",'Basis-Tabelle-Samen'!J115,"-garden-to-go-lite-spanish.jpg")),
IF($C$1="Tschechisch - CZ",HYPERLINK(CONCATENATE("https://www.saflax.de/0-WVK-Retail/Bilder-Pictures/SAFLAX-",'Basis-Tabelle-Samen'!N115,"-",'Basis-Tabelle-Samen'!J115,"-garden-to-go-lite-czech.jpg")),
IF($C$1="Türkisch - TR",HYPERLINK(CONCATENATE("https://www.saflax.de/0-WVK-Retail/Bilder-Pictures/SAFLAX-",'Basis-Tabelle-Samen'!N115,"-",'Basis-Tabelle-Samen'!J115,"-garden-to-go-lite-turkish.jpg")),
IF($C$1="Ungarisch - HU",HYPERLINK(CONCATENATE("https://www.saflax.de/0-WVK-Retail/Bilder-Pictures/SAFLAX-",'Basis-Tabelle-Samen'!N115,"-",'Basis-Tabelle-Samen'!J115,"-garden-to-go-lite-hungarian.jpg")),
" ACHTUNG")))))))))))))))))))))))))))))</f>
        <v>https://www.saflax.de/0-WVK-Retail/Bilder-Pictures/SAFLAX-83255-helleborus-niger-garden-to-go-lite-english.jpg</v>
      </c>
      <c r="AO103" s="330" t="str">
        <f>IF(J103&lt;1,"",
IF($C$1="Bulgarisch - BG",HYPERLINK(CONCATENATE("https://www.saflax.de/0-WVK-Retail/Bilder-Pictures/SAFLAX-",'Basis-Tabelle-Samen'!Q115,"-",'Basis-Tabelle-Samen'!J115,"-garden-to-go-bulgarian.jpg")),
IF($C$1="Dänisch - DK",HYPERLINK(CONCATENATE("https://www.saflax.de/0-WVK-Retail/Bilder-Pictures/SAFLAX-",'Basis-Tabelle-Samen'!Q115,"-",'Basis-Tabelle-Samen'!J115,"-garden-to-go-danish.jpg")),
IF($C$1="Deutsch - DE",HYPERLINK(CONCATENATE("https://www.saflax.de/0-WVK-Retail/Bilder-Pictures/SAFLAX-",'Basis-Tabelle-Samen'!Q115,"-",'Basis-Tabelle-Samen'!J115,"-garden-to-go-german.jpg")),
IF($C$1="Englisch - UK",HYPERLINK(CONCATENATE("https://www.saflax.de/0-WVK-Retail/Bilder-Pictures/SAFLAX-",'Basis-Tabelle-Samen'!Q115,"-",'Basis-Tabelle-Samen'!J115,"-garden-to-go-english.jpg")),
IF($C$1="Estnisch - EE",HYPERLINK(CONCATENATE("https://www.saflax.de/0-WVK-Retail/Bilder-Pictures/SAFLAX-",'Basis-Tabelle-Samen'!Q115,"-",'Basis-Tabelle-Samen'!J115,"-garden-to-go-estonian.jpg")),
IF($C$1="Finnisch - FI",HYPERLINK(CONCATENATE("https://www.saflax.de/0-WVK-Retail/Bilder-Pictures/SAFLAX-",'Basis-Tabelle-Samen'!Q115,"-",'Basis-Tabelle-Samen'!J115,"-garden-to-go-finnish.jpg")),
IF($C$1="Französisch - FR",HYPERLINK(CONCATENATE("https://www.saflax.de/0-WVK-Retail/Bilder-Pictures/SAFLAX-",'Basis-Tabelle-Samen'!Q115,"-",'Basis-Tabelle-Samen'!J115,"-garden-to-go-french.jpg")),
IF($C$1="Griechisch - GR",HYPERLINK(CONCATENATE("https://www.saflax.de/0-WVK-Retail/Bilder-Pictures/SAFLAX-",'Basis-Tabelle-Samen'!Q115,"-",'Basis-Tabelle-Samen'!J115,"-garden-to-go-greek.jpg")),
IF($C$1="Irisch - IE",HYPERLINK(CONCATENATE("https://www.saflax.de/0-WVK-Retail/Bilder-Pictures/SAFLAX-",'Basis-Tabelle-Samen'!Q115,"-",'Basis-Tabelle-Samen'!J115,"-garden-to-go-irish.jpg")),
IF($C$1="Isländisch - IS",HYPERLINK(CONCATENATE("https://www.saflax.de/0-WVK-Retail/Bilder-Pictures/SAFLAX-",'Basis-Tabelle-Samen'!Q115,"-",'Basis-Tabelle-Samen'!J115,"-garden-to-go-icelandic.jpg")),
IF($C$1="Italienisch - IT",HYPERLINK(CONCATENATE("https://www.saflax.de/0-WVK-Retail/Bilder-Pictures/SAFLAX-",'Basis-Tabelle-Samen'!Q115,"-",'Basis-Tabelle-Samen'!J115,"-garden-to-go-italian.jpg")),
IF($C$1="Japanisch - JP",HYPERLINK(CONCATENATE("https://www.saflax.de/0-WVK-Retail/Bilder-Pictures/SAFLAX-",'Basis-Tabelle-Samen'!Q115,"-",'Basis-Tabelle-Samen'!J115,"-garden-to-go-japanese.jpg")),
IF($C$1="Kroatisch - HR",HYPERLINK(CONCATENATE("https://www.saflax.de/0-WVK-Retail/Bilder-Pictures/SAFLAX-",'Basis-Tabelle-Samen'!Q115,"-",'Basis-Tabelle-Samen'!J115,"-garden-to-go-croatian.jpg")),
IF($C$1="Lettisch - LV",HYPERLINK(CONCATENATE("https://www.saflax.de/0-WVK-Retail/Bilder-Pictures/SAFLAX-",'Basis-Tabelle-Samen'!Q115,"-",'Basis-Tabelle-Samen'!J115,"-garden-to-go-latvian.jpg")),
IF($C$1="Litauisch - LT",HYPERLINK(CONCATENATE("https://www.saflax.de/0-WVK-Retail/Bilder-Pictures/SAFLAX-",'Basis-Tabelle-Samen'!Q115,"-",'Basis-Tabelle-Samen'!J115,"-garden-to-go-lithuanian.jpg")),
IF($C$1="Maltesisch - MT",HYPERLINK(CONCATENATE("https://www.saflax.de/0-WVK-Retail/Bilder-Pictures/SAFLAX-",'Basis-Tabelle-Samen'!Q115,"-",'Basis-Tabelle-Samen'!J115,"-garden-to-go-maltese.jpg")),
IF($C$1="Niederländisch - NL",HYPERLINK(CONCATENATE("https://www.saflax.de/0-WVK-Retail/Bilder-Pictures/SAFLAX-",'Basis-Tabelle-Samen'!Q115,"-",'Basis-Tabelle-Samen'!J115,"-garden-to-go-dutch.jpg")),
IF($C$1="Norwegisch - NO",HYPERLINK(CONCATENATE("https://www.saflax.de/0-WVK-Retail/Bilder-Pictures/SAFLAX-",'Basis-Tabelle-Samen'!Q115,"-",'Basis-Tabelle-Samen'!J115,"-garden-to-go-nowegian.jpg")),
IF($C$1="Polnisch - PL",HYPERLINK(CONCATENATE("https://www.saflax.de/0-WVK-Retail/Bilder-Pictures/SAFLAX-",'Basis-Tabelle-Samen'!Q115,"-",'Basis-Tabelle-Samen'!J115,"-garden-to-go-polish.jpg")),
IF($C$1="Portugiesisch - PT",HYPERLINK(CONCATENATE("https://www.saflax.de/0-WVK-Retail/Bilder-Pictures/SAFLAX-",'Basis-Tabelle-Samen'!Q115,"-",'Basis-Tabelle-Samen'!J115,"-garden-to-go-portuguese.jpg")),
IF($C$1="Rumänisch - RO",HYPERLINK(CONCATENATE("https://www.saflax.de/0-WVK-Retail/Bilder-Pictures/SAFLAX-",'Basis-Tabelle-Samen'!Q115,"-",'Basis-Tabelle-Samen'!J115,"-garden-to-go-romanian.jpg")),
IF($C$1="Schwedisch - SE",HYPERLINK(CONCATENATE("https://www.saflax.de/0-WVK-Retail/Bilder-Pictures/SAFLAX-",'Basis-Tabelle-Samen'!Q115,"-",'Basis-Tabelle-Samen'!J115,"-garden-to-go-swedish.jpg")),
IF($C$1="Slowakisch - SK",HYPERLINK(CONCATENATE("https://www.saflax.de/0-WVK-Retail/Bilder-Pictures/SAFLAX-",'Basis-Tabelle-Samen'!Q115,"-",'Basis-Tabelle-Samen'!J115,"-garden-to-go-slovak.jpg")),
IF($C$1="Slowenisch - SI",HYPERLINK(CONCATENATE("https://www.saflax.de/0-WVK-Retail/Bilder-Pictures/SAFLAX-",'Basis-Tabelle-Samen'!Q115,"-",'Basis-Tabelle-Samen'!J115,"-garden-to-go-slovenian.jpg")),
IF($C$1="Spanisch - ES",HYPERLINK(CONCATENATE("https://www.saflax.de/0-WVK-Retail/Bilder-Pictures/SAFLAX-",'Basis-Tabelle-Samen'!Q115,"-",'Basis-Tabelle-Samen'!J115,"-garden-to-go-spanish.jpg")),
IF($C$1="Tschechisch - CZ",HYPERLINK(CONCATENATE("https://www.saflax.de/0-WVK-Retail/Bilder-Pictures/SAFLAX-",'Basis-Tabelle-Samen'!Q115,"-",'Basis-Tabelle-Samen'!J115,"-garden-to-go-czech.jpg")),
IF($C$1="Türkisch - TR",HYPERLINK(CONCATENATE("https://www.saflax.de/0-WVK-Retail/Bilder-Pictures/SAFLAX-",'Basis-Tabelle-Samen'!Q115,"-",'Basis-Tabelle-Samen'!J115,"-garden-to-go-turkish.jpg")),
IF($C$1="Ungarisch - HU",HYPERLINK(CONCATENATE("https://www.saflax.de/0-WVK-Retail/Bilder-Pictures/SAFLAX-",'Basis-Tabelle-Samen'!Q115,"-",'Basis-Tabelle-Samen'!J115,"-garden-to-go-hungarian.jpg")),
" ACHTUNG")))))))))))))))))))))))))))))</f>
        <v>https://www.saflax.de/0-WVK-Retail/Bilder-Pictures/SAFLAX-53255-helleborus-niger-garden-to-go-english.jpg</v>
      </c>
      <c r="AP103" s="330" t="str">
        <f>IF(K103&lt;1,"",
IF($C$1="Bulgarisch - BG",HYPERLINK(CONCATENATE("https://www.saflax.de/0-WVK-Retail/Bilder-Pictures/SAFLAX-",'Basis-Tabelle-Samen'!T115,"-",'Basis-Tabelle-Samen'!J115,"-cultivation-set-bulgarian.jpg")),
IF($C$1="Dänisch - DK",HYPERLINK(CONCATENATE("https://www.saflax.de/0-WVK-Retail/Bilder-Pictures/SAFLAX-",'Basis-Tabelle-Samen'!T115,"-",'Basis-Tabelle-Samen'!J115,"-cultivation-set-danish.jpg")),
IF($C$1="Deutsch - DE",HYPERLINK(CONCATENATE("https://www.saflax.de/0-WVK-Retail/Bilder-Pictures/SAFLAX-",'Basis-Tabelle-Samen'!T115,"-",'Basis-Tabelle-Samen'!J115,"-cultivation-set-german.jpg")),
IF($C$1="Englisch - UK",HYPERLINK(CONCATENATE("https://www.saflax.de/0-WVK-Retail/Bilder-Pictures/SAFLAX-",'Basis-Tabelle-Samen'!T115,"-",'Basis-Tabelle-Samen'!J115,"-cultivation-set-english.jpg")),
IF($C$1="Estnisch - EE",HYPERLINK(CONCATENATE("https://www.saflax.de/0-WVK-Retail/Bilder-Pictures/SAFLAX-",'Basis-Tabelle-Samen'!T115,"-",'Basis-Tabelle-Samen'!J115,"-cultivation-set-estonian.jpg")),
IF($C$1="Finnisch - FI",HYPERLINK(CONCATENATE("https://www.saflax.de/0-WVK-Retail/Bilder-Pictures/SAFLAX-",'Basis-Tabelle-Samen'!T115,"-",'Basis-Tabelle-Samen'!J115,"-cultivation-set-finnish.jpg")),
IF($C$1="Französisch - FR",HYPERLINK(CONCATENATE("https://www.saflax.de/0-WVK-Retail/Bilder-Pictures/SAFLAX-",'Basis-Tabelle-Samen'!T115,"-",'Basis-Tabelle-Samen'!J115,"-cultivation-set-french.jpg")),
IF($C$1="Griechisch - GR",HYPERLINK(CONCATENATE("https://www.saflax.de/0-WVK-Retail/Bilder-Pictures/SAFLAX-",'Basis-Tabelle-Samen'!T115,"-",'Basis-Tabelle-Samen'!J115,"-cultivation-set-greek.jpg")),
IF($C$1="Irisch - IE",HYPERLINK(CONCATENATE("https://www.saflax.de/0-WVK-Retail/Bilder-Pictures/SAFLAX-",'Basis-Tabelle-Samen'!T115,"-",'Basis-Tabelle-Samen'!J115,"-cultivation-set-irish.jpg")),
IF($C$1="Isländisch - IS",HYPERLINK(CONCATENATE("https://www.saflax.de/0-WVK-Retail/Bilder-Pictures/SAFLAX-",'Basis-Tabelle-Samen'!T115,"-",'Basis-Tabelle-Samen'!J115,"-cultivation-set-icelandic.jpg")),
IF($C$1="Italienisch - IT",HYPERLINK(CONCATENATE("https://www.saflax.de/0-WVK-Retail/Bilder-Pictures/SAFLAX-",'Basis-Tabelle-Samen'!T115,"-",'Basis-Tabelle-Samen'!J115,"-cultivation-set-italian.jpg")),
IF($C$1="Japanisch - JP",HYPERLINK(CONCATENATE("https://www.saflax.de/0-WVK-Retail/Bilder-Pictures/SAFLAX-",'Basis-Tabelle-Samen'!T115,"-",'Basis-Tabelle-Samen'!J115,"-cultivation-set-japanese.jpg")),
IF($C$1="Kroatisch - HR",HYPERLINK(CONCATENATE("https://www.saflax.de/0-WVK-Retail/Bilder-Pictures/SAFLAX-",'Basis-Tabelle-Samen'!T115,"-",'Basis-Tabelle-Samen'!J115,"-cultivation-set-croatian.jpg")),
IF($C$1="Lettisch - LV",HYPERLINK(CONCATENATE("https://www.saflax.de/0-WVK-Retail/Bilder-Pictures/SAFLAX-",'Basis-Tabelle-Samen'!T115,"-",'Basis-Tabelle-Samen'!J115,"-cultivation-set-latvian.jpg")),
IF($C$1="Litauisch - LT",HYPERLINK(CONCATENATE("https://www.saflax.de/0-WVK-Retail/Bilder-Pictures/SAFLAX-",'Basis-Tabelle-Samen'!T115,"-",'Basis-Tabelle-Samen'!J115,"-cultivation-set-lithuanian.jpg")),
IF($C$1="Maltesisch - MT",HYPERLINK(CONCATENATE("https://www.saflax.de/0-WVK-Retail/Bilder-Pictures/SAFLAX-",'Basis-Tabelle-Samen'!T115,"-",'Basis-Tabelle-Samen'!J115,"-cultivation-set-maltese.jpg")),
IF($C$1="Niederländisch - NL",HYPERLINK(CONCATENATE("https://www.saflax.de/0-WVK-Retail/Bilder-Pictures/SAFLAX-",'Basis-Tabelle-Samen'!T115,"-",'Basis-Tabelle-Samen'!J115,"-cultivation-set-dutch.jpg")),
IF($C$1="Norwegisch - NO",HYPERLINK(CONCATENATE("https://www.saflax.de/0-WVK-Retail/Bilder-Pictures/SAFLAX-",'Basis-Tabelle-Samen'!T115,"-",'Basis-Tabelle-Samen'!J115,"-cultivation-set-nowegian.jpg")),
IF($C$1="Polnisch - PL",HYPERLINK(CONCATENATE("https://www.saflax.de/0-WVK-Retail/Bilder-Pictures/SAFLAX-",'Basis-Tabelle-Samen'!T115,"-",'Basis-Tabelle-Samen'!J115,"-cultivation-set-polish.jpg")),
IF($C$1="Portugiesisch - PT",HYPERLINK(CONCATENATE("https://www.saflax.de/0-WVK-Retail/Bilder-Pictures/SAFLAX-",'Basis-Tabelle-Samen'!T115,"-",'Basis-Tabelle-Samen'!J115,"-cultivation-set-portuguese.jpg")),
IF($C$1="Rumänisch - RO",HYPERLINK(CONCATENATE("https://www.saflax.de/0-WVK-Retail/Bilder-Pictures/SAFLAX-",'Basis-Tabelle-Samen'!T115,"-",'Basis-Tabelle-Samen'!J115,"-cultivation-set-romanian.jpg")),
IF($C$1="Schwedisch - SE",HYPERLINK(CONCATENATE("https://www.saflax.de/0-WVK-Retail/Bilder-Pictures/SAFLAX-",'Basis-Tabelle-Samen'!T115,"-",'Basis-Tabelle-Samen'!J115,"-cultivation-set-swedish.jpg")),
IF($C$1="Slowakisch - SK",HYPERLINK(CONCATENATE("https://www.saflax.de/0-WVK-Retail/Bilder-Pictures/SAFLAX-",'Basis-Tabelle-Samen'!T115,"-",'Basis-Tabelle-Samen'!J115,"-cultivation-set-slovak.jpg")),
IF($C$1="Slowenisch - SI",HYPERLINK(CONCATENATE("https://www.saflax.de/0-WVK-Retail/Bilder-Pictures/SAFLAX-",'Basis-Tabelle-Samen'!T115,"-",'Basis-Tabelle-Samen'!J115,"-cultivation-set-slovenian.jpg")),
IF($C$1="Spanisch - ES",HYPERLINK(CONCATENATE("https://www.saflax.de/0-WVK-Retail/Bilder-Pictures/SAFLAX-",'Basis-Tabelle-Samen'!T115,"-",'Basis-Tabelle-Samen'!J115,"-cultivation-set-spanish.jpg")),
IF($C$1="Tschechisch - CZ",HYPERLINK(CONCATENATE("https://www.saflax.de/0-WVK-Retail/Bilder-Pictures/SAFLAX-",'Basis-Tabelle-Samen'!T115,"-",'Basis-Tabelle-Samen'!J115,"-cultivation-set-czech.jpg")),
IF($C$1="Türkisch - TR",HYPERLINK(CONCATENATE("https://www.saflax.de/0-WVK-Retail/Bilder-Pictures/SAFLAX-",'Basis-Tabelle-Samen'!T115,"-",'Basis-Tabelle-Samen'!J115,"-cultivation-set-turkish.jpg")),
IF($C$1="Ungarisch - HU",HYPERLINK(CONCATENATE("https://www.saflax.de/0-WVK-Retail/Bilder-Pictures/SAFLAX-",'Basis-Tabelle-Samen'!T115,"-",'Basis-Tabelle-Samen'!J115,"-cultivation-set-hungarian.jpg")),
" ACHTUNG")))))))))))))))))))))))))))))</f>
        <v>https://www.saflax.de/0-WVK-Retail/Bilder-Pictures/SAFLAX-33255-helleborus-niger-cultivation-set-english.jpg</v>
      </c>
      <c r="AQ103" s="330" t="str">
        <f>IF(L103&lt;1,"",
IF($C$1="Bulgarisch - BG",HYPERLINK(CONCATENATE("https://www.saflax.de/0-WVK-Retail/Bilder-Pictures/SAFLAX-",'Basis-Tabelle-Samen'!W115,"-",'Basis-Tabelle-Samen'!J115,"-garden-in-the-bag-bulgarian.jpg")),
IF($C$1="Dänisch - DK",HYPERLINK(CONCATENATE("https://www.saflax.de/0-WVK-Retail/Bilder-Pictures/SAFLAX-",'Basis-Tabelle-Samen'!W115,"-",'Basis-Tabelle-Samen'!J115,"-garden-in-the-bag-danish.jpg")),
IF($C$1="Deutsch - DE",HYPERLINK(CONCATENATE("https://www.saflax.de/0-WVK-Retail/Bilder-Pictures/SAFLAX-",'Basis-Tabelle-Samen'!W115,"-",'Basis-Tabelle-Samen'!J115,"-garden-in-the-bag-german.jpg")),
IF($C$1="Englisch - UK",HYPERLINK(CONCATENATE("https://www.saflax.de/0-WVK-Retail/Bilder-Pictures/SAFLAX-",'Basis-Tabelle-Samen'!W115,"-",'Basis-Tabelle-Samen'!J115,"-garden-in-the-bag-english.jpg")),
IF($C$1="Estnisch - EE",HYPERLINK(CONCATENATE("https://www.saflax.de/0-WVK-Retail/Bilder-Pictures/SAFLAX-",'Basis-Tabelle-Samen'!W115,"-",'Basis-Tabelle-Samen'!J115,"-garden-in-the-bag-estonian.jpg")),
IF($C$1="Finnisch - FI",HYPERLINK(CONCATENATE("https://www.saflax.de/0-WVK-Retail/Bilder-Pictures/SAFLAX-",'Basis-Tabelle-Samen'!W115,"-",'Basis-Tabelle-Samen'!J115,"-garden-in-the-bag-finnish.jpg")),
IF($C$1="Französisch - FR",HYPERLINK(CONCATENATE("https://www.saflax.de/0-WVK-Retail/Bilder-Pictures/SAFLAX-",'Basis-Tabelle-Samen'!W115,"-",'Basis-Tabelle-Samen'!J115,"-garden-in-the-bag-french.jpg")),
IF($C$1="Griechisch - GR",HYPERLINK(CONCATENATE("https://www.saflax.de/0-WVK-Retail/Bilder-Pictures/SAFLAX-",'Basis-Tabelle-Samen'!W115,"-",'Basis-Tabelle-Samen'!J115,"-garden-in-the-bag-greek.jpg")),
IF($C$1="Irisch - IE",HYPERLINK(CONCATENATE("https://www.saflax.de/0-WVK-Retail/Bilder-Pictures/SAFLAX-",'Basis-Tabelle-Samen'!W115,"-",'Basis-Tabelle-Samen'!J115,"-garden-in-the-bag-irish.jpg")),
IF($C$1="Isländisch - IS",HYPERLINK(CONCATENATE("https://www.saflax.de/0-WVK-Retail/Bilder-Pictures/SAFLAX-",'Basis-Tabelle-Samen'!W115,"-",'Basis-Tabelle-Samen'!J115,"-garden-in-the-bag-icelandic.jpg")),
IF($C$1="Italienisch - IT",HYPERLINK(CONCATENATE("https://www.saflax.de/0-WVK-Retail/Bilder-Pictures/SAFLAX-",'Basis-Tabelle-Samen'!W115,"-",'Basis-Tabelle-Samen'!J115,"-garden-in-the-bag-italian.jpg")),
IF($C$1="Japanisch - JP",HYPERLINK(CONCATENATE("https://www.saflax.de/0-WVK-Retail/Bilder-Pictures/SAFLAX-",'Basis-Tabelle-Samen'!W115,"-",'Basis-Tabelle-Samen'!J115,"-garden-in-the-bag-japanese.jpg")),
IF($C$1="Kroatisch - HR",HYPERLINK(CONCATENATE("https://www.saflax.de/0-WVK-Retail/Bilder-Pictures/SAFLAX-",'Basis-Tabelle-Samen'!W115,"-",'Basis-Tabelle-Samen'!J115,"-garden-in-the-bag-croatian.jpg")),
IF($C$1="Lettisch - LV",HYPERLINK(CONCATENATE("https://www.saflax.de/0-WVK-Retail/Bilder-Pictures/SAFLAX-",'Basis-Tabelle-Samen'!W115,"-",'Basis-Tabelle-Samen'!J115,"-garden-in-the-bag-latvian.jpg")),
IF($C$1="Litauisch - LT",HYPERLINK(CONCATENATE("https://www.saflax.de/0-WVK-Retail/Bilder-Pictures/SAFLAX-",'Basis-Tabelle-Samen'!W115,"-",'Basis-Tabelle-Samen'!J115,"-garden-in-the-bag-lithuanian.jpg")),
IF($C$1="Maltesisch - MT",HYPERLINK(CONCATENATE("https://www.saflax.de/0-WVK-Retail/Bilder-Pictures/SAFLAX-",'Basis-Tabelle-Samen'!W115,"-",'Basis-Tabelle-Samen'!J115,"-garden-in-the-bag-maltese.jpg")),
IF($C$1="Niederländisch - NL",HYPERLINK(CONCATENATE("https://www.saflax.de/0-WVK-Retail/Bilder-Pictures/SAFLAX-",'Basis-Tabelle-Samen'!W115,"-",'Basis-Tabelle-Samen'!J115,"-garden-in-the-bag-dutch.jpg")),
IF($C$1="Norwegisch - NO",HYPERLINK(CONCATENATE("https://www.saflax.de/0-WVK-Retail/Bilder-Pictures/SAFLAX-",'Basis-Tabelle-Samen'!W115,"-",'Basis-Tabelle-Samen'!J115,"-garden-in-the-bag-nowegian.jpg")),
IF($C$1="Polnisch - PL",HYPERLINK(CONCATENATE("https://www.saflax.de/0-WVK-Retail/Bilder-Pictures/SAFLAX-",'Basis-Tabelle-Samen'!W115,"-",'Basis-Tabelle-Samen'!J115,"-garden-in-the-bag-polish.jpg")),
IF($C$1="Portugiesisch - PT",HYPERLINK(CONCATENATE("https://www.saflax.de/0-WVK-Retail/Bilder-Pictures/SAFLAX-",'Basis-Tabelle-Samen'!W115,"-",'Basis-Tabelle-Samen'!J115,"-garden-in-the-bag-portuguese.jpg")),
IF($C$1="Rumänisch - RO",HYPERLINK(CONCATENATE("https://www.saflax.de/0-WVK-Retail/Bilder-Pictures/SAFLAX-",'Basis-Tabelle-Samen'!W115,"-",'Basis-Tabelle-Samen'!J115,"-garden-in-the-bag-romanian.jpg")),
IF($C$1="Schwedisch - SE",HYPERLINK(CONCATENATE("https://www.saflax.de/0-WVK-Retail/Bilder-Pictures/SAFLAX-",'Basis-Tabelle-Samen'!W115,"-",'Basis-Tabelle-Samen'!J115,"-garden-in-the-bag-swedish.jpg")),
IF($C$1="Slowakisch - SK",HYPERLINK(CONCATENATE("https://www.saflax.de/0-WVK-Retail/Bilder-Pictures/SAFLAX-",'Basis-Tabelle-Samen'!W115,"-",'Basis-Tabelle-Samen'!J115,"-garden-in-the-bag-slovak.jpg")),
IF($C$1="Slowenisch - SI",HYPERLINK(CONCATENATE("https://www.saflax.de/0-WVK-Retail/Bilder-Pictures/SAFLAX-",'Basis-Tabelle-Samen'!W115,"-",'Basis-Tabelle-Samen'!J115,"-garden-in-the-bag-slovenian.jpg")),
IF($C$1="Spanisch - ES",HYPERLINK(CONCATENATE("https://www.saflax.de/0-WVK-Retail/Bilder-Pictures/SAFLAX-",'Basis-Tabelle-Samen'!W115,"-",'Basis-Tabelle-Samen'!J115,"-garden-in-the-bag-spanish.jpg")),
IF($C$1="Tschechisch - CZ",HYPERLINK(CONCATENATE("https://www.saflax.de/0-WVK-Retail/Bilder-Pictures/SAFLAX-",'Basis-Tabelle-Samen'!W115,"-",'Basis-Tabelle-Samen'!J115,"-garden-in-the-bag-czech.jpg")),
IF($C$1="Türkisch - TR",HYPERLINK(CONCATENATE("https://www.saflax.de/0-WVK-Retail/Bilder-Pictures/SAFLAX-",'Basis-Tabelle-Samen'!W115,"-",'Basis-Tabelle-Samen'!J115,"-garden-in-the-bag-turkish.jpg")),
IF($C$1="Ungarisch - HU",HYPERLINK(CONCATENATE("https://www.saflax.de/0-WVK-Retail/Bilder-Pictures/SAFLAX-",'Basis-Tabelle-Samen'!W115,"-",'Basis-Tabelle-Samen'!J115,"-garden-in-the-bag-hungarian.jpg")),
" ACHTUNG")))))))))))))))))))))))))))))</f>
        <v>https://www.saflax.de/0-WVK-Retail/Bilder-Pictures/SAFLAX-63255-helleborus-niger-garden-in-the-bag-english.jpg</v>
      </c>
    </row>
    <row r="104" spans="1:43" ht="17.100000000000001" customHeight="1" x14ac:dyDescent="0.2">
      <c r="A104" s="318" t="str">
        <f>IF('Basis-Tabelle-Samen'!A117="","",IF($C$1="Deutsch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04" s="319" t="str">
        <f>'Basis-Tabelle-Samen'!I117</f>
        <v>Alcea rosea</v>
      </c>
      <c r="C104" s="316" t="str">
        <f>IF($C$1="Bulgarisch - BG",'Basis-Tabelle-Samen'!Z117,
IF($C$1="Dänisch - DK",'Basis-Tabelle-Samen'!AA117,
IF($C$1="Deutsch - DE",'Basis-Tabelle-Samen'!AB117,
IF($C$1="Englisch - UK",'Basis-Tabelle-Samen'!AC117,
IF($C$1="Estnisch - EE",'Basis-Tabelle-Samen'!AD117,
IF($C$1="Finnisch - FI",'Basis-Tabelle-Samen'!AE117,
IF($C$1="Französisch - FR",'Basis-Tabelle-Samen'!AF117,
IF($C$1="Griechisch - GR",'Basis-Tabelle-Samen'!AG117,
IF($C$1="Irisch - IE",'Basis-Tabelle-Samen'!AH117,
IF($C$1="Isländisch - IS",'Basis-Tabelle-Samen'!AI117,
IF($C$1="Italienisch - IT",'Basis-Tabelle-Samen'!AJ117,
IF($C$1="Japanisch - JP",'Basis-Tabelle-Samen'!AK117,
IF($C$1="Kroatisch - HR",'Basis-Tabelle-Samen'!AL117,
IF($C$1="Lettisch - LV",'Basis-Tabelle-Samen'!AM117,
IF($C$1="Litauisch - LT",'Basis-Tabelle-Samen'!AN117,
IF($C$1="Maltesisch - MT",'Basis-Tabelle-Samen'!AO117,
IF($C$1="Niederländisch - NL",'Basis-Tabelle-Samen'!AP117,
IF($C$1="Norwegisch - NO",'Basis-Tabelle-Samen'!AQ117,
IF($C$1="Polnisch - PL",'Basis-Tabelle-Samen'!AR117,
IF($C$1="Portugiesisch - PT",'Basis-Tabelle-Samen'!AS117,
IF($C$1="Rumänisch - RO",'Basis-Tabelle-Samen'!AT117,
IF($C$1="Schwedisch - SE",'Basis-Tabelle-Samen'!AU117,
IF($C$1="Slowakisch - SK",'Basis-Tabelle-Samen'!AV117,
IF($C$1="Slowenisch - SI",'Basis-Tabelle-Samen'!AW117,
IF($C$1="Spanisch - ES",'Basis-Tabelle-Samen'!AX117,
IF($C$1="Tschechisch - CZ",'Basis-Tabelle-Samen'!AY117,
IF($C$1="Türkisch - TR",'Basis-Tabelle-Samen'!AZ117,
IF($C$1="Ungarisch - HU",'Basis-Tabelle-Samen'!BA117,
" ACHTUNG"))))))))))))))))))))))))))))</f>
        <v>White hollyhock</v>
      </c>
      <c r="D104" s="320">
        <f>'Basis-Tabelle-Samen'!F117</f>
        <v>100</v>
      </c>
      <c r="E104" s="321" t="str">
        <f>'Basis-Tabelle-Samen'!H117</f>
        <v>7 %</v>
      </c>
      <c r="F104" s="322" t="str">
        <f>IF('Basis-Tabelle-Samen'!G117="","",'Basis-Tabelle-Samen'!G117)</f>
        <v>01</v>
      </c>
      <c r="G104" s="320">
        <f>'Basis-Tabelle-Samen'!C117</f>
        <v>13257</v>
      </c>
      <c r="H104" s="323">
        <f>'Basis-Tabelle-Samen'!D117</f>
        <v>4055473132570</v>
      </c>
      <c r="I104" s="324">
        <f>'Basis-Tabelle-Samen'!E117</f>
        <v>1.85</v>
      </c>
      <c r="J104" s="325">
        <f t="shared" si="1"/>
        <v>12</v>
      </c>
      <c r="K104" s="326">
        <f>'Basis-Tabelle-Samen'!K117</f>
        <v>73257</v>
      </c>
      <c r="L104" s="323">
        <f>'Basis-Tabelle-Samen'!L117</f>
        <v>4055473732572</v>
      </c>
      <c r="M104" s="324">
        <f>'Basis-Tabelle-Samen'!M117</f>
        <v>2.4500000000000002</v>
      </c>
      <c r="N104" s="326">
        <f>IF(K104&lt;1,"",'3'!$I$15)</f>
        <v>15</v>
      </c>
      <c r="O104" s="327">
        <f>IF(K104&lt;1,"",'3'!$J$11)</f>
        <v>90</v>
      </c>
      <c r="P104" s="326">
        <f>'Basis-Tabelle-Samen'!N117</f>
        <v>83257</v>
      </c>
      <c r="Q104" s="323">
        <f>'Basis-Tabelle-Samen'!O117</f>
        <v>4055473832579</v>
      </c>
      <c r="R104" s="328">
        <f>'Basis-Tabelle-Samen'!P117</f>
        <v>3.75</v>
      </c>
      <c r="S104" s="326">
        <f>IF(R104&lt;1,"",'3'!$M$15)</f>
        <v>18</v>
      </c>
      <c r="T104" s="327">
        <f>IF(R104&lt;1,"",'3'!$N$11)</f>
        <v>72</v>
      </c>
      <c r="U104" s="326">
        <f>'Basis-Tabelle-Samen'!Q117</f>
        <v>53257</v>
      </c>
      <c r="V104" s="323">
        <f>'Basis-Tabelle-Samen'!R117</f>
        <v>4055473532578</v>
      </c>
      <c r="W104" s="324">
        <f>'Basis-Tabelle-Samen'!S117</f>
        <v>4.95</v>
      </c>
      <c r="X104" s="326">
        <f>IF(U104&lt;1,"",'3'!$Q$15)</f>
        <v>6</v>
      </c>
      <c r="Y104" s="327">
        <f>IF(U104&lt;1,"",'3'!$R$11)</f>
        <v>24</v>
      </c>
      <c r="Z104" s="326">
        <f>'Basis-Tabelle-Samen'!T117</f>
        <v>33257</v>
      </c>
      <c r="AA104" s="323">
        <f>'Basis-Tabelle-Samen'!U117</f>
        <v>4055473332574</v>
      </c>
      <c r="AB104" s="324">
        <f>'Basis-Tabelle-Samen'!V117</f>
        <v>6.75</v>
      </c>
      <c r="AC104" s="326">
        <f>IF(Z104&lt;1,"",'3'!$U$15)</f>
        <v>6</v>
      </c>
      <c r="AD104" s="327">
        <f>IF(Z104&lt;1,"",'3'!$V$11)</f>
        <v>24</v>
      </c>
      <c r="AE104" s="326">
        <f>'Basis-Tabelle-Samen'!W117</f>
        <v>63257</v>
      </c>
      <c r="AF104" s="323">
        <f>'Basis-Tabelle-Samen'!X117</f>
        <v>4055473632575</v>
      </c>
      <c r="AG104" s="324">
        <f>'Basis-Tabelle-Samen'!Y117</f>
        <v>2.95</v>
      </c>
      <c r="AH104" s="326">
        <f>IF(AE104&lt;1,"",'3'!$Y$15)</f>
        <v>8</v>
      </c>
      <c r="AI104" s="327">
        <f>IF(AE104&lt;1,"",'3'!$Z$11)</f>
        <v>64</v>
      </c>
      <c r="AJ104" s="315"/>
      <c r="AK104" s="316" t="str">
        <f>IF(G104&lt;1,"",
IF($C$1="Bulgarisch - BG",HYPERLINK(CONCATENATE("https://www.saflax.de/0-WVK-Retail/Bilder-Pictures/SAFLAX-",'Basis-Tabelle-Samen'!C117,"-",'Basis-Tabelle-Samen'!J117,"-seed-package-front-cr-bulgarian.jpg")),
IF($C$1="Dänisch - DK",HYPERLINK(CONCATENATE("https://www.saflax.de/0-WVK-Retail/Bilder-Pictures/SAFLAX-",'Basis-Tabelle-Samen'!C117,"-",'Basis-Tabelle-Samen'!J117,"-seed-package-front-cr-danish.jpg")),
IF($C$1="Deutsch - DE",HYPERLINK(CONCATENATE("https://www.saflax.de/0-WVK-Retail/Bilder-Pictures/SAFLAX-",'Basis-Tabelle-Samen'!C117,"-",'Basis-Tabelle-Samen'!J117,"-seed-package-front-cr-german.jpg")),
IF($C$1="Englisch - UK",HYPERLINK(CONCATENATE("https://www.saflax.de/0-WVK-Retail/Bilder-Pictures/SAFLAX-",'Basis-Tabelle-Samen'!C117,"-",'Basis-Tabelle-Samen'!J117,"-seed-package-front-cr-english.jpg")),
IF($C$1="Estnisch - EE",HYPERLINK(CONCATENATE("https://www.saflax.de/0-WVK-Retail/Bilder-Pictures/SAFLAX-",'Basis-Tabelle-Samen'!C117,"-",'Basis-Tabelle-Samen'!J117,"-seed-package-front-cr-estonian.jpg")),
IF($C$1="Finnisch - FI",HYPERLINK(CONCATENATE("https://www.saflax.de/0-WVK-Retail/Bilder-Pictures/SAFLAX-",'Basis-Tabelle-Samen'!C117,"-",'Basis-Tabelle-Samen'!J117,"-seed-package-front-cr-finnish.jpg")),
IF($C$1="Französisch - FR",HYPERLINK(CONCATENATE("https://www.saflax.de/0-WVK-Retail/Bilder-Pictures/SAFLAX-",'Basis-Tabelle-Samen'!C117,"-",'Basis-Tabelle-Samen'!J117,"-seed-package-front-cr-french.jpg")),
IF($C$1="Griechisch - GR",HYPERLINK(CONCATENATE("https://www.saflax.de/0-WVK-Retail/Bilder-Pictures/SAFLAX-",'Basis-Tabelle-Samen'!C117,"-",'Basis-Tabelle-Samen'!J117,"-seed-package-front-cr-greek.jpg")),
IF($C$1="Irisch - IE",HYPERLINK(CONCATENATE("https://www.saflax.de/0-WVK-Retail/Bilder-Pictures/SAFLAX-",'Basis-Tabelle-Samen'!C117,"-",'Basis-Tabelle-Samen'!J117,"-seed-package-front-cr-irish.jpg")),
IF($C$1="Isländisch - IS",HYPERLINK(CONCATENATE("https://www.saflax.de/0-WVK-Retail/Bilder-Pictures/SAFLAX-",'Basis-Tabelle-Samen'!C117,"-",'Basis-Tabelle-Samen'!J117,"-seed-package-front-cr-icelandic.jpg")),
IF($C$1="Italienisch - IT",HYPERLINK(CONCATENATE("https://www.saflax.de/0-WVK-Retail/Bilder-Pictures/SAFLAX-",'Basis-Tabelle-Samen'!C117,"-",'Basis-Tabelle-Samen'!J117,"-seed-package-front-cr-italian.jpg")),
IF($C$1="Japanisch - JP",HYPERLINK(CONCATENATE("https://www.saflax.de/0-WVK-Retail/Bilder-Pictures/SAFLAX-",'Basis-Tabelle-Samen'!C117,"-",'Basis-Tabelle-Samen'!J117,"-seed-package-front-cr-japanese.jpg")),
IF($C$1="Kroatisch - HR",HYPERLINK(CONCATENATE("https://www.saflax.de/0-WVK-Retail/Bilder-Pictures/SAFLAX-",'Basis-Tabelle-Samen'!C117,"-",'Basis-Tabelle-Samen'!J117,"-seed-package-front-cr-croatian.jpg")),
IF($C$1="Lettisch - LV",HYPERLINK(CONCATENATE("https://www.saflax.de/0-WVK-Retail/Bilder-Pictures/SAFLAX-",'Basis-Tabelle-Samen'!C117,"-",'Basis-Tabelle-Samen'!J117,"-seed-package-front-cr-latvian.jpg")),
IF($C$1="Litauisch - LT",HYPERLINK(CONCATENATE("https://www.saflax.de/0-WVK-Retail/Bilder-Pictures/SAFLAX-",'Basis-Tabelle-Samen'!C117,"-",'Basis-Tabelle-Samen'!J117,"-seed-package-front-cr-lithuanian.jpg")),
IF($C$1="Maltesisch - MT",HYPERLINK(CONCATENATE("https://www.saflax.de/0-WVK-Retail/Bilder-Pictures/SAFLAX-",'Basis-Tabelle-Samen'!C117,"-",'Basis-Tabelle-Samen'!J117,"-seed-package-front-cr-maltese.jpg")),
IF($C$1="Niederländisch - NL",HYPERLINK(CONCATENATE("https://www.saflax.de/0-WVK-Retail/Bilder-Pictures/SAFLAX-",'Basis-Tabelle-Samen'!C117,"-",'Basis-Tabelle-Samen'!J117,"-seed-package-front-cr-dutch.jpg")),
IF($C$1="Norwegisch - NO",HYPERLINK(CONCATENATE("https://www.saflax.de/0-WVK-Retail/Bilder-Pictures/SAFLAX-",'Basis-Tabelle-Samen'!C117,"-",'Basis-Tabelle-Samen'!J117,"-seed-package-front-cr-nowegian.jpg")),
IF($C$1="Polnisch - PL",HYPERLINK(CONCATENATE("https://www.saflax.de/0-WVK-Retail/Bilder-Pictures/SAFLAX-",'Basis-Tabelle-Samen'!C117,"-",'Basis-Tabelle-Samen'!J117,"-seed-package-front-cr-polish.jpg")),
IF($C$1="Portugiesisch - PT",HYPERLINK(CONCATENATE("https://www.saflax.de/0-WVK-Retail/Bilder-Pictures/SAFLAX-",'Basis-Tabelle-Samen'!C117,"-",'Basis-Tabelle-Samen'!J117,"-seed-package-front-cr-portuguese.jpg")),
IF($C$1="Rumänisch - RO",HYPERLINK(CONCATENATE("https://www.saflax.de/0-WVK-Retail/Bilder-Pictures/SAFLAX-",'Basis-Tabelle-Samen'!C117,"-",'Basis-Tabelle-Samen'!J117,"-seed-package-front-cr-romanian.jpg")),
IF($C$1="Schwedisch - SE",HYPERLINK(CONCATENATE("https://www.saflax.de/0-WVK-Retail/Bilder-Pictures/SAFLAX-",'Basis-Tabelle-Samen'!C117,"-",'Basis-Tabelle-Samen'!J117,"-seed-package-front-cr-swedish.jpg")),
IF($C$1="Slowakisch - SK",HYPERLINK(CONCATENATE("https://www.saflax.de/0-WVK-Retail/Bilder-Pictures/SAFLAX-",'Basis-Tabelle-Samen'!C117,"-",'Basis-Tabelle-Samen'!J117,"-seed-package-front-cr-slovak.jpg")),
IF($C$1="Slowenisch - SI",HYPERLINK(CONCATENATE("https://www.saflax.de/0-WVK-Retail/Bilder-Pictures/SAFLAX-",'Basis-Tabelle-Samen'!C117,"-",'Basis-Tabelle-Samen'!J117,"-seed-package-front-cr-slovenian.jpg")),
IF($C$1="Spanisch - ES",HYPERLINK(CONCATENATE("https://www.saflax.de/0-WVK-Retail/Bilder-Pictures/SAFLAX-",'Basis-Tabelle-Samen'!C117,"-",'Basis-Tabelle-Samen'!J117,"-seed-package-front-cr-spanish.jpg")),
IF($C$1="Tschechisch - CZ",HYPERLINK(CONCATENATE("https://www.saflax.de/0-WVK-Retail/Bilder-Pictures/SAFLAX-",'Basis-Tabelle-Samen'!C117,"-",'Basis-Tabelle-Samen'!J117,"-seed-package-front-cr-czech.jpg")),
IF($C$1="Türkisch - TR",HYPERLINK(CONCATENATE("https://www.saflax.de/0-WVK-Retail/Bilder-Pictures/SAFLAX-",'Basis-Tabelle-Samen'!C117,"-",'Basis-Tabelle-Samen'!J117,"-seed-package-front-cr-turkish.jpg")),
IF($C$1="Ungarisch - HU",HYPERLINK(CONCATENATE("https://www.saflax.de/0-WVK-Retail/Bilder-Pictures/SAFLAX-",'Basis-Tabelle-Samen'!C117,"-",'Basis-Tabelle-Samen'!J117,"-seed-package-front-cr-hungarian.jpg")),
" ACHTUNG")))))))))))))))))))))))))))))</f>
        <v>https://www.saflax.de/0-WVK-Retail/Bilder-Pictures/SAFLAX-13257-alcea-rosea-seed-package-front-cr-english.jpg</v>
      </c>
      <c r="AL104" s="330" t="str">
        <f>IF(G104&lt;1,"",
IF($C$1="Bulgarisch - BG",HYPERLINK(CONCATENATE("https://www.saflax.de/0-WVK-Retail/Bilder-Pictures/SAFLAX-",'Basis-Tabelle-Samen'!C117,"-",'Basis-Tabelle-Samen'!J117,"-seed-package-back-cr-bulgarian.jpg")),
IF($C$1="Dänisch - DK",HYPERLINK(CONCATENATE("https://www.saflax.de/0-WVK-Retail/Bilder-Pictures/SAFLAX-",'Basis-Tabelle-Samen'!C117,"-",'Basis-Tabelle-Samen'!J117,"-seed-package-back-cr-danish.jpg")),
IF($C$1="Deutsch - DE",HYPERLINK(CONCATENATE("https://www.saflax.de/0-WVK-Retail/Bilder-Pictures/SAFLAX-",'Basis-Tabelle-Samen'!C117,"-",'Basis-Tabelle-Samen'!J117,"-seed-package-back-cr-german.jpg")),
IF($C$1="Englisch - UK",HYPERLINK(CONCATENATE("https://www.saflax.de/0-WVK-Retail/Bilder-Pictures/SAFLAX-",'Basis-Tabelle-Samen'!C117,"-",'Basis-Tabelle-Samen'!J117,"-seed-package-back-cr-english.jpg")),
IF($C$1="Estnisch - EE",HYPERLINK(CONCATENATE("https://www.saflax.de/0-WVK-Retail/Bilder-Pictures/SAFLAX-",'Basis-Tabelle-Samen'!C117,"-",'Basis-Tabelle-Samen'!J117,"-seed-package-back-cr-estonian.jpg")),
IF($C$1="Finnisch - FI",HYPERLINK(CONCATENATE("https://www.saflax.de/0-WVK-Retail/Bilder-Pictures/SAFLAX-",'Basis-Tabelle-Samen'!C117,"-",'Basis-Tabelle-Samen'!J117,"-seed-package-back-cr-finnish.jpg")),
IF($C$1="Französisch - FR",HYPERLINK(CONCATENATE("https://www.saflax.de/0-WVK-Retail/Bilder-Pictures/SAFLAX-",'Basis-Tabelle-Samen'!C117,"-",'Basis-Tabelle-Samen'!J117,"-seed-package-back-cr-french.jpg")),
IF($C$1="Griechisch - GR",HYPERLINK(CONCATENATE("https://www.saflax.de/0-WVK-Retail/Bilder-Pictures/SAFLAX-",'Basis-Tabelle-Samen'!C117,"-",'Basis-Tabelle-Samen'!J117,"-seed-package-back-cr-greek.jpg")),
IF($C$1="Irisch - IE",HYPERLINK(CONCATENATE("https://www.saflax.de/0-WVK-Retail/Bilder-Pictures/SAFLAX-",'Basis-Tabelle-Samen'!C117,"-",'Basis-Tabelle-Samen'!J117,"-seed-package-back-cr-irish.jpg")),
IF($C$1="Isländisch - IS",HYPERLINK(CONCATENATE("https://www.saflax.de/0-WVK-Retail/Bilder-Pictures/SAFLAX-",'Basis-Tabelle-Samen'!C117,"-",'Basis-Tabelle-Samen'!J117,"-seed-package-back-cr-icelandic.jpg")),
IF($C$1="Italienisch - IT",HYPERLINK(CONCATENATE("https://www.saflax.de/0-WVK-Retail/Bilder-Pictures/SAFLAX-",'Basis-Tabelle-Samen'!C117,"-",'Basis-Tabelle-Samen'!J117,"-seed-package-back-cr-italian.jpg")),
IF($C$1="Japanisch - JP",HYPERLINK(CONCATENATE("https://www.saflax.de/0-WVK-Retail/Bilder-Pictures/SAFLAX-",'Basis-Tabelle-Samen'!C117,"-",'Basis-Tabelle-Samen'!J117,"-seed-package-back-cr-japanese.jpg")),
IF($C$1="Kroatisch - HR",HYPERLINK(CONCATENATE("https://www.saflax.de/0-WVK-Retail/Bilder-Pictures/SAFLAX-",'Basis-Tabelle-Samen'!C117,"-",'Basis-Tabelle-Samen'!J117,"-seed-package-back-cr-croatian.jpg")),
IF($C$1="Lettisch - LV",HYPERLINK(CONCATENATE("https://www.saflax.de/0-WVK-Retail/Bilder-Pictures/SAFLAX-",'Basis-Tabelle-Samen'!C117,"-",'Basis-Tabelle-Samen'!J117,"-seed-package-back-cr-latvian.jpg")),
IF($C$1="Litauisch - LT",HYPERLINK(CONCATENATE("https://www.saflax.de/0-WVK-Retail/Bilder-Pictures/SAFLAX-",'Basis-Tabelle-Samen'!C117,"-",'Basis-Tabelle-Samen'!J117,"-seed-package-back-cr-lithuanian.jpg")),
IF($C$1="Maltesisch - MT",HYPERLINK(CONCATENATE("https://www.saflax.de/0-WVK-Retail/Bilder-Pictures/SAFLAX-",'Basis-Tabelle-Samen'!C117,"-",'Basis-Tabelle-Samen'!J117,"-seed-package-back-cr-maltese.jpg")),
IF($C$1="Niederländisch - NL",HYPERLINK(CONCATENATE("https://www.saflax.de/0-WVK-Retail/Bilder-Pictures/SAFLAX-",'Basis-Tabelle-Samen'!C117,"-",'Basis-Tabelle-Samen'!J117,"-seed-package-back-cr-dutch.jpg")),
IF($C$1="Norwegisch - NO",HYPERLINK(CONCATENATE("https://www.saflax.de/0-WVK-Retail/Bilder-Pictures/SAFLAX-",'Basis-Tabelle-Samen'!C117,"-",'Basis-Tabelle-Samen'!J117,"-seed-package-back-cr-nowegian.jpg")),
IF($C$1="Polnisch - PL",HYPERLINK(CONCATENATE("https://www.saflax.de/0-WVK-Retail/Bilder-Pictures/SAFLAX-",'Basis-Tabelle-Samen'!C117,"-",'Basis-Tabelle-Samen'!J117,"-seed-package-back-cr-polish.jpg")),
IF($C$1="Portugiesisch - PT",HYPERLINK(CONCATENATE("https://www.saflax.de/0-WVK-Retail/Bilder-Pictures/SAFLAX-",'Basis-Tabelle-Samen'!C117,"-",'Basis-Tabelle-Samen'!J117,"-seed-package-back-cr-portuguese.jpg")),
IF($C$1="Rumänisch - RO",HYPERLINK(CONCATENATE("https://www.saflax.de/0-WVK-Retail/Bilder-Pictures/SAFLAX-",'Basis-Tabelle-Samen'!C117,"-",'Basis-Tabelle-Samen'!J117,"-seed-package-back-cr-romanian.jpg")),
IF($C$1="Schwedisch - SE",HYPERLINK(CONCATENATE("https://www.saflax.de/0-WVK-Retail/Bilder-Pictures/SAFLAX-",'Basis-Tabelle-Samen'!C117,"-",'Basis-Tabelle-Samen'!J117,"-seed-package-back-cr-swedish.jpg")),
IF($C$1="Slowakisch - SK",HYPERLINK(CONCATENATE("https://www.saflax.de/0-WVK-Retail/Bilder-Pictures/SAFLAX-",'Basis-Tabelle-Samen'!C117,"-",'Basis-Tabelle-Samen'!J117,"-seed-package-back-cr-slovak.jpg")),
IF($C$1="Slowenisch - SI",HYPERLINK(CONCATENATE("https://www.saflax.de/0-WVK-Retail/Bilder-Pictures/SAFLAX-",'Basis-Tabelle-Samen'!C117,"-",'Basis-Tabelle-Samen'!J117,"-seed-package-back-cr-slovenian.jpg")),
IF($C$1="Spanisch - ES",HYPERLINK(CONCATENATE("https://www.saflax.de/0-WVK-Retail/Bilder-Pictures/SAFLAX-",'Basis-Tabelle-Samen'!C117,"-",'Basis-Tabelle-Samen'!J117,"-seed-package-back-cr-spanish.jpg")),
IF($C$1="Tschechisch - CZ",HYPERLINK(CONCATENATE("https://www.saflax.de/0-WVK-Retail/Bilder-Pictures/SAFLAX-",'Basis-Tabelle-Samen'!C117,"-",'Basis-Tabelle-Samen'!J117,"-seed-package-back-cr-czech.jpg")),
IF($C$1="Türkisch - TR",HYPERLINK(CONCATENATE("https://www.saflax.de/0-WVK-Retail/Bilder-Pictures/SAFLAX-",'Basis-Tabelle-Samen'!C117,"-",'Basis-Tabelle-Samen'!J117,"-seed-package-back-cr-turkish.jpg")),
IF($C$1="Ungarisch - HU",HYPERLINK(CONCATENATE("https://www.saflax.de/0-WVK-Retail/Bilder-Pictures/SAFLAX-",'Basis-Tabelle-Samen'!C117,"-",'Basis-Tabelle-Samen'!J117,"-seed-package-back-cr-hungarian.jpg")),
" ACHTUNG")))))))))))))))))))))))))))))</f>
        <v>https://www.saflax.de/0-WVK-Retail/Bilder-Pictures/SAFLAX-13257-alcea-rosea-seed-package-back-cr-english.jpg</v>
      </c>
      <c r="AM104" s="330" t="str">
        <f>IF(H104&lt;1,"",
IF($C$1="Bulgarisch - BG",HYPERLINK(CONCATENATE("https://www.saflax.de/0-WVK-Retail/Bilder-Pictures/SAFLAX-",'Basis-Tabelle-Samen'!K117,"-",'Basis-Tabelle-Samen'!J117,"-garden-to-go-mini-bulgarian.jpg")),
IF($C$1="Dänisch - DK",HYPERLINK(CONCATENATE("https://www.saflax.de/0-WVK-Retail/Bilder-Pictures/SAFLAX-",'Basis-Tabelle-Samen'!K117,"-",'Basis-Tabelle-Samen'!J117,"-garden-to-go-mini-danish.jpg")),
IF($C$1="Deutsch - DE",HYPERLINK(CONCATENATE("https://www.saflax.de/0-WVK-Retail/Bilder-Pictures/SAFLAX-",'Basis-Tabelle-Samen'!K117,"-",'Basis-Tabelle-Samen'!J117,"-garden-to-go-mini-german.jpg")),
IF($C$1="Englisch - UK",HYPERLINK(CONCATENATE("https://www.saflax.de/0-WVK-Retail/Bilder-Pictures/SAFLAX-",'Basis-Tabelle-Samen'!K117,"-",'Basis-Tabelle-Samen'!J117,"-garden-to-go-mini-english.jpg")),
IF($C$1="Estnisch - EE",HYPERLINK(CONCATENATE("https://www.saflax.de/0-WVK-Retail/Bilder-Pictures/SAFLAX-",'Basis-Tabelle-Samen'!K117,"-",'Basis-Tabelle-Samen'!J117,"-garden-to-go-mini-estonian.jpg")),
IF($C$1="Finnisch - FI",HYPERLINK(CONCATENATE("https://www.saflax.de/0-WVK-Retail/Bilder-Pictures/SAFLAX-",'Basis-Tabelle-Samen'!K117,"-",'Basis-Tabelle-Samen'!J117,"-garden-to-go-mini-finnish.jpg")),
IF($C$1="Französisch - FR",HYPERLINK(CONCATENATE("https://www.saflax.de/0-WVK-Retail/Bilder-Pictures/SAFLAX-",'Basis-Tabelle-Samen'!K117,"-",'Basis-Tabelle-Samen'!J117,"-garden-to-go-mini-french.jpg")),
IF($C$1="Griechisch - GR",HYPERLINK(CONCATENATE("https://www.saflax.de/0-WVK-Retail/Bilder-Pictures/SAFLAX-",'Basis-Tabelle-Samen'!K117,"-",'Basis-Tabelle-Samen'!J117,"-garden-to-go-mini-greek.jpg")),
IF($C$1="Irisch - IE",HYPERLINK(CONCATENATE("https://www.saflax.de/0-WVK-Retail/Bilder-Pictures/SAFLAX-",'Basis-Tabelle-Samen'!K117,"-",'Basis-Tabelle-Samen'!J117,"-garden-to-go-mini-irish.jpg")),
IF($C$1="Isländisch - IS",HYPERLINK(CONCATENATE("https://www.saflax.de/0-WVK-Retail/Bilder-Pictures/SAFLAX-",'Basis-Tabelle-Samen'!K117,"-",'Basis-Tabelle-Samen'!J117,"-garden-to-go-mini-icelandic.jpg")),
IF($C$1="Italienisch - IT",HYPERLINK(CONCATENATE("https://www.saflax.de/0-WVK-Retail/Bilder-Pictures/SAFLAX-",'Basis-Tabelle-Samen'!K117,"-",'Basis-Tabelle-Samen'!J117,"-garden-to-go-mini-italian.jpg")),
IF($C$1="Japanisch - JP",HYPERLINK(CONCATENATE("https://www.saflax.de/0-WVK-Retail/Bilder-Pictures/SAFLAX-",'Basis-Tabelle-Samen'!K117,"-",'Basis-Tabelle-Samen'!J117,"-garden-to-go-mini-japanese.jpg")),
IF($C$1="Kroatisch - HR",HYPERLINK(CONCATENATE("https://www.saflax.de/0-WVK-Retail/Bilder-Pictures/SAFLAX-",'Basis-Tabelle-Samen'!K117,"-",'Basis-Tabelle-Samen'!J117,"-garden-to-go-mini-croatian.jpg")),
IF($C$1="Lettisch - LV",HYPERLINK(CONCATENATE("https://www.saflax.de/0-WVK-Retail/Bilder-Pictures/SAFLAX-",'Basis-Tabelle-Samen'!K117,"-",'Basis-Tabelle-Samen'!J117,"-garden-to-go-mini-latvian.jpg")),
IF($C$1="Litauisch - LT",HYPERLINK(CONCATENATE("https://www.saflax.de/0-WVK-Retail/Bilder-Pictures/SAFLAX-",'Basis-Tabelle-Samen'!K117,"-",'Basis-Tabelle-Samen'!J117,"-garden-to-go-mini-lithuanian.jpg")),
IF($C$1="Maltesisch - MT",HYPERLINK(CONCATENATE("https://www.saflax.de/0-WVK-Retail/Bilder-Pictures/SAFLAX-",'Basis-Tabelle-Samen'!K117,"-",'Basis-Tabelle-Samen'!J117,"-garden-to-go-mini-maltese.jpg")),
IF($C$1="Niederländisch - NL",HYPERLINK(CONCATENATE("https://www.saflax.de/0-WVK-Retail/Bilder-Pictures/SAFLAX-",'Basis-Tabelle-Samen'!K117,"-",'Basis-Tabelle-Samen'!J117,"-garden-to-go-mini-dutch.jpg")),
IF($C$1="Norwegisch - NO",HYPERLINK(CONCATENATE("https://www.saflax.de/0-WVK-Retail/Bilder-Pictures/SAFLAX-",'Basis-Tabelle-Samen'!K117,"-",'Basis-Tabelle-Samen'!J117,"-garden-to-go-mini-nowegian.jpg")),
IF($C$1="Polnisch - PL",HYPERLINK(CONCATENATE("https://www.saflax.de/0-WVK-Retail/Bilder-Pictures/SAFLAX-",'Basis-Tabelle-Samen'!K117,"-",'Basis-Tabelle-Samen'!J117,"-garden-to-go-mini-polish.jpg")),
IF($C$1="Portugiesisch - PT",HYPERLINK(CONCATENATE("https://www.saflax.de/0-WVK-Retail/Bilder-Pictures/SAFLAX-",'Basis-Tabelle-Samen'!K117,"-",'Basis-Tabelle-Samen'!J117,"-garden-to-go-mini-portuguese.jpg")),
IF($C$1="Rumänisch - RO",HYPERLINK(CONCATENATE("https://www.saflax.de/0-WVK-Retail/Bilder-Pictures/SAFLAX-",'Basis-Tabelle-Samen'!K117,"-",'Basis-Tabelle-Samen'!J117,"-garden-to-go-mini-romanian.jpg")),
IF($C$1="Schwedisch - SE",HYPERLINK(CONCATENATE("https://www.saflax.de/0-WVK-Retail/Bilder-Pictures/SAFLAX-",'Basis-Tabelle-Samen'!K117,"-",'Basis-Tabelle-Samen'!J117,"-garden-to-go-mini-swedish.jpg")),
IF($C$1="Slowakisch - SK",HYPERLINK(CONCATENATE("https://www.saflax.de/0-WVK-Retail/Bilder-Pictures/SAFLAX-",'Basis-Tabelle-Samen'!K117,"-",'Basis-Tabelle-Samen'!J117,"-garden-to-go-mini-slovak.jpg")),
IF($C$1="Slowenisch - SI",HYPERLINK(CONCATENATE("https://www.saflax.de/0-WVK-Retail/Bilder-Pictures/SAFLAX-",'Basis-Tabelle-Samen'!K117,"-",'Basis-Tabelle-Samen'!J117,"-garden-to-go-mini-slovenian.jpg")),
IF($C$1="Spanisch - ES",HYPERLINK(CONCATENATE("https://www.saflax.de/0-WVK-Retail/Bilder-Pictures/SAFLAX-",'Basis-Tabelle-Samen'!K117,"-",'Basis-Tabelle-Samen'!J117,"-garden-to-go-mini-spanish.jpg")),
IF($C$1="Tschechisch - CZ",HYPERLINK(CONCATENATE("https://www.saflax.de/0-WVK-Retail/Bilder-Pictures/SAFLAX-",'Basis-Tabelle-Samen'!K117,"-",'Basis-Tabelle-Samen'!J117,"-garden-to-go-mini-czech.jpg")),
IF($C$1="Türkisch - TR",HYPERLINK(CONCATENATE("https://www.saflax.de/0-WVK-Retail/Bilder-Pictures/SAFLAX-",'Basis-Tabelle-Samen'!K117,"-",'Basis-Tabelle-Samen'!J117,"-garden-to-go-mini-turkish.jpg")),
IF($C$1="Ungarisch - HU",HYPERLINK(CONCATENATE("https://www.saflax.de/0-WVK-Retail/Bilder-Pictures/SAFLAX-",'Basis-Tabelle-Samen'!K117,"-",'Basis-Tabelle-Samen'!J117,"-garden-to-go-mini-hungarian.jpg")),
" ACHTUNG")))))))))))))))))))))))))))))</f>
        <v>https://www.saflax.de/0-WVK-Retail/Bilder-Pictures/SAFLAX-73257-alcea-rosea-garden-to-go-mini-english.jpg</v>
      </c>
      <c r="AN104" s="330" t="str">
        <f>IF(I104&lt;1,"",
IF($C$1="Bulgarisch - BG",HYPERLINK(CONCATENATE("https://www.saflax.de/0-WVK-Retail/Bilder-Pictures/SAFLAX-",'Basis-Tabelle-Samen'!N117,"-",'Basis-Tabelle-Samen'!J117,"-garden-to-go-lite-bulgarian.jpg")),
IF($C$1="Dänisch - DK",HYPERLINK(CONCATENATE("https://www.saflax.de/0-WVK-Retail/Bilder-Pictures/SAFLAX-",'Basis-Tabelle-Samen'!N117,"-",'Basis-Tabelle-Samen'!J117,"-garden-to-go-lite-danish.jpg")),
IF($C$1="Deutsch - DE",HYPERLINK(CONCATENATE("https://www.saflax.de/0-WVK-Retail/Bilder-Pictures/SAFLAX-",'Basis-Tabelle-Samen'!N117,"-",'Basis-Tabelle-Samen'!J117,"-garden-to-go-lite-german.jpg")),
IF($C$1="Englisch - UK",HYPERLINK(CONCATENATE("https://www.saflax.de/0-WVK-Retail/Bilder-Pictures/SAFLAX-",'Basis-Tabelle-Samen'!N117,"-",'Basis-Tabelle-Samen'!J117,"-garden-to-go-lite-english.jpg")),
IF($C$1="Estnisch - EE",HYPERLINK(CONCATENATE("https://www.saflax.de/0-WVK-Retail/Bilder-Pictures/SAFLAX-",'Basis-Tabelle-Samen'!N117,"-",'Basis-Tabelle-Samen'!J117,"-garden-to-go-lite-estonian.jpg")),
IF($C$1="Finnisch - FI",HYPERLINK(CONCATENATE("https://www.saflax.de/0-WVK-Retail/Bilder-Pictures/SAFLAX-",'Basis-Tabelle-Samen'!N117,"-",'Basis-Tabelle-Samen'!J117,"-garden-to-go-lite-finnish.jpg")),
IF($C$1="Französisch - FR",HYPERLINK(CONCATENATE("https://www.saflax.de/0-WVK-Retail/Bilder-Pictures/SAFLAX-",'Basis-Tabelle-Samen'!N117,"-",'Basis-Tabelle-Samen'!J117,"-garden-to-go-lite-french.jpg")),
IF($C$1="Griechisch - GR",HYPERLINK(CONCATENATE("https://www.saflax.de/0-WVK-Retail/Bilder-Pictures/SAFLAX-",'Basis-Tabelle-Samen'!N117,"-",'Basis-Tabelle-Samen'!J117,"-garden-to-go-lite-greek.jpg")),
IF($C$1="Irisch - IE",HYPERLINK(CONCATENATE("https://www.saflax.de/0-WVK-Retail/Bilder-Pictures/SAFLAX-",'Basis-Tabelle-Samen'!N117,"-",'Basis-Tabelle-Samen'!J117,"-garden-to-go-lite-irish.jpg")),
IF($C$1="Isländisch - IS",HYPERLINK(CONCATENATE("https://www.saflax.de/0-WVK-Retail/Bilder-Pictures/SAFLAX-",'Basis-Tabelle-Samen'!N117,"-",'Basis-Tabelle-Samen'!J117,"-garden-to-go-lite-icelandic.jpg")),
IF($C$1="Italienisch - IT",HYPERLINK(CONCATENATE("https://www.saflax.de/0-WVK-Retail/Bilder-Pictures/SAFLAX-",'Basis-Tabelle-Samen'!N117,"-",'Basis-Tabelle-Samen'!J117,"-garden-to-go-lite-italian.jpg")),
IF($C$1="Japanisch - JP",HYPERLINK(CONCATENATE("https://www.saflax.de/0-WVK-Retail/Bilder-Pictures/SAFLAX-",'Basis-Tabelle-Samen'!N117,"-",'Basis-Tabelle-Samen'!J117,"-garden-to-go-lite-japanese.jpg")),
IF($C$1="Kroatisch - HR",HYPERLINK(CONCATENATE("https://www.saflax.de/0-WVK-Retail/Bilder-Pictures/SAFLAX-",'Basis-Tabelle-Samen'!N117,"-",'Basis-Tabelle-Samen'!J117,"-garden-to-go-lite-croatian.jpg")),
IF($C$1="Lettisch - LV",HYPERLINK(CONCATENATE("https://www.saflax.de/0-WVK-Retail/Bilder-Pictures/SAFLAX-",'Basis-Tabelle-Samen'!N117,"-",'Basis-Tabelle-Samen'!J117,"-garden-to-go-lite-latvian.jpg")),
IF($C$1="Litauisch - LT",HYPERLINK(CONCATENATE("https://www.saflax.de/0-WVK-Retail/Bilder-Pictures/SAFLAX-",'Basis-Tabelle-Samen'!N117,"-",'Basis-Tabelle-Samen'!J117,"-garden-to-go-lite-lithuanian.jpg")),
IF($C$1="Maltesisch - MT",HYPERLINK(CONCATENATE("https://www.saflax.de/0-WVK-Retail/Bilder-Pictures/SAFLAX-",'Basis-Tabelle-Samen'!N117,"-",'Basis-Tabelle-Samen'!J117,"-garden-to-go-lite-maltese.jpg")),
IF($C$1="Niederländisch - NL",HYPERLINK(CONCATENATE("https://www.saflax.de/0-WVK-Retail/Bilder-Pictures/SAFLAX-",'Basis-Tabelle-Samen'!N117,"-",'Basis-Tabelle-Samen'!J117,"-garden-to-go-lite-dutch.jpg")),
IF($C$1="Norwegisch - NO",HYPERLINK(CONCATENATE("https://www.saflax.de/0-WVK-Retail/Bilder-Pictures/SAFLAX-",'Basis-Tabelle-Samen'!N117,"-",'Basis-Tabelle-Samen'!J117,"-garden-to-go-lite-nowegian.jpg")),
IF($C$1="Polnisch - PL",HYPERLINK(CONCATENATE("https://www.saflax.de/0-WVK-Retail/Bilder-Pictures/SAFLAX-",'Basis-Tabelle-Samen'!N117,"-",'Basis-Tabelle-Samen'!J117,"-garden-to-go-lite-polish.jpg")),
IF($C$1="Portugiesisch - PT",HYPERLINK(CONCATENATE("https://www.saflax.de/0-WVK-Retail/Bilder-Pictures/SAFLAX-",'Basis-Tabelle-Samen'!N117,"-",'Basis-Tabelle-Samen'!J117,"-garden-to-go-lite-portuguese.jpg")),
IF($C$1="Rumänisch - RO",HYPERLINK(CONCATENATE("https://www.saflax.de/0-WVK-Retail/Bilder-Pictures/SAFLAX-",'Basis-Tabelle-Samen'!N117,"-",'Basis-Tabelle-Samen'!J117,"-garden-to-go-lite-romanian.jpg")),
IF($C$1="Schwedisch - SE",HYPERLINK(CONCATENATE("https://www.saflax.de/0-WVK-Retail/Bilder-Pictures/SAFLAX-",'Basis-Tabelle-Samen'!N117,"-",'Basis-Tabelle-Samen'!J117,"-garden-to-go-lite-swedish.jpg")),
IF($C$1="Slowakisch - SK",HYPERLINK(CONCATENATE("https://www.saflax.de/0-WVK-Retail/Bilder-Pictures/SAFLAX-",'Basis-Tabelle-Samen'!N117,"-",'Basis-Tabelle-Samen'!J117,"-garden-to-go-lite-slovak.jpg")),
IF($C$1="Slowenisch - SI",HYPERLINK(CONCATENATE("https://www.saflax.de/0-WVK-Retail/Bilder-Pictures/SAFLAX-",'Basis-Tabelle-Samen'!N117,"-",'Basis-Tabelle-Samen'!J117,"-garden-to-go-lite-slovenian.jpg")),
IF($C$1="Spanisch - ES",HYPERLINK(CONCATENATE("https://www.saflax.de/0-WVK-Retail/Bilder-Pictures/SAFLAX-",'Basis-Tabelle-Samen'!N117,"-",'Basis-Tabelle-Samen'!J117,"-garden-to-go-lite-spanish.jpg")),
IF($C$1="Tschechisch - CZ",HYPERLINK(CONCATENATE("https://www.saflax.de/0-WVK-Retail/Bilder-Pictures/SAFLAX-",'Basis-Tabelle-Samen'!N117,"-",'Basis-Tabelle-Samen'!J117,"-garden-to-go-lite-czech.jpg")),
IF($C$1="Türkisch - TR",HYPERLINK(CONCATENATE("https://www.saflax.de/0-WVK-Retail/Bilder-Pictures/SAFLAX-",'Basis-Tabelle-Samen'!N117,"-",'Basis-Tabelle-Samen'!J117,"-garden-to-go-lite-turkish.jpg")),
IF($C$1="Ungarisch - HU",HYPERLINK(CONCATENATE("https://www.saflax.de/0-WVK-Retail/Bilder-Pictures/SAFLAX-",'Basis-Tabelle-Samen'!N117,"-",'Basis-Tabelle-Samen'!J117,"-garden-to-go-lite-hungarian.jpg")),
" ACHTUNG")))))))))))))))))))))))))))))</f>
        <v>https://www.saflax.de/0-WVK-Retail/Bilder-Pictures/SAFLAX-83257-alcea-rosea-garden-to-go-lite-english.jpg</v>
      </c>
      <c r="AO104" s="330" t="str">
        <f>IF(J104&lt;1,"",
IF($C$1="Bulgarisch - BG",HYPERLINK(CONCATENATE("https://www.saflax.de/0-WVK-Retail/Bilder-Pictures/SAFLAX-",'Basis-Tabelle-Samen'!Q117,"-",'Basis-Tabelle-Samen'!J117,"-garden-to-go-bulgarian.jpg")),
IF($C$1="Dänisch - DK",HYPERLINK(CONCATENATE("https://www.saflax.de/0-WVK-Retail/Bilder-Pictures/SAFLAX-",'Basis-Tabelle-Samen'!Q117,"-",'Basis-Tabelle-Samen'!J117,"-garden-to-go-danish.jpg")),
IF($C$1="Deutsch - DE",HYPERLINK(CONCATENATE("https://www.saflax.de/0-WVK-Retail/Bilder-Pictures/SAFLAX-",'Basis-Tabelle-Samen'!Q117,"-",'Basis-Tabelle-Samen'!J117,"-garden-to-go-german.jpg")),
IF($C$1="Englisch - UK",HYPERLINK(CONCATENATE("https://www.saflax.de/0-WVK-Retail/Bilder-Pictures/SAFLAX-",'Basis-Tabelle-Samen'!Q117,"-",'Basis-Tabelle-Samen'!J117,"-garden-to-go-english.jpg")),
IF($C$1="Estnisch - EE",HYPERLINK(CONCATENATE("https://www.saflax.de/0-WVK-Retail/Bilder-Pictures/SAFLAX-",'Basis-Tabelle-Samen'!Q117,"-",'Basis-Tabelle-Samen'!J117,"-garden-to-go-estonian.jpg")),
IF($C$1="Finnisch - FI",HYPERLINK(CONCATENATE("https://www.saflax.de/0-WVK-Retail/Bilder-Pictures/SAFLAX-",'Basis-Tabelle-Samen'!Q117,"-",'Basis-Tabelle-Samen'!J117,"-garden-to-go-finnish.jpg")),
IF($C$1="Französisch - FR",HYPERLINK(CONCATENATE("https://www.saflax.de/0-WVK-Retail/Bilder-Pictures/SAFLAX-",'Basis-Tabelle-Samen'!Q117,"-",'Basis-Tabelle-Samen'!J117,"-garden-to-go-french.jpg")),
IF($C$1="Griechisch - GR",HYPERLINK(CONCATENATE("https://www.saflax.de/0-WVK-Retail/Bilder-Pictures/SAFLAX-",'Basis-Tabelle-Samen'!Q117,"-",'Basis-Tabelle-Samen'!J117,"-garden-to-go-greek.jpg")),
IF($C$1="Irisch - IE",HYPERLINK(CONCATENATE("https://www.saflax.de/0-WVK-Retail/Bilder-Pictures/SAFLAX-",'Basis-Tabelle-Samen'!Q117,"-",'Basis-Tabelle-Samen'!J117,"-garden-to-go-irish.jpg")),
IF($C$1="Isländisch - IS",HYPERLINK(CONCATENATE("https://www.saflax.de/0-WVK-Retail/Bilder-Pictures/SAFLAX-",'Basis-Tabelle-Samen'!Q117,"-",'Basis-Tabelle-Samen'!J117,"-garden-to-go-icelandic.jpg")),
IF($C$1="Italienisch - IT",HYPERLINK(CONCATENATE("https://www.saflax.de/0-WVK-Retail/Bilder-Pictures/SAFLAX-",'Basis-Tabelle-Samen'!Q117,"-",'Basis-Tabelle-Samen'!J117,"-garden-to-go-italian.jpg")),
IF($C$1="Japanisch - JP",HYPERLINK(CONCATENATE("https://www.saflax.de/0-WVK-Retail/Bilder-Pictures/SAFLAX-",'Basis-Tabelle-Samen'!Q117,"-",'Basis-Tabelle-Samen'!J117,"-garden-to-go-japanese.jpg")),
IF($C$1="Kroatisch - HR",HYPERLINK(CONCATENATE("https://www.saflax.de/0-WVK-Retail/Bilder-Pictures/SAFLAX-",'Basis-Tabelle-Samen'!Q117,"-",'Basis-Tabelle-Samen'!J117,"-garden-to-go-croatian.jpg")),
IF($C$1="Lettisch - LV",HYPERLINK(CONCATENATE("https://www.saflax.de/0-WVK-Retail/Bilder-Pictures/SAFLAX-",'Basis-Tabelle-Samen'!Q117,"-",'Basis-Tabelle-Samen'!J117,"-garden-to-go-latvian.jpg")),
IF($C$1="Litauisch - LT",HYPERLINK(CONCATENATE("https://www.saflax.de/0-WVK-Retail/Bilder-Pictures/SAFLAX-",'Basis-Tabelle-Samen'!Q117,"-",'Basis-Tabelle-Samen'!J117,"-garden-to-go-lithuanian.jpg")),
IF($C$1="Maltesisch - MT",HYPERLINK(CONCATENATE("https://www.saflax.de/0-WVK-Retail/Bilder-Pictures/SAFLAX-",'Basis-Tabelle-Samen'!Q117,"-",'Basis-Tabelle-Samen'!J117,"-garden-to-go-maltese.jpg")),
IF($C$1="Niederländisch - NL",HYPERLINK(CONCATENATE("https://www.saflax.de/0-WVK-Retail/Bilder-Pictures/SAFLAX-",'Basis-Tabelle-Samen'!Q117,"-",'Basis-Tabelle-Samen'!J117,"-garden-to-go-dutch.jpg")),
IF($C$1="Norwegisch - NO",HYPERLINK(CONCATENATE("https://www.saflax.de/0-WVK-Retail/Bilder-Pictures/SAFLAX-",'Basis-Tabelle-Samen'!Q117,"-",'Basis-Tabelle-Samen'!J117,"-garden-to-go-nowegian.jpg")),
IF($C$1="Polnisch - PL",HYPERLINK(CONCATENATE("https://www.saflax.de/0-WVK-Retail/Bilder-Pictures/SAFLAX-",'Basis-Tabelle-Samen'!Q117,"-",'Basis-Tabelle-Samen'!J117,"-garden-to-go-polish.jpg")),
IF($C$1="Portugiesisch - PT",HYPERLINK(CONCATENATE("https://www.saflax.de/0-WVK-Retail/Bilder-Pictures/SAFLAX-",'Basis-Tabelle-Samen'!Q117,"-",'Basis-Tabelle-Samen'!J117,"-garden-to-go-portuguese.jpg")),
IF($C$1="Rumänisch - RO",HYPERLINK(CONCATENATE("https://www.saflax.de/0-WVK-Retail/Bilder-Pictures/SAFLAX-",'Basis-Tabelle-Samen'!Q117,"-",'Basis-Tabelle-Samen'!J117,"-garden-to-go-romanian.jpg")),
IF($C$1="Schwedisch - SE",HYPERLINK(CONCATENATE("https://www.saflax.de/0-WVK-Retail/Bilder-Pictures/SAFLAX-",'Basis-Tabelle-Samen'!Q117,"-",'Basis-Tabelle-Samen'!J117,"-garden-to-go-swedish.jpg")),
IF($C$1="Slowakisch - SK",HYPERLINK(CONCATENATE("https://www.saflax.de/0-WVK-Retail/Bilder-Pictures/SAFLAX-",'Basis-Tabelle-Samen'!Q117,"-",'Basis-Tabelle-Samen'!J117,"-garden-to-go-slovak.jpg")),
IF($C$1="Slowenisch - SI",HYPERLINK(CONCATENATE("https://www.saflax.de/0-WVK-Retail/Bilder-Pictures/SAFLAX-",'Basis-Tabelle-Samen'!Q117,"-",'Basis-Tabelle-Samen'!J117,"-garden-to-go-slovenian.jpg")),
IF($C$1="Spanisch - ES",HYPERLINK(CONCATENATE("https://www.saflax.de/0-WVK-Retail/Bilder-Pictures/SAFLAX-",'Basis-Tabelle-Samen'!Q117,"-",'Basis-Tabelle-Samen'!J117,"-garden-to-go-spanish.jpg")),
IF($C$1="Tschechisch - CZ",HYPERLINK(CONCATENATE("https://www.saflax.de/0-WVK-Retail/Bilder-Pictures/SAFLAX-",'Basis-Tabelle-Samen'!Q117,"-",'Basis-Tabelle-Samen'!J117,"-garden-to-go-czech.jpg")),
IF($C$1="Türkisch - TR",HYPERLINK(CONCATENATE("https://www.saflax.de/0-WVK-Retail/Bilder-Pictures/SAFLAX-",'Basis-Tabelle-Samen'!Q117,"-",'Basis-Tabelle-Samen'!J117,"-garden-to-go-turkish.jpg")),
IF($C$1="Ungarisch - HU",HYPERLINK(CONCATENATE("https://www.saflax.de/0-WVK-Retail/Bilder-Pictures/SAFLAX-",'Basis-Tabelle-Samen'!Q117,"-",'Basis-Tabelle-Samen'!J117,"-garden-to-go-hungarian.jpg")),
" ACHTUNG")))))))))))))))))))))))))))))</f>
        <v>https://www.saflax.de/0-WVK-Retail/Bilder-Pictures/SAFLAX-53257-alcea-rosea-garden-to-go-english.jpg</v>
      </c>
      <c r="AP104" s="330" t="str">
        <f>IF(K104&lt;1,"",
IF($C$1="Bulgarisch - BG",HYPERLINK(CONCATENATE("https://www.saflax.de/0-WVK-Retail/Bilder-Pictures/SAFLAX-",'Basis-Tabelle-Samen'!T117,"-",'Basis-Tabelle-Samen'!J117,"-cultivation-set-bulgarian.jpg")),
IF($C$1="Dänisch - DK",HYPERLINK(CONCATENATE("https://www.saflax.de/0-WVK-Retail/Bilder-Pictures/SAFLAX-",'Basis-Tabelle-Samen'!T117,"-",'Basis-Tabelle-Samen'!J117,"-cultivation-set-danish.jpg")),
IF($C$1="Deutsch - DE",HYPERLINK(CONCATENATE("https://www.saflax.de/0-WVK-Retail/Bilder-Pictures/SAFLAX-",'Basis-Tabelle-Samen'!T117,"-",'Basis-Tabelle-Samen'!J117,"-cultivation-set-german.jpg")),
IF($C$1="Englisch - UK",HYPERLINK(CONCATENATE("https://www.saflax.de/0-WVK-Retail/Bilder-Pictures/SAFLAX-",'Basis-Tabelle-Samen'!T117,"-",'Basis-Tabelle-Samen'!J117,"-cultivation-set-english.jpg")),
IF($C$1="Estnisch - EE",HYPERLINK(CONCATENATE("https://www.saflax.de/0-WVK-Retail/Bilder-Pictures/SAFLAX-",'Basis-Tabelle-Samen'!T117,"-",'Basis-Tabelle-Samen'!J117,"-cultivation-set-estonian.jpg")),
IF($C$1="Finnisch - FI",HYPERLINK(CONCATENATE("https://www.saflax.de/0-WVK-Retail/Bilder-Pictures/SAFLAX-",'Basis-Tabelle-Samen'!T117,"-",'Basis-Tabelle-Samen'!J117,"-cultivation-set-finnish.jpg")),
IF($C$1="Französisch - FR",HYPERLINK(CONCATENATE("https://www.saflax.de/0-WVK-Retail/Bilder-Pictures/SAFLAX-",'Basis-Tabelle-Samen'!T117,"-",'Basis-Tabelle-Samen'!J117,"-cultivation-set-french.jpg")),
IF($C$1="Griechisch - GR",HYPERLINK(CONCATENATE("https://www.saflax.de/0-WVK-Retail/Bilder-Pictures/SAFLAX-",'Basis-Tabelle-Samen'!T117,"-",'Basis-Tabelle-Samen'!J117,"-cultivation-set-greek.jpg")),
IF($C$1="Irisch - IE",HYPERLINK(CONCATENATE("https://www.saflax.de/0-WVK-Retail/Bilder-Pictures/SAFLAX-",'Basis-Tabelle-Samen'!T117,"-",'Basis-Tabelle-Samen'!J117,"-cultivation-set-irish.jpg")),
IF($C$1="Isländisch - IS",HYPERLINK(CONCATENATE("https://www.saflax.de/0-WVK-Retail/Bilder-Pictures/SAFLAX-",'Basis-Tabelle-Samen'!T117,"-",'Basis-Tabelle-Samen'!J117,"-cultivation-set-icelandic.jpg")),
IF($C$1="Italienisch - IT",HYPERLINK(CONCATENATE("https://www.saflax.de/0-WVK-Retail/Bilder-Pictures/SAFLAX-",'Basis-Tabelle-Samen'!T117,"-",'Basis-Tabelle-Samen'!J117,"-cultivation-set-italian.jpg")),
IF($C$1="Japanisch - JP",HYPERLINK(CONCATENATE("https://www.saflax.de/0-WVK-Retail/Bilder-Pictures/SAFLAX-",'Basis-Tabelle-Samen'!T117,"-",'Basis-Tabelle-Samen'!J117,"-cultivation-set-japanese.jpg")),
IF($C$1="Kroatisch - HR",HYPERLINK(CONCATENATE("https://www.saflax.de/0-WVK-Retail/Bilder-Pictures/SAFLAX-",'Basis-Tabelle-Samen'!T117,"-",'Basis-Tabelle-Samen'!J117,"-cultivation-set-croatian.jpg")),
IF($C$1="Lettisch - LV",HYPERLINK(CONCATENATE("https://www.saflax.de/0-WVK-Retail/Bilder-Pictures/SAFLAX-",'Basis-Tabelle-Samen'!T117,"-",'Basis-Tabelle-Samen'!J117,"-cultivation-set-latvian.jpg")),
IF($C$1="Litauisch - LT",HYPERLINK(CONCATENATE("https://www.saflax.de/0-WVK-Retail/Bilder-Pictures/SAFLAX-",'Basis-Tabelle-Samen'!T117,"-",'Basis-Tabelle-Samen'!J117,"-cultivation-set-lithuanian.jpg")),
IF($C$1="Maltesisch - MT",HYPERLINK(CONCATENATE("https://www.saflax.de/0-WVK-Retail/Bilder-Pictures/SAFLAX-",'Basis-Tabelle-Samen'!T117,"-",'Basis-Tabelle-Samen'!J117,"-cultivation-set-maltese.jpg")),
IF($C$1="Niederländisch - NL",HYPERLINK(CONCATENATE("https://www.saflax.de/0-WVK-Retail/Bilder-Pictures/SAFLAX-",'Basis-Tabelle-Samen'!T117,"-",'Basis-Tabelle-Samen'!J117,"-cultivation-set-dutch.jpg")),
IF($C$1="Norwegisch - NO",HYPERLINK(CONCATENATE("https://www.saflax.de/0-WVK-Retail/Bilder-Pictures/SAFLAX-",'Basis-Tabelle-Samen'!T117,"-",'Basis-Tabelle-Samen'!J117,"-cultivation-set-nowegian.jpg")),
IF($C$1="Polnisch - PL",HYPERLINK(CONCATENATE("https://www.saflax.de/0-WVK-Retail/Bilder-Pictures/SAFLAX-",'Basis-Tabelle-Samen'!T117,"-",'Basis-Tabelle-Samen'!J117,"-cultivation-set-polish.jpg")),
IF($C$1="Portugiesisch - PT",HYPERLINK(CONCATENATE("https://www.saflax.de/0-WVK-Retail/Bilder-Pictures/SAFLAX-",'Basis-Tabelle-Samen'!T117,"-",'Basis-Tabelle-Samen'!J117,"-cultivation-set-portuguese.jpg")),
IF($C$1="Rumänisch - RO",HYPERLINK(CONCATENATE("https://www.saflax.de/0-WVK-Retail/Bilder-Pictures/SAFLAX-",'Basis-Tabelle-Samen'!T117,"-",'Basis-Tabelle-Samen'!J117,"-cultivation-set-romanian.jpg")),
IF($C$1="Schwedisch - SE",HYPERLINK(CONCATENATE("https://www.saflax.de/0-WVK-Retail/Bilder-Pictures/SAFLAX-",'Basis-Tabelle-Samen'!T117,"-",'Basis-Tabelle-Samen'!J117,"-cultivation-set-swedish.jpg")),
IF($C$1="Slowakisch - SK",HYPERLINK(CONCATENATE("https://www.saflax.de/0-WVK-Retail/Bilder-Pictures/SAFLAX-",'Basis-Tabelle-Samen'!T117,"-",'Basis-Tabelle-Samen'!J117,"-cultivation-set-slovak.jpg")),
IF($C$1="Slowenisch - SI",HYPERLINK(CONCATENATE("https://www.saflax.de/0-WVK-Retail/Bilder-Pictures/SAFLAX-",'Basis-Tabelle-Samen'!T117,"-",'Basis-Tabelle-Samen'!J117,"-cultivation-set-slovenian.jpg")),
IF($C$1="Spanisch - ES",HYPERLINK(CONCATENATE("https://www.saflax.de/0-WVK-Retail/Bilder-Pictures/SAFLAX-",'Basis-Tabelle-Samen'!T117,"-",'Basis-Tabelle-Samen'!J117,"-cultivation-set-spanish.jpg")),
IF($C$1="Tschechisch - CZ",HYPERLINK(CONCATENATE("https://www.saflax.de/0-WVK-Retail/Bilder-Pictures/SAFLAX-",'Basis-Tabelle-Samen'!T117,"-",'Basis-Tabelle-Samen'!J117,"-cultivation-set-czech.jpg")),
IF($C$1="Türkisch - TR",HYPERLINK(CONCATENATE("https://www.saflax.de/0-WVK-Retail/Bilder-Pictures/SAFLAX-",'Basis-Tabelle-Samen'!T117,"-",'Basis-Tabelle-Samen'!J117,"-cultivation-set-turkish.jpg")),
IF($C$1="Ungarisch - HU",HYPERLINK(CONCATENATE("https://www.saflax.de/0-WVK-Retail/Bilder-Pictures/SAFLAX-",'Basis-Tabelle-Samen'!T117,"-",'Basis-Tabelle-Samen'!J117,"-cultivation-set-hungarian.jpg")),
" ACHTUNG")))))))))))))))))))))))))))))</f>
        <v>https://www.saflax.de/0-WVK-Retail/Bilder-Pictures/SAFLAX-33257-alcea-rosea-cultivation-set-english.jpg</v>
      </c>
      <c r="AQ104" s="330" t="str">
        <f>IF(L104&lt;1,"",
IF($C$1="Bulgarisch - BG",HYPERLINK(CONCATENATE("https://www.saflax.de/0-WVK-Retail/Bilder-Pictures/SAFLAX-",'Basis-Tabelle-Samen'!W117,"-",'Basis-Tabelle-Samen'!J117,"-garden-in-the-bag-bulgarian.jpg")),
IF($C$1="Dänisch - DK",HYPERLINK(CONCATENATE("https://www.saflax.de/0-WVK-Retail/Bilder-Pictures/SAFLAX-",'Basis-Tabelle-Samen'!W117,"-",'Basis-Tabelle-Samen'!J117,"-garden-in-the-bag-danish.jpg")),
IF($C$1="Deutsch - DE",HYPERLINK(CONCATENATE("https://www.saflax.de/0-WVK-Retail/Bilder-Pictures/SAFLAX-",'Basis-Tabelle-Samen'!W117,"-",'Basis-Tabelle-Samen'!J117,"-garden-in-the-bag-german.jpg")),
IF($C$1="Englisch - UK",HYPERLINK(CONCATENATE("https://www.saflax.de/0-WVK-Retail/Bilder-Pictures/SAFLAX-",'Basis-Tabelle-Samen'!W117,"-",'Basis-Tabelle-Samen'!J117,"-garden-in-the-bag-english.jpg")),
IF($C$1="Estnisch - EE",HYPERLINK(CONCATENATE("https://www.saflax.de/0-WVK-Retail/Bilder-Pictures/SAFLAX-",'Basis-Tabelle-Samen'!W117,"-",'Basis-Tabelle-Samen'!J117,"-garden-in-the-bag-estonian.jpg")),
IF($C$1="Finnisch - FI",HYPERLINK(CONCATENATE("https://www.saflax.de/0-WVK-Retail/Bilder-Pictures/SAFLAX-",'Basis-Tabelle-Samen'!W117,"-",'Basis-Tabelle-Samen'!J117,"-garden-in-the-bag-finnish.jpg")),
IF($C$1="Französisch - FR",HYPERLINK(CONCATENATE("https://www.saflax.de/0-WVK-Retail/Bilder-Pictures/SAFLAX-",'Basis-Tabelle-Samen'!W117,"-",'Basis-Tabelle-Samen'!J117,"-garden-in-the-bag-french.jpg")),
IF($C$1="Griechisch - GR",HYPERLINK(CONCATENATE("https://www.saflax.de/0-WVK-Retail/Bilder-Pictures/SAFLAX-",'Basis-Tabelle-Samen'!W117,"-",'Basis-Tabelle-Samen'!J117,"-garden-in-the-bag-greek.jpg")),
IF($C$1="Irisch - IE",HYPERLINK(CONCATENATE("https://www.saflax.de/0-WVK-Retail/Bilder-Pictures/SAFLAX-",'Basis-Tabelle-Samen'!W117,"-",'Basis-Tabelle-Samen'!J117,"-garden-in-the-bag-irish.jpg")),
IF($C$1="Isländisch - IS",HYPERLINK(CONCATENATE("https://www.saflax.de/0-WVK-Retail/Bilder-Pictures/SAFLAX-",'Basis-Tabelle-Samen'!W117,"-",'Basis-Tabelle-Samen'!J117,"-garden-in-the-bag-icelandic.jpg")),
IF($C$1="Italienisch - IT",HYPERLINK(CONCATENATE("https://www.saflax.de/0-WVK-Retail/Bilder-Pictures/SAFLAX-",'Basis-Tabelle-Samen'!W117,"-",'Basis-Tabelle-Samen'!J117,"-garden-in-the-bag-italian.jpg")),
IF($C$1="Japanisch - JP",HYPERLINK(CONCATENATE("https://www.saflax.de/0-WVK-Retail/Bilder-Pictures/SAFLAX-",'Basis-Tabelle-Samen'!W117,"-",'Basis-Tabelle-Samen'!J117,"-garden-in-the-bag-japanese.jpg")),
IF($C$1="Kroatisch - HR",HYPERLINK(CONCATENATE("https://www.saflax.de/0-WVK-Retail/Bilder-Pictures/SAFLAX-",'Basis-Tabelle-Samen'!W117,"-",'Basis-Tabelle-Samen'!J117,"-garden-in-the-bag-croatian.jpg")),
IF($C$1="Lettisch - LV",HYPERLINK(CONCATENATE("https://www.saflax.de/0-WVK-Retail/Bilder-Pictures/SAFLAX-",'Basis-Tabelle-Samen'!W117,"-",'Basis-Tabelle-Samen'!J117,"-garden-in-the-bag-latvian.jpg")),
IF($C$1="Litauisch - LT",HYPERLINK(CONCATENATE("https://www.saflax.de/0-WVK-Retail/Bilder-Pictures/SAFLAX-",'Basis-Tabelle-Samen'!W117,"-",'Basis-Tabelle-Samen'!J117,"-garden-in-the-bag-lithuanian.jpg")),
IF($C$1="Maltesisch - MT",HYPERLINK(CONCATENATE("https://www.saflax.de/0-WVK-Retail/Bilder-Pictures/SAFLAX-",'Basis-Tabelle-Samen'!W117,"-",'Basis-Tabelle-Samen'!J117,"-garden-in-the-bag-maltese.jpg")),
IF($C$1="Niederländisch - NL",HYPERLINK(CONCATENATE("https://www.saflax.de/0-WVK-Retail/Bilder-Pictures/SAFLAX-",'Basis-Tabelle-Samen'!W117,"-",'Basis-Tabelle-Samen'!J117,"-garden-in-the-bag-dutch.jpg")),
IF($C$1="Norwegisch - NO",HYPERLINK(CONCATENATE("https://www.saflax.de/0-WVK-Retail/Bilder-Pictures/SAFLAX-",'Basis-Tabelle-Samen'!W117,"-",'Basis-Tabelle-Samen'!J117,"-garden-in-the-bag-nowegian.jpg")),
IF($C$1="Polnisch - PL",HYPERLINK(CONCATENATE("https://www.saflax.de/0-WVK-Retail/Bilder-Pictures/SAFLAX-",'Basis-Tabelle-Samen'!W117,"-",'Basis-Tabelle-Samen'!J117,"-garden-in-the-bag-polish.jpg")),
IF($C$1="Portugiesisch - PT",HYPERLINK(CONCATENATE("https://www.saflax.de/0-WVK-Retail/Bilder-Pictures/SAFLAX-",'Basis-Tabelle-Samen'!W117,"-",'Basis-Tabelle-Samen'!J117,"-garden-in-the-bag-portuguese.jpg")),
IF($C$1="Rumänisch - RO",HYPERLINK(CONCATENATE("https://www.saflax.de/0-WVK-Retail/Bilder-Pictures/SAFLAX-",'Basis-Tabelle-Samen'!W117,"-",'Basis-Tabelle-Samen'!J117,"-garden-in-the-bag-romanian.jpg")),
IF($C$1="Schwedisch - SE",HYPERLINK(CONCATENATE("https://www.saflax.de/0-WVK-Retail/Bilder-Pictures/SAFLAX-",'Basis-Tabelle-Samen'!W117,"-",'Basis-Tabelle-Samen'!J117,"-garden-in-the-bag-swedish.jpg")),
IF($C$1="Slowakisch - SK",HYPERLINK(CONCATENATE("https://www.saflax.de/0-WVK-Retail/Bilder-Pictures/SAFLAX-",'Basis-Tabelle-Samen'!W117,"-",'Basis-Tabelle-Samen'!J117,"-garden-in-the-bag-slovak.jpg")),
IF($C$1="Slowenisch - SI",HYPERLINK(CONCATENATE("https://www.saflax.de/0-WVK-Retail/Bilder-Pictures/SAFLAX-",'Basis-Tabelle-Samen'!W117,"-",'Basis-Tabelle-Samen'!J117,"-garden-in-the-bag-slovenian.jpg")),
IF($C$1="Spanisch - ES",HYPERLINK(CONCATENATE("https://www.saflax.de/0-WVK-Retail/Bilder-Pictures/SAFLAX-",'Basis-Tabelle-Samen'!W117,"-",'Basis-Tabelle-Samen'!J117,"-garden-in-the-bag-spanish.jpg")),
IF($C$1="Tschechisch - CZ",HYPERLINK(CONCATENATE("https://www.saflax.de/0-WVK-Retail/Bilder-Pictures/SAFLAX-",'Basis-Tabelle-Samen'!W117,"-",'Basis-Tabelle-Samen'!J117,"-garden-in-the-bag-czech.jpg")),
IF($C$1="Türkisch - TR",HYPERLINK(CONCATENATE("https://www.saflax.de/0-WVK-Retail/Bilder-Pictures/SAFLAX-",'Basis-Tabelle-Samen'!W117,"-",'Basis-Tabelle-Samen'!J117,"-garden-in-the-bag-turkish.jpg")),
IF($C$1="Ungarisch - HU",HYPERLINK(CONCATENATE("https://www.saflax.de/0-WVK-Retail/Bilder-Pictures/SAFLAX-",'Basis-Tabelle-Samen'!W117,"-",'Basis-Tabelle-Samen'!J117,"-garden-in-the-bag-hungarian.jpg")),
" ACHTUNG")))))))))))))))))))))))))))))</f>
        <v>https://www.saflax.de/0-WVK-Retail/Bilder-Pictures/SAFLAX-63257-alcea-rosea-garden-in-the-bag-english.jpg</v>
      </c>
    </row>
    <row r="105" spans="1:43" ht="17.100000000000001" customHeight="1" x14ac:dyDescent="0.2">
      <c r="A105" s="318" t="str">
        <f>IF('Basis-Tabelle-Samen'!A116="","",IF($C$1="Deutsch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05" s="319" t="str">
        <f>'Basis-Tabelle-Samen'!I116</f>
        <v>Alcea rosea nigra</v>
      </c>
      <c r="C105" s="316" t="str">
        <f>IF($C$1="Bulgarisch - BG",'Basis-Tabelle-Samen'!Z116,
IF($C$1="Dänisch - DK",'Basis-Tabelle-Samen'!AA116,
IF($C$1="Deutsch - DE",'Basis-Tabelle-Samen'!AB116,
IF($C$1="Englisch - UK",'Basis-Tabelle-Samen'!AC116,
IF($C$1="Estnisch - EE",'Basis-Tabelle-Samen'!AD116,
IF($C$1="Finnisch - FI",'Basis-Tabelle-Samen'!AE116,
IF($C$1="Französisch - FR",'Basis-Tabelle-Samen'!AF116,
IF($C$1="Griechisch - GR",'Basis-Tabelle-Samen'!AG116,
IF($C$1="Irisch - IE",'Basis-Tabelle-Samen'!AH116,
IF($C$1="Isländisch - IS",'Basis-Tabelle-Samen'!AI116,
IF($C$1="Italienisch - IT",'Basis-Tabelle-Samen'!AJ116,
IF($C$1="Japanisch - JP",'Basis-Tabelle-Samen'!AK116,
IF($C$1="Kroatisch - HR",'Basis-Tabelle-Samen'!AL116,
IF($C$1="Lettisch - LV",'Basis-Tabelle-Samen'!AM116,
IF($C$1="Litauisch - LT",'Basis-Tabelle-Samen'!AN116,
IF($C$1="Maltesisch - MT",'Basis-Tabelle-Samen'!AO116,
IF($C$1="Niederländisch - NL",'Basis-Tabelle-Samen'!AP116,
IF($C$1="Norwegisch - NO",'Basis-Tabelle-Samen'!AQ116,
IF($C$1="Polnisch - PL",'Basis-Tabelle-Samen'!AR116,
IF($C$1="Portugiesisch - PT",'Basis-Tabelle-Samen'!AS116,
IF($C$1="Rumänisch - RO",'Basis-Tabelle-Samen'!AT116,
IF($C$1="Schwedisch - SE",'Basis-Tabelle-Samen'!AU116,
IF($C$1="Slowakisch - SK",'Basis-Tabelle-Samen'!AV116,
IF($C$1="Slowenisch - SI",'Basis-Tabelle-Samen'!AW116,
IF($C$1="Spanisch - ES",'Basis-Tabelle-Samen'!AX116,
IF($C$1="Tschechisch - CZ",'Basis-Tabelle-Samen'!AY116,
IF($C$1="Türkisch - TR",'Basis-Tabelle-Samen'!AZ116,
IF($C$1="Ungarisch - HU",'Basis-Tabelle-Samen'!BA116,
" ACHTUNG"))))))))))))))))))))))))))))</f>
        <v>Black hollyhock</v>
      </c>
      <c r="D105" s="320">
        <f>'Basis-Tabelle-Samen'!F116</f>
        <v>100</v>
      </c>
      <c r="E105" s="321" t="str">
        <f>'Basis-Tabelle-Samen'!H116</f>
        <v>7 %</v>
      </c>
      <c r="F105" s="322" t="str">
        <f>IF('Basis-Tabelle-Samen'!G116="","",'Basis-Tabelle-Samen'!G116)</f>
        <v>01</v>
      </c>
      <c r="G105" s="320">
        <f>'Basis-Tabelle-Samen'!C116</f>
        <v>13256</v>
      </c>
      <c r="H105" s="323">
        <f>'Basis-Tabelle-Samen'!D116</f>
        <v>4055473132563</v>
      </c>
      <c r="I105" s="324">
        <f>'Basis-Tabelle-Samen'!E116</f>
        <v>1.85</v>
      </c>
      <c r="J105" s="325">
        <f t="shared" si="1"/>
        <v>12</v>
      </c>
      <c r="K105" s="326">
        <f>'Basis-Tabelle-Samen'!K116</f>
        <v>73256</v>
      </c>
      <c r="L105" s="323">
        <f>'Basis-Tabelle-Samen'!L116</f>
        <v>4055473732565</v>
      </c>
      <c r="M105" s="324">
        <f>'Basis-Tabelle-Samen'!M116</f>
        <v>2.4500000000000002</v>
      </c>
      <c r="N105" s="326">
        <f>IF(K105&lt;1,"",'3'!$I$15)</f>
        <v>15</v>
      </c>
      <c r="O105" s="327">
        <f>IF(K105&lt;1,"",'3'!$J$11)</f>
        <v>90</v>
      </c>
      <c r="P105" s="326">
        <f>'Basis-Tabelle-Samen'!N116</f>
        <v>83256</v>
      </c>
      <c r="Q105" s="323">
        <f>'Basis-Tabelle-Samen'!O116</f>
        <v>4055473832562</v>
      </c>
      <c r="R105" s="328">
        <f>'Basis-Tabelle-Samen'!P116</f>
        <v>3.75</v>
      </c>
      <c r="S105" s="326">
        <f>IF(R105&lt;1,"",'3'!$M$15)</f>
        <v>18</v>
      </c>
      <c r="T105" s="327">
        <f>IF(R105&lt;1,"",'3'!$N$11)</f>
        <v>72</v>
      </c>
      <c r="U105" s="326">
        <f>'Basis-Tabelle-Samen'!Q116</f>
        <v>53256</v>
      </c>
      <c r="V105" s="323">
        <f>'Basis-Tabelle-Samen'!R116</f>
        <v>4055473532561</v>
      </c>
      <c r="W105" s="324">
        <f>'Basis-Tabelle-Samen'!S116</f>
        <v>4.95</v>
      </c>
      <c r="X105" s="326">
        <f>IF(U105&lt;1,"",'3'!$Q$15)</f>
        <v>6</v>
      </c>
      <c r="Y105" s="327">
        <f>IF(U105&lt;1,"",'3'!$R$11)</f>
        <v>24</v>
      </c>
      <c r="Z105" s="326">
        <f>'Basis-Tabelle-Samen'!T116</f>
        <v>33256</v>
      </c>
      <c r="AA105" s="323">
        <f>'Basis-Tabelle-Samen'!U116</f>
        <v>4055473332567</v>
      </c>
      <c r="AB105" s="324">
        <f>'Basis-Tabelle-Samen'!V116</f>
        <v>6.75</v>
      </c>
      <c r="AC105" s="326">
        <f>IF(Z105&lt;1,"",'3'!$U$15)</f>
        <v>6</v>
      </c>
      <c r="AD105" s="327">
        <f>IF(Z105&lt;1,"",'3'!$V$11)</f>
        <v>24</v>
      </c>
      <c r="AE105" s="326">
        <f>'Basis-Tabelle-Samen'!W116</f>
        <v>63256</v>
      </c>
      <c r="AF105" s="323">
        <f>'Basis-Tabelle-Samen'!X116</f>
        <v>4055473632568</v>
      </c>
      <c r="AG105" s="324">
        <f>'Basis-Tabelle-Samen'!Y116</f>
        <v>2.95</v>
      </c>
      <c r="AH105" s="326">
        <f>IF(AE105&lt;1,"",'3'!$Y$15)</f>
        <v>8</v>
      </c>
      <c r="AI105" s="327">
        <f>IF(AE105&lt;1,"",'3'!$Z$11)</f>
        <v>64</v>
      </c>
      <c r="AJ105" s="315"/>
      <c r="AK105" s="316" t="str">
        <f>IF(G105&lt;1,"",
IF($C$1="Bulgarisch - BG",HYPERLINK(CONCATENATE("https://www.saflax.de/0-WVK-Retail/Bilder-Pictures/SAFLAX-",'Basis-Tabelle-Samen'!C116,"-",'Basis-Tabelle-Samen'!J116,"-seed-package-front-cr-bulgarian.jpg")),
IF($C$1="Dänisch - DK",HYPERLINK(CONCATENATE("https://www.saflax.de/0-WVK-Retail/Bilder-Pictures/SAFLAX-",'Basis-Tabelle-Samen'!C116,"-",'Basis-Tabelle-Samen'!J116,"-seed-package-front-cr-danish.jpg")),
IF($C$1="Deutsch - DE",HYPERLINK(CONCATENATE("https://www.saflax.de/0-WVK-Retail/Bilder-Pictures/SAFLAX-",'Basis-Tabelle-Samen'!C116,"-",'Basis-Tabelle-Samen'!J116,"-seed-package-front-cr-german.jpg")),
IF($C$1="Englisch - UK",HYPERLINK(CONCATENATE("https://www.saflax.de/0-WVK-Retail/Bilder-Pictures/SAFLAX-",'Basis-Tabelle-Samen'!C116,"-",'Basis-Tabelle-Samen'!J116,"-seed-package-front-cr-english.jpg")),
IF($C$1="Estnisch - EE",HYPERLINK(CONCATENATE("https://www.saflax.de/0-WVK-Retail/Bilder-Pictures/SAFLAX-",'Basis-Tabelle-Samen'!C116,"-",'Basis-Tabelle-Samen'!J116,"-seed-package-front-cr-estonian.jpg")),
IF($C$1="Finnisch - FI",HYPERLINK(CONCATENATE("https://www.saflax.de/0-WVK-Retail/Bilder-Pictures/SAFLAX-",'Basis-Tabelle-Samen'!C116,"-",'Basis-Tabelle-Samen'!J116,"-seed-package-front-cr-finnish.jpg")),
IF($C$1="Französisch - FR",HYPERLINK(CONCATENATE("https://www.saflax.de/0-WVK-Retail/Bilder-Pictures/SAFLAX-",'Basis-Tabelle-Samen'!C116,"-",'Basis-Tabelle-Samen'!J116,"-seed-package-front-cr-french.jpg")),
IF($C$1="Griechisch - GR",HYPERLINK(CONCATENATE("https://www.saflax.de/0-WVK-Retail/Bilder-Pictures/SAFLAX-",'Basis-Tabelle-Samen'!C116,"-",'Basis-Tabelle-Samen'!J116,"-seed-package-front-cr-greek.jpg")),
IF($C$1="Irisch - IE",HYPERLINK(CONCATENATE("https://www.saflax.de/0-WVK-Retail/Bilder-Pictures/SAFLAX-",'Basis-Tabelle-Samen'!C116,"-",'Basis-Tabelle-Samen'!J116,"-seed-package-front-cr-irish.jpg")),
IF($C$1="Isländisch - IS",HYPERLINK(CONCATENATE("https://www.saflax.de/0-WVK-Retail/Bilder-Pictures/SAFLAX-",'Basis-Tabelle-Samen'!C116,"-",'Basis-Tabelle-Samen'!J116,"-seed-package-front-cr-icelandic.jpg")),
IF($C$1="Italienisch - IT",HYPERLINK(CONCATENATE("https://www.saflax.de/0-WVK-Retail/Bilder-Pictures/SAFLAX-",'Basis-Tabelle-Samen'!C116,"-",'Basis-Tabelle-Samen'!J116,"-seed-package-front-cr-italian.jpg")),
IF($C$1="Japanisch - JP",HYPERLINK(CONCATENATE("https://www.saflax.de/0-WVK-Retail/Bilder-Pictures/SAFLAX-",'Basis-Tabelle-Samen'!C116,"-",'Basis-Tabelle-Samen'!J116,"-seed-package-front-cr-japanese.jpg")),
IF($C$1="Kroatisch - HR",HYPERLINK(CONCATENATE("https://www.saflax.de/0-WVK-Retail/Bilder-Pictures/SAFLAX-",'Basis-Tabelle-Samen'!C116,"-",'Basis-Tabelle-Samen'!J116,"-seed-package-front-cr-croatian.jpg")),
IF($C$1="Lettisch - LV",HYPERLINK(CONCATENATE("https://www.saflax.de/0-WVK-Retail/Bilder-Pictures/SAFLAX-",'Basis-Tabelle-Samen'!C116,"-",'Basis-Tabelle-Samen'!J116,"-seed-package-front-cr-latvian.jpg")),
IF($C$1="Litauisch - LT",HYPERLINK(CONCATENATE("https://www.saflax.de/0-WVK-Retail/Bilder-Pictures/SAFLAX-",'Basis-Tabelle-Samen'!C116,"-",'Basis-Tabelle-Samen'!J116,"-seed-package-front-cr-lithuanian.jpg")),
IF($C$1="Maltesisch - MT",HYPERLINK(CONCATENATE("https://www.saflax.de/0-WVK-Retail/Bilder-Pictures/SAFLAX-",'Basis-Tabelle-Samen'!C116,"-",'Basis-Tabelle-Samen'!J116,"-seed-package-front-cr-maltese.jpg")),
IF($C$1="Niederländisch - NL",HYPERLINK(CONCATENATE("https://www.saflax.de/0-WVK-Retail/Bilder-Pictures/SAFLAX-",'Basis-Tabelle-Samen'!C116,"-",'Basis-Tabelle-Samen'!J116,"-seed-package-front-cr-dutch.jpg")),
IF($C$1="Norwegisch - NO",HYPERLINK(CONCATENATE("https://www.saflax.de/0-WVK-Retail/Bilder-Pictures/SAFLAX-",'Basis-Tabelle-Samen'!C116,"-",'Basis-Tabelle-Samen'!J116,"-seed-package-front-cr-nowegian.jpg")),
IF($C$1="Polnisch - PL",HYPERLINK(CONCATENATE("https://www.saflax.de/0-WVK-Retail/Bilder-Pictures/SAFLAX-",'Basis-Tabelle-Samen'!C116,"-",'Basis-Tabelle-Samen'!J116,"-seed-package-front-cr-polish.jpg")),
IF($C$1="Portugiesisch - PT",HYPERLINK(CONCATENATE("https://www.saflax.de/0-WVK-Retail/Bilder-Pictures/SAFLAX-",'Basis-Tabelle-Samen'!C116,"-",'Basis-Tabelle-Samen'!J116,"-seed-package-front-cr-portuguese.jpg")),
IF($C$1="Rumänisch - RO",HYPERLINK(CONCATENATE("https://www.saflax.de/0-WVK-Retail/Bilder-Pictures/SAFLAX-",'Basis-Tabelle-Samen'!C116,"-",'Basis-Tabelle-Samen'!J116,"-seed-package-front-cr-romanian.jpg")),
IF($C$1="Schwedisch - SE",HYPERLINK(CONCATENATE("https://www.saflax.de/0-WVK-Retail/Bilder-Pictures/SAFLAX-",'Basis-Tabelle-Samen'!C116,"-",'Basis-Tabelle-Samen'!J116,"-seed-package-front-cr-swedish.jpg")),
IF($C$1="Slowakisch - SK",HYPERLINK(CONCATENATE("https://www.saflax.de/0-WVK-Retail/Bilder-Pictures/SAFLAX-",'Basis-Tabelle-Samen'!C116,"-",'Basis-Tabelle-Samen'!J116,"-seed-package-front-cr-slovak.jpg")),
IF($C$1="Slowenisch - SI",HYPERLINK(CONCATENATE("https://www.saflax.de/0-WVK-Retail/Bilder-Pictures/SAFLAX-",'Basis-Tabelle-Samen'!C116,"-",'Basis-Tabelle-Samen'!J116,"-seed-package-front-cr-slovenian.jpg")),
IF($C$1="Spanisch - ES",HYPERLINK(CONCATENATE("https://www.saflax.de/0-WVK-Retail/Bilder-Pictures/SAFLAX-",'Basis-Tabelle-Samen'!C116,"-",'Basis-Tabelle-Samen'!J116,"-seed-package-front-cr-spanish.jpg")),
IF($C$1="Tschechisch - CZ",HYPERLINK(CONCATENATE("https://www.saflax.de/0-WVK-Retail/Bilder-Pictures/SAFLAX-",'Basis-Tabelle-Samen'!C116,"-",'Basis-Tabelle-Samen'!J116,"-seed-package-front-cr-czech.jpg")),
IF($C$1="Türkisch - TR",HYPERLINK(CONCATENATE("https://www.saflax.de/0-WVK-Retail/Bilder-Pictures/SAFLAX-",'Basis-Tabelle-Samen'!C116,"-",'Basis-Tabelle-Samen'!J116,"-seed-package-front-cr-turkish.jpg")),
IF($C$1="Ungarisch - HU",HYPERLINK(CONCATENATE("https://www.saflax.de/0-WVK-Retail/Bilder-Pictures/SAFLAX-",'Basis-Tabelle-Samen'!C116,"-",'Basis-Tabelle-Samen'!J116,"-seed-package-front-cr-hungarian.jpg")),
" ACHTUNG")))))))))))))))))))))))))))))</f>
        <v>https://www.saflax.de/0-WVK-Retail/Bilder-Pictures/SAFLAX-13256-alcea-rosea-nigra-seed-package-front-cr-english.jpg</v>
      </c>
      <c r="AL105" s="330" t="str">
        <f>IF(G105&lt;1,"",
IF($C$1="Bulgarisch - BG",HYPERLINK(CONCATENATE("https://www.saflax.de/0-WVK-Retail/Bilder-Pictures/SAFLAX-",'Basis-Tabelle-Samen'!C116,"-",'Basis-Tabelle-Samen'!J116,"-seed-package-back-cr-bulgarian.jpg")),
IF($C$1="Dänisch - DK",HYPERLINK(CONCATENATE("https://www.saflax.de/0-WVK-Retail/Bilder-Pictures/SAFLAX-",'Basis-Tabelle-Samen'!C116,"-",'Basis-Tabelle-Samen'!J116,"-seed-package-back-cr-danish.jpg")),
IF($C$1="Deutsch - DE",HYPERLINK(CONCATENATE("https://www.saflax.de/0-WVK-Retail/Bilder-Pictures/SAFLAX-",'Basis-Tabelle-Samen'!C116,"-",'Basis-Tabelle-Samen'!J116,"-seed-package-back-cr-german.jpg")),
IF($C$1="Englisch - UK",HYPERLINK(CONCATENATE("https://www.saflax.de/0-WVK-Retail/Bilder-Pictures/SAFLAX-",'Basis-Tabelle-Samen'!C116,"-",'Basis-Tabelle-Samen'!J116,"-seed-package-back-cr-english.jpg")),
IF($C$1="Estnisch - EE",HYPERLINK(CONCATENATE("https://www.saflax.de/0-WVK-Retail/Bilder-Pictures/SAFLAX-",'Basis-Tabelle-Samen'!C116,"-",'Basis-Tabelle-Samen'!J116,"-seed-package-back-cr-estonian.jpg")),
IF($C$1="Finnisch - FI",HYPERLINK(CONCATENATE("https://www.saflax.de/0-WVK-Retail/Bilder-Pictures/SAFLAX-",'Basis-Tabelle-Samen'!C116,"-",'Basis-Tabelle-Samen'!J116,"-seed-package-back-cr-finnish.jpg")),
IF($C$1="Französisch - FR",HYPERLINK(CONCATENATE("https://www.saflax.de/0-WVK-Retail/Bilder-Pictures/SAFLAX-",'Basis-Tabelle-Samen'!C116,"-",'Basis-Tabelle-Samen'!J116,"-seed-package-back-cr-french.jpg")),
IF($C$1="Griechisch - GR",HYPERLINK(CONCATENATE("https://www.saflax.de/0-WVK-Retail/Bilder-Pictures/SAFLAX-",'Basis-Tabelle-Samen'!C116,"-",'Basis-Tabelle-Samen'!J116,"-seed-package-back-cr-greek.jpg")),
IF($C$1="Irisch - IE",HYPERLINK(CONCATENATE("https://www.saflax.de/0-WVK-Retail/Bilder-Pictures/SAFLAX-",'Basis-Tabelle-Samen'!C116,"-",'Basis-Tabelle-Samen'!J116,"-seed-package-back-cr-irish.jpg")),
IF($C$1="Isländisch - IS",HYPERLINK(CONCATENATE("https://www.saflax.de/0-WVK-Retail/Bilder-Pictures/SAFLAX-",'Basis-Tabelle-Samen'!C116,"-",'Basis-Tabelle-Samen'!J116,"-seed-package-back-cr-icelandic.jpg")),
IF($C$1="Italienisch - IT",HYPERLINK(CONCATENATE("https://www.saflax.de/0-WVK-Retail/Bilder-Pictures/SAFLAX-",'Basis-Tabelle-Samen'!C116,"-",'Basis-Tabelle-Samen'!J116,"-seed-package-back-cr-italian.jpg")),
IF($C$1="Japanisch - JP",HYPERLINK(CONCATENATE("https://www.saflax.de/0-WVK-Retail/Bilder-Pictures/SAFLAX-",'Basis-Tabelle-Samen'!C116,"-",'Basis-Tabelle-Samen'!J116,"-seed-package-back-cr-japanese.jpg")),
IF($C$1="Kroatisch - HR",HYPERLINK(CONCATENATE("https://www.saflax.de/0-WVK-Retail/Bilder-Pictures/SAFLAX-",'Basis-Tabelle-Samen'!C116,"-",'Basis-Tabelle-Samen'!J116,"-seed-package-back-cr-croatian.jpg")),
IF($C$1="Lettisch - LV",HYPERLINK(CONCATENATE("https://www.saflax.de/0-WVK-Retail/Bilder-Pictures/SAFLAX-",'Basis-Tabelle-Samen'!C116,"-",'Basis-Tabelle-Samen'!J116,"-seed-package-back-cr-latvian.jpg")),
IF($C$1="Litauisch - LT",HYPERLINK(CONCATENATE("https://www.saflax.de/0-WVK-Retail/Bilder-Pictures/SAFLAX-",'Basis-Tabelle-Samen'!C116,"-",'Basis-Tabelle-Samen'!J116,"-seed-package-back-cr-lithuanian.jpg")),
IF($C$1="Maltesisch - MT",HYPERLINK(CONCATENATE("https://www.saflax.de/0-WVK-Retail/Bilder-Pictures/SAFLAX-",'Basis-Tabelle-Samen'!C116,"-",'Basis-Tabelle-Samen'!J116,"-seed-package-back-cr-maltese.jpg")),
IF($C$1="Niederländisch - NL",HYPERLINK(CONCATENATE("https://www.saflax.de/0-WVK-Retail/Bilder-Pictures/SAFLAX-",'Basis-Tabelle-Samen'!C116,"-",'Basis-Tabelle-Samen'!J116,"-seed-package-back-cr-dutch.jpg")),
IF($C$1="Norwegisch - NO",HYPERLINK(CONCATENATE("https://www.saflax.de/0-WVK-Retail/Bilder-Pictures/SAFLAX-",'Basis-Tabelle-Samen'!C116,"-",'Basis-Tabelle-Samen'!J116,"-seed-package-back-cr-nowegian.jpg")),
IF($C$1="Polnisch - PL",HYPERLINK(CONCATENATE("https://www.saflax.de/0-WVK-Retail/Bilder-Pictures/SAFLAX-",'Basis-Tabelle-Samen'!C116,"-",'Basis-Tabelle-Samen'!J116,"-seed-package-back-cr-polish.jpg")),
IF($C$1="Portugiesisch - PT",HYPERLINK(CONCATENATE("https://www.saflax.de/0-WVK-Retail/Bilder-Pictures/SAFLAX-",'Basis-Tabelle-Samen'!C116,"-",'Basis-Tabelle-Samen'!J116,"-seed-package-back-cr-portuguese.jpg")),
IF($C$1="Rumänisch - RO",HYPERLINK(CONCATENATE("https://www.saflax.de/0-WVK-Retail/Bilder-Pictures/SAFLAX-",'Basis-Tabelle-Samen'!C116,"-",'Basis-Tabelle-Samen'!J116,"-seed-package-back-cr-romanian.jpg")),
IF($C$1="Schwedisch - SE",HYPERLINK(CONCATENATE("https://www.saflax.de/0-WVK-Retail/Bilder-Pictures/SAFLAX-",'Basis-Tabelle-Samen'!C116,"-",'Basis-Tabelle-Samen'!J116,"-seed-package-back-cr-swedish.jpg")),
IF($C$1="Slowakisch - SK",HYPERLINK(CONCATENATE("https://www.saflax.de/0-WVK-Retail/Bilder-Pictures/SAFLAX-",'Basis-Tabelle-Samen'!C116,"-",'Basis-Tabelle-Samen'!J116,"-seed-package-back-cr-slovak.jpg")),
IF($C$1="Slowenisch - SI",HYPERLINK(CONCATENATE("https://www.saflax.de/0-WVK-Retail/Bilder-Pictures/SAFLAX-",'Basis-Tabelle-Samen'!C116,"-",'Basis-Tabelle-Samen'!J116,"-seed-package-back-cr-slovenian.jpg")),
IF($C$1="Spanisch - ES",HYPERLINK(CONCATENATE("https://www.saflax.de/0-WVK-Retail/Bilder-Pictures/SAFLAX-",'Basis-Tabelle-Samen'!C116,"-",'Basis-Tabelle-Samen'!J116,"-seed-package-back-cr-spanish.jpg")),
IF($C$1="Tschechisch - CZ",HYPERLINK(CONCATENATE("https://www.saflax.de/0-WVK-Retail/Bilder-Pictures/SAFLAX-",'Basis-Tabelle-Samen'!C116,"-",'Basis-Tabelle-Samen'!J116,"-seed-package-back-cr-czech.jpg")),
IF($C$1="Türkisch - TR",HYPERLINK(CONCATENATE("https://www.saflax.de/0-WVK-Retail/Bilder-Pictures/SAFLAX-",'Basis-Tabelle-Samen'!C116,"-",'Basis-Tabelle-Samen'!J116,"-seed-package-back-cr-turkish.jpg")),
IF($C$1="Ungarisch - HU",HYPERLINK(CONCATENATE("https://www.saflax.de/0-WVK-Retail/Bilder-Pictures/SAFLAX-",'Basis-Tabelle-Samen'!C116,"-",'Basis-Tabelle-Samen'!J116,"-seed-package-back-cr-hungarian.jpg")),
" ACHTUNG")))))))))))))))))))))))))))))</f>
        <v>https://www.saflax.de/0-WVK-Retail/Bilder-Pictures/SAFLAX-13256-alcea-rosea-nigra-seed-package-back-cr-english.jpg</v>
      </c>
      <c r="AM105" s="330" t="str">
        <f>IF(H105&lt;1,"",
IF($C$1="Bulgarisch - BG",HYPERLINK(CONCATENATE("https://www.saflax.de/0-WVK-Retail/Bilder-Pictures/SAFLAX-",'Basis-Tabelle-Samen'!K116,"-",'Basis-Tabelle-Samen'!J116,"-garden-to-go-mini-bulgarian.jpg")),
IF($C$1="Dänisch - DK",HYPERLINK(CONCATENATE("https://www.saflax.de/0-WVK-Retail/Bilder-Pictures/SAFLAX-",'Basis-Tabelle-Samen'!K116,"-",'Basis-Tabelle-Samen'!J116,"-garden-to-go-mini-danish.jpg")),
IF($C$1="Deutsch - DE",HYPERLINK(CONCATENATE("https://www.saflax.de/0-WVK-Retail/Bilder-Pictures/SAFLAX-",'Basis-Tabelle-Samen'!K116,"-",'Basis-Tabelle-Samen'!J116,"-garden-to-go-mini-german.jpg")),
IF($C$1="Englisch - UK",HYPERLINK(CONCATENATE("https://www.saflax.de/0-WVK-Retail/Bilder-Pictures/SAFLAX-",'Basis-Tabelle-Samen'!K116,"-",'Basis-Tabelle-Samen'!J116,"-garden-to-go-mini-english.jpg")),
IF($C$1="Estnisch - EE",HYPERLINK(CONCATENATE("https://www.saflax.de/0-WVK-Retail/Bilder-Pictures/SAFLAX-",'Basis-Tabelle-Samen'!K116,"-",'Basis-Tabelle-Samen'!J116,"-garden-to-go-mini-estonian.jpg")),
IF($C$1="Finnisch - FI",HYPERLINK(CONCATENATE("https://www.saflax.de/0-WVK-Retail/Bilder-Pictures/SAFLAX-",'Basis-Tabelle-Samen'!K116,"-",'Basis-Tabelle-Samen'!J116,"-garden-to-go-mini-finnish.jpg")),
IF($C$1="Französisch - FR",HYPERLINK(CONCATENATE("https://www.saflax.de/0-WVK-Retail/Bilder-Pictures/SAFLAX-",'Basis-Tabelle-Samen'!K116,"-",'Basis-Tabelle-Samen'!J116,"-garden-to-go-mini-french.jpg")),
IF($C$1="Griechisch - GR",HYPERLINK(CONCATENATE("https://www.saflax.de/0-WVK-Retail/Bilder-Pictures/SAFLAX-",'Basis-Tabelle-Samen'!K116,"-",'Basis-Tabelle-Samen'!J116,"-garden-to-go-mini-greek.jpg")),
IF($C$1="Irisch - IE",HYPERLINK(CONCATENATE("https://www.saflax.de/0-WVK-Retail/Bilder-Pictures/SAFLAX-",'Basis-Tabelle-Samen'!K116,"-",'Basis-Tabelle-Samen'!J116,"-garden-to-go-mini-irish.jpg")),
IF($C$1="Isländisch - IS",HYPERLINK(CONCATENATE("https://www.saflax.de/0-WVK-Retail/Bilder-Pictures/SAFLAX-",'Basis-Tabelle-Samen'!K116,"-",'Basis-Tabelle-Samen'!J116,"-garden-to-go-mini-icelandic.jpg")),
IF($C$1="Italienisch - IT",HYPERLINK(CONCATENATE("https://www.saflax.de/0-WVK-Retail/Bilder-Pictures/SAFLAX-",'Basis-Tabelle-Samen'!K116,"-",'Basis-Tabelle-Samen'!J116,"-garden-to-go-mini-italian.jpg")),
IF($C$1="Japanisch - JP",HYPERLINK(CONCATENATE("https://www.saflax.de/0-WVK-Retail/Bilder-Pictures/SAFLAX-",'Basis-Tabelle-Samen'!K116,"-",'Basis-Tabelle-Samen'!J116,"-garden-to-go-mini-japanese.jpg")),
IF($C$1="Kroatisch - HR",HYPERLINK(CONCATENATE("https://www.saflax.de/0-WVK-Retail/Bilder-Pictures/SAFLAX-",'Basis-Tabelle-Samen'!K116,"-",'Basis-Tabelle-Samen'!J116,"-garden-to-go-mini-croatian.jpg")),
IF($C$1="Lettisch - LV",HYPERLINK(CONCATENATE("https://www.saflax.de/0-WVK-Retail/Bilder-Pictures/SAFLAX-",'Basis-Tabelle-Samen'!K116,"-",'Basis-Tabelle-Samen'!J116,"-garden-to-go-mini-latvian.jpg")),
IF($C$1="Litauisch - LT",HYPERLINK(CONCATENATE("https://www.saflax.de/0-WVK-Retail/Bilder-Pictures/SAFLAX-",'Basis-Tabelle-Samen'!K116,"-",'Basis-Tabelle-Samen'!J116,"-garden-to-go-mini-lithuanian.jpg")),
IF($C$1="Maltesisch - MT",HYPERLINK(CONCATENATE("https://www.saflax.de/0-WVK-Retail/Bilder-Pictures/SAFLAX-",'Basis-Tabelle-Samen'!K116,"-",'Basis-Tabelle-Samen'!J116,"-garden-to-go-mini-maltese.jpg")),
IF($C$1="Niederländisch - NL",HYPERLINK(CONCATENATE("https://www.saflax.de/0-WVK-Retail/Bilder-Pictures/SAFLAX-",'Basis-Tabelle-Samen'!K116,"-",'Basis-Tabelle-Samen'!J116,"-garden-to-go-mini-dutch.jpg")),
IF($C$1="Norwegisch - NO",HYPERLINK(CONCATENATE("https://www.saflax.de/0-WVK-Retail/Bilder-Pictures/SAFLAX-",'Basis-Tabelle-Samen'!K116,"-",'Basis-Tabelle-Samen'!J116,"-garden-to-go-mini-nowegian.jpg")),
IF($C$1="Polnisch - PL",HYPERLINK(CONCATENATE("https://www.saflax.de/0-WVK-Retail/Bilder-Pictures/SAFLAX-",'Basis-Tabelle-Samen'!K116,"-",'Basis-Tabelle-Samen'!J116,"-garden-to-go-mini-polish.jpg")),
IF($C$1="Portugiesisch - PT",HYPERLINK(CONCATENATE("https://www.saflax.de/0-WVK-Retail/Bilder-Pictures/SAFLAX-",'Basis-Tabelle-Samen'!K116,"-",'Basis-Tabelle-Samen'!J116,"-garden-to-go-mini-portuguese.jpg")),
IF($C$1="Rumänisch - RO",HYPERLINK(CONCATENATE("https://www.saflax.de/0-WVK-Retail/Bilder-Pictures/SAFLAX-",'Basis-Tabelle-Samen'!K116,"-",'Basis-Tabelle-Samen'!J116,"-garden-to-go-mini-romanian.jpg")),
IF($C$1="Schwedisch - SE",HYPERLINK(CONCATENATE("https://www.saflax.de/0-WVK-Retail/Bilder-Pictures/SAFLAX-",'Basis-Tabelle-Samen'!K116,"-",'Basis-Tabelle-Samen'!J116,"-garden-to-go-mini-swedish.jpg")),
IF($C$1="Slowakisch - SK",HYPERLINK(CONCATENATE("https://www.saflax.de/0-WVK-Retail/Bilder-Pictures/SAFLAX-",'Basis-Tabelle-Samen'!K116,"-",'Basis-Tabelle-Samen'!J116,"-garden-to-go-mini-slovak.jpg")),
IF($C$1="Slowenisch - SI",HYPERLINK(CONCATENATE("https://www.saflax.de/0-WVK-Retail/Bilder-Pictures/SAFLAX-",'Basis-Tabelle-Samen'!K116,"-",'Basis-Tabelle-Samen'!J116,"-garden-to-go-mini-slovenian.jpg")),
IF($C$1="Spanisch - ES",HYPERLINK(CONCATENATE("https://www.saflax.de/0-WVK-Retail/Bilder-Pictures/SAFLAX-",'Basis-Tabelle-Samen'!K116,"-",'Basis-Tabelle-Samen'!J116,"-garden-to-go-mini-spanish.jpg")),
IF($C$1="Tschechisch - CZ",HYPERLINK(CONCATENATE("https://www.saflax.de/0-WVK-Retail/Bilder-Pictures/SAFLAX-",'Basis-Tabelle-Samen'!K116,"-",'Basis-Tabelle-Samen'!J116,"-garden-to-go-mini-czech.jpg")),
IF($C$1="Türkisch - TR",HYPERLINK(CONCATENATE("https://www.saflax.de/0-WVK-Retail/Bilder-Pictures/SAFLAX-",'Basis-Tabelle-Samen'!K116,"-",'Basis-Tabelle-Samen'!J116,"-garden-to-go-mini-turkish.jpg")),
IF($C$1="Ungarisch - HU",HYPERLINK(CONCATENATE("https://www.saflax.de/0-WVK-Retail/Bilder-Pictures/SAFLAX-",'Basis-Tabelle-Samen'!K116,"-",'Basis-Tabelle-Samen'!J116,"-garden-to-go-mini-hungarian.jpg")),
" ACHTUNG")))))))))))))))))))))))))))))</f>
        <v>https://www.saflax.de/0-WVK-Retail/Bilder-Pictures/SAFLAX-73256-alcea-rosea-nigra-garden-to-go-mini-english.jpg</v>
      </c>
      <c r="AN105" s="330" t="str">
        <f>IF(I105&lt;1,"",
IF($C$1="Bulgarisch - BG",HYPERLINK(CONCATENATE("https://www.saflax.de/0-WVK-Retail/Bilder-Pictures/SAFLAX-",'Basis-Tabelle-Samen'!N116,"-",'Basis-Tabelle-Samen'!J116,"-garden-to-go-lite-bulgarian.jpg")),
IF($C$1="Dänisch - DK",HYPERLINK(CONCATENATE("https://www.saflax.de/0-WVK-Retail/Bilder-Pictures/SAFLAX-",'Basis-Tabelle-Samen'!N116,"-",'Basis-Tabelle-Samen'!J116,"-garden-to-go-lite-danish.jpg")),
IF($C$1="Deutsch - DE",HYPERLINK(CONCATENATE("https://www.saflax.de/0-WVK-Retail/Bilder-Pictures/SAFLAX-",'Basis-Tabelle-Samen'!N116,"-",'Basis-Tabelle-Samen'!J116,"-garden-to-go-lite-german.jpg")),
IF($C$1="Englisch - UK",HYPERLINK(CONCATENATE("https://www.saflax.de/0-WVK-Retail/Bilder-Pictures/SAFLAX-",'Basis-Tabelle-Samen'!N116,"-",'Basis-Tabelle-Samen'!J116,"-garden-to-go-lite-english.jpg")),
IF($C$1="Estnisch - EE",HYPERLINK(CONCATENATE("https://www.saflax.de/0-WVK-Retail/Bilder-Pictures/SAFLAX-",'Basis-Tabelle-Samen'!N116,"-",'Basis-Tabelle-Samen'!J116,"-garden-to-go-lite-estonian.jpg")),
IF($C$1="Finnisch - FI",HYPERLINK(CONCATENATE("https://www.saflax.de/0-WVK-Retail/Bilder-Pictures/SAFLAX-",'Basis-Tabelle-Samen'!N116,"-",'Basis-Tabelle-Samen'!J116,"-garden-to-go-lite-finnish.jpg")),
IF($C$1="Französisch - FR",HYPERLINK(CONCATENATE("https://www.saflax.de/0-WVK-Retail/Bilder-Pictures/SAFLAX-",'Basis-Tabelle-Samen'!N116,"-",'Basis-Tabelle-Samen'!J116,"-garden-to-go-lite-french.jpg")),
IF($C$1="Griechisch - GR",HYPERLINK(CONCATENATE("https://www.saflax.de/0-WVK-Retail/Bilder-Pictures/SAFLAX-",'Basis-Tabelle-Samen'!N116,"-",'Basis-Tabelle-Samen'!J116,"-garden-to-go-lite-greek.jpg")),
IF($C$1="Irisch - IE",HYPERLINK(CONCATENATE("https://www.saflax.de/0-WVK-Retail/Bilder-Pictures/SAFLAX-",'Basis-Tabelle-Samen'!N116,"-",'Basis-Tabelle-Samen'!J116,"-garden-to-go-lite-irish.jpg")),
IF($C$1="Isländisch - IS",HYPERLINK(CONCATENATE("https://www.saflax.de/0-WVK-Retail/Bilder-Pictures/SAFLAX-",'Basis-Tabelle-Samen'!N116,"-",'Basis-Tabelle-Samen'!J116,"-garden-to-go-lite-icelandic.jpg")),
IF($C$1="Italienisch - IT",HYPERLINK(CONCATENATE("https://www.saflax.de/0-WVK-Retail/Bilder-Pictures/SAFLAX-",'Basis-Tabelle-Samen'!N116,"-",'Basis-Tabelle-Samen'!J116,"-garden-to-go-lite-italian.jpg")),
IF($C$1="Japanisch - JP",HYPERLINK(CONCATENATE("https://www.saflax.de/0-WVK-Retail/Bilder-Pictures/SAFLAX-",'Basis-Tabelle-Samen'!N116,"-",'Basis-Tabelle-Samen'!J116,"-garden-to-go-lite-japanese.jpg")),
IF($C$1="Kroatisch - HR",HYPERLINK(CONCATENATE("https://www.saflax.de/0-WVK-Retail/Bilder-Pictures/SAFLAX-",'Basis-Tabelle-Samen'!N116,"-",'Basis-Tabelle-Samen'!J116,"-garden-to-go-lite-croatian.jpg")),
IF($C$1="Lettisch - LV",HYPERLINK(CONCATENATE("https://www.saflax.de/0-WVK-Retail/Bilder-Pictures/SAFLAX-",'Basis-Tabelle-Samen'!N116,"-",'Basis-Tabelle-Samen'!J116,"-garden-to-go-lite-latvian.jpg")),
IF($C$1="Litauisch - LT",HYPERLINK(CONCATENATE("https://www.saflax.de/0-WVK-Retail/Bilder-Pictures/SAFLAX-",'Basis-Tabelle-Samen'!N116,"-",'Basis-Tabelle-Samen'!J116,"-garden-to-go-lite-lithuanian.jpg")),
IF($C$1="Maltesisch - MT",HYPERLINK(CONCATENATE("https://www.saflax.de/0-WVK-Retail/Bilder-Pictures/SAFLAX-",'Basis-Tabelle-Samen'!N116,"-",'Basis-Tabelle-Samen'!J116,"-garden-to-go-lite-maltese.jpg")),
IF($C$1="Niederländisch - NL",HYPERLINK(CONCATENATE("https://www.saflax.de/0-WVK-Retail/Bilder-Pictures/SAFLAX-",'Basis-Tabelle-Samen'!N116,"-",'Basis-Tabelle-Samen'!J116,"-garden-to-go-lite-dutch.jpg")),
IF($C$1="Norwegisch - NO",HYPERLINK(CONCATENATE("https://www.saflax.de/0-WVK-Retail/Bilder-Pictures/SAFLAX-",'Basis-Tabelle-Samen'!N116,"-",'Basis-Tabelle-Samen'!J116,"-garden-to-go-lite-nowegian.jpg")),
IF($C$1="Polnisch - PL",HYPERLINK(CONCATENATE("https://www.saflax.de/0-WVK-Retail/Bilder-Pictures/SAFLAX-",'Basis-Tabelle-Samen'!N116,"-",'Basis-Tabelle-Samen'!J116,"-garden-to-go-lite-polish.jpg")),
IF($C$1="Portugiesisch - PT",HYPERLINK(CONCATENATE("https://www.saflax.de/0-WVK-Retail/Bilder-Pictures/SAFLAX-",'Basis-Tabelle-Samen'!N116,"-",'Basis-Tabelle-Samen'!J116,"-garden-to-go-lite-portuguese.jpg")),
IF($C$1="Rumänisch - RO",HYPERLINK(CONCATENATE("https://www.saflax.de/0-WVK-Retail/Bilder-Pictures/SAFLAX-",'Basis-Tabelle-Samen'!N116,"-",'Basis-Tabelle-Samen'!J116,"-garden-to-go-lite-romanian.jpg")),
IF($C$1="Schwedisch - SE",HYPERLINK(CONCATENATE("https://www.saflax.de/0-WVK-Retail/Bilder-Pictures/SAFLAX-",'Basis-Tabelle-Samen'!N116,"-",'Basis-Tabelle-Samen'!J116,"-garden-to-go-lite-swedish.jpg")),
IF($C$1="Slowakisch - SK",HYPERLINK(CONCATENATE("https://www.saflax.de/0-WVK-Retail/Bilder-Pictures/SAFLAX-",'Basis-Tabelle-Samen'!N116,"-",'Basis-Tabelle-Samen'!J116,"-garden-to-go-lite-slovak.jpg")),
IF($C$1="Slowenisch - SI",HYPERLINK(CONCATENATE("https://www.saflax.de/0-WVK-Retail/Bilder-Pictures/SAFLAX-",'Basis-Tabelle-Samen'!N116,"-",'Basis-Tabelle-Samen'!J116,"-garden-to-go-lite-slovenian.jpg")),
IF($C$1="Spanisch - ES",HYPERLINK(CONCATENATE("https://www.saflax.de/0-WVK-Retail/Bilder-Pictures/SAFLAX-",'Basis-Tabelle-Samen'!N116,"-",'Basis-Tabelle-Samen'!J116,"-garden-to-go-lite-spanish.jpg")),
IF($C$1="Tschechisch - CZ",HYPERLINK(CONCATENATE("https://www.saflax.de/0-WVK-Retail/Bilder-Pictures/SAFLAX-",'Basis-Tabelle-Samen'!N116,"-",'Basis-Tabelle-Samen'!J116,"-garden-to-go-lite-czech.jpg")),
IF($C$1="Türkisch - TR",HYPERLINK(CONCATENATE("https://www.saflax.de/0-WVK-Retail/Bilder-Pictures/SAFLAX-",'Basis-Tabelle-Samen'!N116,"-",'Basis-Tabelle-Samen'!J116,"-garden-to-go-lite-turkish.jpg")),
IF($C$1="Ungarisch - HU",HYPERLINK(CONCATENATE("https://www.saflax.de/0-WVK-Retail/Bilder-Pictures/SAFLAX-",'Basis-Tabelle-Samen'!N116,"-",'Basis-Tabelle-Samen'!J116,"-garden-to-go-lite-hungarian.jpg")),
" ACHTUNG")))))))))))))))))))))))))))))</f>
        <v>https://www.saflax.de/0-WVK-Retail/Bilder-Pictures/SAFLAX-83256-alcea-rosea-nigra-garden-to-go-lite-english.jpg</v>
      </c>
      <c r="AO105" s="330" t="str">
        <f>IF(J105&lt;1,"",
IF($C$1="Bulgarisch - BG",HYPERLINK(CONCATENATE("https://www.saflax.de/0-WVK-Retail/Bilder-Pictures/SAFLAX-",'Basis-Tabelle-Samen'!Q116,"-",'Basis-Tabelle-Samen'!J116,"-garden-to-go-bulgarian.jpg")),
IF($C$1="Dänisch - DK",HYPERLINK(CONCATENATE("https://www.saflax.de/0-WVK-Retail/Bilder-Pictures/SAFLAX-",'Basis-Tabelle-Samen'!Q116,"-",'Basis-Tabelle-Samen'!J116,"-garden-to-go-danish.jpg")),
IF($C$1="Deutsch - DE",HYPERLINK(CONCATENATE("https://www.saflax.de/0-WVK-Retail/Bilder-Pictures/SAFLAX-",'Basis-Tabelle-Samen'!Q116,"-",'Basis-Tabelle-Samen'!J116,"-garden-to-go-german.jpg")),
IF($C$1="Englisch - UK",HYPERLINK(CONCATENATE("https://www.saflax.de/0-WVK-Retail/Bilder-Pictures/SAFLAX-",'Basis-Tabelle-Samen'!Q116,"-",'Basis-Tabelle-Samen'!J116,"-garden-to-go-english.jpg")),
IF($C$1="Estnisch - EE",HYPERLINK(CONCATENATE("https://www.saflax.de/0-WVK-Retail/Bilder-Pictures/SAFLAX-",'Basis-Tabelle-Samen'!Q116,"-",'Basis-Tabelle-Samen'!J116,"-garden-to-go-estonian.jpg")),
IF($C$1="Finnisch - FI",HYPERLINK(CONCATENATE("https://www.saflax.de/0-WVK-Retail/Bilder-Pictures/SAFLAX-",'Basis-Tabelle-Samen'!Q116,"-",'Basis-Tabelle-Samen'!J116,"-garden-to-go-finnish.jpg")),
IF($C$1="Französisch - FR",HYPERLINK(CONCATENATE("https://www.saflax.de/0-WVK-Retail/Bilder-Pictures/SAFLAX-",'Basis-Tabelle-Samen'!Q116,"-",'Basis-Tabelle-Samen'!J116,"-garden-to-go-french.jpg")),
IF($C$1="Griechisch - GR",HYPERLINK(CONCATENATE("https://www.saflax.de/0-WVK-Retail/Bilder-Pictures/SAFLAX-",'Basis-Tabelle-Samen'!Q116,"-",'Basis-Tabelle-Samen'!J116,"-garden-to-go-greek.jpg")),
IF($C$1="Irisch - IE",HYPERLINK(CONCATENATE("https://www.saflax.de/0-WVK-Retail/Bilder-Pictures/SAFLAX-",'Basis-Tabelle-Samen'!Q116,"-",'Basis-Tabelle-Samen'!J116,"-garden-to-go-irish.jpg")),
IF($C$1="Isländisch - IS",HYPERLINK(CONCATENATE("https://www.saflax.de/0-WVK-Retail/Bilder-Pictures/SAFLAX-",'Basis-Tabelle-Samen'!Q116,"-",'Basis-Tabelle-Samen'!J116,"-garden-to-go-icelandic.jpg")),
IF($C$1="Italienisch - IT",HYPERLINK(CONCATENATE("https://www.saflax.de/0-WVK-Retail/Bilder-Pictures/SAFLAX-",'Basis-Tabelle-Samen'!Q116,"-",'Basis-Tabelle-Samen'!J116,"-garden-to-go-italian.jpg")),
IF($C$1="Japanisch - JP",HYPERLINK(CONCATENATE("https://www.saflax.de/0-WVK-Retail/Bilder-Pictures/SAFLAX-",'Basis-Tabelle-Samen'!Q116,"-",'Basis-Tabelle-Samen'!J116,"-garden-to-go-japanese.jpg")),
IF($C$1="Kroatisch - HR",HYPERLINK(CONCATENATE("https://www.saflax.de/0-WVK-Retail/Bilder-Pictures/SAFLAX-",'Basis-Tabelle-Samen'!Q116,"-",'Basis-Tabelle-Samen'!J116,"-garden-to-go-croatian.jpg")),
IF($C$1="Lettisch - LV",HYPERLINK(CONCATENATE("https://www.saflax.de/0-WVK-Retail/Bilder-Pictures/SAFLAX-",'Basis-Tabelle-Samen'!Q116,"-",'Basis-Tabelle-Samen'!J116,"-garden-to-go-latvian.jpg")),
IF($C$1="Litauisch - LT",HYPERLINK(CONCATENATE("https://www.saflax.de/0-WVK-Retail/Bilder-Pictures/SAFLAX-",'Basis-Tabelle-Samen'!Q116,"-",'Basis-Tabelle-Samen'!J116,"-garden-to-go-lithuanian.jpg")),
IF($C$1="Maltesisch - MT",HYPERLINK(CONCATENATE("https://www.saflax.de/0-WVK-Retail/Bilder-Pictures/SAFLAX-",'Basis-Tabelle-Samen'!Q116,"-",'Basis-Tabelle-Samen'!J116,"-garden-to-go-maltese.jpg")),
IF($C$1="Niederländisch - NL",HYPERLINK(CONCATENATE("https://www.saflax.de/0-WVK-Retail/Bilder-Pictures/SAFLAX-",'Basis-Tabelle-Samen'!Q116,"-",'Basis-Tabelle-Samen'!J116,"-garden-to-go-dutch.jpg")),
IF($C$1="Norwegisch - NO",HYPERLINK(CONCATENATE("https://www.saflax.de/0-WVK-Retail/Bilder-Pictures/SAFLAX-",'Basis-Tabelle-Samen'!Q116,"-",'Basis-Tabelle-Samen'!J116,"-garden-to-go-nowegian.jpg")),
IF($C$1="Polnisch - PL",HYPERLINK(CONCATENATE("https://www.saflax.de/0-WVK-Retail/Bilder-Pictures/SAFLAX-",'Basis-Tabelle-Samen'!Q116,"-",'Basis-Tabelle-Samen'!J116,"-garden-to-go-polish.jpg")),
IF($C$1="Portugiesisch - PT",HYPERLINK(CONCATENATE("https://www.saflax.de/0-WVK-Retail/Bilder-Pictures/SAFLAX-",'Basis-Tabelle-Samen'!Q116,"-",'Basis-Tabelle-Samen'!J116,"-garden-to-go-portuguese.jpg")),
IF($C$1="Rumänisch - RO",HYPERLINK(CONCATENATE("https://www.saflax.de/0-WVK-Retail/Bilder-Pictures/SAFLAX-",'Basis-Tabelle-Samen'!Q116,"-",'Basis-Tabelle-Samen'!J116,"-garden-to-go-romanian.jpg")),
IF($C$1="Schwedisch - SE",HYPERLINK(CONCATENATE("https://www.saflax.de/0-WVK-Retail/Bilder-Pictures/SAFLAX-",'Basis-Tabelle-Samen'!Q116,"-",'Basis-Tabelle-Samen'!J116,"-garden-to-go-swedish.jpg")),
IF($C$1="Slowakisch - SK",HYPERLINK(CONCATENATE("https://www.saflax.de/0-WVK-Retail/Bilder-Pictures/SAFLAX-",'Basis-Tabelle-Samen'!Q116,"-",'Basis-Tabelle-Samen'!J116,"-garden-to-go-slovak.jpg")),
IF($C$1="Slowenisch - SI",HYPERLINK(CONCATENATE("https://www.saflax.de/0-WVK-Retail/Bilder-Pictures/SAFLAX-",'Basis-Tabelle-Samen'!Q116,"-",'Basis-Tabelle-Samen'!J116,"-garden-to-go-slovenian.jpg")),
IF($C$1="Spanisch - ES",HYPERLINK(CONCATENATE("https://www.saflax.de/0-WVK-Retail/Bilder-Pictures/SAFLAX-",'Basis-Tabelle-Samen'!Q116,"-",'Basis-Tabelle-Samen'!J116,"-garden-to-go-spanish.jpg")),
IF($C$1="Tschechisch - CZ",HYPERLINK(CONCATENATE("https://www.saflax.de/0-WVK-Retail/Bilder-Pictures/SAFLAX-",'Basis-Tabelle-Samen'!Q116,"-",'Basis-Tabelle-Samen'!J116,"-garden-to-go-czech.jpg")),
IF($C$1="Türkisch - TR",HYPERLINK(CONCATENATE("https://www.saflax.de/0-WVK-Retail/Bilder-Pictures/SAFLAX-",'Basis-Tabelle-Samen'!Q116,"-",'Basis-Tabelle-Samen'!J116,"-garden-to-go-turkish.jpg")),
IF($C$1="Ungarisch - HU",HYPERLINK(CONCATENATE("https://www.saflax.de/0-WVK-Retail/Bilder-Pictures/SAFLAX-",'Basis-Tabelle-Samen'!Q116,"-",'Basis-Tabelle-Samen'!J116,"-garden-to-go-hungarian.jpg")),
" ACHTUNG")))))))))))))))))))))))))))))</f>
        <v>https://www.saflax.de/0-WVK-Retail/Bilder-Pictures/SAFLAX-53256-alcea-rosea-nigra-garden-to-go-english.jpg</v>
      </c>
      <c r="AP105" s="330" t="str">
        <f>IF(K105&lt;1,"",
IF($C$1="Bulgarisch - BG",HYPERLINK(CONCATENATE("https://www.saflax.de/0-WVK-Retail/Bilder-Pictures/SAFLAX-",'Basis-Tabelle-Samen'!T116,"-",'Basis-Tabelle-Samen'!J116,"-cultivation-set-bulgarian.jpg")),
IF($C$1="Dänisch - DK",HYPERLINK(CONCATENATE("https://www.saflax.de/0-WVK-Retail/Bilder-Pictures/SAFLAX-",'Basis-Tabelle-Samen'!T116,"-",'Basis-Tabelle-Samen'!J116,"-cultivation-set-danish.jpg")),
IF($C$1="Deutsch - DE",HYPERLINK(CONCATENATE("https://www.saflax.de/0-WVK-Retail/Bilder-Pictures/SAFLAX-",'Basis-Tabelle-Samen'!T116,"-",'Basis-Tabelle-Samen'!J116,"-cultivation-set-german.jpg")),
IF($C$1="Englisch - UK",HYPERLINK(CONCATENATE("https://www.saflax.de/0-WVK-Retail/Bilder-Pictures/SAFLAX-",'Basis-Tabelle-Samen'!T116,"-",'Basis-Tabelle-Samen'!J116,"-cultivation-set-english.jpg")),
IF($C$1="Estnisch - EE",HYPERLINK(CONCATENATE("https://www.saflax.de/0-WVK-Retail/Bilder-Pictures/SAFLAX-",'Basis-Tabelle-Samen'!T116,"-",'Basis-Tabelle-Samen'!J116,"-cultivation-set-estonian.jpg")),
IF($C$1="Finnisch - FI",HYPERLINK(CONCATENATE("https://www.saflax.de/0-WVK-Retail/Bilder-Pictures/SAFLAX-",'Basis-Tabelle-Samen'!T116,"-",'Basis-Tabelle-Samen'!J116,"-cultivation-set-finnish.jpg")),
IF($C$1="Französisch - FR",HYPERLINK(CONCATENATE("https://www.saflax.de/0-WVK-Retail/Bilder-Pictures/SAFLAX-",'Basis-Tabelle-Samen'!T116,"-",'Basis-Tabelle-Samen'!J116,"-cultivation-set-french.jpg")),
IF($C$1="Griechisch - GR",HYPERLINK(CONCATENATE("https://www.saflax.de/0-WVK-Retail/Bilder-Pictures/SAFLAX-",'Basis-Tabelle-Samen'!T116,"-",'Basis-Tabelle-Samen'!J116,"-cultivation-set-greek.jpg")),
IF($C$1="Irisch - IE",HYPERLINK(CONCATENATE("https://www.saflax.de/0-WVK-Retail/Bilder-Pictures/SAFLAX-",'Basis-Tabelle-Samen'!T116,"-",'Basis-Tabelle-Samen'!J116,"-cultivation-set-irish.jpg")),
IF($C$1="Isländisch - IS",HYPERLINK(CONCATENATE("https://www.saflax.de/0-WVK-Retail/Bilder-Pictures/SAFLAX-",'Basis-Tabelle-Samen'!T116,"-",'Basis-Tabelle-Samen'!J116,"-cultivation-set-icelandic.jpg")),
IF($C$1="Italienisch - IT",HYPERLINK(CONCATENATE("https://www.saflax.de/0-WVK-Retail/Bilder-Pictures/SAFLAX-",'Basis-Tabelle-Samen'!T116,"-",'Basis-Tabelle-Samen'!J116,"-cultivation-set-italian.jpg")),
IF($C$1="Japanisch - JP",HYPERLINK(CONCATENATE("https://www.saflax.de/0-WVK-Retail/Bilder-Pictures/SAFLAX-",'Basis-Tabelle-Samen'!T116,"-",'Basis-Tabelle-Samen'!J116,"-cultivation-set-japanese.jpg")),
IF($C$1="Kroatisch - HR",HYPERLINK(CONCATENATE("https://www.saflax.de/0-WVK-Retail/Bilder-Pictures/SAFLAX-",'Basis-Tabelle-Samen'!T116,"-",'Basis-Tabelle-Samen'!J116,"-cultivation-set-croatian.jpg")),
IF($C$1="Lettisch - LV",HYPERLINK(CONCATENATE("https://www.saflax.de/0-WVK-Retail/Bilder-Pictures/SAFLAX-",'Basis-Tabelle-Samen'!T116,"-",'Basis-Tabelle-Samen'!J116,"-cultivation-set-latvian.jpg")),
IF($C$1="Litauisch - LT",HYPERLINK(CONCATENATE("https://www.saflax.de/0-WVK-Retail/Bilder-Pictures/SAFLAX-",'Basis-Tabelle-Samen'!T116,"-",'Basis-Tabelle-Samen'!J116,"-cultivation-set-lithuanian.jpg")),
IF($C$1="Maltesisch - MT",HYPERLINK(CONCATENATE("https://www.saflax.de/0-WVK-Retail/Bilder-Pictures/SAFLAX-",'Basis-Tabelle-Samen'!T116,"-",'Basis-Tabelle-Samen'!J116,"-cultivation-set-maltese.jpg")),
IF($C$1="Niederländisch - NL",HYPERLINK(CONCATENATE("https://www.saflax.de/0-WVK-Retail/Bilder-Pictures/SAFLAX-",'Basis-Tabelle-Samen'!T116,"-",'Basis-Tabelle-Samen'!J116,"-cultivation-set-dutch.jpg")),
IF($C$1="Norwegisch - NO",HYPERLINK(CONCATENATE("https://www.saflax.de/0-WVK-Retail/Bilder-Pictures/SAFLAX-",'Basis-Tabelle-Samen'!T116,"-",'Basis-Tabelle-Samen'!J116,"-cultivation-set-nowegian.jpg")),
IF($C$1="Polnisch - PL",HYPERLINK(CONCATENATE("https://www.saflax.de/0-WVK-Retail/Bilder-Pictures/SAFLAX-",'Basis-Tabelle-Samen'!T116,"-",'Basis-Tabelle-Samen'!J116,"-cultivation-set-polish.jpg")),
IF($C$1="Portugiesisch - PT",HYPERLINK(CONCATENATE("https://www.saflax.de/0-WVK-Retail/Bilder-Pictures/SAFLAX-",'Basis-Tabelle-Samen'!T116,"-",'Basis-Tabelle-Samen'!J116,"-cultivation-set-portuguese.jpg")),
IF($C$1="Rumänisch - RO",HYPERLINK(CONCATENATE("https://www.saflax.de/0-WVK-Retail/Bilder-Pictures/SAFLAX-",'Basis-Tabelle-Samen'!T116,"-",'Basis-Tabelle-Samen'!J116,"-cultivation-set-romanian.jpg")),
IF($C$1="Schwedisch - SE",HYPERLINK(CONCATENATE("https://www.saflax.de/0-WVK-Retail/Bilder-Pictures/SAFLAX-",'Basis-Tabelle-Samen'!T116,"-",'Basis-Tabelle-Samen'!J116,"-cultivation-set-swedish.jpg")),
IF($C$1="Slowakisch - SK",HYPERLINK(CONCATENATE("https://www.saflax.de/0-WVK-Retail/Bilder-Pictures/SAFLAX-",'Basis-Tabelle-Samen'!T116,"-",'Basis-Tabelle-Samen'!J116,"-cultivation-set-slovak.jpg")),
IF($C$1="Slowenisch - SI",HYPERLINK(CONCATENATE("https://www.saflax.de/0-WVK-Retail/Bilder-Pictures/SAFLAX-",'Basis-Tabelle-Samen'!T116,"-",'Basis-Tabelle-Samen'!J116,"-cultivation-set-slovenian.jpg")),
IF($C$1="Spanisch - ES",HYPERLINK(CONCATENATE("https://www.saflax.de/0-WVK-Retail/Bilder-Pictures/SAFLAX-",'Basis-Tabelle-Samen'!T116,"-",'Basis-Tabelle-Samen'!J116,"-cultivation-set-spanish.jpg")),
IF($C$1="Tschechisch - CZ",HYPERLINK(CONCATENATE("https://www.saflax.de/0-WVK-Retail/Bilder-Pictures/SAFLAX-",'Basis-Tabelle-Samen'!T116,"-",'Basis-Tabelle-Samen'!J116,"-cultivation-set-czech.jpg")),
IF($C$1="Türkisch - TR",HYPERLINK(CONCATENATE("https://www.saflax.de/0-WVK-Retail/Bilder-Pictures/SAFLAX-",'Basis-Tabelle-Samen'!T116,"-",'Basis-Tabelle-Samen'!J116,"-cultivation-set-turkish.jpg")),
IF($C$1="Ungarisch - HU",HYPERLINK(CONCATENATE("https://www.saflax.de/0-WVK-Retail/Bilder-Pictures/SAFLAX-",'Basis-Tabelle-Samen'!T116,"-",'Basis-Tabelle-Samen'!J116,"-cultivation-set-hungarian.jpg")),
" ACHTUNG")))))))))))))))))))))))))))))</f>
        <v>https://www.saflax.de/0-WVK-Retail/Bilder-Pictures/SAFLAX-33256-alcea-rosea-nigra-cultivation-set-english.jpg</v>
      </c>
      <c r="AQ105" s="330" t="str">
        <f>IF(L105&lt;1,"",
IF($C$1="Bulgarisch - BG",HYPERLINK(CONCATENATE("https://www.saflax.de/0-WVK-Retail/Bilder-Pictures/SAFLAX-",'Basis-Tabelle-Samen'!W116,"-",'Basis-Tabelle-Samen'!J116,"-garden-in-the-bag-bulgarian.jpg")),
IF($C$1="Dänisch - DK",HYPERLINK(CONCATENATE("https://www.saflax.de/0-WVK-Retail/Bilder-Pictures/SAFLAX-",'Basis-Tabelle-Samen'!W116,"-",'Basis-Tabelle-Samen'!J116,"-garden-in-the-bag-danish.jpg")),
IF($C$1="Deutsch - DE",HYPERLINK(CONCATENATE("https://www.saflax.de/0-WVK-Retail/Bilder-Pictures/SAFLAX-",'Basis-Tabelle-Samen'!W116,"-",'Basis-Tabelle-Samen'!J116,"-garden-in-the-bag-german.jpg")),
IF($C$1="Englisch - UK",HYPERLINK(CONCATENATE("https://www.saflax.de/0-WVK-Retail/Bilder-Pictures/SAFLAX-",'Basis-Tabelle-Samen'!W116,"-",'Basis-Tabelle-Samen'!J116,"-garden-in-the-bag-english.jpg")),
IF($C$1="Estnisch - EE",HYPERLINK(CONCATENATE("https://www.saflax.de/0-WVK-Retail/Bilder-Pictures/SAFLAX-",'Basis-Tabelle-Samen'!W116,"-",'Basis-Tabelle-Samen'!J116,"-garden-in-the-bag-estonian.jpg")),
IF($C$1="Finnisch - FI",HYPERLINK(CONCATENATE("https://www.saflax.de/0-WVK-Retail/Bilder-Pictures/SAFLAX-",'Basis-Tabelle-Samen'!W116,"-",'Basis-Tabelle-Samen'!J116,"-garden-in-the-bag-finnish.jpg")),
IF($C$1="Französisch - FR",HYPERLINK(CONCATENATE("https://www.saflax.de/0-WVK-Retail/Bilder-Pictures/SAFLAX-",'Basis-Tabelle-Samen'!W116,"-",'Basis-Tabelle-Samen'!J116,"-garden-in-the-bag-french.jpg")),
IF($C$1="Griechisch - GR",HYPERLINK(CONCATENATE("https://www.saflax.de/0-WVK-Retail/Bilder-Pictures/SAFLAX-",'Basis-Tabelle-Samen'!W116,"-",'Basis-Tabelle-Samen'!J116,"-garden-in-the-bag-greek.jpg")),
IF($C$1="Irisch - IE",HYPERLINK(CONCATENATE("https://www.saflax.de/0-WVK-Retail/Bilder-Pictures/SAFLAX-",'Basis-Tabelle-Samen'!W116,"-",'Basis-Tabelle-Samen'!J116,"-garden-in-the-bag-irish.jpg")),
IF($C$1="Isländisch - IS",HYPERLINK(CONCATENATE("https://www.saflax.de/0-WVK-Retail/Bilder-Pictures/SAFLAX-",'Basis-Tabelle-Samen'!W116,"-",'Basis-Tabelle-Samen'!J116,"-garden-in-the-bag-icelandic.jpg")),
IF($C$1="Italienisch - IT",HYPERLINK(CONCATENATE("https://www.saflax.de/0-WVK-Retail/Bilder-Pictures/SAFLAX-",'Basis-Tabelle-Samen'!W116,"-",'Basis-Tabelle-Samen'!J116,"-garden-in-the-bag-italian.jpg")),
IF($C$1="Japanisch - JP",HYPERLINK(CONCATENATE("https://www.saflax.de/0-WVK-Retail/Bilder-Pictures/SAFLAX-",'Basis-Tabelle-Samen'!W116,"-",'Basis-Tabelle-Samen'!J116,"-garden-in-the-bag-japanese.jpg")),
IF($C$1="Kroatisch - HR",HYPERLINK(CONCATENATE("https://www.saflax.de/0-WVK-Retail/Bilder-Pictures/SAFLAX-",'Basis-Tabelle-Samen'!W116,"-",'Basis-Tabelle-Samen'!J116,"-garden-in-the-bag-croatian.jpg")),
IF($C$1="Lettisch - LV",HYPERLINK(CONCATENATE("https://www.saflax.de/0-WVK-Retail/Bilder-Pictures/SAFLAX-",'Basis-Tabelle-Samen'!W116,"-",'Basis-Tabelle-Samen'!J116,"-garden-in-the-bag-latvian.jpg")),
IF($C$1="Litauisch - LT",HYPERLINK(CONCATENATE("https://www.saflax.de/0-WVK-Retail/Bilder-Pictures/SAFLAX-",'Basis-Tabelle-Samen'!W116,"-",'Basis-Tabelle-Samen'!J116,"-garden-in-the-bag-lithuanian.jpg")),
IF($C$1="Maltesisch - MT",HYPERLINK(CONCATENATE("https://www.saflax.de/0-WVK-Retail/Bilder-Pictures/SAFLAX-",'Basis-Tabelle-Samen'!W116,"-",'Basis-Tabelle-Samen'!J116,"-garden-in-the-bag-maltese.jpg")),
IF($C$1="Niederländisch - NL",HYPERLINK(CONCATENATE("https://www.saflax.de/0-WVK-Retail/Bilder-Pictures/SAFLAX-",'Basis-Tabelle-Samen'!W116,"-",'Basis-Tabelle-Samen'!J116,"-garden-in-the-bag-dutch.jpg")),
IF($C$1="Norwegisch - NO",HYPERLINK(CONCATENATE("https://www.saflax.de/0-WVK-Retail/Bilder-Pictures/SAFLAX-",'Basis-Tabelle-Samen'!W116,"-",'Basis-Tabelle-Samen'!J116,"-garden-in-the-bag-nowegian.jpg")),
IF($C$1="Polnisch - PL",HYPERLINK(CONCATENATE("https://www.saflax.de/0-WVK-Retail/Bilder-Pictures/SAFLAX-",'Basis-Tabelle-Samen'!W116,"-",'Basis-Tabelle-Samen'!J116,"-garden-in-the-bag-polish.jpg")),
IF($C$1="Portugiesisch - PT",HYPERLINK(CONCATENATE("https://www.saflax.de/0-WVK-Retail/Bilder-Pictures/SAFLAX-",'Basis-Tabelle-Samen'!W116,"-",'Basis-Tabelle-Samen'!J116,"-garden-in-the-bag-portuguese.jpg")),
IF($C$1="Rumänisch - RO",HYPERLINK(CONCATENATE("https://www.saflax.de/0-WVK-Retail/Bilder-Pictures/SAFLAX-",'Basis-Tabelle-Samen'!W116,"-",'Basis-Tabelle-Samen'!J116,"-garden-in-the-bag-romanian.jpg")),
IF($C$1="Schwedisch - SE",HYPERLINK(CONCATENATE("https://www.saflax.de/0-WVK-Retail/Bilder-Pictures/SAFLAX-",'Basis-Tabelle-Samen'!W116,"-",'Basis-Tabelle-Samen'!J116,"-garden-in-the-bag-swedish.jpg")),
IF($C$1="Slowakisch - SK",HYPERLINK(CONCATENATE("https://www.saflax.de/0-WVK-Retail/Bilder-Pictures/SAFLAX-",'Basis-Tabelle-Samen'!W116,"-",'Basis-Tabelle-Samen'!J116,"-garden-in-the-bag-slovak.jpg")),
IF($C$1="Slowenisch - SI",HYPERLINK(CONCATENATE("https://www.saflax.de/0-WVK-Retail/Bilder-Pictures/SAFLAX-",'Basis-Tabelle-Samen'!W116,"-",'Basis-Tabelle-Samen'!J116,"-garden-in-the-bag-slovenian.jpg")),
IF($C$1="Spanisch - ES",HYPERLINK(CONCATENATE("https://www.saflax.de/0-WVK-Retail/Bilder-Pictures/SAFLAX-",'Basis-Tabelle-Samen'!W116,"-",'Basis-Tabelle-Samen'!J116,"-garden-in-the-bag-spanish.jpg")),
IF($C$1="Tschechisch - CZ",HYPERLINK(CONCATENATE("https://www.saflax.de/0-WVK-Retail/Bilder-Pictures/SAFLAX-",'Basis-Tabelle-Samen'!W116,"-",'Basis-Tabelle-Samen'!J116,"-garden-in-the-bag-czech.jpg")),
IF($C$1="Türkisch - TR",HYPERLINK(CONCATENATE("https://www.saflax.de/0-WVK-Retail/Bilder-Pictures/SAFLAX-",'Basis-Tabelle-Samen'!W116,"-",'Basis-Tabelle-Samen'!J116,"-garden-in-the-bag-turkish.jpg")),
IF($C$1="Ungarisch - HU",HYPERLINK(CONCATENATE("https://www.saflax.de/0-WVK-Retail/Bilder-Pictures/SAFLAX-",'Basis-Tabelle-Samen'!W116,"-",'Basis-Tabelle-Samen'!J116,"-garden-in-the-bag-hungarian.jpg")),
" ACHTUNG")))))))))))))))))))))))))))))</f>
        <v>https://www.saflax.de/0-WVK-Retail/Bilder-Pictures/SAFLAX-63256-alcea-rosea-nigra-garden-in-the-bag-english.jpg</v>
      </c>
    </row>
    <row r="106" spans="1:43" ht="17.100000000000001" customHeight="1" x14ac:dyDescent="0.2">
      <c r="A106" s="318" t="str">
        <f>IF('Basis-Tabelle-Samen'!A43="","",IF($C$1="Deutsch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06" s="319" t="str">
        <f>'Basis-Tabelle-Samen'!I43</f>
        <v>Stenocarpus sinuatus</v>
      </c>
      <c r="C106" s="316" t="str">
        <f>IF($C$1="Bulgarisch - BG",'Basis-Tabelle-Samen'!Z43,
IF($C$1="Dänisch - DK",'Basis-Tabelle-Samen'!AA43,
IF($C$1="Deutsch - DE",'Basis-Tabelle-Samen'!AB43,
IF($C$1="Englisch - UK",'Basis-Tabelle-Samen'!AC43,
IF($C$1="Estnisch - EE",'Basis-Tabelle-Samen'!AD43,
IF($C$1="Finnisch - FI",'Basis-Tabelle-Samen'!AE43,
IF($C$1="Französisch - FR",'Basis-Tabelle-Samen'!AF43,
IF($C$1="Griechisch - GR",'Basis-Tabelle-Samen'!AG43,
IF($C$1="Irisch - IE",'Basis-Tabelle-Samen'!AH43,
IF($C$1="Isländisch - IS",'Basis-Tabelle-Samen'!AI43,
IF($C$1="Italienisch - IT",'Basis-Tabelle-Samen'!AJ43,
IF($C$1="Japanisch - JP",'Basis-Tabelle-Samen'!AK43,
IF($C$1="Kroatisch - HR",'Basis-Tabelle-Samen'!AL43,
IF($C$1="Lettisch - LV",'Basis-Tabelle-Samen'!AM43,
IF($C$1="Litauisch - LT",'Basis-Tabelle-Samen'!AN43,
IF($C$1="Maltesisch - MT",'Basis-Tabelle-Samen'!AO43,
IF($C$1="Niederländisch - NL",'Basis-Tabelle-Samen'!AP43,
IF($C$1="Norwegisch - NO",'Basis-Tabelle-Samen'!AQ43,
IF($C$1="Polnisch - PL",'Basis-Tabelle-Samen'!AR43,
IF($C$1="Portugiesisch - PT",'Basis-Tabelle-Samen'!AS43,
IF($C$1="Rumänisch - RO",'Basis-Tabelle-Samen'!AT43,
IF($C$1="Schwedisch - SE",'Basis-Tabelle-Samen'!AU43,
IF($C$1="Slowakisch - SK",'Basis-Tabelle-Samen'!AV43,
IF($C$1="Slowenisch - SI",'Basis-Tabelle-Samen'!AW43,
IF($C$1="Spanisch - ES",'Basis-Tabelle-Samen'!AX43,
IF($C$1="Tschechisch - CZ",'Basis-Tabelle-Samen'!AY43,
IF($C$1="Türkisch - TR",'Basis-Tabelle-Samen'!AZ43,
IF($C$1="Ungarisch - HU",'Basis-Tabelle-Samen'!BA43,
" ACHTUNG"))))))))))))))))))))))))))))</f>
        <v>Firewheel Tree</v>
      </c>
      <c r="D106" s="320">
        <f>'Basis-Tabelle-Samen'!F43</f>
        <v>20</v>
      </c>
      <c r="E106" s="321" t="str">
        <f>'Basis-Tabelle-Samen'!H43</f>
        <v>7 %</v>
      </c>
      <c r="F106" s="322" t="str">
        <f>IF('Basis-Tabelle-Samen'!G43="","",'Basis-Tabelle-Samen'!G43)</f>
        <v>01</v>
      </c>
      <c r="G106" s="320">
        <f>'Basis-Tabelle-Samen'!C43</f>
        <v>12551</v>
      </c>
      <c r="H106" s="323">
        <f>'Basis-Tabelle-Samen'!D43</f>
        <v>4055473125510</v>
      </c>
      <c r="I106" s="324">
        <f>'Basis-Tabelle-Samen'!E43</f>
        <v>1.85</v>
      </c>
      <c r="J106" s="325">
        <f t="shared" si="1"/>
        <v>12</v>
      </c>
      <c r="K106" s="326">
        <f>'Basis-Tabelle-Samen'!K43</f>
        <v>72551</v>
      </c>
      <c r="L106" s="323">
        <f>'Basis-Tabelle-Samen'!L43</f>
        <v>4055473725512</v>
      </c>
      <c r="M106" s="324">
        <f>'Basis-Tabelle-Samen'!M43</f>
        <v>2.4500000000000002</v>
      </c>
      <c r="N106" s="326">
        <f>IF(K106&lt;1,"",'3'!$I$15)</f>
        <v>15</v>
      </c>
      <c r="O106" s="327">
        <f>IF(K106&lt;1,"",'3'!$J$11)</f>
        <v>90</v>
      </c>
      <c r="P106" s="326">
        <f>'Basis-Tabelle-Samen'!N43</f>
        <v>82551</v>
      </c>
      <c r="Q106" s="323">
        <f>'Basis-Tabelle-Samen'!O43</f>
        <v>4055473825519</v>
      </c>
      <c r="R106" s="328">
        <f>'Basis-Tabelle-Samen'!P43</f>
        <v>3.75</v>
      </c>
      <c r="S106" s="326">
        <f>IF(R106&lt;1,"",'3'!$M$15)</f>
        <v>18</v>
      </c>
      <c r="T106" s="327">
        <f>IF(R106&lt;1,"",'3'!$N$11)</f>
        <v>72</v>
      </c>
      <c r="U106" s="326">
        <f>'Basis-Tabelle-Samen'!Q43</f>
        <v>52551</v>
      </c>
      <c r="V106" s="323">
        <f>'Basis-Tabelle-Samen'!R43</f>
        <v>4055473525518</v>
      </c>
      <c r="W106" s="324">
        <f>'Basis-Tabelle-Samen'!S43</f>
        <v>4.95</v>
      </c>
      <c r="X106" s="326">
        <f>IF(U106&lt;1,"",'3'!$Q$15)</f>
        <v>6</v>
      </c>
      <c r="Y106" s="327">
        <f>IF(U106&lt;1,"",'3'!$R$11)</f>
        <v>24</v>
      </c>
      <c r="Z106" s="326">
        <f>'Basis-Tabelle-Samen'!T43</f>
        <v>32551</v>
      </c>
      <c r="AA106" s="323">
        <f>'Basis-Tabelle-Samen'!U43</f>
        <v>4055473325514</v>
      </c>
      <c r="AB106" s="324">
        <f>'Basis-Tabelle-Samen'!V43</f>
        <v>6.75</v>
      </c>
      <c r="AC106" s="326">
        <f>IF(Z106&lt;1,"",'3'!$U$15)</f>
        <v>6</v>
      </c>
      <c r="AD106" s="327">
        <f>IF(Z106&lt;1,"",'3'!$V$11)</f>
        <v>24</v>
      </c>
      <c r="AE106" s="326">
        <f>'Basis-Tabelle-Samen'!W43</f>
        <v>62551</v>
      </c>
      <c r="AF106" s="323">
        <f>'Basis-Tabelle-Samen'!X43</f>
        <v>4055473625515</v>
      </c>
      <c r="AG106" s="324">
        <f>'Basis-Tabelle-Samen'!Y43</f>
        <v>2.95</v>
      </c>
      <c r="AH106" s="326">
        <f>IF(AE106&lt;1,"",'3'!$Y$15)</f>
        <v>8</v>
      </c>
      <c r="AI106" s="327">
        <f>IF(AE106&lt;1,"",'3'!$Z$11)</f>
        <v>64</v>
      </c>
      <c r="AJ106" s="315"/>
      <c r="AK106" s="316" t="str">
        <f>IF(G106&lt;1,"",
IF($C$1="Bulgarisch - BG",HYPERLINK(CONCATENATE("https://www.saflax.de/0-WVK-Retail/Bilder-Pictures/SAFLAX-",'Basis-Tabelle-Samen'!C43,"-",'Basis-Tabelle-Samen'!J43,"-seed-package-front-cr-bulgarian.jpg")),
IF($C$1="Dänisch - DK",HYPERLINK(CONCATENATE("https://www.saflax.de/0-WVK-Retail/Bilder-Pictures/SAFLAX-",'Basis-Tabelle-Samen'!C43,"-",'Basis-Tabelle-Samen'!J43,"-seed-package-front-cr-danish.jpg")),
IF($C$1="Deutsch - DE",HYPERLINK(CONCATENATE("https://www.saflax.de/0-WVK-Retail/Bilder-Pictures/SAFLAX-",'Basis-Tabelle-Samen'!C43,"-",'Basis-Tabelle-Samen'!J43,"-seed-package-front-cr-german.jpg")),
IF($C$1="Englisch - UK",HYPERLINK(CONCATENATE("https://www.saflax.de/0-WVK-Retail/Bilder-Pictures/SAFLAX-",'Basis-Tabelle-Samen'!C43,"-",'Basis-Tabelle-Samen'!J43,"-seed-package-front-cr-english.jpg")),
IF($C$1="Estnisch - EE",HYPERLINK(CONCATENATE("https://www.saflax.de/0-WVK-Retail/Bilder-Pictures/SAFLAX-",'Basis-Tabelle-Samen'!C43,"-",'Basis-Tabelle-Samen'!J43,"-seed-package-front-cr-estonian.jpg")),
IF($C$1="Finnisch - FI",HYPERLINK(CONCATENATE("https://www.saflax.de/0-WVK-Retail/Bilder-Pictures/SAFLAX-",'Basis-Tabelle-Samen'!C43,"-",'Basis-Tabelle-Samen'!J43,"-seed-package-front-cr-finnish.jpg")),
IF($C$1="Französisch - FR",HYPERLINK(CONCATENATE("https://www.saflax.de/0-WVK-Retail/Bilder-Pictures/SAFLAX-",'Basis-Tabelle-Samen'!C43,"-",'Basis-Tabelle-Samen'!J43,"-seed-package-front-cr-french.jpg")),
IF($C$1="Griechisch - GR",HYPERLINK(CONCATENATE("https://www.saflax.de/0-WVK-Retail/Bilder-Pictures/SAFLAX-",'Basis-Tabelle-Samen'!C43,"-",'Basis-Tabelle-Samen'!J43,"-seed-package-front-cr-greek.jpg")),
IF($C$1="Irisch - IE",HYPERLINK(CONCATENATE("https://www.saflax.de/0-WVK-Retail/Bilder-Pictures/SAFLAX-",'Basis-Tabelle-Samen'!C43,"-",'Basis-Tabelle-Samen'!J43,"-seed-package-front-cr-irish.jpg")),
IF($C$1="Isländisch - IS",HYPERLINK(CONCATENATE("https://www.saflax.de/0-WVK-Retail/Bilder-Pictures/SAFLAX-",'Basis-Tabelle-Samen'!C43,"-",'Basis-Tabelle-Samen'!J43,"-seed-package-front-cr-icelandic.jpg")),
IF($C$1="Italienisch - IT",HYPERLINK(CONCATENATE("https://www.saflax.de/0-WVK-Retail/Bilder-Pictures/SAFLAX-",'Basis-Tabelle-Samen'!C43,"-",'Basis-Tabelle-Samen'!J43,"-seed-package-front-cr-italian.jpg")),
IF($C$1="Japanisch - JP",HYPERLINK(CONCATENATE("https://www.saflax.de/0-WVK-Retail/Bilder-Pictures/SAFLAX-",'Basis-Tabelle-Samen'!C43,"-",'Basis-Tabelle-Samen'!J43,"-seed-package-front-cr-japanese.jpg")),
IF($C$1="Kroatisch - HR",HYPERLINK(CONCATENATE("https://www.saflax.de/0-WVK-Retail/Bilder-Pictures/SAFLAX-",'Basis-Tabelle-Samen'!C43,"-",'Basis-Tabelle-Samen'!J43,"-seed-package-front-cr-croatian.jpg")),
IF($C$1="Lettisch - LV",HYPERLINK(CONCATENATE("https://www.saflax.de/0-WVK-Retail/Bilder-Pictures/SAFLAX-",'Basis-Tabelle-Samen'!C43,"-",'Basis-Tabelle-Samen'!J43,"-seed-package-front-cr-latvian.jpg")),
IF($C$1="Litauisch - LT",HYPERLINK(CONCATENATE("https://www.saflax.de/0-WVK-Retail/Bilder-Pictures/SAFLAX-",'Basis-Tabelle-Samen'!C43,"-",'Basis-Tabelle-Samen'!J43,"-seed-package-front-cr-lithuanian.jpg")),
IF($C$1="Maltesisch - MT",HYPERLINK(CONCATENATE("https://www.saflax.de/0-WVK-Retail/Bilder-Pictures/SAFLAX-",'Basis-Tabelle-Samen'!C43,"-",'Basis-Tabelle-Samen'!J43,"-seed-package-front-cr-maltese.jpg")),
IF($C$1="Niederländisch - NL",HYPERLINK(CONCATENATE("https://www.saflax.de/0-WVK-Retail/Bilder-Pictures/SAFLAX-",'Basis-Tabelle-Samen'!C43,"-",'Basis-Tabelle-Samen'!J43,"-seed-package-front-cr-dutch.jpg")),
IF($C$1="Norwegisch - NO",HYPERLINK(CONCATENATE("https://www.saflax.de/0-WVK-Retail/Bilder-Pictures/SAFLAX-",'Basis-Tabelle-Samen'!C43,"-",'Basis-Tabelle-Samen'!J43,"-seed-package-front-cr-nowegian.jpg")),
IF($C$1="Polnisch - PL",HYPERLINK(CONCATENATE("https://www.saflax.de/0-WVK-Retail/Bilder-Pictures/SAFLAX-",'Basis-Tabelle-Samen'!C43,"-",'Basis-Tabelle-Samen'!J43,"-seed-package-front-cr-polish.jpg")),
IF($C$1="Portugiesisch - PT",HYPERLINK(CONCATENATE("https://www.saflax.de/0-WVK-Retail/Bilder-Pictures/SAFLAX-",'Basis-Tabelle-Samen'!C43,"-",'Basis-Tabelle-Samen'!J43,"-seed-package-front-cr-portuguese.jpg")),
IF($C$1="Rumänisch - RO",HYPERLINK(CONCATENATE("https://www.saflax.de/0-WVK-Retail/Bilder-Pictures/SAFLAX-",'Basis-Tabelle-Samen'!C43,"-",'Basis-Tabelle-Samen'!J43,"-seed-package-front-cr-romanian.jpg")),
IF($C$1="Schwedisch - SE",HYPERLINK(CONCATENATE("https://www.saflax.de/0-WVK-Retail/Bilder-Pictures/SAFLAX-",'Basis-Tabelle-Samen'!C43,"-",'Basis-Tabelle-Samen'!J43,"-seed-package-front-cr-swedish.jpg")),
IF($C$1="Slowakisch - SK",HYPERLINK(CONCATENATE("https://www.saflax.de/0-WVK-Retail/Bilder-Pictures/SAFLAX-",'Basis-Tabelle-Samen'!C43,"-",'Basis-Tabelle-Samen'!J43,"-seed-package-front-cr-slovak.jpg")),
IF($C$1="Slowenisch - SI",HYPERLINK(CONCATENATE("https://www.saflax.de/0-WVK-Retail/Bilder-Pictures/SAFLAX-",'Basis-Tabelle-Samen'!C43,"-",'Basis-Tabelle-Samen'!J43,"-seed-package-front-cr-slovenian.jpg")),
IF($C$1="Spanisch - ES",HYPERLINK(CONCATENATE("https://www.saflax.de/0-WVK-Retail/Bilder-Pictures/SAFLAX-",'Basis-Tabelle-Samen'!C43,"-",'Basis-Tabelle-Samen'!J43,"-seed-package-front-cr-spanish.jpg")),
IF($C$1="Tschechisch - CZ",HYPERLINK(CONCATENATE("https://www.saflax.de/0-WVK-Retail/Bilder-Pictures/SAFLAX-",'Basis-Tabelle-Samen'!C43,"-",'Basis-Tabelle-Samen'!J43,"-seed-package-front-cr-czech.jpg")),
IF($C$1="Türkisch - TR",HYPERLINK(CONCATENATE("https://www.saflax.de/0-WVK-Retail/Bilder-Pictures/SAFLAX-",'Basis-Tabelle-Samen'!C43,"-",'Basis-Tabelle-Samen'!J43,"-seed-package-front-cr-turkish.jpg")),
IF($C$1="Ungarisch - HU",HYPERLINK(CONCATENATE("https://www.saflax.de/0-WVK-Retail/Bilder-Pictures/SAFLAX-",'Basis-Tabelle-Samen'!C43,"-",'Basis-Tabelle-Samen'!J43,"-seed-package-front-cr-hungarian.jpg")),
" ACHTUNG")))))))))))))))))))))))))))))</f>
        <v>https://www.saflax.de/0-WVK-Retail/Bilder-Pictures/SAFLAX-12551-stenocarpus-sinuatus-seed-package-front-cr-english.jpg</v>
      </c>
      <c r="AL106" s="330" t="str">
        <f>IF(G106&lt;1,"",
IF($C$1="Bulgarisch - BG",HYPERLINK(CONCATENATE("https://www.saflax.de/0-WVK-Retail/Bilder-Pictures/SAFLAX-",'Basis-Tabelle-Samen'!C43,"-",'Basis-Tabelle-Samen'!J43,"-seed-package-back-cr-bulgarian.jpg")),
IF($C$1="Dänisch - DK",HYPERLINK(CONCATENATE("https://www.saflax.de/0-WVK-Retail/Bilder-Pictures/SAFLAX-",'Basis-Tabelle-Samen'!C43,"-",'Basis-Tabelle-Samen'!J43,"-seed-package-back-cr-danish.jpg")),
IF($C$1="Deutsch - DE",HYPERLINK(CONCATENATE("https://www.saflax.de/0-WVK-Retail/Bilder-Pictures/SAFLAX-",'Basis-Tabelle-Samen'!C43,"-",'Basis-Tabelle-Samen'!J43,"-seed-package-back-cr-german.jpg")),
IF($C$1="Englisch - UK",HYPERLINK(CONCATENATE("https://www.saflax.de/0-WVK-Retail/Bilder-Pictures/SAFLAX-",'Basis-Tabelle-Samen'!C43,"-",'Basis-Tabelle-Samen'!J43,"-seed-package-back-cr-english.jpg")),
IF($C$1="Estnisch - EE",HYPERLINK(CONCATENATE("https://www.saflax.de/0-WVK-Retail/Bilder-Pictures/SAFLAX-",'Basis-Tabelle-Samen'!C43,"-",'Basis-Tabelle-Samen'!J43,"-seed-package-back-cr-estonian.jpg")),
IF($C$1="Finnisch - FI",HYPERLINK(CONCATENATE("https://www.saflax.de/0-WVK-Retail/Bilder-Pictures/SAFLAX-",'Basis-Tabelle-Samen'!C43,"-",'Basis-Tabelle-Samen'!J43,"-seed-package-back-cr-finnish.jpg")),
IF($C$1="Französisch - FR",HYPERLINK(CONCATENATE("https://www.saflax.de/0-WVK-Retail/Bilder-Pictures/SAFLAX-",'Basis-Tabelle-Samen'!C43,"-",'Basis-Tabelle-Samen'!J43,"-seed-package-back-cr-french.jpg")),
IF($C$1="Griechisch - GR",HYPERLINK(CONCATENATE("https://www.saflax.de/0-WVK-Retail/Bilder-Pictures/SAFLAX-",'Basis-Tabelle-Samen'!C43,"-",'Basis-Tabelle-Samen'!J43,"-seed-package-back-cr-greek.jpg")),
IF($C$1="Irisch - IE",HYPERLINK(CONCATENATE("https://www.saflax.de/0-WVK-Retail/Bilder-Pictures/SAFLAX-",'Basis-Tabelle-Samen'!C43,"-",'Basis-Tabelle-Samen'!J43,"-seed-package-back-cr-irish.jpg")),
IF($C$1="Isländisch - IS",HYPERLINK(CONCATENATE("https://www.saflax.de/0-WVK-Retail/Bilder-Pictures/SAFLAX-",'Basis-Tabelle-Samen'!C43,"-",'Basis-Tabelle-Samen'!J43,"-seed-package-back-cr-icelandic.jpg")),
IF($C$1="Italienisch - IT",HYPERLINK(CONCATENATE("https://www.saflax.de/0-WVK-Retail/Bilder-Pictures/SAFLAX-",'Basis-Tabelle-Samen'!C43,"-",'Basis-Tabelle-Samen'!J43,"-seed-package-back-cr-italian.jpg")),
IF($C$1="Japanisch - JP",HYPERLINK(CONCATENATE("https://www.saflax.de/0-WVK-Retail/Bilder-Pictures/SAFLAX-",'Basis-Tabelle-Samen'!C43,"-",'Basis-Tabelle-Samen'!J43,"-seed-package-back-cr-japanese.jpg")),
IF($C$1="Kroatisch - HR",HYPERLINK(CONCATENATE("https://www.saflax.de/0-WVK-Retail/Bilder-Pictures/SAFLAX-",'Basis-Tabelle-Samen'!C43,"-",'Basis-Tabelle-Samen'!J43,"-seed-package-back-cr-croatian.jpg")),
IF($C$1="Lettisch - LV",HYPERLINK(CONCATENATE("https://www.saflax.de/0-WVK-Retail/Bilder-Pictures/SAFLAX-",'Basis-Tabelle-Samen'!C43,"-",'Basis-Tabelle-Samen'!J43,"-seed-package-back-cr-latvian.jpg")),
IF($C$1="Litauisch - LT",HYPERLINK(CONCATENATE("https://www.saflax.de/0-WVK-Retail/Bilder-Pictures/SAFLAX-",'Basis-Tabelle-Samen'!C43,"-",'Basis-Tabelle-Samen'!J43,"-seed-package-back-cr-lithuanian.jpg")),
IF($C$1="Maltesisch - MT",HYPERLINK(CONCATENATE("https://www.saflax.de/0-WVK-Retail/Bilder-Pictures/SAFLAX-",'Basis-Tabelle-Samen'!C43,"-",'Basis-Tabelle-Samen'!J43,"-seed-package-back-cr-maltese.jpg")),
IF($C$1="Niederländisch - NL",HYPERLINK(CONCATENATE("https://www.saflax.de/0-WVK-Retail/Bilder-Pictures/SAFLAX-",'Basis-Tabelle-Samen'!C43,"-",'Basis-Tabelle-Samen'!J43,"-seed-package-back-cr-dutch.jpg")),
IF($C$1="Norwegisch - NO",HYPERLINK(CONCATENATE("https://www.saflax.de/0-WVK-Retail/Bilder-Pictures/SAFLAX-",'Basis-Tabelle-Samen'!C43,"-",'Basis-Tabelle-Samen'!J43,"-seed-package-back-cr-nowegian.jpg")),
IF($C$1="Polnisch - PL",HYPERLINK(CONCATENATE("https://www.saflax.de/0-WVK-Retail/Bilder-Pictures/SAFLAX-",'Basis-Tabelle-Samen'!C43,"-",'Basis-Tabelle-Samen'!J43,"-seed-package-back-cr-polish.jpg")),
IF($C$1="Portugiesisch - PT",HYPERLINK(CONCATENATE("https://www.saflax.de/0-WVK-Retail/Bilder-Pictures/SAFLAX-",'Basis-Tabelle-Samen'!C43,"-",'Basis-Tabelle-Samen'!J43,"-seed-package-back-cr-portuguese.jpg")),
IF($C$1="Rumänisch - RO",HYPERLINK(CONCATENATE("https://www.saflax.de/0-WVK-Retail/Bilder-Pictures/SAFLAX-",'Basis-Tabelle-Samen'!C43,"-",'Basis-Tabelle-Samen'!J43,"-seed-package-back-cr-romanian.jpg")),
IF($C$1="Schwedisch - SE",HYPERLINK(CONCATENATE("https://www.saflax.de/0-WVK-Retail/Bilder-Pictures/SAFLAX-",'Basis-Tabelle-Samen'!C43,"-",'Basis-Tabelle-Samen'!J43,"-seed-package-back-cr-swedish.jpg")),
IF($C$1="Slowakisch - SK",HYPERLINK(CONCATENATE("https://www.saflax.de/0-WVK-Retail/Bilder-Pictures/SAFLAX-",'Basis-Tabelle-Samen'!C43,"-",'Basis-Tabelle-Samen'!J43,"-seed-package-back-cr-slovak.jpg")),
IF($C$1="Slowenisch - SI",HYPERLINK(CONCATENATE("https://www.saflax.de/0-WVK-Retail/Bilder-Pictures/SAFLAX-",'Basis-Tabelle-Samen'!C43,"-",'Basis-Tabelle-Samen'!J43,"-seed-package-back-cr-slovenian.jpg")),
IF($C$1="Spanisch - ES",HYPERLINK(CONCATENATE("https://www.saflax.de/0-WVK-Retail/Bilder-Pictures/SAFLAX-",'Basis-Tabelle-Samen'!C43,"-",'Basis-Tabelle-Samen'!J43,"-seed-package-back-cr-spanish.jpg")),
IF($C$1="Tschechisch - CZ",HYPERLINK(CONCATENATE("https://www.saflax.de/0-WVK-Retail/Bilder-Pictures/SAFLAX-",'Basis-Tabelle-Samen'!C43,"-",'Basis-Tabelle-Samen'!J43,"-seed-package-back-cr-czech.jpg")),
IF($C$1="Türkisch - TR",HYPERLINK(CONCATENATE("https://www.saflax.de/0-WVK-Retail/Bilder-Pictures/SAFLAX-",'Basis-Tabelle-Samen'!C43,"-",'Basis-Tabelle-Samen'!J43,"-seed-package-back-cr-turkish.jpg")),
IF($C$1="Ungarisch - HU",HYPERLINK(CONCATENATE("https://www.saflax.de/0-WVK-Retail/Bilder-Pictures/SAFLAX-",'Basis-Tabelle-Samen'!C43,"-",'Basis-Tabelle-Samen'!J43,"-seed-package-back-cr-hungarian.jpg")),
" ACHTUNG")))))))))))))))))))))))))))))</f>
        <v>https://www.saflax.de/0-WVK-Retail/Bilder-Pictures/SAFLAX-12551-stenocarpus-sinuatus-seed-package-back-cr-english.jpg</v>
      </c>
      <c r="AM106" s="330" t="str">
        <f>IF(H106&lt;1,"",
IF($C$1="Bulgarisch - BG",HYPERLINK(CONCATENATE("https://www.saflax.de/0-WVK-Retail/Bilder-Pictures/SAFLAX-",'Basis-Tabelle-Samen'!K43,"-",'Basis-Tabelle-Samen'!J43,"-garden-to-go-mini-bulgarian.jpg")),
IF($C$1="Dänisch - DK",HYPERLINK(CONCATENATE("https://www.saflax.de/0-WVK-Retail/Bilder-Pictures/SAFLAX-",'Basis-Tabelle-Samen'!K43,"-",'Basis-Tabelle-Samen'!J43,"-garden-to-go-mini-danish.jpg")),
IF($C$1="Deutsch - DE",HYPERLINK(CONCATENATE("https://www.saflax.de/0-WVK-Retail/Bilder-Pictures/SAFLAX-",'Basis-Tabelle-Samen'!K43,"-",'Basis-Tabelle-Samen'!J43,"-garden-to-go-mini-german.jpg")),
IF($C$1="Englisch - UK",HYPERLINK(CONCATENATE("https://www.saflax.de/0-WVK-Retail/Bilder-Pictures/SAFLAX-",'Basis-Tabelle-Samen'!K43,"-",'Basis-Tabelle-Samen'!J43,"-garden-to-go-mini-english.jpg")),
IF($C$1="Estnisch - EE",HYPERLINK(CONCATENATE("https://www.saflax.de/0-WVK-Retail/Bilder-Pictures/SAFLAX-",'Basis-Tabelle-Samen'!K43,"-",'Basis-Tabelle-Samen'!J43,"-garden-to-go-mini-estonian.jpg")),
IF($C$1="Finnisch - FI",HYPERLINK(CONCATENATE("https://www.saflax.de/0-WVK-Retail/Bilder-Pictures/SAFLAX-",'Basis-Tabelle-Samen'!K43,"-",'Basis-Tabelle-Samen'!J43,"-garden-to-go-mini-finnish.jpg")),
IF($C$1="Französisch - FR",HYPERLINK(CONCATENATE("https://www.saflax.de/0-WVK-Retail/Bilder-Pictures/SAFLAX-",'Basis-Tabelle-Samen'!K43,"-",'Basis-Tabelle-Samen'!J43,"-garden-to-go-mini-french.jpg")),
IF($C$1="Griechisch - GR",HYPERLINK(CONCATENATE("https://www.saflax.de/0-WVK-Retail/Bilder-Pictures/SAFLAX-",'Basis-Tabelle-Samen'!K43,"-",'Basis-Tabelle-Samen'!J43,"-garden-to-go-mini-greek.jpg")),
IF($C$1="Irisch - IE",HYPERLINK(CONCATENATE("https://www.saflax.de/0-WVK-Retail/Bilder-Pictures/SAFLAX-",'Basis-Tabelle-Samen'!K43,"-",'Basis-Tabelle-Samen'!J43,"-garden-to-go-mini-irish.jpg")),
IF($C$1="Isländisch - IS",HYPERLINK(CONCATENATE("https://www.saflax.de/0-WVK-Retail/Bilder-Pictures/SAFLAX-",'Basis-Tabelle-Samen'!K43,"-",'Basis-Tabelle-Samen'!J43,"-garden-to-go-mini-icelandic.jpg")),
IF($C$1="Italienisch - IT",HYPERLINK(CONCATENATE("https://www.saflax.de/0-WVK-Retail/Bilder-Pictures/SAFLAX-",'Basis-Tabelle-Samen'!K43,"-",'Basis-Tabelle-Samen'!J43,"-garden-to-go-mini-italian.jpg")),
IF($C$1="Japanisch - JP",HYPERLINK(CONCATENATE("https://www.saflax.de/0-WVK-Retail/Bilder-Pictures/SAFLAX-",'Basis-Tabelle-Samen'!K43,"-",'Basis-Tabelle-Samen'!J43,"-garden-to-go-mini-japanese.jpg")),
IF($C$1="Kroatisch - HR",HYPERLINK(CONCATENATE("https://www.saflax.de/0-WVK-Retail/Bilder-Pictures/SAFLAX-",'Basis-Tabelle-Samen'!K43,"-",'Basis-Tabelle-Samen'!J43,"-garden-to-go-mini-croatian.jpg")),
IF($C$1="Lettisch - LV",HYPERLINK(CONCATENATE("https://www.saflax.de/0-WVK-Retail/Bilder-Pictures/SAFLAX-",'Basis-Tabelle-Samen'!K43,"-",'Basis-Tabelle-Samen'!J43,"-garden-to-go-mini-latvian.jpg")),
IF($C$1="Litauisch - LT",HYPERLINK(CONCATENATE("https://www.saflax.de/0-WVK-Retail/Bilder-Pictures/SAFLAX-",'Basis-Tabelle-Samen'!K43,"-",'Basis-Tabelle-Samen'!J43,"-garden-to-go-mini-lithuanian.jpg")),
IF($C$1="Maltesisch - MT",HYPERLINK(CONCATENATE("https://www.saflax.de/0-WVK-Retail/Bilder-Pictures/SAFLAX-",'Basis-Tabelle-Samen'!K43,"-",'Basis-Tabelle-Samen'!J43,"-garden-to-go-mini-maltese.jpg")),
IF($C$1="Niederländisch - NL",HYPERLINK(CONCATENATE("https://www.saflax.de/0-WVK-Retail/Bilder-Pictures/SAFLAX-",'Basis-Tabelle-Samen'!K43,"-",'Basis-Tabelle-Samen'!J43,"-garden-to-go-mini-dutch.jpg")),
IF($C$1="Norwegisch - NO",HYPERLINK(CONCATENATE("https://www.saflax.de/0-WVK-Retail/Bilder-Pictures/SAFLAX-",'Basis-Tabelle-Samen'!K43,"-",'Basis-Tabelle-Samen'!J43,"-garden-to-go-mini-nowegian.jpg")),
IF($C$1="Polnisch - PL",HYPERLINK(CONCATENATE("https://www.saflax.de/0-WVK-Retail/Bilder-Pictures/SAFLAX-",'Basis-Tabelle-Samen'!K43,"-",'Basis-Tabelle-Samen'!J43,"-garden-to-go-mini-polish.jpg")),
IF($C$1="Portugiesisch - PT",HYPERLINK(CONCATENATE("https://www.saflax.de/0-WVK-Retail/Bilder-Pictures/SAFLAX-",'Basis-Tabelle-Samen'!K43,"-",'Basis-Tabelle-Samen'!J43,"-garden-to-go-mini-portuguese.jpg")),
IF($C$1="Rumänisch - RO",HYPERLINK(CONCATENATE("https://www.saflax.de/0-WVK-Retail/Bilder-Pictures/SAFLAX-",'Basis-Tabelle-Samen'!K43,"-",'Basis-Tabelle-Samen'!J43,"-garden-to-go-mini-romanian.jpg")),
IF($C$1="Schwedisch - SE",HYPERLINK(CONCATENATE("https://www.saflax.de/0-WVK-Retail/Bilder-Pictures/SAFLAX-",'Basis-Tabelle-Samen'!K43,"-",'Basis-Tabelle-Samen'!J43,"-garden-to-go-mini-swedish.jpg")),
IF($C$1="Slowakisch - SK",HYPERLINK(CONCATENATE("https://www.saflax.de/0-WVK-Retail/Bilder-Pictures/SAFLAX-",'Basis-Tabelle-Samen'!K43,"-",'Basis-Tabelle-Samen'!J43,"-garden-to-go-mini-slovak.jpg")),
IF($C$1="Slowenisch - SI",HYPERLINK(CONCATENATE("https://www.saflax.de/0-WVK-Retail/Bilder-Pictures/SAFLAX-",'Basis-Tabelle-Samen'!K43,"-",'Basis-Tabelle-Samen'!J43,"-garden-to-go-mini-slovenian.jpg")),
IF($C$1="Spanisch - ES",HYPERLINK(CONCATENATE("https://www.saflax.de/0-WVK-Retail/Bilder-Pictures/SAFLAX-",'Basis-Tabelle-Samen'!K43,"-",'Basis-Tabelle-Samen'!J43,"-garden-to-go-mini-spanish.jpg")),
IF($C$1="Tschechisch - CZ",HYPERLINK(CONCATENATE("https://www.saflax.de/0-WVK-Retail/Bilder-Pictures/SAFLAX-",'Basis-Tabelle-Samen'!K43,"-",'Basis-Tabelle-Samen'!J43,"-garden-to-go-mini-czech.jpg")),
IF($C$1="Türkisch - TR",HYPERLINK(CONCATENATE("https://www.saflax.de/0-WVK-Retail/Bilder-Pictures/SAFLAX-",'Basis-Tabelle-Samen'!K43,"-",'Basis-Tabelle-Samen'!J43,"-garden-to-go-mini-turkish.jpg")),
IF($C$1="Ungarisch - HU",HYPERLINK(CONCATENATE("https://www.saflax.de/0-WVK-Retail/Bilder-Pictures/SAFLAX-",'Basis-Tabelle-Samen'!K43,"-",'Basis-Tabelle-Samen'!J43,"-garden-to-go-mini-hungarian.jpg")),
" ACHTUNG")))))))))))))))))))))))))))))</f>
        <v>https://www.saflax.de/0-WVK-Retail/Bilder-Pictures/SAFLAX-72551-stenocarpus-sinuatus-garden-to-go-mini-english.jpg</v>
      </c>
      <c r="AN106" s="330" t="str">
        <f>IF(I106&lt;1,"",
IF($C$1="Bulgarisch - BG",HYPERLINK(CONCATENATE("https://www.saflax.de/0-WVK-Retail/Bilder-Pictures/SAFLAX-",'Basis-Tabelle-Samen'!N43,"-",'Basis-Tabelle-Samen'!J43,"-garden-to-go-lite-bulgarian.jpg")),
IF($C$1="Dänisch - DK",HYPERLINK(CONCATENATE("https://www.saflax.de/0-WVK-Retail/Bilder-Pictures/SAFLAX-",'Basis-Tabelle-Samen'!N43,"-",'Basis-Tabelle-Samen'!J43,"-garden-to-go-lite-danish.jpg")),
IF($C$1="Deutsch - DE",HYPERLINK(CONCATENATE("https://www.saflax.de/0-WVK-Retail/Bilder-Pictures/SAFLAX-",'Basis-Tabelle-Samen'!N43,"-",'Basis-Tabelle-Samen'!J43,"-garden-to-go-lite-german.jpg")),
IF($C$1="Englisch - UK",HYPERLINK(CONCATENATE("https://www.saflax.de/0-WVK-Retail/Bilder-Pictures/SAFLAX-",'Basis-Tabelle-Samen'!N43,"-",'Basis-Tabelle-Samen'!J43,"-garden-to-go-lite-english.jpg")),
IF($C$1="Estnisch - EE",HYPERLINK(CONCATENATE("https://www.saflax.de/0-WVK-Retail/Bilder-Pictures/SAFLAX-",'Basis-Tabelle-Samen'!N43,"-",'Basis-Tabelle-Samen'!J43,"-garden-to-go-lite-estonian.jpg")),
IF($C$1="Finnisch - FI",HYPERLINK(CONCATENATE("https://www.saflax.de/0-WVK-Retail/Bilder-Pictures/SAFLAX-",'Basis-Tabelle-Samen'!N43,"-",'Basis-Tabelle-Samen'!J43,"-garden-to-go-lite-finnish.jpg")),
IF($C$1="Französisch - FR",HYPERLINK(CONCATENATE("https://www.saflax.de/0-WVK-Retail/Bilder-Pictures/SAFLAX-",'Basis-Tabelle-Samen'!N43,"-",'Basis-Tabelle-Samen'!J43,"-garden-to-go-lite-french.jpg")),
IF($C$1="Griechisch - GR",HYPERLINK(CONCATENATE("https://www.saflax.de/0-WVK-Retail/Bilder-Pictures/SAFLAX-",'Basis-Tabelle-Samen'!N43,"-",'Basis-Tabelle-Samen'!J43,"-garden-to-go-lite-greek.jpg")),
IF($C$1="Irisch - IE",HYPERLINK(CONCATENATE("https://www.saflax.de/0-WVK-Retail/Bilder-Pictures/SAFLAX-",'Basis-Tabelle-Samen'!N43,"-",'Basis-Tabelle-Samen'!J43,"-garden-to-go-lite-irish.jpg")),
IF($C$1="Isländisch - IS",HYPERLINK(CONCATENATE("https://www.saflax.de/0-WVK-Retail/Bilder-Pictures/SAFLAX-",'Basis-Tabelle-Samen'!N43,"-",'Basis-Tabelle-Samen'!J43,"-garden-to-go-lite-icelandic.jpg")),
IF($C$1="Italienisch - IT",HYPERLINK(CONCATENATE("https://www.saflax.de/0-WVK-Retail/Bilder-Pictures/SAFLAX-",'Basis-Tabelle-Samen'!N43,"-",'Basis-Tabelle-Samen'!J43,"-garden-to-go-lite-italian.jpg")),
IF($C$1="Japanisch - JP",HYPERLINK(CONCATENATE("https://www.saflax.de/0-WVK-Retail/Bilder-Pictures/SAFLAX-",'Basis-Tabelle-Samen'!N43,"-",'Basis-Tabelle-Samen'!J43,"-garden-to-go-lite-japanese.jpg")),
IF($C$1="Kroatisch - HR",HYPERLINK(CONCATENATE("https://www.saflax.de/0-WVK-Retail/Bilder-Pictures/SAFLAX-",'Basis-Tabelle-Samen'!N43,"-",'Basis-Tabelle-Samen'!J43,"-garden-to-go-lite-croatian.jpg")),
IF($C$1="Lettisch - LV",HYPERLINK(CONCATENATE("https://www.saflax.de/0-WVK-Retail/Bilder-Pictures/SAFLAX-",'Basis-Tabelle-Samen'!N43,"-",'Basis-Tabelle-Samen'!J43,"-garden-to-go-lite-latvian.jpg")),
IF($C$1="Litauisch - LT",HYPERLINK(CONCATENATE("https://www.saflax.de/0-WVK-Retail/Bilder-Pictures/SAFLAX-",'Basis-Tabelle-Samen'!N43,"-",'Basis-Tabelle-Samen'!J43,"-garden-to-go-lite-lithuanian.jpg")),
IF($C$1="Maltesisch - MT",HYPERLINK(CONCATENATE("https://www.saflax.de/0-WVK-Retail/Bilder-Pictures/SAFLAX-",'Basis-Tabelle-Samen'!N43,"-",'Basis-Tabelle-Samen'!J43,"-garden-to-go-lite-maltese.jpg")),
IF($C$1="Niederländisch - NL",HYPERLINK(CONCATENATE("https://www.saflax.de/0-WVK-Retail/Bilder-Pictures/SAFLAX-",'Basis-Tabelle-Samen'!N43,"-",'Basis-Tabelle-Samen'!J43,"-garden-to-go-lite-dutch.jpg")),
IF($C$1="Norwegisch - NO",HYPERLINK(CONCATENATE("https://www.saflax.de/0-WVK-Retail/Bilder-Pictures/SAFLAX-",'Basis-Tabelle-Samen'!N43,"-",'Basis-Tabelle-Samen'!J43,"-garden-to-go-lite-nowegian.jpg")),
IF($C$1="Polnisch - PL",HYPERLINK(CONCATENATE("https://www.saflax.de/0-WVK-Retail/Bilder-Pictures/SAFLAX-",'Basis-Tabelle-Samen'!N43,"-",'Basis-Tabelle-Samen'!J43,"-garden-to-go-lite-polish.jpg")),
IF($C$1="Portugiesisch - PT",HYPERLINK(CONCATENATE("https://www.saflax.de/0-WVK-Retail/Bilder-Pictures/SAFLAX-",'Basis-Tabelle-Samen'!N43,"-",'Basis-Tabelle-Samen'!J43,"-garden-to-go-lite-portuguese.jpg")),
IF($C$1="Rumänisch - RO",HYPERLINK(CONCATENATE("https://www.saflax.de/0-WVK-Retail/Bilder-Pictures/SAFLAX-",'Basis-Tabelle-Samen'!N43,"-",'Basis-Tabelle-Samen'!J43,"-garden-to-go-lite-romanian.jpg")),
IF($C$1="Schwedisch - SE",HYPERLINK(CONCATENATE("https://www.saflax.de/0-WVK-Retail/Bilder-Pictures/SAFLAX-",'Basis-Tabelle-Samen'!N43,"-",'Basis-Tabelle-Samen'!J43,"-garden-to-go-lite-swedish.jpg")),
IF($C$1="Slowakisch - SK",HYPERLINK(CONCATENATE("https://www.saflax.de/0-WVK-Retail/Bilder-Pictures/SAFLAX-",'Basis-Tabelle-Samen'!N43,"-",'Basis-Tabelle-Samen'!J43,"-garden-to-go-lite-slovak.jpg")),
IF($C$1="Slowenisch - SI",HYPERLINK(CONCATENATE("https://www.saflax.de/0-WVK-Retail/Bilder-Pictures/SAFLAX-",'Basis-Tabelle-Samen'!N43,"-",'Basis-Tabelle-Samen'!J43,"-garden-to-go-lite-slovenian.jpg")),
IF($C$1="Spanisch - ES",HYPERLINK(CONCATENATE("https://www.saflax.de/0-WVK-Retail/Bilder-Pictures/SAFLAX-",'Basis-Tabelle-Samen'!N43,"-",'Basis-Tabelle-Samen'!J43,"-garden-to-go-lite-spanish.jpg")),
IF($C$1="Tschechisch - CZ",HYPERLINK(CONCATENATE("https://www.saflax.de/0-WVK-Retail/Bilder-Pictures/SAFLAX-",'Basis-Tabelle-Samen'!N43,"-",'Basis-Tabelle-Samen'!J43,"-garden-to-go-lite-czech.jpg")),
IF($C$1="Türkisch - TR",HYPERLINK(CONCATENATE("https://www.saflax.de/0-WVK-Retail/Bilder-Pictures/SAFLAX-",'Basis-Tabelle-Samen'!N43,"-",'Basis-Tabelle-Samen'!J43,"-garden-to-go-lite-turkish.jpg")),
IF($C$1="Ungarisch - HU",HYPERLINK(CONCATENATE("https://www.saflax.de/0-WVK-Retail/Bilder-Pictures/SAFLAX-",'Basis-Tabelle-Samen'!N43,"-",'Basis-Tabelle-Samen'!J43,"-garden-to-go-lite-hungarian.jpg")),
" ACHTUNG")))))))))))))))))))))))))))))</f>
        <v>https://www.saflax.de/0-WVK-Retail/Bilder-Pictures/SAFLAX-82551-stenocarpus-sinuatus-garden-to-go-lite-english.jpg</v>
      </c>
      <c r="AO106" s="330" t="str">
        <f>IF(J106&lt;1,"",
IF($C$1="Bulgarisch - BG",HYPERLINK(CONCATENATE("https://www.saflax.de/0-WVK-Retail/Bilder-Pictures/SAFLAX-",'Basis-Tabelle-Samen'!Q43,"-",'Basis-Tabelle-Samen'!J43,"-garden-to-go-bulgarian.jpg")),
IF($C$1="Dänisch - DK",HYPERLINK(CONCATENATE("https://www.saflax.de/0-WVK-Retail/Bilder-Pictures/SAFLAX-",'Basis-Tabelle-Samen'!Q43,"-",'Basis-Tabelle-Samen'!J43,"-garden-to-go-danish.jpg")),
IF($C$1="Deutsch - DE",HYPERLINK(CONCATENATE("https://www.saflax.de/0-WVK-Retail/Bilder-Pictures/SAFLAX-",'Basis-Tabelle-Samen'!Q43,"-",'Basis-Tabelle-Samen'!J43,"-garden-to-go-german.jpg")),
IF($C$1="Englisch - UK",HYPERLINK(CONCATENATE("https://www.saflax.de/0-WVK-Retail/Bilder-Pictures/SAFLAX-",'Basis-Tabelle-Samen'!Q43,"-",'Basis-Tabelle-Samen'!J43,"-garden-to-go-english.jpg")),
IF($C$1="Estnisch - EE",HYPERLINK(CONCATENATE("https://www.saflax.de/0-WVK-Retail/Bilder-Pictures/SAFLAX-",'Basis-Tabelle-Samen'!Q43,"-",'Basis-Tabelle-Samen'!J43,"-garden-to-go-estonian.jpg")),
IF($C$1="Finnisch - FI",HYPERLINK(CONCATENATE("https://www.saflax.de/0-WVK-Retail/Bilder-Pictures/SAFLAX-",'Basis-Tabelle-Samen'!Q43,"-",'Basis-Tabelle-Samen'!J43,"-garden-to-go-finnish.jpg")),
IF($C$1="Französisch - FR",HYPERLINK(CONCATENATE("https://www.saflax.de/0-WVK-Retail/Bilder-Pictures/SAFLAX-",'Basis-Tabelle-Samen'!Q43,"-",'Basis-Tabelle-Samen'!J43,"-garden-to-go-french.jpg")),
IF($C$1="Griechisch - GR",HYPERLINK(CONCATENATE("https://www.saflax.de/0-WVK-Retail/Bilder-Pictures/SAFLAX-",'Basis-Tabelle-Samen'!Q43,"-",'Basis-Tabelle-Samen'!J43,"-garden-to-go-greek.jpg")),
IF($C$1="Irisch - IE",HYPERLINK(CONCATENATE("https://www.saflax.de/0-WVK-Retail/Bilder-Pictures/SAFLAX-",'Basis-Tabelle-Samen'!Q43,"-",'Basis-Tabelle-Samen'!J43,"-garden-to-go-irish.jpg")),
IF($C$1="Isländisch - IS",HYPERLINK(CONCATENATE("https://www.saflax.de/0-WVK-Retail/Bilder-Pictures/SAFLAX-",'Basis-Tabelle-Samen'!Q43,"-",'Basis-Tabelle-Samen'!J43,"-garden-to-go-icelandic.jpg")),
IF($C$1="Italienisch - IT",HYPERLINK(CONCATENATE("https://www.saflax.de/0-WVK-Retail/Bilder-Pictures/SAFLAX-",'Basis-Tabelle-Samen'!Q43,"-",'Basis-Tabelle-Samen'!J43,"-garden-to-go-italian.jpg")),
IF($C$1="Japanisch - JP",HYPERLINK(CONCATENATE("https://www.saflax.de/0-WVK-Retail/Bilder-Pictures/SAFLAX-",'Basis-Tabelle-Samen'!Q43,"-",'Basis-Tabelle-Samen'!J43,"-garden-to-go-japanese.jpg")),
IF($C$1="Kroatisch - HR",HYPERLINK(CONCATENATE("https://www.saflax.de/0-WVK-Retail/Bilder-Pictures/SAFLAX-",'Basis-Tabelle-Samen'!Q43,"-",'Basis-Tabelle-Samen'!J43,"-garden-to-go-croatian.jpg")),
IF($C$1="Lettisch - LV",HYPERLINK(CONCATENATE("https://www.saflax.de/0-WVK-Retail/Bilder-Pictures/SAFLAX-",'Basis-Tabelle-Samen'!Q43,"-",'Basis-Tabelle-Samen'!J43,"-garden-to-go-latvian.jpg")),
IF($C$1="Litauisch - LT",HYPERLINK(CONCATENATE("https://www.saflax.de/0-WVK-Retail/Bilder-Pictures/SAFLAX-",'Basis-Tabelle-Samen'!Q43,"-",'Basis-Tabelle-Samen'!J43,"-garden-to-go-lithuanian.jpg")),
IF($C$1="Maltesisch - MT",HYPERLINK(CONCATENATE("https://www.saflax.de/0-WVK-Retail/Bilder-Pictures/SAFLAX-",'Basis-Tabelle-Samen'!Q43,"-",'Basis-Tabelle-Samen'!J43,"-garden-to-go-maltese.jpg")),
IF($C$1="Niederländisch - NL",HYPERLINK(CONCATENATE("https://www.saflax.de/0-WVK-Retail/Bilder-Pictures/SAFLAX-",'Basis-Tabelle-Samen'!Q43,"-",'Basis-Tabelle-Samen'!J43,"-garden-to-go-dutch.jpg")),
IF($C$1="Norwegisch - NO",HYPERLINK(CONCATENATE("https://www.saflax.de/0-WVK-Retail/Bilder-Pictures/SAFLAX-",'Basis-Tabelle-Samen'!Q43,"-",'Basis-Tabelle-Samen'!J43,"-garden-to-go-nowegian.jpg")),
IF($C$1="Polnisch - PL",HYPERLINK(CONCATENATE("https://www.saflax.de/0-WVK-Retail/Bilder-Pictures/SAFLAX-",'Basis-Tabelle-Samen'!Q43,"-",'Basis-Tabelle-Samen'!J43,"-garden-to-go-polish.jpg")),
IF($C$1="Portugiesisch - PT",HYPERLINK(CONCATENATE("https://www.saflax.de/0-WVK-Retail/Bilder-Pictures/SAFLAX-",'Basis-Tabelle-Samen'!Q43,"-",'Basis-Tabelle-Samen'!J43,"-garden-to-go-portuguese.jpg")),
IF($C$1="Rumänisch - RO",HYPERLINK(CONCATENATE("https://www.saflax.de/0-WVK-Retail/Bilder-Pictures/SAFLAX-",'Basis-Tabelle-Samen'!Q43,"-",'Basis-Tabelle-Samen'!J43,"-garden-to-go-romanian.jpg")),
IF($C$1="Schwedisch - SE",HYPERLINK(CONCATENATE("https://www.saflax.de/0-WVK-Retail/Bilder-Pictures/SAFLAX-",'Basis-Tabelle-Samen'!Q43,"-",'Basis-Tabelle-Samen'!J43,"-garden-to-go-swedish.jpg")),
IF($C$1="Slowakisch - SK",HYPERLINK(CONCATENATE("https://www.saflax.de/0-WVK-Retail/Bilder-Pictures/SAFLAX-",'Basis-Tabelle-Samen'!Q43,"-",'Basis-Tabelle-Samen'!J43,"-garden-to-go-slovak.jpg")),
IF($C$1="Slowenisch - SI",HYPERLINK(CONCATENATE("https://www.saflax.de/0-WVK-Retail/Bilder-Pictures/SAFLAX-",'Basis-Tabelle-Samen'!Q43,"-",'Basis-Tabelle-Samen'!J43,"-garden-to-go-slovenian.jpg")),
IF($C$1="Spanisch - ES",HYPERLINK(CONCATENATE("https://www.saflax.de/0-WVK-Retail/Bilder-Pictures/SAFLAX-",'Basis-Tabelle-Samen'!Q43,"-",'Basis-Tabelle-Samen'!J43,"-garden-to-go-spanish.jpg")),
IF($C$1="Tschechisch - CZ",HYPERLINK(CONCATENATE("https://www.saflax.de/0-WVK-Retail/Bilder-Pictures/SAFLAX-",'Basis-Tabelle-Samen'!Q43,"-",'Basis-Tabelle-Samen'!J43,"-garden-to-go-czech.jpg")),
IF($C$1="Türkisch - TR",HYPERLINK(CONCATENATE("https://www.saflax.de/0-WVK-Retail/Bilder-Pictures/SAFLAX-",'Basis-Tabelle-Samen'!Q43,"-",'Basis-Tabelle-Samen'!J43,"-garden-to-go-turkish.jpg")),
IF($C$1="Ungarisch - HU",HYPERLINK(CONCATENATE("https://www.saflax.de/0-WVK-Retail/Bilder-Pictures/SAFLAX-",'Basis-Tabelle-Samen'!Q43,"-",'Basis-Tabelle-Samen'!J43,"-garden-to-go-hungarian.jpg")),
" ACHTUNG")))))))))))))))))))))))))))))</f>
        <v>https://www.saflax.de/0-WVK-Retail/Bilder-Pictures/SAFLAX-52551-stenocarpus-sinuatus-garden-to-go-english.jpg</v>
      </c>
      <c r="AP106" s="330" t="str">
        <f>IF(K106&lt;1,"",
IF($C$1="Bulgarisch - BG",HYPERLINK(CONCATENATE("https://www.saflax.de/0-WVK-Retail/Bilder-Pictures/SAFLAX-",'Basis-Tabelle-Samen'!T43,"-",'Basis-Tabelle-Samen'!J43,"-cultivation-set-bulgarian.jpg")),
IF($C$1="Dänisch - DK",HYPERLINK(CONCATENATE("https://www.saflax.de/0-WVK-Retail/Bilder-Pictures/SAFLAX-",'Basis-Tabelle-Samen'!T43,"-",'Basis-Tabelle-Samen'!J43,"-cultivation-set-danish.jpg")),
IF($C$1="Deutsch - DE",HYPERLINK(CONCATENATE("https://www.saflax.de/0-WVK-Retail/Bilder-Pictures/SAFLAX-",'Basis-Tabelle-Samen'!T43,"-",'Basis-Tabelle-Samen'!J43,"-cultivation-set-german.jpg")),
IF($C$1="Englisch - UK",HYPERLINK(CONCATENATE("https://www.saflax.de/0-WVK-Retail/Bilder-Pictures/SAFLAX-",'Basis-Tabelle-Samen'!T43,"-",'Basis-Tabelle-Samen'!J43,"-cultivation-set-english.jpg")),
IF($C$1="Estnisch - EE",HYPERLINK(CONCATENATE("https://www.saflax.de/0-WVK-Retail/Bilder-Pictures/SAFLAX-",'Basis-Tabelle-Samen'!T43,"-",'Basis-Tabelle-Samen'!J43,"-cultivation-set-estonian.jpg")),
IF($C$1="Finnisch - FI",HYPERLINK(CONCATENATE("https://www.saflax.de/0-WVK-Retail/Bilder-Pictures/SAFLAX-",'Basis-Tabelle-Samen'!T43,"-",'Basis-Tabelle-Samen'!J43,"-cultivation-set-finnish.jpg")),
IF($C$1="Französisch - FR",HYPERLINK(CONCATENATE("https://www.saflax.de/0-WVK-Retail/Bilder-Pictures/SAFLAX-",'Basis-Tabelle-Samen'!T43,"-",'Basis-Tabelle-Samen'!J43,"-cultivation-set-french.jpg")),
IF($C$1="Griechisch - GR",HYPERLINK(CONCATENATE("https://www.saflax.de/0-WVK-Retail/Bilder-Pictures/SAFLAX-",'Basis-Tabelle-Samen'!T43,"-",'Basis-Tabelle-Samen'!J43,"-cultivation-set-greek.jpg")),
IF($C$1="Irisch - IE",HYPERLINK(CONCATENATE("https://www.saflax.de/0-WVK-Retail/Bilder-Pictures/SAFLAX-",'Basis-Tabelle-Samen'!T43,"-",'Basis-Tabelle-Samen'!J43,"-cultivation-set-irish.jpg")),
IF($C$1="Isländisch - IS",HYPERLINK(CONCATENATE("https://www.saflax.de/0-WVK-Retail/Bilder-Pictures/SAFLAX-",'Basis-Tabelle-Samen'!T43,"-",'Basis-Tabelle-Samen'!J43,"-cultivation-set-icelandic.jpg")),
IF($C$1="Italienisch - IT",HYPERLINK(CONCATENATE("https://www.saflax.de/0-WVK-Retail/Bilder-Pictures/SAFLAX-",'Basis-Tabelle-Samen'!T43,"-",'Basis-Tabelle-Samen'!J43,"-cultivation-set-italian.jpg")),
IF($C$1="Japanisch - JP",HYPERLINK(CONCATENATE("https://www.saflax.de/0-WVK-Retail/Bilder-Pictures/SAFLAX-",'Basis-Tabelle-Samen'!T43,"-",'Basis-Tabelle-Samen'!J43,"-cultivation-set-japanese.jpg")),
IF($C$1="Kroatisch - HR",HYPERLINK(CONCATENATE("https://www.saflax.de/0-WVK-Retail/Bilder-Pictures/SAFLAX-",'Basis-Tabelle-Samen'!T43,"-",'Basis-Tabelle-Samen'!J43,"-cultivation-set-croatian.jpg")),
IF($C$1="Lettisch - LV",HYPERLINK(CONCATENATE("https://www.saflax.de/0-WVK-Retail/Bilder-Pictures/SAFLAX-",'Basis-Tabelle-Samen'!T43,"-",'Basis-Tabelle-Samen'!J43,"-cultivation-set-latvian.jpg")),
IF($C$1="Litauisch - LT",HYPERLINK(CONCATENATE("https://www.saflax.de/0-WVK-Retail/Bilder-Pictures/SAFLAX-",'Basis-Tabelle-Samen'!T43,"-",'Basis-Tabelle-Samen'!J43,"-cultivation-set-lithuanian.jpg")),
IF($C$1="Maltesisch - MT",HYPERLINK(CONCATENATE("https://www.saflax.de/0-WVK-Retail/Bilder-Pictures/SAFLAX-",'Basis-Tabelle-Samen'!T43,"-",'Basis-Tabelle-Samen'!J43,"-cultivation-set-maltese.jpg")),
IF($C$1="Niederländisch - NL",HYPERLINK(CONCATENATE("https://www.saflax.de/0-WVK-Retail/Bilder-Pictures/SAFLAX-",'Basis-Tabelle-Samen'!T43,"-",'Basis-Tabelle-Samen'!J43,"-cultivation-set-dutch.jpg")),
IF($C$1="Norwegisch - NO",HYPERLINK(CONCATENATE("https://www.saflax.de/0-WVK-Retail/Bilder-Pictures/SAFLAX-",'Basis-Tabelle-Samen'!T43,"-",'Basis-Tabelle-Samen'!J43,"-cultivation-set-nowegian.jpg")),
IF($C$1="Polnisch - PL",HYPERLINK(CONCATENATE("https://www.saflax.de/0-WVK-Retail/Bilder-Pictures/SAFLAX-",'Basis-Tabelle-Samen'!T43,"-",'Basis-Tabelle-Samen'!J43,"-cultivation-set-polish.jpg")),
IF($C$1="Portugiesisch - PT",HYPERLINK(CONCATENATE("https://www.saflax.de/0-WVK-Retail/Bilder-Pictures/SAFLAX-",'Basis-Tabelle-Samen'!T43,"-",'Basis-Tabelle-Samen'!J43,"-cultivation-set-portuguese.jpg")),
IF($C$1="Rumänisch - RO",HYPERLINK(CONCATENATE("https://www.saflax.de/0-WVK-Retail/Bilder-Pictures/SAFLAX-",'Basis-Tabelle-Samen'!T43,"-",'Basis-Tabelle-Samen'!J43,"-cultivation-set-romanian.jpg")),
IF($C$1="Schwedisch - SE",HYPERLINK(CONCATENATE("https://www.saflax.de/0-WVK-Retail/Bilder-Pictures/SAFLAX-",'Basis-Tabelle-Samen'!T43,"-",'Basis-Tabelle-Samen'!J43,"-cultivation-set-swedish.jpg")),
IF($C$1="Slowakisch - SK",HYPERLINK(CONCATENATE("https://www.saflax.de/0-WVK-Retail/Bilder-Pictures/SAFLAX-",'Basis-Tabelle-Samen'!T43,"-",'Basis-Tabelle-Samen'!J43,"-cultivation-set-slovak.jpg")),
IF($C$1="Slowenisch - SI",HYPERLINK(CONCATENATE("https://www.saflax.de/0-WVK-Retail/Bilder-Pictures/SAFLAX-",'Basis-Tabelle-Samen'!T43,"-",'Basis-Tabelle-Samen'!J43,"-cultivation-set-slovenian.jpg")),
IF($C$1="Spanisch - ES",HYPERLINK(CONCATENATE("https://www.saflax.de/0-WVK-Retail/Bilder-Pictures/SAFLAX-",'Basis-Tabelle-Samen'!T43,"-",'Basis-Tabelle-Samen'!J43,"-cultivation-set-spanish.jpg")),
IF($C$1="Tschechisch - CZ",HYPERLINK(CONCATENATE("https://www.saflax.de/0-WVK-Retail/Bilder-Pictures/SAFLAX-",'Basis-Tabelle-Samen'!T43,"-",'Basis-Tabelle-Samen'!J43,"-cultivation-set-czech.jpg")),
IF($C$1="Türkisch - TR",HYPERLINK(CONCATENATE("https://www.saflax.de/0-WVK-Retail/Bilder-Pictures/SAFLAX-",'Basis-Tabelle-Samen'!T43,"-",'Basis-Tabelle-Samen'!J43,"-cultivation-set-turkish.jpg")),
IF($C$1="Ungarisch - HU",HYPERLINK(CONCATENATE("https://www.saflax.de/0-WVK-Retail/Bilder-Pictures/SAFLAX-",'Basis-Tabelle-Samen'!T43,"-",'Basis-Tabelle-Samen'!J43,"-cultivation-set-hungarian.jpg")),
" ACHTUNG")))))))))))))))))))))))))))))</f>
        <v>https://www.saflax.de/0-WVK-Retail/Bilder-Pictures/SAFLAX-32551-stenocarpus-sinuatus-cultivation-set-english.jpg</v>
      </c>
      <c r="AQ106" s="330" t="str">
        <f>IF(L106&lt;1,"",
IF($C$1="Bulgarisch - BG",HYPERLINK(CONCATENATE("https://www.saflax.de/0-WVK-Retail/Bilder-Pictures/SAFLAX-",'Basis-Tabelle-Samen'!W43,"-",'Basis-Tabelle-Samen'!J43,"-garden-in-the-bag-bulgarian.jpg")),
IF($C$1="Dänisch - DK",HYPERLINK(CONCATENATE("https://www.saflax.de/0-WVK-Retail/Bilder-Pictures/SAFLAX-",'Basis-Tabelle-Samen'!W43,"-",'Basis-Tabelle-Samen'!J43,"-garden-in-the-bag-danish.jpg")),
IF($C$1="Deutsch - DE",HYPERLINK(CONCATENATE("https://www.saflax.de/0-WVK-Retail/Bilder-Pictures/SAFLAX-",'Basis-Tabelle-Samen'!W43,"-",'Basis-Tabelle-Samen'!J43,"-garden-in-the-bag-german.jpg")),
IF($C$1="Englisch - UK",HYPERLINK(CONCATENATE("https://www.saflax.de/0-WVK-Retail/Bilder-Pictures/SAFLAX-",'Basis-Tabelle-Samen'!W43,"-",'Basis-Tabelle-Samen'!J43,"-garden-in-the-bag-english.jpg")),
IF($C$1="Estnisch - EE",HYPERLINK(CONCATENATE("https://www.saflax.de/0-WVK-Retail/Bilder-Pictures/SAFLAX-",'Basis-Tabelle-Samen'!W43,"-",'Basis-Tabelle-Samen'!J43,"-garden-in-the-bag-estonian.jpg")),
IF($C$1="Finnisch - FI",HYPERLINK(CONCATENATE("https://www.saflax.de/0-WVK-Retail/Bilder-Pictures/SAFLAX-",'Basis-Tabelle-Samen'!W43,"-",'Basis-Tabelle-Samen'!J43,"-garden-in-the-bag-finnish.jpg")),
IF($C$1="Französisch - FR",HYPERLINK(CONCATENATE("https://www.saflax.de/0-WVK-Retail/Bilder-Pictures/SAFLAX-",'Basis-Tabelle-Samen'!W43,"-",'Basis-Tabelle-Samen'!J43,"-garden-in-the-bag-french.jpg")),
IF($C$1="Griechisch - GR",HYPERLINK(CONCATENATE("https://www.saflax.de/0-WVK-Retail/Bilder-Pictures/SAFLAX-",'Basis-Tabelle-Samen'!W43,"-",'Basis-Tabelle-Samen'!J43,"-garden-in-the-bag-greek.jpg")),
IF($C$1="Irisch - IE",HYPERLINK(CONCATENATE("https://www.saflax.de/0-WVK-Retail/Bilder-Pictures/SAFLAX-",'Basis-Tabelle-Samen'!W43,"-",'Basis-Tabelle-Samen'!J43,"-garden-in-the-bag-irish.jpg")),
IF($C$1="Isländisch - IS",HYPERLINK(CONCATENATE("https://www.saflax.de/0-WVK-Retail/Bilder-Pictures/SAFLAX-",'Basis-Tabelle-Samen'!W43,"-",'Basis-Tabelle-Samen'!J43,"-garden-in-the-bag-icelandic.jpg")),
IF($C$1="Italienisch - IT",HYPERLINK(CONCATENATE("https://www.saflax.de/0-WVK-Retail/Bilder-Pictures/SAFLAX-",'Basis-Tabelle-Samen'!W43,"-",'Basis-Tabelle-Samen'!J43,"-garden-in-the-bag-italian.jpg")),
IF($C$1="Japanisch - JP",HYPERLINK(CONCATENATE("https://www.saflax.de/0-WVK-Retail/Bilder-Pictures/SAFLAX-",'Basis-Tabelle-Samen'!W43,"-",'Basis-Tabelle-Samen'!J43,"-garden-in-the-bag-japanese.jpg")),
IF($C$1="Kroatisch - HR",HYPERLINK(CONCATENATE("https://www.saflax.de/0-WVK-Retail/Bilder-Pictures/SAFLAX-",'Basis-Tabelle-Samen'!W43,"-",'Basis-Tabelle-Samen'!J43,"-garden-in-the-bag-croatian.jpg")),
IF($C$1="Lettisch - LV",HYPERLINK(CONCATENATE("https://www.saflax.de/0-WVK-Retail/Bilder-Pictures/SAFLAX-",'Basis-Tabelle-Samen'!W43,"-",'Basis-Tabelle-Samen'!J43,"-garden-in-the-bag-latvian.jpg")),
IF($C$1="Litauisch - LT",HYPERLINK(CONCATENATE("https://www.saflax.de/0-WVK-Retail/Bilder-Pictures/SAFLAX-",'Basis-Tabelle-Samen'!W43,"-",'Basis-Tabelle-Samen'!J43,"-garden-in-the-bag-lithuanian.jpg")),
IF($C$1="Maltesisch - MT",HYPERLINK(CONCATENATE("https://www.saflax.de/0-WVK-Retail/Bilder-Pictures/SAFLAX-",'Basis-Tabelle-Samen'!W43,"-",'Basis-Tabelle-Samen'!J43,"-garden-in-the-bag-maltese.jpg")),
IF($C$1="Niederländisch - NL",HYPERLINK(CONCATENATE("https://www.saflax.de/0-WVK-Retail/Bilder-Pictures/SAFLAX-",'Basis-Tabelle-Samen'!W43,"-",'Basis-Tabelle-Samen'!J43,"-garden-in-the-bag-dutch.jpg")),
IF($C$1="Norwegisch - NO",HYPERLINK(CONCATENATE("https://www.saflax.de/0-WVK-Retail/Bilder-Pictures/SAFLAX-",'Basis-Tabelle-Samen'!W43,"-",'Basis-Tabelle-Samen'!J43,"-garden-in-the-bag-nowegian.jpg")),
IF($C$1="Polnisch - PL",HYPERLINK(CONCATENATE("https://www.saflax.de/0-WVK-Retail/Bilder-Pictures/SAFLAX-",'Basis-Tabelle-Samen'!W43,"-",'Basis-Tabelle-Samen'!J43,"-garden-in-the-bag-polish.jpg")),
IF($C$1="Portugiesisch - PT",HYPERLINK(CONCATENATE("https://www.saflax.de/0-WVK-Retail/Bilder-Pictures/SAFLAX-",'Basis-Tabelle-Samen'!W43,"-",'Basis-Tabelle-Samen'!J43,"-garden-in-the-bag-portuguese.jpg")),
IF($C$1="Rumänisch - RO",HYPERLINK(CONCATENATE("https://www.saflax.de/0-WVK-Retail/Bilder-Pictures/SAFLAX-",'Basis-Tabelle-Samen'!W43,"-",'Basis-Tabelle-Samen'!J43,"-garden-in-the-bag-romanian.jpg")),
IF($C$1="Schwedisch - SE",HYPERLINK(CONCATENATE("https://www.saflax.de/0-WVK-Retail/Bilder-Pictures/SAFLAX-",'Basis-Tabelle-Samen'!W43,"-",'Basis-Tabelle-Samen'!J43,"-garden-in-the-bag-swedish.jpg")),
IF($C$1="Slowakisch - SK",HYPERLINK(CONCATENATE("https://www.saflax.de/0-WVK-Retail/Bilder-Pictures/SAFLAX-",'Basis-Tabelle-Samen'!W43,"-",'Basis-Tabelle-Samen'!J43,"-garden-in-the-bag-slovak.jpg")),
IF($C$1="Slowenisch - SI",HYPERLINK(CONCATENATE("https://www.saflax.de/0-WVK-Retail/Bilder-Pictures/SAFLAX-",'Basis-Tabelle-Samen'!W43,"-",'Basis-Tabelle-Samen'!J43,"-garden-in-the-bag-slovenian.jpg")),
IF($C$1="Spanisch - ES",HYPERLINK(CONCATENATE("https://www.saflax.de/0-WVK-Retail/Bilder-Pictures/SAFLAX-",'Basis-Tabelle-Samen'!W43,"-",'Basis-Tabelle-Samen'!J43,"-garden-in-the-bag-spanish.jpg")),
IF($C$1="Tschechisch - CZ",HYPERLINK(CONCATENATE("https://www.saflax.de/0-WVK-Retail/Bilder-Pictures/SAFLAX-",'Basis-Tabelle-Samen'!W43,"-",'Basis-Tabelle-Samen'!J43,"-garden-in-the-bag-czech.jpg")),
IF($C$1="Türkisch - TR",HYPERLINK(CONCATENATE("https://www.saflax.de/0-WVK-Retail/Bilder-Pictures/SAFLAX-",'Basis-Tabelle-Samen'!W43,"-",'Basis-Tabelle-Samen'!J43,"-garden-in-the-bag-turkish.jpg")),
IF($C$1="Ungarisch - HU",HYPERLINK(CONCATENATE("https://www.saflax.de/0-WVK-Retail/Bilder-Pictures/SAFLAX-",'Basis-Tabelle-Samen'!W43,"-",'Basis-Tabelle-Samen'!J43,"-garden-in-the-bag-hungarian.jpg")),
" ACHTUNG")))))))))))))))))))))))))))))</f>
        <v>https://www.saflax.de/0-WVK-Retail/Bilder-Pictures/SAFLAX-62551-stenocarpus-sinuatus-garden-in-the-bag-english.jpg</v>
      </c>
    </row>
    <row r="107" spans="1:43" ht="17.100000000000001" customHeight="1" x14ac:dyDescent="0.2">
      <c r="A107" s="318" t="str">
        <f>IF('Basis-Tabelle-Samen'!A110="","",IF($C$1="Deutsch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07" s="319" t="str">
        <f>'Basis-Tabelle-Samen'!I110</f>
        <v>Abies nordmanniana</v>
      </c>
      <c r="C107" s="316" t="str">
        <f>IF($C$1="Bulgarisch - BG",'Basis-Tabelle-Samen'!Z110,
IF($C$1="Dänisch - DK",'Basis-Tabelle-Samen'!AA110,
IF($C$1="Deutsch - DE",'Basis-Tabelle-Samen'!AB110,
IF($C$1="Englisch - UK",'Basis-Tabelle-Samen'!AC110,
IF($C$1="Estnisch - EE",'Basis-Tabelle-Samen'!AD110,
IF($C$1="Finnisch - FI",'Basis-Tabelle-Samen'!AE110,
IF($C$1="Französisch - FR",'Basis-Tabelle-Samen'!AF110,
IF($C$1="Griechisch - GR",'Basis-Tabelle-Samen'!AG110,
IF($C$1="Irisch - IE",'Basis-Tabelle-Samen'!AH110,
IF($C$1="Isländisch - IS",'Basis-Tabelle-Samen'!AI110,
IF($C$1="Italienisch - IT",'Basis-Tabelle-Samen'!AJ110,
IF($C$1="Japanisch - JP",'Basis-Tabelle-Samen'!AK110,
IF($C$1="Kroatisch - HR",'Basis-Tabelle-Samen'!AL110,
IF($C$1="Lettisch - LV",'Basis-Tabelle-Samen'!AM110,
IF($C$1="Litauisch - LT",'Basis-Tabelle-Samen'!AN110,
IF($C$1="Maltesisch - MT",'Basis-Tabelle-Samen'!AO110,
IF($C$1="Niederländisch - NL",'Basis-Tabelle-Samen'!AP110,
IF($C$1="Norwegisch - NO",'Basis-Tabelle-Samen'!AQ110,
IF($C$1="Polnisch - PL",'Basis-Tabelle-Samen'!AR110,
IF($C$1="Portugiesisch - PT",'Basis-Tabelle-Samen'!AS110,
IF($C$1="Rumänisch - RO",'Basis-Tabelle-Samen'!AT110,
IF($C$1="Schwedisch - SE",'Basis-Tabelle-Samen'!AU110,
IF($C$1="Slowakisch - SK",'Basis-Tabelle-Samen'!AV110,
IF($C$1="Slowenisch - SI",'Basis-Tabelle-Samen'!AW110,
IF($C$1="Spanisch - ES",'Basis-Tabelle-Samen'!AX110,
IF($C$1="Tschechisch - CZ",'Basis-Tabelle-Samen'!AY110,
IF($C$1="Türkisch - TR",'Basis-Tabelle-Samen'!AZ110,
IF($C$1="Ungarisch - HU",'Basis-Tabelle-Samen'!BA110,
" ACHTUNG"))))))))))))))))))))))))))))</f>
        <v>Nordmann fir</v>
      </c>
      <c r="D107" s="320">
        <f>'Basis-Tabelle-Samen'!F110</f>
        <v>20</v>
      </c>
      <c r="E107" s="321" t="str">
        <f>'Basis-Tabelle-Samen'!H110</f>
        <v>7 %</v>
      </c>
      <c r="F107" s="322" t="str">
        <f>IF('Basis-Tabelle-Samen'!G110="","",'Basis-Tabelle-Samen'!G110)</f>
        <v>01</v>
      </c>
      <c r="G107" s="320">
        <f>'Basis-Tabelle-Samen'!C110</f>
        <v>13250</v>
      </c>
      <c r="H107" s="323">
        <f>'Basis-Tabelle-Samen'!D110</f>
        <v>4055473132501</v>
      </c>
      <c r="I107" s="324">
        <f>'Basis-Tabelle-Samen'!E110</f>
        <v>1.85</v>
      </c>
      <c r="J107" s="325">
        <f t="shared" si="1"/>
        <v>12</v>
      </c>
      <c r="K107" s="326">
        <f>'Basis-Tabelle-Samen'!K110</f>
        <v>73250</v>
      </c>
      <c r="L107" s="323">
        <f>'Basis-Tabelle-Samen'!L110</f>
        <v>4055473732503</v>
      </c>
      <c r="M107" s="324">
        <f>'Basis-Tabelle-Samen'!M110</f>
        <v>2.4500000000000002</v>
      </c>
      <c r="N107" s="326">
        <f>IF(K107&lt;1,"",'3'!$I$15)</f>
        <v>15</v>
      </c>
      <c r="O107" s="327">
        <f>IF(K107&lt;1,"",'3'!$J$11)</f>
        <v>90</v>
      </c>
      <c r="P107" s="326">
        <f>'Basis-Tabelle-Samen'!N110</f>
        <v>83250</v>
      </c>
      <c r="Q107" s="323">
        <f>'Basis-Tabelle-Samen'!O110</f>
        <v>4055473832500</v>
      </c>
      <c r="R107" s="328">
        <f>'Basis-Tabelle-Samen'!P110</f>
        <v>3.75</v>
      </c>
      <c r="S107" s="326">
        <f>IF(R107&lt;1,"",'3'!$M$15)</f>
        <v>18</v>
      </c>
      <c r="T107" s="327">
        <f>IF(R107&lt;1,"",'3'!$N$11)</f>
        <v>72</v>
      </c>
      <c r="U107" s="326">
        <f>'Basis-Tabelle-Samen'!Q110</f>
        <v>53250</v>
      </c>
      <c r="V107" s="323">
        <f>'Basis-Tabelle-Samen'!R110</f>
        <v>4055473532509</v>
      </c>
      <c r="W107" s="324">
        <f>'Basis-Tabelle-Samen'!S110</f>
        <v>4.95</v>
      </c>
      <c r="X107" s="326">
        <f>IF(U107&lt;1,"",'3'!$Q$15)</f>
        <v>6</v>
      </c>
      <c r="Y107" s="327">
        <f>IF(U107&lt;1,"",'3'!$R$11)</f>
        <v>24</v>
      </c>
      <c r="Z107" s="326">
        <f>'Basis-Tabelle-Samen'!T110</f>
        <v>33250</v>
      </c>
      <c r="AA107" s="323">
        <f>'Basis-Tabelle-Samen'!U110</f>
        <v>4055473332505</v>
      </c>
      <c r="AB107" s="324">
        <f>'Basis-Tabelle-Samen'!V110</f>
        <v>6.75</v>
      </c>
      <c r="AC107" s="326">
        <f>IF(Z107&lt;1,"",'3'!$U$15)</f>
        <v>6</v>
      </c>
      <c r="AD107" s="327">
        <f>IF(Z107&lt;1,"",'3'!$V$11)</f>
        <v>24</v>
      </c>
      <c r="AE107" s="326">
        <f>'Basis-Tabelle-Samen'!W110</f>
        <v>63250</v>
      </c>
      <c r="AF107" s="323">
        <f>'Basis-Tabelle-Samen'!X110</f>
        <v>4055473632506</v>
      </c>
      <c r="AG107" s="324">
        <f>'Basis-Tabelle-Samen'!Y110</f>
        <v>2.95</v>
      </c>
      <c r="AH107" s="326">
        <f>IF(AE107&lt;1,"",'3'!$Y$15)</f>
        <v>8</v>
      </c>
      <c r="AI107" s="327">
        <f>IF(AE107&lt;1,"",'3'!$Z$11)</f>
        <v>64</v>
      </c>
      <c r="AJ107" s="315"/>
      <c r="AK107" s="316" t="str">
        <f>IF(G107&lt;1,"",
IF($C$1="Bulgarisch - BG",HYPERLINK(CONCATENATE("https://www.saflax.de/0-WVK-Retail/Bilder-Pictures/SAFLAX-",'Basis-Tabelle-Samen'!C110,"-",'Basis-Tabelle-Samen'!J110,"-seed-package-front-cr-bulgarian.jpg")),
IF($C$1="Dänisch - DK",HYPERLINK(CONCATENATE("https://www.saflax.de/0-WVK-Retail/Bilder-Pictures/SAFLAX-",'Basis-Tabelle-Samen'!C110,"-",'Basis-Tabelle-Samen'!J110,"-seed-package-front-cr-danish.jpg")),
IF($C$1="Deutsch - DE",HYPERLINK(CONCATENATE("https://www.saflax.de/0-WVK-Retail/Bilder-Pictures/SAFLAX-",'Basis-Tabelle-Samen'!C110,"-",'Basis-Tabelle-Samen'!J110,"-seed-package-front-cr-german.jpg")),
IF($C$1="Englisch - UK",HYPERLINK(CONCATENATE("https://www.saflax.de/0-WVK-Retail/Bilder-Pictures/SAFLAX-",'Basis-Tabelle-Samen'!C110,"-",'Basis-Tabelle-Samen'!J110,"-seed-package-front-cr-english.jpg")),
IF($C$1="Estnisch - EE",HYPERLINK(CONCATENATE("https://www.saflax.de/0-WVK-Retail/Bilder-Pictures/SAFLAX-",'Basis-Tabelle-Samen'!C110,"-",'Basis-Tabelle-Samen'!J110,"-seed-package-front-cr-estonian.jpg")),
IF($C$1="Finnisch - FI",HYPERLINK(CONCATENATE("https://www.saflax.de/0-WVK-Retail/Bilder-Pictures/SAFLAX-",'Basis-Tabelle-Samen'!C110,"-",'Basis-Tabelle-Samen'!J110,"-seed-package-front-cr-finnish.jpg")),
IF($C$1="Französisch - FR",HYPERLINK(CONCATENATE("https://www.saflax.de/0-WVK-Retail/Bilder-Pictures/SAFLAX-",'Basis-Tabelle-Samen'!C110,"-",'Basis-Tabelle-Samen'!J110,"-seed-package-front-cr-french.jpg")),
IF($C$1="Griechisch - GR",HYPERLINK(CONCATENATE("https://www.saflax.de/0-WVK-Retail/Bilder-Pictures/SAFLAX-",'Basis-Tabelle-Samen'!C110,"-",'Basis-Tabelle-Samen'!J110,"-seed-package-front-cr-greek.jpg")),
IF($C$1="Irisch - IE",HYPERLINK(CONCATENATE("https://www.saflax.de/0-WVK-Retail/Bilder-Pictures/SAFLAX-",'Basis-Tabelle-Samen'!C110,"-",'Basis-Tabelle-Samen'!J110,"-seed-package-front-cr-irish.jpg")),
IF($C$1="Isländisch - IS",HYPERLINK(CONCATENATE("https://www.saflax.de/0-WVK-Retail/Bilder-Pictures/SAFLAX-",'Basis-Tabelle-Samen'!C110,"-",'Basis-Tabelle-Samen'!J110,"-seed-package-front-cr-icelandic.jpg")),
IF($C$1="Italienisch - IT",HYPERLINK(CONCATENATE("https://www.saflax.de/0-WVK-Retail/Bilder-Pictures/SAFLAX-",'Basis-Tabelle-Samen'!C110,"-",'Basis-Tabelle-Samen'!J110,"-seed-package-front-cr-italian.jpg")),
IF($C$1="Japanisch - JP",HYPERLINK(CONCATENATE("https://www.saflax.de/0-WVK-Retail/Bilder-Pictures/SAFLAX-",'Basis-Tabelle-Samen'!C110,"-",'Basis-Tabelle-Samen'!J110,"-seed-package-front-cr-japanese.jpg")),
IF($C$1="Kroatisch - HR",HYPERLINK(CONCATENATE("https://www.saflax.de/0-WVK-Retail/Bilder-Pictures/SAFLAX-",'Basis-Tabelle-Samen'!C110,"-",'Basis-Tabelle-Samen'!J110,"-seed-package-front-cr-croatian.jpg")),
IF($C$1="Lettisch - LV",HYPERLINK(CONCATENATE("https://www.saflax.de/0-WVK-Retail/Bilder-Pictures/SAFLAX-",'Basis-Tabelle-Samen'!C110,"-",'Basis-Tabelle-Samen'!J110,"-seed-package-front-cr-latvian.jpg")),
IF($C$1="Litauisch - LT",HYPERLINK(CONCATENATE("https://www.saflax.de/0-WVK-Retail/Bilder-Pictures/SAFLAX-",'Basis-Tabelle-Samen'!C110,"-",'Basis-Tabelle-Samen'!J110,"-seed-package-front-cr-lithuanian.jpg")),
IF($C$1="Maltesisch - MT",HYPERLINK(CONCATENATE("https://www.saflax.de/0-WVK-Retail/Bilder-Pictures/SAFLAX-",'Basis-Tabelle-Samen'!C110,"-",'Basis-Tabelle-Samen'!J110,"-seed-package-front-cr-maltese.jpg")),
IF($C$1="Niederländisch - NL",HYPERLINK(CONCATENATE("https://www.saflax.de/0-WVK-Retail/Bilder-Pictures/SAFLAX-",'Basis-Tabelle-Samen'!C110,"-",'Basis-Tabelle-Samen'!J110,"-seed-package-front-cr-dutch.jpg")),
IF($C$1="Norwegisch - NO",HYPERLINK(CONCATENATE("https://www.saflax.de/0-WVK-Retail/Bilder-Pictures/SAFLAX-",'Basis-Tabelle-Samen'!C110,"-",'Basis-Tabelle-Samen'!J110,"-seed-package-front-cr-nowegian.jpg")),
IF($C$1="Polnisch - PL",HYPERLINK(CONCATENATE("https://www.saflax.de/0-WVK-Retail/Bilder-Pictures/SAFLAX-",'Basis-Tabelle-Samen'!C110,"-",'Basis-Tabelle-Samen'!J110,"-seed-package-front-cr-polish.jpg")),
IF($C$1="Portugiesisch - PT",HYPERLINK(CONCATENATE("https://www.saflax.de/0-WVK-Retail/Bilder-Pictures/SAFLAX-",'Basis-Tabelle-Samen'!C110,"-",'Basis-Tabelle-Samen'!J110,"-seed-package-front-cr-portuguese.jpg")),
IF($C$1="Rumänisch - RO",HYPERLINK(CONCATENATE("https://www.saflax.de/0-WVK-Retail/Bilder-Pictures/SAFLAX-",'Basis-Tabelle-Samen'!C110,"-",'Basis-Tabelle-Samen'!J110,"-seed-package-front-cr-romanian.jpg")),
IF($C$1="Schwedisch - SE",HYPERLINK(CONCATENATE("https://www.saflax.de/0-WVK-Retail/Bilder-Pictures/SAFLAX-",'Basis-Tabelle-Samen'!C110,"-",'Basis-Tabelle-Samen'!J110,"-seed-package-front-cr-swedish.jpg")),
IF($C$1="Slowakisch - SK",HYPERLINK(CONCATENATE("https://www.saflax.de/0-WVK-Retail/Bilder-Pictures/SAFLAX-",'Basis-Tabelle-Samen'!C110,"-",'Basis-Tabelle-Samen'!J110,"-seed-package-front-cr-slovak.jpg")),
IF($C$1="Slowenisch - SI",HYPERLINK(CONCATENATE("https://www.saflax.de/0-WVK-Retail/Bilder-Pictures/SAFLAX-",'Basis-Tabelle-Samen'!C110,"-",'Basis-Tabelle-Samen'!J110,"-seed-package-front-cr-slovenian.jpg")),
IF($C$1="Spanisch - ES",HYPERLINK(CONCATENATE("https://www.saflax.de/0-WVK-Retail/Bilder-Pictures/SAFLAX-",'Basis-Tabelle-Samen'!C110,"-",'Basis-Tabelle-Samen'!J110,"-seed-package-front-cr-spanish.jpg")),
IF($C$1="Tschechisch - CZ",HYPERLINK(CONCATENATE("https://www.saflax.de/0-WVK-Retail/Bilder-Pictures/SAFLAX-",'Basis-Tabelle-Samen'!C110,"-",'Basis-Tabelle-Samen'!J110,"-seed-package-front-cr-czech.jpg")),
IF($C$1="Türkisch - TR",HYPERLINK(CONCATENATE("https://www.saflax.de/0-WVK-Retail/Bilder-Pictures/SAFLAX-",'Basis-Tabelle-Samen'!C110,"-",'Basis-Tabelle-Samen'!J110,"-seed-package-front-cr-turkish.jpg")),
IF($C$1="Ungarisch - HU",HYPERLINK(CONCATENATE("https://www.saflax.de/0-WVK-Retail/Bilder-Pictures/SAFLAX-",'Basis-Tabelle-Samen'!C110,"-",'Basis-Tabelle-Samen'!J110,"-seed-package-front-cr-hungarian.jpg")),
" ACHTUNG")))))))))))))))))))))))))))))</f>
        <v>https://www.saflax.de/0-WVK-Retail/Bilder-Pictures/SAFLAX-13250-abies-nordmanniana-seed-package-front-cr-english.jpg</v>
      </c>
      <c r="AL107" s="330" t="str">
        <f>IF(G107&lt;1,"",
IF($C$1="Bulgarisch - BG",HYPERLINK(CONCATENATE("https://www.saflax.de/0-WVK-Retail/Bilder-Pictures/SAFLAX-",'Basis-Tabelle-Samen'!C110,"-",'Basis-Tabelle-Samen'!J110,"-seed-package-back-cr-bulgarian.jpg")),
IF($C$1="Dänisch - DK",HYPERLINK(CONCATENATE("https://www.saflax.de/0-WVK-Retail/Bilder-Pictures/SAFLAX-",'Basis-Tabelle-Samen'!C110,"-",'Basis-Tabelle-Samen'!J110,"-seed-package-back-cr-danish.jpg")),
IF($C$1="Deutsch - DE",HYPERLINK(CONCATENATE("https://www.saflax.de/0-WVK-Retail/Bilder-Pictures/SAFLAX-",'Basis-Tabelle-Samen'!C110,"-",'Basis-Tabelle-Samen'!J110,"-seed-package-back-cr-german.jpg")),
IF($C$1="Englisch - UK",HYPERLINK(CONCATENATE("https://www.saflax.de/0-WVK-Retail/Bilder-Pictures/SAFLAX-",'Basis-Tabelle-Samen'!C110,"-",'Basis-Tabelle-Samen'!J110,"-seed-package-back-cr-english.jpg")),
IF($C$1="Estnisch - EE",HYPERLINK(CONCATENATE("https://www.saflax.de/0-WVK-Retail/Bilder-Pictures/SAFLAX-",'Basis-Tabelle-Samen'!C110,"-",'Basis-Tabelle-Samen'!J110,"-seed-package-back-cr-estonian.jpg")),
IF($C$1="Finnisch - FI",HYPERLINK(CONCATENATE("https://www.saflax.de/0-WVK-Retail/Bilder-Pictures/SAFLAX-",'Basis-Tabelle-Samen'!C110,"-",'Basis-Tabelle-Samen'!J110,"-seed-package-back-cr-finnish.jpg")),
IF($C$1="Französisch - FR",HYPERLINK(CONCATENATE("https://www.saflax.de/0-WVK-Retail/Bilder-Pictures/SAFLAX-",'Basis-Tabelle-Samen'!C110,"-",'Basis-Tabelle-Samen'!J110,"-seed-package-back-cr-french.jpg")),
IF($C$1="Griechisch - GR",HYPERLINK(CONCATENATE("https://www.saflax.de/0-WVK-Retail/Bilder-Pictures/SAFLAX-",'Basis-Tabelle-Samen'!C110,"-",'Basis-Tabelle-Samen'!J110,"-seed-package-back-cr-greek.jpg")),
IF($C$1="Irisch - IE",HYPERLINK(CONCATENATE("https://www.saflax.de/0-WVK-Retail/Bilder-Pictures/SAFLAX-",'Basis-Tabelle-Samen'!C110,"-",'Basis-Tabelle-Samen'!J110,"-seed-package-back-cr-irish.jpg")),
IF($C$1="Isländisch - IS",HYPERLINK(CONCATENATE("https://www.saflax.de/0-WVK-Retail/Bilder-Pictures/SAFLAX-",'Basis-Tabelle-Samen'!C110,"-",'Basis-Tabelle-Samen'!J110,"-seed-package-back-cr-icelandic.jpg")),
IF($C$1="Italienisch - IT",HYPERLINK(CONCATENATE("https://www.saflax.de/0-WVK-Retail/Bilder-Pictures/SAFLAX-",'Basis-Tabelle-Samen'!C110,"-",'Basis-Tabelle-Samen'!J110,"-seed-package-back-cr-italian.jpg")),
IF($C$1="Japanisch - JP",HYPERLINK(CONCATENATE("https://www.saflax.de/0-WVK-Retail/Bilder-Pictures/SAFLAX-",'Basis-Tabelle-Samen'!C110,"-",'Basis-Tabelle-Samen'!J110,"-seed-package-back-cr-japanese.jpg")),
IF($C$1="Kroatisch - HR",HYPERLINK(CONCATENATE("https://www.saflax.de/0-WVK-Retail/Bilder-Pictures/SAFLAX-",'Basis-Tabelle-Samen'!C110,"-",'Basis-Tabelle-Samen'!J110,"-seed-package-back-cr-croatian.jpg")),
IF($C$1="Lettisch - LV",HYPERLINK(CONCATENATE("https://www.saflax.de/0-WVK-Retail/Bilder-Pictures/SAFLAX-",'Basis-Tabelle-Samen'!C110,"-",'Basis-Tabelle-Samen'!J110,"-seed-package-back-cr-latvian.jpg")),
IF($C$1="Litauisch - LT",HYPERLINK(CONCATENATE("https://www.saflax.de/0-WVK-Retail/Bilder-Pictures/SAFLAX-",'Basis-Tabelle-Samen'!C110,"-",'Basis-Tabelle-Samen'!J110,"-seed-package-back-cr-lithuanian.jpg")),
IF($C$1="Maltesisch - MT",HYPERLINK(CONCATENATE("https://www.saflax.de/0-WVK-Retail/Bilder-Pictures/SAFLAX-",'Basis-Tabelle-Samen'!C110,"-",'Basis-Tabelle-Samen'!J110,"-seed-package-back-cr-maltese.jpg")),
IF($C$1="Niederländisch - NL",HYPERLINK(CONCATENATE("https://www.saflax.de/0-WVK-Retail/Bilder-Pictures/SAFLAX-",'Basis-Tabelle-Samen'!C110,"-",'Basis-Tabelle-Samen'!J110,"-seed-package-back-cr-dutch.jpg")),
IF($C$1="Norwegisch - NO",HYPERLINK(CONCATENATE("https://www.saflax.de/0-WVK-Retail/Bilder-Pictures/SAFLAX-",'Basis-Tabelle-Samen'!C110,"-",'Basis-Tabelle-Samen'!J110,"-seed-package-back-cr-nowegian.jpg")),
IF($C$1="Polnisch - PL",HYPERLINK(CONCATENATE("https://www.saflax.de/0-WVK-Retail/Bilder-Pictures/SAFLAX-",'Basis-Tabelle-Samen'!C110,"-",'Basis-Tabelle-Samen'!J110,"-seed-package-back-cr-polish.jpg")),
IF($C$1="Portugiesisch - PT",HYPERLINK(CONCATENATE("https://www.saflax.de/0-WVK-Retail/Bilder-Pictures/SAFLAX-",'Basis-Tabelle-Samen'!C110,"-",'Basis-Tabelle-Samen'!J110,"-seed-package-back-cr-portuguese.jpg")),
IF($C$1="Rumänisch - RO",HYPERLINK(CONCATENATE("https://www.saflax.de/0-WVK-Retail/Bilder-Pictures/SAFLAX-",'Basis-Tabelle-Samen'!C110,"-",'Basis-Tabelle-Samen'!J110,"-seed-package-back-cr-romanian.jpg")),
IF($C$1="Schwedisch - SE",HYPERLINK(CONCATENATE("https://www.saflax.de/0-WVK-Retail/Bilder-Pictures/SAFLAX-",'Basis-Tabelle-Samen'!C110,"-",'Basis-Tabelle-Samen'!J110,"-seed-package-back-cr-swedish.jpg")),
IF($C$1="Slowakisch - SK",HYPERLINK(CONCATENATE("https://www.saflax.de/0-WVK-Retail/Bilder-Pictures/SAFLAX-",'Basis-Tabelle-Samen'!C110,"-",'Basis-Tabelle-Samen'!J110,"-seed-package-back-cr-slovak.jpg")),
IF($C$1="Slowenisch - SI",HYPERLINK(CONCATENATE("https://www.saflax.de/0-WVK-Retail/Bilder-Pictures/SAFLAX-",'Basis-Tabelle-Samen'!C110,"-",'Basis-Tabelle-Samen'!J110,"-seed-package-back-cr-slovenian.jpg")),
IF($C$1="Spanisch - ES",HYPERLINK(CONCATENATE("https://www.saflax.de/0-WVK-Retail/Bilder-Pictures/SAFLAX-",'Basis-Tabelle-Samen'!C110,"-",'Basis-Tabelle-Samen'!J110,"-seed-package-back-cr-spanish.jpg")),
IF($C$1="Tschechisch - CZ",HYPERLINK(CONCATENATE("https://www.saflax.de/0-WVK-Retail/Bilder-Pictures/SAFLAX-",'Basis-Tabelle-Samen'!C110,"-",'Basis-Tabelle-Samen'!J110,"-seed-package-back-cr-czech.jpg")),
IF($C$1="Türkisch - TR",HYPERLINK(CONCATENATE("https://www.saflax.de/0-WVK-Retail/Bilder-Pictures/SAFLAX-",'Basis-Tabelle-Samen'!C110,"-",'Basis-Tabelle-Samen'!J110,"-seed-package-back-cr-turkish.jpg")),
IF($C$1="Ungarisch - HU",HYPERLINK(CONCATENATE("https://www.saflax.de/0-WVK-Retail/Bilder-Pictures/SAFLAX-",'Basis-Tabelle-Samen'!C110,"-",'Basis-Tabelle-Samen'!J110,"-seed-package-back-cr-hungarian.jpg")),
" ACHTUNG")))))))))))))))))))))))))))))</f>
        <v>https://www.saflax.de/0-WVK-Retail/Bilder-Pictures/SAFLAX-13250-abies-nordmanniana-seed-package-back-cr-english.jpg</v>
      </c>
      <c r="AM107" s="330" t="str">
        <f>IF(H107&lt;1,"",
IF($C$1="Bulgarisch - BG",HYPERLINK(CONCATENATE("https://www.saflax.de/0-WVK-Retail/Bilder-Pictures/SAFLAX-",'Basis-Tabelle-Samen'!K110,"-",'Basis-Tabelle-Samen'!J110,"-garden-to-go-mini-bulgarian.jpg")),
IF($C$1="Dänisch - DK",HYPERLINK(CONCATENATE("https://www.saflax.de/0-WVK-Retail/Bilder-Pictures/SAFLAX-",'Basis-Tabelle-Samen'!K110,"-",'Basis-Tabelle-Samen'!J110,"-garden-to-go-mini-danish.jpg")),
IF($C$1="Deutsch - DE",HYPERLINK(CONCATENATE("https://www.saflax.de/0-WVK-Retail/Bilder-Pictures/SAFLAX-",'Basis-Tabelle-Samen'!K110,"-",'Basis-Tabelle-Samen'!J110,"-garden-to-go-mini-german.jpg")),
IF($C$1="Englisch - UK",HYPERLINK(CONCATENATE("https://www.saflax.de/0-WVK-Retail/Bilder-Pictures/SAFLAX-",'Basis-Tabelle-Samen'!K110,"-",'Basis-Tabelle-Samen'!J110,"-garden-to-go-mini-english.jpg")),
IF($C$1="Estnisch - EE",HYPERLINK(CONCATENATE("https://www.saflax.de/0-WVK-Retail/Bilder-Pictures/SAFLAX-",'Basis-Tabelle-Samen'!K110,"-",'Basis-Tabelle-Samen'!J110,"-garden-to-go-mini-estonian.jpg")),
IF($C$1="Finnisch - FI",HYPERLINK(CONCATENATE("https://www.saflax.de/0-WVK-Retail/Bilder-Pictures/SAFLAX-",'Basis-Tabelle-Samen'!K110,"-",'Basis-Tabelle-Samen'!J110,"-garden-to-go-mini-finnish.jpg")),
IF($C$1="Französisch - FR",HYPERLINK(CONCATENATE("https://www.saflax.de/0-WVK-Retail/Bilder-Pictures/SAFLAX-",'Basis-Tabelle-Samen'!K110,"-",'Basis-Tabelle-Samen'!J110,"-garden-to-go-mini-french.jpg")),
IF($C$1="Griechisch - GR",HYPERLINK(CONCATENATE("https://www.saflax.de/0-WVK-Retail/Bilder-Pictures/SAFLAX-",'Basis-Tabelle-Samen'!K110,"-",'Basis-Tabelle-Samen'!J110,"-garden-to-go-mini-greek.jpg")),
IF($C$1="Irisch - IE",HYPERLINK(CONCATENATE("https://www.saflax.de/0-WVK-Retail/Bilder-Pictures/SAFLAX-",'Basis-Tabelle-Samen'!K110,"-",'Basis-Tabelle-Samen'!J110,"-garden-to-go-mini-irish.jpg")),
IF($C$1="Isländisch - IS",HYPERLINK(CONCATENATE("https://www.saflax.de/0-WVK-Retail/Bilder-Pictures/SAFLAX-",'Basis-Tabelle-Samen'!K110,"-",'Basis-Tabelle-Samen'!J110,"-garden-to-go-mini-icelandic.jpg")),
IF($C$1="Italienisch - IT",HYPERLINK(CONCATENATE("https://www.saflax.de/0-WVK-Retail/Bilder-Pictures/SAFLAX-",'Basis-Tabelle-Samen'!K110,"-",'Basis-Tabelle-Samen'!J110,"-garden-to-go-mini-italian.jpg")),
IF($C$1="Japanisch - JP",HYPERLINK(CONCATENATE("https://www.saflax.de/0-WVK-Retail/Bilder-Pictures/SAFLAX-",'Basis-Tabelle-Samen'!K110,"-",'Basis-Tabelle-Samen'!J110,"-garden-to-go-mini-japanese.jpg")),
IF($C$1="Kroatisch - HR",HYPERLINK(CONCATENATE("https://www.saflax.de/0-WVK-Retail/Bilder-Pictures/SAFLAX-",'Basis-Tabelle-Samen'!K110,"-",'Basis-Tabelle-Samen'!J110,"-garden-to-go-mini-croatian.jpg")),
IF($C$1="Lettisch - LV",HYPERLINK(CONCATENATE("https://www.saflax.de/0-WVK-Retail/Bilder-Pictures/SAFLAX-",'Basis-Tabelle-Samen'!K110,"-",'Basis-Tabelle-Samen'!J110,"-garden-to-go-mini-latvian.jpg")),
IF($C$1="Litauisch - LT",HYPERLINK(CONCATENATE("https://www.saflax.de/0-WVK-Retail/Bilder-Pictures/SAFLAX-",'Basis-Tabelle-Samen'!K110,"-",'Basis-Tabelle-Samen'!J110,"-garden-to-go-mini-lithuanian.jpg")),
IF($C$1="Maltesisch - MT",HYPERLINK(CONCATENATE("https://www.saflax.de/0-WVK-Retail/Bilder-Pictures/SAFLAX-",'Basis-Tabelle-Samen'!K110,"-",'Basis-Tabelle-Samen'!J110,"-garden-to-go-mini-maltese.jpg")),
IF($C$1="Niederländisch - NL",HYPERLINK(CONCATENATE("https://www.saflax.de/0-WVK-Retail/Bilder-Pictures/SAFLAX-",'Basis-Tabelle-Samen'!K110,"-",'Basis-Tabelle-Samen'!J110,"-garden-to-go-mini-dutch.jpg")),
IF($C$1="Norwegisch - NO",HYPERLINK(CONCATENATE("https://www.saflax.de/0-WVK-Retail/Bilder-Pictures/SAFLAX-",'Basis-Tabelle-Samen'!K110,"-",'Basis-Tabelle-Samen'!J110,"-garden-to-go-mini-nowegian.jpg")),
IF($C$1="Polnisch - PL",HYPERLINK(CONCATENATE("https://www.saflax.de/0-WVK-Retail/Bilder-Pictures/SAFLAX-",'Basis-Tabelle-Samen'!K110,"-",'Basis-Tabelle-Samen'!J110,"-garden-to-go-mini-polish.jpg")),
IF($C$1="Portugiesisch - PT",HYPERLINK(CONCATENATE("https://www.saflax.de/0-WVK-Retail/Bilder-Pictures/SAFLAX-",'Basis-Tabelle-Samen'!K110,"-",'Basis-Tabelle-Samen'!J110,"-garden-to-go-mini-portuguese.jpg")),
IF($C$1="Rumänisch - RO",HYPERLINK(CONCATENATE("https://www.saflax.de/0-WVK-Retail/Bilder-Pictures/SAFLAX-",'Basis-Tabelle-Samen'!K110,"-",'Basis-Tabelle-Samen'!J110,"-garden-to-go-mini-romanian.jpg")),
IF($C$1="Schwedisch - SE",HYPERLINK(CONCATENATE("https://www.saflax.de/0-WVK-Retail/Bilder-Pictures/SAFLAX-",'Basis-Tabelle-Samen'!K110,"-",'Basis-Tabelle-Samen'!J110,"-garden-to-go-mini-swedish.jpg")),
IF($C$1="Slowakisch - SK",HYPERLINK(CONCATENATE("https://www.saflax.de/0-WVK-Retail/Bilder-Pictures/SAFLAX-",'Basis-Tabelle-Samen'!K110,"-",'Basis-Tabelle-Samen'!J110,"-garden-to-go-mini-slovak.jpg")),
IF($C$1="Slowenisch - SI",HYPERLINK(CONCATENATE("https://www.saflax.de/0-WVK-Retail/Bilder-Pictures/SAFLAX-",'Basis-Tabelle-Samen'!K110,"-",'Basis-Tabelle-Samen'!J110,"-garden-to-go-mini-slovenian.jpg")),
IF($C$1="Spanisch - ES",HYPERLINK(CONCATENATE("https://www.saflax.de/0-WVK-Retail/Bilder-Pictures/SAFLAX-",'Basis-Tabelle-Samen'!K110,"-",'Basis-Tabelle-Samen'!J110,"-garden-to-go-mini-spanish.jpg")),
IF($C$1="Tschechisch - CZ",HYPERLINK(CONCATENATE("https://www.saflax.de/0-WVK-Retail/Bilder-Pictures/SAFLAX-",'Basis-Tabelle-Samen'!K110,"-",'Basis-Tabelle-Samen'!J110,"-garden-to-go-mini-czech.jpg")),
IF($C$1="Türkisch - TR",HYPERLINK(CONCATENATE("https://www.saflax.de/0-WVK-Retail/Bilder-Pictures/SAFLAX-",'Basis-Tabelle-Samen'!K110,"-",'Basis-Tabelle-Samen'!J110,"-garden-to-go-mini-turkish.jpg")),
IF($C$1="Ungarisch - HU",HYPERLINK(CONCATENATE("https://www.saflax.de/0-WVK-Retail/Bilder-Pictures/SAFLAX-",'Basis-Tabelle-Samen'!K110,"-",'Basis-Tabelle-Samen'!J110,"-garden-to-go-mini-hungarian.jpg")),
" ACHTUNG")))))))))))))))))))))))))))))</f>
        <v>https://www.saflax.de/0-WVK-Retail/Bilder-Pictures/SAFLAX-73250-abies-nordmanniana-garden-to-go-mini-english.jpg</v>
      </c>
      <c r="AN107" s="330" t="str">
        <f>IF(I107&lt;1,"",
IF($C$1="Bulgarisch - BG",HYPERLINK(CONCATENATE("https://www.saflax.de/0-WVK-Retail/Bilder-Pictures/SAFLAX-",'Basis-Tabelle-Samen'!N110,"-",'Basis-Tabelle-Samen'!J110,"-garden-to-go-lite-bulgarian.jpg")),
IF($C$1="Dänisch - DK",HYPERLINK(CONCATENATE("https://www.saflax.de/0-WVK-Retail/Bilder-Pictures/SAFLAX-",'Basis-Tabelle-Samen'!N110,"-",'Basis-Tabelle-Samen'!J110,"-garden-to-go-lite-danish.jpg")),
IF($C$1="Deutsch - DE",HYPERLINK(CONCATENATE("https://www.saflax.de/0-WVK-Retail/Bilder-Pictures/SAFLAX-",'Basis-Tabelle-Samen'!N110,"-",'Basis-Tabelle-Samen'!J110,"-garden-to-go-lite-german.jpg")),
IF($C$1="Englisch - UK",HYPERLINK(CONCATENATE("https://www.saflax.de/0-WVK-Retail/Bilder-Pictures/SAFLAX-",'Basis-Tabelle-Samen'!N110,"-",'Basis-Tabelle-Samen'!J110,"-garden-to-go-lite-english.jpg")),
IF($C$1="Estnisch - EE",HYPERLINK(CONCATENATE("https://www.saflax.de/0-WVK-Retail/Bilder-Pictures/SAFLAX-",'Basis-Tabelle-Samen'!N110,"-",'Basis-Tabelle-Samen'!J110,"-garden-to-go-lite-estonian.jpg")),
IF($C$1="Finnisch - FI",HYPERLINK(CONCATENATE("https://www.saflax.de/0-WVK-Retail/Bilder-Pictures/SAFLAX-",'Basis-Tabelle-Samen'!N110,"-",'Basis-Tabelle-Samen'!J110,"-garden-to-go-lite-finnish.jpg")),
IF($C$1="Französisch - FR",HYPERLINK(CONCATENATE("https://www.saflax.de/0-WVK-Retail/Bilder-Pictures/SAFLAX-",'Basis-Tabelle-Samen'!N110,"-",'Basis-Tabelle-Samen'!J110,"-garden-to-go-lite-french.jpg")),
IF($C$1="Griechisch - GR",HYPERLINK(CONCATENATE("https://www.saflax.de/0-WVK-Retail/Bilder-Pictures/SAFLAX-",'Basis-Tabelle-Samen'!N110,"-",'Basis-Tabelle-Samen'!J110,"-garden-to-go-lite-greek.jpg")),
IF($C$1="Irisch - IE",HYPERLINK(CONCATENATE("https://www.saflax.de/0-WVK-Retail/Bilder-Pictures/SAFLAX-",'Basis-Tabelle-Samen'!N110,"-",'Basis-Tabelle-Samen'!J110,"-garden-to-go-lite-irish.jpg")),
IF($C$1="Isländisch - IS",HYPERLINK(CONCATENATE("https://www.saflax.de/0-WVK-Retail/Bilder-Pictures/SAFLAX-",'Basis-Tabelle-Samen'!N110,"-",'Basis-Tabelle-Samen'!J110,"-garden-to-go-lite-icelandic.jpg")),
IF($C$1="Italienisch - IT",HYPERLINK(CONCATENATE("https://www.saflax.de/0-WVK-Retail/Bilder-Pictures/SAFLAX-",'Basis-Tabelle-Samen'!N110,"-",'Basis-Tabelle-Samen'!J110,"-garden-to-go-lite-italian.jpg")),
IF($C$1="Japanisch - JP",HYPERLINK(CONCATENATE("https://www.saflax.de/0-WVK-Retail/Bilder-Pictures/SAFLAX-",'Basis-Tabelle-Samen'!N110,"-",'Basis-Tabelle-Samen'!J110,"-garden-to-go-lite-japanese.jpg")),
IF($C$1="Kroatisch - HR",HYPERLINK(CONCATENATE("https://www.saflax.de/0-WVK-Retail/Bilder-Pictures/SAFLAX-",'Basis-Tabelle-Samen'!N110,"-",'Basis-Tabelle-Samen'!J110,"-garden-to-go-lite-croatian.jpg")),
IF($C$1="Lettisch - LV",HYPERLINK(CONCATENATE("https://www.saflax.de/0-WVK-Retail/Bilder-Pictures/SAFLAX-",'Basis-Tabelle-Samen'!N110,"-",'Basis-Tabelle-Samen'!J110,"-garden-to-go-lite-latvian.jpg")),
IF($C$1="Litauisch - LT",HYPERLINK(CONCATENATE("https://www.saflax.de/0-WVK-Retail/Bilder-Pictures/SAFLAX-",'Basis-Tabelle-Samen'!N110,"-",'Basis-Tabelle-Samen'!J110,"-garden-to-go-lite-lithuanian.jpg")),
IF($C$1="Maltesisch - MT",HYPERLINK(CONCATENATE("https://www.saflax.de/0-WVK-Retail/Bilder-Pictures/SAFLAX-",'Basis-Tabelle-Samen'!N110,"-",'Basis-Tabelle-Samen'!J110,"-garden-to-go-lite-maltese.jpg")),
IF($C$1="Niederländisch - NL",HYPERLINK(CONCATENATE("https://www.saflax.de/0-WVK-Retail/Bilder-Pictures/SAFLAX-",'Basis-Tabelle-Samen'!N110,"-",'Basis-Tabelle-Samen'!J110,"-garden-to-go-lite-dutch.jpg")),
IF($C$1="Norwegisch - NO",HYPERLINK(CONCATENATE("https://www.saflax.de/0-WVK-Retail/Bilder-Pictures/SAFLAX-",'Basis-Tabelle-Samen'!N110,"-",'Basis-Tabelle-Samen'!J110,"-garden-to-go-lite-nowegian.jpg")),
IF($C$1="Polnisch - PL",HYPERLINK(CONCATENATE("https://www.saflax.de/0-WVK-Retail/Bilder-Pictures/SAFLAX-",'Basis-Tabelle-Samen'!N110,"-",'Basis-Tabelle-Samen'!J110,"-garden-to-go-lite-polish.jpg")),
IF($C$1="Portugiesisch - PT",HYPERLINK(CONCATENATE("https://www.saflax.de/0-WVK-Retail/Bilder-Pictures/SAFLAX-",'Basis-Tabelle-Samen'!N110,"-",'Basis-Tabelle-Samen'!J110,"-garden-to-go-lite-portuguese.jpg")),
IF($C$1="Rumänisch - RO",HYPERLINK(CONCATENATE("https://www.saflax.de/0-WVK-Retail/Bilder-Pictures/SAFLAX-",'Basis-Tabelle-Samen'!N110,"-",'Basis-Tabelle-Samen'!J110,"-garden-to-go-lite-romanian.jpg")),
IF($C$1="Schwedisch - SE",HYPERLINK(CONCATENATE("https://www.saflax.de/0-WVK-Retail/Bilder-Pictures/SAFLAX-",'Basis-Tabelle-Samen'!N110,"-",'Basis-Tabelle-Samen'!J110,"-garden-to-go-lite-swedish.jpg")),
IF($C$1="Slowakisch - SK",HYPERLINK(CONCATENATE("https://www.saflax.de/0-WVK-Retail/Bilder-Pictures/SAFLAX-",'Basis-Tabelle-Samen'!N110,"-",'Basis-Tabelle-Samen'!J110,"-garden-to-go-lite-slovak.jpg")),
IF($C$1="Slowenisch - SI",HYPERLINK(CONCATENATE("https://www.saflax.de/0-WVK-Retail/Bilder-Pictures/SAFLAX-",'Basis-Tabelle-Samen'!N110,"-",'Basis-Tabelle-Samen'!J110,"-garden-to-go-lite-slovenian.jpg")),
IF($C$1="Spanisch - ES",HYPERLINK(CONCATENATE("https://www.saflax.de/0-WVK-Retail/Bilder-Pictures/SAFLAX-",'Basis-Tabelle-Samen'!N110,"-",'Basis-Tabelle-Samen'!J110,"-garden-to-go-lite-spanish.jpg")),
IF($C$1="Tschechisch - CZ",HYPERLINK(CONCATENATE("https://www.saflax.de/0-WVK-Retail/Bilder-Pictures/SAFLAX-",'Basis-Tabelle-Samen'!N110,"-",'Basis-Tabelle-Samen'!J110,"-garden-to-go-lite-czech.jpg")),
IF($C$1="Türkisch - TR",HYPERLINK(CONCATENATE("https://www.saflax.de/0-WVK-Retail/Bilder-Pictures/SAFLAX-",'Basis-Tabelle-Samen'!N110,"-",'Basis-Tabelle-Samen'!J110,"-garden-to-go-lite-turkish.jpg")),
IF($C$1="Ungarisch - HU",HYPERLINK(CONCATENATE("https://www.saflax.de/0-WVK-Retail/Bilder-Pictures/SAFLAX-",'Basis-Tabelle-Samen'!N110,"-",'Basis-Tabelle-Samen'!J110,"-garden-to-go-lite-hungarian.jpg")),
" ACHTUNG")))))))))))))))))))))))))))))</f>
        <v>https://www.saflax.de/0-WVK-Retail/Bilder-Pictures/SAFLAX-83250-abies-nordmanniana-garden-to-go-lite-english.jpg</v>
      </c>
      <c r="AO107" s="330" t="str">
        <f>IF(J107&lt;1,"",
IF($C$1="Bulgarisch - BG",HYPERLINK(CONCATENATE("https://www.saflax.de/0-WVK-Retail/Bilder-Pictures/SAFLAX-",'Basis-Tabelle-Samen'!Q110,"-",'Basis-Tabelle-Samen'!J110,"-garden-to-go-bulgarian.jpg")),
IF($C$1="Dänisch - DK",HYPERLINK(CONCATENATE("https://www.saflax.de/0-WVK-Retail/Bilder-Pictures/SAFLAX-",'Basis-Tabelle-Samen'!Q110,"-",'Basis-Tabelle-Samen'!J110,"-garden-to-go-danish.jpg")),
IF($C$1="Deutsch - DE",HYPERLINK(CONCATENATE("https://www.saflax.de/0-WVK-Retail/Bilder-Pictures/SAFLAX-",'Basis-Tabelle-Samen'!Q110,"-",'Basis-Tabelle-Samen'!J110,"-garden-to-go-german.jpg")),
IF($C$1="Englisch - UK",HYPERLINK(CONCATENATE("https://www.saflax.de/0-WVK-Retail/Bilder-Pictures/SAFLAX-",'Basis-Tabelle-Samen'!Q110,"-",'Basis-Tabelle-Samen'!J110,"-garden-to-go-english.jpg")),
IF($C$1="Estnisch - EE",HYPERLINK(CONCATENATE("https://www.saflax.de/0-WVK-Retail/Bilder-Pictures/SAFLAX-",'Basis-Tabelle-Samen'!Q110,"-",'Basis-Tabelle-Samen'!J110,"-garden-to-go-estonian.jpg")),
IF($C$1="Finnisch - FI",HYPERLINK(CONCATENATE("https://www.saflax.de/0-WVK-Retail/Bilder-Pictures/SAFLAX-",'Basis-Tabelle-Samen'!Q110,"-",'Basis-Tabelle-Samen'!J110,"-garden-to-go-finnish.jpg")),
IF($C$1="Französisch - FR",HYPERLINK(CONCATENATE("https://www.saflax.de/0-WVK-Retail/Bilder-Pictures/SAFLAX-",'Basis-Tabelle-Samen'!Q110,"-",'Basis-Tabelle-Samen'!J110,"-garden-to-go-french.jpg")),
IF($C$1="Griechisch - GR",HYPERLINK(CONCATENATE("https://www.saflax.de/0-WVK-Retail/Bilder-Pictures/SAFLAX-",'Basis-Tabelle-Samen'!Q110,"-",'Basis-Tabelle-Samen'!J110,"-garden-to-go-greek.jpg")),
IF($C$1="Irisch - IE",HYPERLINK(CONCATENATE("https://www.saflax.de/0-WVK-Retail/Bilder-Pictures/SAFLAX-",'Basis-Tabelle-Samen'!Q110,"-",'Basis-Tabelle-Samen'!J110,"-garden-to-go-irish.jpg")),
IF($C$1="Isländisch - IS",HYPERLINK(CONCATENATE("https://www.saflax.de/0-WVK-Retail/Bilder-Pictures/SAFLAX-",'Basis-Tabelle-Samen'!Q110,"-",'Basis-Tabelle-Samen'!J110,"-garden-to-go-icelandic.jpg")),
IF($C$1="Italienisch - IT",HYPERLINK(CONCATENATE("https://www.saflax.de/0-WVK-Retail/Bilder-Pictures/SAFLAX-",'Basis-Tabelle-Samen'!Q110,"-",'Basis-Tabelle-Samen'!J110,"-garden-to-go-italian.jpg")),
IF($C$1="Japanisch - JP",HYPERLINK(CONCATENATE("https://www.saflax.de/0-WVK-Retail/Bilder-Pictures/SAFLAX-",'Basis-Tabelle-Samen'!Q110,"-",'Basis-Tabelle-Samen'!J110,"-garden-to-go-japanese.jpg")),
IF($C$1="Kroatisch - HR",HYPERLINK(CONCATENATE("https://www.saflax.de/0-WVK-Retail/Bilder-Pictures/SAFLAX-",'Basis-Tabelle-Samen'!Q110,"-",'Basis-Tabelle-Samen'!J110,"-garden-to-go-croatian.jpg")),
IF($C$1="Lettisch - LV",HYPERLINK(CONCATENATE("https://www.saflax.de/0-WVK-Retail/Bilder-Pictures/SAFLAX-",'Basis-Tabelle-Samen'!Q110,"-",'Basis-Tabelle-Samen'!J110,"-garden-to-go-latvian.jpg")),
IF($C$1="Litauisch - LT",HYPERLINK(CONCATENATE("https://www.saflax.de/0-WVK-Retail/Bilder-Pictures/SAFLAX-",'Basis-Tabelle-Samen'!Q110,"-",'Basis-Tabelle-Samen'!J110,"-garden-to-go-lithuanian.jpg")),
IF($C$1="Maltesisch - MT",HYPERLINK(CONCATENATE("https://www.saflax.de/0-WVK-Retail/Bilder-Pictures/SAFLAX-",'Basis-Tabelle-Samen'!Q110,"-",'Basis-Tabelle-Samen'!J110,"-garden-to-go-maltese.jpg")),
IF($C$1="Niederländisch - NL",HYPERLINK(CONCATENATE("https://www.saflax.de/0-WVK-Retail/Bilder-Pictures/SAFLAX-",'Basis-Tabelle-Samen'!Q110,"-",'Basis-Tabelle-Samen'!J110,"-garden-to-go-dutch.jpg")),
IF($C$1="Norwegisch - NO",HYPERLINK(CONCATENATE("https://www.saflax.de/0-WVK-Retail/Bilder-Pictures/SAFLAX-",'Basis-Tabelle-Samen'!Q110,"-",'Basis-Tabelle-Samen'!J110,"-garden-to-go-nowegian.jpg")),
IF($C$1="Polnisch - PL",HYPERLINK(CONCATENATE("https://www.saflax.de/0-WVK-Retail/Bilder-Pictures/SAFLAX-",'Basis-Tabelle-Samen'!Q110,"-",'Basis-Tabelle-Samen'!J110,"-garden-to-go-polish.jpg")),
IF($C$1="Portugiesisch - PT",HYPERLINK(CONCATENATE("https://www.saflax.de/0-WVK-Retail/Bilder-Pictures/SAFLAX-",'Basis-Tabelle-Samen'!Q110,"-",'Basis-Tabelle-Samen'!J110,"-garden-to-go-portuguese.jpg")),
IF($C$1="Rumänisch - RO",HYPERLINK(CONCATENATE("https://www.saflax.de/0-WVK-Retail/Bilder-Pictures/SAFLAX-",'Basis-Tabelle-Samen'!Q110,"-",'Basis-Tabelle-Samen'!J110,"-garden-to-go-romanian.jpg")),
IF($C$1="Schwedisch - SE",HYPERLINK(CONCATENATE("https://www.saflax.de/0-WVK-Retail/Bilder-Pictures/SAFLAX-",'Basis-Tabelle-Samen'!Q110,"-",'Basis-Tabelle-Samen'!J110,"-garden-to-go-swedish.jpg")),
IF($C$1="Slowakisch - SK",HYPERLINK(CONCATENATE("https://www.saflax.de/0-WVK-Retail/Bilder-Pictures/SAFLAX-",'Basis-Tabelle-Samen'!Q110,"-",'Basis-Tabelle-Samen'!J110,"-garden-to-go-slovak.jpg")),
IF($C$1="Slowenisch - SI",HYPERLINK(CONCATENATE("https://www.saflax.de/0-WVK-Retail/Bilder-Pictures/SAFLAX-",'Basis-Tabelle-Samen'!Q110,"-",'Basis-Tabelle-Samen'!J110,"-garden-to-go-slovenian.jpg")),
IF($C$1="Spanisch - ES",HYPERLINK(CONCATENATE("https://www.saflax.de/0-WVK-Retail/Bilder-Pictures/SAFLAX-",'Basis-Tabelle-Samen'!Q110,"-",'Basis-Tabelle-Samen'!J110,"-garden-to-go-spanish.jpg")),
IF($C$1="Tschechisch - CZ",HYPERLINK(CONCATENATE("https://www.saflax.de/0-WVK-Retail/Bilder-Pictures/SAFLAX-",'Basis-Tabelle-Samen'!Q110,"-",'Basis-Tabelle-Samen'!J110,"-garden-to-go-czech.jpg")),
IF($C$1="Türkisch - TR",HYPERLINK(CONCATENATE("https://www.saflax.de/0-WVK-Retail/Bilder-Pictures/SAFLAX-",'Basis-Tabelle-Samen'!Q110,"-",'Basis-Tabelle-Samen'!J110,"-garden-to-go-turkish.jpg")),
IF($C$1="Ungarisch - HU",HYPERLINK(CONCATENATE("https://www.saflax.de/0-WVK-Retail/Bilder-Pictures/SAFLAX-",'Basis-Tabelle-Samen'!Q110,"-",'Basis-Tabelle-Samen'!J110,"-garden-to-go-hungarian.jpg")),
" ACHTUNG")))))))))))))))))))))))))))))</f>
        <v>https://www.saflax.de/0-WVK-Retail/Bilder-Pictures/SAFLAX-53250-abies-nordmanniana-garden-to-go-english.jpg</v>
      </c>
      <c r="AP107" s="330" t="str">
        <f>IF(K107&lt;1,"",
IF($C$1="Bulgarisch - BG",HYPERLINK(CONCATENATE("https://www.saflax.de/0-WVK-Retail/Bilder-Pictures/SAFLAX-",'Basis-Tabelle-Samen'!T110,"-",'Basis-Tabelle-Samen'!J110,"-cultivation-set-bulgarian.jpg")),
IF($C$1="Dänisch - DK",HYPERLINK(CONCATENATE("https://www.saflax.de/0-WVK-Retail/Bilder-Pictures/SAFLAX-",'Basis-Tabelle-Samen'!T110,"-",'Basis-Tabelle-Samen'!J110,"-cultivation-set-danish.jpg")),
IF($C$1="Deutsch - DE",HYPERLINK(CONCATENATE("https://www.saflax.de/0-WVK-Retail/Bilder-Pictures/SAFLAX-",'Basis-Tabelle-Samen'!T110,"-",'Basis-Tabelle-Samen'!J110,"-cultivation-set-german.jpg")),
IF($C$1="Englisch - UK",HYPERLINK(CONCATENATE("https://www.saflax.de/0-WVK-Retail/Bilder-Pictures/SAFLAX-",'Basis-Tabelle-Samen'!T110,"-",'Basis-Tabelle-Samen'!J110,"-cultivation-set-english.jpg")),
IF($C$1="Estnisch - EE",HYPERLINK(CONCATENATE("https://www.saflax.de/0-WVK-Retail/Bilder-Pictures/SAFLAX-",'Basis-Tabelle-Samen'!T110,"-",'Basis-Tabelle-Samen'!J110,"-cultivation-set-estonian.jpg")),
IF($C$1="Finnisch - FI",HYPERLINK(CONCATENATE("https://www.saflax.de/0-WVK-Retail/Bilder-Pictures/SAFLAX-",'Basis-Tabelle-Samen'!T110,"-",'Basis-Tabelle-Samen'!J110,"-cultivation-set-finnish.jpg")),
IF($C$1="Französisch - FR",HYPERLINK(CONCATENATE("https://www.saflax.de/0-WVK-Retail/Bilder-Pictures/SAFLAX-",'Basis-Tabelle-Samen'!T110,"-",'Basis-Tabelle-Samen'!J110,"-cultivation-set-french.jpg")),
IF($C$1="Griechisch - GR",HYPERLINK(CONCATENATE("https://www.saflax.de/0-WVK-Retail/Bilder-Pictures/SAFLAX-",'Basis-Tabelle-Samen'!T110,"-",'Basis-Tabelle-Samen'!J110,"-cultivation-set-greek.jpg")),
IF($C$1="Irisch - IE",HYPERLINK(CONCATENATE("https://www.saflax.de/0-WVK-Retail/Bilder-Pictures/SAFLAX-",'Basis-Tabelle-Samen'!T110,"-",'Basis-Tabelle-Samen'!J110,"-cultivation-set-irish.jpg")),
IF($C$1="Isländisch - IS",HYPERLINK(CONCATENATE("https://www.saflax.de/0-WVK-Retail/Bilder-Pictures/SAFLAX-",'Basis-Tabelle-Samen'!T110,"-",'Basis-Tabelle-Samen'!J110,"-cultivation-set-icelandic.jpg")),
IF($C$1="Italienisch - IT",HYPERLINK(CONCATENATE("https://www.saflax.de/0-WVK-Retail/Bilder-Pictures/SAFLAX-",'Basis-Tabelle-Samen'!T110,"-",'Basis-Tabelle-Samen'!J110,"-cultivation-set-italian.jpg")),
IF($C$1="Japanisch - JP",HYPERLINK(CONCATENATE("https://www.saflax.de/0-WVK-Retail/Bilder-Pictures/SAFLAX-",'Basis-Tabelle-Samen'!T110,"-",'Basis-Tabelle-Samen'!J110,"-cultivation-set-japanese.jpg")),
IF($C$1="Kroatisch - HR",HYPERLINK(CONCATENATE("https://www.saflax.de/0-WVK-Retail/Bilder-Pictures/SAFLAX-",'Basis-Tabelle-Samen'!T110,"-",'Basis-Tabelle-Samen'!J110,"-cultivation-set-croatian.jpg")),
IF($C$1="Lettisch - LV",HYPERLINK(CONCATENATE("https://www.saflax.de/0-WVK-Retail/Bilder-Pictures/SAFLAX-",'Basis-Tabelle-Samen'!T110,"-",'Basis-Tabelle-Samen'!J110,"-cultivation-set-latvian.jpg")),
IF($C$1="Litauisch - LT",HYPERLINK(CONCATENATE("https://www.saflax.de/0-WVK-Retail/Bilder-Pictures/SAFLAX-",'Basis-Tabelle-Samen'!T110,"-",'Basis-Tabelle-Samen'!J110,"-cultivation-set-lithuanian.jpg")),
IF($C$1="Maltesisch - MT",HYPERLINK(CONCATENATE("https://www.saflax.de/0-WVK-Retail/Bilder-Pictures/SAFLAX-",'Basis-Tabelle-Samen'!T110,"-",'Basis-Tabelle-Samen'!J110,"-cultivation-set-maltese.jpg")),
IF($C$1="Niederländisch - NL",HYPERLINK(CONCATENATE("https://www.saflax.de/0-WVK-Retail/Bilder-Pictures/SAFLAX-",'Basis-Tabelle-Samen'!T110,"-",'Basis-Tabelle-Samen'!J110,"-cultivation-set-dutch.jpg")),
IF($C$1="Norwegisch - NO",HYPERLINK(CONCATENATE("https://www.saflax.de/0-WVK-Retail/Bilder-Pictures/SAFLAX-",'Basis-Tabelle-Samen'!T110,"-",'Basis-Tabelle-Samen'!J110,"-cultivation-set-nowegian.jpg")),
IF($C$1="Polnisch - PL",HYPERLINK(CONCATENATE("https://www.saflax.de/0-WVK-Retail/Bilder-Pictures/SAFLAX-",'Basis-Tabelle-Samen'!T110,"-",'Basis-Tabelle-Samen'!J110,"-cultivation-set-polish.jpg")),
IF($C$1="Portugiesisch - PT",HYPERLINK(CONCATENATE("https://www.saflax.de/0-WVK-Retail/Bilder-Pictures/SAFLAX-",'Basis-Tabelle-Samen'!T110,"-",'Basis-Tabelle-Samen'!J110,"-cultivation-set-portuguese.jpg")),
IF($C$1="Rumänisch - RO",HYPERLINK(CONCATENATE("https://www.saflax.de/0-WVK-Retail/Bilder-Pictures/SAFLAX-",'Basis-Tabelle-Samen'!T110,"-",'Basis-Tabelle-Samen'!J110,"-cultivation-set-romanian.jpg")),
IF($C$1="Schwedisch - SE",HYPERLINK(CONCATENATE("https://www.saflax.de/0-WVK-Retail/Bilder-Pictures/SAFLAX-",'Basis-Tabelle-Samen'!T110,"-",'Basis-Tabelle-Samen'!J110,"-cultivation-set-swedish.jpg")),
IF($C$1="Slowakisch - SK",HYPERLINK(CONCATENATE("https://www.saflax.de/0-WVK-Retail/Bilder-Pictures/SAFLAX-",'Basis-Tabelle-Samen'!T110,"-",'Basis-Tabelle-Samen'!J110,"-cultivation-set-slovak.jpg")),
IF($C$1="Slowenisch - SI",HYPERLINK(CONCATENATE("https://www.saflax.de/0-WVK-Retail/Bilder-Pictures/SAFLAX-",'Basis-Tabelle-Samen'!T110,"-",'Basis-Tabelle-Samen'!J110,"-cultivation-set-slovenian.jpg")),
IF($C$1="Spanisch - ES",HYPERLINK(CONCATENATE("https://www.saflax.de/0-WVK-Retail/Bilder-Pictures/SAFLAX-",'Basis-Tabelle-Samen'!T110,"-",'Basis-Tabelle-Samen'!J110,"-cultivation-set-spanish.jpg")),
IF($C$1="Tschechisch - CZ",HYPERLINK(CONCATENATE("https://www.saflax.de/0-WVK-Retail/Bilder-Pictures/SAFLAX-",'Basis-Tabelle-Samen'!T110,"-",'Basis-Tabelle-Samen'!J110,"-cultivation-set-czech.jpg")),
IF($C$1="Türkisch - TR",HYPERLINK(CONCATENATE("https://www.saflax.de/0-WVK-Retail/Bilder-Pictures/SAFLAX-",'Basis-Tabelle-Samen'!T110,"-",'Basis-Tabelle-Samen'!J110,"-cultivation-set-turkish.jpg")),
IF($C$1="Ungarisch - HU",HYPERLINK(CONCATENATE("https://www.saflax.de/0-WVK-Retail/Bilder-Pictures/SAFLAX-",'Basis-Tabelle-Samen'!T110,"-",'Basis-Tabelle-Samen'!J110,"-cultivation-set-hungarian.jpg")),
" ACHTUNG")))))))))))))))))))))))))))))</f>
        <v>https://www.saflax.de/0-WVK-Retail/Bilder-Pictures/SAFLAX-33250-abies-nordmanniana-cultivation-set-english.jpg</v>
      </c>
      <c r="AQ107" s="330" t="str">
        <f>IF(L107&lt;1,"",
IF($C$1="Bulgarisch - BG",HYPERLINK(CONCATENATE("https://www.saflax.de/0-WVK-Retail/Bilder-Pictures/SAFLAX-",'Basis-Tabelle-Samen'!W110,"-",'Basis-Tabelle-Samen'!J110,"-garden-in-the-bag-bulgarian.jpg")),
IF($C$1="Dänisch - DK",HYPERLINK(CONCATENATE("https://www.saflax.de/0-WVK-Retail/Bilder-Pictures/SAFLAX-",'Basis-Tabelle-Samen'!W110,"-",'Basis-Tabelle-Samen'!J110,"-garden-in-the-bag-danish.jpg")),
IF($C$1="Deutsch - DE",HYPERLINK(CONCATENATE("https://www.saflax.de/0-WVK-Retail/Bilder-Pictures/SAFLAX-",'Basis-Tabelle-Samen'!W110,"-",'Basis-Tabelle-Samen'!J110,"-garden-in-the-bag-german.jpg")),
IF($C$1="Englisch - UK",HYPERLINK(CONCATENATE("https://www.saflax.de/0-WVK-Retail/Bilder-Pictures/SAFLAX-",'Basis-Tabelle-Samen'!W110,"-",'Basis-Tabelle-Samen'!J110,"-garden-in-the-bag-english.jpg")),
IF($C$1="Estnisch - EE",HYPERLINK(CONCATENATE("https://www.saflax.de/0-WVK-Retail/Bilder-Pictures/SAFLAX-",'Basis-Tabelle-Samen'!W110,"-",'Basis-Tabelle-Samen'!J110,"-garden-in-the-bag-estonian.jpg")),
IF($C$1="Finnisch - FI",HYPERLINK(CONCATENATE("https://www.saflax.de/0-WVK-Retail/Bilder-Pictures/SAFLAX-",'Basis-Tabelle-Samen'!W110,"-",'Basis-Tabelle-Samen'!J110,"-garden-in-the-bag-finnish.jpg")),
IF($C$1="Französisch - FR",HYPERLINK(CONCATENATE("https://www.saflax.de/0-WVK-Retail/Bilder-Pictures/SAFLAX-",'Basis-Tabelle-Samen'!W110,"-",'Basis-Tabelle-Samen'!J110,"-garden-in-the-bag-french.jpg")),
IF($C$1="Griechisch - GR",HYPERLINK(CONCATENATE("https://www.saflax.de/0-WVK-Retail/Bilder-Pictures/SAFLAX-",'Basis-Tabelle-Samen'!W110,"-",'Basis-Tabelle-Samen'!J110,"-garden-in-the-bag-greek.jpg")),
IF($C$1="Irisch - IE",HYPERLINK(CONCATENATE("https://www.saflax.de/0-WVK-Retail/Bilder-Pictures/SAFLAX-",'Basis-Tabelle-Samen'!W110,"-",'Basis-Tabelle-Samen'!J110,"-garden-in-the-bag-irish.jpg")),
IF($C$1="Isländisch - IS",HYPERLINK(CONCATENATE("https://www.saflax.de/0-WVK-Retail/Bilder-Pictures/SAFLAX-",'Basis-Tabelle-Samen'!W110,"-",'Basis-Tabelle-Samen'!J110,"-garden-in-the-bag-icelandic.jpg")),
IF($C$1="Italienisch - IT",HYPERLINK(CONCATENATE("https://www.saflax.de/0-WVK-Retail/Bilder-Pictures/SAFLAX-",'Basis-Tabelle-Samen'!W110,"-",'Basis-Tabelle-Samen'!J110,"-garden-in-the-bag-italian.jpg")),
IF($C$1="Japanisch - JP",HYPERLINK(CONCATENATE("https://www.saflax.de/0-WVK-Retail/Bilder-Pictures/SAFLAX-",'Basis-Tabelle-Samen'!W110,"-",'Basis-Tabelle-Samen'!J110,"-garden-in-the-bag-japanese.jpg")),
IF($C$1="Kroatisch - HR",HYPERLINK(CONCATENATE("https://www.saflax.de/0-WVK-Retail/Bilder-Pictures/SAFLAX-",'Basis-Tabelle-Samen'!W110,"-",'Basis-Tabelle-Samen'!J110,"-garden-in-the-bag-croatian.jpg")),
IF($C$1="Lettisch - LV",HYPERLINK(CONCATENATE("https://www.saflax.de/0-WVK-Retail/Bilder-Pictures/SAFLAX-",'Basis-Tabelle-Samen'!W110,"-",'Basis-Tabelle-Samen'!J110,"-garden-in-the-bag-latvian.jpg")),
IF($C$1="Litauisch - LT",HYPERLINK(CONCATENATE("https://www.saflax.de/0-WVK-Retail/Bilder-Pictures/SAFLAX-",'Basis-Tabelle-Samen'!W110,"-",'Basis-Tabelle-Samen'!J110,"-garden-in-the-bag-lithuanian.jpg")),
IF($C$1="Maltesisch - MT",HYPERLINK(CONCATENATE("https://www.saflax.de/0-WVK-Retail/Bilder-Pictures/SAFLAX-",'Basis-Tabelle-Samen'!W110,"-",'Basis-Tabelle-Samen'!J110,"-garden-in-the-bag-maltese.jpg")),
IF($C$1="Niederländisch - NL",HYPERLINK(CONCATENATE("https://www.saflax.de/0-WVK-Retail/Bilder-Pictures/SAFLAX-",'Basis-Tabelle-Samen'!W110,"-",'Basis-Tabelle-Samen'!J110,"-garden-in-the-bag-dutch.jpg")),
IF($C$1="Norwegisch - NO",HYPERLINK(CONCATENATE("https://www.saflax.de/0-WVK-Retail/Bilder-Pictures/SAFLAX-",'Basis-Tabelle-Samen'!W110,"-",'Basis-Tabelle-Samen'!J110,"-garden-in-the-bag-nowegian.jpg")),
IF($C$1="Polnisch - PL",HYPERLINK(CONCATENATE("https://www.saflax.de/0-WVK-Retail/Bilder-Pictures/SAFLAX-",'Basis-Tabelle-Samen'!W110,"-",'Basis-Tabelle-Samen'!J110,"-garden-in-the-bag-polish.jpg")),
IF($C$1="Portugiesisch - PT",HYPERLINK(CONCATENATE("https://www.saflax.de/0-WVK-Retail/Bilder-Pictures/SAFLAX-",'Basis-Tabelle-Samen'!W110,"-",'Basis-Tabelle-Samen'!J110,"-garden-in-the-bag-portuguese.jpg")),
IF($C$1="Rumänisch - RO",HYPERLINK(CONCATENATE("https://www.saflax.de/0-WVK-Retail/Bilder-Pictures/SAFLAX-",'Basis-Tabelle-Samen'!W110,"-",'Basis-Tabelle-Samen'!J110,"-garden-in-the-bag-romanian.jpg")),
IF($C$1="Schwedisch - SE",HYPERLINK(CONCATENATE("https://www.saflax.de/0-WVK-Retail/Bilder-Pictures/SAFLAX-",'Basis-Tabelle-Samen'!W110,"-",'Basis-Tabelle-Samen'!J110,"-garden-in-the-bag-swedish.jpg")),
IF($C$1="Slowakisch - SK",HYPERLINK(CONCATENATE("https://www.saflax.de/0-WVK-Retail/Bilder-Pictures/SAFLAX-",'Basis-Tabelle-Samen'!W110,"-",'Basis-Tabelle-Samen'!J110,"-garden-in-the-bag-slovak.jpg")),
IF($C$1="Slowenisch - SI",HYPERLINK(CONCATENATE("https://www.saflax.de/0-WVK-Retail/Bilder-Pictures/SAFLAX-",'Basis-Tabelle-Samen'!W110,"-",'Basis-Tabelle-Samen'!J110,"-garden-in-the-bag-slovenian.jpg")),
IF($C$1="Spanisch - ES",HYPERLINK(CONCATENATE("https://www.saflax.de/0-WVK-Retail/Bilder-Pictures/SAFLAX-",'Basis-Tabelle-Samen'!W110,"-",'Basis-Tabelle-Samen'!J110,"-garden-in-the-bag-spanish.jpg")),
IF($C$1="Tschechisch - CZ",HYPERLINK(CONCATENATE("https://www.saflax.de/0-WVK-Retail/Bilder-Pictures/SAFLAX-",'Basis-Tabelle-Samen'!W110,"-",'Basis-Tabelle-Samen'!J110,"-garden-in-the-bag-czech.jpg")),
IF($C$1="Türkisch - TR",HYPERLINK(CONCATENATE("https://www.saflax.de/0-WVK-Retail/Bilder-Pictures/SAFLAX-",'Basis-Tabelle-Samen'!W110,"-",'Basis-Tabelle-Samen'!J110,"-garden-in-the-bag-turkish.jpg")),
IF($C$1="Ungarisch - HU",HYPERLINK(CONCATENATE("https://www.saflax.de/0-WVK-Retail/Bilder-Pictures/SAFLAX-",'Basis-Tabelle-Samen'!W110,"-",'Basis-Tabelle-Samen'!J110,"-garden-in-the-bag-hungarian.jpg")),
" ACHTUNG")))))))))))))))))))))))))))))</f>
        <v>https://www.saflax.de/0-WVK-Retail/Bilder-Pictures/SAFLAX-63250-abies-nordmanniana-garden-in-the-bag-english.jpg</v>
      </c>
    </row>
    <row r="108" spans="1:43" ht="17.100000000000001" customHeight="1" x14ac:dyDescent="0.2">
      <c r="A108" s="318" t="str">
        <f>IF('Basis-Tabelle-Samen'!A51="","",IF($C$1="Deutsch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08" s="319" t="str">
        <f>'Basis-Tabelle-Samen'!I51</f>
        <v>Metasequoia glyptostroboides</v>
      </c>
      <c r="C108" s="316" t="str">
        <f>IF($C$1="Bulgarisch - BG",'Basis-Tabelle-Samen'!Z51,
IF($C$1="Dänisch - DK",'Basis-Tabelle-Samen'!AA51,
IF($C$1="Deutsch - DE",'Basis-Tabelle-Samen'!AB51,
IF($C$1="Englisch - UK",'Basis-Tabelle-Samen'!AC51,
IF($C$1="Estnisch - EE",'Basis-Tabelle-Samen'!AD51,
IF($C$1="Finnisch - FI",'Basis-Tabelle-Samen'!AE51,
IF($C$1="Französisch - FR",'Basis-Tabelle-Samen'!AF51,
IF($C$1="Griechisch - GR",'Basis-Tabelle-Samen'!AG51,
IF($C$1="Irisch - IE",'Basis-Tabelle-Samen'!AH51,
IF($C$1="Isländisch - IS",'Basis-Tabelle-Samen'!AI51,
IF($C$1="Italienisch - IT",'Basis-Tabelle-Samen'!AJ51,
IF($C$1="Japanisch - JP",'Basis-Tabelle-Samen'!AK51,
IF($C$1="Kroatisch - HR",'Basis-Tabelle-Samen'!AL51,
IF($C$1="Lettisch - LV",'Basis-Tabelle-Samen'!AM51,
IF($C$1="Litauisch - LT",'Basis-Tabelle-Samen'!AN51,
IF($C$1="Maltesisch - MT",'Basis-Tabelle-Samen'!AO51,
IF($C$1="Niederländisch - NL",'Basis-Tabelle-Samen'!AP51,
IF($C$1="Norwegisch - NO",'Basis-Tabelle-Samen'!AQ51,
IF($C$1="Polnisch - PL",'Basis-Tabelle-Samen'!AR51,
IF($C$1="Portugiesisch - PT",'Basis-Tabelle-Samen'!AS51,
IF($C$1="Rumänisch - RO",'Basis-Tabelle-Samen'!AT51,
IF($C$1="Schwedisch - SE",'Basis-Tabelle-Samen'!AU51,
IF($C$1="Slowakisch - SK",'Basis-Tabelle-Samen'!AV51,
IF($C$1="Slowenisch - SI",'Basis-Tabelle-Samen'!AW51,
IF($C$1="Spanisch - ES",'Basis-Tabelle-Samen'!AX51,
IF($C$1="Tschechisch - CZ",'Basis-Tabelle-Samen'!AY51,
IF($C$1="Türkisch - TR",'Basis-Tabelle-Samen'!AZ51,
IF($C$1="Ungarisch - HU",'Basis-Tabelle-Samen'!BA51,
" ACHTUNG"))))))))))))))))))))))))))))</f>
        <v>Dawn Redwood</v>
      </c>
      <c r="D108" s="320">
        <f>'Basis-Tabelle-Samen'!F51</f>
        <v>60</v>
      </c>
      <c r="E108" s="321" t="str">
        <f>'Basis-Tabelle-Samen'!H51</f>
        <v>7 %</v>
      </c>
      <c r="F108" s="322" t="str">
        <f>IF('Basis-Tabelle-Samen'!G51="","",'Basis-Tabelle-Samen'!G51)</f>
        <v>01</v>
      </c>
      <c r="G108" s="320">
        <f>'Basis-Tabelle-Samen'!C51</f>
        <v>12912</v>
      </c>
      <c r="H108" s="323">
        <f>'Basis-Tabelle-Samen'!D51</f>
        <v>4055473129129</v>
      </c>
      <c r="I108" s="324">
        <f>'Basis-Tabelle-Samen'!E51</f>
        <v>1.85</v>
      </c>
      <c r="J108" s="325">
        <f t="shared" si="1"/>
        <v>12</v>
      </c>
      <c r="K108" s="326">
        <f>'Basis-Tabelle-Samen'!K51</f>
        <v>72912</v>
      </c>
      <c r="L108" s="323">
        <f>'Basis-Tabelle-Samen'!L51</f>
        <v>4055473729121</v>
      </c>
      <c r="M108" s="324">
        <f>'Basis-Tabelle-Samen'!M51</f>
        <v>2.4500000000000002</v>
      </c>
      <c r="N108" s="326">
        <f>IF(K108&lt;1,"",'3'!$I$15)</f>
        <v>15</v>
      </c>
      <c r="O108" s="327">
        <f>IF(K108&lt;1,"",'3'!$J$11)</f>
        <v>90</v>
      </c>
      <c r="P108" s="326">
        <f>'Basis-Tabelle-Samen'!N51</f>
        <v>82912</v>
      </c>
      <c r="Q108" s="323">
        <f>'Basis-Tabelle-Samen'!O51</f>
        <v>4055473829128</v>
      </c>
      <c r="R108" s="328">
        <f>'Basis-Tabelle-Samen'!P51</f>
        <v>3.75</v>
      </c>
      <c r="S108" s="326">
        <f>IF(R108&lt;1,"",'3'!$M$15)</f>
        <v>18</v>
      </c>
      <c r="T108" s="327">
        <f>IF(R108&lt;1,"",'3'!$N$11)</f>
        <v>72</v>
      </c>
      <c r="U108" s="326">
        <f>'Basis-Tabelle-Samen'!Q51</f>
        <v>52912</v>
      </c>
      <c r="V108" s="323">
        <f>'Basis-Tabelle-Samen'!R51</f>
        <v>4055473529127</v>
      </c>
      <c r="W108" s="324">
        <f>'Basis-Tabelle-Samen'!S51</f>
        <v>4.95</v>
      </c>
      <c r="X108" s="326">
        <f>IF(U108&lt;1,"",'3'!$Q$15)</f>
        <v>6</v>
      </c>
      <c r="Y108" s="327">
        <f>IF(U108&lt;1,"",'3'!$R$11)</f>
        <v>24</v>
      </c>
      <c r="Z108" s="326">
        <f>'Basis-Tabelle-Samen'!T51</f>
        <v>32912</v>
      </c>
      <c r="AA108" s="323">
        <f>'Basis-Tabelle-Samen'!U51</f>
        <v>4055473329123</v>
      </c>
      <c r="AB108" s="324">
        <f>'Basis-Tabelle-Samen'!V51</f>
        <v>6.75</v>
      </c>
      <c r="AC108" s="326">
        <f>IF(Z108&lt;1,"",'3'!$U$15)</f>
        <v>6</v>
      </c>
      <c r="AD108" s="327">
        <f>IF(Z108&lt;1,"",'3'!$V$11)</f>
        <v>24</v>
      </c>
      <c r="AE108" s="326">
        <f>'Basis-Tabelle-Samen'!W51</f>
        <v>62912</v>
      </c>
      <c r="AF108" s="323">
        <f>'Basis-Tabelle-Samen'!X51</f>
        <v>4055473629124</v>
      </c>
      <c r="AG108" s="324">
        <f>'Basis-Tabelle-Samen'!Y51</f>
        <v>2.95</v>
      </c>
      <c r="AH108" s="326">
        <f>IF(AE108&lt;1,"",'3'!$Y$15)</f>
        <v>8</v>
      </c>
      <c r="AI108" s="327">
        <f>IF(AE108&lt;1,"",'3'!$Z$11)</f>
        <v>64</v>
      </c>
      <c r="AJ108" s="315"/>
      <c r="AK108" s="316" t="str">
        <f>IF(G108&lt;1,"",
IF($C$1="Bulgarisch - BG",HYPERLINK(CONCATENATE("https://www.saflax.de/0-WVK-Retail/Bilder-Pictures/SAFLAX-",'Basis-Tabelle-Samen'!C51,"-",'Basis-Tabelle-Samen'!J51,"-seed-package-front-cr-bulgarian.jpg")),
IF($C$1="Dänisch - DK",HYPERLINK(CONCATENATE("https://www.saflax.de/0-WVK-Retail/Bilder-Pictures/SAFLAX-",'Basis-Tabelle-Samen'!C51,"-",'Basis-Tabelle-Samen'!J51,"-seed-package-front-cr-danish.jpg")),
IF($C$1="Deutsch - DE",HYPERLINK(CONCATENATE("https://www.saflax.de/0-WVK-Retail/Bilder-Pictures/SAFLAX-",'Basis-Tabelle-Samen'!C51,"-",'Basis-Tabelle-Samen'!J51,"-seed-package-front-cr-german.jpg")),
IF($C$1="Englisch - UK",HYPERLINK(CONCATENATE("https://www.saflax.de/0-WVK-Retail/Bilder-Pictures/SAFLAX-",'Basis-Tabelle-Samen'!C51,"-",'Basis-Tabelle-Samen'!J51,"-seed-package-front-cr-english.jpg")),
IF($C$1="Estnisch - EE",HYPERLINK(CONCATENATE("https://www.saflax.de/0-WVK-Retail/Bilder-Pictures/SAFLAX-",'Basis-Tabelle-Samen'!C51,"-",'Basis-Tabelle-Samen'!J51,"-seed-package-front-cr-estonian.jpg")),
IF($C$1="Finnisch - FI",HYPERLINK(CONCATENATE("https://www.saflax.de/0-WVK-Retail/Bilder-Pictures/SAFLAX-",'Basis-Tabelle-Samen'!C51,"-",'Basis-Tabelle-Samen'!J51,"-seed-package-front-cr-finnish.jpg")),
IF($C$1="Französisch - FR",HYPERLINK(CONCATENATE("https://www.saflax.de/0-WVK-Retail/Bilder-Pictures/SAFLAX-",'Basis-Tabelle-Samen'!C51,"-",'Basis-Tabelle-Samen'!J51,"-seed-package-front-cr-french.jpg")),
IF($C$1="Griechisch - GR",HYPERLINK(CONCATENATE("https://www.saflax.de/0-WVK-Retail/Bilder-Pictures/SAFLAX-",'Basis-Tabelle-Samen'!C51,"-",'Basis-Tabelle-Samen'!J51,"-seed-package-front-cr-greek.jpg")),
IF($C$1="Irisch - IE",HYPERLINK(CONCATENATE("https://www.saflax.de/0-WVK-Retail/Bilder-Pictures/SAFLAX-",'Basis-Tabelle-Samen'!C51,"-",'Basis-Tabelle-Samen'!J51,"-seed-package-front-cr-irish.jpg")),
IF($C$1="Isländisch - IS",HYPERLINK(CONCATENATE("https://www.saflax.de/0-WVK-Retail/Bilder-Pictures/SAFLAX-",'Basis-Tabelle-Samen'!C51,"-",'Basis-Tabelle-Samen'!J51,"-seed-package-front-cr-icelandic.jpg")),
IF($C$1="Italienisch - IT",HYPERLINK(CONCATENATE("https://www.saflax.de/0-WVK-Retail/Bilder-Pictures/SAFLAX-",'Basis-Tabelle-Samen'!C51,"-",'Basis-Tabelle-Samen'!J51,"-seed-package-front-cr-italian.jpg")),
IF($C$1="Japanisch - JP",HYPERLINK(CONCATENATE("https://www.saflax.de/0-WVK-Retail/Bilder-Pictures/SAFLAX-",'Basis-Tabelle-Samen'!C51,"-",'Basis-Tabelle-Samen'!J51,"-seed-package-front-cr-japanese.jpg")),
IF($C$1="Kroatisch - HR",HYPERLINK(CONCATENATE("https://www.saflax.de/0-WVK-Retail/Bilder-Pictures/SAFLAX-",'Basis-Tabelle-Samen'!C51,"-",'Basis-Tabelle-Samen'!J51,"-seed-package-front-cr-croatian.jpg")),
IF($C$1="Lettisch - LV",HYPERLINK(CONCATENATE("https://www.saflax.de/0-WVK-Retail/Bilder-Pictures/SAFLAX-",'Basis-Tabelle-Samen'!C51,"-",'Basis-Tabelle-Samen'!J51,"-seed-package-front-cr-latvian.jpg")),
IF($C$1="Litauisch - LT",HYPERLINK(CONCATENATE("https://www.saflax.de/0-WVK-Retail/Bilder-Pictures/SAFLAX-",'Basis-Tabelle-Samen'!C51,"-",'Basis-Tabelle-Samen'!J51,"-seed-package-front-cr-lithuanian.jpg")),
IF($C$1="Maltesisch - MT",HYPERLINK(CONCATENATE("https://www.saflax.de/0-WVK-Retail/Bilder-Pictures/SAFLAX-",'Basis-Tabelle-Samen'!C51,"-",'Basis-Tabelle-Samen'!J51,"-seed-package-front-cr-maltese.jpg")),
IF($C$1="Niederländisch - NL",HYPERLINK(CONCATENATE("https://www.saflax.de/0-WVK-Retail/Bilder-Pictures/SAFLAX-",'Basis-Tabelle-Samen'!C51,"-",'Basis-Tabelle-Samen'!J51,"-seed-package-front-cr-dutch.jpg")),
IF($C$1="Norwegisch - NO",HYPERLINK(CONCATENATE("https://www.saflax.de/0-WVK-Retail/Bilder-Pictures/SAFLAX-",'Basis-Tabelle-Samen'!C51,"-",'Basis-Tabelle-Samen'!J51,"-seed-package-front-cr-nowegian.jpg")),
IF($C$1="Polnisch - PL",HYPERLINK(CONCATENATE("https://www.saflax.de/0-WVK-Retail/Bilder-Pictures/SAFLAX-",'Basis-Tabelle-Samen'!C51,"-",'Basis-Tabelle-Samen'!J51,"-seed-package-front-cr-polish.jpg")),
IF($C$1="Portugiesisch - PT",HYPERLINK(CONCATENATE("https://www.saflax.de/0-WVK-Retail/Bilder-Pictures/SAFLAX-",'Basis-Tabelle-Samen'!C51,"-",'Basis-Tabelle-Samen'!J51,"-seed-package-front-cr-portuguese.jpg")),
IF($C$1="Rumänisch - RO",HYPERLINK(CONCATENATE("https://www.saflax.de/0-WVK-Retail/Bilder-Pictures/SAFLAX-",'Basis-Tabelle-Samen'!C51,"-",'Basis-Tabelle-Samen'!J51,"-seed-package-front-cr-romanian.jpg")),
IF($C$1="Schwedisch - SE",HYPERLINK(CONCATENATE("https://www.saflax.de/0-WVK-Retail/Bilder-Pictures/SAFLAX-",'Basis-Tabelle-Samen'!C51,"-",'Basis-Tabelle-Samen'!J51,"-seed-package-front-cr-swedish.jpg")),
IF($C$1="Slowakisch - SK",HYPERLINK(CONCATENATE("https://www.saflax.de/0-WVK-Retail/Bilder-Pictures/SAFLAX-",'Basis-Tabelle-Samen'!C51,"-",'Basis-Tabelle-Samen'!J51,"-seed-package-front-cr-slovak.jpg")),
IF($C$1="Slowenisch - SI",HYPERLINK(CONCATENATE("https://www.saflax.de/0-WVK-Retail/Bilder-Pictures/SAFLAX-",'Basis-Tabelle-Samen'!C51,"-",'Basis-Tabelle-Samen'!J51,"-seed-package-front-cr-slovenian.jpg")),
IF($C$1="Spanisch - ES",HYPERLINK(CONCATENATE("https://www.saflax.de/0-WVK-Retail/Bilder-Pictures/SAFLAX-",'Basis-Tabelle-Samen'!C51,"-",'Basis-Tabelle-Samen'!J51,"-seed-package-front-cr-spanish.jpg")),
IF($C$1="Tschechisch - CZ",HYPERLINK(CONCATENATE("https://www.saflax.de/0-WVK-Retail/Bilder-Pictures/SAFLAX-",'Basis-Tabelle-Samen'!C51,"-",'Basis-Tabelle-Samen'!J51,"-seed-package-front-cr-czech.jpg")),
IF($C$1="Türkisch - TR",HYPERLINK(CONCATENATE("https://www.saflax.de/0-WVK-Retail/Bilder-Pictures/SAFLAX-",'Basis-Tabelle-Samen'!C51,"-",'Basis-Tabelle-Samen'!J51,"-seed-package-front-cr-turkish.jpg")),
IF($C$1="Ungarisch - HU",HYPERLINK(CONCATENATE("https://www.saflax.de/0-WVK-Retail/Bilder-Pictures/SAFLAX-",'Basis-Tabelle-Samen'!C51,"-",'Basis-Tabelle-Samen'!J51,"-seed-package-front-cr-hungarian.jpg")),
" ACHTUNG")))))))))))))))))))))))))))))</f>
        <v>https://www.saflax.de/0-WVK-Retail/Bilder-Pictures/SAFLAX-12912-metasequoia-glyptostroboides-seed-package-front-cr-english.jpg</v>
      </c>
      <c r="AL108" s="330" t="str">
        <f>IF(G108&lt;1,"",
IF($C$1="Bulgarisch - BG",HYPERLINK(CONCATENATE("https://www.saflax.de/0-WVK-Retail/Bilder-Pictures/SAFLAX-",'Basis-Tabelle-Samen'!C51,"-",'Basis-Tabelle-Samen'!J51,"-seed-package-back-cr-bulgarian.jpg")),
IF($C$1="Dänisch - DK",HYPERLINK(CONCATENATE("https://www.saflax.de/0-WVK-Retail/Bilder-Pictures/SAFLAX-",'Basis-Tabelle-Samen'!C51,"-",'Basis-Tabelle-Samen'!J51,"-seed-package-back-cr-danish.jpg")),
IF($C$1="Deutsch - DE",HYPERLINK(CONCATENATE("https://www.saflax.de/0-WVK-Retail/Bilder-Pictures/SAFLAX-",'Basis-Tabelle-Samen'!C51,"-",'Basis-Tabelle-Samen'!J51,"-seed-package-back-cr-german.jpg")),
IF($C$1="Englisch - UK",HYPERLINK(CONCATENATE("https://www.saflax.de/0-WVK-Retail/Bilder-Pictures/SAFLAX-",'Basis-Tabelle-Samen'!C51,"-",'Basis-Tabelle-Samen'!J51,"-seed-package-back-cr-english.jpg")),
IF($C$1="Estnisch - EE",HYPERLINK(CONCATENATE("https://www.saflax.de/0-WVK-Retail/Bilder-Pictures/SAFLAX-",'Basis-Tabelle-Samen'!C51,"-",'Basis-Tabelle-Samen'!J51,"-seed-package-back-cr-estonian.jpg")),
IF($C$1="Finnisch - FI",HYPERLINK(CONCATENATE("https://www.saflax.de/0-WVK-Retail/Bilder-Pictures/SAFLAX-",'Basis-Tabelle-Samen'!C51,"-",'Basis-Tabelle-Samen'!J51,"-seed-package-back-cr-finnish.jpg")),
IF($C$1="Französisch - FR",HYPERLINK(CONCATENATE("https://www.saflax.de/0-WVK-Retail/Bilder-Pictures/SAFLAX-",'Basis-Tabelle-Samen'!C51,"-",'Basis-Tabelle-Samen'!J51,"-seed-package-back-cr-french.jpg")),
IF($C$1="Griechisch - GR",HYPERLINK(CONCATENATE("https://www.saflax.de/0-WVK-Retail/Bilder-Pictures/SAFLAX-",'Basis-Tabelle-Samen'!C51,"-",'Basis-Tabelle-Samen'!J51,"-seed-package-back-cr-greek.jpg")),
IF($C$1="Irisch - IE",HYPERLINK(CONCATENATE("https://www.saflax.de/0-WVK-Retail/Bilder-Pictures/SAFLAX-",'Basis-Tabelle-Samen'!C51,"-",'Basis-Tabelle-Samen'!J51,"-seed-package-back-cr-irish.jpg")),
IF($C$1="Isländisch - IS",HYPERLINK(CONCATENATE("https://www.saflax.de/0-WVK-Retail/Bilder-Pictures/SAFLAX-",'Basis-Tabelle-Samen'!C51,"-",'Basis-Tabelle-Samen'!J51,"-seed-package-back-cr-icelandic.jpg")),
IF($C$1="Italienisch - IT",HYPERLINK(CONCATENATE("https://www.saflax.de/0-WVK-Retail/Bilder-Pictures/SAFLAX-",'Basis-Tabelle-Samen'!C51,"-",'Basis-Tabelle-Samen'!J51,"-seed-package-back-cr-italian.jpg")),
IF($C$1="Japanisch - JP",HYPERLINK(CONCATENATE("https://www.saflax.de/0-WVK-Retail/Bilder-Pictures/SAFLAX-",'Basis-Tabelle-Samen'!C51,"-",'Basis-Tabelle-Samen'!J51,"-seed-package-back-cr-japanese.jpg")),
IF($C$1="Kroatisch - HR",HYPERLINK(CONCATENATE("https://www.saflax.de/0-WVK-Retail/Bilder-Pictures/SAFLAX-",'Basis-Tabelle-Samen'!C51,"-",'Basis-Tabelle-Samen'!J51,"-seed-package-back-cr-croatian.jpg")),
IF($C$1="Lettisch - LV",HYPERLINK(CONCATENATE("https://www.saflax.de/0-WVK-Retail/Bilder-Pictures/SAFLAX-",'Basis-Tabelle-Samen'!C51,"-",'Basis-Tabelle-Samen'!J51,"-seed-package-back-cr-latvian.jpg")),
IF($C$1="Litauisch - LT",HYPERLINK(CONCATENATE("https://www.saflax.de/0-WVK-Retail/Bilder-Pictures/SAFLAX-",'Basis-Tabelle-Samen'!C51,"-",'Basis-Tabelle-Samen'!J51,"-seed-package-back-cr-lithuanian.jpg")),
IF($C$1="Maltesisch - MT",HYPERLINK(CONCATENATE("https://www.saflax.de/0-WVK-Retail/Bilder-Pictures/SAFLAX-",'Basis-Tabelle-Samen'!C51,"-",'Basis-Tabelle-Samen'!J51,"-seed-package-back-cr-maltese.jpg")),
IF($C$1="Niederländisch - NL",HYPERLINK(CONCATENATE("https://www.saflax.de/0-WVK-Retail/Bilder-Pictures/SAFLAX-",'Basis-Tabelle-Samen'!C51,"-",'Basis-Tabelle-Samen'!J51,"-seed-package-back-cr-dutch.jpg")),
IF($C$1="Norwegisch - NO",HYPERLINK(CONCATENATE("https://www.saflax.de/0-WVK-Retail/Bilder-Pictures/SAFLAX-",'Basis-Tabelle-Samen'!C51,"-",'Basis-Tabelle-Samen'!J51,"-seed-package-back-cr-nowegian.jpg")),
IF($C$1="Polnisch - PL",HYPERLINK(CONCATENATE("https://www.saflax.de/0-WVK-Retail/Bilder-Pictures/SAFLAX-",'Basis-Tabelle-Samen'!C51,"-",'Basis-Tabelle-Samen'!J51,"-seed-package-back-cr-polish.jpg")),
IF($C$1="Portugiesisch - PT",HYPERLINK(CONCATENATE("https://www.saflax.de/0-WVK-Retail/Bilder-Pictures/SAFLAX-",'Basis-Tabelle-Samen'!C51,"-",'Basis-Tabelle-Samen'!J51,"-seed-package-back-cr-portuguese.jpg")),
IF($C$1="Rumänisch - RO",HYPERLINK(CONCATENATE("https://www.saflax.de/0-WVK-Retail/Bilder-Pictures/SAFLAX-",'Basis-Tabelle-Samen'!C51,"-",'Basis-Tabelle-Samen'!J51,"-seed-package-back-cr-romanian.jpg")),
IF($C$1="Schwedisch - SE",HYPERLINK(CONCATENATE("https://www.saflax.de/0-WVK-Retail/Bilder-Pictures/SAFLAX-",'Basis-Tabelle-Samen'!C51,"-",'Basis-Tabelle-Samen'!J51,"-seed-package-back-cr-swedish.jpg")),
IF($C$1="Slowakisch - SK",HYPERLINK(CONCATENATE("https://www.saflax.de/0-WVK-Retail/Bilder-Pictures/SAFLAX-",'Basis-Tabelle-Samen'!C51,"-",'Basis-Tabelle-Samen'!J51,"-seed-package-back-cr-slovak.jpg")),
IF($C$1="Slowenisch - SI",HYPERLINK(CONCATENATE("https://www.saflax.de/0-WVK-Retail/Bilder-Pictures/SAFLAX-",'Basis-Tabelle-Samen'!C51,"-",'Basis-Tabelle-Samen'!J51,"-seed-package-back-cr-slovenian.jpg")),
IF($C$1="Spanisch - ES",HYPERLINK(CONCATENATE("https://www.saflax.de/0-WVK-Retail/Bilder-Pictures/SAFLAX-",'Basis-Tabelle-Samen'!C51,"-",'Basis-Tabelle-Samen'!J51,"-seed-package-back-cr-spanish.jpg")),
IF($C$1="Tschechisch - CZ",HYPERLINK(CONCATENATE("https://www.saflax.de/0-WVK-Retail/Bilder-Pictures/SAFLAX-",'Basis-Tabelle-Samen'!C51,"-",'Basis-Tabelle-Samen'!J51,"-seed-package-back-cr-czech.jpg")),
IF($C$1="Türkisch - TR",HYPERLINK(CONCATENATE("https://www.saflax.de/0-WVK-Retail/Bilder-Pictures/SAFLAX-",'Basis-Tabelle-Samen'!C51,"-",'Basis-Tabelle-Samen'!J51,"-seed-package-back-cr-turkish.jpg")),
IF($C$1="Ungarisch - HU",HYPERLINK(CONCATENATE("https://www.saflax.de/0-WVK-Retail/Bilder-Pictures/SAFLAX-",'Basis-Tabelle-Samen'!C51,"-",'Basis-Tabelle-Samen'!J51,"-seed-package-back-cr-hungarian.jpg")),
" ACHTUNG")))))))))))))))))))))))))))))</f>
        <v>https://www.saflax.de/0-WVK-Retail/Bilder-Pictures/SAFLAX-12912-metasequoia-glyptostroboides-seed-package-back-cr-english.jpg</v>
      </c>
      <c r="AM108" s="330" t="str">
        <f>IF(H108&lt;1,"",
IF($C$1="Bulgarisch - BG",HYPERLINK(CONCATENATE("https://www.saflax.de/0-WVK-Retail/Bilder-Pictures/SAFLAX-",'Basis-Tabelle-Samen'!K51,"-",'Basis-Tabelle-Samen'!J51,"-garden-to-go-mini-bulgarian.jpg")),
IF($C$1="Dänisch - DK",HYPERLINK(CONCATENATE("https://www.saflax.de/0-WVK-Retail/Bilder-Pictures/SAFLAX-",'Basis-Tabelle-Samen'!K51,"-",'Basis-Tabelle-Samen'!J51,"-garden-to-go-mini-danish.jpg")),
IF($C$1="Deutsch - DE",HYPERLINK(CONCATENATE("https://www.saflax.de/0-WVK-Retail/Bilder-Pictures/SAFLAX-",'Basis-Tabelle-Samen'!K51,"-",'Basis-Tabelle-Samen'!J51,"-garden-to-go-mini-german.jpg")),
IF($C$1="Englisch - UK",HYPERLINK(CONCATENATE("https://www.saflax.de/0-WVK-Retail/Bilder-Pictures/SAFLAX-",'Basis-Tabelle-Samen'!K51,"-",'Basis-Tabelle-Samen'!J51,"-garden-to-go-mini-english.jpg")),
IF($C$1="Estnisch - EE",HYPERLINK(CONCATENATE("https://www.saflax.de/0-WVK-Retail/Bilder-Pictures/SAFLAX-",'Basis-Tabelle-Samen'!K51,"-",'Basis-Tabelle-Samen'!J51,"-garden-to-go-mini-estonian.jpg")),
IF($C$1="Finnisch - FI",HYPERLINK(CONCATENATE("https://www.saflax.de/0-WVK-Retail/Bilder-Pictures/SAFLAX-",'Basis-Tabelle-Samen'!K51,"-",'Basis-Tabelle-Samen'!J51,"-garden-to-go-mini-finnish.jpg")),
IF($C$1="Französisch - FR",HYPERLINK(CONCATENATE("https://www.saflax.de/0-WVK-Retail/Bilder-Pictures/SAFLAX-",'Basis-Tabelle-Samen'!K51,"-",'Basis-Tabelle-Samen'!J51,"-garden-to-go-mini-french.jpg")),
IF($C$1="Griechisch - GR",HYPERLINK(CONCATENATE("https://www.saflax.de/0-WVK-Retail/Bilder-Pictures/SAFLAX-",'Basis-Tabelle-Samen'!K51,"-",'Basis-Tabelle-Samen'!J51,"-garden-to-go-mini-greek.jpg")),
IF($C$1="Irisch - IE",HYPERLINK(CONCATENATE("https://www.saflax.de/0-WVK-Retail/Bilder-Pictures/SAFLAX-",'Basis-Tabelle-Samen'!K51,"-",'Basis-Tabelle-Samen'!J51,"-garden-to-go-mini-irish.jpg")),
IF($C$1="Isländisch - IS",HYPERLINK(CONCATENATE("https://www.saflax.de/0-WVK-Retail/Bilder-Pictures/SAFLAX-",'Basis-Tabelle-Samen'!K51,"-",'Basis-Tabelle-Samen'!J51,"-garden-to-go-mini-icelandic.jpg")),
IF($C$1="Italienisch - IT",HYPERLINK(CONCATENATE("https://www.saflax.de/0-WVK-Retail/Bilder-Pictures/SAFLAX-",'Basis-Tabelle-Samen'!K51,"-",'Basis-Tabelle-Samen'!J51,"-garden-to-go-mini-italian.jpg")),
IF($C$1="Japanisch - JP",HYPERLINK(CONCATENATE("https://www.saflax.de/0-WVK-Retail/Bilder-Pictures/SAFLAX-",'Basis-Tabelle-Samen'!K51,"-",'Basis-Tabelle-Samen'!J51,"-garden-to-go-mini-japanese.jpg")),
IF($C$1="Kroatisch - HR",HYPERLINK(CONCATENATE("https://www.saflax.de/0-WVK-Retail/Bilder-Pictures/SAFLAX-",'Basis-Tabelle-Samen'!K51,"-",'Basis-Tabelle-Samen'!J51,"-garden-to-go-mini-croatian.jpg")),
IF($C$1="Lettisch - LV",HYPERLINK(CONCATENATE("https://www.saflax.de/0-WVK-Retail/Bilder-Pictures/SAFLAX-",'Basis-Tabelle-Samen'!K51,"-",'Basis-Tabelle-Samen'!J51,"-garden-to-go-mini-latvian.jpg")),
IF($C$1="Litauisch - LT",HYPERLINK(CONCATENATE("https://www.saflax.de/0-WVK-Retail/Bilder-Pictures/SAFLAX-",'Basis-Tabelle-Samen'!K51,"-",'Basis-Tabelle-Samen'!J51,"-garden-to-go-mini-lithuanian.jpg")),
IF($C$1="Maltesisch - MT",HYPERLINK(CONCATENATE("https://www.saflax.de/0-WVK-Retail/Bilder-Pictures/SAFLAX-",'Basis-Tabelle-Samen'!K51,"-",'Basis-Tabelle-Samen'!J51,"-garden-to-go-mini-maltese.jpg")),
IF($C$1="Niederländisch - NL",HYPERLINK(CONCATENATE("https://www.saflax.de/0-WVK-Retail/Bilder-Pictures/SAFLAX-",'Basis-Tabelle-Samen'!K51,"-",'Basis-Tabelle-Samen'!J51,"-garden-to-go-mini-dutch.jpg")),
IF($C$1="Norwegisch - NO",HYPERLINK(CONCATENATE("https://www.saflax.de/0-WVK-Retail/Bilder-Pictures/SAFLAX-",'Basis-Tabelle-Samen'!K51,"-",'Basis-Tabelle-Samen'!J51,"-garden-to-go-mini-nowegian.jpg")),
IF($C$1="Polnisch - PL",HYPERLINK(CONCATENATE("https://www.saflax.de/0-WVK-Retail/Bilder-Pictures/SAFLAX-",'Basis-Tabelle-Samen'!K51,"-",'Basis-Tabelle-Samen'!J51,"-garden-to-go-mini-polish.jpg")),
IF($C$1="Portugiesisch - PT",HYPERLINK(CONCATENATE("https://www.saflax.de/0-WVK-Retail/Bilder-Pictures/SAFLAX-",'Basis-Tabelle-Samen'!K51,"-",'Basis-Tabelle-Samen'!J51,"-garden-to-go-mini-portuguese.jpg")),
IF($C$1="Rumänisch - RO",HYPERLINK(CONCATENATE("https://www.saflax.de/0-WVK-Retail/Bilder-Pictures/SAFLAX-",'Basis-Tabelle-Samen'!K51,"-",'Basis-Tabelle-Samen'!J51,"-garden-to-go-mini-romanian.jpg")),
IF($C$1="Schwedisch - SE",HYPERLINK(CONCATENATE("https://www.saflax.de/0-WVK-Retail/Bilder-Pictures/SAFLAX-",'Basis-Tabelle-Samen'!K51,"-",'Basis-Tabelle-Samen'!J51,"-garden-to-go-mini-swedish.jpg")),
IF($C$1="Slowakisch - SK",HYPERLINK(CONCATENATE("https://www.saflax.de/0-WVK-Retail/Bilder-Pictures/SAFLAX-",'Basis-Tabelle-Samen'!K51,"-",'Basis-Tabelle-Samen'!J51,"-garden-to-go-mini-slovak.jpg")),
IF($C$1="Slowenisch - SI",HYPERLINK(CONCATENATE("https://www.saflax.de/0-WVK-Retail/Bilder-Pictures/SAFLAX-",'Basis-Tabelle-Samen'!K51,"-",'Basis-Tabelle-Samen'!J51,"-garden-to-go-mini-slovenian.jpg")),
IF($C$1="Spanisch - ES",HYPERLINK(CONCATENATE("https://www.saflax.de/0-WVK-Retail/Bilder-Pictures/SAFLAX-",'Basis-Tabelle-Samen'!K51,"-",'Basis-Tabelle-Samen'!J51,"-garden-to-go-mini-spanish.jpg")),
IF($C$1="Tschechisch - CZ",HYPERLINK(CONCATENATE("https://www.saflax.de/0-WVK-Retail/Bilder-Pictures/SAFLAX-",'Basis-Tabelle-Samen'!K51,"-",'Basis-Tabelle-Samen'!J51,"-garden-to-go-mini-czech.jpg")),
IF($C$1="Türkisch - TR",HYPERLINK(CONCATENATE("https://www.saflax.de/0-WVK-Retail/Bilder-Pictures/SAFLAX-",'Basis-Tabelle-Samen'!K51,"-",'Basis-Tabelle-Samen'!J51,"-garden-to-go-mini-turkish.jpg")),
IF($C$1="Ungarisch - HU",HYPERLINK(CONCATENATE("https://www.saflax.de/0-WVK-Retail/Bilder-Pictures/SAFLAX-",'Basis-Tabelle-Samen'!K51,"-",'Basis-Tabelle-Samen'!J51,"-garden-to-go-mini-hungarian.jpg")),
" ACHTUNG")))))))))))))))))))))))))))))</f>
        <v>https://www.saflax.de/0-WVK-Retail/Bilder-Pictures/SAFLAX-72912-metasequoia-glyptostroboides-garden-to-go-mini-english.jpg</v>
      </c>
      <c r="AN108" s="330" t="str">
        <f>IF(I108&lt;1,"",
IF($C$1="Bulgarisch - BG",HYPERLINK(CONCATENATE("https://www.saflax.de/0-WVK-Retail/Bilder-Pictures/SAFLAX-",'Basis-Tabelle-Samen'!N51,"-",'Basis-Tabelle-Samen'!J51,"-garden-to-go-lite-bulgarian.jpg")),
IF($C$1="Dänisch - DK",HYPERLINK(CONCATENATE("https://www.saflax.de/0-WVK-Retail/Bilder-Pictures/SAFLAX-",'Basis-Tabelle-Samen'!N51,"-",'Basis-Tabelle-Samen'!J51,"-garden-to-go-lite-danish.jpg")),
IF($C$1="Deutsch - DE",HYPERLINK(CONCATENATE("https://www.saflax.de/0-WVK-Retail/Bilder-Pictures/SAFLAX-",'Basis-Tabelle-Samen'!N51,"-",'Basis-Tabelle-Samen'!J51,"-garden-to-go-lite-german.jpg")),
IF($C$1="Englisch - UK",HYPERLINK(CONCATENATE("https://www.saflax.de/0-WVK-Retail/Bilder-Pictures/SAFLAX-",'Basis-Tabelle-Samen'!N51,"-",'Basis-Tabelle-Samen'!J51,"-garden-to-go-lite-english.jpg")),
IF($C$1="Estnisch - EE",HYPERLINK(CONCATENATE("https://www.saflax.de/0-WVK-Retail/Bilder-Pictures/SAFLAX-",'Basis-Tabelle-Samen'!N51,"-",'Basis-Tabelle-Samen'!J51,"-garden-to-go-lite-estonian.jpg")),
IF($C$1="Finnisch - FI",HYPERLINK(CONCATENATE("https://www.saflax.de/0-WVK-Retail/Bilder-Pictures/SAFLAX-",'Basis-Tabelle-Samen'!N51,"-",'Basis-Tabelle-Samen'!J51,"-garden-to-go-lite-finnish.jpg")),
IF($C$1="Französisch - FR",HYPERLINK(CONCATENATE("https://www.saflax.de/0-WVK-Retail/Bilder-Pictures/SAFLAX-",'Basis-Tabelle-Samen'!N51,"-",'Basis-Tabelle-Samen'!J51,"-garden-to-go-lite-french.jpg")),
IF($C$1="Griechisch - GR",HYPERLINK(CONCATENATE("https://www.saflax.de/0-WVK-Retail/Bilder-Pictures/SAFLAX-",'Basis-Tabelle-Samen'!N51,"-",'Basis-Tabelle-Samen'!J51,"-garden-to-go-lite-greek.jpg")),
IF($C$1="Irisch - IE",HYPERLINK(CONCATENATE("https://www.saflax.de/0-WVK-Retail/Bilder-Pictures/SAFLAX-",'Basis-Tabelle-Samen'!N51,"-",'Basis-Tabelle-Samen'!J51,"-garden-to-go-lite-irish.jpg")),
IF($C$1="Isländisch - IS",HYPERLINK(CONCATENATE("https://www.saflax.de/0-WVK-Retail/Bilder-Pictures/SAFLAX-",'Basis-Tabelle-Samen'!N51,"-",'Basis-Tabelle-Samen'!J51,"-garden-to-go-lite-icelandic.jpg")),
IF($C$1="Italienisch - IT",HYPERLINK(CONCATENATE("https://www.saflax.de/0-WVK-Retail/Bilder-Pictures/SAFLAX-",'Basis-Tabelle-Samen'!N51,"-",'Basis-Tabelle-Samen'!J51,"-garden-to-go-lite-italian.jpg")),
IF($C$1="Japanisch - JP",HYPERLINK(CONCATENATE("https://www.saflax.de/0-WVK-Retail/Bilder-Pictures/SAFLAX-",'Basis-Tabelle-Samen'!N51,"-",'Basis-Tabelle-Samen'!J51,"-garden-to-go-lite-japanese.jpg")),
IF($C$1="Kroatisch - HR",HYPERLINK(CONCATENATE("https://www.saflax.de/0-WVK-Retail/Bilder-Pictures/SAFLAX-",'Basis-Tabelle-Samen'!N51,"-",'Basis-Tabelle-Samen'!J51,"-garden-to-go-lite-croatian.jpg")),
IF($C$1="Lettisch - LV",HYPERLINK(CONCATENATE("https://www.saflax.de/0-WVK-Retail/Bilder-Pictures/SAFLAX-",'Basis-Tabelle-Samen'!N51,"-",'Basis-Tabelle-Samen'!J51,"-garden-to-go-lite-latvian.jpg")),
IF($C$1="Litauisch - LT",HYPERLINK(CONCATENATE("https://www.saflax.de/0-WVK-Retail/Bilder-Pictures/SAFLAX-",'Basis-Tabelle-Samen'!N51,"-",'Basis-Tabelle-Samen'!J51,"-garden-to-go-lite-lithuanian.jpg")),
IF($C$1="Maltesisch - MT",HYPERLINK(CONCATENATE("https://www.saflax.de/0-WVK-Retail/Bilder-Pictures/SAFLAX-",'Basis-Tabelle-Samen'!N51,"-",'Basis-Tabelle-Samen'!J51,"-garden-to-go-lite-maltese.jpg")),
IF($C$1="Niederländisch - NL",HYPERLINK(CONCATENATE("https://www.saflax.de/0-WVK-Retail/Bilder-Pictures/SAFLAX-",'Basis-Tabelle-Samen'!N51,"-",'Basis-Tabelle-Samen'!J51,"-garden-to-go-lite-dutch.jpg")),
IF($C$1="Norwegisch - NO",HYPERLINK(CONCATENATE("https://www.saflax.de/0-WVK-Retail/Bilder-Pictures/SAFLAX-",'Basis-Tabelle-Samen'!N51,"-",'Basis-Tabelle-Samen'!J51,"-garden-to-go-lite-nowegian.jpg")),
IF($C$1="Polnisch - PL",HYPERLINK(CONCATENATE("https://www.saflax.de/0-WVK-Retail/Bilder-Pictures/SAFLAX-",'Basis-Tabelle-Samen'!N51,"-",'Basis-Tabelle-Samen'!J51,"-garden-to-go-lite-polish.jpg")),
IF($C$1="Portugiesisch - PT",HYPERLINK(CONCATENATE("https://www.saflax.de/0-WVK-Retail/Bilder-Pictures/SAFLAX-",'Basis-Tabelle-Samen'!N51,"-",'Basis-Tabelle-Samen'!J51,"-garden-to-go-lite-portuguese.jpg")),
IF($C$1="Rumänisch - RO",HYPERLINK(CONCATENATE("https://www.saflax.de/0-WVK-Retail/Bilder-Pictures/SAFLAX-",'Basis-Tabelle-Samen'!N51,"-",'Basis-Tabelle-Samen'!J51,"-garden-to-go-lite-romanian.jpg")),
IF($C$1="Schwedisch - SE",HYPERLINK(CONCATENATE("https://www.saflax.de/0-WVK-Retail/Bilder-Pictures/SAFLAX-",'Basis-Tabelle-Samen'!N51,"-",'Basis-Tabelle-Samen'!J51,"-garden-to-go-lite-swedish.jpg")),
IF($C$1="Slowakisch - SK",HYPERLINK(CONCATENATE("https://www.saflax.de/0-WVK-Retail/Bilder-Pictures/SAFLAX-",'Basis-Tabelle-Samen'!N51,"-",'Basis-Tabelle-Samen'!J51,"-garden-to-go-lite-slovak.jpg")),
IF($C$1="Slowenisch - SI",HYPERLINK(CONCATENATE("https://www.saflax.de/0-WVK-Retail/Bilder-Pictures/SAFLAX-",'Basis-Tabelle-Samen'!N51,"-",'Basis-Tabelle-Samen'!J51,"-garden-to-go-lite-slovenian.jpg")),
IF($C$1="Spanisch - ES",HYPERLINK(CONCATENATE("https://www.saflax.de/0-WVK-Retail/Bilder-Pictures/SAFLAX-",'Basis-Tabelle-Samen'!N51,"-",'Basis-Tabelle-Samen'!J51,"-garden-to-go-lite-spanish.jpg")),
IF($C$1="Tschechisch - CZ",HYPERLINK(CONCATENATE("https://www.saflax.de/0-WVK-Retail/Bilder-Pictures/SAFLAX-",'Basis-Tabelle-Samen'!N51,"-",'Basis-Tabelle-Samen'!J51,"-garden-to-go-lite-czech.jpg")),
IF($C$1="Türkisch - TR",HYPERLINK(CONCATENATE("https://www.saflax.de/0-WVK-Retail/Bilder-Pictures/SAFLAX-",'Basis-Tabelle-Samen'!N51,"-",'Basis-Tabelle-Samen'!J51,"-garden-to-go-lite-turkish.jpg")),
IF($C$1="Ungarisch - HU",HYPERLINK(CONCATENATE("https://www.saflax.de/0-WVK-Retail/Bilder-Pictures/SAFLAX-",'Basis-Tabelle-Samen'!N51,"-",'Basis-Tabelle-Samen'!J51,"-garden-to-go-lite-hungarian.jpg")),
" ACHTUNG")))))))))))))))))))))))))))))</f>
        <v>https://www.saflax.de/0-WVK-Retail/Bilder-Pictures/SAFLAX-82912-metasequoia-glyptostroboides-garden-to-go-lite-english.jpg</v>
      </c>
      <c r="AO108" s="330" t="str">
        <f>IF(J108&lt;1,"",
IF($C$1="Bulgarisch - BG",HYPERLINK(CONCATENATE("https://www.saflax.de/0-WVK-Retail/Bilder-Pictures/SAFLAX-",'Basis-Tabelle-Samen'!Q51,"-",'Basis-Tabelle-Samen'!J51,"-garden-to-go-bulgarian.jpg")),
IF($C$1="Dänisch - DK",HYPERLINK(CONCATENATE("https://www.saflax.de/0-WVK-Retail/Bilder-Pictures/SAFLAX-",'Basis-Tabelle-Samen'!Q51,"-",'Basis-Tabelle-Samen'!J51,"-garden-to-go-danish.jpg")),
IF($C$1="Deutsch - DE",HYPERLINK(CONCATENATE("https://www.saflax.de/0-WVK-Retail/Bilder-Pictures/SAFLAX-",'Basis-Tabelle-Samen'!Q51,"-",'Basis-Tabelle-Samen'!J51,"-garden-to-go-german.jpg")),
IF($C$1="Englisch - UK",HYPERLINK(CONCATENATE("https://www.saflax.de/0-WVK-Retail/Bilder-Pictures/SAFLAX-",'Basis-Tabelle-Samen'!Q51,"-",'Basis-Tabelle-Samen'!J51,"-garden-to-go-english.jpg")),
IF($C$1="Estnisch - EE",HYPERLINK(CONCATENATE("https://www.saflax.de/0-WVK-Retail/Bilder-Pictures/SAFLAX-",'Basis-Tabelle-Samen'!Q51,"-",'Basis-Tabelle-Samen'!J51,"-garden-to-go-estonian.jpg")),
IF($C$1="Finnisch - FI",HYPERLINK(CONCATENATE("https://www.saflax.de/0-WVK-Retail/Bilder-Pictures/SAFLAX-",'Basis-Tabelle-Samen'!Q51,"-",'Basis-Tabelle-Samen'!J51,"-garden-to-go-finnish.jpg")),
IF($C$1="Französisch - FR",HYPERLINK(CONCATENATE("https://www.saflax.de/0-WVK-Retail/Bilder-Pictures/SAFLAX-",'Basis-Tabelle-Samen'!Q51,"-",'Basis-Tabelle-Samen'!J51,"-garden-to-go-french.jpg")),
IF($C$1="Griechisch - GR",HYPERLINK(CONCATENATE("https://www.saflax.de/0-WVK-Retail/Bilder-Pictures/SAFLAX-",'Basis-Tabelle-Samen'!Q51,"-",'Basis-Tabelle-Samen'!J51,"-garden-to-go-greek.jpg")),
IF($C$1="Irisch - IE",HYPERLINK(CONCATENATE("https://www.saflax.de/0-WVK-Retail/Bilder-Pictures/SAFLAX-",'Basis-Tabelle-Samen'!Q51,"-",'Basis-Tabelle-Samen'!J51,"-garden-to-go-irish.jpg")),
IF($C$1="Isländisch - IS",HYPERLINK(CONCATENATE("https://www.saflax.de/0-WVK-Retail/Bilder-Pictures/SAFLAX-",'Basis-Tabelle-Samen'!Q51,"-",'Basis-Tabelle-Samen'!J51,"-garden-to-go-icelandic.jpg")),
IF($C$1="Italienisch - IT",HYPERLINK(CONCATENATE("https://www.saflax.de/0-WVK-Retail/Bilder-Pictures/SAFLAX-",'Basis-Tabelle-Samen'!Q51,"-",'Basis-Tabelle-Samen'!J51,"-garden-to-go-italian.jpg")),
IF($C$1="Japanisch - JP",HYPERLINK(CONCATENATE("https://www.saflax.de/0-WVK-Retail/Bilder-Pictures/SAFLAX-",'Basis-Tabelle-Samen'!Q51,"-",'Basis-Tabelle-Samen'!J51,"-garden-to-go-japanese.jpg")),
IF($C$1="Kroatisch - HR",HYPERLINK(CONCATENATE("https://www.saflax.de/0-WVK-Retail/Bilder-Pictures/SAFLAX-",'Basis-Tabelle-Samen'!Q51,"-",'Basis-Tabelle-Samen'!J51,"-garden-to-go-croatian.jpg")),
IF($C$1="Lettisch - LV",HYPERLINK(CONCATENATE("https://www.saflax.de/0-WVK-Retail/Bilder-Pictures/SAFLAX-",'Basis-Tabelle-Samen'!Q51,"-",'Basis-Tabelle-Samen'!J51,"-garden-to-go-latvian.jpg")),
IF($C$1="Litauisch - LT",HYPERLINK(CONCATENATE("https://www.saflax.de/0-WVK-Retail/Bilder-Pictures/SAFLAX-",'Basis-Tabelle-Samen'!Q51,"-",'Basis-Tabelle-Samen'!J51,"-garden-to-go-lithuanian.jpg")),
IF($C$1="Maltesisch - MT",HYPERLINK(CONCATENATE("https://www.saflax.de/0-WVK-Retail/Bilder-Pictures/SAFLAX-",'Basis-Tabelle-Samen'!Q51,"-",'Basis-Tabelle-Samen'!J51,"-garden-to-go-maltese.jpg")),
IF($C$1="Niederländisch - NL",HYPERLINK(CONCATENATE("https://www.saflax.de/0-WVK-Retail/Bilder-Pictures/SAFLAX-",'Basis-Tabelle-Samen'!Q51,"-",'Basis-Tabelle-Samen'!J51,"-garden-to-go-dutch.jpg")),
IF($C$1="Norwegisch - NO",HYPERLINK(CONCATENATE("https://www.saflax.de/0-WVK-Retail/Bilder-Pictures/SAFLAX-",'Basis-Tabelle-Samen'!Q51,"-",'Basis-Tabelle-Samen'!J51,"-garden-to-go-nowegian.jpg")),
IF($C$1="Polnisch - PL",HYPERLINK(CONCATENATE("https://www.saflax.de/0-WVK-Retail/Bilder-Pictures/SAFLAX-",'Basis-Tabelle-Samen'!Q51,"-",'Basis-Tabelle-Samen'!J51,"-garden-to-go-polish.jpg")),
IF($C$1="Portugiesisch - PT",HYPERLINK(CONCATENATE("https://www.saflax.de/0-WVK-Retail/Bilder-Pictures/SAFLAX-",'Basis-Tabelle-Samen'!Q51,"-",'Basis-Tabelle-Samen'!J51,"-garden-to-go-portuguese.jpg")),
IF($C$1="Rumänisch - RO",HYPERLINK(CONCATENATE("https://www.saflax.de/0-WVK-Retail/Bilder-Pictures/SAFLAX-",'Basis-Tabelle-Samen'!Q51,"-",'Basis-Tabelle-Samen'!J51,"-garden-to-go-romanian.jpg")),
IF($C$1="Schwedisch - SE",HYPERLINK(CONCATENATE("https://www.saflax.de/0-WVK-Retail/Bilder-Pictures/SAFLAX-",'Basis-Tabelle-Samen'!Q51,"-",'Basis-Tabelle-Samen'!J51,"-garden-to-go-swedish.jpg")),
IF($C$1="Slowakisch - SK",HYPERLINK(CONCATENATE("https://www.saflax.de/0-WVK-Retail/Bilder-Pictures/SAFLAX-",'Basis-Tabelle-Samen'!Q51,"-",'Basis-Tabelle-Samen'!J51,"-garden-to-go-slovak.jpg")),
IF($C$1="Slowenisch - SI",HYPERLINK(CONCATENATE("https://www.saflax.de/0-WVK-Retail/Bilder-Pictures/SAFLAX-",'Basis-Tabelle-Samen'!Q51,"-",'Basis-Tabelle-Samen'!J51,"-garden-to-go-slovenian.jpg")),
IF($C$1="Spanisch - ES",HYPERLINK(CONCATENATE("https://www.saflax.de/0-WVK-Retail/Bilder-Pictures/SAFLAX-",'Basis-Tabelle-Samen'!Q51,"-",'Basis-Tabelle-Samen'!J51,"-garden-to-go-spanish.jpg")),
IF($C$1="Tschechisch - CZ",HYPERLINK(CONCATENATE("https://www.saflax.de/0-WVK-Retail/Bilder-Pictures/SAFLAX-",'Basis-Tabelle-Samen'!Q51,"-",'Basis-Tabelle-Samen'!J51,"-garden-to-go-czech.jpg")),
IF($C$1="Türkisch - TR",HYPERLINK(CONCATENATE("https://www.saflax.de/0-WVK-Retail/Bilder-Pictures/SAFLAX-",'Basis-Tabelle-Samen'!Q51,"-",'Basis-Tabelle-Samen'!J51,"-garden-to-go-turkish.jpg")),
IF($C$1="Ungarisch - HU",HYPERLINK(CONCATENATE("https://www.saflax.de/0-WVK-Retail/Bilder-Pictures/SAFLAX-",'Basis-Tabelle-Samen'!Q51,"-",'Basis-Tabelle-Samen'!J51,"-garden-to-go-hungarian.jpg")),
" ACHTUNG")))))))))))))))))))))))))))))</f>
        <v>https://www.saflax.de/0-WVK-Retail/Bilder-Pictures/SAFLAX-52912-metasequoia-glyptostroboides-garden-to-go-english.jpg</v>
      </c>
      <c r="AP108" s="330" t="str">
        <f>IF(K108&lt;1,"",
IF($C$1="Bulgarisch - BG",HYPERLINK(CONCATENATE("https://www.saflax.de/0-WVK-Retail/Bilder-Pictures/SAFLAX-",'Basis-Tabelle-Samen'!T51,"-",'Basis-Tabelle-Samen'!J51,"-cultivation-set-bulgarian.jpg")),
IF($C$1="Dänisch - DK",HYPERLINK(CONCATENATE("https://www.saflax.de/0-WVK-Retail/Bilder-Pictures/SAFLAX-",'Basis-Tabelle-Samen'!T51,"-",'Basis-Tabelle-Samen'!J51,"-cultivation-set-danish.jpg")),
IF($C$1="Deutsch - DE",HYPERLINK(CONCATENATE("https://www.saflax.de/0-WVK-Retail/Bilder-Pictures/SAFLAX-",'Basis-Tabelle-Samen'!T51,"-",'Basis-Tabelle-Samen'!J51,"-cultivation-set-german.jpg")),
IF($C$1="Englisch - UK",HYPERLINK(CONCATENATE("https://www.saflax.de/0-WVK-Retail/Bilder-Pictures/SAFLAX-",'Basis-Tabelle-Samen'!T51,"-",'Basis-Tabelle-Samen'!J51,"-cultivation-set-english.jpg")),
IF($C$1="Estnisch - EE",HYPERLINK(CONCATENATE("https://www.saflax.de/0-WVK-Retail/Bilder-Pictures/SAFLAX-",'Basis-Tabelle-Samen'!T51,"-",'Basis-Tabelle-Samen'!J51,"-cultivation-set-estonian.jpg")),
IF($C$1="Finnisch - FI",HYPERLINK(CONCATENATE("https://www.saflax.de/0-WVK-Retail/Bilder-Pictures/SAFLAX-",'Basis-Tabelle-Samen'!T51,"-",'Basis-Tabelle-Samen'!J51,"-cultivation-set-finnish.jpg")),
IF($C$1="Französisch - FR",HYPERLINK(CONCATENATE("https://www.saflax.de/0-WVK-Retail/Bilder-Pictures/SAFLAX-",'Basis-Tabelle-Samen'!T51,"-",'Basis-Tabelle-Samen'!J51,"-cultivation-set-french.jpg")),
IF($C$1="Griechisch - GR",HYPERLINK(CONCATENATE("https://www.saflax.de/0-WVK-Retail/Bilder-Pictures/SAFLAX-",'Basis-Tabelle-Samen'!T51,"-",'Basis-Tabelle-Samen'!J51,"-cultivation-set-greek.jpg")),
IF($C$1="Irisch - IE",HYPERLINK(CONCATENATE("https://www.saflax.de/0-WVK-Retail/Bilder-Pictures/SAFLAX-",'Basis-Tabelle-Samen'!T51,"-",'Basis-Tabelle-Samen'!J51,"-cultivation-set-irish.jpg")),
IF($C$1="Isländisch - IS",HYPERLINK(CONCATENATE("https://www.saflax.de/0-WVK-Retail/Bilder-Pictures/SAFLAX-",'Basis-Tabelle-Samen'!T51,"-",'Basis-Tabelle-Samen'!J51,"-cultivation-set-icelandic.jpg")),
IF($C$1="Italienisch - IT",HYPERLINK(CONCATENATE("https://www.saflax.de/0-WVK-Retail/Bilder-Pictures/SAFLAX-",'Basis-Tabelle-Samen'!T51,"-",'Basis-Tabelle-Samen'!J51,"-cultivation-set-italian.jpg")),
IF($C$1="Japanisch - JP",HYPERLINK(CONCATENATE("https://www.saflax.de/0-WVK-Retail/Bilder-Pictures/SAFLAX-",'Basis-Tabelle-Samen'!T51,"-",'Basis-Tabelle-Samen'!J51,"-cultivation-set-japanese.jpg")),
IF($C$1="Kroatisch - HR",HYPERLINK(CONCATENATE("https://www.saflax.de/0-WVK-Retail/Bilder-Pictures/SAFLAX-",'Basis-Tabelle-Samen'!T51,"-",'Basis-Tabelle-Samen'!J51,"-cultivation-set-croatian.jpg")),
IF($C$1="Lettisch - LV",HYPERLINK(CONCATENATE("https://www.saflax.de/0-WVK-Retail/Bilder-Pictures/SAFLAX-",'Basis-Tabelle-Samen'!T51,"-",'Basis-Tabelle-Samen'!J51,"-cultivation-set-latvian.jpg")),
IF($C$1="Litauisch - LT",HYPERLINK(CONCATENATE("https://www.saflax.de/0-WVK-Retail/Bilder-Pictures/SAFLAX-",'Basis-Tabelle-Samen'!T51,"-",'Basis-Tabelle-Samen'!J51,"-cultivation-set-lithuanian.jpg")),
IF($C$1="Maltesisch - MT",HYPERLINK(CONCATENATE("https://www.saflax.de/0-WVK-Retail/Bilder-Pictures/SAFLAX-",'Basis-Tabelle-Samen'!T51,"-",'Basis-Tabelle-Samen'!J51,"-cultivation-set-maltese.jpg")),
IF($C$1="Niederländisch - NL",HYPERLINK(CONCATENATE("https://www.saflax.de/0-WVK-Retail/Bilder-Pictures/SAFLAX-",'Basis-Tabelle-Samen'!T51,"-",'Basis-Tabelle-Samen'!J51,"-cultivation-set-dutch.jpg")),
IF($C$1="Norwegisch - NO",HYPERLINK(CONCATENATE("https://www.saflax.de/0-WVK-Retail/Bilder-Pictures/SAFLAX-",'Basis-Tabelle-Samen'!T51,"-",'Basis-Tabelle-Samen'!J51,"-cultivation-set-nowegian.jpg")),
IF($C$1="Polnisch - PL",HYPERLINK(CONCATENATE("https://www.saflax.de/0-WVK-Retail/Bilder-Pictures/SAFLAX-",'Basis-Tabelle-Samen'!T51,"-",'Basis-Tabelle-Samen'!J51,"-cultivation-set-polish.jpg")),
IF($C$1="Portugiesisch - PT",HYPERLINK(CONCATENATE("https://www.saflax.de/0-WVK-Retail/Bilder-Pictures/SAFLAX-",'Basis-Tabelle-Samen'!T51,"-",'Basis-Tabelle-Samen'!J51,"-cultivation-set-portuguese.jpg")),
IF($C$1="Rumänisch - RO",HYPERLINK(CONCATENATE("https://www.saflax.de/0-WVK-Retail/Bilder-Pictures/SAFLAX-",'Basis-Tabelle-Samen'!T51,"-",'Basis-Tabelle-Samen'!J51,"-cultivation-set-romanian.jpg")),
IF($C$1="Schwedisch - SE",HYPERLINK(CONCATENATE("https://www.saflax.de/0-WVK-Retail/Bilder-Pictures/SAFLAX-",'Basis-Tabelle-Samen'!T51,"-",'Basis-Tabelle-Samen'!J51,"-cultivation-set-swedish.jpg")),
IF($C$1="Slowakisch - SK",HYPERLINK(CONCATENATE("https://www.saflax.de/0-WVK-Retail/Bilder-Pictures/SAFLAX-",'Basis-Tabelle-Samen'!T51,"-",'Basis-Tabelle-Samen'!J51,"-cultivation-set-slovak.jpg")),
IF($C$1="Slowenisch - SI",HYPERLINK(CONCATENATE("https://www.saflax.de/0-WVK-Retail/Bilder-Pictures/SAFLAX-",'Basis-Tabelle-Samen'!T51,"-",'Basis-Tabelle-Samen'!J51,"-cultivation-set-slovenian.jpg")),
IF($C$1="Spanisch - ES",HYPERLINK(CONCATENATE("https://www.saflax.de/0-WVK-Retail/Bilder-Pictures/SAFLAX-",'Basis-Tabelle-Samen'!T51,"-",'Basis-Tabelle-Samen'!J51,"-cultivation-set-spanish.jpg")),
IF($C$1="Tschechisch - CZ",HYPERLINK(CONCATENATE("https://www.saflax.de/0-WVK-Retail/Bilder-Pictures/SAFLAX-",'Basis-Tabelle-Samen'!T51,"-",'Basis-Tabelle-Samen'!J51,"-cultivation-set-czech.jpg")),
IF($C$1="Türkisch - TR",HYPERLINK(CONCATENATE("https://www.saflax.de/0-WVK-Retail/Bilder-Pictures/SAFLAX-",'Basis-Tabelle-Samen'!T51,"-",'Basis-Tabelle-Samen'!J51,"-cultivation-set-turkish.jpg")),
IF($C$1="Ungarisch - HU",HYPERLINK(CONCATENATE("https://www.saflax.de/0-WVK-Retail/Bilder-Pictures/SAFLAX-",'Basis-Tabelle-Samen'!T51,"-",'Basis-Tabelle-Samen'!J51,"-cultivation-set-hungarian.jpg")),
" ACHTUNG")))))))))))))))))))))))))))))</f>
        <v>https://www.saflax.de/0-WVK-Retail/Bilder-Pictures/SAFLAX-32912-metasequoia-glyptostroboides-cultivation-set-english.jpg</v>
      </c>
      <c r="AQ108" s="330" t="str">
        <f>IF(L108&lt;1,"",
IF($C$1="Bulgarisch - BG",HYPERLINK(CONCATENATE("https://www.saflax.de/0-WVK-Retail/Bilder-Pictures/SAFLAX-",'Basis-Tabelle-Samen'!W51,"-",'Basis-Tabelle-Samen'!J51,"-garden-in-the-bag-bulgarian.jpg")),
IF($C$1="Dänisch - DK",HYPERLINK(CONCATENATE("https://www.saflax.de/0-WVK-Retail/Bilder-Pictures/SAFLAX-",'Basis-Tabelle-Samen'!W51,"-",'Basis-Tabelle-Samen'!J51,"-garden-in-the-bag-danish.jpg")),
IF($C$1="Deutsch - DE",HYPERLINK(CONCATENATE("https://www.saflax.de/0-WVK-Retail/Bilder-Pictures/SAFLAX-",'Basis-Tabelle-Samen'!W51,"-",'Basis-Tabelle-Samen'!J51,"-garden-in-the-bag-german.jpg")),
IF($C$1="Englisch - UK",HYPERLINK(CONCATENATE("https://www.saflax.de/0-WVK-Retail/Bilder-Pictures/SAFLAX-",'Basis-Tabelle-Samen'!W51,"-",'Basis-Tabelle-Samen'!J51,"-garden-in-the-bag-english.jpg")),
IF($C$1="Estnisch - EE",HYPERLINK(CONCATENATE("https://www.saflax.de/0-WVK-Retail/Bilder-Pictures/SAFLAX-",'Basis-Tabelle-Samen'!W51,"-",'Basis-Tabelle-Samen'!J51,"-garden-in-the-bag-estonian.jpg")),
IF($C$1="Finnisch - FI",HYPERLINK(CONCATENATE("https://www.saflax.de/0-WVK-Retail/Bilder-Pictures/SAFLAX-",'Basis-Tabelle-Samen'!W51,"-",'Basis-Tabelle-Samen'!J51,"-garden-in-the-bag-finnish.jpg")),
IF($C$1="Französisch - FR",HYPERLINK(CONCATENATE("https://www.saflax.de/0-WVK-Retail/Bilder-Pictures/SAFLAX-",'Basis-Tabelle-Samen'!W51,"-",'Basis-Tabelle-Samen'!J51,"-garden-in-the-bag-french.jpg")),
IF($C$1="Griechisch - GR",HYPERLINK(CONCATENATE("https://www.saflax.de/0-WVK-Retail/Bilder-Pictures/SAFLAX-",'Basis-Tabelle-Samen'!W51,"-",'Basis-Tabelle-Samen'!J51,"-garden-in-the-bag-greek.jpg")),
IF($C$1="Irisch - IE",HYPERLINK(CONCATENATE("https://www.saflax.de/0-WVK-Retail/Bilder-Pictures/SAFLAX-",'Basis-Tabelle-Samen'!W51,"-",'Basis-Tabelle-Samen'!J51,"-garden-in-the-bag-irish.jpg")),
IF($C$1="Isländisch - IS",HYPERLINK(CONCATENATE("https://www.saflax.de/0-WVK-Retail/Bilder-Pictures/SAFLAX-",'Basis-Tabelle-Samen'!W51,"-",'Basis-Tabelle-Samen'!J51,"-garden-in-the-bag-icelandic.jpg")),
IF($C$1="Italienisch - IT",HYPERLINK(CONCATENATE("https://www.saflax.de/0-WVK-Retail/Bilder-Pictures/SAFLAX-",'Basis-Tabelle-Samen'!W51,"-",'Basis-Tabelle-Samen'!J51,"-garden-in-the-bag-italian.jpg")),
IF($C$1="Japanisch - JP",HYPERLINK(CONCATENATE("https://www.saflax.de/0-WVK-Retail/Bilder-Pictures/SAFLAX-",'Basis-Tabelle-Samen'!W51,"-",'Basis-Tabelle-Samen'!J51,"-garden-in-the-bag-japanese.jpg")),
IF($C$1="Kroatisch - HR",HYPERLINK(CONCATENATE("https://www.saflax.de/0-WVK-Retail/Bilder-Pictures/SAFLAX-",'Basis-Tabelle-Samen'!W51,"-",'Basis-Tabelle-Samen'!J51,"-garden-in-the-bag-croatian.jpg")),
IF($C$1="Lettisch - LV",HYPERLINK(CONCATENATE("https://www.saflax.de/0-WVK-Retail/Bilder-Pictures/SAFLAX-",'Basis-Tabelle-Samen'!W51,"-",'Basis-Tabelle-Samen'!J51,"-garden-in-the-bag-latvian.jpg")),
IF($C$1="Litauisch - LT",HYPERLINK(CONCATENATE("https://www.saflax.de/0-WVK-Retail/Bilder-Pictures/SAFLAX-",'Basis-Tabelle-Samen'!W51,"-",'Basis-Tabelle-Samen'!J51,"-garden-in-the-bag-lithuanian.jpg")),
IF($C$1="Maltesisch - MT",HYPERLINK(CONCATENATE("https://www.saflax.de/0-WVK-Retail/Bilder-Pictures/SAFLAX-",'Basis-Tabelle-Samen'!W51,"-",'Basis-Tabelle-Samen'!J51,"-garden-in-the-bag-maltese.jpg")),
IF($C$1="Niederländisch - NL",HYPERLINK(CONCATENATE("https://www.saflax.de/0-WVK-Retail/Bilder-Pictures/SAFLAX-",'Basis-Tabelle-Samen'!W51,"-",'Basis-Tabelle-Samen'!J51,"-garden-in-the-bag-dutch.jpg")),
IF($C$1="Norwegisch - NO",HYPERLINK(CONCATENATE("https://www.saflax.de/0-WVK-Retail/Bilder-Pictures/SAFLAX-",'Basis-Tabelle-Samen'!W51,"-",'Basis-Tabelle-Samen'!J51,"-garden-in-the-bag-nowegian.jpg")),
IF($C$1="Polnisch - PL",HYPERLINK(CONCATENATE("https://www.saflax.de/0-WVK-Retail/Bilder-Pictures/SAFLAX-",'Basis-Tabelle-Samen'!W51,"-",'Basis-Tabelle-Samen'!J51,"-garden-in-the-bag-polish.jpg")),
IF($C$1="Portugiesisch - PT",HYPERLINK(CONCATENATE("https://www.saflax.de/0-WVK-Retail/Bilder-Pictures/SAFLAX-",'Basis-Tabelle-Samen'!W51,"-",'Basis-Tabelle-Samen'!J51,"-garden-in-the-bag-portuguese.jpg")),
IF($C$1="Rumänisch - RO",HYPERLINK(CONCATENATE("https://www.saflax.de/0-WVK-Retail/Bilder-Pictures/SAFLAX-",'Basis-Tabelle-Samen'!W51,"-",'Basis-Tabelle-Samen'!J51,"-garden-in-the-bag-romanian.jpg")),
IF($C$1="Schwedisch - SE",HYPERLINK(CONCATENATE("https://www.saflax.de/0-WVK-Retail/Bilder-Pictures/SAFLAX-",'Basis-Tabelle-Samen'!W51,"-",'Basis-Tabelle-Samen'!J51,"-garden-in-the-bag-swedish.jpg")),
IF($C$1="Slowakisch - SK",HYPERLINK(CONCATENATE("https://www.saflax.de/0-WVK-Retail/Bilder-Pictures/SAFLAX-",'Basis-Tabelle-Samen'!W51,"-",'Basis-Tabelle-Samen'!J51,"-garden-in-the-bag-slovak.jpg")),
IF($C$1="Slowenisch - SI",HYPERLINK(CONCATENATE("https://www.saflax.de/0-WVK-Retail/Bilder-Pictures/SAFLAX-",'Basis-Tabelle-Samen'!W51,"-",'Basis-Tabelle-Samen'!J51,"-garden-in-the-bag-slovenian.jpg")),
IF($C$1="Spanisch - ES",HYPERLINK(CONCATENATE("https://www.saflax.de/0-WVK-Retail/Bilder-Pictures/SAFLAX-",'Basis-Tabelle-Samen'!W51,"-",'Basis-Tabelle-Samen'!J51,"-garden-in-the-bag-spanish.jpg")),
IF($C$1="Tschechisch - CZ",HYPERLINK(CONCATENATE("https://www.saflax.de/0-WVK-Retail/Bilder-Pictures/SAFLAX-",'Basis-Tabelle-Samen'!W51,"-",'Basis-Tabelle-Samen'!J51,"-garden-in-the-bag-czech.jpg")),
IF($C$1="Türkisch - TR",HYPERLINK(CONCATENATE("https://www.saflax.de/0-WVK-Retail/Bilder-Pictures/SAFLAX-",'Basis-Tabelle-Samen'!W51,"-",'Basis-Tabelle-Samen'!J51,"-garden-in-the-bag-turkish.jpg")),
IF($C$1="Ungarisch - HU",HYPERLINK(CONCATENATE("https://www.saflax.de/0-WVK-Retail/Bilder-Pictures/SAFLAX-",'Basis-Tabelle-Samen'!W51,"-",'Basis-Tabelle-Samen'!J51,"-garden-in-the-bag-hungarian.jpg")),
" ACHTUNG")))))))))))))))))))))))))))))</f>
        <v>https://www.saflax.de/0-WVK-Retail/Bilder-Pictures/SAFLAX-62912-metasequoia-glyptostroboides-garden-in-the-bag-english.jpg</v>
      </c>
    </row>
    <row r="109" spans="1:43" ht="17.100000000000001" customHeight="1" x14ac:dyDescent="0.2">
      <c r="A109" s="318" t="str">
        <f>IF('Basis-Tabelle-Samen'!A45="","",IF($C$1="Deutsch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09" s="319" t="str">
        <f>'Basis-Tabelle-Samen'!I45</f>
        <v>Sarracenia flava / S. purpurea - Mix</v>
      </c>
      <c r="C109" s="316" t="str">
        <f>IF($C$1="Bulgarisch - BG",'Basis-Tabelle-Samen'!Z45,
IF($C$1="Dänisch - DK",'Basis-Tabelle-Samen'!AA45,
IF($C$1="Deutsch - DE",'Basis-Tabelle-Samen'!AB45,
IF($C$1="Englisch - UK",'Basis-Tabelle-Samen'!AC45,
IF($C$1="Estnisch - EE",'Basis-Tabelle-Samen'!AD45,
IF($C$1="Finnisch - FI",'Basis-Tabelle-Samen'!AE45,
IF($C$1="Französisch - FR",'Basis-Tabelle-Samen'!AF45,
IF($C$1="Griechisch - GR",'Basis-Tabelle-Samen'!AG45,
IF($C$1="Irisch - IE",'Basis-Tabelle-Samen'!AH45,
IF($C$1="Isländisch - IS",'Basis-Tabelle-Samen'!AI45,
IF($C$1="Italienisch - IT",'Basis-Tabelle-Samen'!AJ45,
IF($C$1="Japanisch - JP",'Basis-Tabelle-Samen'!AK45,
IF($C$1="Kroatisch - HR",'Basis-Tabelle-Samen'!AL45,
IF($C$1="Lettisch - LV",'Basis-Tabelle-Samen'!AM45,
IF($C$1="Litauisch - LT",'Basis-Tabelle-Samen'!AN45,
IF($C$1="Maltesisch - MT",'Basis-Tabelle-Samen'!AO45,
IF($C$1="Niederländisch - NL",'Basis-Tabelle-Samen'!AP45,
IF($C$1="Norwegisch - NO",'Basis-Tabelle-Samen'!AQ45,
IF($C$1="Polnisch - PL",'Basis-Tabelle-Samen'!AR45,
IF($C$1="Portugiesisch - PT",'Basis-Tabelle-Samen'!AS45,
IF($C$1="Rumänisch - RO",'Basis-Tabelle-Samen'!AT45,
IF($C$1="Schwedisch - SE",'Basis-Tabelle-Samen'!AU45,
IF($C$1="Slowakisch - SK",'Basis-Tabelle-Samen'!AV45,
IF($C$1="Slowenisch - SI",'Basis-Tabelle-Samen'!AW45,
IF($C$1="Spanisch - ES",'Basis-Tabelle-Samen'!AX45,
IF($C$1="Tschechisch - CZ",'Basis-Tabelle-Samen'!AY45,
IF($C$1="Türkisch - TR",'Basis-Tabelle-Samen'!AZ45,
IF($C$1="Ungarisch - HU",'Basis-Tabelle-Samen'!BA45,
" ACHTUNG"))))))))))))))))))))))))))))</f>
        <v>Pitcher Plant Mix</v>
      </c>
      <c r="D109" s="320">
        <f>'Basis-Tabelle-Samen'!F45</f>
        <v>10</v>
      </c>
      <c r="E109" s="321" t="str">
        <f>'Basis-Tabelle-Samen'!H45</f>
        <v>7 %</v>
      </c>
      <c r="F109" s="322" t="str">
        <f>IF('Basis-Tabelle-Samen'!G45="","",'Basis-Tabelle-Samen'!G45)</f>
        <v>01</v>
      </c>
      <c r="G109" s="320">
        <f>'Basis-Tabelle-Samen'!C45</f>
        <v>12704</v>
      </c>
      <c r="H109" s="323">
        <f>'Basis-Tabelle-Samen'!D45</f>
        <v>4055473127040</v>
      </c>
      <c r="I109" s="324">
        <f>'Basis-Tabelle-Samen'!E45</f>
        <v>2.35</v>
      </c>
      <c r="J109" s="325">
        <f t="shared" si="1"/>
        <v>12</v>
      </c>
      <c r="K109" s="326">
        <f>'Basis-Tabelle-Samen'!K45</f>
        <v>72704</v>
      </c>
      <c r="L109" s="323">
        <f>'Basis-Tabelle-Samen'!L45</f>
        <v>4055473727042</v>
      </c>
      <c r="M109" s="324">
        <f>'Basis-Tabelle-Samen'!M45</f>
        <v>2.4500000000000002</v>
      </c>
      <c r="N109" s="326">
        <f>IF(K109&lt;1,"",'3'!$I$15)</f>
        <v>15</v>
      </c>
      <c r="O109" s="327">
        <f>IF(K109&lt;1,"",'3'!$J$11)</f>
        <v>90</v>
      </c>
      <c r="P109" s="326">
        <f>'Basis-Tabelle-Samen'!N45</f>
        <v>82704</v>
      </c>
      <c r="Q109" s="323">
        <f>'Basis-Tabelle-Samen'!O45</f>
        <v>4055473827049</v>
      </c>
      <c r="R109" s="328">
        <f>'Basis-Tabelle-Samen'!P45</f>
        <v>3.75</v>
      </c>
      <c r="S109" s="326">
        <f>IF(R109&lt;1,"",'3'!$M$15)</f>
        <v>18</v>
      </c>
      <c r="T109" s="327">
        <f>IF(R109&lt;1,"",'3'!$N$11)</f>
        <v>72</v>
      </c>
      <c r="U109" s="326">
        <f>'Basis-Tabelle-Samen'!Q45</f>
        <v>52704</v>
      </c>
      <c r="V109" s="323">
        <f>'Basis-Tabelle-Samen'!R45</f>
        <v>4055473527048</v>
      </c>
      <c r="W109" s="324">
        <f>'Basis-Tabelle-Samen'!S45</f>
        <v>4.95</v>
      </c>
      <c r="X109" s="326">
        <f>IF(U109&lt;1,"",'3'!$Q$15)</f>
        <v>6</v>
      </c>
      <c r="Y109" s="327">
        <f>IF(U109&lt;1,"",'3'!$R$11)</f>
        <v>24</v>
      </c>
      <c r="Z109" s="326">
        <f>'Basis-Tabelle-Samen'!T45</f>
        <v>32704</v>
      </c>
      <c r="AA109" s="323">
        <f>'Basis-Tabelle-Samen'!U45</f>
        <v>4055473327044</v>
      </c>
      <c r="AB109" s="324">
        <f>'Basis-Tabelle-Samen'!V45</f>
        <v>6.75</v>
      </c>
      <c r="AC109" s="326">
        <f>IF(Z109&lt;1,"",'3'!$U$15)</f>
        <v>6</v>
      </c>
      <c r="AD109" s="327">
        <f>IF(Z109&lt;1,"",'3'!$V$11)</f>
        <v>24</v>
      </c>
      <c r="AE109" s="326">
        <f>'Basis-Tabelle-Samen'!W45</f>
        <v>62704</v>
      </c>
      <c r="AF109" s="323">
        <f>'Basis-Tabelle-Samen'!X45</f>
        <v>4055473627045</v>
      </c>
      <c r="AG109" s="324">
        <f>'Basis-Tabelle-Samen'!Y45</f>
        <v>2.95</v>
      </c>
      <c r="AH109" s="326">
        <f>IF(AE109&lt;1,"",'3'!$Y$15)</f>
        <v>8</v>
      </c>
      <c r="AI109" s="327">
        <f>IF(AE109&lt;1,"",'3'!$Z$11)</f>
        <v>64</v>
      </c>
      <c r="AJ109" s="315"/>
      <c r="AK109" s="316" t="str">
        <f>IF(G109&lt;1,"",
IF($C$1="Bulgarisch - BG",HYPERLINK(CONCATENATE("https://www.saflax.de/0-WVK-Retail/Bilder-Pictures/SAFLAX-",'Basis-Tabelle-Samen'!C45,"-",'Basis-Tabelle-Samen'!J45,"-seed-package-front-cr-bulgarian.jpg")),
IF($C$1="Dänisch - DK",HYPERLINK(CONCATENATE("https://www.saflax.de/0-WVK-Retail/Bilder-Pictures/SAFLAX-",'Basis-Tabelle-Samen'!C45,"-",'Basis-Tabelle-Samen'!J45,"-seed-package-front-cr-danish.jpg")),
IF($C$1="Deutsch - DE",HYPERLINK(CONCATENATE("https://www.saflax.de/0-WVK-Retail/Bilder-Pictures/SAFLAX-",'Basis-Tabelle-Samen'!C45,"-",'Basis-Tabelle-Samen'!J45,"-seed-package-front-cr-german.jpg")),
IF($C$1="Englisch - UK",HYPERLINK(CONCATENATE("https://www.saflax.de/0-WVK-Retail/Bilder-Pictures/SAFLAX-",'Basis-Tabelle-Samen'!C45,"-",'Basis-Tabelle-Samen'!J45,"-seed-package-front-cr-english.jpg")),
IF($C$1="Estnisch - EE",HYPERLINK(CONCATENATE("https://www.saflax.de/0-WVK-Retail/Bilder-Pictures/SAFLAX-",'Basis-Tabelle-Samen'!C45,"-",'Basis-Tabelle-Samen'!J45,"-seed-package-front-cr-estonian.jpg")),
IF($C$1="Finnisch - FI",HYPERLINK(CONCATENATE("https://www.saflax.de/0-WVK-Retail/Bilder-Pictures/SAFLAX-",'Basis-Tabelle-Samen'!C45,"-",'Basis-Tabelle-Samen'!J45,"-seed-package-front-cr-finnish.jpg")),
IF($C$1="Französisch - FR",HYPERLINK(CONCATENATE("https://www.saflax.de/0-WVK-Retail/Bilder-Pictures/SAFLAX-",'Basis-Tabelle-Samen'!C45,"-",'Basis-Tabelle-Samen'!J45,"-seed-package-front-cr-french.jpg")),
IF($C$1="Griechisch - GR",HYPERLINK(CONCATENATE("https://www.saflax.de/0-WVK-Retail/Bilder-Pictures/SAFLAX-",'Basis-Tabelle-Samen'!C45,"-",'Basis-Tabelle-Samen'!J45,"-seed-package-front-cr-greek.jpg")),
IF($C$1="Irisch - IE",HYPERLINK(CONCATENATE("https://www.saflax.de/0-WVK-Retail/Bilder-Pictures/SAFLAX-",'Basis-Tabelle-Samen'!C45,"-",'Basis-Tabelle-Samen'!J45,"-seed-package-front-cr-irish.jpg")),
IF($C$1="Isländisch - IS",HYPERLINK(CONCATENATE("https://www.saflax.de/0-WVK-Retail/Bilder-Pictures/SAFLAX-",'Basis-Tabelle-Samen'!C45,"-",'Basis-Tabelle-Samen'!J45,"-seed-package-front-cr-icelandic.jpg")),
IF($C$1="Italienisch - IT",HYPERLINK(CONCATENATE("https://www.saflax.de/0-WVK-Retail/Bilder-Pictures/SAFLAX-",'Basis-Tabelle-Samen'!C45,"-",'Basis-Tabelle-Samen'!J45,"-seed-package-front-cr-italian.jpg")),
IF($C$1="Japanisch - JP",HYPERLINK(CONCATENATE("https://www.saflax.de/0-WVK-Retail/Bilder-Pictures/SAFLAX-",'Basis-Tabelle-Samen'!C45,"-",'Basis-Tabelle-Samen'!J45,"-seed-package-front-cr-japanese.jpg")),
IF($C$1="Kroatisch - HR",HYPERLINK(CONCATENATE("https://www.saflax.de/0-WVK-Retail/Bilder-Pictures/SAFLAX-",'Basis-Tabelle-Samen'!C45,"-",'Basis-Tabelle-Samen'!J45,"-seed-package-front-cr-croatian.jpg")),
IF($C$1="Lettisch - LV",HYPERLINK(CONCATENATE("https://www.saflax.de/0-WVK-Retail/Bilder-Pictures/SAFLAX-",'Basis-Tabelle-Samen'!C45,"-",'Basis-Tabelle-Samen'!J45,"-seed-package-front-cr-latvian.jpg")),
IF($C$1="Litauisch - LT",HYPERLINK(CONCATENATE("https://www.saflax.de/0-WVK-Retail/Bilder-Pictures/SAFLAX-",'Basis-Tabelle-Samen'!C45,"-",'Basis-Tabelle-Samen'!J45,"-seed-package-front-cr-lithuanian.jpg")),
IF($C$1="Maltesisch - MT",HYPERLINK(CONCATENATE("https://www.saflax.de/0-WVK-Retail/Bilder-Pictures/SAFLAX-",'Basis-Tabelle-Samen'!C45,"-",'Basis-Tabelle-Samen'!J45,"-seed-package-front-cr-maltese.jpg")),
IF($C$1="Niederländisch - NL",HYPERLINK(CONCATENATE("https://www.saflax.de/0-WVK-Retail/Bilder-Pictures/SAFLAX-",'Basis-Tabelle-Samen'!C45,"-",'Basis-Tabelle-Samen'!J45,"-seed-package-front-cr-dutch.jpg")),
IF($C$1="Norwegisch - NO",HYPERLINK(CONCATENATE("https://www.saflax.de/0-WVK-Retail/Bilder-Pictures/SAFLAX-",'Basis-Tabelle-Samen'!C45,"-",'Basis-Tabelle-Samen'!J45,"-seed-package-front-cr-nowegian.jpg")),
IF($C$1="Polnisch - PL",HYPERLINK(CONCATENATE("https://www.saflax.de/0-WVK-Retail/Bilder-Pictures/SAFLAX-",'Basis-Tabelle-Samen'!C45,"-",'Basis-Tabelle-Samen'!J45,"-seed-package-front-cr-polish.jpg")),
IF($C$1="Portugiesisch - PT",HYPERLINK(CONCATENATE("https://www.saflax.de/0-WVK-Retail/Bilder-Pictures/SAFLAX-",'Basis-Tabelle-Samen'!C45,"-",'Basis-Tabelle-Samen'!J45,"-seed-package-front-cr-portuguese.jpg")),
IF($C$1="Rumänisch - RO",HYPERLINK(CONCATENATE("https://www.saflax.de/0-WVK-Retail/Bilder-Pictures/SAFLAX-",'Basis-Tabelle-Samen'!C45,"-",'Basis-Tabelle-Samen'!J45,"-seed-package-front-cr-romanian.jpg")),
IF($C$1="Schwedisch - SE",HYPERLINK(CONCATENATE("https://www.saflax.de/0-WVK-Retail/Bilder-Pictures/SAFLAX-",'Basis-Tabelle-Samen'!C45,"-",'Basis-Tabelle-Samen'!J45,"-seed-package-front-cr-swedish.jpg")),
IF($C$1="Slowakisch - SK",HYPERLINK(CONCATENATE("https://www.saflax.de/0-WVK-Retail/Bilder-Pictures/SAFLAX-",'Basis-Tabelle-Samen'!C45,"-",'Basis-Tabelle-Samen'!J45,"-seed-package-front-cr-slovak.jpg")),
IF($C$1="Slowenisch - SI",HYPERLINK(CONCATENATE("https://www.saflax.de/0-WVK-Retail/Bilder-Pictures/SAFLAX-",'Basis-Tabelle-Samen'!C45,"-",'Basis-Tabelle-Samen'!J45,"-seed-package-front-cr-slovenian.jpg")),
IF($C$1="Spanisch - ES",HYPERLINK(CONCATENATE("https://www.saflax.de/0-WVK-Retail/Bilder-Pictures/SAFLAX-",'Basis-Tabelle-Samen'!C45,"-",'Basis-Tabelle-Samen'!J45,"-seed-package-front-cr-spanish.jpg")),
IF($C$1="Tschechisch - CZ",HYPERLINK(CONCATENATE("https://www.saflax.de/0-WVK-Retail/Bilder-Pictures/SAFLAX-",'Basis-Tabelle-Samen'!C45,"-",'Basis-Tabelle-Samen'!J45,"-seed-package-front-cr-czech.jpg")),
IF($C$1="Türkisch - TR",HYPERLINK(CONCATENATE("https://www.saflax.de/0-WVK-Retail/Bilder-Pictures/SAFLAX-",'Basis-Tabelle-Samen'!C45,"-",'Basis-Tabelle-Samen'!J45,"-seed-package-front-cr-turkish.jpg")),
IF($C$1="Ungarisch - HU",HYPERLINK(CONCATENATE("https://www.saflax.de/0-WVK-Retail/Bilder-Pictures/SAFLAX-",'Basis-Tabelle-Samen'!C45,"-",'Basis-Tabelle-Samen'!J45,"-seed-package-front-cr-hungarian.jpg")),
" ACHTUNG")))))))))))))))))))))))))))))</f>
        <v>https://www.saflax.de/0-WVK-Retail/Bilder-Pictures/SAFLAX-12704-sarracenia-mix-seed-package-front-cr-english.jpg</v>
      </c>
      <c r="AL109" s="330" t="str">
        <f>IF(G109&lt;1,"",
IF($C$1="Bulgarisch - BG",HYPERLINK(CONCATENATE("https://www.saflax.de/0-WVK-Retail/Bilder-Pictures/SAFLAX-",'Basis-Tabelle-Samen'!C45,"-",'Basis-Tabelle-Samen'!J45,"-seed-package-back-cr-bulgarian.jpg")),
IF($C$1="Dänisch - DK",HYPERLINK(CONCATENATE("https://www.saflax.de/0-WVK-Retail/Bilder-Pictures/SAFLAX-",'Basis-Tabelle-Samen'!C45,"-",'Basis-Tabelle-Samen'!J45,"-seed-package-back-cr-danish.jpg")),
IF($C$1="Deutsch - DE",HYPERLINK(CONCATENATE("https://www.saflax.de/0-WVK-Retail/Bilder-Pictures/SAFLAX-",'Basis-Tabelle-Samen'!C45,"-",'Basis-Tabelle-Samen'!J45,"-seed-package-back-cr-german.jpg")),
IF($C$1="Englisch - UK",HYPERLINK(CONCATENATE("https://www.saflax.de/0-WVK-Retail/Bilder-Pictures/SAFLAX-",'Basis-Tabelle-Samen'!C45,"-",'Basis-Tabelle-Samen'!J45,"-seed-package-back-cr-english.jpg")),
IF($C$1="Estnisch - EE",HYPERLINK(CONCATENATE("https://www.saflax.de/0-WVK-Retail/Bilder-Pictures/SAFLAX-",'Basis-Tabelle-Samen'!C45,"-",'Basis-Tabelle-Samen'!J45,"-seed-package-back-cr-estonian.jpg")),
IF($C$1="Finnisch - FI",HYPERLINK(CONCATENATE("https://www.saflax.de/0-WVK-Retail/Bilder-Pictures/SAFLAX-",'Basis-Tabelle-Samen'!C45,"-",'Basis-Tabelle-Samen'!J45,"-seed-package-back-cr-finnish.jpg")),
IF($C$1="Französisch - FR",HYPERLINK(CONCATENATE("https://www.saflax.de/0-WVK-Retail/Bilder-Pictures/SAFLAX-",'Basis-Tabelle-Samen'!C45,"-",'Basis-Tabelle-Samen'!J45,"-seed-package-back-cr-french.jpg")),
IF($C$1="Griechisch - GR",HYPERLINK(CONCATENATE("https://www.saflax.de/0-WVK-Retail/Bilder-Pictures/SAFLAX-",'Basis-Tabelle-Samen'!C45,"-",'Basis-Tabelle-Samen'!J45,"-seed-package-back-cr-greek.jpg")),
IF($C$1="Irisch - IE",HYPERLINK(CONCATENATE("https://www.saflax.de/0-WVK-Retail/Bilder-Pictures/SAFLAX-",'Basis-Tabelle-Samen'!C45,"-",'Basis-Tabelle-Samen'!J45,"-seed-package-back-cr-irish.jpg")),
IF($C$1="Isländisch - IS",HYPERLINK(CONCATENATE("https://www.saflax.de/0-WVK-Retail/Bilder-Pictures/SAFLAX-",'Basis-Tabelle-Samen'!C45,"-",'Basis-Tabelle-Samen'!J45,"-seed-package-back-cr-icelandic.jpg")),
IF($C$1="Italienisch - IT",HYPERLINK(CONCATENATE("https://www.saflax.de/0-WVK-Retail/Bilder-Pictures/SAFLAX-",'Basis-Tabelle-Samen'!C45,"-",'Basis-Tabelle-Samen'!J45,"-seed-package-back-cr-italian.jpg")),
IF($C$1="Japanisch - JP",HYPERLINK(CONCATENATE("https://www.saflax.de/0-WVK-Retail/Bilder-Pictures/SAFLAX-",'Basis-Tabelle-Samen'!C45,"-",'Basis-Tabelle-Samen'!J45,"-seed-package-back-cr-japanese.jpg")),
IF($C$1="Kroatisch - HR",HYPERLINK(CONCATENATE("https://www.saflax.de/0-WVK-Retail/Bilder-Pictures/SAFLAX-",'Basis-Tabelle-Samen'!C45,"-",'Basis-Tabelle-Samen'!J45,"-seed-package-back-cr-croatian.jpg")),
IF($C$1="Lettisch - LV",HYPERLINK(CONCATENATE("https://www.saflax.de/0-WVK-Retail/Bilder-Pictures/SAFLAX-",'Basis-Tabelle-Samen'!C45,"-",'Basis-Tabelle-Samen'!J45,"-seed-package-back-cr-latvian.jpg")),
IF($C$1="Litauisch - LT",HYPERLINK(CONCATENATE("https://www.saflax.de/0-WVK-Retail/Bilder-Pictures/SAFLAX-",'Basis-Tabelle-Samen'!C45,"-",'Basis-Tabelle-Samen'!J45,"-seed-package-back-cr-lithuanian.jpg")),
IF($C$1="Maltesisch - MT",HYPERLINK(CONCATENATE("https://www.saflax.de/0-WVK-Retail/Bilder-Pictures/SAFLAX-",'Basis-Tabelle-Samen'!C45,"-",'Basis-Tabelle-Samen'!J45,"-seed-package-back-cr-maltese.jpg")),
IF($C$1="Niederländisch - NL",HYPERLINK(CONCATENATE("https://www.saflax.de/0-WVK-Retail/Bilder-Pictures/SAFLAX-",'Basis-Tabelle-Samen'!C45,"-",'Basis-Tabelle-Samen'!J45,"-seed-package-back-cr-dutch.jpg")),
IF($C$1="Norwegisch - NO",HYPERLINK(CONCATENATE("https://www.saflax.de/0-WVK-Retail/Bilder-Pictures/SAFLAX-",'Basis-Tabelle-Samen'!C45,"-",'Basis-Tabelle-Samen'!J45,"-seed-package-back-cr-nowegian.jpg")),
IF($C$1="Polnisch - PL",HYPERLINK(CONCATENATE("https://www.saflax.de/0-WVK-Retail/Bilder-Pictures/SAFLAX-",'Basis-Tabelle-Samen'!C45,"-",'Basis-Tabelle-Samen'!J45,"-seed-package-back-cr-polish.jpg")),
IF($C$1="Portugiesisch - PT",HYPERLINK(CONCATENATE("https://www.saflax.de/0-WVK-Retail/Bilder-Pictures/SAFLAX-",'Basis-Tabelle-Samen'!C45,"-",'Basis-Tabelle-Samen'!J45,"-seed-package-back-cr-portuguese.jpg")),
IF($C$1="Rumänisch - RO",HYPERLINK(CONCATENATE("https://www.saflax.de/0-WVK-Retail/Bilder-Pictures/SAFLAX-",'Basis-Tabelle-Samen'!C45,"-",'Basis-Tabelle-Samen'!J45,"-seed-package-back-cr-romanian.jpg")),
IF($C$1="Schwedisch - SE",HYPERLINK(CONCATENATE("https://www.saflax.de/0-WVK-Retail/Bilder-Pictures/SAFLAX-",'Basis-Tabelle-Samen'!C45,"-",'Basis-Tabelle-Samen'!J45,"-seed-package-back-cr-swedish.jpg")),
IF($C$1="Slowakisch - SK",HYPERLINK(CONCATENATE("https://www.saflax.de/0-WVK-Retail/Bilder-Pictures/SAFLAX-",'Basis-Tabelle-Samen'!C45,"-",'Basis-Tabelle-Samen'!J45,"-seed-package-back-cr-slovak.jpg")),
IF($C$1="Slowenisch - SI",HYPERLINK(CONCATENATE("https://www.saflax.de/0-WVK-Retail/Bilder-Pictures/SAFLAX-",'Basis-Tabelle-Samen'!C45,"-",'Basis-Tabelle-Samen'!J45,"-seed-package-back-cr-slovenian.jpg")),
IF($C$1="Spanisch - ES",HYPERLINK(CONCATENATE("https://www.saflax.de/0-WVK-Retail/Bilder-Pictures/SAFLAX-",'Basis-Tabelle-Samen'!C45,"-",'Basis-Tabelle-Samen'!J45,"-seed-package-back-cr-spanish.jpg")),
IF($C$1="Tschechisch - CZ",HYPERLINK(CONCATENATE("https://www.saflax.de/0-WVK-Retail/Bilder-Pictures/SAFLAX-",'Basis-Tabelle-Samen'!C45,"-",'Basis-Tabelle-Samen'!J45,"-seed-package-back-cr-czech.jpg")),
IF($C$1="Türkisch - TR",HYPERLINK(CONCATENATE("https://www.saflax.de/0-WVK-Retail/Bilder-Pictures/SAFLAX-",'Basis-Tabelle-Samen'!C45,"-",'Basis-Tabelle-Samen'!J45,"-seed-package-back-cr-turkish.jpg")),
IF($C$1="Ungarisch - HU",HYPERLINK(CONCATENATE("https://www.saflax.de/0-WVK-Retail/Bilder-Pictures/SAFLAX-",'Basis-Tabelle-Samen'!C45,"-",'Basis-Tabelle-Samen'!J45,"-seed-package-back-cr-hungarian.jpg")),
" ACHTUNG")))))))))))))))))))))))))))))</f>
        <v>https://www.saflax.de/0-WVK-Retail/Bilder-Pictures/SAFLAX-12704-sarracenia-mix-seed-package-back-cr-english.jpg</v>
      </c>
      <c r="AM109" s="330" t="str">
        <f>IF(H109&lt;1,"",
IF($C$1="Bulgarisch - BG",HYPERLINK(CONCATENATE("https://www.saflax.de/0-WVK-Retail/Bilder-Pictures/SAFLAX-",'Basis-Tabelle-Samen'!K45,"-",'Basis-Tabelle-Samen'!J45,"-garden-to-go-mini-bulgarian.jpg")),
IF($C$1="Dänisch - DK",HYPERLINK(CONCATENATE("https://www.saflax.de/0-WVK-Retail/Bilder-Pictures/SAFLAX-",'Basis-Tabelle-Samen'!K45,"-",'Basis-Tabelle-Samen'!J45,"-garden-to-go-mini-danish.jpg")),
IF($C$1="Deutsch - DE",HYPERLINK(CONCATENATE("https://www.saflax.de/0-WVK-Retail/Bilder-Pictures/SAFLAX-",'Basis-Tabelle-Samen'!K45,"-",'Basis-Tabelle-Samen'!J45,"-garden-to-go-mini-german.jpg")),
IF($C$1="Englisch - UK",HYPERLINK(CONCATENATE("https://www.saflax.de/0-WVK-Retail/Bilder-Pictures/SAFLAX-",'Basis-Tabelle-Samen'!K45,"-",'Basis-Tabelle-Samen'!J45,"-garden-to-go-mini-english.jpg")),
IF($C$1="Estnisch - EE",HYPERLINK(CONCATENATE("https://www.saflax.de/0-WVK-Retail/Bilder-Pictures/SAFLAX-",'Basis-Tabelle-Samen'!K45,"-",'Basis-Tabelle-Samen'!J45,"-garden-to-go-mini-estonian.jpg")),
IF($C$1="Finnisch - FI",HYPERLINK(CONCATENATE("https://www.saflax.de/0-WVK-Retail/Bilder-Pictures/SAFLAX-",'Basis-Tabelle-Samen'!K45,"-",'Basis-Tabelle-Samen'!J45,"-garden-to-go-mini-finnish.jpg")),
IF($C$1="Französisch - FR",HYPERLINK(CONCATENATE("https://www.saflax.de/0-WVK-Retail/Bilder-Pictures/SAFLAX-",'Basis-Tabelle-Samen'!K45,"-",'Basis-Tabelle-Samen'!J45,"-garden-to-go-mini-french.jpg")),
IF($C$1="Griechisch - GR",HYPERLINK(CONCATENATE("https://www.saflax.de/0-WVK-Retail/Bilder-Pictures/SAFLAX-",'Basis-Tabelle-Samen'!K45,"-",'Basis-Tabelle-Samen'!J45,"-garden-to-go-mini-greek.jpg")),
IF($C$1="Irisch - IE",HYPERLINK(CONCATENATE("https://www.saflax.de/0-WVK-Retail/Bilder-Pictures/SAFLAX-",'Basis-Tabelle-Samen'!K45,"-",'Basis-Tabelle-Samen'!J45,"-garden-to-go-mini-irish.jpg")),
IF($C$1="Isländisch - IS",HYPERLINK(CONCATENATE("https://www.saflax.de/0-WVK-Retail/Bilder-Pictures/SAFLAX-",'Basis-Tabelle-Samen'!K45,"-",'Basis-Tabelle-Samen'!J45,"-garden-to-go-mini-icelandic.jpg")),
IF($C$1="Italienisch - IT",HYPERLINK(CONCATENATE("https://www.saflax.de/0-WVK-Retail/Bilder-Pictures/SAFLAX-",'Basis-Tabelle-Samen'!K45,"-",'Basis-Tabelle-Samen'!J45,"-garden-to-go-mini-italian.jpg")),
IF($C$1="Japanisch - JP",HYPERLINK(CONCATENATE("https://www.saflax.de/0-WVK-Retail/Bilder-Pictures/SAFLAX-",'Basis-Tabelle-Samen'!K45,"-",'Basis-Tabelle-Samen'!J45,"-garden-to-go-mini-japanese.jpg")),
IF($C$1="Kroatisch - HR",HYPERLINK(CONCATENATE("https://www.saflax.de/0-WVK-Retail/Bilder-Pictures/SAFLAX-",'Basis-Tabelle-Samen'!K45,"-",'Basis-Tabelle-Samen'!J45,"-garden-to-go-mini-croatian.jpg")),
IF($C$1="Lettisch - LV",HYPERLINK(CONCATENATE("https://www.saflax.de/0-WVK-Retail/Bilder-Pictures/SAFLAX-",'Basis-Tabelle-Samen'!K45,"-",'Basis-Tabelle-Samen'!J45,"-garden-to-go-mini-latvian.jpg")),
IF($C$1="Litauisch - LT",HYPERLINK(CONCATENATE("https://www.saflax.de/0-WVK-Retail/Bilder-Pictures/SAFLAX-",'Basis-Tabelle-Samen'!K45,"-",'Basis-Tabelle-Samen'!J45,"-garden-to-go-mini-lithuanian.jpg")),
IF($C$1="Maltesisch - MT",HYPERLINK(CONCATENATE("https://www.saflax.de/0-WVK-Retail/Bilder-Pictures/SAFLAX-",'Basis-Tabelle-Samen'!K45,"-",'Basis-Tabelle-Samen'!J45,"-garden-to-go-mini-maltese.jpg")),
IF($C$1="Niederländisch - NL",HYPERLINK(CONCATENATE("https://www.saflax.de/0-WVK-Retail/Bilder-Pictures/SAFLAX-",'Basis-Tabelle-Samen'!K45,"-",'Basis-Tabelle-Samen'!J45,"-garden-to-go-mini-dutch.jpg")),
IF($C$1="Norwegisch - NO",HYPERLINK(CONCATENATE("https://www.saflax.de/0-WVK-Retail/Bilder-Pictures/SAFLAX-",'Basis-Tabelle-Samen'!K45,"-",'Basis-Tabelle-Samen'!J45,"-garden-to-go-mini-nowegian.jpg")),
IF($C$1="Polnisch - PL",HYPERLINK(CONCATENATE("https://www.saflax.de/0-WVK-Retail/Bilder-Pictures/SAFLAX-",'Basis-Tabelle-Samen'!K45,"-",'Basis-Tabelle-Samen'!J45,"-garden-to-go-mini-polish.jpg")),
IF($C$1="Portugiesisch - PT",HYPERLINK(CONCATENATE("https://www.saflax.de/0-WVK-Retail/Bilder-Pictures/SAFLAX-",'Basis-Tabelle-Samen'!K45,"-",'Basis-Tabelle-Samen'!J45,"-garden-to-go-mini-portuguese.jpg")),
IF($C$1="Rumänisch - RO",HYPERLINK(CONCATENATE("https://www.saflax.de/0-WVK-Retail/Bilder-Pictures/SAFLAX-",'Basis-Tabelle-Samen'!K45,"-",'Basis-Tabelle-Samen'!J45,"-garden-to-go-mini-romanian.jpg")),
IF($C$1="Schwedisch - SE",HYPERLINK(CONCATENATE("https://www.saflax.de/0-WVK-Retail/Bilder-Pictures/SAFLAX-",'Basis-Tabelle-Samen'!K45,"-",'Basis-Tabelle-Samen'!J45,"-garden-to-go-mini-swedish.jpg")),
IF($C$1="Slowakisch - SK",HYPERLINK(CONCATENATE("https://www.saflax.de/0-WVK-Retail/Bilder-Pictures/SAFLAX-",'Basis-Tabelle-Samen'!K45,"-",'Basis-Tabelle-Samen'!J45,"-garden-to-go-mini-slovak.jpg")),
IF($C$1="Slowenisch - SI",HYPERLINK(CONCATENATE("https://www.saflax.de/0-WVK-Retail/Bilder-Pictures/SAFLAX-",'Basis-Tabelle-Samen'!K45,"-",'Basis-Tabelle-Samen'!J45,"-garden-to-go-mini-slovenian.jpg")),
IF($C$1="Spanisch - ES",HYPERLINK(CONCATENATE("https://www.saflax.de/0-WVK-Retail/Bilder-Pictures/SAFLAX-",'Basis-Tabelle-Samen'!K45,"-",'Basis-Tabelle-Samen'!J45,"-garden-to-go-mini-spanish.jpg")),
IF($C$1="Tschechisch - CZ",HYPERLINK(CONCATENATE("https://www.saflax.de/0-WVK-Retail/Bilder-Pictures/SAFLAX-",'Basis-Tabelle-Samen'!K45,"-",'Basis-Tabelle-Samen'!J45,"-garden-to-go-mini-czech.jpg")),
IF($C$1="Türkisch - TR",HYPERLINK(CONCATENATE("https://www.saflax.de/0-WVK-Retail/Bilder-Pictures/SAFLAX-",'Basis-Tabelle-Samen'!K45,"-",'Basis-Tabelle-Samen'!J45,"-garden-to-go-mini-turkish.jpg")),
IF($C$1="Ungarisch - HU",HYPERLINK(CONCATENATE("https://www.saflax.de/0-WVK-Retail/Bilder-Pictures/SAFLAX-",'Basis-Tabelle-Samen'!K45,"-",'Basis-Tabelle-Samen'!J45,"-garden-to-go-mini-hungarian.jpg")),
" ACHTUNG")))))))))))))))))))))))))))))</f>
        <v>https://www.saflax.de/0-WVK-Retail/Bilder-Pictures/SAFLAX-72704-sarracenia-mix-garden-to-go-mini-english.jpg</v>
      </c>
      <c r="AN109" s="330" t="str">
        <f>IF(I109&lt;1,"",
IF($C$1="Bulgarisch - BG",HYPERLINK(CONCATENATE("https://www.saflax.de/0-WVK-Retail/Bilder-Pictures/SAFLAX-",'Basis-Tabelle-Samen'!N45,"-",'Basis-Tabelle-Samen'!J45,"-garden-to-go-lite-bulgarian.jpg")),
IF($C$1="Dänisch - DK",HYPERLINK(CONCATENATE("https://www.saflax.de/0-WVK-Retail/Bilder-Pictures/SAFLAX-",'Basis-Tabelle-Samen'!N45,"-",'Basis-Tabelle-Samen'!J45,"-garden-to-go-lite-danish.jpg")),
IF($C$1="Deutsch - DE",HYPERLINK(CONCATENATE("https://www.saflax.de/0-WVK-Retail/Bilder-Pictures/SAFLAX-",'Basis-Tabelle-Samen'!N45,"-",'Basis-Tabelle-Samen'!J45,"-garden-to-go-lite-german.jpg")),
IF($C$1="Englisch - UK",HYPERLINK(CONCATENATE("https://www.saflax.de/0-WVK-Retail/Bilder-Pictures/SAFLAX-",'Basis-Tabelle-Samen'!N45,"-",'Basis-Tabelle-Samen'!J45,"-garden-to-go-lite-english.jpg")),
IF($C$1="Estnisch - EE",HYPERLINK(CONCATENATE("https://www.saflax.de/0-WVK-Retail/Bilder-Pictures/SAFLAX-",'Basis-Tabelle-Samen'!N45,"-",'Basis-Tabelle-Samen'!J45,"-garden-to-go-lite-estonian.jpg")),
IF($C$1="Finnisch - FI",HYPERLINK(CONCATENATE("https://www.saflax.de/0-WVK-Retail/Bilder-Pictures/SAFLAX-",'Basis-Tabelle-Samen'!N45,"-",'Basis-Tabelle-Samen'!J45,"-garden-to-go-lite-finnish.jpg")),
IF($C$1="Französisch - FR",HYPERLINK(CONCATENATE("https://www.saflax.de/0-WVK-Retail/Bilder-Pictures/SAFLAX-",'Basis-Tabelle-Samen'!N45,"-",'Basis-Tabelle-Samen'!J45,"-garden-to-go-lite-french.jpg")),
IF($C$1="Griechisch - GR",HYPERLINK(CONCATENATE("https://www.saflax.de/0-WVK-Retail/Bilder-Pictures/SAFLAX-",'Basis-Tabelle-Samen'!N45,"-",'Basis-Tabelle-Samen'!J45,"-garden-to-go-lite-greek.jpg")),
IF($C$1="Irisch - IE",HYPERLINK(CONCATENATE("https://www.saflax.de/0-WVK-Retail/Bilder-Pictures/SAFLAX-",'Basis-Tabelle-Samen'!N45,"-",'Basis-Tabelle-Samen'!J45,"-garden-to-go-lite-irish.jpg")),
IF($C$1="Isländisch - IS",HYPERLINK(CONCATENATE("https://www.saflax.de/0-WVK-Retail/Bilder-Pictures/SAFLAX-",'Basis-Tabelle-Samen'!N45,"-",'Basis-Tabelle-Samen'!J45,"-garden-to-go-lite-icelandic.jpg")),
IF($C$1="Italienisch - IT",HYPERLINK(CONCATENATE("https://www.saflax.de/0-WVK-Retail/Bilder-Pictures/SAFLAX-",'Basis-Tabelle-Samen'!N45,"-",'Basis-Tabelle-Samen'!J45,"-garden-to-go-lite-italian.jpg")),
IF($C$1="Japanisch - JP",HYPERLINK(CONCATENATE("https://www.saflax.de/0-WVK-Retail/Bilder-Pictures/SAFLAX-",'Basis-Tabelle-Samen'!N45,"-",'Basis-Tabelle-Samen'!J45,"-garden-to-go-lite-japanese.jpg")),
IF($C$1="Kroatisch - HR",HYPERLINK(CONCATENATE("https://www.saflax.de/0-WVK-Retail/Bilder-Pictures/SAFLAX-",'Basis-Tabelle-Samen'!N45,"-",'Basis-Tabelle-Samen'!J45,"-garden-to-go-lite-croatian.jpg")),
IF($C$1="Lettisch - LV",HYPERLINK(CONCATENATE("https://www.saflax.de/0-WVK-Retail/Bilder-Pictures/SAFLAX-",'Basis-Tabelle-Samen'!N45,"-",'Basis-Tabelle-Samen'!J45,"-garden-to-go-lite-latvian.jpg")),
IF($C$1="Litauisch - LT",HYPERLINK(CONCATENATE("https://www.saflax.de/0-WVK-Retail/Bilder-Pictures/SAFLAX-",'Basis-Tabelle-Samen'!N45,"-",'Basis-Tabelle-Samen'!J45,"-garden-to-go-lite-lithuanian.jpg")),
IF($C$1="Maltesisch - MT",HYPERLINK(CONCATENATE("https://www.saflax.de/0-WVK-Retail/Bilder-Pictures/SAFLAX-",'Basis-Tabelle-Samen'!N45,"-",'Basis-Tabelle-Samen'!J45,"-garden-to-go-lite-maltese.jpg")),
IF($C$1="Niederländisch - NL",HYPERLINK(CONCATENATE("https://www.saflax.de/0-WVK-Retail/Bilder-Pictures/SAFLAX-",'Basis-Tabelle-Samen'!N45,"-",'Basis-Tabelle-Samen'!J45,"-garden-to-go-lite-dutch.jpg")),
IF($C$1="Norwegisch - NO",HYPERLINK(CONCATENATE("https://www.saflax.de/0-WVK-Retail/Bilder-Pictures/SAFLAX-",'Basis-Tabelle-Samen'!N45,"-",'Basis-Tabelle-Samen'!J45,"-garden-to-go-lite-nowegian.jpg")),
IF($C$1="Polnisch - PL",HYPERLINK(CONCATENATE("https://www.saflax.de/0-WVK-Retail/Bilder-Pictures/SAFLAX-",'Basis-Tabelle-Samen'!N45,"-",'Basis-Tabelle-Samen'!J45,"-garden-to-go-lite-polish.jpg")),
IF($C$1="Portugiesisch - PT",HYPERLINK(CONCATENATE("https://www.saflax.de/0-WVK-Retail/Bilder-Pictures/SAFLAX-",'Basis-Tabelle-Samen'!N45,"-",'Basis-Tabelle-Samen'!J45,"-garden-to-go-lite-portuguese.jpg")),
IF($C$1="Rumänisch - RO",HYPERLINK(CONCATENATE("https://www.saflax.de/0-WVK-Retail/Bilder-Pictures/SAFLAX-",'Basis-Tabelle-Samen'!N45,"-",'Basis-Tabelle-Samen'!J45,"-garden-to-go-lite-romanian.jpg")),
IF($C$1="Schwedisch - SE",HYPERLINK(CONCATENATE("https://www.saflax.de/0-WVK-Retail/Bilder-Pictures/SAFLAX-",'Basis-Tabelle-Samen'!N45,"-",'Basis-Tabelle-Samen'!J45,"-garden-to-go-lite-swedish.jpg")),
IF($C$1="Slowakisch - SK",HYPERLINK(CONCATENATE("https://www.saflax.de/0-WVK-Retail/Bilder-Pictures/SAFLAX-",'Basis-Tabelle-Samen'!N45,"-",'Basis-Tabelle-Samen'!J45,"-garden-to-go-lite-slovak.jpg")),
IF($C$1="Slowenisch - SI",HYPERLINK(CONCATENATE("https://www.saflax.de/0-WVK-Retail/Bilder-Pictures/SAFLAX-",'Basis-Tabelle-Samen'!N45,"-",'Basis-Tabelle-Samen'!J45,"-garden-to-go-lite-slovenian.jpg")),
IF($C$1="Spanisch - ES",HYPERLINK(CONCATENATE("https://www.saflax.de/0-WVK-Retail/Bilder-Pictures/SAFLAX-",'Basis-Tabelle-Samen'!N45,"-",'Basis-Tabelle-Samen'!J45,"-garden-to-go-lite-spanish.jpg")),
IF($C$1="Tschechisch - CZ",HYPERLINK(CONCATENATE("https://www.saflax.de/0-WVK-Retail/Bilder-Pictures/SAFLAX-",'Basis-Tabelle-Samen'!N45,"-",'Basis-Tabelle-Samen'!J45,"-garden-to-go-lite-czech.jpg")),
IF($C$1="Türkisch - TR",HYPERLINK(CONCATENATE("https://www.saflax.de/0-WVK-Retail/Bilder-Pictures/SAFLAX-",'Basis-Tabelle-Samen'!N45,"-",'Basis-Tabelle-Samen'!J45,"-garden-to-go-lite-turkish.jpg")),
IF($C$1="Ungarisch - HU",HYPERLINK(CONCATENATE("https://www.saflax.de/0-WVK-Retail/Bilder-Pictures/SAFLAX-",'Basis-Tabelle-Samen'!N45,"-",'Basis-Tabelle-Samen'!J45,"-garden-to-go-lite-hungarian.jpg")),
" ACHTUNG")))))))))))))))))))))))))))))</f>
        <v>https://www.saflax.de/0-WVK-Retail/Bilder-Pictures/SAFLAX-82704-sarracenia-mix-garden-to-go-lite-english.jpg</v>
      </c>
      <c r="AO109" s="330" t="str">
        <f>IF(J109&lt;1,"",
IF($C$1="Bulgarisch - BG",HYPERLINK(CONCATENATE("https://www.saflax.de/0-WVK-Retail/Bilder-Pictures/SAFLAX-",'Basis-Tabelle-Samen'!Q45,"-",'Basis-Tabelle-Samen'!J45,"-garden-to-go-bulgarian.jpg")),
IF($C$1="Dänisch - DK",HYPERLINK(CONCATENATE("https://www.saflax.de/0-WVK-Retail/Bilder-Pictures/SAFLAX-",'Basis-Tabelle-Samen'!Q45,"-",'Basis-Tabelle-Samen'!J45,"-garden-to-go-danish.jpg")),
IF($C$1="Deutsch - DE",HYPERLINK(CONCATENATE("https://www.saflax.de/0-WVK-Retail/Bilder-Pictures/SAFLAX-",'Basis-Tabelle-Samen'!Q45,"-",'Basis-Tabelle-Samen'!J45,"-garden-to-go-german.jpg")),
IF($C$1="Englisch - UK",HYPERLINK(CONCATENATE("https://www.saflax.de/0-WVK-Retail/Bilder-Pictures/SAFLAX-",'Basis-Tabelle-Samen'!Q45,"-",'Basis-Tabelle-Samen'!J45,"-garden-to-go-english.jpg")),
IF($C$1="Estnisch - EE",HYPERLINK(CONCATENATE("https://www.saflax.de/0-WVK-Retail/Bilder-Pictures/SAFLAX-",'Basis-Tabelle-Samen'!Q45,"-",'Basis-Tabelle-Samen'!J45,"-garden-to-go-estonian.jpg")),
IF($C$1="Finnisch - FI",HYPERLINK(CONCATENATE("https://www.saflax.de/0-WVK-Retail/Bilder-Pictures/SAFLAX-",'Basis-Tabelle-Samen'!Q45,"-",'Basis-Tabelle-Samen'!J45,"-garden-to-go-finnish.jpg")),
IF($C$1="Französisch - FR",HYPERLINK(CONCATENATE("https://www.saflax.de/0-WVK-Retail/Bilder-Pictures/SAFLAX-",'Basis-Tabelle-Samen'!Q45,"-",'Basis-Tabelle-Samen'!J45,"-garden-to-go-french.jpg")),
IF($C$1="Griechisch - GR",HYPERLINK(CONCATENATE("https://www.saflax.de/0-WVK-Retail/Bilder-Pictures/SAFLAX-",'Basis-Tabelle-Samen'!Q45,"-",'Basis-Tabelle-Samen'!J45,"-garden-to-go-greek.jpg")),
IF($C$1="Irisch - IE",HYPERLINK(CONCATENATE("https://www.saflax.de/0-WVK-Retail/Bilder-Pictures/SAFLAX-",'Basis-Tabelle-Samen'!Q45,"-",'Basis-Tabelle-Samen'!J45,"-garden-to-go-irish.jpg")),
IF($C$1="Isländisch - IS",HYPERLINK(CONCATENATE("https://www.saflax.de/0-WVK-Retail/Bilder-Pictures/SAFLAX-",'Basis-Tabelle-Samen'!Q45,"-",'Basis-Tabelle-Samen'!J45,"-garden-to-go-icelandic.jpg")),
IF($C$1="Italienisch - IT",HYPERLINK(CONCATENATE("https://www.saflax.de/0-WVK-Retail/Bilder-Pictures/SAFLAX-",'Basis-Tabelle-Samen'!Q45,"-",'Basis-Tabelle-Samen'!J45,"-garden-to-go-italian.jpg")),
IF($C$1="Japanisch - JP",HYPERLINK(CONCATENATE("https://www.saflax.de/0-WVK-Retail/Bilder-Pictures/SAFLAX-",'Basis-Tabelle-Samen'!Q45,"-",'Basis-Tabelle-Samen'!J45,"-garden-to-go-japanese.jpg")),
IF($C$1="Kroatisch - HR",HYPERLINK(CONCATENATE("https://www.saflax.de/0-WVK-Retail/Bilder-Pictures/SAFLAX-",'Basis-Tabelle-Samen'!Q45,"-",'Basis-Tabelle-Samen'!J45,"-garden-to-go-croatian.jpg")),
IF($C$1="Lettisch - LV",HYPERLINK(CONCATENATE("https://www.saflax.de/0-WVK-Retail/Bilder-Pictures/SAFLAX-",'Basis-Tabelle-Samen'!Q45,"-",'Basis-Tabelle-Samen'!J45,"-garden-to-go-latvian.jpg")),
IF($C$1="Litauisch - LT",HYPERLINK(CONCATENATE("https://www.saflax.de/0-WVK-Retail/Bilder-Pictures/SAFLAX-",'Basis-Tabelle-Samen'!Q45,"-",'Basis-Tabelle-Samen'!J45,"-garden-to-go-lithuanian.jpg")),
IF($C$1="Maltesisch - MT",HYPERLINK(CONCATENATE("https://www.saflax.de/0-WVK-Retail/Bilder-Pictures/SAFLAX-",'Basis-Tabelle-Samen'!Q45,"-",'Basis-Tabelle-Samen'!J45,"-garden-to-go-maltese.jpg")),
IF($C$1="Niederländisch - NL",HYPERLINK(CONCATENATE("https://www.saflax.de/0-WVK-Retail/Bilder-Pictures/SAFLAX-",'Basis-Tabelle-Samen'!Q45,"-",'Basis-Tabelle-Samen'!J45,"-garden-to-go-dutch.jpg")),
IF($C$1="Norwegisch - NO",HYPERLINK(CONCATENATE("https://www.saflax.de/0-WVK-Retail/Bilder-Pictures/SAFLAX-",'Basis-Tabelle-Samen'!Q45,"-",'Basis-Tabelle-Samen'!J45,"-garden-to-go-nowegian.jpg")),
IF($C$1="Polnisch - PL",HYPERLINK(CONCATENATE("https://www.saflax.de/0-WVK-Retail/Bilder-Pictures/SAFLAX-",'Basis-Tabelle-Samen'!Q45,"-",'Basis-Tabelle-Samen'!J45,"-garden-to-go-polish.jpg")),
IF($C$1="Portugiesisch - PT",HYPERLINK(CONCATENATE("https://www.saflax.de/0-WVK-Retail/Bilder-Pictures/SAFLAX-",'Basis-Tabelle-Samen'!Q45,"-",'Basis-Tabelle-Samen'!J45,"-garden-to-go-portuguese.jpg")),
IF($C$1="Rumänisch - RO",HYPERLINK(CONCATENATE("https://www.saflax.de/0-WVK-Retail/Bilder-Pictures/SAFLAX-",'Basis-Tabelle-Samen'!Q45,"-",'Basis-Tabelle-Samen'!J45,"-garden-to-go-romanian.jpg")),
IF($C$1="Schwedisch - SE",HYPERLINK(CONCATENATE("https://www.saflax.de/0-WVK-Retail/Bilder-Pictures/SAFLAX-",'Basis-Tabelle-Samen'!Q45,"-",'Basis-Tabelle-Samen'!J45,"-garden-to-go-swedish.jpg")),
IF($C$1="Slowakisch - SK",HYPERLINK(CONCATENATE("https://www.saflax.de/0-WVK-Retail/Bilder-Pictures/SAFLAX-",'Basis-Tabelle-Samen'!Q45,"-",'Basis-Tabelle-Samen'!J45,"-garden-to-go-slovak.jpg")),
IF($C$1="Slowenisch - SI",HYPERLINK(CONCATENATE("https://www.saflax.de/0-WVK-Retail/Bilder-Pictures/SAFLAX-",'Basis-Tabelle-Samen'!Q45,"-",'Basis-Tabelle-Samen'!J45,"-garden-to-go-slovenian.jpg")),
IF($C$1="Spanisch - ES",HYPERLINK(CONCATENATE("https://www.saflax.de/0-WVK-Retail/Bilder-Pictures/SAFLAX-",'Basis-Tabelle-Samen'!Q45,"-",'Basis-Tabelle-Samen'!J45,"-garden-to-go-spanish.jpg")),
IF($C$1="Tschechisch - CZ",HYPERLINK(CONCATENATE("https://www.saflax.de/0-WVK-Retail/Bilder-Pictures/SAFLAX-",'Basis-Tabelle-Samen'!Q45,"-",'Basis-Tabelle-Samen'!J45,"-garden-to-go-czech.jpg")),
IF($C$1="Türkisch - TR",HYPERLINK(CONCATENATE("https://www.saflax.de/0-WVK-Retail/Bilder-Pictures/SAFLAX-",'Basis-Tabelle-Samen'!Q45,"-",'Basis-Tabelle-Samen'!J45,"-garden-to-go-turkish.jpg")),
IF($C$1="Ungarisch - HU",HYPERLINK(CONCATENATE("https://www.saflax.de/0-WVK-Retail/Bilder-Pictures/SAFLAX-",'Basis-Tabelle-Samen'!Q45,"-",'Basis-Tabelle-Samen'!J45,"-garden-to-go-hungarian.jpg")),
" ACHTUNG")))))))))))))))))))))))))))))</f>
        <v>https://www.saflax.de/0-WVK-Retail/Bilder-Pictures/SAFLAX-52704-sarracenia-mix-garden-to-go-english.jpg</v>
      </c>
      <c r="AP109" s="330" t="str">
        <f>IF(K109&lt;1,"",
IF($C$1="Bulgarisch - BG",HYPERLINK(CONCATENATE("https://www.saflax.de/0-WVK-Retail/Bilder-Pictures/SAFLAX-",'Basis-Tabelle-Samen'!T45,"-",'Basis-Tabelle-Samen'!J45,"-cultivation-set-bulgarian.jpg")),
IF($C$1="Dänisch - DK",HYPERLINK(CONCATENATE("https://www.saflax.de/0-WVK-Retail/Bilder-Pictures/SAFLAX-",'Basis-Tabelle-Samen'!T45,"-",'Basis-Tabelle-Samen'!J45,"-cultivation-set-danish.jpg")),
IF($C$1="Deutsch - DE",HYPERLINK(CONCATENATE("https://www.saflax.de/0-WVK-Retail/Bilder-Pictures/SAFLAX-",'Basis-Tabelle-Samen'!T45,"-",'Basis-Tabelle-Samen'!J45,"-cultivation-set-german.jpg")),
IF($C$1="Englisch - UK",HYPERLINK(CONCATENATE("https://www.saflax.de/0-WVK-Retail/Bilder-Pictures/SAFLAX-",'Basis-Tabelle-Samen'!T45,"-",'Basis-Tabelle-Samen'!J45,"-cultivation-set-english.jpg")),
IF($C$1="Estnisch - EE",HYPERLINK(CONCATENATE("https://www.saflax.de/0-WVK-Retail/Bilder-Pictures/SAFLAX-",'Basis-Tabelle-Samen'!T45,"-",'Basis-Tabelle-Samen'!J45,"-cultivation-set-estonian.jpg")),
IF($C$1="Finnisch - FI",HYPERLINK(CONCATENATE("https://www.saflax.de/0-WVK-Retail/Bilder-Pictures/SAFLAX-",'Basis-Tabelle-Samen'!T45,"-",'Basis-Tabelle-Samen'!J45,"-cultivation-set-finnish.jpg")),
IF($C$1="Französisch - FR",HYPERLINK(CONCATENATE("https://www.saflax.de/0-WVK-Retail/Bilder-Pictures/SAFLAX-",'Basis-Tabelle-Samen'!T45,"-",'Basis-Tabelle-Samen'!J45,"-cultivation-set-french.jpg")),
IF($C$1="Griechisch - GR",HYPERLINK(CONCATENATE("https://www.saflax.de/0-WVK-Retail/Bilder-Pictures/SAFLAX-",'Basis-Tabelle-Samen'!T45,"-",'Basis-Tabelle-Samen'!J45,"-cultivation-set-greek.jpg")),
IF($C$1="Irisch - IE",HYPERLINK(CONCATENATE("https://www.saflax.de/0-WVK-Retail/Bilder-Pictures/SAFLAX-",'Basis-Tabelle-Samen'!T45,"-",'Basis-Tabelle-Samen'!J45,"-cultivation-set-irish.jpg")),
IF($C$1="Isländisch - IS",HYPERLINK(CONCATENATE("https://www.saflax.de/0-WVK-Retail/Bilder-Pictures/SAFLAX-",'Basis-Tabelle-Samen'!T45,"-",'Basis-Tabelle-Samen'!J45,"-cultivation-set-icelandic.jpg")),
IF($C$1="Italienisch - IT",HYPERLINK(CONCATENATE("https://www.saflax.de/0-WVK-Retail/Bilder-Pictures/SAFLAX-",'Basis-Tabelle-Samen'!T45,"-",'Basis-Tabelle-Samen'!J45,"-cultivation-set-italian.jpg")),
IF($C$1="Japanisch - JP",HYPERLINK(CONCATENATE("https://www.saflax.de/0-WVK-Retail/Bilder-Pictures/SAFLAX-",'Basis-Tabelle-Samen'!T45,"-",'Basis-Tabelle-Samen'!J45,"-cultivation-set-japanese.jpg")),
IF($C$1="Kroatisch - HR",HYPERLINK(CONCATENATE("https://www.saflax.de/0-WVK-Retail/Bilder-Pictures/SAFLAX-",'Basis-Tabelle-Samen'!T45,"-",'Basis-Tabelle-Samen'!J45,"-cultivation-set-croatian.jpg")),
IF($C$1="Lettisch - LV",HYPERLINK(CONCATENATE("https://www.saflax.de/0-WVK-Retail/Bilder-Pictures/SAFLAX-",'Basis-Tabelle-Samen'!T45,"-",'Basis-Tabelle-Samen'!J45,"-cultivation-set-latvian.jpg")),
IF($C$1="Litauisch - LT",HYPERLINK(CONCATENATE("https://www.saflax.de/0-WVK-Retail/Bilder-Pictures/SAFLAX-",'Basis-Tabelle-Samen'!T45,"-",'Basis-Tabelle-Samen'!J45,"-cultivation-set-lithuanian.jpg")),
IF($C$1="Maltesisch - MT",HYPERLINK(CONCATENATE("https://www.saflax.de/0-WVK-Retail/Bilder-Pictures/SAFLAX-",'Basis-Tabelle-Samen'!T45,"-",'Basis-Tabelle-Samen'!J45,"-cultivation-set-maltese.jpg")),
IF($C$1="Niederländisch - NL",HYPERLINK(CONCATENATE("https://www.saflax.de/0-WVK-Retail/Bilder-Pictures/SAFLAX-",'Basis-Tabelle-Samen'!T45,"-",'Basis-Tabelle-Samen'!J45,"-cultivation-set-dutch.jpg")),
IF($C$1="Norwegisch - NO",HYPERLINK(CONCATENATE("https://www.saflax.de/0-WVK-Retail/Bilder-Pictures/SAFLAX-",'Basis-Tabelle-Samen'!T45,"-",'Basis-Tabelle-Samen'!J45,"-cultivation-set-nowegian.jpg")),
IF($C$1="Polnisch - PL",HYPERLINK(CONCATENATE("https://www.saflax.de/0-WVK-Retail/Bilder-Pictures/SAFLAX-",'Basis-Tabelle-Samen'!T45,"-",'Basis-Tabelle-Samen'!J45,"-cultivation-set-polish.jpg")),
IF($C$1="Portugiesisch - PT",HYPERLINK(CONCATENATE("https://www.saflax.de/0-WVK-Retail/Bilder-Pictures/SAFLAX-",'Basis-Tabelle-Samen'!T45,"-",'Basis-Tabelle-Samen'!J45,"-cultivation-set-portuguese.jpg")),
IF($C$1="Rumänisch - RO",HYPERLINK(CONCATENATE("https://www.saflax.de/0-WVK-Retail/Bilder-Pictures/SAFLAX-",'Basis-Tabelle-Samen'!T45,"-",'Basis-Tabelle-Samen'!J45,"-cultivation-set-romanian.jpg")),
IF($C$1="Schwedisch - SE",HYPERLINK(CONCATENATE("https://www.saflax.de/0-WVK-Retail/Bilder-Pictures/SAFLAX-",'Basis-Tabelle-Samen'!T45,"-",'Basis-Tabelle-Samen'!J45,"-cultivation-set-swedish.jpg")),
IF($C$1="Slowakisch - SK",HYPERLINK(CONCATENATE("https://www.saflax.de/0-WVK-Retail/Bilder-Pictures/SAFLAX-",'Basis-Tabelle-Samen'!T45,"-",'Basis-Tabelle-Samen'!J45,"-cultivation-set-slovak.jpg")),
IF($C$1="Slowenisch - SI",HYPERLINK(CONCATENATE("https://www.saflax.de/0-WVK-Retail/Bilder-Pictures/SAFLAX-",'Basis-Tabelle-Samen'!T45,"-",'Basis-Tabelle-Samen'!J45,"-cultivation-set-slovenian.jpg")),
IF($C$1="Spanisch - ES",HYPERLINK(CONCATENATE("https://www.saflax.de/0-WVK-Retail/Bilder-Pictures/SAFLAX-",'Basis-Tabelle-Samen'!T45,"-",'Basis-Tabelle-Samen'!J45,"-cultivation-set-spanish.jpg")),
IF($C$1="Tschechisch - CZ",HYPERLINK(CONCATENATE("https://www.saflax.de/0-WVK-Retail/Bilder-Pictures/SAFLAX-",'Basis-Tabelle-Samen'!T45,"-",'Basis-Tabelle-Samen'!J45,"-cultivation-set-czech.jpg")),
IF($C$1="Türkisch - TR",HYPERLINK(CONCATENATE("https://www.saflax.de/0-WVK-Retail/Bilder-Pictures/SAFLAX-",'Basis-Tabelle-Samen'!T45,"-",'Basis-Tabelle-Samen'!J45,"-cultivation-set-turkish.jpg")),
IF($C$1="Ungarisch - HU",HYPERLINK(CONCATENATE("https://www.saflax.de/0-WVK-Retail/Bilder-Pictures/SAFLAX-",'Basis-Tabelle-Samen'!T45,"-",'Basis-Tabelle-Samen'!J45,"-cultivation-set-hungarian.jpg")),
" ACHTUNG")))))))))))))))))))))))))))))</f>
        <v>https://www.saflax.de/0-WVK-Retail/Bilder-Pictures/SAFLAX-32704-sarracenia-mix-cultivation-set-english.jpg</v>
      </c>
      <c r="AQ109" s="330" t="str">
        <f>IF(L109&lt;1,"",
IF($C$1="Bulgarisch - BG",HYPERLINK(CONCATENATE("https://www.saflax.de/0-WVK-Retail/Bilder-Pictures/SAFLAX-",'Basis-Tabelle-Samen'!W45,"-",'Basis-Tabelle-Samen'!J45,"-garden-in-the-bag-bulgarian.jpg")),
IF($C$1="Dänisch - DK",HYPERLINK(CONCATENATE("https://www.saflax.de/0-WVK-Retail/Bilder-Pictures/SAFLAX-",'Basis-Tabelle-Samen'!W45,"-",'Basis-Tabelle-Samen'!J45,"-garden-in-the-bag-danish.jpg")),
IF($C$1="Deutsch - DE",HYPERLINK(CONCATENATE("https://www.saflax.de/0-WVK-Retail/Bilder-Pictures/SAFLAX-",'Basis-Tabelle-Samen'!W45,"-",'Basis-Tabelle-Samen'!J45,"-garden-in-the-bag-german.jpg")),
IF($C$1="Englisch - UK",HYPERLINK(CONCATENATE("https://www.saflax.de/0-WVK-Retail/Bilder-Pictures/SAFLAX-",'Basis-Tabelle-Samen'!W45,"-",'Basis-Tabelle-Samen'!J45,"-garden-in-the-bag-english.jpg")),
IF($C$1="Estnisch - EE",HYPERLINK(CONCATENATE("https://www.saflax.de/0-WVK-Retail/Bilder-Pictures/SAFLAX-",'Basis-Tabelle-Samen'!W45,"-",'Basis-Tabelle-Samen'!J45,"-garden-in-the-bag-estonian.jpg")),
IF($C$1="Finnisch - FI",HYPERLINK(CONCATENATE("https://www.saflax.de/0-WVK-Retail/Bilder-Pictures/SAFLAX-",'Basis-Tabelle-Samen'!W45,"-",'Basis-Tabelle-Samen'!J45,"-garden-in-the-bag-finnish.jpg")),
IF($C$1="Französisch - FR",HYPERLINK(CONCATENATE("https://www.saflax.de/0-WVK-Retail/Bilder-Pictures/SAFLAX-",'Basis-Tabelle-Samen'!W45,"-",'Basis-Tabelle-Samen'!J45,"-garden-in-the-bag-french.jpg")),
IF($C$1="Griechisch - GR",HYPERLINK(CONCATENATE("https://www.saflax.de/0-WVK-Retail/Bilder-Pictures/SAFLAX-",'Basis-Tabelle-Samen'!W45,"-",'Basis-Tabelle-Samen'!J45,"-garden-in-the-bag-greek.jpg")),
IF($C$1="Irisch - IE",HYPERLINK(CONCATENATE("https://www.saflax.de/0-WVK-Retail/Bilder-Pictures/SAFLAX-",'Basis-Tabelle-Samen'!W45,"-",'Basis-Tabelle-Samen'!J45,"-garden-in-the-bag-irish.jpg")),
IF($C$1="Isländisch - IS",HYPERLINK(CONCATENATE("https://www.saflax.de/0-WVK-Retail/Bilder-Pictures/SAFLAX-",'Basis-Tabelle-Samen'!W45,"-",'Basis-Tabelle-Samen'!J45,"-garden-in-the-bag-icelandic.jpg")),
IF($C$1="Italienisch - IT",HYPERLINK(CONCATENATE("https://www.saflax.de/0-WVK-Retail/Bilder-Pictures/SAFLAX-",'Basis-Tabelle-Samen'!W45,"-",'Basis-Tabelle-Samen'!J45,"-garden-in-the-bag-italian.jpg")),
IF($C$1="Japanisch - JP",HYPERLINK(CONCATENATE("https://www.saflax.de/0-WVK-Retail/Bilder-Pictures/SAFLAX-",'Basis-Tabelle-Samen'!W45,"-",'Basis-Tabelle-Samen'!J45,"-garden-in-the-bag-japanese.jpg")),
IF($C$1="Kroatisch - HR",HYPERLINK(CONCATENATE("https://www.saflax.de/0-WVK-Retail/Bilder-Pictures/SAFLAX-",'Basis-Tabelle-Samen'!W45,"-",'Basis-Tabelle-Samen'!J45,"-garden-in-the-bag-croatian.jpg")),
IF($C$1="Lettisch - LV",HYPERLINK(CONCATENATE("https://www.saflax.de/0-WVK-Retail/Bilder-Pictures/SAFLAX-",'Basis-Tabelle-Samen'!W45,"-",'Basis-Tabelle-Samen'!J45,"-garden-in-the-bag-latvian.jpg")),
IF($C$1="Litauisch - LT",HYPERLINK(CONCATENATE("https://www.saflax.de/0-WVK-Retail/Bilder-Pictures/SAFLAX-",'Basis-Tabelle-Samen'!W45,"-",'Basis-Tabelle-Samen'!J45,"-garden-in-the-bag-lithuanian.jpg")),
IF($C$1="Maltesisch - MT",HYPERLINK(CONCATENATE("https://www.saflax.de/0-WVK-Retail/Bilder-Pictures/SAFLAX-",'Basis-Tabelle-Samen'!W45,"-",'Basis-Tabelle-Samen'!J45,"-garden-in-the-bag-maltese.jpg")),
IF($C$1="Niederländisch - NL",HYPERLINK(CONCATENATE("https://www.saflax.de/0-WVK-Retail/Bilder-Pictures/SAFLAX-",'Basis-Tabelle-Samen'!W45,"-",'Basis-Tabelle-Samen'!J45,"-garden-in-the-bag-dutch.jpg")),
IF($C$1="Norwegisch - NO",HYPERLINK(CONCATENATE("https://www.saflax.de/0-WVK-Retail/Bilder-Pictures/SAFLAX-",'Basis-Tabelle-Samen'!W45,"-",'Basis-Tabelle-Samen'!J45,"-garden-in-the-bag-nowegian.jpg")),
IF($C$1="Polnisch - PL",HYPERLINK(CONCATENATE("https://www.saflax.de/0-WVK-Retail/Bilder-Pictures/SAFLAX-",'Basis-Tabelle-Samen'!W45,"-",'Basis-Tabelle-Samen'!J45,"-garden-in-the-bag-polish.jpg")),
IF($C$1="Portugiesisch - PT",HYPERLINK(CONCATENATE("https://www.saflax.de/0-WVK-Retail/Bilder-Pictures/SAFLAX-",'Basis-Tabelle-Samen'!W45,"-",'Basis-Tabelle-Samen'!J45,"-garden-in-the-bag-portuguese.jpg")),
IF($C$1="Rumänisch - RO",HYPERLINK(CONCATENATE("https://www.saflax.de/0-WVK-Retail/Bilder-Pictures/SAFLAX-",'Basis-Tabelle-Samen'!W45,"-",'Basis-Tabelle-Samen'!J45,"-garden-in-the-bag-romanian.jpg")),
IF($C$1="Schwedisch - SE",HYPERLINK(CONCATENATE("https://www.saflax.de/0-WVK-Retail/Bilder-Pictures/SAFLAX-",'Basis-Tabelle-Samen'!W45,"-",'Basis-Tabelle-Samen'!J45,"-garden-in-the-bag-swedish.jpg")),
IF($C$1="Slowakisch - SK",HYPERLINK(CONCATENATE("https://www.saflax.de/0-WVK-Retail/Bilder-Pictures/SAFLAX-",'Basis-Tabelle-Samen'!W45,"-",'Basis-Tabelle-Samen'!J45,"-garden-in-the-bag-slovak.jpg")),
IF($C$1="Slowenisch - SI",HYPERLINK(CONCATENATE("https://www.saflax.de/0-WVK-Retail/Bilder-Pictures/SAFLAX-",'Basis-Tabelle-Samen'!W45,"-",'Basis-Tabelle-Samen'!J45,"-garden-in-the-bag-slovenian.jpg")),
IF($C$1="Spanisch - ES",HYPERLINK(CONCATENATE("https://www.saflax.de/0-WVK-Retail/Bilder-Pictures/SAFLAX-",'Basis-Tabelle-Samen'!W45,"-",'Basis-Tabelle-Samen'!J45,"-garden-in-the-bag-spanish.jpg")),
IF($C$1="Tschechisch - CZ",HYPERLINK(CONCATENATE("https://www.saflax.de/0-WVK-Retail/Bilder-Pictures/SAFLAX-",'Basis-Tabelle-Samen'!W45,"-",'Basis-Tabelle-Samen'!J45,"-garden-in-the-bag-czech.jpg")),
IF($C$1="Türkisch - TR",HYPERLINK(CONCATENATE("https://www.saflax.de/0-WVK-Retail/Bilder-Pictures/SAFLAX-",'Basis-Tabelle-Samen'!W45,"-",'Basis-Tabelle-Samen'!J45,"-garden-in-the-bag-turkish.jpg")),
IF($C$1="Ungarisch - HU",HYPERLINK(CONCATENATE("https://www.saflax.de/0-WVK-Retail/Bilder-Pictures/SAFLAX-",'Basis-Tabelle-Samen'!W45,"-",'Basis-Tabelle-Samen'!J45,"-garden-in-the-bag-hungarian.jpg")),
" ACHTUNG")))))))))))))))))))))))))))))</f>
        <v>https://www.saflax.de/0-WVK-Retail/Bilder-Pictures/SAFLAX-62704-sarracenia-mix-garden-in-the-bag-english.jpg</v>
      </c>
    </row>
    <row r="110" spans="1:43" ht="17.100000000000001" customHeight="1" x14ac:dyDescent="0.2">
      <c r="A110" s="318" t="str">
        <f>IF('Basis-Tabelle-Samen'!A28="","",IF($C$1="Deutsch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10" s="319" t="str">
        <f>'Basis-Tabelle-Samen'!I28</f>
        <v>Sequoiadendron gigantea</v>
      </c>
      <c r="C110" s="316" t="str">
        <f>IF($C$1="Bulgarisch - BG",'Basis-Tabelle-Samen'!Z28,
IF($C$1="Dänisch - DK",'Basis-Tabelle-Samen'!AA28,
IF($C$1="Deutsch - DE",'Basis-Tabelle-Samen'!AB28,
IF($C$1="Englisch - UK",'Basis-Tabelle-Samen'!AC28,
IF($C$1="Estnisch - EE",'Basis-Tabelle-Samen'!AD28,
IF($C$1="Finnisch - FI",'Basis-Tabelle-Samen'!AE28,
IF($C$1="Französisch - FR",'Basis-Tabelle-Samen'!AF28,
IF($C$1="Griechisch - GR",'Basis-Tabelle-Samen'!AG28,
IF($C$1="Irisch - IE",'Basis-Tabelle-Samen'!AH28,
IF($C$1="Isländisch - IS",'Basis-Tabelle-Samen'!AI28,
IF($C$1="Italienisch - IT",'Basis-Tabelle-Samen'!AJ28,
IF($C$1="Japanisch - JP",'Basis-Tabelle-Samen'!AK28,
IF($C$1="Kroatisch - HR",'Basis-Tabelle-Samen'!AL28,
IF($C$1="Lettisch - LV",'Basis-Tabelle-Samen'!AM28,
IF($C$1="Litauisch - LT",'Basis-Tabelle-Samen'!AN28,
IF($C$1="Maltesisch - MT",'Basis-Tabelle-Samen'!AO28,
IF($C$1="Niederländisch - NL",'Basis-Tabelle-Samen'!AP28,
IF($C$1="Norwegisch - NO",'Basis-Tabelle-Samen'!AQ28,
IF($C$1="Polnisch - PL",'Basis-Tabelle-Samen'!AR28,
IF($C$1="Portugiesisch - PT",'Basis-Tabelle-Samen'!AS28,
IF($C$1="Rumänisch - RO",'Basis-Tabelle-Samen'!AT28,
IF($C$1="Schwedisch - SE",'Basis-Tabelle-Samen'!AU28,
IF($C$1="Slowakisch - SK",'Basis-Tabelle-Samen'!AV28,
IF($C$1="Slowenisch - SI",'Basis-Tabelle-Samen'!AW28,
IF($C$1="Spanisch - ES",'Basis-Tabelle-Samen'!AX28,
IF($C$1="Tschechisch - CZ",'Basis-Tabelle-Samen'!AY28,
IF($C$1="Türkisch - TR",'Basis-Tabelle-Samen'!AZ28,
IF($C$1="Ungarisch - HU",'Basis-Tabelle-Samen'!BA28,
" ACHTUNG"))))))))))))))))))))))))))))</f>
        <v>California Giant Redwood</v>
      </c>
      <c r="D110" s="320">
        <f>'Basis-Tabelle-Samen'!F28</f>
        <v>50</v>
      </c>
      <c r="E110" s="321" t="str">
        <f>'Basis-Tabelle-Samen'!H28</f>
        <v>7 %</v>
      </c>
      <c r="F110" s="322" t="str">
        <f>IF('Basis-Tabelle-Samen'!G28="","",'Basis-Tabelle-Samen'!G28)</f>
        <v>01</v>
      </c>
      <c r="G110" s="320">
        <f>'Basis-Tabelle-Samen'!C28</f>
        <v>12354</v>
      </c>
      <c r="H110" s="323">
        <f>'Basis-Tabelle-Samen'!D28</f>
        <v>4055473123547</v>
      </c>
      <c r="I110" s="324">
        <f>'Basis-Tabelle-Samen'!E28</f>
        <v>1.85</v>
      </c>
      <c r="J110" s="325">
        <f t="shared" si="1"/>
        <v>12</v>
      </c>
      <c r="K110" s="326">
        <f>'Basis-Tabelle-Samen'!K28</f>
        <v>72354</v>
      </c>
      <c r="L110" s="323">
        <f>'Basis-Tabelle-Samen'!L28</f>
        <v>4055473723549</v>
      </c>
      <c r="M110" s="324">
        <f>'Basis-Tabelle-Samen'!M28</f>
        <v>2.4500000000000002</v>
      </c>
      <c r="N110" s="326">
        <f>IF(K110&lt;1,"",'3'!$I$15)</f>
        <v>15</v>
      </c>
      <c r="O110" s="327">
        <f>IF(K110&lt;1,"",'3'!$J$11)</f>
        <v>90</v>
      </c>
      <c r="P110" s="326">
        <f>'Basis-Tabelle-Samen'!N28</f>
        <v>82354</v>
      </c>
      <c r="Q110" s="323">
        <f>'Basis-Tabelle-Samen'!O28</f>
        <v>4055473823546</v>
      </c>
      <c r="R110" s="328">
        <f>'Basis-Tabelle-Samen'!P28</f>
        <v>3.75</v>
      </c>
      <c r="S110" s="326">
        <f>IF(R110&lt;1,"",'3'!$M$15)</f>
        <v>18</v>
      </c>
      <c r="T110" s="327">
        <f>IF(R110&lt;1,"",'3'!$N$11)</f>
        <v>72</v>
      </c>
      <c r="U110" s="326">
        <f>'Basis-Tabelle-Samen'!Q28</f>
        <v>52354</v>
      </c>
      <c r="V110" s="323">
        <f>'Basis-Tabelle-Samen'!R28</f>
        <v>4055473523545</v>
      </c>
      <c r="W110" s="324">
        <f>'Basis-Tabelle-Samen'!S28</f>
        <v>4.95</v>
      </c>
      <c r="X110" s="326">
        <f>IF(U110&lt;1,"",'3'!$Q$15)</f>
        <v>6</v>
      </c>
      <c r="Y110" s="327">
        <f>IF(U110&lt;1,"",'3'!$R$11)</f>
        <v>24</v>
      </c>
      <c r="Z110" s="326">
        <f>'Basis-Tabelle-Samen'!T28</f>
        <v>32354</v>
      </c>
      <c r="AA110" s="323">
        <f>'Basis-Tabelle-Samen'!U28</f>
        <v>4055473323541</v>
      </c>
      <c r="AB110" s="324">
        <f>'Basis-Tabelle-Samen'!V28</f>
        <v>6.75</v>
      </c>
      <c r="AC110" s="326">
        <f>IF(Z110&lt;1,"",'3'!$U$15)</f>
        <v>6</v>
      </c>
      <c r="AD110" s="327">
        <f>IF(Z110&lt;1,"",'3'!$V$11)</f>
        <v>24</v>
      </c>
      <c r="AE110" s="326">
        <f>'Basis-Tabelle-Samen'!W28</f>
        <v>62354</v>
      </c>
      <c r="AF110" s="323">
        <f>'Basis-Tabelle-Samen'!X28</f>
        <v>4055473623542</v>
      </c>
      <c r="AG110" s="324">
        <f>'Basis-Tabelle-Samen'!Y28</f>
        <v>2.95</v>
      </c>
      <c r="AH110" s="326">
        <f>IF(AE110&lt;1,"",'3'!$Y$15)</f>
        <v>8</v>
      </c>
      <c r="AI110" s="327">
        <f>IF(AE110&lt;1,"",'3'!$Z$11)</f>
        <v>64</v>
      </c>
      <c r="AJ110" s="315"/>
      <c r="AK110" s="316" t="str">
        <f>IF(G110&lt;1,"",
IF($C$1="Bulgarisch - BG",HYPERLINK(CONCATENATE("https://www.saflax.de/0-WVK-Retail/Bilder-Pictures/SAFLAX-",'Basis-Tabelle-Samen'!C28,"-",'Basis-Tabelle-Samen'!J28,"-seed-package-front-cr-bulgarian.jpg")),
IF($C$1="Dänisch - DK",HYPERLINK(CONCATENATE("https://www.saflax.de/0-WVK-Retail/Bilder-Pictures/SAFLAX-",'Basis-Tabelle-Samen'!C28,"-",'Basis-Tabelle-Samen'!J28,"-seed-package-front-cr-danish.jpg")),
IF($C$1="Deutsch - DE",HYPERLINK(CONCATENATE("https://www.saflax.de/0-WVK-Retail/Bilder-Pictures/SAFLAX-",'Basis-Tabelle-Samen'!C28,"-",'Basis-Tabelle-Samen'!J28,"-seed-package-front-cr-german.jpg")),
IF($C$1="Englisch - UK",HYPERLINK(CONCATENATE("https://www.saflax.de/0-WVK-Retail/Bilder-Pictures/SAFLAX-",'Basis-Tabelle-Samen'!C28,"-",'Basis-Tabelle-Samen'!J28,"-seed-package-front-cr-english.jpg")),
IF($C$1="Estnisch - EE",HYPERLINK(CONCATENATE("https://www.saflax.de/0-WVK-Retail/Bilder-Pictures/SAFLAX-",'Basis-Tabelle-Samen'!C28,"-",'Basis-Tabelle-Samen'!J28,"-seed-package-front-cr-estonian.jpg")),
IF($C$1="Finnisch - FI",HYPERLINK(CONCATENATE("https://www.saflax.de/0-WVK-Retail/Bilder-Pictures/SAFLAX-",'Basis-Tabelle-Samen'!C28,"-",'Basis-Tabelle-Samen'!J28,"-seed-package-front-cr-finnish.jpg")),
IF($C$1="Französisch - FR",HYPERLINK(CONCATENATE("https://www.saflax.de/0-WVK-Retail/Bilder-Pictures/SAFLAX-",'Basis-Tabelle-Samen'!C28,"-",'Basis-Tabelle-Samen'!J28,"-seed-package-front-cr-french.jpg")),
IF($C$1="Griechisch - GR",HYPERLINK(CONCATENATE("https://www.saflax.de/0-WVK-Retail/Bilder-Pictures/SAFLAX-",'Basis-Tabelle-Samen'!C28,"-",'Basis-Tabelle-Samen'!J28,"-seed-package-front-cr-greek.jpg")),
IF($C$1="Irisch - IE",HYPERLINK(CONCATENATE("https://www.saflax.de/0-WVK-Retail/Bilder-Pictures/SAFLAX-",'Basis-Tabelle-Samen'!C28,"-",'Basis-Tabelle-Samen'!J28,"-seed-package-front-cr-irish.jpg")),
IF($C$1="Isländisch - IS",HYPERLINK(CONCATENATE("https://www.saflax.de/0-WVK-Retail/Bilder-Pictures/SAFLAX-",'Basis-Tabelle-Samen'!C28,"-",'Basis-Tabelle-Samen'!J28,"-seed-package-front-cr-icelandic.jpg")),
IF($C$1="Italienisch - IT",HYPERLINK(CONCATENATE("https://www.saflax.de/0-WVK-Retail/Bilder-Pictures/SAFLAX-",'Basis-Tabelle-Samen'!C28,"-",'Basis-Tabelle-Samen'!J28,"-seed-package-front-cr-italian.jpg")),
IF($C$1="Japanisch - JP",HYPERLINK(CONCATENATE("https://www.saflax.de/0-WVK-Retail/Bilder-Pictures/SAFLAX-",'Basis-Tabelle-Samen'!C28,"-",'Basis-Tabelle-Samen'!J28,"-seed-package-front-cr-japanese.jpg")),
IF($C$1="Kroatisch - HR",HYPERLINK(CONCATENATE("https://www.saflax.de/0-WVK-Retail/Bilder-Pictures/SAFLAX-",'Basis-Tabelle-Samen'!C28,"-",'Basis-Tabelle-Samen'!J28,"-seed-package-front-cr-croatian.jpg")),
IF($C$1="Lettisch - LV",HYPERLINK(CONCATENATE("https://www.saflax.de/0-WVK-Retail/Bilder-Pictures/SAFLAX-",'Basis-Tabelle-Samen'!C28,"-",'Basis-Tabelle-Samen'!J28,"-seed-package-front-cr-latvian.jpg")),
IF($C$1="Litauisch - LT",HYPERLINK(CONCATENATE("https://www.saflax.de/0-WVK-Retail/Bilder-Pictures/SAFLAX-",'Basis-Tabelle-Samen'!C28,"-",'Basis-Tabelle-Samen'!J28,"-seed-package-front-cr-lithuanian.jpg")),
IF($C$1="Maltesisch - MT",HYPERLINK(CONCATENATE("https://www.saflax.de/0-WVK-Retail/Bilder-Pictures/SAFLAX-",'Basis-Tabelle-Samen'!C28,"-",'Basis-Tabelle-Samen'!J28,"-seed-package-front-cr-maltese.jpg")),
IF($C$1="Niederländisch - NL",HYPERLINK(CONCATENATE("https://www.saflax.de/0-WVK-Retail/Bilder-Pictures/SAFLAX-",'Basis-Tabelle-Samen'!C28,"-",'Basis-Tabelle-Samen'!J28,"-seed-package-front-cr-dutch.jpg")),
IF($C$1="Norwegisch - NO",HYPERLINK(CONCATENATE("https://www.saflax.de/0-WVK-Retail/Bilder-Pictures/SAFLAX-",'Basis-Tabelle-Samen'!C28,"-",'Basis-Tabelle-Samen'!J28,"-seed-package-front-cr-nowegian.jpg")),
IF($C$1="Polnisch - PL",HYPERLINK(CONCATENATE("https://www.saflax.de/0-WVK-Retail/Bilder-Pictures/SAFLAX-",'Basis-Tabelle-Samen'!C28,"-",'Basis-Tabelle-Samen'!J28,"-seed-package-front-cr-polish.jpg")),
IF($C$1="Portugiesisch - PT",HYPERLINK(CONCATENATE("https://www.saflax.de/0-WVK-Retail/Bilder-Pictures/SAFLAX-",'Basis-Tabelle-Samen'!C28,"-",'Basis-Tabelle-Samen'!J28,"-seed-package-front-cr-portuguese.jpg")),
IF($C$1="Rumänisch - RO",HYPERLINK(CONCATENATE("https://www.saflax.de/0-WVK-Retail/Bilder-Pictures/SAFLAX-",'Basis-Tabelle-Samen'!C28,"-",'Basis-Tabelle-Samen'!J28,"-seed-package-front-cr-romanian.jpg")),
IF($C$1="Schwedisch - SE",HYPERLINK(CONCATENATE("https://www.saflax.de/0-WVK-Retail/Bilder-Pictures/SAFLAX-",'Basis-Tabelle-Samen'!C28,"-",'Basis-Tabelle-Samen'!J28,"-seed-package-front-cr-swedish.jpg")),
IF($C$1="Slowakisch - SK",HYPERLINK(CONCATENATE("https://www.saflax.de/0-WVK-Retail/Bilder-Pictures/SAFLAX-",'Basis-Tabelle-Samen'!C28,"-",'Basis-Tabelle-Samen'!J28,"-seed-package-front-cr-slovak.jpg")),
IF($C$1="Slowenisch - SI",HYPERLINK(CONCATENATE("https://www.saflax.de/0-WVK-Retail/Bilder-Pictures/SAFLAX-",'Basis-Tabelle-Samen'!C28,"-",'Basis-Tabelle-Samen'!J28,"-seed-package-front-cr-slovenian.jpg")),
IF($C$1="Spanisch - ES",HYPERLINK(CONCATENATE("https://www.saflax.de/0-WVK-Retail/Bilder-Pictures/SAFLAX-",'Basis-Tabelle-Samen'!C28,"-",'Basis-Tabelle-Samen'!J28,"-seed-package-front-cr-spanish.jpg")),
IF($C$1="Tschechisch - CZ",HYPERLINK(CONCATENATE("https://www.saflax.de/0-WVK-Retail/Bilder-Pictures/SAFLAX-",'Basis-Tabelle-Samen'!C28,"-",'Basis-Tabelle-Samen'!J28,"-seed-package-front-cr-czech.jpg")),
IF($C$1="Türkisch - TR",HYPERLINK(CONCATENATE("https://www.saflax.de/0-WVK-Retail/Bilder-Pictures/SAFLAX-",'Basis-Tabelle-Samen'!C28,"-",'Basis-Tabelle-Samen'!J28,"-seed-package-front-cr-turkish.jpg")),
IF($C$1="Ungarisch - HU",HYPERLINK(CONCATENATE("https://www.saflax.de/0-WVK-Retail/Bilder-Pictures/SAFLAX-",'Basis-Tabelle-Samen'!C28,"-",'Basis-Tabelle-Samen'!J28,"-seed-package-front-cr-hungarian.jpg")),
" ACHTUNG")))))))))))))))))))))))))))))</f>
        <v>https://www.saflax.de/0-WVK-Retail/Bilder-Pictures/SAFLAX-12354-sequoiadendron-gigantea-seed-package-front-cr-english.jpg</v>
      </c>
      <c r="AL110" s="330" t="str">
        <f>IF(G110&lt;1,"",
IF($C$1="Bulgarisch - BG",HYPERLINK(CONCATENATE("https://www.saflax.de/0-WVK-Retail/Bilder-Pictures/SAFLAX-",'Basis-Tabelle-Samen'!C28,"-",'Basis-Tabelle-Samen'!J28,"-seed-package-back-cr-bulgarian.jpg")),
IF($C$1="Dänisch - DK",HYPERLINK(CONCATENATE("https://www.saflax.de/0-WVK-Retail/Bilder-Pictures/SAFLAX-",'Basis-Tabelle-Samen'!C28,"-",'Basis-Tabelle-Samen'!J28,"-seed-package-back-cr-danish.jpg")),
IF($C$1="Deutsch - DE",HYPERLINK(CONCATENATE("https://www.saflax.de/0-WVK-Retail/Bilder-Pictures/SAFLAX-",'Basis-Tabelle-Samen'!C28,"-",'Basis-Tabelle-Samen'!J28,"-seed-package-back-cr-german.jpg")),
IF($C$1="Englisch - UK",HYPERLINK(CONCATENATE("https://www.saflax.de/0-WVK-Retail/Bilder-Pictures/SAFLAX-",'Basis-Tabelle-Samen'!C28,"-",'Basis-Tabelle-Samen'!J28,"-seed-package-back-cr-english.jpg")),
IF($C$1="Estnisch - EE",HYPERLINK(CONCATENATE("https://www.saflax.de/0-WVK-Retail/Bilder-Pictures/SAFLAX-",'Basis-Tabelle-Samen'!C28,"-",'Basis-Tabelle-Samen'!J28,"-seed-package-back-cr-estonian.jpg")),
IF($C$1="Finnisch - FI",HYPERLINK(CONCATENATE("https://www.saflax.de/0-WVK-Retail/Bilder-Pictures/SAFLAX-",'Basis-Tabelle-Samen'!C28,"-",'Basis-Tabelle-Samen'!J28,"-seed-package-back-cr-finnish.jpg")),
IF($C$1="Französisch - FR",HYPERLINK(CONCATENATE("https://www.saflax.de/0-WVK-Retail/Bilder-Pictures/SAFLAX-",'Basis-Tabelle-Samen'!C28,"-",'Basis-Tabelle-Samen'!J28,"-seed-package-back-cr-french.jpg")),
IF($C$1="Griechisch - GR",HYPERLINK(CONCATENATE("https://www.saflax.de/0-WVK-Retail/Bilder-Pictures/SAFLAX-",'Basis-Tabelle-Samen'!C28,"-",'Basis-Tabelle-Samen'!J28,"-seed-package-back-cr-greek.jpg")),
IF($C$1="Irisch - IE",HYPERLINK(CONCATENATE("https://www.saflax.de/0-WVK-Retail/Bilder-Pictures/SAFLAX-",'Basis-Tabelle-Samen'!C28,"-",'Basis-Tabelle-Samen'!J28,"-seed-package-back-cr-irish.jpg")),
IF($C$1="Isländisch - IS",HYPERLINK(CONCATENATE("https://www.saflax.de/0-WVK-Retail/Bilder-Pictures/SAFLAX-",'Basis-Tabelle-Samen'!C28,"-",'Basis-Tabelle-Samen'!J28,"-seed-package-back-cr-icelandic.jpg")),
IF($C$1="Italienisch - IT",HYPERLINK(CONCATENATE("https://www.saflax.de/0-WVK-Retail/Bilder-Pictures/SAFLAX-",'Basis-Tabelle-Samen'!C28,"-",'Basis-Tabelle-Samen'!J28,"-seed-package-back-cr-italian.jpg")),
IF($C$1="Japanisch - JP",HYPERLINK(CONCATENATE("https://www.saflax.de/0-WVK-Retail/Bilder-Pictures/SAFLAX-",'Basis-Tabelle-Samen'!C28,"-",'Basis-Tabelle-Samen'!J28,"-seed-package-back-cr-japanese.jpg")),
IF($C$1="Kroatisch - HR",HYPERLINK(CONCATENATE("https://www.saflax.de/0-WVK-Retail/Bilder-Pictures/SAFLAX-",'Basis-Tabelle-Samen'!C28,"-",'Basis-Tabelle-Samen'!J28,"-seed-package-back-cr-croatian.jpg")),
IF($C$1="Lettisch - LV",HYPERLINK(CONCATENATE("https://www.saflax.de/0-WVK-Retail/Bilder-Pictures/SAFLAX-",'Basis-Tabelle-Samen'!C28,"-",'Basis-Tabelle-Samen'!J28,"-seed-package-back-cr-latvian.jpg")),
IF($C$1="Litauisch - LT",HYPERLINK(CONCATENATE("https://www.saflax.de/0-WVK-Retail/Bilder-Pictures/SAFLAX-",'Basis-Tabelle-Samen'!C28,"-",'Basis-Tabelle-Samen'!J28,"-seed-package-back-cr-lithuanian.jpg")),
IF($C$1="Maltesisch - MT",HYPERLINK(CONCATENATE("https://www.saflax.de/0-WVK-Retail/Bilder-Pictures/SAFLAX-",'Basis-Tabelle-Samen'!C28,"-",'Basis-Tabelle-Samen'!J28,"-seed-package-back-cr-maltese.jpg")),
IF($C$1="Niederländisch - NL",HYPERLINK(CONCATENATE("https://www.saflax.de/0-WVK-Retail/Bilder-Pictures/SAFLAX-",'Basis-Tabelle-Samen'!C28,"-",'Basis-Tabelle-Samen'!J28,"-seed-package-back-cr-dutch.jpg")),
IF($C$1="Norwegisch - NO",HYPERLINK(CONCATENATE("https://www.saflax.de/0-WVK-Retail/Bilder-Pictures/SAFLAX-",'Basis-Tabelle-Samen'!C28,"-",'Basis-Tabelle-Samen'!J28,"-seed-package-back-cr-nowegian.jpg")),
IF($C$1="Polnisch - PL",HYPERLINK(CONCATENATE("https://www.saflax.de/0-WVK-Retail/Bilder-Pictures/SAFLAX-",'Basis-Tabelle-Samen'!C28,"-",'Basis-Tabelle-Samen'!J28,"-seed-package-back-cr-polish.jpg")),
IF($C$1="Portugiesisch - PT",HYPERLINK(CONCATENATE("https://www.saflax.de/0-WVK-Retail/Bilder-Pictures/SAFLAX-",'Basis-Tabelle-Samen'!C28,"-",'Basis-Tabelle-Samen'!J28,"-seed-package-back-cr-portuguese.jpg")),
IF($C$1="Rumänisch - RO",HYPERLINK(CONCATENATE("https://www.saflax.de/0-WVK-Retail/Bilder-Pictures/SAFLAX-",'Basis-Tabelle-Samen'!C28,"-",'Basis-Tabelle-Samen'!J28,"-seed-package-back-cr-romanian.jpg")),
IF($C$1="Schwedisch - SE",HYPERLINK(CONCATENATE("https://www.saflax.de/0-WVK-Retail/Bilder-Pictures/SAFLAX-",'Basis-Tabelle-Samen'!C28,"-",'Basis-Tabelle-Samen'!J28,"-seed-package-back-cr-swedish.jpg")),
IF($C$1="Slowakisch - SK",HYPERLINK(CONCATENATE("https://www.saflax.de/0-WVK-Retail/Bilder-Pictures/SAFLAX-",'Basis-Tabelle-Samen'!C28,"-",'Basis-Tabelle-Samen'!J28,"-seed-package-back-cr-slovak.jpg")),
IF($C$1="Slowenisch - SI",HYPERLINK(CONCATENATE("https://www.saflax.de/0-WVK-Retail/Bilder-Pictures/SAFLAX-",'Basis-Tabelle-Samen'!C28,"-",'Basis-Tabelle-Samen'!J28,"-seed-package-back-cr-slovenian.jpg")),
IF($C$1="Spanisch - ES",HYPERLINK(CONCATENATE("https://www.saflax.de/0-WVK-Retail/Bilder-Pictures/SAFLAX-",'Basis-Tabelle-Samen'!C28,"-",'Basis-Tabelle-Samen'!J28,"-seed-package-back-cr-spanish.jpg")),
IF($C$1="Tschechisch - CZ",HYPERLINK(CONCATENATE("https://www.saflax.de/0-WVK-Retail/Bilder-Pictures/SAFLAX-",'Basis-Tabelle-Samen'!C28,"-",'Basis-Tabelle-Samen'!J28,"-seed-package-back-cr-czech.jpg")),
IF($C$1="Türkisch - TR",HYPERLINK(CONCATENATE("https://www.saflax.de/0-WVK-Retail/Bilder-Pictures/SAFLAX-",'Basis-Tabelle-Samen'!C28,"-",'Basis-Tabelle-Samen'!J28,"-seed-package-back-cr-turkish.jpg")),
IF($C$1="Ungarisch - HU",HYPERLINK(CONCATENATE("https://www.saflax.de/0-WVK-Retail/Bilder-Pictures/SAFLAX-",'Basis-Tabelle-Samen'!C28,"-",'Basis-Tabelle-Samen'!J28,"-seed-package-back-cr-hungarian.jpg")),
" ACHTUNG")))))))))))))))))))))))))))))</f>
        <v>https://www.saflax.de/0-WVK-Retail/Bilder-Pictures/SAFLAX-12354-sequoiadendron-gigantea-seed-package-back-cr-english.jpg</v>
      </c>
      <c r="AM110" s="330" t="str">
        <f>IF(H110&lt;1,"",
IF($C$1="Bulgarisch - BG",HYPERLINK(CONCATENATE("https://www.saflax.de/0-WVK-Retail/Bilder-Pictures/SAFLAX-",'Basis-Tabelle-Samen'!K28,"-",'Basis-Tabelle-Samen'!J28,"-garden-to-go-mini-bulgarian.jpg")),
IF($C$1="Dänisch - DK",HYPERLINK(CONCATENATE("https://www.saflax.de/0-WVK-Retail/Bilder-Pictures/SAFLAX-",'Basis-Tabelle-Samen'!K28,"-",'Basis-Tabelle-Samen'!J28,"-garden-to-go-mini-danish.jpg")),
IF($C$1="Deutsch - DE",HYPERLINK(CONCATENATE("https://www.saflax.de/0-WVK-Retail/Bilder-Pictures/SAFLAX-",'Basis-Tabelle-Samen'!K28,"-",'Basis-Tabelle-Samen'!J28,"-garden-to-go-mini-german.jpg")),
IF($C$1="Englisch - UK",HYPERLINK(CONCATENATE("https://www.saflax.de/0-WVK-Retail/Bilder-Pictures/SAFLAX-",'Basis-Tabelle-Samen'!K28,"-",'Basis-Tabelle-Samen'!J28,"-garden-to-go-mini-english.jpg")),
IF($C$1="Estnisch - EE",HYPERLINK(CONCATENATE("https://www.saflax.de/0-WVK-Retail/Bilder-Pictures/SAFLAX-",'Basis-Tabelle-Samen'!K28,"-",'Basis-Tabelle-Samen'!J28,"-garden-to-go-mini-estonian.jpg")),
IF($C$1="Finnisch - FI",HYPERLINK(CONCATENATE("https://www.saflax.de/0-WVK-Retail/Bilder-Pictures/SAFLAX-",'Basis-Tabelle-Samen'!K28,"-",'Basis-Tabelle-Samen'!J28,"-garden-to-go-mini-finnish.jpg")),
IF($C$1="Französisch - FR",HYPERLINK(CONCATENATE("https://www.saflax.de/0-WVK-Retail/Bilder-Pictures/SAFLAX-",'Basis-Tabelle-Samen'!K28,"-",'Basis-Tabelle-Samen'!J28,"-garden-to-go-mini-french.jpg")),
IF($C$1="Griechisch - GR",HYPERLINK(CONCATENATE("https://www.saflax.de/0-WVK-Retail/Bilder-Pictures/SAFLAX-",'Basis-Tabelle-Samen'!K28,"-",'Basis-Tabelle-Samen'!J28,"-garden-to-go-mini-greek.jpg")),
IF($C$1="Irisch - IE",HYPERLINK(CONCATENATE("https://www.saflax.de/0-WVK-Retail/Bilder-Pictures/SAFLAX-",'Basis-Tabelle-Samen'!K28,"-",'Basis-Tabelle-Samen'!J28,"-garden-to-go-mini-irish.jpg")),
IF($C$1="Isländisch - IS",HYPERLINK(CONCATENATE("https://www.saflax.de/0-WVK-Retail/Bilder-Pictures/SAFLAX-",'Basis-Tabelle-Samen'!K28,"-",'Basis-Tabelle-Samen'!J28,"-garden-to-go-mini-icelandic.jpg")),
IF($C$1="Italienisch - IT",HYPERLINK(CONCATENATE("https://www.saflax.de/0-WVK-Retail/Bilder-Pictures/SAFLAX-",'Basis-Tabelle-Samen'!K28,"-",'Basis-Tabelle-Samen'!J28,"-garden-to-go-mini-italian.jpg")),
IF($C$1="Japanisch - JP",HYPERLINK(CONCATENATE("https://www.saflax.de/0-WVK-Retail/Bilder-Pictures/SAFLAX-",'Basis-Tabelle-Samen'!K28,"-",'Basis-Tabelle-Samen'!J28,"-garden-to-go-mini-japanese.jpg")),
IF($C$1="Kroatisch - HR",HYPERLINK(CONCATENATE("https://www.saflax.de/0-WVK-Retail/Bilder-Pictures/SAFLAX-",'Basis-Tabelle-Samen'!K28,"-",'Basis-Tabelle-Samen'!J28,"-garden-to-go-mini-croatian.jpg")),
IF($C$1="Lettisch - LV",HYPERLINK(CONCATENATE("https://www.saflax.de/0-WVK-Retail/Bilder-Pictures/SAFLAX-",'Basis-Tabelle-Samen'!K28,"-",'Basis-Tabelle-Samen'!J28,"-garden-to-go-mini-latvian.jpg")),
IF($C$1="Litauisch - LT",HYPERLINK(CONCATENATE("https://www.saflax.de/0-WVK-Retail/Bilder-Pictures/SAFLAX-",'Basis-Tabelle-Samen'!K28,"-",'Basis-Tabelle-Samen'!J28,"-garden-to-go-mini-lithuanian.jpg")),
IF($C$1="Maltesisch - MT",HYPERLINK(CONCATENATE("https://www.saflax.de/0-WVK-Retail/Bilder-Pictures/SAFLAX-",'Basis-Tabelle-Samen'!K28,"-",'Basis-Tabelle-Samen'!J28,"-garden-to-go-mini-maltese.jpg")),
IF($C$1="Niederländisch - NL",HYPERLINK(CONCATENATE("https://www.saflax.de/0-WVK-Retail/Bilder-Pictures/SAFLAX-",'Basis-Tabelle-Samen'!K28,"-",'Basis-Tabelle-Samen'!J28,"-garden-to-go-mini-dutch.jpg")),
IF($C$1="Norwegisch - NO",HYPERLINK(CONCATENATE("https://www.saflax.de/0-WVK-Retail/Bilder-Pictures/SAFLAX-",'Basis-Tabelle-Samen'!K28,"-",'Basis-Tabelle-Samen'!J28,"-garden-to-go-mini-nowegian.jpg")),
IF($C$1="Polnisch - PL",HYPERLINK(CONCATENATE("https://www.saflax.de/0-WVK-Retail/Bilder-Pictures/SAFLAX-",'Basis-Tabelle-Samen'!K28,"-",'Basis-Tabelle-Samen'!J28,"-garden-to-go-mini-polish.jpg")),
IF($C$1="Portugiesisch - PT",HYPERLINK(CONCATENATE("https://www.saflax.de/0-WVK-Retail/Bilder-Pictures/SAFLAX-",'Basis-Tabelle-Samen'!K28,"-",'Basis-Tabelle-Samen'!J28,"-garden-to-go-mini-portuguese.jpg")),
IF($C$1="Rumänisch - RO",HYPERLINK(CONCATENATE("https://www.saflax.de/0-WVK-Retail/Bilder-Pictures/SAFLAX-",'Basis-Tabelle-Samen'!K28,"-",'Basis-Tabelle-Samen'!J28,"-garden-to-go-mini-romanian.jpg")),
IF($C$1="Schwedisch - SE",HYPERLINK(CONCATENATE("https://www.saflax.de/0-WVK-Retail/Bilder-Pictures/SAFLAX-",'Basis-Tabelle-Samen'!K28,"-",'Basis-Tabelle-Samen'!J28,"-garden-to-go-mini-swedish.jpg")),
IF($C$1="Slowakisch - SK",HYPERLINK(CONCATENATE("https://www.saflax.de/0-WVK-Retail/Bilder-Pictures/SAFLAX-",'Basis-Tabelle-Samen'!K28,"-",'Basis-Tabelle-Samen'!J28,"-garden-to-go-mini-slovak.jpg")),
IF($C$1="Slowenisch - SI",HYPERLINK(CONCATENATE("https://www.saflax.de/0-WVK-Retail/Bilder-Pictures/SAFLAX-",'Basis-Tabelle-Samen'!K28,"-",'Basis-Tabelle-Samen'!J28,"-garden-to-go-mini-slovenian.jpg")),
IF($C$1="Spanisch - ES",HYPERLINK(CONCATENATE("https://www.saflax.de/0-WVK-Retail/Bilder-Pictures/SAFLAX-",'Basis-Tabelle-Samen'!K28,"-",'Basis-Tabelle-Samen'!J28,"-garden-to-go-mini-spanish.jpg")),
IF($C$1="Tschechisch - CZ",HYPERLINK(CONCATENATE("https://www.saflax.de/0-WVK-Retail/Bilder-Pictures/SAFLAX-",'Basis-Tabelle-Samen'!K28,"-",'Basis-Tabelle-Samen'!J28,"-garden-to-go-mini-czech.jpg")),
IF($C$1="Türkisch - TR",HYPERLINK(CONCATENATE("https://www.saflax.de/0-WVK-Retail/Bilder-Pictures/SAFLAX-",'Basis-Tabelle-Samen'!K28,"-",'Basis-Tabelle-Samen'!J28,"-garden-to-go-mini-turkish.jpg")),
IF($C$1="Ungarisch - HU",HYPERLINK(CONCATENATE("https://www.saflax.de/0-WVK-Retail/Bilder-Pictures/SAFLAX-",'Basis-Tabelle-Samen'!K28,"-",'Basis-Tabelle-Samen'!J28,"-garden-to-go-mini-hungarian.jpg")),
" ACHTUNG")))))))))))))))))))))))))))))</f>
        <v>https://www.saflax.de/0-WVK-Retail/Bilder-Pictures/SAFLAX-72354-sequoiadendron-gigantea-garden-to-go-mini-english.jpg</v>
      </c>
      <c r="AN110" s="330" t="str">
        <f>IF(I110&lt;1,"",
IF($C$1="Bulgarisch - BG",HYPERLINK(CONCATENATE("https://www.saflax.de/0-WVK-Retail/Bilder-Pictures/SAFLAX-",'Basis-Tabelle-Samen'!N28,"-",'Basis-Tabelle-Samen'!J28,"-garden-to-go-lite-bulgarian.jpg")),
IF($C$1="Dänisch - DK",HYPERLINK(CONCATENATE("https://www.saflax.de/0-WVK-Retail/Bilder-Pictures/SAFLAX-",'Basis-Tabelle-Samen'!N28,"-",'Basis-Tabelle-Samen'!J28,"-garden-to-go-lite-danish.jpg")),
IF($C$1="Deutsch - DE",HYPERLINK(CONCATENATE("https://www.saflax.de/0-WVK-Retail/Bilder-Pictures/SAFLAX-",'Basis-Tabelle-Samen'!N28,"-",'Basis-Tabelle-Samen'!J28,"-garden-to-go-lite-german.jpg")),
IF($C$1="Englisch - UK",HYPERLINK(CONCATENATE("https://www.saflax.de/0-WVK-Retail/Bilder-Pictures/SAFLAX-",'Basis-Tabelle-Samen'!N28,"-",'Basis-Tabelle-Samen'!J28,"-garden-to-go-lite-english.jpg")),
IF($C$1="Estnisch - EE",HYPERLINK(CONCATENATE("https://www.saflax.de/0-WVK-Retail/Bilder-Pictures/SAFLAX-",'Basis-Tabelle-Samen'!N28,"-",'Basis-Tabelle-Samen'!J28,"-garden-to-go-lite-estonian.jpg")),
IF($C$1="Finnisch - FI",HYPERLINK(CONCATENATE("https://www.saflax.de/0-WVK-Retail/Bilder-Pictures/SAFLAX-",'Basis-Tabelle-Samen'!N28,"-",'Basis-Tabelle-Samen'!J28,"-garden-to-go-lite-finnish.jpg")),
IF($C$1="Französisch - FR",HYPERLINK(CONCATENATE("https://www.saflax.de/0-WVK-Retail/Bilder-Pictures/SAFLAX-",'Basis-Tabelle-Samen'!N28,"-",'Basis-Tabelle-Samen'!J28,"-garden-to-go-lite-french.jpg")),
IF($C$1="Griechisch - GR",HYPERLINK(CONCATENATE("https://www.saflax.de/0-WVK-Retail/Bilder-Pictures/SAFLAX-",'Basis-Tabelle-Samen'!N28,"-",'Basis-Tabelle-Samen'!J28,"-garden-to-go-lite-greek.jpg")),
IF($C$1="Irisch - IE",HYPERLINK(CONCATENATE("https://www.saflax.de/0-WVK-Retail/Bilder-Pictures/SAFLAX-",'Basis-Tabelle-Samen'!N28,"-",'Basis-Tabelle-Samen'!J28,"-garden-to-go-lite-irish.jpg")),
IF($C$1="Isländisch - IS",HYPERLINK(CONCATENATE("https://www.saflax.de/0-WVK-Retail/Bilder-Pictures/SAFLAX-",'Basis-Tabelle-Samen'!N28,"-",'Basis-Tabelle-Samen'!J28,"-garden-to-go-lite-icelandic.jpg")),
IF($C$1="Italienisch - IT",HYPERLINK(CONCATENATE("https://www.saflax.de/0-WVK-Retail/Bilder-Pictures/SAFLAX-",'Basis-Tabelle-Samen'!N28,"-",'Basis-Tabelle-Samen'!J28,"-garden-to-go-lite-italian.jpg")),
IF($C$1="Japanisch - JP",HYPERLINK(CONCATENATE("https://www.saflax.de/0-WVK-Retail/Bilder-Pictures/SAFLAX-",'Basis-Tabelle-Samen'!N28,"-",'Basis-Tabelle-Samen'!J28,"-garden-to-go-lite-japanese.jpg")),
IF($C$1="Kroatisch - HR",HYPERLINK(CONCATENATE("https://www.saflax.de/0-WVK-Retail/Bilder-Pictures/SAFLAX-",'Basis-Tabelle-Samen'!N28,"-",'Basis-Tabelle-Samen'!J28,"-garden-to-go-lite-croatian.jpg")),
IF($C$1="Lettisch - LV",HYPERLINK(CONCATENATE("https://www.saflax.de/0-WVK-Retail/Bilder-Pictures/SAFLAX-",'Basis-Tabelle-Samen'!N28,"-",'Basis-Tabelle-Samen'!J28,"-garden-to-go-lite-latvian.jpg")),
IF($C$1="Litauisch - LT",HYPERLINK(CONCATENATE("https://www.saflax.de/0-WVK-Retail/Bilder-Pictures/SAFLAX-",'Basis-Tabelle-Samen'!N28,"-",'Basis-Tabelle-Samen'!J28,"-garden-to-go-lite-lithuanian.jpg")),
IF($C$1="Maltesisch - MT",HYPERLINK(CONCATENATE("https://www.saflax.de/0-WVK-Retail/Bilder-Pictures/SAFLAX-",'Basis-Tabelle-Samen'!N28,"-",'Basis-Tabelle-Samen'!J28,"-garden-to-go-lite-maltese.jpg")),
IF($C$1="Niederländisch - NL",HYPERLINK(CONCATENATE("https://www.saflax.de/0-WVK-Retail/Bilder-Pictures/SAFLAX-",'Basis-Tabelle-Samen'!N28,"-",'Basis-Tabelle-Samen'!J28,"-garden-to-go-lite-dutch.jpg")),
IF($C$1="Norwegisch - NO",HYPERLINK(CONCATENATE("https://www.saflax.de/0-WVK-Retail/Bilder-Pictures/SAFLAX-",'Basis-Tabelle-Samen'!N28,"-",'Basis-Tabelle-Samen'!J28,"-garden-to-go-lite-nowegian.jpg")),
IF($C$1="Polnisch - PL",HYPERLINK(CONCATENATE("https://www.saflax.de/0-WVK-Retail/Bilder-Pictures/SAFLAX-",'Basis-Tabelle-Samen'!N28,"-",'Basis-Tabelle-Samen'!J28,"-garden-to-go-lite-polish.jpg")),
IF($C$1="Portugiesisch - PT",HYPERLINK(CONCATENATE("https://www.saflax.de/0-WVK-Retail/Bilder-Pictures/SAFLAX-",'Basis-Tabelle-Samen'!N28,"-",'Basis-Tabelle-Samen'!J28,"-garden-to-go-lite-portuguese.jpg")),
IF($C$1="Rumänisch - RO",HYPERLINK(CONCATENATE("https://www.saflax.de/0-WVK-Retail/Bilder-Pictures/SAFLAX-",'Basis-Tabelle-Samen'!N28,"-",'Basis-Tabelle-Samen'!J28,"-garden-to-go-lite-romanian.jpg")),
IF($C$1="Schwedisch - SE",HYPERLINK(CONCATENATE("https://www.saflax.de/0-WVK-Retail/Bilder-Pictures/SAFLAX-",'Basis-Tabelle-Samen'!N28,"-",'Basis-Tabelle-Samen'!J28,"-garden-to-go-lite-swedish.jpg")),
IF($C$1="Slowakisch - SK",HYPERLINK(CONCATENATE("https://www.saflax.de/0-WVK-Retail/Bilder-Pictures/SAFLAX-",'Basis-Tabelle-Samen'!N28,"-",'Basis-Tabelle-Samen'!J28,"-garden-to-go-lite-slovak.jpg")),
IF($C$1="Slowenisch - SI",HYPERLINK(CONCATENATE("https://www.saflax.de/0-WVK-Retail/Bilder-Pictures/SAFLAX-",'Basis-Tabelle-Samen'!N28,"-",'Basis-Tabelle-Samen'!J28,"-garden-to-go-lite-slovenian.jpg")),
IF($C$1="Spanisch - ES",HYPERLINK(CONCATENATE("https://www.saflax.de/0-WVK-Retail/Bilder-Pictures/SAFLAX-",'Basis-Tabelle-Samen'!N28,"-",'Basis-Tabelle-Samen'!J28,"-garden-to-go-lite-spanish.jpg")),
IF($C$1="Tschechisch - CZ",HYPERLINK(CONCATENATE("https://www.saflax.de/0-WVK-Retail/Bilder-Pictures/SAFLAX-",'Basis-Tabelle-Samen'!N28,"-",'Basis-Tabelle-Samen'!J28,"-garden-to-go-lite-czech.jpg")),
IF($C$1="Türkisch - TR",HYPERLINK(CONCATENATE("https://www.saflax.de/0-WVK-Retail/Bilder-Pictures/SAFLAX-",'Basis-Tabelle-Samen'!N28,"-",'Basis-Tabelle-Samen'!J28,"-garden-to-go-lite-turkish.jpg")),
IF($C$1="Ungarisch - HU",HYPERLINK(CONCATENATE("https://www.saflax.de/0-WVK-Retail/Bilder-Pictures/SAFLAX-",'Basis-Tabelle-Samen'!N28,"-",'Basis-Tabelle-Samen'!J28,"-garden-to-go-lite-hungarian.jpg")),
" ACHTUNG")))))))))))))))))))))))))))))</f>
        <v>https://www.saflax.de/0-WVK-Retail/Bilder-Pictures/SAFLAX-82354-sequoiadendron-gigantea-garden-to-go-lite-english.jpg</v>
      </c>
      <c r="AO110" s="330" t="str">
        <f>IF(J110&lt;1,"",
IF($C$1="Bulgarisch - BG",HYPERLINK(CONCATENATE("https://www.saflax.de/0-WVK-Retail/Bilder-Pictures/SAFLAX-",'Basis-Tabelle-Samen'!Q28,"-",'Basis-Tabelle-Samen'!J28,"-garden-to-go-bulgarian.jpg")),
IF($C$1="Dänisch - DK",HYPERLINK(CONCATENATE("https://www.saflax.de/0-WVK-Retail/Bilder-Pictures/SAFLAX-",'Basis-Tabelle-Samen'!Q28,"-",'Basis-Tabelle-Samen'!J28,"-garden-to-go-danish.jpg")),
IF($C$1="Deutsch - DE",HYPERLINK(CONCATENATE("https://www.saflax.de/0-WVK-Retail/Bilder-Pictures/SAFLAX-",'Basis-Tabelle-Samen'!Q28,"-",'Basis-Tabelle-Samen'!J28,"-garden-to-go-german.jpg")),
IF($C$1="Englisch - UK",HYPERLINK(CONCATENATE("https://www.saflax.de/0-WVK-Retail/Bilder-Pictures/SAFLAX-",'Basis-Tabelle-Samen'!Q28,"-",'Basis-Tabelle-Samen'!J28,"-garden-to-go-english.jpg")),
IF($C$1="Estnisch - EE",HYPERLINK(CONCATENATE("https://www.saflax.de/0-WVK-Retail/Bilder-Pictures/SAFLAX-",'Basis-Tabelle-Samen'!Q28,"-",'Basis-Tabelle-Samen'!J28,"-garden-to-go-estonian.jpg")),
IF($C$1="Finnisch - FI",HYPERLINK(CONCATENATE("https://www.saflax.de/0-WVK-Retail/Bilder-Pictures/SAFLAX-",'Basis-Tabelle-Samen'!Q28,"-",'Basis-Tabelle-Samen'!J28,"-garden-to-go-finnish.jpg")),
IF($C$1="Französisch - FR",HYPERLINK(CONCATENATE("https://www.saflax.de/0-WVK-Retail/Bilder-Pictures/SAFLAX-",'Basis-Tabelle-Samen'!Q28,"-",'Basis-Tabelle-Samen'!J28,"-garden-to-go-french.jpg")),
IF($C$1="Griechisch - GR",HYPERLINK(CONCATENATE("https://www.saflax.de/0-WVK-Retail/Bilder-Pictures/SAFLAX-",'Basis-Tabelle-Samen'!Q28,"-",'Basis-Tabelle-Samen'!J28,"-garden-to-go-greek.jpg")),
IF($C$1="Irisch - IE",HYPERLINK(CONCATENATE("https://www.saflax.de/0-WVK-Retail/Bilder-Pictures/SAFLAX-",'Basis-Tabelle-Samen'!Q28,"-",'Basis-Tabelle-Samen'!J28,"-garden-to-go-irish.jpg")),
IF($C$1="Isländisch - IS",HYPERLINK(CONCATENATE("https://www.saflax.de/0-WVK-Retail/Bilder-Pictures/SAFLAX-",'Basis-Tabelle-Samen'!Q28,"-",'Basis-Tabelle-Samen'!J28,"-garden-to-go-icelandic.jpg")),
IF($C$1="Italienisch - IT",HYPERLINK(CONCATENATE("https://www.saflax.de/0-WVK-Retail/Bilder-Pictures/SAFLAX-",'Basis-Tabelle-Samen'!Q28,"-",'Basis-Tabelle-Samen'!J28,"-garden-to-go-italian.jpg")),
IF($C$1="Japanisch - JP",HYPERLINK(CONCATENATE("https://www.saflax.de/0-WVK-Retail/Bilder-Pictures/SAFLAX-",'Basis-Tabelle-Samen'!Q28,"-",'Basis-Tabelle-Samen'!J28,"-garden-to-go-japanese.jpg")),
IF($C$1="Kroatisch - HR",HYPERLINK(CONCATENATE("https://www.saflax.de/0-WVK-Retail/Bilder-Pictures/SAFLAX-",'Basis-Tabelle-Samen'!Q28,"-",'Basis-Tabelle-Samen'!J28,"-garden-to-go-croatian.jpg")),
IF($C$1="Lettisch - LV",HYPERLINK(CONCATENATE("https://www.saflax.de/0-WVK-Retail/Bilder-Pictures/SAFLAX-",'Basis-Tabelle-Samen'!Q28,"-",'Basis-Tabelle-Samen'!J28,"-garden-to-go-latvian.jpg")),
IF($C$1="Litauisch - LT",HYPERLINK(CONCATENATE("https://www.saflax.de/0-WVK-Retail/Bilder-Pictures/SAFLAX-",'Basis-Tabelle-Samen'!Q28,"-",'Basis-Tabelle-Samen'!J28,"-garden-to-go-lithuanian.jpg")),
IF($C$1="Maltesisch - MT",HYPERLINK(CONCATENATE("https://www.saflax.de/0-WVK-Retail/Bilder-Pictures/SAFLAX-",'Basis-Tabelle-Samen'!Q28,"-",'Basis-Tabelle-Samen'!J28,"-garden-to-go-maltese.jpg")),
IF($C$1="Niederländisch - NL",HYPERLINK(CONCATENATE("https://www.saflax.de/0-WVK-Retail/Bilder-Pictures/SAFLAX-",'Basis-Tabelle-Samen'!Q28,"-",'Basis-Tabelle-Samen'!J28,"-garden-to-go-dutch.jpg")),
IF($C$1="Norwegisch - NO",HYPERLINK(CONCATENATE("https://www.saflax.de/0-WVK-Retail/Bilder-Pictures/SAFLAX-",'Basis-Tabelle-Samen'!Q28,"-",'Basis-Tabelle-Samen'!J28,"-garden-to-go-nowegian.jpg")),
IF($C$1="Polnisch - PL",HYPERLINK(CONCATENATE("https://www.saflax.de/0-WVK-Retail/Bilder-Pictures/SAFLAX-",'Basis-Tabelle-Samen'!Q28,"-",'Basis-Tabelle-Samen'!J28,"-garden-to-go-polish.jpg")),
IF($C$1="Portugiesisch - PT",HYPERLINK(CONCATENATE("https://www.saflax.de/0-WVK-Retail/Bilder-Pictures/SAFLAX-",'Basis-Tabelle-Samen'!Q28,"-",'Basis-Tabelle-Samen'!J28,"-garden-to-go-portuguese.jpg")),
IF($C$1="Rumänisch - RO",HYPERLINK(CONCATENATE("https://www.saflax.de/0-WVK-Retail/Bilder-Pictures/SAFLAX-",'Basis-Tabelle-Samen'!Q28,"-",'Basis-Tabelle-Samen'!J28,"-garden-to-go-romanian.jpg")),
IF($C$1="Schwedisch - SE",HYPERLINK(CONCATENATE("https://www.saflax.de/0-WVK-Retail/Bilder-Pictures/SAFLAX-",'Basis-Tabelle-Samen'!Q28,"-",'Basis-Tabelle-Samen'!J28,"-garden-to-go-swedish.jpg")),
IF($C$1="Slowakisch - SK",HYPERLINK(CONCATENATE("https://www.saflax.de/0-WVK-Retail/Bilder-Pictures/SAFLAX-",'Basis-Tabelle-Samen'!Q28,"-",'Basis-Tabelle-Samen'!J28,"-garden-to-go-slovak.jpg")),
IF($C$1="Slowenisch - SI",HYPERLINK(CONCATENATE("https://www.saflax.de/0-WVK-Retail/Bilder-Pictures/SAFLAX-",'Basis-Tabelle-Samen'!Q28,"-",'Basis-Tabelle-Samen'!J28,"-garden-to-go-slovenian.jpg")),
IF($C$1="Spanisch - ES",HYPERLINK(CONCATENATE("https://www.saflax.de/0-WVK-Retail/Bilder-Pictures/SAFLAX-",'Basis-Tabelle-Samen'!Q28,"-",'Basis-Tabelle-Samen'!J28,"-garden-to-go-spanish.jpg")),
IF($C$1="Tschechisch - CZ",HYPERLINK(CONCATENATE("https://www.saflax.de/0-WVK-Retail/Bilder-Pictures/SAFLAX-",'Basis-Tabelle-Samen'!Q28,"-",'Basis-Tabelle-Samen'!J28,"-garden-to-go-czech.jpg")),
IF($C$1="Türkisch - TR",HYPERLINK(CONCATENATE("https://www.saflax.de/0-WVK-Retail/Bilder-Pictures/SAFLAX-",'Basis-Tabelle-Samen'!Q28,"-",'Basis-Tabelle-Samen'!J28,"-garden-to-go-turkish.jpg")),
IF($C$1="Ungarisch - HU",HYPERLINK(CONCATENATE("https://www.saflax.de/0-WVK-Retail/Bilder-Pictures/SAFLAX-",'Basis-Tabelle-Samen'!Q28,"-",'Basis-Tabelle-Samen'!J28,"-garden-to-go-hungarian.jpg")),
" ACHTUNG")))))))))))))))))))))))))))))</f>
        <v>https://www.saflax.de/0-WVK-Retail/Bilder-Pictures/SAFLAX-52354-sequoiadendron-gigantea-garden-to-go-english.jpg</v>
      </c>
      <c r="AP110" s="330" t="str">
        <f>IF(K110&lt;1,"",
IF($C$1="Bulgarisch - BG",HYPERLINK(CONCATENATE("https://www.saflax.de/0-WVK-Retail/Bilder-Pictures/SAFLAX-",'Basis-Tabelle-Samen'!T28,"-",'Basis-Tabelle-Samen'!J28,"-cultivation-set-bulgarian.jpg")),
IF($C$1="Dänisch - DK",HYPERLINK(CONCATENATE("https://www.saflax.de/0-WVK-Retail/Bilder-Pictures/SAFLAX-",'Basis-Tabelle-Samen'!T28,"-",'Basis-Tabelle-Samen'!J28,"-cultivation-set-danish.jpg")),
IF($C$1="Deutsch - DE",HYPERLINK(CONCATENATE("https://www.saflax.de/0-WVK-Retail/Bilder-Pictures/SAFLAX-",'Basis-Tabelle-Samen'!T28,"-",'Basis-Tabelle-Samen'!J28,"-cultivation-set-german.jpg")),
IF($C$1="Englisch - UK",HYPERLINK(CONCATENATE("https://www.saflax.de/0-WVK-Retail/Bilder-Pictures/SAFLAX-",'Basis-Tabelle-Samen'!T28,"-",'Basis-Tabelle-Samen'!J28,"-cultivation-set-english.jpg")),
IF($C$1="Estnisch - EE",HYPERLINK(CONCATENATE("https://www.saflax.de/0-WVK-Retail/Bilder-Pictures/SAFLAX-",'Basis-Tabelle-Samen'!T28,"-",'Basis-Tabelle-Samen'!J28,"-cultivation-set-estonian.jpg")),
IF($C$1="Finnisch - FI",HYPERLINK(CONCATENATE("https://www.saflax.de/0-WVK-Retail/Bilder-Pictures/SAFLAX-",'Basis-Tabelle-Samen'!T28,"-",'Basis-Tabelle-Samen'!J28,"-cultivation-set-finnish.jpg")),
IF($C$1="Französisch - FR",HYPERLINK(CONCATENATE("https://www.saflax.de/0-WVK-Retail/Bilder-Pictures/SAFLAX-",'Basis-Tabelle-Samen'!T28,"-",'Basis-Tabelle-Samen'!J28,"-cultivation-set-french.jpg")),
IF($C$1="Griechisch - GR",HYPERLINK(CONCATENATE("https://www.saflax.de/0-WVK-Retail/Bilder-Pictures/SAFLAX-",'Basis-Tabelle-Samen'!T28,"-",'Basis-Tabelle-Samen'!J28,"-cultivation-set-greek.jpg")),
IF($C$1="Irisch - IE",HYPERLINK(CONCATENATE("https://www.saflax.de/0-WVK-Retail/Bilder-Pictures/SAFLAX-",'Basis-Tabelle-Samen'!T28,"-",'Basis-Tabelle-Samen'!J28,"-cultivation-set-irish.jpg")),
IF($C$1="Isländisch - IS",HYPERLINK(CONCATENATE("https://www.saflax.de/0-WVK-Retail/Bilder-Pictures/SAFLAX-",'Basis-Tabelle-Samen'!T28,"-",'Basis-Tabelle-Samen'!J28,"-cultivation-set-icelandic.jpg")),
IF($C$1="Italienisch - IT",HYPERLINK(CONCATENATE("https://www.saflax.de/0-WVK-Retail/Bilder-Pictures/SAFLAX-",'Basis-Tabelle-Samen'!T28,"-",'Basis-Tabelle-Samen'!J28,"-cultivation-set-italian.jpg")),
IF($C$1="Japanisch - JP",HYPERLINK(CONCATENATE("https://www.saflax.de/0-WVK-Retail/Bilder-Pictures/SAFLAX-",'Basis-Tabelle-Samen'!T28,"-",'Basis-Tabelle-Samen'!J28,"-cultivation-set-japanese.jpg")),
IF($C$1="Kroatisch - HR",HYPERLINK(CONCATENATE("https://www.saflax.de/0-WVK-Retail/Bilder-Pictures/SAFLAX-",'Basis-Tabelle-Samen'!T28,"-",'Basis-Tabelle-Samen'!J28,"-cultivation-set-croatian.jpg")),
IF($C$1="Lettisch - LV",HYPERLINK(CONCATENATE("https://www.saflax.de/0-WVK-Retail/Bilder-Pictures/SAFLAX-",'Basis-Tabelle-Samen'!T28,"-",'Basis-Tabelle-Samen'!J28,"-cultivation-set-latvian.jpg")),
IF($C$1="Litauisch - LT",HYPERLINK(CONCATENATE("https://www.saflax.de/0-WVK-Retail/Bilder-Pictures/SAFLAX-",'Basis-Tabelle-Samen'!T28,"-",'Basis-Tabelle-Samen'!J28,"-cultivation-set-lithuanian.jpg")),
IF($C$1="Maltesisch - MT",HYPERLINK(CONCATENATE("https://www.saflax.de/0-WVK-Retail/Bilder-Pictures/SAFLAX-",'Basis-Tabelle-Samen'!T28,"-",'Basis-Tabelle-Samen'!J28,"-cultivation-set-maltese.jpg")),
IF($C$1="Niederländisch - NL",HYPERLINK(CONCATENATE("https://www.saflax.de/0-WVK-Retail/Bilder-Pictures/SAFLAX-",'Basis-Tabelle-Samen'!T28,"-",'Basis-Tabelle-Samen'!J28,"-cultivation-set-dutch.jpg")),
IF($C$1="Norwegisch - NO",HYPERLINK(CONCATENATE("https://www.saflax.de/0-WVK-Retail/Bilder-Pictures/SAFLAX-",'Basis-Tabelle-Samen'!T28,"-",'Basis-Tabelle-Samen'!J28,"-cultivation-set-nowegian.jpg")),
IF($C$1="Polnisch - PL",HYPERLINK(CONCATENATE("https://www.saflax.de/0-WVK-Retail/Bilder-Pictures/SAFLAX-",'Basis-Tabelle-Samen'!T28,"-",'Basis-Tabelle-Samen'!J28,"-cultivation-set-polish.jpg")),
IF($C$1="Portugiesisch - PT",HYPERLINK(CONCATENATE("https://www.saflax.de/0-WVK-Retail/Bilder-Pictures/SAFLAX-",'Basis-Tabelle-Samen'!T28,"-",'Basis-Tabelle-Samen'!J28,"-cultivation-set-portuguese.jpg")),
IF($C$1="Rumänisch - RO",HYPERLINK(CONCATENATE("https://www.saflax.de/0-WVK-Retail/Bilder-Pictures/SAFLAX-",'Basis-Tabelle-Samen'!T28,"-",'Basis-Tabelle-Samen'!J28,"-cultivation-set-romanian.jpg")),
IF($C$1="Schwedisch - SE",HYPERLINK(CONCATENATE("https://www.saflax.de/0-WVK-Retail/Bilder-Pictures/SAFLAX-",'Basis-Tabelle-Samen'!T28,"-",'Basis-Tabelle-Samen'!J28,"-cultivation-set-swedish.jpg")),
IF($C$1="Slowakisch - SK",HYPERLINK(CONCATENATE("https://www.saflax.de/0-WVK-Retail/Bilder-Pictures/SAFLAX-",'Basis-Tabelle-Samen'!T28,"-",'Basis-Tabelle-Samen'!J28,"-cultivation-set-slovak.jpg")),
IF($C$1="Slowenisch - SI",HYPERLINK(CONCATENATE("https://www.saflax.de/0-WVK-Retail/Bilder-Pictures/SAFLAX-",'Basis-Tabelle-Samen'!T28,"-",'Basis-Tabelle-Samen'!J28,"-cultivation-set-slovenian.jpg")),
IF($C$1="Spanisch - ES",HYPERLINK(CONCATENATE("https://www.saflax.de/0-WVK-Retail/Bilder-Pictures/SAFLAX-",'Basis-Tabelle-Samen'!T28,"-",'Basis-Tabelle-Samen'!J28,"-cultivation-set-spanish.jpg")),
IF($C$1="Tschechisch - CZ",HYPERLINK(CONCATENATE("https://www.saflax.de/0-WVK-Retail/Bilder-Pictures/SAFLAX-",'Basis-Tabelle-Samen'!T28,"-",'Basis-Tabelle-Samen'!J28,"-cultivation-set-czech.jpg")),
IF($C$1="Türkisch - TR",HYPERLINK(CONCATENATE("https://www.saflax.de/0-WVK-Retail/Bilder-Pictures/SAFLAX-",'Basis-Tabelle-Samen'!T28,"-",'Basis-Tabelle-Samen'!J28,"-cultivation-set-turkish.jpg")),
IF($C$1="Ungarisch - HU",HYPERLINK(CONCATENATE("https://www.saflax.de/0-WVK-Retail/Bilder-Pictures/SAFLAX-",'Basis-Tabelle-Samen'!T28,"-",'Basis-Tabelle-Samen'!J28,"-cultivation-set-hungarian.jpg")),
" ACHTUNG")))))))))))))))))))))))))))))</f>
        <v>https://www.saflax.de/0-WVK-Retail/Bilder-Pictures/SAFLAX-32354-sequoiadendron-gigantea-cultivation-set-english.jpg</v>
      </c>
      <c r="AQ110" s="330" t="str">
        <f>IF(L110&lt;1,"",
IF($C$1="Bulgarisch - BG",HYPERLINK(CONCATENATE("https://www.saflax.de/0-WVK-Retail/Bilder-Pictures/SAFLAX-",'Basis-Tabelle-Samen'!W28,"-",'Basis-Tabelle-Samen'!J28,"-garden-in-the-bag-bulgarian.jpg")),
IF($C$1="Dänisch - DK",HYPERLINK(CONCATENATE("https://www.saflax.de/0-WVK-Retail/Bilder-Pictures/SAFLAX-",'Basis-Tabelle-Samen'!W28,"-",'Basis-Tabelle-Samen'!J28,"-garden-in-the-bag-danish.jpg")),
IF($C$1="Deutsch - DE",HYPERLINK(CONCATENATE("https://www.saflax.de/0-WVK-Retail/Bilder-Pictures/SAFLAX-",'Basis-Tabelle-Samen'!W28,"-",'Basis-Tabelle-Samen'!J28,"-garden-in-the-bag-german.jpg")),
IF($C$1="Englisch - UK",HYPERLINK(CONCATENATE("https://www.saflax.de/0-WVK-Retail/Bilder-Pictures/SAFLAX-",'Basis-Tabelle-Samen'!W28,"-",'Basis-Tabelle-Samen'!J28,"-garden-in-the-bag-english.jpg")),
IF($C$1="Estnisch - EE",HYPERLINK(CONCATENATE("https://www.saflax.de/0-WVK-Retail/Bilder-Pictures/SAFLAX-",'Basis-Tabelle-Samen'!W28,"-",'Basis-Tabelle-Samen'!J28,"-garden-in-the-bag-estonian.jpg")),
IF($C$1="Finnisch - FI",HYPERLINK(CONCATENATE("https://www.saflax.de/0-WVK-Retail/Bilder-Pictures/SAFLAX-",'Basis-Tabelle-Samen'!W28,"-",'Basis-Tabelle-Samen'!J28,"-garden-in-the-bag-finnish.jpg")),
IF($C$1="Französisch - FR",HYPERLINK(CONCATENATE("https://www.saflax.de/0-WVK-Retail/Bilder-Pictures/SAFLAX-",'Basis-Tabelle-Samen'!W28,"-",'Basis-Tabelle-Samen'!J28,"-garden-in-the-bag-french.jpg")),
IF($C$1="Griechisch - GR",HYPERLINK(CONCATENATE("https://www.saflax.de/0-WVK-Retail/Bilder-Pictures/SAFLAX-",'Basis-Tabelle-Samen'!W28,"-",'Basis-Tabelle-Samen'!J28,"-garden-in-the-bag-greek.jpg")),
IF($C$1="Irisch - IE",HYPERLINK(CONCATENATE("https://www.saflax.de/0-WVK-Retail/Bilder-Pictures/SAFLAX-",'Basis-Tabelle-Samen'!W28,"-",'Basis-Tabelle-Samen'!J28,"-garden-in-the-bag-irish.jpg")),
IF($C$1="Isländisch - IS",HYPERLINK(CONCATENATE("https://www.saflax.de/0-WVK-Retail/Bilder-Pictures/SAFLAX-",'Basis-Tabelle-Samen'!W28,"-",'Basis-Tabelle-Samen'!J28,"-garden-in-the-bag-icelandic.jpg")),
IF($C$1="Italienisch - IT",HYPERLINK(CONCATENATE("https://www.saflax.de/0-WVK-Retail/Bilder-Pictures/SAFLAX-",'Basis-Tabelle-Samen'!W28,"-",'Basis-Tabelle-Samen'!J28,"-garden-in-the-bag-italian.jpg")),
IF($C$1="Japanisch - JP",HYPERLINK(CONCATENATE("https://www.saflax.de/0-WVK-Retail/Bilder-Pictures/SAFLAX-",'Basis-Tabelle-Samen'!W28,"-",'Basis-Tabelle-Samen'!J28,"-garden-in-the-bag-japanese.jpg")),
IF($C$1="Kroatisch - HR",HYPERLINK(CONCATENATE("https://www.saflax.de/0-WVK-Retail/Bilder-Pictures/SAFLAX-",'Basis-Tabelle-Samen'!W28,"-",'Basis-Tabelle-Samen'!J28,"-garden-in-the-bag-croatian.jpg")),
IF($C$1="Lettisch - LV",HYPERLINK(CONCATENATE("https://www.saflax.de/0-WVK-Retail/Bilder-Pictures/SAFLAX-",'Basis-Tabelle-Samen'!W28,"-",'Basis-Tabelle-Samen'!J28,"-garden-in-the-bag-latvian.jpg")),
IF($C$1="Litauisch - LT",HYPERLINK(CONCATENATE("https://www.saflax.de/0-WVK-Retail/Bilder-Pictures/SAFLAX-",'Basis-Tabelle-Samen'!W28,"-",'Basis-Tabelle-Samen'!J28,"-garden-in-the-bag-lithuanian.jpg")),
IF($C$1="Maltesisch - MT",HYPERLINK(CONCATENATE("https://www.saflax.de/0-WVK-Retail/Bilder-Pictures/SAFLAX-",'Basis-Tabelle-Samen'!W28,"-",'Basis-Tabelle-Samen'!J28,"-garden-in-the-bag-maltese.jpg")),
IF($C$1="Niederländisch - NL",HYPERLINK(CONCATENATE("https://www.saflax.de/0-WVK-Retail/Bilder-Pictures/SAFLAX-",'Basis-Tabelle-Samen'!W28,"-",'Basis-Tabelle-Samen'!J28,"-garden-in-the-bag-dutch.jpg")),
IF($C$1="Norwegisch - NO",HYPERLINK(CONCATENATE("https://www.saflax.de/0-WVK-Retail/Bilder-Pictures/SAFLAX-",'Basis-Tabelle-Samen'!W28,"-",'Basis-Tabelle-Samen'!J28,"-garden-in-the-bag-nowegian.jpg")),
IF($C$1="Polnisch - PL",HYPERLINK(CONCATENATE("https://www.saflax.de/0-WVK-Retail/Bilder-Pictures/SAFLAX-",'Basis-Tabelle-Samen'!W28,"-",'Basis-Tabelle-Samen'!J28,"-garden-in-the-bag-polish.jpg")),
IF($C$1="Portugiesisch - PT",HYPERLINK(CONCATENATE("https://www.saflax.de/0-WVK-Retail/Bilder-Pictures/SAFLAX-",'Basis-Tabelle-Samen'!W28,"-",'Basis-Tabelle-Samen'!J28,"-garden-in-the-bag-portuguese.jpg")),
IF($C$1="Rumänisch - RO",HYPERLINK(CONCATENATE("https://www.saflax.de/0-WVK-Retail/Bilder-Pictures/SAFLAX-",'Basis-Tabelle-Samen'!W28,"-",'Basis-Tabelle-Samen'!J28,"-garden-in-the-bag-romanian.jpg")),
IF($C$1="Schwedisch - SE",HYPERLINK(CONCATENATE("https://www.saflax.de/0-WVK-Retail/Bilder-Pictures/SAFLAX-",'Basis-Tabelle-Samen'!W28,"-",'Basis-Tabelle-Samen'!J28,"-garden-in-the-bag-swedish.jpg")),
IF($C$1="Slowakisch - SK",HYPERLINK(CONCATENATE("https://www.saflax.de/0-WVK-Retail/Bilder-Pictures/SAFLAX-",'Basis-Tabelle-Samen'!W28,"-",'Basis-Tabelle-Samen'!J28,"-garden-in-the-bag-slovak.jpg")),
IF($C$1="Slowenisch - SI",HYPERLINK(CONCATENATE("https://www.saflax.de/0-WVK-Retail/Bilder-Pictures/SAFLAX-",'Basis-Tabelle-Samen'!W28,"-",'Basis-Tabelle-Samen'!J28,"-garden-in-the-bag-slovenian.jpg")),
IF($C$1="Spanisch - ES",HYPERLINK(CONCATENATE("https://www.saflax.de/0-WVK-Retail/Bilder-Pictures/SAFLAX-",'Basis-Tabelle-Samen'!W28,"-",'Basis-Tabelle-Samen'!J28,"-garden-in-the-bag-spanish.jpg")),
IF($C$1="Tschechisch - CZ",HYPERLINK(CONCATENATE("https://www.saflax.de/0-WVK-Retail/Bilder-Pictures/SAFLAX-",'Basis-Tabelle-Samen'!W28,"-",'Basis-Tabelle-Samen'!J28,"-garden-in-the-bag-czech.jpg")),
IF($C$1="Türkisch - TR",HYPERLINK(CONCATENATE("https://www.saflax.de/0-WVK-Retail/Bilder-Pictures/SAFLAX-",'Basis-Tabelle-Samen'!W28,"-",'Basis-Tabelle-Samen'!J28,"-garden-in-the-bag-turkish.jpg")),
IF($C$1="Ungarisch - HU",HYPERLINK(CONCATENATE("https://www.saflax.de/0-WVK-Retail/Bilder-Pictures/SAFLAX-",'Basis-Tabelle-Samen'!W28,"-",'Basis-Tabelle-Samen'!J28,"-garden-in-the-bag-hungarian.jpg")),
" ACHTUNG")))))))))))))))))))))))))))))</f>
        <v>https://www.saflax.de/0-WVK-Retail/Bilder-Pictures/SAFLAX-62354-sequoiadendron-gigantea-garden-in-the-bag-english.jpg</v>
      </c>
    </row>
    <row r="111" spans="1:43" ht="17.100000000000001" customHeight="1" x14ac:dyDescent="0.2">
      <c r="A111" s="318" t="str">
        <f>IF('Basis-Tabelle-Samen'!A48="","",IF($C$1="Deutsch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11" s="319" t="str">
        <f>'Basis-Tabelle-Samen'!I48</f>
        <v>Sequoia sempervirens</v>
      </c>
      <c r="C111" s="316" t="str">
        <f>IF($C$1="Bulgarisch - BG",'Basis-Tabelle-Samen'!Z48,
IF($C$1="Dänisch - DK",'Basis-Tabelle-Samen'!AA48,
IF($C$1="Deutsch - DE",'Basis-Tabelle-Samen'!AB48,
IF($C$1="Englisch - UK",'Basis-Tabelle-Samen'!AC48,
IF($C$1="Estnisch - EE",'Basis-Tabelle-Samen'!AD48,
IF($C$1="Finnisch - FI",'Basis-Tabelle-Samen'!AE48,
IF($C$1="Französisch - FR",'Basis-Tabelle-Samen'!AF48,
IF($C$1="Griechisch - GR",'Basis-Tabelle-Samen'!AG48,
IF($C$1="Irisch - IE",'Basis-Tabelle-Samen'!AH48,
IF($C$1="Isländisch - IS",'Basis-Tabelle-Samen'!AI48,
IF($C$1="Italienisch - IT",'Basis-Tabelle-Samen'!AJ48,
IF($C$1="Japanisch - JP",'Basis-Tabelle-Samen'!AK48,
IF($C$1="Kroatisch - HR",'Basis-Tabelle-Samen'!AL48,
IF($C$1="Lettisch - LV",'Basis-Tabelle-Samen'!AM48,
IF($C$1="Litauisch - LT",'Basis-Tabelle-Samen'!AN48,
IF($C$1="Maltesisch - MT",'Basis-Tabelle-Samen'!AO48,
IF($C$1="Niederländisch - NL",'Basis-Tabelle-Samen'!AP48,
IF($C$1="Norwegisch - NO",'Basis-Tabelle-Samen'!AQ48,
IF($C$1="Polnisch - PL",'Basis-Tabelle-Samen'!AR48,
IF($C$1="Portugiesisch - PT",'Basis-Tabelle-Samen'!AS48,
IF($C$1="Rumänisch - RO",'Basis-Tabelle-Samen'!AT48,
IF($C$1="Schwedisch - SE",'Basis-Tabelle-Samen'!AU48,
IF($C$1="Slowakisch - SK",'Basis-Tabelle-Samen'!AV48,
IF($C$1="Slowenisch - SI",'Basis-Tabelle-Samen'!AW48,
IF($C$1="Spanisch - ES",'Basis-Tabelle-Samen'!AX48,
IF($C$1="Tschechisch - CZ",'Basis-Tabelle-Samen'!AY48,
IF($C$1="Türkisch - TR",'Basis-Tabelle-Samen'!AZ48,
IF($C$1="Ungarisch - HU",'Basis-Tabelle-Samen'!BA48,
" ACHTUNG"))))))))))))))))))))))))))))</f>
        <v>Coastal Redwood</v>
      </c>
      <c r="D111" s="320">
        <f>'Basis-Tabelle-Samen'!F48</f>
        <v>50</v>
      </c>
      <c r="E111" s="321" t="str">
        <f>'Basis-Tabelle-Samen'!H48</f>
        <v>7 %</v>
      </c>
      <c r="F111" s="322" t="str">
        <f>IF('Basis-Tabelle-Samen'!G48="","",'Basis-Tabelle-Samen'!G48)</f>
        <v>01</v>
      </c>
      <c r="G111" s="320">
        <f>'Basis-Tabelle-Samen'!C48</f>
        <v>12907</v>
      </c>
      <c r="H111" s="323">
        <f>'Basis-Tabelle-Samen'!D48</f>
        <v>4055473129075</v>
      </c>
      <c r="I111" s="324">
        <f>'Basis-Tabelle-Samen'!E48</f>
        <v>1.85</v>
      </c>
      <c r="J111" s="325">
        <f t="shared" si="1"/>
        <v>12</v>
      </c>
      <c r="K111" s="326">
        <f>'Basis-Tabelle-Samen'!K48</f>
        <v>72907</v>
      </c>
      <c r="L111" s="323">
        <f>'Basis-Tabelle-Samen'!L48</f>
        <v>4055473729077</v>
      </c>
      <c r="M111" s="324">
        <f>'Basis-Tabelle-Samen'!M48</f>
        <v>2.4500000000000002</v>
      </c>
      <c r="N111" s="326">
        <f>IF(K111&lt;1,"",'3'!$I$15)</f>
        <v>15</v>
      </c>
      <c r="O111" s="327">
        <f>IF(K111&lt;1,"",'3'!$J$11)</f>
        <v>90</v>
      </c>
      <c r="P111" s="326">
        <f>'Basis-Tabelle-Samen'!N48</f>
        <v>82907</v>
      </c>
      <c r="Q111" s="323">
        <f>'Basis-Tabelle-Samen'!O48</f>
        <v>4055473829074</v>
      </c>
      <c r="R111" s="328">
        <f>'Basis-Tabelle-Samen'!P48</f>
        <v>3.75</v>
      </c>
      <c r="S111" s="326">
        <f>IF(R111&lt;1,"",'3'!$M$15)</f>
        <v>18</v>
      </c>
      <c r="T111" s="327">
        <f>IF(R111&lt;1,"",'3'!$N$11)</f>
        <v>72</v>
      </c>
      <c r="U111" s="326">
        <f>'Basis-Tabelle-Samen'!Q48</f>
        <v>52907</v>
      </c>
      <c r="V111" s="323">
        <f>'Basis-Tabelle-Samen'!R48</f>
        <v>4055473529073</v>
      </c>
      <c r="W111" s="324">
        <f>'Basis-Tabelle-Samen'!S48</f>
        <v>4.95</v>
      </c>
      <c r="X111" s="326">
        <f>IF(U111&lt;1,"",'3'!$Q$15)</f>
        <v>6</v>
      </c>
      <c r="Y111" s="327">
        <f>IF(U111&lt;1,"",'3'!$R$11)</f>
        <v>24</v>
      </c>
      <c r="Z111" s="326">
        <f>'Basis-Tabelle-Samen'!T48</f>
        <v>32907</v>
      </c>
      <c r="AA111" s="323">
        <f>'Basis-Tabelle-Samen'!U48</f>
        <v>4055473329079</v>
      </c>
      <c r="AB111" s="324">
        <f>'Basis-Tabelle-Samen'!V48</f>
        <v>6.75</v>
      </c>
      <c r="AC111" s="326">
        <f>IF(Z111&lt;1,"",'3'!$U$15)</f>
        <v>6</v>
      </c>
      <c r="AD111" s="327">
        <f>IF(Z111&lt;1,"",'3'!$V$11)</f>
        <v>24</v>
      </c>
      <c r="AE111" s="326">
        <f>'Basis-Tabelle-Samen'!W48</f>
        <v>62907</v>
      </c>
      <c r="AF111" s="323">
        <f>'Basis-Tabelle-Samen'!X48</f>
        <v>4055473629070</v>
      </c>
      <c r="AG111" s="324">
        <f>'Basis-Tabelle-Samen'!Y48</f>
        <v>2.95</v>
      </c>
      <c r="AH111" s="326">
        <f>IF(AE111&lt;1,"",'3'!$Y$15)</f>
        <v>8</v>
      </c>
      <c r="AI111" s="327">
        <f>IF(AE111&lt;1,"",'3'!$Z$11)</f>
        <v>64</v>
      </c>
      <c r="AJ111" s="315"/>
      <c r="AK111" s="316" t="str">
        <f>IF(G111&lt;1,"",
IF($C$1="Bulgarisch - BG",HYPERLINK(CONCATENATE("https://www.saflax.de/0-WVK-Retail/Bilder-Pictures/SAFLAX-",'Basis-Tabelle-Samen'!C48,"-",'Basis-Tabelle-Samen'!J48,"-seed-package-front-cr-bulgarian.jpg")),
IF($C$1="Dänisch - DK",HYPERLINK(CONCATENATE("https://www.saflax.de/0-WVK-Retail/Bilder-Pictures/SAFLAX-",'Basis-Tabelle-Samen'!C48,"-",'Basis-Tabelle-Samen'!J48,"-seed-package-front-cr-danish.jpg")),
IF($C$1="Deutsch - DE",HYPERLINK(CONCATENATE("https://www.saflax.de/0-WVK-Retail/Bilder-Pictures/SAFLAX-",'Basis-Tabelle-Samen'!C48,"-",'Basis-Tabelle-Samen'!J48,"-seed-package-front-cr-german.jpg")),
IF($C$1="Englisch - UK",HYPERLINK(CONCATENATE("https://www.saflax.de/0-WVK-Retail/Bilder-Pictures/SAFLAX-",'Basis-Tabelle-Samen'!C48,"-",'Basis-Tabelle-Samen'!J48,"-seed-package-front-cr-english.jpg")),
IF($C$1="Estnisch - EE",HYPERLINK(CONCATENATE("https://www.saflax.de/0-WVK-Retail/Bilder-Pictures/SAFLAX-",'Basis-Tabelle-Samen'!C48,"-",'Basis-Tabelle-Samen'!J48,"-seed-package-front-cr-estonian.jpg")),
IF($C$1="Finnisch - FI",HYPERLINK(CONCATENATE("https://www.saflax.de/0-WVK-Retail/Bilder-Pictures/SAFLAX-",'Basis-Tabelle-Samen'!C48,"-",'Basis-Tabelle-Samen'!J48,"-seed-package-front-cr-finnish.jpg")),
IF($C$1="Französisch - FR",HYPERLINK(CONCATENATE("https://www.saflax.de/0-WVK-Retail/Bilder-Pictures/SAFLAX-",'Basis-Tabelle-Samen'!C48,"-",'Basis-Tabelle-Samen'!J48,"-seed-package-front-cr-french.jpg")),
IF($C$1="Griechisch - GR",HYPERLINK(CONCATENATE("https://www.saflax.de/0-WVK-Retail/Bilder-Pictures/SAFLAX-",'Basis-Tabelle-Samen'!C48,"-",'Basis-Tabelle-Samen'!J48,"-seed-package-front-cr-greek.jpg")),
IF($C$1="Irisch - IE",HYPERLINK(CONCATENATE("https://www.saflax.de/0-WVK-Retail/Bilder-Pictures/SAFLAX-",'Basis-Tabelle-Samen'!C48,"-",'Basis-Tabelle-Samen'!J48,"-seed-package-front-cr-irish.jpg")),
IF($C$1="Isländisch - IS",HYPERLINK(CONCATENATE("https://www.saflax.de/0-WVK-Retail/Bilder-Pictures/SAFLAX-",'Basis-Tabelle-Samen'!C48,"-",'Basis-Tabelle-Samen'!J48,"-seed-package-front-cr-icelandic.jpg")),
IF($C$1="Italienisch - IT",HYPERLINK(CONCATENATE("https://www.saflax.de/0-WVK-Retail/Bilder-Pictures/SAFLAX-",'Basis-Tabelle-Samen'!C48,"-",'Basis-Tabelle-Samen'!J48,"-seed-package-front-cr-italian.jpg")),
IF($C$1="Japanisch - JP",HYPERLINK(CONCATENATE("https://www.saflax.de/0-WVK-Retail/Bilder-Pictures/SAFLAX-",'Basis-Tabelle-Samen'!C48,"-",'Basis-Tabelle-Samen'!J48,"-seed-package-front-cr-japanese.jpg")),
IF($C$1="Kroatisch - HR",HYPERLINK(CONCATENATE("https://www.saflax.de/0-WVK-Retail/Bilder-Pictures/SAFLAX-",'Basis-Tabelle-Samen'!C48,"-",'Basis-Tabelle-Samen'!J48,"-seed-package-front-cr-croatian.jpg")),
IF($C$1="Lettisch - LV",HYPERLINK(CONCATENATE("https://www.saflax.de/0-WVK-Retail/Bilder-Pictures/SAFLAX-",'Basis-Tabelle-Samen'!C48,"-",'Basis-Tabelle-Samen'!J48,"-seed-package-front-cr-latvian.jpg")),
IF($C$1="Litauisch - LT",HYPERLINK(CONCATENATE("https://www.saflax.de/0-WVK-Retail/Bilder-Pictures/SAFLAX-",'Basis-Tabelle-Samen'!C48,"-",'Basis-Tabelle-Samen'!J48,"-seed-package-front-cr-lithuanian.jpg")),
IF($C$1="Maltesisch - MT",HYPERLINK(CONCATENATE("https://www.saflax.de/0-WVK-Retail/Bilder-Pictures/SAFLAX-",'Basis-Tabelle-Samen'!C48,"-",'Basis-Tabelle-Samen'!J48,"-seed-package-front-cr-maltese.jpg")),
IF($C$1="Niederländisch - NL",HYPERLINK(CONCATENATE("https://www.saflax.de/0-WVK-Retail/Bilder-Pictures/SAFLAX-",'Basis-Tabelle-Samen'!C48,"-",'Basis-Tabelle-Samen'!J48,"-seed-package-front-cr-dutch.jpg")),
IF($C$1="Norwegisch - NO",HYPERLINK(CONCATENATE("https://www.saflax.de/0-WVK-Retail/Bilder-Pictures/SAFLAX-",'Basis-Tabelle-Samen'!C48,"-",'Basis-Tabelle-Samen'!J48,"-seed-package-front-cr-nowegian.jpg")),
IF($C$1="Polnisch - PL",HYPERLINK(CONCATENATE("https://www.saflax.de/0-WVK-Retail/Bilder-Pictures/SAFLAX-",'Basis-Tabelle-Samen'!C48,"-",'Basis-Tabelle-Samen'!J48,"-seed-package-front-cr-polish.jpg")),
IF($C$1="Portugiesisch - PT",HYPERLINK(CONCATENATE("https://www.saflax.de/0-WVK-Retail/Bilder-Pictures/SAFLAX-",'Basis-Tabelle-Samen'!C48,"-",'Basis-Tabelle-Samen'!J48,"-seed-package-front-cr-portuguese.jpg")),
IF($C$1="Rumänisch - RO",HYPERLINK(CONCATENATE("https://www.saflax.de/0-WVK-Retail/Bilder-Pictures/SAFLAX-",'Basis-Tabelle-Samen'!C48,"-",'Basis-Tabelle-Samen'!J48,"-seed-package-front-cr-romanian.jpg")),
IF($C$1="Schwedisch - SE",HYPERLINK(CONCATENATE("https://www.saflax.de/0-WVK-Retail/Bilder-Pictures/SAFLAX-",'Basis-Tabelle-Samen'!C48,"-",'Basis-Tabelle-Samen'!J48,"-seed-package-front-cr-swedish.jpg")),
IF($C$1="Slowakisch - SK",HYPERLINK(CONCATENATE("https://www.saflax.de/0-WVK-Retail/Bilder-Pictures/SAFLAX-",'Basis-Tabelle-Samen'!C48,"-",'Basis-Tabelle-Samen'!J48,"-seed-package-front-cr-slovak.jpg")),
IF($C$1="Slowenisch - SI",HYPERLINK(CONCATENATE("https://www.saflax.de/0-WVK-Retail/Bilder-Pictures/SAFLAX-",'Basis-Tabelle-Samen'!C48,"-",'Basis-Tabelle-Samen'!J48,"-seed-package-front-cr-slovenian.jpg")),
IF($C$1="Spanisch - ES",HYPERLINK(CONCATENATE("https://www.saflax.de/0-WVK-Retail/Bilder-Pictures/SAFLAX-",'Basis-Tabelle-Samen'!C48,"-",'Basis-Tabelle-Samen'!J48,"-seed-package-front-cr-spanish.jpg")),
IF($C$1="Tschechisch - CZ",HYPERLINK(CONCATENATE("https://www.saflax.de/0-WVK-Retail/Bilder-Pictures/SAFLAX-",'Basis-Tabelle-Samen'!C48,"-",'Basis-Tabelle-Samen'!J48,"-seed-package-front-cr-czech.jpg")),
IF($C$1="Türkisch - TR",HYPERLINK(CONCATENATE("https://www.saflax.de/0-WVK-Retail/Bilder-Pictures/SAFLAX-",'Basis-Tabelle-Samen'!C48,"-",'Basis-Tabelle-Samen'!J48,"-seed-package-front-cr-turkish.jpg")),
IF($C$1="Ungarisch - HU",HYPERLINK(CONCATENATE("https://www.saflax.de/0-WVK-Retail/Bilder-Pictures/SAFLAX-",'Basis-Tabelle-Samen'!C48,"-",'Basis-Tabelle-Samen'!J48,"-seed-package-front-cr-hungarian.jpg")),
" ACHTUNG")))))))))))))))))))))))))))))</f>
        <v>https://www.saflax.de/0-WVK-Retail/Bilder-Pictures/SAFLAX-12907-sequoia-sempervirens-seed-package-front-cr-english.jpg</v>
      </c>
      <c r="AL111" s="330" t="str">
        <f>IF(G111&lt;1,"",
IF($C$1="Bulgarisch - BG",HYPERLINK(CONCATENATE("https://www.saflax.de/0-WVK-Retail/Bilder-Pictures/SAFLAX-",'Basis-Tabelle-Samen'!C48,"-",'Basis-Tabelle-Samen'!J48,"-seed-package-back-cr-bulgarian.jpg")),
IF($C$1="Dänisch - DK",HYPERLINK(CONCATENATE("https://www.saflax.de/0-WVK-Retail/Bilder-Pictures/SAFLAX-",'Basis-Tabelle-Samen'!C48,"-",'Basis-Tabelle-Samen'!J48,"-seed-package-back-cr-danish.jpg")),
IF($C$1="Deutsch - DE",HYPERLINK(CONCATENATE("https://www.saflax.de/0-WVK-Retail/Bilder-Pictures/SAFLAX-",'Basis-Tabelle-Samen'!C48,"-",'Basis-Tabelle-Samen'!J48,"-seed-package-back-cr-german.jpg")),
IF($C$1="Englisch - UK",HYPERLINK(CONCATENATE("https://www.saflax.de/0-WVK-Retail/Bilder-Pictures/SAFLAX-",'Basis-Tabelle-Samen'!C48,"-",'Basis-Tabelle-Samen'!J48,"-seed-package-back-cr-english.jpg")),
IF($C$1="Estnisch - EE",HYPERLINK(CONCATENATE("https://www.saflax.de/0-WVK-Retail/Bilder-Pictures/SAFLAX-",'Basis-Tabelle-Samen'!C48,"-",'Basis-Tabelle-Samen'!J48,"-seed-package-back-cr-estonian.jpg")),
IF($C$1="Finnisch - FI",HYPERLINK(CONCATENATE("https://www.saflax.de/0-WVK-Retail/Bilder-Pictures/SAFLAX-",'Basis-Tabelle-Samen'!C48,"-",'Basis-Tabelle-Samen'!J48,"-seed-package-back-cr-finnish.jpg")),
IF($C$1="Französisch - FR",HYPERLINK(CONCATENATE("https://www.saflax.de/0-WVK-Retail/Bilder-Pictures/SAFLAX-",'Basis-Tabelle-Samen'!C48,"-",'Basis-Tabelle-Samen'!J48,"-seed-package-back-cr-french.jpg")),
IF($C$1="Griechisch - GR",HYPERLINK(CONCATENATE("https://www.saflax.de/0-WVK-Retail/Bilder-Pictures/SAFLAX-",'Basis-Tabelle-Samen'!C48,"-",'Basis-Tabelle-Samen'!J48,"-seed-package-back-cr-greek.jpg")),
IF($C$1="Irisch - IE",HYPERLINK(CONCATENATE("https://www.saflax.de/0-WVK-Retail/Bilder-Pictures/SAFLAX-",'Basis-Tabelle-Samen'!C48,"-",'Basis-Tabelle-Samen'!J48,"-seed-package-back-cr-irish.jpg")),
IF($C$1="Isländisch - IS",HYPERLINK(CONCATENATE("https://www.saflax.de/0-WVK-Retail/Bilder-Pictures/SAFLAX-",'Basis-Tabelle-Samen'!C48,"-",'Basis-Tabelle-Samen'!J48,"-seed-package-back-cr-icelandic.jpg")),
IF($C$1="Italienisch - IT",HYPERLINK(CONCATENATE("https://www.saflax.de/0-WVK-Retail/Bilder-Pictures/SAFLAX-",'Basis-Tabelle-Samen'!C48,"-",'Basis-Tabelle-Samen'!J48,"-seed-package-back-cr-italian.jpg")),
IF($C$1="Japanisch - JP",HYPERLINK(CONCATENATE("https://www.saflax.de/0-WVK-Retail/Bilder-Pictures/SAFLAX-",'Basis-Tabelle-Samen'!C48,"-",'Basis-Tabelle-Samen'!J48,"-seed-package-back-cr-japanese.jpg")),
IF($C$1="Kroatisch - HR",HYPERLINK(CONCATENATE("https://www.saflax.de/0-WVK-Retail/Bilder-Pictures/SAFLAX-",'Basis-Tabelle-Samen'!C48,"-",'Basis-Tabelle-Samen'!J48,"-seed-package-back-cr-croatian.jpg")),
IF($C$1="Lettisch - LV",HYPERLINK(CONCATENATE("https://www.saflax.de/0-WVK-Retail/Bilder-Pictures/SAFLAX-",'Basis-Tabelle-Samen'!C48,"-",'Basis-Tabelle-Samen'!J48,"-seed-package-back-cr-latvian.jpg")),
IF($C$1="Litauisch - LT",HYPERLINK(CONCATENATE("https://www.saflax.de/0-WVK-Retail/Bilder-Pictures/SAFLAX-",'Basis-Tabelle-Samen'!C48,"-",'Basis-Tabelle-Samen'!J48,"-seed-package-back-cr-lithuanian.jpg")),
IF($C$1="Maltesisch - MT",HYPERLINK(CONCATENATE("https://www.saflax.de/0-WVK-Retail/Bilder-Pictures/SAFLAX-",'Basis-Tabelle-Samen'!C48,"-",'Basis-Tabelle-Samen'!J48,"-seed-package-back-cr-maltese.jpg")),
IF($C$1="Niederländisch - NL",HYPERLINK(CONCATENATE("https://www.saflax.de/0-WVK-Retail/Bilder-Pictures/SAFLAX-",'Basis-Tabelle-Samen'!C48,"-",'Basis-Tabelle-Samen'!J48,"-seed-package-back-cr-dutch.jpg")),
IF($C$1="Norwegisch - NO",HYPERLINK(CONCATENATE("https://www.saflax.de/0-WVK-Retail/Bilder-Pictures/SAFLAX-",'Basis-Tabelle-Samen'!C48,"-",'Basis-Tabelle-Samen'!J48,"-seed-package-back-cr-nowegian.jpg")),
IF($C$1="Polnisch - PL",HYPERLINK(CONCATENATE("https://www.saflax.de/0-WVK-Retail/Bilder-Pictures/SAFLAX-",'Basis-Tabelle-Samen'!C48,"-",'Basis-Tabelle-Samen'!J48,"-seed-package-back-cr-polish.jpg")),
IF($C$1="Portugiesisch - PT",HYPERLINK(CONCATENATE("https://www.saflax.de/0-WVK-Retail/Bilder-Pictures/SAFLAX-",'Basis-Tabelle-Samen'!C48,"-",'Basis-Tabelle-Samen'!J48,"-seed-package-back-cr-portuguese.jpg")),
IF($C$1="Rumänisch - RO",HYPERLINK(CONCATENATE("https://www.saflax.de/0-WVK-Retail/Bilder-Pictures/SAFLAX-",'Basis-Tabelle-Samen'!C48,"-",'Basis-Tabelle-Samen'!J48,"-seed-package-back-cr-romanian.jpg")),
IF($C$1="Schwedisch - SE",HYPERLINK(CONCATENATE("https://www.saflax.de/0-WVK-Retail/Bilder-Pictures/SAFLAX-",'Basis-Tabelle-Samen'!C48,"-",'Basis-Tabelle-Samen'!J48,"-seed-package-back-cr-swedish.jpg")),
IF($C$1="Slowakisch - SK",HYPERLINK(CONCATENATE("https://www.saflax.de/0-WVK-Retail/Bilder-Pictures/SAFLAX-",'Basis-Tabelle-Samen'!C48,"-",'Basis-Tabelle-Samen'!J48,"-seed-package-back-cr-slovak.jpg")),
IF($C$1="Slowenisch - SI",HYPERLINK(CONCATENATE("https://www.saflax.de/0-WVK-Retail/Bilder-Pictures/SAFLAX-",'Basis-Tabelle-Samen'!C48,"-",'Basis-Tabelle-Samen'!J48,"-seed-package-back-cr-slovenian.jpg")),
IF($C$1="Spanisch - ES",HYPERLINK(CONCATENATE("https://www.saflax.de/0-WVK-Retail/Bilder-Pictures/SAFLAX-",'Basis-Tabelle-Samen'!C48,"-",'Basis-Tabelle-Samen'!J48,"-seed-package-back-cr-spanish.jpg")),
IF($C$1="Tschechisch - CZ",HYPERLINK(CONCATENATE("https://www.saflax.de/0-WVK-Retail/Bilder-Pictures/SAFLAX-",'Basis-Tabelle-Samen'!C48,"-",'Basis-Tabelle-Samen'!J48,"-seed-package-back-cr-czech.jpg")),
IF($C$1="Türkisch - TR",HYPERLINK(CONCATENATE("https://www.saflax.de/0-WVK-Retail/Bilder-Pictures/SAFLAX-",'Basis-Tabelle-Samen'!C48,"-",'Basis-Tabelle-Samen'!J48,"-seed-package-back-cr-turkish.jpg")),
IF($C$1="Ungarisch - HU",HYPERLINK(CONCATENATE("https://www.saflax.de/0-WVK-Retail/Bilder-Pictures/SAFLAX-",'Basis-Tabelle-Samen'!C48,"-",'Basis-Tabelle-Samen'!J48,"-seed-package-back-cr-hungarian.jpg")),
" ACHTUNG")))))))))))))))))))))))))))))</f>
        <v>https://www.saflax.de/0-WVK-Retail/Bilder-Pictures/SAFLAX-12907-sequoia-sempervirens-seed-package-back-cr-english.jpg</v>
      </c>
      <c r="AM111" s="330" t="str">
        <f>IF(H111&lt;1,"",
IF($C$1="Bulgarisch - BG",HYPERLINK(CONCATENATE("https://www.saflax.de/0-WVK-Retail/Bilder-Pictures/SAFLAX-",'Basis-Tabelle-Samen'!K48,"-",'Basis-Tabelle-Samen'!J48,"-garden-to-go-mini-bulgarian.jpg")),
IF($C$1="Dänisch - DK",HYPERLINK(CONCATENATE("https://www.saflax.de/0-WVK-Retail/Bilder-Pictures/SAFLAX-",'Basis-Tabelle-Samen'!K48,"-",'Basis-Tabelle-Samen'!J48,"-garden-to-go-mini-danish.jpg")),
IF($C$1="Deutsch - DE",HYPERLINK(CONCATENATE("https://www.saflax.de/0-WVK-Retail/Bilder-Pictures/SAFLAX-",'Basis-Tabelle-Samen'!K48,"-",'Basis-Tabelle-Samen'!J48,"-garden-to-go-mini-german.jpg")),
IF($C$1="Englisch - UK",HYPERLINK(CONCATENATE("https://www.saflax.de/0-WVK-Retail/Bilder-Pictures/SAFLAX-",'Basis-Tabelle-Samen'!K48,"-",'Basis-Tabelle-Samen'!J48,"-garden-to-go-mini-english.jpg")),
IF($C$1="Estnisch - EE",HYPERLINK(CONCATENATE("https://www.saflax.de/0-WVK-Retail/Bilder-Pictures/SAFLAX-",'Basis-Tabelle-Samen'!K48,"-",'Basis-Tabelle-Samen'!J48,"-garden-to-go-mini-estonian.jpg")),
IF($C$1="Finnisch - FI",HYPERLINK(CONCATENATE("https://www.saflax.de/0-WVK-Retail/Bilder-Pictures/SAFLAX-",'Basis-Tabelle-Samen'!K48,"-",'Basis-Tabelle-Samen'!J48,"-garden-to-go-mini-finnish.jpg")),
IF($C$1="Französisch - FR",HYPERLINK(CONCATENATE("https://www.saflax.de/0-WVK-Retail/Bilder-Pictures/SAFLAX-",'Basis-Tabelle-Samen'!K48,"-",'Basis-Tabelle-Samen'!J48,"-garden-to-go-mini-french.jpg")),
IF($C$1="Griechisch - GR",HYPERLINK(CONCATENATE("https://www.saflax.de/0-WVK-Retail/Bilder-Pictures/SAFLAX-",'Basis-Tabelle-Samen'!K48,"-",'Basis-Tabelle-Samen'!J48,"-garden-to-go-mini-greek.jpg")),
IF($C$1="Irisch - IE",HYPERLINK(CONCATENATE("https://www.saflax.de/0-WVK-Retail/Bilder-Pictures/SAFLAX-",'Basis-Tabelle-Samen'!K48,"-",'Basis-Tabelle-Samen'!J48,"-garden-to-go-mini-irish.jpg")),
IF($C$1="Isländisch - IS",HYPERLINK(CONCATENATE("https://www.saflax.de/0-WVK-Retail/Bilder-Pictures/SAFLAX-",'Basis-Tabelle-Samen'!K48,"-",'Basis-Tabelle-Samen'!J48,"-garden-to-go-mini-icelandic.jpg")),
IF($C$1="Italienisch - IT",HYPERLINK(CONCATENATE("https://www.saflax.de/0-WVK-Retail/Bilder-Pictures/SAFLAX-",'Basis-Tabelle-Samen'!K48,"-",'Basis-Tabelle-Samen'!J48,"-garden-to-go-mini-italian.jpg")),
IF($C$1="Japanisch - JP",HYPERLINK(CONCATENATE("https://www.saflax.de/0-WVK-Retail/Bilder-Pictures/SAFLAX-",'Basis-Tabelle-Samen'!K48,"-",'Basis-Tabelle-Samen'!J48,"-garden-to-go-mini-japanese.jpg")),
IF($C$1="Kroatisch - HR",HYPERLINK(CONCATENATE("https://www.saflax.de/0-WVK-Retail/Bilder-Pictures/SAFLAX-",'Basis-Tabelle-Samen'!K48,"-",'Basis-Tabelle-Samen'!J48,"-garden-to-go-mini-croatian.jpg")),
IF($C$1="Lettisch - LV",HYPERLINK(CONCATENATE("https://www.saflax.de/0-WVK-Retail/Bilder-Pictures/SAFLAX-",'Basis-Tabelle-Samen'!K48,"-",'Basis-Tabelle-Samen'!J48,"-garden-to-go-mini-latvian.jpg")),
IF($C$1="Litauisch - LT",HYPERLINK(CONCATENATE("https://www.saflax.de/0-WVK-Retail/Bilder-Pictures/SAFLAX-",'Basis-Tabelle-Samen'!K48,"-",'Basis-Tabelle-Samen'!J48,"-garden-to-go-mini-lithuanian.jpg")),
IF($C$1="Maltesisch - MT",HYPERLINK(CONCATENATE("https://www.saflax.de/0-WVK-Retail/Bilder-Pictures/SAFLAX-",'Basis-Tabelle-Samen'!K48,"-",'Basis-Tabelle-Samen'!J48,"-garden-to-go-mini-maltese.jpg")),
IF($C$1="Niederländisch - NL",HYPERLINK(CONCATENATE("https://www.saflax.de/0-WVK-Retail/Bilder-Pictures/SAFLAX-",'Basis-Tabelle-Samen'!K48,"-",'Basis-Tabelle-Samen'!J48,"-garden-to-go-mini-dutch.jpg")),
IF($C$1="Norwegisch - NO",HYPERLINK(CONCATENATE("https://www.saflax.de/0-WVK-Retail/Bilder-Pictures/SAFLAX-",'Basis-Tabelle-Samen'!K48,"-",'Basis-Tabelle-Samen'!J48,"-garden-to-go-mini-nowegian.jpg")),
IF($C$1="Polnisch - PL",HYPERLINK(CONCATENATE("https://www.saflax.de/0-WVK-Retail/Bilder-Pictures/SAFLAX-",'Basis-Tabelle-Samen'!K48,"-",'Basis-Tabelle-Samen'!J48,"-garden-to-go-mini-polish.jpg")),
IF($C$1="Portugiesisch - PT",HYPERLINK(CONCATENATE("https://www.saflax.de/0-WVK-Retail/Bilder-Pictures/SAFLAX-",'Basis-Tabelle-Samen'!K48,"-",'Basis-Tabelle-Samen'!J48,"-garden-to-go-mini-portuguese.jpg")),
IF($C$1="Rumänisch - RO",HYPERLINK(CONCATENATE("https://www.saflax.de/0-WVK-Retail/Bilder-Pictures/SAFLAX-",'Basis-Tabelle-Samen'!K48,"-",'Basis-Tabelle-Samen'!J48,"-garden-to-go-mini-romanian.jpg")),
IF($C$1="Schwedisch - SE",HYPERLINK(CONCATENATE("https://www.saflax.de/0-WVK-Retail/Bilder-Pictures/SAFLAX-",'Basis-Tabelle-Samen'!K48,"-",'Basis-Tabelle-Samen'!J48,"-garden-to-go-mini-swedish.jpg")),
IF($C$1="Slowakisch - SK",HYPERLINK(CONCATENATE("https://www.saflax.de/0-WVK-Retail/Bilder-Pictures/SAFLAX-",'Basis-Tabelle-Samen'!K48,"-",'Basis-Tabelle-Samen'!J48,"-garden-to-go-mini-slovak.jpg")),
IF($C$1="Slowenisch - SI",HYPERLINK(CONCATENATE("https://www.saflax.de/0-WVK-Retail/Bilder-Pictures/SAFLAX-",'Basis-Tabelle-Samen'!K48,"-",'Basis-Tabelle-Samen'!J48,"-garden-to-go-mini-slovenian.jpg")),
IF($C$1="Spanisch - ES",HYPERLINK(CONCATENATE("https://www.saflax.de/0-WVK-Retail/Bilder-Pictures/SAFLAX-",'Basis-Tabelle-Samen'!K48,"-",'Basis-Tabelle-Samen'!J48,"-garden-to-go-mini-spanish.jpg")),
IF($C$1="Tschechisch - CZ",HYPERLINK(CONCATENATE("https://www.saflax.de/0-WVK-Retail/Bilder-Pictures/SAFLAX-",'Basis-Tabelle-Samen'!K48,"-",'Basis-Tabelle-Samen'!J48,"-garden-to-go-mini-czech.jpg")),
IF($C$1="Türkisch - TR",HYPERLINK(CONCATENATE("https://www.saflax.de/0-WVK-Retail/Bilder-Pictures/SAFLAX-",'Basis-Tabelle-Samen'!K48,"-",'Basis-Tabelle-Samen'!J48,"-garden-to-go-mini-turkish.jpg")),
IF($C$1="Ungarisch - HU",HYPERLINK(CONCATENATE("https://www.saflax.de/0-WVK-Retail/Bilder-Pictures/SAFLAX-",'Basis-Tabelle-Samen'!K48,"-",'Basis-Tabelle-Samen'!J48,"-garden-to-go-mini-hungarian.jpg")),
" ACHTUNG")))))))))))))))))))))))))))))</f>
        <v>https://www.saflax.de/0-WVK-Retail/Bilder-Pictures/SAFLAX-72907-sequoia-sempervirens-garden-to-go-mini-english.jpg</v>
      </c>
      <c r="AN111" s="330" t="str">
        <f>IF(I111&lt;1,"",
IF($C$1="Bulgarisch - BG",HYPERLINK(CONCATENATE("https://www.saflax.de/0-WVK-Retail/Bilder-Pictures/SAFLAX-",'Basis-Tabelle-Samen'!N48,"-",'Basis-Tabelle-Samen'!J48,"-garden-to-go-lite-bulgarian.jpg")),
IF($C$1="Dänisch - DK",HYPERLINK(CONCATENATE("https://www.saflax.de/0-WVK-Retail/Bilder-Pictures/SAFLAX-",'Basis-Tabelle-Samen'!N48,"-",'Basis-Tabelle-Samen'!J48,"-garden-to-go-lite-danish.jpg")),
IF($C$1="Deutsch - DE",HYPERLINK(CONCATENATE("https://www.saflax.de/0-WVK-Retail/Bilder-Pictures/SAFLAX-",'Basis-Tabelle-Samen'!N48,"-",'Basis-Tabelle-Samen'!J48,"-garden-to-go-lite-german.jpg")),
IF($C$1="Englisch - UK",HYPERLINK(CONCATENATE("https://www.saflax.de/0-WVK-Retail/Bilder-Pictures/SAFLAX-",'Basis-Tabelle-Samen'!N48,"-",'Basis-Tabelle-Samen'!J48,"-garden-to-go-lite-english.jpg")),
IF($C$1="Estnisch - EE",HYPERLINK(CONCATENATE("https://www.saflax.de/0-WVK-Retail/Bilder-Pictures/SAFLAX-",'Basis-Tabelle-Samen'!N48,"-",'Basis-Tabelle-Samen'!J48,"-garden-to-go-lite-estonian.jpg")),
IF($C$1="Finnisch - FI",HYPERLINK(CONCATENATE("https://www.saflax.de/0-WVK-Retail/Bilder-Pictures/SAFLAX-",'Basis-Tabelle-Samen'!N48,"-",'Basis-Tabelle-Samen'!J48,"-garden-to-go-lite-finnish.jpg")),
IF($C$1="Französisch - FR",HYPERLINK(CONCATENATE("https://www.saflax.de/0-WVK-Retail/Bilder-Pictures/SAFLAX-",'Basis-Tabelle-Samen'!N48,"-",'Basis-Tabelle-Samen'!J48,"-garden-to-go-lite-french.jpg")),
IF($C$1="Griechisch - GR",HYPERLINK(CONCATENATE("https://www.saflax.de/0-WVK-Retail/Bilder-Pictures/SAFLAX-",'Basis-Tabelle-Samen'!N48,"-",'Basis-Tabelle-Samen'!J48,"-garden-to-go-lite-greek.jpg")),
IF($C$1="Irisch - IE",HYPERLINK(CONCATENATE("https://www.saflax.de/0-WVK-Retail/Bilder-Pictures/SAFLAX-",'Basis-Tabelle-Samen'!N48,"-",'Basis-Tabelle-Samen'!J48,"-garden-to-go-lite-irish.jpg")),
IF($C$1="Isländisch - IS",HYPERLINK(CONCATENATE("https://www.saflax.de/0-WVK-Retail/Bilder-Pictures/SAFLAX-",'Basis-Tabelle-Samen'!N48,"-",'Basis-Tabelle-Samen'!J48,"-garden-to-go-lite-icelandic.jpg")),
IF($C$1="Italienisch - IT",HYPERLINK(CONCATENATE("https://www.saflax.de/0-WVK-Retail/Bilder-Pictures/SAFLAX-",'Basis-Tabelle-Samen'!N48,"-",'Basis-Tabelle-Samen'!J48,"-garden-to-go-lite-italian.jpg")),
IF($C$1="Japanisch - JP",HYPERLINK(CONCATENATE("https://www.saflax.de/0-WVK-Retail/Bilder-Pictures/SAFLAX-",'Basis-Tabelle-Samen'!N48,"-",'Basis-Tabelle-Samen'!J48,"-garden-to-go-lite-japanese.jpg")),
IF($C$1="Kroatisch - HR",HYPERLINK(CONCATENATE("https://www.saflax.de/0-WVK-Retail/Bilder-Pictures/SAFLAX-",'Basis-Tabelle-Samen'!N48,"-",'Basis-Tabelle-Samen'!J48,"-garden-to-go-lite-croatian.jpg")),
IF($C$1="Lettisch - LV",HYPERLINK(CONCATENATE("https://www.saflax.de/0-WVK-Retail/Bilder-Pictures/SAFLAX-",'Basis-Tabelle-Samen'!N48,"-",'Basis-Tabelle-Samen'!J48,"-garden-to-go-lite-latvian.jpg")),
IF($C$1="Litauisch - LT",HYPERLINK(CONCATENATE("https://www.saflax.de/0-WVK-Retail/Bilder-Pictures/SAFLAX-",'Basis-Tabelle-Samen'!N48,"-",'Basis-Tabelle-Samen'!J48,"-garden-to-go-lite-lithuanian.jpg")),
IF($C$1="Maltesisch - MT",HYPERLINK(CONCATENATE("https://www.saflax.de/0-WVK-Retail/Bilder-Pictures/SAFLAX-",'Basis-Tabelle-Samen'!N48,"-",'Basis-Tabelle-Samen'!J48,"-garden-to-go-lite-maltese.jpg")),
IF($C$1="Niederländisch - NL",HYPERLINK(CONCATENATE("https://www.saflax.de/0-WVK-Retail/Bilder-Pictures/SAFLAX-",'Basis-Tabelle-Samen'!N48,"-",'Basis-Tabelle-Samen'!J48,"-garden-to-go-lite-dutch.jpg")),
IF($C$1="Norwegisch - NO",HYPERLINK(CONCATENATE("https://www.saflax.de/0-WVK-Retail/Bilder-Pictures/SAFLAX-",'Basis-Tabelle-Samen'!N48,"-",'Basis-Tabelle-Samen'!J48,"-garden-to-go-lite-nowegian.jpg")),
IF($C$1="Polnisch - PL",HYPERLINK(CONCATENATE("https://www.saflax.de/0-WVK-Retail/Bilder-Pictures/SAFLAX-",'Basis-Tabelle-Samen'!N48,"-",'Basis-Tabelle-Samen'!J48,"-garden-to-go-lite-polish.jpg")),
IF($C$1="Portugiesisch - PT",HYPERLINK(CONCATENATE("https://www.saflax.de/0-WVK-Retail/Bilder-Pictures/SAFLAX-",'Basis-Tabelle-Samen'!N48,"-",'Basis-Tabelle-Samen'!J48,"-garden-to-go-lite-portuguese.jpg")),
IF($C$1="Rumänisch - RO",HYPERLINK(CONCATENATE("https://www.saflax.de/0-WVK-Retail/Bilder-Pictures/SAFLAX-",'Basis-Tabelle-Samen'!N48,"-",'Basis-Tabelle-Samen'!J48,"-garden-to-go-lite-romanian.jpg")),
IF($C$1="Schwedisch - SE",HYPERLINK(CONCATENATE("https://www.saflax.de/0-WVK-Retail/Bilder-Pictures/SAFLAX-",'Basis-Tabelle-Samen'!N48,"-",'Basis-Tabelle-Samen'!J48,"-garden-to-go-lite-swedish.jpg")),
IF($C$1="Slowakisch - SK",HYPERLINK(CONCATENATE("https://www.saflax.de/0-WVK-Retail/Bilder-Pictures/SAFLAX-",'Basis-Tabelle-Samen'!N48,"-",'Basis-Tabelle-Samen'!J48,"-garden-to-go-lite-slovak.jpg")),
IF($C$1="Slowenisch - SI",HYPERLINK(CONCATENATE("https://www.saflax.de/0-WVK-Retail/Bilder-Pictures/SAFLAX-",'Basis-Tabelle-Samen'!N48,"-",'Basis-Tabelle-Samen'!J48,"-garden-to-go-lite-slovenian.jpg")),
IF($C$1="Spanisch - ES",HYPERLINK(CONCATENATE("https://www.saflax.de/0-WVK-Retail/Bilder-Pictures/SAFLAX-",'Basis-Tabelle-Samen'!N48,"-",'Basis-Tabelle-Samen'!J48,"-garden-to-go-lite-spanish.jpg")),
IF($C$1="Tschechisch - CZ",HYPERLINK(CONCATENATE("https://www.saflax.de/0-WVK-Retail/Bilder-Pictures/SAFLAX-",'Basis-Tabelle-Samen'!N48,"-",'Basis-Tabelle-Samen'!J48,"-garden-to-go-lite-czech.jpg")),
IF($C$1="Türkisch - TR",HYPERLINK(CONCATENATE("https://www.saflax.de/0-WVK-Retail/Bilder-Pictures/SAFLAX-",'Basis-Tabelle-Samen'!N48,"-",'Basis-Tabelle-Samen'!J48,"-garden-to-go-lite-turkish.jpg")),
IF($C$1="Ungarisch - HU",HYPERLINK(CONCATENATE("https://www.saflax.de/0-WVK-Retail/Bilder-Pictures/SAFLAX-",'Basis-Tabelle-Samen'!N48,"-",'Basis-Tabelle-Samen'!J48,"-garden-to-go-lite-hungarian.jpg")),
" ACHTUNG")))))))))))))))))))))))))))))</f>
        <v>https://www.saflax.de/0-WVK-Retail/Bilder-Pictures/SAFLAX-82907-sequoia-sempervirens-garden-to-go-lite-english.jpg</v>
      </c>
      <c r="AO111" s="330" t="str">
        <f>IF(J111&lt;1,"",
IF($C$1="Bulgarisch - BG",HYPERLINK(CONCATENATE("https://www.saflax.de/0-WVK-Retail/Bilder-Pictures/SAFLAX-",'Basis-Tabelle-Samen'!Q48,"-",'Basis-Tabelle-Samen'!J48,"-garden-to-go-bulgarian.jpg")),
IF($C$1="Dänisch - DK",HYPERLINK(CONCATENATE("https://www.saflax.de/0-WVK-Retail/Bilder-Pictures/SAFLAX-",'Basis-Tabelle-Samen'!Q48,"-",'Basis-Tabelle-Samen'!J48,"-garden-to-go-danish.jpg")),
IF($C$1="Deutsch - DE",HYPERLINK(CONCATENATE("https://www.saflax.de/0-WVK-Retail/Bilder-Pictures/SAFLAX-",'Basis-Tabelle-Samen'!Q48,"-",'Basis-Tabelle-Samen'!J48,"-garden-to-go-german.jpg")),
IF($C$1="Englisch - UK",HYPERLINK(CONCATENATE("https://www.saflax.de/0-WVK-Retail/Bilder-Pictures/SAFLAX-",'Basis-Tabelle-Samen'!Q48,"-",'Basis-Tabelle-Samen'!J48,"-garden-to-go-english.jpg")),
IF($C$1="Estnisch - EE",HYPERLINK(CONCATENATE("https://www.saflax.de/0-WVK-Retail/Bilder-Pictures/SAFLAX-",'Basis-Tabelle-Samen'!Q48,"-",'Basis-Tabelle-Samen'!J48,"-garden-to-go-estonian.jpg")),
IF($C$1="Finnisch - FI",HYPERLINK(CONCATENATE("https://www.saflax.de/0-WVK-Retail/Bilder-Pictures/SAFLAX-",'Basis-Tabelle-Samen'!Q48,"-",'Basis-Tabelle-Samen'!J48,"-garden-to-go-finnish.jpg")),
IF($C$1="Französisch - FR",HYPERLINK(CONCATENATE("https://www.saflax.de/0-WVK-Retail/Bilder-Pictures/SAFLAX-",'Basis-Tabelle-Samen'!Q48,"-",'Basis-Tabelle-Samen'!J48,"-garden-to-go-french.jpg")),
IF($C$1="Griechisch - GR",HYPERLINK(CONCATENATE("https://www.saflax.de/0-WVK-Retail/Bilder-Pictures/SAFLAX-",'Basis-Tabelle-Samen'!Q48,"-",'Basis-Tabelle-Samen'!J48,"-garden-to-go-greek.jpg")),
IF($C$1="Irisch - IE",HYPERLINK(CONCATENATE("https://www.saflax.de/0-WVK-Retail/Bilder-Pictures/SAFLAX-",'Basis-Tabelle-Samen'!Q48,"-",'Basis-Tabelle-Samen'!J48,"-garden-to-go-irish.jpg")),
IF($C$1="Isländisch - IS",HYPERLINK(CONCATENATE("https://www.saflax.de/0-WVK-Retail/Bilder-Pictures/SAFLAX-",'Basis-Tabelle-Samen'!Q48,"-",'Basis-Tabelle-Samen'!J48,"-garden-to-go-icelandic.jpg")),
IF($C$1="Italienisch - IT",HYPERLINK(CONCATENATE("https://www.saflax.de/0-WVK-Retail/Bilder-Pictures/SAFLAX-",'Basis-Tabelle-Samen'!Q48,"-",'Basis-Tabelle-Samen'!J48,"-garden-to-go-italian.jpg")),
IF($C$1="Japanisch - JP",HYPERLINK(CONCATENATE("https://www.saflax.de/0-WVK-Retail/Bilder-Pictures/SAFLAX-",'Basis-Tabelle-Samen'!Q48,"-",'Basis-Tabelle-Samen'!J48,"-garden-to-go-japanese.jpg")),
IF($C$1="Kroatisch - HR",HYPERLINK(CONCATENATE("https://www.saflax.de/0-WVK-Retail/Bilder-Pictures/SAFLAX-",'Basis-Tabelle-Samen'!Q48,"-",'Basis-Tabelle-Samen'!J48,"-garden-to-go-croatian.jpg")),
IF($C$1="Lettisch - LV",HYPERLINK(CONCATENATE("https://www.saflax.de/0-WVK-Retail/Bilder-Pictures/SAFLAX-",'Basis-Tabelle-Samen'!Q48,"-",'Basis-Tabelle-Samen'!J48,"-garden-to-go-latvian.jpg")),
IF($C$1="Litauisch - LT",HYPERLINK(CONCATENATE("https://www.saflax.de/0-WVK-Retail/Bilder-Pictures/SAFLAX-",'Basis-Tabelle-Samen'!Q48,"-",'Basis-Tabelle-Samen'!J48,"-garden-to-go-lithuanian.jpg")),
IF($C$1="Maltesisch - MT",HYPERLINK(CONCATENATE("https://www.saflax.de/0-WVK-Retail/Bilder-Pictures/SAFLAX-",'Basis-Tabelle-Samen'!Q48,"-",'Basis-Tabelle-Samen'!J48,"-garden-to-go-maltese.jpg")),
IF($C$1="Niederländisch - NL",HYPERLINK(CONCATENATE("https://www.saflax.de/0-WVK-Retail/Bilder-Pictures/SAFLAX-",'Basis-Tabelle-Samen'!Q48,"-",'Basis-Tabelle-Samen'!J48,"-garden-to-go-dutch.jpg")),
IF($C$1="Norwegisch - NO",HYPERLINK(CONCATENATE("https://www.saflax.de/0-WVK-Retail/Bilder-Pictures/SAFLAX-",'Basis-Tabelle-Samen'!Q48,"-",'Basis-Tabelle-Samen'!J48,"-garden-to-go-nowegian.jpg")),
IF($C$1="Polnisch - PL",HYPERLINK(CONCATENATE("https://www.saflax.de/0-WVK-Retail/Bilder-Pictures/SAFLAX-",'Basis-Tabelle-Samen'!Q48,"-",'Basis-Tabelle-Samen'!J48,"-garden-to-go-polish.jpg")),
IF($C$1="Portugiesisch - PT",HYPERLINK(CONCATENATE("https://www.saflax.de/0-WVK-Retail/Bilder-Pictures/SAFLAX-",'Basis-Tabelle-Samen'!Q48,"-",'Basis-Tabelle-Samen'!J48,"-garden-to-go-portuguese.jpg")),
IF($C$1="Rumänisch - RO",HYPERLINK(CONCATENATE("https://www.saflax.de/0-WVK-Retail/Bilder-Pictures/SAFLAX-",'Basis-Tabelle-Samen'!Q48,"-",'Basis-Tabelle-Samen'!J48,"-garden-to-go-romanian.jpg")),
IF($C$1="Schwedisch - SE",HYPERLINK(CONCATENATE("https://www.saflax.de/0-WVK-Retail/Bilder-Pictures/SAFLAX-",'Basis-Tabelle-Samen'!Q48,"-",'Basis-Tabelle-Samen'!J48,"-garden-to-go-swedish.jpg")),
IF($C$1="Slowakisch - SK",HYPERLINK(CONCATENATE("https://www.saflax.de/0-WVK-Retail/Bilder-Pictures/SAFLAX-",'Basis-Tabelle-Samen'!Q48,"-",'Basis-Tabelle-Samen'!J48,"-garden-to-go-slovak.jpg")),
IF($C$1="Slowenisch - SI",HYPERLINK(CONCATENATE("https://www.saflax.de/0-WVK-Retail/Bilder-Pictures/SAFLAX-",'Basis-Tabelle-Samen'!Q48,"-",'Basis-Tabelle-Samen'!J48,"-garden-to-go-slovenian.jpg")),
IF($C$1="Spanisch - ES",HYPERLINK(CONCATENATE("https://www.saflax.de/0-WVK-Retail/Bilder-Pictures/SAFLAX-",'Basis-Tabelle-Samen'!Q48,"-",'Basis-Tabelle-Samen'!J48,"-garden-to-go-spanish.jpg")),
IF($C$1="Tschechisch - CZ",HYPERLINK(CONCATENATE("https://www.saflax.de/0-WVK-Retail/Bilder-Pictures/SAFLAX-",'Basis-Tabelle-Samen'!Q48,"-",'Basis-Tabelle-Samen'!J48,"-garden-to-go-czech.jpg")),
IF($C$1="Türkisch - TR",HYPERLINK(CONCATENATE("https://www.saflax.de/0-WVK-Retail/Bilder-Pictures/SAFLAX-",'Basis-Tabelle-Samen'!Q48,"-",'Basis-Tabelle-Samen'!J48,"-garden-to-go-turkish.jpg")),
IF($C$1="Ungarisch - HU",HYPERLINK(CONCATENATE("https://www.saflax.de/0-WVK-Retail/Bilder-Pictures/SAFLAX-",'Basis-Tabelle-Samen'!Q48,"-",'Basis-Tabelle-Samen'!J48,"-garden-to-go-hungarian.jpg")),
" ACHTUNG")))))))))))))))))))))))))))))</f>
        <v>https://www.saflax.de/0-WVK-Retail/Bilder-Pictures/SAFLAX-52907-sequoia-sempervirens-garden-to-go-english.jpg</v>
      </c>
      <c r="AP111" s="330" t="str">
        <f>IF(K111&lt;1,"",
IF($C$1="Bulgarisch - BG",HYPERLINK(CONCATENATE("https://www.saflax.de/0-WVK-Retail/Bilder-Pictures/SAFLAX-",'Basis-Tabelle-Samen'!T48,"-",'Basis-Tabelle-Samen'!J48,"-cultivation-set-bulgarian.jpg")),
IF($C$1="Dänisch - DK",HYPERLINK(CONCATENATE("https://www.saflax.de/0-WVK-Retail/Bilder-Pictures/SAFLAX-",'Basis-Tabelle-Samen'!T48,"-",'Basis-Tabelle-Samen'!J48,"-cultivation-set-danish.jpg")),
IF($C$1="Deutsch - DE",HYPERLINK(CONCATENATE("https://www.saflax.de/0-WVK-Retail/Bilder-Pictures/SAFLAX-",'Basis-Tabelle-Samen'!T48,"-",'Basis-Tabelle-Samen'!J48,"-cultivation-set-german.jpg")),
IF($C$1="Englisch - UK",HYPERLINK(CONCATENATE("https://www.saflax.de/0-WVK-Retail/Bilder-Pictures/SAFLAX-",'Basis-Tabelle-Samen'!T48,"-",'Basis-Tabelle-Samen'!J48,"-cultivation-set-english.jpg")),
IF($C$1="Estnisch - EE",HYPERLINK(CONCATENATE("https://www.saflax.de/0-WVK-Retail/Bilder-Pictures/SAFLAX-",'Basis-Tabelle-Samen'!T48,"-",'Basis-Tabelle-Samen'!J48,"-cultivation-set-estonian.jpg")),
IF($C$1="Finnisch - FI",HYPERLINK(CONCATENATE("https://www.saflax.de/0-WVK-Retail/Bilder-Pictures/SAFLAX-",'Basis-Tabelle-Samen'!T48,"-",'Basis-Tabelle-Samen'!J48,"-cultivation-set-finnish.jpg")),
IF($C$1="Französisch - FR",HYPERLINK(CONCATENATE("https://www.saflax.de/0-WVK-Retail/Bilder-Pictures/SAFLAX-",'Basis-Tabelle-Samen'!T48,"-",'Basis-Tabelle-Samen'!J48,"-cultivation-set-french.jpg")),
IF($C$1="Griechisch - GR",HYPERLINK(CONCATENATE("https://www.saflax.de/0-WVK-Retail/Bilder-Pictures/SAFLAX-",'Basis-Tabelle-Samen'!T48,"-",'Basis-Tabelle-Samen'!J48,"-cultivation-set-greek.jpg")),
IF($C$1="Irisch - IE",HYPERLINK(CONCATENATE("https://www.saflax.de/0-WVK-Retail/Bilder-Pictures/SAFLAX-",'Basis-Tabelle-Samen'!T48,"-",'Basis-Tabelle-Samen'!J48,"-cultivation-set-irish.jpg")),
IF($C$1="Isländisch - IS",HYPERLINK(CONCATENATE("https://www.saflax.de/0-WVK-Retail/Bilder-Pictures/SAFLAX-",'Basis-Tabelle-Samen'!T48,"-",'Basis-Tabelle-Samen'!J48,"-cultivation-set-icelandic.jpg")),
IF($C$1="Italienisch - IT",HYPERLINK(CONCATENATE("https://www.saflax.de/0-WVK-Retail/Bilder-Pictures/SAFLAX-",'Basis-Tabelle-Samen'!T48,"-",'Basis-Tabelle-Samen'!J48,"-cultivation-set-italian.jpg")),
IF($C$1="Japanisch - JP",HYPERLINK(CONCATENATE("https://www.saflax.de/0-WVK-Retail/Bilder-Pictures/SAFLAX-",'Basis-Tabelle-Samen'!T48,"-",'Basis-Tabelle-Samen'!J48,"-cultivation-set-japanese.jpg")),
IF($C$1="Kroatisch - HR",HYPERLINK(CONCATENATE("https://www.saflax.de/0-WVK-Retail/Bilder-Pictures/SAFLAX-",'Basis-Tabelle-Samen'!T48,"-",'Basis-Tabelle-Samen'!J48,"-cultivation-set-croatian.jpg")),
IF($C$1="Lettisch - LV",HYPERLINK(CONCATENATE("https://www.saflax.de/0-WVK-Retail/Bilder-Pictures/SAFLAX-",'Basis-Tabelle-Samen'!T48,"-",'Basis-Tabelle-Samen'!J48,"-cultivation-set-latvian.jpg")),
IF($C$1="Litauisch - LT",HYPERLINK(CONCATENATE("https://www.saflax.de/0-WVK-Retail/Bilder-Pictures/SAFLAX-",'Basis-Tabelle-Samen'!T48,"-",'Basis-Tabelle-Samen'!J48,"-cultivation-set-lithuanian.jpg")),
IF($C$1="Maltesisch - MT",HYPERLINK(CONCATENATE("https://www.saflax.de/0-WVK-Retail/Bilder-Pictures/SAFLAX-",'Basis-Tabelle-Samen'!T48,"-",'Basis-Tabelle-Samen'!J48,"-cultivation-set-maltese.jpg")),
IF($C$1="Niederländisch - NL",HYPERLINK(CONCATENATE("https://www.saflax.de/0-WVK-Retail/Bilder-Pictures/SAFLAX-",'Basis-Tabelle-Samen'!T48,"-",'Basis-Tabelle-Samen'!J48,"-cultivation-set-dutch.jpg")),
IF($C$1="Norwegisch - NO",HYPERLINK(CONCATENATE("https://www.saflax.de/0-WVK-Retail/Bilder-Pictures/SAFLAX-",'Basis-Tabelle-Samen'!T48,"-",'Basis-Tabelle-Samen'!J48,"-cultivation-set-nowegian.jpg")),
IF($C$1="Polnisch - PL",HYPERLINK(CONCATENATE("https://www.saflax.de/0-WVK-Retail/Bilder-Pictures/SAFLAX-",'Basis-Tabelle-Samen'!T48,"-",'Basis-Tabelle-Samen'!J48,"-cultivation-set-polish.jpg")),
IF($C$1="Portugiesisch - PT",HYPERLINK(CONCATENATE("https://www.saflax.de/0-WVK-Retail/Bilder-Pictures/SAFLAX-",'Basis-Tabelle-Samen'!T48,"-",'Basis-Tabelle-Samen'!J48,"-cultivation-set-portuguese.jpg")),
IF($C$1="Rumänisch - RO",HYPERLINK(CONCATENATE("https://www.saflax.de/0-WVK-Retail/Bilder-Pictures/SAFLAX-",'Basis-Tabelle-Samen'!T48,"-",'Basis-Tabelle-Samen'!J48,"-cultivation-set-romanian.jpg")),
IF($C$1="Schwedisch - SE",HYPERLINK(CONCATENATE("https://www.saflax.de/0-WVK-Retail/Bilder-Pictures/SAFLAX-",'Basis-Tabelle-Samen'!T48,"-",'Basis-Tabelle-Samen'!J48,"-cultivation-set-swedish.jpg")),
IF($C$1="Slowakisch - SK",HYPERLINK(CONCATENATE("https://www.saflax.de/0-WVK-Retail/Bilder-Pictures/SAFLAX-",'Basis-Tabelle-Samen'!T48,"-",'Basis-Tabelle-Samen'!J48,"-cultivation-set-slovak.jpg")),
IF($C$1="Slowenisch - SI",HYPERLINK(CONCATENATE("https://www.saflax.de/0-WVK-Retail/Bilder-Pictures/SAFLAX-",'Basis-Tabelle-Samen'!T48,"-",'Basis-Tabelle-Samen'!J48,"-cultivation-set-slovenian.jpg")),
IF($C$1="Spanisch - ES",HYPERLINK(CONCATENATE("https://www.saflax.de/0-WVK-Retail/Bilder-Pictures/SAFLAX-",'Basis-Tabelle-Samen'!T48,"-",'Basis-Tabelle-Samen'!J48,"-cultivation-set-spanish.jpg")),
IF($C$1="Tschechisch - CZ",HYPERLINK(CONCATENATE("https://www.saflax.de/0-WVK-Retail/Bilder-Pictures/SAFLAX-",'Basis-Tabelle-Samen'!T48,"-",'Basis-Tabelle-Samen'!J48,"-cultivation-set-czech.jpg")),
IF($C$1="Türkisch - TR",HYPERLINK(CONCATENATE("https://www.saflax.de/0-WVK-Retail/Bilder-Pictures/SAFLAX-",'Basis-Tabelle-Samen'!T48,"-",'Basis-Tabelle-Samen'!J48,"-cultivation-set-turkish.jpg")),
IF($C$1="Ungarisch - HU",HYPERLINK(CONCATENATE("https://www.saflax.de/0-WVK-Retail/Bilder-Pictures/SAFLAX-",'Basis-Tabelle-Samen'!T48,"-",'Basis-Tabelle-Samen'!J48,"-cultivation-set-hungarian.jpg")),
" ACHTUNG")))))))))))))))))))))))))))))</f>
        <v>https://www.saflax.de/0-WVK-Retail/Bilder-Pictures/SAFLAX-32907-sequoia-sempervirens-cultivation-set-english.jpg</v>
      </c>
      <c r="AQ111" s="330" t="str">
        <f>IF(L111&lt;1,"",
IF($C$1="Bulgarisch - BG",HYPERLINK(CONCATENATE("https://www.saflax.de/0-WVK-Retail/Bilder-Pictures/SAFLAX-",'Basis-Tabelle-Samen'!W48,"-",'Basis-Tabelle-Samen'!J48,"-garden-in-the-bag-bulgarian.jpg")),
IF($C$1="Dänisch - DK",HYPERLINK(CONCATENATE("https://www.saflax.de/0-WVK-Retail/Bilder-Pictures/SAFLAX-",'Basis-Tabelle-Samen'!W48,"-",'Basis-Tabelle-Samen'!J48,"-garden-in-the-bag-danish.jpg")),
IF($C$1="Deutsch - DE",HYPERLINK(CONCATENATE("https://www.saflax.de/0-WVK-Retail/Bilder-Pictures/SAFLAX-",'Basis-Tabelle-Samen'!W48,"-",'Basis-Tabelle-Samen'!J48,"-garden-in-the-bag-german.jpg")),
IF($C$1="Englisch - UK",HYPERLINK(CONCATENATE("https://www.saflax.de/0-WVK-Retail/Bilder-Pictures/SAFLAX-",'Basis-Tabelle-Samen'!W48,"-",'Basis-Tabelle-Samen'!J48,"-garden-in-the-bag-english.jpg")),
IF($C$1="Estnisch - EE",HYPERLINK(CONCATENATE("https://www.saflax.de/0-WVK-Retail/Bilder-Pictures/SAFLAX-",'Basis-Tabelle-Samen'!W48,"-",'Basis-Tabelle-Samen'!J48,"-garden-in-the-bag-estonian.jpg")),
IF($C$1="Finnisch - FI",HYPERLINK(CONCATENATE("https://www.saflax.de/0-WVK-Retail/Bilder-Pictures/SAFLAX-",'Basis-Tabelle-Samen'!W48,"-",'Basis-Tabelle-Samen'!J48,"-garden-in-the-bag-finnish.jpg")),
IF($C$1="Französisch - FR",HYPERLINK(CONCATENATE("https://www.saflax.de/0-WVK-Retail/Bilder-Pictures/SAFLAX-",'Basis-Tabelle-Samen'!W48,"-",'Basis-Tabelle-Samen'!J48,"-garden-in-the-bag-french.jpg")),
IF($C$1="Griechisch - GR",HYPERLINK(CONCATENATE("https://www.saflax.de/0-WVK-Retail/Bilder-Pictures/SAFLAX-",'Basis-Tabelle-Samen'!W48,"-",'Basis-Tabelle-Samen'!J48,"-garden-in-the-bag-greek.jpg")),
IF($C$1="Irisch - IE",HYPERLINK(CONCATENATE("https://www.saflax.de/0-WVK-Retail/Bilder-Pictures/SAFLAX-",'Basis-Tabelle-Samen'!W48,"-",'Basis-Tabelle-Samen'!J48,"-garden-in-the-bag-irish.jpg")),
IF($C$1="Isländisch - IS",HYPERLINK(CONCATENATE("https://www.saflax.de/0-WVK-Retail/Bilder-Pictures/SAFLAX-",'Basis-Tabelle-Samen'!W48,"-",'Basis-Tabelle-Samen'!J48,"-garden-in-the-bag-icelandic.jpg")),
IF($C$1="Italienisch - IT",HYPERLINK(CONCATENATE("https://www.saflax.de/0-WVK-Retail/Bilder-Pictures/SAFLAX-",'Basis-Tabelle-Samen'!W48,"-",'Basis-Tabelle-Samen'!J48,"-garden-in-the-bag-italian.jpg")),
IF($C$1="Japanisch - JP",HYPERLINK(CONCATENATE("https://www.saflax.de/0-WVK-Retail/Bilder-Pictures/SAFLAX-",'Basis-Tabelle-Samen'!W48,"-",'Basis-Tabelle-Samen'!J48,"-garden-in-the-bag-japanese.jpg")),
IF($C$1="Kroatisch - HR",HYPERLINK(CONCATENATE("https://www.saflax.de/0-WVK-Retail/Bilder-Pictures/SAFLAX-",'Basis-Tabelle-Samen'!W48,"-",'Basis-Tabelle-Samen'!J48,"-garden-in-the-bag-croatian.jpg")),
IF($C$1="Lettisch - LV",HYPERLINK(CONCATENATE("https://www.saflax.de/0-WVK-Retail/Bilder-Pictures/SAFLAX-",'Basis-Tabelle-Samen'!W48,"-",'Basis-Tabelle-Samen'!J48,"-garden-in-the-bag-latvian.jpg")),
IF($C$1="Litauisch - LT",HYPERLINK(CONCATENATE("https://www.saflax.de/0-WVK-Retail/Bilder-Pictures/SAFLAX-",'Basis-Tabelle-Samen'!W48,"-",'Basis-Tabelle-Samen'!J48,"-garden-in-the-bag-lithuanian.jpg")),
IF($C$1="Maltesisch - MT",HYPERLINK(CONCATENATE("https://www.saflax.de/0-WVK-Retail/Bilder-Pictures/SAFLAX-",'Basis-Tabelle-Samen'!W48,"-",'Basis-Tabelle-Samen'!J48,"-garden-in-the-bag-maltese.jpg")),
IF($C$1="Niederländisch - NL",HYPERLINK(CONCATENATE("https://www.saflax.de/0-WVK-Retail/Bilder-Pictures/SAFLAX-",'Basis-Tabelle-Samen'!W48,"-",'Basis-Tabelle-Samen'!J48,"-garden-in-the-bag-dutch.jpg")),
IF($C$1="Norwegisch - NO",HYPERLINK(CONCATENATE("https://www.saflax.de/0-WVK-Retail/Bilder-Pictures/SAFLAX-",'Basis-Tabelle-Samen'!W48,"-",'Basis-Tabelle-Samen'!J48,"-garden-in-the-bag-nowegian.jpg")),
IF($C$1="Polnisch - PL",HYPERLINK(CONCATENATE("https://www.saflax.de/0-WVK-Retail/Bilder-Pictures/SAFLAX-",'Basis-Tabelle-Samen'!W48,"-",'Basis-Tabelle-Samen'!J48,"-garden-in-the-bag-polish.jpg")),
IF($C$1="Portugiesisch - PT",HYPERLINK(CONCATENATE("https://www.saflax.de/0-WVK-Retail/Bilder-Pictures/SAFLAX-",'Basis-Tabelle-Samen'!W48,"-",'Basis-Tabelle-Samen'!J48,"-garden-in-the-bag-portuguese.jpg")),
IF($C$1="Rumänisch - RO",HYPERLINK(CONCATENATE("https://www.saflax.de/0-WVK-Retail/Bilder-Pictures/SAFLAX-",'Basis-Tabelle-Samen'!W48,"-",'Basis-Tabelle-Samen'!J48,"-garden-in-the-bag-romanian.jpg")),
IF($C$1="Schwedisch - SE",HYPERLINK(CONCATENATE("https://www.saflax.de/0-WVK-Retail/Bilder-Pictures/SAFLAX-",'Basis-Tabelle-Samen'!W48,"-",'Basis-Tabelle-Samen'!J48,"-garden-in-the-bag-swedish.jpg")),
IF($C$1="Slowakisch - SK",HYPERLINK(CONCATENATE("https://www.saflax.de/0-WVK-Retail/Bilder-Pictures/SAFLAX-",'Basis-Tabelle-Samen'!W48,"-",'Basis-Tabelle-Samen'!J48,"-garden-in-the-bag-slovak.jpg")),
IF($C$1="Slowenisch - SI",HYPERLINK(CONCATENATE("https://www.saflax.de/0-WVK-Retail/Bilder-Pictures/SAFLAX-",'Basis-Tabelle-Samen'!W48,"-",'Basis-Tabelle-Samen'!J48,"-garden-in-the-bag-slovenian.jpg")),
IF($C$1="Spanisch - ES",HYPERLINK(CONCATENATE("https://www.saflax.de/0-WVK-Retail/Bilder-Pictures/SAFLAX-",'Basis-Tabelle-Samen'!W48,"-",'Basis-Tabelle-Samen'!J48,"-garden-in-the-bag-spanish.jpg")),
IF($C$1="Tschechisch - CZ",HYPERLINK(CONCATENATE("https://www.saflax.de/0-WVK-Retail/Bilder-Pictures/SAFLAX-",'Basis-Tabelle-Samen'!W48,"-",'Basis-Tabelle-Samen'!J48,"-garden-in-the-bag-czech.jpg")),
IF($C$1="Türkisch - TR",HYPERLINK(CONCATENATE("https://www.saflax.de/0-WVK-Retail/Bilder-Pictures/SAFLAX-",'Basis-Tabelle-Samen'!W48,"-",'Basis-Tabelle-Samen'!J48,"-garden-in-the-bag-turkish.jpg")),
IF($C$1="Ungarisch - HU",HYPERLINK(CONCATENATE("https://www.saflax.de/0-WVK-Retail/Bilder-Pictures/SAFLAX-",'Basis-Tabelle-Samen'!W48,"-",'Basis-Tabelle-Samen'!J48,"-garden-in-the-bag-hungarian.jpg")),
" ACHTUNG")))))))))))))))))))))))))))))</f>
        <v>https://www.saflax.de/0-WVK-Retail/Bilder-Pictures/SAFLAX-62907-sequoia-sempervirens-garden-in-the-bag-english.jpg</v>
      </c>
    </row>
    <row r="112" spans="1:43" ht="17.100000000000001" customHeight="1" x14ac:dyDescent="0.2">
      <c r="A112" s="318" t="str">
        <f>IF('Basis-Tabelle-Samen'!A108="","",IF($C$1="Deutsch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12" s="319" t="str">
        <f>'Basis-Tabelle-Samen'!I108</f>
        <v>Nicotiana tabacum</v>
      </c>
      <c r="C112" s="316" t="str">
        <f>IF($C$1="Bulgarisch - BG",'Basis-Tabelle-Samen'!Z108,
IF($C$1="Dänisch - DK",'Basis-Tabelle-Samen'!AA108,
IF($C$1="Deutsch - DE",'Basis-Tabelle-Samen'!AB108,
IF($C$1="Englisch - UK",'Basis-Tabelle-Samen'!AC108,
IF($C$1="Estnisch - EE",'Basis-Tabelle-Samen'!AD108,
IF($C$1="Finnisch - FI",'Basis-Tabelle-Samen'!AE108,
IF($C$1="Französisch - FR",'Basis-Tabelle-Samen'!AF108,
IF($C$1="Griechisch - GR",'Basis-Tabelle-Samen'!AG108,
IF($C$1="Irisch - IE",'Basis-Tabelle-Samen'!AH108,
IF($C$1="Isländisch - IS",'Basis-Tabelle-Samen'!AI108,
IF($C$1="Italienisch - IT",'Basis-Tabelle-Samen'!AJ108,
IF($C$1="Japanisch - JP",'Basis-Tabelle-Samen'!AK108,
IF($C$1="Kroatisch - HR",'Basis-Tabelle-Samen'!AL108,
IF($C$1="Lettisch - LV",'Basis-Tabelle-Samen'!AM108,
IF($C$1="Litauisch - LT",'Basis-Tabelle-Samen'!AN108,
IF($C$1="Maltesisch - MT",'Basis-Tabelle-Samen'!AO108,
IF($C$1="Niederländisch - NL",'Basis-Tabelle-Samen'!AP108,
IF($C$1="Norwegisch - NO",'Basis-Tabelle-Samen'!AQ108,
IF($C$1="Polnisch - PL",'Basis-Tabelle-Samen'!AR108,
IF($C$1="Portugiesisch - PT",'Basis-Tabelle-Samen'!AS108,
IF($C$1="Rumänisch - RO",'Basis-Tabelle-Samen'!AT108,
IF($C$1="Schwedisch - SE",'Basis-Tabelle-Samen'!AU108,
IF($C$1="Slowakisch - SK",'Basis-Tabelle-Samen'!AV108,
IF($C$1="Slowenisch - SI",'Basis-Tabelle-Samen'!AW108,
IF($C$1="Spanisch - ES",'Basis-Tabelle-Samen'!AX108,
IF($C$1="Tschechisch - CZ",'Basis-Tabelle-Samen'!AY108,
IF($C$1="Türkisch - TR",'Basis-Tabelle-Samen'!AZ108,
IF($C$1="Ungarisch - HU",'Basis-Tabelle-Samen'!BA108,
" ACHTUNG"))))))))))))))))))))))))))))</f>
        <v>Common Tobacco</v>
      </c>
      <c r="D112" s="320">
        <f>'Basis-Tabelle-Samen'!F108</f>
        <v>250</v>
      </c>
      <c r="E112" s="321" t="str">
        <f>'Basis-Tabelle-Samen'!H108</f>
        <v>7 %</v>
      </c>
      <c r="F112" s="322" t="str">
        <f>IF('Basis-Tabelle-Samen'!G108="","",'Basis-Tabelle-Samen'!G108)</f>
        <v>01</v>
      </c>
      <c r="G112" s="320">
        <f>'Basis-Tabelle-Samen'!C108</f>
        <v>13218</v>
      </c>
      <c r="H112" s="323">
        <f>'Basis-Tabelle-Samen'!D108</f>
        <v>4055473132181</v>
      </c>
      <c r="I112" s="324">
        <f>'Basis-Tabelle-Samen'!E108</f>
        <v>1.85</v>
      </c>
      <c r="J112" s="325">
        <f t="shared" si="1"/>
        <v>12</v>
      </c>
      <c r="K112" s="326">
        <f>'Basis-Tabelle-Samen'!K108</f>
        <v>73218</v>
      </c>
      <c r="L112" s="323">
        <f>'Basis-Tabelle-Samen'!L108</f>
        <v>4055473732183</v>
      </c>
      <c r="M112" s="324">
        <f>'Basis-Tabelle-Samen'!M108</f>
        <v>2.4500000000000002</v>
      </c>
      <c r="N112" s="326">
        <f>IF(K112&lt;1,"",'3'!$I$15)</f>
        <v>15</v>
      </c>
      <c r="O112" s="327">
        <f>IF(K112&lt;1,"",'3'!$J$11)</f>
        <v>90</v>
      </c>
      <c r="P112" s="326">
        <f>'Basis-Tabelle-Samen'!N108</f>
        <v>83218</v>
      </c>
      <c r="Q112" s="323">
        <f>'Basis-Tabelle-Samen'!O108</f>
        <v>4055473832180</v>
      </c>
      <c r="R112" s="328">
        <f>'Basis-Tabelle-Samen'!P108</f>
        <v>3.75</v>
      </c>
      <c r="S112" s="326">
        <f>IF(R112&lt;1,"",'3'!$M$15)</f>
        <v>18</v>
      </c>
      <c r="T112" s="327">
        <f>IF(R112&lt;1,"",'3'!$N$11)</f>
        <v>72</v>
      </c>
      <c r="U112" s="326">
        <f>'Basis-Tabelle-Samen'!Q108</f>
        <v>53218</v>
      </c>
      <c r="V112" s="323">
        <f>'Basis-Tabelle-Samen'!R108</f>
        <v>4055473532189</v>
      </c>
      <c r="W112" s="324">
        <f>'Basis-Tabelle-Samen'!S108</f>
        <v>4.95</v>
      </c>
      <c r="X112" s="326">
        <f>IF(U112&lt;1,"",'3'!$Q$15)</f>
        <v>6</v>
      </c>
      <c r="Y112" s="327">
        <f>IF(U112&lt;1,"",'3'!$R$11)</f>
        <v>24</v>
      </c>
      <c r="Z112" s="326">
        <f>'Basis-Tabelle-Samen'!T108</f>
        <v>33218</v>
      </c>
      <c r="AA112" s="323">
        <f>'Basis-Tabelle-Samen'!U108</f>
        <v>4055473332185</v>
      </c>
      <c r="AB112" s="324">
        <f>'Basis-Tabelle-Samen'!V108</f>
        <v>6.75</v>
      </c>
      <c r="AC112" s="326">
        <f>IF(Z112&lt;1,"",'3'!$U$15)</f>
        <v>6</v>
      </c>
      <c r="AD112" s="327">
        <f>IF(Z112&lt;1,"",'3'!$V$11)</f>
        <v>24</v>
      </c>
      <c r="AE112" s="326">
        <f>'Basis-Tabelle-Samen'!W108</f>
        <v>63218</v>
      </c>
      <c r="AF112" s="323">
        <f>'Basis-Tabelle-Samen'!X108</f>
        <v>4055473632186</v>
      </c>
      <c r="AG112" s="324">
        <f>'Basis-Tabelle-Samen'!Y108</f>
        <v>2.95</v>
      </c>
      <c r="AH112" s="326">
        <f>IF(AE112&lt;1,"",'3'!$Y$15)</f>
        <v>8</v>
      </c>
      <c r="AI112" s="327">
        <f>IF(AE112&lt;1,"",'3'!$Z$11)</f>
        <v>64</v>
      </c>
      <c r="AJ112" s="315"/>
      <c r="AK112" s="316" t="str">
        <f>IF(G112&lt;1,"",
IF($C$1="Bulgarisch - BG",HYPERLINK(CONCATENATE("https://www.saflax.de/0-WVK-Retail/Bilder-Pictures/SAFLAX-",'Basis-Tabelle-Samen'!C108,"-",'Basis-Tabelle-Samen'!J108,"-seed-package-front-cr-bulgarian.jpg")),
IF($C$1="Dänisch - DK",HYPERLINK(CONCATENATE("https://www.saflax.de/0-WVK-Retail/Bilder-Pictures/SAFLAX-",'Basis-Tabelle-Samen'!C108,"-",'Basis-Tabelle-Samen'!J108,"-seed-package-front-cr-danish.jpg")),
IF($C$1="Deutsch - DE",HYPERLINK(CONCATENATE("https://www.saflax.de/0-WVK-Retail/Bilder-Pictures/SAFLAX-",'Basis-Tabelle-Samen'!C108,"-",'Basis-Tabelle-Samen'!J108,"-seed-package-front-cr-german.jpg")),
IF($C$1="Englisch - UK",HYPERLINK(CONCATENATE("https://www.saflax.de/0-WVK-Retail/Bilder-Pictures/SAFLAX-",'Basis-Tabelle-Samen'!C108,"-",'Basis-Tabelle-Samen'!J108,"-seed-package-front-cr-english.jpg")),
IF($C$1="Estnisch - EE",HYPERLINK(CONCATENATE("https://www.saflax.de/0-WVK-Retail/Bilder-Pictures/SAFLAX-",'Basis-Tabelle-Samen'!C108,"-",'Basis-Tabelle-Samen'!J108,"-seed-package-front-cr-estonian.jpg")),
IF($C$1="Finnisch - FI",HYPERLINK(CONCATENATE("https://www.saflax.de/0-WVK-Retail/Bilder-Pictures/SAFLAX-",'Basis-Tabelle-Samen'!C108,"-",'Basis-Tabelle-Samen'!J108,"-seed-package-front-cr-finnish.jpg")),
IF($C$1="Französisch - FR",HYPERLINK(CONCATENATE("https://www.saflax.de/0-WVK-Retail/Bilder-Pictures/SAFLAX-",'Basis-Tabelle-Samen'!C108,"-",'Basis-Tabelle-Samen'!J108,"-seed-package-front-cr-french.jpg")),
IF($C$1="Griechisch - GR",HYPERLINK(CONCATENATE("https://www.saflax.de/0-WVK-Retail/Bilder-Pictures/SAFLAX-",'Basis-Tabelle-Samen'!C108,"-",'Basis-Tabelle-Samen'!J108,"-seed-package-front-cr-greek.jpg")),
IF($C$1="Irisch - IE",HYPERLINK(CONCATENATE("https://www.saflax.de/0-WVK-Retail/Bilder-Pictures/SAFLAX-",'Basis-Tabelle-Samen'!C108,"-",'Basis-Tabelle-Samen'!J108,"-seed-package-front-cr-irish.jpg")),
IF($C$1="Isländisch - IS",HYPERLINK(CONCATENATE("https://www.saflax.de/0-WVK-Retail/Bilder-Pictures/SAFLAX-",'Basis-Tabelle-Samen'!C108,"-",'Basis-Tabelle-Samen'!J108,"-seed-package-front-cr-icelandic.jpg")),
IF($C$1="Italienisch - IT",HYPERLINK(CONCATENATE("https://www.saflax.de/0-WVK-Retail/Bilder-Pictures/SAFLAX-",'Basis-Tabelle-Samen'!C108,"-",'Basis-Tabelle-Samen'!J108,"-seed-package-front-cr-italian.jpg")),
IF($C$1="Japanisch - JP",HYPERLINK(CONCATENATE("https://www.saflax.de/0-WVK-Retail/Bilder-Pictures/SAFLAX-",'Basis-Tabelle-Samen'!C108,"-",'Basis-Tabelle-Samen'!J108,"-seed-package-front-cr-japanese.jpg")),
IF($C$1="Kroatisch - HR",HYPERLINK(CONCATENATE("https://www.saflax.de/0-WVK-Retail/Bilder-Pictures/SAFLAX-",'Basis-Tabelle-Samen'!C108,"-",'Basis-Tabelle-Samen'!J108,"-seed-package-front-cr-croatian.jpg")),
IF($C$1="Lettisch - LV",HYPERLINK(CONCATENATE("https://www.saflax.de/0-WVK-Retail/Bilder-Pictures/SAFLAX-",'Basis-Tabelle-Samen'!C108,"-",'Basis-Tabelle-Samen'!J108,"-seed-package-front-cr-latvian.jpg")),
IF($C$1="Litauisch - LT",HYPERLINK(CONCATENATE("https://www.saflax.de/0-WVK-Retail/Bilder-Pictures/SAFLAX-",'Basis-Tabelle-Samen'!C108,"-",'Basis-Tabelle-Samen'!J108,"-seed-package-front-cr-lithuanian.jpg")),
IF($C$1="Maltesisch - MT",HYPERLINK(CONCATENATE("https://www.saflax.de/0-WVK-Retail/Bilder-Pictures/SAFLAX-",'Basis-Tabelle-Samen'!C108,"-",'Basis-Tabelle-Samen'!J108,"-seed-package-front-cr-maltese.jpg")),
IF($C$1="Niederländisch - NL",HYPERLINK(CONCATENATE("https://www.saflax.de/0-WVK-Retail/Bilder-Pictures/SAFLAX-",'Basis-Tabelle-Samen'!C108,"-",'Basis-Tabelle-Samen'!J108,"-seed-package-front-cr-dutch.jpg")),
IF($C$1="Norwegisch - NO",HYPERLINK(CONCATENATE("https://www.saflax.de/0-WVK-Retail/Bilder-Pictures/SAFLAX-",'Basis-Tabelle-Samen'!C108,"-",'Basis-Tabelle-Samen'!J108,"-seed-package-front-cr-nowegian.jpg")),
IF($C$1="Polnisch - PL",HYPERLINK(CONCATENATE("https://www.saflax.de/0-WVK-Retail/Bilder-Pictures/SAFLAX-",'Basis-Tabelle-Samen'!C108,"-",'Basis-Tabelle-Samen'!J108,"-seed-package-front-cr-polish.jpg")),
IF($C$1="Portugiesisch - PT",HYPERLINK(CONCATENATE("https://www.saflax.de/0-WVK-Retail/Bilder-Pictures/SAFLAX-",'Basis-Tabelle-Samen'!C108,"-",'Basis-Tabelle-Samen'!J108,"-seed-package-front-cr-portuguese.jpg")),
IF($C$1="Rumänisch - RO",HYPERLINK(CONCATENATE("https://www.saflax.de/0-WVK-Retail/Bilder-Pictures/SAFLAX-",'Basis-Tabelle-Samen'!C108,"-",'Basis-Tabelle-Samen'!J108,"-seed-package-front-cr-romanian.jpg")),
IF($C$1="Schwedisch - SE",HYPERLINK(CONCATENATE("https://www.saflax.de/0-WVK-Retail/Bilder-Pictures/SAFLAX-",'Basis-Tabelle-Samen'!C108,"-",'Basis-Tabelle-Samen'!J108,"-seed-package-front-cr-swedish.jpg")),
IF($C$1="Slowakisch - SK",HYPERLINK(CONCATENATE("https://www.saflax.de/0-WVK-Retail/Bilder-Pictures/SAFLAX-",'Basis-Tabelle-Samen'!C108,"-",'Basis-Tabelle-Samen'!J108,"-seed-package-front-cr-slovak.jpg")),
IF($C$1="Slowenisch - SI",HYPERLINK(CONCATENATE("https://www.saflax.de/0-WVK-Retail/Bilder-Pictures/SAFLAX-",'Basis-Tabelle-Samen'!C108,"-",'Basis-Tabelle-Samen'!J108,"-seed-package-front-cr-slovenian.jpg")),
IF($C$1="Spanisch - ES",HYPERLINK(CONCATENATE("https://www.saflax.de/0-WVK-Retail/Bilder-Pictures/SAFLAX-",'Basis-Tabelle-Samen'!C108,"-",'Basis-Tabelle-Samen'!J108,"-seed-package-front-cr-spanish.jpg")),
IF($C$1="Tschechisch - CZ",HYPERLINK(CONCATENATE("https://www.saflax.de/0-WVK-Retail/Bilder-Pictures/SAFLAX-",'Basis-Tabelle-Samen'!C108,"-",'Basis-Tabelle-Samen'!J108,"-seed-package-front-cr-czech.jpg")),
IF($C$1="Türkisch - TR",HYPERLINK(CONCATENATE("https://www.saflax.de/0-WVK-Retail/Bilder-Pictures/SAFLAX-",'Basis-Tabelle-Samen'!C108,"-",'Basis-Tabelle-Samen'!J108,"-seed-package-front-cr-turkish.jpg")),
IF($C$1="Ungarisch - HU",HYPERLINK(CONCATENATE("https://www.saflax.de/0-WVK-Retail/Bilder-Pictures/SAFLAX-",'Basis-Tabelle-Samen'!C108,"-",'Basis-Tabelle-Samen'!J108,"-seed-package-front-cr-hungarian.jpg")),
" ACHTUNG")))))))))))))))))))))))))))))</f>
        <v>https://www.saflax.de/0-WVK-Retail/Bilder-Pictures/SAFLAX-13218-nicotiana-tabacum-seed-package-front-cr-english.jpg</v>
      </c>
      <c r="AL112" s="330" t="str">
        <f>IF(G112&lt;1,"",
IF($C$1="Bulgarisch - BG",HYPERLINK(CONCATENATE("https://www.saflax.de/0-WVK-Retail/Bilder-Pictures/SAFLAX-",'Basis-Tabelle-Samen'!C108,"-",'Basis-Tabelle-Samen'!J108,"-seed-package-back-cr-bulgarian.jpg")),
IF($C$1="Dänisch - DK",HYPERLINK(CONCATENATE("https://www.saflax.de/0-WVK-Retail/Bilder-Pictures/SAFLAX-",'Basis-Tabelle-Samen'!C108,"-",'Basis-Tabelle-Samen'!J108,"-seed-package-back-cr-danish.jpg")),
IF($C$1="Deutsch - DE",HYPERLINK(CONCATENATE("https://www.saflax.de/0-WVK-Retail/Bilder-Pictures/SAFLAX-",'Basis-Tabelle-Samen'!C108,"-",'Basis-Tabelle-Samen'!J108,"-seed-package-back-cr-german.jpg")),
IF($C$1="Englisch - UK",HYPERLINK(CONCATENATE("https://www.saflax.de/0-WVK-Retail/Bilder-Pictures/SAFLAX-",'Basis-Tabelle-Samen'!C108,"-",'Basis-Tabelle-Samen'!J108,"-seed-package-back-cr-english.jpg")),
IF($C$1="Estnisch - EE",HYPERLINK(CONCATENATE("https://www.saflax.de/0-WVK-Retail/Bilder-Pictures/SAFLAX-",'Basis-Tabelle-Samen'!C108,"-",'Basis-Tabelle-Samen'!J108,"-seed-package-back-cr-estonian.jpg")),
IF($C$1="Finnisch - FI",HYPERLINK(CONCATENATE("https://www.saflax.de/0-WVK-Retail/Bilder-Pictures/SAFLAX-",'Basis-Tabelle-Samen'!C108,"-",'Basis-Tabelle-Samen'!J108,"-seed-package-back-cr-finnish.jpg")),
IF($C$1="Französisch - FR",HYPERLINK(CONCATENATE("https://www.saflax.de/0-WVK-Retail/Bilder-Pictures/SAFLAX-",'Basis-Tabelle-Samen'!C108,"-",'Basis-Tabelle-Samen'!J108,"-seed-package-back-cr-french.jpg")),
IF($C$1="Griechisch - GR",HYPERLINK(CONCATENATE("https://www.saflax.de/0-WVK-Retail/Bilder-Pictures/SAFLAX-",'Basis-Tabelle-Samen'!C108,"-",'Basis-Tabelle-Samen'!J108,"-seed-package-back-cr-greek.jpg")),
IF($C$1="Irisch - IE",HYPERLINK(CONCATENATE("https://www.saflax.de/0-WVK-Retail/Bilder-Pictures/SAFLAX-",'Basis-Tabelle-Samen'!C108,"-",'Basis-Tabelle-Samen'!J108,"-seed-package-back-cr-irish.jpg")),
IF($C$1="Isländisch - IS",HYPERLINK(CONCATENATE("https://www.saflax.de/0-WVK-Retail/Bilder-Pictures/SAFLAX-",'Basis-Tabelle-Samen'!C108,"-",'Basis-Tabelle-Samen'!J108,"-seed-package-back-cr-icelandic.jpg")),
IF($C$1="Italienisch - IT",HYPERLINK(CONCATENATE("https://www.saflax.de/0-WVK-Retail/Bilder-Pictures/SAFLAX-",'Basis-Tabelle-Samen'!C108,"-",'Basis-Tabelle-Samen'!J108,"-seed-package-back-cr-italian.jpg")),
IF($C$1="Japanisch - JP",HYPERLINK(CONCATENATE("https://www.saflax.de/0-WVK-Retail/Bilder-Pictures/SAFLAX-",'Basis-Tabelle-Samen'!C108,"-",'Basis-Tabelle-Samen'!J108,"-seed-package-back-cr-japanese.jpg")),
IF($C$1="Kroatisch - HR",HYPERLINK(CONCATENATE("https://www.saflax.de/0-WVK-Retail/Bilder-Pictures/SAFLAX-",'Basis-Tabelle-Samen'!C108,"-",'Basis-Tabelle-Samen'!J108,"-seed-package-back-cr-croatian.jpg")),
IF($C$1="Lettisch - LV",HYPERLINK(CONCATENATE("https://www.saflax.de/0-WVK-Retail/Bilder-Pictures/SAFLAX-",'Basis-Tabelle-Samen'!C108,"-",'Basis-Tabelle-Samen'!J108,"-seed-package-back-cr-latvian.jpg")),
IF($C$1="Litauisch - LT",HYPERLINK(CONCATENATE("https://www.saflax.de/0-WVK-Retail/Bilder-Pictures/SAFLAX-",'Basis-Tabelle-Samen'!C108,"-",'Basis-Tabelle-Samen'!J108,"-seed-package-back-cr-lithuanian.jpg")),
IF($C$1="Maltesisch - MT",HYPERLINK(CONCATENATE("https://www.saflax.de/0-WVK-Retail/Bilder-Pictures/SAFLAX-",'Basis-Tabelle-Samen'!C108,"-",'Basis-Tabelle-Samen'!J108,"-seed-package-back-cr-maltese.jpg")),
IF($C$1="Niederländisch - NL",HYPERLINK(CONCATENATE("https://www.saflax.de/0-WVK-Retail/Bilder-Pictures/SAFLAX-",'Basis-Tabelle-Samen'!C108,"-",'Basis-Tabelle-Samen'!J108,"-seed-package-back-cr-dutch.jpg")),
IF($C$1="Norwegisch - NO",HYPERLINK(CONCATENATE("https://www.saflax.de/0-WVK-Retail/Bilder-Pictures/SAFLAX-",'Basis-Tabelle-Samen'!C108,"-",'Basis-Tabelle-Samen'!J108,"-seed-package-back-cr-nowegian.jpg")),
IF($C$1="Polnisch - PL",HYPERLINK(CONCATENATE("https://www.saflax.de/0-WVK-Retail/Bilder-Pictures/SAFLAX-",'Basis-Tabelle-Samen'!C108,"-",'Basis-Tabelle-Samen'!J108,"-seed-package-back-cr-polish.jpg")),
IF($C$1="Portugiesisch - PT",HYPERLINK(CONCATENATE("https://www.saflax.de/0-WVK-Retail/Bilder-Pictures/SAFLAX-",'Basis-Tabelle-Samen'!C108,"-",'Basis-Tabelle-Samen'!J108,"-seed-package-back-cr-portuguese.jpg")),
IF($C$1="Rumänisch - RO",HYPERLINK(CONCATENATE("https://www.saflax.de/0-WVK-Retail/Bilder-Pictures/SAFLAX-",'Basis-Tabelle-Samen'!C108,"-",'Basis-Tabelle-Samen'!J108,"-seed-package-back-cr-romanian.jpg")),
IF($C$1="Schwedisch - SE",HYPERLINK(CONCATENATE("https://www.saflax.de/0-WVK-Retail/Bilder-Pictures/SAFLAX-",'Basis-Tabelle-Samen'!C108,"-",'Basis-Tabelle-Samen'!J108,"-seed-package-back-cr-swedish.jpg")),
IF($C$1="Slowakisch - SK",HYPERLINK(CONCATENATE("https://www.saflax.de/0-WVK-Retail/Bilder-Pictures/SAFLAX-",'Basis-Tabelle-Samen'!C108,"-",'Basis-Tabelle-Samen'!J108,"-seed-package-back-cr-slovak.jpg")),
IF($C$1="Slowenisch - SI",HYPERLINK(CONCATENATE("https://www.saflax.de/0-WVK-Retail/Bilder-Pictures/SAFLAX-",'Basis-Tabelle-Samen'!C108,"-",'Basis-Tabelle-Samen'!J108,"-seed-package-back-cr-slovenian.jpg")),
IF($C$1="Spanisch - ES",HYPERLINK(CONCATENATE("https://www.saflax.de/0-WVK-Retail/Bilder-Pictures/SAFLAX-",'Basis-Tabelle-Samen'!C108,"-",'Basis-Tabelle-Samen'!J108,"-seed-package-back-cr-spanish.jpg")),
IF($C$1="Tschechisch - CZ",HYPERLINK(CONCATENATE("https://www.saflax.de/0-WVK-Retail/Bilder-Pictures/SAFLAX-",'Basis-Tabelle-Samen'!C108,"-",'Basis-Tabelle-Samen'!J108,"-seed-package-back-cr-czech.jpg")),
IF($C$1="Türkisch - TR",HYPERLINK(CONCATENATE("https://www.saflax.de/0-WVK-Retail/Bilder-Pictures/SAFLAX-",'Basis-Tabelle-Samen'!C108,"-",'Basis-Tabelle-Samen'!J108,"-seed-package-back-cr-turkish.jpg")),
IF($C$1="Ungarisch - HU",HYPERLINK(CONCATENATE("https://www.saflax.de/0-WVK-Retail/Bilder-Pictures/SAFLAX-",'Basis-Tabelle-Samen'!C108,"-",'Basis-Tabelle-Samen'!J108,"-seed-package-back-cr-hungarian.jpg")),
" ACHTUNG")))))))))))))))))))))))))))))</f>
        <v>https://www.saflax.de/0-WVK-Retail/Bilder-Pictures/SAFLAX-13218-nicotiana-tabacum-seed-package-back-cr-english.jpg</v>
      </c>
      <c r="AM112" s="330" t="str">
        <f>IF(H112&lt;1,"",
IF($C$1="Bulgarisch - BG",HYPERLINK(CONCATENATE("https://www.saflax.de/0-WVK-Retail/Bilder-Pictures/SAFLAX-",'Basis-Tabelle-Samen'!K108,"-",'Basis-Tabelle-Samen'!J108,"-garden-to-go-mini-bulgarian.jpg")),
IF($C$1="Dänisch - DK",HYPERLINK(CONCATENATE("https://www.saflax.de/0-WVK-Retail/Bilder-Pictures/SAFLAX-",'Basis-Tabelle-Samen'!K108,"-",'Basis-Tabelle-Samen'!J108,"-garden-to-go-mini-danish.jpg")),
IF($C$1="Deutsch - DE",HYPERLINK(CONCATENATE("https://www.saflax.de/0-WVK-Retail/Bilder-Pictures/SAFLAX-",'Basis-Tabelle-Samen'!K108,"-",'Basis-Tabelle-Samen'!J108,"-garden-to-go-mini-german.jpg")),
IF($C$1="Englisch - UK",HYPERLINK(CONCATENATE("https://www.saflax.de/0-WVK-Retail/Bilder-Pictures/SAFLAX-",'Basis-Tabelle-Samen'!K108,"-",'Basis-Tabelle-Samen'!J108,"-garden-to-go-mini-english.jpg")),
IF($C$1="Estnisch - EE",HYPERLINK(CONCATENATE("https://www.saflax.de/0-WVK-Retail/Bilder-Pictures/SAFLAX-",'Basis-Tabelle-Samen'!K108,"-",'Basis-Tabelle-Samen'!J108,"-garden-to-go-mini-estonian.jpg")),
IF($C$1="Finnisch - FI",HYPERLINK(CONCATENATE("https://www.saflax.de/0-WVK-Retail/Bilder-Pictures/SAFLAX-",'Basis-Tabelle-Samen'!K108,"-",'Basis-Tabelle-Samen'!J108,"-garden-to-go-mini-finnish.jpg")),
IF($C$1="Französisch - FR",HYPERLINK(CONCATENATE("https://www.saflax.de/0-WVK-Retail/Bilder-Pictures/SAFLAX-",'Basis-Tabelle-Samen'!K108,"-",'Basis-Tabelle-Samen'!J108,"-garden-to-go-mini-french.jpg")),
IF($C$1="Griechisch - GR",HYPERLINK(CONCATENATE("https://www.saflax.de/0-WVK-Retail/Bilder-Pictures/SAFLAX-",'Basis-Tabelle-Samen'!K108,"-",'Basis-Tabelle-Samen'!J108,"-garden-to-go-mini-greek.jpg")),
IF($C$1="Irisch - IE",HYPERLINK(CONCATENATE("https://www.saflax.de/0-WVK-Retail/Bilder-Pictures/SAFLAX-",'Basis-Tabelle-Samen'!K108,"-",'Basis-Tabelle-Samen'!J108,"-garden-to-go-mini-irish.jpg")),
IF($C$1="Isländisch - IS",HYPERLINK(CONCATENATE("https://www.saflax.de/0-WVK-Retail/Bilder-Pictures/SAFLAX-",'Basis-Tabelle-Samen'!K108,"-",'Basis-Tabelle-Samen'!J108,"-garden-to-go-mini-icelandic.jpg")),
IF($C$1="Italienisch - IT",HYPERLINK(CONCATENATE("https://www.saflax.de/0-WVK-Retail/Bilder-Pictures/SAFLAX-",'Basis-Tabelle-Samen'!K108,"-",'Basis-Tabelle-Samen'!J108,"-garden-to-go-mini-italian.jpg")),
IF($C$1="Japanisch - JP",HYPERLINK(CONCATENATE("https://www.saflax.de/0-WVK-Retail/Bilder-Pictures/SAFLAX-",'Basis-Tabelle-Samen'!K108,"-",'Basis-Tabelle-Samen'!J108,"-garden-to-go-mini-japanese.jpg")),
IF($C$1="Kroatisch - HR",HYPERLINK(CONCATENATE("https://www.saflax.de/0-WVK-Retail/Bilder-Pictures/SAFLAX-",'Basis-Tabelle-Samen'!K108,"-",'Basis-Tabelle-Samen'!J108,"-garden-to-go-mini-croatian.jpg")),
IF($C$1="Lettisch - LV",HYPERLINK(CONCATENATE("https://www.saflax.de/0-WVK-Retail/Bilder-Pictures/SAFLAX-",'Basis-Tabelle-Samen'!K108,"-",'Basis-Tabelle-Samen'!J108,"-garden-to-go-mini-latvian.jpg")),
IF($C$1="Litauisch - LT",HYPERLINK(CONCATENATE("https://www.saflax.de/0-WVK-Retail/Bilder-Pictures/SAFLAX-",'Basis-Tabelle-Samen'!K108,"-",'Basis-Tabelle-Samen'!J108,"-garden-to-go-mini-lithuanian.jpg")),
IF($C$1="Maltesisch - MT",HYPERLINK(CONCATENATE("https://www.saflax.de/0-WVK-Retail/Bilder-Pictures/SAFLAX-",'Basis-Tabelle-Samen'!K108,"-",'Basis-Tabelle-Samen'!J108,"-garden-to-go-mini-maltese.jpg")),
IF($C$1="Niederländisch - NL",HYPERLINK(CONCATENATE("https://www.saflax.de/0-WVK-Retail/Bilder-Pictures/SAFLAX-",'Basis-Tabelle-Samen'!K108,"-",'Basis-Tabelle-Samen'!J108,"-garden-to-go-mini-dutch.jpg")),
IF($C$1="Norwegisch - NO",HYPERLINK(CONCATENATE("https://www.saflax.de/0-WVK-Retail/Bilder-Pictures/SAFLAX-",'Basis-Tabelle-Samen'!K108,"-",'Basis-Tabelle-Samen'!J108,"-garden-to-go-mini-nowegian.jpg")),
IF($C$1="Polnisch - PL",HYPERLINK(CONCATENATE("https://www.saflax.de/0-WVK-Retail/Bilder-Pictures/SAFLAX-",'Basis-Tabelle-Samen'!K108,"-",'Basis-Tabelle-Samen'!J108,"-garden-to-go-mini-polish.jpg")),
IF($C$1="Portugiesisch - PT",HYPERLINK(CONCATENATE("https://www.saflax.de/0-WVK-Retail/Bilder-Pictures/SAFLAX-",'Basis-Tabelle-Samen'!K108,"-",'Basis-Tabelle-Samen'!J108,"-garden-to-go-mini-portuguese.jpg")),
IF($C$1="Rumänisch - RO",HYPERLINK(CONCATENATE("https://www.saflax.de/0-WVK-Retail/Bilder-Pictures/SAFLAX-",'Basis-Tabelle-Samen'!K108,"-",'Basis-Tabelle-Samen'!J108,"-garden-to-go-mini-romanian.jpg")),
IF($C$1="Schwedisch - SE",HYPERLINK(CONCATENATE("https://www.saflax.de/0-WVK-Retail/Bilder-Pictures/SAFLAX-",'Basis-Tabelle-Samen'!K108,"-",'Basis-Tabelle-Samen'!J108,"-garden-to-go-mini-swedish.jpg")),
IF($C$1="Slowakisch - SK",HYPERLINK(CONCATENATE("https://www.saflax.de/0-WVK-Retail/Bilder-Pictures/SAFLAX-",'Basis-Tabelle-Samen'!K108,"-",'Basis-Tabelle-Samen'!J108,"-garden-to-go-mini-slovak.jpg")),
IF($C$1="Slowenisch - SI",HYPERLINK(CONCATENATE("https://www.saflax.de/0-WVK-Retail/Bilder-Pictures/SAFLAX-",'Basis-Tabelle-Samen'!K108,"-",'Basis-Tabelle-Samen'!J108,"-garden-to-go-mini-slovenian.jpg")),
IF($C$1="Spanisch - ES",HYPERLINK(CONCATENATE("https://www.saflax.de/0-WVK-Retail/Bilder-Pictures/SAFLAX-",'Basis-Tabelle-Samen'!K108,"-",'Basis-Tabelle-Samen'!J108,"-garden-to-go-mini-spanish.jpg")),
IF($C$1="Tschechisch - CZ",HYPERLINK(CONCATENATE("https://www.saflax.de/0-WVK-Retail/Bilder-Pictures/SAFLAX-",'Basis-Tabelle-Samen'!K108,"-",'Basis-Tabelle-Samen'!J108,"-garden-to-go-mini-czech.jpg")),
IF($C$1="Türkisch - TR",HYPERLINK(CONCATENATE("https://www.saflax.de/0-WVK-Retail/Bilder-Pictures/SAFLAX-",'Basis-Tabelle-Samen'!K108,"-",'Basis-Tabelle-Samen'!J108,"-garden-to-go-mini-turkish.jpg")),
IF($C$1="Ungarisch - HU",HYPERLINK(CONCATENATE("https://www.saflax.de/0-WVK-Retail/Bilder-Pictures/SAFLAX-",'Basis-Tabelle-Samen'!K108,"-",'Basis-Tabelle-Samen'!J108,"-garden-to-go-mini-hungarian.jpg")),
" ACHTUNG")))))))))))))))))))))))))))))</f>
        <v>https://www.saflax.de/0-WVK-Retail/Bilder-Pictures/SAFLAX-73218-nicotiana-tabacum-garden-to-go-mini-english.jpg</v>
      </c>
      <c r="AN112" s="330" t="str">
        <f>IF(I112&lt;1,"",
IF($C$1="Bulgarisch - BG",HYPERLINK(CONCATENATE("https://www.saflax.de/0-WVK-Retail/Bilder-Pictures/SAFLAX-",'Basis-Tabelle-Samen'!N108,"-",'Basis-Tabelle-Samen'!J108,"-garden-to-go-lite-bulgarian.jpg")),
IF($C$1="Dänisch - DK",HYPERLINK(CONCATENATE("https://www.saflax.de/0-WVK-Retail/Bilder-Pictures/SAFLAX-",'Basis-Tabelle-Samen'!N108,"-",'Basis-Tabelle-Samen'!J108,"-garden-to-go-lite-danish.jpg")),
IF($C$1="Deutsch - DE",HYPERLINK(CONCATENATE("https://www.saflax.de/0-WVK-Retail/Bilder-Pictures/SAFLAX-",'Basis-Tabelle-Samen'!N108,"-",'Basis-Tabelle-Samen'!J108,"-garden-to-go-lite-german.jpg")),
IF($C$1="Englisch - UK",HYPERLINK(CONCATENATE("https://www.saflax.de/0-WVK-Retail/Bilder-Pictures/SAFLAX-",'Basis-Tabelle-Samen'!N108,"-",'Basis-Tabelle-Samen'!J108,"-garden-to-go-lite-english.jpg")),
IF($C$1="Estnisch - EE",HYPERLINK(CONCATENATE("https://www.saflax.de/0-WVK-Retail/Bilder-Pictures/SAFLAX-",'Basis-Tabelle-Samen'!N108,"-",'Basis-Tabelle-Samen'!J108,"-garden-to-go-lite-estonian.jpg")),
IF($C$1="Finnisch - FI",HYPERLINK(CONCATENATE("https://www.saflax.de/0-WVK-Retail/Bilder-Pictures/SAFLAX-",'Basis-Tabelle-Samen'!N108,"-",'Basis-Tabelle-Samen'!J108,"-garden-to-go-lite-finnish.jpg")),
IF($C$1="Französisch - FR",HYPERLINK(CONCATENATE("https://www.saflax.de/0-WVK-Retail/Bilder-Pictures/SAFLAX-",'Basis-Tabelle-Samen'!N108,"-",'Basis-Tabelle-Samen'!J108,"-garden-to-go-lite-french.jpg")),
IF($C$1="Griechisch - GR",HYPERLINK(CONCATENATE("https://www.saflax.de/0-WVK-Retail/Bilder-Pictures/SAFLAX-",'Basis-Tabelle-Samen'!N108,"-",'Basis-Tabelle-Samen'!J108,"-garden-to-go-lite-greek.jpg")),
IF($C$1="Irisch - IE",HYPERLINK(CONCATENATE("https://www.saflax.de/0-WVK-Retail/Bilder-Pictures/SAFLAX-",'Basis-Tabelle-Samen'!N108,"-",'Basis-Tabelle-Samen'!J108,"-garden-to-go-lite-irish.jpg")),
IF($C$1="Isländisch - IS",HYPERLINK(CONCATENATE("https://www.saflax.de/0-WVK-Retail/Bilder-Pictures/SAFLAX-",'Basis-Tabelle-Samen'!N108,"-",'Basis-Tabelle-Samen'!J108,"-garden-to-go-lite-icelandic.jpg")),
IF($C$1="Italienisch - IT",HYPERLINK(CONCATENATE("https://www.saflax.de/0-WVK-Retail/Bilder-Pictures/SAFLAX-",'Basis-Tabelle-Samen'!N108,"-",'Basis-Tabelle-Samen'!J108,"-garden-to-go-lite-italian.jpg")),
IF($C$1="Japanisch - JP",HYPERLINK(CONCATENATE("https://www.saflax.de/0-WVK-Retail/Bilder-Pictures/SAFLAX-",'Basis-Tabelle-Samen'!N108,"-",'Basis-Tabelle-Samen'!J108,"-garden-to-go-lite-japanese.jpg")),
IF($C$1="Kroatisch - HR",HYPERLINK(CONCATENATE("https://www.saflax.de/0-WVK-Retail/Bilder-Pictures/SAFLAX-",'Basis-Tabelle-Samen'!N108,"-",'Basis-Tabelle-Samen'!J108,"-garden-to-go-lite-croatian.jpg")),
IF($C$1="Lettisch - LV",HYPERLINK(CONCATENATE("https://www.saflax.de/0-WVK-Retail/Bilder-Pictures/SAFLAX-",'Basis-Tabelle-Samen'!N108,"-",'Basis-Tabelle-Samen'!J108,"-garden-to-go-lite-latvian.jpg")),
IF($C$1="Litauisch - LT",HYPERLINK(CONCATENATE("https://www.saflax.de/0-WVK-Retail/Bilder-Pictures/SAFLAX-",'Basis-Tabelle-Samen'!N108,"-",'Basis-Tabelle-Samen'!J108,"-garden-to-go-lite-lithuanian.jpg")),
IF($C$1="Maltesisch - MT",HYPERLINK(CONCATENATE("https://www.saflax.de/0-WVK-Retail/Bilder-Pictures/SAFLAX-",'Basis-Tabelle-Samen'!N108,"-",'Basis-Tabelle-Samen'!J108,"-garden-to-go-lite-maltese.jpg")),
IF($C$1="Niederländisch - NL",HYPERLINK(CONCATENATE("https://www.saflax.de/0-WVK-Retail/Bilder-Pictures/SAFLAX-",'Basis-Tabelle-Samen'!N108,"-",'Basis-Tabelle-Samen'!J108,"-garden-to-go-lite-dutch.jpg")),
IF($C$1="Norwegisch - NO",HYPERLINK(CONCATENATE("https://www.saflax.de/0-WVK-Retail/Bilder-Pictures/SAFLAX-",'Basis-Tabelle-Samen'!N108,"-",'Basis-Tabelle-Samen'!J108,"-garden-to-go-lite-nowegian.jpg")),
IF($C$1="Polnisch - PL",HYPERLINK(CONCATENATE("https://www.saflax.de/0-WVK-Retail/Bilder-Pictures/SAFLAX-",'Basis-Tabelle-Samen'!N108,"-",'Basis-Tabelle-Samen'!J108,"-garden-to-go-lite-polish.jpg")),
IF($C$1="Portugiesisch - PT",HYPERLINK(CONCATENATE("https://www.saflax.de/0-WVK-Retail/Bilder-Pictures/SAFLAX-",'Basis-Tabelle-Samen'!N108,"-",'Basis-Tabelle-Samen'!J108,"-garden-to-go-lite-portuguese.jpg")),
IF($C$1="Rumänisch - RO",HYPERLINK(CONCATENATE("https://www.saflax.de/0-WVK-Retail/Bilder-Pictures/SAFLAX-",'Basis-Tabelle-Samen'!N108,"-",'Basis-Tabelle-Samen'!J108,"-garden-to-go-lite-romanian.jpg")),
IF($C$1="Schwedisch - SE",HYPERLINK(CONCATENATE("https://www.saflax.de/0-WVK-Retail/Bilder-Pictures/SAFLAX-",'Basis-Tabelle-Samen'!N108,"-",'Basis-Tabelle-Samen'!J108,"-garden-to-go-lite-swedish.jpg")),
IF($C$1="Slowakisch - SK",HYPERLINK(CONCATENATE("https://www.saflax.de/0-WVK-Retail/Bilder-Pictures/SAFLAX-",'Basis-Tabelle-Samen'!N108,"-",'Basis-Tabelle-Samen'!J108,"-garden-to-go-lite-slovak.jpg")),
IF($C$1="Slowenisch - SI",HYPERLINK(CONCATENATE("https://www.saflax.de/0-WVK-Retail/Bilder-Pictures/SAFLAX-",'Basis-Tabelle-Samen'!N108,"-",'Basis-Tabelle-Samen'!J108,"-garden-to-go-lite-slovenian.jpg")),
IF($C$1="Spanisch - ES",HYPERLINK(CONCATENATE("https://www.saflax.de/0-WVK-Retail/Bilder-Pictures/SAFLAX-",'Basis-Tabelle-Samen'!N108,"-",'Basis-Tabelle-Samen'!J108,"-garden-to-go-lite-spanish.jpg")),
IF($C$1="Tschechisch - CZ",HYPERLINK(CONCATENATE("https://www.saflax.de/0-WVK-Retail/Bilder-Pictures/SAFLAX-",'Basis-Tabelle-Samen'!N108,"-",'Basis-Tabelle-Samen'!J108,"-garden-to-go-lite-czech.jpg")),
IF($C$1="Türkisch - TR",HYPERLINK(CONCATENATE("https://www.saflax.de/0-WVK-Retail/Bilder-Pictures/SAFLAX-",'Basis-Tabelle-Samen'!N108,"-",'Basis-Tabelle-Samen'!J108,"-garden-to-go-lite-turkish.jpg")),
IF($C$1="Ungarisch - HU",HYPERLINK(CONCATENATE("https://www.saflax.de/0-WVK-Retail/Bilder-Pictures/SAFLAX-",'Basis-Tabelle-Samen'!N108,"-",'Basis-Tabelle-Samen'!J108,"-garden-to-go-lite-hungarian.jpg")),
" ACHTUNG")))))))))))))))))))))))))))))</f>
        <v>https://www.saflax.de/0-WVK-Retail/Bilder-Pictures/SAFLAX-83218-nicotiana-tabacum-garden-to-go-lite-english.jpg</v>
      </c>
      <c r="AO112" s="330" t="str">
        <f>IF(J112&lt;1,"",
IF($C$1="Bulgarisch - BG",HYPERLINK(CONCATENATE("https://www.saflax.de/0-WVK-Retail/Bilder-Pictures/SAFLAX-",'Basis-Tabelle-Samen'!Q108,"-",'Basis-Tabelle-Samen'!J108,"-garden-to-go-bulgarian.jpg")),
IF($C$1="Dänisch - DK",HYPERLINK(CONCATENATE("https://www.saflax.de/0-WVK-Retail/Bilder-Pictures/SAFLAX-",'Basis-Tabelle-Samen'!Q108,"-",'Basis-Tabelle-Samen'!J108,"-garden-to-go-danish.jpg")),
IF($C$1="Deutsch - DE",HYPERLINK(CONCATENATE("https://www.saflax.de/0-WVK-Retail/Bilder-Pictures/SAFLAX-",'Basis-Tabelle-Samen'!Q108,"-",'Basis-Tabelle-Samen'!J108,"-garden-to-go-german.jpg")),
IF($C$1="Englisch - UK",HYPERLINK(CONCATENATE("https://www.saflax.de/0-WVK-Retail/Bilder-Pictures/SAFLAX-",'Basis-Tabelle-Samen'!Q108,"-",'Basis-Tabelle-Samen'!J108,"-garden-to-go-english.jpg")),
IF($C$1="Estnisch - EE",HYPERLINK(CONCATENATE("https://www.saflax.de/0-WVK-Retail/Bilder-Pictures/SAFLAX-",'Basis-Tabelle-Samen'!Q108,"-",'Basis-Tabelle-Samen'!J108,"-garden-to-go-estonian.jpg")),
IF($C$1="Finnisch - FI",HYPERLINK(CONCATENATE("https://www.saflax.de/0-WVK-Retail/Bilder-Pictures/SAFLAX-",'Basis-Tabelle-Samen'!Q108,"-",'Basis-Tabelle-Samen'!J108,"-garden-to-go-finnish.jpg")),
IF($C$1="Französisch - FR",HYPERLINK(CONCATENATE("https://www.saflax.de/0-WVK-Retail/Bilder-Pictures/SAFLAX-",'Basis-Tabelle-Samen'!Q108,"-",'Basis-Tabelle-Samen'!J108,"-garden-to-go-french.jpg")),
IF($C$1="Griechisch - GR",HYPERLINK(CONCATENATE("https://www.saflax.de/0-WVK-Retail/Bilder-Pictures/SAFLAX-",'Basis-Tabelle-Samen'!Q108,"-",'Basis-Tabelle-Samen'!J108,"-garden-to-go-greek.jpg")),
IF($C$1="Irisch - IE",HYPERLINK(CONCATENATE("https://www.saflax.de/0-WVK-Retail/Bilder-Pictures/SAFLAX-",'Basis-Tabelle-Samen'!Q108,"-",'Basis-Tabelle-Samen'!J108,"-garden-to-go-irish.jpg")),
IF($C$1="Isländisch - IS",HYPERLINK(CONCATENATE("https://www.saflax.de/0-WVK-Retail/Bilder-Pictures/SAFLAX-",'Basis-Tabelle-Samen'!Q108,"-",'Basis-Tabelle-Samen'!J108,"-garden-to-go-icelandic.jpg")),
IF($C$1="Italienisch - IT",HYPERLINK(CONCATENATE("https://www.saflax.de/0-WVK-Retail/Bilder-Pictures/SAFLAX-",'Basis-Tabelle-Samen'!Q108,"-",'Basis-Tabelle-Samen'!J108,"-garden-to-go-italian.jpg")),
IF($C$1="Japanisch - JP",HYPERLINK(CONCATENATE("https://www.saflax.de/0-WVK-Retail/Bilder-Pictures/SAFLAX-",'Basis-Tabelle-Samen'!Q108,"-",'Basis-Tabelle-Samen'!J108,"-garden-to-go-japanese.jpg")),
IF($C$1="Kroatisch - HR",HYPERLINK(CONCATENATE("https://www.saflax.de/0-WVK-Retail/Bilder-Pictures/SAFLAX-",'Basis-Tabelle-Samen'!Q108,"-",'Basis-Tabelle-Samen'!J108,"-garden-to-go-croatian.jpg")),
IF($C$1="Lettisch - LV",HYPERLINK(CONCATENATE("https://www.saflax.de/0-WVK-Retail/Bilder-Pictures/SAFLAX-",'Basis-Tabelle-Samen'!Q108,"-",'Basis-Tabelle-Samen'!J108,"-garden-to-go-latvian.jpg")),
IF($C$1="Litauisch - LT",HYPERLINK(CONCATENATE("https://www.saflax.de/0-WVK-Retail/Bilder-Pictures/SAFLAX-",'Basis-Tabelle-Samen'!Q108,"-",'Basis-Tabelle-Samen'!J108,"-garden-to-go-lithuanian.jpg")),
IF($C$1="Maltesisch - MT",HYPERLINK(CONCATENATE("https://www.saflax.de/0-WVK-Retail/Bilder-Pictures/SAFLAX-",'Basis-Tabelle-Samen'!Q108,"-",'Basis-Tabelle-Samen'!J108,"-garden-to-go-maltese.jpg")),
IF($C$1="Niederländisch - NL",HYPERLINK(CONCATENATE("https://www.saflax.de/0-WVK-Retail/Bilder-Pictures/SAFLAX-",'Basis-Tabelle-Samen'!Q108,"-",'Basis-Tabelle-Samen'!J108,"-garden-to-go-dutch.jpg")),
IF($C$1="Norwegisch - NO",HYPERLINK(CONCATENATE("https://www.saflax.de/0-WVK-Retail/Bilder-Pictures/SAFLAX-",'Basis-Tabelle-Samen'!Q108,"-",'Basis-Tabelle-Samen'!J108,"-garden-to-go-nowegian.jpg")),
IF($C$1="Polnisch - PL",HYPERLINK(CONCATENATE("https://www.saflax.de/0-WVK-Retail/Bilder-Pictures/SAFLAX-",'Basis-Tabelle-Samen'!Q108,"-",'Basis-Tabelle-Samen'!J108,"-garden-to-go-polish.jpg")),
IF($C$1="Portugiesisch - PT",HYPERLINK(CONCATENATE("https://www.saflax.de/0-WVK-Retail/Bilder-Pictures/SAFLAX-",'Basis-Tabelle-Samen'!Q108,"-",'Basis-Tabelle-Samen'!J108,"-garden-to-go-portuguese.jpg")),
IF($C$1="Rumänisch - RO",HYPERLINK(CONCATENATE("https://www.saflax.de/0-WVK-Retail/Bilder-Pictures/SAFLAX-",'Basis-Tabelle-Samen'!Q108,"-",'Basis-Tabelle-Samen'!J108,"-garden-to-go-romanian.jpg")),
IF($C$1="Schwedisch - SE",HYPERLINK(CONCATENATE("https://www.saflax.de/0-WVK-Retail/Bilder-Pictures/SAFLAX-",'Basis-Tabelle-Samen'!Q108,"-",'Basis-Tabelle-Samen'!J108,"-garden-to-go-swedish.jpg")),
IF($C$1="Slowakisch - SK",HYPERLINK(CONCATENATE("https://www.saflax.de/0-WVK-Retail/Bilder-Pictures/SAFLAX-",'Basis-Tabelle-Samen'!Q108,"-",'Basis-Tabelle-Samen'!J108,"-garden-to-go-slovak.jpg")),
IF($C$1="Slowenisch - SI",HYPERLINK(CONCATENATE("https://www.saflax.de/0-WVK-Retail/Bilder-Pictures/SAFLAX-",'Basis-Tabelle-Samen'!Q108,"-",'Basis-Tabelle-Samen'!J108,"-garden-to-go-slovenian.jpg")),
IF($C$1="Spanisch - ES",HYPERLINK(CONCATENATE("https://www.saflax.de/0-WVK-Retail/Bilder-Pictures/SAFLAX-",'Basis-Tabelle-Samen'!Q108,"-",'Basis-Tabelle-Samen'!J108,"-garden-to-go-spanish.jpg")),
IF($C$1="Tschechisch - CZ",HYPERLINK(CONCATENATE("https://www.saflax.de/0-WVK-Retail/Bilder-Pictures/SAFLAX-",'Basis-Tabelle-Samen'!Q108,"-",'Basis-Tabelle-Samen'!J108,"-garden-to-go-czech.jpg")),
IF($C$1="Türkisch - TR",HYPERLINK(CONCATENATE("https://www.saflax.de/0-WVK-Retail/Bilder-Pictures/SAFLAX-",'Basis-Tabelle-Samen'!Q108,"-",'Basis-Tabelle-Samen'!J108,"-garden-to-go-turkish.jpg")),
IF($C$1="Ungarisch - HU",HYPERLINK(CONCATENATE("https://www.saflax.de/0-WVK-Retail/Bilder-Pictures/SAFLAX-",'Basis-Tabelle-Samen'!Q108,"-",'Basis-Tabelle-Samen'!J108,"-garden-to-go-hungarian.jpg")),
" ACHTUNG")))))))))))))))))))))))))))))</f>
        <v>https://www.saflax.de/0-WVK-Retail/Bilder-Pictures/SAFLAX-53218-nicotiana-tabacum-garden-to-go-english.jpg</v>
      </c>
      <c r="AP112" s="330" t="str">
        <f>IF(K112&lt;1,"",
IF($C$1="Bulgarisch - BG",HYPERLINK(CONCATENATE("https://www.saflax.de/0-WVK-Retail/Bilder-Pictures/SAFLAX-",'Basis-Tabelle-Samen'!T108,"-",'Basis-Tabelle-Samen'!J108,"-cultivation-set-bulgarian.jpg")),
IF($C$1="Dänisch - DK",HYPERLINK(CONCATENATE("https://www.saflax.de/0-WVK-Retail/Bilder-Pictures/SAFLAX-",'Basis-Tabelle-Samen'!T108,"-",'Basis-Tabelle-Samen'!J108,"-cultivation-set-danish.jpg")),
IF($C$1="Deutsch - DE",HYPERLINK(CONCATENATE("https://www.saflax.de/0-WVK-Retail/Bilder-Pictures/SAFLAX-",'Basis-Tabelle-Samen'!T108,"-",'Basis-Tabelle-Samen'!J108,"-cultivation-set-german.jpg")),
IF($C$1="Englisch - UK",HYPERLINK(CONCATENATE("https://www.saflax.de/0-WVK-Retail/Bilder-Pictures/SAFLAX-",'Basis-Tabelle-Samen'!T108,"-",'Basis-Tabelle-Samen'!J108,"-cultivation-set-english.jpg")),
IF($C$1="Estnisch - EE",HYPERLINK(CONCATENATE("https://www.saflax.de/0-WVK-Retail/Bilder-Pictures/SAFLAX-",'Basis-Tabelle-Samen'!T108,"-",'Basis-Tabelle-Samen'!J108,"-cultivation-set-estonian.jpg")),
IF($C$1="Finnisch - FI",HYPERLINK(CONCATENATE("https://www.saflax.de/0-WVK-Retail/Bilder-Pictures/SAFLAX-",'Basis-Tabelle-Samen'!T108,"-",'Basis-Tabelle-Samen'!J108,"-cultivation-set-finnish.jpg")),
IF($C$1="Französisch - FR",HYPERLINK(CONCATENATE("https://www.saflax.de/0-WVK-Retail/Bilder-Pictures/SAFLAX-",'Basis-Tabelle-Samen'!T108,"-",'Basis-Tabelle-Samen'!J108,"-cultivation-set-french.jpg")),
IF($C$1="Griechisch - GR",HYPERLINK(CONCATENATE("https://www.saflax.de/0-WVK-Retail/Bilder-Pictures/SAFLAX-",'Basis-Tabelle-Samen'!T108,"-",'Basis-Tabelle-Samen'!J108,"-cultivation-set-greek.jpg")),
IF($C$1="Irisch - IE",HYPERLINK(CONCATENATE("https://www.saflax.de/0-WVK-Retail/Bilder-Pictures/SAFLAX-",'Basis-Tabelle-Samen'!T108,"-",'Basis-Tabelle-Samen'!J108,"-cultivation-set-irish.jpg")),
IF($C$1="Isländisch - IS",HYPERLINK(CONCATENATE("https://www.saflax.de/0-WVK-Retail/Bilder-Pictures/SAFLAX-",'Basis-Tabelle-Samen'!T108,"-",'Basis-Tabelle-Samen'!J108,"-cultivation-set-icelandic.jpg")),
IF($C$1="Italienisch - IT",HYPERLINK(CONCATENATE("https://www.saflax.de/0-WVK-Retail/Bilder-Pictures/SAFLAX-",'Basis-Tabelle-Samen'!T108,"-",'Basis-Tabelle-Samen'!J108,"-cultivation-set-italian.jpg")),
IF($C$1="Japanisch - JP",HYPERLINK(CONCATENATE("https://www.saflax.de/0-WVK-Retail/Bilder-Pictures/SAFLAX-",'Basis-Tabelle-Samen'!T108,"-",'Basis-Tabelle-Samen'!J108,"-cultivation-set-japanese.jpg")),
IF($C$1="Kroatisch - HR",HYPERLINK(CONCATENATE("https://www.saflax.de/0-WVK-Retail/Bilder-Pictures/SAFLAX-",'Basis-Tabelle-Samen'!T108,"-",'Basis-Tabelle-Samen'!J108,"-cultivation-set-croatian.jpg")),
IF($C$1="Lettisch - LV",HYPERLINK(CONCATENATE("https://www.saflax.de/0-WVK-Retail/Bilder-Pictures/SAFLAX-",'Basis-Tabelle-Samen'!T108,"-",'Basis-Tabelle-Samen'!J108,"-cultivation-set-latvian.jpg")),
IF($C$1="Litauisch - LT",HYPERLINK(CONCATENATE("https://www.saflax.de/0-WVK-Retail/Bilder-Pictures/SAFLAX-",'Basis-Tabelle-Samen'!T108,"-",'Basis-Tabelle-Samen'!J108,"-cultivation-set-lithuanian.jpg")),
IF($C$1="Maltesisch - MT",HYPERLINK(CONCATENATE("https://www.saflax.de/0-WVK-Retail/Bilder-Pictures/SAFLAX-",'Basis-Tabelle-Samen'!T108,"-",'Basis-Tabelle-Samen'!J108,"-cultivation-set-maltese.jpg")),
IF($C$1="Niederländisch - NL",HYPERLINK(CONCATENATE("https://www.saflax.de/0-WVK-Retail/Bilder-Pictures/SAFLAX-",'Basis-Tabelle-Samen'!T108,"-",'Basis-Tabelle-Samen'!J108,"-cultivation-set-dutch.jpg")),
IF($C$1="Norwegisch - NO",HYPERLINK(CONCATENATE("https://www.saflax.de/0-WVK-Retail/Bilder-Pictures/SAFLAX-",'Basis-Tabelle-Samen'!T108,"-",'Basis-Tabelle-Samen'!J108,"-cultivation-set-nowegian.jpg")),
IF($C$1="Polnisch - PL",HYPERLINK(CONCATENATE("https://www.saflax.de/0-WVK-Retail/Bilder-Pictures/SAFLAX-",'Basis-Tabelle-Samen'!T108,"-",'Basis-Tabelle-Samen'!J108,"-cultivation-set-polish.jpg")),
IF($C$1="Portugiesisch - PT",HYPERLINK(CONCATENATE("https://www.saflax.de/0-WVK-Retail/Bilder-Pictures/SAFLAX-",'Basis-Tabelle-Samen'!T108,"-",'Basis-Tabelle-Samen'!J108,"-cultivation-set-portuguese.jpg")),
IF($C$1="Rumänisch - RO",HYPERLINK(CONCATENATE("https://www.saflax.de/0-WVK-Retail/Bilder-Pictures/SAFLAX-",'Basis-Tabelle-Samen'!T108,"-",'Basis-Tabelle-Samen'!J108,"-cultivation-set-romanian.jpg")),
IF($C$1="Schwedisch - SE",HYPERLINK(CONCATENATE("https://www.saflax.de/0-WVK-Retail/Bilder-Pictures/SAFLAX-",'Basis-Tabelle-Samen'!T108,"-",'Basis-Tabelle-Samen'!J108,"-cultivation-set-swedish.jpg")),
IF($C$1="Slowakisch - SK",HYPERLINK(CONCATENATE("https://www.saflax.de/0-WVK-Retail/Bilder-Pictures/SAFLAX-",'Basis-Tabelle-Samen'!T108,"-",'Basis-Tabelle-Samen'!J108,"-cultivation-set-slovak.jpg")),
IF($C$1="Slowenisch - SI",HYPERLINK(CONCATENATE("https://www.saflax.de/0-WVK-Retail/Bilder-Pictures/SAFLAX-",'Basis-Tabelle-Samen'!T108,"-",'Basis-Tabelle-Samen'!J108,"-cultivation-set-slovenian.jpg")),
IF($C$1="Spanisch - ES",HYPERLINK(CONCATENATE("https://www.saflax.de/0-WVK-Retail/Bilder-Pictures/SAFLAX-",'Basis-Tabelle-Samen'!T108,"-",'Basis-Tabelle-Samen'!J108,"-cultivation-set-spanish.jpg")),
IF($C$1="Tschechisch - CZ",HYPERLINK(CONCATENATE("https://www.saflax.de/0-WVK-Retail/Bilder-Pictures/SAFLAX-",'Basis-Tabelle-Samen'!T108,"-",'Basis-Tabelle-Samen'!J108,"-cultivation-set-czech.jpg")),
IF($C$1="Türkisch - TR",HYPERLINK(CONCATENATE("https://www.saflax.de/0-WVK-Retail/Bilder-Pictures/SAFLAX-",'Basis-Tabelle-Samen'!T108,"-",'Basis-Tabelle-Samen'!J108,"-cultivation-set-turkish.jpg")),
IF($C$1="Ungarisch - HU",HYPERLINK(CONCATENATE("https://www.saflax.de/0-WVK-Retail/Bilder-Pictures/SAFLAX-",'Basis-Tabelle-Samen'!T108,"-",'Basis-Tabelle-Samen'!J108,"-cultivation-set-hungarian.jpg")),
" ACHTUNG")))))))))))))))))))))))))))))</f>
        <v>https://www.saflax.de/0-WVK-Retail/Bilder-Pictures/SAFLAX-33218-nicotiana-tabacum-cultivation-set-english.jpg</v>
      </c>
      <c r="AQ112" s="330" t="str">
        <f>IF(L112&lt;1,"",
IF($C$1="Bulgarisch - BG",HYPERLINK(CONCATENATE("https://www.saflax.de/0-WVK-Retail/Bilder-Pictures/SAFLAX-",'Basis-Tabelle-Samen'!W108,"-",'Basis-Tabelle-Samen'!J108,"-garden-in-the-bag-bulgarian.jpg")),
IF($C$1="Dänisch - DK",HYPERLINK(CONCATENATE("https://www.saflax.de/0-WVK-Retail/Bilder-Pictures/SAFLAX-",'Basis-Tabelle-Samen'!W108,"-",'Basis-Tabelle-Samen'!J108,"-garden-in-the-bag-danish.jpg")),
IF($C$1="Deutsch - DE",HYPERLINK(CONCATENATE("https://www.saflax.de/0-WVK-Retail/Bilder-Pictures/SAFLAX-",'Basis-Tabelle-Samen'!W108,"-",'Basis-Tabelle-Samen'!J108,"-garden-in-the-bag-german.jpg")),
IF($C$1="Englisch - UK",HYPERLINK(CONCATENATE("https://www.saflax.de/0-WVK-Retail/Bilder-Pictures/SAFLAX-",'Basis-Tabelle-Samen'!W108,"-",'Basis-Tabelle-Samen'!J108,"-garden-in-the-bag-english.jpg")),
IF($C$1="Estnisch - EE",HYPERLINK(CONCATENATE("https://www.saflax.de/0-WVK-Retail/Bilder-Pictures/SAFLAX-",'Basis-Tabelle-Samen'!W108,"-",'Basis-Tabelle-Samen'!J108,"-garden-in-the-bag-estonian.jpg")),
IF($C$1="Finnisch - FI",HYPERLINK(CONCATENATE("https://www.saflax.de/0-WVK-Retail/Bilder-Pictures/SAFLAX-",'Basis-Tabelle-Samen'!W108,"-",'Basis-Tabelle-Samen'!J108,"-garden-in-the-bag-finnish.jpg")),
IF($C$1="Französisch - FR",HYPERLINK(CONCATENATE("https://www.saflax.de/0-WVK-Retail/Bilder-Pictures/SAFLAX-",'Basis-Tabelle-Samen'!W108,"-",'Basis-Tabelle-Samen'!J108,"-garden-in-the-bag-french.jpg")),
IF($C$1="Griechisch - GR",HYPERLINK(CONCATENATE("https://www.saflax.de/0-WVK-Retail/Bilder-Pictures/SAFLAX-",'Basis-Tabelle-Samen'!W108,"-",'Basis-Tabelle-Samen'!J108,"-garden-in-the-bag-greek.jpg")),
IF($C$1="Irisch - IE",HYPERLINK(CONCATENATE("https://www.saflax.de/0-WVK-Retail/Bilder-Pictures/SAFLAX-",'Basis-Tabelle-Samen'!W108,"-",'Basis-Tabelle-Samen'!J108,"-garden-in-the-bag-irish.jpg")),
IF($C$1="Isländisch - IS",HYPERLINK(CONCATENATE("https://www.saflax.de/0-WVK-Retail/Bilder-Pictures/SAFLAX-",'Basis-Tabelle-Samen'!W108,"-",'Basis-Tabelle-Samen'!J108,"-garden-in-the-bag-icelandic.jpg")),
IF($C$1="Italienisch - IT",HYPERLINK(CONCATENATE("https://www.saflax.de/0-WVK-Retail/Bilder-Pictures/SAFLAX-",'Basis-Tabelle-Samen'!W108,"-",'Basis-Tabelle-Samen'!J108,"-garden-in-the-bag-italian.jpg")),
IF($C$1="Japanisch - JP",HYPERLINK(CONCATENATE("https://www.saflax.de/0-WVK-Retail/Bilder-Pictures/SAFLAX-",'Basis-Tabelle-Samen'!W108,"-",'Basis-Tabelle-Samen'!J108,"-garden-in-the-bag-japanese.jpg")),
IF($C$1="Kroatisch - HR",HYPERLINK(CONCATENATE("https://www.saflax.de/0-WVK-Retail/Bilder-Pictures/SAFLAX-",'Basis-Tabelle-Samen'!W108,"-",'Basis-Tabelle-Samen'!J108,"-garden-in-the-bag-croatian.jpg")),
IF($C$1="Lettisch - LV",HYPERLINK(CONCATENATE("https://www.saflax.de/0-WVK-Retail/Bilder-Pictures/SAFLAX-",'Basis-Tabelle-Samen'!W108,"-",'Basis-Tabelle-Samen'!J108,"-garden-in-the-bag-latvian.jpg")),
IF($C$1="Litauisch - LT",HYPERLINK(CONCATENATE("https://www.saflax.de/0-WVK-Retail/Bilder-Pictures/SAFLAX-",'Basis-Tabelle-Samen'!W108,"-",'Basis-Tabelle-Samen'!J108,"-garden-in-the-bag-lithuanian.jpg")),
IF($C$1="Maltesisch - MT",HYPERLINK(CONCATENATE("https://www.saflax.de/0-WVK-Retail/Bilder-Pictures/SAFLAX-",'Basis-Tabelle-Samen'!W108,"-",'Basis-Tabelle-Samen'!J108,"-garden-in-the-bag-maltese.jpg")),
IF($C$1="Niederländisch - NL",HYPERLINK(CONCATENATE("https://www.saflax.de/0-WVK-Retail/Bilder-Pictures/SAFLAX-",'Basis-Tabelle-Samen'!W108,"-",'Basis-Tabelle-Samen'!J108,"-garden-in-the-bag-dutch.jpg")),
IF($C$1="Norwegisch - NO",HYPERLINK(CONCATENATE("https://www.saflax.de/0-WVK-Retail/Bilder-Pictures/SAFLAX-",'Basis-Tabelle-Samen'!W108,"-",'Basis-Tabelle-Samen'!J108,"-garden-in-the-bag-nowegian.jpg")),
IF($C$1="Polnisch - PL",HYPERLINK(CONCATENATE("https://www.saflax.de/0-WVK-Retail/Bilder-Pictures/SAFLAX-",'Basis-Tabelle-Samen'!W108,"-",'Basis-Tabelle-Samen'!J108,"-garden-in-the-bag-polish.jpg")),
IF($C$1="Portugiesisch - PT",HYPERLINK(CONCATENATE("https://www.saflax.de/0-WVK-Retail/Bilder-Pictures/SAFLAX-",'Basis-Tabelle-Samen'!W108,"-",'Basis-Tabelle-Samen'!J108,"-garden-in-the-bag-portuguese.jpg")),
IF($C$1="Rumänisch - RO",HYPERLINK(CONCATENATE("https://www.saflax.de/0-WVK-Retail/Bilder-Pictures/SAFLAX-",'Basis-Tabelle-Samen'!W108,"-",'Basis-Tabelle-Samen'!J108,"-garden-in-the-bag-romanian.jpg")),
IF($C$1="Schwedisch - SE",HYPERLINK(CONCATENATE("https://www.saflax.de/0-WVK-Retail/Bilder-Pictures/SAFLAX-",'Basis-Tabelle-Samen'!W108,"-",'Basis-Tabelle-Samen'!J108,"-garden-in-the-bag-swedish.jpg")),
IF($C$1="Slowakisch - SK",HYPERLINK(CONCATENATE("https://www.saflax.de/0-WVK-Retail/Bilder-Pictures/SAFLAX-",'Basis-Tabelle-Samen'!W108,"-",'Basis-Tabelle-Samen'!J108,"-garden-in-the-bag-slovak.jpg")),
IF($C$1="Slowenisch - SI",HYPERLINK(CONCATENATE("https://www.saflax.de/0-WVK-Retail/Bilder-Pictures/SAFLAX-",'Basis-Tabelle-Samen'!W108,"-",'Basis-Tabelle-Samen'!J108,"-garden-in-the-bag-slovenian.jpg")),
IF($C$1="Spanisch - ES",HYPERLINK(CONCATENATE("https://www.saflax.de/0-WVK-Retail/Bilder-Pictures/SAFLAX-",'Basis-Tabelle-Samen'!W108,"-",'Basis-Tabelle-Samen'!J108,"-garden-in-the-bag-spanish.jpg")),
IF($C$1="Tschechisch - CZ",HYPERLINK(CONCATENATE("https://www.saflax.de/0-WVK-Retail/Bilder-Pictures/SAFLAX-",'Basis-Tabelle-Samen'!W108,"-",'Basis-Tabelle-Samen'!J108,"-garden-in-the-bag-czech.jpg")),
IF($C$1="Türkisch - TR",HYPERLINK(CONCATENATE("https://www.saflax.de/0-WVK-Retail/Bilder-Pictures/SAFLAX-",'Basis-Tabelle-Samen'!W108,"-",'Basis-Tabelle-Samen'!J108,"-garden-in-the-bag-turkish.jpg")),
IF($C$1="Ungarisch - HU",HYPERLINK(CONCATENATE("https://www.saflax.de/0-WVK-Retail/Bilder-Pictures/SAFLAX-",'Basis-Tabelle-Samen'!W108,"-",'Basis-Tabelle-Samen'!J108,"-garden-in-the-bag-hungarian.jpg")),
" ACHTUNG")))))))))))))))))))))))))))))</f>
        <v>https://www.saflax.de/0-WVK-Retail/Bilder-Pictures/SAFLAX-63218-nicotiana-tabacum-garden-in-the-bag-english.jpg</v>
      </c>
    </row>
    <row r="113" spans="1:43" ht="17.100000000000001" customHeight="1" x14ac:dyDescent="0.2">
      <c r="A113" s="318" t="str">
        <f>IF('Basis-Tabelle-Samen'!A31="","",IF($C$1="Deutsch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13" s="319" t="str">
        <f>'Basis-Tabelle-Samen'!I31</f>
        <v>Tamarindus indica</v>
      </c>
      <c r="C113" s="316" t="str">
        <f>IF($C$1="Bulgarisch - BG",'Basis-Tabelle-Samen'!Z31,
IF($C$1="Dänisch - DK",'Basis-Tabelle-Samen'!AA31,
IF($C$1="Deutsch - DE",'Basis-Tabelle-Samen'!AB31,
IF($C$1="Englisch - UK",'Basis-Tabelle-Samen'!AC31,
IF($C$1="Estnisch - EE",'Basis-Tabelle-Samen'!AD31,
IF($C$1="Finnisch - FI",'Basis-Tabelle-Samen'!AE31,
IF($C$1="Französisch - FR",'Basis-Tabelle-Samen'!AF31,
IF($C$1="Griechisch - GR",'Basis-Tabelle-Samen'!AG31,
IF($C$1="Irisch - IE",'Basis-Tabelle-Samen'!AH31,
IF($C$1="Isländisch - IS",'Basis-Tabelle-Samen'!AI31,
IF($C$1="Italienisch - IT",'Basis-Tabelle-Samen'!AJ31,
IF($C$1="Japanisch - JP",'Basis-Tabelle-Samen'!AK31,
IF($C$1="Kroatisch - HR",'Basis-Tabelle-Samen'!AL31,
IF($C$1="Lettisch - LV",'Basis-Tabelle-Samen'!AM31,
IF($C$1="Litauisch - LT",'Basis-Tabelle-Samen'!AN31,
IF($C$1="Maltesisch - MT",'Basis-Tabelle-Samen'!AO31,
IF($C$1="Niederländisch - NL",'Basis-Tabelle-Samen'!AP31,
IF($C$1="Norwegisch - NO",'Basis-Tabelle-Samen'!AQ31,
IF($C$1="Polnisch - PL",'Basis-Tabelle-Samen'!AR31,
IF($C$1="Portugiesisch - PT",'Basis-Tabelle-Samen'!AS31,
IF($C$1="Rumänisch - RO",'Basis-Tabelle-Samen'!AT31,
IF($C$1="Schwedisch - SE",'Basis-Tabelle-Samen'!AU31,
IF($C$1="Slowakisch - SK",'Basis-Tabelle-Samen'!AV31,
IF($C$1="Slowenisch - SI",'Basis-Tabelle-Samen'!AW31,
IF($C$1="Spanisch - ES",'Basis-Tabelle-Samen'!AX31,
IF($C$1="Tschechisch - CZ",'Basis-Tabelle-Samen'!AY31,
IF($C$1="Türkisch - TR",'Basis-Tabelle-Samen'!AZ31,
IF($C$1="Ungarisch - HU",'Basis-Tabelle-Samen'!BA31,
" ACHTUNG"))))))))))))))))))))))))))))</f>
        <v>Tamarind</v>
      </c>
      <c r="D113" s="320">
        <f>'Basis-Tabelle-Samen'!F31</f>
        <v>4</v>
      </c>
      <c r="E113" s="321" t="str">
        <f>'Basis-Tabelle-Samen'!H31</f>
        <v>7 %</v>
      </c>
      <c r="F113" s="322" t="str">
        <f>IF('Basis-Tabelle-Samen'!G31="","",'Basis-Tabelle-Samen'!G31)</f>
        <v>01</v>
      </c>
      <c r="G113" s="320">
        <f>'Basis-Tabelle-Samen'!C31</f>
        <v>12359</v>
      </c>
      <c r="H113" s="323">
        <f>'Basis-Tabelle-Samen'!D31</f>
        <v>4055473123592</v>
      </c>
      <c r="I113" s="324">
        <f>'Basis-Tabelle-Samen'!E31</f>
        <v>1.85</v>
      </c>
      <c r="J113" s="325">
        <f t="shared" si="1"/>
        <v>12</v>
      </c>
      <c r="K113" s="326">
        <f>'Basis-Tabelle-Samen'!K31</f>
        <v>72359</v>
      </c>
      <c r="L113" s="323">
        <f>'Basis-Tabelle-Samen'!L31</f>
        <v>4055473723594</v>
      </c>
      <c r="M113" s="324">
        <f>'Basis-Tabelle-Samen'!M31</f>
        <v>2.4500000000000002</v>
      </c>
      <c r="N113" s="326">
        <f>IF(K113&lt;1,"",'3'!$I$15)</f>
        <v>15</v>
      </c>
      <c r="O113" s="327">
        <f>IF(K113&lt;1,"",'3'!$J$11)</f>
        <v>90</v>
      </c>
      <c r="P113" s="326">
        <f>'Basis-Tabelle-Samen'!N31</f>
        <v>82359</v>
      </c>
      <c r="Q113" s="323">
        <f>'Basis-Tabelle-Samen'!O31</f>
        <v>4055473823591</v>
      </c>
      <c r="R113" s="328">
        <f>'Basis-Tabelle-Samen'!P31</f>
        <v>3.75</v>
      </c>
      <c r="S113" s="326">
        <f>IF(R113&lt;1,"",'3'!$M$15)</f>
        <v>18</v>
      </c>
      <c r="T113" s="327">
        <f>IF(R113&lt;1,"",'3'!$N$11)</f>
        <v>72</v>
      </c>
      <c r="U113" s="326">
        <f>'Basis-Tabelle-Samen'!Q31</f>
        <v>52359</v>
      </c>
      <c r="V113" s="323">
        <f>'Basis-Tabelle-Samen'!R31</f>
        <v>4055473523590</v>
      </c>
      <c r="W113" s="324">
        <f>'Basis-Tabelle-Samen'!S31</f>
        <v>4.95</v>
      </c>
      <c r="X113" s="326">
        <f>IF(U113&lt;1,"",'3'!$Q$15)</f>
        <v>6</v>
      </c>
      <c r="Y113" s="327">
        <f>IF(U113&lt;1,"",'3'!$R$11)</f>
        <v>24</v>
      </c>
      <c r="Z113" s="326">
        <f>'Basis-Tabelle-Samen'!T31</f>
        <v>32359</v>
      </c>
      <c r="AA113" s="323">
        <f>'Basis-Tabelle-Samen'!U31</f>
        <v>4055473323596</v>
      </c>
      <c r="AB113" s="324">
        <f>'Basis-Tabelle-Samen'!V31</f>
        <v>6.75</v>
      </c>
      <c r="AC113" s="326">
        <f>IF(Z113&lt;1,"",'3'!$U$15)</f>
        <v>6</v>
      </c>
      <c r="AD113" s="327">
        <f>IF(Z113&lt;1,"",'3'!$V$11)</f>
        <v>24</v>
      </c>
      <c r="AE113" s="326">
        <f>'Basis-Tabelle-Samen'!W31</f>
        <v>62359</v>
      </c>
      <c r="AF113" s="323">
        <f>'Basis-Tabelle-Samen'!X31</f>
        <v>4055473623597</v>
      </c>
      <c r="AG113" s="324">
        <f>'Basis-Tabelle-Samen'!Y31</f>
        <v>2.95</v>
      </c>
      <c r="AH113" s="326">
        <f>IF(AE113&lt;1,"",'3'!$Y$15)</f>
        <v>8</v>
      </c>
      <c r="AI113" s="327">
        <f>IF(AE113&lt;1,"",'3'!$Z$11)</f>
        <v>64</v>
      </c>
      <c r="AJ113" s="315"/>
      <c r="AK113" s="316" t="str">
        <f>IF(G113&lt;1,"",
IF($C$1="Bulgarisch - BG",HYPERLINK(CONCATENATE("https://www.saflax.de/0-WVK-Retail/Bilder-Pictures/SAFLAX-",'Basis-Tabelle-Samen'!C31,"-",'Basis-Tabelle-Samen'!J31,"-seed-package-front-cr-bulgarian.jpg")),
IF($C$1="Dänisch - DK",HYPERLINK(CONCATENATE("https://www.saflax.de/0-WVK-Retail/Bilder-Pictures/SAFLAX-",'Basis-Tabelle-Samen'!C31,"-",'Basis-Tabelle-Samen'!J31,"-seed-package-front-cr-danish.jpg")),
IF($C$1="Deutsch - DE",HYPERLINK(CONCATENATE("https://www.saflax.de/0-WVK-Retail/Bilder-Pictures/SAFLAX-",'Basis-Tabelle-Samen'!C31,"-",'Basis-Tabelle-Samen'!J31,"-seed-package-front-cr-german.jpg")),
IF($C$1="Englisch - UK",HYPERLINK(CONCATENATE("https://www.saflax.de/0-WVK-Retail/Bilder-Pictures/SAFLAX-",'Basis-Tabelle-Samen'!C31,"-",'Basis-Tabelle-Samen'!J31,"-seed-package-front-cr-english.jpg")),
IF($C$1="Estnisch - EE",HYPERLINK(CONCATENATE("https://www.saflax.de/0-WVK-Retail/Bilder-Pictures/SAFLAX-",'Basis-Tabelle-Samen'!C31,"-",'Basis-Tabelle-Samen'!J31,"-seed-package-front-cr-estonian.jpg")),
IF($C$1="Finnisch - FI",HYPERLINK(CONCATENATE("https://www.saflax.de/0-WVK-Retail/Bilder-Pictures/SAFLAX-",'Basis-Tabelle-Samen'!C31,"-",'Basis-Tabelle-Samen'!J31,"-seed-package-front-cr-finnish.jpg")),
IF($C$1="Französisch - FR",HYPERLINK(CONCATENATE("https://www.saflax.de/0-WVK-Retail/Bilder-Pictures/SAFLAX-",'Basis-Tabelle-Samen'!C31,"-",'Basis-Tabelle-Samen'!J31,"-seed-package-front-cr-french.jpg")),
IF($C$1="Griechisch - GR",HYPERLINK(CONCATENATE("https://www.saflax.de/0-WVK-Retail/Bilder-Pictures/SAFLAX-",'Basis-Tabelle-Samen'!C31,"-",'Basis-Tabelle-Samen'!J31,"-seed-package-front-cr-greek.jpg")),
IF($C$1="Irisch - IE",HYPERLINK(CONCATENATE("https://www.saflax.de/0-WVK-Retail/Bilder-Pictures/SAFLAX-",'Basis-Tabelle-Samen'!C31,"-",'Basis-Tabelle-Samen'!J31,"-seed-package-front-cr-irish.jpg")),
IF($C$1="Isländisch - IS",HYPERLINK(CONCATENATE("https://www.saflax.de/0-WVK-Retail/Bilder-Pictures/SAFLAX-",'Basis-Tabelle-Samen'!C31,"-",'Basis-Tabelle-Samen'!J31,"-seed-package-front-cr-icelandic.jpg")),
IF($C$1="Italienisch - IT",HYPERLINK(CONCATENATE("https://www.saflax.de/0-WVK-Retail/Bilder-Pictures/SAFLAX-",'Basis-Tabelle-Samen'!C31,"-",'Basis-Tabelle-Samen'!J31,"-seed-package-front-cr-italian.jpg")),
IF($C$1="Japanisch - JP",HYPERLINK(CONCATENATE("https://www.saflax.de/0-WVK-Retail/Bilder-Pictures/SAFLAX-",'Basis-Tabelle-Samen'!C31,"-",'Basis-Tabelle-Samen'!J31,"-seed-package-front-cr-japanese.jpg")),
IF($C$1="Kroatisch - HR",HYPERLINK(CONCATENATE("https://www.saflax.de/0-WVK-Retail/Bilder-Pictures/SAFLAX-",'Basis-Tabelle-Samen'!C31,"-",'Basis-Tabelle-Samen'!J31,"-seed-package-front-cr-croatian.jpg")),
IF($C$1="Lettisch - LV",HYPERLINK(CONCATENATE("https://www.saflax.de/0-WVK-Retail/Bilder-Pictures/SAFLAX-",'Basis-Tabelle-Samen'!C31,"-",'Basis-Tabelle-Samen'!J31,"-seed-package-front-cr-latvian.jpg")),
IF($C$1="Litauisch - LT",HYPERLINK(CONCATENATE("https://www.saflax.de/0-WVK-Retail/Bilder-Pictures/SAFLAX-",'Basis-Tabelle-Samen'!C31,"-",'Basis-Tabelle-Samen'!J31,"-seed-package-front-cr-lithuanian.jpg")),
IF($C$1="Maltesisch - MT",HYPERLINK(CONCATENATE("https://www.saflax.de/0-WVK-Retail/Bilder-Pictures/SAFLAX-",'Basis-Tabelle-Samen'!C31,"-",'Basis-Tabelle-Samen'!J31,"-seed-package-front-cr-maltese.jpg")),
IF($C$1="Niederländisch - NL",HYPERLINK(CONCATENATE("https://www.saflax.de/0-WVK-Retail/Bilder-Pictures/SAFLAX-",'Basis-Tabelle-Samen'!C31,"-",'Basis-Tabelle-Samen'!J31,"-seed-package-front-cr-dutch.jpg")),
IF($C$1="Norwegisch - NO",HYPERLINK(CONCATENATE("https://www.saflax.de/0-WVK-Retail/Bilder-Pictures/SAFLAX-",'Basis-Tabelle-Samen'!C31,"-",'Basis-Tabelle-Samen'!J31,"-seed-package-front-cr-nowegian.jpg")),
IF($C$1="Polnisch - PL",HYPERLINK(CONCATENATE("https://www.saflax.de/0-WVK-Retail/Bilder-Pictures/SAFLAX-",'Basis-Tabelle-Samen'!C31,"-",'Basis-Tabelle-Samen'!J31,"-seed-package-front-cr-polish.jpg")),
IF($C$1="Portugiesisch - PT",HYPERLINK(CONCATENATE("https://www.saflax.de/0-WVK-Retail/Bilder-Pictures/SAFLAX-",'Basis-Tabelle-Samen'!C31,"-",'Basis-Tabelle-Samen'!J31,"-seed-package-front-cr-portuguese.jpg")),
IF($C$1="Rumänisch - RO",HYPERLINK(CONCATENATE("https://www.saflax.de/0-WVK-Retail/Bilder-Pictures/SAFLAX-",'Basis-Tabelle-Samen'!C31,"-",'Basis-Tabelle-Samen'!J31,"-seed-package-front-cr-romanian.jpg")),
IF($C$1="Schwedisch - SE",HYPERLINK(CONCATENATE("https://www.saflax.de/0-WVK-Retail/Bilder-Pictures/SAFLAX-",'Basis-Tabelle-Samen'!C31,"-",'Basis-Tabelle-Samen'!J31,"-seed-package-front-cr-swedish.jpg")),
IF($C$1="Slowakisch - SK",HYPERLINK(CONCATENATE("https://www.saflax.de/0-WVK-Retail/Bilder-Pictures/SAFLAX-",'Basis-Tabelle-Samen'!C31,"-",'Basis-Tabelle-Samen'!J31,"-seed-package-front-cr-slovak.jpg")),
IF($C$1="Slowenisch - SI",HYPERLINK(CONCATENATE("https://www.saflax.de/0-WVK-Retail/Bilder-Pictures/SAFLAX-",'Basis-Tabelle-Samen'!C31,"-",'Basis-Tabelle-Samen'!J31,"-seed-package-front-cr-slovenian.jpg")),
IF($C$1="Spanisch - ES",HYPERLINK(CONCATENATE("https://www.saflax.de/0-WVK-Retail/Bilder-Pictures/SAFLAX-",'Basis-Tabelle-Samen'!C31,"-",'Basis-Tabelle-Samen'!J31,"-seed-package-front-cr-spanish.jpg")),
IF($C$1="Tschechisch - CZ",HYPERLINK(CONCATENATE("https://www.saflax.de/0-WVK-Retail/Bilder-Pictures/SAFLAX-",'Basis-Tabelle-Samen'!C31,"-",'Basis-Tabelle-Samen'!J31,"-seed-package-front-cr-czech.jpg")),
IF($C$1="Türkisch - TR",HYPERLINK(CONCATENATE("https://www.saflax.de/0-WVK-Retail/Bilder-Pictures/SAFLAX-",'Basis-Tabelle-Samen'!C31,"-",'Basis-Tabelle-Samen'!J31,"-seed-package-front-cr-turkish.jpg")),
IF($C$1="Ungarisch - HU",HYPERLINK(CONCATENATE("https://www.saflax.de/0-WVK-Retail/Bilder-Pictures/SAFLAX-",'Basis-Tabelle-Samen'!C31,"-",'Basis-Tabelle-Samen'!J31,"-seed-package-front-cr-hungarian.jpg")),
" ACHTUNG")))))))))))))))))))))))))))))</f>
        <v>https://www.saflax.de/0-WVK-Retail/Bilder-Pictures/SAFLAX-12359-tamarindus-indica-seed-package-front-cr-english.jpg</v>
      </c>
      <c r="AL113" s="330" t="str">
        <f>IF(G113&lt;1,"",
IF($C$1="Bulgarisch - BG",HYPERLINK(CONCATENATE("https://www.saflax.de/0-WVK-Retail/Bilder-Pictures/SAFLAX-",'Basis-Tabelle-Samen'!C31,"-",'Basis-Tabelle-Samen'!J31,"-seed-package-back-cr-bulgarian.jpg")),
IF($C$1="Dänisch - DK",HYPERLINK(CONCATENATE("https://www.saflax.de/0-WVK-Retail/Bilder-Pictures/SAFLAX-",'Basis-Tabelle-Samen'!C31,"-",'Basis-Tabelle-Samen'!J31,"-seed-package-back-cr-danish.jpg")),
IF($C$1="Deutsch - DE",HYPERLINK(CONCATENATE("https://www.saflax.de/0-WVK-Retail/Bilder-Pictures/SAFLAX-",'Basis-Tabelle-Samen'!C31,"-",'Basis-Tabelle-Samen'!J31,"-seed-package-back-cr-german.jpg")),
IF($C$1="Englisch - UK",HYPERLINK(CONCATENATE("https://www.saflax.de/0-WVK-Retail/Bilder-Pictures/SAFLAX-",'Basis-Tabelle-Samen'!C31,"-",'Basis-Tabelle-Samen'!J31,"-seed-package-back-cr-english.jpg")),
IF($C$1="Estnisch - EE",HYPERLINK(CONCATENATE("https://www.saflax.de/0-WVK-Retail/Bilder-Pictures/SAFLAX-",'Basis-Tabelle-Samen'!C31,"-",'Basis-Tabelle-Samen'!J31,"-seed-package-back-cr-estonian.jpg")),
IF($C$1="Finnisch - FI",HYPERLINK(CONCATENATE("https://www.saflax.de/0-WVK-Retail/Bilder-Pictures/SAFLAX-",'Basis-Tabelle-Samen'!C31,"-",'Basis-Tabelle-Samen'!J31,"-seed-package-back-cr-finnish.jpg")),
IF($C$1="Französisch - FR",HYPERLINK(CONCATENATE("https://www.saflax.de/0-WVK-Retail/Bilder-Pictures/SAFLAX-",'Basis-Tabelle-Samen'!C31,"-",'Basis-Tabelle-Samen'!J31,"-seed-package-back-cr-french.jpg")),
IF($C$1="Griechisch - GR",HYPERLINK(CONCATENATE("https://www.saflax.de/0-WVK-Retail/Bilder-Pictures/SAFLAX-",'Basis-Tabelle-Samen'!C31,"-",'Basis-Tabelle-Samen'!J31,"-seed-package-back-cr-greek.jpg")),
IF($C$1="Irisch - IE",HYPERLINK(CONCATENATE("https://www.saflax.de/0-WVK-Retail/Bilder-Pictures/SAFLAX-",'Basis-Tabelle-Samen'!C31,"-",'Basis-Tabelle-Samen'!J31,"-seed-package-back-cr-irish.jpg")),
IF($C$1="Isländisch - IS",HYPERLINK(CONCATENATE("https://www.saflax.de/0-WVK-Retail/Bilder-Pictures/SAFLAX-",'Basis-Tabelle-Samen'!C31,"-",'Basis-Tabelle-Samen'!J31,"-seed-package-back-cr-icelandic.jpg")),
IF($C$1="Italienisch - IT",HYPERLINK(CONCATENATE("https://www.saflax.de/0-WVK-Retail/Bilder-Pictures/SAFLAX-",'Basis-Tabelle-Samen'!C31,"-",'Basis-Tabelle-Samen'!J31,"-seed-package-back-cr-italian.jpg")),
IF($C$1="Japanisch - JP",HYPERLINK(CONCATENATE("https://www.saflax.de/0-WVK-Retail/Bilder-Pictures/SAFLAX-",'Basis-Tabelle-Samen'!C31,"-",'Basis-Tabelle-Samen'!J31,"-seed-package-back-cr-japanese.jpg")),
IF($C$1="Kroatisch - HR",HYPERLINK(CONCATENATE("https://www.saflax.de/0-WVK-Retail/Bilder-Pictures/SAFLAX-",'Basis-Tabelle-Samen'!C31,"-",'Basis-Tabelle-Samen'!J31,"-seed-package-back-cr-croatian.jpg")),
IF($C$1="Lettisch - LV",HYPERLINK(CONCATENATE("https://www.saflax.de/0-WVK-Retail/Bilder-Pictures/SAFLAX-",'Basis-Tabelle-Samen'!C31,"-",'Basis-Tabelle-Samen'!J31,"-seed-package-back-cr-latvian.jpg")),
IF($C$1="Litauisch - LT",HYPERLINK(CONCATENATE("https://www.saflax.de/0-WVK-Retail/Bilder-Pictures/SAFLAX-",'Basis-Tabelle-Samen'!C31,"-",'Basis-Tabelle-Samen'!J31,"-seed-package-back-cr-lithuanian.jpg")),
IF($C$1="Maltesisch - MT",HYPERLINK(CONCATENATE("https://www.saflax.de/0-WVK-Retail/Bilder-Pictures/SAFLAX-",'Basis-Tabelle-Samen'!C31,"-",'Basis-Tabelle-Samen'!J31,"-seed-package-back-cr-maltese.jpg")),
IF($C$1="Niederländisch - NL",HYPERLINK(CONCATENATE("https://www.saflax.de/0-WVK-Retail/Bilder-Pictures/SAFLAX-",'Basis-Tabelle-Samen'!C31,"-",'Basis-Tabelle-Samen'!J31,"-seed-package-back-cr-dutch.jpg")),
IF($C$1="Norwegisch - NO",HYPERLINK(CONCATENATE("https://www.saflax.de/0-WVK-Retail/Bilder-Pictures/SAFLAX-",'Basis-Tabelle-Samen'!C31,"-",'Basis-Tabelle-Samen'!J31,"-seed-package-back-cr-nowegian.jpg")),
IF($C$1="Polnisch - PL",HYPERLINK(CONCATENATE("https://www.saflax.de/0-WVK-Retail/Bilder-Pictures/SAFLAX-",'Basis-Tabelle-Samen'!C31,"-",'Basis-Tabelle-Samen'!J31,"-seed-package-back-cr-polish.jpg")),
IF($C$1="Portugiesisch - PT",HYPERLINK(CONCATENATE("https://www.saflax.de/0-WVK-Retail/Bilder-Pictures/SAFLAX-",'Basis-Tabelle-Samen'!C31,"-",'Basis-Tabelle-Samen'!J31,"-seed-package-back-cr-portuguese.jpg")),
IF($C$1="Rumänisch - RO",HYPERLINK(CONCATENATE("https://www.saflax.de/0-WVK-Retail/Bilder-Pictures/SAFLAX-",'Basis-Tabelle-Samen'!C31,"-",'Basis-Tabelle-Samen'!J31,"-seed-package-back-cr-romanian.jpg")),
IF($C$1="Schwedisch - SE",HYPERLINK(CONCATENATE("https://www.saflax.de/0-WVK-Retail/Bilder-Pictures/SAFLAX-",'Basis-Tabelle-Samen'!C31,"-",'Basis-Tabelle-Samen'!J31,"-seed-package-back-cr-swedish.jpg")),
IF($C$1="Slowakisch - SK",HYPERLINK(CONCATENATE("https://www.saflax.de/0-WVK-Retail/Bilder-Pictures/SAFLAX-",'Basis-Tabelle-Samen'!C31,"-",'Basis-Tabelle-Samen'!J31,"-seed-package-back-cr-slovak.jpg")),
IF($C$1="Slowenisch - SI",HYPERLINK(CONCATENATE("https://www.saflax.de/0-WVK-Retail/Bilder-Pictures/SAFLAX-",'Basis-Tabelle-Samen'!C31,"-",'Basis-Tabelle-Samen'!J31,"-seed-package-back-cr-slovenian.jpg")),
IF($C$1="Spanisch - ES",HYPERLINK(CONCATENATE("https://www.saflax.de/0-WVK-Retail/Bilder-Pictures/SAFLAX-",'Basis-Tabelle-Samen'!C31,"-",'Basis-Tabelle-Samen'!J31,"-seed-package-back-cr-spanish.jpg")),
IF($C$1="Tschechisch - CZ",HYPERLINK(CONCATENATE("https://www.saflax.de/0-WVK-Retail/Bilder-Pictures/SAFLAX-",'Basis-Tabelle-Samen'!C31,"-",'Basis-Tabelle-Samen'!J31,"-seed-package-back-cr-czech.jpg")),
IF($C$1="Türkisch - TR",HYPERLINK(CONCATENATE("https://www.saflax.de/0-WVK-Retail/Bilder-Pictures/SAFLAX-",'Basis-Tabelle-Samen'!C31,"-",'Basis-Tabelle-Samen'!J31,"-seed-package-back-cr-turkish.jpg")),
IF($C$1="Ungarisch - HU",HYPERLINK(CONCATENATE("https://www.saflax.de/0-WVK-Retail/Bilder-Pictures/SAFLAX-",'Basis-Tabelle-Samen'!C31,"-",'Basis-Tabelle-Samen'!J31,"-seed-package-back-cr-hungarian.jpg")),
" ACHTUNG")))))))))))))))))))))))))))))</f>
        <v>https://www.saflax.de/0-WVK-Retail/Bilder-Pictures/SAFLAX-12359-tamarindus-indica-seed-package-back-cr-english.jpg</v>
      </c>
      <c r="AM113" s="330" t="str">
        <f>IF(H113&lt;1,"",
IF($C$1="Bulgarisch - BG",HYPERLINK(CONCATENATE("https://www.saflax.de/0-WVK-Retail/Bilder-Pictures/SAFLAX-",'Basis-Tabelle-Samen'!K31,"-",'Basis-Tabelle-Samen'!J31,"-garden-to-go-mini-bulgarian.jpg")),
IF($C$1="Dänisch - DK",HYPERLINK(CONCATENATE("https://www.saflax.de/0-WVK-Retail/Bilder-Pictures/SAFLAX-",'Basis-Tabelle-Samen'!K31,"-",'Basis-Tabelle-Samen'!J31,"-garden-to-go-mini-danish.jpg")),
IF($C$1="Deutsch - DE",HYPERLINK(CONCATENATE("https://www.saflax.de/0-WVK-Retail/Bilder-Pictures/SAFLAX-",'Basis-Tabelle-Samen'!K31,"-",'Basis-Tabelle-Samen'!J31,"-garden-to-go-mini-german.jpg")),
IF($C$1="Englisch - UK",HYPERLINK(CONCATENATE("https://www.saflax.de/0-WVK-Retail/Bilder-Pictures/SAFLAX-",'Basis-Tabelle-Samen'!K31,"-",'Basis-Tabelle-Samen'!J31,"-garden-to-go-mini-english.jpg")),
IF($C$1="Estnisch - EE",HYPERLINK(CONCATENATE("https://www.saflax.de/0-WVK-Retail/Bilder-Pictures/SAFLAX-",'Basis-Tabelle-Samen'!K31,"-",'Basis-Tabelle-Samen'!J31,"-garden-to-go-mini-estonian.jpg")),
IF($C$1="Finnisch - FI",HYPERLINK(CONCATENATE("https://www.saflax.de/0-WVK-Retail/Bilder-Pictures/SAFLAX-",'Basis-Tabelle-Samen'!K31,"-",'Basis-Tabelle-Samen'!J31,"-garden-to-go-mini-finnish.jpg")),
IF($C$1="Französisch - FR",HYPERLINK(CONCATENATE("https://www.saflax.de/0-WVK-Retail/Bilder-Pictures/SAFLAX-",'Basis-Tabelle-Samen'!K31,"-",'Basis-Tabelle-Samen'!J31,"-garden-to-go-mini-french.jpg")),
IF($C$1="Griechisch - GR",HYPERLINK(CONCATENATE("https://www.saflax.de/0-WVK-Retail/Bilder-Pictures/SAFLAX-",'Basis-Tabelle-Samen'!K31,"-",'Basis-Tabelle-Samen'!J31,"-garden-to-go-mini-greek.jpg")),
IF($C$1="Irisch - IE",HYPERLINK(CONCATENATE("https://www.saflax.de/0-WVK-Retail/Bilder-Pictures/SAFLAX-",'Basis-Tabelle-Samen'!K31,"-",'Basis-Tabelle-Samen'!J31,"-garden-to-go-mini-irish.jpg")),
IF($C$1="Isländisch - IS",HYPERLINK(CONCATENATE("https://www.saflax.de/0-WVK-Retail/Bilder-Pictures/SAFLAX-",'Basis-Tabelle-Samen'!K31,"-",'Basis-Tabelle-Samen'!J31,"-garden-to-go-mini-icelandic.jpg")),
IF($C$1="Italienisch - IT",HYPERLINK(CONCATENATE("https://www.saflax.de/0-WVK-Retail/Bilder-Pictures/SAFLAX-",'Basis-Tabelle-Samen'!K31,"-",'Basis-Tabelle-Samen'!J31,"-garden-to-go-mini-italian.jpg")),
IF($C$1="Japanisch - JP",HYPERLINK(CONCATENATE("https://www.saflax.de/0-WVK-Retail/Bilder-Pictures/SAFLAX-",'Basis-Tabelle-Samen'!K31,"-",'Basis-Tabelle-Samen'!J31,"-garden-to-go-mini-japanese.jpg")),
IF($C$1="Kroatisch - HR",HYPERLINK(CONCATENATE("https://www.saflax.de/0-WVK-Retail/Bilder-Pictures/SAFLAX-",'Basis-Tabelle-Samen'!K31,"-",'Basis-Tabelle-Samen'!J31,"-garden-to-go-mini-croatian.jpg")),
IF($C$1="Lettisch - LV",HYPERLINK(CONCATENATE("https://www.saflax.de/0-WVK-Retail/Bilder-Pictures/SAFLAX-",'Basis-Tabelle-Samen'!K31,"-",'Basis-Tabelle-Samen'!J31,"-garden-to-go-mini-latvian.jpg")),
IF($C$1="Litauisch - LT",HYPERLINK(CONCATENATE("https://www.saflax.de/0-WVK-Retail/Bilder-Pictures/SAFLAX-",'Basis-Tabelle-Samen'!K31,"-",'Basis-Tabelle-Samen'!J31,"-garden-to-go-mini-lithuanian.jpg")),
IF($C$1="Maltesisch - MT",HYPERLINK(CONCATENATE("https://www.saflax.de/0-WVK-Retail/Bilder-Pictures/SAFLAX-",'Basis-Tabelle-Samen'!K31,"-",'Basis-Tabelle-Samen'!J31,"-garden-to-go-mini-maltese.jpg")),
IF($C$1="Niederländisch - NL",HYPERLINK(CONCATENATE("https://www.saflax.de/0-WVK-Retail/Bilder-Pictures/SAFLAX-",'Basis-Tabelle-Samen'!K31,"-",'Basis-Tabelle-Samen'!J31,"-garden-to-go-mini-dutch.jpg")),
IF($C$1="Norwegisch - NO",HYPERLINK(CONCATENATE("https://www.saflax.de/0-WVK-Retail/Bilder-Pictures/SAFLAX-",'Basis-Tabelle-Samen'!K31,"-",'Basis-Tabelle-Samen'!J31,"-garden-to-go-mini-nowegian.jpg")),
IF($C$1="Polnisch - PL",HYPERLINK(CONCATENATE("https://www.saflax.de/0-WVK-Retail/Bilder-Pictures/SAFLAX-",'Basis-Tabelle-Samen'!K31,"-",'Basis-Tabelle-Samen'!J31,"-garden-to-go-mini-polish.jpg")),
IF($C$1="Portugiesisch - PT",HYPERLINK(CONCATENATE("https://www.saflax.de/0-WVK-Retail/Bilder-Pictures/SAFLAX-",'Basis-Tabelle-Samen'!K31,"-",'Basis-Tabelle-Samen'!J31,"-garden-to-go-mini-portuguese.jpg")),
IF($C$1="Rumänisch - RO",HYPERLINK(CONCATENATE("https://www.saflax.de/0-WVK-Retail/Bilder-Pictures/SAFLAX-",'Basis-Tabelle-Samen'!K31,"-",'Basis-Tabelle-Samen'!J31,"-garden-to-go-mini-romanian.jpg")),
IF($C$1="Schwedisch - SE",HYPERLINK(CONCATENATE("https://www.saflax.de/0-WVK-Retail/Bilder-Pictures/SAFLAX-",'Basis-Tabelle-Samen'!K31,"-",'Basis-Tabelle-Samen'!J31,"-garden-to-go-mini-swedish.jpg")),
IF($C$1="Slowakisch - SK",HYPERLINK(CONCATENATE("https://www.saflax.de/0-WVK-Retail/Bilder-Pictures/SAFLAX-",'Basis-Tabelle-Samen'!K31,"-",'Basis-Tabelle-Samen'!J31,"-garden-to-go-mini-slovak.jpg")),
IF($C$1="Slowenisch - SI",HYPERLINK(CONCATENATE("https://www.saflax.de/0-WVK-Retail/Bilder-Pictures/SAFLAX-",'Basis-Tabelle-Samen'!K31,"-",'Basis-Tabelle-Samen'!J31,"-garden-to-go-mini-slovenian.jpg")),
IF($C$1="Spanisch - ES",HYPERLINK(CONCATENATE("https://www.saflax.de/0-WVK-Retail/Bilder-Pictures/SAFLAX-",'Basis-Tabelle-Samen'!K31,"-",'Basis-Tabelle-Samen'!J31,"-garden-to-go-mini-spanish.jpg")),
IF($C$1="Tschechisch - CZ",HYPERLINK(CONCATENATE("https://www.saflax.de/0-WVK-Retail/Bilder-Pictures/SAFLAX-",'Basis-Tabelle-Samen'!K31,"-",'Basis-Tabelle-Samen'!J31,"-garden-to-go-mini-czech.jpg")),
IF($C$1="Türkisch - TR",HYPERLINK(CONCATENATE("https://www.saflax.de/0-WVK-Retail/Bilder-Pictures/SAFLAX-",'Basis-Tabelle-Samen'!K31,"-",'Basis-Tabelle-Samen'!J31,"-garden-to-go-mini-turkish.jpg")),
IF($C$1="Ungarisch - HU",HYPERLINK(CONCATENATE("https://www.saflax.de/0-WVK-Retail/Bilder-Pictures/SAFLAX-",'Basis-Tabelle-Samen'!K31,"-",'Basis-Tabelle-Samen'!J31,"-garden-to-go-mini-hungarian.jpg")),
" ACHTUNG")))))))))))))))))))))))))))))</f>
        <v>https://www.saflax.de/0-WVK-Retail/Bilder-Pictures/SAFLAX-72359-tamarindus-indica-garden-to-go-mini-english.jpg</v>
      </c>
      <c r="AN113" s="330" t="str">
        <f>IF(I113&lt;1,"",
IF($C$1="Bulgarisch - BG",HYPERLINK(CONCATENATE("https://www.saflax.de/0-WVK-Retail/Bilder-Pictures/SAFLAX-",'Basis-Tabelle-Samen'!N31,"-",'Basis-Tabelle-Samen'!J31,"-garden-to-go-lite-bulgarian.jpg")),
IF($C$1="Dänisch - DK",HYPERLINK(CONCATENATE("https://www.saflax.de/0-WVK-Retail/Bilder-Pictures/SAFLAX-",'Basis-Tabelle-Samen'!N31,"-",'Basis-Tabelle-Samen'!J31,"-garden-to-go-lite-danish.jpg")),
IF($C$1="Deutsch - DE",HYPERLINK(CONCATENATE("https://www.saflax.de/0-WVK-Retail/Bilder-Pictures/SAFLAX-",'Basis-Tabelle-Samen'!N31,"-",'Basis-Tabelle-Samen'!J31,"-garden-to-go-lite-german.jpg")),
IF($C$1="Englisch - UK",HYPERLINK(CONCATENATE("https://www.saflax.de/0-WVK-Retail/Bilder-Pictures/SAFLAX-",'Basis-Tabelle-Samen'!N31,"-",'Basis-Tabelle-Samen'!J31,"-garden-to-go-lite-english.jpg")),
IF($C$1="Estnisch - EE",HYPERLINK(CONCATENATE("https://www.saflax.de/0-WVK-Retail/Bilder-Pictures/SAFLAX-",'Basis-Tabelle-Samen'!N31,"-",'Basis-Tabelle-Samen'!J31,"-garden-to-go-lite-estonian.jpg")),
IF($C$1="Finnisch - FI",HYPERLINK(CONCATENATE("https://www.saflax.de/0-WVK-Retail/Bilder-Pictures/SAFLAX-",'Basis-Tabelle-Samen'!N31,"-",'Basis-Tabelle-Samen'!J31,"-garden-to-go-lite-finnish.jpg")),
IF($C$1="Französisch - FR",HYPERLINK(CONCATENATE("https://www.saflax.de/0-WVK-Retail/Bilder-Pictures/SAFLAX-",'Basis-Tabelle-Samen'!N31,"-",'Basis-Tabelle-Samen'!J31,"-garden-to-go-lite-french.jpg")),
IF($C$1="Griechisch - GR",HYPERLINK(CONCATENATE("https://www.saflax.de/0-WVK-Retail/Bilder-Pictures/SAFLAX-",'Basis-Tabelle-Samen'!N31,"-",'Basis-Tabelle-Samen'!J31,"-garden-to-go-lite-greek.jpg")),
IF($C$1="Irisch - IE",HYPERLINK(CONCATENATE("https://www.saflax.de/0-WVK-Retail/Bilder-Pictures/SAFLAX-",'Basis-Tabelle-Samen'!N31,"-",'Basis-Tabelle-Samen'!J31,"-garden-to-go-lite-irish.jpg")),
IF($C$1="Isländisch - IS",HYPERLINK(CONCATENATE("https://www.saflax.de/0-WVK-Retail/Bilder-Pictures/SAFLAX-",'Basis-Tabelle-Samen'!N31,"-",'Basis-Tabelle-Samen'!J31,"-garden-to-go-lite-icelandic.jpg")),
IF($C$1="Italienisch - IT",HYPERLINK(CONCATENATE("https://www.saflax.de/0-WVK-Retail/Bilder-Pictures/SAFLAX-",'Basis-Tabelle-Samen'!N31,"-",'Basis-Tabelle-Samen'!J31,"-garden-to-go-lite-italian.jpg")),
IF($C$1="Japanisch - JP",HYPERLINK(CONCATENATE("https://www.saflax.de/0-WVK-Retail/Bilder-Pictures/SAFLAX-",'Basis-Tabelle-Samen'!N31,"-",'Basis-Tabelle-Samen'!J31,"-garden-to-go-lite-japanese.jpg")),
IF($C$1="Kroatisch - HR",HYPERLINK(CONCATENATE("https://www.saflax.de/0-WVK-Retail/Bilder-Pictures/SAFLAX-",'Basis-Tabelle-Samen'!N31,"-",'Basis-Tabelle-Samen'!J31,"-garden-to-go-lite-croatian.jpg")),
IF($C$1="Lettisch - LV",HYPERLINK(CONCATENATE("https://www.saflax.de/0-WVK-Retail/Bilder-Pictures/SAFLAX-",'Basis-Tabelle-Samen'!N31,"-",'Basis-Tabelle-Samen'!J31,"-garden-to-go-lite-latvian.jpg")),
IF($C$1="Litauisch - LT",HYPERLINK(CONCATENATE("https://www.saflax.de/0-WVK-Retail/Bilder-Pictures/SAFLAX-",'Basis-Tabelle-Samen'!N31,"-",'Basis-Tabelle-Samen'!J31,"-garden-to-go-lite-lithuanian.jpg")),
IF($C$1="Maltesisch - MT",HYPERLINK(CONCATENATE("https://www.saflax.de/0-WVK-Retail/Bilder-Pictures/SAFLAX-",'Basis-Tabelle-Samen'!N31,"-",'Basis-Tabelle-Samen'!J31,"-garden-to-go-lite-maltese.jpg")),
IF($C$1="Niederländisch - NL",HYPERLINK(CONCATENATE("https://www.saflax.de/0-WVK-Retail/Bilder-Pictures/SAFLAX-",'Basis-Tabelle-Samen'!N31,"-",'Basis-Tabelle-Samen'!J31,"-garden-to-go-lite-dutch.jpg")),
IF($C$1="Norwegisch - NO",HYPERLINK(CONCATENATE("https://www.saflax.de/0-WVK-Retail/Bilder-Pictures/SAFLAX-",'Basis-Tabelle-Samen'!N31,"-",'Basis-Tabelle-Samen'!J31,"-garden-to-go-lite-nowegian.jpg")),
IF($C$1="Polnisch - PL",HYPERLINK(CONCATENATE("https://www.saflax.de/0-WVK-Retail/Bilder-Pictures/SAFLAX-",'Basis-Tabelle-Samen'!N31,"-",'Basis-Tabelle-Samen'!J31,"-garden-to-go-lite-polish.jpg")),
IF($C$1="Portugiesisch - PT",HYPERLINK(CONCATENATE("https://www.saflax.de/0-WVK-Retail/Bilder-Pictures/SAFLAX-",'Basis-Tabelle-Samen'!N31,"-",'Basis-Tabelle-Samen'!J31,"-garden-to-go-lite-portuguese.jpg")),
IF($C$1="Rumänisch - RO",HYPERLINK(CONCATENATE("https://www.saflax.de/0-WVK-Retail/Bilder-Pictures/SAFLAX-",'Basis-Tabelle-Samen'!N31,"-",'Basis-Tabelle-Samen'!J31,"-garden-to-go-lite-romanian.jpg")),
IF($C$1="Schwedisch - SE",HYPERLINK(CONCATENATE("https://www.saflax.de/0-WVK-Retail/Bilder-Pictures/SAFLAX-",'Basis-Tabelle-Samen'!N31,"-",'Basis-Tabelle-Samen'!J31,"-garden-to-go-lite-swedish.jpg")),
IF($C$1="Slowakisch - SK",HYPERLINK(CONCATENATE("https://www.saflax.de/0-WVK-Retail/Bilder-Pictures/SAFLAX-",'Basis-Tabelle-Samen'!N31,"-",'Basis-Tabelle-Samen'!J31,"-garden-to-go-lite-slovak.jpg")),
IF($C$1="Slowenisch - SI",HYPERLINK(CONCATENATE("https://www.saflax.de/0-WVK-Retail/Bilder-Pictures/SAFLAX-",'Basis-Tabelle-Samen'!N31,"-",'Basis-Tabelle-Samen'!J31,"-garden-to-go-lite-slovenian.jpg")),
IF($C$1="Spanisch - ES",HYPERLINK(CONCATENATE("https://www.saflax.de/0-WVK-Retail/Bilder-Pictures/SAFLAX-",'Basis-Tabelle-Samen'!N31,"-",'Basis-Tabelle-Samen'!J31,"-garden-to-go-lite-spanish.jpg")),
IF($C$1="Tschechisch - CZ",HYPERLINK(CONCATENATE("https://www.saflax.de/0-WVK-Retail/Bilder-Pictures/SAFLAX-",'Basis-Tabelle-Samen'!N31,"-",'Basis-Tabelle-Samen'!J31,"-garden-to-go-lite-czech.jpg")),
IF($C$1="Türkisch - TR",HYPERLINK(CONCATENATE("https://www.saflax.de/0-WVK-Retail/Bilder-Pictures/SAFLAX-",'Basis-Tabelle-Samen'!N31,"-",'Basis-Tabelle-Samen'!J31,"-garden-to-go-lite-turkish.jpg")),
IF($C$1="Ungarisch - HU",HYPERLINK(CONCATENATE("https://www.saflax.de/0-WVK-Retail/Bilder-Pictures/SAFLAX-",'Basis-Tabelle-Samen'!N31,"-",'Basis-Tabelle-Samen'!J31,"-garden-to-go-lite-hungarian.jpg")),
" ACHTUNG")))))))))))))))))))))))))))))</f>
        <v>https://www.saflax.de/0-WVK-Retail/Bilder-Pictures/SAFLAX-82359-tamarindus-indica-garden-to-go-lite-english.jpg</v>
      </c>
      <c r="AO113" s="330" t="str">
        <f>IF(J113&lt;1,"",
IF($C$1="Bulgarisch - BG",HYPERLINK(CONCATENATE("https://www.saflax.de/0-WVK-Retail/Bilder-Pictures/SAFLAX-",'Basis-Tabelle-Samen'!Q31,"-",'Basis-Tabelle-Samen'!J31,"-garden-to-go-bulgarian.jpg")),
IF($C$1="Dänisch - DK",HYPERLINK(CONCATENATE("https://www.saflax.de/0-WVK-Retail/Bilder-Pictures/SAFLAX-",'Basis-Tabelle-Samen'!Q31,"-",'Basis-Tabelle-Samen'!J31,"-garden-to-go-danish.jpg")),
IF($C$1="Deutsch - DE",HYPERLINK(CONCATENATE("https://www.saflax.de/0-WVK-Retail/Bilder-Pictures/SAFLAX-",'Basis-Tabelle-Samen'!Q31,"-",'Basis-Tabelle-Samen'!J31,"-garden-to-go-german.jpg")),
IF($C$1="Englisch - UK",HYPERLINK(CONCATENATE("https://www.saflax.de/0-WVK-Retail/Bilder-Pictures/SAFLAX-",'Basis-Tabelle-Samen'!Q31,"-",'Basis-Tabelle-Samen'!J31,"-garden-to-go-english.jpg")),
IF($C$1="Estnisch - EE",HYPERLINK(CONCATENATE("https://www.saflax.de/0-WVK-Retail/Bilder-Pictures/SAFLAX-",'Basis-Tabelle-Samen'!Q31,"-",'Basis-Tabelle-Samen'!J31,"-garden-to-go-estonian.jpg")),
IF($C$1="Finnisch - FI",HYPERLINK(CONCATENATE("https://www.saflax.de/0-WVK-Retail/Bilder-Pictures/SAFLAX-",'Basis-Tabelle-Samen'!Q31,"-",'Basis-Tabelle-Samen'!J31,"-garden-to-go-finnish.jpg")),
IF($C$1="Französisch - FR",HYPERLINK(CONCATENATE("https://www.saflax.de/0-WVK-Retail/Bilder-Pictures/SAFLAX-",'Basis-Tabelle-Samen'!Q31,"-",'Basis-Tabelle-Samen'!J31,"-garden-to-go-french.jpg")),
IF($C$1="Griechisch - GR",HYPERLINK(CONCATENATE("https://www.saflax.de/0-WVK-Retail/Bilder-Pictures/SAFLAX-",'Basis-Tabelle-Samen'!Q31,"-",'Basis-Tabelle-Samen'!J31,"-garden-to-go-greek.jpg")),
IF($C$1="Irisch - IE",HYPERLINK(CONCATENATE("https://www.saflax.de/0-WVK-Retail/Bilder-Pictures/SAFLAX-",'Basis-Tabelle-Samen'!Q31,"-",'Basis-Tabelle-Samen'!J31,"-garden-to-go-irish.jpg")),
IF($C$1="Isländisch - IS",HYPERLINK(CONCATENATE("https://www.saflax.de/0-WVK-Retail/Bilder-Pictures/SAFLAX-",'Basis-Tabelle-Samen'!Q31,"-",'Basis-Tabelle-Samen'!J31,"-garden-to-go-icelandic.jpg")),
IF($C$1="Italienisch - IT",HYPERLINK(CONCATENATE("https://www.saflax.de/0-WVK-Retail/Bilder-Pictures/SAFLAX-",'Basis-Tabelle-Samen'!Q31,"-",'Basis-Tabelle-Samen'!J31,"-garden-to-go-italian.jpg")),
IF($C$1="Japanisch - JP",HYPERLINK(CONCATENATE("https://www.saflax.de/0-WVK-Retail/Bilder-Pictures/SAFLAX-",'Basis-Tabelle-Samen'!Q31,"-",'Basis-Tabelle-Samen'!J31,"-garden-to-go-japanese.jpg")),
IF($C$1="Kroatisch - HR",HYPERLINK(CONCATENATE("https://www.saflax.de/0-WVK-Retail/Bilder-Pictures/SAFLAX-",'Basis-Tabelle-Samen'!Q31,"-",'Basis-Tabelle-Samen'!J31,"-garden-to-go-croatian.jpg")),
IF($C$1="Lettisch - LV",HYPERLINK(CONCATENATE("https://www.saflax.de/0-WVK-Retail/Bilder-Pictures/SAFLAX-",'Basis-Tabelle-Samen'!Q31,"-",'Basis-Tabelle-Samen'!J31,"-garden-to-go-latvian.jpg")),
IF($C$1="Litauisch - LT",HYPERLINK(CONCATENATE("https://www.saflax.de/0-WVK-Retail/Bilder-Pictures/SAFLAX-",'Basis-Tabelle-Samen'!Q31,"-",'Basis-Tabelle-Samen'!J31,"-garden-to-go-lithuanian.jpg")),
IF($C$1="Maltesisch - MT",HYPERLINK(CONCATENATE("https://www.saflax.de/0-WVK-Retail/Bilder-Pictures/SAFLAX-",'Basis-Tabelle-Samen'!Q31,"-",'Basis-Tabelle-Samen'!J31,"-garden-to-go-maltese.jpg")),
IF($C$1="Niederländisch - NL",HYPERLINK(CONCATENATE("https://www.saflax.de/0-WVK-Retail/Bilder-Pictures/SAFLAX-",'Basis-Tabelle-Samen'!Q31,"-",'Basis-Tabelle-Samen'!J31,"-garden-to-go-dutch.jpg")),
IF($C$1="Norwegisch - NO",HYPERLINK(CONCATENATE("https://www.saflax.de/0-WVK-Retail/Bilder-Pictures/SAFLAX-",'Basis-Tabelle-Samen'!Q31,"-",'Basis-Tabelle-Samen'!J31,"-garden-to-go-nowegian.jpg")),
IF($C$1="Polnisch - PL",HYPERLINK(CONCATENATE("https://www.saflax.de/0-WVK-Retail/Bilder-Pictures/SAFLAX-",'Basis-Tabelle-Samen'!Q31,"-",'Basis-Tabelle-Samen'!J31,"-garden-to-go-polish.jpg")),
IF($C$1="Portugiesisch - PT",HYPERLINK(CONCATENATE("https://www.saflax.de/0-WVK-Retail/Bilder-Pictures/SAFLAX-",'Basis-Tabelle-Samen'!Q31,"-",'Basis-Tabelle-Samen'!J31,"-garden-to-go-portuguese.jpg")),
IF($C$1="Rumänisch - RO",HYPERLINK(CONCATENATE("https://www.saflax.de/0-WVK-Retail/Bilder-Pictures/SAFLAX-",'Basis-Tabelle-Samen'!Q31,"-",'Basis-Tabelle-Samen'!J31,"-garden-to-go-romanian.jpg")),
IF($C$1="Schwedisch - SE",HYPERLINK(CONCATENATE("https://www.saflax.de/0-WVK-Retail/Bilder-Pictures/SAFLAX-",'Basis-Tabelle-Samen'!Q31,"-",'Basis-Tabelle-Samen'!J31,"-garden-to-go-swedish.jpg")),
IF($C$1="Slowakisch - SK",HYPERLINK(CONCATENATE("https://www.saflax.de/0-WVK-Retail/Bilder-Pictures/SAFLAX-",'Basis-Tabelle-Samen'!Q31,"-",'Basis-Tabelle-Samen'!J31,"-garden-to-go-slovak.jpg")),
IF($C$1="Slowenisch - SI",HYPERLINK(CONCATENATE("https://www.saflax.de/0-WVK-Retail/Bilder-Pictures/SAFLAX-",'Basis-Tabelle-Samen'!Q31,"-",'Basis-Tabelle-Samen'!J31,"-garden-to-go-slovenian.jpg")),
IF($C$1="Spanisch - ES",HYPERLINK(CONCATENATE("https://www.saflax.de/0-WVK-Retail/Bilder-Pictures/SAFLAX-",'Basis-Tabelle-Samen'!Q31,"-",'Basis-Tabelle-Samen'!J31,"-garden-to-go-spanish.jpg")),
IF($C$1="Tschechisch - CZ",HYPERLINK(CONCATENATE("https://www.saflax.de/0-WVK-Retail/Bilder-Pictures/SAFLAX-",'Basis-Tabelle-Samen'!Q31,"-",'Basis-Tabelle-Samen'!J31,"-garden-to-go-czech.jpg")),
IF($C$1="Türkisch - TR",HYPERLINK(CONCATENATE("https://www.saflax.de/0-WVK-Retail/Bilder-Pictures/SAFLAX-",'Basis-Tabelle-Samen'!Q31,"-",'Basis-Tabelle-Samen'!J31,"-garden-to-go-turkish.jpg")),
IF($C$1="Ungarisch - HU",HYPERLINK(CONCATENATE("https://www.saflax.de/0-WVK-Retail/Bilder-Pictures/SAFLAX-",'Basis-Tabelle-Samen'!Q31,"-",'Basis-Tabelle-Samen'!J31,"-garden-to-go-hungarian.jpg")),
" ACHTUNG")))))))))))))))))))))))))))))</f>
        <v>https://www.saflax.de/0-WVK-Retail/Bilder-Pictures/SAFLAX-52359-tamarindus-indica-garden-to-go-english.jpg</v>
      </c>
      <c r="AP113" s="330" t="str">
        <f>IF(K113&lt;1,"",
IF($C$1="Bulgarisch - BG",HYPERLINK(CONCATENATE("https://www.saflax.de/0-WVK-Retail/Bilder-Pictures/SAFLAX-",'Basis-Tabelle-Samen'!T31,"-",'Basis-Tabelle-Samen'!J31,"-cultivation-set-bulgarian.jpg")),
IF($C$1="Dänisch - DK",HYPERLINK(CONCATENATE("https://www.saflax.de/0-WVK-Retail/Bilder-Pictures/SAFLAX-",'Basis-Tabelle-Samen'!T31,"-",'Basis-Tabelle-Samen'!J31,"-cultivation-set-danish.jpg")),
IF($C$1="Deutsch - DE",HYPERLINK(CONCATENATE("https://www.saflax.de/0-WVK-Retail/Bilder-Pictures/SAFLAX-",'Basis-Tabelle-Samen'!T31,"-",'Basis-Tabelle-Samen'!J31,"-cultivation-set-german.jpg")),
IF($C$1="Englisch - UK",HYPERLINK(CONCATENATE("https://www.saflax.de/0-WVK-Retail/Bilder-Pictures/SAFLAX-",'Basis-Tabelle-Samen'!T31,"-",'Basis-Tabelle-Samen'!J31,"-cultivation-set-english.jpg")),
IF($C$1="Estnisch - EE",HYPERLINK(CONCATENATE("https://www.saflax.de/0-WVK-Retail/Bilder-Pictures/SAFLAX-",'Basis-Tabelle-Samen'!T31,"-",'Basis-Tabelle-Samen'!J31,"-cultivation-set-estonian.jpg")),
IF($C$1="Finnisch - FI",HYPERLINK(CONCATENATE("https://www.saflax.de/0-WVK-Retail/Bilder-Pictures/SAFLAX-",'Basis-Tabelle-Samen'!T31,"-",'Basis-Tabelle-Samen'!J31,"-cultivation-set-finnish.jpg")),
IF($C$1="Französisch - FR",HYPERLINK(CONCATENATE("https://www.saflax.de/0-WVK-Retail/Bilder-Pictures/SAFLAX-",'Basis-Tabelle-Samen'!T31,"-",'Basis-Tabelle-Samen'!J31,"-cultivation-set-french.jpg")),
IF($C$1="Griechisch - GR",HYPERLINK(CONCATENATE("https://www.saflax.de/0-WVK-Retail/Bilder-Pictures/SAFLAX-",'Basis-Tabelle-Samen'!T31,"-",'Basis-Tabelle-Samen'!J31,"-cultivation-set-greek.jpg")),
IF($C$1="Irisch - IE",HYPERLINK(CONCATENATE("https://www.saflax.de/0-WVK-Retail/Bilder-Pictures/SAFLAX-",'Basis-Tabelle-Samen'!T31,"-",'Basis-Tabelle-Samen'!J31,"-cultivation-set-irish.jpg")),
IF($C$1="Isländisch - IS",HYPERLINK(CONCATENATE("https://www.saflax.de/0-WVK-Retail/Bilder-Pictures/SAFLAX-",'Basis-Tabelle-Samen'!T31,"-",'Basis-Tabelle-Samen'!J31,"-cultivation-set-icelandic.jpg")),
IF($C$1="Italienisch - IT",HYPERLINK(CONCATENATE("https://www.saflax.de/0-WVK-Retail/Bilder-Pictures/SAFLAX-",'Basis-Tabelle-Samen'!T31,"-",'Basis-Tabelle-Samen'!J31,"-cultivation-set-italian.jpg")),
IF($C$1="Japanisch - JP",HYPERLINK(CONCATENATE("https://www.saflax.de/0-WVK-Retail/Bilder-Pictures/SAFLAX-",'Basis-Tabelle-Samen'!T31,"-",'Basis-Tabelle-Samen'!J31,"-cultivation-set-japanese.jpg")),
IF($C$1="Kroatisch - HR",HYPERLINK(CONCATENATE("https://www.saflax.de/0-WVK-Retail/Bilder-Pictures/SAFLAX-",'Basis-Tabelle-Samen'!T31,"-",'Basis-Tabelle-Samen'!J31,"-cultivation-set-croatian.jpg")),
IF($C$1="Lettisch - LV",HYPERLINK(CONCATENATE("https://www.saflax.de/0-WVK-Retail/Bilder-Pictures/SAFLAX-",'Basis-Tabelle-Samen'!T31,"-",'Basis-Tabelle-Samen'!J31,"-cultivation-set-latvian.jpg")),
IF($C$1="Litauisch - LT",HYPERLINK(CONCATENATE("https://www.saflax.de/0-WVK-Retail/Bilder-Pictures/SAFLAX-",'Basis-Tabelle-Samen'!T31,"-",'Basis-Tabelle-Samen'!J31,"-cultivation-set-lithuanian.jpg")),
IF($C$1="Maltesisch - MT",HYPERLINK(CONCATENATE("https://www.saflax.de/0-WVK-Retail/Bilder-Pictures/SAFLAX-",'Basis-Tabelle-Samen'!T31,"-",'Basis-Tabelle-Samen'!J31,"-cultivation-set-maltese.jpg")),
IF($C$1="Niederländisch - NL",HYPERLINK(CONCATENATE("https://www.saflax.de/0-WVK-Retail/Bilder-Pictures/SAFLAX-",'Basis-Tabelle-Samen'!T31,"-",'Basis-Tabelle-Samen'!J31,"-cultivation-set-dutch.jpg")),
IF($C$1="Norwegisch - NO",HYPERLINK(CONCATENATE("https://www.saflax.de/0-WVK-Retail/Bilder-Pictures/SAFLAX-",'Basis-Tabelle-Samen'!T31,"-",'Basis-Tabelle-Samen'!J31,"-cultivation-set-nowegian.jpg")),
IF($C$1="Polnisch - PL",HYPERLINK(CONCATENATE("https://www.saflax.de/0-WVK-Retail/Bilder-Pictures/SAFLAX-",'Basis-Tabelle-Samen'!T31,"-",'Basis-Tabelle-Samen'!J31,"-cultivation-set-polish.jpg")),
IF($C$1="Portugiesisch - PT",HYPERLINK(CONCATENATE("https://www.saflax.de/0-WVK-Retail/Bilder-Pictures/SAFLAX-",'Basis-Tabelle-Samen'!T31,"-",'Basis-Tabelle-Samen'!J31,"-cultivation-set-portuguese.jpg")),
IF($C$1="Rumänisch - RO",HYPERLINK(CONCATENATE("https://www.saflax.de/0-WVK-Retail/Bilder-Pictures/SAFLAX-",'Basis-Tabelle-Samen'!T31,"-",'Basis-Tabelle-Samen'!J31,"-cultivation-set-romanian.jpg")),
IF($C$1="Schwedisch - SE",HYPERLINK(CONCATENATE("https://www.saflax.de/0-WVK-Retail/Bilder-Pictures/SAFLAX-",'Basis-Tabelle-Samen'!T31,"-",'Basis-Tabelle-Samen'!J31,"-cultivation-set-swedish.jpg")),
IF($C$1="Slowakisch - SK",HYPERLINK(CONCATENATE("https://www.saflax.de/0-WVK-Retail/Bilder-Pictures/SAFLAX-",'Basis-Tabelle-Samen'!T31,"-",'Basis-Tabelle-Samen'!J31,"-cultivation-set-slovak.jpg")),
IF($C$1="Slowenisch - SI",HYPERLINK(CONCATENATE("https://www.saflax.de/0-WVK-Retail/Bilder-Pictures/SAFLAX-",'Basis-Tabelle-Samen'!T31,"-",'Basis-Tabelle-Samen'!J31,"-cultivation-set-slovenian.jpg")),
IF($C$1="Spanisch - ES",HYPERLINK(CONCATENATE("https://www.saflax.de/0-WVK-Retail/Bilder-Pictures/SAFLAX-",'Basis-Tabelle-Samen'!T31,"-",'Basis-Tabelle-Samen'!J31,"-cultivation-set-spanish.jpg")),
IF($C$1="Tschechisch - CZ",HYPERLINK(CONCATENATE("https://www.saflax.de/0-WVK-Retail/Bilder-Pictures/SAFLAX-",'Basis-Tabelle-Samen'!T31,"-",'Basis-Tabelle-Samen'!J31,"-cultivation-set-czech.jpg")),
IF($C$1="Türkisch - TR",HYPERLINK(CONCATENATE("https://www.saflax.de/0-WVK-Retail/Bilder-Pictures/SAFLAX-",'Basis-Tabelle-Samen'!T31,"-",'Basis-Tabelle-Samen'!J31,"-cultivation-set-turkish.jpg")),
IF($C$1="Ungarisch - HU",HYPERLINK(CONCATENATE("https://www.saflax.de/0-WVK-Retail/Bilder-Pictures/SAFLAX-",'Basis-Tabelle-Samen'!T31,"-",'Basis-Tabelle-Samen'!J31,"-cultivation-set-hungarian.jpg")),
" ACHTUNG")))))))))))))))))))))))))))))</f>
        <v>https://www.saflax.de/0-WVK-Retail/Bilder-Pictures/SAFLAX-32359-tamarindus-indica-cultivation-set-english.jpg</v>
      </c>
      <c r="AQ113" s="330" t="str">
        <f>IF(L113&lt;1,"",
IF($C$1="Bulgarisch - BG",HYPERLINK(CONCATENATE("https://www.saflax.de/0-WVK-Retail/Bilder-Pictures/SAFLAX-",'Basis-Tabelle-Samen'!W31,"-",'Basis-Tabelle-Samen'!J31,"-garden-in-the-bag-bulgarian.jpg")),
IF($C$1="Dänisch - DK",HYPERLINK(CONCATENATE("https://www.saflax.de/0-WVK-Retail/Bilder-Pictures/SAFLAX-",'Basis-Tabelle-Samen'!W31,"-",'Basis-Tabelle-Samen'!J31,"-garden-in-the-bag-danish.jpg")),
IF($C$1="Deutsch - DE",HYPERLINK(CONCATENATE("https://www.saflax.de/0-WVK-Retail/Bilder-Pictures/SAFLAX-",'Basis-Tabelle-Samen'!W31,"-",'Basis-Tabelle-Samen'!J31,"-garden-in-the-bag-german.jpg")),
IF($C$1="Englisch - UK",HYPERLINK(CONCATENATE("https://www.saflax.de/0-WVK-Retail/Bilder-Pictures/SAFLAX-",'Basis-Tabelle-Samen'!W31,"-",'Basis-Tabelle-Samen'!J31,"-garden-in-the-bag-english.jpg")),
IF($C$1="Estnisch - EE",HYPERLINK(CONCATENATE("https://www.saflax.de/0-WVK-Retail/Bilder-Pictures/SAFLAX-",'Basis-Tabelle-Samen'!W31,"-",'Basis-Tabelle-Samen'!J31,"-garden-in-the-bag-estonian.jpg")),
IF($C$1="Finnisch - FI",HYPERLINK(CONCATENATE("https://www.saflax.de/0-WVK-Retail/Bilder-Pictures/SAFLAX-",'Basis-Tabelle-Samen'!W31,"-",'Basis-Tabelle-Samen'!J31,"-garden-in-the-bag-finnish.jpg")),
IF($C$1="Französisch - FR",HYPERLINK(CONCATENATE("https://www.saflax.de/0-WVK-Retail/Bilder-Pictures/SAFLAX-",'Basis-Tabelle-Samen'!W31,"-",'Basis-Tabelle-Samen'!J31,"-garden-in-the-bag-french.jpg")),
IF($C$1="Griechisch - GR",HYPERLINK(CONCATENATE("https://www.saflax.de/0-WVK-Retail/Bilder-Pictures/SAFLAX-",'Basis-Tabelle-Samen'!W31,"-",'Basis-Tabelle-Samen'!J31,"-garden-in-the-bag-greek.jpg")),
IF($C$1="Irisch - IE",HYPERLINK(CONCATENATE("https://www.saflax.de/0-WVK-Retail/Bilder-Pictures/SAFLAX-",'Basis-Tabelle-Samen'!W31,"-",'Basis-Tabelle-Samen'!J31,"-garden-in-the-bag-irish.jpg")),
IF($C$1="Isländisch - IS",HYPERLINK(CONCATENATE("https://www.saflax.de/0-WVK-Retail/Bilder-Pictures/SAFLAX-",'Basis-Tabelle-Samen'!W31,"-",'Basis-Tabelle-Samen'!J31,"-garden-in-the-bag-icelandic.jpg")),
IF($C$1="Italienisch - IT",HYPERLINK(CONCATENATE("https://www.saflax.de/0-WVK-Retail/Bilder-Pictures/SAFLAX-",'Basis-Tabelle-Samen'!W31,"-",'Basis-Tabelle-Samen'!J31,"-garden-in-the-bag-italian.jpg")),
IF($C$1="Japanisch - JP",HYPERLINK(CONCATENATE("https://www.saflax.de/0-WVK-Retail/Bilder-Pictures/SAFLAX-",'Basis-Tabelle-Samen'!W31,"-",'Basis-Tabelle-Samen'!J31,"-garden-in-the-bag-japanese.jpg")),
IF($C$1="Kroatisch - HR",HYPERLINK(CONCATENATE("https://www.saflax.de/0-WVK-Retail/Bilder-Pictures/SAFLAX-",'Basis-Tabelle-Samen'!W31,"-",'Basis-Tabelle-Samen'!J31,"-garden-in-the-bag-croatian.jpg")),
IF($C$1="Lettisch - LV",HYPERLINK(CONCATENATE("https://www.saflax.de/0-WVK-Retail/Bilder-Pictures/SAFLAX-",'Basis-Tabelle-Samen'!W31,"-",'Basis-Tabelle-Samen'!J31,"-garden-in-the-bag-latvian.jpg")),
IF($C$1="Litauisch - LT",HYPERLINK(CONCATENATE("https://www.saflax.de/0-WVK-Retail/Bilder-Pictures/SAFLAX-",'Basis-Tabelle-Samen'!W31,"-",'Basis-Tabelle-Samen'!J31,"-garden-in-the-bag-lithuanian.jpg")),
IF($C$1="Maltesisch - MT",HYPERLINK(CONCATENATE("https://www.saflax.de/0-WVK-Retail/Bilder-Pictures/SAFLAX-",'Basis-Tabelle-Samen'!W31,"-",'Basis-Tabelle-Samen'!J31,"-garden-in-the-bag-maltese.jpg")),
IF($C$1="Niederländisch - NL",HYPERLINK(CONCATENATE("https://www.saflax.de/0-WVK-Retail/Bilder-Pictures/SAFLAX-",'Basis-Tabelle-Samen'!W31,"-",'Basis-Tabelle-Samen'!J31,"-garden-in-the-bag-dutch.jpg")),
IF($C$1="Norwegisch - NO",HYPERLINK(CONCATENATE("https://www.saflax.de/0-WVK-Retail/Bilder-Pictures/SAFLAX-",'Basis-Tabelle-Samen'!W31,"-",'Basis-Tabelle-Samen'!J31,"-garden-in-the-bag-nowegian.jpg")),
IF($C$1="Polnisch - PL",HYPERLINK(CONCATENATE("https://www.saflax.de/0-WVK-Retail/Bilder-Pictures/SAFLAX-",'Basis-Tabelle-Samen'!W31,"-",'Basis-Tabelle-Samen'!J31,"-garden-in-the-bag-polish.jpg")),
IF($C$1="Portugiesisch - PT",HYPERLINK(CONCATENATE("https://www.saflax.de/0-WVK-Retail/Bilder-Pictures/SAFLAX-",'Basis-Tabelle-Samen'!W31,"-",'Basis-Tabelle-Samen'!J31,"-garden-in-the-bag-portuguese.jpg")),
IF($C$1="Rumänisch - RO",HYPERLINK(CONCATENATE("https://www.saflax.de/0-WVK-Retail/Bilder-Pictures/SAFLAX-",'Basis-Tabelle-Samen'!W31,"-",'Basis-Tabelle-Samen'!J31,"-garden-in-the-bag-romanian.jpg")),
IF($C$1="Schwedisch - SE",HYPERLINK(CONCATENATE("https://www.saflax.de/0-WVK-Retail/Bilder-Pictures/SAFLAX-",'Basis-Tabelle-Samen'!W31,"-",'Basis-Tabelle-Samen'!J31,"-garden-in-the-bag-swedish.jpg")),
IF($C$1="Slowakisch - SK",HYPERLINK(CONCATENATE("https://www.saflax.de/0-WVK-Retail/Bilder-Pictures/SAFLAX-",'Basis-Tabelle-Samen'!W31,"-",'Basis-Tabelle-Samen'!J31,"-garden-in-the-bag-slovak.jpg")),
IF($C$1="Slowenisch - SI",HYPERLINK(CONCATENATE("https://www.saflax.de/0-WVK-Retail/Bilder-Pictures/SAFLAX-",'Basis-Tabelle-Samen'!W31,"-",'Basis-Tabelle-Samen'!J31,"-garden-in-the-bag-slovenian.jpg")),
IF($C$1="Spanisch - ES",HYPERLINK(CONCATENATE("https://www.saflax.de/0-WVK-Retail/Bilder-Pictures/SAFLAX-",'Basis-Tabelle-Samen'!W31,"-",'Basis-Tabelle-Samen'!J31,"-garden-in-the-bag-spanish.jpg")),
IF($C$1="Tschechisch - CZ",HYPERLINK(CONCATENATE("https://www.saflax.de/0-WVK-Retail/Bilder-Pictures/SAFLAX-",'Basis-Tabelle-Samen'!W31,"-",'Basis-Tabelle-Samen'!J31,"-garden-in-the-bag-czech.jpg")),
IF($C$1="Türkisch - TR",HYPERLINK(CONCATENATE("https://www.saflax.de/0-WVK-Retail/Bilder-Pictures/SAFLAX-",'Basis-Tabelle-Samen'!W31,"-",'Basis-Tabelle-Samen'!J31,"-garden-in-the-bag-turkish.jpg")),
IF($C$1="Ungarisch - HU",HYPERLINK(CONCATENATE("https://www.saflax.de/0-WVK-Retail/Bilder-Pictures/SAFLAX-",'Basis-Tabelle-Samen'!W31,"-",'Basis-Tabelle-Samen'!J31,"-garden-in-the-bag-hungarian.jpg")),
" ACHTUNG")))))))))))))))))))))))))))))</f>
        <v>https://www.saflax.de/0-WVK-Retail/Bilder-Pictures/SAFLAX-62359-tamarindus-indica-garden-in-the-bag-english.jpg</v>
      </c>
    </row>
    <row r="114" spans="1:43" ht="17.100000000000001" customHeight="1" x14ac:dyDescent="0.2">
      <c r="A114" s="318" t="str">
        <f>IF('Basis-Tabelle-Samen'!A34="","",IF($C$1="Deutsch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14" s="319" t="str">
        <f>'Basis-Tabelle-Samen'!I34</f>
        <v>Camellia sinensis</v>
      </c>
      <c r="C114" s="316" t="str">
        <f>IF($C$1="Bulgarisch - BG",'Basis-Tabelle-Samen'!Z34,
IF($C$1="Dänisch - DK",'Basis-Tabelle-Samen'!AA34,
IF($C$1="Deutsch - DE",'Basis-Tabelle-Samen'!AB34,
IF($C$1="Englisch - UK",'Basis-Tabelle-Samen'!AC34,
IF($C$1="Estnisch - EE",'Basis-Tabelle-Samen'!AD34,
IF($C$1="Finnisch - FI",'Basis-Tabelle-Samen'!AE34,
IF($C$1="Französisch - FR",'Basis-Tabelle-Samen'!AF34,
IF($C$1="Griechisch - GR",'Basis-Tabelle-Samen'!AG34,
IF($C$1="Irisch - IE",'Basis-Tabelle-Samen'!AH34,
IF($C$1="Isländisch - IS",'Basis-Tabelle-Samen'!AI34,
IF($C$1="Italienisch - IT",'Basis-Tabelle-Samen'!AJ34,
IF($C$1="Japanisch - JP",'Basis-Tabelle-Samen'!AK34,
IF($C$1="Kroatisch - HR",'Basis-Tabelle-Samen'!AL34,
IF($C$1="Lettisch - LV",'Basis-Tabelle-Samen'!AM34,
IF($C$1="Litauisch - LT",'Basis-Tabelle-Samen'!AN34,
IF($C$1="Maltesisch - MT",'Basis-Tabelle-Samen'!AO34,
IF($C$1="Niederländisch - NL",'Basis-Tabelle-Samen'!AP34,
IF($C$1="Norwegisch - NO",'Basis-Tabelle-Samen'!AQ34,
IF($C$1="Polnisch - PL",'Basis-Tabelle-Samen'!AR34,
IF($C$1="Portugiesisch - PT",'Basis-Tabelle-Samen'!AS34,
IF($C$1="Rumänisch - RO",'Basis-Tabelle-Samen'!AT34,
IF($C$1="Schwedisch - SE",'Basis-Tabelle-Samen'!AU34,
IF($C$1="Slowakisch - SK",'Basis-Tabelle-Samen'!AV34,
IF($C$1="Slowenisch - SI",'Basis-Tabelle-Samen'!AW34,
IF($C$1="Spanisch - ES",'Basis-Tabelle-Samen'!AX34,
IF($C$1="Tschechisch - CZ",'Basis-Tabelle-Samen'!AY34,
IF($C$1="Türkisch - TR",'Basis-Tabelle-Samen'!AZ34,
IF($C$1="Ungarisch - HU",'Basis-Tabelle-Samen'!BA34,
" ACHTUNG"))))))))))))))))))))))))))))</f>
        <v>Tea Plant</v>
      </c>
      <c r="D114" s="320">
        <f>'Basis-Tabelle-Samen'!F34</f>
        <v>6</v>
      </c>
      <c r="E114" s="321" t="str">
        <f>'Basis-Tabelle-Samen'!H34</f>
        <v>7 %</v>
      </c>
      <c r="F114" s="322" t="str">
        <f>IF('Basis-Tabelle-Samen'!G34="","",'Basis-Tabelle-Samen'!G34)</f>
        <v>01</v>
      </c>
      <c r="G114" s="320">
        <f>'Basis-Tabelle-Samen'!C34</f>
        <v>12365</v>
      </c>
      <c r="H114" s="323">
        <f>'Basis-Tabelle-Samen'!D34</f>
        <v>4055473123653</v>
      </c>
      <c r="I114" s="324">
        <f>'Basis-Tabelle-Samen'!E34</f>
        <v>1.85</v>
      </c>
      <c r="J114" s="325">
        <f t="shared" si="1"/>
        <v>12</v>
      </c>
      <c r="K114" s="326">
        <f>'Basis-Tabelle-Samen'!K34</f>
        <v>72365</v>
      </c>
      <c r="L114" s="323">
        <f>'Basis-Tabelle-Samen'!L34</f>
        <v>4055473723655</v>
      </c>
      <c r="M114" s="324">
        <f>'Basis-Tabelle-Samen'!M34</f>
        <v>2.4500000000000002</v>
      </c>
      <c r="N114" s="326">
        <f>IF(K114&lt;1,"",'3'!$I$15)</f>
        <v>15</v>
      </c>
      <c r="O114" s="327">
        <f>IF(K114&lt;1,"",'3'!$J$11)</f>
        <v>90</v>
      </c>
      <c r="P114" s="326">
        <f>'Basis-Tabelle-Samen'!N34</f>
        <v>82365</v>
      </c>
      <c r="Q114" s="323">
        <f>'Basis-Tabelle-Samen'!O34</f>
        <v>4055473823652</v>
      </c>
      <c r="R114" s="328">
        <f>'Basis-Tabelle-Samen'!P34</f>
        <v>3.75</v>
      </c>
      <c r="S114" s="326">
        <f>IF(R114&lt;1,"",'3'!$M$15)</f>
        <v>18</v>
      </c>
      <c r="T114" s="327">
        <f>IF(R114&lt;1,"",'3'!$N$11)</f>
        <v>72</v>
      </c>
      <c r="U114" s="326">
        <f>'Basis-Tabelle-Samen'!Q34</f>
        <v>52365</v>
      </c>
      <c r="V114" s="323">
        <f>'Basis-Tabelle-Samen'!R34</f>
        <v>4055473523651</v>
      </c>
      <c r="W114" s="324">
        <f>'Basis-Tabelle-Samen'!S34</f>
        <v>4.95</v>
      </c>
      <c r="X114" s="326">
        <f>IF(U114&lt;1,"",'3'!$Q$15)</f>
        <v>6</v>
      </c>
      <c r="Y114" s="327">
        <f>IF(U114&lt;1,"",'3'!$R$11)</f>
        <v>24</v>
      </c>
      <c r="Z114" s="326">
        <f>'Basis-Tabelle-Samen'!T34</f>
        <v>32365</v>
      </c>
      <c r="AA114" s="323">
        <f>'Basis-Tabelle-Samen'!U34</f>
        <v>4055473323657</v>
      </c>
      <c r="AB114" s="324">
        <f>'Basis-Tabelle-Samen'!V34</f>
        <v>6.75</v>
      </c>
      <c r="AC114" s="326">
        <f>IF(Z114&lt;1,"",'3'!$U$15)</f>
        <v>6</v>
      </c>
      <c r="AD114" s="327">
        <f>IF(Z114&lt;1,"",'3'!$V$11)</f>
        <v>24</v>
      </c>
      <c r="AE114" s="326">
        <f>'Basis-Tabelle-Samen'!W34</f>
        <v>62365</v>
      </c>
      <c r="AF114" s="323">
        <f>'Basis-Tabelle-Samen'!X34</f>
        <v>4055473623658</v>
      </c>
      <c r="AG114" s="324">
        <f>'Basis-Tabelle-Samen'!Y34</f>
        <v>2.95</v>
      </c>
      <c r="AH114" s="326">
        <f>IF(AE114&lt;1,"",'3'!$Y$15)</f>
        <v>8</v>
      </c>
      <c r="AI114" s="327">
        <f>IF(AE114&lt;1,"",'3'!$Z$11)</f>
        <v>64</v>
      </c>
      <c r="AJ114" s="315"/>
      <c r="AK114" s="316" t="str">
        <f>IF(G114&lt;1,"",
IF($C$1="Bulgarisch - BG",HYPERLINK(CONCATENATE("https://www.saflax.de/0-WVK-Retail/Bilder-Pictures/SAFLAX-",'Basis-Tabelle-Samen'!C34,"-",'Basis-Tabelle-Samen'!J34,"-seed-package-front-cr-bulgarian.jpg")),
IF($C$1="Dänisch - DK",HYPERLINK(CONCATENATE("https://www.saflax.de/0-WVK-Retail/Bilder-Pictures/SAFLAX-",'Basis-Tabelle-Samen'!C34,"-",'Basis-Tabelle-Samen'!J34,"-seed-package-front-cr-danish.jpg")),
IF($C$1="Deutsch - DE",HYPERLINK(CONCATENATE("https://www.saflax.de/0-WVK-Retail/Bilder-Pictures/SAFLAX-",'Basis-Tabelle-Samen'!C34,"-",'Basis-Tabelle-Samen'!J34,"-seed-package-front-cr-german.jpg")),
IF($C$1="Englisch - UK",HYPERLINK(CONCATENATE("https://www.saflax.de/0-WVK-Retail/Bilder-Pictures/SAFLAX-",'Basis-Tabelle-Samen'!C34,"-",'Basis-Tabelle-Samen'!J34,"-seed-package-front-cr-english.jpg")),
IF($C$1="Estnisch - EE",HYPERLINK(CONCATENATE("https://www.saflax.de/0-WVK-Retail/Bilder-Pictures/SAFLAX-",'Basis-Tabelle-Samen'!C34,"-",'Basis-Tabelle-Samen'!J34,"-seed-package-front-cr-estonian.jpg")),
IF($C$1="Finnisch - FI",HYPERLINK(CONCATENATE("https://www.saflax.de/0-WVK-Retail/Bilder-Pictures/SAFLAX-",'Basis-Tabelle-Samen'!C34,"-",'Basis-Tabelle-Samen'!J34,"-seed-package-front-cr-finnish.jpg")),
IF($C$1="Französisch - FR",HYPERLINK(CONCATENATE("https://www.saflax.de/0-WVK-Retail/Bilder-Pictures/SAFLAX-",'Basis-Tabelle-Samen'!C34,"-",'Basis-Tabelle-Samen'!J34,"-seed-package-front-cr-french.jpg")),
IF($C$1="Griechisch - GR",HYPERLINK(CONCATENATE("https://www.saflax.de/0-WVK-Retail/Bilder-Pictures/SAFLAX-",'Basis-Tabelle-Samen'!C34,"-",'Basis-Tabelle-Samen'!J34,"-seed-package-front-cr-greek.jpg")),
IF($C$1="Irisch - IE",HYPERLINK(CONCATENATE("https://www.saflax.de/0-WVK-Retail/Bilder-Pictures/SAFLAX-",'Basis-Tabelle-Samen'!C34,"-",'Basis-Tabelle-Samen'!J34,"-seed-package-front-cr-irish.jpg")),
IF($C$1="Isländisch - IS",HYPERLINK(CONCATENATE("https://www.saflax.de/0-WVK-Retail/Bilder-Pictures/SAFLAX-",'Basis-Tabelle-Samen'!C34,"-",'Basis-Tabelle-Samen'!J34,"-seed-package-front-cr-icelandic.jpg")),
IF($C$1="Italienisch - IT",HYPERLINK(CONCATENATE("https://www.saflax.de/0-WVK-Retail/Bilder-Pictures/SAFLAX-",'Basis-Tabelle-Samen'!C34,"-",'Basis-Tabelle-Samen'!J34,"-seed-package-front-cr-italian.jpg")),
IF($C$1="Japanisch - JP",HYPERLINK(CONCATENATE("https://www.saflax.de/0-WVK-Retail/Bilder-Pictures/SAFLAX-",'Basis-Tabelle-Samen'!C34,"-",'Basis-Tabelle-Samen'!J34,"-seed-package-front-cr-japanese.jpg")),
IF($C$1="Kroatisch - HR",HYPERLINK(CONCATENATE("https://www.saflax.de/0-WVK-Retail/Bilder-Pictures/SAFLAX-",'Basis-Tabelle-Samen'!C34,"-",'Basis-Tabelle-Samen'!J34,"-seed-package-front-cr-croatian.jpg")),
IF($C$1="Lettisch - LV",HYPERLINK(CONCATENATE("https://www.saflax.de/0-WVK-Retail/Bilder-Pictures/SAFLAX-",'Basis-Tabelle-Samen'!C34,"-",'Basis-Tabelle-Samen'!J34,"-seed-package-front-cr-latvian.jpg")),
IF($C$1="Litauisch - LT",HYPERLINK(CONCATENATE("https://www.saflax.de/0-WVK-Retail/Bilder-Pictures/SAFLAX-",'Basis-Tabelle-Samen'!C34,"-",'Basis-Tabelle-Samen'!J34,"-seed-package-front-cr-lithuanian.jpg")),
IF($C$1="Maltesisch - MT",HYPERLINK(CONCATENATE("https://www.saflax.de/0-WVK-Retail/Bilder-Pictures/SAFLAX-",'Basis-Tabelle-Samen'!C34,"-",'Basis-Tabelle-Samen'!J34,"-seed-package-front-cr-maltese.jpg")),
IF($C$1="Niederländisch - NL",HYPERLINK(CONCATENATE("https://www.saflax.de/0-WVK-Retail/Bilder-Pictures/SAFLAX-",'Basis-Tabelle-Samen'!C34,"-",'Basis-Tabelle-Samen'!J34,"-seed-package-front-cr-dutch.jpg")),
IF($C$1="Norwegisch - NO",HYPERLINK(CONCATENATE("https://www.saflax.de/0-WVK-Retail/Bilder-Pictures/SAFLAX-",'Basis-Tabelle-Samen'!C34,"-",'Basis-Tabelle-Samen'!J34,"-seed-package-front-cr-nowegian.jpg")),
IF($C$1="Polnisch - PL",HYPERLINK(CONCATENATE("https://www.saflax.de/0-WVK-Retail/Bilder-Pictures/SAFLAX-",'Basis-Tabelle-Samen'!C34,"-",'Basis-Tabelle-Samen'!J34,"-seed-package-front-cr-polish.jpg")),
IF($C$1="Portugiesisch - PT",HYPERLINK(CONCATENATE("https://www.saflax.de/0-WVK-Retail/Bilder-Pictures/SAFLAX-",'Basis-Tabelle-Samen'!C34,"-",'Basis-Tabelle-Samen'!J34,"-seed-package-front-cr-portuguese.jpg")),
IF($C$1="Rumänisch - RO",HYPERLINK(CONCATENATE("https://www.saflax.de/0-WVK-Retail/Bilder-Pictures/SAFLAX-",'Basis-Tabelle-Samen'!C34,"-",'Basis-Tabelle-Samen'!J34,"-seed-package-front-cr-romanian.jpg")),
IF($C$1="Schwedisch - SE",HYPERLINK(CONCATENATE("https://www.saflax.de/0-WVK-Retail/Bilder-Pictures/SAFLAX-",'Basis-Tabelle-Samen'!C34,"-",'Basis-Tabelle-Samen'!J34,"-seed-package-front-cr-swedish.jpg")),
IF($C$1="Slowakisch - SK",HYPERLINK(CONCATENATE("https://www.saflax.de/0-WVK-Retail/Bilder-Pictures/SAFLAX-",'Basis-Tabelle-Samen'!C34,"-",'Basis-Tabelle-Samen'!J34,"-seed-package-front-cr-slovak.jpg")),
IF($C$1="Slowenisch - SI",HYPERLINK(CONCATENATE("https://www.saflax.de/0-WVK-Retail/Bilder-Pictures/SAFLAX-",'Basis-Tabelle-Samen'!C34,"-",'Basis-Tabelle-Samen'!J34,"-seed-package-front-cr-slovenian.jpg")),
IF($C$1="Spanisch - ES",HYPERLINK(CONCATENATE("https://www.saflax.de/0-WVK-Retail/Bilder-Pictures/SAFLAX-",'Basis-Tabelle-Samen'!C34,"-",'Basis-Tabelle-Samen'!J34,"-seed-package-front-cr-spanish.jpg")),
IF($C$1="Tschechisch - CZ",HYPERLINK(CONCATENATE("https://www.saflax.de/0-WVK-Retail/Bilder-Pictures/SAFLAX-",'Basis-Tabelle-Samen'!C34,"-",'Basis-Tabelle-Samen'!J34,"-seed-package-front-cr-czech.jpg")),
IF($C$1="Türkisch - TR",HYPERLINK(CONCATENATE("https://www.saflax.de/0-WVK-Retail/Bilder-Pictures/SAFLAX-",'Basis-Tabelle-Samen'!C34,"-",'Basis-Tabelle-Samen'!J34,"-seed-package-front-cr-turkish.jpg")),
IF($C$1="Ungarisch - HU",HYPERLINK(CONCATENATE("https://www.saflax.de/0-WVK-Retail/Bilder-Pictures/SAFLAX-",'Basis-Tabelle-Samen'!C34,"-",'Basis-Tabelle-Samen'!J34,"-seed-package-front-cr-hungarian.jpg")),
" ACHTUNG")))))))))))))))))))))))))))))</f>
        <v>https://www.saflax.de/0-WVK-Retail/Bilder-Pictures/SAFLAX-12365-camellia-sinensis-seed-package-front-cr-english.jpg</v>
      </c>
      <c r="AL114" s="330" t="str">
        <f>IF(G114&lt;1,"",
IF($C$1="Bulgarisch - BG",HYPERLINK(CONCATENATE("https://www.saflax.de/0-WVK-Retail/Bilder-Pictures/SAFLAX-",'Basis-Tabelle-Samen'!C34,"-",'Basis-Tabelle-Samen'!J34,"-seed-package-back-cr-bulgarian.jpg")),
IF($C$1="Dänisch - DK",HYPERLINK(CONCATENATE("https://www.saflax.de/0-WVK-Retail/Bilder-Pictures/SAFLAX-",'Basis-Tabelle-Samen'!C34,"-",'Basis-Tabelle-Samen'!J34,"-seed-package-back-cr-danish.jpg")),
IF($C$1="Deutsch - DE",HYPERLINK(CONCATENATE("https://www.saflax.de/0-WVK-Retail/Bilder-Pictures/SAFLAX-",'Basis-Tabelle-Samen'!C34,"-",'Basis-Tabelle-Samen'!J34,"-seed-package-back-cr-german.jpg")),
IF($C$1="Englisch - UK",HYPERLINK(CONCATENATE("https://www.saflax.de/0-WVK-Retail/Bilder-Pictures/SAFLAX-",'Basis-Tabelle-Samen'!C34,"-",'Basis-Tabelle-Samen'!J34,"-seed-package-back-cr-english.jpg")),
IF($C$1="Estnisch - EE",HYPERLINK(CONCATENATE("https://www.saflax.de/0-WVK-Retail/Bilder-Pictures/SAFLAX-",'Basis-Tabelle-Samen'!C34,"-",'Basis-Tabelle-Samen'!J34,"-seed-package-back-cr-estonian.jpg")),
IF($C$1="Finnisch - FI",HYPERLINK(CONCATENATE("https://www.saflax.de/0-WVK-Retail/Bilder-Pictures/SAFLAX-",'Basis-Tabelle-Samen'!C34,"-",'Basis-Tabelle-Samen'!J34,"-seed-package-back-cr-finnish.jpg")),
IF($C$1="Französisch - FR",HYPERLINK(CONCATENATE("https://www.saflax.de/0-WVK-Retail/Bilder-Pictures/SAFLAX-",'Basis-Tabelle-Samen'!C34,"-",'Basis-Tabelle-Samen'!J34,"-seed-package-back-cr-french.jpg")),
IF($C$1="Griechisch - GR",HYPERLINK(CONCATENATE("https://www.saflax.de/0-WVK-Retail/Bilder-Pictures/SAFLAX-",'Basis-Tabelle-Samen'!C34,"-",'Basis-Tabelle-Samen'!J34,"-seed-package-back-cr-greek.jpg")),
IF($C$1="Irisch - IE",HYPERLINK(CONCATENATE("https://www.saflax.de/0-WVK-Retail/Bilder-Pictures/SAFLAX-",'Basis-Tabelle-Samen'!C34,"-",'Basis-Tabelle-Samen'!J34,"-seed-package-back-cr-irish.jpg")),
IF($C$1="Isländisch - IS",HYPERLINK(CONCATENATE("https://www.saflax.de/0-WVK-Retail/Bilder-Pictures/SAFLAX-",'Basis-Tabelle-Samen'!C34,"-",'Basis-Tabelle-Samen'!J34,"-seed-package-back-cr-icelandic.jpg")),
IF($C$1="Italienisch - IT",HYPERLINK(CONCATENATE("https://www.saflax.de/0-WVK-Retail/Bilder-Pictures/SAFLAX-",'Basis-Tabelle-Samen'!C34,"-",'Basis-Tabelle-Samen'!J34,"-seed-package-back-cr-italian.jpg")),
IF($C$1="Japanisch - JP",HYPERLINK(CONCATENATE("https://www.saflax.de/0-WVK-Retail/Bilder-Pictures/SAFLAX-",'Basis-Tabelle-Samen'!C34,"-",'Basis-Tabelle-Samen'!J34,"-seed-package-back-cr-japanese.jpg")),
IF($C$1="Kroatisch - HR",HYPERLINK(CONCATENATE("https://www.saflax.de/0-WVK-Retail/Bilder-Pictures/SAFLAX-",'Basis-Tabelle-Samen'!C34,"-",'Basis-Tabelle-Samen'!J34,"-seed-package-back-cr-croatian.jpg")),
IF($C$1="Lettisch - LV",HYPERLINK(CONCATENATE("https://www.saflax.de/0-WVK-Retail/Bilder-Pictures/SAFLAX-",'Basis-Tabelle-Samen'!C34,"-",'Basis-Tabelle-Samen'!J34,"-seed-package-back-cr-latvian.jpg")),
IF($C$1="Litauisch - LT",HYPERLINK(CONCATENATE("https://www.saflax.de/0-WVK-Retail/Bilder-Pictures/SAFLAX-",'Basis-Tabelle-Samen'!C34,"-",'Basis-Tabelle-Samen'!J34,"-seed-package-back-cr-lithuanian.jpg")),
IF($C$1="Maltesisch - MT",HYPERLINK(CONCATENATE("https://www.saflax.de/0-WVK-Retail/Bilder-Pictures/SAFLAX-",'Basis-Tabelle-Samen'!C34,"-",'Basis-Tabelle-Samen'!J34,"-seed-package-back-cr-maltese.jpg")),
IF($C$1="Niederländisch - NL",HYPERLINK(CONCATENATE("https://www.saflax.de/0-WVK-Retail/Bilder-Pictures/SAFLAX-",'Basis-Tabelle-Samen'!C34,"-",'Basis-Tabelle-Samen'!J34,"-seed-package-back-cr-dutch.jpg")),
IF($C$1="Norwegisch - NO",HYPERLINK(CONCATENATE("https://www.saflax.de/0-WVK-Retail/Bilder-Pictures/SAFLAX-",'Basis-Tabelle-Samen'!C34,"-",'Basis-Tabelle-Samen'!J34,"-seed-package-back-cr-nowegian.jpg")),
IF($C$1="Polnisch - PL",HYPERLINK(CONCATENATE("https://www.saflax.de/0-WVK-Retail/Bilder-Pictures/SAFLAX-",'Basis-Tabelle-Samen'!C34,"-",'Basis-Tabelle-Samen'!J34,"-seed-package-back-cr-polish.jpg")),
IF($C$1="Portugiesisch - PT",HYPERLINK(CONCATENATE("https://www.saflax.de/0-WVK-Retail/Bilder-Pictures/SAFLAX-",'Basis-Tabelle-Samen'!C34,"-",'Basis-Tabelle-Samen'!J34,"-seed-package-back-cr-portuguese.jpg")),
IF($C$1="Rumänisch - RO",HYPERLINK(CONCATENATE("https://www.saflax.de/0-WVK-Retail/Bilder-Pictures/SAFLAX-",'Basis-Tabelle-Samen'!C34,"-",'Basis-Tabelle-Samen'!J34,"-seed-package-back-cr-romanian.jpg")),
IF($C$1="Schwedisch - SE",HYPERLINK(CONCATENATE("https://www.saflax.de/0-WVK-Retail/Bilder-Pictures/SAFLAX-",'Basis-Tabelle-Samen'!C34,"-",'Basis-Tabelle-Samen'!J34,"-seed-package-back-cr-swedish.jpg")),
IF($C$1="Slowakisch - SK",HYPERLINK(CONCATENATE("https://www.saflax.de/0-WVK-Retail/Bilder-Pictures/SAFLAX-",'Basis-Tabelle-Samen'!C34,"-",'Basis-Tabelle-Samen'!J34,"-seed-package-back-cr-slovak.jpg")),
IF($C$1="Slowenisch - SI",HYPERLINK(CONCATENATE("https://www.saflax.de/0-WVK-Retail/Bilder-Pictures/SAFLAX-",'Basis-Tabelle-Samen'!C34,"-",'Basis-Tabelle-Samen'!J34,"-seed-package-back-cr-slovenian.jpg")),
IF($C$1="Spanisch - ES",HYPERLINK(CONCATENATE("https://www.saflax.de/0-WVK-Retail/Bilder-Pictures/SAFLAX-",'Basis-Tabelle-Samen'!C34,"-",'Basis-Tabelle-Samen'!J34,"-seed-package-back-cr-spanish.jpg")),
IF($C$1="Tschechisch - CZ",HYPERLINK(CONCATENATE("https://www.saflax.de/0-WVK-Retail/Bilder-Pictures/SAFLAX-",'Basis-Tabelle-Samen'!C34,"-",'Basis-Tabelle-Samen'!J34,"-seed-package-back-cr-czech.jpg")),
IF($C$1="Türkisch - TR",HYPERLINK(CONCATENATE("https://www.saflax.de/0-WVK-Retail/Bilder-Pictures/SAFLAX-",'Basis-Tabelle-Samen'!C34,"-",'Basis-Tabelle-Samen'!J34,"-seed-package-back-cr-turkish.jpg")),
IF($C$1="Ungarisch - HU",HYPERLINK(CONCATENATE("https://www.saflax.de/0-WVK-Retail/Bilder-Pictures/SAFLAX-",'Basis-Tabelle-Samen'!C34,"-",'Basis-Tabelle-Samen'!J34,"-seed-package-back-cr-hungarian.jpg")),
" ACHTUNG")))))))))))))))))))))))))))))</f>
        <v>https://www.saflax.de/0-WVK-Retail/Bilder-Pictures/SAFLAX-12365-camellia-sinensis-seed-package-back-cr-english.jpg</v>
      </c>
      <c r="AM114" s="330" t="str">
        <f>IF(H114&lt;1,"",
IF($C$1="Bulgarisch - BG",HYPERLINK(CONCATENATE("https://www.saflax.de/0-WVK-Retail/Bilder-Pictures/SAFLAX-",'Basis-Tabelle-Samen'!K34,"-",'Basis-Tabelle-Samen'!J34,"-garden-to-go-mini-bulgarian.jpg")),
IF($C$1="Dänisch - DK",HYPERLINK(CONCATENATE("https://www.saflax.de/0-WVK-Retail/Bilder-Pictures/SAFLAX-",'Basis-Tabelle-Samen'!K34,"-",'Basis-Tabelle-Samen'!J34,"-garden-to-go-mini-danish.jpg")),
IF($C$1="Deutsch - DE",HYPERLINK(CONCATENATE("https://www.saflax.de/0-WVK-Retail/Bilder-Pictures/SAFLAX-",'Basis-Tabelle-Samen'!K34,"-",'Basis-Tabelle-Samen'!J34,"-garden-to-go-mini-german.jpg")),
IF($C$1="Englisch - UK",HYPERLINK(CONCATENATE("https://www.saflax.de/0-WVK-Retail/Bilder-Pictures/SAFLAX-",'Basis-Tabelle-Samen'!K34,"-",'Basis-Tabelle-Samen'!J34,"-garden-to-go-mini-english.jpg")),
IF($C$1="Estnisch - EE",HYPERLINK(CONCATENATE("https://www.saflax.de/0-WVK-Retail/Bilder-Pictures/SAFLAX-",'Basis-Tabelle-Samen'!K34,"-",'Basis-Tabelle-Samen'!J34,"-garden-to-go-mini-estonian.jpg")),
IF($C$1="Finnisch - FI",HYPERLINK(CONCATENATE("https://www.saflax.de/0-WVK-Retail/Bilder-Pictures/SAFLAX-",'Basis-Tabelle-Samen'!K34,"-",'Basis-Tabelle-Samen'!J34,"-garden-to-go-mini-finnish.jpg")),
IF($C$1="Französisch - FR",HYPERLINK(CONCATENATE("https://www.saflax.de/0-WVK-Retail/Bilder-Pictures/SAFLAX-",'Basis-Tabelle-Samen'!K34,"-",'Basis-Tabelle-Samen'!J34,"-garden-to-go-mini-french.jpg")),
IF($C$1="Griechisch - GR",HYPERLINK(CONCATENATE("https://www.saflax.de/0-WVK-Retail/Bilder-Pictures/SAFLAX-",'Basis-Tabelle-Samen'!K34,"-",'Basis-Tabelle-Samen'!J34,"-garden-to-go-mini-greek.jpg")),
IF($C$1="Irisch - IE",HYPERLINK(CONCATENATE("https://www.saflax.de/0-WVK-Retail/Bilder-Pictures/SAFLAX-",'Basis-Tabelle-Samen'!K34,"-",'Basis-Tabelle-Samen'!J34,"-garden-to-go-mini-irish.jpg")),
IF($C$1="Isländisch - IS",HYPERLINK(CONCATENATE("https://www.saflax.de/0-WVK-Retail/Bilder-Pictures/SAFLAX-",'Basis-Tabelle-Samen'!K34,"-",'Basis-Tabelle-Samen'!J34,"-garden-to-go-mini-icelandic.jpg")),
IF($C$1="Italienisch - IT",HYPERLINK(CONCATENATE("https://www.saflax.de/0-WVK-Retail/Bilder-Pictures/SAFLAX-",'Basis-Tabelle-Samen'!K34,"-",'Basis-Tabelle-Samen'!J34,"-garden-to-go-mini-italian.jpg")),
IF($C$1="Japanisch - JP",HYPERLINK(CONCATENATE("https://www.saflax.de/0-WVK-Retail/Bilder-Pictures/SAFLAX-",'Basis-Tabelle-Samen'!K34,"-",'Basis-Tabelle-Samen'!J34,"-garden-to-go-mini-japanese.jpg")),
IF($C$1="Kroatisch - HR",HYPERLINK(CONCATENATE("https://www.saflax.de/0-WVK-Retail/Bilder-Pictures/SAFLAX-",'Basis-Tabelle-Samen'!K34,"-",'Basis-Tabelle-Samen'!J34,"-garden-to-go-mini-croatian.jpg")),
IF($C$1="Lettisch - LV",HYPERLINK(CONCATENATE("https://www.saflax.de/0-WVK-Retail/Bilder-Pictures/SAFLAX-",'Basis-Tabelle-Samen'!K34,"-",'Basis-Tabelle-Samen'!J34,"-garden-to-go-mini-latvian.jpg")),
IF($C$1="Litauisch - LT",HYPERLINK(CONCATENATE("https://www.saflax.de/0-WVK-Retail/Bilder-Pictures/SAFLAX-",'Basis-Tabelle-Samen'!K34,"-",'Basis-Tabelle-Samen'!J34,"-garden-to-go-mini-lithuanian.jpg")),
IF($C$1="Maltesisch - MT",HYPERLINK(CONCATENATE("https://www.saflax.de/0-WVK-Retail/Bilder-Pictures/SAFLAX-",'Basis-Tabelle-Samen'!K34,"-",'Basis-Tabelle-Samen'!J34,"-garden-to-go-mini-maltese.jpg")),
IF($C$1="Niederländisch - NL",HYPERLINK(CONCATENATE("https://www.saflax.de/0-WVK-Retail/Bilder-Pictures/SAFLAX-",'Basis-Tabelle-Samen'!K34,"-",'Basis-Tabelle-Samen'!J34,"-garden-to-go-mini-dutch.jpg")),
IF($C$1="Norwegisch - NO",HYPERLINK(CONCATENATE("https://www.saflax.de/0-WVK-Retail/Bilder-Pictures/SAFLAX-",'Basis-Tabelle-Samen'!K34,"-",'Basis-Tabelle-Samen'!J34,"-garden-to-go-mini-nowegian.jpg")),
IF($C$1="Polnisch - PL",HYPERLINK(CONCATENATE("https://www.saflax.de/0-WVK-Retail/Bilder-Pictures/SAFLAX-",'Basis-Tabelle-Samen'!K34,"-",'Basis-Tabelle-Samen'!J34,"-garden-to-go-mini-polish.jpg")),
IF($C$1="Portugiesisch - PT",HYPERLINK(CONCATENATE("https://www.saflax.de/0-WVK-Retail/Bilder-Pictures/SAFLAX-",'Basis-Tabelle-Samen'!K34,"-",'Basis-Tabelle-Samen'!J34,"-garden-to-go-mini-portuguese.jpg")),
IF($C$1="Rumänisch - RO",HYPERLINK(CONCATENATE("https://www.saflax.de/0-WVK-Retail/Bilder-Pictures/SAFLAX-",'Basis-Tabelle-Samen'!K34,"-",'Basis-Tabelle-Samen'!J34,"-garden-to-go-mini-romanian.jpg")),
IF($C$1="Schwedisch - SE",HYPERLINK(CONCATENATE("https://www.saflax.de/0-WVK-Retail/Bilder-Pictures/SAFLAX-",'Basis-Tabelle-Samen'!K34,"-",'Basis-Tabelle-Samen'!J34,"-garden-to-go-mini-swedish.jpg")),
IF($C$1="Slowakisch - SK",HYPERLINK(CONCATENATE("https://www.saflax.de/0-WVK-Retail/Bilder-Pictures/SAFLAX-",'Basis-Tabelle-Samen'!K34,"-",'Basis-Tabelle-Samen'!J34,"-garden-to-go-mini-slovak.jpg")),
IF($C$1="Slowenisch - SI",HYPERLINK(CONCATENATE("https://www.saflax.de/0-WVK-Retail/Bilder-Pictures/SAFLAX-",'Basis-Tabelle-Samen'!K34,"-",'Basis-Tabelle-Samen'!J34,"-garden-to-go-mini-slovenian.jpg")),
IF($C$1="Spanisch - ES",HYPERLINK(CONCATENATE("https://www.saflax.de/0-WVK-Retail/Bilder-Pictures/SAFLAX-",'Basis-Tabelle-Samen'!K34,"-",'Basis-Tabelle-Samen'!J34,"-garden-to-go-mini-spanish.jpg")),
IF($C$1="Tschechisch - CZ",HYPERLINK(CONCATENATE("https://www.saflax.de/0-WVK-Retail/Bilder-Pictures/SAFLAX-",'Basis-Tabelle-Samen'!K34,"-",'Basis-Tabelle-Samen'!J34,"-garden-to-go-mini-czech.jpg")),
IF($C$1="Türkisch - TR",HYPERLINK(CONCATENATE("https://www.saflax.de/0-WVK-Retail/Bilder-Pictures/SAFLAX-",'Basis-Tabelle-Samen'!K34,"-",'Basis-Tabelle-Samen'!J34,"-garden-to-go-mini-turkish.jpg")),
IF($C$1="Ungarisch - HU",HYPERLINK(CONCATENATE("https://www.saflax.de/0-WVK-Retail/Bilder-Pictures/SAFLAX-",'Basis-Tabelle-Samen'!K34,"-",'Basis-Tabelle-Samen'!J34,"-garden-to-go-mini-hungarian.jpg")),
" ACHTUNG")))))))))))))))))))))))))))))</f>
        <v>https://www.saflax.de/0-WVK-Retail/Bilder-Pictures/SAFLAX-72365-camellia-sinensis-garden-to-go-mini-english.jpg</v>
      </c>
      <c r="AN114" s="330" t="str">
        <f>IF(I114&lt;1,"",
IF($C$1="Bulgarisch - BG",HYPERLINK(CONCATENATE("https://www.saflax.de/0-WVK-Retail/Bilder-Pictures/SAFLAX-",'Basis-Tabelle-Samen'!N34,"-",'Basis-Tabelle-Samen'!J34,"-garden-to-go-lite-bulgarian.jpg")),
IF($C$1="Dänisch - DK",HYPERLINK(CONCATENATE("https://www.saflax.de/0-WVK-Retail/Bilder-Pictures/SAFLAX-",'Basis-Tabelle-Samen'!N34,"-",'Basis-Tabelle-Samen'!J34,"-garden-to-go-lite-danish.jpg")),
IF($C$1="Deutsch - DE",HYPERLINK(CONCATENATE("https://www.saflax.de/0-WVK-Retail/Bilder-Pictures/SAFLAX-",'Basis-Tabelle-Samen'!N34,"-",'Basis-Tabelle-Samen'!J34,"-garden-to-go-lite-german.jpg")),
IF($C$1="Englisch - UK",HYPERLINK(CONCATENATE("https://www.saflax.de/0-WVK-Retail/Bilder-Pictures/SAFLAX-",'Basis-Tabelle-Samen'!N34,"-",'Basis-Tabelle-Samen'!J34,"-garden-to-go-lite-english.jpg")),
IF($C$1="Estnisch - EE",HYPERLINK(CONCATENATE("https://www.saflax.de/0-WVK-Retail/Bilder-Pictures/SAFLAX-",'Basis-Tabelle-Samen'!N34,"-",'Basis-Tabelle-Samen'!J34,"-garden-to-go-lite-estonian.jpg")),
IF($C$1="Finnisch - FI",HYPERLINK(CONCATENATE("https://www.saflax.de/0-WVK-Retail/Bilder-Pictures/SAFLAX-",'Basis-Tabelle-Samen'!N34,"-",'Basis-Tabelle-Samen'!J34,"-garden-to-go-lite-finnish.jpg")),
IF($C$1="Französisch - FR",HYPERLINK(CONCATENATE("https://www.saflax.de/0-WVK-Retail/Bilder-Pictures/SAFLAX-",'Basis-Tabelle-Samen'!N34,"-",'Basis-Tabelle-Samen'!J34,"-garden-to-go-lite-french.jpg")),
IF($C$1="Griechisch - GR",HYPERLINK(CONCATENATE("https://www.saflax.de/0-WVK-Retail/Bilder-Pictures/SAFLAX-",'Basis-Tabelle-Samen'!N34,"-",'Basis-Tabelle-Samen'!J34,"-garden-to-go-lite-greek.jpg")),
IF($C$1="Irisch - IE",HYPERLINK(CONCATENATE("https://www.saflax.de/0-WVK-Retail/Bilder-Pictures/SAFLAX-",'Basis-Tabelle-Samen'!N34,"-",'Basis-Tabelle-Samen'!J34,"-garden-to-go-lite-irish.jpg")),
IF($C$1="Isländisch - IS",HYPERLINK(CONCATENATE("https://www.saflax.de/0-WVK-Retail/Bilder-Pictures/SAFLAX-",'Basis-Tabelle-Samen'!N34,"-",'Basis-Tabelle-Samen'!J34,"-garden-to-go-lite-icelandic.jpg")),
IF($C$1="Italienisch - IT",HYPERLINK(CONCATENATE("https://www.saflax.de/0-WVK-Retail/Bilder-Pictures/SAFLAX-",'Basis-Tabelle-Samen'!N34,"-",'Basis-Tabelle-Samen'!J34,"-garden-to-go-lite-italian.jpg")),
IF($C$1="Japanisch - JP",HYPERLINK(CONCATENATE("https://www.saflax.de/0-WVK-Retail/Bilder-Pictures/SAFLAX-",'Basis-Tabelle-Samen'!N34,"-",'Basis-Tabelle-Samen'!J34,"-garden-to-go-lite-japanese.jpg")),
IF($C$1="Kroatisch - HR",HYPERLINK(CONCATENATE("https://www.saflax.de/0-WVK-Retail/Bilder-Pictures/SAFLAX-",'Basis-Tabelle-Samen'!N34,"-",'Basis-Tabelle-Samen'!J34,"-garden-to-go-lite-croatian.jpg")),
IF($C$1="Lettisch - LV",HYPERLINK(CONCATENATE("https://www.saflax.de/0-WVK-Retail/Bilder-Pictures/SAFLAX-",'Basis-Tabelle-Samen'!N34,"-",'Basis-Tabelle-Samen'!J34,"-garden-to-go-lite-latvian.jpg")),
IF($C$1="Litauisch - LT",HYPERLINK(CONCATENATE("https://www.saflax.de/0-WVK-Retail/Bilder-Pictures/SAFLAX-",'Basis-Tabelle-Samen'!N34,"-",'Basis-Tabelle-Samen'!J34,"-garden-to-go-lite-lithuanian.jpg")),
IF($C$1="Maltesisch - MT",HYPERLINK(CONCATENATE("https://www.saflax.de/0-WVK-Retail/Bilder-Pictures/SAFLAX-",'Basis-Tabelle-Samen'!N34,"-",'Basis-Tabelle-Samen'!J34,"-garden-to-go-lite-maltese.jpg")),
IF($C$1="Niederländisch - NL",HYPERLINK(CONCATENATE("https://www.saflax.de/0-WVK-Retail/Bilder-Pictures/SAFLAX-",'Basis-Tabelle-Samen'!N34,"-",'Basis-Tabelle-Samen'!J34,"-garden-to-go-lite-dutch.jpg")),
IF($C$1="Norwegisch - NO",HYPERLINK(CONCATENATE("https://www.saflax.de/0-WVK-Retail/Bilder-Pictures/SAFLAX-",'Basis-Tabelle-Samen'!N34,"-",'Basis-Tabelle-Samen'!J34,"-garden-to-go-lite-nowegian.jpg")),
IF($C$1="Polnisch - PL",HYPERLINK(CONCATENATE("https://www.saflax.de/0-WVK-Retail/Bilder-Pictures/SAFLAX-",'Basis-Tabelle-Samen'!N34,"-",'Basis-Tabelle-Samen'!J34,"-garden-to-go-lite-polish.jpg")),
IF($C$1="Portugiesisch - PT",HYPERLINK(CONCATENATE("https://www.saflax.de/0-WVK-Retail/Bilder-Pictures/SAFLAX-",'Basis-Tabelle-Samen'!N34,"-",'Basis-Tabelle-Samen'!J34,"-garden-to-go-lite-portuguese.jpg")),
IF($C$1="Rumänisch - RO",HYPERLINK(CONCATENATE("https://www.saflax.de/0-WVK-Retail/Bilder-Pictures/SAFLAX-",'Basis-Tabelle-Samen'!N34,"-",'Basis-Tabelle-Samen'!J34,"-garden-to-go-lite-romanian.jpg")),
IF($C$1="Schwedisch - SE",HYPERLINK(CONCATENATE("https://www.saflax.de/0-WVK-Retail/Bilder-Pictures/SAFLAX-",'Basis-Tabelle-Samen'!N34,"-",'Basis-Tabelle-Samen'!J34,"-garden-to-go-lite-swedish.jpg")),
IF($C$1="Slowakisch - SK",HYPERLINK(CONCATENATE("https://www.saflax.de/0-WVK-Retail/Bilder-Pictures/SAFLAX-",'Basis-Tabelle-Samen'!N34,"-",'Basis-Tabelle-Samen'!J34,"-garden-to-go-lite-slovak.jpg")),
IF($C$1="Slowenisch - SI",HYPERLINK(CONCATENATE("https://www.saflax.de/0-WVK-Retail/Bilder-Pictures/SAFLAX-",'Basis-Tabelle-Samen'!N34,"-",'Basis-Tabelle-Samen'!J34,"-garden-to-go-lite-slovenian.jpg")),
IF($C$1="Spanisch - ES",HYPERLINK(CONCATENATE("https://www.saflax.de/0-WVK-Retail/Bilder-Pictures/SAFLAX-",'Basis-Tabelle-Samen'!N34,"-",'Basis-Tabelle-Samen'!J34,"-garden-to-go-lite-spanish.jpg")),
IF($C$1="Tschechisch - CZ",HYPERLINK(CONCATENATE("https://www.saflax.de/0-WVK-Retail/Bilder-Pictures/SAFLAX-",'Basis-Tabelle-Samen'!N34,"-",'Basis-Tabelle-Samen'!J34,"-garden-to-go-lite-czech.jpg")),
IF($C$1="Türkisch - TR",HYPERLINK(CONCATENATE("https://www.saflax.de/0-WVK-Retail/Bilder-Pictures/SAFLAX-",'Basis-Tabelle-Samen'!N34,"-",'Basis-Tabelle-Samen'!J34,"-garden-to-go-lite-turkish.jpg")),
IF($C$1="Ungarisch - HU",HYPERLINK(CONCATENATE("https://www.saflax.de/0-WVK-Retail/Bilder-Pictures/SAFLAX-",'Basis-Tabelle-Samen'!N34,"-",'Basis-Tabelle-Samen'!J34,"-garden-to-go-lite-hungarian.jpg")),
" ACHTUNG")))))))))))))))))))))))))))))</f>
        <v>https://www.saflax.de/0-WVK-Retail/Bilder-Pictures/SAFLAX-82365-camellia-sinensis-garden-to-go-lite-english.jpg</v>
      </c>
      <c r="AO114" s="330" t="str">
        <f>IF(J114&lt;1,"",
IF($C$1="Bulgarisch - BG",HYPERLINK(CONCATENATE("https://www.saflax.de/0-WVK-Retail/Bilder-Pictures/SAFLAX-",'Basis-Tabelle-Samen'!Q34,"-",'Basis-Tabelle-Samen'!J34,"-garden-to-go-bulgarian.jpg")),
IF($C$1="Dänisch - DK",HYPERLINK(CONCATENATE("https://www.saflax.de/0-WVK-Retail/Bilder-Pictures/SAFLAX-",'Basis-Tabelle-Samen'!Q34,"-",'Basis-Tabelle-Samen'!J34,"-garden-to-go-danish.jpg")),
IF($C$1="Deutsch - DE",HYPERLINK(CONCATENATE("https://www.saflax.de/0-WVK-Retail/Bilder-Pictures/SAFLAX-",'Basis-Tabelle-Samen'!Q34,"-",'Basis-Tabelle-Samen'!J34,"-garden-to-go-german.jpg")),
IF($C$1="Englisch - UK",HYPERLINK(CONCATENATE("https://www.saflax.de/0-WVK-Retail/Bilder-Pictures/SAFLAX-",'Basis-Tabelle-Samen'!Q34,"-",'Basis-Tabelle-Samen'!J34,"-garden-to-go-english.jpg")),
IF($C$1="Estnisch - EE",HYPERLINK(CONCATENATE("https://www.saflax.de/0-WVK-Retail/Bilder-Pictures/SAFLAX-",'Basis-Tabelle-Samen'!Q34,"-",'Basis-Tabelle-Samen'!J34,"-garden-to-go-estonian.jpg")),
IF($C$1="Finnisch - FI",HYPERLINK(CONCATENATE("https://www.saflax.de/0-WVK-Retail/Bilder-Pictures/SAFLAX-",'Basis-Tabelle-Samen'!Q34,"-",'Basis-Tabelle-Samen'!J34,"-garden-to-go-finnish.jpg")),
IF($C$1="Französisch - FR",HYPERLINK(CONCATENATE("https://www.saflax.de/0-WVK-Retail/Bilder-Pictures/SAFLAX-",'Basis-Tabelle-Samen'!Q34,"-",'Basis-Tabelle-Samen'!J34,"-garden-to-go-french.jpg")),
IF($C$1="Griechisch - GR",HYPERLINK(CONCATENATE("https://www.saflax.de/0-WVK-Retail/Bilder-Pictures/SAFLAX-",'Basis-Tabelle-Samen'!Q34,"-",'Basis-Tabelle-Samen'!J34,"-garden-to-go-greek.jpg")),
IF($C$1="Irisch - IE",HYPERLINK(CONCATENATE("https://www.saflax.de/0-WVK-Retail/Bilder-Pictures/SAFLAX-",'Basis-Tabelle-Samen'!Q34,"-",'Basis-Tabelle-Samen'!J34,"-garden-to-go-irish.jpg")),
IF($C$1="Isländisch - IS",HYPERLINK(CONCATENATE("https://www.saflax.de/0-WVK-Retail/Bilder-Pictures/SAFLAX-",'Basis-Tabelle-Samen'!Q34,"-",'Basis-Tabelle-Samen'!J34,"-garden-to-go-icelandic.jpg")),
IF($C$1="Italienisch - IT",HYPERLINK(CONCATENATE("https://www.saflax.de/0-WVK-Retail/Bilder-Pictures/SAFLAX-",'Basis-Tabelle-Samen'!Q34,"-",'Basis-Tabelle-Samen'!J34,"-garden-to-go-italian.jpg")),
IF($C$1="Japanisch - JP",HYPERLINK(CONCATENATE("https://www.saflax.de/0-WVK-Retail/Bilder-Pictures/SAFLAX-",'Basis-Tabelle-Samen'!Q34,"-",'Basis-Tabelle-Samen'!J34,"-garden-to-go-japanese.jpg")),
IF($C$1="Kroatisch - HR",HYPERLINK(CONCATENATE("https://www.saflax.de/0-WVK-Retail/Bilder-Pictures/SAFLAX-",'Basis-Tabelle-Samen'!Q34,"-",'Basis-Tabelle-Samen'!J34,"-garden-to-go-croatian.jpg")),
IF($C$1="Lettisch - LV",HYPERLINK(CONCATENATE("https://www.saflax.de/0-WVK-Retail/Bilder-Pictures/SAFLAX-",'Basis-Tabelle-Samen'!Q34,"-",'Basis-Tabelle-Samen'!J34,"-garden-to-go-latvian.jpg")),
IF($C$1="Litauisch - LT",HYPERLINK(CONCATENATE("https://www.saflax.de/0-WVK-Retail/Bilder-Pictures/SAFLAX-",'Basis-Tabelle-Samen'!Q34,"-",'Basis-Tabelle-Samen'!J34,"-garden-to-go-lithuanian.jpg")),
IF($C$1="Maltesisch - MT",HYPERLINK(CONCATENATE("https://www.saflax.de/0-WVK-Retail/Bilder-Pictures/SAFLAX-",'Basis-Tabelle-Samen'!Q34,"-",'Basis-Tabelle-Samen'!J34,"-garden-to-go-maltese.jpg")),
IF($C$1="Niederländisch - NL",HYPERLINK(CONCATENATE("https://www.saflax.de/0-WVK-Retail/Bilder-Pictures/SAFLAX-",'Basis-Tabelle-Samen'!Q34,"-",'Basis-Tabelle-Samen'!J34,"-garden-to-go-dutch.jpg")),
IF($C$1="Norwegisch - NO",HYPERLINK(CONCATENATE("https://www.saflax.de/0-WVK-Retail/Bilder-Pictures/SAFLAX-",'Basis-Tabelle-Samen'!Q34,"-",'Basis-Tabelle-Samen'!J34,"-garden-to-go-nowegian.jpg")),
IF($C$1="Polnisch - PL",HYPERLINK(CONCATENATE("https://www.saflax.de/0-WVK-Retail/Bilder-Pictures/SAFLAX-",'Basis-Tabelle-Samen'!Q34,"-",'Basis-Tabelle-Samen'!J34,"-garden-to-go-polish.jpg")),
IF($C$1="Portugiesisch - PT",HYPERLINK(CONCATENATE("https://www.saflax.de/0-WVK-Retail/Bilder-Pictures/SAFLAX-",'Basis-Tabelle-Samen'!Q34,"-",'Basis-Tabelle-Samen'!J34,"-garden-to-go-portuguese.jpg")),
IF($C$1="Rumänisch - RO",HYPERLINK(CONCATENATE("https://www.saflax.de/0-WVK-Retail/Bilder-Pictures/SAFLAX-",'Basis-Tabelle-Samen'!Q34,"-",'Basis-Tabelle-Samen'!J34,"-garden-to-go-romanian.jpg")),
IF($C$1="Schwedisch - SE",HYPERLINK(CONCATENATE("https://www.saflax.de/0-WVK-Retail/Bilder-Pictures/SAFLAX-",'Basis-Tabelle-Samen'!Q34,"-",'Basis-Tabelle-Samen'!J34,"-garden-to-go-swedish.jpg")),
IF($C$1="Slowakisch - SK",HYPERLINK(CONCATENATE("https://www.saflax.de/0-WVK-Retail/Bilder-Pictures/SAFLAX-",'Basis-Tabelle-Samen'!Q34,"-",'Basis-Tabelle-Samen'!J34,"-garden-to-go-slovak.jpg")),
IF($C$1="Slowenisch - SI",HYPERLINK(CONCATENATE("https://www.saflax.de/0-WVK-Retail/Bilder-Pictures/SAFLAX-",'Basis-Tabelle-Samen'!Q34,"-",'Basis-Tabelle-Samen'!J34,"-garden-to-go-slovenian.jpg")),
IF($C$1="Spanisch - ES",HYPERLINK(CONCATENATE("https://www.saflax.de/0-WVK-Retail/Bilder-Pictures/SAFLAX-",'Basis-Tabelle-Samen'!Q34,"-",'Basis-Tabelle-Samen'!J34,"-garden-to-go-spanish.jpg")),
IF($C$1="Tschechisch - CZ",HYPERLINK(CONCATENATE("https://www.saflax.de/0-WVK-Retail/Bilder-Pictures/SAFLAX-",'Basis-Tabelle-Samen'!Q34,"-",'Basis-Tabelle-Samen'!J34,"-garden-to-go-czech.jpg")),
IF($C$1="Türkisch - TR",HYPERLINK(CONCATENATE("https://www.saflax.de/0-WVK-Retail/Bilder-Pictures/SAFLAX-",'Basis-Tabelle-Samen'!Q34,"-",'Basis-Tabelle-Samen'!J34,"-garden-to-go-turkish.jpg")),
IF($C$1="Ungarisch - HU",HYPERLINK(CONCATENATE("https://www.saflax.de/0-WVK-Retail/Bilder-Pictures/SAFLAX-",'Basis-Tabelle-Samen'!Q34,"-",'Basis-Tabelle-Samen'!J34,"-garden-to-go-hungarian.jpg")),
" ACHTUNG")))))))))))))))))))))))))))))</f>
        <v>https://www.saflax.de/0-WVK-Retail/Bilder-Pictures/SAFLAX-52365-camellia-sinensis-garden-to-go-english.jpg</v>
      </c>
      <c r="AP114" s="330" t="str">
        <f>IF(K114&lt;1,"",
IF($C$1="Bulgarisch - BG",HYPERLINK(CONCATENATE("https://www.saflax.de/0-WVK-Retail/Bilder-Pictures/SAFLAX-",'Basis-Tabelle-Samen'!T34,"-",'Basis-Tabelle-Samen'!J34,"-cultivation-set-bulgarian.jpg")),
IF($C$1="Dänisch - DK",HYPERLINK(CONCATENATE("https://www.saflax.de/0-WVK-Retail/Bilder-Pictures/SAFLAX-",'Basis-Tabelle-Samen'!T34,"-",'Basis-Tabelle-Samen'!J34,"-cultivation-set-danish.jpg")),
IF($C$1="Deutsch - DE",HYPERLINK(CONCATENATE("https://www.saflax.de/0-WVK-Retail/Bilder-Pictures/SAFLAX-",'Basis-Tabelle-Samen'!T34,"-",'Basis-Tabelle-Samen'!J34,"-cultivation-set-german.jpg")),
IF($C$1="Englisch - UK",HYPERLINK(CONCATENATE("https://www.saflax.de/0-WVK-Retail/Bilder-Pictures/SAFLAX-",'Basis-Tabelle-Samen'!T34,"-",'Basis-Tabelle-Samen'!J34,"-cultivation-set-english.jpg")),
IF($C$1="Estnisch - EE",HYPERLINK(CONCATENATE("https://www.saflax.de/0-WVK-Retail/Bilder-Pictures/SAFLAX-",'Basis-Tabelle-Samen'!T34,"-",'Basis-Tabelle-Samen'!J34,"-cultivation-set-estonian.jpg")),
IF($C$1="Finnisch - FI",HYPERLINK(CONCATENATE("https://www.saflax.de/0-WVK-Retail/Bilder-Pictures/SAFLAX-",'Basis-Tabelle-Samen'!T34,"-",'Basis-Tabelle-Samen'!J34,"-cultivation-set-finnish.jpg")),
IF($C$1="Französisch - FR",HYPERLINK(CONCATENATE("https://www.saflax.de/0-WVK-Retail/Bilder-Pictures/SAFLAX-",'Basis-Tabelle-Samen'!T34,"-",'Basis-Tabelle-Samen'!J34,"-cultivation-set-french.jpg")),
IF($C$1="Griechisch - GR",HYPERLINK(CONCATENATE("https://www.saflax.de/0-WVK-Retail/Bilder-Pictures/SAFLAX-",'Basis-Tabelle-Samen'!T34,"-",'Basis-Tabelle-Samen'!J34,"-cultivation-set-greek.jpg")),
IF($C$1="Irisch - IE",HYPERLINK(CONCATENATE("https://www.saflax.de/0-WVK-Retail/Bilder-Pictures/SAFLAX-",'Basis-Tabelle-Samen'!T34,"-",'Basis-Tabelle-Samen'!J34,"-cultivation-set-irish.jpg")),
IF($C$1="Isländisch - IS",HYPERLINK(CONCATENATE("https://www.saflax.de/0-WVK-Retail/Bilder-Pictures/SAFLAX-",'Basis-Tabelle-Samen'!T34,"-",'Basis-Tabelle-Samen'!J34,"-cultivation-set-icelandic.jpg")),
IF($C$1="Italienisch - IT",HYPERLINK(CONCATENATE("https://www.saflax.de/0-WVK-Retail/Bilder-Pictures/SAFLAX-",'Basis-Tabelle-Samen'!T34,"-",'Basis-Tabelle-Samen'!J34,"-cultivation-set-italian.jpg")),
IF($C$1="Japanisch - JP",HYPERLINK(CONCATENATE("https://www.saflax.de/0-WVK-Retail/Bilder-Pictures/SAFLAX-",'Basis-Tabelle-Samen'!T34,"-",'Basis-Tabelle-Samen'!J34,"-cultivation-set-japanese.jpg")),
IF($C$1="Kroatisch - HR",HYPERLINK(CONCATENATE("https://www.saflax.de/0-WVK-Retail/Bilder-Pictures/SAFLAX-",'Basis-Tabelle-Samen'!T34,"-",'Basis-Tabelle-Samen'!J34,"-cultivation-set-croatian.jpg")),
IF($C$1="Lettisch - LV",HYPERLINK(CONCATENATE("https://www.saflax.de/0-WVK-Retail/Bilder-Pictures/SAFLAX-",'Basis-Tabelle-Samen'!T34,"-",'Basis-Tabelle-Samen'!J34,"-cultivation-set-latvian.jpg")),
IF($C$1="Litauisch - LT",HYPERLINK(CONCATENATE("https://www.saflax.de/0-WVK-Retail/Bilder-Pictures/SAFLAX-",'Basis-Tabelle-Samen'!T34,"-",'Basis-Tabelle-Samen'!J34,"-cultivation-set-lithuanian.jpg")),
IF($C$1="Maltesisch - MT",HYPERLINK(CONCATENATE("https://www.saflax.de/0-WVK-Retail/Bilder-Pictures/SAFLAX-",'Basis-Tabelle-Samen'!T34,"-",'Basis-Tabelle-Samen'!J34,"-cultivation-set-maltese.jpg")),
IF($C$1="Niederländisch - NL",HYPERLINK(CONCATENATE("https://www.saflax.de/0-WVK-Retail/Bilder-Pictures/SAFLAX-",'Basis-Tabelle-Samen'!T34,"-",'Basis-Tabelle-Samen'!J34,"-cultivation-set-dutch.jpg")),
IF($C$1="Norwegisch - NO",HYPERLINK(CONCATENATE("https://www.saflax.de/0-WVK-Retail/Bilder-Pictures/SAFLAX-",'Basis-Tabelle-Samen'!T34,"-",'Basis-Tabelle-Samen'!J34,"-cultivation-set-nowegian.jpg")),
IF($C$1="Polnisch - PL",HYPERLINK(CONCATENATE("https://www.saflax.de/0-WVK-Retail/Bilder-Pictures/SAFLAX-",'Basis-Tabelle-Samen'!T34,"-",'Basis-Tabelle-Samen'!J34,"-cultivation-set-polish.jpg")),
IF($C$1="Portugiesisch - PT",HYPERLINK(CONCATENATE("https://www.saflax.de/0-WVK-Retail/Bilder-Pictures/SAFLAX-",'Basis-Tabelle-Samen'!T34,"-",'Basis-Tabelle-Samen'!J34,"-cultivation-set-portuguese.jpg")),
IF($C$1="Rumänisch - RO",HYPERLINK(CONCATENATE("https://www.saflax.de/0-WVK-Retail/Bilder-Pictures/SAFLAX-",'Basis-Tabelle-Samen'!T34,"-",'Basis-Tabelle-Samen'!J34,"-cultivation-set-romanian.jpg")),
IF($C$1="Schwedisch - SE",HYPERLINK(CONCATENATE("https://www.saflax.de/0-WVK-Retail/Bilder-Pictures/SAFLAX-",'Basis-Tabelle-Samen'!T34,"-",'Basis-Tabelle-Samen'!J34,"-cultivation-set-swedish.jpg")),
IF($C$1="Slowakisch - SK",HYPERLINK(CONCATENATE("https://www.saflax.de/0-WVK-Retail/Bilder-Pictures/SAFLAX-",'Basis-Tabelle-Samen'!T34,"-",'Basis-Tabelle-Samen'!J34,"-cultivation-set-slovak.jpg")),
IF($C$1="Slowenisch - SI",HYPERLINK(CONCATENATE("https://www.saflax.de/0-WVK-Retail/Bilder-Pictures/SAFLAX-",'Basis-Tabelle-Samen'!T34,"-",'Basis-Tabelle-Samen'!J34,"-cultivation-set-slovenian.jpg")),
IF($C$1="Spanisch - ES",HYPERLINK(CONCATENATE("https://www.saflax.de/0-WVK-Retail/Bilder-Pictures/SAFLAX-",'Basis-Tabelle-Samen'!T34,"-",'Basis-Tabelle-Samen'!J34,"-cultivation-set-spanish.jpg")),
IF($C$1="Tschechisch - CZ",HYPERLINK(CONCATENATE("https://www.saflax.de/0-WVK-Retail/Bilder-Pictures/SAFLAX-",'Basis-Tabelle-Samen'!T34,"-",'Basis-Tabelle-Samen'!J34,"-cultivation-set-czech.jpg")),
IF($C$1="Türkisch - TR",HYPERLINK(CONCATENATE("https://www.saflax.de/0-WVK-Retail/Bilder-Pictures/SAFLAX-",'Basis-Tabelle-Samen'!T34,"-",'Basis-Tabelle-Samen'!J34,"-cultivation-set-turkish.jpg")),
IF($C$1="Ungarisch - HU",HYPERLINK(CONCATENATE("https://www.saflax.de/0-WVK-Retail/Bilder-Pictures/SAFLAX-",'Basis-Tabelle-Samen'!T34,"-",'Basis-Tabelle-Samen'!J34,"-cultivation-set-hungarian.jpg")),
" ACHTUNG")))))))))))))))))))))))))))))</f>
        <v>https://www.saflax.de/0-WVK-Retail/Bilder-Pictures/SAFLAX-32365-camellia-sinensis-cultivation-set-english.jpg</v>
      </c>
      <c r="AQ114" s="330" t="str">
        <f>IF(L114&lt;1,"",
IF($C$1="Bulgarisch - BG",HYPERLINK(CONCATENATE("https://www.saflax.de/0-WVK-Retail/Bilder-Pictures/SAFLAX-",'Basis-Tabelle-Samen'!W34,"-",'Basis-Tabelle-Samen'!J34,"-garden-in-the-bag-bulgarian.jpg")),
IF($C$1="Dänisch - DK",HYPERLINK(CONCATENATE("https://www.saflax.de/0-WVK-Retail/Bilder-Pictures/SAFLAX-",'Basis-Tabelle-Samen'!W34,"-",'Basis-Tabelle-Samen'!J34,"-garden-in-the-bag-danish.jpg")),
IF($C$1="Deutsch - DE",HYPERLINK(CONCATENATE("https://www.saflax.de/0-WVK-Retail/Bilder-Pictures/SAFLAX-",'Basis-Tabelle-Samen'!W34,"-",'Basis-Tabelle-Samen'!J34,"-garden-in-the-bag-german.jpg")),
IF($C$1="Englisch - UK",HYPERLINK(CONCATENATE("https://www.saflax.de/0-WVK-Retail/Bilder-Pictures/SAFLAX-",'Basis-Tabelle-Samen'!W34,"-",'Basis-Tabelle-Samen'!J34,"-garden-in-the-bag-english.jpg")),
IF($C$1="Estnisch - EE",HYPERLINK(CONCATENATE("https://www.saflax.de/0-WVK-Retail/Bilder-Pictures/SAFLAX-",'Basis-Tabelle-Samen'!W34,"-",'Basis-Tabelle-Samen'!J34,"-garden-in-the-bag-estonian.jpg")),
IF($C$1="Finnisch - FI",HYPERLINK(CONCATENATE("https://www.saflax.de/0-WVK-Retail/Bilder-Pictures/SAFLAX-",'Basis-Tabelle-Samen'!W34,"-",'Basis-Tabelle-Samen'!J34,"-garden-in-the-bag-finnish.jpg")),
IF($C$1="Französisch - FR",HYPERLINK(CONCATENATE("https://www.saflax.de/0-WVK-Retail/Bilder-Pictures/SAFLAX-",'Basis-Tabelle-Samen'!W34,"-",'Basis-Tabelle-Samen'!J34,"-garden-in-the-bag-french.jpg")),
IF($C$1="Griechisch - GR",HYPERLINK(CONCATENATE("https://www.saflax.de/0-WVK-Retail/Bilder-Pictures/SAFLAX-",'Basis-Tabelle-Samen'!W34,"-",'Basis-Tabelle-Samen'!J34,"-garden-in-the-bag-greek.jpg")),
IF($C$1="Irisch - IE",HYPERLINK(CONCATENATE("https://www.saflax.de/0-WVK-Retail/Bilder-Pictures/SAFLAX-",'Basis-Tabelle-Samen'!W34,"-",'Basis-Tabelle-Samen'!J34,"-garden-in-the-bag-irish.jpg")),
IF($C$1="Isländisch - IS",HYPERLINK(CONCATENATE("https://www.saflax.de/0-WVK-Retail/Bilder-Pictures/SAFLAX-",'Basis-Tabelle-Samen'!W34,"-",'Basis-Tabelle-Samen'!J34,"-garden-in-the-bag-icelandic.jpg")),
IF($C$1="Italienisch - IT",HYPERLINK(CONCATENATE("https://www.saflax.de/0-WVK-Retail/Bilder-Pictures/SAFLAX-",'Basis-Tabelle-Samen'!W34,"-",'Basis-Tabelle-Samen'!J34,"-garden-in-the-bag-italian.jpg")),
IF($C$1="Japanisch - JP",HYPERLINK(CONCATENATE("https://www.saflax.de/0-WVK-Retail/Bilder-Pictures/SAFLAX-",'Basis-Tabelle-Samen'!W34,"-",'Basis-Tabelle-Samen'!J34,"-garden-in-the-bag-japanese.jpg")),
IF($C$1="Kroatisch - HR",HYPERLINK(CONCATENATE("https://www.saflax.de/0-WVK-Retail/Bilder-Pictures/SAFLAX-",'Basis-Tabelle-Samen'!W34,"-",'Basis-Tabelle-Samen'!J34,"-garden-in-the-bag-croatian.jpg")),
IF($C$1="Lettisch - LV",HYPERLINK(CONCATENATE("https://www.saflax.de/0-WVK-Retail/Bilder-Pictures/SAFLAX-",'Basis-Tabelle-Samen'!W34,"-",'Basis-Tabelle-Samen'!J34,"-garden-in-the-bag-latvian.jpg")),
IF($C$1="Litauisch - LT",HYPERLINK(CONCATENATE("https://www.saflax.de/0-WVK-Retail/Bilder-Pictures/SAFLAX-",'Basis-Tabelle-Samen'!W34,"-",'Basis-Tabelle-Samen'!J34,"-garden-in-the-bag-lithuanian.jpg")),
IF($C$1="Maltesisch - MT",HYPERLINK(CONCATENATE("https://www.saflax.de/0-WVK-Retail/Bilder-Pictures/SAFLAX-",'Basis-Tabelle-Samen'!W34,"-",'Basis-Tabelle-Samen'!J34,"-garden-in-the-bag-maltese.jpg")),
IF($C$1="Niederländisch - NL",HYPERLINK(CONCATENATE("https://www.saflax.de/0-WVK-Retail/Bilder-Pictures/SAFLAX-",'Basis-Tabelle-Samen'!W34,"-",'Basis-Tabelle-Samen'!J34,"-garden-in-the-bag-dutch.jpg")),
IF($C$1="Norwegisch - NO",HYPERLINK(CONCATENATE("https://www.saflax.de/0-WVK-Retail/Bilder-Pictures/SAFLAX-",'Basis-Tabelle-Samen'!W34,"-",'Basis-Tabelle-Samen'!J34,"-garden-in-the-bag-nowegian.jpg")),
IF($C$1="Polnisch - PL",HYPERLINK(CONCATENATE("https://www.saflax.de/0-WVK-Retail/Bilder-Pictures/SAFLAX-",'Basis-Tabelle-Samen'!W34,"-",'Basis-Tabelle-Samen'!J34,"-garden-in-the-bag-polish.jpg")),
IF($C$1="Portugiesisch - PT",HYPERLINK(CONCATENATE("https://www.saflax.de/0-WVK-Retail/Bilder-Pictures/SAFLAX-",'Basis-Tabelle-Samen'!W34,"-",'Basis-Tabelle-Samen'!J34,"-garden-in-the-bag-portuguese.jpg")),
IF($C$1="Rumänisch - RO",HYPERLINK(CONCATENATE("https://www.saflax.de/0-WVK-Retail/Bilder-Pictures/SAFLAX-",'Basis-Tabelle-Samen'!W34,"-",'Basis-Tabelle-Samen'!J34,"-garden-in-the-bag-romanian.jpg")),
IF($C$1="Schwedisch - SE",HYPERLINK(CONCATENATE("https://www.saflax.de/0-WVK-Retail/Bilder-Pictures/SAFLAX-",'Basis-Tabelle-Samen'!W34,"-",'Basis-Tabelle-Samen'!J34,"-garden-in-the-bag-swedish.jpg")),
IF($C$1="Slowakisch - SK",HYPERLINK(CONCATENATE("https://www.saflax.de/0-WVK-Retail/Bilder-Pictures/SAFLAX-",'Basis-Tabelle-Samen'!W34,"-",'Basis-Tabelle-Samen'!J34,"-garden-in-the-bag-slovak.jpg")),
IF($C$1="Slowenisch - SI",HYPERLINK(CONCATENATE("https://www.saflax.de/0-WVK-Retail/Bilder-Pictures/SAFLAX-",'Basis-Tabelle-Samen'!W34,"-",'Basis-Tabelle-Samen'!J34,"-garden-in-the-bag-slovenian.jpg")),
IF($C$1="Spanisch - ES",HYPERLINK(CONCATENATE("https://www.saflax.de/0-WVK-Retail/Bilder-Pictures/SAFLAX-",'Basis-Tabelle-Samen'!W34,"-",'Basis-Tabelle-Samen'!J34,"-garden-in-the-bag-spanish.jpg")),
IF($C$1="Tschechisch - CZ",HYPERLINK(CONCATENATE("https://www.saflax.de/0-WVK-Retail/Bilder-Pictures/SAFLAX-",'Basis-Tabelle-Samen'!W34,"-",'Basis-Tabelle-Samen'!J34,"-garden-in-the-bag-czech.jpg")),
IF($C$1="Türkisch - TR",HYPERLINK(CONCATENATE("https://www.saflax.de/0-WVK-Retail/Bilder-Pictures/SAFLAX-",'Basis-Tabelle-Samen'!W34,"-",'Basis-Tabelle-Samen'!J34,"-garden-in-the-bag-turkish.jpg")),
IF($C$1="Ungarisch - HU",HYPERLINK(CONCATENATE("https://www.saflax.de/0-WVK-Retail/Bilder-Pictures/SAFLAX-",'Basis-Tabelle-Samen'!W34,"-",'Basis-Tabelle-Samen'!J34,"-garden-in-the-bag-hungarian.jpg")),
" ACHTUNG")))))))))))))))))))))))))))))</f>
        <v>https://www.saflax.de/0-WVK-Retail/Bilder-Pictures/SAFLAX-62365-camellia-sinensis-garden-in-the-bag-english.jpg</v>
      </c>
    </row>
    <row r="115" spans="1:43" ht="17.100000000000001" customHeight="1" x14ac:dyDescent="0.2">
      <c r="A115" s="318" t="str">
        <f>IF('Basis-Tabelle-Samen'!A91="","",IF($C$1="Deutsch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15" s="319" t="str">
        <f>'Basis-Tabelle-Samen'!I91</f>
        <v>Helianthus annuus</v>
      </c>
      <c r="C115" s="316" t="str">
        <f>IF($C$1="Bulgarisch - BG",'Basis-Tabelle-Samen'!Z91,
IF($C$1="Dänisch - DK",'Basis-Tabelle-Samen'!AA91,
IF($C$1="Deutsch - DE",'Basis-Tabelle-Samen'!AB91,
IF($C$1="Englisch - UK",'Basis-Tabelle-Samen'!AC91,
IF($C$1="Estnisch - EE",'Basis-Tabelle-Samen'!AD91,
IF($C$1="Finnisch - FI",'Basis-Tabelle-Samen'!AE91,
IF($C$1="Französisch - FR",'Basis-Tabelle-Samen'!AF91,
IF($C$1="Griechisch - GR",'Basis-Tabelle-Samen'!AG91,
IF($C$1="Irisch - IE",'Basis-Tabelle-Samen'!AH91,
IF($C$1="Isländisch - IS",'Basis-Tabelle-Samen'!AI91,
IF($C$1="Italienisch - IT",'Basis-Tabelle-Samen'!AJ91,
IF($C$1="Japanisch - JP",'Basis-Tabelle-Samen'!AK91,
IF($C$1="Kroatisch - HR",'Basis-Tabelle-Samen'!AL91,
IF($C$1="Lettisch - LV",'Basis-Tabelle-Samen'!AM91,
IF($C$1="Litauisch - LT",'Basis-Tabelle-Samen'!AN91,
IF($C$1="Maltesisch - MT",'Basis-Tabelle-Samen'!AO91,
IF($C$1="Niederländisch - NL",'Basis-Tabelle-Samen'!AP91,
IF($C$1="Norwegisch - NO",'Basis-Tabelle-Samen'!AQ91,
IF($C$1="Polnisch - PL",'Basis-Tabelle-Samen'!AR91,
IF($C$1="Portugiesisch - PT",'Basis-Tabelle-Samen'!AS91,
IF($C$1="Rumänisch - RO",'Basis-Tabelle-Samen'!AT91,
IF($C$1="Schwedisch - SE",'Basis-Tabelle-Samen'!AU91,
IF($C$1="Slowakisch - SK",'Basis-Tabelle-Samen'!AV91,
IF($C$1="Slowenisch - SI",'Basis-Tabelle-Samen'!AW91,
IF($C$1="Spanisch - ES",'Basis-Tabelle-Samen'!AX91,
IF($C$1="Tschechisch - CZ",'Basis-Tabelle-Samen'!AY91,
IF($C$1="Türkisch - TR",'Basis-Tabelle-Samen'!AZ91,
IF($C$1="Ungarisch - HU",'Basis-Tabelle-Samen'!BA91,
" ACHTUNG"))))))))))))))))))))))))))))</f>
        <v>Dwarf Sunflower</v>
      </c>
      <c r="D115" s="320">
        <f>'Basis-Tabelle-Samen'!F91</f>
        <v>40</v>
      </c>
      <c r="E115" s="321" t="str">
        <f>'Basis-Tabelle-Samen'!H91</f>
        <v>7 %</v>
      </c>
      <c r="F115" s="322" t="str">
        <f>IF('Basis-Tabelle-Samen'!G91="","",'Basis-Tabelle-Samen'!G91)</f>
        <v>01</v>
      </c>
      <c r="G115" s="320">
        <f>'Basis-Tabelle-Samen'!C91</f>
        <v>13035</v>
      </c>
      <c r="H115" s="323">
        <f>'Basis-Tabelle-Samen'!D91</f>
        <v>4055473130354</v>
      </c>
      <c r="I115" s="324">
        <f>'Basis-Tabelle-Samen'!E91</f>
        <v>1.85</v>
      </c>
      <c r="J115" s="325">
        <f t="shared" si="1"/>
        <v>12</v>
      </c>
      <c r="K115" s="326">
        <f>'Basis-Tabelle-Samen'!K91</f>
        <v>73035</v>
      </c>
      <c r="L115" s="323">
        <f>'Basis-Tabelle-Samen'!L91</f>
        <v>4055473730356</v>
      </c>
      <c r="M115" s="324">
        <f>'Basis-Tabelle-Samen'!M91</f>
        <v>2.4500000000000002</v>
      </c>
      <c r="N115" s="326">
        <f>IF(K115&lt;1,"",'3'!$I$15)</f>
        <v>15</v>
      </c>
      <c r="O115" s="327">
        <f>IF(K115&lt;1,"",'3'!$J$11)</f>
        <v>90</v>
      </c>
      <c r="P115" s="326">
        <f>'Basis-Tabelle-Samen'!N91</f>
        <v>83035</v>
      </c>
      <c r="Q115" s="323">
        <f>'Basis-Tabelle-Samen'!O91</f>
        <v>4055473830353</v>
      </c>
      <c r="R115" s="328">
        <f>'Basis-Tabelle-Samen'!P91</f>
        <v>3.75</v>
      </c>
      <c r="S115" s="326">
        <f>IF(R115&lt;1,"",'3'!$M$15)</f>
        <v>18</v>
      </c>
      <c r="T115" s="327">
        <f>IF(R115&lt;1,"",'3'!$N$11)</f>
        <v>72</v>
      </c>
      <c r="U115" s="326">
        <f>'Basis-Tabelle-Samen'!Q91</f>
        <v>53035</v>
      </c>
      <c r="V115" s="323">
        <f>'Basis-Tabelle-Samen'!R91</f>
        <v>4055473530352</v>
      </c>
      <c r="W115" s="324">
        <f>'Basis-Tabelle-Samen'!S91</f>
        <v>4.95</v>
      </c>
      <c r="X115" s="326">
        <f>IF(U115&lt;1,"",'3'!$Q$15)</f>
        <v>6</v>
      </c>
      <c r="Y115" s="327">
        <f>IF(U115&lt;1,"",'3'!$R$11)</f>
        <v>24</v>
      </c>
      <c r="Z115" s="326">
        <f>'Basis-Tabelle-Samen'!T91</f>
        <v>33035</v>
      </c>
      <c r="AA115" s="323">
        <f>'Basis-Tabelle-Samen'!U91</f>
        <v>4055473330358</v>
      </c>
      <c r="AB115" s="324">
        <f>'Basis-Tabelle-Samen'!V91</f>
        <v>6.75</v>
      </c>
      <c r="AC115" s="326">
        <f>IF(Z115&lt;1,"",'3'!$U$15)</f>
        <v>6</v>
      </c>
      <c r="AD115" s="327">
        <f>IF(Z115&lt;1,"",'3'!$V$11)</f>
        <v>24</v>
      </c>
      <c r="AE115" s="326">
        <f>'Basis-Tabelle-Samen'!W91</f>
        <v>63035</v>
      </c>
      <c r="AF115" s="323">
        <f>'Basis-Tabelle-Samen'!X91</f>
        <v>4055473630359</v>
      </c>
      <c r="AG115" s="324">
        <f>'Basis-Tabelle-Samen'!Y91</f>
        <v>2.95</v>
      </c>
      <c r="AH115" s="326">
        <f>IF(AE115&lt;1,"",'3'!$Y$15)</f>
        <v>8</v>
      </c>
      <c r="AI115" s="327">
        <f>IF(AE115&lt;1,"",'3'!$Z$11)</f>
        <v>64</v>
      </c>
      <c r="AJ115" s="315"/>
      <c r="AK115" s="316" t="str">
        <f>IF(G115&lt;1,"",
IF($C$1="Bulgarisch - BG",HYPERLINK(CONCATENATE("https://www.saflax.de/0-WVK-Retail/Bilder-Pictures/SAFLAX-",'Basis-Tabelle-Samen'!C91,"-",'Basis-Tabelle-Samen'!J91,"-seed-package-front-cr-bulgarian.jpg")),
IF($C$1="Dänisch - DK",HYPERLINK(CONCATENATE("https://www.saflax.de/0-WVK-Retail/Bilder-Pictures/SAFLAX-",'Basis-Tabelle-Samen'!C91,"-",'Basis-Tabelle-Samen'!J91,"-seed-package-front-cr-danish.jpg")),
IF($C$1="Deutsch - DE",HYPERLINK(CONCATENATE("https://www.saflax.de/0-WVK-Retail/Bilder-Pictures/SAFLAX-",'Basis-Tabelle-Samen'!C91,"-",'Basis-Tabelle-Samen'!J91,"-seed-package-front-cr-german.jpg")),
IF($C$1="Englisch - UK",HYPERLINK(CONCATENATE("https://www.saflax.de/0-WVK-Retail/Bilder-Pictures/SAFLAX-",'Basis-Tabelle-Samen'!C91,"-",'Basis-Tabelle-Samen'!J91,"-seed-package-front-cr-english.jpg")),
IF($C$1="Estnisch - EE",HYPERLINK(CONCATENATE("https://www.saflax.de/0-WVK-Retail/Bilder-Pictures/SAFLAX-",'Basis-Tabelle-Samen'!C91,"-",'Basis-Tabelle-Samen'!J91,"-seed-package-front-cr-estonian.jpg")),
IF($C$1="Finnisch - FI",HYPERLINK(CONCATENATE("https://www.saflax.de/0-WVK-Retail/Bilder-Pictures/SAFLAX-",'Basis-Tabelle-Samen'!C91,"-",'Basis-Tabelle-Samen'!J91,"-seed-package-front-cr-finnish.jpg")),
IF($C$1="Französisch - FR",HYPERLINK(CONCATENATE("https://www.saflax.de/0-WVK-Retail/Bilder-Pictures/SAFLAX-",'Basis-Tabelle-Samen'!C91,"-",'Basis-Tabelle-Samen'!J91,"-seed-package-front-cr-french.jpg")),
IF($C$1="Griechisch - GR",HYPERLINK(CONCATENATE("https://www.saflax.de/0-WVK-Retail/Bilder-Pictures/SAFLAX-",'Basis-Tabelle-Samen'!C91,"-",'Basis-Tabelle-Samen'!J91,"-seed-package-front-cr-greek.jpg")),
IF($C$1="Irisch - IE",HYPERLINK(CONCATENATE("https://www.saflax.de/0-WVK-Retail/Bilder-Pictures/SAFLAX-",'Basis-Tabelle-Samen'!C91,"-",'Basis-Tabelle-Samen'!J91,"-seed-package-front-cr-irish.jpg")),
IF($C$1="Isländisch - IS",HYPERLINK(CONCATENATE("https://www.saflax.de/0-WVK-Retail/Bilder-Pictures/SAFLAX-",'Basis-Tabelle-Samen'!C91,"-",'Basis-Tabelle-Samen'!J91,"-seed-package-front-cr-icelandic.jpg")),
IF($C$1="Italienisch - IT",HYPERLINK(CONCATENATE("https://www.saflax.de/0-WVK-Retail/Bilder-Pictures/SAFLAX-",'Basis-Tabelle-Samen'!C91,"-",'Basis-Tabelle-Samen'!J91,"-seed-package-front-cr-italian.jpg")),
IF($C$1="Japanisch - JP",HYPERLINK(CONCATENATE("https://www.saflax.de/0-WVK-Retail/Bilder-Pictures/SAFLAX-",'Basis-Tabelle-Samen'!C91,"-",'Basis-Tabelle-Samen'!J91,"-seed-package-front-cr-japanese.jpg")),
IF($C$1="Kroatisch - HR",HYPERLINK(CONCATENATE("https://www.saflax.de/0-WVK-Retail/Bilder-Pictures/SAFLAX-",'Basis-Tabelle-Samen'!C91,"-",'Basis-Tabelle-Samen'!J91,"-seed-package-front-cr-croatian.jpg")),
IF($C$1="Lettisch - LV",HYPERLINK(CONCATENATE("https://www.saflax.de/0-WVK-Retail/Bilder-Pictures/SAFLAX-",'Basis-Tabelle-Samen'!C91,"-",'Basis-Tabelle-Samen'!J91,"-seed-package-front-cr-latvian.jpg")),
IF($C$1="Litauisch - LT",HYPERLINK(CONCATENATE("https://www.saflax.de/0-WVK-Retail/Bilder-Pictures/SAFLAX-",'Basis-Tabelle-Samen'!C91,"-",'Basis-Tabelle-Samen'!J91,"-seed-package-front-cr-lithuanian.jpg")),
IF($C$1="Maltesisch - MT",HYPERLINK(CONCATENATE("https://www.saflax.de/0-WVK-Retail/Bilder-Pictures/SAFLAX-",'Basis-Tabelle-Samen'!C91,"-",'Basis-Tabelle-Samen'!J91,"-seed-package-front-cr-maltese.jpg")),
IF($C$1="Niederländisch - NL",HYPERLINK(CONCATENATE("https://www.saflax.de/0-WVK-Retail/Bilder-Pictures/SAFLAX-",'Basis-Tabelle-Samen'!C91,"-",'Basis-Tabelle-Samen'!J91,"-seed-package-front-cr-dutch.jpg")),
IF($C$1="Norwegisch - NO",HYPERLINK(CONCATENATE("https://www.saflax.de/0-WVK-Retail/Bilder-Pictures/SAFLAX-",'Basis-Tabelle-Samen'!C91,"-",'Basis-Tabelle-Samen'!J91,"-seed-package-front-cr-nowegian.jpg")),
IF($C$1="Polnisch - PL",HYPERLINK(CONCATENATE("https://www.saflax.de/0-WVK-Retail/Bilder-Pictures/SAFLAX-",'Basis-Tabelle-Samen'!C91,"-",'Basis-Tabelle-Samen'!J91,"-seed-package-front-cr-polish.jpg")),
IF($C$1="Portugiesisch - PT",HYPERLINK(CONCATENATE("https://www.saflax.de/0-WVK-Retail/Bilder-Pictures/SAFLAX-",'Basis-Tabelle-Samen'!C91,"-",'Basis-Tabelle-Samen'!J91,"-seed-package-front-cr-portuguese.jpg")),
IF($C$1="Rumänisch - RO",HYPERLINK(CONCATENATE("https://www.saflax.de/0-WVK-Retail/Bilder-Pictures/SAFLAX-",'Basis-Tabelle-Samen'!C91,"-",'Basis-Tabelle-Samen'!J91,"-seed-package-front-cr-romanian.jpg")),
IF($C$1="Schwedisch - SE",HYPERLINK(CONCATENATE("https://www.saflax.de/0-WVK-Retail/Bilder-Pictures/SAFLAX-",'Basis-Tabelle-Samen'!C91,"-",'Basis-Tabelle-Samen'!J91,"-seed-package-front-cr-swedish.jpg")),
IF($C$1="Slowakisch - SK",HYPERLINK(CONCATENATE("https://www.saflax.de/0-WVK-Retail/Bilder-Pictures/SAFLAX-",'Basis-Tabelle-Samen'!C91,"-",'Basis-Tabelle-Samen'!J91,"-seed-package-front-cr-slovak.jpg")),
IF($C$1="Slowenisch - SI",HYPERLINK(CONCATENATE("https://www.saflax.de/0-WVK-Retail/Bilder-Pictures/SAFLAX-",'Basis-Tabelle-Samen'!C91,"-",'Basis-Tabelle-Samen'!J91,"-seed-package-front-cr-slovenian.jpg")),
IF($C$1="Spanisch - ES",HYPERLINK(CONCATENATE("https://www.saflax.de/0-WVK-Retail/Bilder-Pictures/SAFLAX-",'Basis-Tabelle-Samen'!C91,"-",'Basis-Tabelle-Samen'!J91,"-seed-package-front-cr-spanish.jpg")),
IF($C$1="Tschechisch - CZ",HYPERLINK(CONCATENATE("https://www.saflax.de/0-WVK-Retail/Bilder-Pictures/SAFLAX-",'Basis-Tabelle-Samen'!C91,"-",'Basis-Tabelle-Samen'!J91,"-seed-package-front-cr-czech.jpg")),
IF($C$1="Türkisch - TR",HYPERLINK(CONCATENATE("https://www.saflax.de/0-WVK-Retail/Bilder-Pictures/SAFLAX-",'Basis-Tabelle-Samen'!C91,"-",'Basis-Tabelle-Samen'!J91,"-seed-package-front-cr-turkish.jpg")),
IF($C$1="Ungarisch - HU",HYPERLINK(CONCATENATE("https://www.saflax.de/0-WVK-Retail/Bilder-Pictures/SAFLAX-",'Basis-Tabelle-Samen'!C91,"-",'Basis-Tabelle-Samen'!J91,"-seed-package-front-cr-hungarian.jpg")),
" ACHTUNG")))))))))))))))))))))))))))))</f>
        <v>https://www.saflax.de/0-WVK-Retail/Bilder-Pictures/SAFLAX-13035-helianthus-annuus-seed-package-front-cr-english.jpg</v>
      </c>
      <c r="AL115" s="330" t="str">
        <f>IF(G115&lt;1,"",
IF($C$1="Bulgarisch - BG",HYPERLINK(CONCATENATE("https://www.saflax.de/0-WVK-Retail/Bilder-Pictures/SAFLAX-",'Basis-Tabelle-Samen'!C91,"-",'Basis-Tabelle-Samen'!J91,"-seed-package-back-cr-bulgarian.jpg")),
IF($C$1="Dänisch - DK",HYPERLINK(CONCATENATE("https://www.saflax.de/0-WVK-Retail/Bilder-Pictures/SAFLAX-",'Basis-Tabelle-Samen'!C91,"-",'Basis-Tabelle-Samen'!J91,"-seed-package-back-cr-danish.jpg")),
IF($C$1="Deutsch - DE",HYPERLINK(CONCATENATE("https://www.saflax.de/0-WVK-Retail/Bilder-Pictures/SAFLAX-",'Basis-Tabelle-Samen'!C91,"-",'Basis-Tabelle-Samen'!J91,"-seed-package-back-cr-german.jpg")),
IF($C$1="Englisch - UK",HYPERLINK(CONCATENATE("https://www.saflax.de/0-WVK-Retail/Bilder-Pictures/SAFLAX-",'Basis-Tabelle-Samen'!C91,"-",'Basis-Tabelle-Samen'!J91,"-seed-package-back-cr-english.jpg")),
IF($C$1="Estnisch - EE",HYPERLINK(CONCATENATE("https://www.saflax.de/0-WVK-Retail/Bilder-Pictures/SAFLAX-",'Basis-Tabelle-Samen'!C91,"-",'Basis-Tabelle-Samen'!J91,"-seed-package-back-cr-estonian.jpg")),
IF($C$1="Finnisch - FI",HYPERLINK(CONCATENATE("https://www.saflax.de/0-WVK-Retail/Bilder-Pictures/SAFLAX-",'Basis-Tabelle-Samen'!C91,"-",'Basis-Tabelle-Samen'!J91,"-seed-package-back-cr-finnish.jpg")),
IF($C$1="Französisch - FR",HYPERLINK(CONCATENATE("https://www.saflax.de/0-WVK-Retail/Bilder-Pictures/SAFLAX-",'Basis-Tabelle-Samen'!C91,"-",'Basis-Tabelle-Samen'!J91,"-seed-package-back-cr-french.jpg")),
IF($C$1="Griechisch - GR",HYPERLINK(CONCATENATE("https://www.saflax.de/0-WVK-Retail/Bilder-Pictures/SAFLAX-",'Basis-Tabelle-Samen'!C91,"-",'Basis-Tabelle-Samen'!J91,"-seed-package-back-cr-greek.jpg")),
IF($C$1="Irisch - IE",HYPERLINK(CONCATENATE("https://www.saflax.de/0-WVK-Retail/Bilder-Pictures/SAFLAX-",'Basis-Tabelle-Samen'!C91,"-",'Basis-Tabelle-Samen'!J91,"-seed-package-back-cr-irish.jpg")),
IF($C$1="Isländisch - IS",HYPERLINK(CONCATENATE("https://www.saflax.de/0-WVK-Retail/Bilder-Pictures/SAFLAX-",'Basis-Tabelle-Samen'!C91,"-",'Basis-Tabelle-Samen'!J91,"-seed-package-back-cr-icelandic.jpg")),
IF($C$1="Italienisch - IT",HYPERLINK(CONCATENATE("https://www.saflax.de/0-WVK-Retail/Bilder-Pictures/SAFLAX-",'Basis-Tabelle-Samen'!C91,"-",'Basis-Tabelle-Samen'!J91,"-seed-package-back-cr-italian.jpg")),
IF($C$1="Japanisch - JP",HYPERLINK(CONCATENATE("https://www.saflax.de/0-WVK-Retail/Bilder-Pictures/SAFLAX-",'Basis-Tabelle-Samen'!C91,"-",'Basis-Tabelle-Samen'!J91,"-seed-package-back-cr-japanese.jpg")),
IF($C$1="Kroatisch - HR",HYPERLINK(CONCATENATE("https://www.saflax.de/0-WVK-Retail/Bilder-Pictures/SAFLAX-",'Basis-Tabelle-Samen'!C91,"-",'Basis-Tabelle-Samen'!J91,"-seed-package-back-cr-croatian.jpg")),
IF($C$1="Lettisch - LV",HYPERLINK(CONCATENATE("https://www.saflax.de/0-WVK-Retail/Bilder-Pictures/SAFLAX-",'Basis-Tabelle-Samen'!C91,"-",'Basis-Tabelle-Samen'!J91,"-seed-package-back-cr-latvian.jpg")),
IF($C$1="Litauisch - LT",HYPERLINK(CONCATENATE("https://www.saflax.de/0-WVK-Retail/Bilder-Pictures/SAFLAX-",'Basis-Tabelle-Samen'!C91,"-",'Basis-Tabelle-Samen'!J91,"-seed-package-back-cr-lithuanian.jpg")),
IF($C$1="Maltesisch - MT",HYPERLINK(CONCATENATE("https://www.saflax.de/0-WVK-Retail/Bilder-Pictures/SAFLAX-",'Basis-Tabelle-Samen'!C91,"-",'Basis-Tabelle-Samen'!J91,"-seed-package-back-cr-maltese.jpg")),
IF($C$1="Niederländisch - NL",HYPERLINK(CONCATENATE("https://www.saflax.de/0-WVK-Retail/Bilder-Pictures/SAFLAX-",'Basis-Tabelle-Samen'!C91,"-",'Basis-Tabelle-Samen'!J91,"-seed-package-back-cr-dutch.jpg")),
IF($C$1="Norwegisch - NO",HYPERLINK(CONCATENATE("https://www.saflax.de/0-WVK-Retail/Bilder-Pictures/SAFLAX-",'Basis-Tabelle-Samen'!C91,"-",'Basis-Tabelle-Samen'!J91,"-seed-package-back-cr-nowegian.jpg")),
IF($C$1="Polnisch - PL",HYPERLINK(CONCATENATE("https://www.saflax.de/0-WVK-Retail/Bilder-Pictures/SAFLAX-",'Basis-Tabelle-Samen'!C91,"-",'Basis-Tabelle-Samen'!J91,"-seed-package-back-cr-polish.jpg")),
IF($C$1="Portugiesisch - PT",HYPERLINK(CONCATENATE("https://www.saflax.de/0-WVK-Retail/Bilder-Pictures/SAFLAX-",'Basis-Tabelle-Samen'!C91,"-",'Basis-Tabelle-Samen'!J91,"-seed-package-back-cr-portuguese.jpg")),
IF($C$1="Rumänisch - RO",HYPERLINK(CONCATENATE("https://www.saflax.de/0-WVK-Retail/Bilder-Pictures/SAFLAX-",'Basis-Tabelle-Samen'!C91,"-",'Basis-Tabelle-Samen'!J91,"-seed-package-back-cr-romanian.jpg")),
IF($C$1="Schwedisch - SE",HYPERLINK(CONCATENATE("https://www.saflax.de/0-WVK-Retail/Bilder-Pictures/SAFLAX-",'Basis-Tabelle-Samen'!C91,"-",'Basis-Tabelle-Samen'!J91,"-seed-package-back-cr-swedish.jpg")),
IF($C$1="Slowakisch - SK",HYPERLINK(CONCATENATE("https://www.saflax.de/0-WVK-Retail/Bilder-Pictures/SAFLAX-",'Basis-Tabelle-Samen'!C91,"-",'Basis-Tabelle-Samen'!J91,"-seed-package-back-cr-slovak.jpg")),
IF($C$1="Slowenisch - SI",HYPERLINK(CONCATENATE("https://www.saflax.de/0-WVK-Retail/Bilder-Pictures/SAFLAX-",'Basis-Tabelle-Samen'!C91,"-",'Basis-Tabelle-Samen'!J91,"-seed-package-back-cr-slovenian.jpg")),
IF($C$1="Spanisch - ES",HYPERLINK(CONCATENATE("https://www.saflax.de/0-WVK-Retail/Bilder-Pictures/SAFLAX-",'Basis-Tabelle-Samen'!C91,"-",'Basis-Tabelle-Samen'!J91,"-seed-package-back-cr-spanish.jpg")),
IF($C$1="Tschechisch - CZ",HYPERLINK(CONCATENATE("https://www.saflax.de/0-WVK-Retail/Bilder-Pictures/SAFLAX-",'Basis-Tabelle-Samen'!C91,"-",'Basis-Tabelle-Samen'!J91,"-seed-package-back-cr-czech.jpg")),
IF($C$1="Türkisch - TR",HYPERLINK(CONCATENATE("https://www.saflax.de/0-WVK-Retail/Bilder-Pictures/SAFLAX-",'Basis-Tabelle-Samen'!C91,"-",'Basis-Tabelle-Samen'!J91,"-seed-package-back-cr-turkish.jpg")),
IF($C$1="Ungarisch - HU",HYPERLINK(CONCATENATE("https://www.saflax.de/0-WVK-Retail/Bilder-Pictures/SAFLAX-",'Basis-Tabelle-Samen'!C91,"-",'Basis-Tabelle-Samen'!J91,"-seed-package-back-cr-hungarian.jpg")),
" ACHTUNG")))))))))))))))))))))))))))))</f>
        <v>https://www.saflax.de/0-WVK-Retail/Bilder-Pictures/SAFLAX-13035-helianthus-annuus-seed-package-back-cr-english.jpg</v>
      </c>
      <c r="AM115" s="330" t="str">
        <f>IF(H115&lt;1,"",
IF($C$1="Bulgarisch - BG",HYPERLINK(CONCATENATE("https://www.saflax.de/0-WVK-Retail/Bilder-Pictures/SAFLAX-",'Basis-Tabelle-Samen'!K91,"-",'Basis-Tabelle-Samen'!J91,"-garden-to-go-mini-bulgarian.jpg")),
IF($C$1="Dänisch - DK",HYPERLINK(CONCATENATE("https://www.saflax.de/0-WVK-Retail/Bilder-Pictures/SAFLAX-",'Basis-Tabelle-Samen'!K91,"-",'Basis-Tabelle-Samen'!J91,"-garden-to-go-mini-danish.jpg")),
IF($C$1="Deutsch - DE",HYPERLINK(CONCATENATE("https://www.saflax.de/0-WVK-Retail/Bilder-Pictures/SAFLAX-",'Basis-Tabelle-Samen'!K91,"-",'Basis-Tabelle-Samen'!J91,"-garden-to-go-mini-german.jpg")),
IF($C$1="Englisch - UK",HYPERLINK(CONCATENATE("https://www.saflax.de/0-WVK-Retail/Bilder-Pictures/SAFLAX-",'Basis-Tabelle-Samen'!K91,"-",'Basis-Tabelle-Samen'!J91,"-garden-to-go-mini-english.jpg")),
IF($C$1="Estnisch - EE",HYPERLINK(CONCATENATE("https://www.saflax.de/0-WVK-Retail/Bilder-Pictures/SAFLAX-",'Basis-Tabelle-Samen'!K91,"-",'Basis-Tabelle-Samen'!J91,"-garden-to-go-mini-estonian.jpg")),
IF($C$1="Finnisch - FI",HYPERLINK(CONCATENATE("https://www.saflax.de/0-WVK-Retail/Bilder-Pictures/SAFLAX-",'Basis-Tabelle-Samen'!K91,"-",'Basis-Tabelle-Samen'!J91,"-garden-to-go-mini-finnish.jpg")),
IF($C$1="Französisch - FR",HYPERLINK(CONCATENATE("https://www.saflax.de/0-WVK-Retail/Bilder-Pictures/SAFLAX-",'Basis-Tabelle-Samen'!K91,"-",'Basis-Tabelle-Samen'!J91,"-garden-to-go-mini-french.jpg")),
IF($C$1="Griechisch - GR",HYPERLINK(CONCATENATE("https://www.saflax.de/0-WVK-Retail/Bilder-Pictures/SAFLAX-",'Basis-Tabelle-Samen'!K91,"-",'Basis-Tabelle-Samen'!J91,"-garden-to-go-mini-greek.jpg")),
IF($C$1="Irisch - IE",HYPERLINK(CONCATENATE("https://www.saflax.de/0-WVK-Retail/Bilder-Pictures/SAFLAX-",'Basis-Tabelle-Samen'!K91,"-",'Basis-Tabelle-Samen'!J91,"-garden-to-go-mini-irish.jpg")),
IF($C$1="Isländisch - IS",HYPERLINK(CONCATENATE("https://www.saflax.de/0-WVK-Retail/Bilder-Pictures/SAFLAX-",'Basis-Tabelle-Samen'!K91,"-",'Basis-Tabelle-Samen'!J91,"-garden-to-go-mini-icelandic.jpg")),
IF($C$1="Italienisch - IT",HYPERLINK(CONCATENATE("https://www.saflax.de/0-WVK-Retail/Bilder-Pictures/SAFLAX-",'Basis-Tabelle-Samen'!K91,"-",'Basis-Tabelle-Samen'!J91,"-garden-to-go-mini-italian.jpg")),
IF($C$1="Japanisch - JP",HYPERLINK(CONCATENATE("https://www.saflax.de/0-WVK-Retail/Bilder-Pictures/SAFLAX-",'Basis-Tabelle-Samen'!K91,"-",'Basis-Tabelle-Samen'!J91,"-garden-to-go-mini-japanese.jpg")),
IF($C$1="Kroatisch - HR",HYPERLINK(CONCATENATE("https://www.saflax.de/0-WVK-Retail/Bilder-Pictures/SAFLAX-",'Basis-Tabelle-Samen'!K91,"-",'Basis-Tabelle-Samen'!J91,"-garden-to-go-mini-croatian.jpg")),
IF($C$1="Lettisch - LV",HYPERLINK(CONCATENATE("https://www.saflax.de/0-WVK-Retail/Bilder-Pictures/SAFLAX-",'Basis-Tabelle-Samen'!K91,"-",'Basis-Tabelle-Samen'!J91,"-garden-to-go-mini-latvian.jpg")),
IF($C$1="Litauisch - LT",HYPERLINK(CONCATENATE("https://www.saflax.de/0-WVK-Retail/Bilder-Pictures/SAFLAX-",'Basis-Tabelle-Samen'!K91,"-",'Basis-Tabelle-Samen'!J91,"-garden-to-go-mini-lithuanian.jpg")),
IF($C$1="Maltesisch - MT",HYPERLINK(CONCATENATE("https://www.saflax.de/0-WVK-Retail/Bilder-Pictures/SAFLAX-",'Basis-Tabelle-Samen'!K91,"-",'Basis-Tabelle-Samen'!J91,"-garden-to-go-mini-maltese.jpg")),
IF($C$1="Niederländisch - NL",HYPERLINK(CONCATENATE("https://www.saflax.de/0-WVK-Retail/Bilder-Pictures/SAFLAX-",'Basis-Tabelle-Samen'!K91,"-",'Basis-Tabelle-Samen'!J91,"-garden-to-go-mini-dutch.jpg")),
IF($C$1="Norwegisch - NO",HYPERLINK(CONCATENATE("https://www.saflax.de/0-WVK-Retail/Bilder-Pictures/SAFLAX-",'Basis-Tabelle-Samen'!K91,"-",'Basis-Tabelle-Samen'!J91,"-garden-to-go-mini-nowegian.jpg")),
IF($C$1="Polnisch - PL",HYPERLINK(CONCATENATE("https://www.saflax.de/0-WVK-Retail/Bilder-Pictures/SAFLAX-",'Basis-Tabelle-Samen'!K91,"-",'Basis-Tabelle-Samen'!J91,"-garden-to-go-mini-polish.jpg")),
IF($C$1="Portugiesisch - PT",HYPERLINK(CONCATENATE("https://www.saflax.de/0-WVK-Retail/Bilder-Pictures/SAFLAX-",'Basis-Tabelle-Samen'!K91,"-",'Basis-Tabelle-Samen'!J91,"-garden-to-go-mini-portuguese.jpg")),
IF($C$1="Rumänisch - RO",HYPERLINK(CONCATENATE("https://www.saflax.de/0-WVK-Retail/Bilder-Pictures/SAFLAX-",'Basis-Tabelle-Samen'!K91,"-",'Basis-Tabelle-Samen'!J91,"-garden-to-go-mini-romanian.jpg")),
IF($C$1="Schwedisch - SE",HYPERLINK(CONCATENATE("https://www.saflax.de/0-WVK-Retail/Bilder-Pictures/SAFLAX-",'Basis-Tabelle-Samen'!K91,"-",'Basis-Tabelle-Samen'!J91,"-garden-to-go-mini-swedish.jpg")),
IF($C$1="Slowakisch - SK",HYPERLINK(CONCATENATE("https://www.saflax.de/0-WVK-Retail/Bilder-Pictures/SAFLAX-",'Basis-Tabelle-Samen'!K91,"-",'Basis-Tabelle-Samen'!J91,"-garden-to-go-mini-slovak.jpg")),
IF($C$1="Slowenisch - SI",HYPERLINK(CONCATENATE("https://www.saflax.de/0-WVK-Retail/Bilder-Pictures/SAFLAX-",'Basis-Tabelle-Samen'!K91,"-",'Basis-Tabelle-Samen'!J91,"-garden-to-go-mini-slovenian.jpg")),
IF($C$1="Spanisch - ES",HYPERLINK(CONCATENATE("https://www.saflax.de/0-WVK-Retail/Bilder-Pictures/SAFLAX-",'Basis-Tabelle-Samen'!K91,"-",'Basis-Tabelle-Samen'!J91,"-garden-to-go-mini-spanish.jpg")),
IF($C$1="Tschechisch - CZ",HYPERLINK(CONCATENATE("https://www.saflax.de/0-WVK-Retail/Bilder-Pictures/SAFLAX-",'Basis-Tabelle-Samen'!K91,"-",'Basis-Tabelle-Samen'!J91,"-garden-to-go-mini-czech.jpg")),
IF($C$1="Türkisch - TR",HYPERLINK(CONCATENATE("https://www.saflax.de/0-WVK-Retail/Bilder-Pictures/SAFLAX-",'Basis-Tabelle-Samen'!K91,"-",'Basis-Tabelle-Samen'!J91,"-garden-to-go-mini-turkish.jpg")),
IF($C$1="Ungarisch - HU",HYPERLINK(CONCATENATE("https://www.saflax.de/0-WVK-Retail/Bilder-Pictures/SAFLAX-",'Basis-Tabelle-Samen'!K91,"-",'Basis-Tabelle-Samen'!J91,"-garden-to-go-mini-hungarian.jpg")),
" ACHTUNG")))))))))))))))))))))))))))))</f>
        <v>https://www.saflax.de/0-WVK-Retail/Bilder-Pictures/SAFLAX-73035-helianthus-annuus-garden-to-go-mini-english.jpg</v>
      </c>
      <c r="AN115" s="330" t="str">
        <f>IF(I115&lt;1,"",
IF($C$1="Bulgarisch - BG",HYPERLINK(CONCATENATE("https://www.saflax.de/0-WVK-Retail/Bilder-Pictures/SAFLAX-",'Basis-Tabelle-Samen'!N91,"-",'Basis-Tabelle-Samen'!J91,"-garden-to-go-lite-bulgarian.jpg")),
IF($C$1="Dänisch - DK",HYPERLINK(CONCATENATE("https://www.saflax.de/0-WVK-Retail/Bilder-Pictures/SAFLAX-",'Basis-Tabelle-Samen'!N91,"-",'Basis-Tabelle-Samen'!J91,"-garden-to-go-lite-danish.jpg")),
IF($C$1="Deutsch - DE",HYPERLINK(CONCATENATE("https://www.saflax.de/0-WVK-Retail/Bilder-Pictures/SAFLAX-",'Basis-Tabelle-Samen'!N91,"-",'Basis-Tabelle-Samen'!J91,"-garden-to-go-lite-german.jpg")),
IF($C$1="Englisch - UK",HYPERLINK(CONCATENATE("https://www.saflax.de/0-WVK-Retail/Bilder-Pictures/SAFLAX-",'Basis-Tabelle-Samen'!N91,"-",'Basis-Tabelle-Samen'!J91,"-garden-to-go-lite-english.jpg")),
IF($C$1="Estnisch - EE",HYPERLINK(CONCATENATE("https://www.saflax.de/0-WVK-Retail/Bilder-Pictures/SAFLAX-",'Basis-Tabelle-Samen'!N91,"-",'Basis-Tabelle-Samen'!J91,"-garden-to-go-lite-estonian.jpg")),
IF($C$1="Finnisch - FI",HYPERLINK(CONCATENATE("https://www.saflax.de/0-WVK-Retail/Bilder-Pictures/SAFLAX-",'Basis-Tabelle-Samen'!N91,"-",'Basis-Tabelle-Samen'!J91,"-garden-to-go-lite-finnish.jpg")),
IF($C$1="Französisch - FR",HYPERLINK(CONCATENATE("https://www.saflax.de/0-WVK-Retail/Bilder-Pictures/SAFLAX-",'Basis-Tabelle-Samen'!N91,"-",'Basis-Tabelle-Samen'!J91,"-garden-to-go-lite-french.jpg")),
IF($C$1="Griechisch - GR",HYPERLINK(CONCATENATE("https://www.saflax.de/0-WVK-Retail/Bilder-Pictures/SAFLAX-",'Basis-Tabelle-Samen'!N91,"-",'Basis-Tabelle-Samen'!J91,"-garden-to-go-lite-greek.jpg")),
IF($C$1="Irisch - IE",HYPERLINK(CONCATENATE("https://www.saflax.de/0-WVK-Retail/Bilder-Pictures/SAFLAX-",'Basis-Tabelle-Samen'!N91,"-",'Basis-Tabelle-Samen'!J91,"-garden-to-go-lite-irish.jpg")),
IF($C$1="Isländisch - IS",HYPERLINK(CONCATENATE("https://www.saflax.de/0-WVK-Retail/Bilder-Pictures/SAFLAX-",'Basis-Tabelle-Samen'!N91,"-",'Basis-Tabelle-Samen'!J91,"-garden-to-go-lite-icelandic.jpg")),
IF($C$1="Italienisch - IT",HYPERLINK(CONCATENATE("https://www.saflax.de/0-WVK-Retail/Bilder-Pictures/SAFLAX-",'Basis-Tabelle-Samen'!N91,"-",'Basis-Tabelle-Samen'!J91,"-garden-to-go-lite-italian.jpg")),
IF($C$1="Japanisch - JP",HYPERLINK(CONCATENATE("https://www.saflax.de/0-WVK-Retail/Bilder-Pictures/SAFLAX-",'Basis-Tabelle-Samen'!N91,"-",'Basis-Tabelle-Samen'!J91,"-garden-to-go-lite-japanese.jpg")),
IF($C$1="Kroatisch - HR",HYPERLINK(CONCATENATE("https://www.saflax.de/0-WVK-Retail/Bilder-Pictures/SAFLAX-",'Basis-Tabelle-Samen'!N91,"-",'Basis-Tabelle-Samen'!J91,"-garden-to-go-lite-croatian.jpg")),
IF($C$1="Lettisch - LV",HYPERLINK(CONCATENATE("https://www.saflax.de/0-WVK-Retail/Bilder-Pictures/SAFLAX-",'Basis-Tabelle-Samen'!N91,"-",'Basis-Tabelle-Samen'!J91,"-garden-to-go-lite-latvian.jpg")),
IF($C$1="Litauisch - LT",HYPERLINK(CONCATENATE("https://www.saflax.de/0-WVK-Retail/Bilder-Pictures/SAFLAX-",'Basis-Tabelle-Samen'!N91,"-",'Basis-Tabelle-Samen'!J91,"-garden-to-go-lite-lithuanian.jpg")),
IF($C$1="Maltesisch - MT",HYPERLINK(CONCATENATE("https://www.saflax.de/0-WVK-Retail/Bilder-Pictures/SAFLAX-",'Basis-Tabelle-Samen'!N91,"-",'Basis-Tabelle-Samen'!J91,"-garden-to-go-lite-maltese.jpg")),
IF($C$1="Niederländisch - NL",HYPERLINK(CONCATENATE("https://www.saflax.de/0-WVK-Retail/Bilder-Pictures/SAFLAX-",'Basis-Tabelle-Samen'!N91,"-",'Basis-Tabelle-Samen'!J91,"-garden-to-go-lite-dutch.jpg")),
IF($C$1="Norwegisch - NO",HYPERLINK(CONCATENATE("https://www.saflax.de/0-WVK-Retail/Bilder-Pictures/SAFLAX-",'Basis-Tabelle-Samen'!N91,"-",'Basis-Tabelle-Samen'!J91,"-garden-to-go-lite-nowegian.jpg")),
IF($C$1="Polnisch - PL",HYPERLINK(CONCATENATE("https://www.saflax.de/0-WVK-Retail/Bilder-Pictures/SAFLAX-",'Basis-Tabelle-Samen'!N91,"-",'Basis-Tabelle-Samen'!J91,"-garden-to-go-lite-polish.jpg")),
IF($C$1="Portugiesisch - PT",HYPERLINK(CONCATENATE("https://www.saflax.de/0-WVK-Retail/Bilder-Pictures/SAFLAX-",'Basis-Tabelle-Samen'!N91,"-",'Basis-Tabelle-Samen'!J91,"-garden-to-go-lite-portuguese.jpg")),
IF($C$1="Rumänisch - RO",HYPERLINK(CONCATENATE("https://www.saflax.de/0-WVK-Retail/Bilder-Pictures/SAFLAX-",'Basis-Tabelle-Samen'!N91,"-",'Basis-Tabelle-Samen'!J91,"-garden-to-go-lite-romanian.jpg")),
IF($C$1="Schwedisch - SE",HYPERLINK(CONCATENATE("https://www.saflax.de/0-WVK-Retail/Bilder-Pictures/SAFLAX-",'Basis-Tabelle-Samen'!N91,"-",'Basis-Tabelle-Samen'!J91,"-garden-to-go-lite-swedish.jpg")),
IF($C$1="Slowakisch - SK",HYPERLINK(CONCATENATE("https://www.saflax.de/0-WVK-Retail/Bilder-Pictures/SAFLAX-",'Basis-Tabelle-Samen'!N91,"-",'Basis-Tabelle-Samen'!J91,"-garden-to-go-lite-slovak.jpg")),
IF($C$1="Slowenisch - SI",HYPERLINK(CONCATENATE("https://www.saflax.de/0-WVK-Retail/Bilder-Pictures/SAFLAX-",'Basis-Tabelle-Samen'!N91,"-",'Basis-Tabelle-Samen'!J91,"-garden-to-go-lite-slovenian.jpg")),
IF($C$1="Spanisch - ES",HYPERLINK(CONCATENATE("https://www.saflax.de/0-WVK-Retail/Bilder-Pictures/SAFLAX-",'Basis-Tabelle-Samen'!N91,"-",'Basis-Tabelle-Samen'!J91,"-garden-to-go-lite-spanish.jpg")),
IF($C$1="Tschechisch - CZ",HYPERLINK(CONCATENATE("https://www.saflax.de/0-WVK-Retail/Bilder-Pictures/SAFLAX-",'Basis-Tabelle-Samen'!N91,"-",'Basis-Tabelle-Samen'!J91,"-garden-to-go-lite-czech.jpg")),
IF($C$1="Türkisch - TR",HYPERLINK(CONCATENATE("https://www.saflax.de/0-WVK-Retail/Bilder-Pictures/SAFLAX-",'Basis-Tabelle-Samen'!N91,"-",'Basis-Tabelle-Samen'!J91,"-garden-to-go-lite-turkish.jpg")),
IF($C$1="Ungarisch - HU",HYPERLINK(CONCATENATE("https://www.saflax.de/0-WVK-Retail/Bilder-Pictures/SAFLAX-",'Basis-Tabelle-Samen'!N91,"-",'Basis-Tabelle-Samen'!J91,"-garden-to-go-lite-hungarian.jpg")),
" ACHTUNG")))))))))))))))))))))))))))))</f>
        <v>https://www.saflax.de/0-WVK-Retail/Bilder-Pictures/SAFLAX-83035-helianthus-annuus-garden-to-go-lite-english.jpg</v>
      </c>
      <c r="AO115" s="330" t="str">
        <f>IF(J115&lt;1,"",
IF($C$1="Bulgarisch - BG",HYPERLINK(CONCATENATE("https://www.saflax.de/0-WVK-Retail/Bilder-Pictures/SAFLAX-",'Basis-Tabelle-Samen'!Q91,"-",'Basis-Tabelle-Samen'!J91,"-garden-to-go-bulgarian.jpg")),
IF($C$1="Dänisch - DK",HYPERLINK(CONCATENATE("https://www.saflax.de/0-WVK-Retail/Bilder-Pictures/SAFLAX-",'Basis-Tabelle-Samen'!Q91,"-",'Basis-Tabelle-Samen'!J91,"-garden-to-go-danish.jpg")),
IF($C$1="Deutsch - DE",HYPERLINK(CONCATENATE("https://www.saflax.de/0-WVK-Retail/Bilder-Pictures/SAFLAX-",'Basis-Tabelle-Samen'!Q91,"-",'Basis-Tabelle-Samen'!J91,"-garden-to-go-german.jpg")),
IF($C$1="Englisch - UK",HYPERLINK(CONCATENATE("https://www.saflax.de/0-WVK-Retail/Bilder-Pictures/SAFLAX-",'Basis-Tabelle-Samen'!Q91,"-",'Basis-Tabelle-Samen'!J91,"-garden-to-go-english.jpg")),
IF($C$1="Estnisch - EE",HYPERLINK(CONCATENATE("https://www.saflax.de/0-WVK-Retail/Bilder-Pictures/SAFLAX-",'Basis-Tabelle-Samen'!Q91,"-",'Basis-Tabelle-Samen'!J91,"-garden-to-go-estonian.jpg")),
IF($C$1="Finnisch - FI",HYPERLINK(CONCATENATE("https://www.saflax.de/0-WVK-Retail/Bilder-Pictures/SAFLAX-",'Basis-Tabelle-Samen'!Q91,"-",'Basis-Tabelle-Samen'!J91,"-garden-to-go-finnish.jpg")),
IF($C$1="Französisch - FR",HYPERLINK(CONCATENATE("https://www.saflax.de/0-WVK-Retail/Bilder-Pictures/SAFLAX-",'Basis-Tabelle-Samen'!Q91,"-",'Basis-Tabelle-Samen'!J91,"-garden-to-go-french.jpg")),
IF($C$1="Griechisch - GR",HYPERLINK(CONCATENATE("https://www.saflax.de/0-WVK-Retail/Bilder-Pictures/SAFLAX-",'Basis-Tabelle-Samen'!Q91,"-",'Basis-Tabelle-Samen'!J91,"-garden-to-go-greek.jpg")),
IF($C$1="Irisch - IE",HYPERLINK(CONCATENATE("https://www.saflax.de/0-WVK-Retail/Bilder-Pictures/SAFLAX-",'Basis-Tabelle-Samen'!Q91,"-",'Basis-Tabelle-Samen'!J91,"-garden-to-go-irish.jpg")),
IF($C$1="Isländisch - IS",HYPERLINK(CONCATENATE("https://www.saflax.de/0-WVK-Retail/Bilder-Pictures/SAFLAX-",'Basis-Tabelle-Samen'!Q91,"-",'Basis-Tabelle-Samen'!J91,"-garden-to-go-icelandic.jpg")),
IF($C$1="Italienisch - IT",HYPERLINK(CONCATENATE("https://www.saflax.de/0-WVK-Retail/Bilder-Pictures/SAFLAX-",'Basis-Tabelle-Samen'!Q91,"-",'Basis-Tabelle-Samen'!J91,"-garden-to-go-italian.jpg")),
IF($C$1="Japanisch - JP",HYPERLINK(CONCATENATE("https://www.saflax.de/0-WVK-Retail/Bilder-Pictures/SAFLAX-",'Basis-Tabelle-Samen'!Q91,"-",'Basis-Tabelle-Samen'!J91,"-garden-to-go-japanese.jpg")),
IF($C$1="Kroatisch - HR",HYPERLINK(CONCATENATE("https://www.saflax.de/0-WVK-Retail/Bilder-Pictures/SAFLAX-",'Basis-Tabelle-Samen'!Q91,"-",'Basis-Tabelle-Samen'!J91,"-garden-to-go-croatian.jpg")),
IF($C$1="Lettisch - LV",HYPERLINK(CONCATENATE("https://www.saflax.de/0-WVK-Retail/Bilder-Pictures/SAFLAX-",'Basis-Tabelle-Samen'!Q91,"-",'Basis-Tabelle-Samen'!J91,"-garden-to-go-latvian.jpg")),
IF($C$1="Litauisch - LT",HYPERLINK(CONCATENATE("https://www.saflax.de/0-WVK-Retail/Bilder-Pictures/SAFLAX-",'Basis-Tabelle-Samen'!Q91,"-",'Basis-Tabelle-Samen'!J91,"-garden-to-go-lithuanian.jpg")),
IF($C$1="Maltesisch - MT",HYPERLINK(CONCATENATE("https://www.saflax.de/0-WVK-Retail/Bilder-Pictures/SAFLAX-",'Basis-Tabelle-Samen'!Q91,"-",'Basis-Tabelle-Samen'!J91,"-garden-to-go-maltese.jpg")),
IF($C$1="Niederländisch - NL",HYPERLINK(CONCATENATE("https://www.saflax.de/0-WVK-Retail/Bilder-Pictures/SAFLAX-",'Basis-Tabelle-Samen'!Q91,"-",'Basis-Tabelle-Samen'!J91,"-garden-to-go-dutch.jpg")),
IF($C$1="Norwegisch - NO",HYPERLINK(CONCATENATE("https://www.saflax.de/0-WVK-Retail/Bilder-Pictures/SAFLAX-",'Basis-Tabelle-Samen'!Q91,"-",'Basis-Tabelle-Samen'!J91,"-garden-to-go-nowegian.jpg")),
IF($C$1="Polnisch - PL",HYPERLINK(CONCATENATE("https://www.saflax.de/0-WVK-Retail/Bilder-Pictures/SAFLAX-",'Basis-Tabelle-Samen'!Q91,"-",'Basis-Tabelle-Samen'!J91,"-garden-to-go-polish.jpg")),
IF($C$1="Portugiesisch - PT",HYPERLINK(CONCATENATE("https://www.saflax.de/0-WVK-Retail/Bilder-Pictures/SAFLAX-",'Basis-Tabelle-Samen'!Q91,"-",'Basis-Tabelle-Samen'!J91,"-garden-to-go-portuguese.jpg")),
IF($C$1="Rumänisch - RO",HYPERLINK(CONCATENATE("https://www.saflax.de/0-WVK-Retail/Bilder-Pictures/SAFLAX-",'Basis-Tabelle-Samen'!Q91,"-",'Basis-Tabelle-Samen'!J91,"-garden-to-go-romanian.jpg")),
IF($C$1="Schwedisch - SE",HYPERLINK(CONCATENATE("https://www.saflax.de/0-WVK-Retail/Bilder-Pictures/SAFLAX-",'Basis-Tabelle-Samen'!Q91,"-",'Basis-Tabelle-Samen'!J91,"-garden-to-go-swedish.jpg")),
IF($C$1="Slowakisch - SK",HYPERLINK(CONCATENATE("https://www.saflax.de/0-WVK-Retail/Bilder-Pictures/SAFLAX-",'Basis-Tabelle-Samen'!Q91,"-",'Basis-Tabelle-Samen'!J91,"-garden-to-go-slovak.jpg")),
IF($C$1="Slowenisch - SI",HYPERLINK(CONCATENATE("https://www.saflax.de/0-WVK-Retail/Bilder-Pictures/SAFLAX-",'Basis-Tabelle-Samen'!Q91,"-",'Basis-Tabelle-Samen'!J91,"-garden-to-go-slovenian.jpg")),
IF($C$1="Spanisch - ES",HYPERLINK(CONCATENATE("https://www.saflax.de/0-WVK-Retail/Bilder-Pictures/SAFLAX-",'Basis-Tabelle-Samen'!Q91,"-",'Basis-Tabelle-Samen'!J91,"-garden-to-go-spanish.jpg")),
IF($C$1="Tschechisch - CZ",HYPERLINK(CONCATENATE("https://www.saflax.de/0-WVK-Retail/Bilder-Pictures/SAFLAX-",'Basis-Tabelle-Samen'!Q91,"-",'Basis-Tabelle-Samen'!J91,"-garden-to-go-czech.jpg")),
IF($C$1="Türkisch - TR",HYPERLINK(CONCATENATE("https://www.saflax.de/0-WVK-Retail/Bilder-Pictures/SAFLAX-",'Basis-Tabelle-Samen'!Q91,"-",'Basis-Tabelle-Samen'!J91,"-garden-to-go-turkish.jpg")),
IF($C$1="Ungarisch - HU",HYPERLINK(CONCATENATE("https://www.saflax.de/0-WVK-Retail/Bilder-Pictures/SAFLAX-",'Basis-Tabelle-Samen'!Q91,"-",'Basis-Tabelle-Samen'!J91,"-garden-to-go-hungarian.jpg")),
" ACHTUNG")))))))))))))))))))))))))))))</f>
        <v>https://www.saflax.de/0-WVK-Retail/Bilder-Pictures/SAFLAX-53035-helianthus-annuus-garden-to-go-english.jpg</v>
      </c>
      <c r="AP115" s="330" t="str">
        <f>IF(K115&lt;1,"",
IF($C$1="Bulgarisch - BG",HYPERLINK(CONCATENATE("https://www.saflax.de/0-WVK-Retail/Bilder-Pictures/SAFLAX-",'Basis-Tabelle-Samen'!T91,"-",'Basis-Tabelle-Samen'!J91,"-cultivation-set-bulgarian.jpg")),
IF($C$1="Dänisch - DK",HYPERLINK(CONCATENATE("https://www.saflax.de/0-WVK-Retail/Bilder-Pictures/SAFLAX-",'Basis-Tabelle-Samen'!T91,"-",'Basis-Tabelle-Samen'!J91,"-cultivation-set-danish.jpg")),
IF($C$1="Deutsch - DE",HYPERLINK(CONCATENATE("https://www.saflax.de/0-WVK-Retail/Bilder-Pictures/SAFLAX-",'Basis-Tabelle-Samen'!T91,"-",'Basis-Tabelle-Samen'!J91,"-cultivation-set-german.jpg")),
IF($C$1="Englisch - UK",HYPERLINK(CONCATENATE("https://www.saflax.de/0-WVK-Retail/Bilder-Pictures/SAFLAX-",'Basis-Tabelle-Samen'!T91,"-",'Basis-Tabelle-Samen'!J91,"-cultivation-set-english.jpg")),
IF($C$1="Estnisch - EE",HYPERLINK(CONCATENATE("https://www.saflax.de/0-WVK-Retail/Bilder-Pictures/SAFLAX-",'Basis-Tabelle-Samen'!T91,"-",'Basis-Tabelle-Samen'!J91,"-cultivation-set-estonian.jpg")),
IF($C$1="Finnisch - FI",HYPERLINK(CONCATENATE("https://www.saflax.de/0-WVK-Retail/Bilder-Pictures/SAFLAX-",'Basis-Tabelle-Samen'!T91,"-",'Basis-Tabelle-Samen'!J91,"-cultivation-set-finnish.jpg")),
IF($C$1="Französisch - FR",HYPERLINK(CONCATENATE("https://www.saflax.de/0-WVK-Retail/Bilder-Pictures/SAFLAX-",'Basis-Tabelle-Samen'!T91,"-",'Basis-Tabelle-Samen'!J91,"-cultivation-set-french.jpg")),
IF($C$1="Griechisch - GR",HYPERLINK(CONCATENATE("https://www.saflax.de/0-WVK-Retail/Bilder-Pictures/SAFLAX-",'Basis-Tabelle-Samen'!T91,"-",'Basis-Tabelle-Samen'!J91,"-cultivation-set-greek.jpg")),
IF($C$1="Irisch - IE",HYPERLINK(CONCATENATE("https://www.saflax.de/0-WVK-Retail/Bilder-Pictures/SAFLAX-",'Basis-Tabelle-Samen'!T91,"-",'Basis-Tabelle-Samen'!J91,"-cultivation-set-irish.jpg")),
IF($C$1="Isländisch - IS",HYPERLINK(CONCATENATE("https://www.saflax.de/0-WVK-Retail/Bilder-Pictures/SAFLAX-",'Basis-Tabelle-Samen'!T91,"-",'Basis-Tabelle-Samen'!J91,"-cultivation-set-icelandic.jpg")),
IF($C$1="Italienisch - IT",HYPERLINK(CONCATENATE("https://www.saflax.de/0-WVK-Retail/Bilder-Pictures/SAFLAX-",'Basis-Tabelle-Samen'!T91,"-",'Basis-Tabelle-Samen'!J91,"-cultivation-set-italian.jpg")),
IF($C$1="Japanisch - JP",HYPERLINK(CONCATENATE("https://www.saflax.de/0-WVK-Retail/Bilder-Pictures/SAFLAX-",'Basis-Tabelle-Samen'!T91,"-",'Basis-Tabelle-Samen'!J91,"-cultivation-set-japanese.jpg")),
IF($C$1="Kroatisch - HR",HYPERLINK(CONCATENATE("https://www.saflax.de/0-WVK-Retail/Bilder-Pictures/SAFLAX-",'Basis-Tabelle-Samen'!T91,"-",'Basis-Tabelle-Samen'!J91,"-cultivation-set-croatian.jpg")),
IF($C$1="Lettisch - LV",HYPERLINK(CONCATENATE("https://www.saflax.de/0-WVK-Retail/Bilder-Pictures/SAFLAX-",'Basis-Tabelle-Samen'!T91,"-",'Basis-Tabelle-Samen'!J91,"-cultivation-set-latvian.jpg")),
IF($C$1="Litauisch - LT",HYPERLINK(CONCATENATE("https://www.saflax.de/0-WVK-Retail/Bilder-Pictures/SAFLAX-",'Basis-Tabelle-Samen'!T91,"-",'Basis-Tabelle-Samen'!J91,"-cultivation-set-lithuanian.jpg")),
IF($C$1="Maltesisch - MT",HYPERLINK(CONCATENATE("https://www.saflax.de/0-WVK-Retail/Bilder-Pictures/SAFLAX-",'Basis-Tabelle-Samen'!T91,"-",'Basis-Tabelle-Samen'!J91,"-cultivation-set-maltese.jpg")),
IF($C$1="Niederländisch - NL",HYPERLINK(CONCATENATE("https://www.saflax.de/0-WVK-Retail/Bilder-Pictures/SAFLAX-",'Basis-Tabelle-Samen'!T91,"-",'Basis-Tabelle-Samen'!J91,"-cultivation-set-dutch.jpg")),
IF($C$1="Norwegisch - NO",HYPERLINK(CONCATENATE("https://www.saflax.de/0-WVK-Retail/Bilder-Pictures/SAFLAX-",'Basis-Tabelle-Samen'!T91,"-",'Basis-Tabelle-Samen'!J91,"-cultivation-set-nowegian.jpg")),
IF($C$1="Polnisch - PL",HYPERLINK(CONCATENATE("https://www.saflax.de/0-WVK-Retail/Bilder-Pictures/SAFLAX-",'Basis-Tabelle-Samen'!T91,"-",'Basis-Tabelle-Samen'!J91,"-cultivation-set-polish.jpg")),
IF($C$1="Portugiesisch - PT",HYPERLINK(CONCATENATE("https://www.saflax.de/0-WVK-Retail/Bilder-Pictures/SAFLAX-",'Basis-Tabelle-Samen'!T91,"-",'Basis-Tabelle-Samen'!J91,"-cultivation-set-portuguese.jpg")),
IF($C$1="Rumänisch - RO",HYPERLINK(CONCATENATE("https://www.saflax.de/0-WVK-Retail/Bilder-Pictures/SAFLAX-",'Basis-Tabelle-Samen'!T91,"-",'Basis-Tabelle-Samen'!J91,"-cultivation-set-romanian.jpg")),
IF($C$1="Schwedisch - SE",HYPERLINK(CONCATENATE("https://www.saflax.de/0-WVK-Retail/Bilder-Pictures/SAFLAX-",'Basis-Tabelle-Samen'!T91,"-",'Basis-Tabelle-Samen'!J91,"-cultivation-set-swedish.jpg")),
IF($C$1="Slowakisch - SK",HYPERLINK(CONCATENATE("https://www.saflax.de/0-WVK-Retail/Bilder-Pictures/SAFLAX-",'Basis-Tabelle-Samen'!T91,"-",'Basis-Tabelle-Samen'!J91,"-cultivation-set-slovak.jpg")),
IF($C$1="Slowenisch - SI",HYPERLINK(CONCATENATE("https://www.saflax.de/0-WVK-Retail/Bilder-Pictures/SAFLAX-",'Basis-Tabelle-Samen'!T91,"-",'Basis-Tabelle-Samen'!J91,"-cultivation-set-slovenian.jpg")),
IF($C$1="Spanisch - ES",HYPERLINK(CONCATENATE("https://www.saflax.de/0-WVK-Retail/Bilder-Pictures/SAFLAX-",'Basis-Tabelle-Samen'!T91,"-",'Basis-Tabelle-Samen'!J91,"-cultivation-set-spanish.jpg")),
IF($C$1="Tschechisch - CZ",HYPERLINK(CONCATENATE("https://www.saflax.de/0-WVK-Retail/Bilder-Pictures/SAFLAX-",'Basis-Tabelle-Samen'!T91,"-",'Basis-Tabelle-Samen'!J91,"-cultivation-set-czech.jpg")),
IF($C$1="Türkisch - TR",HYPERLINK(CONCATENATE("https://www.saflax.de/0-WVK-Retail/Bilder-Pictures/SAFLAX-",'Basis-Tabelle-Samen'!T91,"-",'Basis-Tabelle-Samen'!J91,"-cultivation-set-turkish.jpg")),
IF($C$1="Ungarisch - HU",HYPERLINK(CONCATENATE("https://www.saflax.de/0-WVK-Retail/Bilder-Pictures/SAFLAX-",'Basis-Tabelle-Samen'!T91,"-",'Basis-Tabelle-Samen'!J91,"-cultivation-set-hungarian.jpg")),
" ACHTUNG")))))))))))))))))))))))))))))</f>
        <v>https://www.saflax.de/0-WVK-Retail/Bilder-Pictures/SAFLAX-33035-helianthus-annuus-cultivation-set-english.jpg</v>
      </c>
      <c r="AQ115" s="330" t="str">
        <f>IF(L115&lt;1,"",
IF($C$1="Bulgarisch - BG",HYPERLINK(CONCATENATE("https://www.saflax.de/0-WVK-Retail/Bilder-Pictures/SAFLAX-",'Basis-Tabelle-Samen'!W91,"-",'Basis-Tabelle-Samen'!J91,"-garden-in-the-bag-bulgarian.jpg")),
IF($C$1="Dänisch - DK",HYPERLINK(CONCATENATE("https://www.saflax.de/0-WVK-Retail/Bilder-Pictures/SAFLAX-",'Basis-Tabelle-Samen'!W91,"-",'Basis-Tabelle-Samen'!J91,"-garden-in-the-bag-danish.jpg")),
IF($C$1="Deutsch - DE",HYPERLINK(CONCATENATE("https://www.saflax.de/0-WVK-Retail/Bilder-Pictures/SAFLAX-",'Basis-Tabelle-Samen'!W91,"-",'Basis-Tabelle-Samen'!J91,"-garden-in-the-bag-german.jpg")),
IF($C$1="Englisch - UK",HYPERLINK(CONCATENATE("https://www.saflax.de/0-WVK-Retail/Bilder-Pictures/SAFLAX-",'Basis-Tabelle-Samen'!W91,"-",'Basis-Tabelle-Samen'!J91,"-garden-in-the-bag-english.jpg")),
IF($C$1="Estnisch - EE",HYPERLINK(CONCATENATE("https://www.saflax.de/0-WVK-Retail/Bilder-Pictures/SAFLAX-",'Basis-Tabelle-Samen'!W91,"-",'Basis-Tabelle-Samen'!J91,"-garden-in-the-bag-estonian.jpg")),
IF($C$1="Finnisch - FI",HYPERLINK(CONCATENATE("https://www.saflax.de/0-WVK-Retail/Bilder-Pictures/SAFLAX-",'Basis-Tabelle-Samen'!W91,"-",'Basis-Tabelle-Samen'!J91,"-garden-in-the-bag-finnish.jpg")),
IF($C$1="Französisch - FR",HYPERLINK(CONCATENATE("https://www.saflax.de/0-WVK-Retail/Bilder-Pictures/SAFLAX-",'Basis-Tabelle-Samen'!W91,"-",'Basis-Tabelle-Samen'!J91,"-garden-in-the-bag-french.jpg")),
IF($C$1="Griechisch - GR",HYPERLINK(CONCATENATE("https://www.saflax.de/0-WVK-Retail/Bilder-Pictures/SAFLAX-",'Basis-Tabelle-Samen'!W91,"-",'Basis-Tabelle-Samen'!J91,"-garden-in-the-bag-greek.jpg")),
IF($C$1="Irisch - IE",HYPERLINK(CONCATENATE("https://www.saflax.de/0-WVK-Retail/Bilder-Pictures/SAFLAX-",'Basis-Tabelle-Samen'!W91,"-",'Basis-Tabelle-Samen'!J91,"-garden-in-the-bag-irish.jpg")),
IF($C$1="Isländisch - IS",HYPERLINK(CONCATENATE("https://www.saflax.de/0-WVK-Retail/Bilder-Pictures/SAFLAX-",'Basis-Tabelle-Samen'!W91,"-",'Basis-Tabelle-Samen'!J91,"-garden-in-the-bag-icelandic.jpg")),
IF($C$1="Italienisch - IT",HYPERLINK(CONCATENATE("https://www.saflax.de/0-WVK-Retail/Bilder-Pictures/SAFLAX-",'Basis-Tabelle-Samen'!W91,"-",'Basis-Tabelle-Samen'!J91,"-garden-in-the-bag-italian.jpg")),
IF($C$1="Japanisch - JP",HYPERLINK(CONCATENATE("https://www.saflax.de/0-WVK-Retail/Bilder-Pictures/SAFLAX-",'Basis-Tabelle-Samen'!W91,"-",'Basis-Tabelle-Samen'!J91,"-garden-in-the-bag-japanese.jpg")),
IF($C$1="Kroatisch - HR",HYPERLINK(CONCATENATE("https://www.saflax.de/0-WVK-Retail/Bilder-Pictures/SAFLAX-",'Basis-Tabelle-Samen'!W91,"-",'Basis-Tabelle-Samen'!J91,"-garden-in-the-bag-croatian.jpg")),
IF($C$1="Lettisch - LV",HYPERLINK(CONCATENATE("https://www.saflax.de/0-WVK-Retail/Bilder-Pictures/SAFLAX-",'Basis-Tabelle-Samen'!W91,"-",'Basis-Tabelle-Samen'!J91,"-garden-in-the-bag-latvian.jpg")),
IF($C$1="Litauisch - LT",HYPERLINK(CONCATENATE("https://www.saflax.de/0-WVK-Retail/Bilder-Pictures/SAFLAX-",'Basis-Tabelle-Samen'!W91,"-",'Basis-Tabelle-Samen'!J91,"-garden-in-the-bag-lithuanian.jpg")),
IF($C$1="Maltesisch - MT",HYPERLINK(CONCATENATE("https://www.saflax.de/0-WVK-Retail/Bilder-Pictures/SAFLAX-",'Basis-Tabelle-Samen'!W91,"-",'Basis-Tabelle-Samen'!J91,"-garden-in-the-bag-maltese.jpg")),
IF($C$1="Niederländisch - NL",HYPERLINK(CONCATENATE("https://www.saflax.de/0-WVK-Retail/Bilder-Pictures/SAFLAX-",'Basis-Tabelle-Samen'!W91,"-",'Basis-Tabelle-Samen'!J91,"-garden-in-the-bag-dutch.jpg")),
IF($C$1="Norwegisch - NO",HYPERLINK(CONCATENATE("https://www.saflax.de/0-WVK-Retail/Bilder-Pictures/SAFLAX-",'Basis-Tabelle-Samen'!W91,"-",'Basis-Tabelle-Samen'!J91,"-garden-in-the-bag-nowegian.jpg")),
IF($C$1="Polnisch - PL",HYPERLINK(CONCATENATE("https://www.saflax.de/0-WVK-Retail/Bilder-Pictures/SAFLAX-",'Basis-Tabelle-Samen'!W91,"-",'Basis-Tabelle-Samen'!J91,"-garden-in-the-bag-polish.jpg")),
IF($C$1="Portugiesisch - PT",HYPERLINK(CONCATENATE("https://www.saflax.de/0-WVK-Retail/Bilder-Pictures/SAFLAX-",'Basis-Tabelle-Samen'!W91,"-",'Basis-Tabelle-Samen'!J91,"-garden-in-the-bag-portuguese.jpg")),
IF($C$1="Rumänisch - RO",HYPERLINK(CONCATENATE("https://www.saflax.de/0-WVK-Retail/Bilder-Pictures/SAFLAX-",'Basis-Tabelle-Samen'!W91,"-",'Basis-Tabelle-Samen'!J91,"-garden-in-the-bag-romanian.jpg")),
IF($C$1="Schwedisch - SE",HYPERLINK(CONCATENATE("https://www.saflax.de/0-WVK-Retail/Bilder-Pictures/SAFLAX-",'Basis-Tabelle-Samen'!W91,"-",'Basis-Tabelle-Samen'!J91,"-garden-in-the-bag-swedish.jpg")),
IF($C$1="Slowakisch - SK",HYPERLINK(CONCATENATE("https://www.saflax.de/0-WVK-Retail/Bilder-Pictures/SAFLAX-",'Basis-Tabelle-Samen'!W91,"-",'Basis-Tabelle-Samen'!J91,"-garden-in-the-bag-slovak.jpg")),
IF($C$1="Slowenisch - SI",HYPERLINK(CONCATENATE("https://www.saflax.de/0-WVK-Retail/Bilder-Pictures/SAFLAX-",'Basis-Tabelle-Samen'!W91,"-",'Basis-Tabelle-Samen'!J91,"-garden-in-the-bag-slovenian.jpg")),
IF($C$1="Spanisch - ES",HYPERLINK(CONCATENATE("https://www.saflax.de/0-WVK-Retail/Bilder-Pictures/SAFLAX-",'Basis-Tabelle-Samen'!W91,"-",'Basis-Tabelle-Samen'!J91,"-garden-in-the-bag-spanish.jpg")),
IF($C$1="Tschechisch - CZ",HYPERLINK(CONCATENATE("https://www.saflax.de/0-WVK-Retail/Bilder-Pictures/SAFLAX-",'Basis-Tabelle-Samen'!W91,"-",'Basis-Tabelle-Samen'!J91,"-garden-in-the-bag-czech.jpg")),
IF($C$1="Türkisch - TR",HYPERLINK(CONCATENATE("https://www.saflax.de/0-WVK-Retail/Bilder-Pictures/SAFLAX-",'Basis-Tabelle-Samen'!W91,"-",'Basis-Tabelle-Samen'!J91,"-garden-in-the-bag-turkish.jpg")),
IF($C$1="Ungarisch - HU",HYPERLINK(CONCATENATE("https://www.saflax.de/0-WVK-Retail/Bilder-Pictures/SAFLAX-",'Basis-Tabelle-Samen'!W91,"-",'Basis-Tabelle-Samen'!J91,"-garden-in-the-bag-hungarian.jpg")),
" ACHTUNG")))))))))))))))))))))))))))))</f>
        <v>https://www.saflax.de/0-WVK-Retail/Bilder-Pictures/SAFLAX-63035-helianthus-annuus-garden-in-the-bag-english.jpg</v>
      </c>
    </row>
    <row r="116" spans="1:43" ht="17.100000000000001" customHeight="1" x14ac:dyDescent="0.2">
      <c r="A116" s="318" t="str">
        <f>IF('Basis-Tabelle-Samen'!A90="","",IF($C$1="Deutsch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16" s="319" t="str">
        <f>'Basis-Tabelle-Samen'!I90</f>
        <v xml:space="preserve">Helianthus annuus </v>
      </c>
      <c r="C116" s="316" t="str">
        <f>IF($C$1="Bulgarisch - BG",'Basis-Tabelle-Samen'!Z90,
IF($C$1="Dänisch - DK",'Basis-Tabelle-Samen'!AA90,
IF($C$1="Deutsch - DE",'Basis-Tabelle-Samen'!AB90,
IF($C$1="Englisch - UK",'Basis-Tabelle-Samen'!AC90,
IF($C$1="Estnisch - EE",'Basis-Tabelle-Samen'!AD90,
IF($C$1="Finnisch - FI",'Basis-Tabelle-Samen'!AE90,
IF($C$1="Französisch - FR",'Basis-Tabelle-Samen'!AF90,
IF($C$1="Griechisch - GR",'Basis-Tabelle-Samen'!AG90,
IF($C$1="Irisch - IE",'Basis-Tabelle-Samen'!AH90,
IF($C$1="Isländisch - IS",'Basis-Tabelle-Samen'!AI90,
IF($C$1="Italienisch - IT",'Basis-Tabelle-Samen'!AJ90,
IF($C$1="Japanisch - JP",'Basis-Tabelle-Samen'!AK90,
IF($C$1="Kroatisch - HR",'Basis-Tabelle-Samen'!AL90,
IF($C$1="Lettisch - LV",'Basis-Tabelle-Samen'!AM90,
IF($C$1="Litauisch - LT",'Basis-Tabelle-Samen'!AN90,
IF($C$1="Maltesisch - MT",'Basis-Tabelle-Samen'!AO90,
IF($C$1="Niederländisch - NL",'Basis-Tabelle-Samen'!AP90,
IF($C$1="Norwegisch - NO",'Basis-Tabelle-Samen'!AQ90,
IF($C$1="Polnisch - PL",'Basis-Tabelle-Samen'!AR90,
IF($C$1="Portugiesisch - PT",'Basis-Tabelle-Samen'!AS90,
IF($C$1="Rumänisch - RO",'Basis-Tabelle-Samen'!AT90,
IF($C$1="Schwedisch - SE",'Basis-Tabelle-Samen'!AU90,
IF($C$1="Slowakisch - SK",'Basis-Tabelle-Samen'!AV90,
IF($C$1="Slowenisch - SI",'Basis-Tabelle-Samen'!AW90,
IF($C$1="Spanisch - ES",'Basis-Tabelle-Samen'!AX90,
IF($C$1="Tschechisch - CZ",'Basis-Tabelle-Samen'!AY90,
IF($C$1="Türkisch - TR",'Basis-Tabelle-Samen'!AZ90,
IF($C$1="Ungarisch - HU",'Basis-Tabelle-Samen'!BA90,
" ACHTUNG"))))))))))))))))))))))))))))</f>
        <v>Sunflower Titan</v>
      </c>
      <c r="D116" s="320">
        <f>'Basis-Tabelle-Samen'!F90</f>
        <v>20</v>
      </c>
      <c r="E116" s="321" t="str">
        <f>'Basis-Tabelle-Samen'!H90</f>
        <v>7 %</v>
      </c>
      <c r="F116" s="322" t="str">
        <f>IF('Basis-Tabelle-Samen'!G90="","",'Basis-Tabelle-Samen'!G90)</f>
        <v>01</v>
      </c>
      <c r="G116" s="320">
        <f>'Basis-Tabelle-Samen'!C90</f>
        <v>13034</v>
      </c>
      <c r="H116" s="323">
        <f>'Basis-Tabelle-Samen'!D90</f>
        <v>4055473130347</v>
      </c>
      <c r="I116" s="324">
        <f>'Basis-Tabelle-Samen'!E90</f>
        <v>1.85</v>
      </c>
      <c r="J116" s="325">
        <f t="shared" si="1"/>
        <v>12</v>
      </c>
      <c r="K116" s="326">
        <f>'Basis-Tabelle-Samen'!K90</f>
        <v>73034</v>
      </c>
      <c r="L116" s="323">
        <f>'Basis-Tabelle-Samen'!L90</f>
        <v>4055473730349</v>
      </c>
      <c r="M116" s="324">
        <f>'Basis-Tabelle-Samen'!M90</f>
        <v>2.4500000000000002</v>
      </c>
      <c r="N116" s="326">
        <f>IF(K116&lt;1,"",'3'!$I$15)</f>
        <v>15</v>
      </c>
      <c r="O116" s="327">
        <f>IF(K116&lt;1,"",'3'!$J$11)</f>
        <v>90</v>
      </c>
      <c r="P116" s="326">
        <f>'Basis-Tabelle-Samen'!N90</f>
        <v>83034</v>
      </c>
      <c r="Q116" s="323">
        <f>'Basis-Tabelle-Samen'!O90</f>
        <v>4055473830346</v>
      </c>
      <c r="R116" s="328">
        <f>'Basis-Tabelle-Samen'!P90</f>
        <v>3.75</v>
      </c>
      <c r="S116" s="326">
        <f>IF(R116&lt;1,"",'3'!$M$15)</f>
        <v>18</v>
      </c>
      <c r="T116" s="327">
        <f>IF(R116&lt;1,"",'3'!$N$11)</f>
        <v>72</v>
      </c>
      <c r="U116" s="326">
        <f>'Basis-Tabelle-Samen'!Q90</f>
        <v>53034</v>
      </c>
      <c r="V116" s="323">
        <f>'Basis-Tabelle-Samen'!R90</f>
        <v>4055473530345</v>
      </c>
      <c r="W116" s="324">
        <f>'Basis-Tabelle-Samen'!S90</f>
        <v>4.95</v>
      </c>
      <c r="X116" s="326">
        <f>IF(U116&lt;1,"",'3'!$Q$15)</f>
        <v>6</v>
      </c>
      <c r="Y116" s="327">
        <f>IF(U116&lt;1,"",'3'!$R$11)</f>
        <v>24</v>
      </c>
      <c r="Z116" s="326">
        <f>'Basis-Tabelle-Samen'!T90</f>
        <v>33034</v>
      </c>
      <c r="AA116" s="323">
        <f>'Basis-Tabelle-Samen'!U90</f>
        <v>4055473330341</v>
      </c>
      <c r="AB116" s="324">
        <f>'Basis-Tabelle-Samen'!V90</f>
        <v>6.75</v>
      </c>
      <c r="AC116" s="326">
        <f>IF(Z116&lt;1,"",'3'!$U$15)</f>
        <v>6</v>
      </c>
      <c r="AD116" s="327">
        <f>IF(Z116&lt;1,"",'3'!$V$11)</f>
        <v>24</v>
      </c>
      <c r="AE116" s="326">
        <f>'Basis-Tabelle-Samen'!W90</f>
        <v>63034</v>
      </c>
      <c r="AF116" s="323">
        <f>'Basis-Tabelle-Samen'!X90</f>
        <v>4055473630342</v>
      </c>
      <c r="AG116" s="324">
        <f>'Basis-Tabelle-Samen'!Y90</f>
        <v>2.95</v>
      </c>
      <c r="AH116" s="326">
        <f>IF(AE116&lt;1,"",'3'!$Y$15)</f>
        <v>8</v>
      </c>
      <c r="AI116" s="327">
        <f>IF(AE116&lt;1,"",'3'!$Z$11)</f>
        <v>64</v>
      </c>
      <c r="AJ116" s="315"/>
      <c r="AK116" s="316" t="str">
        <f>IF(G116&lt;1,"",
IF($C$1="Bulgarisch - BG",HYPERLINK(CONCATENATE("https://www.saflax.de/0-WVK-Retail/Bilder-Pictures/SAFLAX-",'Basis-Tabelle-Samen'!C90,"-",'Basis-Tabelle-Samen'!J90,"-seed-package-front-cr-bulgarian.jpg")),
IF($C$1="Dänisch - DK",HYPERLINK(CONCATENATE("https://www.saflax.de/0-WVK-Retail/Bilder-Pictures/SAFLAX-",'Basis-Tabelle-Samen'!C90,"-",'Basis-Tabelle-Samen'!J90,"-seed-package-front-cr-danish.jpg")),
IF($C$1="Deutsch - DE",HYPERLINK(CONCATENATE("https://www.saflax.de/0-WVK-Retail/Bilder-Pictures/SAFLAX-",'Basis-Tabelle-Samen'!C90,"-",'Basis-Tabelle-Samen'!J90,"-seed-package-front-cr-german.jpg")),
IF($C$1="Englisch - UK",HYPERLINK(CONCATENATE("https://www.saflax.de/0-WVK-Retail/Bilder-Pictures/SAFLAX-",'Basis-Tabelle-Samen'!C90,"-",'Basis-Tabelle-Samen'!J90,"-seed-package-front-cr-english.jpg")),
IF($C$1="Estnisch - EE",HYPERLINK(CONCATENATE("https://www.saflax.de/0-WVK-Retail/Bilder-Pictures/SAFLAX-",'Basis-Tabelle-Samen'!C90,"-",'Basis-Tabelle-Samen'!J90,"-seed-package-front-cr-estonian.jpg")),
IF($C$1="Finnisch - FI",HYPERLINK(CONCATENATE("https://www.saflax.de/0-WVK-Retail/Bilder-Pictures/SAFLAX-",'Basis-Tabelle-Samen'!C90,"-",'Basis-Tabelle-Samen'!J90,"-seed-package-front-cr-finnish.jpg")),
IF($C$1="Französisch - FR",HYPERLINK(CONCATENATE("https://www.saflax.de/0-WVK-Retail/Bilder-Pictures/SAFLAX-",'Basis-Tabelle-Samen'!C90,"-",'Basis-Tabelle-Samen'!J90,"-seed-package-front-cr-french.jpg")),
IF($C$1="Griechisch - GR",HYPERLINK(CONCATENATE("https://www.saflax.de/0-WVK-Retail/Bilder-Pictures/SAFLAX-",'Basis-Tabelle-Samen'!C90,"-",'Basis-Tabelle-Samen'!J90,"-seed-package-front-cr-greek.jpg")),
IF($C$1="Irisch - IE",HYPERLINK(CONCATENATE("https://www.saflax.de/0-WVK-Retail/Bilder-Pictures/SAFLAX-",'Basis-Tabelle-Samen'!C90,"-",'Basis-Tabelle-Samen'!J90,"-seed-package-front-cr-irish.jpg")),
IF($C$1="Isländisch - IS",HYPERLINK(CONCATENATE("https://www.saflax.de/0-WVK-Retail/Bilder-Pictures/SAFLAX-",'Basis-Tabelle-Samen'!C90,"-",'Basis-Tabelle-Samen'!J90,"-seed-package-front-cr-icelandic.jpg")),
IF($C$1="Italienisch - IT",HYPERLINK(CONCATENATE("https://www.saflax.de/0-WVK-Retail/Bilder-Pictures/SAFLAX-",'Basis-Tabelle-Samen'!C90,"-",'Basis-Tabelle-Samen'!J90,"-seed-package-front-cr-italian.jpg")),
IF($C$1="Japanisch - JP",HYPERLINK(CONCATENATE("https://www.saflax.de/0-WVK-Retail/Bilder-Pictures/SAFLAX-",'Basis-Tabelle-Samen'!C90,"-",'Basis-Tabelle-Samen'!J90,"-seed-package-front-cr-japanese.jpg")),
IF($C$1="Kroatisch - HR",HYPERLINK(CONCATENATE("https://www.saflax.de/0-WVK-Retail/Bilder-Pictures/SAFLAX-",'Basis-Tabelle-Samen'!C90,"-",'Basis-Tabelle-Samen'!J90,"-seed-package-front-cr-croatian.jpg")),
IF($C$1="Lettisch - LV",HYPERLINK(CONCATENATE("https://www.saflax.de/0-WVK-Retail/Bilder-Pictures/SAFLAX-",'Basis-Tabelle-Samen'!C90,"-",'Basis-Tabelle-Samen'!J90,"-seed-package-front-cr-latvian.jpg")),
IF($C$1="Litauisch - LT",HYPERLINK(CONCATENATE("https://www.saflax.de/0-WVK-Retail/Bilder-Pictures/SAFLAX-",'Basis-Tabelle-Samen'!C90,"-",'Basis-Tabelle-Samen'!J90,"-seed-package-front-cr-lithuanian.jpg")),
IF($C$1="Maltesisch - MT",HYPERLINK(CONCATENATE("https://www.saflax.de/0-WVK-Retail/Bilder-Pictures/SAFLAX-",'Basis-Tabelle-Samen'!C90,"-",'Basis-Tabelle-Samen'!J90,"-seed-package-front-cr-maltese.jpg")),
IF($C$1="Niederländisch - NL",HYPERLINK(CONCATENATE("https://www.saflax.de/0-WVK-Retail/Bilder-Pictures/SAFLAX-",'Basis-Tabelle-Samen'!C90,"-",'Basis-Tabelle-Samen'!J90,"-seed-package-front-cr-dutch.jpg")),
IF($C$1="Norwegisch - NO",HYPERLINK(CONCATENATE("https://www.saflax.de/0-WVK-Retail/Bilder-Pictures/SAFLAX-",'Basis-Tabelle-Samen'!C90,"-",'Basis-Tabelle-Samen'!J90,"-seed-package-front-cr-nowegian.jpg")),
IF($C$1="Polnisch - PL",HYPERLINK(CONCATENATE("https://www.saflax.de/0-WVK-Retail/Bilder-Pictures/SAFLAX-",'Basis-Tabelle-Samen'!C90,"-",'Basis-Tabelle-Samen'!J90,"-seed-package-front-cr-polish.jpg")),
IF($C$1="Portugiesisch - PT",HYPERLINK(CONCATENATE("https://www.saflax.de/0-WVK-Retail/Bilder-Pictures/SAFLAX-",'Basis-Tabelle-Samen'!C90,"-",'Basis-Tabelle-Samen'!J90,"-seed-package-front-cr-portuguese.jpg")),
IF($C$1="Rumänisch - RO",HYPERLINK(CONCATENATE("https://www.saflax.de/0-WVK-Retail/Bilder-Pictures/SAFLAX-",'Basis-Tabelle-Samen'!C90,"-",'Basis-Tabelle-Samen'!J90,"-seed-package-front-cr-romanian.jpg")),
IF($C$1="Schwedisch - SE",HYPERLINK(CONCATENATE("https://www.saflax.de/0-WVK-Retail/Bilder-Pictures/SAFLAX-",'Basis-Tabelle-Samen'!C90,"-",'Basis-Tabelle-Samen'!J90,"-seed-package-front-cr-swedish.jpg")),
IF($C$1="Slowakisch - SK",HYPERLINK(CONCATENATE("https://www.saflax.de/0-WVK-Retail/Bilder-Pictures/SAFLAX-",'Basis-Tabelle-Samen'!C90,"-",'Basis-Tabelle-Samen'!J90,"-seed-package-front-cr-slovak.jpg")),
IF($C$1="Slowenisch - SI",HYPERLINK(CONCATENATE("https://www.saflax.de/0-WVK-Retail/Bilder-Pictures/SAFLAX-",'Basis-Tabelle-Samen'!C90,"-",'Basis-Tabelle-Samen'!J90,"-seed-package-front-cr-slovenian.jpg")),
IF($C$1="Spanisch - ES",HYPERLINK(CONCATENATE("https://www.saflax.de/0-WVK-Retail/Bilder-Pictures/SAFLAX-",'Basis-Tabelle-Samen'!C90,"-",'Basis-Tabelle-Samen'!J90,"-seed-package-front-cr-spanish.jpg")),
IF($C$1="Tschechisch - CZ",HYPERLINK(CONCATENATE("https://www.saflax.de/0-WVK-Retail/Bilder-Pictures/SAFLAX-",'Basis-Tabelle-Samen'!C90,"-",'Basis-Tabelle-Samen'!J90,"-seed-package-front-cr-czech.jpg")),
IF($C$1="Türkisch - TR",HYPERLINK(CONCATENATE("https://www.saflax.de/0-WVK-Retail/Bilder-Pictures/SAFLAX-",'Basis-Tabelle-Samen'!C90,"-",'Basis-Tabelle-Samen'!J90,"-seed-package-front-cr-turkish.jpg")),
IF($C$1="Ungarisch - HU",HYPERLINK(CONCATENATE("https://www.saflax.de/0-WVK-Retail/Bilder-Pictures/SAFLAX-",'Basis-Tabelle-Samen'!C90,"-",'Basis-Tabelle-Samen'!J90,"-seed-package-front-cr-hungarian.jpg")),
" ACHTUNG")))))))))))))))))))))))))))))</f>
        <v>https://www.saflax.de/0-WVK-Retail/Bilder-Pictures/SAFLAX-13034-helianthus-annuus-seed-package-front-cr-english.jpg</v>
      </c>
      <c r="AL116" s="330" t="str">
        <f>IF(G116&lt;1,"",
IF($C$1="Bulgarisch - BG",HYPERLINK(CONCATENATE("https://www.saflax.de/0-WVK-Retail/Bilder-Pictures/SAFLAX-",'Basis-Tabelle-Samen'!C90,"-",'Basis-Tabelle-Samen'!J90,"-seed-package-back-cr-bulgarian.jpg")),
IF($C$1="Dänisch - DK",HYPERLINK(CONCATENATE("https://www.saflax.de/0-WVK-Retail/Bilder-Pictures/SAFLAX-",'Basis-Tabelle-Samen'!C90,"-",'Basis-Tabelle-Samen'!J90,"-seed-package-back-cr-danish.jpg")),
IF($C$1="Deutsch - DE",HYPERLINK(CONCATENATE("https://www.saflax.de/0-WVK-Retail/Bilder-Pictures/SAFLAX-",'Basis-Tabelle-Samen'!C90,"-",'Basis-Tabelle-Samen'!J90,"-seed-package-back-cr-german.jpg")),
IF($C$1="Englisch - UK",HYPERLINK(CONCATENATE("https://www.saflax.de/0-WVK-Retail/Bilder-Pictures/SAFLAX-",'Basis-Tabelle-Samen'!C90,"-",'Basis-Tabelle-Samen'!J90,"-seed-package-back-cr-english.jpg")),
IF($C$1="Estnisch - EE",HYPERLINK(CONCATENATE("https://www.saflax.de/0-WVK-Retail/Bilder-Pictures/SAFLAX-",'Basis-Tabelle-Samen'!C90,"-",'Basis-Tabelle-Samen'!J90,"-seed-package-back-cr-estonian.jpg")),
IF($C$1="Finnisch - FI",HYPERLINK(CONCATENATE("https://www.saflax.de/0-WVK-Retail/Bilder-Pictures/SAFLAX-",'Basis-Tabelle-Samen'!C90,"-",'Basis-Tabelle-Samen'!J90,"-seed-package-back-cr-finnish.jpg")),
IF($C$1="Französisch - FR",HYPERLINK(CONCATENATE("https://www.saflax.de/0-WVK-Retail/Bilder-Pictures/SAFLAX-",'Basis-Tabelle-Samen'!C90,"-",'Basis-Tabelle-Samen'!J90,"-seed-package-back-cr-french.jpg")),
IF($C$1="Griechisch - GR",HYPERLINK(CONCATENATE("https://www.saflax.de/0-WVK-Retail/Bilder-Pictures/SAFLAX-",'Basis-Tabelle-Samen'!C90,"-",'Basis-Tabelle-Samen'!J90,"-seed-package-back-cr-greek.jpg")),
IF($C$1="Irisch - IE",HYPERLINK(CONCATENATE("https://www.saflax.de/0-WVK-Retail/Bilder-Pictures/SAFLAX-",'Basis-Tabelle-Samen'!C90,"-",'Basis-Tabelle-Samen'!J90,"-seed-package-back-cr-irish.jpg")),
IF($C$1="Isländisch - IS",HYPERLINK(CONCATENATE("https://www.saflax.de/0-WVK-Retail/Bilder-Pictures/SAFLAX-",'Basis-Tabelle-Samen'!C90,"-",'Basis-Tabelle-Samen'!J90,"-seed-package-back-cr-icelandic.jpg")),
IF($C$1="Italienisch - IT",HYPERLINK(CONCATENATE("https://www.saflax.de/0-WVK-Retail/Bilder-Pictures/SAFLAX-",'Basis-Tabelle-Samen'!C90,"-",'Basis-Tabelle-Samen'!J90,"-seed-package-back-cr-italian.jpg")),
IF($C$1="Japanisch - JP",HYPERLINK(CONCATENATE("https://www.saflax.de/0-WVK-Retail/Bilder-Pictures/SAFLAX-",'Basis-Tabelle-Samen'!C90,"-",'Basis-Tabelle-Samen'!J90,"-seed-package-back-cr-japanese.jpg")),
IF($C$1="Kroatisch - HR",HYPERLINK(CONCATENATE("https://www.saflax.de/0-WVK-Retail/Bilder-Pictures/SAFLAX-",'Basis-Tabelle-Samen'!C90,"-",'Basis-Tabelle-Samen'!J90,"-seed-package-back-cr-croatian.jpg")),
IF($C$1="Lettisch - LV",HYPERLINK(CONCATENATE("https://www.saflax.de/0-WVK-Retail/Bilder-Pictures/SAFLAX-",'Basis-Tabelle-Samen'!C90,"-",'Basis-Tabelle-Samen'!J90,"-seed-package-back-cr-latvian.jpg")),
IF($C$1="Litauisch - LT",HYPERLINK(CONCATENATE("https://www.saflax.de/0-WVK-Retail/Bilder-Pictures/SAFLAX-",'Basis-Tabelle-Samen'!C90,"-",'Basis-Tabelle-Samen'!J90,"-seed-package-back-cr-lithuanian.jpg")),
IF($C$1="Maltesisch - MT",HYPERLINK(CONCATENATE("https://www.saflax.de/0-WVK-Retail/Bilder-Pictures/SAFLAX-",'Basis-Tabelle-Samen'!C90,"-",'Basis-Tabelle-Samen'!J90,"-seed-package-back-cr-maltese.jpg")),
IF($C$1="Niederländisch - NL",HYPERLINK(CONCATENATE("https://www.saflax.de/0-WVK-Retail/Bilder-Pictures/SAFLAX-",'Basis-Tabelle-Samen'!C90,"-",'Basis-Tabelle-Samen'!J90,"-seed-package-back-cr-dutch.jpg")),
IF($C$1="Norwegisch - NO",HYPERLINK(CONCATENATE("https://www.saflax.de/0-WVK-Retail/Bilder-Pictures/SAFLAX-",'Basis-Tabelle-Samen'!C90,"-",'Basis-Tabelle-Samen'!J90,"-seed-package-back-cr-nowegian.jpg")),
IF($C$1="Polnisch - PL",HYPERLINK(CONCATENATE("https://www.saflax.de/0-WVK-Retail/Bilder-Pictures/SAFLAX-",'Basis-Tabelle-Samen'!C90,"-",'Basis-Tabelle-Samen'!J90,"-seed-package-back-cr-polish.jpg")),
IF($C$1="Portugiesisch - PT",HYPERLINK(CONCATENATE("https://www.saflax.de/0-WVK-Retail/Bilder-Pictures/SAFLAX-",'Basis-Tabelle-Samen'!C90,"-",'Basis-Tabelle-Samen'!J90,"-seed-package-back-cr-portuguese.jpg")),
IF($C$1="Rumänisch - RO",HYPERLINK(CONCATENATE("https://www.saflax.de/0-WVK-Retail/Bilder-Pictures/SAFLAX-",'Basis-Tabelle-Samen'!C90,"-",'Basis-Tabelle-Samen'!J90,"-seed-package-back-cr-romanian.jpg")),
IF($C$1="Schwedisch - SE",HYPERLINK(CONCATENATE("https://www.saflax.de/0-WVK-Retail/Bilder-Pictures/SAFLAX-",'Basis-Tabelle-Samen'!C90,"-",'Basis-Tabelle-Samen'!J90,"-seed-package-back-cr-swedish.jpg")),
IF($C$1="Slowakisch - SK",HYPERLINK(CONCATENATE("https://www.saflax.de/0-WVK-Retail/Bilder-Pictures/SAFLAX-",'Basis-Tabelle-Samen'!C90,"-",'Basis-Tabelle-Samen'!J90,"-seed-package-back-cr-slovak.jpg")),
IF($C$1="Slowenisch - SI",HYPERLINK(CONCATENATE("https://www.saflax.de/0-WVK-Retail/Bilder-Pictures/SAFLAX-",'Basis-Tabelle-Samen'!C90,"-",'Basis-Tabelle-Samen'!J90,"-seed-package-back-cr-slovenian.jpg")),
IF($C$1="Spanisch - ES",HYPERLINK(CONCATENATE("https://www.saflax.de/0-WVK-Retail/Bilder-Pictures/SAFLAX-",'Basis-Tabelle-Samen'!C90,"-",'Basis-Tabelle-Samen'!J90,"-seed-package-back-cr-spanish.jpg")),
IF($C$1="Tschechisch - CZ",HYPERLINK(CONCATENATE("https://www.saflax.de/0-WVK-Retail/Bilder-Pictures/SAFLAX-",'Basis-Tabelle-Samen'!C90,"-",'Basis-Tabelle-Samen'!J90,"-seed-package-back-cr-czech.jpg")),
IF($C$1="Türkisch - TR",HYPERLINK(CONCATENATE("https://www.saflax.de/0-WVK-Retail/Bilder-Pictures/SAFLAX-",'Basis-Tabelle-Samen'!C90,"-",'Basis-Tabelle-Samen'!J90,"-seed-package-back-cr-turkish.jpg")),
IF($C$1="Ungarisch - HU",HYPERLINK(CONCATENATE("https://www.saflax.de/0-WVK-Retail/Bilder-Pictures/SAFLAX-",'Basis-Tabelle-Samen'!C90,"-",'Basis-Tabelle-Samen'!J90,"-seed-package-back-cr-hungarian.jpg")),
" ACHTUNG")))))))))))))))))))))))))))))</f>
        <v>https://www.saflax.de/0-WVK-Retail/Bilder-Pictures/SAFLAX-13034-helianthus-annuus-seed-package-back-cr-english.jpg</v>
      </c>
      <c r="AM116" s="330" t="str">
        <f>IF(H116&lt;1,"",
IF($C$1="Bulgarisch - BG",HYPERLINK(CONCATENATE("https://www.saflax.de/0-WVK-Retail/Bilder-Pictures/SAFLAX-",'Basis-Tabelle-Samen'!K90,"-",'Basis-Tabelle-Samen'!J90,"-garden-to-go-mini-bulgarian.jpg")),
IF($C$1="Dänisch - DK",HYPERLINK(CONCATENATE("https://www.saflax.de/0-WVK-Retail/Bilder-Pictures/SAFLAX-",'Basis-Tabelle-Samen'!K90,"-",'Basis-Tabelle-Samen'!J90,"-garden-to-go-mini-danish.jpg")),
IF($C$1="Deutsch - DE",HYPERLINK(CONCATENATE("https://www.saflax.de/0-WVK-Retail/Bilder-Pictures/SAFLAX-",'Basis-Tabelle-Samen'!K90,"-",'Basis-Tabelle-Samen'!J90,"-garden-to-go-mini-german.jpg")),
IF($C$1="Englisch - UK",HYPERLINK(CONCATENATE("https://www.saflax.de/0-WVK-Retail/Bilder-Pictures/SAFLAX-",'Basis-Tabelle-Samen'!K90,"-",'Basis-Tabelle-Samen'!J90,"-garden-to-go-mini-english.jpg")),
IF($C$1="Estnisch - EE",HYPERLINK(CONCATENATE("https://www.saflax.de/0-WVK-Retail/Bilder-Pictures/SAFLAX-",'Basis-Tabelle-Samen'!K90,"-",'Basis-Tabelle-Samen'!J90,"-garden-to-go-mini-estonian.jpg")),
IF($C$1="Finnisch - FI",HYPERLINK(CONCATENATE("https://www.saflax.de/0-WVK-Retail/Bilder-Pictures/SAFLAX-",'Basis-Tabelle-Samen'!K90,"-",'Basis-Tabelle-Samen'!J90,"-garden-to-go-mini-finnish.jpg")),
IF($C$1="Französisch - FR",HYPERLINK(CONCATENATE("https://www.saflax.de/0-WVK-Retail/Bilder-Pictures/SAFLAX-",'Basis-Tabelle-Samen'!K90,"-",'Basis-Tabelle-Samen'!J90,"-garden-to-go-mini-french.jpg")),
IF($C$1="Griechisch - GR",HYPERLINK(CONCATENATE("https://www.saflax.de/0-WVK-Retail/Bilder-Pictures/SAFLAX-",'Basis-Tabelle-Samen'!K90,"-",'Basis-Tabelle-Samen'!J90,"-garden-to-go-mini-greek.jpg")),
IF($C$1="Irisch - IE",HYPERLINK(CONCATENATE("https://www.saflax.de/0-WVK-Retail/Bilder-Pictures/SAFLAX-",'Basis-Tabelle-Samen'!K90,"-",'Basis-Tabelle-Samen'!J90,"-garden-to-go-mini-irish.jpg")),
IF($C$1="Isländisch - IS",HYPERLINK(CONCATENATE("https://www.saflax.de/0-WVK-Retail/Bilder-Pictures/SAFLAX-",'Basis-Tabelle-Samen'!K90,"-",'Basis-Tabelle-Samen'!J90,"-garden-to-go-mini-icelandic.jpg")),
IF($C$1="Italienisch - IT",HYPERLINK(CONCATENATE("https://www.saflax.de/0-WVK-Retail/Bilder-Pictures/SAFLAX-",'Basis-Tabelle-Samen'!K90,"-",'Basis-Tabelle-Samen'!J90,"-garden-to-go-mini-italian.jpg")),
IF($C$1="Japanisch - JP",HYPERLINK(CONCATENATE("https://www.saflax.de/0-WVK-Retail/Bilder-Pictures/SAFLAX-",'Basis-Tabelle-Samen'!K90,"-",'Basis-Tabelle-Samen'!J90,"-garden-to-go-mini-japanese.jpg")),
IF($C$1="Kroatisch - HR",HYPERLINK(CONCATENATE("https://www.saflax.de/0-WVK-Retail/Bilder-Pictures/SAFLAX-",'Basis-Tabelle-Samen'!K90,"-",'Basis-Tabelle-Samen'!J90,"-garden-to-go-mini-croatian.jpg")),
IF($C$1="Lettisch - LV",HYPERLINK(CONCATENATE("https://www.saflax.de/0-WVK-Retail/Bilder-Pictures/SAFLAX-",'Basis-Tabelle-Samen'!K90,"-",'Basis-Tabelle-Samen'!J90,"-garden-to-go-mini-latvian.jpg")),
IF($C$1="Litauisch - LT",HYPERLINK(CONCATENATE("https://www.saflax.de/0-WVK-Retail/Bilder-Pictures/SAFLAX-",'Basis-Tabelle-Samen'!K90,"-",'Basis-Tabelle-Samen'!J90,"-garden-to-go-mini-lithuanian.jpg")),
IF($C$1="Maltesisch - MT",HYPERLINK(CONCATENATE("https://www.saflax.de/0-WVK-Retail/Bilder-Pictures/SAFLAX-",'Basis-Tabelle-Samen'!K90,"-",'Basis-Tabelle-Samen'!J90,"-garden-to-go-mini-maltese.jpg")),
IF($C$1="Niederländisch - NL",HYPERLINK(CONCATENATE("https://www.saflax.de/0-WVK-Retail/Bilder-Pictures/SAFLAX-",'Basis-Tabelle-Samen'!K90,"-",'Basis-Tabelle-Samen'!J90,"-garden-to-go-mini-dutch.jpg")),
IF($C$1="Norwegisch - NO",HYPERLINK(CONCATENATE("https://www.saflax.de/0-WVK-Retail/Bilder-Pictures/SAFLAX-",'Basis-Tabelle-Samen'!K90,"-",'Basis-Tabelle-Samen'!J90,"-garden-to-go-mini-nowegian.jpg")),
IF($C$1="Polnisch - PL",HYPERLINK(CONCATENATE("https://www.saflax.de/0-WVK-Retail/Bilder-Pictures/SAFLAX-",'Basis-Tabelle-Samen'!K90,"-",'Basis-Tabelle-Samen'!J90,"-garden-to-go-mini-polish.jpg")),
IF($C$1="Portugiesisch - PT",HYPERLINK(CONCATENATE("https://www.saflax.de/0-WVK-Retail/Bilder-Pictures/SAFLAX-",'Basis-Tabelle-Samen'!K90,"-",'Basis-Tabelle-Samen'!J90,"-garden-to-go-mini-portuguese.jpg")),
IF($C$1="Rumänisch - RO",HYPERLINK(CONCATENATE("https://www.saflax.de/0-WVK-Retail/Bilder-Pictures/SAFLAX-",'Basis-Tabelle-Samen'!K90,"-",'Basis-Tabelle-Samen'!J90,"-garden-to-go-mini-romanian.jpg")),
IF($C$1="Schwedisch - SE",HYPERLINK(CONCATENATE("https://www.saflax.de/0-WVK-Retail/Bilder-Pictures/SAFLAX-",'Basis-Tabelle-Samen'!K90,"-",'Basis-Tabelle-Samen'!J90,"-garden-to-go-mini-swedish.jpg")),
IF($C$1="Slowakisch - SK",HYPERLINK(CONCATENATE("https://www.saflax.de/0-WVK-Retail/Bilder-Pictures/SAFLAX-",'Basis-Tabelle-Samen'!K90,"-",'Basis-Tabelle-Samen'!J90,"-garden-to-go-mini-slovak.jpg")),
IF($C$1="Slowenisch - SI",HYPERLINK(CONCATENATE("https://www.saflax.de/0-WVK-Retail/Bilder-Pictures/SAFLAX-",'Basis-Tabelle-Samen'!K90,"-",'Basis-Tabelle-Samen'!J90,"-garden-to-go-mini-slovenian.jpg")),
IF($C$1="Spanisch - ES",HYPERLINK(CONCATENATE("https://www.saflax.de/0-WVK-Retail/Bilder-Pictures/SAFLAX-",'Basis-Tabelle-Samen'!K90,"-",'Basis-Tabelle-Samen'!J90,"-garden-to-go-mini-spanish.jpg")),
IF($C$1="Tschechisch - CZ",HYPERLINK(CONCATENATE("https://www.saflax.de/0-WVK-Retail/Bilder-Pictures/SAFLAX-",'Basis-Tabelle-Samen'!K90,"-",'Basis-Tabelle-Samen'!J90,"-garden-to-go-mini-czech.jpg")),
IF($C$1="Türkisch - TR",HYPERLINK(CONCATENATE("https://www.saflax.de/0-WVK-Retail/Bilder-Pictures/SAFLAX-",'Basis-Tabelle-Samen'!K90,"-",'Basis-Tabelle-Samen'!J90,"-garden-to-go-mini-turkish.jpg")),
IF($C$1="Ungarisch - HU",HYPERLINK(CONCATENATE("https://www.saflax.de/0-WVK-Retail/Bilder-Pictures/SAFLAX-",'Basis-Tabelle-Samen'!K90,"-",'Basis-Tabelle-Samen'!J90,"-garden-to-go-mini-hungarian.jpg")),
" ACHTUNG")))))))))))))))))))))))))))))</f>
        <v>https://www.saflax.de/0-WVK-Retail/Bilder-Pictures/SAFLAX-73034-helianthus-annuus-garden-to-go-mini-english.jpg</v>
      </c>
      <c r="AN116" s="330" t="str">
        <f>IF(I116&lt;1,"",
IF($C$1="Bulgarisch - BG",HYPERLINK(CONCATENATE("https://www.saflax.de/0-WVK-Retail/Bilder-Pictures/SAFLAX-",'Basis-Tabelle-Samen'!N90,"-",'Basis-Tabelle-Samen'!J90,"-garden-to-go-lite-bulgarian.jpg")),
IF($C$1="Dänisch - DK",HYPERLINK(CONCATENATE("https://www.saflax.de/0-WVK-Retail/Bilder-Pictures/SAFLAX-",'Basis-Tabelle-Samen'!N90,"-",'Basis-Tabelle-Samen'!J90,"-garden-to-go-lite-danish.jpg")),
IF($C$1="Deutsch - DE",HYPERLINK(CONCATENATE("https://www.saflax.de/0-WVK-Retail/Bilder-Pictures/SAFLAX-",'Basis-Tabelle-Samen'!N90,"-",'Basis-Tabelle-Samen'!J90,"-garden-to-go-lite-german.jpg")),
IF($C$1="Englisch - UK",HYPERLINK(CONCATENATE("https://www.saflax.de/0-WVK-Retail/Bilder-Pictures/SAFLAX-",'Basis-Tabelle-Samen'!N90,"-",'Basis-Tabelle-Samen'!J90,"-garden-to-go-lite-english.jpg")),
IF($C$1="Estnisch - EE",HYPERLINK(CONCATENATE("https://www.saflax.de/0-WVK-Retail/Bilder-Pictures/SAFLAX-",'Basis-Tabelle-Samen'!N90,"-",'Basis-Tabelle-Samen'!J90,"-garden-to-go-lite-estonian.jpg")),
IF($C$1="Finnisch - FI",HYPERLINK(CONCATENATE("https://www.saflax.de/0-WVK-Retail/Bilder-Pictures/SAFLAX-",'Basis-Tabelle-Samen'!N90,"-",'Basis-Tabelle-Samen'!J90,"-garden-to-go-lite-finnish.jpg")),
IF($C$1="Französisch - FR",HYPERLINK(CONCATENATE("https://www.saflax.de/0-WVK-Retail/Bilder-Pictures/SAFLAX-",'Basis-Tabelle-Samen'!N90,"-",'Basis-Tabelle-Samen'!J90,"-garden-to-go-lite-french.jpg")),
IF($C$1="Griechisch - GR",HYPERLINK(CONCATENATE("https://www.saflax.de/0-WVK-Retail/Bilder-Pictures/SAFLAX-",'Basis-Tabelle-Samen'!N90,"-",'Basis-Tabelle-Samen'!J90,"-garden-to-go-lite-greek.jpg")),
IF($C$1="Irisch - IE",HYPERLINK(CONCATENATE("https://www.saflax.de/0-WVK-Retail/Bilder-Pictures/SAFLAX-",'Basis-Tabelle-Samen'!N90,"-",'Basis-Tabelle-Samen'!J90,"-garden-to-go-lite-irish.jpg")),
IF($C$1="Isländisch - IS",HYPERLINK(CONCATENATE("https://www.saflax.de/0-WVK-Retail/Bilder-Pictures/SAFLAX-",'Basis-Tabelle-Samen'!N90,"-",'Basis-Tabelle-Samen'!J90,"-garden-to-go-lite-icelandic.jpg")),
IF($C$1="Italienisch - IT",HYPERLINK(CONCATENATE("https://www.saflax.de/0-WVK-Retail/Bilder-Pictures/SAFLAX-",'Basis-Tabelle-Samen'!N90,"-",'Basis-Tabelle-Samen'!J90,"-garden-to-go-lite-italian.jpg")),
IF($C$1="Japanisch - JP",HYPERLINK(CONCATENATE("https://www.saflax.de/0-WVK-Retail/Bilder-Pictures/SAFLAX-",'Basis-Tabelle-Samen'!N90,"-",'Basis-Tabelle-Samen'!J90,"-garden-to-go-lite-japanese.jpg")),
IF($C$1="Kroatisch - HR",HYPERLINK(CONCATENATE("https://www.saflax.de/0-WVK-Retail/Bilder-Pictures/SAFLAX-",'Basis-Tabelle-Samen'!N90,"-",'Basis-Tabelle-Samen'!J90,"-garden-to-go-lite-croatian.jpg")),
IF($C$1="Lettisch - LV",HYPERLINK(CONCATENATE("https://www.saflax.de/0-WVK-Retail/Bilder-Pictures/SAFLAX-",'Basis-Tabelle-Samen'!N90,"-",'Basis-Tabelle-Samen'!J90,"-garden-to-go-lite-latvian.jpg")),
IF($C$1="Litauisch - LT",HYPERLINK(CONCATENATE("https://www.saflax.de/0-WVK-Retail/Bilder-Pictures/SAFLAX-",'Basis-Tabelle-Samen'!N90,"-",'Basis-Tabelle-Samen'!J90,"-garden-to-go-lite-lithuanian.jpg")),
IF($C$1="Maltesisch - MT",HYPERLINK(CONCATENATE("https://www.saflax.de/0-WVK-Retail/Bilder-Pictures/SAFLAX-",'Basis-Tabelle-Samen'!N90,"-",'Basis-Tabelle-Samen'!J90,"-garden-to-go-lite-maltese.jpg")),
IF($C$1="Niederländisch - NL",HYPERLINK(CONCATENATE("https://www.saflax.de/0-WVK-Retail/Bilder-Pictures/SAFLAX-",'Basis-Tabelle-Samen'!N90,"-",'Basis-Tabelle-Samen'!J90,"-garden-to-go-lite-dutch.jpg")),
IF($C$1="Norwegisch - NO",HYPERLINK(CONCATENATE("https://www.saflax.de/0-WVK-Retail/Bilder-Pictures/SAFLAX-",'Basis-Tabelle-Samen'!N90,"-",'Basis-Tabelle-Samen'!J90,"-garden-to-go-lite-nowegian.jpg")),
IF($C$1="Polnisch - PL",HYPERLINK(CONCATENATE("https://www.saflax.de/0-WVK-Retail/Bilder-Pictures/SAFLAX-",'Basis-Tabelle-Samen'!N90,"-",'Basis-Tabelle-Samen'!J90,"-garden-to-go-lite-polish.jpg")),
IF($C$1="Portugiesisch - PT",HYPERLINK(CONCATENATE("https://www.saflax.de/0-WVK-Retail/Bilder-Pictures/SAFLAX-",'Basis-Tabelle-Samen'!N90,"-",'Basis-Tabelle-Samen'!J90,"-garden-to-go-lite-portuguese.jpg")),
IF($C$1="Rumänisch - RO",HYPERLINK(CONCATENATE("https://www.saflax.de/0-WVK-Retail/Bilder-Pictures/SAFLAX-",'Basis-Tabelle-Samen'!N90,"-",'Basis-Tabelle-Samen'!J90,"-garden-to-go-lite-romanian.jpg")),
IF($C$1="Schwedisch - SE",HYPERLINK(CONCATENATE("https://www.saflax.de/0-WVK-Retail/Bilder-Pictures/SAFLAX-",'Basis-Tabelle-Samen'!N90,"-",'Basis-Tabelle-Samen'!J90,"-garden-to-go-lite-swedish.jpg")),
IF($C$1="Slowakisch - SK",HYPERLINK(CONCATENATE("https://www.saflax.de/0-WVK-Retail/Bilder-Pictures/SAFLAX-",'Basis-Tabelle-Samen'!N90,"-",'Basis-Tabelle-Samen'!J90,"-garden-to-go-lite-slovak.jpg")),
IF($C$1="Slowenisch - SI",HYPERLINK(CONCATENATE("https://www.saflax.de/0-WVK-Retail/Bilder-Pictures/SAFLAX-",'Basis-Tabelle-Samen'!N90,"-",'Basis-Tabelle-Samen'!J90,"-garden-to-go-lite-slovenian.jpg")),
IF($C$1="Spanisch - ES",HYPERLINK(CONCATENATE("https://www.saflax.de/0-WVK-Retail/Bilder-Pictures/SAFLAX-",'Basis-Tabelle-Samen'!N90,"-",'Basis-Tabelle-Samen'!J90,"-garden-to-go-lite-spanish.jpg")),
IF($C$1="Tschechisch - CZ",HYPERLINK(CONCATENATE("https://www.saflax.de/0-WVK-Retail/Bilder-Pictures/SAFLAX-",'Basis-Tabelle-Samen'!N90,"-",'Basis-Tabelle-Samen'!J90,"-garden-to-go-lite-czech.jpg")),
IF($C$1="Türkisch - TR",HYPERLINK(CONCATENATE("https://www.saflax.de/0-WVK-Retail/Bilder-Pictures/SAFLAX-",'Basis-Tabelle-Samen'!N90,"-",'Basis-Tabelle-Samen'!J90,"-garden-to-go-lite-turkish.jpg")),
IF($C$1="Ungarisch - HU",HYPERLINK(CONCATENATE("https://www.saflax.de/0-WVK-Retail/Bilder-Pictures/SAFLAX-",'Basis-Tabelle-Samen'!N90,"-",'Basis-Tabelle-Samen'!J90,"-garden-to-go-lite-hungarian.jpg")),
" ACHTUNG")))))))))))))))))))))))))))))</f>
        <v>https://www.saflax.de/0-WVK-Retail/Bilder-Pictures/SAFLAX-83034-helianthus-annuus-garden-to-go-lite-english.jpg</v>
      </c>
      <c r="AO116" s="330" t="str">
        <f>IF(J116&lt;1,"",
IF($C$1="Bulgarisch - BG",HYPERLINK(CONCATENATE("https://www.saflax.de/0-WVK-Retail/Bilder-Pictures/SAFLAX-",'Basis-Tabelle-Samen'!Q90,"-",'Basis-Tabelle-Samen'!J90,"-garden-to-go-bulgarian.jpg")),
IF($C$1="Dänisch - DK",HYPERLINK(CONCATENATE("https://www.saflax.de/0-WVK-Retail/Bilder-Pictures/SAFLAX-",'Basis-Tabelle-Samen'!Q90,"-",'Basis-Tabelle-Samen'!J90,"-garden-to-go-danish.jpg")),
IF($C$1="Deutsch - DE",HYPERLINK(CONCATENATE("https://www.saflax.de/0-WVK-Retail/Bilder-Pictures/SAFLAX-",'Basis-Tabelle-Samen'!Q90,"-",'Basis-Tabelle-Samen'!J90,"-garden-to-go-german.jpg")),
IF($C$1="Englisch - UK",HYPERLINK(CONCATENATE("https://www.saflax.de/0-WVK-Retail/Bilder-Pictures/SAFLAX-",'Basis-Tabelle-Samen'!Q90,"-",'Basis-Tabelle-Samen'!J90,"-garden-to-go-english.jpg")),
IF($C$1="Estnisch - EE",HYPERLINK(CONCATENATE("https://www.saflax.de/0-WVK-Retail/Bilder-Pictures/SAFLAX-",'Basis-Tabelle-Samen'!Q90,"-",'Basis-Tabelle-Samen'!J90,"-garden-to-go-estonian.jpg")),
IF($C$1="Finnisch - FI",HYPERLINK(CONCATENATE("https://www.saflax.de/0-WVK-Retail/Bilder-Pictures/SAFLAX-",'Basis-Tabelle-Samen'!Q90,"-",'Basis-Tabelle-Samen'!J90,"-garden-to-go-finnish.jpg")),
IF($C$1="Französisch - FR",HYPERLINK(CONCATENATE("https://www.saflax.de/0-WVK-Retail/Bilder-Pictures/SAFLAX-",'Basis-Tabelle-Samen'!Q90,"-",'Basis-Tabelle-Samen'!J90,"-garden-to-go-french.jpg")),
IF($C$1="Griechisch - GR",HYPERLINK(CONCATENATE("https://www.saflax.de/0-WVK-Retail/Bilder-Pictures/SAFLAX-",'Basis-Tabelle-Samen'!Q90,"-",'Basis-Tabelle-Samen'!J90,"-garden-to-go-greek.jpg")),
IF($C$1="Irisch - IE",HYPERLINK(CONCATENATE("https://www.saflax.de/0-WVK-Retail/Bilder-Pictures/SAFLAX-",'Basis-Tabelle-Samen'!Q90,"-",'Basis-Tabelle-Samen'!J90,"-garden-to-go-irish.jpg")),
IF($C$1="Isländisch - IS",HYPERLINK(CONCATENATE("https://www.saflax.de/0-WVK-Retail/Bilder-Pictures/SAFLAX-",'Basis-Tabelle-Samen'!Q90,"-",'Basis-Tabelle-Samen'!J90,"-garden-to-go-icelandic.jpg")),
IF($C$1="Italienisch - IT",HYPERLINK(CONCATENATE("https://www.saflax.de/0-WVK-Retail/Bilder-Pictures/SAFLAX-",'Basis-Tabelle-Samen'!Q90,"-",'Basis-Tabelle-Samen'!J90,"-garden-to-go-italian.jpg")),
IF($C$1="Japanisch - JP",HYPERLINK(CONCATENATE("https://www.saflax.de/0-WVK-Retail/Bilder-Pictures/SAFLAX-",'Basis-Tabelle-Samen'!Q90,"-",'Basis-Tabelle-Samen'!J90,"-garden-to-go-japanese.jpg")),
IF($C$1="Kroatisch - HR",HYPERLINK(CONCATENATE("https://www.saflax.de/0-WVK-Retail/Bilder-Pictures/SAFLAX-",'Basis-Tabelle-Samen'!Q90,"-",'Basis-Tabelle-Samen'!J90,"-garden-to-go-croatian.jpg")),
IF($C$1="Lettisch - LV",HYPERLINK(CONCATENATE("https://www.saflax.de/0-WVK-Retail/Bilder-Pictures/SAFLAX-",'Basis-Tabelle-Samen'!Q90,"-",'Basis-Tabelle-Samen'!J90,"-garden-to-go-latvian.jpg")),
IF($C$1="Litauisch - LT",HYPERLINK(CONCATENATE("https://www.saflax.de/0-WVK-Retail/Bilder-Pictures/SAFLAX-",'Basis-Tabelle-Samen'!Q90,"-",'Basis-Tabelle-Samen'!J90,"-garden-to-go-lithuanian.jpg")),
IF($C$1="Maltesisch - MT",HYPERLINK(CONCATENATE("https://www.saflax.de/0-WVK-Retail/Bilder-Pictures/SAFLAX-",'Basis-Tabelle-Samen'!Q90,"-",'Basis-Tabelle-Samen'!J90,"-garden-to-go-maltese.jpg")),
IF($C$1="Niederländisch - NL",HYPERLINK(CONCATENATE("https://www.saflax.de/0-WVK-Retail/Bilder-Pictures/SAFLAX-",'Basis-Tabelle-Samen'!Q90,"-",'Basis-Tabelle-Samen'!J90,"-garden-to-go-dutch.jpg")),
IF($C$1="Norwegisch - NO",HYPERLINK(CONCATENATE("https://www.saflax.de/0-WVK-Retail/Bilder-Pictures/SAFLAX-",'Basis-Tabelle-Samen'!Q90,"-",'Basis-Tabelle-Samen'!J90,"-garden-to-go-nowegian.jpg")),
IF($C$1="Polnisch - PL",HYPERLINK(CONCATENATE("https://www.saflax.de/0-WVK-Retail/Bilder-Pictures/SAFLAX-",'Basis-Tabelle-Samen'!Q90,"-",'Basis-Tabelle-Samen'!J90,"-garden-to-go-polish.jpg")),
IF($C$1="Portugiesisch - PT",HYPERLINK(CONCATENATE("https://www.saflax.de/0-WVK-Retail/Bilder-Pictures/SAFLAX-",'Basis-Tabelle-Samen'!Q90,"-",'Basis-Tabelle-Samen'!J90,"-garden-to-go-portuguese.jpg")),
IF($C$1="Rumänisch - RO",HYPERLINK(CONCATENATE("https://www.saflax.de/0-WVK-Retail/Bilder-Pictures/SAFLAX-",'Basis-Tabelle-Samen'!Q90,"-",'Basis-Tabelle-Samen'!J90,"-garden-to-go-romanian.jpg")),
IF($C$1="Schwedisch - SE",HYPERLINK(CONCATENATE("https://www.saflax.de/0-WVK-Retail/Bilder-Pictures/SAFLAX-",'Basis-Tabelle-Samen'!Q90,"-",'Basis-Tabelle-Samen'!J90,"-garden-to-go-swedish.jpg")),
IF($C$1="Slowakisch - SK",HYPERLINK(CONCATENATE("https://www.saflax.de/0-WVK-Retail/Bilder-Pictures/SAFLAX-",'Basis-Tabelle-Samen'!Q90,"-",'Basis-Tabelle-Samen'!J90,"-garden-to-go-slovak.jpg")),
IF($C$1="Slowenisch - SI",HYPERLINK(CONCATENATE("https://www.saflax.de/0-WVK-Retail/Bilder-Pictures/SAFLAX-",'Basis-Tabelle-Samen'!Q90,"-",'Basis-Tabelle-Samen'!J90,"-garden-to-go-slovenian.jpg")),
IF($C$1="Spanisch - ES",HYPERLINK(CONCATENATE("https://www.saflax.de/0-WVK-Retail/Bilder-Pictures/SAFLAX-",'Basis-Tabelle-Samen'!Q90,"-",'Basis-Tabelle-Samen'!J90,"-garden-to-go-spanish.jpg")),
IF($C$1="Tschechisch - CZ",HYPERLINK(CONCATENATE("https://www.saflax.de/0-WVK-Retail/Bilder-Pictures/SAFLAX-",'Basis-Tabelle-Samen'!Q90,"-",'Basis-Tabelle-Samen'!J90,"-garden-to-go-czech.jpg")),
IF($C$1="Türkisch - TR",HYPERLINK(CONCATENATE("https://www.saflax.de/0-WVK-Retail/Bilder-Pictures/SAFLAX-",'Basis-Tabelle-Samen'!Q90,"-",'Basis-Tabelle-Samen'!J90,"-garden-to-go-turkish.jpg")),
IF($C$1="Ungarisch - HU",HYPERLINK(CONCATENATE("https://www.saflax.de/0-WVK-Retail/Bilder-Pictures/SAFLAX-",'Basis-Tabelle-Samen'!Q90,"-",'Basis-Tabelle-Samen'!J90,"-garden-to-go-hungarian.jpg")),
" ACHTUNG")))))))))))))))))))))))))))))</f>
        <v>https://www.saflax.de/0-WVK-Retail/Bilder-Pictures/SAFLAX-53034-helianthus-annuus-garden-to-go-english.jpg</v>
      </c>
      <c r="AP116" s="330" t="str">
        <f>IF(K116&lt;1,"",
IF($C$1="Bulgarisch - BG",HYPERLINK(CONCATENATE("https://www.saflax.de/0-WVK-Retail/Bilder-Pictures/SAFLAX-",'Basis-Tabelle-Samen'!T90,"-",'Basis-Tabelle-Samen'!J90,"-cultivation-set-bulgarian.jpg")),
IF($C$1="Dänisch - DK",HYPERLINK(CONCATENATE("https://www.saflax.de/0-WVK-Retail/Bilder-Pictures/SAFLAX-",'Basis-Tabelle-Samen'!T90,"-",'Basis-Tabelle-Samen'!J90,"-cultivation-set-danish.jpg")),
IF($C$1="Deutsch - DE",HYPERLINK(CONCATENATE("https://www.saflax.de/0-WVK-Retail/Bilder-Pictures/SAFLAX-",'Basis-Tabelle-Samen'!T90,"-",'Basis-Tabelle-Samen'!J90,"-cultivation-set-german.jpg")),
IF($C$1="Englisch - UK",HYPERLINK(CONCATENATE("https://www.saflax.de/0-WVK-Retail/Bilder-Pictures/SAFLAX-",'Basis-Tabelle-Samen'!T90,"-",'Basis-Tabelle-Samen'!J90,"-cultivation-set-english.jpg")),
IF($C$1="Estnisch - EE",HYPERLINK(CONCATENATE("https://www.saflax.de/0-WVK-Retail/Bilder-Pictures/SAFLAX-",'Basis-Tabelle-Samen'!T90,"-",'Basis-Tabelle-Samen'!J90,"-cultivation-set-estonian.jpg")),
IF($C$1="Finnisch - FI",HYPERLINK(CONCATENATE("https://www.saflax.de/0-WVK-Retail/Bilder-Pictures/SAFLAX-",'Basis-Tabelle-Samen'!T90,"-",'Basis-Tabelle-Samen'!J90,"-cultivation-set-finnish.jpg")),
IF($C$1="Französisch - FR",HYPERLINK(CONCATENATE("https://www.saflax.de/0-WVK-Retail/Bilder-Pictures/SAFLAX-",'Basis-Tabelle-Samen'!T90,"-",'Basis-Tabelle-Samen'!J90,"-cultivation-set-french.jpg")),
IF($C$1="Griechisch - GR",HYPERLINK(CONCATENATE("https://www.saflax.de/0-WVK-Retail/Bilder-Pictures/SAFLAX-",'Basis-Tabelle-Samen'!T90,"-",'Basis-Tabelle-Samen'!J90,"-cultivation-set-greek.jpg")),
IF($C$1="Irisch - IE",HYPERLINK(CONCATENATE("https://www.saflax.de/0-WVK-Retail/Bilder-Pictures/SAFLAX-",'Basis-Tabelle-Samen'!T90,"-",'Basis-Tabelle-Samen'!J90,"-cultivation-set-irish.jpg")),
IF($C$1="Isländisch - IS",HYPERLINK(CONCATENATE("https://www.saflax.de/0-WVK-Retail/Bilder-Pictures/SAFLAX-",'Basis-Tabelle-Samen'!T90,"-",'Basis-Tabelle-Samen'!J90,"-cultivation-set-icelandic.jpg")),
IF($C$1="Italienisch - IT",HYPERLINK(CONCATENATE("https://www.saflax.de/0-WVK-Retail/Bilder-Pictures/SAFLAX-",'Basis-Tabelle-Samen'!T90,"-",'Basis-Tabelle-Samen'!J90,"-cultivation-set-italian.jpg")),
IF($C$1="Japanisch - JP",HYPERLINK(CONCATENATE("https://www.saflax.de/0-WVK-Retail/Bilder-Pictures/SAFLAX-",'Basis-Tabelle-Samen'!T90,"-",'Basis-Tabelle-Samen'!J90,"-cultivation-set-japanese.jpg")),
IF($C$1="Kroatisch - HR",HYPERLINK(CONCATENATE("https://www.saflax.de/0-WVK-Retail/Bilder-Pictures/SAFLAX-",'Basis-Tabelle-Samen'!T90,"-",'Basis-Tabelle-Samen'!J90,"-cultivation-set-croatian.jpg")),
IF($C$1="Lettisch - LV",HYPERLINK(CONCATENATE("https://www.saflax.de/0-WVK-Retail/Bilder-Pictures/SAFLAX-",'Basis-Tabelle-Samen'!T90,"-",'Basis-Tabelle-Samen'!J90,"-cultivation-set-latvian.jpg")),
IF($C$1="Litauisch - LT",HYPERLINK(CONCATENATE("https://www.saflax.de/0-WVK-Retail/Bilder-Pictures/SAFLAX-",'Basis-Tabelle-Samen'!T90,"-",'Basis-Tabelle-Samen'!J90,"-cultivation-set-lithuanian.jpg")),
IF($C$1="Maltesisch - MT",HYPERLINK(CONCATENATE("https://www.saflax.de/0-WVK-Retail/Bilder-Pictures/SAFLAX-",'Basis-Tabelle-Samen'!T90,"-",'Basis-Tabelle-Samen'!J90,"-cultivation-set-maltese.jpg")),
IF($C$1="Niederländisch - NL",HYPERLINK(CONCATENATE("https://www.saflax.de/0-WVK-Retail/Bilder-Pictures/SAFLAX-",'Basis-Tabelle-Samen'!T90,"-",'Basis-Tabelle-Samen'!J90,"-cultivation-set-dutch.jpg")),
IF($C$1="Norwegisch - NO",HYPERLINK(CONCATENATE("https://www.saflax.de/0-WVK-Retail/Bilder-Pictures/SAFLAX-",'Basis-Tabelle-Samen'!T90,"-",'Basis-Tabelle-Samen'!J90,"-cultivation-set-nowegian.jpg")),
IF($C$1="Polnisch - PL",HYPERLINK(CONCATENATE("https://www.saflax.de/0-WVK-Retail/Bilder-Pictures/SAFLAX-",'Basis-Tabelle-Samen'!T90,"-",'Basis-Tabelle-Samen'!J90,"-cultivation-set-polish.jpg")),
IF($C$1="Portugiesisch - PT",HYPERLINK(CONCATENATE("https://www.saflax.de/0-WVK-Retail/Bilder-Pictures/SAFLAX-",'Basis-Tabelle-Samen'!T90,"-",'Basis-Tabelle-Samen'!J90,"-cultivation-set-portuguese.jpg")),
IF($C$1="Rumänisch - RO",HYPERLINK(CONCATENATE("https://www.saflax.de/0-WVK-Retail/Bilder-Pictures/SAFLAX-",'Basis-Tabelle-Samen'!T90,"-",'Basis-Tabelle-Samen'!J90,"-cultivation-set-romanian.jpg")),
IF($C$1="Schwedisch - SE",HYPERLINK(CONCATENATE("https://www.saflax.de/0-WVK-Retail/Bilder-Pictures/SAFLAX-",'Basis-Tabelle-Samen'!T90,"-",'Basis-Tabelle-Samen'!J90,"-cultivation-set-swedish.jpg")),
IF($C$1="Slowakisch - SK",HYPERLINK(CONCATENATE("https://www.saflax.de/0-WVK-Retail/Bilder-Pictures/SAFLAX-",'Basis-Tabelle-Samen'!T90,"-",'Basis-Tabelle-Samen'!J90,"-cultivation-set-slovak.jpg")),
IF($C$1="Slowenisch - SI",HYPERLINK(CONCATENATE("https://www.saflax.de/0-WVK-Retail/Bilder-Pictures/SAFLAX-",'Basis-Tabelle-Samen'!T90,"-",'Basis-Tabelle-Samen'!J90,"-cultivation-set-slovenian.jpg")),
IF($C$1="Spanisch - ES",HYPERLINK(CONCATENATE("https://www.saflax.de/0-WVK-Retail/Bilder-Pictures/SAFLAX-",'Basis-Tabelle-Samen'!T90,"-",'Basis-Tabelle-Samen'!J90,"-cultivation-set-spanish.jpg")),
IF($C$1="Tschechisch - CZ",HYPERLINK(CONCATENATE("https://www.saflax.de/0-WVK-Retail/Bilder-Pictures/SAFLAX-",'Basis-Tabelle-Samen'!T90,"-",'Basis-Tabelle-Samen'!J90,"-cultivation-set-czech.jpg")),
IF($C$1="Türkisch - TR",HYPERLINK(CONCATENATE("https://www.saflax.de/0-WVK-Retail/Bilder-Pictures/SAFLAX-",'Basis-Tabelle-Samen'!T90,"-",'Basis-Tabelle-Samen'!J90,"-cultivation-set-turkish.jpg")),
IF($C$1="Ungarisch - HU",HYPERLINK(CONCATENATE("https://www.saflax.de/0-WVK-Retail/Bilder-Pictures/SAFLAX-",'Basis-Tabelle-Samen'!T90,"-",'Basis-Tabelle-Samen'!J90,"-cultivation-set-hungarian.jpg")),
" ACHTUNG")))))))))))))))))))))))))))))</f>
        <v>https://www.saflax.de/0-WVK-Retail/Bilder-Pictures/SAFLAX-33034-helianthus-annuus-cultivation-set-english.jpg</v>
      </c>
      <c r="AQ116" s="330" t="str">
        <f>IF(L116&lt;1,"",
IF($C$1="Bulgarisch - BG",HYPERLINK(CONCATENATE("https://www.saflax.de/0-WVK-Retail/Bilder-Pictures/SAFLAX-",'Basis-Tabelle-Samen'!W90,"-",'Basis-Tabelle-Samen'!J90,"-garden-in-the-bag-bulgarian.jpg")),
IF($C$1="Dänisch - DK",HYPERLINK(CONCATENATE("https://www.saflax.de/0-WVK-Retail/Bilder-Pictures/SAFLAX-",'Basis-Tabelle-Samen'!W90,"-",'Basis-Tabelle-Samen'!J90,"-garden-in-the-bag-danish.jpg")),
IF($C$1="Deutsch - DE",HYPERLINK(CONCATENATE("https://www.saflax.de/0-WVK-Retail/Bilder-Pictures/SAFLAX-",'Basis-Tabelle-Samen'!W90,"-",'Basis-Tabelle-Samen'!J90,"-garden-in-the-bag-german.jpg")),
IF($C$1="Englisch - UK",HYPERLINK(CONCATENATE("https://www.saflax.de/0-WVK-Retail/Bilder-Pictures/SAFLAX-",'Basis-Tabelle-Samen'!W90,"-",'Basis-Tabelle-Samen'!J90,"-garden-in-the-bag-english.jpg")),
IF($C$1="Estnisch - EE",HYPERLINK(CONCATENATE("https://www.saflax.de/0-WVK-Retail/Bilder-Pictures/SAFLAX-",'Basis-Tabelle-Samen'!W90,"-",'Basis-Tabelle-Samen'!J90,"-garden-in-the-bag-estonian.jpg")),
IF($C$1="Finnisch - FI",HYPERLINK(CONCATENATE("https://www.saflax.de/0-WVK-Retail/Bilder-Pictures/SAFLAX-",'Basis-Tabelle-Samen'!W90,"-",'Basis-Tabelle-Samen'!J90,"-garden-in-the-bag-finnish.jpg")),
IF($C$1="Französisch - FR",HYPERLINK(CONCATENATE("https://www.saflax.de/0-WVK-Retail/Bilder-Pictures/SAFLAX-",'Basis-Tabelle-Samen'!W90,"-",'Basis-Tabelle-Samen'!J90,"-garden-in-the-bag-french.jpg")),
IF($C$1="Griechisch - GR",HYPERLINK(CONCATENATE("https://www.saflax.de/0-WVK-Retail/Bilder-Pictures/SAFLAX-",'Basis-Tabelle-Samen'!W90,"-",'Basis-Tabelle-Samen'!J90,"-garden-in-the-bag-greek.jpg")),
IF($C$1="Irisch - IE",HYPERLINK(CONCATENATE("https://www.saflax.de/0-WVK-Retail/Bilder-Pictures/SAFLAX-",'Basis-Tabelle-Samen'!W90,"-",'Basis-Tabelle-Samen'!J90,"-garden-in-the-bag-irish.jpg")),
IF($C$1="Isländisch - IS",HYPERLINK(CONCATENATE("https://www.saflax.de/0-WVK-Retail/Bilder-Pictures/SAFLAX-",'Basis-Tabelle-Samen'!W90,"-",'Basis-Tabelle-Samen'!J90,"-garden-in-the-bag-icelandic.jpg")),
IF($C$1="Italienisch - IT",HYPERLINK(CONCATENATE("https://www.saflax.de/0-WVK-Retail/Bilder-Pictures/SAFLAX-",'Basis-Tabelle-Samen'!W90,"-",'Basis-Tabelle-Samen'!J90,"-garden-in-the-bag-italian.jpg")),
IF($C$1="Japanisch - JP",HYPERLINK(CONCATENATE("https://www.saflax.de/0-WVK-Retail/Bilder-Pictures/SAFLAX-",'Basis-Tabelle-Samen'!W90,"-",'Basis-Tabelle-Samen'!J90,"-garden-in-the-bag-japanese.jpg")),
IF($C$1="Kroatisch - HR",HYPERLINK(CONCATENATE("https://www.saflax.de/0-WVK-Retail/Bilder-Pictures/SAFLAX-",'Basis-Tabelle-Samen'!W90,"-",'Basis-Tabelle-Samen'!J90,"-garden-in-the-bag-croatian.jpg")),
IF($C$1="Lettisch - LV",HYPERLINK(CONCATENATE("https://www.saflax.de/0-WVK-Retail/Bilder-Pictures/SAFLAX-",'Basis-Tabelle-Samen'!W90,"-",'Basis-Tabelle-Samen'!J90,"-garden-in-the-bag-latvian.jpg")),
IF($C$1="Litauisch - LT",HYPERLINK(CONCATENATE("https://www.saflax.de/0-WVK-Retail/Bilder-Pictures/SAFLAX-",'Basis-Tabelle-Samen'!W90,"-",'Basis-Tabelle-Samen'!J90,"-garden-in-the-bag-lithuanian.jpg")),
IF($C$1="Maltesisch - MT",HYPERLINK(CONCATENATE("https://www.saflax.de/0-WVK-Retail/Bilder-Pictures/SAFLAX-",'Basis-Tabelle-Samen'!W90,"-",'Basis-Tabelle-Samen'!J90,"-garden-in-the-bag-maltese.jpg")),
IF($C$1="Niederländisch - NL",HYPERLINK(CONCATENATE("https://www.saflax.de/0-WVK-Retail/Bilder-Pictures/SAFLAX-",'Basis-Tabelle-Samen'!W90,"-",'Basis-Tabelle-Samen'!J90,"-garden-in-the-bag-dutch.jpg")),
IF($C$1="Norwegisch - NO",HYPERLINK(CONCATENATE("https://www.saflax.de/0-WVK-Retail/Bilder-Pictures/SAFLAX-",'Basis-Tabelle-Samen'!W90,"-",'Basis-Tabelle-Samen'!J90,"-garden-in-the-bag-nowegian.jpg")),
IF($C$1="Polnisch - PL",HYPERLINK(CONCATENATE("https://www.saflax.de/0-WVK-Retail/Bilder-Pictures/SAFLAX-",'Basis-Tabelle-Samen'!W90,"-",'Basis-Tabelle-Samen'!J90,"-garden-in-the-bag-polish.jpg")),
IF($C$1="Portugiesisch - PT",HYPERLINK(CONCATENATE("https://www.saflax.de/0-WVK-Retail/Bilder-Pictures/SAFLAX-",'Basis-Tabelle-Samen'!W90,"-",'Basis-Tabelle-Samen'!J90,"-garden-in-the-bag-portuguese.jpg")),
IF($C$1="Rumänisch - RO",HYPERLINK(CONCATENATE("https://www.saflax.de/0-WVK-Retail/Bilder-Pictures/SAFLAX-",'Basis-Tabelle-Samen'!W90,"-",'Basis-Tabelle-Samen'!J90,"-garden-in-the-bag-romanian.jpg")),
IF($C$1="Schwedisch - SE",HYPERLINK(CONCATENATE("https://www.saflax.de/0-WVK-Retail/Bilder-Pictures/SAFLAX-",'Basis-Tabelle-Samen'!W90,"-",'Basis-Tabelle-Samen'!J90,"-garden-in-the-bag-swedish.jpg")),
IF($C$1="Slowakisch - SK",HYPERLINK(CONCATENATE("https://www.saflax.de/0-WVK-Retail/Bilder-Pictures/SAFLAX-",'Basis-Tabelle-Samen'!W90,"-",'Basis-Tabelle-Samen'!J90,"-garden-in-the-bag-slovak.jpg")),
IF($C$1="Slowenisch - SI",HYPERLINK(CONCATENATE("https://www.saflax.de/0-WVK-Retail/Bilder-Pictures/SAFLAX-",'Basis-Tabelle-Samen'!W90,"-",'Basis-Tabelle-Samen'!J90,"-garden-in-the-bag-slovenian.jpg")),
IF($C$1="Spanisch - ES",HYPERLINK(CONCATENATE("https://www.saflax.de/0-WVK-Retail/Bilder-Pictures/SAFLAX-",'Basis-Tabelle-Samen'!W90,"-",'Basis-Tabelle-Samen'!J90,"-garden-in-the-bag-spanish.jpg")),
IF($C$1="Tschechisch - CZ",HYPERLINK(CONCATENATE("https://www.saflax.de/0-WVK-Retail/Bilder-Pictures/SAFLAX-",'Basis-Tabelle-Samen'!W90,"-",'Basis-Tabelle-Samen'!J90,"-garden-in-the-bag-czech.jpg")),
IF($C$1="Türkisch - TR",HYPERLINK(CONCATENATE("https://www.saflax.de/0-WVK-Retail/Bilder-Pictures/SAFLAX-",'Basis-Tabelle-Samen'!W90,"-",'Basis-Tabelle-Samen'!J90,"-garden-in-the-bag-turkish.jpg")),
IF($C$1="Ungarisch - HU",HYPERLINK(CONCATENATE("https://www.saflax.de/0-WVK-Retail/Bilder-Pictures/SAFLAX-",'Basis-Tabelle-Samen'!W90,"-",'Basis-Tabelle-Samen'!J90,"-garden-in-the-bag-hungarian.jpg")),
" ACHTUNG")))))))))))))))))))))))))))))</f>
        <v>https://www.saflax.de/0-WVK-Retail/Bilder-Pictures/SAFLAX-63034-helianthus-annuus-garden-in-the-bag-english.jpg</v>
      </c>
    </row>
    <row r="117" spans="1:43" ht="17.100000000000001" customHeight="1" x14ac:dyDescent="0.2">
      <c r="A117" s="318" t="str">
        <f>IF('Basis-Tabelle-Samen'!A14="","",IF($C$1="Deutsch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17" s="319" t="str">
        <f>'Basis-Tabelle-Samen'!I14</f>
        <v>Brugmansia suaveolens</v>
      </c>
      <c r="C117" s="316" t="str">
        <f>IF($C$1="Bulgarisch - BG",'Basis-Tabelle-Samen'!Z14,
IF($C$1="Dänisch - DK",'Basis-Tabelle-Samen'!AA14,
IF($C$1="Deutsch - DE",'Basis-Tabelle-Samen'!AB14,
IF($C$1="Englisch - UK",'Basis-Tabelle-Samen'!AC14,
IF($C$1="Estnisch - EE",'Basis-Tabelle-Samen'!AD14,
IF($C$1="Finnisch - FI",'Basis-Tabelle-Samen'!AE14,
IF($C$1="Französisch - FR",'Basis-Tabelle-Samen'!AF14,
IF($C$1="Griechisch - GR",'Basis-Tabelle-Samen'!AG14,
IF($C$1="Irisch - IE",'Basis-Tabelle-Samen'!AH14,
IF($C$1="Isländisch - IS",'Basis-Tabelle-Samen'!AI14,
IF($C$1="Italienisch - IT",'Basis-Tabelle-Samen'!AJ14,
IF($C$1="Japanisch - JP",'Basis-Tabelle-Samen'!AK14,
IF($C$1="Kroatisch - HR",'Basis-Tabelle-Samen'!AL14,
IF($C$1="Lettisch - LV",'Basis-Tabelle-Samen'!AM14,
IF($C$1="Litauisch - LT",'Basis-Tabelle-Samen'!AN14,
IF($C$1="Maltesisch - MT",'Basis-Tabelle-Samen'!AO14,
IF($C$1="Niederländisch - NL",'Basis-Tabelle-Samen'!AP14,
IF($C$1="Norwegisch - NO",'Basis-Tabelle-Samen'!AQ14,
IF($C$1="Polnisch - PL",'Basis-Tabelle-Samen'!AR14,
IF($C$1="Portugiesisch - PT",'Basis-Tabelle-Samen'!AS14,
IF($C$1="Rumänisch - RO",'Basis-Tabelle-Samen'!AT14,
IF($C$1="Schwedisch - SE",'Basis-Tabelle-Samen'!AU14,
IF($C$1="Slowakisch - SK",'Basis-Tabelle-Samen'!AV14,
IF($C$1="Slowenisch - SI",'Basis-Tabelle-Samen'!AW14,
IF($C$1="Spanisch - ES",'Basis-Tabelle-Samen'!AX14,
IF($C$1="Tschechisch - CZ",'Basis-Tabelle-Samen'!AY14,
IF($C$1="Türkisch - TR",'Basis-Tabelle-Samen'!AZ14,
IF($C$1="Ungarisch - HU",'Basis-Tabelle-Samen'!BA14,
" ACHTUNG"))))))))))))))))))))))))))))</f>
        <v>Angel's Trumpet White</v>
      </c>
      <c r="D117" s="320">
        <f>'Basis-Tabelle-Samen'!F14</f>
        <v>10</v>
      </c>
      <c r="E117" s="321" t="str">
        <f>'Basis-Tabelle-Samen'!H14</f>
        <v>7 %</v>
      </c>
      <c r="F117" s="322" t="str">
        <f>IF('Basis-Tabelle-Samen'!G14="","",'Basis-Tabelle-Samen'!G14)</f>
        <v>01</v>
      </c>
      <c r="G117" s="320">
        <f>'Basis-Tabelle-Samen'!C14</f>
        <v>12333</v>
      </c>
      <c r="H117" s="323">
        <f>'Basis-Tabelle-Samen'!D14</f>
        <v>4055473123332</v>
      </c>
      <c r="I117" s="324">
        <f>'Basis-Tabelle-Samen'!E14</f>
        <v>1.85</v>
      </c>
      <c r="J117" s="325">
        <f t="shared" si="1"/>
        <v>12</v>
      </c>
      <c r="K117" s="326">
        <f>'Basis-Tabelle-Samen'!K14</f>
        <v>72333</v>
      </c>
      <c r="L117" s="323">
        <f>'Basis-Tabelle-Samen'!L14</f>
        <v>4055473723334</v>
      </c>
      <c r="M117" s="324">
        <f>'Basis-Tabelle-Samen'!M14</f>
        <v>2.4500000000000002</v>
      </c>
      <c r="N117" s="326">
        <f>IF(K117&lt;1,"",'3'!$I$15)</f>
        <v>15</v>
      </c>
      <c r="O117" s="327">
        <f>IF(K117&lt;1,"",'3'!$J$11)</f>
        <v>90</v>
      </c>
      <c r="P117" s="326">
        <f>'Basis-Tabelle-Samen'!N14</f>
        <v>82333</v>
      </c>
      <c r="Q117" s="323">
        <f>'Basis-Tabelle-Samen'!O14</f>
        <v>4055473823331</v>
      </c>
      <c r="R117" s="328">
        <f>'Basis-Tabelle-Samen'!P14</f>
        <v>3.75</v>
      </c>
      <c r="S117" s="326">
        <f>IF(R117&lt;1,"",'3'!$M$15)</f>
        <v>18</v>
      </c>
      <c r="T117" s="327">
        <f>IF(R117&lt;1,"",'3'!$N$11)</f>
        <v>72</v>
      </c>
      <c r="U117" s="326">
        <f>'Basis-Tabelle-Samen'!Q14</f>
        <v>52333</v>
      </c>
      <c r="V117" s="323">
        <f>'Basis-Tabelle-Samen'!R14</f>
        <v>4055473523330</v>
      </c>
      <c r="W117" s="324">
        <f>'Basis-Tabelle-Samen'!S14</f>
        <v>4.95</v>
      </c>
      <c r="X117" s="326">
        <f>IF(U117&lt;1,"",'3'!$Q$15)</f>
        <v>6</v>
      </c>
      <c r="Y117" s="327">
        <f>IF(U117&lt;1,"",'3'!$R$11)</f>
        <v>24</v>
      </c>
      <c r="Z117" s="326">
        <f>'Basis-Tabelle-Samen'!T14</f>
        <v>32333</v>
      </c>
      <c r="AA117" s="323">
        <f>'Basis-Tabelle-Samen'!U14</f>
        <v>4055473323336</v>
      </c>
      <c r="AB117" s="324">
        <f>'Basis-Tabelle-Samen'!V14</f>
        <v>6.75</v>
      </c>
      <c r="AC117" s="326">
        <f>IF(Z117&lt;1,"",'3'!$U$15)</f>
        <v>6</v>
      </c>
      <c r="AD117" s="327">
        <f>IF(Z117&lt;1,"",'3'!$V$11)</f>
        <v>24</v>
      </c>
      <c r="AE117" s="326">
        <f>'Basis-Tabelle-Samen'!W14</f>
        <v>62333</v>
      </c>
      <c r="AF117" s="323">
        <f>'Basis-Tabelle-Samen'!X14</f>
        <v>4055473623337</v>
      </c>
      <c r="AG117" s="324">
        <f>'Basis-Tabelle-Samen'!Y14</f>
        <v>2.95</v>
      </c>
      <c r="AH117" s="326">
        <f>IF(AE117&lt;1,"",'3'!$Y$15)</f>
        <v>8</v>
      </c>
      <c r="AI117" s="327">
        <f>IF(AE117&lt;1,"",'3'!$Z$11)</f>
        <v>64</v>
      </c>
      <c r="AJ117" s="315"/>
      <c r="AK117" s="316" t="str">
        <f>IF(G117&lt;1,"",
IF($C$1="Bulgarisch - BG",HYPERLINK(CONCATENATE("https://www.saflax.de/0-WVK-Retail/Bilder-Pictures/SAFLAX-",'Basis-Tabelle-Samen'!C14,"-",'Basis-Tabelle-Samen'!J14,"-seed-package-front-cr-bulgarian.jpg")),
IF($C$1="Dänisch - DK",HYPERLINK(CONCATENATE("https://www.saflax.de/0-WVK-Retail/Bilder-Pictures/SAFLAX-",'Basis-Tabelle-Samen'!C14,"-",'Basis-Tabelle-Samen'!J14,"-seed-package-front-cr-danish.jpg")),
IF($C$1="Deutsch - DE",HYPERLINK(CONCATENATE("https://www.saflax.de/0-WVK-Retail/Bilder-Pictures/SAFLAX-",'Basis-Tabelle-Samen'!C14,"-",'Basis-Tabelle-Samen'!J14,"-seed-package-front-cr-german.jpg")),
IF($C$1="Englisch - UK",HYPERLINK(CONCATENATE("https://www.saflax.de/0-WVK-Retail/Bilder-Pictures/SAFLAX-",'Basis-Tabelle-Samen'!C14,"-",'Basis-Tabelle-Samen'!J14,"-seed-package-front-cr-english.jpg")),
IF($C$1="Estnisch - EE",HYPERLINK(CONCATENATE("https://www.saflax.de/0-WVK-Retail/Bilder-Pictures/SAFLAX-",'Basis-Tabelle-Samen'!C14,"-",'Basis-Tabelle-Samen'!J14,"-seed-package-front-cr-estonian.jpg")),
IF($C$1="Finnisch - FI",HYPERLINK(CONCATENATE("https://www.saflax.de/0-WVK-Retail/Bilder-Pictures/SAFLAX-",'Basis-Tabelle-Samen'!C14,"-",'Basis-Tabelle-Samen'!J14,"-seed-package-front-cr-finnish.jpg")),
IF($C$1="Französisch - FR",HYPERLINK(CONCATENATE("https://www.saflax.de/0-WVK-Retail/Bilder-Pictures/SAFLAX-",'Basis-Tabelle-Samen'!C14,"-",'Basis-Tabelle-Samen'!J14,"-seed-package-front-cr-french.jpg")),
IF($C$1="Griechisch - GR",HYPERLINK(CONCATENATE("https://www.saflax.de/0-WVK-Retail/Bilder-Pictures/SAFLAX-",'Basis-Tabelle-Samen'!C14,"-",'Basis-Tabelle-Samen'!J14,"-seed-package-front-cr-greek.jpg")),
IF($C$1="Irisch - IE",HYPERLINK(CONCATENATE("https://www.saflax.de/0-WVK-Retail/Bilder-Pictures/SAFLAX-",'Basis-Tabelle-Samen'!C14,"-",'Basis-Tabelle-Samen'!J14,"-seed-package-front-cr-irish.jpg")),
IF($C$1="Isländisch - IS",HYPERLINK(CONCATENATE("https://www.saflax.de/0-WVK-Retail/Bilder-Pictures/SAFLAX-",'Basis-Tabelle-Samen'!C14,"-",'Basis-Tabelle-Samen'!J14,"-seed-package-front-cr-icelandic.jpg")),
IF($C$1="Italienisch - IT",HYPERLINK(CONCATENATE("https://www.saflax.de/0-WVK-Retail/Bilder-Pictures/SAFLAX-",'Basis-Tabelle-Samen'!C14,"-",'Basis-Tabelle-Samen'!J14,"-seed-package-front-cr-italian.jpg")),
IF($C$1="Japanisch - JP",HYPERLINK(CONCATENATE("https://www.saflax.de/0-WVK-Retail/Bilder-Pictures/SAFLAX-",'Basis-Tabelle-Samen'!C14,"-",'Basis-Tabelle-Samen'!J14,"-seed-package-front-cr-japanese.jpg")),
IF($C$1="Kroatisch - HR",HYPERLINK(CONCATENATE("https://www.saflax.de/0-WVK-Retail/Bilder-Pictures/SAFLAX-",'Basis-Tabelle-Samen'!C14,"-",'Basis-Tabelle-Samen'!J14,"-seed-package-front-cr-croatian.jpg")),
IF($C$1="Lettisch - LV",HYPERLINK(CONCATENATE("https://www.saflax.de/0-WVK-Retail/Bilder-Pictures/SAFLAX-",'Basis-Tabelle-Samen'!C14,"-",'Basis-Tabelle-Samen'!J14,"-seed-package-front-cr-latvian.jpg")),
IF($C$1="Litauisch - LT",HYPERLINK(CONCATENATE("https://www.saflax.de/0-WVK-Retail/Bilder-Pictures/SAFLAX-",'Basis-Tabelle-Samen'!C14,"-",'Basis-Tabelle-Samen'!J14,"-seed-package-front-cr-lithuanian.jpg")),
IF($C$1="Maltesisch - MT",HYPERLINK(CONCATENATE("https://www.saflax.de/0-WVK-Retail/Bilder-Pictures/SAFLAX-",'Basis-Tabelle-Samen'!C14,"-",'Basis-Tabelle-Samen'!J14,"-seed-package-front-cr-maltese.jpg")),
IF($C$1="Niederländisch - NL",HYPERLINK(CONCATENATE("https://www.saflax.de/0-WVK-Retail/Bilder-Pictures/SAFLAX-",'Basis-Tabelle-Samen'!C14,"-",'Basis-Tabelle-Samen'!J14,"-seed-package-front-cr-dutch.jpg")),
IF($C$1="Norwegisch - NO",HYPERLINK(CONCATENATE("https://www.saflax.de/0-WVK-Retail/Bilder-Pictures/SAFLAX-",'Basis-Tabelle-Samen'!C14,"-",'Basis-Tabelle-Samen'!J14,"-seed-package-front-cr-nowegian.jpg")),
IF($C$1="Polnisch - PL",HYPERLINK(CONCATENATE("https://www.saflax.de/0-WVK-Retail/Bilder-Pictures/SAFLAX-",'Basis-Tabelle-Samen'!C14,"-",'Basis-Tabelle-Samen'!J14,"-seed-package-front-cr-polish.jpg")),
IF($C$1="Portugiesisch - PT",HYPERLINK(CONCATENATE("https://www.saflax.de/0-WVK-Retail/Bilder-Pictures/SAFLAX-",'Basis-Tabelle-Samen'!C14,"-",'Basis-Tabelle-Samen'!J14,"-seed-package-front-cr-portuguese.jpg")),
IF($C$1="Rumänisch - RO",HYPERLINK(CONCATENATE("https://www.saflax.de/0-WVK-Retail/Bilder-Pictures/SAFLAX-",'Basis-Tabelle-Samen'!C14,"-",'Basis-Tabelle-Samen'!J14,"-seed-package-front-cr-romanian.jpg")),
IF($C$1="Schwedisch - SE",HYPERLINK(CONCATENATE("https://www.saflax.de/0-WVK-Retail/Bilder-Pictures/SAFLAX-",'Basis-Tabelle-Samen'!C14,"-",'Basis-Tabelle-Samen'!J14,"-seed-package-front-cr-swedish.jpg")),
IF($C$1="Slowakisch - SK",HYPERLINK(CONCATENATE("https://www.saflax.de/0-WVK-Retail/Bilder-Pictures/SAFLAX-",'Basis-Tabelle-Samen'!C14,"-",'Basis-Tabelle-Samen'!J14,"-seed-package-front-cr-slovak.jpg")),
IF($C$1="Slowenisch - SI",HYPERLINK(CONCATENATE("https://www.saflax.de/0-WVK-Retail/Bilder-Pictures/SAFLAX-",'Basis-Tabelle-Samen'!C14,"-",'Basis-Tabelle-Samen'!J14,"-seed-package-front-cr-slovenian.jpg")),
IF($C$1="Spanisch - ES",HYPERLINK(CONCATENATE("https://www.saflax.de/0-WVK-Retail/Bilder-Pictures/SAFLAX-",'Basis-Tabelle-Samen'!C14,"-",'Basis-Tabelle-Samen'!J14,"-seed-package-front-cr-spanish.jpg")),
IF($C$1="Tschechisch - CZ",HYPERLINK(CONCATENATE("https://www.saflax.de/0-WVK-Retail/Bilder-Pictures/SAFLAX-",'Basis-Tabelle-Samen'!C14,"-",'Basis-Tabelle-Samen'!J14,"-seed-package-front-cr-czech.jpg")),
IF($C$1="Türkisch - TR",HYPERLINK(CONCATENATE("https://www.saflax.de/0-WVK-Retail/Bilder-Pictures/SAFLAX-",'Basis-Tabelle-Samen'!C14,"-",'Basis-Tabelle-Samen'!J14,"-seed-package-front-cr-turkish.jpg")),
IF($C$1="Ungarisch - HU",HYPERLINK(CONCATENATE("https://www.saflax.de/0-WVK-Retail/Bilder-Pictures/SAFLAX-",'Basis-Tabelle-Samen'!C14,"-",'Basis-Tabelle-Samen'!J14,"-seed-package-front-cr-hungarian.jpg")),
" ACHTUNG")))))))))))))))))))))))))))))</f>
        <v>https://www.saflax.de/0-WVK-Retail/Bilder-Pictures/SAFLAX-12333-brugmansia-suaveolens-seed-package-front-cr-english.jpg</v>
      </c>
      <c r="AL117" s="330" t="str">
        <f>IF(G117&lt;1,"",
IF($C$1="Bulgarisch - BG",HYPERLINK(CONCATENATE("https://www.saflax.de/0-WVK-Retail/Bilder-Pictures/SAFLAX-",'Basis-Tabelle-Samen'!C14,"-",'Basis-Tabelle-Samen'!J14,"-seed-package-back-cr-bulgarian.jpg")),
IF($C$1="Dänisch - DK",HYPERLINK(CONCATENATE("https://www.saflax.de/0-WVK-Retail/Bilder-Pictures/SAFLAX-",'Basis-Tabelle-Samen'!C14,"-",'Basis-Tabelle-Samen'!J14,"-seed-package-back-cr-danish.jpg")),
IF($C$1="Deutsch - DE",HYPERLINK(CONCATENATE("https://www.saflax.de/0-WVK-Retail/Bilder-Pictures/SAFLAX-",'Basis-Tabelle-Samen'!C14,"-",'Basis-Tabelle-Samen'!J14,"-seed-package-back-cr-german.jpg")),
IF($C$1="Englisch - UK",HYPERLINK(CONCATENATE("https://www.saflax.de/0-WVK-Retail/Bilder-Pictures/SAFLAX-",'Basis-Tabelle-Samen'!C14,"-",'Basis-Tabelle-Samen'!J14,"-seed-package-back-cr-english.jpg")),
IF($C$1="Estnisch - EE",HYPERLINK(CONCATENATE("https://www.saflax.de/0-WVK-Retail/Bilder-Pictures/SAFLAX-",'Basis-Tabelle-Samen'!C14,"-",'Basis-Tabelle-Samen'!J14,"-seed-package-back-cr-estonian.jpg")),
IF($C$1="Finnisch - FI",HYPERLINK(CONCATENATE("https://www.saflax.de/0-WVK-Retail/Bilder-Pictures/SAFLAX-",'Basis-Tabelle-Samen'!C14,"-",'Basis-Tabelle-Samen'!J14,"-seed-package-back-cr-finnish.jpg")),
IF($C$1="Französisch - FR",HYPERLINK(CONCATENATE("https://www.saflax.de/0-WVK-Retail/Bilder-Pictures/SAFLAX-",'Basis-Tabelle-Samen'!C14,"-",'Basis-Tabelle-Samen'!J14,"-seed-package-back-cr-french.jpg")),
IF($C$1="Griechisch - GR",HYPERLINK(CONCATENATE("https://www.saflax.de/0-WVK-Retail/Bilder-Pictures/SAFLAX-",'Basis-Tabelle-Samen'!C14,"-",'Basis-Tabelle-Samen'!J14,"-seed-package-back-cr-greek.jpg")),
IF($C$1="Irisch - IE",HYPERLINK(CONCATENATE("https://www.saflax.de/0-WVK-Retail/Bilder-Pictures/SAFLAX-",'Basis-Tabelle-Samen'!C14,"-",'Basis-Tabelle-Samen'!J14,"-seed-package-back-cr-irish.jpg")),
IF($C$1="Isländisch - IS",HYPERLINK(CONCATENATE("https://www.saflax.de/0-WVK-Retail/Bilder-Pictures/SAFLAX-",'Basis-Tabelle-Samen'!C14,"-",'Basis-Tabelle-Samen'!J14,"-seed-package-back-cr-icelandic.jpg")),
IF($C$1="Italienisch - IT",HYPERLINK(CONCATENATE("https://www.saflax.de/0-WVK-Retail/Bilder-Pictures/SAFLAX-",'Basis-Tabelle-Samen'!C14,"-",'Basis-Tabelle-Samen'!J14,"-seed-package-back-cr-italian.jpg")),
IF($C$1="Japanisch - JP",HYPERLINK(CONCATENATE("https://www.saflax.de/0-WVK-Retail/Bilder-Pictures/SAFLAX-",'Basis-Tabelle-Samen'!C14,"-",'Basis-Tabelle-Samen'!J14,"-seed-package-back-cr-japanese.jpg")),
IF($C$1="Kroatisch - HR",HYPERLINK(CONCATENATE("https://www.saflax.de/0-WVK-Retail/Bilder-Pictures/SAFLAX-",'Basis-Tabelle-Samen'!C14,"-",'Basis-Tabelle-Samen'!J14,"-seed-package-back-cr-croatian.jpg")),
IF($C$1="Lettisch - LV",HYPERLINK(CONCATENATE("https://www.saflax.de/0-WVK-Retail/Bilder-Pictures/SAFLAX-",'Basis-Tabelle-Samen'!C14,"-",'Basis-Tabelle-Samen'!J14,"-seed-package-back-cr-latvian.jpg")),
IF($C$1="Litauisch - LT",HYPERLINK(CONCATENATE("https://www.saflax.de/0-WVK-Retail/Bilder-Pictures/SAFLAX-",'Basis-Tabelle-Samen'!C14,"-",'Basis-Tabelle-Samen'!J14,"-seed-package-back-cr-lithuanian.jpg")),
IF($C$1="Maltesisch - MT",HYPERLINK(CONCATENATE("https://www.saflax.de/0-WVK-Retail/Bilder-Pictures/SAFLAX-",'Basis-Tabelle-Samen'!C14,"-",'Basis-Tabelle-Samen'!J14,"-seed-package-back-cr-maltese.jpg")),
IF($C$1="Niederländisch - NL",HYPERLINK(CONCATENATE("https://www.saflax.de/0-WVK-Retail/Bilder-Pictures/SAFLAX-",'Basis-Tabelle-Samen'!C14,"-",'Basis-Tabelle-Samen'!J14,"-seed-package-back-cr-dutch.jpg")),
IF($C$1="Norwegisch - NO",HYPERLINK(CONCATENATE("https://www.saflax.de/0-WVK-Retail/Bilder-Pictures/SAFLAX-",'Basis-Tabelle-Samen'!C14,"-",'Basis-Tabelle-Samen'!J14,"-seed-package-back-cr-nowegian.jpg")),
IF($C$1="Polnisch - PL",HYPERLINK(CONCATENATE("https://www.saflax.de/0-WVK-Retail/Bilder-Pictures/SAFLAX-",'Basis-Tabelle-Samen'!C14,"-",'Basis-Tabelle-Samen'!J14,"-seed-package-back-cr-polish.jpg")),
IF($C$1="Portugiesisch - PT",HYPERLINK(CONCATENATE("https://www.saflax.de/0-WVK-Retail/Bilder-Pictures/SAFLAX-",'Basis-Tabelle-Samen'!C14,"-",'Basis-Tabelle-Samen'!J14,"-seed-package-back-cr-portuguese.jpg")),
IF($C$1="Rumänisch - RO",HYPERLINK(CONCATENATE("https://www.saflax.de/0-WVK-Retail/Bilder-Pictures/SAFLAX-",'Basis-Tabelle-Samen'!C14,"-",'Basis-Tabelle-Samen'!J14,"-seed-package-back-cr-romanian.jpg")),
IF($C$1="Schwedisch - SE",HYPERLINK(CONCATENATE("https://www.saflax.de/0-WVK-Retail/Bilder-Pictures/SAFLAX-",'Basis-Tabelle-Samen'!C14,"-",'Basis-Tabelle-Samen'!J14,"-seed-package-back-cr-swedish.jpg")),
IF($C$1="Slowakisch - SK",HYPERLINK(CONCATENATE("https://www.saflax.de/0-WVK-Retail/Bilder-Pictures/SAFLAX-",'Basis-Tabelle-Samen'!C14,"-",'Basis-Tabelle-Samen'!J14,"-seed-package-back-cr-slovak.jpg")),
IF($C$1="Slowenisch - SI",HYPERLINK(CONCATENATE("https://www.saflax.de/0-WVK-Retail/Bilder-Pictures/SAFLAX-",'Basis-Tabelle-Samen'!C14,"-",'Basis-Tabelle-Samen'!J14,"-seed-package-back-cr-slovenian.jpg")),
IF($C$1="Spanisch - ES",HYPERLINK(CONCATENATE("https://www.saflax.de/0-WVK-Retail/Bilder-Pictures/SAFLAX-",'Basis-Tabelle-Samen'!C14,"-",'Basis-Tabelle-Samen'!J14,"-seed-package-back-cr-spanish.jpg")),
IF($C$1="Tschechisch - CZ",HYPERLINK(CONCATENATE("https://www.saflax.de/0-WVK-Retail/Bilder-Pictures/SAFLAX-",'Basis-Tabelle-Samen'!C14,"-",'Basis-Tabelle-Samen'!J14,"-seed-package-back-cr-czech.jpg")),
IF($C$1="Türkisch - TR",HYPERLINK(CONCATENATE("https://www.saflax.de/0-WVK-Retail/Bilder-Pictures/SAFLAX-",'Basis-Tabelle-Samen'!C14,"-",'Basis-Tabelle-Samen'!J14,"-seed-package-back-cr-turkish.jpg")),
IF($C$1="Ungarisch - HU",HYPERLINK(CONCATENATE("https://www.saflax.de/0-WVK-Retail/Bilder-Pictures/SAFLAX-",'Basis-Tabelle-Samen'!C14,"-",'Basis-Tabelle-Samen'!J14,"-seed-package-back-cr-hungarian.jpg")),
" ACHTUNG")))))))))))))))))))))))))))))</f>
        <v>https://www.saflax.de/0-WVK-Retail/Bilder-Pictures/SAFLAX-12333-brugmansia-suaveolens-seed-package-back-cr-english.jpg</v>
      </c>
      <c r="AM117" s="330" t="str">
        <f>IF(H117&lt;1,"",
IF($C$1="Bulgarisch - BG",HYPERLINK(CONCATENATE("https://www.saflax.de/0-WVK-Retail/Bilder-Pictures/SAFLAX-",'Basis-Tabelle-Samen'!K14,"-",'Basis-Tabelle-Samen'!J14,"-garden-to-go-mini-bulgarian.jpg")),
IF($C$1="Dänisch - DK",HYPERLINK(CONCATENATE("https://www.saflax.de/0-WVK-Retail/Bilder-Pictures/SAFLAX-",'Basis-Tabelle-Samen'!K14,"-",'Basis-Tabelle-Samen'!J14,"-garden-to-go-mini-danish.jpg")),
IF($C$1="Deutsch - DE",HYPERLINK(CONCATENATE("https://www.saflax.de/0-WVK-Retail/Bilder-Pictures/SAFLAX-",'Basis-Tabelle-Samen'!K14,"-",'Basis-Tabelle-Samen'!J14,"-garden-to-go-mini-german.jpg")),
IF($C$1="Englisch - UK",HYPERLINK(CONCATENATE("https://www.saflax.de/0-WVK-Retail/Bilder-Pictures/SAFLAX-",'Basis-Tabelle-Samen'!K14,"-",'Basis-Tabelle-Samen'!J14,"-garden-to-go-mini-english.jpg")),
IF($C$1="Estnisch - EE",HYPERLINK(CONCATENATE("https://www.saflax.de/0-WVK-Retail/Bilder-Pictures/SAFLAX-",'Basis-Tabelle-Samen'!K14,"-",'Basis-Tabelle-Samen'!J14,"-garden-to-go-mini-estonian.jpg")),
IF($C$1="Finnisch - FI",HYPERLINK(CONCATENATE("https://www.saflax.de/0-WVK-Retail/Bilder-Pictures/SAFLAX-",'Basis-Tabelle-Samen'!K14,"-",'Basis-Tabelle-Samen'!J14,"-garden-to-go-mini-finnish.jpg")),
IF($C$1="Französisch - FR",HYPERLINK(CONCATENATE("https://www.saflax.de/0-WVK-Retail/Bilder-Pictures/SAFLAX-",'Basis-Tabelle-Samen'!K14,"-",'Basis-Tabelle-Samen'!J14,"-garden-to-go-mini-french.jpg")),
IF($C$1="Griechisch - GR",HYPERLINK(CONCATENATE("https://www.saflax.de/0-WVK-Retail/Bilder-Pictures/SAFLAX-",'Basis-Tabelle-Samen'!K14,"-",'Basis-Tabelle-Samen'!J14,"-garden-to-go-mini-greek.jpg")),
IF($C$1="Irisch - IE",HYPERLINK(CONCATENATE("https://www.saflax.de/0-WVK-Retail/Bilder-Pictures/SAFLAX-",'Basis-Tabelle-Samen'!K14,"-",'Basis-Tabelle-Samen'!J14,"-garden-to-go-mini-irish.jpg")),
IF($C$1="Isländisch - IS",HYPERLINK(CONCATENATE("https://www.saflax.de/0-WVK-Retail/Bilder-Pictures/SAFLAX-",'Basis-Tabelle-Samen'!K14,"-",'Basis-Tabelle-Samen'!J14,"-garden-to-go-mini-icelandic.jpg")),
IF($C$1="Italienisch - IT",HYPERLINK(CONCATENATE("https://www.saflax.de/0-WVK-Retail/Bilder-Pictures/SAFLAX-",'Basis-Tabelle-Samen'!K14,"-",'Basis-Tabelle-Samen'!J14,"-garden-to-go-mini-italian.jpg")),
IF($C$1="Japanisch - JP",HYPERLINK(CONCATENATE("https://www.saflax.de/0-WVK-Retail/Bilder-Pictures/SAFLAX-",'Basis-Tabelle-Samen'!K14,"-",'Basis-Tabelle-Samen'!J14,"-garden-to-go-mini-japanese.jpg")),
IF($C$1="Kroatisch - HR",HYPERLINK(CONCATENATE("https://www.saflax.de/0-WVK-Retail/Bilder-Pictures/SAFLAX-",'Basis-Tabelle-Samen'!K14,"-",'Basis-Tabelle-Samen'!J14,"-garden-to-go-mini-croatian.jpg")),
IF($C$1="Lettisch - LV",HYPERLINK(CONCATENATE("https://www.saflax.de/0-WVK-Retail/Bilder-Pictures/SAFLAX-",'Basis-Tabelle-Samen'!K14,"-",'Basis-Tabelle-Samen'!J14,"-garden-to-go-mini-latvian.jpg")),
IF($C$1="Litauisch - LT",HYPERLINK(CONCATENATE("https://www.saflax.de/0-WVK-Retail/Bilder-Pictures/SAFLAX-",'Basis-Tabelle-Samen'!K14,"-",'Basis-Tabelle-Samen'!J14,"-garden-to-go-mini-lithuanian.jpg")),
IF($C$1="Maltesisch - MT",HYPERLINK(CONCATENATE("https://www.saflax.de/0-WVK-Retail/Bilder-Pictures/SAFLAX-",'Basis-Tabelle-Samen'!K14,"-",'Basis-Tabelle-Samen'!J14,"-garden-to-go-mini-maltese.jpg")),
IF($C$1="Niederländisch - NL",HYPERLINK(CONCATENATE("https://www.saflax.de/0-WVK-Retail/Bilder-Pictures/SAFLAX-",'Basis-Tabelle-Samen'!K14,"-",'Basis-Tabelle-Samen'!J14,"-garden-to-go-mini-dutch.jpg")),
IF($C$1="Norwegisch - NO",HYPERLINK(CONCATENATE("https://www.saflax.de/0-WVK-Retail/Bilder-Pictures/SAFLAX-",'Basis-Tabelle-Samen'!K14,"-",'Basis-Tabelle-Samen'!J14,"-garden-to-go-mini-nowegian.jpg")),
IF($C$1="Polnisch - PL",HYPERLINK(CONCATENATE("https://www.saflax.de/0-WVK-Retail/Bilder-Pictures/SAFLAX-",'Basis-Tabelle-Samen'!K14,"-",'Basis-Tabelle-Samen'!J14,"-garden-to-go-mini-polish.jpg")),
IF($C$1="Portugiesisch - PT",HYPERLINK(CONCATENATE("https://www.saflax.de/0-WVK-Retail/Bilder-Pictures/SAFLAX-",'Basis-Tabelle-Samen'!K14,"-",'Basis-Tabelle-Samen'!J14,"-garden-to-go-mini-portuguese.jpg")),
IF($C$1="Rumänisch - RO",HYPERLINK(CONCATENATE("https://www.saflax.de/0-WVK-Retail/Bilder-Pictures/SAFLAX-",'Basis-Tabelle-Samen'!K14,"-",'Basis-Tabelle-Samen'!J14,"-garden-to-go-mini-romanian.jpg")),
IF($C$1="Schwedisch - SE",HYPERLINK(CONCATENATE("https://www.saflax.de/0-WVK-Retail/Bilder-Pictures/SAFLAX-",'Basis-Tabelle-Samen'!K14,"-",'Basis-Tabelle-Samen'!J14,"-garden-to-go-mini-swedish.jpg")),
IF($C$1="Slowakisch - SK",HYPERLINK(CONCATENATE("https://www.saflax.de/0-WVK-Retail/Bilder-Pictures/SAFLAX-",'Basis-Tabelle-Samen'!K14,"-",'Basis-Tabelle-Samen'!J14,"-garden-to-go-mini-slovak.jpg")),
IF($C$1="Slowenisch - SI",HYPERLINK(CONCATENATE("https://www.saflax.de/0-WVK-Retail/Bilder-Pictures/SAFLAX-",'Basis-Tabelle-Samen'!K14,"-",'Basis-Tabelle-Samen'!J14,"-garden-to-go-mini-slovenian.jpg")),
IF($C$1="Spanisch - ES",HYPERLINK(CONCATENATE("https://www.saflax.de/0-WVK-Retail/Bilder-Pictures/SAFLAX-",'Basis-Tabelle-Samen'!K14,"-",'Basis-Tabelle-Samen'!J14,"-garden-to-go-mini-spanish.jpg")),
IF($C$1="Tschechisch - CZ",HYPERLINK(CONCATENATE("https://www.saflax.de/0-WVK-Retail/Bilder-Pictures/SAFLAX-",'Basis-Tabelle-Samen'!K14,"-",'Basis-Tabelle-Samen'!J14,"-garden-to-go-mini-czech.jpg")),
IF($C$1="Türkisch - TR",HYPERLINK(CONCATENATE("https://www.saflax.de/0-WVK-Retail/Bilder-Pictures/SAFLAX-",'Basis-Tabelle-Samen'!K14,"-",'Basis-Tabelle-Samen'!J14,"-garden-to-go-mini-turkish.jpg")),
IF($C$1="Ungarisch - HU",HYPERLINK(CONCATENATE("https://www.saflax.de/0-WVK-Retail/Bilder-Pictures/SAFLAX-",'Basis-Tabelle-Samen'!K14,"-",'Basis-Tabelle-Samen'!J14,"-garden-to-go-mini-hungarian.jpg")),
" ACHTUNG")))))))))))))))))))))))))))))</f>
        <v>https://www.saflax.de/0-WVK-Retail/Bilder-Pictures/SAFLAX-72333-brugmansia-suaveolens-garden-to-go-mini-english.jpg</v>
      </c>
      <c r="AN117" s="330" t="str">
        <f>IF(I117&lt;1,"",
IF($C$1="Bulgarisch - BG",HYPERLINK(CONCATENATE("https://www.saflax.de/0-WVK-Retail/Bilder-Pictures/SAFLAX-",'Basis-Tabelle-Samen'!N14,"-",'Basis-Tabelle-Samen'!J14,"-garden-to-go-lite-bulgarian.jpg")),
IF($C$1="Dänisch - DK",HYPERLINK(CONCATENATE("https://www.saflax.de/0-WVK-Retail/Bilder-Pictures/SAFLAX-",'Basis-Tabelle-Samen'!N14,"-",'Basis-Tabelle-Samen'!J14,"-garden-to-go-lite-danish.jpg")),
IF($C$1="Deutsch - DE",HYPERLINK(CONCATENATE("https://www.saflax.de/0-WVK-Retail/Bilder-Pictures/SAFLAX-",'Basis-Tabelle-Samen'!N14,"-",'Basis-Tabelle-Samen'!J14,"-garden-to-go-lite-german.jpg")),
IF($C$1="Englisch - UK",HYPERLINK(CONCATENATE("https://www.saflax.de/0-WVK-Retail/Bilder-Pictures/SAFLAX-",'Basis-Tabelle-Samen'!N14,"-",'Basis-Tabelle-Samen'!J14,"-garden-to-go-lite-english.jpg")),
IF($C$1="Estnisch - EE",HYPERLINK(CONCATENATE("https://www.saflax.de/0-WVK-Retail/Bilder-Pictures/SAFLAX-",'Basis-Tabelle-Samen'!N14,"-",'Basis-Tabelle-Samen'!J14,"-garden-to-go-lite-estonian.jpg")),
IF($C$1="Finnisch - FI",HYPERLINK(CONCATENATE("https://www.saflax.de/0-WVK-Retail/Bilder-Pictures/SAFLAX-",'Basis-Tabelle-Samen'!N14,"-",'Basis-Tabelle-Samen'!J14,"-garden-to-go-lite-finnish.jpg")),
IF($C$1="Französisch - FR",HYPERLINK(CONCATENATE("https://www.saflax.de/0-WVK-Retail/Bilder-Pictures/SAFLAX-",'Basis-Tabelle-Samen'!N14,"-",'Basis-Tabelle-Samen'!J14,"-garden-to-go-lite-french.jpg")),
IF($C$1="Griechisch - GR",HYPERLINK(CONCATENATE("https://www.saflax.de/0-WVK-Retail/Bilder-Pictures/SAFLAX-",'Basis-Tabelle-Samen'!N14,"-",'Basis-Tabelle-Samen'!J14,"-garden-to-go-lite-greek.jpg")),
IF($C$1="Irisch - IE",HYPERLINK(CONCATENATE("https://www.saflax.de/0-WVK-Retail/Bilder-Pictures/SAFLAX-",'Basis-Tabelle-Samen'!N14,"-",'Basis-Tabelle-Samen'!J14,"-garden-to-go-lite-irish.jpg")),
IF($C$1="Isländisch - IS",HYPERLINK(CONCATENATE("https://www.saflax.de/0-WVK-Retail/Bilder-Pictures/SAFLAX-",'Basis-Tabelle-Samen'!N14,"-",'Basis-Tabelle-Samen'!J14,"-garden-to-go-lite-icelandic.jpg")),
IF($C$1="Italienisch - IT",HYPERLINK(CONCATENATE("https://www.saflax.de/0-WVK-Retail/Bilder-Pictures/SAFLAX-",'Basis-Tabelle-Samen'!N14,"-",'Basis-Tabelle-Samen'!J14,"-garden-to-go-lite-italian.jpg")),
IF($C$1="Japanisch - JP",HYPERLINK(CONCATENATE("https://www.saflax.de/0-WVK-Retail/Bilder-Pictures/SAFLAX-",'Basis-Tabelle-Samen'!N14,"-",'Basis-Tabelle-Samen'!J14,"-garden-to-go-lite-japanese.jpg")),
IF($C$1="Kroatisch - HR",HYPERLINK(CONCATENATE("https://www.saflax.de/0-WVK-Retail/Bilder-Pictures/SAFLAX-",'Basis-Tabelle-Samen'!N14,"-",'Basis-Tabelle-Samen'!J14,"-garden-to-go-lite-croatian.jpg")),
IF($C$1="Lettisch - LV",HYPERLINK(CONCATENATE("https://www.saflax.de/0-WVK-Retail/Bilder-Pictures/SAFLAX-",'Basis-Tabelle-Samen'!N14,"-",'Basis-Tabelle-Samen'!J14,"-garden-to-go-lite-latvian.jpg")),
IF($C$1="Litauisch - LT",HYPERLINK(CONCATENATE("https://www.saflax.de/0-WVK-Retail/Bilder-Pictures/SAFLAX-",'Basis-Tabelle-Samen'!N14,"-",'Basis-Tabelle-Samen'!J14,"-garden-to-go-lite-lithuanian.jpg")),
IF($C$1="Maltesisch - MT",HYPERLINK(CONCATENATE("https://www.saflax.de/0-WVK-Retail/Bilder-Pictures/SAFLAX-",'Basis-Tabelle-Samen'!N14,"-",'Basis-Tabelle-Samen'!J14,"-garden-to-go-lite-maltese.jpg")),
IF($C$1="Niederländisch - NL",HYPERLINK(CONCATENATE("https://www.saflax.de/0-WVK-Retail/Bilder-Pictures/SAFLAX-",'Basis-Tabelle-Samen'!N14,"-",'Basis-Tabelle-Samen'!J14,"-garden-to-go-lite-dutch.jpg")),
IF($C$1="Norwegisch - NO",HYPERLINK(CONCATENATE("https://www.saflax.de/0-WVK-Retail/Bilder-Pictures/SAFLAX-",'Basis-Tabelle-Samen'!N14,"-",'Basis-Tabelle-Samen'!J14,"-garden-to-go-lite-nowegian.jpg")),
IF($C$1="Polnisch - PL",HYPERLINK(CONCATENATE("https://www.saflax.de/0-WVK-Retail/Bilder-Pictures/SAFLAX-",'Basis-Tabelle-Samen'!N14,"-",'Basis-Tabelle-Samen'!J14,"-garden-to-go-lite-polish.jpg")),
IF($C$1="Portugiesisch - PT",HYPERLINK(CONCATENATE("https://www.saflax.de/0-WVK-Retail/Bilder-Pictures/SAFLAX-",'Basis-Tabelle-Samen'!N14,"-",'Basis-Tabelle-Samen'!J14,"-garden-to-go-lite-portuguese.jpg")),
IF($C$1="Rumänisch - RO",HYPERLINK(CONCATENATE("https://www.saflax.de/0-WVK-Retail/Bilder-Pictures/SAFLAX-",'Basis-Tabelle-Samen'!N14,"-",'Basis-Tabelle-Samen'!J14,"-garden-to-go-lite-romanian.jpg")),
IF($C$1="Schwedisch - SE",HYPERLINK(CONCATENATE("https://www.saflax.de/0-WVK-Retail/Bilder-Pictures/SAFLAX-",'Basis-Tabelle-Samen'!N14,"-",'Basis-Tabelle-Samen'!J14,"-garden-to-go-lite-swedish.jpg")),
IF($C$1="Slowakisch - SK",HYPERLINK(CONCATENATE("https://www.saflax.de/0-WVK-Retail/Bilder-Pictures/SAFLAX-",'Basis-Tabelle-Samen'!N14,"-",'Basis-Tabelle-Samen'!J14,"-garden-to-go-lite-slovak.jpg")),
IF($C$1="Slowenisch - SI",HYPERLINK(CONCATENATE("https://www.saflax.de/0-WVK-Retail/Bilder-Pictures/SAFLAX-",'Basis-Tabelle-Samen'!N14,"-",'Basis-Tabelle-Samen'!J14,"-garden-to-go-lite-slovenian.jpg")),
IF($C$1="Spanisch - ES",HYPERLINK(CONCATENATE("https://www.saflax.de/0-WVK-Retail/Bilder-Pictures/SAFLAX-",'Basis-Tabelle-Samen'!N14,"-",'Basis-Tabelle-Samen'!J14,"-garden-to-go-lite-spanish.jpg")),
IF($C$1="Tschechisch - CZ",HYPERLINK(CONCATENATE("https://www.saflax.de/0-WVK-Retail/Bilder-Pictures/SAFLAX-",'Basis-Tabelle-Samen'!N14,"-",'Basis-Tabelle-Samen'!J14,"-garden-to-go-lite-czech.jpg")),
IF($C$1="Türkisch - TR",HYPERLINK(CONCATENATE("https://www.saflax.de/0-WVK-Retail/Bilder-Pictures/SAFLAX-",'Basis-Tabelle-Samen'!N14,"-",'Basis-Tabelle-Samen'!J14,"-garden-to-go-lite-turkish.jpg")),
IF($C$1="Ungarisch - HU",HYPERLINK(CONCATENATE("https://www.saflax.de/0-WVK-Retail/Bilder-Pictures/SAFLAX-",'Basis-Tabelle-Samen'!N14,"-",'Basis-Tabelle-Samen'!J14,"-garden-to-go-lite-hungarian.jpg")),
" ACHTUNG")))))))))))))))))))))))))))))</f>
        <v>https://www.saflax.de/0-WVK-Retail/Bilder-Pictures/SAFLAX-82333-brugmansia-suaveolens-garden-to-go-lite-english.jpg</v>
      </c>
      <c r="AO117" s="330" t="str">
        <f>IF(J117&lt;1,"",
IF($C$1="Bulgarisch - BG",HYPERLINK(CONCATENATE("https://www.saflax.de/0-WVK-Retail/Bilder-Pictures/SAFLAX-",'Basis-Tabelle-Samen'!Q14,"-",'Basis-Tabelle-Samen'!J14,"-garden-to-go-bulgarian.jpg")),
IF($C$1="Dänisch - DK",HYPERLINK(CONCATENATE("https://www.saflax.de/0-WVK-Retail/Bilder-Pictures/SAFLAX-",'Basis-Tabelle-Samen'!Q14,"-",'Basis-Tabelle-Samen'!J14,"-garden-to-go-danish.jpg")),
IF($C$1="Deutsch - DE",HYPERLINK(CONCATENATE("https://www.saflax.de/0-WVK-Retail/Bilder-Pictures/SAFLAX-",'Basis-Tabelle-Samen'!Q14,"-",'Basis-Tabelle-Samen'!J14,"-garden-to-go-german.jpg")),
IF($C$1="Englisch - UK",HYPERLINK(CONCATENATE("https://www.saflax.de/0-WVK-Retail/Bilder-Pictures/SAFLAX-",'Basis-Tabelle-Samen'!Q14,"-",'Basis-Tabelle-Samen'!J14,"-garden-to-go-english.jpg")),
IF($C$1="Estnisch - EE",HYPERLINK(CONCATENATE("https://www.saflax.de/0-WVK-Retail/Bilder-Pictures/SAFLAX-",'Basis-Tabelle-Samen'!Q14,"-",'Basis-Tabelle-Samen'!J14,"-garden-to-go-estonian.jpg")),
IF($C$1="Finnisch - FI",HYPERLINK(CONCATENATE("https://www.saflax.de/0-WVK-Retail/Bilder-Pictures/SAFLAX-",'Basis-Tabelle-Samen'!Q14,"-",'Basis-Tabelle-Samen'!J14,"-garden-to-go-finnish.jpg")),
IF($C$1="Französisch - FR",HYPERLINK(CONCATENATE("https://www.saflax.de/0-WVK-Retail/Bilder-Pictures/SAFLAX-",'Basis-Tabelle-Samen'!Q14,"-",'Basis-Tabelle-Samen'!J14,"-garden-to-go-french.jpg")),
IF($C$1="Griechisch - GR",HYPERLINK(CONCATENATE("https://www.saflax.de/0-WVK-Retail/Bilder-Pictures/SAFLAX-",'Basis-Tabelle-Samen'!Q14,"-",'Basis-Tabelle-Samen'!J14,"-garden-to-go-greek.jpg")),
IF($C$1="Irisch - IE",HYPERLINK(CONCATENATE("https://www.saflax.de/0-WVK-Retail/Bilder-Pictures/SAFLAX-",'Basis-Tabelle-Samen'!Q14,"-",'Basis-Tabelle-Samen'!J14,"-garden-to-go-irish.jpg")),
IF($C$1="Isländisch - IS",HYPERLINK(CONCATENATE("https://www.saflax.de/0-WVK-Retail/Bilder-Pictures/SAFLAX-",'Basis-Tabelle-Samen'!Q14,"-",'Basis-Tabelle-Samen'!J14,"-garden-to-go-icelandic.jpg")),
IF($C$1="Italienisch - IT",HYPERLINK(CONCATENATE("https://www.saflax.de/0-WVK-Retail/Bilder-Pictures/SAFLAX-",'Basis-Tabelle-Samen'!Q14,"-",'Basis-Tabelle-Samen'!J14,"-garden-to-go-italian.jpg")),
IF($C$1="Japanisch - JP",HYPERLINK(CONCATENATE("https://www.saflax.de/0-WVK-Retail/Bilder-Pictures/SAFLAX-",'Basis-Tabelle-Samen'!Q14,"-",'Basis-Tabelle-Samen'!J14,"-garden-to-go-japanese.jpg")),
IF($C$1="Kroatisch - HR",HYPERLINK(CONCATENATE("https://www.saflax.de/0-WVK-Retail/Bilder-Pictures/SAFLAX-",'Basis-Tabelle-Samen'!Q14,"-",'Basis-Tabelle-Samen'!J14,"-garden-to-go-croatian.jpg")),
IF($C$1="Lettisch - LV",HYPERLINK(CONCATENATE("https://www.saflax.de/0-WVK-Retail/Bilder-Pictures/SAFLAX-",'Basis-Tabelle-Samen'!Q14,"-",'Basis-Tabelle-Samen'!J14,"-garden-to-go-latvian.jpg")),
IF($C$1="Litauisch - LT",HYPERLINK(CONCATENATE("https://www.saflax.de/0-WVK-Retail/Bilder-Pictures/SAFLAX-",'Basis-Tabelle-Samen'!Q14,"-",'Basis-Tabelle-Samen'!J14,"-garden-to-go-lithuanian.jpg")),
IF($C$1="Maltesisch - MT",HYPERLINK(CONCATENATE("https://www.saflax.de/0-WVK-Retail/Bilder-Pictures/SAFLAX-",'Basis-Tabelle-Samen'!Q14,"-",'Basis-Tabelle-Samen'!J14,"-garden-to-go-maltese.jpg")),
IF($C$1="Niederländisch - NL",HYPERLINK(CONCATENATE("https://www.saflax.de/0-WVK-Retail/Bilder-Pictures/SAFLAX-",'Basis-Tabelle-Samen'!Q14,"-",'Basis-Tabelle-Samen'!J14,"-garden-to-go-dutch.jpg")),
IF($C$1="Norwegisch - NO",HYPERLINK(CONCATENATE("https://www.saflax.de/0-WVK-Retail/Bilder-Pictures/SAFLAX-",'Basis-Tabelle-Samen'!Q14,"-",'Basis-Tabelle-Samen'!J14,"-garden-to-go-nowegian.jpg")),
IF($C$1="Polnisch - PL",HYPERLINK(CONCATENATE("https://www.saflax.de/0-WVK-Retail/Bilder-Pictures/SAFLAX-",'Basis-Tabelle-Samen'!Q14,"-",'Basis-Tabelle-Samen'!J14,"-garden-to-go-polish.jpg")),
IF($C$1="Portugiesisch - PT",HYPERLINK(CONCATENATE("https://www.saflax.de/0-WVK-Retail/Bilder-Pictures/SAFLAX-",'Basis-Tabelle-Samen'!Q14,"-",'Basis-Tabelle-Samen'!J14,"-garden-to-go-portuguese.jpg")),
IF($C$1="Rumänisch - RO",HYPERLINK(CONCATENATE("https://www.saflax.de/0-WVK-Retail/Bilder-Pictures/SAFLAX-",'Basis-Tabelle-Samen'!Q14,"-",'Basis-Tabelle-Samen'!J14,"-garden-to-go-romanian.jpg")),
IF($C$1="Schwedisch - SE",HYPERLINK(CONCATENATE("https://www.saflax.de/0-WVK-Retail/Bilder-Pictures/SAFLAX-",'Basis-Tabelle-Samen'!Q14,"-",'Basis-Tabelle-Samen'!J14,"-garden-to-go-swedish.jpg")),
IF($C$1="Slowakisch - SK",HYPERLINK(CONCATENATE("https://www.saflax.de/0-WVK-Retail/Bilder-Pictures/SAFLAX-",'Basis-Tabelle-Samen'!Q14,"-",'Basis-Tabelle-Samen'!J14,"-garden-to-go-slovak.jpg")),
IF($C$1="Slowenisch - SI",HYPERLINK(CONCATENATE("https://www.saflax.de/0-WVK-Retail/Bilder-Pictures/SAFLAX-",'Basis-Tabelle-Samen'!Q14,"-",'Basis-Tabelle-Samen'!J14,"-garden-to-go-slovenian.jpg")),
IF($C$1="Spanisch - ES",HYPERLINK(CONCATENATE("https://www.saflax.de/0-WVK-Retail/Bilder-Pictures/SAFLAX-",'Basis-Tabelle-Samen'!Q14,"-",'Basis-Tabelle-Samen'!J14,"-garden-to-go-spanish.jpg")),
IF($C$1="Tschechisch - CZ",HYPERLINK(CONCATENATE("https://www.saflax.de/0-WVK-Retail/Bilder-Pictures/SAFLAX-",'Basis-Tabelle-Samen'!Q14,"-",'Basis-Tabelle-Samen'!J14,"-garden-to-go-czech.jpg")),
IF($C$1="Türkisch - TR",HYPERLINK(CONCATENATE("https://www.saflax.de/0-WVK-Retail/Bilder-Pictures/SAFLAX-",'Basis-Tabelle-Samen'!Q14,"-",'Basis-Tabelle-Samen'!J14,"-garden-to-go-turkish.jpg")),
IF($C$1="Ungarisch - HU",HYPERLINK(CONCATENATE("https://www.saflax.de/0-WVK-Retail/Bilder-Pictures/SAFLAX-",'Basis-Tabelle-Samen'!Q14,"-",'Basis-Tabelle-Samen'!J14,"-garden-to-go-hungarian.jpg")),
" ACHTUNG")))))))))))))))))))))))))))))</f>
        <v>https://www.saflax.de/0-WVK-Retail/Bilder-Pictures/SAFLAX-52333-brugmansia-suaveolens-garden-to-go-english.jpg</v>
      </c>
      <c r="AP117" s="330" t="str">
        <f>IF(K117&lt;1,"",
IF($C$1="Bulgarisch - BG",HYPERLINK(CONCATENATE("https://www.saflax.de/0-WVK-Retail/Bilder-Pictures/SAFLAX-",'Basis-Tabelle-Samen'!T14,"-",'Basis-Tabelle-Samen'!J14,"-cultivation-set-bulgarian.jpg")),
IF($C$1="Dänisch - DK",HYPERLINK(CONCATENATE("https://www.saflax.de/0-WVK-Retail/Bilder-Pictures/SAFLAX-",'Basis-Tabelle-Samen'!T14,"-",'Basis-Tabelle-Samen'!J14,"-cultivation-set-danish.jpg")),
IF($C$1="Deutsch - DE",HYPERLINK(CONCATENATE("https://www.saflax.de/0-WVK-Retail/Bilder-Pictures/SAFLAX-",'Basis-Tabelle-Samen'!T14,"-",'Basis-Tabelle-Samen'!J14,"-cultivation-set-german.jpg")),
IF($C$1="Englisch - UK",HYPERLINK(CONCATENATE("https://www.saflax.de/0-WVK-Retail/Bilder-Pictures/SAFLAX-",'Basis-Tabelle-Samen'!T14,"-",'Basis-Tabelle-Samen'!J14,"-cultivation-set-english.jpg")),
IF($C$1="Estnisch - EE",HYPERLINK(CONCATENATE("https://www.saflax.de/0-WVK-Retail/Bilder-Pictures/SAFLAX-",'Basis-Tabelle-Samen'!T14,"-",'Basis-Tabelle-Samen'!J14,"-cultivation-set-estonian.jpg")),
IF($C$1="Finnisch - FI",HYPERLINK(CONCATENATE("https://www.saflax.de/0-WVK-Retail/Bilder-Pictures/SAFLAX-",'Basis-Tabelle-Samen'!T14,"-",'Basis-Tabelle-Samen'!J14,"-cultivation-set-finnish.jpg")),
IF($C$1="Französisch - FR",HYPERLINK(CONCATENATE("https://www.saflax.de/0-WVK-Retail/Bilder-Pictures/SAFLAX-",'Basis-Tabelle-Samen'!T14,"-",'Basis-Tabelle-Samen'!J14,"-cultivation-set-french.jpg")),
IF($C$1="Griechisch - GR",HYPERLINK(CONCATENATE("https://www.saflax.de/0-WVK-Retail/Bilder-Pictures/SAFLAX-",'Basis-Tabelle-Samen'!T14,"-",'Basis-Tabelle-Samen'!J14,"-cultivation-set-greek.jpg")),
IF($C$1="Irisch - IE",HYPERLINK(CONCATENATE("https://www.saflax.de/0-WVK-Retail/Bilder-Pictures/SAFLAX-",'Basis-Tabelle-Samen'!T14,"-",'Basis-Tabelle-Samen'!J14,"-cultivation-set-irish.jpg")),
IF($C$1="Isländisch - IS",HYPERLINK(CONCATENATE("https://www.saflax.de/0-WVK-Retail/Bilder-Pictures/SAFLAX-",'Basis-Tabelle-Samen'!T14,"-",'Basis-Tabelle-Samen'!J14,"-cultivation-set-icelandic.jpg")),
IF($C$1="Italienisch - IT",HYPERLINK(CONCATENATE("https://www.saflax.de/0-WVK-Retail/Bilder-Pictures/SAFLAX-",'Basis-Tabelle-Samen'!T14,"-",'Basis-Tabelle-Samen'!J14,"-cultivation-set-italian.jpg")),
IF($C$1="Japanisch - JP",HYPERLINK(CONCATENATE("https://www.saflax.de/0-WVK-Retail/Bilder-Pictures/SAFLAX-",'Basis-Tabelle-Samen'!T14,"-",'Basis-Tabelle-Samen'!J14,"-cultivation-set-japanese.jpg")),
IF($C$1="Kroatisch - HR",HYPERLINK(CONCATENATE("https://www.saflax.de/0-WVK-Retail/Bilder-Pictures/SAFLAX-",'Basis-Tabelle-Samen'!T14,"-",'Basis-Tabelle-Samen'!J14,"-cultivation-set-croatian.jpg")),
IF($C$1="Lettisch - LV",HYPERLINK(CONCATENATE("https://www.saflax.de/0-WVK-Retail/Bilder-Pictures/SAFLAX-",'Basis-Tabelle-Samen'!T14,"-",'Basis-Tabelle-Samen'!J14,"-cultivation-set-latvian.jpg")),
IF($C$1="Litauisch - LT",HYPERLINK(CONCATENATE("https://www.saflax.de/0-WVK-Retail/Bilder-Pictures/SAFLAX-",'Basis-Tabelle-Samen'!T14,"-",'Basis-Tabelle-Samen'!J14,"-cultivation-set-lithuanian.jpg")),
IF($C$1="Maltesisch - MT",HYPERLINK(CONCATENATE("https://www.saflax.de/0-WVK-Retail/Bilder-Pictures/SAFLAX-",'Basis-Tabelle-Samen'!T14,"-",'Basis-Tabelle-Samen'!J14,"-cultivation-set-maltese.jpg")),
IF($C$1="Niederländisch - NL",HYPERLINK(CONCATENATE("https://www.saflax.de/0-WVK-Retail/Bilder-Pictures/SAFLAX-",'Basis-Tabelle-Samen'!T14,"-",'Basis-Tabelle-Samen'!J14,"-cultivation-set-dutch.jpg")),
IF($C$1="Norwegisch - NO",HYPERLINK(CONCATENATE("https://www.saflax.de/0-WVK-Retail/Bilder-Pictures/SAFLAX-",'Basis-Tabelle-Samen'!T14,"-",'Basis-Tabelle-Samen'!J14,"-cultivation-set-nowegian.jpg")),
IF($C$1="Polnisch - PL",HYPERLINK(CONCATENATE("https://www.saflax.de/0-WVK-Retail/Bilder-Pictures/SAFLAX-",'Basis-Tabelle-Samen'!T14,"-",'Basis-Tabelle-Samen'!J14,"-cultivation-set-polish.jpg")),
IF($C$1="Portugiesisch - PT",HYPERLINK(CONCATENATE("https://www.saflax.de/0-WVK-Retail/Bilder-Pictures/SAFLAX-",'Basis-Tabelle-Samen'!T14,"-",'Basis-Tabelle-Samen'!J14,"-cultivation-set-portuguese.jpg")),
IF($C$1="Rumänisch - RO",HYPERLINK(CONCATENATE("https://www.saflax.de/0-WVK-Retail/Bilder-Pictures/SAFLAX-",'Basis-Tabelle-Samen'!T14,"-",'Basis-Tabelle-Samen'!J14,"-cultivation-set-romanian.jpg")),
IF($C$1="Schwedisch - SE",HYPERLINK(CONCATENATE("https://www.saflax.de/0-WVK-Retail/Bilder-Pictures/SAFLAX-",'Basis-Tabelle-Samen'!T14,"-",'Basis-Tabelle-Samen'!J14,"-cultivation-set-swedish.jpg")),
IF($C$1="Slowakisch - SK",HYPERLINK(CONCATENATE("https://www.saflax.de/0-WVK-Retail/Bilder-Pictures/SAFLAX-",'Basis-Tabelle-Samen'!T14,"-",'Basis-Tabelle-Samen'!J14,"-cultivation-set-slovak.jpg")),
IF($C$1="Slowenisch - SI",HYPERLINK(CONCATENATE("https://www.saflax.de/0-WVK-Retail/Bilder-Pictures/SAFLAX-",'Basis-Tabelle-Samen'!T14,"-",'Basis-Tabelle-Samen'!J14,"-cultivation-set-slovenian.jpg")),
IF($C$1="Spanisch - ES",HYPERLINK(CONCATENATE("https://www.saflax.de/0-WVK-Retail/Bilder-Pictures/SAFLAX-",'Basis-Tabelle-Samen'!T14,"-",'Basis-Tabelle-Samen'!J14,"-cultivation-set-spanish.jpg")),
IF($C$1="Tschechisch - CZ",HYPERLINK(CONCATENATE("https://www.saflax.de/0-WVK-Retail/Bilder-Pictures/SAFLAX-",'Basis-Tabelle-Samen'!T14,"-",'Basis-Tabelle-Samen'!J14,"-cultivation-set-czech.jpg")),
IF($C$1="Türkisch - TR",HYPERLINK(CONCATENATE("https://www.saflax.de/0-WVK-Retail/Bilder-Pictures/SAFLAX-",'Basis-Tabelle-Samen'!T14,"-",'Basis-Tabelle-Samen'!J14,"-cultivation-set-turkish.jpg")),
IF($C$1="Ungarisch - HU",HYPERLINK(CONCATENATE("https://www.saflax.de/0-WVK-Retail/Bilder-Pictures/SAFLAX-",'Basis-Tabelle-Samen'!T14,"-",'Basis-Tabelle-Samen'!J14,"-cultivation-set-hungarian.jpg")),
" ACHTUNG")))))))))))))))))))))))))))))</f>
        <v>https://www.saflax.de/0-WVK-Retail/Bilder-Pictures/SAFLAX-32333-brugmansia-suaveolens-cultivation-set-english.jpg</v>
      </c>
      <c r="AQ117" s="330" t="str">
        <f>IF(L117&lt;1,"",
IF($C$1="Bulgarisch - BG",HYPERLINK(CONCATENATE("https://www.saflax.de/0-WVK-Retail/Bilder-Pictures/SAFLAX-",'Basis-Tabelle-Samen'!W14,"-",'Basis-Tabelle-Samen'!J14,"-garden-in-the-bag-bulgarian.jpg")),
IF($C$1="Dänisch - DK",HYPERLINK(CONCATENATE("https://www.saflax.de/0-WVK-Retail/Bilder-Pictures/SAFLAX-",'Basis-Tabelle-Samen'!W14,"-",'Basis-Tabelle-Samen'!J14,"-garden-in-the-bag-danish.jpg")),
IF($C$1="Deutsch - DE",HYPERLINK(CONCATENATE("https://www.saflax.de/0-WVK-Retail/Bilder-Pictures/SAFLAX-",'Basis-Tabelle-Samen'!W14,"-",'Basis-Tabelle-Samen'!J14,"-garden-in-the-bag-german.jpg")),
IF($C$1="Englisch - UK",HYPERLINK(CONCATENATE("https://www.saflax.de/0-WVK-Retail/Bilder-Pictures/SAFLAX-",'Basis-Tabelle-Samen'!W14,"-",'Basis-Tabelle-Samen'!J14,"-garden-in-the-bag-english.jpg")),
IF($C$1="Estnisch - EE",HYPERLINK(CONCATENATE("https://www.saflax.de/0-WVK-Retail/Bilder-Pictures/SAFLAX-",'Basis-Tabelle-Samen'!W14,"-",'Basis-Tabelle-Samen'!J14,"-garden-in-the-bag-estonian.jpg")),
IF($C$1="Finnisch - FI",HYPERLINK(CONCATENATE("https://www.saflax.de/0-WVK-Retail/Bilder-Pictures/SAFLAX-",'Basis-Tabelle-Samen'!W14,"-",'Basis-Tabelle-Samen'!J14,"-garden-in-the-bag-finnish.jpg")),
IF($C$1="Französisch - FR",HYPERLINK(CONCATENATE("https://www.saflax.de/0-WVK-Retail/Bilder-Pictures/SAFLAX-",'Basis-Tabelle-Samen'!W14,"-",'Basis-Tabelle-Samen'!J14,"-garden-in-the-bag-french.jpg")),
IF($C$1="Griechisch - GR",HYPERLINK(CONCATENATE("https://www.saflax.de/0-WVK-Retail/Bilder-Pictures/SAFLAX-",'Basis-Tabelle-Samen'!W14,"-",'Basis-Tabelle-Samen'!J14,"-garden-in-the-bag-greek.jpg")),
IF($C$1="Irisch - IE",HYPERLINK(CONCATENATE("https://www.saflax.de/0-WVK-Retail/Bilder-Pictures/SAFLAX-",'Basis-Tabelle-Samen'!W14,"-",'Basis-Tabelle-Samen'!J14,"-garden-in-the-bag-irish.jpg")),
IF($C$1="Isländisch - IS",HYPERLINK(CONCATENATE("https://www.saflax.de/0-WVK-Retail/Bilder-Pictures/SAFLAX-",'Basis-Tabelle-Samen'!W14,"-",'Basis-Tabelle-Samen'!J14,"-garden-in-the-bag-icelandic.jpg")),
IF($C$1="Italienisch - IT",HYPERLINK(CONCATENATE("https://www.saflax.de/0-WVK-Retail/Bilder-Pictures/SAFLAX-",'Basis-Tabelle-Samen'!W14,"-",'Basis-Tabelle-Samen'!J14,"-garden-in-the-bag-italian.jpg")),
IF($C$1="Japanisch - JP",HYPERLINK(CONCATENATE("https://www.saflax.de/0-WVK-Retail/Bilder-Pictures/SAFLAX-",'Basis-Tabelle-Samen'!W14,"-",'Basis-Tabelle-Samen'!J14,"-garden-in-the-bag-japanese.jpg")),
IF($C$1="Kroatisch - HR",HYPERLINK(CONCATENATE("https://www.saflax.de/0-WVK-Retail/Bilder-Pictures/SAFLAX-",'Basis-Tabelle-Samen'!W14,"-",'Basis-Tabelle-Samen'!J14,"-garden-in-the-bag-croatian.jpg")),
IF($C$1="Lettisch - LV",HYPERLINK(CONCATENATE("https://www.saflax.de/0-WVK-Retail/Bilder-Pictures/SAFLAX-",'Basis-Tabelle-Samen'!W14,"-",'Basis-Tabelle-Samen'!J14,"-garden-in-the-bag-latvian.jpg")),
IF($C$1="Litauisch - LT",HYPERLINK(CONCATENATE("https://www.saflax.de/0-WVK-Retail/Bilder-Pictures/SAFLAX-",'Basis-Tabelle-Samen'!W14,"-",'Basis-Tabelle-Samen'!J14,"-garden-in-the-bag-lithuanian.jpg")),
IF($C$1="Maltesisch - MT",HYPERLINK(CONCATENATE("https://www.saflax.de/0-WVK-Retail/Bilder-Pictures/SAFLAX-",'Basis-Tabelle-Samen'!W14,"-",'Basis-Tabelle-Samen'!J14,"-garden-in-the-bag-maltese.jpg")),
IF($C$1="Niederländisch - NL",HYPERLINK(CONCATENATE("https://www.saflax.de/0-WVK-Retail/Bilder-Pictures/SAFLAX-",'Basis-Tabelle-Samen'!W14,"-",'Basis-Tabelle-Samen'!J14,"-garden-in-the-bag-dutch.jpg")),
IF($C$1="Norwegisch - NO",HYPERLINK(CONCATENATE("https://www.saflax.de/0-WVK-Retail/Bilder-Pictures/SAFLAX-",'Basis-Tabelle-Samen'!W14,"-",'Basis-Tabelle-Samen'!J14,"-garden-in-the-bag-nowegian.jpg")),
IF($C$1="Polnisch - PL",HYPERLINK(CONCATENATE("https://www.saflax.de/0-WVK-Retail/Bilder-Pictures/SAFLAX-",'Basis-Tabelle-Samen'!W14,"-",'Basis-Tabelle-Samen'!J14,"-garden-in-the-bag-polish.jpg")),
IF($C$1="Portugiesisch - PT",HYPERLINK(CONCATENATE("https://www.saflax.de/0-WVK-Retail/Bilder-Pictures/SAFLAX-",'Basis-Tabelle-Samen'!W14,"-",'Basis-Tabelle-Samen'!J14,"-garden-in-the-bag-portuguese.jpg")),
IF($C$1="Rumänisch - RO",HYPERLINK(CONCATENATE("https://www.saflax.de/0-WVK-Retail/Bilder-Pictures/SAFLAX-",'Basis-Tabelle-Samen'!W14,"-",'Basis-Tabelle-Samen'!J14,"-garden-in-the-bag-romanian.jpg")),
IF($C$1="Schwedisch - SE",HYPERLINK(CONCATENATE("https://www.saflax.de/0-WVK-Retail/Bilder-Pictures/SAFLAX-",'Basis-Tabelle-Samen'!W14,"-",'Basis-Tabelle-Samen'!J14,"-garden-in-the-bag-swedish.jpg")),
IF($C$1="Slowakisch - SK",HYPERLINK(CONCATENATE("https://www.saflax.de/0-WVK-Retail/Bilder-Pictures/SAFLAX-",'Basis-Tabelle-Samen'!W14,"-",'Basis-Tabelle-Samen'!J14,"-garden-in-the-bag-slovak.jpg")),
IF($C$1="Slowenisch - SI",HYPERLINK(CONCATENATE("https://www.saflax.de/0-WVK-Retail/Bilder-Pictures/SAFLAX-",'Basis-Tabelle-Samen'!W14,"-",'Basis-Tabelle-Samen'!J14,"-garden-in-the-bag-slovenian.jpg")),
IF($C$1="Spanisch - ES",HYPERLINK(CONCATENATE("https://www.saflax.de/0-WVK-Retail/Bilder-Pictures/SAFLAX-",'Basis-Tabelle-Samen'!W14,"-",'Basis-Tabelle-Samen'!J14,"-garden-in-the-bag-spanish.jpg")),
IF($C$1="Tschechisch - CZ",HYPERLINK(CONCATENATE("https://www.saflax.de/0-WVK-Retail/Bilder-Pictures/SAFLAX-",'Basis-Tabelle-Samen'!W14,"-",'Basis-Tabelle-Samen'!J14,"-garden-in-the-bag-czech.jpg")),
IF($C$1="Türkisch - TR",HYPERLINK(CONCATENATE("https://www.saflax.de/0-WVK-Retail/Bilder-Pictures/SAFLAX-",'Basis-Tabelle-Samen'!W14,"-",'Basis-Tabelle-Samen'!J14,"-garden-in-the-bag-turkish.jpg")),
IF($C$1="Ungarisch - HU",HYPERLINK(CONCATENATE("https://www.saflax.de/0-WVK-Retail/Bilder-Pictures/SAFLAX-",'Basis-Tabelle-Samen'!W14,"-",'Basis-Tabelle-Samen'!J14,"-garden-in-the-bag-hungarian.jpg")),
" ACHTUNG")))))))))))))))))))))))))))))</f>
        <v>https://www.saflax.de/0-WVK-Retail/Bilder-Pictures/SAFLAX-62333-brugmansia-suaveolens-garden-in-the-bag-english.jpg</v>
      </c>
    </row>
    <row r="118" spans="1:43" ht="17.100000000000001" customHeight="1" x14ac:dyDescent="0.2">
      <c r="A118" s="318" t="str">
        <f>IF('Basis-Tabelle-Samen'!A93="","",IF($C$1="Deutsch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18" s="319" t="str">
        <f>'Basis-Tabelle-Samen'!I93</f>
        <v>Brugmansia suaveolens Pink</v>
      </c>
      <c r="C118" s="316" t="str">
        <f>IF($C$1="Bulgarisch - BG",'Basis-Tabelle-Samen'!Z93,
IF($C$1="Dänisch - DK",'Basis-Tabelle-Samen'!AA93,
IF($C$1="Deutsch - DE",'Basis-Tabelle-Samen'!AB93,
IF($C$1="Englisch - UK",'Basis-Tabelle-Samen'!AC93,
IF($C$1="Estnisch - EE",'Basis-Tabelle-Samen'!AD93,
IF($C$1="Finnisch - FI",'Basis-Tabelle-Samen'!AE93,
IF($C$1="Französisch - FR",'Basis-Tabelle-Samen'!AF93,
IF($C$1="Griechisch - GR",'Basis-Tabelle-Samen'!AG93,
IF($C$1="Irisch - IE",'Basis-Tabelle-Samen'!AH93,
IF($C$1="Isländisch - IS",'Basis-Tabelle-Samen'!AI93,
IF($C$1="Italienisch - IT",'Basis-Tabelle-Samen'!AJ93,
IF($C$1="Japanisch - JP",'Basis-Tabelle-Samen'!AK93,
IF($C$1="Kroatisch - HR",'Basis-Tabelle-Samen'!AL93,
IF($C$1="Lettisch - LV",'Basis-Tabelle-Samen'!AM93,
IF($C$1="Litauisch - LT",'Basis-Tabelle-Samen'!AN93,
IF($C$1="Maltesisch - MT",'Basis-Tabelle-Samen'!AO93,
IF($C$1="Niederländisch - NL",'Basis-Tabelle-Samen'!AP93,
IF($C$1="Norwegisch - NO",'Basis-Tabelle-Samen'!AQ93,
IF($C$1="Polnisch - PL",'Basis-Tabelle-Samen'!AR93,
IF($C$1="Portugiesisch - PT",'Basis-Tabelle-Samen'!AS93,
IF($C$1="Rumänisch - RO",'Basis-Tabelle-Samen'!AT93,
IF($C$1="Schwedisch - SE",'Basis-Tabelle-Samen'!AU93,
IF($C$1="Slowakisch - SK",'Basis-Tabelle-Samen'!AV93,
IF($C$1="Slowenisch - SI",'Basis-Tabelle-Samen'!AW93,
IF($C$1="Spanisch - ES",'Basis-Tabelle-Samen'!AX93,
IF($C$1="Tschechisch - CZ",'Basis-Tabelle-Samen'!AY93,
IF($C$1="Türkisch - TR",'Basis-Tabelle-Samen'!AZ93,
IF($C$1="Ungarisch - HU",'Basis-Tabelle-Samen'!BA93,
" ACHTUNG"))))))))))))))))))))))))))))</f>
        <v>Angel's Trumpet Pink</v>
      </c>
      <c r="D118" s="320">
        <f>'Basis-Tabelle-Samen'!F93</f>
        <v>10</v>
      </c>
      <c r="E118" s="321" t="str">
        <f>'Basis-Tabelle-Samen'!H93</f>
        <v>7 %</v>
      </c>
      <c r="F118" s="322" t="str">
        <f>IF('Basis-Tabelle-Samen'!G93="","",'Basis-Tabelle-Samen'!G93)</f>
        <v>01</v>
      </c>
      <c r="G118" s="320">
        <f>'Basis-Tabelle-Samen'!C93</f>
        <v>13101</v>
      </c>
      <c r="H118" s="323">
        <f>'Basis-Tabelle-Samen'!D93</f>
        <v>4055473131016</v>
      </c>
      <c r="I118" s="324">
        <f>'Basis-Tabelle-Samen'!E93</f>
        <v>1.85</v>
      </c>
      <c r="J118" s="325">
        <f t="shared" si="1"/>
        <v>12</v>
      </c>
      <c r="K118" s="326">
        <f>'Basis-Tabelle-Samen'!K93</f>
        <v>73101</v>
      </c>
      <c r="L118" s="323">
        <f>'Basis-Tabelle-Samen'!L93</f>
        <v>4055473731018</v>
      </c>
      <c r="M118" s="324">
        <f>'Basis-Tabelle-Samen'!M93</f>
        <v>2.4500000000000002</v>
      </c>
      <c r="N118" s="326">
        <f>IF(K118&lt;1,"",'3'!$I$15)</f>
        <v>15</v>
      </c>
      <c r="O118" s="327">
        <f>IF(K118&lt;1,"",'3'!$J$11)</f>
        <v>90</v>
      </c>
      <c r="P118" s="326">
        <f>'Basis-Tabelle-Samen'!N93</f>
        <v>83101</v>
      </c>
      <c r="Q118" s="323">
        <f>'Basis-Tabelle-Samen'!O93</f>
        <v>4055473831015</v>
      </c>
      <c r="R118" s="328">
        <f>'Basis-Tabelle-Samen'!P93</f>
        <v>3.75</v>
      </c>
      <c r="S118" s="326">
        <f>IF(R118&lt;1,"",'3'!$M$15)</f>
        <v>18</v>
      </c>
      <c r="T118" s="327">
        <f>IF(R118&lt;1,"",'3'!$N$11)</f>
        <v>72</v>
      </c>
      <c r="U118" s="326">
        <f>'Basis-Tabelle-Samen'!Q93</f>
        <v>53101</v>
      </c>
      <c r="V118" s="323">
        <f>'Basis-Tabelle-Samen'!R93</f>
        <v>4055473531014</v>
      </c>
      <c r="W118" s="324">
        <f>'Basis-Tabelle-Samen'!S93</f>
        <v>4.95</v>
      </c>
      <c r="X118" s="326">
        <f>IF(U118&lt;1,"",'3'!$Q$15)</f>
        <v>6</v>
      </c>
      <c r="Y118" s="327">
        <f>IF(U118&lt;1,"",'3'!$R$11)</f>
        <v>24</v>
      </c>
      <c r="Z118" s="326">
        <f>'Basis-Tabelle-Samen'!T93</f>
        <v>33101</v>
      </c>
      <c r="AA118" s="323">
        <f>'Basis-Tabelle-Samen'!U93</f>
        <v>4055473331010</v>
      </c>
      <c r="AB118" s="324">
        <f>'Basis-Tabelle-Samen'!V93</f>
        <v>6.75</v>
      </c>
      <c r="AC118" s="326">
        <f>IF(Z118&lt;1,"",'3'!$U$15)</f>
        <v>6</v>
      </c>
      <c r="AD118" s="327">
        <f>IF(Z118&lt;1,"",'3'!$V$11)</f>
        <v>24</v>
      </c>
      <c r="AE118" s="326">
        <f>'Basis-Tabelle-Samen'!W93</f>
        <v>63101</v>
      </c>
      <c r="AF118" s="323">
        <f>'Basis-Tabelle-Samen'!X93</f>
        <v>4055473631011</v>
      </c>
      <c r="AG118" s="324">
        <f>'Basis-Tabelle-Samen'!Y93</f>
        <v>2.95</v>
      </c>
      <c r="AH118" s="326">
        <f>IF(AE118&lt;1,"",'3'!$Y$15)</f>
        <v>8</v>
      </c>
      <c r="AI118" s="327">
        <f>IF(AE118&lt;1,"",'3'!$Z$11)</f>
        <v>64</v>
      </c>
      <c r="AJ118" s="315"/>
      <c r="AK118" s="316" t="str">
        <f>IF(G118&lt;1,"",
IF($C$1="Bulgarisch - BG",HYPERLINK(CONCATENATE("https://www.saflax.de/0-WVK-Retail/Bilder-Pictures/SAFLAX-",'Basis-Tabelle-Samen'!C93,"-",'Basis-Tabelle-Samen'!J93,"-seed-package-front-cr-bulgarian.jpg")),
IF($C$1="Dänisch - DK",HYPERLINK(CONCATENATE("https://www.saflax.de/0-WVK-Retail/Bilder-Pictures/SAFLAX-",'Basis-Tabelle-Samen'!C93,"-",'Basis-Tabelle-Samen'!J93,"-seed-package-front-cr-danish.jpg")),
IF($C$1="Deutsch - DE",HYPERLINK(CONCATENATE("https://www.saflax.de/0-WVK-Retail/Bilder-Pictures/SAFLAX-",'Basis-Tabelle-Samen'!C93,"-",'Basis-Tabelle-Samen'!J93,"-seed-package-front-cr-german.jpg")),
IF($C$1="Englisch - UK",HYPERLINK(CONCATENATE("https://www.saflax.de/0-WVK-Retail/Bilder-Pictures/SAFLAX-",'Basis-Tabelle-Samen'!C93,"-",'Basis-Tabelle-Samen'!J93,"-seed-package-front-cr-english.jpg")),
IF($C$1="Estnisch - EE",HYPERLINK(CONCATENATE("https://www.saflax.de/0-WVK-Retail/Bilder-Pictures/SAFLAX-",'Basis-Tabelle-Samen'!C93,"-",'Basis-Tabelle-Samen'!J93,"-seed-package-front-cr-estonian.jpg")),
IF($C$1="Finnisch - FI",HYPERLINK(CONCATENATE("https://www.saflax.de/0-WVK-Retail/Bilder-Pictures/SAFLAX-",'Basis-Tabelle-Samen'!C93,"-",'Basis-Tabelle-Samen'!J93,"-seed-package-front-cr-finnish.jpg")),
IF($C$1="Französisch - FR",HYPERLINK(CONCATENATE("https://www.saflax.de/0-WVK-Retail/Bilder-Pictures/SAFLAX-",'Basis-Tabelle-Samen'!C93,"-",'Basis-Tabelle-Samen'!J93,"-seed-package-front-cr-french.jpg")),
IF($C$1="Griechisch - GR",HYPERLINK(CONCATENATE("https://www.saflax.de/0-WVK-Retail/Bilder-Pictures/SAFLAX-",'Basis-Tabelle-Samen'!C93,"-",'Basis-Tabelle-Samen'!J93,"-seed-package-front-cr-greek.jpg")),
IF($C$1="Irisch - IE",HYPERLINK(CONCATENATE("https://www.saflax.de/0-WVK-Retail/Bilder-Pictures/SAFLAX-",'Basis-Tabelle-Samen'!C93,"-",'Basis-Tabelle-Samen'!J93,"-seed-package-front-cr-irish.jpg")),
IF($C$1="Isländisch - IS",HYPERLINK(CONCATENATE("https://www.saflax.de/0-WVK-Retail/Bilder-Pictures/SAFLAX-",'Basis-Tabelle-Samen'!C93,"-",'Basis-Tabelle-Samen'!J93,"-seed-package-front-cr-icelandic.jpg")),
IF($C$1="Italienisch - IT",HYPERLINK(CONCATENATE("https://www.saflax.de/0-WVK-Retail/Bilder-Pictures/SAFLAX-",'Basis-Tabelle-Samen'!C93,"-",'Basis-Tabelle-Samen'!J93,"-seed-package-front-cr-italian.jpg")),
IF($C$1="Japanisch - JP",HYPERLINK(CONCATENATE("https://www.saflax.de/0-WVK-Retail/Bilder-Pictures/SAFLAX-",'Basis-Tabelle-Samen'!C93,"-",'Basis-Tabelle-Samen'!J93,"-seed-package-front-cr-japanese.jpg")),
IF($C$1="Kroatisch - HR",HYPERLINK(CONCATENATE("https://www.saflax.de/0-WVK-Retail/Bilder-Pictures/SAFLAX-",'Basis-Tabelle-Samen'!C93,"-",'Basis-Tabelle-Samen'!J93,"-seed-package-front-cr-croatian.jpg")),
IF($C$1="Lettisch - LV",HYPERLINK(CONCATENATE("https://www.saflax.de/0-WVK-Retail/Bilder-Pictures/SAFLAX-",'Basis-Tabelle-Samen'!C93,"-",'Basis-Tabelle-Samen'!J93,"-seed-package-front-cr-latvian.jpg")),
IF($C$1="Litauisch - LT",HYPERLINK(CONCATENATE("https://www.saflax.de/0-WVK-Retail/Bilder-Pictures/SAFLAX-",'Basis-Tabelle-Samen'!C93,"-",'Basis-Tabelle-Samen'!J93,"-seed-package-front-cr-lithuanian.jpg")),
IF($C$1="Maltesisch - MT",HYPERLINK(CONCATENATE("https://www.saflax.de/0-WVK-Retail/Bilder-Pictures/SAFLAX-",'Basis-Tabelle-Samen'!C93,"-",'Basis-Tabelle-Samen'!J93,"-seed-package-front-cr-maltese.jpg")),
IF($C$1="Niederländisch - NL",HYPERLINK(CONCATENATE("https://www.saflax.de/0-WVK-Retail/Bilder-Pictures/SAFLAX-",'Basis-Tabelle-Samen'!C93,"-",'Basis-Tabelle-Samen'!J93,"-seed-package-front-cr-dutch.jpg")),
IF($C$1="Norwegisch - NO",HYPERLINK(CONCATENATE("https://www.saflax.de/0-WVK-Retail/Bilder-Pictures/SAFLAX-",'Basis-Tabelle-Samen'!C93,"-",'Basis-Tabelle-Samen'!J93,"-seed-package-front-cr-nowegian.jpg")),
IF($C$1="Polnisch - PL",HYPERLINK(CONCATENATE("https://www.saflax.de/0-WVK-Retail/Bilder-Pictures/SAFLAX-",'Basis-Tabelle-Samen'!C93,"-",'Basis-Tabelle-Samen'!J93,"-seed-package-front-cr-polish.jpg")),
IF($C$1="Portugiesisch - PT",HYPERLINK(CONCATENATE("https://www.saflax.de/0-WVK-Retail/Bilder-Pictures/SAFLAX-",'Basis-Tabelle-Samen'!C93,"-",'Basis-Tabelle-Samen'!J93,"-seed-package-front-cr-portuguese.jpg")),
IF($C$1="Rumänisch - RO",HYPERLINK(CONCATENATE("https://www.saflax.de/0-WVK-Retail/Bilder-Pictures/SAFLAX-",'Basis-Tabelle-Samen'!C93,"-",'Basis-Tabelle-Samen'!J93,"-seed-package-front-cr-romanian.jpg")),
IF($C$1="Schwedisch - SE",HYPERLINK(CONCATENATE("https://www.saflax.de/0-WVK-Retail/Bilder-Pictures/SAFLAX-",'Basis-Tabelle-Samen'!C93,"-",'Basis-Tabelle-Samen'!J93,"-seed-package-front-cr-swedish.jpg")),
IF($C$1="Slowakisch - SK",HYPERLINK(CONCATENATE("https://www.saflax.de/0-WVK-Retail/Bilder-Pictures/SAFLAX-",'Basis-Tabelle-Samen'!C93,"-",'Basis-Tabelle-Samen'!J93,"-seed-package-front-cr-slovak.jpg")),
IF($C$1="Slowenisch - SI",HYPERLINK(CONCATENATE("https://www.saflax.de/0-WVK-Retail/Bilder-Pictures/SAFLAX-",'Basis-Tabelle-Samen'!C93,"-",'Basis-Tabelle-Samen'!J93,"-seed-package-front-cr-slovenian.jpg")),
IF($C$1="Spanisch - ES",HYPERLINK(CONCATENATE("https://www.saflax.de/0-WVK-Retail/Bilder-Pictures/SAFLAX-",'Basis-Tabelle-Samen'!C93,"-",'Basis-Tabelle-Samen'!J93,"-seed-package-front-cr-spanish.jpg")),
IF($C$1="Tschechisch - CZ",HYPERLINK(CONCATENATE("https://www.saflax.de/0-WVK-Retail/Bilder-Pictures/SAFLAX-",'Basis-Tabelle-Samen'!C93,"-",'Basis-Tabelle-Samen'!J93,"-seed-package-front-cr-czech.jpg")),
IF($C$1="Türkisch - TR",HYPERLINK(CONCATENATE("https://www.saflax.de/0-WVK-Retail/Bilder-Pictures/SAFLAX-",'Basis-Tabelle-Samen'!C93,"-",'Basis-Tabelle-Samen'!J93,"-seed-package-front-cr-turkish.jpg")),
IF($C$1="Ungarisch - HU",HYPERLINK(CONCATENATE("https://www.saflax.de/0-WVK-Retail/Bilder-Pictures/SAFLAX-",'Basis-Tabelle-Samen'!C93,"-",'Basis-Tabelle-Samen'!J93,"-seed-package-front-cr-hungarian.jpg")),
" ACHTUNG")))))))))))))))))))))))))))))</f>
        <v>https://www.saflax.de/0-WVK-Retail/Bilder-Pictures/SAFLAX-13101-brugmansia-suaveolens-pink-seed-package-front-cr-english.jpg</v>
      </c>
      <c r="AL118" s="330" t="str">
        <f>IF(G118&lt;1,"",
IF($C$1="Bulgarisch - BG",HYPERLINK(CONCATENATE("https://www.saflax.de/0-WVK-Retail/Bilder-Pictures/SAFLAX-",'Basis-Tabelle-Samen'!C93,"-",'Basis-Tabelle-Samen'!J93,"-seed-package-back-cr-bulgarian.jpg")),
IF($C$1="Dänisch - DK",HYPERLINK(CONCATENATE("https://www.saflax.de/0-WVK-Retail/Bilder-Pictures/SAFLAX-",'Basis-Tabelle-Samen'!C93,"-",'Basis-Tabelle-Samen'!J93,"-seed-package-back-cr-danish.jpg")),
IF($C$1="Deutsch - DE",HYPERLINK(CONCATENATE("https://www.saflax.de/0-WVK-Retail/Bilder-Pictures/SAFLAX-",'Basis-Tabelle-Samen'!C93,"-",'Basis-Tabelle-Samen'!J93,"-seed-package-back-cr-german.jpg")),
IF($C$1="Englisch - UK",HYPERLINK(CONCATENATE("https://www.saflax.de/0-WVK-Retail/Bilder-Pictures/SAFLAX-",'Basis-Tabelle-Samen'!C93,"-",'Basis-Tabelle-Samen'!J93,"-seed-package-back-cr-english.jpg")),
IF($C$1="Estnisch - EE",HYPERLINK(CONCATENATE("https://www.saflax.de/0-WVK-Retail/Bilder-Pictures/SAFLAX-",'Basis-Tabelle-Samen'!C93,"-",'Basis-Tabelle-Samen'!J93,"-seed-package-back-cr-estonian.jpg")),
IF($C$1="Finnisch - FI",HYPERLINK(CONCATENATE("https://www.saflax.de/0-WVK-Retail/Bilder-Pictures/SAFLAX-",'Basis-Tabelle-Samen'!C93,"-",'Basis-Tabelle-Samen'!J93,"-seed-package-back-cr-finnish.jpg")),
IF($C$1="Französisch - FR",HYPERLINK(CONCATENATE("https://www.saflax.de/0-WVK-Retail/Bilder-Pictures/SAFLAX-",'Basis-Tabelle-Samen'!C93,"-",'Basis-Tabelle-Samen'!J93,"-seed-package-back-cr-french.jpg")),
IF($C$1="Griechisch - GR",HYPERLINK(CONCATENATE("https://www.saflax.de/0-WVK-Retail/Bilder-Pictures/SAFLAX-",'Basis-Tabelle-Samen'!C93,"-",'Basis-Tabelle-Samen'!J93,"-seed-package-back-cr-greek.jpg")),
IF($C$1="Irisch - IE",HYPERLINK(CONCATENATE("https://www.saflax.de/0-WVK-Retail/Bilder-Pictures/SAFLAX-",'Basis-Tabelle-Samen'!C93,"-",'Basis-Tabelle-Samen'!J93,"-seed-package-back-cr-irish.jpg")),
IF($C$1="Isländisch - IS",HYPERLINK(CONCATENATE("https://www.saflax.de/0-WVK-Retail/Bilder-Pictures/SAFLAX-",'Basis-Tabelle-Samen'!C93,"-",'Basis-Tabelle-Samen'!J93,"-seed-package-back-cr-icelandic.jpg")),
IF($C$1="Italienisch - IT",HYPERLINK(CONCATENATE("https://www.saflax.de/0-WVK-Retail/Bilder-Pictures/SAFLAX-",'Basis-Tabelle-Samen'!C93,"-",'Basis-Tabelle-Samen'!J93,"-seed-package-back-cr-italian.jpg")),
IF($C$1="Japanisch - JP",HYPERLINK(CONCATENATE("https://www.saflax.de/0-WVK-Retail/Bilder-Pictures/SAFLAX-",'Basis-Tabelle-Samen'!C93,"-",'Basis-Tabelle-Samen'!J93,"-seed-package-back-cr-japanese.jpg")),
IF($C$1="Kroatisch - HR",HYPERLINK(CONCATENATE("https://www.saflax.de/0-WVK-Retail/Bilder-Pictures/SAFLAX-",'Basis-Tabelle-Samen'!C93,"-",'Basis-Tabelle-Samen'!J93,"-seed-package-back-cr-croatian.jpg")),
IF($C$1="Lettisch - LV",HYPERLINK(CONCATENATE("https://www.saflax.de/0-WVK-Retail/Bilder-Pictures/SAFLAX-",'Basis-Tabelle-Samen'!C93,"-",'Basis-Tabelle-Samen'!J93,"-seed-package-back-cr-latvian.jpg")),
IF($C$1="Litauisch - LT",HYPERLINK(CONCATENATE("https://www.saflax.de/0-WVK-Retail/Bilder-Pictures/SAFLAX-",'Basis-Tabelle-Samen'!C93,"-",'Basis-Tabelle-Samen'!J93,"-seed-package-back-cr-lithuanian.jpg")),
IF($C$1="Maltesisch - MT",HYPERLINK(CONCATENATE("https://www.saflax.de/0-WVK-Retail/Bilder-Pictures/SAFLAX-",'Basis-Tabelle-Samen'!C93,"-",'Basis-Tabelle-Samen'!J93,"-seed-package-back-cr-maltese.jpg")),
IF($C$1="Niederländisch - NL",HYPERLINK(CONCATENATE("https://www.saflax.de/0-WVK-Retail/Bilder-Pictures/SAFLAX-",'Basis-Tabelle-Samen'!C93,"-",'Basis-Tabelle-Samen'!J93,"-seed-package-back-cr-dutch.jpg")),
IF($C$1="Norwegisch - NO",HYPERLINK(CONCATENATE("https://www.saflax.de/0-WVK-Retail/Bilder-Pictures/SAFLAX-",'Basis-Tabelle-Samen'!C93,"-",'Basis-Tabelle-Samen'!J93,"-seed-package-back-cr-nowegian.jpg")),
IF($C$1="Polnisch - PL",HYPERLINK(CONCATENATE("https://www.saflax.de/0-WVK-Retail/Bilder-Pictures/SAFLAX-",'Basis-Tabelle-Samen'!C93,"-",'Basis-Tabelle-Samen'!J93,"-seed-package-back-cr-polish.jpg")),
IF($C$1="Portugiesisch - PT",HYPERLINK(CONCATENATE("https://www.saflax.de/0-WVK-Retail/Bilder-Pictures/SAFLAX-",'Basis-Tabelle-Samen'!C93,"-",'Basis-Tabelle-Samen'!J93,"-seed-package-back-cr-portuguese.jpg")),
IF($C$1="Rumänisch - RO",HYPERLINK(CONCATENATE("https://www.saflax.de/0-WVK-Retail/Bilder-Pictures/SAFLAX-",'Basis-Tabelle-Samen'!C93,"-",'Basis-Tabelle-Samen'!J93,"-seed-package-back-cr-romanian.jpg")),
IF($C$1="Schwedisch - SE",HYPERLINK(CONCATENATE("https://www.saflax.de/0-WVK-Retail/Bilder-Pictures/SAFLAX-",'Basis-Tabelle-Samen'!C93,"-",'Basis-Tabelle-Samen'!J93,"-seed-package-back-cr-swedish.jpg")),
IF($C$1="Slowakisch - SK",HYPERLINK(CONCATENATE("https://www.saflax.de/0-WVK-Retail/Bilder-Pictures/SAFLAX-",'Basis-Tabelle-Samen'!C93,"-",'Basis-Tabelle-Samen'!J93,"-seed-package-back-cr-slovak.jpg")),
IF($C$1="Slowenisch - SI",HYPERLINK(CONCATENATE("https://www.saflax.de/0-WVK-Retail/Bilder-Pictures/SAFLAX-",'Basis-Tabelle-Samen'!C93,"-",'Basis-Tabelle-Samen'!J93,"-seed-package-back-cr-slovenian.jpg")),
IF($C$1="Spanisch - ES",HYPERLINK(CONCATENATE("https://www.saflax.de/0-WVK-Retail/Bilder-Pictures/SAFLAX-",'Basis-Tabelle-Samen'!C93,"-",'Basis-Tabelle-Samen'!J93,"-seed-package-back-cr-spanish.jpg")),
IF($C$1="Tschechisch - CZ",HYPERLINK(CONCATENATE("https://www.saflax.de/0-WVK-Retail/Bilder-Pictures/SAFLAX-",'Basis-Tabelle-Samen'!C93,"-",'Basis-Tabelle-Samen'!J93,"-seed-package-back-cr-czech.jpg")),
IF($C$1="Türkisch - TR",HYPERLINK(CONCATENATE("https://www.saflax.de/0-WVK-Retail/Bilder-Pictures/SAFLAX-",'Basis-Tabelle-Samen'!C93,"-",'Basis-Tabelle-Samen'!J93,"-seed-package-back-cr-turkish.jpg")),
IF($C$1="Ungarisch - HU",HYPERLINK(CONCATENATE("https://www.saflax.de/0-WVK-Retail/Bilder-Pictures/SAFLAX-",'Basis-Tabelle-Samen'!C93,"-",'Basis-Tabelle-Samen'!J93,"-seed-package-back-cr-hungarian.jpg")),
" ACHTUNG")))))))))))))))))))))))))))))</f>
        <v>https://www.saflax.de/0-WVK-Retail/Bilder-Pictures/SAFLAX-13101-brugmansia-suaveolens-pink-seed-package-back-cr-english.jpg</v>
      </c>
      <c r="AM118" s="330" t="str">
        <f>IF(H118&lt;1,"",
IF($C$1="Bulgarisch - BG",HYPERLINK(CONCATENATE("https://www.saflax.de/0-WVK-Retail/Bilder-Pictures/SAFLAX-",'Basis-Tabelle-Samen'!K93,"-",'Basis-Tabelle-Samen'!J93,"-garden-to-go-mini-bulgarian.jpg")),
IF($C$1="Dänisch - DK",HYPERLINK(CONCATENATE("https://www.saflax.de/0-WVK-Retail/Bilder-Pictures/SAFLAX-",'Basis-Tabelle-Samen'!K93,"-",'Basis-Tabelle-Samen'!J93,"-garden-to-go-mini-danish.jpg")),
IF($C$1="Deutsch - DE",HYPERLINK(CONCATENATE("https://www.saflax.de/0-WVK-Retail/Bilder-Pictures/SAFLAX-",'Basis-Tabelle-Samen'!K93,"-",'Basis-Tabelle-Samen'!J93,"-garden-to-go-mini-german.jpg")),
IF($C$1="Englisch - UK",HYPERLINK(CONCATENATE("https://www.saflax.de/0-WVK-Retail/Bilder-Pictures/SAFLAX-",'Basis-Tabelle-Samen'!K93,"-",'Basis-Tabelle-Samen'!J93,"-garden-to-go-mini-english.jpg")),
IF($C$1="Estnisch - EE",HYPERLINK(CONCATENATE("https://www.saflax.de/0-WVK-Retail/Bilder-Pictures/SAFLAX-",'Basis-Tabelle-Samen'!K93,"-",'Basis-Tabelle-Samen'!J93,"-garden-to-go-mini-estonian.jpg")),
IF($C$1="Finnisch - FI",HYPERLINK(CONCATENATE("https://www.saflax.de/0-WVK-Retail/Bilder-Pictures/SAFLAX-",'Basis-Tabelle-Samen'!K93,"-",'Basis-Tabelle-Samen'!J93,"-garden-to-go-mini-finnish.jpg")),
IF($C$1="Französisch - FR",HYPERLINK(CONCATENATE("https://www.saflax.de/0-WVK-Retail/Bilder-Pictures/SAFLAX-",'Basis-Tabelle-Samen'!K93,"-",'Basis-Tabelle-Samen'!J93,"-garden-to-go-mini-french.jpg")),
IF($C$1="Griechisch - GR",HYPERLINK(CONCATENATE("https://www.saflax.de/0-WVK-Retail/Bilder-Pictures/SAFLAX-",'Basis-Tabelle-Samen'!K93,"-",'Basis-Tabelle-Samen'!J93,"-garden-to-go-mini-greek.jpg")),
IF($C$1="Irisch - IE",HYPERLINK(CONCATENATE("https://www.saflax.de/0-WVK-Retail/Bilder-Pictures/SAFLAX-",'Basis-Tabelle-Samen'!K93,"-",'Basis-Tabelle-Samen'!J93,"-garden-to-go-mini-irish.jpg")),
IF($C$1="Isländisch - IS",HYPERLINK(CONCATENATE("https://www.saflax.de/0-WVK-Retail/Bilder-Pictures/SAFLAX-",'Basis-Tabelle-Samen'!K93,"-",'Basis-Tabelle-Samen'!J93,"-garden-to-go-mini-icelandic.jpg")),
IF($C$1="Italienisch - IT",HYPERLINK(CONCATENATE("https://www.saflax.de/0-WVK-Retail/Bilder-Pictures/SAFLAX-",'Basis-Tabelle-Samen'!K93,"-",'Basis-Tabelle-Samen'!J93,"-garden-to-go-mini-italian.jpg")),
IF($C$1="Japanisch - JP",HYPERLINK(CONCATENATE("https://www.saflax.de/0-WVK-Retail/Bilder-Pictures/SAFLAX-",'Basis-Tabelle-Samen'!K93,"-",'Basis-Tabelle-Samen'!J93,"-garden-to-go-mini-japanese.jpg")),
IF($C$1="Kroatisch - HR",HYPERLINK(CONCATENATE("https://www.saflax.de/0-WVK-Retail/Bilder-Pictures/SAFLAX-",'Basis-Tabelle-Samen'!K93,"-",'Basis-Tabelle-Samen'!J93,"-garden-to-go-mini-croatian.jpg")),
IF($C$1="Lettisch - LV",HYPERLINK(CONCATENATE("https://www.saflax.de/0-WVK-Retail/Bilder-Pictures/SAFLAX-",'Basis-Tabelle-Samen'!K93,"-",'Basis-Tabelle-Samen'!J93,"-garden-to-go-mini-latvian.jpg")),
IF($C$1="Litauisch - LT",HYPERLINK(CONCATENATE("https://www.saflax.de/0-WVK-Retail/Bilder-Pictures/SAFLAX-",'Basis-Tabelle-Samen'!K93,"-",'Basis-Tabelle-Samen'!J93,"-garden-to-go-mini-lithuanian.jpg")),
IF($C$1="Maltesisch - MT",HYPERLINK(CONCATENATE("https://www.saflax.de/0-WVK-Retail/Bilder-Pictures/SAFLAX-",'Basis-Tabelle-Samen'!K93,"-",'Basis-Tabelle-Samen'!J93,"-garden-to-go-mini-maltese.jpg")),
IF($C$1="Niederländisch - NL",HYPERLINK(CONCATENATE("https://www.saflax.de/0-WVK-Retail/Bilder-Pictures/SAFLAX-",'Basis-Tabelle-Samen'!K93,"-",'Basis-Tabelle-Samen'!J93,"-garden-to-go-mini-dutch.jpg")),
IF($C$1="Norwegisch - NO",HYPERLINK(CONCATENATE("https://www.saflax.de/0-WVK-Retail/Bilder-Pictures/SAFLAX-",'Basis-Tabelle-Samen'!K93,"-",'Basis-Tabelle-Samen'!J93,"-garden-to-go-mini-nowegian.jpg")),
IF($C$1="Polnisch - PL",HYPERLINK(CONCATENATE("https://www.saflax.de/0-WVK-Retail/Bilder-Pictures/SAFLAX-",'Basis-Tabelle-Samen'!K93,"-",'Basis-Tabelle-Samen'!J93,"-garden-to-go-mini-polish.jpg")),
IF($C$1="Portugiesisch - PT",HYPERLINK(CONCATENATE("https://www.saflax.de/0-WVK-Retail/Bilder-Pictures/SAFLAX-",'Basis-Tabelle-Samen'!K93,"-",'Basis-Tabelle-Samen'!J93,"-garden-to-go-mini-portuguese.jpg")),
IF($C$1="Rumänisch - RO",HYPERLINK(CONCATENATE("https://www.saflax.de/0-WVK-Retail/Bilder-Pictures/SAFLAX-",'Basis-Tabelle-Samen'!K93,"-",'Basis-Tabelle-Samen'!J93,"-garden-to-go-mini-romanian.jpg")),
IF($C$1="Schwedisch - SE",HYPERLINK(CONCATENATE("https://www.saflax.de/0-WVK-Retail/Bilder-Pictures/SAFLAX-",'Basis-Tabelle-Samen'!K93,"-",'Basis-Tabelle-Samen'!J93,"-garden-to-go-mini-swedish.jpg")),
IF($C$1="Slowakisch - SK",HYPERLINK(CONCATENATE("https://www.saflax.de/0-WVK-Retail/Bilder-Pictures/SAFLAX-",'Basis-Tabelle-Samen'!K93,"-",'Basis-Tabelle-Samen'!J93,"-garden-to-go-mini-slovak.jpg")),
IF($C$1="Slowenisch - SI",HYPERLINK(CONCATENATE("https://www.saflax.de/0-WVK-Retail/Bilder-Pictures/SAFLAX-",'Basis-Tabelle-Samen'!K93,"-",'Basis-Tabelle-Samen'!J93,"-garden-to-go-mini-slovenian.jpg")),
IF($C$1="Spanisch - ES",HYPERLINK(CONCATENATE("https://www.saflax.de/0-WVK-Retail/Bilder-Pictures/SAFLAX-",'Basis-Tabelle-Samen'!K93,"-",'Basis-Tabelle-Samen'!J93,"-garden-to-go-mini-spanish.jpg")),
IF($C$1="Tschechisch - CZ",HYPERLINK(CONCATENATE("https://www.saflax.de/0-WVK-Retail/Bilder-Pictures/SAFLAX-",'Basis-Tabelle-Samen'!K93,"-",'Basis-Tabelle-Samen'!J93,"-garden-to-go-mini-czech.jpg")),
IF($C$1="Türkisch - TR",HYPERLINK(CONCATENATE("https://www.saflax.de/0-WVK-Retail/Bilder-Pictures/SAFLAX-",'Basis-Tabelle-Samen'!K93,"-",'Basis-Tabelle-Samen'!J93,"-garden-to-go-mini-turkish.jpg")),
IF($C$1="Ungarisch - HU",HYPERLINK(CONCATENATE("https://www.saflax.de/0-WVK-Retail/Bilder-Pictures/SAFLAX-",'Basis-Tabelle-Samen'!K93,"-",'Basis-Tabelle-Samen'!J93,"-garden-to-go-mini-hungarian.jpg")),
" ACHTUNG")))))))))))))))))))))))))))))</f>
        <v>https://www.saflax.de/0-WVK-Retail/Bilder-Pictures/SAFLAX-73101-brugmansia-suaveolens-pink-garden-to-go-mini-english.jpg</v>
      </c>
      <c r="AN118" s="330" t="str">
        <f>IF(I118&lt;1,"",
IF($C$1="Bulgarisch - BG",HYPERLINK(CONCATENATE("https://www.saflax.de/0-WVK-Retail/Bilder-Pictures/SAFLAX-",'Basis-Tabelle-Samen'!N93,"-",'Basis-Tabelle-Samen'!J93,"-garden-to-go-lite-bulgarian.jpg")),
IF($C$1="Dänisch - DK",HYPERLINK(CONCATENATE("https://www.saflax.de/0-WVK-Retail/Bilder-Pictures/SAFLAX-",'Basis-Tabelle-Samen'!N93,"-",'Basis-Tabelle-Samen'!J93,"-garden-to-go-lite-danish.jpg")),
IF($C$1="Deutsch - DE",HYPERLINK(CONCATENATE("https://www.saflax.de/0-WVK-Retail/Bilder-Pictures/SAFLAX-",'Basis-Tabelle-Samen'!N93,"-",'Basis-Tabelle-Samen'!J93,"-garden-to-go-lite-german.jpg")),
IF($C$1="Englisch - UK",HYPERLINK(CONCATENATE("https://www.saflax.de/0-WVK-Retail/Bilder-Pictures/SAFLAX-",'Basis-Tabelle-Samen'!N93,"-",'Basis-Tabelle-Samen'!J93,"-garden-to-go-lite-english.jpg")),
IF($C$1="Estnisch - EE",HYPERLINK(CONCATENATE("https://www.saflax.de/0-WVK-Retail/Bilder-Pictures/SAFLAX-",'Basis-Tabelle-Samen'!N93,"-",'Basis-Tabelle-Samen'!J93,"-garden-to-go-lite-estonian.jpg")),
IF($C$1="Finnisch - FI",HYPERLINK(CONCATENATE("https://www.saflax.de/0-WVK-Retail/Bilder-Pictures/SAFLAX-",'Basis-Tabelle-Samen'!N93,"-",'Basis-Tabelle-Samen'!J93,"-garden-to-go-lite-finnish.jpg")),
IF($C$1="Französisch - FR",HYPERLINK(CONCATENATE("https://www.saflax.de/0-WVK-Retail/Bilder-Pictures/SAFLAX-",'Basis-Tabelle-Samen'!N93,"-",'Basis-Tabelle-Samen'!J93,"-garden-to-go-lite-french.jpg")),
IF($C$1="Griechisch - GR",HYPERLINK(CONCATENATE("https://www.saflax.de/0-WVK-Retail/Bilder-Pictures/SAFLAX-",'Basis-Tabelle-Samen'!N93,"-",'Basis-Tabelle-Samen'!J93,"-garden-to-go-lite-greek.jpg")),
IF($C$1="Irisch - IE",HYPERLINK(CONCATENATE("https://www.saflax.de/0-WVK-Retail/Bilder-Pictures/SAFLAX-",'Basis-Tabelle-Samen'!N93,"-",'Basis-Tabelle-Samen'!J93,"-garden-to-go-lite-irish.jpg")),
IF($C$1="Isländisch - IS",HYPERLINK(CONCATENATE("https://www.saflax.de/0-WVK-Retail/Bilder-Pictures/SAFLAX-",'Basis-Tabelle-Samen'!N93,"-",'Basis-Tabelle-Samen'!J93,"-garden-to-go-lite-icelandic.jpg")),
IF($C$1="Italienisch - IT",HYPERLINK(CONCATENATE("https://www.saflax.de/0-WVK-Retail/Bilder-Pictures/SAFLAX-",'Basis-Tabelle-Samen'!N93,"-",'Basis-Tabelle-Samen'!J93,"-garden-to-go-lite-italian.jpg")),
IF($C$1="Japanisch - JP",HYPERLINK(CONCATENATE("https://www.saflax.de/0-WVK-Retail/Bilder-Pictures/SAFLAX-",'Basis-Tabelle-Samen'!N93,"-",'Basis-Tabelle-Samen'!J93,"-garden-to-go-lite-japanese.jpg")),
IF($C$1="Kroatisch - HR",HYPERLINK(CONCATENATE("https://www.saflax.de/0-WVK-Retail/Bilder-Pictures/SAFLAX-",'Basis-Tabelle-Samen'!N93,"-",'Basis-Tabelle-Samen'!J93,"-garden-to-go-lite-croatian.jpg")),
IF($C$1="Lettisch - LV",HYPERLINK(CONCATENATE("https://www.saflax.de/0-WVK-Retail/Bilder-Pictures/SAFLAX-",'Basis-Tabelle-Samen'!N93,"-",'Basis-Tabelle-Samen'!J93,"-garden-to-go-lite-latvian.jpg")),
IF($C$1="Litauisch - LT",HYPERLINK(CONCATENATE("https://www.saflax.de/0-WVK-Retail/Bilder-Pictures/SAFLAX-",'Basis-Tabelle-Samen'!N93,"-",'Basis-Tabelle-Samen'!J93,"-garden-to-go-lite-lithuanian.jpg")),
IF($C$1="Maltesisch - MT",HYPERLINK(CONCATENATE("https://www.saflax.de/0-WVK-Retail/Bilder-Pictures/SAFLAX-",'Basis-Tabelle-Samen'!N93,"-",'Basis-Tabelle-Samen'!J93,"-garden-to-go-lite-maltese.jpg")),
IF($C$1="Niederländisch - NL",HYPERLINK(CONCATENATE("https://www.saflax.de/0-WVK-Retail/Bilder-Pictures/SAFLAX-",'Basis-Tabelle-Samen'!N93,"-",'Basis-Tabelle-Samen'!J93,"-garden-to-go-lite-dutch.jpg")),
IF($C$1="Norwegisch - NO",HYPERLINK(CONCATENATE("https://www.saflax.de/0-WVK-Retail/Bilder-Pictures/SAFLAX-",'Basis-Tabelle-Samen'!N93,"-",'Basis-Tabelle-Samen'!J93,"-garden-to-go-lite-nowegian.jpg")),
IF($C$1="Polnisch - PL",HYPERLINK(CONCATENATE("https://www.saflax.de/0-WVK-Retail/Bilder-Pictures/SAFLAX-",'Basis-Tabelle-Samen'!N93,"-",'Basis-Tabelle-Samen'!J93,"-garden-to-go-lite-polish.jpg")),
IF($C$1="Portugiesisch - PT",HYPERLINK(CONCATENATE("https://www.saflax.de/0-WVK-Retail/Bilder-Pictures/SAFLAX-",'Basis-Tabelle-Samen'!N93,"-",'Basis-Tabelle-Samen'!J93,"-garden-to-go-lite-portuguese.jpg")),
IF($C$1="Rumänisch - RO",HYPERLINK(CONCATENATE("https://www.saflax.de/0-WVK-Retail/Bilder-Pictures/SAFLAX-",'Basis-Tabelle-Samen'!N93,"-",'Basis-Tabelle-Samen'!J93,"-garden-to-go-lite-romanian.jpg")),
IF($C$1="Schwedisch - SE",HYPERLINK(CONCATENATE("https://www.saflax.de/0-WVK-Retail/Bilder-Pictures/SAFLAX-",'Basis-Tabelle-Samen'!N93,"-",'Basis-Tabelle-Samen'!J93,"-garden-to-go-lite-swedish.jpg")),
IF($C$1="Slowakisch - SK",HYPERLINK(CONCATENATE("https://www.saflax.de/0-WVK-Retail/Bilder-Pictures/SAFLAX-",'Basis-Tabelle-Samen'!N93,"-",'Basis-Tabelle-Samen'!J93,"-garden-to-go-lite-slovak.jpg")),
IF($C$1="Slowenisch - SI",HYPERLINK(CONCATENATE("https://www.saflax.de/0-WVK-Retail/Bilder-Pictures/SAFLAX-",'Basis-Tabelle-Samen'!N93,"-",'Basis-Tabelle-Samen'!J93,"-garden-to-go-lite-slovenian.jpg")),
IF($C$1="Spanisch - ES",HYPERLINK(CONCATENATE("https://www.saflax.de/0-WVK-Retail/Bilder-Pictures/SAFLAX-",'Basis-Tabelle-Samen'!N93,"-",'Basis-Tabelle-Samen'!J93,"-garden-to-go-lite-spanish.jpg")),
IF($C$1="Tschechisch - CZ",HYPERLINK(CONCATENATE("https://www.saflax.de/0-WVK-Retail/Bilder-Pictures/SAFLAX-",'Basis-Tabelle-Samen'!N93,"-",'Basis-Tabelle-Samen'!J93,"-garden-to-go-lite-czech.jpg")),
IF($C$1="Türkisch - TR",HYPERLINK(CONCATENATE("https://www.saflax.de/0-WVK-Retail/Bilder-Pictures/SAFLAX-",'Basis-Tabelle-Samen'!N93,"-",'Basis-Tabelle-Samen'!J93,"-garden-to-go-lite-turkish.jpg")),
IF($C$1="Ungarisch - HU",HYPERLINK(CONCATENATE("https://www.saflax.de/0-WVK-Retail/Bilder-Pictures/SAFLAX-",'Basis-Tabelle-Samen'!N93,"-",'Basis-Tabelle-Samen'!J93,"-garden-to-go-lite-hungarian.jpg")),
" ACHTUNG")))))))))))))))))))))))))))))</f>
        <v>https://www.saflax.de/0-WVK-Retail/Bilder-Pictures/SAFLAX-83101-brugmansia-suaveolens-pink-garden-to-go-lite-english.jpg</v>
      </c>
      <c r="AO118" s="330" t="str">
        <f>IF(J118&lt;1,"",
IF($C$1="Bulgarisch - BG",HYPERLINK(CONCATENATE("https://www.saflax.de/0-WVK-Retail/Bilder-Pictures/SAFLAX-",'Basis-Tabelle-Samen'!Q93,"-",'Basis-Tabelle-Samen'!J93,"-garden-to-go-bulgarian.jpg")),
IF($C$1="Dänisch - DK",HYPERLINK(CONCATENATE("https://www.saflax.de/0-WVK-Retail/Bilder-Pictures/SAFLAX-",'Basis-Tabelle-Samen'!Q93,"-",'Basis-Tabelle-Samen'!J93,"-garden-to-go-danish.jpg")),
IF($C$1="Deutsch - DE",HYPERLINK(CONCATENATE("https://www.saflax.de/0-WVK-Retail/Bilder-Pictures/SAFLAX-",'Basis-Tabelle-Samen'!Q93,"-",'Basis-Tabelle-Samen'!J93,"-garden-to-go-german.jpg")),
IF($C$1="Englisch - UK",HYPERLINK(CONCATENATE("https://www.saflax.de/0-WVK-Retail/Bilder-Pictures/SAFLAX-",'Basis-Tabelle-Samen'!Q93,"-",'Basis-Tabelle-Samen'!J93,"-garden-to-go-english.jpg")),
IF($C$1="Estnisch - EE",HYPERLINK(CONCATENATE("https://www.saflax.de/0-WVK-Retail/Bilder-Pictures/SAFLAX-",'Basis-Tabelle-Samen'!Q93,"-",'Basis-Tabelle-Samen'!J93,"-garden-to-go-estonian.jpg")),
IF($C$1="Finnisch - FI",HYPERLINK(CONCATENATE("https://www.saflax.de/0-WVK-Retail/Bilder-Pictures/SAFLAX-",'Basis-Tabelle-Samen'!Q93,"-",'Basis-Tabelle-Samen'!J93,"-garden-to-go-finnish.jpg")),
IF($C$1="Französisch - FR",HYPERLINK(CONCATENATE("https://www.saflax.de/0-WVK-Retail/Bilder-Pictures/SAFLAX-",'Basis-Tabelle-Samen'!Q93,"-",'Basis-Tabelle-Samen'!J93,"-garden-to-go-french.jpg")),
IF($C$1="Griechisch - GR",HYPERLINK(CONCATENATE("https://www.saflax.de/0-WVK-Retail/Bilder-Pictures/SAFLAX-",'Basis-Tabelle-Samen'!Q93,"-",'Basis-Tabelle-Samen'!J93,"-garden-to-go-greek.jpg")),
IF($C$1="Irisch - IE",HYPERLINK(CONCATENATE("https://www.saflax.de/0-WVK-Retail/Bilder-Pictures/SAFLAX-",'Basis-Tabelle-Samen'!Q93,"-",'Basis-Tabelle-Samen'!J93,"-garden-to-go-irish.jpg")),
IF($C$1="Isländisch - IS",HYPERLINK(CONCATENATE("https://www.saflax.de/0-WVK-Retail/Bilder-Pictures/SAFLAX-",'Basis-Tabelle-Samen'!Q93,"-",'Basis-Tabelle-Samen'!J93,"-garden-to-go-icelandic.jpg")),
IF($C$1="Italienisch - IT",HYPERLINK(CONCATENATE("https://www.saflax.de/0-WVK-Retail/Bilder-Pictures/SAFLAX-",'Basis-Tabelle-Samen'!Q93,"-",'Basis-Tabelle-Samen'!J93,"-garden-to-go-italian.jpg")),
IF($C$1="Japanisch - JP",HYPERLINK(CONCATENATE("https://www.saflax.de/0-WVK-Retail/Bilder-Pictures/SAFLAX-",'Basis-Tabelle-Samen'!Q93,"-",'Basis-Tabelle-Samen'!J93,"-garden-to-go-japanese.jpg")),
IF($C$1="Kroatisch - HR",HYPERLINK(CONCATENATE("https://www.saflax.de/0-WVK-Retail/Bilder-Pictures/SAFLAX-",'Basis-Tabelle-Samen'!Q93,"-",'Basis-Tabelle-Samen'!J93,"-garden-to-go-croatian.jpg")),
IF($C$1="Lettisch - LV",HYPERLINK(CONCATENATE("https://www.saflax.de/0-WVK-Retail/Bilder-Pictures/SAFLAX-",'Basis-Tabelle-Samen'!Q93,"-",'Basis-Tabelle-Samen'!J93,"-garden-to-go-latvian.jpg")),
IF($C$1="Litauisch - LT",HYPERLINK(CONCATENATE("https://www.saflax.de/0-WVK-Retail/Bilder-Pictures/SAFLAX-",'Basis-Tabelle-Samen'!Q93,"-",'Basis-Tabelle-Samen'!J93,"-garden-to-go-lithuanian.jpg")),
IF($C$1="Maltesisch - MT",HYPERLINK(CONCATENATE("https://www.saflax.de/0-WVK-Retail/Bilder-Pictures/SAFLAX-",'Basis-Tabelle-Samen'!Q93,"-",'Basis-Tabelle-Samen'!J93,"-garden-to-go-maltese.jpg")),
IF($C$1="Niederländisch - NL",HYPERLINK(CONCATENATE("https://www.saflax.de/0-WVK-Retail/Bilder-Pictures/SAFLAX-",'Basis-Tabelle-Samen'!Q93,"-",'Basis-Tabelle-Samen'!J93,"-garden-to-go-dutch.jpg")),
IF($C$1="Norwegisch - NO",HYPERLINK(CONCATENATE("https://www.saflax.de/0-WVK-Retail/Bilder-Pictures/SAFLAX-",'Basis-Tabelle-Samen'!Q93,"-",'Basis-Tabelle-Samen'!J93,"-garden-to-go-nowegian.jpg")),
IF($C$1="Polnisch - PL",HYPERLINK(CONCATENATE("https://www.saflax.de/0-WVK-Retail/Bilder-Pictures/SAFLAX-",'Basis-Tabelle-Samen'!Q93,"-",'Basis-Tabelle-Samen'!J93,"-garden-to-go-polish.jpg")),
IF($C$1="Portugiesisch - PT",HYPERLINK(CONCATENATE("https://www.saflax.de/0-WVK-Retail/Bilder-Pictures/SAFLAX-",'Basis-Tabelle-Samen'!Q93,"-",'Basis-Tabelle-Samen'!J93,"-garden-to-go-portuguese.jpg")),
IF($C$1="Rumänisch - RO",HYPERLINK(CONCATENATE("https://www.saflax.de/0-WVK-Retail/Bilder-Pictures/SAFLAX-",'Basis-Tabelle-Samen'!Q93,"-",'Basis-Tabelle-Samen'!J93,"-garden-to-go-romanian.jpg")),
IF($C$1="Schwedisch - SE",HYPERLINK(CONCATENATE("https://www.saflax.de/0-WVK-Retail/Bilder-Pictures/SAFLAX-",'Basis-Tabelle-Samen'!Q93,"-",'Basis-Tabelle-Samen'!J93,"-garden-to-go-swedish.jpg")),
IF($C$1="Slowakisch - SK",HYPERLINK(CONCATENATE("https://www.saflax.de/0-WVK-Retail/Bilder-Pictures/SAFLAX-",'Basis-Tabelle-Samen'!Q93,"-",'Basis-Tabelle-Samen'!J93,"-garden-to-go-slovak.jpg")),
IF($C$1="Slowenisch - SI",HYPERLINK(CONCATENATE("https://www.saflax.de/0-WVK-Retail/Bilder-Pictures/SAFLAX-",'Basis-Tabelle-Samen'!Q93,"-",'Basis-Tabelle-Samen'!J93,"-garden-to-go-slovenian.jpg")),
IF($C$1="Spanisch - ES",HYPERLINK(CONCATENATE("https://www.saflax.de/0-WVK-Retail/Bilder-Pictures/SAFLAX-",'Basis-Tabelle-Samen'!Q93,"-",'Basis-Tabelle-Samen'!J93,"-garden-to-go-spanish.jpg")),
IF($C$1="Tschechisch - CZ",HYPERLINK(CONCATENATE("https://www.saflax.de/0-WVK-Retail/Bilder-Pictures/SAFLAX-",'Basis-Tabelle-Samen'!Q93,"-",'Basis-Tabelle-Samen'!J93,"-garden-to-go-czech.jpg")),
IF($C$1="Türkisch - TR",HYPERLINK(CONCATENATE("https://www.saflax.de/0-WVK-Retail/Bilder-Pictures/SAFLAX-",'Basis-Tabelle-Samen'!Q93,"-",'Basis-Tabelle-Samen'!J93,"-garden-to-go-turkish.jpg")),
IF($C$1="Ungarisch - HU",HYPERLINK(CONCATENATE("https://www.saflax.de/0-WVK-Retail/Bilder-Pictures/SAFLAX-",'Basis-Tabelle-Samen'!Q93,"-",'Basis-Tabelle-Samen'!J93,"-garden-to-go-hungarian.jpg")),
" ACHTUNG")))))))))))))))))))))))))))))</f>
        <v>https://www.saflax.de/0-WVK-Retail/Bilder-Pictures/SAFLAX-53101-brugmansia-suaveolens-pink-garden-to-go-english.jpg</v>
      </c>
      <c r="AP118" s="330" t="str">
        <f>IF(K118&lt;1,"",
IF($C$1="Bulgarisch - BG",HYPERLINK(CONCATENATE("https://www.saflax.de/0-WVK-Retail/Bilder-Pictures/SAFLAX-",'Basis-Tabelle-Samen'!T93,"-",'Basis-Tabelle-Samen'!J93,"-cultivation-set-bulgarian.jpg")),
IF($C$1="Dänisch - DK",HYPERLINK(CONCATENATE("https://www.saflax.de/0-WVK-Retail/Bilder-Pictures/SAFLAX-",'Basis-Tabelle-Samen'!T93,"-",'Basis-Tabelle-Samen'!J93,"-cultivation-set-danish.jpg")),
IF($C$1="Deutsch - DE",HYPERLINK(CONCATENATE("https://www.saflax.de/0-WVK-Retail/Bilder-Pictures/SAFLAX-",'Basis-Tabelle-Samen'!T93,"-",'Basis-Tabelle-Samen'!J93,"-cultivation-set-german.jpg")),
IF($C$1="Englisch - UK",HYPERLINK(CONCATENATE("https://www.saflax.de/0-WVK-Retail/Bilder-Pictures/SAFLAX-",'Basis-Tabelle-Samen'!T93,"-",'Basis-Tabelle-Samen'!J93,"-cultivation-set-english.jpg")),
IF($C$1="Estnisch - EE",HYPERLINK(CONCATENATE("https://www.saflax.de/0-WVK-Retail/Bilder-Pictures/SAFLAX-",'Basis-Tabelle-Samen'!T93,"-",'Basis-Tabelle-Samen'!J93,"-cultivation-set-estonian.jpg")),
IF($C$1="Finnisch - FI",HYPERLINK(CONCATENATE("https://www.saflax.de/0-WVK-Retail/Bilder-Pictures/SAFLAX-",'Basis-Tabelle-Samen'!T93,"-",'Basis-Tabelle-Samen'!J93,"-cultivation-set-finnish.jpg")),
IF($C$1="Französisch - FR",HYPERLINK(CONCATENATE("https://www.saflax.de/0-WVK-Retail/Bilder-Pictures/SAFLAX-",'Basis-Tabelle-Samen'!T93,"-",'Basis-Tabelle-Samen'!J93,"-cultivation-set-french.jpg")),
IF($C$1="Griechisch - GR",HYPERLINK(CONCATENATE("https://www.saflax.de/0-WVK-Retail/Bilder-Pictures/SAFLAX-",'Basis-Tabelle-Samen'!T93,"-",'Basis-Tabelle-Samen'!J93,"-cultivation-set-greek.jpg")),
IF($C$1="Irisch - IE",HYPERLINK(CONCATENATE("https://www.saflax.de/0-WVK-Retail/Bilder-Pictures/SAFLAX-",'Basis-Tabelle-Samen'!T93,"-",'Basis-Tabelle-Samen'!J93,"-cultivation-set-irish.jpg")),
IF($C$1="Isländisch - IS",HYPERLINK(CONCATENATE("https://www.saflax.de/0-WVK-Retail/Bilder-Pictures/SAFLAX-",'Basis-Tabelle-Samen'!T93,"-",'Basis-Tabelle-Samen'!J93,"-cultivation-set-icelandic.jpg")),
IF($C$1="Italienisch - IT",HYPERLINK(CONCATENATE("https://www.saflax.de/0-WVK-Retail/Bilder-Pictures/SAFLAX-",'Basis-Tabelle-Samen'!T93,"-",'Basis-Tabelle-Samen'!J93,"-cultivation-set-italian.jpg")),
IF($C$1="Japanisch - JP",HYPERLINK(CONCATENATE("https://www.saflax.de/0-WVK-Retail/Bilder-Pictures/SAFLAX-",'Basis-Tabelle-Samen'!T93,"-",'Basis-Tabelle-Samen'!J93,"-cultivation-set-japanese.jpg")),
IF($C$1="Kroatisch - HR",HYPERLINK(CONCATENATE("https://www.saflax.de/0-WVK-Retail/Bilder-Pictures/SAFLAX-",'Basis-Tabelle-Samen'!T93,"-",'Basis-Tabelle-Samen'!J93,"-cultivation-set-croatian.jpg")),
IF($C$1="Lettisch - LV",HYPERLINK(CONCATENATE("https://www.saflax.de/0-WVK-Retail/Bilder-Pictures/SAFLAX-",'Basis-Tabelle-Samen'!T93,"-",'Basis-Tabelle-Samen'!J93,"-cultivation-set-latvian.jpg")),
IF($C$1="Litauisch - LT",HYPERLINK(CONCATENATE("https://www.saflax.de/0-WVK-Retail/Bilder-Pictures/SAFLAX-",'Basis-Tabelle-Samen'!T93,"-",'Basis-Tabelle-Samen'!J93,"-cultivation-set-lithuanian.jpg")),
IF($C$1="Maltesisch - MT",HYPERLINK(CONCATENATE("https://www.saflax.de/0-WVK-Retail/Bilder-Pictures/SAFLAX-",'Basis-Tabelle-Samen'!T93,"-",'Basis-Tabelle-Samen'!J93,"-cultivation-set-maltese.jpg")),
IF($C$1="Niederländisch - NL",HYPERLINK(CONCATENATE("https://www.saflax.de/0-WVK-Retail/Bilder-Pictures/SAFLAX-",'Basis-Tabelle-Samen'!T93,"-",'Basis-Tabelle-Samen'!J93,"-cultivation-set-dutch.jpg")),
IF($C$1="Norwegisch - NO",HYPERLINK(CONCATENATE("https://www.saflax.de/0-WVK-Retail/Bilder-Pictures/SAFLAX-",'Basis-Tabelle-Samen'!T93,"-",'Basis-Tabelle-Samen'!J93,"-cultivation-set-nowegian.jpg")),
IF($C$1="Polnisch - PL",HYPERLINK(CONCATENATE("https://www.saflax.de/0-WVK-Retail/Bilder-Pictures/SAFLAX-",'Basis-Tabelle-Samen'!T93,"-",'Basis-Tabelle-Samen'!J93,"-cultivation-set-polish.jpg")),
IF($C$1="Portugiesisch - PT",HYPERLINK(CONCATENATE("https://www.saflax.de/0-WVK-Retail/Bilder-Pictures/SAFLAX-",'Basis-Tabelle-Samen'!T93,"-",'Basis-Tabelle-Samen'!J93,"-cultivation-set-portuguese.jpg")),
IF($C$1="Rumänisch - RO",HYPERLINK(CONCATENATE("https://www.saflax.de/0-WVK-Retail/Bilder-Pictures/SAFLAX-",'Basis-Tabelle-Samen'!T93,"-",'Basis-Tabelle-Samen'!J93,"-cultivation-set-romanian.jpg")),
IF($C$1="Schwedisch - SE",HYPERLINK(CONCATENATE("https://www.saflax.de/0-WVK-Retail/Bilder-Pictures/SAFLAX-",'Basis-Tabelle-Samen'!T93,"-",'Basis-Tabelle-Samen'!J93,"-cultivation-set-swedish.jpg")),
IF($C$1="Slowakisch - SK",HYPERLINK(CONCATENATE("https://www.saflax.de/0-WVK-Retail/Bilder-Pictures/SAFLAX-",'Basis-Tabelle-Samen'!T93,"-",'Basis-Tabelle-Samen'!J93,"-cultivation-set-slovak.jpg")),
IF($C$1="Slowenisch - SI",HYPERLINK(CONCATENATE("https://www.saflax.de/0-WVK-Retail/Bilder-Pictures/SAFLAX-",'Basis-Tabelle-Samen'!T93,"-",'Basis-Tabelle-Samen'!J93,"-cultivation-set-slovenian.jpg")),
IF($C$1="Spanisch - ES",HYPERLINK(CONCATENATE("https://www.saflax.de/0-WVK-Retail/Bilder-Pictures/SAFLAX-",'Basis-Tabelle-Samen'!T93,"-",'Basis-Tabelle-Samen'!J93,"-cultivation-set-spanish.jpg")),
IF($C$1="Tschechisch - CZ",HYPERLINK(CONCATENATE("https://www.saflax.de/0-WVK-Retail/Bilder-Pictures/SAFLAX-",'Basis-Tabelle-Samen'!T93,"-",'Basis-Tabelle-Samen'!J93,"-cultivation-set-czech.jpg")),
IF($C$1="Türkisch - TR",HYPERLINK(CONCATENATE("https://www.saflax.de/0-WVK-Retail/Bilder-Pictures/SAFLAX-",'Basis-Tabelle-Samen'!T93,"-",'Basis-Tabelle-Samen'!J93,"-cultivation-set-turkish.jpg")),
IF($C$1="Ungarisch - HU",HYPERLINK(CONCATENATE("https://www.saflax.de/0-WVK-Retail/Bilder-Pictures/SAFLAX-",'Basis-Tabelle-Samen'!T93,"-",'Basis-Tabelle-Samen'!J93,"-cultivation-set-hungarian.jpg")),
" ACHTUNG")))))))))))))))))))))))))))))</f>
        <v>https://www.saflax.de/0-WVK-Retail/Bilder-Pictures/SAFLAX-33101-brugmansia-suaveolens-pink-cultivation-set-english.jpg</v>
      </c>
      <c r="AQ118" s="330" t="str">
        <f>IF(L118&lt;1,"",
IF($C$1="Bulgarisch - BG",HYPERLINK(CONCATENATE("https://www.saflax.de/0-WVK-Retail/Bilder-Pictures/SAFLAX-",'Basis-Tabelle-Samen'!W93,"-",'Basis-Tabelle-Samen'!J93,"-garden-in-the-bag-bulgarian.jpg")),
IF($C$1="Dänisch - DK",HYPERLINK(CONCATENATE("https://www.saflax.de/0-WVK-Retail/Bilder-Pictures/SAFLAX-",'Basis-Tabelle-Samen'!W93,"-",'Basis-Tabelle-Samen'!J93,"-garden-in-the-bag-danish.jpg")),
IF($C$1="Deutsch - DE",HYPERLINK(CONCATENATE("https://www.saflax.de/0-WVK-Retail/Bilder-Pictures/SAFLAX-",'Basis-Tabelle-Samen'!W93,"-",'Basis-Tabelle-Samen'!J93,"-garden-in-the-bag-german.jpg")),
IF($C$1="Englisch - UK",HYPERLINK(CONCATENATE("https://www.saflax.de/0-WVK-Retail/Bilder-Pictures/SAFLAX-",'Basis-Tabelle-Samen'!W93,"-",'Basis-Tabelle-Samen'!J93,"-garden-in-the-bag-english.jpg")),
IF($C$1="Estnisch - EE",HYPERLINK(CONCATENATE("https://www.saflax.de/0-WVK-Retail/Bilder-Pictures/SAFLAX-",'Basis-Tabelle-Samen'!W93,"-",'Basis-Tabelle-Samen'!J93,"-garden-in-the-bag-estonian.jpg")),
IF($C$1="Finnisch - FI",HYPERLINK(CONCATENATE("https://www.saflax.de/0-WVK-Retail/Bilder-Pictures/SAFLAX-",'Basis-Tabelle-Samen'!W93,"-",'Basis-Tabelle-Samen'!J93,"-garden-in-the-bag-finnish.jpg")),
IF($C$1="Französisch - FR",HYPERLINK(CONCATENATE("https://www.saflax.de/0-WVK-Retail/Bilder-Pictures/SAFLAX-",'Basis-Tabelle-Samen'!W93,"-",'Basis-Tabelle-Samen'!J93,"-garden-in-the-bag-french.jpg")),
IF($C$1="Griechisch - GR",HYPERLINK(CONCATENATE("https://www.saflax.de/0-WVK-Retail/Bilder-Pictures/SAFLAX-",'Basis-Tabelle-Samen'!W93,"-",'Basis-Tabelle-Samen'!J93,"-garden-in-the-bag-greek.jpg")),
IF($C$1="Irisch - IE",HYPERLINK(CONCATENATE("https://www.saflax.de/0-WVK-Retail/Bilder-Pictures/SAFLAX-",'Basis-Tabelle-Samen'!W93,"-",'Basis-Tabelle-Samen'!J93,"-garden-in-the-bag-irish.jpg")),
IF($C$1="Isländisch - IS",HYPERLINK(CONCATENATE("https://www.saflax.de/0-WVK-Retail/Bilder-Pictures/SAFLAX-",'Basis-Tabelle-Samen'!W93,"-",'Basis-Tabelle-Samen'!J93,"-garden-in-the-bag-icelandic.jpg")),
IF($C$1="Italienisch - IT",HYPERLINK(CONCATENATE("https://www.saflax.de/0-WVK-Retail/Bilder-Pictures/SAFLAX-",'Basis-Tabelle-Samen'!W93,"-",'Basis-Tabelle-Samen'!J93,"-garden-in-the-bag-italian.jpg")),
IF($C$1="Japanisch - JP",HYPERLINK(CONCATENATE("https://www.saflax.de/0-WVK-Retail/Bilder-Pictures/SAFLAX-",'Basis-Tabelle-Samen'!W93,"-",'Basis-Tabelle-Samen'!J93,"-garden-in-the-bag-japanese.jpg")),
IF($C$1="Kroatisch - HR",HYPERLINK(CONCATENATE("https://www.saflax.de/0-WVK-Retail/Bilder-Pictures/SAFLAX-",'Basis-Tabelle-Samen'!W93,"-",'Basis-Tabelle-Samen'!J93,"-garden-in-the-bag-croatian.jpg")),
IF($C$1="Lettisch - LV",HYPERLINK(CONCATENATE("https://www.saflax.de/0-WVK-Retail/Bilder-Pictures/SAFLAX-",'Basis-Tabelle-Samen'!W93,"-",'Basis-Tabelle-Samen'!J93,"-garden-in-the-bag-latvian.jpg")),
IF($C$1="Litauisch - LT",HYPERLINK(CONCATENATE("https://www.saflax.de/0-WVK-Retail/Bilder-Pictures/SAFLAX-",'Basis-Tabelle-Samen'!W93,"-",'Basis-Tabelle-Samen'!J93,"-garden-in-the-bag-lithuanian.jpg")),
IF($C$1="Maltesisch - MT",HYPERLINK(CONCATENATE("https://www.saflax.de/0-WVK-Retail/Bilder-Pictures/SAFLAX-",'Basis-Tabelle-Samen'!W93,"-",'Basis-Tabelle-Samen'!J93,"-garden-in-the-bag-maltese.jpg")),
IF($C$1="Niederländisch - NL",HYPERLINK(CONCATENATE("https://www.saflax.de/0-WVK-Retail/Bilder-Pictures/SAFLAX-",'Basis-Tabelle-Samen'!W93,"-",'Basis-Tabelle-Samen'!J93,"-garden-in-the-bag-dutch.jpg")),
IF($C$1="Norwegisch - NO",HYPERLINK(CONCATENATE("https://www.saflax.de/0-WVK-Retail/Bilder-Pictures/SAFLAX-",'Basis-Tabelle-Samen'!W93,"-",'Basis-Tabelle-Samen'!J93,"-garden-in-the-bag-nowegian.jpg")),
IF($C$1="Polnisch - PL",HYPERLINK(CONCATENATE("https://www.saflax.de/0-WVK-Retail/Bilder-Pictures/SAFLAX-",'Basis-Tabelle-Samen'!W93,"-",'Basis-Tabelle-Samen'!J93,"-garden-in-the-bag-polish.jpg")),
IF($C$1="Portugiesisch - PT",HYPERLINK(CONCATENATE("https://www.saflax.de/0-WVK-Retail/Bilder-Pictures/SAFLAX-",'Basis-Tabelle-Samen'!W93,"-",'Basis-Tabelle-Samen'!J93,"-garden-in-the-bag-portuguese.jpg")),
IF($C$1="Rumänisch - RO",HYPERLINK(CONCATENATE("https://www.saflax.de/0-WVK-Retail/Bilder-Pictures/SAFLAX-",'Basis-Tabelle-Samen'!W93,"-",'Basis-Tabelle-Samen'!J93,"-garden-in-the-bag-romanian.jpg")),
IF($C$1="Schwedisch - SE",HYPERLINK(CONCATENATE("https://www.saflax.de/0-WVK-Retail/Bilder-Pictures/SAFLAX-",'Basis-Tabelle-Samen'!W93,"-",'Basis-Tabelle-Samen'!J93,"-garden-in-the-bag-swedish.jpg")),
IF($C$1="Slowakisch - SK",HYPERLINK(CONCATENATE("https://www.saflax.de/0-WVK-Retail/Bilder-Pictures/SAFLAX-",'Basis-Tabelle-Samen'!W93,"-",'Basis-Tabelle-Samen'!J93,"-garden-in-the-bag-slovak.jpg")),
IF($C$1="Slowenisch - SI",HYPERLINK(CONCATENATE("https://www.saflax.de/0-WVK-Retail/Bilder-Pictures/SAFLAX-",'Basis-Tabelle-Samen'!W93,"-",'Basis-Tabelle-Samen'!J93,"-garden-in-the-bag-slovenian.jpg")),
IF($C$1="Spanisch - ES",HYPERLINK(CONCATENATE("https://www.saflax.de/0-WVK-Retail/Bilder-Pictures/SAFLAX-",'Basis-Tabelle-Samen'!W93,"-",'Basis-Tabelle-Samen'!J93,"-garden-in-the-bag-spanish.jpg")),
IF($C$1="Tschechisch - CZ",HYPERLINK(CONCATENATE("https://www.saflax.de/0-WVK-Retail/Bilder-Pictures/SAFLAX-",'Basis-Tabelle-Samen'!W93,"-",'Basis-Tabelle-Samen'!J93,"-garden-in-the-bag-czech.jpg")),
IF($C$1="Türkisch - TR",HYPERLINK(CONCATENATE("https://www.saflax.de/0-WVK-Retail/Bilder-Pictures/SAFLAX-",'Basis-Tabelle-Samen'!W93,"-",'Basis-Tabelle-Samen'!J93,"-garden-in-the-bag-turkish.jpg")),
IF($C$1="Ungarisch - HU",HYPERLINK(CONCATENATE("https://www.saflax.de/0-WVK-Retail/Bilder-Pictures/SAFLAX-",'Basis-Tabelle-Samen'!W93,"-",'Basis-Tabelle-Samen'!J93,"-garden-in-the-bag-hungarian.jpg")),
" ACHTUNG")))))))))))))))))))))))))))))</f>
        <v>https://www.saflax.de/0-WVK-Retail/Bilder-Pictures/SAFLAX-63101-brugmansia-suaveolens-pink-garden-in-the-bag-english.jpg</v>
      </c>
    </row>
    <row r="119" spans="1:43" ht="17.100000000000001" customHeight="1" x14ac:dyDescent="0.2">
      <c r="A119" s="318" t="str">
        <f>IF('Basis-Tabelle-Samen'!A86="","",IF($C$1="Deutsch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19" s="319" t="str">
        <f>'Basis-Tabelle-Samen'!I86</f>
        <v xml:space="preserve">Liriodendron tulipifera </v>
      </c>
      <c r="C119" s="316" t="str">
        <f>IF($C$1="Bulgarisch - BG",'Basis-Tabelle-Samen'!Z86,
IF($C$1="Dänisch - DK",'Basis-Tabelle-Samen'!AA86,
IF($C$1="Deutsch - DE",'Basis-Tabelle-Samen'!AB86,
IF($C$1="Englisch - UK",'Basis-Tabelle-Samen'!AC86,
IF($C$1="Estnisch - EE",'Basis-Tabelle-Samen'!AD86,
IF($C$1="Finnisch - FI",'Basis-Tabelle-Samen'!AE86,
IF($C$1="Französisch - FR",'Basis-Tabelle-Samen'!AF86,
IF($C$1="Griechisch - GR",'Basis-Tabelle-Samen'!AG86,
IF($C$1="Irisch - IE",'Basis-Tabelle-Samen'!AH86,
IF($C$1="Isländisch - IS",'Basis-Tabelle-Samen'!AI86,
IF($C$1="Italienisch - IT",'Basis-Tabelle-Samen'!AJ86,
IF($C$1="Japanisch - JP",'Basis-Tabelle-Samen'!AK86,
IF($C$1="Kroatisch - HR",'Basis-Tabelle-Samen'!AL86,
IF($C$1="Lettisch - LV",'Basis-Tabelle-Samen'!AM86,
IF($C$1="Litauisch - LT",'Basis-Tabelle-Samen'!AN86,
IF($C$1="Maltesisch - MT",'Basis-Tabelle-Samen'!AO86,
IF($C$1="Niederländisch - NL",'Basis-Tabelle-Samen'!AP86,
IF($C$1="Norwegisch - NO",'Basis-Tabelle-Samen'!AQ86,
IF($C$1="Polnisch - PL",'Basis-Tabelle-Samen'!AR86,
IF($C$1="Portugiesisch - PT",'Basis-Tabelle-Samen'!AS86,
IF($C$1="Rumänisch - RO",'Basis-Tabelle-Samen'!AT86,
IF($C$1="Schwedisch - SE",'Basis-Tabelle-Samen'!AU86,
IF($C$1="Slowakisch - SK",'Basis-Tabelle-Samen'!AV86,
IF($C$1="Slowenisch - SI",'Basis-Tabelle-Samen'!AW86,
IF($C$1="Spanisch - ES",'Basis-Tabelle-Samen'!AX86,
IF($C$1="Tschechisch - CZ",'Basis-Tabelle-Samen'!AY86,
IF($C$1="Türkisch - TR",'Basis-Tabelle-Samen'!AZ86,
IF($C$1="Ungarisch - HU",'Basis-Tabelle-Samen'!BA86,
" ACHTUNG"))))))))))))))))))))))))))))</f>
        <v>Tulip Tree</v>
      </c>
      <c r="D119" s="320">
        <f>'Basis-Tabelle-Samen'!F86</f>
        <v>20</v>
      </c>
      <c r="E119" s="321" t="str">
        <f>'Basis-Tabelle-Samen'!H86</f>
        <v>7 %</v>
      </c>
      <c r="F119" s="322" t="str">
        <f>IF('Basis-Tabelle-Samen'!G86="","",'Basis-Tabelle-Samen'!G86)</f>
        <v>01</v>
      </c>
      <c r="G119" s="320">
        <f>'Basis-Tabelle-Samen'!C86</f>
        <v>13008</v>
      </c>
      <c r="H119" s="323">
        <f>'Basis-Tabelle-Samen'!D86</f>
        <v>4055473130088</v>
      </c>
      <c r="I119" s="324">
        <f>'Basis-Tabelle-Samen'!E86</f>
        <v>1.85</v>
      </c>
      <c r="J119" s="325">
        <f t="shared" si="1"/>
        <v>12</v>
      </c>
      <c r="K119" s="326">
        <f>'Basis-Tabelle-Samen'!K86</f>
        <v>73008</v>
      </c>
      <c r="L119" s="323">
        <f>'Basis-Tabelle-Samen'!L86</f>
        <v>4055473730080</v>
      </c>
      <c r="M119" s="324">
        <f>'Basis-Tabelle-Samen'!M86</f>
        <v>2.4500000000000002</v>
      </c>
      <c r="N119" s="326">
        <f>IF(K119&lt;1,"",'3'!$I$15)</f>
        <v>15</v>
      </c>
      <c r="O119" s="327">
        <f>IF(K119&lt;1,"",'3'!$J$11)</f>
        <v>90</v>
      </c>
      <c r="P119" s="326">
        <f>'Basis-Tabelle-Samen'!N86</f>
        <v>83008</v>
      </c>
      <c r="Q119" s="323">
        <f>'Basis-Tabelle-Samen'!O86</f>
        <v>4055473830087</v>
      </c>
      <c r="R119" s="328">
        <f>'Basis-Tabelle-Samen'!P86</f>
        <v>3.75</v>
      </c>
      <c r="S119" s="326">
        <f>IF(R119&lt;1,"",'3'!$M$15)</f>
        <v>18</v>
      </c>
      <c r="T119" s="327">
        <f>IF(R119&lt;1,"",'3'!$N$11)</f>
        <v>72</v>
      </c>
      <c r="U119" s="326">
        <f>'Basis-Tabelle-Samen'!Q86</f>
        <v>53008</v>
      </c>
      <c r="V119" s="323">
        <f>'Basis-Tabelle-Samen'!R86</f>
        <v>4055473530086</v>
      </c>
      <c r="W119" s="324">
        <f>'Basis-Tabelle-Samen'!S86</f>
        <v>4.95</v>
      </c>
      <c r="X119" s="326">
        <f>IF(U119&lt;1,"",'3'!$Q$15)</f>
        <v>6</v>
      </c>
      <c r="Y119" s="327">
        <f>IF(U119&lt;1,"",'3'!$R$11)</f>
        <v>24</v>
      </c>
      <c r="Z119" s="326">
        <f>'Basis-Tabelle-Samen'!T86</f>
        <v>33008</v>
      </c>
      <c r="AA119" s="323">
        <f>'Basis-Tabelle-Samen'!U86</f>
        <v>4055473330082</v>
      </c>
      <c r="AB119" s="324">
        <f>'Basis-Tabelle-Samen'!V86</f>
        <v>6.75</v>
      </c>
      <c r="AC119" s="326">
        <f>IF(Z119&lt;1,"",'3'!$U$15)</f>
        <v>6</v>
      </c>
      <c r="AD119" s="327">
        <f>IF(Z119&lt;1,"",'3'!$V$11)</f>
        <v>24</v>
      </c>
      <c r="AE119" s="326">
        <f>'Basis-Tabelle-Samen'!W86</f>
        <v>63008</v>
      </c>
      <c r="AF119" s="323">
        <f>'Basis-Tabelle-Samen'!X86</f>
        <v>4055473630083</v>
      </c>
      <c r="AG119" s="324">
        <f>'Basis-Tabelle-Samen'!Y86</f>
        <v>2.95</v>
      </c>
      <c r="AH119" s="326">
        <f>IF(AE119&lt;1,"",'3'!$Y$15)</f>
        <v>8</v>
      </c>
      <c r="AI119" s="327">
        <f>IF(AE119&lt;1,"",'3'!$Z$11)</f>
        <v>64</v>
      </c>
      <c r="AJ119" s="315"/>
      <c r="AK119" s="316" t="str">
        <f>IF(G119&lt;1,"",
IF($C$1="Bulgarisch - BG",HYPERLINK(CONCATENATE("https://www.saflax.de/0-WVK-Retail/Bilder-Pictures/SAFLAX-",'Basis-Tabelle-Samen'!C86,"-",'Basis-Tabelle-Samen'!J86,"-seed-package-front-cr-bulgarian.jpg")),
IF($C$1="Dänisch - DK",HYPERLINK(CONCATENATE("https://www.saflax.de/0-WVK-Retail/Bilder-Pictures/SAFLAX-",'Basis-Tabelle-Samen'!C86,"-",'Basis-Tabelle-Samen'!J86,"-seed-package-front-cr-danish.jpg")),
IF($C$1="Deutsch - DE",HYPERLINK(CONCATENATE("https://www.saflax.de/0-WVK-Retail/Bilder-Pictures/SAFLAX-",'Basis-Tabelle-Samen'!C86,"-",'Basis-Tabelle-Samen'!J86,"-seed-package-front-cr-german.jpg")),
IF($C$1="Englisch - UK",HYPERLINK(CONCATENATE("https://www.saflax.de/0-WVK-Retail/Bilder-Pictures/SAFLAX-",'Basis-Tabelle-Samen'!C86,"-",'Basis-Tabelle-Samen'!J86,"-seed-package-front-cr-english.jpg")),
IF($C$1="Estnisch - EE",HYPERLINK(CONCATENATE("https://www.saflax.de/0-WVK-Retail/Bilder-Pictures/SAFLAX-",'Basis-Tabelle-Samen'!C86,"-",'Basis-Tabelle-Samen'!J86,"-seed-package-front-cr-estonian.jpg")),
IF($C$1="Finnisch - FI",HYPERLINK(CONCATENATE("https://www.saflax.de/0-WVK-Retail/Bilder-Pictures/SAFLAX-",'Basis-Tabelle-Samen'!C86,"-",'Basis-Tabelle-Samen'!J86,"-seed-package-front-cr-finnish.jpg")),
IF($C$1="Französisch - FR",HYPERLINK(CONCATENATE("https://www.saflax.de/0-WVK-Retail/Bilder-Pictures/SAFLAX-",'Basis-Tabelle-Samen'!C86,"-",'Basis-Tabelle-Samen'!J86,"-seed-package-front-cr-french.jpg")),
IF($C$1="Griechisch - GR",HYPERLINK(CONCATENATE("https://www.saflax.de/0-WVK-Retail/Bilder-Pictures/SAFLAX-",'Basis-Tabelle-Samen'!C86,"-",'Basis-Tabelle-Samen'!J86,"-seed-package-front-cr-greek.jpg")),
IF($C$1="Irisch - IE",HYPERLINK(CONCATENATE("https://www.saflax.de/0-WVK-Retail/Bilder-Pictures/SAFLAX-",'Basis-Tabelle-Samen'!C86,"-",'Basis-Tabelle-Samen'!J86,"-seed-package-front-cr-irish.jpg")),
IF($C$1="Isländisch - IS",HYPERLINK(CONCATENATE("https://www.saflax.de/0-WVK-Retail/Bilder-Pictures/SAFLAX-",'Basis-Tabelle-Samen'!C86,"-",'Basis-Tabelle-Samen'!J86,"-seed-package-front-cr-icelandic.jpg")),
IF($C$1="Italienisch - IT",HYPERLINK(CONCATENATE("https://www.saflax.de/0-WVK-Retail/Bilder-Pictures/SAFLAX-",'Basis-Tabelle-Samen'!C86,"-",'Basis-Tabelle-Samen'!J86,"-seed-package-front-cr-italian.jpg")),
IF($C$1="Japanisch - JP",HYPERLINK(CONCATENATE("https://www.saflax.de/0-WVK-Retail/Bilder-Pictures/SAFLAX-",'Basis-Tabelle-Samen'!C86,"-",'Basis-Tabelle-Samen'!J86,"-seed-package-front-cr-japanese.jpg")),
IF($C$1="Kroatisch - HR",HYPERLINK(CONCATENATE("https://www.saflax.de/0-WVK-Retail/Bilder-Pictures/SAFLAX-",'Basis-Tabelle-Samen'!C86,"-",'Basis-Tabelle-Samen'!J86,"-seed-package-front-cr-croatian.jpg")),
IF($C$1="Lettisch - LV",HYPERLINK(CONCATENATE("https://www.saflax.de/0-WVK-Retail/Bilder-Pictures/SAFLAX-",'Basis-Tabelle-Samen'!C86,"-",'Basis-Tabelle-Samen'!J86,"-seed-package-front-cr-latvian.jpg")),
IF($C$1="Litauisch - LT",HYPERLINK(CONCATENATE("https://www.saflax.de/0-WVK-Retail/Bilder-Pictures/SAFLAX-",'Basis-Tabelle-Samen'!C86,"-",'Basis-Tabelle-Samen'!J86,"-seed-package-front-cr-lithuanian.jpg")),
IF($C$1="Maltesisch - MT",HYPERLINK(CONCATENATE("https://www.saflax.de/0-WVK-Retail/Bilder-Pictures/SAFLAX-",'Basis-Tabelle-Samen'!C86,"-",'Basis-Tabelle-Samen'!J86,"-seed-package-front-cr-maltese.jpg")),
IF($C$1="Niederländisch - NL",HYPERLINK(CONCATENATE("https://www.saflax.de/0-WVK-Retail/Bilder-Pictures/SAFLAX-",'Basis-Tabelle-Samen'!C86,"-",'Basis-Tabelle-Samen'!J86,"-seed-package-front-cr-dutch.jpg")),
IF($C$1="Norwegisch - NO",HYPERLINK(CONCATENATE("https://www.saflax.de/0-WVK-Retail/Bilder-Pictures/SAFLAX-",'Basis-Tabelle-Samen'!C86,"-",'Basis-Tabelle-Samen'!J86,"-seed-package-front-cr-nowegian.jpg")),
IF($C$1="Polnisch - PL",HYPERLINK(CONCATENATE("https://www.saflax.de/0-WVK-Retail/Bilder-Pictures/SAFLAX-",'Basis-Tabelle-Samen'!C86,"-",'Basis-Tabelle-Samen'!J86,"-seed-package-front-cr-polish.jpg")),
IF($C$1="Portugiesisch - PT",HYPERLINK(CONCATENATE("https://www.saflax.de/0-WVK-Retail/Bilder-Pictures/SAFLAX-",'Basis-Tabelle-Samen'!C86,"-",'Basis-Tabelle-Samen'!J86,"-seed-package-front-cr-portuguese.jpg")),
IF($C$1="Rumänisch - RO",HYPERLINK(CONCATENATE("https://www.saflax.de/0-WVK-Retail/Bilder-Pictures/SAFLAX-",'Basis-Tabelle-Samen'!C86,"-",'Basis-Tabelle-Samen'!J86,"-seed-package-front-cr-romanian.jpg")),
IF($C$1="Schwedisch - SE",HYPERLINK(CONCATENATE("https://www.saflax.de/0-WVK-Retail/Bilder-Pictures/SAFLAX-",'Basis-Tabelle-Samen'!C86,"-",'Basis-Tabelle-Samen'!J86,"-seed-package-front-cr-swedish.jpg")),
IF($C$1="Slowakisch - SK",HYPERLINK(CONCATENATE("https://www.saflax.de/0-WVK-Retail/Bilder-Pictures/SAFLAX-",'Basis-Tabelle-Samen'!C86,"-",'Basis-Tabelle-Samen'!J86,"-seed-package-front-cr-slovak.jpg")),
IF($C$1="Slowenisch - SI",HYPERLINK(CONCATENATE("https://www.saflax.de/0-WVK-Retail/Bilder-Pictures/SAFLAX-",'Basis-Tabelle-Samen'!C86,"-",'Basis-Tabelle-Samen'!J86,"-seed-package-front-cr-slovenian.jpg")),
IF($C$1="Spanisch - ES",HYPERLINK(CONCATENATE("https://www.saflax.de/0-WVK-Retail/Bilder-Pictures/SAFLAX-",'Basis-Tabelle-Samen'!C86,"-",'Basis-Tabelle-Samen'!J86,"-seed-package-front-cr-spanish.jpg")),
IF($C$1="Tschechisch - CZ",HYPERLINK(CONCATENATE("https://www.saflax.de/0-WVK-Retail/Bilder-Pictures/SAFLAX-",'Basis-Tabelle-Samen'!C86,"-",'Basis-Tabelle-Samen'!J86,"-seed-package-front-cr-czech.jpg")),
IF($C$1="Türkisch - TR",HYPERLINK(CONCATENATE("https://www.saflax.de/0-WVK-Retail/Bilder-Pictures/SAFLAX-",'Basis-Tabelle-Samen'!C86,"-",'Basis-Tabelle-Samen'!J86,"-seed-package-front-cr-turkish.jpg")),
IF($C$1="Ungarisch - HU",HYPERLINK(CONCATENATE("https://www.saflax.de/0-WVK-Retail/Bilder-Pictures/SAFLAX-",'Basis-Tabelle-Samen'!C86,"-",'Basis-Tabelle-Samen'!J86,"-seed-package-front-cr-hungarian.jpg")),
" ACHTUNG")))))))))))))))))))))))))))))</f>
        <v>https://www.saflax.de/0-WVK-Retail/Bilder-Pictures/SAFLAX-13008-liriodendron-tulipifera-seed-package-front-cr-english.jpg</v>
      </c>
      <c r="AL119" s="330" t="str">
        <f>IF(G119&lt;1,"",
IF($C$1="Bulgarisch - BG",HYPERLINK(CONCATENATE("https://www.saflax.de/0-WVK-Retail/Bilder-Pictures/SAFLAX-",'Basis-Tabelle-Samen'!C86,"-",'Basis-Tabelle-Samen'!J86,"-seed-package-back-cr-bulgarian.jpg")),
IF($C$1="Dänisch - DK",HYPERLINK(CONCATENATE("https://www.saflax.de/0-WVK-Retail/Bilder-Pictures/SAFLAX-",'Basis-Tabelle-Samen'!C86,"-",'Basis-Tabelle-Samen'!J86,"-seed-package-back-cr-danish.jpg")),
IF($C$1="Deutsch - DE",HYPERLINK(CONCATENATE("https://www.saflax.de/0-WVK-Retail/Bilder-Pictures/SAFLAX-",'Basis-Tabelle-Samen'!C86,"-",'Basis-Tabelle-Samen'!J86,"-seed-package-back-cr-german.jpg")),
IF($C$1="Englisch - UK",HYPERLINK(CONCATENATE("https://www.saflax.de/0-WVK-Retail/Bilder-Pictures/SAFLAX-",'Basis-Tabelle-Samen'!C86,"-",'Basis-Tabelle-Samen'!J86,"-seed-package-back-cr-english.jpg")),
IF($C$1="Estnisch - EE",HYPERLINK(CONCATENATE("https://www.saflax.de/0-WVK-Retail/Bilder-Pictures/SAFLAX-",'Basis-Tabelle-Samen'!C86,"-",'Basis-Tabelle-Samen'!J86,"-seed-package-back-cr-estonian.jpg")),
IF($C$1="Finnisch - FI",HYPERLINK(CONCATENATE("https://www.saflax.de/0-WVK-Retail/Bilder-Pictures/SAFLAX-",'Basis-Tabelle-Samen'!C86,"-",'Basis-Tabelle-Samen'!J86,"-seed-package-back-cr-finnish.jpg")),
IF($C$1="Französisch - FR",HYPERLINK(CONCATENATE("https://www.saflax.de/0-WVK-Retail/Bilder-Pictures/SAFLAX-",'Basis-Tabelle-Samen'!C86,"-",'Basis-Tabelle-Samen'!J86,"-seed-package-back-cr-french.jpg")),
IF($C$1="Griechisch - GR",HYPERLINK(CONCATENATE("https://www.saflax.de/0-WVK-Retail/Bilder-Pictures/SAFLAX-",'Basis-Tabelle-Samen'!C86,"-",'Basis-Tabelle-Samen'!J86,"-seed-package-back-cr-greek.jpg")),
IF($C$1="Irisch - IE",HYPERLINK(CONCATENATE("https://www.saflax.de/0-WVK-Retail/Bilder-Pictures/SAFLAX-",'Basis-Tabelle-Samen'!C86,"-",'Basis-Tabelle-Samen'!J86,"-seed-package-back-cr-irish.jpg")),
IF($C$1="Isländisch - IS",HYPERLINK(CONCATENATE("https://www.saflax.de/0-WVK-Retail/Bilder-Pictures/SAFLAX-",'Basis-Tabelle-Samen'!C86,"-",'Basis-Tabelle-Samen'!J86,"-seed-package-back-cr-icelandic.jpg")),
IF($C$1="Italienisch - IT",HYPERLINK(CONCATENATE("https://www.saflax.de/0-WVK-Retail/Bilder-Pictures/SAFLAX-",'Basis-Tabelle-Samen'!C86,"-",'Basis-Tabelle-Samen'!J86,"-seed-package-back-cr-italian.jpg")),
IF($C$1="Japanisch - JP",HYPERLINK(CONCATENATE("https://www.saflax.de/0-WVK-Retail/Bilder-Pictures/SAFLAX-",'Basis-Tabelle-Samen'!C86,"-",'Basis-Tabelle-Samen'!J86,"-seed-package-back-cr-japanese.jpg")),
IF($C$1="Kroatisch - HR",HYPERLINK(CONCATENATE("https://www.saflax.de/0-WVK-Retail/Bilder-Pictures/SAFLAX-",'Basis-Tabelle-Samen'!C86,"-",'Basis-Tabelle-Samen'!J86,"-seed-package-back-cr-croatian.jpg")),
IF($C$1="Lettisch - LV",HYPERLINK(CONCATENATE("https://www.saflax.de/0-WVK-Retail/Bilder-Pictures/SAFLAX-",'Basis-Tabelle-Samen'!C86,"-",'Basis-Tabelle-Samen'!J86,"-seed-package-back-cr-latvian.jpg")),
IF($C$1="Litauisch - LT",HYPERLINK(CONCATENATE("https://www.saflax.de/0-WVK-Retail/Bilder-Pictures/SAFLAX-",'Basis-Tabelle-Samen'!C86,"-",'Basis-Tabelle-Samen'!J86,"-seed-package-back-cr-lithuanian.jpg")),
IF($C$1="Maltesisch - MT",HYPERLINK(CONCATENATE("https://www.saflax.de/0-WVK-Retail/Bilder-Pictures/SAFLAX-",'Basis-Tabelle-Samen'!C86,"-",'Basis-Tabelle-Samen'!J86,"-seed-package-back-cr-maltese.jpg")),
IF($C$1="Niederländisch - NL",HYPERLINK(CONCATENATE("https://www.saflax.de/0-WVK-Retail/Bilder-Pictures/SAFLAX-",'Basis-Tabelle-Samen'!C86,"-",'Basis-Tabelle-Samen'!J86,"-seed-package-back-cr-dutch.jpg")),
IF($C$1="Norwegisch - NO",HYPERLINK(CONCATENATE("https://www.saflax.de/0-WVK-Retail/Bilder-Pictures/SAFLAX-",'Basis-Tabelle-Samen'!C86,"-",'Basis-Tabelle-Samen'!J86,"-seed-package-back-cr-nowegian.jpg")),
IF($C$1="Polnisch - PL",HYPERLINK(CONCATENATE("https://www.saflax.de/0-WVK-Retail/Bilder-Pictures/SAFLAX-",'Basis-Tabelle-Samen'!C86,"-",'Basis-Tabelle-Samen'!J86,"-seed-package-back-cr-polish.jpg")),
IF($C$1="Portugiesisch - PT",HYPERLINK(CONCATENATE("https://www.saflax.de/0-WVK-Retail/Bilder-Pictures/SAFLAX-",'Basis-Tabelle-Samen'!C86,"-",'Basis-Tabelle-Samen'!J86,"-seed-package-back-cr-portuguese.jpg")),
IF($C$1="Rumänisch - RO",HYPERLINK(CONCATENATE("https://www.saflax.de/0-WVK-Retail/Bilder-Pictures/SAFLAX-",'Basis-Tabelle-Samen'!C86,"-",'Basis-Tabelle-Samen'!J86,"-seed-package-back-cr-romanian.jpg")),
IF($C$1="Schwedisch - SE",HYPERLINK(CONCATENATE("https://www.saflax.de/0-WVK-Retail/Bilder-Pictures/SAFLAX-",'Basis-Tabelle-Samen'!C86,"-",'Basis-Tabelle-Samen'!J86,"-seed-package-back-cr-swedish.jpg")),
IF($C$1="Slowakisch - SK",HYPERLINK(CONCATENATE("https://www.saflax.de/0-WVK-Retail/Bilder-Pictures/SAFLAX-",'Basis-Tabelle-Samen'!C86,"-",'Basis-Tabelle-Samen'!J86,"-seed-package-back-cr-slovak.jpg")),
IF($C$1="Slowenisch - SI",HYPERLINK(CONCATENATE("https://www.saflax.de/0-WVK-Retail/Bilder-Pictures/SAFLAX-",'Basis-Tabelle-Samen'!C86,"-",'Basis-Tabelle-Samen'!J86,"-seed-package-back-cr-slovenian.jpg")),
IF($C$1="Spanisch - ES",HYPERLINK(CONCATENATE("https://www.saflax.de/0-WVK-Retail/Bilder-Pictures/SAFLAX-",'Basis-Tabelle-Samen'!C86,"-",'Basis-Tabelle-Samen'!J86,"-seed-package-back-cr-spanish.jpg")),
IF($C$1="Tschechisch - CZ",HYPERLINK(CONCATENATE("https://www.saflax.de/0-WVK-Retail/Bilder-Pictures/SAFLAX-",'Basis-Tabelle-Samen'!C86,"-",'Basis-Tabelle-Samen'!J86,"-seed-package-back-cr-czech.jpg")),
IF($C$1="Türkisch - TR",HYPERLINK(CONCATENATE("https://www.saflax.de/0-WVK-Retail/Bilder-Pictures/SAFLAX-",'Basis-Tabelle-Samen'!C86,"-",'Basis-Tabelle-Samen'!J86,"-seed-package-back-cr-turkish.jpg")),
IF($C$1="Ungarisch - HU",HYPERLINK(CONCATENATE("https://www.saflax.de/0-WVK-Retail/Bilder-Pictures/SAFLAX-",'Basis-Tabelle-Samen'!C86,"-",'Basis-Tabelle-Samen'!J86,"-seed-package-back-cr-hungarian.jpg")),
" ACHTUNG")))))))))))))))))))))))))))))</f>
        <v>https://www.saflax.de/0-WVK-Retail/Bilder-Pictures/SAFLAX-13008-liriodendron-tulipifera-seed-package-back-cr-english.jpg</v>
      </c>
      <c r="AM119" s="330" t="str">
        <f>IF(H119&lt;1,"",
IF($C$1="Bulgarisch - BG",HYPERLINK(CONCATENATE("https://www.saflax.de/0-WVK-Retail/Bilder-Pictures/SAFLAX-",'Basis-Tabelle-Samen'!K86,"-",'Basis-Tabelle-Samen'!J86,"-garden-to-go-mini-bulgarian.jpg")),
IF($C$1="Dänisch - DK",HYPERLINK(CONCATENATE("https://www.saflax.de/0-WVK-Retail/Bilder-Pictures/SAFLAX-",'Basis-Tabelle-Samen'!K86,"-",'Basis-Tabelle-Samen'!J86,"-garden-to-go-mini-danish.jpg")),
IF($C$1="Deutsch - DE",HYPERLINK(CONCATENATE("https://www.saflax.de/0-WVK-Retail/Bilder-Pictures/SAFLAX-",'Basis-Tabelle-Samen'!K86,"-",'Basis-Tabelle-Samen'!J86,"-garden-to-go-mini-german.jpg")),
IF($C$1="Englisch - UK",HYPERLINK(CONCATENATE("https://www.saflax.de/0-WVK-Retail/Bilder-Pictures/SAFLAX-",'Basis-Tabelle-Samen'!K86,"-",'Basis-Tabelle-Samen'!J86,"-garden-to-go-mini-english.jpg")),
IF($C$1="Estnisch - EE",HYPERLINK(CONCATENATE("https://www.saflax.de/0-WVK-Retail/Bilder-Pictures/SAFLAX-",'Basis-Tabelle-Samen'!K86,"-",'Basis-Tabelle-Samen'!J86,"-garden-to-go-mini-estonian.jpg")),
IF($C$1="Finnisch - FI",HYPERLINK(CONCATENATE("https://www.saflax.de/0-WVK-Retail/Bilder-Pictures/SAFLAX-",'Basis-Tabelle-Samen'!K86,"-",'Basis-Tabelle-Samen'!J86,"-garden-to-go-mini-finnish.jpg")),
IF($C$1="Französisch - FR",HYPERLINK(CONCATENATE("https://www.saflax.de/0-WVK-Retail/Bilder-Pictures/SAFLAX-",'Basis-Tabelle-Samen'!K86,"-",'Basis-Tabelle-Samen'!J86,"-garden-to-go-mini-french.jpg")),
IF($C$1="Griechisch - GR",HYPERLINK(CONCATENATE("https://www.saflax.de/0-WVK-Retail/Bilder-Pictures/SAFLAX-",'Basis-Tabelle-Samen'!K86,"-",'Basis-Tabelle-Samen'!J86,"-garden-to-go-mini-greek.jpg")),
IF($C$1="Irisch - IE",HYPERLINK(CONCATENATE("https://www.saflax.de/0-WVK-Retail/Bilder-Pictures/SAFLAX-",'Basis-Tabelle-Samen'!K86,"-",'Basis-Tabelle-Samen'!J86,"-garden-to-go-mini-irish.jpg")),
IF($C$1="Isländisch - IS",HYPERLINK(CONCATENATE("https://www.saflax.de/0-WVK-Retail/Bilder-Pictures/SAFLAX-",'Basis-Tabelle-Samen'!K86,"-",'Basis-Tabelle-Samen'!J86,"-garden-to-go-mini-icelandic.jpg")),
IF($C$1="Italienisch - IT",HYPERLINK(CONCATENATE("https://www.saflax.de/0-WVK-Retail/Bilder-Pictures/SAFLAX-",'Basis-Tabelle-Samen'!K86,"-",'Basis-Tabelle-Samen'!J86,"-garden-to-go-mini-italian.jpg")),
IF($C$1="Japanisch - JP",HYPERLINK(CONCATENATE("https://www.saflax.de/0-WVK-Retail/Bilder-Pictures/SAFLAX-",'Basis-Tabelle-Samen'!K86,"-",'Basis-Tabelle-Samen'!J86,"-garden-to-go-mini-japanese.jpg")),
IF($C$1="Kroatisch - HR",HYPERLINK(CONCATENATE("https://www.saflax.de/0-WVK-Retail/Bilder-Pictures/SAFLAX-",'Basis-Tabelle-Samen'!K86,"-",'Basis-Tabelle-Samen'!J86,"-garden-to-go-mini-croatian.jpg")),
IF($C$1="Lettisch - LV",HYPERLINK(CONCATENATE("https://www.saflax.de/0-WVK-Retail/Bilder-Pictures/SAFLAX-",'Basis-Tabelle-Samen'!K86,"-",'Basis-Tabelle-Samen'!J86,"-garden-to-go-mini-latvian.jpg")),
IF($C$1="Litauisch - LT",HYPERLINK(CONCATENATE("https://www.saflax.de/0-WVK-Retail/Bilder-Pictures/SAFLAX-",'Basis-Tabelle-Samen'!K86,"-",'Basis-Tabelle-Samen'!J86,"-garden-to-go-mini-lithuanian.jpg")),
IF($C$1="Maltesisch - MT",HYPERLINK(CONCATENATE("https://www.saflax.de/0-WVK-Retail/Bilder-Pictures/SAFLAX-",'Basis-Tabelle-Samen'!K86,"-",'Basis-Tabelle-Samen'!J86,"-garden-to-go-mini-maltese.jpg")),
IF($C$1="Niederländisch - NL",HYPERLINK(CONCATENATE("https://www.saflax.de/0-WVK-Retail/Bilder-Pictures/SAFLAX-",'Basis-Tabelle-Samen'!K86,"-",'Basis-Tabelle-Samen'!J86,"-garden-to-go-mini-dutch.jpg")),
IF($C$1="Norwegisch - NO",HYPERLINK(CONCATENATE("https://www.saflax.de/0-WVK-Retail/Bilder-Pictures/SAFLAX-",'Basis-Tabelle-Samen'!K86,"-",'Basis-Tabelle-Samen'!J86,"-garden-to-go-mini-nowegian.jpg")),
IF($C$1="Polnisch - PL",HYPERLINK(CONCATENATE("https://www.saflax.de/0-WVK-Retail/Bilder-Pictures/SAFLAX-",'Basis-Tabelle-Samen'!K86,"-",'Basis-Tabelle-Samen'!J86,"-garden-to-go-mini-polish.jpg")),
IF($C$1="Portugiesisch - PT",HYPERLINK(CONCATENATE("https://www.saflax.de/0-WVK-Retail/Bilder-Pictures/SAFLAX-",'Basis-Tabelle-Samen'!K86,"-",'Basis-Tabelle-Samen'!J86,"-garden-to-go-mini-portuguese.jpg")),
IF($C$1="Rumänisch - RO",HYPERLINK(CONCATENATE("https://www.saflax.de/0-WVK-Retail/Bilder-Pictures/SAFLAX-",'Basis-Tabelle-Samen'!K86,"-",'Basis-Tabelle-Samen'!J86,"-garden-to-go-mini-romanian.jpg")),
IF($C$1="Schwedisch - SE",HYPERLINK(CONCATENATE("https://www.saflax.de/0-WVK-Retail/Bilder-Pictures/SAFLAX-",'Basis-Tabelle-Samen'!K86,"-",'Basis-Tabelle-Samen'!J86,"-garden-to-go-mini-swedish.jpg")),
IF($C$1="Slowakisch - SK",HYPERLINK(CONCATENATE("https://www.saflax.de/0-WVK-Retail/Bilder-Pictures/SAFLAX-",'Basis-Tabelle-Samen'!K86,"-",'Basis-Tabelle-Samen'!J86,"-garden-to-go-mini-slovak.jpg")),
IF($C$1="Slowenisch - SI",HYPERLINK(CONCATENATE("https://www.saflax.de/0-WVK-Retail/Bilder-Pictures/SAFLAX-",'Basis-Tabelle-Samen'!K86,"-",'Basis-Tabelle-Samen'!J86,"-garden-to-go-mini-slovenian.jpg")),
IF($C$1="Spanisch - ES",HYPERLINK(CONCATENATE("https://www.saflax.de/0-WVK-Retail/Bilder-Pictures/SAFLAX-",'Basis-Tabelle-Samen'!K86,"-",'Basis-Tabelle-Samen'!J86,"-garden-to-go-mini-spanish.jpg")),
IF($C$1="Tschechisch - CZ",HYPERLINK(CONCATENATE("https://www.saflax.de/0-WVK-Retail/Bilder-Pictures/SAFLAX-",'Basis-Tabelle-Samen'!K86,"-",'Basis-Tabelle-Samen'!J86,"-garden-to-go-mini-czech.jpg")),
IF($C$1="Türkisch - TR",HYPERLINK(CONCATENATE("https://www.saflax.de/0-WVK-Retail/Bilder-Pictures/SAFLAX-",'Basis-Tabelle-Samen'!K86,"-",'Basis-Tabelle-Samen'!J86,"-garden-to-go-mini-turkish.jpg")),
IF($C$1="Ungarisch - HU",HYPERLINK(CONCATENATE("https://www.saflax.de/0-WVK-Retail/Bilder-Pictures/SAFLAX-",'Basis-Tabelle-Samen'!K86,"-",'Basis-Tabelle-Samen'!J86,"-garden-to-go-mini-hungarian.jpg")),
" ACHTUNG")))))))))))))))))))))))))))))</f>
        <v>https://www.saflax.de/0-WVK-Retail/Bilder-Pictures/SAFLAX-73008-liriodendron-tulipifera-garden-to-go-mini-english.jpg</v>
      </c>
      <c r="AN119" s="330" t="str">
        <f>IF(I119&lt;1,"",
IF($C$1="Bulgarisch - BG",HYPERLINK(CONCATENATE("https://www.saflax.de/0-WVK-Retail/Bilder-Pictures/SAFLAX-",'Basis-Tabelle-Samen'!N86,"-",'Basis-Tabelle-Samen'!J86,"-garden-to-go-lite-bulgarian.jpg")),
IF($C$1="Dänisch - DK",HYPERLINK(CONCATENATE("https://www.saflax.de/0-WVK-Retail/Bilder-Pictures/SAFLAX-",'Basis-Tabelle-Samen'!N86,"-",'Basis-Tabelle-Samen'!J86,"-garden-to-go-lite-danish.jpg")),
IF($C$1="Deutsch - DE",HYPERLINK(CONCATENATE("https://www.saflax.de/0-WVK-Retail/Bilder-Pictures/SAFLAX-",'Basis-Tabelle-Samen'!N86,"-",'Basis-Tabelle-Samen'!J86,"-garden-to-go-lite-german.jpg")),
IF($C$1="Englisch - UK",HYPERLINK(CONCATENATE("https://www.saflax.de/0-WVK-Retail/Bilder-Pictures/SAFLAX-",'Basis-Tabelle-Samen'!N86,"-",'Basis-Tabelle-Samen'!J86,"-garden-to-go-lite-english.jpg")),
IF($C$1="Estnisch - EE",HYPERLINK(CONCATENATE("https://www.saflax.de/0-WVK-Retail/Bilder-Pictures/SAFLAX-",'Basis-Tabelle-Samen'!N86,"-",'Basis-Tabelle-Samen'!J86,"-garden-to-go-lite-estonian.jpg")),
IF($C$1="Finnisch - FI",HYPERLINK(CONCATENATE("https://www.saflax.de/0-WVK-Retail/Bilder-Pictures/SAFLAX-",'Basis-Tabelle-Samen'!N86,"-",'Basis-Tabelle-Samen'!J86,"-garden-to-go-lite-finnish.jpg")),
IF($C$1="Französisch - FR",HYPERLINK(CONCATENATE("https://www.saflax.de/0-WVK-Retail/Bilder-Pictures/SAFLAX-",'Basis-Tabelle-Samen'!N86,"-",'Basis-Tabelle-Samen'!J86,"-garden-to-go-lite-french.jpg")),
IF($C$1="Griechisch - GR",HYPERLINK(CONCATENATE("https://www.saflax.de/0-WVK-Retail/Bilder-Pictures/SAFLAX-",'Basis-Tabelle-Samen'!N86,"-",'Basis-Tabelle-Samen'!J86,"-garden-to-go-lite-greek.jpg")),
IF($C$1="Irisch - IE",HYPERLINK(CONCATENATE("https://www.saflax.de/0-WVK-Retail/Bilder-Pictures/SAFLAX-",'Basis-Tabelle-Samen'!N86,"-",'Basis-Tabelle-Samen'!J86,"-garden-to-go-lite-irish.jpg")),
IF($C$1="Isländisch - IS",HYPERLINK(CONCATENATE("https://www.saflax.de/0-WVK-Retail/Bilder-Pictures/SAFLAX-",'Basis-Tabelle-Samen'!N86,"-",'Basis-Tabelle-Samen'!J86,"-garden-to-go-lite-icelandic.jpg")),
IF($C$1="Italienisch - IT",HYPERLINK(CONCATENATE("https://www.saflax.de/0-WVK-Retail/Bilder-Pictures/SAFLAX-",'Basis-Tabelle-Samen'!N86,"-",'Basis-Tabelle-Samen'!J86,"-garden-to-go-lite-italian.jpg")),
IF($C$1="Japanisch - JP",HYPERLINK(CONCATENATE("https://www.saflax.de/0-WVK-Retail/Bilder-Pictures/SAFLAX-",'Basis-Tabelle-Samen'!N86,"-",'Basis-Tabelle-Samen'!J86,"-garden-to-go-lite-japanese.jpg")),
IF($C$1="Kroatisch - HR",HYPERLINK(CONCATENATE("https://www.saflax.de/0-WVK-Retail/Bilder-Pictures/SAFLAX-",'Basis-Tabelle-Samen'!N86,"-",'Basis-Tabelle-Samen'!J86,"-garden-to-go-lite-croatian.jpg")),
IF($C$1="Lettisch - LV",HYPERLINK(CONCATENATE("https://www.saflax.de/0-WVK-Retail/Bilder-Pictures/SAFLAX-",'Basis-Tabelle-Samen'!N86,"-",'Basis-Tabelle-Samen'!J86,"-garden-to-go-lite-latvian.jpg")),
IF($C$1="Litauisch - LT",HYPERLINK(CONCATENATE("https://www.saflax.de/0-WVK-Retail/Bilder-Pictures/SAFLAX-",'Basis-Tabelle-Samen'!N86,"-",'Basis-Tabelle-Samen'!J86,"-garden-to-go-lite-lithuanian.jpg")),
IF($C$1="Maltesisch - MT",HYPERLINK(CONCATENATE("https://www.saflax.de/0-WVK-Retail/Bilder-Pictures/SAFLAX-",'Basis-Tabelle-Samen'!N86,"-",'Basis-Tabelle-Samen'!J86,"-garden-to-go-lite-maltese.jpg")),
IF($C$1="Niederländisch - NL",HYPERLINK(CONCATENATE("https://www.saflax.de/0-WVK-Retail/Bilder-Pictures/SAFLAX-",'Basis-Tabelle-Samen'!N86,"-",'Basis-Tabelle-Samen'!J86,"-garden-to-go-lite-dutch.jpg")),
IF($C$1="Norwegisch - NO",HYPERLINK(CONCATENATE("https://www.saflax.de/0-WVK-Retail/Bilder-Pictures/SAFLAX-",'Basis-Tabelle-Samen'!N86,"-",'Basis-Tabelle-Samen'!J86,"-garden-to-go-lite-nowegian.jpg")),
IF($C$1="Polnisch - PL",HYPERLINK(CONCATENATE("https://www.saflax.de/0-WVK-Retail/Bilder-Pictures/SAFLAX-",'Basis-Tabelle-Samen'!N86,"-",'Basis-Tabelle-Samen'!J86,"-garden-to-go-lite-polish.jpg")),
IF($C$1="Portugiesisch - PT",HYPERLINK(CONCATENATE("https://www.saflax.de/0-WVK-Retail/Bilder-Pictures/SAFLAX-",'Basis-Tabelle-Samen'!N86,"-",'Basis-Tabelle-Samen'!J86,"-garden-to-go-lite-portuguese.jpg")),
IF($C$1="Rumänisch - RO",HYPERLINK(CONCATENATE("https://www.saflax.de/0-WVK-Retail/Bilder-Pictures/SAFLAX-",'Basis-Tabelle-Samen'!N86,"-",'Basis-Tabelle-Samen'!J86,"-garden-to-go-lite-romanian.jpg")),
IF($C$1="Schwedisch - SE",HYPERLINK(CONCATENATE("https://www.saflax.de/0-WVK-Retail/Bilder-Pictures/SAFLAX-",'Basis-Tabelle-Samen'!N86,"-",'Basis-Tabelle-Samen'!J86,"-garden-to-go-lite-swedish.jpg")),
IF($C$1="Slowakisch - SK",HYPERLINK(CONCATENATE("https://www.saflax.de/0-WVK-Retail/Bilder-Pictures/SAFLAX-",'Basis-Tabelle-Samen'!N86,"-",'Basis-Tabelle-Samen'!J86,"-garden-to-go-lite-slovak.jpg")),
IF($C$1="Slowenisch - SI",HYPERLINK(CONCATENATE("https://www.saflax.de/0-WVK-Retail/Bilder-Pictures/SAFLAX-",'Basis-Tabelle-Samen'!N86,"-",'Basis-Tabelle-Samen'!J86,"-garden-to-go-lite-slovenian.jpg")),
IF($C$1="Spanisch - ES",HYPERLINK(CONCATENATE("https://www.saflax.de/0-WVK-Retail/Bilder-Pictures/SAFLAX-",'Basis-Tabelle-Samen'!N86,"-",'Basis-Tabelle-Samen'!J86,"-garden-to-go-lite-spanish.jpg")),
IF($C$1="Tschechisch - CZ",HYPERLINK(CONCATENATE("https://www.saflax.de/0-WVK-Retail/Bilder-Pictures/SAFLAX-",'Basis-Tabelle-Samen'!N86,"-",'Basis-Tabelle-Samen'!J86,"-garden-to-go-lite-czech.jpg")),
IF($C$1="Türkisch - TR",HYPERLINK(CONCATENATE("https://www.saflax.de/0-WVK-Retail/Bilder-Pictures/SAFLAX-",'Basis-Tabelle-Samen'!N86,"-",'Basis-Tabelle-Samen'!J86,"-garden-to-go-lite-turkish.jpg")),
IF($C$1="Ungarisch - HU",HYPERLINK(CONCATENATE("https://www.saflax.de/0-WVK-Retail/Bilder-Pictures/SAFLAX-",'Basis-Tabelle-Samen'!N86,"-",'Basis-Tabelle-Samen'!J86,"-garden-to-go-lite-hungarian.jpg")),
" ACHTUNG")))))))))))))))))))))))))))))</f>
        <v>https://www.saflax.de/0-WVK-Retail/Bilder-Pictures/SAFLAX-83008-liriodendron-tulipifera-garden-to-go-lite-english.jpg</v>
      </c>
      <c r="AO119" s="330" t="str">
        <f>IF(J119&lt;1,"",
IF($C$1="Bulgarisch - BG",HYPERLINK(CONCATENATE("https://www.saflax.de/0-WVK-Retail/Bilder-Pictures/SAFLAX-",'Basis-Tabelle-Samen'!Q86,"-",'Basis-Tabelle-Samen'!J86,"-garden-to-go-bulgarian.jpg")),
IF($C$1="Dänisch - DK",HYPERLINK(CONCATENATE("https://www.saflax.de/0-WVK-Retail/Bilder-Pictures/SAFLAX-",'Basis-Tabelle-Samen'!Q86,"-",'Basis-Tabelle-Samen'!J86,"-garden-to-go-danish.jpg")),
IF($C$1="Deutsch - DE",HYPERLINK(CONCATENATE("https://www.saflax.de/0-WVK-Retail/Bilder-Pictures/SAFLAX-",'Basis-Tabelle-Samen'!Q86,"-",'Basis-Tabelle-Samen'!J86,"-garden-to-go-german.jpg")),
IF($C$1="Englisch - UK",HYPERLINK(CONCATENATE("https://www.saflax.de/0-WVK-Retail/Bilder-Pictures/SAFLAX-",'Basis-Tabelle-Samen'!Q86,"-",'Basis-Tabelle-Samen'!J86,"-garden-to-go-english.jpg")),
IF($C$1="Estnisch - EE",HYPERLINK(CONCATENATE("https://www.saflax.de/0-WVK-Retail/Bilder-Pictures/SAFLAX-",'Basis-Tabelle-Samen'!Q86,"-",'Basis-Tabelle-Samen'!J86,"-garden-to-go-estonian.jpg")),
IF($C$1="Finnisch - FI",HYPERLINK(CONCATENATE("https://www.saflax.de/0-WVK-Retail/Bilder-Pictures/SAFLAX-",'Basis-Tabelle-Samen'!Q86,"-",'Basis-Tabelle-Samen'!J86,"-garden-to-go-finnish.jpg")),
IF($C$1="Französisch - FR",HYPERLINK(CONCATENATE("https://www.saflax.de/0-WVK-Retail/Bilder-Pictures/SAFLAX-",'Basis-Tabelle-Samen'!Q86,"-",'Basis-Tabelle-Samen'!J86,"-garden-to-go-french.jpg")),
IF($C$1="Griechisch - GR",HYPERLINK(CONCATENATE("https://www.saflax.de/0-WVK-Retail/Bilder-Pictures/SAFLAX-",'Basis-Tabelle-Samen'!Q86,"-",'Basis-Tabelle-Samen'!J86,"-garden-to-go-greek.jpg")),
IF($C$1="Irisch - IE",HYPERLINK(CONCATENATE("https://www.saflax.de/0-WVK-Retail/Bilder-Pictures/SAFLAX-",'Basis-Tabelle-Samen'!Q86,"-",'Basis-Tabelle-Samen'!J86,"-garden-to-go-irish.jpg")),
IF($C$1="Isländisch - IS",HYPERLINK(CONCATENATE("https://www.saflax.de/0-WVK-Retail/Bilder-Pictures/SAFLAX-",'Basis-Tabelle-Samen'!Q86,"-",'Basis-Tabelle-Samen'!J86,"-garden-to-go-icelandic.jpg")),
IF($C$1="Italienisch - IT",HYPERLINK(CONCATENATE("https://www.saflax.de/0-WVK-Retail/Bilder-Pictures/SAFLAX-",'Basis-Tabelle-Samen'!Q86,"-",'Basis-Tabelle-Samen'!J86,"-garden-to-go-italian.jpg")),
IF($C$1="Japanisch - JP",HYPERLINK(CONCATENATE("https://www.saflax.de/0-WVK-Retail/Bilder-Pictures/SAFLAX-",'Basis-Tabelle-Samen'!Q86,"-",'Basis-Tabelle-Samen'!J86,"-garden-to-go-japanese.jpg")),
IF($C$1="Kroatisch - HR",HYPERLINK(CONCATENATE("https://www.saflax.de/0-WVK-Retail/Bilder-Pictures/SAFLAX-",'Basis-Tabelle-Samen'!Q86,"-",'Basis-Tabelle-Samen'!J86,"-garden-to-go-croatian.jpg")),
IF($C$1="Lettisch - LV",HYPERLINK(CONCATENATE("https://www.saflax.de/0-WVK-Retail/Bilder-Pictures/SAFLAX-",'Basis-Tabelle-Samen'!Q86,"-",'Basis-Tabelle-Samen'!J86,"-garden-to-go-latvian.jpg")),
IF($C$1="Litauisch - LT",HYPERLINK(CONCATENATE("https://www.saflax.de/0-WVK-Retail/Bilder-Pictures/SAFLAX-",'Basis-Tabelle-Samen'!Q86,"-",'Basis-Tabelle-Samen'!J86,"-garden-to-go-lithuanian.jpg")),
IF($C$1="Maltesisch - MT",HYPERLINK(CONCATENATE("https://www.saflax.de/0-WVK-Retail/Bilder-Pictures/SAFLAX-",'Basis-Tabelle-Samen'!Q86,"-",'Basis-Tabelle-Samen'!J86,"-garden-to-go-maltese.jpg")),
IF($C$1="Niederländisch - NL",HYPERLINK(CONCATENATE("https://www.saflax.de/0-WVK-Retail/Bilder-Pictures/SAFLAX-",'Basis-Tabelle-Samen'!Q86,"-",'Basis-Tabelle-Samen'!J86,"-garden-to-go-dutch.jpg")),
IF($C$1="Norwegisch - NO",HYPERLINK(CONCATENATE("https://www.saflax.de/0-WVK-Retail/Bilder-Pictures/SAFLAX-",'Basis-Tabelle-Samen'!Q86,"-",'Basis-Tabelle-Samen'!J86,"-garden-to-go-nowegian.jpg")),
IF($C$1="Polnisch - PL",HYPERLINK(CONCATENATE("https://www.saflax.de/0-WVK-Retail/Bilder-Pictures/SAFLAX-",'Basis-Tabelle-Samen'!Q86,"-",'Basis-Tabelle-Samen'!J86,"-garden-to-go-polish.jpg")),
IF($C$1="Portugiesisch - PT",HYPERLINK(CONCATENATE("https://www.saflax.de/0-WVK-Retail/Bilder-Pictures/SAFLAX-",'Basis-Tabelle-Samen'!Q86,"-",'Basis-Tabelle-Samen'!J86,"-garden-to-go-portuguese.jpg")),
IF($C$1="Rumänisch - RO",HYPERLINK(CONCATENATE("https://www.saflax.de/0-WVK-Retail/Bilder-Pictures/SAFLAX-",'Basis-Tabelle-Samen'!Q86,"-",'Basis-Tabelle-Samen'!J86,"-garden-to-go-romanian.jpg")),
IF($C$1="Schwedisch - SE",HYPERLINK(CONCATENATE("https://www.saflax.de/0-WVK-Retail/Bilder-Pictures/SAFLAX-",'Basis-Tabelle-Samen'!Q86,"-",'Basis-Tabelle-Samen'!J86,"-garden-to-go-swedish.jpg")),
IF($C$1="Slowakisch - SK",HYPERLINK(CONCATENATE("https://www.saflax.de/0-WVK-Retail/Bilder-Pictures/SAFLAX-",'Basis-Tabelle-Samen'!Q86,"-",'Basis-Tabelle-Samen'!J86,"-garden-to-go-slovak.jpg")),
IF($C$1="Slowenisch - SI",HYPERLINK(CONCATENATE("https://www.saflax.de/0-WVK-Retail/Bilder-Pictures/SAFLAX-",'Basis-Tabelle-Samen'!Q86,"-",'Basis-Tabelle-Samen'!J86,"-garden-to-go-slovenian.jpg")),
IF($C$1="Spanisch - ES",HYPERLINK(CONCATENATE("https://www.saflax.de/0-WVK-Retail/Bilder-Pictures/SAFLAX-",'Basis-Tabelle-Samen'!Q86,"-",'Basis-Tabelle-Samen'!J86,"-garden-to-go-spanish.jpg")),
IF($C$1="Tschechisch - CZ",HYPERLINK(CONCATENATE("https://www.saflax.de/0-WVK-Retail/Bilder-Pictures/SAFLAX-",'Basis-Tabelle-Samen'!Q86,"-",'Basis-Tabelle-Samen'!J86,"-garden-to-go-czech.jpg")),
IF($C$1="Türkisch - TR",HYPERLINK(CONCATENATE("https://www.saflax.de/0-WVK-Retail/Bilder-Pictures/SAFLAX-",'Basis-Tabelle-Samen'!Q86,"-",'Basis-Tabelle-Samen'!J86,"-garden-to-go-turkish.jpg")),
IF($C$1="Ungarisch - HU",HYPERLINK(CONCATENATE("https://www.saflax.de/0-WVK-Retail/Bilder-Pictures/SAFLAX-",'Basis-Tabelle-Samen'!Q86,"-",'Basis-Tabelle-Samen'!J86,"-garden-to-go-hungarian.jpg")),
" ACHTUNG")))))))))))))))))))))))))))))</f>
        <v>https://www.saflax.de/0-WVK-Retail/Bilder-Pictures/SAFLAX-53008-liriodendron-tulipifera-garden-to-go-english.jpg</v>
      </c>
      <c r="AP119" s="330" t="str">
        <f>IF(K119&lt;1,"",
IF($C$1="Bulgarisch - BG",HYPERLINK(CONCATENATE("https://www.saflax.de/0-WVK-Retail/Bilder-Pictures/SAFLAX-",'Basis-Tabelle-Samen'!T86,"-",'Basis-Tabelle-Samen'!J86,"-cultivation-set-bulgarian.jpg")),
IF($C$1="Dänisch - DK",HYPERLINK(CONCATENATE("https://www.saflax.de/0-WVK-Retail/Bilder-Pictures/SAFLAX-",'Basis-Tabelle-Samen'!T86,"-",'Basis-Tabelle-Samen'!J86,"-cultivation-set-danish.jpg")),
IF($C$1="Deutsch - DE",HYPERLINK(CONCATENATE("https://www.saflax.de/0-WVK-Retail/Bilder-Pictures/SAFLAX-",'Basis-Tabelle-Samen'!T86,"-",'Basis-Tabelle-Samen'!J86,"-cultivation-set-german.jpg")),
IF($C$1="Englisch - UK",HYPERLINK(CONCATENATE("https://www.saflax.de/0-WVK-Retail/Bilder-Pictures/SAFLAX-",'Basis-Tabelle-Samen'!T86,"-",'Basis-Tabelle-Samen'!J86,"-cultivation-set-english.jpg")),
IF($C$1="Estnisch - EE",HYPERLINK(CONCATENATE("https://www.saflax.de/0-WVK-Retail/Bilder-Pictures/SAFLAX-",'Basis-Tabelle-Samen'!T86,"-",'Basis-Tabelle-Samen'!J86,"-cultivation-set-estonian.jpg")),
IF($C$1="Finnisch - FI",HYPERLINK(CONCATENATE("https://www.saflax.de/0-WVK-Retail/Bilder-Pictures/SAFLAX-",'Basis-Tabelle-Samen'!T86,"-",'Basis-Tabelle-Samen'!J86,"-cultivation-set-finnish.jpg")),
IF($C$1="Französisch - FR",HYPERLINK(CONCATENATE("https://www.saflax.de/0-WVK-Retail/Bilder-Pictures/SAFLAX-",'Basis-Tabelle-Samen'!T86,"-",'Basis-Tabelle-Samen'!J86,"-cultivation-set-french.jpg")),
IF($C$1="Griechisch - GR",HYPERLINK(CONCATENATE("https://www.saflax.de/0-WVK-Retail/Bilder-Pictures/SAFLAX-",'Basis-Tabelle-Samen'!T86,"-",'Basis-Tabelle-Samen'!J86,"-cultivation-set-greek.jpg")),
IF($C$1="Irisch - IE",HYPERLINK(CONCATENATE("https://www.saflax.de/0-WVK-Retail/Bilder-Pictures/SAFLAX-",'Basis-Tabelle-Samen'!T86,"-",'Basis-Tabelle-Samen'!J86,"-cultivation-set-irish.jpg")),
IF($C$1="Isländisch - IS",HYPERLINK(CONCATENATE("https://www.saflax.de/0-WVK-Retail/Bilder-Pictures/SAFLAX-",'Basis-Tabelle-Samen'!T86,"-",'Basis-Tabelle-Samen'!J86,"-cultivation-set-icelandic.jpg")),
IF($C$1="Italienisch - IT",HYPERLINK(CONCATENATE("https://www.saflax.de/0-WVK-Retail/Bilder-Pictures/SAFLAX-",'Basis-Tabelle-Samen'!T86,"-",'Basis-Tabelle-Samen'!J86,"-cultivation-set-italian.jpg")),
IF($C$1="Japanisch - JP",HYPERLINK(CONCATENATE("https://www.saflax.de/0-WVK-Retail/Bilder-Pictures/SAFLAX-",'Basis-Tabelle-Samen'!T86,"-",'Basis-Tabelle-Samen'!J86,"-cultivation-set-japanese.jpg")),
IF($C$1="Kroatisch - HR",HYPERLINK(CONCATENATE("https://www.saflax.de/0-WVK-Retail/Bilder-Pictures/SAFLAX-",'Basis-Tabelle-Samen'!T86,"-",'Basis-Tabelle-Samen'!J86,"-cultivation-set-croatian.jpg")),
IF($C$1="Lettisch - LV",HYPERLINK(CONCATENATE("https://www.saflax.de/0-WVK-Retail/Bilder-Pictures/SAFLAX-",'Basis-Tabelle-Samen'!T86,"-",'Basis-Tabelle-Samen'!J86,"-cultivation-set-latvian.jpg")),
IF($C$1="Litauisch - LT",HYPERLINK(CONCATENATE("https://www.saflax.de/0-WVK-Retail/Bilder-Pictures/SAFLAX-",'Basis-Tabelle-Samen'!T86,"-",'Basis-Tabelle-Samen'!J86,"-cultivation-set-lithuanian.jpg")),
IF($C$1="Maltesisch - MT",HYPERLINK(CONCATENATE("https://www.saflax.de/0-WVK-Retail/Bilder-Pictures/SAFLAX-",'Basis-Tabelle-Samen'!T86,"-",'Basis-Tabelle-Samen'!J86,"-cultivation-set-maltese.jpg")),
IF($C$1="Niederländisch - NL",HYPERLINK(CONCATENATE("https://www.saflax.de/0-WVK-Retail/Bilder-Pictures/SAFLAX-",'Basis-Tabelle-Samen'!T86,"-",'Basis-Tabelle-Samen'!J86,"-cultivation-set-dutch.jpg")),
IF($C$1="Norwegisch - NO",HYPERLINK(CONCATENATE("https://www.saflax.de/0-WVK-Retail/Bilder-Pictures/SAFLAX-",'Basis-Tabelle-Samen'!T86,"-",'Basis-Tabelle-Samen'!J86,"-cultivation-set-nowegian.jpg")),
IF($C$1="Polnisch - PL",HYPERLINK(CONCATENATE("https://www.saflax.de/0-WVK-Retail/Bilder-Pictures/SAFLAX-",'Basis-Tabelle-Samen'!T86,"-",'Basis-Tabelle-Samen'!J86,"-cultivation-set-polish.jpg")),
IF($C$1="Portugiesisch - PT",HYPERLINK(CONCATENATE("https://www.saflax.de/0-WVK-Retail/Bilder-Pictures/SAFLAX-",'Basis-Tabelle-Samen'!T86,"-",'Basis-Tabelle-Samen'!J86,"-cultivation-set-portuguese.jpg")),
IF($C$1="Rumänisch - RO",HYPERLINK(CONCATENATE("https://www.saflax.de/0-WVK-Retail/Bilder-Pictures/SAFLAX-",'Basis-Tabelle-Samen'!T86,"-",'Basis-Tabelle-Samen'!J86,"-cultivation-set-romanian.jpg")),
IF($C$1="Schwedisch - SE",HYPERLINK(CONCATENATE("https://www.saflax.de/0-WVK-Retail/Bilder-Pictures/SAFLAX-",'Basis-Tabelle-Samen'!T86,"-",'Basis-Tabelle-Samen'!J86,"-cultivation-set-swedish.jpg")),
IF($C$1="Slowakisch - SK",HYPERLINK(CONCATENATE("https://www.saflax.de/0-WVK-Retail/Bilder-Pictures/SAFLAX-",'Basis-Tabelle-Samen'!T86,"-",'Basis-Tabelle-Samen'!J86,"-cultivation-set-slovak.jpg")),
IF($C$1="Slowenisch - SI",HYPERLINK(CONCATENATE("https://www.saflax.de/0-WVK-Retail/Bilder-Pictures/SAFLAX-",'Basis-Tabelle-Samen'!T86,"-",'Basis-Tabelle-Samen'!J86,"-cultivation-set-slovenian.jpg")),
IF($C$1="Spanisch - ES",HYPERLINK(CONCATENATE("https://www.saflax.de/0-WVK-Retail/Bilder-Pictures/SAFLAX-",'Basis-Tabelle-Samen'!T86,"-",'Basis-Tabelle-Samen'!J86,"-cultivation-set-spanish.jpg")),
IF($C$1="Tschechisch - CZ",HYPERLINK(CONCATENATE("https://www.saflax.de/0-WVK-Retail/Bilder-Pictures/SAFLAX-",'Basis-Tabelle-Samen'!T86,"-",'Basis-Tabelle-Samen'!J86,"-cultivation-set-czech.jpg")),
IF($C$1="Türkisch - TR",HYPERLINK(CONCATENATE("https://www.saflax.de/0-WVK-Retail/Bilder-Pictures/SAFLAX-",'Basis-Tabelle-Samen'!T86,"-",'Basis-Tabelle-Samen'!J86,"-cultivation-set-turkish.jpg")),
IF($C$1="Ungarisch - HU",HYPERLINK(CONCATENATE("https://www.saflax.de/0-WVK-Retail/Bilder-Pictures/SAFLAX-",'Basis-Tabelle-Samen'!T86,"-",'Basis-Tabelle-Samen'!J86,"-cultivation-set-hungarian.jpg")),
" ACHTUNG")))))))))))))))))))))))))))))</f>
        <v>https://www.saflax.de/0-WVK-Retail/Bilder-Pictures/SAFLAX-33008-liriodendron-tulipifera-cultivation-set-english.jpg</v>
      </c>
      <c r="AQ119" s="330" t="str">
        <f>IF(L119&lt;1,"",
IF($C$1="Bulgarisch - BG",HYPERLINK(CONCATENATE("https://www.saflax.de/0-WVK-Retail/Bilder-Pictures/SAFLAX-",'Basis-Tabelle-Samen'!W86,"-",'Basis-Tabelle-Samen'!J86,"-garden-in-the-bag-bulgarian.jpg")),
IF($C$1="Dänisch - DK",HYPERLINK(CONCATENATE("https://www.saflax.de/0-WVK-Retail/Bilder-Pictures/SAFLAX-",'Basis-Tabelle-Samen'!W86,"-",'Basis-Tabelle-Samen'!J86,"-garden-in-the-bag-danish.jpg")),
IF($C$1="Deutsch - DE",HYPERLINK(CONCATENATE("https://www.saflax.de/0-WVK-Retail/Bilder-Pictures/SAFLAX-",'Basis-Tabelle-Samen'!W86,"-",'Basis-Tabelle-Samen'!J86,"-garden-in-the-bag-german.jpg")),
IF($C$1="Englisch - UK",HYPERLINK(CONCATENATE("https://www.saflax.de/0-WVK-Retail/Bilder-Pictures/SAFLAX-",'Basis-Tabelle-Samen'!W86,"-",'Basis-Tabelle-Samen'!J86,"-garden-in-the-bag-english.jpg")),
IF($C$1="Estnisch - EE",HYPERLINK(CONCATENATE("https://www.saflax.de/0-WVK-Retail/Bilder-Pictures/SAFLAX-",'Basis-Tabelle-Samen'!W86,"-",'Basis-Tabelle-Samen'!J86,"-garden-in-the-bag-estonian.jpg")),
IF($C$1="Finnisch - FI",HYPERLINK(CONCATENATE("https://www.saflax.de/0-WVK-Retail/Bilder-Pictures/SAFLAX-",'Basis-Tabelle-Samen'!W86,"-",'Basis-Tabelle-Samen'!J86,"-garden-in-the-bag-finnish.jpg")),
IF($C$1="Französisch - FR",HYPERLINK(CONCATENATE("https://www.saflax.de/0-WVK-Retail/Bilder-Pictures/SAFLAX-",'Basis-Tabelle-Samen'!W86,"-",'Basis-Tabelle-Samen'!J86,"-garden-in-the-bag-french.jpg")),
IF($C$1="Griechisch - GR",HYPERLINK(CONCATENATE("https://www.saflax.de/0-WVK-Retail/Bilder-Pictures/SAFLAX-",'Basis-Tabelle-Samen'!W86,"-",'Basis-Tabelle-Samen'!J86,"-garden-in-the-bag-greek.jpg")),
IF($C$1="Irisch - IE",HYPERLINK(CONCATENATE("https://www.saflax.de/0-WVK-Retail/Bilder-Pictures/SAFLAX-",'Basis-Tabelle-Samen'!W86,"-",'Basis-Tabelle-Samen'!J86,"-garden-in-the-bag-irish.jpg")),
IF($C$1="Isländisch - IS",HYPERLINK(CONCATENATE("https://www.saflax.de/0-WVK-Retail/Bilder-Pictures/SAFLAX-",'Basis-Tabelle-Samen'!W86,"-",'Basis-Tabelle-Samen'!J86,"-garden-in-the-bag-icelandic.jpg")),
IF($C$1="Italienisch - IT",HYPERLINK(CONCATENATE("https://www.saflax.de/0-WVK-Retail/Bilder-Pictures/SAFLAX-",'Basis-Tabelle-Samen'!W86,"-",'Basis-Tabelle-Samen'!J86,"-garden-in-the-bag-italian.jpg")),
IF($C$1="Japanisch - JP",HYPERLINK(CONCATENATE("https://www.saflax.de/0-WVK-Retail/Bilder-Pictures/SAFLAX-",'Basis-Tabelle-Samen'!W86,"-",'Basis-Tabelle-Samen'!J86,"-garden-in-the-bag-japanese.jpg")),
IF($C$1="Kroatisch - HR",HYPERLINK(CONCATENATE("https://www.saflax.de/0-WVK-Retail/Bilder-Pictures/SAFLAX-",'Basis-Tabelle-Samen'!W86,"-",'Basis-Tabelle-Samen'!J86,"-garden-in-the-bag-croatian.jpg")),
IF($C$1="Lettisch - LV",HYPERLINK(CONCATENATE("https://www.saflax.de/0-WVK-Retail/Bilder-Pictures/SAFLAX-",'Basis-Tabelle-Samen'!W86,"-",'Basis-Tabelle-Samen'!J86,"-garden-in-the-bag-latvian.jpg")),
IF($C$1="Litauisch - LT",HYPERLINK(CONCATENATE("https://www.saflax.de/0-WVK-Retail/Bilder-Pictures/SAFLAX-",'Basis-Tabelle-Samen'!W86,"-",'Basis-Tabelle-Samen'!J86,"-garden-in-the-bag-lithuanian.jpg")),
IF($C$1="Maltesisch - MT",HYPERLINK(CONCATENATE("https://www.saflax.de/0-WVK-Retail/Bilder-Pictures/SAFLAX-",'Basis-Tabelle-Samen'!W86,"-",'Basis-Tabelle-Samen'!J86,"-garden-in-the-bag-maltese.jpg")),
IF($C$1="Niederländisch - NL",HYPERLINK(CONCATENATE("https://www.saflax.de/0-WVK-Retail/Bilder-Pictures/SAFLAX-",'Basis-Tabelle-Samen'!W86,"-",'Basis-Tabelle-Samen'!J86,"-garden-in-the-bag-dutch.jpg")),
IF($C$1="Norwegisch - NO",HYPERLINK(CONCATENATE("https://www.saflax.de/0-WVK-Retail/Bilder-Pictures/SAFLAX-",'Basis-Tabelle-Samen'!W86,"-",'Basis-Tabelle-Samen'!J86,"-garden-in-the-bag-nowegian.jpg")),
IF($C$1="Polnisch - PL",HYPERLINK(CONCATENATE("https://www.saflax.de/0-WVK-Retail/Bilder-Pictures/SAFLAX-",'Basis-Tabelle-Samen'!W86,"-",'Basis-Tabelle-Samen'!J86,"-garden-in-the-bag-polish.jpg")),
IF($C$1="Portugiesisch - PT",HYPERLINK(CONCATENATE("https://www.saflax.de/0-WVK-Retail/Bilder-Pictures/SAFLAX-",'Basis-Tabelle-Samen'!W86,"-",'Basis-Tabelle-Samen'!J86,"-garden-in-the-bag-portuguese.jpg")),
IF($C$1="Rumänisch - RO",HYPERLINK(CONCATENATE("https://www.saflax.de/0-WVK-Retail/Bilder-Pictures/SAFLAX-",'Basis-Tabelle-Samen'!W86,"-",'Basis-Tabelle-Samen'!J86,"-garden-in-the-bag-romanian.jpg")),
IF($C$1="Schwedisch - SE",HYPERLINK(CONCATENATE("https://www.saflax.de/0-WVK-Retail/Bilder-Pictures/SAFLAX-",'Basis-Tabelle-Samen'!W86,"-",'Basis-Tabelle-Samen'!J86,"-garden-in-the-bag-swedish.jpg")),
IF($C$1="Slowakisch - SK",HYPERLINK(CONCATENATE("https://www.saflax.de/0-WVK-Retail/Bilder-Pictures/SAFLAX-",'Basis-Tabelle-Samen'!W86,"-",'Basis-Tabelle-Samen'!J86,"-garden-in-the-bag-slovak.jpg")),
IF($C$1="Slowenisch - SI",HYPERLINK(CONCATENATE("https://www.saflax.de/0-WVK-Retail/Bilder-Pictures/SAFLAX-",'Basis-Tabelle-Samen'!W86,"-",'Basis-Tabelle-Samen'!J86,"-garden-in-the-bag-slovenian.jpg")),
IF($C$1="Spanisch - ES",HYPERLINK(CONCATENATE("https://www.saflax.de/0-WVK-Retail/Bilder-Pictures/SAFLAX-",'Basis-Tabelle-Samen'!W86,"-",'Basis-Tabelle-Samen'!J86,"-garden-in-the-bag-spanish.jpg")),
IF($C$1="Tschechisch - CZ",HYPERLINK(CONCATENATE("https://www.saflax.de/0-WVK-Retail/Bilder-Pictures/SAFLAX-",'Basis-Tabelle-Samen'!W86,"-",'Basis-Tabelle-Samen'!J86,"-garden-in-the-bag-czech.jpg")),
IF($C$1="Türkisch - TR",HYPERLINK(CONCATENATE("https://www.saflax.de/0-WVK-Retail/Bilder-Pictures/SAFLAX-",'Basis-Tabelle-Samen'!W86,"-",'Basis-Tabelle-Samen'!J86,"-garden-in-the-bag-turkish.jpg")),
IF($C$1="Ungarisch - HU",HYPERLINK(CONCATENATE("https://www.saflax.de/0-WVK-Retail/Bilder-Pictures/SAFLAX-",'Basis-Tabelle-Samen'!W86,"-",'Basis-Tabelle-Samen'!J86,"-garden-in-the-bag-hungarian.jpg")),
" ACHTUNG")))))))))))))))))))))))))))))</f>
        <v>https://www.saflax.de/0-WVK-Retail/Bilder-Pictures/SAFLAX-63008-liriodendron-tulipifera-garden-in-the-bag-english.jpg</v>
      </c>
    </row>
    <row r="120" spans="1:43" ht="17.100000000000001" customHeight="1" x14ac:dyDescent="0.2">
      <c r="A120" s="318" t="str">
        <f>IF('Basis-Tabelle-Samen'!A49="","",IF($C$1="Deutsch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20" s="319" t="str">
        <f>'Basis-Tabelle-Samen'!I49</f>
        <v>Spathodea campanulata</v>
      </c>
      <c r="C120" s="316" t="str">
        <f>IF($C$1="Bulgarisch - BG",'Basis-Tabelle-Samen'!Z49,
IF($C$1="Dänisch - DK",'Basis-Tabelle-Samen'!AA49,
IF($C$1="Deutsch - DE",'Basis-Tabelle-Samen'!AB49,
IF($C$1="Englisch - UK",'Basis-Tabelle-Samen'!AC49,
IF($C$1="Estnisch - EE",'Basis-Tabelle-Samen'!AD49,
IF($C$1="Finnisch - FI",'Basis-Tabelle-Samen'!AE49,
IF($C$1="Französisch - FR",'Basis-Tabelle-Samen'!AF49,
IF($C$1="Griechisch - GR",'Basis-Tabelle-Samen'!AG49,
IF($C$1="Irisch - IE",'Basis-Tabelle-Samen'!AH49,
IF($C$1="Isländisch - IS",'Basis-Tabelle-Samen'!AI49,
IF($C$1="Italienisch - IT",'Basis-Tabelle-Samen'!AJ49,
IF($C$1="Japanisch - JP",'Basis-Tabelle-Samen'!AK49,
IF($C$1="Kroatisch - HR",'Basis-Tabelle-Samen'!AL49,
IF($C$1="Lettisch - LV",'Basis-Tabelle-Samen'!AM49,
IF($C$1="Litauisch - LT",'Basis-Tabelle-Samen'!AN49,
IF($C$1="Maltesisch - MT",'Basis-Tabelle-Samen'!AO49,
IF($C$1="Niederländisch - NL",'Basis-Tabelle-Samen'!AP49,
IF($C$1="Norwegisch - NO",'Basis-Tabelle-Samen'!AQ49,
IF($C$1="Polnisch - PL",'Basis-Tabelle-Samen'!AR49,
IF($C$1="Portugiesisch - PT",'Basis-Tabelle-Samen'!AS49,
IF($C$1="Rumänisch - RO",'Basis-Tabelle-Samen'!AT49,
IF($C$1="Schwedisch - SE",'Basis-Tabelle-Samen'!AU49,
IF($C$1="Slowakisch - SK",'Basis-Tabelle-Samen'!AV49,
IF($C$1="Slowenisch - SI",'Basis-Tabelle-Samen'!AW49,
IF($C$1="Spanisch - ES",'Basis-Tabelle-Samen'!AX49,
IF($C$1="Tschechisch - CZ",'Basis-Tabelle-Samen'!AY49,
IF($C$1="Türkisch - TR",'Basis-Tabelle-Samen'!AZ49,
IF($C$1="Ungarisch - HU",'Basis-Tabelle-Samen'!BA49,
" ACHTUNG"))))))))))))))))))))))))))))</f>
        <v>African Tulip Tree</v>
      </c>
      <c r="D120" s="320">
        <f>'Basis-Tabelle-Samen'!F49</f>
        <v>30</v>
      </c>
      <c r="E120" s="321" t="str">
        <f>'Basis-Tabelle-Samen'!H49</f>
        <v>7 %</v>
      </c>
      <c r="F120" s="322" t="str">
        <f>IF('Basis-Tabelle-Samen'!G49="","",'Basis-Tabelle-Samen'!G49)</f>
        <v>01</v>
      </c>
      <c r="G120" s="320">
        <f>'Basis-Tabelle-Samen'!C49</f>
        <v>12908</v>
      </c>
      <c r="H120" s="323">
        <f>'Basis-Tabelle-Samen'!D49</f>
        <v>4055473129082</v>
      </c>
      <c r="I120" s="324">
        <f>'Basis-Tabelle-Samen'!E49</f>
        <v>1.85</v>
      </c>
      <c r="J120" s="325">
        <f t="shared" si="1"/>
        <v>12</v>
      </c>
      <c r="K120" s="326">
        <f>'Basis-Tabelle-Samen'!K49</f>
        <v>72908</v>
      </c>
      <c r="L120" s="323">
        <f>'Basis-Tabelle-Samen'!L49</f>
        <v>4055473729084</v>
      </c>
      <c r="M120" s="324">
        <f>'Basis-Tabelle-Samen'!M49</f>
        <v>2.4500000000000002</v>
      </c>
      <c r="N120" s="326">
        <f>IF(K120&lt;1,"",'3'!$I$15)</f>
        <v>15</v>
      </c>
      <c r="O120" s="327">
        <f>IF(K120&lt;1,"",'3'!$J$11)</f>
        <v>90</v>
      </c>
      <c r="P120" s="326">
        <f>'Basis-Tabelle-Samen'!N49</f>
        <v>82908</v>
      </c>
      <c r="Q120" s="323">
        <f>'Basis-Tabelle-Samen'!O49</f>
        <v>4055473829081</v>
      </c>
      <c r="R120" s="328">
        <f>'Basis-Tabelle-Samen'!P49</f>
        <v>3.75</v>
      </c>
      <c r="S120" s="326">
        <f>IF(R120&lt;1,"",'3'!$M$15)</f>
        <v>18</v>
      </c>
      <c r="T120" s="327">
        <f>IF(R120&lt;1,"",'3'!$N$11)</f>
        <v>72</v>
      </c>
      <c r="U120" s="326">
        <f>'Basis-Tabelle-Samen'!Q49</f>
        <v>52908</v>
      </c>
      <c r="V120" s="323">
        <f>'Basis-Tabelle-Samen'!R49</f>
        <v>4055473529080</v>
      </c>
      <c r="W120" s="324">
        <f>'Basis-Tabelle-Samen'!S49</f>
        <v>4.95</v>
      </c>
      <c r="X120" s="326">
        <f>IF(U120&lt;1,"",'3'!$Q$15)</f>
        <v>6</v>
      </c>
      <c r="Y120" s="327">
        <f>IF(U120&lt;1,"",'3'!$R$11)</f>
        <v>24</v>
      </c>
      <c r="Z120" s="326">
        <f>'Basis-Tabelle-Samen'!T49</f>
        <v>32908</v>
      </c>
      <c r="AA120" s="323">
        <f>'Basis-Tabelle-Samen'!U49</f>
        <v>4055473329086</v>
      </c>
      <c r="AB120" s="324">
        <f>'Basis-Tabelle-Samen'!V49</f>
        <v>6.75</v>
      </c>
      <c r="AC120" s="326">
        <f>IF(Z120&lt;1,"",'3'!$U$15)</f>
        <v>6</v>
      </c>
      <c r="AD120" s="327">
        <f>IF(Z120&lt;1,"",'3'!$V$11)</f>
        <v>24</v>
      </c>
      <c r="AE120" s="326">
        <f>'Basis-Tabelle-Samen'!W49</f>
        <v>62908</v>
      </c>
      <c r="AF120" s="323">
        <f>'Basis-Tabelle-Samen'!X49</f>
        <v>4055473629087</v>
      </c>
      <c r="AG120" s="324">
        <f>'Basis-Tabelle-Samen'!Y49</f>
        <v>2.95</v>
      </c>
      <c r="AH120" s="326">
        <f>IF(AE120&lt;1,"",'3'!$Y$15)</f>
        <v>8</v>
      </c>
      <c r="AI120" s="327">
        <f>IF(AE120&lt;1,"",'3'!$Z$11)</f>
        <v>64</v>
      </c>
      <c r="AJ120" s="315"/>
      <c r="AK120" s="316" t="str">
        <f>IF(G120&lt;1,"",
IF($C$1="Bulgarisch - BG",HYPERLINK(CONCATENATE("https://www.saflax.de/0-WVK-Retail/Bilder-Pictures/SAFLAX-",'Basis-Tabelle-Samen'!C49,"-",'Basis-Tabelle-Samen'!J49,"-seed-package-front-cr-bulgarian.jpg")),
IF($C$1="Dänisch - DK",HYPERLINK(CONCATENATE("https://www.saflax.de/0-WVK-Retail/Bilder-Pictures/SAFLAX-",'Basis-Tabelle-Samen'!C49,"-",'Basis-Tabelle-Samen'!J49,"-seed-package-front-cr-danish.jpg")),
IF($C$1="Deutsch - DE",HYPERLINK(CONCATENATE("https://www.saflax.de/0-WVK-Retail/Bilder-Pictures/SAFLAX-",'Basis-Tabelle-Samen'!C49,"-",'Basis-Tabelle-Samen'!J49,"-seed-package-front-cr-german.jpg")),
IF($C$1="Englisch - UK",HYPERLINK(CONCATENATE("https://www.saflax.de/0-WVK-Retail/Bilder-Pictures/SAFLAX-",'Basis-Tabelle-Samen'!C49,"-",'Basis-Tabelle-Samen'!J49,"-seed-package-front-cr-english.jpg")),
IF($C$1="Estnisch - EE",HYPERLINK(CONCATENATE("https://www.saflax.de/0-WVK-Retail/Bilder-Pictures/SAFLAX-",'Basis-Tabelle-Samen'!C49,"-",'Basis-Tabelle-Samen'!J49,"-seed-package-front-cr-estonian.jpg")),
IF($C$1="Finnisch - FI",HYPERLINK(CONCATENATE("https://www.saflax.de/0-WVK-Retail/Bilder-Pictures/SAFLAX-",'Basis-Tabelle-Samen'!C49,"-",'Basis-Tabelle-Samen'!J49,"-seed-package-front-cr-finnish.jpg")),
IF($C$1="Französisch - FR",HYPERLINK(CONCATENATE("https://www.saflax.de/0-WVK-Retail/Bilder-Pictures/SAFLAX-",'Basis-Tabelle-Samen'!C49,"-",'Basis-Tabelle-Samen'!J49,"-seed-package-front-cr-french.jpg")),
IF($C$1="Griechisch - GR",HYPERLINK(CONCATENATE("https://www.saflax.de/0-WVK-Retail/Bilder-Pictures/SAFLAX-",'Basis-Tabelle-Samen'!C49,"-",'Basis-Tabelle-Samen'!J49,"-seed-package-front-cr-greek.jpg")),
IF($C$1="Irisch - IE",HYPERLINK(CONCATENATE("https://www.saflax.de/0-WVK-Retail/Bilder-Pictures/SAFLAX-",'Basis-Tabelle-Samen'!C49,"-",'Basis-Tabelle-Samen'!J49,"-seed-package-front-cr-irish.jpg")),
IF($C$1="Isländisch - IS",HYPERLINK(CONCATENATE("https://www.saflax.de/0-WVK-Retail/Bilder-Pictures/SAFLAX-",'Basis-Tabelle-Samen'!C49,"-",'Basis-Tabelle-Samen'!J49,"-seed-package-front-cr-icelandic.jpg")),
IF($C$1="Italienisch - IT",HYPERLINK(CONCATENATE("https://www.saflax.de/0-WVK-Retail/Bilder-Pictures/SAFLAX-",'Basis-Tabelle-Samen'!C49,"-",'Basis-Tabelle-Samen'!J49,"-seed-package-front-cr-italian.jpg")),
IF($C$1="Japanisch - JP",HYPERLINK(CONCATENATE("https://www.saflax.de/0-WVK-Retail/Bilder-Pictures/SAFLAX-",'Basis-Tabelle-Samen'!C49,"-",'Basis-Tabelle-Samen'!J49,"-seed-package-front-cr-japanese.jpg")),
IF($C$1="Kroatisch - HR",HYPERLINK(CONCATENATE("https://www.saflax.de/0-WVK-Retail/Bilder-Pictures/SAFLAX-",'Basis-Tabelle-Samen'!C49,"-",'Basis-Tabelle-Samen'!J49,"-seed-package-front-cr-croatian.jpg")),
IF($C$1="Lettisch - LV",HYPERLINK(CONCATENATE("https://www.saflax.de/0-WVK-Retail/Bilder-Pictures/SAFLAX-",'Basis-Tabelle-Samen'!C49,"-",'Basis-Tabelle-Samen'!J49,"-seed-package-front-cr-latvian.jpg")),
IF($C$1="Litauisch - LT",HYPERLINK(CONCATENATE("https://www.saflax.de/0-WVK-Retail/Bilder-Pictures/SAFLAX-",'Basis-Tabelle-Samen'!C49,"-",'Basis-Tabelle-Samen'!J49,"-seed-package-front-cr-lithuanian.jpg")),
IF($C$1="Maltesisch - MT",HYPERLINK(CONCATENATE("https://www.saflax.de/0-WVK-Retail/Bilder-Pictures/SAFLAX-",'Basis-Tabelle-Samen'!C49,"-",'Basis-Tabelle-Samen'!J49,"-seed-package-front-cr-maltese.jpg")),
IF($C$1="Niederländisch - NL",HYPERLINK(CONCATENATE("https://www.saflax.de/0-WVK-Retail/Bilder-Pictures/SAFLAX-",'Basis-Tabelle-Samen'!C49,"-",'Basis-Tabelle-Samen'!J49,"-seed-package-front-cr-dutch.jpg")),
IF($C$1="Norwegisch - NO",HYPERLINK(CONCATENATE("https://www.saflax.de/0-WVK-Retail/Bilder-Pictures/SAFLAX-",'Basis-Tabelle-Samen'!C49,"-",'Basis-Tabelle-Samen'!J49,"-seed-package-front-cr-nowegian.jpg")),
IF($C$1="Polnisch - PL",HYPERLINK(CONCATENATE("https://www.saflax.de/0-WVK-Retail/Bilder-Pictures/SAFLAX-",'Basis-Tabelle-Samen'!C49,"-",'Basis-Tabelle-Samen'!J49,"-seed-package-front-cr-polish.jpg")),
IF($C$1="Portugiesisch - PT",HYPERLINK(CONCATENATE("https://www.saflax.de/0-WVK-Retail/Bilder-Pictures/SAFLAX-",'Basis-Tabelle-Samen'!C49,"-",'Basis-Tabelle-Samen'!J49,"-seed-package-front-cr-portuguese.jpg")),
IF($C$1="Rumänisch - RO",HYPERLINK(CONCATENATE("https://www.saflax.de/0-WVK-Retail/Bilder-Pictures/SAFLAX-",'Basis-Tabelle-Samen'!C49,"-",'Basis-Tabelle-Samen'!J49,"-seed-package-front-cr-romanian.jpg")),
IF($C$1="Schwedisch - SE",HYPERLINK(CONCATENATE("https://www.saflax.de/0-WVK-Retail/Bilder-Pictures/SAFLAX-",'Basis-Tabelle-Samen'!C49,"-",'Basis-Tabelle-Samen'!J49,"-seed-package-front-cr-swedish.jpg")),
IF($C$1="Slowakisch - SK",HYPERLINK(CONCATENATE("https://www.saflax.de/0-WVK-Retail/Bilder-Pictures/SAFLAX-",'Basis-Tabelle-Samen'!C49,"-",'Basis-Tabelle-Samen'!J49,"-seed-package-front-cr-slovak.jpg")),
IF($C$1="Slowenisch - SI",HYPERLINK(CONCATENATE("https://www.saflax.de/0-WVK-Retail/Bilder-Pictures/SAFLAX-",'Basis-Tabelle-Samen'!C49,"-",'Basis-Tabelle-Samen'!J49,"-seed-package-front-cr-slovenian.jpg")),
IF($C$1="Spanisch - ES",HYPERLINK(CONCATENATE("https://www.saflax.de/0-WVK-Retail/Bilder-Pictures/SAFLAX-",'Basis-Tabelle-Samen'!C49,"-",'Basis-Tabelle-Samen'!J49,"-seed-package-front-cr-spanish.jpg")),
IF($C$1="Tschechisch - CZ",HYPERLINK(CONCATENATE("https://www.saflax.de/0-WVK-Retail/Bilder-Pictures/SAFLAX-",'Basis-Tabelle-Samen'!C49,"-",'Basis-Tabelle-Samen'!J49,"-seed-package-front-cr-czech.jpg")),
IF($C$1="Türkisch - TR",HYPERLINK(CONCATENATE("https://www.saflax.de/0-WVK-Retail/Bilder-Pictures/SAFLAX-",'Basis-Tabelle-Samen'!C49,"-",'Basis-Tabelle-Samen'!J49,"-seed-package-front-cr-turkish.jpg")),
IF($C$1="Ungarisch - HU",HYPERLINK(CONCATENATE("https://www.saflax.de/0-WVK-Retail/Bilder-Pictures/SAFLAX-",'Basis-Tabelle-Samen'!C49,"-",'Basis-Tabelle-Samen'!J49,"-seed-package-front-cr-hungarian.jpg")),
" ACHTUNG")))))))))))))))))))))))))))))</f>
        <v>https://www.saflax.de/0-WVK-Retail/Bilder-Pictures/SAFLAX-12908-spathodea-campanulata-seed-package-front-cr-english.jpg</v>
      </c>
      <c r="AL120" s="330" t="str">
        <f>IF(G120&lt;1,"",
IF($C$1="Bulgarisch - BG",HYPERLINK(CONCATENATE("https://www.saflax.de/0-WVK-Retail/Bilder-Pictures/SAFLAX-",'Basis-Tabelle-Samen'!C49,"-",'Basis-Tabelle-Samen'!J49,"-seed-package-back-cr-bulgarian.jpg")),
IF($C$1="Dänisch - DK",HYPERLINK(CONCATENATE("https://www.saflax.de/0-WVK-Retail/Bilder-Pictures/SAFLAX-",'Basis-Tabelle-Samen'!C49,"-",'Basis-Tabelle-Samen'!J49,"-seed-package-back-cr-danish.jpg")),
IF($C$1="Deutsch - DE",HYPERLINK(CONCATENATE("https://www.saflax.de/0-WVK-Retail/Bilder-Pictures/SAFLAX-",'Basis-Tabelle-Samen'!C49,"-",'Basis-Tabelle-Samen'!J49,"-seed-package-back-cr-german.jpg")),
IF($C$1="Englisch - UK",HYPERLINK(CONCATENATE("https://www.saflax.de/0-WVK-Retail/Bilder-Pictures/SAFLAX-",'Basis-Tabelle-Samen'!C49,"-",'Basis-Tabelle-Samen'!J49,"-seed-package-back-cr-english.jpg")),
IF($C$1="Estnisch - EE",HYPERLINK(CONCATENATE("https://www.saflax.de/0-WVK-Retail/Bilder-Pictures/SAFLAX-",'Basis-Tabelle-Samen'!C49,"-",'Basis-Tabelle-Samen'!J49,"-seed-package-back-cr-estonian.jpg")),
IF($C$1="Finnisch - FI",HYPERLINK(CONCATENATE("https://www.saflax.de/0-WVK-Retail/Bilder-Pictures/SAFLAX-",'Basis-Tabelle-Samen'!C49,"-",'Basis-Tabelle-Samen'!J49,"-seed-package-back-cr-finnish.jpg")),
IF($C$1="Französisch - FR",HYPERLINK(CONCATENATE("https://www.saflax.de/0-WVK-Retail/Bilder-Pictures/SAFLAX-",'Basis-Tabelle-Samen'!C49,"-",'Basis-Tabelle-Samen'!J49,"-seed-package-back-cr-french.jpg")),
IF($C$1="Griechisch - GR",HYPERLINK(CONCATENATE("https://www.saflax.de/0-WVK-Retail/Bilder-Pictures/SAFLAX-",'Basis-Tabelle-Samen'!C49,"-",'Basis-Tabelle-Samen'!J49,"-seed-package-back-cr-greek.jpg")),
IF($C$1="Irisch - IE",HYPERLINK(CONCATENATE("https://www.saflax.de/0-WVK-Retail/Bilder-Pictures/SAFLAX-",'Basis-Tabelle-Samen'!C49,"-",'Basis-Tabelle-Samen'!J49,"-seed-package-back-cr-irish.jpg")),
IF($C$1="Isländisch - IS",HYPERLINK(CONCATENATE("https://www.saflax.de/0-WVK-Retail/Bilder-Pictures/SAFLAX-",'Basis-Tabelle-Samen'!C49,"-",'Basis-Tabelle-Samen'!J49,"-seed-package-back-cr-icelandic.jpg")),
IF($C$1="Italienisch - IT",HYPERLINK(CONCATENATE("https://www.saflax.de/0-WVK-Retail/Bilder-Pictures/SAFLAX-",'Basis-Tabelle-Samen'!C49,"-",'Basis-Tabelle-Samen'!J49,"-seed-package-back-cr-italian.jpg")),
IF($C$1="Japanisch - JP",HYPERLINK(CONCATENATE("https://www.saflax.de/0-WVK-Retail/Bilder-Pictures/SAFLAX-",'Basis-Tabelle-Samen'!C49,"-",'Basis-Tabelle-Samen'!J49,"-seed-package-back-cr-japanese.jpg")),
IF($C$1="Kroatisch - HR",HYPERLINK(CONCATENATE("https://www.saflax.de/0-WVK-Retail/Bilder-Pictures/SAFLAX-",'Basis-Tabelle-Samen'!C49,"-",'Basis-Tabelle-Samen'!J49,"-seed-package-back-cr-croatian.jpg")),
IF($C$1="Lettisch - LV",HYPERLINK(CONCATENATE("https://www.saflax.de/0-WVK-Retail/Bilder-Pictures/SAFLAX-",'Basis-Tabelle-Samen'!C49,"-",'Basis-Tabelle-Samen'!J49,"-seed-package-back-cr-latvian.jpg")),
IF($C$1="Litauisch - LT",HYPERLINK(CONCATENATE("https://www.saflax.de/0-WVK-Retail/Bilder-Pictures/SAFLAX-",'Basis-Tabelle-Samen'!C49,"-",'Basis-Tabelle-Samen'!J49,"-seed-package-back-cr-lithuanian.jpg")),
IF($C$1="Maltesisch - MT",HYPERLINK(CONCATENATE("https://www.saflax.de/0-WVK-Retail/Bilder-Pictures/SAFLAX-",'Basis-Tabelle-Samen'!C49,"-",'Basis-Tabelle-Samen'!J49,"-seed-package-back-cr-maltese.jpg")),
IF($C$1="Niederländisch - NL",HYPERLINK(CONCATENATE("https://www.saflax.de/0-WVK-Retail/Bilder-Pictures/SAFLAX-",'Basis-Tabelle-Samen'!C49,"-",'Basis-Tabelle-Samen'!J49,"-seed-package-back-cr-dutch.jpg")),
IF($C$1="Norwegisch - NO",HYPERLINK(CONCATENATE("https://www.saflax.de/0-WVK-Retail/Bilder-Pictures/SAFLAX-",'Basis-Tabelle-Samen'!C49,"-",'Basis-Tabelle-Samen'!J49,"-seed-package-back-cr-nowegian.jpg")),
IF($C$1="Polnisch - PL",HYPERLINK(CONCATENATE("https://www.saflax.de/0-WVK-Retail/Bilder-Pictures/SAFLAX-",'Basis-Tabelle-Samen'!C49,"-",'Basis-Tabelle-Samen'!J49,"-seed-package-back-cr-polish.jpg")),
IF($C$1="Portugiesisch - PT",HYPERLINK(CONCATENATE("https://www.saflax.de/0-WVK-Retail/Bilder-Pictures/SAFLAX-",'Basis-Tabelle-Samen'!C49,"-",'Basis-Tabelle-Samen'!J49,"-seed-package-back-cr-portuguese.jpg")),
IF($C$1="Rumänisch - RO",HYPERLINK(CONCATENATE("https://www.saflax.de/0-WVK-Retail/Bilder-Pictures/SAFLAX-",'Basis-Tabelle-Samen'!C49,"-",'Basis-Tabelle-Samen'!J49,"-seed-package-back-cr-romanian.jpg")),
IF($C$1="Schwedisch - SE",HYPERLINK(CONCATENATE("https://www.saflax.de/0-WVK-Retail/Bilder-Pictures/SAFLAX-",'Basis-Tabelle-Samen'!C49,"-",'Basis-Tabelle-Samen'!J49,"-seed-package-back-cr-swedish.jpg")),
IF($C$1="Slowakisch - SK",HYPERLINK(CONCATENATE("https://www.saflax.de/0-WVK-Retail/Bilder-Pictures/SAFLAX-",'Basis-Tabelle-Samen'!C49,"-",'Basis-Tabelle-Samen'!J49,"-seed-package-back-cr-slovak.jpg")),
IF($C$1="Slowenisch - SI",HYPERLINK(CONCATENATE("https://www.saflax.de/0-WVK-Retail/Bilder-Pictures/SAFLAX-",'Basis-Tabelle-Samen'!C49,"-",'Basis-Tabelle-Samen'!J49,"-seed-package-back-cr-slovenian.jpg")),
IF($C$1="Spanisch - ES",HYPERLINK(CONCATENATE("https://www.saflax.de/0-WVK-Retail/Bilder-Pictures/SAFLAX-",'Basis-Tabelle-Samen'!C49,"-",'Basis-Tabelle-Samen'!J49,"-seed-package-back-cr-spanish.jpg")),
IF($C$1="Tschechisch - CZ",HYPERLINK(CONCATENATE("https://www.saflax.de/0-WVK-Retail/Bilder-Pictures/SAFLAX-",'Basis-Tabelle-Samen'!C49,"-",'Basis-Tabelle-Samen'!J49,"-seed-package-back-cr-czech.jpg")),
IF($C$1="Türkisch - TR",HYPERLINK(CONCATENATE("https://www.saflax.de/0-WVK-Retail/Bilder-Pictures/SAFLAX-",'Basis-Tabelle-Samen'!C49,"-",'Basis-Tabelle-Samen'!J49,"-seed-package-back-cr-turkish.jpg")),
IF($C$1="Ungarisch - HU",HYPERLINK(CONCATENATE("https://www.saflax.de/0-WVK-Retail/Bilder-Pictures/SAFLAX-",'Basis-Tabelle-Samen'!C49,"-",'Basis-Tabelle-Samen'!J49,"-seed-package-back-cr-hungarian.jpg")),
" ACHTUNG")))))))))))))))))))))))))))))</f>
        <v>https://www.saflax.de/0-WVK-Retail/Bilder-Pictures/SAFLAX-12908-spathodea-campanulata-seed-package-back-cr-english.jpg</v>
      </c>
      <c r="AM120" s="330" t="str">
        <f>IF(H120&lt;1,"",
IF($C$1="Bulgarisch - BG",HYPERLINK(CONCATENATE("https://www.saflax.de/0-WVK-Retail/Bilder-Pictures/SAFLAX-",'Basis-Tabelle-Samen'!K49,"-",'Basis-Tabelle-Samen'!J49,"-garden-to-go-mini-bulgarian.jpg")),
IF($C$1="Dänisch - DK",HYPERLINK(CONCATENATE("https://www.saflax.de/0-WVK-Retail/Bilder-Pictures/SAFLAX-",'Basis-Tabelle-Samen'!K49,"-",'Basis-Tabelle-Samen'!J49,"-garden-to-go-mini-danish.jpg")),
IF($C$1="Deutsch - DE",HYPERLINK(CONCATENATE("https://www.saflax.de/0-WVK-Retail/Bilder-Pictures/SAFLAX-",'Basis-Tabelle-Samen'!K49,"-",'Basis-Tabelle-Samen'!J49,"-garden-to-go-mini-german.jpg")),
IF($C$1="Englisch - UK",HYPERLINK(CONCATENATE("https://www.saflax.de/0-WVK-Retail/Bilder-Pictures/SAFLAX-",'Basis-Tabelle-Samen'!K49,"-",'Basis-Tabelle-Samen'!J49,"-garden-to-go-mini-english.jpg")),
IF($C$1="Estnisch - EE",HYPERLINK(CONCATENATE("https://www.saflax.de/0-WVK-Retail/Bilder-Pictures/SAFLAX-",'Basis-Tabelle-Samen'!K49,"-",'Basis-Tabelle-Samen'!J49,"-garden-to-go-mini-estonian.jpg")),
IF($C$1="Finnisch - FI",HYPERLINK(CONCATENATE("https://www.saflax.de/0-WVK-Retail/Bilder-Pictures/SAFLAX-",'Basis-Tabelle-Samen'!K49,"-",'Basis-Tabelle-Samen'!J49,"-garden-to-go-mini-finnish.jpg")),
IF($C$1="Französisch - FR",HYPERLINK(CONCATENATE("https://www.saflax.de/0-WVK-Retail/Bilder-Pictures/SAFLAX-",'Basis-Tabelle-Samen'!K49,"-",'Basis-Tabelle-Samen'!J49,"-garden-to-go-mini-french.jpg")),
IF($C$1="Griechisch - GR",HYPERLINK(CONCATENATE("https://www.saflax.de/0-WVK-Retail/Bilder-Pictures/SAFLAX-",'Basis-Tabelle-Samen'!K49,"-",'Basis-Tabelle-Samen'!J49,"-garden-to-go-mini-greek.jpg")),
IF($C$1="Irisch - IE",HYPERLINK(CONCATENATE("https://www.saflax.de/0-WVK-Retail/Bilder-Pictures/SAFLAX-",'Basis-Tabelle-Samen'!K49,"-",'Basis-Tabelle-Samen'!J49,"-garden-to-go-mini-irish.jpg")),
IF($C$1="Isländisch - IS",HYPERLINK(CONCATENATE("https://www.saflax.de/0-WVK-Retail/Bilder-Pictures/SAFLAX-",'Basis-Tabelle-Samen'!K49,"-",'Basis-Tabelle-Samen'!J49,"-garden-to-go-mini-icelandic.jpg")),
IF($C$1="Italienisch - IT",HYPERLINK(CONCATENATE("https://www.saflax.de/0-WVK-Retail/Bilder-Pictures/SAFLAX-",'Basis-Tabelle-Samen'!K49,"-",'Basis-Tabelle-Samen'!J49,"-garden-to-go-mini-italian.jpg")),
IF($C$1="Japanisch - JP",HYPERLINK(CONCATENATE("https://www.saflax.de/0-WVK-Retail/Bilder-Pictures/SAFLAX-",'Basis-Tabelle-Samen'!K49,"-",'Basis-Tabelle-Samen'!J49,"-garden-to-go-mini-japanese.jpg")),
IF($C$1="Kroatisch - HR",HYPERLINK(CONCATENATE("https://www.saflax.de/0-WVK-Retail/Bilder-Pictures/SAFLAX-",'Basis-Tabelle-Samen'!K49,"-",'Basis-Tabelle-Samen'!J49,"-garden-to-go-mini-croatian.jpg")),
IF($C$1="Lettisch - LV",HYPERLINK(CONCATENATE("https://www.saflax.de/0-WVK-Retail/Bilder-Pictures/SAFLAX-",'Basis-Tabelle-Samen'!K49,"-",'Basis-Tabelle-Samen'!J49,"-garden-to-go-mini-latvian.jpg")),
IF($C$1="Litauisch - LT",HYPERLINK(CONCATENATE("https://www.saflax.de/0-WVK-Retail/Bilder-Pictures/SAFLAX-",'Basis-Tabelle-Samen'!K49,"-",'Basis-Tabelle-Samen'!J49,"-garden-to-go-mini-lithuanian.jpg")),
IF($C$1="Maltesisch - MT",HYPERLINK(CONCATENATE("https://www.saflax.de/0-WVK-Retail/Bilder-Pictures/SAFLAX-",'Basis-Tabelle-Samen'!K49,"-",'Basis-Tabelle-Samen'!J49,"-garden-to-go-mini-maltese.jpg")),
IF($C$1="Niederländisch - NL",HYPERLINK(CONCATENATE("https://www.saflax.de/0-WVK-Retail/Bilder-Pictures/SAFLAX-",'Basis-Tabelle-Samen'!K49,"-",'Basis-Tabelle-Samen'!J49,"-garden-to-go-mini-dutch.jpg")),
IF($C$1="Norwegisch - NO",HYPERLINK(CONCATENATE("https://www.saflax.de/0-WVK-Retail/Bilder-Pictures/SAFLAX-",'Basis-Tabelle-Samen'!K49,"-",'Basis-Tabelle-Samen'!J49,"-garden-to-go-mini-nowegian.jpg")),
IF($C$1="Polnisch - PL",HYPERLINK(CONCATENATE("https://www.saflax.de/0-WVK-Retail/Bilder-Pictures/SAFLAX-",'Basis-Tabelle-Samen'!K49,"-",'Basis-Tabelle-Samen'!J49,"-garden-to-go-mini-polish.jpg")),
IF($C$1="Portugiesisch - PT",HYPERLINK(CONCATENATE("https://www.saflax.de/0-WVK-Retail/Bilder-Pictures/SAFLAX-",'Basis-Tabelle-Samen'!K49,"-",'Basis-Tabelle-Samen'!J49,"-garden-to-go-mini-portuguese.jpg")),
IF($C$1="Rumänisch - RO",HYPERLINK(CONCATENATE("https://www.saflax.de/0-WVK-Retail/Bilder-Pictures/SAFLAX-",'Basis-Tabelle-Samen'!K49,"-",'Basis-Tabelle-Samen'!J49,"-garden-to-go-mini-romanian.jpg")),
IF($C$1="Schwedisch - SE",HYPERLINK(CONCATENATE("https://www.saflax.de/0-WVK-Retail/Bilder-Pictures/SAFLAX-",'Basis-Tabelle-Samen'!K49,"-",'Basis-Tabelle-Samen'!J49,"-garden-to-go-mini-swedish.jpg")),
IF($C$1="Slowakisch - SK",HYPERLINK(CONCATENATE("https://www.saflax.de/0-WVK-Retail/Bilder-Pictures/SAFLAX-",'Basis-Tabelle-Samen'!K49,"-",'Basis-Tabelle-Samen'!J49,"-garden-to-go-mini-slovak.jpg")),
IF($C$1="Slowenisch - SI",HYPERLINK(CONCATENATE("https://www.saflax.de/0-WVK-Retail/Bilder-Pictures/SAFLAX-",'Basis-Tabelle-Samen'!K49,"-",'Basis-Tabelle-Samen'!J49,"-garden-to-go-mini-slovenian.jpg")),
IF($C$1="Spanisch - ES",HYPERLINK(CONCATENATE("https://www.saflax.de/0-WVK-Retail/Bilder-Pictures/SAFLAX-",'Basis-Tabelle-Samen'!K49,"-",'Basis-Tabelle-Samen'!J49,"-garden-to-go-mini-spanish.jpg")),
IF($C$1="Tschechisch - CZ",HYPERLINK(CONCATENATE("https://www.saflax.de/0-WVK-Retail/Bilder-Pictures/SAFLAX-",'Basis-Tabelle-Samen'!K49,"-",'Basis-Tabelle-Samen'!J49,"-garden-to-go-mini-czech.jpg")),
IF($C$1="Türkisch - TR",HYPERLINK(CONCATENATE("https://www.saflax.de/0-WVK-Retail/Bilder-Pictures/SAFLAX-",'Basis-Tabelle-Samen'!K49,"-",'Basis-Tabelle-Samen'!J49,"-garden-to-go-mini-turkish.jpg")),
IF($C$1="Ungarisch - HU",HYPERLINK(CONCATENATE("https://www.saflax.de/0-WVK-Retail/Bilder-Pictures/SAFLAX-",'Basis-Tabelle-Samen'!K49,"-",'Basis-Tabelle-Samen'!J49,"-garden-to-go-mini-hungarian.jpg")),
" ACHTUNG")))))))))))))))))))))))))))))</f>
        <v>https://www.saflax.de/0-WVK-Retail/Bilder-Pictures/SAFLAX-72908-spathodea-campanulata-garden-to-go-mini-english.jpg</v>
      </c>
      <c r="AN120" s="330" t="str">
        <f>IF(I120&lt;1,"",
IF($C$1="Bulgarisch - BG",HYPERLINK(CONCATENATE("https://www.saflax.de/0-WVK-Retail/Bilder-Pictures/SAFLAX-",'Basis-Tabelle-Samen'!N49,"-",'Basis-Tabelle-Samen'!J49,"-garden-to-go-lite-bulgarian.jpg")),
IF($C$1="Dänisch - DK",HYPERLINK(CONCATENATE("https://www.saflax.de/0-WVK-Retail/Bilder-Pictures/SAFLAX-",'Basis-Tabelle-Samen'!N49,"-",'Basis-Tabelle-Samen'!J49,"-garden-to-go-lite-danish.jpg")),
IF($C$1="Deutsch - DE",HYPERLINK(CONCATENATE("https://www.saflax.de/0-WVK-Retail/Bilder-Pictures/SAFLAX-",'Basis-Tabelle-Samen'!N49,"-",'Basis-Tabelle-Samen'!J49,"-garden-to-go-lite-german.jpg")),
IF($C$1="Englisch - UK",HYPERLINK(CONCATENATE("https://www.saflax.de/0-WVK-Retail/Bilder-Pictures/SAFLAX-",'Basis-Tabelle-Samen'!N49,"-",'Basis-Tabelle-Samen'!J49,"-garden-to-go-lite-english.jpg")),
IF($C$1="Estnisch - EE",HYPERLINK(CONCATENATE("https://www.saflax.de/0-WVK-Retail/Bilder-Pictures/SAFLAX-",'Basis-Tabelle-Samen'!N49,"-",'Basis-Tabelle-Samen'!J49,"-garden-to-go-lite-estonian.jpg")),
IF($C$1="Finnisch - FI",HYPERLINK(CONCATENATE("https://www.saflax.de/0-WVK-Retail/Bilder-Pictures/SAFLAX-",'Basis-Tabelle-Samen'!N49,"-",'Basis-Tabelle-Samen'!J49,"-garden-to-go-lite-finnish.jpg")),
IF($C$1="Französisch - FR",HYPERLINK(CONCATENATE("https://www.saflax.de/0-WVK-Retail/Bilder-Pictures/SAFLAX-",'Basis-Tabelle-Samen'!N49,"-",'Basis-Tabelle-Samen'!J49,"-garden-to-go-lite-french.jpg")),
IF($C$1="Griechisch - GR",HYPERLINK(CONCATENATE("https://www.saflax.de/0-WVK-Retail/Bilder-Pictures/SAFLAX-",'Basis-Tabelle-Samen'!N49,"-",'Basis-Tabelle-Samen'!J49,"-garden-to-go-lite-greek.jpg")),
IF($C$1="Irisch - IE",HYPERLINK(CONCATENATE("https://www.saflax.de/0-WVK-Retail/Bilder-Pictures/SAFLAX-",'Basis-Tabelle-Samen'!N49,"-",'Basis-Tabelle-Samen'!J49,"-garden-to-go-lite-irish.jpg")),
IF($C$1="Isländisch - IS",HYPERLINK(CONCATENATE("https://www.saflax.de/0-WVK-Retail/Bilder-Pictures/SAFLAX-",'Basis-Tabelle-Samen'!N49,"-",'Basis-Tabelle-Samen'!J49,"-garden-to-go-lite-icelandic.jpg")),
IF($C$1="Italienisch - IT",HYPERLINK(CONCATENATE("https://www.saflax.de/0-WVK-Retail/Bilder-Pictures/SAFLAX-",'Basis-Tabelle-Samen'!N49,"-",'Basis-Tabelle-Samen'!J49,"-garden-to-go-lite-italian.jpg")),
IF($C$1="Japanisch - JP",HYPERLINK(CONCATENATE("https://www.saflax.de/0-WVK-Retail/Bilder-Pictures/SAFLAX-",'Basis-Tabelle-Samen'!N49,"-",'Basis-Tabelle-Samen'!J49,"-garden-to-go-lite-japanese.jpg")),
IF($C$1="Kroatisch - HR",HYPERLINK(CONCATENATE("https://www.saflax.de/0-WVK-Retail/Bilder-Pictures/SAFLAX-",'Basis-Tabelle-Samen'!N49,"-",'Basis-Tabelle-Samen'!J49,"-garden-to-go-lite-croatian.jpg")),
IF($C$1="Lettisch - LV",HYPERLINK(CONCATENATE("https://www.saflax.de/0-WVK-Retail/Bilder-Pictures/SAFLAX-",'Basis-Tabelle-Samen'!N49,"-",'Basis-Tabelle-Samen'!J49,"-garden-to-go-lite-latvian.jpg")),
IF($C$1="Litauisch - LT",HYPERLINK(CONCATENATE("https://www.saflax.de/0-WVK-Retail/Bilder-Pictures/SAFLAX-",'Basis-Tabelle-Samen'!N49,"-",'Basis-Tabelle-Samen'!J49,"-garden-to-go-lite-lithuanian.jpg")),
IF($C$1="Maltesisch - MT",HYPERLINK(CONCATENATE("https://www.saflax.de/0-WVK-Retail/Bilder-Pictures/SAFLAX-",'Basis-Tabelle-Samen'!N49,"-",'Basis-Tabelle-Samen'!J49,"-garden-to-go-lite-maltese.jpg")),
IF($C$1="Niederländisch - NL",HYPERLINK(CONCATENATE("https://www.saflax.de/0-WVK-Retail/Bilder-Pictures/SAFLAX-",'Basis-Tabelle-Samen'!N49,"-",'Basis-Tabelle-Samen'!J49,"-garden-to-go-lite-dutch.jpg")),
IF($C$1="Norwegisch - NO",HYPERLINK(CONCATENATE("https://www.saflax.de/0-WVK-Retail/Bilder-Pictures/SAFLAX-",'Basis-Tabelle-Samen'!N49,"-",'Basis-Tabelle-Samen'!J49,"-garden-to-go-lite-nowegian.jpg")),
IF($C$1="Polnisch - PL",HYPERLINK(CONCATENATE("https://www.saflax.de/0-WVK-Retail/Bilder-Pictures/SAFLAX-",'Basis-Tabelle-Samen'!N49,"-",'Basis-Tabelle-Samen'!J49,"-garden-to-go-lite-polish.jpg")),
IF($C$1="Portugiesisch - PT",HYPERLINK(CONCATENATE("https://www.saflax.de/0-WVK-Retail/Bilder-Pictures/SAFLAX-",'Basis-Tabelle-Samen'!N49,"-",'Basis-Tabelle-Samen'!J49,"-garden-to-go-lite-portuguese.jpg")),
IF($C$1="Rumänisch - RO",HYPERLINK(CONCATENATE("https://www.saflax.de/0-WVK-Retail/Bilder-Pictures/SAFLAX-",'Basis-Tabelle-Samen'!N49,"-",'Basis-Tabelle-Samen'!J49,"-garden-to-go-lite-romanian.jpg")),
IF($C$1="Schwedisch - SE",HYPERLINK(CONCATENATE("https://www.saflax.de/0-WVK-Retail/Bilder-Pictures/SAFLAX-",'Basis-Tabelle-Samen'!N49,"-",'Basis-Tabelle-Samen'!J49,"-garden-to-go-lite-swedish.jpg")),
IF($C$1="Slowakisch - SK",HYPERLINK(CONCATENATE("https://www.saflax.de/0-WVK-Retail/Bilder-Pictures/SAFLAX-",'Basis-Tabelle-Samen'!N49,"-",'Basis-Tabelle-Samen'!J49,"-garden-to-go-lite-slovak.jpg")),
IF($C$1="Slowenisch - SI",HYPERLINK(CONCATENATE("https://www.saflax.de/0-WVK-Retail/Bilder-Pictures/SAFLAX-",'Basis-Tabelle-Samen'!N49,"-",'Basis-Tabelle-Samen'!J49,"-garden-to-go-lite-slovenian.jpg")),
IF($C$1="Spanisch - ES",HYPERLINK(CONCATENATE("https://www.saflax.de/0-WVK-Retail/Bilder-Pictures/SAFLAX-",'Basis-Tabelle-Samen'!N49,"-",'Basis-Tabelle-Samen'!J49,"-garden-to-go-lite-spanish.jpg")),
IF($C$1="Tschechisch - CZ",HYPERLINK(CONCATENATE("https://www.saflax.de/0-WVK-Retail/Bilder-Pictures/SAFLAX-",'Basis-Tabelle-Samen'!N49,"-",'Basis-Tabelle-Samen'!J49,"-garden-to-go-lite-czech.jpg")),
IF($C$1="Türkisch - TR",HYPERLINK(CONCATENATE("https://www.saflax.de/0-WVK-Retail/Bilder-Pictures/SAFLAX-",'Basis-Tabelle-Samen'!N49,"-",'Basis-Tabelle-Samen'!J49,"-garden-to-go-lite-turkish.jpg")),
IF($C$1="Ungarisch - HU",HYPERLINK(CONCATENATE("https://www.saflax.de/0-WVK-Retail/Bilder-Pictures/SAFLAX-",'Basis-Tabelle-Samen'!N49,"-",'Basis-Tabelle-Samen'!J49,"-garden-to-go-lite-hungarian.jpg")),
" ACHTUNG")))))))))))))))))))))))))))))</f>
        <v>https://www.saflax.de/0-WVK-Retail/Bilder-Pictures/SAFLAX-82908-spathodea-campanulata-garden-to-go-lite-english.jpg</v>
      </c>
      <c r="AO120" s="330" t="str">
        <f>IF(J120&lt;1,"",
IF($C$1="Bulgarisch - BG",HYPERLINK(CONCATENATE("https://www.saflax.de/0-WVK-Retail/Bilder-Pictures/SAFLAX-",'Basis-Tabelle-Samen'!Q49,"-",'Basis-Tabelle-Samen'!J49,"-garden-to-go-bulgarian.jpg")),
IF($C$1="Dänisch - DK",HYPERLINK(CONCATENATE("https://www.saflax.de/0-WVK-Retail/Bilder-Pictures/SAFLAX-",'Basis-Tabelle-Samen'!Q49,"-",'Basis-Tabelle-Samen'!J49,"-garden-to-go-danish.jpg")),
IF($C$1="Deutsch - DE",HYPERLINK(CONCATENATE("https://www.saflax.de/0-WVK-Retail/Bilder-Pictures/SAFLAX-",'Basis-Tabelle-Samen'!Q49,"-",'Basis-Tabelle-Samen'!J49,"-garden-to-go-german.jpg")),
IF($C$1="Englisch - UK",HYPERLINK(CONCATENATE("https://www.saflax.de/0-WVK-Retail/Bilder-Pictures/SAFLAX-",'Basis-Tabelle-Samen'!Q49,"-",'Basis-Tabelle-Samen'!J49,"-garden-to-go-english.jpg")),
IF($C$1="Estnisch - EE",HYPERLINK(CONCATENATE("https://www.saflax.de/0-WVK-Retail/Bilder-Pictures/SAFLAX-",'Basis-Tabelle-Samen'!Q49,"-",'Basis-Tabelle-Samen'!J49,"-garden-to-go-estonian.jpg")),
IF($C$1="Finnisch - FI",HYPERLINK(CONCATENATE("https://www.saflax.de/0-WVK-Retail/Bilder-Pictures/SAFLAX-",'Basis-Tabelle-Samen'!Q49,"-",'Basis-Tabelle-Samen'!J49,"-garden-to-go-finnish.jpg")),
IF($C$1="Französisch - FR",HYPERLINK(CONCATENATE("https://www.saflax.de/0-WVK-Retail/Bilder-Pictures/SAFLAX-",'Basis-Tabelle-Samen'!Q49,"-",'Basis-Tabelle-Samen'!J49,"-garden-to-go-french.jpg")),
IF($C$1="Griechisch - GR",HYPERLINK(CONCATENATE("https://www.saflax.de/0-WVK-Retail/Bilder-Pictures/SAFLAX-",'Basis-Tabelle-Samen'!Q49,"-",'Basis-Tabelle-Samen'!J49,"-garden-to-go-greek.jpg")),
IF($C$1="Irisch - IE",HYPERLINK(CONCATENATE("https://www.saflax.de/0-WVK-Retail/Bilder-Pictures/SAFLAX-",'Basis-Tabelle-Samen'!Q49,"-",'Basis-Tabelle-Samen'!J49,"-garden-to-go-irish.jpg")),
IF($C$1="Isländisch - IS",HYPERLINK(CONCATENATE("https://www.saflax.de/0-WVK-Retail/Bilder-Pictures/SAFLAX-",'Basis-Tabelle-Samen'!Q49,"-",'Basis-Tabelle-Samen'!J49,"-garden-to-go-icelandic.jpg")),
IF($C$1="Italienisch - IT",HYPERLINK(CONCATENATE("https://www.saflax.de/0-WVK-Retail/Bilder-Pictures/SAFLAX-",'Basis-Tabelle-Samen'!Q49,"-",'Basis-Tabelle-Samen'!J49,"-garden-to-go-italian.jpg")),
IF($C$1="Japanisch - JP",HYPERLINK(CONCATENATE("https://www.saflax.de/0-WVK-Retail/Bilder-Pictures/SAFLAX-",'Basis-Tabelle-Samen'!Q49,"-",'Basis-Tabelle-Samen'!J49,"-garden-to-go-japanese.jpg")),
IF($C$1="Kroatisch - HR",HYPERLINK(CONCATENATE("https://www.saflax.de/0-WVK-Retail/Bilder-Pictures/SAFLAX-",'Basis-Tabelle-Samen'!Q49,"-",'Basis-Tabelle-Samen'!J49,"-garden-to-go-croatian.jpg")),
IF($C$1="Lettisch - LV",HYPERLINK(CONCATENATE("https://www.saflax.de/0-WVK-Retail/Bilder-Pictures/SAFLAX-",'Basis-Tabelle-Samen'!Q49,"-",'Basis-Tabelle-Samen'!J49,"-garden-to-go-latvian.jpg")),
IF($C$1="Litauisch - LT",HYPERLINK(CONCATENATE("https://www.saflax.de/0-WVK-Retail/Bilder-Pictures/SAFLAX-",'Basis-Tabelle-Samen'!Q49,"-",'Basis-Tabelle-Samen'!J49,"-garden-to-go-lithuanian.jpg")),
IF($C$1="Maltesisch - MT",HYPERLINK(CONCATENATE("https://www.saflax.de/0-WVK-Retail/Bilder-Pictures/SAFLAX-",'Basis-Tabelle-Samen'!Q49,"-",'Basis-Tabelle-Samen'!J49,"-garden-to-go-maltese.jpg")),
IF($C$1="Niederländisch - NL",HYPERLINK(CONCATENATE("https://www.saflax.de/0-WVK-Retail/Bilder-Pictures/SAFLAX-",'Basis-Tabelle-Samen'!Q49,"-",'Basis-Tabelle-Samen'!J49,"-garden-to-go-dutch.jpg")),
IF($C$1="Norwegisch - NO",HYPERLINK(CONCATENATE("https://www.saflax.de/0-WVK-Retail/Bilder-Pictures/SAFLAX-",'Basis-Tabelle-Samen'!Q49,"-",'Basis-Tabelle-Samen'!J49,"-garden-to-go-nowegian.jpg")),
IF($C$1="Polnisch - PL",HYPERLINK(CONCATENATE("https://www.saflax.de/0-WVK-Retail/Bilder-Pictures/SAFLAX-",'Basis-Tabelle-Samen'!Q49,"-",'Basis-Tabelle-Samen'!J49,"-garden-to-go-polish.jpg")),
IF($C$1="Portugiesisch - PT",HYPERLINK(CONCATENATE("https://www.saflax.de/0-WVK-Retail/Bilder-Pictures/SAFLAX-",'Basis-Tabelle-Samen'!Q49,"-",'Basis-Tabelle-Samen'!J49,"-garden-to-go-portuguese.jpg")),
IF($C$1="Rumänisch - RO",HYPERLINK(CONCATENATE("https://www.saflax.de/0-WVK-Retail/Bilder-Pictures/SAFLAX-",'Basis-Tabelle-Samen'!Q49,"-",'Basis-Tabelle-Samen'!J49,"-garden-to-go-romanian.jpg")),
IF($C$1="Schwedisch - SE",HYPERLINK(CONCATENATE("https://www.saflax.de/0-WVK-Retail/Bilder-Pictures/SAFLAX-",'Basis-Tabelle-Samen'!Q49,"-",'Basis-Tabelle-Samen'!J49,"-garden-to-go-swedish.jpg")),
IF($C$1="Slowakisch - SK",HYPERLINK(CONCATENATE("https://www.saflax.de/0-WVK-Retail/Bilder-Pictures/SAFLAX-",'Basis-Tabelle-Samen'!Q49,"-",'Basis-Tabelle-Samen'!J49,"-garden-to-go-slovak.jpg")),
IF($C$1="Slowenisch - SI",HYPERLINK(CONCATENATE("https://www.saflax.de/0-WVK-Retail/Bilder-Pictures/SAFLAX-",'Basis-Tabelle-Samen'!Q49,"-",'Basis-Tabelle-Samen'!J49,"-garden-to-go-slovenian.jpg")),
IF($C$1="Spanisch - ES",HYPERLINK(CONCATENATE("https://www.saflax.de/0-WVK-Retail/Bilder-Pictures/SAFLAX-",'Basis-Tabelle-Samen'!Q49,"-",'Basis-Tabelle-Samen'!J49,"-garden-to-go-spanish.jpg")),
IF($C$1="Tschechisch - CZ",HYPERLINK(CONCATENATE("https://www.saflax.de/0-WVK-Retail/Bilder-Pictures/SAFLAX-",'Basis-Tabelle-Samen'!Q49,"-",'Basis-Tabelle-Samen'!J49,"-garden-to-go-czech.jpg")),
IF($C$1="Türkisch - TR",HYPERLINK(CONCATENATE("https://www.saflax.de/0-WVK-Retail/Bilder-Pictures/SAFLAX-",'Basis-Tabelle-Samen'!Q49,"-",'Basis-Tabelle-Samen'!J49,"-garden-to-go-turkish.jpg")),
IF($C$1="Ungarisch - HU",HYPERLINK(CONCATENATE("https://www.saflax.de/0-WVK-Retail/Bilder-Pictures/SAFLAX-",'Basis-Tabelle-Samen'!Q49,"-",'Basis-Tabelle-Samen'!J49,"-garden-to-go-hungarian.jpg")),
" ACHTUNG")))))))))))))))))))))))))))))</f>
        <v>https://www.saflax.de/0-WVK-Retail/Bilder-Pictures/SAFLAX-52908-spathodea-campanulata-garden-to-go-english.jpg</v>
      </c>
      <c r="AP120" s="330" t="str">
        <f>IF(K120&lt;1,"",
IF($C$1="Bulgarisch - BG",HYPERLINK(CONCATENATE("https://www.saflax.de/0-WVK-Retail/Bilder-Pictures/SAFLAX-",'Basis-Tabelle-Samen'!T49,"-",'Basis-Tabelle-Samen'!J49,"-cultivation-set-bulgarian.jpg")),
IF($C$1="Dänisch - DK",HYPERLINK(CONCATENATE("https://www.saflax.de/0-WVK-Retail/Bilder-Pictures/SAFLAX-",'Basis-Tabelle-Samen'!T49,"-",'Basis-Tabelle-Samen'!J49,"-cultivation-set-danish.jpg")),
IF($C$1="Deutsch - DE",HYPERLINK(CONCATENATE("https://www.saflax.de/0-WVK-Retail/Bilder-Pictures/SAFLAX-",'Basis-Tabelle-Samen'!T49,"-",'Basis-Tabelle-Samen'!J49,"-cultivation-set-german.jpg")),
IF($C$1="Englisch - UK",HYPERLINK(CONCATENATE("https://www.saflax.de/0-WVK-Retail/Bilder-Pictures/SAFLAX-",'Basis-Tabelle-Samen'!T49,"-",'Basis-Tabelle-Samen'!J49,"-cultivation-set-english.jpg")),
IF($C$1="Estnisch - EE",HYPERLINK(CONCATENATE("https://www.saflax.de/0-WVK-Retail/Bilder-Pictures/SAFLAX-",'Basis-Tabelle-Samen'!T49,"-",'Basis-Tabelle-Samen'!J49,"-cultivation-set-estonian.jpg")),
IF($C$1="Finnisch - FI",HYPERLINK(CONCATENATE("https://www.saflax.de/0-WVK-Retail/Bilder-Pictures/SAFLAX-",'Basis-Tabelle-Samen'!T49,"-",'Basis-Tabelle-Samen'!J49,"-cultivation-set-finnish.jpg")),
IF($C$1="Französisch - FR",HYPERLINK(CONCATENATE("https://www.saflax.de/0-WVK-Retail/Bilder-Pictures/SAFLAX-",'Basis-Tabelle-Samen'!T49,"-",'Basis-Tabelle-Samen'!J49,"-cultivation-set-french.jpg")),
IF($C$1="Griechisch - GR",HYPERLINK(CONCATENATE("https://www.saflax.de/0-WVK-Retail/Bilder-Pictures/SAFLAX-",'Basis-Tabelle-Samen'!T49,"-",'Basis-Tabelle-Samen'!J49,"-cultivation-set-greek.jpg")),
IF($C$1="Irisch - IE",HYPERLINK(CONCATENATE("https://www.saflax.de/0-WVK-Retail/Bilder-Pictures/SAFLAX-",'Basis-Tabelle-Samen'!T49,"-",'Basis-Tabelle-Samen'!J49,"-cultivation-set-irish.jpg")),
IF($C$1="Isländisch - IS",HYPERLINK(CONCATENATE("https://www.saflax.de/0-WVK-Retail/Bilder-Pictures/SAFLAX-",'Basis-Tabelle-Samen'!T49,"-",'Basis-Tabelle-Samen'!J49,"-cultivation-set-icelandic.jpg")),
IF($C$1="Italienisch - IT",HYPERLINK(CONCATENATE("https://www.saflax.de/0-WVK-Retail/Bilder-Pictures/SAFLAX-",'Basis-Tabelle-Samen'!T49,"-",'Basis-Tabelle-Samen'!J49,"-cultivation-set-italian.jpg")),
IF($C$1="Japanisch - JP",HYPERLINK(CONCATENATE("https://www.saflax.de/0-WVK-Retail/Bilder-Pictures/SAFLAX-",'Basis-Tabelle-Samen'!T49,"-",'Basis-Tabelle-Samen'!J49,"-cultivation-set-japanese.jpg")),
IF($C$1="Kroatisch - HR",HYPERLINK(CONCATENATE("https://www.saflax.de/0-WVK-Retail/Bilder-Pictures/SAFLAX-",'Basis-Tabelle-Samen'!T49,"-",'Basis-Tabelle-Samen'!J49,"-cultivation-set-croatian.jpg")),
IF($C$1="Lettisch - LV",HYPERLINK(CONCATENATE("https://www.saflax.de/0-WVK-Retail/Bilder-Pictures/SAFLAX-",'Basis-Tabelle-Samen'!T49,"-",'Basis-Tabelle-Samen'!J49,"-cultivation-set-latvian.jpg")),
IF($C$1="Litauisch - LT",HYPERLINK(CONCATENATE("https://www.saflax.de/0-WVK-Retail/Bilder-Pictures/SAFLAX-",'Basis-Tabelle-Samen'!T49,"-",'Basis-Tabelle-Samen'!J49,"-cultivation-set-lithuanian.jpg")),
IF($C$1="Maltesisch - MT",HYPERLINK(CONCATENATE("https://www.saflax.de/0-WVK-Retail/Bilder-Pictures/SAFLAX-",'Basis-Tabelle-Samen'!T49,"-",'Basis-Tabelle-Samen'!J49,"-cultivation-set-maltese.jpg")),
IF($C$1="Niederländisch - NL",HYPERLINK(CONCATENATE("https://www.saflax.de/0-WVK-Retail/Bilder-Pictures/SAFLAX-",'Basis-Tabelle-Samen'!T49,"-",'Basis-Tabelle-Samen'!J49,"-cultivation-set-dutch.jpg")),
IF($C$1="Norwegisch - NO",HYPERLINK(CONCATENATE("https://www.saflax.de/0-WVK-Retail/Bilder-Pictures/SAFLAX-",'Basis-Tabelle-Samen'!T49,"-",'Basis-Tabelle-Samen'!J49,"-cultivation-set-nowegian.jpg")),
IF($C$1="Polnisch - PL",HYPERLINK(CONCATENATE("https://www.saflax.de/0-WVK-Retail/Bilder-Pictures/SAFLAX-",'Basis-Tabelle-Samen'!T49,"-",'Basis-Tabelle-Samen'!J49,"-cultivation-set-polish.jpg")),
IF($C$1="Portugiesisch - PT",HYPERLINK(CONCATENATE("https://www.saflax.de/0-WVK-Retail/Bilder-Pictures/SAFLAX-",'Basis-Tabelle-Samen'!T49,"-",'Basis-Tabelle-Samen'!J49,"-cultivation-set-portuguese.jpg")),
IF($C$1="Rumänisch - RO",HYPERLINK(CONCATENATE("https://www.saflax.de/0-WVK-Retail/Bilder-Pictures/SAFLAX-",'Basis-Tabelle-Samen'!T49,"-",'Basis-Tabelle-Samen'!J49,"-cultivation-set-romanian.jpg")),
IF($C$1="Schwedisch - SE",HYPERLINK(CONCATENATE("https://www.saflax.de/0-WVK-Retail/Bilder-Pictures/SAFLAX-",'Basis-Tabelle-Samen'!T49,"-",'Basis-Tabelle-Samen'!J49,"-cultivation-set-swedish.jpg")),
IF($C$1="Slowakisch - SK",HYPERLINK(CONCATENATE("https://www.saflax.de/0-WVK-Retail/Bilder-Pictures/SAFLAX-",'Basis-Tabelle-Samen'!T49,"-",'Basis-Tabelle-Samen'!J49,"-cultivation-set-slovak.jpg")),
IF($C$1="Slowenisch - SI",HYPERLINK(CONCATENATE("https://www.saflax.de/0-WVK-Retail/Bilder-Pictures/SAFLAX-",'Basis-Tabelle-Samen'!T49,"-",'Basis-Tabelle-Samen'!J49,"-cultivation-set-slovenian.jpg")),
IF($C$1="Spanisch - ES",HYPERLINK(CONCATENATE("https://www.saflax.de/0-WVK-Retail/Bilder-Pictures/SAFLAX-",'Basis-Tabelle-Samen'!T49,"-",'Basis-Tabelle-Samen'!J49,"-cultivation-set-spanish.jpg")),
IF($C$1="Tschechisch - CZ",HYPERLINK(CONCATENATE("https://www.saflax.de/0-WVK-Retail/Bilder-Pictures/SAFLAX-",'Basis-Tabelle-Samen'!T49,"-",'Basis-Tabelle-Samen'!J49,"-cultivation-set-czech.jpg")),
IF($C$1="Türkisch - TR",HYPERLINK(CONCATENATE("https://www.saflax.de/0-WVK-Retail/Bilder-Pictures/SAFLAX-",'Basis-Tabelle-Samen'!T49,"-",'Basis-Tabelle-Samen'!J49,"-cultivation-set-turkish.jpg")),
IF($C$1="Ungarisch - HU",HYPERLINK(CONCATENATE("https://www.saflax.de/0-WVK-Retail/Bilder-Pictures/SAFLAX-",'Basis-Tabelle-Samen'!T49,"-",'Basis-Tabelle-Samen'!J49,"-cultivation-set-hungarian.jpg")),
" ACHTUNG")))))))))))))))))))))))))))))</f>
        <v>https://www.saflax.de/0-WVK-Retail/Bilder-Pictures/SAFLAX-32908-spathodea-campanulata-cultivation-set-english.jpg</v>
      </c>
      <c r="AQ120" s="330" t="str">
        <f>IF(L120&lt;1,"",
IF($C$1="Bulgarisch - BG",HYPERLINK(CONCATENATE("https://www.saflax.de/0-WVK-Retail/Bilder-Pictures/SAFLAX-",'Basis-Tabelle-Samen'!W49,"-",'Basis-Tabelle-Samen'!J49,"-garden-in-the-bag-bulgarian.jpg")),
IF($C$1="Dänisch - DK",HYPERLINK(CONCATENATE("https://www.saflax.de/0-WVK-Retail/Bilder-Pictures/SAFLAX-",'Basis-Tabelle-Samen'!W49,"-",'Basis-Tabelle-Samen'!J49,"-garden-in-the-bag-danish.jpg")),
IF($C$1="Deutsch - DE",HYPERLINK(CONCATENATE("https://www.saflax.de/0-WVK-Retail/Bilder-Pictures/SAFLAX-",'Basis-Tabelle-Samen'!W49,"-",'Basis-Tabelle-Samen'!J49,"-garden-in-the-bag-german.jpg")),
IF($C$1="Englisch - UK",HYPERLINK(CONCATENATE("https://www.saflax.de/0-WVK-Retail/Bilder-Pictures/SAFLAX-",'Basis-Tabelle-Samen'!W49,"-",'Basis-Tabelle-Samen'!J49,"-garden-in-the-bag-english.jpg")),
IF($C$1="Estnisch - EE",HYPERLINK(CONCATENATE("https://www.saflax.de/0-WVK-Retail/Bilder-Pictures/SAFLAX-",'Basis-Tabelle-Samen'!W49,"-",'Basis-Tabelle-Samen'!J49,"-garden-in-the-bag-estonian.jpg")),
IF($C$1="Finnisch - FI",HYPERLINK(CONCATENATE("https://www.saflax.de/0-WVK-Retail/Bilder-Pictures/SAFLAX-",'Basis-Tabelle-Samen'!W49,"-",'Basis-Tabelle-Samen'!J49,"-garden-in-the-bag-finnish.jpg")),
IF($C$1="Französisch - FR",HYPERLINK(CONCATENATE("https://www.saflax.de/0-WVK-Retail/Bilder-Pictures/SAFLAX-",'Basis-Tabelle-Samen'!W49,"-",'Basis-Tabelle-Samen'!J49,"-garden-in-the-bag-french.jpg")),
IF($C$1="Griechisch - GR",HYPERLINK(CONCATENATE("https://www.saflax.de/0-WVK-Retail/Bilder-Pictures/SAFLAX-",'Basis-Tabelle-Samen'!W49,"-",'Basis-Tabelle-Samen'!J49,"-garden-in-the-bag-greek.jpg")),
IF($C$1="Irisch - IE",HYPERLINK(CONCATENATE("https://www.saflax.de/0-WVK-Retail/Bilder-Pictures/SAFLAX-",'Basis-Tabelle-Samen'!W49,"-",'Basis-Tabelle-Samen'!J49,"-garden-in-the-bag-irish.jpg")),
IF($C$1="Isländisch - IS",HYPERLINK(CONCATENATE("https://www.saflax.de/0-WVK-Retail/Bilder-Pictures/SAFLAX-",'Basis-Tabelle-Samen'!W49,"-",'Basis-Tabelle-Samen'!J49,"-garden-in-the-bag-icelandic.jpg")),
IF($C$1="Italienisch - IT",HYPERLINK(CONCATENATE("https://www.saflax.de/0-WVK-Retail/Bilder-Pictures/SAFLAX-",'Basis-Tabelle-Samen'!W49,"-",'Basis-Tabelle-Samen'!J49,"-garden-in-the-bag-italian.jpg")),
IF($C$1="Japanisch - JP",HYPERLINK(CONCATENATE("https://www.saflax.de/0-WVK-Retail/Bilder-Pictures/SAFLAX-",'Basis-Tabelle-Samen'!W49,"-",'Basis-Tabelle-Samen'!J49,"-garden-in-the-bag-japanese.jpg")),
IF($C$1="Kroatisch - HR",HYPERLINK(CONCATENATE("https://www.saflax.de/0-WVK-Retail/Bilder-Pictures/SAFLAX-",'Basis-Tabelle-Samen'!W49,"-",'Basis-Tabelle-Samen'!J49,"-garden-in-the-bag-croatian.jpg")),
IF($C$1="Lettisch - LV",HYPERLINK(CONCATENATE("https://www.saflax.de/0-WVK-Retail/Bilder-Pictures/SAFLAX-",'Basis-Tabelle-Samen'!W49,"-",'Basis-Tabelle-Samen'!J49,"-garden-in-the-bag-latvian.jpg")),
IF($C$1="Litauisch - LT",HYPERLINK(CONCATENATE("https://www.saflax.de/0-WVK-Retail/Bilder-Pictures/SAFLAX-",'Basis-Tabelle-Samen'!W49,"-",'Basis-Tabelle-Samen'!J49,"-garden-in-the-bag-lithuanian.jpg")),
IF($C$1="Maltesisch - MT",HYPERLINK(CONCATENATE("https://www.saflax.de/0-WVK-Retail/Bilder-Pictures/SAFLAX-",'Basis-Tabelle-Samen'!W49,"-",'Basis-Tabelle-Samen'!J49,"-garden-in-the-bag-maltese.jpg")),
IF($C$1="Niederländisch - NL",HYPERLINK(CONCATENATE("https://www.saflax.de/0-WVK-Retail/Bilder-Pictures/SAFLAX-",'Basis-Tabelle-Samen'!W49,"-",'Basis-Tabelle-Samen'!J49,"-garden-in-the-bag-dutch.jpg")),
IF($C$1="Norwegisch - NO",HYPERLINK(CONCATENATE("https://www.saflax.de/0-WVK-Retail/Bilder-Pictures/SAFLAX-",'Basis-Tabelle-Samen'!W49,"-",'Basis-Tabelle-Samen'!J49,"-garden-in-the-bag-nowegian.jpg")),
IF($C$1="Polnisch - PL",HYPERLINK(CONCATENATE("https://www.saflax.de/0-WVK-Retail/Bilder-Pictures/SAFLAX-",'Basis-Tabelle-Samen'!W49,"-",'Basis-Tabelle-Samen'!J49,"-garden-in-the-bag-polish.jpg")),
IF($C$1="Portugiesisch - PT",HYPERLINK(CONCATENATE("https://www.saflax.de/0-WVK-Retail/Bilder-Pictures/SAFLAX-",'Basis-Tabelle-Samen'!W49,"-",'Basis-Tabelle-Samen'!J49,"-garden-in-the-bag-portuguese.jpg")),
IF($C$1="Rumänisch - RO",HYPERLINK(CONCATENATE("https://www.saflax.de/0-WVK-Retail/Bilder-Pictures/SAFLAX-",'Basis-Tabelle-Samen'!W49,"-",'Basis-Tabelle-Samen'!J49,"-garden-in-the-bag-romanian.jpg")),
IF($C$1="Schwedisch - SE",HYPERLINK(CONCATENATE("https://www.saflax.de/0-WVK-Retail/Bilder-Pictures/SAFLAX-",'Basis-Tabelle-Samen'!W49,"-",'Basis-Tabelle-Samen'!J49,"-garden-in-the-bag-swedish.jpg")),
IF($C$1="Slowakisch - SK",HYPERLINK(CONCATENATE("https://www.saflax.de/0-WVK-Retail/Bilder-Pictures/SAFLAX-",'Basis-Tabelle-Samen'!W49,"-",'Basis-Tabelle-Samen'!J49,"-garden-in-the-bag-slovak.jpg")),
IF($C$1="Slowenisch - SI",HYPERLINK(CONCATENATE("https://www.saflax.de/0-WVK-Retail/Bilder-Pictures/SAFLAX-",'Basis-Tabelle-Samen'!W49,"-",'Basis-Tabelle-Samen'!J49,"-garden-in-the-bag-slovenian.jpg")),
IF($C$1="Spanisch - ES",HYPERLINK(CONCATENATE("https://www.saflax.de/0-WVK-Retail/Bilder-Pictures/SAFLAX-",'Basis-Tabelle-Samen'!W49,"-",'Basis-Tabelle-Samen'!J49,"-garden-in-the-bag-spanish.jpg")),
IF($C$1="Tschechisch - CZ",HYPERLINK(CONCATENATE("https://www.saflax.de/0-WVK-Retail/Bilder-Pictures/SAFLAX-",'Basis-Tabelle-Samen'!W49,"-",'Basis-Tabelle-Samen'!J49,"-garden-in-the-bag-czech.jpg")),
IF($C$1="Türkisch - TR",HYPERLINK(CONCATENATE("https://www.saflax.de/0-WVK-Retail/Bilder-Pictures/SAFLAX-",'Basis-Tabelle-Samen'!W49,"-",'Basis-Tabelle-Samen'!J49,"-garden-in-the-bag-turkish.jpg")),
IF($C$1="Ungarisch - HU",HYPERLINK(CONCATENATE("https://www.saflax.de/0-WVK-Retail/Bilder-Pictures/SAFLAX-",'Basis-Tabelle-Samen'!W49,"-",'Basis-Tabelle-Samen'!J49,"-garden-in-the-bag-hungarian.jpg")),
" ACHTUNG")))))))))))))))))))))))))))))</f>
        <v>https://www.saflax.de/0-WVK-Retail/Bilder-Pictures/SAFLAX-62908-spathodea-campanulata-garden-in-the-bag-english.jpg</v>
      </c>
    </row>
    <row r="121" spans="1:43" ht="17.100000000000001" customHeight="1" x14ac:dyDescent="0.2">
      <c r="A121" s="318" t="str">
        <f>IF('Basis-Tabelle-Samen'!A80="","",IF($C$1="Deutsch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21" s="319" t="str">
        <f>'Basis-Tabelle-Samen'!I80</f>
        <v>Echium fastuosa</v>
      </c>
      <c r="C121" s="316" t="str">
        <f>IF($C$1="Bulgarisch - BG",'Basis-Tabelle-Samen'!Z80,
IF($C$1="Dänisch - DK",'Basis-Tabelle-Samen'!AA80,
IF($C$1="Deutsch - DE",'Basis-Tabelle-Samen'!AB80,
IF($C$1="Englisch - UK",'Basis-Tabelle-Samen'!AC80,
IF($C$1="Estnisch - EE",'Basis-Tabelle-Samen'!AD80,
IF($C$1="Finnisch - FI",'Basis-Tabelle-Samen'!AE80,
IF($C$1="Französisch - FR",'Basis-Tabelle-Samen'!AF80,
IF($C$1="Griechisch - GR",'Basis-Tabelle-Samen'!AG80,
IF($C$1="Irisch - IE",'Basis-Tabelle-Samen'!AH80,
IF($C$1="Isländisch - IS",'Basis-Tabelle-Samen'!AI80,
IF($C$1="Italienisch - IT",'Basis-Tabelle-Samen'!AJ80,
IF($C$1="Japanisch - JP",'Basis-Tabelle-Samen'!AK80,
IF($C$1="Kroatisch - HR",'Basis-Tabelle-Samen'!AL80,
IF($C$1="Lettisch - LV",'Basis-Tabelle-Samen'!AM80,
IF($C$1="Litauisch - LT",'Basis-Tabelle-Samen'!AN80,
IF($C$1="Maltesisch - MT",'Basis-Tabelle-Samen'!AO80,
IF($C$1="Niederländisch - NL",'Basis-Tabelle-Samen'!AP80,
IF($C$1="Norwegisch - NO",'Basis-Tabelle-Samen'!AQ80,
IF($C$1="Polnisch - PL",'Basis-Tabelle-Samen'!AR80,
IF($C$1="Portugiesisch - PT",'Basis-Tabelle-Samen'!AS80,
IF($C$1="Rumänisch - RO",'Basis-Tabelle-Samen'!AT80,
IF($C$1="Schwedisch - SE",'Basis-Tabelle-Samen'!AU80,
IF($C$1="Slowakisch - SK",'Basis-Tabelle-Samen'!AV80,
IF($C$1="Slowenisch - SI",'Basis-Tabelle-Samen'!AW80,
IF($C$1="Spanisch - ES",'Basis-Tabelle-Samen'!AX80,
IF($C$1="Tschechisch - CZ",'Basis-Tabelle-Samen'!AY80,
IF($C$1="Türkisch - TR",'Basis-Tabelle-Samen'!AZ80,
IF($C$1="Ungarisch - HU",'Basis-Tabelle-Samen'!BA80,
" ACHTUNG"))))))))))))))))))))))))))))</f>
        <v>Pride of Madeira</v>
      </c>
      <c r="D121" s="320">
        <f>'Basis-Tabelle-Samen'!F80</f>
        <v>100</v>
      </c>
      <c r="E121" s="321" t="str">
        <f>'Basis-Tabelle-Samen'!H80</f>
        <v>7 %</v>
      </c>
      <c r="F121" s="322" t="str">
        <f>IF('Basis-Tabelle-Samen'!G80="","",'Basis-Tabelle-Samen'!G80)</f>
        <v>01</v>
      </c>
      <c r="G121" s="320">
        <f>'Basis-Tabelle-Samen'!C80</f>
        <v>12999</v>
      </c>
      <c r="H121" s="323">
        <f>'Basis-Tabelle-Samen'!D80</f>
        <v>4055473129990</v>
      </c>
      <c r="I121" s="324">
        <f>'Basis-Tabelle-Samen'!E80</f>
        <v>1.85</v>
      </c>
      <c r="J121" s="325">
        <f t="shared" si="1"/>
        <v>12</v>
      </c>
      <c r="K121" s="326">
        <f>'Basis-Tabelle-Samen'!K80</f>
        <v>72999</v>
      </c>
      <c r="L121" s="323">
        <f>'Basis-Tabelle-Samen'!L80</f>
        <v>4055473729992</v>
      </c>
      <c r="M121" s="324">
        <f>'Basis-Tabelle-Samen'!M80</f>
        <v>2.4500000000000002</v>
      </c>
      <c r="N121" s="326">
        <f>IF(K121&lt;1,"",'3'!$I$15)</f>
        <v>15</v>
      </c>
      <c r="O121" s="327">
        <f>IF(K121&lt;1,"",'3'!$J$11)</f>
        <v>90</v>
      </c>
      <c r="P121" s="326">
        <f>'Basis-Tabelle-Samen'!N80</f>
        <v>82999</v>
      </c>
      <c r="Q121" s="323">
        <f>'Basis-Tabelle-Samen'!O80</f>
        <v>4055473829999</v>
      </c>
      <c r="R121" s="328">
        <f>'Basis-Tabelle-Samen'!P80</f>
        <v>3.75</v>
      </c>
      <c r="S121" s="326">
        <f>IF(R121&lt;1,"",'3'!$M$15)</f>
        <v>18</v>
      </c>
      <c r="T121" s="327">
        <f>IF(R121&lt;1,"",'3'!$N$11)</f>
        <v>72</v>
      </c>
      <c r="U121" s="326">
        <f>'Basis-Tabelle-Samen'!Q80</f>
        <v>52999</v>
      </c>
      <c r="V121" s="323">
        <f>'Basis-Tabelle-Samen'!R80</f>
        <v>4055473529998</v>
      </c>
      <c r="W121" s="324">
        <f>'Basis-Tabelle-Samen'!S80</f>
        <v>4.95</v>
      </c>
      <c r="X121" s="326">
        <f>IF(U121&lt;1,"",'3'!$Q$15)</f>
        <v>6</v>
      </c>
      <c r="Y121" s="327">
        <f>IF(U121&lt;1,"",'3'!$R$11)</f>
        <v>24</v>
      </c>
      <c r="Z121" s="326">
        <f>'Basis-Tabelle-Samen'!T80</f>
        <v>32999</v>
      </c>
      <c r="AA121" s="323">
        <f>'Basis-Tabelle-Samen'!U80</f>
        <v>4055473329994</v>
      </c>
      <c r="AB121" s="324">
        <f>'Basis-Tabelle-Samen'!V80</f>
        <v>6.75</v>
      </c>
      <c r="AC121" s="326">
        <f>IF(Z121&lt;1,"",'3'!$U$15)</f>
        <v>6</v>
      </c>
      <c r="AD121" s="327">
        <f>IF(Z121&lt;1,"",'3'!$V$11)</f>
        <v>24</v>
      </c>
      <c r="AE121" s="326">
        <f>'Basis-Tabelle-Samen'!W80</f>
        <v>62999</v>
      </c>
      <c r="AF121" s="323">
        <f>'Basis-Tabelle-Samen'!X80</f>
        <v>4055473629995</v>
      </c>
      <c r="AG121" s="324">
        <f>'Basis-Tabelle-Samen'!Y80</f>
        <v>2.95</v>
      </c>
      <c r="AH121" s="326">
        <f>IF(AE121&lt;1,"",'3'!$Y$15)</f>
        <v>8</v>
      </c>
      <c r="AI121" s="327">
        <f>IF(AE121&lt;1,"",'3'!$Z$11)</f>
        <v>64</v>
      </c>
      <c r="AJ121" s="315"/>
      <c r="AK121" s="316" t="str">
        <f>IF(G121&lt;1,"",
IF($C$1="Bulgarisch - BG",HYPERLINK(CONCATENATE("https://www.saflax.de/0-WVK-Retail/Bilder-Pictures/SAFLAX-",'Basis-Tabelle-Samen'!C80,"-",'Basis-Tabelle-Samen'!J80,"-seed-package-front-cr-bulgarian.jpg")),
IF($C$1="Dänisch - DK",HYPERLINK(CONCATENATE("https://www.saflax.de/0-WVK-Retail/Bilder-Pictures/SAFLAX-",'Basis-Tabelle-Samen'!C80,"-",'Basis-Tabelle-Samen'!J80,"-seed-package-front-cr-danish.jpg")),
IF($C$1="Deutsch - DE",HYPERLINK(CONCATENATE("https://www.saflax.de/0-WVK-Retail/Bilder-Pictures/SAFLAX-",'Basis-Tabelle-Samen'!C80,"-",'Basis-Tabelle-Samen'!J80,"-seed-package-front-cr-german.jpg")),
IF($C$1="Englisch - UK",HYPERLINK(CONCATENATE("https://www.saflax.de/0-WVK-Retail/Bilder-Pictures/SAFLAX-",'Basis-Tabelle-Samen'!C80,"-",'Basis-Tabelle-Samen'!J80,"-seed-package-front-cr-english.jpg")),
IF($C$1="Estnisch - EE",HYPERLINK(CONCATENATE("https://www.saflax.de/0-WVK-Retail/Bilder-Pictures/SAFLAX-",'Basis-Tabelle-Samen'!C80,"-",'Basis-Tabelle-Samen'!J80,"-seed-package-front-cr-estonian.jpg")),
IF($C$1="Finnisch - FI",HYPERLINK(CONCATENATE("https://www.saflax.de/0-WVK-Retail/Bilder-Pictures/SAFLAX-",'Basis-Tabelle-Samen'!C80,"-",'Basis-Tabelle-Samen'!J80,"-seed-package-front-cr-finnish.jpg")),
IF($C$1="Französisch - FR",HYPERLINK(CONCATENATE("https://www.saflax.de/0-WVK-Retail/Bilder-Pictures/SAFLAX-",'Basis-Tabelle-Samen'!C80,"-",'Basis-Tabelle-Samen'!J80,"-seed-package-front-cr-french.jpg")),
IF($C$1="Griechisch - GR",HYPERLINK(CONCATENATE("https://www.saflax.de/0-WVK-Retail/Bilder-Pictures/SAFLAX-",'Basis-Tabelle-Samen'!C80,"-",'Basis-Tabelle-Samen'!J80,"-seed-package-front-cr-greek.jpg")),
IF($C$1="Irisch - IE",HYPERLINK(CONCATENATE("https://www.saflax.de/0-WVK-Retail/Bilder-Pictures/SAFLAX-",'Basis-Tabelle-Samen'!C80,"-",'Basis-Tabelle-Samen'!J80,"-seed-package-front-cr-irish.jpg")),
IF($C$1="Isländisch - IS",HYPERLINK(CONCATENATE("https://www.saflax.de/0-WVK-Retail/Bilder-Pictures/SAFLAX-",'Basis-Tabelle-Samen'!C80,"-",'Basis-Tabelle-Samen'!J80,"-seed-package-front-cr-icelandic.jpg")),
IF($C$1="Italienisch - IT",HYPERLINK(CONCATENATE("https://www.saflax.de/0-WVK-Retail/Bilder-Pictures/SAFLAX-",'Basis-Tabelle-Samen'!C80,"-",'Basis-Tabelle-Samen'!J80,"-seed-package-front-cr-italian.jpg")),
IF($C$1="Japanisch - JP",HYPERLINK(CONCATENATE("https://www.saflax.de/0-WVK-Retail/Bilder-Pictures/SAFLAX-",'Basis-Tabelle-Samen'!C80,"-",'Basis-Tabelle-Samen'!J80,"-seed-package-front-cr-japanese.jpg")),
IF($C$1="Kroatisch - HR",HYPERLINK(CONCATENATE("https://www.saflax.de/0-WVK-Retail/Bilder-Pictures/SAFLAX-",'Basis-Tabelle-Samen'!C80,"-",'Basis-Tabelle-Samen'!J80,"-seed-package-front-cr-croatian.jpg")),
IF($C$1="Lettisch - LV",HYPERLINK(CONCATENATE("https://www.saflax.de/0-WVK-Retail/Bilder-Pictures/SAFLAX-",'Basis-Tabelle-Samen'!C80,"-",'Basis-Tabelle-Samen'!J80,"-seed-package-front-cr-latvian.jpg")),
IF($C$1="Litauisch - LT",HYPERLINK(CONCATENATE("https://www.saflax.de/0-WVK-Retail/Bilder-Pictures/SAFLAX-",'Basis-Tabelle-Samen'!C80,"-",'Basis-Tabelle-Samen'!J80,"-seed-package-front-cr-lithuanian.jpg")),
IF($C$1="Maltesisch - MT",HYPERLINK(CONCATENATE("https://www.saflax.de/0-WVK-Retail/Bilder-Pictures/SAFLAX-",'Basis-Tabelle-Samen'!C80,"-",'Basis-Tabelle-Samen'!J80,"-seed-package-front-cr-maltese.jpg")),
IF($C$1="Niederländisch - NL",HYPERLINK(CONCATENATE("https://www.saflax.de/0-WVK-Retail/Bilder-Pictures/SAFLAX-",'Basis-Tabelle-Samen'!C80,"-",'Basis-Tabelle-Samen'!J80,"-seed-package-front-cr-dutch.jpg")),
IF($C$1="Norwegisch - NO",HYPERLINK(CONCATENATE("https://www.saflax.de/0-WVK-Retail/Bilder-Pictures/SAFLAX-",'Basis-Tabelle-Samen'!C80,"-",'Basis-Tabelle-Samen'!J80,"-seed-package-front-cr-nowegian.jpg")),
IF($C$1="Polnisch - PL",HYPERLINK(CONCATENATE("https://www.saflax.de/0-WVK-Retail/Bilder-Pictures/SAFLAX-",'Basis-Tabelle-Samen'!C80,"-",'Basis-Tabelle-Samen'!J80,"-seed-package-front-cr-polish.jpg")),
IF($C$1="Portugiesisch - PT",HYPERLINK(CONCATENATE("https://www.saflax.de/0-WVK-Retail/Bilder-Pictures/SAFLAX-",'Basis-Tabelle-Samen'!C80,"-",'Basis-Tabelle-Samen'!J80,"-seed-package-front-cr-portuguese.jpg")),
IF($C$1="Rumänisch - RO",HYPERLINK(CONCATENATE("https://www.saflax.de/0-WVK-Retail/Bilder-Pictures/SAFLAX-",'Basis-Tabelle-Samen'!C80,"-",'Basis-Tabelle-Samen'!J80,"-seed-package-front-cr-romanian.jpg")),
IF($C$1="Schwedisch - SE",HYPERLINK(CONCATENATE("https://www.saflax.de/0-WVK-Retail/Bilder-Pictures/SAFLAX-",'Basis-Tabelle-Samen'!C80,"-",'Basis-Tabelle-Samen'!J80,"-seed-package-front-cr-swedish.jpg")),
IF($C$1="Slowakisch - SK",HYPERLINK(CONCATENATE("https://www.saflax.de/0-WVK-Retail/Bilder-Pictures/SAFLAX-",'Basis-Tabelle-Samen'!C80,"-",'Basis-Tabelle-Samen'!J80,"-seed-package-front-cr-slovak.jpg")),
IF($C$1="Slowenisch - SI",HYPERLINK(CONCATENATE("https://www.saflax.de/0-WVK-Retail/Bilder-Pictures/SAFLAX-",'Basis-Tabelle-Samen'!C80,"-",'Basis-Tabelle-Samen'!J80,"-seed-package-front-cr-slovenian.jpg")),
IF($C$1="Spanisch - ES",HYPERLINK(CONCATENATE("https://www.saflax.de/0-WVK-Retail/Bilder-Pictures/SAFLAX-",'Basis-Tabelle-Samen'!C80,"-",'Basis-Tabelle-Samen'!J80,"-seed-package-front-cr-spanish.jpg")),
IF($C$1="Tschechisch - CZ",HYPERLINK(CONCATENATE("https://www.saflax.de/0-WVK-Retail/Bilder-Pictures/SAFLAX-",'Basis-Tabelle-Samen'!C80,"-",'Basis-Tabelle-Samen'!J80,"-seed-package-front-cr-czech.jpg")),
IF($C$1="Türkisch - TR",HYPERLINK(CONCATENATE("https://www.saflax.de/0-WVK-Retail/Bilder-Pictures/SAFLAX-",'Basis-Tabelle-Samen'!C80,"-",'Basis-Tabelle-Samen'!J80,"-seed-package-front-cr-turkish.jpg")),
IF($C$1="Ungarisch - HU",HYPERLINK(CONCATENATE("https://www.saflax.de/0-WVK-Retail/Bilder-Pictures/SAFLAX-",'Basis-Tabelle-Samen'!C80,"-",'Basis-Tabelle-Samen'!J80,"-seed-package-front-cr-hungarian.jpg")),
" ACHTUNG")))))))))))))))))))))))))))))</f>
        <v>https://www.saflax.de/0-WVK-Retail/Bilder-Pictures/SAFLAX-12999-echium-fastuosa-seed-package-front-cr-english.jpg</v>
      </c>
      <c r="AL121" s="330" t="str">
        <f>IF(G121&lt;1,"",
IF($C$1="Bulgarisch - BG",HYPERLINK(CONCATENATE("https://www.saflax.de/0-WVK-Retail/Bilder-Pictures/SAFLAX-",'Basis-Tabelle-Samen'!C80,"-",'Basis-Tabelle-Samen'!J80,"-seed-package-back-cr-bulgarian.jpg")),
IF($C$1="Dänisch - DK",HYPERLINK(CONCATENATE("https://www.saflax.de/0-WVK-Retail/Bilder-Pictures/SAFLAX-",'Basis-Tabelle-Samen'!C80,"-",'Basis-Tabelle-Samen'!J80,"-seed-package-back-cr-danish.jpg")),
IF($C$1="Deutsch - DE",HYPERLINK(CONCATENATE("https://www.saflax.de/0-WVK-Retail/Bilder-Pictures/SAFLAX-",'Basis-Tabelle-Samen'!C80,"-",'Basis-Tabelle-Samen'!J80,"-seed-package-back-cr-german.jpg")),
IF($C$1="Englisch - UK",HYPERLINK(CONCATENATE("https://www.saflax.de/0-WVK-Retail/Bilder-Pictures/SAFLAX-",'Basis-Tabelle-Samen'!C80,"-",'Basis-Tabelle-Samen'!J80,"-seed-package-back-cr-english.jpg")),
IF($C$1="Estnisch - EE",HYPERLINK(CONCATENATE("https://www.saflax.de/0-WVK-Retail/Bilder-Pictures/SAFLAX-",'Basis-Tabelle-Samen'!C80,"-",'Basis-Tabelle-Samen'!J80,"-seed-package-back-cr-estonian.jpg")),
IF($C$1="Finnisch - FI",HYPERLINK(CONCATENATE("https://www.saflax.de/0-WVK-Retail/Bilder-Pictures/SAFLAX-",'Basis-Tabelle-Samen'!C80,"-",'Basis-Tabelle-Samen'!J80,"-seed-package-back-cr-finnish.jpg")),
IF($C$1="Französisch - FR",HYPERLINK(CONCATENATE("https://www.saflax.de/0-WVK-Retail/Bilder-Pictures/SAFLAX-",'Basis-Tabelle-Samen'!C80,"-",'Basis-Tabelle-Samen'!J80,"-seed-package-back-cr-french.jpg")),
IF($C$1="Griechisch - GR",HYPERLINK(CONCATENATE("https://www.saflax.de/0-WVK-Retail/Bilder-Pictures/SAFLAX-",'Basis-Tabelle-Samen'!C80,"-",'Basis-Tabelle-Samen'!J80,"-seed-package-back-cr-greek.jpg")),
IF($C$1="Irisch - IE",HYPERLINK(CONCATENATE("https://www.saflax.de/0-WVK-Retail/Bilder-Pictures/SAFLAX-",'Basis-Tabelle-Samen'!C80,"-",'Basis-Tabelle-Samen'!J80,"-seed-package-back-cr-irish.jpg")),
IF($C$1="Isländisch - IS",HYPERLINK(CONCATENATE("https://www.saflax.de/0-WVK-Retail/Bilder-Pictures/SAFLAX-",'Basis-Tabelle-Samen'!C80,"-",'Basis-Tabelle-Samen'!J80,"-seed-package-back-cr-icelandic.jpg")),
IF($C$1="Italienisch - IT",HYPERLINK(CONCATENATE("https://www.saflax.de/0-WVK-Retail/Bilder-Pictures/SAFLAX-",'Basis-Tabelle-Samen'!C80,"-",'Basis-Tabelle-Samen'!J80,"-seed-package-back-cr-italian.jpg")),
IF($C$1="Japanisch - JP",HYPERLINK(CONCATENATE("https://www.saflax.de/0-WVK-Retail/Bilder-Pictures/SAFLAX-",'Basis-Tabelle-Samen'!C80,"-",'Basis-Tabelle-Samen'!J80,"-seed-package-back-cr-japanese.jpg")),
IF($C$1="Kroatisch - HR",HYPERLINK(CONCATENATE("https://www.saflax.de/0-WVK-Retail/Bilder-Pictures/SAFLAX-",'Basis-Tabelle-Samen'!C80,"-",'Basis-Tabelle-Samen'!J80,"-seed-package-back-cr-croatian.jpg")),
IF($C$1="Lettisch - LV",HYPERLINK(CONCATENATE("https://www.saflax.de/0-WVK-Retail/Bilder-Pictures/SAFLAX-",'Basis-Tabelle-Samen'!C80,"-",'Basis-Tabelle-Samen'!J80,"-seed-package-back-cr-latvian.jpg")),
IF($C$1="Litauisch - LT",HYPERLINK(CONCATENATE("https://www.saflax.de/0-WVK-Retail/Bilder-Pictures/SAFLAX-",'Basis-Tabelle-Samen'!C80,"-",'Basis-Tabelle-Samen'!J80,"-seed-package-back-cr-lithuanian.jpg")),
IF($C$1="Maltesisch - MT",HYPERLINK(CONCATENATE("https://www.saflax.de/0-WVK-Retail/Bilder-Pictures/SAFLAX-",'Basis-Tabelle-Samen'!C80,"-",'Basis-Tabelle-Samen'!J80,"-seed-package-back-cr-maltese.jpg")),
IF($C$1="Niederländisch - NL",HYPERLINK(CONCATENATE("https://www.saflax.de/0-WVK-Retail/Bilder-Pictures/SAFLAX-",'Basis-Tabelle-Samen'!C80,"-",'Basis-Tabelle-Samen'!J80,"-seed-package-back-cr-dutch.jpg")),
IF($C$1="Norwegisch - NO",HYPERLINK(CONCATENATE("https://www.saflax.de/0-WVK-Retail/Bilder-Pictures/SAFLAX-",'Basis-Tabelle-Samen'!C80,"-",'Basis-Tabelle-Samen'!J80,"-seed-package-back-cr-nowegian.jpg")),
IF($C$1="Polnisch - PL",HYPERLINK(CONCATENATE("https://www.saflax.de/0-WVK-Retail/Bilder-Pictures/SAFLAX-",'Basis-Tabelle-Samen'!C80,"-",'Basis-Tabelle-Samen'!J80,"-seed-package-back-cr-polish.jpg")),
IF($C$1="Portugiesisch - PT",HYPERLINK(CONCATENATE("https://www.saflax.de/0-WVK-Retail/Bilder-Pictures/SAFLAX-",'Basis-Tabelle-Samen'!C80,"-",'Basis-Tabelle-Samen'!J80,"-seed-package-back-cr-portuguese.jpg")),
IF($C$1="Rumänisch - RO",HYPERLINK(CONCATENATE("https://www.saflax.de/0-WVK-Retail/Bilder-Pictures/SAFLAX-",'Basis-Tabelle-Samen'!C80,"-",'Basis-Tabelle-Samen'!J80,"-seed-package-back-cr-romanian.jpg")),
IF($C$1="Schwedisch - SE",HYPERLINK(CONCATENATE("https://www.saflax.de/0-WVK-Retail/Bilder-Pictures/SAFLAX-",'Basis-Tabelle-Samen'!C80,"-",'Basis-Tabelle-Samen'!J80,"-seed-package-back-cr-swedish.jpg")),
IF($C$1="Slowakisch - SK",HYPERLINK(CONCATENATE("https://www.saflax.de/0-WVK-Retail/Bilder-Pictures/SAFLAX-",'Basis-Tabelle-Samen'!C80,"-",'Basis-Tabelle-Samen'!J80,"-seed-package-back-cr-slovak.jpg")),
IF($C$1="Slowenisch - SI",HYPERLINK(CONCATENATE("https://www.saflax.de/0-WVK-Retail/Bilder-Pictures/SAFLAX-",'Basis-Tabelle-Samen'!C80,"-",'Basis-Tabelle-Samen'!J80,"-seed-package-back-cr-slovenian.jpg")),
IF($C$1="Spanisch - ES",HYPERLINK(CONCATENATE("https://www.saflax.de/0-WVK-Retail/Bilder-Pictures/SAFLAX-",'Basis-Tabelle-Samen'!C80,"-",'Basis-Tabelle-Samen'!J80,"-seed-package-back-cr-spanish.jpg")),
IF($C$1="Tschechisch - CZ",HYPERLINK(CONCATENATE("https://www.saflax.de/0-WVK-Retail/Bilder-Pictures/SAFLAX-",'Basis-Tabelle-Samen'!C80,"-",'Basis-Tabelle-Samen'!J80,"-seed-package-back-cr-czech.jpg")),
IF($C$1="Türkisch - TR",HYPERLINK(CONCATENATE("https://www.saflax.de/0-WVK-Retail/Bilder-Pictures/SAFLAX-",'Basis-Tabelle-Samen'!C80,"-",'Basis-Tabelle-Samen'!J80,"-seed-package-back-cr-turkish.jpg")),
IF($C$1="Ungarisch - HU",HYPERLINK(CONCATENATE("https://www.saflax.de/0-WVK-Retail/Bilder-Pictures/SAFLAX-",'Basis-Tabelle-Samen'!C80,"-",'Basis-Tabelle-Samen'!J80,"-seed-package-back-cr-hungarian.jpg")),
" ACHTUNG")))))))))))))))))))))))))))))</f>
        <v>https://www.saflax.de/0-WVK-Retail/Bilder-Pictures/SAFLAX-12999-echium-fastuosa-seed-package-back-cr-english.jpg</v>
      </c>
      <c r="AM121" s="330" t="str">
        <f>IF(H121&lt;1,"",
IF($C$1="Bulgarisch - BG",HYPERLINK(CONCATENATE("https://www.saflax.de/0-WVK-Retail/Bilder-Pictures/SAFLAX-",'Basis-Tabelle-Samen'!K80,"-",'Basis-Tabelle-Samen'!J80,"-garden-to-go-mini-bulgarian.jpg")),
IF($C$1="Dänisch - DK",HYPERLINK(CONCATENATE("https://www.saflax.de/0-WVK-Retail/Bilder-Pictures/SAFLAX-",'Basis-Tabelle-Samen'!K80,"-",'Basis-Tabelle-Samen'!J80,"-garden-to-go-mini-danish.jpg")),
IF($C$1="Deutsch - DE",HYPERLINK(CONCATENATE("https://www.saflax.de/0-WVK-Retail/Bilder-Pictures/SAFLAX-",'Basis-Tabelle-Samen'!K80,"-",'Basis-Tabelle-Samen'!J80,"-garden-to-go-mini-german.jpg")),
IF($C$1="Englisch - UK",HYPERLINK(CONCATENATE("https://www.saflax.de/0-WVK-Retail/Bilder-Pictures/SAFLAX-",'Basis-Tabelle-Samen'!K80,"-",'Basis-Tabelle-Samen'!J80,"-garden-to-go-mini-english.jpg")),
IF($C$1="Estnisch - EE",HYPERLINK(CONCATENATE("https://www.saflax.de/0-WVK-Retail/Bilder-Pictures/SAFLAX-",'Basis-Tabelle-Samen'!K80,"-",'Basis-Tabelle-Samen'!J80,"-garden-to-go-mini-estonian.jpg")),
IF($C$1="Finnisch - FI",HYPERLINK(CONCATENATE("https://www.saflax.de/0-WVK-Retail/Bilder-Pictures/SAFLAX-",'Basis-Tabelle-Samen'!K80,"-",'Basis-Tabelle-Samen'!J80,"-garden-to-go-mini-finnish.jpg")),
IF($C$1="Französisch - FR",HYPERLINK(CONCATENATE("https://www.saflax.de/0-WVK-Retail/Bilder-Pictures/SAFLAX-",'Basis-Tabelle-Samen'!K80,"-",'Basis-Tabelle-Samen'!J80,"-garden-to-go-mini-french.jpg")),
IF($C$1="Griechisch - GR",HYPERLINK(CONCATENATE("https://www.saflax.de/0-WVK-Retail/Bilder-Pictures/SAFLAX-",'Basis-Tabelle-Samen'!K80,"-",'Basis-Tabelle-Samen'!J80,"-garden-to-go-mini-greek.jpg")),
IF($C$1="Irisch - IE",HYPERLINK(CONCATENATE("https://www.saflax.de/0-WVK-Retail/Bilder-Pictures/SAFLAX-",'Basis-Tabelle-Samen'!K80,"-",'Basis-Tabelle-Samen'!J80,"-garden-to-go-mini-irish.jpg")),
IF($C$1="Isländisch - IS",HYPERLINK(CONCATENATE("https://www.saflax.de/0-WVK-Retail/Bilder-Pictures/SAFLAX-",'Basis-Tabelle-Samen'!K80,"-",'Basis-Tabelle-Samen'!J80,"-garden-to-go-mini-icelandic.jpg")),
IF($C$1="Italienisch - IT",HYPERLINK(CONCATENATE("https://www.saflax.de/0-WVK-Retail/Bilder-Pictures/SAFLAX-",'Basis-Tabelle-Samen'!K80,"-",'Basis-Tabelle-Samen'!J80,"-garden-to-go-mini-italian.jpg")),
IF($C$1="Japanisch - JP",HYPERLINK(CONCATENATE("https://www.saflax.de/0-WVK-Retail/Bilder-Pictures/SAFLAX-",'Basis-Tabelle-Samen'!K80,"-",'Basis-Tabelle-Samen'!J80,"-garden-to-go-mini-japanese.jpg")),
IF($C$1="Kroatisch - HR",HYPERLINK(CONCATENATE("https://www.saflax.de/0-WVK-Retail/Bilder-Pictures/SAFLAX-",'Basis-Tabelle-Samen'!K80,"-",'Basis-Tabelle-Samen'!J80,"-garden-to-go-mini-croatian.jpg")),
IF($C$1="Lettisch - LV",HYPERLINK(CONCATENATE("https://www.saflax.de/0-WVK-Retail/Bilder-Pictures/SAFLAX-",'Basis-Tabelle-Samen'!K80,"-",'Basis-Tabelle-Samen'!J80,"-garden-to-go-mini-latvian.jpg")),
IF($C$1="Litauisch - LT",HYPERLINK(CONCATENATE("https://www.saflax.de/0-WVK-Retail/Bilder-Pictures/SAFLAX-",'Basis-Tabelle-Samen'!K80,"-",'Basis-Tabelle-Samen'!J80,"-garden-to-go-mini-lithuanian.jpg")),
IF($C$1="Maltesisch - MT",HYPERLINK(CONCATENATE("https://www.saflax.de/0-WVK-Retail/Bilder-Pictures/SAFLAX-",'Basis-Tabelle-Samen'!K80,"-",'Basis-Tabelle-Samen'!J80,"-garden-to-go-mini-maltese.jpg")),
IF($C$1="Niederländisch - NL",HYPERLINK(CONCATENATE("https://www.saflax.de/0-WVK-Retail/Bilder-Pictures/SAFLAX-",'Basis-Tabelle-Samen'!K80,"-",'Basis-Tabelle-Samen'!J80,"-garden-to-go-mini-dutch.jpg")),
IF($C$1="Norwegisch - NO",HYPERLINK(CONCATENATE("https://www.saflax.de/0-WVK-Retail/Bilder-Pictures/SAFLAX-",'Basis-Tabelle-Samen'!K80,"-",'Basis-Tabelle-Samen'!J80,"-garden-to-go-mini-nowegian.jpg")),
IF($C$1="Polnisch - PL",HYPERLINK(CONCATENATE("https://www.saflax.de/0-WVK-Retail/Bilder-Pictures/SAFLAX-",'Basis-Tabelle-Samen'!K80,"-",'Basis-Tabelle-Samen'!J80,"-garden-to-go-mini-polish.jpg")),
IF($C$1="Portugiesisch - PT",HYPERLINK(CONCATENATE("https://www.saflax.de/0-WVK-Retail/Bilder-Pictures/SAFLAX-",'Basis-Tabelle-Samen'!K80,"-",'Basis-Tabelle-Samen'!J80,"-garden-to-go-mini-portuguese.jpg")),
IF($C$1="Rumänisch - RO",HYPERLINK(CONCATENATE("https://www.saflax.de/0-WVK-Retail/Bilder-Pictures/SAFLAX-",'Basis-Tabelle-Samen'!K80,"-",'Basis-Tabelle-Samen'!J80,"-garden-to-go-mini-romanian.jpg")),
IF($C$1="Schwedisch - SE",HYPERLINK(CONCATENATE("https://www.saflax.de/0-WVK-Retail/Bilder-Pictures/SAFLAX-",'Basis-Tabelle-Samen'!K80,"-",'Basis-Tabelle-Samen'!J80,"-garden-to-go-mini-swedish.jpg")),
IF($C$1="Slowakisch - SK",HYPERLINK(CONCATENATE("https://www.saflax.de/0-WVK-Retail/Bilder-Pictures/SAFLAX-",'Basis-Tabelle-Samen'!K80,"-",'Basis-Tabelle-Samen'!J80,"-garden-to-go-mini-slovak.jpg")),
IF($C$1="Slowenisch - SI",HYPERLINK(CONCATENATE("https://www.saflax.de/0-WVK-Retail/Bilder-Pictures/SAFLAX-",'Basis-Tabelle-Samen'!K80,"-",'Basis-Tabelle-Samen'!J80,"-garden-to-go-mini-slovenian.jpg")),
IF($C$1="Spanisch - ES",HYPERLINK(CONCATENATE("https://www.saflax.de/0-WVK-Retail/Bilder-Pictures/SAFLAX-",'Basis-Tabelle-Samen'!K80,"-",'Basis-Tabelle-Samen'!J80,"-garden-to-go-mini-spanish.jpg")),
IF($C$1="Tschechisch - CZ",HYPERLINK(CONCATENATE("https://www.saflax.de/0-WVK-Retail/Bilder-Pictures/SAFLAX-",'Basis-Tabelle-Samen'!K80,"-",'Basis-Tabelle-Samen'!J80,"-garden-to-go-mini-czech.jpg")),
IF($C$1="Türkisch - TR",HYPERLINK(CONCATENATE("https://www.saflax.de/0-WVK-Retail/Bilder-Pictures/SAFLAX-",'Basis-Tabelle-Samen'!K80,"-",'Basis-Tabelle-Samen'!J80,"-garden-to-go-mini-turkish.jpg")),
IF($C$1="Ungarisch - HU",HYPERLINK(CONCATENATE("https://www.saflax.de/0-WVK-Retail/Bilder-Pictures/SAFLAX-",'Basis-Tabelle-Samen'!K80,"-",'Basis-Tabelle-Samen'!J80,"-garden-to-go-mini-hungarian.jpg")),
" ACHTUNG")))))))))))))))))))))))))))))</f>
        <v>https://www.saflax.de/0-WVK-Retail/Bilder-Pictures/SAFLAX-72999-echium-fastuosa-garden-to-go-mini-english.jpg</v>
      </c>
      <c r="AN121" s="330" t="str">
        <f>IF(I121&lt;1,"",
IF($C$1="Bulgarisch - BG",HYPERLINK(CONCATENATE("https://www.saflax.de/0-WVK-Retail/Bilder-Pictures/SAFLAX-",'Basis-Tabelle-Samen'!N80,"-",'Basis-Tabelle-Samen'!J80,"-garden-to-go-lite-bulgarian.jpg")),
IF($C$1="Dänisch - DK",HYPERLINK(CONCATENATE("https://www.saflax.de/0-WVK-Retail/Bilder-Pictures/SAFLAX-",'Basis-Tabelle-Samen'!N80,"-",'Basis-Tabelle-Samen'!J80,"-garden-to-go-lite-danish.jpg")),
IF($C$1="Deutsch - DE",HYPERLINK(CONCATENATE("https://www.saflax.de/0-WVK-Retail/Bilder-Pictures/SAFLAX-",'Basis-Tabelle-Samen'!N80,"-",'Basis-Tabelle-Samen'!J80,"-garden-to-go-lite-german.jpg")),
IF($C$1="Englisch - UK",HYPERLINK(CONCATENATE("https://www.saflax.de/0-WVK-Retail/Bilder-Pictures/SAFLAX-",'Basis-Tabelle-Samen'!N80,"-",'Basis-Tabelle-Samen'!J80,"-garden-to-go-lite-english.jpg")),
IF($C$1="Estnisch - EE",HYPERLINK(CONCATENATE("https://www.saflax.de/0-WVK-Retail/Bilder-Pictures/SAFLAX-",'Basis-Tabelle-Samen'!N80,"-",'Basis-Tabelle-Samen'!J80,"-garden-to-go-lite-estonian.jpg")),
IF($C$1="Finnisch - FI",HYPERLINK(CONCATENATE("https://www.saflax.de/0-WVK-Retail/Bilder-Pictures/SAFLAX-",'Basis-Tabelle-Samen'!N80,"-",'Basis-Tabelle-Samen'!J80,"-garden-to-go-lite-finnish.jpg")),
IF($C$1="Französisch - FR",HYPERLINK(CONCATENATE("https://www.saflax.de/0-WVK-Retail/Bilder-Pictures/SAFLAX-",'Basis-Tabelle-Samen'!N80,"-",'Basis-Tabelle-Samen'!J80,"-garden-to-go-lite-french.jpg")),
IF($C$1="Griechisch - GR",HYPERLINK(CONCATENATE("https://www.saflax.de/0-WVK-Retail/Bilder-Pictures/SAFLAX-",'Basis-Tabelle-Samen'!N80,"-",'Basis-Tabelle-Samen'!J80,"-garden-to-go-lite-greek.jpg")),
IF($C$1="Irisch - IE",HYPERLINK(CONCATENATE("https://www.saflax.de/0-WVK-Retail/Bilder-Pictures/SAFLAX-",'Basis-Tabelle-Samen'!N80,"-",'Basis-Tabelle-Samen'!J80,"-garden-to-go-lite-irish.jpg")),
IF($C$1="Isländisch - IS",HYPERLINK(CONCATENATE("https://www.saflax.de/0-WVK-Retail/Bilder-Pictures/SAFLAX-",'Basis-Tabelle-Samen'!N80,"-",'Basis-Tabelle-Samen'!J80,"-garden-to-go-lite-icelandic.jpg")),
IF($C$1="Italienisch - IT",HYPERLINK(CONCATENATE("https://www.saflax.de/0-WVK-Retail/Bilder-Pictures/SAFLAX-",'Basis-Tabelle-Samen'!N80,"-",'Basis-Tabelle-Samen'!J80,"-garden-to-go-lite-italian.jpg")),
IF($C$1="Japanisch - JP",HYPERLINK(CONCATENATE("https://www.saflax.de/0-WVK-Retail/Bilder-Pictures/SAFLAX-",'Basis-Tabelle-Samen'!N80,"-",'Basis-Tabelle-Samen'!J80,"-garden-to-go-lite-japanese.jpg")),
IF($C$1="Kroatisch - HR",HYPERLINK(CONCATENATE("https://www.saflax.de/0-WVK-Retail/Bilder-Pictures/SAFLAX-",'Basis-Tabelle-Samen'!N80,"-",'Basis-Tabelle-Samen'!J80,"-garden-to-go-lite-croatian.jpg")),
IF($C$1="Lettisch - LV",HYPERLINK(CONCATENATE("https://www.saflax.de/0-WVK-Retail/Bilder-Pictures/SAFLAX-",'Basis-Tabelle-Samen'!N80,"-",'Basis-Tabelle-Samen'!J80,"-garden-to-go-lite-latvian.jpg")),
IF($C$1="Litauisch - LT",HYPERLINK(CONCATENATE("https://www.saflax.de/0-WVK-Retail/Bilder-Pictures/SAFLAX-",'Basis-Tabelle-Samen'!N80,"-",'Basis-Tabelle-Samen'!J80,"-garden-to-go-lite-lithuanian.jpg")),
IF($C$1="Maltesisch - MT",HYPERLINK(CONCATENATE("https://www.saflax.de/0-WVK-Retail/Bilder-Pictures/SAFLAX-",'Basis-Tabelle-Samen'!N80,"-",'Basis-Tabelle-Samen'!J80,"-garden-to-go-lite-maltese.jpg")),
IF($C$1="Niederländisch - NL",HYPERLINK(CONCATENATE("https://www.saflax.de/0-WVK-Retail/Bilder-Pictures/SAFLAX-",'Basis-Tabelle-Samen'!N80,"-",'Basis-Tabelle-Samen'!J80,"-garden-to-go-lite-dutch.jpg")),
IF($C$1="Norwegisch - NO",HYPERLINK(CONCATENATE("https://www.saflax.de/0-WVK-Retail/Bilder-Pictures/SAFLAX-",'Basis-Tabelle-Samen'!N80,"-",'Basis-Tabelle-Samen'!J80,"-garden-to-go-lite-nowegian.jpg")),
IF($C$1="Polnisch - PL",HYPERLINK(CONCATENATE("https://www.saflax.de/0-WVK-Retail/Bilder-Pictures/SAFLAX-",'Basis-Tabelle-Samen'!N80,"-",'Basis-Tabelle-Samen'!J80,"-garden-to-go-lite-polish.jpg")),
IF($C$1="Portugiesisch - PT",HYPERLINK(CONCATENATE("https://www.saflax.de/0-WVK-Retail/Bilder-Pictures/SAFLAX-",'Basis-Tabelle-Samen'!N80,"-",'Basis-Tabelle-Samen'!J80,"-garden-to-go-lite-portuguese.jpg")),
IF($C$1="Rumänisch - RO",HYPERLINK(CONCATENATE("https://www.saflax.de/0-WVK-Retail/Bilder-Pictures/SAFLAX-",'Basis-Tabelle-Samen'!N80,"-",'Basis-Tabelle-Samen'!J80,"-garden-to-go-lite-romanian.jpg")),
IF($C$1="Schwedisch - SE",HYPERLINK(CONCATENATE("https://www.saflax.de/0-WVK-Retail/Bilder-Pictures/SAFLAX-",'Basis-Tabelle-Samen'!N80,"-",'Basis-Tabelle-Samen'!J80,"-garden-to-go-lite-swedish.jpg")),
IF($C$1="Slowakisch - SK",HYPERLINK(CONCATENATE("https://www.saflax.de/0-WVK-Retail/Bilder-Pictures/SAFLAX-",'Basis-Tabelle-Samen'!N80,"-",'Basis-Tabelle-Samen'!J80,"-garden-to-go-lite-slovak.jpg")),
IF($C$1="Slowenisch - SI",HYPERLINK(CONCATENATE("https://www.saflax.de/0-WVK-Retail/Bilder-Pictures/SAFLAX-",'Basis-Tabelle-Samen'!N80,"-",'Basis-Tabelle-Samen'!J80,"-garden-to-go-lite-slovenian.jpg")),
IF($C$1="Spanisch - ES",HYPERLINK(CONCATENATE("https://www.saflax.de/0-WVK-Retail/Bilder-Pictures/SAFLAX-",'Basis-Tabelle-Samen'!N80,"-",'Basis-Tabelle-Samen'!J80,"-garden-to-go-lite-spanish.jpg")),
IF($C$1="Tschechisch - CZ",HYPERLINK(CONCATENATE("https://www.saflax.de/0-WVK-Retail/Bilder-Pictures/SAFLAX-",'Basis-Tabelle-Samen'!N80,"-",'Basis-Tabelle-Samen'!J80,"-garden-to-go-lite-czech.jpg")),
IF($C$1="Türkisch - TR",HYPERLINK(CONCATENATE("https://www.saflax.de/0-WVK-Retail/Bilder-Pictures/SAFLAX-",'Basis-Tabelle-Samen'!N80,"-",'Basis-Tabelle-Samen'!J80,"-garden-to-go-lite-turkish.jpg")),
IF($C$1="Ungarisch - HU",HYPERLINK(CONCATENATE("https://www.saflax.de/0-WVK-Retail/Bilder-Pictures/SAFLAX-",'Basis-Tabelle-Samen'!N80,"-",'Basis-Tabelle-Samen'!J80,"-garden-to-go-lite-hungarian.jpg")),
" ACHTUNG")))))))))))))))))))))))))))))</f>
        <v>https://www.saflax.de/0-WVK-Retail/Bilder-Pictures/SAFLAX-82999-echium-fastuosa-garden-to-go-lite-english.jpg</v>
      </c>
      <c r="AO121" s="330" t="str">
        <f>IF(J121&lt;1,"",
IF($C$1="Bulgarisch - BG",HYPERLINK(CONCATENATE("https://www.saflax.de/0-WVK-Retail/Bilder-Pictures/SAFLAX-",'Basis-Tabelle-Samen'!Q80,"-",'Basis-Tabelle-Samen'!J80,"-garden-to-go-bulgarian.jpg")),
IF($C$1="Dänisch - DK",HYPERLINK(CONCATENATE("https://www.saflax.de/0-WVK-Retail/Bilder-Pictures/SAFLAX-",'Basis-Tabelle-Samen'!Q80,"-",'Basis-Tabelle-Samen'!J80,"-garden-to-go-danish.jpg")),
IF($C$1="Deutsch - DE",HYPERLINK(CONCATENATE("https://www.saflax.de/0-WVK-Retail/Bilder-Pictures/SAFLAX-",'Basis-Tabelle-Samen'!Q80,"-",'Basis-Tabelle-Samen'!J80,"-garden-to-go-german.jpg")),
IF($C$1="Englisch - UK",HYPERLINK(CONCATENATE("https://www.saflax.de/0-WVK-Retail/Bilder-Pictures/SAFLAX-",'Basis-Tabelle-Samen'!Q80,"-",'Basis-Tabelle-Samen'!J80,"-garden-to-go-english.jpg")),
IF($C$1="Estnisch - EE",HYPERLINK(CONCATENATE("https://www.saflax.de/0-WVK-Retail/Bilder-Pictures/SAFLAX-",'Basis-Tabelle-Samen'!Q80,"-",'Basis-Tabelle-Samen'!J80,"-garden-to-go-estonian.jpg")),
IF($C$1="Finnisch - FI",HYPERLINK(CONCATENATE("https://www.saflax.de/0-WVK-Retail/Bilder-Pictures/SAFLAX-",'Basis-Tabelle-Samen'!Q80,"-",'Basis-Tabelle-Samen'!J80,"-garden-to-go-finnish.jpg")),
IF($C$1="Französisch - FR",HYPERLINK(CONCATENATE("https://www.saflax.de/0-WVK-Retail/Bilder-Pictures/SAFLAX-",'Basis-Tabelle-Samen'!Q80,"-",'Basis-Tabelle-Samen'!J80,"-garden-to-go-french.jpg")),
IF($C$1="Griechisch - GR",HYPERLINK(CONCATENATE("https://www.saflax.de/0-WVK-Retail/Bilder-Pictures/SAFLAX-",'Basis-Tabelle-Samen'!Q80,"-",'Basis-Tabelle-Samen'!J80,"-garden-to-go-greek.jpg")),
IF($C$1="Irisch - IE",HYPERLINK(CONCATENATE("https://www.saflax.de/0-WVK-Retail/Bilder-Pictures/SAFLAX-",'Basis-Tabelle-Samen'!Q80,"-",'Basis-Tabelle-Samen'!J80,"-garden-to-go-irish.jpg")),
IF($C$1="Isländisch - IS",HYPERLINK(CONCATENATE("https://www.saflax.de/0-WVK-Retail/Bilder-Pictures/SAFLAX-",'Basis-Tabelle-Samen'!Q80,"-",'Basis-Tabelle-Samen'!J80,"-garden-to-go-icelandic.jpg")),
IF($C$1="Italienisch - IT",HYPERLINK(CONCATENATE("https://www.saflax.de/0-WVK-Retail/Bilder-Pictures/SAFLAX-",'Basis-Tabelle-Samen'!Q80,"-",'Basis-Tabelle-Samen'!J80,"-garden-to-go-italian.jpg")),
IF($C$1="Japanisch - JP",HYPERLINK(CONCATENATE("https://www.saflax.de/0-WVK-Retail/Bilder-Pictures/SAFLAX-",'Basis-Tabelle-Samen'!Q80,"-",'Basis-Tabelle-Samen'!J80,"-garden-to-go-japanese.jpg")),
IF($C$1="Kroatisch - HR",HYPERLINK(CONCATENATE("https://www.saflax.de/0-WVK-Retail/Bilder-Pictures/SAFLAX-",'Basis-Tabelle-Samen'!Q80,"-",'Basis-Tabelle-Samen'!J80,"-garden-to-go-croatian.jpg")),
IF($C$1="Lettisch - LV",HYPERLINK(CONCATENATE("https://www.saflax.de/0-WVK-Retail/Bilder-Pictures/SAFLAX-",'Basis-Tabelle-Samen'!Q80,"-",'Basis-Tabelle-Samen'!J80,"-garden-to-go-latvian.jpg")),
IF($C$1="Litauisch - LT",HYPERLINK(CONCATENATE("https://www.saflax.de/0-WVK-Retail/Bilder-Pictures/SAFLAX-",'Basis-Tabelle-Samen'!Q80,"-",'Basis-Tabelle-Samen'!J80,"-garden-to-go-lithuanian.jpg")),
IF($C$1="Maltesisch - MT",HYPERLINK(CONCATENATE("https://www.saflax.de/0-WVK-Retail/Bilder-Pictures/SAFLAX-",'Basis-Tabelle-Samen'!Q80,"-",'Basis-Tabelle-Samen'!J80,"-garden-to-go-maltese.jpg")),
IF($C$1="Niederländisch - NL",HYPERLINK(CONCATENATE("https://www.saflax.de/0-WVK-Retail/Bilder-Pictures/SAFLAX-",'Basis-Tabelle-Samen'!Q80,"-",'Basis-Tabelle-Samen'!J80,"-garden-to-go-dutch.jpg")),
IF($C$1="Norwegisch - NO",HYPERLINK(CONCATENATE("https://www.saflax.de/0-WVK-Retail/Bilder-Pictures/SAFLAX-",'Basis-Tabelle-Samen'!Q80,"-",'Basis-Tabelle-Samen'!J80,"-garden-to-go-nowegian.jpg")),
IF($C$1="Polnisch - PL",HYPERLINK(CONCATENATE("https://www.saflax.de/0-WVK-Retail/Bilder-Pictures/SAFLAX-",'Basis-Tabelle-Samen'!Q80,"-",'Basis-Tabelle-Samen'!J80,"-garden-to-go-polish.jpg")),
IF($C$1="Portugiesisch - PT",HYPERLINK(CONCATENATE("https://www.saflax.de/0-WVK-Retail/Bilder-Pictures/SAFLAX-",'Basis-Tabelle-Samen'!Q80,"-",'Basis-Tabelle-Samen'!J80,"-garden-to-go-portuguese.jpg")),
IF($C$1="Rumänisch - RO",HYPERLINK(CONCATENATE("https://www.saflax.de/0-WVK-Retail/Bilder-Pictures/SAFLAX-",'Basis-Tabelle-Samen'!Q80,"-",'Basis-Tabelle-Samen'!J80,"-garden-to-go-romanian.jpg")),
IF($C$1="Schwedisch - SE",HYPERLINK(CONCATENATE("https://www.saflax.de/0-WVK-Retail/Bilder-Pictures/SAFLAX-",'Basis-Tabelle-Samen'!Q80,"-",'Basis-Tabelle-Samen'!J80,"-garden-to-go-swedish.jpg")),
IF($C$1="Slowakisch - SK",HYPERLINK(CONCATENATE("https://www.saflax.de/0-WVK-Retail/Bilder-Pictures/SAFLAX-",'Basis-Tabelle-Samen'!Q80,"-",'Basis-Tabelle-Samen'!J80,"-garden-to-go-slovak.jpg")),
IF($C$1="Slowenisch - SI",HYPERLINK(CONCATENATE("https://www.saflax.de/0-WVK-Retail/Bilder-Pictures/SAFLAX-",'Basis-Tabelle-Samen'!Q80,"-",'Basis-Tabelle-Samen'!J80,"-garden-to-go-slovenian.jpg")),
IF($C$1="Spanisch - ES",HYPERLINK(CONCATENATE("https://www.saflax.de/0-WVK-Retail/Bilder-Pictures/SAFLAX-",'Basis-Tabelle-Samen'!Q80,"-",'Basis-Tabelle-Samen'!J80,"-garden-to-go-spanish.jpg")),
IF($C$1="Tschechisch - CZ",HYPERLINK(CONCATENATE("https://www.saflax.de/0-WVK-Retail/Bilder-Pictures/SAFLAX-",'Basis-Tabelle-Samen'!Q80,"-",'Basis-Tabelle-Samen'!J80,"-garden-to-go-czech.jpg")),
IF($C$1="Türkisch - TR",HYPERLINK(CONCATENATE("https://www.saflax.de/0-WVK-Retail/Bilder-Pictures/SAFLAX-",'Basis-Tabelle-Samen'!Q80,"-",'Basis-Tabelle-Samen'!J80,"-garden-to-go-turkish.jpg")),
IF($C$1="Ungarisch - HU",HYPERLINK(CONCATENATE("https://www.saflax.de/0-WVK-Retail/Bilder-Pictures/SAFLAX-",'Basis-Tabelle-Samen'!Q80,"-",'Basis-Tabelle-Samen'!J80,"-garden-to-go-hungarian.jpg")),
" ACHTUNG")))))))))))))))))))))))))))))</f>
        <v>https://www.saflax.de/0-WVK-Retail/Bilder-Pictures/SAFLAX-52999-echium-fastuosa-garden-to-go-english.jpg</v>
      </c>
      <c r="AP121" s="330" t="str">
        <f>IF(K121&lt;1,"",
IF($C$1="Bulgarisch - BG",HYPERLINK(CONCATENATE("https://www.saflax.de/0-WVK-Retail/Bilder-Pictures/SAFLAX-",'Basis-Tabelle-Samen'!T80,"-",'Basis-Tabelle-Samen'!J80,"-cultivation-set-bulgarian.jpg")),
IF($C$1="Dänisch - DK",HYPERLINK(CONCATENATE("https://www.saflax.de/0-WVK-Retail/Bilder-Pictures/SAFLAX-",'Basis-Tabelle-Samen'!T80,"-",'Basis-Tabelle-Samen'!J80,"-cultivation-set-danish.jpg")),
IF($C$1="Deutsch - DE",HYPERLINK(CONCATENATE("https://www.saflax.de/0-WVK-Retail/Bilder-Pictures/SAFLAX-",'Basis-Tabelle-Samen'!T80,"-",'Basis-Tabelle-Samen'!J80,"-cultivation-set-german.jpg")),
IF($C$1="Englisch - UK",HYPERLINK(CONCATENATE("https://www.saflax.de/0-WVK-Retail/Bilder-Pictures/SAFLAX-",'Basis-Tabelle-Samen'!T80,"-",'Basis-Tabelle-Samen'!J80,"-cultivation-set-english.jpg")),
IF($C$1="Estnisch - EE",HYPERLINK(CONCATENATE("https://www.saflax.de/0-WVK-Retail/Bilder-Pictures/SAFLAX-",'Basis-Tabelle-Samen'!T80,"-",'Basis-Tabelle-Samen'!J80,"-cultivation-set-estonian.jpg")),
IF($C$1="Finnisch - FI",HYPERLINK(CONCATENATE("https://www.saflax.de/0-WVK-Retail/Bilder-Pictures/SAFLAX-",'Basis-Tabelle-Samen'!T80,"-",'Basis-Tabelle-Samen'!J80,"-cultivation-set-finnish.jpg")),
IF($C$1="Französisch - FR",HYPERLINK(CONCATENATE("https://www.saflax.de/0-WVK-Retail/Bilder-Pictures/SAFLAX-",'Basis-Tabelle-Samen'!T80,"-",'Basis-Tabelle-Samen'!J80,"-cultivation-set-french.jpg")),
IF($C$1="Griechisch - GR",HYPERLINK(CONCATENATE("https://www.saflax.de/0-WVK-Retail/Bilder-Pictures/SAFLAX-",'Basis-Tabelle-Samen'!T80,"-",'Basis-Tabelle-Samen'!J80,"-cultivation-set-greek.jpg")),
IF($C$1="Irisch - IE",HYPERLINK(CONCATENATE("https://www.saflax.de/0-WVK-Retail/Bilder-Pictures/SAFLAX-",'Basis-Tabelle-Samen'!T80,"-",'Basis-Tabelle-Samen'!J80,"-cultivation-set-irish.jpg")),
IF($C$1="Isländisch - IS",HYPERLINK(CONCATENATE("https://www.saflax.de/0-WVK-Retail/Bilder-Pictures/SAFLAX-",'Basis-Tabelle-Samen'!T80,"-",'Basis-Tabelle-Samen'!J80,"-cultivation-set-icelandic.jpg")),
IF($C$1="Italienisch - IT",HYPERLINK(CONCATENATE("https://www.saflax.de/0-WVK-Retail/Bilder-Pictures/SAFLAX-",'Basis-Tabelle-Samen'!T80,"-",'Basis-Tabelle-Samen'!J80,"-cultivation-set-italian.jpg")),
IF($C$1="Japanisch - JP",HYPERLINK(CONCATENATE("https://www.saflax.de/0-WVK-Retail/Bilder-Pictures/SAFLAX-",'Basis-Tabelle-Samen'!T80,"-",'Basis-Tabelle-Samen'!J80,"-cultivation-set-japanese.jpg")),
IF($C$1="Kroatisch - HR",HYPERLINK(CONCATENATE("https://www.saflax.de/0-WVK-Retail/Bilder-Pictures/SAFLAX-",'Basis-Tabelle-Samen'!T80,"-",'Basis-Tabelle-Samen'!J80,"-cultivation-set-croatian.jpg")),
IF($C$1="Lettisch - LV",HYPERLINK(CONCATENATE("https://www.saflax.de/0-WVK-Retail/Bilder-Pictures/SAFLAX-",'Basis-Tabelle-Samen'!T80,"-",'Basis-Tabelle-Samen'!J80,"-cultivation-set-latvian.jpg")),
IF($C$1="Litauisch - LT",HYPERLINK(CONCATENATE("https://www.saflax.de/0-WVK-Retail/Bilder-Pictures/SAFLAX-",'Basis-Tabelle-Samen'!T80,"-",'Basis-Tabelle-Samen'!J80,"-cultivation-set-lithuanian.jpg")),
IF($C$1="Maltesisch - MT",HYPERLINK(CONCATENATE("https://www.saflax.de/0-WVK-Retail/Bilder-Pictures/SAFLAX-",'Basis-Tabelle-Samen'!T80,"-",'Basis-Tabelle-Samen'!J80,"-cultivation-set-maltese.jpg")),
IF($C$1="Niederländisch - NL",HYPERLINK(CONCATENATE("https://www.saflax.de/0-WVK-Retail/Bilder-Pictures/SAFLAX-",'Basis-Tabelle-Samen'!T80,"-",'Basis-Tabelle-Samen'!J80,"-cultivation-set-dutch.jpg")),
IF($C$1="Norwegisch - NO",HYPERLINK(CONCATENATE("https://www.saflax.de/0-WVK-Retail/Bilder-Pictures/SAFLAX-",'Basis-Tabelle-Samen'!T80,"-",'Basis-Tabelle-Samen'!J80,"-cultivation-set-nowegian.jpg")),
IF($C$1="Polnisch - PL",HYPERLINK(CONCATENATE("https://www.saflax.de/0-WVK-Retail/Bilder-Pictures/SAFLAX-",'Basis-Tabelle-Samen'!T80,"-",'Basis-Tabelle-Samen'!J80,"-cultivation-set-polish.jpg")),
IF($C$1="Portugiesisch - PT",HYPERLINK(CONCATENATE("https://www.saflax.de/0-WVK-Retail/Bilder-Pictures/SAFLAX-",'Basis-Tabelle-Samen'!T80,"-",'Basis-Tabelle-Samen'!J80,"-cultivation-set-portuguese.jpg")),
IF($C$1="Rumänisch - RO",HYPERLINK(CONCATENATE("https://www.saflax.de/0-WVK-Retail/Bilder-Pictures/SAFLAX-",'Basis-Tabelle-Samen'!T80,"-",'Basis-Tabelle-Samen'!J80,"-cultivation-set-romanian.jpg")),
IF($C$1="Schwedisch - SE",HYPERLINK(CONCATENATE("https://www.saflax.de/0-WVK-Retail/Bilder-Pictures/SAFLAX-",'Basis-Tabelle-Samen'!T80,"-",'Basis-Tabelle-Samen'!J80,"-cultivation-set-swedish.jpg")),
IF($C$1="Slowakisch - SK",HYPERLINK(CONCATENATE("https://www.saflax.de/0-WVK-Retail/Bilder-Pictures/SAFLAX-",'Basis-Tabelle-Samen'!T80,"-",'Basis-Tabelle-Samen'!J80,"-cultivation-set-slovak.jpg")),
IF($C$1="Slowenisch - SI",HYPERLINK(CONCATENATE("https://www.saflax.de/0-WVK-Retail/Bilder-Pictures/SAFLAX-",'Basis-Tabelle-Samen'!T80,"-",'Basis-Tabelle-Samen'!J80,"-cultivation-set-slovenian.jpg")),
IF($C$1="Spanisch - ES",HYPERLINK(CONCATENATE("https://www.saflax.de/0-WVK-Retail/Bilder-Pictures/SAFLAX-",'Basis-Tabelle-Samen'!T80,"-",'Basis-Tabelle-Samen'!J80,"-cultivation-set-spanish.jpg")),
IF($C$1="Tschechisch - CZ",HYPERLINK(CONCATENATE("https://www.saflax.de/0-WVK-Retail/Bilder-Pictures/SAFLAX-",'Basis-Tabelle-Samen'!T80,"-",'Basis-Tabelle-Samen'!J80,"-cultivation-set-czech.jpg")),
IF($C$1="Türkisch - TR",HYPERLINK(CONCATENATE("https://www.saflax.de/0-WVK-Retail/Bilder-Pictures/SAFLAX-",'Basis-Tabelle-Samen'!T80,"-",'Basis-Tabelle-Samen'!J80,"-cultivation-set-turkish.jpg")),
IF($C$1="Ungarisch - HU",HYPERLINK(CONCATENATE("https://www.saflax.de/0-WVK-Retail/Bilder-Pictures/SAFLAX-",'Basis-Tabelle-Samen'!T80,"-",'Basis-Tabelle-Samen'!J80,"-cultivation-set-hungarian.jpg")),
" ACHTUNG")))))))))))))))))))))))))))))</f>
        <v>https://www.saflax.de/0-WVK-Retail/Bilder-Pictures/SAFLAX-32999-echium-fastuosa-cultivation-set-english.jpg</v>
      </c>
      <c r="AQ121" s="330" t="str">
        <f>IF(L121&lt;1,"",
IF($C$1="Bulgarisch - BG",HYPERLINK(CONCATENATE("https://www.saflax.de/0-WVK-Retail/Bilder-Pictures/SAFLAX-",'Basis-Tabelle-Samen'!W80,"-",'Basis-Tabelle-Samen'!J80,"-garden-in-the-bag-bulgarian.jpg")),
IF($C$1="Dänisch - DK",HYPERLINK(CONCATENATE("https://www.saflax.de/0-WVK-Retail/Bilder-Pictures/SAFLAX-",'Basis-Tabelle-Samen'!W80,"-",'Basis-Tabelle-Samen'!J80,"-garden-in-the-bag-danish.jpg")),
IF($C$1="Deutsch - DE",HYPERLINK(CONCATENATE("https://www.saflax.de/0-WVK-Retail/Bilder-Pictures/SAFLAX-",'Basis-Tabelle-Samen'!W80,"-",'Basis-Tabelle-Samen'!J80,"-garden-in-the-bag-german.jpg")),
IF($C$1="Englisch - UK",HYPERLINK(CONCATENATE("https://www.saflax.de/0-WVK-Retail/Bilder-Pictures/SAFLAX-",'Basis-Tabelle-Samen'!W80,"-",'Basis-Tabelle-Samen'!J80,"-garden-in-the-bag-english.jpg")),
IF($C$1="Estnisch - EE",HYPERLINK(CONCATENATE("https://www.saflax.de/0-WVK-Retail/Bilder-Pictures/SAFLAX-",'Basis-Tabelle-Samen'!W80,"-",'Basis-Tabelle-Samen'!J80,"-garden-in-the-bag-estonian.jpg")),
IF($C$1="Finnisch - FI",HYPERLINK(CONCATENATE("https://www.saflax.de/0-WVK-Retail/Bilder-Pictures/SAFLAX-",'Basis-Tabelle-Samen'!W80,"-",'Basis-Tabelle-Samen'!J80,"-garden-in-the-bag-finnish.jpg")),
IF($C$1="Französisch - FR",HYPERLINK(CONCATENATE("https://www.saflax.de/0-WVK-Retail/Bilder-Pictures/SAFLAX-",'Basis-Tabelle-Samen'!W80,"-",'Basis-Tabelle-Samen'!J80,"-garden-in-the-bag-french.jpg")),
IF($C$1="Griechisch - GR",HYPERLINK(CONCATENATE("https://www.saflax.de/0-WVK-Retail/Bilder-Pictures/SAFLAX-",'Basis-Tabelle-Samen'!W80,"-",'Basis-Tabelle-Samen'!J80,"-garden-in-the-bag-greek.jpg")),
IF($C$1="Irisch - IE",HYPERLINK(CONCATENATE("https://www.saflax.de/0-WVK-Retail/Bilder-Pictures/SAFLAX-",'Basis-Tabelle-Samen'!W80,"-",'Basis-Tabelle-Samen'!J80,"-garden-in-the-bag-irish.jpg")),
IF($C$1="Isländisch - IS",HYPERLINK(CONCATENATE("https://www.saflax.de/0-WVK-Retail/Bilder-Pictures/SAFLAX-",'Basis-Tabelle-Samen'!W80,"-",'Basis-Tabelle-Samen'!J80,"-garden-in-the-bag-icelandic.jpg")),
IF($C$1="Italienisch - IT",HYPERLINK(CONCATENATE("https://www.saflax.de/0-WVK-Retail/Bilder-Pictures/SAFLAX-",'Basis-Tabelle-Samen'!W80,"-",'Basis-Tabelle-Samen'!J80,"-garden-in-the-bag-italian.jpg")),
IF($C$1="Japanisch - JP",HYPERLINK(CONCATENATE("https://www.saflax.de/0-WVK-Retail/Bilder-Pictures/SAFLAX-",'Basis-Tabelle-Samen'!W80,"-",'Basis-Tabelle-Samen'!J80,"-garden-in-the-bag-japanese.jpg")),
IF($C$1="Kroatisch - HR",HYPERLINK(CONCATENATE("https://www.saflax.de/0-WVK-Retail/Bilder-Pictures/SAFLAX-",'Basis-Tabelle-Samen'!W80,"-",'Basis-Tabelle-Samen'!J80,"-garden-in-the-bag-croatian.jpg")),
IF($C$1="Lettisch - LV",HYPERLINK(CONCATENATE("https://www.saflax.de/0-WVK-Retail/Bilder-Pictures/SAFLAX-",'Basis-Tabelle-Samen'!W80,"-",'Basis-Tabelle-Samen'!J80,"-garden-in-the-bag-latvian.jpg")),
IF($C$1="Litauisch - LT",HYPERLINK(CONCATENATE("https://www.saflax.de/0-WVK-Retail/Bilder-Pictures/SAFLAX-",'Basis-Tabelle-Samen'!W80,"-",'Basis-Tabelle-Samen'!J80,"-garden-in-the-bag-lithuanian.jpg")),
IF($C$1="Maltesisch - MT",HYPERLINK(CONCATENATE("https://www.saflax.de/0-WVK-Retail/Bilder-Pictures/SAFLAX-",'Basis-Tabelle-Samen'!W80,"-",'Basis-Tabelle-Samen'!J80,"-garden-in-the-bag-maltese.jpg")),
IF($C$1="Niederländisch - NL",HYPERLINK(CONCATENATE("https://www.saflax.de/0-WVK-Retail/Bilder-Pictures/SAFLAX-",'Basis-Tabelle-Samen'!W80,"-",'Basis-Tabelle-Samen'!J80,"-garden-in-the-bag-dutch.jpg")),
IF($C$1="Norwegisch - NO",HYPERLINK(CONCATENATE("https://www.saflax.de/0-WVK-Retail/Bilder-Pictures/SAFLAX-",'Basis-Tabelle-Samen'!W80,"-",'Basis-Tabelle-Samen'!J80,"-garden-in-the-bag-nowegian.jpg")),
IF($C$1="Polnisch - PL",HYPERLINK(CONCATENATE("https://www.saflax.de/0-WVK-Retail/Bilder-Pictures/SAFLAX-",'Basis-Tabelle-Samen'!W80,"-",'Basis-Tabelle-Samen'!J80,"-garden-in-the-bag-polish.jpg")),
IF($C$1="Portugiesisch - PT",HYPERLINK(CONCATENATE("https://www.saflax.de/0-WVK-Retail/Bilder-Pictures/SAFLAX-",'Basis-Tabelle-Samen'!W80,"-",'Basis-Tabelle-Samen'!J80,"-garden-in-the-bag-portuguese.jpg")),
IF($C$1="Rumänisch - RO",HYPERLINK(CONCATENATE("https://www.saflax.de/0-WVK-Retail/Bilder-Pictures/SAFLAX-",'Basis-Tabelle-Samen'!W80,"-",'Basis-Tabelle-Samen'!J80,"-garden-in-the-bag-romanian.jpg")),
IF($C$1="Schwedisch - SE",HYPERLINK(CONCATENATE("https://www.saflax.de/0-WVK-Retail/Bilder-Pictures/SAFLAX-",'Basis-Tabelle-Samen'!W80,"-",'Basis-Tabelle-Samen'!J80,"-garden-in-the-bag-swedish.jpg")),
IF($C$1="Slowakisch - SK",HYPERLINK(CONCATENATE("https://www.saflax.de/0-WVK-Retail/Bilder-Pictures/SAFLAX-",'Basis-Tabelle-Samen'!W80,"-",'Basis-Tabelle-Samen'!J80,"-garden-in-the-bag-slovak.jpg")),
IF($C$1="Slowenisch - SI",HYPERLINK(CONCATENATE("https://www.saflax.de/0-WVK-Retail/Bilder-Pictures/SAFLAX-",'Basis-Tabelle-Samen'!W80,"-",'Basis-Tabelle-Samen'!J80,"-garden-in-the-bag-slovenian.jpg")),
IF($C$1="Spanisch - ES",HYPERLINK(CONCATENATE("https://www.saflax.de/0-WVK-Retail/Bilder-Pictures/SAFLAX-",'Basis-Tabelle-Samen'!W80,"-",'Basis-Tabelle-Samen'!J80,"-garden-in-the-bag-spanish.jpg")),
IF($C$1="Tschechisch - CZ",HYPERLINK(CONCATENATE("https://www.saflax.de/0-WVK-Retail/Bilder-Pictures/SAFLAX-",'Basis-Tabelle-Samen'!W80,"-",'Basis-Tabelle-Samen'!J80,"-garden-in-the-bag-czech.jpg")),
IF($C$1="Türkisch - TR",HYPERLINK(CONCATENATE("https://www.saflax.de/0-WVK-Retail/Bilder-Pictures/SAFLAX-",'Basis-Tabelle-Samen'!W80,"-",'Basis-Tabelle-Samen'!J80,"-garden-in-the-bag-turkish.jpg")),
IF($C$1="Ungarisch - HU",HYPERLINK(CONCATENATE("https://www.saflax.de/0-WVK-Retail/Bilder-Pictures/SAFLAX-",'Basis-Tabelle-Samen'!W80,"-",'Basis-Tabelle-Samen'!J80,"-garden-in-the-bag-hungarian.jpg")),
" ACHTUNG")))))))))))))))))))))))))))))</f>
        <v>https://www.saflax.de/0-WVK-Retail/Bilder-Pictures/SAFLAX-62999-echium-fastuosa-garden-in-the-bag-english.jpg</v>
      </c>
    </row>
    <row r="122" spans="1:43" ht="17.100000000000001" customHeight="1" x14ac:dyDescent="0.2">
      <c r="A122" s="318" t="str">
        <f>IF('Basis-Tabelle-Samen'!A92="","",IF($C$1="Deutsch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22" s="319" t="str">
        <f>'Basis-Tabelle-Samen'!I92</f>
        <v>Cananga odorata</v>
      </c>
      <c r="C122" s="316" t="str">
        <f>IF($C$1="Bulgarisch - BG",'Basis-Tabelle-Samen'!Z92,
IF($C$1="Dänisch - DK",'Basis-Tabelle-Samen'!AA92,
IF($C$1="Deutsch - DE",'Basis-Tabelle-Samen'!AB92,
IF($C$1="Englisch - UK",'Basis-Tabelle-Samen'!AC92,
IF($C$1="Estnisch - EE",'Basis-Tabelle-Samen'!AD92,
IF($C$1="Finnisch - FI",'Basis-Tabelle-Samen'!AE92,
IF($C$1="Französisch - FR",'Basis-Tabelle-Samen'!AF92,
IF($C$1="Griechisch - GR",'Basis-Tabelle-Samen'!AG92,
IF($C$1="Irisch - IE",'Basis-Tabelle-Samen'!AH92,
IF($C$1="Isländisch - IS",'Basis-Tabelle-Samen'!AI92,
IF($C$1="Italienisch - IT",'Basis-Tabelle-Samen'!AJ92,
IF($C$1="Japanisch - JP",'Basis-Tabelle-Samen'!AK92,
IF($C$1="Kroatisch - HR",'Basis-Tabelle-Samen'!AL92,
IF($C$1="Lettisch - LV",'Basis-Tabelle-Samen'!AM92,
IF($C$1="Litauisch - LT",'Basis-Tabelle-Samen'!AN92,
IF($C$1="Maltesisch - MT",'Basis-Tabelle-Samen'!AO92,
IF($C$1="Niederländisch - NL",'Basis-Tabelle-Samen'!AP92,
IF($C$1="Norwegisch - NO",'Basis-Tabelle-Samen'!AQ92,
IF($C$1="Polnisch - PL",'Basis-Tabelle-Samen'!AR92,
IF($C$1="Portugiesisch - PT",'Basis-Tabelle-Samen'!AS92,
IF($C$1="Rumänisch - RO",'Basis-Tabelle-Samen'!AT92,
IF($C$1="Schwedisch - SE",'Basis-Tabelle-Samen'!AU92,
IF($C$1="Slowakisch - SK",'Basis-Tabelle-Samen'!AV92,
IF($C$1="Slowenisch - SI",'Basis-Tabelle-Samen'!AW92,
IF($C$1="Spanisch - ES",'Basis-Tabelle-Samen'!AX92,
IF($C$1="Tschechisch - CZ",'Basis-Tabelle-Samen'!AY92,
IF($C$1="Türkisch - TR",'Basis-Tabelle-Samen'!AZ92,
IF($C$1="Ungarisch - HU",'Basis-Tabelle-Samen'!BA92,
" ACHTUNG"))))))))))))))))))))))))))))</f>
        <v>Perfume Tree Ylang Ylang</v>
      </c>
      <c r="D122" s="320">
        <f>'Basis-Tabelle-Samen'!F92</f>
        <v>10</v>
      </c>
      <c r="E122" s="321" t="str">
        <f>'Basis-Tabelle-Samen'!H92</f>
        <v>7 %</v>
      </c>
      <c r="F122" s="322" t="str">
        <f>IF('Basis-Tabelle-Samen'!G92="","",'Basis-Tabelle-Samen'!G92)</f>
        <v>01</v>
      </c>
      <c r="G122" s="320">
        <f>'Basis-Tabelle-Samen'!C92</f>
        <v>13100</v>
      </c>
      <c r="H122" s="323">
        <f>'Basis-Tabelle-Samen'!D92</f>
        <v>4055473131009</v>
      </c>
      <c r="I122" s="324">
        <f>'Basis-Tabelle-Samen'!E92</f>
        <v>1.85</v>
      </c>
      <c r="J122" s="325">
        <f t="shared" si="1"/>
        <v>12</v>
      </c>
      <c r="K122" s="326">
        <f>'Basis-Tabelle-Samen'!K92</f>
        <v>73100</v>
      </c>
      <c r="L122" s="323">
        <f>'Basis-Tabelle-Samen'!L92</f>
        <v>4055473731001</v>
      </c>
      <c r="M122" s="324">
        <f>'Basis-Tabelle-Samen'!M92</f>
        <v>2.4500000000000002</v>
      </c>
      <c r="N122" s="326">
        <f>IF(K122&lt;1,"",'3'!$I$15)</f>
        <v>15</v>
      </c>
      <c r="O122" s="327">
        <f>IF(K122&lt;1,"",'3'!$J$11)</f>
        <v>90</v>
      </c>
      <c r="P122" s="326">
        <f>'Basis-Tabelle-Samen'!N92</f>
        <v>83100</v>
      </c>
      <c r="Q122" s="323">
        <f>'Basis-Tabelle-Samen'!O92</f>
        <v>4055473831008</v>
      </c>
      <c r="R122" s="328">
        <f>'Basis-Tabelle-Samen'!P92</f>
        <v>3.75</v>
      </c>
      <c r="S122" s="326">
        <f>IF(R122&lt;1,"",'3'!$M$15)</f>
        <v>18</v>
      </c>
      <c r="T122" s="327">
        <f>IF(R122&lt;1,"",'3'!$N$11)</f>
        <v>72</v>
      </c>
      <c r="U122" s="326">
        <f>'Basis-Tabelle-Samen'!Q92</f>
        <v>53100</v>
      </c>
      <c r="V122" s="323">
        <f>'Basis-Tabelle-Samen'!R92</f>
        <v>4055473531007</v>
      </c>
      <c r="W122" s="324">
        <f>'Basis-Tabelle-Samen'!S92</f>
        <v>4.95</v>
      </c>
      <c r="X122" s="326">
        <f>IF(U122&lt;1,"",'3'!$Q$15)</f>
        <v>6</v>
      </c>
      <c r="Y122" s="327">
        <f>IF(U122&lt;1,"",'3'!$R$11)</f>
        <v>24</v>
      </c>
      <c r="Z122" s="326">
        <f>'Basis-Tabelle-Samen'!T92</f>
        <v>33100</v>
      </c>
      <c r="AA122" s="323">
        <f>'Basis-Tabelle-Samen'!U92</f>
        <v>4055473331003</v>
      </c>
      <c r="AB122" s="324">
        <f>'Basis-Tabelle-Samen'!V92</f>
        <v>6.75</v>
      </c>
      <c r="AC122" s="326">
        <f>IF(Z122&lt;1,"",'3'!$U$15)</f>
        <v>6</v>
      </c>
      <c r="AD122" s="327">
        <f>IF(Z122&lt;1,"",'3'!$V$11)</f>
        <v>24</v>
      </c>
      <c r="AE122" s="326">
        <f>'Basis-Tabelle-Samen'!W92</f>
        <v>63100</v>
      </c>
      <c r="AF122" s="323">
        <f>'Basis-Tabelle-Samen'!X92</f>
        <v>4055473631004</v>
      </c>
      <c r="AG122" s="324">
        <f>'Basis-Tabelle-Samen'!Y92</f>
        <v>2.95</v>
      </c>
      <c r="AH122" s="326">
        <f>IF(AE122&lt;1,"",'3'!$Y$15)</f>
        <v>8</v>
      </c>
      <c r="AI122" s="327">
        <f>IF(AE122&lt;1,"",'3'!$Z$11)</f>
        <v>64</v>
      </c>
      <c r="AJ122" s="315"/>
      <c r="AK122" s="316" t="str">
        <f>IF(G122&lt;1,"",
IF($C$1="Bulgarisch - BG",HYPERLINK(CONCATENATE("https://www.saflax.de/0-WVK-Retail/Bilder-Pictures/SAFLAX-",'Basis-Tabelle-Samen'!C92,"-",'Basis-Tabelle-Samen'!J92,"-seed-package-front-cr-bulgarian.jpg")),
IF($C$1="Dänisch - DK",HYPERLINK(CONCATENATE("https://www.saflax.de/0-WVK-Retail/Bilder-Pictures/SAFLAX-",'Basis-Tabelle-Samen'!C92,"-",'Basis-Tabelle-Samen'!J92,"-seed-package-front-cr-danish.jpg")),
IF($C$1="Deutsch - DE",HYPERLINK(CONCATENATE("https://www.saflax.de/0-WVK-Retail/Bilder-Pictures/SAFLAX-",'Basis-Tabelle-Samen'!C92,"-",'Basis-Tabelle-Samen'!J92,"-seed-package-front-cr-german.jpg")),
IF($C$1="Englisch - UK",HYPERLINK(CONCATENATE("https://www.saflax.de/0-WVK-Retail/Bilder-Pictures/SAFLAX-",'Basis-Tabelle-Samen'!C92,"-",'Basis-Tabelle-Samen'!J92,"-seed-package-front-cr-english.jpg")),
IF($C$1="Estnisch - EE",HYPERLINK(CONCATENATE("https://www.saflax.de/0-WVK-Retail/Bilder-Pictures/SAFLAX-",'Basis-Tabelle-Samen'!C92,"-",'Basis-Tabelle-Samen'!J92,"-seed-package-front-cr-estonian.jpg")),
IF($C$1="Finnisch - FI",HYPERLINK(CONCATENATE("https://www.saflax.de/0-WVK-Retail/Bilder-Pictures/SAFLAX-",'Basis-Tabelle-Samen'!C92,"-",'Basis-Tabelle-Samen'!J92,"-seed-package-front-cr-finnish.jpg")),
IF($C$1="Französisch - FR",HYPERLINK(CONCATENATE("https://www.saflax.de/0-WVK-Retail/Bilder-Pictures/SAFLAX-",'Basis-Tabelle-Samen'!C92,"-",'Basis-Tabelle-Samen'!J92,"-seed-package-front-cr-french.jpg")),
IF($C$1="Griechisch - GR",HYPERLINK(CONCATENATE("https://www.saflax.de/0-WVK-Retail/Bilder-Pictures/SAFLAX-",'Basis-Tabelle-Samen'!C92,"-",'Basis-Tabelle-Samen'!J92,"-seed-package-front-cr-greek.jpg")),
IF($C$1="Irisch - IE",HYPERLINK(CONCATENATE("https://www.saflax.de/0-WVK-Retail/Bilder-Pictures/SAFLAX-",'Basis-Tabelle-Samen'!C92,"-",'Basis-Tabelle-Samen'!J92,"-seed-package-front-cr-irish.jpg")),
IF($C$1="Isländisch - IS",HYPERLINK(CONCATENATE("https://www.saflax.de/0-WVK-Retail/Bilder-Pictures/SAFLAX-",'Basis-Tabelle-Samen'!C92,"-",'Basis-Tabelle-Samen'!J92,"-seed-package-front-cr-icelandic.jpg")),
IF($C$1="Italienisch - IT",HYPERLINK(CONCATENATE("https://www.saflax.de/0-WVK-Retail/Bilder-Pictures/SAFLAX-",'Basis-Tabelle-Samen'!C92,"-",'Basis-Tabelle-Samen'!J92,"-seed-package-front-cr-italian.jpg")),
IF($C$1="Japanisch - JP",HYPERLINK(CONCATENATE("https://www.saflax.de/0-WVK-Retail/Bilder-Pictures/SAFLAX-",'Basis-Tabelle-Samen'!C92,"-",'Basis-Tabelle-Samen'!J92,"-seed-package-front-cr-japanese.jpg")),
IF($C$1="Kroatisch - HR",HYPERLINK(CONCATENATE("https://www.saflax.de/0-WVK-Retail/Bilder-Pictures/SAFLAX-",'Basis-Tabelle-Samen'!C92,"-",'Basis-Tabelle-Samen'!J92,"-seed-package-front-cr-croatian.jpg")),
IF($C$1="Lettisch - LV",HYPERLINK(CONCATENATE("https://www.saflax.de/0-WVK-Retail/Bilder-Pictures/SAFLAX-",'Basis-Tabelle-Samen'!C92,"-",'Basis-Tabelle-Samen'!J92,"-seed-package-front-cr-latvian.jpg")),
IF($C$1="Litauisch - LT",HYPERLINK(CONCATENATE("https://www.saflax.de/0-WVK-Retail/Bilder-Pictures/SAFLAX-",'Basis-Tabelle-Samen'!C92,"-",'Basis-Tabelle-Samen'!J92,"-seed-package-front-cr-lithuanian.jpg")),
IF($C$1="Maltesisch - MT",HYPERLINK(CONCATENATE("https://www.saflax.de/0-WVK-Retail/Bilder-Pictures/SAFLAX-",'Basis-Tabelle-Samen'!C92,"-",'Basis-Tabelle-Samen'!J92,"-seed-package-front-cr-maltese.jpg")),
IF($C$1="Niederländisch - NL",HYPERLINK(CONCATENATE("https://www.saflax.de/0-WVK-Retail/Bilder-Pictures/SAFLAX-",'Basis-Tabelle-Samen'!C92,"-",'Basis-Tabelle-Samen'!J92,"-seed-package-front-cr-dutch.jpg")),
IF($C$1="Norwegisch - NO",HYPERLINK(CONCATENATE("https://www.saflax.de/0-WVK-Retail/Bilder-Pictures/SAFLAX-",'Basis-Tabelle-Samen'!C92,"-",'Basis-Tabelle-Samen'!J92,"-seed-package-front-cr-nowegian.jpg")),
IF($C$1="Polnisch - PL",HYPERLINK(CONCATENATE("https://www.saflax.de/0-WVK-Retail/Bilder-Pictures/SAFLAX-",'Basis-Tabelle-Samen'!C92,"-",'Basis-Tabelle-Samen'!J92,"-seed-package-front-cr-polish.jpg")),
IF($C$1="Portugiesisch - PT",HYPERLINK(CONCATENATE("https://www.saflax.de/0-WVK-Retail/Bilder-Pictures/SAFLAX-",'Basis-Tabelle-Samen'!C92,"-",'Basis-Tabelle-Samen'!J92,"-seed-package-front-cr-portuguese.jpg")),
IF($C$1="Rumänisch - RO",HYPERLINK(CONCATENATE("https://www.saflax.de/0-WVK-Retail/Bilder-Pictures/SAFLAX-",'Basis-Tabelle-Samen'!C92,"-",'Basis-Tabelle-Samen'!J92,"-seed-package-front-cr-romanian.jpg")),
IF($C$1="Schwedisch - SE",HYPERLINK(CONCATENATE("https://www.saflax.de/0-WVK-Retail/Bilder-Pictures/SAFLAX-",'Basis-Tabelle-Samen'!C92,"-",'Basis-Tabelle-Samen'!J92,"-seed-package-front-cr-swedish.jpg")),
IF($C$1="Slowakisch - SK",HYPERLINK(CONCATENATE("https://www.saflax.de/0-WVK-Retail/Bilder-Pictures/SAFLAX-",'Basis-Tabelle-Samen'!C92,"-",'Basis-Tabelle-Samen'!J92,"-seed-package-front-cr-slovak.jpg")),
IF($C$1="Slowenisch - SI",HYPERLINK(CONCATENATE("https://www.saflax.de/0-WVK-Retail/Bilder-Pictures/SAFLAX-",'Basis-Tabelle-Samen'!C92,"-",'Basis-Tabelle-Samen'!J92,"-seed-package-front-cr-slovenian.jpg")),
IF($C$1="Spanisch - ES",HYPERLINK(CONCATENATE("https://www.saflax.de/0-WVK-Retail/Bilder-Pictures/SAFLAX-",'Basis-Tabelle-Samen'!C92,"-",'Basis-Tabelle-Samen'!J92,"-seed-package-front-cr-spanish.jpg")),
IF($C$1="Tschechisch - CZ",HYPERLINK(CONCATENATE("https://www.saflax.de/0-WVK-Retail/Bilder-Pictures/SAFLAX-",'Basis-Tabelle-Samen'!C92,"-",'Basis-Tabelle-Samen'!J92,"-seed-package-front-cr-czech.jpg")),
IF($C$1="Türkisch - TR",HYPERLINK(CONCATENATE("https://www.saflax.de/0-WVK-Retail/Bilder-Pictures/SAFLAX-",'Basis-Tabelle-Samen'!C92,"-",'Basis-Tabelle-Samen'!J92,"-seed-package-front-cr-turkish.jpg")),
IF($C$1="Ungarisch - HU",HYPERLINK(CONCATENATE("https://www.saflax.de/0-WVK-Retail/Bilder-Pictures/SAFLAX-",'Basis-Tabelle-Samen'!C92,"-",'Basis-Tabelle-Samen'!J92,"-seed-package-front-cr-hungarian.jpg")),
" ACHTUNG")))))))))))))))))))))))))))))</f>
        <v>https://www.saflax.de/0-WVK-Retail/Bilder-Pictures/SAFLAX-13100-cananga-odorata-seed-package-front-cr-english.jpg</v>
      </c>
      <c r="AL122" s="330" t="str">
        <f>IF(G122&lt;1,"",
IF($C$1="Bulgarisch - BG",HYPERLINK(CONCATENATE("https://www.saflax.de/0-WVK-Retail/Bilder-Pictures/SAFLAX-",'Basis-Tabelle-Samen'!C92,"-",'Basis-Tabelle-Samen'!J92,"-seed-package-back-cr-bulgarian.jpg")),
IF($C$1="Dänisch - DK",HYPERLINK(CONCATENATE("https://www.saflax.de/0-WVK-Retail/Bilder-Pictures/SAFLAX-",'Basis-Tabelle-Samen'!C92,"-",'Basis-Tabelle-Samen'!J92,"-seed-package-back-cr-danish.jpg")),
IF($C$1="Deutsch - DE",HYPERLINK(CONCATENATE("https://www.saflax.de/0-WVK-Retail/Bilder-Pictures/SAFLAX-",'Basis-Tabelle-Samen'!C92,"-",'Basis-Tabelle-Samen'!J92,"-seed-package-back-cr-german.jpg")),
IF($C$1="Englisch - UK",HYPERLINK(CONCATENATE("https://www.saflax.de/0-WVK-Retail/Bilder-Pictures/SAFLAX-",'Basis-Tabelle-Samen'!C92,"-",'Basis-Tabelle-Samen'!J92,"-seed-package-back-cr-english.jpg")),
IF($C$1="Estnisch - EE",HYPERLINK(CONCATENATE("https://www.saflax.de/0-WVK-Retail/Bilder-Pictures/SAFLAX-",'Basis-Tabelle-Samen'!C92,"-",'Basis-Tabelle-Samen'!J92,"-seed-package-back-cr-estonian.jpg")),
IF($C$1="Finnisch - FI",HYPERLINK(CONCATENATE("https://www.saflax.de/0-WVK-Retail/Bilder-Pictures/SAFLAX-",'Basis-Tabelle-Samen'!C92,"-",'Basis-Tabelle-Samen'!J92,"-seed-package-back-cr-finnish.jpg")),
IF($C$1="Französisch - FR",HYPERLINK(CONCATENATE("https://www.saflax.de/0-WVK-Retail/Bilder-Pictures/SAFLAX-",'Basis-Tabelle-Samen'!C92,"-",'Basis-Tabelle-Samen'!J92,"-seed-package-back-cr-french.jpg")),
IF($C$1="Griechisch - GR",HYPERLINK(CONCATENATE("https://www.saflax.de/0-WVK-Retail/Bilder-Pictures/SAFLAX-",'Basis-Tabelle-Samen'!C92,"-",'Basis-Tabelle-Samen'!J92,"-seed-package-back-cr-greek.jpg")),
IF($C$1="Irisch - IE",HYPERLINK(CONCATENATE("https://www.saflax.de/0-WVK-Retail/Bilder-Pictures/SAFLAX-",'Basis-Tabelle-Samen'!C92,"-",'Basis-Tabelle-Samen'!J92,"-seed-package-back-cr-irish.jpg")),
IF($C$1="Isländisch - IS",HYPERLINK(CONCATENATE("https://www.saflax.de/0-WVK-Retail/Bilder-Pictures/SAFLAX-",'Basis-Tabelle-Samen'!C92,"-",'Basis-Tabelle-Samen'!J92,"-seed-package-back-cr-icelandic.jpg")),
IF($C$1="Italienisch - IT",HYPERLINK(CONCATENATE("https://www.saflax.de/0-WVK-Retail/Bilder-Pictures/SAFLAX-",'Basis-Tabelle-Samen'!C92,"-",'Basis-Tabelle-Samen'!J92,"-seed-package-back-cr-italian.jpg")),
IF($C$1="Japanisch - JP",HYPERLINK(CONCATENATE("https://www.saflax.de/0-WVK-Retail/Bilder-Pictures/SAFLAX-",'Basis-Tabelle-Samen'!C92,"-",'Basis-Tabelle-Samen'!J92,"-seed-package-back-cr-japanese.jpg")),
IF($C$1="Kroatisch - HR",HYPERLINK(CONCATENATE("https://www.saflax.de/0-WVK-Retail/Bilder-Pictures/SAFLAX-",'Basis-Tabelle-Samen'!C92,"-",'Basis-Tabelle-Samen'!J92,"-seed-package-back-cr-croatian.jpg")),
IF($C$1="Lettisch - LV",HYPERLINK(CONCATENATE("https://www.saflax.de/0-WVK-Retail/Bilder-Pictures/SAFLAX-",'Basis-Tabelle-Samen'!C92,"-",'Basis-Tabelle-Samen'!J92,"-seed-package-back-cr-latvian.jpg")),
IF($C$1="Litauisch - LT",HYPERLINK(CONCATENATE("https://www.saflax.de/0-WVK-Retail/Bilder-Pictures/SAFLAX-",'Basis-Tabelle-Samen'!C92,"-",'Basis-Tabelle-Samen'!J92,"-seed-package-back-cr-lithuanian.jpg")),
IF($C$1="Maltesisch - MT",HYPERLINK(CONCATENATE("https://www.saflax.de/0-WVK-Retail/Bilder-Pictures/SAFLAX-",'Basis-Tabelle-Samen'!C92,"-",'Basis-Tabelle-Samen'!J92,"-seed-package-back-cr-maltese.jpg")),
IF($C$1="Niederländisch - NL",HYPERLINK(CONCATENATE("https://www.saflax.de/0-WVK-Retail/Bilder-Pictures/SAFLAX-",'Basis-Tabelle-Samen'!C92,"-",'Basis-Tabelle-Samen'!J92,"-seed-package-back-cr-dutch.jpg")),
IF($C$1="Norwegisch - NO",HYPERLINK(CONCATENATE("https://www.saflax.de/0-WVK-Retail/Bilder-Pictures/SAFLAX-",'Basis-Tabelle-Samen'!C92,"-",'Basis-Tabelle-Samen'!J92,"-seed-package-back-cr-nowegian.jpg")),
IF($C$1="Polnisch - PL",HYPERLINK(CONCATENATE("https://www.saflax.de/0-WVK-Retail/Bilder-Pictures/SAFLAX-",'Basis-Tabelle-Samen'!C92,"-",'Basis-Tabelle-Samen'!J92,"-seed-package-back-cr-polish.jpg")),
IF($C$1="Portugiesisch - PT",HYPERLINK(CONCATENATE("https://www.saflax.de/0-WVK-Retail/Bilder-Pictures/SAFLAX-",'Basis-Tabelle-Samen'!C92,"-",'Basis-Tabelle-Samen'!J92,"-seed-package-back-cr-portuguese.jpg")),
IF($C$1="Rumänisch - RO",HYPERLINK(CONCATENATE("https://www.saflax.de/0-WVK-Retail/Bilder-Pictures/SAFLAX-",'Basis-Tabelle-Samen'!C92,"-",'Basis-Tabelle-Samen'!J92,"-seed-package-back-cr-romanian.jpg")),
IF($C$1="Schwedisch - SE",HYPERLINK(CONCATENATE("https://www.saflax.de/0-WVK-Retail/Bilder-Pictures/SAFLAX-",'Basis-Tabelle-Samen'!C92,"-",'Basis-Tabelle-Samen'!J92,"-seed-package-back-cr-swedish.jpg")),
IF($C$1="Slowakisch - SK",HYPERLINK(CONCATENATE("https://www.saflax.de/0-WVK-Retail/Bilder-Pictures/SAFLAX-",'Basis-Tabelle-Samen'!C92,"-",'Basis-Tabelle-Samen'!J92,"-seed-package-back-cr-slovak.jpg")),
IF($C$1="Slowenisch - SI",HYPERLINK(CONCATENATE("https://www.saflax.de/0-WVK-Retail/Bilder-Pictures/SAFLAX-",'Basis-Tabelle-Samen'!C92,"-",'Basis-Tabelle-Samen'!J92,"-seed-package-back-cr-slovenian.jpg")),
IF($C$1="Spanisch - ES",HYPERLINK(CONCATENATE("https://www.saflax.de/0-WVK-Retail/Bilder-Pictures/SAFLAX-",'Basis-Tabelle-Samen'!C92,"-",'Basis-Tabelle-Samen'!J92,"-seed-package-back-cr-spanish.jpg")),
IF($C$1="Tschechisch - CZ",HYPERLINK(CONCATENATE("https://www.saflax.de/0-WVK-Retail/Bilder-Pictures/SAFLAX-",'Basis-Tabelle-Samen'!C92,"-",'Basis-Tabelle-Samen'!J92,"-seed-package-back-cr-czech.jpg")),
IF($C$1="Türkisch - TR",HYPERLINK(CONCATENATE("https://www.saflax.de/0-WVK-Retail/Bilder-Pictures/SAFLAX-",'Basis-Tabelle-Samen'!C92,"-",'Basis-Tabelle-Samen'!J92,"-seed-package-back-cr-turkish.jpg")),
IF($C$1="Ungarisch - HU",HYPERLINK(CONCATENATE("https://www.saflax.de/0-WVK-Retail/Bilder-Pictures/SAFLAX-",'Basis-Tabelle-Samen'!C92,"-",'Basis-Tabelle-Samen'!J92,"-seed-package-back-cr-hungarian.jpg")),
" ACHTUNG")))))))))))))))))))))))))))))</f>
        <v>https://www.saflax.de/0-WVK-Retail/Bilder-Pictures/SAFLAX-13100-cananga-odorata-seed-package-back-cr-english.jpg</v>
      </c>
      <c r="AM122" s="330" t="str">
        <f>IF(H122&lt;1,"",
IF($C$1="Bulgarisch - BG",HYPERLINK(CONCATENATE("https://www.saflax.de/0-WVK-Retail/Bilder-Pictures/SAFLAX-",'Basis-Tabelle-Samen'!K92,"-",'Basis-Tabelle-Samen'!J92,"-garden-to-go-mini-bulgarian.jpg")),
IF($C$1="Dänisch - DK",HYPERLINK(CONCATENATE("https://www.saflax.de/0-WVK-Retail/Bilder-Pictures/SAFLAX-",'Basis-Tabelle-Samen'!K92,"-",'Basis-Tabelle-Samen'!J92,"-garden-to-go-mini-danish.jpg")),
IF($C$1="Deutsch - DE",HYPERLINK(CONCATENATE("https://www.saflax.de/0-WVK-Retail/Bilder-Pictures/SAFLAX-",'Basis-Tabelle-Samen'!K92,"-",'Basis-Tabelle-Samen'!J92,"-garden-to-go-mini-german.jpg")),
IF($C$1="Englisch - UK",HYPERLINK(CONCATENATE("https://www.saflax.de/0-WVK-Retail/Bilder-Pictures/SAFLAX-",'Basis-Tabelle-Samen'!K92,"-",'Basis-Tabelle-Samen'!J92,"-garden-to-go-mini-english.jpg")),
IF($C$1="Estnisch - EE",HYPERLINK(CONCATENATE("https://www.saflax.de/0-WVK-Retail/Bilder-Pictures/SAFLAX-",'Basis-Tabelle-Samen'!K92,"-",'Basis-Tabelle-Samen'!J92,"-garden-to-go-mini-estonian.jpg")),
IF($C$1="Finnisch - FI",HYPERLINK(CONCATENATE("https://www.saflax.de/0-WVK-Retail/Bilder-Pictures/SAFLAX-",'Basis-Tabelle-Samen'!K92,"-",'Basis-Tabelle-Samen'!J92,"-garden-to-go-mini-finnish.jpg")),
IF($C$1="Französisch - FR",HYPERLINK(CONCATENATE("https://www.saflax.de/0-WVK-Retail/Bilder-Pictures/SAFLAX-",'Basis-Tabelle-Samen'!K92,"-",'Basis-Tabelle-Samen'!J92,"-garden-to-go-mini-french.jpg")),
IF($C$1="Griechisch - GR",HYPERLINK(CONCATENATE("https://www.saflax.de/0-WVK-Retail/Bilder-Pictures/SAFLAX-",'Basis-Tabelle-Samen'!K92,"-",'Basis-Tabelle-Samen'!J92,"-garden-to-go-mini-greek.jpg")),
IF($C$1="Irisch - IE",HYPERLINK(CONCATENATE("https://www.saflax.de/0-WVK-Retail/Bilder-Pictures/SAFLAX-",'Basis-Tabelle-Samen'!K92,"-",'Basis-Tabelle-Samen'!J92,"-garden-to-go-mini-irish.jpg")),
IF($C$1="Isländisch - IS",HYPERLINK(CONCATENATE("https://www.saflax.de/0-WVK-Retail/Bilder-Pictures/SAFLAX-",'Basis-Tabelle-Samen'!K92,"-",'Basis-Tabelle-Samen'!J92,"-garden-to-go-mini-icelandic.jpg")),
IF($C$1="Italienisch - IT",HYPERLINK(CONCATENATE("https://www.saflax.de/0-WVK-Retail/Bilder-Pictures/SAFLAX-",'Basis-Tabelle-Samen'!K92,"-",'Basis-Tabelle-Samen'!J92,"-garden-to-go-mini-italian.jpg")),
IF($C$1="Japanisch - JP",HYPERLINK(CONCATENATE("https://www.saflax.de/0-WVK-Retail/Bilder-Pictures/SAFLAX-",'Basis-Tabelle-Samen'!K92,"-",'Basis-Tabelle-Samen'!J92,"-garden-to-go-mini-japanese.jpg")),
IF($C$1="Kroatisch - HR",HYPERLINK(CONCATENATE("https://www.saflax.de/0-WVK-Retail/Bilder-Pictures/SAFLAX-",'Basis-Tabelle-Samen'!K92,"-",'Basis-Tabelle-Samen'!J92,"-garden-to-go-mini-croatian.jpg")),
IF($C$1="Lettisch - LV",HYPERLINK(CONCATENATE("https://www.saflax.de/0-WVK-Retail/Bilder-Pictures/SAFLAX-",'Basis-Tabelle-Samen'!K92,"-",'Basis-Tabelle-Samen'!J92,"-garden-to-go-mini-latvian.jpg")),
IF($C$1="Litauisch - LT",HYPERLINK(CONCATENATE("https://www.saflax.de/0-WVK-Retail/Bilder-Pictures/SAFLAX-",'Basis-Tabelle-Samen'!K92,"-",'Basis-Tabelle-Samen'!J92,"-garden-to-go-mini-lithuanian.jpg")),
IF($C$1="Maltesisch - MT",HYPERLINK(CONCATENATE("https://www.saflax.de/0-WVK-Retail/Bilder-Pictures/SAFLAX-",'Basis-Tabelle-Samen'!K92,"-",'Basis-Tabelle-Samen'!J92,"-garden-to-go-mini-maltese.jpg")),
IF($C$1="Niederländisch - NL",HYPERLINK(CONCATENATE("https://www.saflax.de/0-WVK-Retail/Bilder-Pictures/SAFLAX-",'Basis-Tabelle-Samen'!K92,"-",'Basis-Tabelle-Samen'!J92,"-garden-to-go-mini-dutch.jpg")),
IF($C$1="Norwegisch - NO",HYPERLINK(CONCATENATE("https://www.saflax.de/0-WVK-Retail/Bilder-Pictures/SAFLAX-",'Basis-Tabelle-Samen'!K92,"-",'Basis-Tabelle-Samen'!J92,"-garden-to-go-mini-nowegian.jpg")),
IF($C$1="Polnisch - PL",HYPERLINK(CONCATENATE("https://www.saflax.de/0-WVK-Retail/Bilder-Pictures/SAFLAX-",'Basis-Tabelle-Samen'!K92,"-",'Basis-Tabelle-Samen'!J92,"-garden-to-go-mini-polish.jpg")),
IF($C$1="Portugiesisch - PT",HYPERLINK(CONCATENATE("https://www.saflax.de/0-WVK-Retail/Bilder-Pictures/SAFLAX-",'Basis-Tabelle-Samen'!K92,"-",'Basis-Tabelle-Samen'!J92,"-garden-to-go-mini-portuguese.jpg")),
IF($C$1="Rumänisch - RO",HYPERLINK(CONCATENATE("https://www.saflax.de/0-WVK-Retail/Bilder-Pictures/SAFLAX-",'Basis-Tabelle-Samen'!K92,"-",'Basis-Tabelle-Samen'!J92,"-garden-to-go-mini-romanian.jpg")),
IF($C$1="Schwedisch - SE",HYPERLINK(CONCATENATE("https://www.saflax.de/0-WVK-Retail/Bilder-Pictures/SAFLAX-",'Basis-Tabelle-Samen'!K92,"-",'Basis-Tabelle-Samen'!J92,"-garden-to-go-mini-swedish.jpg")),
IF($C$1="Slowakisch - SK",HYPERLINK(CONCATENATE("https://www.saflax.de/0-WVK-Retail/Bilder-Pictures/SAFLAX-",'Basis-Tabelle-Samen'!K92,"-",'Basis-Tabelle-Samen'!J92,"-garden-to-go-mini-slovak.jpg")),
IF($C$1="Slowenisch - SI",HYPERLINK(CONCATENATE("https://www.saflax.de/0-WVK-Retail/Bilder-Pictures/SAFLAX-",'Basis-Tabelle-Samen'!K92,"-",'Basis-Tabelle-Samen'!J92,"-garden-to-go-mini-slovenian.jpg")),
IF($C$1="Spanisch - ES",HYPERLINK(CONCATENATE("https://www.saflax.de/0-WVK-Retail/Bilder-Pictures/SAFLAX-",'Basis-Tabelle-Samen'!K92,"-",'Basis-Tabelle-Samen'!J92,"-garden-to-go-mini-spanish.jpg")),
IF($C$1="Tschechisch - CZ",HYPERLINK(CONCATENATE("https://www.saflax.de/0-WVK-Retail/Bilder-Pictures/SAFLAX-",'Basis-Tabelle-Samen'!K92,"-",'Basis-Tabelle-Samen'!J92,"-garden-to-go-mini-czech.jpg")),
IF($C$1="Türkisch - TR",HYPERLINK(CONCATENATE("https://www.saflax.de/0-WVK-Retail/Bilder-Pictures/SAFLAX-",'Basis-Tabelle-Samen'!K92,"-",'Basis-Tabelle-Samen'!J92,"-garden-to-go-mini-turkish.jpg")),
IF($C$1="Ungarisch - HU",HYPERLINK(CONCATENATE("https://www.saflax.de/0-WVK-Retail/Bilder-Pictures/SAFLAX-",'Basis-Tabelle-Samen'!K92,"-",'Basis-Tabelle-Samen'!J92,"-garden-to-go-mini-hungarian.jpg")),
" ACHTUNG")))))))))))))))))))))))))))))</f>
        <v>https://www.saflax.de/0-WVK-Retail/Bilder-Pictures/SAFLAX-73100-cananga-odorata-garden-to-go-mini-english.jpg</v>
      </c>
      <c r="AN122" s="330" t="str">
        <f>IF(I122&lt;1,"",
IF($C$1="Bulgarisch - BG",HYPERLINK(CONCATENATE("https://www.saflax.de/0-WVK-Retail/Bilder-Pictures/SAFLAX-",'Basis-Tabelle-Samen'!N92,"-",'Basis-Tabelle-Samen'!J92,"-garden-to-go-lite-bulgarian.jpg")),
IF($C$1="Dänisch - DK",HYPERLINK(CONCATENATE("https://www.saflax.de/0-WVK-Retail/Bilder-Pictures/SAFLAX-",'Basis-Tabelle-Samen'!N92,"-",'Basis-Tabelle-Samen'!J92,"-garden-to-go-lite-danish.jpg")),
IF($C$1="Deutsch - DE",HYPERLINK(CONCATENATE("https://www.saflax.de/0-WVK-Retail/Bilder-Pictures/SAFLAX-",'Basis-Tabelle-Samen'!N92,"-",'Basis-Tabelle-Samen'!J92,"-garden-to-go-lite-german.jpg")),
IF($C$1="Englisch - UK",HYPERLINK(CONCATENATE("https://www.saflax.de/0-WVK-Retail/Bilder-Pictures/SAFLAX-",'Basis-Tabelle-Samen'!N92,"-",'Basis-Tabelle-Samen'!J92,"-garden-to-go-lite-english.jpg")),
IF($C$1="Estnisch - EE",HYPERLINK(CONCATENATE("https://www.saflax.de/0-WVK-Retail/Bilder-Pictures/SAFLAX-",'Basis-Tabelle-Samen'!N92,"-",'Basis-Tabelle-Samen'!J92,"-garden-to-go-lite-estonian.jpg")),
IF($C$1="Finnisch - FI",HYPERLINK(CONCATENATE("https://www.saflax.de/0-WVK-Retail/Bilder-Pictures/SAFLAX-",'Basis-Tabelle-Samen'!N92,"-",'Basis-Tabelle-Samen'!J92,"-garden-to-go-lite-finnish.jpg")),
IF($C$1="Französisch - FR",HYPERLINK(CONCATENATE("https://www.saflax.de/0-WVK-Retail/Bilder-Pictures/SAFLAX-",'Basis-Tabelle-Samen'!N92,"-",'Basis-Tabelle-Samen'!J92,"-garden-to-go-lite-french.jpg")),
IF($C$1="Griechisch - GR",HYPERLINK(CONCATENATE("https://www.saflax.de/0-WVK-Retail/Bilder-Pictures/SAFLAX-",'Basis-Tabelle-Samen'!N92,"-",'Basis-Tabelle-Samen'!J92,"-garden-to-go-lite-greek.jpg")),
IF($C$1="Irisch - IE",HYPERLINK(CONCATENATE("https://www.saflax.de/0-WVK-Retail/Bilder-Pictures/SAFLAX-",'Basis-Tabelle-Samen'!N92,"-",'Basis-Tabelle-Samen'!J92,"-garden-to-go-lite-irish.jpg")),
IF($C$1="Isländisch - IS",HYPERLINK(CONCATENATE("https://www.saflax.de/0-WVK-Retail/Bilder-Pictures/SAFLAX-",'Basis-Tabelle-Samen'!N92,"-",'Basis-Tabelle-Samen'!J92,"-garden-to-go-lite-icelandic.jpg")),
IF($C$1="Italienisch - IT",HYPERLINK(CONCATENATE("https://www.saflax.de/0-WVK-Retail/Bilder-Pictures/SAFLAX-",'Basis-Tabelle-Samen'!N92,"-",'Basis-Tabelle-Samen'!J92,"-garden-to-go-lite-italian.jpg")),
IF($C$1="Japanisch - JP",HYPERLINK(CONCATENATE("https://www.saflax.de/0-WVK-Retail/Bilder-Pictures/SAFLAX-",'Basis-Tabelle-Samen'!N92,"-",'Basis-Tabelle-Samen'!J92,"-garden-to-go-lite-japanese.jpg")),
IF($C$1="Kroatisch - HR",HYPERLINK(CONCATENATE("https://www.saflax.de/0-WVK-Retail/Bilder-Pictures/SAFLAX-",'Basis-Tabelle-Samen'!N92,"-",'Basis-Tabelle-Samen'!J92,"-garden-to-go-lite-croatian.jpg")),
IF($C$1="Lettisch - LV",HYPERLINK(CONCATENATE("https://www.saflax.de/0-WVK-Retail/Bilder-Pictures/SAFLAX-",'Basis-Tabelle-Samen'!N92,"-",'Basis-Tabelle-Samen'!J92,"-garden-to-go-lite-latvian.jpg")),
IF($C$1="Litauisch - LT",HYPERLINK(CONCATENATE("https://www.saflax.de/0-WVK-Retail/Bilder-Pictures/SAFLAX-",'Basis-Tabelle-Samen'!N92,"-",'Basis-Tabelle-Samen'!J92,"-garden-to-go-lite-lithuanian.jpg")),
IF($C$1="Maltesisch - MT",HYPERLINK(CONCATENATE("https://www.saflax.de/0-WVK-Retail/Bilder-Pictures/SAFLAX-",'Basis-Tabelle-Samen'!N92,"-",'Basis-Tabelle-Samen'!J92,"-garden-to-go-lite-maltese.jpg")),
IF($C$1="Niederländisch - NL",HYPERLINK(CONCATENATE("https://www.saflax.de/0-WVK-Retail/Bilder-Pictures/SAFLAX-",'Basis-Tabelle-Samen'!N92,"-",'Basis-Tabelle-Samen'!J92,"-garden-to-go-lite-dutch.jpg")),
IF($C$1="Norwegisch - NO",HYPERLINK(CONCATENATE("https://www.saflax.de/0-WVK-Retail/Bilder-Pictures/SAFLAX-",'Basis-Tabelle-Samen'!N92,"-",'Basis-Tabelle-Samen'!J92,"-garden-to-go-lite-nowegian.jpg")),
IF($C$1="Polnisch - PL",HYPERLINK(CONCATENATE("https://www.saflax.de/0-WVK-Retail/Bilder-Pictures/SAFLAX-",'Basis-Tabelle-Samen'!N92,"-",'Basis-Tabelle-Samen'!J92,"-garden-to-go-lite-polish.jpg")),
IF($C$1="Portugiesisch - PT",HYPERLINK(CONCATENATE("https://www.saflax.de/0-WVK-Retail/Bilder-Pictures/SAFLAX-",'Basis-Tabelle-Samen'!N92,"-",'Basis-Tabelle-Samen'!J92,"-garden-to-go-lite-portuguese.jpg")),
IF($C$1="Rumänisch - RO",HYPERLINK(CONCATENATE("https://www.saflax.de/0-WVK-Retail/Bilder-Pictures/SAFLAX-",'Basis-Tabelle-Samen'!N92,"-",'Basis-Tabelle-Samen'!J92,"-garden-to-go-lite-romanian.jpg")),
IF($C$1="Schwedisch - SE",HYPERLINK(CONCATENATE("https://www.saflax.de/0-WVK-Retail/Bilder-Pictures/SAFLAX-",'Basis-Tabelle-Samen'!N92,"-",'Basis-Tabelle-Samen'!J92,"-garden-to-go-lite-swedish.jpg")),
IF($C$1="Slowakisch - SK",HYPERLINK(CONCATENATE("https://www.saflax.de/0-WVK-Retail/Bilder-Pictures/SAFLAX-",'Basis-Tabelle-Samen'!N92,"-",'Basis-Tabelle-Samen'!J92,"-garden-to-go-lite-slovak.jpg")),
IF($C$1="Slowenisch - SI",HYPERLINK(CONCATENATE("https://www.saflax.de/0-WVK-Retail/Bilder-Pictures/SAFLAX-",'Basis-Tabelle-Samen'!N92,"-",'Basis-Tabelle-Samen'!J92,"-garden-to-go-lite-slovenian.jpg")),
IF($C$1="Spanisch - ES",HYPERLINK(CONCATENATE("https://www.saflax.de/0-WVK-Retail/Bilder-Pictures/SAFLAX-",'Basis-Tabelle-Samen'!N92,"-",'Basis-Tabelle-Samen'!J92,"-garden-to-go-lite-spanish.jpg")),
IF($C$1="Tschechisch - CZ",HYPERLINK(CONCATENATE("https://www.saflax.de/0-WVK-Retail/Bilder-Pictures/SAFLAX-",'Basis-Tabelle-Samen'!N92,"-",'Basis-Tabelle-Samen'!J92,"-garden-to-go-lite-czech.jpg")),
IF($C$1="Türkisch - TR",HYPERLINK(CONCATENATE("https://www.saflax.de/0-WVK-Retail/Bilder-Pictures/SAFLAX-",'Basis-Tabelle-Samen'!N92,"-",'Basis-Tabelle-Samen'!J92,"-garden-to-go-lite-turkish.jpg")),
IF($C$1="Ungarisch - HU",HYPERLINK(CONCATENATE("https://www.saflax.de/0-WVK-Retail/Bilder-Pictures/SAFLAX-",'Basis-Tabelle-Samen'!N92,"-",'Basis-Tabelle-Samen'!J92,"-garden-to-go-lite-hungarian.jpg")),
" ACHTUNG")))))))))))))))))))))))))))))</f>
        <v>https://www.saflax.de/0-WVK-Retail/Bilder-Pictures/SAFLAX-83100-cananga-odorata-garden-to-go-lite-english.jpg</v>
      </c>
      <c r="AO122" s="330" t="str">
        <f>IF(J122&lt;1,"",
IF($C$1="Bulgarisch - BG",HYPERLINK(CONCATENATE("https://www.saflax.de/0-WVK-Retail/Bilder-Pictures/SAFLAX-",'Basis-Tabelle-Samen'!Q92,"-",'Basis-Tabelle-Samen'!J92,"-garden-to-go-bulgarian.jpg")),
IF($C$1="Dänisch - DK",HYPERLINK(CONCATENATE("https://www.saflax.de/0-WVK-Retail/Bilder-Pictures/SAFLAX-",'Basis-Tabelle-Samen'!Q92,"-",'Basis-Tabelle-Samen'!J92,"-garden-to-go-danish.jpg")),
IF($C$1="Deutsch - DE",HYPERLINK(CONCATENATE("https://www.saflax.de/0-WVK-Retail/Bilder-Pictures/SAFLAX-",'Basis-Tabelle-Samen'!Q92,"-",'Basis-Tabelle-Samen'!J92,"-garden-to-go-german.jpg")),
IF($C$1="Englisch - UK",HYPERLINK(CONCATENATE("https://www.saflax.de/0-WVK-Retail/Bilder-Pictures/SAFLAX-",'Basis-Tabelle-Samen'!Q92,"-",'Basis-Tabelle-Samen'!J92,"-garden-to-go-english.jpg")),
IF($C$1="Estnisch - EE",HYPERLINK(CONCATENATE("https://www.saflax.de/0-WVK-Retail/Bilder-Pictures/SAFLAX-",'Basis-Tabelle-Samen'!Q92,"-",'Basis-Tabelle-Samen'!J92,"-garden-to-go-estonian.jpg")),
IF($C$1="Finnisch - FI",HYPERLINK(CONCATENATE("https://www.saflax.de/0-WVK-Retail/Bilder-Pictures/SAFLAX-",'Basis-Tabelle-Samen'!Q92,"-",'Basis-Tabelle-Samen'!J92,"-garden-to-go-finnish.jpg")),
IF($C$1="Französisch - FR",HYPERLINK(CONCATENATE("https://www.saflax.de/0-WVK-Retail/Bilder-Pictures/SAFLAX-",'Basis-Tabelle-Samen'!Q92,"-",'Basis-Tabelle-Samen'!J92,"-garden-to-go-french.jpg")),
IF($C$1="Griechisch - GR",HYPERLINK(CONCATENATE("https://www.saflax.de/0-WVK-Retail/Bilder-Pictures/SAFLAX-",'Basis-Tabelle-Samen'!Q92,"-",'Basis-Tabelle-Samen'!J92,"-garden-to-go-greek.jpg")),
IF($C$1="Irisch - IE",HYPERLINK(CONCATENATE("https://www.saflax.de/0-WVK-Retail/Bilder-Pictures/SAFLAX-",'Basis-Tabelle-Samen'!Q92,"-",'Basis-Tabelle-Samen'!J92,"-garden-to-go-irish.jpg")),
IF($C$1="Isländisch - IS",HYPERLINK(CONCATENATE("https://www.saflax.de/0-WVK-Retail/Bilder-Pictures/SAFLAX-",'Basis-Tabelle-Samen'!Q92,"-",'Basis-Tabelle-Samen'!J92,"-garden-to-go-icelandic.jpg")),
IF($C$1="Italienisch - IT",HYPERLINK(CONCATENATE("https://www.saflax.de/0-WVK-Retail/Bilder-Pictures/SAFLAX-",'Basis-Tabelle-Samen'!Q92,"-",'Basis-Tabelle-Samen'!J92,"-garden-to-go-italian.jpg")),
IF($C$1="Japanisch - JP",HYPERLINK(CONCATENATE("https://www.saflax.de/0-WVK-Retail/Bilder-Pictures/SAFLAX-",'Basis-Tabelle-Samen'!Q92,"-",'Basis-Tabelle-Samen'!J92,"-garden-to-go-japanese.jpg")),
IF($C$1="Kroatisch - HR",HYPERLINK(CONCATENATE("https://www.saflax.de/0-WVK-Retail/Bilder-Pictures/SAFLAX-",'Basis-Tabelle-Samen'!Q92,"-",'Basis-Tabelle-Samen'!J92,"-garden-to-go-croatian.jpg")),
IF($C$1="Lettisch - LV",HYPERLINK(CONCATENATE("https://www.saflax.de/0-WVK-Retail/Bilder-Pictures/SAFLAX-",'Basis-Tabelle-Samen'!Q92,"-",'Basis-Tabelle-Samen'!J92,"-garden-to-go-latvian.jpg")),
IF($C$1="Litauisch - LT",HYPERLINK(CONCATENATE("https://www.saflax.de/0-WVK-Retail/Bilder-Pictures/SAFLAX-",'Basis-Tabelle-Samen'!Q92,"-",'Basis-Tabelle-Samen'!J92,"-garden-to-go-lithuanian.jpg")),
IF($C$1="Maltesisch - MT",HYPERLINK(CONCATENATE("https://www.saflax.de/0-WVK-Retail/Bilder-Pictures/SAFLAX-",'Basis-Tabelle-Samen'!Q92,"-",'Basis-Tabelle-Samen'!J92,"-garden-to-go-maltese.jpg")),
IF($C$1="Niederländisch - NL",HYPERLINK(CONCATENATE("https://www.saflax.de/0-WVK-Retail/Bilder-Pictures/SAFLAX-",'Basis-Tabelle-Samen'!Q92,"-",'Basis-Tabelle-Samen'!J92,"-garden-to-go-dutch.jpg")),
IF($C$1="Norwegisch - NO",HYPERLINK(CONCATENATE("https://www.saflax.de/0-WVK-Retail/Bilder-Pictures/SAFLAX-",'Basis-Tabelle-Samen'!Q92,"-",'Basis-Tabelle-Samen'!J92,"-garden-to-go-nowegian.jpg")),
IF($C$1="Polnisch - PL",HYPERLINK(CONCATENATE("https://www.saflax.de/0-WVK-Retail/Bilder-Pictures/SAFLAX-",'Basis-Tabelle-Samen'!Q92,"-",'Basis-Tabelle-Samen'!J92,"-garden-to-go-polish.jpg")),
IF($C$1="Portugiesisch - PT",HYPERLINK(CONCATENATE("https://www.saflax.de/0-WVK-Retail/Bilder-Pictures/SAFLAX-",'Basis-Tabelle-Samen'!Q92,"-",'Basis-Tabelle-Samen'!J92,"-garden-to-go-portuguese.jpg")),
IF($C$1="Rumänisch - RO",HYPERLINK(CONCATENATE("https://www.saflax.de/0-WVK-Retail/Bilder-Pictures/SAFLAX-",'Basis-Tabelle-Samen'!Q92,"-",'Basis-Tabelle-Samen'!J92,"-garden-to-go-romanian.jpg")),
IF($C$1="Schwedisch - SE",HYPERLINK(CONCATENATE("https://www.saflax.de/0-WVK-Retail/Bilder-Pictures/SAFLAX-",'Basis-Tabelle-Samen'!Q92,"-",'Basis-Tabelle-Samen'!J92,"-garden-to-go-swedish.jpg")),
IF($C$1="Slowakisch - SK",HYPERLINK(CONCATENATE("https://www.saflax.de/0-WVK-Retail/Bilder-Pictures/SAFLAX-",'Basis-Tabelle-Samen'!Q92,"-",'Basis-Tabelle-Samen'!J92,"-garden-to-go-slovak.jpg")),
IF($C$1="Slowenisch - SI",HYPERLINK(CONCATENATE("https://www.saflax.de/0-WVK-Retail/Bilder-Pictures/SAFLAX-",'Basis-Tabelle-Samen'!Q92,"-",'Basis-Tabelle-Samen'!J92,"-garden-to-go-slovenian.jpg")),
IF($C$1="Spanisch - ES",HYPERLINK(CONCATENATE("https://www.saflax.de/0-WVK-Retail/Bilder-Pictures/SAFLAX-",'Basis-Tabelle-Samen'!Q92,"-",'Basis-Tabelle-Samen'!J92,"-garden-to-go-spanish.jpg")),
IF($C$1="Tschechisch - CZ",HYPERLINK(CONCATENATE("https://www.saflax.de/0-WVK-Retail/Bilder-Pictures/SAFLAX-",'Basis-Tabelle-Samen'!Q92,"-",'Basis-Tabelle-Samen'!J92,"-garden-to-go-czech.jpg")),
IF($C$1="Türkisch - TR",HYPERLINK(CONCATENATE("https://www.saflax.de/0-WVK-Retail/Bilder-Pictures/SAFLAX-",'Basis-Tabelle-Samen'!Q92,"-",'Basis-Tabelle-Samen'!J92,"-garden-to-go-turkish.jpg")),
IF($C$1="Ungarisch - HU",HYPERLINK(CONCATENATE("https://www.saflax.de/0-WVK-Retail/Bilder-Pictures/SAFLAX-",'Basis-Tabelle-Samen'!Q92,"-",'Basis-Tabelle-Samen'!J92,"-garden-to-go-hungarian.jpg")),
" ACHTUNG")))))))))))))))))))))))))))))</f>
        <v>https://www.saflax.de/0-WVK-Retail/Bilder-Pictures/SAFLAX-53100-cananga-odorata-garden-to-go-english.jpg</v>
      </c>
      <c r="AP122" s="330" t="str">
        <f>IF(K122&lt;1,"",
IF($C$1="Bulgarisch - BG",HYPERLINK(CONCATENATE("https://www.saflax.de/0-WVK-Retail/Bilder-Pictures/SAFLAX-",'Basis-Tabelle-Samen'!T92,"-",'Basis-Tabelle-Samen'!J92,"-cultivation-set-bulgarian.jpg")),
IF($C$1="Dänisch - DK",HYPERLINK(CONCATENATE("https://www.saflax.de/0-WVK-Retail/Bilder-Pictures/SAFLAX-",'Basis-Tabelle-Samen'!T92,"-",'Basis-Tabelle-Samen'!J92,"-cultivation-set-danish.jpg")),
IF($C$1="Deutsch - DE",HYPERLINK(CONCATENATE("https://www.saflax.de/0-WVK-Retail/Bilder-Pictures/SAFLAX-",'Basis-Tabelle-Samen'!T92,"-",'Basis-Tabelle-Samen'!J92,"-cultivation-set-german.jpg")),
IF($C$1="Englisch - UK",HYPERLINK(CONCATENATE("https://www.saflax.de/0-WVK-Retail/Bilder-Pictures/SAFLAX-",'Basis-Tabelle-Samen'!T92,"-",'Basis-Tabelle-Samen'!J92,"-cultivation-set-english.jpg")),
IF($C$1="Estnisch - EE",HYPERLINK(CONCATENATE("https://www.saflax.de/0-WVK-Retail/Bilder-Pictures/SAFLAX-",'Basis-Tabelle-Samen'!T92,"-",'Basis-Tabelle-Samen'!J92,"-cultivation-set-estonian.jpg")),
IF($C$1="Finnisch - FI",HYPERLINK(CONCATENATE("https://www.saflax.de/0-WVK-Retail/Bilder-Pictures/SAFLAX-",'Basis-Tabelle-Samen'!T92,"-",'Basis-Tabelle-Samen'!J92,"-cultivation-set-finnish.jpg")),
IF($C$1="Französisch - FR",HYPERLINK(CONCATENATE("https://www.saflax.de/0-WVK-Retail/Bilder-Pictures/SAFLAX-",'Basis-Tabelle-Samen'!T92,"-",'Basis-Tabelle-Samen'!J92,"-cultivation-set-french.jpg")),
IF($C$1="Griechisch - GR",HYPERLINK(CONCATENATE("https://www.saflax.de/0-WVK-Retail/Bilder-Pictures/SAFLAX-",'Basis-Tabelle-Samen'!T92,"-",'Basis-Tabelle-Samen'!J92,"-cultivation-set-greek.jpg")),
IF($C$1="Irisch - IE",HYPERLINK(CONCATENATE("https://www.saflax.de/0-WVK-Retail/Bilder-Pictures/SAFLAX-",'Basis-Tabelle-Samen'!T92,"-",'Basis-Tabelle-Samen'!J92,"-cultivation-set-irish.jpg")),
IF($C$1="Isländisch - IS",HYPERLINK(CONCATENATE("https://www.saflax.de/0-WVK-Retail/Bilder-Pictures/SAFLAX-",'Basis-Tabelle-Samen'!T92,"-",'Basis-Tabelle-Samen'!J92,"-cultivation-set-icelandic.jpg")),
IF($C$1="Italienisch - IT",HYPERLINK(CONCATENATE("https://www.saflax.de/0-WVK-Retail/Bilder-Pictures/SAFLAX-",'Basis-Tabelle-Samen'!T92,"-",'Basis-Tabelle-Samen'!J92,"-cultivation-set-italian.jpg")),
IF($C$1="Japanisch - JP",HYPERLINK(CONCATENATE("https://www.saflax.de/0-WVK-Retail/Bilder-Pictures/SAFLAX-",'Basis-Tabelle-Samen'!T92,"-",'Basis-Tabelle-Samen'!J92,"-cultivation-set-japanese.jpg")),
IF($C$1="Kroatisch - HR",HYPERLINK(CONCATENATE("https://www.saflax.de/0-WVK-Retail/Bilder-Pictures/SAFLAX-",'Basis-Tabelle-Samen'!T92,"-",'Basis-Tabelle-Samen'!J92,"-cultivation-set-croatian.jpg")),
IF($C$1="Lettisch - LV",HYPERLINK(CONCATENATE("https://www.saflax.de/0-WVK-Retail/Bilder-Pictures/SAFLAX-",'Basis-Tabelle-Samen'!T92,"-",'Basis-Tabelle-Samen'!J92,"-cultivation-set-latvian.jpg")),
IF($C$1="Litauisch - LT",HYPERLINK(CONCATENATE("https://www.saflax.de/0-WVK-Retail/Bilder-Pictures/SAFLAX-",'Basis-Tabelle-Samen'!T92,"-",'Basis-Tabelle-Samen'!J92,"-cultivation-set-lithuanian.jpg")),
IF($C$1="Maltesisch - MT",HYPERLINK(CONCATENATE("https://www.saflax.de/0-WVK-Retail/Bilder-Pictures/SAFLAX-",'Basis-Tabelle-Samen'!T92,"-",'Basis-Tabelle-Samen'!J92,"-cultivation-set-maltese.jpg")),
IF($C$1="Niederländisch - NL",HYPERLINK(CONCATENATE("https://www.saflax.de/0-WVK-Retail/Bilder-Pictures/SAFLAX-",'Basis-Tabelle-Samen'!T92,"-",'Basis-Tabelle-Samen'!J92,"-cultivation-set-dutch.jpg")),
IF($C$1="Norwegisch - NO",HYPERLINK(CONCATENATE("https://www.saflax.de/0-WVK-Retail/Bilder-Pictures/SAFLAX-",'Basis-Tabelle-Samen'!T92,"-",'Basis-Tabelle-Samen'!J92,"-cultivation-set-nowegian.jpg")),
IF($C$1="Polnisch - PL",HYPERLINK(CONCATENATE("https://www.saflax.de/0-WVK-Retail/Bilder-Pictures/SAFLAX-",'Basis-Tabelle-Samen'!T92,"-",'Basis-Tabelle-Samen'!J92,"-cultivation-set-polish.jpg")),
IF($C$1="Portugiesisch - PT",HYPERLINK(CONCATENATE("https://www.saflax.de/0-WVK-Retail/Bilder-Pictures/SAFLAX-",'Basis-Tabelle-Samen'!T92,"-",'Basis-Tabelle-Samen'!J92,"-cultivation-set-portuguese.jpg")),
IF($C$1="Rumänisch - RO",HYPERLINK(CONCATENATE("https://www.saflax.de/0-WVK-Retail/Bilder-Pictures/SAFLAX-",'Basis-Tabelle-Samen'!T92,"-",'Basis-Tabelle-Samen'!J92,"-cultivation-set-romanian.jpg")),
IF($C$1="Schwedisch - SE",HYPERLINK(CONCATENATE("https://www.saflax.de/0-WVK-Retail/Bilder-Pictures/SAFLAX-",'Basis-Tabelle-Samen'!T92,"-",'Basis-Tabelle-Samen'!J92,"-cultivation-set-swedish.jpg")),
IF($C$1="Slowakisch - SK",HYPERLINK(CONCATENATE("https://www.saflax.de/0-WVK-Retail/Bilder-Pictures/SAFLAX-",'Basis-Tabelle-Samen'!T92,"-",'Basis-Tabelle-Samen'!J92,"-cultivation-set-slovak.jpg")),
IF($C$1="Slowenisch - SI",HYPERLINK(CONCATENATE("https://www.saflax.de/0-WVK-Retail/Bilder-Pictures/SAFLAX-",'Basis-Tabelle-Samen'!T92,"-",'Basis-Tabelle-Samen'!J92,"-cultivation-set-slovenian.jpg")),
IF($C$1="Spanisch - ES",HYPERLINK(CONCATENATE("https://www.saflax.de/0-WVK-Retail/Bilder-Pictures/SAFLAX-",'Basis-Tabelle-Samen'!T92,"-",'Basis-Tabelle-Samen'!J92,"-cultivation-set-spanish.jpg")),
IF($C$1="Tschechisch - CZ",HYPERLINK(CONCATENATE("https://www.saflax.de/0-WVK-Retail/Bilder-Pictures/SAFLAX-",'Basis-Tabelle-Samen'!T92,"-",'Basis-Tabelle-Samen'!J92,"-cultivation-set-czech.jpg")),
IF($C$1="Türkisch - TR",HYPERLINK(CONCATENATE("https://www.saflax.de/0-WVK-Retail/Bilder-Pictures/SAFLAX-",'Basis-Tabelle-Samen'!T92,"-",'Basis-Tabelle-Samen'!J92,"-cultivation-set-turkish.jpg")),
IF($C$1="Ungarisch - HU",HYPERLINK(CONCATENATE("https://www.saflax.de/0-WVK-Retail/Bilder-Pictures/SAFLAX-",'Basis-Tabelle-Samen'!T92,"-",'Basis-Tabelle-Samen'!J92,"-cultivation-set-hungarian.jpg")),
" ACHTUNG")))))))))))))))))))))))))))))</f>
        <v>https://www.saflax.de/0-WVK-Retail/Bilder-Pictures/SAFLAX-33100-cananga-odorata-cultivation-set-english.jpg</v>
      </c>
      <c r="AQ122" s="330" t="str">
        <f>IF(L122&lt;1,"",
IF($C$1="Bulgarisch - BG",HYPERLINK(CONCATENATE("https://www.saflax.de/0-WVK-Retail/Bilder-Pictures/SAFLAX-",'Basis-Tabelle-Samen'!W92,"-",'Basis-Tabelle-Samen'!J92,"-garden-in-the-bag-bulgarian.jpg")),
IF($C$1="Dänisch - DK",HYPERLINK(CONCATENATE("https://www.saflax.de/0-WVK-Retail/Bilder-Pictures/SAFLAX-",'Basis-Tabelle-Samen'!W92,"-",'Basis-Tabelle-Samen'!J92,"-garden-in-the-bag-danish.jpg")),
IF($C$1="Deutsch - DE",HYPERLINK(CONCATENATE("https://www.saflax.de/0-WVK-Retail/Bilder-Pictures/SAFLAX-",'Basis-Tabelle-Samen'!W92,"-",'Basis-Tabelle-Samen'!J92,"-garden-in-the-bag-german.jpg")),
IF($C$1="Englisch - UK",HYPERLINK(CONCATENATE("https://www.saflax.de/0-WVK-Retail/Bilder-Pictures/SAFLAX-",'Basis-Tabelle-Samen'!W92,"-",'Basis-Tabelle-Samen'!J92,"-garden-in-the-bag-english.jpg")),
IF($C$1="Estnisch - EE",HYPERLINK(CONCATENATE("https://www.saflax.de/0-WVK-Retail/Bilder-Pictures/SAFLAX-",'Basis-Tabelle-Samen'!W92,"-",'Basis-Tabelle-Samen'!J92,"-garden-in-the-bag-estonian.jpg")),
IF($C$1="Finnisch - FI",HYPERLINK(CONCATENATE("https://www.saflax.de/0-WVK-Retail/Bilder-Pictures/SAFLAX-",'Basis-Tabelle-Samen'!W92,"-",'Basis-Tabelle-Samen'!J92,"-garden-in-the-bag-finnish.jpg")),
IF($C$1="Französisch - FR",HYPERLINK(CONCATENATE("https://www.saflax.de/0-WVK-Retail/Bilder-Pictures/SAFLAX-",'Basis-Tabelle-Samen'!W92,"-",'Basis-Tabelle-Samen'!J92,"-garden-in-the-bag-french.jpg")),
IF($C$1="Griechisch - GR",HYPERLINK(CONCATENATE("https://www.saflax.de/0-WVK-Retail/Bilder-Pictures/SAFLAX-",'Basis-Tabelle-Samen'!W92,"-",'Basis-Tabelle-Samen'!J92,"-garden-in-the-bag-greek.jpg")),
IF($C$1="Irisch - IE",HYPERLINK(CONCATENATE("https://www.saflax.de/0-WVK-Retail/Bilder-Pictures/SAFLAX-",'Basis-Tabelle-Samen'!W92,"-",'Basis-Tabelle-Samen'!J92,"-garden-in-the-bag-irish.jpg")),
IF($C$1="Isländisch - IS",HYPERLINK(CONCATENATE("https://www.saflax.de/0-WVK-Retail/Bilder-Pictures/SAFLAX-",'Basis-Tabelle-Samen'!W92,"-",'Basis-Tabelle-Samen'!J92,"-garden-in-the-bag-icelandic.jpg")),
IF($C$1="Italienisch - IT",HYPERLINK(CONCATENATE("https://www.saflax.de/0-WVK-Retail/Bilder-Pictures/SAFLAX-",'Basis-Tabelle-Samen'!W92,"-",'Basis-Tabelle-Samen'!J92,"-garden-in-the-bag-italian.jpg")),
IF($C$1="Japanisch - JP",HYPERLINK(CONCATENATE("https://www.saflax.de/0-WVK-Retail/Bilder-Pictures/SAFLAX-",'Basis-Tabelle-Samen'!W92,"-",'Basis-Tabelle-Samen'!J92,"-garden-in-the-bag-japanese.jpg")),
IF($C$1="Kroatisch - HR",HYPERLINK(CONCATENATE("https://www.saflax.de/0-WVK-Retail/Bilder-Pictures/SAFLAX-",'Basis-Tabelle-Samen'!W92,"-",'Basis-Tabelle-Samen'!J92,"-garden-in-the-bag-croatian.jpg")),
IF($C$1="Lettisch - LV",HYPERLINK(CONCATENATE("https://www.saflax.de/0-WVK-Retail/Bilder-Pictures/SAFLAX-",'Basis-Tabelle-Samen'!W92,"-",'Basis-Tabelle-Samen'!J92,"-garden-in-the-bag-latvian.jpg")),
IF($C$1="Litauisch - LT",HYPERLINK(CONCATENATE("https://www.saflax.de/0-WVK-Retail/Bilder-Pictures/SAFLAX-",'Basis-Tabelle-Samen'!W92,"-",'Basis-Tabelle-Samen'!J92,"-garden-in-the-bag-lithuanian.jpg")),
IF($C$1="Maltesisch - MT",HYPERLINK(CONCATENATE("https://www.saflax.de/0-WVK-Retail/Bilder-Pictures/SAFLAX-",'Basis-Tabelle-Samen'!W92,"-",'Basis-Tabelle-Samen'!J92,"-garden-in-the-bag-maltese.jpg")),
IF($C$1="Niederländisch - NL",HYPERLINK(CONCATENATE("https://www.saflax.de/0-WVK-Retail/Bilder-Pictures/SAFLAX-",'Basis-Tabelle-Samen'!W92,"-",'Basis-Tabelle-Samen'!J92,"-garden-in-the-bag-dutch.jpg")),
IF($C$1="Norwegisch - NO",HYPERLINK(CONCATENATE("https://www.saflax.de/0-WVK-Retail/Bilder-Pictures/SAFLAX-",'Basis-Tabelle-Samen'!W92,"-",'Basis-Tabelle-Samen'!J92,"-garden-in-the-bag-nowegian.jpg")),
IF($C$1="Polnisch - PL",HYPERLINK(CONCATENATE("https://www.saflax.de/0-WVK-Retail/Bilder-Pictures/SAFLAX-",'Basis-Tabelle-Samen'!W92,"-",'Basis-Tabelle-Samen'!J92,"-garden-in-the-bag-polish.jpg")),
IF($C$1="Portugiesisch - PT",HYPERLINK(CONCATENATE("https://www.saflax.de/0-WVK-Retail/Bilder-Pictures/SAFLAX-",'Basis-Tabelle-Samen'!W92,"-",'Basis-Tabelle-Samen'!J92,"-garden-in-the-bag-portuguese.jpg")),
IF($C$1="Rumänisch - RO",HYPERLINK(CONCATENATE("https://www.saflax.de/0-WVK-Retail/Bilder-Pictures/SAFLAX-",'Basis-Tabelle-Samen'!W92,"-",'Basis-Tabelle-Samen'!J92,"-garden-in-the-bag-romanian.jpg")),
IF($C$1="Schwedisch - SE",HYPERLINK(CONCATENATE("https://www.saflax.de/0-WVK-Retail/Bilder-Pictures/SAFLAX-",'Basis-Tabelle-Samen'!W92,"-",'Basis-Tabelle-Samen'!J92,"-garden-in-the-bag-swedish.jpg")),
IF($C$1="Slowakisch - SK",HYPERLINK(CONCATENATE("https://www.saflax.de/0-WVK-Retail/Bilder-Pictures/SAFLAX-",'Basis-Tabelle-Samen'!W92,"-",'Basis-Tabelle-Samen'!J92,"-garden-in-the-bag-slovak.jpg")),
IF($C$1="Slowenisch - SI",HYPERLINK(CONCATENATE("https://www.saflax.de/0-WVK-Retail/Bilder-Pictures/SAFLAX-",'Basis-Tabelle-Samen'!W92,"-",'Basis-Tabelle-Samen'!J92,"-garden-in-the-bag-slovenian.jpg")),
IF($C$1="Spanisch - ES",HYPERLINK(CONCATENATE("https://www.saflax.de/0-WVK-Retail/Bilder-Pictures/SAFLAX-",'Basis-Tabelle-Samen'!W92,"-",'Basis-Tabelle-Samen'!J92,"-garden-in-the-bag-spanish.jpg")),
IF($C$1="Tschechisch - CZ",HYPERLINK(CONCATENATE("https://www.saflax.de/0-WVK-Retail/Bilder-Pictures/SAFLAX-",'Basis-Tabelle-Samen'!W92,"-",'Basis-Tabelle-Samen'!J92,"-garden-in-the-bag-czech.jpg")),
IF($C$1="Türkisch - TR",HYPERLINK(CONCATENATE("https://www.saflax.de/0-WVK-Retail/Bilder-Pictures/SAFLAX-",'Basis-Tabelle-Samen'!W92,"-",'Basis-Tabelle-Samen'!J92,"-garden-in-the-bag-turkish.jpg")),
IF($C$1="Ungarisch - HU",HYPERLINK(CONCATENATE("https://www.saflax.de/0-WVK-Retail/Bilder-Pictures/SAFLAX-",'Basis-Tabelle-Samen'!W92,"-",'Basis-Tabelle-Samen'!J92,"-garden-in-the-bag-hungarian.jpg")),
" ACHTUNG")))))))))))))))))))))))))))))</f>
        <v>https://www.saflax.de/0-WVK-Retail/Bilder-Pictures/SAFLAX-63100-cananga-odorata-garden-in-the-bag-english.jpg</v>
      </c>
    </row>
    <row r="123" spans="1:43" ht="17.100000000000001" customHeight="1" x14ac:dyDescent="0.2">
      <c r="A123" s="318" t="str">
        <f>IF('Basis-Tabelle-Samen'!A133="","",IF($C$1="Deutsch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23" s="319" t="str">
        <f>'Basis-Tabelle-Samen'!I133</f>
        <v>Cynara scolymus</v>
      </c>
      <c r="C123" s="316" t="str">
        <f>IF($C$1="Bulgarisch - BG",'Basis-Tabelle-Samen'!Z133,
IF($C$1="Dänisch - DK",'Basis-Tabelle-Samen'!AA133,
IF($C$1="Deutsch - DE",'Basis-Tabelle-Samen'!AB133,
IF($C$1="Englisch - UK",'Basis-Tabelle-Samen'!AC133,
IF($C$1="Estnisch - EE",'Basis-Tabelle-Samen'!AD133,
IF($C$1="Finnisch - FI",'Basis-Tabelle-Samen'!AE133,
IF($C$1="Französisch - FR",'Basis-Tabelle-Samen'!AF133,
IF($C$1="Griechisch - GR",'Basis-Tabelle-Samen'!AG133,
IF($C$1="Irisch - IE",'Basis-Tabelle-Samen'!AH133,
IF($C$1="Isländisch - IS",'Basis-Tabelle-Samen'!AI133,
IF($C$1="Italienisch - IT",'Basis-Tabelle-Samen'!AJ133,
IF($C$1="Japanisch - JP",'Basis-Tabelle-Samen'!AK133,
IF($C$1="Kroatisch - HR",'Basis-Tabelle-Samen'!AL133,
IF($C$1="Lettisch - LV",'Basis-Tabelle-Samen'!AM133,
IF($C$1="Litauisch - LT",'Basis-Tabelle-Samen'!AN133,
IF($C$1="Maltesisch - MT",'Basis-Tabelle-Samen'!AO133,
IF($C$1="Niederländisch - NL",'Basis-Tabelle-Samen'!AP133,
IF($C$1="Norwegisch - NO",'Basis-Tabelle-Samen'!AQ133,
IF($C$1="Polnisch - PL",'Basis-Tabelle-Samen'!AR133,
IF($C$1="Portugiesisch - PT",'Basis-Tabelle-Samen'!AS133,
IF($C$1="Rumänisch - RO",'Basis-Tabelle-Samen'!AT133,
IF($C$1="Schwedisch - SE",'Basis-Tabelle-Samen'!AU133,
IF($C$1="Slowakisch - SK",'Basis-Tabelle-Samen'!AV133,
IF($C$1="Slowenisch - SI",'Basis-Tabelle-Samen'!AW133,
IF($C$1="Spanisch - ES",'Basis-Tabelle-Samen'!AX133,
IF($C$1="Tschechisch - CZ",'Basis-Tabelle-Samen'!AY133,
IF($C$1="Türkisch - TR",'Basis-Tabelle-Samen'!AZ133,
IF($C$1="Ungarisch - HU",'Basis-Tabelle-Samen'!BA133,
" ACHTUNG"))))))))))))))))))))))))))))</f>
        <v>Organic - Artichoke - Imperial Star</v>
      </c>
      <c r="D123" s="320">
        <f>'Basis-Tabelle-Samen'!F133</f>
        <v>5</v>
      </c>
      <c r="E123" s="321" t="str">
        <f>'Basis-Tabelle-Samen'!H133</f>
        <v>7 %</v>
      </c>
      <c r="F123" s="322" t="str">
        <f>IF('Basis-Tabelle-Samen'!G133="","",'Basis-Tabelle-Samen'!G133)</f>
        <v>02</v>
      </c>
      <c r="G123" s="320">
        <f>'Basis-Tabelle-Samen'!C133</f>
        <v>18251</v>
      </c>
      <c r="H123" s="323">
        <f>'Basis-Tabelle-Samen'!D133</f>
        <v>4055473182513</v>
      </c>
      <c r="I123" s="324">
        <f>'Basis-Tabelle-Samen'!E133</f>
        <v>2.0499999999999998</v>
      </c>
      <c r="J123" s="325">
        <f t="shared" si="1"/>
        <v>12</v>
      </c>
      <c r="K123" s="326">
        <f>'Basis-Tabelle-Samen'!K133</f>
        <v>78251</v>
      </c>
      <c r="L123" s="323">
        <f>'Basis-Tabelle-Samen'!L133</f>
        <v>4055473782515</v>
      </c>
      <c r="M123" s="324">
        <f>'Basis-Tabelle-Samen'!M133</f>
        <v>2.4500000000000002</v>
      </c>
      <c r="N123" s="326">
        <f>IF(K123&lt;1,"",'3'!$I$15)</f>
        <v>15</v>
      </c>
      <c r="O123" s="327">
        <f>IF(K123&lt;1,"",'3'!$J$11)</f>
        <v>90</v>
      </c>
      <c r="P123" s="326">
        <f>'Basis-Tabelle-Samen'!N133</f>
        <v>88251</v>
      </c>
      <c r="Q123" s="323">
        <f>'Basis-Tabelle-Samen'!O133</f>
        <v>4055473882512</v>
      </c>
      <c r="R123" s="328">
        <f>'Basis-Tabelle-Samen'!P133</f>
        <v>3.75</v>
      </c>
      <c r="S123" s="326">
        <f>IF(R123&lt;1,"",'3'!$M$15)</f>
        <v>18</v>
      </c>
      <c r="T123" s="327">
        <f>IF(R123&lt;1,"",'3'!$N$11)</f>
        <v>72</v>
      </c>
      <c r="U123" s="326">
        <f>'Basis-Tabelle-Samen'!Q133</f>
        <v>58251</v>
      </c>
      <c r="V123" s="323">
        <f>'Basis-Tabelle-Samen'!R133</f>
        <v>4055473582511</v>
      </c>
      <c r="W123" s="324">
        <f>'Basis-Tabelle-Samen'!S133</f>
        <v>4.95</v>
      </c>
      <c r="X123" s="326">
        <f>IF(U123&lt;1,"",'3'!$Q$15)</f>
        <v>6</v>
      </c>
      <c r="Y123" s="327">
        <f>IF(U123&lt;1,"",'3'!$R$11)</f>
        <v>24</v>
      </c>
      <c r="Z123" s="326">
        <f>'Basis-Tabelle-Samen'!T133</f>
        <v>38251</v>
      </c>
      <c r="AA123" s="323">
        <f>'Basis-Tabelle-Samen'!U133</f>
        <v>4055473382517</v>
      </c>
      <c r="AB123" s="324">
        <f>'Basis-Tabelle-Samen'!V133</f>
        <v>6.75</v>
      </c>
      <c r="AC123" s="326">
        <f>IF(Z123&lt;1,"",'3'!$U$15)</f>
        <v>6</v>
      </c>
      <c r="AD123" s="327">
        <f>IF(Z123&lt;1,"",'3'!$V$11)</f>
        <v>24</v>
      </c>
      <c r="AE123" s="326">
        <f>'Basis-Tabelle-Samen'!W133</f>
        <v>68251</v>
      </c>
      <c r="AF123" s="323">
        <f>'Basis-Tabelle-Samen'!X133</f>
        <v>4055473682518</v>
      </c>
      <c r="AG123" s="324">
        <f>'Basis-Tabelle-Samen'!Y133</f>
        <v>2.95</v>
      </c>
      <c r="AH123" s="326">
        <f>IF(AE123&lt;1,"",'3'!$Y$15)</f>
        <v>8</v>
      </c>
      <c r="AI123" s="327">
        <f>IF(AE123&lt;1,"",'3'!$Z$11)</f>
        <v>64</v>
      </c>
      <c r="AJ123" s="315"/>
      <c r="AK123" s="316" t="str">
        <f>IF(G123&lt;1,"",
IF($C$1="Bulgarisch - BG",HYPERLINK(CONCATENATE("https://www.saflax.de/0-WVK-Retail/Bilder-Pictures/SAFLAX-",'Basis-Tabelle-Samen'!C133,"-",'Basis-Tabelle-Samen'!J133,"-seed-package-front-cr-bulgarian.jpg")),
IF($C$1="Dänisch - DK",HYPERLINK(CONCATENATE("https://www.saflax.de/0-WVK-Retail/Bilder-Pictures/SAFLAX-",'Basis-Tabelle-Samen'!C133,"-",'Basis-Tabelle-Samen'!J133,"-seed-package-front-cr-danish.jpg")),
IF($C$1="Deutsch - DE",HYPERLINK(CONCATENATE("https://www.saflax.de/0-WVK-Retail/Bilder-Pictures/SAFLAX-",'Basis-Tabelle-Samen'!C133,"-",'Basis-Tabelle-Samen'!J133,"-seed-package-front-cr-german.jpg")),
IF($C$1="Englisch - UK",HYPERLINK(CONCATENATE("https://www.saflax.de/0-WVK-Retail/Bilder-Pictures/SAFLAX-",'Basis-Tabelle-Samen'!C133,"-",'Basis-Tabelle-Samen'!J133,"-seed-package-front-cr-english.jpg")),
IF($C$1="Estnisch - EE",HYPERLINK(CONCATENATE("https://www.saflax.de/0-WVK-Retail/Bilder-Pictures/SAFLAX-",'Basis-Tabelle-Samen'!C133,"-",'Basis-Tabelle-Samen'!J133,"-seed-package-front-cr-estonian.jpg")),
IF($C$1="Finnisch - FI",HYPERLINK(CONCATENATE("https://www.saflax.de/0-WVK-Retail/Bilder-Pictures/SAFLAX-",'Basis-Tabelle-Samen'!C133,"-",'Basis-Tabelle-Samen'!J133,"-seed-package-front-cr-finnish.jpg")),
IF($C$1="Französisch - FR",HYPERLINK(CONCATENATE("https://www.saflax.de/0-WVK-Retail/Bilder-Pictures/SAFLAX-",'Basis-Tabelle-Samen'!C133,"-",'Basis-Tabelle-Samen'!J133,"-seed-package-front-cr-french.jpg")),
IF($C$1="Griechisch - GR",HYPERLINK(CONCATENATE("https://www.saflax.de/0-WVK-Retail/Bilder-Pictures/SAFLAX-",'Basis-Tabelle-Samen'!C133,"-",'Basis-Tabelle-Samen'!J133,"-seed-package-front-cr-greek.jpg")),
IF($C$1="Irisch - IE",HYPERLINK(CONCATENATE("https://www.saflax.de/0-WVK-Retail/Bilder-Pictures/SAFLAX-",'Basis-Tabelle-Samen'!C133,"-",'Basis-Tabelle-Samen'!J133,"-seed-package-front-cr-irish.jpg")),
IF($C$1="Isländisch - IS",HYPERLINK(CONCATENATE("https://www.saflax.de/0-WVK-Retail/Bilder-Pictures/SAFLAX-",'Basis-Tabelle-Samen'!C133,"-",'Basis-Tabelle-Samen'!J133,"-seed-package-front-cr-icelandic.jpg")),
IF($C$1="Italienisch - IT",HYPERLINK(CONCATENATE("https://www.saflax.de/0-WVK-Retail/Bilder-Pictures/SAFLAX-",'Basis-Tabelle-Samen'!C133,"-",'Basis-Tabelle-Samen'!J133,"-seed-package-front-cr-italian.jpg")),
IF($C$1="Japanisch - JP",HYPERLINK(CONCATENATE("https://www.saflax.de/0-WVK-Retail/Bilder-Pictures/SAFLAX-",'Basis-Tabelle-Samen'!C133,"-",'Basis-Tabelle-Samen'!J133,"-seed-package-front-cr-japanese.jpg")),
IF($C$1="Kroatisch - HR",HYPERLINK(CONCATENATE("https://www.saflax.de/0-WVK-Retail/Bilder-Pictures/SAFLAX-",'Basis-Tabelle-Samen'!C133,"-",'Basis-Tabelle-Samen'!J133,"-seed-package-front-cr-croatian.jpg")),
IF($C$1="Lettisch - LV",HYPERLINK(CONCATENATE("https://www.saflax.de/0-WVK-Retail/Bilder-Pictures/SAFLAX-",'Basis-Tabelle-Samen'!C133,"-",'Basis-Tabelle-Samen'!J133,"-seed-package-front-cr-latvian.jpg")),
IF($C$1="Litauisch - LT",HYPERLINK(CONCATENATE("https://www.saflax.de/0-WVK-Retail/Bilder-Pictures/SAFLAX-",'Basis-Tabelle-Samen'!C133,"-",'Basis-Tabelle-Samen'!J133,"-seed-package-front-cr-lithuanian.jpg")),
IF($C$1="Maltesisch - MT",HYPERLINK(CONCATENATE("https://www.saflax.de/0-WVK-Retail/Bilder-Pictures/SAFLAX-",'Basis-Tabelle-Samen'!C133,"-",'Basis-Tabelle-Samen'!J133,"-seed-package-front-cr-maltese.jpg")),
IF($C$1="Niederländisch - NL",HYPERLINK(CONCATENATE("https://www.saflax.de/0-WVK-Retail/Bilder-Pictures/SAFLAX-",'Basis-Tabelle-Samen'!C133,"-",'Basis-Tabelle-Samen'!J133,"-seed-package-front-cr-dutch.jpg")),
IF($C$1="Norwegisch - NO",HYPERLINK(CONCATENATE("https://www.saflax.de/0-WVK-Retail/Bilder-Pictures/SAFLAX-",'Basis-Tabelle-Samen'!C133,"-",'Basis-Tabelle-Samen'!J133,"-seed-package-front-cr-nowegian.jpg")),
IF($C$1="Polnisch - PL",HYPERLINK(CONCATENATE("https://www.saflax.de/0-WVK-Retail/Bilder-Pictures/SAFLAX-",'Basis-Tabelle-Samen'!C133,"-",'Basis-Tabelle-Samen'!J133,"-seed-package-front-cr-polish.jpg")),
IF($C$1="Portugiesisch - PT",HYPERLINK(CONCATENATE("https://www.saflax.de/0-WVK-Retail/Bilder-Pictures/SAFLAX-",'Basis-Tabelle-Samen'!C133,"-",'Basis-Tabelle-Samen'!J133,"-seed-package-front-cr-portuguese.jpg")),
IF($C$1="Rumänisch - RO",HYPERLINK(CONCATENATE("https://www.saflax.de/0-WVK-Retail/Bilder-Pictures/SAFLAX-",'Basis-Tabelle-Samen'!C133,"-",'Basis-Tabelle-Samen'!J133,"-seed-package-front-cr-romanian.jpg")),
IF($C$1="Schwedisch - SE",HYPERLINK(CONCATENATE("https://www.saflax.de/0-WVK-Retail/Bilder-Pictures/SAFLAX-",'Basis-Tabelle-Samen'!C133,"-",'Basis-Tabelle-Samen'!J133,"-seed-package-front-cr-swedish.jpg")),
IF($C$1="Slowakisch - SK",HYPERLINK(CONCATENATE("https://www.saflax.de/0-WVK-Retail/Bilder-Pictures/SAFLAX-",'Basis-Tabelle-Samen'!C133,"-",'Basis-Tabelle-Samen'!J133,"-seed-package-front-cr-slovak.jpg")),
IF($C$1="Slowenisch - SI",HYPERLINK(CONCATENATE("https://www.saflax.de/0-WVK-Retail/Bilder-Pictures/SAFLAX-",'Basis-Tabelle-Samen'!C133,"-",'Basis-Tabelle-Samen'!J133,"-seed-package-front-cr-slovenian.jpg")),
IF($C$1="Spanisch - ES",HYPERLINK(CONCATENATE("https://www.saflax.de/0-WVK-Retail/Bilder-Pictures/SAFLAX-",'Basis-Tabelle-Samen'!C133,"-",'Basis-Tabelle-Samen'!J133,"-seed-package-front-cr-spanish.jpg")),
IF($C$1="Tschechisch - CZ",HYPERLINK(CONCATENATE("https://www.saflax.de/0-WVK-Retail/Bilder-Pictures/SAFLAX-",'Basis-Tabelle-Samen'!C133,"-",'Basis-Tabelle-Samen'!J133,"-seed-package-front-cr-czech.jpg")),
IF($C$1="Türkisch - TR",HYPERLINK(CONCATENATE("https://www.saflax.de/0-WVK-Retail/Bilder-Pictures/SAFLAX-",'Basis-Tabelle-Samen'!C133,"-",'Basis-Tabelle-Samen'!J133,"-seed-package-front-cr-turkish.jpg")),
IF($C$1="Ungarisch - HU",HYPERLINK(CONCATENATE("https://www.saflax.de/0-WVK-Retail/Bilder-Pictures/SAFLAX-",'Basis-Tabelle-Samen'!C133,"-",'Basis-Tabelle-Samen'!J133,"-seed-package-front-cr-hungarian.jpg")),
" ACHTUNG")))))))))))))))))))))))))))))</f>
        <v>https://www.saflax.de/0-WVK-Retail/Bilder-Pictures/SAFLAX-18251-cynara-scolymus-seed-package-front-cr-english.jpg</v>
      </c>
      <c r="AL123" s="330" t="str">
        <f>IF(G123&lt;1,"",
IF($C$1="Bulgarisch - BG",HYPERLINK(CONCATENATE("https://www.saflax.de/0-WVK-Retail/Bilder-Pictures/SAFLAX-",'Basis-Tabelle-Samen'!C133,"-",'Basis-Tabelle-Samen'!J133,"-seed-package-back-cr-bulgarian.jpg")),
IF($C$1="Dänisch - DK",HYPERLINK(CONCATENATE("https://www.saflax.de/0-WVK-Retail/Bilder-Pictures/SAFLAX-",'Basis-Tabelle-Samen'!C133,"-",'Basis-Tabelle-Samen'!J133,"-seed-package-back-cr-danish.jpg")),
IF($C$1="Deutsch - DE",HYPERLINK(CONCATENATE("https://www.saflax.de/0-WVK-Retail/Bilder-Pictures/SAFLAX-",'Basis-Tabelle-Samen'!C133,"-",'Basis-Tabelle-Samen'!J133,"-seed-package-back-cr-german.jpg")),
IF($C$1="Englisch - UK",HYPERLINK(CONCATENATE("https://www.saflax.de/0-WVK-Retail/Bilder-Pictures/SAFLAX-",'Basis-Tabelle-Samen'!C133,"-",'Basis-Tabelle-Samen'!J133,"-seed-package-back-cr-english.jpg")),
IF($C$1="Estnisch - EE",HYPERLINK(CONCATENATE("https://www.saflax.de/0-WVK-Retail/Bilder-Pictures/SAFLAX-",'Basis-Tabelle-Samen'!C133,"-",'Basis-Tabelle-Samen'!J133,"-seed-package-back-cr-estonian.jpg")),
IF($C$1="Finnisch - FI",HYPERLINK(CONCATENATE("https://www.saflax.de/0-WVK-Retail/Bilder-Pictures/SAFLAX-",'Basis-Tabelle-Samen'!C133,"-",'Basis-Tabelle-Samen'!J133,"-seed-package-back-cr-finnish.jpg")),
IF($C$1="Französisch - FR",HYPERLINK(CONCATENATE("https://www.saflax.de/0-WVK-Retail/Bilder-Pictures/SAFLAX-",'Basis-Tabelle-Samen'!C133,"-",'Basis-Tabelle-Samen'!J133,"-seed-package-back-cr-french.jpg")),
IF($C$1="Griechisch - GR",HYPERLINK(CONCATENATE("https://www.saflax.de/0-WVK-Retail/Bilder-Pictures/SAFLAX-",'Basis-Tabelle-Samen'!C133,"-",'Basis-Tabelle-Samen'!J133,"-seed-package-back-cr-greek.jpg")),
IF($C$1="Irisch - IE",HYPERLINK(CONCATENATE("https://www.saflax.de/0-WVK-Retail/Bilder-Pictures/SAFLAX-",'Basis-Tabelle-Samen'!C133,"-",'Basis-Tabelle-Samen'!J133,"-seed-package-back-cr-irish.jpg")),
IF($C$1="Isländisch - IS",HYPERLINK(CONCATENATE("https://www.saflax.de/0-WVK-Retail/Bilder-Pictures/SAFLAX-",'Basis-Tabelle-Samen'!C133,"-",'Basis-Tabelle-Samen'!J133,"-seed-package-back-cr-icelandic.jpg")),
IF($C$1="Italienisch - IT",HYPERLINK(CONCATENATE("https://www.saflax.de/0-WVK-Retail/Bilder-Pictures/SAFLAX-",'Basis-Tabelle-Samen'!C133,"-",'Basis-Tabelle-Samen'!J133,"-seed-package-back-cr-italian.jpg")),
IF($C$1="Japanisch - JP",HYPERLINK(CONCATENATE("https://www.saflax.de/0-WVK-Retail/Bilder-Pictures/SAFLAX-",'Basis-Tabelle-Samen'!C133,"-",'Basis-Tabelle-Samen'!J133,"-seed-package-back-cr-japanese.jpg")),
IF($C$1="Kroatisch - HR",HYPERLINK(CONCATENATE("https://www.saflax.de/0-WVK-Retail/Bilder-Pictures/SAFLAX-",'Basis-Tabelle-Samen'!C133,"-",'Basis-Tabelle-Samen'!J133,"-seed-package-back-cr-croatian.jpg")),
IF($C$1="Lettisch - LV",HYPERLINK(CONCATENATE("https://www.saflax.de/0-WVK-Retail/Bilder-Pictures/SAFLAX-",'Basis-Tabelle-Samen'!C133,"-",'Basis-Tabelle-Samen'!J133,"-seed-package-back-cr-latvian.jpg")),
IF($C$1="Litauisch - LT",HYPERLINK(CONCATENATE("https://www.saflax.de/0-WVK-Retail/Bilder-Pictures/SAFLAX-",'Basis-Tabelle-Samen'!C133,"-",'Basis-Tabelle-Samen'!J133,"-seed-package-back-cr-lithuanian.jpg")),
IF($C$1="Maltesisch - MT",HYPERLINK(CONCATENATE("https://www.saflax.de/0-WVK-Retail/Bilder-Pictures/SAFLAX-",'Basis-Tabelle-Samen'!C133,"-",'Basis-Tabelle-Samen'!J133,"-seed-package-back-cr-maltese.jpg")),
IF($C$1="Niederländisch - NL",HYPERLINK(CONCATENATE("https://www.saflax.de/0-WVK-Retail/Bilder-Pictures/SAFLAX-",'Basis-Tabelle-Samen'!C133,"-",'Basis-Tabelle-Samen'!J133,"-seed-package-back-cr-dutch.jpg")),
IF($C$1="Norwegisch - NO",HYPERLINK(CONCATENATE("https://www.saflax.de/0-WVK-Retail/Bilder-Pictures/SAFLAX-",'Basis-Tabelle-Samen'!C133,"-",'Basis-Tabelle-Samen'!J133,"-seed-package-back-cr-nowegian.jpg")),
IF($C$1="Polnisch - PL",HYPERLINK(CONCATENATE("https://www.saflax.de/0-WVK-Retail/Bilder-Pictures/SAFLAX-",'Basis-Tabelle-Samen'!C133,"-",'Basis-Tabelle-Samen'!J133,"-seed-package-back-cr-polish.jpg")),
IF($C$1="Portugiesisch - PT",HYPERLINK(CONCATENATE("https://www.saflax.de/0-WVK-Retail/Bilder-Pictures/SAFLAX-",'Basis-Tabelle-Samen'!C133,"-",'Basis-Tabelle-Samen'!J133,"-seed-package-back-cr-portuguese.jpg")),
IF($C$1="Rumänisch - RO",HYPERLINK(CONCATENATE("https://www.saflax.de/0-WVK-Retail/Bilder-Pictures/SAFLAX-",'Basis-Tabelle-Samen'!C133,"-",'Basis-Tabelle-Samen'!J133,"-seed-package-back-cr-romanian.jpg")),
IF($C$1="Schwedisch - SE",HYPERLINK(CONCATENATE("https://www.saflax.de/0-WVK-Retail/Bilder-Pictures/SAFLAX-",'Basis-Tabelle-Samen'!C133,"-",'Basis-Tabelle-Samen'!J133,"-seed-package-back-cr-swedish.jpg")),
IF($C$1="Slowakisch - SK",HYPERLINK(CONCATENATE("https://www.saflax.de/0-WVK-Retail/Bilder-Pictures/SAFLAX-",'Basis-Tabelle-Samen'!C133,"-",'Basis-Tabelle-Samen'!J133,"-seed-package-back-cr-slovak.jpg")),
IF($C$1="Slowenisch - SI",HYPERLINK(CONCATENATE("https://www.saflax.de/0-WVK-Retail/Bilder-Pictures/SAFLAX-",'Basis-Tabelle-Samen'!C133,"-",'Basis-Tabelle-Samen'!J133,"-seed-package-back-cr-slovenian.jpg")),
IF($C$1="Spanisch - ES",HYPERLINK(CONCATENATE("https://www.saflax.de/0-WVK-Retail/Bilder-Pictures/SAFLAX-",'Basis-Tabelle-Samen'!C133,"-",'Basis-Tabelle-Samen'!J133,"-seed-package-back-cr-spanish.jpg")),
IF($C$1="Tschechisch - CZ",HYPERLINK(CONCATENATE("https://www.saflax.de/0-WVK-Retail/Bilder-Pictures/SAFLAX-",'Basis-Tabelle-Samen'!C133,"-",'Basis-Tabelle-Samen'!J133,"-seed-package-back-cr-czech.jpg")),
IF($C$1="Türkisch - TR",HYPERLINK(CONCATENATE("https://www.saflax.de/0-WVK-Retail/Bilder-Pictures/SAFLAX-",'Basis-Tabelle-Samen'!C133,"-",'Basis-Tabelle-Samen'!J133,"-seed-package-back-cr-turkish.jpg")),
IF($C$1="Ungarisch - HU",HYPERLINK(CONCATENATE("https://www.saflax.de/0-WVK-Retail/Bilder-Pictures/SAFLAX-",'Basis-Tabelle-Samen'!C133,"-",'Basis-Tabelle-Samen'!J133,"-seed-package-back-cr-hungarian.jpg")),
" ACHTUNG")))))))))))))))))))))))))))))</f>
        <v>https://www.saflax.de/0-WVK-Retail/Bilder-Pictures/SAFLAX-18251-cynara-scolymus-seed-package-back-cr-english.jpg</v>
      </c>
      <c r="AM123" s="330" t="str">
        <f>IF(H123&lt;1,"",
IF($C$1="Bulgarisch - BG",HYPERLINK(CONCATENATE("https://www.saflax.de/0-WVK-Retail/Bilder-Pictures/SAFLAX-",'Basis-Tabelle-Samen'!K133,"-",'Basis-Tabelle-Samen'!J133,"-garden-to-go-mini-bulgarian.jpg")),
IF($C$1="Dänisch - DK",HYPERLINK(CONCATENATE("https://www.saflax.de/0-WVK-Retail/Bilder-Pictures/SAFLAX-",'Basis-Tabelle-Samen'!K133,"-",'Basis-Tabelle-Samen'!J133,"-garden-to-go-mini-danish.jpg")),
IF($C$1="Deutsch - DE",HYPERLINK(CONCATENATE("https://www.saflax.de/0-WVK-Retail/Bilder-Pictures/SAFLAX-",'Basis-Tabelle-Samen'!K133,"-",'Basis-Tabelle-Samen'!J133,"-garden-to-go-mini-german.jpg")),
IF($C$1="Englisch - UK",HYPERLINK(CONCATENATE("https://www.saflax.de/0-WVK-Retail/Bilder-Pictures/SAFLAX-",'Basis-Tabelle-Samen'!K133,"-",'Basis-Tabelle-Samen'!J133,"-garden-to-go-mini-english.jpg")),
IF($C$1="Estnisch - EE",HYPERLINK(CONCATENATE("https://www.saflax.de/0-WVK-Retail/Bilder-Pictures/SAFLAX-",'Basis-Tabelle-Samen'!K133,"-",'Basis-Tabelle-Samen'!J133,"-garden-to-go-mini-estonian.jpg")),
IF($C$1="Finnisch - FI",HYPERLINK(CONCATENATE("https://www.saflax.de/0-WVK-Retail/Bilder-Pictures/SAFLAX-",'Basis-Tabelle-Samen'!K133,"-",'Basis-Tabelle-Samen'!J133,"-garden-to-go-mini-finnish.jpg")),
IF($C$1="Französisch - FR",HYPERLINK(CONCATENATE("https://www.saflax.de/0-WVK-Retail/Bilder-Pictures/SAFLAX-",'Basis-Tabelle-Samen'!K133,"-",'Basis-Tabelle-Samen'!J133,"-garden-to-go-mini-french.jpg")),
IF($C$1="Griechisch - GR",HYPERLINK(CONCATENATE("https://www.saflax.de/0-WVK-Retail/Bilder-Pictures/SAFLAX-",'Basis-Tabelle-Samen'!K133,"-",'Basis-Tabelle-Samen'!J133,"-garden-to-go-mini-greek.jpg")),
IF($C$1="Irisch - IE",HYPERLINK(CONCATENATE("https://www.saflax.de/0-WVK-Retail/Bilder-Pictures/SAFLAX-",'Basis-Tabelle-Samen'!K133,"-",'Basis-Tabelle-Samen'!J133,"-garden-to-go-mini-irish.jpg")),
IF($C$1="Isländisch - IS",HYPERLINK(CONCATENATE("https://www.saflax.de/0-WVK-Retail/Bilder-Pictures/SAFLAX-",'Basis-Tabelle-Samen'!K133,"-",'Basis-Tabelle-Samen'!J133,"-garden-to-go-mini-icelandic.jpg")),
IF($C$1="Italienisch - IT",HYPERLINK(CONCATENATE("https://www.saflax.de/0-WVK-Retail/Bilder-Pictures/SAFLAX-",'Basis-Tabelle-Samen'!K133,"-",'Basis-Tabelle-Samen'!J133,"-garden-to-go-mini-italian.jpg")),
IF($C$1="Japanisch - JP",HYPERLINK(CONCATENATE("https://www.saflax.de/0-WVK-Retail/Bilder-Pictures/SAFLAX-",'Basis-Tabelle-Samen'!K133,"-",'Basis-Tabelle-Samen'!J133,"-garden-to-go-mini-japanese.jpg")),
IF($C$1="Kroatisch - HR",HYPERLINK(CONCATENATE("https://www.saflax.de/0-WVK-Retail/Bilder-Pictures/SAFLAX-",'Basis-Tabelle-Samen'!K133,"-",'Basis-Tabelle-Samen'!J133,"-garden-to-go-mini-croatian.jpg")),
IF($C$1="Lettisch - LV",HYPERLINK(CONCATENATE("https://www.saflax.de/0-WVK-Retail/Bilder-Pictures/SAFLAX-",'Basis-Tabelle-Samen'!K133,"-",'Basis-Tabelle-Samen'!J133,"-garden-to-go-mini-latvian.jpg")),
IF($C$1="Litauisch - LT",HYPERLINK(CONCATENATE("https://www.saflax.de/0-WVK-Retail/Bilder-Pictures/SAFLAX-",'Basis-Tabelle-Samen'!K133,"-",'Basis-Tabelle-Samen'!J133,"-garden-to-go-mini-lithuanian.jpg")),
IF($C$1="Maltesisch - MT",HYPERLINK(CONCATENATE("https://www.saflax.de/0-WVK-Retail/Bilder-Pictures/SAFLAX-",'Basis-Tabelle-Samen'!K133,"-",'Basis-Tabelle-Samen'!J133,"-garden-to-go-mini-maltese.jpg")),
IF($C$1="Niederländisch - NL",HYPERLINK(CONCATENATE("https://www.saflax.de/0-WVK-Retail/Bilder-Pictures/SAFLAX-",'Basis-Tabelle-Samen'!K133,"-",'Basis-Tabelle-Samen'!J133,"-garden-to-go-mini-dutch.jpg")),
IF($C$1="Norwegisch - NO",HYPERLINK(CONCATENATE("https://www.saflax.de/0-WVK-Retail/Bilder-Pictures/SAFLAX-",'Basis-Tabelle-Samen'!K133,"-",'Basis-Tabelle-Samen'!J133,"-garden-to-go-mini-nowegian.jpg")),
IF($C$1="Polnisch - PL",HYPERLINK(CONCATENATE("https://www.saflax.de/0-WVK-Retail/Bilder-Pictures/SAFLAX-",'Basis-Tabelle-Samen'!K133,"-",'Basis-Tabelle-Samen'!J133,"-garden-to-go-mini-polish.jpg")),
IF($C$1="Portugiesisch - PT",HYPERLINK(CONCATENATE("https://www.saflax.de/0-WVK-Retail/Bilder-Pictures/SAFLAX-",'Basis-Tabelle-Samen'!K133,"-",'Basis-Tabelle-Samen'!J133,"-garden-to-go-mini-portuguese.jpg")),
IF($C$1="Rumänisch - RO",HYPERLINK(CONCATENATE("https://www.saflax.de/0-WVK-Retail/Bilder-Pictures/SAFLAX-",'Basis-Tabelle-Samen'!K133,"-",'Basis-Tabelle-Samen'!J133,"-garden-to-go-mini-romanian.jpg")),
IF($C$1="Schwedisch - SE",HYPERLINK(CONCATENATE("https://www.saflax.de/0-WVK-Retail/Bilder-Pictures/SAFLAX-",'Basis-Tabelle-Samen'!K133,"-",'Basis-Tabelle-Samen'!J133,"-garden-to-go-mini-swedish.jpg")),
IF($C$1="Slowakisch - SK",HYPERLINK(CONCATENATE("https://www.saflax.de/0-WVK-Retail/Bilder-Pictures/SAFLAX-",'Basis-Tabelle-Samen'!K133,"-",'Basis-Tabelle-Samen'!J133,"-garden-to-go-mini-slovak.jpg")),
IF($C$1="Slowenisch - SI",HYPERLINK(CONCATENATE("https://www.saflax.de/0-WVK-Retail/Bilder-Pictures/SAFLAX-",'Basis-Tabelle-Samen'!K133,"-",'Basis-Tabelle-Samen'!J133,"-garden-to-go-mini-slovenian.jpg")),
IF($C$1="Spanisch - ES",HYPERLINK(CONCATENATE("https://www.saflax.de/0-WVK-Retail/Bilder-Pictures/SAFLAX-",'Basis-Tabelle-Samen'!K133,"-",'Basis-Tabelle-Samen'!J133,"-garden-to-go-mini-spanish.jpg")),
IF($C$1="Tschechisch - CZ",HYPERLINK(CONCATENATE("https://www.saflax.de/0-WVK-Retail/Bilder-Pictures/SAFLAX-",'Basis-Tabelle-Samen'!K133,"-",'Basis-Tabelle-Samen'!J133,"-garden-to-go-mini-czech.jpg")),
IF($C$1="Türkisch - TR",HYPERLINK(CONCATENATE("https://www.saflax.de/0-WVK-Retail/Bilder-Pictures/SAFLAX-",'Basis-Tabelle-Samen'!K133,"-",'Basis-Tabelle-Samen'!J133,"-garden-to-go-mini-turkish.jpg")),
IF($C$1="Ungarisch - HU",HYPERLINK(CONCATENATE("https://www.saflax.de/0-WVK-Retail/Bilder-Pictures/SAFLAX-",'Basis-Tabelle-Samen'!K133,"-",'Basis-Tabelle-Samen'!J133,"-garden-to-go-mini-hungarian.jpg")),
" ACHTUNG")))))))))))))))))))))))))))))</f>
        <v>https://www.saflax.de/0-WVK-Retail/Bilder-Pictures/SAFLAX-78251-cynara-scolymus-garden-to-go-mini-english.jpg</v>
      </c>
      <c r="AN123" s="330" t="str">
        <f>IF(I123&lt;1,"",
IF($C$1="Bulgarisch - BG",HYPERLINK(CONCATENATE("https://www.saflax.de/0-WVK-Retail/Bilder-Pictures/SAFLAX-",'Basis-Tabelle-Samen'!N133,"-",'Basis-Tabelle-Samen'!J133,"-garden-to-go-lite-bulgarian.jpg")),
IF($C$1="Dänisch - DK",HYPERLINK(CONCATENATE("https://www.saflax.de/0-WVK-Retail/Bilder-Pictures/SAFLAX-",'Basis-Tabelle-Samen'!N133,"-",'Basis-Tabelle-Samen'!J133,"-garden-to-go-lite-danish.jpg")),
IF($C$1="Deutsch - DE",HYPERLINK(CONCATENATE("https://www.saflax.de/0-WVK-Retail/Bilder-Pictures/SAFLAX-",'Basis-Tabelle-Samen'!N133,"-",'Basis-Tabelle-Samen'!J133,"-garden-to-go-lite-german.jpg")),
IF($C$1="Englisch - UK",HYPERLINK(CONCATENATE("https://www.saflax.de/0-WVK-Retail/Bilder-Pictures/SAFLAX-",'Basis-Tabelle-Samen'!N133,"-",'Basis-Tabelle-Samen'!J133,"-garden-to-go-lite-english.jpg")),
IF($C$1="Estnisch - EE",HYPERLINK(CONCATENATE("https://www.saflax.de/0-WVK-Retail/Bilder-Pictures/SAFLAX-",'Basis-Tabelle-Samen'!N133,"-",'Basis-Tabelle-Samen'!J133,"-garden-to-go-lite-estonian.jpg")),
IF($C$1="Finnisch - FI",HYPERLINK(CONCATENATE("https://www.saflax.de/0-WVK-Retail/Bilder-Pictures/SAFLAX-",'Basis-Tabelle-Samen'!N133,"-",'Basis-Tabelle-Samen'!J133,"-garden-to-go-lite-finnish.jpg")),
IF($C$1="Französisch - FR",HYPERLINK(CONCATENATE("https://www.saflax.de/0-WVK-Retail/Bilder-Pictures/SAFLAX-",'Basis-Tabelle-Samen'!N133,"-",'Basis-Tabelle-Samen'!J133,"-garden-to-go-lite-french.jpg")),
IF($C$1="Griechisch - GR",HYPERLINK(CONCATENATE("https://www.saflax.de/0-WVK-Retail/Bilder-Pictures/SAFLAX-",'Basis-Tabelle-Samen'!N133,"-",'Basis-Tabelle-Samen'!J133,"-garden-to-go-lite-greek.jpg")),
IF($C$1="Irisch - IE",HYPERLINK(CONCATENATE("https://www.saflax.de/0-WVK-Retail/Bilder-Pictures/SAFLAX-",'Basis-Tabelle-Samen'!N133,"-",'Basis-Tabelle-Samen'!J133,"-garden-to-go-lite-irish.jpg")),
IF($C$1="Isländisch - IS",HYPERLINK(CONCATENATE("https://www.saflax.de/0-WVK-Retail/Bilder-Pictures/SAFLAX-",'Basis-Tabelle-Samen'!N133,"-",'Basis-Tabelle-Samen'!J133,"-garden-to-go-lite-icelandic.jpg")),
IF($C$1="Italienisch - IT",HYPERLINK(CONCATENATE("https://www.saflax.de/0-WVK-Retail/Bilder-Pictures/SAFLAX-",'Basis-Tabelle-Samen'!N133,"-",'Basis-Tabelle-Samen'!J133,"-garden-to-go-lite-italian.jpg")),
IF($C$1="Japanisch - JP",HYPERLINK(CONCATENATE("https://www.saflax.de/0-WVK-Retail/Bilder-Pictures/SAFLAX-",'Basis-Tabelle-Samen'!N133,"-",'Basis-Tabelle-Samen'!J133,"-garden-to-go-lite-japanese.jpg")),
IF($C$1="Kroatisch - HR",HYPERLINK(CONCATENATE("https://www.saflax.de/0-WVK-Retail/Bilder-Pictures/SAFLAX-",'Basis-Tabelle-Samen'!N133,"-",'Basis-Tabelle-Samen'!J133,"-garden-to-go-lite-croatian.jpg")),
IF($C$1="Lettisch - LV",HYPERLINK(CONCATENATE("https://www.saflax.de/0-WVK-Retail/Bilder-Pictures/SAFLAX-",'Basis-Tabelle-Samen'!N133,"-",'Basis-Tabelle-Samen'!J133,"-garden-to-go-lite-latvian.jpg")),
IF($C$1="Litauisch - LT",HYPERLINK(CONCATENATE("https://www.saflax.de/0-WVK-Retail/Bilder-Pictures/SAFLAX-",'Basis-Tabelle-Samen'!N133,"-",'Basis-Tabelle-Samen'!J133,"-garden-to-go-lite-lithuanian.jpg")),
IF($C$1="Maltesisch - MT",HYPERLINK(CONCATENATE("https://www.saflax.de/0-WVK-Retail/Bilder-Pictures/SAFLAX-",'Basis-Tabelle-Samen'!N133,"-",'Basis-Tabelle-Samen'!J133,"-garden-to-go-lite-maltese.jpg")),
IF($C$1="Niederländisch - NL",HYPERLINK(CONCATENATE("https://www.saflax.de/0-WVK-Retail/Bilder-Pictures/SAFLAX-",'Basis-Tabelle-Samen'!N133,"-",'Basis-Tabelle-Samen'!J133,"-garden-to-go-lite-dutch.jpg")),
IF($C$1="Norwegisch - NO",HYPERLINK(CONCATENATE("https://www.saflax.de/0-WVK-Retail/Bilder-Pictures/SAFLAX-",'Basis-Tabelle-Samen'!N133,"-",'Basis-Tabelle-Samen'!J133,"-garden-to-go-lite-nowegian.jpg")),
IF($C$1="Polnisch - PL",HYPERLINK(CONCATENATE("https://www.saflax.de/0-WVK-Retail/Bilder-Pictures/SAFLAX-",'Basis-Tabelle-Samen'!N133,"-",'Basis-Tabelle-Samen'!J133,"-garden-to-go-lite-polish.jpg")),
IF($C$1="Portugiesisch - PT",HYPERLINK(CONCATENATE("https://www.saflax.de/0-WVK-Retail/Bilder-Pictures/SAFLAX-",'Basis-Tabelle-Samen'!N133,"-",'Basis-Tabelle-Samen'!J133,"-garden-to-go-lite-portuguese.jpg")),
IF($C$1="Rumänisch - RO",HYPERLINK(CONCATENATE("https://www.saflax.de/0-WVK-Retail/Bilder-Pictures/SAFLAX-",'Basis-Tabelle-Samen'!N133,"-",'Basis-Tabelle-Samen'!J133,"-garden-to-go-lite-romanian.jpg")),
IF($C$1="Schwedisch - SE",HYPERLINK(CONCATENATE("https://www.saflax.de/0-WVK-Retail/Bilder-Pictures/SAFLAX-",'Basis-Tabelle-Samen'!N133,"-",'Basis-Tabelle-Samen'!J133,"-garden-to-go-lite-swedish.jpg")),
IF($C$1="Slowakisch - SK",HYPERLINK(CONCATENATE("https://www.saflax.de/0-WVK-Retail/Bilder-Pictures/SAFLAX-",'Basis-Tabelle-Samen'!N133,"-",'Basis-Tabelle-Samen'!J133,"-garden-to-go-lite-slovak.jpg")),
IF($C$1="Slowenisch - SI",HYPERLINK(CONCATENATE("https://www.saflax.de/0-WVK-Retail/Bilder-Pictures/SAFLAX-",'Basis-Tabelle-Samen'!N133,"-",'Basis-Tabelle-Samen'!J133,"-garden-to-go-lite-slovenian.jpg")),
IF($C$1="Spanisch - ES",HYPERLINK(CONCATENATE("https://www.saflax.de/0-WVK-Retail/Bilder-Pictures/SAFLAX-",'Basis-Tabelle-Samen'!N133,"-",'Basis-Tabelle-Samen'!J133,"-garden-to-go-lite-spanish.jpg")),
IF($C$1="Tschechisch - CZ",HYPERLINK(CONCATENATE("https://www.saflax.de/0-WVK-Retail/Bilder-Pictures/SAFLAX-",'Basis-Tabelle-Samen'!N133,"-",'Basis-Tabelle-Samen'!J133,"-garden-to-go-lite-czech.jpg")),
IF($C$1="Türkisch - TR",HYPERLINK(CONCATENATE("https://www.saflax.de/0-WVK-Retail/Bilder-Pictures/SAFLAX-",'Basis-Tabelle-Samen'!N133,"-",'Basis-Tabelle-Samen'!J133,"-garden-to-go-lite-turkish.jpg")),
IF($C$1="Ungarisch - HU",HYPERLINK(CONCATENATE("https://www.saflax.de/0-WVK-Retail/Bilder-Pictures/SAFLAX-",'Basis-Tabelle-Samen'!N133,"-",'Basis-Tabelle-Samen'!J133,"-garden-to-go-lite-hungarian.jpg")),
" ACHTUNG")))))))))))))))))))))))))))))</f>
        <v>https://www.saflax.de/0-WVK-Retail/Bilder-Pictures/SAFLAX-88251-cynara-scolymus-garden-to-go-lite-english.jpg</v>
      </c>
      <c r="AO123" s="330" t="str">
        <f>IF(J123&lt;1,"",
IF($C$1="Bulgarisch - BG",HYPERLINK(CONCATENATE("https://www.saflax.de/0-WVK-Retail/Bilder-Pictures/SAFLAX-",'Basis-Tabelle-Samen'!Q133,"-",'Basis-Tabelle-Samen'!J133,"-garden-to-go-bulgarian.jpg")),
IF($C$1="Dänisch - DK",HYPERLINK(CONCATENATE("https://www.saflax.de/0-WVK-Retail/Bilder-Pictures/SAFLAX-",'Basis-Tabelle-Samen'!Q133,"-",'Basis-Tabelle-Samen'!J133,"-garden-to-go-danish.jpg")),
IF($C$1="Deutsch - DE",HYPERLINK(CONCATENATE("https://www.saflax.de/0-WVK-Retail/Bilder-Pictures/SAFLAX-",'Basis-Tabelle-Samen'!Q133,"-",'Basis-Tabelle-Samen'!J133,"-garden-to-go-german.jpg")),
IF($C$1="Englisch - UK",HYPERLINK(CONCATENATE("https://www.saflax.de/0-WVK-Retail/Bilder-Pictures/SAFLAX-",'Basis-Tabelle-Samen'!Q133,"-",'Basis-Tabelle-Samen'!J133,"-garden-to-go-english.jpg")),
IF($C$1="Estnisch - EE",HYPERLINK(CONCATENATE("https://www.saflax.de/0-WVK-Retail/Bilder-Pictures/SAFLAX-",'Basis-Tabelle-Samen'!Q133,"-",'Basis-Tabelle-Samen'!J133,"-garden-to-go-estonian.jpg")),
IF($C$1="Finnisch - FI",HYPERLINK(CONCATENATE("https://www.saflax.de/0-WVK-Retail/Bilder-Pictures/SAFLAX-",'Basis-Tabelle-Samen'!Q133,"-",'Basis-Tabelle-Samen'!J133,"-garden-to-go-finnish.jpg")),
IF($C$1="Französisch - FR",HYPERLINK(CONCATENATE("https://www.saflax.de/0-WVK-Retail/Bilder-Pictures/SAFLAX-",'Basis-Tabelle-Samen'!Q133,"-",'Basis-Tabelle-Samen'!J133,"-garden-to-go-french.jpg")),
IF($C$1="Griechisch - GR",HYPERLINK(CONCATENATE("https://www.saflax.de/0-WVK-Retail/Bilder-Pictures/SAFLAX-",'Basis-Tabelle-Samen'!Q133,"-",'Basis-Tabelle-Samen'!J133,"-garden-to-go-greek.jpg")),
IF($C$1="Irisch - IE",HYPERLINK(CONCATENATE("https://www.saflax.de/0-WVK-Retail/Bilder-Pictures/SAFLAX-",'Basis-Tabelle-Samen'!Q133,"-",'Basis-Tabelle-Samen'!J133,"-garden-to-go-irish.jpg")),
IF($C$1="Isländisch - IS",HYPERLINK(CONCATENATE("https://www.saflax.de/0-WVK-Retail/Bilder-Pictures/SAFLAX-",'Basis-Tabelle-Samen'!Q133,"-",'Basis-Tabelle-Samen'!J133,"-garden-to-go-icelandic.jpg")),
IF($C$1="Italienisch - IT",HYPERLINK(CONCATENATE("https://www.saflax.de/0-WVK-Retail/Bilder-Pictures/SAFLAX-",'Basis-Tabelle-Samen'!Q133,"-",'Basis-Tabelle-Samen'!J133,"-garden-to-go-italian.jpg")),
IF($C$1="Japanisch - JP",HYPERLINK(CONCATENATE("https://www.saflax.de/0-WVK-Retail/Bilder-Pictures/SAFLAX-",'Basis-Tabelle-Samen'!Q133,"-",'Basis-Tabelle-Samen'!J133,"-garden-to-go-japanese.jpg")),
IF($C$1="Kroatisch - HR",HYPERLINK(CONCATENATE("https://www.saflax.de/0-WVK-Retail/Bilder-Pictures/SAFLAX-",'Basis-Tabelle-Samen'!Q133,"-",'Basis-Tabelle-Samen'!J133,"-garden-to-go-croatian.jpg")),
IF($C$1="Lettisch - LV",HYPERLINK(CONCATENATE("https://www.saflax.de/0-WVK-Retail/Bilder-Pictures/SAFLAX-",'Basis-Tabelle-Samen'!Q133,"-",'Basis-Tabelle-Samen'!J133,"-garden-to-go-latvian.jpg")),
IF($C$1="Litauisch - LT",HYPERLINK(CONCATENATE("https://www.saflax.de/0-WVK-Retail/Bilder-Pictures/SAFLAX-",'Basis-Tabelle-Samen'!Q133,"-",'Basis-Tabelle-Samen'!J133,"-garden-to-go-lithuanian.jpg")),
IF($C$1="Maltesisch - MT",HYPERLINK(CONCATENATE("https://www.saflax.de/0-WVK-Retail/Bilder-Pictures/SAFLAX-",'Basis-Tabelle-Samen'!Q133,"-",'Basis-Tabelle-Samen'!J133,"-garden-to-go-maltese.jpg")),
IF($C$1="Niederländisch - NL",HYPERLINK(CONCATENATE("https://www.saflax.de/0-WVK-Retail/Bilder-Pictures/SAFLAX-",'Basis-Tabelle-Samen'!Q133,"-",'Basis-Tabelle-Samen'!J133,"-garden-to-go-dutch.jpg")),
IF($C$1="Norwegisch - NO",HYPERLINK(CONCATENATE("https://www.saflax.de/0-WVK-Retail/Bilder-Pictures/SAFLAX-",'Basis-Tabelle-Samen'!Q133,"-",'Basis-Tabelle-Samen'!J133,"-garden-to-go-nowegian.jpg")),
IF($C$1="Polnisch - PL",HYPERLINK(CONCATENATE("https://www.saflax.de/0-WVK-Retail/Bilder-Pictures/SAFLAX-",'Basis-Tabelle-Samen'!Q133,"-",'Basis-Tabelle-Samen'!J133,"-garden-to-go-polish.jpg")),
IF($C$1="Portugiesisch - PT",HYPERLINK(CONCATENATE("https://www.saflax.de/0-WVK-Retail/Bilder-Pictures/SAFLAX-",'Basis-Tabelle-Samen'!Q133,"-",'Basis-Tabelle-Samen'!J133,"-garden-to-go-portuguese.jpg")),
IF($C$1="Rumänisch - RO",HYPERLINK(CONCATENATE("https://www.saflax.de/0-WVK-Retail/Bilder-Pictures/SAFLAX-",'Basis-Tabelle-Samen'!Q133,"-",'Basis-Tabelle-Samen'!J133,"-garden-to-go-romanian.jpg")),
IF($C$1="Schwedisch - SE",HYPERLINK(CONCATENATE("https://www.saflax.de/0-WVK-Retail/Bilder-Pictures/SAFLAX-",'Basis-Tabelle-Samen'!Q133,"-",'Basis-Tabelle-Samen'!J133,"-garden-to-go-swedish.jpg")),
IF($C$1="Slowakisch - SK",HYPERLINK(CONCATENATE("https://www.saflax.de/0-WVK-Retail/Bilder-Pictures/SAFLAX-",'Basis-Tabelle-Samen'!Q133,"-",'Basis-Tabelle-Samen'!J133,"-garden-to-go-slovak.jpg")),
IF($C$1="Slowenisch - SI",HYPERLINK(CONCATENATE("https://www.saflax.de/0-WVK-Retail/Bilder-Pictures/SAFLAX-",'Basis-Tabelle-Samen'!Q133,"-",'Basis-Tabelle-Samen'!J133,"-garden-to-go-slovenian.jpg")),
IF($C$1="Spanisch - ES",HYPERLINK(CONCATENATE("https://www.saflax.de/0-WVK-Retail/Bilder-Pictures/SAFLAX-",'Basis-Tabelle-Samen'!Q133,"-",'Basis-Tabelle-Samen'!J133,"-garden-to-go-spanish.jpg")),
IF($C$1="Tschechisch - CZ",HYPERLINK(CONCATENATE("https://www.saflax.de/0-WVK-Retail/Bilder-Pictures/SAFLAX-",'Basis-Tabelle-Samen'!Q133,"-",'Basis-Tabelle-Samen'!J133,"-garden-to-go-czech.jpg")),
IF($C$1="Türkisch - TR",HYPERLINK(CONCATENATE("https://www.saflax.de/0-WVK-Retail/Bilder-Pictures/SAFLAX-",'Basis-Tabelle-Samen'!Q133,"-",'Basis-Tabelle-Samen'!J133,"-garden-to-go-turkish.jpg")),
IF($C$1="Ungarisch - HU",HYPERLINK(CONCATENATE("https://www.saflax.de/0-WVK-Retail/Bilder-Pictures/SAFLAX-",'Basis-Tabelle-Samen'!Q133,"-",'Basis-Tabelle-Samen'!J133,"-garden-to-go-hungarian.jpg")),
" ACHTUNG")))))))))))))))))))))))))))))</f>
        <v>https://www.saflax.de/0-WVK-Retail/Bilder-Pictures/SAFLAX-58251-cynara-scolymus-garden-to-go-english.jpg</v>
      </c>
      <c r="AP123" s="330" t="str">
        <f>IF(K123&lt;1,"",
IF($C$1="Bulgarisch - BG",HYPERLINK(CONCATENATE("https://www.saflax.de/0-WVK-Retail/Bilder-Pictures/SAFLAX-",'Basis-Tabelle-Samen'!T133,"-",'Basis-Tabelle-Samen'!J133,"-cultivation-set-bulgarian.jpg")),
IF($C$1="Dänisch - DK",HYPERLINK(CONCATENATE("https://www.saflax.de/0-WVK-Retail/Bilder-Pictures/SAFLAX-",'Basis-Tabelle-Samen'!T133,"-",'Basis-Tabelle-Samen'!J133,"-cultivation-set-danish.jpg")),
IF($C$1="Deutsch - DE",HYPERLINK(CONCATENATE("https://www.saflax.de/0-WVK-Retail/Bilder-Pictures/SAFLAX-",'Basis-Tabelle-Samen'!T133,"-",'Basis-Tabelle-Samen'!J133,"-cultivation-set-german.jpg")),
IF($C$1="Englisch - UK",HYPERLINK(CONCATENATE("https://www.saflax.de/0-WVK-Retail/Bilder-Pictures/SAFLAX-",'Basis-Tabelle-Samen'!T133,"-",'Basis-Tabelle-Samen'!J133,"-cultivation-set-english.jpg")),
IF($C$1="Estnisch - EE",HYPERLINK(CONCATENATE("https://www.saflax.de/0-WVK-Retail/Bilder-Pictures/SAFLAX-",'Basis-Tabelle-Samen'!T133,"-",'Basis-Tabelle-Samen'!J133,"-cultivation-set-estonian.jpg")),
IF($C$1="Finnisch - FI",HYPERLINK(CONCATENATE("https://www.saflax.de/0-WVK-Retail/Bilder-Pictures/SAFLAX-",'Basis-Tabelle-Samen'!T133,"-",'Basis-Tabelle-Samen'!J133,"-cultivation-set-finnish.jpg")),
IF($C$1="Französisch - FR",HYPERLINK(CONCATENATE("https://www.saflax.de/0-WVK-Retail/Bilder-Pictures/SAFLAX-",'Basis-Tabelle-Samen'!T133,"-",'Basis-Tabelle-Samen'!J133,"-cultivation-set-french.jpg")),
IF($C$1="Griechisch - GR",HYPERLINK(CONCATENATE("https://www.saflax.de/0-WVK-Retail/Bilder-Pictures/SAFLAX-",'Basis-Tabelle-Samen'!T133,"-",'Basis-Tabelle-Samen'!J133,"-cultivation-set-greek.jpg")),
IF($C$1="Irisch - IE",HYPERLINK(CONCATENATE("https://www.saflax.de/0-WVK-Retail/Bilder-Pictures/SAFLAX-",'Basis-Tabelle-Samen'!T133,"-",'Basis-Tabelle-Samen'!J133,"-cultivation-set-irish.jpg")),
IF($C$1="Isländisch - IS",HYPERLINK(CONCATENATE("https://www.saflax.de/0-WVK-Retail/Bilder-Pictures/SAFLAX-",'Basis-Tabelle-Samen'!T133,"-",'Basis-Tabelle-Samen'!J133,"-cultivation-set-icelandic.jpg")),
IF($C$1="Italienisch - IT",HYPERLINK(CONCATENATE("https://www.saflax.de/0-WVK-Retail/Bilder-Pictures/SAFLAX-",'Basis-Tabelle-Samen'!T133,"-",'Basis-Tabelle-Samen'!J133,"-cultivation-set-italian.jpg")),
IF($C$1="Japanisch - JP",HYPERLINK(CONCATENATE("https://www.saflax.de/0-WVK-Retail/Bilder-Pictures/SAFLAX-",'Basis-Tabelle-Samen'!T133,"-",'Basis-Tabelle-Samen'!J133,"-cultivation-set-japanese.jpg")),
IF($C$1="Kroatisch - HR",HYPERLINK(CONCATENATE("https://www.saflax.de/0-WVK-Retail/Bilder-Pictures/SAFLAX-",'Basis-Tabelle-Samen'!T133,"-",'Basis-Tabelle-Samen'!J133,"-cultivation-set-croatian.jpg")),
IF($C$1="Lettisch - LV",HYPERLINK(CONCATENATE("https://www.saflax.de/0-WVK-Retail/Bilder-Pictures/SAFLAX-",'Basis-Tabelle-Samen'!T133,"-",'Basis-Tabelle-Samen'!J133,"-cultivation-set-latvian.jpg")),
IF($C$1="Litauisch - LT",HYPERLINK(CONCATENATE("https://www.saflax.de/0-WVK-Retail/Bilder-Pictures/SAFLAX-",'Basis-Tabelle-Samen'!T133,"-",'Basis-Tabelle-Samen'!J133,"-cultivation-set-lithuanian.jpg")),
IF($C$1="Maltesisch - MT",HYPERLINK(CONCATENATE("https://www.saflax.de/0-WVK-Retail/Bilder-Pictures/SAFLAX-",'Basis-Tabelle-Samen'!T133,"-",'Basis-Tabelle-Samen'!J133,"-cultivation-set-maltese.jpg")),
IF($C$1="Niederländisch - NL",HYPERLINK(CONCATENATE("https://www.saflax.de/0-WVK-Retail/Bilder-Pictures/SAFLAX-",'Basis-Tabelle-Samen'!T133,"-",'Basis-Tabelle-Samen'!J133,"-cultivation-set-dutch.jpg")),
IF($C$1="Norwegisch - NO",HYPERLINK(CONCATENATE("https://www.saflax.de/0-WVK-Retail/Bilder-Pictures/SAFLAX-",'Basis-Tabelle-Samen'!T133,"-",'Basis-Tabelle-Samen'!J133,"-cultivation-set-nowegian.jpg")),
IF($C$1="Polnisch - PL",HYPERLINK(CONCATENATE("https://www.saflax.de/0-WVK-Retail/Bilder-Pictures/SAFLAX-",'Basis-Tabelle-Samen'!T133,"-",'Basis-Tabelle-Samen'!J133,"-cultivation-set-polish.jpg")),
IF($C$1="Portugiesisch - PT",HYPERLINK(CONCATENATE("https://www.saflax.de/0-WVK-Retail/Bilder-Pictures/SAFLAX-",'Basis-Tabelle-Samen'!T133,"-",'Basis-Tabelle-Samen'!J133,"-cultivation-set-portuguese.jpg")),
IF($C$1="Rumänisch - RO",HYPERLINK(CONCATENATE("https://www.saflax.de/0-WVK-Retail/Bilder-Pictures/SAFLAX-",'Basis-Tabelle-Samen'!T133,"-",'Basis-Tabelle-Samen'!J133,"-cultivation-set-romanian.jpg")),
IF($C$1="Schwedisch - SE",HYPERLINK(CONCATENATE("https://www.saflax.de/0-WVK-Retail/Bilder-Pictures/SAFLAX-",'Basis-Tabelle-Samen'!T133,"-",'Basis-Tabelle-Samen'!J133,"-cultivation-set-swedish.jpg")),
IF($C$1="Slowakisch - SK",HYPERLINK(CONCATENATE("https://www.saflax.de/0-WVK-Retail/Bilder-Pictures/SAFLAX-",'Basis-Tabelle-Samen'!T133,"-",'Basis-Tabelle-Samen'!J133,"-cultivation-set-slovak.jpg")),
IF($C$1="Slowenisch - SI",HYPERLINK(CONCATENATE("https://www.saflax.de/0-WVK-Retail/Bilder-Pictures/SAFLAX-",'Basis-Tabelle-Samen'!T133,"-",'Basis-Tabelle-Samen'!J133,"-cultivation-set-slovenian.jpg")),
IF($C$1="Spanisch - ES",HYPERLINK(CONCATENATE("https://www.saflax.de/0-WVK-Retail/Bilder-Pictures/SAFLAX-",'Basis-Tabelle-Samen'!T133,"-",'Basis-Tabelle-Samen'!J133,"-cultivation-set-spanish.jpg")),
IF($C$1="Tschechisch - CZ",HYPERLINK(CONCATENATE("https://www.saflax.de/0-WVK-Retail/Bilder-Pictures/SAFLAX-",'Basis-Tabelle-Samen'!T133,"-",'Basis-Tabelle-Samen'!J133,"-cultivation-set-czech.jpg")),
IF($C$1="Türkisch - TR",HYPERLINK(CONCATENATE("https://www.saflax.de/0-WVK-Retail/Bilder-Pictures/SAFLAX-",'Basis-Tabelle-Samen'!T133,"-",'Basis-Tabelle-Samen'!J133,"-cultivation-set-turkish.jpg")),
IF($C$1="Ungarisch - HU",HYPERLINK(CONCATENATE("https://www.saflax.de/0-WVK-Retail/Bilder-Pictures/SAFLAX-",'Basis-Tabelle-Samen'!T133,"-",'Basis-Tabelle-Samen'!J133,"-cultivation-set-hungarian.jpg")),
" ACHTUNG")))))))))))))))))))))))))))))</f>
        <v>https://www.saflax.de/0-WVK-Retail/Bilder-Pictures/SAFLAX-38251-cynara-scolymus-cultivation-set-english.jpg</v>
      </c>
      <c r="AQ123" s="330" t="str">
        <f>IF(L123&lt;1,"",
IF($C$1="Bulgarisch - BG",HYPERLINK(CONCATENATE("https://www.saflax.de/0-WVK-Retail/Bilder-Pictures/SAFLAX-",'Basis-Tabelle-Samen'!W133,"-",'Basis-Tabelle-Samen'!J133,"-garden-in-the-bag-bulgarian.jpg")),
IF($C$1="Dänisch - DK",HYPERLINK(CONCATENATE("https://www.saflax.de/0-WVK-Retail/Bilder-Pictures/SAFLAX-",'Basis-Tabelle-Samen'!W133,"-",'Basis-Tabelle-Samen'!J133,"-garden-in-the-bag-danish.jpg")),
IF($C$1="Deutsch - DE",HYPERLINK(CONCATENATE("https://www.saflax.de/0-WVK-Retail/Bilder-Pictures/SAFLAX-",'Basis-Tabelle-Samen'!W133,"-",'Basis-Tabelle-Samen'!J133,"-garden-in-the-bag-german.jpg")),
IF($C$1="Englisch - UK",HYPERLINK(CONCATENATE("https://www.saflax.de/0-WVK-Retail/Bilder-Pictures/SAFLAX-",'Basis-Tabelle-Samen'!W133,"-",'Basis-Tabelle-Samen'!J133,"-garden-in-the-bag-english.jpg")),
IF($C$1="Estnisch - EE",HYPERLINK(CONCATENATE("https://www.saflax.de/0-WVK-Retail/Bilder-Pictures/SAFLAX-",'Basis-Tabelle-Samen'!W133,"-",'Basis-Tabelle-Samen'!J133,"-garden-in-the-bag-estonian.jpg")),
IF($C$1="Finnisch - FI",HYPERLINK(CONCATENATE("https://www.saflax.de/0-WVK-Retail/Bilder-Pictures/SAFLAX-",'Basis-Tabelle-Samen'!W133,"-",'Basis-Tabelle-Samen'!J133,"-garden-in-the-bag-finnish.jpg")),
IF($C$1="Französisch - FR",HYPERLINK(CONCATENATE("https://www.saflax.de/0-WVK-Retail/Bilder-Pictures/SAFLAX-",'Basis-Tabelle-Samen'!W133,"-",'Basis-Tabelle-Samen'!J133,"-garden-in-the-bag-french.jpg")),
IF($C$1="Griechisch - GR",HYPERLINK(CONCATENATE("https://www.saflax.de/0-WVK-Retail/Bilder-Pictures/SAFLAX-",'Basis-Tabelle-Samen'!W133,"-",'Basis-Tabelle-Samen'!J133,"-garden-in-the-bag-greek.jpg")),
IF($C$1="Irisch - IE",HYPERLINK(CONCATENATE("https://www.saflax.de/0-WVK-Retail/Bilder-Pictures/SAFLAX-",'Basis-Tabelle-Samen'!W133,"-",'Basis-Tabelle-Samen'!J133,"-garden-in-the-bag-irish.jpg")),
IF($C$1="Isländisch - IS",HYPERLINK(CONCATENATE("https://www.saflax.de/0-WVK-Retail/Bilder-Pictures/SAFLAX-",'Basis-Tabelle-Samen'!W133,"-",'Basis-Tabelle-Samen'!J133,"-garden-in-the-bag-icelandic.jpg")),
IF($C$1="Italienisch - IT",HYPERLINK(CONCATENATE("https://www.saflax.de/0-WVK-Retail/Bilder-Pictures/SAFLAX-",'Basis-Tabelle-Samen'!W133,"-",'Basis-Tabelle-Samen'!J133,"-garden-in-the-bag-italian.jpg")),
IF($C$1="Japanisch - JP",HYPERLINK(CONCATENATE("https://www.saflax.de/0-WVK-Retail/Bilder-Pictures/SAFLAX-",'Basis-Tabelle-Samen'!W133,"-",'Basis-Tabelle-Samen'!J133,"-garden-in-the-bag-japanese.jpg")),
IF($C$1="Kroatisch - HR",HYPERLINK(CONCATENATE("https://www.saflax.de/0-WVK-Retail/Bilder-Pictures/SAFLAX-",'Basis-Tabelle-Samen'!W133,"-",'Basis-Tabelle-Samen'!J133,"-garden-in-the-bag-croatian.jpg")),
IF($C$1="Lettisch - LV",HYPERLINK(CONCATENATE("https://www.saflax.de/0-WVK-Retail/Bilder-Pictures/SAFLAX-",'Basis-Tabelle-Samen'!W133,"-",'Basis-Tabelle-Samen'!J133,"-garden-in-the-bag-latvian.jpg")),
IF($C$1="Litauisch - LT",HYPERLINK(CONCATENATE("https://www.saflax.de/0-WVK-Retail/Bilder-Pictures/SAFLAX-",'Basis-Tabelle-Samen'!W133,"-",'Basis-Tabelle-Samen'!J133,"-garden-in-the-bag-lithuanian.jpg")),
IF($C$1="Maltesisch - MT",HYPERLINK(CONCATENATE("https://www.saflax.de/0-WVK-Retail/Bilder-Pictures/SAFLAX-",'Basis-Tabelle-Samen'!W133,"-",'Basis-Tabelle-Samen'!J133,"-garden-in-the-bag-maltese.jpg")),
IF($C$1="Niederländisch - NL",HYPERLINK(CONCATENATE("https://www.saflax.de/0-WVK-Retail/Bilder-Pictures/SAFLAX-",'Basis-Tabelle-Samen'!W133,"-",'Basis-Tabelle-Samen'!J133,"-garden-in-the-bag-dutch.jpg")),
IF($C$1="Norwegisch - NO",HYPERLINK(CONCATENATE("https://www.saflax.de/0-WVK-Retail/Bilder-Pictures/SAFLAX-",'Basis-Tabelle-Samen'!W133,"-",'Basis-Tabelle-Samen'!J133,"-garden-in-the-bag-nowegian.jpg")),
IF($C$1="Polnisch - PL",HYPERLINK(CONCATENATE("https://www.saflax.de/0-WVK-Retail/Bilder-Pictures/SAFLAX-",'Basis-Tabelle-Samen'!W133,"-",'Basis-Tabelle-Samen'!J133,"-garden-in-the-bag-polish.jpg")),
IF($C$1="Portugiesisch - PT",HYPERLINK(CONCATENATE("https://www.saflax.de/0-WVK-Retail/Bilder-Pictures/SAFLAX-",'Basis-Tabelle-Samen'!W133,"-",'Basis-Tabelle-Samen'!J133,"-garden-in-the-bag-portuguese.jpg")),
IF($C$1="Rumänisch - RO",HYPERLINK(CONCATENATE("https://www.saflax.de/0-WVK-Retail/Bilder-Pictures/SAFLAX-",'Basis-Tabelle-Samen'!W133,"-",'Basis-Tabelle-Samen'!J133,"-garden-in-the-bag-romanian.jpg")),
IF($C$1="Schwedisch - SE",HYPERLINK(CONCATENATE("https://www.saflax.de/0-WVK-Retail/Bilder-Pictures/SAFLAX-",'Basis-Tabelle-Samen'!W133,"-",'Basis-Tabelle-Samen'!J133,"-garden-in-the-bag-swedish.jpg")),
IF($C$1="Slowakisch - SK",HYPERLINK(CONCATENATE("https://www.saflax.de/0-WVK-Retail/Bilder-Pictures/SAFLAX-",'Basis-Tabelle-Samen'!W133,"-",'Basis-Tabelle-Samen'!J133,"-garden-in-the-bag-slovak.jpg")),
IF($C$1="Slowenisch - SI",HYPERLINK(CONCATENATE("https://www.saflax.de/0-WVK-Retail/Bilder-Pictures/SAFLAX-",'Basis-Tabelle-Samen'!W133,"-",'Basis-Tabelle-Samen'!J133,"-garden-in-the-bag-slovenian.jpg")),
IF($C$1="Spanisch - ES",HYPERLINK(CONCATENATE("https://www.saflax.de/0-WVK-Retail/Bilder-Pictures/SAFLAX-",'Basis-Tabelle-Samen'!W133,"-",'Basis-Tabelle-Samen'!J133,"-garden-in-the-bag-spanish.jpg")),
IF($C$1="Tschechisch - CZ",HYPERLINK(CONCATENATE("https://www.saflax.de/0-WVK-Retail/Bilder-Pictures/SAFLAX-",'Basis-Tabelle-Samen'!W133,"-",'Basis-Tabelle-Samen'!J133,"-garden-in-the-bag-czech.jpg")),
IF($C$1="Türkisch - TR",HYPERLINK(CONCATENATE("https://www.saflax.de/0-WVK-Retail/Bilder-Pictures/SAFLAX-",'Basis-Tabelle-Samen'!W133,"-",'Basis-Tabelle-Samen'!J133,"-garden-in-the-bag-turkish.jpg")),
IF($C$1="Ungarisch - HU",HYPERLINK(CONCATENATE("https://www.saflax.de/0-WVK-Retail/Bilder-Pictures/SAFLAX-",'Basis-Tabelle-Samen'!W133,"-",'Basis-Tabelle-Samen'!J133,"-garden-in-the-bag-hungarian.jpg")),
" ACHTUNG")))))))))))))))))))))))))))))</f>
        <v>https://www.saflax.de/0-WVK-Retail/Bilder-Pictures/SAFLAX-68251-cynara-scolymus-garden-in-the-bag-english.jpg</v>
      </c>
    </row>
    <row r="124" spans="1:43" ht="17.100000000000001" customHeight="1" x14ac:dyDescent="0.2">
      <c r="A124" s="318" t="str">
        <f>IF('Basis-Tabelle-Samen'!A134="","",IF($C$1="Deutsch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24" s="319" t="str">
        <f>'Basis-Tabelle-Samen'!I134</f>
        <v>Solanum melongena</v>
      </c>
      <c r="C124" s="316" t="str">
        <f>IF($C$1="Bulgarisch - BG",'Basis-Tabelle-Samen'!Z134,
IF($C$1="Dänisch - DK",'Basis-Tabelle-Samen'!AA134,
IF($C$1="Deutsch - DE",'Basis-Tabelle-Samen'!AB134,
IF($C$1="Englisch - UK",'Basis-Tabelle-Samen'!AC134,
IF($C$1="Estnisch - EE",'Basis-Tabelle-Samen'!AD134,
IF($C$1="Finnisch - FI",'Basis-Tabelle-Samen'!AE134,
IF($C$1="Französisch - FR",'Basis-Tabelle-Samen'!AF134,
IF($C$1="Griechisch - GR",'Basis-Tabelle-Samen'!AG134,
IF($C$1="Irisch - IE",'Basis-Tabelle-Samen'!AH134,
IF($C$1="Isländisch - IS",'Basis-Tabelle-Samen'!AI134,
IF($C$1="Italienisch - IT",'Basis-Tabelle-Samen'!AJ134,
IF($C$1="Japanisch - JP",'Basis-Tabelle-Samen'!AK134,
IF($C$1="Kroatisch - HR",'Basis-Tabelle-Samen'!AL134,
IF($C$1="Lettisch - LV",'Basis-Tabelle-Samen'!AM134,
IF($C$1="Litauisch - LT",'Basis-Tabelle-Samen'!AN134,
IF($C$1="Maltesisch - MT",'Basis-Tabelle-Samen'!AO134,
IF($C$1="Niederländisch - NL",'Basis-Tabelle-Samen'!AP134,
IF($C$1="Norwegisch - NO",'Basis-Tabelle-Samen'!AQ134,
IF($C$1="Polnisch - PL",'Basis-Tabelle-Samen'!AR134,
IF($C$1="Portugiesisch - PT",'Basis-Tabelle-Samen'!AS134,
IF($C$1="Rumänisch - RO",'Basis-Tabelle-Samen'!AT134,
IF($C$1="Schwedisch - SE",'Basis-Tabelle-Samen'!AU134,
IF($C$1="Slowakisch - SK",'Basis-Tabelle-Samen'!AV134,
IF($C$1="Slowenisch - SI",'Basis-Tabelle-Samen'!AW134,
IF($C$1="Spanisch - ES",'Basis-Tabelle-Samen'!AX134,
IF($C$1="Tschechisch - CZ",'Basis-Tabelle-Samen'!AY134,
IF($C$1="Türkisch - TR",'Basis-Tabelle-Samen'!AZ134,
IF($C$1="Ungarisch - HU",'Basis-Tabelle-Samen'!BA134,
" ACHTUNG"))))))))))))))))))))))))))))</f>
        <v>Organic - Aubergine - Black Beauty</v>
      </c>
      <c r="D124" s="320">
        <f>'Basis-Tabelle-Samen'!F134</f>
        <v>25</v>
      </c>
      <c r="E124" s="321" t="str">
        <f>'Basis-Tabelle-Samen'!H134</f>
        <v>7 %</v>
      </c>
      <c r="F124" s="322" t="str">
        <f>IF('Basis-Tabelle-Samen'!G134="","",'Basis-Tabelle-Samen'!G134)</f>
        <v>02</v>
      </c>
      <c r="G124" s="320">
        <f>'Basis-Tabelle-Samen'!C134</f>
        <v>18326</v>
      </c>
      <c r="H124" s="323">
        <f>'Basis-Tabelle-Samen'!D134</f>
        <v>4055473183268</v>
      </c>
      <c r="I124" s="324">
        <f>'Basis-Tabelle-Samen'!E134</f>
        <v>2.0499999999999998</v>
      </c>
      <c r="J124" s="325">
        <f t="shared" si="1"/>
        <v>12</v>
      </c>
      <c r="K124" s="326">
        <f>'Basis-Tabelle-Samen'!K134</f>
        <v>78326</v>
      </c>
      <c r="L124" s="323">
        <f>'Basis-Tabelle-Samen'!L134</f>
        <v>4055473783260</v>
      </c>
      <c r="M124" s="324">
        <f>'Basis-Tabelle-Samen'!M134</f>
        <v>2.4500000000000002</v>
      </c>
      <c r="N124" s="326">
        <f>IF(K124&lt;1,"",'3'!$I$15)</f>
        <v>15</v>
      </c>
      <c r="O124" s="327">
        <f>IF(K124&lt;1,"",'3'!$J$11)</f>
        <v>90</v>
      </c>
      <c r="P124" s="326">
        <f>'Basis-Tabelle-Samen'!N134</f>
        <v>88326</v>
      </c>
      <c r="Q124" s="323">
        <f>'Basis-Tabelle-Samen'!O134</f>
        <v>4055473883267</v>
      </c>
      <c r="R124" s="328">
        <f>'Basis-Tabelle-Samen'!P134</f>
        <v>3.75</v>
      </c>
      <c r="S124" s="326">
        <f>IF(R124&lt;1,"",'3'!$M$15)</f>
        <v>18</v>
      </c>
      <c r="T124" s="327">
        <f>IF(R124&lt;1,"",'3'!$N$11)</f>
        <v>72</v>
      </c>
      <c r="U124" s="326">
        <f>'Basis-Tabelle-Samen'!Q134</f>
        <v>58326</v>
      </c>
      <c r="V124" s="323">
        <f>'Basis-Tabelle-Samen'!R134</f>
        <v>4055473583266</v>
      </c>
      <c r="W124" s="324">
        <f>'Basis-Tabelle-Samen'!S134</f>
        <v>4.95</v>
      </c>
      <c r="X124" s="326">
        <f>IF(U124&lt;1,"",'3'!$Q$15)</f>
        <v>6</v>
      </c>
      <c r="Y124" s="327">
        <f>IF(U124&lt;1,"",'3'!$R$11)</f>
        <v>24</v>
      </c>
      <c r="Z124" s="326">
        <f>'Basis-Tabelle-Samen'!T134</f>
        <v>38326</v>
      </c>
      <c r="AA124" s="323">
        <f>'Basis-Tabelle-Samen'!U134</f>
        <v>4055473383262</v>
      </c>
      <c r="AB124" s="324">
        <f>'Basis-Tabelle-Samen'!V134</f>
        <v>6.75</v>
      </c>
      <c r="AC124" s="326">
        <f>IF(Z124&lt;1,"",'3'!$U$15)</f>
        <v>6</v>
      </c>
      <c r="AD124" s="327">
        <f>IF(Z124&lt;1,"",'3'!$V$11)</f>
        <v>24</v>
      </c>
      <c r="AE124" s="326">
        <f>'Basis-Tabelle-Samen'!W134</f>
        <v>68326</v>
      </c>
      <c r="AF124" s="323">
        <f>'Basis-Tabelle-Samen'!X134</f>
        <v>4055473683263</v>
      </c>
      <c r="AG124" s="324">
        <f>'Basis-Tabelle-Samen'!Y134</f>
        <v>2.95</v>
      </c>
      <c r="AH124" s="326">
        <f>IF(AE124&lt;1,"",'3'!$Y$15)</f>
        <v>8</v>
      </c>
      <c r="AI124" s="327">
        <f>IF(AE124&lt;1,"",'3'!$Z$11)</f>
        <v>64</v>
      </c>
      <c r="AJ124" s="315"/>
      <c r="AK124" s="316" t="str">
        <f>IF(G124&lt;1,"",
IF($C$1="Bulgarisch - BG",HYPERLINK(CONCATENATE("https://www.saflax.de/0-WVK-Retail/Bilder-Pictures/SAFLAX-",'Basis-Tabelle-Samen'!C134,"-",'Basis-Tabelle-Samen'!J134,"-seed-package-front-cr-bulgarian.jpg")),
IF($C$1="Dänisch - DK",HYPERLINK(CONCATENATE("https://www.saflax.de/0-WVK-Retail/Bilder-Pictures/SAFLAX-",'Basis-Tabelle-Samen'!C134,"-",'Basis-Tabelle-Samen'!J134,"-seed-package-front-cr-danish.jpg")),
IF($C$1="Deutsch - DE",HYPERLINK(CONCATENATE("https://www.saflax.de/0-WVK-Retail/Bilder-Pictures/SAFLAX-",'Basis-Tabelle-Samen'!C134,"-",'Basis-Tabelle-Samen'!J134,"-seed-package-front-cr-german.jpg")),
IF($C$1="Englisch - UK",HYPERLINK(CONCATENATE("https://www.saflax.de/0-WVK-Retail/Bilder-Pictures/SAFLAX-",'Basis-Tabelle-Samen'!C134,"-",'Basis-Tabelle-Samen'!J134,"-seed-package-front-cr-english.jpg")),
IF($C$1="Estnisch - EE",HYPERLINK(CONCATENATE("https://www.saflax.de/0-WVK-Retail/Bilder-Pictures/SAFLAX-",'Basis-Tabelle-Samen'!C134,"-",'Basis-Tabelle-Samen'!J134,"-seed-package-front-cr-estonian.jpg")),
IF($C$1="Finnisch - FI",HYPERLINK(CONCATENATE("https://www.saflax.de/0-WVK-Retail/Bilder-Pictures/SAFLAX-",'Basis-Tabelle-Samen'!C134,"-",'Basis-Tabelle-Samen'!J134,"-seed-package-front-cr-finnish.jpg")),
IF($C$1="Französisch - FR",HYPERLINK(CONCATENATE("https://www.saflax.de/0-WVK-Retail/Bilder-Pictures/SAFLAX-",'Basis-Tabelle-Samen'!C134,"-",'Basis-Tabelle-Samen'!J134,"-seed-package-front-cr-french.jpg")),
IF($C$1="Griechisch - GR",HYPERLINK(CONCATENATE("https://www.saflax.de/0-WVK-Retail/Bilder-Pictures/SAFLAX-",'Basis-Tabelle-Samen'!C134,"-",'Basis-Tabelle-Samen'!J134,"-seed-package-front-cr-greek.jpg")),
IF($C$1="Irisch - IE",HYPERLINK(CONCATENATE("https://www.saflax.de/0-WVK-Retail/Bilder-Pictures/SAFLAX-",'Basis-Tabelle-Samen'!C134,"-",'Basis-Tabelle-Samen'!J134,"-seed-package-front-cr-irish.jpg")),
IF($C$1="Isländisch - IS",HYPERLINK(CONCATENATE("https://www.saflax.de/0-WVK-Retail/Bilder-Pictures/SAFLAX-",'Basis-Tabelle-Samen'!C134,"-",'Basis-Tabelle-Samen'!J134,"-seed-package-front-cr-icelandic.jpg")),
IF($C$1="Italienisch - IT",HYPERLINK(CONCATENATE("https://www.saflax.de/0-WVK-Retail/Bilder-Pictures/SAFLAX-",'Basis-Tabelle-Samen'!C134,"-",'Basis-Tabelle-Samen'!J134,"-seed-package-front-cr-italian.jpg")),
IF($C$1="Japanisch - JP",HYPERLINK(CONCATENATE("https://www.saflax.de/0-WVK-Retail/Bilder-Pictures/SAFLAX-",'Basis-Tabelle-Samen'!C134,"-",'Basis-Tabelle-Samen'!J134,"-seed-package-front-cr-japanese.jpg")),
IF($C$1="Kroatisch - HR",HYPERLINK(CONCATENATE("https://www.saflax.de/0-WVK-Retail/Bilder-Pictures/SAFLAX-",'Basis-Tabelle-Samen'!C134,"-",'Basis-Tabelle-Samen'!J134,"-seed-package-front-cr-croatian.jpg")),
IF($C$1="Lettisch - LV",HYPERLINK(CONCATENATE("https://www.saflax.de/0-WVK-Retail/Bilder-Pictures/SAFLAX-",'Basis-Tabelle-Samen'!C134,"-",'Basis-Tabelle-Samen'!J134,"-seed-package-front-cr-latvian.jpg")),
IF($C$1="Litauisch - LT",HYPERLINK(CONCATENATE("https://www.saflax.de/0-WVK-Retail/Bilder-Pictures/SAFLAX-",'Basis-Tabelle-Samen'!C134,"-",'Basis-Tabelle-Samen'!J134,"-seed-package-front-cr-lithuanian.jpg")),
IF($C$1="Maltesisch - MT",HYPERLINK(CONCATENATE("https://www.saflax.de/0-WVK-Retail/Bilder-Pictures/SAFLAX-",'Basis-Tabelle-Samen'!C134,"-",'Basis-Tabelle-Samen'!J134,"-seed-package-front-cr-maltese.jpg")),
IF($C$1="Niederländisch - NL",HYPERLINK(CONCATENATE("https://www.saflax.de/0-WVK-Retail/Bilder-Pictures/SAFLAX-",'Basis-Tabelle-Samen'!C134,"-",'Basis-Tabelle-Samen'!J134,"-seed-package-front-cr-dutch.jpg")),
IF($C$1="Norwegisch - NO",HYPERLINK(CONCATENATE("https://www.saflax.de/0-WVK-Retail/Bilder-Pictures/SAFLAX-",'Basis-Tabelle-Samen'!C134,"-",'Basis-Tabelle-Samen'!J134,"-seed-package-front-cr-nowegian.jpg")),
IF($C$1="Polnisch - PL",HYPERLINK(CONCATENATE("https://www.saflax.de/0-WVK-Retail/Bilder-Pictures/SAFLAX-",'Basis-Tabelle-Samen'!C134,"-",'Basis-Tabelle-Samen'!J134,"-seed-package-front-cr-polish.jpg")),
IF($C$1="Portugiesisch - PT",HYPERLINK(CONCATENATE("https://www.saflax.de/0-WVK-Retail/Bilder-Pictures/SAFLAX-",'Basis-Tabelle-Samen'!C134,"-",'Basis-Tabelle-Samen'!J134,"-seed-package-front-cr-portuguese.jpg")),
IF($C$1="Rumänisch - RO",HYPERLINK(CONCATENATE("https://www.saflax.de/0-WVK-Retail/Bilder-Pictures/SAFLAX-",'Basis-Tabelle-Samen'!C134,"-",'Basis-Tabelle-Samen'!J134,"-seed-package-front-cr-romanian.jpg")),
IF($C$1="Schwedisch - SE",HYPERLINK(CONCATENATE("https://www.saflax.de/0-WVK-Retail/Bilder-Pictures/SAFLAX-",'Basis-Tabelle-Samen'!C134,"-",'Basis-Tabelle-Samen'!J134,"-seed-package-front-cr-swedish.jpg")),
IF($C$1="Slowakisch - SK",HYPERLINK(CONCATENATE("https://www.saflax.de/0-WVK-Retail/Bilder-Pictures/SAFLAX-",'Basis-Tabelle-Samen'!C134,"-",'Basis-Tabelle-Samen'!J134,"-seed-package-front-cr-slovak.jpg")),
IF($C$1="Slowenisch - SI",HYPERLINK(CONCATENATE("https://www.saflax.de/0-WVK-Retail/Bilder-Pictures/SAFLAX-",'Basis-Tabelle-Samen'!C134,"-",'Basis-Tabelle-Samen'!J134,"-seed-package-front-cr-slovenian.jpg")),
IF($C$1="Spanisch - ES",HYPERLINK(CONCATENATE("https://www.saflax.de/0-WVK-Retail/Bilder-Pictures/SAFLAX-",'Basis-Tabelle-Samen'!C134,"-",'Basis-Tabelle-Samen'!J134,"-seed-package-front-cr-spanish.jpg")),
IF($C$1="Tschechisch - CZ",HYPERLINK(CONCATENATE("https://www.saflax.de/0-WVK-Retail/Bilder-Pictures/SAFLAX-",'Basis-Tabelle-Samen'!C134,"-",'Basis-Tabelle-Samen'!J134,"-seed-package-front-cr-czech.jpg")),
IF($C$1="Türkisch - TR",HYPERLINK(CONCATENATE("https://www.saflax.de/0-WVK-Retail/Bilder-Pictures/SAFLAX-",'Basis-Tabelle-Samen'!C134,"-",'Basis-Tabelle-Samen'!J134,"-seed-package-front-cr-turkish.jpg")),
IF($C$1="Ungarisch - HU",HYPERLINK(CONCATENATE("https://www.saflax.de/0-WVK-Retail/Bilder-Pictures/SAFLAX-",'Basis-Tabelle-Samen'!C134,"-",'Basis-Tabelle-Samen'!J134,"-seed-package-front-cr-hungarian.jpg")),
" ACHTUNG")))))))))))))))))))))))))))))</f>
        <v>https://www.saflax.de/0-WVK-Retail/Bilder-Pictures/SAFLAX-18326-solanum-melongena-seed-package-front-cr-english.jpg</v>
      </c>
      <c r="AL124" s="330" t="str">
        <f>IF(G124&lt;1,"",
IF($C$1="Bulgarisch - BG",HYPERLINK(CONCATENATE("https://www.saflax.de/0-WVK-Retail/Bilder-Pictures/SAFLAX-",'Basis-Tabelle-Samen'!C134,"-",'Basis-Tabelle-Samen'!J134,"-seed-package-back-cr-bulgarian.jpg")),
IF($C$1="Dänisch - DK",HYPERLINK(CONCATENATE("https://www.saflax.de/0-WVK-Retail/Bilder-Pictures/SAFLAX-",'Basis-Tabelle-Samen'!C134,"-",'Basis-Tabelle-Samen'!J134,"-seed-package-back-cr-danish.jpg")),
IF($C$1="Deutsch - DE",HYPERLINK(CONCATENATE("https://www.saflax.de/0-WVK-Retail/Bilder-Pictures/SAFLAX-",'Basis-Tabelle-Samen'!C134,"-",'Basis-Tabelle-Samen'!J134,"-seed-package-back-cr-german.jpg")),
IF($C$1="Englisch - UK",HYPERLINK(CONCATENATE("https://www.saflax.de/0-WVK-Retail/Bilder-Pictures/SAFLAX-",'Basis-Tabelle-Samen'!C134,"-",'Basis-Tabelle-Samen'!J134,"-seed-package-back-cr-english.jpg")),
IF($C$1="Estnisch - EE",HYPERLINK(CONCATENATE("https://www.saflax.de/0-WVK-Retail/Bilder-Pictures/SAFLAX-",'Basis-Tabelle-Samen'!C134,"-",'Basis-Tabelle-Samen'!J134,"-seed-package-back-cr-estonian.jpg")),
IF($C$1="Finnisch - FI",HYPERLINK(CONCATENATE("https://www.saflax.de/0-WVK-Retail/Bilder-Pictures/SAFLAX-",'Basis-Tabelle-Samen'!C134,"-",'Basis-Tabelle-Samen'!J134,"-seed-package-back-cr-finnish.jpg")),
IF($C$1="Französisch - FR",HYPERLINK(CONCATENATE("https://www.saflax.de/0-WVK-Retail/Bilder-Pictures/SAFLAX-",'Basis-Tabelle-Samen'!C134,"-",'Basis-Tabelle-Samen'!J134,"-seed-package-back-cr-french.jpg")),
IF($C$1="Griechisch - GR",HYPERLINK(CONCATENATE("https://www.saflax.de/0-WVK-Retail/Bilder-Pictures/SAFLAX-",'Basis-Tabelle-Samen'!C134,"-",'Basis-Tabelle-Samen'!J134,"-seed-package-back-cr-greek.jpg")),
IF($C$1="Irisch - IE",HYPERLINK(CONCATENATE("https://www.saflax.de/0-WVK-Retail/Bilder-Pictures/SAFLAX-",'Basis-Tabelle-Samen'!C134,"-",'Basis-Tabelle-Samen'!J134,"-seed-package-back-cr-irish.jpg")),
IF($C$1="Isländisch - IS",HYPERLINK(CONCATENATE("https://www.saflax.de/0-WVK-Retail/Bilder-Pictures/SAFLAX-",'Basis-Tabelle-Samen'!C134,"-",'Basis-Tabelle-Samen'!J134,"-seed-package-back-cr-icelandic.jpg")),
IF($C$1="Italienisch - IT",HYPERLINK(CONCATENATE("https://www.saflax.de/0-WVK-Retail/Bilder-Pictures/SAFLAX-",'Basis-Tabelle-Samen'!C134,"-",'Basis-Tabelle-Samen'!J134,"-seed-package-back-cr-italian.jpg")),
IF($C$1="Japanisch - JP",HYPERLINK(CONCATENATE("https://www.saflax.de/0-WVK-Retail/Bilder-Pictures/SAFLAX-",'Basis-Tabelle-Samen'!C134,"-",'Basis-Tabelle-Samen'!J134,"-seed-package-back-cr-japanese.jpg")),
IF($C$1="Kroatisch - HR",HYPERLINK(CONCATENATE("https://www.saflax.de/0-WVK-Retail/Bilder-Pictures/SAFLAX-",'Basis-Tabelle-Samen'!C134,"-",'Basis-Tabelle-Samen'!J134,"-seed-package-back-cr-croatian.jpg")),
IF($C$1="Lettisch - LV",HYPERLINK(CONCATENATE("https://www.saflax.de/0-WVK-Retail/Bilder-Pictures/SAFLAX-",'Basis-Tabelle-Samen'!C134,"-",'Basis-Tabelle-Samen'!J134,"-seed-package-back-cr-latvian.jpg")),
IF($C$1="Litauisch - LT",HYPERLINK(CONCATENATE("https://www.saflax.de/0-WVK-Retail/Bilder-Pictures/SAFLAX-",'Basis-Tabelle-Samen'!C134,"-",'Basis-Tabelle-Samen'!J134,"-seed-package-back-cr-lithuanian.jpg")),
IF($C$1="Maltesisch - MT",HYPERLINK(CONCATENATE("https://www.saflax.de/0-WVK-Retail/Bilder-Pictures/SAFLAX-",'Basis-Tabelle-Samen'!C134,"-",'Basis-Tabelle-Samen'!J134,"-seed-package-back-cr-maltese.jpg")),
IF($C$1="Niederländisch - NL",HYPERLINK(CONCATENATE("https://www.saflax.de/0-WVK-Retail/Bilder-Pictures/SAFLAX-",'Basis-Tabelle-Samen'!C134,"-",'Basis-Tabelle-Samen'!J134,"-seed-package-back-cr-dutch.jpg")),
IF($C$1="Norwegisch - NO",HYPERLINK(CONCATENATE("https://www.saflax.de/0-WVK-Retail/Bilder-Pictures/SAFLAX-",'Basis-Tabelle-Samen'!C134,"-",'Basis-Tabelle-Samen'!J134,"-seed-package-back-cr-nowegian.jpg")),
IF($C$1="Polnisch - PL",HYPERLINK(CONCATENATE("https://www.saflax.de/0-WVK-Retail/Bilder-Pictures/SAFLAX-",'Basis-Tabelle-Samen'!C134,"-",'Basis-Tabelle-Samen'!J134,"-seed-package-back-cr-polish.jpg")),
IF($C$1="Portugiesisch - PT",HYPERLINK(CONCATENATE("https://www.saflax.de/0-WVK-Retail/Bilder-Pictures/SAFLAX-",'Basis-Tabelle-Samen'!C134,"-",'Basis-Tabelle-Samen'!J134,"-seed-package-back-cr-portuguese.jpg")),
IF($C$1="Rumänisch - RO",HYPERLINK(CONCATENATE("https://www.saflax.de/0-WVK-Retail/Bilder-Pictures/SAFLAX-",'Basis-Tabelle-Samen'!C134,"-",'Basis-Tabelle-Samen'!J134,"-seed-package-back-cr-romanian.jpg")),
IF($C$1="Schwedisch - SE",HYPERLINK(CONCATENATE("https://www.saflax.de/0-WVK-Retail/Bilder-Pictures/SAFLAX-",'Basis-Tabelle-Samen'!C134,"-",'Basis-Tabelle-Samen'!J134,"-seed-package-back-cr-swedish.jpg")),
IF($C$1="Slowakisch - SK",HYPERLINK(CONCATENATE("https://www.saflax.de/0-WVK-Retail/Bilder-Pictures/SAFLAX-",'Basis-Tabelle-Samen'!C134,"-",'Basis-Tabelle-Samen'!J134,"-seed-package-back-cr-slovak.jpg")),
IF($C$1="Slowenisch - SI",HYPERLINK(CONCATENATE("https://www.saflax.de/0-WVK-Retail/Bilder-Pictures/SAFLAX-",'Basis-Tabelle-Samen'!C134,"-",'Basis-Tabelle-Samen'!J134,"-seed-package-back-cr-slovenian.jpg")),
IF($C$1="Spanisch - ES",HYPERLINK(CONCATENATE("https://www.saflax.de/0-WVK-Retail/Bilder-Pictures/SAFLAX-",'Basis-Tabelle-Samen'!C134,"-",'Basis-Tabelle-Samen'!J134,"-seed-package-back-cr-spanish.jpg")),
IF($C$1="Tschechisch - CZ",HYPERLINK(CONCATENATE("https://www.saflax.de/0-WVK-Retail/Bilder-Pictures/SAFLAX-",'Basis-Tabelle-Samen'!C134,"-",'Basis-Tabelle-Samen'!J134,"-seed-package-back-cr-czech.jpg")),
IF($C$1="Türkisch - TR",HYPERLINK(CONCATENATE("https://www.saflax.de/0-WVK-Retail/Bilder-Pictures/SAFLAX-",'Basis-Tabelle-Samen'!C134,"-",'Basis-Tabelle-Samen'!J134,"-seed-package-back-cr-turkish.jpg")),
IF($C$1="Ungarisch - HU",HYPERLINK(CONCATENATE("https://www.saflax.de/0-WVK-Retail/Bilder-Pictures/SAFLAX-",'Basis-Tabelle-Samen'!C134,"-",'Basis-Tabelle-Samen'!J134,"-seed-package-back-cr-hungarian.jpg")),
" ACHTUNG")))))))))))))))))))))))))))))</f>
        <v>https://www.saflax.de/0-WVK-Retail/Bilder-Pictures/SAFLAX-18326-solanum-melongena-seed-package-back-cr-english.jpg</v>
      </c>
      <c r="AM124" s="330" t="str">
        <f>IF(H124&lt;1,"",
IF($C$1="Bulgarisch - BG",HYPERLINK(CONCATENATE("https://www.saflax.de/0-WVK-Retail/Bilder-Pictures/SAFLAX-",'Basis-Tabelle-Samen'!K134,"-",'Basis-Tabelle-Samen'!J134,"-garden-to-go-mini-bulgarian.jpg")),
IF($C$1="Dänisch - DK",HYPERLINK(CONCATENATE("https://www.saflax.de/0-WVK-Retail/Bilder-Pictures/SAFLAX-",'Basis-Tabelle-Samen'!K134,"-",'Basis-Tabelle-Samen'!J134,"-garden-to-go-mini-danish.jpg")),
IF($C$1="Deutsch - DE",HYPERLINK(CONCATENATE("https://www.saflax.de/0-WVK-Retail/Bilder-Pictures/SAFLAX-",'Basis-Tabelle-Samen'!K134,"-",'Basis-Tabelle-Samen'!J134,"-garden-to-go-mini-german.jpg")),
IF($C$1="Englisch - UK",HYPERLINK(CONCATENATE("https://www.saflax.de/0-WVK-Retail/Bilder-Pictures/SAFLAX-",'Basis-Tabelle-Samen'!K134,"-",'Basis-Tabelle-Samen'!J134,"-garden-to-go-mini-english.jpg")),
IF($C$1="Estnisch - EE",HYPERLINK(CONCATENATE("https://www.saflax.de/0-WVK-Retail/Bilder-Pictures/SAFLAX-",'Basis-Tabelle-Samen'!K134,"-",'Basis-Tabelle-Samen'!J134,"-garden-to-go-mini-estonian.jpg")),
IF($C$1="Finnisch - FI",HYPERLINK(CONCATENATE("https://www.saflax.de/0-WVK-Retail/Bilder-Pictures/SAFLAX-",'Basis-Tabelle-Samen'!K134,"-",'Basis-Tabelle-Samen'!J134,"-garden-to-go-mini-finnish.jpg")),
IF($C$1="Französisch - FR",HYPERLINK(CONCATENATE("https://www.saflax.de/0-WVK-Retail/Bilder-Pictures/SAFLAX-",'Basis-Tabelle-Samen'!K134,"-",'Basis-Tabelle-Samen'!J134,"-garden-to-go-mini-french.jpg")),
IF($C$1="Griechisch - GR",HYPERLINK(CONCATENATE("https://www.saflax.de/0-WVK-Retail/Bilder-Pictures/SAFLAX-",'Basis-Tabelle-Samen'!K134,"-",'Basis-Tabelle-Samen'!J134,"-garden-to-go-mini-greek.jpg")),
IF($C$1="Irisch - IE",HYPERLINK(CONCATENATE("https://www.saflax.de/0-WVK-Retail/Bilder-Pictures/SAFLAX-",'Basis-Tabelle-Samen'!K134,"-",'Basis-Tabelle-Samen'!J134,"-garden-to-go-mini-irish.jpg")),
IF($C$1="Isländisch - IS",HYPERLINK(CONCATENATE("https://www.saflax.de/0-WVK-Retail/Bilder-Pictures/SAFLAX-",'Basis-Tabelle-Samen'!K134,"-",'Basis-Tabelle-Samen'!J134,"-garden-to-go-mini-icelandic.jpg")),
IF($C$1="Italienisch - IT",HYPERLINK(CONCATENATE("https://www.saflax.de/0-WVK-Retail/Bilder-Pictures/SAFLAX-",'Basis-Tabelle-Samen'!K134,"-",'Basis-Tabelle-Samen'!J134,"-garden-to-go-mini-italian.jpg")),
IF($C$1="Japanisch - JP",HYPERLINK(CONCATENATE("https://www.saflax.de/0-WVK-Retail/Bilder-Pictures/SAFLAX-",'Basis-Tabelle-Samen'!K134,"-",'Basis-Tabelle-Samen'!J134,"-garden-to-go-mini-japanese.jpg")),
IF($C$1="Kroatisch - HR",HYPERLINK(CONCATENATE("https://www.saflax.de/0-WVK-Retail/Bilder-Pictures/SAFLAX-",'Basis-Tabelle-Samen'!K134,"-",'Basis-Tabelle-Samen'!J134,"-garden-to-go-mini-croatian.jpg")),
IF($C$1="Lettisch - LV",HYPERLINK(CONCATENATE("https://www.saflax.de/0-WVK-Retail/Bilder-Pictures/SAFLAX-",'Basis-Tabelle-Samen'!K134,"-",'Basis-Tabelle-Samen'!J134,"-garden-to-go-mini-latvian.jpg")),
IF($C$1="Litauisch - LT",HYPERLINK(CONCATENATE("https://www.saflax.de/0-WVK-Retail/Bilder-Pictures/SAFLAX-",'Basis-Tabelle-Samen'!K134,"-",'Basis-Tabelle-Samen'!J134,"-garden-to-go-mini-lithuanian.jpg")),
IF($C$1="Maltesisch - MT",HYPERLINK(CONCATENATE("https://www.saflax.de/0-WVK-Retail/Bilder-Pictures/SAFLAX-",'Basis-Tabelle-Samen'!K134,"-",'Basis-Tabelle-Samen'!J134,"-garden-to-go-mini-maltese.jpg")),
IF($C$1="Niederländisch - NL",HYPERLINK(CONCATENATE("https://www.saflax.de/0-WVK-Retail/Bilder-Pictures/SAFLAX-",'Basis-Tabelle-Samen'!K134,"-",'Basis-Tabelle-Samen'!J134,"-garden-to-go-mini-dutch.jpg")),
IF($C$1="Norwegisch - NO",HYPERLINK(CONCATENATE("https://www.saflax.de/0-WVK-Retail/Bilder-Pictures/SAFLAX-",'Basis-Tabelle-Samen'!K134,"-",'Basis-Tabelle-Samen'!J134,"-garden-to-go-mini-nowegian.jpg")),
IF($C$1="Polnisch - PL",HYPERLINK(CONCATENATE("https://www.saflax.de/0-WVK-Retail/Bilder-Pictures/SAFLAX-",'Basis-Tabelle-Samen'!K134,"-",'Basis-Tabelle-Samen'!J134,"-garden-to-go-mini-polish.jpg")),
IF($C$1="Portugiesisch - PT",HYPERLINK(CONCATENATE("https://www.saflax.de/0-WVK-Retail/Bilder-Pictures/SAFLAX-",'Basis-Tabelle-Samen'!K134,"-",'Basis-Tabelle-Samen'!J134,"-garden-to-go-mini-portuguese.jpg")),
IF($C$1="Rumänisch - RO",HYPERLINK(CONCATENATE("https://www.saflax.de/0-WVK-Retail/Bilder-Pictures/SAFLAX-",'Basis-Tabelle-Samen'!K134,"-",'Basis-Tabelle-Samen'!J134,"-garden-to-go-mini-romanian.jpg")),
IF($C$1="Schwedisch - SE",HYPERLINK(CONCATENATE("https://www.saflax.de/0-WVK-Retail/Bilder-Pictures/SAFLAX-",'Basis-Tabelle-Samen'!K134,"-",'Basis-Tabelle-Samen'!J134,"-garden-to-go-mini-swedish.jpg")),
IF($C$1="Slowakisch - SK",HYPERLINK(CONCATENATE("https://www.saflax.de/0-WVK-Retail/Bilder-Pictures/SAFLAX-",'Basis-Tabelle-Samen'!K134,"-",'Basis-Tabelle-Samen'!J134,"-garden-to-go-mini-slovak.jpg")),
IF($C$1="Slowenisch - SI",HYPERLINK(CONCATENATE("https://www.saflax.de/0-WVK-Retail/Bilder-Pictures/SAFLAX-",'Basis-Tabelle-Samen'!K134,"-",'Basis-Tabelle-Samen'!J134,"-garden-to-go-mini-slovenian.jpg")),
IF($C$1="Spanisch - ES",HYPERLINK(CONCATENATE("https://www.saflax.de/0-WVK-Retail/Bilder-Pictures/SAFLAX-",'Basis-Tabelle-Samen'!K134,"-",'Basis-Tabelle-Samen'!J134,"-garden-to-go-mini-spanish.jpg")),
IF($C$1="Tschechisch - CZ",HYPERLINK(CONCATENATE("https://www.saflax.de/0-WVK-Retail/Bilder-Pictures/SAFLAX-",'Basis-Tabelle-Samen'!K134,"-",'Basis-Tabelle-Samen'!J134,"-garden-to-go-mini-czech.jpg")),
IF($C$1="Türkisch - TR",HYPERLINK(CONCATENATE("https://www.saflax.de/0-WVK-Retail/Bilder-Pictures/SAFLAX-",'Basis-Tabelle-Samen'!K134,"-",'Basis-Tabelle-Samen'!J134,"-garden-to-go-mini-turkish.jpg")),
IF($C$1="Ungarisch - HU",HYPERLINK(CONCATENATE("https://www.saflax.de/0-WVK-Retail/Bilder-Pictures/SAFLAX-",'Basis-Tabelle-Samen'!K134,"-",'Basis-Tabelle-Samen'!J134,"-garden-to-go-mini-hungarian.jpg")),
" ACHTUNG")))))))))))))))))))))))))))))</f>
        <v>https://www.saflax.de/0-WVK-Retail/Bilder-Pictures/SAFLAX-78326-solanum-melongena-garden-to-go-mini-english.jpg</v>
      </c>
      <c r="AN124" s="330" t="str">
        <f>IF(I124&lt;1,"",
IF($C$1="Bulgarisch - BG",HYPERLINK(CONCATENATE("https://www.saflax.de/0-WVK-Retail/Bilder-Pictures/SAFLAX-",'Basis-Tabelle-Samen'!N134,"-",'Basis-Tabelle-Samen'!J134,"-garden-to-go-lite-bulgarian.jpg")),
IF($C$1="Dänisch - DK",HYPERLINK(CONCATENATE("https://www.saflax.de/0-WVK-Retail/Bilder-Pictures/SAFLAX-",'Basis-Tabelle-Samen'!N134,"-",'Basis-Tabelle-Samen'!J134,"-garden-to-go-lite-danish.jpg")),
IF($C$1="Deutsch - DE",HYPERLINK(CONCATENATE("https://www.saflax.de/0-WVK-Retail/Bilder-Pictures/SAFLAX-",'Basis-Tabelle-Samen'!N134,"-",'Basis-Tabelle-Samen'!J134,"-garden-to-go-lite-german.jpg")),
IF($C$1="Englisch - UK",HYPERLINK(CONCATENATE("https://www.saflax.de/0-WVK-Retail/Bilder-Pictures/SAFLAX-",'Basis-Tabelle-Samen'!N134,"-",'Basis-Tabelle-Samen'!J134,"-garden-to-go-lite-english.jpg")),
IF($C$1="Estnisch - EE",HYPERLINK(CONCATENATE("https://www.saflax.de/0-WVK-Retail/Bilder-Pictures/SAFLAX-",'Basis-Tabelle-Samen'!N134,"-",'Basis-Tabelle-Samen'!J134,"-garden-to-go-lite-estonian.jpg")),
IF($C$1="Finnisch - FI",HYPERLINK(CONCATENATE("https://www.saflax.de/0-WVK-Retail/Bilder-Pictures/SAFLAX-",'Basis-Tabelle-Samen'!N134,"-",'Basis-Tabelle-Samen'!J134,"-garden-to-go-lite-finnish.jpg")),
IF($C$1="Französisch - FR",HYPERLINK(CONCATENATE("https://www.saflax.de/0-WVK-Retail/Bilder-Pictures/SAFLAX-",'Basis-Tabelle-Samen'!N134,"-",'Basis-Tabelle-Samen'!J134,"-garden-to-go-lite-french.jpg")),
IF($C$1="Griechisch - GR",HYPERLINK(CONCATENATE("https://www.saflax.de/0-WVK-Retail/Bilder-Pictures/SAFLAX-",'Basis-Tabelle-Samen'!N134,"-",'Basis-Tabelle-Samen'!J134,"-garden-to-go-lite-greek.jpg")),
IF($C$1="Irisch - IE",HYPERLINK(CONCATENATE("https://www.saflax.de/0-WVK-Retail/Bilder-Pictures/SAFLAX-",'Basis-Tabelle-Samen'!N134,"-",'Basis-Tabelle-Samen'!J134,"-garden-to-go-lite-irish.jpg")),
IF($C$1="Isländisch - IS",HYPERLINK(CONCATENATE("https://www.saflax.de/0-WVK-Retail/Bilder-Pictures/SAFLAX-",'Basis-Tabelle-Samen'!N134,"-",'Basis-Tabelle-Samen'!J134,"-garden-to-go-lite-icelandic.jpg")),
IF($C$1="Italienisch - IT",HYPERLINK(CONCATENATE("https://www.saflax.de/0-WVK-Retail/Bilder-Pictures/SAFLAX-",'Basis-Tabelle-Samen'!N134,"-",'Basis-Tabelle-Samen'!J134,"-garden-to-go-lite-italian.jpg")),
IF($C$1="Japanisch - JP",HYPERLINK(CONCATENATE("https://www.saflax.de/0-WVK-Retail/Bilder-Pictures/SAFLAX-",'Basis-Tabelle-Samen'!N134,"-",'Basis-Tabelle-Samen'!J134,"-garden-to-go-lite-japanese.jpg")),
IF($C$1="Kroatisch - HR",HYPERLINK(CONCATENATE("https://www.saflax.de/0-WVK-Retail/Bilder-Pictures/SAFLAX-",'Basis-Tabelle-Samen'!N134,"-",'Basis-Tabelle-Samen'!J134,"-garden-to-go-lite-croatian.jpg")),
IF($C$1="Lettisch - LV",HYPERLINK(CONCATENATE("https://www.saflax.de/0-WVK-Retail/Bilder-Pictures/SAFLAX-",'Basis-Tabelle-Samen'!N134,"-",'Basis-Tabelle-Samen'!J134,"-garden-to-go-lite-latvian.jpg")),
IF($C$1="Litauisch - LT",HYPERLINK(CONCATENATE("https://www.saflax.de/0-WVK-Retail/Bilder-Pictures/SAFLAX-",'Basis-Tabelle-Samen'!N134,"-",'Basis-Tabelle-Samen'!J134,"-garden-to-go-lite-lithuanian.jpg")),
IF($C$1="Maltesisch - MT",HYPERLINK(CONCATENATE("https://www.saflax.de/0-WVK-Retail/Bilder-Pictures/SAFLAX-",'Basis-Tabelle-Samen'!N134,"-",'Basis-Tabelle-Samen'!J134,"-garden-to-go-lite-maltese.jpg")),
IF($C$1="Niederländisch - NL",HYPERLINK(CONCATENATE("https://www.saflax.de/0-WVK-Retail/Bilder-Pictures/SAFLAX-",'Basis-Tabelle-Samen'!N134,"-",'Basis-Tabelle-Samen'!J134,"-garden-to-go-lite-dutch.jpg")),
IF($C$1="Norwegisch - NO",HYPERLINK(CONCATENATE("https://www.saflax.de/0-WVK-Retail/Bilder-Pictures/SAFLAX-",'Basis-Tabelle-Samen'!N134,"-",'Basis-Tabelle-Samen'!J134,"-garden-to-go-lite-nowegian.jpg")),
IF($C$1="Polnisch - PL",HYPERLINK(CONCATENATE("https://www.saflax.de/0-WVK-Retail/Bilder-Pictures/SAFLAX-",'Basis-Tabelle-Samen'!N134,"-",'Basis-Tabelle-Samen'!J134,"-garden-to-go-lite-polish.jpg")),
IF($C$1="Portugiesisch - PT",HYPERLINK(CONCATENATE("https://www.saflax.de/0-WVK-Retail/Bilder-Pictures/SAFLAX-",'Basis-Tabelle-Samen'!N134,"-",'Basis-Tabelle-Samen'!J134,"-garden-to-go-lite-portuguese.jpg")),
IF($C$1="Rumänisch - RO",HYPERLINK(CONCATENATE("https://www.saflax.de/0-WVK-Retail/Bilder-Pictures/SAFLAX-",'Basis-Tabelle-Samen'!N134,"-",'Basis-Tabelle-Samen'!J134,"-garden-to-go-lite-romanian.jpg")),
IF($C$1="Schwedisch - SE",HYPERLINK(CONCATENATE("https://www.saflax.de/0-WVK-Retail/Bilder-Pictures/SAFLAX-",'Basis-Tabelle-Samen'!N134,"-",'Basis-Tabelle-Samen'!J134,"-garden-to-go-lite-swedish.jpg")),
IF($C$1="Slowakisch - SK",HYPERLINK(CONCATENATE("https://www.saflax.de/0-WVK-Retail/Bilder-Pictures/SAFLAX-",'Basis-Tabelle-Samen'!N134,"-",'Basis-Tabelle-Samen'!J134,"-garden-to-go-lite-slovak.jpg")),
IF($C$1="Slowenisch - SI",HYPERLINK(CONCATENATE("https://www.saflax.de/0-WVK-Retail/Bilder-Pictures/SAFLAX-",'Basis-Tabelle-Samen'!N134,"-",'Basis-Tabelle-Samen'!J134,"-garden-to-go-lite-slovenian.jpg")),
IF($C$1="Spanisch - ES",HYPERLINK(CONCATENATE("https://www.saflax.de/0-WVK-Retail/Bilder-Pictures/SAFLAX-",'Basis-Tabelle-Samen'!N134,"-",'Basis-Tabelle-Samen'!J134,"-garden-to-go-lite-spanish.jpg")),
IF($C$1="Tschechisch - CZ",HYPERLINK(CONCATENATE("https://www.saflax.de/0-WVK-Retail/Bilder-Pictures/SAFLAX-",'Basis-Tabelle-Samen'!N134,"-",'Basis-Tabelle-Samen'!J134,"-garden-to-go-lite-czech.jpg")),
IF($C$1="Türkisch - TR",HYPERLINK(CONCATENATE("https://www.saflax.de/0-WVK-Retail/Bilder-Pictures/SAFLAX-",'Basis-Tabelle-Samen'!N134,"-",'Basis-Tabelle-Samen'!J134,"-garden-to-go-lite-turkish.jpg")),
IF($C$1="Ungarisch - HU",HYPERLINK(CONCATENATE("https://www.saflax.de/0-WVK-Retail/Bilder-Pictures/SAFLAX-",'Basis-Tabelle-Samen'!N134,"-",'Basis-Tabelle-Samen'!J134,"-garden-to-go-lite-hungarian.jpg")),
" ACHTUNG")))))))))))))))))))))))))))))</f>
        <v>https://www.saflax.de/0-WVK-Retail/Bilder-Pictures/SAFLAX-88326-solanum-melongena-garden-to-go-lite-english.jpg</v>
      </c>
      <c r="AO124" s="330" t="str">
        <f>IF(J124&lt;1,"",
IF($C$1="Bulgarisch - BG",HYPERLINK(CONCATENATE("https://www.saflax.de/0-WVK-Retail/Bilder-Pictures/SAFLAX-",'Basis-Tabelle-Samen'!Q134,"-",'Basis-Tabelle-Samen'!J134,"-garden-to-go-bulgarian.jpg")),
IF($C$1="Dänisch - DK",HYPERLINK(CONCATENATE("https://www.saflax.de/0-WVK-Retail/Bilder-Pictures/SAFLAX-",'Basis-Tabelle-Samen'!Q134,"-",'Basis-Tabelle-Samen'!J134,"-garden-to-go-danish.jpg")),
IF($C$1="Deutsch - DE",HYPERLINK(CONCATENATE("https://www.saflax.de/0-WVK-Retail/Bilder-Pictures/SAFLAX-",'Basis-Tabelle-Samen'!Q134,"-",'Basis-Tabelle-Samen'!J134,"-garden-to-go-german.jpg")),
IF($C$1="Englisch - UK",HYPERLINK(CONCATENATE("https://www.saflax.de/0-WVK-Retail/Bilder-Pictures/SAFLAX-",'Basis-Tabelle-Samen'!Q134,"-",'Basis-Tabelle-Samen'!J134,"-garden-to-go-english.jpg")),
IF($C$1="Estnisch - EE",HYPERLINK(CONCATENATE("https://www.saflax.de/0-WVK-Retail/Bilder-Pictures/SAFLAX-",'Basis-Tabelle-Samen'!Q134,"-",'Basis-Tabelle-Samen'!J134,"-garden-to-go-estonian.jpg")),
IF($C$1="Finnisch - FI",HYPERLINK(CONCATENATE("https://www.saflax.de/0-WVK-Retail/Bilder-Pictures/SAFLAX-",'Basis-Tabelle-Samen'!Q134,"-",'Basis-Tabelle-Samen'!J134,"-garden-to-go-finnish.jpg")),
IF($C$1="Französisch - FR",HYPERLINK(CONCATENATE("https://www.saflax.de/0-WVK-Retail/Bilder-Pictures/SAFLAX-",'Basis-Tabelle-Samen'!Q134,"-",'Basis-Tabelle-Samen'!J134,"-garden-to-go-french.jpg")),
IF($C$1="Griechisch - GR",HYPERLINK(CONCATENATE("https://www.saflax.de/0-WVK-Retail/Bilder-Pictures/SAFLAX-",'Basis-Tabelle-Samen'!Q134,"-",'Basis-Tabelle-Samen'!J134,"-garden-to-go-greek.jpg")),
IF($C$1="Irisch - IE",HYPERLINK(CONCATENATE("https://www.saflax.de/0-WVK-Retail/Bilder-Pictures/SAFLAX-",'Basis-Tabelle-Samen'!Q134,"-",'Basis-Tabelle-Samen'!J134,"-garden-to-go-irish.jpg")),
IF($C$1="Isländisch - IS",HYPERLINK(CONCATENATE("https://www.saflax.de/0-WVK-Retail/Bilder-Pictures/SAFLAX-",'Basis-Tabelle-Samen'!Q134,"-",'Basis-Tabelle-Samen'!J134,"-garden-to-go-icelandic.jpg")),
IF($C$1="Italienisch - IT",HYPERLINK(CONCATENATE("https://www.saflax.de/0-WVK-Retail/Bilder-Pictures/SAFLAX-",'Basis-Tabelle-Samen'!Q134,"-",'Basis-Tabelle-Samen'!J134,"-garden-to-go-italian.jpg")),
IF($C$1="Japanisch - JP",HYPERLINK(CONCATENATE("https://www.saflax.de/0-WVK-Retail/Bilder-Pictures/SAFLAX-",'Basis-Tabelle-Samen'!Q134,"-",'Basis-Tabelle-Samen'!J134,"-garden-to-go-japanese.jpg")),
IF($C$1="Kroatisch - HR",HYPERLINK(CONCATENATE("https://www.saflax.de/0-WVK-Retail/Bilder-Pictures/SAFLAX-",'Basis-Tabelle-Samen'!Q134,"-",'Basis-Tabelle-Samen'!J134,"-garden-to-go-croatian.jpg")),
IF($C$1="Lettisch - LV",HYPERLINK(CONCATENATE("https://www.saflax.de/0-WVK-Retail/Bilder-Pictures/SAFLAX-",'Basis-Tabelle-Samen'!Q134,"-",'Basis-Tabelle-Samen'!J134,"-garden-to-go-latvian.jpg")),
IF($C$1="Litauisch - LT",HYPERLINK(CONCATENATE("https://www.saflax.de/0-WVK-Retail/Bilder-Pictures/SAFLAX-",'Basis-Tabelle-Samen'!Q134,"-",'Basis-Tabelle-Samen'!J134,"-garden-to-go-lithuanian.jpg")),
IF($C$1="Maltesisch - MT",HYPERLINK(CONCATENATE("https://www.saflax.de/0-WVK-Retail/Bilder-Pictures/SAFLAX-",'Basis-Tabelle-Samen'!Q134,"-",'Basis-Tabelle-Samen'!J134,"-garden-to-go-maltese.jpg")),
IF($C$1="Niederländisch - NL",HYPERLINK(CONCATENATE("https://www.saflax.de/0-WVK-Retail/Bilder-Pictures/SAFLAX-",'Basis-Tabelle-Samen'!Q134,"-",'Basis-Tabelle-Samen'!J134,"-garden-to-go-dutch.jpg")),
IF($C$1="Norwegisch - NO",HYPERLINK(CONCATENATE("https://www.saflax.de/0-WVK-Retail/Bilder-Pictures/SAFLAX-",'Basis-Tabelle-Samen'!Q134,"-",'Basis-Tabelle-Samen'!J134,"-garden-to-go-nowegian.jpg")),
IF($C$1="Polnisch - PL",HYPERLINK(CONCATENATE("https://www.saflax.de/0-WVK-Retail/Bilder-Pictures/SAFLAX-",'Basis-Tabelle-Samen'!Q134,"-",'Basis-Tabelle-Samen'!J134,"-garden-to-go-polish.jpg")),
IF($C$1="Portugiesisch - PT",HYPERLINK(CONCATENATE("https://www.saflax.de/0-WVK-Retail/Bilder-Pictures/SAFLAX-",'Basis-Tabelle-Samen'!Q134,"-",'Basis-Tabelle-Samen'!J134,"-garden-to-go-portuguese.jpg")),
IF($C$1="Rumänisch - RO",HYPERLINK(CONCATENATE("https://www.saflax.de/0-WVK-Retail/Bilder-Pictures/SAFLAX-",'Basis-Tabelle-Samen'!Q134,"-",'Basis-Tabelle-Samen'!J134,"-garden-to-go-romanian.jpg")),
IF($C$1="Schwedisch - SE",HYPERLINK(CONCATENATE("https://www.saflax.de/0-WVK-Retail/Bilder-Pictures/SAFLAX-",'Basis-Tabelle-Samen'!Q134,"-",'Basis-Tabelle-Samen'!J134,"-garden-to-go-swedish.jpg")),
IF($C$1="Slowakisch - SK",HYPERLINK(CONCATENATE("https://www.saflax.de/0-WVK-Retail/Bilder-Pictures/SAFLAX-",'Basis-Tabelle-Samen'!Q134,"-",'Basis-Tabelle-Samen'!J134,"-garden-to-go-slovak.jpg")),
IF($C$1="Slowenisch - SI",HYPERLINK(CONCATENATE("https://www.saflax.de/0-WVK-Retail/Bilder-Pictures/SAFLAX-",'Basis-Tabelle-Samen'!Q134,"-",'Basis-Tabelle-Samen'!J134,"-garden-to-go-slovenian.jpg")),
IF($C$1="Spanisch - ES",HYPERLINK(CONCATENATE("https://www.saflax.de/0-WVK-Retail/Bilder-Pictures/SAFLAX-",'Basis-Tabelle-Samen'!Q134,"-",'Basis-Tabelle-Samen'!J134,"-garden-to-go-spanish.jpg")),
IF($C$1="Tschechisch - CZ",HYPERLINK(CONCATENATE("https://www.saflax.de/0-WVK-Retail/Bilder-Pictures/SAFLAX-",'Basis-Tabelle-Samen'!Q134,"-",'Basis-Tabelle-Samen'!J134,"-garden-to-go-czech.jpg")),
IF($C$1="Türkisch - TR",HYPERLINK(CONCATENATE("https://www.saflax.de/0-WVK-Retail/Bilder-Pictures/SAFLAX-",'Basis-Tabelle-Samen'!Q134,"-",'Basis-Tabelle-Samen'!J134,"-garden-to-go-turkish.jpg")),
IF($C$1="Ungarisch - HU",HYPERLINK(CONCATENATE("https://www.saflax.de/0-WVK-Retail/Bilder-Pictures/SAFLAX-",'Basis-Tabelle-Samen'!Q134,"-",'Basis-Tabelle-Samen'!J134,"-garden-to-go-hungarian.jpg")),
" ACHTUNG")))))))))))))))))))))))))))))</f>
        <v>https://www.saflax.de/0-WVK-Retail/Bilder-Pictures/SAFLAX-58326-solanum-melongena-garden-to-go-english.jpg</v>
      </c>
      <c r="AP124" s="330" t="str">
        <f>IF(K124&lt;1,"",
IF($C$1="Bulgarisch - BG",HYPERLINK(CONCATENATE("https://www.saflax.de/0-WVK-Retail/Bilder-Pictures/SAFLAX-",'Basis-Tabelle-Samen'!T134,"-",'Basis-Tabelle-Samen'!J134,"-cultivation-set-bulgarian.jpg")),
IF($C$1="Dänisch - DK",HYPERLINK(CONCATENATE("https://www.saflax.de/0-WVK-Retail/Bilder-Pictures/SAFLAX-",'Basis-Tabelle-Samen'!T134,"-",'Basis-Tabelle-Samen'!J134,"-cultivation-set-danish.jpg")),
IF($C$1="Deutsch - DE",HYPERLINK(CONCATENATE("https://www.saflax.de/0-WVK-Retail/Bilder-Pictures/SAFLAX-",'Basis-Tabelle-Samen'!T134,"-",'Basis-Tabelle-Samen'!J134,"-cultivation-set-german.jpg")),
IF($C$1="Englisch - UK",HYPERLINK(CONCATENATE("https://www.saflax.de/0-WVK-Retail/Bilder-Pictures/SAFLAX-",'Basis-Tabelle-Samen'!T134,"-",'Basis-Tabelle-Samen'!J134,"-cultivation-set-english.jpg")),
IF($C$1="Estnisch - EE",HYPERLINK(CONCATENATE("https://www.saflax.de/0-WVK-Retail/Bilder-Pictures/SAFLAX-",'Basis-Tabelle-Samen'!T134,"-",'Basis-Tabelle-Samen'!J134,"-cultivation-set-estonian.jpg")),
IF($C$1="Finnisch - FI",HYPERLINK(CONCATENATE("https://www.saflax.de/0-WVK-Retail/Bilder-Pictures/SAFLAX-",'Basis-Tabelle-Samen'!T134,"-",'Basis-Tabelle-Samen'!J134,"-cultivation-set-finnish.jpg")),
IF($C$1="Französisch - FR",HYPERLINK(CONCATENATE("https://www.saflax.de/0-WVK-Retail/Bilder-Pictures/SAFLAX-",'Basis-Tabelle-Samen'!T134,"-",'Basis-Tabelle-Samen'!J134,"-cultivation-set-french.jpg")),
IF($C$1="Griechisch - GR",HYPERLINK(CONCATENATE("https://www.saflax.de/0-WVK-Retail/Bilder-Pictures/SAFLAX-",'Basis-Tabelle-Samen'!T134,"-",'Basis-Tabelle-Samen'!J134,"-cultivation-set-greek.jpg")),
IF($C$1="Irisch - IE",HYPERLINK(CONCATENATE("https://www.saflax.de/0-WVK-Retail/Bilder-Pictures/SAFLAX-",'Basis-Tabelle-Samen'!T134,"-",'Basis-Tabelle-Samen'!J134,"-cultivation-set-irish.jpg")),
IF($C$1="Isländisch - IS",HYPERLINK(CONCATENATE("https://www.saflax.de/0-WVK-Retail/Bilder-Pictures/SAFLAX-",'Basis-Tabelle-Samen'!T134,"-",'Basis-Tabelle-Samen'!J134,"-cultivation-set-icelandic.jpg")),
IF($C$1="Italienisch - IT",HYPERLINK(CONCATENATE("https://www.saflax.de/0-WVK-Retail/Bilder-Pictures/SAFLAX-",'Basis-Tabelle-Samen'!T134,"-",'Basis-Tabelle-Samen'!J134,"-cultivation-set-italian.jpg")),
IF($C$1="Japanisch - JP",HYPERLINK(CONCATENATE("https://www.saflax.de/0-WVK-Retail/Bilder-Pictures/SAFLAX-",'Basis-Tabelle-Samen'!T134,"-",'Basis-Tabelle-Samen'!J134,"-cultivation-set-japanese.jpg")),
IF($C$1="Kroatisch - HR",HYPERLINK(CONCATENATE("https://www.saflax.de/0-WVK-Retail/Bilder-Pictures/SAFLAX-",'Basis-Tabelle-Samen'!T134,"-",'Basis-Tabelle-Samen'!J134,"-cultivation-set-croatian.jpg")),
IF($C$1="Lettisch - LV",HYPERLINK(CONCATENATE("https://www.saflax.de/0-WVK-Retail/Bilder-Pictures/SAFLAX-",'Basis-Tabelle-Samen'!T134,"-",'Basis-Tabelle-Samen'!J134,"-cultivation-set-latvian.jpg")),
IF($C$1="Litauisch - LT",HYPERLINK(CONCATENATE("https://www.saflax.de/0-WVK-Retail/Bilder-Pictures/SAFLAX-",'Basis-Tabelle-Samen'!T134,"-",'Basis-Tabelle-Samen'!J134,"-cultivation-set-lithuanian.jpg")),
IF($C$1="Maltesisch - MT",HYPERLINK(CONCATENATE("https://www.saflax.de/0-WVK-Retail/Bilder-Pictures/SAFLAX-",'Basis-Tabelle-Samen'!T134,"-",'Basis-Tabelle-Samen'!J134,"-cultivation-set-maltese.jpg")),
IF($C$1="Niederländisch - NL",HYPERLINK(CONCATENATE("https://www.saflax.de/0-WVK-Retail/Bilder-Pictures/SAFLAX-",'Basis-Tabelle-Samen'!T134,"-",'Basis-Tabelle-Samen'!J134,"-cultivation-set-dutch.jpg")),
IF($C$1="Norwegisch - NO",HYPERLINK(CONCATENATE("https://www.saflax.de/0-WVK-Retail/Bilder-Pictures/SAFLAX-",'Basis-Tabelle-Samen'!T134,"-",'Basis-Tabelle-Samen'!J134,"-cultivation-set-nowegian.jpg")),
IF($C$1="Polnisch - PL",HYPERLINK(CONCATENATE("https://www.saflax.de/0-WVK-Retail/Bilder-Pictures/SAFLAX-",'Basis-Tabelle-Samen'!T134,"-",'Basis-Tabelle-Samen'!J134,"-cultivation-set-polish.jpg")),
IF($C$1="Portugiesisch - PT",HYPERLINK(CONCATENATE("https://www.saflax.de/0-WVK-Retail/Bilder-Pictures/SAFLAX-",'Basis-Tabelle-Samen'!T134,"-",'Basis-Tabelle-Samen'!J134,"-cultivation-set-portuguese.jpg")),
IF($C$1="Rumänisch - RO",HYPERLINK(CONCATENATE("https://www.saflax.de/0-WVK-Retail/Bilder-Pictures/SAFLAX-",'Basis-Tabelle-Samen'!T134,"-",'Basis-Tabelle-Samen'!J134,"-cultivation-set-romanian.jpg")),
IF($C$1="Schwedisch - SE",HYPERLINK(CONCATENATE("https://www.saflax.de/0-WVK-Retail/Bilder-Pictures/SAFLAX-",'Basis-Tabelle-Samen'!T134,"-",'Basis-Tabelle-Samen'!J134,"-cultivation-set-swedish.jpg")),
IF($C$1="Slowakisch - SK",HYPERLINK(CONCATENATE("https://www.saflax.de/0-WVK-Retail/Bilder-Pictures/SAFLAX-",'Basis-Tabelle-Samen'!T134,"-",'Basis-Tabelle-Samen'!J134,"-cultivation-set-slovak.jpg")),
IF($C$1="Slowenisch - SI",HYPERLINK(CONCATENATE("https://www.saflax.de/0-WVK-Retail/Bilder-Pictures/SAFLAX-",'Basis-Tabelle-Samen'!T134,"-",'Basis-Tabelle-Samen'!J134,"-cultivation-set-slovenian.jpg")),
IF($C$1="Spanisch - ES",HYPERLINK(CONCATENATE("https://www.saflax.de/0-WVK-Retail/Bilder-Pictures/SAFLAX-",'Basis-Tabelle-Samen'!T134,"-",'Basis-Tabelle-Samen'!J134,"-cultivation-set-spanish.jpg")),
IF($C$1="Tschechisch - CZ",HYPERLINK(CONCATENATE("https://www.saflax.de/0-WVK-Retail/Bilder-Pictures/SAFLAX-",'Basis-Tabelle-Samen'!T134,"-",'Basis-Tabelle-Samen'!J134,"-cultivation-set-czech.jpg")),
IF($C$1="Türkisch - TR",HYPERLINK(CONCATENATE("https://www.saflax.de/0-WVK-Retail/Bilder-Pictures/SAFLAX-",'Basis-Tabelle-Samen'!T134,"-",'Basis-Tabelle-Samen'!J134,"-cultivation-set-turkish.jpg")),
IF($C$1="Ungarisch - HU",HYPERLINK(CONCATENATE("https://www.saflax.de/0-WVK-Retail/Bilder-Pictures/SAFLAX-",'Basis-Tabelle-Samen'!T134,"-",'Basis-Tabelle-Samen'!J134,"-cultivation-set-hungarian.jpg")),
" ACHTUNG")))))))))))))))))))))))))))))</f>
        <v>https://www.saflax.de/0-WVK-Retail/Bilder-Pictures/SAFLAX-38326-solanum-melongena-cultivation-set-english.jpg</v>
      </c>
      <c r="AQ124" s="330" t="str">
        <f>IF(L124&lt;1,"",
IF($C$1="Bulgarisch - BG",HYPERLINK(CONCATENATE("https://www.saflax.de/0-WVK-Retail/Bilder-Pictures/SAFLAX-",'Basis-Tabelle-Samen'!W134,"-",'Basis-Tabelle-Samen'!J134,"-garden-in-the-bag-bulgarian.jpg")),
IF($C$1="Dänisch - DK",HYPERLINK(CONCATENATE("https://www.saflax.de/0-WVK-Retail/Bilder-Pictures/SAFLAX-",'Basis-Tabelle-Samen'!W134,"-",'Basis-Tabelle-Samen'!J134,"-garden-in-the-bag-danish.jpg")),
IF($C$1="Deutsch - DE",HYPERLINK(CONCATENATE("https://www.saflax.de/0-WVK-Retail/Bilder-Pictures/SAFLAX-",'Basis-Tabelle-Samen'!W134,"-",'Basis-Tabelle-Samen'!J134,"-garden-in-the-bag-german.jpg")),
IF($C$1="Englisch - UK",HYPERLINK(CONCATENATE("https://www.saflax.de/0-WVK-Retail/Bilder-Pictures/SAFLAX-",'Basis-Tabelle-Samen'!W134,"-",'Basis-Tabelle-Samen'!J134,"-garden-in-the-bag-english.jpg")),
IF($C$1="Estnisch - EE",HYPERLINK(CONCATENATE("https://www.saflax.de/0-WVK-Retail/Bilder-Pictures/SAFLAX-",'Basis-Tabelle-Samen'!W134,"-",'Basis-Tabelle-Samen'!J134,"-garden-in-the-bag-estonian.jpg")),
IF($C$1="Finnisch - FI",HYPERLINK(CONCATENATE("https://www.saflax.de/0-WVK-Retail/Bilder-Pictures/SAFLAX-",'Basis-Tabelle-Samen'!W134,"-",'Basis-Tabelle-Samen'!J134,"-garden-in-the-bag-finnish.jpg")),
IF($C$1="Französisch - FR",HYPERLINK(CONCATENATE("https://www.saflax.de/0-WVK-Retail/Bilder-Pictures/SAFLAX-",'Basis-Tabelle-Samen'!W134,"-",'Basis-Tabelle-Samen'!J134,"-garden-in-the-bag-french.jpg")),
IF($C$1="Griechisch - GR",HYPERLINK(CONCATENATE("https://www.saflax.de/0-WVK-Retail/Bilder-Pictures/SAFLAX-",'Basis-Tabelle-Samen'!W134,"-",'Basis-Tabelle-Samen'!J134,"-garden-in-the-bag-greek.jpg")),
IF($C$1="Irisch - IE",HYPERLINK(CONCATENATE("https://www.saflax.de/0-WVK-Retail/Bilder-Pictures/SAFLAX-",'Basis-Tabelle-Samen'!W134,"-",'Basis-Tabelle-Samen'!J134,"-garden-in-the-bag-irish.jpg")),
IF($C$1="Isländisch - IS",HYPERLINK(CONCATENATE("https://www.saflax.de/0-WVK-Retail/Bilder-Pictures/SAFLAX-",'Basis-Tabelle-Samen'!W134,"-",'Basis-Tabelle-Samen'!J134,"-garden-in-the-bag-icelandic.jpg")),
IF($C$1="Italienisch - IT",HYPERLINK(CONCATENATE("https://www.saflax.de/0-WVK-Retail/Bilder-Pictures/SAFLAX-",'Basis-Tabelle-Samen'!W134,"-",'Basis-Tabelle-Samen'!J134,"-garden-in-the-bag-italian.jpg")),
IF($C$1="Japanisch - JP",HYPERLINK(CONCATENATE("https://www.saflax.de/0-WVK-Retail/Bilder-Pictures/SAFLAX-",'Basis-Tabelle-Samen'!W134,"-",'Basis-Tabelle-Samen'!J134,"-garden-in-the-bag-japanese.jpg")),
IF($C$1="Kroatisch - HR",HYPERLINK(CONCATENATE("https://www.saflax.de/0-WVK-Retail/Bilder-Pictures/SAFLAX-",'Basis-Tabelle-Samen'!W134,"-",'Basis-Tabelle-Samen'!J134,"-garden-in-the-bag-croatian.jpg")),
IF($C$1="Lettisch - LV",HYPERLINK(CONCATENATE("https://www.saflax.de/0-WVK-Retail/Bilder-Pictures/SAFLAX-",'Basis-Tabelle-Samen'!W134,"-",'Basis-Tabelle-Samen'!J134,"-garden-in-the-bag-latvian.jpg")),
IF($C$1="Litauisch - LT",HYPERLINK(CONCATENATE("https://www.saflax.de/0-WVK-Retail/Bilder-Pictures/SAFLAX-",'Basis-Tabelle-Samen'!W134,"-",'Basis-Tabelle-Samen'!J134,"-garden-in-the-bag-lithuanian.jpg")),
IF($C$1="Maltesisch - MT",HYPERLINK(CONCATENATE("https://www.saflax.de/0-WVK-Retail/Bilder-Pictures/SAFLAX-",'Basis-Tabelle-Samen'!W134,"-",'Basis-Tabelle-Samen'!J134,"-garden-in-the-bag-maltese.jpg")),
IF($C$1="Niederländisch - NL",HYPERLINK(CONCATENATE("https://www.saflax.de/0-WVK-Retail/Bilder-Pictures/SAFLAX-",'Basis-Tabelle-Samen'!W134,"-",'Basis-Tabelle-Samen'!J134,"-garden-in-the-bag-dutch.jpg")),
IF($C$1="Norwegisch - NO",HYPERLINK(CONCATENATE("https://www.saflax.de/0-WVK-Retail/Bilder-Pictures/SAFLAX-",'Basis-Tabelle-Samen'!W134,"-",'Basis-Tabelle-Samen'!J134,"-garden-in-the-bag-nowegian.jpg")),
IF($C$1="Polnisch - PL",HYPERLINK(CONCATENATE("https://www.saflax.de/0-WVK-Retail/Bilder-Pictures/SAFLAX-",'Basis-Tabelle-Samen'!W134,"-",'Basis-Tabelle-Samen'!J134,"-garden-in-the-bag-polish.jpg")),
IF($C$1="Portugiesisch - PT",HYPERLINK(CONCATENATE("https://www.saflax.de/0-WVK-Retail/Bilder-Pictures/SAFLAX-",'Basis-Tabelle-Samen'!W134,"-",'Basis-Tabelle-Samen'!J134,"-garden-in-the-bag-portuguese.jpg")),
IF($C$1="Rumänisch - RO",HYPERLINK(CONCATENATE("https://www.saflax.de/0-WVK-Retail/Bilder-Pictures/SAFLAX-",'Basis-Tabelle-Samen'!W134,"-",'Basis-Tabelle-Samen'!J134,"-garden-in-the-bag-romanian.jpg")),
IF($C$1="Schwedisch - SE",HYPERLINK(CONCATENATE("https://www.saflax.de/0-WVK-Retail/Bilder-Pictures/SAFLAX-",'Basis-Tabelle-Samen'!W134,"-",'Basis-Tabelle-Samen'!J134,"-garden-in-the-bag-swedish.jpg")),
IF($C$1="Slowakisch - SK",HYPERLINK(CONCATENATE("https://www.saflax.de/0-WVK-Retail/Bilder-Pictures/SAFLAX-",'Basis-Tabelle-Samen'!W134,"-",'Basis-Tabelle-Samen'!J134,"-garden-in-the-bag-slovak.jpg")),
IF($C$1="Slowenisch - SI",HYPERLINK(CONCATENATE("https://www.saflax.de/0-WVK-Retail/Bilder-Pictures/SAFLAX-",'Basis-Tabelle-Samen'!W134,"-",'Basis-Tabelle-Samen'!J134,"-garden-in-the-bag-slovenian.jpg")),
IF($C$1="Spanisch - ES",HYPERLINK(CONCATENATE("https://www.saflax.de/0-WVK-Retail/Bilder-Pictures/SAFLAX-",'Basis-Tabelle-Samen'!W134,"-",'Basis-Tabelle-Samen'!J134,"-garden-in-the-bag-spanish.jpg")),
IF($C$1="Tschechisch - CZ",HYPERLINK(CONCATENATE("https://www.saflax.de/0-WVK-Retail/Bilder-Pictures/SAFLAX-",'Basis-Tabelle-Samen'!W134,"-",'Basis-Tabelle-Samen'!J134,"-garden-in-the-bag-czech.jpg")),
IF($C$1="Türkisch - TR",HYPERLINK(CONCATENATE("https://www.saflax.de/0-WVK-Retail/Bilder-Pictures/SAFLAX-",'Basis-Tabelle-Samen'!W134,"-",'Basis-Tabelle-Samen'!J134,"-garden-in-the-bag-turkish.jpg")),
IF($C$1="Ungarisch - HU",HYPERLINK(CONCATENATE("https://www.saflax.de/0-WVK-Retail/Bilder-Pictures/SAFLAX-",'Basis-Tabelle-Samen'!W134,"-",'Basis-Tabelle-Samen'!J134,"-garden-in-the-bag-hungarian.jpg")),
" ACHTUNG")))))))))))))))))))))))))))))</f>
        <v>https://www.saflax.de/0-WVK-Retail/Bilder-Pictures/SAFLAX-68326-solanum-melongena-garden-in-the-bag-english.jpg</v>
      </c>
    </row>
    <row r="125" spans="1:43" ht="17.100000000000001" customHeight="1" x14ac:dyDescent="0.2">
      <c r="A125" s="318" t="str">
        <f>IF('Basis-Tabelle-Samen'!A135="","",IF($C$1="Deutsch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25" s="319" t="str">
        <f>'Basis-Tabelle-Samen'!I135</f>
        <v>Solanum melongena</v>
      </c>
      <c r="C125" s="316" t="str">
        <f>IF($C$1="Bulgarisch - BG",'Basis-Tabelle-Samen'!Z135,
IF($C$1="Dänisch - DK",'Basis-Tabelle-Samen'!AA135,
IF($C$1="Deutsch - DE",'Basis-Tabelle-Samen'!AB135,
IF($C$1="Englisch - UK",'Basis-Tabelle-Samen'!AC135,
IF($C$1="Estnisch - EE",'Basis-Tabelle-Samen'!AD135,
IF($C$1="Finnisch - FI",'Basis-Tabelle-Samen'!AE135,
IF($C$1="Französisch - FR",'Basis-Tabelle-Samen'!AF135,
IF($C$1="Griechisch - GR",'Basis-Tabelle-Samen'!AG135,
IF($C$1="Irisch - IE",'Basis-Tabelle-Samen'!AH135,
IF($C$1="Isländisch - IS",'Basis-Tabelle-Samen'!AI135,
IF($C$1="Italienisch - IT",'Basis-Tabelle-Samen'!AJ135,
IF($C$1="Japanisch - JP",'Basis-Tabelle-Samen'!AK135,
IF($C$1="Kroatisch - HR",'Basis-Tabelle-Samen'!AL135,
IF($C$1="Lettisch - LV",'Basis-Tabelle-Samen'!AM135,
IF($C$1="Litauisch - LT",'Basis-Tabelle-Samen'!AN135,
IF($C$1="Maltesisch - MT",'Basis-Tabelle-Samen'!AO135,
IF($C$1="Niederländisch - NL",'Basis-Tabelle-Samen'!AP135,
IF($C$1="Norwegisch - NO",'Basis-Tabelle-Samen'!AQ135,
IF($C$1="Polnisch - PL",'Basis-Tabelle-Samen'!AR135,
IF($C$1="Portugiesisch - PT",'Basis-Tabelle-Samen'!AS135,
IF($C$1="Rumänisch - RO",'Basis-Tabelle-Samen'!AT135,
IF($C$1="Schwedisch - SE",'Basis-Tabelle-Samen'!AU135,
IF($C$1="Slowakisch - SK",'Basis-Tabelle-Samen'!AV135,
IF($C$1="Slowenisch - SI",'Basis-Tabelle-Samen'!AW135,
IF($C$1="Spanisch - ES",'Basis-Tabelle-Samen'!AX135,
IF($C$1="Tschechisch - CZ",'Basis-Tabelle-Samen'!AY135,
IF($C$1="Türkisch - TR",'Basis-Tabelle-Samen'!AZ135,
IF($C$1="Ungarisch - HU",'Basis-Tabelle-Samen'!BA135,
" ACHTUNG"))))))))))))))))))))))))))))</f>
        <v>Organic - Aubergine - Long Purple</v>
      </c>
      <c r="D125" s="320">
        <f>'Basis-Tabelle-Samen'!F135</f>
        <v>20</v>
      </c>
      <c r="E125" s="321" t="str">
        <f>'Basis-Tabelle-Samen'!H135</f>
        <v>7 %</v>
      </c>
      <c r="F125" s="322" t="str">
        <f>IF('Basis-Tabelle-Samen'!G135="","",'Basis-Tabelle-Samen'!G135)</f>
        <v>02</v>
      </c>
      <c r="G125" s="320">
        <f>'Basis-Tabelle-Samen'!C135</f>
        <v>18327</v>
      </c>
      <c r="H125" s="323">
        <f>'Basis-Tabelle-Samen'!D135</f>
        <v>4055473183275</v>
      </c>
      <c r="I125" s="324">
        <f>'Basis-Tabelle-Samen'!E135</f>
        <v>2.0499999999999998</v>
      </c>
      <c r="J125" s="325">
        <f t="shared" si="1"/>
        <v>12</v>
      </c>
      <c r="K125" s="326">
        <f>'Basis-Tabelle-Samen'!K135</f>
        <v>78327</v>
      </c>
      <c r="L125" s="323">
        <f>'Basis-Tabelle-Samen'!L135</f>
        <v>4055473783277</v>
      </c>
      <c r="M125" s="324">
        <f>'Basis-Tabelle-Samen'!M135</f>
        <v>2.4500000000000002</v>
      </c>
      <c r="N125" s="326">
        <f>IF(K125&lt;1,"",'3'!$I$15)</f>
        <v>15</v>
      </c>
      <c r="O125" s="327">
        <f>IF(K125&lt;1,"",'3'!$J$11)</f>
        <v>90</v>
      </c>
      <c r="P125" s="326">
        <f>'Basis-Tabelle-Samen'!N135</f>
        <v>88327</v>
      </c>
      <c r="Q125" s="323">
        <f>'Basis-Tabelle-Samen'!O135</f>
        <v>4055473883274</v>
      </c>
      <c r="R125" s="328">
        <f>'Basis-Tabelle-Samen'!P135</f>
        <v>3.75</v>
      </c>
      <c r="S125" s="326">
        <f>IF(R125&lt;1,"",'3'!$M$15)</f>
        <v>18</v>
      </c>
      <c r="T125" s="327">
        <f>IF(R125&lt;1,"",'3'!$N$11)</f>
        <v>72</v>
      </c>
      <c r="U125" s="326">
        <f>'Basis-Tabelle-Samen'!Q135</f>
        <v>58327</v>
      </c>
      <c r="V125" s="323">
        <f>'Basis-Tabelle-Samen'!R135</f>
        <v>4055473583273</v>
      </c>
      <c r="W125" s="324">
        <f>'Basis-Tabelle-Samen'!S135</f>
        <v>4.95</v>
      </c>
      <c r="X125" s="326">
        <f>IF(U125&lt;1,"",'3'!$Q$15)</f>
        <v>6</v>
      </c>
      <c r="Y125" s="327">
        <f>IF(U125&lt;1,"",'3'!$R$11)</f>
        <v>24</v>
      </c>
      <c r="Z125" s="326">
        <f>'Basis-Tabelle-Samen'!T135</f>
        <v>38327</v>
      </c>
      <c r="AA125" s="323">
        <f>'Basis-Tabelle-Samen'!U135</f>
        <v>4055473383279</v>
      </c>
      <c r="AB125" s="324">
        <f>'Basis-Tabelle-Samen'!V135</f>
        <v>6.75</v>
      </c>
      <c r="AC125" s="326">
        <f>IF(Z125&lt;1,"",'3'!$U$15)</f>
        <v>6</v>
      </c>
      <c r="AD125" s="327">
        <f>IF(Z125&lt;1,"",'3'!$V$11)</f>
        <v>24</v>
      </c>
      <c r="AE125" s="326">
        <f>'Basis-Tabelle-Samen'!W135</f>
        <v>68327</v>
      </c>
      <c r="AF125" s="323">
        <f>'Basis-Tabelle-Samen'!X135</f>
        <v>4055473683270</v>
      </c>
      <c r="AG125" s="324">
        <f>'Basis-Tabelle-Samen'!Y135</f>
        <v>2.95</v>
      </c>
      <c r="AH125" s="326">
        <f>IF(AE125&lt;1,"",'3'!$Y$15)</f>
        <v>8</v>
      </c>
      <c r="AI125" s="327">
        <f>IF(AE125&lt;1,"",'3'!$Z$11)</f>
        <v>64</v>
      </c>
      <c r="AJ125" s="315"/>
      <c r="AK125" s="316" t="str">
        <f>IF(G125&lt;1,"",
IF($C$1="Bulgarisch - BG",HYPERLINK(CONCATENATE("https://www.saflax.de/0-WVK-Retail/Bilder-Pictures/SAFLAX-",'Basis-Tabelle-Samen'!C135,"-",'Basis-Tabelle-Samen'!J135,"-seed-package-front-cr-bulgarian.jpg")),
IF($C$1="Dänisch - DK",HYPERLINK(CONCATENATE("https://www.saflax.de/0-WVK-Retail/Bilder-Pictures/SAFLAX-",'Basis-Tabelle-Samen'!C135,"-",'Basis-Tabelle-Samen'!J135,"-seed-package-front-cr-danish.jpg")),
IF($C$1="Deutsch - DE",HYPERLINK(CONCATENATE("https://www.saflax.de/0-WVK-Retail/Bilder-Pictures/SAFLAX-",'Basis-Tabelle-Samen'!C135,"-",'Basis-Tabelle-Samen'!J135,"-seed-package-front-cr-german.jpg")),
IF($C$1="Englisch - UK",HYPERLINK(CONCATENATE("https://www.saflax.de/0-WVK-Retail/Bilder-Pictures/SAFLAX-",'Basis-Tabelle-Samen'!C135,"-",'Basis-Tabelle-Samen'!J135,"-seed-package-front-cr-english.jpg")),
IF($C$1="Estnisch - EE",HYPERLINK(CONCATENATE("https://www.saflax.de/0-WVK-Retail/Bilder-Pictures/SAFLAX-",'Basis-Tabelle-Samen'!C135,"-",'Basis-Tabelle-Samen'!J135,"-seed-package-front-cr-estonian.jpg")),
IF($C$1="Finnisch - FI",HYPERLINK(CONCATENATE("https://www.saflax.de/0-WVK-Retail/Bilder-Pictures/SAFLAX-",'Basis-Tabelle-Samen'!C135,"-",'Basis-Tabelle-Samen'!J135,"-seed-package-front-cr-finnish.jpg")),
IF($C$1="Französisch - FR",HYPERLINK(CONCATENATE("https://www.saflax.de/0-WVK-Retail/Bilder-Pictures/SAFLAX-",'Basis-Tabelle-Samen'!C135,"-",'Basis-Tabelle-Samen'!J135,"-seed-package-front-cr-french.jpg")),
IF($C$1="Griechisch - GR",HYPERLINK(CONCATENATE("https://www.saflax.de/0-WVK-Retail/Bilder-Pictures/SAFLAX-",'Basis-Tabelle-Samen'!C135,"-",'Basis-Tabelle-Samen'!J135,"-seed-package-front-cr-greek.jpg")),
IF($C$1="Irisch - IE",HYPERLINK(CONCATENATE("https://www.saflax.de/0-WVK-Retail/Bilder-Pictures/SAFLAX-",'Basis-Tabelle-Samen'!C135,"-",'Basis-Tabelle-Samen'!J135,"-seed-package-front-cr-irish.jpg")),
IF($C$1="Isländisch - IS",HYPERLINK(CONCATENATE("https://www.saflax.de/0-WVK-Retail/Bilder-Pictures/SAFLAX-",'Basis-Tabelle-Samen'!C135,"-",'Basis-Tabelle-Samen'!J135,"-seed-package-front-cr-icelandic.jpg")),
IF($C$1="Italienisch - IT",HYPERLINK(CONCATENATE("https://www.saflax.de/0-WVK-Retail/Bilder-Pictures/SAFLAX-",'Basis-Tabelle-Samen'!C135,"-",'Basis-Tabelle-Samen'!J135,"-seed-package-front-cr-italian.jpg")),
IF($C$1="Japanisch - JP",HYPERLINK(CONCATENATE("https://www.saflax.de/0-WVK-Retail/Bilder-Pictures/SAFLAX-",'Basis-Tabelle-Samen'!C135,"-",'Basis-Tabelle-Samen'!J135,"-seed-package-front-cr-japanese.jpg")),
IF($C$1="Kroatisch - HR",HYPERLINK(CONCATENATE("https://www.saflax.de/0-WVK-Retail/Bilder-Pictures/SAFLAX-",'Basis-Tabelle-Samen'!C135,"-",'Basis-Tabelle-Samen'!J135,"-seed-package-front-cr-croatian.jpg")),
IF($C$1="Lettisch - LV",HYPERLINK(CONCATENATE("https://www.saflax.de/0-WVK-Retail/Bilder-Pictures/SAFLAX-",'Basis-Tabelle-Samen'!C135,"-",'Basis-Tabelle-Samen'!J135,"-seed-package-front-cr-latvian.jpg")),
IF($C$1="Litauisch - LT",HYPERLINK(CONCATENATE("https://www.saflax.de/0-WVK-Retail/Bilder-Pictures/SAFLAX-",'Basis-Tabelle-Samen'!C135,"-",'Basis-Tabelle-Samen'!J135,"-seed-package-front-cr-lithuanian.jpg")),
IF($C$1="Maltesisch - MT",HYPERLINK(CONCATENATE("https://www.saflax.de/0-WVK-Retail/Bilder-Pictures/SAFLAX-",'Basis-Tabelle-Samen'!C135,"-",'Basis-Tabelle-Samen'!J135,"-seed-package-front-cr-maltese.jpg")),
IF($C$1="Niederländisch - NL",HYPERLINK(CONCATENATE("https://www.saflax.de/0-WVK-Retail/Bilder-Pictures/SAFLAX-",'Basis-Tabelle-Samen'!C135,"-",'Basis-Tabelle-Samen'!J135,"-seed-package-front-cr-dutch.jpg")),
IF($C$1="Norwegisch - NO",HYPERLINK(CONCATENATE("https://www.saflax.de/0-WVK-Retail/Bilder-Pictures/SAFLAX-",'Basis-Tabelle-Samen'!C135,"-",'Basis-Tabelle-Samen'!J135,"-seed-package-front-cr-nowegian.jpg")),
IF($C$1="Polnisch - PL",HYPERLINK(CONCATENATE("https://www.saflax.de/0-WVK-Retail/Bilder-Pictures/SAFLAX-",'Basis-Tabelle-Samen'!C135,"-",'Basis-Tabelle-Samen'!J135,"-seed-package-front-cr-polish.jpg")),
IF($C$1="Portugiesisch - PT",HYPERLINK(CONCATENATE("https://www.saflax.de/0-WVK-Retail/Bilder-Pictures/SAFLAX-",'Basis-Tabelle-Samen'!C135,"-",'Basis-Tabelle-Samen'!J135,"-seed-package-front-cr-portuguese.jpg")),
IF($C$1="Rumänisch - RO",HYPERLINK(CONCATENATE("https://www.saflax.de/0-WVK-Retail/Bilder-Pictures/SAFLAX-",'Basis-Tabelle-Samen'!C135,"-",'Basis-Tabelle-Samen'!J135,"-seed-package-front-cr-romanian.jpg")),
IF($C$1="Schwedisch - SE",HYPERLINK(CONCATENATE("https://www.saflax.de/0-WVK-Retail/Bilder-Pictures/SAFLAX-",'Basis-Tabelle-Samen'!C135,"-",'Basis-Tabelle-Samen'!J135,"-seed-package-front-cr-swedish.jpg")),
IF($C$1="Slowakisch - SK",HYPERLINK(CONCATENATE("https://www.saflax.de/0-WVK-Retail/Bilder-Pictures/SAFLAX-",'Basis-Tabelle-Samen'!C135,"-",'Basis-Tabelle-Samen'!J135,"-seed-package-front-cr-slovak.jpg")),
IF($C$1="Slowenisch - SI",HYPERLINK(CONCATENATE("https://www.saflax.de/0-WVK-Retail/Bilder-Pictures/SAFLAX-",'Basis-Tabelle-Samen'!C135,"-",'Basis-Tabelle-Samen'!J135,"-seed-package-front-cr-slovenian.jpg")),
IF($C$1="Spanisch - ES",HYPERLINK(CONCATENATE("https://www.saflax.de/0-WVK-Retail/Bilder-Pictures/SAFLAX-",'Basis-Tabelle-Samen'!C135,"-",'Basis-Tabelle-Samen'!J135,"-seed-package-front-cr-spanish.jpg")),
IF($C$1="Tschechisch - CZ",HYPERLINK(CONCATENATE("https://www.saflax.de/0-WVK-Retail/Bilder-Pictures/SAFLAX-",'Basis-Tabelle-Samen'!C135,"-",'Basis-Tabelle-Samen'!J135,"-seed-package-front-cr-czech.jpg")),
IF($C$1="Türkisch - TR",HYPERLINK(CONCATENATE("https://www.saflax.de/0-WVK-Retail/Bilder-Pictures/SAFLAX-",'Basis-Tabelle-Samen'!C135,"-",'Basis-Tabelle-Samen'!J135,"-seed-package-front-cr-turkish.jpg")),
IF($C$1="Ungarisch - HU",HYPERLINK(CONCATENATE("https://www.saflax.de/0-WVK-Retail/Bilder-Pictures/SAFLAX-",'Basis-Tabelle-Samen'!C135,"-",'Basis-Tabelle-Samen'!J135,"-seed-package-front-cr-hungarian.jpg")),
" ACHTUNG")))))))))))))))))))))))))))))</f>
        <v>https://www.saflax.de/0-WVK-Retail/Bilder-Pictures/SAFLAX-18327-solanum-melongena-seed-package-front-cr-english.jpg</v>
      </c>
      <c r="AL125" s="330" t="str">
        <f>IF(G125&lt;1,"",
IF($C$1="Bulgarisch - BG",HYPERLINK(CONCATENATE("https://www.saflax.de/0-WVK-Retail/Bilder-Pictures/SAFLAX-",'Basis-Tabelle-Samen'!C135,"-",'Basis-Tabelle-Samen'!J135,"-seed-package-back-cr-bulgarian.jpg")),
IF($C$1="Dänisch - DK",HYPERLINK(CONCATENATE("https://www.saflax.de/0-WVK-Retail/Bilder-Pictures/SAFLAX-",'Basis-Tabelle-Samen'!C135,"-",'Basis-Tabelle-Samen'!J135,"-seed-package-back-cr-danish.jpg")),
IF($C$1="Deutsch - DE",HYPERLINK(CONCATENATE("https://www.saflax.de/0-WVK-Retail/Bilder-Pictures/SAFLAX-",'Basis-Tabelle-Samen'!C135,"-",'Basis-Tabelle-Samen'!J135,"-seed-package-back-cr-german.jpg")),
IF($C$1="Englisch - UK",HYPERLINK(CONCATENATE("https://www.saflax.de/0-WVK-Retail/Bilder-Pictures/SAFLAX-",'Basis-Tabelle-Samen'!C135,"-",'Basis-Tabelle-Samen'!J135,"-seed-package-back-cr-english.jpg")),
IF($C$1="Estnisch - EE",HYPERLINK(CONCATENATE("https://www.saflax.de/0-WVK-Retail/Bilder-Pictures/SAFLAX-",'Basis-Tabelle-Samen'!C135,"-",'Basis-Tabelle-Samen'!J135,"-seed-package-back-cr-estonian.jpg")),
IF($C$1="Finnisch - FI",HYPERLINK(CONCATENATE("https://www.saflax.de/0-WVK-Retail/Bilder-Pictures/SAFLAX-",'Basis-Tabelle-Samen'!C135,"-",'Basis-Tabelle-Samen'!J135,"-seed-package-back-cr-finnish.jpg")),
IF($C$1="Französisch - FR",HYPERLINK(CONCATENATE("https://www.saflax.de/0-WVK-Retail/Bilder-Pictures/SAFLAX-",'Basis-Tabelle-Samen'!C135,"-",'Basis-Tabelle-Samen'!J135,"-seed-package-back-cr-french.jpg")),
IF($C$1="Griechisch - GR",HYPERLINK(CONCATENATE("https://www.saflax.de/0-WVK-Retail/Bilder-Pictures/SAFLAX-",'Basis-Tabelle-Samen'!C135,"-",'Basis-Tabelle-Samen'!J135,"-seed-package-back-cr-greek.jpg")),
IF($C$1="Irisch - IE",HYPERLINK(CONCATENATE("https://www.saflax.de/0-WVK-Retail/Bilder-Pictures/SAFLAX-",'Basis-Tabelle-Samen'!C135,"-",'Basis-Tabelle-Samen'!J135,"-seed-package-back-cr-irish.jpg")),
IF($C$1="Isländisch - IS",HYPERLINK(CONCATENATE("https://www.saflax.de/0-WVK-Retail/Bilder-Pictures/SAFLAX-",'Basis-Tabelle-Samen'!C135,"-",'Basis-Tabelle-Samen'!J135,"-seed-package-back-cr-icelandic.jpg")),
IF($C$1="Italienisch - IT",HYPERLINK(CONCATENATE("https://www.saflax.de/0-WVK-Retail/Bilder-Pictures/SAFLAX-",'Basis-Tabelle-Samen'!C135,"-",'Basis-Tabelle-Samen'!J135,"-seed-package-back-cr-italian.jpg")),
IF($C$1="Japanisch - JP",HYPERLINK(CONCATENATE("https://www.saflax.de/0-WVK-Retail/Bilder-Pictures/SAFLAX-",'Basis-Tabelle-Samen'!C135,"-",'Basis-Tabelle-Samen'!J135,"-seed-package-back-cr-japanese.jpg")),
IF($C$1="Kroatisch - HR",HYPERLINK(CONCATENATE("https://www.saflax.de/0-WVK-Retail/Bilder-Pictures/SAFLAX-",'Basis-Tabelle-Samen'!C135,"-",'Basis-Tabelle-Samen'!J135,"-seed-package-back-cr-croatian.jpg")),
IF($C$1="Lettisch - LV",HYPERLINK(CONCATENATE("https://www.saflax.de/0-WVK-Retail/Bilder-Pictures/SAFLAX-",'Basis-Tabelle-Samen'!C135,"-",'Basis-Tabelle-Samen'!J135,"-seed-package-back-cr-latvian.jpg")),
IF($C$1="Litauisch - LT",HYPERLINK(CONCATENATE("https://www.saflax.de/0-WVK-Retail/Bilder-Pictures/SAFLAX-",'Basis-Tabelle-Samen'!C135,"-",'Basis-Tabelle-Samen'!J135,"-seed-package-back-cr-lithuanian.jpg")),
IF($C$1="Maltesisch - MT",HYPERLINK(CONCATENATE("https://www.saflax.de/0-WVK-Retail/Bilder-Pictures/SAFLAX-",'Basis-Tabelle-Samen'!C135,"-",'Basis-Tabelle-Samen'!J135,"-seed-package-back-cr-maltese.jpg")),
IF($C$1="Niederländisch - NL",HYPERLINK(CONCATENATE("https://www.saflax.de/0-WVK-Retail/Bilder-Pictures/SAFLAX-",'Basis-Tabelle-Samen'!C135,"-",'Basis-Tabelle-Samen'!J135,"-seed-package-back-cr-dutch.jpg")),
IF($C$1="Norwegisch - NO",HYPERLINK(CONCATENATE("https://www.saflax.de/0-WVK-Retail/Bilder-Pictures/SAFLAX-",'Basis-Tabelle-Samen'!C135,"-",'Basis-Tabelle-Samen'!J135,"-seed-package-back-cr-nowegian.jpg")),
IF($C$1="Polnisch - PL",HYPERLINK(CONCATENATE("https://www.saflax.de/0-WVK-Retail/Bilder-Pictures/SAFLAX-",'Basis-Tabelle-Samen'!C135,"-",'Basis-Tabelle-Samen'!J135,"-seed-package-back-cr-polish.jpg")),
IF($C$1="Portugiesisch - PT",HYPERLINK(CONCATENATE("https://www.saflax.de/0-WVK-Retail/Bilder-Pictures/SAFLAX-",'Basis-Tabelle-Samen'!C135,"-",'Basis-Tabelle-Samen'!J135,"-seed-package-back-cr-portuguese.jpg")),
IF($C$1="Rumänisch - RO",HYPERLINK(CONCATENATE("https://www.saflax.de/0-WVK-Retail/Bilder-Pictures/SAFLAX-",'Basis-Tabelle-Samen'!C135,"-",'Basis-Tabelle-Samen'!J135,"-seed-package-back-cr-romanian.jpg")),
IF($C$1="Schwedisch - SE",HYPERLINK(CONCATENATE("https://www.saflax.de/0-WVK-Retail/Bilder-Pictures/SAFLAX-",'Basis-Tabelle-Samen'!C135,"-",'Basis-Tabelle-Samen'!J135,"-seed-package-back-cr-swedish.jpg")),
IF($C$1="Slowakisch - SK",HYPERLINK(CONCATENATE("https://www.saflax.de/0-WVK-Retail/Bilder-Pictures/SAFLAX-",'Basis-Tabelle-Samen'!C135,"-",'Basis-Tabelle-Samen'!J135,"-seed-package-back-cr-slovak.jpg")),
IF($C$1="Slowenisch - SI",HYPERLINK(CONCATENATE("https://www.saflax.de/0-WVK-Retail/Bilder-Pictures/SAFLAX-",'Basis-Tabelle-Samen'!C135,"-",'Basis-Tabelle-Samen'!J135,"-seed-package-back-cr-slovenian.jpg")),
IF($C$1="Spanisch - ES",HYPERLINK(CONCATENATE("https://www.saflax.de/0-WVK-Retail/Bilder-Pictures/SAFLAX-",'Basis-Tabelle-Samen'!C135,"-",'Basis-Tabelle-Samen'!J135,"-seed-package-back-cr-spanish.jpg")),
IF($C$1="Tschechisch - CZ",HYPERLINK(CONCATENATE("https://www.saflax.de/0-WVK-Retail/Bilder-Pictures/SAFLAX-",'Basis-Tabelle-Samen'!C135,"-",'Basis-Tabelle-Samen'!J135,"-seed-package-back-cr-czech.jpg")),
IF($C$1="Türkisch - TR",HYPERLINK(CONCATENATE("https://www.saflax.de/0-WVK-Retail/Bilder-Pictures/SAFLAX-",'Basis-Tabelle-Samen'!C135,"-",'Basis-Tabelle-Samen'!J135,"-seed-package-back-cr-turkish.jpg")),
IF($C$1="Ungarisch - HU",HYPERLINK(CONCATENATE("https://www.saflax.de/0-WVK-Retail/Bilder-Pictures/SAFLAX-",'Basis-Tabelle-Samen'!C135,"-",'Basis-Tabelle-Samen'!J135,"-seed-package-back-cr-hungarian.jpg")),
" ACHTUNG")))))))))))))))))))))))))))))</f>
        <v>https://www.saflax.de/0-WVK-Retail/Bilder-Pictures/SAFLAX-18327-solanum-melongena-seed-package-back-cr-english.jpg</v>
      </c>
      <c r="AM125" s="330" t="str">
        <f>IF(H125&lt;1,"",
IF($C$1="Bulgarisch - BG",HYPERLINK(CONCATENATE("https://www.saflax.de/0-WVK-Retail/Bilder-Pictures/SAFLAX-",'Basis-Tabelle-Samen'!K135,"-",'Basis-Tabelle-Samen'!J135,"-garden-to-go-mini-bulgarian.jpg")),
IF($C$1="Dänisch - DK",HYPERLINK(CONCATENATE("https://www.saflax.de/0-WVK-Retail/Bilder-Pictures/SAFLAX-",'Basis-Tabelle-Samen'!K135,"-",'Basis-Tabelle-Samen'!J135,"-garden-to-go-mini-danish.jpg")),
IF($C$1="Deutsch - DE",HYPERLINK(CONCATENATE("https://www.saflax.de/0-WVK-Retail/Bilder-Pictures/SAFLAX-",'Basis-Tabelle-Samen'!K135,"-",'Basis-Tabelle-Samen'!J135,"-garden-to-go-mini-german.jpg")),
IF($C$1="Englisch - UK",HYPERLINK(CONCATENATE("https://www.saflax.de/0-WVK-Retail/Bilder-Pictures/SAFLAX-",'Basis-Tabelle-Samen'!K135,"-",'Basis-Tabelle-Samen'!J135,"-garden-to-go-mini-english.jpg")),
IF($C$1="Estnisch - EE",HYPERLINK(CONCATENATE("https://www.saflax.de/0-WVK-Retail/Bilder-Pictures/SAFLAX-",'Basis-Tabelle-Samen'!K135,"-",'Basis-Tabelle-Samen'!J135,"-garden-to-go-mini-estonian.jpg")),
IF($C$1="Finnisch - FI",HYPERLINK(CONCATENATE("https://www.saflax.de/0-WVK-Retail/Bilder-Pictures/SAFLAX-",'Basis-Tabelle-Samen'!K135,"-",'Basis-Tabelle-Samen'!J135,"-garden-to-go-mini-finnish.jpg")),
IF($C$1="Französisch - FR",HYPERLINK(CONCATENATE("https://www.saflax.de/0-WVK-Retail/Bilder-Pictures/SAFLAX-",'Basis-Tabelle-Samen'!K135,"-",'Basis-Tabelle-Samen'!J135,"-garden-to-go-mini-french.jpg")),
IF($C$1="Griechisch - GR",HYPERLINK(CONCATENATE("https://www.saflax.de/0-WVK-Retail/Bilder-Pictures/SAFLAX-",'Basis-Tabelle-Samen'!K135,"-",'Basis-Tabelle-Samen'!J135,"-garden-to-go-mini-greek.jpg")),
IF($C$1="Irisch - IE",HYPERLINK(CONCATENATE("https://www.saflax.de/0-WVK-Retail/Bilder-Pictures/SAFLAX-",'Basis-Tabelle-Samen'!K135,"-",'Basis-Tabelle-Samen'!J135,"-garden-to-go-mini-irish.jpg")),
IF($C$1="Isländisch - IS",HYPERLINK(CONCATENATE("https://www.saflax.de/0-WVK-Retail/Bilder-Pictures/SAFLAX-",'Basis-Tabelle-Samen'!K135,"-",'Basis-Tabelle-Samen'!J135,"-garden-to-go-mini-icelandic.jpg")),
IF($C$1="Italienisch - IT",HYPERLINK(CONCATENATE("https://www.saflax.de/0-WVK-Retail/Bilder-Pictures/SAFLAX-",'Basis-Tabelle-Samen'!K135,"-",'Basis-Tabelle-Samen'!J135,"-garden-to-go-mini-italian.jpg")),
IF($C$1="Japanisch - JP",HYPERLINK(CONCATENATE("https://www.saflax.de/0-WVK-Retail/Bilder-Pictures/SAFLAX-",'Basis-Tabelle-Samen'!K135,"-",'Basis-Tabelle-Samen'!J135,"-garden-to-go-mini-japanese.jpg")),
IF($C$1="Kroatisch - HR",HYPERLINK(CONCATENATE("https://www.saflax.de/0-WVK-Retail/Bilder-Pictures/SAFLAX-",'Basis-Tabelle-Samen'!K135,"-",'Basis-Tabelle-Samen'!J135,"-garden-to-go-mini-croatian.jpg")),
IF($C$1="Lettisch - LV",HYPERLINK(CONCATENATE("https://www.saflax.de/0-WVK-Retail/Bilder-Pictures/SAFLAX-",'Basis-Tabelle-Samen'!K135,"-",'Basis-Tabelle-Samen'!J135,"-garden-to-go-mini-latvian.jpg")),
IF($C$1="Litauisch - LT",HYPERLINK(CONCATENATE("https://www.saflax.de/0-WVK-Retail/Bilder-Pictures/SAFLAX-",'Basis-Tabelle-Samen'!K135,"-",'Basis-Tabelle-Samen'!J135,"-garden-to-go-mini-lithuanian.jpg")),
IF($C$1="Maltesisch - MT",HYPERLINK(CONCATENATE("https://www.saflax.de/0-WVK-Retail/Bilder-Pictures/SAFLAX-",'Basis-Tabelle-Samen'!K135,"-",'Basis-Tabelle-Samen'!J135,"-garden-to-go-mini-maltese.jpg")),
IF($C$1="Niederländisch - NL",HYPERLINK(CONCATENATE("https://www.saflax.de/0-WVK-Retail/Bilder-Pictures/SAFLAX-",'Basis-Tabelle-Samen'!K135,"-",'Basis-Tabelle-Samen'!J135,"-garden-to-go-mini-dutch.jpg")),
IF($C$1="Norwegisch - NO",HYPERLINK(CONCATENATE("https://www.saflax.de/0-WVK-Retail/Bilder-Pictures/SAFLAX-",'Basis-Tabelle-Samen'!K135,"-",'Basis-Tabelle-Samen'!J135,"-garden-to-go-mini-nowegian.jpg")),
IF($C$1="Polnisch - PL",HYPERLINK(CONCATENATE("https://www.saflax.de/0-WVK-Retail/Bilder-Pictures/SAFLAX-",'Basis-Tabelle-Samen'!K135,"-",'Basis-Tabelle-Samen'!J135,"-garden-to-go-mini-polish.jpg")),
IF($C$1="Portugiesisch - PT",HYPERLINK(CONCATENATE("https://www.saflax.de/0-WVK-Retail/Bilder-Pictures/SAFLAX-",'Basis-Tabelle-Samen'!K135,"-",'Basis-Tabelle-Samen'!J135,"-garden-to-go-mini-portuguese.jpg")),
IF($C$1="Rumänisch - RO",HYPERLINK(CONCATENATE("https://www.saflax.de/0-WVK-Retail/Bilder-Pictures/SAFLAX-",'Basis-Tabelle-Samen'!K135,"-",'Basis-Tabelle-Samen'!J135,"-garden-to-go-mini-romanian.jpg")),
IF($C$1="Schwedisch - SE",HYPERLINK(CONCATENATE("https://www.saflax.de/0-WVK-Retail/Bilder-Pictures/SAFLAX-",'Basis-Tabelle-Samen'!K135,"-",'Basis-Tabelle-Samen'!J135,"-garden-to-go-mini-swedish.jpg")),
IF($C$1="Slowakisch - SK",HYPERLINK(CONCATENATE("https://www.saflax.de/0-WVK-Retail/Bilder-Pictures/SAFLAX-",'Basis-Tabelle-Samen'!K135,"-",'Basis-Tabelle-Samen'!J135,"-garden-to-go-mini-slovak.jpg")),
IF($C$1="Slowenisch - SI",HYPERLINK(CONCATENATE("https://www.saflax.de/0-WVK-Retail/Bilder-Pictures/SAFLAX-",'Basis-Tabelle-Samen'!K135,"-",'Basis-Tabelle-Samen'!J135,"-garden-to-go-mini-slovenian.jpg")),
IF($C$1="Spanisch - ES",HYPERLINK(CONCATENATE("https://www.saflax.de/0-WVK-Retail/Bilder-Pictures/SAFLAX-",'Basis-Tabelle-Samen'!K135,"-",'Basis-Tabelle-Samen'!J135,"-garden-to-go-mini-spanish.jpg")),
IF($C$1="Tschechisch - CZ",HYPERLINK(CONCATENATE("https://www.saflax.de/0-WVK-Retail/Bilder-Pictures/SAFLAX-",'Basis-Tabelle-Samen'!K135,"-",'Basis-Tabelle-Samen'!J135,"-garden-to-go-mini-czech.jpg")),
IF($C$1="Türkisch - TR",HYPERLINK(CONCATENATE("https://www.saflax.de/0-WVK-Retail/Bilder-Pictures/SAFLAX-",'Basis-Tabelle-Samen'!K135,"-",'Basis-Tabelle-Samen'!J135,"-garden-to-go-mini-turkish.jpg")),
IF($C$1="Ungarisch - HU",HYPERLINK(CONCATENATE("https://www.saflax.de/0-WVK-Retail/Bilder-Pictures/SAFLAX-",'Basis-Tabelle-Samen'!K135,"-",'Basis-Tabelle-Samen'!J135,"-garden-to-go-mini-hungarian.jpg")),
" ACHTUNG")))))))))))))))))))))))))))))</f>
        <v>https://www.saflax.de/0-WVK-Retail/Bilder-Pictures/SAFLAX-78327-solanum-melongena-garden-to-go-mini-english.jpg</v>
      </c>
      <c r="AN125" s="330" t="str">
        <f>IF(I125&lt;1,"",
IF($C$1="Bulgarisch - BG",HYPERLINK(CONCATENATE("https://www.saflax.de/0-WVK-Retail/Bilder-Pictures/SAFLAX-",'Basis-Tabelle-Samen'!N135,"-",'Basis-Tabelle-Samen'!J135,"-garden-to-go-lite-bulgarian.jpg")),
IF($C$1="Dänisch - DK",HYPERLINK(CONCATENATE("https://www.saflax.de/0-WVK-Retail/Bilder-Pictures/SAFLAX-",'Basis-Tabelle-Samen'!N135,"-",'Basis-Tabelle-Samen'!J135,"-garden-to-go-lite-danish.jpg")),
IF($C$1="Deutsch - DE",HYPERLINK(CONCATENATE("https://www.saflax.de/0-WVK-Retail/Bilder-Pictures/SAFLAX-",'Basis-Tabelle-Samen'!N135,"-",'Basis-Tabelle-Samen'!J135,"-garden-to-go-lite-german.jpg")),
IF($C$1="Englisch - UK",HYPERLINK(CONCATENATE("https://www.saflax.de/0-WVK-Retail/Bilder-Pictures/SAFLAX-",'Basis-Tabelle-Samen'!N135,"-",'Basis-Tabelle-Samen'!J135,"-garden-to-go-lite-english.jpg")),
IF($C$1="Estnisch - EE",HYPERLINK(CONCATENATE("https://www.saflax.de/0-WVK-Retail/Bilder-Pictures/SAFLAX-",'Basis-Tabelle-Samen'!N135,"-",'Basis-Tabelle-Samen'!J135,"-garden-to-go-lite-estonian.jpg")),
IF($C$1="Finnisch - FI",HYPERLINK(CONCATENATE("https://www.saflax.de/0-WVK-Retail/Bilder-Pictures/SAFLAX-",'Basis-Tabelle-Samen'!N135,"-",'Basis-Tabelle-Samen'!J135,"-garden-to-go-lite-finnish.jpg")),
IF($C$1="Französisch - FR",HYPERLINK(CONCATENATE("https://www.saflax.de/0-WVK-Retail/Bilder-Pictures/SAFLAX-",'Basis-Tabelle-Samen'!N135,"-",'Basis-Tabelle-Samen'!J135,"-garden-to-go-lite-french.jpg")),
IF($C$1="Griechisch - GR",HYPERLINK(CONCATENATE("https://www.saflax.de/0-WVK-Retail/Bilder-Pictures/SAFLAX-",'Basis-Tabelle-Samen'!N135,"-",'Basis-Tabelle-Samen'!J135,"-garden-to-go-lite-greek.jpg")),
IF($C$1="Irisch - IE",HYPERLINK(CONCATENATE("https://www.saflax.de/0-WVK-Retail/Bilder-Pictures/SAFLAX-",'Basis-Tabelle-Samen'!N135,"-",'Basis-Tabelle-Samen'!J135,"-garden-to-go-lite-irish.jpg")),
IF($C$1="Isländisch - IS",HYPERLINK(CONCATENATE("https://www.saflax.de/0-WVK-Retail/Bilder-Pictures/SAFLAX-",'Basis-Tabelle-Samen'!N135,"-",'Basis-Tabelle-Samen'!J135,"-garden-to-go-lite-icelandic.jpg")),
IF($C$1="Italienisch - IT",HYPERLINK(CONCATENATE("https://www.saflax.de/0-WVK-Retail/Bilder-Pictures/SAFLAX-",'Basis-Tabelle-Samen'!N135,"-",'Basis-Tabelle-Samen'!J135,"-garden-to-go-lite-italian.jpg")),
IF($C$1="Japanisch - JP",HYPERLINK(CONCATENATE("https://www.saflax.de/0-WVK-Retail/Bilder-Pictures/SAFLAX-",'Basis-Tabelle-Samen'!N135,"-",'Basis-Tabelle-Samen'!J135,"-garden-to-go-lite-japanese.jpg")),
IF($C$1="Kroatisch - HR",HYPERLINK(CONCATENATE("https://www.saflax.de/0-WVK-Retail/Bilder-Pictures/SAFLAX-",'Basis-Tabelle-Samen'!N135,"-",'Basis-Tabelle-Samen'!J135,"-garden-to-go-lite-croatian.jpg")),
IF($C$1="Lettisch - LV",HYPERLINK(CONCATENATE("https://www.saflax.de/0-WVK-Retail/Bilder-Pictures/SAFLAX-",'Basis-Tabelle-Samen'!N135,"-",'Basis-Tabelle-Samen'!J135,"-garden-to-go-lite-latvian.jpg")),
IF($C$1="Litauisch - LT",HYPERLINK(CONCATENATE("https://www.saflax.de/0-WVK-Retail/Bilder-Pictures/SAFLAX-",'Basis-Tabelle-Samen'!N135,"-",'Basis-Tabelle-Samen'!J135,"-garden-to-go-lite-lithuanian.jpg")),
IF($C$1="Maltesisch - MT",HYPERLINK(CONCATENATE("https://www.saflax.de/0-WVK-Retail/Bilder-Pictures/SAFLAX-",'Basis-Tabelle-Samen'!N135,"-",'Basis-Tabelle-Samen'!J135,"-garden-to-go-lite-maltese.jpg")),
IF($C$1="Niederländisch - NL",HYPERLINK(CONCATENATE("https://www.saflax.de/0-WVK-Retail/Bilder-Pictures/SAFLAX-",'Basis-Tabelle-Samen'!N135,"-",'Basis-Tabelle-Samen'!J135,"-garden-to-go-lite-dutch.jpg")),
IF($C$1="Norwegisch - NO",HYPERLINK(CONCATENATE("https://www.saflax.de/0-WVK-Retail/Bilder-Pictures/SAFLAX-",'Basis-Tabelle-Samen'!N135,"-",'Basis-Tabelle-Samen'!J135,"-garden-to-go-lite-nowegian.jpg")),
IF($C$1="Polnisch - PL",HYPERLINK(CONCATENATE("https://www.saflax.de/0-WVK-Retail/Bilder-Pictures/SAFLAX-",'Basis-Tabelle-Samen'!N135,"-",'Basis-Tabelle-Samen'!J135,"-garden-to-go-lite-polish.jpg")),
IF($C$1="Portugiesisch - PT",HYPERLINK(CONCATENATE("https://www.saflax.de/0-WVK-Retail/Bilder-Pictures/SAFLAX-",'Basis-Tabelle-Samen'!N135,"-",'Basis-Tabelle-Samen'!J135,"-garden-to-go-lite-portuguese.jpg")),
IF($C$1="Rumänisch - RO",HYPERLINK(CONCATENATE("https://www.saflax.de/0-WVK-Retail/Bilder-Pictures/SAFLAX-",'Basis-Tabelle-Samen'!N135,"-",'Basis-Tabelle-Samen'!J135,"-garden-to-go-lite-romanian.jpg")),
IF($C$1="Schwedisch - SE",HYPERLINK(CONCATENATE("https://www.saflax.de/0-WVK-Retail/Bilder-Pictures/SAFLAX-",'Basis-Tabelle-Samen'!N135,"-",'Basis-Tabelle-Samen'!J135,"-garden-to-go-lite-swedish.jpg")),
IF($C$1="Slowakisch - SK",HYPERLINK(CONCATENATE("https://www.saflax.de/0-WVK-Retail/Bilder-Pictures/SAFLAX-",'Basis-Tabelle-Samen'!N135,"-",'Basis-Tabelle-Samen'!J135,"-garden-to-go-lite-slovak.jpg")),
IF($C$1="Slowenisch - SI",HYPERLINK(CONCATENATE("https://www.saflax.de/0-WVK-Retail/Bilder-Pictures/SAFLAX-",'Basis-Tabelle-Samen'!N135,"-",'Basis-Tabelle-Samen'!J135,"-garden-to-go-lite-slovenian.jpg")),
IF($C$1="Spanisch - ES",HYPERLINK(CONCATENATE("https://www.saflax.de/0-WVK-Retail/Bilder-Pictures/SAFLAX-",'Basis-Tabelle-Samen'!N135,"-",'Basis-Tabelle-Samen'!J135,"-garden-to-go-lite-spanish.jpg")),
IF($C$1="Tschechisch - CZ",HYPERLINK(CONCATENATE("https://www.saflax.de/0-WVK-Retail/Bilder-Pictures/SAFLAX-",'Basis-Tabelle-Samen'!N135,"-",'Basis-Tabelle-Samen'!J135,"-garden-to-go-lite-czech.jpg")),
IF($C$1="Türkisch - TR",HYPERLINK(CONCATENATE("https://www.saflax.de/0-WVK-Retail/Bilder-Pictures/SAFLAX-",'Basis-Tabelle-Samen'!N135,"-",'Basis-Tabelle-Samen'!J135,"-garden-to-go-lite-turkish.jpg")),
IF($C$1="Ungarisch - HU",HYPERLINK(CONCATENATE("https://www.saflax.de/0-WVK-Retail/Bilder-Pictures/SAFLAX-",'Basis-Tabelle-Samen'!N135,"-",'Basis-Tabelle-Samen'!J135,"-garden-to-go-lite-hungarian.jpg")),
" ACHTUNG")))))))))))))))))))))))))))))</f>
        <v>https://www.saflax.de/0-WVK-Retail/Bilder-Pictures/SAFLAX-88327-solanum-melongena-garden-to-go-lite-english.jpg</v>
      </c>
      <c r="AO125" s="330" t="str">
        <f>IF(J125&lt;1,"",
IF($C$1="Bulgarisch - BG",HYPERLINK(CONCATENATE("https://www.saflax.de/0-WVK-Retail/Bilder-Pictures/SAFLAX-",'Basis-Tabelle-Samen'!Q135,"-",'Basis-Tabelle-Samen'!J135,"-garden-to-go-bulgarian.jpg")),
IF($C$1="Dänisch - DK",HYPERLINK(CONCATENATE("https://www.saflax.de/0-WVK-Retail/Bilder-Pictures/SAFLAX-",'Basis-Tabelle-Samen'!Q135,"-",'Basis-Tabelle-Samen'!J135,"-garden-to-go-danish.jpg")),
IF($C$1="Deutsch - DE",HYPERLINK(CONCATENATE("https://www.saflax.de/0-WVK-Retail/Bilder-Pictures/SAFLAX-",'Basis-Tabelle-Samen'!Q135,"-",'Basis-Tabelle-Samen'!J135,"-garden-to-go-german.jpg")),
IF($C$1="Englisch - UK",HYPERLINK(CONCATENATE("https://www.saflax.de/0-WVK-Retail/Bilder-Pictures/SAFLAX-",'Basis-Tabelle-Samen'!Q135,"-",'Basis-Tabelle-Samen'!J135,"-garden-to-go-english.jpg")),
IF($C$1="Estnisch - EE",HYPERLINK(CONCATENATE("https://www.saflax.de/0-WVK-Retail/Bilder-Pictures/SAFLAX-",'Basis-Tabelle-Samen'!Q135,"-",'Basis-Tabelle-Samen'!J135,"-garden-to-go-estonian.jpg")),
IF($C$1="Finnisch - FI",HYPERLINK(CONCATENATE("https://www.saflax.de/0-WVK-Retail/Bilder-Pictures/SAFLAX-",'Basis-Tabelle-Samen'!Q135,"-",'Basis-Tabelle-Samen'!J135,"-garden-to-go-finnish.jpg")),
IF($C$1="Französisch - FR",HYPERLINK(CONCATENATE("https://www.saflax.de/0-WVK-Retail/Bilder-Pictures/SAFLAX-",'Basis-Tabelle-Samen'!Q135,"-",'Basis-Tabelle-Samen'!J135,"-garden-to-go-french.jpg")),
IF($C$1="Griechisch - GR",HYPERLINK(CONCATENATE("https://www.saflax.de/0-WVK-Retail/Bilder-Pictures/SAFLAX-",'Basis-Tabelle-Samen'!Q135,"-",'Basis-Tabelle-Samen'!J135,"-garden-to-go-greek.jpg")),
IF($C$1="Irisch - IE",HYPERLINK(CONCATENATE("https://www.saflax.de/0-WVK-Retail/Bilder-Pictures/SAFLAX-",'Basis-Tabelle-Samen'!Q135,"-",'Basis-Tabelle-Samen'!J135,"-garden-to-go-irish.jpg")),
IF($C$1="Isländisch - IS",HYPERLINK(CONCATENATE("https://www.saflax.de/0-WVK-Retail/Bilder-Pictures/SAFLAX-",'Basis-Tabelle-Samen'!Q135,"-",'Basis-Tabelle-Samen'!J135,"-garden-to-go-icelandic.jpg")),
IF($C$1="Italienisch - IT",HYPERLINK(CONCATENATE("https://www.saflax.de/0-WVK-Retail/Bilder-Pictures/SAFLAX-",'Basis-Tabelle-Samen'!Q135,"-",'Basis-Tabelle-Samen'!J135,"-garden-to-go-italian.jpg")),
IF($C$1="Japanisch - JP",HYPERLINK(CONCATENATE("https://www.saflax.de/0-WVK-Retail/Bilder-Pictures/SAFLAX-",'Basis-Tabelle-Samen'!Q135,"-",'Basis-Tabelle-Samen'!J135,"-garden-to-go-japanese.jpg")),
IF($C$1="Kroatisch - HR",HYPERLINK(CONCATENATE("https://www.saflax.de/0-WVK-Retail/Bilder-Pictures/SAFLAX-",'Basis-Tabelle-Samen'!Q135,"-",'Basis-Tabelle-Samen'!J135,"-garden-to-go-croatian.jpg")),
IF($C$1="Lettisch - LV",HYPERLINK(CONCATENATE("https://www.saflax.de/0-WVK-Retail/Bilder-Pictures/SAFLAX-",'Basis-Tabelle-Samen'!Q135,"-",'Basis-Tabelle-Samen'!J135,"-garden-to-go-latvian.jpg")),
IF($C$1="Litauisch - LT",HYPERLINK(CONCATENATE("https://www.saflax.de/0-WVK-Retail/Bilder-Pictures/SAFLAX-",'Basis-Tabelle-Samen'!Q135,"-",'Basis-Tabelle-Samen'!J135,"-garden-to-go-lithuanian.jpg")),
IF($C$1="Maltesisch - MT",HYPERLINK(CONCATENATE("https://www.saflax.de/0-WVK-Retail/Bilder-Pictures/SAFLAX-",'Basis-Tabelle-Samen'!Q135,"-",'Basis-Tabelle-Samen'!J135,"-garden-to-go-maltese.jpg")),
IF($C$1="Niederländisch - NL",HYPERLINK(CONCATENATE("https://www.saflax.de/0-WVK-Retail/Bilder-Pictures/SAFLAX-",'Basis-Tabelle-Samen'!Q135,"-",'Basis-Tabelle-Samen'!J135,"-garden-to-go-dutch.jpg")),
IF($C$1="Norwegisch - NO",HYPERLINK(CONCATENATE("https://www.saflax.de/0-WVK-Retail/Bilder-Pictures/SAFLAX-",'Basis-Tabelle-Samen'!Q135,"-",'Basis-Tabelle-Samen'!J135,"-garden-to-go-nowegian.jpg")),
IF($C$1="Polnisch - PL",HYPERLINK(CONCATENATE("https://www.saflax.de/0-WVK-Retail/Bilder-Pictures/SAFLAX-",'Basis-Tabelle-Samen'!Q135,"-",'Basis-Tabelle-Samen'!J135,"-garden-to-go-polish.jpg")),
IF($C$1="Portugiesisch - PT",HYPERLINK(CONCATENATE("https://www.saflax.de/0-WVK-Retail/Bilder-Pictures/SAFLAX-",'Basis-Tabelle-Samen'!Q135,"-",'Basis-Tabelle-Samen'!J135,"-garden-to-go-portuguese.jpg")),
IF($C$1="Rumänisch - RO",HYPERLINK(CONCATENATE("https://www.saflax.de/0-WVK-Retail/Bilder-Pictures/SAFLAX-",'Basis-Tabelle-Samen'!Q135,"-",'Basis-Tabelle-Samen'!J135,"-garden-to-go-romanian.jpg")),
IF($C$1="Schwedisch - SE",HYPERLINK(CONCATENATE("https://www.saflax.de/0-WVK-Retail/Bilder-Pictures/SAFLAX-",'Basis-Tabelle-Samen'!Q135,"-",'Basis-Tabelle-Samen'!J135,"-garden-to-go-swedish.jpg")),
IF($C$1="Slowakisch - SK",HYPERLINK(CONCATENATE("https://www.saflax.de/0-WVK-Retail/Bilder-Pictures/SAFLAX-",'Basis-Tabelle-Samen'!Q135,"-",'Basis-Tabelle-Samen'!J135,"-garden-to-go-slovak.jpg")),
IF($C$1="Slowenisch - SI",HYPERLINK(CONCATENATE("https://www.saflax.de/0-WVK-Retail/Bilder-Pictures/SAFLAX-",'Basis-Tabelle-Samen'!Q135,"-",'Basis-Tabelle-Samen'!J135,"-garden-to-go-slovenian.jpg")),
IF($C$1="Spanisch - ES",HYPERLINK(CONCATENATE("https://www.saflax.de/0-WVK-Retail/Bilder-Pictures/SAFLAX-",'Basis-Tabelle-Samen'!Q135,"-",'Basis-Tabelle-Samen'!J135,"-garden-to-go-spanish.jpg")),
IF($C$1="Tschechisch - CZ",HYPERLINK(CONCATENATE("https://www.saflax.de/0-WVK-Retail/Bilder-Pictures/SAFLAX-",'Basis-Tabelle-Samen'!Q135,"-",'Basis-Tabelle-Samen'!J135,"-garden-to-go-czech.jpg")),
IF($C$1="Türkisch - TR",HYPERLINK(CONCATENATE("https://www.saflax.de/0-WVK-Retail/Bilder-Pictures/SAFLAX-",'Basis-Tabelle-Samen'!Q135,"-",'Basis-Tabelle-Samen'!J135,"-garden-to-go-turkish.jpg")),
IF($C$1="Ungarisch - HU",HYPERLINK(CONCATENATE("https://www.saflax.de/0-WVK-Retail/Bilder-Pictures/SAFLAX-",'Basis-Tabelle-Samen'!Q135,"-",'Basis-Tabelle-Samen'!J135,"-garden-to-go-hungarian.jpg")),
" ACHTUNG")))))))))))))))))))))))))))))</f>
        <v>https://www.saflax.de/0-WVK-Retail/Bilder-Pictures/SAFLAX-58327-solanum-melongena-garden-to-go-english.jpg</v>
      </c>
      <c r="AP125" s="330" t="str">
        <f>IF(K125&lt;1,"",
IF($C$1="Bulgarisch - BG",HYPERLINK(CONCATENATE("https://www.saflax.de/0-WVK-Retail/Bilder-Pictures/SAFLAX-",'Basis-Tabelle-Samen'!T135,"-",'Basis-Tabelle-Samen'!J135,"-cultivation-set-bulgarian.jpg")),
IF($C$1="Dänisch - DK",HYPERLINK(CONCATENATE("https://www.saflax.de/0-WVK-Retail/Bilder-Pictures/SAFLAX-",'Basis-Tabelle-Samen'!T135,"-",'Basis-Tabelle-Samen'!J135,"-cultivation-set-danish.jpg")),
IF($C$1="Deutsch - DE",HYPERLINK(CONCATENATE("https://www.saflax.de/0-WVK-Retail/Bilder-Pictures/SAFLAX-",'Basis-Tabelle-Samen'!T135,"-",'Basis-Tabelle-Samen'!J135,"-cultivation-set-german.jpg")),
IF($C$1="Englisch - UK",HYPERLINK(CONCATENATE("https://www.saflax.de/0-WVK-Retail/Bilder-Pictures/SAFLAX-",'Basis-Tabelle-Samen'!T135,"-",'Basis-Tabelle-Samen'!J135,"-cultivation-set-english.jpg")),
IF($C$1="Estnisch - EE",HYPERLINK(CONCATENATE("https://www.saflax.de/0-WVK-Retail/Bilder-Pictures/SAFLAX-",'Basis-Tabelle-Samen'!T135,"-",'Basis-Tabelle-Samen'!J135,"-cultivation-set-estonian.jpg")),
IF($C$1="Finnisch - FI",HYPERLINK(CONCATENATE("https://www.saflax.de/0-WVK-Retail/Bilder-Pictures/SAFLAX-",'Basis-Tabelle-Samen'!T135,"-",'Basis-Tabelle-Samen'!J135,"-cultivation-set-finnish.jpg")),
IF($C$1="Französisch - FR",HYPERLINK(CONCATENATE("https://www.saflax.de/0-WVK-Retail/Bilder-Pictures/SAFLAX-",'Basis-Tabelle-Samen'!T135,"-",'Basis-Tabelle-Samen'!J135,"-cultivation-set-french.jpg")),
IF($C$1="Griechisch - GR",HYPERLINK(CONCATENATE("https://www.saflax.de/0-WVK-Retail/Bilder-Pictures/SAFLAX-",'Basis-Tabelle-Samen'!T135,"-",'Basis-Tabelle-Samen'!J135,"-cultivation-set-greek.jpg")),
IF($C$1="Irisch - IE",HYPERLINK(CONCATENATE("https://www.saflax.de/0-WVK-Retail/Bilder-Pictures/SAFLAX-",'Basis-Tabelle-Samen'!T135,"-",'Basis-Tabelle-Samen'!J135,"-cultivation-set-irish.jpg")),
IF($C$1="Isländisch - IS",HYPERLINK(CONCATENATE("https://www.saflax.de/0-WVK-Retail/Bilder-Pictures/SAFLAX-",'Basis-Tabelle-Samen'!T135,"-",'Basis-Tabelle-Samen'!J135,"-cultivation-set-icelandic.jpg")),
IF($C$1="Italienisch - IT",HYPERLINK(CONCATENATE("https://www.saflax.de/0-WVK-Retail/Bilder-Pictures/SAFLAX-",'Basis-Tabelle-Samen'!T135,"-",'Basis-Tabelle-Samen'!J135,"-cultivation-set-italian.jpg")),
IF($C$1="Japanisch - JP",HYPERLINK(CONCATENATE("https://www.saflax.de/0-WVK-Retail/Bilder-Pictures/SAFLAX-",'Basis-Tabelle-Samen'!T135,"-",'Basis-Tabelle-Samen'!J135,"-cultivation-set-japanese.jpg")),
IF($C$1="Kroatisch - HR",HYPERLINK(CONCATENATE("https://www.saflax.de/0-WVK-Retail/Bilder-Pictures/SAFLAX-",'Basis-Tabelle-Samen'!T135,"-",'Basis-Tabelle-Samen'!J135,"-cultivation-set-croatian.jpg")),
IF($C$1="Lettisch - LV",HYPERLINK(CONCATENATE("https://www.saflax.de/0-WVK-Retail/Bilder-Pictures/SAFLAX-",'Basis-Tabelle-Samen'!T135,"-",'Basis-Tabelle-Samen'!J135,"-cultivation-set-latvian.jpg")),
IF($C$1="Litauisch - LT",HYPERLINK(CONCATENATE("https://www.saflax.de/0-WVK-Retail/Bilder-Pictures/SAFLAX-",'Basis-Tabelle-Samen'!T135,"-",'Basis-Tabelle-Samen'!J135,"-cultivation-set-lithuanian.jpg")),
IF($C$1="Maltesisch - MT",HYPERLINK(CONCATENATE("https://www.saflax.de/0-WVK-Retail/Bilder-Pictures/SAFLAX-",'Basis-Tabelle-Samen'!T135,"-",'Basis-Tabelle-Samen'!J135,"-cultivation-set-maltese.jpg")),
IF($C$1="Niederländisch - NL",HYPERLINK(CONCATENATE("https://www.saflax.de/0-WVK-Retail/Bilder-Pictures/SAFLAX-",'Basis-Tabelle-Samen'!T135,"-",'Basis-Tabelle-Samen'!J135,"-cultivation-set-dutch.jpg")),
IF($C$1="Norwegisch - NO",HYPERLINK(CONCATENATE("https://www.saflax.de/0-WVK-Retail/Bilder-Pictures/SAFLAX-",'Basis-Tabelle-Samen'!T135,"-",'Basis-Tabelle-Samen'!J135,"-cultivation-set-nowegian.jpg")),
IF($C$1="Polnisch - PL",HYPERLINK(CONCATENATE("https://www.saflax.de/0-WVK-Retail/Bilder-Pictures/SAFLAX-",'Basis-Tabelle-Samen'!T135,"-",'Basis-Tabelle-Samen'!J135,"-cultivation-set-polish.jpg")),
IF($C$1="Portugiesisch - PT",HYPERLINK(CONCATENATE("https://www.saflax.de/0-WVK-Retail/Bilder-Pictures/SAFLAX-",'Basis-Tabelle-Samen'!T135,"-",'Basis-Tabelle-Samen'!J135,"-cultivation-set-portuguese.jpg")),
IF($C$1="Rumänisch - RO",HYPERLINK(CONCATENATE("https://www.saflax.de/0-WVK-Retail/Bilder-Pictures/SAFLAX-",'Basis-Tabelle-Samen'!T135,"-",'Basis-Tabelle-Samen'!J135,"-cultivation-set-romanian.jpg")),
IF($C$1="Schwedisch - SE",HYPERLINK(CONCATENATE("https://www.saflax.de/0-WVK-Retail/Bilder-Pictures/SAFLAX-",'Basis-Tabelle-Samen'!T135,"-",'Basis-Tabelle-Samen'!J135,"-cultivation-set-swedish.jpg")),
IF($C$1="Slowakisch - SK",HYPERLINK(CONCATENATE("https://www.saflax.de/0-WVK-Retail/Bilder-Pictures/SAFLAX-",'Basis-Tabelle-Samen'!T135,"-",'Basis-Tabelle-Samen'!J135,"-cultivation-set-slovak.jpg")),
IF($C$1="Slowenisch - SI",HYPERLINK(CONCATENATE("https://www.saflax.de/0-WVK-Retail/Bilder-Pictures/SAFLAX-",'Basis-Tabelle-Samen'!T135,"-",'Basis-Tabelle-Samen'!J135,"-cultivation-set-slovenian.jpg")),
IF($C$1="Spanisch - ES",HYPERLINK(CONCATENATE("https://www.saflax.de/0-WVK-Retail/Bilder-Pictures/SAFLAX-",'Basis-Tabelle-Samen'!T135,"-",'Basis-Tabelle-Samen'!J135,"-cultivation-set-spanish.jpg")),
IF($C$1="Tschechisch - CZ",HYPERLINK(CONCATENATE("https://www.saflax.de/0-WVK-Retail/Bilder-Pictures/SAFLAX-",'Basis-Tabelle-Samen'!T135,"-",'Basis-Tabelle-Samen'!J135,"-cultivation-set-czech.jpg")),
IF($C$1="Türkisch - TR",HYPERLINK(CONCATENATE("https://www.saflax.de/0-WVK-Retail/Bilder-Pictures/SAFLAX-",'Basis-Tabelle-Samen'!T135,"-",'Basis-Tabelle-Samen'!J135,"-cultivation-set-turkish.jpg")),
IF($C$1="Ungarisch - HU",HYPERLINK(CONCATENATE("https://www.saflax.de/0-WVK-Retail/Bilder-Pictures/SAFLAX-",'Basis-Tabelle-Samen'!T135,"-",'Basis-Tabelle-Samen'!J135,"-cultivation-set-hungarian.jpg")),
" ACHTUNG")))))))))))))))))))))))))))))</f>
        <v>https://www.saflax.de/0-WVK-Retail/Bilder-Pictures/SAFLAX-38327-solanum-melongena-cultivation-set-english.jpg</v>
      </c>
      <c r="AQ125" s="330" t="str">
        <f>IF(L125&lt;1,"",
IF($C$1="Bulgarisch - BG",HYPERLINK(CONCATENATE("https://www.saflax.de/0-WVK-Retail/Bilder-Pictures/SAFLAX-",'Basis-Tabelle-Samen'!W135,"-",'Basis-Tabelle-Samen'!J135,"-garden-in-the-bag-bulgarian.jpg")),
IF($C$1="Dänisch - DK",HYPERLINK(CONCATENATE("https://www.saflax.de/0-WVK-Retail/Bilder-Pictures/SAFLAX-",'Basis-Tabelle-Samen'!W135,"-",'Basis-Tabelle-Samen'!J135,"-garden-in-the-bag-danish.jpg")),
IF($C$1="Deutsch - DE",HYPERLINK(CONCATENATE("https://www.saflax.de/0-WVK-Retail/Bilder-Pictures/SAFLAX-",'Basis-Tabelle-Samen'!W135,"-",'Basis-Tabelle-Samen'!J135,"-garden-in-the-bag-german.jpg")),
IF($C$1="Englisch - UK",HYPERLINK(CONCATENATE("https://www.saflax.de/0-WVK-Retail/Bilder-Pictures/SAFLAX-",'Basis-Tabelle-Samen'!W135,"-",'Basis-Tabelle-Samen'!J135,"-garden-in-the-bag-english.jpg")),
IF($C$1="Estnisch - EE",HYPERLINK(CONCATENATE("https://www.saflax.de/0-WVK-Retail/Bilder-Pictures/SAFLAX-",'Basis-Tabelle-Samen'!W135,"-",'Basis-Tabelle-Samen'!J135,"-garden-in-the-bag-estonian.jpg")),
IF($C$1="Finnisch - FI",HYPERLINK(CONCATENATE("https://www.saflax.de/0-WVK-Retail/Bilder-Pictures/SAFLAX-",'Basis-Tabelle-Samen'!W135,"-",'Basis-Tabelle-Samen'!J135,"-garden-in-the-bag-finnish.jpg")),
IF($C$1="Französisch - FR",HYPERLINK(CONCATENATE("https://www.saflax.de/0-WVK-Retail/Bilder-Pictures/SAFLAX-",'Basis-Tabelle-Samen'!W135,"-",'Basis-Tabelle-Samen'!J135,"-garden-in-the-bag-french.jpg")),
IF($C$1="Griechisch - GR",HYPERLINK(CONCATENATE("https://www.saflax.de/0-WVK-Retail/Bilder-Pictures/SAFLAX-",'Basis-Tabelle-Samen'!W135,"-",'Basis-Tabelle-Samen'!J135,"-garden-in-the-bag-greek.jpg")),
IF($C$1="Irisch - IE",HYPERLINK(CONCATENATE("https://www.saflax.de/0-WVK-Retail/Bilder-Pictures/SAFLAX-",'Basis-Tabelle-Samen'!W135,"-",'Basis-Tabelle-Samen'!J135,"-garden-in-the-bag-irish.jpg")),
IF($C$1="Isländisch - IS",HYPERLINK(CONCATENATE("https://www.saflax.de/0-WVK-Retail/Bilder-Pictures/SAFLAX-",'Basis-Tabelle-Samen'!W135,"-",'Basis-Tabelle-Samen'!J135,"-garden-in-the-bag-icelandic.jpg")),
IF($C$1="Italienisch - IT",HYPERLINK(CONCATENATE("https://www.saflax.de/0-WVK-Retail/Bilder-Pictures/SAFLAX-",'Basis-Tabelle-Samen'!W135,"-",'Basis-Tabelle-Samen'!J135,"-garden-in-the-bag-italian.jpg")),
IF($C$1="Japanisch - JP",HYPERLINK(CONCATENATE("https://www.saflax.de/0-WVK-Retail/Bilder-Pictures/SAFLAX-",'Basis-Tabelle-Samen'!W135,"-",'Basis-Tabelle-Samen'!J135,"-garden-in-the-bag-japanese.jpg")),
IF($C$1="Kroatisch - HR",HYPERLINK(CONCATENATE("https://www.saflax.de/0-WVK-Retail/Bilder-Pictures/SAFLAX-",'Basis-Tabelle-Samen'!W135,"-",'Basis-Tabelle-Samen'!J135,"-garden-in-the-bag-croatian.jpg")),
IF($C$1="Lettisch - LV",HYPERLINK(CONCATENATE("https://www.saflax.de/0-WVK-Retail/Bilder-Pictures/SAFLAX-",'Basis-Tabelle-Samen'!W135,"-",'Basis-Tabelle-Samen'!J135,"-garden-in-the-bag-latvian.jpg")),
IF($C$1="Litauisch - LT",HYPERLINK(CONCATENATE("https://www.saflax.de/0-WVK-Retail/Bilder-Pictures/SAFLAX-",'Basis-Tabelle-Samen'!W135,"-",'Basis-Tabelle-Samen'!J135,"-garden-in-the-bag-lithuanian.jpg")),
IF($C$1="Maltesisch - MT",HYPERLINK(CONCATENATE("https://www.saflax.de/0-WVK-Retail/Bilder-Pictures/SAFLAX-",'Basis-Tabelle-Samen'!W135,"-",'Basis-Tabelle-Samen'!J135,"-garden-in-the-bag-maltese.jpg")),
IF($C$1="Niederländisch - NL",HYPERLINK(CONCATENATE("https://www.saflax.de/0-WVK-Retail/Bilder-Pictures/SAFLAX-",'Basis-Tabelle-Samen'!W135,"-",'Basis-Tabelle-Samen'!J135,"-garden-in-the-bag-dutch.jpg")),
IF($C$1="Norwegisch - NO",HYPERLINK(CONCATENATE("https://www.saflax.de/0-WVK-Retail/Bilder-Pictures/SAFLAX-",'Basis-Tabelle-Samen'!W135,"-",'Basis-Tabelle-Samen'!J135,"-garden-in-the-bag-nowegian.jpg")),
IF($C$1="Polnisch - PL",HYPERLINK(CONCATENATE("https://www.saflax.de/0-WVK-Retail/Bilder-Pictures/SAFLAX-",'Basis-Tabelle-Samen'!W135,"-",'Basis-Tabelle-Samen'!J135,"-garden-in-the-bag-polish.jpg")),
IF($C$1="Portugiesisch - PT",HYPERLINK(CONCATENATE("https://www.saflax.de/0-WVK-Retail/Bilder-Pictures/SAFLAX-",'Basis-Tabelle-Samen'!W135,"-",'Basis-Tabelle-Samen'!J135,"-garden-in-the-bag-portuguese.jpg")),
IF($C$1="Rumänisch - RO",HYPERLINK(CONCATENATE("https://www.saflax.de/0-WVK-Retail/Bilder-Pictures/SAFLAX-",'Basis-Tabelle-Samen'!W135,"-",'Basis-Tabelle-Samen'!J135,"-garden-in-the-bag-romanian.jpg")),
IF($C$1="Schwedisch - SE",HYPERLINK(CONCATENATE("https://www.saflax.de/0-WVK-Retail/Bilder-Pictures/SAFLAX-",'Basis-Tabelle-Samen'!W135,"-",'Basis-Tabelle-Samen'!J135,"-garden-in-the-bag-swedish.jpg")),
IF($C$1="Slowakisch - SK",HYPERLINK(CONCATENATE("https://www.saflax.de/0-WVK-Retail/Bilder-Pictures/SAFLAX-",'Basis-Tabelle-Samen'!W135,"-",'Basis-Tabelle-Samen'!J135,"-garden-in-the-bag-slovak.jpg")),
IF($C$1="Slowenisch - SI",HYPERLINK(CONCATENATE("https://www.saflax.de/0-WVK-Retail/Bilder-Pictures/SAFLAX-",'Basis-Tabelle-Samen'!W135,"-",'Basis-Tabelle-Samen'!J135,"-garden-in-the-bag-slovenian.jpg")),
IF($C$1="Spanisch - ES",HYPERLINK(CONCATENATE("https://www.saflax.de/0-WVK-Retail/Bilder-Pictures/SAFLAX-",'Basis-Tabelle-Samen'!W135,"-",'Basis-Tabelle-Samen'!J135,"-garden-in-the-bag-spanish.jpg")),
IF($C$1="Tschechisch - CZ",HYPERLINK(CONCATENATE("https://www.saflax.de/0-WVK-Retail/Bilder-Pictures/SAFLAX-",'Basis-Tabelle-Samen'!W135,"-",'Basis-Tabelle-Samen'!J135,"-garden-in-the-bag-czech.jpg")),
IF($C$1="Türkisch - TR",HYPERLINK(CONCATENATE("https://www.saflax.de/0-WVK-Retail/Bilder-Pictures/SAFLAX-",'Basis-Tabelle-Samen'!W135,"-",'Basis-Tabelle-Samen'!J135,"-garden-in-the-bag-turkish.jpg")),
IF($C$1="Ungarisch - HU",HYPERLINK(CONCATENATE("https://www.saflax.de/0-WVK-Retail/Bilder-Pictures/SAFLAX-",'Basis-Tabelle-Samen'!W135,"-",'Basis-Tabelle-Samen'!J135,"-garden-in-the-bag-hungarian.jpg")),
" ACHTUNG")))))))))))))))))))))))))))))</f>
        <v>https://www.saflax.de/0-WVK-Retail/Bilder-Pictures/SAFLAX-68327-solanum-melongena-garden-in-the-bag-english.jpg</v>
      </c>
    </row>
    <row r="126" spans="1:43" ht="17.100000000000001" customHeight="1" x14ac:dyDescent="0.2">
      <c r="A126" s="318" t="str">
        <f>IF('Basis-Tabelle-Samen'!A183="","",IF($C$1="Deutsch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26" s="319" t="str">
        <f>'Basis-Tabelle-Samen'!I183</f>
        <v>Beta vulgaris subsp. vulgaris</v>
      </c>
      <c r="C126" s="316" t="str">
        <f>IF($C$1="Bulgarisch - BG",'Basis-Tabelle-Samen'!Z183,
IF($C$1="Dänisch - DK",'Basis-Tabelle-Samen'!AA183,
IF($C$1="Deutsch - DE",'Basis-Tabelle-Samen'!AB183,
IF($C$1="Englisch - UK",'Basis-Tabelle-Samen'!AC183,
IF($C$1="Estnisch - EE",'Basis-Tabelle-Samen'!AD183,
IF($C$1="Finnisch - FI",'Basis-Tabelle-Samen'!AE183,
IF($C$1="Französisch - FR",'Basis-Tabelle-Samen'!AF183,
IF($C$1="Griechisch - GR",'Basis-Tabelle-Samen'!AG183,
IF($C$1="Irisch - IE",'Basis-Tabelle-Samen'!AH183,
IF($C$1="Isländisch - IS",'Basis-Tabelle-Samen'!AI183,
IF($C$1="Italienisch - IT",'Basis-Tabelle-Samen'!AJ183,
IF($C$1="Japanisch - JP",'Basis-Tabelle-Samen'!AK183,
IF($C$1="Kroatisch - HR",'Basis-Tabelle-Samen'!AL183,
IF($C$1="Lettisch - LV",'Basis-Tabelle-Samen'!AM183,
IF($C$1="Litauisch - LT",'Basis-Tabelle-Samen'!AN183,
IF($C$1="Maltesisch - MT",'Basis-Tabelle-Samen'!AO183,
IF($C$1="Niederländisch - NL",'Basis-Tabelle-Samen'!AP183,
IF($C$1="Norwegisch - NO",'Basis-Tabelle-Samen'!AQ183,
IF($C$1="Polnisch - PL",'Basis-Tabelle-Samen'!AR183,
IF($C$1="Portugiesisch - PT",'Basis-Tabelle-Samen'!AS183,
IF($C$1="Rumänisch - RO",'Basis-Tabelle-Samen'!AT183,
IF($C$1="Schwedisch - SE",'Basis-Tabelle-Samen'!AU183,
IF($C$1="Slowakisch - SK",'Basis-Tabelle-Samen'!AV183,
IF($C$1="Slowenisch - SI",'Basis-Tabelle-Samen'!AW183,
IF($C$1="Spanisch - ES",'Basis-Tabelle-Samen'!AX183,
IF($C$1="Tschechisch - CZ",'Basis-Tabelle-Samen'!AY183,
IF($C$1="Türkisch - TR",'Basis-Tabelle-Samen'!AZ183,
IF($C$1="Ungarisch - HU",'Basis-Tabelle-Samen'!BA183,
" ACHTUNG"))))))))))))))))))))))))))))</f>
        <v>Organic - Swiss Chard</v>
      </c>
      <c r="D126" s="320">
        <f>'Basis-Tabelle-Samen'!F183</f>
        <v>150</v>
      </c>
      <c r="E126" s="321" t="str">
        <f>'Basis-Tabelle-Samen'!H183</f>
        <v>7 %</v>
      </c>
      <c r="F126" s="322" t="str">
        <f>IF('Basis-Tabelle-Samen'!G183="","",'Basis-Tabelle-Samen'!G183)</f>
        <v>02</v>
      </c>
      <c r="G126" s="320">
        <f>'Basis-Tabelle-Samen'!C183</f>
        <v>18721</v>
      </c>
      <c r="H126" s="323">
        <f>'Basis-Tabelle-Samen'!D183</f>
        <v>4055473187211</v>
      </c>
      <c r="I126" s="324">
        <f>'Basis-Tabelle-Samen'!E183</f>
        <v>2.0499999999999998</v>
      </c>
      <c r="J126" s="325">
        <f t="shared" si="1"/>
        <v>12</v>
      </c>
      <c r="K126" s="326">
        <f>'Basis-Tabelle-Samen'!K183</f>
        <v>78721</v>
      </c>
      <c r="L126" s="323">
        <f>'Basis-Tabelle-Samen'!L183</f>
        <v>4055473787213</v>
      </c>
      <c r="M126" s="324">
        <f>'Basis-Tabelle-Samen'!M183</f>
        <v>2.4500000000000002</v>
      </c>
      <c r="N126" s="326">
        <f>IF(K126&lt;1,"",'3'!$I$15)</f>
        <v>15</v>
      </c>
      <c r="O126" s="327">
        <f>IF(K126&lt;1,"",'3'!$J$11)</f>
        <v>90</v>
      </c>
      <c r="P126" s="326">
        <f>'Basis-Tabelle-Samen'!N183</f>
        <v>88721</v>
      </c>
      <c r="Q126" s="323">
        <f>'Basis-Tabelle-Samen'!O183</f>
        <v>4055473887210</v>
      </c>
      <c r="R126" s="328">
        <f>'Basis-Tabelle-Samen'!P183</f>
        <v>3.75</v>
      </c>
      <c r="S126" s="326">
        <f>IF(R126&lt;1,"",'3'!$M$15)</f>
        <v>18</v>
      </c>
      <c r="T126" s="327">
        <f>IF(R126&lt;1,"",'3'!$N$11)</f>
        <v>72</v>
      </c>
      <c r="U126" s="326">
        <f>'Basis-Tabelle-Samen'!Q183</f>
        <v>58721</v>
      </c>
      <c r="V126" s="323">
        <f>'Basis-Tabelle-Samen'!R183</f>
        <v>4055473587219</v>
      </c>
      <c r="W126" s="324">
        <f>'Basis-Tabelle-Samen'!S183</f>
        <v>4.95</v>
      </c>
      <c r="X126" s="326">
        <f>IF(U126&lt;1,"",'3'!$Q$15)</f>
        <v>6</v>
      </c>
      <c r="Y126" s="327">
        <f>IF(U126&lt;1,"",'3'!$R$11)</f>
        <v>24</v>
      </c>
      <c r="Z126" s="326">
        <f>'Basis-Tabelle-Samen'!T183</f>
        <v>38721</v>
      </c>
      <c r="AA126" s="323">
        <f>'Basis-Tabelle-Samen'!U183</f>
        <v>4055473387215</v>
      </c>
      <c r="AB126" s="324">
        <f>'Basis-Tabelle-Samen'!V183</f>
        <v>6.75</v>
      </c>
      <c r="AC126" s="326">
        <f>IF(Z126&lt;1,"",'3'!$U$15)</f>
        <v>6</v>
      </c>
      <c r="AD126" s="327">
        <f>IF(Z126&lt;1,"",'3'!$V$11)</f>
        <v>24</v>
      </c>
      <c r="AE126" s="326">
        <f>'Basis-Tabelle-Samen'!W183</f>
        <v>68721</v>
      </c>
      <c r="AF126" s="323">
        <f>'Basis-Tabelle-Samen'!X183</f>
        <v>4055473687216</v>
      </c>
      <c r="AG126" s="324">
        <f>'Basis-Tabelle-Samen'!Y183</f>
        <v>2.95</v>
      </c>
      <c r="AH126" s="326">
        <f>IF(AE126&lt;1,"",'3'!$Y$15)</f>
        <v>8</v>
      </c>
      <c r="AI126" s="327">
        <f>IF(AE126&lt;1,"",'3'!$Z$11)</f>
        <v>64</v>
      </c>
      <c r="AJ126" s="315"/>
      <c r="AK126" s="316" t="str">
        <f>IF(G126&lt;1,"",
IF($C$1="Bulgarisch - BG",HYPERLINK(CONCATENATE("https://www.saflax.de/0-WVK-Retail/Bilder-Pictures/SAFLAX-",'Basis-Tabelle-Samen'!C183,"-",'Basis-Tabelle-Samen'!J183,"-seed-package-front-cr-bulgarian.jpg")),
IF($C$1="Dänisch - DK",HYPERLINK(CONCATENATE("https://www.saflax.de/0-WVK-Retail/Bilder-Pictures/SAFLAX-",'Basis-Tabelle-Samen'!C183,"-",'Basis-Tabelle-Samen'!J183,"-seed-package-front-cr-danish.jpg")),
IF($C$1="Deutsch - DE",HYPERLINK(CONCATENATE("https://www.saflax.de/0-WVK-Retail/Bilder-Pictures/SAFLAX-",'Basis-Tabelle-Samen'!C183,"-",'Basis-Tabelle-Samen'!J183,"-seed-package-front-cr-german.jpg")),
IF($C$1="Englisch - UK",HYPERLINK(CONCATENATE("https://www.saflax.de/0-WVK-Retail/Bilder-Pictures/SAFLAX-",'Basis-Tabelle-Samen'!C183,"-",'Basis-Tabelle-Samen'!J183,"-seed-package-front-cr-english.jpg")),
IF($C$1="Estnisch - EE",HYPERLINK(CONCATENATE("https://www.saflax.de/0-WVK-Retail/Bilder-Pictures/SAFLAX-",'Basis-Tabelle-Samen'!C183,"-",'Basis-Tabelle-Samen'!J183,"-seed-package-front-cr-estonian.jpg")),
IF($C$1="Finnisch - FI",HYPERLINK(CONCATENATE("https://www.saflax.de/0-WVK-Retail/Bilder-Pictures/SAFLAX-",'Basis-Tabelle-Samen'!C183,"-",'Basis-Tabelle-Samen'!J183,"-seed-package-front-cr-finnish.jpg")),
IF($C$1="Französisch - FR",HYPERLINK(CONCATENATE("https://www.saflax.de/0-WVK-Retail/Bilder-Pictures/SAFLAX-",'Basis-Tabelle-Samen'!C183,"-",'Basis-Tabelle-Samen'!J183,"-seed-package-front-cr-french.jpg")),
IF($C$1="Griechisch - GR",HYPERLINK(CONCATENATE("https://www.saflax.de/0-WVK-Retail/Bilder-Pictures/SAFLAX-",'Basis-Tabelle-Samen'!C183,"-",'Basis-Tabelle-Samen'!J183,"-seed-package-front-cr-greek.jpg")),
IF($C$1="Irisch - IE",HYPERLINK(CONCATENATE("https://www.saflax.de/0-WVK-Retail/Bilder-Pictures/SAFLAX-",'Basis-Tabelle-Samen'!C183,"-",'Basis-Tabelle-Samen'!J183,"-seed-package-front-cr-irish.jpg")),
IF($C$1="Isländisch - IS",HYPERLINK(CONCATENATE("https://www.saflax.de/0-WVK-Retail/Bilder-Pictures/SAFLAX-",'Basis-Tabelle-Samen'!C183,"-",'Basis-Tabelle-Samen'!J183,"-seed-package-front-cr-icelandic.jpg")),
IF($C$1="Italienisch - IT",HYPERLINK(CONCATENATE("https://www.saflax.de/0-WVK-Retail/Bilder-Pictures/SAFLAX-",'Basis-Tabelle-Samen'!C183,"-",'Basis-Tabelle-Samen'!J183,"-seed-package-front-cr-italian.jpg")),
IF($C$1="Japanisch - JP",HYPERLINK(CONCATENATE("https://www.saflax.de/0-WVK-Retail/Bilder-Pictures/SAFLAX-",'Basis-Tabelle-Samen'!C183,"-",'Basis-Tabelle-Samen'!J183,"-seed-package-front-cr-japanese.jpg")),
IF($C$1="Kroatisch - HR",HYPERLINK(CONCATENATE("https://www.saflax.de/0-WVK-Retail/Bilder-Pictures/SAFLAX-",'Basis-Tabelle-Samen'!C183,"-",'Basis-Tabelle-Samen'!J183,"-seed-package-front-cr-croatian.jpg")),
IF($C$1="Lettisch - LV",HYPERLINK(CONCATENATE("https://www.saflax.de/0-WVK-Retail/Bilder-Pictures/SAFLAX-",'Basis-Tabelle-Samen'!C183,"-",'Basis-Tabelle-Samen'!J183,"-seed-package-front-cr-latvian.jpg")),
IF($C$1="Litauisch - LT",HYPERLINK(CONCATENATE("https://www.saflax.de/0-WVK-Retail/Bilder-Pictures/SAFLAX-",'Basis-Tabelle-Samen'!C183,"-",'Basis-Tabelle-Samen'!J183,"-seed-package-front-cr-lithuanian.jpg")),
IF($C$1="Maltesisch - MT",HYPERLINK(CONCATENATE("https://www.saflax.de/0-WVK-Retail/Bilder-Pictures/SAFLAX-",'Basis-Tabelle-Samen'!C183,"-",'Basis-Tabelle-Samen'!J183,"-seed-package-front-cr-maltese.jpg")),
IF($C$1="Niederländisch - NL",HYPERLINK(CONCATENATE("https://www.saflax.de/0-WVK-Retail/Bilder-Pictures/SAFLAX-",'Basis-Tabelle-Samen'!C183,"-",'Basis-Tabelle-Samen'!J183,"-seed-package-front-cr-dutch.jpg")),
IF($C$1="Norwegisch - NO",HYPERLINK(CONCATENATE("https://www.saflax.de/0-WVK-Retail/Bilder-Pictures/SAFLAX-",'Basis-Tabelle-Samen'!C183,"-",'Basis-Tabelle-Samen'!J183,"-seed-package-front-cr-nowegian.jpg")),
IF($C$1="Polnisch - PL",HYPERLINK(CONCATENATE("https://www.saflax.de/0-WVK-Retail/Bilder-Pictures/SAFLAX-",'Basis-Tabelle-Samen'!C183,"-",'Basis-Tabelle-Samen'!J183,"-seed-package-front-cr-polish.jpg")),
IF($C$1="Portugiesisch - PT",HYPERLINK(CONCATENATE("https://www.saflax.de/0-WVK-Retail/Bilder-Pictures/SAFLAX-",'Basis-Tabelle-Samen'!C183,"-",'Basis-Tabelle-Samen'!J183,"-seed-package-front-cr-portuguese.jpg")),
IF($C$1="Rumänisch - RO",HYPERLINK(CONCATENATE("https://www.saflax.de/0-WVK-Retail/Bilder-Pictures/SAFLAX-",'Basis-Tabelle-Samen'!C183,"-",'Basis-Tabelle-Samen'!J183,"-seed-package-front-cr-romanian.jpg")),
IF($C$1="Schwedisch - SE",HYPERLINK(CONCATENATE("https://www.saflax.de/0-WVK-Retail/Bilder-Pictures/SAFLAX-",'Basis-Tabelle-Samen'!C183,"-",'Basis-Tabelle-Samen'!J183,"-seed-package-front-cr-swedish.jpg")),
IF($C$1="Slowakisch - SK",HYPERLINK(CONCATENATE("https://www.saflax.de/0-WVK-Retail/Bilder-Pictures/SAFLAX-",'Basis-Tabelle-Samen'!C183,"-",'Basis-Tabelle-Samen'!J183,"-seed-package-front-cr-slovak.jpg")),
IF($C$1="Slowenisch - SI",HYPERLINK(CONCATENATE("https://www.saflax.de/0-WVK-Retail/Bilder-Pictures/SAFLAX-",'Basis-Tabelle-Samen'!C183,"-",'Basis-Tabelle-Samen'!J183,"-seed-package-front-cr-slovenian.jpg")),
IF($C$1="Spanisch - ES",HYPERLINK(CONCATENATE("https://www.saflax.de/0-WVK-Retail/Bilder-Pictures/SAFLAX-",'Basis-Tabelle-Samen'!C183,"-",'Basis-Tabelle-Samen'!J183,"-seed-package-front-cr-spanish.jpg")),
IF($C$1="Tschechisch - CZ",HYPERLINK(CONCATENATE("https://www.saflax.de/0-WVK-Retail/Bilder-Pictures/SAFLAX-",'Basis-Tabelle-Samen'!C183,"-",'Basis-Tabelle-Samen'!J183,"-seed-package-front-cr-czech.jpg")),
IF($C$1="Türkisch - TR",HYPERLINK(CONCATENATE("https://www.saflax.de/0-WVK-Retail/Bilder-Pictures/SAFLAX-",'Basis-Tabelle-Samen'!C183,"-",'Basis-Tabelle-Samen'!J183,"-seed-package-front-cr-turkish.jpg")),
IF($C$1="Ungarisch - HU",HYPERLINK(CONCATENATE("https://www.saflax.de/0-WVK-Retail/Bilder-Pictures/SAFLAX-",'Basis-Tabelle-Samen'!C183,"-",'Basis-Tabelle-Samen'!J183,"-seed-package-front-cr-hungarian.jpg")),
" ACHTUNG")))))))))))))))))))))))))))))</f>
        <v>https://www.saflax.de/0-WVK-Retail/Bilder-Pictures/SAFLAX-18721-beta-vulgaris-seed-package-front-cr-english.jpg</v>
      </c>
      <c r="AL126" s="330" t="str">
        <f>IF(G126&lt;1,"",
IF($C$1="Bulgarisch - BG",HYPERLINK(CONCATENATE("https://www.saflax.de/0-WVK-Retail/Bilder-Pictures/SAFLAX-",'Basis-Tabelle-Samen'!C183,"-",'Basis-Tabelle-Samen'!J183,"-seed-package-back-cr-bulgarian.jpg")),
IF($C$1="Dänisch - DK",HYPERLINK(CONCATENATE("https://www.saflax.de/0-WVK-Retail/Bilder-Pictures/SAFLAX-",'Basis-Tabelle-Samen'!C183,"-",'Basis-Tabelle-Samen'!J183,"-seed-package-back-cr-danish.jpg")),
IF($C$1="Deutsch - DE",HYPERLINK(CONCATENATE("https://www.saflax.de/0-WVK-Retail/Bilder-Pictures/SAFLAX-",'Basis-Tabelle-Samen'!C183,"-",'Basis-Tabelle-Samen'!J183,"-seed-package-back-cr-german.jpg")),
IF($C$1="Englisch - UK",HYPERLINK(CONCATENATE("https://www.saflax.de/0-WVK-Retail/Bilder-Pictures/SAFLAX-",'Basis-Tabelle-Samen'!C183,"-",'Basis-Tabelle-Samen'!J183,"-seed-package-back-cr-english.jpg")),
IF($C$1="Estnisch - EE",HYPERLINK(CONCATENATE("https://www.saflax.de/0-WVK-Retail/Bilder-Pictures/SAFLAX-",'Basis-Tabelle-Samen'!C183,"-",'Basis-Tabelle-Samen'!J183,"-seed-package-back-cr-estonian.jpg")),
IF($C$1="Finnisch - FI",HYPERLINK(CONCATENATE("https://www.saflax.de/0-WVK-Retail/Bilder-Pictures/SAFLAX-",'Basis-Tabelle-Samen'!C183,"-",'Basis-Tabelle-Samen'!J183,"-seed-package-back-cr-finnish.jpg")),
IF($C$1="Französisch - FR",HYPERLINK(CONCATENATE("https://www.saflax.de/0-WVK-Retail/Bilder-Pictures/SAFLAX-",'Basis-Tabelle-Samen'!C183,"-",'Basis-Tabelle-Samen'!J183,"-seed-package-back-cr-french.jpg")),
IF($C$1="Griechisch - GR",HYPERLINK(CONCATENATE("https://www.saflax.de/0-WVK-Retail/Bilder-Pictures/SAFLAX-",'Basis-Tabelle-Samen'!C183,"-",'Basis-Tabelle-Samen'!J183,"-seed-package-back-cr-greek.jpg")),
IF($C$1="Irisch - IE",HYPERLINK(CONCATENATE("https://www.saflax.de/0-WVK-Retail/Bilder-Pictures/SAFLAX-",'Basis-Tabelle-Samen'!C183,"-",'Basis-Tabelle-Samen'!J183,"-seed-package-back-cr-irish.jpg")),
IF($C$1="Isländisch - IS",HYPERLINK(CONCATENATE("https://www.saflax.de/0-WVK-Retail/Bilder-Pictures/SAFLAX-",'Basis-Tabelle-Samen'!C183,"-",'Basis-Tabelle-Samen'!J183,"-seed-package-back-cr-icelandic.jpg")),
IF($C$1="Italienisch - IT",HYPERLINK(CONCATENATE("https://www.saflax.de/0-WVK-Retail/Bilder-Pictures/SAFLAX-",'Basis-Tabelle-Samen'!C183,"-",'Basis-Tabelle-Samen'!J183,"-seed-package-back-cr-italian.jpg")),
IF($C$1="Japanisch - JP",HYPERLINK(CONCATENATE("https://www.saflax.de/0-WVK-Retail/Bilder-Pictures/SAFLAX-",'Basis-Tabelle-Samen'!C183,"-",'Basis-Tabelle-Samen'!J183,"-seed-package-back-cr-japanese.jpg")),
IF($C$1="Kroatisch - HR",HYPERLINK(CONCATENATE("https://www.saflax.de/0-WVK-Retail/Bilder-Pictures/SAFLAX-",'Basis-Tabelle-Samen'!C183,"-",'Basis-Tabelle-Samen'!J183,"-seed-package-back-cr-croatian.jpg")),
IF($C$1="Lettisch - LV",HYPERLINK(CONCATENATE("https://www.saflax.de/0-WVK-Retail/Bilder-Pictures/SAFLAX-",'Basis-Tabelle-Samen'!C183,"-",'Basis-Tabelle-Samen'!J183,"-seed-package-back-cr-latvian.jpg")),
IF($C$1="Litauisch - LT",HYPERLINK(CONCATENATE("https://www.saflax.de/0-WVK-Retail/Bilder-Pictures/SAFLAX-",'Basis-Tabelle-Samen'!C183,"-",'Basis-Tabelle-Samen'!J183,"-seed-package-back-cr-lithuanian.jpg")),
IF($C$1="Maltesisch - MT",HYPERLINK(CONCATENATE("https://www.saflax.de/0-WVK-Retail/Bilder-Pictures/SAFLAX-",'Basis-Tabelle-Samen'!C183,"-",'Basis-Tabelle-Samen'!J183,"-seed-package-back-cr-maltese.jpg")),
IF($C$1="Niederländisch - NL",HYPERLINK(CONCATENATE("https://www.saflax.de/0-WVK-Retail/Bilder-Pictures/SAFLAX-",'Basis-Tabelle-Samen'!C183,"-",'Basis-Tabelle-Samen'!J183,"-seed-package-back-cr-dutch.jpg")),
IF($C$1="Norwegisch - NO",HYPERLINK(CONCATENATE("https://www.saflax.de/0-WVK-Retail/Bilder-Pictures/SAFLAX-",'Basis-Tabelle-Samen'!C183,"-",'Basis-Tabelle-Samen'!J183,"-seed-package-back-cr-nowegian.jpg")),
IF($C$1="Polnisch - PL",HYPERLINK(CONCATENATE("https://www.saflax.de/0-WVK-Retail/Bilder-Pictures/SAFLAX-",'Basis-Tabelle-Samen'!C183,"-",'Basis-Tabelle-Samen'!J183,"-seed-package-back-cr-polish.jpg")),
IF($C$1="Portugiesisch - PT",HYPERLINK(CONCATENATE("https://www.saflax.de/0-WVK-Retail/Bilder-Pictures/SAFLAX-",'Basis-Tabelle-Samen'!C183,"-",'Basis-Tabelle-Samen'!J183,"-seed-package-back-cr-portuguese.jpg")),
IF($C$1="Rumänisch - RO",HYPERLINK(CONCATENATE("https://www.saflax.de/0-WVK-Retail/Bilder-Pictures/SAFLAX-",'Basis-Tabelle-Samen'!C183,"-",'Basis-Tabelle-Samen'!J183,"-seed-package-back-cr-romanian.jpg")),
IF($C$1="Schwedisch - SE",HYPERLINK(CONCATENATE("https://www.saflax.de/0-WVK-Retail/Bilder-Pictures/SAFLAX-",'Basis-Tabelle-Samen'!C183,"-",'Basis-Tabelle-Samen'!J183,"-seed-package-back-cr-swedish.jpg")),
IF($C$1="Slowakisch - SK",HYPERLINK(CONCATENATE("https://www.saflax.de/0-WVK-Retail/Bilder-Pictures/SAFLAX-",'Basis-Tabelle-Samen'!C183,"-",'Basis-Tabelle-Samen'!J183,"-seed-package-back-cr-slovak.jpg")),
IF($C$1="Slowenisch - SI",HYPERLINK(CONCATENATE("https://www.saflax.de/0-WVK-Retail/Bilder-Pictures/SAFLAX-",'Basis-Tabelle-Samen'!C183,"-",'Basis-Tabelle-Samen'!J183,"-seed-package-back-cr-slovenian.jpg")),
IF($C$1="Spanisch - ES",HYPERLINK(CONCATENATE("https://www.saflax.de/0-WVK-Retail/Bilder-Pictures/SAFLAX-",'Basis-Tabelle-Samen'!C183,"-",'Basis-Tabelle-Samen'!J183,"-seed-package-back-cr-spanish.jpg")),
IF($C$1="Tschechisch - CZ",HYPERLINK(CONCATENATE("https://www.saflax.de/0-WVK-Retail/Bilder-Pictures/SAFLAX-",'Basis-Tabelle-Samen'!C183,"-",'Basis-Tabelle-Samen'!J183,"-seed-package-back-cr-czech.jpg")),
IF($C$1="Türkisch - TR",HYPERLINK(CONCATENATE("https://www.saflax.de/0-WVK-Retail/Bilder-Pictures/SAFLAX-",'Basis-Tabelle-Samen'!C183,"-",'Basis-Tabelle-Samen'!J183,"-seed-package-back-cr-turkish.jpg")),
IF($C$1="Ungarisch - HU",HYPERLINK(CONCATENATE("https://www.saflax.de/0-WVK-Retail/Bilder-Pictures/SAFLAX-",'Basis-Tabelle-Samen'!C183,"-",'Basis-Tabelle-Samen'!J183,"-seed-package-back-cr-hungarian.jpg")),
" ACHTUNG")))))))))))))))))))))))))))))</f>
        <v>https://www.saflax.de/0-WVK-Retail/Bilder-Pictures/SAFLAX-18721-beta-vulgaris-seed-package-back-cr-english.jpg</v>
      </c>
      <c r="AM126" s="330" t="str">
        <f>IF(H126&lt;1,"",
IF($C$1="Bulgarisch - BG",HYPERLINK(CONCATENATE("https://www.saflax.de/0-WVK-Retail/Bilder-Pictures/SAFLAX-",'Basis-Tabelle-Samen'!K183,"-",'Basis-Tabelle-Samen'!J183,"-garden-to-go-mini-bulgarian.jpg")),
IF($C$1="Dänisch - DK",HYPERLINK(CONCATENATE("https://www.saflax.de/0-WVK-Retail/Bilder-Pictures/SAFLAX-",'Basis-Tabelle-Samen'!K183,"-",'Basis-Tabelle-Samen'!J183,"-garden-to-go-mini-danish.jpg")),
IF($C$1="Deutsch - DE",HYPERLINK(CONCATENATE("https://www.saflax.de/0-WVK-Retail/Bilder-Pictures/SAFLAX-",'Basis-Tabelle-Samen'!K183,"-",'Basis-Tabelle-Samen'!J183,"-garden-to-go-mini-german.jpg")),
IF($C$1="Englisch - UK",HYPERLINK(CONCATENATE("https://www.saflax.de/0-WVK-Retail/Bilder-Pictures/SAFLAX-",'Basis-Tabelle-Samen'!K183,"-",'Basis-Tabelle-Samen'!J183,"-garden-to-go-mini-english.jpg")),
IF($C$1="Estnisch - EE",HYPERLINK(CONCATENATE("https://www.saflax.de/0-WVK-Retail/Bilder-Pictures/SAFLAX-",'Basis-Tabelle-Samen'!K183,"-",'Basis-Tabelle-Samen'!J183,"-garden-to-go-mini-estonian.jpg")),
IF($C$1="Finnisch - FI",HYPERLINK(CONCATENATE("https://www.saflax.de/0-WVK-Retail/Bilder-Pictures/SAFLAX-",'Basis-Tabelle-Samen'!K183,"-",'Basis-Tabelle-Samen'!J183,"-garden-to-go-mini-finnish.jpg")),
IF($C$1="Französisch - FR",HYPERLINK(CONCATENATE("https://www.saflax.de/0-WVK-Retail/Bilder-Pictures/SAFLAX-",'Basis-Tabelle-Samen'!K183,"-",'Basis-Tabelle-Samen'!J183,"-garden-to-go-mini-french.jpg")),
IF($C$1="Griechisch - GR",HYPERLINK(CONCATENATE("https://www.saflax.de/0-WVK-Retail/Bilder-Pictures/SAFLAX-",'Basis-Tabelle-Samen'!K183,"-",'Basis-Tabelle-Samen'!J183,"-garden-to-go-mini-greek.jpg")),
IF($C$1="Irisch - IE",HYPERLINK(CONCATENATE("https://www.saflax.de/0-WVK-Retail/Bilder-Pictures/SAFLAX-",'Basis-Tabelle-Samen'!K183,"-",'Basis-Tabelle-Samen'!J183,"-garden-to-go-mini-irish.jpg")),
IF($C$1="Isländisch - IS",HYPERLINK(CONCATENATE("https://www.saflax.de/0-WVK-Retail/Bilder-Pictures/SAFLAX-",'Basis-Tabelle-Samen'!K183,"-",'Basis-Tabelle-Samen'!J183,"-garden-to-go-mini-icelandic.jpg")),
IF($C$1="Italienisch - IT",HYPERLINK(CONCATENATE("https://www.saflax.de/0-WVK-Retail/Bilder-Pictures/SAFLAX-",'Basis-Tabelle-Samen'!K183,"-",'Basis-Tabelle-Samen'!J183,"-garden-to-go-mini-italian.jpg")),
IF($C$1="Japanisch - JP",HYPERLINK(CONCATENATE("https://www.saflax.de/0-WVK-Retail/Bilder-Pictures/SAFLAX-",'Basis-Tabelle-Samen'!K183,"-",'Basis-Tabelle-Samen'!J183,"-garden-to-go-mini-japanese.jpg")),
IF($C$1="Kroatisch - HR",HYPERLINK(CONCATENATE("https://www.saflax.de/0-WVK-Retail/Bilder-Pictures/SAFLAX-",'Basis-Tabelle-Samen'!K183,"-",'Basis-Tabelle-Samen'!J183,"-garden-to-go-mini-croatian.jpg")),
IF($C$1="Lettisch - LV",HYPERLINK(CONCATENATE("https://www.saflax.de/0-WVK-Retail/Bilder-Pictures/SAFLAX-",'Basis-Tabelle-Samen'!K183,"-",'Basis-Tabelle-Samen'!J183,"-garden-to-go-mini-latvian.jpg")),
IF($C$1="Litauisch - LT",HYPERLINK(CONCATENATE("https://www.saflax.de/0-WVK-Retail/Bilder-Pictures/SAFLAX-",'Basis-Tabelle-Samen'!K183,"-",'Basis-Tabelle-Samen'!J183,"-garden-to-go-mini-lithuanian.jpg")),
IF($C$1="Maltesisch - MT",HYPERLINK(CONCATENATE("https://www.saflax.de/0-WVK-Retail/Bilder-Pictures/SAFLAX-",'Basis-Tabelle-Samen'!K183,"-",'Basis-Tabelle-Samen'!J183,"-garden-to-go-mini-maltese.jpg")),
IF($C$1="Niederländisch - NL",HYPERLINK(CONCATENATE("https://www.saflax.de/0-WVK-Retail/Bilder-Pictures/SAFLAX-",'Basis-Tabelle-Samen'!K183,"-",'Basis-Tabelle-Samen'!J183,"-garden-to-go-mini-dutch.jpg")),
IF($C$1="Norwegisch - NO",HYPERLINK(CONCATENATE("https://www.saflax.de/0-WVK-Retail/Bilder-Pictures/SAFLAX-",'Basis-Tabelle-Samen'!K183,"-",'Basis-Tabelle-Samen'!J183,"-garden-to-go-mini-nowegian.jpg")),
IF($C$1="Polnisch - PL",HYPERLINK(CONCATENATE("https://www.saflax.de/0-WVK-Retail/Bilder-Pictures/SAFLAX-",'Basis-Tabelle-Samen'!K183,"-",'Basis-Tabelle-Samen'!J183,"-garden-to-go-mini-polish.jpg")),
IF($C$1="Portugiesisch - PT",HYPERLINK(CONCATENATE("https://www.saflax.de/0-WVK-Retail/Bilder-Pictures/SAFLAX-",'Basis-Tabelle-Samen'!K183,"-",'Basis-Tabelle-Samen'!J183,"-garden-to-go-mini-portuguese.jpg")),
IF($C$1="Rumänisch - RO",HYPERLINK(CONCATENATE("https://www.saflax.de/0-WVK-Retail/Bilder-Pictures/SAFLAX-",'Basis-Tabelle-Samen'!K183,"-",'Basis-Tabelle-Samen'!J183,"-garden-to-go-mini-romanian.jpg")),
IF($C$1="Schwedisch - SE",HYPERLINK(CONCATENATE("https://www.saflax.de/0-WVK-Retail/Bilder-Pictures/SAFLAX-",'Basis-Tabelle-Samen'!K183,"-",'Basis-Tabelle-Samen'!J183,"-garden-to-go-mini-swedish.jpg")),
IF($C$1="Slowakisch - SK",HYPERLINK(CONCATENATE("https://www.saflax.de/0-WVK-Retail/Bilder-Pictures/SAFLAX-",'Basis-Tabelle-Samen'!K183,"-",'Basis-Tabelle-Samen'!J183,"-garden-to-go-mini-slovak.jpg")),
IF($C$1="Slowenisch - SI",HYPERLINK(CONCATENATE("https://www.saflax.de/0-WVK-Retail/Bilder-Pictures/SAFLAX-",'Basis-Tabelle-Samen'!K183,"-",'Basis-Tabelle-Samen'!J183,"-garden-to-go-mini-slovenian.jpg")),
IF($C$1="Spanisch - ES",HYPERLINK(CONCATENATE("https://www.saflax.de/0-WVK-Retail/Bilder-Pictures/SAFLAX-",'Basis-Tabelle-Samen'!K183,"-",'Basis-Tabelle-Samen'!J183,"-garden-to-go-mini-spanish.jpg")),
IF($C$1="Tschechisch - CZ",HYPERLINK(CONCATENATE("https://www.saflax.de/0-WVK-Retail/Bilder-Pictures/SAFLAX-",'Basis-Tabelle-Samen'!K183,"-",'Basis-Tabelle-Samen'!J183,"-garden-to-go-mini-czech.jpg")),
IF($C$1="Türkisch - TR",HYPERLINK(CONCATENATE("https://www.saflax.de/0-WVK-Retail/Bilder-Pictures/SAFLAX-",'Basis-Tabelle-Samen'!K183,"-",'Basis-Tabelle-Samen'!J183,"-garden-to-go-mini-turkish.jpg")),
IF($C$1="Ungarisch - HU",HYPERLINK(CONCATENATE("https://www.saflax.de/0-WVK-Retail/Bilder-Pictures/SAFLAX-",'Basis-Tabelle-Samen'!K183,"-",'Basis-Tabelle-Samen'!J183,"-garden-to-go-mini-hungarian.jpg")),
" ACHTUNG")))))))))))))))))))))))))))))</f>
        <v>https://www.saflax.de/0-WVK-Retail/Bilder-Pictures/SAFLAX-78721-beta-vulgaris-garden-to-go-mini-english.jpg</v>
      </c>
      <c r="AN126" s="330" t="str">
        <f>IF(I126&lt;1,"",
IF($C$1="Bulgarisch - BG",HYPERLINK(CONCATENATE("https://www.saflax.de/0-WVK-Retail/Bilder-Pictures/SAFLAX-",'Basis-Tabelle-Samen'!N183,"-",'Basis-Tabelle-Samen'!J183,"-garden-to-go-lite-bulgarian.jpg")),
IF($C$1="Dänisch - DK",HYPERLINK(CONCATENATE("https://www.saflax.de/0-WVK-Retail/Bilder-Pictures/SAFLAX-",'Basis-Tabelle-Samen'!N183,"-",'Basis-Tabelle-Samen'!J183,"-garden-to-go-lite-danish.jpg")),
IF($C$1="Deutsch - DE",HYPERLINK(CONCATENATE("https://www.saflax.de/0-WVK-Retail/Bilder-Pictures/SAFLAX-",'Basis-Tabelle-Samen'!N183,"-",'Basis-Tabelle-Samen'!J183,"-garden-to-go-lite-german.jpg")),
IF($C$1="Englisch - UK",HYPERLINK(CONCATENATE("https://www.saflax.de/0-WVK-Retail/Bilder-Pictures/SAFLAX-",'Basis-Tabelle-Samen'!N183,"-",'Basis-Tabelle-Samen'!J183,"-garden-to-go-lite-english.jpg")),
IF($C$1="Estnisch - EE",HYPERLINK(CONCATENATE("https://www.saflax.de/0-WVK-Retail/Bilder-Pictures/SAFLAX-",'Basis-Tabelle-Samen'!N183,"-",'Basis-Tabelle-Samen'!J183,"-garden-to-go-lite-estonian.jpg")),
IF($C$1="Finnisch - FI",HYPERLINK(CONCATENATE("https://www.saflax.de/0-WVK-Retail/Bilder-Pictures/SAFLAX-",'Basis-Tabelle-Samen'!N183,"-",'Basis-Tabelle-Samen'!J183,"-garden-to-go-lite-finnish.jpg")),
IF($C$1="Französisch - FR",HYPERLINK(CONCATENATE("https://www.saflax.de/0-WVK-Retail/Bilder-Pictures/SAFLAX-",'Basis-Tabelle-Samen'!N183,"-",'Basis-Tabelle-Samen'!J183,"-garden-to-go-lite-french.jpg")),
IF($C$1="Griechisch - GR",HYPERLINK(CONCATENATE("https://www.saflax.de/0-WVK-Retail/Bilder-Pictures/SAFLAX-",'Basis-Tabelle-Samen'!N183,"-",'Basis-Tabelle-Samen'!J183,"-garden-to-go-lite-greek.jpg")),
IF($C$1="Irisch - IE",HYPERLINK(CONCATENATE("https://www.saflax.de/0-WVK-Retail/Bilder-Pictures/SAFLAX-",'Basis-Tabelle-Samen'!N183,"-",'Basis-Tabelle-Samen'!J183,"-garden-to-go-lite-irish.jpg")),
IF($C$1="Isländisch - IS",HYPERLINK(CONCATENATE("https://www.saflax.de/0-WVK-Retail/Bilder-Pictures/SAFLAX-",'Basis-Tabelle-Samen'!N183,"-",'Basis-Tabelle-Samen'!J183,"-garden-to-go-lite-icelandic.jpg")),
IF($C$1="Italienisch - IT",HYPERLINK(CONCATENATE("https://www.saflax.de/0-WVK-Retail/Bilder-Pictures/SAFLAX-",'Basis-Tabelle-Samen'!N183,"-",'Basis-Tabelle-Samen'!J183,"-garden-to-go-lite-italian.jpg")),
IF($C$1="Japanisch - JP",HYPERLINK(CONCATENATE("https://www.saflax.de/0-WVK-Retail/Bilder-Pictures/SAFLAX-",'Basis-Tabelle-Samen'!N183,"-",'Basis-Tabelle-Samen'!J183,"-garden-to-go-lite-japanese.jpg")),
IF($C$1="Kroatisch - HR",HYPERLINK(CONCATENATE("https://www.saflax.de/0-WVK-Retail/Bilder-Pictures/SAFLAX-",'Basis-Tabelle-Samen'!N183,"-",'Basis-Tabelle-Samen'!J183,"-garden-to-go-lite-croatian.jpg")),
IF($C$1="Lettisch - LV",HYPERLINK(CONCATENATE("https://www.saflax.de/0-WVK-Retail/Bilder-Pictures/SAFLAX-",'Basis-Tabelle-Samen'!N183,"-",'Basis-Tabelle-Samen'!J183,"-garden-to-go-lite-latvian.jpg")),
IF($C$1="Litauisch - LT",HYPERLINK(CONCATENATE("https://www.saflax.de/0-WVK-Retail/Bilder-Pictures/SAFLAX-",'Basis-Tabelle-Samen'!N183,"-",'Basis-Tabelle-Samen'!J183,"-garden-to-go-lite-lithuanian.jpg")),
IF($C$1="Maltesisch - MT",HYPERLINK(CONCATENATE("https://www.saflax.de/0-WVK-Retail/Bilder-Pictures/SAFLAX-",'Basis-Tabelle-Samen'!N183,"-",'Basis-Tabelle-Samen'!J183,"-garden-to-go-lite-maltese.jpg")),
IF($C$1="Niederländisch - NL",HYPERLINK(CONCATENATE("https://www.saflax.de/0-WVK-Retail/Bilder-Pictures/SAFLAX-",'Basis-Tabelle-Samen'!N183,"-",'Basis-Tabelle-Samen'!J183,"-garden-to-go-lite-dutch.jpg")),
IF($C$1="Norwegisch - NO",HYPERLINK(CONCATENATE("https://www.saflax.de/0-WVK-Retail/Bilder-Pictures/SAFLAX-",'Basis-Tabelle-Samen'!N183,"-",'Basis-Tabelle-Samen'!J183,"-garden-to-go-lite-nowegian.jpg")),
IF($C$1="Polnisch - PL",HYPERLINK(CONCATENATE("https://www.saflax.de/0-WVK-Retail/Bilder-Pictures/SAFLAX-",'Basis-Tabelle-Samen'!N183,"-",'Basis-Tabelle-Samen'!J183,"-garden-to-go-lite-polish.jpg")),
IF($C$1="Portugiesisch - PT",HYPERLINK(CONCATENATE("https://www.saflax.de/0-WVK-Retail/Bilder-Pictures/SAFLAX-",'Basis-Tabelle-Samen'!N183,"-",'Basis-Tabelle-Samen'!J183,"-garden-to-go-lite-portuguese.jpg")),
IF($C$1="Rumänisch - RO",HYPERLINK(CONCATENATE("https://www.saflax.de/0-WVK-Retail/Bilder-Pictures/SAFLAX-",'Basis-Tabelle-Samen'!N183,"-",'Basis-Tabelle-Samen'!J183,"-garden-to-go-lite-romanian.jpg")),
IF($C$1="Schwedisch - SE",HYPERLINK(CONCATENATE("https://www.saflax.de/0-WVK-Retail/Bilder-Pictures/SAFLAX-",'Basis-Tabelle-Samen'!N183,"-",'Basis-Tabelle-Samen'!J183,"-garden-to-go-lite-swedish.jpg")),
IF($C$1="Slowakisch - SK",HYPERLINK(CONCATENATE("https://www.saflax.de/0-WVK-Retail/Bilder-Pictures/SAFLAX-",'Basis-Tabelle-Samen'!N183,"-",'Basis-Tabelle-Samen'!J183,"-garden-to-go-lite-slovak.jpg")),
IF($C$1="Slowenisch - SI",HYPERLINK(CONCATENATE("https://www.saflax.de/0-WVK-Retail/Bilder-Pictures/SAFLAX-",'Basis-Tabelle-Samen'!N183,"-",'Basis-Tabelle-Samen'!J183,"-garden-to-go-lite-slovenian.jpg")),
IF($C$1="Spanisch - ES",HYPERLINK(CONCATENATE("https://www.saflax.de/0-WVK-Retail/Bilder-Pictures/SAFLAX-",'Basis-Tabelle-Samen'!N183,"-",'Basis-Tabelle-Samen'!J183,"-garden-to-go-lite-spanish.jpg")),
IF($C$1="Tschechisch - CZ",HYPERLINK(CONCATENATE("https://www.saflax.de/0-WVK-Retail/Bilder-Pictures/SAFLAX-",'Basis-Tabelle-Samen'!N183,"-",'Basis-Tabelle-Samen'!J183,"-garden-to-go-lite-czech.jpg")),
IF($C$1="Türkisch - TR",HYPERLINK(CONCATENATE("https://www.saflax.de/0-WVK-Retail/Bilder-Pictures/SAFLAX-",'Basis-Tabelle-Samen'!N183,"-",'Basis-Tabelle-Samen'!J183,"-garden-to-go-lite-turkish.jpg")),
IF($C$1="Ungarisch - HU",HYPERLINK(CONCATENATE("https://www.saflax.de/0-WVK-Retail/Bilder-Pictures/SAFLAX-",'Basis-Tabelle-Samen'!N183,"-",'Basis-Tabelle-Samen'!J183,"-garden-to-go-lite-hungarian.jpg")),
" ACHTUNG")))))))))))))))))))))))))))))</f>
        <v>https://www.saflax.de/0-WVK-Retail/Bilder-Pictures/SAFLAX-88721-beta-vulgaris-garden-to-go-lite-english.jpg</v>
      </c>
      <c r="AO126" s="330" t="str">
        <f>IF(J126&lt;1,"",
IF($C$1="Bulgarisch - BG",HYPERLINK(CONCATENATE("https://www.saflax.de/0-WVK-Retail/Bilder-Pictures/SAFLAX-",'Basis-Tabelle-Samen'!Q183,"-",'Basis-Tabelle-Samen'!J183,"-garden-to-go-bulgarian.jpg")),
IF($C$1="Dänisch - DK",HYPERLINK(CONCATENATE("https://www.saflax.de/0-WVK-Retail/Bilder-Pictures/SAFLAX-",'Basis-Tabelle-Samen'!Q183,"-",'Basis-Tabelle-Samen'!J183,"-garden-to-go-danish.jpg")),
IF($C$1="Deutsch - DE",HYPERLINK(CONCATENATE("https://www.saflax.de/0-WVK-Retail/Bilder-Pictures/SAFLAX-",'Basis-Tabelle-Samen'!Q183,"-",'Basis-Tabelle-Samen'!J183,"-garden-to-go-german.jpg")),
IF($C$1="Englisch - UK",HYPERLINK(CONCATENATE("https://www.saflax.de/0-WVK-Retail/Bilder-Pictures/SAFLAX-",'Basis-Tabelle-Samen'!Q183,"-",'Basis-Tabelle-Samen'!J183,"-garden-to-go-english.jpg")),
IF($C$1="Estnisch - EE",HYPERLINK(CONCATENATE("https://www.saflax.de/0-WVK-Retail/Bilder-Pictures/SAFLAX-",'Basis-Tabelle-Samen'!Q183,"-",'Basis-Tabelle-Samen'!J183,"-garden-to-go-estonian.jpg")),
IF($C$1="Finnisch - FI",HYPERLINK(CONCATENATE("https://www.saflax.de/0-WVK-Retail/Bilder-Pictures/SAFLAX-",'Basis-Tabelle-Samen'!Q183,"-",'Basis-Tabelle-Samen'!J183,"-garden-to-go-finnish.jpg")),
IF($C$1="Französisch - FR",HYPERLINK(CONCATENATE("https://www.saflax.de/0-WVK-Retail/Bilder-Pictures/SAFLAX-",'Basis-Tabelle-Samen'!Q183,"-",'Basis-Tabelle-Samen'!J183,"-garden-to-go-french.jpg")),
IF($C$1="Griechisch - GR",HYPERLINK(CONCATENATE("https://www.saflax.de/0-WVK-Retail/Bilder-Pictures/SAFLAX-",'Basis-Tabelle-Samen'!Q183,"-",'Basis-Tabelle-Samen'!J183,"-garden-to-go-greek.jpg")),
IF($C$1="Irisch - IE",HYPERLINK(CONCATENATE("https://www.saflax.de/0-WVK-Retail/Bilder-Pictures/SAFLAX-",'Basis-Tabelle-Samen'!Q183,"-",'Basis-Tabelle-Samen'!J183,"-garden-to-go-irish.jpg")),
IF($C$1="Isländisch - IS",HYPERLINK(CONCATENATE("https://www.saflax.de/0-WVK-Retail/Bilder-Pictures/SAFLAX-",'Basis-Tabelle-Samen'!Q183,"-",'Basis-Tabelle-Samen'!J183,"-garden-to-go-icelandic.jpg")),
IF($C$1="Italienisch - IT",HYPERLINK(CONCATENATE("https://www.saflax.de/0-WVK-Retail/Bilder-Pictures/SAFLAX-",'Basis-Tabelle-Samen'!Q183,"-",'Basis-Tabelle-Samen'!J183,"-garden-to-go-italian.jpg")),
IF($C$1="Japanisch - JP",HYPERLINK(CONCATENATE("https://www.saflax.de/0-WVK-Retail/Bilder-Pictures/SAFLAX-",'Basis-Tabelle-Samen'!Q183,"-",'Basis-Tabelle-Samen'!J183,"-garden-to-go-japanese.jpg")),
IF($C$1="Kroatisch - HR",HYPERLINK(CONCATENATE("https://www.saflax.de/0-WVK-Retail/Bilder-Pictures/SAFLAX-",'Basis-Tabelle-Samen'!Q183,"-",'Basis-Tabelle-Samen'!J183,"-garden-to-go-croatian.jpg")),
IF($C$1="Lettisch - LV",HYPERLINK(CONCATENATE("https://www.saflax.de/0-WVK-Retail/Bilder-Pictures/SAFLAX-",'Basis-Tabelle-Samen'!Q183,"-",'Basis-Tabelle-Samen'!J183,"-garden-to-go-latvian.jpg")),
IF($C$1="Litauisch - LT",HYPERLINK(CONCATENATE("https://www.saflax.de/0-WVK-Retail/Bilder-Pictures/SAFLAX-",'Basis-Tabelle-Samen'!Q183,"-",'Basis-Tabelle-Samen'!J183,"-garden-to-go-lithuanian.jpg")),
IF($C$1="Maltesisch - MT",HYPERLINK(CONCATENATE("https://www.saflax.de/0-WVK-Retail/Bilder-Pictures/SAFLAX-",'Basis-Tabelle-Samen'!Q183,"-",'Basis-Tabelle-Samen'!J183,"-garden-to-go-maltese.jpg")),
IF($C$1="Niederländisch - NL",HYPERLINK(CONCATENATE("https://www.saflax.de/0-WVK-Retail/Bilder-Pictures/SAFLAX-",'Basis-Tabelle-Samen'!Q183,"-",'Basis-Tabelle-Samen'!J183,"-garden-to-go-dutch.jpg")),
IF($C$1="Norwegisch - NO",HYPERLINK(CONCATENATE("https://www.saflax.de/0-WVK-Retail/Bilder-Pictures/SAFLAX-",'Basis-Tabelle-Samen'!Q183,"-",'Basis-Tabelle-Samen'!J183,"-garden-to-go-nowegian.jpg")),
IF($C$1="Polnisch - PL",HYPERLINK(CONCATENATE("https://www.saflax.de/0-WVK-Retail/Bilder-Pictures/SAFLAX-",'Basis-Tabelle-Samen'!Q183,"-",'Basis-Tabelle-Samen'!J183,"-garden-to-go-polish.jpg")),
IF($C$1="Portugiesisch - PT",HYPERLINK(CONCATENATE("https://www.saflax.de/0-WVK-Retail/Bilder-Pictures/SAFLAX-",'Basis-Tabelle-Samen'!Q183,"-",'Basis-Tabelle-Samen'!J183,"-garden-to-go-portuguese.jpg")),
IF($C$1="Rumänisch - RO",HYPERLINK(CONCATENATE("https://www.saflax.de/0-WVK-Retail/Bilder-Pictures/SAFLAX-",'Basis-Tabelle-Samen'!Q183,"-",'Basis-Tabelle-Samen'!J183,"-garden-to-go-romanian.jpg")),
IF($C$1="Schwedisch - SE",HYPERLINK(CONCATENATE("https://www.saflax.de/0-WVK-Retail/Bilder-Pictures/SAFLAX-",'Basis-Tabelle-Samen'!Q183,"-",'Basis-Tabelle-Samen'!J183,"-garden-to-go-swedish.jpg")),
IF($C$1="Slowakisch - SK",HYPERLINK(CONCATENATE("https://www.saflax.de/0-WVK-Retail/Bilder-Pictures/SAFLAX-",'Basis-Tabelle-Samen'!Q183,"-",'Basis-Tabelle-Samen'!J183,"-garden-to-go-slovak.jpg")),
IF($C$1="Slowenisch - SI",HYPERLINK(CONCATENATE("https://www.saflax.de/0-WVK-Retail/Bilder-Pictures/SAFLAX-",'Basis-Tabelle-Samen'!Q183,"-",'Basis-Tabelle-Samen'!J183,"-garden-to-go-slovenian.jpg")),
IF($C$1="Spanisch - ES",HYPERLINK(CONCATENATE("https://www.saflax.de/0-WVK-Retail/Bilder-Pictures/SAFLAX-",'Basis-Tabelle-Samen'!Q183,"-",'Basis-Tabelle-Samen'!J183,"-garden-to-go-spanish.jpg")),
IF($C$1="Tschechisch - CZ",HYPERLINK(CONCATENATE("https://www.saflax.de/0-WVK-Retail/Bilder-Pictures/SAFLAX-",'Basis-Tabelle-Samen'!Q183,"-",'Basis-Tabelle-Samen'!J183,"-garden-to-go-czech.jpg")),
IF($C$1="Türkisch - TR",HYPERLINK(CONCATENATE("https://www.saflax.de/0-WVK-Retail/Bilder-Pictures/SAFLAX-",'Basis-Tabelle-Samen'!Q183,"-",'Basis-Tabelle-Samen'!J183,"-garden-to-go-turkish.jpg")),
IF($C$1="Ungarisch - HU",HYPERLINK(CONCATENATE("https://www.saflax.de/0-WVK-Retail/Bilder-Pictures/SAFLAX-",'Basis-Tabelle-Samen'!Q183,"-",'Basis-Tabelle-Samen'!J183,"-garden-to-go-hungarian.jpg")),
" ACHTUNG")))))))))))))))))))))))))))))</f>
        <v>https://www.saflax.de/0-WVK-Retail/Bilder-Pictures/SAFLAX-58721-beta-vulgaris-garden-to-go-english.jpg</v>
      </c>
      <c r="AP126" s="330" t="str">
        <f>IF(K126&lt;1,"",
IF($C$1="Bulgarisch - BG",HYPERLINK(CONCATENATE("https://www.saflax.de/0-WVK-Retail/Bilder-Pictures/SAFLAX-",'Basis-Tabelle-Samen'!T183,"-",'Basis-Tabelle-Samen'!J183,"-cultivation-set-bulgarian.jpg")),
IF($C$1="Dänisch - DK",HYPERLINK(CONCATENATE("https://www.saflax.de/0-WVK-Retail/Bilder-Pictures/SAFLAX-",'Basis-Tabelle-Samen'!T183,"-",'Basis-Tabelle-Samen'!J183,"-cultivation-set-danish.jpg")),
IF($C$1="Deutsch - DE",HYPERLINK(CONCATENATE("https://www.saflax.de/0-WVK-Retail/Bilder-Pictures/SAFLAX-",'Basis-Tabelle-Samen'!T183,"-",'Basis-Tabelle-Samen'!J183,"-cultivation-set-german.jpg")),
IF($C$1="Englisch - UK",HYPERLINK(CONCATENATE("https://www.saflax.de/0-WVK-Retail/Bilder-Pictures/SAFLAX-",'Basis-Tabelle-Samen'!T183,"-",'Basis-Tabelle-Samen'!J183,"-cultivation-set-english.jpg")),
IF($C$1="Estnisch - EE",HYPERLINK(CONCATENATE("https://www.saflax.de/0-WVK-Retail/Bilder-Pictures/SAFLAX-",'Basis-Tabelle-Samen'!T183,"-",'Basis-Tabelle-Samen'!J183,"-cultivation-set-estonian.jpg")),
IF($C$1="Finnisch - FI",HYPERLINK(CONCATENATE("https://www.saflax.de/0-WVK-Retail/Bilder-Pictures/SAFLAX-",'Basis-Tabelle-Samen'!T183,"-",'Basis-Tabelle-Samen'!J183,"-cultivation-set-finnish.jpg")),
IF($C$1="Französisch - FR",HYPERLINK(CONCATENATE("https://www.saflax.de/0-WVK-Retail/Bilder-Pictures/SAFLAX-",'Basis-Tabelle-Samen'!T183,"-",'Basis-Tabelle-Samen'!J183,"-cultivation-set-french.jpg")),
IF($C$1="Griechisch - GR",HYPERLINK(CONCATENATE("https://www.saflax.de/0-WVK-Retail/Bilder-Pictures/SAFLAX-",'Basis-Tabelle-Samen'!T183,"-",'Basis-Tabelle-Samen'!J183,"-cultivation-set-greek.jpg")),
IF($C$1="Irisch - IE",HYPERLINK(CONCATENATE("https://www.saflax.de/0-WVK-Retail/Bilder-Pictures/SAFLAX-",'Basis-Tabelle-Samen'!T183,"-",'Basis-Tabelle-Samen'!J183,"-cultivation-set-irish.jpg")),
IF($C$1="Isländisch - IS",HYPERLINK(CONCATENATE("https://www.saflax.de/0-WVK-Retail/Bilder-Pictures/SAFLAX-",'Basis-Tabelle-Samen'!T183,"-",'Basis-Tabelle-Samen'!J183,"-cultivation-set-icelandic.jpg")),
IF($C$1="Italienisch - IT",HYPERLINK(CONCATENATE("https://www.saflax.de/0-WVK-Retail/Bilder-Pictures/SAFLAX-",'Basis-Tabelle-Samen'!T183,"-",'Basis-Tabelle-Samen'!J183,"-cultivation-set-italian.jpg")),
IF($C$1="Japanisch - JP",HYPERLINK(CONCATENATE("https://www.saflax.de/0-WVK-Retail/Bilder-Pictures/SAFLAX-",'Basis-Tabelle-Samen'!T183,"-",'Basis-Tabelle-Samen'!J183,"-cultivation-set-japanese.jpg")),
IF($C$1="Kroatisch - HR",HYPERLINK(CONCATENATE("https://www.saflax.de/0-WVK-Retail/Bilder-Pictures/SAFLAX-",'Basis-Tabelle-Samen'!T183,"-",'Basis-Tabelle-Samen'!J183,"-cultivation-set-croatian.jpg")),
IF($C$1="Lettisch - LV",HYPERLINK(CONCATENATE("https://www.saflax.de/0-WVK-Retail/Bilder-Pictures/SAFLAX-",'Basis-Tabelle-Samen'!T183,"-",'Basis-Tabelle-Samen'!J183,"-cultivation-set-latvian.jpg")),
IF($C$1="Litauisch - LT",HYPERLINK(CONCATENATE("https://www.saflax.de/0-WVK-Retail/Bilder-Pictures/SAFLAX-",'Basis-Tabelle-Samen'!T183,"-",'Basis-Tabelle-Samen'!J183,"-cultivation-set-lithuanian.jpg")),
IF($C$1="Maltesisch - MT",HYPERLINK(CONCATENATE("https://www.saflax.de/0-WVK-Retail/Bilder-Pictures/SAFLAX-",'Basis-Tabelle-Samen'!T183,"-",'Basis-Tabelle-Samen'!J183,"-cultivation-set-maltese.jpg")),
IF($C$1="Niederländisch - NL",HYPERLINK(CONCATENATE("https://www.saflax.de/0-WVK-Retail/Bilder-Pictures/SAFLAX-",'Basis-Tabelle-Samen'!T183,"-",'Basis-Tabelle-Samen'!J183,"-cultivation-set-dutch.jpg")),
IF($C$1="Norwegisch - NO",HYPERLINK(CONCATENATE("https://www.saflax.de/0-WVK-Retail/Bilder-Pictures/SAFLAX-",'Basis-Tabelle-Samen'!T183,"-",'Basis-Tabelle-Samen'!J183,"-cultivation-set-nowegian.jpg")),
IF($C$1="Polnisch - PL",HYPERLINK(CONCATENATE("https://www.saflax.de/0-WVK-Retail/Bilder-Pictures/SAFLAX-",'Basis-Tabelle-Samen'!T183,"-",'Basis-Tabelle-Samen'!J183,"-cultivation-set-polish.jpg")),
IF($C$1="Portugiesisch - PT",HYPERLINK(CONCATENATE("https://www.saflax.de/0-WVK-Retail/Bilder-Pictures/SAFLAX-",'Basis-Tabelle-Samen'!T183,"-",'Basis-Tabelle-Samen'!J183,"-cultivation-set-portuguese.jpg")),
IF($C$1="Rumänisch - RO",HYPERLINK(CONCATENATE("https://www.saflax.de/0-WVK-Retail/Bilder-Pictures/SAFLAX-",'Basis-Tabelle-Samen'!T183,"-",'Basis-Tabelle-Samen'!J183,"-cultivation-set-romanian.jpg")),
IF($C$1="Schwedisch - SE",HYPERLINK(CONCATENATE("https://www.saflax.de/0-WVK-Retail/Bilder-Pictures/SAFLAX-",'Basis-Tabelle-Samen'!T183,"-",'Basis-Tabelle-Samen'!J183,"-cultivation-set-swedish.jpg")),
IF($C$1="Slowakisch - SK",HYPERLINK(CONCATENATE("https://www.saflax.de/0-WVK-Retail/Bilder-Pictures/SAFLAX-",'Basis-Tabelle-Samen'!T183,"-",'Basis-Tabelle-Samen'!J183,"-cultivation-set-slovak.jpg")),
IF($C$1="Slowenisch - SI",HYPERLINK(CONCATENATE("https://www.saflax.de/0-WVK-Retail/Bilder-Pictures/SAFLAX-",'Basis-Tabelle-Samen'!T183,"-",'Basis-Tabelle-Samen'!J183,"-cultivation-set-slovenian.jpg")),
IF($C$1="Spanisch - ES",HYPERLINK(CONCATENATE("https://www.saflax.de/0-WVK-Retail/Bilder-Pictures/SAFLAX-",'Basis-Tabelle-Samen'!T183,"-",'Basis-Tabelle-Samen'!J183,"-cultivation-set-spanish.jpg")),
IF($C$1="Tschechisch - CZ",HYPERLINK(CONCATENATE("https://www.saflax.de/0-WVK-Retail/Bilder-Pictures/SAFLAX-",'Basis-Tabelle-Samen'!T183,"-",'Basis-Tabelle-Samen'!J183,"-cultivation-set-czech.jpg")),
IF($C$1="Türkisch - TR",HYPERLINK(CONCATENATE("https://www.saflax.de/0-WVK-Retail/Bilder-Pictures/SAFLAX-",'Basis-Tabelle-Samen'!T183,"-",'Basis-Tabelle-Samen'!J183,"-cultivation-set-turkish.jpg")),
IF($C$1="Ungarisch - HU",HYPERLINK(CONCATENATE("https://www.saflax.de/0-WVK-Retail/Bilder-Pictures/SAFLAX-",'Basis-Tabelle-Samen'!T183,"-",'Basis-Tabelle-Samen'!J183,"-cultivation-set-hungarian.jpg")),
" ACHTUNG")))))))))))))))))))))))))))))</f>
        <v>https://www.saflax.de/0-WVK-Retail/Bilder-Pictures/SAFLAX-38721-beta-vulgaris-cultivation-set-english.jpg</v>
      </c>
      <c r="AQ126" s="330" t="str">
        <f>IF(L126&lt;1,"",
IF($C$1="Bulgarisch - BG",HYPERLINK(CONCATENATE("https://www.saflax.de/0-WVK-Retail/Bilder-Pictures/SAFLAX-",'Basis-Tabelle-Samen'!W183,"-",'Basis-Tabelle-Samen'!J183,"-garden-in-the-bag-bulgarian.jpg")),
IF($C$1="Dänisch - DK",HYPERLINK(CONCATENATE("https://www.saflax.de/0-WVK-Retail/Bilder-Pictures/SAFLAX-",'Basis-Tabelle-Samen'!W183,"-",'Basis-Tabelle-Samen'!J183,"-garden-in-the-bag-danish.jpg")),
IF($C$1="Deutsch - DE",HYPERLINK(CONCATENATE("https://www.saflax.de/0-WVK-Retail/Bilder-Pictures/SAFLAX-",'Basis-Tabelle-Samen'!W183,"-",'Basis-Tabelle-Samen'!J183,"-garden-in-the-bag-german.jpg")),
IF($C$1="Englisch - UK",HYPERLINK(CONCATENATE("https://www.saflax.de/0-WVK-Retail/Bilder-Pictures/SAFLAX-",'Basis-Tabelle-Samen'!W183,"-",'Basis-Tabelle-Samen'!J183,"-garden-in-the-bag-english.jpg")),
IF($C$1="Estnisch - EE",HYPERLINK(CONCATENATE("https://www.saflax.de/0-WVK-Retail/Bilder-Pictures/SAFLAX-",'Basis-Tabelle-Samen'!W183,"-",'Basis-Tabelle-Samen'!J183,"-garden-in-the-bag-estonian.jpg")),
IF($C$1="Finnisch - FI",HYPERLINK(CONCATENATE("https://www.saflax.de/0-WVK-Retail/Bilder-Pictures/SAFLAX-",'Basis-Tabelle-Samen'!W183,"-",'Basis-Tabelle-Samen'!J183,"-garden-in-the-bag-finnish.jpg")),
IF($C$1="Französisch - FR",HYPERLINK(CONCATENATE("https://www.saflax.de/0-WVK-Retail/Bilder-Pictures/SAFLAX-",'Basis-Tabelle-Samen'!W183,"-",'Basis-Tabelle-Samen'!J183,"-garden-in-the-bag-french.jpg")),
IF($C$1="Griechisch - GR",HYPERLINK(CONCATENATE("https://www.saflax.de/0-WVK-Retail/Bilder-Pictures/SAFLAX-",'Basis-Tabelle-Samen'!W183,"-",'Basis-Tabelle-Samen'!J183,"-garden-in-the-bag-greek.jpg")),
IF($C$1="Irisch - IE",HYPERLINK(CONCATENATE("https://www.saflax.de/0-WVK-Retail/Bilder-Pictures/SAFLAX-",'Basis-Tabelle-Samen'!W183,"-",'Basis-Tabelle-Samen'!J183,"-garden-in-the-bag-irish.jpg")),
IF($C$1="Isländisch - IS",HYPERLINK(CONCATENATE("https://www.saflax.de/0-WVK-Retail/Bilder-Pictures/SAFLAX-",'Basis-Tabelle-Samen'!W183,"-",'Basis-Tabelle-Samen'!J183,"-garden-in-the-bag-icelandic.jpg")),
IF($C$1="Italienisch - IT",HYPERLINK(CONCATENATE("https://www.saflax.de/0-WVK-Retail/Bilder-Pictures/SAFLAX-",'Basis-Tabelle-Samen'!W183,"-",'Basis-Tabelle-Samen'!J183,"-garden-in-the-bag-italian.jpg")),
IF($C$1="Japanisch - JP",HYPERLINK(CONCATENATE("https://www.saflax.de/0-WVK-Retail/Bilder-Pictures/SAFLAX-",'Basis-Tabelle-Samen'!W183,"-",'Basis-Tabelle-Samen'!J183,"-garden-in-the-bag-japanese.jpg")),
IF($C$1="Kroatisch - HR",HYPERLINK(CONCATENATE("https://www.saflax.de/0-WVK-Retail/Bilder-Pictures/SAFLAX-",'Basis-Tabelle-Samen'!W183,"-",'Basis-Tabelle-Samen'!J183,"-garden-in-the-bag-croatian.jpg")),
IF($C$1="Lettisch - LV",HYPERLINK(CONCATENATE("https://www.saflax.de/0-WVK-Retail/Bilder-Pictures/SAFLAX-",'Basis-Tabelle-Samen'!W183,"-",'Basis-Tabelle-Samen'!J183,"-garden-in-the-bag-latvian.jpg")),
IF($C$1="Litauisch - LT",HYPERLINK(CONCATENATE("https://www.saflax.de/0-WVK-Retail/Bilder-Pictures/SAFLAX-",'Basis-Tabelle-Samen'!W183,"-",'Basis-Tabelle-Samen'!J183,"-garden-in-the-bag-lithuanian.jpg")),
IF($C$1="Maltesisch - MT",HYPERLINK(CONCATENATE("https://www.saflax.de/0-WVK-Retail/Bilder-Pictures/SAFLAX-",'Basis-Tabelle-Samen'!W183,"-",'Basis-Tabelle-Samen'!J183,"-garden-in-the-bag-maltese.jpg")),
IF($C$1="Niederländisch - NL",HYPERLINK(CONCATENATE("https://www.saflax.de/0-WVK-Retail/Bilder-Pictures/SAFLAX-",'Basis-Tabelle-Samen'!W183,"-",'Basis-Tabelle-Samen'!J183,"-garden-in-the-bag-dutch.jpg")),
IF($C$1="Norwegisch - NO",HYPERLINK(CONCATENATE("https://www.saflax.de/0-WVK-Retail/Bilder-Pictures/SAFLAX-",'Basis-Tabelle-Samen'!W183,"-",'Basis-Tabelle-Samen'!J183,"-garden-in-the-bag-nowegian.jpg")),
IF($C$1="Polnisch - PL",HYPERLINK(CONCATENATE("https://www.saflax.de/0-WVK-Retail/Bilder-Pictures/SAFLAX-",'Basis-Tabelle-Samen'!W183,"-",'Basis-Tabelle-Samen'!J183,"-garden-in-the-bag-polish.jpg")),
IF($C$1="Portugiesisch - PT",HYPERLINK(CONCATENATE("https://www.saflax.de/0-WVK-Retail/Bilder-Pictures/SAFLAX-",'Basis-Tabelle-Samen'!W183,"-",'Basis-Tabelle-Samen'!J183,"-garden-in-the-bag-portuguese.jpg")),
IF($C$1="Rumänisch - RO",HYPERLINK(CONCATENATE("https://www.saflax.de/0-WVK-Retail/Bilder-Pictures/SAFLAX-",'Basis-Tabelle-Samen'!W183,"-",'Basis-Tabelle-Samen'!J183,"-garden-in-the-bag-romanian.jpg")),
IF($C$1="Schwedisch - SE",HYPERLINK(CONCATENATE("https://www.saflax.de/0-WVK-Retail/Bilder-Pictures/SAFLAX-",'Basis-Tabelle-Samen'!W183,"-",'Basis-Tabelle-Samen'!J183,"-garden-in-the-bag-swedish.jpg")),
IF($C$1="Slowakisch - SK",HYPERLINK(CONCATENATE("https://www.saflax.de/0-WVK-Retail/Bilder-Pictures/SAFLAX-",'Basis-Tabelle-Samen'!W183,"-",'Basis-Tabelle-Samen'!J183,"-garden-in-the-bag-slovak.jpg")),
IF($C$1="Slowenisch - SI",HYPERLINK(CONCATENATE("https://www.saflax.de/0-WVK-Retail/Bilder-Pictures/SAFLAX-",'Basis-Tabelle-Samen'!W183,"-",'Basis-Tabelle-Samen'!J183,"-garden-in-the-bag-slovenian.jpg")),
IF($C$1="Spanisch - ES",HYPERLINK(CONCATENATE("https://www.saflax.de/0-WVK-Retail/Bilder-Pictures/SAFLAX-",'Basis-Tabelle-Samen'!W183,"-",'Basis-Tabelle-Samen'!J183,"-garden-in-the-bag-spanish.jpg")),
IF($C$1="Tschechisch - CZ",HYPERLINK(CONCATENATE("https://www.saflax.de/0-WVK-Retail/Bilder-Pictures/SAFLAX-",'Basis-Tabelle-Samen'!W183,"-",'Basis-Tabelle-Samen'!J183,"-garden-in-the-bag-czech.jpg")),
IF($C$1="Türkisch - TR",HYPERLINK(CONCATENATE("https://www.saflax.de/0-WVK-Retail/Bilder-Pictures/SAFLAX-",'Basis-Tabelle-Samen'!W183,"-",'Basis-Tabelle-Samen'!J183,"-garden-in-the-bag-turkish.jpg")),
IF($C$1="Ungarisch - HU",HYPERLINK(CONCATENATE("https://www.saflax.de/0-WVK-Retail/Bilder-Pictures/SAFLAX-",'Basis-Tabelle-Samen'!W183,"-",'Basis-Tabelle-Samen'!J183,"-garden-in-the-bag-hungarian.jpg")),
" ACHTUNG")))))))))))))))))))))))))))))</f>
        <v>https://www.saflax.de/0-WVK-Retail/Bilder-Pictures/SAFLAX-68721-beta-vulgaris-garden-in-the-bag-english.jpg</v>
      </c>
    </row>
    <row r="127" spans="1:43" ht="17.100000000000001" customHeight="1" x14ac:dyDescent="0.2">
      <c r="A127" s="318" t="str">
        <f>IF('Basis-Tabelle-Samen'!A136="","",IF($C$1="Deutsch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27" s="319" t="str">
        <f>'Basis-Tabelle-Samen'!I136</f>
        <v>Beta vulgaris</v>
      </c>
      <c r="C127" s="316" t="str">
        <f>IF($C$1="Bulgarisch - BG",'Basis-Tabelle-Samen'!Z136,
IF($C$1="Dänisch - DK",'Basis-Tabelle-Samen'!AA136,
IF($C$1="Deutsch - DE",'Basis-Tabelle-Samen'!AB136,
IF($C$1="Englisch - UK",'Basis-Tabelle-Samen'!AC136,
IF($C$1="Estnisch - EE",'Basis-Tabelle-Samen'!AD136,
IF($C$1="Finnisch - FI",'Basis-Tabelle-Samen'!AE136,
IF($C$1="Französisch - FR",'Basis-Tabelle-Samen'!AF136,
IF($C$1="Griechisch - GR",'Basis-Tabelle-Samen'!AG136,
IF($C$1="Irisch - IE",'Basis-Tabelle-Samen'!AH136,
IF($C$1="Isländisch - IS",'Basis-Tabelle-Samen'!AI136,
IF($C$1="Italienisch - IT",'Basis-Tabelle-Samen'!AJ136,
IF($C$1="Japanisch - JP",'Basis-Tabelle-Samen'!AK136,
IF($C$1="Kroatisch - HR",'Basis-Tabelle-Samen'!AL136,
IF($C$1="Lettisch - LV",'Basis-Tabelle-Samen'!AM136,
IF($C$1="Litauisch - LT",'Basis-Tabelle-Samen'!AN136,
IF($C$1="Maltesisch - MT",'Basis-Tabelle-Samen'!AO136,
IF($C$1="Niederländisch - NL",'Basis-Tabelle-Samen'!AP136,
IF($C$1="Norwegisch - NO",'Basis-Tabelle-Samen'!AQ136,
IF($C$1="Polnisch - PL",'Basis-Tabelle-Samen'!AR136,
IF($C$1="Portugiesisch - PT",'Basis-Tabelle-Samen'!AS136,
IF($C$1="Rumänisch - RO",'Basis-Tabelle-Samen'!AT136,
IF($C$1="Schwedisch - SE",'Basis-Tabelle-Samen'!AU136,
IF($C$1="Slowakisch - SK",'Basis-Tabelle-Samen'!AV136,
IF($C$1="Slowenisch - SI",'Basis-Tabelle-Samen'!AW136,
IF($C$1="Spanisch - ES",'Basis-Tabelle-Samen'!AX136,
IF($C$1="Tschechisch - CZ",'Basis-Tabelle-Samen'!AY136,
IF($C$1="Türkisch - TR",'Basis-Tabelle-Samen'!AZ136,
IF($C$1="Ungarisch - HU",'Basis-Tabelle-Samen'!BA136,
" ACHTUNG"))))))))))))))))))))))))))))</f>
        <v>Organic - Beetroot - Chioggia</v>
      </c>
      <c r="D127" s="320">
        <f>'Basis-Tabelle-Samen'!F136</f>
        <v>70</v>
      </c>
      <c r="E127" s="321" t="str">
        <f>'Basis-Tabelle-Samen'!H136</f>
        <v>7 %</v>
      </c>
      <c r="F127" s="322" t="str">
        <f>IF('Basis-Tabelle-Samen'!G136="","",'Basis-Tabelle-Samen'!G136)</f>
        <v>02</v>
      </c>
      <c r="G127" s="320">
        <f>'Basis-Tabelle-Samen'!C136</f>
        <v>18351</v>
      </c>
      <c r="H127" s="323">
        <f>'Basis-Tabelle-Samen'!D136</f>
        <v>4055473183510</v>
      </c>
      <c r="I127" s="324">
        <f>'Basis-Tabelle-Samen'!E136</f>
        <v>2.0499999999999998</v>
      </c>
      <c r="J127" s="325">
        <f t="shared" si="1"/>
        <v>12</v>
      </c>
      <c r="K127" s="326">
        <f>'Basis-Tabelle-Samen'!K136</f>
        <v>78351</v>
      </c>
      <c r="L127" s="323">
        <f>'Basis-Tabelle-Samen'!L136</f>
        <v>4055473783512</v>
      </c>
      <c r="M127" s="324">
        <f>'Basis-Tabelle-Samen'!M136</f>
        <v>2.4500000000000002</v>
      </c>
      <c r="N127" s="326">
        <f>IF(K127&lt;1,"",'3'!$I$15)</f>
        <v>15</v>
      </c>
      <c r="O127" s="327">
        <f>IF(K127&lt;1,"",'3'!$J$11)</f>
        <v>90</v>
      </c>
      <c r="P127" s="326">
        <f>'Basis-Tabelle-Samen'!N136</f>
        <v>88351</v>
      </c>
      <c r="Q127" s="323">
        <f>'Basis-Tabelle-Samen'!O136</f>
        <v>4055473883519</v>
      </c>
      <c r="R127" s="328">
        <f>'Basis-Tabelle-Samen'!P136</f>
        <v>3.75</v>
      </c>
      <c r="S127" s="326">
        <f>IF(R127&lt;1,"",'3'!$M$15)</f>
        <v>18</v>
      </c>
      <c r="T127" s="327">
        <f>IF(R127&lt;1,"",'3'!$N$11)</f>
        <v>72</v>
      </c>
      <c r="U127" s="326">
        <f>'Basis-Tabelle-Samen'!Q136</f>
        <v>58351</v>
      </c>
      <c r="V127" s="323">
        <f>'Basis-Tabelle-Samen'!R136</f>
        <v>4055473583518</v>
      </c>
      <c r="W127" s="324">
        <f>'Basis-Tabelle-Samen'!S136</f>
        <v>4.95</v>
      </c>
      <c r="X127" s="326">
        <f>IF(U127&lt;1,"",'3'!$Q$15)</f>
        <v>6</v>
      </c>
      <c r="Y127" s="327">
        <f>IF(U127&lt;1,"",'3'!$R$11)</f>
        <v>24</v>
      </c>
      <c r="Z127" s="326">
        <f>'Basis-Tabelle-Samen'!T136</f>
        <v>38351</v>
      </c>
      <c r="AA127" s="323">
        <f>'Basis-Tabelle-Samen'!U136</f>
        <v>4055473383514</v>
      </c>
      <c r="AB127" s="324">
        <f>'Basis-Tabelle-Samen'!V136</f>
        <v>6.75</v>
      </c>
      <c r="AC127" s="326">
        <f>IF(Z127&lt;1,"",'3'!$U$15)</f>
        <v>6</v>
      </c>
      <c r="AD127" s="327">
        <f>IF(Z127&lt;1,"",'3'!$V$11)</f>
        <v>24</v>
      </c>
      <c r="AE127" s="326">
        <f>'Basis-Tabelle-Samen'!W136</f>
        <v>68351</v>
      </c>
      <c r="AF127" s="323">
        <f>'Basis-Tabelle-Samen'!X136</f>
        <v>4055473683515</v>
      </c>
      <c r="AG127" s="324">
        <f>'Basis-Tabelle-Samen'!Y136</f>
        <v>2.95</v>
      </c>
      <c r="AH127" s="326">
        <f>IF(AE127&lt;1,"",'3'!$Y$15)</f>
        <v>8</v>
      </c>
      <c r="AI127" s="327">
        <f>IF(AE127&lt;1,"",'3'!$Z$11)</f>
        <v>64</v>
      </c>
      <c r="AJ127" s="315"/>
      <c r="AK127" s="316" t="str">
        <f>IF(G127&lt;1,"",
IF($C$1="Bulgarisch - BG",HYPERLINK(CONCATENATE("https://www.saflax.de/0-WVK-Retail/Bilder-Pictures/SAFLAX-",'Basis-Tabelle-Samen'!C136,"-",'Basis-Tabelle-Samen'!J136,"-seed-package-front-cr-bulgarian.jpg")),
IF($C$1="Dänisch - DK",HYPERLINK(CONCATENATE("https://www.saflax.de/0-WVK-Retail/Bilder-Pictures/SAFLAX-",'Basis-Tabelle-Samen'!C136,"-",'Basis-Tabelle-Samen'!J136,"-seed-package-front-cr-danish.jpg")),
IF($C$1="Deutsch - DE",HYPERLINK(CONCATENATE("https://www.saflax.de/0-WVK-Retail/Bilder-Pictures/SAFLAX-",'Basis-Tabelle-Samen'!C136,"-",'Basis-Tabelle-Samen'!J136,"-seed-package-front-cr-german.jpg")),
IF($C$1="Englisch - UK",HYPERLINK(CONCATENATE("https://www.saflax.de/0-WVK-Retail/Bilder-Pictures/SAFLAX-",'Basis-Tabelle-Samen'!C136,"-",'Basis-Tabelle-Samen'!J136,"-seed-package-front-cr-english.jpg")),
IF($C$1="Estnisch - EE",HYPERLINK(CONCATENATE("https://www.saflax.de/0-WVK-Retail/Bilder-Pictures/SAFLAX-",'Basis-Tabelle-Samen'!C136,"-",'Basis-Tabelle-Samen'!J136,"-seed-package-front-cr-estonian.jpg")),
IF($C$1="Finnisch - FI",HYPERLINK(CONCATENATE("https://www.saflax.de/0-WVK-Retail/Bilder-Pictures/SAFLAX-",'Basis-Tabelle-Samen'!C136,"-",'Basis-Tabelle-Samen'!J136,"-seed-package-front-cr-finnish.jpg")),
IF($C$1="Französisch - FR",HYPERLINK(CONCATENATE("https://www.saflax.de/0-WVK-Retail/Bilder-Pictures/SAFLAX-",'Basis-Tabelle-Samen'!C136,"-",'Basis-Tabelle-Samen'!J136,"-seed-package-front-cr-french.jpg")),
IF($C$1="Griechisch - GR",HYPERLINK(CONCATENATE("https://www.saflax.de/0-WVK-Retail/Bilder-Pictures/SAFLAX-",'Basis-Tabelle-Samen'!C136,"-",'Basis-Tabelle-Samen'!J136,"-seed-package-front-cr-greek.jpg")),
IF($C$1="Irisch - IE",HYPERLINK(CONCATENATE("https://www.saflax.de/0-WVK-Retail/Bilder-Pictures/SAFLAX-",'Basis-Tabelle-Samen'!C136,"-",'Basis-Tabelle-Samen'!J136,"-seed-package-front-cr-irish.jpg")),
IF($C$1="Isländisch - IS",HYPERLINK(CONCATENATE("https://www.saflax.de/0-WVK-Retail/Bilder-Pictures/SAFLAX-",'Basis-Tabelle-Samen'!C136,"-",'Basis-Tabelle-Samen'!J136,"-seed-package-front-cr-icelandic.jpg")),
IF($C$1="Italienisch - IT",HYPERLINK(CONCATENATE("https://www.saflax.de/0-WVK-Retail/Bilder-Pictures/SAFLAX-",'Basis-Tabelle-Samen'!C136,"-",'Basis-Tabelle-Samen'!J136,"-seed-package-front-cr-italian.jpg")),
IF($C$1="Japanisch - JP",HYPERLINK(CONCATENATE("https://www.saflax.de/0-WVK-Retail/Bilder-Pictures/SAFLAX-",'Basis-Tabelle-Samen'!C136,"-",'Basis-Tabelle-Samen'!J136,"-seed-package-front-cr-japanese.jpg")),
IF($C$1="Kroatisch - HR",HYPERLINK(CONCATENATE("https://www.saflax.de/0-WVK-Retail/Bilder-Pictures/SAFLAX-",'Basis-Tabelle-Samen'!C136,"-",'Basis-Tabelle-Samen'!J136,"-seed-package-front-cr-croatian.jpg")),
IF($C$1="Lettisch - LV",HYPERLINK(CONCATENATE("https://www.saflax.de/0-WVK-Retail/Bilder-Pictures/SAFLAX-",'Basis-Tabelle-Samen'!C136,"-",'Basis-Tabelle-Samen'!J136,"-seed-package-front-cr-latvian.jpg")),
IF($C$1="Litauisch - LT",HYPERLINK(CONCATENATE("https://www.saflax.de/0-WVK-Retail/Bilder-Pictures/SAFLAX-",'Basis-Tabelle-Samen'!C136,"-",'Basis-Tabelle-Samen'!J136,"-seed-package-front-cr-lithuanian.jpg")),
IF($C$1="Maltesisch - MT",HYPERLINK(CONCATENATE("https://www.saflax.de/0-WVK-Retail/Bilder-Pictures/SAFLAX-",'Basis-Tabelle-Samen'!C136,"-",'Basis-Tabelle-Samen'!J136,"-seed-package-front-cr-maltese.jpg")),
IF($C$1="Niederländisch - NL",HYPERLINK(CONCATENATE("https://www.saflax.de/0-WVK-Retail/Bilder-Pictures/SAFLAX-",'Basis-Tabelle-Samen'!C136,"-",'Basis-Tabelle-Samen'!J136,"-seed-package-front-cr-dutch.jpg")),
IF($C$1="Norwegisch - NO",HYPERLINK(CONCATENATE("https://www.saflax.de/0-WVK-Retail/Bilder-Pictures/SAFLAX-",'Basis-Tabelle-Samen'!C136,"-",'Basis-Tabelle-Samen'!J136,"-seed-package-front-cr-nowegian.jpg")),
IF($C$1="Polnisch - PL",HYPERLINK(CONCATENATE("https://www.saflax.de/0-WVK-Retail/Bilder-Pictures/SAFLAX-",'Basis-Tabelle-Samen'!C136,"-",'Basis-Tabelle-Samen'!J136,"-seed-package-front-cr-polish.jpg")),
IF($C$1="Portugiesisch - PT",HYPERLINK(CONCATENATE("https://www.saflax.de/0-WVK-Retail/Bilder-Pictures/SAFLAX-",'Basis-Tabelle-Samen'!C136,"-",'Basis-Tabelle-Samen'!J136,"-seed-package-front-cr-portuguese.jpg")),
IF($C$1="Rumänisch - RO",HYPERLINK(CONCATENATE("https://www.saflax.de/0-WVK-Retail/Bilder-Pictures/SAFLAX-",'Basis-Tabelle-Samen'!C136,"-",'Basis-Tabelle-Samen'!J136,"-seed-package-front-cr-romanian.jpg")),
IF($C$1="Schwedisch - SE",HYPERLINK(CONCATENATE("https://www.saflax.de/0-WVK-Retail/Bilder-Pictures/SAFLAX-",'Basis-Tabelle-Samen'!C136,"-",'Basis-Tabelle-Samen'!J136,"-seed-package-front-cr-swedish.jpg")),
IF($C$1="Slowakisch - SK",HYPERLINK(CONCATENATE("https://www.saflax.de/0-WVK-Retail/Bilder-Pictures/SAFLAX-",'Basis-Tabelle-Samen'!C136,"-",'Basis-Tabelle-Samen'!J136,"-seed-package-front-cr-slovak.jpg")),
IF($C$1="Slowenisch - SI",HYPERLINK(CONCATENATE("https://www.saflax.de/0-WVK-Retail/Bilder-Pictures/SAFLAX-",'Basis-Tabelle-Samen'!C136,"-",'Basis-Tabelle-Samen'!J136,"-seed-package-front-cr-slovenian.jpg")),
IF($C$1="Spanisch - ES",HYPERLINK(CONCATENATE("https://www.saflax.de/0-WVK-Retail/Bilder-Pictures/SAFLAX-",'Basis-Tabelle-Samen'!C136,"-",'Basis-Tabelle-Samen'!J136,"-seed-package-front-cr-spanish.jpg")),
IF($C$1="Tschechisch - CZ",HYPERLINK(CONCATENATE("https://www.saflax.de/0-WVK-Retail/Bilder-Pictures/SAFLAX-",'Basis-Tabelle-Samen'!C136,"-",'Basis-Tabelle-Samen'!J136,"-seed-package-front-cr-czech.jpg")),
IF($C$1="Türkisch - TR",HYPERLINK(CONCATENATE("https://www.saflax.de/0-WVK-Retail/Bilder-Pictures/SAFLAX-",'Basis-Tabelle-Samen'!C136,"-",'Basis-Tabelle-Samen'!J136,"-seed-package-front-cr-turkish.jpg")),
IF($C$1="Ungarisch - HU",HYPERLINK(CONCATENATE("https://www.saflax.de/0-WVK-Retail/Bilder-Pictures/SAFLAX-",'Basis-Tabelle-Samen'!C136,"-",'Basis-Tabelle-Samen'!J136,"-seed-package-front-cr-hungarian.jpg")),
" ACHTUNG")))))))))))))))))))))))))))))</f>
        <v>https://www.saflax.de/0-WVK-Retail/Bilder-Pictures/SAFLAX-18351-beta-vulgaris-seed-package-front-cr-english.jpg</v>
      </c>
      <c r="AL127" s="330" t="str">
        <f>IF(G127&lt;1,"",
IF($C$1="Bulgarisch - BG",HYPERLINK(CONCATENATE("https://www.saflax.de/0-WVK-Retail/Bilder-Pictures/SAFLAX-",'Basis-Tabelle-Samen'!C136,"-",'Basis-Tabelle-Samen'!J136,"-seed-package-back-cr-bulgarian.jpg")),
IF($C$1="Dänisch - DK",HYPERLINK(CONCATENATE("https://www.saflax.de/0-WVK-Retail/Bilder-Pictures/SAFLAX-",'Basis-Tabelle-Samen'!C136,"-",'Basis-Tabelle-Samen'!J136,"-seed-package-back-cr-danish.jpg")),
IF($C$1="Deutsch - DE",HYPERLINK(CONCATENATE("https://www.saflax.de/0-WVK-Retail/Bilder-Pictures/SAFLAX-",'Basis-Tabelle-Samen'!C136,"-",'Basis-Tabelle-Samen'!J136,"-seed-package-back-cr-german.jpg")),
IF($C$1="Englisch - UK",HYPERLINK(CONCATENATE("https://www.saflax.de/0-WVK-Retail/Bilder-Pictures/SAFLAX-",'Basis-Tabelle-Samen'!C136,"-",'Basis-Tabelle-Samen'!J136,"-seed-package-back-cr-english.jpg")),
IF($C$1="Estnisch - EE",HYPERLINK(CONCATENATE("https://www.saflax.de/0-WVK-Retail/Bilder-Pictures/SAFLAX-",'Basis-Tabelle-Samen'!C136,"-",'Basis-Tabelle-Samen'!J136,"-seed-package-back-cr-estonian.jpg")),
IF($C$1="Finnisch - FI",HYPERLINK(CONCATENATE("https://www.saflax.de/0-WVK-Retail/Bilder-Pictures/SAFLAX-",'Basis-Tabelle-Samen'!C136,"-",'Basis-Tabelle-Samen'!J136,"-seed-package-back-cr-finnish.jpg")),
IF($C$1="Französisch - FR",HYPERLINK(CONCATENATE("https://www.saflax.de/0-WVK-Retail/Bilder-Pictures/SAFLAX-",'Basis-Tabelle-Samen'!C136,"-",'Basis-Tabelle-Samen'!J136,"-seed-package-back-cr-french.jpg")),
IF($C$1="Griechisch - GR",HYPERLINK(CONCATENATE("https://www.saflax.de/0-WVK-Retail/Bilder-Pictures/SAFLAX-",'Basis-Tabelle-Samen'!C136,"-",'Basis-Tabelle-Samen'!J136,"-seed-package-back-cr-greek.jpg")),
IF($C$1="Irisch - IE",HYPERLINK(CONCATENATE("https://www.saflax.de/0-WVK-Retail/Bilder-Pictures/SAFLAX-",'Basis-Tabelle-Samen'!C136,"-",'Basis-Tabelle-Samen'!J136,"-seed-package-back-cr-irish.jpg")),
IF($C$1="Isländisch - IS",HYPERLINK(CONCATENATE("https://www.saflax.de/0-WVK-Retail/Bilder-Pictures/SAFLAX-",'Basis-Tabelle-Samen'!C136,"-",'Basis-Tabelle-Samen'!J136,"-seed-package-back-cr-icelandic.jpg")),
IF($C$1="Italienisch - IT",HYPERLINK(CONCATENATE("https://www.saflax.de/0-WVK-Retail/Bilder-Pictures/SAFLAX-",'Basis-Tabelle-Samen'!C136,"-",'Basis-Tabelle-Samen'!J136,"-seed-package-back-cr-italian.jpg")),
IF($C$1="Japanisch - JP",HYPERLINK(CONCATENATE("https://www.saflax.de/0-WVK-Retail/Bilder-Pictures/SAFLAX-",'Basis-Tabelle-Samen'!C136,"-",'Basis-Tabelle-Samen'!J136,"-seed-package-back-cr-japanese.jpg")),
IF($C$1="Kroatisch - HR",HYPERLINK(CONCATENATE("https://www.saflax.de/0-WVK-Retail/Bilder-Pictures/SAFLAX-",'Basis-Tabelle-Samen'!C136,"-",'Basis-Tabelle-Samen'!J136,"-seed-package-back-cr-croatian.jpg")),
IF($C$1="Lettisch - LV",HYPERLINK(CONCATENATE("https://www.saflax.de/0-WVK-Retail/Bilder-Pictures/SAFLAX-",'Basis-Tabelle-Samen'!C136,"-",'Basis-Tabelle-Samen'!J136,"-seed-package-back-cr-latvian.jpg")),
IF($C$1="Litauisch - LT",HYPERLINK(CONCATENATE("https://www.saflax.de/0-WVK-Retail/Bilder-Pictures/SAFLAX-",'Basis-Tabelle-Samen'!C136,"-",'Basis-Tabelle-Samen'!J136,"-seed-package-back-cr-lithuanian.jpg")),
IF($C$1="Maltesisch - MT",HYPERLINK(CONCATENATE("https://www.saflax.de/0-WVK-Retail/Bilder-Pictures/SAFLAX-",'Basis-Tabelle-Samen'!C136,"-",'Basis-Tabelle-Samen'!J136,"-seed-package-back-cr-maltese.jpg")),
IF($C$1="Niederländisch - NL",HYPERLINK(CONCATENATE("https://www.saflax.de/0-WVK-Retail/Bilder-Pictures/SAFLAX-",'Basis-Tabelle-Samen'!C136,"-",'Basis-Tabelle-Samen'!J136,"-seed-package-back-cr-dutch.jpg")),
IF($C$1="Norwegisch - NO",HYPERLINK(CONCATENATE("https://www.saflax.de/0-WVK-Retail/Bilder-Pictures/SAFLAX-",'Basis-Tabelle-Samen'!C136,"-",'Basis-Tabelle-Samen'!J136,"-seed-package-back-cr-nowegian.jpg")),
IF($C$1="Polnisch - PL",HYPERLINK(CONCATENATE("https://www.saflax.de/0-WVK-Retail/Bilder-Pictures/SAFLAX-",'Basis-Tabelle-Samen'!C136,"-",'Basis-Tabelle-Samen'!J136,"-seed-package-back-cr-polish.jpg")),
IF($C$1="Portugiesisch - PT",HYPERLINK(CONCATENATE("https://www.saflax.de/0-WVK-Retail/Bilder-Pictures/SAFLAX-",'Basis-Tabelle-Samen'!C136,"-",'Basis-Tabelle-Samen'!J136,"-seed-package-back-cr-portuguese.jpg")),
IF($C$1="Rumänisch - RO",HYPERLINK(CONCATENATE("https://www.saflax.de/0-WVK-Retail/Bilder-Pictures/SAFLAX-",'Basis-Tabelle-Samen'!C136,"-",'Basis-Tabelle-Samen'!J136,"-seed-package-back-cr-romanian.jpg")),
IF($C$1="Schwedisch - SE",HYPERLINK(CONCATENATE("https://www.saflax.de/0-WVK-Retail/Bilder-Pictures/SAFLAX-",'Basis-Tabelle-Samen'!C136,"-",'Basis-Tabelle-Samen'!J136,"-seed-package-back-cr-swedish.jpg")),
IF($C$1="Slowakisch - SK",HYPERLINK(CONCATENATE("https://www.saflax.de/0-WVK-Retail/Bilder-Pictures/SAFLAX-",'Basis-Tabelle-Samen'!C136,"-",'Basis-Tabelle-Samen'!J136,"-seed-package-back-cr-slovak.jpg")),
IF($C$1="Slowenisch - SI",HYPERLINK(CONCATENATE("https://www.saflax.de/0-WVK-Retail/Bilder-Pictures/SAFLAX-",'Basis-Tabelle-Samen'!C136,"-",'Basis-Tabelle-Samen'!J136,"-seed-package-back-cr-slovenian.jpg")),
IF($C$1="Spanisch - ES",HYPERLINK(CONCATENATE("https://www.saflax.de/0-WVK-Retail/Bilder-Pictures/SAFLAX-",'Basis-Tabelle-Samen'!C136,"-",'Basis-Tabelle-Samen'!J136,"-seed-package-back-cr-spanish.jpg")),
IF($C$1="Tschechisch - CZ",HYPERLINK(CONCATENATE("https://www.saflax.de/0-WVK-Retail/Bilder-Pictures/SAFLAX-",'Basis-Tabelle-Samen'!C136,"-",'Basis-Tabelle-Samen'!J136,"-seed-package-back-cr-czech.jpg")),
IF($C$1="Türkisch - TR",HYPERLINK(CONCATENATE("https://www.saflax.de/0-WVK-Retail/Bilder-Pictures/SAFLAX-",'Basis-Tabelle-Samen'!C136,"-",'Basis-Tabelle-Samen'!J136,"-seed-package-back-cr-turkish.jpg")),
IF($C$1="Ungarisch - HU",HYPERLINK(CONCATENATE("https://www.saflax.de/0-WVK-Retail/Bilder-Pictures/SAFLAX-",'Basis-Tabelle-Samen'!C136,"-",'Basis-Tabelle-Samen'!J136,"-seed-package-back-cr-hungarian.jpg")),
" ACHTUNG")))))))))))))))))))))))))))))</f>
        <v>https://www.saflax.de/0-WVK-Retail/Bilder-Pictures/SAFLAX-18351-beta-vulgaris-seed-package-back-cr-english.jpg</v>
      </c>
      <c r="AM127" s="330" t="str">
        <f>IF(H127&lt;1,"",
IF($C$1="Bulgarisch - BG",HYPERLINK(CONCATENATE("https://www.saflax.de/0-WVK-Retail/Bilder-Pictures/SAFLAX-",'Basis-Tabelle-Samen'!K136,"-",'Basis-Tabelle-Samen'!J136,"-garden-to-go-mini-bulgarian.jpg")),
IF($C$1="Dänisch - DK",HYPERLINK(CONCATENATE("https://www.saflax.de/0-WVK-Retail/Bilder-Pictures/SAFLAX-",'Basis-Tabelle-Samen'!K136,"-",'Basis-Tabelle-Samen'!J136,"-garden-to-go-mini-danish.jpg")),
IF($C$1="Deutsch - DE",HYPERLINK(CONCATENATE("https://www.saflax.de/0-WVK-Retail/Bilder-Pictures/SAFLAX-",'Basis-Tabelle-Samen'!K136,"-",'Basis-Tabelle-Samen'!J136,"-garden-to-go-mini-german.jpg")),
IF($C$1="Englisch - UK",HYPERLINK(CONCATENATE("https://www.saflax.de/0-WVK-Retail/Bilder-Pictures/SAFLAX-",'Basis-Tabelle-Samen'!K136,"-",'Basis-Tabelle-Samen'!J136,"-garden-to-go-mini-english.jpg")),
IF($C$1="Estnisch - EE",HYPERLINK(CONCATENATE("https://www.saflax.de/0-WVK-Retail/Bilder-Pictures/SAFLAX-",'Basis-Tabelle-Samen'!K136,"-",'Basis-Tabelle-Samen'!J136,"-garden-to-go-mini-estonian.jpg")),
IF($C$1="Finnisch - FI",HYPERLINK(CONCATENATE("https://www.saflax.de/0-WVK-Retail/Bilder-Pictures/SAFLAX-",'Basis-Tabelle-Samen'!K136,"-",'Basis-Tabelle-Samen'!J136,"-garden-to-go-mini-finnish.jpg")),
IF($C$1="Französisch - FR",HYPERLINK(CONCATENATE("https://www.saflax.de/0-WVK-Retail/Bilder-Pictures/SAFLAX-",'Basis-Tabelle-Samen'!K136,"-",'Basis-Tabelle-Samen'!J136,"-garden-to-go-mini-french.jpg")),
IF($C$1="Griechisch - GR",HYPERLINK(CONCATENATE("https://www.saflax.de/0-WVK-Retail/Bilder-Pictures/SAFLAX-",'Basis-Tabelle-Samen'!K136,"-",'Basis-Tabelle-Samen'!J136,"-garden-to-go-mini-greek.jpg")),
IF($C$1="Irisch - IE",HYPERLINK(CONCATENATE("https://www.saflax.de/0-WVK-Retail/Bilder-Pictures/SAFLAX-",'Basis-Tabelle-Samen'!K136,"-",'Basis-Tabelle-Samen'!J136,"-garden-to-go-mini-irish.jpg")),
IF($C$1="Isländisch - IS",HYPERLINK(CONCATENATE("https://www.saflax.de/0-WVK-Retail/Bilder-Pictures/SAFLAX-",'Basis-Tabelle-Samen'!K136,"-",'Basis-Tabelle-Samen'!J136,"-garden-to-go-mini-icelandic.jpg")),
IF($C$1="Italienisch - IT",HYPERLINK(CONCATENATE("https://www.saflax.de/0-WVK-Retail/Bilder-Pictures/SAFLAX-",'Basis-Tabelle-Samen'!K136,"-",'Basis-Tabelle-Samen'!J136,"-garden-to-go-mini-italian.jpg")),
IF($C$1="Japanisch - JP",HYPERLINK(CONCATENATE("https://www.saflax.de/0-WVK-Retail/Bilder-Pictures/SAFLAX-",'Basis-Tabelle-Samen'!K136,"-",'Basis-Tabelle-Samen'!J136,"-garden-to-go-mini-japanese.jpg")),
IF($C$1="Kroatisch - HR",HYPERLINK(CONCATENATE("https://www.saflax.de/0-WVK-Retail/Bilder-Pictures/SAFLAX-",'Basis-Tabelle-Samen'!K136,"-",'Basis-Tabelle-Samen'!J136,"-garden-to-go-mini-croatian.jpg")),
IF($C$1="Lettisch - LV",HYPERLINK(CONCATENATE("https://www.saflax.de/0-WVK-Retail/Bilder-Pictures/SAFLAX-",'Basis-Tabelle-Samen'!K136,"-",'Basis-Tabelle-Samen'!J136,"-garden-to-go-mini-latvian.jpg")),
IF($C$1="Litauisch - LT",HYPERLINK(CONCATENATE("https://www.saflax.de/0-WVK-Retail/Bilder-Pictures/SAFLAX-",'Basis-Tabelle-Samen'!K136,"-",'Basis-Tabelle-Samen'!J136,"-garden-to-go-mini-lithuanian.jpg")),
IF($C$1="Maltesisch - MT",HYPERLINK(CONCATENATE("https://www.saflax.de/0-WVK-Retail/Bilder-Pictures/SAFLAX-",'Basis-Tabelle-Samen'!K136,"-",'Basis-Tabelle-Samen'!J136,"-garden-to-go-mini-maltese.jpg")),
IF($C$1="Niederländisch - NL",HYPERLINK(CONCATENATE("https://www.saflax.de/0-WVK-Retail/Bilder-Pictures/SAFLAX-",'Basis-Tabelle-Samen'!K136,"-",'Basis-Tabelle-Samen'!J136,"-garden-to-go-mini-dutch.jpg")),
IF($C$1="Norwegisch - NO",HYPERLINK(CONCATENATE("https://www.saflax.de/0-WVK-Retail/Bilder-Pictures/SAFLAX-",'Basis-Tabelle-Samen'!K136,"-",'Basis-Tabelle-Samen'!J136,"-garden-to-go-mini-nowegian.jpg")),
IF($C$1="Polnisch - PL",HYPERLINK(CONCATENATE("https://www.saflax.de/0-WVK-Retail/Bilder-Pictures/SAFLAX-",'Basis-Tabelle-Samen'!K136,"-",'Basis-Tabelle-Samen'!J136,"-garden-to-go-mini-polish.jpg")),
IF($C$1="Portugiesisch - PT",HYPERLINK(CONCATENATE("https://www.saflax.de/0-WVK-Retail/Bilder-Pictures/SAFLAX-",'Basis-Tabelle-Samen'!K136,"-",'Basis-Tabelle-Samen'!J136,"-garden-to-go-mini-portuguese.jpg")),
IF($C$1="Rumänisch - RO",HYPERLINK(CONCATENATE("https://www.saflax.de/0-WVK-Retail/Bilder-Pictures/SAFLAX-",'Basis-Tabelle-Samen'!K136,"-",'Basis-Tabelle-Samen'!J136,"-garden-to-go-mini-romanian.jpg")),
IF($C$1="Schwedisch - SE",HYPERLINK(CONCATENATE("https://www.saflax.de/0-WVK-Retail/Bilder-Pictures/SAFLAX-",'Basis-Tabelle-Samen'!K136,"-",'Basis-Tabelle-Samen'!J136,"-garden-to-go-mini-swedish.jpg")),
IF($C$1="Slowakisch - SK",HYPERLINK(CONCATENATE("https://www.saflax.de/0-WVK-Retail/Bilder-Pictures/SAFLAX-",'Basis-Tabelle-Samen'!K136,"-",'Basis-Tabelle-Samen'!J136,"-garden-to-go-mini-slovak.jpg")),
IF($C$1="Slowenisch - SI",HYPERLINK(CONCATENATE("https://www.saflax.de/0-WVK-Retail/Bilder-Pictures/SAFLAX-",'Basis-Tabelle-Samen'!K136,"-",'Basis-Tabelle-Samen'!J136,"-garden-to-go-mini-slovenian.jpg")),
IF($C$1="Spanisch - ES",HYPERLINK(CONCATENATE("https://www.saflax.de/0-WVK-Retail/Bilder-Pictures/SAFLAX-",'Basis-Tabelle-Samen'!K136,"-",'Basis-Tabelle-Samen'!J136,"-garden-to-go-mini-spanish.jpg")),
IF($C$1="Tschechisch - CZ",HYPERLINK(CONCATENATE("https://www.saflax.de/0-WVK-Retail/Bilder-Pictures/SAFLAX-",'Basis-Tabelle-Samen'!K136,"-",'Basis-Tabelle-Samen'!J136,"-garden-to-go-mini-czech.jpg")),
IF($C$1="Türkisch - TR",HYPERLINK(CONCATENATE("https://www.saflax.de/0-WVK-Retail/Bilder-Pictures/SAFLAX-",'Basis-Tabelle-Samen'!K136,"-",'Basis-Tabelle-Samen'!J136,"-garden-to-go-mini-turkish.jpg")),
IF($C$1="Ungarisch - HU",HYPERLINK(CONCATENATE("https://www.saflax.de/0-WVK-Retail/Bilder-Pictures/SAFLAX-",'Basis-Tabelle-Samen'!K136,"-",'Basis-Tabelle-Samen'!J136,"-garden-to-go-mini-hungarian.jpg")),
" ACHTUNG")))))))))))))))))))))))))))))</f>
        <v>https://www.saflax.de/0-WVK-Retail/Bilder-Pictures/SAFLAX-78351-beta-vulgaris-garden-to-go-mini-english.jpg</v>
      </c>
      <c r="AN127" s="330" t="str">
        <f>IF(I127&lt;1,"",
IF($C$1="Bulgarisch - BG",HYPERLINK(CONCATENATE("https://www.saflax.de/0-WVK-Retail/Bilder-Pictures/SAFLAX-",'Basis-Tabelle-Samen'!N136,"-",'Basis-Tabelle-Samen'!J136,"-garden-to-go-lite-bulgarian.jpg")),
IF($C$1="Dänisch - DK",HYPERLINK(CONCATENATE("https://www.saflax.de/0-WVK-Retail/Bilder-Pictures/SAFLAX-",'Basis-Tabelle-Samen'!N136,"-",'Basis-Tabelle-Samen'!J136,"-garden-to-go-lite-danish.jpg")),
IF($C$1="Deutsch - DE",HYPERLINK(CONCATENATE("https://www.saflax.de/0-WVK-Retail/Bilder-Pictures/SAFLAX-",'Basis-Tabelle-Samen'!N136,"-",'Basis-Tabelle-Samen'!J136,"-garden-to-go-lite-german.jpg")),
IF($C$1="Englisch - UK",HYPERLINK(CONCATENATE("https://www.saflax.de/0-WVK-Retail/Bilder-Pictures/SAFLAX-",'Basis-Tabelle-Samen'!N136,"-",'Basis-Tabelle-Samen'!J136,"-garden-to-go-lite-english.jpg")),
IF($C$1="Estnisch - EE",HYPERLINK(CONCATENATE("https://www.saflax.de/0-WVK-Retail/Bilder-Pictures/SAFLAX-",'Basis-Tabelle-Samen'!N136,"-",'Basis-Tabelle-Samen'!J136,"-garden-to-go-lite-estonian.jpg")),
IF($C$1="Finnisch - FI",HYPERLINK(CONCATENATE("https://www.saflax.de/0-WVK-Retail/Bilder-Pictures/SAFLAX-",'Basis-Tabelle-Samen'!N136,"-",'Basis-Tabelle-Samen'!J136,"-garden-to-go-lite-finnish.jpg")),
IF($C$1="Französisch - FR",HYPERLINK(CONCATENATE("https://www.saflax.de/0-WVK-Retail/Bilder-Pictures/SAFLAX-",'Basis-Tabelle-Samen'!N136,"-",'Basis-Tabelle-Samen'!J136,"-garden-to-go-lite-french.jpg")),
IF($C$1="Griechisch - GR",HYPERLINK(CONCATENATE("https://www.saflax.de/0-WVK-Retail/Bilder-Pictures/SAFLAX-",'Basis-Tabelle-Samen'!N136,"-",'Basis-Tabelle-Samen'!J136,"-garden-to-go-lite-greek.jpg")),
IF($C$1="Irisch - IE",HYPERLINK(CONCATENATE("https://www.saflax.de/0-WVK-Retail/Bilder-Pictures/SAFLAX-",'Basis-Tabelle-Samen'!N136,"-",'Basis-Tabelle-Samen'!J136,"-garden-to-go-lite-irish.jpg")),
IF($C$1="Isländisch - IS",HYPERLINK(CONCATENATE("https://www.saflax.de/0-WVK-Retail/Bilder-Pictures/SAFLAX-",'Basis-Tabelle-Samen'!N136,"-",'Basis-Tabelle-Samen'!J136,"-garden-to-go-lite-icelandic.jpg")),
IF($C$1="Italienisch - IT",HYPERLINK(CONCATENATE("https://www.saflax.de/0-WVK-Retail/Bilder-Pictures/SAFLAX-",'Basis-Tabelle-Samen'!N136,"-",'Basis-Tabelle-Samen'!J136,"-garden-to-go-lite-italian.jpg")),
IF($C$1="Japanisch - JP",HYPERLINK(CONCATENATE("https://www.saflax.de/0-WVK-Retail/Bilder-Pictures/SAFLAX-",'Basis-Tabelle-Samen'!N136,"-",'Basis-Tabelle-Samen'!J136,"-garden-to-go-lite-japanese.jpg")),
IF($C$1="Kroatisch - HR",HYPERLINK(CONCATENATE("https://www.saflax.de/0-WVK-Retail/Bilder-Pictures/SAFLAX-",'Basis-Tabelle-Samen'!N136,"-",'Basis-Tabelle-Samen'!J136,"-garden-to-go-lite-croatian.jpg")),
IF($C$1="Lettisch - LV",HYPERLINK(CONCATENATE("https://www.saflax.de/0-WVK-Retail/Bilder-Pictures/SAFLAX-",'Basis-Tabelle-Samen'!N136,"-",'Basis-Tabelle-Samen'!J136,"-garden-to-go-lite-latvian.jpg")),
IF($C$1="Litauisch - LT",HYPERLINK(CONCATENATE("https://www.saflax.de/0-WVK-Retail/Bilder-Pictures/SAFLAX-",'Basis-Tabelle-Samen'!N136,"-",'Basis-Tabelle-Samen'!J136,"-garden-to-go-lite-lithuanian.jpg")),
IF($C$1="Maltesisch - MT",HYPERLINK(CONCATENATE("https://www.saflax.de/0-WVK-Retail/Bilder-Pictures/SAFLAX-",'Basis-Tabelle-Samen'!N136,"-",'Basis-Tabelle-Samen'!J136,"-garden-to-go-lite-maltese.jpg")),
IF($C$1="Niederländisch - NL",HYPERLINK(CONCATENATE("https://www.saflax.de/0-WVK-Retail/Bilder-Pictures/SAFLAX-",'Basis-Tabelle-Samen'!N136,"-",'Basis-Tabelle-Samen'!J136,"-garden-to-go-lite-dutch.jpg")),
IF($C$1="Norwegisch - NO",HYPERLINK(CONCATENATE("https://www.saflax.de/0-WVK-Retail/Bilder-Pictures/SAFLAX-",'Basis-Tabelle-Samen'!N136,"-",'Basis-Tabelle-Samen'!J136,"-garden-to-go-lite-nowegian.jpg")),
IF($C$1="Polnisch - PL",HYPERLINK(CONCATENATE("https://www.saflax.de/0-WVK-Retail/Bilder-Pictures/SAFLAX-",'Basis-Tabelle-Samen'!N136,"-",'Basis-Tabelle-Samen'!J136,"-garden-to-go-lite-polish.jpg")),
IF($C$1="Portugiesisch - PT",HYPERLINK(CONCATENATE("https://www.saflax.de/0-WVK-Retail/Bilder-Pictures/SAFLAX-",'Basis-Tabelle-Samen'!N136,"-",'Basis-Tabelle-Samen'!J136,"-garden-to-go-lite-portuguese.jpg")),
IF($C$1="Rumänisch - RO",HYPERLINK(CONCATENATE("https://www.saflax.de/0-WVK-Retail/Bilder-Pictures/SAFLAX-",'Basis-Tabelle-Samen'!N136,"-",'Basis-Tabelle-Samen'!J136,"-garden-to-go-lite-romanian.jpg")),
IF($C$1="Schwedisch - SE",HYPERLINK(CONCATENATE("https://www.saflax.de/0-WVK-Retail/Bilder-Pictures/SAFLAX-",'Basis-Tabelle-Samen'!N136,"-",'Basis-Tabelle-Samen'!J136,"-garden-to-go-lite-swedish.jpg")),
IF($C$1="Slowakisch - SK",HYPERLINK(CONCATENATE("https://www.saflax.de/0-WVK-Retail/Bilder-Pictures/SAFLAX-",'Basis-Tabelle-Samen'!N136,"-",'Basis-Tabelle-Samen'!J136,"-garden-to-go-lite-slovak.jpg")),
IF($C$1="Slowenisch - SI",HYPERLINK(CONCATENATE("https://www.saflax.de/0-WVK-Retail/Bilder-Pictures/SAFLAX-",'Basis-Tabelle-Samen'!N136,"-",'Basis-Tabelle-Samen'!J136,"-garden-to-go-lite-slovenian.jpg")),
IF($C$1="Spanisch - ES",HYPERLINK(CONCATENATE("https://www.saflax.de/0-WVK-Retail/Bilder-Pictures/SAFLAX-",'Basis-Tabelle-Samen'!N136,"-",'Basis-Tabelle-Samen'!J136,"-garden-to-go-lite-spanish.jpg")),
IF($C$1="Tschechisch - CZ",HYPERLINK(CONCATENATE("https://www.saflax.de/0-WVK-Retail/Bilder-Pictures/SAFLAX-",'Basis-Tabelle-Samen'!N136,"-",'Basis-Tabelle-Samen'!J136,"-garden-to-go-lite-czech.jpg")),
IF($C$1="Türkisch - TR",HYPERLINK(CONCATENATE("https://www.saflax.de/0-WVK-Retail/Bilder-Pictures/SAFLAX-",'Basis-Tabelle-Samen'!N136,"-",'Basis-Tabelle-Samen'!J136,"-garden-to-go-lite-turkish.jpg")),
IF($C$1="Ungarisch - HU",HYPERLINK(CONCATENATE("https://www.saflax.de/0-WVK-Retail/Bilder-Pictures/SAFLAX-",'Basis-Tabelle-Samen'!N136,"-",'Basis-Tabelle-Samen'!J136,"-garden-to-go-lite-hungarian.jpg")),
" ACHTUNG")))))))))))))))))))))))))))))</f>
        <v>https://www.saflax.de/0-WVK-Retail/Bilder-Pictures/SAFLAX-88351-beta-vulgaris-garden-to-go-lite-english.jpg</v>
      </c>
      <c r="AO127" s="330" t="str">
        <f>IF(J127&lt;1,"",
IF($C$1="Bulgarisch - BG",HYPERLINK(CONCATENATE("https://www.saflax.de/0-WVK-Retail/Bilder-Pictures/SAFLAX-",'Basis-Tabelle-Samen'!Q136,"-",'Basis-Tabelle-Samen'!J136,"-garden-to-go-bulgarian.jpg")),
IF($C$1="Dänisch - DK",HYPERLINK(CONCATENATE("https://www.saflax.de/0-WVK-Retail/Bilder-Pictures/SAFLAX-",'Basis-Tabelle-Samen'!Q136,"-",'Basis-Tabelle-Samen'!J136,"-garden-to-go-danish.jpg")),
IF($C$1="Deutsch - DE",HYPERLINK(CONCATENATE("https://www.saflax.de/0-WVK-Retail/Bilder-Pictures/SAFLAX-",'Basis-Tabelle-Samen'!Q136,"-",'Basis-Tabelle-Samen'!J136,"-garden-to-go-german.jpg")),
IF($C$1="Englisch - UK",HYPERLINK(CONCATENATE("https://www.saflax.de/0-WVK-Retail/Bilder-Pictures/SAFLAX-",'Basis-Tabelle-Samen'!Q136,"-",'Basis-Tabelle-Samen'!J136,"-garden-to-go-english.jpg")),
IF($C$1="Estnisch - EE",HYPERLINK(CONCATENATE("https://www.saflax.de/0-WVK-Retail/Bilder-Pictures/SAFLAX-",'Basis-Tabelle-Samen'!Q136,"-",'Basis-Tabelle-Samen'!J136,"-garden-to-go-estonian.jpg")),
IF($C$1="Finnisch - FI",HYPERLINK(CONCATENATE("https://www.saflax.de/0-WVK-Retail/Bilder-Pictures/SAFLAX-",'Basis-Tabelle-Samen'!Q136,"-",'Basis-Tabelle-Samen'!J136,"-garden-to-go-finnish.jpg")),
IF($C$1="Französisch - FR",HYPERLINK(CONCATENATE("https://www.saflax.de/0-WVK-Retail/Bilder-Pictures/SAFLAX-",'Basis-Tabelle-Samen'!Q136,"-",'Basis-Tabelle-Samen'!J136,"-garden-to-go-french.jpg")),
IF($C$1="Griechisch - GR",HYPERLINK(CONCATENATE("https://www.saflax.de/0-WVK-Retail/Bilder-Pictures/SAFLAX-",'Basis-Tabelle-Samen'!Q136,"-",'Basis-Tabelle-Samen'!J136,"-garden-to-go-greek.jpg")),
IF($C$1="Irisch - IE",HYPERLINK(CONCATENATE("https://www.saflax.de/0-WVK-Retail/Bilder-Pictures/SAFLAX-",'Basis-Tabelle-Samen'!Q136,"-",'Basis-Tabelle-Samen'!J136,"-garden-to-go-irish.jpg")),
IF($C$1="Isländisch - IS",HYPERLINK(CONCATENATE("https://www.saflax.de/0-WVK-Retail/Bilder-Pictures/SAFLAX-",'Basis-Tabelle-Samen'!Q136,"-",'Basis-Tabelle-Samen'!J136,"-garden-to-go-icelandic.jpg")),
IF($C$1="Italienisch - IT",HYPERLINK(CONCATENATE("https://www.saflax.de/0-WVK-Retail/Bilder-Pictures/SAFLAX-",'Basis-Tabelle-Samen'!Q136,"-",'Basis-Tabelle-Samen'!J136,"-garden-to-go-italian.jpg")),
IF($C$1="Japanisch - JP",HYPERLINK(CONCATENATE("https://www.saflax.de/0-WVK-Retail/Bilder-Pictures/SAFLAX-",'Basis-Tabelle-Samen'!Q136,"-",'Basis-Tabelle-Samen'!J136,"-garden-to-go-japanese.jpg")),
IF($C$1="Kroatisch - HR",HYPERLINK(CONCATENATE("https://www.saflax.de/0-WVK-Retail/Bilder-Pictures/SAFLAX-",'Basis-Tabelle-Samen'!Q136,"-",'Basis-Tabelle-Samen'!J136,"-garden-to-go-croatian.jpg")),
IF($C$1="Lettisch - LV",HYPERLINK(CONCATENATE("https://www.saflax.de/0-WVK-Retail/Bilder-Pictures/SAFLAX-",'Basis-Tabelle-Samen'!Q136,"-",'Basis-Tabelle-Samen'!J136,"-garden-to-go-latvian.jpg")),
IF($C$1="Litauisch - LT",HYPERLINK(CONCATENATE("https://www.saflax.de/0-WVK-Retail/Bilder-Pictures/SAFLAX-",'Basis-Tabelle-Samen'!Q136,"-",'Basis-Tabelle-Samen'!J136,"-garden-to-go-lithuanian.jpg")),
IF($C$1="Maltesisch - MT",HYPERLINK(CONCATENATE("https://www.saflax.de/0-WVK-Retail/Bilder-Pictures/SAFLAX-",'Basis-Tabelle-Samen'!Q136,"-",'Basis-Tabelle-Samen'!J136,"-garden-to-go-maltese.jpg")),
IF($C$1="Niederländisch - NL",HYPERLINK(CONCATENATE("https://www.saflax.de/0-WVK-Retail/Bilder-Pictures/SAFLAX-",'Basis-Tabelle-Samen'!Q136,"-",'Basis-Tabelle-Samen'!J136,"-garden-to-go-dutch.jpg")),
IF($C$1="Norwegisch - NO",HYPERLINK(CONCATENATE("https://www.saflax.de/0-WVK-Retail/Bilder-Pictures/SAFLAX-",'Basis-Tabelle-Samen'!Q136,"-",'Basis-Tabelle-Samen'!J136,"-garden-to-go-nowegian.jpg")),
IF($C$1="Polnisch - PL",HYPERLINK(CONCATENATE("https://www.saflax.de/0-WVK-Retail/Bilder-Pictures/SAFLAX-",'Basis-Tabelle-Samen'!Q136,"-",'Basis-Tabelle-Samen'!J136,"-garden-to-go-polish.jpg")),
IF($C$1="Portugiesisch - PT",HYPERLINK(CONCATENATE("https://www.saflax.de/0-WVK-Retail/Bilder-Pictures/SAFLAX-",'Basis-Tabelle-Samen'!Q136,"-",'Basis-Tabelle-Samen'!J136,"-garden-to-go-portuguese.jpg")),
IF($C$1="Rumänisch - RO",HYPERLINK(CONCATENATE("https://www.saflax.de/0-WVK-Retail/Bilder-Pictures/SAFLAX-",'Basis-Tabelle-Samen'!Q136,"-",'Basis-Tabelle-Samen'!J136,"-garden-to-go-romanian.jpg")),
IF($C$1="Schwedisch - SE",HYPERLINK(CONCATENATE("https://www.saflax.de/0-WVK-Retail/Bilder-Pictures/SAFLAX-",'Basis-Tabelle-Samen'!Q136,"-",'Basis-Tabelle-Samen'!J136,"-garden-to-go-swedish.jpg")),
IF($C$1="Slowakisch - SK",HYPERLINK(CONCATENATE("https://www.saflax.de/0-WVK-Retail/Bilder-Pictures/SAFLAX-",'Basis-Tabelle-Samen'!Q136,"-",'Basis-Tabelle-Samen'!J136,"-garden-to-go-slovak.jpg")),
IF($C$1="Slowenisch - SI",HYPERLINK(CONCATENATE("https://www.saflax.de/0-WVK-Retail/Bilder-Pictures/SAFLAX-",'Basis-Tabelle-Samen'!Q136,"-",'Basis-Tabelle-Samen'!J136,"-garden-to-go-slovenian.jpg")),
IF($C$1="Spanisch - ES",HYPERLINK(CONCATENATE("https://www.saflax.de/0-WVK-Retail/Bilder-Pictures/SAFLAX-",'Basis-Tabelle-Samen'!Q136,"-",'Basis-Tabelle-Samen'!J136,"-garden-to-go-spanish.jpg")),
IF($C$1="Tschechisch - CZ",HYPERLINK(CONCATENATE("https://www.saflax.de/0-WVK-Retail/Bilder-Pictures/SAFLAX-",'Basis-Tabelle-Samen'!Q136,"-",'Basis-Tabelle-Samen'!J136,"-garden-to-go-czech.jpg")),
IF($C$1="Türkisch - TR",HYPERLINK(CONCATENATE("https://www.saflax.de/0-WVK-Retail/Bilder-Pictures/SAFLAX-",'Basis-Tabelle-Samen'!Q136,"-",'Basis-Tabelle-Samen'!J136,"-garden-to-go-turkish.jpg")),
IF($C$1="Ungarisch - HU",HYPERLINK(CONCATENATE("https://www.saflax.de/0-WVK-Retail/Bilder-Pictures/SAFLAX-",'Basis-Tabelle-Samen'!Q136,"-",'Basis-Tabelle-Samen'!J136,"-garden-to-go-hungarian.jpg")),
" ACHTUNG")))))))))))))))))))))))))))))</f>
        <v>https://www.saflax.de/0-WVK-Retail/Bilder-Pictures/SAFLAX-58351-beta-vulgaris-garden-to-go-english.jpg</v>
      </c>
      <c r="AP127" s="330" t="str">
        <f>IF(K127&lt;1,"",
IF($C$1="Bulgarisch - BG",HYPERLINK(CONCATENATE("https://www.saflax.de/0-WVK-Retail/Bilder-Pictures/SAFLAX-",'Basis-Tabelle-Samen'!T136,"-",'Basis-Tabelle-Samen'!J136,"-cultivation-set-bulgarian.jpg")),
IF($C$1="Dänisch - DK",HYPERLINK(CONCATENATE("https://www.saflax.de/0-WVK-Retail/Bilder-Pictures/SAFLAX-",'Basis-Tabelle-Samen'!T136,"-",'Basis-Tabelle-Samen'!J136,"-cultivation-set-danish.jpg")),
IF($C$1="Deutsch - DE",HYPERLINK(CONCATENATE("https://www.saflax.de/0-WVK-Retail/Bilder-Pictures/SAFLAX-",'Basis-Tabelle-Samen'!T136,"-",'Basis-Tabelle-Samen'!J136,"-cultivation-set-german.jpg")),
IF($C$1="Englisch - UK",HYPERLINK(CONCATENATE("https://www.saflax.de/0-WVK-Retail/Bilder-Pictures/SAFLAX-",'Basis-Tabelle-Samen'!T136,"-",'Basis-Tabelle-Samen'!J136,"-cultivation-set-english.jpg")),
IF($C$1="Estnisch - EE",HYPERLINK(CONCATENATE("https://www.saflax.de/0-WVK-Retail/Bilder-Pictures/SAFLAX-",'Basis-Tabelle-Samen'!T136,"-",'Basis-Tabelle-Samen'!J136,"-cultivation-set-estonian.jpg")),
IF($C$1="Finnisch - FI",HYPERLINK(CONCATENATE("https://www.saflax.de/0-WVK-Retail/Bilder-Pictures/SAFLAX-",'Basis-Tabelle-Samen'!T136,"-",'Basis-Tabelle-Samen'!J136,"-cultivation-set-finnish.jpg")),
IF($C$1="Französisch - FR",HYPERLINK(CONCATENATE("https://www.saflax.de/0-WVK-Retail/Bilder-Pictures/SAFLAX-",'Basis-Tabelle-Samen'!T136,"-",'Basis-Tabelle-Samen'!J136,"-cultivation-set-french.jpg")),
IF($C$1="Griechisch - GR",HYPERLINK(CONCATENATE("https://www.saflax.de/0-WVK-Retail/Bilder-Pictures/SAFLAX-",'Basis-Tabelle-Samen'!T136,"-",'Basis-Tabelle-Samen'!J136,"-cultivation-set-greek.jpg")),
IF($C$1="Irisch - IE",HYPERLINK(CONCATENATE("https://www.saflax.de/0-WVK-Retail/Bilder-Pictures/SAFLAX-",'Basis-Tabelle-Samen'!T136,"-",'Basis-Tabelle-Samen'!J136,"-cultivation-set-irish.jpg")),
IF($C$1="Isländisch - IS",HYPERLINK(CONCATENATE("https://www.saflax.de/0-WVK-Retail/Bilder-Pictures/SAFLAX-",'Basis-Tabelle-Samen'!T136,"-",'Basis-Tabelle-Samen'!J136,"-cultivation-set-icelandic.jpg")),
IF($C$1="Italienisch - IT",HYPERLINK(CONCATENATE("https://www.saflax.de/0-WVK-Retail/Bilder-Pictures/SAFLAX-",'Basis-Tabelle-Samen'!T136,"-",'Basis-Tabelle-Samen'!J136,"-cultivation-set-italian.jpg")),
IF($C$1="Japanisch - JP",HYPERLINK(CONCATENATE("https://www.saflax.de/0-WVK-Retail/Bilder-Pictures/SAFLAX-",'Basis-Tabelle-Samen'!T136,"-",'Basis-Tabelle-Samen'!J136,"-cultivation-set-japanese.jpg")),
IF($C$1="Kroatisch - HR",HYPERLINK(CONCATENATE("https://www.saflax.de/0-WVK-Retail/Bilder-Pictures/SAFLAX-",'Basis-Tabelle-Samen'!T136,"-",'Basis-Tabelle-Samen'!J136,"-cultivation-set-croatian.jpg")),
IF($C$1="Lettisch - LV",HYPERLINK(CONCATENATE("https://www.saflax.de/0-WVK-Retail/Bilder-Pictures/SAFLAX-",'Basis-Tabelle-Samen'!T136,"-",'Basis-Tabelle-Samen'!J136,"-cultivation-set-latvian.jpg")),
IF($C$1="Litauisch - LT",HYPERLINK(CONCATENATE("https://www.saflax.de/0-WVK-Retail/Bilder-Pictures/SAFLAX-",'Basis-Tabelle-Samen'!T136,"-",'Basis-Tabelle-Samen'!J136,"-cultivation-set-lithuanian.jpg")),
IF($C$1="Maltesisch - MT",HYPERLINK(CONCATENATE("https://www.saflax.de/0-WVK-Retail/Bilder-Pictures/SAFLAX-",'Basis-Tabelle-Samen'!T136,"-",'Basis-Tabelle-Samen'!J136,"-cultivation-set-maltese.jpg")),
IF($C$1="Niederländisch - NL",HYPERLINK(CONCATENATE("https://www.saflax.de/0-WVK-Retail/Bilder-Pictures/SAFLAX-",'Basis-Tabelle-Samen'!T136,"-",'Basis-Tabelle-Samen'!J136,"-cultivation-set-dutch.jpg")),
IF($C$1="Norwegisch - NO",HYPERLINK(CONCATENATE("https://www.saflax.de/0-WVK-Retail/Bilder-Pictures/SAFLAX-",'Basis-Tabelle-Samen'!T136,"-",'Basis-Tabelle-Samen'!J136,"-cultivation-set-nowegian.jpg")),
IF($C$1="Polnisch - PL",HYPERLINK(CONCATENATE("https://www.saflax.de/0-WVK-Retail/Bilder-Pictures/SAFLAX-",'Basis-Tabelle-Samen'!T136,"-",'Basis-Tabelle-Samen'!J136,"-cultivation-set-polish.jpg")),
IF($C$1="Portugiesisch - PT",HYPERLINK(CONCATENATE("https://www.saflax.de/0-WVK-Retail/Bilder-Pictures/SAFLAX-",'Basis-Tabelle-Samen'!T136,"-",'Basis-Tabelle-Samen'!J136,"-cultivation-set-portuguese.jpg")),
IF($C$1="Rumänisch - RO",HYPERLINK(CONCATENATE("https://www.saflax.de/0-WVK-Retail/Bilder-Pictures/SAFLAX-",'Basis-Tabelle-Samen'!T136,"-",'Basis-Tabelle-Samen'!J136,"-cultivation-set-romanian.jpg")),
IF($C$1="Schwedisch - SE",HYPERLINK(CONCATENATE("https://www.saflax.de/0-WVK-Retail/Bilder-Pictures/SAFLAX-",'Basis-Tabelle-Samen'!T136,"-",'Basis-Tabelle-Samen'!J136,"-cultivation-set-swedish.jpg")),
IF($C$1="Slowakisch - SK",HYPERLINK(CONCATENATE("https://www.saflax.de/0-WVK-Retail/Bilder-Pictures/SAFLAX-",'Basis-Tabelle-Samen'!T136,"-",'Basis-Tabelle-Samen'!J136,"-cultivation-set-slovak.jpg")),
IF($C$1="Slowenisch - SI",HYPERLINK(CONCATENATE("https://www.saflax.de/0-WVK-Retail/Bilder-Pictures/SAFLAX-",'Basis-Tabelle-Samen'!T136,"-",'Basis-Tabelle-Samen'!J136,"-cultivation-set-slovenian.jpg")),
IF($C$1="Spanisch - ES",HYPERLINK(CONCATENATE("https://www.saflax.de/0-WVK-Retail/Bilder-Pictures/SAFLAX-",'Basis-Tabelle-Samen'!T136,"-",'Basis-Tabelle-Samen'!J136,"-cultivation-set-spanish.jpg")),
IF($C$1="Tschechisch - CZ",HYPERLINK(CONCATENATE("https://www.saflax.de/0-WVK-Retail/Bilder-Pictures/SAFLAX-",'Basis-Tabelle-Samen'!T136,"-",'Basis-Tabelle-Samen'!J136,"-cultivation-set-czech.jpg")),
IF($C$1="Türkisch - TR",HYPERLINK(CONCATENATE("https://www.saflax.de/0-WVK-Retail/Bilder-Pictures/SAFLAX-",'Basis-Tabelle-Samen'!T136,"-",'Basis-Tabelle-Samen'!J136,"-cultivation-set-turkish.jpg")),
IF($C$1="Ungarisch - HU",HYPERLINK(CONCATENATE("https://www.saflax.de/0-WVK-Retail/Bilder-Pictures/SAFLAX-",'Basis-Tabelle-Samen'!T136,"-",'Basis-Tabelle-Samen'!J136,"-cultivation-set-hungarian.jpg")),
" ACHTUNG")))))))))))))))))))))))))))))</f>
        <v>https://www.saflax.de/0-WVK-Retail/Bilder-Pictures/SAFLAX-38351-beta-vulgaris-cultivation-set-english.jpg</v>
      </c>
      <c r="AQ127" s="330" t="str">
        <f>IF(L127&lt;1,"",
IF($C$1="Bulgarisch - BG",HYPERLINK(CONCATENATE("https://www.saflax.de/0-WVK-Retail/Bilder-Pictures/SAFLAX-",'Basis-Tabelle-Samen'!W136,"-",'Basis-Tabelle-Samen'!J136,"-garden-in-the-bag-bulgarian.jpg")),
IF($C$1="Dänisch - DK",HYPERLINK(CONCATENATE("https://www.saflax.de/0-WVK-Retail/Bilder-Pictures/SAFLAX-",'Basis-Tabelle-Samen'!W136,"-",'Basis-Tabelle-Samen'!J136,"-garden-in-the-bag-danish.jpg")),
IF($C$1="Deutsch - DE",HYPERLINK(CONCATENATE("https://www.saflax.de/0-WVK-Retail/Bilder-Pictures/SAFLAX-",'Basis-Tabelle-Samen'!W136,"-",'Basis-Tabelle-Samen'!J136,"-garden-in-the-bag-german.jpg")),
IF($C$1="Englisch - UK",HYPERLINK(CONCATENATE("https://www.saflax.de/0-WVK-Retail/Bilder-Pictures/SAFLAX-",'Basis-Tabelle-Samen'!W136,"-",'Basis-Tabelle-Samen'!J136,"-garden-in-the-bag-english.jpg")),
IF($C$1="Estnisch - EE",HYPERLINK(CONCATENATE("https://www.saflax.de/0-WVK-Retail/Bilder-Pictures/SAFLAX-",'Basis-Tabelle-Samen'!W136,"-",'Basis-Tabelle-Samen'!J136,"-garden-in-the-bag-estonian.jpg")),
IF($C$1="Finnisch - FI",HYPERLINK(CONCATENATE("https://www.saflax.de/0-WVK-Retail/Bilder-Pictures/SAFLAX-",'Basis-Tabelle-Samen'!W136,"-",'Basis-Tabelle-Samen'!J136,"-garden-in-the-bag-finnish.jpg")),
IF($C$1="Französisch - FR",HYPERLINK(CONCATENATE("https://www.saflax.de/0-WVK-Retail/Bilder-Pictures/SAFLAX-",'Basis-Tabelle-Samen'!W136,"-",'Basis-Tabelle-Samen'!J136,"-garden-in-the-bag-french.jpg")),
IF($C$1="Griechisch - GR",HYPERLINK(CONCATENATE("https://www.saflax.de/0-WVK-Retail/Bilder-Pictures/SAFLAX-",'Basis-Tabelle-Samen'!W136,"-",'Basis-Tabelle-Samen'!J136,"-garden-in-the-bag-greek.jpg")),
IF($C$1="Irisch - IE",HYPERLINK(CONCATENATE("https://www.saflax.de/0-WVK-Retail/Bilder-Pictures/SAFLAX-",'Basis-Tabelle-Samen'!W136,"-",'Basis-Tabelle-Samen'!J136,"-garden-in-the-bag-irish.jpg")),
IF($C$1="Isländisch - IS",HYPERLINK(CONCATENATE("https://www.saflax.de/0-WVK-Retail/Bilder-Pictures/SAFLAX-",'Basis-Tabelle-Samen'!W136,"-",'Basis-Tabelle-Samen'!J136,"-garden-in-the-bag-icelandic.jpg")),
IF($C$1="Italienisch - IT",HYPERLINK(CONCATENATE("https://www.saflax.de/0-WVK-Retail/Bilder-Pictures/SAFLAX-",'Basis-Tabelle-Samen'!W136,"-",'Basis-Tabelle-Samen'!J136,"-garden-in-the-bag-italian.jpg")),
IF($C$1="Japanisch - JP",HYPERLINK(CONCATENATE("https://www.saflax.de/0-WVK-Retail/Bilder-Pictures/SAFLAX-",'Basis-Tabelle-Samen'!W136,"-",'Basis-Tabelle-Samen'!J136,"-garden-in-the-bag-japanese.jpg")),
IF($C$1="Kroatisch - HR",HYPERLINK(CONCATENATE("https://www.saflax.de/0-WVK-Retail/Bilder-Pictures/SAFLAX-",'Basis-Tabelle-Samen'!W136,"-",'Basis-Tabelle-Samen'!J136,"-garden-in-the-bag-croatian.jpg")),
IF($C$1="Lettisch - LV",HYPERLINK(CONCATENATE("https://www.saflax.de/0-WVK-Retail/Bilder-Pictures/SAFLAX-",'Basis-Tabelle-Samen'!W136,"-",'Basis-Tabelle-Samen'!J136,"-garden-in-the-bag-latvian.jpg")),
IF($C$1="Litauisch - LT",HYPERLINK(CONCATENATE("https://www.saflax.de/0-WVK-Retail/Bilder-Pictures/SAFLAX-",'Basis-Tabelle-Samen'!W136,"-",'Basis-Tabelle-Samen'!J136,"-garden-in-the-bag-lithuanian.jpg")),
IF($C$1="Maltesisch - MT",HYPERLINK(CONCATENATE("https://www.saflax.de/0-WVK-Retail/Bilder-Pictures/SAFLAX-",'Basis-Tabelle-Samen'!W136,"-",'Basis-Tabelle-Samen'!J136,"-garden-in-the-bag-maltese.jpg")),
IF($C$1="Niederländisch - NL",HYPERLINK(CONCATENATE("https://www.saflax.de/0-WVK-Retail/Bilder-Pictures/SAFLAX-",'Basis-Tabelle-Samen'!W136,"-",'Basis-Tabelle-Samen'!J136,"-garden-in-the-bag-dutch.jpg")),
IF($C$1="Norwegisch - NO",HYPERLINK(CONCATENATE("https://www.saflax.de/0-WVK-Retail/Bilder-Pictures/SAFLAX-",'Basis-Tabelle-Samen'!W136,"-",'Basis-Tabelle-Samen'!J136,"-garden-in-the-bag-nowegian.jpg")),
IF($C$1="Polnisch - PL",HYPERLINK(CONCATENATE("https://www.saflax.de/0-WVK-Retail/Bilder-Pictures/SAFLAX-",'Basis-Tabelle-Samen'!W136,"-",'Basis-Tabelle-Samen'!J136,"-garden-in-the-bag-polish.jpg")),
IF($C$1="Portugiesisch - PT",HYPERLINK(CONCATENATE("https://www.saflax.de/0-WVK-Retail/Bilder-Pictures/SAFLAX-",'Basis-Tabelle-Samen'!W136,"-",'Basis-Tabelle-Samen'!J136,"-garden-in-the-bag-portuguese.jpg")),
IF($C$1="Rumänisch - RO",HYPERLINK(CONCATENATE("https://www.saflax.de/0-WVK-Retail/Bilder-Pictures/SAFLAX-",'Basis-Tabelle-Samen'!W136,"-",'Basis-Tabelle-Samen'!J136,"-garden-in-the-bag-romanian.jpg")),
IF($C$1="Schwedisch - SE",HYPERLINK(CONCATENATE("https://www.saflax.de/0-WVK-Retail/Bilder-Pictures/SAFLAX-",'Basis-Tabelle-Samen'!W136,"-",'Basis-Tabelle-Samen'!J136,"-garden-in-the-bag-swedish.jpg")),
IF($C$1="Slowakisch - SK",HYPERLINK(CONCATENATE("https://www.saflax.de/0-WVK-Retail/Bilder-Pictures/SAFLAX-",'Basis-Tabelle-Samen'!W136,"-",'Basis-Tabelle-Samen'!J136,"-garden-in-the-bag-slovak.jpg")),
IF($C$1="Slowenisch - SI",HYPERLINK(CONCATENATE("https://www.saflax.de/0-WVK-Retail/Bilder-Pictures/SAFLAX-",'Basis-Tabelle-Samen'!W136,"-",'Basis-Tabelle-Samen'!J136,"-garden-in-the-bag-slovenian.jpg")),
IF($C$1="Spanisch - ES",HYPERLINK(CONCATENATE("https://www.saflax.de/0-WVK-Retail/Bilder-Pictures/SAFLAX-",'Basis-Tabelle-Samen'!W136,"-",'Basis-Tabelle-Samen'!J136,"-garden-in-the-bag-spanish.jpg")),
IF($C$1="Tschechisch - CZ",HYPERLINK(CONCATENATE("https://www.saflax.de/0-WVK-Retail/Bilder-Pictures/SAFLAX-",'Basis-Tabelle-Samen'!W136,"-",'Basis-Tabelle-Samen'!J136,"-garden-in-the-bag-czech.jpg")),
IF($C$1="Türkisch - TR",HYPERLINK(CONCATENATE("https://www.saflax.de/0-WVK-Retail/Bilder-Pictures/SAFLAX-",'Basis-Tabelle-Samen'!W136,"-",'Basis-Tabelle-Samen'!J136,"-garden-in-the-bag-turkish.jpg")),
IF($C$1="Ungarisch - HU",HYPERLINK(CONCATENATE("https://www.saflax.de/0-WVK-Retail/Bilder-Pictures/SAFLAX-",'Basis-Tabelle-Samen'!W136,"-",'Basis-Tabelle-Samen'!J136,"-garden-in-the-bag-hungarian.jpg")),
" ACHTUNG")))))))))))))))))))))))))))))</f>
        <v>https://www.saflax.de/0-WVK-Retail/Bilder-Pictures/SAFLAX-68351-beta-vulgaris-garden-in-the-bag-english.jpg</v>
      </c>
    </row>
    <row r="128" spans="1:43" ht="17.100000000000001" customHeight="1" x14ac:dyDescent="0.2">
      <c r="A128" s="318" t="str">
        <f>IF('Basis-Tabelle-Samen'!A138="","",IF($C$1="Deutsch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28" s="319" t="str">
        <f>'Basis-Tabelle-Samen'!I138</f>
        <v>Beta vulgaris</v>
      </c>
      <c r="C128" s="316" t="str">
        <f>IF($C$1="Bulgarisch - BG",'Basis-Tabelle-Samen'!Z138,
IF($C$1="Dänisch - DK",'Basis-Tabelle-Samen'!AA138,
IF($C$1="Deutsch - DE",'Basis-Tabelle-Samen'!AB138,
IF($C$1="Englisch - UK",'Basis-Tabelle-Samen'!AC138,
IF($C$1="Estnisch - EE",'Basis-Tabelle-Samen'!AD138,
IF($C$1="Finnisch - FI",'Basis-Tabelle-Samen'!AE138,
IF($C$1="Französisch - FR",'Basis-Tabelle-Samen'!AF138,
IF($C$1="Griechisch - GR",'Basis-Tabelle-Samen'!AG138,
IF($C$1="Irisch - IE",'Basis-Tabelle-Samen'!AH138,
IF($C$1="Isländisch - IS",'Basis-Tabelle-Samen'!AI138,
IF($C$1="Italienisch - IT",'Basis-Tabelle-Samen'!AJ138,
IF($C$1="Japanisch - JP",'Basis-Tabelle-Samen'!AK138,
IF($C$1="Kroatisch - HR",'Basis-Tabelle-Samen'!AL138,
IF($C$1="Lettisch - LV",'Basis-Tabelle-Samen'!AM138,
IF($C$1="Litauisch - LT",'Basis-Tabelle-Samen'!AN138,
IF($C$1="Maltesisch - MT",'Basis-Tabelle-Samen'!AO138,
IF($C$1="Niederländisch - NL",'Basis-Tabelle-Samen'!AP138,
IF($C$1="Norwegisch - NO",'Basis-Tabelle-Samen'!AQ138,
IF($C$1="Polnisch - PL",'Basis-Tabelle-Samen'!AR138,
IF($C$1="Portugiesisch - PT",'Basis-Tabelle-Samen'!AS138,
IF($C$1="Rumänisch - RO",'Basis-Tabelle-Samen'!AT138,
IF($C$1="Schwedisch - SE",'Basis-Tabelle-Samen'!AU138,
IF($C$1="Slowakisch - SK",'Basis-Tabelle-Samen'!AV138,
IF($C$1="Slowenisch - SI",'Basis-Tabelle-Samen'!AW138,
IF($C$1="Spanisch - ES",'Basis-Tabelle-Samen'!AX138,
IF($C$1="Tschechisch - CZ",'Basis-Tabelle-Samen'!AY138,
IF($C$1="Türkisch - TR",'Basis-Tabelle-Samen'!AZ138,
IF($C$1="Ungarisch - HU",'Basis-Tabelle-Samen'!BA138,
" ACHTUNG"))))))))))))))))))))))))))))</f>
        <v>Organic - Beetroot - Detroit Globe</v>
      </c>
      <c r="D128" s="320">
        <f>'Basis-Tabelle-Samen'!F138</f>
        <v>100</v>
      </c>
      <c r="E128" s="321" t="str">
        <f>'Basis-Tabelle-Samen'!H138</f>
        <v>7 %</v>
      </c>
      <c r="F128" s="322" t="str">
        <f>IF('Basis-Tabelle-Samen'!G138="","",'Basis-Tabelle-Samen'!G138)</f>
        <v>02</v>
      </c>
      <c r="G128" s="320">
        <f>'Basis-Tabelle-Samen'!C138</f>
        <v>18353</v>
      </c>
      <c r="H128" s="323">
        <f>'Basis-Tabelle-Samen'!D138</f>
        <v>4055473183534</v>
      </c>
      <c r="I128" s="324">
        <f>'Basis-Tabelle-Samen'!E138</f>
        <v>2.0499999999999998</v>
      </c>
      <c r="J128" s="325">
        <f t="shared" si="1"/>
        <v>12</v>
      </c>
      <c r="K128" s="326">
        <f>'Basis-Tabelle-Samen'!K138</f>
        <v>78353</v>
      </c>
      <c r="L128" s="323">
        <f>'Basis-Tabelle-Samen'!L138</f>
        <v>4055473783536</v>
      </c>
      <c r="M128" s="324">
        <f>'Basis-Tabelle-Samen'!M138</f>
        <v>2.4500000000000002</v>
      </c>
      <c r="N128" s="326">
        <f>IF(K128&lt;1,"",'3'!$I$15)</f>
        <v>15</v>
      </c>
      <c r="O128" s="327">
        <f>IF(K128&lt;1,"",'3'!$J$11)</f>
        <v>90</v>
      </c>
      <c r="P128" s="326">
        <f>'Basis-Tabelle-Samen'!N138</f>
        <v>88353</v>
      </c>
      <c r="Q128" s="323">
        <f>'Basis-Tabelle-Samen'!O138</f>
        <v>4055473883533</v>
      </c>
      <c r="R128" s="328">
        <f>'Basis-Tabelle-Samen'!P138</f>
        <v>3.75</v>
      </c>
      <c r="S128" s="326">
        <f>IF(R128&lt;1,"",'3'!$M$15)</f>
        <v>18</v>
      </c>
      <c r="T128" s="327">
        <f>IF(R128&lt;1,"",'3'!$N$11)</f>
        <v>72</v>
      </c>
      <c r="U128" s="326">
        <f>'Basis-Tabelle-Samen'!Q138</f>
        <v>58353</v>
      </c>
      <c r="V128" s="323">
        <f>'Basis-Tabelle-Samen'!R138</f>
        <v>4055473583532</v>
      </c>
      <c r="W128" s="324">
        <f>'Basis-Tabelle-Samen'!S138</f>
        <v>4.95</v>
      </c>
      <c r="X128" s="326">
        <f>IF(U128&lt;1,"",'3'!$Q$15)</f>
        <v>6</v>
      </c>
      <c r="Y128" s="327">
        <f>IF(U128&lt;1,"",'3'!$R$11)</f>
        <v>24</v>
      </c>
      <c r="Z128" s="326">
        <f>'Basis-Tabelle-Samen'!T138</f>
        <v>38353</v>
      </c>
      <c r="AA128" s="323">
        <f>'Basis-Tabelle-Samen'!U138</f>
        <v>4055473383538</v>
      </c>
      <c r="AB128" s="324">
        <f>'Basis-Tabelle-Samen'!V138</f>
        <v>6.75</v>
      </c>
      <c r="AC128" s="326">
        <f>IF(Z128&lt;1,"",'3'!$U$15)</f>
        <v>6</v>
      </c>
      <c r="AD128" s="327">
        <f>IF(Z128&lt;1,"",'3'!$V$11)</f>
        <v>24</v>
      </c>
      <c r="AE128" s="326">
        <f>'Basis-Tabelle-Samen'!W138</f>
        <v>68353</v>
      </c>
      <c r="AF128" s="323">
        <f>'Basis-Tabelle-Samen'!X138</f>
        <v>4055473683539</v>
      </c>
      <c r="AG128" s="324">
        <f>'Basis-Tabelle-Samen'!Y138</f>
        <v>2.95</v>
      </c>
      <c r="AH128" s="326">
        <f>IF(AE128&lt;1,"",'3'!$Y$15)</f>
        <v>8</v>
      </c>
      <c r="AI128" s="327">
        <f>IF(AE128&lt;1,"",'3'!$Z$11)</f>
        <v>64</v>
      </c>
      <c r="AJ128" s="315"/>
      <c r="AK128" s="316" t="str">
        <f>IF(G128&lt;1,"",
IF($C$1="Bulgarisch - BG",HYPERLINK(CONCATENATE("https://www.saflax.de/0-WVK-Retail/Bilder-Pictures/SAFLAX-",'Basis-Tabelle-Samen'!C138,"-",'Basis-Tabelle-Samen'!J138,"-seed-package-front-cr-bulgarian.jpg")),
IF($C$1="Dänisch - DK",HYPERLINK(CONCATENATE("https://www.saflax.de/0-WVK-Retail/Bilder-Pictures/SAFLAX-",'Basis-Tabelle-Samen'!C138,"-",'Basis-Tabelle-Samen'!J138,"-seed-package-front-cr-danish.jpg")),
IF($C$1="Deutsch - DE",HYPERLINK(CONCATENATE("https://www.saflax.de/0-WVK-Retail/Bilder-Pictures/SAFLAX-",'Basis-Tabelle-Samen'!C138,"-",'Basis-Tabelle-Samen'!J138,"-seed-package-front-cr-german.jpg")),
IF($C$1="Englisch - UK",HYPERLINK(CONCATENATE("https://www.saflax.de/0-WVK-Retail/Bilder-Pictures/SAFLAX-",'Basis-Tabelle-Samen'!C138,"-",'Basis-Tabelle-Samen'!J138,"-seed-package-front-cr-english.jpg")),
IF($C$1="Estnisch - EE",HYPERLINK(CONCATENATE("https://www.saflax.de/0-WVK-Retail/Bilder-Pictures/SAFLAX-",'Basis-Tabelle-Samen'!C138,"-",'Basis-Tabelle-Samen'!J138,"-seed-package-front-cr-estonian.jpg")),
IF($C$1="Finnisch - FI",HYPERLINK(CONCATENATE("https://www.saflax.de/0-WVK-Retail/Bilder-Pictures/SAFLAX-",'Basis-Tabelle-Samen'!C138,"-",'Basis-Tabelle-Samen'!J138,"-seed-package-front-cr-finnish.jpg")),
IF($C$1="Französisch - FR",HYPERLINK(CONCATENATE("https://www.saflax.de/0-WVK-Retail/Bilder-Pictures/SAFLAX-",'Basis-Tabelle-Samen'!C138,"-",'Basis-Tabelle-Samen'!J138,"-seed-package-front-cr-french.jpg")),
IF($C$1="Griechisch - GR",HYPERLINK(CONCATENATE("https://www.saflax.de/0-WVK-Retail/Bilder-Pictures/SAFLAX-",'Basis-Tabelle-Samen'!C138,"-",'Basis-Tabelle-Samen'!J138,"-seed-package-front-cr-greek.jpg")),
IF($C$1="Irisch - IE",HYPERLINK(CONCATENATE("https://www.saflax.de/0-WVK-Retail/Bilder-Pictures/SAFLAX-",'Basis-Tabelle-Samen'!C138,"-",'Basis-Tabelle-Samen'!J138,"-seed-package-front-cr-irish.jpg")),
IF($C$1="Isländisch - IS",HYPERLINK(CONCATENATE("https://www.saflax.de/0-WVK-Retail/Bilder-Pictures/SAFLAX-",'Basis-Tabelle-Samen'!C138,"-",'Basis-Tabelle-Samen'!J138,"-seed-package-front-cr-icelandic.jpg")),
IF($C$1="Italienisch - IT",HYPERLINK(CONCATENATE("https://www.saflax.de/0-WVK-Retail/Bilder-Pictures/SAFLAX-",'Basis-Tabelle-Samen'!C138,"-",'Basis-Tabelle-Samen'!J138,"-seed-package-front-cr-italian.jpg")),
IF($C$1="Japanisch - JP",HYPERLINK(CONCATENATE("https://www.saflax.de/0-WVK-Retail/Bilder-Pictures/SAFLAX-",'Basis-Tabelle-Samen'!C138,"-",'Basis-Tabelle-Samen'!J138,"-seed-package-front-cr-japanese.jpg")),
IF($C$1="Kroatisch - HR",HYPERLINK(CONCATENATE("https://www.saflax.de/0-WVK-Retail/Bilder-Pictures/SAFLAX-",'Basis-Tabelle-Samen'!C138,"-",'Basis-Tabelle-Samen'!J138,"-seed-package-front-cr-croatian.jpg")),
IF($C$1="Lettisch - LV",HYPERLINK(CONCATENATE("https://www.saflax.de/0-WVK-Retail/Bilder-Pictures/SAFLAX-",'Basis-Tabelle-Samen'!C138,"-",'Basis-Tabelle-Samen'!J138,"-seed-package-front-cr-latvian.jpg")),
IF($C$1="Litauisch - LT",HYPERLINK(CONCATENATE("https://www.saflax.de/0-WVK-Retail/Bilder-Pictures/SAFLAX-",'Basis-Tabelle-Samen'!C138,"-",'Basis-Tabelle-Samen'!J138,"-seed-package-front-cr-lithuanian.jpg")),
IF($C$1="Maltesisch - MT",HYPERLINK(CONCATENATE("https://www.saflax.de/0-WVK-Retail/Bilder-Pictures/SAFLAX-",'Basis-Tabelle-Samen'!C138,"-",'Basis-Tabelle-Samen'!J138,"-seed-package-front-cr-maltese.jpg")),
IF($C$1="Niederländisch - NL",HYPERLINK(CONCATENATE("https://www.saflax.de/0-WVK-Retail/Bilder-Pictures/SAFLAX-",'Basis-Tabelle-Samen'!C138,"-",'Basis-Tabelle-Samen'!J138,"-seed-package-front-cr-dutch.jpg")),
IF($C$1="Norwegisch - NO",HYPERLINK(CONCATENATE("https://www.saflax.de/0-WVK-Retail/Bilder-Pictures/SAFLAX-",'Basis-Tabelle-Samen'!C138,"-",'Basis-Tabelle-Samen'!J138,"-seed-package-front-cr-nowegian.jpg")),
IF($C$1="Polnisch - PL",HYPERLINK(CONCATENATE("https://www.saflax.de/0-WVK-Retail/Bilder-Pictures/SAFLAX-",'Basis-Tabelle-Samen'!C138,"-",'Basis-Tabelle-Samen'!J138,"-seed-package-front-cr-polish.jpg")),
IF($C$1="Portugiesisch - PT",HYPERLINK(CONCATENATE("https://www.saflax.de/0-WVK-Retail/Bilder-Pictures/SAFLAX-",'Basis-Tabelle-Samen'!C138,"-",'Basis-Tabelle-Samen'!J138,"-seed-package-front-cr-portuguese.jpg")),
IF($C$1="Rumänisch - RO",HYPERLINK(CONCATENATE("https://www.saflax.de/0-WVK-Retail/Bilder-Pictures/SAFLAX-",'Basis-Tabelle-Samen'!C138,"-",'Basis-Tabelle-Samen'!J138,"-seed-package-front-cr-romanian.jpg")),
IF($C$1="Schwedisch - SE",HYPERLINK(CONCATENATE("https://www.saflax.de/0-WVK-Retail/Bilder-Pictures/SAFLAX-",'Basis-Tabelle-Samen'!C138,"-",'Basis-Tabelle-Samen'!J138,"-seed-package-front-cr-swedish.jpg")),
IF($C$1="Slowakisch - SK",HYPERLINK(CONCATENATE("https://www.saflax.de/0-WVK-Retail/Bilder-Pictures/SAFLAX-",'Basis-Tabelle-Samen'!C138,"-",'Basis-Tabelle-Samen'!J138,"-seed-package-front-cr-slovak.jpg")),
IF($C$1="Slowenisch - SI",HYPERLINK(CONCATENATE("https://www.saflax.de/0-WVK-Retail/Bilder-Pictures/SAFLAX-",'Basis-Tabelle-Samen'!C138,"-",'Basis-Tabelle-Samen'!J138,"-seed-package-front-cr-slovenian.jpg")),
IF($C$1="Spanisch - ES",HYPERLINK(CONCATENATE("https://www.saflax.de/0-WVK-Retail/Bilder-Pictures/SAFLAX-",'Basis-Tabelle-Samen'!C138,"-",'Basis-Tabelle-Samen'!J138,"-seed-package-front-cr-spanish.jpg")),
IF($C$1="Tschechisch - CZ",HYPERLINK(CONCATENATE("https://www.saflax.de/0-WVK-Retail/Bilder-Pictures/SAFLAX-",'Basis-Tabelle-Samen'!C138,"-",'Basis-Tabelle-Samen'!J138,"-seed-package-front-cr-czech.jpg")),
IF($C$1="Türkisch - TR",HYPERLINK(CONCATENATE("https://www.saflax.de/0-WVK-Retail/Bilder-Pictures/SAFLAX-",'Basis-Tabelle-Samen'!C138,"-",'Basis-Tabelle-Samen'!J138,"-seed-package-front-cr-turkish.jpg")),
IF($C$1="Ungarisch - HU",HYPERLINK(CONCATENATE("https://www.saflax.de/0-WVK-Retail/Bilder-Pictures/SAFLAX-",'Basis-Tabelle-Samen'!C138,"-",'Basis-Tabelle-Samen'!J138,"-seed-package-front-cr-hungarian.jpg")),
" ACHTUNG")))))))))))))))))))))))))))))</f>
        <v>https://www.saflax.de/0-WVK-Retail/Bilder-Pictures/SAFLAX-18353-beta-vulgaris-seed-package-front-cr-english.jpg</v>
      </c>
      <c r="AL128" s="330" t="str">
        <f>IF(G128&lt;1,"",
IF($C$1="Bulgarisch - BG",HYPERLINK(CONCATENATE("https://www.saflax.de/0-WVK-Retail/Bilder-Pictures/SAFLAX-",'Basis-Tabelle-Samen'!C138,"-",'Basis-Tabelle-Samen'!J138,"-seed-package-back-cr-bulgarian.jpg")),
IF($C$1="Dänisch - DK",HYPERLINK(CONCATENATE("https://www.saflax.de/0-WVK-Retail/Bilder-Pictures/SAFLAX-",'Basis-Tabelle-Samen'!C138,"-",'Basis-Tabelle-Samen'!J138,"-seed-package-back-cr-danish.jpg")),
IF($C$1="Deutsch - DE",HYPERLINK(CONCATENATE("https://www.saflax.de/0-WVK-Retail/Bilder-Pictures/SAFLAX-",'Basis-Tabelle-Samen'!C138,"-",'Basis-Tabelle-Samen'!J138,"-seed-package-back-cr-german.jpg")),
IF($C$1="Englisch - UK",HYPERLINK(CONCATENATE("https://www.saflax.de/0-WVK-Retail/Bilder-Pictures/SAFLAX-",'Basis-Tabelle-Samen'!C138,"-",'Basis-Tabelle-Samen'!J138,"-seed-package-back-cr-english.jpg")),
IF($C$1="Estnisch - EE",HYPERLINK(CONCATENATE("https://www.saflax.de/0-WVK-Retail/Bilder-Pictures/SAFLAX-",'Basis-Tabelle-Samen'!C138,"-",'Basis-Tabelle-Samen'!J138,"-seed-package-back-cr-estonian.jpg")),
IF($C$1="Finnisch - FI",HYPERLINK(CONCATENATE("https://www.saflax.de/0-WVK-Retail/Bilder-Pictures/SAFLAX-",'Basis-Tabelle-Samen'!C138,"-",'Basis-Tabelle-Samen'!J138,"-seed-package-back-cr-finnish.jpg")),
IF($C$1="Französisch - FR",HYPERLINK(CONCATENATE("https://www.saflax.de/0-WVK-Retail/Bilder-Pictures/SAFLAX-",'Basis-Tabelle-Samen'!C138,"-",'Basis-Tabelle-Samen'!J138,"-seed-package-back-cr-french.jpg")),
IF($C$1="Griechisch - GR",HYPERLINK(CONCATENATE("https://www.saflax.de/0-WVK-Retail/Bilder-Pictures/SAFLAX-",'Basis-Tabelle-Samen'!C138,"-",'Basis-Tabelle-Samen'!J138,"-seed-package-back-cr-greek.jpg")),
IF($C$1="Irisch - IE",HYPERLINK(CONCATENATE("https://www.saflax.de/0-WVK-Retail/Bilder-Pictures/SAFLAX-",'Basis-Tabelle-Samen'!C138,"-",'Basis-Tabelle-Samen'!J138,"-seed-package-back-cr-irish.jpg")),
IF($C$1="Isländisch - IS",HYPERLINK(CONCATENATE("https://www.saflax.de/0-WVK-Retail/Bilder-Pictures/SAFLAX-",'Basis-Tabelle-Samen'!C138,"-",'Basis-Tabelle-Samen'!J138,"-seed-package-back-cr-icelandic.jpg")),
IF($C$1="Italienisch - IT",HYPERLINK(CONCATENATE("https://www.saflax.de/0-WVK-Retail/Bilder-Pictures/SAFLAX-",'Basis-Tabelle-Samen'!C138,"-",'Basis-Tabelle-Samen'!J138,"-seed-package-back-cr-italian.jpg")),
IF($C$1="Japanisch - JP",HYPERLINK(CONCATENATE("https://www.saflax.de/0-WVK-Retail/Bilder-Pictures/SAFLAX-",'Basis-Tabelle-Samen'!C138,"-",'Basis-Tabelle-Samen'!J138,"-seed-package-back-cr-japanese.jpg")),
IF($C$1="Kroatisch - HR",HYPERLINK(CONCATENATE("https://www.saflax.de/0-WVK-Retail/Bilder-Pictures/SAFLAX-",'Basis-Tabelle-Samen'!C138,"-",'Basis-Tabelle-Samen'!J138,"-seed-package-back-cr-croatian.jpg")),
IF($C$1="Lettisch - LV",HYPERLINK(CONCATENATE("https://www.saflax.de/0-WVK-Retail/Bilder-Pictures/SAFLAX-",'Basis-Tabelle-Samen'!C138,"-",'Basis-Tabelle-Samen'!J138,"-seed-package-back-cr-latvian.jpg")),
IF($C$1="Litauisch - LT",HYPERLINK(CONCATENATE("https://www.saflax.de/0-WVK-Retail/Bilder-Pictures/SAFLAX-",'Basis-Tabelle-Samen'!C138,"-",'Basis-Tabelle-Samen'!J138,"-seed-package-back-cr-lithuanian.jpg")),
IF($C$1="Maltesisch - MT",HYPERLINK(CONCATENATE("https://www.saflax.de/0-WVK-Retail/Bilder-Pictures/SAFLAX-",'Basis-Tabelle-Samen'!C138,"-",'Basis-Tabelle-Samen'!J138,"-seed-package-back-cr-maltese.jpg")),
IF($C$1="Niederländisch - NL",HYPERLINK(CONCATENATE("https://www.saflax.de/0-WVK-Retail/Bilder-Pictures/SAFLAX-",'Basis-Tabelle-Samen'!C138,"-",'Basis-Tabelle-Samen'!J138,"-seed-package-back-cr-dutch.jpg")),
IF($C$1="Norwegisch - NO",HYPERLINK(CONCATENATE("https://www.saflax.de/0-WVK-Retail/Bilder-Pictures/SAFLAX-",'Basis-Tabelle-Samen'!C138,"-",'Basis-Tabelle-Samen'!J138,"-seed-package-back-cr-nowegian.jpg")),
IF($C$1="Polnisch - PL",HYPERLINK(CONCATENATE("https://www.saflax.de/0-WVK-Retail/Bilder-Pictures/SAFLAX-",'Basis-Tabelle-Samen'!C138,"-",'Basis-Tabelle-Samen'!J138,"-seed-package-back-cr-polish.jpg")),
IF($C$1="Portugiesisch - PT",HYPERLINK(CONCATENATE("https://www.saflax.de/0-WVK-Retail/Bilder-Pictures/SAFLAX-",'Basis-Tabelle-Samen'!C138,"-",'Basis-Tabelle-Samen'!J138,"-seed-package-back-cr-portuguese.jpg")),
IF($C$1="Rumänisch - RO",HYPERLINK(CONCATENATE("https://www.saflax.de/0-WVK-Retail/Bilder-Pictures/SAFLAX-",'Basis-Tabelle-Samen'!C138,"-",'Basis-Tabelle-Samen'!J138,"-seed-package-back-cr-romanian.jpg")),
IF($C$1="Schwedisch - SE",HYPERLINK(CONCATENATE("https://www.saflax.de/0-WVK-Retail/Bilder-Pictures/SAFLAX-",'Basis-Tabelle-Samen'!C138,"-",'Basis-Tabelle-Samen'!J138,"-seed-package-back-cr-swedish.jpg")),
IF($C$1="Slowakisch - SK",HYPERLINK(CONCATENATE("https://www.saflax.de/0-WVK-Retail/Bilder-Pictures/SAFLAX-",'Basis-Tabelle-Samen'!C138,"-",'Basis-Tabelle-Samen'!J138,"-seed-package-back-cr-slovak.jpg")),
IF($C$1="Slowenisch - SI",HYPERLINK(CONCATENATE("https://www.saflax.de/0-WVK-Retail/Bilder-Pictures/SAFLAX-",'Basis-Tabelle-Samen'!C138,"-",'Basis-Tabelle-Samen'!J138,"-seed-package-back-cr-slovenian.jpg")),
IF($C$1="Spanisch - ES",HYPERLINK(CONCATENATE("https://www.saflax.de/0-WVK-Retail/Bilder-Pictures/SAFLAX-",'Basis-Tabelle-Samen'!C138,"-",'Basis-Tabelle-Samen'!J138,"-seed-package-back-cr-spanish.jpg")),
IF($C$1="Tschechisch - CZ",HYPERLINK(CONCATENATE("https://www.saflax.de/0-WVK-Retail/Bilder-Pictures/SAFLAX-",'Basis-Tabelle-Samen'!C138,"-",'Basis-Tabelle-Samen'!J138,"-seed-package-back-cr-czech.jpg")),
IF($C$1="Türkisch - TR",HYPERLINK(CONCATENATE("https://www.saflax.de/0-WVK-Retail/Bilder-Pictures/SAFLAX-",'Basis-Tabelle-Samen'!C138,"-",'Basis-Tabelle-Samen'!J138,"-seed-package-back-cr-turkish.jpg")),
IF($C$1="Ungarisch - HU",HYPERLINK(CONCATENATE("https://www.saflax.de/0-WVK-Retail/Bilder-Pictures/SAFLAX-",'Basis-Tabelle-Samen'!C138,"-",'Basis-Tabelle-Samen'!J138,"-seed-package-back-cr-hungarian.jpg")),
" ACHTUNG")))))))))))))))))))))))))))))</f>
        <v>https://www.saflax.de/0-WVK-Retail/Bilder-Pictures/SAFLAX-18353-beta-vulgaris-seed-package-back-cr-english.jpg</v>
      </c>
      <c r="AM128" s="330" t="str">
        <f>IF(H128&lt;1,"",
IF($C$1="Bulgarisch - BG",HYPERLINK(CONCATENATE("https://www.saflax.de/0-WVK-Retail/Bilder-Pictures/SAFLAX-",'Basis-Tabelle-Samen'!K138,"-",'Basis-Tabelle-Samen'!J138,"-garden-to-go-mini-bulgarian.jpg")),
IF($C$1="Dänisch - DK",HYPERLINK(CONCATENATE("https://www.saflax.de/0-WVK-Retail/Bilder-Pictures/SAFLAX-",'Basis-Tabelle-Samen'!K138,"-",'Basis-Tabelle-Samen'!J138,"-garden-to-go-mini-danish.jpg")),
IF($C$1="Deutsch - DE",HYPERLINK(CONCATENATE("https://www.saflax.de/0-WVK-Retail/Bilder-Pictures/SAFLAX-",'Basis-Tabelle-Samen'!K138,"-",'Basis-Tabelle-Samen'!J138,"-garden-to-go-mini-german.jpg")),
IF($C$1="Englisch - UK",HYPERLINK(CONCATENATE("https://www.saflax.de/0-WVK-Retail/Bilder-Pictures/SAFLAX-",'Basis-Tabelle-Samen'!K138,"-",'Basis-Tabelle-Samen'!J138,"-garden-to-go-mini-english.jpg")),
IF($C$1="Estnisch - EE",HYPERLINK(CONCATENATE("https://www.saflax.de/0-WVK-Retail/Bilder-Pictures/SAFLAX-",'Basis-Tabelle-Samen'!K138,"-",'Basis-Tabelle-Samen'!J138,"-garden-to-go-mini-estonian.jpg")),
IF($C$1="Finnisch - FI",HYPERLINK(CONCATENATE("https://www.saflax.de/0-WVK-Retail/Bilder-Pictures/SAFLAX-",'Basis-Tabelle-Samen'!K138,"-",'Basis-Tabelle-Samen'!J138,"-garden-to-go-mini-finnish.jpg")),
IF($C$1="Französisch - FR",HYPERLINK(CONCATENATE("https://www.saflax.de/0-WVK-Retail/Bilder-Pictures/SAFLAX-",'Basis-Tabelle-Samen'!K138,"-",'Basis-Tabelle-Samen'!J138,"-garden-to-go-mini-french.jpg")),
IF($C$1="Griechisch - GR",HYPERLINK(CONCATENATE("https://www.saflax.de/0-WVK-Retail/Bilder-Pictures/SAFLAX-",'Basis-Tabelle-Samen'!K138,"-",'Basis-Tabelle-Samen'!J138,"-garden-to-go-mini-greek.jpg")),
IF($C$1="Irisch - IE",HYPERLINK(CONCATENATE("https://www.saflax.de/0-WVK-Retail/Bilder-Pictures/SAFLAX-",'Basis-Tabelle-Samen'!K138,"-",'Basis-Tabelle-Samen'!J138,"-garden-to-go-mini-irish.jpg")),
IF($C$1="Isländisch - IS",HYPERLINK(CONCATENATE("https://www.saflax.de/0-WVK-Retail/Bilder-Pictures/SAFLAX-",'Basis-Tabelle-Samen'!K138,"-",'Basis-Tabelle-Samen'!J138,"-garden-to-go-mini-icelandic.jpg")),
IF($C$1="Italienisch - IT",HYPERLINK(CONCATENATE("https://www.saflax.de/0-WVK-Retail/Bilder-Pictures/SAFLAX-",'Basis-Tabelle-Samen'!K138,"-",'Basis-Tabelle-Samen'!J138,"-garden-to-go-mini-italian.jpg")),
IF($C$1="Japanisch - JP",HYPERLINK(CONCATENATE("https://www.saflax.de/0-WVK-Retail/Bilder-Pictures/SAFLAX-",'Basis-Tabelle-Samen'!K138,"-",'Basis-Tabelle-Samen'!J138,"-garden-to-go-mini-japanese.jpg")),
IF($C$1="Kroatisch - HR",HYPERLINK(CONCATENATE("https://www.saflax.de/0-WVK-Retail/Bilder-Pictures/SAFLAX-",'Basis-Tabelle-Samen'!K138,"-",'Basis-Tabelle-Samen'!J138,"-garden-to-go-mini-croatian.jpg")),
IF($C$1="Lettisch - LV",HYPERLINK(CONCATENATE("https://www.saflax.de/0-WVK-Retail/Bilder-Pictures/SAFLAX-",'Basis-Tabelle-Samen'!K138,"-",'Basis-Tabelle-Samen'!J138,"-garden-to-go-mini-latvian.jpg")),
IF($C$1="Litauisch - LT",HYPERLINK(CONCATENATE("https://www.saflax.de/0-WVK-Retail/Bilder-Pictures/SAFLAX-",'Basis-Tabelle-Samen'!K138,"-",'Basis-Tabelle-Samen'!J138,"-garden-to-go-mini-lithuanian.jpg")),
IF($C$1="Maltesisch - MT",HYPERLINK(CONCATENATE("https://www.saflax.de/0-WVK-Retail/Bilder-Pictures/SAFLAX-",'Basis-Tabelle-Samen'!K138,"-",'Basis-Tabelle-Samen'!J138,"-garden-to-go-mini-maltese.jpg")),
IF($C$1="Niederländisch - NL",HYPERLINK(CONCATENATE("https://www.saflax.de/0-WVK-Retail/Bilder-Pictures/SAFLAX-",'Basis-Tabelle-Samen'!K138,"-",'Basis-Tabelle-Samen'!J138,"-garden-to-go-mini-dutch.jpg")),
IF($C$1="Norwegisch - NO",HYPERLINK(CONCATENATE("https://www.saflax.de/0-WVK-Retail/Bilder-Pictures/SAFLAX-",'Basis-Tabelle-Samen'!K138,"-",'Basis-Tabelle-Samen'!J138,"-garden-to-go-mini-nowegian.jpg")),
IF($C$1="Polnisch - PL",HYPERLINK(CONCATENATE("https://www.saflax.de/0-WVK-Retail/Bilder-Pictures/SAFLAX-",'Basis-Tabelle-Samen'!K138,"-",'Basis-Tabelle-Samen'!J138,"-garden-to-go-mini-polish.jpg")),
IF($C$1="Portugiesisch - PT",HYPERLINK(CONCATENATE("https://www.saflax.de/0-WVK-Retail/Bilder-Pictures/SAFLAX-",'Basis-Tabelle-Samen'!K138,"-",'Basis-Tabelle-Samen'!J138,"-garden-to-go-mini-portuguese.jpg")),
IF($C$1="Rumänisch - RO",HYPERLINK(CONCATENATE("https://www.saflax.de/0-WVK-Retail/Bilder-Pictures/SAFLAX-",'Basis-Tabelle-Samen'!K138,"-",'Basis-Tabelle-Samen'!J138,"-garden-to-go-mini-romanian.jpg")),
IF($C$1="Schwedisch - SE",HYPERLINK(CONCATENATE("https://www.saflax.de/0-WVK-Retail/Bilder-Pictures/SAFLAX-",'Basis-Tabelle-Samen'!K138,"-",'Basis-Tabelle-Samen'!J138,"-garden-to-go-mini-swedish.jpg")),
IF($C$1="Slowakisch - SK",HYPERLINK(CONCATENATE("https://www.saflax.de/0-WVK-Retail/Bilder-Pictures/SAFLAX-",'Basis-Tabelle-Samen'!K138,"-",'Basis-Tabelle-Samen'!J138,"-garden-to-go-mini-slovak.jpg")),
IF($C$1="Slowenisch - SI",HYPERLINK(CONCATENATE("https://www.saflax.de/0-WVK-Retail/Bilder-Pictures/SAFLAX-",'Basis-Tabelle-Samen'!K138,"-",'Basis-Tabelle-Samen'!J138,"-garden-to-go-mini-slovenian.jpg")),
IF($C$1="Spanisch - ES",HYPERLINK(CONCATENATE("https://www.saflax.de/0-WVK-Retail/Bilder-Pictures/SAFLAX-",'Basis-Tabelle-Samen'!K138,"-",'Basis-Tabelle-Samen'!J138,"-garden-to-go-mini-spanish.jpg")),
IF($C$1="Tschechisch - CZ",HYPERLINK(CONCATENATE("https://www.saflax.de/0-WVK-Retail/Bilder-Pictures/SAFLAX-",'Basis-Tabelle-Samen'!K138,"-",'Basis-Tabelle-Samen'!J138,"-garden-to-go-mini-czech.jpg")),
IF($C$1="Türkisch - TR",HYPERLINK(CONCATENATE("https://www.saflax.de/0-WVK-Retail/Bilder-Pictures/SAFLAX-",'Basis-Tabelle-Samen'!K138,"-",'Basis-Tabelle-Samen'!J138,"-garden-to-go-mini-turkish.jpg")),
IF($C$1="Ungarisch - HU",HYPERLINK(CONCATENATE("https://www.saflax.de/0-WVK-Retail/Bilder-Pictures/SAFLAX-",'Basis-Tabelle-Samen'!K138,"-",'Basis-Tabelle-Samen'!J138,"-garden-to-go-mini-hungarian.jpg")),
" ACHTUNG")))))))))))))))))))))))))))))</f>
        <v>https://www.saflax.de/0-WVK-Retail/Bilder-Pictures/SAFLAX-78353-beta-vulgaris-garden-to-go-mini-english.jpg</v>
      </c>
      <c r="AN128" s="330" t="str">
        <f>IF(I128&lt;1,"",
IF($C$1="Bulgarisch - BG",HYPERLINK(CONCATENATE("https://www.saflax.de/0-WVK-Retail/Bilder-Pictures/SAFLAX-",'Basis-Tabelle-Samen'!N138,"-",'Basis-Tabelle-Samen'!J138,"-garden-to-go-lite-bulgarian.jpg")),
IF($C$1="Dänisch - DK",HYPERLINK(CONCATENATE("https://www.saflax.de/0-WVK-Retail/Bilder-Pictures/SAFLAX-",'Basis-Tabelle-Samen'!N138,"-",'Basis-Tabelle-Samen'!J138,"-garden-to-go-lite-danish.jpg")),
IF($C$1="Deutsch - DE",HYPERLINK(CONCATENATE("https://www.saflax.de/0-WVK-Retail/Bilder-Pictures/SAFLAX-",'Basis-Tabelle-Samen'!N138,"-",'Basis-Tabelle-Samen'!J138,"-garden-to-go-lite-german.jpg")),
IF($C$1="Englisch - UK",HYPERLINK(CONCATENATE("https://www.saflax.de/0-WVK-Retail/Bilder-Pictures/SAFLAX-",'Basis-Tabelle-Samen'!N138,"-",'Basis-Tabelle-Samen'!J138,"-garden-to-go-lite-english.jpg")),
IF($C$1="Estnisch - EE",HYPERLINK(CONCATENATE("https://www.saflax.de/0-WVK-Retail/Bilder-Pictures/SAFLAX-",'Basis-Tabelle-Samen'!N138,"-",'Basis-Tabelle-Samen'!J138,"-garden-to-go-lite-estonian.jpg")),
IF($C$1="Finnisch - FI",HYPERLINK(CONCATENATE("https://www.saflax.de/0-WVK-Retail/Bilder-Pictures/SAFLAX-",'Basis-Tabelle-Samen'!N138,"-",'Basis-Tabelle-Samen'!J138,"-garden-to-go-lite-finnish.jpg")),
IF($C$1="Französisch - FR",HYPERLINK(CONCATENATE("https://www.saflax.de/0-WVK-Retail/Bilder-Pictures/SAFLAX-",'Basis-Tabelle-Samen'!N138,"-",'Basis-Tabelle-Samen'!J138,"-garden-to-go-lite-french.jpg")),
IF($C$1="Griechisch - GR",HYPERLINK(CONCATENATE("https://www.saflax.de/0-WVK-Retail/Bilder-Pictures/SAFLAX-",'Basis-Tabelle-Samen'!N138,"-",'Basis-Tabelle-Samen'!J138,"-garden-to-go-lite-greek.jpg")),
IF($C$1="Irisch - IE",HYPERLINK(CONCATENATE("https://www.saflax.de/0-WVK-Retail/Bilder-Pictures/SAFLAX-",'Basis-Tabelle-Samen'!N138,"-",'Basis-Tabelle-Samen'!J138,"-garden-to-go-lite-irish.jpg")),
IF($C$1="Isländisch - IS",HYPERLINK(CONCATENATE("https://www.saflax.de/0-WVK-Retail/Bilder-Pictures/SAFLAX-",'Basis-Tabelle-Samen'!N138,"-",'Basis-Tabelle-Samen'!J138,"-garden-to-go-lite-icelandic.jpg")),
IF($C$1="Italienisch - IT",HYPERLINK(CONCATENATE("https://www.saflax.de/0-WVK-Retail/Bilder-Pictures/SAFLAX-",'Basis-Tabelle-Samen'!N138,"-",'Basis-Tabelle-Samen'!J138,"-garden-to-go-lite-italian.jpg")),
IF($C$1="Japanisch - JP",HYPERLINK(CONCATENATE("https://www.saflax.de/0-WVK-Retail/Bilder-Pictures/SAFLAX-",'Basis-Tabelle-Samen'!N138,"-",'Basis-Tabelle-Samen'!J138,"-garden-to-go-lite-japanese.jpg")),
IF($C$1="Kroatisch - HR",HYPERLINK(CONCATENATE("https://www.saflax.de/0-WVK-Retail/Bilder-Pictures/SAFLAX-",'Basis-Tabelle-Samen'!N138,"-",'Basis-Tabelle-Samen'!J138,"-garden-to-go-lite-croatian.jpg")),
IF($C$1="Lettisch - LV",HYPERLINK(CONCATENATE("https://www.saflax.de/0-WVK-Retail/Bilder-Pictures/SAFLAX-",'Basis-Tabelle-Samen'!N138,"-",'Basis-Tabelle-Samen'!J138,"-garden-to-go-lite-latvian.jpg")),
IF($C$1="Litauisch - LT",HYPERLINK(CONCATENATE("https://www.saflax.de/0-WVK-Retail/Bilder-Pictures/SAFLAX-",'Basis-Tabelle-Samen'!N138,"-",'Basis-Tabelle-Samen'!J138,"-garden-to-go-lite-lithuanian.jpg")),
IF($C$1="Maltesisch - MT",HYPERLINK(CONCATENATE("https://www.saflax.de/0-WVK-Retail/Bilder-Pictures/SAFLAX-",'Basis-Tabelle-Samen'!N138,"-",'Basis-Tabelle-Samen'!J138,"-garden-to-go-lite-maltese.jpg")),
IF($C$1="Niederländisch - NL",HYPERLINK(CONCATENATE("https://www.saflax.de/0-WVK-Retail/Bilder-Pictures/SAFLAX-",'Basis-Tabelle-Samen'!N138,"-",'Basis-Tabelle-Samen'!J138,"-garden-to-go-lite-dutch.jpg")),
IF($C$1="Norwegisch - NO",HYPERLINK(CONCATENATE("https://www.saflax.de/0-WVK-Retail/Bilder-Pictures/SAFLAX-",'Basis-Tabelle-Samen'!N138,"-",'Basis-Tabelle-Samen'!J138,"-garden-to-go-lite-nowegian.jpg")),
IF($C$1="Polnisch - PL",HYPERLINK(CONCATENATE("https://www.saflax.de/0-WVK-Retail/Bilder-Pictures/SAFLAX-",'Basis-Tabelle-Samen'!N138,"-",'Basis-Tabelle-Samen'!J138,"-garden-to-go-lite-polish.jpg")),
IF($C$1="Portugiesisch - PT",HYPERLINK(CONCATENATE("https://www.saflax.de/0-WVK-Retail/Bilder-Pictures/SAFLAX-",'Basis-Tabelle-Samen'!N138,"-",'Basis-Tabelle-Samen'!J138,"-garden-to-go-lite-portuguese.jpg")),
IF($C$1="Rumänisch - RO",HYPERLINK(CONCATENATE("https://www.saflax.de/0-WVK-Retail/Bilder-Pictures/SAFLAX-",'Basis-Tabelle-Samen'!N138,"-",'Basis-Tabelle-Samen'!J138,"-garden-to-go-lite-romanian.jpg")),
IF($C$1="Schwedisch - SE",HYPERLINK(CONCATENATE("https://www.saflax.de/0-WVK-Retail/Bilder-Pictures/SAFLAX-",'Basis-Tabelle-Samen'!N138,"-",'Basis-Tabelle-Samen'!J138,"-garden-to-go-lite-swedish.jpg")),
IF($C$1="Slowakisch - SK",HYPERLINK(CONCATENATE("https://www.saflax.de/0-WVK-Retail/Bilder-Pictures/SAFLAX-",'Basis-Tabelle-Samen'!N138,"-",'Basis-Tabelle-Samen'!J138,"-garden-to-go-lite-slovak.jpg")),
IF($C$1="Slowenisch - SI",HYPERLINK(CONCATENATE("https://www.saflax.de/0-WVK-Retail/Bilder-Pictures/SAFLAX-",'Basis-Tabelle-Samen'!N138,"-",'Basis-Tabelle-Samen'!J138,"-garden-to-go-lite-slovenian.jpg")),
IF($C$1="Spanisch - ES",HYPERLINK(CONCATENATE("https://www.saflax.de/0-WVK-Retail/Bilder-Pictures/SAFLAX-",'Basis-Tabelle-Samen'!N138,"-",'Basis-Tabelle-Samen'!J138,"-garden-to-go-lite-spanish.jpg")),
IF($C$1="Tschechisch - CZ",HYPERLINK(CONCATENATE("https://www.saflax.de/0-WVK-Retail/Bilder-Pictures/SAFLAX-",'Basis-Tabelle-Samen'!N138,"-",'Basis-Tabelle-Samen'!J138,"-garden-to-go-lite-czech.jpg")),
IF($C$1="Türkisch - TR",HYPERLINK(CONCATENATE("https://www.saflax.de/0-WVK-Retail/Bilder-Pictures/SAFLAX-",'Basis-Tabelle-Samen'!N138,"-",'Basis-Tabelle-Samen'!J138,"-garden-to-go-lite-turkish.jpg")),
IF($C$1="Ungarisch - HU",HYPERLINK(CONCATENATE("https://www.saflax.de/0-WVK-Retail/Bilder-Pictures/SAFLAX-",'Basis-Tabelle-Samen'!N138,"-",'Basis-Tabelle-Samen'!J138,"-garden-to-go-lite-hungarian.jpg")),
" ACHTUNG")))))))))))))))))))))))))))))</f>
        <v>https://www.saflax.de/0-WVK-Retail/Bilder-Pictures/SAFLAX-88353-beta-vulgaris-garden-to-go-lite-english.jpg</v>
      </c>
      <c r="AO128" s="330" t="str">
        <f>IF(J128&lt;1,"",
IF($C$1="Bulgarisch - BG",HYPERLINK(CONCATENATE("https://www.saflax.de/0-WVK-Retail/Bilder-Pictures/SAFLAX-",'Basis-Tabelle-Samen'!Q138,"-",'Basis-Tabelle-Samen'!J138,"-garden-to-go-bulgarian.jpg")),
IF($C$1="Dänisch - DK",HYPERLINK(CONCATENATE("https://www.saflax.de/0-WVK-Retail/Bilder-Pictures/SAFLAX-",'Basis-Tabelle-Samen'!Q138,"-",'Basis-Tabelle-Samen'!J138,"-garden-to-go-danish.jpg")),
IF($C$1="Deutsch - DE",HYPERLINK(CONCATENATE("https://www.saflax.de/0-WVK-Retail/Bilder-Pictures/SAFLAX-",'Basis-Tabelle-Samen'!Q138,"-",'Basis-Tabelle-Samen'!J138,"-garden-to-go-german.jpg")),
IF($C$1="Englisch - UK",HYPERLINK(CONCATENATE("https://www.saflax.de/0-WVK-Retail/Bilder-Pictures/SAFLAX-",'Basis-Tabelle-Samen'!Q138,"-",'Basis-Tabelle-Samen'!J138,"-garden-to-go-english.jpg")),
IF($C$1="Estnisch - EE",HYPERLINK(CONCATENATE("https://www.saflax.de/0-WVK-Retail/Bilder-Pictures/SAFLAX-",'Basis-Tabelle-Samen'!Q138,"-",'Basis-Tabelle-Samen'!J138,"-garden-to-go-estonian.jpg")),
IF($C$1="Finnisch - FI",HYPERLINK(CONCATENATE("https://www.saflax.de/0-WVK-Retail/Bilder-Pictures/SAFLAX-",'Basis-Tabelle-Samen'!Q138,"-",'Basis-Tabelle-Samen'!J138,"-garden-to-go-finnish.jpg")),
IF($C$1="Französisch - FR",HYPERLINK(CONCATENATE("https://www.saflax.de/0-WVK-Retail/Bilder-Pictures/SAFLAX-",'Basis-Tabelle-Samen'!Q138,"-",'Basis-Tabelle-Samen'!J138,"-garden-to-go-french.jpg")),
IF($C$1="Griechisch - GR",HYPERLINK(CONCATENATE("https://www.saflax.de/0-WVK-Retail/Bilder-Pictures/SAFLAX-",'Basis-Tabelle-Samen'!Q138,"-",'Basis-Tabelle-Samen'!J138,"-garden-to-go-greek.jpg")),
IF($C$1="Irisch - IE",HYPERLINK(CONCATENATE("https://www.saflax.de/0-WVK-Retail/Bilder-Pictures/SAFLAX-",'Basis-Tabelle-Samen'!Q138,"-",'Basis-Tabelle-Samen'!J138,"-garden-to-go-irish.jpg")),
IF($C$1="Isländisch - IS",HYPERLINK(CONCATENATE("https://www.saflax.de/0-WVK-Retail/Bilder-Pictures/SAFLAX-",'Basis-Tabelle-Samen'!Q138,"-",'Basis-Tabelle-Samen'!J138,"-garden-to-go-icelandic.jpg")),
IF($C$1="Italienisch - IT",HYPERLINK(CONCATENATE("https://www.saflax.de/0-WVK-Retail/Bilder-Pictures/SAFLAX-",'Basis-Tabelle-Samen'!Q138,"-",'Basis-Tabelle-Samen'!J138,"-garden-to-go-italian.jpg")),
IF($C$1="Japanisch - JP",HYPERLINK(CONCATENATE("https://www.saflax.de/0-WVK-Retail/Bilder-Pictures/SAFLAX-",'Basis-Tabelle-Samen'!Q138,"-",'Basis-Tabelle-Samen'!J138,"-garden-to-go-japanese.jpg")),
IF($C$1="Kroatisch - HR",HYPERLINK(CONCATENATE("https://www.saflax.de/0-WVK-Retail/Bilder-Pictures/SAFLAX-",'Basis-Tabelle-Samen'!Q138,"-",'Basis-Tabelle-Samen'!J138,"-garden-to-go-croatian.jpg")),
IF($C$1="Lettisch - LV",HYPERLINK(CONCATENATE("https://www.saflax.de/0-WVK-Retail/Bilder-Pictures/SAFLAX-",'Basis-Tabelle-Samen'!Q138,"-",'Basis-Tabelle-Samen'!J138,"-garden-to-go-latvian.jpg")),
IF($C$1="Litauisch - LT",HYPERLINK(CONCATENATE("https://www.saflax.de/0-WVK-Retail/Bilder-Pictures/SAFLAX-",'Basis-Tabelle-Samen'!Q138,"-",'Basis-Tabelle-Samen'!J138,"-garden-to-go-lithuanian.jpg")),
IF($C$1="Maltesisch - MT",HYPERLINK(CONCATENATE("https://www.saflax.de/0-WVK-Retail/Bilder-Pictures/SAFLAX-",'Basis-Tabelle-Samen'!Q138,"-",'Basis-Tabelle-Samen'!J138,"-garden-to-go-maltese.jpg")),
IF($C$1="Niederländisch - NL",HYPERLINK(CONCATENATE("https://www.saflax.de/0-WVK-Retail/Bilder-Pictures/SAFLAX-",'Basis-Tabelle-Samen'!Q138,"-",'Basis-Tabelle-Samen'!J138,"-garden-to-go-dutch.jpg")),
IF($C$1="Norwegisch - NO",HYPERLINK(CONCATENATE("https://www.saflax.de/0-WVK-Retail/Bilder-Pictures/SAFLAX-",'Basis-Tabelle-Samen'!Q138,"-",'Basis-Tabelle-Samen'!J138,"-garden-to-go-nowegian.jpg")),
IF($C$1="Polnisch - PL",HYPERLINK(CONCATENATE("https://www.saflax.de/0-WVK-Retail/Bilder-Pictures/SAFLAX-",'Basis-Tabelle-Samen'!Q138,"-",'Basis-Tabelle-Samen'!J138,"-garden-to-go-polish.jpg")),
IF($C$1="Portugiesisch - PT",HYPERLINK(CONCATENATE("https://www.saflax.de/0-WVK-Retail/Bilder-Pictures/SAFLAX-",'Basis-Tabelle-Samen'!Q138,"-",'Basis-Tabelle-Samen'!J138,"-garden-to-go-portuguese.jpg")),
IF($C$1="Rumänisch - RO",HYPERLINK(CONCATENATE("https://www.saflax.de/0-WVK-Retail/Bilder-Pictures/SAFLAX-",'Basis-Tabelle-Samen'!Q138,"-",'Basis-Tabelle-Samen'!J138,"-garden-to-go-romanian.jpg")),
IF($C$1="Schwedisch - SE",HYPERLINK(CONCATENATE("https://www.saflax.de/0-WVK-Retail/Bilder-Pictures/SAFLAX-",'Basis-Tabelle-Samen'!Q138,"-",'Basis-Tabelle-Samen'!J138,"-garden-to-go-swedish.jpg")),
IF($C$1="Slowakisch - SK",HYPERLINK(CONCATENATE("https://www.saflax.de/0-WVK-Retail/Bilder-Pictures/SAFLAX-",'Basis-Tabelle-Samen'!Q138,"-",'Basis-Tabelle-Samen'!J138,"-garden-to-go-slovak.jpg")),
IF($C$1="Slowenisch - SI",HYPERLINK(CONCATENATE("https://www.saflax.de/0-WVK-Retail/Bilder-Pictures/SAFLAX-",'Basis-Tabelle-Samen'!Q138,"-",'Basis-Tabelle-Samen'!J138,"-garden-to-go-slovenian.jpg")),
IF($C$1="Spanisch - ES",HYPERLINK(CONCATENATE("https://www.saflax.de/0-WVK-Retail/Bilder-Pictures/SAFLAX-",'Basis-Tabelle-Samen'!Q138,"-",'Basis-Tabelle-Samen'!J138,"-garden-to-go-spanish.jpg")),
IF($C$1="Tschechisch - CZ",HYPERLINK(CONCATENATE("https://www.saflax.de/0-WVK-Retail/Bilder-Pictures/SAFLAX-",'Basis-Tabelle-Samen'!Q138,"-",'Basis-Tabelle-Samen'!J138,"-garden-to-go-czech.jpg")),
IF($C$1="Türkisch - TR",HYPERLINK(CONCATENATE("https://www.saflax.de/0-WVK-Retail/Bilder-Pictures/SAFLAX-",'Basis-Tabelle-Samen'!Q138,"-",'Basis-Tabelle-Samen'!J138,"-garden-to-go-turkish.jpg")),
IF($C$1="Ungarisch - HU",HYPERLINK(CONCATENATE("https://www.saflax.de/0-WVK-Retail/Bilder-Pictures/SAFLAX-",'Basis-Tabelle-Samen'!Q138,"-",'Basis-Tabelle-Samen'!J138,"-garden-to-go-hungarian.jpg")),
" ACHTUNG")))))))))))))))))))))))))))))</f>
        <v>https://www.saflax.de/0-WVK-Retail/Bilder-Pictures/SAFLAX-58353-beta-vulgaris-garden-to-go-english.jpg</v>
      </c>
      <c r="AP128" s="330" t="str">
        <f>IF(K128&lt;1,"",
IF($C$1="Bulgarisch - BG",HYPERLINK(CONCATENATE("https://www.saflax.de/0-WVK-Retail/Bilder-Pictures/SAFLAX-",'Basis-Tabelle-Samen'!T138,"-",'Basis-Tabelle-Samen'!J138,"-cultivation-set-bulgarian.jpg")),
IF($C$1="Dänisch - DK",HYPERLINK(CONCATENATE("https://www.saflax.de/0-WVK-Retail/Bilder-Pictures/SAFLAX-",'Basis-Tabelle-Samen'!T138,"-",'Basis-Tabelle-Samen'!J138,"-cultivation-set-danish.jpg")),
IF($C$1="Deutsch - DE",HYPERLINK(CONCATENATE("https://www.saflax.de/0-WVK-Retail/Bilder-Pictures/SAFLAX-",'Basis-Tabelle-Samen'!T138,"-",'Basis-Tabelle-Samen'!J138,"-cultivation-set-german.jpg")),
IF($C$1="Englisch - UK",HYPERLINK(CONCATENATE("https://www.saflax.de/0-WVK-Retail/Bilder-Pictures/SAFLAX-",'Basis-Tabelle-Samen'!T138,"-",'Basis-Tabelle-Samen'!J138,"-cultivation-set-english.jpg")),
IF($C$1="Estnisch - EE",HYPERLINK(CONCATENATE("https://www.saflax.de/0-WVK-Retail/Bilder-Pictures/SAFLAX-",'Basis-Tabelle-Samen'!T138,"-",'Basis-Tabelle-Samen'!J138,"-cultivation-set-estonian.jpg")),
IF($C$1="Finnisch - FI",HYPERLINK(CONCATENATE("https://www.saflax.de/0-WVK-Retail/Bilder-Pictures/SAFLAX-",'Basis-Tabelle-Samen'!T138,"-",'Basis-Tabelle-Samen'!J138,"-cultivation-set-finnish.jpg")),
IF($C$1="Französisch - FR",HYPERLINK(CONCATENATE("https://www.saflax.de/0-WVK-Retail/Bilder-Pictures/SAFLAX-",'Basis-Tabelle-Samen'!T138,"-",'Basis-Tabelle-Samen'!J138,"-cultivation-set-french.jpg")),
IF($C$1="Griechisch - GR",HYPERLINK(CONCATENATE("https://www.saflax.de/0-WVK-Retail/Bilder-Pictures/SAFLAX-",'Basis-Tabelle-Samen'!T138,"-",'Basis-Tabelle-Samen'!J138,"-cultivation-set-greek.jpg")),
IF($C$1="Irisch - IE",HYPERLINK(CONCATENATE("https://www.saflax.de/0-WVK-Retail/Bilder-Pictures/SAFLAX-",'Basis-Tabelle-Samen'!T138,"-",'Basis-Tabelle-Samen'!J138,"-cultivation-set-irish.jpg")),
IF($C$1="Isländisch - IS",HYPERLINK(CONCATENATE("https://www.saflax.de/0-WVK-Retail/Bilder-Pictures/SAFLAX-",'Basis-Tabelle-Samen'!T138,"-",'Basis-Tabelle-Samen'!J138,"-cultivation-set-icelandic.jpg")),
IF($C$1="Italienisch - IT",HYPERLINK(CONCATENATE("https://www.saflax.de/0-WVK-Retail/Bilder-Pictures/SAFLAX-",'Basis-Tabelle-Samen'!T138,"-",'Basis-Tabelle-Samen'!J138,"-cultivation-set-italian.jpg")),
IF($C$1="Japanisch - JP",HYPERLINK(CONCATENATE("https://www.saflax.de/0-WVK-Retail/Bilder-Pictures/SAFLAX-",'Basis-Tabelle-Samen'!T138,"-",'Basis-Tabelle-Samen'!J138,"-cultivation-set-japanese.jpg")),
IF($C$1="Kroatisch - HR",HYPERLINK(CONCATENATE("https://www.saflax.de/0-WVK-Retail/Bilder-Pictures/SAFLAX-",'Basis-Tabelle-Samen'!T138,"-",'Basis-Tabelle-Samen'!J138,"-cultivation-set-croatian.jpg")),
IF($C$1="Lettisch - LV",HYPERLINK(CONCATENATE("https://www.saflax.de/0-WVK-Retail/Bilder-Pictures/SAFLAX-",'Basis-Tabelle-Samen'!T138,"-",'Basis-Tabelle-Samen'!J138,"-cultivation-set-latvian.jpg")),
IF($C$1="Litauisch - LT",HYPERLINK(CONCATENATE("https://www.saflax.de/0-WVK-Retail/Bilder-Pictures/SAFLAX-",'Basis-Tabelle-Samen'!T138,"-",'Basis-Tabelle-Samen'!J138,"-cultivation-set-lithuanian.jpg")),
IF($C$1="Maltesisch - MT",HYPERLINK(CONCATENATE("https://www.saflax.de/0-WVK-Retail/Bilder-Pictures/SAFLAX-",'Basis-Tabelle-Samen'!T138,"-",'Basis-Tabelle-Samen'!J138,"-cultivation-set-maltese.jpg")),
IF($C$1="Niederländisch - NL",HYPERLINK(CONCATENATE("https://www.saflax.de/0-WVK-Retail/Bilder-Pictures/SAFLAX-",'Basis-Tabelle-Samen'!T138,"-",'Basis-Tabelle-Samen'!J138,"-cultivation-set-dutch.jpg")),
IF($C$1="Norwegisch - NO",HYPERLINK(CONCATENATE("https://www.saflax.de/0-WVK-Retail/Bilder-Pictures/SAFLAX-",'Basis-Tabelle-Samen'!T138,"-",'Basis-Tabelle-Samen'!J138,"-cultivation-set-nowegian.jpg")),
IF($C$1="Polnisch - PL",HYPERLINK(CONCATENATE("https://www.saflax.de/0-WVK-Retail/Bilder-Pictures/SAFLAX-",'Basis-Tabelle-Samen'!T138,"-",'Basis-Tabelle-Samen'!J138,"-cultivation-set-polish.jpg")),
IF($C$1="Portugiesisch - PT",HYPERLINK(CONCATENATE("https://www.saflax.de/0-WVK-Retail/Bilder-Pictures/SAFLAX-",'Basis-Tabelle-Samen'!T138,"-",'Basis-Tabelle-Samen'!J138,"-cultivation-set-portuguese.jpg")),
IF($C$1="Rumänisch - RO",HYPERLINK(CONCATENATE("https://www.saflax.de/0-WVK-Retail/Bilder-Pictures/SAFLAX-",'Basis-Tabelle-Samen'!T138,"-",'Basis-Tabelle-Samen'!J138,"-cultivation-set-romanian.jpg")),
IF($C$1="Schwedisch - SE",HYPERLINK(CONCATENATE("https://www.saflax.de/0-WVK-Retail/Bilder-Pictures/SAFLAX-",'Basis-Tabelle-Samen'!T138,"-",'Basis-Tabelle-Samen'!J138,"-cultivation-set-swedish.jpg")),
IF($C$1="Slowakisch - SK",HYPERLINK(CONCATENATE("https://www.saflax.de/0-WVK-Retail/Bilder-Pictures/SAFLAX-",'Basis-Tabelle-Samen'!T138,"-",'Basis-Tabelle-Samen'!J138,"-cultivation-set-slovak.jpg")),
IF($C$1="Slowenisch - SI",HYPERLINK(CONCATENATE("https://www.saflax.de/0-WVK-Retail/Bilder-Pictures/SAFLAX-",'Basis-Tabelle-Samen'!T138,"-",'Basis-Tabelle-Samen'!J138,"-cultivation-set-slovenian.jpg")),
IF($C$1="Spanisch - ES",HYPERLINK(CONCATENATE("https://www.saflax.de/0-WVK-Retail/Bilder-Pictures/SAFLAX-",'Basis-Tabelle-Samen'!T138,"-",'Basis-Tabelle-Samen'!J138,"-cultivation-set-spanish.jpg")),
IF($C$1="Tschechisch - CZ",HYPERLINK(CONCATENATE("https://www.saflax.de/0-WVK-Retail/Bilder-Pictures/SAFLAX-",'Basis-Tabelle-Samen'!T138,"-",'Basis-Tabelle-Samen'!J138,"-cultivation-set-czech.jpg")),
IF($C$1="Türkisch - TR",HYPERLINK(CONCATENATE("https://www.saflax.de/0-WVK-Retail/Bilder-Pictures/SAFLAX-",'Basis-Tabelle-Samen'!T138,"-",'Basis-Tabelle-Samen'!J138,"-cultivation-set-turkish.jpg")),
IF($C$1="Ungarisch - HU",HYPERLINK(CONCATENATE("https://www.saflax.de/0-WVK-Retail/Bilder-Pictures/SAFLAX-",'Basis-Tabelle-Samen'!T138,"-",'Basis-Tabelle-Samen'!J138,"-cultivation-set-hungarian.jpg")),
" ACHTUNG")))))))))))))))))))))))))))))</f>
        <v>https://www.saflax.de/0-WVK-Retail/Bilder-Pictures/SAFLAX-38353-beta-vulgaris-cultivation-set-english.jpg</v>
      </c>
      <c r="AQ128" s="330" t="str">
        <f>IF(L128&lt;1,"",
IF($C$1="Bulgarisch - BG",HYPERLINK(CONCATENATE("https://www.saflax.de/0-WVK-Retail/Bilder-Pictures/SAFLAX-",'Basis-Tabelle-Samen'!W138,"-",'Basis-Tabelle-Samen'!J138,"-garden-in-the-bag-bulgarian.jpg")),
IF($C$1="Dänisch - DK",HYPERLINK(CONCATENATE("https://www.saflax.de/0-WVK-Retail/Bilder-Pictures/SAFLAX-",'Basis-Tabelle-Samen'!W138,"-",'Basis-Tabelle-Samen'!J138,"-garden-in-the-bag-danish.jpg")),
IF($C$1="Deutsch - DE",HYPERLINK(CONCATENATE("https://www.saflax.de/0-WVK-Retail/Bilder-Pictures/SAFLAX-",'Basis-Tabelle-Samen'!W138,"-",'Basis-Tabelle-Samen'!J138,"-garden-in-the-bag-german.jpg")),
IF($C$1="Englisch - UK",HYPERLINK(CONCATENATE("https://www.saflax.de/0-WVK-Retail/Bilder-Pictures/SAFLAX-",'Basis-Tabelle-Samen'!W138,"-",'Basis-Tabelle-Samen'!J138,"-garden-in-the-bag-english.jpg")),
IF($C$1="Estnisch - EE",HYPERLINK(CONCATENATE("https://www.saflax.de/0-WVK-Retail/Bilder-Pictures/SAFLAX-",'Basis-Tabelle-Samen'!W138,"-",'Basis-Tabelle-Samen'!J138,"-garden-in-the-bag-estonian.jpg")),
IF($C$1="Finnisch - FI",HYPERLINK(CONCATENATE("https://www.saflax.de/0-WVK-Retail/Bilder-Pictures/SAFLAX-",'Basis-Tabelle-Samen'!W138,"-",'Basis-Tabelle-Samen'!J138,"-garden-in-the-bag-finnish.jpg")),
IF($C$1="Französisch - FR",HYPERLINK(CONCATENATE("https://www.saflax.de/0-WVK-Retail/Bilder-Pictures/SAFLAX-",'Basis-Tabelle-Samen'!W138,"-",'Basis-Tabelle-Samen'!J138,"-garden-in-the-bag-french.jpg")),
IF($C$1="Griechisch - GR",HYPERLINK(CONCATENATE("https://www.saflax.de/0-WVK-Retail/Bilder-Pictures/SAFLAX-",'Basis-Tabelle-Samen'!W138,"-",'Basis-Tabelle-Samen'!J138,"-garden-in-the-bag-greek.jpg")),
IF($C$1="Irisch - IE",HYPERLINK(CONCATENATE("https://www.saflax.de/0-WVK-Retail/Bilder-Pictures/SAFLAX-",'Basis-Tabelle-Samen'!W138,"-",'Basis-Tabelle-Samen'!J138,"-garden-in-the-bag-irish.jpg")),
IF($C$1="Isländisch - IS",HYPERLINK(CONCATENATE("https://www.saflax.de/0-WVK-Retail/Bilder-Pictures/SAFLAX-",'Basis-Tabelle-Samen'!W138,"-",'Basis-Tabelle-Samen'!J138,"-garden-in-the-bag-icelandic.jpg")),
IF($C$1="Italienisch - IT",HYPERLINK(CONCATENATE("https://www.saflax.de/0-WVK-Retail/Bilder-Pictures/SAFLAX-",'Basis-Tabelle-Samen'!W138,"-",'Basis-Tabelle-Samen'!J138,"-garden-in-the-bag-italian.jpg")),
IF($C$1="Japanisch - JP",HYPERLINK(CONCATENATE("https://www.saflax.de/0-WVK-Retail/Bilder-Pictures/SAFLAX-",'Basis-Tabelle-Samen'!W138,"-",'Basis-Tabelle-Samen'!J138,"-garden-in-the-bag-japanese.jpg")),
IF($C$1="Kroatisch - HR",HYPERLINK(CONCATENATE("https://www.saflax.de/0-WVK-Retail/Bilder-Pictures/SAFLAX-",'Basis-Tabelle-Samen'!W138,"-",'Basis-Tabelle-Samen'!J138,"-garden-in-the-bag-croatian.jpg")),
IF($C$1="Lettisch - LV",HYPERLINK(CONCATENATE("https://www.saflax.de/0-WVK-Retail/Bilder-Pictures/SAFLAX-",'Basis-Tabelle-Samen'!W138,"-",'Basis-Tabelle-Samen'!J138,"-garden-in-the-bag-latvian.jpg")),
IF($C$1="Litauisch - LT",HYPERLINK(CONCATENATE("https://www.saflax.de/0-WVK-Retail/Bilder-Pictures/SAFLAX-",'Basis-Tabelle-Samen'!W138,"-",'Basis-Tabelle-Samen'!J138,"-garden-in-the-bag-lithuanian.jpg")),
IF($C$1="Maltesisch - MT",HYPERLINK(CONCATENATE("https://www.saflax.de/0-WVK-Retail/Bilder-Pictures/SAFLAX-",'Basis-Tabelle-Samen'!W138,"-",'Basis-Tabelle-Samen'!J138,"-garden-in-the-bag-maltese.jpg")),
IF($C$1="Niederländisch - NL",HYPERLINK(CONCATENATE("https://www.saflax.de/0-WVK-Retail/Bilder-Pictures/SAFLAX-",'Basis-Tabelle-Samen'!W138,"-",'Basis-Tabelle-Samen'!J138,"-garden-in-the-bag-dutch.jpg")),
IF($C$1="Norwegisch - NO",HYPERLINK(CONCATENATE("https://www.saflax.de/0-WVK-Retail/Bilder-Pictures/SAFLAX-",'Basis-Tabelle-Samen'!W138,"-",'Basis-Tabelle-Samen'!J138,"-garden-in-the-bag-nowegian.jpg")),
IF($C$1="Polnisch - PL",HYPERLINK(CONCATENATE("https://www.saflax.de/0-WVK-Retail/Bilder-Pictures/SAFLAX-",'Basis-Tabelle-Samen'!W138,"-",'Basis-Tabelle-Samen'!J138,"-garden-in-the-bag-polish.jpg")),
IF($C$1="Portugiesisch - PT",HYPERLINK(CONCATENATE("https://www.saflax.de/0-WVK-Retail/Bilder-Pictures/SAFLAX-",'Basis-Tabelle-Samen'!W138,"-",'Basis-Tabelle-Samen'!J138,"-garden-in-the-bag-portuguese.jpg")),
IF($C$1="Rumänisch - RO",HYPERLINK(CONCATENATE("https://www.saflax.de/0-WVK-Retail/Bilder-Pictures/SAFLAX-",'Basis-Tabelle-Samen'!W138,"-",'Basis-Tabelle-Samen'!J138,"-garden-in-the-bag-romanian.jpg")),
IF($C$1="Schwedisch - SE",HYPERLINK(CONCATENATE("https://www.saflax.de/0-WVK-Retail/Bilder-Pictures/SAFLAX-",'Basis-Tabelle-Samen'!W138,"-",'Basis-Tabelle-Samen'!J138,"-garden-in-the-bag-swedish.jpg")),
IF($C$1="Slowakisch - SK",HYPERLINK(CONCATENATE("https://www.saflax.de/0-WVK-Retail/Bilder-Pictures/SAFLAX-",'Basis-Tabelle-Samen'!W138,"-",'Basis-Tabelle-Samen'!J138,"-garden-in-the-bag-slovak.jpg")),
IF($C$1="Slowenisch - SI",HYPERLINK(CONCATENATE("https://www.saflax.de/0-WVK-Retail/Bilder-Pictures/SAFLAX-",'Basis-Tabelle-Samen'!W138,"-",'Basis-Tabelle-Samen'!J138,"-garden-in-the-bag-slovenian.jpg")),
IF($C$1="Spanisch - ES",HYPERLINK(CONCATENATE("https://www.saflax.de/0-WVK-Retail/Bilder-Pictures/SAFLAX-",'Basis-Tabelle-Samen'!W138,"-",'Basis-Tabelle-Samen'!J138,"-garden-in-the-bag-spanish.jpg")),
IF($C$1="Tschechisch - CZ",HYPERLINK(CONCATENATE("https://www.saflax.de/0-WVK-Retail/Bilder-Pictures/SAFLAX-",'Basis-Tabelle-Samen'!W138,"-",'Basis-Tabelle-Samen'!J138,"-garden-in-the-bag-czech.jpg")),
IF($C$1="Türkisch - TR",HYPERLINK(CONCATENATE("https://www.saflax.de/0-WVK-Retail/Bilder-Pictures/SAFLAX-",'Basis-Tabelle-Samen'!W138,"-",'Basis-Tabelle-Samen'!J138,"-garden-in-the-bag-turkish.jpg")),
IF($C$1="Ungarisch - HU",HYPERLINK(CONCATENATE("https://www.saflax.de/0-WVK-Retail/Bilder-Pictures/SAFLAX-",'Basis-Tabelle-Samen'!W138,"-",'Basis-Tabelle-Samen'!J138,"-garden-in-the-bag-hungarian.jpg")),
" ACHTUNG")))))))))))))))))))))))))))))</f>
        <v>https://www.saflax.de/0-WVK-Retail/Bilder-Pictures/SAFLAX-68353-beta-vulgaris-garden-in-the-bag-english.jpg</v>
      </c>
    </row>
    <row r="129" spans="1:43" ht="17.100000000000001" customHeight="1" x14ac:dyDescent="0.2">
      <c r="A129" s="318" t="str">
        <f>IF('Basis-Tabelle-Samen'!A137="","",IF($C$1="Deutsch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29" s="319" t="str">
        <f>'Basis-Tabelle-Samen'!I137</f>
        <v>Beta vulgaris</v>
      </c>
      <c r="C129" s="316" t="str">
        <f>IF($C$1="Bulgarisch - BG",'Basis-Tabelle-Samen'!Z137,
IF($C$1="Dänisch - DK",'Basis-Tabelle-Samen'!AA137,
IF($C$1="Deutsch - DE",'Basis-Tabelle-Samen'!AB137,
IF($C$1="Englisch - UK",'Basis-Tabelle-Samen'!AC137,
IF($C$1="Estnisch - EE",'Basis-Tabelle-Samen'!AD137,
IF($C$1="Finnisch - FI",'Basis-Tabelle-Samen'!AE137,
IF($C$1="Französisch - FR",'Basis-Tabelle-Samen'!AF137,
IF($C$1="Griechisch - GR",'Basis-Tabelle-Samen'!AG137,
IF($C$1="Irisch - IE",'Basis-Tabelle-Samen'!AH137,
IF($C$1="Isländisch - IS",'Basis-Tabelle-Samen'!AI137,
IF($C$1="Italienisch - IT",'Basis-Tabelle-Samen'!AJ137,
IF($C$1="Japanisch - JP",'Basis-Tabelle-Samen'!AK137,
IF($C$1="Kroatisch - HR",'Basis-Tabelle-Samen'!AL137,
IF($C$1="Lettisch - LV",'Basis-Tabelle-Samen'!AM137,
IF($C$1="Litauisch - LT",'Basis-Tabelle-Samen'!AN137,
IF($C$1="Maltesisch - MT",'Basis-Tabelle-Samen'!AO137,
IF($C$1="Niederländisch - NL",'Basis-Tabelle-Samen'!AP137,
IF($C$1="Norwegisch - NO",'Basis-Tabelle-Samen'!AQ137,
IF($C$1="Polnisch - PL",'Basis-Tabelle-Samen'!AR137,
IF($C$1="Portugiesisch - PT",'Basis-Tabelle-Samen'!AS137,
IF($C$1="Rumänisch - RO",'Basis-Tabelle-Samen'!AT137,
IF($C$1="Schwedisch - SE",'Basis-Tabelle-Samen'!AU137,
IF($C$1="Slowakisch - SK",'Basis-Tabelle-Samen'!AV137,
IF($C$1="Slowenisch - SI",'Basis-Tabelle-Samen'!AW137,
IF($C$1="Spanisch - ES",'Basis-Tabelle-Samen'!AX137,
IF($C$1="Tschechisch - CZ",'Basis-Tabelle-Samen'!AY137,
IF($C$1="Türkisch - TR",'Basis-Tabelle-Samen'!AZ137,
IF($C$1="Ungarisch - HU",'Basis-Tabelle-Samen'!BA137,
" ACHTUNG"))))))))))))))))))))))))))))</f>
        <v>Organic - Golden Beetroot</v>
      </c>
      <c r="D129" s="320">
        <f>'Basis-Tabelle-Samen'!F137</f>
        <v>50</v>
      </c>
      <c r="E129" s="321" t="str">
        <f>'Basis-Tabelle-Samen'!H137</f>
        <v>7 %</v>
      </c>
      <c r="F129" s="322" t="str">
        <f>IF('Basis-Tabelle-Samen'!G137="","",'Basis-Tabelle-Samen'!G137)</f>
        <v>02</v>
      </c>
      <c r="G129" s="320">
        <f>'Basis-Tabelle-Samen'!C137</f>
        <v>18352</v>
      </c>
      <c r="H129" s="323">
        <f>'Basis-Tabelle-Samen'!D137</f>
        <v>4055473183527</v>
      </c>
      <c r="I129" s="324">
        <f>'Basis-Tabelle-Samen'!E137</f>
        <v>2.0499999999999998</v>
      </c>
      <c r="J129" s="325">
        <f t="shared" si="1"/>
        <v>12</v>
      </c>
      <c r="K129" s="326">
        <f>'Basis-Tabelle-Samen'!K137</f>
        <v>78352</v>
      </c>
      <c r="L129" s="323">
        <f>'Basis-Tabelle-Samen'!L137</f>
        <v>4055473783529</v>
      </c>
      <c r="M129" s="324">
        <f>'Basis-Tabelle-Samen'!M137</f>
        <v>2.4500000000000002</v>
      </c>
      <c r="N129" s="326">
        <f>IF(K129&lt;1,"",'3'!$I$15)</f>
        <v>15</v>
      </c>
      <c r="O129" s="327">
        <f>IF(K129&lt;1,"",'3'!$J$11)</f>
        <v>90</v>
      </c>
      <c r="P129" s="326">
        <f>'Basis-Tabelle-Samen'!N137</f>
        <v>88352</v>
      </c>
      <c r="Q129" s="323">
        <f>'Basis-Tabelle-Samen'!O137</f>
        <v>4055473883526</v>
      </c>
      <c r="R129" s="328">
        <f>'Basis-Tabelle-Samen'!P137</f>
        <v>3.75</v>
      </c>
      <c r="S129" s="326">
        <f>IF(R129&lt;1,"",'3'!$M$15)</f>
        <v>18</v>
      </c>
      <c r="T129" s="327">
        <f>IF(R129&lt;1,"",'3'!$N$11)</f>
        <v>72</v>
      </c>
      <c r="U129" s="326">
        <f>'Basis-Tabelle-Samen'!Q137</f>
        <v>58352</v>
      </c>
      <c r="V129" s="323">
        <f>'Basis-Tabelle-Samen'!R137</f>
        <v>4055473583525</v>
      </c>
      <c r="W129" s="324">
        <f>'Basis-Tabelle-Samen'!S137</f>
        <v>4.95</v>
      </c>
      <c r="X129" s="326">
        <f>IF(U129&lt;1,"",'3'!$Q$15)</f>
        <v>6</v>
      </c>
      <c r="Y129" s="327">
        <f>IF(U129&lt;1,"",'3'!$R$11)</f>
        <v>24</v>
      </c>
      <c r="Z129" s="326">
        <f>'Basis-Tabelle-Samen'!T137</f>
        <v>38352</v>
      </c>
      <c r="AA129" s="323">
        <f>'Basis-Tabelle-Samen'!U137</f>
        <v>4055473383521</v>
      </c>
      <c r="AB129" s="324">
        <f>'Basis-Tabelle-Samen'!V137</f>
        <v>6.75</v>
      </c>
      <c r="AC129" s="326">
        <f>IF(Z129&lt;1,"",'3'!$U$15)</f>
        <v>6</v>
      </c>
      <c r="AD129" s="327">
        <f>IF(Z129&lt;1,"",'3'!$V$11)</f>
        <v>24</v>
      </c>
      <c r="AE129" s="326">
        <f>'Basis-Tabelle-Samen'!W137</f>
        <v>68352</v>
      </c>
      <c r="AF129" s="323">
        <f>'Basis-Tabelle-Samen'!X137</f>
        <v>4055473683522</v>
      </c>
      <c r="AG129" s="324">
        <f>'Basis-Tabelle-Samen'!Y137</f>
        <v>2.95</v>
      </c>
      <c r="AH129" s="326">
        <f>IF(AE129&lt;1,"",'3'!$Y$15)</f>
        <v>8</v>
      </c>
      <c r="AI129" s="327">
        <f>IF(AE129&lt;1,"",'3'!$Z$11)</f>
        <v>64</v>
      </c>
      <c r="AJ129" s="315"/>
      <c r="AK129" s="316" t="str">
        <f>IF(G129&lt;1,"",
IF($C$1="Bulgarisch - BG",HYPERLINK(CONCATENATE("https://www.saflax.de/0-WVK-Retail/Bilder-Pictures/SAFLAX-",'Basis-Tabelle-Samen'!C137,"-",'Basis-Tabelle-Samen'!J137,"-seed-package-front-cr-bulgarian.jpg")),
IF($C$1="Dänisch - DK",HYPERLINK(CONCATENATE("https://www.saflax.de/0-WVK-Retail/Bilder-Pictures/SAFLAX-",'Basis-Tabelle-Samen'!C137,"-",'Basis-Tabelle-Samen'!J137,"-seed-package-front-cr-danish.jpg")),
IF($C$1="Deutsch - DE",HYPERLINK(CONCATENATE("https://www.saflax.de/0-WVK-Retail/Bilder-Pictures/SAFLAX-",'Basis-Tabelle-Samen'!C137,"-",'Basis-Tabelle-Samen'!J137,"-seed-package-front-cr-german.jpg")),
IF($C$1="Englisch - UK",HYPERLINK(CONCATENATE("https://www.saflax.de/0-WVK-Retail/Bilder-Pictures/SAFLAX-",'Basis-Tabelle-Samen'!C137,"-",'Basis-Tabelle-Samen'!J137,"-seed-package-front-cr-english.jpg")),
IF($C$1="Estnisch - EE",HYPERLINK(CONCATENATE("https://www.saflax.de/0-WVK-Retail/Bilder-Pictures/SAFLAX-",'Basis-Tabelle-Samen'!C137,"-",'Basis-Tabelle-Samen'!J137,"-seed-package-front-cr-estonian.jpg")),
IF($C$1="Finnisch - FI",HYPERLINK(CONCATENATE("https://www.saflax.de/0-WVK-Retail/Bilder-Pictures/SAFLAX-",'Basis-Tabelle-Samen'!C137,"-",'Basis-Tabelle-Samen'!J137,"-seed-package-front-cr-finnish.jpg")),
IF($C$1="Französisch - FR",HYPERLINK(CONCATENATE("https://www.saflax.de/0-WVK-Retail/Bilder-Pictures/SAFLAX-",'Basis-Tabelle-Samen'!C137,"-",'Basis-Tabelle-Samen'!J137,"-seed-package-front-cr-french.jpg")),
IF($C$1="Griechisch - GR",HYPERLINK(CONCATENATE("https://www.saflax.de/0-WVK-Retail/Bilder-Pictures/SAFLAX-",'Basis-Tabelle-Samen'!C137,"-",'Basis-Tabelle-Samen'!J137,"-seed-package-front-cr-greek.jpg")),
IF($C$1="Irisch - IE",HYPERLINK(CONCATENATE("https://www.saflax.de/0-WVK-Retail/Bilder-Pictures/SAFLAX-",'Basis-Tabelle-Samen'!C137,"-",'Basis-Tabelle-Samen'!J137,"-seed-package-front-cr-irish.jpg")),
IF($C$1="Isländisch - IS",HYPERLINK(CONCATENATE("https://www.saflax.de/0-WVK-Retail/Bilder-Pictures/SAFLAX-",'Basis-Tabelle-Samen'!C137,"-",'Basis-Tabelle-Samen'!J137,"-seed-package-front-cr-icelandic.jpg")),
IF($C$1="Italienisch - IT",HYPERLINK(CONCATENATE("https://www.saflax.de/0-WVK-Retail/Bilder-Pictures/SAFLAX-",'Basis-Tabelle-Samen'!C137,"-",'Basis-Tabelle-Samen'!J137,"-seed-package-front-cr-italian.jpg")),
IF($C$1="Japanisch - JP",HYPERLINK(CONCATENATE("https://www.saflax.de/0-WVK-Retail/Bilder-Pictures/SAFLAX-",'Basis-Tabelle-Samen'!C137,"-",'Basis-Tabelle-Samen'!J137,"-seed-package-front-cr-japanese.jpg")),
IF($C$1="Kroatisch - HR",HYPERLINK(CONCATENATE("https://www.saflax.de/0-WVK-Retail/Bilder-Pictures/SAFLAX-",'Basis-Tabelle-Samen'!C137,"-",'Basis-Tabelle-Samen'!J137,"-seed-package-front-cr-croatian.jpg")),
IF($C$1="Lettisch - LV",HYPERLINK(CONCATENATE("https://www.saflax.de/0-WVK-Retail/Bilder-Pictures/SAFLAX-",'Basis-Tabelle-Samen'!C137,"-",'Basis-Tabelle-Samen'!J137,"-seed-package-front-cr-latvian.jpg")),
IF($C$1="Litauisch - LT",HYPERLINK(CONCATENATE("https://www.saflax.de/0-WVK-Retail/Bilder-Pictures/SAFLAX-",'Basis-Tabelle-Samen'!C137,"-",'Basis-Tabelle-Samen'!J137,"-seed-package-front-cr-lithuanian.jpg")),
IF($C$1="Maltesisch - MT",HYPERLINK(CONCATENATE("https://www.saflax.de/0-WVK-Retail/Bilder-Pictures/SAFLAX-",'Basis-Tabelle-Samen'!C137,"-",'Basis-Tabelle-Samen'!J137,"-seed-package-front-cr-maltese.jpg")),
IF($C$1="Niederländisch - NL",HYPERLINK(CONCATENATE("https://www.saflax.de/0-WVK-Retail/Bilder-Pictures/SAFLAX-",'Basis-Tabelle-Samen'!C137,"-",'Basis-Tabelle-Samen'!J137,"-seed-package-front-cr-dutch.jpg")),
IF($C$1="Norwegisch - NO",HYPERLINK(CONCATENATE("https://www.saflax.de/0-WVK-Retail/Bilder-Pictures/SAFLAX-",'Basis-Tabelle-Samen'!C137,"-",'Basis-Tabelle-Samen'!J137,"-seed-package-front-cr-nowegian.jpg")),
IF($C$1="Polnisch - PL",HYPERLINK(CONCATENATE("https://www.saflax.de/0-WVK-Retail/Bilder-Pictures/SAFLAX-",'Basis-Tabelle-Samen'!C137,"-",'Basis-Tabelle-Samen'!J137,"-seed-package-front-cr-polish.jpg")),
IF($C$1="Portugiesisch - PT",HYPERLINK(CONCATENATE("https://www.saflax.de/0-WVK-Retail/Bilder-Pictures/SAFLAX-",'Basis-Tabelle-Samen'!C137,"-",'Basis-Tabelle-Samen'!J137,"-seed-package-front-cr-portuguese.jpg")),
IF($C$1="Rumänisch - RO",HYPERLINK(CONCATENATE("https://www.saflax.de/0-WVK-Retail/Bilder-Pictures/SAFLAX-",'Basis-Tabelle-Samen'!C137,"-",'Basis-Tabelle-Samen'!J137,"-seed-package-front-cr-romanian.jpg")),
IF($C$1="Schwedisch - SE",HYPERLINK(CONCATENATE("https://www.saflax.de/0-WVK-Retail/Bilder-Pictures/SAFLAX-",'Basis-Tabelle-Samen'!C137,"-",'Basis-Tabelle-Samen'!J137,"-seed-package-front-cr-swedish.jpg")),
IF($C$1="Slowakisch - SK",HYPERLINK(CONCATENATE("https://www.saflax.de/0-WVK-Retail/Bilder-Pictures/SAFLAX-",'Basis-Tabelle-Samen'!C137,"-",'Basis-Tabelle-Samen'!J137,"-seed-package-front-cr-slovak.jpg")),
IF($C$1="Slowenisch - SI",HYPERLINK(CONCATENATE("https://www.saflax.de/0-WVK-Retail/Bilder-Pictures/SAFLAX-",'Basis-Tabelle-Samen'!C137,"-",'Basis-Tabelle-Samen'!J137,"-seed-package-front-cr-slovenian.jpg")),
IF($C$1="Spanisch - ES",HYPERLINK(CONCATENATE("https://www.saflax.de/0-WVK-Retail/Bilder-Pictures/SAFLAX-",'Basis-Tabelle-Samen'!C137,"-",'Basis-Tabelle-Samen'!J137,"-seed-package-front-cr-spanish.jpg")),
IF($C$1="Tschechisch - CZ",HYPERLINK(CONCATENATE("https://www.saflax.de/0-WVK-Retail/Bilder-Pictures/SAFLAX-",'Basis-Tabelle-Samen'!C137,"-",'Basis-Tabelle-Samen'!J137,"-seed-package-front-cr-czech.jpg")),
IF($C$1="Türkisch - TR",HYPERLINK(CONCATENATE("https://www.saflax.de/0-WVK-Retail/Bilder-Pictures/SAFLAX-",'Basis-Tabelle-Samen'!C137,"-",'Basis-Tabelle-Samen'!J137,"-seed-package-front-cr-turkish.jpg")),
IF($C$1="Ungarisch - HU",HYPERLINK(CONCATENATE("https://www.saflax.de/0-WVK-Retail/Bilder-Pictures/SAFLAX-",'Basis-Tabelle-Samen'!C137,"-",'Basis-Tabelle-Samen'!J137,"-seed-package-front-cr-hungarian.jpg")),
" ACHTUNG")))))))))))))))))))))))))))))</f>
        <v>https://www.saflax.de/0-WVK-Retail/Bilder-Pictures/SAFLAX-18352-beta-vulgaris-seed-package-front-cr-english.jpg</v>
      </c>
      <c r="AL129" s="330" t="str">
        <f>IF(G129&lt;1,"",
IF($C$1="Bulgarisch - BG",HYPERLINK(CONCATENATE("https://www.saflax.de/0-WVK-Retail/Bilder-Pictures/SAFLAX-",'Basis-Tabelle-Samen'!C137,"-",'Basis-Tabelle-Samen'!J137,"-seed-package-back-cr-bulgarian.jpg")),
IF($C$1="Dänisch - DK",HYPERLINK(CONCATENATE("https://www.saflax.de/0-WVK-Retail/Bilder-Pictures/SAFLAX-",'Basis-Tabelle-Samen'!C137,"-",'Basis-Tabelle-Samen'!J137,"-seed-package-back-cr-danish.jpg")),
IF($C$1="Deutsch - DE",HYPERLINK(CONCATENATE("https://www.saflax.de/0-WVK-Retail/Bilder-Pictures/SAFLAX-",'Basis-Tabelle-Samen'!C137,"-",'Basis-Tabelle-Samen'!J137,"-seed-package-back-cr-german.jpg")),
IF($C$1="Englisch - UK",HYPERLINK(CONCATENATE("https://www.saflax.de/0-WVK-Retail/Bilder-Pictures/SAFLAX-",'Basis-Tabelle-Samen'!C137,"-",'Basis-Tabelle-Samen'!J137,"-seed-package-back-cr-english.jpg")),
IF($C$1="Estnisch - EE",HYPERLINK(CONCATENATE("https://www.saflax.de/0-WVK-Retail/Bilder-Pictures/SAFLAX-",'Basis-Tabelle-Samen'!C137,"-",'Basis-Tabelle-Samen'!J137,"-seed-package-back-cr-estonian.jpg")),
IF($C$1="Finnisch - FI",HYPERLINK(CONCATENATE("https://www.saflax.de/0-WVK-Retail/Bilder-Pictures/SAFLAX-",'Basis-Tabelle-Samen'!C137,"-",'Basis-Tabelle-Samen'!J137,"-seed-package-back-cr-finnish.jpg")),
IF($C$1="Französisch - FR",HYPERLINK(CONCATENATE("https://www.saflax.de/0-WVK-Retail/Bilder-Pictures/SAFLAX-",'Basis-Tabelle-Samen'!C137,"-",'Basis-Tabelle-Samen'!J137,"-seed-package-back-cr-french.jpg")),
IF($C$1="Griechisch - GR",HYPERLINK(CONCATENATE("https://www.saflax.de/0-WVK-Retail/Bilder-Pictures/SAFLAX-",'Basis-Tabelle-Samen'!C137,"-",'Basis-Tabelle-Samen'!J137,"-seed-package-back-cr-greek.jpg")),
IF($C$1="Irisch - IE",HYPERLINK(CONCATENATE("https://www.saflax.de/0-WVK-Retail/Bilder-Pictures/SAFLAX-",'Basis-Tabelle-Samen'!C137,"-",'Basis-Tabelle-Samen'!J137,"-seed-package-back-cr-irish.jpg")),
IF($C$1="Isländisch - IS",HYPERLINK(CONCATENATE("https://www.saflax.de/0-WVK-Retail/Bilder-Pictures/SAFLAX-",'Basis-Tabelle-Samen'!C137,"-",'Basis-Tabelle-Samen'!J137,"-seed-package-back-cr-icelandic.jpg")),
IF($C$1="Italienisch - IT",HYPERLINK(CONCATENATE("https://www.saflax.de/0-WVK-Retail/Bilder-Pictures/SAFLAX-",'Basis-Tabelle-Samen'!C137,"-",'Basis-Tabelle-Samen'!J137,"-seed-package-back-cr-italian.jpg")),
IF($C$1="Japanisch - JP",HYPERLINK(CONCATENATE("https://www.saflax.de/0-WVK-Retail/Bilder-Pictures/SAFLAX-",'Basis-Tabelle-Samen'!C137,"-",'Basis-Tabelle-Samen'!J137,"-seed-package-back-cr-japanese.jpg")),
IF($C$1="Kroatisch - HR",HYPERLINK(CONCATENATE("https://www.saflax.de/0-WVK-Retail/Bilder-Pictures/SAFLAX-",'Basis-Tabelle-Samen'!C137,"-",'Basis-Tabelle-Samen'!J137,"-seed-package-back-cr-croatian.jpg")),
IF($C$1="Lettisch - LV",HYPERLINK(CONCATENATE("https://www.saflax.de/0-WVK-Retail/Bilder-Pictures/SAFLAX-",'Basis-Tabelle-Samen'!C137,"-",'Basis-Tabelle-Samen'!J137,"-seed-package-back-cr-latvian.jpg")),
IF($C$1="Litauisch - LT",HYPERLINK(CONCATENATE("https://www.saflax.de/0-WVK-Retail/Bilder-Pictures/SAFLAX-",'Basis-Tabelle-Samen'!C137,"-",'Basis-Tabelle-Samen'!J137,"-seed-package-back-cr-lithuanian.jpg")),
IF($C$1="Maltesisch - MT",HYPERLINK(CONCATENATE("https://www.saflax.de/0-WVK-Retail/Bilder-Pictures/SAFLAX-",'Basis-Tabelle-Samen'!C137,"-",'Basis-Tabelle-Samen'!J137,"-seed-package-back-cr-maltese.jpg")),
IF($C$1="Niederländisch - NL",HYPERLINK(CONCATENATE("https://www.saflax.de/0-WVK-Retail/Bilder-Pictures/SAFLAX-",'Basis-Tabelle-Samen'!C137,"-",'Basis-Tabelle-Samen'!J137,"-seed-package-back-cr-dutch.jpg")),
IF($C$1="Norwegisch - NO",HYPERLINK(CONCATENATE("https://www.saflax.de/0-WVK-Retail/Bilder-Pictures/SAFLAX-",'Basis-Tabelle-Samen'!C137,"-",'Basis-Tabelle-Samen'!J137,"-seed-package-back-cr-nowegian.jpg")),
IF($C$1="Polnisch - PL",HYPERLINK(CONCATENATE("https://www.saflax.de/0-WVK-Retail/Bilder-Pictures/SAFLAX-",'Basis-Tabelle-Samen'!C137,"-",'Basis-Tabelle-Samen'!J137,"-seed-package-back-cr-polish.jpg")),
IF($C$1="Portugiesisch - PT",HYPERLINK(CONCATENATE("https://www.saflax.de/0-WVK-Retail/Bilder-Pictures/SAFLAX-",'Basis-Tabelle-Samen'!C137,"-",'Basis-Tabelle-Samen'!J137,"-seed-package-back-cr-portuguese.jpg")),
IF($C$1="Rumänisch - RO",HYPERLINK(CONCATENATE("https://www.saflax.de/0-WVK-Retail/Bilder-Pictures/SAFLAX-",'Basis-Tabelle-Samen'!C137,"-",'Basis-Tabelle-Samen'!J137,"-seed-package-back-cr-romanian.jpg")),
IF($C$1="Schwedisch - SE",HYPERLINK(CONCATENATE("https://www.saflax.de/0-WVK-Retail/Bilder-Pictures/SAFLAX-",'Basis-Tabelle-Samen'!C137,"-",'Basis-Tabelle-Samen'!J137,"-seed-package-back-cr-swedish.jpg")),
IF($C$1="Slowakisch - SK",HYPERLINK(CONCATENATE("https://www.saflax.de/0-WVK-Retail/Bilder-Pictures/SAFLAX-",'Basis-Tabelle-Samen'!C137,"-",'Basis-Tabelle-Samen'!J137,"-seed-package-back-cr-slovak.jpg")),
IF($C$1="Slowenisch - SI",HYPERLINK(CONCATENATE("https://www.saflax.de/0-WVK-Retail/Bilder-Pictures/SAFLAX-",'Basis-Tabelle-Samen'!C137,"-",'Basis-Tabelle-Samen'!J137,"-seed-package-back-cr-slovenian.jpg")),
IF($C$1="Spanisch - ES",HYPERLINK(CONCATENATE("https://www.saflax.de/0-WVK-Retail/Bilder-Pictures/SAFLAX-",'Basis-Tabelle-Samen'!C137,"-",'Basis-Tabelle-Samen'!J137,"-seed-package-back-cr-spanish.jpg")),
IF($C$1="Tschechisch - CZ",HYPERLINK(CONCATENATE("https://www.saflax.de/0-WVK-Retail/Bilder-Pictures/SAFLAX-",'Basis-Tabelle-Samen'!C137,"-",'Basis-Tabelle-Samen'!J137,"-seed-package-back-cr-czech.jpg")),
IF($C$1="Türkisch - TR",HYPERLINK(CONCATENATE("https://www.saflax.de/0-WVK-Retail/Bilder-Pictures/SAFLAX-",'Basis-Tabelle-Samen'!C137,"-",'Basis-Tabelle-Samen'!J137,"-seed-package-back-cr-turkish.jpg")),
IF($C$1="Ungarisch - HU",HYPERLINK(CONCATENATE("https://www.saflax.de/0-WVK-Retail/Bilder-Pictures/SAFLAX-",'Basis-Tabelle-Samen'!C137,"-",'Basis-Tabelle-Samen'!J137,"-seed-package-back-cr-hungarian.jpg")),
" ACHTUNG")))))))))))))))))))))))))))))</f>
        <v>https://www.saflax.de/0-WVK-Retail/Bilder-Pictures/SAFLAX-18352-beta-vulgaris-seed-package-back-cr-english.jpg</v>
      </c>
      <c r="AM129" s="330" t="str">
        <f>IF(H129&lt;1,"",
IF($C$1="Bulgarisch - BG",HYPERLINK(CONCATENATE("https://www.saflax.de/0-WVK-Retail/Bilder-Pictures/SAFLAX-",'Basis-Tabelle-Samen'!K137,"-",'Basis-Tabelle-Samen'!J137,"-garden-to-go-mini-bulgarian.jpg")),
IF($C$1="Dänisch - DK",HYPERLINK(CONCATENATE("https://www.saflax.de/0-WVK-Retail/Bilder-Pictures/SAFLAX-",'Basis-Tabelle-Samen'!K137,"-",'Basis-Tabelle-Samen'!J137,"-garden-to-go-mini-danish.jpg")),
IF($C$1="Deutsch - DE",HYPERLINK(CONCATENATE("https://www.saflax.de/0-WVK-Retail/Bilder-Pictures/SAFLAX-",'Basis-Tabelle-Samen'!K137,"-",'Basis-Tabelle-Samen'!J137,"-garden-to-go-mini-german.jpg")),
IF($C$1="Englisch - UK",HYPERLINK(CONCATENATE("https://www.saflax.de/0-WVK-Retail/Bilder-Pictures/SAFLAX-",'Basis-Tabelle-Samen'!K137,"-",'Basis-Tabelle-Samen'!J137,"-garden-to-go-mini-english.jpg")),
IF($C$1="Estnisch - EE",HYPERLINK(CONCATENATE("https://www.saflax.de/0-WVK-Retail/Bilder-Pictures/SAFLAX-",'Basis-Tabelle-Samen'!K137,"-",'Basis-Tabelle-Samen'!J137,"-garden-to-go-mini-estonian.jpg")),
IF($C$1="Finnisch - FI",HYPERLINK(CONCATENATE("https://www.saflax.de/0-WVK-Retail/Bilder-Pictures/SAFLAX-",'Basis-Tabelle-Samen'!K137,"-",'Basis-Tabelle-Samen'!J137,"-garden-to-go-mini-finnish.jpg")),
IF($C$1="Französisch - FR",HYPERLINK(CONCATENATE("https://www.saflax.de/0-WVK-Retail/Bilder-Pictures/SAFLAX-",'Basis-Tabelle-Samen'!K137,"-",'Basis-Tabelle-Samen'!J137,"-garden-to-go-mini-french.jpg")),
IF($C$1="Griechisch - GR",HYPERLINK(CONCATENATE("https://www.saflax.de/0-WVK-Retail/Bilder-Pictures/SAFLAX-",'Basis-Tabelle-Samen'!K137,"-",'Basis-Tabelle-Samen'!J137,"-garden-to-go-mini-greek.jpg")),
IF($C$1="Irisch - IE",HYPERLINK(CONCATENATE("https://www.saflax.de/0-WVK-Retail/Bilder-Pictures/SAFLAX-",'Basis-Tabelle-Samen'!K137,"-",'Basis-Tabelle-Samen'!J137,"-garden-to-go-mini-irish.jpg")),
IF($C$1="Isländisch - IS",HYPERLINK(CONCATENATE("https://www.saflax.de/0-WVK-Retail/Bilder-Pictures/SAFLAX-",'Basis-Tabelle-Samen'!K137,"-",'Basis-Tabelle-Samen'!J137,"-garden-to-go-mini-icelandic.jpg")),
IF($C$1="Italienisch - IT",HYPERLINK(CONCATENATE("https://www.saflax.de/0-WVK-Retail/Bilder-Pictures/SAFLAX-",'Basis-Tabelle-Samen'!K137,"-",'Basis-Tabelle-Samen'!J137,"-garden-to-go-mini-italian.jpg")),
IF($C$1="Japanisch - JP",HYPERLINK(CONCATENATE("https://www.saflax.de/0-WVK-Retail/Bilder-Pictures/SAFLAX-",'Basis-Tabelle-Samen'!K137,"-",'Basis-Tabelle-Samen'!J137,"-garden-to-go-mini-japanese.jpg")),
IF($C$1="Kroatisch - HR",HYPERLINK(CONCATENATE("https://www.saflax.de/0-WVK-Retail/Bilder-Pictures/SAFLAX-",'Basis-Tabelle-Samen'!K137,"-",'Basis-Tabelle-Samen'!J137,"-garden-to-go-mini-croatian.jpg")),
IF($C$1="Lettisch - LV",HYPERLINK(CONCATENATE("https://www.saflax.de/0-WVK-Retail/Bilder-Pictures/SAFLAX-",'Basis-Tabelle-Samen'!K137,"-",'Basis-Tabelle-Samen'!J137,"-garden-to-go-mini-latvian.jpg")),
IF($C$1="Litauisch - LT",HYPERLINK(CONCATENATE("https://www.saflax.de/0-WVK-Retail/Bilder-Pictures/SAFLAX-",'Basis-Tabelle-Samen'!K137,"-",'Basis-Tabelle-Samen'!J137,"-garden-to-go-mini-lithuanian.jpg")),
IF($C$1="Maltesisch - MT",HYPERLINK(CONCATENATE("https://www.saflax.de/0-WVK-Retail/Bilder-Pictures/SAFLAX-",'Basis-Tabelle-Samen'!K137,"-",'Basis-Tabelle-Samen'!J137,"-garden-to-go-mini-maltese.jpg")),
IF($C$1="Niederländisch - NL",HYPERLINK(CONCATENATE("https://www.saflax.de/0-WVK-Retail/Bilder-Pictures/SAFLAX-",'Basis-Tabelle-Samen'!K137,"-",'Basis-Tabelle-Samen'!J137,"-garden-to-go-mini-dutch.jpg")),
IF($C$1="Norwegisch - NO",HYPERLINK(CONCATENATE("https://www.saflax.de/0-WVK-Retail/Bilder-Pictures/SAFLAX-",'Basis-Tabelle-Samen'!K137,"-",'Basis-Tabelle-Samen'!J137,"-garden-to-go-mini-nowegian.jpg")),
IF($C$1="Polnisch - PL",HYPERLINK(CONCATENATE("https://www.saflax.de/0-WVK-Retail/Bilder-Pictures/SAFLAX-",'Basis-Tabelle-Samen'!K137,"-",'Basis-Tabelle-Samen'!J137,"-garden-to-go-mini-polish.jpg")),
IF($C$1="Portugiesisch - PT",HYPERLINK(CONCATENATE("https://www.saflax.de/0-WVK-Retail/Bilder-Pictures/SAFLAX-",'Basis-Tabelle-Samen'!K137,"-",'Basis-Tabelle-Samen'!J137,"-garden-to-go-mini-portuguese.jpg")),
IF($C$1="Rumänisch - RO",HYPERLINK(CONCATENATE("https://www.saflax.de/0-WVK-Retail/Bilder-Pictures/SAFLAX-",'Basis-Tabelle-Samen'!K137,"-",'Basis-Tabelle-Samen'!J137,"-garden-to-go-mini-romanian.jpg")),
IF($C$1="Schwedisch - SE",HYPERLINK(CONCATENATE("https://www.saflax.de/0-WVK-Retail/Bilder-Pictures/SAFLAX-",'Basis-Tabelle-Samen'!K137,"-",'Basis-Tabelle-Samen'!J137,"-garden-to-go-mini-swedish.jpg")),
IF($C$1="Slowakisch - SK",HYPERLINK(CONCATENATE("https://www.saflax.de/0-WVK-Retail/Bilder-Pictures/SAFLAX-",'Basis-Tabelle-Samen'!K137,"-",'Basis-Tabelle-Samen'!J137,"-garden-to-go-mini-slovak.jpg")),
IF($C$1="Slowenisch - SI",HYPERLINK(CONCATENATE("https://www.saflax.de/0-WVK-Retail/Bilder-Pictures/SAFLAX-",'Basis-Tabelle-Samen'!K137,"-",'Basis-Tabelle-Samen'!J137,"-garden-to-go-mini-slovenian.jpg")),
IF($C$1="Spanisch - ES",HYPERLINK(CONCATENATE("https://www.saflax.de/0-WVK-Retail/Bilder-Pictures/SAFLAX-",'Basis-Tabelle-Samen'!K137,"-",'Basis-Tabelle-Samen'!J137,"-garden-to-go-mini-spanish.jpg")),
IF($C$1="Tschechisch - CZ",HYPERLINK(CONCATENATE("https://www.saflax.de/0-WVK-Retail/Bilder-Pictures/SAFLAX-",'Basis-Tabelle-Samen'!K137,"-",'Basis-Tabelle-Samen'!J137,"-garden-to-go-mini-czech.jpg")),
IF($C$1="Türkisch - TR",HYPERLINK(CONCATENATE("https://www.saflax.de/0-WVK-Retail/Bilder-Pictures/SAFLAX-",'Basis-Tabelle-Samen'!K137,"-",'Basis-Tabelle-Samen'!J137,"-garden-to-go-mini-turkish.jpg")),
IF($C$1="Ungarisch - HU",HYPERLINK(CONCATENATE("https://www.saflax.de/0-WVK-Retail/Bilder-Pictures/SAFLAX-",'Basis-Tabelle-Samen'!K137,"-",'Basis-Tabelle-Samen'!J137,"-garden-to-go-mini-hungarian.jpg")),
" ACHTUNG")))))))))))))))))))))))))))))</f>
        <v>https://www.saflax.de/0-WVK-Retail/Bilder-Pictures/SAFLAX-78352-beta-vulgaris-garden-to-go-mini-english.jpg</v>
      </c>
      <c r="AN129" s="330" t="str">
        <f>IF(I129&lt;1,"",
IF($C$1="Bulgarisch - BG",HYPERLINK(CONCATENATE("https://www.saflax.de/0-WVK-Retail/Bilder-Pictures/SAFLAX-",'Basis-Tabelle-Samen'!N137,"-",'Basis-Tabelle-Samen'!J137,"-garden-to-go-lite-bulgarian.jpg")),
IF($C$1="Dänisch - DK",HYPERLINK(CONCATENATE("https://www.saflax.de/0-WVK-Retail/Bilder-Pictures/SAFLAX-",'Basis-Tabelle-Samen'!N137,"-",'Basis-Tabelle-Samen'!J137,"-garden-to-go-lite-danish.jpg")),
IF($C$1="Deutsch - DE",HYPERLINK(CONCATENATE("https://www.saflax.de/0-WVK-Retail/Bilder-Pictures/SAFLAX-",'Basis-Tabelle-Samen'!N137,"-",'Basis-Tabelle-Samen'!J137,"-garden-to-go-lite-german.jpg")),
IF($C$1="Englisch - UK",HYPERLINK(CONCATENATE("https://www.saflax.de/0-WVK-Retail/Bilder-Pictures/SAFLAX-",'Basis-Tabelle-Samen'!N137,"-",'Basis-Tabelle-Samen'!J137,"-garden-to-go-lite-english.jpg")),
IF($C$1="Estnisch - EE",HYPERLINK(CONCATENATE("https://www.saflax.de/0-WVK-Retail/Bilder-Pictures/SAFLAX-",'Basis-Tabelle-Samen'!N137,"-",'Basis-Tabelle-Samen'!J137,"-garden-to-go-lite-estonian.jpg")),
IF($C$1="Finnisch - FI",HYPERLINK(CONCATENATE("https://www.saflax.de/0-WVK-Retail/Bilder-Pictures/SAFLAX-",'Basis-Tabelle-Samen'!N137,"-",'Basis-Tabelle-Samen'!J137,"-garden-to-go-lite-finnish.jpg")),
IF($C$1="Französisch - FR",HYPERLINK(CONCATENATE("https://www.saflax.de/0-WVK-Retail/Bilder-Pictures/SAFLAX-",'Basis-Tabelle-Samen'!N137,"-",'Basis-Tabelle-Samen'!J137,"-garden-to-go-lite-french.jpg")),
IF($C$1="Griechisch - GR",HYPERLINK(CONCATENATE("https://www.saflax.de/0-WVK-Retail/Bilder-Pictures/SAFLAX-",'Basis-Tabelle-Samen'!N137,"-",'Basis-Tabelle-Samen'!J137,"-garden-to-go-lite-greek.jpg")),
IF($C$1="Irisch - IE",HYPERLINK(CONCATENATE("https://www.saflax.de/0-WVK-Retail/Bilder-Pictures/SAFLAX-",'Basis-Tabelle-Samen'!N137,"-",'Basis-Tabelle-Samen'!J137,"-garden-to-go-lite-irish.jpg")),
IF($C$1="Isländisch - IS",HYPERLINK(CONCATENATE("https://www.saflax.de/0-WVK-Retail/Bilder-Pictures/SAFLAX-",'Basis-Tabelle-Samen'!N137,"-",'Basis-Tabelle-Samen'!J137,"-garden-to-go-lite-icelandic.jpg")),
IF($C$1="Italienisch - IT",HYPERLINK(CONCATENATE("https://www.saflax.de/0-WVK-Retail/Bilder-Pictures/SAFLAX-",'Basis-Tabelle-Samen'!N137,"-",'Basis-Tabelle-Samen'!J137,"-garden-to-go-lite-italian.jpg")),
IF($C$1="Japanisch - JP",HYPERLINK(CONCATENATE("https://www.saflax.de/0-WVK-Retail/Bilder-Pictures/SAFLAX-",'Basis-Tabelle-Samen'!N137,"-",'Basis-Tabelle-Samen'!J137,"-garden-to-go-lite-japanese.jpg")),
IF($C$1="Kroatisch - HR",HYPERLINK(CONCATENATE("https://www.saflax.de/0-WVK-Retail/Bilder-Pictures/SAFLAX-",'Basis-Tabelle-Samen'!N137,"-",'Basis-Tabelle-Samen'!J137,"-garden-to-go-lite-croatian.jpg")),
IF($C$1="Lettisch - LV",HYPERLINK(CONCATENATE("https://www.saflax.de/0-WVK-Retail/Bilder-Pictures/SAFLAX-",'Basis-Tabelle-Samen'!N137,"-",'Basis-Tabelle-Samen'!J137,"-garden-to-go-lite-latvian.jpg")),
IF($C$1="Litauisch - LT",HYPERLINK(CONCATENATE("https://www.saflax.de/0-WVK-Retail/Bilder-Pictures/SAFLAX-",'Basis-Tabelle-Samen'!N137,"-",'Basis-Tabelle-Samen'!J137,"-garden-to-go-lite-lithuanian.jpg")),
IF($C$1="Maltesisch - MT",HYPERLINK(CONCATENATE("https://www.saflax.de/0-WVK-Retail/Bilder-Pictures/SAFLAX-",'Basis-Tabelle-Samen'!N137,"-",'Basis-Tabelle-Samen'!J137,"-garden-to-go-lite-maltese.jpg")),
IF($C$1="Niederländisch - NL",HYPERLINK(CONCATENATE("https://www.saflax.de/0-WVK-Retail/Bilder-Pictures/SAFLAX-",'Basis-Tabelle-Samen'!N137,"-",'Basis-Tabelle-Samen'!J137,"-garden-to-go-lite-dutch.jpg")),
IF($C$1="Norwegisch - NO",HYPERLINK(CONCATENATE("https://www.saflax.de/0-WVK-Retail/Bilder-Pictures/SAFLAX-",'Basis-Tabelle-Samen'!N137,"-",'Basis-Tabelle-Samen'!J137,"-garden-to-go-lite-nowegian.jpg")),
IF($C$1="Polnisch - PL",HYPERLINK(CONCATENATE("https://www.saflax.de/0-WVK-Retail/Bilder-Pictures/SAFLAX-",'Basis-Tabelle-Samen'!N137,"-",'Basis-Tabelle-Samen'!J137,"-garden-to-go-lite-polish.jpg")),
IF($C$1="Portugiesisch - PT",HYPERLINK(CONCATENATE("https://www.saflax.de/0-WVK-Retail/Bilder-Pictures/SAFLAX-",'Basis-Tabelle-Samen'!N137,"-",'Basis-Tabelle-Samen'!J137,"-garden-to-go-lite-portuguese.jpg")),
IF($C$1="Rumänisch - RO",HYPERLINK(CONCATENATE("https://www.saflax.de/0-WVK-Retail/Bilder-Pictures/SAFLAX-",'Basis-Tabelle-Samen'!N137,"-",'Basis-Tabelle-Samen'!J137,"-garden-to-go-lite-romanian.jpg")),
IF($C$1="Schwedisch - SE",HYPERLINK(CONCATENATE("https://www.saflax.de/0-WVK-Retail/Bilder-Pictures/SAFLAX-",'Basis-Tabelle-Samen'!N137,"-",'Basis-Tabelle-Samen'!J137,"-garden-to-go-lite-swedish.jpg")),
IF($C$1="Slowakisch - SK",HYPERLINK(CONCATENATE("https://www.saflax.de/0-WVK-Retail/Bilder-Pictures/SAFLAX-",'Basis-Tabelle-Samen'!N137,"-",'Basis-Tabelle-Samen'!J137,"-garden-to-go-lite-slovak.jpg")),
IF($C$1="Slowenisch - SI",HYPERLINK(CONCATENATE("https://www.saflax.de/0-WVK-Retail/Bilder-Pictures/SAFLAX-",'Basis-Tabelle-Samen'!N137,"-",'Basis-Tabelle-Samen'!J137,"-garden-to-go-lite-slovenian.jpg")),
IF($C$1="Spanisch - ES",HYPERLINK(CONCATENATE("https://www.saflax.de/0-WVK-Retail/Bilder-Pictures/SAFLAX-",'Basis-Tabelle-Samen'!N137,"-",'Basis-Tabelle-Samen'!J137,"-garden-to-go-lite-spanish.jpg")),
IF($C$1="Tschechisch - CZ",HYPERLINK(CONCATENATE("https://www.saflax.de/0-WVK-Retail/Bilder-Pictures/SAFLAX-",'Basis-Tabelle-Samen'!N137,"-",'Basis-Tabelle-Samen'!J137,"-garden-to-go-lite-czech.jpg")),
IF($C$1="Türkisch - TR",HYPERLINK(CONCATENATE("https://www.saflax.de/0-WVK-Retail/Bilder-Pictures/SAFLAX-",'Basis-Tabelle-Samen'!N137,"-",'Basis-Tabelle-Samen'!J137,"-garden-to-go-lite-turkish.jpg")),
IF($C$1="Ungarisch - HU",HYPERLINK(CONCATENATE("https://www.saflax.de/0-WVK-Retail/Bilder-Pictures/SAFLAX-",'Basis-Tabelle-Samen'!N137,"-",'Basis-Tabelle-Samen'!J137,"-garden-to-go-lite-hungarian.jpg")),
" ACHTUNG")))))))))))))))))))))))))))))</f>
        <v>https://www.saflax.de/0-WVK-Retail/Bilder-Pictures/SAFLAX-88352-beta-vulgaris-garden-to-go-lite-english.jpg</v>
      </c>
      <c r="AO129" s="330" t="str">
        <f>IF(J129&lt;1,"",
IF($C$1="Bulgarisch - BG",HYPERLINK(CONCATENATE("https://www.saflax.de/0-WVK-Retail/Bilder-Pictures/SAFLAX-",'Basis-Tabelle-Samen'!Q137,"-",'Basis-Tabelle-Samen'!J137,"-garden-to-go-bulgarian.jpg")),
IF($C$1="Dänisch - DK",HYPERLINK(CONCATENATE("https://www.saflax.de/0-WVK-Retail/Bilder-Pictures/SAFLAX-",'Basis-Tabelle-Samen'!Q137,"-",'Basis-Tabelle-Samen'!J137,"-garden-to-go-danish.jpg")),
IF($C$1="Deutsch - DE",HYPERLINK(CONCATENATE("https://www.saflax.de/0-WVK-Retail/Bilder-Pictures/SAFLAX-",'Basis-Tabelle-Samen'!Q137,"-",'Basis-Tabelle-Samen'!J137,"-garden-to-go-german.jpg")),
IF($C$1="Englisch - UK",HYPERLINK(CONCATENATE("https://www.saflax.de/0-WVK-Retail/Bilder-Pictures/SAFLAX-",'Basis-Tabelle-Samen'!Q137,"-",'Basis-Tabelle-Samen'!J137,"-garden-to-go-english.jpg")),
IF($C$1="Estnisch - EE",HYPERLINK(CONCATENATE("https://www.saflax.de/0-WVK-Retail/Bilder-Pictures/SAFLAX-",'Basis-Tabelle-Samen'!Q137,"-",'Basis-Tabelle-Samen'!J137,"-garden-to-go-estonian.jpg")),
IF($C$1="Finnisch - FI",HYPERLINK(CONCATENATE("https://www.saflax.de/0-WVK-Retail/Bilder-Pictures/SAFLAX-",'Basis-Tabelle-Samen'!Q137,"-",'Basis-Tabelle-Samen'!J137,"-garden-to-go-finnish.jpg")),
IF($C$1="Französisch - FR",HYPERLINK(CONCATENATE("https://www.saflax.de/0-WVK-Retail/Bilder-Pictures/SAFLAX-",'Basis-Tabelle-Samen'!Q137,"-",'Basis-Tabelle-Samen'!J137,"-garden-to-go-french.jpg")),
IF($C$1="Griechisch - GR",HYPERLINK(CONCATENATE("https://www.saflax.de/0-WVK-Retail/Bilder-Pictures/SAFLAX-",'Basis-Tabelle-Samen'!Q137,"-",'Basis-Tabelle-Samen'!J137,"-garden-to-go-greek.jpg")),
IF($C$1="Irisch - IE",HYPERLINK(CONCATENATE("https://www.saflax.de/0-WVK-Retail/Bilder-Pictures/SAFLAX-",'Basis-Tabelle-Samen'!Q137,"-",'Basis-Tabelle-Samen'!J137,"-garden-to-go-irish.jpg")),
IF($C$1="Isländisch - IS",HYPERLINK(CONCATENATE("https://www.saflax.de/0-WVK-Retail/Bilder-Pictures/SAFLAX-",'Basis-Tabelle-Samen'!Q137,"-",'Basis-Tabelle-Samen'!J137,"-garden-to-go-icelandic.jpg")),
IF($C$1="Italienisch - IT",HYPERLINK(CONCATENATE("https://www.saflax.de/0-WVK-Retail/Bilder-Pictures/SAFLAX-",'Basis-Tabelle-Samen'!Q137,"-",'Basis-Tabelle-Samen'!J137,"-garden-to-go-italian.jpg")),
IF($C$1="Japanisch - JP",HYPERLINK(CONCATENATE("https://www.saflax.de/0-WVK-Retail/Bilder-Pictures/SAFLAX-",'Basis-Tabelle-Samen'!Q137,"-",'Basis-Tabelle-Samen'!J137,"-garden-to-go-japanese.jpg")),
IF($C$1="Kroatisch - HR",HYPERLINK(CONCATENATE("https://www.saflax.de/0-WVK-Retail/Bilder-Pictures/SAFLAX-",'Basis-Tabelle-Samen'!Q137,"-",'Basis-Tabelle-Samen'!J137,"-garden-to-go-croatian.jpg")),
IF($C$1="Lettisch - LV",HYPERLINK(CONCATENATE("https://www.saflax.de/0-WVK-Retail/Bilder-Pictures/SAFLAX-",'Basis-Tabelle-Samen'!Q137,"-",'Basis-Tabelle-Samen'!J137,"-garden-to-go-latvian.jpg")),
IF($C$1="Litauisch - LT",HYPERLINK(CONCATENATE("https://www.saflax.de/0-WVK-Retail/Bilder-Pictures/SAFLAX-",'Basis-Tabelle-Samen'!Q137,"-",'Basis-Tabelle-Samen'!J137,"-garden-to-go-lithuanian.jpg")),
IF($C$1="Maltesisch - MT",HYPERLINK(CONCATENATE("https://www.saflax.de/0-WVK-Retail/Bilder-Pictures/SAFLAX-",'Basis-Tabelle-Samen'!Q137,"-",'Basis-Tabelle-Samen'!J137,"-garden-to-go-maltese.jpg")),
IF($C$1="Niederländisch - NL",HYPERLINK(CONCATENATE("https://www.saflax.de/0-WVK-Retail/Bilder-Pictures/SAFLAX-",'Basis-Tabelle-Samen'!Q137,"-",'Basis-Tabelle-Samen'!J137,"-garden-to-go-dutch.jpg")),
IF($C$1="Norwegisch - NO",HYPERLINK(CONCATENATE("https://www.saflax.de/0-WVK-Retail/Bilder-Pictures/SAFLAX-",'Basis-Tabelle-Samen'!Q137,"-",'Basis-Tabelle-Samen'!J137,"-garden-to-go-nowegian.jpg")),
IF($C$1="Polnisch - PL",HYPERLINK(CONCATENATE("https://www.saflax.de/0-WVK-Retail/Bilder-Pictures/SAFLAX-",'Basis-Tabelle-Samen'!Q137,"-",'Basis-Tabelle-Samen'!J137,"-garden-to-go-polish.jpg")),
IF($C$1="Portugiesisch - PT",HYPERLINK(CONCATENATE("https://www.saflax.de/0-WVK-Retail/Bilder-Pictures/SAFLAX-",'Basis-Tabelle-Samen'!Q137,"-",'Basis-Tabelle-Samen'!J137,"-garden-to-go-portuguese.jpg")),
IF($C$1="Rumänisch - RO",HYPERLINK(CONCATENATE("https://www.saflax.de/0-WVK-Retail/Bilder-Pictures/SAFLAX-",'Basis-Tabelle-Samen'!Q137,"-",'Basis-Tabelle-Samen'!J137,"-garden-to-go-romanian.jpg")),
IF($C$1="Schwedisch - SE",HYPERLINK(CONCATENATE("https://www.saflax.de/0-WVK-Retail/Bilder-Pictures/SAFLAX-",'Basis-Tabelle-Samen'!Q137,"-",'Basis-Tabelle-Samen'!J137,"-garden-to-go-swedish.jpg")),
IF($C$1="Slowakisch - SK",HYPERLINK(CONCATENATE("https://www.saflax.de/0-WVK-Retail/Bilder-Pictures/SAFLAX-",'Basis-Tabelle-Samen'!Q137,"-",'Basis-Tabelle-Samen'!J137,"-garden-to-go-slovak.jpg")),
IF($C$1="Slowenisch - SI",HYPERLINK(CONCATENATE("https://www.saflax.de/0-WVK-Retail/Bilder-Pictures/SAFLAX-",'Basis-Tabelle-Samen'!Q137,"-",'Basis-Tabelle-Samen'!J137,"-garden-to-go-slovenian.jpg")),
IF($C$1="Spanisch - ES",HYPERLINK(CONCATENATE("https://www.saflax.de/0-WVK-Retail/Bilder-Pictures/SAFLAX-",'Basis-Tabelle-Samen'!Q137,"-",'Basis-Tabelle-Samen'!J137,"-garden-to-go-spanish.jpg")),
IF($C$1="Tschechisch - CZ",HYPERLINK(CONCATENATE("https://www.saflax.de/0-WVK-Retail/Bilder-Pictures/SAFLAX-",'Basis-Tabelle-Samen'!Q137,"-",'Basis-Tabelle-Samen'!J137,"-garden-to-go-czech.jpg")),
IF($C$1="Türkisch - TR",HYPERLINK(CONCATENATE("https://www.saflax.de/0-WVK-Retail/Bilder-Pictures/SAFLAX-",'Basis-Tabelle-Samen'!Q137,"-",'Basis-Tabelle-Samen'!J137,"-garden-to-go-turkish.jpg")),
IF($C$1="Ungarisch - HU",HYPERLINK(CONCATENATE("https://www.saflax.de/0-WVK-Retail/Bilder-Pictures/SAFLAX-",'Basis-Tabelle-Samen'!Q137,"-",'Basis-Tabelle-Samen'!J137,"-garden-to-go-hungarian.jpg")),
" ACHTUNG")))))))))))))))))))))))))))))</f>
        <v>https://www.saflax.de/0-WVK-Retail/Bilder-Pictures/SAFLAX-58352-beta-vulgaris-garden-to-go-english.jpg</v>
      </c>
      <c r="AP129" s="330" t="str">
        <f>IF(K129&lt;1,"",
IF($C$1="Bulgarisch - BG",HYPERLINK(CONCATENATE("https://www.saflax.de/0-WVK-Retail/Bilder-Pictures/SAFLAX-",'Basis-Tabelle-Samen'!T137,"-",'Basis-Tabelle-Samen'!J137,"-cultivation-set-bulgarian.jpg")),
IF($C$1="Dänisch - DK",HYPERLINK(CONCATENATE("https://www.saflax.de/0-WVK-Retail/Bilder-Pictures/SAFLAX-",'Basis-Tabelle-Samen'!T137,"-",'Basis-Tabelle-Samen'!J137,"-cultivation-set-danish.jpg")),
IF($C$1="Deutsch - DE",HYPERLINK(CONCATENATE("https://www.saflax.de/0-WVK-Retail/Bilder-Pictures/SAFLAX-",'Basis-Tabelle-Samen'!T137,"-",'Basis-Tabelle-Samen'!J137,"-cultivation-set-german.jpg")),
IF($C$1="Englisch - UK",HYPERLINK(CONCATENATE("https://www.saflax.de/0-WVK-Retail/Bilder-Pictures/SAFLAX-",'Basis-Tabelle-Samen'!T137,"-",'Basis-Tabelle-Samen'!J137,"-cultivation-set-english.jpg")),
IF($C$1="Estnisch - EE",HYPERLINK(CONCATENATE("https://www.saflax.de/0-WVK-Retail/Bilder-Pictures/SAFLAX-",'Basis-Tabelle-Samen'!T137,"-",'Basis-Tabelle-Samen'!J137,"-cultivation-set-estonian.jpg")),
IF($C$1="Finnisch - FI",HYPERLINK(CONCATENATE("https://www.saflax.de/0-WVK-Retail/Bilder-Pictures/SAFLAX-",'Basis-Tabelle-Samen'!T137,"-",'Basis-Tabelle-Samen'!J137,"-cultivation-set-finnish.jpg")),
IF($C$1="Französisch - FR",HYPERLINK(CONCATENATE("https://www.saflax.de/0-WVK-Retail/Bilder-Pictures/SAFLAX-",'Basis-Tabelle-Samen'!T137,"-",'Basis-Tabelle-Samen'!J137,"-cultivation-set-french.jpg")),
IF($C$1="Griechisch - GR",HYPERLINK(CONCATENATE("https://www.saflax.de/0-WVK-Retail/Bilder-Pictures/SAFLAX-",'Basis-Tabelle-Samen'!T137,"-",'Basis-Tabelle-Samen'!J137,"-cultivation-set-greek.jpg")),
IF($C$1="Irisch - IE",HYPERLINK(CONCATENATE("https://www.saflax.de/0-WVK-Retail/Bilder-Pictures/SAFLAX-",'Basis-Tabelle-Samen'!T137,"-",'Basis-Tabelle-Samen'!J137,"-cultivation-set-irish.jpg")),
IF($C$1="Isländisch - IS",HYPERLINK(CONCATENATE("https://www.saflax.de/0-WVK-Retail/Bilder-Pictures/SAFLAX-",'Basis-Tabelle-Samen'!T137,"-",'Basis-Tabelle-Samen'!J137,"-cultivation-set-icelandic.jpg")),
IF($C$1="Italienisch - IT",HYPERLINK(CONCATENATE("https://www.saflax.de/0-WVK-Retail/Bilder-Pictures/SAFLAX-",'Basis-Tabelle-Samen'!T137,"-",'Basis-Tabelle-Samen'!J137,"-cultivation-set-italian.jpg")),
IF($C$1="Japanisch - JP",HYPERLINK(CONCATENATE("https://www.saflax.de/0-WVK-Retail/Bilder-Pictures/SAFLAX-",'Basis-Tabelle-Samen'!T137,"-",'Basis-Tabelle-Samen'!J137,"-cultivation-set-japanese.jpg")),
IF($C$1="Kroatisch - HR",HYPERLINK(CONCATENATE("https://www.saflax.de/0-WVK-Retail/Bilder-Pictures/SAFLAX-",'Basis-Tabelle-Samen'!T137,"-",'Basis-Tabelle-Samen'!J137,"-cultivation-set-croatian.jpg")),
IF($C$1="Lettisch - LV",HYPERLINK(CONCATENATE("https://www.saflax.de/0-WVK-Retail/Bilder-Pictures/SAFLAX-",'Basis-Tabelle-Samen'!T137,"-",'Basis-Tabelle-Samen'!J137,"-cultivation-set-latvian.jpg")),
IF($C$1="Litauisch - LT",HYPERLINK(CONCATENATE("https://www.saflax.de/0-WVK-Retail/Bilder-Pictures/SAFLAX-",'Basis-Tabelle-Samen'!T137,"-",'Basis-Tabelle-Samen'!J137,"-cultivation-set-lithuanian.jpg")),
IF($C$1="Maltesisch - MT",HYPERLINK(CONCATENATE("https://www.saflax.de/0-WVK-Retail/Bilder-Pictures/SAFLAX-",'Basis-Tabelle-Samen'!T137,"-",'Basis-Tabelle-Samen'!J137,"-cultivation-set-maltese.jpg")),
IF($C$1="Niederländisch - NL",HYPERLINK(CONCATENATE("https://www.saflax.de/0-WVK-Retail/Bilder-Pictures/SAFLAX-",'Basis-Tabelle-Samen'!T137,"-",'Basis-Tabelle-Samen'!J137,"-cultivation-set-dutch.jpg")),
IF($C$1="Norwegisch - NO",HYPERLINK(CONCATENATE("https://www.saflax.de/0-WVK-Retail/Bilder-Pictures/SAFLAX-",'Basis-Tabelle-Samen'!T137,"-",'Basis-Tabelle-Samen'!J137,"-cultivation-set-nowegian.jpg")),
IF($C$1="Polnisch - PL",HYPERLINK(CONCATENATE("https://www.saflax.de/0-WVK-Retail/Bilder-Pictures/SAFLAX-",'Basis-Tabelle-Samen'!T137,"-",'Basis-Tabelle-Samen'!J137,"-cultivation-set-polish.jpg")),
IF($C$1="Portugiesisch - PT",HYPERLINK(CONCATENATE("https://www.saflax.de/0-WVK-Retail/Bilder-Pictures/SAFLAX-",'Basis-Tabelle-Samen'!T137,"-",'Basis-Tabelle-Samen'!J137,"-cultivation-set-portuguese.jpg")),
IF($C$1="Rumänisch - RO",HYPERLINK(CONCATENATE("https://www.saflax.de/0-WVK-Retail/Bilder-Pictures/SAFLAX-",'Basis-Tabelle-Samen'!T137,"-",'Basis-Tabelle-Samen'!J137,"-cultivation-set-romanian.jpg")),
IF($C$1="Schwedisch - SE",HYPERLINK(CONCATENATE("https://www.saflax.de/0-WVK-Retail/Bilder-Pictures/SAFLAX-",'Basis-Tabelle-Samen'!T137,"-",'Basis-Tabelle-Samen'!J137,"-cultivation-set-swedish.jpg")),
IF($C$1="Slowakisch - SK",HYPERLINK(CONCATENATE("https://www.saflax.de/0-WVK-Retail/Bilder-Pictures/SAFLAX-",'Basis-Tabelle-Samen'!T137,"-",'Basis-Tabelle-Samen'!J137,"-cultivation-set-slovak.jpg")),
IF($C$1="Slowenisch - SI",HYPERLINK(CONCATENATE("https://www.saflax.de/0-WVK-Retail/Bilder-Pictures/SAFLAX-",'Basis-Tabelle-Samen'!T137,"-",'Basis-Tabelle-Samen'!J137,"-cultivation-set-slovenian.jpg")),
IF($C$1="Spanisch - ES",HYPERLINK(CONCATENATE("https://www.saflax.de/0-WVK-Retail/Bilder-Pictures/SAFLAX-",'Basis-Tabelle-Samen'!T137,"-",'Basis-Tabelle-Samen'!J137,"-cultivation-set-spanish.jpg")),
IF($C$1="Tschechisch - CZ",HYPERLINK(CONCATENATE("https://www.saflax.de/0-WVK-Retail/Bilder-Pictures/SAFLAX-",'Basis-Tabelle-Samen'!T137,"-",'Basis-Tabelle-Samen'!J137,"-cultivation-set-czech.jpg")),
IF($C$1="Türkisch - TR",HYPERLINK(CONCATENATE("https://www.saflax.de/0-WVK-Retail/Bilder-Pictures/SAFLAX-",'Basis-Tabelle-Samen'!T137,"-",'Basis-Tabelle-Samen'!J137,"-cultivation-set-turkish.jpg")),
IF($C$1="Ungarisch - HU",HYPERLINK(CONCATENATE("https://www.saflax.de/0-WVK-Retail/Bilder-Pictures/SAFLAX-",'Basis-Tabelle-Samen'!T137,"-",'Basis-Tabelle-Samen'!J137,"-cultivation-set-hungarian.jpg")),
" ACHTUNG")))))))))))))))))))))))))))))</f>
        <v>https://www.saflax.de/0-WVK-Retail/Bilder-Pictures/SAFLAX-38352-beta-vulgaris-cultivation-set-english.jpg</v>
      </c>
      <c r="AQ129" s="330" t="str">
        <f>IF(L129&lt;1,"",
IF($C$1="Bulgarisch - BG",HYPERLINK(CONCATENATE("https://www.saflax.de/0-WVK-Retail/Bilder-Pictures/SAFLAX-",'Basis-Tabelle-Samen'!W137,"-",'Basis-Tabelle-Samen'!J137,"-garden-in-the-bag-bulgarian.jpg")),
IF($C$1="Dänisch - DK",HYPERLINK(CONCATENATE("https://www.saflax.de/0-WVK-Retail/Bilder-Pictures/SAFLAX-",'Basis-Tabelle-Samen'!W137,"-",'Basis-Tabelle-Samen'!J137,"-garden-in-the-bag-danish.jpg")),
IF($C$1="Deutsch - DE",HYPERLINK(CONCATENATE("https://www.saflax.de/0-WVK-Retail/Bilder-Pictures/SAFLAX-",'Basis-Tabelle-Samen'!W137,"-",'Basis-Tabelle-Samen'!J137,"-garden-in-the-bag-german.jpg")),
IF($C$1="Englisch - UK",HYPERLINK(CONCATENATE("https://www.saflax.de/0-WVK-Retail/Bilder-Pictures/SAFLAX-",'Basis-Tabelle-Samen'!W137,"-",'Basis-Tabelle-Samen'!J137,"-garden-in-the-bag-english.jpg")),
IF($C$1="Estnisch - EE",HYPERLINK(CONCATENATE("https://www.saflax.de/0-WVK-Retail/Bilder-Pictures/SAFLAX-",'Basis-Tabelle-Samen'!W137,"-",'Basis-Tabelle-Samen'!J137,"-garden-in-the-bag-estonian.jpg")),
IF($C$1="Finnisch - FI",HYPERLINK(CONCATENATE("https://www.saflax.de/0-WVK-Retail/Bilder-Pictures/SAFLAX-",'Basis-Tabelle-Samen'!W137,"-",'Basis-Tabelle-Samen'!J137,"-garden-in-the-bag-finnish.jpg")),
IF($C$1="Französisch - FR",HYPERLINK(CONCATENATE("https://www.saflax.de/0-WVK-Retail/Bilder-Pictures/SAFLAX-",'Basis-Tabelle-Samen'!W137,"-",'Basis-Tabelle-Samen'!J137,"-garden-in-the-bag-french.jpg")),
IF($C$1="Griechisch - GR",HYPERLINK(CONCATENATE("https://www.saflax.de/0-WVK-Retail/Bilder-Pictures/SAFLAX-",'Basis-Tabelle-Samen'!W137,"-",'Basis-Tabelle-Samen'!J137,"-garden-in-the-bag-greek.jpg")),
IF($C$1="Irisch - IE",HYPERLINK(CONCATENATE("https://www.saflax.de/0-WVK-Retail/Bilder-Pictures/SAFLAX-",'Basis-Tabelle-Samen'!W137,"-",'Basis-Tabelle-Samen'!J137,"-garden-in-the-bag-irish.jpg")),
IF($C$1="Isländisch - IS",HYPERLINK(CONCATENATE("https://www.saflax.de/0-WVK-Retail/Bilder-Pictures/SAFLAX-",'Basis-Tabelle-Samen'!W137,"-",'Basis-Tabelle-Samen'!J137,"-garden-in-the-bag-icelandic.jpg")),
IF($C$1="Italienisch - IT",HYPERLINK(CONCATENATE("https://www.saflax.de/0-WVK-Retail/Bilder-Pictures/SAFLAX-",'Basis-Tabelle-Samen'!W137,"-",'Basis-Tabelle-Samen'!J137,"-garden-in-the-bag-italian.jpg")),
IF($C$1="Japanisch - JP",HYPERLINK(CONCATENATE("https://www.saflax.de/0-WVK-Retail/Bilder-Pictures/SAFLAX-",'Basis-Tabelle-Samen'!W137,"-",'Basis-Tabelle-Samen'!J137,"-garden-in-the-bag-japanese.jpg")),
IF($C$1="Kroatisch - HR",HYPERLINK(CONCATENATE("https://www.saflax.de/0-WVK-Retail/Bilder-Pictures/SAFLAX-",'Basis-Tabelle-Samen'!W137,"-",'Basis-Tabelle-Samen'!J137,"-garden-in-the-bag-croatian.jpg")),
IF($C$1="Lettisch - LV",HYPERLINK(CONCATENATE("https://www.saflax.de/0-WVK-Retail/Bilder-Pictures/SAFLAX-",'Basis-Tabelle-Samen'!W137,"-",'Basis-Tabelle-Samen'!J137,"-garden-in-the-bag-latvian.jpg")),
IF($C$1="Litauisch - LT",HYPERLINK(CONCATENATE("https://www.saflax.de/0-WVK-Retail/Bilder-Pictures/SAFLAX-",'Basis-Tabelle-Samen'!W137,"-",'Basis-Tabelle-Samen'!J137,"-garden-in-the-bag-lithuanian.jpg")),
IF($C$1="Maltesisch - MT",HYPERLINK(CONCATENATE("https://www.saflax.de/0-WVK-Retail/Bilder-Pictures/SAFLAX-",'Basis-Tabelle-Samen'!W137,"-",'Basis-Tabelle-Samen'!J137,"-garden-in-the-bag-maltese.jpg")),
IF($C$1="Niederländisch - NL",HYPERLINK(CONCATENATE("https://www.saflax.de/0-WVK-Retail/Bilder-Pictures/SAFLAX-",'Basis-Tabelle-Samen'!W137,"-",'Basis-Tabelle-Samen'!J137,"-garden-in-the-bag-dutch.jpg")),
IF($C$1="Norwegisch - NO",HYPERLINK(CONCATENATE("https://www.saflax.de/0-WVK-Retail/Bilder-Pictures/SAFLAX-",'Basis-Tabelle-Samen'!W137,"-",'Basis-Tabelle-Samen'!J137,"-garden-in-the-bag-nowegian.jpg")),
IF($C$1="Polnisch - PL",HYPERLINK(CONCATENATE("https://www.saflax.de/0-WVK-Retail/Bilder-Pictures/SAFLAX-",'Basis-Tabelle-Samen'!W137,"-",'Basis-Tabelle-Samen'!J137,"-garden-in-the-bag-polish.jpg")),
IF($C$1="Portugiesisch - PT",HYPERLINK(CONCATENATE("https://www.saflax.de/0-WVK-Retail/Bilder-Pictures/SAFLAX-",'Basis-Tabelle-Samen'!W137,"-",'Basis-Tabelle-Samen'!J137,"-garden-in-the-bag-portuguese.jpg")),
IF($C$1="Rumänisch - RO",HYPERLINK(CONCATENATE("https://www.saflax.de/0-WVK-Retail/Bilder-Pictures/SAFLAX-",'Basis-Tabelle-Samen'!W137,"-",'Basis-Tabelle-Samen'!J137,"-garden-in-the-bag-romanian.jpg")),
IF($C$1="Schwedisch - SE",HYPERLINK(CONCATENATE("https://www.saflax.de/0-WVK-Retail/Bilder-Pictures/SAFLAX-",'Basis-Tabelle-Samen'!W137,"-",'Basis-Tabelle-Samen'!J137,"-garden-in-the-bag-swedish.jpg")),
IF($C$1="Slowakisch - SK",HYPERLINK(CONCATENATE("https://www.saflax.de/0-WVK-Retail/Bilder-Pictures/SAFLAX-",'Basis-Tabelle-Samen'!W137,"-",'Basis-Tabelle-Samen'!J137,"-garden-in-the-bag-slovak.jpg")),
IF($C$1="Slowenisch - SI",HYPERLINK(CONCATENATE("https://www.saflax.de/0-WVK-Retail/Bilder-Pictures/SAFLAX-",'Basis-Tabelle-Samen'!W137,"-",'Basis-Tabelle-Samen'!J137,"-garden-in-the-bag-slovenian.jpg")),
IF($C$1="Spanisch - ES",HYPERLINK(CONCATENATE("https://www.saflax.de/0-WVK-Retail/Bilder-Pictures/SAFLAX-",'Basis-Tabelle-Samen'!W137,"-",'Basis-Tabelle-Samen'!J137,"-garden-in-the-bag-spanish.jpg")),
IF($C$1="Tschechisch - CZ",HYPERLINK(CONCATENATE("https://www.saflax.de/0-WVK-Retail/Bilder-Pictures/SAFLAX-",'Basis-Tabelle-Samen'!W137,"-",'Basis-Tabelle-Samen'!J137,"-garden-in-the-bag-czech.jpg")),
IF($C$1="Türkisch - TR",HYPERLINK(CONCATENATE("https://www.saflax.de/0-WVK-Retail/Bilder-Pictures/SAFLAX-",'Basis-Tabelle-Samen'!W137,"-",'Basis-Tabelle-Samen'!J137,"-garden-in-the-bag-turkish.jpg")),
IF($C$1="Ungarisch - HU",HYPERLINK(CONCATENATE("https://www.saflax.de/0-WVK-Retail/Bilder-Pictures/SAFLAX-",'Basis-Tabelle-Samen'!W137,"-",'Basis-Tabelle-Samen'!J137,"-garden-in-the-bag-hungarian.jpg")),
" ACHTUNG")))))))))))))))))))))))))))))</f>
        <v>https://www.saflax.de/0-WVK-Retail/Bilder-Pictures/SAFLAX-68352-beta-vulgaris-garden-in-the-bag-english.jpg</v>
      </c>
    </row>
    <row r="130" spans="1:43" ht="17.100000000000001" customHeight="1" x14ac:dyDescent="0.2">
      <c r="A130" s="318" t="str">
        <f>IF('Basis-Tabelle-Samen'!A179="","",IF($C$1="Deutsch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30" s="319" t="str">
        <f>'Basis-Tabelle-Samen'!I179</f>
        <v>Brassica rapa supsp. chinensis</v>
      </c>
      <c r="C130" s="316" t="str">
        <f>IF($C$1="Bulgarisch - BG",'Basis-Tabelle-Samen'!Z179,
IF($C$1="Dänisch - DK",'Basis-Tabelle-Samen'!AA179,
IF($C$1="Deutsch - DE",'Basis-Tabelle-Samen'!AB179,
IF($C$1="Englisch - UK",'Basis-Tabelle-Samen'!AC179,
IF($C$1="Estnisch - EE",'Basis-Tabelle-Samen'!AD179,
IF($C$1="Finnisch - FI",'Basis-Tabelle-Samen'!AE179,
IF($C$1="Französisch - FR",'Basis-Tabelle-Samen'!AF179,
IF($C$1="Griechisch - GR",'Basis-Tabelle-Samen'!AG179,
IF($C$1="Irisch - IE",'Basis-Tabelle-Samen'!AH179,
IF($C$1="Isländisch - IS",'Basis-Tabelle-Samen'!AI179,
IF($C$1="Italienisch - IT",'Basis-Tabelle-Samen'!AJ179,
IF($C$1="Japanisch - JP",'Basis-Tabelle-Samen'!AK179,
IF($C$1="Kroatisch - HR",'Basis-Tabelle-Samen'!AL179,
IF($C$1="Lettisch - LV",'Basis-Tabelle-Samen'!AM179,
IF($C$1="Litauisch - LT",'Basis-Tabelle-Samen'!AN179,
IF($C$1="Maltesisch - MT",'Basis-Tabelle-Samen'!AO179,
IF($C$1="Niederländisch - NL",'Basis-Tabelle-Samen'!AP179,
IF($C$1="Norwegisch - NO",'Basis-Tabelle-Samen'!AQ179,
IF($C$1="Polnisch - PL",'Basis-Tabelle-Samen'!AR179,
IF($C$1="Portugiesisch - PT",'Basis-Tabelle-Samen'!AS179,
IF($C$1="Rumänisch - RO",'Basis-Tabelle-Samen'!AT179,
IF($C$1="Schwedisch - SE",'Basis-Tabelle-Samen'!AU179,
IF($C$1="Slowakisch - SK",'Basis-Tabelle-Samen'!AV179,
IF($C$1="Slowenisch - SI",'Basis-Tabelle-Samen'!AW179,
IF($C$1="Spanisch - ES",'Basis-Tabelle-Samen'!AX179,
IF($C$1="Tschechisch - CZ",'Basis-Tabelle-Samen'!AY179,
IF($C$1="Türkisch - TR",'Basis-Tabelle-Samen'!AZ179,
IF($C$1="Ungarisch - HU",'Basis-Tabelle-Samen'!BA179,
" ACHTUNG"))))))))))))))))))))))))))))</f>
        <v>Organic - Chinese mustard cabbage - Pak Choi</v>
      </c>
      <c r="D130" s="320">
        <f>'Basis-Tabelle-Samen'!F179</f>
        <v>300</v>
      </c>
      <c r="E130" s="321" t="str">
        <f>'Basis-Tabelle-Samen'!H179</f>
        <v>7 %</v>
      </c>
      <c r="F130" s="322" t="str">
        <f>IF('Basis-Tabelle-Samen'!G179="","",'Basis-Tabelle-Samen'!G179)</f>
        <v>02</v>
      </c>
      <c r="G130" s="320">
        <f>'Basis-Tabelle-Samen'!C179</f>
        <v>18702</v>
      </c>
      <c r="H130" s="323">
        <f>'Basis-Tabelle-Samen'!D179</f>
        <v>4055473187020</v>
      </c>
      <c r="I130" s="324">
        <f>'Basis-Tabelle-Samen'!E179</f>
        <v>2.0499999999999998</v>
      </c>
      <c r="J130" s="325">
        <f t="shared" si="1"/>
        <v>12</v>
      </c>
      <c r="K130" s="326">
        <f>'Basis-Tabelle-Samen'!K179</f>
        <v>78702</v>
      </c>
      <c r="L130" s="323">
        <f>'Basis-Tabelle-Samen'!L179</f>
        <v>4055473787022</v>
      </c>
      <c r="M130" s="324">
        <f>'Basis-Tabelle-Samen'!M179</f>
        <v>2.4500000000000002</v>
      </c>
      <c r="N130" s="326">
        <f>IF(K130&lt;1,"",'3'!$I$15)</f>
        <v>15</v>
      </c>
      <c r="O130" s="327">
        <f>IF(K130&lt;1,"",'3'!$J$11)</f>
        <v>90</v>
      </c>
      <c r="P130" s="326">
        <f>'Basis-Tabelle-Samen'!N179</f>
        <v>88702</v>
      </c>
      <c r="Q130" s="323">
        <f>'Basis-Tabelle-Samen'!O179</f>
        <v>4055473887029</v>
      </c>
      <c r="R130" s="328">
        <f>'Basis-Tabelle-Samen'!P179</f>
        <v>3.75</v>
      </c>
      <c r="S130" s="326">
        <f>IF(R130&lt;1,"",'3'!$M$15)</f>
        <v>18</v>
      </c>
      <c r="T130" s="327">
        <f>IF(R130&lt;1,"",'3'!$N$11)</f>
        <v>72</v>
      </c>
      <c r="U130" s="326">
        <f>'Basis-Tabelle-Samen'!Q179</f>
        <v>58702</v>
      </c>
      <c r="V130" s="323">
        <f>'Basis-Tabelle-Samen'!R179</f>
        <v>4055473587028</v>
      </c>
      <c r="W130" s="324">
        <f>'Basis-Tabelle-Samen'!S179</f>
        <v>4.95</v>
      </c>
      <c r="X130" s="326">
        <f>IF(U130&lt;1,"",'3'!$Q$15)</f>
        <v>6</v>
      </c>
      <c r="Y130" s="327">
        <f>IF(U130&lt;1,"",'3'!$R$11)</f>
        <v>24</v>
      </c>
      <c r="Z130" s="326">
        <f>'Basis-Tabelle-Samen'!T179</f>
        <v>38702</v>
      </c>
      <c r="AA130" s="323">
        <f>'Basis-Tabelle-Samen'!U179</f>
        <v>4055473387024</v>
      </c>
      <c r="AB130" s="324">
        <f>'Basis-Tabelle-Samen'!V179</f>
        <v>6.75</v>
      </c>
      <c r="AC130" s="326">
        <f>IF(Z130&lt;1,"",'3'!$U$15)</f>
        <v>6</v>
      </c>
      <c r="AD130" s="327">
        <f>IF(Z130&lt;1,"",'3'!$V$11)</f>
        <v>24</v>
      </c>
      <c r="AE130" s="326">
        <f>'Basis-Tabelle-Samen'!W179</f>
        <v>68702</v>
      </c>
      <c r="AF130" s="323">
        <f>'Basis-Tabelle-Samen'!X179</f>
        <v>4055473687025</v>
      </c>
      <c r="AG130" s="324">
        <f>'Basis-Tabelle-Samen'!Y179</f>
        <v>2.95</v>
      </c>
      <c r="AH130" s="326">
        <f>IF(AE130&lt;1,"",'3'!$Y$15)</f>
        <v>8</v>
      </c>
      <c r="AI130" s="327">
        <f>IF(AE130&lt;1,"",'3'!$Z$11)</f>
        <v>64</v>
      </c>
      <c r="AJ130" s="315"/>
      <c r="AK130" s="316" t="str">
        <f>IF(G130&lt;1,"",
IF($C$1="Bulgarisch - BG",HYPERLINK(CONCATENATE("https://www.saflax.de/0-WVK-Retail/Bilder-Pictures/SAFLAX-",'Basis-Tabelle-Samen'!C179,"-",'Basis-Tabelle-Samen'!J179,"-seed-package-front-cr-bulgarian.jpg")),
IF($C$1="Dänisch - DK",HYPERLINK(CONCATENATE("https://www.saflax.de/0-WVK-Retail/Bilder-Pictures/SAFLAX-",'Basis-Tabelle-Samen'!C179,"-",'Basis-Tabelle-Samen'!J179,"-seed-package-front-cr-danish.jpg")),
IF($C$1="Deutsch - DE",HYPERLINK(CONCATENATE("https://www.saflax.de/0-WVK-Retail/Bilder-Pictures/SAFLAX-",'Basis-Tabelle-Samen'!C179,"-",'Basis-Tabelle-Samen'!J179,"-seed-package-front-cr-german.jpg")),
IF($C$1="Englisch - UK",HYPERLINK(CONCATENATE("https://www.saflax.de/0-WVK-Retail/Bilder-Pictures/SAFLAX-",'Basis-Tabelle-Samen'!C179,"-",'Basis-Tabelle-Samen'!J179,"-seed-package-front-cr-english.jpg")),
IF($C$1="Estnisch - EE",HYPERLINK(CONCATENATE("https://www.saflax.de/0-WVK-Retail/Bilder-Pictures/SAFLAX-",'Basis-Tabelle-Samen'!C179,"-",'Basis-Tabelle-Samen'!J179,"-seed-package-front-cr-estonian.jpg")),
IF($C$1="Finnisch - FI",HYPERLINK(CONCATENATE("https://www.saflax.de/0-WVK-Retail/Bilder-Pictures/SAFLAX-",'Basis-Tabelle-Samen'!C179,"-",'Basis-Tabelle-Samen'!J179,"-seed-package-front-cr-finnish.jpg")),
IF($C$1="Französisch - FR",HYPERLINK(CONCATENATE("https://www.saflax.de/0-WVK-Retail/Bilder-Pictures/SAFLAX-",'Basis-Tabelle-Samen'!C179,"-",'Basis-Tabelle-Samen'!J179,"-seed-package-front-cr-french.jpg")),
IF($C$1="Griechisch - GR",HYPERLINK(CONCATENATE("https://www.saflax.de/0-WVK-Retail/Bilder-Pictures/SAFLAX-",'Basis-Tabelle-Samen'!C179,"-",'Basis-Tabelle-Samen'!J179,"-seed-package-front-cr-greek.jpg")),
IF($C$1="Irisch - IE",HYPERLINK(CONCATENATE("https://www.saflax.de/0-WVK-Retail/Bilder-Pictures/SAFLAX-",'Basis-Tabelle-Samen'!C179,"-",'Basis-Tabelle-Samen'!J179,"-seed-package-front-cr-irish.jpg")),
IF($C$1="Isländisch - IS",HYPERLINK(CONCATENATE("https://www.saflax.de/0-WVK-Retail/Bilder-Pictures/SAFLAX-",'Basis-Tabelle-Samen'!C179,"-",'Basis-Tabelle-Samen'!J179,"-seed-package-front-cr-icelandic.jpg")),
IF($C$1="Italienisch - IT",HYPERLINK(CONCATENATE("https://www.saflax.de/0-WVK-Retail/Bilder-Pictures/SAFLAX-",'Basis-Tabelle-Samen'!C179,"-",'Basis-Tabelle-Samen'!J179,"-seed-package-front-cr-italian.jpg")),
IF($C$1="Japanisch - JP",HYPERLINK(CONCATENATE("https://www.saflax.de/0-WVK-Retail/Bilder-Pictures/SAFLAX-",'Basis-Tabelle-Samen'!C179,"-",'Basis-Tabelle-Samen'!J179,"-seed-package-front-cr-japanese.jpg")),
IF($C$1="Kroatisch - HR",HYPERLINK(CONCATENATE("https://www.saflax.de/0-WVK-Retail/Bilder-Pictures/SAFLAX-",'Basis-Tabelle-Samen'!C179,"-",'Basis-Tabelle-Samen'!J179,"-seed-package-front-cr-croatian.jpg")),
IF($C$1="Lettisch - LV",HYPERLINK(CONCATENATE("https://www.saflax.de/0-WVK-Retail/Bilder-Pictures/SAFLAX-",'Basis-Tabelle-Samen'!C179,"-",'Basis-Tabelle-Samen'!J179,"-seed-package-front-cr-latvian.jpg")),
IF($C$1="Litauisch - LT",HYPERLINK(CONCATENATE("https://www.saflax.de/0-WVK-Retail/Bilder-Pictures/SAFLAX-",'Basis-Tabelle-Samen'!C179,"-",'Basis-Tabelle-Samen'!J179,"-seed-package-front-cr-lithuanian.jpg")),
IF($C$1="Maltesisch - MT",HYPERLINK(CONCATENATE("https://www.saflax.de/0-WVK-Retail/Bilder-Pictures/SAFLAX-",'Basis-Tabelle-Samen'!C179,"-",'Basis-Tabelle-Samen'!J179,"-seed-package-front-cr-maltese.jpg")),
IF($C$1="Niederländisch - NL",HYPERLINK(CONCATENATE("https://www.saflax.de/0-WVK-Retail/Bilder-Pictures/SAFLAX-",'Basis-Tabelle-Samen'!C179,"-",'Basis-Tabelle-Samen'!J179,"-seed-package-front-cr-dutch.jpg")),
IF($C$1="Norwegisch - NO",HYPERLINK(CONCATENATE("https://www.saflax.de/0-WVK-Retail/Bilder-Pictures/SAFLAX-",'Basis-Tabelle-Samen'!C179,"-",'Basis-Tabelle-Samen'!J179,"-seed-package-front-cr-nowegian.jpg")),
IF($C$1="Polnisch - PL",HYPERLINK(CONCATENATE("https://www.saflax.de/0-WVK-Retail/Bilder-Pictures/SAFLAX-",'Basis-Tabelle-Samen'!C179,"-",'Basis-Tabelle-Samen'!J179,"-seed-package-front-cr-polish.jpg")),
IF($C$1="Portugiesisch - PT",HYPERLINK(CONCATENATE("https://www.saflax.de/0-WVK-Retail/Bilder-Pictures/SAFLAX-",'Basis-Tabelle-Samen'!C179,"-",'Basis-Tabelle-Samen'!J179,"-seed-package-front-cr-portuguese.jpg")),
IF($C$1="Rumänisch - RO",HYPERLINK(CONCATENATE("https://www.saflax.de/0-WVK-Retail/Bilder-Pictures/SAFLAX-",'Basis-Tabelle-Samen'!C179,"-",'Basis-Tabelle-Samen'!J179,"-seed-package-front-cr-romanian.jpg")),
IF($C$1="Schwedisch - SE",HYPERLINK(CONCATENATE("https://www.saflax.de/0-WVK-Retail/Bilder-Pictures/SAFLAX-",'Basis-Tabelle-Samen'!C179,"-",'Basis-Tabelle-Samen'!J179,"-seed-package-front-cr-swedish.jpg")),
IF($C$1="Slowakisch - SK",HYPERLINK(CONCATENATE("https://www.saflax.de/0-WVK-Retail/Bilder-Pictures/SAFLAX-",'Basis-Tabelle-Samen'!C179,"-",'Basis-Tabelle-Samen'!J179,"-seed-package-front-cr-slovak.jpg")),
IF($C$1="Slowenisch - SI",HYPERLINK(CONCATENATE("https://www.saflax.de/0-WVK-Retail/Bilder-Pictures/SAFLAX-",'Basis-Tabelle-Samen'!C179,"-",'Basis-Tabelle-Samen'!J179,"-seed-package-front-cr-slovenian.jpg")),
IF($C$1="Spanisch - ES",HYPERLINK(CONCATENATE("https://www.saflax.de/0-WVK-Retail/Bilder-Pictures/SAFLAX-",'Basis-Tabelle-Samen'!C179,"-",'Basis-Tabelle-Samen'!J179,"-seed-package-front-cr-spanish.jpg")),
IF($C$1="Tschechisch - CZ",HYPERLINK(CONCATENATE("https://www.saflax.de/0-WVK-Retail/Bilder-Pictures/SAFLAX-",'Basis-Tabelle-Samen'!C179,"-",'Basis-Tabelle-Samen'!J179,"-seed-package-front-cr-czech.jpg")),
IF($C$1="Türkisch - TR",HYPERLINK(CONCATENATE("https://www.saflax.de/0-WVK-Retail/Bilder-Pictures/SAFLAX-",'Basis-Tabelle-Samen'!C179,"-",'Basis-Tabelle-Samen'!J179,"-seed-package-front-cr-turkish.jpg")),
IF($C$1="Ungarisch - HU",HYPERLINK(CONCATENATE("https://www.saflax.de/0-WVK-Retail/Bilder-Pictures/SAFLAX-",'Basis-Tabelle-Samen'!C179,"-",'Basis-Tabelle-Samen'!J179,"-seed-package-front-cr-hungarian.jpg")),
" ACHTUNG")))))))))))))))))))))))))))))</f>
        <v>https://www.saflax.de/0-WVK-Retail/Bilder-Pictures/SAFLAX-18702-brassica-rapa-seed-package-front-cr-english.jpg</v>
      </c>
      <c r="AL130" s="330" t="str">
        <f>IF(G130&lt;1,"",
IF($C$1="Bulgarisch - BG",HYPERLINK(CONCATENATE("https://www.saflax.de/0-WVK-Retail/Bilder-Pictures/SAFLAX-",'Basis-Tabelle-Samen'!C179,"-",'Basis-Tabelle-Samen'!J179,"-seed-package-back-cr-bulgarian.jpg")),
IF($C$1="Dänisch - DK",HYPERLINK(CONCATENATE("https://www.saflax.de/0-WVK-Retail/Bilder-Pictures/SAFLAX-",'Basis-Tabelle-Samen'!C179,"-",'Basis-Tabelle-Samen'!J179,"-seed-package-back-cr-danish.jpg")),
IF($C$1="Deutsch - DE",HYPERLINK(CONCATENATE("https://www.saflax.de/0-WVK-Retail/Bilder-Pictures/SAFLAX-",'Basis-Tabelle-Samen'!C179,"-",'Basis-Tabelle-Samen'!J179,"-seed-package-back-cr-german.jpg")),
IF($C$1="Englisch - UK",HYPERLINK(CONCATENATE("https://www.saflax.de/0-WVK-Retail/Bilder-Pictures/SAFLAX-",'Basis-Tabelle-Samen'!C179,"-",'Basis-Tabelle-Samen'!J179,"-seed-package-back-cr-english.jpg")),
IF($C$1="Estnisch - EE",HYPERLINK(CONCATENATE("https://www.saflax.de/0-WVK-Retail/Bilder-Pictures/SAFLAX-",'Basis-Tabelle-Samen'!C179,"-",'Basis-Tabelle-Samen'!J179,"-seed-package-back-cr-estonian.jpg")),
IF($C$1="Finnisch - FI",HYPERLINK(CONCATENATE("https://www.saflax.de/0-WVK-Retail/Bilder-Pictures/SAFLAX-",'Basis-Tabelle-Samen'!C179,"-",'Basis-Tabelle-Samen'!J179,"-seed-package-back-cr-finnish.jpg")),
IF($C$1="Französisch - FR",HYPERLINK(CONCATENATE("https://www.saflax.de/0-WVK-Retail/Bilder-Pictures/SAFLAX-",'Basis-Tabelle-Samen'!C179,"-",'Basis-Tabelle-Samen'!J179,"-seed-package-back-cr-french.jpg")),
IF($C$1="Griechisch - GR",HYPERLINK(CONCATENATE("https://www.saflax.de/0-WVK-Retail/Bilder-Pictures/SAFLAX-",'Basis-Tabelle-Samen'!C179,"-",'Basis-Tabelle-Samen'!J179,"-seed-package-back-cr-greek.jpg")),
IF($C$1="Irisch - IE",HYPERLINK(CONCATENATE("https://www.saflax.de/0-WVK-Retail/Bilder-Pictures/SAFLAX-",'Basis-Tabelle-Samen'!C179,"-",'Basis-Tabelle-Samen'!J179,"-seed-package-back-cr-irish.jpg")),
IF($C$1="Isländisch - IS",HYPERLINK(CONCATENATE("https://www.saflax.de/0-WVK-Retail/Bilder-Pictures/SAFLAX-",'Basis-Tabelle-Samen'!C179,"-",'Basis-Tabelle-Samen'!J179,"-seed-package-back-cr-icelandic.jpg")),
IF($C$1="Italienisch - IT",HYPERLINK(CONCATENATE("https://www.saflax.de/0-WVK-Retail/Bilder-Pictures/SAFLAX-",'Basis-Tabelle-Samen'!C179,"-",'Basis-Tabelle-Samen'!J179,"-seed-package-back-cr-italian.jpg")),
IF($C$1="Japanisch - JP",HYPERLINK(CONCATENATE("https://www.saflax.de/0-WVK-Retail/Bilder-Pictures/SAFLAX-",'Basis-Tabelle-Samen'!C179,"-",'Basis-Tabelle-Samen'!J179,"-seed-package-back-cr-japanese.jpg")),
IF($C$1="Kroatisch - HR",HYPERLINK(CONCATENATE("https://www.saflax.de/0-WVK-Retail/Bilder-Pictures/SAFLAX-",'Basis-Tabelle-Samen'!C179,"-",'Basis-Tabelle-Samen'!J179,"-seed-package-back-cr-croatian.jpg")),
IF($C$1="Lettisch - LV",HYPERLINK(CONCATENATE("https://www.saflax.de/0-WVK-Retail/Bilder-Pictures/SAFLAX-",'Basis-Tabelle-Samen'!C179,"-",'Basis-Tabelle-Samen'!J179,"-seed-package-back-cr-latvian.jpg")),
IF($C$1="Litauisch - LT",HYPERLINK(CONCATENATE("https://www.saflax.de/0-WVK-Retail/Bilder-Pictures/SAFLAX-",'Basis-Tabelle-Samen'!C179,"-",'Basis-Tabelle-Samen'!J179,"-seed-package-back-cr-lithuanian.jpg")),
IF($C$1="Maltesisch - MT",HYPERLINK(CONCATENATE("https://www.saflax.de/0-WVK-Retail/Bilder-Pictures/SAFLAX-",'Basis-Tabelle-Samen'!C179,"-",'Basis-Tabelle-Samen'!J179,"-seed-package-back-cr-maltese.jpg")),
IF($C$1="Niederländisch - NL",HYPERLINK(CONCATENATE("https://www.saflax.de/0-WVK-Retail/Bilder-Pictures/SAFLAX-",'Basis-Tabelle-Samen'!C179,"-",'Basis-Tabelle-Samen'!J179,"-seed-package-back-cr-dutch.jpg")),
IF($C$1="Norwegisch - NO",HYPERLINK(CONCATENATE("https://www.saflax.de/0-WVK-Retail/Bilder-Pictures/SAFLAX-",'Basis-Tabelle-Samen'!C179,"-",'Basis-Tabelle-Samen'!J179,"-seed-package-back-cr-nowegian.jpg")),
IF($C$1="Polnisch - PL",HYPERLINK(CONCATENATE("https://www.saflax.de/0-WVK-Retail/Bilder-Pictures/SAFLAX-",'Basis-Tabelle-Samen'!C179,"-",'Basis-Tabelle-Samen'!J179,"-seed-package-back-cr-polish.jpg")),
IF($C$1="Portugiesisch - PT",HYPERLINK(CONCATENATE("https://www.saflax.de/0-WVK-Retail/Bilder-Pictures/SAFLAX-",'Basis-Tabelle-Samen'!C179,"-",'Basis-Tabelle-Samen'!J179,"-seed-package-back-cr-portuguese.jpg")),
IF($C$1="Rumänisch - RO",HYPERLINK(CONCATENATE("https://www.saflax.de/0-WVK-Retail/Bilder-Pictures/SAFLAX-",'Basis-Tabelle-Samen'!C179,"-",'Basis-Tabelle-Samen'!J179,"-seed-package-back-cr-romanian.jpg")),
IF($C$1="Schwedisch - SE",HYPERLINK(CONCATENATE("https://www.saflax.de/0-WVK-Retail/Bilder-Pictures/SAFLAX-",'Basis-Tabelle-Samen'!C179,"-",'Basis-Tabelle-Samen'!J179,"-seed-package-back-cr-swedish.jpg")),
IF($C$1="Slowakisch - SK",HYPERLINK(CONCATENATE("https://www.saflax.de/0-WVK-Retail/Bilder-Pictures/SAFLAX-",'Basis-Tabelle-Samen'!C179,"-",'Basis-Tabelle-Samen'!J179,"-seed-package-back-cr-slovak.jpg")),
IF($C$1="Slowenisch - SI",HYPERLINK(CONCATENATE("https://www.saflax.de/0-WVK-Retail/Bilder-Pictures/SAFLAX-",'Basis-Tabelle-Samen'!C179,"-",'Basis-Tabelle-Samen'!J179,"-seed-package-back-cr-slovenian.jpg")),
IF($C$1="Spanisch - ES",HYPERLINK(CONCATENATE("https://www.saflax.de/0-WVK-Retail/Bilder-Pictures/SAFLAX-",'Basis-Tabelle-Samen'!C179,"-",'Basis-Tabelle-Samen'!J179,"-seed-package-back-cr-spanish.jpg")),
IF($C$1="Tschechisch - CZ",HYPERLINK(CONCATENATE("https://www.saflax.de/0-WVK-Retail/Bilder-Pictures/SAFLAX-",'Basis-Tabelle-Samen'!C179,"-",'Basis-Tabelle-Samen'!J179,"-seed-package-back-cr-czech.jpg")),
IF($C$1="Türkisch - TR",HYPERLINK(CONCATENATE("https://www.saflax.de/0-WVK-Retail/Bilder-Pictures/SAFLAX-",'Basis-Tabelle-Samen'!C179,"-",'Basis-Tabelle-Samen'!J179,"-seed-package-back-cr-turkish.jpg")),
IF($C$1="Ungarisch - HU",HYPERLINK(CONCATENATE("https://www.saflax.de/0-WVK-Retail/Bilder-Pictures/SAFLAX-",'Basis-Tabelle-Samen'!C179,"-",'Basis-Tabelle-Samen'!J179,"-seed-package-back-cr-hungarian.jpg")),
" ACHTUNG")))))))))))))))))))))))))))))</f>
        <v>https://www.saflax.de/0-WVK-Retail/Bilder-Pictures/SAFLAX-18702-brassica-rapa-seed-package-back-cr-english.jpg</v>
      </c>
      <c r="AM130" s="330" t="str">
        <f>IF(H130&lt;1,"",
IF($C$1="Bulgarisch - BG",HYPERLINK(CONCATENATE("https://www.saflax.de/0-WVK-Retail/Bilder-Pictures/SAFLAX-",'Basis-Tabelle-Samen'!K179,"-",'Basis-Tabelle-Samen'!J179,"-garden-to-go-mini-bulgarian.jpg")),
IF($C$1="Dänisch - DK",HYPERLINK(CONCATENATE("https://www.saflax.de/0-WVK-Retail/Bilder-Pictures/SAFLAX-",'Basis-Tabelle-Samen'!K179,"-",'Basis-Tabelle-Samen'!J179,"-garden-to-go-mini-danish.jpg")),
IF($C$1="Deutsch - DE",HYPERLINK(CONCATENATE("https://www.saflax.de/0-WVK-Retail/Bilder-Pictures/SAFLAX-",'Basis-Tabelle-Samen'!K179,"-",'Basis-Tabelle-Samen'!J179,"-garden-to-go-mini-german.jpg")),
IF($C$1="Englisch - UK",HYPERLINK(CONCATENATE("https://www.saflax.de/0-WVK-Retail/Bilder-Pictures/SAFLAX-",'Basis-Tabelle-Samen'!K179,"-",'Basis-Tabelle-Samen'!J179,"-garden-to-go-mini-english.jpg")),
IF($C$1="Estnisch - EE",HYPERLINK(CONCATENATE("https://www.saflax.de/0-WVK-Retail/Bilder-Pictures/SAFLAX-",'Basis-Tabelle-Samen'!K179,"-",'Basis-Tabelle-Samen'!J179,"-garden-to-go-mini-estonian.jpg")),
IF($C$1="Finnisch - FI",HYPERLINK(CONCATENATE("https://www.saflax.de/0-WVK-Retail/Bilder-Pictures/SAFLAX-",'Basis-Tabelle-Samen'!K179,"-",'Basis-Tabelle-Samen'!J179,"-garden-to-go-mini-finnish.jpg")),
IF($C$1="Französisch - FR",HYPERLINK(CONCATENATE("https://www.saflax.de/0-WVK-Retail/Bilder-Pictures/SAFLAX-",'Basis-Tabelle-Samen'!K179,"-",'Basis-Tabelle-Samen'!J179,"-garden-to-go-mini-french.jpg")),
IF($C$1="Griechisch - GR",HYPERLINK(CONCATENATE("https://www.saflax.de/0-WVK-Retail/Bilder-Pictures/SAFLAX-",'Basis-Tabelle-Samen'!K179,"-",'Basis-Tabelle-Samen'!J179,"-garden-to-go-mini-greek.jpg")),
IF($C$1="Irisch - IE",HYPERLINK(CONCATENATE("https://www.saflax.de/0-WVK-Retail/Bilder-Pictures/SAFLAX-",'Basis-Tabelle-Samen'!K179,"-",'Basis-Tabelle-Samen'!J179,"-garden-to-go-mini-irish.jpg")),
IF($C$1="Isländisch - IS",HYPERLINK(CONCATENATE("https://www.saflax.de/0-WVK-Retail/Bilder-Pictures/SAFLAX-",'Basis-Tabelle-Samen'!K179,"-",'Basis-Tabelle-Samen'!J179,"-garden-to-go-mini-icelandic.jpg")),
IF($C$1="Italienisch - IT",HYPERLINK(CONCATENATE("https://www.saflax.de/0-WVK-Retail/Bilder-Pictures/SAFLAX-",'Basis-Tabelle-Samen'!K179,"-",'Basis-Tabelle-Samen'!J179,"-garden-to-go-mini-italian.jpg")),
IF($C$1="Japanisch - JP",HYPERLINK(CONCATENATE("https://www.saflax.de/0-WVK-Retail/Bilder-Pictures/SAFLAX-",'Basis-Tabelle-Samen'!K179,"-",'Basis-Tabelle-Samen'!J179,"-garden-to-go-mini-japanese.jpg")),
IF($C$1="Kroatisch - HR",HYPERLINK(CONCATENATE("https://www.saflax.de/0-WVK-Retail/Bilder-Pictures/SAFLAX-",'Basis-Tabelle-Samen'!K179,"-",'Basis-Tabelle-Samen'!J179,"-garden-to-go-mini-croatian.jpg")),
IF($C$1="Lettisch - LV",HYPERLINK(CONCATENATE("https://www.saflax.de/0-WVK-Retail/Bilder-Pictures/SAFLAX-",'Basis-Tabelle-Samen'!K179,"-",'Basis-Tabelle-Samen'!J179,"-garden-to-go-mini-latvian.jpg")),
IF($C$1="Litauisch - LT",HYPERLINK(CONCATENATE("https://www.saflax.de/0-WVK-Retail/Bilder-Pictures/SAFLAX-",'Basis-Tabelle-Samen'!K179,"-",'Basis-Tabelle-Samen'!J179,"-garden-to-go-mini-lithuanian.jpg")),
IF($C$1="Maltesisch - MT",HYPERLINK(CONCATENATE("https://www.saflax.de/0-WVK-Retail/Bilder-Pictures/SAFLAX-",'Basis-Tabelle-Samen'!K179,"-",'Basis-Tabelle-Samen'!J179,"-garden-to-go-mini-maltese.jpg")),
IF($C$1="Niederländisch - NL",HYPERLINK(CONCATENATE("https://www.saflax.de/0-WVK-Retail/Bilder-Pictures/SAFLAX-",'Basis-Tabelle-Samen'!K179,"-",'Basis-Tabelle-Samen'!J179,"-garden-to-go-mini-dutch.jpg")),
IF($C$1="Norwegisch - NO",HYPERLINK(CONCATENATE("https://www.saflax.de/0-WVK-Retail/Bilder-Pictures/SAFLAX-",'Basis-Tabelle-Samen'!K179,"-",'Basis-Tabelle-Samen'!J179,"-garden-to-go-mini-nowegian.jpg")),
IF($C$1="Polnisch - PL",HYPERLINK(CONCATENATE("https://www.saflax.de/0-WVK-Retail/Bilder-Pictures/SAFLAX-",'Basis-Tabelle-Samen'!K179,"-",'Basis-Tabelle-Samen'!J179,"-garden-to-go-mini-polish.jpg")),
IF($C$1="Portugiesisch - PT",HYPERLINK(CONCATENATE("https://www.saflax.de/0-WVK-Retail/Bilder-Pictures/SAFLAX-",'Basis-Tabelle-Samen'!K179,"-",'Basis-Tabelle-Samen'!J179,"-garden-to-go-mini-portuguese.jpg")),
IF($C$1="Rumänisch - RO",HYPERLINK(CONCATENATE("https://www.saflax.de/0-WVK-Retail/Bilder-Pictures/SAFLAX-",'Basis-Tabelle-Samen'!K179,"-",'Basis-Tabelle-Samen'!J179,"-garden-to-go-mini-romanian.jpg")),
IF($C$1="Schwedisch - SE",HYPERLINK(CONCATENATE("https://www.saflax.de/0-WVK-Retail/Bilder-Pictures/SAFLAX-",'Basis-Tabelle-Samen'!K179,"-",'Basis-Tabelle-Samen'!J179,"-garden-to-go-mini-swedish.jpg")),
IF($C$1="Slowakisch - SK",HYPERLINK(CONCATENATE("https://www.saflax.de/0-WVK-Retail/Bilder-Pictures/SAFLAX-",'Basis-Tabelle-Samen'!K179,"-",'Basis-Tabelle-Samen'!J179,"-garden-to-go-mini-slovak.jpg")),
IF($C$1="Slowenisch - SI",HYPERLINK(CONCATENATE("https://www.saflax.de/0-WVK-Retail/Bilder-Pictures/SAFLAX-",'Basis-Tabelle-Samen'!K179,"-",'Basis-Tabelle-Samen'!J179,"-garden-to-go-mini-slovenian.jpg")),
IF($C$1="Spanisch - ES",HYPERLINK(CONCATENATE("https://www.saflax.de/0-WVK-Retail/Bilder-Pictures/SAFLAX-",'Basis-Tabelle-Samen'!K179,"-",'Basis-Tabelle-Samen'!J179,"-garden-to-go-mini-spanish.jpg")),
IF($C$1="Tschechisch - CZ",HYPERLINK(CONCATENATE("https://www.saflax.de/0-WVK-Retail/Bilder-Pictures/SAFLAX-",'Basis-Tabelle-Samen'!K179,"-",'Basis-Tabelle-Samen'!J179,"-garden-to-go-mini-czech.jpg")),
IF($C$1="Türkisch - TR",HYPERLINK(CONCATENATE("https://www.saflax.de/0-WVK-Retail/Bilder-Pictures/SAFLAX-",'Basis-Tabelle-Samen'!K179,"-",'Basis-Tabelle-Samen'!J179,"-garden-to-go-mini-turkish.jpg")),
IF($C$1="Ungarisch - HU",HYPERLINK(CONCATENATE("https://www.saflax.de/0-WVK-Retail/Bilder-Pictures/SAFLAX-",'Basis-Tabelle-Samen'!K179,"-",'Basis-Tabelle-Samen'!J179,"-garden-to-go-mini-hungarian.jpg")),
" ACHTUNG")))))))))))))))))))))))))))))</f>
        <v>https://www.saflax.de/0-WVK-Retail/Bilder-Pictures/SAFLAX-78702-brassica-rapa-garden-to-go-mini-english.jpg</v>
      </c>
      <c r="AN130" s="330" t="str">
        <f>IF(I130&lt;1,"",
IF($C$1="Bulgarisch - BG",HYPERLINK(CONCATENATE("https://www.saflax.de/0-WVK-Retail/Bilder-Pictures/SAFLAX-",'Basis-Tabelle-Samen'!N179,"-",'Basis-Tabelle-Samen'!J179,"-garden-to-go-lite-bulgarian.jpg")),
IF($C$1="Dänisch - DK",HYPERLINK(CONCATENATE("https://www.saflax.de/0-WVK-Retail/Bilder-Pictures/SAFLAX-",'Basis-Tabelle-Samen'!N179,"-",'Basis-Tabelle-Samen'!J179,"-garden-to-go-lite-danish.jpg")),
IF($C$1="Deutsch - DE",HYPERLINK(CONCATENATE("https://www.saflax.de/0-WVK-Retail/Bilder-Pictures/SAFLAX-",'Basis-Tabelle-Samen'!N179,"-",'Basis-Tabelle-Samen'!J179,"-garden-to-go-lite-german.jpg")),
IF($C$1="Englisch - UK",HYPERLINK(CONCATENATE("https://www.saflax.de/0-WVK-Retail/Bilder-Pictures/SAFLAX-",'Basis-Tabelle-Samen'!N179,"-",'Basis-Tabelle-Samen'!J179,"-garden-to-go-lite-english.jpg")),
IF($C$1="Estnisch - EE",HYPERLINK(CONCATENATE("https://www.saflax.de/0-WVK-Retail/Bilder-Pictures/SAFLAX-",'Basis-Tabelle-Samen'!N179,"-",'Basis-Tabelle-Samen'!J179,"-garden-to-go-lite-estonian.jpg")),
IF($C$1="Finnisch - FI",HYPERLINK(CONCATENATE("https://www.saflax.de/0-WVK-Retail/Bilder-Pictures/SAFLAX-",'Basis-Tabelle-Samen'!N179,"-",'Basis-Tabelle-Samen'!J179,"-garden-to-go-lite-finnish.jpg")),
IF($C$1="Französisch - FR",HYPERLINK(CONCATENATE("https://www.saflax.de/0-WVK-Retail/Bilder-Pictures/SAFLAX-",'Basis-Tabelle-Samen'!N179,"-",'Basis-Tabelle-Samen'!J179,"-garden-to-go-lite-french.jpg")),
IF($C$1="Griechisch - GR",HYPERLINK(CONCATENATE("https://www.saflax.de/0-WVK-Retail/Bilder-Pictures/SAFLAX-",'Basis-Tabelle-Samen'!N179,"-",'Basis-Tabelle-Samen'!J179,"-garden-to-go-lite-greek.jpg")),
IF($C$1="Irisch - IE",HYPERLINK(CONCATENATE("https://www.saflax.de/0-WVK-Retail/Bilder-Pictures/SAFLAX-",'Basis-Tabelle-Samen'!N179,"-",'Basis-Tabelle-Samen'!J179,"-garden-to-go-lite-irish.jpg")),
IF($C$1="Isländisch - IS",HYPERLINK(CONCATENATE("https://www.saflax.de/0-WVK-Retail/Bilder-Pictures/SAFLAX-",'Basis-Tabelle-Samen'!N179,"-",'Basis-Tabelle-Samen'!J179,"-garden-to-go-lite-icelandic.jpg")),
IF($C$1="Italienisch - IT",HYPERLINK(CONCATENATE("https://www.saflax.de/0-WVK-Retail/Bilder-Pictures/SAFLAX-",'Basis-Tabelle-Samen'!N179,"-",'Basis-Tabelle-Samen'!J179,"-garden-to-go-lite-italian.jpg")),
IF($C$1="Japanisch - JP",HYPERLINK(CONCATENATE("https://www.saflax.de/0-WVK-Retail/Bilder-Pictures/SAFLAX-",'Basis-Tabelle-Samen'!N179,"-",'Basis-Tabelle-Samen'!J179,"-garden-to-go-lite-japanese.jpg")),
IF($C$1="Kroatisch - HR",HYPERLINK(CONCATENATE("https://www.saflax.de/0-WVK-Retail/Bilder-Pictures/SAFLAX-",'Basis-Tabelle-Samen'!N179,"-",'Basis-Tabelle-Samen'!J179,"-garden-to-go-lite-croatian.jpg")),
IF($C$1="Lettisch - LV",HYPERLINK(CONCATENATE("https://www.saflax.de/0-WVK-Retail/Bilder-Pictures/SAFLAX-",'Basis-Tabelle-Samen'!N179,"-",'Basis-Tabelle-Samen'!J179,"-garden-to-go-lite-latvian.jpg")),
IF($C$1="Litauisch - LT",HYPERLINK(CONCATENATE("https://www.saflax.de/0-WVK-Retail/Bilder-Pictures/SAFLAX-",'Basis-Tabelle-Samen'!N179,"-",'Basis-Tabelle-Samen'!J179,"-garden-to-go-lite-lithuanian.jpg")),
IF($C$1="Maltesisch - MT",HYPERLINK(CONCATENATE("https://www.saflax.de/0-WVK-Retail/Bilder-Pictures/SAFLAX-",'Basis-Tabelle-Samen'!N179,"-",'Basis-Tabelle-Samen'!J179,"-garden-to-go-lite-maltese.jpg")),
IF($C$1="Niederländisch - NL",HYPERLINK(CONCATENATE("https://www.saflax.de/0-WVK-Retail/Bilder-Pictures/SAFLAX-",'Basis-Tabelle-Samen'!N179,"-",'Basis-Tabelle-Samen'!J179,"-garden-to-go-lite-dutch.jpg")),
IF($C$1="Norwegisch - NO",HYPERLINK(CONCATENATE("https://www.saflax.de/0-WVK-Retail/Bilder-Pictures/SAFLAX-",'Basis-Tabelle-Samen'!N179,"-",'Basis-Tabelle-Samen'!J179,"-garden-to-go-lite-nowegian.jpg")),
IF($C$1="Polnisch - PL",HYPERLINK(CONCATENATE("https://www.saflax.de/0-WVK-Retail/Bilder-Pictures/SAFLAX-",'Basis-Tabelle-Samen'!N179,"-",'Basis-Tabelle-Samen'!J179,"-garden-to-go-lite-polish.jpg")),
IF($C$1="Portugiesisch - PT",HYPERLINK(CONCATENATE("https://www.saflax.de/0-WVK-Retail/Bilder-Pictures/SAFLAX-",'Basis-Tabelle-Samen'!N179,"-",'Basis-Tabelle-Samen'!J179,"-garden-to-go-lite-portuguese.jpg")),
IF($C$1="Rumänisch - RO",HYPERLINK(CONCATENATE("https://www.saflax.de/0-WVK-Retail/Bilder-Pictures/SAFLAX-",'Basis-Tabelle-Samen'!N179,"-",'Basis-Tabelle-Samen'!J179,"-garden-to-go-lite-romanian.jpg")),
IF($C$1="Schwedisch - SE",HYPERLINK(CONCATENATE("https://www.saflax.de/0-WVK-Retail/Bilder-Pictures/SAFLAX-",'Basis-Tabelle-Samen'!N179,"-",'Basis-Tabelle-Samen'!J179,"-garden-to-go-lite-swedish.jpg")),
IF($C$1="Slowakisch - SK",HYPERLINK(CONCATENATE("https://www.saflax.de/0-WVK-Retail/Bilder-Pictures/SAFLAX-",'Basis-Tabelle-Samen'!N179,"-",'Basis-Tabelle-Samen'!J179,"-garden-to-go-lite-slovak.jpg")),
IF($C$1="Slowenisch - SI",HYPERLINK(CONCATENATE("https://www.saflax.de/0-WVK-Retail/Bilder-Pictures/SAFLAX-",'Basis-Tabelle-Samen'!N179,"-",'Basis-Tabelle-Samen'!J179,"-garden-to-go-lite-slovenian.jpg")),
IF($C$1="Spanisch - ES",HYPERLINK(CONCATENATE("https://www.saflax.de/0-WVK-Retail/Bilder-Pictures/SAFLAX-",'Basis-Tabelle-Samen'!N179,"-",'Basis-Tabelle-Samen'!J179,"-garden-to-go-lite-spanish.jpg")),
IF($C$1="Tschechisch - CZ",HYPERLINK(CONCATENATE("https://www.saflax.de/0-WVK-Retail/Bilder-Pictures/SAFLAX-",'Basis-Tabelle-Samen'!N179,"-",'Basis-Tabelle-Samen'!J179,"-garden-to-go-lite-czech.jpg")),
IF($C$1="Türkisch - TR",HYPERLINK(CONCATENATE("https://www.saflax.de/0-WVK-Retail/Bilder-Pictures/SAFLAX-",'Basis-Tabelle-Samen'!N179,"-",'Basis-Tabelle-Samen'!J179,"-garden-to-go-lite-turkish.jpg")),
IF($C$1="Ungarisch - HU",HYPERLINK(CONCATENATE("https://www.saflax.de/0-WVK-Retail/Bilder-Pictures/SAFLAX-",'Basis-Tabelle-Samen'!N179,"-",'Basis-Tabelle-Samen'!J179,"-garden-to-go-lite-hungarian.jpg")),
" ACHTUNG")))))))))))))))))))))))))))))</f>
        <v>https://www.saflax.de/0-WVK-Retail/Bilder-Pictures/SAFLAX-88702-brassica-rapa-garden-to-go-lite-english.jpg</v>
      </c>
      <c r="AO130" s="330" t="str">
        <f>IF(J130&lt;1,"",
IF($C$1="Bulgarisch - BG",HYPERLINK(CONCATENATE("https://www.saflax.de/0-WVK-Retail/Bilder-Pictures/SAFLAX-",'Basis-Tabelle-Samen'!Q179,"-",'Basis-Tabelle-Samen'!J179,"-garden-to-go-bulgarian.jpg")),
IF($C$1="Dänisch - DK",HYPERLINK(CONCATENATE("https://www.saflax.de/0-WVK-Retail/Bilder-Pictures/SAFLAX-",'Basis-Tabelle-Samen'!Q179,"-",'Basis-Tabelle-Samen'!J179,"-garden-to-go-danish.jpg")),
IF($C$1="Deutsch - DE",HYPERLINK(CONCATENATE("https://www.saflax.de/0-WVK-Retail/Bilder-Pictures/SAFLAX-",'Basis-Tabelle-Samen'!Q179,"-",'Basis-Tabelle-Samen'!J179,"-garden-to-go-german.jpg")),
IF($C$1="Englisch - UK",HYPERLINK(CONCATENATE("https://www.saflax.de/0-WVK-Retail/Bilder-Pictures/SAFLAX-",'Basis-Tabelle-Samen'!Q179,"-",'Basis-Tabelle-Samen'!J179,"-garden-to-go-english.jpg")),
IF($C$1="Estnisch - EE",HYPERLINK(CONCATENATE("https://www.saflax.de/0-WVK-Retail/Bilder-Pictures/SAFLAX-",'Basis-Tabelle-Samen'!Q179,"-",'Basis-Tabelle-Samen'!J179,"-garden-to-go-estonian.jpg")),
IF($C$1="Finnisch - FI",HYPERLINK(CONCATENATE("https://www.saflax.de/0-WVK-Retail/Bilder-Pictures/SAFLAX-",'Basis-Tabelle-Samen'!Q179,"-",'Basis-Tabelle-Samen'!J179,"-garden-to-go-finnish.jpg")),
IF($C$1="Französisch - FR",HYPERLINK(CONCATENATE("https://www.saflax.de/0-WVK-Retail/Bilder-Pictures/SAFLAX-",'Basis-Tabelle-Samen'!Q179,"-",'Basis-Tabelle-Samen'!J179,"-garden-to-go-french.jpg")),
IF($C$1="Griechisch - GR",HYPERLINK(CONCATENATE("https://www.saflax.de/0-WVK-Retail/Bilder-Pictures/SAFLAX-",'Basis-Tabelle-Samen'!Q179,"-",'Basis-Tabelle-Samen'!J179,"-garden-to-go-greek.jpg")),
IF($C$1="Irisch - IE",HYPERLINK(CONCATENATE("https://www.saflax.de/0-WVK-Retail/Bilder-Pictures/SAFLAX-",'Basis-Tabelle-Samen'!Q179,"-",'Basis-Tabelle-Samen'!J179,"-garden-to-go-irish.jpg")),
IF($C$1="Isländisch - IS",HYPERLINK(CONCATENATE("https://www.saflax.de/0-WVK-Retail/Bilder-Pictures/SAFLAX-",'Basis-Tabelle-Samen'!Q179,"-",'Basis-Tabelle-Samen'!J179,"-garden-to-go-icelandic.jpg")),
IF($C$1="Italienisch - IT",HYPERLINK(CONCATENATE("https://www.saflax.de/0-WVK-Retail/Bilder-Pictures/SAFLAX-",'Basis-Tabelle-Samen'!Q179,"-",'Basis-Tabelle-Samen'!J179,"-garden-to-go-italian.jpg")),
IF($C$1="Japanisch - JP",HYPERLINK(CONCATENATE("https://www.saflax.de/0-WVK-Retail/Bilder-Pictures/SAFLAX-",'Basis-Tabelle-Samen'!Q179,"-",'Basis-Tabelle-Samen'!J179,"-garden-to-go-japanese.jpg")),
IF($C$1="Kroatisch - HR",HYPERLINK(CONCATENATE("https://www.saflax.de/0-WVK-Retail/Bilder-Pictures/SAFLAX-",'Basis-Tabelle-Samen'!Q179,"-",'Basis-Tabelle-Samen'!J179,"-garden-to-go-croatian.jpg")),
IF($C$1="Lettisch - LV",HYPERLINK(CONCATENATE("https://www.saflax.de/0-WVK-Retail/Bilder-Pictures/SAFLAX-",'Basis-Tabelle-Samen'!Q179,"-",'Basis-Tabelle-Samen'!J179,"-garden-to-go-latvian.jpg")),
IF($C$1="Litauisch - LT",HYPERLINK(CONCATENATE("https://www.saflax.de/0-WVK-Retail/Bilder-Pictures/SAFLAX-",'Basis-Tabelle-Samen'!Q179,"-",'Basis-Tabelle-Samen'!J179,"-garden-to-go-lithuanian.jpg")),
IF($C$1="Maltesisch - MT",HYPERLINK(CONCATENATE("https://www.saflax.de/0-WVK-Retail/Bilder-Pictures/SAFLAX-",'Basis-Tabelle-Samen'!Q179,"-",'Basis-Tabelle-Samen'!J179,"-garden-to-go-maltese.jpg")),
IF($C$1="Niederländisch - NL",HYPERLINK(CONCATENATE("https://www.saflax.de/0-WVK-Retail/Bilder-Pictures/SAFLAX-",'Basis-Tabelle-Samen'!Q179,"-",'Basis-Tabelle-Samen'!J179,"-garden-to-go-dutch.jpg")),
IF($C$1="Norwegisch - NO",HYPERLINK(CONCATENATE("https://www.saflax.de/0-WVK-Retail/Bilder-Pictures/SAFLAX-",'Basis-Tabelle-Samen'!Q179,"-",'Basis-Tabelle-Samen'!J179,"-garden-to-go-nowegian.jpg")),
IF($C$1="Polnisch - PL",HYPERLINK(CONCATENATE("https://www.saflax.de/0-WVK-Retail/Bilder-Pictures/SAFLAX-",'Basis-Tabelle-Samen'!Q179,"-",'Basis-Tabelle-Samen'!J179,"-garden-to-go-polish.jpg")),
IF($C$1="Portugiesisch - PT",HYPERLINK(CONCATENATE("https://www.saflax.de/0-WVK-Retail/Bilder-Pictures/SAFLAX-",'Basis-Tabelle-Samen'!Q179,"-",'Basis-Tabelle-Samen'!J179,"-garden-to-go-portuguese.jpg")),
IF($C$1="Rumänisch - RO",HYPERLINK(CONCATENATE("https://www.saflax.de/0-WVK-Retail/Bilder-Pictures/SAFLAX-",'Basis-Tabelle-Samen'!Q179,"-",'Basis-Tabelle-Samen'!J179,"-garden-to-go-romanian.jpg")),
IF($C$1="Schwedisch - SE",HYPERLINK(CONCATENATE("https://www.saflax.de/0-WVK-Retail/Bilder-Pictures/SAFLAX-",'Basis-Tabelle-Samen'!Q179,"-",'Basis-Tabelle-Samen'!J179,"-garden-to-go-swedish.jpg")),
IF($C$1="Slowakisch - SK",HYPERLINK(CONCATENATE("https://www.saflax.de/0-WVK-Retail/Bilder-Pictures/SAFLAX-",'Basis-Tabelle-Samen'!Q179,"-",'Basis-Tabelle-Samen'!J179,"-garden-to-go-slovak.jpg")),
IF($C$1="Slowenisch - SI",HYPERLINK(CONCATENATE("https://www.saflax.de/0-WVK-Retail/Bilder-Pictures/SAFLAX-",'Basis-Tabelle-Samen'!Q179,"-",'Basis-Tabelle-Samen'!J179,"-garden-to-go-slovenian.jpg")),
IF($C$1="Spanisch - ES",HYPERLINK(CONCATENATE("https://www.saflax.de/0-WVK-Retail/Bilder-Pictures/SAFLAX-",'Basis-Tabelle-Samen'!Q179,"-",'Basis-Tabelle-Samen'!J179,"-garden-to-go-spanish.jpg")),
IF($C$1="Tschechisch - CZ",HYPERLINK(CONCATENATE("https://www.saflax.de/0-WVK-Retail/Bilder-Pictures/SAFLAX-",'Basis-Tabelle-Samen'!Q179,"-",'Basis-Tabelle-Samen'!J179,"-garden-to-go-czech.jpg")),
IF($C$1="Türkisch - TR",HYPERLINK(CONCATENATE("https://www.saflax.de/0-WVK-Retail/Bilder-Pictures/SAFLAX-",'Basis-Tabelle-Samen'!Q179,"-",'Basis-Tabelle-Samen'!J179,"-garden-to-go-turkish.jpg")),
IF($C$1="Ungarisch - HU",HYPERLINK(CONCATENATE("https://www.saflax.de/0-WVK-Retail/Bilder-Pictures/SAFLAX-",'Basis-Tabelle-Samen'!Q179,"-",'Basis-Tabelle-Samen'!J179,"-garden-to-go-hungarian.jpg")),
" ACHTUNG")))))))))))))))))))))))))))))</f>
        <v>https://www.saflax.de/0-WVK-Retail/Bilder-Pictures/SAFLAX-58702-brassica-rapa-garden-to-go-english.jpg</v>
      </c>
      <c r="AP130" s="330" t="str">
        <f>IF(K130&lt;1,"",
IF($C$1="Bulgarisch - BG",HYPERLINK(CONCATENATE("https://www.saflax.de/0-WVK-Retail/Bilder-Pictures/SAFLAX-",'Basis-Tabelle-Samen'!T179,"-",'Basis-Tabelle-Samen'!J179,"-cultivation-set-bulgarian.jpg")),
IF($C$1="Dänisch - DK",HYPERLINK(CONCATENATE("https://www.saflax.de/0-WVK-Retail/Bilder-Pictures/SAFLAX-",'Basis-Tabelle-Samen'!T179,"-",'Basis-Tabelle-Samen'!J179,"-cultivation-set-danish.jpg")),
IF($C$1="Deutsch - DE",HYPERLINK(CONCATENATE("https://www.saflax.de/0-WVK-Retail/Bilder-Pictures/SAFLAX-",'Basis-Tabelle-Samen'!T179,"-",'Basis-Tabelle-Samen'!J179,"-cultivation-set-german.jpg")),
IF($C$1="Englisch - UK",HYPERLINK(CONCATENATE("https://www.saflax.de/0-WVK-Retail/Bilder-Pictures/SAFLAX-",'Basis-Tabelle-Samen'!T179,"-",'Basis-Tabelle-Samen'!J179,"-cultivation-set-english.jpg")),
IF($C$1="Estnisch - EE",HYPERLINK(CONCATENATE("https://www.saflax.de/0-WVK-Retail/Bilder-Pictures/SAFLAX-",'Basis-Tabelle-Samen'!T179,"-",'Basis-Tabelle-Samen'!J179,"-cultivation-set-estonian.jpg")),
IF($C$1="Finnisch - FI",HYPERLINK(CONCATENATE("https://www.saflax.de/0-WVK-Retail/Bilder-Pictures/SAFLAX-",'Basis-Tabelle-Samen'!T179,"-",'Basis-Tabelle-Samen'!J179,"-cultivation-set-finnish.jpg")),
IF($C$1="Französisch - FR",HYPERLINK(CONCATENATE("https://www.saflax.de/0-WVK-Retail/Bilder-Pictures/SAFLAX-",'Basis-Tabelle-Samen'!T179,"-",'Basis-Tabelle-Samen'!J179,"-cultivation-set-french.jpg")),
IF($C$1="Griechisch - GR",HYPERLINK(CONCATENATE("https://www.saflax.de/0-WVK-Retail/Bilder-Pictures/SAFLAX-",'Basis-Tabelle-Samen'!T179,"-",'Basis-Tabelle-Samen'!J179,"-cultivation-set-greek.jpg")),
IF($C$1="Irisch - IE",HYPERLINK(CONCATENATE("https://www.saflax.de/0-WVK-Retail/Bilder-Pictures/SAFLAX-",'Basis-Tabelle-Samen'!T179,"-",'Basis-Tabelle-Samen'!J179,"-cultivation-set-irish.jpg")),
IF($C$1="Isländisch - IS",HYPERLINK(CONCATENATE("https://www.saflax.de/0-WVK-Retail/Bilder-Pictures/SAFLAX-",'Basis-Tabelle-Samen'!T179,"-",'Basis-Tabelle-Samen'!J179,"-cultivation-set-icelandic.jpg")),
IF($C$1="Italienisch - IT",HYPERLINK(CONCATENATE("https://www.saflax.de/0-WVK-Retail/Bilder-Pictures/SAFLAX-",'Basis-Tabelle-Samen'!T179,"-",'Basis-Tabelle-Samen'!J179,"-cultivation-set-italian.jpg")),
IF($C$1="Japanisch - JP",HYPERLINK(CONCATENATE("https://www.saflax.de/0-WVK-Retail/Bilder-Pictures/SAFLAX-",'Basis-Tabelle-Samen'!T179,"-",'Basis-Tabelle-Samen'!J179,"-cultivation-set-japanese.jpg")),
IF($C$1="Kroatisch - HR",HYPERLINK(CONCATENATE("https://www.saflax.de/0-WVK-Retail/Bilder-Pictures/SAFLAX-",'Basis-Tabelle-Samen'!T179,"-",'Basis-Tabelle-Samen'!J179,"-cultivation-set-croatian.jpg")),
IF($C$1="Lettisch - LV",HYPERLINK(CONCATENATE("https://www.saflax.de/0-WVK-Retail/Bilder-Pictures/SAFLAX-",'Basis-Tabelle-Samen'!T179,"-",'Basis-Tabelle-Samen'!J179,"-cultivation-set-latvian.jpg")),
IF($C$1="Litauisch - LT",HYPERLINK(CONCATENATE("https://www.saflax.de/0-WVK-Retail/Bilder-Pictures/SAFLAX-",'Basis-Tabelle-Samen'!T179,"-",'Basis-Tabelle-Samen'!J179,"-cultivation-set-lithuanian.jpg")),
IF($C$1="Maltesisch - MT",HYPERLINK(CONCATENATE("https://www.saflax.de/0-WVK-Retail/Bilder-Pictures/SAFLAX-",'Basis-Tabelle-Samen'!T179,"-",'Basis-Tabelle-Samen'!J179,"-cultivation-set-maltese.jpg")),
IF($C$1="Niederländisch - NL",HYPERLINK(CONCATENATE("https://www.saflax.de/0-WVK-Retail/Bilder-Pictures/SAFLAX-",'Basis-Tabelle-Samen'!T179,"-",'Basis-Tabelle-Samen'!J179,"-cultivation-set-dutch.jpg")),
IF($C$1="Norwegisch - NO",HYPERLINK(CONCATENATE("https://www.saflax.de/0-WVK-Retail/Bilder-Pictures/SAFLAX-",'Basis-Tabelle-Samen'!T179,"-",'Basis-Tabelle-Samen'!J179,"-cultivation-set-nowegian.jpg")),
IF($C$1="Polnisch - PL",HYPERLINK(CONCATENATE("https://www.saflax.de/0-WVK-Retail/Bilder-Pictures/SAFLAX-",'Basis-Tabelle-Samen'!T179,"-",'Basis-Tabelle-Samen'!J179,"-cultivation-set-polish.jpg")),
IF($C$1="Portugiesisch - PT",HYPERLINK(CONCATENATE("https://www.saflax.de/0-WVK-Retail/Bilder-Pictures/SAFLAX-",'Basis-Tabelle-Samen'!T179,"-",'Basis-Tabelle-Samen'!J179,"-cultivation-set-portuguese.jpg")),
IF($C$1="Rumänisch - RO",HYPERLINK(CONCATENATE("https://www.saflax.de/0-WVK-Retail/Bilder-Pictures/SAFLAX-",'Basis-Tabelle-Samen'!T179,"-",'Basis-Tabelle-Samen'!J179,"-cultivation-set-romanian.jpg")),
IF($C$1="Schwedisch - SE",HYPERLINK(CONCATENATE("https://www.saflax.de/0-WVK-Retail/Bilder-Pictures/SAFLAX-",'Basis-Tabelle-Samen'!T179,"-",'Basis-Tabelle-Samen'!J179,"-cultivation-set-swedish.jpg")),
IF($C$1="Slowakisch - SK",HYPERLINK(CONCATENATE("https://www.saflax.de/0-WVK-Retail/Bilder-Pictures/SAFLAX-",'Basis-Tabelle-Samen'!T179,"-",'Basis-Tabelle-Samen'!J179,"-cultivation-set-slovak.jpg")),
IF($C$1="Slowenisch - SI",HYPERLINK(CONCATENATE("https://www.saflax.de/0-WVK-Retail/Bilder-Pictures/SAFLAX-",'Basis-Tabelle-Samen'!T179,"-",'Basis-Tabelle-Samen'!J179,"-cultivation-set-slovenian.jpg")),
IF($C$1="Spanisch - ES",HYPERLINK(CONCATENATE("https://www.saflax.de/0-WVK-Retail/Bilder-Pictures/SAFLAX-",'Basis-Tabelle-Samen'!T179,"-",'Basis-Tabelle-Samen'!J179,"-cultivation-set-spanish.jpg")),
IF($C$1="Tschechisch - CZ",HYPERLINK(CONCATENATE("https://www.saflax.de/0-WVK-Retail/Bilder-Pictures/SAFLAX-",'Basis-Tabelle-Samen'!T179,"-",'Basis-Tabelle-Samen'!J179,"-cultivation-set-czech.jpg")),
IF($C$1="Türkisch - TR",HYPERLINK(CONCATENATE("https://www.saflax.de/0-WVK-Retail/Bilder-Pictures/SAFLAX-",'Basis-Tabelle-Samen'!T179,"-",'Basis-Tabelle-Samen'!J179,"-cultivation-set-turkish.jpg")),
IF($C$1="Ungarisch - HU",HYPERLINK(CONCATENATE("https://www.saflax.de/0-WVK-Retail/Bilder-Pictures/SAFLAX-",'Basis-Tabelle-Samen'!T179,"-",'Basis-Tabelle-Samen'!J179,"-cultivation-set-hungarian.jpg")),
" ACHTUNG")))))))))))))))))))))))))))))</f>
        <v>https://www.saflax.de/0-WVK-Retail/Bilder-Pictures/SAFLAX-38702-brassica-rapa-cultivation-set-english.jpg</v>
      </c>
      <c r="AQ130" s="330" t="str">
        <f>IF(L130&lt;1,"",
IF($C$1="Bulgarisch - BG",HYPERLINK(CONCATENATE("https://www.saflax.de/0-WVK-Retail/Bilder-Pictures/SAFLAX-",'Basis-Tabelle-Samen'!W179,"-",'Basis-Tabelle-Samen'!J179,"-garden-in-the-bag-bulgarian.jpg")),
IF($C$1="Dänisch - DK",HYPERLINK(CONCATENATE("https://www.saflax.de/0-WVK-Retail/Bilder-Pictures/SAFLAX-",'Basis-Tabelle-Samen'!W179,"-",'Basis-Tabelle-Samen'!J179,"-garden-in-the-bag-danish.jpg")),
IF($C$1="Deutsch - DE",HYPERLINK(CONCATENATE("https://www.saflax.de/0-WVK-Retail/Bilder-Pictures/SAFLAX-",'Basis-Tabelle-Samen'!W179,"-",'Basis-Tabelle-Samen'!J179,"-garden-in-the-bag-german.jpg")),
IF($C$1="Englisch - UK",HYPERLINK(CONCATENATE("https://www.saflax.de/0-WVK-Retail/Bilder-Pictures/SAFLAX-",'Basis-Tabelle-Samen'!W179,"-",'Basis-Tabelle-Samen'!J179,"-garden-in-the-bag-english.jpg")),
IF($C$1="Estnisch - EE",HYPERLINK(CONCATENATE("https://www.saflax.de/0-WVK-Retail/Bilder-Pictures/SAFLAX-",'Basis-Tabelle-Samen'!W179,"-",'Basis-Tabelle-Samen'!J179,"-garden-in-the-bag-estonian.jpg")),
IF($C$1="Finnisch - FI",HYPERLINK(CONCATENATE("https://www.saflax.de/0-WVK-Retail/Bilder-Pictures/SAFLAX-",'Basis-Tabelle-Samen'!W179,"-",'Basis-Tabelle-Samen'!J179,"-garden-in-the-bag-finnish.jpg")),
IF($C$1="Französisch - FR",HYPERLINK(CONCATENATE("https://www.saflax.de/0-WVK-Retail/Bilder-Pictures/SAFLAX-",'Basis-Tabelle-Samen'!W179,"-",'Basis-Tabelle-Samen'!J179,"-garden-in-the-bag-french.jpg")),
IF($C$1="Griechisch - GR",HYPERLINK(CONCATENATE("https://www.saflax.de/0-WVK-Retail/Bilder-Pictures/SAFLAX-",'Basis-Tabelle-Samen'!W179,"-",'Basis-Tabelle-Samen'!J179,"-garden-in-the-bag-greek.jpg")),
IF($C$1="Irisch - IE",HYPERLINK(CONCATENATE("https://www.saflax.de/0-WVK-Retail/Bilder-Pictures/SAFLAX-",'Basis-Tabelle-Samen'!W179,"-",'Basis-Tabelle-Samen'!J179,"-garden-in-the-bag-irish.jpg")),
IF($C$1="Isländisch - IS",HYPERLINK(CONCATENATE("https://www.saflax.de/0-WVK-Retail/Bilder-Pictures/SAFLAX-",'Basis-Tabelle-Samen'!W179,"-",'Basis-Tabelle-Samen'!J179,"-garden-in-the-bag-icelandic.jpg")),
IF($C$1="Italienisch - IT",HYPERLINK(CONCATENATE("https://www.saflax.de/0-WVK-Retail/Bilder-Pictures/SAFLAX-",'Basis-Tabelle-Samen'!W179,"-",'Basis-Tabelle-Samen'!J179,"-garden-in-the-bag-italian.jpg")),
IF($C$1="Japanisch - JP",HYPERLINK(CONCATENATE("https://www.saflax.de/0-WVK-Retail/Bilder-Pictures/SAFLAX-",'Basis-Tabelle-Samen'!W179,"-",'Basis-Tabelle-Samen'!J179,"-garden-in-the-bag-japanese.jpg")),
IF($C$1="Kroatisch - HR",HYPERLINK(CONCATENATE("https://www.saflax.de/0-WVK-Retail/Bilder-Pictures/SAFLAX-",'Basis-Tabelle-Samen'!W179,"-",'Basis-Tabelle-Samen'!J179,"-garden-in-the-bag-croatian.jpg")),
IF($C$1="Lettisch - LV",HYPERLINK(CONCATENATE("https://www.saflax.de/0-WVK-Retail/Bilder-Pictures/SAFLAX-",'Basis-Tabelle-Samen'!W179,"-",'Basis-Tabelle-Samen'!J179,"-garden-in-the-bag-latvian.jpg")),
IF($C$1="Litauisch - LT",HYPERLINK(CONCATENATE("https://www.saflax.de/0-WVK-Retail/Bilder-Pictures/SAFLAX-",'Basis-Tabelle-Samen'!W179,"-",'Basis-Tabelle-Samen'!J179,"-garden-in-the-bag-lithuanian.jpg")),
IF($C$1="Maltesisch - MT",HYPERLINK(CONCATENATE("https://www.saflax.de/0-WVK-Retail/Bilder-Pictures/SAFLAX-",'Basis-Tabelle-Samen'!W179,"-",'Basis-Tabelle-Samen'!J179,"-garden-in-the-bag-maltese.jpg")),
IF($C$1="Niederländisch - NL",HYPERLINK(CONCATENATE("https://www.saflax.de/0-WVK-Retail/Bilder-Pictures/SAFLAX-",'Basis-Tabelle-Samen'!W179,"-",'Basis-Tabelle-Samen'!J179,"-garden-in-the-bag-dutch.jpg")),
IF($C$1="Norwegisch - NO",HYPERLINK(CONCATENATE("https://www.saflax.de/0-WVK-Retail/Bilder-Pictures/SAFLAX-",'Basis-Tabelle-Samen'!W179,"-",'Basis-Tabelle-Samen'!J179,"-garden-in-the-bag-nowegian.jpg")),
IF($C$1="Polnisch - PL",HYPERLINK(CONCATENATE("https://www.saflax.de/0-WVK-Retail/Bilder-Pictures/SAFLAX-",'Basis-Tabelle-Samen'!W179,"-",'Basis-Tabelle-Samen'!J179,"-garden-in-the-bag-polish.jpg")),
IF($C$1="Portugiesisch - PT",HYPERLINK(CONCATENATE("https://www.saflax.de/0-WVK-Retail/Bilder-Pictures/SAFLAX-",'Basis-Tabelle-Samen'!W179,"-",'Basis-Tabelle-Samen'!J179,"-garden-in-the-bag-portuguese.jpg")),
IF($C$1="Rumänisch - RO",HYPERLINK(CONCATENATE("https://www.saflax.de/0-WVK-Retail/Bilder-Pictures/SAFLAX-",'Basis-Tabelle-Samen'!W179,"-",'Basis-Tabelle-Samen'!J179,"-garden-in-the-bag-romanian.jpg")),
IF($C$1="Schwedisch - SE",HYPERLINK(CONCATENATE("https://www.saflax.de/0-WVK-Retail/Bilder-Pictures/SAFLAX-",'Basis-Tabelle-Samen'!W179,"-",'Basis-Tabelle-Samen'!J179,"-garden-in-the-bag-swedish.jpg")),
IF($C$1="Slowakisch - SK",HYPERLINK(CONCATENATE("https://www.saflax.de/0-WVK-Retail/Bilder-Pictures/SAFLAX-",'Basis-Tabelle-Samen'!W179,"-",'Basis-Tabelle-Samen'!J179,"-garden-in-the-bag-slovak.jpg")),
IF($C$1="Slowenisch - SI",HYPERLINK(CONCATENATE("https://www.saflax.de/0-WVK-Retail/Bilder-Pictures/SAFLAX-",'Basis-Tabelle-Samen'!W179,"-",'Basis-Tabelle-Samen'!J179,"-garden-in-the-bag-slovenian.jpg")),
IF($C$1="Spanisch - ES",HYPERLINK(CONCATENATE("https://www.saflax.de/0-WVK-Retail/Bilder-Pictures/SAFLAX-",'Basis-Tabelle-Samen'!W179,"-",'Basis-Tabelle-Samen'!J179,"-garden-in-the-bag-spanish.jpg")),
IF($C$1="Tschechisch - CZ",HYPERLINK(CONCATENATE("https://www.saflax.de/0-WVK-Retail/Bilder-Pictures/SAFLAX-",'Basis-Tabelle-Samen'!W179,"-",'Basis-Tabelle-Samen'!J179,"-garden-in-the-bag-czech.jpg")),
IF($C$1="Türkisch - TR",HYPERLINK(CONCATENATE("https://www.saflax.de/0-WVK-Retail/Bilder-Pictures/SAFLAX-",'Basis-Tabelle-Samen'!W179,"-",'Basis-Tabelle-Samen'!J179,"-garden-in-the-bag-turkish.jpg")),
IF($C$1="Ungarisch - HU",HYPERLINK(CONCATENATE("https://www.saflax.de/0-WVK-Retail/Bilder-Pictures/SAFLAX-",'Basis-Tabelle-Samen'!W179,"-",'Basis-Tabelle-Samen'!J179,"-garden-in-the-bag-hungarian.jpg")),
" ACHTUNG")))))))))))))))))))))))))))))</f>
        <v>https://www.saflax.de/0-WVK-Retail/Bilder-Pictures/SAFLAX-68702-brassica-rapa-garden-in-the-bag-english.jpg</v>
      </c>
    </row>
    <row r="131" spans="1:43" ht="17.100000000000001" customHeight="1" x14ac:dyDescent="0.2">
      <c r="A131" s="318" t="str">
        <f>IF('Basis-Tabelle-Samen'!A170="","",IF($C$1="Deutsch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31" s="319" t="str">
        <f>'Basis-Tabelle-Samen'!I170</f>
        <v>Brassica oleracea</v>
      </c>
      <c r="C131" s="316" t="str">
        <f>IF($C$1="Bulgarisch - BG",'Basis-Tabelle-Samen'!Z170,
IF($C$1="Dänisch - DK",'Basis-Tabelle-Samen'!AA170,
IF($C$1="Deutsch - DE",'Basis-Tabelle-Samen'!AB170,
IF($C$1="Englisch - UK",'Basis-Tabelle-Samen'!AC170,
IF($C$1="Estnisch - EE",'Basis-Tabelle-Samen'!AD170,
IF($C$1="Finnisch - FI",'Basis-Tabelle-Samen'!AE170,
IF($C$1="Französisch - FR",'Basis-Tabelle-Samen'!AF170,
IF($C$1="Griechisch - GR",'Basis-Tabelle-Samen'!AG170,
IF($C$1="Irisch - IE",'Basis-Tabelle-Samen'!AH170,
IF($C$1="Isländisch - IS",'Basis-Tabelle-Samen'!AI170,
IF($C$1="Italienisch - IT",'Basis-Tabelle-Samen'!AJ170,
IF($C$1="Japanisch - JP",'Basis-Tabelle-Samen'!AK170,
IF($C$1="Kroatisch - HR",'Basis-Tabelle-Samen'!AL170,
IF($C$1="Lettisch - LV",'Basis-Tabelle-Samen'!AM170,
IF($C$1="Litauisch - LT",'Basis-Tabelle-Samen'!AN170,
IF($C$1="Maltesisch - MT",'Basis-Tabelle-Samen'!AO170,
IF($C$1="Niederländisch - NL",'Basis-Tabelle-Samen'!AP170,
IF($C$1="Norwegisch - NO",'Basis-Tabelle-Samen'!AQ170,
IF($C$1="Polnisch - PL",'Basis-Tabelle-Samen'!AR170,
IF($C$1="Portugiesisch - PT",'Basis-Tabelle-Samen'!AS170,
IF($C$1="Rumänisch - RO",'Basis-Tabelle-Samen'!AT170,
IF($C$1="Schwedisch - SE",'Basis-Tabelle-Samen'!AU170,
IF($C$1="Slowakisch - SK",'Basis-Tabelle-Samen'!AV170,
IF($C$1="Slowenisch - SI",'Basis-Tabelle-Samen'!AW170,
IF($C$1="Spanisch - ES",'Basis-Tabelle-Samen'!AX170,
IF($C$1="Tschechisch - CZ",'Basis-Tabelle-Samen'!AY170,
IF($C$1="Türkisch - TR",'Basis-Tabelle-Samen'!AZ170,
IF($C$1="Ungarisch - HU",'Basis-Tabelle-Samen'!BA170,
" ACHTUNG"))))))))))))))))))))))))))))</f>
        <v>Organic - Broccoli - Calabrese</v>
      </c>
      <c r="D131" s="320">
        <f>'Basis-Tabelle-Samen'!F170</f>
        <v>100</v>
      </c>
      <c r="E131" s="321" t="str">
        <f>'Basis-Tabelle-Samen'!H170</f>
        <v>7 %</v>
      </c>
      <c r="F131" s="322" t="str">
        <f>IF('Basis-Tabelle-Samen'!G170="","",'Basis-Tabelle-Samen'!G170)</f>
        <v>02</v>
      </c>
      <c r="G131" s="320">
        <f>'Basis-Tabelle-Samen'!C170</f>
        <v>18651</v>
      </c>
      <c r="H131" s="323">
        <f>'Basis-Tabelle-Samen'!D170</f>
        <v>4055473186511</v>
      </c>
      <c r="I131" s="324">
        <f>'Basis-Tabelle-Samen'!E170</f>
        <v>2.0499999999999998</v>
      </c>
      <c r="J131" s="325">
        <f t="shared" si="1"/>
        <v>12</v>
      </c>
      <c r="K131" s="326">
        <f>'Basis-Tabelle-Samen'!K170</f>
        <v>78651</v>
      </c>
      <c r="L131" s="323">
        <f>'Basis-Tabelle-Samen'!L170</f>
        <v>4055473786513</v>
      </c>
      <c r="M131" s="324">
        <f>'Basis-Tabelle-Samen'!M170</f>
        <v>2.4500000000000002</v>
      </c>
      <c r="N131" s="326">
        <f>IF(K131&lt;1,"",'3'!$I$15)</f>
        <v>15</v>
      </c>
      <c r="O131" s="327">
        <f>IF(K131&lt;1,"",'3'!$J$11)</f>
        <v>90</v>
      </c>
      <c r="P131" s="326">
        <f>'Basis-Tabelle-Samen'!N170</f>
        <v>88651</v>
      </c>
      <c r="Q131" s="323">
        <f>'Basis-Tabelle-Samen'!O170</f>
        <v>4055473886510</v>
      </c>
      <c r="R131" s="328">
        <f>'Basis-Tabelle-Samen'!P170</f>
        <v>3.75</v>
      </c>
      <c r="S131" s="326">
        <f>IF(R131&lt;1,"",'3'!$M$15)</f>
        <v>18</v>
      </c>
      <c r="T131" s="327">
        <f>IF(R131&lt;1,"",'3'!$N$11)</f>
        <v>72</v>
      </c>
      <c r="U131" s="326">
        <f>'Basis-Tabelle-Samen'!Q170</f>
        <v>58651</v>
      </c>
      <c r="V131" s="323">
        <f>'Basis-Tabelle-Samen'!R170</f>
        <v>4055473586519</v>
      </c>
      <c r="W131" s="324">
        <f>'Basis-Tabelle-Samen'!S170</f>
        <v>4.95</v>
      </c>
      <c r="X131" s="326">
        <f>IF(U131&lt;1,"",'3'!$Q$15)</f>
        <v>6</v>
      </c>
      <c r="Y131" s="327">
        <f>IF(U131&lt;1,"",'3'!$R$11)</f>
        <v>24</v>
      </c>
      <c r="Z131" s="326">
        <f>'Basis-Tabelle-Samen'!T170</f>
        <v>38651</v>
      </c>
      <c r="AA131" s="323">
        <f>'Basis-Tabelle-Samen'!U170</f>
        <v>4055473386515</v>
      </c>
      <c r="AB131" s="324">
        <f>'Basis-Tabelle-Samen'!V170</f>
        <v>6.75</v>
      </c>
      <c r="AC131" s="326">
        <f>IF(Z131&lt;1,"",'3'!$U$15)</f>
        <v>6</v>
      </c>
      <c r="AD131" s="327">
        <f>IF(Z131&lt;1,"",'3'!$V$11)</f>
        <v>24</v>
      </c>
      <c r="AE131" s="326">
        <f>'Basis-Tabelle-Samen'!W170</f>
        <v>68651</v>
      </c>
      <c r="AF131" s="323">
        <f>'Basis-Tabelle-Samen'!X170</f>
        <v>4055473686516</v>
      </c>
      <c r="AG131" s="324">
        <f>'Basis-Tabelle-Samen'!Y170</f>
        <v>2.95</v>
      </c>
      <c r="AH131" s="326">
        <f>IF(AE131&lt;1,"",'3'!$Y$15)</f>
        <v>8</v>
      </c>
      <c r="AI131" s="327">
        <f>IF(AE131&lt;1,"",'3'!$Z$11)</f>
        <v>64</v>
      </c>
      <c r="AJ131" s="315"/>
      <c r="AK131" s="316" t="str">
        <f>IF(G131&lt;1,"",
IF($C$1="Bulgarisch - BG",HYPERLINK(CONCATENATE("https://www.saflax.de/0-WVK-Retail/Bilder-Pictures/SAFLAX-",'Basis-Tabelle-Samen'!C170,"-",'Basis-Tabelle-Samen'!J170,"-seed-package-front-cr-bulgarian.jpg")),
IF($C$1="Dänisch - DK",HYPERLINK(CONCATENATE("https://www.saflax.de/0-WVK-Retail/Bilder-Pictures/SAFLAX-",'Basis-Tabelle-Samen'!C170,"-",'Basis-Tabelle-Samen'!J170,"-seed-package-front-cr-danish.jpg")),
IF($C$1="Deutsch - DE",HYPERLINK(CONCATENATE("https://www.saflax.de/0-WVK-Retail/Bilder-Pictures/SAFLAX-",'Basis-Tabelle-Samen'!C170,"-",'Basis-Tabelle-Samen'!J170,"-seed-package-front-cr-german.jpg")),
IF($C$1="Englisch - UK",HYPERLINK(CONCATENATE("https://www.saflax.de/0-WVK-Retail/Bilder-Pictures/SAFLAX-",'Basis-Tabelle-Samen'!C170,"-",'Basis-Tabelle-Samen'!J170,"-seed-package-front-cr-english.jpg")),
IF($C$1="Estnisch - EE",HYPERLINK(CONCATENATE("https://www.saflax.de/0-WVK-Retail/Bilder-Pictures/SAFLAX-",'Basis-Tabelle-Samen'!C170,"-",'Basis-Tabelle-Samen'!J170,"-seed-package-front-cr-estonian.jpg")),
IF($C$1="Finnisch - FI",HYPERLINK(CONCATENATE("https://www.saflax.de/0-WVK-Retail/Bilder-Pictures/SAFLAX-",'Basis-Tabelle-Samen'!C170,"-",'Basis-Tabelle-Samen'!J170,"-seed-package-front-cr-finnish.jpg")),
IF($C$1="Französisch - FR",HYPERLINK(CONCATENATE("https://www.saflax.de/0-WVK-Retail/Bilder-Pictures/SAFLAX-",'Basis-Tabelle-Samen'!C170,"-",'Basis-Tabelle-Samen'!J170,"-seed-package-front-cr-french.jpg")),
IF($C$1="Griechisch - GR",HYPERLINK(CONCATENATE("https://www.saflax.de/0-WVK-Retail/Bilder-Pictures/SAFLAX-",'Basis-Tabelle-Samen'!C170,"-",'Basis-Tabelle-Samen'!J170,"-seed-package-front-cr-greek.jpg")),
IF($C$1="Irisch - IE",HYPERLINK(CONCATENATE("https://www.saflax.de/0-WVK-Retail/Bilder-Pictures/SAFLAX-",'Basis-Tabelle-Samen'!C170,"-",'Basis-Tabelle-Samen'!J170,"-seed-package-front-cr-irish.jpg")),
IF($C$1="Isländisch - IS",HYPERLINK(CONCATENATE("https://www.saflax.de/0-WVK-Retail/Bilder-Pictures/SAFLAX-",'Basis-Tabelle-Samen'!C170,"-",'Basis-Tabelle-Samen'!J170,"-seed-package-front-cr-icelandic.jpg")),
IF($C$1="Italienisch - IT",HYPERLINK(CONCATENATE("https://www.saflax.de/0-WVK-Retail/Bilder-Pictures/SAFLAX-",'Basis-Tabelle-Samen'!C170,"-",'Basis-Tabelle-Samen'!J170,"-seed-package-front-cr-italian.jpg")),
IF($C$1="Japanisch - JP",HYPERLINK(CONCATENATE("https://www.saflax.de/0-WVK-Retail/Bilder-Pictures/SAFLAX-",'Basis-Tabelle-Samen'!C170,"-",'Basis-Tabelle-Samen'!J170,"-seed-package-front-cr-japanese.jpg")),
IF($C$1="Kroatisch - HR",HYPERLINK(CONCATENATE("https://www.saflax.de/0-WVK-Retail/Bilder-Pictures/SAFLAX-",'Basis-Tabelle-Samen'!C170,"-",'Basis-Tabelle-Samen'!J170,"-seed-package-front-cr-croatian.jpg")),
IF($C$1="Lettisch - LV",HYPERLINK(CONCATENATE("https://www.saflax.de/0-WVK-Retail/Bilder-Pictures/SAFLAX-",'Basis-Tabelle-Samen'!C170,"-",'Basis-Tabelle-Samen'!J170,"-seed-package-front-cr-latvian.jpg")),
IF($C$1="Litauisch - LT",HYPERLINK(CONCATENATE("https://www.saflax.de/0-WVK-Retail/Bilder-Pictures/SAFLAX-",'Basis-Tabelle-Samen'!C170,"-",'Basis-Tabelle-Samen'!J170,"-seed-package-front-cr-lithuanian.jpg")),
IF($C$1="Maltesisch - MT",HYPERLINK(CONCATENATE("https://www.saflax.de/0-WVK-Retail/Bilder-Pictures/SAFLAX-",'Basis-Tabelle-Samen'!C170,"-",'Basis-Tabelle-Samen'!J170,"-seed-package-front-cr-maltese.jpg")),
IF($C$1="Niederländisch - NL",HYPERLINK(CONCATENATE("https://www.saflax.de/0-WVK-Retail/Bilder-Pictures/SAFLAX-",'Basis-Tabelle-Samen'!C170,"-",'Basis-Tabelle-Samen'!J170,"-seed-package-front-cr-dutch.jpg")),
IF($C$1="Norwegisch - NO",HYPERLINK(CONCATENATE("https://www.saflax.de/0-WVK-Retail/Bilder-Pictures/SAFLAX-",'Basis-Tabelle-Samen'!C170,"-",'Basis-Tabelle-Samen'!J170,"-seed-package-front-cr-nowegian.jpg")),
IF($C$1="Polnisch - PL",HYPERLINK(CONCATENATE("https://www.saflax.de/0-WVK-Retail/Bilder-Pictures/SAFLAX-",'Basis-Tabelle-Samen'!C170,"-",'Basis-Tabelle-Samen'!J170,"-seed-package-front-cr-polish.jpg")),
IF($C$1="Portugiesisch - PT",HYPERLINK(CONCATENATE("https://www.saflax.de/0-WVK-Retail/Bilder-Pictures/SAFLAX-",'Basis-Tabelle-Samen'!C170,"-",'Basis-Tabelle-Samen'!J170,"-seed-package-front-cr-portuguese.jpg")),
IF($C$1="Rumänisch - RO",HYPERLINK(CONCATENATE("https://www.saflax.de/0-WVK-Retail/Bilder-Pictures/SAFLAX-",'Basis-Tabelle-Samen'!C170,"-",'Basis-Tabelle-Samen'!J170,"-seed-package-front-cr-romanian.jpg")),
IF($C$1="Schwedisch - SE",HYPERLINK(CONCATENATE("https://www.saflax.de/0-WVK-Retail/Bilder-Pictures/SAFLAX-",'Basis-Tabelle-Samen'!C170,"-",'Basis-Tabelle-Samen'!J170,"-seed-package-front-cr-swedish.jpg")),
IF($C$1="Slowakisch - SK",HYPERLINK(CONCATENATE("https://www.saflax.de/0-WVK-Retail/Bilder-Pictures/SAFLAX-",'Basis-Tabelle-Samen'!C170,"-",'Basis-Tabelle-Samen'!J170,"-seed-package-front-cr-slovak.jpg")),
IF($C$1="Slowenisch - SI",HYPERLINK(CONCATENATE("https://www.saflax.de/0-WVK-Retail/Bilder-Pictures/SAFLAX-",'Basis-Tabelle-Samen'!C170,"-",'Basis-Tabelle-Samen'!J170,"-seed-package-front-cr-slovenian.jpg")),
IF($C$1="Spanisch - ES",HYPERLINK(CONCATENATE("https://www.saflax.de/0-WVK-Retail/Bilder-Pictures/SAFLAX-",'Basis-Tabelle-Samen'!C170,"-",'Basis-Tabelle-Samen'!J170,"-seed-package-front-cr-spanish.jpg")),
IF($C$1="Tschechisch - CZ",HYPERLINK(CONCATENATE("https://www.saflax.de/0-WVK-Retail/Bilder-Pictures/SAFLAX-",'Basis-Tabelle-Samen'!C170,"-",'Basis-Tabelle-Samen'!J170,"-seed-package-front-cr-czech.jpg")),
IF($C$1="Türkisch - TR",HYPERLINK(CONCATENATE("https://www.saflax.de/0-WVK-Retail/Bilder-Pictures/SAFLAX-",'Basis-Tabelle-Samen'!C170,"-",'Basis-Tabelle-Samen'!J170,"-seed-package-front-cr-turkish.jpg")),
IF($C$1="Ungarisch - HU",HYPERLINK(CONCATENATE("https://www.saflax.de/0-WVK-Retail/Bilder-Pictures/SAFLAX-",'Basis-Tabelle-Samen'!C170,"-",'Basis-Tabelle-Samen'!J170,"-seed-package-front-cr-hungarian.jpg")),
" ACHTUNG")))))))))))))))))))))))))))))</f>
        <v>https://www.saflax.de/0-WVK-Retail/Bilder-Pictures/SAFLAX-18651-brassica-oleracea-seed-package-front-cr-english.jpg</v>
      </c>
      <c r="AL131" s="330" t="str">
        <f>IF(G131&lt;1,"",
IF($C$1="Bulgarisch - BG",HYPERLINK(CONCATENATE("https://www.saflax.de/0-WVK-Retail/Bilder-Pictures/SAFLAX-",'Basis-Tabelle-Samen'!C170,"-",'Basis-Tabelle-Samen'!J170,"-seed-package-back-cr-bulgarian.jpg")),
IF($C$1="Dänisch - DK",HYPERLINK(CONCATENATE("https://www.saflax.de/0-WVK-Retail/Bilder-Pictures/SAFLAX-",'Basis-Tabelle-Samen'!C170,"-",'Basis-Tabelle-Samen'!J170,"-seed-package-back-cr-danish.jpg")),
IF($C$1="Deutsch - DE",HYPERLINK(CONCATENATE("https://www.saflax.de/0-WVK-Retail/Bilder-Pictures/SAFLAX-",'Basis-Tabelle-Samen'!C170,"-",'Basis-Tabelle-Samen'!J170,"-seed-package-back-cr-german.jpg")),
IF($C$1="Englisch - UK",HYPERLINK(CONCATENATE("https://www.saflax.de/0-WVK-Retail/Bilder-Pictures/SAFLAX-",'Basis-Tabelle-Samen'!C170,"-",'Basis-Tabelle-Samen'!J170,"-seed-package-back-cr-english.jpg")),
IF($C$1="Estnisch - EE",HYPERLINK(CONCATENATE("https://www.saflax.de/0-WVK-Retail/Bilder-Pictures/SAFLAX-",'Basis-Tabelle-Samen'!C170,"-",'Basis-Tabelle-Samen'!J170,"-seed-package-back-cr-estonian.jpg")),
IF($C$1="Finnisch - FI",HYPERLINK(CONCATENATE("https://www.saflax.de/0-WVK-Retail/Bilder-Pictures/SAFLAX-",'Basis-Tabelle-Samen'!C170,"-",'Basis-Tabelle-Samen'!J170,"-seed-package-back-cr-finnish.jpg")),
IF($C$1="Französisch - FR",HYPERLINK(CONCATENATE("https://www.saflax.de/0-WVK-Retail/Bilder-Pictures/SAFLAX-",'Basis-Tabelle-Samen'!C170,"-",'Basis-Tabelle-Samen'!J170,"-seed-package-back-cr-french.jpg")),
IF($C$1="Griechisch - GR",HYPERLINK(CONCATENATE("https://www.saflax.de/0-WVK-Retail/Bilder-Pictures/SAFLAX-",'Basis-Tabelle-Samen'!C170,"-",'Basis-Tabelle-Samen'!J170,"-seed-package-back-cr-greek.jpg")),
IF($C$1="Irisch - IE",HYPERLINK(CONCATENATE("https://www.saflax.de/0-WVK-Retail/Bilder-Pictures/SAFLAX-",'Basis-Tabelle-Samen'!C170,"-",'Basis-Tabelle-Samen'!J170,"-seed-package-back-cr-irish.jpg")),
IF($C$1="Isländisch - IS",HYPERLINK(CONCATENATE("https://www.saflax.de/0-WVK-Retail/Bilder-Pictures/SAFLAX-",'Basis-Tabelle-Samen'!C170,"-",'Basis-Tabelle-Samen'!J170,"-seed-package-back-cr-icelandic.jpg")),
IF($C$1="Italienisch - IT",HYPERLINK(CONCATENATE("https://www.saflax.de/0-WVK-Retail/Bilder-Pictures/SAFLAX-",'Basis-Tabelle-Samen'!C170,"-",'Basis-Tabelle-Samen'!J170,"-seed-package-back-cr-italian.jpg")),
IF($C$1="Japanisch - JP",HYPERLINK(CONCATENATE("https://www.saflax.de/0-WVK-Retail/Bilder-Pictures/SAFLAX-",'Basis-Tabelle-Samen'!C170,"-",'Basis-Tabelle-Samen'!J170,"-seed-package-back-cr-japanese.jpg")),
IF($C$1="Kroatisch - HR",HYPERLINK(CONCATENATE("https://www.saflax.de/0-WVK-Retail/Bilder-Pictures/SAFLAX-",'Basis-Tabelle-Samen'!C170,"-",'Basis-Tabelle-Samen'!J170,"-seed-package-back-cr-croatian.jpg")),
IF($C$1="Lettisch - LV",HYPERLINK(CONCATENATE("https://www.saflax.de/0-WVK-Retail/Bilder-Pictures/SAFLAX-",'Basis-Tabelle-Samen'!C170,"-",'Basis-Tabelle-Samen'!J170,"-seed-package-back-cr-latvian.jpg")),
IF($C$1="Litauisch - LT",HYPERLINK(CONCATENATE("https://www.saflax.de/0-WVK-Retail/Bilder-Pictures/SAFLAX-",'Basis-Tabelle-Samen'!C170,"-",'Basis-Tabelle-Samen'!J170,"-seed-package-back-cr-lithuanian.jpg")),
IF($C$1="Maltesisch - MT",HYPERLINK(CONCATENATE("https://www.saflax.de/0-WVK-Retail/Bilder-Pictures/SAFLAX-",'Basis-Tabelle-Samen'!C170,"-",'Basis-Tabelle-Samen'!J170,"-seed-package-back-cr-maltese.jpg")),
IF($C$1="Niederländisch - NL",HYPERLINK(CONCATENATE("https://www.saflax.de/0-WVK-Retail/Bilder-Pictures/SAFLAX-",'Basis-Tabelle-Samen'!C170,"-",'Basis-Tabelle-Samen'!J170,"-seed-package-back-cr-dutch.jpg")),
IF($C$1="Norwegisch - NO",HYPERLINK(CONCATENATE("https://www.saflax.de/0-WVK-Retail/Bilder-Pictures/SAFLAX-",'Basis-Tabelle-Samen'!C170,"-",'Basis-Tabelle-Samen'!J170,"-seed-package-back-cr-nowegian.jpg")),
IF($C$1="Polnisch - PL",HYPERLINK(CONCATENATE("https://www.saflax.de/0-WVK-Retail/Bilder-Pictures/SAFLAX-",'Basis-Tabelle-Samen'!C170,"-",'Basis-Tabelle-Samen'!J170,"-seed-package-back-cr-polish.jpg")),
IF($C$1="Portugiesisch - PT",HYPERLINK(CONCATENATE("https://www.saflax.de/0-WVK-Retail/Bilder-Pictures/SAFLAX-",'Basis-Tabelle-Samen'!C170,"-",'Basis-Tabelle-Samen'!J170,"-seed-package-back-cr-portuguese.jpg")),
IF($C$1="Rumänisch - RO",HYPERLINK(CONCATENATE("https://www.saflax.de/0-WVK-Retail/Bilder-Pictures/SAFLAX-",'Basis-Tabelle-Samen'!C170,"-",'Basis-Tabelle-Samen'!J170,"-seed-package-back-cr-romanian.jpg")),
IF($C$1="Schwedisch - SE",HYPERLINK(CONCATENATE("https://www.saflax.de/0-WVK-Retail/Bilder-Pictures/SAFLAX-",'Basis-Tabelle-Samen'!C170,"-",'Basis-Tabelle-Samen'!J170,"-seed-package-back-cr-swedish.jpg")),
IF($C$1="Slowakisch - SK",HYPERLINK(CONCATENATE("https://www.saflax.de/0-WVK-Retail/Bilder-Pictures/SAFLAX-",'Basis-Tabelle-Samen'!C170,"-",'Basis-Tabelle-Samen'!J170,"-seed-package-back-cr-slovak.jpg")),
IF($C$1="Slowenisch - SI",HYPERLINK(CONCATENATE("https://www.saflax.de/0-WVK-Retail/Bilder-Pictures/SAFLAX-",'Basis-Tabelle-Samen'!C170,"-",'Basis-Tabelle-Samen'!J170,"-seed-package-back-cr-slovenian.jpg")),
IF($C$1="Spanisch - ES",HYPERLINK(CONCATENATE("https://www.saflax.de/0-WVK-Retail/Bilder-Pictures/SAFLAX-",'Basis-Tabelle-Samen'!C170,"-",'Basis-Tabelle-Samen'!J170,"-seed-package-back-cr-spanish.jpg")),
IF($C$1="Tschechisch - CZ",HYPERLINK(CONCATENATE("https://www.saflax.de/0-WVK-Retail/Bilder-Pictures/SAFLAX-",'Basis-Tabelle-Samen'!C170,"-",'Basis-Tabelle-Samen'!J170,"-seed-package-back-cr-czech.jpg")),
IF($C$1="Türkisch - TR",HYPERLINK(CONCATENATE("https://www.saflax.de/0-WVK-Retail/Bilder-Pictures/SAFLAX-",'Basis-Tabelle-Samen'!C170,"-",'Basis-Tabelle-Samen'!J170,"-seed-package-back-cr-turkish.jpg")),
IF($C$1="Ungarisch - HU",HYPERLINK(CONCATENATE("https://www.saflax.de/0-WVK-Retail/Bilder-Pictures/SAFLAX-",'Basis-Tabelle-Samen'!C170,"-",'Basis-Tabelle-Samen'!J170,"-seed-package-back-cr-hungarian.jpg")),
" ACHTUNG")))))))))))))))))))))))))))))</f>
        <v>https://www.saflax.de/0-WVK-Retail/Bilder-Pictures/SAFLAX-18651-brassica-oleracea-seed-package-back-cr-english.jpg</v>
      </c>
      <c r="AM131" s="330" t="str">
        <f>IF(H131&lt;1,"",
IF($C$1="Bulgarisch - BG",HYPERLINK(CONCATENATE("https://www.saflax.de/0-WVK-Retail/Bilder-Pictures/SAFLAX-",'Basis-Tabelle-Samen'!K170,"-",'Basis-Tabelle-Samen'!J170,"-garden-to-go-mini-bulgarian.jpg")),
IF($C$1="Dänisch - DK",HYPERLINK(CONCATENATE("https://www.saflax.de/0-WVK-Retail/Bilder-Pictures/SAFLAX-",'Basis-Tabelle-Samen'!K170,"-",'Basis-Tabelle-Samen'!J170,"-garden-to-go-mini-danish.jpg")),
IF($C$1="Deutsch - DE",HYPERLINK(CONCATENATE("https://www.saflax.de/0-WVK-Retail/Bilder-Pictures/SAFLAX-",'Basis-Tabelle-Samen'!K170,"-",'Basis-Tabelle-Samen'!J170,"-garden-to-go-mini-german.jpg")),
IF($C$1="Englisch - UK",HYPERLINK(CONCATENATE("https://www.saflax.de/0-WVK-Retail/Bilder-Pictures/SAFLAX-",'Basis-Tabelle-Samen'!K170,"-",'Basis-Tabelle-Samen'!J170,"-garden-to-go-mini-english.jpg")),
IF($C$1="Estnisch - EE",HYPERLINK(CONCATENATE("https://www.saflax.de/0-WVK-Retail/Bilder-Pictures/SAFLAX-",'Basis-Tabelle-Samen'!K170,"-",'Basis-Tabelle-Samen'!J170,"-garden-to-go-mini-estonian.jpg")),
IF($C$1="Finnisch - FI",HYPERLINK(CONCATENATE("https://www.saflax.de/0-WVK-Retail/Bilder-Pictures/SAFLAX-",'Basis-Tabelle-Samen'!K170,"-",'Basis-Tabelle-Samen'!J170,"-garden-to-go-mini-finnish.jpg")),
IF($C$1="Französisch - FR",HYPERLINK(CONCATENATE("https://www.saflax.de/0-WVK-Retail/Bilder-Pictures/SAFLAX-",'Basis-Tabelle-Samen'!K170,"-",'Basis-Tabelle-Samen'!J170,"-garden-to-go-mini-french.jpg")),
IF($C$1="Griechisch - GR",HYPERLINK(CONCATENATE("https://www.saflax.de/0-WVK-Retail/Bilder-Pictures/SAFLAX-",'Basis-Tabelle-Samen'!K170,"-",'Basis-Tabelle-Samen'!J170,"-garden-to-go-mini-greek.jpg")),
IF($C$1="Irisch - IE",HYPERLINK(CONCATENATE("https://www.saflax.de/0-WVK-Retail/Bilder-Pictures/SAFLAX-",'Basis-Tabelle-Samen'!K170,"-",'Basis-Tabelle-Samen'!J170,"-garden-to-go-mini-irish.jpg")),
IF($C$1="Isländisch - IS",HYPERLINK(CONCATENATE("https://www.saflax.de/0-WVK-Retail/Bilder-Pictures/SAFLAX-",'Basis-Tabelle-Samen'!K170,"-",'Basis-Tabelle-Samen'!J170,"-garden-to-go-mini-icelandic.jpg")),
IF($C$1="Italienisch - IT",HYPERLINK(CONCATENATE("https://www.saflax.de/0-WVK-Retail/Bilder-Pictures/SAFLAX-",'Basis-Tabelle-Samen'!K170,"-",'Basis-Tabelle-Samen'!J170,"-garden-to-go-mini-italian.jpg")),
IF($C$1="Japanisch - JP",HYPERLINK(CONCATENATE("https://www.saflax.de/0-WVK-Retail/Bilder-Pictures/SAFLAX-",'Basis-Tabelle-Samen'!K170,"-",'Basis-Tabelle-Samen'!J170,"-garden-to-go-mini-japanese.jpg")),
IF($C$1="Kroatisch - HR",HYPERLINK(CONCATENATE("https://www.saflax.de/0-WVK-Retail/Bilder-Pictures/SAFLAX-",'Basis-Tabelle-Samen'!K170,"-",'Basis-Tabelle-Samen'!J170,"-garden-to-go-mini-croatian.jpg")),
IF($C$1="Lettisch - LV",HYPERLINK(CONCATENATE("https://www.saflax.de/0-WVK-Retail/Bilder-Pictures/SAFLAX-",'Basis-Tabelle-Samen'!K170,"-",'Basis-Tabelle-Samen'!J170,"-garden-to-go-mini-latvian.jpg")),
IF($C$1="Litauisch - LT",HYPERLINK(CONCATENATE("https://www.saflax.de/0-WVK-Retail/Bilder-Pictures/SAFLAX-",'Basis-Tabelle-Samen'!K170,"-",'Basis-Tabelle-Samen'!J170,"-garden-to-go-mini-lithuanian.jpg")),
IF($C$1="Maltesisch - MT",HYPERLINK(CONCATENATE("https://www.saflax.de/0-WVK-Retail/Bilder-Pictures/SAFLAX-",'Basis-Tabelle-Samen'!K170,"-",'Basis-Tabelle-Samen'!J170,"-garden-to-go-mini-maltese.jpg")),
IF($C$1="Niederländisch - NL",HYPERLINK(CONCATENATE("https://www.saflax.de/0-WVK-Retail/Bilder-Pictures/SAFLAX-",'Basis-Tabelle-Samen'!K170,"-",'Basis-Tabelle-Samen'!J170,"-garden-to-go-mini-dutch.jpg")),
IF($C$1="Norwegisch - NO",HYPERLINK(CONCATENATE("https://www.saflax.de/0-WVK-Retail/Bilder-Pictures/SAFLAX-",'Basis-Tabelle-Samen'!K170,"-",'Basis-Tabelle-Samen'!J170,"-garden-to-go-mini-nowegian.jpg")),
IF($C$1="Polnisch - PL",HYPERLINK(CONCATENATE("https://www.saflax.de/0-WVK-Retail/Bilder-Pictures/SAFLAX-",'Basis-Tabelle-Samen'!K170,"-",'Basis-Tabelle-Samen'!J170,"-garden-to-go-mini-polish.jpg")),
IF($C$1="Portugiesisch - PT",HYPERLINK(CONCATENATE("https://www.saflax.de/0-WVK-Retail/Bilder-Pictures/SAFLAX-",'Basis-Tabelle-Samen'!K170,"-",'Basis-Tabelle-Samen'!J170,"-garden-to-go-mini-portuguese.jpg")),
IF($C$1="Rumänisch - RO",HYPERLINK(CONCATENATE("https://www.saflax.de/0-WVK-Retail/Bilder-Pictures/SAFLAX-",'Basis-Tabelle-Samen'!K170,"-",'Basis-Tabelle-Samen'!J170,"-garden-to-go-mini-romanian.jpg")),
IF($C$1="Schwedisch - SE",HYPERLINK(CONCATENATE("https://www.saflax.de/0-WVK-Retail/Bilder-Pictures/SAFLAX-",'Basis-Tabelle-Samen'!K170,"-",'Basis-Tabelle-Samen'!J170,"-garden-to-go-mini-swedish.jpg")),
IF($C$1="Slowakisch - SK",HYPERLINK(CONCATENATE("https://www.saflax.de/0-WVK-Retail/Bilder-Pictures/SAFLAX-",'Basis-Tabelle-Samen'!K170,"-",'Basis-Tabelle-Samen'!J170,"-garden-to-go-mini-slovak.jpg")),
IF($C$1="Slowenisch - SI",HYPERLINK(CONCATENATE("https://www.saflax.de/0-WVK-Retail/Bilder-Pictures/SAFLAX-",'Basis-Tabelle-Samen'!K170,"-",'Basis-Tabelle-Samen'!J170,"-garden-to-go-mini-slovenian.jpg")),
IF($C$1="Spanisch - ES",HYPERLINK(CONCATENATE("https://www.saflax.de/0-WVK-Retail/Bilder-Pictures/SAFLAX-",'Basis-Tabelle-Samen'!K170,"-",'Basis-Tabelle-Samen'!J170,"-garden-to-go-mini-spanish.jpg")),
IF($C$1="Tschechisch - CZ",HYPERLINK(CONCATENATE("https://www.saflax.de/0-WVK-Retail/Bilder-Pictures/SAFLAX-",'Basis-Tabelle-Samen'!K170,"-",'Basis-Tabelle-Samen'!J170,"-garden-to-go-mini-czech.jpg")),
IF($C$1="Türkisch - TR",HYPERLINK(CONCATENATE("https://www.saflax.de/0-WVK-Retail/Bilder-Pictures/SAFLAX-",'Basis-Tabelle-Samen'!K170,"-",'Basis-Tabelle-Samen'!J170,"-garden-to-go-mini-turkish.jpg")),
IF($C$1="Ungarisch - HU",HYPERLINK(CONCATENATE("https://www.saflax.de/0-WVK-Retail/Bilder-Pictures/SAFLAX-",'Basis-Tabelle-Samen'!K170,"-",'Basis-Tabelle-Samen'!J170,"-garden-to-go-mini-hungarian.jpg")),
" ACHTUNG")))))))))))))))))))))))))))))</f>
        <v>https://www.saflax.de/0-WVK-Retail/Bilder-Pictures/SAFLAX-78651-brassica-oleracea-garden-to-go-mini-english.jpg</v>
      </c>
      <c r="AN131" s="330" t="str">
        <f>IF(I131&lt;1,"",
IF($C$1="Bulgarisch - BG",HYPERLINK(CONCATENATE("https://www.saflax.de/0-WVK-Retail/Bilder-Pictures/SAFLAX-",'Basis-Tabelle-Samen'!N170,"-",'Basis-Tabelle-Samen'!J170,"-garden-to-go-lite-bulgarian.jpg")),
IF($C$1="Dänisch - DK",HYPERLINK(CONCATENATE("https://www.saflax.de/0-WVK-Retail/Bilder-Pictures/SAFLAX-",'Basis-Tabelle-Samen'!N170,"-",'Basis-Tabelle-Samen'!J170,"-garden-to-go-lite-danish.jpg")),
IF($C$1="Deutsch - DE",HYPERLINK(CONCATENATE("https://www.saflax.de/0-WVK-Retail/Bilder-Pictures/SAFLAX-",'Basis-Tabelle-Samen'!N170,"-",'Basis-Tabelle-Samen'!J170,"-garden-to-go-lite-german.jpg")),
IF($C$1="Englisch - UK",HYPERLINK(CONCATENATE("https://www.saflax.de/0-WVK-Retail/Bilder-Pictures/SAFLAX-",'Basis-Tabelle-Samen'!N170,"-",'Basis-Tabelle-Samen'!J170,"-garden-to-go-lite-english.jpg")),
IF($C$1="Estnisch - EE",HYPERLINK(CONCATENATE("https://www.saflax.de/0-WVK-Retail/Bilder-Pictures/SAFLAX-",'Basis-Tabelle-Samen'!N170,"-",'Basis-Tabelle-Samen'!J170,"-garden-to-go-lite-estonian.jpg")),
IF($C$1="Finnisch - FI",HYPERLINK(CONCATENATE("https://www.saflax.de/0-WVK-Retail/Bilder-Pictures/SAFLAX-",'Basis-Tabelle-Samen'!N170,"-",'Basis-Tabelle-Samen'!J170,"-garden-to-go-lite-finnish.jpg")),
IF($C$1="Französisch - FR",HYPERLINK(CONCATENATE("https://www.saflax.de/0-WVK-Retail/Bilder-Pictures/SAFLAX-",'Basis-Tabelle-Samen'!N170,"-",'Basis-Tabelle-Samen'!J170,"-garden-to-go-lite-french.jpg")),
IF($C$1="Griechisch - GR",HYPERLINK(CONCATENATE("https://www.saflax.de/0-WVK-Retail/Bilder-Pictures/SAFLAX-",'Basis-Tabelle-Samen'!N170,"-",'Basis-Tabelle-Samen'!J170,"-garden-to-go-lite-greek.jpg")),
IF($C$1="Irisch - IE",HYPERLINK(CONCATENATE("https://www.saflax.de/0-WVK-Retail/Bilder-Pictures/SAFLAX-",'Basis-Tabelle-Samen'!N170,"-",'Basis-Tabelle-Samen'!J170,"-garden-to-go-lite-irish.jpg")),
IF($C$1="Isländisch - IS",HYPERLINK(CONCATENATE("https://www.saflax.de/0-WVK-Retail/Bilder-Pictures/SAFLAX-",'Basis-Tabelle-Samen'!N170,"-",'Basis-Tabelle-Samen'!J170,"-garden-to-go-lite-icelandic.jpg")),
IF($C$1="Italienisch - IT",HYPERLINK(CONCATENATE("https://www.saflax.de/0-WVK-Retail/Bilder-Pictures/SAFLAX-",'Basis-Tabelle-Samen'!N170,"-",'Basis-Tabelle-Samen'!J170,"-garden-to-go-lite-italian.jpg")),
IF($C$1="Japanisch - JP",HYPERLINK(CONCATENATE("https://www.saflax.de/0-WVK-Retail/Bilder-Pictures/SAFLAX-",'Basis-Tabelle-Samen'!N170,"-",'Basis-Tabelle-Samen'!J170,"-garden-to-go-lite-japanese.jpg")),
IF($C$1="Kroatisch - HR",HYPERLINK(CONCATENATE("https://www.saflax.de/0-WVK-Retail/Bilder-Pictures/SAFLAX-",'Basis-Tabelle-Samen'!N170,"-",'Basis-Tabelle-Samen'!J170,"-garden-to-go-lite-croatian.jpg")),
IF($C$1="Lettisch - LV",HYPERLINK(CONCATENATE("https://www.saflax.de/0-WVK-Retail/Bilder-Pictures/SAFLAX-",'Basis-Tabelle-Samen'!N170,"-",'Basis-Tabelle-Samen'!J170,"-garden-to-go-lite-latvian.jpg")),
IF($C$1="Litauisch - LT",HYPERLINK(CONCATENATE("https://www.saflax.de/0-WVK-Retail/Bilder-Pictures/SAFLAX-",'Basis-Tabelle-Samen'!N170,"-",'Basis-Tabelle-Samen'!J170,"-garden-to-go-lite-lithuanian.jpg")),
IF($C$1="Maltesisch - MT",HYPERLINK(CONCATENATE("https://www.saflax.de/0-WVK-Retail/Bilder-Pictures/SAFLAX-",'Basis-Tabelle-Samen'!N170,"-",'Basis-Tabelle-Samen'!J170,"-garden-to-go-lite-maltese.jpg")),
IF($C$1="Niederländisch - NL",HYPERLINK(CONCATENATE("https://www.saflax.de/0-WVK-Retail/Bilder-Pictures/SAFLAX-",'Basis-Tabelle-Samen'!N170,"-",'Basis-Tabelle-Samen'!J170,"-garden-to-go-lite-dutch.jpg")),
IF($C$1="Norwegisch - NO",HYPERLINK(CONCATENATE("https://www.saflax.de/0-WVK-Retail/Bilder-Pictures/SAFLAX-",'Basis-Tabelle-Samen'!N170,"-",'Basis-Tabelle-Samen'!J170,"-garden-to-go-lite-nowegian.jpg")),
IF($C$1="Polnisch - PL",HYPERLINK(CONCATENATE("https://www.saflax.de/0-WVK-Retail/Bilder-Pictures/SAFLAX-",'Basis-Tabelle-Samen'!N170,"-",'Basis-Tabelle-Samen'!J170,"-garden-to-go-lite-polish.jpg")),
IF($C$1="Portugiesisch - PT",HYPERLINK(CONCATENATE("https://www.saflax.de/0-WVK-Retail/Bilder-Pictures/SAFLAX-",'Basis-Tabelle-Samen'!N170,"-",'Basis-Tabelle-Samen'!J170,"-garden-to-go-lite-portuguese.jpg")),
IF($C$1="Rumänisch - RO",HYPERLINK(CONCATENATE("https://www.saflax.de/0-WVK-Retail/Bilder-Pictures/SAFLAX-",'Basis-Tabelle-Samen'!N170,"-",'Basis-Tabelle-Samen'!J170,"-garden-to-go-lite-romanian.jpg")),
IF($C$1="Schwedisch - SE",HYPERLINK(CONCATENATE("https://www.saflax.de/0-WVK-Retail/Bilder-Pictures/SAFLAX-",'Basis-Tabelle-Samen'!N170,"-",'Basis-Tabelle-Samen'!J170,"-garden-to-go-lite-swedish.jpg")),
IF($C$1="Slowakisch - SK",HYPERLINK(CONCATENATE("https://www.saflax.de/0-WVK-Retail/Bilder-Pictures/SAFLAX-",'Basis-Tabelle-Samen'!N170,"-",'Basis-Tabelle-Samen'!J170,"-garden-to-go-lite-slovak.jpg")),
IF($C$1="Slowenisch - SI",HYPERLINK(CONCATENATE("https://www.saflax.de/0-WVK-Retail/Bilder-Pictures/SAFLAX-",'Basis-Tabelle-Samen'!N170,"-",'Basis-Tabelle-Samen'!J170,"-garden-to-go-lite-slovenian.jpg")),
IF($C$1="Spanisch - ES",HYPERLINK(CONCATENATE("https://www.saflax.de/0-WVK-Retail/Bilder-Pictures/SAFLAX-",'Basis-Tabelle-Samen'!N170,"-",'Basis-Tabelle-Samen'!J170,"-garden-to-go-lite-spanish.jpg")),
IF($C$1="Tschechisch - CZ",HYPERLINK(CONCATENATE("https://www.saflax.de/0-WVK-Retail/Bilder-Pictures/SAFLAX-",'Basis-Tabelle-Samen'!N170,"-",'Basis-Tabelle-Samen'!J170,"-garden-to-go-lite-czech.jpg")),
IF($C$1="Türkisch - TR",HYPERLINK(CONCATENATE("https://www.saflax.de/0-WVK-Retail/Bilder-Pictures/SAFLAX-",'Basis-Tabelle-Samen'!N170,"-",'Basis-Tabelle-Samen'!J170,"-garden-to-go-lite-turkish.jpg")),
IF($C$1="Ungarisch - HU",HYPERLINK(CONCATENATE("https://www.saflax.de/0-WVK-Retail/Bilder-Pictures/SAFLAX-",'Basis-Tabelle-Samen'!N170,"-",'Basis-Tabelle-Samen'!J170,"-garden-to-go-lite-hungarian.jpg")),
" ACHTUNG")))))))))))))))))))))))))))))</f>
        <v>https://www.saflax.de/0-WVK-Retail/Bilder-Pictures/SAFLAX-88651-brassica-oleracea-garden-to-go-lite-english.jpg</v>
      </c>
      <c r="AO131" s="330" t="str">
        <f>IF(J131&lt;1,"",
IF($C$1="Bulgarisch - BG",HYPERLINK(CONCATENATE("https://www.saflax.de/0-WVK-Retail/Bilder-Pictures/SAFLAX-",'Basis-Tabelle-Samen'!Q170,"-",'Basis-Tabelle-Samen'!J170,"-garden-to-go-bulgarian.jpg")),
IF($C$1="Dänisch - DK",HYPERLINK(CONCATENATE("https://www.saflax.de/0-WVK-Retail/Bilder-Pictures/SAFLAX-",'Basis-Tabelle-Samen'!Q170,"-",'Basis-Tabelle-Samen'!J170,"-garden-to-go-danish.jpg")),
IF($C$1="Deutsch - DE",HYPERLINK(CONCATENATE("https://www.saflax.de/0-WVK-Retail/Bilder-Pictures/SAFLAX-",'Basis-Tabelle-Samen'!Q170,"-",'Basis-Tabelle-Samen'!J170,"-garden-to-go-german.jpg")),
IF($C$1="Englisch - UK",HYPERLINK(CONCATENATE("https://www.saflax.de/0-WVK-Retail/Bilder-Pictures/SAFLAX-",'Basis-Tabelle-Samen'!Q170,"-",'Basis-Tabelle-Samen'!J170,"-garden-to-go-english.jpg")),
IF($C$1="Estnisch - EE",HYPERLINK(CONCATENATE("https://www.saflax.de/0-WVK-Retail/Bilder-Pictures/SAFLAX-",'Basis-Tabelle-Samen'!Q170,"-",'Basis-Tabelle-Samen'!J170,"-garden-to-go-estonian.jpg")),
IF($C$1="Finnisch - FI",HYPERLINK(CONCATENATE("https://www.saflax.de/0-WVK-Retail/Bilder-Pictures/SAFLAX-",'Basis-Tabelle-Samen'!Q170,"-",'Basis-Tabelle-Samen'!J170,"-garden-to-go-finnish.jpg")),
IF($C$1="Französisch - FR",HYPERLINK(CONCATENATE("https://www.saflax.de/0-WVK-Retail/Bilder-Pictures/SAFLAX-",'Basis-Tabelle-Samen'!Q170,"-",'Basis-Tabelle-Samen'!J170,"-garden-to-go-french.jpg")),
IF($C$1="Griechisch - GR",HYPERLINK(CONCATENATE("https://www.saflax.de/0-WVK-Retail/Bilder-Pictures/SAFLAX-",'Basis-Tabelle-Samen'!Q170,"-",'Basis-Tabelle-Samen'!J170,"-garden-to-go-greek.jpg")),
IF($C$1="Irisch - IE",HYPERLINK(CONCATENATE("https://www.saflax.de/0-WVK-Retail/Bilder-Pictures/SAFLAX-",'Basis-Tabelle-Samen'!Q170,"-",'Basis-Tabelle-Samen'!J170,"-garden-to-go-irish.jpg")),
IF($C$1="Isländisch - IS",HYPERLINK(CONCATENATE("https://www.saflax.de/0-WVK-Retail/Bilder-Pictures/SAFLAX-",'Basis-Tabelle-Samen'!Q170,"-",'Basis-Tabelle-Samen'!J170,"-garden-to-go-icelandic.jpg")),
IF($C$1="Italienisch - IT",HYPERLINK(CONCATENATE("https://www.saflax.de/0-WVK-Retail/Bilder-Pictures/SAFLAX-",'Basis-Tabelle-Samen'!Q170,"-",'Basis-Tabelle-Samen'!J170,"-garden-to-go-italian.jpg")),
IF($C$1="Japanisch - JP",HYPERLINK(CONCATENATE("https://www.saflax.de/0-WVK-Retail/Bilder-Pictures/SAFLAX-",'Basis-Tabelle-Samen'!Q170,"-",'Basis-Tabelle-Samen'!J170,"-garden-to-go-japanese.jpg")),
IF($C$1="Kroatisch - HR",HYPERLINK(CONCATENATE("https://www.saflax.de/0-WVK-Retail/Bilder-Pictures/SAFLAX-",'Basis-Tabelle-Samen'!Q170,"-",'Basis-Tabelle-Samen'!J170,"-garden-to-go-croatian.jpg")),
IF($C$1="Lettisch - LV",HYPERLINK(CONCATENATE("https://www.saflax.de/0-WVK-Retail/Bilder-Pictures/SAFLAX-",'Basis-Tabelle-Samen'!Q170,"-",'Basis-Tabelle-Samen'!J170,"-garden-to-go-latvian.jpg")),
IF($C$1="Litauisch - LT",HYPERLINK(CONCATENATE("https://www.saflax.de/0-WVK-Retail/Bilder-Pictures/SAFLAX-",'Basis-Tabelle-Samen'!Q170,"-",'Basis-Tabelle-Samen'!J170,"-garden-to-go-lithuanian.jpg")),
IF($C$1="Maltesisch - MT",HYPERLINK(CONCATENATE("https://www.saflax.de/0-WVK-Retail/Bilder-Pictures/SAFLAX-",'Basis-Tabelle-Samen'!Q170,"-",'Basis-Tabelle-Samen'!J170,"-garden-to-go-maltese.jpg")),
IF($C$1="Niederländisch - NL",HYPERLINK(CONCATENATE("https://www.saflax.de/0-WVK-Retail/Bilder-Pictures/SAFLAX-",'Basis-Tabelle-Samen'!Q170,"-",'Basis-Tabelle-Samen'!J170,"-garden-to-go-dutch.jpg")),
IF($C$1="Norwegisch - NO",HYPERLINK(CONCATENATE("https://www.saflax.de/0-WVK-Retail/Bilder-Pictures/SAFLAX-",'Basis-Tabelle-Samen'!Q170,"-",'Basis-Tabelle-Samen'!J170,"-garden-to-go-nowegian.jpg")),
IF($C$1="Polnisch - PL",HYPERLINK(CONCATENATE("https://www.saflax.de/0-WVK-Retail/Bilder-Pictures/SAFLAX-",'Basis-Tabelle-Samen'!Q170,"-",'Basis-Tabelle-Samen'!J170,"-garden-to-go-polish.jpg")),
IF($C$1="Portugiesisch - PT",HYPERLINK(CONCATENATE("https://www.saflax.de/0-WVK-Retail/Bilder-Pictures/SAFLAX-",'Basis-Tabelle-Samen'!Q170,"-",'Basis-Tabelle-Samen'!J170,"-garden-to-go-portuguese.jpg")),
IF($C$1="Rumänisch - RO",HYPERLINK(CONCATENATE("https://www.saflax.de/0-WVK-Retail/Bilder-Pictures/SAFLAX-",'Basis-Tabelle-Samen'!Q170,"-",'Basis-Tabelle-Samen'!J170,"-garden-to-go-romanian.jpg")),
IF($C$1="Schwedisch - SE",HYPERLINK(CONCATENATE("https://www.saflax.de/0-WVK-Retail/Bilder-Pictures/SAFLAX-",'Basis-Tabelle-Samen'!Q170,"-",'Basis-Tabelle-Samen'!J170,"-garden-to-go-swedish.jpg")),
IF($C$1="Slowakisch - SK",HYPERLINK(CONCATENATE("https://www.saflax.de/0-WVK-Retail/Bilder-Pictures/SAFLAX-",'Basis-Tabelle-Samen'!Q170,"-",'Basis-Tabelle-Samen'!J170,"-garden-to-go-slovak.jpg")),
IF($C$1="Slowenisch - SI",HYPERLINK(CONCATENATE("https://www.saflax.de/0-WVK-Retail/Bilder-Pictures/SAFLAX-",'Basis-Tabelle-Samen'!Q170,"-",'Basis-Tabelle-Samen'!J170,"-garden-to-go-slovenian.jpg")),
IF($C$1="Spanisch - ES",HYPERLINK(CONCATENATE("https://www.saflax.de/0-WVK-Retail/Bilder-Pictures/SAFLAX-",'Basis-Tabelle-Samen'!Q170,"-",'Basis-Tabelle-Samen'!J170,"-garden-to-go-spanish.jpg")),
IF($C$1="Tschechisch - CZ",HYPERLINK(CONCATENATE("https://www.saflax.de/0-WVK-Retail/Bilder-Pictures/SAFLAX-",'Basis-Tabelle-Samen'!Q170,"-",'Basis-Tabelle-Samen'!J170,"-garden-to-go-czech.jpg")),
IF($C$1="Türkisch - TR",HYPERLINK(CONCATENATE("https://www.saflax.de/0-WVK-Retail/Bilder-Pictures/SAFLAX-",'Basis-Tabelle-Samen'!Q170,"-",'Basis-Tabelle-Samen'!J170,"-garden-to-go-turkish.jpg")),
IF($C$1="Ungarisch - HU",HYPERLINK(CONCATENATE("https://www.saflax.de/0-WVK-Retail/Bilder-Pictures/SAFLAX-",'Basis-Tabelle-Samen'!Q170,"-",'Basis-Tabelle-Samen'!J170,"-garden-to-go-hungarian.jpg")),
" ACHTUNG")))))))))))))))))))))))))))))</f>
        <v>https://www.saflax.de/0-WVK-Retail/Bilder-Pictures/SAFLAX-58651-brassica-oleracea-garden-to-go-english.jpg</v>
      </c>
      <c r="AP131" s="330" t="str">
        <f>IF(K131&lt;1,"",
IF($C$1="Bulgarisch - BG",HYPERLINK(CONCATENATE("https://www.saflax.de/0-WVK-Retail/Bilder-Pictures/SAFLAX-",'Basis-Tabelle-Samen'!T170,"-",'Basis-Tabelle-Samen'!J170,"-cultivation-set-bulgarian.jpg")),
IF($C$1="Dänisch - DK",HYPERLINK(CONCATENATE("https://www.saflax.de/0-WVK-Retail/Bilder-Pictures/SAFLAX-",'Basis-Tabelle-Samen'!T170,"-",'Basis-Tabelle-Samen'!J170,"-cultivation-set-danish.jpg")),
IF($C$1="Deutsch - DE",HYPERLINK(CONCATENATE("https://www.saflax.de/0-WVK-Retail/Bilder-Pictures/SAFLAX-",'Basis-Tabelle-Samen'!T170,"-",'Basis-Tabelle-Samen'!J170,"-cultivation-set-german.jpg")),
IF($C$1="Englisch - UK",HYPERLINK(CONCATENATE("https://www.saflax.de/0-WVK-Retail/Bilder-Pictures/SAFLAX-",'Basis-Tabelle-Samen'!T170,"-",'Basis-Tabelle-Samen'!J170,"-cultivation-set-english.jpg")),
IF($C$1="Estnisch - EE",HYPERLINK(CONCATENATE("https://www.saflax.de/0-WVK-Retail/Bilder-Pictures/SAFLAX-",'Basis-Tabelle-Samen'!T170,"-",'Basis-Tabelle-Samen'!J170,"-cultivation-set-estonian.jpg")),
IF($C$1="Finnisch - FI",HYPERLINK(CONCATENATE("https://www.saflax.de/0-WVK-Retail/Bilder-Pictures/SAFLAX-",'Basis-Tabelle-Samen'!T170,"-",'Basis-Tabelle-Samen'!J170,"-cultivation-set-finnish.jpg")),
IF($C$1="Französisch - FR",HYPERLINK(CONCATENATE("https://www.saflax.de/0-WVK-Retail/Bilder-Pictures/SAFLAX-",'Basis-Tabelle-Samen'!T170,"-",'Basis-Tabelle-Samen'!J170,"-cultivation-set-french.jpg")),
IF($C$1="Griechisch - GR",HYPERLINK(CONCATENATE("https://www.saflax.de/0-WVK-Retail/Bilder-Pictures/SAFLAX-",'Basis-Tabelle-Samen'!T170,"-",'Basis-Tabelle-Samen'!J170,"-cultivation-set-greek.jpg")),
IF($C$1="Irisch - IE",HYPERLINK(CONCATENATE("https://www.saflax.de/0-WVK-Retail/Bilder-Pictures/SAFLAX-",'Basis-Tabelle-Samen'!T170,"-",'Basis-Tabelle-Samen'!J170,"-cultivation-set-irish.jpg")),
IF($C$1="Isländisch - IS",HYPERLINK(CONCATENATE("https://www.saflax.de/0-WVK-Retail/Bilder-Pictures/SAFLAX-",'Basis-Tabelle-Samen'!T170,"-",'Basis-Tabelle-Samen'!J170,"-cultivation-set-icelandic.jpg")),
IF($C$1="Italienisch - IT",HYPERLINK(CONCATENATE("https://www.saflax.de/0-WVK-Retail/Bilder-Pictures/SAFLAX-",'Basis-Tabelle-Samen'!T170,"-",'Basis-Tabelle-Samen'!J170,"-cultivation-set-italian.jpg")),
IF($C$1="Japanisch - JP",HYPERLINK(CONCATENATE("https://www.saflax.de/0-WVK-Retail/Bilder-Pictures/SAFLAX-",'Basis-Tabelle-Samen'!T170,"-",'Basis-Tabelle-Samen'!J170,"-cultivation-set-japanese.jpg")),
IF($C$1="Kroatisch - HR",HYPERLINK(CONCATENATE("https://www.saflax.de/0-WVK-Retail/Bilder-Pictures/SAFLAX-",'Basis-Tabelle-Samen'!T170,"-",'Basis-Tabelle-Samen'!J170,"-cultivation-set-croatian.jpg")),
IF($C$1="Lettisch - LV",HYPERLINK(CONCATENATE("https://www.saflax.de/0-WVK-Retail/Bilder-Pictures/SAFLAX-",'Basis-Tabelle-Samen'!T170,"-",'Basis-Tabelle-Samen'!J170,"-cultivation-set-latvian.jpg")),
IF($C$1="Litauisch - LT",HYPERLINK(CONCATENATE("https://www.saflax.de/0-WVK-Retail/Bilder-Pictures/SAFLAX-",'Basis-Tabelle-Samen'!T170,"-",'Basis-Tabelle-Samen'!J170,"-cultivation-set-lithuanian.jpg")),
IF($C$1="Maltesisch - MT",HYPERLINK(CONCATENATE("https://www.saflax.de/0-WVK-Retail/Bilder-Pictures/SAFLAX-",'Basis-Tabelle-Samen'!T170,"-",'Basis-Tabelle-Samen'!J170,"-cultivation-set-maltese.jpg")),
IF($C$1="Niederländisch - NL",HYPERLINK(CONCATENATE("https://www.saflax.de/0-WVK-Retail/Bilder-Pictures/SAFLAX-",'Basis-Tabelle-Samen'!T170,"-",'Basis-Tabelle-Samen'!J170,"-cultivation-set-dutch.jpg")),
IF($C$1="Norwegisch - NO",HYPERLINK(CONCATENATE("https://www.saflax.de/0-WVK-Retail/Bilder-Pictures/SAFLAX-",'Basis-Tabelle-Samen'!T170,"-",'Basis-Tabelle-Samen'!J170,"-cultivation-set-nowegian.jpg")),
IF($C$1="Polnisch - PL",HYPERLINK(CONCATENATE("https://www.saflax.de/0-WVK-Retail/Bilder-Pictures/SAFLAX-",'Basis-Tabelle-Samen'!T170,"-",'Basis-Tabelle-Samen'!J170,"-cultivation-set-polish.jpg")),
IF($C$1="Portugiesisch - PT",HYPERLINK(CONCATENATE("https://www.saflax.de/0-WVK-Retail/Bilder-Pictures/SAFLAX-",'Basis-Tabelle-Samen'!T170,"-",'Basis-Tabelle-Samen'!J170,"-cultivation-set-portuguese.jpg")),
IF($C$1="Rumänisch - RO",HYPERLINK(CONCATENATE("https://www.saflax.de/0-WVK-Retail/Bilder-Pictures/SAFLAX-",'Basis-Tabelle-Samen'!T170,"-",'Basis-Tabelle-Samen'!J170,"-cultivation-set-romanian.jpg")),
IF($C$1="Schwedisch - SE",HYPERLINK(CONCATENATE("https://www.saflax.de/0-WVK-Retail/Bilder-Pictures/SAFLAX-",'Basis-Tabelle-Samen'!T170,"-",'Basis-Tabelle-Samen'!J170,"-cultivation-set-swedish.jpg")),
IF($C$1="Slowakisch - SK",HYPERLINK(CONCATENATE("https://www.saflax.de/0-WVK-Retail/Bilder-Pictures/SAFLAX-",'Basis-Tabelle-Samen'!T170,"-",'Basis-Tabelle-Samen'!J170,"-cultivation-set-slovak.jpg")),
IF($C$1="Slowenisch - SI",HYPERLINK(CONCATENATE("https://www.saflax.de/0-WVK-Retail/Bilder-Pictures/SAFLAX-",'Basis-Tabelle-Samen'!T170,"-",'Basis-Tabelle-Samen'!J170,"-cultivation-set-slovenian.jpg")),
IF($C$1="Spanisch - ES",HYPERLINK(CONCATENATE("https://www.saflax.de/0-WVK-Retail/Bilder-Pictures/SAFLAX-",'Basis-Tabelle-Samen'!T170,"-",'Basis-Tabelle-Samen'!J170,"-cultivation-set-spanish.jpg")),
IF($C$1="Tschechisch - CZ",HYPERLINK(CONCATENATE("https://www.saflax.de/0-WVK-Retail/Bilder-Pictures/SAFLAX-",'Basis-Tabelle-Samen'!T170,"-",'Basis-Tabelle-Samen'!J170,"-cultivation-set-czech.jpg")),
IF($C$1="Türkisch - TR",HYPERLINK(CONCATENATE("https://www.saflax.de/0-WVK-Retail/Bilder-Pictures/SAFLAX-",'Basis-Tabelle-Samen'!T170,"-",'Basis-Tabelle-Samen'!J170,"-cultivation-set-turkish.jpg")),
IF($C$1="Ungarisch - HU",HYPERLINK(CONCATENATE("https://www.saflax.de/0-WVK-Retail/Bilder-Pictures/SAFLAX-",'Basis-Tabelle-Samen'!T170,"-",'Basis-Tabelle-Samen'!J170,"-cultivation-set-hungarian.jpg")),
" ACHTUNG")))))))))))))))))))))))))))))</f>
        <v>https://www.saflax.de/0-WVK-Retail/Bilder-Pictures/SAFLAX-38651-brassica-oleracea-cultivation-set-english.jpg</v>
      </c>
      <c r="AQ131" s="330" t="str">
        <f>IF(L131&lt;1,"",
IF($C$1="Bulgarisch - BG",HYPERLINK(CONCATENATE("https://www.saflax.de/0-WVK-Retail/Bilder-Pictures/SAFLAX-",'Basis-Tabelle-Samen'!W170,"-",'Basis-Tabelle-Samen'!J170,"-garden-in-the-bag-bulgarian.jpg")),
IF($C$1="Dänisch - DK",HYPERLINK(CONCATENATE("https://www.saflax.de/0-WVK-Retail/Bilder-Pictures/SAFLAX-",'Basis-Tabelle-Samen'!W170,"-",'Basis-Tabelle-Samen'!J170,"-garden-in-the-bag-danish.jpg")),
IF($C$1="Deutsch - DE",HYPERLINK(CONCATENATE("https://www.saflax.de/0-WVK-Retail/Bilder-Pictures/SAFLAX-",'Basis-Tabelle-Samen'!W170,"-",'Basis-Tabelle-Samen'!J170,"-garden-in-the-bag-german.jpg")),
IF($C$1="Englisch - UK",HYPERLINK(CONCATENATE("https://www.saflax.de/0-WVK-Retail/Bilder-Pictures/SAFLAX-",'Basis-Tabelle-Samen'!W170,"-",'Basis-Tabelle-Samen'!J170,"-garden-in-the-bag-english.jpg")),
IF($C$1="Estnisch - EE",HYPERLINK(CONCATENATE("https://www.saflax.de/0-WVK-Retail/Bilder-Pictures/SAFLAX-",'Basis-Tabelle-Samen'!W170,"-",'Basis-Tabelle-Samen'!J170,"-garden-in-the-bag-estonian.jpg")),
IF($C$1="Finnisch - FI",HYPERLINK(CONCATENATE("https://www.saflax.de/0-WVK-Retail/Bilder-Pictures/SAFLAX-",'Basis-Tabelle-Samen'!W170,"-",'Basis-Tabelle-Samen'!J170,"-garden-in-the-bag-finnish.jpg")),
IF($C$1="Französisch - FR",HYPERLINK(CONCATENATE("https://www.saflax.de/0-WVK-Retail/Bilder-Pictures/SAFLAX-",'Basis-Tabelle-Samen'!W170,"-",'Basis-Tabelle-Samen'!J170,"-garden-in-the-bag-french.jpg")),
IF($C$1="Griechisch - GR",HYPERLINK(CONCATENATE("https://www.saflax.de/0-WVK-Retail/Bilder-Pictures/SAFLAX-",'Basis-Tabelle-Samen'!W170,"-",'Basis-Tabelle-Samen'!J170,"-garden-in-the-bag-greek.jpg")),
IF($C$1="Irisch - IE",HYPERLINK(CONCATENATE("https://www.saflax.de/0-WVK-Retail/Bilder-Pictures/SAFLAX-",'Basis-Tabelle-Samen'!W170,"-",'Basis-Tabelle-Samen'!J170,"-garden-in-the-bag-irish.jpg")),
IF($C$1="Isländisch - IS",HYPERLINK(CONCATENATE("https://www.saflax.de/0-WVK-Retail/Bilder-Pictures/SAFLAX-",'Basis-Tabelle-Samen'!W170,"-",'Basis-Tabelle-Samen'!J170,"-garden-in-the-bag-icelandic.jpg")),
IF($C$1="Italienisch - IT",HYPERLINK(CONCATENATE("https://www.saflax.de/0-WVK-Retail/Bilder-Pictures/SAFLAX-",'Basis-Tabelle-Samen'!W170,"-",'Basis-Tabelle-Samen'!J170,"-garden-in-the-bag-italian.jpg")),
IF($C$1="Japanisch - JP",HYPERLINK(CONCATENATE("https://www.saflax.de/0-WVK-Retail/Bilder-Pictures/SAFLAX-",'Basis-Tabelle-Samen'!W170,"-",'Basis-Tabelle-Samen'!J170,"-garden-in-the-bag-japanese.jpg")),
IF($C$1="Kroatisch - HR",HYPERLINK(CONCATENATE("https://www.saflax.de/0-WVK-Retail/Bilder-Pictures/SAFLAX-",'Basis-Tabelle-Samen'!W170,"-",'Basis-Tabelle-Samen'!J170,"-garden-in-the-bag-croatian.jpg")),
IF($C$1="Lettisch - LV",HYPERLINK(CONCATENATE("https://www.saflax.de/0-WVK-Retail/Bilder-Pictures/SAFLAX-",'Basis-Tabelle-Samen'!W170,"-",'Basis-Tabelle-Samen'!J170,"-garden-in-the-bag-latvian.jpg")),
IF($C$1="Litauisch - LT",HYPERLINK(CONCATENATE("https://www.saflax.de/0-WVK-Retail/Bilder-Pictures/SAFLAX-",'Basis-Tabelle-Samen'!W170,"-",'Basis-Tabelle-Samen'!J170,"-garden-in-the-bag-lithuanian.jpg")),
IF($C$1="Maltesisch - MT",HYPERLINK(CONCATENATE("https://www.saflax.de/0-WVK-Retail/Bilder-Pictures/SAFLAX-",'Basis-Tabelle-Samen'!W170,"-",'Basis-Tabelle-Samen'!J170,"-garden-in-the-bag-maltese.jpg")),
IF($C$1="Niederländisch - NL",HYPERLINK(CONCATENATE("https://www.saflax.de/0-WVK-Retail/Bilder-Pictures/SAFLAX-",'Basis-Tabelle-Samen'!W170,"-",'Basis-Tabelle-Samen'!J170,"-garden-in-the-bag-dutch.jpg")),
IF($C$1="Norwegisch - NO",HYPERLINK(CONCATENATE("https://www.saflax.de/0-WVK-Retail/Bilder-Pictures/SAFLAX-",'Basis-Tabelle-Samen'!W170,"-",'Basis-Tabelle-Samen'!J170,"-garden-in-the-bag-nowegian.jpg")),
IF($C$1="Polnisch - PL",HYPERLINK(CONCATENATE("https://www.saflax.de/0-WVK-Retail/Bilder-Pictures/SAFLAX-",'Basis-Tabelle-Samen'!W170,"-",'Basis-Tabelle-Samen'!J170,"-garden-in-the-bag-polish.jpg")),
IF($C$1="Portugiesisch - PT",HYPERLINK(CONCATENATE("https://www.saflax.de/0-WVK-Retail/Bilder-Pictures/SAFLAX-",'Basis-Tabelle-Samen'!W170,"-",'Basis-Tabelle-Samen'!J170,"-garden-in-the-bag-portuguese.jpg")),
IF($C$1="Rumänisch - RO",HYPERLINK(CONCATENATE("https://www.saflax.de/0-WVK-Retail/Bilder-Pictures/SAFLAX-",'Basis-Tabelle-Samen'!W170,"-",'Basis-Tabelle-Samen'!J170,"-garden-in-the-bag-romanian.jpg")),
IF($C$1="Schwedisch - SE",HYPERLINK(CONCATENATE("https://www.saflax.de/0-WVK-Retail/Bilder-Pictures/SAFLAX-",'Basis-Tabelle-Samen'!W170,"-",'Basis-Tabelle-Samen'!J170,"-garden-in-the-bag-swedish.jpg")),
IF($C$1="Slowakisch - SK",HYPERLINK(CONCATENATE("https://www.saflax.de/0-WVK-Retail/Bilder-Pictures/SAFLAX-",'Basis-Tabelle-Samen'!W170,"-",'Basis-Tabelle-Samen'!J170,"-garden-in-the-bag-slovak.jpg")),
IF($C$1="Slowenisch - SI",HYPERLINK(CONCATENATE("https://www.saflax.de/0-WVK-Retail/Bilder-Pictures/SAFLAX-",'Basis-Tabelle-Samen'!W170,"-",'Basis-Tabelle-Samen'!J170,"-garden-in-the-bag-slovenian.jpg")),
IF($C$1="Spanisch - ES",HYPERLINK(CONCATENATE("https://www.saflax.de/0-WVK-Retail/Bilder-Pictures/SAFLAX-",'Basis-Tabelle-Samen'!W170,"-",'Basis-Tabelle-Samen'!J170,"-garden-in-the-bag-spanish.jpg")),
IF($C$1="Tschechisch - CZ",HYPERLINK(CONCATENATE("https://www.saflax.de/0-WVK-Retail/Bilder-Pictures/SAFLAX-",'Basis-Tabelle-Samen'!W170,"-",'Basis-Tabelle-Samen'!J170,"-garden-in-the-bag-czech.jpg")),
IF($C$1="Türkisch - TR",HYPERLINK(CONCATENATE("https://www.saflax.de/0-WVK-Retail/Bilder-Pictures/SAFLAX-",'Basis-Tabelle-Samen'!W170,"-",'Basis-Tabelle-Samen'!J170,"-garden-in-the-bag-turkish.jpg")),
IF($C$1="Ungarisch - HU",HYPERLINK(CONCATENATE("https://www.saflax.de/0-WVK-Retail/Bilder-Pictures/SAFLAX-",'Basis-Tabelle-Samen'!W170,"-",'Basis-Tabelle-Samen'!J170,"-garden-in-the-bag-hungarian.jpg")),
" ACHTUNG")))))))))))))))))))))))))))))</f>
        <v>https://www.saflax.de/0-WVK-Retail/Bilder-Pictures/SAFLAX-68651-brassica-oleracea-garden-in-the-bag-english.jpg</v>
      </c>
    </row>
    <row r="132" spans="1:43" ht="17.100000000000001" customHeight="1" x14ac:dyDescent="0.2">
      <c r="A132" s="318" t="str">
        <f>IF('Basis-Tabelle-Samen'!A171="","",IF($C$1="Deutsch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32" s="319" t="str">
        <f>'Basis-Tabelle-Samen'!I171</f>
        <v>Brassica oleracea</v>
      </c>
      <c r="C132" s="316" t="str">
        <f>IF($C$1="Bulgarisch - BG",'Basis-Tabelle-Samen'!Z171,
IF($C$1="Dänisch - DK",'Basis-Tabelle-Samen'!AA171,
IF($C$1="Deutsch - DE",'Basis-Tabelle-Samen'!AB171,
IF($C$1="Englisch - UK",'Basis-Tabelle-Samen'!AC171,
IF($C$1="Estnisch - EE",'Basis-Tabelle-Samen'!AD171,
IF($C$1="Finnisch - FI",'Basis-Tabelle-Samen'!AE171,
IF($C$1="Französisch - FR",'Basis-Tabelle-Samen'!AF171,
IF($C$1="Griechisch - GR",'Basis-Tabelle-Samen'!AG171,
IF($C$1="Irisch - IE",'Basis-Tabelle-Samen'!AH171,
IF($C$1="Isländisch - IS",'Basis-Tabelle-Samen'!AI171,
IF($C$1="Italienisch - IT",'Basis-Tabelle-Samen'!AJ171,
IF($C$1="Japanisch - JP",'Basis-Tabelle-Samen'!AK171,
IF($C$1="Kroatisch - HR",'Basis-Tabelle-Samen'!AL171,
IF($C$1="Lettisch - LV",'Basis-Tabelle-Samen'!AM171,
IF($C$1="Litauisch - LT",'Basis-Tabelle-Samen'!AN171,
IF($C$1="Maltesisch - MT",'Basis-Tabelle-Samen'!AO171,
IF($C$1="Niederländisch - NL",'Basis-Tabelle-Samen'!AP171,
IF($C$1="Norwegisch - NO",'Basis-Tabelle-Samen'!AQ171,
IF($C$1="Polnisch - PL",'Basis-Tabelle-Samen'!AR171,
IF($C$1="Portugiesisch - PT",'Basis-Tabelle-Samen'!AS171,
IF($C$1="Rumänisch - RO",'Basis-Tabelle-Samen'!AT171,
IF($C$1="Schwedisch - SE",'Basis-Tabelle-Samen'!AU171,
IF($C$1="Slowakisch - SK",'Basis-Tabelle-Samen'!AV171,
IF($C$1="Slowenisch - SI",'Basis-Tabelle-Samen'!AW171,
IF($C$1="Spanisch - ES",'Basis-Tabelle-Samen'!AX171,
IF($C$1="Tschechisch - CZ",'Basis-Tabelle-Samen'!AY171,
IF($C$1="Türkisch - TR",'Basis-Tabelle-Samen'!AZ171,
IF($C$1="Ungarisch - HU",'Basis-Tabelle-Samen'!BA171,
" ACHTUNG"))))))))))))))))))))))))))))</f>
        <v>Organic - Broccoli - Early Purple</v>
      </c>
      <c r="D132" s="320">
        <f>'Basis-Tabelle-Samen'!F171</f>
        <v>150</v>
      </c>
      <c r="E132" s="321" t="str">
        <f>'Basis-Tabelle-Samen'!H171</f>
        <v>7 %</v>
      </c>
      <c r="F132" s="322" t="str">
        <f>IF('Basis-Tabelle-Samen'!G171="","",'Basis-Tabelle-Samen'!G171)</f>
        <v>02</v>
      </c>
      <c r="G132" s="320">
        <f>'Basis-Tabelle-Samen'!C171</f>
        <v>18652</v>
      </c>
      <c r="H132" s="323">
        <f>'Basis-Tabelle-Samen'!D171</f>
        <v>4055473186528</v>
      </c>
      <c r="I132" s="324">
        <f>'Basis-Tabelle-Samen'!E171</f>
        <v>2.0499999999999998</v>
      </c>
      <c r="J132" s="325">
        <f t="shared" si="1"/>
        <v>12</v>
      </c>
      <c r="K132" s="326">
        <f>'Basis-Tabelle-Samen'!K171</f>
        <v>78652</v>
      </c>
      <c r="L132" s="323">
        <f>'Basis-Tabelle-Samen'!L171</f>
        <v>4055473786520</v>
      </c>
      <c r="M132" s="324">
        <f>'Basis-Tabelle-Samen'!M171</f>
        <v>2.4500000000000002</v>
      </c>
      <c r="N132" s="326">
        <f>IF(K132&lt;1,"",'3'!$I$15)</f>
        <v>15</v>
      </c>
      <c r="O132" s="327">
        <f>IF(K132&lt;1,"",'3'!$J$11)</f>
        <v>90</v>
      </c>
      <c r="P132" s="326">
        <f>'Basis-Tabelle-Samen'!N171</f>
        <v>88652</v>
      </c>
      <c r="Q132" s="323">
        <f>'Basis-Tabelle-Samen'!O171</f>
        <v>4055473886527</v>
      </c>
      <c r="R132" s="328">
        <f>'Basis-Tabelle-Samen'!P171</f>
        <v>3.75</v>
      </c>
      <c r="S132" s="326">
        <f>IF(R132&lt;1,"",'3'!$M$15)</f>
        <v>18</v>
      </c>
      <c r="T132" s="327">
        <f>IF(R132&lt;1,"",'3'!$N$11)</f>
        <v>72</v>
      </c>
      <c r="U132" s="326">
        <f>'Basis-Tabelle-Samen'!Q171</f>
        <v>58652</v>
      </c>
      <c r="V132" s="323">
        <f>'Basis-Tabelle-Samen'!R171</f>
        <v>4055473586526</v>
      </c>
      <c r="W132" s="324">
        <f>'Basis-Tabelle-Samen'!S171</f>
        <v>4.95</v>
      </c>
      <c r="X132" s="326">
        <f>IF(U132&lt;1,"",'3'!$Q$15)</f>
        <v>6</v>
      </c>
      <c r="Y132" s="327">
        <f>IF(U132&lt;1,"",'3'!$R$11)</f>
        <v>24</v>
      </c>
      <c r="Z132" s="326">
        <f>'Basis-Tabelle-Samen'!T171</f>
        <v>38652</v>
      </c>
      <c r="AA132" s="323">
        <f>'Basis-Tabelle-Samen'!U171</f>
        <v>4055473386522</v>
      </c>
      <c r="AB132" s="324">
        <f>'Basis-Tabelle-Samen'!V171</f>
        <v>6.75</v>
      </c>
      <c r="AC132" s="326">
        <f>IF(Z132&lt;1,"",'3'!$U$15)</f>
        <v>6</v>
      </c>
      <c r="AD132" s="327">
        <f>IF(Z132&lt;1,"",'3'!$V$11)</f>
        <v>24</v>
      </c>
      <c r="AE132" s="326">
        <f>'Basis-Tabelle-Samen'!W171</f>
        <v>68652</v>
      </c>
      <c r="AF132" s="323">
        <f>'Basis-Tabelle-Samen'!X171</f>
        <v>4055473686523</v>
      </c>
      <c r="AG132" s="324">
        <f>'Basis-Tabelle-Samen'!Y171</f>
        <v>2.95</v>
      </c>
      <c r="AH132" s="326">
        <f>IF(AE132&lt;1,"",'3'!$Y$15)</f>
        <v>8</v>
      </c>
      <c r="AI132" s="327">
        <f>IF(AE132&lt;1,"",'3'!$Z$11)</f>
        <v>64</v>
      </c>
      <c r="AJ132" s="315"/>
      <c r="AK132" s="316" t="str">
        <f>IF(G132&lt;1,"",
IF($C$1="Bulgarisch - BG",HYPERLINK(CONCATENATE("https://www.saflax.de/0-WVK-Retail/Bilder-Pictures/SAFLAX-",'Basis-Tabelle-Samen'!C171,"-",'Basis-Tabelle-Samen'!J171,"-seed-package-front-cr-bulgarian.jpg")),
IF($C$1="Dänisch - DK",HYPERLINK(CONCATENATE("https://www.saflax.de/0-WVK-Retail/Bilder-Pictures/SAFLAX-",'Basis-Tabelle-Samen'!C171,"-",'Basis-Tabelle-Samen'!J171,"-seed-package-front-cr-danish.jpg")),
IF($C$1="Deutsch - DE",HYPERLINK(CONCATENATE("https://www.saflax.de/0-WVK-Retail/Bilder-Pictures/SAFLAX-",'Basis-Tabelle-Samen'!C171,"-",'Basis-Tabelle-Samen'!J171,"-seed-package-front-cr-german.jpg")),
IF($C$1="Englisch - UK",HYPERLINK(CONCATENATE("https://www.saflax.de/0-WVK-Retail/Bilder-Pictures/SAFLAX-",'Basis-Tabelle-Samen'!C171,"-",'Basis-Tabelle-Samen'!J171,"-seed-package-front-cr-english.jpg")),
IF($C$1="Estnisch - EE",HYPERLINK(CONCATENATE("https://www.saflax.de/0-WVK-Retail/Bilder-Pictures/SAFLAX-",'Basis-Tabelle-Samen'!C171,"-",'Basis-Tabelle-Samen'!J171,"-seed-package-front-cr-estonian.jpg")),
IF($C$1="Finnisch - FI",HYPERLINK(CONCATENATE("https://www.saflax.de/0-WVK-Retail/Bilder-Pictures/SAFLAX-",'Basis-Tabelle-Samen'!C171,"-",'Basis-Tabelle-Samen'!J171,"-seed-package-front-cr-finnish.jpg")),
IF($C$1="Französisch - FR",HYPERLINK(CONCATENATE("https://www.saflax.de/0-WVK-Retail/Bilder-Pictures/SAFLAX-",'Basis-Tabelle-Samen'!C171,"-",'Basis-Tabelle-Samen'!J171,"-seed-package-front-cr-french.jpg")),
IF($C$1="Griechisch - GR",HYPERLINK(CONCATENATE("https://www.saflax.de/0-WVK-Retail/Bilder-Pictures/SAFLAX-",'Basis-Tabelle-Samen'!C171,"-",'Basis-Tabelle-Samen'!J171,"-seed-package-front-cr-greek.jpg")),
IF($C$1="Irisch - IE",HYPERLINK(CONCATENATE("https://www.saflax.de/0-WVK-Retail/Bilder-Pictures/SAFLAX-",'Basis-Tabelle-Samen'!C171,"-",'Basis-Tabelle-Samen'!J171,"-seed-package-front-cr-irish.jpg")),
IF($C$1="Isländisch - IS",HYPERLINK(CONCATENATE("https://www.saflax.de/0-WVK-Retail/Bilder-Pictures/SAFLAX-",'Basis-Tabelle-Samen'!C171,"-",'Basis-Tabelle-Samen'!J171,"-seed-package-front-cr-icelandic.jpg")),
IF($C$1="Italienisch - IT",HYPERLINK(CONCATENATE("https://www.saflax.de/0-WVK-Retail/Bilder-Pictures/SAFLAX-",'Basis-Tabelle-Samen'!C171,"-",'Basis-Tabelle-Samen'!J171,"-seed-package-front-cr-italian.jpg")),
IF($C$1="Japanisch - JP",HYPERLINK(CONCATENATE("https://www.saflax.de/0-WVK-Retail/Bilder-Pictures/SAFLAX-",'Basis-Tabelle-Samen'!C171,"-",'Basis-Tabelle-Samen'!J171,"-seed-package-front-cr-japanese.jpg")),
IF($C$1="Kroatisch - HR",HYPERLINK(CONCATENATE("https://www.saflax.de/0-WVK-Retail/Bilder-Pictures/SAFLAX-",'Basis-Tabelle-Samen'!C171,"-",'Basis-Tabelle-Samen'!J171,"-seed-package-front-cr-croatian.jpg")),
IF($C$1="Lettisch - LV",HYPERLINK(CONCATENATE("https://www.saflax.de/0-WVK-Retail/Bilder-Pictures/SAFLAX-",'Basis-Tabelle-Samen'!C171,"-",'Basis-Tabelle-Samen'!J171,"-seed-package-front-cr-latvian.jpg")),
IF($C$1="Litauisch - LT",HYPERLINK(CONCATENATE("https://www.saflax.de/0-WVK-Retail/Bilder-Pictures/SAFLAX-",'Basis-Tabelle-Samen'!C171,"-",'Basis-Tabelle-Samen'!J171,"-seed-package-front-cr-lithuanian.jpg")),
IF($C$1="Maltesisch - MT",HYPERLINK(CONCATENATE("https://www.saflax.de/0-WVK-Retail/Bilder-Pictures/SAFLAX-",'Basis-Tabelle-Samen'!C171,"-",'Basis-Tabelle-Samen'!J171,"-seed-package-front-cr-maltese.jpg")),
IF($C$1="Niederländisch - NL",HYPERLINK(CONCATENATE("https://www.saflax.de/0-WVK-Retail/Bilder-Pictures/SAFLAX-",'Basis-Tabelle-Samen'!C171,"-",'Basis-Tabelle-Samen'!J171,"-seed-package-front-cr-dutch.jpg")),
IF($C$1="Norwegisch - NO",HYPERLINK(CONCATENATE("https://www.saflax.de/0-WVK-Retail/Bilder-Pictures/SAFLAX-",'Basis-Tabelle-Samen'!C171,"-",'Basis-Tabelle-Samen'!J171,"-seed-package-front-cr-nowegian.jpg")),
IF($C$1="Polnisch - PL",HYPERLINK(CONCATENATE("https://www.saflax.de/0-WVK-Retail/Bilder-Pictures/SAFLAX-",'Basis-Tabelle-Samen'!C171,"-",'Basis-Tabelle-Samen'!J171,"-seed-package-front-cr-polish.jpg")),
IF($C$1="Portugiesisch - PT",HYPERLINK(CONCATENATE("https://www.saflax.de/0-WVK-Retail/Bilder-Pictures/SAFLAX-",'Basis-Tabelle-Samen'!C171,"-",'Basis-Tabelle-Samen'!J171,"-seed-package-front-cr-portuguese.jpg")),
IF($C$1="Rumänisch - RO",HYPERLINK(CONCATENATE("https://www.saflax.de/0-WVK-Retail/Bilder-Pictures/SAFLAX-",'Basis-Tabelle-Samen'!C171,"-",'Basis-Tabelle-Samen'!J171,"-seed-package-front-cr-romanian.jpg")),
IF($C$1="Schwedisch - SE",HYPERLINK(CONCATENATE("https://www.saflax.de/0-WVK-Retail/Bilder-Pictures/SAFLAX-",'Basis-Tabelle-Samen'!C171,"-",'Basis-Tabelle-Samen'!J171,"-seed-package-front-cr-swedish.jpg")),
IF($C$1="Slowakisch - SK",HYPERLINK(CONCATENATE("https://www.saflax.de/0-WVK-Retail/Bilder-Pictures/SAFLAX-",'Basis-Tabelle-Samen'!C171,"-",'Basis-Tabelle-Samen'!J171,"-seed-package-front-cr-slovak.jpg")),
IF($C$1="Slowenisch - SI",HYPERLINK(CONCATENATE("https://www.saflax.de/0-WVK-Retail/Bilder-Pictures/SAFLAX-",'Basis-Tabelle-Samen'!C171,"-",'Basis-Tabelle-Samen'!J171,"-seed-package-front-cr-slovenian.jpg")),
IF($C$1="Spanisch - ES",HYPERLINK(CONCATENATE("https://www.saflax.de/0-WVK-Retail/Bilder-Pictures/SAFLAX-",'Basis-Tabelle-Samen'!C171,"-",'Basis-Tabelle-Samen'!J171,"-seed-package-front-cr-spanish.jpg")),
IF($C$1="Tschechisch - CZ",HYPERLINK(CONCATENATE("https://www.saflax.de/0-WVK-Retail/Bilder-Pictures/SAFLAX-",'Basis-Tabelle-Samen'!C171,"-",'Basis-Tabelle-Samen'!J171,"-seed-package-front-cr-czech.jpg")),
IF($C$1="Türkisch - TR",HYPERLINK(CONCATENATE("https://www.saflax.de/0-WVK-Retail/Bilder-Pictures/SAFLAX-",'Basis-Tabelle-Samen'!C171,"-",'Basis-Tabelle-Samen'!J171,"-seed-package-front-cr-turkish.jpg")),
IF($C$1="Ungarisch - HU",HYPERLINK(CONCATENATE("https://www.saflax.de/0-WVK-Retail/Bilder-Pictures/SAFLAX-",'Basis-Tabelle-Samen'!C171,"-",'Basis-Tabelle-Samen'!J171,"-seed-package-front-cr-hungarian.jpg")),
" ACHTUNG")))))))))))))))))))))))))))))</f>
        <v>https://www.saflax.de/0-WVK-Retail/Bilder-Pictures/SAFLAX-18652-brassica-oleracea-seed-package-front-cr-english.jpg</v>
      </c>
      <c r="AL132" s="330" t="str">
        <f>IF(G132&lt;1,"",
IF($C$1="Bulgarisch - BG",HYPERLINK(CONCATENATE("https://www.saflax.de/0-WVK-Retail/Bilder-Pictures/SAFLAX-",'Basis-Tabelle-Samen'!C171,"-",'Basis-Tabelle-Samen'!J171,"-seed-package-back-cr-bulgarian.jpg")),
IF($C$1="Dänisch - DK",HYPERLINK(CONCATENATE("https://www.saflax.de/0-WVK-Retail/Bilder-Pictures/SAFLAX-",'Basis-Tabelle-Samen'!C171,"-",'Basis-Tabelle-Samen'!J171,"-seed-package-back-cr-danish.jpg")),
IF($C$1="Deutsch - DE",HYPERLINK(CONCATENATE("https://www.saflax.de/0-WVK-Retail/Bilder-Pictures/SAFLAX-",'Basis-Tabelle-Samen'!C171,"-",'Basis-Tabelle-Samen'!J171,"-seed-package-back-cr-german.jpg")),
IF($C$1="Englisch - UK",HYPERLINK(CONCATENATE("https://www.saflax.de/0-WVK-Retail/Bilder-Pictures/SAFLAX-",'Basis-Tabelle-Samen'!C171,"-",'Basis-Tabelle-Samen'!J171,"-seed-package-back-cr-english.jpg")),
IF($C$1="Estnisch - EE",HYPERLINK(CONCATENATE("https://www.saflax.de/0-WVK-Retail/Bilder-Pictures/SAFLAX-",'Basis-Tabelle-Samen'!C171,"-",'Basis-Tabelle-Samen'!J171,"-seed-package-back-cr-estonian.jpg")),
IF($C$1="Finnisch - FI",HYPERLINK(CONCATENATE("https://www.saflax.de/0-WVK-Retail/Bilder-Pictures/SAFLAX-",'Basis-Tabelle-Samen'!C171,"-",'Basis-Tabelle-Samen'!J171,"-seed-package-back-cr-finnish.jpg")),
IF($C$1="Französisch - FR",HYPERLINK(CONCATENATE("https://www.saflax.de/0-WVK-Retail/Bilder-Pictures/SAFLAX-",'Basis-Tabelle-Samen'!C171,"-",'Basis-Tabelle-Samen'!J171,"-seed-package-back-cr-french.jpg")),
IF($C$1="Griechisch - GR",HYPERLINK(CONCATENATE("https://www.saflax.de/0-WVK-Retail/Bilder-Pictures/SAFLAX-",'Basis-Tabelle-Samen'!C171,"-",'Basis-Tabelle-Samen'!J171,"-seed-package-back-cr-greek.jpg")),
IF($C$1="Irisch - IE",HYPERLINK(CONCATENATE("https://www.saflax.de/0-WVK-Retail/Bilder-Pictures/SAFLAX-",'Basis-Tabelle-Samen'!C171,"-",'Basis-Tabelle-Samen'!J171,"-seed-package-back-cr-irish.jpg")),
IF($C$1="Isländisch - IS",HYPERLINK(CONCATENATE("https://www.saflax.de/0-WVK-Retail/Bilder-Pictures/SAFLAX-",'Basis-Tabelle-Samen'!C171,"-",'Basis-Tabelle-Samen'!J171,"-seed-package-back-cr-icelandic.jpg")),
IF($C$1="Italienisch - IT",HYPERLINK(CONCATENATE("https://www.saflax.de/0-WVK-Retail/Bilder-Pictures/SAFLAX-",'Basis-Tabelle-Samen'!C171,"-",'Basis-Tabelle-Samen'!J171,"-seed-package-back-cr-italian.jpg")),
IF($C$1="Japanisch - JP",HYPERLINK(CONCATENATE("https://www.saflax.de/0-WVK-Retail/Bilder-Pictures/SAFLAX-",'Basis-Tabelle-Samen'!C171,"-",'Basis-Tabelle-Samen'!J171,"-seed-package-back-cr-japanese.jpg")),
IF($C$1="Kroatisch - HR",HYPERLINK(CONCATENATE("https://www.saflax.de/0-WVK-Retail/Bilder-Pictures/SAFLAX-",'Basis-Tabelle-Samen'!C171,"-",'Basis-Tabelle-Samen'!J171,"-seed-package-back-cr-croatian.jpg")),
IF($C$1="Lettisch - LV",HYPERLINK(CONCATENATE("https://www.saflax.de/0-WVK-Retail/Bilder-Pictures/SAFLAX-",'Basis-Tabelle-Samen'!C171,"-",'Basis-Tabelle-Samen'!J171,"-seed-package-back-cr-latvian.jpg")),
IF($C$1="Litauisch - LT",HYPERLINK(CONCATENATE("https://www.saflax.de/0-WVK-Retail/Bilder-Pictures/SAFLAX-",'Basis-Tabelle-Samen'!C171,"-",'Basis-Tabelle-Samen'!J171,"-seed-package-back-cr-lithuanian.jpg")),
IF($C$1="Maltesisch - MT",HYPERLINK(CONCATENATE("https://www.saflax.de/0-WVK-Retail/Bilder-Pictures/SAFLAX-",'Basis-Tabelle-Samen'!C171,"-",'Basis-Tabelle-Samen'!J171,"-seed-package-back-cr-maltese.jpg")),
IF($C$1="Niederländisch - NL",HYPERLINK(CONCATENATE("https://www.saflax.de/0-WVK-Retail/Bilder-Pictures/SAFLAX-",'Basis-Tabelle-Samen'!C171,"-",'Basis-Tabelle-Samen'!J171,"-seed-package-back-cr-dutch.jpg")),
IF($C$1="Norwegisch - NO",HYPERLINK(CONCATENATE("https://www.saflax.de/0-WVK-Retail/Bilder-Pictures/SAFLAX-",'Basis-Tabelle-Samen'!C171,"-",'Basis-Tabelle-Samen'!J171,"-seed-package-back-cr-nowegian.jpg")),
IF($C$1="Polnisch - PL",HYPERLINK(CONCATENATE("https://www.saflax.de/0-WVK-Retail/Bilder-Pictures/SAFLAX-",'Basis-Tabelle-Samen'!C171,"-",'Basis-Tabelle-Samen'!J171,"-seed-package-back-cr-polish.jpg")),
IF($C$1="Portugiesisch - PT",HYPERLINK(CONCATENATE("https://www.saflax.de/0-WVK-Retail/Bilder-Pictures/SAFLAX-",'Basis-Tabelle-Samen'!C171,"-",'Basis-Tabelle-Samen'!J171,"-seed-package-back-cr-portuguese.jpg")),
IF($C$1="Rumänisch - RO",HYPERLINK(CONCATENATE("https://www.saflax.de/0-WVK-Retail/Bilder-Pictures/SAFLAX-",'Basis-Tabelle-Samen'!C171,"-",'Basis-Tabelle-Samen'!J171,"-seed-package-back-cr-romanian.jpg")),
IF($C$1="Schwedisch - SE",HYPERLINK(CONCATENATE("https://www.saflax.de/0-WVK-Retail/Bilder-Pictures/SAFLAX-",'Basis-Tabelle-Samen'!C171,"-",'Basis-Tabelle-Samen'!J171,"-seed-package-back-cr-swedish.jpg")),
IF($C$1="Slowakisch - SK",HYPERLINK(CONCATENATE("https://www.saflax.de/0-WVK-Retail/Bilder-Pictures/SAFLAX-",'Basis-Tabelle-Samen'!C171,"-",'Basis-Tabelle-Samen'!J171,"-seed-package-back-cr-slovak.jpg")),
IF($C$1="Slowenisch - SI",HYPERLINK(CONCATENATE("https://www.saflax.de/0-WVK-Retail/Bilder-Pictures/SAFLAX-",'Basis-Tabelle-Samen'!C171,"-",'Basis-Tabelle-Samen'!J171,"-seed-package-back-cr-slovenian.jpg")),
IF($C$1="Spanisch - ES",HYPERLINK(CONCATENATE("https://www.saflax.de/0-WVK-Retail/Bilder-Pictures/SAFLAX-",'Basis-Tabelle-Samen'!C171,"-",'Basis-Tabelle-Samen'!J171,"-seed-package-back-cr-spanish.jpg")),
IF($C$1="Tschechisch - CZ",HYPERLINK(CONCATENATE("https://www.saflax.de/0-WVK-Retail/Bilder-Pictures/SAFLAX-",'Basis-Tabelle-Samen'!C171,"-",'Basis-Tabelle-Samen'!J171,"-seed-package-back-cr-czech.jpg")),
IF($C$1="Türkisch - TR",HYPERLINK(CONCATENATE("https://www.saflax.de/0-WVK-Retail/Bilder-Pictures/SAFLAX-",'Basis-Tabelle-Samen'!C171,"-",'Basis-Tabelle-Samen'!J171,"-seed-package-back-cr-turkish.jpg")),
IF($C$1="Ungarisch - HU",HYPERLINK(CONCATENATE("https://www.saflax.de/0-WVK-Retail/Bilder-Pictures/SAFLAX-",'Basis-Tabelle-Samen'!C171,"-",'Basis-Tabelle-Samen'!J171,"-seed-package-back-cr-hungarian.jpg")),
" ACHTUNG")))))))))))))))))))))))))))))</f>
        <v>https://www.saflax.de/0-WVK-Retail/Bilder-Pictures/SAFLAX-18652-brassica-oleracea-seed-package-back-cr-english.jpg</v>
      </c>
      <c r="AM132" s="330" t="str">
        <f>IF(H132&lt;1,"",
IF($C$1="Bulgarisch - BG",HYPERLINK(CONCATENATE("https://www.saflax.de/0-WVK-Retail/Bilder-Pictures/SAFLAX-",'Basis-Tabelle-Samen'!K171,"-",'Basis-Tabelle-Samen'!J171,"-garden-to-go-mini-bulgarian.jpg")),
IF($C$1="Dänisch - DK",HYPERLINK(CONCATENATE("https://www.saflax.de/0-WVK-Retail/Bilder-Pictures/SAFLAX-",'Basis-Tabelle-Samen'!K171,"-",'Basis-Tabelle-Samen'!J171,"-garden-to-go-mini-danish.jpg")),
IF($C$1="Deutsch - DE",HYPERLINK(CONCATENATE("https://www.saflax.de/0-WVK-Retail/Bilder-Pictures/SAFLAX-",'Basis-Tabelle-Samen'!K171,"-",'Basis-Tabelle-Samen'!J171,"-garden-to-go-mini-german.jpg")),
IF($C$1="Englisch - UK",HYPERLINK(CONCATENATE("https://www.saflax.de/0-WVK-Retail/Bilder-Pictures/SAFLAX-",'Basis-Tabelle-Samen'!K171,"-",'Basis-Tabelle-Samen'!J171,"-garden-to-go-mini-english.jpg")),
IF($C$1="Estnisch - EE",HYPERLINK(CONCATENATE("https://www.saflax.de/0-WVK-Retail/Bilder-Pictures/SAFLAX-",'Basis-Tabelle-Samen'!K171,"-",'Basis-Tabelle-Samen'!J171,"-garden-to-go-mini-estonian.jpg")),
IF($C$1="Finnisch - FI",HYPERLINK(CONCATENATE("https://www.saflax.de/0-WVK-Retail/Bilder-Pictures/SAFLAX-",'Basis-Tabelle-Samen'!K171,"-",'Basis-Tabelle-Samen'!J171,"-garden-to-go-mini-finnish.jpg")),
IF($C$1="Französisch - FR",HYPERLINK(CONCATENATE("https://www.saflax.de/0-WVK-Retail/Bilder-Pictures/SAFLAX-",'Basis-Tabelle-Samen'!K171,"-",'Basis-Tabelle-Samen'!J171,"-garden-to-go-mini-french.jpg")),
IF($C$1="Griechisch - GR",HYPERLINK(CONCATENATE("https://www.saflax.de/0-WVK-Retail/Bilder-Pictures/SAFLAX-",'Basis-Tabelle-Samen'!K171,"-",'Basis-Tabelle-Samen'!J171,"-garden-to-go-mini-greek.jpg")),
IF($C$1="Irisch - IE",HYPERLINK(CONCATENATE("https://www.saflax.de/0-WVK-Retail/Bilder-Pictures/SAFLAX-",'Basis-Tabelle-Samen'!K171,"-",'Basis-Tabelle-Samen'!J171,"-garden-to-go-mini-irish.jpg")),
IF($C$1="Isländisch - IS",HYPERLINK(CONCATENATE("https://www.saflax.de/0-WVK-Retail/Bilder-Pictures/SAFLAX-",'Basis-Tabelle-Samen'!K171,"-",'Basis-Tabelle-Samen'!J171,"-garden-to-go-mini-icelandic.jpg")),
IF($C$1="Italienisch - IT",HYPERLINK(CONCATENATE("https://www.saflax.de/0-WVK-Retail/Bilder-Pictures/SAFLAX-",'Basis-Tabelle-Samen'!K171,"-",'Basis-Tabelle-Samen'!J171,"-garden-to-go-mini-italian.jpg")),
IF($C$1="Japanisch - JP",HYPERLINK(CONCATENATE("https://www.saflax.de/0-WVK-Retail/Bilder-Pictures/SAFLAX-",'Basis-Tabelle-Samen'!K171,"-",'Basis-Tabelle-Samen'!J171,"-garden-to-go-mini-japanese.jpg")),
IF($C$1="Kroatisch - HR",HYPERLINK(CONCATENATE("https://www.saflax.de/0-WVK-Retail/Bilder-Pictures/SAFLAX-",'Basis-Tabelle-Samen'!K171,"-",'Basis-Tabelle-Samen'!J171,"-garden-to-go-mini-croatian.jpg")),
IF($C$1="Lettisch - LV",HYPERLINK(CONCATENATE("https://www.saflax.de/0-WVK-Retail/Bilder-Pictures/SAFLAX-",'Basis-Tabelle-Samen'!K171,"-",'Basis-Tabelle-Samen'!J171,"-garden-to-go-mini-latvian.jpg")),
IF($C$1="Litauisch - LT",HYPERLINK(CONCATENATE("https://www.saflax.de/0-WVK-Retail/Bilder-Pictures/SAFLAX-",'Basis-Tabelle-Samen'!K171,"-",'Basis-Tabelle-Samen'!J171,"-garden-to-go-mini-lithuanian.jpg")),
IF($C$1="Maltesisch - MT",HYPERLINK(CONCATENATE("https://www.saflax.de/0-WVK-Retail/Bilder-Pictures/SAFLAX-",'Basis-Tabelle-Samen'!K171,"-",'Basis-Tabelle-Samen'!J171,"-garden-to-go-mini-maltese.jpg")),
IF($C$1="Niederländisch - NL",HYPERLINK(CONCATENATE("https://www.saflax.de/0-WVK-Retail/Bilder-Pictures/SAFLAX-",'Basis-Tabelle-Samen'!K171,"-",'Basis-Tabelle-Samen'!J171,"-garden-to-go-mini-dutch.jpg")),
IF($C$1="Norwegisch - NO",HYPERLINK(CONCATENATE("https://www.saflax.de/0-WVK-Retail/Bilder-Pictures/SAFLAX-",'Basis-Tabelle-Samen'!K171,"-",'Basis-Tabelle-Samen'!J171,"-garden-to-go-mini-nowegian.jpg")),
IF($C$1="Polnisch - PL",HYPERLINK(CONCATENATE("https://www.saflax.de/0-WVK-Retail/Bilder-Pictures/SAFLAX-",'Basis-Tabelle-Samen'!K171,"-",'Basis-Tabelle-Samen'!J171,"-garden-to-go-mini-polish.jpg")),
IF($C$1="Portugiesisch - PT",HYPERLINK(CONCATENATE("https://www.saflax.de/0-WVK-Retail/Bilder-Pictures/SAFLAX-",'Basis-Tabelle-Samen'!K171,"-",'Basis-Tabelle-Samen'!J171,"-garden-to-go-mini-portuguese.jpg")),
IF($C$1="Rumänisch - RO",HYPERLINK(CONCATENATE("https://www.saflax.de/0-WVK-Retail/Bilder-Pictures/SAFLAX-",'Basis-Tabelle-Samen'!K171,"-",'Basis-Tabelle-Samen'!J171,"-garden-to-go-mini-romanian.jpg")),
IF($C$1="Schwedisch - SE",HYPERLINK(CONCATENATE("https://www.saflax.de/0-WVK-Retail/Bilder-Pictures/SAFLAX-",'Basis-Tabelle-Samen'!K171,"-",'Basis-Tabelle-Samen'!J171,"-garden-to-go-mini-swedish.jpg")),
IF($C$1="Slowakisch - SK",HYPERLINK(CONCATENATE("https://www.saflax.de/0-WVK-Retail/Bilder-Pictures/SAFLAX-",'Basis-Tabelle-Samen'!K171,"-",'Basis-Tabelle-Samen'!J171,"-garden-to-go-mini-slovak.jpg")),
IF($C$1="Slowenisch - SI",HYPERLINK(CONCATENATE("https://www.saflax.de/0-WVK-Retail/Bilder-Pictures/SAFLAX-",'Basis-Tabelle-Samen'!K171,"-",'Basis-Tabelle-Samen'!J171,"-garden-to-go-mini-slovenian.jpg")),
IF($C$1="Spanisch - ES",HYPERLINK(CONCATENATE("https://www.saflax.de/0-WVK-Retail/Bilder-Pictures/SAFLAX-",'Basis-Tabelle-Samen'!K171,"-",'Basis-Tabelle-Samen'!J171,"-garden-to-go-mini-spanish.jpg")),
IF($C$1="Tschechisch - CZ",HYPERLINK(CONCATENATE("https://www.saflax.de/0-WVK-Retail/Bilder-Pictures/SAFLAX-",'Basis-Tabelle-Samen'!K171,"-",'Basis-Tabelle-Samen'!J171,"-garden-to-go-mini-czech.jpg")),
IF($C$1="Türkisch - TR",HYPERLINK(CONCATENATE("https://www.saflax.de/0-WVK-Retail/Bilder-Pictures/SAFLAX-",'Basis-Tabelle-Samen'!K171,"-",'Basis-Tabelle-Samen'!J171,"-garden-to-go-mini-turkish.jpg")),
IF($C$1="Ungarisch - HU",HYPERLINK(CONCATENATE("https://www.saflax.de/0-WVK-Retail/Bilder-Pictures/SAFLAX-",'Basis-Tabelle-Samen'!K171,"-",'Basis-Tabelle-Samen'!J171,"-garden-to-go-mini-hungarian.jpg")),
" ACHTUNG")))))))))))))))))))))))))))))</f>
        <v>https://www.saflax.de/0-WVK-Retail/Bilder-Pictures/SAFLAX-78652-brassica-oleracea-garden-to-go-mini-english.jpg</v>
      </c>
      <c r="AN132" s="330" t="str">
        <f>IF(I132&lt;1,"",
IF($C$1="Bulgarisch - BG",HYPERLINK(CONCATENATE("https://www.saflax.de/0-WVK-Retail/Bilder-Pictures/SAFLAX-",'Basis-Tabelle-Samen'!N171,"-",'Basis-Tabelle-Samen'!J171,"-garden-to-go-lite-bulgarian.jpg")),
IF($C$1="Dänisch - DK",HYPERLINK(CONCATENATE("https://www.saflax.de/0-WVK-Retail/Bilder-Pictures/SAFLAX-",'Basis-Tabelle-Samen'!N171,"-",'Basis-Tabelle-Samen'!J171,"-garden-to-go-lite-danish.jpg")),
IF($C$1="Deutsch - DE",HYPERLINK(CONCATENATE("https://www.saflax.de/0-WVK-Retail/Bilder-Pictures/SAFLAX-",'Basis-Tabelle-Samen'!N171,"-",'Basis-Tabelle-Samen'!J171,"-garden-to-go-lite-german.jpg")),
IF($C$1="Englisch - UK",HYPERLINK(CONCATENATE("https://www.saflax.de/0-WVK-Retail/Bilder-Pictures/SAFLAX-",'Basis-Tabelle-Samen'!N171,"-",'Basis-Tabelle-Samen'!J171,"-garden-to-go-lite-english.jpg")),
IF($C$1="Estnisch - EE",HYPERLINK(CONCATENATE("https://www.saflax.de/0-WVK-Retail/Bilder-Pictures/SAFLAX-",'Basis-Tabelle-Samen'!N171,"-",'Basis-Tabelle-Samen'!J171,"-garden-to-go-lite-estonian.jpg")),
IF($C$1="Finnisch - FI",HYPERLINK(CONCATENATE("https://www.saflax.de/0-WVK-Retail/Bilder-Pictures/SAFLAX-",'Basis-Tabelle-Samen'!N171,"-",'Basis-Tabelle-Samen'!J171,"-garden-to-go-lite-finnish.jpg")),
IF($C$1="Französisch - FR",HYPERLINK(CONCATENATE("https://www.saflax.de/0-WVK-Retail/Bilder-Pictures/SAFLAX-",'Basis-Tabelle-Samen'!N171,"-",'Basis-Tabelle-Samen'!J171,"-garden-to-go-lite-french.jpg")),
IF($C$1="Griechisch - GR",HYPERLINK(CONCATENATE("https://www.saflax.de/0-WVK-Retail/Bilder-Pictures/SAFLAX-",'Basis-Tabelle-Samen'!N171,"-",'Basis-Tabelle-Samen'!J171,"-garden-to-go-lite-greek.jpg")),
IF($C$1="Irisch - IE",HYPERLINK(CONCATENATE("https://www.saflax.de/0-WVK-Retail/Bilder-Pictures/SAFLAX-",'Basis-Tabelle-Samen'!N171,"-",'Basis-Tabelle-Samen'!J171,"-garden-to-go-lite-irish.jpg")),
IF($C$1="Isländisch - IS",HYPERLINK(CONCATENATE("https://www.saflax.de/0-WVK-Retail/Bilder-Pictures/SAFLAX-",'Basis-Tabelle-Samen'!N171,"-",'Basis-Tabelle-Samen'!J171,"-garden-to-go-lite-icelandic.jpg")),
IF($C$1="Italienisch - IT",HYPERLINK(CONCATENATE("https://www.saflax.de/0-WVK-Retail/Bilder-Pictures/SAFLAX-",'Basis-Tabelle-Samen'!N171,"-",'Basis-Tabelle-Samen'!J171,"-garden-to-go-lite-italian.jpg")),
IF($C$1="Japanisch - JP",HYPERLINK(CONCATENATE("https://www.saflax.de/0-WVK-Retail/Bilder-Pictures/SAFLAX-",'Basis-Tabelle-Samen'!N171,"-",'Basis-Tabelle-Samen'!J171,"-garden-to-go-lite-japanese.jpg")),
IF($C$1="Kroatisch - HR",HYPERLINK(CONCATENATE("https://www.saflax.de/0-WVK-Retail/Bilder-Pictures/SAFLAX-",'Basis-Tabelle-Samen'!N171,"-",'Basis-Tabelle-Samen'!J171,"-garden-to-go-lite-croatian.jpg")),
IF($C$1="Lettisch - LV",HYPERLINK(CONCATENATE("https://www.saflax.de/0-WVK-Retail/Bilder-Pictures/SAFLAX-",'Basis-Tabelle-Samen'!N171,"-",'Basis-Tabelle-Samen'!J171,"-garden-to-go-lite-latvian.jpg")),
IF($C$1="Litauisch - LT",HYPERLINK(CONCATENATE("https://www.saflax.de/0-WVK-Retail/Bilder-Pictures/SAFLAX-",'Basis-Tabelle-Samen'!N171,"-",'Basis-Tabelle-Samen'!J171,"-garden-to-go-lite-lithuanian.jpg")),
IF($C$1="Maltesisch - MT",HYPERLINK(CONCATENATE("https://www.saflax.de/0-WVK-Retail/Bilder-Pictures/SAFLAX-",'Basis-Tabelle-Samen'!N171,"-",'Basis-Tabelle-Samen'!J171,"-garden-to-go-lite-maltese.jpg")),
IF($C$1="Niederländisch - NL",HYPERLINK(CONCATENATE("https://www.saflax.de/0-WVK-Retail/Bilder-Pictures/SAFLAX-",'Basis-Tabelle-Samen'!N171,"-",'Basis-Tabelle-Samen'!J171,"-garden-to-go-lite-dutch.jpg")),
IF($C$1="Norwegisch - NO",HYPERLINK(CONCATENATE("https://www.saflax.de/0-WVK-Retail/Bilder-Pictures/SAFLAX-",'Basis-Tabelle-Samen'!N171,"-",'Basis-Tabelle-Samen'!J171,"-garden-to-go-lite-nowegian.jpg")),
IF($C$1="Polnisch - PL",HYPERLINK(CONCATENATE("https://www.saflax.de/0-WVK-Retail/Bilder-Pictures/SAFLAX-",'Basis-Tabelle-Samen'!N171,"-",'Basis-Tabelle-Samen'!J171,"-garden-to-go-lite-polish.jpg")),
IF($C$1="Portugiesisch - PT",HYPERLINK(CONCATENATE("https://www.saflax.de/0-WVK-Retail/Bilder-Pictures/SAFLAX-",'Basis-Tabelle-Samen'!N171,"-",'Basis-Tabelle-Samen'!J171,"-garden-to-go-lite-portuguese.jpg")),
IF($C$1="Rumänisch - RO",HYPERLINK(CONCATENATE("https://www.saflax.de/0-WVK-Retail/Bilder-Pictures/SAFLAX-",'Basis-Tabelle-Samen'!N171,"-",'Basis-Tabelle-Samen'!J171,"-garden-to-go-lite-romanian.jpg")),
IF($C$1="Schwedisch - SE",HYPERLINK(CONCATENATE("https://www.saflax.de/0-WVK-Retail/Bilder-Pictures/SAFLAX-",'Basis-Tabelle-Samen'!N171,"-",'Basis-Tabelle-Samen'!J171,"-garden-to-go-lite-swedish.jpg")),
IF($C$1="Slowakisch - SK",HYPERLINK(CONCATENATE("https://www.saflax.de/0-WVK-Retail/Bilder-Pictures/SAFLAX-",'Basis-Tabelle-Samen'!N171,"-",'Basis-Tabelle-Samen'!J171,"-garden-to-go-lite-slovak.jpg")),
IF($C$1="Slowenisch - SI",HYPERLINK(CONCATENATE("https://www.saflax.de/0-WVK-Retail/Bilder-Pictures/SAFLAX-",'Basis-Tabelle-Samen'!N171,"-",'Basis-Tabelle-Samen'!J171,"-garden-to-go-lite-slovenian.jpg")),
IF($C$1="Spanisch - ES",HYPERLINK(CONCATENATE("https://www.saflax.de/0-WVK-Retail/Bilder-Pictures/SAFLAX-",'Basis-Tabelle-Samen'!N171,"-",'Basis-Tabelle-Samen'!J171,"-garden-to-go-lite-spanish.jpg")),
IF($C$1="Tschechisch - CZ",HYPERLINK(CONCATENATE("https://www.saflax.de/0-WVK-Retail/Bilder-Pictures/SAFLAX-",'Basis-Tabelle-Samen'!N171,"-",'Basis-Tabelle-Samen'!J171,"-garden-to-go-lite-czech.jpg")),
IF($C$1="Türkisch - TR",HYPERLINK(CONCATENATE("https://www.saflax.de/0-WVK-Retail/Bilder-Pictures/SAFLAX-",'Basis-Tabelle-Samen'!N171,"-",'Basis-Tabelle-Samen'!J171,"-garden-to-go-lite-turkish.jpg")),
IF($C$1="Ungarisch - HU",HYPERLINK(CONCATENATE("https://www.saflax.de/0-WVK-Retail/Bilder-Pictures/SAFLAX-",'Basis-Tabelle-Samen'!N171,"-",'Basis-Tabelle-Samen'!J171,"-garden-to-go-lite-hungarian.jpg")),
" ACHTUNG")))))))))))))))))))))))))))))</f>
        <v>https://www.saflax.de/0-WVK-Retail/Bilder-Pictures/SAFLAX-88652-brassica-oleracea-garden-to-go-lite-english.jpg</v>
      </c>
      <c r="AO132" s="330" t="str">
        <f>IF(J132&lt;1,"",
IF($C$1="Bulgarisch - BG",HYPERLINK(CONCATENATE("https://www.saflax.de/0-WVK-Retail/Bilder-Pictures/SAFLAX-",'Basis-Tabelle-Samen'!Q171,"-",'Basis-Tabelle-Samen'!J171,"-garden-to-go-bulgarian.jpg")),
IF($C$1="Dänisch - DK",HYPERLINK(CONCATENATE("https://www.saflax.de/0-WVK-Retail/Bilder-Pictures/SAFLAX-",'Basis-Tabelle-Samen'!Q171,"-",'Basis-Tabelle-Samen'!J171,"-garden-to-go-danish.jpg")),
IF($C$1="Deutsch - DE",HYPERLINK(CONCATENATE("https://www.saflax.de/0-WVK-Retail/Bilder-Pictures/SAFLAX-",'Basis-Tabelle-Samen'!Q171,"-",'Basis-Tabelle-Samen'!J171,"-garden-to-go-german.jpg")),
IF($C$1="Englisch - UK",HYPERLINK(CONCATENATE("https://www.saflax.de/0-WVK-Retail/Bilder-Pictures/SAFLAX-",'Basis-Tabelle-Samen'!Q171,"-",'Basis-Tabelle-Samen'!J171,"-garden-to-go-english.jpg")),
IF($C$1="Estnisch - EE",HYPERLINK(CONCATENATE("https://www.saflax.de/0-WVK-Retail/Bilder-Pictures/SAFLAX-",'Basis-Tabelle-Samen'!Q171,"-",'Basis-Tabelle-Samen'!J171,"-garden-to-go-estonian.jpg")),
IF($C$1="Finnisch - FI",HYPERLINK(CONCATENATE("https://www.saflax.de/0-WVK-Retail/Bilder-Pictures/SAFLAX-",'Basis-Tabelle-Samen'!Q171,"-",'Basis-Tabelle-Samen'!J171,"-garden-to-go-finnish.jpg")),
IF($C$1="Französisch - FR",HYPERLINK(CONCATENATE("https://www.saflax.de/0-WVK-Retail/Bilder-Pictures/SAFLAX-",'Basis-Tabelle-Samen'!Q171,"-",'Basis-Tabelle-Samen'!J171,"-garden-to-go-french.jpg")),
IF($C$1="Griechisch - GR",HYPERLINK(CONCATENATE("https://www.saflax.de/0-WVK-Retail/Bilder-Pictures/SAFLAX-",'Basis-Tabelle-Samen'!Q171,"-",'Basis-Tabelle-Samen'!J171,"-garden-to-go-greek.jpg")),
IF($C$1="Irisch - IE",HYPERLINK(CONCATENATE("https://www.saflax.de/0-WVK-Retail/Bilder-Pictures/SAFLAX-",'Basis-Tabelle-Samen'!Q171,"-",'Basis-Tabelle-Samen'!J171,"-garden-to-go-irish.jpg")),
IF($C$1="Isländisch - IS",HYPERLINK(CONCATENATE("https://www.saflax.de/0-WVK-Retail/Bilder-Pictures/SAFLAX-",'Basis-Tabelle-Samen'!Q171,"-",'Basis-Tabelle-Samen'!J171,"-garden-to-go-icelandic.jpg")),
IF($C$1="Italienisch - IT",HYPERLINK(CONCATENATE("https://www.saflax.de/0-WVK-Retail/Bilder-Pictures/SAFLAX-",'Basis-Tabelle-Samen'!Q171,"-",'Basis-Tabelle-Samen'!J171,"-garden-to-go-italian.jpg")),
IF($C$1="Japanisch - JP",HYPERLINK(CONCATENATE("https://www.saflax.de/0-WVK-Retail/Bilder-Pictures/SAFLAX-",'Basis-Tabelle-Samen'!Q171,"-",'Basis-Tabelle-Samen'!J171,"-garden-to-go-japanese.jpg")),
IF($C$1="Kroatisch - HR",HYPERLINK(CONCATENATE("https://www.saflax.de/0-WVK-Retail/Bilder-Pictures/SAFLAX-",'Basis-Tabelle-Samen'!Q171,"-",'Basis-Tabelle-Samen'!J171,"-garden-to-go-croatian.jpg")),
IF($C$1="Lettisch - LV",HYPERLINK(CONCATENATE("https://www.saflax.de/0-WVK-Retail/Bilder-Pictures/SAFLAX-",'Basis-Tabelle-Samen'!Q171,"-",'Basis-Tabelle-Samen'!J171,"-garden-to-go-latvian.jpg")),
IF($C$1="Litauisch - LT",HYPERLINK(CONCATENATE("https://www.saflax.de/0-WVK-Retail/Bilder-Pictures/SAFLAX-",'Basis-Tabelle-Samen'!Q171,"-",'Basis-Tabelle-Samen'!J171,"-garden-to-go-lithuanian.jpg")),
IF($C$1="Maltesisch - MT",HYPERLINK(CONCATENATE("https://www.saflax.de/0-WVK-Retail/Bilder-Pictures/SAFLAX-",'Basis-Tabelle-Samen'!Q171,"-",'Basis-Tabelle-Samen'!J171,"-garden-to-go-maltese.jpg")),
IF($C$1="Niederländisch - NL",HYPERLINK(CONCATENATE("https://www.saflax.de/0-WVK-Retail/Bilder-Pictures/SAFLAX-",'Basis-Tabelle-Samen'!Q171,"-",'Basis-Tabelle-Samen'!J171,"-garden-to-go-dutch.jpg")),
IF($C$1="Norwegisch - NO",HYPERLINK(CONCATENATE("https://www.saflax.de/0-WVK-Retail/Bilder-Pictures/SAFLAX-",'Basis-Tabelle-Samen'!Q171,"-",'Basis-Tabelle-Samen'!J171,"-garden-to-go-nowegian.jpg")),
IF($C$1="Polnisch - PL",HYPERLINK(CONCATENATE("https://www.saflax.de/0-WVK-Retail/Bilder-Pictures/SAFLAX-",'Basis-Tabelle-Samen'!Q171,"-",'Basis-Tabelle-Samen'!J171,"-garden-to-go-polish.jpg")),
IF($C$1="Portugiesisch - PT",HYPERLINK(CONCATENATE("https://www.saflax.de/0-WVK-Retail/Bilder-Pictures/SAFLAX-",'Basis-Tabelle-Samen'!Q171,"-",'Basis-Tabelle-Samen'!J171,"-garden-to-go-portuguese.jpg")),
IF($C$1="Rumänisch - RO",HYPERLINK(CONCATENATE("https://www.saflax.de/0-WVK-Retail/Bilder-Pictures/SAFLAX-",'Basis-Tabelle-Samen'!Q171,"-",'Basis-Tabelle-Samen'!J171,"-garden-to-go-romanian.jpg")),
IF($C$1="Schwedisch - SE",HYPERLINK(CONCATENATE("https://www.saflax.de/0-WVK-Retail/Bilder-Pictures/SAFLAX-",'Basis-Tabelle-Samen'!Q171,"-",'Basis-Tabelle-Samen'!J171,"-garden-to-go-swedish.jpg")),
IF($C$1="Slowakisch - SK",HYPERLINK(CONCATENATE("https://www.saflax.de/0-WVK-Retail/Bilder-Pictures/SAFLAX-",'Basis-Tabelle-Samen'!Q171,"-",'Basis-Tabelle-Samen'!J171,"-garden-to-go-slovak.jpg")),
IF($C$1="Slowenisch - SI",HYPERLINK(CONCATENATE("https://www.saflax.de/0-WVK-Retail/Bilder-Pictures/SAFLAX-",'Basis-Tabelle-Samen'!Q171,"-",'Basis-Tabelle-Samen'!J171,"-garden-to-go-slovenian.jpg")),
IF($C$1="Spanisch - ES",HYPERLINK(CONCATENATE("https://www.saflax.de/0-WVK-Retail/Bilder-Pictures/SAFLAX-",'Basis-Tabelle-Samen'!Q171,"-",'Basis-Tabelle-Samen'!J171,"-garden-to-go-spanish.jpg")),
IF($C$1="Tschechisch - CZ",HYPERLINK(CONCATENATE("https://www.saflax.de/0-WVK-Retail/Bilder-Pictures/SAFLAX-",'Basis-Tabelle-Samen'!Q171,"-",'Basis-Tabelle-Samen'!J171,"-garden-to-go-czech.jpg")),
IF($C$1="Türkisch - TR",HYPERLINK(CONCATENATE("https://www.saflax.de/0-WVK-Retail/Bilder-Pictures/SAFLAX-",'Basis-Tabelle-Samen'!Q171,"-",'Basis-Tabelle-Samen'!J171,"-garden-to-go-turkish.jpg")),
IF($C$1="Ungarisch - HU",HYPERLINK(CONCATENATE("https://www.saflax.de/0-WVK-Retail/Bilder-Pictures/SAFLAX-",'Basis-Tabelle-Samen'!Q171,"-",'Basis-Tabelle-Samen'!J171,"-garden-to-go-hungarian.jpg")),
" ACHTUNG")))))))))))))))))))))))))))))</f>
        <v>https://www.saflax.de/0-WVK-Retail/Bilder-Pictures/SAFLAX-58652-brassica-oleracea-garden-to-go-english.jpg</v>
      </c>
      <c r="AP132" s="330" t="str">
        <f>IF(K132&lt;1,"",
IF($C$1="Bulgarisch - BG",HYPERLINK(CONCATENATE("https://www.saflax.de/0-WVK-Retail/Bilder-Pictures/SAFLAX-",'Basis-Tabelle-Samen'!T171,"-",'Basis-Tabelle-Samen'!J171,"-cultivation-set-bulgarian.jpg")),
IF($C$1="Dänisch - DK",HYPERLINK(CONCATENATE("https://www.saflax.de/0-WVK-Retail/Bilder-Pictures/SAFLAX-",'Basis-Tabelle-Samen'!T171,"-",'Basis-Tabelle-Samen'!J171,"-cultivation-set-danish.jpg")),
IF($C$1="Deutsch - DE",HYPERLINK(CONCATENATE("https://www.saflax.de/0-WVK-Retail/Bilder-Pictures/SAFLAX-",'Basis-Tabelle-Samen'!T171,"-",'Basis-Tabelle-Samen'!J171,"-cultivation-set-german.jpg")),
IF($C$1="Englisch - UK",HYPERLINK(CONCATENATE("https://www.saflax.de/0-WVK-Retail/Bilder-Pictures/SAFLAX-",'Basis-Tabelle-Samen'!T171,"-",'Basis-Tabelle-Samen'!J171,"-cultivation-set-english.jpg")),
IF($C$1="Estnisch - EE",HYPERLINK(CONCATENATE("https://www.saflax.de/0-WVK-Retail/Bilder-Pictures/SAFLAX-",'Basis-Tabelle-Samen'!T171,"-",'Basis-Tabelle-Samen'!J171,"-cultivation-set-estonian.jpg")),
IF($C$1="Finnisch - FI",HYPERLINK(CONCATENATE("https://www.saflax.de/0-WVK-Retail/Bilder-Pictures/SAFLAX-",'Basis-Tabelle-Samen'!T171,"-",'Basis-Tabelle-Samen'!J171,"-cultivation-set-finnish.jpg")),
IF($C$1="Französisch - FR",HYPERLINK(CONCATENATE("https://www.saflax.de/0-WVK-Retail/Bilder-Pictures/SAFLAX-",'Basis-Tabelle-Samen'!T171,"-",'Basis-Tabelle-Samen'!J171,"-cultivation-set-french.jpg")),
IF($C$1="Griechisch - GR",HYPERLINK(CONCATENATE("https://www.saflax.de/0-WVK-Retail/Bilder-Pictures/SAFLAX-",'Basis-Tabelle-Samen'!T171,"-",'Basis-Tabelle-Samen'!J171,"-cultivation-set-greek.jpg")),
IF($C$1="Irisch - IE",HYPERLINK(CONCATENATE("https://www.saflax.de/0-WVK-Retail/Bilder-Pictures/SAFLAX-",'Basis-Tabelle-Samen'!T171,"-",'Basis-Tabelle-Samen'!J171,"-cultivation-set-irish.jpg")),
IF($C$1="Isländisch - IS",HYPERLINK(CONCATENATE("https://www.saflax.de/0-WVK-Retail/Bilder-Pictures/SAFLAX-",'Basis-Tabelle-Samen'!T171,"-",'Basis-Tabelle-Samen'!J171,"-cultivation-set-icelandic.jpg")),
IF($C$1="Italienisch - IT",HYPERLINK(CONCATENATE("https://www.saflax.de/0-WVK-Retail/Bilder-Pictures/SAFLAX-",'Basis-Tabelle-Samen'!T171,"-",'Basis-Tabelle-Samen'!J171,"-cultivation-set-italian.jpg")),
IF($C$1="Japanisch - JP",HYPERLINK(CONCATENATE("https://www.saflax.de/0-WVK-Retail/Bilder-Pictures/SAFLAX-",'Basis-Tabelle-Samen'!T171,"-",'Basis-Tabelle-Samen'!J171,"-cultivation-set-japanese.jpg")),
IF($C$1="Kroatisch - HR",HYPERLINK(CONCATENATE("https://www.saflax.de/0-WVK-Retail/Bilder-Pictures/SAFLAX-",'Basis-Tabelle-Samen'!T171,"-",'Basis-Tabelle-Samen'!J171,"-cultivation-set-croatian.jpg")),
IF($C$1="Lettisch - LV",HYPERLINK(CONCATENATE("https://www.saflax.de/0-WVK-Retail/Bilder-Pictures/SAFLAX-",'Basis-Tabelle-Samen'!T171,"-",'Basis-Tabelle-Samen'!J171,"-cultivation-set-latvian.jpg")),
IF($C$1="Litauisch - LT",HYPERLINK(CONCATENATE("https://www.saflax.de/0-WVK-Retail/Bilder-Pictures/SAFLAX-",'Basis-Tabelle-Samen'!T171,"-",'Basis-Tabelle-Samen'!J171,"-cultivation-set-lithuanian.jpg")),
IF($C$1="Maltesisch - MT",HYPERLINK(CONCATENATE("https://www.saflax.de/0-WVK-Retail/Bilder-Pictures/SAFLAX-",'Basis-Tabelle-Samen'!T171,"-",'Basis-Tabelle-Samen'!J171,"-cultivation-set-maltese.jpg")),
IF($C$1="Niederländisch - NL",HYPERLINK(CONCATENATE("https://www.saflax.de/0-WVK-Retail/Bilder-Pictures/SAFLAX-",'Basis-Tabelle-Samen'!T171,"-",'Basis-Tabelle-Samen'!J171,"-cultivation-set-dutch.jpg")),
IF($C$1="Norwegisch - NO",HYPERLINK(CONCATENATE("https://www.saflax.de/0-WVK-Retail/Bilder-Pictures/SAFLAX-",'Basis-Tabelle-Samen'!T171,"-",'Basis-Tabelle-Samen'!J171,"-cultivation-set-nowegian.jpg")),
IF($C$1="Polnisch - PL",HYPERLINK(CONCATENATE("https://www.saflax.de/0-WVK-Retail/Bilder-Pictures/SAFLAX-",'Basis-Tabelle-Samen'!T171,"-",'Basis-Tabelle-Samen'!J171,"-cultivation-set-polish.jpg")),
IF($C$1="Portugiesisch - PT",HYPERLINK(CONCATENATE("https://www.saflax.de/0-WVK-Retail/Bilder-Pictures/SAFLAX-",'Basis-Tabelle-Samen'!T171,"-",'Basis-Tabelle-Samen'!J171,"-cultivation-set-portuguese.jpg")),
IF($C$1="Rumänisch - RO",HYPERLINK(CONCATENATE("https://www.saflax.de/0-WVK-Retail/Bilder-Pictures/SAFLAX-",'Basis-Tabelle-Samen'!T171,"-",'Basis-Tabelle-Samen'!J171,"-cultivation-set-romanian.jpg")),
IF($C$1="Schwedisch - SE",HYPERLINK(CONCATENATE("https://www.saflax.de/0-WVK-Retail/Bilder-Pictures/SAFLAX-",'Basis-Tabelle-Samen'!T171,"-",'Basis-Tabelle-Samen'!J171,"-cultivation-set-swedish.jpg")),
IF($C$1="Slowakisch - SK",HYPERLINK(CONCATENATE("https://www.saflax.de/0-WVK-Retail/Bilder-Pictures/SAFLAX-",'Basis-Tabelle-Samen'!T171,"-",'Basis-Tabelle-Samen'!J171,"-cultivation-set-slovak.jpg")),
IF($C$1="Slowenisch - SI",HYPERLINK(CONCATENATE("https://www.saflax.de/0-WVK-Retail/Bilder-Pictures/SAFLAX-",'Basis-Tabelle-Samen'!T171,"-",'Basis-Tabelle-Samen'!J171,"-cultivation-set-slovenian.jpg")),
IF($C$1="Spanisch - ES",HYPERLINK(CONCATENATE("https://www.saflax.de/0-WVK-Retail/Bilder-Pictures/SAFLAX-",'Basis-Tabelle-Samen'!T171,"-",'Basis-Tabelle-Samen'!J171,"-cultivation-set-spanish.jpg")),
IF($C$1="Tschechisch - CZ",HYPERLINK(CONCATENATE("https://www.saflax.de/0-WVK-Retail/Bilder-Pictures/SAFLAX-",'Basis-Tabelle-Samen'!T171,"-",'Basis-Tabelle-Samen'!J171,"-cultivation-set-czech.jpg")),
IF($C$1="Türkisch - TR",HYPERLINK(CONCATENATE("https://www.saflax.de/0-WVK-Retail/Bilder-Pictures/SAFLAX-",'Basis-Tabelle-Samen'!T171,"-",'Basis-Tabelle-Samen'!J171,"-cultivation-set-turkish.jpg")),
IF($C$1="Ungarisch - HU",HYPERLINK(CONCATENATE("https://www.saflax.de/0-WVK-Retail/Bilder-Pictures/SAFLAX-",'Basis-Tabelle-Samen'!T171,"-",'Basis-Tabelle-Samen'!J171,"-cultivation-set-hungarian.jpg")),
" ACHTUNG")))))))))))))))))))))))))))))</f>
        <v>https://www.saflax.de/0-WVK-Retail/Bilder-Pictures/SAFLAX-38652-brassica-oleracea-cultivation-set-english.jpg</v>
      </c>
      <c r="AQ132" s="330" t="str">
        <f>IF(L132&lt;1,"",
IF($C$1="Bulgarisch - BG",HYPERLINK(CONCATENATE("https://www.saflax.de/0-WVK-Retail/Bilder-Pictures/SAFLAX-",'Basis-Tabelle-Samen'!W171,"-",'Basis-Tabelle-Samen'!J171,"-garden-in-the-bag-bulgarian.jpg")),
IF($C$1="Dänisch - DK",HYPERLINK(CONCATENATE("https://www.saflax.de/0-WVK-Retail/Bilder-Pictures/SAFLAX-",'Basis-Tabelle-Samen'!W171,"-",'Basis-Tabelle-Samen'!J171,"-garden-in-the-bag-danish.jpg")),
IF($C$1="Deutsch - DE",HYPERLINK(CONCATENATE("https://www.saflax.de/0-WVK-Retail/Bilder-Pictures/SAFLAX-",'Basis-Tabelle-Samen'!W171,"-",'Basis-Tabelle-Samen'!J171,"-garden-in-the-bag-german.jpg")),
IF($C$1="Englisch - UK",HYPERLINK(CONCATENATE("https://www.saflax.de/0-WVK-Retail/Bilder-Pictures/SAFLAX-",'Basis-Tabelle-Samen'!W171,"-",'Basis-Tabelle-Samen'!J171,"-garden-in-the-bag-english.jpg")),
IF($C$1="Estnisch - EE",HYPERLINK(CONCATENATE("https://www.saflax.de/0-WVK-Retail/Bilder-Pictures/SAFLAX-",'Basis-Tabelle-Samen'!W171,"-",'Basis-Tabelle-Samen'!J171,"-garden-in-the-bag-estonian.jpg")),
IF($C$1="Finnisch - FI",HYPERLINK(CONCATENATE("https://www.saflax.de/0-WVK-Retail/Bilder-Pictures/SAFLAX-",'Basis-Tabelle-Samen'!W171,"-",'Basis-Tabelle-Samen'!J171,"-garden-in-the-bag-finnish.jpg")),
IF($C$1="Französisch - FR",HYPERLINK(CONCATENATE("https://www.saflax.de/0-WVK-Retail/Bilder-Pictures/SAFLAX-",'Basis-Tabelle-Samen'!W171,"-",'Basis-Tabelle-Samen'!J171,"-garden-in-the-bag-french.jpg")),
IF($C$1="Griechisch - GR",HYPERLINK(CONCATENATE("https://www.saflax.de/0-WVK-Retail/Bilder-Pictures/SAFLAX-",'Basis-Tabelle-Samen'!W171,"-",'Basis-Tabelle-Samen'!J171,"-garden-in-the-bag-greek.jpg")),
IF($C$1="Irisch - IE",HYPERLINK(CONCATENATE("https://www.saflax.de/0-WVK-Retail/Bilder-Pictures/SAFLAX-",'Basis-Tabelle-Samen'!W171,"-",'Basis-Tabelle-Samen'!J171,"-garden-in-the-bag-irish.jpg")),
IF($C$1="Isländisch - IS",HYPERLINK(CONCATENATE("https://www.saflax.de/0-WVK-Retail/Bilder-Pictures/SAFLAX-",'Basis-Tabelle-Samen'!W171,"-",'Basis-Tabelle-Samen'!J171,"-garden-in-the-bag-icelandic.jpg")),
IF($C$1="Italienisch - IT",HYPERLINK(CONCATENATE("https://www.saflax.de/0-WVK-Retail/Bilder-Pictures/SAFLAX-",'Basis-Tabelle-Samen'!W171,"-",'Basis-Tabelle-Samen'!J171,"-garden-in-the-bag-italian.jpg")),
IF($C$1="Japanisch - JP",HYPERLINK(CONCATENATE("https://www.saflax.de/0-WVK-Retail/Bilder-Pictures/SAFLAX-",'Basis-Tabelle-Samen'!W171,"-",'Basis-Tabelle-Samen'!J171,"-garden-in-the-bag-japanese.jpg")),
IF($C$1="Kroatisch - HR",HYPERLINK(CONCATENATE("https://www.saflax.de/0-WVK-Retail/Bilder-Pictures/SAFLAX-",'Basis-Tabelle-Samen'!W171,"-",'Basis-Tabelle-Samen'!J171,"-garden-in-the-bag-croatian.jpg")),
IF($C$1="Lettisch - LV",HYPERLINK(CONCATENATE("https://www.saflax.de/0-WVK-Retail/Bilder-Pictures/SAFLAX-",'Basis-Tabelle-Samen'!W171,"-",'Basis-Tabelle-Samen'!J171,"-garden-in-the-bag-latvian.jpg")),
IF($C$1="Litauisch - LT",HYPERLINK(CONCATENATE("https://www.saflax.de/0-WVK-Retail/Bilder-Pictures/SAFLAX-",'Basis-Tabelle-Samen'!W171,"-",'Basis-Tabelle-Samen'!J171,"-garden-in-the-bag-lithuanian.jpg")),
IF($C$1="Maltesisch - MT",HYPERLINK(CONCATENATE("https://www.saflax.de/0-WVK-Retail/Bilder-Pictures/SAFLAX-",'Basis-Tabelle-Samen'!W171,"-",'Basis-Tabelle-Samen'!J171,"-garden-in-the-bag-maltese.jpg")),
IF($C$1="Niederländisch - NL",HYPERLINK(CONCATENATE("https://www.saflax.de/0-WVK-Retail/Bilder-Pictures/SAFLAX-",'Basis-Tabelle-Samen'!W171,"-",'Basis-Tabelle-Samen'!J171,"-garden-in-the-bag-dutch.jpg")),
IF($C$1="Norwegisch - NO",HYPERLINK(CONCATENATE("https://www.saflax.de/0-WVK-Retail/Bilder-Pictures/SAFLAX-",'Basis-Tabelle-Samen'!W171,"-",'Basis-Tabelle-Samen'!J171,"-garden-in-the-bag-nowegian.jpg")),
IF($C$1="Polnisch - PL",HYPERLINK(CONCATENATE("https://www.saflax.de/0-WVK-Retail/Bilder-Pictures/SAFLAX-",'Basis-Tabelle-Samen'!W171,"-",'Basis-Tabelle-Samen'!J171,"-garden-in-the-bag-polish.jpg")),
IF($C$1="Portugiesisch - PT",HYPERLINK(CONCATENATE("https://www.saflax.de/0-WVK-Retail/Bilder-Pictures/SAFLAX-",'Basis-Tabelle-Samen'!W171,"-",'Basis-Tabelle-Samen'!J171,"-garden-in-the-bag-portuguese.jpg")),
IF($C$1="Rumänisch - RO",HYPERLINK(CONCATENATE("https://www.saflax.de/0-WVK-Retail/Bilder-Pictures/SAFLAX-",'Basis-Tabelle-Samen'!W171,"-",'Basis-Tabelle-Samen'!J171,"-garden-in-the-bag-romanian.jpg")),
IF($C$1="Schwedisch - SE",HYPERLINK(CONCATENATE("https://www.saflax.de/0-WVK-Retail/Bilder-Pictures/SAFLAX-",'Basis-Tabelle-Samen'!W171,"-",'Basis-Tabelle-Samen'!J171,"-garden-in-the-bag-swedish.jpg")),
IF($C$1="Slowakisch - SK",HYPERLINK(CONCATENATE("https://www.saflax.de/0-WVK-Retail/Bilder-Pictures/SAFLAX-",'Basis-Tabelle-Samen'!W171,"-",'Basis-Tabelle-Samen'!J171,"-garden-in-the-bag-slovak.jpg")),
IF($C$1="Slowenisch - SI",HYPERLINK(CONCATENATE("https://www.saflax.de/0-WVK-Retail/Bilder-Pictures/SAFLAX-",'Basis-Tabelle-Samen'!W171,"-",'Basis-Tabelle-Samen'!J171,"-garden-in-the-bag-slovenian.jpg")),
IF($C$1="Spanisch - ES",HYPERLINK(CONCATENATE("https://www.saflax.de/0-WVK-Retail/Bilder-Pictures/SAFLAX-",'Basis-Tabelle-Samen'!W171,"-",'Basis-Tabelle-Samen'!J171,"-garden-in-the-bag-spanish.jpg")),
IF($C$1="Tschechisch - CZ",HYPERLINK(CONCATENATE("https://www.saflax.de/0-WVK-Retail/Bilder-Pictures/SAFLAX-",'Basis-Tabelle-Samen'!W171,"-",'Basis-Tabelle-Samen'!J171,"-garden-in-the-bag-czech.jpg")),
IF($C$1="Türkisch - TR",HYPERLINK(CONCATENATE("https://www.saflax.de/0-WVK-Retail/Bilder-Pictures/SAFLAX-",'Basis-Tabelle-Samen'!W171,"-",'Basis-Tabelle-Samen'!J171,"-garden-in-the-bag-turkish.jpg")),
IF($C$1="Ungarisch - HU",HYPERLINK(CONCATENATE("https://www.saflax.de/0-WVK-Retail/Bilder-Pictures/SAFLAX-",'Basis-Tabelle-Samen'!W171,"-",'Basis-Tabelle-Samen'!J171,"-garden-in-the-bag-hungarian.jpg")),
" ACHTUNG")))))))))))))))))))))))))))))</f>
        <v>https://www.saflax.de/0-WVK-Retail/Bilder-Pictures/SAFLAX-68652-brassica-oleracea-garden-in-the-bag-english.jpg</v>
      </c>
    </row>
    <row r="133" spans="1:43" ht="17.100000000000001" customHeight="1" x14ac:dyDescent="0.2">
      <c r="A133" s="318" t="str">
        <f>IF('Basis-Tabelle-Samen'!A157="","",IF($C$1="Deutsch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33" s="319" t="str">
        <f>'Basis-Tabelle-Samen'!I157</f>
        <v>Daucus carota subsp. sativus</v>
      </c>
      <c r="C133" s="316" t="str">
        <f>IF($C$1="Bulgarisch - BG",'Basis-Tabelle-Samen'!Z157,
IF($C$1="Dänisch - DK",'Basis-Tabelle-Samen'!AA157,
IF($C$1="Deutsch - DE",'Basis-Tabelle-Samen'!AB157,
IF($C$1="Englisch - UK",'Basis-Tabelle-Samen'!AC157,
IF($C$1="Estnisch - EE",'Basis-Tabelle-Samen'!AD157,
IF($C$1="Finnisch - FI",'Basis-Tabelle-Samen'!AE157,
IF($C$1="Französisch - FR",'Basis-Tabelle-Samen'!AF157,
IF($C$1="Griechisch - GR",'Basis-Tabelle-Samen'!AG157,
IF($C$1="Irisch - IE",'Basis-Tabelle-Samen'!AH157,
IF($C$1="Isländisch - IS",'Basis-Tabelle-Samen'!AI157,
IF($C$1="Italienisch - IT",'Basis-Tabelle-Samen'!AJ157,
IF($C$1="Japanisch - JP",'Basis-Tabelle-Samen'!AK157,
IF($C$1="Kroatisch - HR",'Basis-Tabelle-Samen'!AL157,
IF($C$1="Lettisch - LV",'Basis-Tabelle-Samen'!AM157,
IF($C$1="Litauisch - LT",'Basis-Tabelle-Samen'!AN157,
IF($C$1="Maltesisch - MT",'Basis-Tabelle-Samen'!AO157,
IF($C$1="Niederländisch - NL",'Basis-Tabelle-Samen'!AP157,
IF($C$1="Norwegisch - NO",'Basis-Tabelle-Samen'!AQ157,
IF($C$1="Polnisch - PL",'Basis-Tabelle-Samen'!AR157,
IF($C$1="Portugiesisch - PT",'Basis-Tabelle-Samen'!AS157,
IF($C$1="Rumänisch - RO",'Basis-Tabelle-Samen'!AT157,
IF($C$1="Schwedisch - SE",'Basis-Tabelle-Samen'!AU157,
IF($C$1="Slowakisch - SK",'Basis-Tabelle-Samen'!AV157,
IF($C$1="Slowenisch - SI",'Basis-Tabelle-Samen'!AW157,
IF($C$1="Spanisch - ES",'Basis-Tabelle-Samen'!AX157,
IF($C$1="Tschechisch - CZ",'Basis-Tabelle-Samen'!AY157,
IF($C$1="Türkisch - TR",'Basis-Tabelle-Samen'!AZ157,
IF($C$1="Ungarisch - HU",'Basis-Tabelle-Samen'!BA157,
" ACHTUNG"))))))))))))))))))))))))))))</f>
        <v>Organic - Carrot - Early Nantes</v>
      </c>
      <c r="D133" s="320">
        <f>'Basis-Tabelle-Samen'!F157</f>
        <v>1500</v>
      </c>
      <c r="E133" s="321" t="str">
        <f>'Basis-Tabelle-Samen'!H157</f>
        <v>7 %</v>
      </c>
      <c r="F133" s="322" t="str">
        <f>IF('Basis-Tabelle-Samen'!G157="","",'Basis-Tabelle-Samen'!G157)</f>
        <v>02</v>
      </c>
      <c r="G133" s="320">
        <f>'Basis-Tabelle-Samen'!C157</f>
        <v>18502</v>
      </c>
      <c r="H133" s="323">
        <f>'Basis-Tabelle-Samen'!D157</f>
        <v>4055473185026</v>
      </c>
      <c r="I133" s="324">
        <f>'Basis-Tabelle-Samen'!E157</f>
        <v>2.0499999999999998</v>
      </c>
      <c r="J133" s="325">
        <f t="shared" ref="J133:J196" si="2">IF(G133&lt;1,"",IF($C$1="Deutsch - DE",10,12))</f>
        <v>12</v>
      </c>
      <c r="K133" s="326">
        <f>'Basis-Tabelle-Samen'!K157</f>
        <v>78502</v>
      </c>
      <c r="L133" s="323">
        <f>'Basis-Tabelle-Samen'!L157</f>
        <v>4055473785028</v>
      </c>
      <c r="M133" s="324">
        <f>'Basis-Tabelle-Samen'!M157</f>
        <v>2.4500000000000002</v>
      </c>
      <c r="N133" s="326">
        <f>IF(K133&lt;1,"",'3'!$I$15)</f>
        <v>15</v>
      </c>
      <c r="O133" s="327">
        <f>IF(K133&lt;1,"",'3'!$J$11)</f>
        <v>90</v>
      </c>
      <c r="P133" s="326">
        <f>'Basis-Tabelle-Samen'!N157</f>
        <v>88502</v>
      </c>
      <c r="Q133" s="323">
        <f>'Basis-Tabelle-Samen'!O157</f>
        <v>4055473885025</v>
      </c>
      <c r="R133" s="328">
        <f>'Basis-Tabelle-Samen'!P157</f>
        <v>3.75</v>
      </c>
      <c r="S133" s="326">
        <f>IF(R133&lt;1,"",'3'!$M$15)</f>
        <v>18</v>
      </c>
      <c r="T133" s="327">
        <f>IF(R133&lt;1,"",'3'!$N$11)</f>
        <v>72</v>
      </c>
      <c r="U133" s="326">
        <f>'Basis-Tabelle-Samen'!Q157</f>
        <v>58502</v>
      </c>
      <c r="V133" s="323">
        <f>'Basis-Tabelle-Samen'!R157</f>
        <v>4055473585024</v>
      </c>
      <c r="W133" s="324">
        <f>'Basis-Tabelle-Samen'!S157</f>
        <v>4.95</v>
      </c>
      <c r="X133" s="326">
        <f>IF(U133&lt;1,"",'3'!$Q$15)</f>
        <v>6</v>
      </c>
      <c r="Y133" s="327">
        <f>IF(U133&lt;1,"",'3'!$R$11)</f>
        <v>24</v>
      </c>
      <c r="Z133" s="326">
        <f>'Basis-Tabelle-Samen'!T157</f>
        <v>38502</v>
      </c>
      <c r="AA133" s="323">
        <f>'Basis-Tabelle-Samen'!U157</f>
        <v>4055473385020</v>
      </c>
      <c r="AB133" s="324">
        <f>'Basis-Tabelle-Samen'!V157</f>
        <v>6.75</v>
      </c>
      <c r="AC133" s="326">
        <f>IF(Z133&lt;1,"",'3'!$U$15)</f>
        <v>6</v>
      </c>
      <c r="AD133" s="327">
        <f>IF(Z133&lt;1,"",'3'!$V$11)</f>
        <v>24</v>
      </c>
      <c r="AE133" s="326">
        <f>'Basis-Tabelle-Samen'!W157</f>
        <v>68502</v>
      </c>
      <c r="AF133" s="323">
        <f>'Basis-Tabelle-Samen'!X157</f>
        <v>4055473685021</v>
      </c>
      <c r="AG133" s="324">
        <f>'Basis-Tabelle-Samen'!Y157</f>
        <v>2.95</v>
      </c>
      <c r="AH133" s="326">
        <f>IF(AE133&lt;1,"",'3'!$Y$15)</f>
        <v>8</v>
      </c>
      <c r="AI133" s="327">
        <f>IF(AE133&lt;1,"",'3'!$Z$11)</f>
        <v>64</v>
      </c>
      <c r="AJ133" s="315"/>
      <c r="AK133" s="316" t="str">
        <f>IF(G133&lt;1,"",
IF($C$1="Bulgarisch - BG",HYPERLINK(CONCATENATE("https://www.saflax.de/0-WVK-Retail/Bilder-Pictures/SAFLAX-",'Basis-Tabelle-Samen'!C157,"-",'Basis-Tabelle-Samen'!J157,"-seed-package-front-cr-bulgarian.jpg")),
IF($C$1="Dänisch - DK",HYPERLINK(CONCATENATE("https://www.saflax.de/0-WVK-Retail/Bilder-Pictures/SAFLAX-",'Basis-Tabelle-Samen'!C157,"-",'Basis-Tabelle-Samen'!J157,"-seed-package-front-cr-danish.jpg")),
IF($C$1="Deutsch - DE",HYPERLINK(CONCATENATE("https://www.saflax.de/0-WVK-Retail/Bilder-Pictures/SAFLAX-",'Basis-Tabelle-Samen'!C157,"-",'Basis-Tabelle-Samen'!J157,"-seed-package-front-cr-german.jpg")),
IF($C$1="Englisch - UK",HYPERLINK(CONCATENATE("https://www.saflax.de/0-WVK-Retail/Bilder-Pictures/SAFLAX-",'Basis-Tabelle-Samen'!C157,"-",'Basis-Tabelle-Samen'!J157,"-seed-package-front-cr-english.jpg")),
IF($C$1="Estnisch - EE",HYPERLINK(CONCATENATE("https://www.saflax.de/0-WVK-Retail/Bilder-Pictures/SAFLAX-",'Basis-Tabelle-Samen'!C157,"-",'Basis-Tabelle-Samen'!J157,"-seed-package-front-cr-estonian.jpg")),
IF($C$1="Finnisch - FI",HYPERLINK(CONCATENATE("https://www.saflax.de/0-WVK-Retail/Bilder-Pictures/SAFLAX-",'Basis-Tabelle-Samen'!C157,"-",'Basis-Tabelle-Samen'!J157,"-seed-package-front-cr-finnish.jpg")),
IF($C$1="Französisch - FR",HYPERLINK(CONCATENATE("https://www.saflax.de/0-WVK-Retail/Bilder-Pictures/SAFLAX-",'Basis-Tabelle-Samen'!C157,"-",'Basis-Tabelle-Samen'!J157,"-seed-package-front-cr-french.jpg")),
IF($C$1="Griechisch - GR",HYPERLINK(CONCATENATE("https://www.saflax.de/0-WVK-Retail/Bilder-Pictures/SAFLAX-",'Basis-Tabelle-Samen'!C157,"-",'Basis-Tabelle-Samen'!J157,"-seed-package-front-cr-greek.jpg")),
IF($C$1="Irisch - IE",HYPERLINK(CONCATENATE("https://www.saflax.de/0-WVK-Retail/Bilder-Pictures/SAFLAX-",'Basis-Tabelle-Samen'!C157,"-",'Basis-Tabelle-Samen'!J157,"-seed-package-front-cr-irish.jpg")),
IF($C$1="Isländisch - IS",HYPERLINK(CONCATENATE("https://www.saflax.de/0-WVK-Retail/Bilder-Pictures/SAFLAX-",'Basis-Tabelle-Samen'!C157,"-",'Basis-Tabelle-Samen'!J157,"-seed-package-front-cr-icelandic.jpg")),
IF($C$1="Italienisch - IT",HYPERLINK(CONCATENATE("https://www.saflax.de/0-WVK-Retail/Bilder-Pictures/SAFLAX-",'Basis-Tabelle-Samen'!C157,"-",'Basis-Tabelle-Samen'!J157,"-seed-package-front-cr-italian.jpg")),
IF($C$1="Japanisch - JP",HYPERLINK(CONCATENATE("https://www.saflax.de/0-WVK-Retail/Bilder-Pictures/SAFLAX-",'Basis-Tabelle-Samen'!C157,"-",'Basis-Tabelle-Samen'!J157,"-seed-package-front-cr-japanese.jpg")),
IF($C$1="Kroatisch - HR",HYPERLINK(CONCATENATE("https://www.saflax.de/0-WVK-Retail/Bilder-Pictures/SAFLAX-",'Basis-Tabelle-Samen'!C157,"-",'Basis-Tabelle-Samen'!J157,"-seed-package-front-cr-croatian.jpg")),
IF($C$1="Lettisch - LV",HYPERLINK(CONCATENATE("https://www.saflax.de/0-WVK-Retail/Bilder-Pictures/SAFLAX-",'Basis-Tabelle-Samen'!C157,"-",'Basis-Tabelle-Samen'!J157,"-seed-package-front-cr-latvian.jpg")),
IF($C$1="Litauisch - LT",HYPERLINK(CONCATENATE("https://www.saflax.de/0-WVK-Retail/Bilder-Pictures/SAFLAX-",'Basis-Tabelle-Samen'!C157,"-",'Basis-Tabelle-Samen'!J157,"-seed-package-front-cr-lithuanian.jpg")),
IF($C$1="Maltesisch - MT",HYPERLINK(CONCATENATE("https://www.saflax.de/0-WVK-Retail/Bilder-Pictures/SAFLAX-",'Basis-Tabelle-Samen'!C157,"-",'Basis-Tabelle-Samen'!J157,"-seed-package-front-cr-maltese.jpg")),
IF($C$1="Niederländisch - NL",HYPERLINK(CONCATENATE("https://www.saflax.de/0-WVK-Retail/Bilder-Pictures/SAFLAX-",'Basis-Tabelle-Samen'!C157,"-",'Basis-Tabelle-Samen'!J157,"-seed-package-front-cr-dutch.jpg")),
IF($C$1="Norwegisch - NO",HYPERLINK(CONCATENATE("https://www.saflax.de/0-WVK-Retail/Bilder-Pictures/SAFLAX-",'Basis-Tabelle-Samen'!C157,"-",'Basis-Tabelle-Samen'!J157,"-seed-package-front-cr-nowegian.jpg")),
IF($C$1="Polnisch - PL",HYPERLINK(CONCATENATE("https://www.saflax.de/0-WVK-Retail/Bilder-Pictures/SAFLAX-",'Basis-Tabelle-Samen'!C157,"-",'Basis-Tabelle-Samen'!J157,"-seed-package-front-cr-polish.jpg")),
IF($C$1="Portugiesisch - PT",HYPERLINK(CONCATENATE("https://www.saflax.de/0-WVK-Retail/Bilder-Pictures/SAFLAX-",'Basis-Tabelle-Samen'!C157,"-",'Basis-Tabelle-Samen'!J157,"-seed-package-front-cr-portuguese.jpg")),
IF($C$1="Rumänisch - RO",HYPERLINK(CONCATENATE("https://www.saflax.de/0-WVK-Retail/Bilder-Pictures/SAFLAX-",'Basis-Tabelle-Samen'!C157,"-",'Basis-Tabelle-Samen'!J157,"-seed-package-front-cr-romanian.jpg")),
IF($C$1="Schwedisch - SE",HYPERLINK(CONCATENATE("https://www.saflax.de/0-WVK-Retail/Bilder-Pictures/SAFLAX-",'Basis-Tabelle-Samen'!C157,"-",'Basis-Tabelle-Samen'!J157,"-seed-package-front-cr-swedish.jpg")),
IF($C$1="Slowakisch - SK",HYPERLINK(CONCATENATE("https://www.saflax.de/0-WVK-Retail/Bilder-Pictures/SAFLAX-",'Basis-Tabelle-Samen'!C157,"-",'Basis-Tabelle-Samen'!J157,"-seed-package-front-cr-slovak.jpg")),
IF($C$1="Slowenisch - SI",HYPERLINK(CONCATENATE("https://www.saflax.de/0-WVK-Retail/Bilder-Pictures/SAFLAX-",'Basis-Tabelle-Samen'!C157,"-",'Basis-Tabelle-Samen'!J157,"-seed-package-front-cr-slovenian.jpg")),
IF($C$1="Spanisch - ES",HYPERLINK(CONCATENATE("https://www.saflax.de/0-WVK-Retail/Bilder-Pictures/SAFLAX-",'Basis-Tabelle-Samen'!C157,"-",'Basis-Tabelle-Samen'!J157,"-seed-package-front-cr-spanish.jpg")),
IF($C$1="Tschechisch - CZ",HYPERLINK(CONCATENATE("https://www.saflax.de/0-WVK-Retail/Bilder-Pictures/SAFLAX-",'Basis-Tabelle-Samen'!C157,"-",'Basis-Tabelle-Samen'!J157,"-seed-package-front-cr-czech.jpg")),
IF($C$1="Türkisch - TR",HYPERLINK(CONCATENATE("https://www.saflax.de/0-WVK-Retail/Bilder-Pictures/SAFLAX-",'Basis-Tabelle-Samen'!C157,"-",'Basis-Tabelle-Samen'!J157,"-seed-package-front-cr-turkish.jpg")),
IF($C$1="Ungarisch - HU",HYPERLINK(CONCATENATE("https://www.saflax.de/0-WVK-Retail/Bilder-Pictures/SAFLAX-",'Basis-Tabelle-Samen'!C157,"-",'Basis-Tabelle-Samen'!J157,"-seed-package-front-cr-hungarian.jpg")),
" ACHTUNG")))))))))))))))))))))))))))))</f>
        <v>https://www.saflax.de/0-WVK-Retail/Bilder-Pictures/SAFLAX-18502-daucus-carota-seed-package-front-cr-english.jpg</v>
      </c>
      <c r="AL133" s="330" t="str">
        <f>IF(G133&lt;1,"",
IF($C$1="Bulgarisch - BG",HYPERLINK(CONCATENATE("https://www.saflax.de/0-WVK-Retail/Bilder-Pictures/SAFLAX-",'Basis-Tabelle-Samen'!C157,"-",'Basis-Tabelle-Samen'!J157,"-seed-package-back-cr-bulgarian.jpg")),
IF($C$1="Dänisch - DK",HYPERLINK(CONCATENATE("https://www.saflax.de/0-WVK-Retail/Bilder-Pictures/SAFLAX-",'Basis-Tabelle-Samen'!C157,"-",'Basis-Tabelle-Samen'!J157,"-seed-package-back-cr-danish.jpg")),
IF($C$1="Deutsch - DE",HYPERLINK(CONCATENATE("https://www.saflax.de/0-WVK-Retail/Bilder-Pictures/SAFLAX-",'Basis-Tabelle-Samen'!C157,"-",'Basis-Tabelle-Samen'!J157,"-seed-package-back-cr-german.jpg")),
IF($C$1="Englisch - UK",HYPERLINK(CONCATENATE("https://www.saflax.de/0-WVK-Retail/Bilder-Pictures/SAFLAX-",'Basis-Tabelle-Samen'!C157,"-",'Basis-Tabelle-Samen'!J157,"-seed-package-back-cr-english.jpg")),
IF($C$1="Estnisch - EE",HYPERLINK(CONCATENATE("https://www.saflax.de/0-WVK-Retail/Bilder-Pictures/SAFLAX-",'Basis-Tabelle-Samen'!C157,"-",'Basis-Tabelle-Samen'!J157,"-seed-package-back-cr-estonian.jpg")),
IF($C$1="Finnisch - FI",HYPERLINK(CONCATENATE("https://www.saflax.de/0-WVK-Retail/Bilder-Pictures/SAFLAX-",'Basis-Tabelle-Samen'!C157,"-",'Basis-Tabelle-Samen'!J157,"-seed-package-back-cr-finnish.jpg")),
IF($C$1="Französisch - FR",HYPERLINK(CONCATENATE("https://www.saflax.de/0-WVK-Retail/Bilder-Pictures/SAFLAX-",'Basis-Tabelle-Samen'!C157,"-",'Basis-Tabelle-Samen'!J157,"-seed-package-back-cr-french.jpg")),
IF($C$1="Griechisch - GR",HYPERLINK(CONCATENATE("https://www.saflax.de/0-WVK-Retail/Bilder-Pictures/SAFLAX-",'Basis-Tabelle-Samen'!C157,"-",'Basis-Tabelle-Samen'!J157,"-seed-package-back-cr-greek.jpg")),
IF($C$1="Irisch - IE",HYPERLINK(CONCATENATE("https://www.saflax.de/0-WVK-Retail/Bilder-Pictures/SAFLAX-",'Basis-Tabelle-Samen'!C157,"-",'Basis-Tabelle-Samen'!J157,"-seed-package-back-cr-irish.jpg")),
IF($C$1="Isländisch - IS",HYPERLINK(CONCATENATE("https://www.saflax.de/0-WVK-Retail/Bilder-Pictures/SAFLAX-",'Basis-Tabelle-Samen'!C157,"-",'Basis-Tabelle-Samen'!J157,"-seed-package-back-cr-icelandic.jpg")),
IF($C$1="Italienisch - IT",HYPERLINK(CONCATENATE("https://www.saflax.de/0-WVK-Retail/Bilder-Pictures/SAFLAX-",'Basis-Tabelle-Samen'!C157,"-",'Basis-Tabelle-Samen'!J157,"-seed-package-back-cr-italian.jpg")),
IF($C$1="Japanisch - JP",HYPERLINK(CONCATENATE("https://www.saflax.de/0-WVK-Retail/Bilder-Pictures/SAFLAX-",'Basis-Tabelle-Samen'!C157,"-",'Basis-Tabelle-Samen'!J157,"-seed-package-back-cr-japanese.jpg")),
IF($C$1="Kroatisch - HR",HYPERLINK(CONCATENATE("https://www.saflax.de/0-WVK-Retail/Bilder-Pictures/SAFLAX-",'Basis-Tabelle-Samen'!C157,"-",'Basis-Tabelle-Samen'!J157,"-seed-package-back-cr-croatian.jpg")),
IF($C$1="Lettisch - LV",HYPERLINK(CONCATENATE("https://www.saflax.de/0-WVK-Retail/Bilder-Pictures/SAFLAX-",'Basis-Tabelle-Samen'!C157,"-",'Basis-Tabelle-Samen'!J157,"-seed-package-back-cr-latvian.jpg")),
IF($C$1="Litauisch - LT",HYPERLINK(CONCATENATE("https://www.saflax.de/0-WVK-Retail/Bilder-Pictures/SAFLAX-",'Basis-Tabelle-Samen'!C157,"-",'Basis-Tabelle-Samen'!J157,"-seed-package-back-cr-lithuanian.jpg")),
IF($C$1="Maltesisch - MT",HYPERLINK(CONCATENATE("https://www.saflax.de/0-WVK-Retail/Bilder-Pictures/SAFLAX-",'Basis-Tabelle-Samen'!C157,"-",'Basis-Tabelle-Samen'!J157,"-seed-package-back-cr-maltese.jpg")),
IF($C$1="Niederländisch - NL",HYPERLINK(CONCATENATE("https://www.saflax.de/0-WVK-Retail/Bilder-Pictures/SAFLAX-",'Basis-Tabelle-Samen'!C157,"-",'Basis-Tabelle-Samen'!J157,"-seed-package-back-cr-dutch.jpg")),
IF($C$1="Norwegisch - NO",HYPERLINK(CONCATENATE("https://www.saflax.de/0-WVK-Retail/Bilder-Pictures/SAFLAX-",'Basis-Tabelle-Samen'!C157,"-",'Basis-Tabelle-Samen'!J157,"-seed-package-back-cr-nowegian.jpg")),
IF($C$1="Polnisch - PL",HYPERLINK(CONCATENATE("https://www.saflax.de/0-WVK-Retail/Bilder-Pictures/SAFLAX-",'Basis-Tabelle-Samen'!C157,"-",'Basis-Tabelle-Samen'!J157,"-seed-package-back-cr-polish.jpg")),
IF($C$1="Portugiesisch - PT",HYPERLINK(CONCATENATE("https://www.saflax.de/0-WVK-Retail/Bilder-Pictures/SAFLAX-",'Basis-Tabelle-Samen'!C157,"-",'Basis-Tabelle-Samen'!J157,"-seed-package-back-cr-portuguese.jpg")),
IF($C$1="Rumänisch - RO",HYPERLINK(CONCATENATE("https://www.saflax.de/0-WVK-Retail/Bilder-Pictures/SAFLAX-",'Basis-Tabelle-Samen'!C157,"-",'Basis-Tabelle-Samen'!J157,"-seed-package-back-cr-romanian.jpg")),
IF($C$1="Schwedisch - SE",HYPERLINK(CONCATENATE("https://www.saflax.de/0-WVK-Retail/Bilder-Pictures/SAFLAX-",'Basis-Tabelle-Samen'!C157,"-",'Basis-Tabelle-Samen'!J157,"-seed-package-back-cr-swedish.jpg")),
IF($C$1="Slowakisch - SK",HYPERLINK(CONCATENATE("https://www.saflax.de/0-WVK-Retail/Bilder-Pictures/SAFLAX-",'Basis-Tabelle-Samen'!C157,"-",'Basis-Tabelle-Samen'!J157,"-seed-package-back-cr-slovak.jpg")),
IF($C$1="Slowenisch - SI",HYPERLINK(CONCATENATE("https://www.saflax.de/0-WVK-Retail/Bilder-Pictures/SAFLAX-",'Basis-Tabelle-Samen'!C157,"-",'Basis-Tabelle-Samen'!J157,"-seed-package-back-cr-slovenian.jpg")),
IF($C$1="Spanisch - ES",HYPERLINK(CONCATENATE("https://www.saflax.de/0-WVK-Retail/Bilder-Pictures/SAFLAX-",'Basis-Tabelle-Samen'!C157,"-",'Basis-Tabelle-Samen'!J157,"-seed-package-back-cr-spanish.jpg")),
IF($C$1="Tschechisch - CZ",HYPERLINK(CONCATENATE("https://www.saflax.de/0-WVK-Retail/Bilder-Pictures/SAFLAX-",'Basis-Tabelle-Samen'!C157,"-",'Basis-Tabelle-Samen'!J157,"-seed-package-back-cr-czech.jpg")),
IF($C$1="Türkisch - TR",HYPERLINK(CONCATENATE("https://www.saflax.de/0-WVK-Retail/Bilder-Pictures/SAFLAX-",'Basis-Tabelle-Samen'!C157,"-",'Basis-Tabelle-Samen'!J157,"-seed-package-back-cr-turkish.jpg")),
IF($C$1="Ungarisch - HU",HYPERLINK(CONCATENATE("https://www.saflax.de/0-WVK-Retail/Bilder-Pictures/SAFLAX-",'Basis-Tabelle-Samen'!C157,"-",'Basis-Tabelle-Samen'!J157,"-seed-package-back-cr-hungarian.jpg")),
" ACHTUNG")))))))))))))))))))))))))))))</f>
        <v>https://www.saflax.de/0-WVK-Retail/Bilder-Pictures/SAFLAX-18502-daucus-carota-seed-package-back-cr-english.jpg</v>
      </c>
      <c r="AM133" s="330" t="str">
        <f>IF(H133&lt;1,"",
IF($C$1="Bulgarisch - BG",HYPERLINK(CONCATENATE("https://www.saflax.de/0-WVK-Retail/Bilder-Pictures/SAFLAX-",'Basis-Tabelle-Samen'!K157,"-",'Basis-Tabelle-Samen'!J157,"-garden-to-go-mini-bulgarian.jpg")),
IF($C$1="Dänisch - DK",HYPERLINK(CONCATENATE("https://www.saflax.de/0-WVK-Retail/Bilder-Pictures/SAFLAX-",'Basis-Tabelle-Samen'!K157,"-",'Basis-Tabelle-Samen'!J157,"-garden-to-go-mini-danish.jpg")),
IF($C$1="Deutsch - DE",HYPERLINK(CONCATENATE("https://www.saflax.de/0-WVK-Retail/Bilder-Pictures/SAFLAX-",'Basis-Tabelle-Samen'!K157,"-",'Basis-Tabelle-Samen'!J157,"-garden-to-go-mini-german.jpg")),
IF($C$1="Englisch - UK",HYPERLINK(CONCATENATE("https://www.saflax.de/0-WVK-Retail/Bilder-Pictures/SAFLAX-",'Basis-Tabelle-Samen'!K157,"-",'Basis-Tabelle-Samen'!J157,"-garden-to-go-mini-english.jpg")),
IF($C$1="Estnisch - EE",HYPERLINK(CONCATENATE("https://www.saflax.de/0-WVK-Retail/Bilder-Pictures/SAFLAX-",'Basis-Tabelle-Samen'!K157,"-",'Basis-Tabelle-Samen'!J157,"-garden-to-go-mini-estonian.jpg")),
IF($C$1="Finnisch - FI",HYPERLINK(CONCATENATE("https://www.saflax.de/0-WVK-Retail/Bilder-Pictures/SAFLAX-",'Basis-Tabelle-Samen'!K157,"-",'Basis-Tabelle-Samen'!J157,"-garden-to-go-mini-finnish.jpg")),
IF($C$1="Französisch - FR",HYPERLINK(CONCATENATE("https://www.saflax.de/0-WVK-Retail/Bilder-Pictures/SAFLAX-",'Basis-Tabelle-Samen'!K157,"-",'Basis-Tabelle-Samen'!J157,"-garden-to-go-mini-french.jpg")),
IF($C$1="Griechisch - GR",HYPERLINK(CONCATENATE("https://www.saflax.de/0-WVK-Retail/Bilder-Pictures/SAFLAX-",'Basis-Tabelle-Samen'!K157,"-",'Basis-Tabelle-Samen'!J157,"-garden-to-go-mini-greek.jpg")),
IF($C$1="Irisch - IE",HYPERLINK(CONCATENATE("https://www.saflax.de/0-WVK-Retail/Bilder-Pictures/SAFLAX-",'Basis-Tabelle-Samen'!K157,"-",'Basis-Tabelle-Samen'!J157,"-garden-to-go-mini-irish.jpg")),
IF($C$1="Isländisch - IS",HYPERLINK(CONCATENATE("https://www.saflax.de/0-WVK-Retail/Bilder-Pictures/SAFLAX-",'Basis-Tabelle-Samen'!K157,"-",'Basis-Tabelle-Samen'!J157,"-garden-to-go-mini-icelandic.jpg")),
IF($C$1="Italienisch - IT",HYPERLINK(CONCATENATE("https://www.saflax.de/0-WVK-Retail/Bilder-Pictures/SAFLAX-",'Basis-Tabelle-Samen'!K157,"-",'Basis-Tabelle-Samen'!J157,"-garden-to-go-mini-italian.jpg")),
IF($C$1="Japanisch - JP",HYPERLINK(CONCATENATE("https://www.saflax.de/0-WVK-Retail/Bilder-Pictures/SAFLAX-",'Basis-Tabelle-Samen'!K157,"-",'Basis-Tabelle-Samen'!J157,"-garden-to-go-mini-japanese.jpg")),
IF($C$1="Kroatisch - HR",HYPERLINK(CONCATENATE("https://www.saflax.de/0-WVK-Retail/Bilder-Pictures/SAFLAX-",'Basis-Tabelle-Samen'!K157,"-",'Basis-Tabelle-Samen'!J157,"-garden-to-go-mini-croatian.jpg")),
IF($C$1="Lettisch - LV",HYPERLINK(CONCATENATE("https://www.saflax.de/0-WVK-Retail/Bilder-Pictures/SAFLAX-",'Basis-Tabelle-Samen'!K157,"-",'Basis-Tabelle-Samen'!J157,"-garden-to-go-mini-latvian.jpg")),
IF($C$1="Litauisch - LT",HYPERLINK(CONCATENATE("https://www.saflax.de/0-WVK-Retail/Bilder-Pictures/SAFLAX-",'Basis-Tabelle-Samen'!K157,"-",'Basis-Tabelle-Samen'!J157,"-garden-to-go-mini-lithuanian.jpg")),
IF($C$1="Maltesisch - MT",HYPERLINK(CONCATENATE("https://www.saflax.de/0-WVK-Retail/Bilder-Pictures/SAFLAX-",'Basis-Tabelle-Samen'!K157,"-",'Basis-Tabelle-Samen'!J157,"-garden-to-go-mini-maltese.jpg")),
IF($C$1="Niederländisch - NL",HYPERLINK(CONCATENATE("https://www.saflax.de/0-WVK-Retail/Bilder-Pictures/SAFLAX-",'Basis-Tabelle-Samen'!K157,"-",'Basis-Tabelle-Samen'!J157,"-garden-to-go-mini-dutch.jpg")),
IF($C$1="Norwegisch - NO",HYPERLINK(CONCATENATE("https://www.saflax.de/0-WVK-Retail/Bilder-Pictures/SAFLAX-",'Basis-Tabelle-Samen'!K157,"-",'Basis-Tabelle-Samen'!J157,"-garden-to-go-mini-nowegian.jpg")),
IF($C$1="Polnisch - PL",HYPERLINK(CONCATENATE("https://www.saflax.de/0-WVK-Retail/Bilder-Pictures/SAFLAX-",'Basis-Tabelle-Samen'!K157,"-",'Basis-Tabelle-Samen'!J157,"-garden-to-go-mini-polish.jpg")),
IF($C$1="Portugiesisch - PT",HYPERLINK(CONCATENATE("https://www.saflax.de/0-WVK-Retail/Bilder-Pictures/SAFLAX-",'Basis-Tabelle-Samen'!K157,"-",'Basis-Tabelle-Samen'!J157,"-garden-to-go-mini-portuguese.jpg")),
IF($C$1="Rumänisch - RO",HYPERLINK(CONCATENATE("https://www.saflax.de/0-WVK-Retail/Bilder-Pictures/SAFLAX-",'Basis-Tabelle-Samen'!K157,"-",'Basis-Tabelle-Samen'!J157,"-garden-to-go-mini-romanian.jpg")),
IF($C$1="Schwedisch - SE",HYPERLINK(CONCATENATE("https://www.saflax.de/0-WVK-Retail/Bilder-Pictures/SAFLAX-",'Basis-Tabelle-Samen'!K157,"-",'Basis-Tabelle-Samen'!J157,"-garden-to-go-mini-swedish.jpg")),
IF($C$1="Slowakisch - SK",HYPERLINK(CONCATENATE("https://www.saflax.de/0-WVK-Retail/Bilder-Pictures/SAFLAX-",'Basis-Tabelle-Samen'!K157,"-",'Basis-Tabelle-Samen'!J157,"-garden-to-go-mini-slovak.jpg")),
IF($C$1="Slowenisch - SI",HYPERLINK(CONCATENATE("https://www.saflax.de/0-WVK-Retail/Bilder-Pictures/SAFLAX-",'Basis-Tabelle-Samen'!K157,"-",'Basis-Tabelle-Samen'!J157,"-garden-to-go-mini-slovenian.jpg")),
IF($C$1="Spanisch - ES",HYPERLINK(CONCATENATE("https://www.saflax.de/0-WVK-Retail/Bilder-Pictures/SAFLAX-",'Basis-Tabelle-Samen'!K157,"-",'Basis-Tabelle-Samen'!J157,"-garden-to-go-mini-spanish.jpg")),
IF($C$1="Tschechisch - CZ",HYPERLINK(CONCATENATE("https://www.saflax.de/0-WVK-Retail/Bilder-Pictures/SAFLAX-",'Basis-Tabelle-Samen'!K157,"-",'Basis-Tabelle-Samen'!J157,"-garden-to-go-mini-czech.jpg")),
IF($C$1="Türkisch - TR",HYPERLINK(CONCATENATE("https://www.saflax.de/0-WVK-Retail/Bilder-Pictures/SAFLAX-",'Basis-Tabelle-Samen'!K157,"-",'Basis-Tabelle-Samen'!J157,"-garden-to-go-mini-turkish.jpg")),
IF($C$1="Ungarisch - HU",HYPERLINK(CONCATENATE("https://www.saflax.de/0-WVK-Retail/Bilder-Pictures/SAFLAX-",'Basis-Tabelle-Samen'!K157,"-",'Basis-Tabelle-Samen'!J157,"-garden-to-go-mini-hungarian.jpg")),
" ACHTUNG")))))))))))))))))))))))))))))</f>
        <v>https://www.saflax.de/0-WVK-Retail/Bilder-Pictures/SAFLAX-78502-daucus-carota-garden-to-go-mini-english.jpg</v>
      </c>
      <c r="AN133" s="330" t="str">
        <f>IF(I133&lt;1,"",
IF($C$1="Bulgarisch - BG",HYPERLINK(CONCATENATE("https://www.saflax.de/0-WVK-Retail/Bilder-Pictures/SAFLAX-",'Basis-Tabelle-Samen'!N157,"-",'Basis-Tabelle-Samen'!J157,"-garden-to-go-lite-bulgarian.jpg")),
IF($C$1="Dänisch - DK",HYPERLINK(CONCATENATE("https://www.saflax.de/0-WVK-Retail/Bilder-Pictures/SAFLAX-",'Basis-Tabelle-Samen'!N157,"-",'Basis-Tabelle-Samen'!J157,"-garden-to-go-lite-danish.jpg")),
IF($C$1="Deutsch - DE",HYPERLINK(CONCATENATE("https://www.saflax.de/0-WVK-Retail/Bilder-Pictures/SAFLAX-",'Basis-Tabelle-Samen'!N157,"-",'Basis-Tabelle-Samen'!J157,"-garden-to-go-lite-german.jpg")),
IF($C$1="Englisch - UK",HYPERLINK(CONCATENATE("https://www.saflax.de/0-WVK-Retail/Bilder-Pictures/SAFLAX-",'Basis-Tabelle-Samen'!N157,"-",'Basis-Tabelle-Samen'!J157,"-garden-to-go-lite-english.jpg")),
IF($C$1="Estnisch - EE",HYPERLINK(CONCATENATE("https://www.saflax.de/0-WVK-Retail/Bilder-Pictures/SAFLAX-",'Basis-Tabelle-Samen'!N157,"-",'Basis-Tabelle-Samen'!J157,"-garden-to-go-lite-estonian.jpg")),
IF($C$1="Finnisch - FI",HYPERLINK(CONCATENATE("https://www.saflax.de/0-WVK-Retail/Bilder-Pictures/SAFLAX-",'Basis-Tabelle-Samen'!N157,"-",'Basis-Tabelle-Samen'!J157,"-garden-to-go-lite-finnish.jpg")),
IF($C$1="Französisch - FR",HYPERLINK(CONCATENATE("https://www.saflax.de/0-WVK-Retail/Bilder-Pictures/SAFLAX-",'Basis-Tabelle-Samen'!N157,"-",'Basis-Tabelle-Samen'!J157,"-garden-to-go-lite-french.jpg")),
IF($C$1="Griechisch - GR",HYPERLINK(CONCATENATE("https://www.saflax.de/0-WVK-Retail/Bilder-Pictures/SAFLAX-",'Basis-Tabelle-Samen'!N157,"-",'Basis-Tabelle-Samen'!J157,"-garden-to-go-lite-greek.jpg")),
IF($C$1="Irisch - IE",HYPERLINK(CONCATENATE("https://www.saflax.de/0-WVK-Retail/Bilder-Pictures/SAFLAX-",'Basis-Tabelle-Samen'!N157,"-",'Basis-Tabelle-Samen'!J157,"-garden-to-go-lite-irish.jpg")),
IF($C$1="Isländisch - IS",HYPERLINK(CONCATENATE("https://www.saflax.de/0-WVK-Retail/Bilder-Pictures/SAFLAX-",'Basis-Tabelle-Samen'!N157,"-",'Basis-Tabelle-Samen'!J157,"-garden-to-go-lite-icelandic.jpg")),
IF($C$1="Italienisch - IT",HYPERLINK(CONCATENATE("https://www.saflax.de/0-WVK-Retail/Bilder-Pictures/SAFLAX-",'Basis-Tabelle-Samen'!N157,"-",'Basis-Tabelle-Samen'!J157,"-garden-to-go-lite-italian.jpg")),
IF($C$1="Japanisch - JP",HYPERLINK(CONCATENATE("https://www.saflax.de/0-WVK-Retail/Bilder-Pictures/SAFLAX-",'Basis-Tabelle-Samen'!N157,"-",'Basis-Tabelle-Samen'!J157,"-garden-to-go-lite-japanese.jpg")),
IF($C$1="Kroatisch - HR",HYPERLINK(CONCATENATE("https://www.saflax.de/0-WVK-Retail/Bilder-Pictures/SAFLAX-",'Basis-Tabelle-Samen'!N157,"-",'Basis-Tabelle-Samen'!J157,"-garden-to-go-lite-croatian.jpg")),
IF($C$1="Lettisch - LV",HYPERLINK(CONCATENATE("https://www.saflax.de/0-WVK-Retail/Bilder-Pictures/SAFLAX-",'Basis-Tabelle-Samen'!N157,"-",'Basis-Tabelle-Samen'!J157,"-garden-to-go-lite-latvian.jpg")),
IF($C$1="Litauisch - LT",HYPERLINK(CONCATENATE("https://www.saflax.de/0-WVK-Retail/Bilder-Pictures/SAFLAX-",'Basis-Tabelle-Samen'!N157,"-",'Basis-Tabelle-Samen'!J157,"-garden-to-go-lite-lithuanian.jpg")),
IF($C$1="Maltesisch - MT",HYPERLINK(CONCATENATE("https://www.saflax.de/0-WVK-Retail/Bilder-Pictures/SAFLAX-",'Basis-Tabelle-Samen'!N157,"-",'Basis-Tabelle-Samen'!J157,"-garden-to-go-lite-maltese.jpg")),
IF($C$1="Niederländisch - NL",HYPERLINK(CONCATENATE("https://www.saflax.de/0-WVK-Retail/Bilder-Pictures/SAFLAX-",'Basis-Tabelle-Samen'!N157,"-",'Basis-Tabelle-Samen'!J157,"-garden-to-go-lite-dutch.jpg")),
IF($C$1="Norwegisch - NO",HYPERLINK(CONCATENATE("https://www.saflax.de/0-WVK-Retail/Bilder-Pictures/SAFLAX-",'Basis-Tabelle-Samen'!N157,"-",'Basis-Tabelle-Samen'!J157,"-garden-to-go-lite-nowegian.jpg")),
IF($C$1="Polnisch - PL",HYPERLINK(CONCATENATE("https://www.saflax.de/0-WVK-Retail/Bilder-Pictures/SAFLAX-",'Basis-Tabelle-Samen'!N157,"-",'Basis-Tabelle-Samen'!J157,"-garden-to-go-lite-polish.jpg")),
IF($C$1="Portugiesisch - PT",HYPERLINK(CONCATENATE("https://www.saflax.de/0-WVK-Retail/Bilder-Pictures/SAFLAX-",'Basis-Tabelle-Samen'!N157,"-",'Basis-Tabelle-Samen'!J157,"-garden-to-go-lite-portuguese.jpg")),
IF($C$1="Rumänisch - RO",HYPERLINK(CONCATENATE("https://www.saflax.de/0-WVK-Retail/Bilder-Pictures/SAFLAX-",'Basis-Tabelle-Samen'!N157,"-",'Basis-Tabelle-Samen'!J157,"-garden-to-go-lite-romanian.jpg")),
IF($C$1="Schwedisch - SE",HYPERLINK(CONCATENATE("https://www.saflax.de/0-WVK-Retail/Bilder-Pictures/SAFLAX-",'Basis-Tabelle-Samen'!N157,"-",'Basis-Tabelle-Samen'!J157,"-garden-to-go-lite-swedish.jpg")),
IF($C$1="Slowakisch - SK",HYPERLINK(CONCATENATE("https://www.saflax.de/0-WVK-Retail/Bilder-Pictures/SAFLAX-",'Basis-Tabelle-Samen'!N157,"-",'Basis-Tabelle-Samen'!J157,"-garden-to-go-lite-slovak.jpg")),
IF($C$1="Slowenisch - SI",HYPERLINK(CONCATENATE("https://www.saflax.de/0-WVK-Retail/Bilder-Pictures/SAFLAX-",'Basis-Tabelle-Samen'!N157,"-",'Basis-Tabelle-Samen'!J157,"-garden-to-go-lite-slovenian.jpg")),
IF($C$1="Spanisch - ES",HYPERLINK(CONCATENATE("https://www.saflax.de/0-WVK-Retail/Bilder-Pictures/SAFLAX-",'Basis-Tabelle-Samen'!N157,"-",'Basis-Tabelle-Samen'!J157,"-garden-to-go-lite-spanish.jpg")),
IF($C$1="Tschechisch - CZ",HYPERLINK(CONCATENATE("https://www.saflax.de/0-WVK-Retail/Bilder-Pictures/SAFLAX-",'Basis-Tabelle-Samen'!N157,"-",'Basis-Tabelle-Samen'!J157,"-garden-to-go-lite-czech.jpg")),
IF($C$1="Türkisch - TR",HYPERLINK(CONCATENATE("https://www.saflax.de/0-WVK-Retail/Bilder-Pictures/SAFLAX-",'Basis-Tabelle-Samen'!N157,"-",'Basis-Tabelle-Samen'!J157,"-garden-to-go-lite-turkish.jpg")),
IF($C$1="Ungarisch - HU",HYPERLINK(CONCATENATE("https://www.saflax.de/0-WVK-Retail/Bilder-Pictures/SAFLAX-",'Basis-Tabelle-Samen'!N157,"-",'Basis-Tabelle-Samen'!J157,"-garden-to-go-lite-hungarian.jpg")),
" ACHTUNG")))))))))))))))))))))))))))))</f>
        <v>https://www.saflax.de/0-WVK-Retail/Bilder-Pictures/SAFLAX-88502-daucus-carota-garden-to-go-lite-english.jpg</v>
      </c>
      <c r="AO133" s="330" t="str">
        <f>IF(J133&lt;1,"",
IF($C$1="Bulgarisch - BG",HYPERLINK(CONCATENATE("https://www.saflax.de/0-WVK-Retail/Bilder-Pictures/SAFLAX-",'Basis-Tabelle-Samen'!Q157,"-",'Basis-Tabelle-Samen'!J157,"-garden-to-go-bulgarian.jpg")),
IF($C$1="Dänisch - DK",HYPERLINK(CONCATENATE("https://www.saflax.de/0-WVK-Retail/Bilder-Pictures/SAFLAX-",'Basis-Tabelle-Samen'!Q157,"-",'Basis-Tabelle-Samen'!J157,"-garden-to-go-danish.jpg")),
IF($C$1="Deutsch - DE",HYPERLINK(CONCATENATE("https://www.saflax.de/0-WVK-Retail/Bilder-Pictures/SAFLAX-",'Basis-Tabelle-Samen'!Q157,"-",'Basis-Tabelle-Samen'!J157,"-garden-to-go-german.jpg")),
IF($C$1="Englisch - UK",HYPERLINK(CONCATENATE("https://www.saflax.de/0-WVK-Retail/Bilder-Pictures/SAFLAX-",'Basis-Tabelle-Samen'!Q157,"-",'Basis-Tabelle-Samen'!J157,"-garden-to-go-english.jpg")),
IF($C$1="Estnisch - EE",HYPERLINK(CONCATENATE("https://www.saflax.de/0-WVK-Retail/Bilder-Pictures/SAFLAX-",'Basis-Tabelle-Samen'!Q157,"-",'Basis-Tabelle-Samen'!J157,"-garden-to-go-estonian.jpg")),
IF($C$1="Finnisch - FI",HYPERLINK(CONCATENATE("https://www.saflax.de/0-WVK-Retail/Bilder-Pictures/SAFLAX-",'Basis-Tabelle-Samen'!Q157,"-",'Basis-Tabelle-Samen'!J157,"-garden-to-go-finnish.jpg")),
IF($C$1="Französisch - FR",HYPERLINK(CONCATENATE("https://www.saflax.de/0-WVK-Retail/Bilder-Pictures/SAFLAX-",'Basis-Tabelle-Samen'!Q157,"-",'Basis-Tabelle-Samen'!J157,"-garden-to-go-french.jpg")),
IF($C$1="Griechisch - GR",HYPERLINK(CONCATENATE("https://www.saflax.de/0-WVK-Retail/Bilder-Pictures/SAFLAX-",'Basis-Tabelle-Samen'!Q157,"-",'Basis-Tabelle-Samen'!J157,"-garden-to-go-greek.jpg")),
IF($C$1="Irisch - IE",HYPERLINK(CONCATENATE("https://www.saflax.de/0-WVK-Retail/Bilder-Pictures/SAFLAX-",'Basis-Tabelle-Samen'!Q157,"-",'Basis-Tabelle-Samen'!J157,"-garden-to-go-irish.jpg")),
IF($C$1="Isländisch - IS",HYPERLINK(CONCATENATE("https://www.saflax.de/0-WVK-Retail/Bilder-Pictures/SAFLAX-",'Basis-Tabelle-Samen'!Q157,"-",'Basis-Tabelle-Samen'!J157,"-garden-to-go-icelandic.jpg")),
IF($C$1="Italienisch - IT",HYPERLINK(CONCATENATE("https://www.saflax.de/0-WVK-Retail/Bilder-Pictures/SAFLAX-",'Basis-Tabelle-Samen'!Q157,"-",'Basis-Tabelle-Samen'!J157,"-garden-to-go-italian.jpg")),
IF($C$1="Japanisch - JP",HYPERLINK(CONCATENATE("https://www.saflax.de/0-WVK-Retail/Bilder-Pictures/SAFLAX-",'Basis-Tabelle-Samen'!Q157,"-",'Basis-Tabelle-Samen'!J157,"-garden-to-go-japanese.jpg")),
IF($C$1="Kroatisch - HR",HYPERLINK(CONCATENATE("https://www.saflax.de/0-WVK-Retail/Bilder-Pictures/SAFLAX-",'Basis-Tabelle-Samen'!Q157,"-",'Basis-Tabelle-Samen'!J157,"-garden-to-go-croatian.jpg")),
IF($C$1="Lettisch - LV",HYPERLINK(CONCATENATE("https://www.saflax.de/0-WVK-Retail/Bilder-Pictures/SAFLAX-",'Basis-Tabelle-Samen'!Q157,"-",'Basis-Tabelle-Samen'!J157,"-garden-to-go-latvian.jpg")),
IF($C$1="Litauisch - LT",HYPERLINK(CONCATENATE("https://www.saflax.de/0-WVK-Retail/Bilder-Pictures/SAFLAX-",'Basis-Tabelle-Samen'!Q157,"-",'Basis-Tabelle-Samen'!J157,"-garden-to-go-lithuanian.jpg")),
IF($C$1="Maltesisch - MT",HYPERLINK(CONCATENATE("https://www.saflax.de/0-WVK-Retail/Bilder-Pictures/SAFLAX-",'Basis-Tabelle-Samen'!Q157,"-",'Basis-Tabelle-Samen'!J157,"-garden-to-go-maltese.jpg")),
IF($C$1="Niederländisch - NL",HYPERLINK(CONCATENATE("https://www.saflax.de/0-WVK-Retail/Bilder-Pictures/SAFLAX-",'Basis-Tabelle-Samen'!Q157,"-",'Basis-Tabelle-Samen'!J157,"-garden-to-go-dutch.jpg")),
IF($C$1="Norwegisch - NO",HYPERLINK(CONCATENATE("https://www.saflax.de/0-WVK-Retail/Bilder-Pictures/SAFLAX-",'Basis-Tabelle-Samen'!Q157,"-",'Basis-Tabelle-Samen'!J157,"-garden-to-go-nowegian.jpg")),
IF($C$1="Polnisch - PL",HYPERLINK(CONCATENATE("https://www.saflax.de/0-WVK-Retail/Bilder-Pictures/SAFLAX-",'Basis-Tabelle-Samen'!Q157,"-",'Basis-Tabelle-Samen'!J157,"-garden-to-go-polish.jpg")),
IF($C$1="Portugiesisch - PT",HYPERLINK(CONCATENATE("https://www.saflax.de/0-WVK-Retail/Bilder-Pictures/SAFLAX-",'Basis-Tabelle-Samen'!Q157,"-",'Basis-Tabelle-Samen'!J157,"-garden-to-go-portuguese.jpg")),
IF($C$1="Rumänisch - RO",HYPERLINK(CONCATENATE("https://www.saflax.de/0-WVK-Retail/Bilder-Pictures/SAFLAX-",'Basis-Tabelle-Samen'!Q157,"-",'Basis-Tabelle-Samen'!J157,"-garden-to-go-romanian.jpg")),
IF($C$1="Schwedisch - SE",HYPERLINK(CONCATENATE("https://www.saflax.de/0-WVK-Retail/Bilder-Pictures/SAFLAX-",'Basis-Tabelle-Samen'!Q157,"-",'Basis-Tabelle-Samen'!J157,"-garden-to-go-swedish.jpg")),
IF($C$1="Slowakisch - SK",HYPERLINK(CONCATENATE("https://www.saflax.de/0-WVK-Retail/Bilder-Pictures/SAFLAX-",'Basis-Tabelle-Samen'!Q157,"-",'Basis-Tabelle-Samen'!J157,"-garden-to-go-slovak.jpg")),
IF($C$1="Slowenisch - SI",HYPERLINK(CONCATENATE("https://www.saflax.de/0-WVK-Retail/Bilder-Pictures/SAFLAX-",'Basis-Tabelle-Samen'!Q157,"-",'Basis-Tabelle-Samen'!J157,"-garden-to-go-slovenian.jpg")),
IF($C$1="Spanisch - ES",HYPERLINK(CONCATENATE("https://www.saflax.de/0-WVK-Retail/Bilder-Pictures/SAFLAX-",'Basis-Tabelle-Samen'!Q157,"-",'Basis-Tabelle-Samen'!J157,"-garden-to-go-spanish.jpg")),
IF($C$1="Tschechisch - CZ",HYPERLINK(CONCATENATE("https://www.saflax.de/0-WVK-Retail/Bilder-Pictures/SAFLAX-",'Basis-Tabelle-Samen'!Q157,"-",'Basis-Tabelle-Samen'!J157,"-garden-to-go-czech.jpg")),
IF($C$1="Türkisch - TR",HYPERLINK(CONCATENATE("https://www.saflax.de/0-WVK-Retail/Bilder-Pictures/SAFLAX-",'Basis-Tabelle-Samen'!Q157,"-",'Basis-Tabelle-Samen'!J157,"-garden-to-go-turkish.jpg")),
IF($C$1="Ungarisch - HU",HYPERLINK(CONCATENATE("https://www.saflax.de/0-WVK-Retail/Bilder-Pictures/SAFLAX-",'Basis-Tabelle-Samen'!Q157,"-",'Basis-Tabelle-Samen'!J157,"-garden-to-go-hungarian.jpg")),
" ACHTUNG")))))))))))))))))))))))))))))</f>
        <v>https://www.saflax.de/0-WVK-Retail/Bilder-Pictures/SAFLAX-58502-daucus-carota-garden-to-go-english.jpg</v>
      </c>
      <c r="AP133" s="330" t="str">
        <f>IF(K133&lt;1,"",
IF($C$1="Bulgarisch - BG",HYPERLINK(CONCATENATE("https://www.saflax.de/0-WVK-Retail/Bilder-Pictures/SAFLAX-",'Basis-Tabelle-Samen'!T157,"-",'Basis-Tabelle-Samen'!J157,"-cultivation-set-bulgarian.jpg")),
IF($C$1="Dänisch - DK",HYPERLINK(CONCATENATE("https://www.saflax.de/0-WVK-Retail/Bilder-Pictures/SAFLAX-",'Basis-Tabelle-Samen'!T157,"-",'Basis-Tabelle-Samen'!J157,"-cultivation-set-danish.jpg")),
IF($C$1="Deutsch - DE",HYPERLINK(CONCATENATE("https://www.saflax.de/0-WVK-Retail/Bilder-Pictures/SAFLAX-",'Basis-Tabelle-Samen'!T157,"-",'Basis-Tabelle-Samen'!J157,"-cultivation-set-german.jpg")),
IF($C$1="Englisch - UK",HYPERLINK(CONCATENATE("https://www.saflax.de/0-WVK-Retail/Bilder-Pictures/SAFLAX-",'Basis-Tabelle-Samen'!T157,"-",'Basis-Tabelle-Samen'!J157,"-cultivation-set-english.jpg")),
IF($C$1="Estnisch - EE",HYPERLINK(CONCATENATE("https://www.saflax.de/0-WVK-Retail/Bilder-Pictures/SAFLAX-",'Basis-Tabelle-Samen'!T157,"-",'Basis-Tabelle-Samen'!J157,"-cultivation-set-estonian.jpg")),
IF($C$1="Finnisch - FI",HYPERLINK(CONCATENATE("https://www.saflax.de/0-WVK-Retail/Bilder-Pictures/SAFLAX-",'Basis-Tabelle-Samen'!T157,"-",'Basis-Tabelle-Samen'!J157,"-cultivation-set-finnish.jpg")),
IF($C$1="Französisch - FR",HYPERLINK(CONCATENATE("https://www.saflax.de/0-WVK-Retail/Bilder-Pictures/SAFLAX-",'Basis-Tabelle-Samen'!T157,"-",'Basis-Tabelle-Samen'!J157,"-cultivation-set-french.jpg")),
IF($C$1="Griechisch - GR",HYPERLINK(CONCATENATE("https://www.saflax.de/0-WVK-Retail/Bilder-Pictures/SAFLAX-",'Basis-Tabelle-Samen'!T157,"-",'Basis-Tabelle-Samen'!J157,"-cultivation-set-greek.jpg")),
IF($C$1="Irisch - IE",HYPERLINK(CONCATENATE("https://www.saflax.de/0-WVK-Retail/Bilder-Pictures/SAFLAX-",'Basis-Tabelle-Samen'!T157,"-",'Basis-Tabelle-Samen'!J157,"-cultivation-set-irish.jpg")),
IF($C$1="Isländisch - IS",HYPERLINK(CONCATENATE("https://www.saflax.de/0-WVK-Retail/Bilder-Pictures/SAFLAX-",'Basis-Tabelle-Samen'!T157,"-",'Basis-Tabelle-Samen'!J157,"-cultivation-set-icelandic.jpg")),
IF($C$1="Italienisch - IT",HYPERLINK(CONCATENATE("https://www.saflax.de/0-WVK-Retail/Bilder-Pictures/SAFLAX-",'Basis-Tabelle-Samen'!T157,"-",'Basis-Tabelle-Samen'!J157,"-cultivation-set-italian.jpg")),
IF($C$1="Japanisch - JP",HYPERLINK(CONCATENATE("https://www.saflax.de/0-WVK-Retail/Bilder-Pictures/SAFLAX-",'Basis-Tabelle-Samen'!T157,"-",'Basis-Tabelle-Samen'!J157,"-cultivation-set-japanese.jpg")),
IF($C$1="Kroatisch - HR",HYPERLINK(CONCATENATE("https://www.saflax.de/0-WVK-Retail/Bilder-Pictures/SAFLAX-",'Basis-Tabelle-Samen'!T157,"-",'Basis-Tabelle-Samen'!J157,"-cultivation-set-croatian.jpg")),
IF($C$1="Lettisch - LV",HYPERLINK(CONCATENATE("https://www.saflax.de/0-WVK-Retail/Bilder-Pictures/SAFLAX-",'Basis-Tabelle-Samen'!T157,"-",'Basis-Tabelle-Samen'!J157,"-cultivation-set-latvian.jpg")),
IF($C$1="Litauisch - LT",HYPERLINK(CONCATENATE("https://www.saflax.de/0-WVK-Retail/Bilder-Pictures/SAFLAX-",'Basis-Tabelle-Samen'!T157,"-",'Basis-Tabelle-Samen'!J157,"-cultivation-set-lithuanian.jpg")),
IF($C$1="Maltesisch - MT",HYPERLINK(CONCATENATE("https://www.saflax.de/0-WVK-Retail/Bilder-Pictures/SAFLAX-",'Basis-Tabelle-Samen'!T157,"-",'Basis-Tabelle-Samen'!J157,"-cultivation-set-maltese.jpg")),
IF($C$1="Niederländisch - NL",HYPERLINK(CONCATENATE("https://www.saflax.de/0-WVK-Retail/Bilder-Pictures/SAFLAX-",'Basis-Tabelle-Samen'!T157,"-",'Basis-Tabelle-Samen'!J157,"-cultivation-set-dutch.jpg")),
IF($C$1="Norwegisch - NO",HYPERLINK(CONCATENATE("https://www.saflax.de/0-WVK-Retail/Bilder-Pictures/SAFLAX-",'Basis-Tabelle-Samen'!T157,"-",'Basis-Tabelle-Samen'!J157,"-cultivation-set-nowegian.jpg")),
IF($C$1="Polnisch - PL",HYPERLINK(CONCATENATE("https://www.saflax.de/0-WVK-Retail/Bilder-Pictures/SAFLAX-",'Basis-Tabelle-Samen'!T157,"-",'Basis-Tabelle-Samen'!J157,"-cultivation-set-polish.jpg")),
IF($C$1="Portugiesisch - PT",HYPERLINK(CONCATENATE("https://www.saflax.de/0-WVK-Retail/Bilder-Pictures/SAFLAX-",'Basis-Tabelle-Samen'!T157,"-",'Basis-Tabelle-Samen'!J157,"-cultivation-set-portuguese.jpg")),
IF($C$1="Rumänisch - RO",HYPERLINK(CONCATENATE("https://www.saflax.de/0-WVK-Retail/Bilder-Pictures/SAFLAX-",'Basis-Tabelle-Samen'!T157,"-",'Basis-Tabelle-Samen'!J157,"-cultivation-set-romanian.jpg")),
IF($C$1="Schwedisch - SE",HYPERLINK(CONCATENATE("https://www.saflax.de/0-WVK-Retail/Bilder-Pictures/SAFLAX-",'Basis-Tabelle-Samen'!T157,"-",'Basis-Tabelle-Samen'!J157,"-cultivation-set-swedish.jpg")),
IF($C$1="Slowakisch - SK",HYPERLINK(CONCATENATE("https://www.saflax.de/0-WVK-Retail/Bilder-Pictures/SAFLAX-",'Basis-Tabelle-Samen'!T157,"-",'Basis-Tabelle-Samen'!J157,"-cultivation-set-slovak.jpg")),
IF($C$1="Slowenisch - SI",HYPERLINK(CONCATENATE("https://www.saflax.de/0-WVK-Retail/Bilder-Pictures/SAFLAX-",'Basis-Tabelle-Samen'!T157,"-",'Basis-Tabelle-Samen'!J157,"-cultivation-set-slovenian.jpg")),
IF($C$1="Spanisch - ES",HYPERLINK(CONCATENATE("https://www.saflax.de/0-WVK-Retail/Bilder-Pictures/SAFLAX-",'Basis-Tabelle-Samen'!T157,"-",'Basis-Tabelle-Samen'!J157,"-cultivation-set-spanish.jpg")),
IF($C$1="Tschechisch - CZ",HYPERLINK(CONCATENATE("https://www.saflax.de/0-WVK-Retail/Bilder-Pictures/SAFLAX-",'Basis-Tabelle-Samen'!T157,"-",'Basis-Tabelle-Samen'!J157,"-cultivation-set-czech.jpg")),
IF($C$1="Türkisch - TR",HYPERLINK(CONCATENATE("https://www.saflax.de/0-WVK-Retail/Bilder-Pictures/SAFLAX-",'Basis-Tabelle-Samen'!T157,"-",'Basis-Tabelle-Samen'!J157,"-cultivation-set-turkish.jpg")),
IF($C$1="Ungarisch - HU",HYPERLINK(CONCATENATE("https://www.saflax.de/0-WVK-Retail/Bilder-Pictures/SAFLAX-",'Basis-Tabelle-Samen'!T157,"-",'Basis-Tabelle-Samen'!J157,"-cultivation-set-hungarian.jpg")),
" ACHTUNG")))))))))))))))))))))))))))))</f>
        <v>https://www.saflax.de/0-WVK-Retail/Bilder-Pictures/SAFLAX-38502-daucus-carota-cultivation-set-english.jpg</v>
      </c>
      <c r="AQ133" s="330" t="str">
        <f>IF(L133&lt;1,"",
IF($C$1="Bulgarisch - BG",HYPERLINK(CONCATENATE("https://www.saflax.de/0-WVK-Retail/Bilder-Pictures/SAFLAX-",'Basis-Tabelle-Samen'!W157,"-",'Basis-Tabelle-Samen'!J157,"-garden-in-the-bag-bulgarian.jpg")),
IF($C$1="Dänisch - DK",HYPERLINK(CONCATENATE("https://www.saflax.de/0-WVK-Retail/Bilder-Pictures/SAFLAX-",'Basis-Tabelle-Samen'!W157,"-",'Basis-Tabelle-Samen'!J157,"-garden-in-the-bag-danish.jpg")),
IF($C$1="Deutsch - DE",HYPERLINK(CONCATENATE("https://www.saflax.de/0-WVK-Retail/Bilder-Pictures/SAFLAX-",'Basis-Tabelle-Samen'!W157,"-",'Basis-Tabelle-Samen'!J157,"-garden-in-the-bag-german.jpg")),
IF($C$1="Englisch - UK",HYPERLINK(CONCATENATE("https://www.saflax.de/0-WVK-Retail/Bilder-Pictures/SAFLAX-",'Basis-Tabelle-Samen'!W157,"-",'Basis-Tabelle-Samen'!J157,"-garden-in-the-bag-english.jpg")),
IF($C$1="Estnisch - EE",HYPERLINK(CONCATENATE("https://www.saflax.de/0-WVK-Retail/Bilder-Pictures/SAFLAX-",'Basis-Tabelle-Samen'!W157,"-",'Basis-Tabelle-Samen'!J157,"-garden-in-the-bag-estonian.jpg")),
IF($C$1="Finnisch - FI",HYPERLINK(CONCATENATE("https://www.saflax.de/0-WVK-Retail/Bilder-Pictures/SAFLAX-",'Basis-Tabelle-Samen'!W157,"-",'Basis-Tabelle-Samen'!J157,"-garden-in-the-bag-finnish.jpg")),
IF($C$1="Französisch - FR",HYPERLINK(CONCATENATE("https://www.saflax.de/0-WVK-Retail/Bilder-Pictures/SAFLAX-",'Basis-Tabelle-Samen'!W157,"-",'Basis-Tabelle-Samen'!J157,"-garden-in-the-bag-french.jpg")),
IF($C$1="Griechisch - GR",HYPERLINK(CONCATENATE("https://www.saflax.de/0-WVK-Retail/Bilder-Pictures/SAFLAX-",'Basis-Tabelle-Samen'!W157,"-",'Basis-Tabelle-Samen'!J157,"-garden-in-the-bag-greek.jpg")),
IF($C$1="Irisch - IE",HYPERLINK(CONCATENATE("https://www.saflax.de/0-WVK-Retail/Bilder-Pictures/SAFLAX-",'Basis-Tabelle-Samen'!W157,"-",'Basis-Tabelle-Samen'!J157,"-garden-in-the-bag-irish.jpg")),
IF($C$1="Isländisch - IS",HYPERLINK(CONCATENATE("https://www.saflax.de/0-WVK-Retail/Bilder-Pictures/SAFLAX-",'Basis-Tabelle-Samen'!W157,"-",'Basis-Tabelle-Samen'!J157,"-garden-in-the-bag-icelandic.jpg")),
IF($C$1="Italienisch - IT",HYPERLINK(CONCATENATE("https://www.saflax.de/0-WVK-Retail/Bilder-Pictures/SAFLAX-",'Basis-Tabelle-Samen'!W157,"-",'Basis-Tabelle-Samen'!J157,"-garden-in-the-bag-italian.jpg")),
IF($C$1="Japanisch - JP",HYPERLINK(CONCATENATE("https://www.saflax.de/0-WVK-Retail/Bilder-Pictures/SAFLAX-",'Basis-Tabelle-Samen'!W157,"-",'Basis-Tabelle-Samen'!J157,"-garden-in-the-bag-japanese.jpg")),
IF($C$1="Kroatisch - HR",HYPERLINK(CONCATENATE("https://www.saflax.de/0-WVK-Retail/Bilder-Pictures/SAFLAX-",'Basis-Tabelle-Samen'!W157,"-",'Basis-Tabelle-Samen'!J157,"-garden-in-the-bag-croatian.jpg")),
IF($C$1="Lettisch - LV",HYPERLINK(CONCATENATE("https://www.saflax.de/0-WVK-Retail/Bilder-Pictures/SAFLAX-",'Basis-Tabelle-Samen'!W157,"-",'Basis-Tabelle-Samen'!J157,"-garden-in-the-bag-latvian.jpg")),
IF($C$1="Litauisch - LT",HYPERLINK(CONCATENATE("https://www.saflax.de/0-WVK-Retail/Bilder-Pictures/SAFLAX-",'Basis-Tabelle-Samen'!W157,"-",'Basis-Tabelle-Samen'!J157,"-garden-in-the-bag-lithuanian.jpg")),
IF($C$1="Maltesisch - MT",HYPERLINK(CONCATENATE("https://www.saflax.de/0-WVK-Retail/Bilder-Pictures/SAFLAX-",'Basis-Tabelle-Samen'!W157,"-",'Basis-Tabelle-Samen'!J157,"-garden-in-the-bag-maltese.jpg")),
IF($C$1="Niederländisch - NL",HYPERLINK(CONCATENATE("https://www.saflax.de/0-WVK-Retail/Bilder-Pictures/SAFLAX-",'Basis-Tabelle-Samen'!W157,"-",'Basis-Tabelle-Samen'!J157,"-garden-in-the-bag-dutch.jpg")),
IF($C$1="Norwegisch - NO",HYPERLINK(CONCATENATE("https://www.saflax.de/0-WVK-Retail/Bilder-Pictures/SAFLAX-",'Basis-Tabelle-Samen'!W157,"-",'Basis-Tabelle-Samen'!J157,"-garden-in-the-bag-nowegian.jpg")),
IF($C$1="Polnisch - PL",HYPERLINK(CONCATENATE("https://www.saflax.de/0-WVK-Retail/Bilder-Pictures/SAFLAX-",'Basis-Tabelle-Samen'!W157,"-",'Basis-Tabelle-Samen'!J157,"-garden-in-the-bag-polish.jpg")),
IF($C$1="Portugiesisch - PT",HYPERLINK(CONCATENATE("https://www.saflax.de/0-WVK-Retail/Bilder-Pictures/SAFLAX-",'Basis-Tabelle-Samen'!W157,"-",'Basis-Tabelle-Samen'!J157,"-garden-in-the-bag-portuguese.jpg")),
IF($C$1="Rumänisch - RO",HYPERLINK(CONCATENATE("https://www.saflax.de/0-WVK-Retail/Bilder-Pictures/SAFLAX-",'Basis-Tabelle-Samen'!W157,"-",'Basis-Tabelle-Samen'!J157,"-garden-in-the-bag-romanian.jpg")),
IF($C$1="Schwedisch - SE",HYPERLINK(CONCATENATE("https://www.saflax.de/0-WVK-Retail/Bilder-Pictures/SAFLAX-",'Basis-Tabelle-Samen'!W157,"-",'Basis-Tabelle-Samen'!J157,"-garden-in-the-bag-swedish.jpg")),
IF($C$1="Slowakisch - SK",HYPERLINK(CONCATENATE("https://www.saflax.de/0-WVK-Retail/Bilder-Pictures/SAFLAX-",'Basis-Tabelle-Samen'!W157,"-",'Basis-Tabelle-Samen'!J157,"-garden-in-the-bag-slovak.jpg")),
IF($C$1="Slowenisch - SI",HYPERLINK(CONCATENATE("https://www.saflax.de/0-WVK-Retail/Bilder-Pictures/SAFLAX-",'Basis-Tabelle-Samen'!W157,"-",'Basis-Tabelle-Samen'!J157,"-garden-in-the-bag-slovenian.jpg")),
IF($C$1="Spanisch - ES",HYPERLINK(CONCATENATE("https://www.saflax.de/0-WVK-Retail/Bilder-Pictures/SAFLAX-",'Basis-Tabelle-Samen'!W157,"-",'Basis-Tabelle-Samen'!J157,"-garden-in-the-bag-spanish.jpg")),
IF($C$1="Tschechisch - CZ",HYPERLINK(CONCATENATE("https://www.saflax.de/0-WVK-Retail/Bilder-Pictures/SAFLAX-",'Basis-Tabelle-Samen'!W157,"-",'Basis-Tabelle-Samen'!J157,"-garden-in-the-bag-czech.jpg")),
IF($C$1="Türkisch - TR",HYPERLINK(CONCATENATE("https://www.saflax.de/0-WVK-Retail/Bilder-Pictures/SAFLAX-",'Basis-Tabelle-Samen'!W157,"-",'Basis-Tabelle-Samen'!J157,"-garden-in-the-bag-turkish.jpg")),
IF($C$1="Ungarisch - HU",HYPERLINK(CONCATENATE("https://www.saflax.de/0-WVK-Retail/Bilder-Pictures/SAFLAX-",'Basis-Tabelle-Samen'!W157,"-",'Basis-Tabelle-Samen'!J157,"-garden-in-the-bag-hungarian.jpg")),
" ACHTUNG")))))))))))))))))))))))))))))</f>
        <v>https://www.saflax.de/0-WVK-Retail/Bilder-Pictures/SAFLAX-68502-daucus-carota-garden-in-the-bag-english.jpg</v>
      </c>
    </row>
    <row r="134" spans="1:43" ht="17.100000000000001" customHeight="1" x14ac:dyDescent="0.2">
      <c r="A134" s="318" t="str">
        <f>IF('Basis-Tabelle-Samen'!A156="","",IF($C$1="Deutsch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34" s="319" t="str">
        <f>'Basis-Tabelle-Samen'!I156</f>
        <v>Daucus carota subsp. sativus</v>
      </c>
      <c r="C134" s="316" t="str">
        <f>IF($C$1="Bulgarisch - BG",'Basis-Tabelle-Samen'!Z156,
IF($C$1="Dänisch - DK",'Basis-Tabelle-Samen'!AA156,
IF($C$1="Deutsch - DE",'Basis-Tabelle-Samen'!AB156,
IF($C$1="Englisch - UK",'Basis-Tabelle-Samen'!AC156,
IF($C$1="Estnisch - EE",'Basis-Tabelle-Samen'!AD156,
IF($C$1="Finnisch - FI",'Basis-Tabelle-Samen'!AE156,
IF($C$1="Französisch - FR",'Basis-Tabelle-Samen'!AF156,
IF($C$1="Griechisch - GR",'Basis-Tabelle-Samen'!AG156,
IF($C$1="Irisch - IE",'Basis-Tabelle-Samen'!AH156,
IF($C$1="Isländisch - IS",'Basis-Tabelle-Samen'!AI156,
IF($C$1="Italienisch - IT",'Basis-Tabelle-Samen'!AJ156,
IF($C$1="Japanisch - JP",'Basis-Tabelle-Samen'!AK156,
IF($C$1="Kroatisch - HR",'Basis-Tabelle-Samen'!AL156,
IF($C$1="Lettisch - LV",'Basis-Tabelle-Samen'!AM156,
IF($C$1="Litauisch - LT",'Basis-Tabelle-Samen'!AN156,
IF($C$1="Maltesisch - MT",'Basis-Tabelle-Samen'!AO156,
IF($C$1="Niederländisch - NL",'Basis-Tabelle-Samen'!AP156,
IF($C$1="Norwegisch - NO",'Basis-Tabelle-Samen'!AQ156,
IF($C$1="Polnisch - PL",'Basis-Tabelle-Samen'!AR156,
IF($C$1="Portugiesisch - PT",'Basis-Tabelle-Samen'!AS156,
IF($C$1="Rumänisch - RO",'Basis-Tabelle-Samen'!AT156,
IF($C$1="Schwedisch - SE",'Basis-Tabelle-Samen'!AU156,
IF($C$1="Slowakisch - SK",'Basis-Tabelle-Samen'!AV156,
IF($C$1="Slowenisch - SI",'Basis-Tabelle-Samen'!AW156,
IF($C$1="Spanisch - ES",'Basis-Tabelle-Samen'!AX156,
IF($C$1="Tschechisch - CZ",'Basis-Tabelle-Samen'!AY156,
IF($C$1="Türkisch - TR",'Basis-Tabelle-Samen'!AZ156,
IF($C$1="Ungarisch - HU",'Basis-Tabelle-Samen'!BA156,
" ACHTUNG"))))))))))))))))))))))))))))</f>
        <v>Organic - Carrot - Autumn King</v>
      </c>
      <c r="D134" s="320">
        <f>'Basis-Tabelle-Samen'!F156</f>
        <v>1000</v>
      </c>
      <c r="E134" s="321" t="str">
        <f>'Basis-Tabelle-Samen'!H156</f>
        <v>7 %</v>
      </c>
      <c r="F134" s="322" t="str">
        <f>IF('Basis-Tabelle-Samen'!G156="","",'Basis-Tabelle-Samen'!G156)</f>
        <v>02</v>
      </c>
      <c r="G134" s="320">
        <f>'Basis-Tabelle-Samen'!C156</f>
        <v>18501</v>
      </c>
      <c r="H134" s="323">
        <f>'Basis-Tabelle-Samen'!D156</f>
        <v>4055473185019</v>
      </c>
      <c r="I134" s="324">
        <f>'Basis-Tabelle-Samen'!E156</f>
        <v>2.0499999999999998</v>
      </c>
      <c r="J134" s="325">
        <f t="shared" si="2"/>
        <v>12</v>
      </c>
      <c r="K134" s="326">
        <f>'Basis-Tabelle-Samen'!K156</f>
        <v>78501</v>
      </c>
      <c r="L134" s="323">
        <f>'Basis-Tabelle-Samen'!L156</f>
        <v>4055473785011</v>
      </c>
      <c r="M134" s="324">
        <f>'Basis-Tabelle-Samen'!M156</f>
        <v>2.4500000000000002</v>
      </c>
      <c r="N134" s="326">
        <f>IF(K134&lt;1,"",'3'!$I$15)</f>
        <v>15</v>
      </c>
      <c r="O134" s="327">
        <f>IF(K134&lt;1,"",'3'!$J$11)</f>
        <v>90</v>
      </c>
      <c r="P134" s="326">
        <f>'Basis-Tabelle-Samen'!N156</f>
        <v>88501</v>
      </c>
      <c r="Q134" s="323">
        <f>'Basis-Tabelle-Samen'!O156</f>
        <v>4055473885018</v>
      </c>
      <c r="R134" s="328">
        <f>'Basis-Tabelle-Samen'!P156</f>
        <v>3.75</v>
      </c>
      <c r="S134" s="326">
        <f>IF(R134&lt;1,"",'3'!$M$15)</f>
        <v>18</v>
      </c>
      <c r="T134" s="327">
        <f>IF(R134&lt;1,"",'3'!$N$11)</f>
        <v>72</v>
      </c>
      <c r="U134" s="326">
        <f>'Basis-Tabelle-Samen'!Q156</f>
        <v>58501</v>
      </c>
      <c r="V134" s="323">
        <f>'Basis-Tabelle-Samen'!R156</f>
        <v>4055473585017</v>
      </c>
      <c r="W134" s="324">
        <f>'Basis-Tabelle-Samen'!S156</f>
        <v>4.95</v>
      </c>
      <c r="X134" s="326">
        <f>IF(U134&lt;1,"",'3'!$Q$15)</f>
        <v>6</v>
      </c>
      <c r="Y134" s="327">
        <f>IF(U134&lt;1,"",'3'!$R$11)</f>
        <v>24</v>
      </c>
      <c r="Z134" s="326">
        <f>'Basis-Tabelle-Samen'!T156</f>
        <v>38501</v>
      </c>
      <c r="AA134" s="323">
        <f>'Basis-Tabelle-Samen'!U156</f>
        <v>4055473385013</v>
      </c>
      <c r="AB134" s="324">
        <f>'Basis-Tabelle-Samen'!V156</f>
        <v>6.75</v>
      </c>
      <c r="AC134" s="326">
        <f>IF(Z134&lt;1,"",'3'!$U$15)</f>
        <v>6</v>
      </c>
      <c r="AD134" s="327">
        <f>IF(Z134&lt;1,"",'3'!$V$11)</f>
        <v>24</v>
      </c>
      <c r="AE134" s="326">
        <f>'Basis-Tabelle-Samen'!W156</f>
        <v>68501</v>
      </c>
      <c r="AF134" s="323">
        <f>'Basis-Tabelle-Samen'!X156</f>
        <v>4055473685014</v>
      </c>
      <c r="AG134" s="324">
        <f>'Basis-Tabelle-Samen'!Y156</f>
        <v>2.95</v>
      </c>
      <c r="AH134" s="326">
        <f>IF(AE134&lt;1,"",'3'!$Y$15)</f>
        <v>8</v>
      </c>
      <c r="AI134" s="327">
        <f>IF(AE134&lt;1,"",'3'!$Z$11)</f>
        <v>64</v>
      </c>
      <c r="AJ134" s="315"/>
      <c r="AK134" s="316" t="str">
        <f>IF(G134&lt;1,"",
IF($C$1="Bulgarisch - BG",HYPERLINK(CONCATENATE("https://www.saflax.de/0-WVK-Retail/Bilder-Pictures/SAFLAX-",'Basis-Tabelle-Samen'!C156,"-",'Basis-Tabelle-Samen'!J156,"-seed-package-front-cr-bulgarian.jpg")),
IF($C$1="Dänisch - DK",HYPERLINK(CONCATENATE("https://www.saflax.de/0-WVK-Retail/Bilder-Pictures/SAFLAX-",'Basis-Tabelle-Samen'!C156,"-",'Basis-Tabelle-Samen'!J156,"-seed-package-front-cr-danish.jpg")),
IF($C$1="Deutsch - DE",HYPERLINK(CONCATENATE("https://www.saflax.de/0-WVK-Retail/Bilder-Pictures/SAFLAX-",'Basis-Tabelle-Samen'!C156,"-",'Basis-Tabelle-Samen'!J156,"-seed-package-front-cr-german.jpg")),
IF($C$1="Englisch - UK",HYPERLINK(CONCATENATE("https://www.saflax.de/0-WVK-Retail/Bilder-Pictures/SAFLAX-",'Basis-Tabelle-Samen'!C156,"-",'Basis-Tabelle-Samen'!J156,"-seed-package-front-cr-english.jpg")),
IF($C$1="Estnisch - EE",HYPERLINK(CONCATENATE("https://www.saflax.de/0-WVK-Retail/Bilder-Pictures/SAFLAX-",'Basis-Tabelle-Samen'!C156,"-",'Basis-Tabelle-Samen'!J156,"-seed-package-front-cr-estonian.jpg")),
IF($C$1="Finnisch - FI",HYPERLINK(CONCATENATE("https://www.saflax.de/0-WVK-Retail/Bilder-Pictures/SAFLAX-",'Basis-Tabelle-Samen'!C156,"-",'Basis-Tabelle-Samen'!J156,"-seed-package-front-cr-finnish.jpg")),
IF($C$1="Französisch - FR",HYPERLINK(CONCATENATE("https://www.saflax.de/0-WVK-Retail/Bilder-Pictures/SAFLAX-",'Basis-Tabelle-Samen'!C156,"-",'Basis-Tabelle-Samen'!J156,"-seed-package-front-cr-french.jpg")),
IF($C$1="Griechisch - GR",HYPERLINK(CONCATENATE("https://www.saflax.de/0-WVK-Retail/Bilder-Pictures/SAFLAX-",'Basis-Tabelle-Samen'!C156,"-",'Basis-Tabelle-Samen'!J156,"-seed-package-front-cr-greek.jpg")),
IF($C$1="Irisch - IE",HYPERLINK(CONCATENATE("https://www.saflax.de/0-WVK-Retail/Bilder-Pictures/SAFLAX-",'Basis-Tabelle-Samen'!C156,"-",'Basis-Tabelle-Samen'!J156,"-seed-package-front-cr-irish.jpg")),
IF($C$1="Isländisch - IS",HYPERLINK(CONCATENATE("https://www.saflax.de/0-WVK-Retail/Bilder-Pictures/SAFLAX-",'Basis-Tabelle-Samen'!C156,"-",'Basis-Tabelle-Samen'!J156,"-seed-package-front-cr-icelandic.jpg")),
IF($C$1="Italienisch - IT",HYPERLINK(CONCATENATE("https://www.saflax.de/0-WVK-Retail/Bilder-Pictures/SAFLAX-",'Basis-Tabelle-Samen'!C156,"-",'Basis-Tabelle-Samen'!J156,"-seed-package-front-cr-italian.jpg")),
IF($C$1="Japanisch - JP",HYPERLINK(CONCATENATE("https://www.saflax.de/0-WVK-Retail/Bilder-Pictures/SAFLAX-",'Basis-Tabelle-Samen'!C156,"-",'Basis-Tabelle-Samen'!J156,"-seed-package-front-cr-japanese.jpg")),
IF($C$1="Kroatisch - HR",HYPERLINK(CONCATENATE("https://www.saflax.de/0-WVK-Retail/Bilder-Pictures/SAFLAX-",'Basis-Tabelle-Samen'!C156,"-",'Basis-Tabelle-Samen'!J156,"-seed-package-front-cr-croatian.jpg")),
IF($C$1="Lettisch - LV",HYPERLINK(CONCATENATE("https://www.saflax.de/0-WVK-Retail/Bilder-Pictures/SAFLAX-",'Basis-Tabelle-Samen'!C156,"-",'Basis-Tabelle-Samen'!J156,"-seed-package-front-cr-latvian.jpg")),
IF($C$1="Litauisch - LT",HYPERLINK(CONCATENATE("https://www.saflax.de/0-WVK-Retail/Bilder-Pictures/SAFLAX-",'Basis-Tabelle-Samen'!C156,"-",'Basis-Tabelle-Samen'!J156,"-seed-package-front-cr-lithuanian.jpg")),
IF($C$1="Maltesisch - MT",HYPERLINK(CONCATENATE("https://www.saflax.de/0-WVK-Retail/Bilder-Pictures/SAFLAX-",'Basis-Tabelle-Samen'!C156,"-",'Basis-Tabelle-Samen'!J156,"-seed-package-front-cr-maltese.jpg")),
IF($C$1="Niederländisch - NL",HYPERLINK(CONCATENATE("https://www.saflax.de/0-WVK-Retail/Bilder-Pictures/SAFLAX-",'Basis-Tabelle-Samen'!C156,"-",'Basis-Tabelle-Samen'!J156,"-seed-package-front-cr-dutch.jpg")),
IF($C$1="Norwegisch - NO",HYPERLINK(CONCATENATE("https://www.saflax.de/0-WVK-Retail/Bilder-Pictures/SAFLAX-",'Basis-Tabelle-Samen'!C156,"-",'Basis-Tabelle-Samen'!J156,"-seed-package-front-cr-nowegian.jpg")),
IF($C$1="Polnisch - PL",HYPERLINK(CONCATENATE("https://www.saflax.de/0-WVK-Retail/Bilder-Pictures/SAFLAX-",'Basis-Tabelle-Samen'!C156,"-",'Basis-Tabelle-Samen'!J156,"-seed-package-front-cr-polish.jpg")),
IF($C$1="Portugiesisch - PT",HYPERLINK(CONCATENATE("https://www.saflax.de/0-WVK-Retail/Bilder-Pictures/SAFLAX-",'Basis-Tabelle-Samen'!C156,"-",'Basis-Tabelle-Samen'!J156,"-seed-package-front-cr-portuguese.jpg")),
IF($C$1="Rumänisch - RO",HYPERLINK(CONCATENATE("https://www.saflax.de/0-WVK-Retail/Bilder-Pictures/SAFLAX-",'Basis-Tabelle-Samen'!C156,"-",'Basis-Tabelle-Samen'!J156,"-seed-package-front-cr-romanian.jpg")),
IF($C$1="Schwedisch - SE",HYPERLINK(CONCATENATE("https://www.saflax.de/0-WVK-Retail/Bilder-Pictures/SAFLAX-",'Basis-Tabelle-Samen'!C156,"-",'Basis-Tabelle-Samen'!J156,"-seed-package-front-cr-swedish.jpg")),
IF($C$1="Slowakisch - SK",HYPERLINK(CONCATENATE("https://www.saflax.de/0-WVK-Retail/Bilder-Pictures/SAFLAX-",'Basis-Tabelle-Samen'!C156,"-",'Basis-Tabelle-Samen'!J156,"-seed-package-front-cr-slovak.jpg")),
IF($C$1="Slowenisch - SI",HYPERLINK(CONCATENATE("https://www.saflax.de/0-WVK-Retail/Bilder-Pictures/SAFLAX-",'Basis-Tabelle-Samen'!C156,"-",'Basis-Tabelle-Samen'!J156,"-seed-package-front-cr-slovenian.jpg")),
IF($C$1="Spanisch - ES",HYPERLINK(CONCATENATE("https://www.saflax.de/0-WVK-Retail/Bilder-Pictures/SAFLAX-",'Basis-Tabelle-Samen'!C156,"-",'Basis-Tabelle-Samen'!J156,"-seed-package-front-cr-spanish.jpg")),
IF($C$1="Tschechisch - CZ",HYPERLINK(CONCATENATE("https://www.saflax.de/0-WVK-Retail/Bilder-Pictures/SAFLAX-",'Basis-Tabelle-Samen'!C156,"-",'Basis-Tabelle-Samen'!J156,"-seed-package-front-cr-czech.jpg")),
IF($C$1="Türkisch - TR",HYPERLINK(CONCATENATE("https://www.saflax.de/0-WVK-Retail/Bilder-Pictures/SAFLAX-",'Basis-Tabelle-Samen'!C156,"-",'Basis-Tabelle-Samen'!J156,"-seed-package-front-cr-turkish.jpg")),
IF($C$1="Ungarisch - HU",HYPERLINK(CONCATENATE("https://www.saflax.de/0-WVK-Retail/Bilder-Pictures/SAFLAX-",'Basis-Tabelle-Samen'!C156,"-",'Basis-Tabelle-Samen'!J156,"-seed-package-front-cr-hungarian.jpg")),
" ACHTUNG")))))))))))))))))))))))))))))</f>
        <v>https://www.saflax.de/0-WVK-Retail/Bilder-Pictures/SAFLAX-18501-daucus-carota-seed-package-front-cr-english.jpg</v>
      </c>
      <c r="AL134" s="330" t="str">
        <f>IF(G134&lt;1,"",
IF($C$1="Bulgarisch - BG",HYPERLINK(CONCATENATE("https://www.saflax.de/0-WVK-Retail/Bilder-Pictures/SAFLAX-",'Basis-Tabelle-Samen'!C156,"-",'Basis-Tabelle-Samen'!J156,"-seed-package-back-cr-bulgarian.jpg")),
IF($C$1="Dänisch - DK",HYPERLINK(CONCATENATE("https://www.saflax.de/0-WVK-Retail/Bilder-Pictures/SAFLAX-",'Basis-Tabelle-Samen'!C156,"-",'Basis-Tabelle-Samen'!J156,"-seed-package-back-cr-danish.jpg")),
IF($C$1="Deutsch - DE",HYPERLINK(CONCATENATE("https://www.saflax.de/0-WVK-Retail/Bilder-Pictures/SAFLAX-",'Basis-Tabelle-Samen'!C156,"-",'Basis-Tabelle-Samen'!J156,"-seed-package-back-cr-german.jpg")),
IF($C$1="Englisch - UK",HYPERLINK(CONCATENATE("https://www.saflax.de/0-WVK-Retail/Bilder-Pictures/SAFLAX-",'Basis-Tabelle-Samen'!C156,"-",'Basis-Tabelle-Samen'!J156,"-seed-package-back-cr-english.jpg")),
IF($C$1="Estnisch - EE",HYPERLINK(CONCATENATE("https://www.saflax.de/0-WVK-Retail/Bilder-Pictures/SAFLAX-",'Basis-Tabelle-Samen'!C156,"-",'Basis-Tabelle-Samen'!J156,"-seed-package-back-cr-estonian.jpg")),
IF($C$1="Finnisch - FI",HYPERLINK(CONCATENATE("https://www.saflax.de/0-WVK-Retail/Bilder-Pictures/SAFLAX-",'Basis-Tabelle-Samen'!C156,"-",'Basis-Tabelle-Samen'!J156,"-seed-package-back-cr-finnish.jpg")),
IF($C$1="Französisch - FR",HYPERLINK(CONCATENATE("https://www.saflax.de/0-WVK-Retail/Bilder-Pictures/SAFLAX-",'Basis-Tabelle-Samen'!C156,"-",'Basis-Tabelle-Samen'!J156,"-seed-package-back-cr-french.jpg")),
IF($C$1="Griechisch - GR",HYPERLINK(CONCATENATE("https://www.saflax.de/0-WVK-Retail/Bilder-Pictures/SAFLAX-",'Basis-Tabelle-Samen'!C156,"-",'Basis-Tabelle-Samen'!J156,"-seed-package-back-cr-greek.jpg")),
IF($C$1="Irisch - IE",HYPERLINK(CONCATENATE("https://www.saflax.de/0-WVK-Retail/Bilder-Pictures/SAFLAX-",'Basis-Tabelle-Samen'!C156,"-",'Basis-Tabelle-Samen'!J156,"-seed-package-back-cr-irish.jpg")),
IF($C$1="Isländisch - IS",HYPERLINK(CONCATENATE("https://www.saflax.de/0-WVK-Retail/Bilder-Pictures/SAFLAX-",'Basis-Tabelle-Samen'!C156,"-",'Basis-Tabelle-Samen'!J156,"-seed-package-back-cr-icelandic.jpg")),
IF($C$1="Italienisch - IT",HYPERLINK(CONCATENATE("https://www.saflax.de/0-WVK-Retail/Bilder-Pictures/SAFLAX-",'Basis-Tabelle-Samen'!C156,"-",'Basis-Tabelle-Samen'!J156,"-seed-package-back-cr-italian.jpg")),
IF($C$1="Japanisch - JP",HYPERLINK(CONCATENATE("https://www.saflax.de/0-WVK-Retail/Bilder-Pictures/SAFLAX-",'Basis-Tabelle-Samen'!C156,"-",'Basis-Tabelle-Samen'!J156,"-seed-package-back-cr-japanese.jpg")),
IF($C$1="Kroatisch - HR",HYPERLINK(CONCATENATE("https://www.saflax.de/0-WVK-Retail/Bilder-Pictures/SAFLAX-",'Basis-Tabelle-Samen'!C156,"-",'Basis-Tabelle-Samen'!J156,"-seed-package-back-cr-croatian.jpg")),
IF($C$1="Lettisch - LV",HYPERLINK(CONCATENATE("https://www.saflax.de/0-WVK-Retail/Bilder-Pictures/SAFLAX-",'Basis-Tabelle-Samen'!C156,"-",'Basis-Tabelle-Samen'!J156,"-seed-package-back-cr-latvian.jpg")),
IF($C$1="Litauisch - LT",HYPERLINK(CONCATENATE("https://www.saflax.de/0-WVK-Retail/Bilder-Pictures/SAFLAX-",'Basis-Tabelle-Samen'!C156,"-",'Basis-Tabelle-Samen'!J156,"-seed-package-back-cr-lithuanian.jpg")),
IF($C$1="Maltesisch - MT",HYPERLINK(CONCATENATE("https://www.saflax.de/0-WVK-Retail/Bilder-Pictures/SAFLAX-",'Basis-Tabelle-Samen'!C156,"-",'Basis-Tabelle-Samen'!J156,"-seed-package-back-cr-maltese.jpg")),
IF($C$1="Niederländisch - NL",HYPERLINK(CONCATENATE("https://www.saflax.de/0-WVK-Retail/Bilder-Pictures/SAFLAX-",'Basis-Tabelle-Samen'!C156,"-",'Basis-Tabelle-Samen'!J156,"-seed-package-back-cr-dutch.jpg")),
IF($C$1="Norwegisch - NO",HYPERLINK(CONCATENATE("https://www.saflax.de/0-WVK-Retail/Bilder-Pictures/SAFLAX-",'Basis-Tabelle-Samen'!C156,"-",'Basis-Tabelle-Samen'!J156,"-seed-package-back-cr-nowegian.jpg")),
IF($C$1="Polnisch - PL",HYPERLINK(CONCATENATE("https://www.saflax.de/0-WVK-Retail/Bilder-Pictures/SAFLAX-",'Basis-Tabelle-Samen'!C156,"-",'Basis-Tabelle-Samen'!J156,"-seed-package-back-cr-polish.jpg")),
IF($C$1="Portugiesisch - PT",HYPERLINK(CONCATENATE("https://www.saflax.de/0-WVK-Retail/Bilder-Pictures/SAFLAX-",'Basis-Tabelle-Samen'!C156,"-",'Basis-Tabelle-Samen'!J156,"-seed-package-back-cr-portuguese.jpg")),
IF($C$1="Rumänisch - RO",HYPERLINK(CONCATENATE("https://www.saflax.de/0-WVK-Retail/Bilder-Pictures/SAFLAX-",'Basis-Tabelle-Samen'!C156,"-",'Basis-Tabelle-Samen'!J156,"-seed-package-back-cr-romanian.jpg")),
IF($C$1="Schwedisch - SE",HYPERLINK(CONCATENATE("https://www.saflax.de/0-WVK-Retail/Bilder-Pictures/SAFLAX-",'Basis-Tabelle-Samen'!C156,"-",'Basis-Tabelle-Samen'!J156,"-seed-package-back-cr-swedish.jpg")),
IF($C$1="Slowakisch - SK",HYPERLINK(CONCATENATE("https://www.saflax.de/0-WVK-Retail/Bilder-Pictures/SAFLAX-",'Basis-Tabelle-Samen'!C156,"-",'Basis-Tabelle-Samen'!J156,"-seed-package-back-cr-slovak.jpg")),
IF($C$1="Slowenisch - SI",HYPERLINK(CONCATENATE("https://www.saflax.de/0-WVK-Retail/Bilder-Pictures/SAFLAX-",'Basis-Tabelle-Samen'!C156,"-",'Basis-Tabelle-Samen'!J156,"-seed-package-back-cr-slovenian.jpg")),
IF($C$1="Spanisch - ES",HYPERLINK(CONCATENATE("https://www.saflax.de/0-WVK-Retail/Bilder-Pictures/SAFLAX-",'Basis-Tabelle-Samen'!C156,"-",'Basis-Tabelle-Samen'!J156,"-seed-package-back-cr-spanish.jpg")),
IF($C$1="Tschechisch - CZ",HYPERLINK(CONCATENATE("https://www.saflax.de/0-WVK-Retail/Bilder-Pictures/SAFLAX-",'Basis-Tabelle-Samen'!C156,"-",'Basis-Tabelle-Samen'!J156,"-seed-package-back-cr-czech.jpg")),
IF($C$1="Türkisch - TR",HYPERLINK(CONCATENATE("https://www.saflax.de/0-WVK-Retail/Bilder-Pictures/SAFLAX-",'Basis-Tabelle-Samen'!C156,"-",'Basis-Tabelle-Samen'!J156,"-seed-package-back-cr-turkish.jpg")),
IF($C$1="Ungarisch - HU",HYPERLINK(CONCATENATE("https://www.saflax.de/0-WVK-Retail/Bilder-Pictures/SAFLAX-",'Basis-Tabelle-Samen'!C156,"-",'Basis-Tabelle-Samen'!J156,"-seed-package-back-cr-hungarian.jpg")),
" ACHTUNG")))))))))))))))))))))))))))))</f>
        <v>https://www.saflax.de/0-WVK-Retail/Bilder-Pictures/SAFLAX-18501-daucus-carota-seed-package-back-cr-english.jpg</v>
      </c>
      <c r="AM134" s="330" t="str">
        <f>IF(H134&lt;1,"",
IF($C$1="Bulgarisch - BG",HYPERLINK(CONCATENATE("https://www.saflax.de/0-WVK-Retail/Bilder-Pictures/SAFLAX-",'Basis-Tabelle-Samen'!K156,"-",'Basis-Tabelle-Samen'!J156,"-garden-to-go-mini-bulgarian.jpg")),
IF($C$1="Dänisch - DK",HYPERLINK(CONCATENATE("https://www.saflax.de/0-WVK-Retail/Bilder-Pictures/SAFLAX-",'Basis-Tabelle-Samen'!K156,"-",'Basis-Tabelle-Samen'!J156,"-garden-to-go-mini-danish.jpg")),
IF($C$1="Deutsch - DE",HYPERLINK(CONCATENATE("https://www.saflax.de/0-WVK-Retail/Bilder-Pictures/SAFLAX-",'Basis-Tabelle-Samen'!K156,"-",'Basis-Tabelle-Samen'!J156,"-garden-to-go-mini-german.jpg")),
IF($C$1="Englisch - UK",HYPERLINK(CONCATENATE("https://www.saflax.de/0-WVK-Retail/Bilder-Pictures/SAFLAX-",'Basis-Tabelle-Samen'!K156,"-",'Basis-Tabelle-Samen'!J156,"-garden-to-go-mini-english.jpg")),
IF($C$1="Estnisch - EE",HYPERLINK(CONCATENATE("https://www.saflax.de/0-WVK-Retail/Bilder-Pictures/SAFLAX-",'Basis-Tabelle-Samen'!K156,"-",'Basis-Tabelle-Samen'!J156,"-garden-to-go-mini-estonian.jpg")),
IF($C$1="Finnisch - FI",HYPERLINK(CONCATENATE("https://www.saflax.de/0-WVK-Retail/Bilder-Pictures/SAFLAX-",'Basis-Tabelle-Samen'!K156,"-",'Basis-Tabelle-Samen'!J156,"-garden-to-go-mini-finnish.jpg")),
IF($C$1="Französisch - FR",HYPERLINK(CONCATENATE("https://www.saflax.de/0-WVK-Retail/Bilder-Pictures/SAFLAX-",'Basis-Tabelle-Samen'!K156,"-",'Basis-Tabelle-Samen'!J156,"-garden-to-go-mini-french.jpg")),
IF($C$1="Griechisch - GR",HYPERLINK(CONCATENATE("https://www.saflax.de/0-WVK-Retail/Bilder-Pictures/SAFLAX-",'Basis-Tabelle-Samen'!K156,"-",'Basis-Tabelle-Samen'!J156,"-garden-to-go-mini-greek.jpg")),
IF($C$1="Irisch - IE",HYPERLINK(CONCATENATE("https://www.saflax.de/0-WVK-Retail/Bilder-Pictures/SAFLAX-",'Basis-Tabelle-Samen'!K156,"-",'Basis-Tabelle-Samen'!J156,"-garden-to-go-mini-irish.jpg")),
IF($C$1="Isländisch - IS",HYPERLINK(CONCATENATE("https://www.saflax.de/0-WVK-Retail/Bilder-Pictures/SAFLAX-",'Basis-Tabelle-Samen'!K156,"-",'Basis-Tabelle-Samen'!J156,"-garden-to-go-mini-icelandic.jpg")),
IF($C$1="Italienisch - IT",HYPERLINK(CONCATENATE("https://www.saflax.de/0-WVK-Retail/Bilder-Pictures/SAFLAX-",'Basis-Tabelle-Samen'!K156,"-",'Basis-Tabelle-Samen'!J156,"-garden-to-go-mini-italian.jpg")),
IF($C$1="Japanisch - JP",HYPERLINK(CONCATENATE("https://www.saflax.de/0-WVK-Retail/Bilder-Pictures/SAFLAX-",'Basis-Tabelle-Samen'!K156,"-",'Basis-Tabelle-Samen'!J156,"-garden-to-go-mini-japanese.jpg")),
IF($C$1="Kroatisch - HR",HYPERLINK(CONCATENATE("https://www.saflax.de/0-WVK-Retail/Bilder-Pictures/SAFLAX-",'Basis-Tabelle-Samen'!K156,"-",'Basis-Tabelle-Samen'!J156,"-garden-to-go-mini-croatian.jpg")),
IF($C$1="Lettisch - LV",HYPERLINK(CONCATENATE("https://www.saflax.de/0-WVK-Retail/Bilder-Pictures/SAFLAX-",'Basis-Tabelle-Samen'!K156,"-",'Basis-Tabelle-Samen'!J156,"-garden-to-go-mini-latvian.jpg")),
IF($C$1="Litauisch - LT",HYPERLINK(CONCATENATE("https://www.saflax.de/0-WVK-Retail/Bilder-Pictures/SAFLAX-",'Basis-Tabelle-Samen'!K156,"-",'Basis-Tabelle-Samen'!J156,"-garden-to-go-mini-lithuanian.jpg")),
IF($C$1="Maltesisch - MT",HYPERLINK(CONCATENATE("https://www.saflax.de/0-WVK-Retail/Bilder-Pictures/SAFLAX-",'Basis-Tabelle-Samen'!K156,"-",'Basis-Tabelle-Samen'!J156,"-garden-to-go-mini-maltese.jpg")),
IF($C$1="Niederländisch - NL",HYPERLINK(CONCATENATE("https://www.saflax.de/0-WVK-Retail/Bilder-Pictures/SAFLAX-",'Basis-Tabelle-Samen'!K156,"-",'Basis-Tabelle-Samen'!J156,"-garden-to-go-mini-dutch.jpg")),
IF($C$1="Norwegisch - NO",HYPERLINK(CONCATENATE("https://www.saflax.de/0-WVK-Retail/Bilder-Pictures/SAFLAX-",'Basis-Tabelle-Samen'!K156,"-",'Basis-Tabelle-Samen'!J156,"-garden-to-go-mini-nowegian.jpg")),
IF($C$1="Polnisch - PL",HYPERLINK(CONCATENATE("https://www.saflax.de/0-WVK-Retail/Bilder-Pictures/SAFLAX-",'Basis-Tabelle-Samen'!K156,"-",'Basis-Tabelle-Samen'!J156,"-garden-to-go-mini-polish.jpg")),
IF($C$1="Portugiesisch - PT",HYPERLINK(CONCATENATE("https://www.saflax.de/0-WVK-Retail/Bilder-Pictures/SAFLAX-",'Basis-Tabelle-Samen'!K156,"-",'Basis-Tabelle-Samen'!J156,"-garden-to-go-mini-portuguese.jpg")),
IF($C$1="Rumänisch - RO",HYPERLINK(CONCATENATE("https://www.saflax.de/0-WVK-Retail/Bilder-Pictures/SAFLAX-",'Basis-Tabelle-Samen'!K156,"-",'Basis-Tabelle-Samen'!J156,"-garden-to-go-mini-romanian.jpg")),
IF($C$1="Schwedisch - SE",HYPERLINK(CONCATENATE("https://www.saflax.de/0-WVK-Retail/Bilder-Pictures/SAFLAX-",'Basis-Tabelle-Samen'!K156,"-",'Basis-Tabelle-Samen'!J156,"-garden-to-go-mini-swedish.jpg")),
IF($C$1="Slowakisch - SK",HYPERLINK(CONCATENATE("https://www.saflax.de/0-WVK-Retail/Bilder-Pictures/SAFLAX-",'Basis-Tabelle-Samen'!K156,"-",'Basis-Tabelle-Samen'!J156,"-garden-to-go-mini-slovak.jpg")),
IF($C$1="Slowenisch - SI",HYPERLINK(CONCATENATE("https://www.saflax.de/0-WVK-Retail/Bilder-Pictures/SAFLAX-",'Basis-Tabelle-Samen'!K156,"-",'Basis-Tabelle-Samen'!J156,"-garden-to-go-mini-slovenian.jpg")),
IF($C$1="Spanisch - ES",HYPERLINK(CONCATENATE("https://www.saflax.de/0-WVK-Retail/Bilder-Pictures/SAFLAX-",'Basis-Tabelle-Samen'!K156,"-",'Basis-Tabelle-Samen'!J156,"-garden-to-go-mini-spanish.jpg")),
IF($C$1="Tschechisch - CZ",HYPERLINK(CONCATENATE("https://www.saflax.de/0-WVK-Retail/Bilder-Pictures/SAFLAX-",'Basis-Tabelle-Samen'!K156,"-",'Basis-Tabelle-Samen'!J156,"-garden-to-go-mini-czech.jpg")),
IF($C$1="Türkisch - TR",HYPERLINK(CONCATENATE("https://www.saflax.de/0-WVK-Retail/Bilder-Pictures/SAFLAX-",'Basis-Tabelle-Samen'!K156,"-",'Basis-Tabelle-Samen'!J156,"-garden-to-go-mini-turkish.jpg")),
IF($C$1="Ungarisch - HU",HYPERLINK(CONCATENATE("https://www.saflax.de/0-WVK-Retail/Bilder-Pictures/SAFLAX-",'Basis-Tabelle-Samen'!K156,"-",'Basis-Tabelle-Samen'!J156,"-garden-to-go-mini-hungarian.jpg")),
" ACHTUNG")))))))))))))))))))))))))))))</f>
        <v>https://www.saflax.de/0-WVK-Retail/Bilder-Pictures/SAFLAX-78501-daucus-carota-garden-to-go-mini-english.jpg</v>
      </c>
      <c r="AN134" s="330" t="str">
        <f>IF(I134&lt;1,"",
IF($C$1="Bulgarisch - BG",HYPERLINK(CONCATENATE("https://www.saflax.de/0-WVK-Retail/Bilder-Pictures/SAFLAX-",'Basis-Tabelle-Samen'!N156,"-",'Basis-Tabelle-Samen'!J156,"-garden-to-go-lite-bulgarian.jpg")),
IF($C$1="Dänisch - DK",HYPERLINK(CONCATENATE("https://www.saflax.de/0-WVK-Retail/Bilder-Pictures/SAFLAX-",'Basis-Tabelle-Samen'!N156,"-",'Basis-Tabelle-Samen'!J156,"-garden-to-go-lite-danish.jpg")),
IF($C$1="Deutsch - DE",HYPERLINK(CONCATENATE("https://www.saflax.de/0-WVK-Retail/Bilder-Pictures/SAFLAX-",'Basis-Tabelle-Samen'!N156,"-",'Basis-Tabelle-Samen'!J156,"-garden-to-go-lite-german.jpg")),
IF($C$1="Englisch - UK",HYPERLINK(CONCATENATE("https://www.saflax.de/0-WVK-Retail/Bilder-Pictures/SAFLAX-",'Basis-Tabelle-Samen'!N156,"-",'Basis-Tabelle-Samen'!J156,"-garden-to-go-lite-english.jpg")),
IF($C$1="Estnisch - EE",HYPERLINK(CONCATENATE("https://www.saflax.de/0-WVK-Retail/Bilder-Pictures/SAFLAX-",'Basis-Tabelle-Samen'!N156,"-",'Basis-Tabelle-Samen'!J156,"-garden-to-go-lite-estonian.jpg")),
IF($C$1="Finnisch - FI",HYPERLINK(CONCATENATE("https://www.saflax.de/0-WVK-Retail/Bilder-Pictures/SAFLAX-",'Basis-Tabelle-Samen'!N156,"-",'Basis-Tabelle-Samen'!J156,"-garden-to-go-lite-finnish.jpg")),
IF($C$1="Französisch - FR",HYPERLINK(CONCATENATE("https://www.saflax.de/0-WVK-Retail/Bilder-Pictures/SAFLAX-",'Basis-Tabelle-Samen'!N156,"-",'Basis-Tabelle-Samen'!J156,"-garden-to-go-lite-french.jpg")),
IF($C$1="Griechisch - GR",HYPERLINK(CONCATENATE("https://www.saflax.de/0-WVK-Retail/Bilder-Pictures/SAFLAX-",'Basis-Tabelle-Samen'!N156,"-",'Basis-Tabelle-Samen'!J156,"-garden-to-go-lite-greek.jpg")),
IF($C$1="Irisch - IE",HYPERLINK(CONCATENATE("https://www.saflax.de/0-WVK-Retail/Bilder-Pictures/SAFLAX-",'Basis-Tabelle-Samen'!N156,"-",'Basis-Tabelle-Samen'!J156,"-garden-to-go-lite-irish.jpg")),
IF($C$1="Isländisch - IS",HYPERLINK(CONCATENATE("https://www.saflax.de/0-WVK-Retail/Bilder-Pictures/SAFLAX-",'Basis-Tabelle-Samen'!N156,"-",'Basis-Tabelle-Samen'!J156,"-garden-to-go-lite-icelandic.jpg")),
IF($C$1="Italienisch - IT",HYPERLINK(CONCATENATE("https://www.saflax.de/0-WVK-Retail/Bilder-Pictures/SAFLAX-",'Basis-Tabelle-Samen'!N156,"-",'Basis-Tabelle-Samen'!J156,"-garden-to-go-lite-italian.jpg")),
IF($C$1="Japanisch - JP",HYPERLINK(CONCATENATE("https://www.saflax.de/0-WVK-Retail/Bilder-Pictures/SAFLAX-",'Basis-Tabelle-Samen'!N156,"-",'Basis-Tabelle-Samen'!J156,"-garden-to-go-lite-japanese.jpg")),
IF($C$1="Kroatisch - HR",HYPERLINK(CONCATENATE("https://www.saflax.de/0-WVK-Retail/Bilder-Pictures/SAFLAX-",'Basis-Tabelle-Samen'!N156,"-",'Basis-Tabelle-Samen'!J156,"-garden-to-go-lite-croatian.jpg")),
IF($C$1="Lettisch - LV",HYPERLINK(CONCATENATE("https://www.saflax.de/0-WVK-Retail/Bilder-Pictures/SAFLAX-",'Basis-Tabelle-Samen'!N156,"-",'Basis-Tabelle-Samen'!J156,"-garden-to-go-lite-latvian.jpg")),
IF($C$1="Litauisch - LT",HYPERLINK(CONCATENATE("https://www.saflax.de/0-WVK-Retail/Bilder-Pictures/SAFLAX-",'Basis-Tabelle-Samen'!N156,"-",'Basis-Tabelle-Samen'!J156,"-garden-to-go-lite-lithuanian.jpg")),
IF($C$1="Maltesisch - MT",HYPERLINK(CONCATENATE("https://www.saflax.de/0-WVK-Retail/Bilder-Pictures/SAFLAX-",'Basis-Tabelle-Samen'!N156,"-",'Basis-Tabelle-Samen'!J156,"-garden-to-go-lite-maltese.jpg")),
IF($C$1="Niederländisch - NL",HYPERLINK(CONCATENATE("https://www.saflax.de/0-WVK-Retail/Bilder-Pictures/SAFLAX-",'Basis-Tabelle-Samen'!N156,"-",'Basis-Tabelle-Samen'!J156,"-garden-to-go-lite-dutch.jpg")),
IF($C$1="Norwegisch - NO",HYPERLINK(CONCATENATE("https://www.saflax.de/0-WVK-Retail/Bilder-Pictures/SAFLAX-",'Basis-Tabelle-Samen'!N156,"-",'Basis-Tabelle-Samen'!J156,"-garden-to-go-lite-nowegian.jpg")),
IF($C$1="Polnisch - PL",HYPERLINK(CONCATENATE("https://www.saflax.de/0-WVK-Retail/Bilder-Pictures/SAFLAX-",'Basis-Tabelle-Samen'!N156,"-",'Basis-Tabelle-Samen'!J156,"-garden-to-go-lite-polish.jpg")),
IF($C$1="Portugiesisch - PT",HYPERLINK(CONCATENATE("https://www.saflax.de/0-WVK-Retail/Bilder-Pictures/SAFLAX-",'Basis-Tabelle-Samen'!N156,"-",'Basis-Tabelle-Samen'!J156,"-garden-to-go-lite-portuguese.jpg")),
IF($C$1="Rumänisch - RO",HYPERLINK(CONCATENATE("https://www.saflax.de/0-WVK-Retail/Bilder-Pictures/SAFLAX-",'Basis-Tabelle-Samen'!N156,"-",'Basis-Tabelle-Samen'!J156,"-garden-to-go-lite-romanian.jpg")),
IF($C$1="Schwedisch - SE",HYPERLINK(CONCATENATE("https://www.saflax.de/0-WVK-Retail/Bilder-Pictures/SAFLAX-",'Basis-Tabelle-Samen'!N156,"-",'Basis-Tabelle-Samen'!J156,"-garden-to-go-lite-swedish.jpg")),
IF($C$1="Slowakisch - SK",HYPERLINK(CONCATENATE("https://www.saflax.de/0-WVK-Retail/Bilder-Pictures/SAFLAX-",'Basis-Tabelle-Samen'!N156,"-",'Basis-Tabelle-Samen'!J156,"-garden-to-go-lite-slovak.jpg")),
IF($C$1="Slowenisch - SI",HYPERLINK(CONCATENATE("https://www.saflax.de/0-WVK-Retail/Bilder-Pictures/SAFLAX-",'Basis-Tabelle-Samen'!N156,"-",'Basis-Tabelle-Samen'!J156,"-garden-to-go-lite-slovenian.jpg")),
IF($C$1="Spanisch - ES",HYPERLINK(CONCATENATE("https://www.saflax.de/0-WVK-Retail/Bilder-Pictures/SAFLAX-",'Basis-Tabelle-Samen'!N156,"-",'Basis-Tabelle-Samen'!J156,"-garden-to-go-lite-spanish.jpg")),
IF($C$1="Tschechisch - CZ",HYPERLINK(CONCATENATE("https://www.saflax.de/0-WVK-Retail/Bilder-Pictures/SAFLAX-",'Basis-Tabelle-Samen'!N156,"-",'Basis-Tabelle-Samen'!J156,"-garden-to-go-lite-czech.jpg")),
IF($C$1="Türkisch - TR",HYPERLINK(CONCATENATE("https://www.saflax.de/0-WVK-Retail/Bilder-Pictures/SAFLAX-",'Basis-Tabelle-Samen'!N156,"-",'Basis-Tabelle-Samen'!J156,"-garden-to-go-lite-turkish.jpg")),
IF($C$1="Ungarisch - HU",HYPERLINK(CONCATENATE("https://www.saflax.de/0-WVK-Retail/Bilder-Pictures/SAFLAX-",'Basis-Tabelle-Samen'!N156,"-",'Basis-Tabelle-Samen'!J156,"-garden-to-go-lite-hungarian.jpg")),
" ACHTUNG")))))))))))))))))))))))))))))</f>
        <v>https://www.saflax.de/0-WVK-Retail/Bilder-Pictures/SAFLAX-88501-daucus-carota-garden-to-go-lite-english.jpg</v>
      </c>
      <c r="AO134" s="330" t="str">
        <f>IF(J134&lt;1,"",
IF($C$1="Bulgarisch - BG",HYPERLINK(CONCATENATE("https://www.saflax.de/0-WVK-Retail/Bilder-Pictures/SAFLAX-",'Basis-Tabelle-Samen'!Q156,"-",'Basis-Tabelle-Samen'!J156,"-garden-to-go-bulgarian.jpg")),
IF($C$1="Dänisch - DK",HYPERLINK(CONCATENATE("https://www.saflax.de/0-WVK-Retail/Bilder-Pictures/SAFLAX-",'Basis-Tabelle-Samen'!Q156,"-",'Basis-Tabelle-Samen'!J156,"-garden-to-go-danish.jpg")),
IF($C$1="Deutsch - DE",HYPERLINK(CONCATENATE("https://www.saflax.de/0-WVK-Retail/Bilder-Pictures/SAFLAX-",'Basis-Tabelle-Samen'!Q156,"-",'Basis-Tabelle-Samen'!J156,"-garden-to-go-german.jpg")),
IF($C$1="Englisch - UK",HYPERLINK(CONCATENATE("https://www.saflax.de/0-WVK-Retail/Bilder-Pictures/SAFLAX-",'Basis-Tabelle-Samen'!Q156,"-",'Basis-Tabelle-Samen'!J156,"-garden-to-go-english.jpg")),
IF($C$1="Estnisch - EE",HYPERLINK(CONCATENATE("https://www.saflax.de/0-WVK-Retail/Bilder-Pictures/SAFLAX-",'Basis-Tabelle-Samen'!Q156,"-",'Basis-Tabelle-Samen'!J156,"-garden-to-go-estonian.jpg")),
IF($C$1="Finnisch - FI",HYPERLINK(CONCATENATE("https://www.saflax.de/0-WVK-Retail/Bilder-Pictures/SAFLAX-",'Basis-Tabelle-Samen'!Q156,"-",'Basis-Tabelle-Samen'!J156,"-garden-to-go-finnish.jpg")),
IF($C$1="Französisch - FR",HYPERLINK(CONCATENATE("https://www.saflax.de/0-WVK-Retail/Bilder-Pictures/SAFLAX-",'Basis-Tabelle-Samen'!Q156,"-",'Basis-Tabelle-Samen'!J156,"-garden-to-go-french.jpg")),
IF($C$1="Griechisch - GR",HYPERLINK(CONCATENATE("https://www.saflax.de/0-WVK-Retail/Bilder-Pictures/SAFLAX-",'Basis-Tabelle-Samen'!Q156,"-",'Basis-Tabelle-Samen'!J156,"-garden-to-go-greek.jpg")),
IF($C$1="Irisch - IE",HYPERLINK(CONCATENATE("https://www.saflax.de/0-WVK-Retail/Bilder-Pictures/SAFLAX-",'Basis-Tabelle-Samen'!Q156,"-",'Basis-Tabelle-Samen'!J156,"-garden-to-go-irish.jpg")),
IF($C$1="Isländisch - IS",HYPERLINK(CONCATENATE("https://www.saflax.de/0-WVK-Retail/Bilder-Pictures/SAFLAX-",'Basis-Tabelle-Samen'!Q156,"-",'Basis-Tabelle-Samen'!J156,"-garden-to-go-icelandic.jpg")),
IF($C$1="Italienisch - IT",HYPERLINK(CONCATENATE("https://www.saflax.de/0-WVK-Retail/Bilder-Pictures/SAFLAX-",'Basis-Tabelle-Samen'!Q156,"-",'Basis-Tabelle-Samen'!J156,"-garden-to-go-italian.jpg")),
IF($C$1="Japanisch - JP",HYPERLINK(CONCATENATE("https://www.saflax.de/0-WVK-Retail/Bilder-Pictures/SAFLAX-",'Basis-Tabelle-Samen'!Q156,"-",'Basis-Tabelle-Samen'!J156,"-garden-to-go-japanese.jpg")),
IF($C$1="Kroatisch - HR",HYPERLINK(CONCATENATE("https://www.saflax.de/0-WVK-Retail/Bilder-Pictures/SAFLAX-",'Basis-Tabelle-Samen'!Q156,"-",'Basis-Tabelle-Samen'!J156,"-garden-to-go-croatian.jpg")),
IF($C$1="Lettisch - LV",HYPERLINK(CONCATENATE("https://www.saflax.de/0-WVK-Retail/Bilder-Pictures/SAFLAX-",'Basis-Tabelle-Samen'!Q156,"-",'Basis-Tabelle-Samen'!J156,"-garden-to-go-latvian.jpg")),
IF($C$1="Litauisch - LT",HYPERLINK(CONCATENATE("https://www.saflax.de/0-WVK-Retail/Bilder-Pictures/SAFLAX-",'Basis-Tabelle-Samen'!Q156,"-",'Basis-Tabelle-Samen'!J156,"-garden-to-go-lithuanian.jpg")),
IF($C$1="Maltesisch - MT",HYPERLINK(CONCATENATE("https://www.saflax.de/0-WVK-Retail/Bilder-Pictures/SAFLAX-",'Basis-Tabelle-Samen'!Q156,"-",'Basis-Tabelle-Samen'!J156,"-garden-to-go-maltese.jpg")),
IF($C$1="Niederländisch - NL",HYPERLINK(CONCATENATE("https://www.saflax.de/0-WVK-Retail/Bilder-Pictures/SAFLAX-",'Basis-Tabelle-Samen'!Q156,"-",'Basis-Tabelle-Samen'!J156,"-garden-to-go-dutch.jpg")),
IF($C$1="Norwegisch - NO",HYPERLINK(CONCATENATE("https://www.saflax.de/0-WVK-Retail/Bilder-Pictures/SAFLAX-",'Basis-Tabelle-Samen'!Q156,"-",'Basis-Tabelle-Samen'!J156,"-garden-to-go-nowegian.jpg")),
IF($C$1="Polnisch - PL",HYPERLINK(CONCATENATE("https://www.saflax.de/0-WVK-Retail/Bilder-Pictures/SAFLAX-",'Basis-Tabelle-Samen'!Q156,"-",'Basis-Tabelle-Samen'!J156,"-garden-to-go-polish.jpg")),
IF($C$1="Portugiesisch - PT",HYPERLINK(CONCATENATE("https://www.saflax.de/0-WVK-Retail/Bilder-Pictures/SAFLAX-",'Basis-Tabelle-Samen'!Q156,"-",'Basis-Tabelle-Samen'!J156,"-garden-to-go-portuguese.jpg")),
IF($C$1="Rumänisch - RO",HYPERLINK(CONCATENATE("https://www.saflax.de/0-WVK-Retail/Bilder-Pictures/SAFLAX-",'Basis-Tabelle-Samen'!Q156,"-",'Basis-Tabelle-Samen'!J156,"-garden-to-go-romanian.jpg")),
IF($C$1="Schwedisch - SE",HYPERLINK(CONCATENATE("https://www.saflax.de/0-WVK-Retail/Bilder-Pictures/SAFLAX-",'Basis-Tabelle-Samen'!Q156,"-",'Basis-Tabelle-Samen'!J156,"-garden-to-go-swedish.jpg")),
IF($C$1="Slowakisch - SK",HYPERLINK(CONCATENATE("https://www.saflax.de/0-WVK-Retail/Bilder-Pictures/SAFLAX-",'Basis-Tabelle-Samen'!Q156,"-",'Basis-Tabelle-Samen'!J156,"-garden-to-go-slovak.jpg")),
IF($C$1="Slowenisch - SI",HYPERLINK(CONCATENATE("https://www.saflax.de/0-WVK-Retail/Bilder-Pictures/SAFLAX-",'Basis-Tabelle-Samen'!Q156,"-",'Basis-Tabelle-Samen'!J156,"-garden-to-go-slovenian.jpg")),
IF($C$1="Spanisch - ES",HYPERLINK(CONCATENATE("https://www.saflax.de/0-WVK-Retail/Bilder-Pictures/SAFLAX-",'Basis-Tabelle-Samen'!Q156,"-",'Basis-Tabelle-Samen'!J156,"-garden-to-go-spanish.jpg")),
IF($C$1="Tschechisch - CZ",HYPERLINK(CONCATENATE("https://www.saflax.de/0-WVK-Retail/Bilder-Pictures/SAFLAX-",'Basis-Tabelle-Samen'!Q156,"-",'Basis-Tabelle-Samen'!J156,"-garden-to-go-czech.jpg")),
IF($C$1="Türkisch - TR",HYPERLINK(CONCATENATE("https://www.saflax.de/0-WVK-Retail/Bilder-Pictures/SAFLAX-",'Basis-Tabelle-Samen'!Q156,"-",'Basis-Tabelle-Samen'!J156,"-garden-to-go-turkish.jpg")),
IF($C$1="Ungarisch - HU",HYPERLINK(CONCATENATE("https://www.saflax.de/0-WVK-Retail/Bilder-Pictures/SAFLAX-",'Basis-Tabelle-Samen'!Q156,"-",'Basis-Tabelle-Samen'!J156,"-garden-to-go-hungarian.jpg")),
" ACHTUNG")))))))))))))))))))))))))))))</f>
        <v>https://www.saflax.de/0-WVK-Retail/Bilder-Pictures/SAFLAX-58501-daucus-carota-garden-to-go-english.jpg</v>
      </c>
      <c r="AP134" s="330" t="str">
        <f>IF(K134&lt;1,"",
IF($C$1="Bulgarisch - BG",HYPERLINK(CONCATENATE("https://www.saflax.de/0-WVK-Retail/Bilder-Pictures/SAFLAX-",'Basis-Tabelle-Samen'!T156,"-",'Basis-Tabelle-Samen'!J156,"-cultivation-set-bulgarian.jpg")),
IF($C$1="Dänisch - DK",HYPERLINK(CONCATENATE("https://www.saflax.de/0-WVK-Retail/Bilder-Pictures/SAFLAX-",'Basis-Tabelle-Samen'!T156,"-",'Basis-Tabelle-Samen'!J156,"-cultivation-set-danish.jpg")),
IF($C$1="Deutsch - DE",HYPERLINK(CONCATENATE("https://www.saflax.de/0-WVK-Retail/Bilder-Pictures/SAFLAX-",'Basis-Tabelle-Samen'!T156,"-",'Basis-Tabelle-Samen'!J156,"-cultivation-set-german.jpg")),
IF($C$1="Englisch - UK",HYPERLINK(CONCATENATE("https://www.saflax.de/0-WVK-Retail/Bilder-Pictures/SAFLAX-",'Basis-Tabelle-Samen'!T156,"-",'Basis-Tabelle-Samen'!J156,"-cultivation-set-english.jpg")),
IF($C$1="Estnisch - EE",HYPERLINK(CONCATENATE("https://www.saflax.de/0-WVK-Retail/Bilder-Pictures/SAFLAX-",'Basis-Tabelle-Samen'!T156,"-",'Basis-Tabelle-Samen'!J156,"-cultivation-set-estonian.jpg")),
IF($C$1="Finnisch - FI",HYPERLINK(CONCATENATE("https://www.saflax.de/0-WVK-Retail/Bilder-Pictures/SAFLAX-",'Basis-Tabelle-Samen'!T156,"-",'Basis-Tabelle-Samen'!J156,"-cultivation-set-finnish.jpg")),
IF($C$1="Französisch - FR",HYPERLINK(CONCATENATE("https://www.saflax.de/0-WVK-Retail/Bilder-Pictures/SAFLAX-",'Basis-Tabelle-Samen'!T156,"-",'Basis-Tabelle-Samen'!J156,"-cultivation-set-french.jpg")),
IF($C$1="Griechisch - GR",HYPERLINK(CONCATENATE("https://www.saflax.de/0-WVK-Retail/Bilder-Pictures/SAFLAX-",'Basis-Tabelle-Samen'!T156,"-",'Basis-Tabelle-Samen'!J156,"-cultivation-set-greek.jpg")),
IF($C$1="Irisch - IE",HYPERLINK(CONCATENATE("https://www.saflax.de/0-WVK-Retail/Bilder-Pictures/SAFLAX-",'Basis-Tabelle-Samen'!T156,"-",'Basis-Tabelle-Samen'!J156,"-cultivation-set-irish.jpg")),
IF($C$1="Isländisch - IS",HYPERLINK(CONCATENATE("https://www.saflax.de/0-WVK-Retail/Bilder-Pictures/SAFLAX-",'Basis-Tabelle-Samen'!T156,"-",'Basis-Tabelle-Samen'!J156,"-cultivation-set-icelandic.jpg")),
IF($C$1="Italienisch - IT",HYPERLINK(CONCATENATE("https://www.saflax.de/0-WVK-Retail/Bilder-Pictures/SAFLAX-",'Basis-Tabelle-Samen'!T156,"-",'Basis-Tabelle-Samen'!J156,"-cultivation-set-italian.jpg")),
IF($C$1="Japanisch - JP",HYPERLINK(CONCATENATE("https://www.saflax.de/0-WVK-Retail/Bilder-Pictures/SAFLAX-",'Basis-Tabelle-Samen'!T156,"-",'Basis-Tabelle-Samen'!J156,"-cultivation-set-japanese.jpg")),
IF($C$1="Kroatisch - HR",HYPERLINK(CONCATENATE("https://www.saflax.de/0-WVK-Retail/Bilder-Pictures/SAFLAX-",'Basis-Tabelle-Samen'!T156,"-",'Basis-Tabelle-Samen'!J156,"-cultivation-set-croatian.jpg")),
IF($C$1="Lettisch - LV",HYPERLINK(CONCATENATE("https://www.saflax.de/0-WVK-Retail/Bilder-Pictures/SAFLAX-",'Basis-Tabelle-Samen'!T156,"-",'Basis-Tabelle-Samen'!J156,"-cultivation-set-latvian.jpg")),
IF($C$1="Litauisch - LT",HYPERLINK(CONCATENATE("https://www.saflax.de/0-WVK-Retail/Bilder-Pictures/SAFLAX-",'Basis-Tabelle-Samen'!T156,"-",'Basis-Tabelle-Samen'!J156,"-cultivation-set-lithuanian.jpg")),
IF($C$1="Maltesisch - MT",HYPERLINK(CONCATENATE("https://www.saflax.de/0-WVK-Retail/Bilder-Pictures/SAFLAX-",'Basis-Tabelle-Samen'!T156,"-",'Basis-Tabelle-Samen'!J156,"-cultivation-set-maltese.jpg")),
IF($C$1="Niederländisch - NL",HYPERLINK(CONCATENATE("https://www.saflax.de/0-WVK-Retail/Bilder-Pictures/SAFLAX-",'Basis-Tabelle-Samen'!T156,"-",'Basis-Tabelle-Samen'!J156,"-cultivation-set-dutch.jpg")),
IF($C$1="Norwegisch - NO",HYPERLINK(CONCATENATE("https://www.saflax.de/0-WVK-Retail/Bilder-Pictures/SAFLAX-",'Basis-Tabelle-Samen'!T156,"-",'Basis-Tabelle-Samen'!J156,"-cultivation-set-nowegian.jpg")),
IF($C$1="Polnisch - PL",HYPERLINK(CONCATENATE("https://www.saflax.de/0-WVK-Retail/Bilder-Pictures/SAFLAX-",'Basis-Tabelle-Samen'!T156,"-",'Basis-Tabelle-Samen'!J156,"-cultivation-set-polish.jpg")),
IF($C$1="Portugiesisch - PT",HYPERLINK(CONCATENATE("https://www.saflax.de/0-WVK-Retail/Bilder-Pictures/SAFLAX-",'Basis-Tabelle-Samen'!T156,"-",'Basis-Tabelle-Samen'!J156,"-cultivation-set-portuguese.jpg")),
IF($C$1="Rumänisch - RO",HYPERLINK(CONCATENATE("https://www.saflax.de/0-WVK-Retail/Bilder-Pictures/SAFLAX-",'Basis-Tabelle-Samen'!T156,"-",'Basis-Tabelle-Samen'!J156,"-cultivation-set-romanian.jpg")),
IF($C$1="Schwedisch - SE",HYPERLINK(CONCATENATE("https://www.saflax.de/0-WVK-Retail/Bilder-Pictures/SAFLAX-",'Basis-Tabelle-Samen'!T156,"-",'Basis-Tabelle-Samen'!J156,"-cultivation-set-swedish.jpg")),
IF($C$1="Slowakisch - SK",HYPERLINK(CONCATENATE("https://www.saflax.de/0-WVK-Retail/Bilder-Pictures/SAFLAX-",'Basis-Tabelle-Samen'!T156,"-",'Basis-Tabelle-Samen'!J156,"-cultivation-set-slovak.jpg")),
IF($C$1="Slowenisch - SI",HYPERLINK(CONCATENATE("https://www.saflax.de/0-WVK-Retail/Bilder-Pictures/SAFLAX-",'Basis-Tabelle-Samen'!T156,"-",'Basis-Tabelle-Samen'!J156,"-cultivation-set-slovenian.jpg")),
IF($C$1="Spanisch - ES",HYPERLINK(CONCATENATE("https://www.saflax.de/0-WVK-Retail/Bilder-Pictures/SAFLAX-",'Basis-Tabelle-Samen'!T156,"-",'Basis-Tabelle-Samen'!J156,"-cultivation-set-spanish.jpg")),
IF($C$1="Tschechisch - CZ",HYPERLINK(CONCATENATE("https://www.saflax.de/0-WVK-Retail/Bilder-Pictures/SAFLAX-",'Basis-Tabelle-Samen'!T156,"-",'Basis-Tabelle-Samen'!J156,"-cultivation-set-czech.jpg")),
IF($C$1="Türkisch - TR",HYPERLINK(CONCATENATE("https://www.saflax.de/0-WVK-Retail/Bilder-Pictures/SAFLAX-",'Basis-Tabelle-Samen'!T156,"-",'Basis-Tabelle-Samen'!J156,"-cultivation-set-turkish.jpg")),
IF($C$1="Ungarisch - HU",HYPERLINK(CONCATENATE("https://www.saflax.de/0-WVK-Retail/Bilder-Pictures/SAFLAX-",'Basis-Tabelle-Samen'!T156,"-",'Basis-Tabelle-Samen'!J156,"-cultivation-set-hungarian.jpg")),
" ACHTUNG")))))))))))))))))))))))))))))</f>
        <v>https://www.saflax.de/0-WVK-Retail/Bilder-Pictures/SAFLAX-38501-daucus-carota-cultivation-set-english.jpg</v>
      </c>
      <c r="AQ134" s="330" t="str">
        <f>IF(L134&lt;1,"",
IF($C$1="Bulgarisch - BG",HYPERLINK(CONCATENATE("https://www.saflax.de/0-WVK-Retail/Bilder-Pictures/SAFLAX-",'Basis-Tabelle-Samen'!W156,"-",'Basis-Tabelle-Samen'!J156,"-garden-in-the-bag-bulgarian.jpg")),
IF($C$1="Dänisch - DK",HYPERLINK(CONCATENATE("https://www.saflax.de/0-WVK-Retail/Bilder-Pictures/SAFLAX-",'Basis-Tabelle-Samen'!W156,"-",'Basis-Tabelle-Samen'!J156,"-garden-in-the-bag-danish.jpg")),
IF($C$1="Deutsch - DE",HYPERLINK(CONCATENATE("https://www.saflax.de/0-WVK-Retail/Bilder-Pictures/SAFLAX-",'Basis-Tabelle-Samen'!W156,"-",'Basis-Tabelle-Samen'!J156,"-garden-in-the-bag-german.jpg")),
IF($C$1="Englisch - UK",HYPERLINK(CONCATENATE("https://www.saflax.de/0-WVK-Retail/Bilder-Pictures/SAFLAX-",'Basis-Tabelle-Samen'!W156,"-",'Basis-Tabelle-Samen'!J156,"-garden-in-the-bag-english.jpg")),
IF($C$1="Estnisch - EE",HYPERLINK(CONCATENATE("https://www.saflax.de/0-WVK-Retail/Bilder-Pictures/SAFLAX-",'Basis-Tabelle-Samen'!W156,"-",'Basis-Tabelle-Samen'!J156,"-garden-in-the-bag-estonian.jpg")),
IF($C$1="Finnisch - FI",HYPERLINK(CONCATENATE("https://www.saflax.de/0-WVK-Retail/Bilder-Pictures/SAFLAX-",'Basis-Tabelle-Samen'!W156,"-",'Basis-Tabelle-Samen'!J156,"-garden-in-the-bag-finnish.jpg")),
IF($C$1="Französisch - FR",HYPERLINK(CONCATENATE("https://www.saflax.de/0-WVK-Retail/Bilder-Pictures/SAFLAX-",'Basis-Tabelle-Samen'!W156,"-",'Basis-Tabelle-Samen'!J156,"-garden-in-the-bag-french.jpg")),
IF($C$1="Griechisch - GR",HYPERLINK(CONCATENATE("https://www.saflax.de/0-WVK-Retail/Bilder-Pictures/SAFLAX-",'Basis-Tabelle-Samen'!W156,"-",'Basis-Tabelle-Samen'!J156,"-garden-in-the-bag-greek.jpg")),
IF($C$1="Irisch - IE",HYPERLINK(CONCATENATE("https://www.saflax.de/0-WVK-Retail/Bilder-Pictures/SAFLAX-",'Basis-Tabelle-Samen'!W156,"-",'Basis-Tabelle-Samen'!J156,"-garden-in-the-bag-irish.jpg")),
IF($C$1="Isländisch - IS",HYPERLINK(CONCATENATE("https://www.saflax.de/0-WVK-Retail/Bilder-Pictures/SAFLAX-",'Basis-Tabelle-Samen'!W156,"-",'Basis-Tabelle-Samen'!J156,"-garden-in-the-bag-icelandic.jpg")),
IF($C$1="Italienisch - IT",HYPERLINK(CONCATENATE("https://www.saflax.de/0-WVK-Retail/Bilder-Pictures/SAFLAX-",'Basis-Tabelle-Samen'!W156,"-",'Basis-Tabelle-Samen'!J156,"-garden-in-the-bag-italian.jpg")),
IF($C$1="Japanisch - JP",HYPERLINK(CONCATENATE("https://www.saflax.de/0-WVK-Retail/Bilder-Pictures/SAFLAX-",'Basis-Tabelle-Samen'!W156,"-",'Basis-Tabelle-Samen'!J156,"-garden-in-the-bag-japanese.jpg")),
IF($C$1="Kroatisch - HR",HYPERLINK(CONCATENATE("https://www.saflax.de/0-WVK-Retail/Bilder-Pictures/SAFLAX-",'Basis-Tabelle-Samen'!W156,"-",'Basis-Tabelle-Samen'!J156,"-garden-in-the-bag-croatian.jpg")),
IF($C$1="Lettisch - LV",HYPERLINK(CONCATENATE("https://www.saflax.de/0-WVK-Retail/Bilder-Pictures/SAFLAX-",'Basis-Tabelle-Samen'!W156,"-",'Basis-Tabelle-Samen'!J156,"-garden-in-the-bag-latvian.jpg")),
IF($C$1="Litauisch - LT",HYPERLINK(CONCATENATE("https://www.saflax.de/0-WVK-Retail/Bilder-Pictures/SAFLAX-",'Basis-Tabelle-Samen'!W156,"-",'Basis-Tabelle-Samen'!J156,"-garden-in-the-bag-lithuanian.jpg")),
IF($C$1="Maltesisch - MT",HYPERLINK(CONCATENATE("https://www.saflax.de/0-WVK-Retail/Bilder-Pictures/SAFLAX-",'Basis-Tabelle-Samen'!W156,"-",'Basis-Tabelle-Samen'!J156,"-garden-in-the-bag-maltese.jpg")),
IF($C$1="Niederländisch - NL",HYPERLINK(CONCATENATE("https://www.saflax.de/0-WVK-Retail/Bilder-Pictures/SAFLAX-",'Basis-Tabelle-Samen'!W156,"-",'Basis-Tabelle-Samen'!J156,"-garden-in-the-bag-dutch.jpg")),
IF($C$1="Norwegisch - NO",HYPERLINK(CONCATENATE("https://www.saflax.de/0-WVK-Retail/Bilder-Pictures/SAFLAX-",'Basis-Tabelle-Samen'!W156,"-",'Basis-Tabelle-Samen'!J156,"-garden-in-the-bag-nowegian.jpg")),
IF($C$1="Polnisch - PL",HYPERLINK(CONCATENATE("https://www.saflax.de/0-WVK-Retail/Bilder-Pictures/SAFLAX-",'Basis-Tabelle-Samen'!W156,"-",'Basis-Tabelle-Samen'!J156,"-garden-in-the-bag-polish.jpg")),
IF($C$1="Portugiesisch - PT",HYPERLINK(CONCATENATE("https://www.saflax.de/0-WVK-Retail/Bilder-Pictures/SAFLAX-",'Basis-Tabelle-Samen'!W156,"-",'Basis-Tabelle-Samen'!J156,"-garden-in-the-bag-portuguese.jpg")),
IF($C$1="Rumänisch - RO",HYPERLINK(CONCATENATE("https://www.saflax.de/0-WVK-Retail/Bilder-Pictures/SAFLAX-",'Basis-Tabelle-Samen'!W156,"-",'Basis-Tabelle-Samen'!J156,"-garden-in-the-bag-romanian.jpg")),
IF($C$1="Schwedisch - SE",HYPERLINK(CONCATENATE("https://www.saflax.de/0-WVK-Retail/Bilder-Pictures/SAFLAX-",'Basis-Tabelle-Samen'!W156,"-",'Basis-Tabelle-Samen'!J156,"-garden-in-the-bag-swedish.jpg")),
IF($C$1="Slowakisch - SK",HYPERLINK(CONCATENATE("https://www.saflax.de/0-WVK-Retail/Bilder-Pictures/SAFLAX-",'Basis-Tabelle-Samen'!W156,"-",'Basis-Tabelle-Samen'!J156,"-garden-in-the-bag-slovak.jpg")),
IF($C$1="Slowenisch - SI",HYPERLINK(CONCATENATE("https://www.saflax.de/0-WVK-Retail/Bilder-Pictures/SAFLAX-",'Basis-Tabelle-Samen'!W156,"-",'Basis-Tabelle-Samen'!J156,"-garden-in-the-bag-slovenian.jpg")),
IF($C$1="Spanisch - ES",HYPERLINK(CONCATENATE("https://www.saflax.de/0-WVK-Retail/Bilder-Pictures/SAFLAX-",'Basis-Tabelle-Samen'!W156,"-",'Basis-Tabelle-Samen'!J156,"-garden-in-the-bag-spanish.jpg")),
IF($C$1="Tschechisch - CZ",HYPERLINK(CONCATENATE("https://www.saflax.de/0-WVK-Retail/Bilder-Pictures/SAFLAX-",'Basis-Tabelle-Samen'!W156,"-",'Basis-Tabelle-Samen'!J156,"-garden-in-the-bag-czech.jpg")),
IF($C$1="Türkisch - TR",HYPERLINK(CONCATENATE("https://www.saflax.de/0-WVK-Retail/Bilder-Pictures/SAFLAX-",'Basis-Tabelle-Samen'!W156,"-",'Basis-Tabelle-Samen'!J156,"-garden-in-the-bag-turkish.jpg")),
IF($C$1="Ungarisch - HU",HYPERLINK(CONCATENATE("https://www.saflax.de/0-WVK-Retail/Bilder-Pictures/SAFLAX-",'Basis-Tabelle-Samen'!W156,"-",'Basis-Tabelle-Samen'!J156,"-garden-in-the-bag-hungarian.jpg")),
" ACHTUNG")))))))))))))))))))))))))))))</f>
        <v>https://www.saflax.de/0-WVK-Retail/Bilder-Pictures/SAFLAX-68501-daucus-carota-garden-in-the-bag-english.jpg</v>
      </c>
    </row>
    <row r="135" spans="1:43" ht="17.100000000000001" customHeight="1" x14ac:dyDescent="0.2">
      <c r="A135" s="318" t="str">
        <f>IF('Basis-Tabelle-Samen'!A188="","",IF($C$1="Deutsch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35" s="319" t="str">
        <f>'Basis-Tabelle-Samen'!I188</f>
        <v>Apium graveolens var. Dulce</v>
      </c>
      <c r="C135" s="316" t="str">
        <f>IF($C$1="Bulgarisch - BG",'Basis-Tabelle-Samen'!Z188,
IF($C$1="Dänisch - DK",'Basis-Tabelle-Samen'!AA188,
IF($C$1="Deutsch - DE",'Basis-Tabelle-Samen'!AB188,
IF($C$1="Englisch - UK",'Basis-Tabelle-Samen'!AC188,
IF($C$1="Estnisch - EE",'Basis-Tabelle-Samen'!AD188,
IF($C$1="Finnisch - FI",'Basis-Tabelle-Samen'!AE188,
IF($C$1="Französisch - FR",'Basis-Tabelle-Samen'!AF188,
IF($C$1="Griechisch - GR",'Basis-Tabelle-Samen'!AG188,
IF($C$1="Irisch - IE",'Basis-Tabelle-Samen'!AH188,
IF($C$1="Isländisch - IS",'Basis-Tabelle-Samen'!AI188,
IF($C$1="Italienisch - IT",'Basis-Tabelle-Samen'!AJ188,
IF($C$1="Japanisch - JP",'Basis-Tabelle-Samen'!AK188,
IF($C$1="Kroatisch - HR",'Basis-Tabelle-Samen'!AL188,
IF($C$1="Lettisch - LV",'Basis-Tabelle-Samen'!AM188,
IF($C$1="Litauisch - LT",'Basis-Tabelle-Samen'!AN188,
IF($C$1="Maltesisch - MT",'Basis-Tabelle-Samen'!AO188,
IF($C$1="Niederländisch - NL",'Basis-Tabelle-Samen'!AP188,
IF($C$1="Norwegisch - NO",'Basis-Tabelle-Samen'!AQ188,
IF($C$1="Polnisch - PL",'Basis-Tabelle-Samen'!AR188,
IF($C$1="Portugiesisch - PT",'Basis-Tabelle-Samen'!AS188,
IF($C$1="Rumänisch - RO",'Basis-Tabelle-Samen'!AT188,
IF($C$1="Schwedisch - SE",'Basis-Tabelle-Samen'!AU188,
IF($C$1="Slowakisch - SK",'Basis-Tabelle-Samen'!AV188,
IF($C$1="Slowenisch - SI",'Basis-Tabelle-Samen'!AW188,
IF($C$1="Spanisch - ES",'Basis-Tabelle-Samen'!AX188,
IF($C$1="Tschechisch - CZ",'Basis-Tabelle-Samen'!AY188,
IF($C$1="Türkisch - TR",'Basis-Tabelle-Samen'!AZ188,
IF($C$1="Ungarisch - HU",'Basis-Tabelle-Samen'!BA188,
" ACHTUNG"))))))))))))))))))))))))))))</f>
        <v>Organic - Pascal celery - Tall Utah</v>
      </c>
      <c r="D135" s="320">
        <f>'Basis-Tabelle-Samen'!F188</f>
        <v>500</v>
      </c>
      <c r="E135" s="321" t="str">
        <f>'Basis-Tabelle-Samen'!H188</f>
        <v>7 %</v>
      </c>
      <c r="F135" s="322" t="str">
        <f>IF('Basis-Tabelle-Samen'!G188="","",'Basis-Tabelle-Samen'!G188)</f>
        <v>02</v>
      </c>
      <c r="G135" s="320">
        <f>'Basis-Tabelle-Samen'!C188</f>
        <v>18751</v>
      </c>
      <c r="H135" s="323">
        <f>'Basis-Tabelle-Samen'!D188</f>
        <v>4055473187518</v>
      </c>
      <c r="I135" s="324">
        <f>'Basis-Tabelle-Samen'!E188</f>
        <v>2.0499999999999998</v>
      </c>
      <c r="J135" s="325">
        <f t="shared" si="2"/>
        <v>12</v>
      </c>
      <c r="K135" s="326">
        <f>'Basis-Tabelle-Samen'!K188</f>
        <v>78751</v>
      </c>
      <c r="L135" s="323">
        <f>'Basis-Tabelle-Samen'!L188</f>
        <v>4055473787510</v>
      </c>
      <c r="M135" s="324">
        <f>'Basis-Tabelle-Samen'!M188</f>
        <v>2.4500000000000002</v>
      </c>
      <c r="N135" s="326">
        <f>IF(K135&lt;1,"",'3'!$I$15)</f>
        <v>15</v>
      </c>
      <c r="O135" s="327">
        <f>IF(K135&lt;1,"",'3'!$J$11)</f>
        <v>90</v>
      </c>
      <c r="P135" s="326">
        <f>'Basis-Tabelle-Samen'!N188</f>
        <v>88751</v>
      </c>
      <c r="Q135" s="323">
        <f>'Basis-Tabelle-Samen'!O188</f>
        <v>4055473887517</v>
      </c>
      <c r="R135" s="328">
        <f>'Basis-Tabelle-Samen'!P188</f>
        <v>3.75</v>
      </c>
      <c r="S135" s="326">
        <f>IF(R135&lt;1,"",'3'!$M$15)</f>
        <v>18</v>
      </c>
      <c r="T135" s="327">
        <f>IF(R135&lt;1,"",'3'!$N$11)</f>
        <v>72</v>
      </c>
      <c r="U135" s="326">
        <f>'Basis-Tabelle-Samen'!Q188</f>
        <v>58751</v>
      </c>
      <c r="V135" s="323">
        <f>'Basis-Tabelle-Samen'!R188</f>
        <v>4055473587516</v>
      </c>
      <c r="W135" s="324">
        <f>'Basis-Tabelle-Samen'!S188</f>
        <v>4.95</v>
      </c>
      <c r="X135" s="326">
        <f>IF(U135&lt;1,"",'3'!$Q$15)</f>
        <v>6</v>
      </c>
      <c r="Y135" s="327">
        <f>IF(U135&lt;1,"",'3'!$R$11)</f>
        <v>24</v>
      </c>
      <c r="Z135" s="326">
        <f>'Basis-Tabelle-Samen'!T188</f>
        <v>38751</v>
      </c>
      <c r="AA135" s="323">
        <f>'Basis-Tabelle-Samen'!U188</f>
        <v>4055473387512</v>
      </c>
      <c r="AB135" s="324">
        <f>'Basis-Tabelle-Samen'!V188</f>
        <v>6.75</v>
      </c>
      <c r="AC135" s="326">
        <f>IF(Z135&lt;1,"",'3'!$U$15)</f>
        <v>6</v>
      </c>
      <c r="AD135" s="327">
        <f>IF(Z135&lt;1,"",'3'!$V$11)</f>
        <v>24</v>
      </c>
      <c r="AE135" s="326">
        <f>'Basis-Tabelle-Samen'!W188</f>
        <v>68751</v>
      </c>
      <c r="AF135" s="323">
        <f>'Basis-Tabelle-Samen'!X188</f>
        <v>4055473687513</v>
      </c>
      <c r="AG135" s="324">
        <f>'Basis-Tabelle-Samen'!Y188</f>
        <v>2.95</v>
      </c>
      <c r="AH135" s="326">
        <f>IF(AE135&lt;1,"",'3'!$Y$15)</f>
        <v>8</v>
      </c>
      <c r="AI135" s="327">
        <f>IF(AE135&lt;1,"",'3'!$Z$11)</f>
        <v>64</v>
      </c>
      <c r="AJ135" s="315"/>
      <c r="AK135" s="316" t="str">
        <f>IF(G135&lt;1,"",
IF($C$1="Bulgarisch - BG",HYPERLINK(CONCATENATE("https://www.saflax.de/0-WVK-Retail/Bilder-Pictures/SAFLAX-",'Basis-Tabelle-Samen'!C188,"-",'Basis-Tabelle-Samen'!J188,"-seed-package-front-cr-bulgarian.jpg")),
IF($C$1="Dänisch - DK",HYPERLINK(CONCATENATE("https://www.saflax.de/0-WVK-Retail/Bilder-Pictures/SAFLAX-",'Basis-Tabelle-Samen'!C188,"-",'Basis-Tabelle-Samen'!J188,"-seed-package-front-cr-danish.jpg")),
IF($C$1="Deutsch - DE",HYPERLINK(CONCATENATE("https://www.saflax.de/0-WVK-Retail/Bilder-Pictures/SAFLAX-",'Basis-Tabelle-Samen'!C188,"-",'Basis-Tabelle-Samen'!J188,"-seed-package-front-cr-german.jpg")),
IF($C$1="Englisch - UK",HYPERLINK(CONCATENATE("https://www.saflax.de/0-WVK-Retail/Bilder-Pictures/SAFLAX-",'Basis-Tabelle-Samen'!C188,"-",'Basis-Tabelle-Samen'!J188,"-seed-package-front-cr-english.jpg")),
IF($C$1="Estnisch - EE",HYPERLINK(CONCATENATE("https://www.saflax.de/0-WVK-Retail/Bilder-Pictures/SAFLAX-",'Basis-Tabelle-Samen'!C188,"-",'Basis-Tabelle-Samen'!J188,"-seed-package-front-cr-estonian.jpg")),
IF($C$1="Finnisch - FI",HYPERLINK(CONCATENATE("https://www.saflax.de/0-WVK-Retail/Bilder-Pictures/SAFLAX-",'Basis-Tabelle-Samen'!C188,"-",'Basis-Tabelle-Samen'!J188,"-seed-package-front-cr-finnish.jpg")),
IF($C$1="Französisch - FR",HYPERLINK(CONCATENATE("https://www.saflax.de/0-WVK-Retail/Bilder-Pictures/SAFLAX-",'Basis-Tabelle-Samen'!C188,"-",'Basis-Tabelle-Samen'!J188,"-seed-package-front-cr-french.jpg")),
IF($C$1="Griechisch - GR",HYPERLINK(CONCATENATE("https://www.saflax.de/0-WVK-Retail/Bilder-Pictures/SAFLAX-",'Basis-Tabelle-Samen'!C188,"-",'Basis-Tabelle-Samen'!J188,"-seed-package-front-cr-greek.jpg")),
IF($C$1="Irisch - IE",HYPERLINK(CONCATENATE("https://www.saflax.de/0-WVK-Retail/Bilder-Pictures/SAFLAX-",'Basis-Tabelle-Samen'!C188,"-",'Basis-Tabelle-Samen'!J188,"-seed-package-front-cr-irish.jpg")),
IF($C$1="Isländisch - IS",HYPERLINK(CONCATENATE("https://www.saflax.de/0-WVK-Retail/Bilder-Pictures/SAFLAX-",'Basis-Tabelle-Samen'!C188,"-",'Basis-Tabelle-Samen'!J188,"-seed-package-front-cr-icelandic.jpg")),
IF($C$1="Italienisch - IT",HYPERLINK(CONCATENATE("https://www.saflax.de/0-WVK-Retail/Bilder-Pictures/SAFLAX-",'Basis-Tabelle-Samen'!C188,"-",'Basis-Tabelle-Samen'!J188,"-seed-package-front-cr-italian.jpg")),
IF($C$1="Japanisch - JP",HYPERLINK(CONCATENATE("https://www.saflax.de/0-WVK-Retail/Bilder-Pictures/SAFLAX-",'Basis-Tabelle-Samen'!C188,"-",'Basis-Tabelle-Samen'!J188,"-seed-package-front-cr-japanese.jpg")),
IF($C$1="Kroatisch - HR",HYPERLINK(CONCATENATE("https://www.saflax.de/0-WVK-Retail/Bilder-Pictures/SAFLAX-",'Basis-Tabelle-Samen'!C188,"-",'Basis-Tabelle-Samen'!J188,"-seed-package-front-cr-croatian.jpg")),
IF($C$1="Lettisch - LV",HYPERLINK(CONCATENATE("https://www.saflax.de/0-WVK-Retail/Bilder-Pictures/SAFLAX-",'Basis-Tabelle-Samen'!C188,"-",'Basis-Tabelle-Samen'!J188,"-seed-package-front-cr-latvian.jpg")),
IF($C$1="Litauisch - LT",HYPERLINK(CONCATENATE("https://www.saflax.de/0-WVK-Retail/Bilder-Pictures/SAFLAX-",'Basis-Tabelle-Samen'!C188,"-",'Basis-Tabelle-Samen'!J188,"-seed-package-front-cr-lithuanian.jpg")),
IF($C$1="Maltesisch - MT",HYPERLINK(CONCATENATE("https://www.saflax.de/0-WVK-Retail/Bilder-Pictures/SAFLAX-",'Basis-Tabelle-Samen'!C188,"-",'Basis-Tabelle-Samen'!J188,"-seed-package-front-cr-maltese.jpg")),
IF($C$1="Niederländisch - NL",HYPERLINK(CONCATENATE("https://www.saflax.de/0-WVK-Retail/Bilder-Pictures/SAFLAX-",'Basis-Tabelle-Samen'!C188,"-",'Basis-Tabelle-Samen'!J188,"-seed-package-front-cr-dutch.jpg")),
IF($C$1="Norwegisch - NO",HYPERLINK(CONCATENATE("https://www.saflax.de/0-WVK-Retail/Bilder-Pictures/SAFLAX-",'Basis-Tabelle-Samen'!C188,"-",'Basis-Tabelle-Samen'!J188,"-seed-package-front-cr-nowegian.jpg")),
IF($C$1="Polnisch - PL",HYPERLINK(CONCATENATE("https://www.saflax.de/0-WVK-Retail/Bilder-Pictures/SAFLAX-",'Basis-Tabelle-Samen'!C188,"-",'Basis-Tabelle-Samen'!J188,"-seed-package-front-cr-polish.jpg")),
IF($C$1="Portugiesisch - PT",HYPERLINK(CONCATENATE("https://www.saflax.de/0-WVK-Retail/Bilder-Pictures/SAFLAX-",'Basis-Tabelle-Samen'!C188,"-",'Basis-Tabelle-Samen'!J188,"-seed-package-front-cr-portuguese.jpg")),
IF($C$1="Rumänisch - RO",HYPERLINK(CONCATENATE("https://www.saflax.de/0-WVK-Retail/Bilder-Pictures/SAFLAX-",'Basis-Tabelle-Samen'!C188,"-",'Basis-Tabelle-Samen'!J188,"-seed-package-front-cr-romanian.jpg")),
IF($C$1="Schwedisch - SE",HYPERLINK(CONCATENATE("https://www.saflax.de/0-WVK-Retail/Bilder-Pictures/SAFLAX-",'Basis-Tabelle-Samen'!C188,"-",'Basis-Tabelle-Samen'!J188,"-seed-package-front-cr-swedish.jpg")),
IF($C$1="Slowakisch - SK",HYPERLINK(CONCATENATE("https://www.saflax.de/0-WVK-Retail/Bilder-Pictures/SAFLAX-",'Basis-Tabelle-Samen'!C188,"-",'Basis-Tabelle-Samen'!J188,"-seed-package-front-cr-slovak.jpg")),
IF($C$1="Slowenisch - SI",HYPERLINK(CONCATENATE("https://www.saflax.de/0-WVK-Retail/Bilder-Pictures/SAFLAX-",'Basis-Tabelle-Samen'!C188,"-",'Basis-Tabelle-Samen'!J188,"-seed-package-front-cr-slovenian.jpg")),
IF($C$1="Spanisch - ES",HYPERLINK(CONCATENATE("https://www.saflax.de/0-WVK-Retail/Bilder-Pictures/SAFLAX-",'Basis-Tabelle-Samen'!C188,"-",'Basis-Tabelle-Samen'!J188,"-seed-package-front-cr-spanish.jpg")),
IF($C$1="Tschechisch - CZ",HYPERLINK(CONCATENATE("https://www.saflax.de/0-WVK-Retail/Bilder-Pictures/SAFLAX-",'Basis-Tabelle-Samen'!C188,"-",'Basis-Tabelle-Samen'!J188,"-seed-package-front-cr-czech.jpg")),
IF($C$1="Türkisch - TR",HYPERLINK(CONCATENATE("https://www.saflax.de/0-WVK-Retail/Bilder-Pictures/SAFLAX-",'Basis-Tabelle-Samen'!C188,"-",'Basis-Tabelle-Samen'!J188,"-seed-package-front-cr-turkish.jpg")),
IF($C$1="Ungarisch - HU",HYPERLINK(CONCATENATE("https://www.saflax.de/0-WVK-Retail/Bilder-Pictures/SAFLAX-",'Basis-Tabelle-Samen'!C188,"-",'Basis-Tabelle-Samen'!J188,"-seed-package-front-cr-hungarian.jpg")),
" ACHTUNG")))))))))))))))))))))))))))))</f>
        <v>https://www.saflax.de/0-WVK-Retail/Bilder-Pictures/SAFLAX-18751-apium-graveolens-seed-package-front-cr-english.jpg</v>
      </c>
      <c r="AL135" s="330" t="str">
        <f>IF(G135&lt;1,"",
IF($C$1="Bulgarisch - BG",HYPERLINK(CONCATENATE("https://www.saflax.de/0-WVK-Retail/Bilder-Pictures/SAFLAX-",'Basis-Tabelle-Samen'!C188,"-",'Basis-Tabelle-Samen'!J188,"-seed-package-back-cr-bulgarian.jpg")),
IF($C$1="Dänisch - DK",HYPERLINK(CONCATENATE("https://www.saflax.de/0-WVK-Retail/Bilder-Pictures/SAFLAX-",'Basis-Tabelle-Samen'!C188,"-",'Basis-Tabelle-Samen'!J188,"-seed-package-back-cr-danish.jpg")),
IF($C$1="Deutsch - DE",HYPERLINK(CONCATENATE("https://www.saflax.de/0-WVK-Retail/Bilder-Pictures/SAFLAX-",'Basis-Tabelle-Samen'!C188,"-",'Basis-Tabelle-Samen'!J188,"-seed-package-back-cr-german.jpg")),
IF($C$1="Englisch - UK",HYPERLINK(CONCATENATE("https://www.saflax.de/0-WVK-Retail/Bilder-Pictures/SAFLAX-",'Basis-Tabelle-Samen'!C188,"-",'Basis-Tabelle-Samen'!J188,"-seed-package-back-cr-english.jpg")),
IF($C$1="Estnisch - EE",HYPERLINK(CONCATENATE("https://www.saflax.de/0-WVK-Retail/Bilder-Pictures/SAFLAX-",'Basis-Tabelle-Samen'!C188,"-",'Basis-Tabelle-Samen'!J188,"-seed-package-back-cr-estonian.jpg")),
IF($C$1="Finnisch - FI",HYPERLINK(CONCATENATE("https://www.saflax.de/0-WVK-Retail/Bilder-Pictures/SAFLAX-",'Basis-Tabelle-Samen'!C188,"-",'Basis-Tabelle-Samen'!J188,"-seed-package-back-cr-finnish.jpg")),
IF($C$1="Französisch - FR",HYPERLINK(CONCATENATE("https://www.saflax.de/0-WVK-Retail/Bilder-Pictures/SAFLAX-",'Basis-Tabelle-Samen'!C188,"-",'Basis-Tabelle-Samen'!J188,"-seed-package-back-cr-french.jpg")),
IF($C$1="Griechisch - GR",HYPERLINK(CONCATENATE("https://www.saflax.de/0-WVK-Retail/Bilder-Pictures/SAFLAX-",'Basis-Tabelle-Samen'!C188,"-",'Basis-Tabelle-Samen'!J188,"-seed-package-back-cr-greek.jpg")),
IF($C$1="Irisch - IE",HYPERLINK(CONCATENATE("https://www.saflax.de/0-WVK-Retail/Bilder-Pictures/SAFLAX-",'Basis-Tabelle-Samen'!C188,"-",'Basis-Tabelle-Samen'!J188,"-seed-package-back-cr-irish.jpg")),
IF($C$1="Isländisch - IS",HYPERLINK(CONCATENATE("https://www.saflax.de/0-WVK-Retail/Bilder-Pictures/SAFLAX-",'Basis-Tabelle-Samen'!C188,"-",'Basis-Tabelle-Samen'!J188,"-seed-package-back-cr-icelandic.jpg")),
IF($C$1="Italienisch - IT",HYPERLINK(CONCATENATE("https://www.saflax.de/0-WVK-Retail/Bilder-Pictures/SAFLAX-",'Basis-Tabelle-Samen'!C188,"-",'Basis-Tabelle-Samen'!J188,"-seed-package-back-cr-italian.jpg")),
IF($C$1="Japanisch - JP",HYPERLINK(CONCATENATE("https://www.saflax.de/0-WVK-Retail/Bilder-Pictures/SAFLAX-",'Basis-Tabelle-Samen'!C188,"-",'Basis-Tabelle-Samen'!J188,"-seed-package-back-cr-japanese.jpg")),
IF($C$1="Kroatisch - HR",HYPERLINK(CONCATENATE("https://www.saflax.de/0-WVK-Retail/Bilder-Pictures/SAFLAX-",'Basis-Tabelle-Samen'!C188,"-",'Basis-Tabelle-Samen'!J188,"-seed-package-back-cr-croatian.jpg")),
IF($C$1="Lettisch - LV",HYPERLINK(CONCATENATE("https://www.saflax.de/0-WVK-Retail/Bilder-Pictures/SAFLAX-",'Basis-Tabelle-Samen'!C188,"-",'Basis-Tabelle-Samen'!J188,"-seed-package-back-cr-latvian.jpg")),
IF($C$1="Litauisch - LT",HYPERLINK(CONCATENATE("https://www.saflax.de/0-WVK-Retail/Bilder-Pictures/SAFLAX-",'Basis-Tabelle-Samen'!C188,"-",'Basis-Tabelle-Samen'!J188,"-seed-package-back-cr-lithuanian.jpg")),
IF($C$1="Maltesisch - MT",HYPERLINK(CONCATENATE("https://www.saflax.de/0-WVK-Retail/Bilder-Pictures/SAFLAX-",'Basis-Tabelle-Samen'!C188,"-",'Basis-Tabelle-Samen'!J188,"-seed-package-back-cr-maltese.jpg")),
IF($C$1="Niederländisch - NL",HYPERLINK(CONCATENATE("https://www.saflax.de/0-WVK-Retail/Bilder-Pictures/SAFLAX-",'Basis-Tabelle-Samen'!C188,"-",'Basis-Tabelle-Samen'!J188,"-seed-package-back-cr-dutch.jpg")),
IF($C$1="Norwegisch - NO",HYPERLINK(CONCATENATE("https://www.saflax.de/0-WVK-Retail/Bilder-Pictures/SAFLAX-",'Basis-Tabelle-Samen'!C188,"-",'Basis-Tabelle-Samen'!J188,"-seed-package-back-cr-nowegian.jpg")),
IF($C$1="Polnisch - PL",HYPERLINK(CONCATENATE("https://www.saflax.de/0-WVK-Retail/Bilder-Pictures/SAFLAX-",'Basis-Tabelle-Samen'!C188,"-",'Basis-Tabelle-Samen'!J188,"-seed-package-back-cr-polish.jpg")),
IF($C$1="Portugiesisch - PT",HYPERLINK(CONCATENATE("https://www.saflax.de/0-WVK-Retail/Bilder-Pictures/SAFLAX-",'Basis-Tabelle-Samen'!C188,"-",'Basis-Tabelle-Samen'!J188,"-seed-package-back-cr-portuguese.jpg")),
IF($C$1="Rumänisch - RO",HYPERLINK(CONCATENATE("https://www.saflax.de/0-WVK-Retail/Bilder-Pictures/SAFLAX-",'Basis-Tabelle-Samen'!C188,"-",'Basis-Tabelle-Samen'!J188,"-seed-package-back-cr-romanian.jpg")),
IF($C$1="Schwedisch - SE",HYPERLINK(CONCATENATE("https://www.saflax.de/0-WVK-Retail/Bilder-Pictures/SAFLAX-",'Basis-Tabelle-Samen'!C188,"-",'Basis-Tabelle-Samen'!J188,"-seed-package-back-cr-swedish.jpg")),
IF($C$1="Slowakisch - SK",HYPERLINK(CONCATENATE("https://www.saflax.de/0-WVK-Retail/Bilder-Pictures/SAFLAX-",'Basis-Tabelle-Samen'!C188,"-",'Basis-Tabelle-Samen'!J188,"-seed-package-back-cr-slovak.jpg")),
IF($C$1="Slowenisch - SI",HYPERLINK(CONCATENATE("https://www.saflax.de/0-WVK-Retail/Bilder-Pictures/SAFLAX-",'Basis-Tabelle-Samen'!C188,"-",'Basis-Tabelle-Samen'!J188,"-seed-package-back-cr-slovenian.jpg")),
IF($C$1="Spanisch - ES",HYPERLINK(CONCATENATE("https://www.saflax.de/0-WVK-Retail/Bilder-Pictures/SAFLAX-",'Basis-Tabelle-Samen'!C188,"-",'Basis-Tabelle-Samen'!J188,"-seed-package-back-cr-spanish.jpg")),
IF($C$1="Tschechisch - CZ",HYPERLINK(CONCATENATE("https://www.saflax.de/0-WVK-Retail/Bilder-Pictures/SAFLAX-",'Basis-Tabelle-Samen'!C188,"-",'Basis-Tabelle-Samen'!J188,"-seed-package-back-cr-czech.jpg")),
IF($C$1="Türkisch - TR",HYPERLINK(CONCATENATE("https://www.saflax.de/0-WVK-Retail/Bilder-Pictures/SAFLAX-",'Basis-Tabelle-Samen'!C188,"-",'Basis-Tabelle-Samen'!J188,"-seed-package-back-cr-turkish.jpg")),
IF($C$1="Ungarisch - HU",HYPERLINK(CONCATENATE("https://www.saflax.de/0-WVK-Retail/Bilder-Pictures/SAFLAX-",'Basis-Tabelle-Samen'!C188,"-",'Basis-Tabelle-Samen'!J188,"-seed-package-back-cr-hungarian.jpg")),
" ACHTUNG")))))))))))))))))))))))))))))</f>
        <v>https://www.saflax.de/0-WVK-Retail/Bilder-Pictures/SAFLAX-18751-apium-graveolens-seed-package-back-cr-english.jpg</v>
      </c>
      <c r="AM135" s="330" t="str">
        <f>IF(H135&lt;1,"",
IF($C$1="Bulgarisch - BG",HYPERLINK(CONCATENATE("https://www.saflax.de/0-WVK-Retail/Bilder-Pictures/SAFLAX-",'Basis-Tabelle-Samen'!K188,"-",'Basis-Tabelle-Samen'!J188,"-garden-to-go-mini-bulgarian.jpg")),
IF($C$1="Dänisch - DK",HYPERLINK(CONCATENATE("https://www.saflax.de/0-WVK-Retail/Bilder-Pictures/SAFLAX-",'Basis-Tabelle-Samen'!K188,"-",'Basis-Tabelle-Samen'!J188,"-garden-to-go-mini-danish.jpg")),
IF($C$1="Deutsch - DE",HYPERLINK(CONCATENATE("https://www.saflax.de/0-WVK-Retail/Bilder-Pictures/SAFLAX-",'Basis-Tabelle-Samen'!K188,"-",'Basis-Tabelle-Samen'!J188,"-garden-to-go-mini-german.jpg")),
IF($C$1="Englisch - UK",HYPERLINK(CONCATENATE("https://www.saflax.de/0-WVK-Retail/Bilder-Pictures/SAFLAX-",'Basis-Tabelle-Samen'!K188,"-",'Basis-Tabelle-Samen'!J188,"-garden-to-go-mini-english.jpg")),
IF($C$1="Estnisch - EE",HYPERLINK(CONCATENATE("https://www.saflax.de/0-WVK-Retail/Bilder-Pictures/SAFLAX-",'Basis-Tabelle-Samen'!K188,"-",'Basis-Tabelle-Samen'!J188,"-garden-to-go-mini-estonian.jpg")),
IF($C$1="Finnisch - FI",HYPERLINK(CONCATENATE("https://www.saflax.de/0-WVK-Retail/Bilder-Pictures/SAFLAX-",'Basis-Tabelle-Samen'!K188,"-",'Basis-Tabelle-Samen'!J188,"-garden-to-go-mini-finnish.jpg")),
IF($C$1="Französisch - FR",HYPERLINK(CONCATENATE("https://www.saflax.de/0-WVK-Retail/Bilder-Pictures/SAFLAX-",'Basis-Tabelle-Samen'!K188,"-",'Basis-Tabelle-Samen'!J188,"-garden-to-go-mini-french.jpg")),
IF($C$1="Griechisch - GR",HYPERLINK(CONCATENATE("https://www.saflax.de/0-WVK-Retail/Bilder-Pictures/SAFLAX-",'Basis-Tabelle-Samen'!K188,"-",'Basis-Tabelle-Samen'!J188,"-garden-to-go-mini-greek.jpg")),
IF($C$1="Irisch - IE",HYPERLINK(CONCATENATE("https://www.saflax.de/0-WVK-Retail/Bilder-Pictures/SAFLAX-",'Basis-Tabelle-Samen'!K188,"-",'Basis-Tabelle-Samen'!J188,"-garden-to-go-mini-irish.jpg")),
IF($C$1="Isländisch - IS",HYPERLINK(CONCATENATE("https://www.saflax.de/0-WVK-Retail/Bilder-Pictures/SAFLAX-",'Basis-Tabelle-Samen'!K188,"-",'Basis-Tabelle-Samen'!J188,"-garden-to-go-mini-icelandic.jpg")),
IF($C$1="Italienisch - IT",HYPERLINK(CONCATENATE("https://www.saflax.de/0-WVK-Retail/Bilder-Pictures/SAFLAX-",'Basis-Tabelle-Samen'!K188,"-",'Basis-Tabelle-Samen'!J188,"-garden-to-go-mini-italian.jpg")),
IF($C$1="Japanisch - JP",HYPERLINK(CONCATENATE("https://www.saflax.de/0-WVK-Retail/Bilder-Pictures/SAFLAX-",'Basis-Tabelle-Samen'!K188,"-",'Basis-Tabelle-Samen'!J188,"-garden-to-go-mini-japanese.jpg")),
IF($C$1="Kroatisch - HR",HYPERLINK(CONCATENATE("https://www.saflax.de/0-WVK-Retail/Bilder-Pictures/SAFLAX-",'Basis-Tabelle-Samen'!K188,"-",'Basis-Tabelle-Samen'!J188,"-garden-to-go-mini-croatian.jpg")),
IF($C$1="Lettisch - LV",HYPERLINK(CONCATENATE("https://www.saflax.de/0-WVK-Retail/Bilder-Pictures/SAFLAX-",'Basis-Tabelle-Samen'!K188,"-",'Basis-Tabelle-Samen'!J188,"-garden-to-go-mini-latvian.jpg")),
IF($C$1="Litauisch - LT",HYPERLINK(CONCATENATE("https://www.saflax.de/0-WVK-Retail/Bilder-Pictures/SAFLAX-",'Basis-Tabelle-Samen'!K188,"-",'Basis-Tabelle-Samen'!J188,"-garden-to-go-mini-lithuanian.jpg")),
IF($C$1="Maltesisch - MT",HYPERLINK(CONCATENATE("https://www.saflax.de/0-WVK-Retail/Bilder-Pictures/SAFLAX-",'Basis-Tabelle-Samen'!K188,"-",'Basis-Tabelle-Samen'!J188,"-garden-to-go-mini-maltese.jpg")),
IF($C$1="Niederländisch - NL",HYPERLINK(CONCATENATE("https://www.saflax.de/0-WVK-Retail/Bilder-Pictures/SAFLAX-",'Basis-Tabelle-Samen'!K188,"-",'Basis-Tabelle-Samen'!J188,"-garden-to-go-mini-dutch.jpg")),
IF($C$1="Norwegisch - NO",HYPERLINK(CONCATENATE("https://www.saflax.de/0-WVK-Retail/Bilder-Pictures/SAFLAX-",'Basis-Tabelle-Samen'!K188,"-",'Basis-Tabelle-Samen'!J188,"-garden-to-go-mini-nowegian.jpg")),
IF($C$1="Polnisch - PL",HYPERLINK(CONCATENATE("https://www.saflax.de/0-WVK-Retail/Bilder-Pictures/SAFLAX-",'Basis-Tabelle-Samen'!K188,"-",'Basis-Tabelle-Samen'!J188,"-garden-to-go-mini-polish.jpg")),
IF($C$1="Portugiesisch - PT",HYPERLINK(CONCATENATE("https://www.saflax.de/0-WVK-Retail/Bilder-Pictures/SAFLAX-",'Basis-Tabelle-Samen'!K188,"-",'Basis-Tabelle-Samen'!J188,"-garden-to-go-mini-portuguese.jpg")),
IF($C$1="Rumänisch - RO",HYPERLINK(CONCATENATE("https://www.saflax.de/0-WVK-Retail/Bilder-Pictures/SAFLAX-",'Basis-Tabelle-Samen'!K188,"-",'Basis-Tabelle-Samen'!J188,"-garden-to-go-mini-romanian.jpg")),
IF($C$1="Schwedisch - SE",HYPERLINK(CONCATENATE("https://www.saflax.de/0-WVK-Retail/Bilder-Pictures/SAFLAX-",'Basis-Tabelle-Samen'!K188,"-",'Basis-Tabelle-Samen'!J188,"-garden-to-go-mini-swedish.jpg")),
IF($C$1="Slowakisch - SK",HYPERLINK(CONCATENATE("https://www.saflax.de/0-WVK-Retail/Bilder-Pictures/SAFLAX-",'Basis-Tabelle-Samen'!K188,"-",'Basis-Tabelle-Samen'!J188,"-garden-to-go-mini-slovak.jpg")),
IF($C$1="Slowenisch - SI",HYPERLINK(CONCATENATE("https://www.saflax.de/0-WVK-Retail/Bilder-Pictures/SAFLAX-",'Basis-Tabelle-Samen'!K188,"-",'Basis-Tabelle-Samen'!J188,"-garden-to-go-mini-slovenian.jpg")),
IF($C$1="Spanisch - ES",HYPERLINK(CONCATENATE("https://www.saflax.de/0-WVK-Retail/Bilder-Pictures/SAFLAX-",'Basis-Tabelle-Samen'!K188,"-",'Basis-Tabelle-Samen'!J188,"-garden-to-go-mini-spanish.jpg")),
IF($C$1="Tschechisch - CZ",HYPERLINK(CONCATENATE("https://www.saflax.de/0-WVK-Retail/Bilder-Pictures/SAFLAX-",'Basis-Tabelle-Samen'!K188,"-",'Basis-Tabelle-Samen'!J188,"-garden-to-go-mini-czech.jpg")),
IF($C$1="Türkisch - TR",HYPERLINK(CONCATENATE("https://www.saflax.de/0-WVK-Retail/Bilder-Pictures/SAFLAX-",'Basis-Tabelle-Samen'!K188,"-",'Basis-Tabelle-Samen'!J188,"-garden-to-go-mini-turkish.jpg")),
IF($C$1="Ungarisch - HU",HYPERLINK(CONCATENATE("https://www.saflax.de/0-WVK-Retail/Bilder-Pictures/SAFLAX-",'Basis-Tabelle-Samen'!K188,"-",'Basis-Tabelle-Samen'!J188,"-garden-to-go-mini-hungarian.jpg")),
" ACHTUNG")))))))))))))))))))))))))))))</f>
        <v>https://www.saflax.de/0-WVK-Retail/Bilder-Pictures/SAFLAX-78751-apium-graveolens-garden-to-go-mini-english.jpg</v>
      </c>
      <c r="AN135" s="330" t="str">
        <f>IF(I135&lt;1,"",
IF($C$1="Bulgarisch - BG",HYPERLINK(CONCATENATE("https://www.saflax.de/0-WVK-Retail/Bilder-Pictures/SAFLAX-",'Basis-Tabelle-Samen'!N188,"-",'Basis-Tabelle-Samen'!J188,"-garden-to-go-lite-bulgarian.jpg")),
IF($C$1="Dänisch - DK",HYPERLINK(CONCATENATE("https://www.saflax.de/0-WVK-Retail/Bilder-Pictures/SAFLAX-",'Basis-Tabelle-Samen'!N188,"-",'Basis-Tabelle-Samen'!J188,"-garden-to-go-lite-danish.jpg")),
IF($C$1="Deutsch - DE",HYPERLINK(CONCATENATE("https://www.saflax.de/0-WVK-Retail/Bilder-Pictures/SAFLAX-",'Basis-Tabelle-Samen'!N188,"-",'Basis-Tabelle-Samen'!J188,"-garden-to-go-lite-german.jpg")),
IF($C$1="Englisch - UK",HYPERLINK(CONCATENATE("https://www.saflax.de/0-WVK-Retail/Bilder-Pictures/SAFLAX-",'Basis-Tabelle-Samen'!N188,"-",'Basis-Tabelle-Samen'!J188,"-garden-to-go-lite-english.jpg")),
IF($C$1="Estnisch - EE",HYPERLINK(CONCATENATE("https://www.saflax.de/0-WVK-Retail/Bilder-Pictures/SAFLAX-",'Basis-Tabelle-Samen'!N188,"-",'Basis-Tabelle-Samen'!J188,"-garden-to-go-lite-estonian.jpg")),
IF($C$1="Finnisch - FI",HYPERLINK(CONCATENATE("https://www.saflax.de/0-WVK-Retail/Bilder-Pictures/SAFLAX-",'Basis-Tabelle-Samen'!N188,"-",'Basis-Tabelle-Samen'!J188,"-garden-to-go-lite-finnish.jpg")),
IF($C$1="Französisch - FR",HYPERLINK(CONCATENATE("https://www.saflax.de/0-WVK-Retail/Bilder-Pictures/SAFLAX-",'Basis-Tabelle-Samen'!N188,"-",'Basis-Tabelle-Samen'!J188,"-garden-to-go-lite-french.jpg")),
IF($C$1="Griechisch - GR",HYPERLINK(CONCATENATE("https://www.saflax.de/0-WVK-Retail/Bilder-Pictures/SAFLAX-",'Basis-Tabelle-Samen'!N188,"-",'Basis-Tabelle-Samen'!J188,"-garden-to-go-lite-greek.jpg")),
IF($C$1="Irisch - IE",HYPERLINK(CONCATENATE("https://www.saflax.de/0-WVK-Retail/Bilder-Pictures/SAFLAX-",'Basis-Tabelle-Samen'!N188,"-",'Basis-Tabelle-Samen'!J188,"-garden-to-go-lite-irish.jpg")),
IF($C$1="Isländisch - IS",HYPERLINK(CONCATENATE("https://www.saflax.de/0-WVK-Retail/Bilder-Pictures/SAFLAX-",'Basis-Tabelle-Samen'!N188,"-",'Basis-Tabelle-Samen'!J188,"-garden-to-go-lite-icelandic.jpg")),
IF($C$1="Italienisch - IT",HYPERLINK(CONCATENATE("https://www.saflax.de/0-WVK-Retail/Bilder-Pictures/SAFLAX-",'Basis-Tabelle-Samen'!N188,"-",'Basis-Tabelle-Samen'!J188,"-garden-to-go-lite-italian.jpg")),
IF($C$1="Japanisch - JP",HYPERLINK(CONCATENATE("https://www.saflax.de/0-WVK-Retail/Bilder-Pictures/SAFLAX-",'Basis-Tabelle-Samen'!N188,"-",'Basis-Tabelle-Samen'!J188,"-garden-to-go-lite-japanese.jpg")),
IF($C$1="Kroatisch - HR",HYPERLINK(CONCATENATE("https://www.saflax.de/0-WVK-Retail/Bilder-Pictures/SAFLAX-",'Basis-Tabelle-Samen'!N188,"-",'Basis-Tabelle-Samen'!J188,"-garden-to-go-lite-croatian.jpg")),
IF($C$1="Lettisch - LV",HYPERLINK(CONCATENATE("https://www.saflax.de/0-WVK-Retail/Bilder-Pictures/SAFLAX-",'Basis-Tabelle-Samen'!N188,"-",'Basis-Tabelle-Samen'!J188,"-garden-to-go-lite-latvian.jpg")),
IF($C$1="Litauisch - LT",HYPERLINK(CONCATENATE("https://www.saflax.de/0-WVK-Retail/Bilder-Pictures/SAFLAX-",'Basis-Tabelle-Samen'!N188,"-",'Basis-Tabelle-Samen'!J188,"-garden-to-go-lite-lithuanian.jpg")),
IF($C$1="Maltesisch - MT",HYPERLINK(CONCATENATE("https://www.saflax.de/0-WVK-Retail/Bilder-Pictures/SAFLAX-",'Basis-Tabelle-Samen'!N188,"-",'Basis-Tabelle-Samen'!J188,"-garden-to-go-lite-maltese.jpg")),
IF($C$1="Niederländisch - NL",HYPERLINK(CONCATENATE("https://www.saflax.de/0-WVK-Retail/Bilder-Pictures/SAFLAX-",'Basis-Tabelle-Samen'!N188,"-",'Basis-Tabelle-Samen'!J188,"-garden-to-go-lite-dutch.jpg")),
IF($C$1="Norwegisch - NO",HYPERLINK(CONCATENATE("https://www.saflax.de/0-WVK-Retail/Bilder-Pictures/SAFLAX-",'Basis-Tabelle-Samen'!N188,"-",'Basis-Tabelle-Samen'!J188,"-garden-to-go-lite-nowegian.jpg")),
IF($C$1="Polnisch - PL",HYPERLINK(CONCATENATE("https://www.saflax.de/0-WVK-Retail/Bilder-Pictures/SAFLAX-",'Basis-Tabelle-Samen'!N188,"-",'Basis-Tabelle-Samen'!J188,"-garden-to-go-lite-polish.jpg")),
IF($C$1="Portugiesisch - PT",HYPERLINK(CONCATENATE("https://www.saflax.de/0-WVK-Retail/Bilder-Pictures/SAFLAX-",'Basis-Tabelle-Samen'!N188,"-",'Basis-Tabelle-Samen'!J188,"-garden-to-go-lite-portuguese.jpg")),
IF($C$1="Rumänisch - RO",HYPERLINK(CONCATENATE("https://www.saflax.de/0-WVK-Retail/Bilder-Pictures/SAFLAX-",'Basis-Tabelle-Samen'!N188,"-",'Basis-Tabelle-Samen'!J188,"-garden-to-go-lite-romanian.jpg")),
IF($C$1="Schwedisch - SE",HYPERLINK(CONCATENATE("https://www.saflax.de/0-WVK-Retail/Bilder-Pictures/SAFLAX-",'Basis-Tabelle-Samen'!N188,"-",'Basis-Tabelle-Samen'!J188,"-garden-to-go-lite-swedish.jpg")),
IF($C$1="Slowakisch - SK",HYPERLINK(CONCATENATE("https://www.saflax.de/0-WVK-Retail/Bilder-Pictures/SAFLAX-",'Basis-Tabelle-Samen'!N188,"-",'Basis-Tabelle-Samen'!J188,"-garden-to-go-lite-slovak.jpg")),
IF($C$1="Slowenisch - SI",HYPERLINK(CONCATENATE("https://www.saflax.de/0-WVK-Retail/Bilder-Pictures/SAFLAX-",'Basis-Tabelle-Samen'!N188,"-",'Basis-Tabelle-Samen'!J188,"-garden-to-go-lite-slovenian.jpg")),
IF($C$1="Spanisch - ES",HYPERLINK(CONCATENATE("https://www.saflax.de/0-WVK-Retail/Bilder-Pictures/SAFLAX-",'Basis-Tabelle-Samen'!N188,"-",'Basis-Tabelle-Samen'!J188,"-garden-to-go-lite-spanish.jpg")),
IF($C$1="Tschechisch - CZ",HYPERLINK(CONCATENATE("https://www.saflax.de/0-WVK-Retail/Bilder-Pictures/SAFLAX-",'Basis-Tabelle-Samen'!N188,"-",'Basis-Tabelle-Samen'!J188,"-garden-to-go-lite-czech.jpg")),
IF($C$1="Türkisch - TR",HYPERLINK(CONCATENATE("https://www.saflax.de/0-WVK-Retail/Bilder-Pictures/SAFLAX-",'Basis-Tabelle-Samen'!N188,"-",'Basis-Tabelle-Samen'!J188,"-garden-to-go-lite-turkish.jpg")),
IF($C$1="Ungarisch - HU",HYPERLINK(CONCATENATE("https://www.saflax.de/0-WVK-Retail/Bilder-Pictures/SAFLAX-",'Basis-Tabelle-Samen'!N188,"-",'Basis-Tabelle-Samen'!J188,"-garden-to-go-lite-hungarian.jpg")),
" ACHTUNG")))))))))))))))))))))))))))))</f>
        <v>https://www.saflax.de/0-WVK-Retail/Bilder-Pictures/SAFLAX-88751-apium-graveolens-garden-to-go-lite-english.jpg</v>
      </c>
      <c r="AO135" s="330" t="str">
        <f>IF(J135&lt;1,"",
IF($C$1="Bulgarisch - BG",HYPERLINK(CONCATENATE("https://www.saflax.de/0-WVK-Retail/Bilder-Pictures/SAFLAX-",'Basis-Tabelle-Samen'!Q188,"-",'Basis-Tabelle-Samen'!J188,"-garden-to-go-bulgarian.jpg")),
IF($C$1="Dänisch - DK",HYPERLINK(CONCATENATE("https://www.saflax.de/0-WVK-Retail/Bilder-Pictures/SAFLAX-",'Basis-Tabelle-Samen'!Q188,"-",'Basis-Tabelle-Samen'!J188,"-garden-to-go-danish.jpg")),
IF($C$1="Deutsch - DE",HYPERLINK(CONCATENATE("https://www.saflax.de/0-WVK-Retail/Bilder-Pictures/SAFLAX-",'Basis-Tabelle-Samen'!Q188,"-",'Basis-Tabelle-Samen'!J188,"-garden-to-go-german.jpg")),
IF($C$1="Englisch - UK",HYPERLINK(CONCATENATE("https://www.saflax.de/0-WVK-Retail/Bilder-Pictures/SAFLAX-",'Basis-Tabelle-Samen'!Q188,"-",'Basis-Tabelle-Samen'!J188,"-garden-to-go-english.jpg")),
IF($C$1="Estnisch - EE",HYPERLINK(CONCATENATE("https://www.saflax.de/0-WVK-Retail/Bilder-Pictures/SAFLAX-",'Basis-Tabelle-Samen'!Q188,"-",'Basis-Tabelle-Samen'!J188,"-garden-to-go-estonian.jpg")),
IF($C$1="Finnisch - FI",HYPERLINK(CONCATENATE("https://www.saflax.de/0-WVK-Retail/Bilder-Pictures/SAFLAX-",'Basis-Tabelle-Samen'!Q188,"-",'Basis-Tabelle-Samen'!J188,"-garden-to-go-finnish.jpg")),
IF($C$1="Französisch - FR",HYPERLINK(CONCATENATE("https://www.saflax.de/0-WVK-Retail/Bilder-Pictures/SAFLAX-",'Basis-Tabelle-Samen'!Q188,"-",'Basis-Tabelle-Samen'!J188,"-garden-to-go-french.jpg")),
IF($C$1="Griechisch - GR",HYPERLINK(CONCATENATE("https://www.saflax.de/0-WVK-Retail/Bilder-Pictures/SAFLAX-",'Basis-Tabelle-Samen'!Q188,"-",'Basis-Tabelle-Samen'!J188,"-garden-to-go-greek.jpg")),
IF($C$1="Irisch - IE",HYPERLINK(CONCATENATE("https://www.saflax.de/0-WVK-Retail/Bilder-Pictures/SAFLAX-",'Basis-Tabelle-Samen'!Q188,"-",'Basis-Tabelle-Samen'!J188,"-garden-to-go-irish.jpg")),
IF($C$1="Isländisch - IS",HYPERLINK(CONCATENATE("https://www.saflax.de/0-WVK-Retail/Bilder-Pictures/SAFLAX-",'Basis-Tabelle-Samen'!Q188,"-",'Basis-Tabelle-Samen'!J188,"-garden-to-go-icelandic.jpg")),
IF($C$1="Italienisch - IT",HYPERLINK(CONCATENATE("https://www.saflax.de/0-WVK-Retail/Bilder-Pictures/SAFLAX-",'Basis-Tabelle-Samen'!Q188,"-",'Basis-Tabelle-Samen'!J188,"-garden-to-go-italian.jpg")),
IF($C$1="Japanisch - JP",HYPERLINK(CONCATENATE("https://www.saflax.de/0-WVK-Retail/Bilder-Pictures/SAFLAX-",'Basis-Tabelle-Samen'!Q188,"-",'Basis-Tabelle-Samen'!J188,"-garden-to-go-japanese.jpg")),
IF($C$1="Kroatisch - HR",HYPERLINK(CONCATENATE("https://www.saflax.de/0-WVK-Retail/Bilder-Pictures/SAFLAX-",'Basis-Tabelle-Samen'!Q188,"-",'Basis-Tabelle-Samen'!J188,"-garden-to-go-croatian.jpg")),
IF($C$1="Lettisch - LV",HYPERLINK(CONCATENATE("https://www.saflax.de/0-WVK-Retail/Bilder-Pictures/SAFLAX-",'Basis-Tabelle-Samen'!Q188,"-",'Basis-Tabelle-Samen'!J188,"-garden-to-go-latvian.jpg")),
IF($C$1="Litauisch - LT",HYPERLINK(CONCATENATE("https://www.saflax.de/0-WVK-Retail/Bilder-Pictures/SAFLAX-",'Basis-Tabelle-Samen'!Q188,"-",'Basis-Tabelle-Samen'!J188,"-garden-to-go-lithuanian.jpg")),
IF($C$1="Maltesisch - MT",HYPERLINK(CONCATENATE("https://www.saflax.de/0-WVK-Retail/Bilder-Pictures/SAFLAX-",'Basis-Tabelle-Samen'!Q188,"-",'Basis-Tabelle-Samen'!J188,"-garden-to-go-maltese.jpg")),
IF($C$1="Niederländisch - NL",HYPERLINK(CONCATENATE("https://www.saflax.de/0-WVK-Retail/Bilder-Pictures/SAFLAX-",'Basis-Tabelle-Samen'!Q188,"-",'Basis-Tabelle-Samen'!J188,"-garden-to-go-dutch.jpg")),
IF($C$1="Norwegisch - NO",HYPERLINK(CONCATENATE("https://www.saflax.de/0-WVK-Retail/Bilder-Pictures/SAFLAX-",'Basis-Tabelle-Samen'!Q188,"-",'Basis-Tabelle-Samen'!J188,"-garden-to-go-nowegian.jpg")),
IF($C$1="Polnisch - PL",HYPERLINK(CONCATENATE("https://www.saflax.de/0-WVK-Retail/Bilder-Pictures/SAFLAX-",'Basis-Tabelle-Samen'!Q188,"-",'Basis-Tabelle-Samen'!J188,"-garden-to-go-polish.jpg")),
IF($C$1="Portugiesisch - PT",HYPERLINK(CONCATENATE("https://www.saflax.de/0-WVK-Retail/Bilder-Pictures/SAFLAX-",'Basis-Tabelle-Samen'!Q188,"-",'Basis-Tabelle-Samen'!J188,"-garden-to-go-portuguese.jpg")),
IF($C$1="Rumänisch - RO",HYPERLINK(CONCATENATE("https://www.saflax.de/0-WVK-Retail/Bilder-Pictures/SAFLAX-",'Basis-Tabelle-Samen'!Q188,"-",'Basis-Tabelle-Samen'!J188,"-garden-to-go-romanian.jpg")),
IF($C$1="Schwedisch - SE",HYPERLINK(CONCATENATE("https://www.saflax.de/0-WVK-Retail/Bilder-Pictures/SAFLAX-",'Basis-Tabelle-Samen'!Q188,"-",'Basis-Tabelle-Samen'!J188,"-garden-to-go-swedish.jpg")),
IF($C$1="Slowakisch - SK",HYPERLINK(CONCATENATE("https://www.saflax.de/0-WVK-Retail/Bilder-Pictures/SAFLAX-",'Basis-Tabelle-Samen'!Q188,"-",'Basis-Tabelle-Samen'!J188,"-garden-to-go-slovak.jpg")),
IF($C$1="Slowenisch - SI",HYPERLINK(CONCATENATE("https://www.saflax.de/0-WVK-Retail/Bilder-Pictures/SAFLAX-",'Basis-Tabelle-Samen'!Q188,"-",'Basis-Tabelle-Samen'!J188,"-garden-to-go-slovenian.jpg")),
IF($C$1="Spanisch - ES",HYPERLINK(CONCATENATE("https://www.saflax.de/0-WVK-Retail/Bilder-Pictures/SAFLAX-",'Basis-Tabelle-Samen'!Q188,"-",'Basis-Tabelle-Samen'!J188,"-garden-to-go-spanish.jpg")),
IF($C$1="Tschechisch - CZ",HYPERLINK(CONCATENATE("https://www.saflax.de/0-WVK-Retail/Bilder-Pictures/SAFLAX-",'Basis-Tabelle-Samen'!Q188,"-",'Basis-Tabelle-Samen'!J188,"-garden-to-go-czech.jpg")),
IF($C$1="Türkisch - TR",HYPERLINK(CONCATENATE("https://www.saflax.de/0-WVK-Retail/Bilder-Pictures/SAFLAX-",'Basis-Tabelle-Samen'!Q188,"-",'Basis-Tabelle-Samen'!J188,"-garden-to-go-turkish.jpg")),
IF($C$1="Ungarisch - HU",HYPERLINK(CONCATENATE("https://www.saflax.de/0-WVK-Retail/Bilder-Pictures/SAFLAX-",'Basis-Tabelle-Samen'!Q188,"-",'Basis-Tabelle-Samen'!J188,"-garden-to-go-hungarian.jpg")),
" ACHTUNG")))))))))))))))))))))))))))))</f>
        <v>https://www.saflax.de/0-WVK-Retail/Bilder-Pictures/SAFLAX-58751-apium-graveolens-garden-to-go-english.jpg</v>
      </c>
      <c r="AP135" s="330" t="str">
        <f>IF(K135&lt;1,"",
IF($C$1="Bulgarisch - BG",HYPERLINK(CONCATENATE("https://www.saflax.de/0-WVK-Retail/Bilder-Pictures/SAFLAX-",'Basis-Tabelle-Samen'!T188,"-",'Basis-Tabelle-Samen'!J188,"-cultivation-set-bulgarian.jpg")),
IF($C$1="Dänisch - DK",HYPERLINK(CONCATENATE("https://www.saflax.de/0-WVK-Retail/Bilder-Pictures/SAFLAX-",'Basis-Tabelle-Samen'!T188,"-",'Basis-Tabelle-Samen'!J188,"-cultivation-set-danish.jpg")),
IF($C$1="Deutsch - DE",HYPERLINK(CONCATENATE("https://www.saflax.de/0-WVK-Retail/Bilder-Pictures/SAFLAX-",'Basis-Tabelle-Samen'!T188,"-",'Basis-Tabelle-Samen'!J188,"-cultivation-set-german.jpg")),
IF($C$1="Englisch - UK",HYPERLINK(CONCATENATE("https://www.saflax.de/0-WVK-Retail/Bilder-Pictures/SAFLAX-",'Basis-Tabelle-Samen'!T188,"-",'Basis-Tabelle-Samen'!J188,"-cultivation-set-english.jpg")),
IF($C$1="Estnisch - EE",HYPERLINK(CONCATENATE("https://www.saflax.de/0-WVK-Retail/Bilder-Pictures/SAFLAX-",'Basis-Tabelle-Samen'!T188,"-",'Basis-Tabelle-Samen'!J188,"-cultivation-set-estonian.jpg")),
IF($C$1="Finnisch - FI",HYPERLINK(CONCATENATE("https://www.saflax.de/0-WVK-Retail/Bilder-Pictures/SAFLAX-",'Basis-Tabelle-Samen'!T188,"-",'Basis-Tabelle-Samen'!J188,"-cultivation-set-finnish.jpg")),
IF($C$1="Französisch - FR",HYPERLINK(CONCATENATE("https://www.saflax.de/0-WVK-Retail/Bilder-Pictures/SAFLAX-",'Basis-Tabelle-Samen'!T188,"-",'Basis-Tabelle-Samen'!J188,"-cultivation-set-french.jpg")),
IF($C$1="Griechisch - GR",HYPERLINK(CONCATENATE("https://www.saflax.de/0-WVK-Retail/Bilder-Pictures/SAFLAX-",'Basis-Tabelle-Samen'!T188,"-",'Basis-Tabelle-Samen'!J188,"-cultivation-set-greek.jpg")),
IF($C$1="Irisch - IE",HYPERLINK(CONCATENATE("https://www.saflax.de/0-WVK-Retail/Bilder-Pictures/SAFLAX-",'Basis-Tabelle-Samen'!T188,"-",'Basis-Tabelle-Samen'!J188,"-cultivation-set-irish.jpg")),
IF($C$1="Isländisch - IS",HYPERLINK(CONCATENATE("https://www.saflax.de/0-WVK-Retail/Bilder-Pictures/SAFLAX-",'Basis-Tabelle-Samen'!T188,"-",'Basis-Tabelle-Samen'!J188,"-cultivation-set-icelandic.jpg")),
IF($C$1="Italienisch - IT",HYPERLINK(CONCATENATE("https://www.saflax.de/0-WVK-Retail/Bilder-Pictures/SAFLAX-",'Basis-Tabelle-Samen'!T188,"-",'Basis-Tabelle-Samen'!J188,"-cultivation-set-italian.jpg")),
IF($C$1="Japanisch - JP",HYPERLINK(CONCATENATE("https://www.saflax.de/0-WVK-Retail/Bilder-Pictures/SAFLAX-",'Basis-Tabelle-Samen'!T188,"-",'Basis-Tabelle-Samen'!J188,"-cultivation-set-japanese.jpg")),
IF($C$1="Kroatisch - HR",HYPERLINK(CONCATENATE("https://www.saflax.de/0-WVK-Retail/Bilder-Pictures/SAFLAX-",'Basis-Tabelle-Samen'!T188,"-",'Basis-Tabelle-Samen'!J188,"-cultivation-set-croatian.jpg")),
IF($C$1="Lettisch - LV",HYPERLINK(CONCATENATE("https://www.saflax.de/0-WVK-Retail/Bilder-Pictures/SAFLAX-",'Basis-Tabelle-Samen'!T188,"-",'Basis-Tabelle-Samen'!J188,"-cultivation-set-latvian.jpg")),
IF($C$1="Litauisch - LT",HYPERLINK(CONCATENATE("https://www.saflax.de/0-WVK-Retail/Bilder-Pictures/SAFLAX-",'Basis-Tabelle-Samen'!T188,"-",'Basis-Tabelle-Samen'!J188,"-cultivation-set-lithuanian.jpg")),
IF($C$1="Maltesisch - MT",HYPERLINK(CONCATENATE("https://www.saflax.de/0-WVK-Retail/Bilder-Pictures/SAFLAX-",'Basis-Tabelle-Samen'!T188,"-",'Basis-Tabelle-Samen'!J188,"-cultivation-set-maltese.jpg")),
IF($C$1="Niederländisch - NL",HYPERLINK(CONCATENATE("https://www.saflax.de/0-WVK-Retail/Bilder-Pictures/SAFLAX-",'Basis-Tabelle-Samen'!T188,"-",'Basis-Tabelle-Samen'!J188,"-cultivation-set-dutch.jpg")),
IF($C$1="Norwegisch - NO",HYPERLINK(CONCATENATE("https://www.saflax.de/0-WVK-Retail/Bilder-Pictures/SAFLAX-",'Basis-Tabelle-Samen'!T188,"-",'Basis-Tabelle-Samen'!J188,"-cultivation-set-nowegian.jpg")),
IF($C$1="Polnisch - PL",HYPERLINK(CONCATENATE("https://www.saflax.de/0-WVK-Retail/Bilder-Pictures/SAFLAX-",'Basis-Tabelle-Samen'!T188,"-",'Basis-Tabelle-Samen'!J188,"-cultivation-set-polish.jpg")),
IF($C$1="Portugiesisch - PT",HYPERLINK(CONCATENATE("https://www.saflax.de/0-WVK-Retail/Bilder-Pictures/SAFLAX-",'Basis-Tabelle-Samen'!T188,"-",'Basis-Tabelle-Samen'!J188,"-cultivation-set-portuguese.jpg")),
IF($C$1="Rumänisch - RO",HYPERLINK(CONCATENATE("https://www.saflax.de/0-WVK-Retail/Bilder-Pictures/SAFLAX-",'Basis-Tabelle-Samen'!T188,"-",'Basis-Tabelle-Samen'!J188,"-cultivation-set-romanian.jpg")),
IF($C$1="Schwedisch - SE",HYPERLINK(CONCATENATE("https://www.saflax.de/0-WVK-Retail/Bilder-Pictures/SAFLAX-",'Basis-Tabelle-Samen'!T188,"-",'Basis-Tabelle-Samen'!J188,"-cultivation-set-swedish.jpg")),
IF($C$1="Slowakisch - SK",HYPERLINK(CONCATENATE("https://www.saflax.de/0-WVK-Retail/Bilder-Pictures/SAFLAX-",'Basis-Tabelle-Samen'!T188,"-",'Basis-Tabelle-Samen'!J188,"-cultivation-set-slovak.jpg")),
IF($C$1="Slowenisch - SI",HYPERLINK(CONCATENATE("https://www.saflax.de/0-WVK-Retail/Bilder-Pictures/SAFLAX-",'Basis-Tabelle-Samen'!T188,"-",'Basis-Tabelle-Samen'!J188,"-cultivation-set-slovenian.jpg")),
IF($C$1="Spanisch - ES",HYPERLINK(CONCATENATE("https://www.saflax.de/0-WVK-Retail/Bilder-Pictures/SAFLAX-",'Basis-Tabelle-Samen'!T188,"-",'Basis-Tabelle-Samen'!J188,"-cultivation-set-spanish.jpg")),
IF($C$1="Tschechisch - CZ",HYPERLINK(CONCATENATE("https://www.saflax.de/0-WVK-Retail/Bilder-Pictures/SAFLAX-",'Basis-Tabelle-Samen'!T188,"-",'Basis-Tabelle-Samen'!J188,"-cultivation-set-czech.jpg")),
IF($C$1="Türkisch - TR",HYPERLINK(CONCATENATE("https://www.saflax.de/0-WVK-Retail/Bilder-Pictures/SAFLAX-",'Basis-Tabelle-Samen'!T188,"-",'Basis-Tabelle-Samen'!J188,"-cultivation-set-turkish.jpg")),
IF($C$1="Ungarisch - HU",HYPERLINK(CONCATENATE("https://www.saflax.de/0-WVK-Retail/Bilder-Pictures/SAFLAX-",'Basis-Tabelle-Samen'!T188,"-",'Basis-Tabelle-Samen'!J188,"-cultivation-set-hungarian.jpg")),
" ACHTUNG")))))))))))))))))))))))))))))</f>
        <v>https://www.saflax.de/0-WVK-Retail/Bilder-Pictures/SAFLAX-38751-apium-graveolens-cultivation-set-english.jpg</v>
      </c>
      <c r="AQ135" s="330" t="str">
        <f>IF(L135&lt;1,"",
IF($C$1="Bulgarisch - BG",HYPERLINK(CONCATENATE("https://www.saflax.de/0-WVK-Retail/Bilder-Pictures/SAFLAX-",'Basis-Tabelle-Samen'!W188,"-",'Basis-Tabelle-Samen'!J188,"-garden-in-the-bag-bulgarian.jpg")),
IF($C$1="Dänisch - DK",HYPERLINK(CONCATENATE("https://www.saflax.de/0-WVK-Retail/Bilder-Pictures/SAFLAX-",'Basis-Tabelle-Samen'!W188,"-",'Basis-Tabelle-Samen'!J188,"-garden-in-the-bag-danish.jpg")),
IF($C$1="Deutsch - DE",HYPERLINK(CONCATENATE("https://www.saflax.de/0-WVK-Retail/Bilder-Pictures/SAFLAX-",'Basis-Tabelle-Samen'!W188,"-",'Basis-Tabelle-Samen'!J188,"-garden-in-the-bag-german.jpg")),
IF($C$1="Englisch - UK",HYPERLINK(CONCATENATE("https://www.saflax.de/0-WVK-Retail/Bilder-Pictures/SAFLAX-",'Basis-Tabelle-Samen'!W188,"-",'Basis-Tabelle-Samen'!J188,"-garden-in-the-bag-english.jpg")),
IF($C$1="Estnisch - EE",HYPERLINK(CONCATENATE("https://www.saflax.de/0-WVK-Retail/Bilder-Pictures/SAFLAX-",'Basis-Tabelle-Samen'!W188,"-",'Basis-Tabelle-Samen'!J188,"-garden-in-the-bag-estonian.jpg")),
IF($C$1="Finnisch - FI",HYPERLINK(CONCATENATE("https://www.saflax.de/0-WVK-Retail/Bilder-Pictures/SAFLAX-",'Basis-Tabelle-Samen'!W188,"-",'Basis-Tabelle-Samen'!J188,"-garden-in-the-bag-finnish.jpg")),
IF($C$1="Französisch - FR",HYPERLINK(CONCATENATE("https://www.saflax.de/0-WVK-Retail/Bilder-Pictures/SAFLAX-",'Basis-Tabelle-Samen'!W188,"-",'Basis-Tabelle-Samen'!J188,"-garden-in-the-bag-french.jpg")),
IF($C$1="Griechisch - GR",HYPERLINK(CONCATENATE("https://www.saflax.de/0-WVK-Retail/Bilder-Pictures/SAFLAX-",'Basis-Tabelle-Samen'!W188,"-",'Basis-Tabelle-Samen'!J188,"-garden-in-the-bag-greek.jpg")),
IF($C$1="Irisch - IE",HYPERLINK(CONCATENATE("https://www.saflax.de/0-WVK-Retail/Bilder-Pictures/SAFLAX-",'Basis-Tabelle-Samen'!W188,"-",'Basis-Tabelle-Samen'!J188,"-garden-in-the-bag-irish.jpg")),
IF($C$1="Isländisch - IS",HYPERLINK(CONCATENATE("https://www.saflax.de/0-WVK-Retail/Bilder-Pictures/SAFLAX-",'Basis-Tabelle-Samen'!W188,"-",'Basis-Tabelle-Samen'!J188,"-garden-in-the-bag-icelandic.jpg")),
IF($C$1="Italienisch - IT",HYPERLINK(CONCATENATE("https://www.saflax.de/0-WVK-Retail/Bilder-Pictures/SAFLAX-",'Basis-Tabelle-Samen'!W188,"-",'Basis-Tabelle-Samen'!J188,"-garden-in-the-bag-italian.jpg")),
IF($C$1="Japanisch - JP",HYPERLINK(CONCATENATE("https://www.saflax.de/0-WVK-Retail/Bilder-Pictures/SAFLAX-",'Basis-Tabelle-Samen'!W188,"-",'Basis-Tabelle-Samen'!J188,"-garden-in-the-bag-japanese.jpg")),
IF($C$1="Kroatisch - HR",HYPERLINK(CONCATENATE("https://www.saflax.de/0-WVK-Retail/Bilder-Pictures/SAFLAX-",'Basis-Tabelle-Samen'!W188,"-",'Basis-Tabelle-Samen'!J188,"-garden-in-the-bag-croatian.jpg")),
IF($C$1="Lettisch - LV",HYPERLINK(CONCATENATE("https://www.saflax.de/0-WVK-Retail/Bilder-Pictures/SAFLAX-",'Basis-Tabelle-Samen'!W188,"-",'Basis-Tabelle-Samen'!J188,"-garden-in-the-bag-latvian.jpg")),
IF($C$1="Litauisch - LT",HYPERLINK(CONCATENATE("https://www.saflax.de/0-WVK-Retail/Bilder-Pictures/SAFLAX-",'Basis-Tabelle-Samen'!W188,"-",'Basis-Tabelle-Samen'!J188,"-garden-in-the-bag-lithuanian.jpg")),
IF($C$1="Maltesisch - MT",HYPERLINK(CONCATENATE("https://www.saflax.de/0-WVK-Retail/Bilder-Pictures/SAFLAX-",'Basis-Tabelle-Samen'!W188,"-",'Basis-Tabelle-Samen'!J188,"-garden-in-the-bag-maltese.jpg")),
IF($C$1="Niederländisch - NL",HYPERLINK(CONCATENATE("https://www.saflax.de/0-WVK-Retail/Bilder-Pictures/SAFLAX-",'Basis-Tabelle-Samen'!W188,"-",'Basis-Tabelle-Samen'!J188,"-garden-in-the-bag-dutch.jpg")),
IF($C$1="Norwegisch - NO",HYPERLINK(CONCATENATE("https://www.saflax.de/0-WVK-Retail/Bilder-Pictures/SAFLAX-",'Basis-Tabelle-Samen'!W188,"-",'Basis-Tabelle-Samen'!J188,"-garden-in-the-bag-nowegian.jpg")),
IF($C$1="Polnisch - PL",HYPERLINK(CONCATENATE("https://www.saflax.de/0-WVK-Retail/Bilder-Pictures/SAFLAX-",'Basis-Tabelle-Samen'!W188,"-",'Basis-Tabelle-Samen'!J188,"-garden-in-the-bag-polish.jpg")),
IF($C$1="Portugiesisch - PT",HYPERLINK(CONCATENATE("https://www.saflax.de/0-WVK-Retail/Bilder-Pictures/SAFLAX-",'Basis-Tabelle-Samen'!W188,"-",'Basis-Tabelle-Samen'!J188,"-garden-in-the-bag-portuguese.jpg")),
IF($C$1="Rumänisch - RO",HYPERLINK(CONCATENATE("https://www.saflax.de/0-WVK-Retail/Bilder-Pictures/SAFLAX-",'Basis-Tabelle-Samen'!W188,"-",'Basis-Tabelle-Samen'!J188,"-garden-in-the-bag-romanian.jpg")),
IF($C$1="Schwedisch - SE",HYPERLINK(CONCATENATE("https://www.saflax.de/0-WVK-Retail/Bilder-Pictures/SAFLAX-",'Basis-Tabelle-Samen'!W188,"-",'Basis-Tabelle-Samen'!J188,"-garden-in-the-bag-swedish.jpg")),
IF($C$1="Slowakisch - SK",HYPERLINK(CONCATENATE("https://www.saflax.de/0-WVK-Retail/Bilder-Pictures/SAFLAX-",'Basis-Tabelle-Samen'!W188,"-",'Basis-Tabelle-Samen'!J188,"-garden-in-the-bag-slovak.jpg")),
IF($C$1="Slowenisch - SI",HYPERLINK(CONCATENATE("https://www.saflax.de/0-WVK-Retail/Bilder-Pictures/SAFLAX-",'Basis-Tabelle-Samen'!W188,"-",'Basis-Tabelle-Samen'!J188,"-garden-in-the-bag-slovenian.jpg")),
IF($C$1="Spanisch - ES",HYPERLINK(CONCATENATE("https://www.saflax.de/0-WVK-Retail/Bilder-Pictures/SAFLAX-",'Basis-Tabelle-Samen'!W188,"-",'Basis-Tabelle-Samen'!J188,"-garden-in-the-bag-spanish.jpg")),
IF($C$1="Tschechisch - CZ",HYPERLINK(CONCATENATE("https://www.saflax.de/0-WVK-Retail/Bilder-Pictures/SAFLAX-",'Basis-Tabelle-Samen'!W188,"-",'Basis-Tabelle-Samen'!J188,"-garden-in-the-bag-czech.jpg")),
IF($C$1="Türkisch - TR",HYPERLINK(CONCATENATE("https://www.saflax.de/0-WVK-Retail/Bilder-Pictures/SAFLAX-",'Basis-Tabelle-Samen'!W188,"-",'Basis-Tabelle-Samen'!J188,"-garden-in-the-bag-turkish.jpg")),
IF($C$1="Ungarisch - HU",HYPERLINK(CONCATENATE("https://www.saflax.de/0-WVK-Retail/Bilder-Pictures/SAFLAX-",'Basis-Tabelle-Samen'!W188,"-",'Basis-Tabelle-Samen'!J188,"-garden-in-the-bag-hungarian.jpg")),
" ACHTUNG")))))))))))))))))))))))))))))</f>
        <v>https://www.saflax.de/0-WVK-Retail/Bilder-Pictures/SAFLAX-68751-apium-graveolens-garden-in-the-bag-english.jpg</v>
      </c>
    </row>
    <row r="136" spans="1:43" ht="17.100000000000001" customHeight="1" x14ac:dyDescent="0.2">
      <c r="A136" s="318" t="str">
        <f>IF('Basis-Tabelle-Samen'!A154="","",IF($C$1="Deutsch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36" s="319" t="str">
        <f>'Basis-Tabelle-Samen'!I154</f>
        <v>Capsicum annuum</v>
      </c>
      <c r="C136" s="316" t="str">
        <f>IF($C$1="Bulgarisch - BG",'Basis-Tabelle-Samen'!Z154,
IF($C$1="Dänisch - DK",'Basis-Tabelle-Samen'!AA154,
IF($C$1="Deutsch - DE",'Basis-Tabelle-Samen'!AB154,
IF($C$1="Englisch - UK",'Basis-Tabelle-Samen'!AC154,
IF($C$1="Estnisch - EE",'Basis-Tabelle-Samen'!AD154,
IF($C$1="Finnisch - FI",'Basis-Tabelle-Samen'!AE154,
IF($C$1="Französisch - FR",'Basis-Tabelle-Samen'!AF154,
IF($C$1="Griechisch - GR",'Basis-Tabelle-Samen'!AG154,
IF($C$1="Irisch - IE",'Basis-Tabelle-Samen'!AH154,
IF($C$1="Isländisch - IS",'Basis-Tabelle-Samen'!AI154,
IF($C$1="Italienisch - IT",'Basis-Tabelle-Samen'!AJ154,
IF($C$1="Japanisch - JP",'Basis-Tabelle-Samen'!AK154,
IF($C$1="Kroatisch - HR",'Basis-Tabelle-Samen'!AL154,
IF($C$1="Lettisch - LV",'Basis-Tabelle-Samen'!AM154,
IF($C$1="Litauisch - LT",'Basis-Tabelle-Samen'!AN154,
IF($C$1="Maltesisch - MT",'Basis-Tabelle-Samen'!AO154,
IF($C$1="Niederländisch - NL",'Basis-Tabelle-Samen'!AP154,
IF($C$1="Norwegisch - NO",'Basis-Tabelle-Samen'!AQ154,
IF($C$1="Polnisch - PL",'Basis-Tabelle-Samen'!AR154,
IF($C$1="Portugiesisch - PT",'Basis-Tabelle-Samen'!AS154,
IF($C$1="Rumänisch - RO",'Basis-Tabelle-Samen'!AT154,
IF($C$1="Schwedisch - SE",'Basis-Tabelle-Samen'!AU154,
IF($C$1="Slowakisch - SK",'Basis-Tabelle-Samen'!AV154,
IF($C$1="Slowenisch - SI",'Basis-Tabelle-Samen'!AW154,
IF($C$1="Spanisch - ES",'Basis-Tabelle-Samen'!AX154,
IF($C$1="Tschechisch - CZ",'Basis-Tabelle-Samen'!AY154,
IF($C$1="Türkisch - TR",'Basis-Tabelle-Samen'!AZ154,
IF($C$1="Ungarisch - HU",'Basis-Tabelle-Samen'!BA154,
" ACHTUNG"))))))))))))))))))))))))))))</f>
        <v>Organic - Chili – Sigaretta di Bergamo</v>
      </c>
      <c r="D136" s="320">
        <f>'Basis-Tabelle-Samen'!F154</f>
        <v>10</v>
      </c>
      <c r="E136" s="321" t="str">
        <f>'Basis-Tabelle-Samen'!H154</f>
        <v>7 %</v>
      </c>
      <c r="F136" s="322" t="str">
        <f>IF('Basis-Tabelle-Samen'!G154="","",'Basis-Tabelle-Samen'!G154)</f>
        <v>02</v>
      </c>
      <c r="G136" s="320">
        <f>'Basis-Tabelle-Samen'!C154</f>
        <v>18480</v>
      </c>
      <c r="H136" s="323">
        <f>'Basis-Tabelle-Samen'!D154</f>
        <v>4055473184807</v>
      </c>
      <c r="I136" s="324">
        <f>'Basis-Tabelle-Samen'!E154</f>
        <v>2.0499999999999998</v>
      </c>
      <c r="J136" s="325">
        <f t="shared" si="2"/>
        <v>12</v>
      </c>
      <c r="K136" s="326">
        <f>'Basis-Tabelle-Samen'!K154</f>
        <v>78480</v>
      </c>
      <c r="L136" s="323">
        <f>'Basis-Tabelle-Samen'!L154</f>
        <v>4055473784809</v>
      </c>
      <c r="M136" s="324">
        <f>'Basis-Tabelle-Samen'!M154</f>
        <v>2.4500000000000002</v>
      </c>
      <c r="N136" s="326">
        <f>IF(K136&lt;1,"",'3'!$I$15)</f>
        <v>15</v>
      </c>
      <c r="O136" s="327">
        <f>IF(K136&lt;1,"",'3'!$J$11)</f>
        <v>90</v>
      </c>
      <c r="P136" s="326">
        <f>'Basis-Tabelle-Samen'!N154</f>
        <v>88480</v>
      </c>
      <c r="Q136" s="323">
        <f>'Basis-Tabelle-Samen'!O154</f>
        <v>4055473884806</v>
      </c>
      <c r="R136" s="328">
        <f>'Basis-Tabelle-Samen'!P154</f>
        <v>3.75</v>
      </c>
      <c r="S136" s="326">
        <f>IF(R136&lt;1,"",'3'!$M$15)</f>
        <v>18</v>
      </c>
      <c r="T136" s="327">
        <f>IF(R136&lt;1,"",'3'!$N$11)</f>
        <v>72</v>
      </c>
      <c r="U136" s="326">
        <f>'Basis-Tabelle-Samen'!Q154</f>
        <v>58480</v>
      </c>
      <c r="V136" s="323">
        <f>'Basis-Tabelle-Samen'!R154</f>
        <v>4055473584805</v>
      </c>
      <c r="W136" s="324">
        <f>'Basis-Tabelle-Samen'!S154</f>
        <v>4.95</v>
      </c>
      <c r="X136" s="326">
        <f>IF(U136&lt;1,"",'3'!$Q$15)</f>
        <v>6</v>
      </c>
      <c r="Y136" s="327">
        <f>IF(U136&lt;1,"",'3'!$R$11)</f>
        <v>24</v>
      </c>
      <c r="Z136" s="326">
        <f>'Basis-Tabelle-Samen'!T154</f>
        <v>38480</v>
      </c>
      <c r="AA136" s="323">
        <f>'Basis-Tabelle-Samen'!U154</f>
        <v>4055473384801</v>
      </c>
      <c r="AB136" s="324">
        <f>'Basis-Tabelle-Samen'!V154</f>
        <v>6.75</v>
      </c>
      <c r="AC136" s="326">
        <f>IF(Z136&lt;1,"",'3'!$U$15)</f>
        <v>6</v>
      </c>
      <c r="AD136" s="327">
        <f>IF(Z136&lt;1,"",'3'!$V$11)</f>
        <v>24</v>
      </c>
      <c r="AE136" s="326">
        <f>'Basis-Tabelle-Samen'!W154</f>
        <v>68480</v>
      </c>
      <c r="AF136" s="323">
        <f>'Basis-Tabelle-Samen'!X154</f>
        <v>4055473684802</v>
      </c>
      <c r="AG136" s="324">
        <f>'Basis-Tabelle-Samen'!Y154</f>
        <v>2.95</v>
      </c>
      <c r="AH136" s="326">
        <f>IF(AE136&lt;1,"",'3'!$Y$15)</f>
        <v>8</v>
      </c>
      <c r="AI136" s="327">
        <f>IF(AE136&lt;1,"",'3'!$Z$11)</f>
        <v>64</v>
      </c>
      <c r="AJ136" s="315"/>
      <c r="AK136" s="316" t="str">
        <f>IF(G136&lt;1,"",
IF($C$1="Bulgarisch - BG",HYPERLINK(CONCATENATE("https://www.saflax.de/0-WVK-Retail/Bilder-Pictures/SAFLAX-",'Basis-Tabelle-Samen'!C154,"-",'Basis-Tabelle-Samen'!J154,"-seed-package-front-cr-bulgarian.jpg")),
IF($C$1="Dänisch - DK",HYPERLINK(CONCATENATE("https://www.saflax.de/0-WVK-Retail/Bilder-Pictures/SAFLAX-",'Basis-Tabelle-Samen'!C154,"-",'Basis-Tabelle-Samen'!J154,"-seed-package-front-cr-danish.jpg")),
IF($C$1="Deutsch - DE",HYPERLINK(CONCATENATE("https://www.saflax.de/0-WVK-Retail/Bilder-Pictures/SAFLAX-",'Basis-Tabelle-Samen'!C154,"-",'Basis-Tabelle-Samen'!J154,"-seed-package-front-cr-german.jpg")),
IF($C$1="Englisch - UK",HYPERLINK(CONCATENATE("https://www.saflax.de/0-WVK-Retail/Bilder-Pictures/SAFLAX-",'Basis-Tabelle-Samen'!C154,"-",'Basis-Tabelle-Samen'!J154,"-seed-package-front-cr-english.jpg")),
IF($C$1="Estnisch - EE",HYPERLINK(CONCATENATE("https://www.saflax.de/0-WVK-Retail/Bilder-Pictures/SAFLAX-",'Basis-Tabelle-Samen'!C154,"-",'Basis-Tabelle-Samen'!J154,"-seed-package-front-cr-estonian.jpg")),
IF($C$1="Finnisch - FI",HYPERLINK(CONCATENATE("https://www.saflax.de/0-WVK-Retail/Bilder-Pictures/SAFLAX-",'Basis-Tabelle-Samen'!C154,"-",'Basis-Tabelle-Samen'!J154,"-seed-package-front-cr-finnish.jpg")),
IF($C$1="Französisch - FR",HYPERLINK(CONCATENATE("https://www.saflax.de/0-WVK-Retail/Bilder-Pictures/SAFLAX-",'Basis-Tabelle-Samen'!C154,"-",'Basis-Tabelle-Samen'!J154,"-seed-package-front-cr-french.jpg")),
IF($C$1="Griechisch - GR",HYPERLINK(CONCATENATE("https://www.saflax.de/0-WVK-Retail/Bilder-Pictures/SAFLAX-",'Basis-Tabelle-Samen'!C154,"-",'Basis-Tabelle-Samen'!J154,"-seed-package-front-cr-greek.jpg")),
IF($C$1="Irisch - IE",HYPERLINK(CONCATENATE("https://www.saflax.de/0-WVK-Retail/Bilder-Pictures/SAFLAX-",'Basis-Tabelle-Samen'!C154,"-",'Basis-Tabelle-Samen'!J154,"-seed-package-front-cr-irish.jpg")),
IF($C$1="Isländisch - IS",HYPERLINK(CONCATENATE("https://www.saflax.de/0-WVK-Retail/Bilder-Pictures/SAFLAX-",'Basis-Tabelle-Samen'!C154,"-",'Basis-Tabelle-Samen'!J154,"-seed-package-front-cr-icelandic.jpg")),
IF($C$1="Italienisch - IT",HYPERLINK(CONCATENATE("https://www.saflax.de/0-WVK-Retail/Bilder-Pictures/SAFLAX-",'Basis-Tabelle-Samen'!C154,"-",'Basis-Tabelle-Samen'!J154,"-seed-package-front-cr-italian.jpg")),
IF($C$1="Japanisch - JP",HYPERLINK(CONCATENATE("https://www.saflax.de/0-WVK-Retail/Bilder-Pictures/SAFLAX-",'Basis-Tabelle-Samen'!C154,"-",'Basis-Tabelle-Samen'!J154,"-seed-package-front-cr-japanese.jpg")),
IF($C$1="Kroatisch - HR",HYPERLINK(CONCATENATE("https://www.saflax.de/0-WVK-Retail/Bilder-Pictures/SAFLAX-",'Basis-Tabelle-Samen'!C154,"-",'Basis-Tabelle-Samen'!J154,"-seed-package-front-cr-croatian.jpg")),
IF($C$1="Lettisch - LV",HYPERLINK(CONCATENATE("https://www.saflax.de/0-WVK-Retail/Bilder-Pictures/SAFLAX-",'Basis-Tabelle-Samen'!C154,"-",'Basis-Tabelle-Samen'!J154,"-seed-package-front-cr-latvian.jpg")),
IF($C$1="Litauisch - LT",HYPERLINK(CONCATENATE("https://www.saflax.de/0-WVK-Retail/Bilder-Pictures/SAFLAX-",'Basis-Tabelle-Samen'!C154,"-",'Basis-Tabelle-Samen'!J154,"-seed-package-front-cr-lithuanian.jpg")),
IF($C$1="Maltesisch - MT",HYPERLINK(CONCATENATE("https://www.saflax.de/0-WVK-Retail/Bilder-Pictures/SAFLAX-",'Basis-Tabelle-Samen'!C154,"-",'Basis-Tabelle-Samen'!J154,"-seed-package-front-cr-maltese.jpg")),
IF($C$1="Niederländisch - NL",HYPERLINK(CONCATENATE("https://www.saflax.de/0-WVK-Retail/Bilder-Pictures/SAFLAX-",'Basis-Tabelle-Samen'!C154,"-",'Basis-Tabelle-Samen'!J154,"-seed-package-front-cr-dutch.jpg")),
IF($C$1="Norwegisch - NO",HYPERLINK(CONCATENATE("https://www.saflax.de/0-WVK-Retail/Bilder-Pictures/SAFLAX-",'Basis-Tabelle-Samen'!C154,"-",'Basis-Tabelle-Samen'!J154,"-seed-package-front-cr-nowegian.jpg")),
IF($C$1="Polnisch - PL",HYPERLINK(CONCATENATE("https://www.saflax.de/0-WVK-Retail/Bilder-Pictures/SAFLAX-",'Basis-Tabelle-Samen'!C154,"-",'Basis-Tabelle-Samen'!J154,"-seed-package-front-cr-polish.jpg")),
IF($C$1="Portugiesisch - PT",HYPERLINK(CONCATENATE("https://www.saflax.de/0-WVK-Retail/Bilder-Pictures/SAFLAX-",'Basis-Tabelle-Samen'!C154,"-",'Basis-Tabelle-Samen'!J154,"-seed-package-front-cr-portuguese.jpg")),
IF($C$1="Rumänisch - RO",HYPERLINK(CONCATENATE("https://www.saflax.de/0-WVK-Retail/Bilder-Pictures/SAFLAX-",'Basis-Tabelle-Samen'!C154,"-",'Basis-Tabelle-Samen'!J154,"-seed-package-front-cr-romanian.jpg")),
IF($C$1="Schwedisch - SE",HYPERLINK(CONCATENATE("https://www.saflax.de/0-WVK-Retail/Bilder-Pictures/SAFLAX-",'Basis-Tabelle-Samen'!C154,"-",'Basis-Tabelle-Samen'!J154,"-seed-package-front-cr-swedish.jpg")),
IF($C$1="Slowakisch - SK",HYPERLINK(CONCATENATE("https://www.saflax.de/0-WVK-Retail/Bilder-Pictures/SAFLAX-",'Basis-Tabelle-Samen'!C154,"-",'Basis-Tabelle-Samen'!J154,"-seed-package-front-cr-slovak.jpg")),
IF($C$1="Slowenisch - SI",HYPERLINK(CONCATENATE("https://www.saflax.de/0-WVK-Retail/Bilder-Pictures/SAFLAX-",'Basis-Tabelle-Samen'!C154,"-",'Basis-Tabelle-Samen'!J154,"-seed-package-front-cr-slovenian.jpg")),
IF($C$1="Spanisch - ES",HYPERLINK(CONCATENATE("https://www.saflax.de/0-WVK-Retail/Bilder-Pictures/SAFLAX-",'Basis-Tabelle-Samen'!C154,"-",'Basis-Tabelle-Samen'!J154,"-seed-package-front-cr-spanish.jpg")),
IF($C$1="Tschechisch - CZ",HYPERLINK(CONCATENATE("https://www.saflax.de/0-WVK-Retail/Bilder-Pictures/SAFLAX-",'Basis-Tabelle-Samen'!C154,"-",'Basis-Tabelle-Samen'!J154,"-seed-package-front-cr-czech.jpg")),
IF($C$1="Türkisch - TR",HYPERLINK(CONCATENATE("https://www.saflax.de/0-WVK-Retail/Bilder-Pictures/SAFLAX-",'Basis-Tabelle-Samen'!C154,"-",'Basis-Tabelle-Samen'!J154,"-seed-package-front-cr-turkish.jpg")),
IF($C$1="Ungarisch - HU",HYPERLINK(CONCATENATE("https://www.saflax.de/0-WVK-Retail/Bilder-Pictures/SAFLAX-",'Basis-Tabelle-Samen'!C154,"-",'Basis-Tabelle-Samen'!J154,"-seed-package-front-cr-hungarian.jpg")),
" ACHTUNG")))))))))))))))))))))))))))))</f>
        <v>https://www.saflax.de/0-WVK-Retail/Bilder-Pictures/SAFLAX-18480-capsicum-annuum-seed-package-front-cr-english.jpg</v>
      </c>
      <c r="AL136" s="330" t="str">
        <f>IF(G136&lt;1,"",
IF($C$1="Bulgarisch - BG",HYPERLINK(CONCATENATE("https://www.saflax.de/0-WVK-Retail/Bilder-Pictures/SAFLAX-",'Basis-Tabelle-Samen'!C154,"-",'Basis-Tabelle-Samen'!J154,"-seed-package-back-cr-bulgarian.jpg")),
IF($C$1="Dänisch - DK",HYPERLINK(CONCATENATE("https://www.saflax.de/0-WVK-Retail/Bilder-Pictures/SAFLAX-",'Basis-Tabelle-Samen'!C154,"-",'Basis-Tabelle-Samen'!J154,"-seed-package-back-cr-danish.jpg")),
IF($C$1="Deutsch - DE",HYPERLINK(CONCATENATE("https://www.saflax.de/0-WVK-Retail/Bilder-Pictures/SAFLAX-",'Basis-Tabelle-Samen'!C154,"-",'Basis-Tabelle-Samen'!J154,"-seed-package-back-cr-german.jpg")),
IF($C$1="Englisch - UK",HYPERLINK(CONCATENATE("https://www.saflax.de/0-WVK-Retail/Bilder-Pictures/SAFLAX-",'Basis-Tabelle-Samen'!C154,"-",'Basis-Tabelle-Samen'!J154,"-seed-package-back-cr-english.jpg")),
IF($C$1="Estnisch - EE",HYPERLINK(CONCATENATE("https://www.saflax.de/0-WVK-Retail/Bilder-Pictures/SAFLAX-",'Basis-Tabelle-Samen'!C154,"-",'Basis-Tabelle-Samen'!J154,"-seed-package-back-cr-estonian.jpg")),
IF($C$1="Finnisch - FI",HYPERLINK(CONCATENATE("https://www.saflax.de/0-WVK-Retail/Bilder-Pictures/SAFLAX-",'Basis-Tabelle-Samen'!C154,"-",'Basis-Tabelle-Samen'!J154,"-seed-package-back-cr-finnish.jpg")),
IF($C$1="Französisch - FR",HYPERLINK(CONCATENATE("https://www.saflax.de/0-WVK-Retail/Bilder-Pictures/SAFLAX-",'Basis-Tabelle-Samen'!C154,"-",'Basis-Tabelle-Samen'!J154,"-seed-package-back-cr-french.jpg")),
IF($C$1="Griechisch - GR",HYPERLINK(CONCATENATE("https://www.saflax.de/0-WVK-Retail/Bilder-Pictures/SAFLAX-",'Basis-Tabelle-Samen'!C154,"-",'Basis-Tabelle-Samen'!J154,"-seed-package-back-cr-greek.jpg")),
IF($C$1="Irisch - IE",HYPERLINK(CONCATENATE("https://www.saflax.de/0-WVK-Retail/Bilder-Pictures/SAFLAX-",'Basis-Tabelle-Samen'!C154,"-",'Basis-Tabelle-Samen'!J154,"-seed-package-back-cr-irish.jpg")),
IF($C$1="Isländisch - IS",HYPERLINK(CONCATENATE("https://www.saflax.de/0-WVK-Retail/Bilder-Pictures/SAFLAX-",'Basis-Tabelle-Samen'!C154,"-",'Basis-Tabelle-Samen'!J154,"-seed-package-back-cr-icelandic.jpg")),
IF($C$1="Italienisch - IT",HYPERLINK(CONCATENATE("https://www.saflax.de/0-WVK-Retail/Bilder-Pictures/SAFLAX-",'Basis-Tabelle-Samen'!C154,"-",'Basis-Tabelle-Samen'!J154,"-seed-package-back-cr-italian.jpg")),
IF($C$1="Japanisch - JP",HYPERLINK(CONCATENATE("https://www.saflax.de/0-WVK-Retail/Bilder-Pictures/SAFLAX-",'Basis-Tabelle-Samen'!C154,"-",'Basis-Tabelle-Samen'!J154,"-seed-package-back-cr-japanese.jpg")),
IF($C$1="Kroatisch - HR",HYPERLINK(CONCATENATE("https://www.saflax.de/0-WVK-Retail/Bilder-Pictures/SAFLAX-",'Basis-Tabelle-Samen'!C154,"-",'Basis-Tabelle-Samen'!J154,"-seed-package-back-cr-croatian.jpg")),
IF($C$1="Lettisch - LV",HYPERLINK(CONCATENATE("https://www.saflax.de/0-WVK-Retail/Bilder-Pictures/SAFLAX-",'Basis-Tabelle-Samen'!C154,"-",'Basis-Tabelle-Samen'!J154,"-seed-package-back-cr-latvian.jpg")),
IF($C$1="Litauisch - LT",HYPERLINK(CONCATENATE("https://www.saflax.de/0-WVK-Retail/Bilder-Pictures/SAFLAX-",'Basis-Tabelle-Samen'!C154,"-",'Basis-Tabelle-Samen'!J154,"-seed-package-back-cr-lithuanian.jpg")),
IF($C$1="Maltesisch - MT",HYPERLINK(CONCATENATE("https://www.saflax.de/0-WVK-Retail/Bilder-Pictures/SAFLAX-",'Basis-Tabelle-Samen'!C154,"-",'Basis-Tabelle-Samen'!J154,"-seed-package-back-cr-maltese.jpg")),
IF($C$1="Niederländisch - NL",HYPERLINK(CONCATENATE("https://www.saflax.de/0-WVK-Retail/Bilder-Pictures/SAFLAX-",'Basis-Tabelle-Samen'!C154,"-",'Basis-Tabelle-Samen'!J154,"-seed-package-back-cr-dutch.jpg")),
IF($C$1="Norwegisch - NO",HYPERLINK(CONCATENATE("https://www.saflax.de/0-WVK-Retail/Bilder-Pictures/SAFLAX-",'Basis-Tabelle-Samen'!C154,"-",'Basis-Tabelle-Samen'!J154,"-seed-package-back-cr-nowegian.jpg")),
IF($C$1="Polnisch - PL",HYPERLINK(CONCATENATE("https://www.saflax.de/0-WVK-Retail/Bilder-Pictures/SAFLAX-",'Basis-Tabelle-Samen'!C154,"-",'Basis-Tabelle-Samen'!J154,"-seed-package-back-cr-polish.jpg")),
IF($C$1="Portugiesisch - PT",HYPERLINK(CONCATENATE("https://www.saflax.de/0-WVK-Retail/Bilder-Pictures/SAFLAX-",'Basis-Tabelle-Samen'!C154,"-",'Basis-Tabelle-Samen'!J154,"-seed-package-back-cr-portuguese.jpg")),
IF($C$1="Rumänisch - RO",HYPERLINK(CONCATENATE("https://www.saflax.de/0-WVK-Retail/Bilder-Pictures/SAFLAX-",'Basis-Tabelle-Samen'!C154,"-",'Basis-Tabelle-Samen'!J154,"-seed-package-back-cr-romanian.jpg")),
IF($C$1="Schwedisch - SE",HYPERLINK(CONCATENATE("https://www.saflax.de/0-WVK-Retail/Bilder-Pictures/SAFLAX-",'Basis-Tabelle-Samen'!C154,"-",'Basis-Tabelle-Samen'!J154,"-seed-package-back-cr-swedish.jpg")),
IF($C$1="Slowakisch - SK",HYPERLINK(CONCATENATE("https://www.saflax.de/0-WVK-Retail/Bilder-Pictures/SAFLAX-",'Basis-Tabelle-Samen'!C154,"-",'Basis-Tabelle-Samen'!J154,"-seed-package-back-cr-slovak.jpg")),
IF($C$1="Slowenisch - SI",HYPERLINK(CONCATENATE("https://www.saflax.de/0-WVK-Retail/Bilder-Pictures/SAFLAX-",'Basis-Tabelle-Samen'!C154,"-",'Basis-Tabelle-Samen'!J154,"-seed-package-back-cr-slovenian.jpg")),
IF($C$1="Spanisch - ES",HYPERLINK(CONCATENATE("https://www.saflax.de/0-WVK-Retail/Bilder-Pictures/SAFLAX-",'Basis-Tabelle-Samen'!C154,"-",'Basis-Tabelle-Samen'!J154,"-seed-package-back-cr-spanish.jpg")),
IF($C$1="Tschechisch - CZ",HYPERLINK(CONCATENATE("https://www.saflax.de/0-WVK-Retail/Bilder-Pictures/SAFLAX-",'Basis-Tabelle-Samen'!C154,"-",'Basis-Tabelle-Samen'!J154,"-seed-package-back-cr-czech.jpg")),
IF($C$1="Türkisch - TR",HYPERLINK(CONCATENATE("https://www.saflax.de/0-WVK-Retail/Bilder-Pictures/SAFLAX-",'Basis-Tabelle-Samen'!C154,"-",'Basis-Tabelle-Samen'!J154,"-seed-package-back-cr-turkish.jpg")),
IF($C$1="Ungarisch - HU",HYPERLINK(CONCATENATE("https://www.saflax.de/0-WVK-Retail/Bilder-Pictures/SAFLAX-",'Basis-Tabelle-Samen'!C154,"-",'Basis-Tabelle-Samen'!J154,"-seed-package-back-cr-hungarian.jpg")),
" ACHTUNG")))))))))))))))))))))))))))))</f>
        <v>https://www.saflax.de/0-WVK-Retail/Bilder-Pictures/SAFLAX-18480-capsicum-annuum-seed-package-back-cr-english.jpg</v>
      </c>
      <c r="AM136" s="330" t="str">
        <f>IF(H136&lt;1,"",
IF($C$1="Bulgarisch - BG",HYPERLINK(CONCATENATE("https://www.saflax.de/0-WVK-Retail/Bilder-Pictures/SAFLAX-",'Basis-Tabelle-Samen'!K154,"-",'Basis-Tabelle-Samen'!J154,"-garden-to-go-mini-bulgarian.jpg")),
IF($C$1="Dänisch - DK",HYPERLINK(CONCATENATE("https://www.saflax.de/0-WVK-Retail/Bilder-Pictures/SAFLAX-",'Basis-Tabelle-Samen'!K154,"-",'Basis-Tabelle-Samen'!J154,"-garden-to-go-mini-danish.jpg")),
IF($C$1="Deutsch - DE",HYPERLINK(CONCATENATE("https://www.saflax.de/0-WVK-Retail/Bilder-Pictures/SAFLAX-",'Basis-Tabelle-Samen'!K154,"-",'Basis-Tabelle-Samen'!J154,"-garden-to-go-mini-german.jpg")),
IF($C$1="Englisch - UK",HYPERLINK(CONCATENATE("https://www.saflax.de/0-WVK-Retail/Bilder-Pictures/SAFLAX-",'Basis-Tabelle-Samen'!K154,"-",'Basis-Tabelle-Samen'!J154,"-garden-to-go-mini-english.jpg")),
IF($C$1="Estnisch - EE",HYPERLINK(CONCATENATE("https://www.saflax.de/0-WVK-Retail/Bilder-Pictures/SAFLAX-",'Basis-Tabelle-Samen'!K154,"-",'Basis-Tabelle-Samen'!J154,"-garden-to-go-mini-estonian.jpg")),
IF($C$1="Finnisch - FI",HYPERLINK(CONCATENATE("https://www.saflax.de/0-WVK-Retail/Bilder-Pictures/SAFLAX-",'Basis-Tabelle-Samen'!K154,"-",'Basis-Tabelle-Samen'!J154,"-garden-to-go-mini-finnish.jpg")),
IF($C$1="Französisch - FR",HYPERLINK(CONCATENATE("https://www.saflax.de/0-WVK-Retail/Bilder-Pictures/SAFLAX-",'Basis-Tabelle-Samen'!K154,"-",'Basis-Tabelle-Samen'!J154,"-garden-to-go-mini-french.jpg")),
IF($C$1="Griechisch - GR",HYPERLINK(CONCATENATE("https://www.saflax.de/0-WVK-Retail/Bilder-Pictures/SAFLAX-",'Basis-Tabelle-Samen'!K154,"-",'Basis-Tabelle-Samen'!J154,"-garden-to-go-mini-greek.jpg")),
IF($C$1="Irisch - IE",HYPERLINK(CONCATENATE("https://www.saflax.de/0-WVK-Retail/Bilder-Pictures/SAFLAX-",'Basis-Tabelle-Samen'!K154,"-",'Basis-Tabelle-Samen'!J154,"-garden-to-go-mini-irish.jpg")),
IF($C$1="Isländisch - IS",HYPERLINK(CONCATENATE("https://www.saflax.de/0-WVK-Retail/Bilder-Pictures/SAFLAX-",'Basis-Tabelle-Samen'!K154,"-",'Basis-Tabelle-Samen'!J154,"-garden-to-go-mini-icelandic.jpg")),
IF($C$1="Italienisch - IT",HYPERLINK(CONCATENATE("https://www.saflax.de/0-WVK-Retail/Bilder-Pictures/SAFLAX-",'Basis-Tabelle-Samen'!K154,"-",'Basis-Tabelle-Samen'!J154,"-garden-to-go-mini-italian.jpg")),
IF($C$1="Japanisch - JP",HYPERLINK(CONCATENATE("https://www.saflax.de/0-WVK-Retail/Bilder-Pictures/SAFLAX-",'Basis-Tabelle-Samen'!K154,"-",'Basis-Tabelle-Samen'!J154,"-garden-to-go-mini-japanese.jpg")),
IF($C$1="Kroatisch - HR",HYPERLINK(CONCATENATE("https://www.saflax.de/0-WVK-Retail/Bilder-Pictures/SAFLAX-",'Basis-Tabelle-Samen'!K154,"-",'Basis-Tabelle-Samen'!J154,"-garden-to-go-mini-croatian.jpg")),
IF($C$1="Lettisch - LV",HYPERLINK(CONCATENATE("https://www.saflax.de/0-WVK-Retail/Bilder-Pictures/SAFLAX-",'Basis-Tabelle-Samen'!K154,"-",'Basis-Tabelle-Samen'!J154,"-garden-to-go-mini-latvian.jpg")),
IF($C$1="Litauisch - LT",HYPERLINK(CONCATENATE("https://www.saflax.de/0-WVK-Retail/Bilder-Pictures/SAFLAX-",'Basis-Tabelle-Samen'!K154,"-",'Basis-Tabelle-Samen'!J154,"-garden-to-go-mini-lithuanian.jpg")),
IF($C$1="Maltesisch - MT",HYPERLINK(CONCATENATE("https://www.saflax.de/0-WVK-Retail/Bilder-Pictures/SAFLAX-",'Basis-Tabelle-Samen'!K154,"-",'Basis-Tabelle-Samen'!J154,"-garden-to-go-mini-maltese.jpg")),
IF($C$1="Niederländisch - NL",HYPERLINK(CONCATENATE("https://www.saflax.de/0-WVK-Retail/Bilder-Pictures/SAFLAX-",'Basis-Tabelle-Samen'!K154,"-",'Basis-Tabelle-Samen'!J154,"-garden-to-go-mini-dutch.jpg")),
IF($C$1="Norwegisch - NO",HYPERLINK(CONCATENATE("https://www.saflax.de/0-WVK-Retail/Bilder-Pictures/SAFLAX-",'Basis-Tabelle-Samen'!K154,"-",'Basis-Tabelle-Samen'!J154,"-garden-to-go-mini-nowegian.jpg")),
IF($C$1="Polnisch - PL",HYPERLINK(CONCATENATE("https://www.saflax.de/0-WVK-Retail/Bilder-Pictures/SAFLAX-",'Basis-Tabelle-Samen'!K154,"-",'Basis-Tabelle-Samen'!J154,"-garden-to-go-mini-polish.jpg")),
IF($C$1="Portugiesisch - PT",HYPERLINK(CONCATENATE("https://www.saflax.de/0-WVK-Retail/Bilder-Pictures/SAFLAX-",'Basis-Tabelle-Samen'!K154,"-",'Basis-Tabelle-Samen'!J154,"-garden-to-go-mini-portuguese.jpg")),
IF($C$1="Rumänisch - RO",HYPERLINK(CONCATENATE("https://www.saflax.de/0-WVK-Retail/Bilder-Pictures/SAFLAX-",'Basis-Tabelle-Samen'!K154,"-",'Basis-Tabelle-Samen'!J154,"-garden-to-go-mini-romanian.jpg")),
IF($C$1="Schwedisch - SE",HYPERLINK(CONCATENATE("https://www.saflax.de/0-WVK-Retail/Bilder-Pictures/SAFLAX-",'Basis-Tabelle-Samen'!K154,"-",'Basis-Tabelle-Samen'!J154,"-garden-to-go-mini-swedish.jpg")),
IF($C$1="Slowakisch - SK",HYPERLINK(CONCATENATE("https://www.saflax.de/0-WVK-Retail/Bilder-Pictures/SAFLAX-",'Basis-Tabelle-Samen'!K154,"-",'Basis-Tabelle-Samen'!J154,"-garden-to-go-mini-slovak.jpg")),
IF($C$1="Slowenisch - SI",HYPERLINK(CONCATENATE("https://www.saflax.de/0-WVK-Retail/Bilder-Pictures/SAFLAX-",'Basis-Tabelle-Samen'!K154,"-",'Basis-Tabelle-Samen'!J154,"-garden-to-go-mini-slovenian.jpg")),
IF($C$1="Spanisch - ES",HYPERLINK(CONCATENATE("https://www.saflax.de/0-WVK-Retail/Bilder-Pictures/SAFLAX-",'Basis-Tabelle-Samen'!K154,"-",'Basis-Tabelle-Samen'!J154,"-garden-to-go-mini-spanish.jpg")),
IF($C$1="Tschechisch - CZ",HYPERLINK(CONCATENATE("https://www.saflax.de/0-WVK-Retail/Bilder-Pictures/SAFLAX-",'Basis-Tabelle-Samen'!K154,"-",'Basis-Tabelle-Samen'!J154,"-garden-to-go-mini-czech.jpg")),
IF($C$1="Türkisch - TR",HYPERLINK(CONCATENATE("https://www.saflax.de/0-WVK-Retail/Bilder-Pictures/SAFLAX-",'Basis-Tabelle-Samen'!K154,"-",'Basis-Tabelle-Samen'!J154,"-garden-to-go-mini-turkish.jpg")),
IF($C$1="Ungarisch - HU",HYPERLINK(CONCATENATE("https://www.saflax.de/0-WVK-Retail/Bilder-Pictures/SAFLAX-",'Basis-Tabelle-Samen'!K154,"-",'Basis-Tabelle-Samen'!J154,"-garden-to-go-mini-hungarian.jpg")),
" ACHTUNG")))))))))))))))))))))))))))))</f>
        <v>https://www.saflax.de/0-WVK-Retail/Bilder-Pictures/SAFLAX-78480-capsicum-annuum-garden-to-go-mini-english.jpg</v>
      </c>
      <c r="AN136" s="330" t="str">
        <f>IF(I136&lt;1,"",
IF($C$1="Bulgarisch - BG",HYPERLINK(CONCATENATE("https://www.saflax.de/0-WVK-Retail/Bilder-Pictures/SAFLAX-",'Basis-Tabelle-Samen'!N154,"-",'Basis-Tabelle-Samen'!J154,"-garden-to-go-lite-bulgarian.jpg")),
IF($C$1="Dänisch - DK",HYPERLINK(CONCATENATE("https://www.saflax.de/0-WVK-Retail/Bilder-Pictures/SAFLAX-",'Basis-Tabelle-Samen'!N154,"-",'Basis-Tabelle-Samen'!J154,"-garden-to-go-lite-danish.jpg")),
IF($C$1="Deutsch - DE",HYPERLINK(CONCATENATE("https://www.saflax.de/0-WVK-Retail/Bilder-Pictures/SAFLAX-",'Basis-Tabelle-Samen'!N154,"-",'Basis-Tabelle-Samen'!J154,"-garden-to-go-lite-german.jpg")),
IF($C$1="Englisch - UK",HYPERLINK(CONCATENATE("https://www.saflax.de/0-WVK-Retail/Bilder-Pictures/SAFLAX-",'Basis-Tabelle-Samen'!N154,"-",'Basis-Tabelle-Samen'!J154,"-garden-to-go-lite-english.jpg")),
IF($C$1="Estnisch - EE",HYPERLINK(CONCATENATE("https://www.saflax.de/0-WVK-Retail/Bilder-Pictures/SAFLAX-",'Basis-Tabelle-Samen'!N154,"-",'Basis-Tabelle-Samen'!J154,"-garden-to-go-lite-estonian.jpg")),
IF($C$1="Finnisch - FI",HYPERLINK(CONCATENATE("https://www.saflax.de/0-WVK-Retail/Bilder-Pictures/SAFLAX-",'Basis-Tabelle-Samen'!N154,"-",'Basis-Tabelle-Samen'!J154,"-garden-to-go-lite-finnish.jpg")),
IF($C$1="Französisch - FR",HYPERLINK(CONCATENATE("https://www.saflax.de/0-WVK-Retail/Bilder-Pictures/SAFLAX-",'Basis-Tabelle-Samen'!N154,"-",'Basis-Tabelle-Samen'!J154,"-garden-to-go-lite-french.jpg")),
IF($C$1="Griechisch - GR",HYPERLINK(CONCATENATE("https://www.saflax.de/0-WVK-Retail/Bilder-Pictures/SAFLAX-",'Basis-Tabelle-Samen'!N154,"-",'Basis-Tabelle-Samen'!J154,"-garden-to-go-lite-greek.jpg")),
IF($C$1="Irisch - IE",HYPERLINK(CONCATENATE("https://www.saflax.de/0-WVK-Retail/Bilder-Pictures/SAFLAX-",'Basis-Tabelle-Samen'!N154,"-",'Basis-Tabelle-Samen'!J154,"-garden-to-go-lite-irish.jpg")),
IF($C$1="Isländisch - IS",HYPERLINK(CONCATENATE("https://www.saflax.de/0-WVK-Retail/Bilder-Pictures/SAFLAX-",'Basis-Tabelle-Samen'!N154,"-",'Basis-Tabelle-Samen'!J154,"-garden-to-go-lite-icelandic.jpg")),
IF($C$1="Italienisch - IT",HYPERLINK(CONCATENATE("https://www.saflax.de/0-WVK-Retail/Bilder-Pictures/SAFLAX-",'Basis-Tabelle-Samen'!N154,"-",'Basis-Tabelle-Samen'!J154,"-garden-to-go-lite-italian.jpg")),
IF($C$1="Japanisch - JP",HYPERLINK(CONCATENATE("https://www.saflax.de/0-WVK-Retail/Bilder-Pictures/SAFLAX-",'Basis-Tabelle-Samen'!N154,"-",'Basis-Tabelle-Samen'!J154,"-garden-to-go-lite-japanese.jpg")),
IF($C$1="Kroatisch - HR",HYPERLINK(CONCATENATE("https://www.saflax.de/0-WVK-Retail/Bilder-Pictures/SAFLAX-",'Basis-Tabelle-Samen'!N154,"-",'Basis-Tabelle-Samen'!J154,"-garden-to-go-lite-croatian.jpg")),
IF($C$1="Lettisch - LV",HYPERLINK(CONCATENATE("https://www.saflax.de/0-WVK-Retail/Bilder-Pictures/SAFLAX-",'Basis-Tabelle-Samen'!N154,"-",'Basis-Tabelle-Samen'!J154,"-garden-to-go-lite-latvian.jpg")),
IF($C$1="Litauisch - LT",HYPERLINK(CONCATENATE("https://www.saflax.de/0-WVK-Retail/Bilder-Pictures/SAFLAX-",'Basis-Tabelle-Samen'!N154,"-",'Basis-Tabelle-Samen'!J154,"-garden-to-go-lite-lithuanian.jpg")),
IF($C$1="Maltesisch - MT",HYPERLINK(CONCATENATE("https://www.saflax.de/0-WVK-Retail/Bilder-Pictures/SAFLAX-",'Basis-Tabelle-Samen'!N154,"-",'Basis-Tabelle-Samen'!J154,"-garden-to-go-lite-maltese.jpg")),
IF($C$1="Niederländisch - NL",HYPERLINK(CONCATENATE("https://www.saflax.de/0-WVK-Retail/Bilder-Pictures/SAFLAX-",'Basis-Tabelle-Samen'!N154,"-",'Basis-Tabelle-Samen'!J154,"-garden-to-go-lite-dutch.jpg")),
IF($C$1="Norwegisch - NO",HYPERLINK(CONCATENATE("https://www.saflax.de/0-WVK-Retail/Bilder-Pictures/SAFLAX-",'Basis-Tabelle-Samen'!N154,"-",'Basis-Tabelle-Samen'!J154,"-garden-to-go-lite-nowegian.jpg")),
IF($C$1="Polnisch - PL",HYPERLINK(CONCATENATE("https://www.saflax.de/0-WVK-Retail/Bilder-Pictures/SAFLAX-",'Basis-Tabelle-Samen'!N154,"-",'Basis-Tabelle-Samen'!J154,"-garden-to-go-lite-polish.jpg")),
IF($C$1="Portugiesisch - PT",HYPERLINK(CONCATENATE("https://www.saflax.de/0-WVK-Retail/Bilder-Pictures/SAFLAX-",'Basis-Tabelle-Samen'!N154,"-",'Basis-Tabelle-Samen'!J154,"-garden-to-go-lite-portuguese.jpg")),
IF($C$1="Rumänisch - RO",HYPERLINK(CONCATENATE("https://www.saflax.de/0-WVK-Retail/Bilder-Pictures/SAFLAX-",'Basis-Tabelle-Samen'!N154,"-",'Basis-Tabelle-Samen'!J154,"-garden-to-go-lite-romanian.jpg")),
IF($C$1="Schwedisch - SE",HYPERLINK(CONCATENATE("https://www.saflax.de/0-WVK-Retail/Bilder-Pictures/SAFLAX-",'Basis-Tabelle-Samen'!N154,"-",'Basis-Tabelle-Samen'!J154,"-garden-to-go-lite-swedish.jpg")),
IF($C$1="Slowakisch - SK",HYPERLINK(CONCATENATE("https://www.saflax.de/0-WVK-Retail/Bilder-Pictures/SAFLAX-",'Basis-Tabelle-Samen'!N154,"-",'Basis-Tabelle-Samen'!J154,"-garden-to-go-lite-slovak.jpg")),
IF($C$1="Slowenisch - SI",HYPERLINK(CONCATENATE("https://www.saflax.de/0-WVK-Retail/Bilder-Pictures/SAFLAX-",'Basis-Tabelle-Samen'!N154,"-",'Basis-Tabelle-Samen'!J154,"-garden-to-go-lite-slovenian.jpg")),
IF($C$1="Spanisch - ES",HYPERLINK(CONCATENATE("https://www.saflax.de/0-WVK-Retail/Bilder-Pictures/SAFLAX-",'Basis-Tabelle-Samen'!N154,"-",'Basis-Tabelle-Samen'!J154,"-garden-to-go-lite-spanish.jpg")),
IF($C$1="Tschechisch - CZ",HYPERLINK(CONCATENATE("https://www.saflax.de/0-WVK-Retail/Bilder-Pictures/SAFLAX-",'Basis-Tabelle-Samen'!N154,"-",'Basis-Tabelle-Samen'!J154,"-garden-to-go-lite-czech.jpg")),
IF($C$1="Türkisch - TR",HYPERLINK(CONCATENATE("https://www.saflax.de/0-WVK-Retail/Bilder-Pictures/SAFLAX-",'Basis-Tabelle-Samen'!N154,"-",'Basis-Tabelle-Samen'!J154,"-garden-to-go-lite-turkish.jpg")),
IF($C$1="Ungarisch - HU",HYPERLINK(CONCATENATE("https://www.saflax.de/0-WVK-Retail/Bilder-Pictures/SAFLAX-",'Basis-Tabelle-Samen'!N154,"-",'Basis-Tabelle-Samen'!J154,"-garden-to-go-lite-hungarian.jpg")),
" ACHTUNG")))))))))))))))))))))))))))))</f>
        <v>https://www.saflax.de/0-WVK-Retail/Bilder-Pictures/SAFLAX-88480-capsicum-annuum-garden-to-go-lite-english.jpg</v>
      </c>
      <c r="AO136" s="330" t="str">
        <f>IF(J136&lt;1,"",
IF($C$1="Bulgarisch - BG",HYPERLINK(CONCATENATE("https://www.saflax.de/0-WVK-Retail/Bilder-Pictures/SAFLAX-",'Basis-Tabelle-Samen'!Q154,"-",'Basis-Tabelle-Samen'!J154,"-garden-to-go-bulgarian.jpg")),
IF($C$1="Dänisch - DK",HYPERLINK(CONCATENATE("https://www.saflax.de/0-WVK-Retail/Bilder-Pictures/SAFLAX-",'Basis-Tabelle-Samen'!Q154,"-",'Basis-Tabelle-Samen'!J154,"-garden-to-go-danish.jpg")),
IF($C$1="Deutsch - DE",HYPERLINK(CONCATENATE("https://www.saflax.de/0-WVK-Retail/Bilder-Pictures/SAFLAX-",'Basis-Tabelle-Samen'!Q154,"-",'Basis-Tabelle-Samen'!J154,"-garden-to-go-german.jpg")),
IF($C$1="Englisch - UK",HYPERLINK(CONCATENATE("https://www.saflax.de/0-WVK-Retail/Bilder-Pictures/SAFLAX-",'Basis-Tabelle-Samen'!Q154,"-",'Basis-Tabelle-Samen'!J154,"-garden-to-go-english.jpg")),
IF($C$1="Estnisch - EE",HYPERLINK(CONCATENATE("https://www.saflax.de/0-WVK-Retail/Bilder-Pictures/SAFLAX-",'Basis-Tabelle-Samen'!Q154,"-",'Basis-Tabelle-Samen'!J154,"-garden-to-go-estonian.jpg")),
IF($C$1="Finnisch - FI",HYPERLINK(CONCATENATE("https://www.saflax.de/0-WVK-Retail/Bilder-Pictures/SAFLAX-",'Basis-Tabelle-Samen'!Q154,"-",'Basis-Tabelle-Samen'!J154,"-garden-to-go-finnish.jpg")),
IF($C$1="Französisch - FR",HYPERLINK(CONCATENATE("https://www.saflax.de/0-WVK-Retail/Bilder-Pictures/SAFLAX-",'Basis-Tabelle-Samen'!Q154,"-",'Basis-Tabelle-Samen'!J154,"-garden-to-go-french.jpg")),
IF($C$1="Griechisch - GR",HYPERLINK(CONCATENATE("https://www.saflax.de/0-WVK-Retail/Bilder-Pictures/SAFLAX-",'Basis-Tabelle-Samen'!Q154,"-",'Basis-Tabelle-Samen'!J154,"-garden-to-go-greek.jpg")),
IF($C$1="Irisch - IE",HYPERLINK(CONCATENATE("https://www.saflax.de/0-WVK-Retail/Bilder-Pictures/SAFLAX-",'Basis-Tabelle-Samen'!Q154,"-",'Basis-Tabelle-Samen'!J154,"-garden-to-go-irish.jpg")),
IF($C$1="Isländisch - IS",HYPERLINK(CONCATENATE("https://www.saflax.de/0-WVK-Retail/Bilder-Pictures/SAFLAX-",'Basis-Tabelle-Samen'!Q154,"-",'Basis-Tabelle-Samen'!J154,"-garden-to-go-icelandic.jpg")),
IF($C$1="Italienisch - IT",HYPERLINK(CONCATENATE("https://www.saflax.de/0-WVK-Retail/Bilder-Pictures/SAFLAX-",'Basis-Tabelle-Samen'!Q154,"-",'Basis-Tabelle-Samen'!J154,"-garden-to-go-italian.jpg")),
IF($C$1="Japanisch - JP",HYPERLINK(CONCATENATE("https://www.saflax.de/0-WVK-Retail/Bilder-Pictures/SAFLAX-",'Basis-Tabelle-Samen'!Q154,"-",'Basis-Tabelle-Samen'!J154,"-garden-to-go-japanese.jpg")),
IF($C$1="Kroatisch - HR",HYPERLINK(CONCATENATE("https://www.saflax.de/0-WVK-Retail/Bilder-Pictures/SAFLAX-",'Basis-Tabelle-Samen'!Q154,"-",'Basis-Tabelle-Samen'!J154,"-garden-to-go-croatian.jpg")),
IF($C$1="Lettisch - LV",HYPERLINK(CONCATENATE("https://www.saflax.de/0-WVK-Retail/Bilder-Pictures/SAFLAX-",'Basis-Tabelle-Samen'!Q154,"-",'Basis-Tabelle-Samen'!J154,"-garden-to-go-latvian.jpg")),
IF($C$1="Litauisch - LT",HYPERLINK(CONCATENATE("https://www.saflax.de/0-WVK-Retail/Bilder-Pictures/SAFLAX-",'Basis-Tabelle-Samen'!Q154,"-",'Basis-Tabelle-Samen'!J154,"-garden-to-go-lithuanian.jpg")),
IF($C$1="Maltesisch - MT",HYPERLINK(CONCATENATE("https://www.saflax.de/0-WVK-Retail/Bilder-Pictures/SAFLAX-",'Basis-Tabelle-Samen'!Q154,"-",'Basis-Tabelle-Samen'!J154,"-garden-to-go-maltese.jpg")),
IF($C$1="Niederländisch - NL",HYPERLINK(CONCATENATE("https://www.saflax.de/0-WVK-Retail/Bilder-Pictures/SAFLAX-",'Basis-Tabelle-Samen'!Q154,"-",'Basis-Tabelle-Samen'!J154,"-garden-to-go-dutch.jpg")),
IF($C$1="Norwegisch - NO",HYPERLINK(CONCATENATE("https://www.saflax.de/0-WVK-Retail/Bilder-Pictures/SAFLAX-",'Basis-Tabelle-Samen'!Q154,"-",'Basis-Tabelle-Samen'!J154,"-garden-to-go-nowegian.jpg")),
IF($C$1="Polnisch - PL",HYPERLINK(CONCATENATE("https://www.saflax.de/0-WVK-Retail/Bilder-Pictures/SAFLAX-",'Basis-Tabelle-Samen'!Q154,"-",'Basis-Tabelle-Samen'!J154,"-garden-to-go-polish.jpg")),
IF($C$1="Portugiesisch - PT",HYPERLINK(CONCATENATE("https://www.saflax.de/0-WVK-Retail/Bilder-Pictures/SAFLAX-",'Basis-Tabelle-Samen'!Q154,"-",'Basis-Tabelle-Samen'!J154,"-garden-to-go-portuguese.jpg")),
IF($C$1="Rumänisch - RO",HYPERLINK(CONCATENATE("https://www.saflax.de/0-WVK-Retail/Bilder-Pictures/SAFLAX-",'Basis-Tabelle-Samen'!Q154,"-",'Basis-Tabelle-Samen'!J154,"-garden-to-go-romanian.jpg")),
IF($C$1="Schwedisch - SE",HYPERLINK(CONCATENATE("https://www.saflax.de/0-WVK-Retail/Bilder-Pictures/SAFLAX-",'Basis-Tabelle-Samen'!Q154,"-",'Basis-Tabelle-Samen'!J154,"-garden-to-go-swedish.jpg")),
IF($C$1="Slowakisch - SK",HYPERLINK(CONCATENATE("https://www.saflax.de/0-WVK-Retail/Bilder-Pictures/SAFLAX-",'Basis-Tabelle-Samen'!Q154,"-",'Basis-Tabelle-Samen'!J154,"-garden-to-go-slovak.jpg")),
IF($C$1="Slowenisch - SI",HYPERLINK(CONCATENATE("https://www.saflax.de/0-WVK-Retail/Bilder-Pictures/SAFLAX-",'Basis-Tabelle-Samen'!Q154,"-",'Basis-Tabelle-Samen'!J154,"-garden-to-go-slovenian.jpg")),
IF($C$1="Spanisch - ES",HYPERLINK(CONCATENATE("https://www.saflax.de/0-WVK-Retail/Bilder-Pictures/SAFLAX-",'Basis-Tabelle-Samen'!Q154,"-",'Basis-Tabelle-Samen'!J154,"-garden-to-go-spanish.jpg")),
IF($C$1="Tschechisch - CZ",HYPERLINK(CONCATENATE("https://www.saflax.de/0-WVK-Retail/Bilder-Pictures/SAFLAX-",'Basis-Tabelle-Samen'!Q154,"-",'Basis-Tabelle-Samen'!J154,"-garden-to-go-czech.jpg")),
IF($C$1="Türkisch - TR",HYPERLINK(CONCATENATE("https://www.saflax.de/0-WVK-Retail/Bilder-Pictures/SAFLAX-",'Basis-Tabelle-Samen'!Q154,"-",'Basis-Tabelle-Samen'!J154,"-garden-to-go-turkish.jpg")),
IF($C$1="Ungarisch - HU",HYPERLINK(CONCATENATE("https://www.saflax.de/0-WVK-Retail/Bilder-Pictures/SAFLAX-",'Basis-Tabelle-Samen'!Q154,"-",'Basis-Tabelle-Samen'!J154,"-garden-to-go-hungarian.jpg")),
" ACHTUNG")))))))))))))))))))))))))))))</f>
        <v>https://www.saflax.de/0-WVK-Retail/Bilder-Pictures/SAFLAX-58480-capsicum-annuum-garden-to-go-english.jpg</v>
      </c>
      <c r="AP136" s="330" t="str">
        <f>IF(K136&lt;1,"",
IF($C$1="Bulgarisch - BG",HYPERLINK(CONCATENATE("https://www.saflax.de/0-WVK-Retail/Bilder-Pictures/SAFLAX-",'Basis-Tabelle-Samen'!T154,"-",'Basis-Tabelle-Samen'!J154,"-cultivation-set-bulgarian.jpg")),
IF($C$1="Dänisch - DK",HYPERLINK(CONCATENATE("https://www.saflax.de/0-WVK-Retail/Bilder-Pictures/SAFLAX-",'Basis-Tabelle-Samen'!T154,"-",'Basis-Tabelle-Samen'!J154,"-cultivation-set-danish.jpg")),
IF($C$1="Deutsch - DE",HYPERLINK(CONCATENATE("https://www.saflax.de/0-WVK-Retail/Bilder-Pictures/SAFLAX-",'Basis-Tabelle-Samen'!T154,"-",'Basis-Tabelle-Samen'!J154,"-cultivation-set-german.jpg")),
IF($C$1="Englisch - UK",HYPERLINK(CONCATENATE("https://www.saflax.de/0-WVK-Retail/Bilder-Pictures/SAFLAX-",'Basis-Tabelle-Samen'!T154,"-",'Basis-Tabelle-Samen'!J154,"-cultivation-set-english.jpg")),
IF($C$1="Estnisch - EE",HYPERLINK(CONCATENATE("https://www.saflax.de/0-WVK-Retail/Bilder-Pictures/SAFLAX-",'Basis-Tabelle-Samen'!T154,"-",'Basis-Tabelle-Samen'!J154,"-cultivation-set-estonian.jpg")),
IF($C$1="Finnisch - FI",HYPERLINK(CONCATENATE("https://www.saflax.de/0-WVK-Retail/Bilder-Pictures/SAFLAX-",'Basis-Tabelle-Samen'!T154,"-",'Basis-Tabelle-Samen'!J154,"-cultivation-set-finnish.jpg")),
IF($C$1="Französisch - FR",HYPERLINK(CONCATENATE("https://www.saflax.de/0-WVK-Retail/Bilder-Pictures/SAFLAX-",'Basis-Tabelle-Samen'!T154,"-",'Basis-Tabelle-Samen'!J154,"-cultivation-set-french.jpg")),
IF($C$1="Griechisch - GR",HYPERLINK(CONCATENATE("https://www.saflax.de/0-WVK-Retail/Bilder-Pictures/SAFLAX-",'Basis-Tabelle-Samen'!T154,"-",'Basis-Tabelle-Samen'!J154,"-cultivation-set-greek.jpg")),
IF($C$1="Irisch - IE",HYPERLINK(CONCATENATE("https://www.saflax.de/0-WVK-Retail/Bilder-Pictures/SAFLAX-",'Basis-Tabelle-Samen'!T154,"-",'Basis-Tabelle-Samen'!J154,"-cultivation-set-irish.jpg")),
IF($C$1="Isländisch - IS",HYPERLINK(CONCATENATE("https://www.saflax.de/0-WVK-Retail/Bilder-Pictures/SAFLAX-",'Basis-Tabelle-Samen'!T154,"-",'Basis-Tabelle-Samen'!J154,"-cultivation-set-icelandic.jpg")),
IF($C$1="Italienisch - IT",HYPERLINK(CONCATENATE("https://www.saflax.de/0-WVK-Retail/Bilder-Pictures/SAFLAX-",'Basis-Tabelle-Samen'!T154,"-",'Basis-Tabelle-Samen'!J154,"-cultivation-set-italian.jpg")),
IF($C$1="Japanisch - JP",HYPERLINK(CONCATENATE("https://www.saflax.de/0-WVK-Retail/Bilder-Pictures/SAFLAX-",'Basis-Tabelle-Samen'!T154,"-",'Basis-Tabelle-Samen'!J154,"-cultivation-set-japanese.jpg")),
IF($C$1="Kroatisch - HR",HYPERLINK(CONCATENATE("https://www.saflax.de/0-WVK-Retail/Bilder-Pictures/SAFLAX-",'Basis-Tabelle-Samen'!T154,"-",'Basis-Tabelle-Samen'!J154,"-cultivation-set-croatian.jpg")),
IF($C$1="Lettisch - LV",HYPERLINK(CONCATENATE("https://www.saflax.de/0-WVK-Retail/Bilder-Pictures/SAFLAX-",'Basis-Tabelle-Samen'!T154,"-",'Basis-Tabelle-Samen'!J154,"-cultivation-set-latvian.jpg")),
IF($C$1="Litauisch - LT",HYPERLINK(CONCATENATE("https://www.saflax.de/0-WVK-Retail/Bilder-Pictures/SAFLAX-",'Basis-Tabelle-Samen'!T154,"-",'Basis-Tabelle-Samen'!J154,"-cultivation-set-lithuanian.jpg")),
IF($C$1="Maltesisch - MT",HYPERLINK(CONCATENATE("https://www.saflax.de/0-WVK-Retail/Bilder-Pictures/SAFLAX-",'Basis-Tabelle-Samen'!T154,"-",'Basis-Tabelle-Samen'!J154,"-cultivation-set-maltese.jpg")),
IF($C$1="Niederländisch - NL",HYPERLINK(CONCATENATE("https://www.saflax.de/0-WVK-Retail/Bilder-Pictures/SAFLAX-",'Basis-Tabelle-Samen'!T154,"-",'Basis-Tabelle-Samen'!J154,"-cultivation-set-dutch.jpg")),
IF($C$1="Norwegisch - NO",HYPERLINK(CONCATENATE("https://www.saflax.de/0-WVK-Retail/Bilder-Pictures/SAFLAX-",'Basis-Tabelle-Samen'!T154,"-",'Basis-Tabelle-Samen'!J154,"-cultivation-set-nowegian.jpg")),
IF($C$1="Polnisch - PL",HYPERLINK(CONCATENATE("https://www.saflax.de/0-WVK-Retail/Bilder-Pictures/SAFLAX-",'Basis-Tabelle-Samen'!T154,"-",'Basis-Tabelle-Samen'!J154,"-cultivation-set-polish.jpg")),
IF($C$1="Portugiesisch - PT",HYPERLINK(CONCATENATE("https://www.saflax.de/0-WVK-Retail/Bilder-Pictures/SAFLAX-",'Basis-Tabelle-Samen'!T154,"-",'Basis-Tabelle-Samen'!J154,"-cultivation-set-portuguese.jpg")),
IF($C$1="Rumänisch - RO",HYPERLINK(CONCATENATE("https://www.saflax.de/0-WVK-Retail/Bilder-Pictures/SAFLAX-",'Basis-Tabelle-Samen'!T154,"-",'Basis-Tabelle-Samen'!J154,"-cultivation-set-romanian.jpg")),
IF($C$1="Schwedisch - SE",HYPERLINK(CONCATENATE("https://www.saflax.de/0-WVK-Retail/Bilder-Pictures/SAFLAX-",'Basis-Tabelle-Samen'!T154,"-",'Basis-Tabelle-Samen'!J154,"-cultivation-set-swedish.jpg")),
IF($C$1="Slowakisch - SK",HYPERLINK(CONCATENATE("https://www.saflax.de/0-WVK-Retail/Bilder-Pictures/SAFLAX-",'Basis-Tabelle-Samen'!T154,"-",'Basis-Tabelle-Samen'!J154,"-cultivation-set-slovak.jpg")),
IF($C$1="Slowenisch - SI",HYPERLINK(CONCATENATE("https://www.saflax.de/0-WVK-Retail/Bilder-Pictures/SAFLAX-",'Basis-Tabelle-Samen'!T154,"-",'Basis-Tabelle-Samen'!J154,"-cultivation-set-slovenian.jpg")),
IF($C$1="Spanisch - ES",HYPERLINK(CONCATENATE("https://www.saflax.de/0-WVK-Retail/Bilder-Pictures/SAFLAX-",'Basis-Tabelle-Samen'!T154,"-",'Basis-Tabelle-Samen'!J154,"-cultivation-set-spanish.jpg")),
IF($C$1="Tschechisch - CZ",HYPERLINK(CONCATENATE("https://www.saflax.de/0-WVK-Retail/Bilder-Pictures/SAFLAX-",'Basis-Tabelle-Samen'!T154,"-",'Basis-Tabelle-Samen'!J154,"-cultivation-set-czech.jpg")),
IF($C$1="Türkisch - TR",HYPERLINK(CONCATENATE("https://www.saflax.de/0-WVK-Retail/Bilder-Pictures/SAFLAX-",'Basis-Tabelle-Samen'!T154,"-",'Basis-Tabelle-Samen'!J154,"-cultivation-set-turkish.jpg")),
IF($C$1="Ungarisch - HU",HYPERLINK(CONCATENATE("https://www.saflax.de/0-WVK-Retail/Bilder-Pictures/SAFLAX-",'Basis-Tabelle-Samen'!T154,"-",'Basis-Tabelle-Samen'!J154,"-cultivation-set-hungarian.jpg")),
" ACHTUNG")))))))))))))))))))))))))))))</f>
        <v>https://www.saflax.de/0-WVK-Retail/Bilder-Pictures/SAFLAX-38480-capsicum-annuum-cultivation-set-english.jpg</v>
      </c>
      <c r="AQ136" s="330" t="str">
        <f>IF(L136&lt;1,"",
IF($C$1="Bulgarisch - BG",HYPERLINK(CONCATENATE("https://www.saflax.de/0-WVK-Retail/Bilder-Pictures/SAFLAX-",'Basis-Tabelle-Samen'!W154,"-",'Basis-Tabelle-Samen'!J154,"-garden-in-the-bag-bulgarian.jpg")),
IF($C$1="Dänisch - DK",HYPERLINK(CONCATENATE("https://www.saflax.de/0-WVK-Retail/Bilder-Pictures/SAFLAX-",'Basis-Tabelle-Samen'!W154,"-",'Basis-Tabelle-Samen'!J154,"-garden-in-the-bag-danish.jpg")),
IF($C$1="Deutsch - DE",HYPERLINK(CONCATENATE("https://www.saflax.de/0-WVK-Retail/Bilder-Pictures/SAFLAX-",'Basis-Tabelle-Samen'!W154,"-",'Basis-Tabelle-Samen'!J154,"-garden-in-the-bag-german.jpg")),
IF($C$1="Englisch - UK",HYPERLINK(CONCATENATE("https://www.saflax.de/0-WVK-Retail/Bilder-Pictures/SAFLAX-",'Basis-Tabelle-Samen'!W154,"-",'Basis-Tabelle-Samen'!J154,"-garden-in-the-bag-english.jpg")),
IF($C$1="Estnisch - EE",HYPERLINK(CONCATENATE("https://www.saflax.de/0-WVK-Retail/Bilder-Pictures/SAFLAX-",'Basis-Tabelle-Samen'!W154,"-",'Basis-Tabelle-Samen'!J154,"-garden-in-the-bag-estonian.jpg")),
IF($C$1="Finnisch - FI",HYPERLINK(CONCATENATE("https://www.saflax.de/0-WVK-Retail/Bilder-Pictures/SAFLAX-",'Basis-Tabelle-Samen'!W154,"-",'Basis-Tabelle-Samen'!J154,"-garden-in-the-bag-finnish.jpg")),
IF($C$1="Französisch - FR",HYPERLINK(CONCATENATE("https://www.saflax.de/0-WVK-Retail/Bilder-Pictures/SAFLAX-",'Basis-Tabelle-Samen'!W154,"-",'Basis-Tabelle-Samen'!J154,"-garden-in-the-bag-french.jpg")),
IF($C$1="Griechisch - GR",HYPERLINK(CONCATENATE("https://www.saflax.de/0-WVK-Retail/Bilder-Pictures/SAFLAX-",'Basis-Tabelle-Samen'!W154,"-",'Basis-Tabelle-Samen'!J154,"-garden-in-the-bag-greek.jpg")),
IF($C$1="Irisch - IE",HYPERLINK(CONCATENATE("https://www.saflax.de/0-WVK-Retail/Bilder-Pictures/SAFLAX-",'Basis-Tabelle-Samen'!W154,"-",'Basis-Tabelle-Samen'!J154,"-garden-in-the-bag-irish.jpg")),
IF($C$1="Isländisch - IS",HYPERLINK(CONCATENATE("https://www.saflax.de/0-WVK-Retail/Bilder-Pictures/SAFLAX-",'Basis-Tabelle-Samen'!W154,"-",'Basis-Tabelle-Samen'!J154,"-garden-in-the-bag-icelandic.jpg")),
IF($C$1="Italienisch - IT",HYPERLINK(CONCATENATE("https://www.saflax.de/0-WVK-Retail/Bilder-Pictures/SAFLAX-",'Basis-Tabelle-Samen'!W154,"-",'Basis-Tabelle-Samen'!J154,"-garden-in-the-bag-italian.jpg")),
IF($C$1="Japanisch - JP",HYPERLINK(CONCATENATE("https://www.saflax.de/0-WVK-Retail/Bilder-Pictures/SAFLAX-",'Basis-Tabelle-Samen'!W154,"-",'Basis-Tabelle-Samen'!J154,"-garden-in-the-bag-japanese.jpg")),
IF($C$1="Kroatisch - HR",HYPERLINK(CONCATENATE("https://www.saflax.de/0-WVK-Retail/Bilder-Pictures/SAFLAX-",'Basis-Tabelle-Samen'!W154,"-",'Basis-Tabelle-Samen'!J154,"-garden-in-the-bag-croatian.jpg")),
IF($C$1="Lettisch - LV",HYPERLINK(CONCATENATE("https://www.saflax.de/0-WVK-Retail/Bilder-Pictures/SAFLAX-",'Basis-Tabelle-Samen'!W154,"-",'Basis-Tabelle-Samen'!J154,"-garden-in-the-bag-latvian.jpg")),
IF($C$1="Litauisch - LT",HYPERLINK(CONCATENATE("https://www.saflax.de/0-WVK-Retail/Bilder-Pictures/SAFLAX-",'Basis-Tabelle-Samen'!W154,"-",'Basis-Tabelle-Samen'!J154,"-garden-in-the-bag-lithuanian.jpg")),
IF($C$1="Maltesisch - MT",HYPERLINK(CONCATENATE("https://www.saflax.de/0-WVK-Retail/Bilder-Pictures/SAFLAX-",'Basis-Tabelle-Samen'!W154,"-",'Basis-Tabelle-Samen'!J154,"-garden-in-the-bag-maltese.jpg")),
IF($C$1="Niederländisch - NL",HYPERLINK(CONCATENATE("https://www.saflax.de/0-WVK-Retail/Bilder-Pictures/SAFLAX-",'Basis-Tabelle-Samen'!W154,"-",'Basis-Tabelle-Samen'!J154,"-garden-in-the-bag-dutch.jpg")),
IF($C$1="Norwegisch - NO",HYPERLINK(CONCATENATE("https://www.saflax.de/0-WVK-Retail/Bilder-Pictures/SAFLAX-",'Basis-Tabelle-Samen'!W154,"-",'Basis-Tabelle-Samen'!J154,"-garden-in-the-bag-nowegian.jpg")),
IF($C$1="Polnisch - PL",HYPERLINK(CONCATENATE("https://www.saflax.de/0-WVK-Retail/Bilder-Pictures/SAFLAX-",'Basis-Tabelle-Samen'!W154,"-",'Basis-Tabelle-Samen'!J154,"-garden-in-the-bag-polish.jpg")),
IF($C$1="Portugiesisch - PT",HYPERLINK(CONCATENATE("https://www.saflax.de/0-WVK-Retail/Bilder-Pictures/SAFLAX-",'Basis-Tabelle-Samen'!W154,"-",'Basis-Tabelle-Samen'!J154,"-garden-in-the-bag-portuguese.jpg")),
IF($C$1="Rumänisch - RO",HYPERLINK(CONCATENATE("https://www.saflax.de/0-WVK-Retail/Bilder-Pictures/SAFLAX-",'Basis-Tabelle-Samen'!W154,"-",'Basis-Tabelle-Samen'!J154,"-garden-in-the-bag-romanian.jpg")),
IF($C$1="Schwedisch - SE",HYPERLINK(CONCATENATE("https://www.saflax.de/0-WVK-Retail/Bilder-Pictures/SAFLAX-",'Basis-Tabelle-Samen'!W154,"-",'Basis-Tabelle-Samen'!J154,"-garden-in-the-bag-swedish.jpg")),
IF($C$1="Slowakisch - SK",HYPERLINK(CONCATENATE("https://www.saflax.de/0-WVK-Retail/Bilder-Pictures/SAFLAX-",'Basis-Tabelle-Samen'!W154,"-",'Basis-Tabelle-Samen'!J154,"-garden-in-the-bag-slovak.jpg")),
IF($C$1="Slowenisch - SI",HYPERLINK(CONCATENATE("https://www.saflax.de/0-WVK-Retail/Bilder-Pictures/SAFLAX-",'Basis-Tabelle-Samen'!W154,"-",'Basis-Tabelle-Samen'!J154,"-garden-in-the-bag-slovenian.jpg")),
IF($C$1="Spanisch - ES",HYPERLINK(CONCATENATE("https://www.saflax.de/0-WVK-Retail/Bilder-Pictures/SAFLAX-",'Basis-Tabelle-Samen'!W154,"-",'Basis-Tabelle-Samen'!J154,"-garden-in-the-bag-spanish.jpg")),
IF($C$1="Tschechisch - CZ",HYPERLINK(CONCATENATE("https://www.saflax.de/0-WVK-Retail/Bilder-Pictures/SAFLAX-",'Basis-Tabelle-Samen'!W154,"-",'Basis-Tabelle-Samen'!J154,"-garden-in-the-bag-czech.jpg")),
IF($C$1="Türkisch - TR",HYPERLINK(CONCATENATE("https://www.saflax.de/0-WVK-Retail/Bilder-Pictures/SAFLAX-",'Basis-Tabelle-Samen'!W154,"-",'Basis-Tabelle-Samen'!J154,"-garden-in-the-bag-turkish.jpg")),
IF($C$1="Ungarisch - HU",HYPERLINK(CONCATENATE("https://www.saflax.de/0-WVK-Retail/Bilder-Pictures/SAFLAX-",'Basis-Tabelle-Samen'!W154,"-",'Basis-Tabelle-Samen'!J154,"-garden-in-the-bag-hungarian.jpg")),
" ACHTUNG")))))))))))))))))))))))))))))</f>
        <v>https://www.saflax.de/0-WVK-Retail/Bilder-Pictures/SAFLAX-68480-capsicum-annuum-garden-in-the-bag-english.jpg</v>
      </c>
    </row>
    <row r="137" spans="1:43" ht="17.100000000000001" customHeight="1" x14ac:dyDescent="0.2">
      <c r="A137" s="318" t="str">
        <f>IF('Basis-Tabelle-Samen'!A172="","",IF($C$1="Deutsch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37" s="319" t="str">
        <f>'Basis-Tabelle-Samen'!I172</f>
        <v>Brassica oleracea var. Botrytis</v>
      </c>
      <c r="C137" s="316" t="str">
        <f>IF($C$1="Bulgarisch - BG",'Basis-Tabelle-Samen'!Z172,
IF($C$1="Dänisch - DK",'Basis-Tabelle-Samen'!AA172,
IF($C$1="Deutsch - DE",'Basis-Tabelle-Samen'!AB172,
IF($C$1="Englisch - UK",'Basis-Tabelle-Samen'!AC172,
IF($C$1="Estnisch - EE",'Basis-Tabelle-Samen'!AD172,
IF($C$1="Finnisch - FI",'Basis-Tabelle-Samen'!AE172,
IF($C$1="Französisch - FR",'Basis-Tabelle-Samen'!AF172,
IF($C$1="Griechisch - GR",'Basis-Tabelle-Samen'!AG172,
IF($C$1="Irisch - IE",'Basis-Tabelle-Samen'!AH172,
IF($C$1="Isländisch - IS",'Basis-Tabelle-Samen'!AI172,
IF($C$1="Italienisch - IT",'Basis-Tabelle-Samen'!AJ172,
IF($C$1="Japanisch - JP",'Basis-Tabelle-Samen'!AK172,
IF($C$1="Kroatisch - HR",'Basis-Tabelle-Samen'!AL172,
IF($C$1="Lettisch - LV",'Basis-Tabelle-Samen'!AM172,
IF($C$1="Litauisch - LT",'Basis-Tabelle-Samen'!AN172,
IF($C$1="Maltesisch - MT",'Basis-Tabelle-Samen'!AO172,
IF($C$1="Niederländisch - NL",'Basis-Tabelle-Samen'!AP172,
IF($C$1="Norwegisch - NO",'Basis-Tabelle-Samen'!AQ172,
IF($C$1="Polnisch - PL",'Basis-Tabelle-Samen'!AR172,
IF($C$1="Portugiesisch - PT",'Basis-Tabelle-Samen'!AS172,
IF($C$1="Rumänisch - RO",'Basis-Tabelle-Samen'!AT172,
IF($C$1="Schwedisch - SE",'Basis-Tabelle-Samen'!AU172,
IF($C$1="Slowakisch - SK",'Basis-Tabelle-Samen'!AV172,
IF($C$1="Slowenisch - SI",'Basis-Tabelle-Samen'!AW172,
IF($C$1="Spanisch - ES",'Basis-Tabelle-Samen'!AX172,
IF($C$1="Tschechisch - CZ",'Basis-Tabelle-Samen'!AY172,
IF($C$1="Türkisch - TR",'Basis-Tabelle-Samen'!AZ172,
IF($C$1="Ungarisch - HU",'Basis-Tabelle-Samen'!BA172,
" ACHTUNG"))))))))))))))))))))))))))))</f>
        <v>Organic - Cauliflower - Romanesco</v>
      </c>
      <c r="D137" s="320">
        <f>'Basis-Tabelle-Samen'!F172</f>
        <v>50</v>
      </c>
      <c r="E137" s="321" t="str">
        <f>'Basis-Tabelle-Samen'!H172</f>
        <v>7 %</v>
      </c>
      <c r="F137" s="322" t="str">
        <f>IF('Basis-Tabelle-Samen'!G172="","",'Basis-Tabelle-Samen'!G172)</f>
        <v>02</v>
      </c>
      <c r="G137" s="320">
        <f>'Basis-Tabelle-Samen'!C172</f>
        <v>18661</v>
      </c>
      <c r="H137" s="323">
        <f>'Basis-Tabelle-Samen'!D172</f>
        <v>4055473186610</v>
      </c>
      <c r="I137" s="324">
        <f>'Basis-Tabelle-Samen'!E172</f>
        <v>2.0499999999999998</v>
      </c>
      <c r="J137" s="325">
        <f t="shared" si="2"/>
        <v>12</v>
      </c>
      <c r="K137" s="326">
        <f>'Basis-Tabelle-Samen'!K172</f>
        <v>78661</v>
      </c>
      <c r="L137" s="323">
        <f>'Basis-Tabelle-Samen'!L172</f>
        <v>4055473786612</v>
      </c>
      <c r="M137" s="324">
        <f>'Basis-Tabelle-Samen'!M172</f>
        <v>2.4500000000000002</v>
      </c>
      <c r="N137" s="326">
        <f>IF(K137&lt;1,"",'3'!$I$15)</f>
        <v>15</v>
      </c>
      <c r="O137" s="327">
        <f>IF(K137&lt;1,"",'3'!$J$11)</f>
        <v>90</v>
      </c>
      <c r="P137" s="326">
        <f>'Basis-Tabelle-Samen'!N172</f>
        <v>88661</v>
      </c>
      <c r="Q137" s="323">
        <f>'Basis-Tabelle-Samen'!O172</f>
        <v>4055473886619</v>
      </c>
      <c r="R137" s="328">
        <f>'Basis-Tabelle-Samen'!P172</f>
        <v>3.75</v>
      </c>
      <c r="S137" s="326">
        <f>IF(R137&lt;1,"",'3'!$M$15)</f>
        <v>18</v>
      </c>
      <c r="T137" s="327">
        <f>IF(R137&lt;1,"",'3'!$N$11)</f>
        <v>72</v>
      </c>
      <c r="U137" s="326">
        <f>'Basis-Tabelle-Samen'!Q172</f>
        <v>58661</v>
      </c>
      <c r="V137" s="323">
        <f>'Basis-Tabelle-Samen'!R172</f>
        <v>4055473586618</v>
      </c>
      <c r="W137" s="324">
        <f>'Basis-Tabelle-Samen'!S172</f>
        <v>4.95</v>
      </c>
      <c r="X137" s="326">
        <f>IF(U137&lt;1,"",'3'!$Q$15)</f>
        <v>6</v>
      </c>
      <c r="Y137" s="327">
        <f>IF(U137&lt;1,"",'3'!$R$11)</f>
        <v>24</v>
      </c>
      <c r="Z137" s="326">
        <f>'Basis-Tabelle-Samen'!T172</f>
        <v>38661</v>
      </c>
      <c r="AA137" s="323">
        <f>'Basis-Tabelle-Samen'!U172</f>
        <v>4055473386614</v>
      </c>
      <c r="AB137" s="324">
        <f>'Basis-Tabelle-Samen'!V172</f>
        <v>6.75</v>
      </c>
      <c r="AC137" s="326">
        <f>IF(Z137&lt;1,"",'3'!$U$15)</f>
        <v>6</v>
      </c>
      <c r="AD137" s="327">
        <f>IF(Z137&lt;1,"",'3'!$V$11)</f>
        <v>24</v>
      </c>
      <c r="AE137" s="326">
        <f>'Basis-Tabelle-Samen'!W172</f>
        <v>68661</v>
      </c>
      <c r="AF137" s="323">
        <f>'Basis-Tabelle-Samen'!X172</f>
        <v>4055473686615</v>
      </c>
      <c r="AG137" s="324">
        <f>'Basis-Tabelle-Samen'!Y172</f>
        <v>2.95</v>
      </c>
      <c r="AH137" s="326">
        <f>IF(AE137&lt;1,"",'3'!$Y$15)</f>
        <v>8</v>
      </c>
      <c r="AI137" s="327">
        <f>IF(AE137&lt;1,"",'3'!$Z$11)</f>
        <v>64</v>
      </c>
      <c r="AJ137" s="315"/>
      <c r="AK137" s="316" t="str">
        <f>IF(G137&lt;1,"",
IF($C$1="Bulgarisch - BG",HYPERLINK(CONCATENATE("https://www.saflax.de/0-WVK-Retail/Bilder-Pictures/SAFLAX-",'Basis-Tabelle-Samen'!C172,"-",'Basis-Tabelle-Samen'!J172,"-seed-package-front-cr-bulgarian.jpg")),
IF($C$1="Dänisch - DK",HYPERLINK(CONCATENATE("https://www.saflax.de/0-WVK-Retail/Bilder-Pictures/SAFLAX-",'Basis-Tabelle-Samen'!C172,"-",'Basis-Tabelle-Samen'!J172,"-seed-package-front-cr-danish.jpg")),
IF($C$1="Deutsch - DE",HYPERLINK(CONCATENATE("https://www.saflax.de/0-WVK-Retail/Bilder-Pictures/SAFLAX-",'Basis-Tabelle-Samen'!C172,"-",'Basis-Tabelle-Samen'!J172,"-seed-package-front-cr-german.jpg")),
IF($C$1="Englisch - UK",HYPERLINK(CONCATENATE("https://www.saflax.de/0-WVK-Retail/Bilder-Pictures/SAFLAX-",'Basis-Tabelle-Samen'!C172,"-",'Basis-Tabelle-Samen'!J172,"-seed-package-front-cr-english.jpg")),
IF($C$1="Estnisch - EE",HYPERLINK(CONCATENATE("https://www.saflax.de/0-WVK-Retail/Bilder-Pictures/SAFLAX-",'Basis-Tabelle-Samen'!C172,"-",'Basis-Tabelle-Samen'!J172,"-seed-package-front-cr-estonian.jpg")),
IF($C$1="Finnisch - FI",HYPERLINK(CONCATENATE("https://www.saflax.de/0-WVK-Retail/Bilder-Pictures/SAFLAX-",'Basis-Tabelle-Samen'!C172,"-",'Basis-Tabelle-Samen'!J172,"-seed-package-front-cr-finnish.jpg")),
IF($C$1="Französisch - FR",HYPERLINK(CONCATENATE("https://www.saflax.de/0-WVK-Retail/Bilder-Pictures/SAFLAX-",'Basis-Tabelle-Samen'!C172,"-",'Basis-Tabelle-Samen'!J172,"-seed-package-front-cr-french.jpg")),
IF($C$1="Griechisch - GR",HYPERLINK(CONCATENATE("https://www.saflax.de/0-WVK-Retail/Bilder-Pictures/SAFLAX-",'Basis-Tabelle-Samen'!C172,"-",'Basis-Tabelle-Samen'!J172,"-seed-package-front-cr-greek.jpg")),
IF($C$1="Irisch - IE",HYPERLINK(CONCATENATE("https://www.saflax.de/0-WVK-Retail/Bilder-Pictures/SAFLAX-",'Basis-Tabelle-Samen'!C172,"-",'Basis-Tabelle-Samen'!J172,"-seed-package-front-cr-irish.jpg")),
IF($C$1="Isländisch - IS",HYPERLINK(CONCATENATE("https://www.saflax.de/0-WVK-Retail/Bilder-Pictures/SAFLAX-",'Basis-Tabelle-Samen'!C172,"-",'Basis-Tabelle-Samen'!J172,"-seed-package-front-cr-icelandic.jpg")),
IF($C$1="Italienisch - IT",HYPERLINK(CONCATENATE("https://www.saflax.de/0-WVK-Retail/Bilder-Pictures/SAFLAX-",'Basis-Tabelle-Samen'!C172,"-",'Basis-Tabelle-Samen'!J172,"-seed-package-front-cr-italian.jpg")),
IF($C$1="Japanisch - JP",HYPERLINK(CONCATENATE("https://www.saflax.de/0-WVK-Retail/Bilder-Pictures/SAFLAX-",'Basis-Tabelle-Samen'!C172,"-",'Basis-Tabelle-Samen'!J172,"-seed-package-front-cr-japanese.jpg")),
IF($C$1="Kroatisch - HR",HYPERLINK(CONCATENATE("https://www.saflax.de/0-WVK-Retail/Bilder-Pictures/SAFLAX-",'Basis-Tabelle-Samen'!C172,"-",'Basis-Tabelle-Samen'!J172,"-seed-package-front-cr-croatian.jpg")),
IF($C$1="Lettisch - LV",HYPERLINK(CONCATENATE("https://www.saflax.de/0-WVK-Retail/Bilder-Pictures/SAFLAX-",'Basis-Tabelle-Samen'!C172,"-",'Basis-Tabelle-Samen'!J172,"-seed-package-front-cr-latvian.jpg")),
IF($C$1="Litauisch - LT",HYPERLINK(CONCATENATE("https://www.saflax.de/0-WVK-Retail/Bilder-Pictures/SAFLAX-",'Basis-Tabelle-Samen'!C172,"-",'Basis-Tabelle-Samen'!J172,"-seed-package-front-cr-lithuanian.jpg")),
IF($C$1="Maltesisch - MT",HYPERLINK(CONCATENATE("https://www.saflax.de/0-WVK-Retail/Bilder-Pictures/SAFLAX-",'Basis-Tabelle-Samen'!C172,"-",'Basis-Tabelle-Samen'!J172,"-seed-package-front-cr-maltese.jpg")),
IF($C$1="Niederländisch - NL",HYPERLINK(CONCATENATE("https://www.saflax.de/0-WVK-Retail/Bilder-Pictures/SAFLAX-",'Basis-Tabelle-Samen'!C172,"-",'Basis-Tabelle-Samen'!J172,"-seed-package-front-cr-dutch.jpg")),
IF($C$1="Norwegisch - NO",HYPERLINK(CONCATENATE("https://www.saflax.de/0-WVK-Retail/Bilder-Pictures/SAFLAX-",'Basis-Tabelle-Samen'!C172,"-",'Basis-Tabelle-Samen'!J172,"-seed-package-front-cr-nowegian.jpg")),
IF($C$1="Polnisch - PL",HYPERLINK(CONCATENATE("https://www.saflax.de/0-WVK-Retail/Bilder-Pictures/SAFLAX-",'Basis-Tabelle-Samen'!C172,"-",'Basis-Tabelle-Samen'!J172,"-seed-package-front-cr-polish.jpg")),
IF($C$1="Portugiesisch - PT",HYPERLINK(CONCATENATE("https://www.saflax.de/0-WVK-Retail/Bilder-Pictures/SAFLAX-",'Basis-Tabelle-Samen'!C172,"-",'Basis-Tabelle-Samen'!J172,"-seed-package-front-cr-portuguese.jpg")),
IF($C$1="Rumänisch - RO",HYPERLINK(CONCATENATE("https://www.saflax.de/0-WVK-Retail/Bilder-Pictures/SAFLAX-",'Basis-Tabelle-Samen'!C172,"-",'Basis-Tabelle-Samen'!J172,"-seed-package-front-cr-romanian.jpg")),
IF($C$1="Schwedisch - SE",HYPERLINK(CONCATENATE("https://www.saflax.de/0-WVK-Retail/Bilder-Pictures/SAFLAX-",'Basis-Tabelle-Samen'!C172,"-",'Basis-Tabelle-Samen'!J172,"-seed-package-front-cr-swedish.jpg")),
IF($C$1="Slowakisch - SK",HYPERLINK(CONCATENATE("https://www.saflax.de/0-WVK-Retail/Bilder-Pictures/SAFLAX-",'Basis-Tabelle-Samen'!C172,"-",'Basis-Tabelle-Samen'!J172,"-seed-package-front-cr-slovak.jpg")),
IF($C$1="Slowenisch - SI",HYPERLINK(CONCATENATE("https://www.saflax.de/0-WVK-Retail/Bilder-Pictures/SAFLAX-",'Basis-Tabelle-Samen'!C172,"-",'Basis-Tabelle-Samen'!J172,"-seed-package-front-cr-slovenian.jpg")),
IF($C$1="Spanisch - ES",HYPERLINK(CONCATENATE("https://www.saflax.de/0-WVK-Retail/Bilder-Pictures/SAFLAX-",'Basis-Tabelle-Samen'!C172,"-",'Basis-Tabelle-Samen'!J172,"-seed-package-front-cr-spanish.jpg")),
IF($C$1="Tschechisch - CZ",HYPERLINK(CONCATENATE("https://www.saflax.de/0-WVK-Retail/Bilder-Pictures/SAFLAX-",'Basis-Tabelle-Samen'!C172,"-",'Basis-Tabelle-Samen'!J172,"-seed-package-front-cr-czech.jpg")),
IF($C$1="Türkisch - TR",HYPERLINK(CONCATENATE("https://www.saflax.de/0-WVK-Retail/Bilder-Pictures/SAFLAX-",'Basis-Tabelle-Samen'!C172,"-",'Basis-Tabelle-Samen'!J172,"-seed-package-front-cr-turkish.jpg")),
IF($C$1="Ungarisch - HU",HYPERLINK(CONCATENATE("https://www.saflax.de/0-WVK-Retail/Bilder-Pictures/SAFLAX-",'Basis-Tabelle-Samen'!C172,"-",'Basis-Tabelle-Samen'!J172,"-seed-package-front-cr-hungarian.jpg")),
" ACHTUNG")))))))))))))))))))))))))))))</f>
        <v>https://www.saflax.de/0-WVK-Retail/Bilder-Pictures/SAFLAX-18661-brassica-oleracea-seed-package-front-cr-english.jpg</v>
      </c>
      <c r="AL137" s="330" t="str">
        <f>IF(G137&lt;1,"",
IF($C$1="Bulgarisch - BG",HYPERLINK(CONCATENATE("https://www.saflax.de/0-WVK-Retail/Bilder-Pictures/SAFLAX-",'Basis-Tabelle-Samen'!C172,"-",'Basis-Tabelle-Samen'!J172,"-seed-package-back-cr-bulgarian.jpg")),
IF($C$1="Dänisch - DK",HYPERLINK(CONCATENATE("https://www.saflax.de/0-WVK-Retail/Bilder-Pictures/SAFLAX-",'Basis-Tabelle-Samen'!C172,"-",'Basis-Tabelle-Samen'!J172,"-seed-package-back-cr-danish.jpg")),
IF($C$1="Deutsch - DE",HYPERLINK(CONCATENATE("https://www.saflax.de/0-WVK-Retail/Bilder-Pictures/SAFLAX-",'Basis-Tabelle-Samen'!C172,"-",'Basis-Tabelle-Samen'!J172,"-seed-package-back-cr-german.jpg")),
IF($C$1="Englisch - UK",HYPERLINK(CONCATENATE("https://www.saflax.de/0-WVK-Retail/Bilder-Pictures/SAFLAX-",'Basis-Tabelle-Samen'!C172,"-",'Basis-Tabelle-Samen'!J172,"-seed-package-back-cr-english.jpg")),
IF($C$1="Estnisch - EE",HYPERLINK(CONCATENATE("https://www.saflax.de/0-WVK-Retail/Bilder-Pictures/SAFLAX-",'Basis-Tabelle-Samen'!C172,"-",'Basis-Tabelle-Samen'!J172,"-seed-package-back-cr-estonian.jpg")),
IF($C$1="Finnisch - FI",HYPERLINK(CONCATENATE("https://www.saflax.de/0-WVK-Retail/Bilder-Pictures/SAFLAX-",'Basis-Tabelle-Samen'!C172,"-",'Basis-Tabelle-Samen'!J172,"-seed-package-back-cr-finnish.jpg")),
IF($C$1="Französisch - FR",HYPERLINK(CONCATENATE("https://www.saflax.de/0-WVK-Retail/Bilder-Pictures/SAFLAX-",'Basis-Tabelle-Samen'!C172,"-",'Basis-Tabelle-Samen'!J172,"-seed-package-back-cr-french.jpg")),
IF($C$1="Griechisch - GR",HYPERLINK(CONCATENATE("https://www.saflax.de/0-WVK-Retail/Bilder-Pictures/SAFLAX-",'Basis-Tabelle-Samen'!C172,"-",'Basis-Tabelle-Samen'!J172,"-seed-package-back-cr-greek.jpg")),
IF($C$1="Irisch - IE",HYPERLINK(CONCATENATE("https://www.saflax.de/0-WVK-Retail/Bilder-Pictures/SAFLAX-",'Basis-Tabelle-Samen'!C172,"-",'Basis-Tabelle-Samen'!J172,"-seed-package-back-cr-irish.jpg")),
IF($C$1="Isländisch - IS",HYPERLINK(CONCATENATE("https://www.saflax.de/0-WVK-Retail/Bilder-Pictures/SAFLAX-",'Basis-Tabelle-Samen'!C172,"-",'Basis-Tabelle-Samen'!J172,"-seed-package-back-cr-icelandic.jpg")),
IF($C$1="Italienisch - IT",HYPERLINK(CONCATENATE("https://www.saflax.de/0-WVK-Retail/Bilder-Pictures/SAFLAX-",'Basis-Tabelle-Samen'!C172,"-",'Basis-Tabelle-Samen'!J172,"-seed-package-back-cr-italian.jpg")),
IF($C$1="Japanisch - JP",HYPERLINK(CONCATENATE("https://www.saflax.de/0-WVK-Retail/Bilder-Pictures/SAFLAX-",'Basis-Tabelle-Samen'!C172,"-",'Basis-Tabelle-Samen'!J172,"-seed-package-back-cr-japanese.jpg")),
IF($C$1="Kroatisch - HR",HYPERLINK(CONCATENATE("https://www.saflax.de/0-WVK-Retail/Bilder-Pictures/SAFLAX-",'Basis-Tabelle-Samen'!C172,"-",'Basis-Tabelle-Samen'!J172,"-seed-package-back-cr-croatian.jpg")),
IF($C$1="Lettisch - LV",HYPERLINK(CONCATENATE("https://www.saflax.de/0-WVK-Retail/Bilder-Pictures/SAFLAX-",'Basis-Tabelle-Samen'!C172,"-",'Basis-Tabelle-Samen'!J172,"-seed-package-back-cr-latvian.jpg")),
IF($C$1="Litauisch - LT",HYPERLINK(CONCATENATE("https://www.saflax.de/0-WVK-Retail/Bilder-Pictures/SAFLAX-",'Basis-Tabelle-Samen'!C172,"-",'Basis-Tabelle-Samen'!J172,"-seed-package-back-cr-lithuanian.jpg")),
IF($C$1="Maltesisch - MT",HYPERLINK(CONCATENATE("https://www.saflax.de/0-WVK-Retail/Bilder-Pictures/SAFLAX-",'Basis-Tabelle-Samen'!C172,"-",'Basis-Tabelle-Samen'!J172,"-seed-package-back-cr-maltese.jpg")),
IF($C$1="Niederländisch - NL",HYPERLINK(CONCATENATE("https://www.saflax.de/0-WVK-Retail/Bilder-Pictures/SAFLAX-",'Basis-Tabelle-Samen'!C172,"-",'Basis-Tabelle-Samen'!J172,"-seed-package-back-cr-dutch.jpg")),
IF($C$1="Norwegisch - NO",HYPERLINK(CONCATENATE("https://www.saflax.de/0-WVK-Retail/Bilder-Pictures/SAFLAX-",'Basis-Tabelle-Samen'!C172,"-",'Basis-Tabelle-Samen'!J172,"-seed-package-back-cr-nowegian.jpg")),
IF($C$1="Polnisch - PL",HYPERLINK(CONCATENATE("https://www.saflax.de/0-WVK-Retail/Bilder-Pictures/SAFLAX-",'Basis-Tabelle-Samen'!C172,"-",'Basis-Tabelle-Samen'!J172,"-seed-package-back-cr-polish.jpg")),
IF($C$1="Portugiesisch - PT",HYPERLINK(CONCATENATE("https://www.saflax.de/0-WVK-Retail/Bilder-Pictures/SAFLAX-",'Basis-Tabelle-Samen'!C172,"-",'Basis-Tabelle-Samen'!J172,"-seed-package-back-cr-portuguese.jpg")),
IF($C$1="Rumänisch - RO",HYPERLINK(CONCATENATE("https://www.saflax.de/0-WVK-Retail/Bilder-Pictures/SAFLAX-",'Basis-Tabelle-Samen'!C172,"-",'Basis-Tabelle-Samen'!J172,"-seed-package-back-cr-romanian.jpg")),
IF($C$1="Schwedisch - SE",HYPERLINK(CONCATENATE("https://www.saflax.de/0-WVK-Retail/Bilder-Pictures/SAFLAX-",'Basis-Tabelle-Samen'!C172,"-",'Basis-Tabelle-Samen'!J172,"-seed-package-back-cr-swedish.jpg")),
IF($C$1="Slowakisch - SK",HYPERLINK(CONCATENATE("https://www.saflax.de/0-WVK-Retail/Bilder-Pictures/SAFLAX-",'Basis-Tabelle-Samen'!C172,"-",'Basis-Tabelle-Samen'!J172,"-seed-package-back-cr-slovak.jpg")),
IF($C$1="Slowenisch - SI",HYPERLINK(CONCATENATE("https://www.saflax.de/0-WVK-Retail/Bilder-Pictures/SAFLAX-",'Basis-Tabelle-Samen'!C172,"-",'Basis-Tabelle-Samen'!J172,"-seed-package-back-cr-slovenian.jpg")),
IF($C$1="Spanisch - ES",HYPERLINK(CONCATENATE("https://www.saflax.de/0-WVK-Retail/Bilder-Pictures/SAFLAX-",'Basis-Tabelle-Samen'!C172,"-",'Basis-Tabelle-Samen'!J172,"-seed-package-back-cr-spanish.jpg")),
IF($C$1="Tschechisch - CZ",HYPERLINK(CONCATENATE("https://www.saflax.de/0-WVK-Retail/Bilder-Pictures/SAFLAX-",'Basis-Tabelle-Samen'!C172,"-",'Basis-Tabelle-Samen'!J172,"-seed-package-back-cr-czech.jpg")),
IF($C$1="Türkisch - TR",HYPERLINK(CONCATENATE("https://www.saflax.de/0-WVK-Retail/Bilder-Pictures/SAFLAX-",'Basis-Tabelle-Samen'!C172,"-",'Basis-Tabelle-Samen'!J172,"-seed-package-back-cr-turkish.jpg")),
IF($C$1="Ungarisch - HU",HYPERLINK(CONCATENATE("https://www.saflax.de/0-WVK-Retail/Bilder-Pictures/SAFLAX-",'Basis-Tabelle-Samen'!C172,"-",'Basis-Tabelle-Samen'!J172,"-seed-package-back-cr-hungarian.jpg")),
" ACHTUNG")))))))))))))))))))))))))))))</f>
        <v>https://www.saflax.de/0-WVK-Retail/Bilder-Pictures/SAFLAX-18661-brassica-oleracea-seed-package-back-cr-english.jpg</v>
      </c>
      <c r="AM137" s="330" t="str">
        <f>IF(H137&lt;1,"",
IF($C$1="Bulgarisch - BG",HYPERLINK(CONCATENATE("https://www.saflax.de/0-WVK-Retail/Bilder-Pictures/SAFLAX-",'Basis-Tabelle-Samen'!K172,"-",'Basis-Tabelle-Samen'!J172,"-garden-to-go-mini-bulgarian.jpg")),
IF($C$1="Dänisch - DK",HYPERLINK(CONCATENATE("https://www.saflax.de/0-WVK-Retail/Bilder-Pictures/SAFLAX-",'Basis-Tabelle-Samen'!K172,"-",'Basis-Tabelle-Samen'!J172,"-garden-to-go-mini-danish.jpg")),
IF($C$1="Deutsch - DE",HYPERLINK(CONCATENATE("https://www.saflax.de/0-WVK-Retail/Bilder-Pictures/SAFLAX-",'Basis-Tabelle-Samen'!K172,"-",'Basis-Tabelle-Samen'!J172,"-garden-to-go-mini-german.jpg")),
IF($C$1="Englisch - UK",HYPERLINK(CONCATENATE("https://www.saflax.de/0-WVK-Retail/Bilder-Pictures/SAFLAX-",'Basis-Tabelle-Samen'!K172,"-",'Basis-Tabelle-Samen'!J172,"-garden-to-go-mini-english.jpg")),
IF($C$1="Estnisch - EE",HYPERLINK(CONCATENATE("https://www.saflax.de/0-WVK-Retail/Bilder-Pictures/SAFLAX-",'Basis-Tabelle-Samen'!K172,"-",'Basis-Tabelle-Samen'!J172,"-garden-to-go-mini-estonian.jpg")),
IF($C$1="Finnisch - FI",HYPERLINK(CONCATENATE("https://www.saflax.de/0-WVK-Retail/Bilder-Pictures/SAFLAX-",'Basis-Tabelle-Samen'!K172,"-",'Basis-Tabelle-Samen'!J172,"-garden-to-go-mini-finnish.jpg")),
IF($C$1="Französisch - FR",HYPERLINK(CONCATENATE("https://www.saflax.de/0-WVK-Retail/Bilder-Pictures/SAFLAX-",'Basis-Tabelle-Samen'!K172,"-",'Basis-Tabelle-Samen'!J172,"-garden-to-go-mini-french.jpg")),
IF($C$1="Griechisch - GR",HYPERLINK(CONCATENATE("https://www.saflax.de/0-WVK-Retail/Bilder-Pictures/SAFLAX-",'Basis-Tabelle-Samen'!K172,"-",'Basis-Tabelle-Samen'!J172,"-garden-to-go-mini-greek.jpg")),
IF($C$1="Irisch - IE",HYPERLINK(CONCATENATE("https://www.saflax.de/0-WVK-Retail/Bilder-Pictures/SAFLAX-",'Basis-Tabelle-Samen'!K172,"-",'Basis-Tabelle-Samen'!J172,"-garden-to-go-mini-irish.jpg")),
IF($C$1="Isländisch - IS",HYPERLINK(CONCATENATE("https://www.saflax.de/0-WVK-Retail/Bilder-Pictures/SAFLAX-",'Basis-Tabelle-Samen'!K172,"-",'Basis-Tabelle-Samen'!J172,"-garden-to-go-mini-icelandic.jpg")),
IF($C$1="Italienisch - IT",HYPERLINK(CONCATENATE("https://www.saflax.de/0-WVK-Retail/Bilder-Pictures/SAFLAX-",'Basis-Tabelle-Samen'!K172,"-",'Basis-Tabelle-Samen'!J172,"-garden-to-go-mini-italian.jpg")),
IF($C$1="Japanisch - JP",HYPERLINK(CONCATENATE("https://www.saflax.de/0-WVK-Retail/Bilder-Pictures/SAFLAX-",'Basis-Tabelle-Samen'!K172,"-",'Basis-Tabelle-Samen'!J172,"-garden-to-go-mini-japanese.jpg")),
IF($C$1="Kroatisch - HR",HYPERLINK(CONCATENATE("https://www.saflax.de/0-WVK-Retail/Bilder-Pictures/SAFLAX-",'Basis-Tabelle-Samen'!K172,"-",'Basis-Tabelle-Samen'!J172,"-garden-to-go-mini-croatian.jpg")),
IF($C$1="Lettisch - LV",HYPERLINK(CONCATENATE("https://www.saflax.de/0-WVK-Retail/Bilder-Pictures/SAFLAX-",'Basis-Tabelle-Samen'!K172,"-",'Basis-Tabelle-Samen'!J172,"-garden-to-go-mini-latvian.jpg")),
IF($C$1="Litauisch - LT",HYPERLINK(CONCATENATE("https://www.saflax.de/0-WVK-Retail/Bilder-Pictures/SAFLAX-",'Basis-Tabelle-Samen'!K172,"-",'Basis-Tabelle-Samen'!J172,"-garden-to-go-mini-lithuanian.jpg")),
IF($C$1="Maltesisch - MT",HYPERLINK(CONCATENATE("https://www.saflax.de/0-WVK-Retail/Bilder-Pictures/SAFLAX-",'Basis-Tabelle-Samen'!K172,"-",'Basis-Tabelle-Samen'!J172,"-garden-to-go-mini-maltese.jpg")),
IF($C$1="Niederländisch - NL",HYPERLINK(CONCATENATE("https://www.saflax.de/0-WVK-Retail/Bilder-Pictures/SAFLAX-",'Basis-Tabelle-Samen'!K172,"-",'Basis-Tabelle-Samen'!J172,"-garden-to-go-mini-dutch.jpg")),
IF($C$1="Norwegisch - NO",HYPERLINK(CONCATENATE("https://www.saflax.de/0-WVK-Retail/Bilder-Pictures/SAFLAX-",'Basis-Tabelle-Samen'!K172,"-",'Basis-Tabelle-Samen'!J172,"-garden-to-go-mini-nowegian.jpg")),
IF($C$1="Polnisch - PL",HYPERLINK(CONCATENATE("https://www.saflax.de/0-WVK-Retail/Bilder-Pictures/SAFLAX-",'Basis-Tabelle-Samen'!K172,"-",'Basis-Tabelle-Samen'!J172,"-garden-to-go-mini-polish.jpg")),
IF($C$1="Portugiesisch - PT",HYPERLINK(CONCATENATE("https://www.saflax.de/0-WVK-Retail/Bilder-Pictures/SAFLAX-",'Basis-Tabelle-Samen'!K172,"-",'Basis-Tabelle-Samen'!J172,"-garden-to-go-mini-portuguese.jpg")),
IF($C$1="Rumänisch - RO",HYPERLINK(CONCATENATE("https://www.saflax.de/0-WVK-Retail/Bilder-Pictures/SAFLAX-",'Basis-Tabelle-Samen'!K172,"-",'Basis-Tabelle-Samen'!J172,"-garden-to-go-mini-romanian.jpg")),
IF($C$1="Schwedisch - SE",HYPERLINK(CONCATENATE("https://www.saflax.de/0-WVK-Retail/Bilder-Pictures/SAFLAX-",'Basis-Tabelle-Samen'!K172,"-",'Basis-Tabelle-Samen'!J172,"-garden-to-go-mini-swedish.jpg")),
IF($C$1="Slowakisch - SK",HYPERLINK(CONCATENATE("https://www.saflax.de/0-WVK-Retail/Bilder-Pictures/SAFLAX-",'Basis-Tabelle-Samen'!K172,"-",'Basis-Tabelle-Samen'!J172,"-garden-to-go-mini-slovak.jpg")),
IF($C$1="Slowenisch - SI",HYPERLINK(CONCATENATE("https://www.saflax.de/0-WVK-Retail/Bilder-Pictures/SAFLAX-",'Basis-Tabelle-Samen'!K172,"-",'Basis-Tabelle-Samen'!J172,"-garden-to-go-mini-slovenian.jpg")),
IF($C$1="Spanisch - ES",HYPERLINK(CONCATENATE("https://www.saflax.de/0-WVK-Retail/Bilder-Pictures/SAFLAX-",'Basis-Tabelle-Samen'!K172,"-",'Basis-Tabelle-Samen'!J172,"-garden-to-go-mini-spanish.jpg")),
IF($C$1="Tschechisch - CZ",HYPERLINK(CONCATENATE("https://www.saflax.de/0-WVK-Retail/Bilder-Pictures/SAFLAX-",'Basis-Tabelle-Samen'!K172,"-",'Basis-Tabelle-Samen'!J172,"-garden-to-go-mini-czech.jpg")),
IF($C$1="Türkisch - TR",HYPERLINK(CONCATENATE("https://www.saflax.de/0-WVK-Retail/Bilder-Pictures/SAFLAX-",'Basis-Tabelle-Samen'!K172,"-",'Basis-Tabelle-Samen'!J172,"-garden-to-go-mini-turkish.jpg")),
IF($C$1="Ungarisch - HU",HYPERLINK(CONCATENATE("https://www.saflax.de/0-WVK-Retail/Bilder-Pictures/SAFLAX-",'Basis-Tabelle-Samen'!K172,"-",'Basis-Tabelle-Samen'!J172,"-garden-to-go-mini-hungarian.jpg")),
" ACHTUNG")))))))))))))))))))))))))))))</f>
        <v>https://www.saflax.de/0-WVK-Retail/Bilder-Pictures/SAFLAX-78661-brassica-oleracea-garden-to-go-mini-english.jpg</v>
      </c>
      <c r="AN137" s="330" t="str">
        <f>IF(I137&lt;1,"",
IF($C$1="Bulgarisch - BG",HYPERLINK(CONCATENATE("https://www.saflax.de/0-WVK-Retail/Bilder-Pictures/SAFLAX-",'Basis-Tabelle-Samen'!N172,"-",'Basis-Tabelle-Samen'!J172,"-garden-to-go-lite-bulgarian.jpg")),
IF($C$1="Dänisch - DK",HYPERLINK(CONCATENATE("https://www.saflax.de/0-WVK-Retail/Bilder-Pictures/SAFLAX-",'Basis-Tabelle-Samen'!N172,"-",'Basis-Tabelle-Samen'!J172,"-garden-to-go-lite-danish.jpg")),
IF($C$1="Deutsch - DE",HYPERLINK(CONCATENATE("https://www.saflax.de/0-WVK-Retail/Bilder-Pictures/SAFLAX-",'Basis-Tabelle-Samen'!N172,"-",'Basis-Tabelle-Samen'!J172,"-garden-to-go-lite-german.jpg")),
IF($C$1="Englisch - UK",HYPERLINK(CONCATENATE("https://www.saflax.de/0-WVK-Retail/Bilder-Pictures/SAFLAX-",'Basis-Tabelle-Samen'!N172,"-",'Basis-Tabelle-Samen'!J172,"-garden-to-go-lite-english.jpg")),
IF($C$1="Estnisch - EE",HYPERLINK(CONCATENATE("https://www.saflax.de/0-WVK-Retail/Bilder-Pictures/SAFLAX-",'Basis-Tabelle-Samen'!N172,"-",'Basis-Tabelle-Samen'!J172,"-garden-to-go-lite-estonian.jpg")),
IF($C$1="Finnisch - FI",HYPERLINK(CONCATENATE("https://www.saflax.de/0-WVK-Retail/Bilder-Pictures/SAFLAX-",'Basis-Tabelle-Samen'!N172,"-",'Basis-Tabelle-Samen'!J172,"-garden-to-go-lite-finnish.jpg")),
IF($C$1="Französisch - FR",HYPERLINK(CONCATENATE("https://www.saflax.de/0-WVK-Retail/Bilder-Pictures/SAFLAX-",'Basis-Tabelle-Samen'!N172,"-",'Basis-Tabelle-Samen'!J172,"-garden-to-go-lite-french.jpg")),
IF($C$1="Griechisch - GR",HYPERLINK(CONCATENATE("https://www.saflax.de/0-WVK-Retail/Bilder-Pictures/SAFLAX-",'Basis-Tabelle-Samen'!N172,"-",'Basis-Tabelle-Samen'!J172,"-garden-to-go-lite-greek.jpg")),
IF($C$1="Irisch - IE",HYPERLINK(CONCATENATE("https://www.saflax.de/0-WVK-Retail/Bilder-Pictures/SAFLAX-",'Basis-Tabelle-Samen'!N172,"-",'Basis-Tabelle-Samen'!J172,"-garden-to-go-lite-irish.jpg")),
IF($C$1="Isländisch - IS",HYPERLINK(CONCATENATE("https://www.saflax.de/0-WVK-Retail/Bilder-Pictures/SAFLAX-",'Basis-Tabelle-Samen'!N172,"-",'Basis-Tabelle-Samen'!J172,"-garden-to-go-lite-icelandic.jpg")),
IF($C$1="Italienisch - IT",HYPERLINK(CONCATENATE("https://www.saflax.de/0-WVK-Retail/Bilder-Pictures/SAFLAX-",'Basis-Tabelle-Samen'!N172,"-",'Basis-Tabelle-Samen'!J172,"-garden-to-go-lite-italian.jpg")),
IF($C$1="Japanisch - JP",HYPERLINK(CONCATENATE("https://www.saflax.de/0-WVK-Retail/Bilder-Pictures/SAFLAX-",'Basis-Tabelle-Samen'!N172,"-",'Basis-Tabelle-Samen'!J172,"-garden-to-go-lite-japanese.jpg")),
IF($C$1="Kroatisch - HR",HYPERLINK(CONCATENATE("https://www.saflax.de/0-WVK-Retail/Bilder-Pictures/SAFLAX-",'Basis-Tabelle-Samen'!N172,"-",'Basis-Tabelle-Samen'!J172,"-garden-to-go-lite-croatian.jpg")),
IF($C$1="Lettisch - LV",HYPERLINK(CONCATENATE("https://www.saflax.de/0-WVK-Retail/Bilder-Pictures/SAFLAX-",'Basis-Tabelle-Samen'!N172,"-",'Basis-Tabelle-Samen'!J172,"-garden-to-go-lite-latvian.jpg")),
IF($C$1="Litauisch - LT",HYPERLINK(CONCATENATE("https://www.saflax.de/0-WVK-Retail/Bilder-Pictures/SAFLAX-",'Basis-Tabelle-Samen'!N172,"-",'Basis-Tabelle-Samen'!J172,"-garden-to-go-lite-lithuanian.jpg")),
IF($C$1="Maltesisch - MT",HYPERLINK(CONCATENATE("https://www.saflax.de/0-WVK-Retail/Bilder-Pictures/SAFLAX-",'Basis-Tabelle-Samen'!N172,"-",'Basis-Tabelle-Samen'!J172,"-garden-to-go-lite-maltese.jpg")),
IF($C$1="Niederländisch - NL",HYPERLINK(CONCATENATE("https://www.saflax.de/0-WVK-Retail/Bilder-Pictures/SAFLAX-",'Basis-Tabelle-Samen'!N172,"-",'Basis-Tabelle-Samen'!J172,"-garden-to-go-lite-dutch.jpg")),
IF($C$1="Norwegisch - NO",HYPERLINK(CONCATENATE("https://www.saflax.de/0-WVK-Retail/Bilder-Pictures/SAFLAX-",'Basis-Tabelle-Samen'!N172,"-",'Basis-Tabelle-Samen'!J172,"-garden-to-go-lite-nowegian.jpg")),
IF($C$1="Polnisch - PL",HYPERLINK(CONCATENATE("https://www.saflax.de/0-WVK-Retail/Bilder-Pictures/SAFLAX-",'Basis-Tabelle-Samen'!N172,"-",'Basis-Tabelle-Samen'!J172,"-garden-to-go-lite-polish.jpg")),
IF($C$1="Portugiesisch - PT",HYPERLINK(CONCATENATE("https://www.saflax.de/0-WVK-Retail/Bilder-Pictures/SAFLAX-",'Basis-Tabelle-Samen'!N172,"-",'Basis-Tabelle-Samen'!J172,"-garden-to-go-lite-portuguese.jpg")),
IF($C$1="Rumänisch - RO",HYPERLINK(CONCATENATE("https://www.saflax.de/0-WVK-Retail/Bilder-Pictures/SAFLAX-",'Basis-Tabelle-Samen'!N172,"-",'Basis-Tabelle-Samen'!J172,"-garden-to-go-lite-romanian.jpg")),
IF($C$1="Schwedisch - SE",HYPERLINK(CONCATENATE("https://www.saflax.de/0-WVK-Retail/Bilder-Pictures/SAFLAX-",'Basis-Tabelle-Samen'!N172,"-",'Basis-Tabelle-Samen'!J172,"-garden-to-go-lite-swedish.jpg")),
IF($C$1="Slowakisch - SK",HYPERLINK(CONCATENATE("https://www.saflax.de/0-WVK-Retail/Bilder-Pictures/SAFLAX-",'Basis-Tabelle-Samen'!N172,"-",'Basis-Tabelle-Samen'!J172,"-garden-to-go-lite-slovak.jpg")),
IF($C$1="Slowenisch - SI",HYPERLINK(CONCATENATE("https://www.saflax.de/0-WVK-Retail/Bilder-Pictures/SAFLAX-",'Basis-Tabelle-Samen'!N172,"-",'Basis-Tabelle-Samen'!J172,"-garden-to-go-lite-slovenian.jpg")),
IF($C$1="Spanisch - ES",HYPERLINK(CONCATENATE("https://www.saflax.de/0-WVK-Retail/Bilder-Pictures/SAFLAX-",'Basis-Tabelle-Samen'!N172,"-",'Basis-Tabelle-Samen'!J172,"-garden-to-go-lite-spanish.jpg")),
IF($C$1="Tschechisch - CZ",HYPERLINK(CONCATENATE("https://www.saflax.de/0-WVK-Retail/Bilder-Pictures/SAFLAX-",'Basis-Tabelle-Samen'!N172,"-",'Basis-Tabelle-Samen'!J172,"-garden-to-go-lite-czech.jpg")),
IF($C$1="Türkisch - TR",HYPERLINK(CONCATENATE("https://www.saflax.de/0-WVK-Retail/Bilder-Pictures/SAFLAX-",'Basis-Tabelle-Samen'!N172,"-",'Basis-Tabelle-Samen'!J172,"-garden-to-go-lite-turkish.jpg")),
IF($C$1="Ungarisch - HU",HYPERLINK(CONCATENATE("https://www.saflax.de/0-WVK-Retail/Bilder-Pictures/SAFLAX-",'Basis-Tabelle-Samen'!N172,"-",'Basis-Tabelle-Samen'!J172,"-garden-to-go-lite-hungarian.jpg")),
" ACHTUNG")))))))))))))))))))))))))))))</f>
        <v>https://www.saflax.de/0-WVK-Retail/Bilder-Pictures/SAFLAX-88661-brassica-oleracea-garden-to-go-lite-english.jpg</v>
      </c>
      <c r="AO137" s="330" t="str">
        <f>IF(J137&lt;1,"",
IF($C$1="Bulgarisch - BG",HYPERLINK(CONCATENATE("https://www.saflax.de/0-WVK-Retail/Bilder-Pictures/SAFLAX-",'Basis-Tabelle-Samen'!Q172,"-",'Basis-Tabelle-Samen'!J172,"-garden-to-go-bulgarian.jpg")),
IF($C$1="Dänisch - DK",HYPERLINK(CONCATENATE("https://www.saflax.de/0-WVK-Retail/Bilder-Pictures/SAFLAX-",'Basis-Tabelle-Samen'!Q172,"-",'Basis-Tabelle-Samen'!J172,"-garden-to-go-danish.jpg")),
IF($C$1="Deutsch - DE",HYPERLINK(CONCATENATE("https://www.saflax.de/0-WVK-Retail/Bilder-Pictures/SAFLAX-",'Basis-Tabelle-Samen'!Q172,"-",'Basis-Tabelle-Samen'!J172,"-garden-to-go-german.jpg")),
IF($C$1="Englisch - UK",HYPERLINK(CONCATENATE("https://www.saflax.de/0-WVK-Retail/Bilder-Pictures/SAFLAX-",'Basis-Tabelle-Samen'!Q172,"-",'Basis-Tabelle-Samen'!J172,"-garden-to-go-english.jpg")),
IF($C$1="Estnisch - EE",HYPERLINK(CONCATENATE("https://www.saflax.de/0-WVK-Retail/Bilder-Pictures/SAFLAX-",'Basis-Tabelle-Samen'!Q172,"-",'Basis-Tabelle-Samen'!J172,"-garden-to-go-estonian.jpg")),
IF($C$1="Finnisch - FI",HYPERLINK(CONCATENATE("https://www.saflax.de/0-WVK-Retail/Bilder-Pictures/SAFLAX-",'Basis-Tabelle-Samen'!Q172,"-",'Basis-Tabelle-Samen'!J172,"-garden-to-go-finnish.jpg")),
IF($C$1="Französisch - FR",HYPERLINK(CONCATENATE("https://www.saflax.de/0-WVK-Retail/Bilder-Pictures/SAFLAX-",'Basis-Tabelle-Samen'!Q172,"-",'Basis-Tabelle-Samen'!J172,"-garden-to-go-french.jpg")),
IF($C$1="Griechisch - GR",HYPERLINK(CONCATENATE("https://www.saflax.de/0-WVK-Retail/Bilder-Pictures/SAFLAX-",'Basis-Tabelle-Samen'!Q172,"-",'Basis-Tabelle-Samen'!J172,"-garden-to-go-greek.jpg")),
IF($C$1="Irisch - IE",HYPERLINK(CONCATENATE("https://www.saflax.de/0-WVK-Retail/Bilder-Pictures/SAFLAX-",'Basis-Tabelle-Samen'!Q172,"-",'Basis-Tabelle-Samen'!J172,"-garden-to-go-irish.jpg")),
IF($C$1="Isländisch - IS",HYPERLINK(CONCATENATE("https://www.saflax.de/0-WVK-Retail/Bilder-Pictures/SAFLAX-",'Basis-Tabelle-Samen'!Q172,"-",'Basis-Tabelle-Samen'!J172,"-garden-to-go-icelandic.jpg")),
IF($C$1="Italienisch - IT",HYPERLINK(CONCATENATE("https://www.saflax.de/0-WVK-Retail/Bilder-Pictures/SAFLAX-",'Basis-Tabelle-Samen'!Q172,"-",'Basis-Tabelle-Samen'!J172,"-garden-to-go-italian.jpg")),
IF($C$1="Japanisch - JP",HYPERLINK(CONCATENATE("https://www.saflax.de/0-WVK-Retail/Bilder-Pictures/SAFLAX-",'Basis-Tabelle-Samen'!Q172,"-",'Basis-Tabelle-Samen'!J172,"-garden-to-go-japanese.jpg")),
IF($C$1="Kroatisch - HR",HYPERLINK(CONCATENATE("https://www.saflax.de/0-WVK-Retail/Bilder-Pictures/SAFLAX-",'Basis-Tabelle-Samen'!Q172,"-",'Basis-Tabelle-Samen'!J172,"-garden-to-go-croatian.jpg")),
IF($C$1="Lettisch - LV",HYPERLINK(CONCATENATE("https://www.saflax.de/0-WVK-Retail/Bilder-Pictures/SAFLAX-",'Basis-Tabelle-Samen'!Q172,"-",'Basis-Tabelle-Samen'!J172,"-garden-to-go-latvian.jpg")),
IF($C$1="Litauisch - LT",HYPERLINK(CONCATENATE("https://www.saflax.de/0-WVK-Retail/Bilder-Pictures/SAFLAX-",'Basis-Tabelle-Samen'!Q172,"-",'Basis-Tabelle-Samen'!J172,"-garden-to-go-lithuanian.jpg")),
IF($C$1="Maltesisch - MT",HYPERLINK(CONCATENATE("https://www.saflax.de/0-WVK-Retail/Bilder-Pictures/SAFLAX-",'Basis-Tabelle-Samen'!Q172,"-",'Basis-Tabelle-Samen'!J172,"-garden-to-go-maltese.jpg")),
IF($C$1="Niederländisch - NL",HYPERLINK(CONCATENATE("https://www.saflax.de/0-WVK-Retail/Bilder-Pictures/SAFLAX-",'Basis-Tabelle-Samen'!Q172,"-",'Basis-Tabelle-Samen'!J172,"-garden-to-go-dutch.jpg")),
IF($C$1="Norwegisch - NO",HYPERLINK(CONCATENATE("https://www.saflax.de/0-WVK-Retail/Bilder-Pictures/SAFLAX-",'Basis-Tabelle-Samen'!Q172,"-",'Basis-Tabelle-Samen'!J172,"-garden-to-go-nowegian.jpg")),
IF($C$1="Polnisch - PL",HYPERLINK(CONCATENATE("https://www.saflax.de/0-WVK-Retail/Bilder-Pictures/SAFLAX-",'Basis-Tabelle-Samen'!Q172,"-",'Basis-Tabelle-Samen'!J172,"-garden-to-go-polish.jpg")),
IF($C$1="Portugiesisch - PT",HYPERLINK(CONCATENATE("https://www.saflax.de/0-WVK-Retail/Bilder-Pictures/SAFLAX-",'Basis-Tabelle-Samen'!Q172,"-",'Basis-Tabelle-Samen'!J172,"-garden-to-go-portuguese.jpg")),
IF($C$1="Rumänisch - RO",HYPERLINK(CONCATENATE("https://www.saflax.de/0-WVK-Retail/Bilder-Pictures/SAFLAX-",'Basis-Tabelle-Samen'!Q172,"-",'Basis-Tabelle-Samen'!J172,"-garden-to-go-romanian.jpg")),
IF($C$1="Schwedisch - SE",HYPERLINK(CONCATENATE("https://www.saflax.de/0-WVK-Retail/Bilder-Pictures/SAFLAX-",'Basis-Tabelle-Samen'!Q172,"-",'Basis-Tabelle-Samen'!J172,"-garden-to-go-swedish.jpg")),
IF($C$1="Slowakisch - SK",HYPERLINK(CONCATENATE("https://www.saflax.de/0-WVK-Retail/Bilder-Pictures/SAFLAX-",'Basis-Tabelle-Samen'!Q172,"-",'Basis-Tabelle-Samen'!J172,"-garden-to-go-slovak.jpg")),
IF($C$1="Slowenisch - SI",HYPERLINK(CONCATENATE("https://www.saflax.de/0-WVK-Retail/Bilder-Pictures/SAFLAX-",'Basis-Tabelle-Samen'!Q172,"-",'Basis-Tabelle-Samen'!J172,"-garden-to-go-slovenian.jpg")),
IF($C$1="Spanisch - ES",HYPERLINK(CONCATENATE("https://www.saflax.de/0-WVK-Retail/Bilder-Pictures/SAFLAX-",'Basis-Tabelle-Samen'!Q172,"-",'Basis-Tabelle-Samen'!J172,"-garden-to-go-spanish.jpg")),
IF($C$1="Tschechisch - CZ",HYPERLINK(CONCATENATE("https://www.saflax.de/0-WVK-Retail/Bilder-Pictures/SAFLAX-",'Basis-Tabelle-Samen'!Q172,"-",'Basis-Tabelle-Samen'!J172,"-garden-to-go-czech.jpg")),
IF($C$1="Türkisch - TR",HYPERLINK(CONCATENATE("https://www.saflax.de/0-WVK-Retail/Bilder-Pictures/SAFLAX-",'Basis-Tabelle-Samen'!Q172,"-",'Basis-Tabelle-Samen'!J172,"-garden-to-go-turkish.jpg")),
IF($C$1="Ungarisch - HU",HYPERLINK(CONCATENATE("https://www.saflax.de/0-WVK-Retail/Bilder-Pictures/SAFLAX-",'Basis-Tabelle-Samen'!Q172,"-",'Basis-Tabelle-Samen'!J172,"-garden-to-go-hungarian.jpg")),
" ACHTUNG")))))))))))))))))))))))))))))</f>
        <v>https://www.saflax.de/0-WVK-Retail/Bilder-Pictures/SAFLAX-58661-brassica-oleracea-garden-to-go-english.jpg</v>
      </c>
      <c r="AP137" s="330" t="str">
        <f>IF(K137&lt;1,"",
IF($C$1="Bulgarisch - BG",HYPERLINK(CONCATENATE("https://www.saflax.de/0-WVK-Retail/Bilder-Pictures/SAFLAX-",'Basis-Tabelle-Samen'!T172,"-",'Basis-Tabelle-Samen'!J172,"-cultivation-set-bulgarian.jpg")),
IF($C$1="Dänisch - DK",HYPERLINK(CONCATENATE("https://www.saflax.de/0-WVK-Retail/Bilder-Pictures/SAFLAX-",'Basis-Tabelle-Samen'!T172,"-",'Basis-Tabelle-Samen'!J172,"-cultivation-set-danish.jpg")),
IF($C$1="Deutsch - DE",HYPERLINK(CONCATENATE("https://www.saflax.de/0-WVK-Retail/Bilder-Pictures/SAFLAX-",'Basis-Tabelle-Samen'!T172,"-",'Basis-Tabelle-Samen'!J172,"-cultivation-set-german.jpg")),
IF($C$1="Englisch - UK",HYPERLINK(CONCATENATE("https://www.saflax.de/0-WVK-Retail/Bilder-Pictures/SAFLAX-",'Basis-Tabelle-Samen'!T172,"-",'Basis-Tabelle-Samen'!J172,"-cultivation-set-english.jpg")),
IF($C$1="Estnisch - EE",HYPERLINK(CONCATENATE("https://www.saflax.de/0-WVK-Retail/Bilder-Pictures/SAFLAX-",'Basis-Tabelle-Samen'!T172,"-",'Basis-Tabelle-Samen'!J172,"-cultivation-set-estonian.jpg")),
IF($C$1="Finnisch - FI",HYPERLINK(CONCATENATE("https://www.saflax.de/0-WVK-Retail/Bilder-Pictures/SAFLAX-",'Basis-Tabelle-Samen'!T172,"-",'Basis-Tabelle-Samen'!J172,"-cultivation-set-finnish.jpg")),
IF($C$1="Französisch - FR",HYPERLINK(CONCATENATE("https://www.saflax.de/0-WVK-Retail/Bilder-Pictures/SAFLAX-",'Basis-Tabelle-Samen'!T172,"-",'Basis-Tabelle-Samen'!J172,"-cultivation-set-french.jpg")),
IF($C$1="Griechisch - GR",HYPERLINK(CONCATENATE("https://www.saflax.de/0-WVK-Retail/Bilder-Pictures/SAFLAX-",'Basis-Tabelle-Samen'!T172,"-",'Basis-Tabelle-Samen'!J172,"-cultivation-set-greek.jpg")),
IF($C$1="Irisch - IE",HYPERLINK(CONCATENATE("https://www.saflax.de/0-WVK-Retail/Bilder-Pictures/SAFLAX-",'Basis-Tabelle-Samen'!T172,"-",'Basis-Tabelle-Samen'!J172,"-cultivation-set-irish.jpg")),
IF($C$1="Isländisch - IS",HYPERLINK(CONCATENATE("https://www.saflax.de/0-WVK-Retail/Bilder-Pictures/SAFLAX-",'Basis-Tabelle-Samen'!T172,"-",'Basis-Tabelle-Samen'!J172,"-cultivation-set-icelandic.jpg")),
IF($C$1="Italienisch - IT",HYPERLINK(CONCATENATE("https://www.saflax.de/0-WVK-Retail/Bilder-Pictures/SAFLAX-",'Basis-Tabelle-Samen'!T172,"-",'Basis-Tabelle-Samen'!J172,"-cultivation-set-italian.jpg")),
IF($C$1="Japanisch - JP",HYPERLINK(CONCATENATE("https://www.saflax.de/0-WVK-Retail/Bilder-Pictures/SAFLAX-",'Basis-Tabelle-Samen'!T172,"-",'Basis-Tabelle-Samen'!J172,"-cultivation-set-japanese.jpg")),
IF($C$1="Kroatisch - HR",HYPERLINK(CONCATENATE("https://www.saflax.de/0-WVK-Retail/Bilder-Pictures/SAFLAX-",'Basis-Tabelle-Samen'!T172,"-",'Basis-Tabelle-Samen'!J172,"-cultivation-set-croatian.jpg")),
IF($C$1="Lettisch - LV",HYPERLINK(CONCATENATE("https://www.saflax.de/0-WVK-Retail/Bilder-Pictures/SAFLAX-",'Basis-Tabelle-Samen'!T172,"-",'Basis-Tabelle-Samen'!J172,"-cultivation-set-latvian.jpg")),
IF($C$1="Litauisch - LT",HYPERLINK(CONCATENATE("https://www.saflax.de/0-WVK-Retail/Bilder-Pictures/SAFLAX-",'Basis-Tabelle-Samen'!T172,"-",'Basis-Tabelle-Samen'!J172,"-cultivation-set-lithuanian.jpg")),
IF($C$1="Maltesisch - MT",HYPERLINK(CONCATENATE("https://www.saflax.de/0-WVK-Retail/Bilder-Pictures/SAFLAX-",'Basis-Tabelle-Samen'!T172,"-",'Basis-Tabelle-Samen'!J172,"-cultivation-set-maltese.jpg")),
IF($C$1="Niederländisch - NL",HYPERLINK(CONCATENATE("https://www.saflax.de/0-WVK-Retail/Bilder-Pictures/SAFLAX-",'Basis-Tabelle-Samen'!T172,"-",'Basis-Tabelle-Samen'!J172,"-cultivation-set-dutch.jpg")),
IF($C$1="Norwegisch - NO",HYPERLINK(CONCATENATE("https://www.saflax.de/0-WVK-Retail/Bilder-Pictures/SAFLAX-",'Basis-Tabelle-Samen'!T172,"-",'Basis-Tabelle-Samen'!J172,"-cultivation-set-nowegian.jpg")),
IF($C$1="Polnisch - PL",HYPERLINK(CONCATENATE("https://www.saflax.de/0-WVK-Retail/Bilder-Pictures/SAFLAX-",'Basis-Tabelle-Samen'!T172,"-",'Basis-Tabelle-Samen'!J172,"-cultivation-set-polish.jpg")),
IF($C$1="Portugiesisch - PT",HYPERLINK(CONCATENATE("https://www.saflax.de/0-WVK-Retail/Bilder-Pictures/SAFLAX-",'Basis-Tabelle-Samen'!T172,"-",'Basis-Tabelle-Samen'!J172,"-cultivation-set-portuguese.jpg")),
IF($C$1="Rumänisch - RO",HYPERLINK(CONCATENATE("https://www.saflax.de/0-WVK-Retail/Bilder-Pictures/SAFLAX-",'Basis-Tabelle-Samen'!T172,"-",'Basis-Tabelle-Samen'!J172,"-cultivation-set-romanian.jpg")),
IF($C$1="Schwedisch - SE",HYPERLINK(CONCATENATE("https://www.saflax.de/0-WVK-Retail/Bilder-Pictures/SAFLAX-",'Basis-Tabelle-Samen'!T172,"-",'Basis-Tabelle-Samen'!J172,"-cultivation-set-swedish.jpg")),
IF($C$1="Slowakisch - SK",HYPERLINK(CONCATENATE("https://www.saflax.de/0-WVK-Retail/Bilder-Pictures/SAFLAX-",'Basis-Tabelle-Samen'!T172,"-",'Basis-Tabelle-Samen'!J172,"-cultivation-set-slovak.jpg")),
IF($C$1="Slowenisch - SI",HYPERLINK(CONCATENATE("https://www.saflax.de/0-WVK-Retail/Bilder-Pictures/SAFLAX-",'Basis-Tabelle-Samen'!T172,"-",'Basis-Tabelle-Samen'!J172,"-cultivation-set-slovenian.jpg")),
IF($C$1="Spanisch - ES",HYPERLINK(CONCATENATE("https://www.saflax.de/0-WVK-Retail/Bilder-Pictures/SAFLAX-",'Basis-Tabelle-Samen'!T172,"-",'Basis-Tabelle-Samen'!J172,"-cultivation-set-spanish.jpg")),
IF($C$1="Tschechisch - CZ",HYPERLINK(CONCATENATE("https://www.saflax.de/0-WVK-Retail/Bilder-Pictures/SAFLAX-",'Basis-Tabelle-Samen'!T172,"-",'Basis-Tabelle-Samen'!J172,"-cultivation-set-czech.jpg")),
IF($C$1="Türkisch - TR",HYPERLINK(CONCATENATE("https://www.saflax.de/0-WVK-Retail/Bilder-Pictures/SAFLAX-",'Basis-Tabelle-Samen'!T172,"-",'Basis-Tabelle-Samen'!J172,"-cultivation-set-turkish.jpg")),
IF($C$1="Ungarisch - HU",HYPERLINK(CONCATENATE("https://www.saflax.de/0-WVK-Retail/Bilder-Pictures/SAFLAX-",'Basis-Tabelle-Samen'!T172,"-",'Basis-Tabelle-Samen'!J172,"-cultivation-set-hungarian.jpg")),
" ACHTUNG")))))))))))))))))))))))))))))</f>
        <v>https://www.saflax.de/0-WVK-Retail/Bilder-Pictures/SAFLAX-38661-brassica-oleracea-cultivation-set-english.jpg</v>
      </c>
      <c r="AQ137" s="330" t="str">
        <f>IF(L137&lt;1,"",
IF($C$1="Bulgarisch - BG",HYPERLINK(CONCATENATE("https://www.saflax.de/0-WVK-Retail/Bilder-Pictures/SAFLAX-",'Basis-Tabelle-Samen'!W172,"-",'Basis-Tabelle-Samen'!J172,"-garden-in-the-bag-bulgarian.jpg")),
IF($C$1="Dänisch - DK",HYPERLINK(CONCATENATE("https://www.saflax.de/0-WVK-Retail/Bilder-Pictures/SAFLAX-",'Basis-Tabelle-Samen'!W172,"-",'Basis-Tabelle-Samen'!J172,"-garden-in-the-bag-danish.jpg")),
IF($C$1="Deutsch - DE",HYPERLINK(CONCATENATE("https://www.saflax.de/0-WVK-Retail/Bilder-Pictures/SAFLAX-",'Basis-Tabelle-Samen'!W172,"-",'Basis-Tabelle-Samen'!J172,"-garden-in-the-bag-german.jpg")),
IF($C$1="Englisch - UK",HYPERLINK(CONCATENATE("https://www.saflax.de/0-WVK-Retail/Bilder-Pictures/SAFLAX-",'Basis-Tabelle-Samen'!W172,"-",'Basis-Tabelle-Samen'!J172,"-garden-in-the-bag-english.jpg")),
IF($C$1="Estnisch - EE",HYPERLINK(CONCATENATE("https://www.saflax.de/0-WVK-Retail/Bilder-Pictures/SAFLAX-",'Basis-Tabelle-Samen'!W172,"-",'Basis-Tabelle-Samen'!J172,"-garden-in-the-bag-estonian.jpg")),
IF($C$1="Finnisch - FI",HYPERLINK(CONCATENATE("https://www.saflax.de/0-WVK-Retail/Bilder-Pictures/SAFLAX-",'Basis-Tabelle-Samen'!W172,"-",'Basis-Tabelle-Samen'!J172,"-garden-in-the-bag-finnish.jpg")),
IF($C$1="Französisch - FR",HYPERLINK(CONCATENATE("https://www.saflax.de/0-WVK-Retail/Bilder-Pictures/SAFLAX-",'Basis-Tabelle-Samen'!W172,"-",'Basis-Tabelle-Samen'!J172,"-garden-in-the-bag-french.jpg")),
IF($C$1="Griechisch - GR",HYPERLINK(CONCATENATE("https://www.saflax.de/0-WVK-Retail/Bilder-Pictures/SAFLAX-",'Basis-Tabelle-Samen'!W172,"-",'Basis-Tabelle-Samen'!J172,"-garden-in-the-bag-greek.jpg")),
IF($C$1="Irisch - IE",HYPERLINK(CONCATENATE("https://www.saflax.de/0-WVK-Retail/Bilder-Pictures/SAFLAX-",'Basis-Tabelle-Samen'!W172,"-",'Basis-Tabelle-Samen'!J172,"-garden-in-the-bag-irish.jpg")),
IF($C$1="Isländisch - IS",HYPERLINK(CONCATENATE("https://www.saflax.de/0-WVK-Retail/Bilder-Pictures/SAFLAX-",'Basis-Tabelle-Samen'!W172,"-",'Basis-Tabelle-Samen'!J172,"-garden-in-the-bag-icelandic.jpg")),
IF($C$1="Italienisch - IT",HYPERLINK(CONCATENATE("https://www.saflax.de/0-WVK-Retail/Bilder-Pictures/SAFLAX-",'Basis-Tabelle-Samen'!W172,"-",'Basis-Tabelle-Samen'!J172,"-garden-in-the-bag-italian.jpg")),
IF($C$1="Japanisch - JP",HYPERLINK(CONCATENATE("https://www.saflax.de/0-WVK-Retail/Bilder-Pictures/SAFLAX-",'Basis-Tabelle-Samen'!W172,"-",'Basis-Tabelle-Samen'!J172,"-garden-in-the-bag-japanese.jpg")),
IF($C$1="Kroatisch - HR",HYPERLINK(CONCATENATE("https://www.saflax.de/0-WVK-Retail/Bilder-Pictures/SAFLAX-",'Basis-Tabelle-Samen'!W172,"-",'Basis-Tabelle-Samen'!J172,"-garden-in-the-bag-croatian.jpg")),
IF($C$1="Lettisch - LV",HYPERLINK(CONCATENATE("https://www.saflax.de/0-WVK-Retail/Bilder-Pictures/SAFLAX-",'Basis-Tabelle-Samen'!W172,"-",'Basis-Tabelle-Samen'!J172,"-garden-in-the-bag-latvian.jpg")),
IF($C$1="Litauisch - LT",HYPERLINK(CONCATENATE("https://www.saflax.de/0-WVK-Retail/Bilder-Pictures/SAFLAX-",'Basis-Tabelle-Samen'!W172,"-",'Basis-Tabelle-Samen'!J172,"-garden-in-the-bag-lithuanian.jpg")),
IF($C$1="Maltesisch - MT",HYPERLINK(CONCATENATE("https://www.saflax.de/0-WVK-Retail/Bilder-Pictures/SAFLAX-",'Basis-Tabelle-Samen'!W172,"-",'Basis-Tabelle-Samen'!J172,"-garden-in-the-bag-maltese.jpg")),
IF($C$1="Niederländisch - NL",HYPERLINK(CONCATENATE("https://www.saflax.de/0-WVK-Retail/Bilder-Pictures/SAFLAX-",'Basis-Tabelle-Samen'!W172,"-",'Basis-Tabelle-Samen'!J172,"-garden-in-the-bag-dutch.jpg")),
IF($C$1="Norwegisch - NO",HYPERLINK(CONCATENATE("https://www.saflax.de/0-WVK-Retail/Bilder-Pictures/SAFLAX-",'Basis-Tabelle-Samen'!W172,"-",'Basis-Tabelle-Samen'!J172,"-garden-in-the-bag-nowegian.jpg")),
IF($C$1="Polnisch - PL",HYPERLINK(CONCATENATE("https://www.saflax.de/0-WVK-Retail/Bilder-Pictures/SAFLAX-",'Basis-Tabelle-Samen'!W172,"-",'Basis-Tabelle-Samen'!J172,"-garden-in-the-bag-polish.jpg")),
IF($C$1="Portugiesisch - PT",HYPERLINK(CONCATENATE("https://www.saflax.de/0-WVK-Retail/Bilder-Pictures/SAFLAX-",'Basis-Tabelle-Samen'!W172,"-",'Basis-Tabelle-Samen'!J172,"-garden-in-the-bag-portuguese.jpg")),
IF($C$1="Rumänisch - RO",HYPERLINK(CONCATENATE("https://www.saflax.de/0-WVK-Retail/Bilder-Pictures/SAFLAX-",'Basis-Tabelle-Samen'!W172,"-",'Basis-Tabelle-Samen'!J172,"-garden-in-the-bag-romanian.jpg")),
IF($C$1="Schwedisch - SE",HYPERLINK(CONCATENATE("https://www.saflax.de/0-WVK-Retail/Bilder-Pictures/SAFLAX-",'Basis-Tabelle-Samen'!W172,"-",'Basis-Tabelle-Samen'!J172,"-garden-in-the-bag-swedish.jpg")),
IF($C$1="Slowakisch - SK",HYPERLINK(CONCATENATE("https://www.saflax.de/0-WVK-Retail/Bilder-Pictures/SAFLAX-",'Basis-Tabelle-Samen'!W172,"-",'Basis-Tabelle-Samen'!J172,"-garden-in-the-bag-slovak.jpg")),
IF($C$1="Slowenisch - SI",HYPERLINK(CONCATENATE("https://www.saflax.de/0-WVK-Retail/Bilder-Pictures/SAFLAX-",'Basis-Tabelle-Samen'!W172,"-",'Basis-Tabelle-Samen'!J172,"-garden-in-the-bag-slovenian.jpg")),
IF($C$1="Spanisch - ES",HYPERLINK(CONCATENATE("https://www.saflax.de/0-WVK-Retail/Bilder-Pictures/SAFLAX-",'Basis-Tabelle-Samen'!W172,"-",'Basis-Tabelle-Samen'!J172,"-garden-in-the-bag-spanish.jpg")),
IF($C$1="Tschechisch - CZ",HYPERLINK(CONCATENATE("https://www.saflax.de/0-WVK-Retail/Bilder-Pictures/SAFLAX-",'Basis-Tabelle-Samen'!W172,"-",'Basis-Tabelle-Samen'!J172,"-garden-in-the-bag-czech.jpg")),
IF($C$1="Türkisch - TR",HYPERLINK(CONCATENATE("https://www.saflax.de/0-WVK-Retail/Bilder-Pictures/SAFLAX-",'Basis-Tabelle-Samen'!W172,"-",'Basis-Tabelle-Samen'!J172,"-garden-in-the-bag-turkish.jpg")),
IF($C$1="Ungarisch - HU",HYPERLINK(CONCATENATE("https://www.saflax.de/0-WVK-Retail/Bilder-Pictures/SAFLAX-",'Basis-Tabelle-Samen'!W172,"-",'Basis-Tabelle-Samen'!J172,"-garden-in-the-bag-hungarian.jpg")),
" ACHTUNG")))))))))))))))))))))))))))))</f>
        <v>https://www.saflax.de/0-WVK-Retail/Bilder-Pictures/SAFLAX-68661-brassica-oleracea-garden-in-the-bag-english.jpg</v>
      </c>
    </row>
    <row r="138" spans="1:43" ht="17.100000000000001" customHeight="1" x14ac:dyDescent="0.2">
      <c r="A138" s="318" t="str">
        <f>IF('Basis-Tabelle-Samen'!A178="","",IF($C$1="Deutsch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38" s="319" t="str">
        <f>'Basis-Tabelle-Samen'!I178</f>
        <v>Brassica rapa ssp. pekinensis</v>
      </c>
      <c r="C138" s="316" t="str">
        <f>IF($C$1="Bulgarisch - BG",'Basis-Tabelle-Samen'!Z178,
IF($C$1="Dänisch - DK",'Basis-Tabelle-Samen'!AA178,
IF($C$1="Deutsch - DE",'Basis-Tabelle-Samen'!AB178,
IF($C$1="Englisch - UK",'Basis-Tabelle-Samen'!AC178,
IF($C$1="Estnisch - EE",'Basis-Tabelle-Samen'!AD178,
IF($C$1="Finnisch - FI",'Basis-Tabelle-Samen'!AE178,
IF($C$1="Französisch - FR",'Basis-Tabelle-Samen'!AF178,
IF($C$1="Griechisch - GR",'Basis-Tabelle-Samen'!AG178,
IF($C$1="Irisch - IE",'Basis-Tabelle-Samen'!AH178,
IF($C$1="Isländisch - IS",'Basis-Tabelle-Samen'!AI178,
IF($C$1="Italienisch - IT",'Basis-Tabelle-Samen'!AJ178,
IF($C$1="Japanisch - JP",'Basis-Tabelle-Samen'!AK178,
IF($C$1="Kroatisch - HR",'Basis-Tabelle-Samen'!AL178,
IF($C$1="Lettisch - LV",'Basis-Tabelle-Samen'!AM178,
IF($C$1="Litauisch - LT",'Basis-Tabelle-Samen'!AN178,
IF($C$1="Maltesisch - MT",'Basis-Tabelle-Samen'!AO178,
IF($C$1="Niederländisch - NL",'Basis-Tabelle-Samen'!AP178,
IF($C$1="Norwegisch - NO",'Basis-Tabelle-Samen'!AQ178,
IF($C$1="Polnisch - PL",'Basis-Tabelle-Samen'!AR178,
IF($C$1="Portugiesisch - PT",'Basis-Tabelle-Samen'!AS178,
IF($C$1="Rumänisch - RO",'Basis-Tabelle-Samen'!AT178,
IF($C$1="Schwedisch - SE",'Basis-Tabelle-Samen'!AU178,
IF($C$1="Slowakisch - SK",'Basis-Tabelle-Samen'!AV178,
IF($C$1="Slowenisch - SI",'Basis-Tabelle-Samen'!AW178,
IF($C$1="Spanisch - ES",'Basis-Tabelle-Samen'!AX178,
IF($C$1="Tschechisch - CZ",'Basis-Tabelle-Samen'!AY178,
IF($C$1="Türkisch - TR",'Basis-Tabelle-Samen'!AZ178,
IF($C$1="Ungarisch - HU",'Basis-Tabelle-Samen'!BA178,
" ACHTUNG"))))))))))))))))))))))))))))</f>
        <v>Organic - Chinese cabbage - Granat</v>
      </c>
      <c r="D138" s="320">
        <f>'Basis-Tabelle-Samen'!F178</f>
        <v>40</v>
      </c>
      <c r="E138" s="321" t="str">
        <f>'Basis-Tabelle-Samen'!H178</f>
        <v>7 %</v>
      </c>
      <c r="F138" s="322" t="str">
        <f>IF('Basis-Tabelle-Samen'!G178="","",'Basis-Tabelle-Samen'!G178)</f>
        <v>02</v>
      </c>
      <c r="G138" s="320">
        <f>'Basis-Tabelle-Samen'!C178</f>
        <v>18701</v>
      </c>
      <c r="H138" s="323">
        <f>'Basis-Tabelle-Samen'!D178</f>
        <v>4055473187013</v>
      </c>
      <c r="I138" s="324">
        <f>'Basis-Tabelle-Samen'!E178</f>
        <v>2.0499999999999998</v>
      </c>
      <c r="J138" s="325">
        <f t="shared" si="2"/>
        <v>12</v>
      </c>
      <c r="K138" s="326">
        <f>'Basis-Tabelle-Samen'!K178</f>
        <v>78701</v>
      </c>
      <c r="L138" s="323">
        <f>'Basis-Tabelle-Samen'!L178</f>
        <v>4055473787015</v>
      </c>
      <c r="M138" s="324">
        <f>'Basis-Tabelle-Samen'!M178</f>
        <v>2.4500000000000002</v>
      </c>
      <c r="N138" s="326">
        <f>IF(K138&lt;1,"",'3'!$I$15)</f>
        <v>15</v>
      </c>
      <c r="O138" s="327">
        <f>IF(K138&lt;1,"",'3'!$J$11)</f>
        <v>90</v>
      </c>
      <c r="P138" s="326">
        <f>'Basis-Tabelle-Samen'!N178</f>
        <v>88701</v>
      </c>
      <c r="Q138" s="323">
        <f>'Basis-Tabelle-Samen'!O178</f>
        <v>4055473887012</v>
      </c>
      <c r="R138" s="328">
        <f>'Basis-Tabelle-Samen'!P178</f>
        <v>3.75</v>
      </c>
      <c r="S138" s="326">
        <f>IF(R138&lt;1,"",'3'!$M$15)</f>
        <v>18</v>
      </c>
      <c r="T138" s="327">
        <f>IF(R138&lt;1,"",'3'!$N$11)</f>
        <v>72</v>
      </c>
      <c r="U138" s="326">
        <f>'Basis-Tabelle-Samen'!Q178</f>
        <v>58701</v>
      </c>
      <c r="V138" s="323">
        <f>'Basis-Tabelle-Samen'!R178</f>
        <v>4055473587011</v>
      </c>
      <c r="W138" s="324">
        <f>'Basis-Tabelle-Samen'!S178</f>
        <v>4.95</v>
      </c>
      <c r="X138" s="326">
        <f>IF(U138&lt;1,"",'3'!$Q$15)</f>
        <v>6</v>
      </c>
      <c r="Y138" s="327">
        <f>IF(U138&lt;1,"",'3'!$R$11)</f>
        <v>24</v>
      </c>
      <c r="Z138" s="326">
        <f>'Basis-Tabelle-Samen'!T178</f>
        <v>38701</v>
      </c>
      <c r="AA138" s="323">
        <f>'Basis-Tabelle-Samen'!U178</f>
        <v>4055473387017</v>
      </c>
      <c r="AB138" s="324">
        <f>'Basis-Tabelle-Samen'!V178</f>
        <v>6.75</v>
      </c>
      <c r="AC138" s="326">
        <f>IF(Z138&lt;1,"",'3'!$U$15)</f>
        <v>6</v>
      </c>
      <c r="AD138" s="327">
        <f>IF(Z138&lt;1,"",'3'!$V$11)</f>
        <v>24</v>
      </c>
      <c r="AE138" s="326">
        <f>'Basis-Tabelle-Samen'!W178</f>
        <v>68701</v>
      </c>
      <c r="AF138" s="323">
        <f>'Basis-Tabelle-Samen'!X178</f>
        <v>4055473687018</v>
      </c>
      <c r="AG138" s="324">
        <f>'Basis-Tabelle-Samen'!Y178</f>
        <v>2.95</v>
      </c>
      <c r="AH138" s="326">
        <f>IF(AE138&lt;1,"",'3'!$Y$15)</f>
        <v>8</v>
      </c>
      <c r="AI138" s="327">
        <f>IF(AE138&lt;1,"",'3'!$Z$11)</f>
        <v>64</v>
      </c>
      <c r="AJ138" s="315"/>
      <c r="AK138" s="316" t="str">
        <f>IF(G138&lt;1,"",
IF($C$1="Bulgarisch - BG",HYPERLINK(CONCATENATE("https://www.saflax.de/0-WVK-Retail/Bilder-Pictures/SAFLAX-",'Basis-Tabelle-Samen'!C178,"-",'Basis-Tabelle-Samen'!J178,"-seed-package-front-cr-bulgarian.jpg")),
IF($C$1="Dänisch - DK",HYPERLINK(CONCATENATE("https://www.saflax.de/0-WVK-Retail/Bilder-Pictures/SAFLAX-",'Basis-Tabelle-Samen'!C178,"-",'Basis-Tabelle-Samen'!J178,"-seed-package-front-cr-danish.jpg")),
IF($C$1="Deutsch - DE",HYPERLINK(CONCATENATE("https://www.saflax.de/0-WVK-Retail/Bilder-Pictures/SAFLAX-",'Basis-Tabelle-Samen'!C178,"-",'Basis-Tabelle-Samen'!J178,"-seed-package-front-cr-german.jpg")),
IF($C$1="Englisch - UK",HYPERLINK(CONCATENATE("https://www.saflax.de/0-WVK-Retail/Bilder-Pictures/SAFLAX-",'Basis-Tabelle-Samen'!C178,"-",'Basis-Tabelle-Samen'!J178,"-seed-package-front-cr-english.jpg")),
IF($C$1="Estnisch - EE",HYPERLINK(CONCATENATE("https://www.saflax.de/0-WVK-Retail/Bilder-Pictures/SAFLAX-",'Basis-Tabelle-Samen'!C178,"-",'Basis-Tabelle-Samen'!J178,"-seed-package-front-cr-estonian.jpg")),
IF($C$1="Finnisch - FI",HYPERLINK(CONCATENATE("https://www.saflax.de/0-WVK-Retail/Bilder-Pictures/SAFLAX-",'Basis-Tabelle-Samen'!C178,"-",'Basis-Tabelle-Samen'!J178,"-seed-package-front-cr-finnish.jpg")),
IF($C$1="Französisch - FR",HYPERLINK(CONCATENATE("https://www.saflax.de/0-WVK-Retail/Bilder-Pictures/SAFLAX-",'Basis-Tabelle-Samen'!C178,"-",'Basis-Tabelle-Samen'!J178,"-seed-package-front-cr-french.jpg")),
IF($C$1="Griechisch - GR",HYPERLINK(CONCATENATE("https://www.saflax.de/0-WVK-Retail/Bilder-Pictures/SAFLAX-",'Basis-Tabelle-Samen'!C178,"-",'Basis-Tabelle-Samen'!J178,"-seed-package-front-cr-greek.jpg")),
IF($C$1="Irisch - IE",HYPERLINK(CONCATENATE("https://www.saflax.de/0-WVK-Retail/Bilder-Pictures/SAFLAX-",'Basis-Tabelle-Samen'!C178,"-",'Basis-Tabelle-Samen'!J178,"-seed-package-front-cr-irish.jpg")),
IF($C$1="Isländisch - IS",HYPERLINK(CONCATENATE("https://www.saflax.de/0-WVK-Retail/Bilder-Pictures/SAFLAX-",'Basis-Tabelle-Samen'!C178,"-",'Basis-Tabelle-Samen'!J178,"-seed-package-front-cr-icelandic.jpg")),
IF($C$1="Italienisch - IT",HYPERLINK(CONCATENATE("https://www.saflax.de/0-WVK-Retail/Bilder-Pictures/SAFLAX-",'Basis-Tabelle-Samen'!C178,"-",'Basis-Tabelle-Samen'!J178,"-seed-package-front-cr-italian.jpg")),
IF($C$1="Japanisch - JP",HYPERLINK(CONCATENATE("https://www.saflax.de/0-WVK-Retail/Bilder-Pictures/SAFLAX-",'Basis-Tabelle-Samen'!C178,"-",'Basis-Tabelle-Samen'!J178,"-seed-package-front-cr-japanese.jpg")),
IF($C$1="Kroatisch - HR",HYPERLINK(CONCATENATE("https://www.saflax.de/0-WVK-Retail/Bilder-Pictures/SAFLAX-",'Basis-Tabelle-Samen'!C178,"-",'Basis-Tabelle-Samen'!J178,"-seed-package-front-cr-croatian.jpg")),
IF($C$1="Lettisch - LV",HYPERLINK(CONCATENATE("https://www.saflax.de/0-WVK-Retail/Bilder-Pictures/SAFLAX-",'Basis-Tabelle-Samen'!C178,"-",'Basis-Tabelle-Samen'!J178,"-seed-package-front-cr-latvian.jpg")),
IF($C$1="Litauisch - LT",HYPERLINK(CONCATENATE("https://www.saflax.de/0-WVK-Retail/Bilder-Pictures/SAFLAX-",'Basis-Tabelle-Samen'!C178,"-",'Basis-Tabelle-Samen'!J178,"-seed-package-front-cr-lithuanian.jpg")),
IF($C$1="Maltesisch - MT",HYPERLINK(CONCATENATE("https://www.saflax.de/0-WVK-Retail/Bilder-Pictures/SAFLAX-",'Basis-Tabelle-Samen'!C178,"-",'Basis-Tabelle-Samen'!J178,"-seed-package-front-cr-maltese.jpg")),
IF($C$1="Niederländisch - NL",HYPERLINK(CONCATENATE("https://www.saflax.de/0-WVK-Retail/Bilder-Pictures/SAFLAX-",'Basis-Tabelle-Samen'!C178,"-",'Basis-Tabelle-Samen'!J178,"-seed-package-front-cr-dutch.jpg")),
IF($C$1="Norwegisch - NO",HYPERLINK(CONCATENATE("https://www.saflax.de/0-WVK-Retail/Bilder-Pictures/SAFLAX-",'Basis-Tabelle-Samen'!C178,"-",'Basis-Tabelle-Samen'!J178,"-seed-package-front-cr-nowegian.jpg")),
IF($C$1="Polnisch - PL",HYPERLINK(CONCATENATE("https://www.saflax.de/0-WVK-Retail/Bilder-Pictures/SAFLAX-",'Basis-Tabelle-Samen'!C178,"-",'Basis-Tabelle-Samen'!J178,"-seed-package-front-cr-polish.jpg")),
IF($C$1="Portugiesisch - PT",HYPERLINK(CONCATENATE("https://www.saflax.de/0-WVK-Retail/Bilder-Pictures/SAFLAX-",'Basis-Tabelle-Samen'!C178,"-",'Basis-Tabelle-Samen'!J178,"-seed-package-front-cr-portuguese.jpg")),
IF($C$1="Rumänisch - RO",HYPERLINK(CONCATENATE("https://www.saflax.de/0-WVK-Retail/Bilder-Pictures/SAFLAX-",'Basis-Tabelle-Samen'!C178,"-",'Basis-Tabelle-Samen'!J178,"-seed-package-front-cr-romanian.jpg")),
IF($C$1="Schwedisch - SE",HYPERLINK(CONCATENATE("https://www.saflax.de/0-WVK-Retail/Bilder-Pictures/SAFLAX-",'Basis-Tabelle-Samen'!C178,"-",'Basis-Tabelle-Samen'!J178,"-seed-package-front-cr-swedish.jpg")),
IF($C$1="Slowakisch - SK",HYPERLINK(CONCATENATE("https://www.saflax.de/0-WVK-Retail/Bilder-Pictures/SAFLAX-",'Basis-Tabelle-Samen'!C178,"-",'Basis-Tabelle-Samen'!J178,"-seed-package-front-cr-slovak.jpg")),
IF($C$1="Slowenisch - SI",HYPERLINK(CONCATENATE("https://www.saflax.de/0-WVK-Retail/Bilder-Pictures/SAFLAX-",'Basis-Tabelle-Samen'!C178,"-",'Basis-Tabelle-Samen'!J178,"-seed-package-front-cr-slovenian.jpg")),
IF($C$1="Spanisch - ES",HYPERLINK(CONCATENATE("https://www.saflax.de/0-WVK-Retail/Bilder-Pictures/SAFLAX-",'Basis-Tabelle-Samen'!C178,"-",'Basis-Tabelle-Samen'!J178,"-seed-package-front-cr-spanish.jpg")),
IF($C$1="Tschechisch - CZ",HYPERLINK(CONCATENATE("https://www.saflax.de/0-WVK-Retail/Bilder-Pictures/SAFLAX-",'Basis-Tabelle-Samen'!C178,"-",'Basis-Tabelle-Samen'!J178,"-seed-package-front-cr-czech.jpg")),
IF($C$1="Türkisch - TR",HYPERLINK(CONCATENATE("https://www.saflax.de/0-WVK-Retail/Bilder-Pictures/SAFLAX-",'Basis-Tabelle-Samen'!C178,"-",'Basis-Tabelle-Samen'!J178,"-seed-package-front-cr-turkish.jpg")),
IF($C$1="Ungarisch - HU",HYPERLINK(CONCATENATE("https://www.saflax.de/0-WVK-Retail/Bilder-Pictures/SAFLAX-",'Basis-Tabelle-Samen'!C178,"-",'Basis-Tabelle-Samen'!J178,"-seed-package-front-cr-hungarian.jpg")),
" ACHTUNG")))))))))))))))))))))))))))))</f>
        <v>https://www.saflax.de/0-WVK-Retail/Bilder-Pictures/SAFLAX-18701-brassica-rapa-seed-package-front-cr-english.jpg</v>
      </c>
      <c r="AL138" s="330" t="str">
        <f>IF(G138&lt;1,"",
IF($C$1="Bulgarisch - BG",HYPERLINK(CONCATENATE("https://www.saflax.de/0-WVK-Retail/Bilder-Pictures/SAFLAX-",'Basis-Tabelle-Samen'!C178,"-",'Basis-Tabelle-Samen'!J178,"-seed-package-back-cr-bulgarian.jpg")),
IF($C$1="Dänisch - DK",HYPERLINK(CONCATENATE("https://www.saflax.de/0-WVK-Retail/Bilder-Pictures/SAFLAX-",'Basis-Tabelle-Samen'!C178,"-",'Basis-Tabelle-Samen'!J178,"-seed-package-back-cr-danish.jpg")),
IF($C$1="Deutsch - DE",HYPERLINK(CONCATENATE("https://www.saflax.de/0-WVK-Retail/Bilder-Pictures/SAFLAX-",'Basis-Tabelle-Samen'!C178,"-",'Basis-Tabelle-Samen'!J178,"-seed-package-back-cr-german.jpg")),
IF($C$1="Englisch - UK",HYPERLINK(CONCATENATE("https://www.saflax.de/0-WVK-Retail/Bilder-Pictures/SAFLAX-",'Basis-Tabelle-Samen'!C178,"-",'Basis-Tabelle-Samen'!J178,"-seed-package-back-cr-english.jpg")),
IF($C$1="Estnisch - EE",HYPERLINK(CONCATENATE("https://www.saflax.de/0-WVK-Retail/Bilder-Pictures/SAFLAX-",'Basis-Tabelle-Samen'!C178,"-",'Basis-Tabelle-Samen'!J178,"-seed-package-back-cr-estonian.jpg")),
IF($C$1="Finnisch - FI",HYPERLINK(CONCATENATE("https://www.saflax.de/0-WVK-Retail/Bilder-Pictures/SAFLAX-",'Basis-Tabelle-Samen'!C178,"-",'Basis-Tabelle-Samen'!J178,"-seed-package-back-cr-finnish.jpg")),
IF($C$1="Französisch - FR",HYPERLINK(CONCATENATE("https://www.saflax.de/0-WVK-Retail/Bilder-Pictures/SAFLAX-",'Basis-Tabelle-Samen'!C178,"-",'Basis-Tabelle-Samen'!J178,"-seed-package-back-cr-french.jpg")),
IF($C$1="Griechisch - GR",HYPERLINK(CONCATENATE("https://www.saflax.de/0-WVK-Retail/Bilder-Pictures/SAFLAX-",'Basis-Tabelle-Samen'!C178,"-",'Basis-Tabelle-Samen'!J178,"-seed-package-back-cr-greek.jpg")),
IF($C$1="Irisch - IE",HYPERLINK(CONCATENATE("https://www.saflax.de/0-WVK-Retail/Bilder-Pictures/SAFLAX-",'Basis-Tabelle-Samen'!C178,"-",'Basis-Tabelle-Samen'!J178,"-seed-package-back-cr-irish.jpg")),
IF($C$1="Isländisch - IS",HYPERLINK(CONCATENATE("https://www.saflax.de/0-WVK-Retail/Bilder-Pictures/SAFLAX-",'Basis-Tabelle-Samen'!C178,"-",'Basis-Tabelle-Samen'!J178,"-seed-package-back-cr-icelandic.jpg")),
IF($C$1="Italienisch - IT",HYPERLINK(CONCATENATE("https://www.saflax.de/0-WVK-Retail/Bilder-Pictures/SAFLAX-",'Basis-Tabelle-Samen'!C178,"-",'Basis-Tabelle-Samen'!J178,"-seed-package-back-cr-italian.jpg")),
IF($C$1="Japanisch - JP",HYPERLINK(CONCATENATE("https://www.saflax.de/0-WVK-Retail/Bilder-Pictures/SAFLAX-",'Basis-Tabelle-Samen'!C178,"-",'Basis-Tabelle-Samen'!J178,"-seed-package-back-cr-japanese.jpg")),
IF($C$1="Kroatisch - HR",HYPERLINK(CONCATENATE("https://www.saflax.de/0-WVK-Retail/Bilder-Pictures/SAFLAX-",'Basis-Tabelle-Samen'!C178,"-",'Basis-Tabelle-Samen'!J178,"-seed-package-back-cr-croatian.jpg")),
IF($C$1="Lettisch - LV",HYPERLINK(CONCATENATE("https://www.saflax.de/0-WVK-Retail/Bilder-Pictures/SAFLAX-",'Basis-Tabelle-Samen'!C178,"-",'Basis-Tabelle-Samen'!J178,"-seed-package-back-cr-latvian.jpg")),
IF($C$1="Litauisch - LT",HYPERLINK(CONCATENATE("https://www.saflax.de/0-WVK-Retail/Bilder-Pictures/SAFLAX-",'Basis-Tabelle-Samen'!C178,"-",'Basis-Tabelle-Samen'!J178,"-seed-package-back-cr-lithuanian.jpg")),
IF($C$1="Maltesisch - MT",HYPERLINK(CONCATENATE("https://www.saflax.de/0-WVK-Retail/Bilder-Pictures/SAFLAX-",'Basis-Tabelle-Samen'!C178,"-",'Basis-Tabelle-Samen'!J178,"-seed-package-back-cr-maltese.jpg")),
IF($C$1="Niederländisch - NL",HYPERLINK(CONCATENATE("https://www.saflax.de/0-WVK-Retail/Bilder-Pictures/SAFLAX-",'Basis-Tabelle-Samen'!C178,"-",'Basis-Tabelle-Samen'!J178,"-seed-package-back-cr-dutch.jpg")),
IF($C$1="Norwegisch - NO",HYPERLINK(CONCATENATE("https://www.saflax.de/0-WVK-Retail/Bilder-Pictures/SAFLAX-",'Basis-Tabelle-Samen'!C178,"-",'Basis-Tabelle-Samen'!J178,"-seed-package-back-cr-nowegian.jpg")),
IF($C$1="Polnisch - PL",HYPERLINK(CONCATENATE("https://www.saflax.de/0-WVK-Retail/Bilder-Pictures/SAFLAX-",'Basis-Tabelle-Samen'!C178,"-",'Basis-Tabelle-Samen'!J178,"-seed-package-back-cr-polish.jpg")),
IF($C$1="Portugiesisch - PT",HYPERLINK(CONCATENATE("https://www.saflax.de/0-WVK-Retail/Bilder-Pictures/SAFLAX-",'Basis-Tabelle-Samen'!C178,"-",'Basis-Tabelle-Samen'!J178,"-seed-package-back-cr-portuguese.jpg")),
IF($C$1="Rumänisch - RO",HYPERLINK(CONCATENATE("https://www.saflax.de/0-WVK-Retail/Bilder-Pictures/SAFLAX-",'Basis-Tabelle-Samen'!C178,"-",'Basis-Tabelle-Samen'!J178,"-seed-package-back-cr-romanian.jpg")),
IF($C$1="Schwedisch - SE",HYPERLINK(CONCATENATE("https://www.saflax.de/0-WVK-Retail/Bilder-Pictures/SAFLAX-",'Basis-Tabelle-Samen'!C178,"-",'Basis-Tabelle-Samen'!J178,"-seed-package-back-cr-swedish.jpg")),
IF($C$1="Slowakisch - SK",HYPERLINK(CONCATENATE("https://www.saflax.de/0-WVK-Retail/Bilder-Pictures/SAFLAX-",'Basis-Tabelle-Samen'!C178,"-",'Basis-Tabelle-Samen'!J178,"-seed-package-back-cr-slovak.jpg")),
IF($C$1="Slowenisch - SI",HYPERLINK(CONCATENATE("https://www.saflax.de/0-WVK-Retail/Bilder-Pictures/SAFLAX-",'Basis-Tabelle-Samen'!C178,"-",'Basis-Tabelle-Samen'!J178,"-seed-package-back-cr-slovenian.jpg")),
IF($C$1="Spanisch - ES",HYPERLINK(CONCATENATE("https://www.saflax.de/0-WVK-Retail/Bilder-Pictures/SAFLAX-",'Basis-Tabelle-Samen'!C178,"-",'Basis-Tabelle-Samen'!J178,"-seed-package-back-cr-spanish.jpg")),
IF($C$1="Tschechisch - CZ",HYPERLINK(CONCATENATE("https://www.saflax.de/0-WVK-Retail/Bilder-Pictures/SAFLAX-",'Basis-Tabelle-Samen'!C178,"-",'Basis-Tabelle-Samen'!J178,"-seed-package-back-cr-czech.jpg")),
IF($C$1="Türkisch - TR",HYPERLINK(CONCATENATE("https://www.saflax.de/0-WVK-Retail/Bilder-Pictures/SAFLAX-",'Basis-Tabelle-Samen'!C178,"-",'Basis-Tabelle-Samen'!J178,"-seed-package-back-cr-turkish.jpg")),
IF($C$1="Ungarisch - HU",HYPERLINK(CONCATENATE("https://www.saflax.de/0-WVK-Retail/Bilder-Pictures/SAFLAX-",'Basis-Tabelle-Samen'!C178,"-",'Basis-Tabelle-Samen'!J178,"-seed-package-back-cr-hungarian.jpg")),
" ACHTUNG")))))))))))))))))))))))))))))</f>
        <v>https://www.saflax.de/0-WVK-Retail/Bilder-Pictures/SAFLAX-18701-brassica-rapa-seed-package-back-cr-english.jpg</v>
      </c>
      <c r="AM138" s="330" t="str">
        <f>IF(H138&lt;1,"",
IF($C$1="Bulgarisch - BG",HYPERLINK(CONCATENATE("https://www.saflax.de/0-WVK-Retail/Bilder-Pictures/SAFLAX-",'Basis-Tabelle-Samen'!K178,"-",'Basis-Tabelle-Samen'!J178,"-garden-to-go-mini-bulgarian.jpg")),
IF($C$1="Dänisch - DK",HYPERLINK(CONCATENATE("https://www.saflax.de/0-WVK-Retail/Bilder-Pictures/SAFLAX-",'Basis-Tabelle-Samen'!K178,"-",'Basis-Tabelle-Samen'!J178,"-garden-to-go-mini-danish.jpg")),
IF($C$1="Deutsch - DE",HYPERLINK(CONCATENATE("https://www.saflax.de/0-WVK-Retail/Bilder-Pictures/SAFLAX-",'Basis-Tabelle-Samen'!K178,"-",'Basis-Tabelle-Samen'!J178,"-garden-to-go-mini-german.jpg")),
IF($C$1="Englisch - UK",HYPERLINK(CONCATENATE("https://www.saflax.de/0-WVK-Retail/Bilder-Pictures/SAFLAX-",'Basis-Tabelle-Samen'!K178,"-",'Basis-Tabelle-Samen'!J178,"-garden-to-go-mini-english.jpg")),
IF($C$1="Estnisch - EE",HYPERLINK(CONCATENATE("https://www.saflax.de/0-WVK-Retail/Bilder-Pictures/SAFLAX-",'Basis-Tabelle-Samen'!K178,"-",'Basis-Tabelle-Samen'!J178,"-garden-to-go-mini-estonian.jpg")),
IF($C$1="Finnisch - FI",HYPERLINK(CONCATENATE("https://www.saflax.de/0-WVK-Retail/Bilder-Pictures/SAFLAX-",'Basis-Tabelle-Samen'!K178,"-",'Basis-Tabelle-Samen'!J178,"-garden-to-go-mini-finnish.jpg")),
IF($C$1="Französisch - FR",HYPERLINK(CONCATENATE("https://www.saflax.de/0-WVK-Retail/Bilder-Pictures/SAFLAX-",'Basis-Tabelle-Samen'!K178,"-",'Basis-Tabelle-Samen'!J178,"-garden-to-go-mini-french.jpg")),
IF($C$1="Griechisch - GR",HYPERLINK(CONCATENATE("https://www.saflax.de/0-WVK-Retail/Bilder-Pictures/SAFLAX-",'Basis-Tabelle-Samen'!K178,"-",'Basis-Tabelle-Samen'!J178,"-garden-to-go-mini-greek.jpg")),
IF($C$1="Irisch - IE",HYPERLINK(CONCATENATE("https://www.saflax.de/0-WVK-Retail/Bilder-Pictures/SAFLAX-",'Basis-Tabelle-Samen'!K178,"-",'Basis-Tabelle-Samen'!J178,"-garden-to-go-mini-irish.jpg")),
IF($C$1="Isländisch - IS",HYPERLINK(CONCATENATE("https://www.saflax.de/0-WVK-Retail/Bilder-Pictures/SAFLAX-",'Basis-Tabelle-Samen'!K178,"-",'Basis-Tabelle-Samen'!J178,"-garden-to-go-mini-icelandic.jpg")),
IF($C$1="Italienisch - IT",HYPERLINK(CONCATENATE("https://www.saflax.de/0-WVK-Retail/Bilder-Pictures/SAFLAX-",'Basis-Tabelle-Samen'!K178,"-",'Basis-Tabelle-Samen'!J178,"-garden-to-go-mini-italian.jpg")),
IF($C$1="Japanisch - JP",HYPERLINK(CONCATENATE("https://www.saflax.de/0-WVK-Retail/Bilder-Pictures/SAFLAX-",'Basis-Tabelle-Samen'!K178,"-",'Basis-Tabelle-Samen'!J178,"-garden-to-go-mini-japanese.jpg")),
IF($C$1="Kroatisch - HR",HYPERLINK(CONCATENATE("https://www.saflax.de/0-WVK-Retail/Bilder-Pictures/SAFLAX-",'Basis-Tabelle-Samen'!K178,"-",'Basis-Tabelle-Samen'!J178,"-garden-to-go-mini-croatian.jpg")),
IF($C$1="Lettisch - LV",HYPERLINK(CONCATENATE("https://www.saflax.de/0-WVK-Retail/Bilder-Pictures/SAFLAX-",'Basis-Tabelle-Samen'!K178,"-",'Basis-Tabelle-Samen'!J178,"-garden-to-go-mini-latvian.jpg")),
IF($C$1="Litauisch - LT",HYPERLINK(CONCATENATE("https://www.saflax.de/0-WVK-Retail/Bilder-Pictures/SAFLAX-",'Basis-Tabelle-Samen'!K178,"-",'Basis-Tabelle-Samen'!J178,"-garden-to-go-mini-lithuanian.jpg")),
IF($C$1="Maltesisch - MT",HYPERLINK(CONCATENATE("https://www.saflax.de/0-WVK-Retail/Bilder-Pictures/SAFLAX-",'Basis-Tabelle-Samen'!K178,"-",'Basis-Tabelle-Samen'!J178,"-garden-to-go-mini-maltese.jpg")),
IF($C$1="Niederländisch - NL",HYPERLINK(CONCATENATE("https://www.saflax.de/0-WVK-Retail/Bilder-Pictures/SAFLAX-",'Basis-Tabelle-Samen'!K178,"-",'Basis-Tabelle-Samen'!J178,"-garden-to-go-mini-dutch.jpg")),
IF($C$1="Norwegisch - NO",HYPERLINK(CONCATENATE("https://www.saflax.de/0-WVK-Retail/Bilder-Pictures/SAFLAX-",'Basis-Tabelle-Samen'!K178,"-",'Basis-Tabelle-Samen'!J178,"-garden-to-go-mini-nowegian.jpg")),
IF($C$1="Polnisch - PL",HYPERLINK(CONCATENATE("https://www.saflax.de/0-WVK-Retail/Bilder-Pictures/SAFLAX-",'Basis-Tabelle-Samen'!K178,"-",'Basis-Tabelle-Samen'!J178,"-garden-to-go-mini-polish.jpg")),
IF($C$1="Portugiesisch - PT",HYPERLINK(CONCATENATE("https://www.saflax.de/0-WVK-Retail/Bilder-Pictures/SAFLAX-",'Basis-Tabelle-Samen'!K178,"-",'Basis-Tabelle-Samen'!J178,"-garden-to-go-mini-portuguese.jpg")),
IF($C$1="Rumänisch - RO",HYPERLINK(CONCATENATE("https://www.saflax.de/0-WVK-Retail/Bilder-Pictures/SAFLAX-",'Basis-Tabelle-Samen'!K178,"-",'Basis-Tabelle-Samen'!J178,"-garden-to-go-mini-romanian.jpg")),
IF($C$1="Schwedisch - SE",HYPERLINK(CONCATENATE("https://www.saflax.de/0-WVK-Retail/Bilder-Pictures/SAFLAX-",'Basis-Tabelle-Samen'!K178,"-",'Basis-Tabelle-Samen'!J178,"-garden-to-go-mini-swedish.jpg")),
IF($C$1="Slowakisch - SK",HYPERLINK(CONCATENATE("https://www.saflax.de/0-WVK-Retail/Bilder-Pictures/SAFLAX-",'Basis-Tabelle-Samen'!K178,"-",'Basis-Tabelle-Samen'!J178,"-garden-to-go-mini-slovak.jpg")),
IF($C$1="Slowenisch - SI",HYPERLINK(CONCATENATE("https://www.saflax.de/0-WVK-Retail/Bilder-Pictures/SAFLAX-",'Basis-Tabelle-Samen'!K178,"-",'Basis-Tabelle-Samen'!J178,"-garden-to-go-mini-slovenian.jpg")),
IF($C$1="Spanisch - ES",HYPERLINK(CONCATENATE("https://www.saflax.de/0-WVK-Retail/Bilder-Pictures/SAFLAX-",'Basis-Tabelle-Samen'!K178,"-",'Basis-Tabelle-Samen'!J178,"-garden-to-go-mini-spanish.jpg")),
IF($C$1="Tschechisch - CZ",HYPERLINK(CONCATENATE("https://www.saflax.de/0-WVK-Retail/Bilder-Pictures/SAFLAX-",'Basis-Tabelle-Samen'!K178,"-",'Basis-Tabelle-Samen'!J178,"-garden-to-go-mini-czech.jpg")),
IF($C$1="Türkisch - TR",HYPERLINK(CONCATENATE("https://www.saflax.de/0-WVK-Retail/Bilder-Pictures/SAFLAX-",'Basis-Tabelle-Samen'!K178,"-",'Basis-Tabelle-Samen'!J178,"-garden-to-go-mini-turkish.jpg")),
IF($C$1="Ungarisch - HU",HYPERLINK(CONCATENATE("https://www.saflax.de/0-WVK-Retail/Bilder-Pictures/SAFLAX-",'Basis-Tabelle-Samen'!K178,"-",'Basis-Tabelle-Samen'!J178,"-garden-to-go-mini-hungarian.jpg")),
" ACHTUNG")))))))))))))))))))))))))))))</f>
        <v>https://www.saflax.de/0-WVK-Retail/Bilder-Pictures/SAFLAX-78701-brassica-rapa-garden-to-go-mini-english.jpg</v>
      </c>
      <c r="AN138" s="330" t="str">
        <f>IF(I138&lt;1,"",
IF($C$1="Bulgarisch - BG",HYPERLINK(CONCATENATE("https://www.saflax.de/0-WVK-Retail/Bilder-Pictures/SAFLAX-",'Basis-Tabelle-Samen'!N178,"-",'Basis-Tabelle-Samen'!J178,"-garden-to-go-lite-bulgarian.jpg")),
IF($C$1="Dänisch - DK",HYPERLINK(CONCATENATE("https://www.saflax.de/0-WVK-Retail/Bilder-Pictures/SAFLAX-",'Basis-Tabelle-Samen'!N178,"-",'Basis-Tabelle-Samen'!J178,"-garden-to-go-lite-danish.jpg")),
IF($C$1="Deutsch - DE",HYPERLINK(CONCATENATE("https://www.saflax.de/0-WVK-Retail/Bilder-Pictures/SAFLAX-",'Basis-Tabelle-Samen'!N178,"-",'Basis-Tabelle-Samen'!J178,"-garden-to-go-lite-german.jpg")),
IF($C$1="Englisch - UK",HYPERLINK(CONCATENATE("https://www.saflax.de/0-WVK-Retail/Bilder-Pictures/SAFLAX-",'Basis-Tabelle-Samen'!N178,"-",'Basis-Tabelle-Samen'!J178,"-garden-to-go-lite-english.jpg")),
IF($C$1="Estnisch - EE",HYPERLINK(CONCATENATE("https://www.saflax.de/0-WVK-Retail/Bilder-Pictures/SAFLAX-",'Basis-Tabelle-Samen'!N178,"-",'Basis-Tabelle-Samen'!J178,"-garden-to-go-lite-estonian.jpg")),
IF($C$1="Finnisch - FI",HYPERLINK(CONCATENATE("https://www.saflax.de/0-WVK-Retail/Bilder-Pictures/SAFLAX-",'Basis-Tabelle-Samen'!N178,"-",'Basis-Tabelle-Samen'!J178,"-garden-to-go-lite-finnish.jpg")),
IF($C$1="Französisch - FR",HYPERLINK(CONCATENATE("https://www.saflax.de/0-WVK-Retail/Bilder-Pictures/SAFLAX-",'Basis-Tabelle-Samen'!N178,"-",'Basis-Tabelle-Samen'!J178,"-garden-to-go-lite-french.jpg")),
IF($C$1="Griechisch - GR",HYPERLINK(CONCATENATE("https://www.saflax.de/0-WVK-Retail/Bilder-Pictures/SAFLAX-",'Basis-Tabelle-Samen'!N178,"-",'Basis-Tabelle-Samen'!J178,"-garden-to-go-lite-greek.jpg")),
IF($C$1="Irisch - IE",HYPERLINK(CONCATENATE("https://www.saflax.de/0-WVK-Retail/Bilder-Pictures/SAFLAX-",'Basis-Tabelle-Samen'!N178,"-",'Basis-Tabelle-Samen'!J178,"-garden-to-go-lite-irish.jpg")),
IF($C$1="Isländisch - IS",HYPERLINK(CONCATENATE("https://www.saflax.de/0-WVK-Retail/Bilder-Pictures/SAFLAX-",'Basis-Tabelle-Samen'!N178,"-",'Basis-Tabelle-Samen'!J178,"-garden-to-go-lite-icelandic.jpg")),
IF($C$1="Italienisch - IT",HYPERLINK(CONCATENATE("https://www.saflax.de/0-WVK-Retail/Bilder-Pictures/SAFLAX-",'Basis-Tabelle-Samen'!N178,"-",'Basis-Tabelle-Samen'!J178,"-garden-to-go-lite-italian.jpg")),
IF($C$1="Japanisch - JP",HYPERLINK(CONCATENATE("https://www.saflax.de/0-WVK-Retail/Bilder-Pictures/SAFLAX-",'Basis-Tabelle-Samen'!N178,"-",'Basis-Tabelle-Samen'!J178,"-garden-to-go-lite-japanese.jpg")),
IF($C$1="Kroatisch - HR",HYPERLINK(CONCATENATE("https://www.saflax.de/0-WVK-Retail/Bilder-Pictures/SAFLAX-",'Basis-Tabelle-Samen'!N178,"-",'Basis-Tabelle-Samen'!J178,"-garden-to-go-lite-croatian.jpg")),
IF($C$1="Lettisch - LV",HYPERLINK(CONCATENATE("https://www.saflax.de/0-WVK-Retail/Bilder-Pictures/SAFLAX-",'Basis-Tabelle-Samen'!N178,"-",'Basis-Tabelle-Samen'!J178,"-garden-to-go-lite-latvian.jpg")),
IF($C$1="Litauisch - LT",HYPERLINK(CONCATENATE("https://www.saflax.de/0-WVK-Retail/Bilder-Pictures/SAFLAX-",'Basis-Tabelle-Samen'!N178,"-",'Basis-Tabelle-Samen'!J178,"-garden-to-go-lite-lithuanian.jpg")),
IF($C$1="Maltesisch - MT",HYPERLINK(CONCATENATE("https://www.saflax.de/0-WVK-Retail/Bilder-Pictures/SAFLAX-",'Basis-Tabelle-Samen'!N178,"-",'Basis-Tabelle-Samen'!J178,"-garden-to-go-lite-maltese.jpg")),
IF($C$1="Niederländisch - NL",HYPERLINK(CONCATENATE("https://www.saflax.de/0-WVK-Retail/Bilder-Pictures/SAFLAX-",'Basis-Tabelle-Samen'!N178,"-",'Basis-Tabelle-Samen'!J178,"-garden-to-go-lite-dutch.jpg")),
IF($C$1="Norwegisch - NO",HYPERLINK(CONCATENATE("https://www.saflax.de/0-WVK-Retail/Bilder-Pictures/SAFLAX-",'Basis-Tabelle-Samen'!N178,"-",'Basis-Tabelle-Samen'!J178,"-garden-to-go-lite-nowegian.jpg")),
IF($C$1="Polnisch - PL",HYPERLINK(CONCATENATE("https://www.saflax.de/0-WVK-Retail/Bilder-Pictures/SAFLAX-",'Basis-Tabelle-Samen'!N178,"-",'Basis-Tabelle-Samen'!J178,"-garden-to-go-lite-polish.jpg")),
IF($C$1="Portugiesisch - PT",HYPERLINK(CONCATENATE("https://www.saflax.de/0-WVK-Retail/Bilder-Pictures/SAFLAX-",'Basis-Tabelle-Samen'!N178,"-",'Basis-Tabelle-Samen'!J178,"-garden-to-go-lite-portuguese.jpg")),
IF($C$1="Rumänisch - RO",HYPERLINK(CONCATENATE("https://www.saflax.de/0-WVK-Retail/Bilder-Pictures/SAFLAX-",'Basis-Tabelle-Samen'!N178,"-",'Basis-Tabelle-Samen'!J178,"-garden-to-go-lite-romanian.jpg")),
IF($C$1="Schwedisch - SE",HYPERLINK(CONCATENATE("https://www.saflax.de/0-WVK-Retail/Bilder-Pictures/SAFLAX-",'Basis-Tabelle-Samen'!N178,"-",'Basis-Tabelle-Samen'!J178,"-garden-to-go-lite-swedish.jpg")),
IF($C$1="Slowakisch - SK",HYPERLINK(CONCATENATE("https://www.saflax.de/0-WVK-Retail/Bilder-Pictures/SAFLAX-",'Basis-Tabelle-Samen'!N178,"-",'Basis-Tabelle-Samen'!J178,"-garden-to-go-lite-slovak.jpg")),
IF($C$1="Slowenisch - SI",HYPERLINK(CONCATENATE("https://www.saflax.de/0-WVK-Retail/Bilder-Pictures/SAFLAX-",'Basis-Tabelle-Samen'!N178,"-",'Basis-Tabelle-Samen'!J178,"-garden-to-go-lite-slovenian.jpg")),
IF($C$1="Spanisch - ES",HYPERLINK(CONCATENATE("https://www.saflax.de/0-WVK-Retail/Bilder-Pictures/SAFLAX-",'Basis-Tabelle-Samen'!N178,"-",'Basis-Tabelle-Samen'!J178,"-garden-to-go-lite-spanish.jpg")),
IF($C$1="Tschechisch - CZ",HYPERLINK(CONCATENATE("https://www.saflax.de/0-WVK-Retail/Bilder-Pictures/SAFLAX-",'Basis-Tabelle-Samen'!N178,"-",'Basis-Tabelle-Samen'!J178,"-garden-to-go-lite-czech.jpg")),
IF($C$1="Türkisch - TR",HYPERLINK(CONCATENATE("https://www.saflax.de/0-WVK-Retail/Bilder-Pictures/SAFLAX-",'Basis-Tabelle-Samen'!N178,"-",'Basis-Tabelle-Samen'!J178,"-garden-to-go-lite-turkish.jpg")),
IF($C$1="Ungarisch - HU",HYPERLINK(CONCATENATE("https://www.saflax.de/0-WVK-Retail/Bilder-Pictures/SAFLAX-",'Basis-Tabelle-Samen'!N178,"-",'Basis-Tabelle-Samen'!J178,"-garden-to-go-lite-hungarian.jpg")),
" ACHTUNG")))))))))))))))))))))))))))))</f>
        <v>https://www.saflax.de/0-WVK-Retail/Bilder-Pictures/SAFLAX-88701-brassica-rapa-garden-to-go-lite-english.jpg</v>
      </c>
      <c r="AO138" s="330" t="str">
        <f>IF(J138&lt;1,"",
IF($C$1="Bulgarisch - BG",HYPERLINK(CONCATENATE("https://www.saflax.de/0-WVK-Retail/Bilder-Pictures/SAFLAX-",'Basis-Tabelle-Samen'!Q178,"-",'Basis-Tabelle-Samen'!J178,"-garden-to-go-bulgarian.jpg")),
IF($C$1="Dänisch - DK",HYPERLINK(CONCATENATE("https://www.saflax.de/0-WVK-Retail/Bilder-Pictures/SAFLAX-",'Basis-Tabelle-Samen'!Q178,"-",'Basis-Tabelle-Samen'!J178,"-garden-to-go-danish.jpg")),
IF($C$1="Deutsch - DE",HYPERLINK(CONCATENATE("https://www.saflax.de/0-WVK-Retail/Bilder-Pictures/SAFLAX-",'Basis-Tabelle-Samen'!Q178,"-",'Basis-Tabelle-Samen'!J178,"-garden-to-go-german.jpg")),
IF($C$1="Englisch - UK",HYPERLINK(CONCATENATE("https://www.saflax.de/0-WVK-Retail/Bilder-Pictures/SAFLAX-",'Basis-Tabelle-Samen'!Q178,"-",'Basis-Tabelle-Samen'!J178,"-garden-to-go-english.jpg")),
IF($C$1="Estnisch - EE",HYPERLINK(CONCATENATE("https://www.saflax.de/0-WVK-Retail/Bilder-Pictures/SAFLAX-",'Basis-Tabelle-Samen'!Q178,"-",'Basis-Tabelle-Samen'!J178,"-garden-to-go-estonian.jpg")),
IF($C$1="Finnisch - FI",HYPERLINK(CONCATENATE("https://www.saflax.de/0-WVK-Retail/Bilder-Pictures/SAFLAX-",'Basis-Tabelle-Samen'!Q178,"-",'Basis-Tabelle-Samen'!J178,"-garden-to-go-finnish.jpg")),
IF($C$1="Französisch - FR",HYPERLINK(CONCATENATE("https://www.saflax.de/0-WVK-Retail/Bilder-Pictures/SAFLAX-",'Basis-Tabelle-Samen'!Q178,"-",'Basis-Tabelle-Samen'!J178,"-garden-to-go-french.jpg")),
IF($C$1="Griechisch - GR",HYPERLINK(CONCATENATE("https://www.saflax.de/0-WVK-Retail/Bilder-Pictures/SAFLAX-",'Basis-Tabelle-Samen'!Q178,"-",'Basis-Tabelle-Samen'!J178,"-garden-to-go-greek.jpg")),
IF($C$1="Irisch - IE",HYPERLINK(CONCATENATE("https://www.saflax.de/0-WVK-Retail/Bilder-Pictures/SAFLAX-",'Basis-Tabelle-Samen'!Q178,"-",'Basis-Tabelle-Samen'!J178,"-garden-to-go-irish.jpg")),
IF($C$1="Isländisch - IS",HYPERLINK(CONCATENATE("https://www.saflax.de/0-WVK-Retail/Bilder-Pictures/SAFLAX-",'Basis-Tabelle-Samen'!Q178,"-",'Basis-Tabelle-Samen'!J178,"-garden-to-go-icelandic.jpg")),
IF($C$1="Italienisch - IT",HYPERLINK(CONCATENATE("https://www.saflax.de/0-WVK-Retail/Bilder-Pictures/SAFLAX-",'Basis-Tabelle-Samen'!Q178,"-",'Basis-Tabelle-Samen'!J178,"-garden-to-go-italian.jpg")),
IF($C$1="Japanisch - JP",HYPERLINK(CONCATENATE("https://www.saflax.de/0-WVK-Retail/Bilder-Pictures/SAFLAX-",'Basis-Tabelle-Samen'!Q178,"-",'Basis-Tabelle-Samen'!J178,"-garden-to-go-japanese.jpg")),
IF($C$1="Kroatisch - HR",HYPERLINK(CONCATENATE("https://www.saflax.de/0-WVK-Retail/Bilder-Pictures/SAFLAX-",'Basis-Tabelle-Samen'!Q178,"-",'Basis-Tabelle-Samen'!J178,"-garden-to-go-croatian.jpg")),
IF($C$1="Lettisch - LV",HYPERLINK(CONCATENATE("https://www.saflax.de/0-WVK-Retail/Bilder-Pictures/SAFLAX-",'Basis-Tabelle-Samen'!Q178,"-",'Basis-Tabelle-Samen'!J178,"-garden-to-go-latvian.jpg")),
IF($C$1="Litauisch - LT",HYPERLINK(CONCATENATE("https://www.saflax.de/0-WVK-Retail/Bilder-Pictures/SAFLAX-",'Basis-Tabelle-Samen'!Q178,"-",'Basis-Tabelle-Samen'!J178,"-garden-to-go-lithuanian.jpg")),
IF($C$1="Maltesisch - MT",HYPERLINK(CONCATENATE("https://www.saflax.de/0-WVK-Retail/Bilder-Pictures/SAFLAX-",'Basis-Tabelle-Samen'!Q178,"-",'Basis-Tabelle-Samen'!J178,"-garden-to-go-maltese.jpg")),
IF($C$1="Niederländisch - NL",HYPERLINK(CONCATENATE("https://www.saflax.de/0-WVK-Retail/Bilder-Pictures/SAFLAX-",'Basis-Tabelle-Samen'!Q178,"-",'Basis-Tabelle-Samen'!J178,"-garden-to-go-dutch.jpg")),
IF($C$1="Norwegisch - NO",HYPERLINK(CONCATENATE("https://www.saflax.de/0-WVK-Retail/Bilder-Pictures/SAFLAX-",'Basis-Tabelle-Samen'!Q178,"-",'Basis-Tabelle-Samen'!J178,"-garden-to-go-nowegian.jpg")),
IF($C$1="Polnisch - PL",HYPERLINK(CONCATENATE("https://www.saflax.de/0-WVK-Retail/Bilder-Pictures/SAFLAX-",'Basis-Tabelle-Samen'!Q178,"-",'Basis-Tabelle-Samen'!J178,"-garden-to-go-polish.jpg")),
IF($C$1="Portugiesisch - PT",HYPERLINK(CONCATENATE("https://www.saflax.de/0-WVK-Retail/Bilder-Pictures/SAFLAX-",'Basis-Tabelle-Samen'!Q178,"-",'Basis-Tabelle-Samen'!J178,"-garden-to-go-portuguese.jpg")),
IF($C$1="Rumänisch - RO",HYPERLINK(CONCATENATE("https://www.saflax.de/0-WVK-Retail/Bilder-Pictures/SAFLAX-",'Basis-Tabelle-Samen'!Q178,"-",'Basis-Tabelle-Samen'!J178,"-garden-to-go-romanian.jpg")),
IF($C$1="Schwedisch - SE",HYPERLINK(CONCATENATE("https://www.saflax.de/0-WVK-Retail/Bilder-Pictures/SAFLAX-",'Basis-Tabelle-Samen'!Q178,"-",'Basis-Tabelle-Samen'!J178,"-garden-to-go-swedish.jpg")),
IF($C$1="Slowakisch - SK",HYPERLINK(CONCATENATE("https://www.saflax.de/0-WVK-Retail/Bilder-Pictures/SAFLAX-",'Basis-Tabelle-Samen'!Q178,"-",'Basis-Tabelle-Samen'!J178,"-garden-to-go-slovak.jpg")),
IF($C$1="Slowenisch - SI",HYPERLINK(CONCATENATE("https://www.saflax.de/0-WVK-Retail/Bilder-Pictures/SAFLAX-",'Basis-Tabelle-Samen'!Q178,"-",'Basis-Tabelle-Samen'!J178,"-garden-to-go-slovenian.jpg")),
IF($C$1="Spanisch - ES",HYPERLINK(CONCATENATE("https://www.saflax.de/0-WVK-Retail/Bilder-Pictures/SAFLAX-",'Basis-Tabelle-Samen'!Q178,"-",'Basis-Tabelle-Samen'!J178,"-garden-to-go-spanish.jpg")),
IF($C$1="Tschechisch - CZ",HYPERLINK(CONCATENATE("https://www.saflax.de/0-WVK-Retail/Bilder-Pictures/SAFLAX-",'Basis-Tabelle-Samen'!Q178,"-",'Basis-Tabelle-Samen'!J178,"-garden-to-go-czech.jpg")),
IF($C$1="Türkisch - TR",HYPERLINK(CONCATENATE("https://www.saflax.de/0-WVK-Retail/Bilder-Pictures/SAFLAX-",'Basis-Tabelle-Samen'!Q178,"-",'Basis-Tabelle-Samen'!J178,"-garden-to-go-turkish.jpg")),
IF($C$1="Ungarisch - HU",HYPERLINK(CONCATENATE("https://www.saflax.de/0-WVK-Retail/Bilder-Pictures/SAFLAX-",'Basis-Tabelle-Samen'!Q178,"-",'Basis-Tabelle-Samen'!J178,"-garden-to-go-hungarian.jpg")),
" ACHTUNG")))))))))))))))))))))))))))))</f>
        <v>https://www.saflax.de/0-WVK-Retail/Bilder-Pictures/SAFLAX-58701-brassica-rapa-garden-to-go-english.jpg</v>
      </c>
      <c r="AP138" s="330" t="str">
        <f>IF(K138&lt;1,"",
IF($C$1="Bulgarisch - BG",HYPERLINK(CONCATENATE("https://www.saflax.de/0-WVK-Retail/Bilder-Pictures/SAFLAX-",'Basis-Tabelle-Samen'!T178,"-",'Basis-Tabelle-Samen'!J178,"-cultivation-set-bulgarian.jpg")),
IF($C$1="Dänisch - DK",HYPERLINK(CONCATENATE("https://www.saflax.de/0-WVK-Retail/Bilder-Pictures/SAFLAX-",'Basis-Tabelle-Samen'!T178,"-",'Basis-Tabelle-Samen'!J178,"-cultivation-set-danish.jpg")),
IF($C$1="Deutsch - DE",HYPERLINK(CONCATENATE("https://www.saflax.de/0-WVK-Retail/Bilder-Pictures/SAFLAX-",'Basis-Tabelle-Samen'!T178,"-",'Basis-Tabelle-Samen'!J178,"-cultivation-set-german.jpg")),
IF($C$1="Englisch - UK",HYPERLINK(CONCATENATE("https://www.saflax.de/0-WVK-Retail/Bilder-Pictures/SAFLAX-",'Basis-Tabelle-Samen'!T178,"-",'Basis-Tabelle-Samen'!J178,"-cultivation-set-english.jpg")),
IF($C$1="Estnisch - EE",HYPERLINK(CONCATENATE("https://www.saflax.de/0-WVK-Retail/Bilder-Pictures/SAFLAX-",'Basis-Tabelle-Samen'!T178,"-",'Basis-Tabelle-Samen'!J178,"-cultivation-set-estonian.jpg")),
IF($C$1="Finnisch - FI",HYPERLINK(CONCATENATE("https://www.saflax.de/0-WVK-Retail/Bilder-Pictures/SAFLAX-",'Basis-Tabelle-Samen'!T178,"-",'Basis-Tabelle-Samen'!J178,"-cultivation-set-finnish.jpg")),
IF($C$1="Französisch - FR",HYPERLINK(CONCATENATE("https://www.saflax.de/0-WVK-Retail/Bilder-Pictures/SAFLAX-",'Basis-Tabelle-Samen'!T178,"-",'Basis-Tabelle-Samen'!J178,"-cultivation-set-french.jpg")),
IF($C$1="Griechisch - GR",HYPERLINK(CONCATENATE("https://www.saflax.de/0-WVK-Retail/Bilder-Pictures/SAFLAX-",'Basis-Tabelle-Samen'!T178,"-",'Basis-Tabelle-Samen'!J178,"-cultivation-set-greek.jpg")),
IF($C$1="Irisch - IE",HYPERLINK(CONCATENATE("https://www.saflax.de/0-WVK-Retail/Bilder-Pictures/SAFLAX-",'Basis-Tabelle-Samen'!T178,"-",'Basis-Tabelle-Samen'!J178,"-cultivation-set-irish.jpg")),
IF($C$1="Isländisch - IS",HYPERLINK(CONCATENATE("https://www.saflax.de/0-WVK-Retail/Bilder-Pictures/SAFLAX-",'Basis-Tabelle-Samen'!T178,"-",'Basis-Tabelle-Samen'!J178,"-cultivation-set-icelandic.jpg")),
IF($C$1="Italienisch - IT",HYPERLINK(CONCATENATE("https://www.saflax.de/0-WVK-Retail/Bilder-Pictures/SAFLAX-",'Basis-Tabelle-Samen'!T178,"-",'Basis-Tabelle-Samen'!J178,"-cultivation-set-italian.jpg")),
IF($C$1="Japanisch - JP",HYPERLINK(CONCATENATE("https://www.saflax.de/0-WVK-Retail/Bilder-Pictures/SAFLAX-",'Basis-Tabelle-Samen'!T178,"-",'Basis-Tabelle-Samen'!J178,"-cultivation-set-japanese.jpg")),
IF($C$1="Kroatisch - HR",HYPERLINK(CONCATENATE("https://www.saflax.de/0-WVK-Retail/Bilder-Pictures/SAFLAX-",'Basis-Tabelle-Samen'!T178,"-",'Basis-Tabelle-Samen'!J178,"-cultivation-set-croatian.jpg")),
IF($C$1="Lettisch - LV",HYPERLINK(CONCATENATE("https://www.saflax.de/0-WVK-Retail/Bilder-Pictures/SAFLAX-",'Basis-Tabelle-Samen'!T178,"-",'Basis-Tabelle-Samen'!J178,"-cultivation-set-latvian.jpg")),
IF($C$1="Litauisch - LT",HYPERLINK(CONCATENATE("https://www.saflax.de/0-WVK-Retail/Bilder-Pictures/SAFLAX-",'Basis-Tabelle-Samen'!T178,"-",'Basis-Tabelle-Samen'!J178,"-cultivation-set-lithuanian.jpg")),
IF($C$1="Maltesisch - MT",HYPERLINK(CONCATENATE("https://www.saflax.de/0-WVK-Retail/Bilder-Pictures/SAFLAX-",'Basis-Tabelle-Samen'!T178,"-",'Basis-Tabelle-Samen'!J178,"-cultivation-set-maltese.jpg")),
IF($C$1="Niederländisch - NL",HYPERLINK(CONCATENATE("https://www.saflax.de/0-WVK-Retail/Bilder-Pictures/SAFLAX-",'Basis-Tabelle-Samen'!T178,"-",'Basis-Tabelle-Samen'!J178,"-cultivation-set-dutch.jpg")),
IF($C$1="Norwegisch - NO",HYPERLINK(CONCATENATE("https://www.saflax.de/0-WVK-Retail/Bilder-Pictures/SAFLAX-",'Basis-Tabelle-Samen'!T178,"-",'Basis-Tabelle-Samen'!J178,"-cultivation-set-nowegian.jpg")),
IF($C$1="Polnisch - PL",HYPERLINK(CONCATENATE("https://www.saflax.de/0-WVK-Retail/Bilder-Pictures/SAFLAX-",'Basis-Tabelle-Samen'!T178,"-",'Basis-Tabelle-Samen'!J178,"-cultivation-set-polish.jpg")),
IF($C$1="Portugiesisch - PT",HYPERLINK(CONCATENATE("https://www.saflax.de/0-WVK-Retail/Bilder-Pictures/SAFLAX-",'Basis-Tabelle-Samen'!T178,"-",'Basis-Tabelle-Samen'!J178,"-cultivation-set-portuguese.jpg")),
IF($C$1="Rumänisch - RO",HYPERLINK(CONCATENATE("https://www.saflax.de/0-WVK-Retail/Bilder-Pictures/SAFLAX-",'Basis-Tabelle-Samen'!T178,"-",'Basis-Tabelle-Samen'!J178,"-cultivation-set-romanian.jpg")),
IF($C$1="Schwedisch - SE",HYPERLINK(CONCATENATE("https://www.saflax.de/0-WVK-Retail/Bilder-Pictures/SAFLAX-",'Basis-Tabelle-Samen'!T178,"-",'Basis-Tabelle-Samen'!J178,"-cultivation-set-swedish.jpg")),
IF($C$1="Slowakisch - SK",HYPERLINK(CONCATENATE("https://www.saflax.de/0-WVK-Retail/Bilder-Pictures/SAFLAX-",'Basis-Tabelle-Samen'!T178,"-",'Basis-Tabelle-Samen'!J178,"-cultivation-set-slovak.jpg")),
IF($C$1="Slowenisch - SI",HYPERLINK(CONCATENATE("https://www.saflax.de/0-WVK-Retail/Bilder-Pictures/SAFLAX-",'Basis-Tabelle-Samen'!T178,"-",'Basis-Tabelle-Samen'!J178,"-cultivation-set-slovenian.jpg")),
IF($C$1="Spanisch - ES",HYPERLINK(CONCATENATE("https://www.saflax.de/0-WVK-Retail/Bilder-Pictures/SAFLAX-",'Basis-Tabelle-Samen'!T178,"-",'Basis-Tabelle-Samen'!J178,"-cultivation-set-spanish.jpg")),
IF($C$1="Tschechisch - CZ",HYPERLINK(CONCATENATE("https://www.saflax.de/0-WVK-Retail/Bilder-Pictures/SAFLAX-",'Basis-Tabelle-Samen'!T178,"-",'Basis-Tabelle-Samen'!J178,"-cultivation-set-czech.jpg")),
IF($C$1="Türkisch - TR",HYPERLINK(CONCATENATE("https://www.saflax.de/0-WVK-Retail/Bilder-Pictures/SAFLAX-",'Basis-Tabelle-Samen'!T178,"-",'Basis-Tabelle-Samen'!J178,"-cultivation-set-turkish.jpg")),
IF($C$1="Ungarisch - HU",HYPERLINK(CONCATENATE("https://www.saflax.de/0-WVK-Retail/Bilder-Pictures/SAFLAX-",'Basis-Tabelle-Samen'!T178,"-",'Basis-Tabelle-Samen'!J178,"-cultivation-set-hungarian.jpg")),
" ACHTUNG")))))))))))))))))))))))))))))</f>
        <v>https://www.saflax.de/0-WVK-Retail/Bilder-Pictures/SAFLAX-38701-brassica-rapa-cultivation-set-english.jpg</v>
      </c>
      <c r="AQ138" s="330" t="str">
        <f>IF(L138&lt;1,"",
IF($C$1="Bulgarisch - BG",HYPERLINK(CONCATENATE("https://www.saflax.de/0-WVK-Retail/Bilder-Pictures/SAFLAX-",'Basis-Tabelle-Samen'!W178,"-",'Basis-Tabelle-Samen'!J178,"-garden-in-the-bag-bulgarian.jpg")),
IF($C$1="Dänisch - DK",HYPERLINK(CONCATENATE("https://www.saflax.de/0-WVK-Retail/Bilder-Pictures/SAFLAX-",'Basis-Tabelle-Samen'!W178,"-",'Basis-Tabelle-Samen'!J178,"-garden-in-the-bag-danish.jpg")),
IF($C$1="Deutsch - DE",HYPERLINK(CONCATENATE("https://www.saflax.de/0-WVK-Retail/Bilder-Pictures/SAFLAX-",'Basis-Tabelle-Samen'!W178,"-",'Basis-Tabelle-Samen'!J178,"-garden-in-the-bag-german.jpg")),
IF($C$1="Englisch - UK",HYPERLINK(CONCATENATE("https://www.saflax.de/0-WVK-Retail/Bilder-Pictures/SAFLAX-",'Basis-Tabelle-Samen'!W178,"-",'Basis-Tabelle-Samen'!J178,"-garden-in-the-bag-english.jpg")),
IF($C$1="Estnisch - EE",HYPERLINK(CONCATENATE("https://www.saflax.de/0-WVK-Retail/Bilder-Pictures/SAFLAX-",'Basis-Tabelle-Samen'!W178,"-",'Basis-Tabelle-Samen'!J178,"-garden-in-the-bag-estonian.jpg")),
IF($C$1="Finnisch - FI",HYPERLINK(CONCATENATE("https://www.saflax.de/0-WVK-Retail/Bilder-Pictures/SAFLAX-",'Basis-Tabelle-Samen'!W178,"-",'Basis-Tabelle-Samen'!J178,"-garden-in-the-bag-finnish.jpg")),
IF($C$1="Französisch - FR",HYPERLINK(CONCATENATE("https://www.saflax.de/0-WVK-Retail/Bilder-Pictures/SAFLAX-",'Basis-Tabelle-Samen'!W178,"-",'Basis-Tabelle-Samen'!J178,"-garden-in-the-bag-french.jpg")),
IF($C$1="Griechisch - GR",HYPERLINK(CONCATENATE("https://www.saflax.de/0-WVK-Retail/Bilder-Pictures/SAFLAX-",'Basis-Tabelle-Samen'!W178,"-",'Basis-Tabelle-Samen'!J178,"-garden-in-the-bag-greek.jpg")),
IF($C$1="Irisch - IE",HYPERLINK(CONCATENATE("https://www.saflax.de/0-WVK-Retail/Bilder-Pictures/SAFLAX-",'Basis-Tabelle-Samen'!W178,"-",'Basis-Tabelle-Samen'!J178,"-garden-in-the-bag-irish.jpg")),
IF($C$1="Isländisch - IS",HYPERLINK(CONCATENATE("https://www.saflax.de/0-WVK-Retail/Bilder-Pictures/SAFLAX-",'Basis-Tabelle-Samen'!W178,"-",'Basis-Tabelle-Samen'!J178,"-garden-in-the-bag-icelandic.jpg")),
IF($C$1="Italienisch - IT",HYPERLINK(CONCATENATE("https://www.saflax.de/0-WVK-Retail/Bilder-Pictures/SAFLAX-",'Basis-Tabelle-Samen'!W178,"-",'Basis-Tabelle-Samen'!J178,"-garden-in-the-bag-italian.jpg")),
IF($C$1="Japanisch - JP",HYPERLINK(CONCATENATE("https://www.saflax.de/0-WVK-Retail/Bilder-Pictures/SAFLAX-",'Basis-Tabelle-Samen'!W178,"-",'Basis-Tabelle-Samen'!J178,"-garden-in-the-bag-japanese.jpg")),
IF($C$1="Kroatisch - HR",HYPERLINK(CONCATENATE("https://www.saflax.de/0-WVK-Retail/Bilder-Pictures/SAFLAX-",'Basis-Tabelle-Samen'!W178,"-",'Basis-Tabelle-Samen'!J178,"-garden-in-the-bag-croatian.jpg")),
IF($C$1="Lettisch - LV",HYPERLINK(CONCATENATE("https://www.saflax.de/0-WVK-Retail/Bilder-Pictures/SAFLAX-",'Basis-Tabelle-Samen'!W178,"-",'Basis-Tabelle-Samen'!J178,"-garden-in-the-bag-latvian.jpg")),
IF($C$1="Litauisch - LT",HYPERLINK(CONCATENATE("https://www.saflax.de/0-WVK-Retail/Bilder-Pictures/SAFLAX-",'Basis-Tabelle-Samen'!W178,"-",'Basis-Tabelle-Samen'!J178,"-garden-in-the-bag-lithuanian.jpg")),
IF($C$1="Maltesisch - MT",HYPERLINK(CONCATENATE("https://www.saflax.de/0-WVK-Retail/Bilder-Pictures/SAFLAX-",'Basis-Tabelle-Samen'!W178,"-",'Basis-Tabelle-Samen'!J178,"-garden-in-the-bag-maltese.jpg")),
IF($C$1="Niederländisch - NL",HYPERLINK(CONCATENATE("https://www.saflax.de/0-WVK-Retail/Bilder-Pictures/SAFLAX-",'Basis-Tabelle-Samen'!W178,"-",'Basis-Tabelle-Samen'!J178,"-garden-in-the-bag-dutch.jpg")),
IF($C$1="Norwegisch - NO",HYPERLINK(CONCATENATE("https://www.saflax.de/0-WVK-Retail/Bilder-Pictures/SAFLAX-",'Basis-Tabelle-Samen'!W178,"-",'Basis-Tabelle-Samen'!J178,"-garden-in-the-bag-nowegian.jpg")),
IF($C$1="Polnisch - PL",HYPERLINK(CONCATENATE("https://www.saflax.de/0-WVK-Retail/Bilder-Pictures/SAFLAX-",'Basis-Tabelle-Samen'!W178,"-",'Basis-Tabelle-Samen'!J178,"-garden-in-the-bag-polish.jpg")),
IF($C$1="Portugiesisch - PT",HYPERLINK(CONCATENATE("https://www.saflax.de/0-WVK-Retail/Bilder-Pictures/SAFLAX-",'Basis-Tabelle-Samen'!W178,"-",'Basis-Tabelle-Samen'!J178,"-garden-in-the-bag-portuguese.jpg")),
IF($C$1="Rumänisch - RO",HYPERLINK(CONCATENATE("https://www.saflax.de/0-WVK-Retail/Bilder-Pictures/SAFLAX-",'Basis-Tabelle-Samen'!W178,"-",'Basis-Tabelle-Samen'!J178,"-garden-in-the-bag-romanian.jpg")),
IF($C$1="Schwedisch - SE",HYPERLINK(CONCATENATE("https://www.saflax.de/0-WVK-Retail/Bilder-Pictures/SAFLAX-",'Basis-Tabelle-Samen'!W178,"-",'Basis-Tabelle-Samen'!J178,"-garden-in-the-bag-swedish.jpg")),
IF($C$1="Slowakisch - SK",HYPERLINK(CONCATENATE("https://www.saflax.de/0-WVK-Retail/Bilder-Pictures/SAFLAX-",'Basis-Tabelle-Samen'!W178,"-",'Basis-Tabelle-Samen'!J178,"-garden-in-the-bag-slovak.jpg")),
IF($C$1="Slowenisch - SI",HYPERLINK(CONCATENATE("https://www.saflax.de/0-WVK-Retail/Bilder-Pictures/SAFLAX-",'Basis-Tabelle-Samen'!W178,"-",'Basis-Tabelle-Samen'!J178,"-garden-in-the-bag-slovenian.jpg")),
IF($C$1="Spanisch - ES",HYPERLINK(CONCATENATE("https://www.saflax.de/0-WVK-Retail/Bilder-Pictures/SAFLAX-",'Basis-Tabelle-Samen'!W178,"-",'Basis-Tabelle-Samen'!J178,"-garden-in-the-bag-spanish.jpg")),
IF($C$1="Tschechisch - CZ",HYPERLINK(CONCATENATE("https://www.saflax.de/0-WVK-Retail/Bilder-Pictures/SAFLAX-",'Basis-Tabelle-Samen'!W178,"-",'Basis-Tabelle-Samen'!J178,"-garden-in-the-bag-czech.jpg")),
IF($C$1="Türkisch - TR",HYPERLINK(CONCATENATE("https://www.saflax.de/0-WVK-Retail/Bilder-Pictures/SAFLAX-",'Basis-Tabelle-Samen'!W178,"-",'Basis-Tabelle-Samen'!J178,"-garden-in-the-bag-turkish.jpg")),
IF($C$1="Ungarisch - HU",HYPERLINK(CONCATENATE("https://www.saflax.de/0-WVK-Retail/Bilder-Pictures/SAFLAX-",'Basis-Tabelle-Samen'!W178,"-",'Basis-Tabelle-Samen'!J178,"-garden-in-the-bag-hungarian.jpg")),
" ACHTUNG")))))))))))))))))))))))))))))</f>
        <v>https://www.saflax.de/0-WVK-Retail/Bilder-Pictures/SAFLAX-68701-brassica-rapa-garden-in-the-bag-english.jpg</v>
      </c>
    </row>
    <row r="139" spans="1:43" ht="17.100000000000001" customHeight="1" x14ac:dyDescent="0.2">
      <c r="A139" s="318" t="str">
        <f>IF('Basis-Tabelle-Samen'!A174="","",IF($C$1="Deutsch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39" s="319" t="str">
        <f>'Basis-Tabelle-Samen'!I174</f>
        <v>Brassica oleracea var. gemmifera</v>
      </c>
      <c r="C139" s="316" t="str">
        <f>IF($C$1="Bulgarisch - BG",'Basis-Tabelle-Samen'!Z174,
IF($C$1="Dänisch - DK",'Basis-Tabelle-Samen'!AA174,
IF($C$1="Deutsch - DE",'Basis-Tabelle-Samen'!AB174,
IF($C$1="Englisch - UK",'Basis-Tabelle-Samen'!AC174,
IF($C$1="Estnisch - EE",'Basis-Tabelle-Samen'!AD174,
IF($C$1="Finnisch - FI",'Basis-Tabelle-Samen'!AE174,
IF($C$1="Französisch - FR",'Basis-Tabelle-Samen'!AF174,
IF($C$1="Griechisch - GR",'Basis-Tabelle-Samen'!AG174,
IF($C$1="Irisch - IE",'Basis-Tabelle-Samen'!AH174,
IF($C$1="Isländisch - IS",'Basis-Tabelle-Samen'!AI174,
IF($C$1="Italienisch - IT",'Basis-Tabelle-Samen'!AJ174,
IF($C$1="Japanisch - JP",'Basis-Tabelle-Samen'!AK174,
IF($C$1="Kroatisch - HR",'Basis-Tabelle-Samen'!AL174,
IF($C$1="Lettisch - LV",'Basis-Tabelle-Samen'!AM174,
IF($C$1="Litauisch - LT",'Basis-Tabelle-Samen'!AN174,
IF($C$1="Maltesisch - MT",'Basis-Tabelle-Samen'!AO174,
IF($C$1="Niederländisch - NL",'Basis-Tabelle-Samen'!AP174,
IF($C$1="Norwegisch - NO",'Basis-Tabelle-Samen'!AQ174,
IF($C$1="Polnisch - PL",'Basis-Tabelle-Samen'!AR174,
IF($C$1="Portugiesisch - PT",'Basis-Tabelle-Samen'!AS174,
IF($C$1="Rumänisch - RO",'Basis-Tabelle-Samen'!AT174,
IF($C$1="Schwedisch - SE",'Basis-Tabelle-Samen'!AU174,
IF($C$1="Slowakisch - SK",'Basis-Tabelle-Samen'!AV174,
IF($C$1="Slowenisch - SI",'Basis-Tabelle-Samen'!AW174,
IF($C$1="Spanisch - ES",'Basis-Tabelle-Samen'!AX174,
IF($C$1="Tschechisch - CZ",'Basis-Tabelle-Samen'!AY174,
IF($C$1="Türkisch - TR",'Basis-Tabelle-Samen'!AZ174,
IF($C$1="Ungarisch - HU",'Basis-Tabelle-Samen'!BA174,
" ACHTUNG"))))))))))))))))))))))))))))</f>
        <v>Organic - Brussels Sprout - Groninger</v>
      </c>
      <c r="D139" s="320">
        <f>'Basis-Tabelle-Samen'!F174</f>
        <v>30</v>
      </c>
      <c r="E139" s="321" t="str">
        <f>'Basis-Tabelle-Samen'!H174</f>
        <v>7 %</v>
      </c>
      <c r="F139" s="322" t="str">
        <f>IF('Basis-Tabelle-Samen'!G174="","",'Basis-Tabelle-Samen'!G174)</f>
        <v>02</v>
      </c>
      <c r="G139" s="320">
        <f>'Basis-Tabelle-Samen'!C174</f>
        <v>18671</v>
      </c>
      <c r="H139" s="323">
        <f>'Basis-Tabelle-Samen'!D174</f>
        <v>4055473186719</v>
      </c>
      <c r="I139" s="324">
        <f>'Basis-Tabelle-Samen'!E174</f>
        <v>2.0499999999999998</v>
      </c>
      <c r="J139" s="325">
        <f t="shared" si="2"/>
        <v>12</v>
      </c>
      <c r="K139" s="326">
        <f>'Basis-Tabelle-Samen'!K174</f>
        <v>78671</v>
      </c>
      <c r="L139" s="323">
        <f>'Basis-Tabelle-Samen'!L174</f>
        <v>4055473786711</v>
      </c>
      <c r="M139" s="324">
        <f>'Basis-Tabelle-Samen'!M174</f>
        <v>2.4500000000000002</v>
      </c>
      <c r="N139" s="326">
        <f>IF(K139&lt;1,"",'3'!$I$15)</f>
        <v>15</v>
      </c>
      <c r="O139" s="327">
        <f>IF(K139&lt;1,"",'3'!$J$11)</f>
        <v>90</v>
      </c>
      <c r="P139" s="326">
        <f>'Basis-Tabelle-Samen'!N174</f>
        <v>88671</v>
      </c>
      <c r="Q139" s="323">
        <f>'Basis-Tabelle-Samen'!O174</f>
        <v>4055473886718</v>
      </c>
      <c r="R139" s="328">
        <f>'Basis-Tabelle-Samen'!P174</f>
        <v>3.75</v>
      </c>
      <c r="S139" s="326">
        <f>IF(R139&lt;1,"",'3'!$M$15)</f>
        <v>18</v>
      </c>
      <c r="T139" s="327">
        <f>IF(R139&lt;1,"",'3'!$N$11)</f>
        <v>72</v>
      </c>
      <c r="U139" s="326">
        <f>'Basis-Tabelle-Samen'!Q174</f>
        <v>58671</v>
      </c>
      <c r="V139" s="323">
        <f>'Basis-Tabelle-Samen'!R174</f>
        <v>4055473586717</v>
      </c>
      <c r="W139" s="324">
        <f>'Basis-Tabelle-Samen'!S174</f>
        <v>4.95</v>
      </c>
      <c r="X139" s="326">
        <f>IF(U139&lt;1,"",'3'!$Q$15)</f>
        <v>6</v>
      </c>
      <c r="Y139" s="327">
        <f>IF(U139&lt;1,"",'3'!$R$11)</f>
        <v>24</v>
      </c>
      <c r="Z139" s="326">
        <f>'Basis-Tabelle-Samen'!T174</f>
        <v>38671</v>
      </c>
      <c r="AA139" s="323">
        <f>'Basis-Tabelle-Samen'!U174</f>
        <v>4055473386713</v>
      </c>
      <c r="AB139" s="324">
        <f>'Basis-Tabelle-Samen'!V174</f>
        <v>6.75</v>
      </c>
      <c r="AC139" s="326">
        <f>IF(Z139&lt;1,"",'3'!$U$15)</f>
        <v>6</v>
      </c>
      <c r="AD139" s="327">
        <f>IF(Z139&lt;1,"",'3'!$V$11)</f>
        <v>24</v>
      </c>
      <c r="AE139" s="326">
        <f>'Basis-Tabelle-Samen'!W174</f>
        <v>68671</v>
      </c>
      <c r="AF139" s="323">
        <f>'Basis-Tabelle-Samen'!X174</f>
        <v>4055473686714</v>
      </c>
      <c r="AG139" s="324">
        <f>'Basis-Tabelle-Samen'!Y174</f>
        <v>2.95</v>
      </c>
      <c r="AH139" s="326">
        <f>IF(AE139&lt;1,"",'3'!$Y$15)</f>
        <v>8</v>
      </c>
      <c r="AI139" s="327">
        <f>IF(AE139&lt;1,"",'3'!$Z$11)</f>
        <v>64</v>
      </c>
      <c r="AJ139" s="315"/>
      <c r="AK139" s="316" t="str">
        <f>IF(G139&lt;1,"",
IF($C$1="Bulgarisch - BG",HYPERLINK(CONCATENATE("https://www.saflax.de/0-WVK-Retail/Bilder-Pictures/SAFLAX-",'Basis-Tabelle-Samen'!C174,"-",'Basis-Tabelle-Samen'!J174,"-seed-package-front-cr-bulgarian.jpg")),
IF($C$1="Dänisch - DK",HYPERLINK(CONCATENATE("https://www.saflax.de/0-WVK-Retail/Bilder-Pictures/SAFLAX-",'Basis-Tabelle-Samen'!C174,"-",'Basis-Tabelle-Samen'!J174,"-seed-package-front-cr-danish.jpg")),
IF($C$1="Deutsch - DE",HYPERLINK(CONCATENATE("https://www.saflax.de/0-WVK-Retail/Bilder-Pictures/SAFLAX-",'Basis-Tabelle-Samen'!C174,"-",'Basis-Tabelle-Samen'!J174,"-seed-package-front-cr-german.jpg")),
IF($C$1="Englisch - UK",HYPERLINK(CONCATENATE("https://www.saflax.de/0-WVK-Retail/Bilder-Pictures/SAFLAX-",'Basis-Tabelle-Samen'!C174,"-",'Basis-Tabelle-Samen'!J174,"-seed-package-front-cr-english.jpg")),
IF($C$1="Estnisch - EE",HYPERLINK(CONCATENATE("https://www.saflax.de/0-WVK-Retail/Bilder-Pictures/SAFLAX-",'Basis-Tabelle-Samen'!C174,"-",'Basis-Tabelle-Samen'!J174,"-seed-package-front-cr-estonian.jpg")),
IF($C$1="Finnisch - FI",HYPERLINK(CONCATENATE("https://www.saflax.de/0-WVK-Retail/Bilder-Pictures/SAFLAX-",'Basis-Tabelle-Samen'!C174,"-",'Basis-Tabelle-Samen'!J174,"-seed-package-front-cr-finnish.jpg")),
IF($C$1="Französisch - FR",HYPERLINK(CONCATENATE("https://www.saflax.de/0-WVK-Retail/Bilder-Pictures/SAFLAX-",'Basis-Tabelle-Samen'!C174,"-",'Basis-Tabelle-Samen'!J174,"-seed-package-front-cr-french.jpg")),
IF($C$1="Griechisch - GR",HYPERLINK(CONCATENATE("https://www.saflax.de/0-WVK-Retail/Bilder-Pictures/SAFLAX-",'Basis-Tabelle-Samen'!C174,"-",'Basis-Tabelle-Samen'!J174,"-seed-package-front-cr-greek.jpg")),
IF($C$1="Irisch - IE",HYPERLINK(CONCATENATE("https://www.saflax.de/0-WVK-Retail/Bilder-Pictures/SAFLAX-",'Basis-Tabelle-Samen'!C174,"-",'Basis-Tabelle-Samen'!J174,"-seed-package-front-cr-irish.jpg")),
IF($C$1="Isländisch - IS",HYPERLINK(CONCATENATE("https://www.saflax.de/0-WVK-Retail/Bilder-Pictures/SAFLAX-",'Basis-Tabelle-Samen'!C174,"-",'Basis-Tabelle-Samen'!J174,"-seed-package-front-cr-icelandic.jpg")),
IF($C$1="Italienisch - IT",HYPERLINK(CONCATENATE("https://www.saflax.de/0-WVK-Retail/Bilder-Pictures/SAFLAX-",'Basis-Tabelle-Samen'!C174,"-",'Basis-Tabelle-Samen'!J174,"-seed-package-front-cr-italian.jpg")),
IF($C$1="Japanisch - JP",HYPERLINK(CONCATENATE("https://www.saflax.de/0-WVK-Retail/Bilder-Pictures/SAFLAX-",'Basis-Tabelle-Samen'!C174,"-",'Basis-Tabelle-Samen'!J174,"-seed-package-front-cr-japanese.jpg")),
IF($C$1="Kroatisch - HR",HYPERLINK(CONCATENATE("https://www.saflax.de/0-WVK-Retail/Bilder-Pictures/SAFLAX-",'Basis-Tabelle-Samen'!C174,"-",'Basis-Tabelle-Samen'!J174,"-seed-package-front-cr-croatian.jpg")),
IF($C$1="Lettisch - LV",HYPERLINK(CONCATENATE("https://www.saflax.de/0-WVK-Retail/Bilder-Pictures/SAFLAX-",'Basis-Tabelle-Samen'!C174,"-",'Basis-Tabelle-Samen'!J174,"-seed-package-front-cr-latvian.jpg")),
IF($C$1="Litauisch - LT",HYPERLINK(CONCATENATE("https://www.saflax.de/0-WVK-Retail/Bilder-Pictures/SAFLAX-",'Basis-Tabelle-Samen'!C174,"-",'Basis-Tabelle-Samen'!J174,"-seed-package-front-cr-lithuanian.jpg")),
IF($C$1="Maltesisch - MT",HYPERLINK(CONCATENATE("https://www.saflax.de/0-WVK-Retail/Bilder-Pictures/SAFLAX-",'Basis-Tabelle-Samen'!C174,"-",'Basis-Tabelle-Samen'!J174,"-seed-package-front-cr-maltese.jpg")),
IF($C$1="Niederländisch - NL",HYPERLINK(CONCATENATE("https://www.saflax.de/0-WVK-Retail/Bilder-Pictures/SAFLAX-",'Basis-Tabelle-Samen'!C174,"-",'Basis-Tabelle-Samen'!J174,"-seed-package-front-cr-dutch.jpg")),
IF($C$1="Norwegisch - NO",HYPERLINK(CONCATENATE("https://www.saflax.de/0-WVK-Retail/Bilder-Pictures/SAFLAX-",'Basis-Tabelle-Samen'!C174,"-",'Basis-Tabelle-Samen'!J174,"-seed-package-front-cr-nowegian.jpg")),
IF($C$1="Polnisch - PL",HYPERLINK(CONCATENATE("https://www.saflax.de/0-WVK-Retail/Bilder-Pictures/SAFLAX-",'Basis-Tabelle-Samen'!C174,"-",'Basis-Tabelle-Samen'!J174,"-seed-package-front-cr-polish.jpg")),
IF($C$1="Portugiesisch - PT",HYPERLINK(CONCATENATE("https://www.saflax.de/0-WVK-Retail/Bilder-Pictures/SAFLAX-",'Basis-Tabelle-Samen'!C174,"-",'Basis-Tabelle-Samen'!J174,"-seed-package-front-cr-portuguese.jpg")),
IF($C$1="Rumänisch - RO",HYPERLINK(CONCATENATE("https://www.saflax.de/0-WVK-Retail/Bilder-Pictures/SAFLAX-",'Basis-Tabelle-Samen'!C174,"-",'Basis-Tabelle-Samen'!J174,"-seed-package-front-cr-romanian.jpg")),
IF($C$1="Schwedisch - SE",HYPERLINK(CONCATENATE("https://www.saflax.de/0-WVK-Retail/Bilder-Pictures/SAFLAX-",'Basis-Tabelle-Samen'!C174,"-",'Basis-Tabelle-Samen'!J174,"-seed-package-front-cr-swedish.jpg")),
IF($C$1="Slowakisch - SK",HYPERLINK(CONCATENATE("https://www.saflax.de/0-WVK-Retail/Bilder-Pictures/SAFLAX-",'Basis-Tabelle-Samen'!C174,"-",'Basis-Tabelle-Samen'!J174,"-seed-package-front-cr-slovak.jpg")),
IF($C$1="Slowenisch - SI",HYPERLINK(CONCATENATE("https://www.saflax.de/0-WVK-Retail/Bilder-Pictures/SAFLAX-",'Basis-Tabelle-Samen'!C174,"-",'Basis-Tabelle-Samen'!J174,"-seed-package-front-cr-slovenian.jpg")),
IF($C$1="Spanisch - ES",HYPERLINK(CONCATENATE("https://www.saflax.de/0-WVK-Retail/Bilder-Pictures/SAFLAX-",'Basis-Tabelle-Samen'!C174,"-",'Basis-Tabelle-Samen'!J174,"-seed-package-front-cr-spanish.jpg")),
IF($C$1="Tschechisch - CZ",HYPERLINK(CONCATENATE("https://www.saflax.de/0-WVK-Retail/Bilder-Pictures/SAFLAX-",'Basis-Tabelle-Samen'!C174,"-",'Basis-Tabelle-Samen'!J174,"-seed-package-front-cr-czech.jpg")),
IF($C$1="Türkisch - TR",HYPERLINK(CONCATENATE("https://www.saflax.de/0-WVK-Retail/Bilder-Pictures/SAFLAX-",'Basis-Tabelle-Samen'!C174,"-",'Basis-Tabelle-Samen'!J174,"-seed-package-front-cr-turkish.jpg")),
IF($C$1="Ungarisch - HU",HYPERLINK(CONCATENATE("https://www.saflax.de/0-WVK-Retail/Bilder-Pictures/SAFLAX-",'Basis-Tabelle-Samen'!C174,"-",'Basis-Tabelle-Samen'!J174,"-seed-package-front-cr-hungarian.jpg")),
" ACHTUNG")))))))))))))))))))))))))))))</f>
        <v>https://www.saflax.de/0-WVK-Retail/Bilder-Pictures/SAFLAX-18671-brassica-oleracea-seed-package-front-cr-english.jpg</v>
      </c>
      <c r="AL139" s="330" t="str">
        <f>IF(G139&lt;1,"",
IF($C$1="Bulgarisch - BG",HYPERLINK(CONCATENATE("https://www.saflax.de/0-WVK-Retail/Bilder-Pictures/SAFLAX-",'Basis-Tabelle-Samen'!C174,"-",'Basis-Tabelle-Samen'!J174,"-seed-package-back-cr-bulgarian.jpg")),
IF($C$1="Dänisch - DK",HYPERLINK(CONCATENATE("https://www.saflax.de/0-WVK-Retail/Bilder-Pictures/SAFLAX-",'Basis-Tabelle-Samen'!C174,"-",'Basis-Tabelle-Samen'!J174,"-seed-package-back-cr-danish.jpg")),
IF($C$1="Deutsch - DE",HYPERLINK(CONCATENATE("https://www.saflax.de/0-WVK-Retail/Bilder-Pictures/SAFLAX-",'Basis-Tabelle-Samen'!C174,"-",'Basis-Tabelle-Samen'!J174,"-seed-package-back-cr-german.jpg")),
IF($C$1="Englisch - UK",HYPERLINK(CONCATENATE("https://www.saflax.de/0-WVK-Retail/Bilder-Pictures/SAFLAX-",'Basis-Tabelle-Samen'!C174,"-",'Basis-Tabelle-Samen'!J174,"-seed-package-back-cr-english.jpg")),
IF($C$1="Estnisch - EE",HYPERLINK(CONCATENATE("https://www.saflax.de/0-WVK-Retail/Bilder-Pictures/SAFLAX-",'Basis-Tabelle-Samen'!C174,"-",'Basis-Tabelle-Samen'!J174,"-seed-package-back-cr-estonian.jpg")),
IF($C$1="Finnisch - FI",HYPERLINK(CONCATENATE("https://www.saflax.de/0-WVK-Retail/Bilder-Pictures/SAFLAX-",'Basis-Tabelle-Samen'!C174,"-",'Basis-Tabelle-Samen'!J174,"-seed-package-back-cr-finnish.jpg")),
IF($C$1="Französisch - FR",HYPERLINK(CONCATENATE("https://www.saflax.de/0-WVK-Retail/Bilder-Pictures/SAFLAX-",'Basis-Tabelle-Samen'!C174,"-",'Basis-Tabelle-Samen'!J174,"-seed-package-back-cr-french.jpg")),
IF($C$1="Griechisch - GR",HYPERLINK(CONCATENATE("https://www.saflax.de/0-WVK-Retail/Bilder-Pictures/SAFLAX-",'Basis-Tabelle-Samen'!C174,"-",'Basis-Tabelle-Samen'!J174,"-seed-package-back-cr-greek.jpg")),
IF($C$1="Irisch - IE",HYPERLINK(CONCATENATE("https://www.saflax.de/0-WVK-Retail/Bilder-Pictures/SAFLAX-",'Basis-Tabelle-Samen'!C174,"-",'Basis-Tabelle-Samen'!J174,"-seed-package-back-cr-irish.jpg")),
IF($C$1="Isländisch - IS",HYPERLINK(CONCATENATE("https://www.saflax.de/0-WVK-Retail/Bilder-Pictures/SAFLAX-",'Basis-Tabelle-Samen'!C174,"-",'Basis-Tabelle-Samen'!J174,"-seed-package-back-cr-icelandic.jpg")),
IF($C$1="Italienisch - IT",HYPERLINK(CONCATENATE("https://www.saflax.de/0-WVK-Retail/Bilder-Pictures/SAFLAX-",'Basis-Tabelle-Samen'!C174,"-",'Basis-Tabelle-Samen'!J174,"-seed-package-back-cr-italian.jpg")),
IF($C$1="Japanisch - JP",HYPERLINK(CONCATENATE("https://www.saflax.de/0-WVK-Retail/Bilder-Pictures/SAFLAX-",'Basis-Tabelle-Samen'!C174,"-",'Basis-Tabelle-Samen'!J174,"-seed-package-back-cr-japanese.jpg")),
IF($C$1="Kroatisch - HR",HYPERLINK(CONCATENATE("https://www.saflax.de/0-WVK-Retail/Bilder-Pictures/SAFLAX-",'Basis-Tabelle-Samen'!C174,"-",'Basis-Tabelle-Samen'!J174,"-seed-package-back-cr-croatian.jpg")),
IF($C$1="Lettisch - LV",HYPERLINK(CONCATENATE("https://www.saflax.de/0-WVK-Retail/Bilder-Pictures/SAFLAX-",'Basis-Tabelle-Samen'!C174,"-",'Basis-Tabelle-Samen'!J174,"-seed-package-back-cr-latvian.jpg")),
IF($C$1="Litauisch - LT",HYPERLINK(CONCATENATE("https://www.saflax.de/0-WVK-Retail/Bilder-Pictures/SAFLAX-",'Basis-Tabelle-Samen'!C174,"-",'Basis-Tabelle-Samen'!J174,"-seed-package-back-cr-lithuanian.jpg")),
IF($C$1="Maltesisch - MT",HYPERLINK(CONCATENATE("https://www.saflax.de/0-WVK-Retail/Bilder-Pictures/SAFLAX-",'Basis-Tabelle-Samen'!C174,"-",'Basis-Tabelle-Samen'!J174,"-seed-package-back-cr-maltese.jpg")),
IF($C$1="Niederländisch - NL",HYPERLINK(CONCATENATE("https://www.saflax.de/0-WVK-Retail/Bilder-Pictures/SAFLAX-",'Basis-Tabelle-Samen'!C174,"-",'Basis-Tabelle-Samen'!J174,"-seed-package-back-cr-dutch.jpg")),
IF($C$1="Norwegisch - NO",HYPERLINK(CONCATENATE("https://www.saflax.de/0-WVK-Retail/Bilder-Pictures/SAFLAX-",'Basis-Tabelle-Samen'!C174,"-",'Basis-Tabelle-Samen'!J174,"-seed-package-back-cr-nowegian.jpg")),
IF($C$1="Polnisch - PL",HYPERLINK(CONCATENATE("https://www.saflax.de/0-WVK-Retail/Bilder-Pictures/SAFLAX-",'Basis-Tabelle-Samen'!C174,"-",'Basis-Tabelle-Samen'!J174,"-seed-package-back-cr-polish.jpg")),
IF($C$1="Portugiesisch - PT",HYPERLINK(CONCATENATE("https://www.saflax.de/0-WVK-Retail/Bilder-Pictures/SAFLAX-",'Basis-Tabelle-Samen'!C174,"-",'Basis-Tabelle-Samen'!J174,"-seed-package-back-cr-portuguese.jpg")),
IF($C$1="Rumänisch - RO",HYPERLINK(CONCATENATE("https://www.saflax.de/0-WVK-Retail/Bilder-Pictures/SAFLAX-",'Basis-Tabelle-Samen'!C174,"-",'Basis-Tabelle-Samen'!J174,"-seed-package-back-cr-romanian.jpg")),
IF($C$1="Schwedisch - SE",HYPERLINK(CONCATENATE("https://www.saflax.de/0-WVK-Retail/Bilder-Pictures/SAFLAX-",'Basis-Tabelle-Samen'!C174,"-",'Basis-Tabelle-Samen'!J174,"-seed-package-back-cr-swedish.jpg")),
IF($C$1="Slowakisch - SK",HYPERLINK(CONCATENATE("https://www.saflax.de/0-WVK-Retail/Bilder-Pictures/SAFLAX-",'Basis-Tabelle-Samen'!C174,"-",'Basis-Tabelle-Samen'!J174,"-seed-package-back-cr-slovak.jpg")),
IF($C$1="Slowenisch - SI",HYPERLINK(CONCATENATE("https://www.saflax.de/0-WVK-Retail/Bilder-Pictures/SAFLAX-",'Basis-Tabelle-Samen'!C174,"-",'Basis-Tabelle-Samen'!J174,"-seed-package-back-cr-slovenian.jpg")),
IF($C$1="Spanisch - ES",HYPERLINK(CONCATENATE("https://www.saflax.de/0-WVK-Retail/Bilder-Pictures/SAFLAX-",'Basis-Tabelle-Samen'!C174,"-",'Basis-Tabelle-Samen'!J174,"-seed-package-back-cr-spanish.jpg")),
IF($C$1="Tschechisch - CZ",HYPERLINK(CONCATENATE("https://www.saflax.de/0-WVK-Retail/Bilder-Pictures/SAFLAX-",'Basis-Tabelle-Samen'!C174,"-",'Basis-Tabelle-Samen'!J174,"-seed-package-back-cr-czech.jpg")),
IF($C$1="Türkisch - TR",HYPERLINK(CONCATENATE("https://www.saflax.de/0-WVK-Retail/Bilder-Pictures/SAFLAX-",'Basis-Tabelle-Samen'!C174,"-",'Basis-Tabelle-Samen'!J174,"-seed-package-back-cr-turkish.jpg")),
IF($C$1="Ungarisch - HU",HYPERLINK(CONCATENATE("https://www.saflax.de/0-WVK-Retail/Bilder-Pictures/SAFLAX-",'Basis-Tabelle-Samen'!C174,"-",'Basis-Tabelle-Samen'!J174,"-seed-package-back-cr-hungarian.jpg")),
" ACHTUNG")))))))))))))))))))))))))))))</f>
        <v>https://www.saflax.de/0-WVK-Retail/Bilder-Pictures/SAFLAX-18671-brassica-oleracea-seed-package-back-cr-english.jpg</v>
      </c>
      <c r="AM139" s="330" t="str">
        <f>IF(H139&lt;1,"",
IF($C$1="Bulgarisch - BG",HYPERLINK(CONCATENATE("https://www.saflax.de/0-WVK-Retail/Bilder-Pictures/SAFLAX-",'Basis-Tabelle-Samen'!K174,"-",'Basis-Tabelle-Samen'!J174,"-garden-to-go-mini-bulgarian.jpg")),
IF($C$1="Dänisch - DK",HYPERLINK(CONCATENATE("https://www.saflax.de/0-WVK-Retail/Bilder-Pictures/SAFLAX-",'Basis-Tabelle-Samen'!K174,"-",'Basis-Tabelle-Samen'!J174,"-garden-to-go-mini-danish.jpg")),
IF($C$1="Deutsch - DE",HYPERLINK(CONCATENATE("https://www.saflax.de/0-WVK-Retail/Bilder-Pictures/SAFLAX-",'Basis-Tabelle-Samen'!K174,"-",'Basis-Tabelle-Samen'!J174,"-garden-to-go-mini-german.jpg")),
IF($C$1="Englisch - UK",HYPERLINK(CONCATENATE("https://www.saflax.de/0-WVK-Retail/Bilder-Pictures/SAFLAX-",'Basis-Tabelle-Samen'!K174,"-",'Basis-Tabelle-Samen'!J174,"-garden-to-go-mini-english.jpg")),
IF($C$1="Estnisch - EE",HYPERLINK(CONCATENATE("https://www.saflax.de/0-WVK-Retail/Bilder-Pictures/SAFLAX-",'Basis-Tabelle-Samen'!K174,"-",'Basis-Tabelle-Samen'!J174,"-garden-to-go-mini-estonian.jpg")),
IF($C$1="Finnisch - FI",HYPERLINK(CONCATENATE("https://www.saflax.de/0-WVK-Retail/Bilder-Pictures/SAFLAX-",'Basis-Tabelle-Samen'!K174,"-",'Basis-Tabelle-Samen'!J174,"-garden-to-go-mini-finnish.jpg")),
IF($C$1="Französisch - FR",HYPERLINK(CONCATENATE("https://www.saflax.de/0-WVK-Retail/Bilder-Pictures/SAFLAX-",'Basis-Tabelle-Samen'!K174,"-",'Basis-Tabelle-Samen'!J174,"-garden-to-go-mini-french.jpg")),
IF($C$1="Griechisch - GR",HYPERLINK(CONCATENATE("https://www.saflax.de/0-WVK-Retail/Bilder-Pictures/SAFLAX-",'Basis-Tabelle-Samen'!K174,"-",'Basis-Tabelle-Samen'!J174,"-garden-to-go-mini-greek.jpg")),
IF($C$1="Irisch - IE",HYPERLINK(CONCATENATE("https://www.saflax.de/0-WVK-Retail/Bilder-Pictures/SAFLAX-",'Basis-Tabelle-Samen'!K174,"-",'Basis-Tabelle-Samen'!J174,"-garden-to-go-mini-irish.jpg")),
IF($C$1="Isländisch - IS",HYPERLINK(CONCATENATE("https://www.saflax.de/0-WVK-Retail/Bilder-Pictures/SAFLAX-",'Basis-Tabelle-Samen'!K174,"-",'Basis-Tabelle-Samen'!J174,"-garden-to-go-mini-icelandic.jpg")),
IF($C$1="Italienisch - IT",HYPERLINK(CONCATENATE("https://www.saflax.de/0-WVK-Retail/Bilder-Pictures/SAFLAX-",'Basis-Tabelle-Samen'!K174,"-",'Basis-Tabelle-Samen'!J174,"-garden-to-go-mini-italian.jpg")),
IF($C$1="Japanisch - JP",HYPERLINK(CONCATENATE("https://www.saflax.de/0-WVK-Retail/Bilder-Pictures/SAFLAX-",'Basis-Tabelle-Samen'!K174,"-",'Basis-Tabelle-Samen'!J174,"-garden-to-go-mini-japanese.jpg")),
IF($C$1="Kroatisch - HR",HYPERLINK(CONCATENATE("https://www.saflax.de/0-WVK-Retail/Bilder-Pictures/SAFLAX-",'Basis-Tabelle-Samen'!K174,"-",'Basis-Tabelle-Samen'!J174,"-garden-to-go-mini-croatian.jpg")),
IF($C$1="Lettisch - LV",HYPERLINK(CONCATENATE("https://www.saflax.de/0-WVK-Retail/Bilder-Pictures/SAFLAX-",'Basis-Tabelle-Samen'!K174,"-",'Basis-Tabelle-Samen'!J174,"-garden-to-go-mini-latvian.jpg")),
IF($C$1="Litauisch - LT",HYPERLINK(CONCATENATE("https://www.saflax.de/0-WVK-Retail/Bilder-Pictures/SAFLAX-",'Basis-Tabelle-Samen'!K174,"-",'Basis-Tabelle-Samen'!J174,"-garden-to-go-mini-lithuanian.jpg")),
IF($C$1="Maltesisch - MT",HYPERLINK(CONCATENATE("https://www.saflax.de/0-WVK-Retail/Bilder-Pictures/SAFLAX-",'Basis-Tabelle-Samen'!K174,"-",'Basis-Tabelle-Samen'!J174,"-garden-to-go-mini-maltese.jpg")),
IF($C$1="Niederländisch - NL",HYPERLINK(CONCATENATE("https://www.saflax.de/0-WVK-Retail/Bilder-Pictures/SAFLAX-",'Basis-Tabelle-Samen'!K174,"-",'Basis-Tabelle-Samen'!J174,"-garden-to-go-mini-dutch.jpg")),
IF($C$1="Norwegisch - NO",HYPERLINK(CONCATENATE("https://www.saflax.de/0-WVK-Retail/Bilder-Pictures/SAFLAX-",'Basis-Tabelle-Samen'!K174,"-",'Basis-Tabelle-Samen'!J174,"-garden-to-go-mini-nowegian.jpg")),
IF($C$1="Polnisch - PL",HYPERLINK(CONCATENATE("https://www.saflax.de/0-WVK-Retail/Bilder-Pictures/SAFLAX-",'Basis-Tabelle-Samen'!K174,"-",'Basis-Tabelle-Samen'!J174,"-garden-to-go-mini-polish.jpg")),
IF($C$1="Portugiesisch - PT",HYPERLINK(CONCATENATE("https://www.saflax.de/0-WVK-Retail/Bilder-Pictures/SAFLAX-",'Basis-Tabelle-Samen'!K174,"-",'Basis-Tabelle-Samen'!J174,"-garden-to-go-mini-portuguese.jpg")),
IF($C$1="Rumänisch - RO",HYPERLINK(CONCATENATE("https://www.saflax.de/0-WVK-Retail/Bilder-Pictures/SAFLAX-",'Basis-Tabelle-Samen'!K174,"-",'Basis-Tabelle-Samen'!J174,"-garden-to-go-mini-romanian.jpg")),
IF($C$1="Schwedisch - SE",HYPERLINK(CONCATENATE("https://www.saflax.de/0-WVK-Retail/Bilder-Pictures/SAFLAX-",'Basis-Tabelle-Samen'!K174,"-",'Basis-Tabelle-Samen'!J174,"-garden-to-go-mini-swedish.jpg")),
IF($C$1="Slowakisch - SK",HYPERLINK(CONCATENATE("https://www.saflax.de/0-WVK-Retail/Bilder-Pictures/SAFLAX-",'Basis-Tabelle-Samen'!K174,"-",'Basis-Tabelle-Samen'!J174,"-garden-to-go-mini-slovak.jpg")),
IF($C$1="Slowenisch - SI",HYPERLINK(CONCATENATE("https://www.saflax.de/0-WVK-Retail/Bilder-Pictures/SAFLAX-",'Basis-Tabelle-Samen'!K174,"-",'Basis-Tabelle-Samen'!J174,"-garden-to-go-mini-slovenian.jpg")),
IF($C$1="Spanisch - ES",HYPERLINK(CONCATENATE("https://www.saflax.de/0-WVK-Retail/Bilder-Pictures/SAFLAX-",'Basis-Tabelle-Samen'!K174,"-",'Basis-Tabelle-Samen'!J174,"-garden-to-go-mini-spanish.jpg")),
IF($C$1="Tschechisch - CZ",HYPERLINK(CONCATENATE("https://www.saflax.de/0-WVK-Retail/Bilder-Pictures/SAFLAX-",'Basis-Tabelle-Samen'!K174,"-",'Basis-Tabelle-Samen'!J174,"-garden-to-go-mini-czech.jpg")),
IF($C$1="Türkisch - TR",HYPERLINK(CONCATENATE("https://www.saflax.de/0-WVK-Retail/Bilder-Pictures/SAFLAX-",'Basis-Tabelle-Samen'!K174,"-",'Basis-Tabelle-Samen'!J174,"-garden-to-go-mini-turkish.jpg")),
IF($C$1="Ungarisch - HU",HYPERLINK(CONCATENATE("https://www.saflax.de/0-WVK-Retail/Bilder-Pictures/SAFLAX-",'Basis-Tabelle-Samen'!K174,"-",'Basis-Tabelle-Samen'!J174,"-garden-to-go-mini-hungarian.jpg")),
" ACHTUNG")))))))))))))))))))))))))))))</f>
        <v>https://www.saflax.de/0-WVK-Retail/Bilder-Pictures/SAFLAX-78671-brassica-oleracea-garden-to-go-mini-english.jpg</v>
      </c>
      <c r="AN139" s="330" t="str">
        <f>IF(I139&lt;1,"",
IF($C$1="Bulgarisch - BG",HYPERLINK(CONCATENATE("https://www.saflax.de/0-WVK-Retail/Bilder-Pictures/SAFLAX-",'Basis-Tabelle-Samen'!N174,"-",'Basis-Tabelle-Samen'!J174,"-garden-to-go-lite-bulgarian.jpg")),
IF($C$1="Dänisch - DK",HYPERLINK(CONCATENATE("https://www.saflax.de/0-WVK-Retail/Bilder-Pictures/SAFLAX-",'Basis-Tabelle-Samen'!N174,"-",'Basis-Tabelle-Samen'!J174,"-garden-to-go-lite-danish.jpg")),
IF($C$1="Deutsch - DE",HYPERLINK(CONCATENATE("https://www.saflax.de/0-WVK-Retail/Bilder-Pictures/SAFLAX-",'Basis-Tabelle-Samen'!N174,"-",'Basis-Tabelle-Samen'!J174,"-garden-to-go-lite-german.jpg")),
IF($C$1="Englisch - UK",HYPERLINK(CONCATENATE("https://www.saflax.de/0-WVK-Retail/Bilder-Pictures/SAFLAX-",'Basis-Tabelle-Samen'!N174,"-",'Basis-Tabelle-Samen'!J174,"-garden-to-go-lite-english.jpg")),
IF($C$1="Estnisch - EE",HYPERLINK(CONCATENATE("https://www.saflax.de/0-WVK-Retail/Bilder-Pictures/SAFLAX-",'Basis-Tabelle-Samen'!N174,"-",'Basis-Tabelle-Samen'!J174,"-garden-to-go-lite-estonian.jpg")),
IF($C$1="Finnisch - FI",HYPERLINK(CONCATENATE("https://www.saflax.de/0-WVK-Retail/Bilder-Pictures/SAFLAX-",'Basis-Tabelle-Samen'!N174,"-",'Basis-Tabelle-Samen'!J174,"-garden-to-go-lite-finnish.jpg")),
IF($C$1="Französisch - FR",HYPERLINK(CONCATENATE("https://www.saflax.de/0-WVK-Retail/Bilder-Pictures/SAFLAX-",'Basis-Tabelle-Samen'!N174,"-",'Basis-Tabelle-Samen'!J174,"-garden-to-go-lite-french.jpg")),
IF($C$1="Griechisch - GR",HYPERLINK(CONCATENATE("https://www.saflax.de/0-WVK-Retail/Bilder-Pictures/SAFLAX-",'Basis-Tabelle-Samen'!N174,"-",'Basis-Tabelle-Samen'!J174,"-garden-to-go-lite-greek.jpg")),
IF($C$1="Irisch - IE",HYPERLINK(CONCATENATE("https://www.saflax.de/0-WVK-Retail/Bilder-Pictures/SAFLAX-",'Basis-Tabelle-Samen'!N174,"-",'Basis-Tabelle-Samen'!J174,"-garden-to-go-lite-irish.jpg")),
IF($C$1="Isländisch - IS",HYPERLINK(CONCATENATE("https://www.saflax.de/0-WVK-Retail/Bilder-Pictures/SAFLAX-",'Basis-Tabelle-Samen'!N174,"-",'Basis-Tabelle-Samen'!J174,"-garden-to-go-lite-icelandic.jpg")),
IF($C$1="Italienisch - IT",HYPERLINK(CONCATENATE("https://www.saflax.de/0-WVK-Retail/Bilder-Pictures/SAFLAX-",'Basis-Tabelle-Samen'!N174,"-",'Basis-Tabelle-Samen'!J174,"-garden-to-go-lite-italian.jpg")),
IF($C$1="Japanisch - JP",HYPERLINK(CONCATENATE("https://www.saflax.de/0-WVK-Retail/Bilder-Pictures/SAFLAX-",'Basis-Tabelle-Samen'!N174,"-",'Basis-Tabelle-Samen'!J174,"-garden-to-go-lite-japanese.jpg")),
IF($C$1="Kroatisch - HR",HYPERLINK(CONCATENATE("https://www.saflax.de/0-WVK-Retail/Bilder-Pictures/SAFLAX-",'Basis-Tabelle-Samen'!N174,"-",'Basis-Tabelle-Samen'!J174,"-garden-to-go-lite-croatian.jpg")),
IF($C$1="Lettisch - LV",HYPERLINK(CONCATENATE("https://www.saflax.de/0-WVK-Retail/Bilder-Pictures/SAFLAX-",'Basis-Tabelle-Samen'!N174,"-",'Basis-Tabelle-Samen'!J174,"-garden-to-go-lite-latvian.jpg")),
IF($C$1="Litauisch - LT",HYPERLINK(CONCATENATE("https://www.saflax.de/0-WVK-Retail/Bilder-Pictures/SAFLAX-",'Basis-Tabelle-Samen'!N174,"-",'Basis-Tabelle-Samen'!J174,"-garden-to-go-lite-lithuanian.jpg")),
IF($C$1="Maltesisch - MT",HYPERLINK(CONCATENATE("https://www.saflax.de/0-WVK-Retail/Bilder-Pictures/SAFLAX-",'Basis-Tabelle-Samen'!N174,"-",'Basis-Tabelle-Samen'!J174,"-garden-to-go-lite-maltese.jpg")),
IF($C$1="Niederländisch - NL",HYPERLINK(CONCATENATE("https://www.saflax.de/0-WVK-Retail/Bilder-Pictures/SAFLAX-",'Basis-Tabelle-Samen'!N174,"-",'Basis-Tabelle-Samen'!J174,"-garden-to-go-lite-dutch.jpg")),
IF($C$1="Norwegisch - NO",HYPERLINK(CONCATENATE("https://www.saflax.de/0-WVK-Retail/Bilder-Pictures/SAFLAX-",'Basis-Tabelle-Samen'!N174,"-",'Basis-Tabelle-Samen'!J174,"-garden-to-go-lite-nowegian.jpg")),
IF($C$1="Polnisch - PL",HYPERLINK(CONCATENATE("https://www.saflax.de/0-WVK-Retail/Bilder-Pictures/SAFLAX-",'Basis-Tabelle-Samen'!N174,"-",'Basis-Tabelle-Samen'!J174,"-garden-to-go-lite-polish.jpg")),
IF($C$1="Portugiesisch - PT",HYPERLINK(CONCATENATE("https://www.saflax.de/0-WVK-Retail/Bilder-Pictures/SAFLAX-",'Basis-Tabelle-Samen'!N174,"-",'Basis-Tabelle-Samen'!J174,"-garden-to-go-lite-portuguese.jpg")),
IF($C$1="Rumänisch - RO",HYPERLINK(CONCATENATE("https://www.saflax.de/0-WVK-Retail/Bilder-Pictures/SAFLAX-",'Basis-Tabelle-Samen'!N174,"-",'Basis-Tabelle-Samen'!J174,"-garden-to-go-lite-romanian.jpg")),
IF($C$1="Schwedisch - SE",HYPERLINK(CONCATENATE("https://www.saflax.de/0-WVK-Retail/Bilder-Pictures/SAFLAX-",'Basis-Tabelle-Samen'!N174,"-",'Basis-Tabelle-Samen'!J174,"-garden-to-go-lite-swedish.jpg")),
IF($C$1="Slowakisch - SK",HYPERLINK(CONCATENATE("https://www.saflax.de/0-WVK-Retail/Bilder-Pictures/SAFLAX-",'Basis-Tabelle-Samen'!N174,"-",'Basis-Tabelle-Samen'!J174,"-garden-to-go-lite-slovak.jpg")),
IF($C$1="Slowenisch - SI",HYPERLINK(CONCATENATE("https://www.saflax.de/0-WVK-Retail/Bilder-Pictures/SAFLAX-",'Basis-Tabelle-Samen'!N174,"-",'Basis-Tabelle-Samen'!J174,"-garden-to-go-lite-slovenian.jpg")),
IF($C$1="Spanisch - ES",HYPERLINK(CONCATENATE("https://www.saflax.de/0-WVK-Retail/Bilder-Pictures/SAFLAX-",'Basis-Tabelle-Samen'!N174,"-",'Basis-Tabelle-Samen'!J174,"-garden-to-go-lite-spanish.jpg")),
IF($C$1="Tschechisch - CZ",HYPERLINK(CONCATENATE("https://www.saflax.de/0-WVK-Retail/Bilder-Pictures/SAFLAX-",'Basis-Tabelle-Samen'!N174,"-",'Basis-Tabelle-Samen'!J174,"-garden-to-go-lite-czech.jpg")),
IF($C$1="Türkisch - TR",HYPERLINK(CONCATENATE("https://www.saflax.de/0-WVK-Retail/Bilder-Pictures/SAFLAX-",'Basis-Tabelle-Samen'!N174,"-",'Basis-Tabelle-Samen'!J174,"-garden-to-go-lite-turkish.jpg")),
IF($C$1="Ungarisch - HU",HYPERLINK(CONCATENATE("https://www.saflax.de/0-WVK-Retail/Bilder-Pictures/SAFLAX-",'Basis-Tabelle-Samen'!N174,"-",'Basis-Tabelle-Samen'!J174,"-garden-to-go-lite-hungarian.jpg")),
" ACHTUNG")))))))))))))))))))))))))))))</f>
        <v>https://www.saflax.de/0-WVK-Retail/Bilder-Pictures/SAFLAX-88671-brassica-oleracea-garden-to-go-lite-english.jpg</v>
      </c>
      <c r="AO139" s="330" t="str">
        <f>IF(J139&lt;1,"",
IF($C$1="Bulgarisch - BG",HYPERLINK(CONCATENATE("https://www.saflax.de/0-WVK-Retail/Bilder-Pictures/SAFLAX-",'Basis-Tabelle-Samen'!Q174,"-",'Basis-Tabelle-Samen'!J174,"-garden-to-go-bulgarian.jpg")),
IF($C$1="Dänisch - DK",HYPERLINK(CONCATENATE("https://www.saflax.de/0-WVK-Retail/Bilder-Pictures/SAFLAX-",'Basis-Tabelle-Samen'!Q174,"-",'Basis-Tabelle-Samen'!J174,"-garden-to-go-danish.jpg")),
IF($C$1="Deutsch - DE",HYPERLINK(CONCATENATE("https://www.saflax.de/0-WVK-Retail/Bilder-Pictures/SAFLAX-",'Basis-Tabelle-Samen'!Q174,"-",'Basis-Tabelle-Samen'!J174,"-garden-to-go-german.jpg")),
IF($C$1="Englisch - UK",HYPERLINK(CONCATENATE("https://www.saflax.de/0-WVK-Retail/Bilder-Pictures/SAFLAX-",'Basis-Tabelle-Samen'!Q174,"-",'Basis-Tabelle-Samen'!J174,"-garden-to-go-english.jpg")),
IF($C$1="Estnisch - EE",HYPERLINK(CONCATENATE("https://www.saflax.de/0-WVK-Retail/Bilder-Pictures/SAFLAX-",'Basis-Tabelle-Samen'!Q174,"-",'Basis-Tabelle-Samen'!J174,"-garden-to-go-estonian.jpg")),
IF($C$1="Finnisch - FI",HYPERLINK(CONCATENATE("https://www.saflax.de/0-WVK-Retail/Bilder-Pictures/SAFLAX-",'Basis-Tabelle-Samen'!Q174,"-",'Basis-Tabelle-Samen'!J174,"-garden-to-go-finnish.jpg")),
IF($C$1="Französisch - FR",HYPERLINK(CONCATENATE("https://www.saflax.de/0-WVK-Retail/Bilder-Pictures/SAFLAX-",'Basis-Tabelle-Samen'!Q174,"-",'Basis-Tabelle-Samen'!J174,"-garden-to-go-french.jpg")),
IF($C$1="Griechisch - GR",HYPERLINK(CONCATENATE("https://www.saflax.de/0-WVK-Retail/Bilder-Pictures/SAFLAX-",'Basis-Tabelle-Samen'!Q174,"-",'Basis-Tabelle-Samen'!J174,"-garden-to-go-greek.jpg")),
IF($C$1="Irisch - IE",HYPERLINK(CONCATENATE("https://www.saflax.de/0-WVK-Retail/Bilder-Pictures/SAFLAX-",'Basis-Tabelle-Samen'!Q174,"-",'Basis-Tabelle-Samen'!J174,"-garden-to-go-irish.jpg")),
IF($C$1="Isländisch - IS",HYPERLINK(CONCATENATE("https://www.saflax.de/0-WVK-Retail/Bilder-Pictures/SAFLAX-",'Basis-Tabelle-Samen'!Q174,"-",'Basis-Tabelle-Samen'!J174,"-garden-to-go-icelandic.jpg")),
IF($C$1="Italienisch - IT",HYPERLINK(CONCATENATE("https://www.saflax.de/0-WVK-Retail/Bilder-Pictures/SAFLAX-",'Basis-Tabelle-Samen'!Q174,"-",'Basis-Tabelle-Samen'!J174,"-garden-to-go-italian.jpg")),
IF($C$1="Japanisch - JP",HYPERLINK(CONCATENATE("https://www.saflax.de/0-WVK-Retail/Bilder-Pictures/SAFLAX-",'Basis-Tabelle-Samen'!Q174,"-",'Basis-Tabelle-Samen'!J174,"-garden-to-go-japanese.jpg")),
IF($C$1="Kroatisch - HR",HYPERLINK(CONCATENATE("https://www.saflax.de/0-WVK-Retail/Bilder-Pictures/SAFLAX-",'Basis-Tabelle-Samen'!Q174,"-",'Basis-Tabelle-Samen'!J174,"-garden-to-go-croatian.jpg")),
IF($C$1="Lettisch - LV",HYPERLINK(CONCATENATE("https://www.saflax.de/0-WVK-Retail/Bilder-Pictures/SAFLAX-",'Basis-Tabelle-Samen'!Q174,"-",'Basis-Tabelle-Samen'!J174,"-garden-to-go-latvian.jpg")),
IF($C$1="Litauisch - LT",HYPERLINK(CONCATENATE("https://www.saflax.de/0-WVK-Retail/Bilder-Pictures/SAFLAX-",'Basis-Tabelle-Samen'!Q174,"-",'Basis-Tabelle-Samen'!J174,"-garden-to-go-lithuanian.jpg")),
IF($C$1="Maltesisch - MT",HYPERLINK(CONCATENATE("https://www.saflax.de/0-WVK-Retail/Bilder-Pictures/SAFLAX-",'Basis-Tabelle-Samen'!Q174,"-",'Basis-Tabelle-Samen'!J174,"-garden-to-go-maltese.jpg")),
IF($C$1="Niederländisch - NL",HYPERLINK(CONCATENATE("https://www.saflax.de/0-WVK-Retail/Bilder-Pictures/SAFLAX-",'Basis-Tabelle-Samen'!Q174,"-",'Basis-Tabelle-Samen'!J174,"-garden-to-go-dutch.jpg")),
IF($C$1="Norwegisch - NO",HYPERLINK(CONCATENATE("https://www.saflax.de/0-WVK-Retail/Bilder-Pictures/SAFLAX-",'Basis-Tabelle-Samen'!Q174,"-",'Basis-Tabelle-Samen'!J174,"-garden-to-go-nowegian.jpg")),
IF($C$1="Polnisch - PL",HYPERLINK(CONCATENATE("https://www.saflax.de/0-WVK-Retail/Bilder-Pictures/SAFLAX-",'Basis-Tabelle-Samen'!Q174,"-",'Basis-Tabelle-Samen'!J174,"-garden-to-go-polish.jpg")),
IF($C$1="Portugiesisch - PT",HYPERLINK(CONCATENATE("https://www.saflax.de/0-WVK-Retail/Bilder-Pictures/SAFLAX-",'Basis-Tabelle-Samen'!Q174,"-",'Basis-Tabelle-Samen'!J174,"-garden-to-go-portuguese.jpg")),
IF($C$1="Rumänisch - RO",HYPERLINK(CONCATENATE("https://www.saflax.de/0-WVK-Retail/Bilder-Pictures/SAFLAX-",'Basis-Tabelle-Samen'!Q174,"-",'Basis-Tabelle-Samen'!J174,"-garden-to-go-romanian.jpg")),
IF($C$1="Schwedisch - SE",HYPERLINK(CONCATENATE("https://www.saflax.de/0-WVK-Retail/Bilder-Pictures/SAFLAX-",'Basis-Tabelle-Samen'!Q174,"-",'Basis-Tabelle-Samen'!J174,"-garden-to-go-swedish.jpg")),
IF($C$1="Slowakisch - SK",HYPERLINK(CONCATENATE("https://www.saflax.de/0-WVK-Retail/Bilder-Pictures/SAFLAX-",'Basis-Tabelle-Samen'!Q174,"-",'Basis-Tabelle-Samen'!J174,"-garden-to-go-slovak.jpg")),
IF($C$1="Slowenisch - SI",HYPERLINK(CONCATENATE("https://www.saflax.de/0-WVK-Retail/Bilder-Pictures/SAFLAX-",'Basis-Tabelle-Samen'!Q174,"-",'Basis-Tabelle-Samen'!J174,"-garden-to-go-slovenian.jpg")),
IF($C$1="Spanisch - ES",HYPERLINK(CONCATENATE("https://www.saflax.de/0-WVK-Retail/Bilder-Pictures/SAFLAX-",'Basis-Tabelle-Samen'!Q174,"-",'Basis-Tabelle-Samen'!J174,"-garden-to-go-spanish.jpg")),
IF($C$1="Tschechisch - CZ",HYPERLINK(CONCATENATE("https://www.saflax.de/0-WVK-Retail/Bilder-Pictures/SAFLAX-",'Basis-Tabelle-Samen'!Q174,"-",'Basis-Tabelle-Samen'!J174,"-garden-to-go-czech.jpg")),
IF($C$1="Türkisch - TR",HYPERLINK(CONCATENATE("https://www.saflax.de/0-WVK-Retail/Bilder-Pictures/SAFLAX-",'Basis-Tabelle-Samen'!Q174,"-",'Basis-Tabelle-Samen'!J174,"-garden-to-go-turkish.jpg")),
IF($C$1="Ungarisch - HU",HYPERLINK(CONCATENATE("https://www.saflax.de/0-WVK-Retail/Bilder-Pictures/SAFLAX-",'Basis-Tabelle-Samen'!Q174,"-",'Basis-Tabelle-Samen'!J174,"-garden-to-go-hungarian.jpg")),
" ACHTUNG")))))))))))))))))))))))))))))</f>
        <v>https://www.saflax.de/0-WVK-Retail/Bilder-Pictures/SAFLAX-58671-brassica-oleracea-garden-to-go-english.jpg</v>
      </c>
      <c r="AP139" s="330" t="str">
        <f>IF(K139&lt;1,"",
IF($C$1="Bulgarisch - BG",HYPERLINK(CONCATENATE("https://www.saflax.de/0-WVK-Retail/Bilder-Pictures/SAFLAX-",'Basis-Tabelle-Samen'!T174,"-",'Basis-Tabelle-Samen'!J174,"-cultivation-set-bulgarian.jpg")),
IF($C$1="Dänisch - DK",HYPERLINK(CONCATENATE("https://www.saflax.de/0-WVK-Retail/Bilder-Pictures/SAFLAX-",'Basis-Tabelle-Samen'!T174,"-",'Basis-Tabelle-Samen'!J174,"-cultivation-set-danish.jpg")),
IF($C$1="Deutsch - DE",HYPERLINK(CONCATENATE("https://www.saflax.de/0-WVK-Retail/Bilder-Pictures/SAFLAX-",'Basis-Tabelle-Samen'!T174,"-",'Basis-Tabelle-Samen'!J174,"-cultivation-set-german.jpg")),
IF($C$1="Englisch - UK",HYPERLINK(CONCATENATE("https://www.saflax.de/0-WVK-Retail/Bilder-Pictures/SAFLAX-",'Basis-Tabelle-Samen'!T174,"-",'Basis-Tabelle-Samen'!J174,"-cultivation-set-english.jpg")),
IF($C$1="Estnisch - EE",HYPERLINK(CONCATENATE("https://www.saflax.de/0-WVK-Retail/Bilder-Pictures/SAFLAX-",'Basis-Tabelle-Samen'!T174,"-",'Basis-Tabelle-Samen'!J174,"-cultivation-set-estonian.jpg")),
IF($C$1="Finnisch - FI",HYPERLINK(CONCATENATE("https://www.saflax.de/0-WVK-Retail/Bilder-Pictures/SAFLAX-",'Basis-Tabelle-Samen'!T174,"-",'Basis-Tabelle-Samen'!J174,"-cultivation-set-finnish.jpg")),
IF($C$1="Französisch - FR",HYPERLINK(CONCATENATE("https://www.saflax.de/0-WVK-Retail/Bilder-Pictures/SAFLAX-",'Basis-Tabelle-Samen'!T174,"-",'Basis-Tabelle-Samen'!J174,"-cultivation-set-french.jpg")),
IF($C$1="Griechisch - GR",HYPERLINK(CONCATENATE("https://www.saflax.de/0-WVK-Retail/Bilder-Pictures/SAFLAX-",'Basis-Tabelle-Samen'!T174,"-",'Basis-Tabelle-Samen'!J174,"-cultivation-set-greek.jpg")),
IF($C$1="Irisch - IE",HYPERLINK(CONCATENATE("https://www.saflax.de/0-WVK-Retail/Bilder-Pictures/SAFLAX-",'Basis-Tabelle-Samen'!T174,"-",'Basis-Tabelle-Samen'!J174,"-cultivation-set-irish.jpg")),
IF($C$1="Isländisch - IS",HYPERLINK(CONCATENATE("https://www.saflax.de/0-WVK-Retail/Bilder-Pictures/SAFLAX-",'Basis-Tabelle-Samen'!T174,"-",'Basis-Tabelle-Samen'!J174,"-cultivation-set-icelandic.jpg")),
IF($C$1="Italienisch - IT",HYPERLINK(CONCATENATE("https://www.saflax.de/0-WVK-Retail/Bilder-Pictures/SAFLAX-",'Basis-Tabelle-Samen'!T174,"-",'Basis-Tabelle-Samen'!J174,"-cultivation-set-italian.jpg")),
IF($C$1="Japanisch - JP",HYPERLINK(CONCATENATE("https://www.saflax.de/0-WVK-Retail/Bilder-Pictures/SAFLAX-",'Basis-Tabelle-Samen'!T174,"-",'Basis-Tabelle-Samen'!J174,"-cultivation-set-japanese.jpg")),
IF($C$1="Kroatisch - HR",HYPERLINK(CONCATENATE("https://www.saflax.de/0-WVK-Retail/Bilder-Pictures/SAFLAX-",'Basis-Tabelle-Samen'!T174,"-",'Basis-Tabelle-Samen'!J174,"-cultivation-set-croatian.jpg")),
IF($C$1="Lettisch - LV",HYPERLINK(CONCATENATE("https://www.saflax.de/0-WVK-Retail/Bilder-Pictures/SAFLAX-",'Basis-Tabelle-Samen'!T174,"-",'Basis-Tabelle-Samen'!J174,"-cultivation-set-latvian.jpg")),
IF($C$1="Litauisch - LT",HYPERLINK(CONCATENATE("https://www.saflax.de/0-WVK-Retail/Bilder-Pictures/SAFLAX-",'Basis-Tabelle-Samen'!T174,"-",'Basis-Tabelle-Samen'!J174,"-cultivation-set-lithuanian.jpg")),
IF($C$1="Maltesisch - MT",HYPERLINK(CONCATENATE("https://www.saflax.de/0-WVK-Retail/Bilder-Pictures/SAFLAX-",'Basis-Tabelle-Samen'!T174,"-",'Basis-Tabelle-Samen'!J174,"-cultivation-set-maltese.jpg")),
IF($C$1="Niederländisch - NL",HYPERLINK(CONCATENATE("https://www.saflax.de/0-WVK-Retail/Bilder-Pictures/SAFLAX-",'Basis-Tabelle-Samen'!T174,"-",'Basis-Tabelle-Samen'!J174,"-cultivation-set-dutch.jpg")),
IF($C$1="Norwegisch - NO",HYPERLINK(CONCATENATE("https://www.saflax.de/0-WVK-Retail/Bilder-Pictures/SAFLAX-",'Basis-Tabelle-Samen'!T174,"-",'Basis-Tabelle-Samen'!J174,"-cultivation-set-nowegian.jpg")),
IF($C$1="Polnisch - PL",HYPERLINK(CONCATENATE("https://www.saflax.de/0-WVK-Retail/Bilder-Pictures/SAFLAX-",'Basis-Tabelle-Samen'!T174,"-",'Basis-Tabelle-Samen'!J174,"-cultivation-set-polish.jpg")),
IF($C$1="Portugiesisch - PT",HYPERLINK(CONCATENATE("https://www.saflax.de/0-WVK-Retail/Bilder-Pictures/SAFLAX-",'Basis-Tabelle-Samen'!T174,"-",'Basis-Tabelle-Samen'!J174,"-cultivation-set-portuguese.jpg")),
IF($C$1="Rumänisch - RO",HYPERLINK(CONCATENATE("https://www.saflax.de/0-WVK-Retail/Bilder-Pictures/SAFLAX-",'Basis-Tabelle-Samen'!T174,"-",'Basis-Tabelle-Samen'!J174,"-cultivation-set-romanian.jpg")),
IF($C$1="Schwedisch - SE",HYPERLINK(CONCATENATE("https://www.saflax.de/0-WVK-Retail/Bilder-Pictures/SAFLAX-",'Basis-Tabelle-Samen'!T174,"-",'Basis-Tabelle-Samen'!J174,"-cultivation-set-swedish.jpg")),
IF($C$1="Slowakisch - SK",HYPERLINK(CONCATENATE("https://www.saflax.de/0-WVK-Retail/Bilder-Pictures/SAFLAX-",'Basis-Tabelle-Samen'!T174,"-",'Basis-Tabelle-Samen'!J174,"-cultivation-set-slovak.jpg")),
IF($C$1="Slowenisch - SI",HYPERLINK(CONCATENATE("https://www.saflax.de/0-WVK-Retail/Bilder-Pictures/SAFLAX-",'Basis-Tabelle-Samen'!T174,"-",'Basis-Tabelle-Samen'!J174,"-cultivation-set-slovenian.jpg")),
IF($C$1="Spanisch - ES",HYPERLINK(CONCATENATE("https://www.saflax.de/0-WVK-Retail/Bilder-Pictures/SAFLAX-",'Basis-Tabelle-Samen'!T174,"-",'Basis-Tabelle-Samen'!J174,"-cultivation-set-spanish.jpg")),
IF($C$1="Tschechisch - CZ",HYPERLINK(CONCATENATE("https://www.saflax.de/0-WVK-Retail/Bilder-Pictures/SAFLAX-",'Basis-Tabelle-Samen'!T174,"-",'Basis-Tabelle-Samen'!J174,"-cultivation-set-czech.jpg")),
IF($C$1="Türkisch - TR",HYPERLINK(CONCATENATE("https://www.saflax.de/0-WVK-Retail/Bilder-Pictures/SAFLAX-",'Basis-Tabelle-Samen'!T174,"-",'Basis-Tabelle-Samen'!J174,"-cultivation-set-turkish.jpg")),
IF($C$1="Ungarisch - HU",HYPERLINK(CONCATENATE("https://www.saflax.de/0-WVK-Retail/Bilder-Pictures/SAFLAX-",'Basis-Tabelle-Samen'!T174,"-",'Basis-Tabelle-Samen'!J174,"-cultivation-set-hungarian.jpg")),
" ACHTUNG")))))))))))))))))))))))))))))</f>
        <v>https://www.saflax.de/0-WVK-Retail/Bilder-Pictures/SAFLAX-38671-brassica-oleracea-cultivation-set-english.jpg</v>
      </c>
      <c r="AQ139" s="330" t="str">
        <f>IF(L139&lt;1,"",
IF($C$1="Bulgarisch - BG",HYPERLINK(CONCATENATE("https://www.saflax.de/0-WVK-Retail/Bilder-Pictures/SAFLAX-",'Basis-Tabelle-Samen'!W174,"-",'Basis-Tabelle-Samen'!J174,"-garden-in-the-bag-bulgarian.jpg")),
IF($C$1="Dänisch - DK",HYPERLINK(CONCATENATE("https://www.saflax.de/0-WVK-Retail/Bilder-Pictures/SAFLAX-",'Basis-Tabelle-Samen'!W174,"-",'Basis-Tabelle-Samen'!J174,"-garden-in-the-bag-danish.jpg")),
IF($C$1="Deutsch - DE",HYPERLINK(CONCATENATE("https://www.saflax.de/0-WVK-Retail/Bilder-Pictures/SAFLAX-",'Basis-Tabelle-Samen'!W174,"-",'Basis-Tabelle-Samen'!J174,"-garden-in-the-bag-german.jpg")),
IF($C$1="Englisch - UK",HYPERLINK(CONCATENATE("https://www.saflax.de/0-WVK-Retail/Bilder-Pictures/SAFLAX-",'Basis-Tabelle-Samen'!W174,"-",'Basis-Tabelle-Samen'!J174,"-garden-in-the-bag-english.jpg")),
IF($C$1="Estnisch - EE",HYPERLINK(CONCATENATE("https://www.saflax.de/0-WVK-Retail/Bilder-Pictures/SAFLAX-",'Basis-Tabelle-Samen'!W174,"-",'Basis-Tabelle-Samen'!J174,"-garden-in-the-bag-estonian.jpg")),
IF($C$1="Finnisch - FI",HYPERLINK(CONCATENATE("https://www.saflax.de/0-WVK-Retail/Bilder-Pictures/SAFLAX-",'Basis-Tabelle-Samen'!W174,"-",'Basis-Tabelle-Samen'!J174,"-garden-in-the-bag-finnish.jpg")),
IF($C$1="Französisch - FR",HYPERLINK(CONCATENATE("https://www.saflax.de/0-WVK-Retail/Bilder-Pictures/SAFLAX-",'Basis-Tabelle-Samen'!W174,"-",'Basis-Tabelle-Samen'!J174,"-garden-in-the-bag-french.jpg")),
IF($C$1="Griechisch - GR",HYPERLINK(CONCATENATE("https://www.saflax.de/0-WVK-Retail/Bilder-Pictures/SAFLAX-",'Basis-Tabelle-Samen'!W174,"-",'Basis-Tabelle-Samen'!J174,"-garden-in-the-bag-greek.jpg")),
IF($C$1="Irisch - IE",HYPERLINK(CONCATENATE("https://www.saflax.de/0-WVK-Retail/Bilder-Pictures/SAFLAX-",'Basis-Tabelle-Samen'!W174,"-",'Basis-Tabelle-Samen'!J174,"-garden-in-the-bag-irish.jpg")),
IF($C$1="Isländisch - IS",HYPERLINK(CONCATENATE("https://www.saflax.de/0-WVK-Retail/Bilder-Pictures/SAFLAX-",'Basis-Tabelle-Samen'!W174,"-",'Basis-Tabelle-Samen'!J174,"-garden-in-the-bag-icelandic.jpg")),
IF($C$1="Italienisch - IT",HYPERLINK(CONCATENATE("https://www.saflax.de/0-WVK-Retail/Bilder-Pictures/SAFLAX-",'Basis-Tabelle-Samen'!W174,"-",'Basis-Tabelle-Samen'!J174,"-garden-in-the-bag-italian.jpg")),
IF($C$1="Japanisch - JP",HYPERLINK(CONCATENATE("https://www.saflax.de/0-WVK-Retail/Bilder-Pictures/SAFLAX-",'Basis-Tabelle-Samen'!W174,"-",'Basis-Tabelle-Samen'!J174,"-garden-in-the-bag-japanese.jpg")),
IF($C$1="Kroatisch - HR",HYPERLINK(CONCATENATE("https://www.saflax.de/0-WVK-Retail/Bilder-Pictures/SAFLAX-",'Basis-Tabelle-Samen'!W174,"-",'Basis-Tabelle-Samen'!J174,"-garden-in-the-bag-croatian.jpg")),
IF($C$1="Lettisch - LV",HYPERLINK(CONCATENATE("https://www.saflax.de/0-WVK-Retail/Bilder-Pictures/SAFLAX-",'Basis-Tabelle-Samen'!W174,"-",'Basis-Tabelle-Samen'!J174,"-garden-in-the-bag-latvian.jpg")),
IF($C$1="Litauisch - LT",HYPERLINK(CONCATENATE("https://www.saflax.de/0-WVK-Retail/Bilder-Pictures/SAFLAX-",'Basis-Tabelle-Samen'!W174,"-",'Basis-Tabelle-Samen'!J174,"-garden-in-the-bag-lithuanian.jpg")),
IF($C$1="Maltesisch - MT",HYPERLINK(CONCATENATE("https://www.saflax.de/0-WVK-Retail/Bilder-Pictures/SAFLAX-",'Basis-Tabelle-Samen'!W174,"-",'Basis-Tabelle-Samen'!J174,"-garden-in-the-bag-maltese.jpg")),
IF($C$1="Niederländisch - NL",HYPERLINK(CONCATENATE("https://www.saflax.de/0-WVK-Retail/Bilder-Pictures/SAFLAX-",'Basis-Tabelle-Samen'!W174,"-",'Basis-Tabelle-Samen'!J174,"-garden-in-the-bag-dutch.jpg")),
IF($C$1="Norwegisch - NO",HYPERLINK(CONCATENATE("https://www.saflax.de/0-WVK-Retail/Bilder-Pictures/SAFLAX-",'Basis-Tabelle-Samen'!W174,"-",'Basis-Tabelle-Samen'!J174,"-garden-in-the-bag-nowegian.jpg")),
IF($C$1="Polnisch - PL",HYPERLINK(CONCATENATE("https://www.saflax.de/0-WVK-Retail/Bilder-Pictures/SAFLAX-",'Basis-Tabelle-Samen'!W174,"-",'Basis-Tabelle-Samen'!J174,"-garden-in-the-bag-polish.jpg")),
IF($C$1="Portugiesisch - PT",HYPERLINK(CONCATENATE("https://www.saflax.de/0-WVK-Retail/Bilder-Pictures/SAFLAX-",'Basis-Tabelle-Samen'!W174,"-",'Basis-Tabelle-Samen'!J174,"-garden-in-the-bag-portuguese.jpg")),
IF($C$1="Rumänisch - RO",HYPERLINK(CONCATENATE("https://www.saflax.de/0-WVK-Retail/Bilder-Pictures/SAFLAX-",'Basis-Tabelle-Samen'!W174,"-",'Basis-Tabelle-Samen'!J174,"-garden-in-the-bag-romanian.jpg")),
IF($C$1="Schwedisch - SE",HYPERLINK(CONCATENATE("https://www.saflax.de/0-WVK-Retail/Bilder-Pictures/SAFLAX-",'Basis-Tabelle-Samen'!W174,"-",'Basis-Tabelle-Samen'!J174,"-garden-in-the-bag-swedish.jpg")),
IF($C$1="Slowakisch - SK",HYPERLINK(CONCATENATE("https://www.saflax.de/0-WVK-Retail/Bilder-Pictures/SAFLAX-",'Basis-Tabelle-Samen'!W174,"-",'Basis-Tabelle-Samen'!J174,"-garden-in-the-bag-slovak.jpg")),
IF($C$1="Slowenisch - SI",HYPERLINK(CONCATENATE("https://www.saflax.de/0-WVK-Retail/Bilder-Pictures/SAFLAX-",'Basis-Tabelle-Samen'!W174,"-",'Basis-Tabelle-Samen'!J174,"-garden-in-the-bag-slovenian.jpg")),
IF($C$1="Spanisch - ES",HYPERLINK(CONCATENATE("https://www.saflax.de/0-WVK-Retail/Bilder-Pictures/SAFLAX-",'Basis-Tabelle-Samen'!W174,"-",'Basis-Tabelle-Samen'!J174,"-garden-in-the-bag-spanish.jpg")),
IF($C$1="Tschechisch - CZ",HYPERLINK(CONCATENATE("https://www.saflax.de/0-WVK-Retail/Bilder-Pictures/SAFLAX-",'Basis-Tabelle-Samen'!W174,"-",'Basis-Tabelle-Samen'!J174,"-garden-in-the-bag-czech.jpg")),
IF($C$1="Türkisch - TR",HYPERLINK(CONCATENATE("https://www.saflax.de/0-WVK-Retail/Bilder-Pictures/SAFLAX-",'Basis-Tabelle-Samen'!W174,"-",'Basis-Tabelle-Samen'!J174,"-garden-in-the-bag-turkish.jpg")),
IF($C$1="Ungarisch - HU",HYPERLINK(CONCATENATE("https://www.saflax.de/0-WVK-Retail/Bilder-Pictures/SAFLAX-",'Basis-Tabelle-Samen'!W174,"-",'Basis-Tabelle-Samen'!J174,"-garden-in-the-bag-hungarian.jpg")),
" ACHTUNG")))))))))))))))))))))))))))))</f>
        <v>https://www.saflax.de/0-WVK-Retail/Bilder-Pictures/SAFLAX-68671-brassica-oleracea-garden-in-the-bag-english.jpg</v>
      </c>
    </row>
    <row r="140" spans="1:43" ht="17.100000000000001" customHeight="1" x14ac:dyDescent="0.2">
      <c r="A140" s="318" t="str">
        <f>IF('Basis-Tabelle-Samen'!A176="","",IF($C$1="Deutsch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40" s="319" t="str">
        <f>'Basis-Tabelle-Samen'!I176</f>
        <v>Brassica oleracea var. sabellica</v>
      </c>
      <c r="C140" s="316" t="str">
        <f>IF($C$1="Bulgarisch - BG",'Basis-Tabelle-Samen'!Z176,
IF($C$1="Dänisch - DK",'Basis-Tabelle-Samen'!AA176,
IF($C$1="Deutsch - DE",'Basis-Tabelle-Samen'!AB176,
IF($C$1="Englisch - UK",'Basis-Tabelle-Samen'!AC176,
IF($C$1="Estnisch - EE",'Basis-Tabelle-Samen'!AD176,
IF($C$1="Finnisch - FI",'Basis-Tabelle-Samen'!AE176,
IF($C$1="Französisch - FR",'Basis-Tabelle-Samen'!AF176,
IF($C$1="Griechisch - GR",'Basis-Tabelle-Samen'!AG176,
IF($C$1="Irisch - IE",'Basis-Tabelle-Samen'!AH176,
IF($C$1="Isländisch - IS",'Basis-Tabelle-Samen'!AI176,
IF($C$1="Italienisch - IT",'Basis-Tabelle-Samen'!AJ176,
IF($C$1="Japanisch - JP",'Basis-Tabelle-Samen'!AK176,
IF($C$1="Kroatisch - HR",'Basis-Tabelle-Samen'!AL176,
IF($C$1="Lettisch - LV",'Basis-Tabelle-Samen'!AM176,
IF($C$1="Litauisch - LT",'Basis-Tabelle-Samen'!AN176,
IF($C$1="Maltesisch - MT",'Basis-Tabelle-Samen'!AO176,
IF($C$1="Niederländisch - NL",'Basis-Tabelle-Samen'!AP176,
IF($C$1="Norwegisch - NO",'Basis-Tabelle-Samen'!AQ176,
IF($C$1="Polnisch - PL",'Basis-Tabelle-Samen'!AR176,
IF($C$1="Portugiesisch - PT",'Basis-Tabelle-Samen'!AS176,
IF($C$1="Rumänisch - RO",'Basis-Tabelle-Samen'!AT176,
IF($C$1="Schwedisch - SE",'Basis-Tabelle-Samen'!AU176,
IF($C$1="Slowakisch - SK",'Basis-Tabelle-Samen'!AV176,
IF($C$1="Slowenisch - SI",'Basis-Tabelle-Samen'!AW176,
IF($C$1="Spanisch - ES",'Basis-Tabelle-Samen'!AX176,
IF($C$1="Tschechisch - CZ",'Basis-Tabelle-Samen'!AY176,
IF($C$1="Türkisch - TR",'Basis-Tabelle-Samen'!AZ176,
IF($C$1="Ungarisch - HU",'Basis-Tabelle-Samen'!BA176,
" ACHTUNG"))))))))))))))))))))))))))))</f>
        <v>Organic - Kale - Redbor</v>
      </c>
      <c r="D140" s="320">
        <f>'Basis-Tabelle-Samen'!F176</f>
        <v>50</v>
      </c>
      <c r="E140" s="321" t="str">
        <f>'Basis-Tabelle-Samen'!H176</f>
        <v>7 %</v>
      </c>
      <c r="F140" s="322" t="str">
        <f>IF('Basis-Tabelle-Samen'!G176="","",'Basis-Tabelle-Samen'!G176)</f>
        <v>02</v>
      </c>
      <c r="G140" s="320">
        <f>'Basis-Tabelle-Samen'!C176</f>
        <v>18682</v>
      </c>
      <c r="H140" s="323">
        <f>'Basis-Tabelle-Samen'!D176</f>
        <v>4055473186825</v>
      </c>
      <c r="I140" s="324">
        <f>'Basis-Tabelle-Samen'!E176</f>
        <v>2.0499999999999998</v>
      </c>
      <c r="J140" s="325">
        <f t="shared" si="2"/>
        <v>12</v>
      </c>
      <c r="K140" s="326">
        <f>'Basis-Tabelle-Samen'!K176</f>
        <v>78682</v>
      </c>
      <c r="L140" s="323">
        <f>'Basis-Tabelle-Samen'!L176</f>
        <v>4055473786827</v>
      </c>
      <c r="M140" s="324">
        <f>'Basis-Tabelle-Samen'!M176</f>
        <v>2.4500000000000002</v>
      </c>
      <c r="N140" s="326">
        <f>IF(K140&lt;1,"",'3'!$I$15)</f>
        <v>15</v>
      </c>
      <c r="O140" s="327">
        <f>IF(K140&lt;1,"",'3'!$J$11)</f>
        <v>90</v>
      </c>
      <c r="P140" s="326">
        <f>'Basis-Tabelle-Samen'!N176</f>
        <v>88682</v>
      </c>
      <c r="Q140" s="323">
        <f>'Basis-Tabelle-Samen'!O176</f>
        <v>4055473886824</v>
      </c>
      <c r="R140" s="328">
        <f>'Basis-Tabelle-Samen'!P176</f>
        <v>3.75</v>
      </c>
      <c r="S140" s="326">
        <f>IF(R140&lt;1,"",'3'!$M$15)</f>
        <v>18</v>
      </c>
      <c r="T140" s="327">
        <f>IF(R140&lt;1,"",'3'!$N$11)</f>
        <v>72</v>
      </c>
      <c r="U140" s="326">
        <f>'Basis-Tabelle-Samen'!Q176</f>
        <v>58682</v>
      </c>
      <c r="V140" s="323">
        <f>'Basis-Tabelle-Samen'!R176</f>
        <v>4055473586823</v>
      </c>
      <c r="W140" s="324">
        <f>'Basis-Tabelle-Samen'!S176</f>
        <v>4.95</v>
      </c>
      <c r="X140" s="326">
        <f>IF(U140&lt;1,"",'3'!$Q$15)</f>
        <v>6</v>
      </c>
      <c r="Y140" s="327">
        <f>IF(U140&lt;1,"",'3'!$R$11)</f>
        <v>24</v>
      </c>
      <c r="Z140" s="326">
        <f>'Basis-Tabelle-Samen'!T176</f>
        <v>38682</v>
      </c>
      <c r="AA140" s="323">
        <f>'Basis-Tabelle-Samen'!U176</f>
        <v>4055473386829</v>
      </c>
      <c r="AB140" s="324">
        <f>'Basis-Tabelle-Samen'!V176</f>
        <v>6.75</v>
      </c>
      <c r="AC140" s="326">
        <f>IF(Z140&lt;1,"",'3'!$U$15)</f>
        <v>6</v>
      </c>
      <c r="AD140" s="327">
        <f>IF(Z140&lt;1,"",'3'!$V$11)</f>
        <v>24</v>
      </c>
      <c r="AE140" s="326">
        <f>'Basis-Tabelle-Samen'!W176</f>
        <v>68682</v>
      </c>
      <c r="AF140" s="323">
        <f>'Basis-Tabelle-Samen'!X176</f>
        <v>4055473686820</v>
      </c>
      <c r="AG140" s="324">
        <f>'Basis-Tabelle-Samen'!Y176</f>
        <v>2.95</v>
      </c>
      <c r="AH140" s="326">
        <f>IF(AE140&lt;1,"",'3'!$Y$15)</f>
        <v>8</v>
      </c>
      <c r="AI140" s="327">
        <f>IF(AE140&lt;1,"",'3'!$Z$11)</f>
        <v>64</v>
      </c>
      <c r="AJ140" s="315"/>
      <c r="AK140" s="316" t="str">
        <f>IF(G140&lt;1,"",
IF($C$1="Bulgarisch - BG",HYPERLINK(CONCATENATE("https://www.saflax.de/0-WVK-Retail/Bilder-Pictures/SAFLAX-",'Basis-Tabelle-Samen'!C176,"-",'Basis-Tabelle-Samen'!J176,"-seed-package-front-cr-bulgarian.jpg")),
IF($C$1="Dänisch - DK",HYPERLINK(CONCATENATE("https://www.saflax.de/0-WVK-Retail/Bilder-Pictures/SAFLAX-",'Basis-Tabelle-Samen'!C176,"-",'Basis-Tabelle-Samen'!J176,"-seed-package-front-cr-danish.jpg")),
IF($C$1="Deutsch - DE",HYPERLINK(CONCATENATE("https://www.saflax.de/0-WVK-Retail/Bilder-Pictures/SAFLAX-",'Basis-Tabelle-Samen'!C176,"-",'Basis-Tabelle-Samen'!J176,"-seed-package-front-cr-german.jpg")),
IF($C$1="Englisch - UK",HYPERLINK(CONCATENATE("https://www.saflax.de/0-WVK-Retail/Bilder-Pictures/SAFLAX-",'Basis-Tabelle-Samen'!C176,"-",'Basis-Tabelle-Samen'!J176,"-seed-package-front-cr-english.jpg")),
IF($C$1="Estnisch - EE",HYPERLINK(CONCATENATE("https://www.saflax.de/0-WVK-Retail/Bilder-Pictures/SAFLAX-",'Basis-Tabelle-Samen'!C176,"-",'Basis-Tabelle-Samen'!J176,"-seed-package-front-cr-estonian.jpg")),
IF($C$1="Finnisch - FI",HYPERLINK(CONCATENATE("https://www.saflax.de/0-WVK-Retail/Bilder-Pictures/SAFLAX-",'Basis-Tabelle-Samen'!C176,"-",'Basis-Tabelle-Samen'!J176,"-seed-package-front-cr-finnish.jpg")),
IF($C$1="Französisch - FR",HYPERLINK(CONCATENATE("https://www.saflax.de/0-WVK-Retail/Bilder-Pictures/SAFLAX-",'Basis-Tabelle-Samen'!C176,"-",'Basis-Tabelle-Samen'!J176,"-seed-package-front-cr-french.jpg")),
IF($C$1="Griechisch - GR",HYPERLINK(CONCATENATE("https://www.saflax.de/0-WVK-Retail/Bilder-Pictures/SAFLAX-",'Basis-Tabelle-Samen'!C176,"-",'Basis-Tabelle-Samen'!J176,"-seed-package-front-cr-greek.jpg")),
IF($C$1="Irisch - IE",HYPERLINK(CONCATENATE("https://www.saflax.de/0-WVK-Retail/Bilder-Pictures/SAFLAX-",'Basis-Tabelle-Samen'!C176,"-",'Basis-Tabelle-Samen'!J176,"-seed-package-front-cr-irish.jpg")),
IF($C$1="Isländisch - IS",HYPERLINK(CONCATENATE("https://www.saflax.de/0-WVK-Retail/Bilder-Pictures/SAFLAX-",'Basis-Tabelle-Samen'!C176,"-",'Basis-Tabelle-Samen'!J176,"-seed-package-front-cr-icelandic.jpg")),
IF($C$1="Italienisch - IT",HYPERLINK(CONCATENATE("https://www.saflax.de/0-WVK-Retail/Bilder-Pictures/SAFLAX-",'Basis-Tabelle-Samen'!C176,"-",'Basis-Tabelle-Samen'!J176,"-seed-package-front-cr-italian.jpg")),
IF($C$1="Japanisch - JP",HYPERLINK(CONCATENATE("https://www.saflax.de/0-WVK-Retail/Bilder-Pictures/SAFLAX-",'Basis-Tabelle-Samen'!C176,"-",'Basis-Tabelle-Samen'!J176,"-seed-package-front-cr-japanese.jpg")),
IF($C$1="Kroatisch - HR",HYPERLINK(CONCATENATE("https://www.saflax.de/0-WVK-Retail/Bilder-Pictures/SAFLAX-",'Basis-Tabelle-Samen'!C176,"-",'Basis-Tabelle-Samen'!J176,"-seed-package-front-cr-croatian.jpg")),
IF($C$1="Lettisch - LV",HYPERLINK(CONCATENATE("https://www.saflax.de/0-WVK-Retail/Bilder-Pictures/SAFLAX-",'Basis-Tabelle-Samen'!C176,"-",'Basis-Tabelle-Samen'!J176,"-seed-package-front-cr-latvian.jpg")),
IF($C$1="Litauisch - LT",HYPERLINK(CONCATENATE("https://www.saflax.de/0-WVK-Retail/Bilder-Pictures/SAFLAX-",'Basis-Tabelle-Samen'!C176,"-",'Basis-Tabelle-Samen'!J176,"-seed-package-front-cr-lithuanian.jpg")),
IF($C$1="Maltesisch - MT",HYPERLINK(CONCATENATE("https://www.saflax.de/0-WVK-Retail/Bilder-Pictures/SAFLAX-",'Basis-Tabelle-Samen'!C176,"-",'Basis-Tabelle-Samen'!J176,"-seed-package-front-cr-maltese.jpg")),
IF($C$1="Niederländisch - NL",HYPERLINK(CONCATENATE("https://www.saflax.de/0-WVK-Retail/Bilder-Pictures/SAFLAX-",'Basis-Tabelle-Samen'!C176,"-",'Basis-Tabelle-Samen'!J176,"-seed-package-front-cr-dutch.jpg")),
IF($C$1="Norwegisch - NO",HYPERLINK(CONCATENATE("https://www.saflax.de/0-WVK-Retail/Bilder-Pictures/SAFLAX-",'Basis-Tabelle-Samen'!C176,"-",'Basis-Tabelle-Samen'!J176,"-seed-package-front-cr-nowegian.jpg")),
IF($C$1="Polnisch - PL",HYPERLINK(CONCATENATE("https://www.saflax.de/0-WVK-Retail/Bilder-Pictures/SAFLAX-",'Basis-Tabelle-Samen'!C176,"-",'Basis-Tabelle-Samen'!J176,"-seed-package-front-cr-polish.jpg")),
IF($C$1="Portugiesisch - PT",HYPERLINK(CONCATENATE("https://www.saflax.de/0-WVK-Retail/Bilder-Pictures/SAFLAX-",'Basis-Tabelle-Samen'!C176,"-",'Basis-Tabelle-Samen'!J176,"-seed-package-front-cr-portuguese.jpg")),
IF($C$1="Rumänisch - RO",HYPERLINK(CONCATENATE("https://www.saflax.de/0-WVK-Retail/Bilder-Pictures/SAFLAX-",'Basis-Tabelle-Samen'!C176,"-",'Basis-Tabelle-Samen'!J176,"-seed-package-front-cr-romanian.jpg")),
IF($C$1="Schwedisch - SE",HYPERLINK(CONCATENATE("https://www.saflax.de/0-WVK-Retail/Bilder-Pictures/SAFLAX-",'Basis-Tabelle-Samen'!C176,"-",'Basis-Tabelle-Samen'!J176,"-seed-package-front-cr-swedish.jpg")),
IF($C$1="Slowakisch - SK",HYPERLINK(CONCATENATE("https://www.saflax.de/0-WVK-Retail/Bilder-Pictures/SAFLAX-",'Basis-Tabelle-Samen'!C176,"-",'Basis-Tabelle-Samen'!J176,"-seed-package-front-cr-slovak.jpg")),
IF($C$1="Slowenisch - SI",HYPERLINK(CONCATENATE("https://www.saflax.de/0-WVK-Retail/Bilder-Pictures/SAFLAX-",'Basis-Tabelle-Samen'!C176,"-",'Basis-Tabelle-Samen'!J176,"-seed-package-front-cr-slovenian.jpg")),
IF($C$1="Spanisch - ES",HYPERLINK(CONCATENATE("https://www.saflax.de/0-WVK-Retail/Bilder-Pictures/SAFLAX-",'Basis-Tabelle-Samen'!C176,"-",'Basis-Tabelle-Samen'!J176,"-seed-package-front-cr-spanish.jpg")),
IF($C$1="Tschechisch - CZ",HYPERLINK(CONCATENATE("https://www.saflax.de/0-WVK-Retail/Bilder-Pictures/SAFLAX-",'Basis-Tabelle-Samen'!C176,"-",'Basis-Tabelle-Samen'!J176,"-seed-package-front-cr-czech.jpg")),
IF($C$1="Türkisch - TR",HYPERLINK(CONCATENATE("https://www.saflax.de/0-WVK-Retail/Bilder-Pictures/SAFLAX-",'Basis-Tabelle-Samen'!C176,"-",'Basis-Tabelle-Samen'!J176,"-seed-package-front-cr-turkish.jpg")),
IF($C$1="Ungarisch - HU",HYPERLINK(CONCATENATE("https://www.saflax.de/0-WVK-Retail/Bilder-Pictures/SAFLAX-",'Basis-Tabelle-Samen'!C176,"-",'Basis-Tabelle-Samen'!J176,"-seed-package-front-cr-hungarian.jpg")),
" ACHTUNG")))))))))))))))))))))))))))))</f>
        <v>https://www.saflax.de/0-WVK-Retail/Bilder-Pictures/SAFLAX-18682-brassica-oleracea-seed-package-front-cr-english.jpg</v>
      </c>
      <c r="AL140" s="330" t="str">
        <f>IF(G140&lt;1,"",
IF($C$1="Bulgarisch - BG",HYPERLINK(CONCATENATE("https://www.saflax.de/0-WVK-Retail/Bilder-Pictures/SAFLAX-",'Basis-Tabelle-Samen'!C176,"-",'Basis-Tabelle-Samen'!J176,"-seed-package-back-cr-bulgarian.jpg")),
IF($C$1="Dänisch - DK",HYPERLINK(CONCATENATE("https://www.saflax.de/0-WVK-Retail/Bilder-Pictures/SAFLAX-",'Basis-Tabelle-Samen'!C176,"-",'Basis-Tabelle-Samen'!J176,"-seed-package-back-cr-danish.jpg")),
IF($C$1="Deutsch - DE",HYPERLINK(CONCATENATE("https://www.saflax.de/0-WVK-Retail/Bilder-Pictures/SAFLAX-",'Basis-Tabelle-Samen'!C176,"-",'Basis-Tabelle-Samen'!J176,"-seed-package-back-cr-german.jpg")),
IF($C$1="Englisch - UK",HYPERLINK(CONCATENATE("https://www.saflax.de/0-WVK-Retail/Bilder-Pictures/SAFLAX-",'Basis-Tabelle-Samen'!C176,"-",'Basis-Tabelle-Samen'!J176,"-seed-package-back-cr-english.jpg")),
IF($C$1="Estnisch - EE",HYPERLINK(CONCATENATE("https://www.saflax.de/0-WVK-Retail/Bilder-Pictures/SAFLAX-",'Basis-Tabelle-Samen'!C176,"-",'Basis-Tabelle-Samen'!J176,"-seed-package-back-cr-estonian.jpg")),
IF($C$1="Finnisch - FI",HYPERLINK(CONCATENATE("https://www.saflax.de/0-WVK-Retail/Bilder-Pictures/SAFLAX-",'Basis-Tabelle-Samen'!C176,"-",'Basis-Tabelle-Samen'!J176,"-seed-package-back-cr-finnish.jpg")),
IF($C$1="Französisch - FR",HYPERLINK(CONCATENATE("https://www.saflax.de/0-WVK-Retail/Bilder-Pictures/SAFLAX-",'Basis-Tabelle-Samen'!C176,"-",'Basis-Tabelle-Samen'!J176,"-seed-package-back-cr-french.jpg")),
IF($C$1="Griechisch - GR",HYPERLINK(CONCATENATE("https://www.saflax.de/0-WVK-Retail/Bilder-Pictures/SAFLAX-",'Basis-Tabelle-Samen'!C176,"-",'Basis-Tabelle-Samen'!J176,"-seed-package-back-cr-greek.jpg")),
IF($C$1="Irisch - IE",HYPERLINK(CONCATENATE("https://www.saflax.de/0-WVK-Retail/Bilder-Pictures/SAFLAX-",'Basis-Tabelle-Samen'!C176,"-",'Basis-Tabelle-Samen'!J176,"-seed-package-back-cr-irish.jpg")),
IF($C$1="Isländisch - IS",HYPERLINK(CONCATENATE("https://www.saflax.de/0-WVK-Retail/Bilder-Pictures/SAFLAX-",'Basis-Tabelle-Samen'!C176,"-",'Basis-Tabelle-Samen'!J176,"-seed-package-back-cr-icelandic.jpg")),
IF($C$1="Italienisch - IT",HYPERLINK(CONCATENATE("https://www.saflax.de/0-WVK-Retail/Bilder-Pictures/SAFLAX-",'Basis-Tabelle-Samen'!C176,"-",'Basis-Tabelle-Samen'!J176,"-seed-package-back-cr-italian.jpg")),
IF($C$1="Japanisch - JP",HYPERLINK(CONCATENATE("https://www.saflax.de/0-WVK-Retail/Bilder-Pictures/SAFLAX-",'Basis-Tabelle-Samen'!C176,"-",'Basis-Tabelle-Samen'!J176,"-seed-package-back-cr-japanese.jpg")),
IF($C$1="Kroatisch - HR",HYPERLINK(CONCATENATE("https://www.saflax.de/0-WVK-Retail/Bilder-Pictures/SAFLAX-",'Basis-Tabelle-Samen'!C176,"-",'Basis-Tabelle-Samen'!J176,"-seed-package-back-cr-croatian.jpg")),
IF($C$1="Lettisch - LV",HYPERLINK(CONCATENATE("https://www.saflax.de/0-WVK-Retail/Bilder-Pictures/SAFLAX-",'Basis-Tabelle-Samen'!C176,"-",'Basis-Tabelle-Samen'!J176,"-seed-package-back-cr-latvian.jpg")),
IF($C$1="Litauisch - LT",HYPERLINK(CONCATENATE("https://www.saflax.de/0-WVK-Retail/Bilder-Pictures/SAFLAX-",'Basis-Tabelle-Samen'!C176,"-",'Basis-Tabelle-Samen'!J176,"-seed-package-back-cr-lithuanian.jpg")),
IF($C$1="Maltesisch - MT",HYPERLINK(CONCATENATE("https://www.saflax.de/0-WVK-Retail/Bilder-Pictures/SAFLAX-",'Basis-Tabelle-Samen'!C176,"-",'Basis-Tabelle-Samen'!J176,"-seed-package-back-cr-maltese.jpg")),
IF($C$1="Niederländisch - NL",HYPERLINK(CONCATENATE("https://www.saflax.de/0-WVK-Retail/Bilder-Pictures/SAFLAX-",'Basis-Tabelle-Samen'!C176,"-",'Basis-Tabelle-Samen'!J176,"-seed-package-back-cr-dutch.jpg")),
IF($C$1="Norwegisch - NO",HYPERLINK(CONCATENATE("https://www.saflax.de/0-WVK-Retail/Bilder-Pictures/SAFLAX-",'Basis-Tabelle-Samen'!C176,"-",'Basis-Tabelle-Samen'!J176,"-seed-package-back-cr-nowegian.jpg")),
IF($C$1="Polnisch - PL",HYPERLINK(CONCATENATE("https://www.saflax.de/0-WVK-Retail/Bilder-Pictures/SAFLAX-",'Basis-Tabelle-Samen'!C176,"-",'Basis-Tabelle-Samen'!J176,"-seed-package-back-cr-polish.jpg")),
IF($C$1="Portugiesisch - PT",HYPERLINK(CONCATENATE("https://www.saflax.de/0-WVK-Retail/Bilder-Pictures/SAFLAX-",'Basis-Tabelle-Samen'!C176,"-",'Basis-Tabelle-Samen'!J176,"-seed-package-back-cr-portuguese.jpg")),
IF($C$1="Rumänisch - RO",HYPERLINK(CONCATENATE("https://www.saflax.de/0-WVK-Retail/Bilder-Pictures/SAFLAX-",'Basis-Tabelle-Samen'!C176,"-",'Basis-Tabelle-Samen'!J176,"-seed-package-back-cr-romanian.jpg")),
IF($C$1="Schwedisch - SE",HYPERLINK(CONCATENATE("https://www.saflax.de/0-WVK-Retail/Bilder-Pictures/SAFLAX-",'Basis-Tabelle-Samen'!C176,"-",'Basis-Tabelle-Samen'!J176,"-seed-package-back-cr-swedish.jpg")),
IF($C$1="Slowakisch - SK",HYPERLINK(CONCATENATE("https://www.saflax.de/0-WVK-Retail/Bilder-Pictures/SAFLAX-",'Basis-Tabelle-Samen'!C176,"-",'Basis-Tabelle-Samen'!J176,"-seed-package-back-cr-slovak.jpg")),
IF($C$1="Slowenisch - SI",HYPERLINK(CONCATENATE("https://www.saflax.de/0-WVK-Retail/Bilder-Pictures/SAFLAX-",'Basis-Tabelle-Samen'!C176,"-",'Basis-Tabelle-Samen'!J176,"-seed-package-back-cr-slovenian.jpg")),
IF($C$1="Spanisch - ES",HYPERLINK(CONCATENATE("https://www.saflax.de/0-WVK-Retail/Bilder-Pictures/SAFLAX-",'Basis-Tabelle-Samen'!C176,"-",'Basis-Tabelle-Samen'!J176,"-seed-package-back-cr-spanish.jpg")),
IF($C$1="Tschechisch - CZ",HYPERLINK(CONCATENATE("https://www.saflax.de/0-WVK-Retail/Bilder-Pictures/SAFLAX-",'Basis-Tabelle-Samen'!C176,"-",'Basis-Tabelle-Samen'!J176,"-seed-package-back-cr-czech.jpg")),
IF($C$1="Türkisch - TR",HYPERLINK(CONCATENATE("https://www.saflax.de/0-WVK-Retail/Bilder-Pictures/SAFLAX-",'Basis-Tabelle-Samen'!C176,"-",'Basis-Tabelle-Samen'!J176,"-seed-package-back-cr-turkish.jpg")),
IF($C$1="Ungarisch - HU",HYPERLINK(CONCATENATE("https://www.saflax.de/0-WVK-Retail/Bilder-Pictures/SAFLAX-",'Basis-Tabelle-Samen'!C176,"-",'Basis-Tabelle-Samen'!J176,"-seed-package-back-cr-hungarian.jpg")),
" ACHTUNG")))))))))))))))))))))))))))))</f>
        <v>https://www.saflax.de/0-WVK-Retail/Bilder-Pictures/SAFLAX-18682-brassica-oleracea-seed-package-back-cr-english.jpg</v>
      </c>
      <c r="AM140" s="330" t="str">
        <f>IF(H140&lt;1,"",
IF($C$1="Bulgarisch - BG",HYPERLINK(CONCATENATE("https://www.saflax.de/0-WVK-Retail/Bilder-Pictures/SAFLAX-",'Basis-Tabelle-Samen'!K176,"-",'Basis-Tabelle-Samen'!J176,"-garden-to-go-mini-bulgarian.jpg")),
IF($C$1="Dänisch - DK",HYPERLINK(CONCATENATE("https://www.saflax.de/0-WVK-Retail/Bilder-Pictures/SAFLAX-",'Basis-Tabelle-Samen'!K176,"-",'Basis-Tabelle-Samen'!J176,"-garden-to-go-mini-danish.jpg")),
IF($C$1="Deutsch - DE",HYPERLINK(CONCATENATE("https://www.saflax.de/0-WVK-Retail/Bilder-Pictures/SAFLAX-",'Basis-Tabelle-Samen'!K176,"-",'Basis-Tabelle-Samen'!J176,"-garden-to-go-mini-german.jpg")),
IF($C$1="Englisch - UK",HYPERLINK(CONCATENATE("https://www.saflax.de/0-WVK-Retail/Bilder-Pictures/SAFLAX-",'Basis-Tabelle-Samen'!K176,"-",'Basis-Tabelle-Samen'!J176,"-garden-to-go-mini-english.jpg")),
IF($C$1="Estnisch - EE",HYPERLINK(CONCATENATE("https://www.saflax.de/0-WVK-Retail/Bilder-Pictures/SAFLAX-",'Basis-Tabelle-Samen'!K176,"-",'Basis-Tabelle-Samen'!J176,"-garden-to-go-mini-estonian.jpg")),
IF($C$1="Finnisch - FI",HYPERLINK(CONCATENATE("https://www.saflax.de/0-WVK-Retail/Bilder-Pictures/SAFLAX-",'Basis-Tabelle-Samen'!K176,"-",'Basis-Tabelle-Samen'!J176,"-garden-to-go-mini-finnish.jpg")),
IF($C$1="Französisch - FR",HYPERLINK(CONCATENATE("https://www.saflax.de/0-WVK-Retail/Bilder-Pictures/SAFLAX-",'Basis-Tabelle-Samen'!K176,"-",'Basis-Tabelle-Samen'!J176,"-garden-to-go-mini-french.jpg")),
IF($C$1="Griechisch - GR",HYPERLINK(CONCATENATE("https://www.saflax.de/0-WVK-Retail/Bilder-Pictures/SAFLAX-",'Basis-Tabelle-Samen'!K176,"-",'Basis-Tabelle-Samen'!J176,"-garden-to-go-mini-greek.jpg")),
IF($C$1="Irisch - IE",HYPERLINK(CONCATENATE("https://www.saflax.de/0-WVK-Retail/Bilder-Pictures/SAFLAX-",'Basis-Tabelle-Samen'!K176,"-",'Basis-Tabelle-Samen'!J176,"-garden-to-go-mini-irish.jpg")),
IF($C$1="Isländisch - IS",HYPERLINK(CONCATENATE("https://www.saflax.de/0-WVK-Retail/Bilder-Pictures/SAFLAX-",'Basis-Tabelle-Samen'!K176,"-",'Basis-Tabelle-Samen'!J176,"-garden-to-go-mini-icelandic.jpg")),
IF($C$1="Italienisch - IT",HYPERLINK(CONCATENATE("https://www.saflax.de/0-WVK-Retail/Bilder-Pictures/SAFLAX-",'Basis-Tabelle-Samen'!K176,"-",'Basis-Tabelle-Samen'!J176,"-garden-to-go-mini-italian.jpg")),
IF($C$1="Japanisch - JP",HYPERLINK(CONCATENATE("https://www.saflax.de/0-WVK-Retail/Bilder-Pictures/SAFLAX-",'Basis-Tabelle-Samen'!K176,"-",'Basis-Tabelle-Samen'!J176,"-garden-to-go-mini-japanese.jpg")),
IF($C$1="Kroatisch - HR",HYPERLINK(CONCATENATE("https://www.saflax.de/0-WVK-Retail/Bilder-Pictures/SAFLAX-",'Basis-Tabelle-Samen'!K176,"-",'Basis-Tabelle-Samen'!J176,"-garden-to-go-mini-croatian.jpg")),
IF($C$1="Lettisch - LV",HYPERLINK(CONCATENATE("https://www.saflax.de/0-WVK-Retail/Bilder-Pictures/SAFLAX-",'Basis-Tabelle-Samen'!K176,"-",'Basis-Tabelle-Samen'!J176,"-garden-to-go-mini-latvian.jpg")),
IF($C$1="Litauisch - LT",HYPERLINK(CONCATENATE("https://www.saflax.de/0-WVK-Retail/Bilder-Pictures/SAFLAX-",'Basis-Tabelle-Samen'!K176,"-",'Basis-Tabelle-Samen'!J176,"-garden-to-go-mini-lithuanian.jpg")),
IF($C$1="Maltesisch - MT",HYPERLINK(CONCATENATE("https://www.saflax.de/0-WVK-Retail/Bilder-Pictures/SAFLAX-",'Basis-Tabelle-Samen'!K176,"-",'Basis-Tabelle-Samen'!J176,"-garden-to-go-mini-maltese.jpg")),
IF($C$1="Niederländisch - NL",HYPERLINK(CONCATENATE("https://www.saflax.de/0-WVK-Retail/Bilder-Pictures/SAFLAX-",'Basis-Tabelle-Samen'!K176,"-",'Basis-Tabelle-Samen'!J176,"-garden-to-go-mini-dutch.jpg")),
IF($C$1="Norwegisch - NO",HYPERLINK(CONCATENATE("https://www.saflax.de/0-WVK-Retail/Bilder-Pictures/SAFLAX-",'Basis-Tabelle-Samen'!K176,"-",'Basis-Tabelle-Samen'!J176,"-garden-to-go-mini-nowegian.jpg")),
IF($C$1="Polnisch - PL",HYPERLINK(CONCATENATE("https://www.saflax.de/0-WVK-Retail/Bilder-Pictures/SAFLAX-",'Basis-Tabelle-Samen'!K176,"-",'Basis-Tabelle-Samen'!J176,"-garden-to-go-mini-polish.jpg")),
IF($C$1="Portugiesisch - PT",HYPERLINK(CONCATENATE("https://www.saflax.de/0-WVK-Retail/Bilder-Pictures/SAFLAX-",'Basis-Tabelle-Samen'!K176,"-",'Basis-Tabelle-Samen'!J176,"-garden-to-go-mini-portuguese.jpg")),
IF($C$1="Rumänisch - RO",HYPERLINK(CONCATENATE("https://www.saflax.de/0-WVK-Retail/Bilder-Pictures/SAFLAX-",'Basis-Tabelle-Samen'!K176,"-",'Basis-Tabelle-Samen'!J176,"-garden-to-go-mini-romanian.jpg")),
IF($C$1="Schwedisch - SE",HYPERLINK(CONCATENATE("https://www.saflax.de/0-WVK-Retail/Bilder-Pictures/SAFLAX-",'Basis-Tabelle-Samen'!K176,"-",'Basis-Tabelle-Samen'!J176,"-garden-to-go-mini-swedish.jpg")),
IF($C$1="Slowakisch - SK",HYPERLINK(CONCATENATE("https://www.saflax.de/0-WVK-Retail/Bilder-Pictures/SAFLAX-",'Basis-Tabelle-Samen'!K176,"-",'Basis-Tabelle-Samen'!J176,"-garden-to-go-mini-slovak.jpg")),
IF($C$1="Slowenisch - SI",HYPERLINK(CONCATENATE("https://www.saflax.de/0-WVK-Retail/Bilder-Pictures/SAFLAX-",'Basis-Tabelle-Samen'!K176,"-",'Basis-Tabelle-Samen'!J176,"-garden-to-go-mini-slovenian.jpg")),
IF($C$1="Spanisch - ES",HYPERLINK(CONCATENATE("https://www.saflax.de/0-WVK-Retail/Bilder-Pictures/SAFLAX-",'Basis-Tabelle-Samen'!K176,"-",'Basis-Tabelle-Samen'!J176,"-garden-to-go-mini-spanish.jpg")),
IF($C$1="Tschechisch - CZ",HYPERLINK(CONCATENATE("https://www.saflax.de/0-WVK-Retail/Bilder-Pictures/SAFLAX-",'Basis-Tabelle-Samen'!K176,"-",'Basis-Tabelle-Samen'!J176,"-garden-to-go-mini-czech.jpg")),
IF($C$1="Türkisch - TR",HYPERLINK(CONCATENATE("https://www.saflax.de/0-WVK-Retail/Bilder-Pictures/SAFLAX-",'Basis-Tabelle-Samen'!K176,"-",'Basis-Tabelle-Samen'!J176,"-garden-to-go-mini-turkish.jpg")),
IF($C$1="Ungarisch - HU",HYPERLINK(CONCATENATE("https://www.saflax.de/0-WVK-Retail/Bilder-Pictures/SAFLAX-",'Basis-Tabelle-Samen'!K176,"-",'Basis-Tabelle-Samen'!J176,"-garden-to-go-mini-hungarian.jpg")),
" ACHTUNG")))))))))))))))))))))))))))))</f>
        <v>https://www.saflax.de/0-WVK-Retail/Bilder-Pictures/SAFLAX-78682-brassica-oleracea-garden-to-go-mini-english.jpg</v>
      </c>
      <c r="AN140" s="330" t="str">
        <f>IF(I140&lt;1,"",
IF($C$1="Bulgarisch - BG",HYPERLINK(CONCATENATE("https://www.saflax.de/0-WVK-Retail/Bilder-Pictures/SAFLAX-",'Basis-Tabelle-Samen'!N176,"-",'Basis-Tabelle-Samen'!J176,"-garden-to-go-lite-bulgarian.jpg")),
IF($C$1="Dänisch - DK",HYPERLINK(CONCATENATE("https://www.saflax.de/0-WVK-Retail/Bilder-Pictures/SAFLAX-",'Basis-Tabelle-Samen'!N176,"-",'Basis-Tabelle-Samen'!J176,"-garden-to-go-lite-danish.jpg")),
IF($C$1="Deutsch - DE",HYPERLINK(CONCATENATE("https://www.saflax.de/0-WVK-Retail/Bilder-Pictures/SAFLAX-",'Basis-Tabelle-Samen'!N176,"-",'Basis-Tabelle-Samen'!J176,"-garden-to-go-lite-german.jpg")),
IF($C$1="Englisch - UK",HYPERLINK(CONCATENATE("https://www.saflax.de/0-WVK-Retail/Bilder-Pictures/SAFLAX-",'Basis-Tabelle-Samen'!N176,"-",'Basis-Tabelle-Samen'!J176,"-garden-to-go-lite-english.jpg")),
IF($C$1="Estnisch - EE",HYPERLINK(CONCATENATE("https://www.saflax.de/0-WVK-Retail/Bilder-Pictures/SAFLAX-",'Basis-Tabelle-Samen'!N176,"-",'Basis-Tabelle-Samen'!J176,"-garden-to-go-lite-estonian.jpg")),
IF($C$1="Finnisch - FI",HYPERLINK(CONCATENATE("https://www.saflax.de/0-WVK-Retail/Bilder-Pictures/SAFLAX-",'Basis-Tabelle-Samen'!N176,"-",'Basis-Tabelle-Samen'!J176,"-garden-to-go-lite-finnish.jpg")),
IF($C$1="Französisch - FR",HYPERLINK(CONCATENATE("https://www.saflax.de/0-WVK-Retail/Bilder-Pictures/SAFLAX-",'Basis-Tabelle-Samen'!N176,"-",'Basis-Tabelle-Samen'!J176,"-garden-to-go-lite-french.jpg")),
IF($C$1="Griechisch - GR",HYPERLINK(CONCATENATE("https://www.saflax.de/0-WVK-Retail/Bilder-Pictures/SAFLAX-",'Basis-Tabelle-Samen'!N176,"-",'Basis-Tabelle-Samen'!J176,"-garden-to-go-lite-greek.jpg")),
IF($C$1="Irisch - IE",HYPERLINK(CONCATENATE("https://www.saflax.de/0-WVK-Retail/Bilder-Pictures/SAFLAX-",'Basis-Tabelle-Samen'!N176,"-",'Basis-Tabelle-Samen'!J176,"-garden-to-go-lite-irish.jpg")),
IF($C$1="Isländisch - IS",HYPERLINK(CONCATENATE("https://www.saflax.de/0-WVK-Retail/Bilder-Pictures/SAFLAX-",'Basis-Tabelle-Samen'!N176,"-",'Basis-Tabelle-Samen'!J176,"-garden-to-go-lite-icelandic.jpg")),
IF($C$1="Italienisch - IT",HYPERLINK(CONCATENATE("https://www.saflax.de/0-WVK-Retail/Bilder-Pictures/SAFLAX-",'Basis-Tabelle-Samen'!N176,"-",'Basis-Tabelle-Samen'!J176,"-garden-to-go-lite-italian.jpg")),
IF($C$1="Japanisch - JP",HYPERLINK(CONCATENATE("https://www.saflax.de/0-WVK-Retail/Bilder-Pictures/SAFLAX-",'Basis-Tabelle-Samen'!N176,"-",'Basis-Tabelle-Samen'!J176,"-garden-to-go-lite-japanese.jpg")),
IF($C$1="Kroatisch - HR",HYPERLINK(CONCATENATE("https://www.saflax.de/0-WVK-Retail/Bilder-Pictures/SAFLAX-",'Basis-Tabelle-Samen'!N176,"-",'Basis-Tabelle-Samen'!J176,"-garden-to-go-lite-croatian.jpg")),
IF($C$1="Lettisch - LV",HYPERLINK(CONCATENATE("https://www.saflax.de/0-WVK-Retail/Bilder-Pictures/SAFLAX-",'Basis-Tabelle-Samen'!N176,"-",'Basis-Tabelle-Samen'!J176,"-garden-to-go-lite-latvian.jpg")),
IF($C$1="Litauisch - LT",HYPERLINK(CONCATENATE("https://www.saflax.de/0-WVK-Retail/Bilder-Pictures/SAFLAX-",'Basis-Tabelle-Samen'!N176,"-",'Basis-Tabelle-Samen'!J176,"-garden-to-go-lite-lithuanian.jpg")),
IF($C$1="Maltesisch - MT",HYPERLINK(CONCATENATE("https://www.saflax.de/0-WVK-Retail/Bilder-Pictures/SAFLAX-",'Basis-Tabelle-Samen'!N176,"-",'Basis-Tabelle-Samen'!J176,"-garden-to-go-lite-maltese.jpg")),
IF($C$1="Niederländisch - NL",HYPERLINK(CONCATENATE("https://www.saflax.de/0-WVK-Retail/Bilder-Pictures/SAFLAX-",'Basis-Tabelle-Samen'!N176,"-",'Basis-Tabelle-Samen'!J176,"-garden-to-go-lite-dutch.jpg")),
IF($C$1="Norwegisch - NO",HYPERLINK(CONCATENATE("https://www.saflax.de/0-WVK-Retail/Bilder-Pictures/SAFLAX-",'Basis-Tabelle-Samen'!N176,"-",'Basis-Tabelle-Samen'!J176,"-garden-to-go-lite-nowegian.jpg")),
IF($C$1="Polnisch - PL",HYPERLINK(CONCATENATE("https://www.saflax.de/0-WVK-Retail/Bilder-Pictures/SAFLAX-",'Basis-Tabelle-Samen'!N176,"-",'Basis-Tabelle-Samen'!J176,"-garden-to-go-lite-polish.jpg")),
IF($C$1="Portugiesisch - PT",HYPERLINK(CONCATENATE("https://www.saflax.de/0-WVK-Retail/Bilder-Pictures/SAFLAX-",'Basis-Tabelle-Samen'!N176,"-",'Basis-Tabelle-Samen'!J176,"-garden-to-go-lite-portuguese.jpg")),
IF($C$1="Rumänisch - RO",HYPERLINK(CONCATENATE("https://www.saflax.de/0-WVK-Retail/Bilder-Pictures/SAFLAX-",'Basis-Tabelle-Samen'!N176,"-",'Basis-Tabelle-Samen'!J176,"-garden-to-go-lite-romanian.jpg")),
IF($C$1="Schwedisch - SE",HYPERLINK(CONCATENATE("https://www.saflax.de/0-WVK-Retail/Bilder-Pictures/SAFLAX-",'Basis-Tabelle-Samen'!N176,"-",'Basis-Tabelle-Samen'!J176,"-garden-to-go-lite-swedish.jpg")),
IF($C$1="Slowakisch - SK",HYPERLINK(CONCATENATE("https://www.saflax.de/0-WVK-Retail/Bilder-Pictures/SAFLAX-",'Basis-Tabelle-Samen'!N176,"-",'Basis-Tabelle-Samen'!J176,"-garden-to-go-lite-slovak.jpg")),
IF($C$1="Slowenisch - SI",HYPERLINK(CONCATENATE("https://www.saflax.de/0-WVK-Retail/Bilder-Pictures/SAFLAX-",'Basis-Tabelle-Samen'!N176,"-",'Basis-Tabelle-Samen'!J176,"-garden-to-go-lite-slovenian.jpg")),
IF($C$1="Spanisch - ES",HYPERLINK(CONCATENATE("https://www.saflax.de/0-WVK-Retail/Bilder-Pictures/SAFLAX-",'Basis-Tabelle-Samen'!N176,"-",'Basis-Tabelle-Samen'!J176,"-garden-to-go-lite-spanish.jpg")),
IF($C$1="Tschechisch - CZ",HYPERLINK(CONCATENATE("https://www.saflax.de/0-WVK-Retail/Bilder-Pictures/SAFLAX-",'Basis-Tabelle-Samen'!N176,"-",'Basis-Tabelle-Samen'!J176,"-garden-to-go-lite-czech.jpg")),
IF($C$1="Türkisch - TR",HYPERLINK(CONCATENATE("https://www.saflax.de/0-WVK-Retail/Bilder-Pictures/SAFLAX-",'Basis-Tabelle-Samen'!N176,"-",'Basis-Tabelle-Samen'!J176,"-garden-to-go-lite-turkish.jpg")),
IF($C$1="Ungarisch - HU",HYPERLINK(CONCATENATE("https://www.saflax.de/0-WVK-Retail/Bilder-Pictures/SAFLAX-",'Basis-Tabelle-Samen'!N176,"-",'Basis-Tabelle-Samen'!J176,"-garden-to-go-lite-hungarian.jpg")),
" ACHTUNG")))))))))))))))))))))))))))))</f>
        <v>https://www.saflax.de/0-WVK-Retail/Bilder-Pictures/SAFLAX-88682-brassica-oleracea-garden-to-go-lite-english.jpg</v>
      </c>
      <c r="AO140" s="330" t="str">
        <f>IF(J140&lt;1,"",
IF($C$1="Bulgarisch - BG",HYPERLINK(CONCATENATE("https://www.saflax.de/0-WVK-Retail/Bilder-Pictures/SAFLAX-",'Basis-Tabelle-Samen'!Q176,"-",'Basis-Tabelle-Samen'!J176,"-garden-to-go-bulgarian.jpg")),
IF($C$1="Dänisch - DK",HYPERLINK(CONCATENATE("https://www.saflax.de/0-WVK-Retail/Bilder-Pictures/SAFLAX-",'Basis-Tabelle-Samen'!Q176,"-",'Basis-Tabelle-Samen'!J176,"-garden-to-go-danish.jpg")),
IF($C$1="Deutsch - DE",HYPERLINK(CONCATENATE("https://www.saflax.de/0-WVK-Retail/Bilder-Pictures/SAFLAX-",'Basis-Tabelle-Samen'!Q176,"-",'Basis-Tabelle-Samen'!J176,"-garden-to-go-german.jpg")),
IF($C$1="Englisch - UK",HYPERLINK(CONCATENATE("https://www.saflax.de/0-WVK-Retail/Bilder-Pictures/SAFLAX-",'Basis-Tabelle-Samen'!Q176,"-",'Basis-Tabelle-Samen'!J176,"-garden-to-go-english.jpg")),
IF($C$1="Estnisch - EE",HYPERLINK(CONCATENATE("https://www.saflax.de/0-WVK-Retail/Bilder-Pictures/SAFLAX-",'Basis-Tabelle-Samen'!Q176,"-",'Basis-Tabelle-Samen'!J176,"-garden-to-go-estonian.jpg")),
IF($C$1="Finnisch - FI",HYPERLINK(CONCATENATE("https://www.saflax.de/0-WVK-Retail/Bilder-Pictures/SAFLAX-",'Basis-Tabelle-Samen'!Q176,"-",'Basis-Tabelle-Samen'!J176,"-garden-to-go-finnish.jpg")),
IF($C$1="Französisch - FR",HYPERLINK(CONCATENATE("https://www.saflax.de/0-WVK-Retail/Bilder-Pictures/SAFLAX-",'Basis-Tabelle-Samen'!Q176,"-",'Basis-Tabelle-Samen'!J176,"-garden-to-go-french.jpg")),
IF($C$1="Griechisch - GR",HYPERLINK(CONCATENATE("https://www.saflax.de/0-WVK-Retail/Bilder-Pictures/SAFLAX-",'Basis-Tabelle-Samen'!Q176,"-",'Basis-Tabelle-Samen'!J176,"-garden-to-go-greek.jpg")),
IF($C$1="Irisch - IE",HYPERLINK(CONCATENATE("https://www.saflax.de/0-WVK-Retail/Bilder-Pictures/SAFLAX-",'Basis-Tabelle-Samen'!Q176,"-",'Basis-Tabelle-Samen'!J176,"-garden-to-go-irish.jpg")),
IF($C$1="Isländisch - IS",HYPERLINK(CONCATENATE("https://www.saflax.de/0-WVK-Retail/Bilder-Pictures/SAFLAX-",'Basis-Tabelle-Samen'!Q176,"-",'Basis-Tabelle-Samen'!J176,"-garden-to-go-icelandic.jpg")),
IF($C$1="Italienisch - IT",HYPERLINK(CONCATENATE("https://www.saflax.de/0-WVK-Retail/Bilder-Pictures/SAFLAX-",'Basis-Tabelle-Samen'!Q176,"-",'Basis-Tabelle-Samen'!J176,"-garden-to-go-italian.jpg")),
IF($C$1="Japanisch - JP",HYPERLINK(CONCATENATE("https://www.saflax.de/0-WVK-Retail/Bilder-Pictures/SAFLAX-",'Basis-Tabelle-Samen'!Q176,"-",'Basis-Tabelle-Samen'!J176,"-garden-to-go-japanese.jpg")),
IF($C$1="Kroatisch - HR",HYPERLINK(CONCATENATE("https://www.saflax.de/0-WVK-Retail/Bilder-Pictures/SAFLAX-",'Basis-Tabelle-Samen'!Q176,"-",'Basis-Tabelle-Samen'!J176,"-garden-to-go-croatian.jpg")),
IF($C$1="Lettisch - LV",HYPERLINK(CONCATENATE("https://www.saflax.de/0-WVK-Retail/Bilder-Pictures/SAFLAX-",'Basis-Tabelle-Samen'!Q176,"-",'Basis-Tabelle-Samen'!J176,"-garden-to-go-latvian.jpg")),
IF($C$1="Litauisch - LT",HYPERLINK(CONCATENATE("https://www.saflax.de/0-WVK-Retail/Bilder-Pictures/SAFLAX-",'Basis-Tabelle-Samen'!Q176,"-",'Basis-Tabelle-Samen'!J176,"-garden-to-go-lithuanian.jpg")),
IF($C$1="Maltesisch - MT",HYPERLINK(CONCATENATE("https://www.saflax.de/0-WVK-Retail/Bilder-Pictures/SAFLAX-",'Basis-Tabelle-Samen'!Q176,"-",'Basis-Tabelle-Samen'!J176,"-garden-to-go-maltese.jpg")),
IF($C$1="Niederländisch - NL",HYPERLINK(CONCATENATE("https://www.saflax.de/0-WVK-Retail/Bilder-Pictures/SAFLAX-",'Basis-Tabelle-Samen'!Q176,"-",'Basis-Tabelle-Samen'!J176,"-garden-to-go-dutch.jpg")),
IF($C$1="Norwegisch - NO",HYPERLINK(CONCATENATE("https://www.saflax.de/0-WVK-Retail/Bilder-Pictures/SAFLAX-",'Basis-Tabelle-Samen'!Q176,"-",'Basis-Tabelle-Samen'!J176,"-garden-to-go-nowegian.jpg")),
IF($C$1="Polnisch - PL",HYPERLINK(CONCATENATE("https://www.saflax.de/0-WVK-Retail/Bilder-Pictures/SAFLAX-",'Basis-Tabelle-Samen'!Q176,"-",'Basis-Tabelle-Samen'!J176,"-garden-to-go-polish.jpg")),
IF($C$1="Portugiesisch - PT",HYPERLINK(CONCATENATE("https://www.saflax.de/0-WVK-Retail/Bilder-Pictures/SAFLAX-",'Basis-Tabelle-Samen'!Q176,"-",'Basis-Tabelle-Samen'!J176,"-garden-to-go-portuguese.jpg")),
IF($C$1="Rumänisch - RO",HYPERLINK(CONCATENATE("https://www.saflax.de/0-WVK-Retail/Bilder-Pictures/SAFLAX-",'Basis-Tabelle-Samen'!Q176,"-",'Basis-Tabelle-Samen'!J176,"-garden-to-go-romanian.jpg")),
IF($C$1="Schwedisch - SE",HYPERLINK(CONCATENATE("https://www.saflax.de/0-WVK-Retail/Bilder-Pictures/SAFLAX-",'Basis-Tabelle-Samen'!Q176,"-",'Basis-Tabelle-Samen'!J176,"-garden-to-go-swedish.jpg")),
IF($C$1="Slowakisch - SK",HYPERLINK(CONCATENATE("https://www.saflax.de/0-WVK-Retail/Bilder-Pictures/SAFLAX-",'Basis-Tabelle-Samen'!Q176,"-",'Basis-Tabelle-Samen'!J176,"-garden-to-go-slovak.jpg")),
IF($C$1="Slowenisch - SI",HYPERLINK(CONCATENATE("https://www.saflax.de/0-WVK-Retail/Bilder-Pictures/SAFLAX-",'Basis-Tabelle-Samen'!Q176,"-",'Basis-Tabelle-Samen'!J176,"-garden-to-go-slovenian.jpg")),
IF($C$1="Spanisch - ES",HYPERLINK(CONCATENATE("https://www.saflax.de/0-WVK-Retail/Bilder-Pictures/SAFLAX-",'Basis-Tabelle-Samen'!Q176,"-",'Basis-Tabelle-Samen'!J176,"-garden-to-go-spanish.jpg")),
IF($C$1="Tschechisch - CZ",HYPERLINK(CONCATENATE("https://www.saflax.de/0-WVK-Retail/Bilder-Pictures/SAFLAX-",'Basis-Tabelle-Samen'!Q176,"-",'Basis-Tabelle-Samen'!J176,"-garden-to-go-czech.jpg")),
IF($C$1="Türkisch - TR",HYPERLINK(CONCATENATE("https://www.saflax.de/0-WVK-Retail/Bilder-Pictures/SAFLAX-",'Basis-Tabelle-Samen'!Q176,"-",'Basis-Tabelle-Samen'!J176,"-garden-to-go-turkish.jpg")),
IF($C$1="Ungarisch - HU",HYPERLINK(CONCATENATE("https://www.saflax.de/0-WVK-Retail/Bilder-Pictures/SAFLAX-",'Basis-Tabelle-Samen'!Q176,"-",'Basis-Tabelle-Samen'!J176,"-garden-to-go-hungarian.jpg")),
" ACHTUNG")))))))))))))))))))))))))))))</f>
        <v>https://www.saflax.de/0-WVK-Retail/Bilder-Pictures/SAFLAX-58682-brassica-oleracea-garden-to-go-english.jpg</v>
      </c>
      <c r="AP140" s="330" t="str">
        <f>IF(K140&lt;1,"",
IF($C$1="Bulgarisch - BG",HYPERLINK(CONCATENATE("https://www.saflax.de/0-WVK-Retail/Bilder-Pictures/SAFLAX-",'Basis-Tabelle-Samen'!T176,"-",'Basis-Tabelle-Samen'!J176,"-cultivation-set-bulgarian.jpg")),
IF($C$1="Dänisch - DK",HYPERLINK(CONCATENATE("https://www.saflax.de/0-WVK-Retail/Bilder-Pictures/SAFLAX-",'Basis-Tabelle-Samen'!T176,"-",'Basis-Tabelle-Samen'!J176,"-cultivation-set-danish.jpg")),
IF($C$1="Deutsch - DE",HYPERLINK(CONCATENATE("https://www.saflax.de/0-WVK-Retail/Bilder-Pictures/SAFLAX-",'Basis-Tabelle-Samen'!T176,"-",'Basis-Tabelle-Samen'!J176,"-cultivation-set-german.jpg")),
IF($C$1="Englisch - UK",HYPERLINK(CONCATENATE("https://www.saflax.de/0-WVK-Retail/Bilder-Pictures/SAFLAX-",'Basis-Tabelle-Samen'!T176,"-",'Basis-Tabelle-Samen'!J176,"-cultivation-set-english.jpg")),
IF($C$1="Estnisch - EE",HYPERLINK(CONCATENATE("https://www.saflax.de/0-WVK-Retail/Bilder-Pictures/SAFLAX-",'Basis-Tabelle-Samen'!T176,"-",'Basis-Tabelle-Samen'!J176,"-cultivation-set-estonian.jpg")),
IF($C$1="Finnisch - FI",HYPERLINK(CONCATENATE("https://www.saflax.de/0-WVK-Retail/Bilder-Pictures/SAFLAX-",'Basis-Tabelle-Samen'!T176,"-",'Basis-Tabelle-Samen'!J176,"-cultivation-set-finnish.jpg")),
IF($C$1="Französisch - FR",HYPERLINK(CONCATENATE("https://www.saflax.de/0-WVK-Retail/Bilder-Pictures/SAFLAX-",'Basis-Tabelle-Samen'!T176,"-",'Basis-Tabelle-Samen'!J176,"-cultivation-set-french.jpg")),
IF($C$1="Griechisch - GR",HYPERLINK(CONCATENATE("https://www.saflax.de/0-WVK-Retail/Bilder-Pictures/SAFLAX-",'Basis-Tabelle-Samen'!T176,"-",'Basis-Tabelle-Samen'!J176,"-cultivation-set-greek.jpg")),
IF($C$1="Irisch - IE",HYPERLINK(CONCATENATE("https://www.saflax.de/0-WVK-Retail/Bilder-Pictures/SAFLAX-",'Basis-Tabelle-Samen'!T176,"-",'Basis-Tabelle-Samen'!J176,"-cultivation-set-irish.jpg")),
IF($C$1="Isländisch - IS",HYPERLINK(CONCATENATE("https://www.saflax.de/0-WVK-Retail/Bilder-Pictures/SAFLAX-",'Basis-Tabelle-Samen'!T176,"-",'Basis-Tabelle-Samen'!J176,"-cultivation-set-icelandic.jpg")),
IF($C$1="Italienisch - IT",HYPERLINK(CONCATENATE("https://www.saflax.de/0-WVK-Retail/Bilder-Pictures/SAFLAX-",'Basis-Tabelle-Samen'!T176,"-",'Basis-Tabelle-Samen'!J176,"-cultivation-set-italian.jpg")),
IF($C$1="Japanisch - JP",HYPERLINK(CONCATENATE("https://www.saflax.de/0-WVK-Retail/Bilder-Pictures/SAFLAX-",'Basis-Tabelle-Samen'!T176,"-",'Basis-Tabelle-Samen'!J176,"-cultivation-set-japanese.jpg")),
IF($C$1="Kroatisch - HR",HYPERLINK(CONCATENATE("https://www.saflax.de/0-WVK-Retail/Bilder-Pictures/SAFLAX-",'Basis-Tabelle-Samen'!T176,"-",'Basis-Tabelle-Samen'!J176,"-cultivation-set-croatian.jpg")),
IF($C$1="Lettisch - LV",HYPERLINK(CONCATENATE("https://www.saflax.de/0-WVK-Retail/Bilder-Pictures/SAFLAX-",'Basis-Tabelle-Samen'!T176,"-",'Basis-Tabelle-Samen'!J176,"-cultivation-set-latvian.jpg")),
IF($C$1="Litauisch - LT",HYPERLINK(CONCATENATE("https://www.saflax.de/0-WVK-Retail/Bilder-Pictures/SAFLAX-",'Basis-Tabelle-Samen'!T176,"-",'Basis-Tabelle-Samen'!J176,"-cultivation-set-lithuanian.jpg")),
IF($C$1="Maltesisch - MT",HYPERLINK(CONCATENATE("https://www.saflax.de/0-WVK-Retail/Bilder-Pictures/SAFLAX-",'Basis-Tabelle-Samen'!T176,"-",'Basis-Tabelle-Samen'!J176,"-cultivation-set-maltese.jpg")),
IF($C$1="Niederländisch - NL",HYPERLINK(CONCATENATE("https://www.saflax.de/0-WVK-Retail/Bilder-Pictures/SAFLAX-",'Basis-Tabelle-Samen'!T176,"-",'Basis-Tabelle-Samen'!J176,"-cultivation-set-dutch.jpg")),
IF($C$1="Norwegisch - NO",HYPERLINK(CONCATENATE("https://www.saflax.de/0-WVK-Retail/Bilder-Pictures/SAFLAX-",'Basis-Tabelle-Samen'!T176,"-",'Basis-Tabelle-Samen'!J176,"-cultivation-set-nowegian.jpg")),
IF($C$1="Polnisch - PL",HYPERLINK(CONCATENATE("https://www.saflax.de/0-WVK-Retail/Bilder-Pictures/SAFLAX-",'Basis-Tabelle-Samen'!T176,"-",'Basis-Tabelle-Samen'!J176,"-cultivation-set-polish.jpg")),
IF($C$1="Portugiesisch - PT",HYPERLINK(CONCATENATE("https://www.saflax.de/0-WVK-Retail/Bilder-Pictures/SAFLAX-",'Basis-Tabelle-Samen'!T176,"-",'Basis-Tabelle-Samen'!J176,"-cultivation-set-portuguese.jpg")),
IF($C$1="Rumänisch - RO",HYPERLINK(CONCATENATE("https://www.saflax.de/0-WVK-Retail/Bilder-Pictures/SAFLAX-",'Basis-Tabelle-Samen'!T176,"-",'Basis-Tabelle-Samen'!J176,"-cultivation-set-romanian.jpg")),
IF($C$1="Schwedisch - SE",HYPERLINK(CONCATENATE("https://www.saflax.de/0-WVK-Retail/Bilder-Pictures/SAFLAX-",'Basis-Tabelle-Samen'!T176,"-",'Basis-Tabelle-Samen'!J176,"-cultivation-set-swedish.jpg")),
IF($C$1="Slowakisch - SK",HYPERLINK(CONCATENATE("https://www.saflax.de/0-WVK-Retail/Bilder-Pictures/SAFLAX-",'Basis-Tabelle-Samen'!T176,"-",'Basis-Tabelle-Samen'!J176,"-cultivation-set-slovak.jpg")),
IF($C$1="Slowenisch - SI",HYPERLINK(CONCATENATE("https://www.saflax.de/0-WVK-Retail/Bilder-Pictures/SAFLAX-",'Basis-Tabelle-Samen'!T176,"-",'Basis-Tabelle-Samen'!J176,"-cultivation-set-slovenian.jpg")),
IF($C$1="Spanisch - ES",HYPERLINK(CONCATENATE("https://www.saflax.de/0-WVK-Retail/Bilder-Pictures/SAFLAX-",'Basis-Tabelle-Samen'!T176,"-",'Basis-Tabelle-Samen'!J176,"-cultivation-set-spanish.jpg")),
IF($C$1="Tschechisch - CZ",HYPERLINK(CONCATENATE("https://www.saflax.de/0-WVK-Retail/Bilder-Pictures/SAFLAX-",'Basis-Tabelle-Samen'!T176,"-",'Basis-Tabelle-Samen'!J176,"-cultivation-set-czech.jpg")),
IF($C$1="Türkisch - TR",HYPERLINK(CONCATENATE("https://www.saflax.de/0-WVK-Retail/Bilder-Pictures/SAFLAX-",'Basis-Tabelle-Samen'!T176,"-",'Basis-Tabelle-Samen'!J176,"-cultivation-set-turkish.jpg")),
IF($C$1="Ungarisch - HU",HYPERLINK(CONCATENATE("https://www.saflax.de/0-WVK-Retail/Bilder-Pictures/SAFLAX-",'Basis-Tabelle-Samen'!T176,"-",'Basis-Tabelle-Samen'!J176,"-cultivation-set-hungarian.jpg")),
" ACHTUNG")))))))))))))))))))))))))))))</f>
        <v>https://www.saflax.de/0-WVK-Retail/Bilder-Pictures/SAFLAX-38682-brassica-oleracea-cultivation-set-english.jpg</v>
      </c>
      <c r="AQ140" s="330" t="str">
        <f>IF(L140&lt;1,"",
IF($C$1="Bulgarisch - BG",HYPERLINK(CONCATENATE("https://www.saflax.de/0-WVK-Retail/Bilder-Pictures/SAFLAX-",'Basis-Tabelle-Samen'!W176,"-",'Basis-Tabelle-Samen'!J176,"-garden-in-the-bag-bulgarian.jpg")),
IF($C$1="Dänisch - DK",HYPERLINK(CONCATENATE("https://www.saflax.de/0-WVK-Retail/Bilder-Pictures/SAFLAX-",'Basis-Tabelle-Samen'!W176,"-",'Basis-Tabelle-Samen'!J176,"-garden-in-the-bag-danish.jpg")),
IF($C$1="Deutsch - DE",HYPERLINK(CONCATENATE("https://www.saflax.de/0-WVK-Retail/Bilder-Pictures/SAFLAX-",'Basis-Tabelle-Samen'!W176,"-",'Basis-Tabelle-Samen'!J176,"-garden-in-the-bag-german.jpg")),
IF($C$1="Englisch - UK",HYPERLINK(CONCATENATE("https://www.saflax.de/0-WVK-Retail/Bilder-Pictures/SAFLAX-",'Basis-Tabelle-Samen'!W176,"-",'Basis-Tabelle-Samen'!J176,"-garden-in-the-bag-english.jpg")),
IF($C$1="Estnisch - EE",HYPERLINK(CONCATENATE("https://www.saflax.de/0-WVK-Retail/Bilder-Pictures/SAFLAX-",'Basis-Tabelle-Samen'!W176,"-",'Basis-Tabelle-Samen'!J176,"-garden-in-the-bag-estonian.jpg")),
IF($C$1="Finnisch - FI",HYPERLINK(CONCATENATE("https://www.saflax.de/0-WVK-Retail/Bilder-Pictures/SAFLAX-",'Basis-Tabelle-Samen'!W176,"-",'Basis-Tabelle-Samen'!J176,"-garden-in-the-bag-finnish.jpg")),
IF($C$1="Französisch - FR",HYPERLINK(CONCATENATE("https://www.saflax.de/0-WVK-Retail/Bilder-Pictures/SAFLAX-",'Basis-Tabelle-Samen'!W176,"-",'Basis-Tabelle-Samen'!J176,"-garden-in-the-bag-french.jpg")),
IF($C$1="Griechisch - GR",HYPERLINK(CONCATENATE("https://www.saflax.de/0-WVK-Retail/Bilder-Pictures/SAFLAX-",'Basis-Tabelle-Samen'!W176,"-",'Basis-Tabelle-Samen'!J176,"-garden-in-the-bag-greek.jpg")),
IF($C$1="Irisch - IE",HYPERLINK(CONCATENATE("https://www.saflax.de/0-WVK-Retail/Bilder-Pictures/SAFLAX-",'Basis-Tabelle-Samen'!W176,"-",'Basis-Tabelle-Samen'!J176,"-garden-in-the-bag-irish.jpg")),
IF($C$1="Isländisch - IS",HYPERLINK(CONCATENATE("https://www.saflax.de/0-WVK-Retail/Bilder-Pictures/SAFLAX-",'Basis-Tabelle-Samen'!W176,"-",'Basis-Tabelle-Samen'!J176,"-garden-in-the-bag-icelandic.jpg")),
IF($C$1="Italienisch - IT",HYPERLINK(CONCATENATE("https://www.saflax.de/0-WVK-Retail/Bilder-Pictures/SAFLAX-",'Basis-Tabelle-Samen'!W176,"-",'Basis-Tabelle-Samen'!J176,"-garden-in-the-bag-italian.jpg")),
IF($C$1="Japanisch - JP",HYPERLINK(CONCATENATE("https://www.saflax.de/0-WVK-Retail/Bilder-Pictures/SAFLAX-",'Basis-Tabelle-Samen'!W176,"-",'Basis-Tabelle-Samen'!J176,"-garden-in-the-bag-japanese.jpg")),
IF($C$1="Kroatisch - HR",HYPERLINK(CONCATENATE("https://www.saflax.de/0-WVK-Retail/Bilder-Pictures/SAFLAX-",'Basis-Tabelle-Samen'!W176,"-",'Basis-Tabelle-Samen'!J176,"-garden-in-the-bag-croatian.jpg")),
IF($C$1="Lettisch - LV",HYPERLINK(CONCATENATE("https://www.saflax.de/0-WVK-Retail/Bilder-Pictures/SAFLAX-",'Basis-Tabelle-Samen'!W176,"-",'Basis-Tabelle-Samen'!J176,"-garden-in-the-bag-latvian.jpg")),
IF($C$1="Litauisch - LT",HYPERLINK(CONCATENATE("https://www.saflax.de/0-WVK-Retail/Bilder-Pictures/SAFLAX-",'Basis-Tabelle-Samen'!W176,"-",'Basis-Tabelle-Samen'!J176,"-garden-in-the-bag-lithuanian.jpg")),
IF($C$1="Maltesisch - MT",HYPERLINK(CONCATENATE("https://www.saflax.de/0-WVK-Retail/Bilder-Pictures/SAFLAX-",'Basis-Tabelle-Samen'!W176,"-",'Basis-Tabelle-Samen'!J176,"-garden-in-the-bag-maltese.jpg")),
IF($C$1="Niederländisch - NL",HYPERLINK(CONCATENATE("https://www.saflax.de/0-WVK-Retail/Bilder-Pictures/SAFLAX-",'Basis-Tabelle-Samen'!W176,"-",'Basis-Tabelle-Samen'!J176,"-garden-in-the-bag-dutch.jpg")),
IF($C$1="Norwegisch - NO",HYPERLINK(CONCATENATE("https://www.saflax.de/0-WVK-Retail/Bilder-Pictures/SAFLAX-",'Basis-Tabelle-Samen'!W176,"-",'Basis-Tabelle-Samen'!J176,"-garden-in-the-bag-nowegian.jpg")),
IF($C$1="Polnisch - PL",HYPERLINK(CONCATENATE("https://www.saflax.de/0-WVK-Retail/Bilder-Pictures/SAFLAX-",'Basis-Tabelle-Samen'!W176,"-",'Basis-Tabelle-Samen'!J176,"-garden-in-the-bag-polish.jpg")),
IF($C$1="Portugiesisch - PT",HYPERLINK(CONCATENATE("https://www.saflax.de/0-WVK-Retail/Bilder-Pictures/SAFLAX-",'Basis-Tabelle-Samen'!W176,"-",'Basis-Tabelle-Samen'!J176,"-garden-in-the-bag-portuguese.jpg")),
IF($C$1="Rumänisch - RO",HYPERLINK(CONCATENATE("https://www.saflax.de/0-WVK-Retail/Bilder-Pictures/SAFLAX-",'Basis-Tabelle-Samen'!W176,"-",'Basis-Tabelle-Samen'!J176,"-garden-in-the-bag-romanian.jpg")),
IF($C$1="Schwedisch - SE",HYPERLINK(CONCATENATE("https://www.saflax.de/0-WVK-Retail/Bilder-Pictures/SAFLAX-",'Basis-Tabelle-Samen'!W176,"-",'Basis-Tabelle-Samen'!J176,"-garden-in-the-bag-swedish.jpg")),
IF($C$1="Slowakisch - SK",HYPERLINK(CONCATENATE("https://www.saflax.de/0-WVK-Retail/Bilder-Pictures/SAFLAX-",'Basis-Tabelle-Samen'!W176,"-",'Basis-Tabelle-Samen'!J176,"-garden-in-the-bag-slovak.jpg")),
IF($C$1="Slowenisch - SI",HYPERLINK(CONCATENATE("https://www.saflax.de/0-WVK-Retail/Bilder-Pictures/SAFLAX-",'Basis-Tabelle-Samen'!W176,"-",'Basis-Tabelle-Samen'!J176,"-garden-in-the-bag-slovenian.jpg")),
IF($C$1="Spanisch - ES",HYPERLINK(CONCATENATE("https://www.saflax.de/0-WVK-Retail/Bilder-Pictures/SAFLAX-",'Basis-Tabelle-Samen'!W176,"-",'Basis-Tabelle-Samen'!J176,"-garden-in-the-bag-spanish.jpg")),
IF($C$1="Tschechisch - CZ",HYPERLINK(CONCATENATE("https://www.saflax.de/0-WVK-Retail/Bilder-Pictures/SAFLAX-",'Basis-Tabelle-Samen'!W176,"-",'Basis-Tabelle-Samen'!J176,"-garden-in-the-bag-czech.jpg")),
IF($C$1="Türkisch - TR",HYPERLINK(CONCATENATE("https://www.saflax.de/0-WVK-Retail/Bilder-Pictures/SAFLAX-",'Basis-Tabelle-Samen'!W176,"-",'Basis-Tabelle-Samen'!J176,"-garden-in-the-bag-turkish.jpg")),
IF($C$1="Ungarisch - HU",HYPERLINK(CONCATENATE("https://www.saflax.de/0-WVK-Retail/Bilder-Pictures/SAFLAX-",'Basis-Tabelle-Samen'!W176,"-",'Basis-Tabelle-Samen'!J176,"-garden-in-the-bag-hungarian.jpg")),
" ACHTUNG")))))))))))))))))))))))))))))</f>
        <v>https://www.saflax.de/0-WVK-Retail/Bilder-Pictures/SAFLAX-68682-brassica-oleracea-garden-in-the-bag-english.jpg</v>
      </c>
    </row>
    <row r="141" spans="1:43" ht="17.100000000000001" customHeight="1" x14ac:dyDescent="0.2">
      <c r="A141" s="318" t="str">
        <f>IF('Basis-Tabelle-Samen'!A175="","",IF($C$1="Deutsch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41" s="319" t="str">
        <f>'Basis-Tabelle-Samen'!I175</f>
        <v>Brassica oleracea var. sabellica</v>
      </c>
      <c r="C141" s="316" t="str">
        <f>IF($C$1="Bulgarisch - BG",'Basis-Tabelle-Samen'!Z175,
IF($C$1="Dänisch - DK",'Basis-Tabelle-Samen'!AA175,
IF($C$1="Deutsch - DE",'Basis-Tabelle-Samen'!AB175,
IF($C$1="Englisch - UK",'Basis-Tabelle-Samen'!AC175,
IF($C$1="Estnisch - EE",'Basis-Tabelle-Samen'!AD175,
IF($C$1="Finnisch - FI",'Basis-Tabelle-Samen'!AE175,
IF($C$1="Französisch - FR",'Basis-Tabelle-Samen'!AF175,
IF($C$1="Griechisch - GR",'Basis-Tabelle-Samen'!AG175,
IF($C$1="Irisch - IE",'Basis-Tabelle-Samen'!AH175,
IF($C$1="Isländisch - IS",'Basis-Tabelle-Samen'!AI175,
IF($C$1="Italienisch - IT",'Basis-Tabelle-Samen'!AJ175,
IF($C$1="Japanisch - JP",'Basis-Tabelle-Samen'!AK175,
IF($C$1="Kroatisch - HR",'Basis-Tabelle-Samen'!AL175,
IF($C$1="Lettisch - LV",'Basis-Tabelle-Samen'!AM175,
IF($C$1="Litauisch - LT",'Basis-Tabelle-Samen'!AN175,
IF($C$1="Maltesisch - MT",'Basis-Tabelle-Samen'!AO175,
IF($C$1="Niederländisch - NL",'Basis-Tabelle-Samen'!AP175,
IF($C$1="Norwegisch - NO",'Basis-Tabelle-Samen'!AQ175,
IF($C$1="Polnisch - PL",'Basis-Tabelle-Samen'!AR175,
IF($C$1="Portugiesisch - PT",'Basis-Tabelle-Samen'!AS175,
IF($C$1="Rumänisch - RO",'Basis-Tabelle-Samen'!AT175,
IF($C$1="Schwedisch - SE",'Basis-Tabelle-Samen'!AU175,
IF($C$1="Slowakisch - SK",'Basis-Tabelle-Samen'!AV175,
IF($C$1="Slowenisch - SI",'Basis-Tabelle-Samen'!AW175,
IF($C$1="Spanisch - ES",'Basis-Tabelle-Samen'!AX175,
IF($C$1="Tschechisch - CZ",'Basis-Tabelle-Samen'!AY175,
IF($C$1="Türkisch - TR",'Basis-Tabelle-Samen'!AZ175,
IF($C$1="Ungarisch - HU",'Basis-Tabelle-Samen'!BA175,
" ACHTUNG"))))))))))))))))))))))))))))</f>
        <v>Organic - Kale - Westland Winter</v>
      </c>
      <c r="D141" s="320">
        <f>'Basis-Tabelle-Samen'!F175</f>
        <v>70</v>
      </c>
      <c r="E141" s="321" t="str">
        <f>'Basis-Tabelle-Samen'!H175</f>
        <v>7 %</v>
      </c>
      <c r="F141" s="322" t="str">
        <f>IF('Basis-Tabelle-Samen'!G175="","",'Basis-Tabelle-Samen'!G175)</f>
        <v>02</v>
      </c>
      <c r="G141" s="320">
        <f>'Basis-Tabelle-Samen'!C175</f>
        <v>18681</v>
      </c>
      <c r="H141" s="323">
        <f>'Basis-Tabelle-Samen'!D175</f>
        <v>4055473186818</v>
      </c>
      <c r="I141" s="324">
        <f>'Basis-Tabelle-Samen'!E175</f>
        <v>2.0499999999999998</v>
      </c>
      <c r="J141" s="325">
        <f t="shared" si="2"/>
        <v>12</v>
      </c>
      <c r="K141" s="326">
        <f>'Basis-Tabelle-Samen'!K175</f>
        <v>78681</v>
      </c>
      <c r="L141" s="323">
        <f>'Basis-Tabelle-Samen'!L175</f>
        <v>4055473786810</v>
      </c>
      <c r="M141" s="324">
        <f>'Basis-Tabelle-Samen'!M175</f>
        <v>2.4500000000000002</v>
      </c>
      <c r="N141" s="326">
        <f>IF(K141&lt;1,"",'3'!$I$15)</f>
        <v>15</v>
      </c>
      <c r="O141" s="327">
        <f>IF(K141&lt;1,"",'3'!$J$11)</f>
        <v>90</v>
      </c>
      <c r="P141" s="326">
        <f>'Basis-Tabelle-Samen'!N175</f>
        <v>88681</v>
      </c>
      <c r="Q141" s="323">
        <f>'Basis-Tabelle-Samen'!O175</f>
        <v>4055473886817</v>
      </c>
      <c r="R141" s="328">
        <f>'Basis-Tabelle-Samen'!P175</f>
        <v>3.75</v>
      </c>
      <c r="S141" s="326">
        <f>IF(R141&lt;1,"",'3'!$M$15)</f>
        <v>18</v>
      </c>
      <c r="T141" s="327">
        <f>IF(R141&lt;1,"",'3'!$N$11)</f>
        <v>72</v>
      </c>
      <c r="U141" s="326">
        <f>'Basis-Tabelle-Samen'!Q175</f>
        <v>58681</v>
      </c>
      <c r="V141" s="323">
        <f>'Basis-Tabelle-Samen'!R175</f>
        <v>4055473586816</v>
      </c>
      <c r="W141" s="324">
        <f>'Basis-Tabelle-Samen'!S175</f>
        <v>4.95</v>
      </c>
      <c r="X141" s="326">
        <f>IF(U141&lt;1,"",'3'!$Q$15)</f>
        <v>6</v>
      </c>
      <c r="Y141" s="327">
        <f>IF(U141&lt;1,"",'3'!$R$11)</f>
        <v>24</v>
      </c>
      <c r="Z141" s="326">
        <f>'Basis-Tabelle-Samen'!T175</f>
        <v>38681</v>
      </c>
      <c r="AA141" s="323">
        <f>'Basis-Tabelle-Samen'!U175</f>
        <v>4055473386812</v>
      </c>
      <c r="AB141" s="324">
        <f>'Basis-Tabelle-Samen'!V175</f>
        <v>6.75</v>
      </c>
      <c r="AC141" s="326">
        <f>IF(Z141&lt;1,"",'3'!$U$15)</f>
        <v>6</v>
      </c>
      <c r="AD141" s="327">
        <f>IF(Z141&lt;1,"",'3'!$V$11)</f>
        <v>24</v>
      </c>
      <c r="AE141" s="326">
        <f>'Basis-Tabelle-Samen'!W175</f>
        <v>68681</v>
      </c>
      <c r="AF141" s="323">
        <f>'Basis-Tabelle-Samen'!X175</f>
        <v>4055473686813</v>
      </c>
      <c r="AG141" s="324">
        <f>'Basis-Tabelle-Samen'!Y175</f>
        <v>2.95</v>
      </c>
      <c r="AH141" s="326">
        <f>IF(AE141&lt;1,"",'3'!$Y$15)</f>
        <v>8</v>
      </c>
      <c r="AI141" s="327">
        <f>IF(AE141&lt;1,"",'3'!$Z$11)</f>
        <v>64</v>
      </c>
      <c r="AJ141" s="315"/>
      <c r="AK141" s="316" t="str">
        <f>IF(G141&lt;1,"",
IF($C$1="Bulgarisch - BG",HYPERLINK(CONCATENATE("https://www.saflax.de/0-WVK-Retail/Bilder-Pictures/SAFLAX-",'Basis-Tabelle-Samen'!C175,"-",'Basis-Tabelle-Samen'!J175,"-seed-package-front-cr-bulgarian.jpg")),
IF($C$1="Dänisch - DK",HYPERLINK(CONCATENATE("https://www.saflax.de/0-WVK-Retail/Bilder-Pictures/SAFLAX-",'Basis-Tabelle-Samen'!C175,"-",'Basis-Tabelle-Samen'!J175,"-seed-package-front-cr-danish.jpg")),
IF($C$1="Deutsch - DE",HYPERLINK(CONCATENATE("https://www.saflax.de/0-WVK-Retail/Bilder-Pictures/SAFLAX-",'Basis-Tabelle-Samen'!C175,"-",'Basis-Tabelle-Samen'!J175,"-seed-package-front-cr-german.jpg")),
IF($C$1="Englisch - UK",HYPERLINK(CONCATENATE("https://www.saflax.de/0-WVK-Retail/Bilder-Pictures/SAFLAX-",'Basis-Tabelle-Samen'!C175,"-",'Basis-Tabelle-Samen'!J175,"-seed-package-front-cr-english.jpg")),
IF($C$1="Estnisch - EE",HYPERLINK(CONCATENATE("https://www.saflax.de/0-WVK-Retail/Bilder-Pictures/SAFLAX-",'Basis-Tabelle-Samen'!C175,"-",'Basis-Tabelle-Samen'!J175,"-seed-package-front-cr-estonian.jpg")),
IF($C$1="Finnisch - FI",HYPERLINK(CONCATENATE("https://www.saflax.de/0-WVK-Retail/Bilder-Pictures/SAFLAX-",'Basis-Tabelle-Samen'!C175,"-",'Basis-Tabelle-Samen'!J175,"-seed-package-front-cr-finnish.jpg")),
IF($C$1="Französisch - FR",HYPERLINK(CONCATENATE("https://www.saflax.de/0-WVK-Retail/Bilder-Pictures/SAFLAX-",'Basis-Tabelle-Samen'!C175,"-",'Basis-Tabelle-Samen'!J175,"-seed-package-front-cr-french.jpg")),
IF($C$1="Griechisch - GR",HYPERLINK(CONCATENATE("https://www.saflax.de/0-WVK-Retail/Bilder-Pictures/SAFLAX-",'Basis-Tabelle-Samen'!C175,"-",'Basis-Tabelle-Samen'!J175,"-seed-package-front-cr-greek.jpg")),
IF($C$1="Irisch - IE",HYPERLINK(CONCATENATE("https://www.saflax.de/0-WVK-Retail/Bilder-Pictures/SAFLAX-",'Basis-Tabelle-Samen'!C175,"-",'Basis-Tabelle-Samen'!J175,"-seed-package-front-cr-irish.jpg")),
IF($C$1="Isländisch - IS",HYPERLINK(CONCATENATE("https://www.saflax.de/0-WVK-Retail/Bilder-Pictures/SAFLAX-",'Basis-Tabelle-Samen'!C175,"-",'Basis-Tabelle-Samen'!J175,"-seed-package-front-cr-icelandic.jpg")),
IF($C$1="Italienisch - IT",HYPERLINK(CONCATENATE("https://www.saflax.de/0-WVK-Retail/Bilder-Pictures/SAFLAX-",'Basis-Tabelle-Samen'!C175,"-",'Basis-Tabelle-Samen'!J175,"-seed-package-front-cr-italian.jpg")),
IF($C$1="Japanisch - JP",HYPERLINK(CONCATENATE("https://www.saflax.de/0-WVK-Retail/Bilder-Pictures/SAFLAX-",'Basis-Tabelle-Samen'!C175,"-",'Basis-Tabelle-Samen'!J175,"-seed-package-front-cr-japanese.jpg")),
IF($C$1="Kroatisch - HR",HYPERLINK(CONCATENATE("https://www.saflax.de/0-WVK-Retail/Bilder-Pictures/SAFLAX-",'Basis-Tabelle-Samen'!C175,"-",'Basis-Tabelle-Samen'!J175,"-seed-package-front-cr-croatian.jpg")),
IF($C$1="Lettisch - LV",HYPERLINK(CONCATENATE("https://www.saflax.de/0-WVK-Retail/Bilder-Pictures/SAFLAX-",'Basis-Tabelle-Samen'!C175,"-",'Basis-Tabelle-Samen'!J175,"-seed-package-front-cr-latvian.jpg")),
IF($C$1="Litauisch - LT",HYPERLINK(CONCATENATE("https://www.saflax.de/0-WVK-Retail/Bilder-Pictures/SAFLAX-",'Basis-Tabelle-Samen'!C175,"-",'Basis-Tabelle-Samen'!J175,"-seed-package-front-cr-lithuanian.jpg")),
IF($C$1="Maltesisch - MT",HYPERLINK(CONCATENATE("https://www.saflax.de/0-WVK-Retail/Bilder-Pictures/SAFLAX-",'Basis-Tabelle-Samen'!C175,"-",'Basis-Tabelle-Samen'!J175,"-seed-package-front-cr-maltese.jpg")),
IF($C$1="Niederländisch - NL",HYPERLINK(CONCATENATE("https://www.saflax.de/0-WVK-Retail/Bilder-Pictures/SAFLAX-",'Basis-Tabelle-Samen'!C175,"-",'Basis-Tabelle-Samen'!J175,"-seed-package-front-cr-dutch.jpg")),
IF($C$1="Norwegisch - NO",HYPERLINK(CONCATENATE("https://www.saflax.de/0-WVK-Retail/Bilder-Pictures/SAFLAX-",'Basis-Tabelle-Samen'!C175,"-",'Basis-Tabelle-Samen'!J175,"-seed-package-front-cr-nowegian.jpg")),
IF($C$1="Polnisch - PL",HYPERLINK(CONCATENATE("https://www.saflax.de/0-WVK-Retail/Bilder-Pictures/SAFLAX-",'Basis-Tabelle-Samen'!C175,"-",'Basis-Tabelle-Samen'!J175,"-seed-package-front-cr-polish.jpg")),
IF($C$1="Portugiesisch - PT",HYPERLINK(CONCATENATE("https://www.saflax.de/0-WVK-Retail/Bilder-Pictures/SAFLAX-",'Basis-Tabelle-Samen'!C175,"-",'Basis-Tabelle-Samen'!J175,"-seed-package-front-cr-portuguese.jpg")),
IF($C$1="Rumänisch - RO",HYPERLINK(CONCATENATE("https://www.saflax.de/0-WVK-Retail/Bilder-Pictures/SAFLAX-",'Basis-Tabelle-Samen'!C175,"-",'Basis-Tabelle-Samen'!J175,"-seed-package-front-cr-romanian.jpg")),
IF($C$1="Schwedisch - SE",HYPERLINK(CONCATENATE("https://www.saflax.de/0-WVK-Retail/Bilder-Pictures/SAFLAX-",'Basis-Tabelle-Samen'!C175,"-",'Basis-Tabelle-Samen'!J175,"-seed-package-front-cr-swedish.jpg")),
IF($C$1="Slowakisch - SK",HYPERLINK(CONCATENATE("https://www.saflax.de/0-WVK-Retail/Bilder-Pictures/SAFLAX-",'Basis-Tabelle-Samen'!C175,"-",'Basis-Tabelle-Samen'!J175,"-seed-package-front-cr-slovak.jpg")),
IF($C$1="Slowenisch - SI",HYPERLINK(CONCATENATE("https://www.saflax.de/0-WVK-Retail/Bilder-Pictures/SAFLAX-",'Basis-Tabelle-Samen'!C175,"-",'Basis-Tabelle-Samen'!J175,"-seed-package-front-cr-slovenian.jpg")),
IF($C$1="Spanisch - ES",HYPERLINK(CONCATENATE("https://www.saflax.de/0-WVK-Retail/Bilder-Pictures/SAFLAX-",'Basis-Tabelle-Samen'!C175,"-",'Basis-Tabelle-Samen'!J175,"-seed-package-front-cr-spanish.jpg")),
IF($C$1="Tschechisch - CZ",HYPERLINK(CONCATENATE("https://www.saflax.de/0-WVK-Retail/Bilder-Pictures/SAFLAX-",'Basis-Tabelle-Samen'!C175,"-",'Basis-Tabelle-Samen'!J175,"-seed-package-front-cr-czech.jpg")),
IF($C$1="Türkisch - TR",HYPERLINK(CONCATENATE("https://www.saflax.de/0-WVK-Retail/Bilder-Pictures/SAFLAX-",'Basis-Tabelle-Samen'!C175,"-",'Basis-Tabelle-Samen'!J175,"-seed-package-front-cr-turkish.jpg")),
IF($C$1="Ungarisch - HU",HYPERLINK(CONCATENATE("https://www.saflax.de/0-WVK-Retail/Bilder-Pictures/SAFLAX-",'Basis-Tabelle-Samen'!C175,"-",'Basis-Tabelle-Samen'!J175,"-seed-package-front-cr-hungarian.jpg")),
" ACHTUNG")))))))))))))))))))))))))))))</f>
        <v>https://www.saflax.de/0-WVK-Retail/Bilder-Pictures/SAFLAX-18681-brassica-oleracea-seed-package-front-cr-english.jpg</v>
      </c>
      <c r="AL141" s="330" t="str">
        <f>IF(G141&lt;1,"",
IF($C$1="Bulgarisch - BG",HYPERLINK(CONCATENATE("https://www.saflax.de/0-WVK-Retail/Bilder-Pictures/SAFLAX-",'Basis-Tabelle-Samen'!C175,"-",'Basis-Tabelle-Samen'!J175,"-seed-package-back-cr-bulgarian.jpg")),
IF($C$1="Dänisch - DK",HYPERLINK(CONCATENATE("https://www.saflax.de/0-WVK-Retail/Bilder-Pictures/SAFLAX-",'Basis-Tabelle-Samen'!C175,"-",'Basis-Tabelle-Samen'!J175,"-seed-package-back-cr-danish.jpg")),
IF($C$1="Deutsch - DE",HYPERLINK(CONCATENATE("https://www.saflax.de/0-WVK-Retail/Bilder-Pictures/SAFLAX-",'Basis-Tabelle-Samen'!C175,"-",'Basis-Tabelle-Samen'!J175,"-seed-package-back-cr-german.jpg")),
IF($C$1="Englisch - UK",HYPERLINK(CONCATENATE("https://www.saflax.de/0-WVK-Retail/Bilder-Pictures/SAFLAX-",'Basis-Tabelle-Samen'!C175,"-",'Basis-Tabelle-Samen'!J175,"-seed-package-back-cr-english.jpg")),
IF($C$1="Estnisch - EE",HYPERLINK(CONCATENATE("https://www.saflax.de/0-WVK-Retail/Bilder-Pictures/SAFLAX-",'Basis-Tabelle-Samen'!C175,"-",'Basis-Tabelle-Samen'!J175,"-seed-package-back-cr-estonian.jpg")),
IF($C$1="Finnisch - FI",HYPERLINK(CONCATENATE("https://www.saflax.de/0-WVK-Retail/Bilder-Pictures/SAFLAX-",'Basis-Tabelle-Samen'!C175,"-",'Basis-Tabelle-Samen'!J175,"-seed-package-back-cr-finnish.jpg")),
IF($C$1="Französisch - FR",HYPERLINK(CONCATENATE("https://www.saflax.de/0-WVK-Retail/Bilder-Pictures/SAFLAX-",'Basis-Tabelle-Samen'!C175,"-",'Basis-Tabelle-Samen'!J175,"-seed-package-back-cr-french.jpg")),
IF($C$1="Griechisch - GR",HYPERLINK(CONCATENATE("https://www.saflax.de/0-WVK-Retail/Bilder-Pictures/SAFLAX-",'Basis-Tabelle-Samen'!C175,"-",'Basis-Tabelle-Samen'!J175,"-seed-package-back-cr-greek.jpg")),
IF($C$1="Irisch - IE",HYPERLINK(CONCATENATE("https://www.saflax.de/0-WVK-Retail/Bilder-Pictures/SAFLAX-",'Basis-Tabelle-Samen'!C175,"-",'Basis-Tabelle-Samen'!J175,"-seed-package-back-cr-irish.jpg")),
IF($C$1="Isländisch - IS",HYPERLINK(CONCATENATE("https://www.saflax.de/0-WVK-Retail/Bilder-Pictures/SAFLAX-",'Basis-Tabelle-Samen'!C175,"-",'Basis-Tabelle-Samen'!J175,"-seed-package-back-cr-icelandic.jpg")),
IF($C$1="Italienisch - IT",HYPERLINK(CONCATENATE("https://www.saflax.de/0-WVK-Retail/Bilder-Pictures/SAFLAX-",'Basis-Tabelle-Samen'!C175,"-",'Basis-Tabelle-Samen'!J175,"-seed-package-back-cr-italian.jpg")),
IF($C$1="Japanisch - JP",HYPERLINK(CONCATENATE("https://www.saflax.de/0-WVK-Retail/Bilder-Pictures/SAFLAX-",'Basis-Tabelle-Samen'!C175,"-",'Basis-Tabelle-Samen'!J175,"-seed-package-back-cr-japanese.jpg")),
IF($C$1="Kroatisch - HR",HYPERLINK(CONCATENATE("https://www.saflax.de/0-WVK-Retail/Bilder-Pictures/SAFLAX-",'Basis-Tabelle-Samen'!C175,"-",'Basis-Tabelle-Samen'!J175,"-seed-package-back-cr-croatian.jpg")),
IF($C$1="Lettisch - LV",HYPERLINK(CONCATENATE("https://www.saflax.de/0-WVK-Retail/Bilder-Pictures/SAFLAX-",'Basis-Tabelle-Samen'!C175,"-",'Basis-Tabelle-Samen'!J175,"-seed-package-back-cr-latvian.jpg")),
IF($C$1="Litauisch - LT",HYPERLINK(CONCATENATE("https://www.saflax.de/0-WVK-Retail/Bilder-Pictures/SAFLAX-",'Basis-Tabelle-Samen'!C175,"-",'Basis-Tabelle-Samen'!J175,"-seed-package-back-cr-lithuanian.jpg")),
IF($C$1="Maltesisch - MT",HYPERLINK(CONCATENATE("https://www.saflax.de/0-WVK-Retail/Bilder-Pictures/SAFLAX-",'Basis-Tabelle-Samen'!C175,"-",'Basis-Tabelle-Samen'!J175,"-seed-package-back-cr-maltese.jpg")),
IF($C$1="Niederländisch - NL",HYPERLINK(CONCATENATE("https://www.saflax.de/0-WVK-Retail/Bilder-Pictures/SAFLAX-",'Basis-Tabelle-Samen'!C175,"-",'Basis-Tabelle-Samen'!J175,"-seed-package-back-cr-dutch.jpg")),
IF($C$1="Norwegisch - NO",HYPERLINK(CONCATENATE("https://www.saflax.de/0-WVK-Retail/Bilder-Pictures/SAFLAX-",'Basis-Tabelle-Samen'!C175,"-",'Basis-Tabelle-Samen'!J175,"-seed-package-back-cr-nowegian.jpg")),
IF($C$1="Polnisch - PL",HYPERLINK(CONCATENATE("https://www.saflax.de/0-WVK-Retail/Bilder-Pictures/SAFLAX-",'Basis-Tabelle-Samen'!C175,"-",'Basis-Tabelle-Samen'!J175,"-seed-package-back-cr-polish.jpg")),
IF($C$1="Portugiesisch - PT",HYPERLINK(CONCATENATE("https://www.saflax.de/0-WVK-Retail/Bilder-Pictures/SAFLAX-",'Basis-Tabelle-Samen'!C175,"-",'Basis-Tabelle-Samen'!J175,"-seed-package-back-cr-portuguese.jpg")),
IF($C$1="Rumänisch - RO",HYPERLINK(CONCATENATE("https://www.saflax.de/0-WVK-Retail/Bilder-Pictures/SAFLAX-",'Basis-Tabelle-Samen'!C175,"-",'Basis-Tabelle-Samen'!J175,"-seed-package-back-cr-romanian.jpg")),
IF($C$1="Schwedisch - SE",HYPERLINK(CONCATENATE("https://www.saflax.de/0-WVK-Retail/Bilder-Pictures/SAFLAX-",'Basis-Tabelle-Samen'!C175,"-",'Basis-Tabelle-Samen'!J175,"-seed-package-back-cr-swedish.jpg")),
IF($C$1="Slowakisch - SK",HYPERLINK(CONCATENATE("https://www.saflax.de/0-WVK-Retail/Bilder-Pictures/SAFLAX-",'Basis-Tabelle-Samen'!C175,"-",'Basis-Tabelle-Samen'!J175,"-seed-package-back-cr-slovak.jpg")),
IF($C$1="Slowenisch - SI",HYPERLINK(CONCATENATE("https://www.saflax.de/0-WVK-Retail/Bilder-Pictures/SAFLAX-",'Basis-Tabelle-Samen'!C175,"-",'Basis-Tabelle-Samen'!J175,"-seed-package-back-cr-slovenian.jpg")),
IF($C$1="Spanisch - ES",HYPERLINK(CONCATENATE("https://www.saflax.de/0-WVK-Retail/Bilder-Pictures/SAFLAX-",'Basis-Tabelle-Samen'!C175,"-",'Basis-Tabelle-Samen'!J175,"-seed-package-back-cr-spanish.jpg")),
IF($C$1="Tschechisch - CZ",HYPERLINK(CONCATENATE("https://www.saflax.de/0-WVK-Retail/Bilder-Pictures/SAFLAX-",'Basis-Tabelle-Samen'!C175,"-",'Basis-Tabelle-Samen'!J175,"-seed-package-back-cr-czech.jpg")),
IF($C$1="Türkisch - TR",HYPERLINK(CONCATENATE("https://www.saflax.de/0-WVK-Retail/Bilder-Pictures/SAFLAX-",'Basis-Tabelle-Samen'!C175,"-",'Basis-Tabelle-Samen'!J175,"-seed-package-back-cr-turkish.jpg")),
IF($C$1="Ungarisch - HU",HYPERLINK(CONCATENATE("https://www.saflax.de/0-WVK-Retail/Bilder-Pictures/SAFLAX-",'Basis-Tabelle-Samen'!C175,"-",'Basis-Tabelle-Samen'!J175,"-seed-package-back-cr-hungarian.jpg")),
" ACHTUNG")))))))))))))))))))))))))))))</f>
        <v>https://www.saflax.de/0-WVK-Retail/Bilder-Pictures/SAFLAX-18681-brassica-oleracea-seed-package-back-cr-english.jpg</v>
      </c>
      <c r="AM141" s="330" t="str">
        <f>IF(H141&lt;1,"",
IF($C$1="Bulgarisch - BG",HYPERLINK(CONCATENATE("https://www.saflax.de/0-WVK-Retail/Bilder-Pictures/SAFLAX-",'Basis-Tabelle-Samen'!K175,"-",'Basis-Tabelle-Samen'!J175,"-garden-to-go-mini-bulgarian.jpg")),
IF($C$1="Dänisch - DK",HYPERLINK(CONCATENATE("https://www.saflax.de/0-WVK-Retail/Bilder-Pictures/SAFLAX-",'Basis-Tabelle-Samen'!K175,"-",'Basis-Tabelle-Samen'!J175,"-garden-to-go-mini-danish.jpg")),
IF($C$1="Deutsch - DE",HYPERLINK(CONCATENATE("https://www.saflax.de/0-WVK-Retail/Bilder-Pictures/SAFLAX-",'Basis-Tabelle-Samen'!K175,"-",'Basis-Tabelle-Samen'!J175,"-garden-to-go-mini-german.jpg")),
IF($C$1="Englisch - UK",HYPERLINK(CONCATENATE("https://www.saflax.de/0-WVK-Retail/Bilder-Pictures/SAFLAX-",'Basis-Tabelle-Samen'!K175,"-",'Basis-Tabelle-Samen'!J175,"-garden-to-go-mini-english.jpg")),
IF($C$1="Estnisch - EE",HYPERLINK(CONCATENATE("https://www.saflax.de/0-WVK-Retail/Bilder-Pictures/SAFLAX-",'Basis-Tabelle-Samen'!K175,"-",'Basis-Tabelle-Samen'!J175,"-garden-to-go-mini-estonian.jpg")),
IF($C$1="Finnisch - FI",HYPERLINK(CONCATENATE("https://www.saflax.de/0-WVK-Retail/Bilder-Pictures/SAFLAX-",'Basis-Tabelle-Samen'!K175,"-",'Basis-Tabelle-Samen'!J175,"-garden-to-go-mini-finnish.jpg")),
IF($C$1="Französisch - FR",HYPERLINK(CONCATENATE("https://www.saflax.de/0-WVK-Retail/Bilder-Pictures/SAFLAX-",'Basis-Tabelle-Samen'!K175,"-",'Basis-Tabelle-Samen'!J175,"-garden-to-go-mini-french.jpg")),
IF($C$1="Griechisch - GR",HYPERLINK(CONCATENATE("https://www.saflax.de/0-WVK-Retail/Bilder-Pictures/SAFLAX-",'Basis-Tabelle-Samen'!K175,"-",'Basis-Tabelle-Samen'!J175,"-garden-to-go-mini-greek.jpg")),
IF($C$1="Irisch - IE",HYPERLINK(CONCATENATE("https://www.saflax.de/0-WVK-Retail/Bilder-Pictures/SAFLAX-",'Basis-Tabelle-Samen'!K175,"-",'Basis-Tabelle-Samen'!J175,"-garden-to-go-mini-irish.jpg")),
IF($C$1="Isländisch - IS",HYPERLINK(CONCATENATE("https://www.saflax.de/0-WVK-Retail/Bilder-Pictures/SAFLAX-",'Basis-Tabelle-Samen'!K175,"-",'Basis-Tabelle-Samen'!J175,"-garden-to-go-mini-icelandic.jpg")),
IF($C$1="Italienisch - IT",HYPERLINK(CONCATENATE("https://www.saflax.de/0-WVK-Retail/Bilder-Pictures/SAFLAX-",'Basis-Tabelle-Samen'!K175,"-",'Basis-Tabelle-Samen'!J175,"-garden-to-go-mini-italian.jpg")),
IF($C$1="Japanisch - JP",HYPERLINK(CONCATENATE("https://www.saflax.de/0-WVK-Retail/Bilder-Pictures/SAFLAX-",'Basis-Tabelle-Samen'!K175,"-",'Basis-Tabelle-Samen'!J175,"-garden-to-go-mini-japanese.jpg")),
IF($C$1="Kroatisch - HR",HYPERLINK(CONCATENATE("https://www.saflax.de/0-WVK-Retail/Bilder-Pictures/SAFLAX-",'Basis-Tabelle-Samen'!K175,"-",'Basis-Tabelle-Samen'!J175,"-garden-to-go-mini-croatian.jpg")),
IF($C$1="Lettisch - LV",HYPERLINK(CONCATENATE("https://www.saflax.de/0-WVK-Retail/Bilder-Pictures/SAFLAX-",'Basis-Tabelle-Samen'!K175,"-",'Basis-Tabelle-Samen'!J175,"-garden-to-go-mini-latvian.jpg")),
IF($C$1="Litauisch - LT",HYPERLINK(CONCATENATE("https://www.saflax.de/0-WVK-Retail/Bilder-Pictures/SAFLAX-",'Basis-Tabelle-Samen'!K175,"-",'Basis-Tabelle-Samen'!J175,"-garden-to-go-mini-lithuanian.jpg")),
IF($C$1="Maltesisch - MT",HYPERLINK(CONCATENATE("https://www.saflax.de/0-WVK-Retail/Bilder-Pictures/SAFLAX-",'Basis-Tabelle-Samen'!K175,"-",'Basis-Tabelle-Samen'!J175,"-garden-to-go-mini-maltese.jpg")),
IF($C$1="Niederländisch - NL",HYPERLINK(CONCATENATE("https://www.saflax.de/0-WVK-Retail/Bilder-Pictures/SAFLAX-",'Basis-Tabelle-Samen'!K175,"-",'Basis-Tabelle-Samen'!J175,"-garden-to-go-mini-dutch.jpg")),
IF($C$1="Norwegisch - NO",HYPERLINK(CONCATENATE("https://www.saflax.de/0-WVK-Retail/Bilder-Pictures/SAFLAX-",'Basis-Tabelle-Samen'!K175,"-",'Basis-Tabelle-Samen'!J175,"-garden-to-go-mini-nowegian.jpg")),
IF($C$1="Polnisch - PL",HYPERLINK(CONCATENATE("https://www.saflax.de/0-WVK-Retail/Bilder-Pictures/SAFLAX-",'Basis-Tabelle-Samen'!K175,"-",'Basis-Tabelle-Samen'!J175,"-garden-to-go-mini-polish.jpg")),
IF($C$1="Portugiesisch - PT",HYPERLINK(CONCATENATE("https://www.saflax.de/0-WVK-Retail/Bilder-Pictures/SAFLAX-",'Basis-Tabelle-Samen'!K175,"-",'Basis-Tabelle-Samen'!J175,"-garden-to-go-mini-portuguese.jpg")),
IF($C$1="Rumänisch - RO",HYPERLINK(CONCATENATE("https://www.saflax.de/0-WVK-Retail/Bilder-Pictures/SAFLAX-",'Basis-Tabelle-Samen'!K175,"-",'Basis-Tabelle-Samen'!J175,"-garden-to-go-mini-romanian.jpg")),
IF($C$1="Schwedisch - SE",HYPERLINK(CONCATENATE("https://www.saflax.de/0-WVK-Retail/Bilder-Pictures/SAFLAX-",'Basis-Tabelle-Samen'!K175,"-",'Basis-Tabelle-Samen'!J175,"-garden-to-go-mini-swedish.jpg")),
IF($C$1="Slowakisch - SK",HYPERLINK(CONCATENATE("https://www.saflax.de/0-WVK-Retail/Bilder-Pictures/SAFLAX-",'Basis-Tabelle-Samen'!K175,"-",'Basis-Tabelle-Samen'!J175,"-garden-to-go-mini-slovak.jpg")),
IF($C$1="Slowenisch - SI",HYPERLINK(CONCATENATE("https://www.saflax.de/0-WVK-Retail/Bilder-Pictures/SAFLAX-",'Basis-Tabelle-Samen'!K175,"-",'Basis-Tabelle-Samen'!J175,"-garden-to-go-mini-slovenian.jpg")),
IF($C$1="Spanisch - ES",HYPERLINK(CONCATENATE("https://www.saflax.de/0-WVK-Retail/Bilder-Pictures/SAFLAX-",'Basis-Tabelle-Samen'!K175,"-",'Basis-Tabelle-Samen'!J175,"-garden-to-go-mini-spanish.jpg")),
IF($C$1="Tschechisch - CZ",HYPERLINK(CONCATENATE("https://www.saflax.de/0-WVK-Retail/Bilder-Pictures/SAFLAX-",'Basis-Tabelle-Samen'!K175,"-",'Basis-Tabelle-Samen'!J175,"-garden-to-go-mini-czech.jpg")),
IF($C$1="Türkisch - TR",HYPERLINK(CONCATENATE("https://www.saflax.de/0-WVK-Retail/Bilder-Pictures/SAFLAX-",'Basis-Tabelle-Samen'!K175,"-",'Basis-Tabelle-Samen'!J175,"-garden-to-go-mini-turkish.jpg")),
IF($C$1="Ungarisch - HU",HYPERLINK(CONCATENATE("https://www.saflax.de/0-WVK-Retail/Bilder-Pictures/SAFLAX-",'Basis-Tabelle-Samen'!K175,"-",'Basis-Tabelle-Samen'!J175,"-garden-to-go-mini-hungarian.jpg")),
" ACHTUNG")))))))))))))))))))))))))))))</f>
        <v>https://www.saflax.de/0-WVK-Retail/Bilder-Pictures/SAFLAX-78681-brassica-oleracea-garden-to-go-mini-english.jpg</v>
      </c>
      <c r="AN141" s="330" t="str">
        <f>IF(I141&lt;1,"",
IF($C$1="Bulgarisch - BG",HYPERLINK(CONCATENATE("https://www.saflax.de/0-WVK-Retail/Bilder-Pictures/SAFLAX-",'Basis-Tabelle-Samen'!N175,"-",'Basis-Tabelle-Samen'!J175,"-garden-to-go-lite-bulgarian.jpg")),
IF($C$1="Dänisch - DK",HYPERLINK(CONCATENATE("https://www.saflax.de/0-WVK-Retail/Bilder-Pictures/SAFLAX-",'Basis-Tabelle-Samen'!N175,"-",'Basis-Tabelle-Samen'!J175,"-garden-to-go-lite-danish.jpg")),
IF($C$1="Deutsch - DE",HYPERLINK(CONCATENATE("https://www.saflax.de/0-WVK-Retail/Bilder-Pictures/SAFLAX-",'Basis-Tabelle-Samen'!N175,"-",'Basis-Tabelle-Samen'!J175,"-garden-to-go-lite-german.jpg")),
IF($C$1="Englisch - UK",HYPERLINK(CONCATENATE("https://www.saflax.de/0-WVK-Retail/Bilder-Pictures/SAFLAX-",'Basis-Tabelle-Samen'!N175,"-",'Basis-Tabelle-Samen'!J175,"-garden-to-go-lite-english.jpg")),
IF($C$1="Estnisch - EE",HYPERLINK(CONCATENATE("https://www.saflax.de/0-WVK-Retail/Bilder-Pictures/SAFLAX-",'Basis-Tabelle-Samen'!N175,"-",'Basis-Tabelle-Samen'!J175,"-garden-to-go-lite-estonian.jpg")),
IF($C$1="Finnisch - FI",HYPERLINK(CONCATENATE("https://www.saflax.de/0-WVK-Retail/Bilder-Pictures/SAFLAX-",'Basis-Tabelle-Samen'!N175,"-",'Basis-Tabelle-Samen'!J175,"-garden-to-go-lite-finnish.jpg")),
IF($C$1="Französisch - FR",HYPERLINK(CONCATENATE("https://www.saflax.de/0-WVK-Retail/Bilder-Pictures/SAFLAX-",'Basis-Tabelle-Samen'!N175,"-",'Basis-Tabelle-Samen'!J175,"-garden-to-go-lite-french.jpg")),
IF($C$1="Griechisch - GR",HYPERLINK(CONCATENATE("https://www.saflax.de/0-WVK-Retail/Bilder-Pictures/SAFLAX-",'Basis-Tabelle-Samen'!N175,"-",'Basis-Tabelle-Samen'!J175,"-garden-to-go-lite-greek.jpg")),
IF($C$1="Irisch - IE",HYPERLINK(CONCATENATE("https://www.saflax.de/0-WVK-Retail/Bilder-Pictures/SAFLAX-",'Basis-Tabelle-Samen'!N175,"-",'Basis-Tabelle-Samen'!J175,"-garden-to-go-lite-irish.jpg")),
IF($C$1="Isländisch - IS",HYPERLINK(CONCATENATE("https://www.saflax.de/0-WVK-Retail/Bilder-Pictures/SAFLAX-",'Basis-Tabelle-Samen'!N175,"-",'Basis-Tabelle-Samen'!J175,"-garden-to-go-lite-icelandic.jpg")),
IF($C$1="Italienisch - IT",HYPERLINK(CONCATENATE("https://www.saflax.de/0-WVK-Retail/Bilder-Pictures/SAFLAX-",'Basis-Tabelle-Samen'!N175,"-",'Basis-Tabelle-Samen'!J175,"-garden-to-go-lite-italian.jpg")),
IF($C$1="Japanisch - JP",HYPERLINK(CONCATENATE("https://www.saflax.de/0-WVK-Retail/Bilder-Pictures/SAFLAX-",'Basis-Tabelle-Samen'!N175,"-",'Basis-Tabelle-Samen'!J175,"-garden-to-go-lite-japanese.jpg")),
IF($C$1="Kroatisch - HR",HYPERLINK(CONCATENATE("https://www.saflax.de/0-WVK-Retail/Bilder-Pictures/SAFLAX-",'Basis-Tabelle-Samen'!N175,"-",'Basis-Tabelle-Samen'!J175,"-garden-to-go-lite-croatian.jpg")),
IF($C$1="Lettisch - LV",HYPERLINK(CONCATENATE("https://www.saflax.de/0-WVK-Retail/Bilder-Pictures/SAFLAX-",'Basis-Tabelle-Samen'!N175,"-",'Basis-Tabelle-Samen'!J175,"-garden-to-go-lite-latvian.jpg")),
IF($C$1="Litauisch - LT",HYPERLINK(CONCATENATE("https://www.saflax.de/0-WVK-Retail/Bilder-Pictures/SAFLAX-",'Basis-Tabelle-Samen'!N175,"-",'Basis-Tabelle-Samen'!J175,"-garden-to-go-lite-lithuanian.jpg")),
IF($C$1="Maltesisch - MT",HYPERLINK(CONCATENATE("https://www.saflax.de/0-WVK-Retail/Bilder-Pictures/SAFLAX-",'Basis-Tabelle-Samen'!N175,"-",'Basis-Tabelle-Samen'!J175,"-garden-to-go-lite-maltese.jpg")),
IF($C$1="Niederländisch - NL",HYPERLINK(CONCATENATE("https://www.saflax.de/0-WVK-Retail/Bilder-Pictures/SAFLAX-",'Basis-Tabelle-Samen'!N175,"-",'Basis-Tabelle-Samen'!J175,"-garden-to-go-lite-dutch.jpg")),
IF($C$1="Norwegisch - NO",HYPERLINK(CONCATENATE("https://www.saflax.de/0-WVK-Retail/Bilder-Pictures/SAFLAX-",'Basis-Tabelle-Samen'!N175,"-",'Basis-Tabelle-Samen'!J175,"-garden-to-go-lite-nowegian.jpg")),
IF($C$1="Polnisch - PL",HYPERLINK(CONCATENATE("https://www.saflax.de/0-WVK-Retail/Bilder-Pictures/SAFLAX-",'Basis-Tabelle-Samen'!N175,"-",'Basis-Tabelle-Samen'!J175,"-garden-to-go-lite-polish.jpg")),
IF($C$1="Portugiesisch - PT",HYPERLINK(CONCATENATE("https://www.saflax.de/0-WVK-Retail/Bilder-Pictures/SAFLAX-",'Basis-Tabelle-Samen'!N175,"-",'Basis-Tabelle-Samen'!J175,"-garden-to-go-lite-portuguese.jpg")),
IF($C$1="Rumänisch - RO",HYPERLINK(CONCATENATE("https://www.saflax.de/0-WVK-Retail/Bilder-Pictures/SAFLAX-",'Basis-Tabelle-Samen'!N175,"-",'Basis-Tabelle-Samen'!J175,"-garden-to-go-lite-romanian.jpg")),
IF($C$1="Schwedisch - SE",HYPERLINK(CONCATENATE("https://www.saflax.de/0-WVK-Retail/Bilder-Pictures/SAFLAX-",'Basis-Tabelle-Samen'!N175,"-",'Basis-Tabelle-Samen'!J175,"-garden-to-go-lite-swedish.jpg")),
IF($C$1="Slowakisch - SK",HYPERLINK(CONCATENATE("https://www.saflax.de/0-WVK-Retail/Bilder-Pictures/SAFLAX-",'Basis-Tabelle-Samen'!N175,"-",'Basis-Tabelle-Samen'!J175,"-garden-to-go-lite-slovak.jpg")),
IF($C$1="Slowenisch - SI",HYPERLINK(CONCATENATE("https://www.saflax.de/0-WVK-Retail/Bilder-Pictures/SAFLAX-",'Basis-Tabelle-Samen'!N175,"-",'Basis-Tabelle-Samen'!J175,"-garden-to-go-lite-slovenian.jpg")),
IF($C$1="Spanisch - ES",HYPERLINK(CONCATENATE("https://www.saflax.de/0-WVK-Retail/Bilder-Pictures/SAFLAX-",'Basis-Tabelle-Samen'!N175,"-",'Basis-Tabelle-Samen'!J175,"-garden-to-go-lite-spanish.jpg")),
IF($C$1="Tschechisch - CZ",HYPERLINK(CONCATENATE("https://www.saflax.de/0-WVK-Retail/Bilder-Pictures/SAFLAX-",'Basis-Tabelle-Samen'!N175,"-",'Basis-Tabelle-Samen'!J175,"-garden-to-go-lite-czech.jpg")),
IF($C$1="Türkisch - TR",HYPERLINK(CONCATENATE("https://www.saflax.de/0-WVK-Retail/Bilder-Pictures/SAFLAX-",'Basis-Tabelle-Samen'!N175,"-",'Basis-Tabelle-Samen'!J175,"-garden-to-go-lite-turkish.jpg")),
IF($C$1="Ungarisch - HU",HYPERLINK(CONCATENATE("https://www.saflax.de/0-WVK-Retail/Bilder-Pictures/SAFLAX-",'Basis-Tabelle-Samen'!N175,"-",'Basis-Tabelle-Samen'!J175,"-garden-to-go-lite-hungarian.jpg")),
" ACHTUNG")))))))))))))))))))))))))))))</f>
        <v>https://www.saflax.de/0-WVK-Retail/Bilder-Pictures/SAFLAX-88681-brassica-oleracea-garden-to-go-lite-english.jpg</v>
      </c>
      <c r="AO141" s="330" t="str">
        <f>IF(J141&lt;1,"",
IF($C$1="Bulgarisch - BG",HYPERLINK(CONCATENATE("https://www.saflax.de/0-WVK-Retail/Bilder-Pictures/SAFLAX-",'Basis-Tabelle-Samen'!Q175,"-",'Basis-Tabelle-Samen'!J175,"-garden-to-go-bulgarian.jpg")),
IF($C$1="Dänisch - DK",HYPERLINK(CONCATENATE("https://www.saflax.de/0-WVK-Retail/Bilder-Pictures/SAFLAX-",'Basis-Tabelle-Samen'!Q175,"-",'Basis-Tabelle-Samen'!J175,"-garden-to-go-danish.jpg")),
IF($C$1="Deutsch - DE",HYPERLINK(CONCATENATE("https://www.saflax.de/0-WVK-Retail/Bilder-Pictures/SAFLAX-",'Basis-Tabelle-Samen'!Q175,"-",'Basis-Tabelle-Samen'!J175,"-garden-to-go-german.jpg")),
IF($C$1="Englisch - UK",HYPERLINK(CONCATENATE("https://www.saflax.de/0-WVK-Retail/Bilder-Pictures/SAFLAX-",'Basis-Tabelle-Samen'!Q175,"-",'Basis-Tabelle-Samen'!J175,"-garden-to-go-english.jpg")),
IF($C$1="Estnisch - EE",HYPERLINK(CONCATENATE("https://www.saflax.de/0-WVK-Retail/Bilder-Pictures/SAFLAX-",'Basis-Tabelle-Samen'!Q175,"-",'Basis-Tabelle-Samen'!J175,"-garden-to-go-estonian.jpg")),
IF($C$1="Finnisch - FI",HYPERLINK(CONCATENATE("https://www.saflax.de/0-WVK-Retail/Bilder-Pictures/SAFLAX-",'Basis-Tabelle-Samen'!Q175,"-",'Basis-Tabelle-Samen'!J175,"-garden-to-go-finnish.jpg")),
IF($C$1="Französisch - FR",HYPERLINK(CONCATENATE("https://www.saflax.de/0-WVK-Retail/Bilder-Pictures/SAFLAX-",'Basis-Tabelle-Samen'!Q175,"-",'Basis-Tabelle-Samen'!J175,"-garden-to-go-french.jpg")),
IF($C$1="Griechisch - GR",HYPERLINK(CONCATENATE("https://www.saflax.de/0-WVK-Retail/Bilder-Pictures/SAFLAX-",'Basis-Tabelle-Samen'!Q175,"-",'Basis-Tabelle-Samen'!J175,"-garden-to-go-greek.jpg")),
IF($C$1="Irisch - IE",HYPERLINK(CONCATENATE("https://www.saflax.de/0-WVK-Retail/Bilder-Pictures/SAFLAX-",'Basis-Tabelle-Samen'!Q175,"-",'Basis-Tabelle-Samen'!J175,"-garden-to-go-irish.jpg")),
IF($C$1="Isländisch - IS",HYPERLINK(CONCATENATE("https://www.saflax.de/0-WVK-Retail/Bilder-Pictures/SAFLAX-",'Basis-Tabelle-Samen'!Q175,"-",'Basis-Tabelle-Samen'!J175,"-garden-to-go-icelandic.jpg")),
IF($C$1="Italienisch - IT",HYPERLINK(CONCATENATE("https://www.saflax.de/0-WVK-Retail/Bilder-Pictures/SAFLAX-",'Basis-Tabelle-Samen'!Q175,"-",'Basis-Tabelle-Samen'!J175,"-garden-to-go-italian.jpg")),
IF($C$1="Japanisch - JP",HYPERLINK(CONCATENATE("https://www.saflax.de/0-WVK-Retail/Bilder-Pictures/SAFLAX-",'Basis-Tabelle-Samen'!Q175,"-",'Basis-Tabelle-Samen'!J175,"-garden-to-go-japanese.jpg")),
IF($C$1="Kroatisch - HR",HYPERLINK(CONCATENATE("https://www.saflax.de/0-WVK-Retail/Bilder-Pictures/SAFLAX-",'Basis-Tabelle-Samen'!Q175,"-",'Basis-Tabelle-Samen'!J175,"-garden-to-go-croatian.jpg")),
IF($C$1="Lettisch - LV",HYPERLINK(CONCATENATE("https://www.saflax.de/0-WVK-Retail/Bilder-Pictures/SAFLAX-",'Basis-Tabelle-Samen'!Q175,"-",'Basis-Tabelle-Samen'!J175,"-garden-to-go-latvian.jpg")),
IF($C$1="Litauisch - LT",HYPERLINK(CONCATENATE("https://www.saflax.de/0-WVK-Retail/Bilder-Pictures/SAFLAX-",'Basis-Tabelle-Samen'!Q175,"-",'Basis-Tabelle-Samen'!J175,"-garden-to-go-lithuanian.jpg")),
IF($C$1="Maltesisch - MT",HYPERLINK(CONCATENATE("https://www.saflax.de/0-WVK-Retail/Bilder-Pictures/SAFLAX-",'Basis-Tabelle-Samen'!Q175,"-",'Basis-Tabelle-Samen'!J175,"-garden-to-go-maltese.jpg")),
IF($C$1="Niederländisch - NL",HYPERLINK(CONCATENATE("https://www.saflax.de/0-WVK-Retail/Bilder-Pictures/SAFLAX-",'Basis-Tabelle-Samen'!Q175,"-",'Basis-Tabelle-Samen'!J175,"-garden-to-go-dutch.jpg")),
IF($C$1="Norwegisch - NO",HYPERLINK(CONCATENATE("https://www.saflax.de/0-WVK-Retail/Bilder-Pictures/SAFLAX-",'Basis-Tabelle-Samen'!Q175,"-",'Basis-Tabelle-Samen'!J175,"-garden-to-go-nowegian.jpg")),
IF($C$1="Polnisch - PL",HYPERLINK(CONCATENATE("https://www.saflax.de/0-WVK-Retail/Bilder-Pictures/SAFLAX-",'Basis-Tabelle-Samen'!Q175,"-",'Basis-Tabelle-Samen'!J175,"-garden-to-go-polish.jpg")),
IF($C$1="Portugiesisch - PT",HYPERLINK(CONCATENATE("https://www.saflax.de/0-WVK-Retail/Bilder-Pictures/SAFLAX-",'Basis-Tabelle-Samen'!Q175,"-",'Basis-Tabelle-Samen'!J175,"-garden-to-go-portuguese.jpg")),
IF($C$1="Rumänisch - RO",HYPERLINK(CONCATENATE("https://www.saflax.de/0-WVK-Retail/Bilder-Pictures/SAFLAX-",'Basis-Tabelle-Samen'!Q175,"-",'Basis-Tabelle-Samen'!J175,"-garden-to-go-romanian.jpg")),
IF($C$1="Schwedisch - SE",HYPERLINK(CONCATENATE("https://www.saflax.de/0-WVK-Retail/Bilder-Pictures/SAFLAX-",'Basis-Tabelle-Samen'!Q175,"-",'Basis-Tabelle-Samen'!J175,"-garden-to-go-swedish.jpg")),
IF($C$1="Slowakisch - SK",HYPERLINK(CONCATENATE("https://www.saflax.de/0-WVK-Retail/Bilder-Pictures/SAFLAX-",'Basis-Tabelle-Samen'!Q175,"-",'Basis-Tabelle-Samen'!J175,"-garden-to-go-slovak.jpg")),
IF($C$1="Slowenisch - SI",HYPERLINK(CONCATENATE("https://www.saflax.de/0-WVK-Retail/Bilder-Pictures/SAFLAX-",'Basis-Tabelle-Samen'!Q175,"-",'Basis-Tabelle-Samen'!J175,"-garden-to-go-slovenian.jpg")),
IF($C$1="Spanisch - ES",HYPERLINK(CONCATENATE("https://www.saflax.de/0-WVK-Retail/Bilder-Pictures/SAFLAX-",'Basis-Tabelle-Samen'!Q175,"-",'Basis-Tabelle-Samen'!J175,"-garden-to-go-spanish.jpg")),
IF($C$1="Tschechisch - CZ",HYPERLINK(CONCATENATE("https://www.saflax.de/0-WVK-Retail/Bilder-Pictures/SAFLAX-",'Basis-Tabelle-Samen'!Q175,"-",'Basis-Tabelle-Samen'!J175,"-garden-to-go-czech.jpg")),
IF($C$1="Türkisch - TR",HYPERLINK(CONCATENATE("https://www.saflax.de/0-WVK-Retail/Bilder-Pictures/SAFLAX-",'Basis-Tabelle-Samen'!Q175,"-",'Basis-Tabelle-Samen'!J175,"-garden-to-go-turkish.jpg")),
IF($C$1="Ungarisch - HU",HYPERLINK(CONCATENATE("https://www.saflax.de/0-WVK-Retail/Bilder-Pictures/SAFLAX-",'Basis-Tabelle-Samen'!Q175,"-",'Basis-Tabelle-Samen'!J175,"-garden-to-go-hungarian.jpg")),
" ACHTUNG")))))))))))))))))))))))))))))</f>
        <v>https://www.saflax.de/0-WVK-Retail/Bilder-Pictures/SAFLAX-58681-brassica-oleracea-garden-to-go-english.jpg</v>
      </c>
      <c r="AP141" s="330" t="str">
        <f>IF(K141&lt;1,"",
IF($C$1="Bulgarisch - BG",HYPERLINK(CONCATENATE("https://www.saflax.de/0-WVK-Retail/Bilder-Pictures/SAFLAX-",'Basis-Tabelle-Samen'!T175,"-",'Basis-Tabelle-Samen'!J175,"-cultivation-set-bulgarian.jpg")),
IF($C$1="Dänisch - DK",HYPERLINK(CONCATENATE("https://www.saflax.de/0-WVK-Retail/Bilder-Pictures/SAFLAX-",'Basis-Tabelle-Samen'!T175,"-",'Basis-Tabelle-Samen'!J175,"-cultivation-set-danish.jpg")),
IF($C$1="Deutsch - DE",HYPERLINK(CONCATENATE("https://www.saflax.de/0-WVK-Retail/Bilder-Pictures/SAFLAX-",'Basis-Tabelle-Samen'!T175,"-",'Basis-Tabelle-Samen'!J175,"-cultivation-set-german.jpg")),
IF($C$1="Englisch - UK",HYPERLINK(CONCATENATE("https://www.saflax.de/0-WVK-Retail/Bilder-Pictures/SAFLAX-",'Basis-Tabelle-Samen'!T175,"-",'Basis-Tabelle-Samen'!J175,"-cultivation-set-english.jpg")),
IF($C$1="Estnisch - EE",HYPERLINK(CONCATENATE("https://www.saflax.de/0-WVK-Retail/Bilder-Pictures/SAFLAX-",'Basis-Tabelle-Samen'!T175,"-",'Basis-Tabelle-Samen'!J175,"-cultivation-set-estonian.jpg")),
IF($C$1="Finnisch - FI",HYPERLINK(CONCATENATE("https://www.saflax.de/0-WVK-Retail/Bilder-Pictures/SAFLAX-",'Basis-Tabelle-Samen'!T175,"-",'Basis-Tabelle-Samen'!J175,"-cultivation-set-finnish.jpg")),
IF($C$1="Französisch - FR",HYPERLINK(CONCATENATE("https://www.saflax.de/0-WVK-Retail/Bilder-Pictures/SAFLAX-",'Basis-Tabelle-Samen'!T175,"-",'Basis-Tabelle-Samen'!J175,"-cultivation-set-french.jpg")),
IF($C$1="Griechisch - GR",HYPERLINK(CONCATENATE("https://www.saflax.de/0-WVK-Retail/Bilder-Pictures/SAFLAX-",'Basis-Tabelle-Samen'!T175,"-",'Basis-Tabelle-Samen'!J175,"-cultivation-set-greek.jpg")),
IF($C$1="Irisch - IE",HYPERLINK(CONCATENATE("https://www.saflax.de/0-WVK-Retail/Bilder-Pictures/SAFLAX-",'Basis-Tabelle-Samen'!T175,"-",'Basis-Tabelle-Samen'!J175,"-cultivation-set-irish.jpg")),
IF($C$1="Isländisch - IS",HYPERLINK(CONCATENATE("https://www.saflax.de/0-WVK-Retail/Bilder-Pictures/SAFLAX-",'Basis-Tabelle-Samen'!T175,"-",'Basis-Tabelle-Samen'!J175,"-cultivation-set-icelandic.jpg")),
IF($C$1="Italienisch - IT",HYPERLINK(CONCATENATE("https://www.saflax.de/0-WVK-Retail/Bilder-Pictures/SAFLAX-",'Basis-Tabelle-Samen'!T175,"-",'Basis-Tabelle-Samen'!J175,"-cultivation-set-italian.jpg")),
IF($C$1="Japanisch - JP",HYPERLINK(CONCATENATE("https://www.saflax.de/0-WVK-Retail/Bilder-Pictures/SAFLAX-",'Basis-Tabelle-Samen'!T175,"-",'Basis-Tabelle-Samen'!J175,"-cultivation-set-japanese.jpg")),
IF($C$1="Kroatisch - HR",HYPERLINK(CONCATENATE("https://www.saflax.de/0-WVK-Retail/Bilder-Pictures/SAFLAX-",'Basis-Tabelle-Samen'!T175,"-",'Basis-Tabelle-Samen'!J175,"-cultivation-set-croatian.jpg")),
IF($C$1="Lettisch - LV",HYPERLINK(CONCATENATE("https://www.saflax.de/0-WVK-Retail/Bilder-Pictures/SAFLAX-",'Basis-Tabelle-Samen'!T175,"-",'Basis-Tabelle-Samen'!J175,"-cultivation-set-latvian.jpg")),
IF($C$1="Litauisch - LT",HYPERLINK(CONCATENATE("https://www.saflax.de/0-WVK-Retail/Bilder-Pictures/SAFLAX-",'Basis-Tabelle-Samen'!T175,"-",'Basis-Tabelle-Samen'!J175,"-cultivation-set-lithuanian.jpg")),
IF($C$1="Maltesisch - MT",HYPERLINK(CONCATENATE("https://www.saflax.de/0-WVK-Retail/Bilder-Pictures/SAFLAX-",'Basis-Tabelle-Samen'!T175,"-",'Basis-Tabelle-Samen'!J175,"-cultivation-set-maltese.jpg")),
IF($C$1="Niederländisch - NL",HYPERLINK(CONCATENATE("https://www.saflax.de/0-WVK-Retail/Bilder-Pictures/SAFLAX-",'Basis-Tabelle-Samen'!T175,"-",'Basis-Tabelle-Samen'!J175,"-cultivation-set-dutch.jpg")),
IF($C$1="Norwegisch - NO",HYPERLINK(CONCATENATE("https://www.saflax.de/0-WVK-Retail/Bilder-Pictures/SAFLAX-",'Basis-Tabelle-Samen'!T175,"-",'Basis-Tabelle-Samen'!J175,"-cultivation-set-nowegian.jpg")),
IF($C$1="Polnisch - PL",HYPERLINK(CONCATENATE("https://www.saflax.de/0-WVK-Retail/Bilder-Pictures/SAFLAX-",'Basis-Tabelle-Samen'!T175,"-",'Basis-Tabelle-Samen'!J175,"-cultivation-set-polish.jpg")),
IF($C$1="Portugiesisch - PT",HYPERLINK(CONCATENATE("https://www.saflax.de/0-WVK-Retail/Bilder-Pictures/SAFLAX-",'Basis-Tabelle-Samen'!T175,"-",'Basis-Tabelle-Samen'!J175,"-cultivation-set-portuguese.jpg")),
IF($C$1="Rumänisch - RO",HYPERLINK(CONCATENATE("https://www.saflax.de/0-WVK-Retail/Bilder-Pictures/SAFLAX-",'Basis-Tabelle-Samen'!T175,"-",'Basis-Tabelle-Samen'!J175,"-cultivation-set-romanian.jpg")),
IF($C$1="Schwedisch - SE",HYPERLINK(CONCATENATE("https://www.saflax.de/0-WVK-Retail/Bilder-Pictures/SAFLAX-",'Basis-Tabelle-Samen'!T175,"-",'Basis-Tabelle-Samen'!J175,"-cultivation-set-swedish.jpg")),
IF($C$1="Slowakisch - SK",HYPERLINK(CONCATENATE("https://www.saflax.de/0-WVK-Retail/Bilder-Pictures/SAFLAX-",'Basis-Tabelle-Samen'!T175,"-",'Basis-Tabelle-Samen'!J175,"-cultivation-set-slovak.jpg")),
IF($C$1="Slowenisch - SI",HYPERLINK(CONCATENATE("https://www.saflax.de/0-WVK-Retail/Bilder-Pictures/SAFLAX-",'Basis-Tabelle-Samen'!T175,"-",'Basis-Tabelle-Samen'!J175,"-cultivation-set-slovenian.jpg")),
IF($C$1="Spanisch - ES",HYPERLINK(CONCATENATE("https://www.saflax.de/0-WVK-Retail/Bilder-Pictures/SAFLAX-",'Basis-Tabelle-Samen'!T175,"-",'Basis-Tabelle-Samen'!J175,"-cultivation-set-spanish.jpg")),
IF($C$1="Tschechisch - CZ",HYPERLINK(CONCATENATE("https://www.saflax.de/0-WVK-Retail/Bilder-Pictures/SAFLAX-",'Basis-Tabelle-Samen'!T175,"-",'Basis-Tabelle-Samen'!J175,"-cultivation-set-czech.jpg")),
IF($C$1="Türkisch - TR",HYPERLINK(CONCATENATE("https://www.saflax.de/0-WVK-Retail/Bilder-Pictures/SAFLAX-",'Basis-Tabelle-Samen'!T175,"-",'Basis-Tabelle-Samen'!J175,"-cultivation-set-turkish.jpg")),
IF($C$1="Ungarisch - HU",HYPERLINK(CONCATENATE("https://www.saflax.de/0-WVK-Retail/Bilder-Pictures/SAFLAX-",'Basis-Tabelle-Samen'!T175,"-",'Basis-Tabelle-Samen'!J175,"-cultivation-set-hungarian.jpg")),
" ACHTUNG")))))))))))))))))))))))))))))</f>
        <v>https://www.saflax.de/0-WVK-Retail/Bilder-Pictures/SAFLAX-38681-brassica-oleracea-cultivation-set-english.jpg</v>
      </c>
      <c r="AQ141" s="330" t="str">
        <f>IF(L141&lt;1,"",
IF($C$1="Bulgarisch - BG",HYPERLINK(CONCATENATE("https://www.saflax.de/0-WVK-Retail/Bilder-Pictures/SAFLAX-",'Basis-Tabelle-Samen'!W175,"-",'Basis-Tabelle-Samen'!J175,"-garden-in-the-bag-bulgarian.jpg")),
IF($C$1="Dänisch - DK",HYPERLINK(CONCATENATE("https://www.saflax.de/0-WVK-Retail/Bilder-Pictures/SAFLAX-",'Basis-Tabelle-Samen'!W175,"-",'Basis-Tabelle-Samen'!J175,"-garden-in-the-bag-danish.jpg")),
IF($C$1="Deutsch - DE",HYPERLINK(CONCATENATE("https://www.saflax.de/0-WVK-Retail/Bilder-Pictures/SAFLAX-",'Basis-Tabelle-Samen'!W175,"-",'Basis-Tabelle-Samen'!J175,"-garden-in-the-bag-german.jpg")),
IF($C$1="Englisch - UK",HYPERLINK(CONCATENATE("https://www.saflax.de/0-WVK-Retail/Bilder-Pictures/SAFLAX-",'Basis-Tabelle-Samen'!W175,"-",'Basis-Tabelle-Samen'!J175,"-garden-in-the-bag-english.jpg")),
IF($C$1="Estnisch - EE",HYPERLINK(CONCATENATE("https://www.saflax.de/0-WVK-Retail/Bilder-Pictures/SAFLAX-",'Basis-Tabelle-Samen'!W175,"-",'Basis-Tabelle-Samen'!J175,"-garden-in-the-bag-estonian.jpg")),
IF($C$1="Finnisch - FI",HYPERLINK(CONCATENATE("https://www.saflax.de/0-WVK-Retail/Bilder-Pictures/SAFLAX-",'Basis-Tabelle-Samen'!W175,"-",'Basis-Tabelle-Samen'!J175,"-garden-in-the-bag-finnish.jpg")),
IF($C$1="Französisch - FR",HYPERLINK(CONCATENATE("https://www.saflax.de/0-WVK-Retail/Bilder-Pictures/SAFLAX-",'Basis-Tabelle-Samen'!W175,"-",'Basis-Tabelle-Samen'!J175,"-garden-in-the-bag-french.jpg")),
IF($C$1="Griechisch - GR",HYPERLINK(CONCATENATE("https://www.saflax.de/0-WVK-Retail/Bilder-Pictures/SAFLAX-",'Basis-Tabelle-Samen'!W175,"-",'Basis-Tabelle-Samen'!J175,"-garden-in-the-bag-greek.jpg")),
IF($C$1="Irisch - IE",HYPERLINK(CONCATENATE("https://www.saflax.de/0-WVK-Retail/Bilder-Pictures/SAFLAX-",'Basis-Tabelle-Samen'!W175,"-",'Basis-Tabelle-Samen'!J175,"-garden-in-the-bag-irish.jpg")),
IF($C$1="Isländisch - IS",HYPERLINK(CONCATENATE("https://www.saflax.de/0-WVK-Retail/Bilder-Pictures/SAFLAX-",'Basis-Tabelle-Samen'!W175,"-",'Basis-Tabelle-Samen'!J175,"-garden-in-the-bag-icelandic.jpg")),
IF($C$1="Italienisch - IT",HYPERLINK(CONCATENATE("https://www.saflax.de/0-WVK-Retail/Bilder-Pictures/SAFLAX-",'Basis-Tabelle-Samen'!W175,"-",'Basis-Tabelle-Samen'!J175,"-garden-in-the-bag-italian.jpg")),
IF($C$1="Japanisch - JP",HYPERLINK(CONCATENATE("https://www.saflax.de/0-WVK-Retail/Bilder-Pictures/SAFLAX-",'Basis-Tabelle-Samen'!W175,"-",'Basis-Tabelle-Samen'!J175,"-garden-in-the-bag-japanese.jpg")),
IF($C$1="Kroatisch - HR",HYPERLINK(CONCATENATE("https://www.saflax.de/0-WVK-Retail/Bilder-Pictures/SAFLAX-",'Basis-Tabelle-Samen'!W175,"-",'Basis-Tabelle-Samen'!J175,"-garden-in-the-bag-croatian.jpg")),
IF($C$1="Lettisch - LV",HYPERLINK(CONCATENATE("https://www.saflax.de/0-WVK-Retail/Bilder-Pictures/SAFLAX-",'Basis-Tabelle-Samen'!W175,"-",'Basis-Tabelle-Samen'!J175,"-garden-in-the-bag-latvian.jpg")),
IF($C$1="Litauisch - LT",HYPERLINK(CONCATENATE("https://www.saflax.de/0-WVK-Retail/Bilder-Pictures/SAFLAX-",'Basis-Tabelle-Samen'!W175,"-",'Basis-Tabelle-Samen'!J175,"-garden-in-the-bag-lithuanian.jpg")),
IF($C$1="Maltesisch - MT",HYPERLINK(CONCATENATE("https://www.saflax.de/0-WVK-Retail/Bilder-Pictures/SAFLAX-",'Basis-Tabelle-Samen'!W175,"-",'Basis-Tabelle-Samen'!J175,"-garden-in-the-bag-maltese.jpg")),
IF($C$1="Niederländisch - NL",HYPERLINK(CONCATENATE("https://www.saflax.de/0-WVK-Retail/Bilder-Pictures/SAFLAX-",'Basis-Tabelle-Samen'!W175,"-",'Basis-Tabelle-Samen'!J175,"-garden-in-the-bag-dutch.jpg")),
IF($C$1="Norwegisch - NO",HYPERLINK(CONCATENATE("https://www.saflax.de/0-WVK-Retail/Bilder-Pictures/SAFLAX-",'Basis-Tabelle-Samen'!W175,"-",'Basis-Tabelle-Samen'!J175,"-garden-in-the-bag-nowegian.jpg")),
IF($C$1="Polnisch - PL",HYPERLINK(CONCATENATE("https://www.saflax.de/0-WVK-Retail/Bilder-Pictures/SAFLAX-",'Basis-Tabelle-Samen'!W175,"-",'Basis-Tabelle-Samen'!J175,"-garden-in-the-bag-polish.jpg")),
IF($C$1="Portugiesisch - PT",HYPERLINK(CONCATENATE("https://www.saflax.de/0-WVK-Retail/Bilder-Pictures/SAFLAX-",'Basis-Tabelle-Samen'!W175,"-",'Basis-Tabelle-Samen'!J175,"-garden-in-the-bag-portuguese.jpg")),
IF($C$1="Rumänisch - RO",HYPERLINK(CONCATENATE("https://www.saflax.de/0-WVK-Retail/Bilder-Pictures/SAFLAX-",'Basis-Tabelle-Samen'!W175,"-",'Basis-Tabelle-Samen'!J175,"-garden-in-the-bag-romanian.jpg")),
IF($C$1="Schwedisch - SE",HYPERLINK(CONCATENATE("https://www.saflax.de/0-WVK-Retail/Bilder-Pictures/SAFLAX-",'Basis-Tabelle-Samen'!W175,"-",'Basis-Tabelle-Samen'!J175,"-garden-in-the-bag-swedish.jpg")),
IF($C$1="Slowakisch - SK",HYPERLINK(CONCATENATE("https://www.saflax.de/0-WVK-Retail/Bilder-Pictures/SAFLAX-",'Basis-Tabelle-Samen'!W175,"-",'Basis-Tabelle-Samen'!J175,"-garden-in-the-bag-slovak.jpg")),
IF($C$1="Slowenisch - SI",HYPERLINK(CONCATENATE("https://www.saflax.de/0-WVK-Retail/Bilder-Pictures/SAFLAX-",'Basis-Tabelle-Samen'!W175,"-",'Basis-Tabelle-Samen'!J175,"-garden-in-the-bag-slovenian.jpg")),
IF($C$1="Spanisch - ES",HYPERLINK(CONCATENATE("https://www.saflax.de/0-WVK-Retail/Bilder-Pictures/SAFLAX-",'Basis-Tabelle-Samen'!W175,"-",'Basis-Tabelle-Samen'!J175,"-garden-in-the-bag-spanish.jpg")),
IF($C$1="Tschechisch - CZ",HYPERLINK(CONCATENATE("https://www.saflax.de/0-WVK-Retail/Bilder-Pictures/SAFLAX-",'Basis-Tabelle-Samen'!W175,"-",'Basis-Tabelle-Samen'!J175,"-garden-in-the-bag-czech.jpg")),
IF($C$1="Türkisch - TR",HYPERLINK(CONCATENATE("https://www.saflax.de/0-WVK-Retail/Bilder-Pictures/SAFLAX-",'Basis-Tabelle-Samen'!W175,"-",'Basis-Tabelle-Samen'!J175,"-garden-in-the-bag-turkish.jpg")),
IF($C$1="Ungarisch - HU",HYPERLINK(CONCATENATE("https://www.saflax.de/0-WVK-Retail/Bilder-Pictures/SAFLAX-",'Basis-Tabelle-Samen'!W175,"-",'Basis-Tabelle-Samen'!J175,"-garden-in-the-bag-hungarian.jpg")),
" ACHTUNG")))))))))))))))))))))))))))))</f>
        <v>https://www.saflax.de/0-WVK-Retail/Bilder-Pictures/SAFLAX-68681-brassica-oleracea-garden-in-the-bag-english.jpg</v>
      </c>
    </row>
    <row r="142" spans="1:43" ht="17.100000000000001" customHeight="1" x14ac:dyDescent="0.2">
      <c r="A142" s="318" t="str">
        <f>IF('Basis-Tabelle-Samen'!A181="","",IF($C$1="Deutsch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42" s="319" t="str">
        <f>'Basis-Tabelle-Samen'!I181</f>
        <v>Brassica rapa</v>
      </c>
      <c r="C142" s="316" t="str">
        <f>IF($C$1="Bulgarisch - BG",'Basis-Tabelle-Samen'!Z181,
IF($C$1="Dänisch - DK",'Basis-Tabelle-Samen'!AA181,
IF($C$1="Deutsch - DE",'Basis-Tabelle-Samen'!AB181,
IF($C$1="Englisch - UK",'Basis-Tabelle-Samen'!AC181,
IF($C$1="Estnisch - EE",'Basis-Tabelle-Samen'!AD181,
IF($C$1="Finnisch - FI",'Basis-Tabelle-Samen'!AE181,
IF($C$1="Französisch - FR",'Basis-Tabelle-Samen'!AF181,
IF($C$1="Griechisch - GR",'Basis-Tabelle-Samen'!AG181,
IF($C$1="Irisch - IE",'Basis-Tabelle-Samen'!AH181,
IF($C$1="Isländisch - IS",'Basis-Tabelle-Samen'!AI181,
IF($C$1="Italienisch - IT",'Basis-Tabelle-Samen'!AJ181,
IF($C$1="Japanisch - JP",'Basis-Tabelle-Samen'!AK181,
IF($C$1="Kroatisch - HR",'Basis-Tabelle-Samen'!AL181,
IF($C$1="Lettisch - LV",'Basis-Tabelle-Samen'!AM181,
IF($C$1="Litauisch - LT",'Basis-Tabelle-Samen'!AN181,
IF($C$1="Maltesisch - MT",'Basis-Tabelle-Samen'!AO181,
IF($C$1="Niederländisch - NL",'Basis-Tabelle-Samen'!AP181,
IF($C$1="Norwegisch - NO",'Basis-Tabelle-Samen'!AQ181,
IF($C$1="Polnisch - PL",'Basis-Tabelle-Samen'!AR181,
IF($C$1="Portugiesisch - PT",'Basis-Tabelle-Samen'!AS181,
IF($C$1="Rumänisch - RO",'Basis-Tabelle-Samen'!AT181,
IF($C$1="Schwedisch - SE",'Basis-Tabelle-Samen'!AU181,
IF($C$1="Slowakisch - SK",'Basis-Tabelle-Samen'!AV181,
IF($C$1="Slowenisch - SI",'Basis-Tabelle-Samen'!AW181,
IF($C$1="Spanisch - ES",'Basis-Tabelle-Samen'!AX181,
IF($C$1="Tschechisch - CZ",'Basis-Tabelle-Samen'!AY181,
IF($C$1="Türkisch - TR",'Basis-Tabelle-Samen'!AZ181,
IF($C$1="Ungarisch - HU",'Basis-Tabelle-Samen'!BA181,
" ACHTUNG"))))))))))))))))))))))))))))</f>
        <v>Organic - Turnip - Goldana</v>
      </c>
      <c r="D142" s="320">
        <f>'Basis-Tabelle-Samen'!F181</f>
        <v>500</v>
      </c>
      <c r="E142" s="321" t="str">
        <f>'Basis-Tabelle-Samen'!H181</f>
        <v>7 %</v>
      </c>
      <c r="F142" s="322" t="str">
        <f>IF('Basis-Tabelle-Samen'!G181="","",'Basis-Tabelle-Samen'!G181)</f>
        <v>02</v>
      </c>
      <c r="G142" s="320">
        <f>'Basis-Tabelle-Samen'!C181</f>
        <v>18712</v>
      </c>
      <c r="H142" s="323">
        <f>'Basis-Tabelle-Samen'!D181</f>
        <v>4055473187129</v>
      </c>
      <c r="I142" s="324">
        <f>'Basis-Tabelle-Samen'!E181</f>
        <v>2.0499999999999998</v>
      </c>
      <c r="J142" s="325">
        <f t="shared" si="2"/>
        <v>12</v>
      </c>
      <c r="K142" s="326">
        <f>'Basis-Tabelle-Samen'!K181</f>
        <v>78712</v>
      </c>
      <c r="L142" s="323">
        <f>'Basis-Tabelle-Samen'!L181</f>
        <v>4055473787121</v>
      </c>
      <c r="M142" s="324">
        <f>'Basis-Tabelle-Samen'!M181</f>
        <v>2.4500000000000002</v>
      </c>
      <c r="N142" s="326">
        <f>IF(K142&lt;1,"",'3'!$I$15)</f>
        <v>15</v>
      </c>
      <c r="O142" s="327">
        <f>IF(K142&lt;1,"",'3'!$J$11)</f>
        <v>90</v>
      </c>
      <c r="P142" s="326">
        <f>'Basis-Tabelle-Samen'!N181</f>
        <v>88712</v>
      </c>
      <c r="Q142" s="323">
        <f>'Basis-Tabelle-Samen'!O181</f>
        <v>4055473887128</v>
      </c>
      <c r="R142" s="328">
        <f>'Basis-Tabelle-Samen'!P181</f>
        <v>3.75</v>
      </c>
      <c r="S142" s="326">
        <f>IF(R142&lt;1,"",'3'!$M$15)</f>
        <v>18</v>
      </c>
      <c r="T142" s="327">
        <f>IF(R142&lt;1,"",'3'!$N$11)</f>
        <v>72</v>
      </c>
      <c r="U142" s="326">
        <f>'Basis-Tabelle-Samen'!Q181</f>
        <v>58712</v>
      </c>
      <c r="V142" s="323">
        <f>'Basis-Tabelle-Samen'!R181</f>
        <v>4055473587127</v>
      </c>
      <c r="W142" s="324">
        <f>'Basis-Tabelle-Samen'!S181</f>
        <v>4.95</v>
      </c>
      <c r="X142" s="326">
        <f>IF(U142&lt;1,"",'3'!$Q$15)</f>
        <v>6</v>
      </c>
      <c r="Y142" s="327">
        <f>IF(U142&lt;1,"",'3'!$R$11)</f>
        <v>24</v>
      </c>
      <c r="Z142" s="326">
        <f>'Basis-Tabelle-Samen'!T181</f>
        <v>38712</v>
      </c>
      <c r="AA142" s="323">
        <f>'Basis-Tabelle-Samen'!U181</f>
        <v>4055473387123</v>
      </c>
      <c r="AB142" s="324">
        <f>'Basis-Tabelle-Samen'!V181</f>
        <v>6.75</v>
      </c>
      <c r="AC142" s="326">
        <f>IF(Z142&lt;1,"",'3'!$U$15)</f>
        <v>6</v>
      </c>
      <c r="AD142" s="327">
        <f>IF(Z142&lt;1,"",'3'!$V$11)</f>
        <v>24</v>
      </c>
      <c r="AE142" s="326">
        <f>'Basis-Tabelle-Samen'!W181</f>
        <v>68712</v>
      </c>
      <c r="AF142" s="323">
        <f>'Basis-Tabelle-Samen'!X181</f>
        <v>4055473687124</v>
      </c>
      <c r="AG142" s="324">
        <f>'Basis-Tabelle-Samen'!Y181</f>
        <v>2.95</v>
      </c>
      <c r="AH142" s="326">
        <f>IF(AE142&lt;1,"",'3'!$Y$15)</f>
        <v>8</v>
      </c>
      <c r="AI142" s="327">
        <f>IF(AE142&lt;1,"",'3'!$Z$11)</f>
        <v>64</v>
      </c>
      <c r="AJ142" s="315"/>
      <c r="AK142" s="316" t="str">
        <f>IF(G142&lt;1,"",
IF($C$1="Bulgarisch - BG",HYPERLINK(CONCATENATE("https://www.saflax.de/0-WVK-Retail/Bilder-Pictures/SAFLAX-",'Basis-Tabelle-Samen'!C181,"-",'Basis-Tabelle-Samen'!J181,"-seed-package-front-cr-bulgarian.jpg")),
IF($C$1="Dänisch - DK",HYPERLINK(CONCATENATE("https://www.saflax.de/0-WVK-Retail/Bilder-Pictures/SAFLAX-",'Basis-Tabelle-Samen'!C181,"-",'Basis-Tabelle-Samen'!J181,"-seed-package-front-cr-danish.jpg")),
IF($C$1="Deutsch - DE",HYPERLINK(CONCATENATE("https://www.saflax.de/0-WVK-Retail/Bilder-Pictures/SAFLAX-",'Basis-Tabelle-Samen'!C181,"-",'Basis-Tabelle-Samen'!J181,"-seed-package-front-cr-german.jpg")),
IF($C$1="Englisch - UK",HYPERLINK(CONCATENATE("https://www.saflax.de/0-WVK-Retail/Bilder-Pictures/SAFLAX-",'Basis-Tabelle-Samen'!C181,"-",'Basis-Tabelle-Samen'!J181,"-seed-package-front-cr-english.jpg")),
IF($C$1="Estnisch - EE",HYPERLINK(CONCATENATE("https://www.saflax.de/0-WVK-Retail/Bilder-Pictures/SAFLAX-",'Basis-Tabelle-Samen'!C181,"-",'Basis-Tabelle-Samen'!J181,"-seed-package-front-cr-estonian.jpg")),
IF($C$1="Finnisch - FI",HYPERLINK(CONCATENATE("https://www.saflax.de/0-WVK-Retail/Bilder-Pictures/SAFLAX-",'Basis-Tabelle-Samen'!C181,"-",'Basis-Tabelle-Samen'!J181,"-seed-package-front-cr-finnish.jpg")),
IF($C$1="Französisch - FR",HYPERLINK(CONCATENATE("https://www.saflax.de/0-WVK-Retail/Bilder-Pictures/SAFLAX-",'Basis-Tabelle-Samen'!C181,"-",'Basis-Tabelle-Samen'!J181,"-seed-package-front-cr-french.jpg")),
IF($C$1="Griechisch - GR",HYPERLINK(CONCATENATE("https://www.saflax.de/0-WVK-Retail/Bilder-Pictures/SAFLAX-",'Basis-Tabelle-Samen'!C181,"-",'Basis-Tabelle-Samen'!J181,"-seed-package-front-cr-greek.jpg")),
IF($C$1="Irisch - IE",HYPERLINK(CONCATENATE("https://www.saflax.de/0-WVK-Retail/Bilder-Pictures/SAFLAX-",'Basis-Tabelle-Samen'!C181,"-",'Basis-Tabelle-Samen'!J181,"-seed-package-front-cr-irish.jpg")),
IF($C$1="Isländisch - IS",HYPERLINK(CONCATENATE("https://www.saflax.de/0-WVK-Retail/Bilder-Pictures/SAFLAX-",'Basis-Tabelle-Samen'!C181,"-",'Basis-Tabelle-Samen'!J181,"-seed-package-front-cr-icelandic.jpg")),
IF($C$1="Italienisch - IT",HYPERLINK(CONCATENATE("https://www.saflax.de/0-WVK-Retail/Bilder-Pictures/SAFLAX-",'Basis-Tabelle-Samen'!C181,"-",'Basis-Tabelle-Samen'!J181,"-seed-package-front-cr-italian.jpg")),
IF($C$1="Japanisch - JP",HYPERLINK(CONCATENATE("https://www.saflax.de/0-WVK-Retail/Bilder-Pictures/SAFLAX-",'Basis-Tabelle-Samen'!C181,"-",'Basis-Tabelle-Samen'!J181,"-seed-package-front-cr-japanese.jpg")),
IF($C$1="Kroatisch - HR",HYPERLINK(CONCATENATE("https://www.saflax.de/0-WVK-Retail/Bilder-Pictures/SAFLAX-",'Basis-Tabelle-Samen'!C181,"-",'Basis-Tabelle-Samen'!J181,"-seed-package-front-cr-croatian.jpg")),
IF($C$1="Lettisch - LV",HYPERLINK(CONCATENATE("https://www.saflax.de/0-WVK-Retail/Bilder-Pictures/SAFLAX-",'Basis-Tabelle-Samen'!C181,"-",'Basis-Tabelle-Samen'!J181,"-seed-package-front-cr-latvian.jpg")),
IF($C$1="Litauisch - LT",HYPERLINK(CONCATENATE("https://www.saflax.de/0-WVK-Retail/Bilder-Pictures/SAFLAX-",'Basis-Tabelle-Samen'!C181,"-",'Basis-Tabelle-Samen'!J181,"-seed-package-front-cr-lithuanian.jpg")),
IF($C$1="Maltesisch - MT",HYPERLINK(CONCATENATE("https://www.saflax.de/0-WVK-Retail/Bilder-Pictures/SAFLAX-",'Basis-Tabelle-Samen'!C181,"-",'Basis-Tabelle-Samen'!J181,"-seed-package-front-cr-maltese.jpg")),
IF($C$1="Niederländisch - NL",HYPERLINK(CONCATENATE("https://www.saflax.de/0-WVK-Retail/Bilder-Pictures/SAFLAX-",'Basis-Tabelle-Samen'!C181,"-",'Basis-Tabelle-Samen'!J181,"-seed-package-front-cr-dutch.jpg")),
IF($C$1="Norwegisch - NO",HYPERLINK(CONCATENATE("https://www.saflax.de/0-WVK-Retail/Bilder-Pictures/SAFLAX-",'Basis-Tabelle-Samen'!C181,"-",'Basis-Tabelle-Samen'!J181,"-seed-package-front-cr-nowegian.jpg")),
IF($C$1="Polnisch - PL",HYPERLINK(CONCATENATE("https://www.saflax.de/0-WVK-Retail/Bilder-Pictures/SAFLAX-",'Basis-Tabelle-Samen'!C181,"-",'Basis-Tabelle-Samen'!J181,"-seed-package-front-cr-polish.jpg")),
IF($C$1="Portugiesisch - PT",HYPERLINK(CONCATENATE("https://www.saflax.de/0-WVK-Retail/Bilder-Pictures/SAFLAX-",'Basis-Tabelle-Samen'!C181,"-",'Basis-Tabelle-Samen'!J181,"-seed-package-front-cr-portuguese.jpg")),
IF($C$1="Rumänisch - RO",HYPERLINK(CONCATENATE("https://www.saflax.de/0-WVK-Retail/Bilder-Pictures/SAFLAX-",'Basis-Tabelle-Samen'!C181,"-",'Basis-Tabelle-Samen'!J181,"-seed-package-front-cr-romanian.jpg")),
IF($C$1="Schwedisch - SE",HYPERLINK(CONCATENATE("https://www.saflax.de/0-WVK-Retail/Bilder-Pictures/SAFLAX-",'Basis-Tabelle-Samen'!C181,"-",'Basis-Tabelle-Samen'!J181,"-seed-package-front-cr-swedish.jpg")),
IF($C$1="Slowakisch - SK",HYPERLINK(CONCATENATE("https://www.saflax.de/0-WVK-Retail/Bilder-Pictures/SAFLAX-",'Basis-Tabelle-Samen'!C181,"-",'Basis-Tabelle-Samen'!J181,"-seed-package-front-cr-slovak.jpg")),
IF($C$1="Slowenisch - SI",HYPERLINK(CONCATENATE("https://www.saflax.de/0-WVK-Retail/Bilder-Pictures/SAFLAX-",'Basis-Tabelle-Samen'!C181,"-",'Basis-Tabelle-Samen'!J181,"-seed-package-front-cr-slovenian.jpg")),
IF($C$1="Spanisch - ES",HYPERLINK(CONCATENATE("https://www.saflax.de/0-WVK-Retail/Bilder-Pictures/SAFLAX-",'Basis-Tabelle-Samen'!C181,"-",'Basis-Tabelle-Samen'!J181,"-seed-package-front-cr-spanish.jpg")),
IF($C$1="Tschechisch - CZ",HYPERLINK(CONCATENATE("https://www.saflax.de/0-WVK-Retail/Bilder-Pictures/SAFLAX-",'Basis-Tabelle-Samen'!C181,"-",'Basis-Tabelle-Samen'!J181,"-seed-package-front-cr-czech.jpg")),
IF($C$1="Türkisch - TR",HYPERLINK(CONCATENATE("https://www.saflax.de/0-WVK-Retail/Bilder-Pictures/SAFLAX-",'Basis-Tabelle-Samen'!C181,"-",'Basis-Tabelle-Samen'!J181,"-seed-package-front-cr-turkish.jpg")),
IF($C$1="Ungarisch - HU",HYPERLINK(CONCATENATE("https://www.saflax.de/0-WVK-Retail/Bilder-Pictures/SAFLAX-",'Basis-Tabelle-Samen'!C181,"-",'Basis-Tabelle-Samen'!J181,"-seed-package-front-cr-hungarian.jpg")),
" ACHTUNG")))))))))))))))))))))))))))))</f>
        <v>https://www.saflax.de/0-WVK-Retail/Bilder-Pictures/SAFLAX-18712-brassica-rapa-seed-package-front-cr-english.jpg</v>
      </c>
      <c r="AL142" s="330" t="str">
        <f>IF(G142&lt;1,"",
IF($C$1="Bulgarisch - BG",HYPERLINK(CONCATENATE("https://www.saflax.de/0-WVK-Retail/Bilder-Pictures/SAFLAX-",'Basis-Tabelle-Samen'!C181,"-",'Basis-Tabelle-Samen'!J181,"-seed-package-back-cr-bulgarian.jpg")),
IF($C$1="Dänisch - DK",HYPERLINK(CONCATENATE("https://www.saflax.de/0-WVK-Retail/Bilder-Pictures/SAFLAX-",'Basis-Tabelle-Samen'!C181,"-",'Basis-Tabelle-Samen'!J181,"-seed-package-back-cr-danish.jpg")),
IF($C$1="Deutsch - DE",HYPERLINK(CONCATENATE("https://www.saflax.de/0-WVK-Retail/Bilder-Pictures/SAFLAX-",'Basis-Tabelle-Samen'!C181,"-",'Basis-Tabelle-Samen'!J181,"-seed-package-back-cr-german.jpg")),
IF($C$1="Englisch - UK",HYPERLINK(CONCATENATE("https://www.saflax.de/0-WVK-Retail/Bilder-Pictures/SAFLAX-",'Basis-Tabelle-Samen'!C181,"-",'Basis-Tabelle-Samen'!J181,"-seed-package-back-cr-english.jpg")),
IF($C$1="Estnisch - EE",HYPERLINK(CONCATENATE("https://www.saflax.de/0-WVK-Retail/Bilder-Pictures/SAFLAX-",'Basis-Tabelle-Samen'!C181,"-",'Basis-Tabelle-Samen'!J181,"-seed-package-back-cr-estonian.jpg")),
IF($C$1="Finnisch - FI",HYPERLINK(CONCATENATE("https://www.saflax.de/0-WVK-Retail/Bilder-Pictures/SAFLAX-",'Basis-Tabelle-Samen'!C181,"-",'Basis-Tabelle-Samen'!J181,"-seed-package-back-cr-finnish.jpg")),
IF($C$1="Französisch - FR",HYPERLINK(CONCATENATE("https://www.saflax.de/0-WVK-Retail/Bilder-Pictures/SAFLAX-",'Basis-Tabelle-Samen'!C181,"-",'Basis-Tabelle-Samen'!J181,"-seed-package-back-cr-french.jpg")),
IF($C$1="Griechisch - GR",HYPERLINK(CONCATENATE("https://www.saflax.de/0-WVK-Retail/Bilder-Pictures/SAFLAX-",'Basis-Tabelle-Samen'!C181,"-",'Basis-Tabelle-Samen'!J181,"-seed-package-back-cr-greek.jpg")),
IF($C$1="Irisch - IE",HYPERLINK(CONCATENATE("https://www.saflax.de/0-WVK-Retail/Bilder-Pictures/SAFLAX-",'Basis-Tabelle-Samen'!C181,"-",'Basis-Tabelle-Samen'!J181,"-seed-package-back-cr-irish.jpg")),
IF($C$1="Isländisch - IS",HYPERLINK(CONCATENATE("https://www.saflax.de/0-WVK-Retail/Bilder-Pictures/SAFLAX-",'Basis-Tabelle-Samen'!C181,"-",'Basis-Tabelle-Samen'!J181,"-seed-package-back-cr-icelandic.jpg")),
IF($C$1="Italienisch - IT",HYPERLINK(CONCATENATE("https://www.saflax.de/0-WVK-Retail/Bilder-Pictures/SAFLAX-",'Basis-Tabelle-Samen'!C181,"-",'Basis-Tabelle-Samen'!J181,"-seed-package-back-cr-italian.jpg")),
IF($C$1="Japanisch - JP",HYPERLINK(CONCATENATE("https://www.saflax.de/0-WVK-Retail/Bilder-Pictures/SAFLAX-",'Basis-Tabelle-Samen'!C181,"-",'Basis-Tabelle-Samen'!J181,"-seed-package-back-cr-japanese.jpg")),
IF($C$1="Kroatisch - HR",HYPERLINK(CONCATENATE("https://www.saflax.de/0-WVK-Retail/Bilder-Pictures/SAFLAX-",'Basis-Tabelle-Samen'!C181,"-",'Basis-Tabelle-Samen'!J181,"-seed-package-back-cr-croatian.jpg")),
IF($C$1="Lettisch - LV",HYPERLINK(CONCATENATE("https://www.saflax.de/0-WVK-Retail/Bilder-Pictures/SAFLAX-",'Basis-Tabelle-Samen'!C181,"-",'Basis-Tabelle-Samen'!J181,"-seed-package-back-cr-latvian.jpg")),
IF($C$1="Litauisch - LT",HYPERLINK(CONCATENATE("https://www.saflax.de/0-WVK-Retail/Bilder-Pictures/SAFLAX-",'Basis-Tabelle-Samen'!C181,"-",'Basis-Tabelle-Samen'!J181,"-seed-package-back-cr-lithuanian.jpg")),
IF($C$1="Maltesisch - MT",HYPERLINK(CONCATENATE("https://www.saflax.de/0-WVK-Retail/Bilder-Pictures/SAFLAX-",'Basis-Tabelle-Samen'!C181,"-",'Basis-Tabelle-Samen'!J181,"-seed-package-back-cr-maltese.jpg")),
IF($C$1="Niederländisch - NL",HYPERLINK(CONCATENATE("https://www.saflax.de/0-WVK-Retail/Bilder-Pictures/SAFLAX-",'Basis-Tabelle-Samen'!C181,"-",'Basis-Tabelle-Samen'!J181,"-seed-package-back-cr-dutch.jpg")),
IF($C$1="Norwegisch - NO",HYPERLINK(CONCATENATE("https://www.saflax.de/0-WVK-Retail/Bilder-Pictures/SAFLAX-",'Basis-Tabelle-Samen'!C181,"-",'Basis-Tabelle-Samen'!J181,"-seed-package-back-cr-nowegian.jpg")),
IF($C$1="Polnisch - PL",HYPERLINK(CONCATENATE("https://www.saflax.de/0-WVK-Retail/Bilder-Pictures/SAFLAX-",'Basis-Tabelle-Samen'!C181,"-",'Basis-Tabelle-Samen'!J181,"-seed-package-back-cr-polish.jpg")),
IF($C$1="Portugiesisch - PT",HYPERLINK(CONCATENATE("https://www.saflax.de/0-WVK-Retail/Bilder-Pictures/SAFLAX-",'Basis-Tabelle-Samen'!C181,"-",'Basis-Tabelle-Samen'!J181,"-seed-package-back-cr-portuguese.jpg")),
IF($C$1="Rumänisch - RO",HYPERLINK(CONCATENATE("https://www.saflax.de/0-WVK-Retail/Bilder-Pictures/SAFLAX-",'Basis-Tabelle-Samen'!C181,"-",'Basis-Tabelle-Samen'!J181,"-seed-package-back-cr-romanian.jpg")),
IF($C$1="Schwedisch - SE",HYPERLINK(CONCATENATE("https://www.saflax.de/0-WVK-Retail/Bilder-Pictures/SAFLAX-",'Basis-Tabelle-Samen'!C181,"-",'Basis-Tabelle-Samen'!J181,"-seed-package-back-cr-swedish.jpg")),
IF($C$1="Slowakisch - SK",HYPERLINK(CONCATENATE("https://www.saflax.de/0-WVK-Retail/Bilder-Pictures/SAFLAX-",'Basis-Tabelle-Samen'!C181,"-",'Basis-Tabelle-Samen'!J181,"-seed-package-back-cr-slovak.jpg")),
IF($C$1="Slowenisch - SI",HYPERLINK(CONCATENATE("https://www.saflax.de/0-WVK-Retail/Bilder-Pictures/SAFLAX-",'Basis-Tabelle-Samen'!C181,"-",'Basis-Tabelle-Samen'!J181,"-seed-package-back-cr-slovenian.jpg")),
IF($C$1="Spanisch - ES",HYPERLINK(CONCATENATE("https://www.saflax.de/0-WVK-Retail/Bilder-Pictures/SAFLAX-",'Basis-Tabelle-Samen'!C181,"-",'Basis-Tabelle-Samen'!J181,"-seed-package-back-cr-spanish.jpg")),
IF($C$1="Tschechisch - CZ",HYPERLINK(CONCATENATE("https://www.saflax.de/0-WVK-Retail/Bilder-Pictures/SAFLAX-",'Basis-Tabelle-Samen'!C181,"-",'Basis-Tabelle-Samen'!J181,"-seed-package-back-cr-czech.jpg")),
IF($C$1="Türkisch - TR",HYPERLINK(CONCATENATE("https://www.saflax.de/0-WVK-Retail/Bilder-Pictures/SAFLAX-",'Basis-Tabelle-Samen'!C181,"-",'Basis-Tabelle-Samen'!J181,"-seed-package-back-cr-turkish.jpg")),
IF($C$1="Ungarisch - HU",HYPERLINK(CONCATENATE("https://www.saflax.de/0-WVK-Retail/Bilder-Pictures/SAFLAX-",'Basis-Tabelle-Samen'!C181,"-",'Basis-Tabelle-Samen'!J181,"-seed-package-back-cr-hungarian.jpg")),
" ACHTUNG")))))))))))))))))))))))))))))</f>
        <v>https://www.saflax.de/0-WVK-Retail/Bilder-Pictures/SAFLAX-18712-brassica-rapa-seed-package-back-cr-english.jpg</v>
      </c>
      <c r="AM142" s="330" t="str">
        <f>IF(H142&lt;1,"",
IF($C$1="Bulgarisch - BG",HYPERLINK(CONCATENATE("https://www.saflax.de/0-WVK-Retail/Bilder-Pictures/SAFLAX-",'Basis-Tabelle-Samen'!K181,"-",'Basis-Tabelle-Samen'!J181,"-garden-to-go-mini-bulgarian.jpg")),
IF($C$1="Dänisch - DK",HYPERLINK(CONCATENATE("https://www.saflax.de/0-WVK-Retail/Bilder-Pictures/SAFLAX-",'Basis-Tabelle-Samen'!K181,"-",'Basis-Tabelle-Samen'!J181,"-garden-to-go-mini-danish.jpg")),
IF($C$1="Deutsch - DE",HYPERLINK(CONCATENATE("https://www.saflax.de/0-WVK-Retail/Bilder-Pictures/SAFLAX-",'Basis-Tabelle-Samen'!K181,"-",'Basis-Tabelle-Samen'!J181,"-garden-to-go-mini-german.jpg")),
IF($C$1="Englisch - UK",HYPERLINK(CONCATENATE("https://www.saflax.de/0-WVK-Retail/Bilder-Pictures/SAFLAX-",'Basis-Tabelle-Samen'!K181,"-",'Basis-Tabelle-Samen'!J181,"-garden-to-go-mini-english.jpg")),
IF($C$1="Estnisch - EE",HYPERLINK(CONCATENATE("https://www.saflax.de/0-WVK-Retail/Bilder-Pictures/SAFLAX-",'Basis-Tabelle-Samen'!K181,"-",'Basis-Tabelle-Samen'!J181,"-garden-to-go-mini-estonian.jpg")),
IF($C$1="Finnisch - FI",HYPERLINK(CONCATENATE("https://www.saflax.de/0-WVK-Retail/Bilder-Pictures/SAFLAX-",'Basis-Tabelle-Samen'!K181,"-",'Basis-Tabelle-Samen'!J181,"-garden-to-go-mini-finnish.jpg")),
IF($C$1="Französisch - FR",HYPERLINK(CONCATENATE("https://www.saflax.de/0-WVK-Retail/Bilder-Pictures/SAFLAX-",'Basis-Tabelle-Samen'!K181,"-",'Basis-Tabelle-Samen'!J181,"-garden-to-go-mini-french.jpg")),
IF($C$1="Griechisch - GR",HYPERLINK(CONCATENATE("https://www.saflax.de/0-WVK-Retail/Bilder-Pictures/SAFLAX-",'Basis-Tabelle-Samen'!K181,"-",'Basis-Tabelle-Samen'!J181,"-garden-to-go-mini-greek.jpg")),
IF($C$1="Irisch - IE",HYPERLINK(CONCATENATE("https://www.saflax.de/0-WVK-Retail/Bilder-Pictures/SAFLAX-",'Basis-Tabelle-Samen'!K181,"-",'Basis-Tabelle-Samen'!J181,"-garden-to-go-mini-irish.jpg")),
IF($C$1="Isländisch - IS",HYPERLINK(CONCATENATE("https://www.saflax.de/0-WVK-Retail/Bilder-Pictures/SAFLAX-",'Basis-Tabelle-Samen'!K181,"-",'Basis-Tabelle-Samen'!J181,"-garden-to-go-mini-icelandic.jpg")),
IF($C$1="Italienisch - IT",HYPERLINK(CONCATENATE("https://www.saflax.de/0-WVK-Retail/Bilder-Pictures/SAFLAX-",'Basis-Tabelle-Samen'!K181,"-",'Basis-Tabelle-Samen'!J181,"-garden-to-go-mini-italian.jpg")),
IF($C$1="Japanisch - JP",HYPERLINK(CONCATENATE("https://www.saflax.de/0-WVK-Retail/Bilder-Pictures/SAFLAX-",'Basis-Tabelle-Samen'!K181,"-",'Basis-Tabelle-Samen'!J181,"-garden-to-go-mini-japanese.jpg")),
IF($C$1="Kroatisch - HR",HYPERLINK(CONCATENATE("https://www.saflax.de/0-WVK-Retail/Bilder-Pictures/SAFLAX-",'Basis-Tabelle-Samen'!K181,"-",'Basis-Tabelle-Samen'!J181,"-garden-to-go-mini-croatian.jpg")),
IF($C$1="Lettisch - LV",HYPERLINK(CONCATENATE("https://www.saflax.de/0-WVK-Retail/Bilder-Pictures/SAFLAX-",'Basis-Tabelle-Samen'!K181,"-",'Basis-Tabelle-Samen'!J181,"-garden-to-go-mini-latvian.jpg")),
IF($C$1="Litauisch - LT",HYPERLINK(CONCATENATE("https://www.saflax.de/0-WVK-Retail/Bilder-Pictures/SAFLAX-",'Basis-Tabelle-Samen'!K181,"-",'Basis-Tabelle-Samen'!J181,"-garden-to-go-mini-lithuanian.jpg")),
IF($C$1="Maltesisch - MT",HYPERLINK(CONCATENATE("https://www.saflax.de/0-WVK-Retail/Bilder-Pictures/SAFLAX-",'Basis-Tabelle-Samen'!K181,"-",'Basis-Tabelle-Samen'!J181,"-garden-to-go-mini-maltese.jpg")),
IF($C$1="Niederländisch - NL",HYPERLINK(CONCATENATE("https://www.saflax.de/0-WVK-Retail/Bilder-Pictures/SAFLAX-",'Basis-Tabelle-Samen'!K181,"-",'Basis-Tabelle-Samen'!J181,"-garden-to-go-mini-dutch.jpg")),
IF($C$1="Norwegisch - NO",HYPERLINK(CONCATENATE("https://www.saflax.de/0-WVK-Retail/Bilder-Pictures/SAFLAX-",'Basis-Tabelle-Samen'!K181,"-",'Basis-Tabelle-Samen'!J181,"-garden-to-go-mini-nowegian.jpg")),
IF($C$1="Polnisch - PL",HYPERLINK(CONCATENATE("https://www.saflax.de/0-WVK-Retail/Bilder-Pictures/SAFLAX-",'Basis-Tabelle-Samen'!K181,"-",'Basis-Tabelle-Samen'!J181,"-garden-to-go-mini-polish.jpg")),
IF($C$1="Portugiesisch - PT",HYPERLINK(CONCATENATE("https://www.saflax.de/0-WVK-Retail/Bilder-Pictures/SAFLAX-",'Basis-Tabelle-Samen'!K181,"-",'Basis-Tabelle-Samen'!J181,"-garden-to-go-mini-portuguese.jpg")),
IF($C$1="Rumänisch - RO",HYPERLINK(CONCATENATE("https://www.saflax.de/0-WVK-Retail/Bilder-Pictures/SAFLAX-",'Basis-Tabelle-Samen'!K181,"-",'Basis-Tabelle-Samen'!J181,"-garden-to-go-mini-romanian.jpg")),
IF($C$1="Schwedisch - SE",HYPERLINK(CONCATENATE("https://www.saflax.de/0-WVK-Retail/Bilder-Pictures/SAFLAX-",'Basis-Tabelle-Samen'!K181,"-",'Basis-Tabelle-Samen'!J181,"-garden-to-go-mini-swedish.jpg")),
IF($C$1="Slowakisch - SK",HYPERLINK(CONCATENATE("https://www.saflax.de/0-WVK-Retail/Bilder-Pictures/SAFLAX-",'Basis-Tabelle-Samen'!K181,"-",'Basis-Tabelle-Samen'!J181,"-garden-to-go-mini-slovak.jpg")),
IF($C$1="Slowenisch - SI",HYPERLINK(CONCATENATE("https://www.saflax.de/0-WVK-Retail/Bilder-Pictures/SAFLAX-",'Basis-Tabelle-Samen'!K181,"-",'Basis-Tabelle-Samen'!J181,"-garden-to-go-mini-slovenian.jpg")),
IF($C$1="Spanisch - ES",HYPERLINK(CONCATENATE("https://www.saflax.de/0-WVK-Retail/Bilder-Pictures/SAFLAX-",'Basis-Tabelle-Samen'!K181,"-",'Basis-Tabelle-Samen'!J181,"-garden-to-go-mini-spanish.jpg")),
IF($C$1="Tschechisch - CZ",HYPERLINK(CONCATENATE("https://www.saflax.de/0-WVK-Retail/Bilder-Pictures/SAFLAX-",'Basis-Tabelle-Samen'!K181,"-",'Basis-Tabelle-Samen'!J181,"-garden-to-go-mini-czech.jpg")),
IF($C$1="Türkisch - TR",HYPERLINK(CONCATENATE("https://www.saflax.de/0-WVK-Retail/Bilder-Pictures/SAFLAX-",'Basis-Tabelle-Samen'!K181,"-",'Basis-Tabelle-Samen'!J181,"-garden-to-go-mini-turkish.jpg")),
IF($C$1="Ungarisch - HU",HYPERLINK(CONCATENATE("https://www.saflax.de/0-WVK-Retail/Bilder-Pictures/SAFLAX-",'Basis-Tabelle-Samen'!K181,"-",'Basis-Tabelle-Samen'!J181,"-garden-to-go-mini-hungarian.jpg")),
" ACHTUNG")))))))))))))))))))))))))))))</f>
        <v>https://www.saflax.de/0-WVK-Retail/Bilder-Pictures/SAFLAX-78712-brassica-rapa-garden-to-go-mini-english.jpg</v>
      </c>
      <c r="AN142" s="330" t="str">
        <f>IF(I142&lt;1,"",
IF($C$1="Bulgarisch - BG",HYPERLINK(CONCATENATE("https://www.saflax.de/0-WVK-Retail/Bilder-Pictures/SAFLAX-",'Basis-Tabelle-Samen'!N181,"-",'Basis-Tabelle-Samen'!J181,"-garden-to-go-lite-bulgarian.jpg")),
IF($C$1="Dänisch - DK",HYPERLINK(CONCATENATE("https://www.saflax.de/0-WVK-Retail/Bilder-Pictures/SAFLAX-",'Basis-Tabelle-Samen'!N181,"-",'Basis-Tabelle-Samen'!J181,"-garden-to-go-lite-danish.jpg")),
IF($C$1="Deutsch - DE",HYPERLINK(CONCATENATE("https://www.saflax.de/0-WVK-Retail/Bilder-Pictures/SAFLAX-",'Basis-Tabelle-Samen'!N181,"-",'Basis-Tabelle-Samen'!J181,"-garden-to-go-lite-german.jpg")),
IF($C$1="Englisch - UK",HYPERLINK(CONCATENATE("https://www.saflax.de/0-WVK-Retail/Bilder-Pictures/SAFLAX-",'Basis-Tabelle-Samen'!N181,"-",'Basis-Tabelle-Samen'!J181,"-garden-to-go-lite-english.jpg")),
IF($C$1="Estnisch - EE",HYPERLINK(CONCATENATE("https://www.saflax.de/0-WVK-Retail/Bilder-Pictures/SAFLAX-",'Basis-Tabelle-Samen'!N181,"-",'Basis-Tabelle-Samen'!J181,"-garden-to-go-lite-estonian.jpg")),
IF($C$1="Finnisch - FI",HYPERLINK(CONCATENATE("https://www.saflax.de/0-WVK-Retail/Bilder-Pictures/SAFLAX-",'Basis-Tabelle-Samen'!N181,"-",'Basis-Tabelle-Samen'!J181,"-garden-to-go-lite-finnish.jpg")),
IF($C$1="Französisch - FR",HYPERLINK(CONCATENATE("https://www.saflax.de/0-WVK-Retail/Bilder-Pictures/SAFLAX-",'Basis-Tabelle-Samen'!N181,"-",'Basis-Tabelle-Samen'!J181,"-garden-to-go-lite-french.jpg")),
IF($C$1="Griechisch - GR",HYPERLINK(CONCATENATE("https://www.saflax.de/0-WVK-Retail/Bilder-Pictures/SAFLAX-",'Basis-Tabelle-Samen'!N181,"-",'Basis-Tabelle-Samen'!J181,"-garden-to-go-lite-greek.jpg")),
IF($C$1="Irisch - IE",HYPERLINK(CONCATENATE("https://www.saflax.de/0-WVK-Retail/Bilder-Pictures/SAFLAX-",'Basis-Tabelle-Samen'!N181,"-",'Basis-Tabelle-Samen'!J181,"-garden-to-go-lite-irish.jpg")),
IF($C$1="Isländisch - IS",HYPERLINK(CONCATENATE("https://www.saflax.de/0-WVK-Retail/Bilder-Pictures/SAFLAX-",'Basis-Tabelle-Samen'!N181,"-",'Basis-Tabelle-Samen'!J181,"-garden-to-go-lite-icelandic.jpg")),
IF($C$1="Italienisch - IT",HYPERLINK(CONCATENATE("https://www.saflax.de/0-WVK-Retail/Bilder-Pictures/SAFLAX-",'Basis-Tabelle-Samen'!N181,"-",'Basis-Tabelle-Samen'!J181,"-garden-to-go-lite-italian.jpg")),
IF($C$1="Japanisch - JP",HYPERLINK(CONCATENATE("https://www.saflax.de/0-WVK-Retail/Bilder-Pictures/SAFLAX-",'Basis-Tabelle-Samen'!N181,"-",'Basis-Tabelle-Samen'!J181,"-garden-to-go-lite-japanese.jpg")),
IF($C$1="Kroatisch - HR",HYPERLINK(CONCATENATE("https://www.saflax.de/0-WVK-Retail/Bilder-Pictures/SAFLAX-",'Basis-Tabelle-Samen'!N181,"-",'Basis-Tabelle-Samen'!J181,"-garden-to-go-lite-croatian.jpg")),
IF($C$1="Lettisch - LV",HYPERLINK(CONCATENATE("https://www.saflax.de/0-WVK-Retail/Bilder-Pictures/SAFLAX-",'Basis-Tabelle-Samen'!N181,"-",'Basis-Tabelle-Samen'!J181,"-garden-to-go-lite-latvian.jpg")),
IF($C$1="Litauisch - LT",HYPERLINK(CONCATENATE("https://www.saflax.de/0-WVK-Retail/Bilder-Pictures/SAFLAX-",'Basis-Tabelle-Samen'!N181,"-",'Basis-Tabelle-Samen'!J181,"-garden-to-go-lite-lithuanian.jpg")),
IF($C$1="Maltesisch - MT",HYPERLINK(CONCATENATE("https://www.saflax.de/0-WVK-Retail/Bilder-Pictures/SAFLAX-",'Basis-Tabelle-Samen'!N181,"-",'Basis-Tabelle-Samen'!J181,"-garden-to-go-lite-maltese.jpg")),
IF($C$1="Niederländisch - NL",HYPERLINK(CONCATENATE("https://www.saflax.de/0-WVK-Retail/Bilder-Pictures/SAFLAX-",'Basis-Tabelle-Samen'!N181,"-",'Basis-Tabelle-Samen'!J181,"-garden-to-go-lite-dutch.jpg")),
IF($C$1="Norwegisch - NO",HYPERLINK(CONCATENATE("https://www.saflax.de/0-WVK-Retail/Bilder-Pictures/SAFLAX-",'Basis-Tabelle-Samen'!N181,"-",'Basis-Tabelle-Samen'!J181,"-garden-to-go-lite-nowegian.jpg")),
IF($C$1="Polnisch - PL",HYPERLINK(CONCATENATE("https://www.saflax.de/0-WVK-Retail/Bilder-Pictures/SAFLAX-",'Basis-Tabelle-Samen'!N181,"-",'Basis-Tabelle-Samen'!J181,"-garden-to-go-lite-polish.jpg")),
IF($C$1="Portugiesisch - PT",HYPERLINK(CONCATENATE("https://www.saflax.de/0-WVK-Retail/Bilder-Pictures/SAFLAX-",'Basis-Tabelle-Samen'!N181,"-",'Basis-Tabelle-Samen'!J181,"-garden-to-go-lite-portuguese.jpg")),
IF($C$1="Rumänisch - RO",HYPERLINK(CONCATENATE("https://www.saflax.de/0-WVK-Retail/Bilder-Pictures/SAFLAX-",'Basis-Tabelle-Samen'!N181,"-",'Basis-Tabelle-Samen'!J181,"-garden-to-go-lite-romanian.jpg")),
IF($C$1="Schwedisch - SE",HYPERLINK(CONCATENATE("https://www.saflax.de/0-WVK-Retail/Bilder-Pictures/SAFLAX-",'Basis-Tabelle-Samen'!N181,"-",'Basis-Tabelle-Samen'!J181,"-garden-to-go-lite-swedish.jpg")),
IF($C$1="Slowakisch - SK",HYPERLINK(CONCATENATE("https://www.saflax.de/0-WVK-Retail/Bilder-Pictures/SAFLAX-",'Basis-Tabelle-Samen'!N181,"-",'Basis-Tabelle-Samen'!J181,"-garden-to-go-lite-slovak.jpg")),
IF($C$1="Slowenisch - SI",HYPERLINK(CONCATENATE("https://www.saflax.de/0-WVK-Retail/Bilder-Pictures/SAFLAX-",'Basis-Tabelle-Samen'!N181,"-",'Basis-Tabelle-Samen'!J181,"-garden-to-go-lite-slovenian.jpg")),
IF($C$1="Spanisch - ES",HYPERLINK(CONCATENATE("https://www.saflax.de/0-WVK-Retail/Bilder-Pictures/SAFLAX-",'Basis-Tabelle-Samen'!N181,"-",'Basis-Tabelle-Samen'!J181,"-garden-to-go-lite-spanish.jpg")),
IF($C$1="Tschechisch - CZ",HYPERLINK(CONCATENATE("https://www.saflax.de/0-WVK-Retail/Bilder-Pictures/SAFLAX-",'Basis-Tabelle-Samen'!N181,"-",'Basis-Tabelle-Samen'!J181,"-garden-to-go-lite-czech.jpg")),
IF($C$1="Türkisch - TR",HYPERLINK(CONCATENATE("https://www.saflax.de/0-WVK-Retail/Bilder-Pictures/SAFLAX-",'Basis-Tabelle-Samen'!N181,"-",'Basis-Tabelle-Samen'!J181,"-garden-to-go-lite-turkish.jpg")),
IF($C$1="Ungarisch - HU",HYPERLINK(CONCATENATE("https://www.saflax.de/0-WVK-Retail/Bilder-Pictures/SAFLAX-",'Basis-Tabelle-Samen'!N181,"-",'Basis-Tabelle-Samen'!J181,"-garden-to-go-lite-hungarian.jpg")),
" ACHTUNG")))))))))))))))))))))))))))))</f>
        <v>https://www.saflax.de/0-WVK-Retail/Bilder-Pictures/SAFLAX-88712-brassica-rapa-garden-to-go-lite-english.jpg</v>
      </c>
      <c r="AO142" s="330" t="str">
        <f>IF(J142&lt;1,"",
IF($C$1="Bulgarisch - BG",HYPERLINK(CONCATENATE("https://www.saflax.de/0-WVK-Retail/Bilder-Pictures/SAFLAX-",'Basis-Tabelle-Samen'!Q181,"-",'Basis-Tabelle-Samen'!J181,"-garden-to-go-bulgarian.jpg")),
IF($C$1="Dänisch - DK",HYPERLINK(CONCATENATE("https://www.saflax.de/0-WVK-Retail/Bilder-Pictures/SAFLAX-",'Basis-Tabelle-Samen'!Q181,"-",'Basis-Tabelle-Samen'!J181,"-garden-to-go-danish.jpg")),
IF($C$1="Deutsch - DE",HYPERLINK(CONCATENATE("https://www.saflax.de/0-WVK-Retail/Bilder-Pictures/SAFLAX-",'Basis-Tabelle-Samen'!Q181,"-",'Basis-Tabelle-Samen'!J181,"-garden-to-go-german.jpg")),
IF($C$1="Englisch - UK",HYPERLINK(CONCATENATE("https://www.saflax.de/0-WVK-Retail/Bilder-Pictures/SAFLAX-",'Basis-Tabelle-Samen'!Q181,"-",'Basis-Tabelle-Samen'!J181,"-garden-to-go-english.jpg")),
IF($C$1="Estnisch - EE",HYPERLINK(CONCATENATE("https://www.saflax.de/0-WVK-Retail/Bilder-Pictures/SAFLAX-",'Basis-Tabelle-Samen'!Q181,"-",'Basis-Tabelle-Samen'!J181,"-garden-to-go-estonian.jpg")),
IF($C$1="Finnisch - FI",HYPERLINK(CONCATENATE("https://www.saflax.de/0-WVK-Retail/Bilder-Pictures/SAFLAX-",'Basis-Tabelle-Samen'!Q181,"-",'Basis-Tabelle-Samen'!J181,"-garden-to-go-finnish.jpg")),
IF($C$1="Französisch - FR",HYPERLINK(CONCATENATE("https://www.saflax.de/0-WVK-Retail/Bilder-Pictures/SAFLAX-",'Basis-Tabelle-Samen'!Q181,"-",'Basis-Tabelle-Samen'!J181,"-garden-to-go-french.jpg")),
IF($C$1="Griechisch - GR",HYPERLINK(CONCATENATE("https://www.saflax.de/0-WVK-Retail/Bilder-Pictures/SAFLAX-",'Basis-Tabelle-Samen'!Q181,"-",'Basis-Tabelle-Samen'!J181,"-garden-to-go-greek.jpg")),
IF($C$1="Irisch - IE",HYPERLINK(CONCATENATE("https://www.saflax.de/0-WVK-Retail/Bilder-Pictures/SAFLAX-",'Basis-Tabelle-Samen'!Q181,"-",'Basis-Tabelle-Samen'!J181,"-garden-to-go-irish.jpg")),
IF($C$1="Isländisch - IS",HYPERLINK(CONCATENATE("https://www.saflax.de/0-WVK-Retail/Bilder-Pictures/SAFLAX-",'Basis-Tabelle-Samen'!Q181,"-",'Basis-Tabelle-Samen'!J181,"-garden-to-go-icelandic.jpg")),
IF($C$1="Italienisch - IT",HYPERLINK(CONCATENATE("https://www.saflax.de/0-WVK-Retail/Bilder-Pictures/SAFLAX-",'Basis-Tabelle-Samen'!Q181,"-",'Basis-Tabelle-Samen'!J181,"-garden-to-go-italian.jpg")),
IF($C$1="Japanisch - JP",HYPERLINK(CONCATENATE("https://www.saflax.de/0-WVK-Retail/Bilder-Pictures/SAFLAX-",'Basis-Tabelle-Samen'!Q181,"-",'Basis-Tabelle-Samen'!J181,"-garden-to-go-japanese.jpg")),
IF($C$1="Kroatisch - HR",HYPERLINK(CONCATENATE("https://www.saflax.de/0-WVK-Retail/Bilder-Pictures/SAFLAX-",'Basis-Tabelle-Samen'!Q181,"-",'Basis-Tabelle-Samen'!J181,"-garden-to-go-croatian.jpg")),
IF($C$1="Lettisch - LV",HYPERLINK(CONCATENATE("https://www.saflax.de/0-WVK-Retail/Bilder-Pictures/SAFLAX-",'Basis-Tabelle-Samen'!Q181,"-",'Basis-Tabelle-Samen'!J181,"-garden-to-go-latvian.jpg")),
IF($C$1="Litauisch - LT",HYPERLINK(CONCATENATE("https://www.saflax.de/0-WVK-Retail/Bilder-Pictures/SAFLAX-",'Basis-Tabelle-Samen'!Q181,"-",'Basis-Tabelle-Samen'!J181,"-garden-to-go-lithuanian.jpg")),
IF($C$1="Maltesisch - MT",HYPERLINK(CONCATENATE("https://www.saflax.de/0-WVK-Retail/Bilder-Pictures/SAFLAX-",'Basis-Tabelle-Samen'!Q181,"-",'Basis-Tabelle-Samen'!J181,"-garden-to-go-maltese.jpg")),
IF($C$1="Niederländisch - NL",HYPERLINK(CONCATENATE("https://www.saflax.de/0-WVK-Retail/Bilder-Pictures/SAFLAX-",'Basis-Tabelle-Samen'!Q181,"-",'Basis-Tabelle-Samen'!J181,"-garden-to-go-dutch.jpg")),
IF($C$1="Norwegisch - NO",HYPERLINK(CONCATENATE("https://www.saflax.de/0-WVK-Retail/Bilder-Pictures/SAFLAX-",'Basis-Tabelle-Samen'!Q181,"-",'Basis-Tabelle-Samen'!J181,"-garden-to-go-nowegian.jpg")),
IF($C$1="Polnisch - PL",HYPERLINK(CONCATENATE("https://www.saflax.de/0-WVK-Retail/Bilder-Pictures/SAFLAX-",'Basis-Tabelle-Samen'!Q181,"-",'Basis-Tabelle-Samen'!J181,"-garden-to-go-polish.jpg")),
IF($C$1="Portugiesisch - PT",HYPERLINK(CONCATENATE("https://www.saflax.de/0-WVK-Retail/Bilder-Pictures/SAFLAX-",'Basis-Tabelle-Samen'!Q181,"-",'Basis-Tabelle-Samen'!J181,"-garden-to-go-portuguese.jpg")),
IF($C$1="Rumänisch - RO",HYPERLINK(CONCATENATE("https://www.saflax.de/0-WVK-Retail/Bilder-Pictures/SAFLAX-",'Basis-Tabelle-Samen'!Q181,"-",'Basis-Tabelle-Samen'!J181,"-garden-to-go-romanian.jpg")),
IF($C$1="Schwedisch - SE",HYPERLINK(CONCATENATE("https://www.saflax.de/0-WVK-Retail/Bilder-Pictures/SAFLAX-",'Basis-Tabelle-Samen'!Q181,"-",'Basis-Tabelle-Samen'!J181,"-garden-to-go-swedish.jpg")),
IF($C$1="Slowakisch - SK",HYPERLINK(CONCATENATE("https://www.saflax.de/0-WVK-Retail/Bilder-Pictures/SAFLAX-",'Basis-Tabelle-Samen'!Q181,"-",'Basis-Tabelle-Samen'!J181,"-garden-to-go-slovak.jpg")),
IF($C$1="Slowenisch - SI",HYPERLINK(CONCATENATE("https://www.saflax.de/0-WVK-Retail/Bilder-Pictures/SAFLAX-",'Basis-Tabelle-Samen'!Q181,"-",'Basis-Tabelle-Samen'!J181,"-garden-to-go-slovenian.jpg")),
IF($C$1="Spanisch - ES",HYPERLINK(CONCATENATE("https://www.saflax.de/0-WVK-Retail/Bilder-Pictures/SAFLAX-",'Basis-Tabelle-Samen'!Q181,"-",'Basis-Tabelle-Samen'!J181,"-garden-to-go-spanish.jpg")),
IF($C$1="Tschechisch - CZ",HYPERLINK(CONCATENATE("https://www.saflax.de/0-WVK-Retail/Bilder-Pictures/SAFLAX-",'Basis-Tabelle-Samen'!Q181,"-",'Basis-Tabelle-Samen'!J181,"-garden-to-go-czech.jpg")),
IF($C$1="Türkisch - TR",HYPERLINK(CONCATENATE("https://www.saflax.de/0-WVK-Retail/Bilder-Pictures/SAFLAX-",'Basis-Tabelle-Samen'!Q181,"-",'Basis-Tabelle-Samen'!J181,"-garden-to-go-turkish.jpg")),
IF($C$1="Ungarisch - HU",HYPERLINK(CONCATENATE("https://www.saflax.de/0-WVK-Retail/Bilder-Pictures/SAFLAX-",'Basis-Tabelle-Samen'!Q181,"-",'Basis-Tabelle-Samen'!J181,"-garden-to-go-hungarian.jpg")),
" ACHTUNG")))))))))))))))))))))))))))))</f>
        <v>https://www.saflax.de/0-WVK-Retail/Bilder-Pictures/SAFLAX-58712-brassica-rapa-garden-to-go-english.jpg</v>
      </c>
      <c r="AP142" s="330" t="str">
        <f>IF(K142&lt;1,"",
IF($C$1="Bulgarisch - BG",HYPERLINK(CONCATENATE("https://www.saflax.de/0-WVK-Retail/Bilder-Pictures/SAFLAX-",'Basis-Tabelle-Samen'!T181,"-",'Basis-Tabelle-Samen'!J181,"-cultivation-set-bulgarian.jpg")),
IF($C$1="Dänisch - DK",HYPERLINK(CONCATENATE("https://www.saflax.de/0-WVK-Retail/Bilder-Pictures/SAFLAX-",'Basis-Tabelle-Samen'!T181,"-",'Basis-Tabelle-Samen'!J181,"-cultivation-set-danish.jpg")),
IF($C$1="Deutsch - DE",HYPERLINK(CONCATENATE("https://www.saflax.de/0-WVK-Retail/Bilder-Pictures/SAFLAX-",'Basis-Tabelle-Samen'!T181,"-",'Basis-Tabelle-Samen'!J181,"-cultivation-set-german.jpg")),
IF($C$1="Englisch - UK",HYPERLINK(CONCATENATE("https://www.saflax.de/0-WVK-Retail/Bilder-Pictures/SAFLAX-",'Basis-Tabelle-Samen'!T181,"-",'Basis-Tabelle-Samen'!J181,"-cultivation-set-english.jpg")),
IF($C$1="Estnisch - EE",HYPERLINK(CONCATENATE("https://www.saflax.de/0-WVK-Retail/Bilder-Pictures/SAFLAX-",'Basis-Tabelle-Samen'!T181,"-",'Basis-Tabelle-Samen'!J181,"-cultivation-set-estonian.jpg")),
IF($C$1="Finnisch - FI",HYPERLINK(CONCATENATE("https://www.saflax.de/0-WVK-Retail/Bilder-Pictures/SAFLAX-",'Basis-Tabelle-Samen'!T181,"-",'Basis-Tabelle-Samen'!J181,"-cultivation-set-finnish.jpg")),
IF($C$1="Französisch - FR",HYPERLINK(CONCATENATE("https://www.saflax.de/0-WVK-Retail/Bilder-Pictures/SAFLAX-",'Basis-Tabelle-Samen'!T181,"-",'Basis-Tabelle-Samen'!J181,"-cultivation-set-french.jpg")),
IF($C$1="Griechisch - GR",HYPERLINK(CONCATENATE("https://www.saflax.de/0-WVK-Retail/Bilder-Pictures/SAFLAX-",'Basis-Tabelle-Samen'!T181,"-",'Basis-Tabelle-Samen'!J181,"-cultivation-set-greek.jpg")),
IF($C$1="Irisch - IE",HYPERLINK(CONCATENATE("https://www.saflax.de/0-WVK-Retail/Bilder-Pictures/SAFLAX-",'Basis-Tabelle-Samen'!T181,"-",'Basis-Tabelle-Samen'!J181,"-cultivation-set-irish.jpg")),
IF($C$1="Isländisch - IS",HYPERLINK(CONCATENATE("https://www.saflax.de/0-WVK-Retail/Bilder-Pictures/SAFLAX-",'Basis-Tabelle-Samen'!T181,"-",'Basis-Tabelle-Samen'!J181,"-cultivation-set-icelandic.jpg")),
IF($C$1="Italienisch - IT",HYPERLINK(CONCATENATE("https://www.saflax.de/0-WVK-Retail/Bilder-Pictures/SAFLAX-",'Basis-Tabelle-Samen'!T181,"-",'Basis-Tabelle-Samen'!J181,"-cultivation-set-italian.jpg")),
IF($C$1="Japanisch - JP",HYPERLINK(CONCATENATE("https://www.saflax.de/0-WVK-Retail/Bilder-Pictures/SAFLAX-",'Basis-Tabelle-Samen'!T181,"-",'Basis-Tabelle-Samen'!J181,"-cultivation-set-japanese.jpg")),
IF($C$1="Kroatisch - HR",HYPERLINK(CONCATENATE("https://www.saflax.de/0-WVK-Retail/Bilder-Pictures/SAFLAX-",'Basis-Tabelle-Samen'!T181,"-",'Basis-Tabelle-Samen'!J181,"-cultivation-set-croatian.jpg")),
IF($C$1="Lettisch - LV",HYPERLINK(CONCATENATE("https://www.saflax.de/0-WVK-Retail/Bilder-Pictures/SAFLAX-",'Basis-Tabelle-Samen'!T181,"-",'Basis-Tabelle-Samen'!J181,"-cultivation-set-latvian.jpg")),
IF($C$1="Litauisch - LT",HYPERLINK(CONCATENATE("https://www.saflax.de/0-WVK-Retail/Bilder-Pictures/SAFLAX-",'Basis-Tabelle-Samen'!T181,"-",'Basis-Tabelle-Samen'!J181,"-cultivation-set-lithuanian.jpg")),
IF($C$1="Maltesisch - MT",HYPERLINK(CONCATENATE("https://www.saflax.de/0-WVK-Retail/Bilder-Pictures/SAFLAX-",'Basis-Tabelle-Samen'!T181,"-",'Basis-Tabelle-Samen'!J181,"-cultivation-set-maltese.jpg")),
IF($C$1="Niederländisch - NL",HYPERLINK(CONCATENATE("https://www.saflax.de/0-WVK-Retail/Bilder-Pictures/SAFLAX-",'Basis-Tabelle-Samen'!T181,"-",'Basis-Tabelle-Samen'!J181,"-cultivation-set-dutch.jpg")),
IF($C$1="Norwegisch - NO",HYPERLINK(CONCATENATE("https://www.saflax.de/0-WVK-Retail/Bilder-Pictures/SAFLAX-",'Basis-Tabelle-Samen'!T181,"-",'Basis-Tabelle-Samen'!J181,"-cultivation-set-nowegian.jpg")),
IF($C$1="Polnisch - PL",HYPERLINK(CONCATENATE("https://www.saflax.de/0-WVK-Retail/Bilder-Pictures/SAFLAX-",'Basis-Tabelle-Samen'!T181,"-",'Basis-Tabelle-Samen'!J181,"-cultivation-set-polish.jpg")),
IF($C$1="Portugiesisch - PT",HYPERLINK(CONCATENATE("https://www.saflax.de/0-WVK-Retail/Bilder-Pictures/SAFLAX-",'Basis-Tabelle-Samen'!T181,"-",'Basis-Tabelle-Samen'!J181,"-cultivation-set-portuguese.jpg")),
IF($C$1="Rumänisch - RO",HYPERLINK(CONCATENATE("https://www.saflax.de/0-WVK-Retail/Bilder-Pictures/SAFLAX-",'Basis-Tabelle-Samen'!T181,"-",'Basis-Tabelle-Samen'!J181,"-cultivation-set-romanian.jpg")),
IF($C$1="Schwedisch - SE",HYPERLINK(CONCATENATE("https://www.saflax.de/0-WVK-Retail/Bilder-Pictures/SAFLAX-",'Basis-Tabelle-Samen'!T181,"-",'Basis-Tabelle-Samen'!J181,"-cultivation-set-swedish.jpg")),
IF($C$1="Slowakisch - SK",HYPERLINK(CONCATENATE("https://www.saflax.de/0-WVK-Retail/Bilder-Pictures/SAFLAX-",'Basis-Tabelle-Samen'!T181,"-",'Basis-Tabelle-Samen'!J181,"-cultivation-set-slovak.jpg")),
IF($C$1="Slowenisch - SI",HYPERLINK(CONCATENATE("https://www.saflax.de/0-WVK-Retail/Bilder-Pictures/SAFLAX-",'Basis-Tabelle-Samen'!T181,"-",'Basis-Tabelle-Samen'!J181,"-cultivation-set-slovenian.jpg")),
IF($C$1="Spanisch - ES",HYPERLINK(CONCATENATE("https://www.saflax.de/0-WVK-Retail/Bilder-Pictures/SAFLAX-",'Basis-Tabelle-Samen'!T181,"-",'Basis-Tabelle-Samen'!J181,"-cultivation-set-spanish.jpg")),
IF($C$1="Tschechisch - CZ",HYPERLINK(CONCATENATE("https://www.saflax.de/0-WVK-Retail/Bilder-Pictures/SAFLAX-",'Basis-Tabelle-Samen'!T181,"-",'Basis-Tabelle-Samen'!J181,"-cultivation-set-czech.jpg")),
IF($C$1="Türkisch - TR",HYPERLINK(CONCATENATE("https://www.saflax.de/0-WVK-Retail/Bilder-Pictures/SAFLAX-",'Basis-Tabelle-Samen'!T181,"-",'Basis-Tabelle-Samen'!J181,"-cultivation-set-turkish.jpg")),
IF($C$1="Ungarisch - HU",HYPERLINK(CONCATENATE("https://www.saflax.de/0-WVK-Retail/Bilder-Pictures/SAFLAX-",'Basis-Tabelle-Samen'!T181,"-",'Basis-Tabelle-Samen'!J181,"-cultivation-set-hungarian.jpg")),
" ACHTUNG")))))))))))))))))))))))))))))</f>
        <v>https://www.saflax.de/0-WVK-Retail/Bilder-Pictures/SAFLAX-38712-brassica-rapa-cultivation-set-english.jpg</v>
      </c>
      <c r="AQ142" s="330" t="str">
        <f>IF(L142&lt;1,"",
IF($C$1="Bulgarisch - BG",HYPERLINK(CONCATENATE("https://www.saflax.de/0-WVK-Retail/Bilder-Pictures/SAFLAX-",'Basis-Tabelle-Samen'!W181,"-",'Basis-Tabelle-Samen'!J181,"-garden-in-the-bag-bulgarian.jpg")),
IF($C$1="Dänisch - DK",HYPERLINK(CONCATENATE("https://www.saflax.de/0-WVK-Retail/Bilder-Pictures/SAFLAX-",'Basis-Tabelle-Samen'!W181,"-",'Basis-Tabelle-Samen'!J181,"-garden-in-the-bag-danish.jpg")),
IF($C$1="Deutsch - DE",HYPERLINK(CONCATENATE("https://www.saflax.de/0-WVK-Retail/Bilder-Pictures/SAFLAX-",'Basis-Tabelle-Samen'!W181,"-",'Basis-Tabelle-Samen'!J181,"-garden-in-the-bag-german.jpg")),
IF($C$1="Englisch - UK",HYPERLINK(CONCATENATE("https://www.saflax.de/0-WVK-Retail/Bilder-Pictures/SAFLAX-",'Basis-Tabelle-Samen'!W181,"-",'Basis-Tabelle-Samen'!J181,"-garden-in-the-bag-english.jpg")),
IF($C$1="Estnisch - EE",HYPERLINK(CONCATENATE("https://www.saflax.de/0-WVK-Retail/Bilder-Pictures/SAFLAX-",'Basis-Tabelle-Samen'!W181,"-",'Basis-Tabelle-Samen'!J181,"-garden-in-the-bag-estonian.jpg")),
IF($C$1="Finnisch - FI",HYPERLINK(CONCATENATE("https://www.saflax.de/0-WVK-Retail/Bilder-Pictures/SAFLAX-",'Basis-Tabelle-Samen'!W181,"-",'Basis-Tabelle-Samen'!J181,"-garden-in-the-bag-finnish.jpg")),
IF($C$1="Französisch - FR",HYPERLINK(CONCATENATE("https://www.saflax.de/0-WVK-Retail/Bilder-Pictures/SAFLAX-",'Basis-Tabelle-Samen'!W181,"-",'Basis-Tabelle-Samen'!J181,"-garden-in-the-bag-french.jpg")),
IF($C$1="Griechisch - GR",HYPERLINK(CONCATENATE("https://www.saflax.de/0-WVK-Retail/Bilder-Pictures/SAFLAX-",'Basis-Tabelle-Samen'!W181,"-",'Basis-Tabelle-Samen'!J181,"-garden-in-the-bag-greek.jpg")),
IF($C$1="Irisch - IE",HYPERLINK(CONCATENATE("https://www.saflax.de/0-WVK-Retail/Bilder-Pictures/SAFLAX-",'Basis-Tabelle-Samen'!W181,"-",'Basis-Tabelle-Samen'!J181,"-garden-in-the-bag-irish.jpg")),
IF($C$1="Isländisch - IS",HYPERLINK(CONCATENATE("https://www.saflax.de/0-WVK-Retail/Bilder-Pictures/SAFLAX-",'Basis-Tabelle-Samen'!W181,"-",'Basis-Tabelle-Samen'!J181,"-garden-in-the-bag-icelandic.jpg")),
IF($C$1="Italienisch - IT",HYPERLINK(CONCATENATE("https://www.saflax.de/0-WVK-Retail/Bilder-Pictures/SAFLAX-",'Basis-Tabelle-Samen'!W181,"-",'Basis-Tabelle-Samen'!J181,"-garden-in-the-bag-italian.jpg")),
IF($C$1="Japanisch - JP",HYPERLINK(CONCATENATE("https://www.saflax.de/0-WVK-Retail/Bilder-Pictures/SAFLAX-",'Basis-Tabelle-Samen'!W181,"-",'Basis-Tabelle-Samen'!J181,"-garden-in-the-bag-japanese.jpg")),
IF($C$1="Kroatisch - HR",HYPERLINK(CONCATENATE("https://www.saflax.de/0-WVK-Retail/Bilder-Pictures/SAFLAX-",'Basis-Tabelle-Samen'!W181,"-",'Basis-Tabelle-Samen'!J181,"-garden-in-the-bag-croatian.jpg")),
IF($C$1="Lettisch - LV",HYPERLINK(CONCATENATE("https://www.saflax.de/0-WVK-Retail/Bilder-Pictures/SAFLAX-",'Basis-Tabelle-Samen'!W181,"-",'Basis-Tabelle-Samen'!J181,"-garden-in-the-bag-latvian.jpg")),
IF($C$1="Litauisch - LT",HYPERLINK(CONCATENATE("https://www.saflax.de/0-WVK-Retail/Bilder-Pictures/SAFLAX-",'Basis-Tabelle-Samen'!W181,"-",'Basis-Tabelle-Samen'!J181,"-garden-in-the-bag-lithuanian.jpg")),
IF($C$1="Maltesisch - MT",HYPERLINK(CONCATENATE("https://www.saflax.de/0-WVK-Retail/Bilder-Pictures/SAFLAX-",'Basis-Tabelle-Samen'!W181,"-",'Basis-Tabelle-Samen'!J181,"-garden-in-the-bag-maltese.jpg")),
IF($C$1="Niederländisch - NL",HYPERLINK(CONCATENATE("https://www.saflax.de/0-WVK-Retail/Bilder-Pictures/SAFLAX-",'Basis-Tabelle-Samen'!W181,"-",'Basis-Tabelle-Samen'!J181,"-garden-in-the-bag-dutch.jpg")),
IF($C$1="Norwegisch - NO",HYPERLINK(CONCATENATE("https://www.saflax.de/0-WVK-Retail/Bilder-Pictures/SAFLAX-",'Basis-Tabelle-Samen'!W181,"-",'Basis-Tabelle-Samen'!J181,"-garden-in-the-bag-nowegian.jpg")),
IF($C$1="Polnisch - PL",HYPERLINK(CONCATENATE("https://www.saflax.de/0-WVK-Retail/Bilder-Pictures/SAFLAX-",'Basis-Tabelle-Samen'!W181,"-",'Basis-Tabelle-Samen'!J181,"-garden-in-the-bag-polish.jpg")),
IF($C$1="Portugiesisch - PT",HYPERLINK(CONCATENATE("https://www.saflax.de/0-WVK-Retail/Bilder-Pictures/SAFLAX-",'Basis-Tabelle-Samen'!W181,"-",'Basis-Tabelle-Samen'!J181,"-garden-in-the-bag-portuguese.jpg")),
IF($C$1="Rumänisch - RO",HYPERLINK(CONCATENATE("https://www.saflax.de/0-WVK-Retail/Bilder-Pictures/SAFLAX-",'Basis-Tabelle-Samen'!W181,"-",'Basis-Tabelle-Samen'!J181,"-garden-in-the-bag-romanian.jpg")),
IF($C$1="Schwedisch - SE",HYPERLINK(CONCATENATE("https://www.saflax.de/0-WVK-Retail/Bilder-Pictures/SAFLAX-",'Basis-Tabelle-Samen'!W181,"-",'Basis-Tabelle-Samen'!J181,"-garden-in-the-bag-swedish.jpg")),
IF($C$1="Slowakisch - SK",HYPERLINK(CONCATENATE("https://www.saflax.de/0-WVK-Retail/Bilder-Pictures/SAFLAX-",'Basis-Tabelle-Samen'!W181,"-",'Basis-Tabelle-Samen'!J181,"-garden-in-the-bag-slovak.jpg")),
IF($C$1="Slowenisch - SI",HYPERLINK(CONCATENATE("https://www.saflax.de/0-WVK-Retail/Bilder-Pictures/SAFLAX-",'Basis-Tabelle-Samen'!W181,"-",'Basis-Tabelle-Samen'!J181,"-garden-in-the-bag-slovenian.jpg")),
IF($C$1="Spanisch - ES",HYPERLINK(CONCATENATE("https://www.saflax.de/0-WVK-Retail/Bilder-Pictures/SAFLAX-",'Basis-Tabelle-Samen'!W181,"-",'Basis-Tabelle-Samen'!J181,"-garden-in-the-bag-spanish.jpg")),
IF($C$1="Tschechisch - CZ",HYPERLINK(CONCATENATE("https://www.saflax.de/0-WVK-Retail/Bilder-Pictures/SAFLAX-",'Basis-Tabelle-Samen'!W181,"-",'Basis-Tabelle-Samen'!J181,"-garden-in-the-bag-czech.jpg")),
IF($C$1="Türkisch - TR",HYPERLINK(CONCATENATE("https://www.saflax.de/0-WVK-Retail/Bilder-Pictures/SAFLAX-",'Basis-Tabelle-Samen'!W181,"-",'Basis-Tabelle-Samen'!J181,"-garden-in-the-bag-turkish.jpg")),
IF($C$1="Ungarisch - HU",HYPERLINK(CONCATENATE("https://www.saflax.de/0-WVK-Retail/Bilder-Pictures/SAFLAX-",'Basis-Tabelle-Samen'!W181,"-",'Basis-Tabelle-Samen'!J181,"-garden-in-the-bag-hungarian.jpg")),
" ACHTUNG")))))))))))))))))))))))))))))</f>
        <v>https://www.saflax.de/0-WVK-Retail/Bilder-Pictures/SAFLAX-68712-brassica-rapa-garden-in-the-bag-english.jpg</v>
      </c>
    </row>
    <row r="143" spans="1:43" ht="17.100000000000001" customHeight="1" x14ac:dyDescent="0.2">
      <c r="A143" s="318" t="str">
        <f>IF('Basis-Tabelle-Samen'!A177="","",IF($C$1="Deutsch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43" s="319" t="str">
        <f>'Basis-Tabelle-Samen'!I177</f>
        <v>Brassica oleracea var. capitata</v>
      </c>
      <c r="C143" s="316" t="str">
        <f>IF($C$1="Bulgarisch - BG",'Basis-Tabelle-Samen'!Z177,
IF($C$1="Dänisch - DK",'Basis-Tabelle-Samen'!AA177,
IF($C$1="Deutsch - DE",'Basis-Tabelle-Samen'!AB177,
IF($C$1="Englisch - UK",'Basis-Tabelle-Samen'!AC177,
IF($C$1="Estnisch - EE",'Basis-Tabelle-Samen'!AD177,
IF($C$1="Finnisch - FI",'Basis-Tabelle-Samen'!AE177,
IF($C$1="Französisch - FR",'Basis-Tabelle-Samen'!AF177,
IF($C$1="Griechisch - GR",'Basis-Tabelle-Samen'!AG177,
IF($C$1="Irisch - IE",'Basis-Tabelle-Samen'!AH177,
IF($C$1="Isländisch - IS",'Basis-Tabelle-Samen'!AI177,
IF($C$1="Italienisch - IT",'Basis-Tabelle-Samen'!AJ177,
IF($C$1="Japanisch - JP",'Basis-Tabelle-Samen'!AK177,
IF($C$1="Kroatisch - HR",'Basis-Tabelle-Samen'!AL177,
IF($C$1="Lettisch - LV",'Basis-Tabelle-Samen'!AM177,
IF($C$1="Litauisch - LT",'Basis-Tabelle-Samen'!AN177,
IF($C$1="Maltesisch - MT",'Basis-Tabelle-Samen'!AO177,
IF($C$1="Niederländisch - NL",'Basis-Tabelle-Samen'!AP177,
IF($C$1="Norwegisch - NO",'Basis-Tabelle-Samen'!AQ177,
IF($C$1="Polnisch - PL",'Basis-Tabelle-Samen'!AR177,
IF($C$1="Portugiesisch - PT",'Basis-Tabelle-Samen'!AS177,
IF($C$1="Rumänisch - RO",'Basis-Tabelle-Samen'!AT177,
IF($C$1="Schwedisch - SE",'Basis-Tabelle-Samen'!AU177,
IF($C$1="Slowakisch - SK",'Basis-Tabelle-Samen'!AV177,
IF($C$1="Slowenisch - SI",'Basis-Tabelle-Samen'!AW177,
IF($C$1="Spanisch - ES",'Basis-Tabelle-Samen'!AX177,
IF($C$1="Tschechisch - CZ",'Basis-Tabelle-Samen'!AY177,
IF($C$1="Türkisch - TR",'Basis-Tabelle-Samen'!AZ177,
IF($C$1="Ungarisch - HU",'Basis-Tabelle-Samen'!BA177,
" ACHTUNG"))))))))))))))))))))))))))))</f>
        <v>Organic - Red Cabbage - Red Drumhead</v>
      </c>
      <c r="D143" s="320">
        <f>'Basis-Tabelle-Samen'!F177</f>
        <v>250</v>
      </c>
      <c r="E143" s="321" t="str">
        <f>'Basis-Tabelle-Samen'!H177</f>
        <v>7 %</v>
      </c>
      <c r="F143" s="322" t="str">
        <f>IF('Basis-Tabelle-Samen'!G177="","",'Basis-Tabelle-Samen'!G177)</f>
        <v>02</v>
      </c>
      <c r="G143" s="320">
        <f>'Basis-Tabelle-Samen'!C177</f>
        <v>18691</v>
      </c>
      <c r="H143" s="323">
        <f>'Basis-Tabelle-Samen'!D177</f>
        <v>4055473186917</v>
      </c>
      <c r="I143" s="324">
        <f>'Basis-Tabelle-Samen'!E177</f>
        <v>2.0499999999999998</v>
      </c>
      <c r="J143" s="325">
        <f t="shared" si="2"/>
        <v>12</v>
      </c>
      <c r="K143" s="326">
        <f>'Basis-Tabelle-Samen'!K177</f>
        <v>78691</v>
      </c>
      <c r="L143" s="323">
        <f>'Basis-Tabelle-Samen'!L177</f>
        <v>4055473786919</v>
      </c>
      <c r="M143" s="324">
        <f>'Basis-Tabelle-Samen'!M177</f>
        <v>2.4500000000000002</v>
      </c>
      <c r="N143" s="326">
        <f>IF(K143&lt;1,"",'3'!$I$15)</f>
        <v>15</v>
      </c>
      <c r="O143" s="327">
        <f>IF(K143&lt;1,"",'3'!$J$11)</f>
        <v>90</v>
      </c>
      <c r="P143" s="326">
        <f>'Basis-Tabelle-Samen'!N177</f>
        <v>88691</v>
      </c>
      <c r="Q143" s="323">
        <f>'Basis-Tabelle-Samen'!O177</f>
        <v>4055473886916</v>
      </c>
      <c r="R143" s="328">
        <f>'Basis-Tabelle-Samen'!P177</f>
        <v>3.75</v>
      </c>
      <c r="S143" s="326">
        <f>IF(R143&lt;1,"",'3'!$M$15)</f>
        <v>18</v>
      </c>
      <c r="T143" s="327">
        <f>IF(R143&lt;1,"",'3'!$N$11)</f>
        <v>72</v>
      </c>
      <c r="U143" s="326">
        <f>'Basis-Tabelle-Samen'!Q177</f>
        <v>58691</v>
      </c>
      <c r="V143" s="323">
        <f>'Basis-Tabelle-Samen'!R177</f>
        <v>4055473586915</v>
      </c>
      <c r="W143" s="324">
        <f>'Basis-Tabelle-Samen'!S177</f>
        <v>4.95</v>
      </c>
      <c r="X143" s="326">
        <f>IF(U143&lt;1,"",'3'!$Q$15)</f>
        <v>6</v>
      </c>
      <c r="Y143" s="327">
        <f>IF(U143&lt;1,"",'3'!$R$11)</f>
        <v>24</v>
      </c>
      <c r="Z143" s="326">
        <f>'Basis-Tabelle-Samen'!T177</f>
        <v>38691</v>
      </c>
      <c r="AA143" s="323">
        <f>'Basis-Tabelle-Samen'!U177</f>
        <v>4055473386911</v>
      </c>
      <c r="AB143" s="324">
        <f>'Basis-Tabelle-Samen'!V177</f>
        <v>6.75</v>
      </c>
      <c r="AC143" s="326">
        <f>IF(Z143&lt;1,"",'3'!$U$15)</f>
        <v>6</v>
      </c>
      <c r="AD143" s="327">
        <f>IF(Z143&lt;1,"",'3'!$V$11)</f>
        <v>24</v>
      </c>
      <c r="AE143" s="326">
        <f>'Basis-Tabelle-Samen'!W177</f>
        <v>68691</v>
      </c>
      <c r="AF143" s="323">
        <f>'Basis-Tabelle-Samen'!X177</f>
        <v>4055473686912</v>
      </c>
      <c r="AG143" s="324">
        <f>'Basis-Tabelle-Samen'!Y177</f>
        <v>2.95</v>
      </c>
      <c r="AH143" s="326">
        <f>IF(AE143&lt;1,"",'3'!$Y$15)</f>
        <v>8</v>
      </c>
      <c r="AI143" s="327">
        <f>IF(AE143&lt;1,"",'3'!$Z$11)</f>
        <v>64</v>
      </c>
      <c r="AJ143" s="315"/>
      <c r="AK143" s="316" t="str">
        <f>IF(G143&lt;1,"",
IF($C$1="Bulgarisch - BG",HYPERLINK(CONCATENATE("https://www.saflax.de/0-WVK-Retail/Bilder-Pictures/SAFLAX-",'Basis-Tabelle-Samen'!C177,"-",'Basis-Tabelle-Samen'!J177,"-seed-package-front-cr-bulgarian.jpg")),
IF($C$1="Dänisch - DK",HYPERLINK(CONCATENATE("https://www.saflax.de/0-WVK-Retail/Bilder-Pictures/SAFLAX-",'Basis-Tabelle-Samen'!C177,"-",'Basis-Tabelle-Samen'!J177,"-seed-package-front-cr-danish.jpg")),
IF($C$1="Deutsch - DE",HYPERLINK(CONCATENATE("https://www.saflax.de/0-WVK-Retail/Bilder-Pictures/SAFLAX-",'Basis-Tabelle-Samen'!C177,"-",'Basis-Tabelle-Samen'!J177,"-seed-package-front-cr-german.jpg")),
IF($C$1="Englisch - UK",HYPERLINK(CONCATENATE("https://www.saflax.de/0-WVK-Retail/Bilder-Pictures/SAFLAX-",'Basis-Tabelle-Samen'!C177,"-",'Basis-Tabelle-Samen'!J177,"-seed-package-front-cr-english.jpg")),
IF($C$1="Estnisch - EE",HYPERLINK(CONCATENATE("https://www.saflax.de/0-WVK-Retail/Bilder-Pictures/SAFLAX-",'Basis-Tabelle-Samen'!C177,"-",'Basis-Tabelle-Samen'!J177,"-seed-package-front-cr-estonian.jpg")),
IF($C$1="Finnisch - FI",HYPERLINK(CONCATENATE("https://www.saflax.de/0-WVK-Retail/Bilder-Pictures/SAFLAX-",'Basis-Tabelle-Samen'!C177,"-",'Basis-Tabelle-Samen'!J177,"-seed-package-front-cr-finnish.jpg")),
IF($C$1="Französisch - FR",HYPERLINK(CONCATENATE("https://www.saflax.de/0-WVK-Retail/Bilder-Pictures/SAFLAX-",'Basis-Tabelle-Samen'!C177,"-",'Basis-Tabelle-Samen'!J177,"-seed-package-front-cr-french.jpg")),
IF($C$1="Griechisch - GR",HYPERLINK(CONCATENATE("https://www.saflax.de/0-WVK-Retail/Bilder-Pictures/SAFLAX-",'Basis-Tabelle-Samen'!C177,"-",'Basis-Tabelle-Samen'!J177,"-seed-package-front-cr-greek.jpg")),
IF($C$1="Irisch - IE",HYPERLINK(CONCATENATE("https://www.saflax.de/0-WVK-Retail/Bilder-Pictures/SAFLAX-",'Basis-Tabelle-Samen'!C177,"-",'Basis-Tabelle-Samen'!J177,"-seed-package-front-cr-irish.jpg")),
IF($C$1="Isländisch - IS",HYPERLINK(CONCATENATE("https://www.saflax.de/0-WVK-Retail/Bilder-Pictures/SAFLAX-",'Basis-Tabelle-Samen'!C177,"-",'Basis-Tabelle-Samen'!J177,"-seed-package-front-cr-icelandic.jpg")),
IF($C$1="Italienisch - IT",HYPERLINK(CONCATENATE("https://www.saflax.de/0-WVK-Retail/Bilder-Pictures/SAFLAX-",'Basis-Tabelle-Samen'!C177,"-",'Basis-Tabelle-Samen'!J177,"-seed-package-front-cr-italian.jpg")),
IF($C$1="Japanisch - JP",HYPERLINK(CONCATENATE("https://www.saflax.de/0-WVK-Retail/Bilder-Pictures/SAFLAX-",'Basis-Tabelle-Samen'!C177,"-",'Basis-Tabelle-Samen'!J177,"-seed-package-front-cr-japanese.jpg")),
IF($C$1="Kroatisch - HR",HYPERLINK(CONCATENATE("https://www.saflax.de/0-WVK-Retail/Bilder-Pictures/SAFLAX-",'Basis-Tabelle-Samen'!C177,"-",'Basis-Tabelle-Samen'!J177,"-seed-package-front-cr-croatian.jpg")),
IF($C$1="Lettisch - LV",HYPERLINK(CONCATENATE("https://www.saflax.de/0-WVK-Retail/Bilder-Pictures/SAFLAX-",'Basis-Tabelle-Samen'!C177,"-",'Basis-Tabelle-Samen'!J177,"-seed-package-front-cr-latvian.jpg")),
IF($C$1="Litauisch - LT",HYPERLINK(CONCATENATE("https://www.saflax.de/0-WVK-Retail/Bilder-Pictures/SAFLAX-",'Basis-Tabelle-Samen'!C177,"-",'Basis-Tabelle-Samen'!J177,"-seed-package-front-cr-lithuanian.jpg")),
IF($C$1="Maltesisch - MT",HYPERLINK(CONCATENATE("https://www.saflax.de/0-WVK-Retail/Bilder-Pictures/SAFLAX-",'Basis-Tabelle-Samen'!C177,"-",'Basis-Tabelle-Samen'!J177,"-seed-package-front-cr-maltese.jpg")),
IF($C$1="Niederländisch - NL",HYPERLINK(CONCATENATE("https://www.saflax.de/0-WVK-Retail/Bilder-Pictures/SAFLAX-",'Basis-Tabelle-Samen'!C177,"-",'Basis-Tabelle-Samen'!J177,"-seed-package-front-cr-dutch.jpg")),
IF($C$1="Norwegisch - NO",HYPERLINK(CONCATENATE("https://www.saflax.de/0-WVK-Retail/Bilder-Pictures/SAFLAX-",'Basis-Tabelle-Samen'!C177,"-",'Basis-Tabelle-Samen'!J177,"-seed-package-front-cr-nowegian.jpg")),
IF($C$1="Polnisch - PL",HYPERLINK(CONCATENATE("https://www.saflax.de/0-WVK-Retail/Bilder-Pictures/SAFLAX-",'Basis-Tabelle-Samen'!C177,"-",'Basis-Tabelle-Samen'!J177,"-seed-package-front-cr-polish.jpg")),
IF($C$1="Portugiesisch - PT",HYPERLINK(CONCATENATE("https://www.saflax.de/0-WVK-Retail/Bilder-Pictures/SAFLAX-",'Basis-Tabelle-Samen'!C177,"-",'Basis-Tabelle-Samen'!J177,"-seed-package-front-cr-portuguese.jpg")),
IF($C$1="Rumänisch - RO",HYPERLINK(CONCATENATE("https://www.saflax.de/0-WVK-Retail/Bilder-Pictures/SAFLAX-",'Basis-Tabelle-Samen'!C177,"-",'Basis-Tabelle-Samen'!J177,"-seed-package-front-cr-romanian.jpg")),
IF($C$1="Schwedisch - SE",HYPERLINK(CONCATENATE("https://www.saflax.de/0-WVK-Retail/Bilder-Pictures/SAFLAX-",'Basis-Tabelle-Samen'!C177,"-",'Basis-Tabelle-Samen'!J177,"-seed-package-front-cr-swedish.jpg")),
IF($C$1="Slowakisch - SK",HYPERLINK(CONCATENATE("https://www.saflax.de/0-WVK-Retail/Bilder-Pictures/SAFLAX-",'Basis-Tabelle-Samen'!C177,"-",'Basis-Tabelle-Samen'!J177,"-seed-package-front-cr-slovak.jpg")),
IF($C$1="Slowenisch - SI",HYPERLINK(CONCATENATE("https://www.saflax.de/0-WVK-Retail/Bilder-Pictures/SAFLAX-",'Basis-Tabelle-Samen'!C177,"-",'Basis-Tabelle-Samen'!J177,"-seed-package-front-cr-slovenian.jpg")),
IF($C$1="Spanisch - ES",HYPERLINK(CONCATENATE("https://www.saflax.de/0-WVK-Retail/Bilder-Pictures/SAFLAX-",'Basis-Tabelle-Samen'!C177,"-",'Basis-Tabelle-Samen'!J177,"-seed-package-front-cr-spanish.jpg")),
IF($C$1="Tschechisch - CZ",HYPERLINK(CONCATENATE("https://www.saflax.de/0-WVK-Retail/Bilder-Pictures/SAFLAX-",'Basis-Tabelle-Samen'!C177,"-",'Basis-Tabelle-Samen'!J177,"-seed-package-front-cr-czech.jpg")),
IF($C$1="Türkisch - TR",HYPERLINK(CONCATENATE("https://www.saflax.de/0-WVK-Retail/Bilder-Pictures/SAFLAX-",'Basis-Tabelle-Samen'!C177,"-",'Basis-Tabelle-Samen'!J177,"-seed-package-front-cr-turkish.jpg")),
IF($C$1="Ungarisch - HU",HYPERLINK(CONCATENATE("https://www.saflax.de/0-WVK-Retail/Bilder-Pictures/SAFLAX-",'Basis-Tabelle-Samen'!C177,"-",'Basis-Tabelle-Samen'!J177,"-seed-package-front-cr-hungarian.jpg")),
" ACHTUNG")))))))))))))))))))))))))))))</f>
        <v>https://www.saflax.de/0-WVK-Retail/Bilder-Pictures/SAFLAX-18691-brassica-oleracea-seed-package-front-cr-english.jpg</v>
      </c>
      <c r="AL143" s="330" t="str">
        <f>IF(G143&lt;1,"",
IF($C$1="Bulgarisch - BG",HYPERLINK(CONCATENATE("https://www.saflax.de/0-WVK-Retail/Bilder-Pictures/SAFLAX-",'Basis-Tabelle-Samen'!C177,"-",'Basis-Tabelle-Samen'!J177,"-seed-package-back-cr-bulgarian.jpg")),
IF($C$1="Dänisch - DK",HYPERLINK(CONCATENATE("https://www.saflax.de/0-WVK-Retail/Bilder-Pictures/SAFLAX-",'Basis-Tabelle-Samen'!C177,"-",'Basis-Tabelle-Samen'!J177,"-seed-package-back-cr-danish.jpg")),
IF($C$1="Deutsch - DE",HYPERLINK(CONCATENATE("https://www.saflax.de/0-WVK-Retail/Bilder-Pictures/SAFLAX-",'Basis-Tabelle-Samen'!C177,"-",'Basis-Tabelle-Samen'!J177,"-seed-package-back-cr-german.jpg")),
IF($C$1="Englisch - UK",HYPERLINK(CONCATENATE("https://www.saflax.de/0-WVK-Retail/Bilder-Pictures/SAFLAX-",'Basis-Tabelle-Samen'!C177,"-",'Basis-Tabelle-Samen'!J177,"-seed-package-back-cr-english.jpg")),
IF($C$1="Estnisch - EE",HYPERLINK(CONCATENATE("https://www.saflax.de/0-WVK-Retail/Bilder-Pictures/SAFLAX-",'Basis-Tabelle-Samen'!C177,"-",'Basis-Tabelle-Samen'!J177,"-seed-package-back-cr-estonian.jpg")),
IF($C$1="Finnisch - FI",HYPERLINK(CONCATENATE("https://www.saflax.de/0-WVK-Retail/Bilder-Pictures/SAFLAX-",'Basis-Tabelle-Samen'!C177,"-",'Basis-Tabelle-Samen'!J177,"-seed-package-back-cr-finnish.jpg")),
IF($C$1="Französisch - FR",HYPERLINK(CONCATENATE("https://www.saflax.de/0-WVK-Retail/Bilder-Pictures/SAFLAX-",'Basis-Tabelle-Samen'!C177,"-",'Basis-Tabelle-Samen'!J177,"-seed-package-back-cr-french.jpg")),
IF($C$1="Griechisch - GR",HYPERLINK(CONCATENATE("https://www.saflax.de/0-WVK-Retail/Bilder-Pictures/SAFLAX-",'Basis-Tabelle-Samen'!C177,"-",'Basis-Tabelle-Samen'!J177,"-seed-package-back-cr-greek.jpg")),
IF($C$1="Irisch - IE",HYPERLINK(CONCATENATE("https://www.saflax.de/0-WVK-Retail/Bilder-Pictures/SAFLAX-",'Basis-Tabelle-Samen'!C177,"-",'Basis-Tabelle-Samen'!J177,"-seed-package-back-cr-irish.jpg")),
IF($C$1="Isländisch - IS",HYPERLINK(CONCATENATE("https://www.saflax.de/0-WVK-Retail/Bilder-Pictures/SAFLAX-",'Basis-Tabelle-Samen'!C177,"-",'Basis-Tabelle-Samen'!J177,"-seed-package-back-cr-icelandic.jpg")),
IF($C$1="Italienisch - IT",HYPERLINK(CONCATENATE("https://www.saflax.de/0-WVK-Retail/Bilder-Pictures/SAFLAX-",'Basis-Tabelle-Samen'!C177,"-",'Basis-Tabelle-Samen'!J177,"-seed-package-back-cr-italian.jpg")),
IF($C$1="Japanisch - JP",HYPERLINK(CONCATENATE("https://www.saflax.de/0-WVK-Retail/Bilder-Pictures/SAFLAX-",'Basis-Tabelle-Samen'!C177,"-",'Basis-Tabelle-Samen'!J177,"-seed-package-back-cr-japanese.jpg")),
IF($C$1="Kroatisch - HR",HYPERLINK(CONCATENATE("https://www.saflax.de/0-WVK-Retail/Bilder-Pictures/SAFLAX-",'Basis-Tabelle-Samen'!C177,"-",'Basis-Tabelle-Samen'!J177,"-seed-package-back-cr-croatian.jpg")),
IF($C$1="Lettisch - LV",HYPERLINK(CONCATENATE("https://www.saflax.de/0-WVK-Retail/Bilder-Pictures/SAFLAX-",'Basis-Tabelle-Samen'!C177,"-",'Basis-Tabelle-Samen'!J177,"-seed-package-back-cr-latvian.jpg")),
IF($C$1="Litauisch - LT",HYPERLINK(CONCATENATE("https://www.saflax.de/0-WVK-Retail/Bilder-Pictures/SAFLAX-",'Basis-Tabelle-Samen'!C177,"-",'Basis-Tabelle-Samen'!J177,"-seed-package-back-cr-lithuanian.jpg")),
IF($C$1="Maltesisch - MT",HYPERLINK(CONCATENATE("https://www.saflax.de/0-WVK-Retail/Bilder-Pictures/SAFLAX-",'Basis-Tabelle-Samen'!C177,"-",'Basis-Tabelle-Samen'!J177,"-seed-package-back-cr-maltese.jpg")),
IF($C$1="Niederländisch - NL",HYPERLINK(CONCATENATE("https://www.saflax.de/0-WVK-Retail/Bilder-Pictures/SAFLAX-",'Basis-Tabelle-Samen'!C177,"-",'Basis-Tabelle-Samen'!J177,"-seed-package-back-cr-dutch.jpg")),
IF($C$1="Norwegisch - NO",HYPERLINK(CONCATENATE("https://www.saflax.de/0-WVK-Retail/Bilder-Pictures/SAFLAX-",'Basis-Tabelle-Samen'!C177,"-",'Basis-Tabelle-Samen'!J177,"-seed-package-back-cr-nowegian.jpg")),
IF($C$1="Polnisch - PL",HYPERLINK(CONCATENATE("https://www.saflax.de/0-WVK-Retail/Bilder-Pictures/SAFLAX-",'Basis-Tabelle-Samen'!C177,"-",'Basis-Tabelle-Samen'!J177,"-seed-package-back-cr-polish.jpg")),
IF($C$1="Portugiesisch - PT",HYPERLINK(CONCATENATE("https://www.saflax.de/0-WVK-Retail/Bilder-Pictures/SAFLAX-",'Basis-Tabelle-Samen'!C177,"-",'Basis-Tabelle-Samen'!J177,"-seed-package-back-cr-portuguese.jpg")),
IF($C$1="Rumänisch - RO",HYPERLINK(CONCATENATE("https://www.saflax.de/0-WVK-Retail/Bilder-Pictures/SAFLAX-",'Basis-Tabelle-Samen'!C177,"-",'Basis-Tabelle-Samen'!J177,"-seed-package-back-cr-romanian.jpg")),
IF($C$1="Schwedisch - SE",HYPERLINK(CONCATENATE("https://www.saflax.de/0-WVK-Retail/Bilder-Pictures/SAFLAX-",'Basis-Tabelle-Samen'!C177,"-",'Basis-Tabelle-Samen'!J177,"-seed-package-back-cr-swedish.jpg")),
IF($C$1="Slowakisch - SK",HYPERLINK(CONCATENATE("https://www.saflax.de/0-WVK-Retail/Bilder-Pictures/SAFLAX-",'Basis-Tabelle-Samen'!C177,"-",'Basis-Tabelle-Samen'!J177,"-seed-package-back-cr-slovak.jpg")),
IF($C$1="Slowenisch - SI",HYPERLINK(CONCATENATE("https://www.saflax.de/0-WVK-Retail/Bilder-Pictures/SAFLAX-",'Basis-Tabelle-Samen'!C177,"-",'Basis-Tabelle-Samen'!J177,"-seed-package-back-cr-slovenian.jpg")),
IF($C$1="Spanisch - ES",HYPERLINK(CONCATENATE("https://www.saflax.de/0-WVK-Retail/Bilder-Pictures/SAFLAX-",'Basis-Tabelle-Samen'!C177,"-",'Basis-Tabelle-Samen'!J177,"-seed-package-back-cr-spanish.jpg")),
IF($C$1="Tschechisch - CZ",HYPERLINK(CONCATENATE("https://www.saflax.de/0-WVK-Retail/Bilder-Pictures/SAFLAX-",'Basis-Tabelle-Samen'!C177,"-",'Basis-Tabelle-Samen'!J177,"-seed-package-back-cr-czech.jpg")),
IF($C$1="Türkisch - TR",HYPERLINK(CONCATENATE("https://www.saflax.de/0-WVK-Retail/Bilder-Pictures/SAFLAX-",'Basis-Tabelle-Samen'!C177,"-",'Basis-Tabelle-Samen'!J177,"-seed-package-back-cr-turkish.jpg")),
IF($C$1="Ungarisch - HU",HYPERLINK(CONCATENATE("https://www.saflax.de/0-WVK-Retail/Bilder-Pictures/SAFLAX-",'Basis-Tabelle-Samen'!C177,"-",'Basis-Tabelle-Samen'!J177,"-seed-package-back-cr-hungarian.jpg")),
" ACHTUNG")))))))))))))))))))))))))))))</f>
        <v>https://www.saflax.de/0-WVK-Retail/Bilder-Pictures/SAFLAX-18691-brassica-oleracea-seed-package-back-cr-english.jpg</v>
      </c>
      <c r="AM143" s="330" t="str">
        <f>IF(H143&lt;1,"",
IF($C$1="Bulgarisch - BG",HYPERLINK(CONCATENATE("https://www.saflax.de/0-WVK-Retail/Bilder-Pictures/SAFLAX-",'Basis-Tabelle-Samen'!K177,"-",'Basis-Tabelle-Samen'!J177,"-garden-to-go-mini-bulgarian.jpg")),
IF($C$1="Dänisch - DK",HYPERLINK(CONCATENATE("https://www.saflax.de/0-WVK-Retail/Bilder-Pictures/SAFLAX-",'Basis-Tabelle-Samen'!K177,"-",'Basis-Tabelle-Samen'!J177,"-garden-to-go-mini-danish.jpg")),
IF($C$1="Deutsch - DE",HYPERLINK(CONCATENATE("https://www.saflax.de/0-WVK-Retail/Bilder-Pictures/SAFLAX-",'Basis-Tabelle-Samen'!K177,"-",'Basis-Tabelle-Samen'!J177,"-garden-to-go-mini-german.jpg")),
IF($C$1="Englisch - UK",HYPERLINK(CONCATENATE("https://www.saflax.de/0-WVK-Retail/Bilder-Pictures/SAFLAX-",'Basis-Tabelle-Samen'!K177,"-",'Basis-Tabelle-Samen'!J177,"-garden-to-go-mini-english.jpg")),
IF($C$1="Estnisch - EE",HYPERLINK(CONCATENATE("https://www.saflax.de/0-WVK-Retail/Bilder-Pictures/SAFLAX-",'Basis-Tabelle-Samen'!K177,"-",'Basis-Tabelle-Samen'!J177,"-garden-to-go-mini-estonian.jpg")),
IF($C$1="Finnisch - FI",HYPERLINK(CONCATENATE("https://www.saflax.de/0-WVK-Retail/Bilder-Pictures/SAFLAX-",'Basis-Tabelle-Samen'!K177,"-",'Basis-Tabelle-Samen'!J177,"-garden-to-go-mini-finnish.jpg")),
IF($C$1="Französisch - FR",HYPERLINK(CONCATENATE("https://www.saflax.de/0-WVK-Retail/Bilder-Pictures/SAFLAX-",'Basis-Tabelle-Samen'!K177,"-",'Basis-Tabelle-Samen'!J177,"-garden-to-go-mini-french.jpg")),
IF($C$1="Griechisch - GR",HYPERLINK(CONCATENATE("https://www.saflax.de/0-WVK-Retail/Bilder-Pictures/SAFLAX-",'Basis-Tabelle-Samen'!K177,"-",'Basis-Tabelle-Samen'!J177,"-garden-to-go-mini-greek.jpg")),
IF($C$1="Irisch - IE",HYPERLINK(CONCATENATE("https://www.saflax.de/0-WVK-Retail/Bilder-Pictures/SAFLAX-",'Basis-Tabelle-Samen'!K177,"-",'Basis-Tabelle-Samen'!J177,"-garden-to-go-mini-irish.jpg")),
IF($C$1="Isländisch - IS",HYPERLINK(CONCATENATE("https://www.saflax.de/0-WVK-Retail/Bilder-Pictures/SAFLAX-",'Basis-Tabelle-Samen'!K177,"-",'Basis-Tabelle-Samen'!J177,"-garden-to-go-mini-icelandic.jpg")),
IF($C$1="Italienisch - IT",HYPERLINK(CONCATENATE("https://www.saflax.de/0-WVK-Retail/Bilder-Pictures/SAFLAX-",'Basis-Tabelle-Samen'!K177,"-",'Basis-Tabelle-Samen'!J177,"-garden-to-go-mini-italian.jpg")),
IF($C$1="Japanisch - JP",HYPERLINK(CONCATENATE("https://www.saflax.de/0-WVK-Retail/Bilder-Pictures/SAFLAX-",'Basis-Tabelle-Samen'!K177,"-",'Basis-Tabelle-Samen'!J177,"-garden-to-go-mini-japanese.jpg")),
IF($C$1="Kroatisch - HR",HYPERLINK(CONCATENATE("https://www.saflax.de/0-WVK-Retail/Bilder-Pictures/SAFLAX-",'Basis-Tabelle-Samen'!K177,"-",'Basis-Tabelle-Samen'!J177,"-garden-to-go-mini-croatian.jpg")),
IF($C$1="Lettisch - LV",HYPERLINK(CONCATENATE("https://www.saflax.de/0-WVK-Retail/Bilder-Pictures/SAFLAX-",'Basis-Tabelle-Samen'!K177,"-",'Basis-Tabelle-Samen'!J177,"-garden-to-go-mini-latvian.jpg")),
IF($C$1="Litauisch - LT",HYPERLINK(CONCATENATE("https://www.saflax.de/0-WVK-Retail/Bilder-Pictures/SAFLAX-",'Basis-Tabelle-Samen'!K177,"-",'Basis-Tabelle-Samen'!J177,"-garden-to-go-mini-lithuanian.jpg")),
IF($C$1="Maltesisch - MT",HYPERLINK(CONCATENATE("https://www.saflax.de/0-WVK-Retail/Bilder-Pictures/SAFLAX-",'Basis-Tabelle-Samen'!K177,"-",'Basis-Tabelle-Samen'!J177,"-garden-to-go-mini-maltese.jpg")),
IF($C$1="Niederländisch - NL",HYPERLINK(CONCATENATE("https://www.saflax.de/0-WVK-Retail/Bilder-Pictures/SAFLAX-",'Basis-Tabelle-Samen'!K177,"-",'Basis-Tabelle-Samen'!J177,"-garden-to-go-mini-dutch.jpg")),
IF($C$1="Norwegisch - NO",HYPERLINK(CONCATENATE("https://www.saflax.de/0-WVK-Retail/Bilder-Pictures/SAFLAX-",'Basis-Tabelle-Samen'!K177,"-",'Basis-Tabelle-Samen'!J177,"-garden-to-go-mini-nowegian.jpg")),
IF($C$1="Polnisch - PL",HYPERLINK(CONCATENATE("https://www.saflax.de/0-WVK-Retail/Bilder-Pictures/SAFLAX-",'Basis-Tabelle-Samen'!K177,"-",'Basis-Tabelle-Samen'!J177,"-garden-to-go-mini-polish.jpg")),
IF($C$1="Portugiesisch - PT",HYPERLINK(CONCATENATE("https://www.saflax.de/0-WVK-Retail/Bilder-Pictures/SAFLAX-",'Basis-Tabelle-Samen'!K177,"-",'Basis-Tabelle-Samen'!J177,"-garden-to-go-mini-portuguese.jpg")),
IF($C$1="Rumänisch - RO",HYPERLINK(CONCATENATE("https://www.saflax.de/0-WVK-Retail/Bilder-Pictures/SAFLAX-",'Basis-Tabelle-Samen'!K177,"-",'Basis-Tabelle-Samen'!J177,"-garden-to-go-mini-romanian.jpg")),
IF($C$1="Schwedisch - SE",HYPERLINK(CONCATENATE("https://www.saflax.de/0-WVK-Retail/Bilder-Pictures/SAFLAX-",'Basis-Tabelle-Samen'!K177,"-",'Basis-Tabelle-Samen'!J177,"-garden-to-go-mini-swedish.jpg")),
IF($C$1="Slowakisch - SK",HYPERLINK(CONCATENATE("https://www.saflax.de/0-WVK-Retail/Bilder-Pictures/SAFLAX-",'Basis-Tabelle-Samen'!K177,"-",'Basis-Tabelle-Samen'!J177,"-garden-to-go-mini-slovak.jpg")),
IF($C$1="Slowenisch - SI",HYPERLINK(CONCATENATE("https://www.saflax.de/0-WVK-Retail/Bilder-Pictures/SAFLAX-",'Basis-Tabelle-Samen'!K177,"-",'Basis-Tabelle-Samen'!J177,"-garden-to-go-mini-slovenian.jpg")),
IF($C$1="Spanisch - ES",HYPERLINK(CONCATENATE("https://www.saflax.de/0-WVK-Retail/Bilder-Pictures/SAFLAX-",'Basis-Tabelle-Samen'!K177,"-",'Basis-Tabelle-Samen'!J177,"-garden-to-go-mini-spanish.jpg")),
IF($C$1="Tschechisch - CZ",HYPERLINK(CONCATENATE("https://www.saflax.de/0-WVK-Retail/Bilder-Pictures/SAFLAX-",'Basis-Tabelle-Samen'!K177,"-",'Basis-Tabelle-Samen'!J177,"-garden-to-go-mini-czech.jpg")),
IF($C$1="Türkisch - TR",HYPERLINK(CONCATENATE("https://www.saflax.de/0-WVK-Retail/Bilder-Pictures/SAFLAX-",'Basis-Tabelle-Samen'!K177,"-",'Basis-Tabelle-Samen'!J177,"-garden-to-go-mini-turkish.jpg")),
IF($C$1="Ungarisch - HU",HYPERLINK(CONCATENATE("https://www.saflax.de/0-WVK-Retail/Bilder-Pictures/SAFLAX-",'Basis-Tabelle-Samen'!K177,"-",'Basis-Tabelle-Samen'!J177,"-garden-to-go-mini-hungarian.jpg")),
" ACHTUNG")))))))))))))))))))))))))))))</f>
        <v>https://www.saflax.de/0-WVK-Retail/Bilder-Pictures/SAFLAX-78691-brassica-oleracea-garden-to-go-mini-english.jpg</v>
      </c>
      <c r="AN143" s="330" t="str">
        <f>IF(I143&lt;1,"",
IF($C$1="Bulgarisch - BG",HYPERLINK(CONCATENATE("https://www.saflax.de/0-WVK-Retail/Bilder-Pictures/SAFLAX-",'Basis-Tabelle-Samen'!N177,"-",'Basis-Tabelle-Samen'!J177,"-garden-to-go-lite-bulgarian.jpg")),
IF($C$1="Dänisch - DK",HYPERLINK(CONCATENATE("https://www.saflax.de/0-WVK-Retail/Bilder-Pictures/SAFLAX-",'Basis-Tabelle-Samen'!N177,"-",'Basis-Tabelle-Samen'!J177,"-garden-to-go-lite-danish.jpg")),
IF($C$1="Deutsch - DE",HYPERLINK(CONCATENATE("https://www.saflax.de/0-WVK-Retail/Bilder-Pictures/SAFLAX-",'Basis-Tabelle-Samen'!N177,"-",'Basis-Tabelle-Samen'!J177,"-garden-to-go-lite-german.jpg")),
IF($C$1="Englisch - UK",HYPERLINK(CONCATENATE("https://www.saflax.de/0-WVK-Retail/Bilder-Pictures/SAFLAX-",'Basis-Tabelle-Samen'!N177,"-",'Basis-Tabelle-Samen'!J177,"-garden-to-go-lite-english.jpg")),
IF($C$1="Estnisch - EE",HYPERLINK(CONCATENATE("https://www.saflax.de/0-WVK-Retail/Bilder-Pictures/SAFLAX-",'Basis-Tabelle-Samen'!N177,"-",'Basis-Tabelle-Samen'!J177,"-garden-to-go-lite-estonian.jpg")),
IF($C$1="Finnisch - FI",HYPERLINK(CONCATENATE("https://www.saflax.de/0-WVK-Retail/Bilder-Pictures/SAFLAX-",'Basis-Tabelle-Samen'!N177,"-",'Basis-Tabelle-Samen'!J177,"-garden-to-go-lite-finnish.jpg")),
IF($C$1="Französisch - FR",HYPERLINK(CONCATENATE("https://www.saflax.de/0-WVK-Retail/Bilder-Pictures/SAFLAX-",'Basis-Tabelle-Samen'!N177,"-",'Basis-Tabelle-Samen'!J177,"-garden-to-go-lite-french.jpg")),
IF($C$1="Griechisch - GR",HYPERLINK(CONCATENATE("https://www.saflax.de/0-WVK-Retail/Bilder-Pictures/SAFLAX-",'Basis-Tabelle-Samen'!N177,"-",'Basis-Tabelle-Samen'!J177,"-garden-to-go-lite-greek.jpg")),
IF($C$1="Irisch - IE",HYPERLINK(CONCATENATE("https://www.saflax.de/0-WVK-Retail/Bilder-Pictures/SAFLAX-",'Basis-Tabelle-Samen'!N177,"-",'Basis-Tabelle-Samen'!J177,"-garden-to-go-lite-irish.jpg")),
IF($C$1="Isländisch - IS",HYPERLINK(CONCATENATE("https://www.saflax.de/0-WVK-Retail/Bilder-Pictures/SAFLAX-",'Basis-Tabelle-Samen'!N177,"-",'Basis-Tabelle-Samen'!J177,"-garden-to-go-lite-icelandic.jpg")),
IF($C$1="Italienisch - IT",HYPERLINK(CONCATENATE("https://www.saflax.de/0-WVK-Retail/Bilder-Pictures/SAFLAX-",'Basis-Tabelle-Samen'!N177,"-",'Basis-Tabelle-Samen'!J177,"-garden-to-go-lite-italian.jpg")),
IF($C$1="Japanisch - JP",HYPERLINK(CONCATENATE("https://www.saflax.de/0-WVK-Retail/Bilder-Pictures/SAFLAX-",'Basis-Tabelle-Samen'!N177,"-",'Basis-Tabelle-Samen'!J177,"-garden-to-go-lite-japanese.jpg")),
IF($C$1="Kroatisch - HR",HYPERLINK(CONCATENATE("https://www.saflax.de/0-WVK-Retail/Bilder-Pictures/SAFLAX-",'Basis-Tabelle-Samen'!N177,"-",'Basis-Tabelle-Samen'!J177,"-garden-to-go-lite-croatian.jpg")),
IF($C$1="Lettisch - LV",HYPERLINK(CONCATENATE("https://www.saflax.de/0-WVK-Retail/Bilder-Pictures/SAFLAX-",'Basis-Tabelle-Samen'!N177,"-",'Basis-Tabelle-Samen'!J177,"-garden-to-go-lite-latvian.jpg")),
IF($C$1="Litauisch - LT",HYPERLINK(CONCATENATE("https://www.saflax.de/0-WVK-Retail/Bilder-Pictures/SAFLAX-",'Basis-Tabelle-Samen'!N177,"-",'Basis-Tabelle-Samen'!J177,"-garden-to-go-lite-lithuanian.jpg")),
IF($C$1="Maltesisch - MT",HYPERLINK(CONCATENATE("https://www.saflax.de/0-WVK-Retail/Bilder-Pictures/SAFLAX-",'Basis-Tabelle-Samen'!N177,"-",'Basis-Tabelle-Samen'!J177,"-garden-to-go-lite-maltese.jpg")),
IF($C$1="Niederländisch - NL",HYPERLINK(CONCATENATE("https://www.saflax.de/0-WVK-Retail/Bilder-Pictures/SAFLAX-",'Basis-Tabelle-Samen'!N177,"-",'Basis-Tabelle-Samen'!J177,"-garden-to-go-lite-dutch.jpg")),
IF($C$1="Norwegisch - NO",HYPERLINK(CONCATENATE("https://www.saflax.de/0-WVK-Retail/Bilder-Pictures/SAFLAX-",'Basis-Tabelle-Samen'!N177,"-",'Basis-Tabelle-Samen'!J177,"-garden-to-go-lite-nowegian.jpg")),
IF($C$1="Polnisch - PL",HYPERLINK(CONCATENATE("https://www.saflax.de/0-WVK-Retail/Bilder-Pictures/SAFLAX-",'Basis-Tabelle-Samen'!N177,"-",'Basis-Tabelle-Samen'!J177,"-garden-to-go-lite-polish.jpg")),
IF($C$1="Portugiesisch - PT",HYPERLINK(CONCATENATE("https://www.saflax.de/0-WVK-Retail/Bilder-Pictures/SAFLAX-",'Basis-Tabelle-Samen'!N177,"-",'Basis-Tabelle-Samen'!J177,"-garden-to-go-lite-portuguese.jpg")),
IF($C$1="Rumänisch - RO",HYPERLINK(CONCATENATE("https://www.saflax.de/0-WVK-Retail/Bilder-Pictures/SAFLAX-",'Basis-Tabelle-Samen'!N177,"-",'Basis-Tabelle-Samen'!J177,"-garden-to-go-lite-romanian.jpg")),
IF($C$1="Schwedisch - SE",HYPERLINK(CONCATENATE("https://www.saflax.de/0-WVK-Retail/Bilder-Pictures/SAFLAX-",'Basis-Tabelle-Samen'!N177,"-",'Basis-Tabelle-Samen'!J177,"-garden-to-go-lite-swedish.jpg")),
IF($C$1="Slowakisch - SK",HYPERLINK(CONCATENATE("https://www.saflax.de/0-WVK-Retail/Bilder-Pictures/SAFLAX-",'Basis-Tabelle-Samen'!N177,"-",'Basis-Tabelle-Samen'!J177,"-garden-to-go-lite-slovak.jpg")),
IF($C$1="Slowenisch - SI",HYPERLINK(CONCATENATE("https://www.saflax.de/0-WVK-Retail/Bilder-Pictures/SAFLAX-",'Basis-Tabelle-Samen'!N177,"-",'Basis-Tabelle-Samen'!J177,"-garden-to-go-lite-slovenian.jpg")),
IF($C$1="Spanisch - ES",HYPERLINK(CONCATENATE("https://www.saflax.de/0-WVK-Retail/Bilder-Pictures/SAFLAX-",'Basis-Tabelle-Samen'!N177,"-",'Basis-Tabelle-Samen'!J177,"-garden-to-go-lite-spanish.jpg")),
IF($C$1="Tschechisch - CZ",HYPERLINK(CONCATENATE("https://www.saflax.de/0-WVK-Retail/Bilder-Pictures/SAFLAX-",'Basis-Tabelle-Samen'!N177,"-",'Basis-Tabelle-Samen'!J177,"-garden-to-go-lite-czech.jpg")),
IF($C$1="Türkisch - TR",HYPERLINK(CONCATENATE("https://www.saflax.de/0-WVK-Retail/Bilder-Pictures/SAFLAX-",'Basis-Tabelle-Samen'!N177,"-",'Basis-Tabelle-Samen'!J177,"-garden-to-go-lite-turkish.jpg")),
IF($C$1="Ungarisch - HU",HYPERLINK(CONCATENATE("https://www.saflax.de/0-WVK-Retail/Bilder-Pictures/SAFLAX-",'Basis-Tabelle-Samen'!N177,"-",'Basis-Tabelle-Samen'!J177,"-garden-to-go-lite-hungarian.jpg")),
" ACHTUNG")))))))))))))))))))))))))))))</f>
        <v>https://www.saflax.de/0-WVK-Retail/Bilder-Pictures/SAFLAX-88691-brassica-oleracea-garden-to-go-lite-english.jpg</v>
      </c>
      <c r="AO143" s="330" t="str">
        <f>IF(J143&lt;1,"",
IF($C$1="Bulgarisch - BG",HYPERLINK(CONCATENATE("https://www.saflax.de/0-WVK-Retail/Bilder-Pictures/SAFLAX-",'Basis-Tabelle-Samen'!Q177,"-",'Basis-Tabelle-Samen'!J177,"-garden-to-go-bulgarian.jpg")),
IF($C$1="Dänisch - DK",HYPERLINK(CONCATENATE("https://www.saflax.de/0-WVK-Retail/Bilder-Pictures/SAFLAX-",'Basis-Tabelle-Samen'!Q177,"-",'Basis-Tabelle-Samen'!J177,"-garden-to-go-danish.jpg")),
IF($C$1="Deutsch - DE",HYPERLINK(CONCATENATE("https://www.saflax.de/0-WVK-Retail/Bilder-Pictures/SAFLAX-",'Basis-Tabelle-Samen'!Q177,"-",'Basis-Tabelle-Samen'!J177,"-garden-to-go-german.jpg")),
IF($C$1="Englisch - UK",HYPERLINK(CONCATENATE("https://www.saflax.de/0-WVK-Retail/Bilder-Pictures/SAFLAX-",'Basis-Tabelle-Samen'!Q177,"-",'Basis-Tabelle-Samen'!J177,"-garden-to-go-english.jpg")),
IF($C$1="Estnisch - EE",HYPERLINK(CONCATENATE("https://www.saflax.de/0-WVK-Retail/Bilder-Pictures/SAFLAX-",'Basis-Tabelle-Samen'!Q177,"-",'Basis-Tabelle-Samen'!J177,"-garden-to-go-estonian.jpg")),
IF($C$1="Finnisch - FI",HYPERLINK(CONCATENATE("https://www.saflax.de/0-WVK-Retail/Bilder-Pictures/SAFLAX-",'Basis-Tabelle-Samen'!Q177,"-",'Basis-Tabelle-Samen'!J177,"-garden-to-go-finnish.jpg")),
IF($C$1="Französisch - FR",HYPERLINK(CONCATENATE("https://www.saflax.de/0-WVK-Retail/Bilder-Pictures/SAFLAX-",'Basis-Tabelle-Samen'!Q177,"-",'Basis-Tabelle-Samen'!J177,"-garden-to-go-french.jpg")),
IF($C$1="Griechisch - GR",HYPERLINK(CONCATENATE("https://www.saflax.de/0-WVK-Retail/Bilder-Pictures/SAFLAX-",'Basis-Tabelle-Samen'!Q177,"-",'Basis-Tabelle-Samen'!J177,"-garden-to-go-greek.jpg")),
IF($C$1="Irisch - IE",HYPERLINK(CONCATENATE("https://www.saflax.de/0-WVK-Retail/Bilder-Pictures/SAFLAX-",'Basis-Tabelle-Samen'!Q177,"-",'Basis-Tabelle-Samen'!J177,"-garden-to-go-irish.jpg")),
IF($C$1="Isländisch - IS",HYPERLINK(CONCATENATE("https://www.saflax.de/0-WVK-Retail/Bilder-Pictures/SAFLAX-",'Basis-Tabelle-Samen'!Q177,"-",'Basis-Tabelle-Samen'!J177,"-garden-to-go-icelandic.jpg")),
IF($C$1="Italienisch - IT",HYPERLINK(CONCATENATE("https://www.saflax.de/0-WVK-Retail/Bilder-Pictures/SAFLAX-",'Basis-Tabelle-Samen'!Q177,"-",'Basis-Tabelle-Samen'!J177,"-garden-to-go-italian.jpg")),
IF($C$1="Japanisch - JP",HYPERLINK(CONCATENATE("https://www.saflax.de/0-WVK-Retail/Bilder-Pictures/SAFLAX-",'Basis-Tabelle-Samen'!Q177,"-",'Basis-Tabelle-Samen'!J177,"-garden-to-go-japanese.jpg")),
IF($C$1="Kroatisch - HR",HYPERLINK(CONCATENATE("https://www.saflax.de/0-WVK-Retail/Bilder-Pictures/SAFLAX-",'Basis-Tabelle-Samen'!Q177,"-",'Basis-Tabelle-Samen'!J177,"-garden-to-go-croatian.jpg")),
IF($C$1="Lettisch - LV",HYPERLINK(CONCATENATE("https://www.saflax.de/0-WVK-Retail/Bilder-Pictures/SAFLAX-",'Basis-Tabelle-Samen'!Q177,"-",'Basis-Tabelle-Samen'!J177,"-garden-to-go-latvian.jpg")),
IF($C$1="Litauisch - LT",HYPERLINK(CONCATENATE("https://www.saflax.de/0-WVK-Retail/Bilder-Pictures/SAFLAX-",'Basis-Tabelle-Samen'!Q177,"-",'Basis-Tabelle-Samen'!J177,"-garden-to-go-lithuanian.jpg")),
IF($C$1="Maltesisch - MT",HYPERLINK(CONCATENATE("https://www.saflax.de/0-WVK-Retail/Bilder-Pictures/SAFLAX-",'Basis-Tabelle-Samen'!Q177,"-",'Basis-Tabelle-Samen'!J177,"-garden-to-go-maltese.jpg")),
IF($C$1="Niederländisch - NL",HYPERLINK(CONCATENATE("https://www.saflax.de/0-WVK-Retail/Bilder-Pictures/SAFLAX-",'Basis-Tabelle-Samen'!Q177,"-",'Basis-Tabelle-Samen'!J177,"-garden-to-go-dutch.jpg")),
IF($C$1="Norwegisch - NO",HYPERLINK(CONCATENATE("https://www.saflax.de/0-WVK-Retail/Bilder-Pictures/SAFLAX-",'Basis-Tabelle-Samen'!Q177,"-",'Basis-Tabelle-Samen'!J177,"-garden-to-go-nowegian.jpg")),
IF($C$1="Polnisch - PL",HYPERLINK(CONCATENATE("https://www.saflax.de/0-WVK-Retail/Bilder-Pictures/SAFLAX-",'Basis-Tabelle-Samen'!Q177,"-",'Basis-Tabelle-Samen'!J177,"-garden-to-go-polish.jpg")),
IF($C$1="Portugiesisch - PT",HYPERLINK(CONCATENATE("https://www.saflax.de/0-WVK-Retail/Bilder-Pictures/SAFLAX-",'Basis-Tabelle-Samen'!Q177,"-",'Basis-Tabelle-Samen'!J177,"-garden-to-go-portuguese.jpg")),
IF($C$1="Rumänisch - RO",HYPERLINK(CONCATENATE("https://www.saflax.de/0-WVK-Retail/Bilder-Pictures/SAFLAX-",'Basis-Tabelle-Samen'!Q177,"-",'Basis-Tabelle-Samen'!J177,"-garden-to-go-romanian.jpg")),
IF($C$1="Schwedisch - SE",HYPERLINK(CONCATENATE("https://www.saflax.de/0-WVK-Retail/Bilder-Pictures/SAFLAX-",'Basis-Tabelle-Samen'!Q177,"-",'Basis-Tabelle-Samen'!J177,"-garden-to-go-swedish.jpg")),
IF($C$1="Slowakisch - SK",HYPERLINK(CONCATENATE("https://www.saflax.de/0-WVK-Retail/Bilder-Pictures/SAFLAX-",'Basis-Tabelle-Samen'!Q177,"-",'Basis-Tabelle-Samen'!J177,"-garden-to-go-slovak.jpg")),
IF($C$1="Slowenisch - SI",HYPERLINK(CONCATENATE("https://www.saflax.de/0-WVK-Retail/Bilder-Pictures/SAFLAX-",'Basis-Tabelle-Samen'!Q177,"-",'Basis-Tabelle-Samen'!J177,"-garden-to-go-slovenian.jpg")),
IF($C$1="Spanisch - ES",HYPERLINK(CONCATENATE("https://www.saflax.de/0-WVK-Retail/Bilder-Pictures/SAFLAX-",'Basis-Tabelle-Samen'!Q177,"-",'Basis-Tabelle-Samen'!J177,"-garden-to-go-spanish.jpg")),
IF($C$1="Tschechisch - CZ",HYPERLINK(CONCATENATE("https://www.saflax.de/0-WVK-Retail/Bilder-Pictures/SAFLAX-",'Basis-Tabelle-Samen'!Q177,"-",'Basis-Tabelle-Samen'!J177,"-garden-to-go-czech.jpg")),
IF($C$1="Türkisch - TR",HYPERLINK(CONCATENATE("https://www.saflax.de/0-WVK-Retail/Bilder-Pictures/SAFLAX-",'Basis-Tabelle-Samen'!Q177,"-",'Basis-Tabelle-Samen'!J177,"-garden-to-go-turkish.jpg")),
IF($C$1="Ungarisch - HU",HYPERLINK(CONCATENATE("https://www.saflax.de/0-WVK-Retail/Bilder-Pictures/SAFLAX-",'Basis-Tabelle-Samen'!Q177,"-",'Basis-Tabelle-Samen'!J177,"-garden-to-go-hungarian.jpg")),
" ACHTUNG")))))))))))))))))))))))))))))</f>
        <v>https://www.saflax.de/0-WVK-Retail/Bilder-Pictures/SAFLAX-58691-brassica-oleracea-garden-to-go-english.jpg</v>
      </c>
      <c r="AP143" s="330" t="str">
        <f>IF(K143&lt;1,"",
IF($C$1="Bulgarisch - BG",HYPERLINK(CONCATENATE("https://www.saflax.de/0-WVK-Retail/Bilder-Pictures/SAFLAX-",'Basis-Tabelle-Samen'!T177,"-",'Basis-Tabelle-Samen'!J177,"-cultivation-set-bulgarian.jpg")),
IF($C$1="Dänisch - DK",HYPERLINK(CONCATENATE("https://www.saflax.de/0-WVK-Retail/Bilder-Pictures/SAFLAX-",'Basis-Tabelle-Samen'!T177,"-",'Basis-Tabelle-Samen'!J177,"-cultivation-set-danish.jpg")),
IF($C$1="Deutsch - DE",HYPERLINK(CONCATENATE("https://www.saflax.de/0-WVK-Retail/Bilder-Pictures/SAFLAX-",'Basis-Tabelle-Samen'!T177,"-",'Basis-Tabelle-Samen'!J177,"-cultivation-set-german.jpg")),
IF($C$1="Englisch - UK",HYPERLINK(CONCATENATE("https://www.saflax.de/0-WVK-Retail/Bilder-Pictures/SAFLAX-",'Basis-Tabelle-Samen'!T177,"-",'Basis-Tabelle-Samen'!J177,"-cultivation-set-english.jpg")),
IF($C$1="Estnisch - EE",HYPERLINK(CONCATENATE("https://www.saflax.de/0-WVK-Retail/Bilder-Pictures/SAFLAX-",'Basis-Tabelle-Samen'!T177,"-",'Basis-Tabelle-Samen'!J177,"-cultivation-set-estonian.jpg")),
IF($C$1="Finnisch - FI",HYPERLINK(CONCATENATE("https://www.saflax.de/0-WVK-Retail/Bilder-Pictures/SAFLAX-",'Basis-Tabelle-Samen'!T177,"-",'Basis-Tabelle-Samen'!J177,"-cultivation-set-finnish.jpg")),
IF($C$1="Französisch - FR",HYPERLINK(CONCATENATE("https://www.saflax.de/0-WVK-Retail/Bilder-Pictures/SAFLAX-",'Basis-Tabelle-Samen'!T177,"-",'Basis-Tabelle-Samen'!J177,"-cultivation-set-french.jpg")),
IF($C$1="Griechisch - GR",HYPERLINK(CONCATENATE("https://www.saflax.de/0-WVK-Retail/Bilder-Pictures/SAFLAX-",'Basis-Tabelle-Samen'!T177,"-",'Basis-Tabelle-Samen'!J177,"-cultivation-set-greek.jpg")),
IF($C$1="Irisch - IE",HYPERLINK(CONCATENATE("https://www.saflax.de/0-WVK-Retail/Bilder-Pictures/SAFLAX-",'Basis-Tabelle-Samen'!T177,"-",'Basis-Tabelle-Samen'!J177,"-cultivation-set-irish.jpg")),
IF($C$1="Isländisch - IS",HYPERLINK(CONCATENATE("https://www.saflax.de/0-WVK-Retail/Bilder-Pictures/SAFLAX-",'Basis-Tabelle-Samen'!T177,"-",'Basis-Tabelle-Samen'!J177,"-cultivation-set-icelandic.jpg")),
IF($C$1="Italienisch - IT",HYPERLINK(CONCATENATE("https://www.saflax.de/0-WVK-Retail/Bilder-Pictures/SAFLAX-",'Basis-Tabelle-Samen'!T177,"-",'Basis-Tabelle-Samen'!J177,"-cultivation-set-italian.jpg")),
IF($C$1="Japanisch - JP",HYPERLINK(CONCATENATE("https://www.saflax.de/0-WVK-Retail/Bilder-Pictures/SAFLAX-",'Basis-Tabelle-Samen'!T177,"-",'Basis-Tabelle-Samen'!J177,"-cultivation-set-japanese.jpg")),
IF($C$1="Kroatisch - HR",HYPERLINK(CONCATENATE("https://www.saflax.de/0-WVK-Retail/Bilder-Pictures/SAFLAX-",'Basis-Tabelle-Samen'!T177,"-",'Basis-Tabelle-Samen'!J177,"-cultivation-set-croatian.jpg")),
IF($C$1="Lettisch - LV",HYPERLINK(CONCATENATE("https://www.saflax.de/0-WVK-Retail/Bilder-Pictures/SAFLAX-",'Basis-Tabelle-Samen'!T177,"-",'Basis-Tabelle-Samen'!J177,"-cultivation-set-latvian.jpg")),
IF($C$1="Litauisch - LT",HYPERLINK(CONCATENATE("https://www.saflax.de/0-WVK-Retail/Bilder-Pictures/SAFLAX-",'Basis-Tabelle-Samen'!T177,"-",'Basis-Tabelle-Samen'!J177,"-cultivation-set-lithuanian.jpg")),
IF($C$1="Maltesisch - MT",HYPERLINK(CONCATENATE("https://www.saflax.de/0-WVK-Retail/Bilder-Pictures/SAFLAX-",'Basis-Tabelle-Samen'!T177,"-",'Basis-Tabelle-Samen'!J177,"-cultivation-set-maltese.jpg")),
IF($C$1="Niederländisch - NL",HYPERLINK(CONCATENATE("https://www.saflax.de/0-WVK-Retail/Bilder-Pictures/SAFLAX-",'Basis-Tabelle-Samen'!T177,"-",'Basis-Tabelle-Samen'!J177,"-cultivation-set-dutch.jpg")),
IF($C$1="Norwegisch - NO",HYPERLINK(CONCATENATE("https://www.saflax.de/0-WVK-Retail/Bilder-Pictures/SAFLAX-",'Basis-Tabelle-Samen'!T177,"-",'Basis-Tabelle-Samen'!J177,"-cultivation-set-nowegian.jpg")),
IF($C$1="Polnisch - PL",HYPERLINK(CONCATENATE("https://www.saflax.de/0-WVK-Retail/Bilder-Pictures/SAFLAX-",'Basis-Tabelle-Samen'!T177,"-",'Basis-Tabelle-Samen'!J177,"-cultivation-set-polish.jpg")),
IF($C$1="Portugiesisch - PT",HYPERLINK(CONCATENATE("https://www.saflax.de/0-WVK-Retail/Bilder-Pictures/SAFLAX-",'Basis-Tabelle-Samen'!T177,"-",'Basis-Tabelle-Samen'!J177,"-cultivation-set-portuguese.jpg")),
IF($C$1="Rumänisch - RO",HYPERLINK(CONCATENATE("https://www.saflax.de/0-WVK-Retail/Bilder-Pictures/SAFLAX-",'Basis-Tabelle-Samen'!T177,"-",'Basis-Tabelle-Samen'!J177,"-cultivation-set-romanian.jpg")),
IF($C$1="Schwedisch - SE",HYPERLINK(CONCATENATE("https://www.saflax.de/0-WVK-Retail/Bilder-Pictures/SAFLAX-",'Basis-Tabelle-Samen'!T177,"-",'Basis-Tabelle-Samen'!J177,"-cultivation-set-swedish.jpg")),
IF($C$1="Slowakisch - SK",HYPERLINK(CONCATENATE("https://www.saflax.de/0-WVK-Retail/Bilder-Pictures/SAFLAX-",'Basis-Tabelle-Samen'!T177,"-",'Basis-Tabelle-Samen'!J177,"-cultivation-set-slovak.jpg")),
IF($C$1="Slowenisch - SI",HYPERLINK(CONCATENATE("https://www.saflax.de/0-WVK-Retail/Bilder-Pictures/SAFLAX-",'Basis-Tabelle-Samen'!T177,"-",'Basis-Tabelle-Samen'!J177,"-cultivation-set-slovenian.jpg")),
IF($C$1="Spanisch - ES",HYPERLINK(CONCATENATE("https://www.saflax.de/0-WVK-Retail/Bilder-Pictures/SAFLAX-",'Basis-Tabelle-Samen'!T177,"-",'Basis-Tabelle-Samen'!J177,"-cultivation-set-spanish.jpg")),
IF($C$1="Tschechisch - CZ",HYPERLINK(CONCATENATE("https://www.saflax.de/0-WVK-Retail/Bilder-Pictures/SAFLAX-",'Basis-Tabelle-Samen'!T177,"-",'Basis-Tabelle-Samen'!J177,"-cultivation-set-czech.jpg")),
IF($C$1="Türkisch - TR",HYPERLINK(CONCATENATE("https://www.saflax.de/0-WVK-Retail/Bilder-Pictures/SAFLAX-",'Basis-Tabelle-Samen'!T177,"-",'Basis-Tabelle-Samen'!J177,"-cultivation-set-turkish.jpg")),
IF($C$1="Ungarisch - HU",HYPERLINK(CONCATENATE("https://www.saflax.de/0-WVK-Retail/Bilder-Pictures/SAFLAX-",'Basis-Tabelle-Samen'!T177,"-",'Basis-Tabelle-Samen'!J177,"-cultivation-set-hungarian.jpg")),
" ACHTUNG")))))))))))))))))))))))))))))</f>
        <v>https://www.saflax.de/0-WVK-Retail/Bilder-Pictures/SAFLAX-38691-brassica-oleracea-cultivation-set-english.jpg</v>
      </c>
      <c r="AQ143" s="330" t="str">
        <f>IF(L143&lt;1,"",
IF($C$1="Bulgarisch - BG",HYPERLINK(CONCATENATE("https://www.saflax.de/0-WVK-Retail/Bilder-Pictures/SAFLAX-",'Basis-Tabelle-Samen'!W177,"-",'Basis-Tabelle-Samen'!J177,"-garden-in-the-bag-bulgarian.jpg")),
IF($C$1="Dänisch - DK",HYPERLINK(CONCATENATE("https://www.saflax.de/0-WVK-Retail/Bilder-Pictures/SAFLAX-",'Basis-Tabelle-Samen'!W177,"-",'Basis-Tabelle-Samen'!J177,"-garden-in-the-bag-danish.jpg")),
IF($C$1="Deutsch - DE",HYPERLINK(CONCATENATE("https://www.saflax.de/0-WVK-Retail/Bilder-Pictures/SAFLAX-",'Basis-Tabelle-Samen'!W177,"-",'Basis-Tabelle-Samen'!J177,"-garden-in-the-bag-german.jpg")),
IF($C$1="Englisch - UK",HYPERLINK(CONCATENATE("https://www.saflax.de/0-WVK-Retail/Bilder-Pictures/SAFLAX-",'Basis-Tabelle-Samen'!W177,"-",'Basis-Tabelle-Samen'!J177,"-garden-in-the-bag-english.jpg")),
IF($C$1="Estnisch - EE",HYPERLINK(CONCATENATE("https://www.saflax.de/0-WVK-Retail/Bilder-Pictures/SAFLAX-",'Basis-Tabelle-Samen'!W177,"-",'Basis-Tabelle-Samen'!J177,"-garden-in-the-bag-estonian.jpg")),
IF($C$1="Finnisch - FI",HYPERLINK(CONCATENATE("https://www.saflax.de/0-WVK-Retail/Bilder-Pictures/SAFLAX-",'Basis-Tabelle-Samen'!W177,"-",'Basis-Tabelle-Samen'!J177,"-garden-in-the-bag-finnish.jpg")),
IF($C$1="Französisch - FR",HYPERLINK(CONCATENATE("https://www.saflax.de/0-WVK-Retail/Bilder-Pictures/SAFLAX-",'Basis-Tabelle-Samen'!W177,"-",'Basis-Tabelle-Samen'!J177,"-garden-in-the-bag-french.jpg")),
IF($C$1="Griechisch - GR",HYPERLINK(CONCATENATE("https://www.saflax.de/0-WVK-Retail/Bilder-Pictures/SAFLAX-",'Basis-Tabelle-Samen'!W177,"-",'Basis-Tabelle-Samen'!J177,"-garden-in-the-bag-greek.jpg")),
IF($C$1="Irisch - IE",HYPERLINK(CONCATENATE("https://www.saflax.de/0-WVK-Retail/Bilder-Pictures/SAFLAX-",'Basis-Tabelle-Samen'!W177,"-",'Basis-Tabelle-Samen'!J177,"-garden-in-the-bag-irish.jpg")),
IF($C$1="Isländisch - IS",HYPERLINK(CONCATENATE("https://www.saflax.de/0-WVK-Retail/Bilder-Pictures/SAFLAX-",'Basis-Tabelle-Samen'!W177,"-",'Basis-Tabelle-Samen'!J177,"-garden-in-the-bag-icelandic.jpg")),
IF($C$1="Italienisch - IT",HYPERLINK(CONCATENATE("https://www.saflax.de/0-WVK-Retail/Bilder-Pictures/SAFLAX-",'Basis-Tabelle-Samen'!W177,"-",'Basis-Tabelle-Samen'!J177,"-garden-in-the-bag-italian.jpg")),
IF($C$1="Japanisch - JP",HYPERLINK(CONCATENATE("https://www.saflax.de/0-WVK-Retail/Bilder-Pictures/SAFLAX-",'Basis-Tabelle-Samen'!W177,"-",'Basis-Tabelle-Samen'!J177,"-garden-in-the-bag-japanese.jpg")),
IF($C$1="Kroatisch - HR",HYPERLINK(CONCATENATE("https://www.saflax.de/0-WVK-Retail/Bilder-Pictures/SAFLAX-",'Basis-Tabelle-Samen'!W177,"-",'Basis-Tabelle-Samen'!J177,"-garden-in-the-bag-croatian.jpg")),
IF($C$1="Lettisch - LV",HYPERLINK(CONCATENATE("https://www.saflax.de/0-WVK-Retail/Bilder-Pictures/SAFLAX-",'Basis-Tabelle-Samen'!W177,"-",'Basis-Tabelle-Samen'!J177,"-garden-in-the-bag-latvian.jpg")),
IF($C$1="Litauisch - LT",HYPERLINK(CONCATENATE("https://www.saflax.de/0-WVK-Retail/Bilder-Pictures/SAFLAX-",'Basis-Tabelle-Samen'!W177,"-",'Basis-Tabelle-Samen'!J177,"-garden-in-the-bag-lithuanian.jpg")),
IF($C$1="Maltesisch - MT",HYPERLINK(CONCATENATE("https://www.saflax.de/0-WVK-Retail/Bilder-Pictures/SAFLAX-",'Basis-Tabelle-Samen'!W177,"-",'Basis-Tabelle-Samen'!J177,"-garden-in-the-bag-maltese.jpg")),
IF($C$1="Niederländisch - NL",HYPERLINK(CONCATENATE("https://www.saflax.de/0-WVK-Retail/Bilder-Pictures/SAFLAX-",'Basis-Tabelle-Samen'!W177,"-",'Basis-Tabelle-Samen'!J177,"-garden-in-the-bag-dutch.jpg")),
IF($C$1="Norwegisch - NO",HYPERLINK(CONCATENATE("https://www.saflax.de/0-WVK-Retail/Bilder-Pictures/SAFLAX-",'Basis-Tabelle-Samen'!W177,"-",'Basis-Tabelle-Samen'!J177,"-garden-in-the-bag-nowegian.jpg")),
IF($C$1="Polnisch - PL",HYPERLINK(CONCATENATE("https://www.saflax.de/0-WVK-Retail/Bilder-Pictures/SAFLAX-",'Basis-Tabelle-Samen'!W177,"-",'Basis-Tabelle-Samen'!J177,"-garden-in-the-bag-polish.jpg")),
IF($C$1="Portugiesisch - PT",HYPERLINK(CONCATENATE("https://www.saflax.de/0-WVK-Retail/Bilder-Pictures/SAFLAX-",'Basis-Tabelle-Samen'!W177,"-",'Basis-Tabelle-Samen'!J177,"-garden-in-the-bag-portuguese.jpg")),
IF($C$1="Rumänisch - RO",HYPERLINK(CONCATENATE("https://www.saflax.de/0-WVK-Retail/Bilder-Pictures/SAFLAX-",'Basis-Tabelle-Samen'!W177,"-",'Basis-Tabelle-Samen'!J177,"-garden-in-the-bag-romanian.jpg")),
IF($C$1="Schwedisch - SE",HYPERLINK(CONCATENATE("https://www.saflax.de/0-WVK-Retail/Bilder-Pictures/SAFLAX-",'Basis-Tabelle-Samen'!W177,"-",'Basis-Tabelle-Samen'!J177,"-garden-in-the-bag-swedish.jpg")),
IF($C$1="Slowakisch - SK",HYPERLINK(CONCATENATE("https://www.saflax.de/0-WVK-Retail/Bilder-Pictures/SAFLAX-",'Basis-Tabelle-Samen'!W177,"-",'Basis-Tabelle-Samen'!J177,"-garden-in-the-bag-slovak.jpg")),
IF($C$1="Slowenisch - SI",HYPERLINK(CONCATENATE("https://www.saflax.de/0-WVK-Retail/Bilder-Pictures/SAFLAX-",'Basis-Tabelle-Samen'!W177,"-",'Basis-Tabelle-Samen'!J177,"-garden-in-the-bag-slovenian.jpg")),
IF($C$1="Spanisch - ES",HYPERLINK(CONCATENATE("https://www.saflax.de/0-WVK-Retail/Bilder-Pictures/SAFLAX-",'Basis-Tabelle-Samen'!W177,"-",'Basis-Tabelle-Samen'!J177,"-garden-in-the-bag-spanish.jpg")),
IF($C$1="Tschechisch - CZ",HYPERLINK(CONCATENATE("https://www.saflax.de/0-WVK-Retail/Bilder-Pictures/SAFLAX-",'Basis-Tabelle-Samen'!W177,"-",'Basis-Tabelle-Samen'!J177,"-garden-in-the-bag-czech.jpg")),
IF($C$1="Türkisch - TR",HYPERLINK(CONCATENATE("https://www.saflax.de/0-WVK-Retail/Bilder-Pictures/SAFLAX-",'Basis-Tabelle-Samen'!W177,"-",'Basis-Tabelle-Samen'!J177,"-garden-in-the-bag-turkish.jpg")),
IF($C$1="Ungarisch - HU",HYPERLINK(CONCATENATE("https://www.saflax.de/0-WVK-Retail/Bilder-Pictures/SAFLAX-",'Basis-Tabelle-Samen'!W177,"-",'Basis-Tabelle-Samen'!J177,"-garden-in-the-bag-hungarian.jpg")),
" ACHTUNG")))))))))))))))))))))))))))))</f>
        <v>https://www.saflax.de/0-WVK-Retail/Bilder-Pictures/SAFLAX-68691-brassica-oleracea-garden-in-the-bag-english.jpg</v>
      </c>
    </row>
    <row r="144" spans="1:43" ht="17.100000000000001" customHeight="1" x14ac:dyDescent="0.2">
      <c r="A144" s="318" t="str">
        <f>IF('Basis-Tabelle-Samen'!A173="","",IF($C$1="Deutsch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44" s="319" t="str">
        <f>'Basis-Tabelle-Samen'!I173</f>
        <v>Brassica oleracea var. botrytis</v>
      </c>
      <c r="C144" s="316" t="str">
        <f>IF($C$1="Bulgarisch - BG",'Basis-Tabelle-Samen'!Z173,
IF($C$1="Dänisch - DK",'Basis-Tabelle-Samen'!AA173,
IF($C$1="Deutsch - DE",'Basis-Tabelle-Samen'!AB173,
IF($C$1="Englisch - UK",'Basis-Tabelle-Samen'!AC173,
IF($C$1="Estnisch - EE",'Basis-Tabelle-Samen'!AD173,
IF($C$1="Finnisch - FI",'Basis-Tabelle-Samen'!AE173,
IF($C$1="Französisch - FR",'Basis-Tabelle-Samen'!AF173,
IF($C$1="Griechisch - GR",'Basis-Tabelle-Samen'!AG173,
IF($C$1="Irisch - IE",'Basis-Tabelle-Samen'!AH173,
IF($C$1="Isländisch - IS",'Basis-Tabelle-Samen'!AI173,
IF($C$1="Italienisch - IT",'Basis-Tabelle-Samen'!AJ173,
IF($C$1="Japanisch - JP",'Basis-Tabelle-Samen'!AK173,
IF($C$1="Kroatisch - HR",'Basis-Tabelle-Samen'!AL173,
IF($C$1="Lettisch - LV",'Basis-Tabelle-Samen'!AM173,
IF($C$1="Litauisch - LT",'Basis-Tabelle-Samen'!AN173,
IF($C$1="Maltesisch - MT",'Basis-Tabelle-Samen'!AO173,
IF($C$1="Niederländisch - NL",'Basis-Tabelle-Samen'!AP173,
IF($C$1="Norwegisch - NO",'Basis-Tabelle-Samen'!AQ173,
IF($C$1="Polnisch - PL",'Basis-Tabelle-Samen'!AR173,
IF($C$1="Portugiesisch - PT",'Basis-Tabelle-Samen'!AS173,
IF($C$1="Rumänisch - RO",'Basis-Tabelle-Samen'!AT173,
IF($C$1="Schwedisch - SE",'Basis-Tabelle-Samen'!AU173,
IF($C$1="Slowakisch - SK",'Basis-Tabelle-Samen'!AV173,
IF($C$1="Slowenisch - SI",'Basis-Tabelle-Samen'!AW173,
IF($C$1="Spanisch - ES",'Basis-Tabelle-Samen'!AX173,
IF($C$1="Tschechisch - CZ",'Basis-Tabelle-Samen'!AY173,
IF($C$1="Türkisch - TR",'Basis-Tabelle-Samen'!AZ173,
IF($C$1="Ungarisch - HU",'Basis-Tabelle-Samen'!BA173,
" ACHTUNG"))))))))))))))))))))))))))))</f>
        <v>Organic - Cauliflower - Snowball</v>
      </c>
      <c r="D144" s="320">
        <f>'Basis-Tabelle-Samen'!F173</f>
        <v>70</v>
      </c>
      <c r="E144" s="321" t="str">
        <f>'Basis-Tabelle-Samen'!H173</f>
        <v>7 %</v>
      </c>
      <c r="F144" s="322" t="str">
        <f>IF('Basis-Tabelle-Samen'!G173="","",'Basis-Tabelle-Samen'!G173)</f>
        <v>02</v>
      </c>
      <c r="G144" s="320">
        <f>'Basis-Tabelle-Samen'!C173</f>
        <v>18662</v>
      </c>
      <c r="H144" s="323">
        <f>'Basis-Tabelle-Samen'!D173</f>
        <v>4055473186627</v>
      </c>
      <c r="I144" s="324">
        <f>'Basis-Tabelle-Samen'!E173</f>
        <v>2.0499999999999998</v>
      </c>
      <c r="J144" s="325">
        <f t="shared" si="2"/>
        <v>12</v>
      </c>
      <c r="K144" s="326">
        <f>'Basis-Tabelle-Samen'!K173</f>
        <v>78662</v>
      </c>
      <c r="L144" s="323">
        <f>'Basis-Tabelle-Samen'!L173</f>
        <v>4055473786629</v>
      </c>
      <c r="M144" s="324">
        <f>'Basis-Tabelle-Samen'!M173</f>
        <v>2.4500000000000002</v>
      </c>
      <c r="N144" s="326">
        <f>IF(K144&lt;1,"",'3'!$I$15)</f>
        <v>15</v>
      </c>
      <c r="O144" s="327">
        <f>IF(K144&lt;1,"",'3'!$J$11)</f>
        <v>90</v>
      </c>
      <c r="P144" s="326">
        <f>'Basis-Tabelle-Samen'!N173</f>
        <v>88662</v>
      </c>
      <c r="Q144" s="323">
        <f>'Basis-Tabelle-Samen'!O173</f>
        <v>4055473886626</v>
      </c>
      <c r="R144" s="328">
        <f>'Basis-Tabelle-Samen'!P173</f>
        <v>3.75</v>
      </c>
      <c r="S144" s="326">
        <f>IF(R144&lt;1,"",'3'!$M$15)</f>
        <v>18</v>
      </c>
      <c r="T144" s="327">
        <f>IF(R144&lt;1,"",'3'!$N$11)</f>
        <v>72</v>
      </c>
      <c r="U144" s="326">
        <f>'Basis-Tabelle-Samen'!Q173</f>
        <v>58662</v>
      </c>
      <c r="V144" s="323">
        <f>'Basis-Tabelle-Samen'!R173</f>
        <v>4055473586625</v>
      </c>
      <c r="W144" s="324">
        <f>'Basis-Tabelle-Samen'!S173</f>
        <v>4.95</v>
      </c>
      <c r="X144" s="326">
        <f>IF(U144&lt;1,"",'3'!$Q$15)</f>
        <v>6</v>
      </c>
      <c r="Y144" s="327">
        <f>IF(U144&lt;1,"",'3'!$R$11)</f>
        <v>24</v>
      </c>
      <c r="Z144" s="326">
        <f>'Basis-Tabelle-Samen'!T173</f>
        <v>38662</v>
      </c>
      <c r="AA144" s="323">
        <f>'Basis-Tabelle-Samen'!U173</f>
        <v>4055473386621</v>
      </c>
      <c r="AB144" s="324">
        <f>'Basis-Tabelle-Samen'!V173</f>
        <v>6.75</v>
      </c>
      <c r="AC144" s="326">
        <f>IF(Z144&lt;1,"",'3'!$U$15)</f>
        <v>6</v>
      </c>
      <c r="AD144" s="327">
        <f>IF(Z144&lt;1,"",'3'!$V$11)</f>
        <v>24</v>
      </c>
      <c r="AE144" s="326">
        <f>'Basis-Tabelle-Samen'!W173</f>
        <v>68662</v>
      </c>
      <c r="AF144" s="323">
        <f>'Basis-Tabelle-Samen'!X173</f>
        <v>4055473686622</v>
      </c>
      <c r="AG144" s="324">
        <f>'Basis-Tabelle-Samen'!Y173</f>
        <v>2.95</v>
      </c>
      <c r="AH144" s="326">
        <f>IF(AE144&lt;1,"",'3'!$Y$15)</f>
        <v>8</v>
      </c>
      <c r="AI144" s="327">
        <f>IF(AE144&lt;1,"",'3'!$Z$11)</f>
        <v>64</v>
      </c>
      <c r="AJ144" s="315"/>
      <c r="AK144" s="316" t="str">
        <f>IF(G144&lt;1,"",
IF($C$1="Bulgarisch - BG",HYPERLINK(CONCATENATE("https://www.saflax.de/0-WVK-Retail/Bilder-Pictures/SAFLAX-",'Basis-Tabelle-Samen'!C173,"-",'Basis-Tabelle-Samen'!J173,"-seed-package-front-cr-bulgarian.jpg")),
IF($C$1="Dänisch - DK",HYPERLINK(CONCATENATE("https://www.saflax.de/0-WVK-Retail/Bilder-Pictures/SAFLAX-",'Basis-Tabelle-Samen'!C173,"-",'Basis-Tabelle-Samen'!J173,"-seed-package-front-cr-danish.jpg")),
IF($C$1="Deutsch - DE",HYPERLINK(CONCATENATE("https://www.saflax.de/0-WVK-Retail/Bilder-Pictures/SAFLAX-",'Basis-Tabelle-Samen'!C173,"-",'Basis-Tabelle-Samen'!J173,"-seed-package-front-cr-german.jpg")),
IF($C$1="Englisch - UK",HYPERLINK(CONCATENATE("https://www.saflax.de/0-WVK-Retail/Bilder-Pictures/SAFLAX-",'Basis-Tabelle-Samen'!C173,"-",'Basis-Tabelle-Samen'!J173,"-seed-package-front-cr-english.jpg")),
IF($C$1="Estnisch - EE",HYPERLINK(CONCATENATE("https://www.saflax.de/0-WVK-Retail/Bilder-Pictures/SAFLAX-",'Basis-Tabelle-Samen'!C173,"-",'Basis-Tabelle-Samen'!J173,"-seed-package-front-cr-estonian.jpg")),
IF($C$1="Finnisch - FI",HYPERLINK(CONCATENATE("https://www.saflax.de/0-WVK-Retail/Bilder-Pictures/SAFLAX-",'Basis-Tabelle-Samen'!C173,"-",'Basis-Tabelle-Samen'!J173,"-seed-package-front-cr-finnish.jpg")),
IF($C$1="Französisch - FR",HYPERLINK(CONCATENATE("https://www.saflax.de/0-WVK-Retail/Bilder-Pictures/SAFLAX-",'Basis-Tabelle-Samen'!C173,"-",'Basis-Tabelle-Samen'!J173,"-seed-package-front-cr-french.jpg")),
IF($C$1="Griechisch - GR",HYPERLINK(CONCATENATE("https://www.saflax.de/0-WVK-Retail/Bilder-Pictures/SAFLAX-",'Basis-Tabelle-Samen'!C173,"-",'Basis-Tabelle-Samen'!J173,"-seed-package-front-cr-greek.jpg")),
IF($C$1="Irisch - IE",HYPERLINK(CONCATENATE("https://www.saflax.de/0-WVK-Retail/Bilder-Pictures/SAFLAX-",'Basis-Tabelle-Samen'!C173,"-",'Basis-Tabelle-Samen'!J173,"-seed-package-front-cr-irish.jpg")),
IF($C$1="Isländisch - IS",HYPERLINK(CONCATENATE("https://www.saflax.de/0-WVK-Retail/Bilder-Pictures/SAFLAX-",'Basis-Tabelle-Samen'!C173,"-",'Basis-Tabelle-Samen'!J173,"-seed-package-front-cr-icelandic.jpg")),
IF($C$1="Italienisch - IT",HYPERLINK(CONCATENATE("https://www.saflax.de/0-WVK-Retail/Bilder-Pictures/SAFLAX-",'Basis-Tabelle-Samen'!C173,"-",'Basis-Tabelle-Samen'!J173,"-seed-package-front-cr-italian.jpg")),
IF($C$1="Japanisch - JP",HYPERLINK(CONCATENATE("https://www.saflax.de/0-WVK-Retail/Bilder-Pictures/SAFLAX-",'Basis-Tabelle-Samen'!C173,"-",'Basis-Tabelle-Samen'!J173,"-seed-package-front-cr-japanese.jpg")),
IF($C$1="Kroatisch - HR",HYPERLINK(CONCATENATE("https://www.saflax.de/0-WVK-Retail/Bilder-Pictures/SAFLAX-",'Basis-Tabelle-Samen'!C173,"-",'Basis-Tabelle-Samen'!J173,"-seed-package-front-cr-croatian.jpg")),
IF($C$1="Lettisch - LV",HYPERLINK(CONCATENATE("https://www.saflax.de/0-WVK-Retail/Bilder-Pictures/SAFLAX-",'Basis-Tabelle-Samen'!C173,"-",'Basis-Tabelle-Samen'!J173,"-seed-package-front-cr-latvian.jpg")),
IF($C$1="Litauisch - LT",HYPERLINK(CONCATENATE("https://www.saflax.de/0-WVK-Retail/Bilder-Pictures/SAFLAX-",'Basis-Tabelle-Samen'!C173,"-",'Basis-Tabelle-Samen'!J173,"-seed-package-front-cr-lithuanian.jpg")),
IF($C$1="Maltesisch - MT",HYPERLINK(CONCATENATE("https://www.saflax.de/0-WVK-Retail/Bilder-Pictures/SAFLAX-",'Basis-Tabelle-Samen'!C173,"-",'Basis-Tabelle-Samen'!J173,"-seed-package-front-cr-maltese.jpg")),
IF($C$1="Niederländisch - NL",HYPERLINK(CONCATENATE("https://www.saflax.de/0-WVK-Retail/Bilder-Pictures/SAFLAX-",'Basis-Tabelle-Samen'!C173,"-",'Basis-Tabelle-Samen'!J173,"-seed-package-front-cr-dutch.jpg")),
IF($C$1="Norwegisch - NO",HYPERLINK(CONCATENATE("https://www.saflax.de/0-WVK-Retail/Bilder-Pictures/SAFLAX-",'Basis-Tabelle-Samen'!C173,"-",'Basis-Tabelle-Samen'!J173,"-seed-package-front-cr-nowegian.jpg")),
IF($C$1="Polnisch - PL",HYPERLINK(CONCATENATE("https://www.saflax.de/0-WVK-Retail/Bilder-Pictures/SAFLAX-",'Basis-Tabelle-Samen'!C173,"-",'Basis-Tabelle-Samen'!J173,"-seed-package-front-cr-polish.jpg")),
IF($C$1="Portugiesisch - PT",HYPERLINK(CONCATENATE("https://www.saflax.de/0-WVK-Retail/Bilder-Pictures/SAFLAX-",'Basis-Tabelle-Samen'!C173,"-",'Basis-Tabelle-Samen'!J173,"-seed-package-front-cr-portuguese.jpg")),
IF($C$1="Rumänisch - RO",HYPERLINK(CONCATENATE("https://www.saflax.de/0-WVK-Retail/Bilder-Pictures/SAFLAX-",'Basis-Tabelle-Samen'!C173,"-",'Basis-Tabelle-Samen'!J173,"-seed-package-front-cr-romanian.jpg")),
IF($C$1="Schwedisch - SE",HYPERLINK(CONCATENATE("https://www.saflax.de/0-WVK-Retail/Bilder-Pictures/SAFLAX-",'Basis-Tabelle-Samen'!C173,"-",'Basis-Tabelle-Samen'!J173,"-seed-package-front-cr-swedish.jpg")),
IF($C$1="Slowakisch - SK",HYPERLINK(CONCATENATE("https://www.saflax.de/0-WVK-Retail/Bilder-Pictures/SAFLAX-",'Basis-Tabelle-Samen'!C173,"-",'Basis-Tabelle-Samen'!J173,"-seed-package-front-cr-slovak.jpg")),
IF($C$1="Slowenisch - SI",HYPERLINK(CONCATENATE("https://www.saflax.de/0-WVK-Retail/Bilder-Pictures/SAFLAX-",'Basis-Tabelle-Samen'!C173,"-",'Basis-Tabelle-Samen'!J173,"-seed-package-front-cr-slovenian.jpg")),
IF($C$1="Spanisch - ES",HYPERLINK(CONCATENATE("https://www.saflax.de/0-WVK-Retail/Bilder-Pictures/SAFLAX-",'Basis-Tabelle-Samen'!C173,"-",'Basis-Tabelle-Samen'!J173,"-seed-package-front-cr-spanish.jpg")),
IF($C$1="Tschechisch - CZ",HYPERLINK(CONCATENATE("https://www.saflax.de/0-WVK-Retail/Bilder-Pictures/SAFLAX-",'Basis-Tabelle-Samen'!C173,"-",'Basis-Tabelle-Samen'!J173,"-seed-package-front-cr-czech.jpg")),
IF($C$1="Türkisch - TR",HYPERLINK(CONCATENATE("https://www.saflax.de/0-WVK-Retail/Bilder-Pictures/SAFLAX-",'Basis-Tabelle-Samen'!C173,"-",'Basis-Tabelle-Samen'!J173,"-seed-package-front-cr-turkish.jpg")),
IF($C$1="Ungarisch - HU",HYPERLINK(CONCATENATE("https://www.saflax.de/0-WVK-Retail/Bilder-Pictures/SAFLAX-",'Basis-Tabelle-Samen'!C173,"-",'Basis-Tabelle-Samen'!J173,"-seed-package-front-cr-hungarian.jpg")),
" ACHTUNG")))))))))))))))))))))))))))))</f>
        <v>https://www.saflax.de/0-WVK-Retail/Bilder-Pictures/SAFLAX-18662-brassica-oleracea-seed-package-front-cr-english.jpg</v>
      </c>
      <c r="AL144" s="330" t="str">
        <f>IF(G144&lt;1,"",
IF($C$1="Bulgarisch - BG",HYPERLINK(CONCATENATE("https://www.saflax.de/0-WVK-Retail/Bilder-Pictures/SAFLAX-",'Basis-Tabelle-Samen'!C173,"-",'Basis-Tabelle-Samen'!J173,"-seed-package-back-cr-bulgarian.jpg")),
IF($C$1="Dänisch - DK",HYPERLINK(CONCATENATE("https://www.saflax.de/0-WVK-Retail/Bilder-Pictures/SAFLAX-",'Basis-Tabelle-Samen'!C173,"-",'Basis-Tabelle-Samen'!J173,"-seed-package-back-cr-danish.jpg")),
IF($C$1="Deutsch - DE",HYPERLINK(CONCATENATE("https://www.saflax.de/0-WVK-Retail/Bilder-Pictures/SAFLAX-",'Basis-Tabelle-Samen'!C173,"-",'Basis-Tabelle-Samen'!J173,"-seed-package-back-cr-german.jpg")),
IF($C$1="Englisch - UK",HYPERLINK(CONCATENATE("https://www.saflax.de/0-WVK-Retail/Bilder-Pictures/SAFLAX-",'Basis-Tabelle-Samen'!C173,"-",'Basis-Tabelle-Samen'!J173,"-seed-package-back-cr-english.jpg")),
IF($C$1="Estnisch - EE",HYPERLINK(CONCATENATE("https://www.saflax.de/0-WVK-Retail/Bilder-Pictures/SAFLAX-",'Basis-Tabelle-Samen'!C173,"-",'Basis-Tabelle-Samen'!J173,"-seed-package-back-cr-estonian.jpg")),
IF($C$1="Finnisch - FI",HYPERLINK(CONCATENATE("https://www.saflax.de/0-WVK-Retail/Bilder-Pictures/SAFLAX-",'Basis-Tabelle-Samen'!C173,"-",'Basis-Tabelle-Samen'!J173,"-seed-package-back-cr-finnish.jpg")),
IF($C$1="Französisch - FR",HYPERLINK(CONCATENATE("https://www.saflax.de/0-WVK-Retail/Bilder-Pictures/SAFLAX-",'Basis-Tabelle-Samen'!C173,"-",'Basis-Tabelle-Samen'!J173,"-seed-package-back-cr-french.jpg")),
IF($C$1="Griechisch - GR",HYPERLINK(CONCATENATE("https://www.saflax.de/0-WVK-Retail/Bilder-Pictures/SAFLAX-",'Basis-Tabelle-Samen'!C173,"-",'Basis-Tabelle-Samen'!J173,"-seed-package-back-cr-greek.jpg")),
IF($C$1="Irisch - IE",HYPERLINK(CONCATENATE("https://www.saflax.de/0-WVK-Retail/Bilder-Pictures/SAFLAX-",'Basis-Tabelle-Samen'!C173,"-",'Basis-Tabelle-Samen'!J173,"-seed-package-back-cr-irish.jpg")),
IF($C$1="Isländisch - IS",HYPERLINK(CONCATENATE("https://www.saflax.de/0-WVK-Retail/Bilder-Pictures/SAFLAX-",'Basis-Tabelle-Samen'!C173,"-",'Basis-Tabelle-Samen'!J173,"-seed-package-back-cr-icelandic.jpg")),
IF($C$1="Italienisch - IT",HYPERLINK(CONCATENATE("https://www.saflax.de/0-WVK-Retail/Bilder-Pictures/SAFLAX-",'Basis-Tabelle-Samen'!C173,"-",'Basis-Tabelle-Samen'!J173,"-seed-package-back-cr-italian.jpg")),
IF($C$1="Japanisch - JP",HYPERLINK(CONCATENATE("https://www.saflax.de/0-WVK-Retail/Bilder-Pictures/SAFLAX-",'Basis-Tabelle-Samen'!C173,"-",'Basis-Tabelle-Samen'!J173,"-seed-package-back-cr-japanese.jpg")),
IF($C$1="Kroatisch - HR",HYPERLINK(CONCATENATE("https://www.saflax.de/0-WVK-Retail/Bilder-Pictures/SAFLAX-",'Basis-Tabelle-Samen'!C173,"-",'Basis-Tabelle-Samen'!J173,"-seed-package-back-cr-croatian.jpg")),
IF($C$1="Lettisch - LV",HYPERLINK(CONCATENATE("https://www.saflax.de/0-WVK-Retail/Bilder-Pictures/SAFLAX-",'Basis-Tabelle-Samen'!C173,"-",'Basis-Tabelle-Samen'!J173,"-seed-package-back-cr-latvian.jpg")),
IF($C$1="Litauisch - LT",HYPERLINK(CONCATENATE("https://www.saflax.de/0-WVK-Retail/Bilder-Pictures/SAFLAX-",'Basis-Tabelle-Samen'!C173,"-",'Basis-Tabelle-Samen'!J173,"-seed-package-back-cr-lithuanian.jpg")),
IF($C$1="Maltesisch - MT",HYPERLINK(CONCATENATE("https://www.saflax.de/0-WVK-Retail/Bilder-Pictures/SAFLAX-",'Basis-Tabelle-Samen'!C173,"-",'Basis-Tabelle-Samen'!J173,"-seed-package-back-cr-maltese.jpg")),
IF($C$1="Niederländisch - NL",HYPERLINK(CONCATENATE("https://www.saflax.de/0-WVK-Retail/Bilder-Pictures/SAFLAX-",'Basis-Tabelle-Samen'!C173,"-",'Basis-Tabelle-Samen'!J173,"-seed-package-back-cr-dutch.jpg")),
IF($C$1="Norwegisch - NO",HYPERLINK(CONCATENATE("https://www.saflax.de/0-WVK-Retail/Bilder-Pictures/SAFLAX-",'Basis-Tabelle-Samen'!C173,"-",'Basis-Tabelle-Samen'!J173,"-seed-package-back-cr-nowegian.jpg")),
IF($C$1="Polnisch - PL",HYPERLINK(CONCATENATE("https://www.saflax.de/0-WVK-Retail/Bilder-Pictures/SAFLAX-",'Basis-Tabelle-Samen'!C173,"-",'Basis-Tabelle-Samen'!J173,"-seed-package-back-cr-polish.jpg")),
IF($C$1="Portugiesisch - PT",HYPERLINK(CONCATENATE("https://www.saflax.de/0-WVK-Retail/Bilder-Pictures/SAFLAX-",'Basis-Tabelle-Samen'!C173,"-",'Basis-Tabelle-Samen'!J173,"-seed-package-back-cr-portuguese.jpg")),
IF($C$1="Rumänisch - RO",HYPERLINK(CONCATENATE("https://www.saflax.de/0-WVK-Retail/Bilder-Pictures/SAFLAX-",'Basis-Tabelle-Samen'!C173,"-",'Basis-Tabelle-Samen'!J173,"-seed-package-back-cr-romanian.jpg")),
IF($C$1="Schwedisch - SE",HYPERLINK(CONCATENATE("https://www.saflax.de/0-WVK-Retail/Bilder-Pictures/SAFLAX-",'Basis-Tabelle-Samen'!C173,"-",'Basis-Tabelle-Samen'!J173,"-seed-package-back-cr-swedish.jpg")),
IF($C$1="Slowakisch - SK",HYPERLINK(CONCATENATE("https://www.saflax.de/0-WVK-Retail/Bilder-Pictures/SAFLAX-",'Basis-Tabelle-Samen'!C173,"-",'Basis-Tabelle-Samen'!J173,"-seed-package-back-cr-slovak.jpg")),
IF($C$1="Slowenisch - SI",HYPERLINK(CONCATENATE("https://www.saflax.de/0-WVK-Retail/Bilder-Pictures/SAFLAX-",'Basis-Tabelle-Samen'!C173,"-",'Basis-Tabelle-Samen'!J173,"-seed-package-back-cr-slovenian.jpg")),
IF($C$1="Spanisch - ES",HYPERLINK(CONCATENATE("https://www.saflax.de/0-WVK-Retail/Bilder-Pictures/SAFLAX-",'Basis-Tabelle-Samen'!C173,"-",'Basis-Tabelle-Samen'!J173,"-seed-package-back-cr-spanish.jpg")),
IF($C$1="Tschechisch - CZ",HYPERLINK(CONCATENATE("https://www.saflax.de/0-WVK-Retail/Bilder-Pictures/SAFLAX-",'Basis-Tabelle-Samen'!C173,"-",'Basis-Tabelle-Samen'!J173,"-seed-package-back-cr-czech.jpg")),
IF($C$1="Türkisch - TR",HYPERLINK(CONCATENATE("https://www.saflax.de/0-WVK-Retail/Bilder-Pictures/SAFLAX-",'Basis-Tabelle-Samen'!C173,"-",'Basis-Tabelle-Samen'!J173,"-seed-package-back-cr-turkish.jpg")),
IF($C$1="Ungarisch - HU",HYPERLINK(CONCATENATE("https://www.saflax.de/0-WVK-Retail/Bilder-Pictures/SAFLAX-",'Basis-Tabelle-Samen'!C173,"-",'Basis-Tabelle-Samen'!J173,"-seed-package-back-cr-hungarian.jpg")),
" ACHTUNG")))))))))))))))))))))))))))))</f>
        <v>https://www.saflax.de/0-WVK-Retail/Bilder-Pictures/SAFLAX-18662-brassica-oleracea-seed-package-back-cr-english.jpg</v>
      </c>
      <c r="AM144" s="330" t="str">
        <f>IF(H144&lt;1,"",
IF($C$1="Bulgarisch - BG",HYPERLINK(CONCATENATE("https://www.saflax.de/0-WVK-Retail/Bilder-Pictures/SAFLAX-",'Basis-Tabelle-Samen'!K173,"-",'Basis-Tabelle-Samen'!J173,"-garden-to-go-mini-bulgarian.jpg")),
IF($C$1="Dänisch - DK",HYPERLINK(CONCATENATE("https://www.saflax.de/0-WVK-Retail/Bilder-Pictures/SAFLAX-",'Basis-Tabelle-Samen'!K173,"-",'Basis-Tabelle-Samen'!J173,"-garden-to-go-mini-danish.jpg")),
IF($C$1="Deutsch - DE",HYPERLINK(CONCATENATE("https://www.saflax.de/0-WVK-Retail/Bilder-Pictures/SAFLAX-",'Basis-Tabelle-Samen'!K173,"-",'Basis-Tabelle-Samen'!J173,"-garden-to-go-mini-german.jpg")),
IF($C$1="Englisch - UK",HYPERLINK(CONCATENATE("https://www.saflax.de/0-WVK-Retail/Bilder-Pictures/SAFLAX-",'Basis-Tabelle-Samen'!K173,"-",'Basis-Tabelle-Samen'!J173,"-garden-to-go-mini-english.jpg")),
IF($C$1="Estnisch - EE",HYPERLINK(CONCATENATE("https://www.saflax.de/0-WVK-Retail/Bilder-Pictures/SAFLAX-",'Basis-Tabelle-Samen'!K173,"-",'Basis-Tabelle-Samen'!J173,"-garden-to-go-mini-estonian.jpg")),
IF($C$1="Finnisch - FI",HYPERLINK(CONCATENATE("https://www.saflax.de/0-WVK-Retail/Bilder-Pictures/SAFLAX-",'Basis-Tabelle-Samen'!K173,"-",'Basis-Tabelle-Samen'!J173,"-garden-to-go-mini-finnish.jpg")),
IF($C$1="Französisch - FR",HYPERLINK(CONCATENATE("https://www.saflax.de/0-WVK-Retail/Bilder-Pictures/SAFLAX-",'Basis-Tabelle-Samen'!K173,"-",'Basis-Tabelle-Samen'!J173,"-garden-to-go-mini-french.jpg")),
IF($C$1="Griechisch - GR",HYPERLINK(CONCATENATE("https://www.saflax.de/0-WVK-Retail/Bilder-Pictures/SAFLAX-",'Basis-Tabelle-Samen'!K173,"-",'Basis-Tabelle-Samen'!J173,"-garden-to-go-mini-greek.jpg")),
IF($C$1="Irisch - IE",HYPERLINK(CONCATENATE("https://www.saflax.de/0-WVK-Retail/Bilder-Pictures/SAFLAX-",'Basis-Tabelle-Samen'!K173,"-",'Basis-Tabelle-Samen'!J173,"-garden-to-go-mini-irish.jpg")),
IF($C$1="Isländisch - IS",HYPERLINK(CONCATENATE("https://www.saflax.de/0-WVK-Retail/Bilder-Pictures/SAFLAX-",'Basis-Tabelle-Samen'!K173,"-",'Basis-Tabelle-Samen'!J173,"-garden-to-go-mini-icelandic.jpg")),
IF($C$1="Italienisch - IT",HYPERLINK(CONCATENATE("https://www.saflax.de/0-WVK-Retail/Bilder-Pictures/SAFLAX-",'Basis-Tabelle-Samen'!K173,"-",'Basis-Tabelle-Samen'!J173,"-garden-to-go-mini-italian.jpg")),
IF($C$1="Japanisch - JP",HYPERLINK(CONCATENATE("https://www.saflax.de/0-WVK-Retail/Bilder-Pictures/SAFLAX-",'Basis-Tabelle-Samen'!K173,"-",'Basis-Tabelle-Samen'!J173,"-garden-to-go-mini-japanese.jpg")),
IF($C$1="Kroatisch - HR",HYPERLINK(CONCATENATE("https://www.saflax.de/0-WVK-Retail/Bilder-Pictures/SAFLAX-",'Basis-Tabelle-Samen'!K173,"-",'Basis-Tabelle-Samen'!J173,"-garden-to-go-mini-croatian.jpg")),
IF($C$1="Lettisch - LV",HYPERLINK(CONCATENATE("https://www.saflax.de/0-WVK-Retail/Bilder-Pictures/SAFLAX-",'Basis-Tabelle-Samen'!K173,"-",'Basis-Tabelle-Samen'!J173,"-garden-to-go-mini-latvian.jpg")),
IF($C$1="Litauisch - LT",HYPERLINK(CONCATENATE("https://www.saflax.de/0-WVK-Retail/Bilder-Pictures/SAFLAX-",'Basis-Tabelle-Samen'!K173,"-",'Basis-Tabelle-Samen'!J173,"-garden-to-go-mini-lithuanian.jpg")),
IF($C$1="Maltesisch - MT",HYPERLINK(CONCATENATE("https://www.saflax.de/0-WVK-Retail/Bilder-Pictures/SAFLAX-",'Basis-Tabelle-Samen'!K173,"-",'Basis-Tabelle-Samen'!J173,"-garden-to-go-mini-maltese.jpg")),
IF($C$1="Niederländisch - NL",HYPERLINK(CONCATENATE("https://www.saflax.de/0-WVK-Retail/Bilder-Pictures/SAFLAX-",'Basis-Tabelle-Samen'!K173,"-",'Basis-Tabelle-Samen'!J173,"-garden-to-go-mini-dutch.jpg")),
IF($C$1="Norwegisch - NO",HYPERLINK(CONCATENATE("https://www.saflax.de/0-WVK-Retail/Bilder-Pictures/SAFLAX-",'Basis-Tabelle-Samen'!K173,"-",'Basis-Tabelle-Samen'!J173,"-garden-to-go-mini-nowegian.jpg")),
IF($C$1="Polnisch - PL",HYPERLINK(CONCATENATE("https://www.saflax.de/0-WVK-Retail/Bilder-Pictures/SAFLAX-",'Basis-Tabelle-Samen'!K173,"-",'Basis-Tabelle-Samen'!J173,"-garden-to-go-mini-polish.jpg")),
IF($C$1="Portugiesisch - PT",HYPERLINK(CONCATENATE("https://www.saflax.de/0-WVK-Retail/Bilder-Pictures/SAFLAX-",'Basis-Tabelle-Samen'!K173,"-",'Basis-Tabelle-Samen'!J173,"-garden-to-go-mini-portuguese.jpg")),
IF($C$1="Rumänisch - RO",HYPERLINK(CONCATENATE("https://www.saflax.de/0-WVK-Retail/Bilder-Pictures/SAFLAX-",'Basis-Tabelle-Samen'!K173,"-",'Basis-Tabelle-Samen'!J173,"-garden-to-go-mini-romanian.jpg")),
IF($C$1="Schwedisch - SE",HYPERLINK(CONCATENATE("https://www.saflax.de/0-WVK-Retail/Bilder-Pictures/SAFLAX-",'Basis-Tabelle-Samen'!K173,"-",'Basis-Tabelle-Samen'!J173,"-garden-to-go-mini-swedish.jpg")),
IF($C$1="Slowakisch - SK",HYPERLINK(CONCATENATE("https://www.saflax.de/0-WVK-Retail/Bilder-Pictures/SAFLAX-",'Basis-Tabelle-Samen'!K173,"-",'Basis-Tabelle-Samen'!J173,"-garden-to-go-mini-slovak.jpg")),
IF($C$1="Slowenisch - SI",HYPERLINK(CONCATENATE("https://www.saflax.de/0-WVK-Retail/Bilder-Pictures/SAFLAX-",'Basis-Tabelle-Samen'!K173,"-",'Basis-Tabelle-Samen'!J173,"-garden-to-go-mini-slovenian.jpg")),
IF($C$1="Spanisch - ES",HYPERLINK(CONCATENATE("https://www.saflax.de/0-WVK-Retail/Bilder-Pictures/SAFLAX-",'Basis-Tabelle-Samen'!K173,"-",'Basis-Tabelle-Samen'!J173,"-garden-to-go-mini-spanish.jpg")),
IF($C$1="Tschechisch - CZ",HYPERLINK(CONCATENATE("https://www.saflax.de/0-WVK-Retail/Bilder-Pictures/SAFLAX-",'Basis-Tabelle-Samen'!K173,"-",'Basis-Tabelle-Samen'!J173,"-garden-to-go-mini-czech.jpg")),
IF($C$1="Türkisch - TR",HYPERLINK(CONCATENATE("https://www.saflax.de/0-WVK-Retail/Bilder-Pictures/SAFLAX-",'Basis-Tabelle-Samen'!K173,"-",'Basis-Tabelle-Samen'!J173,"-garden-to-go-mini-turkish.jpg")),
IF($C$1="Ungarisch - HU",HYPERLINK(CONCATENATE("https://www.saflax.de/0-WVK-Retail/Bilder-Pictures/SAFLAX-",'Basis-Tabelle-Samen'!K173,"-",'Basis-Tabelle-Samen'!J173,"-garden-to-go-mini-hungarian.jpg")),
" ACHTUNG")))))))))))))))))))))))))))))</f>
        <v>https://www.saflax.de/0-WVK-Retail/Bilder-Pictures/SAFLAX-78662-brassica-oleracea-garden-to-go-mini-english.jpg</v>
      </c>
      <c r="AN144" s="330" t="str">
        <f>IF(I144&lt;1,"",
IF($C$1="Bulgarisch - BG",HYPERLINK(CONCATENATE("https://www.saflax.de/0-WVK-Retail/Bilder-Pictures/SAFLAX-",'Basis-Tabelle-Samen'!N173,"-",'Basis-Tabelle-Samen'!J173,"-garden-to-go-lite-bulgarian.jpg")),
IF($C$1="Dänisch - DK",HYPERLINK(CONCATENATE("https://www.saflax.de/0-WVK-Retail/Bilder-Pictures/SAFLAX-",'Basis-Tabelle-Samen'!N173,"-",'Basis-Tabelle-Samen'!J173,"-garden-to-go-lite-danish.jpg")),
IF($C$1="Deutsch - DE",HYPERLINK(CONCATENATE("https://www.saflax.de/0-WVK-Retail/Bilder-Pictures/SAFLAX-",'Basis-Tabelle-Samen'!N173,"-",'Basis-Tabelle-Samen'!J173,"-garden-to-go-lite-german.jpg")),
IF($C$1="Englisch - UK",HYPERLINK(CONCATENATE("https://www.saflax.de/0-WVK-Retail/Bilder-Pictures/SAFLAX-",'Basis-Tabelle-Samen'!N173,"-",'Basis-Tabelle-Samen'!J173,"-garden-to-go-lite-english.jpg")),
IF($C$1="Estnisch - EE",HYPERLINK(CONCATENATE("https://www.saflax.de/0-WVK-Retail/Bilder-Pictures/SAFLAX-",'Basis-Tabelle-Samen'!N173,"-",'Basis-Tabelle-Samen'!J173,"-garden-to-go-lite-estonian.jpg")),
IF($C$1="Finnisch - FI",HYPERLINK(CONCATENATE("https://www.saflax.de/0-WVK-Retail/Bilder-Pictures/SAFLAX-",'Basis-Tabelle-Samen'!N173,"-",'Basis-Tabelle-Samen'!J173,"-garden-to-go-lite-finnish.jpg")),
IF($C$1="Französisch - FR",HYPERLINK(CONCATENATE("https://www.saflax.de/0-WVK-Retail/Bilder-Pictures/SAFLAX-",'Basis-Tabelle-Samen'!N173,"-",'Basis-Tabelle-Samen'!J173,"-garden-to-go-lite-french.jpg")),
IF($C$1="Griechisch - GR",HYPERLINK(CONCATENATE("https://www.saflax.de/0-WVK-Retail/Bilder-Pictures/SAFLAX-",'Basis-Tabelle-Samen'!N173,"-",'Basis-Tabelle-Samen'!J173,"-garden-to-go-lite-greek.jpg")),
IF($C$1="Irisch - IE",HYPERLINK(CONCATENATE("https://www.saflax.de/0-WVK-Retail/Bilder-Pictures/SAFLAX-",'Basis-Tabelle-Samen'!N173,"-",'Basis-Tabelle-Samen'!J173,"-garden-to-go-lite-irish.jpg")),
IF($C$1="Isländisch - IS",HYPERLINK(CONCATENATE("https://www.saflax.de/0-WVK-Retail/Bilder-Pictures/SAFLAX-",'Basis-Tabelle-Samen'!N173,"-",'Basis-Tabelle-Samen'!J173,"-garden-to-go-lite-icelandic.jpg")),
IF($C$1="Italienisch - IT",HYPERLINK(CONCATENATE("https://www.saflax.de/0-WVK-Retail/Bilder-Pictures/SAFLAX-",'Basis-Tabelle-Samen'!N173,"-",'Basis-Tabelle-Samen'!J173,"-garden-to-go-lite-italian.jpg")),
IF($C$1="Japanisch - JP",HYPERLINK(CONCATENATE("https://www.saflax.de/0-WVK-Retail/Bilder-Pictures/SAFLAX-",'Basis-Tabelle-Samen'!N173,"-",'Basis-Tabelle-Samen'!J173,"-garden-to-go-lite-japanese.jpg")),
IF($C$1="Kroatisch - HR",HYPERLINK(CONCATENATE("https://www.saflax.de/0-WVK-Retail/Bilder-Pictures/SAFLAX-",'Basis-Tabelle-Samen'!N173,"-",'Basis-Tabelle-Samen'!J173,"-garden-to-go-lite-croatian.jpg")),
IF($C$1="Lettisch - LV",HYPERLINK(CONCATENATE("https://www.saflax.de/0-WVK-Retail/Bilder-Pictures/SAFLAX-",'Basis-Tabelle-Samen'!N173,"-",'Basis-Tabelle-Samen'!J173,"-garden-to-go-lite-latvian.jpg")),
IF($C$1="Litauisch - LT",HYPERLINK(CONCATENATE("https://www.saflax.de/0-WVK-Retail/Bilder-Pictures/SAFLAX-",'Basis-Tabelle-Samen'!N173,"-",'Basis-Tabelle-Samen'!J173,"-garden-to-go-lite-lithuanian.jpg")),
IF($C$1="Maltesisch - MT",HYPERLINK(CONCATENATE("https://www.saflax.de/0-WVK-Retail/Bilder-Pictures/SAFLAX-",'Basis-Tabelle-Samen'!N173,"-",'Basis-Tabelle-Samen'!J173,"-garden-to-go-lite-maltese.jpg")),
IF($C$1="Niederländisch - NL",HYPERLINK(CONCATENATE("https://www.saflax.de/0-WVK-Retail/Bilder-Pictures/SAFLAX-",'Basis-Tabelle-Samen'!N173,"-",'Basis-Tabelle-Samen'!J173,"-garden-to-go-lite-dutch.jpg")),
IF($C$1="Norwegisch - NO",HYPERLINK(CONCATENATE("https://www.saflax.de/0-WVK-Retail/Bilder-Pictures/SAFLAX-",'Basis-Tabelle-Samen'!N173,"-",'Basis-Tabelle-Samen'!J173,"-garden-to-go-lite-nowegian.jpg")),
IF($C$1="Polnisch - PL",HYPERLINK(CONCATENATE("https://www.saflax.de/0-WVK-Retail/Bilder-Pictures/SAFLAX-",'Basis-Tabelle-Samen'!N173,"-",'Basis-Tabelle-Samen'!J173,"-garden-to-go-lite-polish.jpg")),
IF($C$1="Portugiesisch - PT",HYPERLINK(CONCATENATE("https://www.saflax.de/0-WVK-Retail/Bilder-Pictures/SAFLAX-",'Basis-Tabelle-Samen'!N173,"-",'Basis-Tabelle-Samen'!J173,"-garden-to-go-lite-portuguese.jpg")),
IF($C$1="Rumänisch - RO",HYPERLINK(CONCATENATE("https://www.saflax.de/0-WVK-Retail/Bilder-Pictures/SAFLAX-",'Basis-Tabelle-Samen'!N173,"-",'Basis-Tabelle-Samen'!J173,"-garden-to-go-lite-romanian.jpg")),
IF($C$1="Schwedisch - SE",HYPERLINK(CONCATENATE("https://www.saflax.de/0-WVK-Retail/Bilder-Pictures/SAFLAX-",'Basis-Tabelle-Samen'!N173,"-",'Basis-Tabelle-Samen'!J173,"-garden-to-go-lite-swedish.jpg")),
IF($C$1="Slowakisch - SK",HYPERLINK(CONCATENATE("https://www.saflax.de/0-WVK-Retail/Bilder-Pictures/SAFLAX-",'Basis-Tabelle-Samen'!N173,"-",'Basis-Tabelle-Samen'!J173,"-garden-to-go-lite-slovak.jpg")),
IF($C$1="Slowenisch - SI",HYPERLINK(CONCATENATE("https://www.saflax.de/0-WVK-Retail/Bilder-Pictures/SAFLAX-",'Basis-Tabelle-Samen'!N173,"-",'Basis-Tabelle-Samen'!J173,"-garden-to-go-lite-slovenian.jpg")),
IF($C$1="Spanisch - ES",HYPERLINK(CONCATENATE("https://www.saflax.de/0-WVK-Retail/Bilder-Pictures/SAFLAX-",'Basis-Tabelle-Samen'!N173,"-",'Basis-Tabelle-Samen'!J173,"-garden-to-go-lite-spanish.jpg")),
IF($C$1="Tschechisch - CZ",HYPERLINK(CONCATENATE("https://www.saflax.de/0-WVK-Retail/Bilder-Pictures/SAFLAX-",'Basis-Tabelle-Samen'!N173,"-",'Basis-Tabelle-Samen'!J173,"-garden-to-go-lite-czech.jpg")),
IF($C$1="Türkisch - TR",HYPERLINK(CONCATENATE("https://www.saflax.de/0-WVK-Retail/Bilder-Pictures/SAFLAX-",'Basis-Tabelle-Samen'!N173,"-",'Basis-Tabelle-Samen'!J173,"-garden-to-go-lite-turkish.jpg")),
IF($C$1="Ungarisch - HU",HYPERLINK(CONCATENATE("https://www.saflax.de/0-WVK-Retail/Bilder-Pictures/SAFLAX-",'Basis-Tabelle-Samen'!N173,"-",'Basis-Tabelle-Samen'!J173,"-garden-to-go-lite-hungarian.jpg")),
" ACHTUNG")))))))))))))))))))))))))))))</f>
        <v>https://www.saflax.de/0-WVK-Retail/Bilder-Pictures/SAFLAX-88662-brassica-oleracea-garden-to-go-lite-english.jpg</v>
      </c>
      <c r="AO144" s="330" t="str">
        <f>IF(J144&lt;1,"",
IF($C$1="Bulgarisch - BG",HYPERLINK(CONCATENATE("https://www.saflax.de/0-WVK-Retail/Bilder-Pictures/SAFLAX-",'Basis-Tabelle-Samen'!Q173,"-",'Basis-Tabelle-Samen'!J173,"-garden-to-go-bulgarian.jpg")),
IF($C$1="Dänisch - DK",HYPERLINK(CONCATENATE("https://www.saflax.de/0-WVK-Retail/Bilder-Pictures/SAFLAX-",'Basis-Tabelle-Samen'!Q173,"-",'Basis-Tabelle-Samen'!J173,"-garden-to-go-danish.jpg")),
IF($C$1="Deutsch - DE",HYPERLINK(CONCATENATE("https://www.saflax.de/0-WVK-Retail/Bilder-Pictures/SAFLAX-",'Basis-Tabelle-Samen'!Q173,"-",'Basis-Tabelle-Samen'!J173,"-garden-to-go-german.jpg")),
IF($C$1="Englisch - UK",HYPERLINK(CONCATENATE("https://www.saflax.de/0-WVK-Retail/Bilder-Pictures/SAFLAX-",'Basis-Tabelle-Samen'!Q173,"-",'Basis-Tabelle-Samen'!J173,"-garden-to-go-english.jpg")),
IF($C$1="Estnisch - EE",HYPERLINK(CONCATENATE("https://www.saflax.de/0-WVK-Retail/Bilder-Pictures/SAFLAX-",'Basis-Tabelle-Samen'!Q173,"-",'Basis-Tabelle-Samen'!J173,"-garden-to-go-estonian.jpg")),
IF($C$1="Finnisch - FI",HYPERLINK(CONCATENATE("https://www.saflax.de/0-WVK-Retail/Bilder-Pictures/SAFLAX-",'Basis-Tabelle-Samen'!Q173,"-",'Basis-Tabelle-Samen'!J173,"-garden-to-go-finnish.jpg")),
IF($C$1="Französisch - FR",HYPERLINK(CONCATENATE("https://www.saflax.de/0-WVK-Retail/Bilder-Pictures/SAFLAX-",'Basis-Tabelle-Samen'!Q173,"-",'Basis-Tabelle-Samen'!J173,"-garden-to-go-french.jpg")),
IF($C$1="Griechisch - GR",HYPERLINK(CONCATENATE("https://www.saflax.de/0-WVK-Retail/Bilder-Pictures/SAFLAX-",'Basis-Tabelle-Samen'!Q173,"-",'Basis-Tabelle-Samen'!J173,"-garden-to-go-greek.jpg")),
IF($C$1="Irisch - IE",HYPERLINK(CONCATENATE("https://www.saflax.de/0-WVK-Retail/Bilder-Pictures/SAFLAX-",'Basis-Tabelle-Samen'!Q173,"-",'Basis-Tabelle-Samen'!J173,"-garden-to-go-irish.jpg")),
IF($C$1="Isländisch - IS",HYPERLINK(CONCATENATE("https://www.saflax.de/0-WVK-Retail/Bilder-Pictures/SAFLAX-",'Basis-Tabelle-Samen'!Q173,"-",'Basis-Tabelle-Samen'!J173,"-garden-to-go-icelandic.jpg")),
IF($C$1="Italienisch - IT",HYPERLINK(CONCATENATE("https://www.saflax.de/0-WVK-Retail/Bilder-Pictures/SAFLAX-",'Basis-Tabelle-Samen'!Q173,"-",'Basis-Tabelle-Samen'!J173,"-garden-to-go-italian.jpg")),
IF($C$1="Japanisch - JP",HYPERLINK(CONCATENATE("https://www.saflax.de/0-WVK-Retail/Bilder-Pictures/SAFLAX-",'Basis-Tabelle-Samen'!Q173,"-",'Basis-Tabelle-Samen'!J173,"-garden-to-go-japanese.jpg")),
IF($C$1="Kroatisch - HR",HYPERLINK(CONCATENATE("https://www.saflax.de/0-WVK-Retail/Bilder-Pictures/SAFLAX-",'Basis-Tabelle-Samen'!Q173,"-",'Basis-Tabelle-Samen'!J173,"-garden-to-go-croatian.jpg")),
IF($C$1="Lettisch - LV",HYPERLINK(CONCATENATE("https://www.saflax.de/0-WVK-Retail/Bilder-Pictures/SAFLAX-",'Basis-Tabelle-Samen'!Q173,"-",'Basis-Tabelle-Samen'!J173,"-garden-to-go-latvian.jpg")),
IF($C$1="Litauisch - LT",HYPERLINK(CONCATENATE("https://www.saflax.de/0-WVK-Retail/Bilder-Pictures/SAFLAX-",'Basis-Tabelle-Samen'!Q173,"-",'Basis-Tabelle-Samen'!J173,"-garden-to-go-lithuanian.jpg")),
IF($C$1="Maltesisch - MT",HYPERLINK(CONCATENATE("https://www.saflax.de/0-WVK-Retail/Bilder-Pictures/SAFLAX-",'Basis-Tabelle-Samen'!Q173,"-",'Basis-Tabelle-Samen'!J173,"-garden-to-go-maltese.jpg")),
IF($C$1="Niederländisch - NL",HYPERLINK(CONCATENATE("https://www.saflax.de/0-WVK-Retail/Bilder-Pictures/SAFLAX-",'Basis-Tabelle-Samen'!Q173,"-",'Basis-Tabelle-Samen'!J173,"-garden-to-go-dutch.jpg")),
IF($C$1="Norwegisch - NO",HYPERLINK(CONCATENATE("https://www.saflax.de/0-WVK-Retail/Bilder-Pictures/SAFLAX-",'Basis-Tabelle-Samen'!Q173,"-",'Basis-Tabelle-Samen'!J173,"-garden-to-go-nowegian.jpg")),
IF($C$1="Polnisch - PL",HYPERLINK(CONCATENATE("https://www.saflax.de/0-WVK-Retail/Bilder-Pictures/SAFLAX-",'Basis-Tabelle-Samen'!Q173,"-",'Basis-Tabelle-Samen'!J173,"-garden-to-go-polish.jpg")),
IF($C$1="Portugiesisch - PT",HYPERLINK(CONCATENATE("https://www.saflax.de/0-WVK-Retail/Bilder-Pictures/SAFLAX-",'Basis-Tabelle-Samen'!Q173,"-",'Basis-Tabelle-Samen'!J173,"-garden-to-go-portuguese.jpg")),
IF($C$1="Rumänisch - RO",HYPERLINK(CONCATENATE("https://www.saflax.de/0-WVK-Retail/Bilder-Pictures/SAFLAX-",'Basis-Tabelle-Samen'!Q173,"-",'Basis-Tabelle-Samen'!J173,"-garden-to-go-romanian.jpg")),
IF($C$1="Schwedisch - SE",HYPERLINK(CONCATENATE("https://www.saflax.de/0-WVK-Retail/Bilder-Pictures/SAFLAX-",'Basis-Tabelle-Samen'!Q173,"-",'Basis-Tabelle-Samen'!J173,"-garden-to-go-swedish.jpg")),
IF($C$1="Slowakisch - SK",HYPERLINK(CONCATENATE("https://www.saflax.de/0-WVK-Retail/Bilder-Pictures/SAFLAX-",'Basis-Tabelle-Samen'!Q173,"-",'Basis-Tabelle-Samen'!J173,"-garden-to-go-slovak.jpg")),
IF($C$1="Slowenisch - SI",HYPERLINK(CONCATENATE("https://www.saflax.de/0-WVK-Retail/Bilder-Pictures/SAFLAX-",'Basis-Tabelle-Samen'!Q173,"-",'Basis-Tabelle-Samen'!J173,"-garden-to-go-slovenian.jpg")),
IF($C$1="Spanisch - ES",HYPERLINK(CONCATENATE("https://www.saflax.de/0-WVK-Retail/Bilder-Pictures/SAFLAX-",'Basis-Tabelle-Samen'!Q173,"-",'Basis-Tabelle-Samen'!J173,"-garden-to-go-spanish.jpg")),
IF($C$1="Tschechisch - CZ",HYPERLINK(CONCATENATE("https://www.saflax.de/0-WVK-Retail/Bilder-Pictures/SAFLAX-",'Basis-Tabelle-Samen'!Q173,"-",'Basis-Tabelle-Samen'!J173,"-garden-to-go-czech.jpg")),
IF($C$1="Türkisch - TR",HYPERLINK(CONCATENATE("https://www.saflax.de/0-WVK-Retail/Bilder-Pictures/SAFLAX-",'Basis-Tabelle-Samen'!Q173,"-",'Basis-Tabelle-Samen'!J173,"-garden-to-go-turkish.jpg")),
IF($C$1="Ungarisch - HU",HYPERLINK(CONCATENATE("https://www.saflax.de/0-WVK-Retail/Bilder-Pictures/SAFLAX-",'Basis-Tabelle-Samen'!Q173,"-",'Basis-Tabelle-Samen'!J173,"-garden-to-go-hungarian.jpg")),
" ACHTUNG")))))))))))))))))))))))))))))</f>
        <v>https://www.saflax.de/0-WVK-Retail/Bilder-Pictures/SAFLAX-58662-brassica-oleracea-garden-to-go-english.jpg</v>
      </c>
      <c r="AP144" s="330" t="str">
        <f>IF(K144&lt;1,"",
IF($C$1="Bulgarisch - BG",HYPERLINK(CONCATENATE("https://www.saflax.de/0-WVK-Retail/Bilder-Pictures/SAFLAX-",'Basis-Tabelle-Samen'!T173,"-",'Basis-Tabelle-Samen'!J173,"-cultivation-set-bulgarian.jpg")),
IF($C$1="Dänisch - DK",HYPERLINK(CONCATENATE("https://www.saflax.de/0-WVK-Retail/Bilder-Pictures/SAFLAX-",'Basis-Tabelle-Samen'!T173,"-",'Basis-Tabelle-Samen'!J173,"-cultivation-set-danish.jpg")),
IF($C$1="Deutsch - DE",HYPERLINK(CONCATENATE("https://www.saflax.de/0-WVK-Retail/Bilder-Pictures/SAFLAX-",'Basis-Tabelle-Samen'!T173,"-",'Basis-Tabelle-Samen'!J173,"-cultivation-set-german.jpg")),
IF($C$1="Englisch - UK",HYPERLINK(CONCATENATE("https://www.saflax.de/0-WVK-Retail/Bilder-Pictures/SAFLAX-",'Basis-Tabelle-Samen'!T173,"-",'Basis-Tabelle-Samen'!J173,"-cultivation-set-english.jpg")),
IF($C$1="Estnisch - EE",HYPERLINK(CONCATENATE("https://www.saflax.de/0-WVK-Retail/Bilder-Pictures/SAFLAX-",'Basis-Tabelle-Samen'!T173,"-",'Basis-Tabelle-Samen'!J173,"-cultivation-set-estonian.jpg")),
IF($C$1="Finnisch - FI",HYPERLINK(CONCATENATE("https://www.saflax.de/0-WVK-Retail/Bilder-Pictures/SAFLAX-",'Basis-Tabelle-Samen'!T173,"-",'Basis-Tabelle-Samen'!J173,"-cultivation-set-finnish.jpg")),
IF($C$1="Französisch - FR",HYPERLINK(CONCATENATE("https://www.saflax.de/0-WVK-Retail/Bilder-Pictures/SAFLAX-",'Basis-Tabelle-Samen'!T173,"-",'Basis-Tabelle-Samen'!J173,"-cultivation-set-french.jpg")),
IF($C$1="Griechisch - GR",HYPERLINK(CONCATENATE("https://www.saflax.de/0-WVK-Retail/Bilder-Pictures/SAFLAX-",'Basis-Tabelle-Samen'!T173,"-",'Basis-Tabelle-Samen'!J173,"-cultivation-set-greek.jpg")),
IF($C$1="Irisch - IE",HYPERLINK(CONCATENATE("https://www.saflax.de/0-WVK-Retail/Bilder-Pictures/SAFLAX-",'Basis-Tabelle-Samen'!T173,"-",'Basis-Tabelle-Samen'!J173,"-cultivation-set-irish.jpg")),
IF($C$1="Isländisch - IS",HYPERLINK(CONCATENATE("https://www.saflax.de/0-WVK-Retail/Bilder-Pictures/SAFLAX-",'Basis-Tabelle-Samen'!T173,"-",'Basis-Tabelle-Samen'!J173,"-cultivation-set-icelandic.jpg")),
IF($C$1="Italienisch - IT",HYPERLINK(CONCATENATE("https://www.saflax.de/0-WVK-Retail/Bilder-Pictures/SAFLAX-",'Basis-Tabelle-Samen'!T173,"-",'Basis-Tabelle-Samen'!J173,"-cultivation-set-italian.jpg")),
IF($C$1="Japanisch - JP",HYPERLINK(CONCATENATE("https://www.saflax.de/0-WVK-Retail/Bilder-Pictures/SAFLAX-",'Basis-Tabelle-Samen'!T173,"-",'Basis-Tabelle-Samen'!J173,"-cultivation-set-japanese.jpg")),
IF($C$1="Kroatisch - HR",HYPERLINK(CONCATENATE("https://www.saflax.de/0-WVK-Retail/Bilder-Pictures/SAFLAX-",'Basis-Tabelle-Samen'!T173,"-",'Basis-Tabelle-Samen'!J173,"-cultivation-set-croatian.jpg")),
IF($C$1="Lettisch - LV",HYPERLINK(CONCATENATE("https://www.saflax.de/0-WVK-Retail/Bilder-Pictures/SAFLAX-",'Basis-Tabelle-Samen'!T173,"-",'Basis-Tabelle-Samen'!J173,"-cultivation-set-latvian.jpg")),
IF($C$1="Litauisch - LT",HYPERLINK(CONCATENATE("https://www.saflax.de/0-WVK-Retail/Bilder-Pictures/SAFLAX-",'Basis-Tabelle-Samen'!T173,"-",'Basis-Tabelle-Samen'!J173,"-cultivation-set-lithuanian.jpg")),
IF($C$1="Maltesisch - MT",HYPERLINK(CONCATENATE("https://www.saflax.de/0-WVK-Retail/Bilder-Pictures/SAFLAX-",'Basis-Tabelle-Samen'!T173,"-",'Basis-Tabelle-Samen'!J173,"-cultivation-set-maltese.jpg")),
IF($C$1="Niederländisch - NL",HYPERLINK(CONCATENATE("https://www.saflax.de/0-WVK-Retail/Bilder-Pictures/SAFLAX-",'Basis-Tabelle-Samen'!T173,"-",'Basis-Tabelle-Samen'!J173,"-cultivation-set-dutch.jpg")),
IF($C$1="Norwegisch - NO",HYPERLINK(CONCATENATE("https://www.saflax.de/0-WVK-Retail/Bilder-Pictures/SAFLAX-",'Basis-Tabelle-Samen'!T173,"-",'Basis-Tabelle-Samen'!J173,"-cultivation-set-nowegian.jpg")),
IF($C$1="Polnisch - PL",HYPERLINK(CONCATENATE("https://www.saflax.de/0-WVK-Retail/Bilder-Pictures/SAFLAX-",'Basis-Tabelle-Samen'!T173,"-",'Basis-Tabelle-Samen'!J173,"-cultivation-set-polish.jpg")),
IF($C$1="Portugiesisch - PT",HYPERLINK(CONCATENATE("https://www.saflax.de/0-WVK-Retail/Bilder-Pictures/SAFLAX-",'Basis-Tabelle-Samen'!T173,"-",'Basis-Tabelle-Samen'!J173,"-cultivation-set-portuguese.jpg")),
IF($C$1="Rumänisch - RO",HYPERLINK(CONCATENATE("https://www.saflax.de/0-WVK-Retail/Bilder-Pictures/SAFLAX-",'Basis-Tabelle-Samen'!T173,"-",'Basis-Tabelle-Samen'!J173,"-cultivation-set-romanian.jpg")),
IF($C$1="Schwedisch - SE",HYPERLINK(CONCATENATE("https://www.saflax.de/0-WVK-Retail/Bilder-Pictures/SAFLAX-",'Basis-Tabelle-Samen'!T173,"-",'Basis-Tabelle-Samen'!J173,"-cultivation-set-swedish.jpg")),
IF($C$1="Slowakisch - SK",HYPERLINK(CONCATENATE("https://www.saflax.de/0-WVK-Retail/Bilder-Pictures/SAFLAX-",'Basis-Tabelle-Samen'!T173,"-",'Basis-Tabelle-Samen'!J173,"-cultivation-set-slovak.jpg")),
IF($C$1="Slowenisch - SI",HYPERLINK(CONCATENATE("https://www.saflax.de/0-WVK-Retail/Bilder-Pictures/SAFLAX-",'Basis-Tabelle-Samen'!T173,"-",'Basis-Tabelle-Samen'!J173,"-cultivation-set-slovenian.jpg")),
IF($C$1="Spanisch - ES",HYPERLINK(CONCATENATE("https://www.saflax.de/0-WVK-Retail/Bilder-Pictures/SAFLAX-",'Basis-Tabelle-Samen'!T173,"-",'Basis-Tabelle-Samen'!J173,"-cultivation-set-spanish.jpg")),
IF($C$1="Tschechisch - CZ",HYPERLINK(CONCATENATE("https://www.saflax.de/0-WVK-Retail/Bilder-Pictures/SAFLAX-",'Basis-Tabelle-Samen'!T173,"-",'Basis-Tabelle-Samen'!J173,"-cultivation-set-czech.jpg")),
IF($C$1="Türkisch - TR",HYPERLINK(CONCATENATE("https://www.saflax.de/0-WVK-Retail/Bilder-Pictures/SAFLAX-",'Basis-Tabelle-Samen'!T173,"-",'Basis-Tabelle-Samen'!J173,"-cultivation-set-turkish.jpg")),
IF($C$1="Ungarisch - HU",HYPERLINK(CONCATENATE("https://www.saflax.de/0-WVK-Retail/Bilder-Pictures/SAFLAX-",'Basis-Tabelle-Samen'!T173,"-",'Basis-Tabelle-Samen'!J173,"-cultivation-set-hungarian.jpg")),
" ACHTUNG")))))))))))))))))))))))))))))</f>
        <v>https://www.saflax.de/0-WVK-Retail/Bilder-Pictures/SAFLAX-38662-brassica-oleracea-cultivation-set-english.jpg</v>
      </c>
      <c r="AQ144" s="330" t="str">
        <f>IF(L144&lt;1,"",
IF($C$1="Bulgarisch - BG",HYPERLINK(CONCATENATE("https://www.saflax.de/0-WVK-Retail/Bilder-Pictures/SAFLAX-",'Basis-Tabelle-Samen'!W173,"-",'Basis-Tabelle-Samen'!J173,"-garden-in-the-bag-bulgarian.jpg")),
IF($C$1="Dänisch - DK",HYPERLINK(CONCATENATE("https://www.saflax.de/0-WVK-Retail/Bilder-Pictures/SAFLAX-",'Basis-Tabelle-Samen'!W173,"-",'Basis-Tabelle-Samen'!J173,"-garden-in-the-bag-danish.jpg")),
IF($C$1="Deutsch - DE",HYPERLINK(CONCATENATE("https://www.saflax.de/0-WVK-Retail/Bilder-Pictures/SAFLAX-",'Basis-Tabelle-Samen'!W173,"-",'Basis-Tabelle-Samen'!J173,"-garden-in-the-bag-german.jpg")),
IF($C$1="Englisch - UK",HYPERLINK(CONCATENATE("https://www.saflax.de/0-WVK-Retail/Bilder-Pictures/SAFLAX-",'Basis-Tabelle-Samen'!W173,"-",'Basis-Tabelle-Samen'!J173,"-garden-in-the-bag-english.jpg")),
IF($C$1="Estnisch - EE",HYPERLINK(CONCATENATE("https://www.saflax.de/0-WVK-Retail/Bilder-Pictures/SAFLAX-",'Basis-Tabelle-Samen'!W173,"-",'Basis-Tabelle-Samen'!J173,"-garden-in-the-bag-estonian.jpg")),
IF($C$1="Finnisch - FI",HYPERLINK(CONCATENATE("https://www.saflax.de/0-WVK-Retail/Bilder-Pictures/SAFLAX-",'Basis-Tabelle-Samen'!W173,"-",'Basis-Tabelle-Samen'!J173,"-garden-in-the-bag-finnish.jpg")),
IF($C$1="Französisch - FR",HYPERLINK(CONCATENATE("https://www.saflax.de/0-WVK-Retail/Bilder-Pictures/SAFLAX-",'Basis-Tabelle-Samen'!W173,"-",'Basis-Tabelle-Samen'!J173,"-garden-in-the-bag-french.jpg")),
IF($C$1="Griechisch - GR",HYPERLINK(CONCATENATE("https://www.saflax.de/0-WVK-Retail/Bilder-Pictures/SAFLAX-",'Basis-Tabelle-Samen'!W173,"-",'Basis-Tabelle-Samen'!J173,"-garden-in-the-bag-greek.jpg")),
IF($C$1="Irisch - IE",HYPERLINK(CONCATENATE("https://www.saflax.de/0-WVK-Retail/Bilder-Pictures/SAFLAX-",'Basis-Tabelle-Samen'!W173,"-",'Basis-Tabelle-Samen'!J173,"-garden-in-the-bag-irish.jpg")),
IF($C$1="Isländisch - IS",HYPERLINK(CONCATENATE("https://www.saflax.de/0-WVK-Retail/Bilder-Pictures/SAFLAX-",'Basis-Tabelle-Samen'!W173,"-",'Basis-Tabelle-Samen'!J173,"-garden-in-the-bag-icelandic.jpg")),
IF($C$1="Italienisch - IT",HYPERLINK(CONCATENATE("https://www.saflax.de/0-WVK-Retail/Bilder-Pictures/SAFLAX-",'Basis-Tabelle-Samen'!W173,"-",'Basis-Tabelle-Samen'!J173,"-garden-in-the-bag-italian.jpg")),
IF($C$1="Japanisch - JP",HYPERLINK(CONCATENATE("https://www.saflax.de/0-WVK-Retail/Bilder-Pictures/SAFLAX-",'Basis-Tabelle-Samen'!W173,"-",'Basis-Tabelle-Samen'!J173,"-garden-in-the-bag-japanese.jpg")),
IF($C$1="Kroatisch - HR",HYPERLINK(CONCATENATE("https://www.saflax.de/0-WVK-Retail/Bilder-Pictures/SAFLAX-",'Basis-Tabelle-Samen'!W173,"-",'Basis-Tabelle-Samen'!J173,"-garden-in-the-bag-croatian.jpg")),
IF($C$1="Lettisch - LV",HYPERLINK(CONCATENATE("https://www.saflax.de/0-WVK-Retail/Bilder-Pictures/SAFLAX-",'Basis-Tabelle-Samen'!W173,"-",'Basis-Tabelle-Samen'!J173,"-garden-in-the-bag-latvian.jpg")),
IF($C$1="Litauisch - LT",HYPERLINK(CONCATENATE("https://www.saflax.de/0-WVK-Retail/Bilder-Pictures/SAFLAX-",'Basis-Tabelle-Samen'!W173,"-",'Basis-Tabelle-Samen'!J173,"-garden-in-the-bag-lithuanian.jpg")),
IF($C$1="Maltesisch - MT",HYPERLINK(CONCATENATE("https://www.saflax.de/0-WVK-Retail/Bilder-Pictures/SAFLAX-",'Basis-Tabelle-Samen'!W173,"-",'Basis-Tabelle-Samen'!J173,"-garden-in-the-bag-maltese.jpg")),
IF($C$1="Niederländisch - NL",HYPERLINK(CONCATENATE("https://www.saflax.de/0-WVK-Retail/Bilder-Pictures/SAFLAX-",'Basis-Tabelle-Samen'!W173,"-",'Basis-Tabelle-Samen'!J173,"-garden-in-the-bag-dutch.jpg")),
IF($C$1="Norwegisch - NO",HYPERLINK(CONCATENATE("https://www.saflax.de/0-WVK-Retail/Bilder-Pictures/SAFLAX-",'Basis-Tabelle-Samen'!W173,"-",'Basis-Tabelle-Samen'!J173,"-garden-in-the-bag-nowegian.jpg")),
IF($C$1="Polnisch - PL",HYPERLINK(CONCATENATE("https://www.saflax.de/0-WVK-Retail/Bilder-Pictures/SAFLAX-",'Basis-Tabelle-Samen'!W173,"-",'Basis-Tabelle-Samen'!J173,"-garden-in-the-bag-polish.jpg")),
IF($C$1="Portugiesisch - PT",HYPERLINK(CONCATENATE("https://www.saflax.de/0-WVK-Retail/Bilder-Pictures/SAFLAX-",'Basis-Tabelle-Samen'!W173,"-",'Basis-Tabelle-Samen'!J173,"-garden-in-the-bag-portuguese.jpg")),
IF($C$1="Rumänisch - RO",HYPERLINK(CONCATENATE("https://www.saflax.de/0-WVK-Retail/Bilder-Pictures/SAFLAX-",'Basis-Tabelle-Samen'!W173,"-",'Basis-Tabelle-Samen'!J173,"-garden-in-the-bag-romanian.jpg")),
IF($C$1="Schwedisch - SE",HYPERLINK(CONCATENATE("https://www.saflax.de/0-WVK-Retail/Bilder-Pictures/SAFLAX-",'Basis-Tabelle-Samen'!W173,"-",'Basis-Tabelle-Samen'!J173,"-garden-in-the-bag-swedish.jpg")),
IF($C$1="Slowakisch - SK",HYPERLINK(CONCATENATE("https://www.saflax.de/0-WVK-Retail/Bilder-Pictures/SAFLAX-",'Basis-Tabelle-Samen'!W173,"-",'Basis-Tabelle-Samen'!J173,"-garden-in-the-bag-slovak.jpg")),
IF($C$1="Slowenisch - SI",HYPERLINK(CONCATENATE("https://www.saflax.de/0-WVK-Retail/Bilder-Pictures/SAFLAX-",'Basis-Tabelle-Samen'!W173,"-",'Basis-Tabelle-Samen'!J173,"-garden-in-the-bag-slovenian.jpg")),
IF($C$1="Spanisch - ES",HYPERLINK(CONCATENATE("https://www.saflax.de/0-WVK-Retail/Bilder-Pictures/SAFLAX-",'Basis-Tabelle-Samen'!W173,"-",'Basis-Tabelle-Samen'!J173,"-garden-in-the-bag-spanish.jpg")),
IF($C$1="Tschechisch - CZ",HYPERLINK(CONCATENATE("https://www.saflax.de/0-WVK-Retail/Bilder-Pictures/SAFLAX-",'Basis-Tabelle-Samen'!W173,"-",'Basis-Tabelle-Samen'!J173,"-garden-in-the-bag-czech.jpg")),
IF($C$1="Türkisch - TR",HYPERLINK(CONCATENATE("https://www.saflax.de/0-WVK-Retail/Bilder-Pictures/SAFLAX-",'Basis-Tabelle-Samen'!W173,"-",'Basis-Tabelle-Samen'!J173,"-garden-in-the-bag-turkish.jpg")),
IF($C$1="Ungarisch - HU",HYPERLINK(CONCATENATE("https://www.saflax.de/0-WVK-Retail/Bilder-Pictures/SAFLAX-",'Basis-Tabelle-Samen'!W173,"-",'Basis-Tabelle-Samen'!J173,"-garden-in-the-bag-hungarian.jpg")),
" ACHTUNG")))))))))))))))))))))))))))))</f>
        <v>https://www.saflax.de/0-WVK-Retail/Bilder-Pictures/SAFLAX-68662-brassica-oleracea-garden-in-the-bag-english.jpg</v>
      </c>
    </row>
    <row r="145" spans="1:43" ht="17.100000000000001" customHeight="1" x14ac:dyDescent="0.2">
      <c r="A145" s="318" t="str">
        <f>IF('Basis-Tabelle-Samen'!A182="","",IF($C$1="Deutsch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45" s="319" t="str">
        <f>'Basis-Tabelle-Samen'!I182</f>
        <v>Brassica oleracea var. gongyl. L.</v>
      </c>
      <c r="C145" s="316" t="str">
        <f>IF($C$1="Bulgarisch - BG",'Basis-Tabelle-Samen'!Z182,
IF($C$1="Dänisch - DK",'Basis-Tabelle-Samen'!AA182,
IF($C$1="Deutsch - DE",'Basis-Tabelle-Samen'!AB182,
IF($C$1="Englisch - UK",'Basis-Tabelle-Samen'!AC182,
IF($C$1="Estnisch - EE",'Basis-Tabelle-Samen'!AD182,
IF($C$1="Finnisch - FI",'Basis-Tabelle-Samen'!AE182,
IF($C$1="Französisch - FR",'Basis-Tabelle-Samen'!AF182,
IF($C$1="Griechisch - GR",'Basis-Tabelle-Samen'!AG182,
IF($C$1="Irisch - IE",'Basis-Tabelle-Samen'!AH182,
IF($C$1="Isländisch - IS",'Basis-Tabelle-Samen'!AI182,
IF($C$1="Italienisch - IT",'Basis-Tabelle-Samen'!AJ182,
IF($C$1="Japanisch - JP",'Basis-Tabelle-Samen'!AK182,
IF($C$1="Kroatisch - HR",'Basis-Tabelle-Samen'!AL182,
IF($C$1="Lettisch - LV",'Basis-Tabelle-Samen'!AM182,
IF($C$1="Litauisch - LT",'Basis-Tabelle-Samen'!AN182,
IF($C$1="Maltesisch - MT",'Basis-Tabelle-Samen'!AO182,
IF($C$1="Niederländisch - NL",'Basis-Tabelle-Samen'!AP182,
IF($C$1="Norwegisch - NO",'Basis-Tabelle-Samen'!AQ182,
IF($C$1="Polnisch - PL",'Basis-Tabelle-Samen'!AR182,
IF($C$1="Portugiesisch - PT",'Basis-Tabelle-Samen'!AS182,
IF($C$1="Rumänisch - RO",'Basis-Tabelle-Samen'!AT182,
IF($C$1="Schwedisch - SE",'Basis-Tabelle-Samen'!AU182,
IF($C$1="Slowakisch - SK",'Basis-Tabelle-Samen'!AV182,
IF($C$1="Slowenisch - SI",'Basis-Tabelle-Samen'!AW182,
IF($C$1="Spanisch - ES",'Basis-Tabelle-Samen'!AX182,
IF($C$1="Tschechisch - CZ",'Basis-Tabelle-Samen'!AY182,
IF($C$1="Türkisch - TR",'Basis-Tabelle-Samen'!AZ182,
IF($C$1="Ungarisch - HU",'Basis-Tabelle-Samen'!BA182,
" ACHTUNG"))))))))))))))))))))))))))))</f>
        <v>Organic - Turnip - Super Melt</v>
      </c>
      <c r="D145" s="320">
        <f>'Basis-Tabelle-Samen'!F182</f>
        <v>20</v>
      </c>
      <c r="E145" s="321" t="str">
        <f>'Basis-Tabelle-Samen'!H182</f>
        <v>7 %</v>
      </c>
      <c r="F145" s="322" t="str">
        <f>IF('Basis-Tabelle-Samen'!G182="","",'Basis-Tabelle-Samen'!G182)</f>
        <v>02</v>
      </c>
      <c r="G145" s="320">
        <f>'Basis-Tabelle-Samen'!C182</f>
        <v>18713</v>
      </c>
      <c r="H145" s="323">
        <f>'Basis-Tabelle-Samen'!D182</f>
        <v>4055473187136</v>
      </c>
      <c r="I145" s="324">
        <f>'Basis-Tabelle-Samen'!E182</f>
        <v>2.0499999999999998</v>
      </c>
      <c r="J145" s="325">
        <f t="shared" si="2"/>
        <v>12</v>
      </c>
      <c r="K145" s="326">
        <f>'Basis-Tabelle-Samen'!K182</f>
        <v>78713</v>
      </c>
      <c r="L145" s="323">
        <f>'Basis-Tabelle-Samen'!L182</f>
        <v>4055473787138</v>
      </c>
      <c r="M145" s="324">
        <f>'Basis-Tabelle-Samen'!M182</f>
        <v>2.4500000000000002</v>
      </c>
      <c r="N145" s="326">
        <f>IF(K145&lt;1,"",'3'!$I$15)</f>
        <v>15</v>
      </c>
      <c r="O145" s="327">
        <f>IF(K145&lt;1,"",'3'!$J$11)</f>
        <v>90</v>
      </c>
      <c r="P145" s="326">
        <f>'Basis-Tabelle-Samen'!N182</f>
        <v>88713</v>
      </c>
      <c r="Q145" s="323">
        <f>'Basis-Tabelle-Samen'!O182</f>
        <v>4055473887135</v>
      </c>
      <c r="R145" s="328">
        <f>'Basis-Tabelle-Samen'!P182</f>
        <v>3.75</v>
      </c>
      <c r="S145" s="326">
        <f>IF(R145&lt;1,"",'3'!$M$15)</f>
        <v>18</v>
      </c>
      <c r="T145" s="327">
        <f>IF(R145&lt;1,"",'3'!$N$11)</f>
        <v>72</v>
      </c>
      <c r="U145" s="326">
        <f>'Basis-Tabelle-Samen'!Q182</f>
        <v>58713</v>
      </c>
      <c r="V145" s="323">
        <f>'Basis-Tabelle-Samen'!R182</f>
        <v>4055473587134</v>
      </c>
      <c r="W145" s="324">
        <f>'Basis-Tabelle-Samen'!S182</f>
        <v>4.95</v>
      </c>
      <c r="X145" s="326">
        <f>IF(U145&lt;1,"",'3'!$Q$15)</f>
        <v>6</v>
      </c>
      <c r="Y145" s="327">
        <f>IF(U145&lt;1,"",'3'!$R$11)</f>
        <v>24</v>
      </c>
      <c r="Z145" s="326">
        <f>'Basis-Tabelle-Samen'!T182</f>
        <v>38713</v>
      </c>
      <c r="AA145" s="323">
        <f>'Basis-Tabelle-Samen'!U182</f>
        <v>4055473387130</v>
      </c>
      <c r="AB145" s="324">
        <f>'Basis-Tabelle-Samen'!V182</f>
        <v>6.75</v>
      </c>
      <c r="AC145" s="326">
        <f>IF(Z145&lt;1,"",'3'!$U$15)</f>
        <v>6</v>
      </c>
      <c r="AD145" s="327">
        <f>IF(Z145&lt;1,"",'3'!$V$11)</f>
        <v>24</v>
      </c>
      <c r="AE145" s="326">
        <f>'Basis-Tabelle-Samen'!W182</f>
        <v>68713</v>
      </c>
      <c r="AF145" s="323">
        <f>'Basis-Tabelle-Samen'!X182</f>
        <v>4055473687131</v>
      </c>
      <c r="AG145" s="324">
        <f>'Basis-Tabelle-Samen'!Y182</f>
        <v>2.95</v>
      </c>
      <c r="AH145" s="326">
        <f>IF(AE145&lt;1,"",'3'!$Y$15)</f>
        <v>8</v>
      </c>
      <c r="AI145" s="327">
        <f>IF(AE145&lt;1,"",'3'!$Z$11)</f>
        <v>64</v>
      </c>
      <c r="AJ145" s="315"/>
      <c r="AK145" s="316" t="str">
        <f>IF(G145&lt;1,"",
IF($C$1="Bulgarisch - BG",HYPERLINK(CONCATENATE("https://www.saflax.de/0-WVK-Retail/Bilder-Pictures/SAFLAX-",'Basis-Tabelle-Samen'!C182,"-",'Basis-Tabelle-Samen'!J182,"-seed-package-front-cr-bulgarian.jpg")),
IF($C$1="Dänisch - DK",HYPERLINK(CONCATENATE("https://www.saflax.de/0-WVK-Retail/Bilder-Pictures/SAFLAX-",'Basis-Tabelle-Samen'!C182,"-",'Basis-Tabelle-Samen'!J182,"-seed-package-front-cr-danish.jpg")),
IF($C$1="Deutsch - DE",HYPERLINK(CONCATENATE("https://www.saflax.de/0-WVK-Retail/Bilder-Pictures/SAFLAX-",'Basis-Tabelle-Samen'!C182,"-",'Basis-Tabelle-Samen'!J182,"-seed-package-front-cr-german.jpg")),
IF($C$1="Englisch - UK",HYPERLINK(CONCATENATE("https://www.saflax.de/0-WVK-Retail/Bilder-Pictures/SAFLAX-",'Basis-Tabelle-Samen'!C182,"-",'Basis-Tabelle-Samen'!J182,"-seed-package-front-cr-english.jpg")),
IF($C$1="Estnisch - EE",HYPERLINK(CONCATENATE("https://www.saflax.de/0-WVK-Retail/Bilder-Pictures/SAFLAX-",'Basis-Tabelle-Samen'!C182,"-",'Basis-Tabelle-Samen'!J182,"-seed-package-front-cr-estonian.jpg")),
IF($C$1="Finnisch - FI",HYPERLINK(CONCATENATE("https://www.saflax.de/0-WVK-Retail/Bilder-Pictures/SAFLAX-",'Basis-Tabelle-Samen'!C182,"-",'Basis-Tabelle-Samen'!J182,"-seed-package-front-cr-finnish.jpg")),
IF($C$1="Französisch - FR",HYPERLINK(CONCATENATE("https://www.saflax.de/0-WVK-Retail/Bilder-Pictures/SAFLAX-",'Basis-Tabelle-Samen'!C182,"-",'Basis-Tabelle-Samen'!J182,"-seed-package-front-cr-french.jpg")),
IF($C$1="Griechisch - GR",HYPERLINK(CONCATENATE("https://www.saflax.de/0-WVK-Retail/Bilder-Pictures/SAFLAX-",'Basis-Tabelle-Samen'!C182,"-",'Basis-Tabelle-Samen'!J182,"-seed-package-front-cr-greek.jpg")),
IF($C$1="Irisch - IE",HYPERLINK(CONCATENATE("https://www.saflax.de/0-WVK-Retail/Bilder-Pictures/SAFLAX-",'Basis-Tabelle-Samen'!C182,"-",'Basis-Tabelle-Samen'!J182,"-seed-package-front-cr-irish.jpg")),
IF($C$1="Isländisch - IS",HYPERLINK(CONCATENATE("https://www.saflax.de/0-WVK-Retail/Bilder-Pictures/SAFLAX-",'Basis-Tabelle-Samen'!C182,"-",'Basis-Tabelle-Samen'!J182,"-seed-package-front-cr-icelandic.jpg")),
IF($C$1="Italienisch - IT",HYPERLINK(CONCATENATE("https://www.saflax.de/0-WVK-Retail/Bilder-Pictures/SAFLAX-",'Basis-Tabelle-Samen'!C182,"-",'Basis-Tabelle-Samen'!J182,"-seed-package-front-cr-italian.jpg")),
IF($C$1="Japanisch - JP",HYPERLINK(CONCATENATE("https://www.saflax.de/0-WVK-Retail/Bilder-Pictures/SAFLAX-",'Basis-Tabelle-Samen'!C182,"-",'Basis-Tabelle-Samen'!J182,"-seed-package-front-cr-japanese.jpg")),
IF($C$1="Kroatisch - HR",HYPERLINK(CONCATENATE("https://www.saflax.de/0-WVK-Retail/Bilder-Pictures/SAFLAX-",'Basis-Tabelle-Samen'!C182,"-",'Basis-Tabelle-Samen'!J182,"-seed-package-front-cr-croatian.jpg")),
IF($C$1="Lettisch - LV",HYPERLINK(CONCATENATE("https://www.saflax.de/0-WVK-Retail/Bilder-Pictures/SAFLAX-",'Basis-Tabelle-Samen'!C182,"-",'Basis-Tabelle-Samen'!J182,"-seed-package-front-cr-latvian.jpg")),
IF($C$1="Litauisch - LT",HYPERLINK(CONCATENATE("https://www.saflax.de/0-WVK-Retail/Bilder-Pictures/SAFLAX-",'Basis-Tabelle-Samen'!C182,"-",'Basis-Tabelle-Samen'!J182,"-seed-package-front-cr-lithuanian.jpg")),
IF($C$1="Maltesisch - MT",HYPERLINK(CONCATENATE("https://www.saflax.de/0-WVK-Retail/Bilder-Pictures/SAFLAX-",'Basis-Tabelle-Samen'!C182,"-",'Basis-Tabelle-Samen'!J182,"-seed-package-front-cr-maltese.jpg")),
IF($C$1="Niederländisch - NL",HYPERLINK(CONCATENATE("https://www.saflax.de/0-WVK-Retail/Bilder-Pictures/SAFLAX-",'Basis-Tabelle-Samen'!C182,"-",'Basis-Tabelle-Samen'!J182,"-seed-package-front-cr-dutch.jpg")),
IF($C$1="Norwegisch - NO",HYPERLINK(CONCATENATE("https://www.saflax.de/0-WVK-Retail/Bilder-Pictures/SAFLAX-",'Basis-Tabelle-Samen'!C182,"-",'Basis-Tabelle-Samen'!J182,"-seed-package-front-cr-nowegian.jpg")),
IF($C$1="Polnisch - PL",HYPERLINK(CONCATENATE("https://www.saflax.de/0-WVK-Retail/Bilder-Pictures/SAFLAX-",'Basis-Tabelle-Samen'!C182,"-",'Basis-Tabelle-Samen'!J182,"-seed-package-front-cr-polish.jpg")),
IF($C$1="Portugiesisch - PT",HYPERLINK(CONCATENATE("https://www.saflax.de/0-WVK-Retail/Bilder-Pictures/SAFLAX-",'Basis-Tabelle-Samen'!C182,"-",'Basis-Tabelle-Samen'!J182,"-seed-package-front-cr-portuguese.jpg")),
IF($C$1="Rumänisch - RO",HYPERLINK(CONCATENATE("https://www.saflax.de/0-WVK-Retail/Bilder-Pictures/SAFLAX-",'Basis-Tabelle-Samen'!C182,"-",'Basis-Tabelle-Samen'!J182,"-seed-package-front-cr-romanian.jpg")),
IF($C$1="Schwedisch - SE",HYPERLINK(CONCATENATE("https://www.saflax.de/0-WVK-Retail/Bilder-Pictures/SAFLAX-",'Basis-Tabelle-Samen'!C182,"-",'Basis-Tabelle-Samen'!J182,"-seed-package-front-cr-swedish.jpg")),
IF($C$1="Slowakisch - SK",HYPERLINK(CONCATENATE("https://www.saflax.de/0-WVK-Retail/Bilder-Pictures/SAFLAX-",'Basis-Tabelle-Samen'!C182,"-",'Basis-Tabelle-Samen'!J182,"-seed-package-front-cr-slovak.jpg")),
IF($C$1="Slowenisch - SI",HYPERLINK(CONCATENATE("https://www.saflax.de/0-WVK-Retail/Bilder-Pictures/SAFLAX-",'Basis-Tabelle-Samen'!C182,"-",'Basis-Tabelle-Samen'!J182,"-seed-package-front-cr-slovenian.jpg")),
IF($C$1="Spanisch - ES",HYPERLINK(CONCATENATE("https://www.saflax.de/0-WVK-Retail/Bilder-Pictures/SAFLAX-",'Basis-Tabelle-Samen'!C182,"-",'Basis-Tabelle-Samen'!J182,"-seed-package-front-cr-spanish.jpg")),
IF($C$1="Tschechisch - CZ",HYPERLINK(CONCATENATE("https://www.saflax.de/0-WVK-Retail/Bilder-Pictures/SAFLAX-",'Basis-Tabelle-Samen'!C182,"-",'Basis-Tabelle-Samen'!J182,"-seed-package-front-cr-czech.jpg")),
IF($C$1="Türkisch - TR",HYPERLINK(CONCATENATE("https://www.saflax.de/0-WVK-Retail/Bilder-Pictures/SAFLAX-",'Basis-Tabelle-Samen'!C182,"-",'Basis-Tabelle-Samen'!J182,"-seed-package-front-cr-turkish.jpg")),
IF($C$1="Ungarisch - HU",HYPERLINK(CONCATENATE("https://www.saflax.de/0-WVK-Retail/Bilder-Pictures/SAFLAX-",'Basis-Tabelle-Samen'!C182,"-",'Basis-Tabelle-Samen'!J182,"-seed-package-front-cr-hungarian.jpg")),
" ACHTUNG")))))))))))))))))))))))))))))</f>
        <v>https://www.saflax.de/0-WVK-Retail/Bilder-Pictures/SAFLAX-18713-brassica-oleracea-seed-package-front-cr-english.jpg</v>
      </c>
      <c r="AL145" s="330" t="str">
        <f>IF(G145&lt;1,"",
IF($C$1="Bulgarisch - BG",HYPERLINK(CONCATENATE("https://www.saflax.de/0-WVK-Retail/Bilder-Pictures/SAFLAX-",'Basis-Tabelle-Samen'!C182,"-",'Basis-Tabelle-Samen'!J182,"-seed-package-back-cr-bulgarian.jpg")),
IF($C$1="Dänisch - DK",HYPERLINK(CONCATENATE("https://www.saflax.de/0-WVK-Retail/Bilder-Pictures/SAFLAX-",'Basis-Tabelle-Samen'!C182,"-",'Basis-Tabelle-Samen'!J182,"-seed-package-back-cr-danish.jpg")),
IF($C$1="Deutsch - DE",HYPERLINK(CONCATENATE("https://www.saflax.de/0-WVK-Retail/Bilder-Pictures/SAFLAX-",'Basis-Tabelle-Samen'!C182,"-",'Basis-Tabelle-Samen'!J182,"-seed-package-back-cr-german.jpg")),
IF($C$1="Englisch - UK",HYPERLINK(CONCATENATE("https://www.saflax.de/0-WVK-Retail/Bilder-Pictures/SAFLAX-",'Basis-Tabelle-Samen'!C182,"-",'Basis-Tabelle-Samen'!J182,"-seed-package-back-cr-english.jpg")),
IF($C$1="Estnisch - EE",HYPERLINK(CONCATENATE("https://www.saflax.de/0-WVK-Retail/Bilder-Pictures/SAFLAX-",'Basis-Tabelle-Samen'!C182,"-",'Basis-Tabelle-Samen'!J182,"-seed-package-back-cr-estonian.jpg")),
IF($C$1="Finnisch - FI",HYPERLINK(CONCATENATE("https://www.saflax.de/0-WVK-Retail/Bilder-Pictures/SAFLAX-",'Basis-Tabelle-Samen'!C182,"-",'Basis-Tabelle-Samen'!J182,"-seed-package-back-cr-finnish.jpg")),
IF($C$1="Französisch - FR",HYPERLINK(CONCATENATE("https://www.saflax.de/0-WVK-Retail/Bilder-Pictures/SAFLAX-",'Basis-Tabelle-Samen'!C182,"-",'Basis-Tabelle-Samen'!J182,"-seed-package-back-cr-french.jpg")),
IF($C$1="Griechisch - GR",HYPERLINK(CONCATENATE("https://www.saflax.de/0-WVK-Retail/Bilder-Pictures/SAFLAX-",'Basis-Tabelle-Samen'!C182,"-",'Basis-Tabelle-Samen'!J182,"-seed-package-back-cr-greek.jpg")),
IF($C$1="Irisch - IE",HYPERLINK(CONCATENATE("https://www.saflax.de/0-WVK-Retail/Bilder-Pictures/SAFLAX-",'Basis-Tabelle-Samen'!C182,"-",'Basis-Tabelle-Samen'!J182,"-seed-package-back-cr-irish.jpg")),
IF($C$1="Isländisch - IS",HYPERLINK(CONCATENATE("https://www.saflax.de/0-WVK-Retail/Bilder-Pictures/SAFLAX-",'Basis-Tabelle-Samen'!C182,"-",'Basis-Tabelle-Samen'!J182,"-seed-package-back-cr-icelandic.jpg")),
IF($C$1="Italienisch - IT",HYPERLINK(CONCATENATE("https://www.saflax.de/0-WVK-Retail/Bilder-Pictures/SAFLAX-",'Basis-Tabelle-Samen'!C182,"-",'Basis-Tabelle-Samen'!J182,"-seed-package-back-cr-italian.jpg")),
IF($C$1="Japanisch - JP",HYPERLINK(CONCATENATE("https://www.saflax.de/0-WVK-Retail/Bilder-Pictures/SAFLAX-",'Basis-Tabelle-Samen'!C182,"-",'Basis-Tabelle-Samen'!J182,"-seed-package-back-cr-japanese.jpg")),
IF($C$1="Kroatisch - HR",HYPERLINK(CONCATENATE("https://www.saflax.de/0-WVK-Retail/Bilder-Pictures/SAFLAX-",'Basis-Tabelle-Samen'!C182,"-",'Basis-Tabelle-Samen'!J182,"-seed-package-back-cr-croatian.jpg")),
IF($C$1="Lettisch - LV",HYPERLINK(CONCATENATE("https://www.saflax.de/0-WVK-Retail/Bilder-Pictures/SAFLAX-",'Basis-Tabelle-Samen'!C182,"-",'Basis-Tabelle-Samen'!J182,"-seed-package-back-cr-latvian.jpg")),
IF($C$1="Litauisch - LT",HYPERLINK(CONCATENATE("https://www.saflax.de/0-WVK-Retail/Bilder-Pictures/SAFLAX-",'Basis-Tabelle-Samen'!C182,"-",'Basis-Tabelle-Samen'!J182,"-seed-package-back-cr-lithuanian.jpg")),
IF($C$1="Maltesisch - MT",HYPERLINK(CONCATENATE("https://www.saflax.de/0-WVK-Retail/Bilder-Pictures/SAFLAX-",'Basis-Tabelle-Samen'!C182,"-",'Basis-Tabelle-Samen'!J182,"-seed-package-back-cr-maltese.jpg")),
IF($C$1="Niederländisch - NL",HYPERLINK(CONCATENATE("https://www.saflax.de/0-WVK-Retail/Bilder-Pictures/SAFLAX-",'Basis-Tabelle-Samen'!C182,"-",'Basis-Tabelle-Samen'!J182,"-seed-package-back-cr-dutch.jpg")),
IF($C$1="Norwegisch - NO",HYPERLINK(CONCATENATE("https://www.saflax.de/0-WVK-Retail/Bilder-Pictures/SAFLAX-",'Basis-Tabelle-Samen'!C182,"-",'Basis-Tabelle-Samen'!J182,"-seed-package-back-cr-nowegian.jpg")),
IF($C$1="Polnisch - PL",HYPERLINK(CONCATENATE("https://www.saflax.de/0-WVK-Retail/Bilder-Pictures/SAFLAX-",'Basis-Tabelle-Samen'!C182,"-",'Basis-Tabelle-Samen'!J182,"-seed-package-back-cr-polish.jpg")),
IF($C$1="Portugiesisch - PT",HYPERLINK(CONCATENATE("https://www.saflax.de/0-WVK-Retail/Bilder-Pictures/SAFLAX-",'Basis-Tabelle-Samen'!C182,"-",'Basis-Tabelle-Samen'!J182,"-seed-package-back-cr-portuguese.jpg")),
IF($C$1="Rumänisch - RO",HYPERLINK(CONCATENATE("https://www.saflax.de/0-WVK-Retail/Bilder-Pictures/SAFLAX-",'Basis-Tabelle-Samen'!C182,"-",'Basis-Tabelle-Samen'!J182,"-seed-package-back-cr-romanian.jpg")),
IF($C$1="Schwedisch - SE",HYPERLINK(CONCATENATE("https://www.saflax.de/0-WVK-Retail/Bilder-Pictures/SAFLAX-",'Basis-Tabelle-Samen'!C182,"-",'Basis-Tabelle-Samen'!J182,"-seed-package-back-cr-swedish.jpg")),
IF($C$1="Slowakisch - SK",HYPERLINK(CONCATENATE("https://www.saflax.de/0-WVK-Retail/Bilder-Pictures/SAFLAX-",'Basis-Tabelle-Samen'!C182,"-",'Basis-Tabelle-Samen'!J182,"-seed-package-back-cr-slovak.jpg")),
IF($C$1="Slowenisch - SI",HYPERLINK(CONCATENATE("https://www.saflax.de/0-WVK-Retail/Bilder-Pictures/SAFLAX-",'Basis-Tabelle-Samen'!C182,"-",'Basis-Tabelle-Samen'!J182,"-seed-package-back-cr-slovenian.jpg")),
IF($C$1="Spanisch - ES",HYPERLINK(CONCATENATE("https://www.saflax.de/0-WVK-Retail/Bilder-Pictures/SAFLAX-",'Basis-Tabelle-Samen'!C182,"-",'Basis-Tabelle-Samen'!J182,"-seed-package-back-cr-spanish.jpg")),
IF($C$1="Tschechisch - CZ",HYPERLINK(CONCATENATE("https://www.saflax.de/0-WVK-Retail/Bilder-Pictures/SAFLAX-",'Basis-Tabelle-Samen'!C182,"-",'Basis-Tabelle-Samen'!J182,"-seed-package-back-cr-czech.jpg")),
IF($C$1="Türkisch - TR",HYPERLINK(CONCATENATE("https://www.saflax.de/0-WVK-Retail/Bilder-Pictures/SAFLAX-",'Basis-Tabelle-Samen'!C182,"-",'Basis-Tabelle-Samen'!J182,"-seed-package-back-cr-turkish.jpg")),
IF($C$1="Ungarisch - HU",HYPERLINK(CONCATENATE("https://www.saflax.de/0-WVK-Retail/Bilder-Pictures/SAFLAX-",'Basis-Tabelle-Samen'!C182,"-",'Basis-Tabelle-Samen'!J182,"-seed-package-back-cr-hungarian.jpg")),
" ACHTUNG")))))))))))))))))))))))))))))</f>
        <v>https://www.saflax.de/0-WVK-Retail/Bilder-Pictures/SAFLAX-18713-brassica-oleracea-seed-package-back-cr-english.jpg</v>
      </c>
      <c r="AM145" s="330" t="str">
        <f>IF(H145&lt;1,"",
IF($C$1="Bulgarisch - BG",HYPERLINK(CONCATENATE("https://www.saflax.de/0-WVK-Retail/Bilder-Pictures/SAFLAX-",'Basis-Tabelle-Samen'!K182,"-",'Basis-Tabelle-Samen'!J182,"-garden-to-go-mini-bulgarian.jpg")),
IF($C$1="Dänisch - DK",HYPERLINK(CONCATENATE("https://www.saflax.de/0-WVK-Retail/Bilder-Pictures/SAFLAX-",'Basis-Tabelle-Samen'!K182,"-",'Basis-Tabelle-Samen'!J182,"-garden-to-go-mini-danish.jpg")),
IF($C$1="Deutsch - DE",HYPERLINK(CONCATENATE("https://www.saflax.de/0-WVK-Retail/Bilder-Pictures/SAFLAX-",'Basis-Tabelle-Samen'!K182,"-",'Basis-Tabelle-Samen'!J182,"-garden-to-go-mini-german.jpg")),
IF($C$1="Englisch - UK",HYPERLINK(CONCATENATE("https://www.saflax.de/0-WVK-Retail/Bilder-Pictures/SAFLAX-",'Basis-Tabelle-Samen'!K182,"-",'Basis-Tabelle-Samen'!J182,"-garden-to-go-mini-english.jpg")),
IF($C$1="Estnisch - EE",HYPERLINK(CONCATENATE("https://www.saflax.de/0-WVK-Retail/Bilder-Pictures/SAFLAX-",'Basis-Tabelle-Samen'!K182,"-",'Basis-Tabelle-Samen'!J182,"-garden-to-go-mini-estonian.jpg")),
IF($C$1="Finnisch - FI",HYPERLINK(CONCATENATE("https://www.saflax.de/0-WVK-Retail/Bilder-Pictures/SAFLAX-",'Basis-Tabelle-Samen'!K182,"-",'Basis-Tabelle-Samen'!J182,"-garden-to-go-mini-finnish.jpg")),
IF($C$1="Französisch - FR",HYPERLINK(CONCATENATE("https://www.saflax.de/0-WVK-Retail/Bilder-Pictures/SAFLAX-",'Basis-Tabelle-Samen'!K182,"-",'Basis-Tabelle-Samen'!J182,"-garden-to-go-mini-french.jpg")),
IF($C$1="Griechisch - GR",HYPERLINK(CONCATENATE("https://www.saflax.de/0-WVK-Retail/Bilder-Pictures/SAFLAX-",'Basis-Tabelle-Samen'!K182,"-",'Basis-Tabelle-Samen'!J182,"-garden-to-go-mini-greek.jpg")),
IF($C$1="Irisch - IE",HYPERLINK(CONCATENATE("https://www.saflax.de/0-WVK-Retail/Bilder-Pictures/SAFLAX-",'Basis-Tabelle-Samen'!K182,"-",'Basis-Tabelle-Samen'!J182,"-garden-to-go-mini-irish.jpg")),
IF($C$1="Isländisch - IS",HYPERLINK(CONCATENATE("https://www.saflax.de/0-WVK-Retail/Bilder-Pictures/SAFLAX-",'Basis-Tabelle-Samen'!K182,"-",'Basis-Tabelle-Samen'!J182,"-garden-to-go-mini-icelandic.jpg")),
IF($C$1="Italienisch - IT",HYPERLINK(CONCATENATE("https://www.saflax.de/0-WVK-Retail/Bilder-Pictures/SAFLAX-",'Basis-Tabelle-Samen'!K182,"-",'Basis-Tabelle-Samen'!J182,"-garden-to-go-mini-italian.jpg")),
IF($C$1="Japanisch - JP",HYPERLINK(CONCATENATE("https://www.saflax.de/0-WVK-Retail/Bilder-Pictures/SAFLAX-",'Basis-Tabelle-Samen'!K182,"-",'Basis-Tabelle-Samen'!J182,"-garden-to-go-mini-japanese.jpg")),
IF($C$1="Kroatisch - HR",HYPERLINK(CONCATENATE("https://www.saflax.de/0-WVK-Retail/Bilder-Pictures/SAFLAX-",'Basis-Tabelle-Samen'!K182,"-",'Basis-Tabelle-Samen'!J182,"-garden-to-go-mini-croatian.jpg")),
IF($C$1="Lettisch - LV",HYPERLINK(CONCATENATE("https://www.saflax.de/0-WVK-Retail/Bilder-Pictures/SAFLAX-",'Basis-Tabelle-Samen'!K182,"-",'Basis-Tabelle-Samen'!J182,"-garden-to-go-mini-latvian.jpg")),
IF($C$1="Litauisch - LT",HYPERLINK(CONCATENATE("https://www.saflax.de/0-WVK-Retail/Bilder-Pictures/SAFLAX-",'Basis-Tabelle-Samen'!K182,"-",'Basis-Tabelle-Samen'!J182,"-garden-to-go-mini-lithuanian.jpg")),
IF($C$1="Maltesisch - MT",HYPERLINK(CONCATENATE("https://www.saflax.de/0-WVK-Retail/Bilder-Pictures/SAFLAX-",'Basis-Tabelle-Samen'!K182,"-",'Basis-Tabelle-Samen'!J182,"-garden-to-go-mini-maltese.jpg")),
IF($C$1="Niederländisch - NL",HYPERLINK(CONCATENATE("https://www.saflax.de/0-WVK-Retail/Bilder-Pictures/SAFLAX-",'Basis-Tabelle-Samen'!K182,"-",'Basis-Tabelle-Samen'!J182,"-garden-to-go-mini-dutch.jpg")),
IF($C$1="Norwegisch - NO",HYPERLINK(CONCATENATE("https://www.saflax.de/0-WVK-Retail/Bilder-Pictures/SAFLAX-",'Basis-Tabelle-Samen'!K182,"-",'Basis-Tabelle-Samen'!J182,"-garden-to-go-mini-nowegian.jpg")),
IF($C$1="Polnisch - PL",HYPERLINK(CONCATENATE("https://www.saflax.de/0-WVK-Retail/Bilder-Pictures/SAFLAX-",'Basis-Tabelle-Samen'!K182,"-",'Basis-Tabelle-Samen'!J182,"-garden-to-go-mini-polish.jpg")),
IF($C$1="Portugiesisch - PT",HYPERLINK(CONCATENATE("https://www.saflax.de/0-WVK-Retail/Bilder-Pictures/SAFLAX-",'Basis-Tabelle-Samen'!K182,"-",'Basis-Tabelle-Samen'!J182,"-garden-to-go-mini-portuguese.jpg")),
IF($C$1="Rumänisch - RO",HYPERLINK(CONCATENATE("https://www.saflax.de/0-WVK-Retail/Bilder-Pictures/SAFLAX-",'Basis-Tabelle-Samen'!K182,"-",'Basis-Tabelle-Samen'!J182,"-garden-to-go-mini-romanian.jpg")),
IF($C$1="Schwedisch - SE",HYPERLINK(CONCATENATE("https://www.saflax.de/0-WVK-Retail/Bilder-Pictures/SAFLAX-",'Basis-Tabelle-Samen'!K182,"-",'Basis-Tabelle-Samen'!J182,"-garden-to-go-mini-swedish.jpg")),
IF($C$1="Slowakisch - SK",HYPERLINK(CONCATENATE("https://www.saflax.de/0-WVK-Retail/Bilder-Pictures/SAFLAX-",'Basis-Tabelle-Samen'!K182,"-",'Basis-Tabelle-Samen'!J182,"-garden-to-go-mini-slovak.jpg")),
IF($C$1="Slowenisch - SI",HYPERLINK(CONCATENATE("https://www.saflax.de/0-WVK-Retail/Bilder-Pictures/SAFLAX-",'Basis-Tabelle-Samen'!K182,"-",'Basis-Tabelle-Samen'!J182,"-garden-to-go-mini-slovenian.jpg")),
IF($C$1="Spanisch - ES",HYPERLINK(CONCATENATE("https://www.saflax.de/0-WVK-Retail/Bilder-Pictures/SAFLAX-",'Basis-Tabelle-Samen'!K182,"-",'Basis-Tabelle-Samen'!J182,"-garden-to-go-mini-spanish.jpg")),
IF($C$1="Tschechisch - CZ",HYPERLINK(CONCATENATE("https://www.saflax.de/0-WVK-Retail/Bilder-Pictures/SAFLAX-",'Basis-Tabelle-Samen'!K182,"-",'Basis-Tabelle-Samen'!J182,"-garden-to-go-mini-czech.jpg")),
IF($C$1="Türkisch - TR",HYPERLINK(CONCATENATE("https://www.saflax.de/0-WVK-Retail/Bilder-Pictures/SAFLAX-",'Basis-Tabelle-Samen'!K182,"-",'Basis-Tabelle-Samen'!J182,"-garden-to-go-mini-turkish.jpg")),
IF($C$1="Ungarisch - HU",HYPERLINK(CONCATENATE("https://www.saflax.de/0-WVK-Retail/Bilder-Pictures/SAFLAX-",'Basis-Tabelle-Samen'!K182,"-",'Basis-Tabelle-Samen'!J182,"-garden-to-go-mini-hungarian.jpg")),
" ACHTUNG")))))))))))))))))))))))))))))</f>
        <v>https://www.saflax.de/0-WVK-Retail/Bilder-Pictures/SAFLAX-78713-brassica-oleracea-garden-to-go-mini-english.jpg</v>
      </c>
      <c r="AN145" s="330" t="str">
        <f>IF(I145&lt;1,"",
IF($C$1="Bulgarisch - BG",HYPERLINK(CONCATENATE("https://www.saflax.de/0-WVK-Retail/Bilder-Pictures/SAFLAX-",'Basis-Tabelle-Samen'!N182,"-",'Basis-Tabelle-Samen'!J182,"-garden-to-go-lite-bulgarian.jpg")),
IF($C$1="Dänisch - DK",HYPERLINK(CONCATENATE("https://www.saflax.de/0-WVK-Retail/Bilder-Pictures/SAFLAX-",'Basis-Tabelle-Samen'!N182,"-",'Basis-Tabelle-Samen'!J182,"-garden-to-go-lite-danish.jpg")),
IF($C$1="Deutsch - DE",HYPERLINK(CONCATENATE("https://www.saflax.de/0-WVK-Retail/Bilder-Pictures/SAFLAX-",'Basis-Tabelle-Samen'!N182,"-",'Basis-Tabelle-Samen'!J182,"-garden-to-go-lite-german.jpg")),
IF($C$1="Englisch - UK",HYPERLINK(CONCATENATE("https://www.saflax.de/0-WVK-Retail/Bilder-Pictures/SAFLAX-",'Basis-Tabelle-Samen'!N182,"-",'Basis-Tabelle-Samen'!J182,"-garden-to-go-lite-english.jpg")),
IF($C$1="Estnisch - EE",HYPERLINK(CONCATENATE("https://www.saflax.de/0-WVK-Retail/Bilder-Pictures/SAFLAX-",'Basis-Tabelle-Samen'!N182,"-",'Basis-Tabelle-Samen'!J182,"-garden-to-go-lite-estonian.jpg")),
IF($C$1="Finnisch - FI",HYPERLINK(CONCATENATE("https://www.saflax.de/0-WVK-Retail/Bilder-Pictures/SAFLAX-",'Basis-Tabelle-Samen'!N182,"-",'Basis-Tabelle-Samen'!J182,"-garden-to-go-lite-finnish.jpg")),
IF($C$1="Französisch - FR",HYPERLINK(CONCATENATE("https://www.saflax.de/0-WVK-Retail/Bilder-Pictures/SAFLAX-",'Basis-Tabelle-Samen'!N182,"-",'Basis-Tabelle-Samen'!J182,"-garden-to-go-lite-french.jpg")),
IF($C$1="Griechisch - GR",HYPERLINK(CONCATENATE("https://www.saflax.de/0-WVK-Retail/Bilder-Pictures/SAFLAX-",'Basis-Tabelle-Samen'!N182,"-",'Basis-Tabelle-Samen'!J182,"-garden-to-go-lite-greek.jpg")),
IF($C$1="Irisch - IE",HYPERLINK(CONCATENATE("https://www.saflax.de/0-WVK-Retail/Bilder-Pictures/SAFLAX-",'Basis-Tabelle-Samen'!N182,"-",'Basis-Tabelle-Samen'!J182,"-garden-to-go-lite-irish.jpg")),
IF($C$1="Isländisch - IS",HYPERLINK(CONCATENATE("https://www.saflax.de/0-WVK-Retail/Bilder-Pictures/SAFLAX-",'Basis-Tabelle-Samen'!N182,"-",'Basis-Tabelle-Samen'!J182,"-garden-to-go-lite-icelandic.jpg")),
IF($C$1="Italienisch - IT",HYPERLINK(CONCATENATE("https://www.saflax.de/0-WVK-Retail/Bilder-Pictures/SAFLAX-",'Basis-Tabelle-Samen'!N182,"-",'Basis-Tabelle-Samen'!J182,"-garden-to-go-lite-italian.jpg")),
IF($C$1="Japanisch - JP",HYPERLINK(CONCATENATE("https://www.saflax.de/0-WVK-Retail/Bilder-Pictures/SAFLAX-",'Basis-Tabelle-Samen'!N182,"-",'Basis-Tabelle-Samen'!J182,"-garden-to-go-lite-japanese.jpg")),
IF($C$1="Kroatisch - HR",HYPERLINK(CONCATENATE("https://www.saflax.de/0-WVK-Retail/Bilder-Pictures/SAFLAX-",'Basis-Tabelle-Samen'!N182,"-",'Basis-Tabelle-Samen'!J182,"-garden-to-go-lite-croatian.jpg")),
IF($C$1="Lettisch - LV",HYPERLINK(CONCATENATE("https://www.saflax.de/0-WVK-Retail/Bilder-Pictures/SAFLAX-",'Basis-Tabelle-Samen'!N182,"-",'Basis-Tabelle-Samen'!J182,"-garden-to-go-lite-latvian.jpg")),
IF($C$1="Litauisch - LT",HYPERLINK(CONCATENATE("https://www.saflax.de/0-WVK-Retail/Bilder-Pictures/SAFLAX-",'Basis-Tabelle-Samen'!N182,"-",'Basis-Tabelle-Samen'!J182,"-garden-to-go-lite-lithuanian.jpg")),
IF($C$1="Maltesisch - MT",HYPERLINK(CONCATENATE("https://www.saflax.de/0-WVK-Retail/Bilder-Pictures/SAFLAX-",'Basis-Tabelle-Samen'!N182,"-",'Basis-Tabelle-Samen'!J182,"-garden-to-go-lite-maltese.jpg")),
IF($C$1="Niederländisch - NL",HYPERLINK(CONCATENATE("https://www.saflax.de/0-WVK-Retail/Bilder-Pictures/SAFLAX-",'Basis-Tabelle-Samen'!N182,"-",'Basis-Tabelle-Samen'!J182,"-garden-to-go-lite-dutch.jpg")),
IF($C$1="Norwegisch - NO",HYPERLINK(CONCATENATE("https://www.saflax.de/0-WVK-Retail/Bilder-Pictures/SAFLAX-",'Basis-Tabelle-Samen'!N182,"-",'Basis-Tabelle-Samen'!J182,"-garden-to-go-lite-nowegian.jpg")),
IF($C$1="Polnisch - PL",HYPERLINK(CONCATENATE("https://www.saflax.de/0-WVK-Retail/Bilder-Pictures/SAFLAX-",'Basis-Tabelle-Samen'!N182,"-",'Basis-Tabelle-Samen'!J182,"-garden-to-go-lite-polish.jpg")),
IF($C$1="Portugiesisch - PT",HYPERLINK(CONCATENATE("https://www.saflax.de/0-WVK-Retail/Bilder-Pictures/SAFLAX-",'Basis-Tabelle-Samen'!N182,"-",'Basis-Tabelle-Samen'!J182,"-garden-to-go-lite-portuguese.jpg")),
IF($C$1="Rumänisch - RO",HYPERLINK(CONCATENATE("https://www.saflax.de/0-WVK-Retail/Bilder-Pictures/SAFLAX-",'Basis-Tabelle-Samen'!N182,"-",'Basis-Tabelle-Samen'!J182,"-garden-to-go-lite-romanian.jpg")),
IF($C$1="Schwedisch - SE",HYPERLINK(CONCATENATE("https://www.saflax.de/0-WVK-Retail/Bilder-Pictures/SAFLAX-",'Basis-Tabelle-Samen'!N182,"-",'Basis-Tabelle-Samen'!J182,"-garden-to-go-lite-swedish.jpg")),
IF($C$1="Slowakisch - SK",HYPERLINK(CONCATENATE("https://www.saflax.de/0-WVK-Retail/Bilder-Pictures/SAFLAX-",'Basis-Tabelle-Samen'!N182,"-",'Basis-Tabelle-Samen'!J182,"-garden-to-go-lite-slovak.jpg")),
IF($C$1="Slowenisch - SI",HYPERLINK(CONCATENATE("https://www.saflax.de/0-WVK-Retail/Bilder-Pictures/SAFLAX-",'Basis-Tabelle-Samen'!N182,"-",'Basis-Tabelle-Samen'!J182,"-garden-to-go-lite-slovenian.jpg")),
IF($C$1="Spanisch - ES",HYPERLINK(CONCATENATE("https://www.saflax.de/0-WVK-Retail/Bilder-Pictures/SAFLAX-",'Basis-Tabelle-Samen'!N182,"-",'Basis-Tabelle-Samen'!J182,"-garden-to-go-lite-spanish.jpg")),
IF($C$1="Tschechisch - CZ",HYPERLINK(CONCATENATE("https://www.saflax.de/0-WVK-Retail/Bilder-Pictures/SAFLAX-",'Basis-Tabelle-Samen'!N182,"-",'Basis-Tabelle-Samen'!J182,"-garden-to-go-lite-czech.jpg")),
IF($C$1="Türkisch - TR",HYPERLINK(CONCATENATE("https://www.saflax.de/0-WVK-Retail/Bilder-Pictures/SAFLAX-",'Basis-Tabelle-Samen'!N182,"-",'Basis-Tabelle-Samen'!J182,"-garden-to-go-lite-turkish.jpg")),
IF($C$1="Ungarisch - HU",HYPERLINK(CONCATENATE("https://www.saflax.de/0-WVK-Retail/Bilder-Pictures/SAFLAX-",'Basis-Tabelle-Samen'!N182,"-",'Basis-Tabelle-Samen'!J182,"-garden-to-go-lite-hungarian.jpg")),
" ACHTUNG")))))))))))))))))))))))))))))</f>
        <v>https://www.saflax.de/0-WVK-Retail/Bilder-Pictures/SAFLAX-88713-brassica-oleracea-garden-to-go-lite-english.jpg</v>
      </c>
      <c r="AO145" s="330" t="str">
        <f>IF(J145&lt;1,"",
IF($C$1="Bulgarisch - BG",HYPERLINK(CONCATENATE("https://www.saflax.de/0-WVK-Retail/Bilder-Pictures/SAFLAX-",'Basis-Tabelle-Samen'!Q182,"-",'Basis-Tabelle-Samen'!J182,"-garden-to-go-bulgarian.jpg")),
IF($C$1="Dänisch - DK",HYPERLINK(CONCATENATE("https://www.saflax.de/0-WVK-Retail/Bilder-Pictures/SAFLAX-",'Basis-Tabelle-Samen'!Q182,"-",'Basis-Tabelle-Samen'!J182,"-garden-to-go-danish.jpg")),
IF($C$1="Deutsch - DE",HYPERLINK(CONCATENATE("https://www.saflax.de/0-WVK-Retail/Bilder-Pictures/SAFLAX-",'Basis-Tabelle-Samen'!Q182,"-",'Basis-Tabelle-Samen'!J182,"-garden-to-go-german.jpg")),
IF($C$1="Englisch - UK",HYPERLINK(CONCATENATE("https://www.saflax.de/0-WVK-Retail/Bilder-Pictures/SAFLAX-",'Basis-Tabelle-Samen'!Q182,"-",'Basis-Tabelle-Samen'!J182,"-garden-to-go-english.jpg")),
IF($C$1="Estnisch - EE",HYPERLINK(CONCATENATE("https://www.saflax.de/0-WVK-Retail/Bilder-Pictures/SAFLAX-",'Basis-Tabelle-Samen'!Q182,"-",'Basis-Tabelle-Samen'!J182,"-garden-to-go-estonian.jpg")),
IF($C$1="Finnisch - FI",HYPERLINK(CONCATENATE("https://www.saflax.de/0-WVK-Retail/Bilder-Pictures/SAFLAX-",'Basis-Tabelle-Samen'!Q182,"-",'Basis-Tabelle-Samen'!J182,"-garden-to-go-finnish.jpg")),
IF($C$1="Französisch - FR",HYPERLINK(CONCATENATE("https://www.saflax.de/0-WVK-Retail/Bilder-Pictures/SAFLAX-",'Basis-Tabelle-Samen'!Q182,"-",'Basis-Tabelle-Samen'!J182,"-garden-to-go-french.jpg")),
IF($C$1="Griechisch - GR",HYPERLINK(CONCATENATE("https://www.saflax.de/0-WVK-Retail/Bilder-Pictures/SAFLAX-",'Basis-Tabelle-Samen'!Q182,"-",'Basis-Tabelle-Samen'!J182,"-garden-to-go-greek.jpg")),
IF($C$1="Irisch - IE",HYPERLINK(CONCATENATE("https://www.saflax.de/0-WVK-Retail/Bilder-Pictures/SAFLAX-",'Basis-Tabelle-Samen'!Q182,"-",'Basis-Tabelle-Samen'!J182,"-garden-to-go-irish.jpg")),
IF($C$1="Isländisch - IS",HYPERLINK(CONCATENATE("https://www.saflax.de/0-WVK-Retail/Bilder-Pictures/SAFLAX-",'Basis-Tabelle-Samen'!Q182,"-",'Basis-Tabelle-Samen'!J182,"-garden-to-go-icelandic.jpg")),
IF($C$1="Italienisch - IT",HYPERLINK(CONCATENATE("https://www.saflax.de/0-WVK-Retail/Bilder-Pictures/SAFLAX-",'Basis-Tabelle-Samen'!Q182,"-",'Basis-Tabelle-Samen'!J182,"-garden-to-go-italian.jpg")),
IF($C$1="Japanisch - JP",HYPERLINK(CONCATENATE("https://www.saflax.de/0-WVK-Retail/Bilder-Pictures/SAFLAX-",'Basis-Tabelle-Samen'!Q182,"-",'Basis-Tabelle-Samen'!J182,"-garden-to-go-japanese.jpg")),
IF($C$1="Kroatisch - HR",HYPERLINK(CONCATENATE("https://www.saflax.de/0-WVK-Retail/Bilder-Pictures/SAFLAX-",'Basis-Tabelle-Samen'!Q182,"-",'Basis-Tabelle-Samen'!J182,"-garden-to-go-croatian.jpg")),
IF($C$1="Lettisch - LV",HYPERLINK(CONCATENATE("https://www.saflax.de/0-WVK-Retail/Bilder-Pictures/SAFLAX-",'Basis-Tabelle-Samen'!Q182,"-",'Basis-Tabelle-Samen'!J182,"-garden-to-go-latvian.jpg")),
IF($C$1="Litauisch - LT",HYPERLINK(CONCATENATE("https://www.saflax.de/0-WVK-Retail/Bilder-Pictures/SAFLAX-",'Basis-Tabelle-Samen'!Q182,"-",'Basis-Tabelle-Samen'!J182,"-garden-to-go-lithuanian.jpg")),
IF($C$1="Maltesisch - MT",HYPERLINK(CONCATENATE("https://www.saflax.de/0-WVK-Retail/Bilder-Pictures/SAFLAX-",'Basis-Tabelle-Samen'!Q182,"-",'Basis-Tabelle-Samen'!J182,"-garden-to-go-maltese.jpg")),
IF($C$1="Niederländisch - NL",HYPERLINK(CONCATENATE("https://www.saflax.de/0-WVK-Retail/Bilder-Pictures/SAFLAX-",'Basis-Tabelle-Samen'!Q182,"-",'Basis-Tabelle-Samen'!J182,"-garden-to-go-dutch.jpg")),
IF($C$1="Norwegisch - NO",HYPERLINK(CONCATENATE("https://www.saflax.de/0-WVK-Retail/Bilder-Pictures/SAFLAX-",'Basis-Tabelle-Samen'!Q182,"-",'Basis-Tabelle-Samen'!J182,"-garden-to-go-nowegian.jpg")),
IF($C$1="Polnisch - PL",HYPERLINK(CONCATENATE("https://www.saflax.de/0-WVK-Retail/Bilder-Pictures/SAFLAX-",'Basis-Tabelle-Samen'!Q182,"-",'Basis-Tabelle-Samen'!J182,"-garden-to-go-polish.jpg")),
IF($C$1="Portugiesisch - PT",HYPERLINK(CONCATENATE("https://www.saflax.de/0-WVK-Retail/Bilder-Pictures/SAFLAX-",'Basis-Tabelle-Samen'!Q182,"-",'Basis-Tabelle-Samen'!J182,"-garden-to-go-portuguese.jpg")),
IF($C$1="Rumänisch - RO",HYPERLINK(CONCATENATE("https://www.saflax.de/0-WVK-Retail/Bilder-Pictures/SAFLAX-",'Basis-Tabelle-Samen'!Q182,"-",'Basis-Tabelle-Samen'!J182,"-garden-to-go-romanian.jpg")),
IF($C$1="Schwedisch - SE",HYPERLINK(CONCATENATE("https://www.saflax.de/0-WVK-Retail/Bilder-Pictures/SAFLAX-",'Basis-Tabelle-Samen'!Q182,"-",'Basis-Tabelle-Samen'!J182,"-garden-to-go-swedish.jpg")),
IF($C$1="Slowakisch - SK",HYPERLINK(CONCATENATE("https://www.saflax.de/0-WVK-Retail/Bilder-Pictures/SAFLAX-",'Basis-Tabelle-Samen'!Q182,"-",'Basis-Tabelle-Samen'!J182,"-garden-to-go-slovak.jpg")),
IF($C$1="Slowenisch - SI",HYPERLINK(CONCATENATE("https://www.saflax.de/0-WVK-Retail/Bilder-Pictures/SAFLAX-",'Basis-Tabelle-Samen'!Q182,"-",'Basis-Tabelle-Samen'!J182,"-garden-to-go-slovenian.jpg")),
IF($C$1="Spanisch - ES",HYPERLINK(CONCATENATE("https://www.saflax.de/0-WVK-Retail/Bilder-Pictures/SAFLAX-",'Basis-Tabelle-Samen'!Q182,"-",'Basis-Tabelle-Samen'!J182,"-garden-to-go-spanish.jpg")),
IF($C$1="Tschechisch - CZ",HYPERLINK(CONCATENATE("https://www.saflax.de/0-WVK-Retail/Bilder-Pictures/SAFLAX-",'Basis-Tabelle-Samen'!Q182,"-",'Basis-Tabelle-Samen'!J182,"-garden-to-go-czech.jpg")),
IF($C$1="Türkisch - TR",HYPERLINK(CONCATENATE("https://www.saflax.de/0-WVK-Retail/Bilder-Pictures/SAFLAX-",'Basis-Tabelle-Samen'!Q182,"-",'Basis-Tabelle-Samen'!J182,"-garden-to-go-turkish.jpg")),
IF($C$1="Ungarisch - HU",HYPERLINK(CONCATENATE("https://www.saflax.de/0-WVK-Retail/Bilder-Pictures/SAFLAX-",'Basis-Tabelle-Samen'!Q182,"-",'Basis-Tabelle-Samen'!J182,"-garden-to-go-hungarian.jpg")),
" ACHTUNG")))))))))))))))))))))))))))))</f>
        <v>https://www.saflax.de/0-WVK-Retail/Bilder-Pictures/SAFLAX-58713-brassica-oleracea-garden-to-go-english.jpg</v>
      </c>
      <c r="AP145" s="330" t="str">
        <f>IF(K145&lt;1,"",
IF($C$1="Bulgarisch - BG",HYPERLINK(CONCATENATE("https://www.saflax.de/0-WVK-Retail/Bilder-Pictures/SAFLAX-",'Basis-Tabelle-Samen'!T182,"-",'Basis-Tabelle-Samen'!J182,"-cultivation-set-bulgarian.jpg")),
IF($C$1="Dänisch - DK",HYPERLINK(CONCATENATE("https://www.saflax.de/0-WVK-Retail/Bilder-Pictures/SAFLAX-",'Basis-Tabelle-Samen'!T182,"-",'Basis-Tabelle-Samen'!J182,"-cultivation-set-danish.jpg")),
IF($C$1="Deutsch - DE",HYPERLINK(CONCATENATE("https://www.saflax.de/0-WVK-Retail/Bilder-Pictures/SAFLAX-",'Basis-Tabelle-Samen'!T182,"-",'Basis-Tabelle-Samen'!J182,"-cultivation-set-german.jpg")),
IF($C$1="Englisch - UK",HYPERLINK(CONCATENATE("https://www.saflax.de/0-WVK-Retail/Bilder-Pictures/SAFLAX-",'Basis-Tabelle-Samen'!T182,"-",'Basis-Tabelle-Samen'!J182,"-cultivation-set-english.jpg")),
IF($C$1="Estnisch - EE",HYPERLINK(CONCATENATE("https://www.saflax.de/0-WVK-Retail/Bilder-Pictures/SAFLAX-",'Basis-Tabelle-Samen'!T182,"-",'Basis-Tabelle-Samen'!J182,"-cultivation-set-estonian.jpg")),
IF($C$1="Finnisch - FI",HYPERLINK(CONCATENATE("https://www.saflax.de/0-WVK-Retail/Bilder-Pictures/SAFLAX-",'Basis-Tabelle-Samen'!T182,"-",'Basis-Tabelle-Samen'!J182,"-cultivation-set-finnish.jpg")),
IF($C$1="Französisch - FR",HYPERLINK(CONCATENATE("https://www.saflax.de/0-WVK-Retail/Bilder-Pictures/SAFLAX-",'Basis-Tabelle-Samen'!T182,"-",'Basis-Tabelle-Samen'!J182,"-cultivation-set-french.jpg")),
IF($C$1="Griechisch - GR",HYPERLINK(CONCATENATE("https://www.saflax.de/0-WVK-Retail/Bilder-Pictures/SAFLAX-",'Basis-Tabelle-Samen'!T182,"-",'Basis-Tabelle-Samen'!J182,"-cultivation-set-greek.jpg")),
IF($C$1="Irisch - IE",HYPERLINK(CONCATENATE("https://www.saflax.de/0-WVK-Retail/Bilder-Pictures/SAFLAX-",'Basis-Tabelle-Samen'!T182,"-",'Basis-Tabelle-Samen'!J182,"-cultivation-set-irish.jpg")),
IF($C$1="Isländisch - IS",HYPERLINK(CONCATENATE("https://www.saflax.de/0-WVK-Retail/Bilder-Pictures/SAFLAX-",'Basis-Tabelle-Samen'!T182,"-",'Basis-Tabelle-Samen'!J182,"-cultivation-set-icelandic.jpg")),
IF($C$1="Italienisch - IT",HYPERLINK(CONCATENATE("https://www.saflax.de/0-WVK-Retail/Bilder-Pictures/SAFLAX-",'Basis-Tabelle-Samen'!T182,"-",'Basis-Tabelle-Samen'!J182,"-cultivation-set-italian.jpg")),
IF($C$1="Japanisch - JP",HYPERLINK(CONCATENATE("https://www.saflax.de/0-WVK-Retail/Bilder-Pictures/SAFLAX-",'Basis-Tabelle-Samen'!T182,"-",'Basis-Tabelle-Samen'!J182,"-cultivation-set-japanese.jpg")),
IF($C$1="Kroatisch - HR",HYPERLINK(CONCATENATE("https://www.saflax.de/0-WVK-Retail/Bilder-Pictures/SAFLAX-",'Basis-Tabelle-Samen'!T182,"-",'Basis-Tabelle-Samen'!J182,"-cultivation-set-croatian.jpg")),
IF($C$1="Lettisch - LV",HYPERLINK(CONCATENATE("https://www.saflax.de/0-WVK-Retail/Bilder-Pictures/SAFLAX-",'Basis-Tabelle-Samen'!T182,"-",'Basis-Tabelle-Samen'!J182,"-cultivation-set-latvian.jpg")),
IF($C$1="Litauisch - LT",HYPERLINK(CONCATENATE("https://www.saflax.de/0-WVK-Retail/Bilder-Pictures/SAFLAX-",'Basis-Tabelle-Samen'!T182,"-",'Basis-Tabelle-Samen'!J182,"-cultivation-set-lithuanian.jpg")),
IF($C$1="Maltesisch - MT",HYPERLINK(CONCATENATE("https://www.saflax.de/0-WVK-Retail/Bilder-Pictures/SAFLAX-",'Basis-Tabelle-Samen'!T182,"-",'Basis-Tabelle-Samen'!J182,"-cultivation-set-maltese.jpg")),
IF($C$1="Niederländisch - NL",HYPERLINK(CONCATENATE("https://www.saflax.de/0-WVK-Retail/Bilder-Pictures/SAFLAX-",'Basis-Tabelle-Samen'!T182,"-",'Basis-Tabelle-Samen'!J182,"-cultivation-set-dutch.jpg")),
IF($C$1="Norwegisch - NO",HYPERLINK(CONCATENATE("https://www.saflax.de/0-WVK-Retail/Bilder-Pictures/SAFLAX-",'Basis-Tabelle-Samen'!T182,"-",'Basis-Tabelle-Samen'!J182,"-cultivation-set-nowegian.jpg")),
IF($C$1="Polnisch - PL",HYPERLINK(CONCATENATE("https://www.saflax.de/0-WVK-Retail/Bilder-Pictures/SAFLAX-",'Basis-Tabelle-Samen'!T182,"-",'Basis-Tabelle-Samen'!J182,"-cultivation-set-polish.jpg")),
IF($C$1="Portugiesisch - PT",HYPERLINK(CONCATENATE("https://www.saflax.de/0-WVK-Retail/Bilder-Pictures/SAFLAX-",'Basis-Tabelle-Samen'!T182,"-",'Basis-Tabelle-Samen'!J182,"-cultivation-set-portuguese.jpg")),
IF($C$1="Rumänisch - RO",HYPERLINK(CONCATENATE("https://www.saflax.de/0-WVK-Retail/Bilder-Pictures/SAFLAX-",'Basis-Tabelle-Samen'!T182,"-",'Basis-Tabelle-Samen'!J182,"-cultivation-set-romanian.jpg")),
IF($C$1="Schwedisch - SE",HYPERLINK(CONCATENATE("https://www.saflax.de/0-WVK-Retail/Bilder-Pictures/SAFLAX-",'Basis-Tabelle-Samen'!T182,"-",'Basis-Tabelle-Samen'!J182,"-cultivation-set-swedish.jpg")),
IF($C$1="Slowakisch - SK",HYPERLINK(CONCATENATE("https://www.saflax.de/0-WVK-Retail/Bilder-Pictures/SAFLAX-",'Basis-Tabelle-Samen'!T182,"-",'Basis-Tabelle-Samen'!J182,"-cultivation-set-slovak.jpg")),
IF($C$1="Slowenisch - SI",HYPERLINK(CONCATENATE("https://www.saflax.de/0-WVK-Retail/Bilder-Pictures/SAFLAX-",'Basis-Tabelle-Samen'!T182,"-",'Basis-Tabelle-Samen'!J182,"-cultivation-set-slovenian.jpg")),
IF($C$1="Spanisch - ES",HYPERLINK(CONCATENATE("https://www.saflax.de/0-WVK-Retail/Bilder-Pictures/SAFLAX-",'Basis-Tabelle-Samen'!T182,"-",'Basis-Tabelle-Samen'!J182,"-cultivation-set-spanish.jpg")),
IF($C$1="Tschechisch - CZ",HYPERLINK(CONCATENATE("https://www.saflax.de/0-WVK-Retail/Bilder-Pictures/SAFLAX-",'Basis-Tabelle-Samen'!T182,"-",'Basis-Tabelle-Samen'!J182,"-cultivation-set-czech.jpg")),
IF($C$1="Türkisch - TR",HYPERLINK(CONCATENATE("https://www.saflax.de/0-WVK-Retail/Bilder-Pictures/SAFLAX-",'Basis-Tabelle-Samen'!T182,"-",'Basis-Tabelle-Samen'!J182,"-cultivation-set-turkish.jpg")),
IF($C$1="Ungarisch - HU",HYPERLINK(CONCATENATE("https://www.saflax.de/0-WVK-Retail/Bilder-Pictures/SAFLAX-",'Basis-Tabelle-Samen'!T182,"-",'Basis-Tabelle-Samen'!J182,"-cultivation-set-hungarian.jpg")),
" ACHTUNG")))))))))))))))))))))))))))))</f>
        <v>https://www.saflax.de/0-WVK-Retail/Bilder-Pictures/SAFLAX-38713-brassica-oleracea-cultivation-set-english.jpg</v>
      </c>
      <c r="AQ145" s="330" t="str">
        <f>IF(L145&lt;1,"",
IF($C$1="Bulgarisch - BG",HYPERLINK(CONCATENATE("https://www.saflax.de/0-WVK-Retail/Bilder-Pictures/SAFLAX-",'Basis-Tabelle-Samen'!W182,"-",'Basis-Tabelle-Samen'!J182,"-garden-in-the-bag-bulgarian.jpg")),
IF($C$1="Dänisch - DK",HYPERLINK(CONCATENATE("https://www.saflax.de/0-WVK-Retail/Bilder-Pictures/SAFLAX-",'Basis-Tabelle-Samen'!W182,"-",'Basis-Tabelle-Samen'!J182,"-garden-in-the-bag-danish.jpg")),
IF($C$1="Deutsch - DE",HYPERLINK(CONCATENATE("https://www.saflax.de/0-WVK-Retail/Bilder-Pictures/SAFLAX-",'Basis-Tabelle-Samen'!W182,"-",'Basis-Tabelle-Samen'!J182,"-garden-in-the-bag-german.jpg")),
IF($C$1="Englisch - UK",HYPERLINK(CONCATENATE("https://www.saflax.de/0-WVK-Retail/Bilder-Pictures/SAFLAX-",'Basis-Tabelle-Samen'!W182,"-",'Basis-Tabelle-Samen'!J182,"-garden-in-the-bag-english.jpg")),
IF($C$1="Estnisch - EE",HYPERLINK(CONCATENATE("https://www.saflax.de/0-WVK-Retail/Bilder-Pictures/SAFLAX-",'Basis-Tabelle-Samen'!W182,"-",'Basis-Tabelle-Samen'!J182,"-garden-in-the-bag-estonian.jpg")),
IF($C$1="Finnisch - FI",HYPERLINK(CONCATENATE("https://www.saflax.de/0-WVK-Retail/Bilder-Pictures/SAFLAX-",'Basis-Tabelle-Samen'!W182,"-",'Basis-Tabelle-Samen'!J182,"-garden-in-the-bag-finnish.jpg")),
IF($C$1="Französisch - FR",HYPERLINK(CONCATENATE("https://www.saflax.de/0-WVK-Retail/Bilder-Pictures/SAFLAX-",'Basis-Tabelle-Samen'!W182,"-",'Basis-Tabelle-Samen'!J182,"-garden-in-the-bag-french.jpg")),
IF($C$1="Griechisch - GR",HYPERLINK(CONCATENATE("https://www.saflax.de/0-WVK-Retail/Bilder-Pictures/SAFLAX-",'Basis-Tabelle-Samen'!W182,"-",'Basis-Tabelle-Samen'!J182,"-garden-in-the-bag-greek.jpg")),
IF($C$1="Irisch - IE",HYPERLINK(CONCATENATE("https://www.saflax.de/0-WVK-Retail/Bilder-Pictures/SAFLAX-",'Basis-Tabelle-Samen'!W182,"-",'Basis-Tabelle-Samen'!J182,"-garden-in-the-bag-irish.jpg")),
IF($C$1="Isländisch - IS",HYPERLINK(CONCATENATE("https://www.saflax.de/0-WVK-Retail/Bilder-Pictures/SAFLAX-",'Basis-Tabelle-Samen'!W182,"-",'Basis-Tabelle-Samen'!J182,"-garden-in-the-bag-icelandic.jpg")),
IF($C$1="Italienisch - IT",HYPERLINK(CONCATENATE("https://www.saflax.de/0-WVK-Retail/Bilder-Pictures/SAFLAX-",'Basis-Tabelle-Samen'!W182,"-",'Basis-Tabelle-Samen'!J182,"-garden-in-the-bag-italian.jpg")),
IF($C$1="Japanisch - JP",HYPERLINK(CONCATENATE("https://www.saflax.de/0-WVK-Retail/Bilder-Pictures/SAFLAX-",'Basis-Tabelle-Samen'!W182,"-",'Basis-Tabelle-Samen'!J182,"-garden-in-the-bag-japanese.jpg")),
IF($C$1="Kroatisch - HR",HYPERLINK(CONCATENATE("https://www.saflax.de/0-WVK-Retail/Bilder-Pictures/SAFLAX-",'Basis-Tabelle-Samen'!W182,"-",'Basis-Tabelle-Samen'!J182,"-garden-in-the-bag-croatian.jpg")),
IF($C$1="Lettisch - LV",HYPERLINK(CONCATENATE("https://www.saflax.de/0-WVK-Retail/Bilder-Pictures/SAFLAX-",'Basis-Tabelle-Samen'!W182,"-",'Basis-Tabelle-Samen'!J182,"-garden-in-the-bag-latvian.jpg")),
IF($C$1="Litauisch - LT",HYPERLINK(CONCATENATE("https://www.saflax.de/0-WVK-Retail/Bilder-Pictures/SAFLAX-",'Basis-Tabelle-Samen'!W182,"-",'Basis-Tabelle-Samen'!J182,"-garden-in-the-bag-lithuanian.jpg")),
IF($C$1="Maltesisch - MT",HYPERLINK(CONCATENATE("https://www.saflax.de/0-WVK-Retail/Bilder-Pictures/SAFLAX-",'Basis-Tabelle-Samen'!W182,"-",'Basis-Tabelle-Samen'!J182,"-garden-in-the-bag-maltese.jpg")),
IF($C$1="Niederländisch - NL",HYPERLINK(CONCATENATE("https://www.saflax.de/0-WVK-Retail/Bilder-Pictures/SAFLAX-",'Basis-Tabelle-Samen'!W182,"-",'Basis-Tabelle-Samen'!J182,"-garden-in-the-bag-dutch.jpg")),
IF($C$1="Norwegisch - NO",HYPERLINK(CONCATENATE("https://www.saflax.de/0-WVK-Retail/Bilder-Pictures/SAFLAX-",'Basis-Tabelle-Samen'!W182,"-",'Basis-Tabelle-Samen'!J182,"-garden-in-the-bag-nowegian.jpg")),
IF($C$1="Polnisch - PL",HYPERLINK(CONCATENATE("https://www.saflax.de/0-WVK-Retail/Bilder-Pictures/SAFLAX-",'Basis-Tabelle-Samen'!W182,"-",'Basis-Tabelle-Samen'!J182,"-garden-in-the-bag-polish.jpg")),
IF($C$1="Portugiesisch - PT",HYPERLINK(CONCATENATE("https://www.saflax.de/0-WVK-Retail/Bilder-Pictures/SAFLAX-",'Basis-Tabelle-Samen'!W182,"-",'Basis-Tabelle-Samen'!J182,"-garden-in-the-bag-portuguese.jpg")),
IF($C$1="Rumänisch - RO",HYPERLINK(CONCATENATE("https://www.saflax.de/0-WVK-Retail/Bilder-Pictures/SAFLAX-",'Basis-Tabelle-Samen'!W182,"-",'Basis-Tabelle-Samen'!J182,"-garden-in-the-bag-romanian.jpg")),
IF($C$1="Schwedisch - SE",HYPERLINK(CONCATENATE("https://www.saflax.de/0-WVK-Retail/Bilder-Pictures/SAFLAX-",'Basis-Tabelle-Samen'!W182,"-",'Basis-Tabelle-Samen'!J182,"-garden-in-the-bag-swedish.jpg")),
IF($C$1="Slowakisch - SK",HYPERLINK(CONCATENATE("https://www.saflax.de/0-WVK-Retail/Bilder-Pictures/SAFLAX-",'Basis-Tabelle-Samen'!W182,"-",'Basis-Tabelle-Samen'!J182,"-garden-in-the-bag-slovak.jpg")),
IF($C$1="Slowenisch - SI",HYPERLINK(CONCATENATE("https://www.saflax.de/0-WVK-Retail/Bilder-Pictures/SAFLAX-",'Basis-Tabelle-Samen'!W182,"-",'Basis-Tabelle-Samen'!J182,"-garden-in-the-bag-slovenian.jpg")),
IF($C$1="Spanisch - ES",HYPERLINK(CONCATENATE("https://www.saflax.de/0-WVK-Retail/Bilder-Pictures/SAFLAX-",'Basis-Tabelle-Samen'!W182,"-",'Basis-Tabelle-Samen'!J182,"-garden-in-the-bag-spanish.jpg")),
IF($C$1="Tschechisch - CZ",HYPERLINK(CONCATENATE("https://www.saflax.de/0-WVK-Retail/Bilder-Pictures/SAFLAX-",'Basis-Tabelle-Samen'!W182,"-",'Basis-Tabelle-Samen'!J182,"-garden-in-the-bag-czech.jpg")),
IF($C$1="Türkisch - TR",HYPERLINK(CONCATENATE("https://www.saflax.de/0-WVK-Retail/Bilder-Pictures/SAFLAX-",'Basis-Tabelle-Samen'!W182,"-",'Basis-Tabelle-Samen'!J182,"-garden-in-the-bag-turkish.jpg")),
IF($C$1="Ungarisch - HU",HYPERLINK(CONCATENATE("https://www.saflax.de/0-WVK-Retail/Bilder-Pictures/SAFLAX-",'Basis-Tabelle-Samen'!W182,"-",'Basis-Tabelle-Samen'!J182,"-garden-in-the-bag-hungarian.jpg")),
" ACHTUNG")))))))))))))))))))))))))))))</f>
        <v>https://www.saflax.de/0-WVK-Retail/Bilder-Pictures/SAFLAX-68713-brassica-oleracea-garden-in-the-bag-english.jpg</v>
      </c>
    </row>
    <row r="146" spans="1:43" ht="17.100000000000001" customHeight="1" x14ac:dyDescent="0.2">
      <c r="A146" s="318" t="str">
        <f>IF('Basis-Tabelle-Samen'!A180="","",IF($C$1="Deutsch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46" s="319" t="str">
        <f>'Basis-Tabelle-Samen'!I180</f>
        <v>Brassica rapa</v>
      </c>
      <c r="C146" s="316" t="str">
        <f>IF($C$1="Bulgarisch - BG",'Basis-Tabelle-Samen'!Z180,
IF($C$1="Dänisch - DK",'Basis-Tabelle-Samen'!AA180,
IF($C$1="Deutsch - DE",'Basis-Tabelle-Samen'!AB180,
IF($C$1="Englisch - UK",'Basis-Tabelle-Samen'!AC180,
IF($C$1="Estnisch - EE",'Basis-Tabelle-Samen'!AD180,
IF($C$1="Finnisch - FI",'Basis-Tabelle-Samen'!AE180,
IF($C$1="Französisch - FR",'Basis-Tabelle-Samen'!AF180,
IF($C$1="Griechisch - GR",'Basis-Tabelle-Samen'!AG180,
IF($C$1="Irisch - IE",'Basis-Tabelle-Samen'!AH180,
IF($C$1="Isländisch - IS",'Basis-Tabelle-Samen'!AI180,
IF($C$1="Italienisch - IT",'Basis-Tabelle-Samen'!AJ180,
IF($C$1="Japanisch - JP",'Basis-Tabelle-Samen'!AK180,
IF($C$1="Kroatisch - HR",'Basis-Tabelle-Samen'!AL180,
IF($C$1="Lettisch - LV",'Basis-Tabelle-Samen'!AM180,
IF($C$1="Litauisch - LT",'Basis-Tabelle-Samen'!AN180,
IF($C$1="Maltesisch - MT",'Basis-Tabelle-Samen'!AO180,
IF($C$1="Niederländisch - NL",'Basis-Tabelle-Samen'!AP180,
IF($C$1="Norwegisch - NO",'Basis-Tabelle-Samen'!AQ180,
IF($C$1="Polnisch - PL",'Basis-Tabelle-Samen'!AR180,
IF($C$1="Portugiesisch - PT",'Basis-Tabelle-Samen'!AS180,
IF($C$1="Rumänisch - RO",'Basis-Tabelle-Samen'!AT180,
IF($C$1="Schwedisch - SE",'Basis-Tabelle-Samen'!AU180,
IF($C$1="Slowakisch - SK",'Basis-Tabelle-Samen'!AV180,
IF($C$1="Slowenisch - SI",'Basis-Tabelle-Samen'!AW180,
IF($C$1="Spanisch - ES",'Basis-Tabelle-Samen'!AX180,
IF($C$1="Tschechisch - CZ",'Basis-Tabelle-Samen'!AY180,
IF($C$1="Türkisch - TR",'Basis-Tabelle-Samen'!AZ180,
IF($C$1="Ungarisch - HU",'Basis-Tabelle-Samen'!BA180,
" ACHTUNG"))))))))))))))))))))))))))))</f>
        <v>Organic - Turnip - Milan Purple</v>
      </c>
      <c r="D146" s="320">
        <f>'Basis-Tabelle-Samen'!F180</f>
        <v>600</v>
      </c>
      <c r="E146" s="321" t="str">
        <f>'Basis-Tabelle-Samen'!H180</f>
        <v>7 %</v>
      </c>
      <c r="F146" s="322" t="str">
        <f>IF('Basis-Tabelle-Samen'!G180="","",'Basis-Tabelle-Samen'!G180)</f>
        <v>02</v>
      </c>
      <c r="G146" s="320">
        <f>'Basis-Tabelle-Samen'!C180</f>
        <v>18711</v>
      </c>
      <c r="H146" s="323">
        <f>'Basis-Tabelle-Samen'!D180</f>
        <v>4055473187112</v>
      </c>
      <c r="I146" s="324">
        <f>'Basis-Tabelle-Samen'!E180</f>
        <v>2.0499999999999998</v>
      </c>
      <c r="J146" s="325">
        <f t="shared" si="2"/>
        <v>12</v>
      </c>
      <c r="K146" s="326">
        <f>'Basis-Tabelle-Samen'!K180</f>
        <v>78711</v>
      </c>
      <c r="L146" s="323">
        <f>'Basis-Tabelle-Samen'!L180</f>
        <v>4055473787114</v>
      </c>
      <c r="M146" s="324">
        <f>'Basis-Tabelle-Samen'!M180</f>
        <v>2.4500000000000002</v>
      </c>
      <c r="N146" s="326">
        <f>IF(K146&lt;1,"",'3'!$I$15)</f>
        <v>15</v>
      </c>
      <c r="O146" s="327">
        <f>IF(K146&lt;1,"",'3'!$J$11)</f>
        <v>90</v>
      </c>
      <c r="P146" s="326">
        <f>'Basis-Tabelle-Samen'!N180</f>
        <v>88711</v>
      </c>
      <c r="Q146" s="323">
        <f>'Basis-Tabelle-Samen'!O180</f>
        <v>4055473887111</v>
      </c>
      <c r="R146" s="328">
        <f>'Basis-Tabelle-Samen'!P180</f>
        <v>3.75</v>
      </c>
      <c r="S146" s="326">
        <f>IF(R146&lt;1,"",'3'!$M$15)</f>
        <v>18</v>
      </c>
      <c r="T146" s="327">
        <f>IF(R146&lt;1,"",'3'!$N$11)</f>
        <v>72</v>
      </c>
      <c r="U146" s="326">
        <f>'Basis-Tabelle-Samen'!Q180</f>
        <v>58711</v>
      </c>
      <c r="V146" s="323">
        <f>'Basis-Tabelle-Samen'!R180</f>
        <v>4055473587110</v>
      </c>
      <c r="W146" s="324">
        <f>'Basis-Tabelle-Samen'!S180</f>
        <v>4.95</v>
      </c>
      <c r="X146" s="326">
        <f>IF(U146&lt;1,"",'3'!$Q$15)</f>
        <v>6</v>
      </c>
      <c r="Y146" s="327">
        <f>IF(U146&lt;1,"",'3'!$R$11)</f>
        <v>24</v>
      </c>
      <c r="Z146" s="326">
        <f>'Basis-Tabelle-Samen'!T180</f>
        <v>38711</v>
      </c>
      <c r="AA146" s="323">
        <f>'Basis-Tabelle-Samen'!U180</f>
        <v>4055473387116</v>
      </c>
      <c r="AB146" s="324">
        <f>'Basis-Tabelle-Samen'!V180</f>
        <v>6.75</v>
      </c>
      <c r="AC146" s="326">
        <f>IF(Z146&lt;1,"",'3'!$U$15)</f>
        <v>6</v>
      </c>
      <c r="AD146" s="327">
        <f>IF(Z146&lt;1,"",'3'!$V$11)</f>
        <v>24</v>
      </c>
      <c r="AE146" s="326">
        <f>'Basis-Tabelle-Samen'!W180</f>
        <v>68711</v>
      </c>
      <c r="AF146" s="323">
        <f>'Basis-Tabelle-Samen'!X180</f>
        <v>4055473687117</v>
      </c>
      <c r="AG146" s="324">
        <f>'Basis-Tabelle-Samen'!Y180</f>
        <v>2.95</v>
      </c>
      <c r="AH146" s="326">
        <f>IF(AE146&lt;1,"",'3'!$Y$15)</f>
        <v>8</v>
      </c>
      <c r="AI146" s="327">
        <f>IF(AE146&lt;1,"",'3'!$Z$11)</f>
        <v>64</v>
      </c>
      <c r="AJ146" s="315"/>
      <c r="AK146" s="316" t="str">
        <f>IF(G146&lt;1,"",
IF($C$1="Bulgarisch - BG",HYPERLINK(CONCATENATE("https://www.saflax.de/0-WVK-Retail/Bilder-Pictures/SAFLAX-",'Basis-Tabelle-Samen'!C180,"-",'Basis-Tabelle-Samen'!J180,"-seed-package-front-cr-bulgarian.jpg")),
IF($C$1="Dänisch - DK",HYPERLINK(CONCATENATE("https://www.saflax.de/0-WVK-Retail/Bilder-Pictures/SAFLAX-",'Basis-Tabelle-Samen'!C180,"-",'Basis-Tabelle-Samen'!J180,"-seed-package-front-cr-danish.jpg")),
IF($C$1="Deutsch - DE",HYPERLINK(CONCATENATE("https://www.saflax.de/0-WVK-Retail/Bilder-Pictures/SAFLAX-",'Basis-Tabelle-Samen'!C180,"-",'Basis-Tabelle-Samen'!J180,"-seed-package-front-cr-german.jpg")),
IF($C$1="Englisch - UK",HYPERLINK(CONCATENATE("https://www.saflax.de/0-WVK-Retail/Bilder-Pictures/SAFLAX-",'Basis-Tabelle-Samen'!C180,"-",'Basis-Tabelle-Samen'!J180,"-seed-package-front-cr-english.jpg")),
IF($C$1="Estnisch - EE",HYPERLINK(CONCATENATE("https://www.saflax.de/0-WVK-Retail/Bilder-Pictures/SAFLAX-",'Basis-Tabelle-Samen'!C180,"-",'Basis-Tabelle-Samen'!J180,"-seed-package-front-cr-estonian.jpg")),
IF($C$1="Finnisch - FI",HYPERLINK(CONCATENATE("https://www.saflax.de/0-WVK-Retail/Bilder-Pictures/SAFLAX-",'Basis-Tabelle-Samen'!C180,"-",'Basis-Tabelle-Samen'!J180,"-seed-package-front-cr-finnish.jpg")),
IF($C$1="Französisch - FR",HYPERLINK(CONCATENATE("https://www.saflax.de/0-WVK-Retail/Bilder-Pictures/SAFLAX-",'Basis-Tabelle-Samen'!C180,"-",'Basis-Tabelle-Samen'!J180,"-seed-package-front-cr-french.jpg")),
IF($C$1="Griechisch - GR",HYPERLINK(CONCATENATE("https://www.saflax.de/0-WVK-Retail/Bilder-Pictures/SAFLAX-",'Basis-Tabelle-Samen'!C180,"-",'Basis-Tabelle-Samen'!J180,"-seed-package-front-cr-greek.jpg")),
IF($C$1="Irisch - IE",HYPERLINK(CONCATENATE("https://www.saflax.de/0-WVK-Retail/Bilder-Pictures/SAFLAX-",'Basis-Tabelle-Samen'!C180,"-",'Basis-Tabelle-Samen'!J180,"-seed-package-front-cr-irish.jpg")),
IF($C$1="Isländisch - IS",HYPERLINK(CONCATENATE("https://www.saflax.de/0-WVK-Retail/Bilder-Pictures/SAFLAX-",'Basis-Tabelle-Samen'!C180,"-",'Basis-Tabelle-Samen'!J180,"-seed-package-front-cr-icelandic.jpg")),
IF($C$1="Italienisch - IT",HYPERLINK(CONCATENATE("https://www.saflax.de/0-WVK-Retail/Bilder-Pictures/SAFLAX-",'Basis-Tabelle-Samen'!C180,"-",'Basis-Tabelle-Samen'!J180,"-seed-package-front-cr-italian.jpg")),
IF($C$1="Japanisch - JP",HYPERLINK(CONCATENATE("https://www.saflax.de/0-WVK-Retail/Bilder-Pictures/SAFLAX-",'Basis-Tabelle-Samen'!C180,"-",'Basis-Tabelle-Samen'!J180,"-seed-package-front-cr-japanese.jpg")),
IF($C$1="Kroatisch - HR",HYPERLINK(CONCATENATE("https://www.saflax.de/0-WVK-Retail/Bilder-Pictures/SAFLAX-",'Basis-Tabelle-Samen'!C180,"-",'Basis-Tabelle-Samen'!J180,"-seed-package-front-cr-croatian.jpg")),
IF($C$1="Lettisch - LV",HYPERLINK(CONCATENATE("https://www.saflax.de/0-WVK-Retail/Bilder-Pictures/SAFLAX-",'Basis-Tabelle-Samen'!C180,"-",'Basis-Tabelle-Samen'!J180,"-seed-package-front-cr-latvian.jpg")),
IF($C$1="Litauisch - LT",HYPERLINK(CONCATENATE("https://www.saflax.de/0-WVK-Retail/Bilder-Pictures/SAFLAX-",'Basis-Tabelle-Samen'!C180,"-",'Basis-Tabelle-Samen'!J180,"-seed-package-front-cr-lithuanian.jpg")),
IF($C$1="Maltesisch - MT",HYPERLINK(CONCATENATE("https://www.saflax.de/0-WVK-Retail/Bilder-Pictures/SAFLAX-",'Basis-Tabelle-Samen'!C180,"-",'Basis-Tabelle-Samen'!J180,"-seed-package-front-cr-maltese.jpg")),
IF($C$1="Niederländisch - NL",HYPERLINK(CONCATENATE("https://www.saflax.de/0-WVK-Retail/Bilder-Pictures/SAFLAX-",'Basis-Tabelle-Samen'!C180,"-",'Basis-Tabelle-Samen'!J180,"-seed-package-front-cr-dutch.jpg")),
IF($C$1="Norwegisch - NO",HYPERLINK(CONCATENATE("https://www.saflax.de/0-WVK-Retail/Bilder-Pictures/SAFLAX-",'Basis-Tabelle-Samen'!C180,"-",'Basis-Tabelle-Samen'!J180,"-seed-package-front-cr-nowegian.jpg")),
IF($C$1="Polnisch - PL",HYPERLINK(CONCATENATE("https://www.saflax.de/0-WVK-Retail/Bilder-Pictures/SAFLAX-",'Basis-Tabelle-Samen'!C180,"-",'Basis-Tabelle-Samen'!J180,"-seed-package-front-cr-polish.jpg")),
IF($C$1="Portugiesisch - PT",HYPERLINK(CONCATENATE("https://www.saflax.de/0-WVK-Retail/Bilder-Pictures/SAFLAX-",'Basis-Tabelle-Samen'!C180,"-",'Basis-Tabelle-Samen'!J180,"-seed-package-front-cr-portuguese.jpg")),
IF($C$1="Rumänisch - RO",HYPERLINK(CONCATENATE("https://www.saflax.de/0-WVK-Retail/Bilder-Pictures/SAFLAX-",'Basis-Tabelle-Samen'!C180,"-",'Basis-Tabelle-Samen'!J180,"-seed-package-front-cr-romanian.jpg")),
IF($C$1="Schwedisch - SE",HYPERLINK(CONCATENATE("https://www.saflax.de/0-WVK-Retail/Bilder-Pictures/SAFLAX-",'Basis-Tabelle-Samen'!C180,"-",'Basis-Tabelle-Samen'!J180,"-seed-package-front-cr-swedish.jpg")),
IF($C$1="Slowakisch - SK",HYPERLINK(CONCATENATE("https://www.saflax.de/0-WVK-Retail/Bilder-Pictures/SAFLAX-",'Basis-Tabelle-Samen'!C180,"-",'Basis-Tabelle-Samen'!J180,"-seed-package-front-cr-slovak.jpg")),
IF($C$1="Slowenisch - SI",HYPERLINK(CONCATENATE("https://www.saflax.de/0-WVK-Retail/Bilder-Pictures/SAFLAX-",'Basis-Tabelle-Samen'!C180,"-",'Basis-Tabelle-Samen'!J180,"-seed-package-front-cr-slovenian.jpg")),
IF($C$1="Spanisch - ES",HYPERLINK(CONCATENATE("https://www.saflax.de/0-WVK-Retail/Bilder-Pictures/SAFLAX-",'Basis-Tabelle-Samen'!C180,"-",'Basis-Tabelle-Samen'!J180,"-seed-package-front-cr-spanish.jpg")),
IF($C$1="Tschechisch - CZ",HYPERLINK(CONCATENATE("https://www.saflax.de/0-WVK-Retail/Bilder-Pictures/SAFLAX-",'Basis-Tabelle-Samen'!C180,"-",'Basis-Tabelle-Samen'!J180,"-seed-package-front-cr-czech.jpg")),
IF($C$1="Türkisch - TR",HYPERLINK(CONCATENATE("https://www.saflax.de/0-WVK-Retail/Bilder-Pictures/SAFLAX-",'Basis-Tabelle-Samen'!C180,"-",'Basis-Tabelle-Samen'!J180,"-seed-package-front-cr-turkish.jpg")),
IF($C$1="Ungarisch - HU",HYPERLINK(CONCATENATE("https://www.saflax.de/0-WVK-Retail/Bilder-Pictures/SAFLAX-",'Basis-Tabelle-Samen'!C180,"-",'Basis-Tabelle-Samen'!J180,"-seed-package-front-cr-hungarian.jpg")),
" ACHTUNG")))))))))))))))))))))))))))))</f>
        <v>https://www.saflax.de/0-WVK-Retail/Bilder-Pictures/SAFLAX-18711-brassica-rapa-seed-package-front-cr-english.jpg</v>
      </c>
      <c r="AL146" s="330" t="str">
        <f>IF(G146&lt;1,"",
IF($C$1="Bulgarisch - BG",HYPERLINK(CONCATENATE("https://www.saflax.de/0-WVK-Retail/Bilder-Pictures/SAFLAX-",'Basis-Tabelle-Samen'!C180,"-",'Basis-Tabelle-Samen'!J180,"-seed-package-back-cr-bulgarian.jpg")),
IF($C$1="Dänisch - DK",HYPERLINK(CONCATENATE("https://www.saflax.de/0-WVK-Retail/Bilder-Pictures/SAFLAX-",'Basis-Tabelle-Samen'!C180,"-",'Basis-Tabelle-Samen'!J180,"-seed-package-back-cr-danish.jpg")),
IF($C$1="Deutsch - DE",HYPERLINK(CONCATENATE("https://www.saflax.de/0-WVK-Retail/Bilder-Pictures/SAFLAX-",'Basis-Tabelle-Samen'!C180,"-",'Basis-Tabelle-Samen'!J180,"-seed-package-back-cr-german.jpg")),
IF($C$1="Englisch - UK",HYPERLINK(CONCATENATE("https://www.saflax.de/0-WVK-Retail/Bilder-Pictures/SAFLAX-",'Basis-Tabelle-Samen'!C180,"-",'Basis-Tabelle-Samen'!J180,"-seed-package-back-cr-english.jpg")),
IF($C$1="Estnisch - EE",HYPERLINK(CONCATENATE("https://www.saflax.de/0-WVK-Retail/Bilder-Pictures/SAFLAX-",'Basis-Tabelle-Samen'!C180,"-",'Basis-Tabelle-Samen'!J180,"-seed-package-back-cr-estonian.jpg")),
IF($C$1="Finnisch - FI",HYPERLINK(CONCATENATE("https://www.saflax.de/0-WVK-Retail/Bilder-Pictures/SAFLAX-",'Basis-Tabelle-Samen'!C180,"-",'Basis-Tabelle-Samen'!J180,"-seed-package-back-cr-finnish.jpg")),
IF($C$1="Französisch - FR",HYPERLINK(CONCATENATE("https://www.saflax.de/0-WVK-Retail/Bilder-Pictures/SAFLAX-",'Basis-Tabelle-Samen'!C180,"-",'Basis-Tabelle-Samen'!J180,"-seed-package-back-cr-french.jpg")),
IF($C$1="Griechisch - GR",HYPERLINK(CONCATENATE("https://www.saflax.de/0-WVK-Retail/Bilder-Pictures/SAFLAX-",'Basis-Tabelle-Samen'!C180,"-",'Basis-Tabelle-Samen'!J180,"-seed-package-back-cr-greek.jpg")),
IF($C$1="Irisch - IE",HYPERLINK(CONCATENATE("https://www.saflax.de/0-WVK-Retail/Bilder-Pictures/SAFLAX-",'Basis-Tabelle-Samen'!C180,"-",'Basis-Tabelle-Samen'!J180,"-seed-package-back-cr-irish.jpg")),
IF($C$1="Isländisch - IS",HYPERLINK(CONCATENATE("https://www.saflax.de/0-WVK-Retail/Bilder-Pictures/SAFLAX-",'Basis-Tabelle-Samen'!C180,"-",'Basis-Tabelle-Samen'!J180,"-seed-package-back-cr-icelandic.jpg")),
IF($C$1="Italienisch - IT",HYPERLINK(CONCATENATE("https://www.saflax.de/0-WVK-Retail/Bilder-Pictures/SAFLAX-",'Basis-Tabelle-Samen'!C180,"-",'Basis-Tabelle-Samen'!J180,"-seed-package-back-cr-italian.jpg")),
IF($C$1="Japanisch - JP",HYPERLINK(CONCATENATE("https://www.saflax.de/0-WVK-Retail/Bilder-Pictures/SAFLAX-",'Basis-Tabelle-Samen'!C180,"-",'Basis-Tabelle-Samen'!J180,"-seed-package-back-cr-japanese.jpg")),
IF($C$1="Kroatisch - HR",HYPERLINK(CONCATENATE("https://www.saflax.de/0-WVK-Retail/Bilder-Pictures/SAFLAX-",'Basis-Tabelle-Samen'!C180,"-",'Basis-Tabelle-Samen'!J180,"-seed-package-back-cr-croatian.jpg")),
IF($C$1="Lettisch - LV",HYPERLINK(CONCATENATE("https://www.saflax.de/0-WVK-Retail/Bilder-Pictures/SAFLAX-",'Basis-Tabelle-Samen'!C180,"-",'Basis-Tabelle-Samen'!J180,"-seed-package-back-cr-latvian.jpg")),
IF($C$1="Litauisch - LT",HYPERLINK(CONCATENATE("https://www.saflax.de/0-WVK-Retail/Bilder-Pictures/SAFLAX-",'Basis-Tabelle-Samen'!C180,"-",'Basis-Tabelle-Samen'!J180,"-seed-package-back-cr-lithuanian.jpg")),
IF($C$1="Maltesisch - MT",HYPERLINK(CONCATENATE("https://www.saflax.de/0-WVK-Retail/Bilder-Pictures/SAFLAX-",'Basis-Tabelle-Samen'!C180,"-",'Basis-Tabelle-Samen'!J180,"-seed-package-back-cr-maltese.jpg")),
IF($C$1="Niederländisch - NL",HYPERLINK(CONCATENATE("https://www.saflax.de/0-WVK-Retail/Bilder-Pictures/SAFLAX-",'Basis-Tabelle-Samen'!C180,"-",'Basis-Tabelle-Samen'!J180,"-seed-package-back-cr-dutch.jpg")),
IF($C$1="Norwegisch - NO",HYPERLINK(CONCATENATE("https://www.saflax.de/0-WVK-Retail/Bilder-Pictures/SAFLAX-",'Basis-Tabelle-Samen'!C180,"-",'Basis-Tabelle-Samen'!J180,"-seed-package-back-cr-nowegian.jpg")),
IF($C$1="Polnisch - PL",HYPERLINK(CONCATENATE("https://www.saflax.de/0-WVK-Retail/Bilder-Pictures/SAFLAX-",'Basis-Tabelle-Samen'!C180,"-",'Basis-Tabelle-Samen'!J180,"-seed-package-back-cr-polish.jpg")),
IF($C$1="Portugiesisch - PT",HYPERLINK(CONCATENATE("https://www.saflax.de/0-WVK-Retail/Bilder-Pictures/SAFLAX-",'Basis-Tabelle-Samen'!C180,"-",'Basis-Tabelle-Samen'!J180,"-seed-package-back-cr-portuguese.jpg")),
IF($C$1="Rumänisch - RO",HYPERLINK(CONCATENATE("https://www.saflax.de/0-WVK-Retail/Bilder-Pictures/SAFLAX-",'Basis-Tabelle-Samen'!C180,"-",'Basis-Tabelle-Samen'!J180,"-seed-package-back-cr-romanian.jpg")),
IF($C$1="Schwedisch - SE",HYPERLINK(CONCATENATE("https://www.saflax.de/0-WVK-Retail/Bilder-Pictures/SAFLAX-",'Basis-Tabelle-Samen'!C180,"-",'Basis-Tabelle-Samen'!J180,"-seed-package-back-cr-swedish.jpg")),
IF($C$1="Slowakisch - SK",HYPERLINK(CONCATENATE("https://www.saflax.de/0-WVK-Retail/Bilder-Pictures/SAFLAX-",'Basis-Tabelle-Samen'!C180,"-",'Basis-Tabelle-Samen'!J180,"-seed-package-back-cr-slovak.jpg")),
IF($C$1="Slowenisch - SI",HYPERLINK(CONCATENATE("https://www.saflax.de/0-WVK-Retail/Bilder-Pictures/SAFLAX-",'Basis-Tabelle-Samen'!C180,"-",'Basis-Tabelle-Samen'!J180,"-seed-package-back-cr-slovenian.jpg")),
IF($C$1="Spanisch - ES",HYPERLINK(CONCATENATE("https://www.saflax.de/0-WVK-Retail/Bilder-Pictures/SAFLAX-",'Basis-Tabelle-Samen'!C180,"-",'Basis-Tabelle-Samen'!J180,"-seed-package-back-cr-spanish.jpg")),
IF($C$1="Tschechisch - CZ",HYPERLINK(CONCATENATE("https://www.saflax.de/0-WVK-Retail/Bilder-Pictures/SAFLAX-",'Basis-Tabelle-Samen'!C180,"-",'Basis-Tabelle-Samen'!J180,"-seed-package-back-cr-czech.jpg")),
IF($C$1="Türkisch - TR",HYPERLINK(CONCATENATE("https://www.saflax.de/0-WVK-Retail/Bilder-Pictures/SAFLAX-",'Basis-Tabelle-Samen'!C180,"-",'Basis-Tabelle-Samen'!J180,"-seed-package-back-cr-turkish.jpg")),
IF($C$1="Ungarisch - HU",HYPERLINK(CONCATENATE("https://www.saflax.de/0-WVK-Retail/Bilder-Pictures/SAFLAX-",'Basis-Tabelle-Samen'!C180,"-",'Basis-Tabelle-Samen'!J180,"-seed-package-back-cr-hungarian.jpg")),
" ACHTUNG")))))))))))))))))))))))))))))</f>
        <v>https://www.saflax.de/0-WVK-Retail/Bilder-Pictures/SAFLAX-18711-brassica-rapa-seed-package-back-cr-english.jpg</v>
      </c>
      <c r="AM146" s="330" t="str">
        <f>IF(H146&lt;1,"",
IF($C$1="Bulgarisch - BG",HYPERLINK(CONCATENATE("https://www.saflax.de/0-WVK-Retail/Bilder-Pictures/SAFLAX-",'Basis-Tabelle-Samen'!K180,"-",'Basis-Tabelle-Samen'!J180,"-garden-to-go-mini-bulgarian.jpg")),
IF($C$1="Dänisch - DK",HYPERLINK(CONCATENATE("https://www.saflax.de/0-WVK-Retail/Bilder-Pictures/SAFLAX-",'Basis-Tabelle-Samen'!K180,"-",'Basis-Tabelle-Samen'!J180,"-garden-to-go-mini-danish.jpg")),
IF($C$1="Deutsch - DE",HYPERLINK(CONCATENATE("https://www.saflax.de/0-WVK-Retail/Bilder-Pictures/SAFLAX-",'Basis-Tabelle-Samen'!K180,"-",'Basis-Tabelle-Samen'!J180,"-garden-to-go-mini-german.jpg")),
IF($C$1="Englisch - UK",HYPERLINK(CONCATENATE("https://www.saflax.de/0-WVK-Retail/Bilder-Pictures/SAFLAX-",'Basis-Tabelle-Samen'!K180,"-",'Basis-Tabelle-Samen'!J180,"-garden-to-go-mini-english.jpg")),
IF($C$1="Estnisch - EE",HYPERLINK(CONCATENATE("https://www.saflax.de/0-WVK-Retail/Bilder-Pictures/SAFLAX-",'Basis-Tabelle-Samen'!K180,"-",'Basis-Tabelle-Samen'!J180,"-garden-to-go-mini-estonian.jpg")),
IF($C$1="Finnisch - FI",HYPERLINK(CONCATENATE("https://www.saflax.de/0-WVK-Retail/Bilder-Pictures/SAFLAX-",'Basis-Tabelle-Samen'!K180,"-",'Basis-Tabelle-Samen'!J180,"-garden-to-go-mini-finnish.jpg")),
IF($C$1="Französisch - FR",HYPERLINK(CONCATENATE("https://www.saflax.de/0-WVK-Retail/Bilder-Pictures/SAFLAX-",'Basis-Tabelle-Samen'!K180,"-",'Basis-Tabelle-Samen'!J180,"-garden-to-go-mini-french.jpg")),
IF($C$1="Griechisch - GR",HYPERLINK(CONCATENATE("https://www.saflax.de/0-WVK-Retail/Bilder-Pictures/SAFLAX-",'Basis-Tabelle-Samen'!K180,"-",'Basis-Tabelle-Samen'!J180,"-garden-to-go-mini-greek.jpg")),
IF($C$1="Irisch - IE",HYPERLINK(CONCATENATE("https://www.saflax.de/0-WVK-Retail/Bilder-Pictures/SAFLAX-",'Basis-Tabelle-Samen'!K180,"-",'Basis-Tabelle-Samen'!J180,"-garden-to-go-mini-irish.jpg")),
IF($C$1="Isländisch - IS",HYPERLINK(CONCATENATE("https://www.saflax.de/0-WVK-Retail/Bilder-Pictures/SAFLAX-",'Basis-Tabelle-Samen'!K180,"-",'Basis-Tabelle-Samen'!J180,"-garden-to-go-mini-icelandic.jpg")),
IF($C$1="Italienisch - IT",HYPERLINK(CONCATENATE("https://www.saflax.de/0-WVK-Retail/Bilder-Pictures/SAFLAX-",'Basis-Tabelle-Samen'!K180,"-",'Basis-Tabelle-Samen'!J180,"-garden-to-go-mini-italian.jpg")),
IF($C$1="Japanisch - JP",HYPERLINK(CONCATENATE("https://www.saflax.de/0-WVK-Retail/Bilder-Pictures/SAFLAX-",'Basis-Tabelle-Samen'!K180,"-",'Basis-Tabelle-Samen'!J180,"-garden-to-go-mini-japanese.jpg")),
IF($C$1="Kroatisch - HR",HYPERLINK(CONCATENATE("https://www.saflax.de/0-WVK-Retail/Bilder-Pictures/SAFLAX-",'Basis-Tabelle-Samen'!K180,"-",'Basis-Tabelle-Samen'!J180,"-garden-to-go-mini-croatian.jpg")),
IF($C$1="Lettisch - LV",HYPERLINK(CONCATENATE("https://www.saflax.de/0-WVK-Retail/Bilder-Pictures/SAFLAX-",'Basis-Tabelle-Samen'!K180,"-",'Basis-Tabelle-Samen'!J180,"-garden-to-go-mini-latvian.jpg")),
IF($C$1="Litauisch - LT",HYPERLINK(CONCATENATE("https://www.saflax.de/0-WVK-Retail/Bilder-Pictures/SAFLAX-",'Basis-Tabelle-Samen'!K180,"-",'Basis-Tabelle-Samen'!J180,"-garden-to-go-mini-lithuanian.jpg")),
IF($C$1="Maltesisch - MT",HYPERLINK(CONCATENATE("https://www.saflax.de/0-WVK-Retail/Bilder-Pictures/SAFLAX-",'Basis-Tabelle-Samen'!K180,"-",'Basis-Tabelle-Samen'!J180,"-garden-to-go-mini-maltese.jpg")),
IF($C$1="Niederländisch - NL",HYPERLINK(CONCATENATE("https://www.saflax.de/0-WVK-Retail/Bilder-Pictures/SAFLAX-",'Basis-Tabelle-Samen'!K180,"-",'Basis-Tabelle-Samen'!J180,"-garden-to-go-mini-dutch.jpg")),
IF($C$1="Norwegisch - NO",HYPERLINK(CONCATENATE("https://www.saflax.de/0-WVK-Retail/Bilder-Pictures/SAFLAX-",'Basis-Tabelle-Samen'!K180,"-",'Basis-Tabelle-Samen'!J180,"-garden-to-go-mini-nowegian.jpg")),
IF($C$1="Polnisch - PL",HYPERLINK(CONCATENATE("https://www.saflax.de/0-WVK-Retail/Bilder-Pictures/SAFLAX-",'Basis-Tabelle-Samen'!K180,"-",'Basis-Tabelle-Samen'!J180,"-garden-to-go-mini-polish.jpg")),
IF($C$1="Portugiesisch - PT",HYPERLINK(CONCATENATE("https://www.saflax.de/0-WVK-Retail/Bilder-Pictures/SAFLAX-",'Basis-Tabelle-Samen'!K180,"-",'Basis-Tabelle-Samen'!J180,"-garden-to-go-mini-portuguese.jpg")),
IF($C$1="Rumänisch - RO",HYPERLINK(CONCATENATE("https://www.saflax.de/0-WVK-Retail/Bilder-Pictures/SAFLAX-",'Basis-Tabelle-Samen'!K180,"-",'Basis-Tabelle-Samen'!J180,"-garden-to-go-mini-romanian.jpg")),
IF($C$1="Schwedisch - SE",HYPERLINK(CONCATENATE("https://www.saflax.de/0-WVK-Retail/Bilder-Pictures/SAFLAX-",'Basis-Tabelle-Samen'!K180,"-",'Basis-Tabelle-Samen'!J180,"-garden-to-go-mini-swedish.jpg")),
IF($C$1="Slowakisch - SK",HYPERLINK(CONCATENATE("https://www.saflax.de/0-WVK-Retail/Bilder-Pictures/SAFLAX-",'Basis-Tabelle-Samen'!K180,"-",'Basis-Tabelle-Samen'!J180,"-garden-to-go-mini-slovak.jpg")),
IF($C$1="Slowenisch - SI",HYPERLINK(CONCATENATE("https://www.saflax.de/0-WVK-Retail/Bilder-Pictures/SAFLAX-",'Basis-Tabelle-Samen'!K180,"-",'Basis-Tabelle-Samen'!J180,"-garden-to-go-mini-slovenian.jpg")),
IF($C$1="Spanisch - ES",HYPERLINK(CONCATENATE("https://www.saflax.de/0-WVK-Retail/Bilder-Pictures/SAFLAX-",'Basis-Tabelle-Samen'!K180,"-",'Basis-Tabelle-Samen'!J180,"-garden-to-go-mini-spanish.jpg")),
IF($C$1="Tschechisch - CZ",HYPERLINK(CONCATENATE("https://www.saflax.de/0-WVK-Retail/Bilder-Pictures/SAFLAX-",'Basis-Tabelle-Samen'!K180,"-",'Basis-Tabelle-Samen'!J180,"-garden-to-go-mini-czech.jpg")),
IF($C$1="Türkisch - TR",HYPERLINK(CONCATENATE("https://www.saflax.de/0-WVK-Retail/Bilder-Pictures/SAFLAX-",'Basis-Tabelle-Samen'!K180,"-",'Basis-Tabelle-Samen'!J180,"-garden-to-go-mini-turkish.jpg")),
IF($C$1="Ungarisch - HU",HYPERLINK(CONCATENATE("https://www.saflax.de/0-WVK-Retail/Bilder-Pictures/SAFLAX-",'Basis-Tabelle-Samen'!K180,"-",'Basis-Tabelle-Samen'!J180,"-garden-to-go-mini-hungarian.jpg")),
" ACHTUNG")))))))))))))))))))))))))))))</f>
        <v>https://www.saflax.de/0-WVK-Retail/Bilder-Pictures/SAFLAX-78711-brassica-rapa-garden-to-go-mini-english.jpg</v>
      </c>
      <c r="AN146" s="330" t="str">
        <f>IF(I146&lt;1,"",
IF($C$1="Bulgarisch - BG",HYPERLINK(CONCATENATE("https://www.saflax.de/0-WVK-Retail/Bilder-Pictures/SAFLAX-",'Basis-Tabelle-Samen'!N180,"-",'Basis-Tabelle-Samen'!J180,"-garden-to-go-lite-bulgarian.jpg")),
IF($C$1="Dänisch - DK",HYPERLINK(CONCATENATE("https://www.saflax.de/0-WVK-Retail/Bilder-Pictures/SAFLAX-",'Basis-Tabelle-Samen'!N180,"-",'Basis-Tabelle-Samen'!J180,"-garden-to-go-lite-danish.jpg")),
IF($C$1="Deutsch - DE",HYPERLINK(CONCATENATE("https://www.saflax.de/0-WVK-Retail/Bilder-Pictures/SAFLAX-",'Basis-Tabelle-Samen'!N180,"-",'Basis-Tabelle-Samen'!J180,"-garden-to-go-lite-german.jpg")),
IF($C$1="Englisch - UK",HYPERLINK(CONCATENATE("https://www.saflax.de/0-WVK-Retail/Bilder-Pictures/SAFLAX-",'Basis-Tabelle-Samen'!N180,"-",'Basis-Tabelle-Samen'!J180,"-garden-to-go-lite-english.jpg")),
IF($C$1="Estnisch - EE",HYPERLINK(CONCATENATE("https://www.saflax.de/0-WVK-Retail/Bilder-Pictures/SAFLAX-",'Basis-Tabelle-Samen'!N180,"-",'Basis-Tabelle-Samen'!J180,"-garden-to-go-lite-estonian.jpg")),
IF($C$1="Finnisch - FI",HYPERLINK(CONCATENATE("https://www.saflax.de/0-WVK-Retail/Bilder-Pictures/SAFLAX-",'Basis-Tabelle-Samen'!N180,"-",'Basis-Tabelle-Samen'!J180,"-garden-to-go-lite-finnish.jpg")),
IF($C$1="Französisch - FR",HYPERLINK(CONCATENATE("https://www.saflax.de/0-WVK-Retail/Bilder-Pictures/SAFLAX-",'Basis-Tabelle-Samen'!N180,"-",'Basis-Tabelle-Samen'!J180,"-garden-to-go-lite-french.jpg")),
IF($C$1="Griechisch - GR",HYPERLINK(CONCATENATE("https://www.saflax.de/0-WVK-Retail/Bilder-Pictures/SAFLAX-",'Basis-Tabelle-Samen'!N180,"-",'Basis-Tabelle-Samen'!J180,"-garden-to-go-lite-greek.jpg")),
IF($C$1="Irisch - IE",HYPERLINK(CONCATENATE("https://www.saflax.de/0-WVK-Retail/Bilder-Pictures/SAFLAX-",'Basis-Tabelle-Samen'!N180,"-",'Basis-Tabelle-Samen'!J180,"-garden-to-go-lite-irish.jpg")),
IF($C$1="Isländisch - IS",HYPERLINK(CONCATENATE("https://www.saflax.de/0-WVK-Retail/Bilder-Pictures/SAFLAX-",'Basis-Tabelle-Samen'!N180,"-",'Basis-Tabelle-Samen'!J180,"-garden-to-go-lite-icelandic.jpg")),
IF($C$1="Italienisch - IT",HYPERLINK(CONCATENATE("https://www.saflax.de/0-WVK-Retail/Bilder-Pictures/SAFLAX-",'Basis-Tabelle-Samen'!N180,"-",'Basis-Tabelle-Samen'!J180,"-garden-to-go-lite-italian.jpg")),
IF($C$1="Japanisch - JP",HYPERLINK(CONCATENATE("https://www.saflax.de/0-WVK-Retail/Bilder-Pictures/SAFLAX-",'Basis-Tabelle-Samen'!N180,"-",'Basis-Tabelle-Samen'!J180,"-garden-to-go-lite-japanese.jpg")),
IF($C$1="Kroatisch - HR",HYPERLINK(CONCATENATE("https://www.saflax.de/0-WVK-Retail/Bilder-Pictures/SAFLAX-",'Basis-Tabelle-Samen'!N180,"-",'Basis-Tabelle-Samen'!J180,"-garden-to-go-lite-croatian.jpg")),
IF($C$1="Lettisch - LV",HYPERLINK(CONCATENATE("https://www.saflax.de/0-WVK-Retail/Bilder-Pictures/SAFLAX-",'Basis-Tabelle-Samen'!N180,"-",'Basis-Tabelle-Samen'!J180,"-garden-to-go-lite-latvian.jpg")),
IF($C$1="Litauisch - LT",HYPERLINK(CONCATENATE("https://www.saflax.de/0-WVK-Retail/Bilder-Pictures/SAFLAX-",'Basis-Tabelle-Samen'!N180,"-",'Basis-Tabelle-Samen'!J180,"-garden-to-go-lite-lithuanian.jpg")),
IF($C$1="Maltesisch - MT",HYPERLINK(CONCATENATE("https://www.saflax.de/0-WVK-Retail/Bilder-Pictures/SAFLAX-",'Basis-Tabelle-Samen'!N180,"-",'Basis-Tabelle-Samen'!J180,"-garden-to-go-lite-maltese.jpg")),
IF($C$1="Niederländisch - NL",HYPERLINK(CONCATENATE("https://www.saflax.de/0-WVK-Retail/Bilder-Pictures/SAFLAX-",'Basis-Tabelle-Samen'!N180,"-",'Basis-Tabelle-Samen'!J180,"-garden-to-go-lite-dutch.jpg")),
IF($C$1="Norwegisch - NO",HYPERLINK(CONCATENATE("https://www.saflax.de/0-WVK-Retail/Bilder-Pictures/SAFLAX-",'Basis-Tabelle-Samen'!N180,"-",'Basis-Tabelle-Samen'!J180,"-garden-to-go-lite-nowegian.jpg")),
IF($C$1="Polnisch - PL",HYPERLINK(CONCATENATE("https://www.saflax.de/0-WVK-Retail/Bilder-Pictures/SAFLAX-",'Basis-Tabelle-Samen'!N180,"-",'Basis-Tabelle-Samen'!J180,"-garden-to-go-lite-polish.jpg")),
IF($C$1="Portugiesisch - PT",HYPERLINK(CONCATENATE("https://www.saflax.de/0-WVK-Retail/Bilder-Pictures/SAFLAX-",'Basis-Tabelle-Samen'!N180,"-",'Basis-Tabelle-Samen'!J180,"-garden-to-go-lite-portuguese.jpg")),
IF($C$1="Rumänisch - RO",HYPERLINK(CONCATENATE("https://www.saflax.de/0-WVK-Retail/Bilder-Pictures/SAFLAX-",'Basis-Tabelle-Samen'!N180,"-",'Basis-Tabelle-Samen'!J180,"-garden-to-go-lite-romanian.jpg")),
IF($C$1="Schwedisch - SE",HYPERLINK(CONCATENATE("https://www.saflax.de/0-WVK-Retail/Bilder-Pictures/SAFLAX-",'Basis-Tabelle-Samen'!N180,"-",'Basis-Tabelle-Samen'!J180,"-garden-to-go-lite-swedish.jpg")),
IF($C$1="Slowakisch - SK",HYPERLINK(CONCATENATE("https://www.saflax.de/0-WVK-Retail/Bilder-Pictures/SAFLAX-",'Basis-Tabelle-Samen'!N180,"-",'Basis-Tabelle-Samen'!J180,"-garden-to-go-lite-slovak.jpg")),
IF($C$1="Slowenisch - SI",HYPERLINK(CONCATENATE("https://www.saflax.de/0-WVK-Retail/Bilder-Pictures/SAFLAX-",'Basis-Tabelle-Samen'!N180,"-",'Basis-Tabelle-Samen'!J180,"-garden-to-go-lite-slovenian.jpg")),
IF($C$1="Spanisch - ES",HYPERLINK(CONCATENATE("https://www.saflax.de/0-WVK-Retail/Bilder-Pictures/SAFLAX-",'Basis-Tabelle-Samen'!N180,"-",'Basis-Tabelle-Samen'!J180,"-garden-to-go-lite-spanish.jpg")),
IF($C$1="Tschechisch - CZ",HYPERLINK(CONCATENATE("https://www.saflax.de/0-WVK-Retail/Bilder-Pictures/SAFLAX-",'Basis-Tabelle-Samen'!N180,"-",'Basis-Tabelle-Samen'!J180,"-garden-to-go-lite-czech.jpg")),
IF($C$1="Türkisch - TR",HYPERLINK(CONCATENATE("https://www.saflax.de/0-WVK-Retail/Bilder-Pictures/SAFLAX-",'Basis-Tabelle-Samen'!N180,"-",'Basis-Tabelle-Samen'!J180,"-garden-to-go-lite-turkish.jpg")),
IF($C$1="Ungarisch - HU",HYPERLINK(CONCATENATE("https://www.saflax.de/0-WVK-Retail/Bilder-Pictures/SAFLAX-",'Basis-Tabelle-Samen'!N180,"-",'Basis-Tabelle-Samen'!J180,"-garden-to-go-lite-hungarian.jpg")),
" ACHTUNG")))))))))))))))))))))))))))))</f>
        <v>https://www.saflax.de/0-WVK-Retail/Bilder-Pictures/SAFLAX-88711-brassica-rapa-garden-to-go-lite-english.jpg</v>
      </c>
      <c r="AO146" s="330" t="str">
        <f>IF(J146&lt;1,"",
IF($C$1="Bulgarisch - BG",HYPERLINK(CONCATENATE("https://www.saflax.de/0-WVK-Retail/Bilder-Pictures/SAFLAX-",'Basis-Tabelle-Samen'!Q180,"-",'Basis-Tabelle-Samen'!J180,"-garden-to-go-bulgarian.jpg")),
IF($C$1="Dänisch - DK",HYPERLINK(CONCATENATE("https://www.saflax.de/0-WVK-Retail/Bilder-Pictures/SAFLAX-",'Basis-Tabelle-Samen'!Q180,"-",'Basis-Tabelle-Samen'!J180,"-garden-to-go-danish.jpg")),
IF($C$1="Deutsch - DE",HYPERLINK(CONCATENATE("https://www.saflax.de/0-WVK-Retail/Bilder-Pictures/SAFLAX-",'Basis-Tabelle-Samen'!Q180,"-",'Basis-Tabelle-Samen'!J180,"-garden-to-go-german.jpg")),
IF($C$1="Englisch - UK",HYPERLINK(CONCATENATE("https://www.saflax.de/0-WVK-Retail/Bilder-Pictures/SAFLAX-",'Basis-Tabelle-Samen'!Q180,"-",'Basis-Tabelle-Samen'!J180,"-garden-to-go-english.jpg")),
IF($C$1="Estnisch - EE",HYPERLINK(CONCATENATE("https://www.saflax.de/0-WVK-Retail/Bilder-Pictures/SAFLAX-",'Basis-Tabelle-Samen'!Q180,"-",'Basis-Tabelle-Samen'!J180,"-garden-to-go-estonian.jpg")),
IF($C$1="Finnisch - FI",HYPERLINK(CONCATENATE("https://www.saflax.de/0-WVK-Retail/Bilder-Pictures/SAFLAX-",'Basis-Tabelle-Samen'!Q180,"-",'Basis-Tabelle-Samen'!J180,"-garden-to-go-finnish.jpg")),
IF($C$1="Französisch - FR",HYPERLINK(CONCATENATE("https://www.saflax.de/0-WVK-Retail/Bilder-Pictures/SAFLAX-",'Basis-Tabelle-Samen'!Q180,"-",'Basis-Tabelle-Samen'!J180,"-garden-to-go-french.jpg")),
IF($C$1="Griechisch - GR",HYPERLINK(CONCATENATE("https://www.saflax.de/0-WVK-Retail/Bilder-Pictures/SAFLAX-",'Basis-Tabelle-Samen'!Q180,"-",'Basis-Tabelle-Samen'!J180,"-garden-to-go-greek.jpg")),
IF($C$1="Irisch - IE",HYPERLINK(CONCATENATE("https://www.saflax.de/0-WVK-Retail/Bilder-Pictures/SAFLAX-",'Basis-Tabelle-Samen'!Q180,"-",'Basis-Tabelle-Samen'!J180,"-garden-to-go-irish.jpg")),
IF($C$1="Isländisch - IS",HYPERLINK(CONCATENATE("https://www.saflax.de/0-WVK-Retail/Bilder-Pictures/SAFLAX-",'Basis-Tabelle-Samen'!Q180,"-",'Basis-Tabelle-Samen'!J180,"-garden-to-go-icelandic.jpg")),
IF($C$1="Italienisch - IT",HYPERLINK(CONCATENATE("https://www.saflax.de/0-WVK-Retail/Bilder-Pictures/SAFLAX-",'Basis-Tabelle-Samen'!Q180,"-",'Basis-Tabelle-Samen'!J180,"-garden-to-go-italian.jpg")),
IF($C$1="Japanisch - JP",HYPERLINK(CONCATENATE("https://www.saflax.de/0-WVK-Retail/Bilder-Pictures/SAFLAX-",'Basis-Tabelle-Samen'!Q180,"-",'Basis-Tabelle-Samen'!J180,"-garden-to-go-japanese.jpg")),
IF($C$1="Kroatisch - HR",HYPERLINK(CONCATENATE("https://www.saflax.de/0-WVK-Retail/Bilder-Pictures/SAFLAX-",'Basis-Tabelle-Samen'!Q180,"-",'Basis-Tabelle-Samen'!J180,"-garden-to-go-croatian.jpg")),
IF($C$1="Lettisch - LV",HYPERLINK(CONCATENATE("https://www.saflax.de/0-WVK-Retail/Bilder-Pictures/SAFLAX-",'Basis-Tabelle-Samen'!Q180,"-",'Basis-Tabelle-Samen'!J180,"-garden-to-go-latvian.jpg")),
IF($C$1="Litauisch - LT",HYPERLINK(CONCATENATE("https://www.saflax.de/0-WVK-Retail/Bilder-Pictures/SAFLAX-",'Basis-Tabelle-Samen'!Q180,"-",'Basis-Tabelle-Samen'!J180,"-garden-to-go-lithuanian.jpg")),
IF($C$1="Maltesisch - MT",HYPERLINK(CONCATENATE("https://www.saflax.de/0-WVK-Retail/Bilder-Pictures/SAFLAX-",'Basis-Tabelle-Samen'!Q180,"-",'Basis-Tabelle-Samen'!J180,"-garden-to-go-maltese.jpg")),
IF($C$1="Niederländisch - NL",HYPERLINK(CONCATENATE("https://www.saflax.de/0-WVK-Retail/Bilder-Pictures/SAFLAX-",'Basis-Tabelle-Samen'!Q180,"-",'Basis-Tabelle-Samen'!J180,"-garden-to-go-dutch.jpg")),
IF($C$1="Norwegisch - NO",HYPERLINK(CONCATENATE("https://www.saflax.de/0-WVK-Retail/Bilder-Pictures/SAFLAX-",'Basis-Tabelle-Samen'!Q180,"-",'Basis-Tabelle-Samen'!J180,"-garden-to-go-nowegian.jpg")),
IF($C$1="Polnisch - PL",HYPERLINK(CONCATENATE("https://www.saflax.de/0-WVK-Retail/Bilder-Pictures/SAFLAX-",'Basis-Tabelle-Samen'!Q180,"-",'Basis-Tabelle-Samen'!J180,"-garden-to-go-polish.jpg")),
IF($C$1="Portugiesisch - PT",HYPERLINK(CONCATENATE("https://www.saflax.de/0-WVK-Retail/Bilder-Pictures/SAFLAX-",'Basis-Tabelle-Samen'!Q180,"-",'Basis-Tabelle-Samen'!J180,"-garden-to-go-portuguese.jpg")),
IF($C$1="Rumänisch - RO",HYPERLINK(CONCATENATE("https://www.saflax.de/0-WVK-Retail/Bilder-Pictures/SAFLAX-",'Basis-Tabelle-Samen'!Q180,"-",'Basis-Tabelle-Samen'!J180,"-garden-to-go-romanian.jpg")),
IF($C$1="Schwedisch - SE",HYPERLINK(CONCATENATE("https://www.saflax.de/0-WVK-Retail/Bilder-Pictures/SAFLAX-",'Basis-Tabelle-Samen'!Q180,"-",'Basis-Tabelle-Samen'!J180,"-garden-to-go-swedish.jpg")),
IF($C$1="Slowakisch - SK",HYPERLINK(CONCATENATE("https://www.saflax.de/0-WVK-Retail/Bilder-Pictures/SAFLAX-",'Basis-Tabelle-Samen'!Q180,"-",'Basis-Tabelle-Samen'!J180,"-garden-to-go-slovak.jpg")),
IF($C$1="Slowenisch - SI",HYPERLINK(CONCATENATE("https://www.saflax.de/0-WVK-Retail/Bilder-Pictures/SAFLAX-",'Basis-Tabelle-Samen'!Q180,"-",'Basis-Tabelle-Samen'!J180,"-garden-to-go-slovenian.jpg")),
IF($C$1="Spanisch - ES",HYPERLINK(CONCATENATE("https://www.saflax.de/0-WVK-Retail/Bilder-Pictures/SAFLAX-",'Basis-Tabelle-Samen'!Q180,"-",'Basis-Tabelle-Samen'!J180,"-garden-to-go-spanish.jpg")),
IF($C$1="Tschechisch - CZ",HYPERLINK(CONCATENATE("https://www.saflax.de/0-WVK-Retail/Bilder-Pictures/SAFLAX-",'Basis-Tabelle-Samen'!Q180,"-",'Basis-Tabelle-Samen'!J180,"-garden-to-go-czech.jpg")),
IF($C$1="Türkisch - TR",HYPERLINK(CONCATENATE("https://www.saflax.de/0-WVK-Retail/Bilder-Pictures/SAFLAX-",'Basis-Tabelle-Samen'!Q180,"-",'Basis-Tabelle-Samen'!J180,"-garden-to-go-turkish.jpg")),
IF($C$1="Ungarisch - HU",HYPERLINK(CONCATENATE("https://www.saflax.de/0-WVK-Retail/Bilder-Pictures/SAFLAX-",'Basis-Tabelle-Samen'!Q180,"-",'Basis-Tabelle-Samen'!J180,"-garden-to-go-hungarian.jpg")),
" ACHTUNG")))))))))))))))))))))))))))))</f>
        <v>https://www.saflax.de/0-WVK-Retail/Bilder-Pictures/SAFLAX-58711-brassica-rapa-garden-to-go-english.jpg</v>
      </c>
      <c r="AP146" s="330" t="str">
        <f>IF(K146&lt;1,"",
IF($C$1="Bulgarisch - BG",HYPERLINK(CONCATENATE("https://www.saflax.de/0-WVK-Retail/Bilder-Pictures/SAFLAX-",'Basis-Tabelle-Samen'!T180,"-",'Basis-Tabelle-Samen'!J180,"-cultivation-set-bulgarian.jpg")),
IF($C$1="Dänisch - DK",HYPERLINK(CONCATENATE("https://www.saflax.de/0-WVK-Retail/Bilder-Pictures/SAFLAX-",'Basis-Tabelle-Samen'!T180,"-",'Basis-Tabelle-Samen'!J180,"-cultivation-set-danish.jpg")),
IF($C$1="Deutsch - DE",HYPERLINK(CONCATENATE("https://www.saflax.de/0-WVK-Retail/Bilder-Pictures/SAFLAX-",'Basis-Tabelle-Samen'!T180,"-",'Basis-Tabelle-Samen'!J180,"-cultivation-set-german.jpg")),
IF($C$1="Englisch - UK",HYPERLINK(CONCATENATE("https://www.saflax.de/0-WVK-Retail/Bilder-Pictures/SAFLAX-",'Basis-Tabelle-Samen'!T180,"-",'Basis-Tabelle-Samen'!J180,"-cultivation-set-english.jpg")),
IF($C$1="Estnisch - EE",HYPERLINK(CONCATENATE("https://www.saflax.de/0-WVK-Retail/Bilder-Pictures/SAFLAX-",'Basis-Tabelle-Samen'!T180,"-",'Basis-Tabelle-Samen'!J180,"-cultivation-set-estonian.jpg")),
IF($C$1="Finnisch - FI",HYPERLINK(CONCATENATE("https://www.saflax.de/0-WVK-Retail/Bilder-Pictures/SAFLAX-",'Basis-Tabelle-Samen'!T180,"-",'Basis-Tabelle-Samen'!J180,"-cultivation-set-finnish.jpg")),
IF($C$1="Französisch - FR",HYPERLINK(CONCATENATE("https://www.saflax.de/0-WVK-Retail/Bilder-Pictures/SAFLAX-",'Basis-Tabelle-Samen'!T180,"-",'Basis-Tabelle-Samen'!J180,"-cultivation-set-french.jpg")),
IF($C$1="Griechisch - GR",HYPERLINK(CONCATENATE("https://www.saflax.de/0-WVK-Retail/Bilder-Pictures/SAFLAX-",'Basis-Tabelle-Samen'!T180,"-",'Basis-Tabelle-Samen'!J180,"-cultivation-set-greek.jpg")),
IF($C$1="Irisch - IE",HYPERLINK(CONCATENATE("https://www.saflax.de/0-WVK-Retail/Bilder-Pictures/SAFLAX-",'Basis-Tabelle-Samen'!T180,"-",'Basis-Tabelle-Samen'!J180,"-cultivation-set-irish.jpg")),
IF($C$1="Isländisch - IS",HYPERLINK(CONCATENATE("https://www.saflax.de/0-WVK-Retail/Bilder-Pictures/SAFLAX-",'Basis-Tabelle-Samen'!T180,"-",'Basis-Tabelle-Samen'!J180,"-cultivation-set-icelandic.jpg")),
IF($C$1="Italienisch - IT",HYPERLINK(CONCATENATE("https://www.saflax.de/0-WVK-Retail/Bilder-Pictures/SAFLAX-",'Basis-Tabelle-Samen'!T180,"-",'Basis-Tabelle-Samen'!J180,"-cultivation-set-italian.jpg")),
IF($C$1="Japanisch - JP",HYPERLINK(CONCATENATE("https://www.saflax.de/0-WVK-Retail/Bilder-Pictures/SAFLAX-",'Basis-Tabelle-Samen'!T180,"-",'Basis-Tabelle-Samen'!J180,"-cultivation-set-japanese.jpg")),
IF($C$1="Kroatisch - HR",HYPERLINK(CONCATENATE("https://www.saflax.de/0-WVK-Retail/Bilder-Pictures/SAFLAX-",'Basis-Tabelle-Samen'!T180,"-",'Basis-Tabelle-Samen'!J180,"-cultivation-set-croatian.jpg")),
IF($C$1="Lettisch - LV",HYPERLINK(CONCATENATE("https://www.saflax.de/0-WVK-Retail/Bilder-Pictures/SAFLAX-",'Basis-Tabelle-Samen'!T180,"-",'Basis-Tabelle-Samen'!J180,"-cultivation-set-latvian.jpg")),
IF($C$1="Litauisch - LT",HYPERLINK(CONCATENATE("https://www.saflax.de/0-WVK-Retail/Bilder-Pictures/SAFLAX-",'Basis-Tabelle-Samen'!T180,"-",'Basis-Tabelle-Samen'!J180,"-cultivation-set-lithuanian.jpg")),
IF($C$1="Maltesisch - MT",HYPERLINK(CONCATENATE("https://www.saflax.de/0-WVK-Retail/Bilder-Pictures/SAFLAX-",'Basis-Tabelle-Samen'!T180,"-",'Basis-Tabelle-Samen'!J180,"-cultivation-set-maltese.jpg")),
IF($C$1="Niederländisch - NL",HYPERLINK(CONCATENATE("https://www.saflax.de/0-WVK-Retail/Bilder-Pictures/SAFLAX-",'Basis-Tabelle-Samen'!T180,"-",'Basis-Tabelle-Samen'!J180,"-cultivation-set-dutch.jpg")),
IF($C$1="Norwegisch - NO",HYPERLINK(CONCATENATE("https://www.saflax.de/0-WVK-Retail/Bilder-Pictures/SAFLAX-",'Basis-Tabelle-Samen'!T180,"-",'Basis-Tabelle-Samen'!J180,"-cultivation-set-nowegian.jpg")),
IF($C$1="Polnisch - PL",HYPERLINK(CONCATENATE("https://www.saflax.de/0-WVK-Retail/Bilder-Pictures/SAFLAX-",'Basis-Tabelle-Samen'!T180,"-",'Basis-Tabelle-Samen'!J180,"-cultivation-set-polish.jpg")),
IF($C$1="Portugiesisch - PT",HYPERLINK(CONCATENATE("https://www.saflax.de/0-WVK-Retail/Bilder-Pictures/SAFLAX-",'Basis-Tabelle-Samen'!T180,"-",'Basis-Tabelle-Samen'!J180,"-cultivation-set-portuguese.jpg")),
IF($C$1="Rumänisch - RO",HYPERLINK(CONCATENATE("https://www.saflax.de/0-WVK-Retail/Bilder-Pictures/SAFLAX-",'Basis-Tabelle-Samen'!T180,"-",'Basis-Tabelle-Samen'!J180,"-cultivation-set-romanian.jpg")),
IF($C$1="Schwedisch - SE",HYPERLINK(CONCATENATE("https://www.saflax.de/0-WVK-Retail/Bilder-Pictures/SAFLAX-",'Basis-Tabelle-Samen'!T180,"-",'Basis-Tabelle-Samen'!J180,"-cultivation-set-swedish.jpg")),
IF($C$1="Slowakisch - SK",HYPERLINK(CONCATENATE("https://www.saflax.de/0-WVK-Retail/Bilder-Pictures/SAFLAX-",'Basis-Tabelle-Samen'!T180,"-",'Basis-Tabelle-Samen'!J180,"-cultivation-set-slovak.jpg")),
IF($C$1="Slowenisch - SI",HYPERLINK(CONCATENATE("https://www.saflax.de/0-WVK-Retail/Bilder-Pictures/SAFLAX-",'Basis-Tabelle-Samen'!T180,"-",'Basis-Tabelle-Samen'!J180,"-cultivation-set-slovenian.jpg")),
IF($C$1="Spanisch - ES",HYPERLINK(CONCATENATE("https://www.saflax.de/0-WVK-Retail/Bilder-Pictures/SAFLAX-",'Basis-Tabelle-Samen'!T180,"-",'Basis-Tabelle-Samen'!J180,"-cultivation-set-spanish.jpg")),
IF($C$1="Tschechisch - CZ",HYPERLINK(CONCATENATE("https://www.saflax.de/0-WVK-Retail/Bilder-Pictures/SAFLAX-",'Basis-Tabelle-Samen'!T180,"-",'Basis-Tabelle-Samen'!J180,"-cultivation-set-czech.jpg")),
IF($C$1="Türkisch - TR",HYPERLINK(CONCATENATE("https://www.saflax.de/0-WVK-Retail/Bilder-Pictures/SAFLAX-",'Basis-Tabelle-Samen'!T180,"-",'Basis-Tabelle-Samen'!J180,"-cultivation-set-turkish.jpg")),
IF($C$1="Ungarisch - HU",HYPERLINK(CONCATENATE("https://www.saflax.de/0-WVK-Retail/Bilder-Pictures/SAFLAX-",'Basis-Tabelle-Samen'!T180,"-",'Basis-Tabelle-Samen'!J180,"-cultivation-set-hungarian.jpg")),
" ACHTUNG")))))))))))))))))))))))))))))</f>
        <v>https://www.saflax.de/0-WVK-Retail/Bilder-Pictures/SAFLAX-38711-brassica-rapa-cultivation-set-english.jpg</v>
      </c>
      <c r="AQ146" s="330" t="str">
        <f>IF(L146&lt;1,"",
IF($C$1="Bulgarisch - BG",HYPERLINK(CONCATENATE("https://www.saflax.de/0-WVK-Retail/Bilder-Pictures/SAFLAX-",'Basis-Tabelle-Samen'!W180,"-",'Basis-Tabelle-Samen'!J180,"-garden-in-the-bag-bulgarian.jpg")),
IF($C$1="Dänisch - DK",HYPERLINK(CONCATENATE("https://www.saflax.de/0-WVK-Retail/Bilder-Pictures/SAFLAX-",'Basis-Tabelle-Samen'!W180,"-",'Basis-Tabelle-Samen'!J180,"-garden-in-the-bag-danish.jpg")),
IF($C$1="Deutsch - DE",HYPERLINK(CONCATENATE("https://www.saflax.de/0-WVK-Retail/Bilder-Pictures/SAFLAX-",'Basis-Tabelle-Samen'!W180,"-",'Basis-Tabelle-Samen'!J180,"-garden-in-the-bag-german.jpg")),
IF($C$1="Englisch - UK",HYPERLINK(CONCATENATE("https://www.saflax.de/0-WVK-Retail/Bilder-Pictures/SAFLAX-",'Basis-Tabelle-Samen'!W180,"-",'Basis-Tabelle-Samen'!J180,"-garden-in-the-bag-english.jpg")),
IF($C$1="Estnisch - EE",HYPERLINK(CONCATENATE("https://www.saflax.de/0-WVK-Retail/Bilder-Pictures/SAFLAX-",'Basis-Tabelle-Samen'!W180,"-",'Basis-Tabelle-Samen'!J180,"-garden-in-the-bag-estonian.jpg")),
IF($C$1="Finnisch - FI",HYPERLINK(CONCATENATE("https://www.saflax.de/0-WVK-Retail/Bilder-Pictures/SAFLAX-",'Basis-Tabelle-Samen'!W180,"-",'Basis-Tabelle-Samen'!J180,"-garden-in-the-bag-finnish.jpg")),
IF($C$1="Französisch - FR",HYPERLINK(CONCATENATE("https://www.saflax.de/0-WVK-Retail/Bilder-Pictures/SAFLAX-",'Basis-Tabelle-Samen'!W180,"-",'Basis-Tabelle-Samen'!J180,"-garden-in-the-bag-french.jpg")),
IF($C$1="Griechisch - GR",HYPERLINK(CONCATENATE("https://www.saflax.de/0-WVK-Retail/Bilder-Pictures/SAFLAX-",'Basis-Tabelle-Samen'!W180,"-",'Basis-Tabelle-Samen'!J180,"-garden-in-the-bag-greek.jpg")),
IF($C$1="Irisch - IE",HYPERLINK(CONCATENATE("https://www.saflax.de/0-WVK-Retail/Bilder-Pictures/SAFLAX-",'Basis-Tabelle-Samen'!W180,"-",'Basis-Tabelle-Samen'!J180,"-garden-in-the-bag-irish.jpg")),
IF($C$1="Isländisch - IS",HYPERLINK(CONCATENATE("https://www.saflax.de/0-WVK-Retail/Bilder-Pictures/SAFLAX-",'Basis-Tabelle-Samen'!W180,"-",'Basis-Tabelle-Samen'!J180,"-garden-in-the-bag-icelandic.jpg")),
IF($C$1="Italienisch - IT",HYPERLINK(CONCATENATE("https://www.saflax.de/0-WVK-Retail/Bilder-Pictures/SAFLAX-",'Basis-Tabelle-Samen'!W180,"-",'Basis-Tabelle-Samen'!J180,"-garden-in-the-bag-italian.jpg")),
IF($C$1="Japanisch - JP",HYPERLINK(CONCATENATE("https://www.saflax.de/0-WVK-Retail/Bilder-Pictures/SAFLAX-",'Basis-Tabelle-Samen'!W180,"-",'Basis-Tabelle-Samen'!J180,"-garden-in-the-bag-japanese.jpg")),
IF($C$1="Kroatisch - HR",HYPERLINK(CONCATENATE("https://www.saflax.de/0-WVK-Retail/Bilder-Pictures/SAFLAX-",'Basis-Tabelle-Samen'!W180,"-",'Basis-Tabelle-Samen'!J180,"-garden-in-the-bag-croatian.jpg")),
IF($C$1="Lettisch - LV",HYPERLINK(CONCATENATE("https://www.saflax.de/0-WVK-Retail/Bilder-Pictures/SAFLAX-",'Basis-Tabelle-Samen'!W180,"-",'Basis-Tabelle-Samen'!J180,"-garden-in-the-bag-latvian.jpg")),
IF($C$1="Litauisch - LT",HYPERLINK(CONCATENATE("https://www.saflax.de/0-WVK-Retail/Bilder-Pictures/SAFLAX-",'Basis-Tabelle-Samen'!W180,"-",'Basis-Tabelle-Samen'!J180,"-garden-in-the-bag-lithuanian.jpg")),
IF($C$1="Maltesisch - MT",HYPERLINK(CONCATENATE("https://www.saflax.de/0-WVK-Retail/Bilder-Pictures/SAFLAX-",'Basis-Tabelle-Samen'!W180,"-",'Basis-Tabelle-Samen'!J180,"-garden-in-the-bag-maltese.jpg")),
IF($C$1="Niederländisch - NL",HYPERLINK(CONCATENATE("https://www.saflax.de/0-WVK-Retail/Bilder-Pictures/SAFLAX-",'Basis-Tabelle-Samen'!W180,"-",'Basis-Tabelle-Samen'!J180,"-garden-in-the-bag-dutch.jpg")),
IF($C$1="Norwegisch - NO",HYPERLINK(CONCATENATE("https://www.saflax.de/0-WVK-Retail/Bilder-Pictures/SAFLAX-",'Basis-Tabelle-Samen'!W180,"-",'Basis-Tabelle-Samen'!J180,"-garden-in-the-bag-nowegian.jpg")),
IF($C$1="Polnisch - PL",HYPERLINK(CONCATENATE("https://www.saflax.de/0-WVK-Retail/Bilder-Pictures/SAFLAX-",'Basis-Tabelle-Samen'!W180,"-",'Basis-Tabelle-Samen'!J180,"-garden-in-the-bag-polish.jpg")),
IF($C$1="Portugiesisch - PT",HYPERLINK(CONCATENATE("https://www.saflax.de/0-WVK-Retail/Bilder-Pictures/SAFLAX-",'Basis-Tabelle-Samen'!W180,"-",'Basis-Tabelle-Samen'!J180,"-garden-in-the-bag-portuguese.jpg")),
IF($C$1="Rumänisch - RO",HYPERLINK(CONCATENATE("https://www.saflax.de/0-WVK-Retail/Bilder-Pictures/SAFLAX-",'Basis-Tabelle-Samen'!W180,"-",'Basis-Tabelle-Samen'!J180,"-garden-in-the-bag-romanian.jpg")),
IF($C$1="Schwedisch - SE",HYPERLINK(CONCATENATE("https://www.saflax.de/0-WVK-Retail/Bilder-Pictures/SAFLAX-",'Basis-Tabelle-Samen'!W180,"-",'Basis-Tabelle-Samen'!J180,"-garden-in-the-bag-swedish.jpg")),
IF($C$1="Slowakisch - SK",HYPERLINK(CONCATENATE("https://www.saflax.de/0-WVK-Retail/Bilder-Pictures/SAFLAX-",'Basis-Tabelle-Samen'!W180,"-",'Basis-Tabelle-Samen'!J180,"-garden-in-the-bag-slovak.jpg")),
IF($C$1="Slowenisch - SI",HYPERLINK(CONCATENATE("https://www.saflax.de/0-WVK-Retail/Bilder-Pictures/SAFLAX-",'Basis-Tabelle-Samen'!W180,"-",'Basis-Tabelle-Samen'!J180,"-garden-in-the-bag-slovenian.jpg")),
IF($C$1="Spanisch - ES",HYPERLINK(CONCATENATE("https://www.saflax.de/0-WVK-Retail/Bilder-Pictures/SAFLAX-",'Basis-Tabelle-Samen'!W180,"-",'Basis-Tabelle-Samen'!J180,"-garden-in-the-bag-spanish.jpg")),
IF($C$1="Tschechisch - CZ",HYPERLINK(CONCATENATE("https://www.saflax.de/0-WVK-Retail/Bilder-Pictures/SAFLAX-",'Basis-Tabelle-Samen'!W180,"-",'Basis-Tabelle-Samen'!J180,"-garden-in-the-bag-czech.jpg")),
IF($C$1="Türkisch - TR",HYPERLINK(CONCATENATE("https://www.saflax.de/0-WVK-Retail/Bilder-Pictures/SAFLAX-",'Basis-Tabelle-Samen'!W180,"-",'Basis-Tabelle-Samen'!J180,"-garden-in-the-bag-turkish.jpg")),
IF($C$1="Ungarisch - HU",HYPERLINK(CONCATENATE("https://www.saflax.de/0-WVK-Retail/Bilder-Pictures/SAFLAX-",'Basis-Tabelle-Samen'!W180,"-",'Basis-Tabelle-Samen'!J180,"-garden-in-the-bag-hungarian.jpg")),
" ACHTUNG")))))))))))))))))))))))))))))</f>
        <v>https://www.saflax.de/0-WVK-Retail/Bilder-Pictures/SAFLAX-68711-brassica-rapa-garden-in-the-bag-english.jpg</v>
      </c>
    </row>
    <row r="147" spans="1:43" ht="17.100000000000001" customHeight="1" x14ac:dyDescent="0.2">
      <c r="A147" s="318" t="str">
        <f>IF('Basis-Tabelle-Samen'!A168="","",IF($C$1="Deutsch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47" s="319" t="str">
        <f>'Basis-Tabelle-Samen'!I168</f>
        <v>Allium fistulosum</v>
      </c>
      <c r="C147" s="316" t="str">
        <f>IF($C$1="Bulgarisch - BG",'Basis-Tabelle-Samen'!Z168,
IF($C$1="Dänisch - DK",'Basis-Tabelle-Samen'!AA168,
IF($C$1="Deutsch - DE",'Basis-Tabelle-Samen'!AB168,
IF($C$1="Englisch - UK",'Basis-Tabelle-Samen'!AC168,
IF($C$1="Estnisch - EE",'Basis-Tabelle-Samen'!AD168,
IF($C$1="Finnisch - FI",'Basis-Tabelle-Samen'!AE168,
IF($C$1="Französisch - FR",'Basis-Tabelle-Samen'!AF168,
IF($C$1="Griechisch - GR",'Basis-Tabelle-Samen'!AG168,
IF($C$1="Irisch - IE",'Basis-Tabelle-Samen'!AH168,
IF($C$1="Isländisch - IS",'Basis-Tabelle-Samen'!AI168,
IF($C$1="Italienisch - IT",'Basis-Tabelle-Samen'!AJ168,
IF($C$1="Japanisch - JP",'Basis-Tabelle-Samen'!AK168,
IF($C$1="Kroatisch - HR",'Basis-Tabelle-Samen'!AL168,
IF($C$1="Lettisch - LV",'Basis-Tabelle-Samen'!AM168,
IF($C$1="Litauisch - LT",'Basis-Tabelle-Samen'!AN168,
IF($C$1="Maltesisch - MT",'Basis-Tabelle-Samen'!AO168,
IF($C$1="Niederländisch - NL",'Basis-Tabelle-Samen'!AP168,
IF($C$1="Norwegisch - NO",'Basis-Tabelle-Samen'!AQ168,
IF($C$1="Polnisch - PL",'Basis-Tabelle-Samen'!AR168,
IF($C$1="Portugiesisch - PT",'Basis-Tabelle-Samen'!AS168,
IF($C$1="Rumänisch - RO",'Basis-Tabelle-Samen'!AT168,
IF($C$1="Schwedisch - SE",'Basis-Tabelle-Samen'!AU168,
IF($C$1="Slowakisch - SK",'Basis-Tabelle-Samen'!AV168,
IF($C$1="Slowenisch - SI",'Basis-Tabelle-Samen'!AW168,
IF($C$1="Spanisch - ES",'Basis-Tabelle-Samen'!AX168,
IF($C$1="Tschechisch - CZ",'Basis-Tabelle-Samen'!AY168,
IF($C$1="Türkisch - TR",'Basis-Tabelle-Samen'!AZ168,
IF($C$1="Ungarisch - HU",'Basis-Tabelle-Samen'!BA168,
" ACHTUNG"))))))))))))))))))))))))))))</f>
        <v>Organic - Salad Onion - Japanese Ishikura</v>
      </c>
      <c r="D147" s="320">
        <f>'Basis-Tabelle-Samen'!F168</f>
        <v>150</v>
      </c>
      <c r="E147" s="321" t="str">
        <f>'Basis-Tabelle-Samen'!H168</f>
        <v>7 %</v>
      </c>
      <c r="F147" s="322" t="str">
        <f>IF('Basis-Tabelle-Samen'!G168="","",'Basis-Tabelle-Samen'!G168)</f>
        <v>02</v>
      </c>
      <c r="G147" s="320">
        <f>'Basis-Tabelle-Samen'!C168</f>
        <v>18602</v>
      </c>
      <c r="H147" s="323">
        <f>'Basis-Tabelle-Samen'!D168</f>
        <v>4055473186023</v>
      </c>
      <c r="I147" s="324">
        <f>'Basis-Tabelle-Samen'!E168</f>
        <v>2.0499999999999998</v>
      </c>
      <c r="J147" s="325">
        <f t="shared" si="2"/>
        <v>12</v>
      </c>
      <c r="K147" s="326">
        <f>'Basis-Tabelle-Samen'!K168</f>
        <v>78602</v>
      </c>
      <c r="L147" s="323">
        <f>'Basis-Tabelle-Samen'!L168</f>
        <v>4055473786025</v>
      </c>
      <c r="M147" s="324">
        <f>'Basis-Tabelle-Samen'!M168</f>
        <v>2.4500000000000002</v>
      </c>
      <c r="N147" s="326">
        <f>IF(K147&lt;1,"",'3'!$I$15)</f>
        <v>15</v>
      </c>
      <c r="O147" s="327">
        <f>IF(K147&lt;1,"",'3'!$J$11)</f>
        <v>90</v>
      </c>
      <c r="P147" s="326">
        <f>'Basis-Tabelle-Samen'!N168</f>
        <v>88602</v>
      </c>
      <c r="Q147" s="323">
        <f>'Basis-Tabelle-Samen'!O168</f>
        <v>4055473886022</v>
      </c>
      <c r="R147" s="328">
        <f>'Basis-Tabelle-Samen'!P168</f>
        <v>3.75</v>
      </c>
      <c r="S147" s="326">
        <f>IF(R147&lt;1,"",'3'!$M$15)</f>
        <v>18</v>
      </c>
      <c r="T147" s="327">
        <f>IF(R147&lt;1,"",'3'!$N$11)</f>
        <v>72</v>
      </c>
      <c r="U147" s="326">
        <f>'Basis-Tabelle-Samen'!Q168</f>
        <v>58602</v>
      </c>
      <c r="V147" s="323">
        <f>'Basis-Tabelle-Samen'!R168</f>
        <v>4055473586021</v>
      </c>
      <c r="W147" s="324">
        <f>'Basis-Tabelle-Samen'!S168</f>
        <v>4.95</v>
      </c>
      <c r="X147" s="326">
        <f>IF(U147&lt;1,"",'3'!$Q$15)</f>
        <v>6</v>
      </c>
      <c r="Y147" s="327">
        <f>IF(U147&lt;1,"",'3'!$R$11)</f>
        <v>24</v>
      </c>
      <c r="Z147" s="326">
        <f>'Basis-Tabelle-Samen'!T168</f>
        <v>38602</v>
      </c>
      <c r="AA147" s="323">
        <f>'Basis-Tabelle-Samen'!U168</f>
        <v>4055473386027</v>
      </c>
      <c r="AB147" s="324">
        <f>'Basis-Tabelle-Samen'!V168</f>
        <v>6.75</v>
      </c>
      <c r="AC147" s="326">
        <f>IF(Z147&lt;1,"",'3'!$U$15)</f>
        <v>6</v>
      </c>
      <c r="AD147" s="327">
        <f>IF(Z147&lt;1,"",'3'!$V$11)</f>
        <v>24</v>
      </c>
      <c r="AE147" s="326">
        <f>'Basis-Tabelle-Samen'!W168</f>
        <v>68602</v>
      </c>
      <c r="AF147" s="323">
        <f>'Basis-Tabelle-Samen'!X168</f>
        <v>4055473686028</v>
      </c>
      <c r="AG147" s="324">
        <f>'Basis-Tabelle-Samen'!Y168</f>
        <v>2.95</v>
      </c>
      <c r="AH147" s="326">
        <f>IF(AE147&lt;1,"",'3'!$Y$15)</f>
        <v>8</v>
      </c>
      <c r="AI147" s="327">
        <f>IF(AE147&lt;1,"",'3'!$Z$11)</f>
        <v>64</v>
      </c>
      <c r="AJ147" s="315"/>
      <c r="AK147" s="316" t="str">
        <f>IF(G147&lt;1,"",
IF($C$1="Bulgarisch - BG",HYPERLINK(CONCATENATE("https://www.saflax.de/0-WVK-Retail/Bilder-Pictures/SAFLAX-",'Basis-Tabelle-Samen'!C168,"-",'Basis-Tabelle-Samen'!J168,"-seed-package-front-cr-bulgarian.jpg")),
IF($C$1="Dänisch - DK",HYPERLINK(CONCATENATE("https://www.saflax.de/0-WVK-Retail/Bilder-Pictures/SAFLAX-",'Basis-Tabelle-Samen'!C168,"-",'Basis-Tabelle-Samen'!J168,"-seed-package-front-cr-danish.jpg")),
IF($C$1="Deutsch - DE",HYPERLINK(CONCATENATE("https://www.saflax.de/0-WVK-Retail/Bilder-Pictures/SAFLAX-",'Basis-Tabelle-Samen'!C168,"-",'Basis-Tabelle-Samen'!J168,"-seed-package-front-cr-german.jpg")),
IF($C$1="Englisch - UK",HYPERLINK(CONCATENATE("https://www.saflax.de/0-WVK-Retail/Bilder-Pictures/SAFLAX-",'Basis-Tabelle-Samen'!C168,"-",'Basis-Tabelle-Samen'!J168,"-seed-package-front-cr-english.jpg")),
IF($C$1="Estnisch - EE",HYPERLINK(CONCATENATE("https://www.saflax.de/0-WVK-Retail/Bilder-Pictures/SAFLAX-",'Basis-Tabelle-Samen'!C168,"-",'Basis-Tabelle-Samen'!J168,"-seed-package-front-cr-estonian.jpg")),
IF($C$1="Finnisch - FI",HYPERLINK(CONCATENATE("https://www.saflax.de/0-WVK-Retail/Bilder-Pictures/SAFLAX-",'Basis-Tabelle-Samen'!C168,"-",'Basis-Tabelle-Samen'!J168,"-seed-package-front-cr-finnish.jpg")),
IF($C$1="Französisch - FR",HYPERLINK(CONCATENATE("https://www.saflax.de/0-WVK-Retail/Bilder-Pictures/SAFLAX-",'Basis-Tabelle-Samen'!C168,"-",'Basis-Tabelle-Samen'!J168,"-seed-package-front-cr-french.jpg")),
IF($C$1="Griechisch - GR",HYPERLINK(CONCATENATE("https://www.saflax.de/0-WVK-Retail/Bilder-Pictures/SAFLAX-",'Basis-Tabelle-Samen'!C168,"-",'Basis-Tabelle-Samen'!J168,"-seed-package-front-cr-greek.jpg")),
IF($C$1="Irisch - IE",HYPERLINK(CONCATENATE("https://www.saflax.de/0-WVK-Retail/Bilder-Pictures/SAFLAX-",'Basis-Tabelle-Samen'!C168,"-",'Basis-Tabelle-Samen'!J168,"-seed-package-front-cr-irish.jpg")),
IF($C$1="Isländisch - IS",HYPERLINK(CONCATENATE("https://www.saflax.de/0-WVK-Retail/Bilder-Pictures/SAFLAX-",'Basis-Tabelle-Samen'!C168,"-",'Basis-Tabelle-Samen'!J168,"-seed-package-front-cr-icelandic.jpg")),
IF($C$1="Italienisch - IT",HYPERLINK(CONCATENATE("https://www.saflax.de/0-WVK-Retail/Bilder-Pictures/SAFLAX-",'Basis-Tabelle-Samen'!C168,"-",'Basis-Tabelle-Samen'!J168,"-seed-package-front-cr-italian.jpg")),
IF($C$1="Japanisch - JP",HYPERLINK(CONCATENATE("https://www.saflax.de/0-WVK-Retail/Bilder-Pictures/SAFLAX-",'Basis-Tabelle-Samen'!C168,"-",'Basis-Tabelle-Samen'!J168,"-seed-package-front-cr-japanese.jpg")),
IF($C$1="Kroatisch - HR",HYPERLINK(CONCATENATE("https://www.saflax.de/0-WVK-Retail/Bilder-Pictures/SAFLAX-",'Basis-Tabelle-Samen'!C168,"-",'Basis-Tabelle-Samen'!J168,"-seed-package-front-cr-croatian.jpg")),
IF($C$1="Lettisch - LV",HYPERLINK(CONCATENATE("https://www.saflax.de/0-WVK-Retail/Bilder-Pictures/SAFLAX-",'Basis-Tabelle-Samen'!C168,"-",'Basis-Tabelle-Samen'!J168,"-seed-package-front-cr-latvian.jpg")),
IF($C$1="Litauisch - LT",HYPERLINK(CONCATENATE("https://www.saflax.de/0-WVK-Retail/Bilder-Pictures/SAFLAX-",'Basis-Tabelle-Samen'!C168,"-",'Basis-Tabelle-Samen'!J168,"-seed-package-front-cr-lithuanian.jpg")),
IF($C$1="Maltesisch - MT",HYPERLINK(CONCATENATE("https://www.saflax.de/0-WVK-Retail/Bilder-Pictures/SAFLAX-",'Basis-Tabelle-Samen'!C168,"-",'Basis-Tabelle-Samen'!J168,"-seed-package-front-cr-maltese.jpg")),
IF($C$1="Niederländisch - NL",HYPERLINK(CONCATENATE("https://www.saflax.de/0-WVK-Retail/Bilder-Pictures/SAFLAX-",'Basis-Tabelle-Samen'!C168,"-",'Basis-Tabelle-Samen'!J168,"-seed-package-front-cr-dutch.jpg")),
IF($C$1="Norwegisch - NO",HYPERLINK(CONCATENATE("https://www.saflax.de/0-WVK-Retail/Bilder-Pictures/SAFLAX-",'Basis-Tabelle-Samen'!C168,"-",'Basis-Tabelle-Samen'!J168,"-seed-package-front-cr-nowegian.jpg")),
IF($C$1="Polnisch - PL",HYPERLINK(CONCATENATE("https://www.saflax.de/0-WVK-Retail/Bilder-Pictures/SAFLAX-",'Basis-Tabelle-Samen'!C168,"-",'Basis-Tabelle-Samen'!J168,"-seed-package-front-cr-polish.jpg")),
IF($C$1="Portugiesisch - PT",HYPERLINK(CONCATENATE("https://www.saflax.de/0-WVK-Retail/Bilder-Pictures/SAFLAX-",'Basis-Tabelle-Samen'!C168,"-",'Basis-Tabelle-Samen'!J168,"-seed-package-front-cr-portuguese.jpg")),
IF($C$1="Rumänisch - RO",HYPERLINK(CONCATENATE("https://www.saflax.de/0-WVK-Retail/Bilder-Pictures/SAFLAX-",'Basis-Tabelle-Samen'!C168,"-",'Basis-Tabelle-Samen'!J168,"-seed-package-front-cr-romanian.jpg")),
IF($C$1="Schwedisch - SE",HYPERLINK(CONCATENATE("https://www.saflax.de/0-WVK-Retail/Bilder-Pictures/SAFLAX-",'Basis-Tabelle-Samen'!C168,"-",'Basis-Tabelle-Samen'!J168,"-seed-package-front-cr-swedish.jpg")),
IF($C$1="Slowakisch - SK",HYPERLINK(CONCATENATE("https://www.saflax.de/0-WVK-Retail/Bilder-Pictures/SAFLAX-",'Basis-Tabelle-Samen'!C168,"-",'Basis-Tabelle-Samen'!J168,"-seed-package-front-cr-slovak.jpg")),
IF($C$1="Slowenisch - SI",HYPERLINK(CONCATENATE("https://www.saflax.de/0-WVK-Retail/Bilder-Pictures/SAFLAX-",'Basis-Tabelle-Samen'!C168,"-",'Basis-Tabelle-Samen'!J168,"-seed-package-front-cr-slovenian.jpg")),
IF($C$1="Spanisch - ES",HYPERLINK(CONCATENATE("https://www.saflax.de/0-WVK-Retail/Bilder-Pictures/SAFLAX-",'Basis-Tabelle-Samen'!C168,"-",'Basis-Tabelle-Samen'!J168,"-seed-package-front-cr-spanish.jpg")),
IF($C$1="Tschechisch - CZ",HYPERLINK(CONCATENATE("https://www.saflax.de/0-WVK-Retail/Bilder-Pictures/SAFLAX-",'Basis-Tabelle-Samen'!C168,"-",'Basis-Tabelle-Samen'!J168,"-seed-package-front-cr-czech.jpg")),
IF($C$1="Türkisch - TR",HYPERLINK(CONCATENATE("https://www.saflax.de/0-WVK-Retail/Bilder-Pictures/SAFLAX-",'Basis-Tabelle-Samen'!C168,"-",'Basis-Tabelle-Samen'!J168,"-seed-package-front-cr-turkish.jpg")),
IF($C$1="Ungarisch - HU",HYPERLINK(CONCATENATE("https://www.saflax.de/0-WVK-Retail/Bilder-Pictures/SAFLAX-",'Basis-Tabelle-Samen'!C168,"-",'Basis-Tabelle-Samen'!J168,"-seed-package-front-cr-hungarian.jpg")),
" ACHTUNG")))))))))))))))))))))))))))))</f>
        <v>https://www.saflax.de/0-WVK-Retail/Bilder-Pictures/SAFLAX-18602-allium-fistulosum-seed-package-front-cr-english.jpg</v>
      </c>
      <c r="AL147" s="330" t="str">
        <f>IF(G147&lt;1,"",
IF($C$1="Bulgarisch - BG",HYPERLINK(CONCATENATE("https://www.saflax.de/0-WVK-Retail/Bilder-Pictures/SAFLAX-",'Basis-Tabelle-Samen'!C168,"-",'Basis-Tabelle-Samen'!J168,"-seed-package-back-cr-bulgarian.jpg")),
IF($C$1="Dänisch - DK",HYPERLINK(CONCATENATE("https://www.saflax.de/0-WVK-Retail/Bilder-Pictures/SAFLAX-",'Basis-Tabelle-Samen'!C168,"-",'Basis-Tabelle-Samen'!J168,"-seed-package-back-cr-danish.jpg")),
IF($C$1="Deutsch - DE",HYPERLINK(CONCATENATE("https://www.saflax.de/0-WVK-Retail/Bilder-Pictures/SAFLAX-",'Basis-Tabelle-Samen'!C168,"-",'Basis-Tabelle-Samen'!J168,"-seed-package-back-cr-german.jpg")),
IF($C$1="Englisch - UK",HYPERLINK(CONCATENATE("https://www.saflax.de/0-WVK-Retail/Bilder-Pictures/SAFLAX-",'Basis-Tabelle-Samen'!C168,"-",'Basis-Tabelle-Samen'!J168,"-seed-package-back-cr-english.jpg")),
IF($C$1="Estnisch - EE",HYPERLINK(CONCATENATE("https://www.saflax.de/0-WVK-Retail/Bilder-Pictures/SAFLAX-",'Basis-Tabelle-Samen'!C168,"-",'Basis-Tabelle-Samen'!J168,"-seed-package-back-cr-estonian.jpg")),
IF($C$1="Finnisch - FI",HYPERLINK(CONCATENATE("https://www.saflax.de/0-WVK-Retail/Bilder-Pictures/SAFLAX-",'Basis-Tabelle-Samen'!C168,"-",'Basis-Tabelle-Samen'!J168,"-seed-package-back-cr-finnish.jpg")),
IF($C$1="Französisch - FR",HYPERLINK(CONCATENATE("https://www.saflax.de/0-WVK-Retail/Bilder-Pictures/SAFLAX-",'Basis-Tabelle-Samen'!C168,"-",'Basis-Tabelle-Samen'!J168,"-seed-package-back-cr-french.jpg")),
IF($C$1="Griechisch - GR",HYPERLINK(CONCATENATE("https://www.saflax.de/0-WVK-Retail/Bilder-Pictures/SAFLAX-",'Basis-Tabelle-Samen'!C168,"-",'Basis-Tabelle-Samen'!J168,"-seed-package-back-cr-greek.jpg")),
IF($C$1="Irisch - IE",HYPERLINK(CONCATENATE("https://www.saflax.de/0-WVK-Retail/Bilder-Pictures/SAFLAX-",'Basis-Tabelle-Samen'!C168,"-",'Basis-Tabelle-Samen'!J168,"-seed-package-back-cr-irish.jpg")),
IF($C$1="Isländisch - IS",HYPERLINK(CONCATENATE("https://www.saflax.de/0-WVK-Retail/Bilder-Pictures/SAFLAX-",'Basis-Tabelle-Samen'!C168,"-",'Basis-Tabelle-Samen'!J168,"-seed-package-back-cr-icelandic.jpg")),
IF($C$1="Italienisch - IT",HYPERLINK(CONCATENATE("https://www.saflax.de/0-WVK-Retail/Bilder-Pictures/SAFLAX-",'Basis-Tabelle-Samen'!C168,"-",'Basis-Tabelle-Samen'!J168,"-seed-package-back-cr-italian.jpg")),
IF($C$1="Japanisch - JP",HYPERLINK(CONCATENATE("https://www.saflax.de/0-WVK-Retail/Bilder-Pictures/SAFLAX-",'Basis-Tabelle-Samen'!C168,"-",'Basis-Tabelle-Samen'!J168,"-seed-package-back-cr-japanese.jpg")),
IF($C$1="Kroatisch - HR",HYPERLINK(CONCATENATE("https://www.saflax.de/0-WVK-Retail/Bilder-Pictures/SAFLAX-",'Basis-Tabelle-Samen'!C168,"-",'Basis-Tabelle-Samen'!J168,"-seed-package-back-cr-croatian.jpg")),
IF($C$1="Lettisch - LV",HYPERLINK(CONCATENATE("https://www.saflax.de/0-WVK-Retail/Bilder-Pictures/SAFLAX-",'Basis-Tabelle-Samen'!C168,"-",'Basis-Tabelle-Samen'!J168,"-seed-package-back-cr-latvian.jpg")),
IF($C$1="Litauisch - LT",HYPERLINK(CONCATENATE("https://www.saflax.de/0-WVK-Retail/Bilder-Pictures/SAFLAX-",'Basis-Tabelle-Samen'!C168,"-",'Basis-Tabelle-Samen'!J168,"-seed-package-back-cr-lithuanian.jpg")),
IF($C$1="Maltesisch - MT",HYPERLINK(CONCATENATE("https://www.saflax.de/0-WVK-Retail/Bilder-Pictures/SAFLAX-",'Basis-Tabelle-Samen'!C168,"-",'Basis-Tabelle-Samen'!J168,"-seed-package-back-cr-maltese.jpg")),
IF($C$1="Niederländisch - NL",HYPERLINK(CONCATENATE("https://www.saflax.de/0-WVK-Retail/Bilder-Pictures/SAFLAX-",'Basis-Tabelle-Samen'!C168,"-",'Basis-Tabelle-Samen'!J168,"-seed-package-back-cr-dutch.jpg")),
IF($C$1="Norwegisch - NO",HYPERLINK(CONCATENATE("https://www.saflax.de/0-WVK-Retail/Bilder-Pictures/SAFLAX-",'Basis-Tabelle-Samen'!C168,"-",'Basis-Tabelle-Samen'!J168,"-seed-package-back-cr-nowegian.jpg")),
IF($C$1="Polnisch - PL",HYPERLINK(CONCATENATE("https://www.saflax.de/0-WVK-Retail/Bilder-Pictures/SAFLAX-",'Basis-Tabelle-Samen'!C168,"-",'Basis-Tabelle-Samen'!J168,"-seed-package-back-cr-polish.jpg")),
IF($C$1="Portugiesisch - PT",HYPERLINK(CONCATENATE("https://www.saflax.de/0-WVK-Retail/Bilder-Pictures/SAFLAX-",'Basis-Tabelle-Samen'!C168,"-",'Basis-Tabelle-Samen'!J168,"-seed-package-back-cr-portuguese.jpg")),
IF($C$1="Rumänisch - RO",HYPERLINK(CONCATENATE("https://www.saflax.de/0-WVK-Retail/Bilder-Pictures/SAFLAX-",'Basis-Tabelle-Samen'!C168,"-",'Basis-Tabelle-Samen'!J168,"-seed-package-back-cr-romanian.jpg")),
IF($C$1="Schwedisch - SE",HYPERLINK(CONCATENATE("https://www.saflax.de/0-WVK-Retail/Bilder-Pictures/SAFLAX-",'Basis-Tabelle-Samen'!C168,"-",'Basis-Tabelle-Samen'!J168,"-seed-package-back-cr-swedish.jpg")),
IF($C$1="Slowakisch - SK",HYPERLINK(CONCATENATE("https://www.saflax.de/0-WVK-Retail/Bilder-Pictures/SAFLAX-",'Basis-Tabelle-Samen'!C168,"-",'Basis-Tabelle-Samen'!J168,"-seed-package-back-cr-slovak.jpg")),
IF($C$1="Slowenisch - SI",HYPERLINK(CONCATENATE("https://www.saflax.de/0-WVK-Retail/Bilder-Pictures/SAFLAX-",'Basis-Tabelle-Samen'!C168,"-",'Basis-Tabelle-Samen'!J168,"-seed-package-back-cr-slovenian.jpg")),
IF($C$1="Spanisch - ES",HYPERLINK(CONCATENATE("https://www.saflax.de/0-WVK-Retail/Bilder-Pictures/SAFLAX-",'Basis-Tabelle-Samen'!C168,"-",'Basis-Tabelle-Samen'!J168,"-seed-package-back-cr-spanish.jpg")),
IF($C$1="Tschechisch - CZ",HYPERLINK(CONCATENATE("https://www.saflax.de/0-WVK-Retail/Bilder-Pictures/SAFLAX-",'Basis-Tabelle-Samen'!C168,"-",'Basis-Tabelle-Samen'!J168,"-seed-package-back-cr-czech.jpg")),
IF($C$1="Türkisch - TR",HYPERLINK(CONCATENATE("https://www.saflax.de/0-WVK-Retail/Bilder-Pictures/SAFLAX-",'Basis-Tabelle-Samen'!C168,"-",'Basis-Tabelle-Samen'!J168,"-seed-package-back-cr-turkish.jpg")),
IF($C$1="Ungarisch - HU",HYPERLINK(CONCATENATE("https://www.saflax.de/0-WVK-Retail/Bilder-Pictures/SAFLAX-",'Basis-Tabelle-Samen'!C168,"-",'Basis-Tabelle-Samen'!J168,"-seed-package-back-cr-hungarian.jpg")),
" ACHTUNG")))))))))))))))))))))))))))))</f>
        <v>https://www.saflax.de/0-WVK-Retail/Bilder-Pictures/SAFLAX-18602-allium-fistulosum-seed-package-back-cr-english.jpg</v>
      </c>
      <c r="AM147" s="330" t="str">
        <f>IF(H147&lt;1,"",
IF($C$1="Bulgarisch - BG",HYPERLINK(CONCATENATE("https://www.saflax.de/0-WVK-Retail/Bilder-Pictures/SAFLAX-",'Basis-Tabelle-Samen'!K168,"-",'Basis-Tabelle-Samen'!J168,"-garden-to-go-mini-bulgarian.jpg")),
IF($C$1="Dänisch - DK",HYPERLINK(CONCATENATE("https://www.saflax.de/0-WVK-Retail/Bilder-Pictures/SAFLAX-",'Basis-Tabelle-Samen'!K168,"-",'Basis-Tabelle-Samen'!J168,"-garden-to-go-mini-danish.jpg")),
IF($C$1="Deutsch - DE",HYPERLINK(CONCATENATE("https://www.saflax.de/0-WVK-Retail/Bilder-Pictures/SAFLAX-",'Basis-Tabelle-Samen'!K168,"-",'Basis-Tabelle-Samen'!J168,"-garden-to-go-mini-german.jpg")),
IF($C$1="Englisch - UK",HYPERLINK(CONCATENATE("https://www.saflax.de/0-WVK-Retail/Bilder-Pictures/SAFLAX-",'Basis-Tabelle-Samen'!K168,"-",'Basis-Tabelle-Samen'!J168,"-garden-to-go-mini-english.jpg")),
IF($C$1="Estnisch - EE",HYPERLINK(CONCATENATE("https://www.saflax.de/0-WVK-Retail/Bilder-Pictures/SAFLAX-",'Basis-Tabelle-Samen'!K168,"-",'Basis-Tabelle-Samen'!J168,"-garden-to-go-mini-estonian.jpg")),
IF($C$1="Finnisch - FI",HYPERLINK(CONCATENATE("https://www.saflax.de/0-WVK-Retail/Bilder-Pictures/SAFLAX-",'Basis-Tabelle-Samen'!K168,"-",'Basis-Tabelle-Samen'!J168,"-garden-to-go-mini-finnish.jpg")),
IF($C$1="Französisch - FR",HYPERLINK(CONCATENATE("https://www.saflax.de/0-WVK-Retail/Bilder-Pictures/SAFLAX-",'Basis-Tabelle-Samen'!K168,"-",'Basis-Tabelle-Samen'!J168,"-garden-to-go-mini-french.jpg")),
IF($C$1="Griechisch - GR",HYPERLINK(CONCATENATE("https://www.saflax.de/0-WVK-Retail/Bilder-Pictures/SAFLAX-",'Basis-Tabelle-Samen'!K168,"-",'Basis-Tabelle-Samen'!J168,"-garden-to-go-mini-greek.jpg")),
IF($C$1="Irisch - IE",HYPERLINK(CONCATENATE("https://www.saflax.de/0-WVK-Retail/Bilder-Pictures/SAFLAX-",'Basis-Tabelle-Samen'!K168,"-",'Basis-Tabelle-Samen'!J168,"-garden-to-go-mini-irish.jpg")),
IF($C$1="Isländisch - IS",HYPERLINK(CONCATENATE("https://www.saflax.de/0-WVK-Retail/Bilder-Pictures/SAFLAX-",'Basis-Tabelle-Samen'!K168,"-",'Basis-Tabelle-Samen'!J168,"-garden-to-go-mini-icelandic.jpg")),
IF($C$1="Italienisch - IT",HYPERLINK(CONCATENATE("https://www.saflax.de/0-WVK-Retail/Bilder-Pictures/SAFLAX-",'Basis-Tabelle-Samen'!K168,"-",'Basis-Tabelle-Samen'!J168,"-garden-to-go-mini-italian.jpg")),
IF($C$1="Japanisch - JP",HYPERLINK(CONCATENATE("https://www.saflax.de/0-WVK-Retail/Bilder-Pictures/SAFLAX-",'Basis-Tabelle-Samen'!K168,"-",'Basis-Tabelle-Samen'!J168,"-garden-to-go-mini-japanese.jpg")),
IF($C$1="Kroatisch - HR",HYPERLINK(CONCATENATE("https://www.saflax.de/0-WVK-Retail/Bilder-Pictures/SAFLAX-",'Basis-Tabelle-Samen'!K168,"-",'Basis-Tabelle-Samen'!J168,"-garden-to-go-mini-croatian.jpg")),
IF($C$1="Lettisch - LV",HYPERLINK(CONCATENATE("https://www.saflax.de/0-WVK-Retail/Bilder-Pictures/SAFLAX-",'Basis-Tabelle-Samen'!K168,"-",'Basis-Tabelle-Samen'!J168,"-garden-to-go-mini-latvian.jpg")),
IF($C$1="Litauisch - LT",HYPERLINK(CONCATENATE("https://www.saflax.de/0-WVK-Retail/Bilder-Pictures/SAFLAX-",'Basis-Tabelle-Samen'!K168,"-",'Basis-Tabelle-Samen'!J168,"-garden-to-go-mini-lithuanian.jpg")),
IF($C$1="Maltesisch - MT",HYPERLINK(CONCATENATE("https://www.saflax.de/0-WVK-Retail/Bilder-Pictures/SAFLAX-",'Basis-Tabelle-Samen'!K168,"-",'Basis-Tabelle-Samen'!J168,"-garden-to-go-mini-maltese.jpg")),
IF($C$1="Niederländisch - NL",HYPERLINK(CONCATENATE("https://www.saflax.de/0-WVK-Retail/Bilder-Pictures/SAFLAX-",'Basis-Tabelle-Samen'!K168,"-",'Basis-Tabelle-Samen'!J168,"-garden-to-go-mini-dutch.jpg")),
IF($C$1="Norwegisch - NO",HYPERLINK(CONCATENATE("https://www.saflax.de/0-WVK-Retail/Bilder-Pictures/SAFLAX-",'Basis-Tabelle-Samen'!K168,"-",'Basis-Tabelle-Samen'!J168,"-garden-to-go-mini-nowegian.jpg")),
IF($C$1="Polnisch - PL",HYPERLINK(CONCATENATE("https://www.saflax.de/0-WVK-Retail/Bilder-Pictures/SAFLAX-",'Basis-Tabelle-Samen'!K168,"-",'Basis-Tabelle-Samen'!J168,"-garden-to-go-mini-polish.jpg")),
IF($C$1="Portugiesisch - PT",HYPERLINK(CONCATENATE("https://www.saflax.de/0-WVK-Retail/Bilder-Pictures/SAFLAX-",'Basis-Tabelle-Samen'!K168,"-",'Basis-Tabelle-Samen'!J168,"-garden-to-go-mini-portuguese.jpg")),
IF($C$1="Rumänisch - RO",HYPERLINK(CONCATENATE("https://www.saflax.de/0-WVK-Retail/Bilder-Pictures/SAFLAX-",'Basis-Tabelle-Samen'!K168,"-",'Basis-Tabelle-Samen'!J168,"-garden-to-go-mini-romanian.jpg")),
IF($C$1="Schwedisch - SE",HYPERLINK(CONCATENATE("https://www.saflax.de/0-WVK-Retail/Bilder-Pictures/SAFLAX-",'Basis-Tabelle-Samen'!K168,"-",'Basis-Tabelle-Samen'!J168,"-garden-to-go-mini-swedish.jpg")),
IF($C$1="Slowakisch - SK",HYPERLINK(CONCATENATE("https://www.saflax.de/0-WVK-Retail/Bilder-Pictures/SAFLAX-",'Basis-Tabelle-Samen'!K168,"-",'Basis-Tabelle-Samen'!J168,"-garden-to-go-mini-slovak.jpg")),
IF($C$1="Slowenisch - SI",HYPERLINK(CONCATENATE("https://www.saflax.de/0-WVK-Retail/Bilder-Pictures/SAFLAX-",'Basis-Tabelle-Samen'!K168,"-",'Basis-Tabelle-Samen'!J168,"-garden-to-go-mini-slovenian.jpg")),
IF($C$1="Spanisch - ES",HYPERLINK(CONCATENATE("https://www.saflax.de/0-WVK-Retail/Bilder-Pictures/SAFLAX-",'Basis-Tabelle-Samen'!K168,"-",'Basis-Tabelle-Samen'!J168,"-garden-to-go-mini-spanish.jpg")),
IF($C$1="Tschechisch - CZ",HYPERLINK(CONCATENATE("https://www.saflax.de/0-WVK-Retail/Bilder-Pictures/SAFLAX-",'Basis-Tabelle-Samen'!K168,"-",'Basis-Tabelle-Samen'!J168,"-garden-to-go-mini-czech.jpg")),
IF($C$1="Türkisch - TR",HYPERLINK(CONCATENATE("https://www.saflax.de/0-WVK-Retail/Bilder-Pictures/SAFLAX-",'Basis-Tabelle-Samen'!K168,"-",'Basis-Tabelle-Samen'!J168,"-garden-to-go-mini-turkish.jpg")),
IF($C$1="Ungarisch - HU",HYPERLINK(CONCATENATE("https://www.saflax.de/0-WVK-Retail/Bilder-Pictures/SAFLAX-",'Basis-Tabelle-Samen'!K168,"-",'Basis-Tabelle-Samen'!J168,"-garden-to-go-mini-hungarian.jpg")),
" ACHTUNG")))))))))))))))))))))))))))))</f>
        <v>https://www.saflax.de/0-WVK-Retail/Bilder-Pictures/SAFLAX-78602-allium-fistulosum-garden-to-go-mini-english.jpg</v>
      </c>
      <c r="AN147" s="330" t="str">
        <f>IF(I147&lt;1,"",
IF($C$1="Bulgarisch - BG",HYPERLINK(CONCATENATE("https://www.saflax.de/0-WVK-Retail/Bilder-Pictures/SAFLAX-",'Basis-Tabelle-Samen'!N168,"-",'Basis-Tabelle-Samen'!J168,"-garden-to-go-lite-bulgarian.jpg")),
IF($C$1="Dänisch - DK",HYPERLINK(CONCATENATE("https://www.saflax.de/0-WVK-Retail/Bilder-Pictures/SAFLAX-",'Basis-Tabelle-Samen'!N168,"-",'Basis-Tabelle-Samen'!J168,"-garden-to-go-lite-danish.jpg")),
IF($C$1="Deutsch - DE",HYPERLINK(CONCATENATE("https://www.saflax.de/0-WVK-Retail/Bilder-Pictures/SAFLAX-",'Basis-Tabelle-Samen'!N168,"-",'Basis-Tabelle-Samen'!J168,"-garden-to-go-lite-german.jpg")),
IF($C$1="Englisch - UK",HYPERLINK(CONCATENATE("https://www.saflax.de/0-WVK-Retail/Bilder-Pictures/SAFLAX-",'Basis-Tabelle-Samen'!N168,"-",'Basis-Tabelle-Samen'!J168,"-garden-to-go-lite-english.jpg")),
IF($C$1="Estnisch - EE",HYPERLINK(CONCATENATE("https://www.saflax.de/0-WVK-Retail/Bilder-Pictures/SAFLAX-",'Basis-Tabelle-Samen'!N168,"-",'Basis-Tabelle-Samen'!J168,"-garden-to-go-lite-estonian.jpg")),
IF($C$1="Finnisch - FI",HYPERLINK(CONCATENATE("https://www.saflax.de/0-WVK-Retail/Bilder-Pictures/SAFLAX-",'Basis-Tabelle-Samen'!N168,"-",'Basis-Tabelle-Samen'!J168,"-garden-to-go-lite-finnish.jpg")),
IF($C$1="Französisch - FR",HYPERLINK(CONCATENATE("https://www.saflax.de/0-WVK-Retail/Bilder-Pictures/SAFLAX-",'Basis-Tabelle-Samen'!N168,"-",'Basis-Tabelle-Samen'!J168,"-garden-to-go-lite-french.jpg")),
IF($C$1="Griechisch - GR",HYPERLINK(CONCATENATE("https://www.saflax.de/0-WVK-Retail/Bilder-Pictures/SAFLAX-",'Basis-Tabelle-Samen'!N168,"-",'Basis-Tabelle-Samen'!J168,"-garden-to-go-lite-greek.jpg")),
IF($C$1="Irisch - IE",HYPERLINK(CONCATENATE("https://www.saflax.de/0-WVK-Retail/Bilder-Pictures/SAFLAX-",'Basis-Tabelle-Samen'!N168,"-",'Basis-Tabelle-Samen'!J168,"-garden-to-go-lite-irish.jpg")),
IF($C$1="Isländisch - IS",HYPERLINK(CONCATENATE("https://www.saflax.de/0-WVK-Retail/Bilder-Pictures/SAFLAX-",'Basis-Tabelle-Samen'!N168,"-",'Basis-Tabelle-Samen'!J168,"-garden-to-go-lite-icelandic.jpg")),
IF($C$1="Italienisch - IT",HYPERLINK(CONCATENATE("https://www.saflax.de/0-WVK-Retail/Bilder-Pictures/SAFLAX-",'Basis-Tabelle-Samen'!N168,"-",'Basis-Tabelle-Samen'!J168,"-garden-to-go-lite-italian.jpg")),
IF($C$1="Japanisch - JP",HYPERLINK(CONCATENATE("https://www.saflax.de/0-WVK-Retail/Bilder-Pictures/SAFLAX-",'Basis-Tabelle-Samen'!N168,"-",'Basis-Tabelle-Samen'!J168,"-garden-to-go-lite-japanese.jpg")),
IF($C$1="Kroatisch - HR",HYPERLINK(CONCATENATE("https://www.saflax.de/0-WVK-Retail/Bilder-Pictures/SAFLAX-",'Basis-Tabelle-Samen'!N168,"-",'Basis-Tabelle-Samen'!J168,"-garden-to-go-lite-croatian.jpg")),
IF($C$1="Lettisch - LV",HYPERLINK(CONCATENATE("https://www.saflax.de/0-WVK-Retail/Bilder-Pictures/SAFLAX-",'Basis-Tabelle-Samen'!N168,"-",'Basis-Tabelle-Samen'!J168,"-garden-to-go-lite-latvian.jpg")),
IF($C$1="Litauisch - LT",HYPERLINK(CONCATENATE("https://www.saflax.de/0-WVK-Retail/Bilder-Pictures/SAFLAX-",'Basis-Tabelle-Samen'!N168,"-",'Basis-Tabelle-Samen'!J168,"-garden-to-go-lite-lithuanian.jpg")),
IF($C$1="Maltesisch - MT",HYPERLINK(CONCATENATE("https://www.saflax.de/0-WVK-Retail/Bilder-Pictures/SAFLAX-",'Basis-Tabelle-Samen'!N168,"-",'Basis-Tabelle-Samen'!J168,"-garden-to-go-lite-maltese.jpg")),
IF($C$1="Niederländisch - NL",HYPERLINK(CONCATENATE("https://www.saflax.de/0-WVK-Retail/Bilder-Pictures/SAFLAX-",'Basis-Tabelle-Samen'!N168,"-",'Basis-Tabelle-Samen'!J168,"-garden-to-go-lite-dutch.jpg")),
IF($C$1="Norwegisch - NO",HYPERLINK(CONCATENATE("https://www.saflax.de/0-WVK-Retail/Bilder-Pictures/SAFLAX-",'Basis-Tabelle-Samen'!N168,"-",'Basis-Tabelle-Samen'!J168,"-garden-to-go-lite-nowegian.jpg")),
IF($C$1="Polnisch - PL",HYPERLINK(CONCATENATE("https://www.saflax.de/0-WVK-Retail/Bilder-Pictures/SAFLAX-",'Basis-Tabelle-Samen'!N168,"-",'Basis-Tabelle-Samen'!J168,"-garden-to-go-lite-polish.jpg")),
IF($C$1="Portugiesisch - PT",HYPERLINK(CONCATENATE("https://www.saflax.de/0-WVK-Retail/Bilder-Pictures/SAFLAX-",'Basis-Tabelle-Samen'!N168,"-",'Basis-Tabelle-Samen'!J168,"-garden-to-go-lite-portuguese.jpg")),
IF($C$1="Rumänisch - RO",HYPERLINK(CONCATENATE("https://www.saflax.de/0-WVK-Retail/Bilder-Pictures/SAFLAX-",'Basis-Tabelle-Samen'!N168,"-",'Basis-Tabelle-Samen'!J168,"-garden-to-go-lite-romanian.jpg")),
IF($C$1="Schwedisch - SE",HYPERLINK(CONCATENATE("https://www.saflax.de/0-WVK-Retail/Bilder-Pictures/SAFLAX-",'Basis-Tabelle-Samen'!N168,"-",'Basis-Tabelle-Samen'!J168,"-garden-to-go-lite-swedish.jpg")),
IF($C$1="Slowakisch - SK",HYPERLINK(CONCATENATE("https://www.saflax.de/0-WVK-Retail/Bilder-Pictures/SAFLAX-",'Basis-Tabelle-Samen'!N168,"-",'Basis-Tabelle-Samen'!J168,"-garden-to-go-lite-slovak.jpg")),
IF($C$1="Slowenisch - SI",HYPERLINK(CONCATENATE("https://www.saflax.de/0-WVK-Retail/Bilder-Pictures/SAFLAX-",'Basis-Tabelle-Samen'!N168,"-",'Basis-Tabelle-Samen'!J168,"-garden-to-go-lite-slovenian.jpg")),
IF($C$1="Spanisch - ES",HYPERLINK(CONCATENATE("https://www.saflax.de/0-WVK-Retail/Bilder-Pictures/SAFLAX-",'Basis-Tabelle-Samen'!N168,"-",'Basis-Tabelle-Samen'!J168,"-garden-to-go-lite-spanish.jpg")),
IF($C$1="Tschechisch - CZ",HYPERLINK(CONCATENATE("https://www.saflax.de/0-WVK-Retail/Bilder-Pictures/SAFLAX-",'Basis-Tabelle-Samen'!N168,"-",'Basis-Tabelle-Samen'!J168,"-garden-to-go-lite-czech.jpg")),
IF($C$1="Türkisch - TR",HYPERLINK(CONCATENATE("https://www.saflax.de/0-WVK-Retail/Bilder-Pictures/SAFLAX-",'Basis-Tabelle-Samen'!N168,"-",'Basis-Tabelle-Samen'!J168,"-garden-to-go-lite-turkish.jpg")),
IF($C$1="Ungarisch - HU",HYPERLINK(CONCATENATE("https://www.saflax.de/0-WVK-Retail/Bilder-Pictures/SAFLAX-",'Basis-Tabelle-Samen'!N168,"-",'Basis-Tabelle-Samen'!J168,"-garden-to-go-lite-hungarian.jpg")),
" ACHTUNG")))))))))))))))))))))))))))))</f>
        <v>https://www.saflax.de/0-WVK-Retail/Bilder-Pictures/SAFLAX-88602-allium-fistulosum-garden-to-go-lite-english.jpg</v>
      </c>
      <c r="AO147" s="330" t="str">
        <f>IF(J147&lt;1,"",
IF($C$1="Bulgarisch - BG",HYPERLINK(CONCATENATE("https://www.saflax.de/0-WVK-Retail/Bilder-Pictures/SAFLAX-",'Basis-Tabelle-Samen'!Q168,"-",'Basis-Tabelle-Samen'!J168,"-garden-to-go-bulgarian.jpg")),
IF($C$1="Dänisch - DK",HYPERLINK(CONCATENATE("https://www.saflax.de/0-WVK-Retail/Bilder-Pictures/SAFLAX-",'Basis-Tabelle-Samen'!Q168,"-",'Basis-Tabelle-Samen'!J168,"-garden-to-go-danish.jpg")),
IF($C$1="Deutsch - DE",HYPERLINK(CONCATENATE("https://www.saflax.de/0-WVK-Retail/Bilder-Pictures/SAFLAX-",'Basis-Tabelle-Samen'!Q168,"-",'Basis-Tabelle-Samen'!J168,"-garden-to-go-german.jpg")),
IF($C$1="Englisch - UK",HYPERLINK(CONCATENATE("https://www.saflax.de/0-WVK-Retail/Bilder-Pictures/SAFLAX-",'Basis-Tabelle-Samen'!Q168,"-",'Basis-Tabelle-Samen'!J168,"-garden-to-go-english.jpg")),
IF($C$1="Estnisch - EE",HYPERLINK(CONCATENATE("https://www.saflax.de/0-WVK-Retail/Bilder-Pictures/SAFLAX-",'Basis-Tabelle-Samen'!Q168,"-",'Basis-Tabelle-Samen'!J168,"-garden-to-go-estonian.jpg")),
IF($C$1="Finnisch - FI",HYPERLINK(CONCATENATE("https://www.saflax.de/0-WVK-Retail/Bilder-Pictures/SAFLAX-",'Basis-Tabelle-Samen'!Q168,"-",'Basis-Tabelle-Samen'!J168,"-garden-to-go-finnish.jpg")),
IF($C$1="Französisch - FR",HYPERLINK(CONCATENATE("https://www.saflax.de/0-WVK-Retail/Bilder-Pictures/SAFLAX-",'Basis-Tabelle-Samen'!Q168,"-",'Basis-Tabelle-Samen'!J168,"-garden-to-go-french.jpg")),
IF($C$1="Griechisch - GR",HYPERLINK(CONCATENATE("https://www.saflax.de/0-WVK-Retail/Bilder-Pictures/SAFLAX-",'Basis-Tabelle-Samen'!Q168,"-",'Basis-Tabelle-Samen'!J168,"-garden-to-go-greek.jpg")),
IF($C$1="Irisch - IE",HYPERLINK(CONCATENATE("https://www.saflax.de/0-WVK-Retail/Bilder-Pictures/SAFLAX-",'Basis-Tabelle-Samen'!Q168,"-",'Basis-Tabelle-Samen'!J168,"-garden-to-go-irish.jpg")),
IF($C$1="Isländisch - IS",HYPERLINK(CONCATENATE("https://www.saflax.de/0-WVK-Retail/Bilder-Pictures/SAFLAX-",'Basis-Tabelle-Samen'!Q168,"-",'Basis-Tabelle-Samen'!J168,"-garden-to-go-icelandic.jpg")),
IF($C$1="Italienisch - IT",HYPERLINK(CONCATENATE("https://www.saflax.de/0-WVK-Retail/Bilder-Pictures/SAFLAX-",'Basis-Tabelle-Samen'!Q168,"-",'Basis-Tabelle-Samen'!J168,"-garden-to-go-italian.jpg")),
IF($C$1="Japanisch - JP",HYPERLINK(CONCATENATE("https://www.saflax.de/0-WVK-Retail/Bilder-Pictures/SAFLAX-",'Basis-Tabelle-Samen'!Q168,"-",'Basis-Tabelle-Samen'!J168,"-garden-to-go-japanese.jpg")),
IF($C$1="Kroatisch - HR",HYPERLINK(CONCATENATE("https://www.saflax.de/0-WVK-Retail/Bilder-Pictures/SAFLAX-",'Basis-Tabelle-Samen'!Q168,"-",'Basis-Tabelle-Samen'!J168,"-garden-to-go-croatian.jpg")),
IF($C$1="Lettisch - LV",HYPERLINK(CONCATENATE("https://www.saflax.de/0-WVK-Retail/Bilder-Pictures/SAFLAX-",'Basis-Tabelle-Samen'!Q168,"-",'Basis-Tabelle-Samen'!J168,"-garden-to-go-latvian.jpg")),
IF($C$1="Litauisch - LT",HYPERLINK(CONCATENATE("https://www.saflax.de/0-WVK-Retail/Bilder-Pictures/SAFLAX-",'Basis-Tabelle-Samen'!Q168,"-",'Basis-Tabelle-Samen'!J168,"-garden-to-go-lithuanian.jpg")),
IF($C$1="Maltesisch - MT",HYPERLINK(CONCATENATE("https://www.saflax.de/0-WVK-Retail/Bilder-Pictures/SAFLAX-",'Basis-Tabelle-Samen'!Q168,"-",'Basis-Tabelle-Samen'!J168,"-garden-to-go-maltese.jpg")),
IF($C$1="Niederländisch - NL",HYPERLINK(CONCATENATE("https://www.saflax.de/0-WVK-Retail/Bilder-Pictures/SAFLAX-",'Basis-Tabelle-Samen'!Q168,"-",'Basis-Tabelle-Samen'!J168,"-garden-to-go-dutch.jpg")),
IF($C$1="Norwegisch - NO",HYPERLINK(CONCATENATE("https://www.saflax.de/0-WVK-Retail/Bilder-Pictures/SAFLAX-",'Basis-Tabelle-Samen'!Q168,"-",'Basis-Tabelle-Samen'!J168,"-garden-to-go-nowegian.jpg")),
IF($C$1="Polnisch - PL",HYPERLINK(CONCATENATE("https://www.saflax.de/0-WVK-Retail/Bilder-Pictures/SAFLAX-",'Basis-Tabelle-Samen'!Q168,"-",'Basis-Tabelle-Samen'!J168,"-garden-to-go-polish.jpg")),
IF($C$1="Portugiesisch - PT",HYPERLINK(CONCATENATE("https://www.saflax.de/0-WVK-Retail/Bilder-Pictures/SAFLAX-",'Basis-Tabelle-Samen'!Q168,"-",'Basis-Tabelle-Samen'!J168,"-garden-to-go-portuguese.jpg")),
IF($C$1="Rumänisch - RO",HYPERLINK(CONCATENATE("https://www.saflax.de/0-WVK-Retail/Bilder-Pictures/SAFLAX-",'Basis-Tabelle-Samen'!Q168,"-",'Basis-Tabelle-Samen'!J168,"-garden-to-go-romanian.jpg")),
IF($C$1="Schwedisch - SE",HYPERLINK(CONCATENATE("https://www.saflax.de/0-WVK-Retail/Bilder-Pictures/SAFLAX-",'Basis-Tabelle-Samen'!Q168,"-",'Basis-Tabelle-Samen'!J168,"-garden-to-go-swedish.jpg")),
IF($C$1="Slowakisch - SK",HYPERLINK(CONCATENATE("https://www.saflax.de/0-WVK-Retail/Bilder-Pictures/SAFLAX-",'Basis-Tabelle-Samen'!Q168,"-",'Basis-Tabelle-Samen'!J168,"-garden-to-go-slovak.jpg")),
IF($C$1="Slowenisch - SI",HYPERLINK(CONCATENATE("https://www.saflax.de/0-WVK-Retail/Bilder-Pictures/SAFLAX-",'Basis-Tabelle-Samen'!Q168,"-",'Basis-Tabelle-Samen'!J168,"-garden-to-go-slovenian.jpg")),
IF($C$1="Spanisch - ES",HYPERLINK(CONCATENATE("https://www.saflax.de/0-WVK-Retail/Bilder-Pictures/SAFLAX-",'Basis-Tabelle-Samen'!Q168,"-",'Basis-Tabelle-Samen'!J168,"-garden-to-go-spanish.jpg")),
IF($C$1="Tschechisch - CZ",HYPERLINK(CONCATENATE("https://www.saflax.de/0-WVK-Retail/Bilder-Pictures/SAFLAX-",'Basis-Tabelle-Samen'!Q168,"-",'Basis-Tabelle-Samen'!J168,"-garden-to-go-czech.jpg")),
IF($C$1="Türkisch - TR",HYPERLINK(CONCATENATE("https://www.saflax.de/0-WVK-Retail/Bilder-Pictures/SAFLAX-",'Basis-Tabelle-Samen'!Q168,"-",'Basis-Tabelle-Samen'!J168,"-garden-to-go-turkish.jpg")),
IF($C$1="Ungarisch - HU",HYPERLINK(CONCATENATE("https://www.saflax.de/0-WVK-Retail/Bilder-Pictures/SAFLAX-",'Basis-Tabelle-Samen'!Q168,"-",'Basis-Tabelle-Samen'!J168,"-garden-to-go-hungarian.jpg")),
" ACHTUNG")))))))))))))))))))))))))))))</f>
        <v>https://www.saflax.de/0-WVK-Retail/Bilder-Pictures/SAFLAX-58602-allium-fistulosum-garden-to-go-english.jpg</v>
      </c>
      <c r="AP147" s="330" t="str">
        <f>IF(K147&lt;1,"",
IF($C$1="Bulgarisch - BG",HYPERLINK(CONCATENATE("https://www.saflax.de/0-WVK-Retail/Bilder-Pictures/SAFLAX-",'Basis-Tabelle-Samen'!T168,"-",'Basis-Tabelle-Samen'!J168,"-cultivation-set-bulgarian.jpg")),
IF($C$1="Dänisch - DK",HYPERLINK(CONCATENATE("https://www.saflax.de/0-WVK-Retail/Bilder-Pictures/SAFLAX-",'Basis-Tabelle-Samen'!T168,"-",'Basis-Tabelle-Samen'!J168,"-cultivation-set-danish.jpg")),
IF($C$1="Deutsch - DE",HYPERLINK(CONCATENATE("https://www.saflax.de/0-WVK-Retail/Bilder-Pictures/SAFLAX-",'Basis-Tabelle-Samen'!T168,"-",'Basis-Tabelle-Samen'!J168,"-cultivation-set-german.jpg")),
IF($C$1="Englisch - UK",HYPERLINK(CONCATENATE("https://www.saflax.de/0-WVK-Retail/Bilder-Pictures/SAFLAX-",'Basis-Tabelle-Samen'!T168,"-",'Basis-Tabelle-Samen'!J168,"-cultivation-set-english.jpg")),
IF($C$1="Estnisch - EE",HYPERLINK(CONCATENATE("https://www.saflax.de/0-WVK-Retail/Bilder-Pictures/SAFLAX-",'Basis-Tabelle-Samen'!T168,"-",'Basis-Tabelle-Samen'!J168,"-cultivation-set-estonian.jpg")),
IF($C$1="Finnisch - FI",HYPERLINK(CONCATENATE("https://www.saflax.de/0-WVK-Retail/Bilder-Pictures/SAFLAX-",'Basis-Tabelle-Samen'!T168,"-",'Basis-Tabelle-Samen'!J168,"-cultivation-set-finnish.jpg")),
IF($C$1="Französisch - FR",HYPERLINK(CONCATENATE("https://www.saflax.de/0-WVK-Retail/Bilder-Pictures/SAFLAX-",'Basis-Tabelle-Samen'!T168,"-",'Basis-Tabelle-Samen'!J168,"-cultivation-set-french.jpg")),
IF($C$1="Griechisch - GR",HYPERLINK(CONCATENATE("https://www.saflax.de/0-WVK-Retail/Bilder-Pictures/SAFLAX-",'Basis-Tabelle-Samen'!T168,"-",'Basis-Tabelle-Samen'!J168,"-cultivation-set-greek.jpg")),
IF($C$1="Irisch - IE",HYPERLINK(CONCATENATE("https://www.saflax.de/0-WVK-Retail/Bilder-Pictures/SAFLAX-",'Basis-Tabelle-Samen'!T168,"-",'Basis-Tabelle-Samen'!J168,"-cultivation-set-irish.jpg")),
IF($C$1="Isländisch - IS",HYPERLINK(CONCATENATE("https://www.saflax.de/0-WVK-Retail/Bilder-Pictures/SAFLAX-",'Basis-Tabelle-Samen'!T168,"-",'Basis-Tabelle-Samen'!J168,"-cultivation-set-icelandic.jpg")),
IF($C$1="Italienisch - IT",HYPERLINK(CONCATENATE("https://www.saflax.de/0-WVK-Retail/Bilder-Pictures/SAFLAX-",'Basis-Tabelle-Samen'!T168,"-",'Basis-Tabelle-Samen'!J168,"-cultivation-set-italian.jpg")),
IF($C$1="Japanisch - JP",HYPERLINK(CONCATENATE("https://www.saflax.de/0-WVK-Retail/Bilder-Pictures/SAFLAX-",'Basis-Tabelle-Samen'!T168,"-",'Basis-Tabelle-Samen'!J168,"-cultivation-set-japanese.jpg")),
IF($C$1="Kroatisch - HR",HYPERLINK(CONCATENATE("https://www.saflax.de/0-WVK-Retail/Bilder-Pictures/SAFLAX-",'Basis-Tabelle-Samen'!T168,"-",'Basis-Tabelle-Samen'!J168,"-cultivation-set-croatian.jpg")),
IF($C$1="Lettisch - LV",HYPERLINK(CONCATENATE("https://www.saflax.de/0-WVK-Retail/Bilder-Pictures/SAFLAX-",'Basis-Tabelle-Samen'!T168,"-",'Basis-Tabelle-Samen'!J168,"-cultivation-set-latvian.jpg")),
IF($C$1="Litauisch - LT",HYPERLINK(CONCATENATE("https://www.saflax.de/0-WVK-Retail/Bilder-Pictures/SAFLAX-",'Basis-Tabelle-Samen'!T168,"-",'Basis-Tabelle-Samen'!J168,"-cultivation-set-lithuanian.jpg")),
IF($C$1="Maltesisch - MT",HYPERLINK(CONCATENATE("https://www.saflax.de/0-WVK-Retail/Bilder-Pictures/SAFLAX-",'Basis-Tabelle-Samen'!T168,"-",'Basis-Tabelle-Samen'!J168,"-cultivation-set-maltese.jpg")),
IF($C$1="Niederländisch - NL",HYPERLINK(CONCATENATE("https://www.saflax.de/0-WVK-Retail/Bilder-Pictures/SAFLAX-",'Basis-Tabelle-Samen'!T168,"-",'Basis-Tabelle-Samen'!J168,"-cultivation-set-dutch.jpg")),
IF($C$1="Norwegisch - NO",HYPERLINK(CONCATENATE("https://www.saflax.de/0-WVK-Retail/Bilder-Pictures/SAFLAX-",'Basis-Tabelle-Samen'!T168,"-",'Basis-Tabelle-Samen'!J168,"-cultivation-set-nowegian.jpg")),
IF($C$1="Polnisch - PL",HYPERLINK(CONCATENATE("https://www.saflax.de/0-WVK-Retail/Bilder-Pictures/SAFLAX-",'Basis-Tabelle-Samen'!T168,"-",'Basis-Tabelle-Samen'!J168,"-cultivation-set-polish.jpg")),
IF($C$1="Portugiesisch - PT",HYPERLINK(CONCATENATE("https://www.saflax.de/0-WVK-Retail/Bilder-Pictures/SAFLAX-",'Basis-Tabelle-Samen'!T168,"-",'Basis-Tabelle-Samen'!J168,"-cultivation-set-portuguese.jpg")),
IF($C$1="Rumänisch - RO",HYPERLINK(CONCATENATE("https://www.saflax.de/0-WVK-Retail/Bilder-Pictures/SAFLAX-",'Basis-Tabelle-Samen'!T168,"-",'Basis-Tabelle-Samen'!J168,"-cultivation-set-romanian.jpg")),
IF($C$1="Schwedisch - SE",HYPERLINK(CONCATENATE("https://www.saflax.de/0-WVK-Retail/Bilder-Pictures/SAFLAX-",'Basis-Tabelle-Samen'!T168,"-",'Basis-Tabelle-Samen'!J168,"-cultivation-set-swedish.jpg")),
IF($C$1="Slowakisch - SK",HYPERLINK(CONCATENATE("https://www.saflax.de/0-WVK-Retail/Bilder-Pictures/SAFLAX-",'Basis-Tabelle-Samen'!T168,"-",'Basis-Tabelle-Samen'!J168,"-cultivation-set-slovak.jpg")),
IF($C$1="Slowenisch - SI",HYPERLINK(CONCATENATE("https://www.saflax.de/0-WVK-Retail/Bilder-Pictures/SAFLAX-",'Basis-Tabelle-Samen'!T168,"-",'Basis-Tabelle-Samen'!J168,"-cultivation-set-slovenian.jpg")),
IF($C$1="Spanisch - ES",HYPERLINK(CONCATENATE("https://www.saflax.de/0-WVK-Retail/Bilder-Pictures/SAFLAX-",'Basis-Tabelle-Samen'!T168,"-",'Basis-Tabelle-Samen'!J168,"-cultivation-set-spanish.jpg")),
IF($C$1="Tschechisch - CZ",HYPERLINK(CONCATENATE("https://www.saflax.de/0-WVK-Retail/Bilder-Pictures/SAFLAX-",'Basis-Tabelle-Samen'!T168,"-",'Basis-Tabelle-Samen'!J168,"-cultivation-set-czech.jpg")),
IF($C$1="Türkisch - TR",HYPERLINK(CONCATENATE("https://www.saflax.de/0-WVK-Retail/Bilder-Pictures/SAFLAX-",'Basis-Tabelle-Samen'!T168,"-",'Basis-Tabelle-Samen'!J168,"-cultivation-set-turkish.jpg")),
IF($C$1="Ungarisch - HU",HYPERLINK(CONCATENATE("https://www.saflax.de/0-WVK-Retail/Bilder-Pictures/SAFLAX-",'Basis-Tabelle-Samen'!T168,"-",'Basis-Tabelle-Samen'!J168,"-cultivation-set-hungarian.jpg")),
" ACHTUNG")))))))))))))))))))))))))))))</f>
        <v>https://www.saflax.de/0-WVK-Retail/Bilder-Pictures/SAFLAX-38602-allium-fistulosum-cultivation-set-english.jpg</v>
      </c>
      <c r="AQ147" s="330" t="str">
        <f>IF(L147&lt;1,"",
IF($C$1="Bulgarisch - BG",HYPERLINK(CONCATENATE("https://www.saflax.de/0-WVK-Retail/Bilder-Pictures/SAFLAX-",'Basis-Tabelle-Samen'!W168,"-",'Basis-Tabelle-Samen'!J168,"-garden-in-the-bag-bulgarian.jpg")),
IF($C$1="Dänisch - DK",HYPERLINK(CONCATENATE("https://www.saflax.de/0-WVK-Retail/Bilder-Pictures/SAFLAX-",'Basis-Tabelle-Samen'!W168,"-",'Basis-Tabelle-Samen'!J168,"-garden-in-the-bag-danish.jpg")),
IF($C$1="Deutsch - DE",HYPERLINK(CONCATENATE("https://www.saflax.de/0-WVK-Retail/Bilder-Pictures/SAFLAX-",'Basis-Tabelle-Samen'!W168,"-",'Basis-Tabelle-Samen'!J168,"-garden-in-the-bag-german.jpg")),
IF($C$1="Englisch - UK",HYPERLINK(CONCATENATE("https://www.saflax.de/0-WVK-Retail/Bilder-Pictures/SAFLAX-",'Basis-Tabelle-Samen'!W168,"-",'Basis-Tabelle-Samen'!J168,"-garden-in-the-bag-english.jpg")),
IF($C$1="Estnisch - EE",HYPERLINK(CONCATENATE("https://www.saflax.de/0-WVK-Retail/Bilder-Pictures/SAFLAX-",'Basis-Tabelle-Samen'!W168,"-",'Basis-Tabelle-Samen'!J168,"-garden-in-the-bag-estonian.jpg")),
IF($C$1="Finnisch - FI",HYPERLINK(CONCATENATE("https://www.saflax.de/0-WVK-Retail/Bilder-Pictures/SAFLAX-",'Basis-Tabelle-Samen'!W168,"-",'Basis-Tabelle-Samen'!J168,"-garden-in-the-bag-finnish.jpg")),
IF($C$1="Französisch - FR",HYPERLINK(CONCATENATE("https://www.saflax.de/0-WVK-Retail/Bilder-Pictures/SAFLAX-",'Basis-Tabelle-Samen'!W168,"-",'Basis-Tabelle-Samen'!J168,"-garden-in-the-bag-french.jpg")),
IF($C$1="Griechisch - GR",HYPERLINK(CONCATENATE("https://www.saflax.de/0-WVK-Retail/Bilder-Pictures/SAFLAX-",'Basis-Tabelle-Samen'!W168,"-",'Basis-Tabelle-Samen'!J168,"-garden-in-the-bag-greek.jpg")),
IF($C$1="Irisch - IE",HYPERLINK(CONCATENATE("https://www.saflax.de/0-WVK-Retail/Bilder-Pictures/SAFLAX-",'Basis-Tabelle-Samen'!W168,"-",'Basis-Tabelle-Samen'!J168,"-garden-in-the-bag-irish.jpg")),
IF($C$1="Isländisch - IS",HYPERLINK(CONCATENATE("https://www.saflax.de/0-WVK-Retail/Bilder-Pictures/SAFLAX-",'Basis-Tabelle-Samen'!W168,"-",'Basis-Tabelle-Samen'!J168,"-garden-in-the-bag-icelandic.jpg")),
IF($C$1="Italienisch - IT",HYPERLINK(CONCATENATE("https://www.saflax.de/0-WVK-Retail/Bilder-Pictures/SAFLAX-",'Basis-Tabelle-Samen'!W168,"-",'Basis-Tabelle-Samen'!J168,"-garden-in-the-bag-italian.jpg")),
IF($C$1="Japanisch - JP",HYPERLINK(CONCATENATE("https://www.saflax.de/0-WVK-Retail/Bilder-Pictures/SAFLAX-",'Basis-Tabelle-Samen'!W168,"-",'Basis-Tabelle-Samen'!J168,"-garden-in-the-bag-japanese.jpg")),
IF($C$1="Kroatisch - HR",HYPERLINK(CONCATENATE("https://www.saflax.de/0-WVK-Retail/Bilder-Pictures/SAFLAX-",'Basis-Tabelle-Samen'!W168,"-",'Basis-Tabelle-Samen'!J168,"-garden-in-the-bag-croatian.jpg")),
IF($C$1="Lettisch - LV",HYPERLINK(CONCATENATE("https://www.saflax.de/0-WVK-Retail/Bilder-Pictures/SAFLAX-",'Basis-Tabelle-Samen'!W168,"-",'Basis-Tabelle-Samen'!J168,"-garden-in-the-bag-latvian.jpg")),
IF($C$1="Litauisch - LT",HYPERLINK(CONCATENATE("https://www.saflax.de/0-WVK-Retail/Bilder-Pictures/SAFLAX-",'Basis-Tabelle-Samen'!W168,"-",'Basis-Tabelle-Samen'!J168,"-garden-in-the-bag-lithuanian.jpg")),
IF($C$1="Maltesisch - MT",HYPERLINK(CONCATENATE("https://www.saflax.de/0-WVK-Retail/Bilder-Pictures/SAFLAX-",'Basis-Tabelle-Samen'!W168,"-",'Basis-Tabelle-Samen'!J168,"-garden-in-the-bag-maltese.jpg")),
IF($C$1="Niederländisch - NL",HYPERLINK(CONCATENATE("https://www.saflax.de/0-WVK-Retail/Bilder-Pictures/SAFLAX-",'Basis-Tabelle-Samen'!W168,"-",'Basis-Tabelle-Samen'!J168,"-garden-in-the-bag-dutch.jpg")),
IF($C$1="Norwegisch - NO",HYPERLINK(CONCATENATE("https://www.saflax.de/0-WVK-Retail/Bilder-Pictures/SAFLAX-",'Basis-Tabelle-Samen'!W168,"-",'Basis-Tabelle-Samen'!J168,"-garden-in-the-bag-nowegian.jpg")),
IF($C$1="Polnisch - PL",HYPERLINK(CONCATENATE("https://www.saflax.de/0-WVK-Retail/Bilder-Pictures/SAFLAX-",'Basis-Tabelle-Samen'!W168,"-",'Basis-Tabelle-Samen'!J168,"-garden-in-the-bag-polish.jpg")),
IF($C$1="Portugiesisch - PT",HYPERLINK(CONCATENATE("https://www.saflax.de/0-WVK-Retail/Bilder-Pictures/SAFLAX-",'Basis-Tabelle-Samen'!W168,"-",'Basis-Tabelle-Samen'!J168,"-garden-in-the-bag-portuguese.jpg")),
IF($C$1="Rumänisch - RO",HYPERLINK(CONCATENATE("https://www.saflax.de/0-WVK-Retail/Bilder-Pictures/SAFLAX-",'Basis-Tabelle-Samen'!W168,"-",'Basis-Tabelle-Samen'!J168,"-garden-in-the-bag-romanian.jpg")),
IF($C$1="Schwedisch - SE",HYPERLINK(CONCATENATE("https://www.saflax.de/0-WVK-Retail/Bilder-Pictures/SAFLAX-",'Basis-Tabelle-Samen'!W168,"-",'Basis-Tabelle-Samen'!J168,"-garden-in-the-bag-swedish.jpg")),
IF($C$1="Slowakisch - SK",HYPERLINK(CONCATENATE("https://www.saflax.de/0-WVK-Retail/Bilder-Pictures/SAFLAX-",'Basis-Tabelle-Samen'!W168,"-",'Basis-Tabelle-Samen'!J168,"-garden-in-the-bag-slovak.jpg")),
IF($C$1="Slowenisch - SI",HYPERLINK(CONCATENATE("https://www.saflax.de/0-WVK-Retail/Bilder-Pictures/SAFLAX-",'Basis-Tabelle-Samen'!W168,"-",'Basis-Tabelle-Samen'!J168,"-garden-in-the-bag-slovenian.jpg")),
IF($C$1="Spanisch - ES",HYPERLINK(CONCATENATE("https://www.saflax.de/0-WVK-Retail/Bilder-Pictures/SAFLAX-",'Basis-Tabelle-Samen'!W168,"-",'Basis-Tabelle-Samen'!J168,"-garden-in-the-bag-spanish.jpg")),
IF($C$1="Tschechisch - CZ",HYPERLINK(CONCATENATE("https://www.saflax.de/0-WVK-Retail/Bilder-Pictures/SAFLAX-",'Basis-Tabelle-Samen'!W168,"-",'Basis-Tabelle-Samen'!J168,"-garden-in-the-bag-czech.jpg")),
IF($C$1="Türkisch - TR",HYPERLINK(CONCATENATE("https://www.saflax.de/0-WVK-Retail/Bilder-Pictures/SAFLAX-",'Basis-Tabelle-Samen'!W168,"-",'Basis-Tabelle-Samen'!J168,"-garden-in-the-bag-turkish.jpg")),
IF($C$1="Ungarisch - HU",HYPERLINK(CONCATENATE("https://www.saflax.de/0-WVK-Retail/Bilder-Pictures/SAFLAX-",'Basis-Tabelle-Samen'!W168,"-",'Basis-Tabelle-Samen'!J168,"-garden-in-the-bag-hungarian.jpg")),
" ACHTUNG")))))))))))))))))))))))))))))</f>
        <v>https://www.saflax.de/0-WVK-Retail/Bilder-Pictures/SAFLAX-68602-allium-fistulosum-garden-in-the-bag-english.jpg</v>
      </c>
    </row>
    <row r="148" spans="1:43" ht="17.100000000000001" customHeight="1" x14ac:dyDescent="0.2">
      <c r="A148" s="318" t="str">
        <f>IF('Basis-Tabelle-Samen'!A139="","",IF($C$1="Deutsch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48" s="319" t="str">
        <f>'Basis-Tabelle-Samen'!I139</f>
        <v>Cucumis sativus</v>
      </c>
      <c r="C148" s="316" t="str">
        <f>IF($C$1="Bulgarisch - BG",'Basis-Tabelle-Samen'!Z139,
IF($C$1="Dänisch - DK",'Basis-Tabelle-Samen'!AA139,
IF($C$1="Deutsch - DE",'Basis-Tabelle-Samen'!AB139,
IF($C$1="Englisch - UK",'Basis-Tabelle-Samen'!AC139,
IF($C$1="Estnisch - EE",'Basis-Tabelle-Samen'!AD139,
IF($C$1="Finnisch - FI",'Basis-Tabelle-Samen'!AE139,
IF($C$1="Französisch - FR",'Basis-Tabelle-Samen'!AF139,
IF($C$1="Griechisch - GR",'Basis-Tabelle-Samen'!AG139,
IF($C$1="Irisch - IE",'Basis-Tabelle-Samen'!AH139,
IF($C$1="Isländisch - IS",'Basis-Tabelle-Samen'!AI139,
IF($C$1="Italienisch - IT",'Basis-Tabelle-Samen'!AJ139,
IF($C$1="Japanisch - JP",'Basis-Tabelle-Samen'!AK139,
IF($C$1="Kroatisch - HR",'Basis-Tabelle-Samen'!AL139,
IF($C$1="Lettisch - LV",'Basis-Tabelle-Samen'!AM139,
IF($C$1="Litauisch - LT",'Basis-Tabelle-Samen'!AN139,
IF($C$1="Maltesisch - MT",'Basis-Tabelle-Samen'!AO139,
IF($C$1="Niederländisch - NL",'Basis-Tabelle-Samen'!AP139,
IF($C$1="Norwegisch - NO",'Basis-Tabelle-Samen'!AQ139,
IF($C$1="Polnisch - PL",'Basis-Tabelle-Samen'!AR139,
IF($C$1="Portugiesisch - PT",'Basis-Tabelle-Samen'!AS139,
IF($C$1="Rumänisch - RO",'Basis-Tabelle-Samen'!AT139,
IF($C$1="Schwedisch - SE",'Basis-Tabelle-Samen'!AU139,
IF($C$1="Slowakisch - SK",'Basis-Tabelle-Samen'!AV139,
IF($C$1="Slowenisch - SI",'Basis-Tabelle-Samen'!AW139,
IF($C$1="Spanisch - ES",'Basis-Tabelle-Samen'!AX139,
IF($C$1="Tschechisch - CZ",'Basis-Tabelle-Samen'!AY139,
IF($C$1="Türkisch - TR",'Basis-Tabelle-Samen'!AZ139,
IF($C$1="Ungarisch - HU",'Basis-Tabelle-Samen'!BA139,
" ACHTUNG"))))))))))))))))))))))))))))</f>
        <v>Organic - Cucumber - Marketmore</v>
      </c>
      <c r="D148" s="320">
        <f>'Basis-Tabelle-Samen'!F139</f>
        <v>20</v>
      </c>
      <c r="E148" s="321" t="str">
        <f>'Basis-Tabelle-Samen'!H139</f>
        <v>7 %</v>
      </c>
      <c r="F148" s="322" t="str">
        <f>IF('Basis-Tabelle-Samen'!G139="","",'Basis-Tabelle-Samen'!G139)</f>
        <v>02</v>
      </c>
      <c r="G148" s="320">
        <f>'Basis-Tabelle-Samen'!C139</f>
        <v>18376</v>
      </c>
      <c r="H148" s="323">
        <f>'Basis-Tabelle-Samen'!D139</f>
        <v>4055473183763</v>
      </c>
      <c r="I148" s="324">
        <f>'Basis-Tabelle-Samen'!E139</f>
        <v>2.0499999999999998</v>
      </c>
      <c r="J148" s="325">
        <f t="shared" si="2"/>
        <v>12</v>
      </c>
      <c r="K148" s="326">
        <f>'Basis-Tabelle-Samen'!K139</f>
        <v>78376</v>
      </c>
      <c r="L148" s="323">
        <f>'Basis-Tabelle-Samen'!L139</f>
        <v>4055473783765</v>
      </c>
      <c r="M148" s="324">
        <f>'Basis-Tabelle-Samen'!M139</f>
        <v>2.4500000000000002</v>
      </c>
      <c r="N148" s="326">
        <f>IF(K148&lt;1,"",'3'!$I$15)</f>
        <v>15</v>
      </c>
      <c r="O148" s="327">
        <f>IF(K148&lt;1,"",'3'!$J$11)</f>
        <v>90</v>
      </c>
      <c r="P148" s="326">
        <f>'Basis-Tabelle-Samen'!N139</f>
        <v>88376</v>
      </c>
      <c r="Q148" s="323">
        <f>'Basis-Tabelle-Samen'!O139</f>
        <v>4055473883762</v>
      </c>
      <c r="R148" s="328">
        <f>'Basis-Tabelle-Samen'!P139</f>
        <v>3.75</v>
      </c>
      <c r="S148" s="326">
        <f>IF(R148&lt;1,"",'3'!$M$15)</f>
        <v>18</v>
      </c>
      <c r="T148" s="327">
        <f>IF(R148&lt;1,"",'3'!$N$11)</f>
        <v>72</v>
      </c>
      <c r="U148" s="326">
        <f>'Basis-Tabelle-Samen'!Q139</f>
        <v>58376</v>
      </c>
      <c r="V148" s="323">
        <f>'Basis-Tabelle-Samen'!R139</f>
        <v>4055473583761</v>
      </c>
      <c r="W148" s="324">
        <f>'Basis-Tabelle-Samen'!S139</f>
        <v>4.95</v>
      </c>
      <c r="X148" s="326">
        <f>IF(U148&lt;1,"",'3'!$Q$15)</f>
        <v>6</v>
      </c>
      <c r="Y148" s="327">
        <f>IF(U148&lt;1,"",'3'!$R$11)</f>
        <v>24</v>
      </c>
      <c r="Z148" s="326">
        <f>'Basis-Tabelle-Samen'!T139</f>
        <v>38376</v>
      </c>
      <c r="AA148" s="323">
        <f>'Basis-Tabelle-Samen'!U139</f>
        <v>4055473383767</v>
      </c>
      <c r="AB148" s="324">
        <f>'Basis-Tabelle-Samen'!V139</f>
        <v>6.75</v>
      </c>
      <c r="AC148" s="326">
        <f>IF(Z148&lt;1,"",'3'!$U$15)</f>
        <v>6</v>
      </c>
      <c r="AD148" s="327">
        <f>IF(Z148&lt;1,"",'3'!$V$11)</f>
        <v>24</v>
      </c>
      <c r="AE148" s="326">
        <f>'Basis-Tabelle-Samen'!W139</f>
        <v>68376</v>
      </c>
      <c r="AF148" s="323">
        <f>'Basis-Tabelle-Samen'!X139</f>
        <v>4055473683768</v>
      </c>
      <c r="AG148" s="324">
        <f>'Basis-Tabelle-Samen'!Y139</f>
        <v>2.95</v>
      </c>
      <c r="AH148" s="326">
        <f>IF(AE148&lt;1,"",'3'!$Y$15)</f>
        <v>8</v>
      </c>
      <c r="AI148" s="327">
        <f>IF(AE148&lt;1,"",'3'!$Z$11)</f>
        <v>64</v>
      </c>
      <c r="AJ148" s="315"/>
      <c r="AK148" s="316" t="str">
        <f>IF(G148&lt;1,"",
IF($C$1="Bulgarisch - BG",HYPERLINK(CONCATENATE("https://www.saflax.de/0-WVK-Retail/Bilder-Pictures/SAFLAX-",'Basis-Tabelle-Samen'!C139,"-",'Basis-Tabelle-Samen'!J139,"-seed-package-front-cr-bulgarian.jpg")),
IF($C$1="Dänisch - DK",HYPERLINK(CONCATENATE("https://www.saflax.de/0-WVK-Retail/Bilder-Pictures/SAFLAX-",'Basis-Tabelle-Samen'!C139,"-",'Basis-Tabelle-Samen'!J139,"-seed-package-front-cr-danish.jpg")),
IF($C$1="Deutsch - DE",HYPERLINK(CONCATENATE("https://www.saflax.de/0-WVK-Retail/Bilder-Pictures/SAFLAX-",'Basis-Tabelle-Samen'!C139,"-",'Basis-Tabelle-Samen'!J139,"-seed-package-front-cr-german.jpg")),
IF($C$1="Englisch - UK",HYPERLINK(CONCATENATE("https://www.saflax.de/0-WVK-Retail/Bilder-Pictures/SAFLAX-",'Basis-Tabelle-Samen'!C139,"-",'Basis-Tabelle-Samen'!J139,"-seed-package-front-cr-english.jpg")),
IF($C$1="Estnisch - EE",HYPERLINK(CONCATENATE("https://www.saflax.de/0-WVK-Retail/Bilder-Pictures/SAFLAX-",'Basis-Tabelle-Samen'!C139,"-",'Basis-Tabelle-Samen'!J139,"-seed-package-front-cr-estonian.jpg")),
IF($C$1="Finnisch - FI",HYPERLINK(CONCATENATE("https://www.saflax.de/0-WVK-Retail/Bilder-Pictures/SAFLAX-",'Basis-Tabelle-Samen'!C139,"-",'Basis-Tabelle-Samen'!J139,"-seed-package-front-cr-finnish.jpg")),
IF($C$1="Französisch - FR",HYPERLINK(CONCATENATE("https://www.saflax.de/0-WVK-Retail/Bilder-Pictures/SAFLAX-",'Basis-Tabelle-Samen'!C139,"-",'Basis-Tabelle-Samen'!J139,"-seed-package-front-cr-french.jpg")),
IF($C$1="Griechisch - GR",HYPERLINK(CONCATENATE("https://www.saflax.de/0-WVK-Retail/Bilder-Pictures/SAFLAX-",'Basis-Tabelle-Samen'!C139,"-",'Basis-Tabelle-Samen'!J139,"-seed-package-front-cr-greek.jpg")),
IF($C$1="Irisch - IE",HYPERLINK(CONCATENATE("https://www.saflax.de/0-WVK-Retail/Bilder-Pictures/SAFLAX-",'Basis-Tabelle-Samen'!C139,"-",'Basis-Tabelle-Samen'!J139,"-seed-package-front-cr-irish.jpg")),
IF($C$1="Isländisch - IS",HYPERLINK(CONCATENATE("https://www.saflax.de/0-WVK-Retail/Bilder-Pictures/SAFLAX-",'Basis-Tabelle-Samen'!C139,"-",'Basis-Tabelle-Samen'!J139,"-seed-package-front-cr-icelandic.jpg")),
IF($C$1="Italienisch - IT",HYPERLINK(CONCATENATE("https://www.saflax.de/0-WVK-Retail/Bilder-Pictures/SAFLAX-",'Basis-Tabelle-Samen'!C139,"-",'Basis-Tabelle-Samen'!J139,"-seed-package-front-cr-italian.jpg")),
IF($C$1="Japanisch - JP",HYPERLINK(CONCATENATE("https://www.saflax.de/0-WVK-Retail/Bilder-Pictures/SAFLAX-",'Basis-Tabelle-Samen'!C139,"-",'Basis-Tabelle-Samen'!J139,"-seed-package-front-cr-japanese.jpg")),
IF($C$1="Kroatisch - HR",HYPERLINK(CONCATENATE("https://www.saflax.de/0-WVK-Retail/Bilder-Pictures/SAFLAX-",'Basis-Tabelle-Samen'!C139,"-",'Basis-Tabelle-Samen'!J139,"-seed-package-front-cr-croatian.jpg")),
IF($C$1="Lettisch - LV",HYPERLINK(CONCATENATE("https://www.saflax.de/0-WVK-Retail/Bilder-Pictures/SAFLAX-",'Basis-Tabelle-Samen'!C139,"-",'Basis-Tabelle-Samen'!J139,"-seed-package-front-cr-latvian.jpg")),
IF($C$1="Litauisch - LT",HYPERLINK(CONCATENATE("https://www.saflax.de/0-WVK-Retail/Bilder-Pictures/SAFLAX-",'Basis-Tabelle-Samen'!C139,"-",'Basis-Tabelle-Samen'!J139,"-seed-package-front-cr-lithuanian.jpg")),
IF($C$1="Maltesisch - MT",HYPERLINK(CONCATENATE("https://www.saflax.de/0-WVK-Retail/Bilder-Pictures/SAFLAX-",'Basis-Tabelle-Samen'!C139,"-",'Basis-Tabelle-Samen'!J139,"-seed-package-front-cr-maltese.jpg")),
IF($C$1="Niederländisch - NL",HYPERLINK(CONCATENATE("https://www.saflax.de/0-WVK-Retail/Bilder-Pictures/SAFLAX-",'Basis-Tabelle-Samen'!C139,"-",'Basis-Tabelle-Samen'!J139,"-seed-package-front-cr-dutch.jpg")),
IF($C$1="Norwegisch - NO",HYPERLINK(CONCATENATE("https://www.saflax.de/0-WVK-Retail/Bilder-Pictures/SAFLAX-",'Basis-Tabelle-Samen'!C139,"-",'Basis-Tabelle-Samen'!J139,"-seed-package-front-cr-nowegian.jpg")),
IF($C$1="Polnisch - PL",HYPERLINK(CONCATENATE("https://www.saflax.de/0-WVK-Retail/Bilder-Pictures/SAFLAX-",'Basis-Tabelle-Samen'!C139,"-",'Basis-Tabelle-Samen'!J139,"-seed-package-front-cr-polish.jpg")),
IF($C$1="Portugiesisch - PT",HYPERLINK(CONCATENATE("https://www.saflax.de/0-WVK-Retail/Bilder-Pictures/SAFLAX-",'Basis-Tabelle-Samen'!C139,"-",'Basis-Tabelle-Samen'!J139,"-seed-package-front-cr-portuguese.jpg")),
IF($C$1="Rumänisch - RO",HYPERLINK(CONCATENATE("https://www.saflax.de/0-WVK-Retail/Bilder-Pictures/SAFLAX-",'Basis-Tabelle-Samen'!C139,"-",'Basis-Tabelle-Samen'!J139,"-seed-package-front-cr-romanian.jpg")),
IF($C$1="Schwedisch - SE",HYPERLINK(CONCATENATE("https://www.saflax.de/0-WVK-Retail/Bilder-Pictures/SAFLAX-",'Basis-Tabelle-Samen'!C139,"-",'Basis-Tabelle-Samen'!J139,"-seed-package-front-cr-swedish.jpg")),
IF($C$1="Slowakisch - SK",HYPERLINK(CONCATENATE("https://www.saflax.de/0-WVK-Retail/Bilder-Pictures/SAFLAX-",'Basis-Tabelle-Samen'!C139,"-",'Basis-Tabelle-Samen'!J139,"-seed-package-front-cr-slovak.jpg")),
IF($C$1="Slowenisch - SI",HYPERLINK(CONCATENATE("https://www.saflax.de/0-WVK-Retail/Bilder-Pictures/SAFLAX-",'Basis-Tabelle-Samen'!C139,"-",'Basis-Tabelle-Samen'!J139,"-seed-package-front-cr-slovenian.jpg")),
IF($C$1="Spanisch - ES",HYPERLINK(CONCATENATE("https://www.saflax.de/0-WVK-Retail/Bilder-Pictures/SAFLAX-",'Basis-Tabelle-Samen'!C139,"-",'Basis-Tabelle-Samen'!J139,"-seed-package-front-cr-spanish.jpg")),
IF($C$1="Tschechisch - CZ",HYPERLINK(CONCATENATE("https://www.saflax.de/0-WVK-Retail/Bilder-Pictures/SAFLAX-",'Basis-Tabelle-Samen'!C139,"-",'Basis-Tabelle-Samen'!J139,"-seed-package-front-cr-czech.jpg")),
IF($C$1="Türkisch - TR",HYPERLINK(CONCATENATE("https://www.saflax.de/0-WVK-Retail/Bilder-Pictures/SAFLAX-",'Basis-Tabelle-Samen'!C139,"-",'Basis-Tabelle-Samen'!J139,"-seed-package-front-cr-turkish.jpg")),
IF($C$1="Ungarisch - HU",HYPERLINK(CONCATENATE("https://www.saflax.de/0-WVK-Retail/Bilder-Pictures/SAFLAX-",'Basis-Tabelle-Samen'!C139,"-",'Basis-Tabelle-Samen'!J139,"-seed-package-front-cr-hungarian.jpg")),
" ACHTUNG")))))))))))))))))))))))))))))</f>
        <v>https://www.saflax.de/0-WVK-Retail/Bilder-Pictures/SAFLAX-18376-cucumis-sativus-seed-package-front-cr-english.jpg</v>
      </c>
      <c r="AL148" s="330" t="str">
        <f>IF(G148&lt;1,"",
IF($C$1="Bulgarisch - BG",HYPERLINK(CONCATENATE("https://www.saflax.de/0-WVK-Retail/Bilder-Pictures/SAFLAX-",'Basis-Tabelle-Samen'!C139,"-",'Basis-Tabelle-Samen'!J139,"-seed-package-back-cr-bulgarian.jpg")),
IF($C$1="Dänisch - DK",HYPERLINK(CONCATENATE("https://www.saflax.de/0-WVK-Retail/Bilder-Pictures/SAFLAX-",'Basis-Tabelle-Samen'!C139,"-",'Basis-Tabelle-Samen'!J139,"-seed-package-back-cr-danish.jpg")),
IF($C$1="Deutsch - DE",HYPERLINK(CONCATENATE("https://www.saflax.de/0-WVK-Retail/Bilder-Pictures/SAFLAX-",'Basis-Tabelle-Samen'!C139,"-",'Basis-Tabelle-Samen'!J139,"-seed-package-back-cr-german.jpg")),
IF($C$1="Englisch - UK",HYPERLINK(CONCATENATE("https://www.saflax.de/0-WVK-Retail/Bilder-Pictures/SAFLAX-",'Basis-Tabelle-Samen'!C139,"-",'Basis-Tabelle-Samen'!J139,"-seed-package-back-cr-english.jpg")),
IF($C$1="Estnisch - EE",HYPERLINK(CONCATENATE("https://www.saflax.de/0-WVK-Retail/Bilder-Pictures/SAFLAX-",'Basis-Tabelle-Samen'!C139,"-",'Basis-Tabelle-Samen'!J139,"-seed-package-back-cr-estonian.jpg")),
IF($C$1="Finnisch - FI",HYPERLINK(CONCATENATE("https://www.saflax.de/0-WVK-Retail/Bilder-Pictures/SAFLAX-",'Basis-Tabelle-Samen'!C139,"-",'Basis-Tabelle-Samen'!J139,"-seed-package-back-cr-finnish.jpg")),
IF($C$1="Französisch - FR",HYPERLINK(CONCATENATE("https://www.saflax.de/0-WVK-Retail/Bilder-Pictures/SAFLAX-",'Basis-Tabelle-Samen'!C139,"-",'Basis-Tabelle-Samen'!J139,"-seed-package-back-cr-french.jpg")),
IF($C$1="Griechisch - GR",HYPERLINK(CONCATENATE("https://www.saflax.de/0-WVK-Retail/Bilder-Pictures/SAFLAX-",'Basis-Tabelle-Samen'!C139,"-",'Basis-Tabelle-Samen'!J139,"-seed-package-back-cr-greek.jpg")),
IF($C$1="Irisch - IE",HYPERLINK(CONCATENATE("https://www.saflax.de/0-WVK-Retail/Bilder-Pictures/SAFLAX-",'Basis-Tabelle-Samen'!C139,"-",'Basis-Tabelle-Samen'!J139,"-seed-package-back-cr-irish.jpg")),
IF($C$1="Isländisch - IS",HYPERLINK(CONCATENATE("https://www.saflax.de/0-WVK-Retail/Bilder-Pictures/SAFLAX-",'Basis-Tabelle-Samen'!C139,"-",'Basis-Tabelle-Samen'!J139,"-seed-package-back-cr-icelandic.jpg")),
IF($C$1="Italienisch - IT",HYPERLINK(CONCATENATE("https://www.saflax.de/0-WVK-Retail/Bilder-Pictures/SAFLAX-",'Basis-Tabelle-Samen'!C139,"-",'Basis-Tabelle-Samen'!J139,"-seed-package-back-cr-italian.jpg")),
IF($C$1="Japanisch - JP",HYPERLINK(CONCATENATE("https://www.saflax.de/0-WVK-Retail/Bilder-Pictures/SAFLAX-",'Basis-Tabelle-Samen'!C139,"-",'Basis-Tabelle-Samen'!J139,"-seed-package-back-cr-japanese.jpg")),
IF($C$1="Kroatisch - HR",HYPERLINK(CONCATENATE("https://www.saflax.de/0-WVK-Retail/Bilder-Pictures/SAFLAX-",'Basis-Tabelle-Samen'!C139,"-",'Basis-Tabelle-Samen'!J139,"-seed-package-back-cr-croatian.jpg")),
IF($C$1="Lettisch - LV",HYPERLINK(CONCATENATE("https://www.saflax.de/0-WVK-Retail/Bilder-Pictures/SAFLAX-",'Basis-Tabelle-Samen'!C139,"-",'Basis-Tabelle-Samen'!J139,"-seed-package-back-cr-latvian.jpg")),
IF($C$1="Litauisch - LT",HYPERLINK(CONCATENATE("https://www.saflax.de/0-WVK-Retail/Bilder-Pictures/SAFLAX-",'Basis-Tabelle-Samen'!C139,"-",'Basis-Tabelle-Samen'!J139,"-seed-package-back-cr-lithuanian.jpg")),
IF($C$1="Maltesisch - MT",HYPERLINK(CONCATENATE("https://www.saflax.de/0-WVK-Retail/Bilder-Pictures/SAFLAX-",'Basis-Tabelle-Samen'!C139,"-",'Basis-Tabelle-Samen'!J139,"-seed-package-back-cr-maltese.jpg")),
IF($C$1="Niederländisch - NL",HYPERLINK(CONCATENATE("https://www.saflax.de/0-WVK-Retail/Bilder-Pictures/SAFLAX-",'Basis-Tabelle-Samen'!C139,"-",'Basis-Tabelle-Samen'!J139,"-seed-package-back-cr-dutch.jpg")),
IF($C$1="Norwegisch - NO",HYPERLINK(CONCATENATE("https://www.saflax.de/0-WVK-Retail/Bilder-Pictures/SAFLAX-",'Basis-Tabelle-Samen'!C139,"-",'Basis-Tabelle-Samen'!J139,"-seed-package-back-cr-nowegian.jpg")),
IF($C$1="Polnisch - PL",HYPERLINK(CONCATENATE("https://www.saflax.de/0-WVK-Retail/Bilder-Pictures/SAFLAX-",'Basis-Tabelle-Samen'!C139,"-",'Basis-Tabelle-Samen'!J139,"-seed-package-back-cr-polish.jpg")),
IF($C$1="Portugiesisch - PT",HYPERLINK(CONCATENATE("https://www.saflax.de/0-WVK-Retail/Bilder-Pictures/SAFLAX-",'Basis-Tabelle-Samen'!C139,"-",'Basis-Tabelle-Samen'!J139,"-seed-package-back-cr-portuguese.jpg")),
IF($C$1="Rumänisch - RO",HYPERLINK(CONCATENATE("https://www.saflax.de/0-WVK-Retail/Bilder-Pictures/SAFLAX-",'Basis-Tabelle-Samen'!C139,"-",'Basis-Tabelle-Samen'!J139,"-seed-package-back-cr-romanian.jpg")),
IF($C$1="Schwedisch - SE",HYPERLINK(CONCATENATE("https://www.saflax.de/0-WVK-Retail/Bilder-Pictures/SAFLAX-",'Basis-Tabelle-Samen'!C139,"-",'Basis-Tabelle-Samen'!J139,"-seed-package-back-cr-swedish.jpg")),
IF($C$1="Slowakisch - SK",HYPERLINK(CONCATENATE("https://www.saflax.de/0-WVK-Retail/Bilder-Pictures/SAFLAX-",'Basis-Tabelle-Samen'!C139,"-",'Basis-Tabelle-Samen'!J139,"-seed-package-back-cr-slovak.jpg")),
IF($C$1="Slowenisch - SI",HYPERLINK(CONCATENATE("https://www.saflax.de/0-WVK-Retail/Bilder-Pictures/SAFLAX-",'Basis-Tabelle-Samen'!C139,"-",'Basis-Tabelle-Samen'!J139,"-seed-package-back-cr-slovenian.jpg")),
IF($C$1="Spanisch - ES",HYPERLINK(CONCATENATE("https://www.saflax.de/0-WVK-Retail/Bilder-Pictures/SAFLAX-",'Basis-Tabelle-Samen'!C139,"-",'Basis-Tabelle-Samen'!J139,"-seed-package-back-cr-spanish.jpg")),
IF($C$1="Tschechisch - CZ",HYPERLINK(CONCATENATE("https://www.saflax.de/0-WVK-Retail/Bilder-Pictures/SAFLAX-",'Basis-Tabelle-Samen'!C139,"-",'Basis-Tabelle-Samen'!J139,"-seed-package-back-cr-czech.jpg")),
IF($C$1="Türkisch - TR",HYPERLINK(CONCATENATE("https://www.saflax.de/0-WVK-Retail/Bilder-Pictures/SAFLAX-",'Basis-Tabelle-Samen'!C139,"-",'Basis-Tabelle-Samen'!J139,"-seed-package-back-cr-turkish.jpg")),
IF($C$1="Ungarisch - HU",HYPERLINK(CONCATENATE("https://www.saflax.de/0-WVK-Retail/Bilder-Pictures/SAFLAX-",'Basis-Tabelle-Samen'!C139,"-",'Basis-Tabelle-Samen'!J139,"-seed-package-back-cr-hungarian.jpg")),
" ACHTUNG")))))))))))))))))))))))))))))</f>
        <v>https://www.saflax.de/0-WVK-Retail/Bilder-Pictures/SAFLAX-18376-cucumis-sativus-seed-package-back-cr-english.jpg</v>
      </c>
      <c r="AM148" s="330" t="str">
        <f>IF(H148&lt;1,"",
IF($C$1="Bulgarisch - BG",HYPERLINK(CONCATENATE("https://www.saflax.de/0-WVK-Retail/Bilder-Pictures/SAFLAX-",'Basis-Tabelle-Samen'!K139,"-",'Basis-Tabelle-Samen'!J139,"-garden-to-go-mini-bulgarian.jpg")),
IF($C$1="Dänisch - DK",HYPERLINK(CONCATENATE("https://www.saflax.de/0-WVK-Retail/Bilder-Pictures/SAFLAX-",'Basis-Tabelle-Samen'!K139,"-",'Basis-Tabelle-Samen'!J139,"-garden-to-go-mini-danish.jpg")),
IF($C$1="Deutsch - DE",HYPERLINK(CONCATENATE("https://www.saflax.de/0-WVK-Retail/Bilder-Pictures/SAFLAX-",'Basis-Tabelle-Samen'!K139,"-",'Basis-Tabelle-Samen'!J139,"-garden-to-go-mini-german.jpg")),
IF($C$1="Englisch - UK",HYPERLINK(CONCATENATE("https://www.saflax.de/0-WVK-Retail/Bilder-Pictures/SAFLAX-",'Basis-Tabelle-Samen'!K139,"-",'Basis-Tabelle-Samen'!J139,"-garden-to-go-mini-english.jpg")),
IF($C$1="Estnisch - EE",HYPERLINK(CONCATENATE("https://www.saflax.de/0-WVK-Retail/Bilder-Pictures/SAFLAX-",'Basis-Tabelle-Samen'!K139,"-",'Basis-Tabelle-Samen'!J139,"-garden-to-go-mini-estonian.jpg")),
IF($C$1="Finnisch - FI",HYPERLINK(CONCATENATE("https://www.saflax.de/0-WVK-Retail/Bilder-Pictures/SAFLAX-",'Basis-Tabelle-Samen'!K139,"-",'Basis-Tabelle-Samen'!J139,"-garden-to-go-mini-finnish.jpg")),
IF($C$1="Französisch - FR",HYPERLINK(CONCATENATE("https://www.saflax.de/0-WVK-Retail/Bilder-Pictures/SAFLAX-",'Basis-Tabelle-Samen'!K139,"-",'Basis-Tabelle-Samen'!J139,"-garden-to-go-mini-french.jpg")),
IF($C$1="Griechisch - GR",HYPERLINK(CONCATENATE("https://www.saflax.de/0-WVK-Retail/Bilder-Pictures/SAFLAX-",'Basis-Tabelle-Samen'!K139,"-",'Basis-Tabelle-Samen'!J139,"-garden-to-go-mini-greek.jpg")),
IF($C$1="Irisch - IE",HYPERLINK(CONCATENATE("https://www.saflax.de/0-WVK-Retail/Bilder-Pictures/SAFLAX-",'Basis-Tabelle-Samen'!K139,"-",'Basis-Tabelle-Samen'!J139,"-garden-to-go-mini-irish.jpg")),
IF($C$1="Isländisch - IS",HYPERLINK(CONCATENATE("https://www.saflax.de/0-WVK-Retail/Bilder-Pictures/SAFLAX-",'Basis-Tabelle-Samen'!K139,"-",'Basis-Tabelle-Samen'!J139,"-garden-to-go-mini-icelandic.jpg")),
IF($C$1="Italienisch - IT",HYPERLINK(CONCATENATE("https://www.saflax.de/0-WVK-Retail/Bilder-Pictures/SAFLAX-",'Basis-Tabelle-Samen'!K139,"-",'Basis-Tabelle-Samen'!J139,"-garden-to-go-mini-italian.jpg")),
IF($C$1="Japanisch - JP",HYPERLINK(CONCATENATE("https://www.saflax.de/0-WVK-Retail/Bilder-Pictures/SAFLAX-",'Basis-Tabelle-Samen'!K139,"-",'Basis-Tabelle-Samen'!J139,"-garden-to-go-mini-japanese.jpg")),
IF($C$1="Kroatisch - HR",HYPERLINK(CONCATENATE("https://www.saflax.de/0-WVK-Retail/Bilder-Pictures/SAFLAX-",'Basis-Tabelle-Samen'!K139,"-",'Basis-Tabelle-Samen'!J139,"-garden-to-go-mini-croatian.jpg")),
IF($C$1="Lettisch - LV",HYPERLINK(CONCATENATE("https://www.saflax.de/0-WVK-Retail/Bilder-Pictures/SAFLAX-",'Basis-Tabelle-Samen'!K139,"-",'Basis-Tabelle-Samen'!J139,"-garden-to-go-mini-latvian.jpg")),
IF($C$1="Litauisch - LT",HYPERLINK(CONCATENATE("https://www.saflax.de/0-WVK-Retail/Bilder-Pictures/SAFLAX-",'Basis-Tabelle-Samen'!K139,"-",'Basis-Tabelle-Samen'!J139,"-garden-to-go-mini-lithuanian.jpg")),
IF($C$1="Maltesisch - MT",HYPERLINK(CONCATENATE("https://www.saflax.de/0-WVK-Retail/Bilder-Pictures/SAFLAX-",'Basis-Tabelle-Samen'!K139,"-",'Basis-Tabelle-Samen'!J139,"-garden-to-go-mini-maltese.jpg")),
IF($C$1="Niederländisch - NL",HYPERLINK(CONCATENATE("https://www.saflax.de/0-WVK-Retail/Bilder-Pictures/SAFLAX-",'Basis-Tabelle-Samen'!K139,"-",'Basis-Tabelle-Samen'!J139,"-garden-to-go-mini-dutch.jpg")),
IF($C$1="Norwegisch - NO",HYPERLINK(CONCATENATE("https://www.saflax.de/0-WVK-Retail/Bilder-Pictures/SAFLAX-",'Basis-Tabelle-Samen'!K139,"-",'Basis-Tabelle-Samen'!J139,"-garden-to-go-mini-nowegian.jpg")),
IF($C$1="Polnisch - PL",HYPERLINK(CONCATENATE("https://www.saflax.de/0-WVK-Retail/Bilder-Pictures/SAFLAX-",'Basis-Tabelle-Samen'!K139,"-",'Basis-Tabelle-Samen'!J139,"-garden-to-go-mini-polish.jpg")),
IF($C$1="Portugiesisch - PT",HYPERLINK(CONCATENATE("https://www.saflax.de/0-WVK-Retail/Bilder-Pictures/SAFLAX-",'Basis-Tabelle-Samen'!K139,"-",'Basis-Tabelle-Samen'!J139,"-garden-to-go-mini-portuguese.jpg")),
IF($C$1="Rumänisch - RO",HYPERLINK(CONCATENATE("https://www.saflax.de/0-WVK-Retail/Bilder-Pictures/SAFLAX-",'Basis-Tabelle-Samen'!K139,"-",'Basis-Tabelle-Samen'!J139,"-garden-to-go-mini-romanian.jpg")),
IF($C$1="Schwedisch - SE",HYPERLINK(CONCATENATE("https://www.saflax.de/0-WVK-Retail/Bilder-Pictures/SAFLAX-",'Basis-Tabelle-Samen'!K139,"-",'Basis-Tabelle-Samen'!J139,"-garden-to-go-mini-swedish.jpg")),
IF($C$1="Slowakisch - SK",HYPERLINK(CONCATENATE("https://www.saflax.de/0-WVK-Retail/Bilder-Pictures/SAFLAX-",'Basis-Tabelle-Samen'!K139,"-",'Basis-Tabelle-Samen'!J139,"-garden-to-go-mini-slovak.jpg")),
IF($C$1="Slowenisch - SI",HYPERLINK(CONCATENATE("https://www.saflax.de/0-WVK-Retail/Bilder-Pictures/SAFLAX-",'Basis-Tabelle-Samen'!K139,"-",'Basis-Tabelle-Samen'!J139,"-garden-to-go-mini-slovenian.jpg")),
IF($C$1="Spanisch - ES",HYPERLINK(CONCATENATE("https://www.saflax.de/0-WVK-Retail/Bilder-Pictures/SAFLAX-",'Basis-Tabelle-Samen'!K139,"-",'Basis-Tabelle-Samen'!J139,"-garden-to-go-mini-spanish.jpg")),
IF($C$1="Tschechisch - CZ",HYPERLINK(CONCATENATE("https://www.saflax.de/0-WVK-Retail/Bilder-Pictures/SAFLAX-",'Basis-Tabelle-Samen'!K139,"-",'Basis-Tabelle-Samen'!J139,"-garden-to-go-mini-czech.jpg")),
IF($C$1="Türkisch - TR",HYPERLINK(CONCATENATE("https://www.saflax.de/0-WVK-Retail/Bilder-Pictures/SAFLAX-",'Basis-Tabelle-Samen'!K139,"-",'Basis-Tabelle-Samen'!J139,"-garden-to-go-mini-turkish.jpg")),
IF($C$1="Ungarisch - HU",HYPERLINK(CONCATENATE("https://www.saflax.de/0-WVK-Retail/Bilder-Pictures/SAFLAX-",'Basis-Tabelle-Samen'!K139,"-",'Basis-Tabelle-Samen'!J139,"-garden-to-go-mini-hungarian.jpg")),
" ACHTUNG")))))))))))))))))))))))))))))</f>
        <v>https://www.saflax.de/0-WVK-Retail/Bilder-Pictures/SAFLAX-78376-cucumis-sativus-garden-to-go-mini-english.jpg</v>
      </c>
      <c r="AN148" s="330" t="str">
        <f>IF(I148&lt;1,"",
IF($C$1="Bulgarisch - BG",HYPERLINK(CONCATENATE("https://www.saflax.de/0-WVK-Retail/Bilder-Pictures/SAFLAX-",'Basis-Tabelle-Samen'!N139,"-",'Basis-Tabelle-Samen'!J139,"-garden-to-go-lite-bulgarian.jpg")),
IF($C$1="Dänisch - DK",HYPERLINK(CONCATENATE("https://www.saflax.de/0-WVK-Retail/Bilder-Pictures/SAFLAX-",'Basis-Tabelle-Samen'!N139,"-",'Basis-Tabelle-Samen'!J139,"-garden-to-go-lite-danish.jpg")),
IF($C$1="Deutsch - DE",HYPERLINK(CONCATENATE("https://www.saflax.de/0-WVK-Retail/Bilder-Pictures/SAFLAX-",'Basis-Tabelle-Samen'!N139,"-",'Basis-Tabelle-Samen'!J139,"-garden-to-go-lite-german.jpg")),
IF($C$1="Englisch - UK",HYPERLINK(CONCATENATE("https://www.saflax.de/0-WVK-Retail/Bilder-Pictures/SAFLAX-",'Basis-Tabelle-Samen'!N139,"-",'Basis-Tabelle-Samen'!J139,"-garden-to-go-lite-english.jpg")),
IF($C$1="Estnisch - EE",HYPERLINK(CONCATENATE("https://www.saflax.de/0-WVK-Retail/Bilder-Pictures/SAFLAX-",'Basis-Tabelle-Samen'!N139,"-",'Basis-Tabelle-Samen'!J139,"-garden-to-go-lite-estonian.jpg")),
IF($C$1="Finnisch - FI",HYPERLINK(CONCATENATE("https://www.saflax.de/0-WVK-Retail/Bilder-Pictures/SAFLAX-",'Basis-Tabelle-Samen'!N139,"-",'Basis-Tabelle-Samen'!J139,"-garden-to-go-lite-finnish.jpg")),
IF($C$1="Französisch - FR",HYPERLINK(CONCATENATE("https://www.saflax.de/0-WVK-Retail/Bilder-Pictures/SAFLAX-",'Basis-Tabelle-Samen'!N139,"-",'Basis-Tabelle-Samen'!J139,"-garden-to-go-lite-french.jpg")),
IF($C$1="Griechisch - GR",HYPERLINK(CONCATENATE("https://www.saflax.de/0-WVK-Retail/Bilder-Pictures/SAFLAX-",'Basis-Tabelle-Samen'!N139,"-",'Basis-Tabelle-Samen'!J139,"-garden-to-go-lite-greek.jpg")),
IF($C$1="Irisch - IE",HYPERLINK(CONCATENATE("https://www.saflax.de/0-WVK-Retail/Bilder-Pictures/SAFLAX-",'Basis-Tabelle-Samen'!N139,"-",'Basis-Tabelle-Samen'!J139,"-garden-to-go-lite-irish.jpg")),
IF($C$1="Isländisch - IS",HYPERLINK(CONCATENATE("https://www.saflax.de/0-WVK-Retail/Bilder-Pictures/SAFLAX-",'Basis-Tabelle-Samen'!N139,"-",'Basis-Tabelle-Samen'!J139,"-garden-to-go-lite-icelandic.jpg")),
IF($C$1="Italienisch - IT",HYPERLINK(CONCATENATE("https://www.saflax.de/0-WVK-Retail/Bilder-Pictures/SAFLAX-",'Basis-Tabelle-Samen'!N139,"-",'Basis-Tabelle-Samen'!J139,"-garden-to-go-lite-italian.jpg")),
IF($C$1="Japanisch - JP",HYPERLINK(CONCATENATE("https://www.saflax.de/0-WVK-Retail/Bilder-Pictures/SAFLAX-",'Basis-Tabelle-Samen'!N139,"-",'Basis-Tabelle-Samen'!J139,"-garden-to-go-lite-japanese.jpg")),
IF($C$1="Kroatisch - HR",HYPERLINK(CONCATENATE("https://www.saflax.de/0-WVK-Retail/Bilder-Pictures/SAFLAX-",'Basis-Tabelle-Samen'!N139,"-",'Basis-Tabelle-Samen'!J139,"-garden-to-go-lite-croatian.jpg")),
IF($C$1="Lettisch - LV",HYPERLINK(CONCATENATE("https://www.saflax.de/0-WVK-Retail/Bilder-Pictures/SAFLAX-",'Basis-Tabelle-Samen'!N139,"-",'Basis-Tabelle-Samen'!J139,"-garden-to-go-lite-latvian.jpg")),
IF($C$1="Litauisch - LT",HYPERLINK(CONCATENATE("https://www.saflax.de/0-WVK-Retail/Bilder-Pictures/SAFLAX-",'Basis-Tabelle-Samen'!N139,"-",'Basis-Tabelle-Samen'!J139,"-garden-to-go-lite-lithuanian.jpg")),
IF($C$1="Maltesisch - MT",HYPERLINK(CONCATENATE("https://www.saflax.de/0-WVK-Retail/Bilder-Pictures/SAFLAX-",'Basis-Tabelle-Samen'!N139,"-",'Basis-Tabelle-Samen'!J139,"-garden-to-go-lite-maltese.jpg")),
IF($C$1="Niederländisch - NL",HYPERLINK(CONCATENATE("https://www.saflax.de/0-WVK-Retail/Bilder-Pictures/SAFLAX-",'Basis-Tabelle-Samen'!N139,"-",'Basis-Tabelle-Samen'!J139,"-garden-to-go-lite-dutch.jpg")),
IF($C$1="Norwegisch - NO",HYPERLINK(CONCATENATE("https://www.saflax.de/0-WVK-Retail/Bilder-Pictures/SAFLAX-",'Basis-Tabelle-Samen'!N139,"-",'Basis-Tabelle-Samen'!J139,"-garden-to-go-lite-nowegian.jpg")),
IF($C$1="Polnisch - PL",HYPERLINK(CONCATENATE("https://www.saflax.de/0-WVK-Retail/Bilder-Pictures/SAFLAX-",'Basis-Tabelle-Samen'!N139,"-",'Basis-Tabelle-Samen'!J139,"-garden-to-go-lite-polish.jpg")),
IF($C$1="Portugiesisch - PT",HYPERLINK(CONCATENATE("https://www.saflax.de/0-WVK-Retail/Bilder-Pictures/SAFLAX-",'Basis-Tabelle-Samen'!N139,"-",'Basis-Tabelle-Samen'!J139,"-garden-to-go-lite-portuguese.jpg")),
IF($C$1="Rumänisch - RO",HYPERLINK(CONCATENATE("https://www.saflax.de/0-WVK-Retail/Bilder-Pictures/SAFLAX-",'Basis-Tabelle-Samen'!N139,"-",'Basis-Tabelle-Samen'!J139,"-garden-to-go-lite-romanian.jpg")),
IF($C$1="Schwedisch - SE",HYPERLINK(CONCATENATE("https://www.saflax.de/0-WVK-Retail/Bilder-Pictures/SAFLAX-",'Basis-Tabelle-Samen'!N139,"-",'Basis-Tabelle-Samen'!J139,"-garden-to-go-lite-swedish.jpg")),
IF($C$1="Slowakisch - SK",HYPERLINK(CONCATENATE("https://www.saflax.de/0-WVK-Retail/Bilder-Pictures/SAFLAX-",'Basis-Tabelle-Samen'!N139,"-",'Basis-Tabelle-Samen'!J139,"-garden-to-go-lite-slovak.jpg")),
IF($C$1="Slowenisch - SI",HYPERLINK(CONCATENATE("https://www.saflax.de/0-WVK-Retail/Bilder-Pictures/SAFLAX-",'Basis-Tabelle-Samen'!N139,"-",'Basis-Tabelle-Samen'!J139,"-garden-to-go-lite-slovenian.jpg")),
IF($C$1="Spanisch - ES",HYPERLINK(CONCATENATE("https://www.saflax.de/0-WVK-Retail/Bilder-Pictures/SAFLAX-",'Basis-Tabelle-Samen'!N139,"-",'Basis-Tabelle-Samen'!J139,"-garden-to-go-lite-spanish.jpg")),
IF($C$1="Tschechisch - CZ",HYPERLINK(CONCATENATE("https://www.saflax.de/0-WVK-Retail/Bilder-Pictures/SAFLAX-",'Basis-Tabelle-Samen'!N139,"-",'Basis-Tabelle-Samen'!J139,"-garden-to-go-lite-czech.jpg")),
IF($C$1="Türkisch - TR",HYPERLINK(CONCATENATE("https://www.saflax.de/0-WVK-Retail/Bilder-Pictures/SAFLAX-",'Basis-Tabelle-Samen'!N139,"-",'Basis-Tabelle-Samen'!J139,"-garden-to-go-lite-turkish.jpg")),
IF($C$1="Ungarisch - HU",HYPERLINK(CONCATENATE("https://www.saflax.de/0-WVK-Retail/Bilder-Pictures/SAFLAX-",'Basis-Tabelle-Samen'!N139,"-",'Basis-Tabelle-Samen'!J139,"-garden-to-go-lite-hungarian.jpg")),
" ACHTUNG")))))))))))))))))))))))))))))</f>
        <v>https://www.saflax.de/0-WVK-Retail/Bilder-Pictures/SAFLAX-88376-cucumis-sativus-garden-to-go-lite-english.jpg</v>
      </c>
      <c r="AO148" s="330" t="str">
        <f>IF(J148&lt;1,"",
IF($C$1="Bulgarisch - BG",HYPERLINK(CONCATENATE("https://www.saflax.de/0-WVK-Retail/Bilder-Pictures/SAFLAX-",'Basis-Tabelle-Samen'!Q139,"-",'Basis-Tabelle-Samen'!J139,"-garden-to-go-bulgarian.jpg")),
IF($C$1="Dänisch - DK",HYPERLINK(CONCATENATE("https://www.saflax.de/0-WVK-Retail/Bilder-Pictures/SAFLAX-",'Basis-Tabelle-Samen'!Q139,"-",'Basis-Tabelle-Samen'!J139,"-garden-to-go-danish.jpg")),
IF($C$1="Deutsch - DE",HYPERLINK(CONCATENATE("https://www.saflax.de/0-WVK-Retail/Bilder-Pictures/SAFLAX-",'Basis-Tabelle-Samen'!Q139,"-",'Basis-Tabelle-Samen'!J139,"-garden-to-go-german.jpg")),
IF($C$1="Englisch - UK",HYPERLINK(CONCATENATE("https://www.saflax.de/0-WVK-Retail/Bilder-Pictures/SAFLAX-",'Basis-Tabelle-Samen'!Q139,"-",'Basis-Tabelle-Samen'!J139,"-garden-to-go-english.jpg")),
IF($C$1="Estnisch - EE",HYPERLINK(CONCATENATE("https://www.saflax.de/0-WVK-Retail/Bilder-Pictures/SAFLAX-",'Basis-Tabelle-Samen'!Q139,"-",'Basis-Tabelle-Samen'!J139,"-garden-to-go-estonian.jpg")),
IF($C$1="Finnisch - FI",HYPERLINK(CONCATENATE("https://www.saflax.de/0-WVK-Retail/Bilder-Pictures/SAFLAX-",'Basis-Tabelle-Samen'!Q139,"-",'Basis-Tabelle-Samen'!J139,"-garden-to-go-finnish.jpg")),
IF($C$1="Französisch - FR",HYPERLINK(CONCATENATE("https://www.saflax.de/0-WVK-Retail/Bilder-Pictures/SAFLAX-",'Basis-Tabelle-Samen'!Q139,"-",'Basis-Tabelle-Samen'!J139,"-garden-to-go-french.jpg")),
IF($C$1="Griechisch - GR",HYPERLINK(CONCATENATE("https://www.saflax.de/0-WVK-Retail/Bilder-Pictures/SAFLAX-",'Basis-Tabelle-Samen'!Q139,"-",'Basis-Tabelle-Samen'!J139,"-garden-to-go-greek.jpg")),
IF($C$1="Irisch - IE",HYPERLINK(CONCATENATE("https://www.saflax.de/0-WVK-Retail/Bilder-Pictures/SAFLAX-",'Basis-Tabelle-Samen'!Q139,"-",'Basis-Tabelle-Samen'!J139,"-garden-to-go-irish.jpg")),
IF($C$1="Isländisch - IS",HYPERLINK(CONCATENATE("https://www.saflax.de/0-WVK-Retail/Bilder-Pictures/SAFLAX-",'Basis-Tabelle-Samen'!Q139,"-",'Basis-Tabelle-Samen'!J139,"-garden-to-go-icelandic.jpg")),
IF($C$1="Italienisch - IT",HYPERLINK(CONCATENATE("https://www.saflax.de/0-WVK-Retail/Bilder-Pictures/SAFLAX-",'Basis-Tabelle-Samen'!Q139,"-",'Basis-Tabelle-Samen'!J139,"-garden-to-go-italian.jpg")),
IF($C$1="Japanisch - JP",HYPERLINK(CONCATENATE("https://www.saflax.de/0-WVK-Retail/Bilder-Pictures/SAFLAX-",'Basis-Tabelle-Samen'!Q139,"-",'Basis-Tabelle-Samen'!J139,"-garden-to-go-japanese.jpg")),
IF($C$1="Kroatisch - HR",HYPERLINK(CONCATENATE("https://www.saflax.de/0-WVK-Retail/Bilder-Pictures/SAFLAX-",'Basis-Tabelle-Samen'!Q139,"-",'Basis-Tabelle-Samen'!J139,"-garden-to-go-croatian.jpg")),
IF($C$1="Lettisch - LV",HYPERLINK(CONCATENATE("https://www.saflax.de/0-WVK-Retail/Bilder-Pictures/SAFLAX-",'Basis-Tabelle-Samen'!Q139,"-",'Basis-Tabelle-Samen'!J139,"-garden-to-go-latvian.jpg")),
IF($C$1="Litauisch - LT",HYPERLINK(CONCATENATE("https://www.saflax.de/0-WVK-Retail/Bilder-Pictures/SAFLAX-",'Basis-Tabelle-Samen'!Q139,"-",'Basis-Tabelle-Samen'!J139,"-garden-to-go-lithuanian.jpg")),
IF($C$1="Maltesisch - MT",HYPERLINK(CONCATENATE("https://www.saflax.de/0-WVK-Retail/Bilder-Pictures/SAFLAX-",'Basis-Tabelle-Samen'!Q139,"-",'Basis-Tabelle-Samen'!J139,"-garden-to-go-maltese.jpg")),
IF($C$1="Niederländisch - NL",HYPERLINK(CONCATENATE("https://www.saflax.de/0-WVK-Retail/Bilder-Pictures/SAFLAX-",'Basis-Tabelle-Samen'!Q139,"-",'Basis-Tabelle-Samen'!J139,"-garden-to-go-dutch.jpg")),
IF($C$1="Norwegisch - NO",HYPERLINK(CONCATENATE("https://www.saflax.de/0-WVK-Retail/Bilder-Pictures/SAFLAX-",'Basis-Tabelle-Samen'!Q139,"-",'Basis-Tabelle-Samen'!J139,"-garden-to-go-nowegian.jpg")),
IF($C$1="Polnisch - PL",HYPERLINK(CONCATENATE("https://www.saflax.de/0-WVK-Retail/Bilder-Pictures/SAFLAX-",'Basis-Tabelle-Samen'!Q139,"-",'Basis-Tabelle-Samen'!J139,"-garden-to-go-polish.jpg")),
IF($C$1="Portugiesisch - PT",HYPERLINK(CONCATENATE("https://www.saflax.de/0-WVK-Retail/Bilder-Pictures/SAFLAX-",'Basis-Tabelle-Samen'!Q139,"-",'Basis-Tabelle-Samen'!J139,"-garden-to-go-portuguese.jpg")),
IF($C$1="Rumänisch - RO",HYPERLINK(CONCATENATE("https://www.saflax.de/0-WVK-Retail/Bilder-Pictures/SAFLAX-",'Basis-Tabelle-Samen'!Q139,"-",'Basis-Tabelle-Samen'!J139,"-garden-to-go-romanian.jpg")),
IF($C$1="Schwedisch - SE",HYPERLINK(CONCATENATE("https://www.saflax.de/0-WVK-Retail/Bilder-Pictures/SAFLAX-",'Basis-Tabelle-Samen'!Q139,"-",'Basis-Tabelle-Samen'!J139,"-garden-to-go-swedish.jpg")),
IF($C$1="Slowakisch - SK",HYPERLINK(CONCATENATE("https://www.saflax.de/0-WVK-Retail/Bilder-Pictures/SAFLAX-",'Basis-Tabelle-Samen'!Q139,"-",'Basis-Tabelle-Samen'!J139,"-garden-to-go-slovak.jpg")),
IF($C$1="Slowenisch - SI",HYPERLINK(CONCATENATE("https://www.saflax.de/0-WVK-Retail/Bilder-Pictures/SAFLAX-",'Basis-Tabelle-Samen'!Q139,"-",'Basis-Tabelle-Samen'!J139,"-garden-to-go-slovenian.jpg")),
IF($C$1="Spanisch - ES",HYPERLINK(CONCATENATE("https://www.saflax.de/0-WVK-Retail/Bilder-Pictures/SAFLAX-",'Basis-Tabelle-Samen'!Q139,"-",'Basis-Tabelle-Samen'!J139,"-garden-to-go-spanish.jpg")),
IF($C$1="Tschechisch - CZ",HYPERLINK(CONCATENATE("https://www.saflax.de/0-WVK-Retail/Bilder-Pictures/SAFLAX-",'Basis-Tabelle-Samen'!Q139,"-",'Basis-Tabelle-Samen'!J139,"-garden-to-go-czech.jpg")),
IF($C$1="Türkisch - TR",HYPERLINK(CONCATENATE("https://www.saflax.de/0-WVK-Retail/Bilder-Pictures/SAFLAX-",'Basis-Tabelle-Samen'!Q139,"-",'Basis-Tabelle-Samen'!J139,"-garden-to-go-turkish.jpg")),
IF($C$1="Ungarisch - HU",HYPERLINK(CONCATENATE("https://www.saflax.de/0-WVK-Retail/Bilder-Pictures/SAFLAX-",'Basis-Tabelle-Samen'!Q139,"-",'Basis-Tabelle-Samen'!J139,"-garden-to-go-hungarian.jpg")),
" ACHTUNG")))))))))))))))))))))))))))))</f>
        <v>https://www.saflax.de/0-WVK-Retail/Bilder-Pictures/SAFLAX-58376-cucumis-sativus-garden-to-go-english.jpg</v>
      </c>
      <c r="AP148" s="330" t="str">
        <f>IF(K148&lt;1,"",
IF($C$1="Bulgarisch - BG",HYPERLINK(CONCATENATE("https://www.saflax.de/0-WVK-Retail/Bilder-Pictures/SAFLAX-",'Basis-Tabelle-Samen'!T139,"-",'Basis-Tabelle-Samen'!J139,"-cultivation-set-bulgarian.jpg")),
IF($C$1="Dänisch - DK",HYPERLINK(CONCATENATE("https://www.saflax.de/0-WVK-Retail/Bilder-Pictures/SAFLAX-",'Basis-Tabelle-Samen'!T139,"-",'Basis-Tabelle-Samen'!J139,"-cultivation-set-danish.jpg")),
IF($C$1="Deutsch - DE",HYPERLINK(CONCATENATE("https://www.saflax.de/0-WVK-Retail/Bilder-Pictures/SAFLAX-",'Basis-Tabelle-Samen'!T139,"-",'Basis-Tabelle-Samen'!J139,"-cultivation-set-german.jpg")),
IF($C$1="Englisch - UK",HYPERLINK(CONCATENATE("https://www.saflax.de/0-WVK-Retail/Bilder-Pictures/SAFLAX-",'Basis-Tabelle-Samen'!T139,"-",'Basis-Tabelle-Samen'!J139,"-cultivation-set-english.jpg")),
IF($C$1="Estnisch - EE",HYPERLINK(CONCATENATE("https://www.saflax.de/0-WVK-Retail/Bilder-Pictures/SAFLAX-",'Basis-Tabelle-Samen'!T139,"-",'Basis-Tabelle-Samen'!J139,"-cultivation-set-estonian.jpg")),
IF($C$1="Finnisch - FI",HYPERLINK(CONCATENATE("https://www.saflax.de/0-WVK-Retail/Bilder-Pictures/SAFLAX-",'Basis-Tabelle-Samen'!T139,"-",'Basis-Tabelle-Samen'!J139,"-cultivation-set-finnish.jpg")),
IF($C$1="Französisch - FR",HYPERLINK(CONCATENATE("https://www.saflax.de/0-WVK-Retail/Bilder-Pictures/SAFLAX-",'Basis-Tabelle-Samen'!T139,"-",'Basis-Tabelle-Samen'!J139,"-cultivation-set-french.jpg")),
IF($C$1="Griechisch - GR",HYPERLINK(CONCATENATE("https://www.saflax.de/0-WVK-Retail/Bilder-Pictures/SAFLAX-",'Basis-Tabelle-Samen'!T139,"-",'Basis-Tabelle-Samen'!J139,"-cultivation-set-greek.jpg")),
IF($C$1="Irisch - IE",HYPERLINK(CONCATENATE("https://www.saflax.de/0-WVK-Retail/Bilder-Pictures/SAFLAX-",'Basis-Tabelle-Samen'!T139,"-",'Basis-Tabelle-Samen'!J139,"-cultivation-set-irish.jpg")),
IF($C$1="Isländisch - IS",HYPERLINK(CONCATENATE("https://www.saflax.de/0-WVK-Retail/Bilder-Pictures/SAFLAX-",'Basis-Tabelle-Samen'!T139,"-",'Basis-Tabelle-Samen'!J139,"-cultivation-set-icelandic.jpg")),
IF($C$1="Italienisch - IT",HYPERLINK(CONCATENATE("https://www.saflax.de/0-WVK-Retail/Bilder-Pictures/SAFLAX-",'Basis-Tabelle-Samen'!T139,"-",'Basis-Tabelle-Samen'!J139,"-cultivation-set-italian.jpg")),
IF($C$1="Japanisch - JP",HYPERLINK(CONCATENATE("https://www.saflax.de/0-WVK-Retail/Bilder-Pictures/SAFLAX-",'Basis-Tabelle-Samen'!T139,"-",'Basis-Tabelle-Samen'!J139,"-cultivation-set-japanese.jpg")),
IF($C$1="Kroatisch - HR",HYPERLINK(CONCATENATE("https://www.saflax.de/0-WVK-Retail/Bilder-Pictures/SAFLAX-",'Basis-Tabelle-Samen'!T139,"-",'Basis-Tabelle-Samen'!J139,"-cultivation-set-croatian.jpg")),
IF($C$1="Lettisch - LV",HYPERLINK(CONCATENATE("https://www.saflax.de/0-WVK-Retail/Bilder-Pictures/SAFLAX-",'Basis-Tabelle-Samen'!T139,"-",'Basis-Tabelle-Samen'!J139,"-cultivation-set-latvian.jpg")),
IF($C$1="Litauisch - LT",HYPERLINK(CONCATENATE("https://www.saflax.de/0-WVK-Retail/Bilder-Pictures/SAFLAX-",'Basis-Tabelle-Samen'!T139,"-",'Basis-Tabelle-Samen'!J139,"-cultivation-set-lithuanian.jpg")),
IF($C$1="Maltesisch - MT",HYPERLINK(CONCATENATE("https://www.saflax.de/0-WVK-Retail/Bilder-Pictures/SAFLAX-",'Basis-Tabelle-Samen'!T139,"-",'Basis-Tabelle-Samen'!J139,"-cultivation-set-maltese.jpg")),
IF($C$1="Niederländisch - NL",HYPERLINK(CONCATENATE("https://www.saflax.de/0-WVK-Retail/Bilder-Pictures/SAFLAX-",'Basis-Tabelle-Samen'!T139,"-",'Basis-Tabelle-Samen'!J139,"-cultivation-set-dutch.jpg")),
IF($C$1="Norwegisch - NO",HYPERLINK(CONCATENATE("https://www.saflax.de/0-WVK-Retail/Bilder-Pictures/SAFLAX-",'Basis-Tabelle-Samen'!T139,"-",'Basis-Tabelle-Samen'!J139,"-cultivation-set-nowegian.jpg")),
IF($C$1="Polnisch - PL",HYPERLINK(CONCATENATE("https://www.saflax.de/0-WVK-Retail/Bilder-Pictures/SAFLAX-",'Basis-Tabelle-Samen'!T139,"-",'Basis-Tabelle-Samen'!J139,"-cultivation-set-polish.jpg")),
IF($C$1="Portugiesisch - PT",HYPERLINK(CONCATENATE("https://www.saflax.de/0-WVK-Retail/Bilder-Pictures/SAFLAX-",'Basis-Tabelle-Samen'!T139,"-",'Basis-Tabelle-Samen'!J139,"-cultivation-set-portuguese.jpg")),
IF($C$1="Rumänisch - RO",HYPERLINK(CONCATENATE("https://www.saflax.de/0-WVK-Retail/Bilder-Pictures/SAFLAX-",'Basis-Tabelle-Samen'!T139,"-",'Basis-Tabelle-Samen'!J139,"-cultivation-set-romanian.jpg")),
IF($C$1="Schwedisch - SE",HYPERLINK(CONCATENATE("https://www.saflax.de/0-WVK-Retail/Bilder-Pictures/SAFLAX-",'Basis-Tabelle-Samen'!T139,"-",'Basis-Tabelle-Samen'!J139,"-cultivation-set-swedish.jpg")),
IF($C$1="Slowakisch - SK",HYPERLINK(CONCATENATE("https://www.saflax.de/0-WVK-Retail/Bilder-Pictures/SAFLAX-",'Basis-Tabelle-Samen'!T139,"-",'Basis-Tabelle-Samen'!J139,"-cultivation-set-slovak.jpg")),
IF($C$1="Slowenisch - SI",HYPERLINK(CONCATENATE("https://www.saflax.de/0-WVK-Retail/Bilder-Pictures/SAFLAX-",'Basis-Tabelle-Samen'!T139,"-",'Basis-Tabelle-Samen'!J139,"-cultivation-set-slovenian.jpg")),
IF($C$1="Spanisch - ES",HYPERLINK(CONCATENATE("https://www.saflax.de/0-WVK-Retail/Bilder-Pictures/SAFLAX-",'Basis-Tabelle-Samen'!T139,"-",'Basis-Tabelle-Samen'!J139,"-cultivation-set-spanish.jpg")),
IF($C$1="Tschechisch - CZ",HYPERLINK(CONCATENATE("https://www.saflax.de/0-WVK-Retail/Bilder-Pictures/SAFLAX-",'Basis-Tabelle-Samen'!T139,"-",'Basis-Tabelle-Samen'!J139,"-cultivation-set-czech.jpg")),
IF($C$1="Türkisch - TR",HYPERLINK(CONCATENATE("https://www.saflax.de/0-WVK-Retail/Bilder-Pictures/SAFLAX-",'Basis-Tabelle-Samen'!T139,"-",'Basis-Tabelle-Samen'!J139,"-cultivation-set-turkish.jpg")),
IF($C$1="Ungarisch - HU",HYPERLINK(CONCATENATE("https://www.saflax.de/0-WVK-Retail/Bilder-Pictures/SAFLAX-",'Basis-Tabelle-Samen'!T139,"-",'Basis-Tabelle-Samen'!J139,"-cultivation-set-hungarian.jpg")),
" ACHTUNG")))))))))))))))))))))))))))))</f>
        <v>https://www.saflax.de/0-WVK-Retail/Bilder-Pictures/SAFLAX-38376-cucumis-sativus-cultivation-set-english.jpg</v>
      </c>
      <c r="AQ148" s="330" t="str">
        <f>IF(L148&lt;1,"",
IF($C$1="Bulgarisch - BG",HYPERLINK(CONCATENATE("https://www.saflax.de/0-WVK-Retail/Bilder-Pictures/SAFLAX-",'Basis-Tabelle-Samen'!W139,"-",'Basis-Tabelle-Samen'!J139,"-garden-in-the-bag-bulgarian.jpg")),
IF($C$1="Dänisch - DK",HYPERLINK(CONCATENATE("https://www.saflax.de/0-WVK-Retail/Bilder-Pictures/SAFLAX-",'Basis-Tabelle-Samen'!W139,"-",'Basis-Tabelle-Samen'!J139,"-garden-in-the-bag-danish.jpg")),
IF($C$1="Deutsch - DE",HYPERLINK(CONCATENATE("https://www.saflax.de/0-WVK-Retail/Bilder-Pictures/SAFLAX-",'Basis-Tabelle-Samen'!W139,"-",'Basis-Tabelle-Samen'!J139,"-garden-in-the-bag-german.jpg")),
IF($C$1="Englisch - UK",HYPERLINK(CONCATENATE("https://www.saflax.de/0-WVK-Retail/Bilder-Pictures/SAFLAX-",'Basis-Tabelle-Samen'!W139,"-",'Basis-Tabelle-Samen'!J139,"-garden-in-the-bag-english.jpg")),
IF($C$1="Estnisch - EE",HYPERLINK(CONCATENATE("https://www.saflax.de/0-WVK-Retail/Bilder-Pictures/SAFLAX-",'Basis-Tabelle-Samen'!W139,"-",'Basis-Tabelle-Samen'!J139,"-garden-in-the-bag-estonian.jpg")),
IF($C$1="Finnisch - FI",HYPERLINK(CONCATENATE("https://www.saflax.de/0-WVK-Retail/Bilder-Pictures/SAFLAX-",'Basis-Tabelle-Samen'!W139,"-",'Basis-Tabelle-Samen'!J139,"-garden-in-the-bag-finnish.jpg")),
IF($C$1="Französisch - FR",HYPERLINK(CONCATENATE("https://www.saflax.de/0-WVK-Retail/Bilder-Pictures/SAFLAX-",'Basis-Tabelle-Samen'!W139,"-",'Basis-Tabelle-Samen'!J139,"-garden-in-the-bag-french.jpg")),
IF($C$1="Griechisch - GR",HYPERLINK(CONCATENATE("https://www.saflax.de/0-WVK-Retail/Bilder-Pictures/SAFLAX-",'Basis-Tabelle-Samen'!W139,"-",'Basis-Tabelle-Samen'!J139,"-garden-in-the-bag-greek.jpg")),
IF($C$1="Irisch - IE",HYPERLINK(CONCATENATE("https://www.saflax.de/0-WVK-Retail/Bilder-Pictures/SAFLAX-",'Basis-Tabelle-Samen'!W139,"-",'Basis-Tabelle-Samen'!J139,"-garden-in-the-bag-irish.jpg")),
IF($C$1="Isländisch - IS",HYPERLINK(CONCATENATE("https://www.saflax.de/0-WVK-Retail/Bilder-Pictures/SAFLAX-",'Basis-Tabelle-Samen'!W139,"-",'Basis-Tabelle-Samen'!J139,"-garden-in-the-bag-icelandic.jpg")),
IF($C$1="Italienisch - IT",HYPERLINK(CONCATENATE("https://www.saflax.de/0-WVK-Retail/Bilder-Pictures/SAFLAX-",'Basis-Tabelle-Samen'!W139,"-",'Basis-Tabelle-Samen'!J139,"-garden-in-the-bag-italian.jpg")),
IF($C$1="Japanisch - JP",HYPERLINK(CONCATENATE("https://www.saflax.de/0-WVK-Retail/Bilder-Pictures/SAFLAX-",'Basis-Tabelle-Samen'!W139,"-",'Basis-Tabelle-Samen'!J139,"-garden-in-the-bag-japanese.jpg")),
IF($C$1="Kroatisch - HR",HYPERLINK(CONCATENATE("https://www.saflax.de/0-WVK-Retail/Bilder-Pictures/SAFLAX-",'Basis-Tabelle-Samen'!W139,"-",'Basis-Tabelle-Samen'!J139,"-garden-in-the-bag-croatian.jpg")),
IF($C$1="Lettisch - LV",HYPERLINK(CONCATENATE("https://www.saflax.de/0-WVK-Retail/Bilder-Pictures/SAFLAX-",'Basis-Tabelle-Samen'!W139,"-",'Basis-Tabelle-Samen'!J139,"-garden-in-the-bag-latvian.jpg")),
IF($C$1="Litauisch - LT",HYPERLINK(CONCATENATE("https://www.saflax.de/0-WVK-Retail/Bilder-Pictures/SAFLAX-",'Basis-Tabelle-Samen'!W139,"-",'Basis-Tabelle-Samen'!J139,"-garden-in-the-bag-lithuanian.jpg")),
IF($C$1="Maltesisch - MT",HYPERLINK(CONCATENATE("https://www.saflax.de/0-WVK-Retail/Bilder-Pictures/SAFLAX-",'Basis-Tabelle-Samen'!W139,"-",'Basis-Tabelle-Samen'!J139,"-garden-in-the-bag-maltese.jpg")),
IF($C$1="Niederländisch - NL",HYPERLINK(CONCATENATE("https://www.saflax.de/0-WVK-Retail/Bilder-Pictures/SAFLAX-",'Basis-Tabelle-Samen'!W139,"-",'Basis-Tabelle-Samen'!J139,"-garden-in-the-bag-dutch.jpg")),
IF($C$1="Norwegisch - NO",HYPERLINK(CONCATENATE("https://www.saflax.de/0-WVK-Retail/Bilder-Pictures/SAFLAX-",'Basis-Tabelle-Samen'!W139,"-",'Basis-Tabelle-Samen'!J139,"-garden-in-the-bag-nowegian.jpg")),
IF($C$1="Polnisch - PL",HYPERLINK(CONCATENATE("https://www.saflax.de/0-WVK-Retail/Bilder-Pictures/SAFLAX-",'Basis-Tabelle-Samen'!W139,"-",'Basis-Tabelle-Samen'!J139,"-garden-in-the-bag-polish.jpg")),
IF($C$1="Portugiesisch - PT",HYPERLINK(CONCATENATE("https://www.saflax.de/0-WVK-Retail/Bilder-Pictures/SAFLAX-",'Basis-Tabelle-Samen'!W139,"-",'Basis-Tabelle-Samen'!J139,"-garden-in-the-bag-portuguese.jpg")),
IF($C$1="Rumänisch - RO",HYPERLINK(CONCATENATE("https://www.saflax.de/0-WVK-Retail/Bilder-Pictures/SAFLAX-",'Basis-Tabelle-Samen'!W139,"-",'Basis-Tabelle-Samen'!J139,"-garden-in-the-bag-romanian.jpg")),
IF($C$1="Schwedisch - SE",HYPERLINK(CONCATENATE("https://www.saflax.de/0-WVK-Retail/Bilder-Pictures/SAFLAX-",'Basis-Tabelle-Samen'!W139,"-",'Basis-Tabelle-Samen'!J139,"-garden-in-the-bag-swedish.jpg")),
IF($C$1="Slowakisch - SK",HYPERLINK(CONCATENATE("https://www.saflax.de/0-WVK-Retail/Bilder-Pictures/SAFLAX-",'Basis-Tabelle-Samen'!W139,"-",'Basis-Tabelle-Samen'!J139,"-garden-in-the-bag-slovak.jpg")),
IF($C$1="Slowenisch - SI",HYPERLINK(CONCATENATE("https://www.saflax.de/0-WVK-Retail/Bilder-Pictures/SAFLAX-",'Basis-Tabelle-Samen'!W139,"-",'Basis-Tabelle-Samen'!J139,"-garden-in-the-bag-slovenian.jpg")),
IF($C$1="Spanisch - ES",HYPERLINK(CONCATENATE("https://www.saflax.de/0-WVK-Retail/Bilder-Pictures/SAFLAX-",'Basis-Tabelle-Samen'!W139,"-",'Basis-Tabelle-Samen'!J139,"-garden-in-the-bag-spanish.jpg")),
IF($C$1="Tschechisch - CZ",HYPERLINK(CONCATENATE("https://www.saflax.de/0-WVK-Retail/Bilder-Pictures/SAFLAX-",'Basis-Tabelle-Samen'!W139,"-",'Basis-Tabelle-Samen'!J139,"-garden-in-the-bag-czech.jpg")),
IF($C$1="Türkisch - TR",HYPERLINK(CONCATENATE("https://www.saflax.de/0-WVK-Retail/Bilder-Pictures/SAFLAX-",'Basis-Tabelle-Samen'!W139,"-",'Basis-Tabelle-Samen'!J139,"-garden-in-the-bag-turkish.jpg")),
IF($C$1="Ungarisch - HU",HYPERLINK(CONCATENATE("https://www.saflax.de/0-WVK-Retail/Bilder-Pictures/SAFLAX-",'Basis-Tabelle-Samen'!W139,"-",'Basis-Tabelle-Samen'!J139,"-garden-in-the-bag-hungarian.jpg")),
" ACHTUNG")))))))))))))))))))))))))))))</f>
        <v>https://www.saflax.de/0-WVK-Retail/Bilder-Pictures/SAFLAX-68376-cucumis-sativus-garden-in-the-bag-english.jpg</v>
      </c>
    </row>
    <row r="149" spans="1:43" ht="17.100000000000001" customHeight="1" x14ac:dyDescent="0.2">
      <c r="A149" s="318" t="str">
        <f>IF('Basis-Tabelle-Samen'!A140="","",IF($C$1="Deutsch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49" s="319" t="str">
        <f>'Basis-Tabelle-Samen'!I140</f>
        <v>Cucumis sativus</v>
      </c>
      <c r="C149" s="316" t="str">
        <f>IF($C$1="Bulgarisch - BG",'Basis-Tabelle-Samen'!Z140,
IF($C$1="Dänisch - DK",'Basis-Tabelle-Samen'!AA140,
IF($C$1="Deutsch - DE",'Basis-Tabelle-Samen'!AB140,
IF($C$1="Englisch - UK",'Basis-Tabelle-Samen'!AC140,
IF($C$1="Estnisch - EE",'Basis-Tabelle-Samen'!AD140,
IF($C$1="Finnisch - FI",'Basis-Tabelle-Samen'!AE140,
IF($C$1="Französisch - FR",'Basis-Tabelle-Samen'!AF140,
IF($C$1="Griechisch - GR",'Basis-Tabelle-Samen'!AG140,
IF($C$1="Irisch - IE",'Basis-Tabelle-Samen'!AH140,
IF($C$1="Isländisch - IS",'Basis-Tabelle-Samen'!AI140,
IF($C$1="Italienisch - IT",'Basis-Tabelle-Samen'!AJ140,
IF($C$1="Japanisch - JP",'Basis-Tabelle-Samen'!AK140,
IF($C$1="Kroatisch - HR",'Basis-Tabelle-Samen'!AL140,
IF($C$1="Lettisch - LV",'Basis-Tabelle-Samen'!AM140,
IF($C$1="Litauisch - LT",'Basis-Tabelle-Samen'!AN140,
IF($C$1="Maltesisch - MT",'Basis-Tabelle-Samen'!AO140,
IF($C$1="Niederländisch - NL",'Basis-Tabelle-Samen'!AP140,
IF($C$1="Norwegisch - NO",'Basis-Tabelle-Samen'!AQ140,
IF($C$1="Polnisch - PL",'Basis-Tabelle-Samen'!AR140,
IF($C$1="Portugiesisch - PT",'Basis-Tabelle-Samen'!AS140,
IF($C$1="Rumänisch - RO",'Basis-Tabelle-Samen'!AT140,
IF($C$1="Schwedisch - SE",'Basis-Tabelle-Samen'!AU140,
IF($C$1="Slowakisch - SK",'Basis-Tabelle-Samen'!AV140,
IF($C$1="Slowenisch - SI",'Basis-Tabelle-Samen'!AW140,
IF($C$1="Spanisch - ES",'Basis-Tabelle-Samen'!AX140,
IF($C$1="Tschechisch - CZ",'Basis-Tabelle-Samen'!AY140,
IF($C$1="Türkisch - TR",'Basis-Tabelle-Samen'!AZ140,
IF($C$1="Ungarisch - HU",'Basis-Tabelle-Samen'!BA140,
" ACHTUNG"))))))))))))))))))))))))))))</f>
        <v>Organic - Cucumber - Vorgebirgstraube</v>
      </c>
      <c r="D149" s="320">
        <f>'Basis-Tabelle-Samen'!F140</f>
        <v>15</v>
      </c>
      <c r="E149" s="321" t="str">
        <f>'Basis-Tabelle-Samen'!H140</f>
        <v>7 %</v>
      </c>
      <c r="F149" s="322" t="str">
        <f>IF('Basis-Tabelle-Samen'!G140="","",'Basis-Tabelle-Samen'!G140)</f>
        <v>02</v>
      </c>
      <c r="G149" s="320">
        <f>'Basis-Tabelle-Samen'!C140</f>
        <v>18377</v>
      </c>
      <c r="H149" s="323">
        <f>'Basis-Tabelle-Samen'!D140</f>
        <v>4055473183770</v>
      </c>
      <c r="I149" s="324">
        <f>'Basis-Tabelle-Samen'!E140</f>
        <v>2.0499999999999998</v>
      </c>
      <c r="J149" s="325">
        <f t="shared" si="2"/>
        <v>12</v>
      </c>
      <c r="K149" s="326">
        <f>'Basis-Tabelle-Samen'!K140</f>
        <v>78377</v>
      </c>
      <c r="L149" s="323">
        <f>'Basis-Tabelle-Samen'!L140</f>
        <v>4055473783772</v>
      </c>
      <c r="M149" s="324">
        <f>'Basis-Tabelle-Samen'!M140</f>
        <v>2.4500000000000002</v>
      </c>
      <c r="N149" s="326">
        <f>IF(K149&lt;1,"",'3'!$I$15)</f>
        <v>15</v>
      </c>
      <c r="O149" s="327">
        <f>IF(K149&lt;1,"",'3'!$J$11)</f>
        <v>90</v>
      </c>
      <c r="P149" s="326">
        <f>'Basis-Tabelle-Samen'!N140</f>
        <v>88377</v>
      </c>
      <c r="Q149" s="323">
        <f>'Basis-Tabelle-Samen'!O140</f>
        <v>4055473883779</v>
      </c>
      <c r="R149" s="328">
        <f>'Basis-Tabelle-Samen'!P140</f>
        <v>3.75</v>
      </c>
      <c r="S149" s="326">
        <f>IF(R149&lt;1,"",'3'!$M$15)</f>
        <v>18</v>
      </c>
      <c r="T149" s="327">
        <f>IF(R149&lt;1,"",'3'!$N$11)</f>
        <v>72</v>
      </c>
      <c r="U149" s="326">
        <f>'Basis-Tabelle-Samen'!Q140</f>
        <v>58377</v>
      </c>
      <c r="V149" s="323">
        <f>'Basis-Tabelle-Samen'!R140</f>
        <v>4055473583778</v>
      </c>
      <c r="W149" s="324">
        <f>'Basis-Tabelle-Samen'!S140</f>
        <v>4.95</v>
      </c>
      <c r="X149" s="326">
        <f>IF(U149&lt;1,"",'3'!$Q$15)</f>
        <v>6</v>
      </c>
      <c r="Y149" s="327">
        <f>IF(U149&lt;1,"",'3'!$R$11)</f>
        <v>24</v>
      </c>
      <c r="Z149" s="326">
        <f>'Basis-Tabelle-Samen'!T140</f>
        <v>38377</v>
      </c>
      <c r="AA149" s="323">
        <f>'Basis-Tabelle-Samen'!U140</f>
        <v>4055473383774</v>
      </c>
      <c r="AB149" s="324">
        <f>'Basis-Tabelle-Samen'!V140</f>
        <v>6.75</v>
      </c>
      <c r="AC149" s="326">
        <f>IF(Z149&lt;1,"",'3'!$U$15)</f>
        <v>6</v>
      </c>
      <c r="AD149" s="327">
        <f>IF(Z149&lt;1,"",'3'!$V$11)</f>
        <v>24</v>
      </c>
      <c r="AE149" s="326">
        <f>'Basis-Tabelle-Samen'!W140</f>
        <v>68377</v>
      </c>
      <c r="AF149" s="323">
        <f>'Basis-Tabelle-Samen'!X140</f>
        <v>4055473683775</v>
      </c>
      <c r="AG149" s="324">
        <f>'Basis-Tabelle-Samen'!Y140</f>
        <v>2.95</v>
      </c>
      <c r="AH149" s="326">
        <f>IF(AE149&lt;1,"",'3'!$Y$15)</f>
        <v>8</v>
      </c>
      <c r="AI149" s="327">
        <f>IF(AE149&lt;1,"",'3'!$Z$11)</f>
        <v>64</v>
      </c>
      <c r="AJ149" s="315"/>
      <c r="AK149" s="316" t="str">
        <f>IF(G149&lt;1,"",
IF($C$1="Bulgarisch - BG",HYPERLINK(CONCATENATE("https://www.saflax.de/0-WVK-Retail/Bilder-Pictures/SAFLAX-",'Basis-Tabelle-Samen'!C140,"-",'Basis-Tabelle-Samen'!J140,"-seed-package-front-cr-bulgarian.jpg")),
IF($C$1="Dänisch - DK",HYPERLINK(CONCATENATE("https://www.saflax.de/0-WVK-Retail/Bilder-Pictures/SAFLAX-",'Basis-Tabelle-Samen'!C140,"-",'Basis-Tabelle-Samen'!J140,"-seed-package-front-cr-danish.jpg")),
IF($C$1="Deutsch - DE",HYPERLINK(CONCATENATE("https://www.saflax.de/0-WVK-Retail/Bilder-Pictures/SAFLAX-",'Basis-Tabelle-Samen'!C140,"-",'Basis-Tabelle-Samen'!J140,"-seed-package-front-cr-german.jpg")),
IF($C$1="Englisch - UK",HYPERLINK(CONCATENATE("https://www.saflax.de/0-WVK-Retail/Bilder-Pictures/SAFLAX-",'Basis-Tabelle-Samen'!C140,"-",'Basis-Tabelle-Samen'!J140,"-seed-package-front-cr-english.jpg")),
IF($C$1="Estnisch - EE",HYPERLINK(CONCATENATE("https://www.saflax.de/0-WVK-Retail/Bilder-Pictures/SAFLAX-",'Basis-Tabelle-Samen'!C140,"-",'Basis-Tabelle-Samen'!J140,"-seed-package-front-cr-estonian.jpg")),
IF($C$1="Finnisch - FI",HYPERLINK(CONCATENATE("https://www.saflax.de/0-WVK-Retail/Bilder-Pictures/SAFLAX-",'Basis-Tabelle-Samen'!C140,"-",'Basis-Tabelle-Samen'!J140,"-seed-package-front-cr-finnish.jpg")),
IF($C$1="Französisch - FR",HYPERLINK(CONCATENATE("https://www.saflax.de/0-WVK-Retail/Bilder-Pictures/SAFLAX-",'Basis-Tabelle-Samen'!C140,"-",'Basis-Tabelle-Samen'!J140,"-seed-package-front-cr-french.jpg")),
IF($C$1="Griechisch - GR",HYPERLINK(CONCATENATE("https://www.saflax.de/0-WVK-Retail/Bilder-Pictures/SAFLAX-",'Basis-Tabelle-Samen'!C140,"-",'Basis-Tabelle-Samen'!J140,"-seed-package-front-cr-greek.jpg")),
IF($C$1="Irisch - IE",HYPERLINK(CONCATENATE("https://www.saflax.de/0-WVK-Retail/Bilder-Pictures/SAFLAX-",'Basis-Tabelle-Samen'!C140,"-",'Basis-Tabelle-Samen'!J140,"-seed-package-front-cr-irish.jpg")),
IF($C$1="Isländisch - IS",HYPERLINK(CONCATENATE("https://www.saflax.de/0-WVK-Retail/Bilder-Pictures/SAFLAX-",'Basis-Tabelle-Samen'!C140,"-",'Basis-Tabelle-Samen'!J140,"-seed-package-front-cr-icelandic.jpg")),
IF($C$1="Italienisch - IT",HYPERLINK(CONCATENATE("https://www.saflax.de/0-WVK-Retail/Bilder-Pictures/SAFLAX-",'Basis-Tabelle-Samen'!C140,"-",'Basis-Tabelle-Samen'!J140,"-seed-package-front-cr-italian.jpg")),
IF($C$1="Japanisch - JP",HYPERLINK(CONCATENATE("https://www.saflax.de/0-WVK-Retail/Bilder-Pictures/SAFLAX-",'Basis-Tabelle-Samen'!C140,"-",'Basis-Tabelle-Samen'!J140,"-seed-package-front-cr-japanese.jpg")),
IF($C$1="Kroatisch - HR",HYPERLINK(CONCATENATE("https://www.saflax.de/0-WVK-Retail/Bilder-Pictures/SAFLAX-",'Basis-Tabelle-Samen'!C140,"-",'Basis-Tabelle-Samen'!J140,"-seed-package-front-cr-croatian.jpg")),
IF($C$1="Lettisch - LV",HYPERLINK(CONCATENATE("https://www.saflax.de/0-WVK-Retail/Bilder-Pictures/SAFLAX-",'Basis-Tabelle-Samen'!C140,"-",'Basis-Tabelle-Samen'!J140,"-seed-package-front-cr-latvian.jpg")),
IF($C$1="Litauisch - LT",HYPERLINK(CONCATENATE("https://www.saflax.de/0-WVK-Retail/Bilder-Pictures/SAFLAX-",'Basis-Tabelle-Samen'!C140,"-",'Basis-Tabelle-Samen'!J140,"-seed-package-front-cr-lithuanian.jpg")),
IF($C$1="Maltesisch - MT",HYPERLINK(CONCATENATE("https://www.saflax.de/0-WVK-Retail/Bilder-Pictures/SAFLAX-",'Basis-Tabelle-Samen'!C140,"-",'Basis-Tabelle-Samen'!J140,"-seed-package-front-cr-maltese.jpg")),
IF($C$1="Niederländisch - NL",HYPERLINK(CONCATENATE("https://www.saflax.de/0-WVK-Retail/Bilder-Pictures/SAFLAX-",'Basis-Tabelle-Samen'!C140,"-",'Basis-Tabelle-Samen'!J140,"-seed-package-front-cr-dutch.jpg")),
IF($C$1="Norwegisch - NO",HYPERLINK(CONCATENATE("https://www.saflax.de/0-WVK-Retail/Bilder-Pictures/SAFLAX-",'Basis-Tabelle-Samen'!C140,"-",'Basis-Tabelle-Samen'!J140,"-seed-package-front-cr-nowegian.jpg")),
IF($C$1="Polnisch - PL",HYPERLINK(CONCATENATE("https://www.saflax.de/0-WVK-Retail/Bilder-Pictures/SAFLAX-",'Basis-Tabelle-Samen'!C140,"-",'Basis-Tabelle-Samen'!J140,"-seed-package-front-cr-polish.jpg")),
IF($C$1="Portugiesisch - PT",HYPERLINK(CONCATENATE("https://www.saflax.de/0-WVK-Retail/Bilder-Pictures/SAFLAX-",'Basis-Tabelle-Samen'!C140,"-",'Basis-Tabelle-Samen'!J140,"-seed-package-front-cr-portuguese.jpg")),
IF($C$1="Rumänisch - RO",HYPERLINK(CONCATENATE("https://www.saflax.de/0-WVK-Retail/Bilder-Pictures/SAFLAX-",'Basis-Tabelle-Samen'!C140,"-",'Basis-Tabelle-Samen'!J140,"-seed-package-front-cr-romanian.jpg")),
IF($C$1="Schwedisch - SE",HYPERLINK(CONCATENATE("https://www.saflax.de/0-WVK-Retail/Bilder-Pictures/SAFLAX-",'Basis-Tabelle-Samen'!C140,"-",'Basis-Tabelle-Samen'!J140,"-seed-package-front-cr-swedish.jpg")),
IF($C$1="Slowakisch - SK",HYPERLINK(CONCATENATE("https://www.saflax.de/0-WVK-Retail/Bilder-Pictures/SAFLAX-",'Basis-Tabelle-Samen'!C140,"-",'Basis-Tabelle-Samen'!J140,"-seed-package-front-cr-slovak.jpg")),
IF($C$1="Slowenisch - SI",HYPERLINK(CONCATENATE("https://www.saflax.de/0-WVK-Retail/Bilder-Pictures/SAFLAX-",'Basis-Tabelle-Samen'!C140,"-",'Basis-Tabelle-Samen'!J140,"-seed-package-front-cr-slovenian.jpg")),
IF($C$1="Spanisch - ES",HYPERLINK(CONCATENATE("https://www.saflax.de/0-WVK-Retail/Bilder-Pictures/SAFLAX-",'Basis-Tabelle-Samen'!C140,"-",'Basis-Tabelle-Samen'!J140,"-seed-package-front-cr-spanish.jpg")),
IF($C$1="Tschechisch - CZ",HYPERLINK(CONCATENATE("https://www.saflax.de/0-WVK-Retail/Bilder-Pictures/SAFLAX-",'Basis-Tabelle-Samen'!C140,"-",'Basis-Tabelle-Samen'!J140,"-seed-package-front-cr-czech.jpg")),
IF($C$1="Türkisch - TR",HYPERLINK(CONCATENATE("https://www.saflax.de/0-WVK-Retail/Bilder-Pictures/SAFLAX-",'Basis-Tabelle-Samen'!C140,"-",'Basis-Tabelle-Samen'!J140,"-seed-package-front-cr-turkish.jpg")),
IF($C$1="Ungarisch - HU",HYPERLINK(CONCATENATE("https://www.saflax.de/0-WVK-Retail/Bilder-Pictures/SAFLAX-",'Basis-Tabelle-Samen'!C140,"-",'Basis-Tabelle-Samen'!J140,"-seed-package-front-cr-hungarian.jpg")),
" ACHTUNG")))))))))))))))))))))))))))))</f>
        <v>https://www.saflax.de/0-WVK-Retail/Bilder-Pictures/SAFLAX-18377-cucumis-sativus-seed-package-front-cr-english.jpg</v>
      </c>
      <c r="AL149" s="330" t="str">
        <f>IF(G149&lt;1,"",
IF($C$1="Bulgarisch - BG",HYPERLINK(CONCATENATE("https://www.saflax.de/0-WVK-Retail/Bilder-Pictures/SAFLAX-",'Basis-Tabelle-Samen'!C140,"-",'Basis-Tabelle-Samen'!J140,"-seed-package-back-cr-bulgarian.jpg")),
IF($C$1="Dänisch - DK",HYPERLINK(CONCATENATE("https://www.saflax.de/0-WVK-Retail/Bilder-Pictures/SAFLAX-",'Basis-Tabelle-Samen'!C140,"-",'Basis-Tabelle-Samen'!J140,"-seed-package-back-cr-danish.jpg")),
IF($C$1="Deutsch - DE",HYPERLINK(CONCATENATE("https://www.saflax.de/0-WVK-Retail/Bilder-Pictures/SAFLAX-",'Basis-Tabelle-Samen'!C140,"-",'Basis-Tabelle-Samen'!J140,"-seed-package-back-cr-german.jpg")),
IF($C$1="Englisch - UK",HYPERLINK(CONCATENATE("https://www.saflax.de/0-WVK-Retail/Bilder-Pictures/SAFLAX-",'Basis-Tabelle-Samen'!C140,"-",'Basis-Tabelle-Samen'!J140,"-seed-package-back-cr-english.jpg")),
IF($C$1="Estnisch - EE",HYPERLINK(CONCATENATE("https://www.saflax.de/0-WVK-Retail/Bilder-Pictures/SAFLAX-",'Basis-Tabelle-Samen'!C140,"-",'Basis-Tabelle-Samen'!J140,"-seed-package-back-cr-estonian.jpg")),
IF($C$1="Finnisch - FI",HYPERLINK(CONCATENATE("https://www.saflax.de/0-WVK-Retail/Bilder-Pictures/SAFLAX-",'Basis-Tabelle-Samen'!C140,"-",'Basis-Tabelle-Samen'!J140,"-seed-package-back-cr-finnish.jpg")),
IF($C$1="Französisch - FR",HYPERLINK(CONCATENATE("https://www.saflax.de/0-WVK-Retail/Bilder-Pictures/SAFLAX-",'Basis-Tabelle-Samen'!C140,"-",'Basis-Tabelle-Samen'!J140,"-seed-package-back-cr-french.jpg")),
IF($C$1="Griechisch - GR",HYPERLINK(CONCATENATE("https://www.saflax.de/0-WVK-Retail/Bilder-Pictures/SAFLAX-",'Basis-Tabelle-Samen'!C140,"-",'Basis-Tabelle-Samen'!J140,"-seed-package-back-cr-greek.jpg")),
IF($C$1="Irisch - IE",HYPERLINK(CONCATENATE("https://www.saflax.de/0-WVK-Retail/Bilder-Pictures/SAFLAX-",'Basis-Tabelle-Samen'!C140,"-",'Basis-Tabelle-Samen'!J140,"-seed-package-back-cr-irish.jpg")),
IF($C$1="Isländisch - IS",HYPERLINK(CONCATENATE("https://www.saflax.de/0-WVK-Retail/Bilder-Pictures/SAFLAX-",'Basis-Tabelle-Samen'!C140,"-",'Basis-Tabelle-Samen'!J140,"-seed-package-back-cr-icelandic.jpg")),
IF($C$1="Italienisch - IT",HYPERLINK(CONCATENATE("https://www.saflax.de/0-WVK-Retail/Bilder-Pictures/SAFLAX-",'Basis-Tabelle-Samen'!C140,"-",'Basis-Tabelle-Samen'!J140,"-seed-package-back-cr-italian.jpg")),
IF($C$1="Japanisch - JP",HYPERLINK(CONCATENATE("https://www.saflax.de/0-WVK-Retail/Bilder-Pictures/SAFLAX-",'Basis-Tabelle-Samen'!C140,"-",'Basis-Tabelle-Samen'!J140,"-seed-package-back-cr-japanese.jpg")),
IF($C$1="Kroatisch - HR",HYPERLINK(CONCATENATE("https://www.saflax.de/0-WVK-Retail/Bilder-Pictures/SAFLAX-",'Basis-Tabelle-Samen'!C140,"-",'Basis-Tabelle-Samen'!J140,"-seed-package-back-cr-croatian.jpg")),
IF($C$1="Lettisch - LV",HYPERLINK(CONCATENATE("https://www.saflax.de/0-WVK-Retail/Bilder-Pictures/SAFLAX-",'Basis-Tabelle-Samen'!C140,"-",'Basis-Tabelle-Samen'!J140,"-seed-package-back-cr-latvian.jpg")),
IF($C$1="Litauisch - LT",HYPERLINK(CONCATENATE("https://www.saflax.de/0-WVK-Retail/Bilder-Pictures/SAFLAX-",'Basis-Tabelle-Samen'!C140,"-",'Basis-Tabelle-Samen'!J140,"-seed-package-back-cr-lithuanian.jpg")),
IF($C$1="Maltesisch - MT",HYPERLINK(CONCATENATE("https://www.saflax.de/0-WVK-Retail/Bilder-Pictures/SAFLAX-",'Basis-Tabelle-Samen'!C140,"-",'Basis-Tabelle-Samen'!J140,"-seed-package-back-cr-maltese.jpg")),
IF($C$1="Niederländisch - NL",HYPERLINK(CONCATENATE("https://www.saflax.de/0-WVK-Retail/Bilder-Pictures/SAFLAX-",'Basis-Tabelle-Samen'!C140,"-",'Basis-Tabelle-Samen'!J140,"-seed-package-back-cr-dutch.jpg")),
IF($C$1="Norwegisch - NO",HYPERLINK(CONCATENATE("https://www.saflax.de/0-WVK-Retail/Bilder-Pictures/SAFLAX-",'Basis-Tabelle-Samen'!C140,"-",'Basis-Tabelle-Samen'!J140,"-seed-package-back-cr-nowegian.jpg")),
IF($C$1="Polnisch - PL",HYPERLINK(CONCATENATE("https://www.saflax.de/0-WVK-Retail/Bilder-Pictures/SAFLAX-",'Basis-Tabelle-Samen'!C140,"-",'Basis-Tabelle-Samen'!J140,"-seed-package-back-cr-polish.jpg")),
IF($C$1="Portugiesisch - PT",HYPERLINK(CONCATENATE("https://www.saflax.de/0-WVK-Retail/Bilder-Pictures/SAFLAX-",'Basis-Tabelle-Samen'!C140,"-",'Basis-Tabelle-Samen'!J140,"-seed-package-back-cr-portuguese.jpg")),
IF($C$1="Rumänisch - RO",HYPERLINK(CONCATENATE("https://www.saflax.de/0-WVK-Retail/Bilder-Pictures/SAFLAX-",'Basis-Tabelle-Samen'!C140,"-",'Basis-Tabelle-Samen'!J140,"-seed-package-back-cr-romanian.jpg")),
IF($C$1="Schwedisch - SE",HYPERLINK(CONCATENATE("https://www.saflax.de/0-WVK-Retail/Bilder-Pictures/SAFLAX-",'Basis-Tabelle-Samen'!C140,"-",'Basis-Tabelle-Samen'!J140,"-seed-package-back-cr-swedish.jpg")),
IF($C$1="Slowakisch - SK",HYPERLINK(CONCATENATE("https://www.saflax.de/0-WVK-Retail/Bilder-Pictures/SAFLAX-",'Basis-Tabelle-Samen'!C140,"-",'Basis-Tabelle-Samen'!J140,"-seed-package-back-cr-slovak.jpg")),
IF($C$1="Slowenisch - SI",HYPERLINK(CONCATENATE("https://www.saflax.de/0-WVK-Retail/Bilder-Pictures/SAFLAX-",'Basis-Tabelle-Samen'!C140,"-",'Basis-Tabelle-Samen'!J140,"-seed-package-back-cr-slovenian.jpg")),
IF($C$1="Spanisch - ES",HYPERLINK(CONCATENATE("https://www.saflax.de/0-WVK-Retail/Bilder-Pictures/SAFLAX-",'Basis-Tabelle-Samen'!C140,"-",'Basis-Tabelle-Samen'!J140,"-seed-package-back-cr-spanish.jpg")),
IF($C$1="Tschechisch - CZ",HYPERLINK(CONCATENATE("https://www.saflax.de/0-WVK-Retail/Bilder-Pictures/SAFLAX-",'Basis-Tabelle-Samen'!C140,"-",'Basis-Tabelle-Samen'!J140,"-seed-package-back-cr-czech.jpg")),
IF($C$1="Türkisch - TR",HYPERLINK(CONCATENATE("https://www.saflax.de/0-WVK-Retail/Bilder-Pictures/SAFLAX-",'Basis-Tabelle-Samen'!C140,"-",'Basis-Tabelle-Samen'!J140,"-seed-package-back-cr-turkish.jpg")),
IF($C$1="Ungarisch - HU",HYPERLINK(CONCATENATE("https://www.saflax.de/0-WVK-Retail/Bilder-Pictures/SAFLAX-",'Basis-Tabelle-Samen'!C140,"-",'Basis-Tabelle-Samen'!J140,"-seed-package-back-cr-hungarian.jpg")),
" ACHTUNG")))))))))))))))))))))))))))))</f>
        <v>https://www.saflax.de/0-WVK-Retail/Bilder-Pictures/SAFLAX-18377-cucumis-sativus-seed-package-back-cr-english.jpg</v>
      </c>
      <c r="AM149" s="330" t="str">
        <f>IF(H149&lt;1,"",
IF($C$1="Bulgarisch - BG",HYPERLINK(CONCATENATE("https://www.saflax.de/0-WVK-Retail/Bilder-Pictures/SAFLAX-",'Basis-Tabelle-Samen'!K140,"-",'Basis-Tabelle-Samen'!J140,"-garden-to-go-mini-bulgarian.jpg")),
IF($C$1="Dänisch - DK",HYPERLINK(CONCATENATE("https://www.saflax.de/0-WVK-Retail/Bilder-Pictures/SAFLAX-",'Basis-Tabelle-Samen'!K140,"-",'Basis-Tabelle-Samen'!J140,"-garden-to-go-mini-danish.jpg")),
IF($C$1="Deutsch - DE",HYPERLINK(CONCATENATE("https://www.saflax.de/0-WVK-Retail/Bilder-Pictures/SAFLAX-",'Basis-Tabelle-Samen'!K140,"-",'Basis-Tabelle-Samen'!J140,"-garden-to-go-mini-german.jpg")),
IF($C$1="Englisch - UK",HYPERLINK(CONCATENATE("https://www.saflax.de/0-WVK-Retail/Bilder-Pictures/SAFLAX-",'Basis-Tabelle-Samen'!K140,"-",'Basis-Tabelle-Samen'!J140,"-garden-to-go-mini-english.jpg")),
IF($C$1="Estnisch - EE",HYPERLINK(CONCATENATE("https://www.saflax.de/0-WVK-Retail/Bilder-Pictures/SAFLAX-",'Basis-Tabelle-Samen'!K140,"-",'Basis-Tabelle-Samen'!J140,"-garden-to-go-mini-estonian.jpg")),
IF($C$1="Finnisch - FI",HYPERLINK(CONCATENATE("https://www.saflax.de/0-WVK-Retail/Bilder-Pictures/SAFLAX-",'Basis-Tabelle-Samen'!K140,"-",'Basis-Tabelle-Samen'!J140,"-garden-to-go-mini-finnish.jpg")),
IF($C$1="Französisch - FR",HYPERLINK(CONCATENATE("https://www.saflax.de/0-WVK-Retail/Bilder-Pictures/SAFLAX-",'Basis-Tabelle-Samen'!K140,"-",'Basis-Tabelle-Samen'!J140,"-garden-to-go-mini-french.jpg")),
IF($C$1="Griechisch - GR",HYPERLINK(CONCATENATE("https://www.saflax.de/0-WVK-Retail/Bilder-Pictures/SAFLAX-",'Basis-Tabelle-Samen'!K140,"-",'Basis-Tabelle-Samen'!J140,"-garden-to-go-mini-greek.jpg")),
IF($C$1="Irisch - IE",HYPERLINK(CONCATENATE("https://www.saflax.de/0-WVK-Retail/Bilder-Pictures/SAFLAX-",'Basis-Tabelle-Samen'!K140,"-",'Basis-Tabelle-Samen'!J140,"-garden-to-go-mini-irish.jpg")),
IF($C$1="Isländisch - IS",HYPERLINK(CONCATENATE("https://www.saflax.de/0-WVK-Retail/Bilder-Pictures/SAFLAX-",'Basis-Tabelle-Samen'!K140,"-",'Basis-Tabelle-Samen'!J140,"-garden-to-go-mini-icelandic.jpg")),
IF($C$1="Italienisch - IT",HYPERLINK(CONCATENATE("https://www.saflax.de/0-WVK-Retail/Bilder-Pictures/SAFLAX-",'Basis-Tabelle-Samen'!K140,"-",'Basis-Tabelle-Samen'!J140,"-garden-to-go-mini-italian.jpg")),
IF($C$1="Japanisch - JP",HYPERLINK(CONCATENATE("https://www.saflax.de/0-WVK-Retail/Bilder-Pictures/SAFLAX-",'Basis-Tabelle-Samen'!K140,"-",'Basis-Tabelle-Samen'!J140,"-garden-to-go-mini-japanese.jpg")),
IF($C$1="Kroatisch - HR",HYPERLINK(CONCATENATE("https://www.saflax.de/0-WVK-Retail/Bilder-Pictures/SAFLAX-",'Basis-Tabelle-Samen'!K140,"-",'Basis-Tabelle-Samen'!J140,"-garden-to-go-mini-croatian.jpg")),
IF($C$1="Lettisch - LV",HYPERLINK(CONCATENATE("https://www.saflax.de/0-WVK-Retail/Bilder-Pictures/SAFLAX-",'Basis-Tabelle-Samen'!K140,"-",'Basis-Tabelle-Samen'!J140,"-garden-to-go-mini-latvian.jpg")),
IF($C$1="Litauisch - LT",HYPERLINK(CONCATENATE("https://www.saflax.de/0-WVK-Retail/Bilder-Pictures/SAFLAX-",'Basis-Tabelle-Samen'!K140,"-",'Basis-Tabelle-Samen'!J140,"-garden-to-go-mini-lithuanian.jpg")),
IF($C$1="Maltesisch - MT",HYPERLINK(CONCATENATE("https://www.saflax.de/0-WVK-Retail/Bilder-Pictures/SAFLAX-",'Basis-Tabelle-Samen'!K140,"-",'Basis-Tabelle-Samen'!J140,"-garden-to-go-mini-maltese.jpg")),
IF($C$1="Niederländisch - NL",HYPERLINK(CONCATENATE("https://www.saflax.de/0-WVK-Retail/Bilder-Pictures/SAFLAX-",'Basis-Tabelle-Samen'!K140,"-",'Basis-Tabelle-Samen'!J140,"-garden-to-go-mini-dutch.jpg")),
IF($C$1="Norwegisch - NO",HYPERLINK(CONCATENATE("https://www.saflax.de/0-WVK-Retail/Bilder-Pictures/SAFLAX-",'Basis-Tabelle-Samen'!K140,"-",'Basis-Tabelle-Samen'!J140,"-garden-to-go-mini-nowegian.jpg")),
IF($C$1="Polnisch - PL",HYPERLINK(CONCATENATE("https://www.saflax.de/0-WVK-Retail/Bilder-Pictures/SAFLAX-",'Basis-Tabelle-Samen'!K140,"-",'Basis-Tabelle-Samen'!J140,"-garden-to-go-mini-polish.jpg")),
IF($C$1="Portugiesisch - PT",HYPERLINK(CONCATENATE("https://www.saflax.de/0-WVK-Retail/Bilder-Pictures/SAFLAX-",'Basis-Tabelle-Samen'!K140,"-",'Basis-Tabelle-Samen'!J140,"-garden-to-go-mini-portuguese.jpg")),
IF($C$1="Rumänisch - RO",HYPERLINK(CONCATENATE("https://www.saflax.de/0-WVK-Retail/Bilder-Pictures/SAFLAX-",'Basis-Tabelle-Samen'!K140,"-",'Basis-Tabelle-Samen'!J140,"-garden-to-go-mini-romanian.jpg")),
IF($C$1="Schwedisch - SE",HYPERLINK(CONCATENATE("https://www.saflax.de/0-WVK-Retail/Bilder-Pictures/SAFLAX-",'Basis-Tabelle-Samen'!K140,"-",'Basis-Tabelle-Samen'!J140,"-garden-to-go-mini-swedish.jpg")),
IF($C$1="Slowakisch - SK",HYPERLINK(CONCATENATE("https://www.saflax.de/0-WVK-Retail/Bilder-Pictures/SAFLAX-",'Basis-Tabelle-Samen'!K140,"-",'Basis-Tabelle-Samen'!J140,"-garden-to-go-mini-slovak.jpg")),
IF($C$1="Slowenisch - SI",HYPERLINK(CONCATENATE("https://www.saflax.de/0-WVK-Retail/Bilder-Pictures/SAFLAX-",'Basis-Tabelle-Samen'!K140,"-",'Basis-Tabelle-Samen'!J140,"-garden-to-go-mini-slovenian.jpg")),
IF($C$1="Spanisch - ES",HYPERLINK(CONCATENATE("https://www.saflax.de/0-WVK-Retail/Bilder-Pictures/SAFLAX-",'Basis-Tabelle-Samen'!K140,"-",'Basis-Tabelle-Samen'!J140,"-garden-to-go-mini-spanish.jpg")),
IF($C$1="Tschechisch - CZ",HYPERLINK(CONCATENATE("https://www.saflax.de/0-WVK-Retail/Bilder-Pictures/SAFLAX-",'Basis-Tabelle-Samen'!K140,"-",'Basis-Tabelle-Samen'!J140,"-garden-to-go-mini-czech.jpg")),
IF($C$1="Türkisch - TR",HYPERLINK(CONCATENATE("https://www.saflax.de/0-WVK-Retail/Bilder-Pictures/SAFLAX-",'Basis-Tabelle-Samen'!K140,"-",'Basis-Tabelle-Samen'!J140,"-garden-to-go-mini-turkish.jpg")),
IF($C$1="Ungarisch - HU",HYPERLINK(CONCATENATE("https://www.saflax.de/0-WVK-Retail/Bilder-Pictures/SAFLAX-",'Basis-Tabelle-Samen'!K140,"-",'Basis-Tabelle-Samen'!J140,"-garden-to-go-mini-hungarian.jpg")),
" ACHTUNG")))))))))))))))))))))))))))))</f>
        <v>https://www.saflax.de/0-WVK-Retail/Bilder-Pictures/SAFLAX-78377-cucumis-sativus-garden-to-go-mini-english.jpg</v>
      </c>
      <c r="AN149" s="330" t="str">
        <f>IF(I149&lt;1,"",
IF($C$1="Bulgarisch - BG",HYPERLINK(CONCATENATE("https://www.saflax.de/0-WVK-Retail/Bilder-Pictures/SAFLAX-",'Basis-Tabelle-Samen'!N140,"-",'Basis-Tabelle-Samen'!J140,"-garden-to-go-lite-bulgarian.jpg")),
IF($C$1="Dänisch - DK",HYPERLINK(CONCATENATE("https://www.saflax.de/0-WVK-Retail/Bilder-Pictures/SAFLAX-",'Basis-Tabelle-Samen'!N140,"-",'Basis-Tabelle-Samen'!J140,"-garden-to-go-lite-danish.jpg")),
IF($C$1="Deutsch - DE",HYPERLINK(CONCATENATE("https://www.saflax.de/0-WVK-Retail/Bilder-Pictures/SAFLAX-",'Basis-Tabelle-Samen'!N140,"-",'Basis-Tabelle-Samen'!J140,"-garden-to-go-lite-german.jpg")),
IF($C$1="Englisch - UK",HYPERLINK(CONCATENATE("https://www.saflax.de/0-WVK-Retail/Bilder-Pictures/SAFLAX-",'Basis-Tabelle-Samen'!N140,"-",'Basis-Tabelle-Samen'!J140,"-garden-to-go-lite-english.jpg")),
IF($C$1="Estnisch - EE",HYPERLINK(CONCATENATE("https://www.saflax.de/0-WVK-Retail/Bilder-Pictures/SAFLAX-",'Basis-Tabelle-Samen'!N140,"-",'Basis-Tabelle-Samen'!J140,"-garden-to-go-lite-estonian.jpg")),
IF($C$1="Finnisch - FI",HYPERLINK(CONCATENATE("https://www.saflax.de/0-WVK-Retail/Bilder-Pictures/SAFLAX-",'Basis-Tabelle-Samen'!N140,"-",'Basis-Tabelle-Samen'!J140,"-garden-to-go-lite-finnish.jpg")),
IF($C$1="Französisch - FR",HYPERLINK(CONCATENATE("https://www.saflax.de/0-WVK-Retail/Bilder-Pictures/SAFLAX-",'Basis-Tabelle-Samen'!N140,"-",'Basis-Tabelle-Samen'!J140,"-garden-to-go-lite-french.jpg")),
IF($C$1="Griechisch - GR",HYPERLINK(CONCATENATE("https://www.saflax.de/0-WVK-Retail/Bilder-Pictures/SAFLAX-",'Basis-Tabelle-Samen'!N140,"-",'Basis-Tabelle-Samen'!J140,"-garden-to-go-lite-greek.jpg")),
IF($C$1="Irisch - IE",HYPERLINK(CONCATENATE("https://www.saflax.de/0-WVK-Retail/Bilder-Pictures/SAFLAX-",'Basis-Tabelle-Samen'!N140,"-",'Basis-Tabelle-Samen'!J140,"-garden-to-go-lite-irish.jpg")),
IF($C$1="Isländisch - IS",HYPERLINK(CONCATENATE("https://www.saflax.de/0-WVK-Retail/Bilder-Pictures/SAFLAX-",'Basis-Tabelle-Samen'!N140,"-",'Basis-Tabelle-Samen'!J140,"-garden-to-go-lite-icelandic.jpg")),
IF($C$1="Italienisch - IT",HYPERLINK(CONCATENATE("https://www.saflax.de/0-WVK-Retail/Bilder-Pictures/SAFLAX-",'Basis-Tabelle-Samen'!N140,"-",'Basis-Tabelle-Samen'!J140,"-garden-to-go-lite-italian.jpg")),
IF($C$1="Japanisch - JP",HYPERLINK(CONCATENATE("https://www.saflax.de/0-WVK-Retail/Bilder-Pictures/SAFLAX-",'Basis-Tabelle-Samen'!N140,"-",'Basis-Tabelle-Samen'!J140,"-garden-to-go-lite-japanese.jpg")),
IF($C$1="Kroatisch - HR",HYPERLINK(CONCATENATE("https://www.saflax.de/0-WVK-Retail/Bilder-Pictures/SAFLAX-",'Basis-Tabelle-Samen'!N140,"-",'Basis-Tabelle-Samen'!J140,"-garden-to-go-lite-croatian.jpg")),
IF($C$1="Lettisch - LV",HYPERLINK(CONCATENATE("https://www.saflax.de/0-WVK-Retail/Bilder-Pictures/SAFLAX-",'Basis-Tabelle-Samen'!N140,"-",'Basis-Tabelle-Samen'!J140,"-garden-to-go-lite-latvian.jpg")),
IF($C$1="Litauisch - LT",HYPERLINK(CONCATENATE("https://www.saflax.de/0-WVK-Retail/Bilder-Pictures/SAFLAX-",'Basis-Tabelle-Samen'!N140,"-",'Basis-Tabelle-Samen'!J140,"-garden-to-go-lite-lithuanian.jpg")),
IF($C$1="Maltesisch - MT",HYPERLINK(CONCATENATE("https://www.saflax.de/0-WVK-Retail/Bilder-Pictures/SAFLAX-",'Basis-Tabelle-Samen'!N140,"-",'Basis-Tabelle-Samen'!J140,"-garden-to-go-lite-maltese.jpg")),
IF($C$1="Niederländisch - NL",HYPERLINK(CONCATENATE("https://www.saflax.de/0-WVK-Retail/Bilder-Pictures/SAFLAX-",'Basis-Tabelle-Samen'!N140,"-",'Basis-Tabelle-Samen'!J140,"-garden-to-go-lite-dutch.jpg")),
IF($C$1="Norwegisch - NO",HYPERLINK(CONCATENATE("https://www.saflax.de/0-WVK-Retail/Bilder-Pictures/SAFLAX-",'Basis-Tabelle-Samen'!N140,"-",'Basis-Tabelle-Samen'!J140,"-garden-to-go-lite-nowegian.jpg")),
IF($C$1="Polnisch - PL",HYPERLINK(CONCATENATE("https://www.saflax.de/0-WVK-Retail/Bilder-Pictures/SAFLAX-",'Basis-Tabelle-Samen'!N140,"-",'Basis-Tabelle-Samen'!J140,"-garden-to-go-lite-polish.jpg")),
IF($C$1="Portugiesisch - PT",HYPERLINK(CONCATENATE("https://www.saflax.de/0-WVK-Retail/Bilder-Pictures/SAFLAX-",'Basis-Tabelle-Samen'!N140,"-",'Basis-Tabelle-Samen'!J140,"-garden-to-go-lite-portuguese.jpg")),
IF($C$1="Rumänisch - RO",HYPERLINK(CONCATENATE("https://www.saflax.de/0-WVK-Retail/Bilder-Pictures/SAFLAX-",'Basis-Tabelle-Samen'!N140,"-",'Basis-Tabelle-Samen'!J140,"-garden-to-go-lite-romanian.jpg")),
IF($C$1="Schwedisch - SE",HYPERLINK(CONCATENATE("https://www.saflax.de/0-WVK-Retail/Bilder-Pictures/SAFLAX-",'Basis-Tabelle-Samen'!N140,"-",'Basis-Tabelle-Samen'!J140,"-garden-to-go-lite-swedish.jpg")),
IF($C$1="Slowakisch - SK",HYPERLINK(CONCATENATE("https://www.saflax.de/0-WVK-Retail/Bilder-Pictures/SAFLAX-",'Basis-Tabelle-Samen'!N140,"-",'Basis-Tabelle-Samen'!J140,"-garden-to-go-lite-slovak.jpg")),
IF($C$1="Slowenisch - SI",HYPERLINK(CONCATENATE("https://www.saflax.de/0-WVK-Retail/Bilder-Pictures/SAFLAX-",'Basis-Tabelle-Samen'!N140,"-",'Basis-Tabelle-Samen'!J140,"-garden-to-go-lite-slovenian.jpg")),
IF($C$1="Spanisch - ES",HYPERLINK(CONCATENATE("https://www.saflax.de/0-WVK-Retail/Bilder-Pictures/SAFLAX-",'Basis-Tabelle-Samen'!N140,"-",'Basis-Tabelle-Samen'!J140,"-garden-to-go-lite-spanish.jpg")),
IF($C$1="Tschechisch - CZ",HYPERLINK(CONCATENATE("https://www.saflax.de/0-WVK-Retail/Bilder-Pictures/SAFLAX-",'Basis-Tabelle-Samen'!N140,"-",'Basis-Tabelle-Samen'!J140,"-garden-to-go-lite-czech.jpg")),
IF($C$1="Türkisch - TR",HYPERLINK(CONCATENATE("https://www.saflax.de/0-WVK-Retail/Bilder-Pictures/SAFLAX-",'Basis-Tabelle-Samen'!N140,"-",'Basis-Tabelle-Samen'!J140,"-garden-to-go-lite-turkish.jpg")),
IF($C$1="Ungarisch - HU",HYPERLINK(CONCATENATE("https://www.saflax.de/0-WVK-Retail/Bilder-Pictures/SAFLAX-",'Basis-Tabelle-Samen'!N140,"-",'Basis-Tabelle-Samen'!J140,"-garden-to-go-lite-hungarian.jpg")),
" ACHTUNG")))))))))))))))))))))))))))))</f>
        <v>https://www.saflax.de/0-WVK-Retail/Bilder-Pictures/SAFLAX-88377-cucumis-sativus-garden-to-go-lite-english.jpg</v>
      </c>
      <c r="AO149" s="330" t="str">
        <f>IF(J149&lt;1,"",
IF($C$1="Bulgarisch - BG",HYPERLINK(CONCATENATE("https://www.saflax.de/0-WVK-Retail/Bilder-Pictures/SAFLAX-",'Basis-Tabelle-Samen'!Q140,"-",'Basis-Tabelle-Samen'!J140,"-garden-to-go-bulgarian.jpg")),
IF($C$1="Dänisch - DK",HYPERLINK(CONCATENATE("https://www.saflax.de/0-WVK-Retail/Bilder-Pictures/SAFLAX-",'Basis-Tabelle-Samen'!Q140,"-",'Basis-Tabelle-Samen'!J140,"-garden-to-go-danish.jpg")),
IF($C$1="Deutsch - DE",HYPERLINK(CONCATENATE("https://www.saflax.de/0-WVK-Retail/Bilder-Pictures/SAFLAX-",'Basis-Tabelle-Samen'!Q140,"-",'Basis-Tabelle-Samen'!J140,"-garden-to-go-german.jpg")),
IF($C$1="Englisch - UK",HYPERLINK(CONCATENATE("https://www.saflax.de/0-WVK-Retail/Bilder-Pictures/SAFLAX-",'Basis-Tabelle-Samen'!Q140,"-",'Basis-Tabelle-Samen'!J140,"-garden-to-go-english.jpg")),
IF($C$1="Estnisch - EE",HYPERLINK(CONCATENATE("https://www.saflax.de/0-WVK-Retail/Bilder-Pictures/SAFLAX-",'Basis-Tabelle-Samen'!Q140,"-",'Basis-Tabelle-Samen'!J140,"-garden-to-go-estonian.jpg")),
IF($C$1="Finnisch - FI",HYPERLINK(CONCATENATE("https://www.saflax.de/0-WVK-Retail/Bilder-Pictures/SAFLAX-",'Basis-Tabelle-Samen'!Q140,"-",'Basis-Tabelle-Samen'!J140,"-garden-to-go-finnish.jpg")),
IF($C$1="Französisch - FR",HYPERLINK(CONCATENATE("https://www.saflax.de/0-WVK-Retail/Bilder-Pictures/SAFLAX-",'Basis-Tabelle-Samen'!Q140,"-",'Basis-Tabelle-Samen'!J140,"-garden-to-go-french.jpg")),
IF($C$1="Griechisch - GR",HYPERLINK(CONCATENATE("https://www.saflax.de/0-WVK-Retail/Bilder-Pictures/SAFLAX-",'Basis-Tabelle-Samen'!Q140,"-",'Basis-Tabelle-Samen'!J140,"-garden-to-go-greek.jpg")),
IF($C$1="Irisch - IE",HYPERLINK(CONCATENATE("https://www.saflax.de/0-WVK-Retail/Bilder-Pictures/SAFLAX-",'Basis-Tabelle-Samen'!Q140,"-",'Basis-Tabelle-Samen'!J140,"-garden-to-go-irish.jpg")),
IF($C$1="Isländisch - IS",HYPERLINK(CONCATENATE("https://www.saflax.de/0-WVK-Retail/Bilder-Pictures/SAFLAX-",'Basis-Tabelle-Samen'!Q140,"-",'Basis-Tabelle-Samen'!J140,"-garden-to-go-icelandic.jpg")),
IF($C$1="Italienisch - IT",HYPERLINK(CONCATENATE("https://www.saflax.de/0-WVK-Retail/Bilder-Pictures/SAFLAX-",'Basis-Tabelle-Samen'!Q140,"-",'Basis-Tabelle-Samen'!J140,"-garden-to-go-italian.jpg")),
IF($C$1="Japanisch - JP",HYPERLINK(CONCATENATE("https://www.saflax.de/0-WVK-Retail/Bilder-Pictures/SAFLAX-",'Basis-Tabelle-Samen'!Q140,"-",'Basis-Tabelle-Samen'!J140,"-garden-to-go-japanese.jpg")),
IF($C$1="Kroatisch - HR",HYPERLINK(CONCATENATE("https://www.saflax.de/0-WVK-Retail/Bilder-Pictures/SAFLAX-",'Basis-Tabelle-Samen'!Q140,"-",'Basis-Tabelle-Samen'!J140,"-garden-to-go-croatian.jpg")),
IF($C$1="Lettisch - LV",HYPERLINK(CONCATENATE("https://www.saflax.de/0-WVK-Retail/Bilder-Pictures/SAFLAX-",'Basis-Tabelle-Samen'!Q140,"-",'Basis-Tabelle-Samen'!J140,"-garden-to-go-latvian.jpg")),
IF($C$1="Litauisch - LT",HYPERLINK(CONCATENATE("https://www.saflax.de/0-WVK-Retail/Bilder-Pictures/SAFLAX-",'Basis-Tabelle-Samen'!Q140,"-",'Basis-Tabelle-Samen'!J140,"-garden-to-go-lithuanian.jpg")),
IF($C$1="Maltesisch - MT",HYPERLINK(CONCATENATE("https://www.saflax.de/0-WVK-Retail/Bilder-Pictures/SAFLAX-",'Basis-Tabelle-Samen'!Q140,"-",'Basis-Tabelle-Samen'!J140,"-garden-to-go-maltese.jpg")),
IF($C$1="Niederländisch - NL",HYPERLINK(CONCATENATE("https://www.saflax.de/0-WVK-Retail/Bilder-Pictures/SAFLAX-",'Basis-Tabelle-Samen'!Q140,"-",'Basis-Tabelle-Samen'!J140,"-garden-to-go-dutch.jpg")),
IF($C$1="Norwegisch - NO",HYPERLINK(CONCATENATE("https://www.saflax.de/0-WVK-Retail/Bilder-Pictures/SAFLAX-",'Basis-Tabelle-Samen'!Q140,"-",'Basis-Tabelle-Samen'!J140,"-garden-to-go-nowegian.jpg")),
IF($C$1="Polnisch - PL",HYPERLINK(CONCATENATE("https://www.saflax.de/0-WVK-Retail/Bilder-Pictures/SAFLAX-",'Basis-Tabelle-Samen'!Q140,"-",'Basis-Tabelle-Samen'!J140,"-garden-to-go-polish.jpg")),
IF($C$1="Portugiesisch - PT",HYPERLINK(CONCATENATE("https://www.saflax.de/0-WVK-Retail/Bilder-Pictures/SAFLAX-",'Basis-Tabelle-Samen'!Q140,"-",'Basis-Tabelle-Samen'!J140,"-garden-to-go-portuguese.jpg")),
IF($C$1="Rumänisch - RO",HYPERLINK(CONCATENATE("https://www.saflax.de/0-WVK-Retail/Bilder-Pictures/SAFLAX-",'Basis-Tabelle-Samen'!Q140,"-",'Basis-Tabelle-Samen'!J140,"-garden-to-go-romanian.jpg")),
IF($C$1="Schwedisch - SE",HYPERLINK(CONCATENATE("https://www.saflax.de/0-WVK-Retail/Bilder-Pictures/SAFLAX-",'Basis-Tabelle-Samen'!Q140,"-",'Basis-Tabelle-Samen'!J140,"-garden-to-go-swedish.jpg")),
IF($C$1="Slowakisch - SK",HYPERLINK(CONCATENATE("https://www.saflax.de/0-WVK-Retail/Bilder-Pictures/SAFLAX-",'Basis-Tabelle-Samen'!Q140,"-",'Basis-Tabelle-Samen'!J140,"-garden-to-go-slovak.jpg")),
IF($C$1="Slowenisch - SI",HYPERLINK(CONCATENATE("https://www.saflax.de/0-WVK-Retail/Bilder-Pictures/SAFLAX-",'Basis-Tabelle-Samen'!Q140,"-",'Basis-Tabelle-Samen'!J140,"-garden-to-go-slovenian.jpg")),
IF($C$1="Spanisch - ES",HYPERLINK(CONCATENATE("https://www.saflax.de/0-WVK-Retail/Bilder-Pictures/SAFLAX-",'Basis-Tabelle-Samen'!Q140,"-",'Basis-Tabelle-Samen'!J140,"-garden-to-go-spanish.jpg")),
IF($C$1="Tschechisch - CZ",HYPERLINK(CONCATENATE("https://www.saflax.de/0-WVK-Retail/Bilder-Pictures/SAFLAX-",'Basis-Tabelle-Samen'!Q140,"-",'Basis-Tabelle-Samen'!J140,"-garden-to-go-czech.jpg")),
IF($C$1="Türkisch - TR",HYPERLINK(CONCATENATE("https://www.saflax.de/0-WVK-Retail/Bilder-Pictures/SAFLAX-",'Basis-Tabelle-Samen'!Q140,"-",'Basis-Tabelle-Samen'!J140,"-garden-to-go-turkish.jpg")),
IF($C$1="Ungarisch - HU",HYPERLINK(CONCATENATE("https://www.saflax.de/0-WVK-Retail/Bilder-Pictures/SAFLAX-",'Basis-Tabelle-Samen'!Q140,"-",'Basis-Tabelle-Samen'!J140,"-garden-to-go-hungarian.jpg")),
" ACHTUNG")))))))))))))))))))))))))))))</f>
        <v>https://www.saflax.de/0-WVK-Retail/Bilder-Pictures/SAFLAX-58377-cucumis-sativus-garden-to-go-english.jpg</v>
      </c>
      <c r="AP149" s="330" t="str">
        <f>IF(K149&lt;1,"",
IF($C$1="Bulgarisch - BG",HYPERLINK(CONCATENATE("https://www.saflax.de/0-WVK-Retail/Bilder-Pictures/SAFLAX-",'Basis-Tabelle-Samen'!T140,"-",'Basis-Tabelle-Samen'!J140,"-cultivation-set-bulgarian.jpg")),
IF($C$1="Dänisch - DK",HYPERLINK(CONCATENATE("https://www.saflax.de/0-WVK-Retail/Bilder-Pictures/SAFLAX-",'Basis-Tabelle-Samen'!T140,"-",'Basis-Tabelle-Samen'!J140,"-cultivation-set-danish.jpg")),
IF($C$1="Deutsch - DE",HYPERLINK(CONCATENATE("https://www.saflax.de/0-WVK-Retail/Bilder-Pictures/SAFLAX-",'Basis-Tabelle-Samen'!T140,"-",'Basis-Tabelle-Samen'!J140,"-cultivation-set-german.jpg")),
IF($C$1="Englisch - UK",HYPERLINK(CONCATENATE("https://www.saflax.de/0-WVK-Retail/Bilder-Pictures/SAFLAX-",'Basis-Tabelle-Samen'!T140,"-",'Basis-Tabelle-Samen'!J140,"-cultivation-set-english.jpg")),
IF($C$1="Estnisch - EE",HYPERLINK(CONCATENATE("https://www.saflax.de/0-WVK-Retail/Bilder-Pictures/SAFLAX-",'Basis-Tabelle-Samen'!T140,"-",'Basis-Tabelle-Samen'!J140,"-cultivation-set-estonian.jpg")),
IF($C$1="Finnisch - FI",HYPERLINK(CONCATENATE("https://www.saflax.de/0-WVK-Retail/Bilder-Pictures/SAFLAX-",'Basis-Tabelle-Samen'!T140,"-",'Basis-Tabelle-Samen'!J140,"-cultivation-set-finnish.jpg")),
IF($C$1="Französisch - FR",HYPERLINK(CONCATENATE("https://www.saflax.de/0-WVK-Retail/Bilder-Pictures/SAFLAX-",'Basis-Tabelle-Samen'!T140,"-",'Basis-Tabelle-Samen'!J140,"-cultivation-set-french.jpg")),
IF($C$1="Griechisch - GR",HYPERLINK(CONCATENATE("https://www.saflax.de/0-WVK-Retail/Bilder-Pictures/SAFLAX-",'Basis-Tabelle-Samen'!T140,"-",'Basis-Tabelle-Samen'!J140,"-cultivation-set-greek.jpg")),
IF($C$1="Irisch - IE",HYPERLINK(CONCATENATE("https://www.saflax.de/0-WVK-Retail/Bilder-Pictures/SAFLAX-",'Basis-Tabelle-Samen'!T140,"-",'Basis-Tabelle-Samen'!J140,"-cultivation-set-irish.jpg")),
IF($C$1="Isländisch - IS",HYPERLINK(CONCATENATE("https://www.saflax.de/0-WVK-Retail/Bilder-Pictures/SAFLAX-",'Basis-Tabelle-Samen'!T140,"-",'Basis-Tabelle-Samen'!J140,"-cultivation-set-icelandic.jpg")),
IF($C$1="Italienisch - IT",HYPERLINK(CONCATENATE("https://www.saflax.de/0-WVK-Retail/Bilder-Pictures/SAFLAX-",'Basis-Tabelle-Samen'!T140,"-",'Basis-Tabelle-Samen'!J140,"-cultivation-set-italian.jpg")),
IF($C$1="Japanisch - JP",HYPERLINK(CONCATENATE("https://www.saflax.de/0-WVK-Retail/Bilder-Pictures/SAFLAX-",'Basis-Tabelle-Samen'!T140,"-",'Basis-Tabelle-Samen'!J140,"-cultivation-set-japanese.jpg")),
IF($C$1="Kroatisch - HR",HYPERLINK(CONCATENATE("https://www.saflax.de/0-WVK-Retail/Bilder-Pictures/SAFLAX-",'Basis-Tabelle-Samen'!T140,"-",'Basis-Tabelle-Samen'!J140,"-cultivation-set-croatian.jpg")),
IF($C$1="Lettisch - LV",HYPERLINK(CONCATENATE("https://www.saflax.de/0-WVK-Retail/Bilder-Pictures/SAFLAX-",'Basis-Tabelle-Samen'!T140,"-",'Basis-Tabelle-Samen'!J140,"-cultivation-set-latvian.jpg")),
IF($C$1="Litauisch - LT",HYPERLINK(CONCATENATE("https://www.saflax.de/0-WVK-Retail/Bilder-Pictures/SAFLAX-",'Basis-Tabelle-Samen'!T140,"-",'Basis-Tabelle-Samen'!J140,"-cultivation-set-lithuanian.jpg")),
IF($C$1="Maltesisch - MT",HYPERLINK(CONCATENATE("https://www.saflax.de/0-WVK-Retail/Bilder-Pictures/SAFLAX-",'Basis-Tabelle-Samen'!T140,"-",'Basis-Tabelle-Samen'!J140,"-cultivation-set-maltese.jpg")),
IF($C$1="Niederländisch - NL",HYPERLINK(CONCATENATE("https://www.saflax.de/0-WVK-Retail/Bilder-Pictures/SAFLAX-",'Basis-Tabelle-Samen'!T140,"-",'Basis-Tabelle-Samen'!J140,"-cultivation-set-dutch.jpg")),
IF($C$1="Norwegisch - NO",HYPERLINK(CONCATENATE("https://www.saflax.de/0-WVK-Retail/Bilder-Pictures/SAFLAX-",'Basis-Tabelle-Samen'!T140,"-",'Basis-Tabelle-Samen'!J140,"-cultivation-set-nowegian.jpg")),
IF($C$1="Polnisch - PL",HYPERLINK(CONCATENATE("https://www.saflax.de/0-WVK-Retail/Bilder-Pictures/SAFLAX-",'Basis-Tabelle-Samen'!T140,"-",'Basis-Tabelle-Samen'!J140,"-cultivation-set-polish.jpg")),
IF($C$1="Portugiesisch - PT",HYPERLINK(CONCATENATE("https://www.saflax.de/0-WVK-Retail/Bilder-Pictures/SAFLAX-",'Basis-Tabelle-Samen'!T140,"-",'Basis-Tabelle-Samen'!J140,"-cultivation-set-portuguese.jpg")),
IF($C$1="Rumänisch - RO",HYPERLINK(CONCATENATE("https://www.saflax.de/0-WVK-Retail/Bilder-Pictures/SAFLAX-",'Basis-Tabelle-Samen'!T140,"-",'Basis-Tabelle-Samen'!J140,"-cultivation-set-romanian.jpg")),
IF($C$1="Schwedisch - SE",HYPERLINK(CONCATENATE("https://www.saflax.de/0-WVK-Retail/Bilder-Pictures/SAFLAX-",'Basis-Tabelle-Samen'!T140,"-",'Basis-Tabelle-Samen'!J140,"-cultivation-set-swedish.jpg")),
IF($C$1="Slowakisch - SK",HYPERLINK(CONCATENATE("https://www.saflax.de/0-WVK-Retail/Bilder-Pictures/SAFLAX-",'Basis-Tabelle-Samen'!T140,"-",'Basis-Tabelle-Samen'!J140,"-cultivation-set-slovak.jpg")),
IF($C$1="Slowenisch - SI",HYPERLINK(CONCATENATE("https://www.saflax.de/0-WVK-Retail/Bilder-Pictures/SAFLAX-",'Basis-Tabelle-Samen'!T140,"-",'Basis-Tabelle-Samen'!J140,"-cultivation-set-slovenian.jpg")),
IF($C$1="Spanisch - ES",HYPERLINK(CONCATENATE("https://www.saflax.de/0-WVK-Retail/Bilder-Pictures/SAFLAX-",'Basis-Tabelle-Samen'!T140,"-",'Basis-Tabelle-Samen'!J140,"-cultivation-set-spanish.jpg")),
IF($C$1="Tschechisch - CZ",HYPERLINK(CONCATENATE("https://www.saflax.de/0-WVK-Retail/Bilder-Pictures/SAFLAX-",'Basis-Tabelle-Samen'!T140,"-",'Basis-Tabelle-Samen'!J140,"-cultivation-set-czech.jpg")),
IF($C$1="Türkisch - TR",HYPERLINK(CONCATENATE("https://www.saflax.de/0-WVK-Retail/Bilder-Pictures/SAFLAX-",'Basis-Tabelle-Samen'!T140,"-",'Basis-Tabelle-Samen'!J140,"-cultivation-set-turkish.jpg")),
IF($C$1="Ungarisch - HU",HYPERLINK(CONCATENATE("https://www.saflax.de/0-WVK-Retail/Bilder-Pictures/SAFLAX-",'Basis-Tabelle-Samen'!T140,"-",'Basis-Tabelle-Samen'!J140,"-cultivation-set-hungarian.jpg")),
" ACHTUNG")))))))))))))))))))))))))))))</f>
        <v>https://www.saflax.de/0-WVK-Retail/Bilder-Pictures/SAFLAX-38377-cucumis-sativus-cultivation-set-english.jpg</v>
      </c>
      <c r="AQ149" s="330" t="str">
        <f>IF(L149&lt;1,"",
IF($C$1="Bulgarisch - BG",HYPERLINK(CONCATENATE("https://www.saflax.de/0-WVK-Retail/Bilder-Pictures/SAFLAX-",'Basis-Tabelle-Samen'!W140,"-",'Basis-Tabelle-Samen'!J140,"-garden-in-the-bag-bulgarian.jpg")),
IF($C$1="Dänisch - DK",HYPERLINK(CONCATENATE("https://www.saflax.de/0-WVK-Retail/Bilder-Pictures/SAFLAX-",'Basis-Tabelle-Samen'!W140,"-",'Basis-Tabelle-Samen'!J140,"-garden-in-the-bag-danish.jpg")),
IF($C$1="Deutsch - DE",HYPERLINK(CONCATENATE("https://www.saflax.de/0-WVK-Retail/Bilder-Pictures/SAFLAX-",'Basis-Tabelle-Samen'!W140,"-",'Basis-Tabelle-Samen'!J140,"-garden-in-the-bag-german.jpg")),
IF($C$1="Englisch - UK",HYPERLINK(CONCATENATE("https://www.saflax.de/0-WVK-Retail/Bilder-Pictures/SAFLAX-",'Basis-Tabelle-Samen'!W140,"-",'Basis-Tabelle-Samen'!J140,"-garden-in-the-bag-english.jpg")),
IF($C$1="Estnisch - EE",HYPERLINK(CONCATENATE("https://www.saflax.de/0-WVK-Retail/Bilder-Pictures/SAFLAX-",'Basis-Tabelle-Samen'!W140,"-",'Basis-Tabelle-Samen'!J140,"-garden-in-the-bag-estonian.jpg")),
IF($C$1="Finnisch - FI",HYPERLINK(CONCATENATE("https://www.saflax.de/0-WVK-Retail/Bilder-Pictures/SAFLAX-",'Basis-Tabelle-Samen'!W140,"-",'Basis-Tabelle-Samen'!J140,"-garden-in-the-bag-finnish.jpg")),
IF($C$1="Französisch - FR",HYPERLINK(CONCATENATE("https://www.saflax.de/0-WVK-Retail/Bilder-Pictures/SAFLAX-",'Basis-Tabelle-Samen'!W140,"-",'Basis-Tabelle-Samen'!J140,"-garden-in-the-bag-french.jpg")),
IF($C$1="Griechisch - GR",HYPERLINK(CONCATENATE("https://www.saflax.de/0-WVK-Retail/Bilder-Pictures/SAFLAX-",'Basis-Tabelle-Samen'!W140,"-",'Basis-Tabelle-Samen'!J140,"-garden-in-the-bag-greek.jpg")),
IF($C$1="Irisch - IE",HYPERLINK(CONCATENATE("https://www.saflax.de/0-WVK-Retail/Bilder-Pictures/SAFLAX-",'Basis-Tabelle-Samen'!W140,"-",'Basis-Tabelle-Samen'!J140,"-garden-in-the-bag-irish.jpg")),
IF($C$1="Isländisch - IS",HYPERLINK(CONCATENATE("https://www.saflax.de/0-WVK-Retail/Bilder-Pictures/SAFLAX-",'Basis-Tabelle-Samen'!W140,"-",'Basis-Tabelle-Samen'!J140,"-garden-in-the-bag-icelandic.jpg")),
IF($C$1="Italienisch - IT",HYPERLINK(CONCATENATE("https://www.saflax.de/0-WVK-Retail/Bilder-Pictures/SAFLAX-",'Basis-Tabelle-Samen'!W140,"-",'Basis-Tabelle-Samen'!J140,"-garden-in-the-bag-italian.jpg")),
IF($C$1="Japanisch - JP",HYPERLINK(CONCATENATE("https://www.saflax.de/0-WVK-Retail/Bilder-Pictures/SAFLAX-",'Basis-Tabelle-Samen'!W140,"-",'Basis-Tabelle-Samen'!J140,"-garden-in-the-bag-japanese.jpg")),
IF($C$1="Kroatisch - HR",HYPERLINK(CONCATENATE("https://www.saflax.de/0-WVK-Retail/Bilder-Pictures/SAFLAX-",'Basis-Tabelle-Samen'!W140,"-",'Basis-Tabelle-Samen'!J140,"-garden-in-the-bag-croatian.jpg")),
IF($C$1="Lettisch - LV",HYPERLINK(CONCATENATE("https://www.saflax.de/0-WVK-Retail/Bilder-Pictures/SAFLAX-",'Basis-Tabelle-Samen'!W140,"-",'Basis-Tabelle-Samen'!J140,"-garden-in-the-bag-latvian.jpg")),
IF($C$1="Litauisch - LT",HYPERLINK(CONCATENATE("https://www.saflax.de/0-WVK-Retail/Bilder-Pictures/SAFLAX-",'Basis-Tabelle-Samen'!W140,"-",'Basis-Tabelle-Samen'!J140,"-garden-in-the-bag-lithuanian.jpg")),
IF($C$1="Maltesisch - MT",HYPERLINK(CONCATENATE("https://www.saflax.de/0-WVK-Retail/Bilder-Pictures/SAFLAX-",'Basis-Tabelle-Samen'!W140,"-",'Basis-Tabelle-Samen'!J140,"-garden-in-the-bag-maltese.jpg")),
IF($C$1="Niederländisch - NL",HYPERLINK(CONCATENATE("https://www.saflax.de/0-WVK-Retail/Bilder-Pictures/SAFLAX-",'Basis-Tabelle-Samen'!W140,"-",'Basis-Tabelle-Samen'!J140,"-garden-in-the-bag-dutch.jpg")),
IF($C$1="Norwegisch - NO",HYPERLINK(CONCATENATE("https://www.saflax.de/0-WVK-Retail/Bilder-Pictures/SAFLAX-",'Basis-Tabelle-Samen'!W140,"-",'Basis-Tabelle-Samen'!J140,"-garden-in-the-bag-nowegian.jpg")),
IF($C$1="Polnisch - PL",HYPERLINK(CONCATENATE("https://www.saflax.de/0-WVK-Retail/Bilder-Pictures/SAFLAX-",'Basis-Tabelle-Samen'!W140,"-",'Basis-Tabelle-Samen'!J140,"-garden-in-the-bag-polish.jpg")),
IF($C$1="Portugiesisch - PT",HYPERLINK(CONCATENATE("https://www.saflax.de/0-WVK-Retail/Bilder-Pictures/SAFLAX-",'Basis-Tabelle-Samen'!W140,"-",'Basis-Tabelle-Samen'!J140,"-garden-in-the-bag-portuguese.jpg")),
IF($C$1="Rumänisch - RO",HYPERLINK(CONCATENATE("https://www.saflax.de/0-WVK-Retail/Bilder-Pictures/SAFLAX-",'Basis-Tabelle-Samen'!W140,"-",'Basis-Tabelle-Samen'!J140,"-garden-in-the-bag-romanian.jpg")),
IF($C$1="Schwedisch - SE",HYPERLINK(CONCATENATE("https://www.saflax.de/0-WVK-Retail/Bilder-Pictures/SAFLAX-",'Basis-Tabelle-Samen'!W140,"-",'Basis-Tabelle-Samen'!J140,"-garden-in-the-bag-swedish.jpg")),
IF($C$1="Slowakisch - SK",HYPERLINK(CONCATENATE("https://www.saflax.de/0-WVK-Retail/Bilder-Pictures/SAFLAX-",'Basis-Tabelle-Samen'!W140,"-",'Basis-Tabelle-Samen'!J140,"-garden-in-the-bag-slovak.jpg")),
IF($C$1="Slowenisch - SI",HYPERLINK(CONCATENATE("https://www.saflax.de/0-WVK-Retail/Bilder-Pictures/SAFLAX-",'Basis-Tabelle-Samen'!W140,"-",'Basis-Tabelle-Samen'!J140,"-garden-in-the-bag-slovenian.jpg")),
IF($C$1="Spanisch - ES",HYPERLINK(CONCATENATE("https://www.saflax.de/0-WVK-Retail/Bilder-Pictures/SAFLAX-",'Basis-Tabelle-Samen'!W140,"-",'Basis-Tabelle-Samen'!J140,"-garden-in-the-bag-spanish.jpg")),
IF($C$1="Tschechisch - CZ",HYPERLINK(CONCATENATE("https://www.saflax.de/0-WVK-Retail/Bilder-Pictures/SAFLAX-",'Basis-Tabelle-Samen'!W140,"-",'Basis-Tabelle-Samen'!J140,"-garden-in-the-bag-czech.jpg")),
IF($C$1="Türkisch - TR",HYPERLINK(CONCATENATE("https://www.saflax.de/0-WVK-Retail/Bilder-Pictures/SAFLAX-",'Basis-Tabelle-Samen'!W140,"-",'Basis-Tabelle-Samen'!J140,"-garden-in-the-bag-turkish.jpg")),
IF($C$1="Ungarisch - HU",HYPERLINK(CONCATENATE("https://www.saflax.de/0-WVK-Retail/Bilder-Pictures/SAFLAX-",'Basis-Tabelle-Samen'!W140,"-",'Basis-Tabelle-Samen'!J140,"-garden-in-the-bag-hungarian.jpg")),
" ACHTUNG")))))))))))))))))))))))))))))</f>
        <v>https://www.saflax.de/0-WVK-Retail/Bilder-Pictures/SAFLAX-68377-cucumis-sativus-garden-in-the-bag-english.jpg</v>
      </c>
    </row>
    <row r="150" spans="1:43" ht="17.100000000000001" customHeight="1" x14ac:dyDescent="0.2">
      <c r="A150" s="318" t="str">
        <f>IF('Basis-Tabelle-Samen'!A158="","",IF($C$1="Deutsch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50" s="319" t="str">
        <f>'Basis-Tabelle-Samen'!I158</f>
        <v>Cucurbita moschata</v>
      </c>
      <c r="C150" s="316" t="str">
        <f>IF($C$1="Bulgarisch - BG",'Basis-Tabelle-Samen'!Z158,
IF($C$1="Dänisch - DK",'Basis-Tabelle-Samen'!AA158,
IF($C$1="Deutsch - DE",'Basis-Tabelle-Samen'!AB158,
IF($C$1="Englisch - UK",'Basis-Tabelle-Samen'!AC158,
IF($C$1="Estnisch - EE",'Basis-Tabelle-Samen'!AD158,
IF($C$1="Finnisch - FI",'Basis-Tabelle-Samen'!AE158,
IF($C$1="Französisch - FR",'Basis-Tabelle-Samen'!AF158,
IF($C$1="Griechisch - GR",'Basis-Tabelle-Samen'!AG158,
IF($C$1="Irisch - IE",'Basis-Tabelle-Samen'!AH158,
IF($C$1="Isländisch - IS",'Basis-Tabelle-Samen'!AI158,
IF($C$1="Italienisch - IT",'Basis-Tabelle-Samen'!AJ158,
IF($C$1="Japanisch - JP",'Basis-Tabelle-Samen'!AK158,
IF($C$1="Kroatisch - HR",'Basis-Tabelle-Samen'!AL158,
IF($C$1="Lettisch - LV",'Basis-Tabelle-Samen'!AM158,
IF($C$1="Litauisch - LT",'Basis-Tabelle-Samen'!AN158,
IF($C$1="Maltesisch - MT",'Basis-Tabelle-Samen'!AO158,
IF($C$1="Niederländisch - NL",'Basis-Tabelle-Samen'!AP158,
IF($C$1="Norwegisch - NO",'Basis-Tabelle-Samen'!AQ158,
IF($C$1="Polnisch - PL",'Basis-Tabelle-Samen'!AR158,
IF($C$1="Portugiesisch - PT",'Basis-Tabelle-Samen'!AS158,
IF($C$1="Rumänisch - RO",'Basis-Tabelle-Samen'!AT158,
IF($C$1="Schwedisch - SE",'Basis-Tabelle-Samen'!AU158,
IF($C$1="Slowakisch - SK",'Basis-Tabelle-Samen'!AV158,
IF($C$1="Slowenisch - SI",'Basis-Tabelle-Samen'!AW158,
IF($C$1="Spanisch - ES",'Basis-Tabelle-Samen'!AX158,
IF($C$1="Tschechisch - CZ",'Basis-Tabelle-Samen'!AY158,
IF($C$1="Türkisch - TR",'Basis-Tabelle-Samen'!AZ158,
IF($C$1="Ungarisch - HU",'Basis-Tabelle-Samen'!BA158,
" ACHTUNG"))))))))))))))))))))))))))))</f>
        <v>Organic - Squash - Butternut</v>
      </c>
      <c r="D150" s="320">
        <f>'Basis-Tabelle-Samen'!F158</f>
        <v>6</v>
      </c>
      <c r="E150" s="321" t="str">
        <f>'Basis-Tabelle-Samen'!H158</f>
        <v>7 %</v>
      </c>
      <c r="F150" s="322" t="str">
        <f>IF('Basis-Tabelle-Samen'!G158="","",'Basis-Tabelle-Samen'!G158)</f>
        <v>02</v>
      </c>
      <c r="G150" s="320">
        <f>'Basis-Tabelle-Samen'!C158</f>
        <v>18526</v>
      </c>
      <c r="H150" s="323">
        <f>'Basis-Tabelle-Samen'!D158</f>
        <v>4055473185262</v>
      </c>
      <c r="I150" s="324">
        <f>'Basis-Tabelle-Samen'!E158</f>
        <v>2.0499999999999998</v>
      </c>
      <c r="J150" s="325">
        <f t="shared" si="2"/>
        <v>12</v>
      </c>
      <c r="K150" s="326">
        <f>'Basis-Tabelle-Samen'!K158</f>
        <v>78526</v>
      </c>
      <c r="L150" s="323">
        <f>'Basis-Tabelle-Samen'!L158</f>
        <v>4055473785264</v>
      </c>
      <c r="M150" s="324">
        <f>'Basis-Tabelle-Samen'!M158</f>
        <v>2.4500000000000002</v>
      </c>
      <c r="N150" s="326">
        <f>IF(K150&lt;1,"",'3'!$I$15)</f>
        <v>15</v>
      </c>
      <c r="O150" s="327">
        <f>IF(K150&lt;1,"",'3'!$J$11)</f>
        <v>90</v>
      </c>
      <c r="P150" s="326">
        <f>'Basis-Tabelle-Samen'!N158</f>
        <v>88526</v>
      </c>
      <c r="Q150" s="323">
        <f>'Basis-Tabelle-Samen'!O158</f>
        <v>4055473885261</v>
      </c>
      <c r="R150" s="328">
        <f>'Basis-Tabelle-Samen'!P158</f>
        <v>3.75</v>
      </c>
      <c r="S150" s="326">
        <f>IF(R150&lt;1,"",'3'!$M$15)</f>
        <v>18</v>
      </c>
      <c r="T150" s="327">
        <f>IF(R150&lt;1,"",'3'!$N$11)</f>
        <v>72</v>
      </c>
      <c r="U150" s="326">
        <f>'Basis-Tabelle-Samen'!Q158</f>
        <v>58526</v>
      </c>
      <c r="V150" s="323">
        <f>'Basis-Tabelle-Samen'!R158</f>
        <v>4055473585260</v>
      </c>
      <c r="W150" s="324">
        <f>'Basis-Tabelle-Samen'!S158</f>
        <v>4.95</v>
      </c>
      <c r="X150" s="326">
        <f>IF(U150&lt;1,"",'3'!$Q$15)</f>
        <v>6</v>
      </c>
      <c r="Y150" s="327">
        <f>IF(U150&lt;1,"",'3'!$R$11)</f>
        <v>24</v>
      </c>
      <c r="Z150" s="326">
        <f>'Basis-Tabelle-Samen'!T158</f>
        <v>38526</v>
      </c>
      <c r="AA150" s="323">
        <f>'Basis-Tabelle-Samen'!U158</f>
        <v>4055473385266</v>
      </c>
      <c r="AB150" s="324">
        <f>'Basis-Tabelle-Samen'!V158</f>
        <v>6.75</v>
      </c>
      <c r="AC150" s="326">
        <f>IF(Z150&lt;1,"",'3'!$U$15)</f>
        <v>6</v>
      </c>
      <c r="AD150" s="327">
        <f>IF(Z150&lt;1,"",'3'!$V$11)</f>
        <v>24</v>
      </c>
      <c r="AE150" s="326">
        <f>'Basis-Tabelle-Samen'!W158</f>
        <v>68526</v>
      </c>
      <c r="AF150" s="323">
        <f>'Basis-Tabelle-Samen'!X158</f>
        <v>4055473685267</v>
      </c>
      <c r="AG150" s="324">
        <f>'Basis-Tabelle-Samen'!Y158</f>
        <v>2.95</v>
      </c>
      <c r="AH150" s="326">
        <f>IF(AE150&lt;1,"",'3'!$Y$15)</f>
        <v>8</v>
      </c>
      <c r="AI150" s="327">
        <f>IF(AE150&lt;1,"",'3'!$Z$11)</f>
        <v>64</v>
      </c>
      <c r="AJ150" s="315"/>
      <c r="AK150" s="316" t="str">
        <f>IF(G150&lt;1,"",
IF($C$1="Bulgarisch - BG",HYPERLINK(CONCATENATE("https://www.saflax.de/0-WVK-Retail/Bilder-Pictures/SAFLAX-",'Basis-Tabelle-Samen'!C158,"-",'Basis-Tabelle-Samen'!J158,"-seed-package-front-cr-bulgarian.jpg")),
IF($C$1="Dänisch - DK",HYPERLINK(CONCATENATE("https://www.saflax.de/0-WVK-Retail/Bilder-Pictures/SAFLAX-",'Basis-Tabelle-Samen'!C158,"-",'Basis-Tabelle-Samen'!J158,"-seed-package-front-cr-danish.jpg")),
IF($C$1="Deutsch - DE",HYPERLINK(CONCATENATE("https://www.saflax.de/0-WVK-Retail/Bilder-Pictures/SAFLAX-",'Basis-Tabelle-Samen'!C158,"-",'Basis-Tabelle-Samen'!J158,"-seed-package-front-cr-german.jpg")),
IF($C$1="Englisch - UK",HYPERLINK(CONCATENATE("https://www.saflax.de/0-WVK-Retail/Bilder-Pictures/SAFLAX-",'Basis-Tabelle-Samen'!C158,"-",'Basis-Tabelle-Samen'!J158,"-seed-package-front-cr-english.jpg")),
IF($C$1="Estnisch - EE",HYPERLINK(CONCATENATE("https://www.saflax.de/0-WVK-Retail/Bilder-Pictures/SAFLAX-",'Basis-Tabelle-Samen'!C158,"-",'Basis-Tabelle-Samen'!J158,"-seed-package-front-cr-estonian.jpg")),
IF($C$1="Finnisch - FI",HYPERLINK(CONCATENATE("https://www.saflax.de/0-WVK-Retail/Bilder-Pictures/SAFLAX-",'Basis-Tabelle-Samen'!C158,"-",'Basis-Tabelle-Samen'!J158,"-seed-package-front-cr-finnish.jpg")),
IF($C$1="Französisch - FR",HYPERLINK(CONCATENATE("https://www.saflax.de/0-WVK-Retail/Bilder-Pictures/SAFLAX-",'Basis-Tabelle-Samen'!C158,"-",'Basis-Tabelle-Samen'!J158,"-seed-package-front-cr-french.jpg")),
IF($C$1="Griechisch - GR",HYPERLINK(CONCATENATE("https://www.saflax.de/0-WVK-Retail/Bilder-Pictures/SAFLAX-",'Basis-Tabelle-Samen'!C158,"-",'Basis-Tabelle-Samen'!J158,"-seed-package-front-cr-greek.jpg")),
IF($C$1="Irisch - IE",HYPERLINK(CONCATENATE("https://www.saflax.de/0-WVK-Retail/Bilder-Pictures/SAFLAX-",'Basis-Tabelle-Samen'!C158,"-",'Basis-Tabelle-Samen'!J158,"-seed-package-front-cr-irish.jpg")),
IF($C$1="Isländisch - IS",HYPERLINK(CONCATENATE("https://www.saflax.de/0-WVK-Retail/Bilder-Pictures/SAFLAX-",'Basis-Tabelle-Samen'!C158,"-",'Basis-Tabelle-Samen'!J158,"-seed-package-front-cr-icelandic.jpg")),
IF($C$1="Italienisch - IT",HYPERLINK(CONCATENATE("https://www.saflax.de/0-WVK-Retail/Bilder-Pictures/SAFLAX-",'Basis-Tabelle-Samen'!C158,"-",'Basis-Tabelle-Samen'!J158,"-seed-package-front-cr-italian.jpg")),
IF($C$1="Japanisch - JP",HYPERLINK(CONCATENATE("https://www.saflax.de/0-WVK-Retail/Bilder-Pictures/SAFLAX-",'Basis-Tabelle-Samen'!C158,"-",'Basis-Tabelle-Samen'!J158,"-seed-package-front-cr-japanese.jpg")),
IF($C$1="Kroatisch - HR",HYPERLINK(CONCATENATE("https://www.saflax.de/0-WVK-Retail/Bilder-Pictures/SAFLAX-",'Basis-Tabelle-Samen'!C158,"-",'Basis-Tabelle-Samen'!J158,"-seed-package-front-cr-croatian.jpg")),
IF($C$1="Lettisch - LV",HYPERLINK(CONCATENATE("https://www.saflax.de/0-WVK-Retail/Bilder-Pictures/SAFLAX-",'Basis-Tabelle-Samen'!C158,"-",'Basis-Tabelle-Samen'!J158,"-seed-package-front-cr-latvian.jpg")),
IF($C$1="Litauisch - LT",HYPERLINK(CONCATENATE("https://www.saflax.de/0-WVK-Retail/Bilder-Pictures/SAFLAX-",'Basis-Tabelle-Samen'!C158,"-",'Basis-Tabelle-Samen'!J158,"-seed-package-front-cr-lithuanian.jpg")),
IF($C$1="Maltesisch - MT",HYPERLINK(CONCATENATE("https://www.saflax.de/0-WVK-Retail/Bilder-Pictures/SAFLAX-",'Basis-Tabelle-Samen'!C158,"-",'Basis-Tabelle-Samen'!J158,"-seed-package-front-cr-maltese.jpg")),
IF($C$1="Niederländisch - NL",HYPERLINK(CONCATENATE("https://www.saflax.de/0-WVK-Retail/Bilder-Pictures/SAFLAX-",'Basis-Tabelle-Samen'!C158,"-",'Basis-Tabelle-Samen'!J158,"-seed-package-front-cr-dutch.jpg")),
IF($C$1="Norwegisch - NO",HYPERLINK(CONCATENATE("https://www.saflax.de/0-WVK-Retail/Bilder-Pictures/SAFLAX-",'Basis-Tabelle-Samen'!C158,"-",'Basis-Tabelle-Samen'!J158,"-seed-package-front-cr-nowegian.jpg")),
IF($C$1="Polnisch - PL",HYPERLINK(CONCATENATE("https://www.saflax.de/0-WVK-Retail/Bilder-Pictures/SAFLAX-",'Basis-Tabelle-Samen'!C158,"-",'Basis-Tabelle-Samen'!J158,"-seed-package-front-cr-polish.jpg")),
IF($C$1="Portugiesisch - PT",HYPERLINK(CONCATENATE("https://www.saflax.de/0-WVK-Retail/Bilder-Pictures/SAFLAX-",'Basis-Tabelle-Samen'!C158,"-",'Basis-Tabelle-Samen'!J158,"-seed-package-front-cr-portuguese.jpg")),
IF($C$1="Rumänisch - RO",HYPERLINK(CONCATENATE("https://www.saflax.de/0-WVK-Retail/Bilder-Pictures/SAFLAX-",'Basis-Tabelle-Samen'!C158,"-",'Basis-Tabelle-Samen'!J158,"-seed-package-front-cr-romanian.jpg")),
IF($C$1="Schwedisch - SE",HYPERLINK(CONCATENATE("https://www.saflax.de/0-WVK-Retail/Bilder-Pictures/SAFLAX-",'Basis-Tabelle-Samen'!C158,"-",'Basis-Tabelle-Samen'!J158,"-seed-package-front-cr-swedish.jpg")),
IF($C$1="Slowakisch - SK",HYPERLINK(CONCATENATE("https://www.saflax.de/0-WVK-Retail/Bilder-Pictures/SAFLAX-",'Basis-Tabelle-Samen'!C158,"-",'Basis-Tabelle-Samen'!J158,"-seed-package-front-cr-slovak.jpg")),
IF($C$1="Slowenisch - SI",HYPERLINK(CONCATENATE("https://www.saflax.de/0-WVK-Retail/Bilder-Pictures/SAFLAX-",'Basis-Tabelle-Samen'!C158,"-",'Basis-Tabelle-Samen'!J158,"-seed-package-front-cr-slovenian.jpg")),
IF($C$1="Spanisch - ES",HYPERLINK(CONCATENATE("https://www.saflax.de/0-WVK-Retail/Bilder-Pictures/SAFLAX-",'Basis-Tabelle-Samen'!C158,"-",'Basis-Tabelle-Samen'!J158,"-seed-package-front-cr-spanish.jpg")),
IF($C$1="Tschechisch - CZ",HYPERLINK(CONCATENATE("https://www.saflax.de/0-WVK-Retail/Bilder-Pictures/SAFLAX-",'Basis-Tabelle-Samen'!C158,"-",'Basis-Tabelle-Samen'!J158,"-seed-package-front-cr-czech.jpg")),
IF($C$1="Türkisch - TR",HYPERLINK(CONCATENATE("https://www.saflax.de/0-WVK-Retail/Bilder-Pictures/SAFLAX-",'Basis-Tabelle-Samen'!C158,"-",'Basis-Tabelle-Samen'!J158,"-seed-package-front-cr-turkish.jpg")),
IF($C$1="Ungarisch - HU",HYPERLINK(CONCATENATE("https://www.saflax.de/0-WVK-Retail/Bilder-Pictures/SAFLAX-",'Basis-Tabelle-Samen'!C158,"-",'Basis-Tabelle-Samen'!J158,"-seed-package-front-cr-hungarian.jpg")),
" ACHTUNG")))))))))))))))))))))))))))))</f>
        <v>https://www.saflax.de/0-WVK-Retail/Bilder-Pictures/SAFLAX-18526-cucurbita-moschata-seed-package-front-cr-english.jpg</v>
      </c>
      <c r="AL150" s="330" t="str">
        <f>IF(G150&lt;1,"",
IF($C$1="Bulgarisch - BG",HYPERLINK(CONCATENATE("https://www.saflax.de/0-WVK-Retail/Bilder-Pictures/SAFLAX-",'Basis-Tabelle-Samen'!C158,"-",'Basis-Tabelle-Samen'!J158,"-seed-package-back-cr-bulgarian.jpg")),
IF($C$1="Dänisch - DK",HYPERLINK(CONCATENATE("https://www.saflax.de/0-WVK-Retail/Bilder-Pictures/SAFLAX-",'Basis-Tabelle-Samen'!C158,"-",'Basis-Tabelle-Samen'!J158,"-seed-package-back-cr-danish.jpg")),
IF($C$1="Deutsch - DE",HYPERLINK(CONCATENATE("https://www.saflax.de/0-WVK-Retail/Bilder-Pictures/SAFLAX-",'Basis-Tabelle-Samen'!C158,"-",'Basis-Tabelle-Samen'!J158,"-seed-package-back-cr-german.jpg")),
IF($C$1="Englisch - UK",HYPERLINK(CONCATENATE("https://www.saflax.de/0-WVK-Retail/Bilder-Pictures/SAFLAX-",'Basis-Tabelle-Samen'!C158,"-",'Basis-Tabelle-Samen'!J158,"-seed-package-back-cr-english.jpg")),
IF($C$1="Estnisch - EE",HYPERLINK(CONCATENATE("https://www.saflax.de/0-WVK-Retail/Bilder-Pictures/SAFLAX-",'Basis-Tabelle-Samen'!C158,"-",'Basis-Tabelle-Samen'!J158,"-seed-package-back-cr-estonian.jpg")),
IF($C$1="Finnisch - FI",HYPERLINK(CONCATENATE("https://www.saflax.de/0-WVK-Retail/Bilder-Pictures/SAFLAX-",'Basis-Tabelle-Samen'!C158,"-",'Basis-Tabelle-Samen'!J158,"-seed-package-back-cr-finnish.jpg")),
IF($C$1="Französisch - FR",HYPERLINK(CONCATENATE("https://www.saflax.de/0-WVK-Retail/Bilder-Pictures/SAFLAX-",'Basis-Tabelle-Samen'!C158,"-",'Basis-Tabelle-Samen'!J158,"-seed-package-back-cr-french.jpg")),
IF($C$1="Griechisch - GR",HYPERLINK(CONCATENATE("https://www.saflax.de/0-WVK-Retail/Bilder-Pictures/SAFLAX-",'Basis-Tabelle-Samen'!C158,"-",'Basis-Tabelle-Samen'!J158,"-seed-package-back-cr-greek.jpg")),
IF($C$1="Irisch - IE",HYPERLINK(CONCATENATE("https://www.saflax.de/0-WVK-Retail/Bilder-Pictures/SAFLAX-",'Basis-Tabelle-Samen'!C158,"-",'Basis-Tabelle-Samen'!J158,"-seed-package-back-cr-irish.jpg")),
IF($C$1="Isländisch - IS",HYPERLINK(CONCATENATE("https://www.saflax.de/0-WVK-Retail/Bilder-Pictures/SAFLAX-",'Basis-Tabelle-Samen'!C158,"-",'Basis-Tabelle-Samen'!J158,"-seed-package-back-cr-icelandic.jpg")),
IF($C$1="Italienisch - IT",HYPERLINK(CONCATENATE("https://www.saflax.de/0-WVK-Retail/Bilder-Pictures/SAFLAX-",'Basis-Tabelle-Samen'!C158,"-",'Basis-Tabelle-Samen'!J158,"-seed-package-back-cr-italian.jpg")),
IF($C$1="Japanisch - JP",HYPERLINK(CONCATENATE("https://www.saflax.de/0-WVK-Retail/Bilder-Pictures/SAFLAX-",'Basis-Tabelle-Samen'!C158,"-",'Basis-Tabelle-Samen'!J158,"-seed-package-back-cr-japanese.jpg")),
IF($C$1="Kroatisch - HR",HYPERLINK(CONCATENATE("https://www.saflax.de/0-WVK-Retail/Bilder-Pictures/SAFLAX-",'Basis-Tabelle-Samen'!C158,"-",'Basis-Tabelle-Samen'!J158,"-seed-package-back-cr-croatian.jpg")),
IF($C$1="Lettisch - LV",HYPERLINK(CONCATENATE("https://www.saflax.de/0-WVK-Retail/Bilder-Pictures/SAFLAX-",'Basis-Tabelle-Samen'!C158,"-",'Basis-Tabelle-Samen'!J158,"-seed-package-back-cr-latvian.jpg")),
IF($C$1="Litauisch - LT",HYPERLINK(CONCATENATE("https://www.saflax.de/0-WVK-Retail/Bilder-Pictures/SAFLAX-",'Basis-Tabelle-Samen'!C158,"-",'Basis-Tabelle-Samen'!J158,"-seed-package-back-cr-lithuanian.jpg")),
IF($C$1="Maltesisch - MT",HYPERLINK(CONCATENATE("https://www.saflax.de/0-WVK-Retail/Bilder-Pictures/SAFLAX-",'Basis-Tabelle-Samen'!C158,"-",'Basis-Tabelle-Samen'!J158,"-seed-package-back-cr-maltese.jpg")),
IF($C$1="Niederländisch - NL",HYPERLINK(CONCATENATE("https://www.saflax.de/0-WVK-Retail/Bilder-Pictures/SAFLAX-",'Basis-Tabelle-Samen'!C158,"-",'Basis-Tabelle-Samen'!J158,"-seed-package-back-cr-dutch.jpg")),
IF($C$1="Norwegisch - NO",HYPERLINK(CONCATENATE("https://www.saflax.de/0-WVK-Retail/Bilder-Pictures/SAFLAX-",'Basis-Tabelle-Samen'!C158,"-",'Basis-Tabelle-Samen'!J158,"-seed-package-back-cr-nowegian.jpg")),
IF($C$1="Polnisch - PL",HYPERLINK(CONCATENATE("https://www.saflax.de/0-WVK-Retail/Bilder-Pictures/SAFLAX-",'Basis-Tabelle-Samen'!C158,"-",'Basis-Tabelle-Samen'!J158,"-seed-package-back-cr-polish.jpg")),
IF($C$1="Portugiesisch - PT",HYPERLINK(CONCATENATE("https://www.saflax.de/0-WVK-Retail/Bilder-Pictures/SAFLAX-",'Basis-Tabelle-Samen'!C158,"-",'Basis-Tabelle-Samen'!J158,"-seed-package-back-cr-portuguese.jpg")),
IF($C$1="Rumänisch - RO",HYPERLINK(CONCATENATE("https://www.saflax.de/0-WVK-Retail/Bilder-Pictures/SAFLAX-",'Basis-Tabelle-Samen'!C158,"-",'Basis-Tabelle-Samen'!J158,"-seed-package-back-cr-romanian.jpg")),
IF($C$1="Schwedisch - SE",HYPERLINK(CONCATENATE("https://www.saflax.de/0-WVK-Retail/Bilder-Pictures/SAFLAX-",'Basis-Tabelle-Samen'!C158,"-",'Basis-Tabelle-Samen'!J158,"-seed-package-back-cr-swedish.jpg")),
IF($C$1="Slowakisch - SK",HYPERLINK(CONCATENATE("https://www.saflax.de/0-WVK-Retail/Bilder-Pictures/SAFLAX-",'Basis-Tabelle-Samen'!C158,"-",'Basis-Tabelle-Samen'!J158,"-seed-package-back-cr-slovak.jpg")),
IF($C$1="Slowenisch - SI",HYPERLINK(CONCATENATE("https://www.saflax.de/0-WVK-Retail/Bilder-Pictures/SAFLAX-",'Basis-Tabelle-Samen'!C158,"-",'Basis-Tabelle-Samen'!J158,"-seed-package-back-cr-slovenian.jpg")),
IF($C$1="Spanisch - ES",HYPERLINK(CONCATENATE("https://www.saflax.de/0-WVK-Retail/Bilder-Pictures/SAFLAX-",'Basis-Tabelle-Samen'!C158,"-",'Basis-Tabelle-Samen'!J158,"-seed-package-back-cr-spanish.jpg")),
IF($C$1="Tschechisch - CZ",HYPERLINK(CONCATENATE("https://www.saflax.de/0-WVK-Retail/Bilder-Pictures/SAFLAX-",'Basis-Tabelle-Samen'!C158,"-",'Basis-Tabelle-Samen'!J158,"-seed-package-back-cr-czech.jpg")),
IF($C$1="Türkisch - TR",HYPERLINK(CONCATENATE("https://www.saflax.de/0-WVK-Retail/Bilder-Pictures/SAFLAX-",'Basis-Tabelle-Samen'!C158,"-",'Basis-Tabelle-Samen'!J158,"-seed-package-back-cr-turkish.jpg")),
IF($C$1="Ungarisch - HU",HYPERLINK(CONCATENATE("https://www.saflax.de/0-WVK-Retail/Bilder-Pictures/SAFLAX-",'Basis-Tabelle-Samen'!C158,"-",'Basis-Tabelle-Samen'!J158,"-seed-package-back-cr-hungarian.jpg")),
" ACHTUNG")))))))))))))))))))))))))))))</f>
        <v>https://www.saflax.de/0-WVK-Retail/Bilder-Pictures/SAFLAX-18526-cucurbita-moschata-seed-package-back-cr-english.jpg</v>
      </c>
      <c r="AM150" s="330" t="str">
        <f>IF(H150&lt;1,"",
IF($C$1="Bulgarisch - BG",HYPERLINK(CONCATENATE("https://www.saflax.de/0-WVK-Retail/Bilder-Pictures/SAFLAX-",'Basis-Tabelle-Samen'!K158,"-",'Basis-Tabelle-Samen'!J158,"-garden-to-go-mini-bulgarian.jpg")),
IF($C$1="Dänisch - DK",HYPERLINK(CONCATENATE("https://www.saflax.de/0-WVK-Retail/Bilder-Pictures/SAFLAX-",'Basis-Tabelle-Samen'!K158,"-",'Basis-Tabelle-Samen'!J158,"-garden-to-go-mini-danish.jpg")),
IF($C$1="Deutsch - DE",HYPERLINK(CONCATENATE("https://www.saflax.de/0-WVK-Retail/Bilder-Pictures/SAFLAX-",'Basis-Tabelle-Samen'!K158,"-",'Basis-Tabelle-Samen'!J158,"-garden-to-go-mini-german.jpg")),
IF($C$1="Englisch - UK",HYPERLINK(CONCATENATE("https://www.saflax.de/0-WVK-Retail/Bilder-Pictures/SAFLAX-",'Basis-Tabelle-Samen'!K158,"-",'Basis-Tabelle-Samen'!J158,"-garden-to-go-mini-english.jpg")),
IF($C$1="Estnisch - EE",HYPERLINK(CONCATENATE("https://www.saflax.de/0-WVK-Retail/Bilder-Pictures/SAFLAX-",'Basis-Tabelle-Samen'!K158,"-",'Basis-Tabelle-Samen'!J158,"-garden-to-go-mini-estonian.jpg")),
IF($C$1="Finnisch - FI",HYPERLINK(CONCATENATE("https://www.saflax.de/0-WVK-Retail/Bilder-Pictures/SAFLAX-",'Basis-Tabelle-Samen'!K158,"-",'Basis-Tabelle-Samen'!J158,"-garden-to-go-mini-finnish.jpg")),
IF($C$1="Französisch - FR",HYPERLINK(CONCATENATE("https://www.saflax.de/0-WVK-Retail/Bilder-Pictures/SAFLAX-",'Basis-Tabelle-Samen'!K158,"-",'Basis-Tabelle-Samen'!J158,"-garden-to-go-mini-french.jpg")),
IF($C$1="Griechisch - GR",HYPERLINK(CONCATENATE("https://www.saflax.de/0-WVK-Retail/Bilder-Pictures/SAFLAX-",'Basis-Tabelle-Samen'!K158,"-",'Basis-Tabelle-Samen'!J158,"-garden-to-go-mini-greek.jpg")),
IF($C$1="Irisch - IE",HYPERLINK(CONCATENATE("https://www.saflax.de/0-WVK-Retail/Bilder-Pictures/SAFLAX-",'Basis-Tabelle-Samen'!K158,"-",'Basis-Tabelle-Samen'!J158,"-garden-to-go-mini-irish.jpg")),
IF($C$1="Isländisch - IS",HYPERLINK(CONCATENATE("https://www.saflax.de/0-WVK-Retail/Bilder-Pictures/SAFLAX-",'Basis-Tabelle-Samen'!K158,"-",'Basis-Tabelle-Samen'!J158,"-garden-to-go-mini-icelandic.jpg")),
IF($C$1="Italienisch - IT",HYPERLINK(CONCATENATE("https://www.saflax.de/0-WVK-Retail/Bilder-Pictures/SAFLAX-",'Basis-Tabelle-Samen'!K158,"-",'Basis-Tabelle-Samen'!J158,"-garden-to-go-mini-italian.jpg")),
IF($C$1="Japanisch - JP",HYPERLINK(CONCATENATE("https://www.saflax.de/0-WVK-Retail/Bilder-Pictures/SAFLAX-",'Basis-Tabelle-Samen'!K158,"-",'Basis-Tabelle-Samen'!J158,"-garden-to-go-mini-japanese.jpg")),
IF($C$1="Kroatisch - HR",HYPERLINK(CONCATENATE("https://www.saflax.de/0-WVK-Retail/Bilder-Pictures/SAFLAX-",'Basis-Tabelle-Samen'!K158,"-",'Basis-Tabelle-Samen'!J158,"-garden-to-go-mini-croatian.jpg")),
IF($C$1="Lettisch - LV",HYPERLINK(CONCATENATE("https://www.saflax.de/0-WVK-Retail/Bilder-Pictures/SAFLAX-",'Basis-Tabelle-Samen'!K158,"-",'Basis-Tabelle-Samen'!J158,"-garden-to-go-mini-latvian.jpg")),
IF($C$1="Litauisch - LT",HYPERLINK(CONCATENATE("https://www.saflax.de/0-WVK-Retail/Bilder-Pictures/SAFLAX-",'Basis-Tabelle-Samen'!K158,"-",'Basis-Tabelle-Samen'!J158,"-garden-to-go-mini-lithuanian.jpg")),
IF($C$1="Maltesisch - MT",HYPERLINK(CONCATENATE("https://www.saflax.de/0-WVK-Retail/Bilder-Pictures/SAFLAX-",'Basis-Tabelle-Samen'!K158,"-",'Basis-Tabelle-Samen'!J158,"-garden-to-go-mini-maltese.jpg")),
IF($C$1="Niederländisch - NL",HYPERLINK(CONCATENATE("https://www.saflax.de/0-WVK-Retail/Bilder-Pictures/SAFLAX-",'Basis-Tabelle-Samen'!K158,"-",'Basis-Tabelle-Samen'!J158,"-garden-to-go-mini-dutch.jpg")),
IF($C$1="Norwegisch - NO",HYPERLINK(CONCATENATE("https://www.saflax.de/0-WVK-Retail/Bilder-Pictures/SAFLAX-",'Basis-Tabelle-Samen'!K158,"-",'Basis-Tabelle-Samen'!J158,"-garden-to-go-mini-nowegian.jpg")),
IF($C$1="Polnisch - PL",HYPERLINK(CONCATENATE("https://www.saflax.de/0-WVK-Retail/Bilder-Pictures/SAFLAX-",'Basis-Tabelle-Samen'!K158,"-",'Basis-Tabelle-Samen'!J158,"-garden-to-go-mini-polish.jpg")),
IF($C$1="Portugiesisch - PT",HYPERLINK(CONCATENATE("https://www.saflax.de/0-WVK-Retail/Bilder-Pictures/SAFLAX-",'Basis-Tabelle-Samen'!K158,"-",'Basis-Tabelle-Samen'!J158,"-garden-to-go-mini-portuguese.jpg")),
IF($C$1="Rumänisch - RO",HYPERLINK(CONCATENATE("https://www.saflax.de/0-WVK-Retail/Bilder-Pictures/SAFLAX-",'Basis-Tabelle-Samen'!K158,"-",'Basis-Tabelle-Samen'!J158,"-garden-to-go-mini-romanian.jpg")),
IF($C$1="Schwedisch - SE",HYPERLINK(CONCATENATE("https://www.saflax.de/0-WVK-Retail/Bilder-Pictures/SAFLAX-",'Basis-Tabelle-Samen'!K158,"-",'Basis-Tabelle-Samen'!J158,"-garden-to-go-mini-swedish.jpg")),
IF($C$1="Slowakisch - SK",HYPERLINK(CONCATENATE("https://www.saflax.de/0-WVK-Retail/Bilder-Pictures/SAFLAX-",'Basis-Tabelle-Samen'!K158,"-",'Basis-Tabelle-Samen'!J158,"-garden-to-go-mini-slovak.jpg")),
IF($C$1="Slowenisch - SI",HYPERLINK(CONCATENATE("https://www.saflax.de/0-WVK-Retail/Bilder-Pictures/SAFLAX-",'Basis-Tabelle-Samen'!K158,"-",'Basis-Tabelle-Samen'!J158,"-garden-to-go-mini-slovenian.jpg")),
IF($C$1="Spanisch - ES",HYPERLINK(CONCATENATE("https://www.saflax.de/0-WVK-Retail/Bilder-Pictures/SAFLAX-",'Basis-Tabelle-Samen'!K158,"-",'Basis-Tabelle-Samen'!J158,"-garden-to-go-mini-spanish.jpg")),
IF($C$1="Tschechisch - CZ",HYPERLINK(CONCATENATE("https://www.saflax.de/0-WVK-Retail/Bilder-Pictures/SAFLAX-",'Basis-Tabelle-Samen'!K158,"-",'Basis-Tabelle-Samen'!J158,"-garden-to-go-mini-czech.jpg")),
IF($C$1="Türkisch - TR",HYPERLINK(CONCATENATE("https://www.saflax.de/0-WVK-Retail/Bilder-Pictures/SAFLAX-",'Basis-Tabelle-Samen'!K158,"-",'Basis-Tabelle-Samen'!J158,"-garden-to-go-mini-turkish.jpg")),
IF($C$1="Ungarisch - HU",HYPERLINK(CONCATENATE("https://www.saflax.de/0-WVK-Retail/Bilder-Pictures/SAFLAX-",'Basis-Tabelle-Samen'!K158,"-",'Basis-Tabelle-Samen'!J158,"-garden-to-go-mini-hungarian.jpg")),
" ACHTUNG")))))))))))))))))))))))))))))</f>
        <v>https://www.saflax.de/0-WVK-Retail/Bilder-Pictures/SAFLAX-78526-cucurbita-moschata-garden-to-go-mini-english.jpg</v>
      </c>
      <c r="AN150" s="330" t="str">
        <f>IF(I150&lt;1,"",
IF($C$1="Bulgarisch - BG",HYPERLINK(CONCATENATE("https://www.saflax.de/0-WVK-Retail/Bilder-Pictures/SAFLAX-",'Basis-Tabelle-Samen'!N158,"-",'Basis-Tabelle-Samen'!J158,"-garden-to-go-lite-bulgarian.jpg")),
IF($C$1="Dänisch - DK",HYPERLINK(CONCATENATE("https://www.saflax.de/0-WVK-Retail/Bilder-Pictures/SAFLAX-",'Basis-Tabelle-Samen'!N158,"-",'Basis-Tabelle-Samen'!J158,"-garden-to-go-lite-danish.jpg")),
IF($C$1="Deutsch - DE",HYPERLINK(CONCATENATE("https://www.saflax.de/0-WVK-Retail/Bilder-Pictures/SAFLAX-",'Basis-Tabelle-Samen'!N158,"-",'Basis-Tabelle-Samen'!J158,"-garden-to-go-lite-german.jpg")),
IF($C$1="Englisch - UK",HYPERLINK(CONCATENATE("https://www.saflax.de/0-WVK-Retail/Bilder-Pictures/SAFLAX-",'Basis-Tabelle-Samen'!N158,"-",'Basis-Tabelle-Samen'!J158,"-garden-to-go-lite-english.jpg")),
IF($C$1="Estnisch - EE",HYPERLINK(CONCATENATE("https://www.saflax.de/0-WVK-Retail/Bilder-Pictures/SAFLAX-",'Basis-Tabelle-Samen'!N158,"-",'Basis-Tabelle-Samen'!J158,"-garden-to-go-lite-estonian.jpg")),
IF($C$1="Finnisch - FI",HYPERLINK(CONCATENATE("https://www.saflax.de/0-WVK-Retail/Bilder-Pictures/SAFLAX-",'Basis-Tabelle-Samen'!N158,"-",'Basis-Tabelle-Samen'!J158,"-garden-to-go-lite-finnish.jpg")),
IF($C$1="Französisch - FR",HYPERLINK(CONCATENATE("https://www.saflax.de/0-WVK-Retail/Bilder-Pictures/SAFLAX-",'Basis-Tabelle-Samen'!N158,"-",'Basis-Tabelle-Samen'!J158,"-garden-to-go-lite-french.jpg")),
IF($C$1="Griechisch - GR",HYPERLINK(CONCATENATE("https://www.saflax.de/0-WVK-Retail/Bilder-Pictures/SAFLAX-",'Basis-Tabelle-Samen'!N158,"-",'Basis-Tabelle-Samen'!J158,"-garden-to-go-lite-greek.jpg")),
IF($C$1="Irisch - IE",HYPERLINK(CONCATENATE("https://www.saflax.de/0-WVK-Retail/Bilder-Pictures/SAFLAX-",'Basis-Tabelle-Samen'!N158,"-",'Basis-Tabelle-Samen'!J158,"-garden-to-go-lite-irish.jpg")),
IF($C$1="Isländisch - IS",HYPERLINK(CONCATENATE("https://www.saflax.de/0-WVK-Retail/Bilder-Pictures/SAFLAX-",'Basis-Tabelle-Samen'!N158,"-",'Basis-Tabelle-Samen'!J158,"-garden-to-go-lite-icelandic.jpg")),
IF($C$1="Italienisch - IT",HYPERLINK(CONCATENATE("https://www.saflax.de/0-WVK-Retail/Bilder-Pictures/SAFLAX-",'Basis-Tabelle-Samen'!N158,"-",'Basis-Tabelle-Samen'!J158,"-garden-to-go-lite-italian.jpg")),
IF($C$1="Japanisch - JP",HYPERLINK(CONCATENATE("https://www.saflax.de/0-WVK-Retail/Bilder-Pictures/SAFLAX-",'Basis-Tabelle-Samen'!N158,"-",'Basis-Tabelle-Samen'!J158,"-garden-to-go-lite-japanese.jpg")),
IF($C$1="Kroatisch - HR",HYPERLINK(CONCATENATE("https://www.saflax.de/0-WVK-Retail/Bilder-Pictures/SAFLAX-",'Basis-Tabelle-Samen'!N158,"-",'Basis-Tabelle-Samen'!J158,"-garden-to-go-lite-croatian.jpg")),
IF($C$1="Lettisch - LV",HYPERLINK(CONCATENATE("https://www.saflax.de/0-WVK-Retail/Bilder-Pictures/SAFLAX-",'Basis-Tabelle-Samen'!N158,"-",'Basis-Tabelle-Samen'!J158,"-garden-to-go-lite-latvian.jpg")),
IF($C$1="Litauisch - LT",HYPERLINK(CONCATENATE("https://www.saflax.de/0-WVK-Retail/Bilder-Pictures/SAFLAX-",'Basis-Tabelle-Samen'!N158,"-",'Basis-Tabelle-Samen'!J158,"-garden-to-go-lite-lithuanian.jpg")),
IF($C$1="Maltesisch - MT",HYPERLINK(CONCATENATE("https://www.saflax.de/0-WVK-Retail/Bilder-Pictures/SAFLAX-",'Basis-Tabelle-Samen'!N158,"-",'Basis-Tabelle-Samen'!J158,"-garden-to-go-lite-maltese.jpg")),
IF($C$1="Niederländisch - NL",HYPERLINK(CONCATENATE("https://www.saflax.de/0-WVK-Retail/Bilder-Pictures/SAFLAX-",'Basis-Tabelle-Samen'!N158,"-",'Basis-Tabelle-Samen'!J158,"-garden-to-go-lite-dutch.jpg")),
IF($C$1="Norwegisch - NO",HYPERLINK(CONCATENATE("https://www.saflax.de/0-WVK-Retail/Bilder-Pictures/SAFLAX-",'Basis-Tabelle-Samen'!N158,"-",'Basis-Tabelle-Samen'!J158,"-garden-to-go-lite-nowegian.jpg")),
IF($C$1="Polnisch - PL",HYPERLINK(CONCATENATE("https://www.saflax.de/0-WVK-Retail/Bilder-Pictures/SAFLAX-",'Basis-Tabelle-Samen'!N158,"-",'Basis-Tabelle-Samen'!J158,"-garden-to-go-lite-polish.jpg")),
IF($C$1="Portugiesisch - PT",HYPERLINK(CONCATENATE("https://www.saflax.de/0-WVK-Retail/Bilder-Pictures/SAFLAX-",'Basis-Tabelle-Samen'!N158,"-",'Basis-Tabelle-Samen'!J158,"-garden-to-go-lite-portuguese.jpg")),
IF($C$1="Rumänisch - RO",HYPERLINK(CONCATENATE("https://www.saflax.de/0-WVK-Retail/Bilder-Pictures/SAFLAX-",'Basis-Tabelle-Samen'!N158,"-",'Basis-Tabelle-Samen'!J158,"-garden-to-go-lite-romanian.jpg")),
IF($C$1="Schwedisch - SE",HYPERLINK(CONCATENATE("https://www.saflax.de/0-WVK-Retail/Bilder-Pictures/SAFLAX-",'Basis-Tabelle-Samen'!N158,"-",'Basis-Tabelle-Samen'!J158,"-garden-to-go-lite-swedish.jpg")),
IF($C$1="Slowakisch - SK",HYPERLINK(CONCATENATE("https://www.saflax.de/0-WVK-Retail/Bilder-Pictures/SAFLAX-",'Basis-Tabelle-Samen'!N158,"-",'Basis-Tabelle-Samen'!J158,"-garden-to-go-lite-slovak.jpg")),
IF($C$1="Slowenisch - SI",HYPERLINK(CONCATENATE("https://www.saflax.de/0-WVK-Retail/Bilder-Pictures/SAFLAX-",'Basis-Tabelle-Samen'!N158,"-",'Basis-Tabelle-Samen'!J158,"-garden-to-go-lite-slovenian.jpg")),
IF($C$1="Spanisch - ES",HYPERLINK(CONCATENATE("https://www.saflax.de/0-WVK-Retail/Bilder-Pictures/SAFLAX-",'Basis-Tabelle-Samen'!N158,"-",'Basis-Tabelle-Samen'!J158,"-garden-to-go-lite-spanish.jpg")),
IF($C$1="Tschechisch - CZ",HYPERLINK(CONCATENATE("https://www.saflax.de/0-WVK-Retail/Bilder-Pictures/SAFLAX-",'Basis-Tabelle-Samen'!N158,"-",'Basis-Tabelle-Samen'!J158,"-garden-to-go-lite-czech.jpg")),
IF($C$1="Türkisch - TR",HYPERLINK(CONCATENATE("https://www.saflax.de/0-WVK-Retail/Bilder-Pictures/SAFLAX-",'Basis-Tabelle-Samen'!N158,"-",'Basis-Tabelle-Samen'!J158,"-garden-to-go-lite-turkish.jpg")),
IF($C$1="Ungarisch - HU",HYPERLINK(CONCATENATE("https://www.saflax.de/0-WVK-Retail/Bilder-Pictures/SAFLAX-",'Basis-Tabelle-Samen'!N158,"-",'Basis-Tabelle-Samen'!J158,"-garden-to-go-lite-hungarian.jpg")),
" ACHTUNG")))))))))))))))))))))))))))))</f>
        <v>https://www.saflax.de/0-WVK-Retail/Bilder-Pictures/SAFLAX-88526-cucurbita-moschata-garden-to-go-lite-english.jpg</v>
      </c>
      <c r="AO150" s="330" t="str">
        <f>IF(J150&lt;1,"",
IF($C$1="Bulgarisch - BG",HYPERLINK(CONCATENATE("https://www.saflax.de/0-WVK-Retail/Bilder-Pictures/SAFLAX-",'Basis-Tabelle-Samen'!Q158,"-",'Basis-Tabelle-Samen'!J158,"-garden-to-go-bulgarian.jpg")),
IF($C$1="Dänisch - DK",HYPERLINK(CONCATENATE("https://www.saflax.de/0-WVK-Retail/Bilder-Pictures/SAFLAX-",'Basis-Tabelle-Samen'!Q158,"-",'Basis-Tabelle-Samen'!J158,"-garden-to-go-danish.jpg")),
IF($C$1="Deutsch - DE",HYPERLINK(CONCATENATE("https://www.saflax.de/0-WVK-Retail/Bilder-Pictures/SAFLAX-",'Basis-Tabelle-Samen'!Q158,"-",'Basis-Tabelle-Samen'!J158,"-garden-to-go-german.jpg")),
IF($C$1="Englisch - UK",HYPERLINK(CONCATENATE("https://www.saflax.de/0-WVK-Retail/Bilder-Pictures/SAFLAX-",'Basis-Tabelle-Samen'!Q158,"-",'Basis-Tabelle-Samen'!J158,"-garden-to-go-english.jpg")),
IF($C$1="Estnisch - EE",HYPERLINK(CONCATENATE("https://www.saflax.de/0-WVK-Retail/Bilder-Pictures/SAFLAX-",'Basis-Tabelle-Samen'!Q158,"-",'Basis-Tabelle-Samen'!J158,"-garden-to-go-estonian.jpg")),
IF($C$1="Finnisch - FI",HYPERLINK(CONCATENATE("https://www.saflax.de/0-WVK-Retail/Bilder-Pictures/SAFLAX-",'Basis-Tabelle-Samen'!Q158,"-",'Basis-Tabelle-Samen'!J158,"-garden-to-go-finnish.jpg")),
IF($C$1="Französisch - FR",HYPERLINK(CONCATENATE("https://www.saflax.de/0-WVK-Retail/Bilder-Pictures/SAFLAX-",'Basis-Tabelle-Samen'!Q158,"-",'Basis-Tabelle-Samen'!J158,"-garden-to-go-french.jpg")),
IF($C$1="Griechisch - GR",HYPERLINK(CONCATENATE("https://www.saflax.de/0-WVK-Retail/Bilder-Pictures/SAFLAX-",'Basis-Tabelle-Samen'!Q158,"-",'Basis-Tabelle-Samen'!J158,"-garden-to-go-greek.jpg")),
IF($C$1="Irisch - IE",HYPERLINK(CONCATENATE("https://www.saflax.de/0-WVK-Retail/Bilder-Pictures/SAFLAX-",'Basis-Tabelle-Samen'!Q158,"-",'Basis-Tabelle-Samen'!J158,"-garden-to-go-irish.jpg")),
IF($C$1="Isländisch - IS",HYPERLINK(CONCATENATE("https://www.saflax.de/0-WVK-Retail/Bilder-Pictures/SAFLAX-",'Basis-Tabelle-Samen'!Q158,"-",'Basis-Tabelle-Samen'!J158,"-garden-to-go-icelandic.jpg")),
IF($C$1="Italienisch - IT",HYPERLINK(CONCATENATE("https://www.saflax.de/0-WVK-Retail/Bilder-Pictures/SAFLAX-",'Basis-Tabelle-Samen'!Q158,"-",'Basis-Tabelle-Samen'!J158,"-garden-to-go-italian.jpg")),
IF($C$1="Japanisch - JP",HYPERLINK(CONCATENATE("https://www.saflax.de/0-WVK-Retail/Bilder-Pictures/SAFLAX-",'Basis-Tabelle-Samen'!Q158,"-",'Basis-Tabelle-Samen'!J158,"-garden-to-go-japanese.jpg")),
IF($C$1="Kroatisch - HR",HYPERLINK(CONCATENATE("https://www.saflax.de/0-WVK-Retail/Bilder-Pictures/SAFLAX-",'Basis-Tabelle-Samen'!Q158,"-",'Basis-Tabelle-Samen'!J158,"-garden-to-go-croatian.jpg")),
IF($C$1="Lettisch - LV",HYPERLINK(CONCATENATE("https://www.saflax.de/0-WVK-Retail/Bilder-Pictures/SAFLAX-",'Basis-Tabelle-Samen'!Q158,"-",'Basis-Tabelle-Samen'!J158,"-garden-to-go-latvian.jpg")),
IF($C$1="Litauisch - LT",HYPERLINK(CONCATENATE("https://www.saflax.de/0-WVK-Retail/Bilder-Pictures/SAFLAX-",'Basis-Tabelle-Samen'!Q158,"-",'Basis-Tabelle-Samen'!J158,"-garden-to-go-lithuanian.jpg")),
IF($C$1="Maltesisch - MT",HYPERLINK(CONCATENATE("https://www.saflax.de/0-WVK-Retail/Bilder-Pictures/SAFLAX-",'Basis-Tabelle-Samen'!Q158,"-",'Basis-Tabelle-Samen'!J158,"-garden-to-go-maltese.jpg")),
IF($C$1="Niederländisch - NL",HYPERLINK(CONCATENATE("https://www.saflax.de/0-WVK-Retail/Bilder-Pictures/SAFLAX-",'Basis-Tabelle-Samen'!Q158,"-",'Basis-Tabelle-Samen'!J158,"-garden-to-go-dutch.jpg")),
IF($C$1="Norwegisch - NO",HYPERLINK(CONCATENATE("https://www.saflax.de/0-WVK-Retail/Bilder-Pictures/SAFLAX-",'Basis-Tabelle-Samen'!Q158,"-",'Basis-Tabelle-Samen'!J158,"-garden-to-go-nowegian.jpg")),
IF($C$1="Polnisch - PL",HYPERLINK(CONCATENATE("https://www.saflax.de/0-WVK-Retail/Bilder-Pictures/SAFLAX-",'Basis-Tabelle-Samen'!Q158,"-",'Basis-Tabelle-Samen'!J158,"-garden-to-go-polish.jpg")),
IF($C$1="Portugiesisch - PT",HYPERLINK(CONCATENATE("https://www.saflax.de/0-WVK-Retail/Bilder-Pictures/SAFLAX-",'Basis-Tabelle-Samen'!Q158,"-",'Basis-Tabelle-Samen'!J158,"-garden-to-go-portuguese.jpg")),
IF($C$1="Rumänisch - RO",HYPERLINK(CONCATENATE("https://www.saflax.de/0-WVK-Retail/Bilder-Pictures/SAFLAX-",'Basis-Tabelle-Samen'!Q158,"-",'Basis-Tabelle-Samen'!J158,"-garden-to-go-romanian.jpg")),
IF($C$1="Schwedisch - SE",HYPERLINK(CONCATENATE("https://www.saflax.de/0-WVK-Retail/Bilder-Pictures/SAFLAX-",'Basis-Tabelle-Samen'!Q158,"-",'Basis-Tabelle-Samen'!J158,"-garden-to-go-swedish.jpg")),
IF($C$1="Slowakisch - SK",HYPERLINK(CONCATENATE("https://www.saflax.de/0-WVK-Retail/Bilder-Pictures/SAFLAX-",'Basis-Tabelle-Samen'!Q158,"-",'Basis-Tabelle-Samen'!J158,"-garden-to-go-slovak.jpg")),
IF($C$1="Slowenisch - SI",HYPERLINK(CONCATENATE("https://www.saflax.de/0-WVK-Retail/Bilder-Pictures/SAFLAX-",'Basis-Tabelle-Samen'!Q158,"-",'Basis-Tabelle-Samen'!J158,"-garden-to-go-slovenian.jpg")),
IF($C$1="Spanisch - ES",HYPERLINK(CONCATENATE("https://www.saflax.de/0-WVK-Retail/Bilder-Pictures/SAFLAX-",'Basis-Tabelle-Samen'!Q158,"-",'Basis-Tabelle-Samen'!J158,"-garden-to-go-spanish.jpg")),
IF($C$1="Tschechisch - CZ",HYPERLINK(CONCATENATE("https://www.saflax.de/0-WVK-Retail/Bilder-Pictures/SAFLAX-",'Basis-Tabelle-Samen'!Q158,"-",'Basis-Tabelle-Samen'!J158,"-garden-to-go-czech.jpg")),
IF($C$1="Türkisch - TR",HYPERLINK(CONCATENATE("https://www.saflax.de/0-WVK-Retail/Bilder-Pictures/SAFLAX-",'Basis-Tabelle-Samen'!Q158,"-",'Basis-Tabelle-Samen'!J158,"-garden-to-go-turkish.jpg")),
IF($C$1="Ungarisch - HU",HYPERLINK(CONCATENATE("https://www.saflax.de/0-WVK-Retail/Bilder-Pictures/SAFLAX-",'Basis-Tabelle-Samen'!Q158,"-",'Basis-Tabelle-Samen'!J158,"-garden-to-go-hungarian.jpg")),
" ACHTUNG")))))))))))))))))))))))))))))</f>
        <v>https://www.saflax.de/0-WVK-Retail/Bilder-Pictures/SAFLAX-58526-cucurbita-moschata-garden-to-go-english.jpg</v>
      </c>
      <c r="AP150" s="330" t="str">
        <f>IF(K150&lt;1,"",
IF($C$1="Bulgarisch - BG",HYPERLINK(CONCATENATE("https://www.saflax.de/0-WVK-Retail/Bilder-Pictures/SAFLAX-",'Basis-Tabelle-Samen'!T158,"-",'Basis-Tabelle-Samen'!J158,"-cultivation-set-bulgarian.jpg")),
IF($C$1="Dänisch - DK",HYPERLINK(CONCATENATE("https://www.saflax.de/0-WVK-Retail/Bilder-Pictures/SAFLAX-",'Basis-Tabelle-Samen'!T158,"-",'Basis-Tabelle-Samen'!J158,"-cultivation-set-danish.jpg")),
IF($C$1="Deutsch - DE",HYPERLINK(CONCATENATE("https://www.saflax.de/0-WVK-Retail/Bilder-Pictures/SAFLAX-",'Basis-Tabelle-Samen'!T158,"-",'Basis-Tabelle-Samen'!J158,"-cultivation-set-german.jpg")),
IF($C$1="Englisch - UK",HYPERLINK(CONCATENATE("https://www.saflax.de/0-WVK-Retail/Bilder-Pictures/SAFLAX-",'Basis-Tabelle-Samen'!T158,"-",'Basis-Tabelle-Samen'!J158,"-cultivation-set-english.jpg")),
IF($C$1="Estnisch - EE",HYPERLINK(CONCATENATE("https://www.saflax.de/0-WVK-Retail/Bilder-Pictures/SAFLAX-",'Basis-Tabelle-Samen'!T158,"-",'Basis-Tabelle-Samen'!J158,"-cultivation-set-estonian.jpg")),
IF($C$1="Finnisch - FI",HYPERLINK(CONCATENATE("https://www.saflax.de/0-WVK-Retail/Bilder-Pictures/SAFLAX-",'Basis-Tabelle-Samen'!T158,"-",'Basis-Tabelle-Samen'!J158,"-cultivation-set-finnish.jpg")),
IF($C$1="Französisch - FR",HYPERLINK(CONCATENATE("https://www.saflax.de/0-WVK-Retail/Bilder-Pictures/SAFLAX-",'Basis-Tabelle-Samen'!T158,"-",'Basis-Tabelle-Samen'!J158,"-cultivation-set-french.jpg")),
IF($C$1="Griechisch - GR",HYPERLINK(CONCATENATE("https://www.saflax.de/0-WVK-Retail/Bilder-Pictures/SAFLAX-",'Basis-Tabelle-Samen'!T158,"-",'Basis-Tabelle-Samen'!J158,"-cultivation-set-greek.jpg")),
IF($C$1="Irisch - IE",HYPERLINK(CONCATENATE("https://www.saflax.de/0-WVK-Retail/Bilder-Pictures/SAFLAX-",'Basis-Tabelle-Samen'!T158,"-",'Basis-Tabelle-Samen'!J158,"-cultivation-set-irish.jpg")),
IF($C$1="Isländisch - IS",HYPERLINK(CONCATENATE("https://www.saflax.de/0-WVK-Retail/Bilder-Pictures/SAFLAX-",'Basis-Tabelle-Samen'!T158,"-",'Basis-Tabelle-Samen'!J158,"-cultivation-set-icelandic.jpg")),
IF($C$1="Italienisch - IT",HYPERLINK(CONCATENATE("https://www.saflax.de/0-WVK-Retail/Bilder-Pictures/SAFLAX-",'Basis-Tabelle-Samen'!T158,"-",'Basis-Tabelle-Samen'!J158,"-cultivation-set-italian.jpg")),
IF($C$1="Japanisch - JP",HYPERLINK(CONCATENATE("https://www.saflax.de/0-WVK-Retail/Bilder-Pictures/SAFLAX-",'Basis-Tabelle-Samen'!T158,"-",'Basis-Tabelle-Samen'!J158,"-cultivation-set-japanese.jpg")),
IF($C$1="Kroatisch - HR",HYPERLINK(CONCATENATE("https://www.saflax.de/0-WVK-Retail/Bilder-Pictures/SAFLAX-",'Basis-Tabelle-Samen'!T158,"-",'Basis-Tabelle-Samen'!J158,"-cultivation-set-croatian.jpg")),
IF($C$1="Lettisch - LV",HYPERLINK(CONCATENATE("https://www.saflax.de/0-WVK-Retail/Bilder-Pictures/SAFLAX-",'Basis-Tabelle-Samen'!T158,"-",'Basis-Tabelle-Samen'!J158,"-cultivation-set-latvian.jpg")),
IF($C$1="Litauisch - LT",HYPERLINK(CONCATENATE("https://www.saflax.de/0-WVK-Retail/Bilder-Pictures/SAFLAX-",'Basis-Tabelle-Samen'!T158,"-",'Basis-Tabelle-Samen'!J158,"-cultivation-set-lithuanian.jpg")),
IF($C$1="Maltesisch - MT",HYPERLINK(CONCATENATE("https://www.saflax.de/0-WVK-Retail/Bilder-Pictures/SAFLAX-",'Basis-Tabelle-Samen'!T158,"-",'Basis-Tabelle-Samen'!J158,"-cultivation-set-maltese.jpg")),
IF($C$1="Niederländisch - NL",HYPERLINK(CONCATENATE("https://www.saflax.de/0-WVK-Retail/Bilder-Pictures/SAFLAX-",'Basis-Tabelle-Samen'!T158,"-",'Basis-Tabelle-Samen'!J158,"-cultivation-set-dutch.jpg")),
IF($C$1="Norwegisch - NO",HYPERLINK(CONCATENATE("https://www.saflax.de/0-WVK-Retail/Bilder-Pictures/SAFLAX-",'Basis-Tabelle-Samen'!T158,"-",'Basis-Tabelle-Samen'!J158,"-cultivation-set-nowegian.jpg")),
IF($C$1="Polnisch - PL",HYPERLINK(CONCATENATE("https://www.saflax.de/0-WVK-Retail/Bilder-Pictures/SAFLAX-",'Basis-Tabelle-Samen'!T158,"-",'Basis-Tabelle-Samen'!J158,"-cultivation-set-polish.jpg")),
IF($C$1="Portugiesisch - PT",HYPERLINK(CONCATENATE("https://www.saflax.de/0-WVK-Retail/Bilder-Pictures/SAFLAX-",'Basis-Tabelle-Samen'!T158,"-",'Basis-Tabelle-Samen'!J158,"-cultivation-set-portuguese.jpg")),
IF($C$1="Rumänisch - RO",HYPERLINK(CONCATENATE("https://www.saflax.de/0-WVK-Retail/Bilder-Pictures/SAFLAX-",'Basis-Tabelle-Samen'!T158,"-",'Basis-Tabelle-Samen'!J158,"-cultivation-set-romanian.jpg")),
IF($C$1="Schwedisch - SE",HYPERLINK(CONCATENATE("https://www.saflax.de/0-WVK-Retail/Bilder-Pictures/SAFLAX-",'Basis-Tabelle-Samen'!T158,"-",'Basis-Tabelle-Samen'!J158,"-cultivation-set-swedish.jpg")),
IF($C$1="Slowakisch - SK",HYPERLINK(CONCATENATE("https://www.saflax.de/0-WVK-Retail/Bilder-Pictures/SAFLAX-",'Basis-Tabelle-Samen'!T158,"-",'Basis-Tabelle-Samen'!J158,"-cultivation-set-slovak.jpg")),
IF($C$1="Slowenisch - SI",HYPERLINK(CONCATENATE("https://www.saflax.de/0-WVK-Retail/Bilder-Pictures/SAFLAX-",'Basis-Tabelle-Samen'!T158,"-",'Basis-Tabelle-Samen'!J158,"-cultivation-set-slovenian.jpg")),
IF($C$1="Spanisch - ES",HYPERLINK(CONCATENATE("https://www.saflax.de/0-WVK-Retail/Bilder-Pictures/SAFLAX-",'Basis-Tabelle-Samen'!T158,"-",'Basis-Tabelle-Samen'!J158,"-cultivation-set-spanish.jpg")),
IF($C$1="Tschechisch - CZ",HYPERLINK(CONCATENATE("https://www.saflax.de/0-WVK-Retail/Bilder-Pictures/SAFLAX-",'Basis-Tabelle-Samen'!T158,"-",'Basis-Tabelle-Samen'!J158,"-cultivation-set-czech.jpg")),
IF($C$1="Türkisch - TR",HYPERLINK(CONCATENATE("https://www.saflax.de/0-WVK-Retail/Bilder-Pictures/SAFLAX-",'Basis-Tabelle-Samen'!T158,"-",'Basis-Tabelle-Samen'!J158,"-cultivation-set-turkish.jpg")),
IF($C$1="Ungarisch - HU",HYPERLINK(CONCATENATE("https://www.saflax.de/0-WVK-Retail/Bilder-Pictures/SAFLAX-",'Basis-Tabelle-Samen'!T158,"-",'Basis-Tabelle-Samen'!J158,"-cultivation-set-hungarian.jpg")),
" ACHTUNG")))))))))))))))))))))))))))))</f>
        <v>https://www.saflax.de/0-WVK-Retail/Bilder-Pictures/SAFLAX-38526-cucurbita-moschata-cultivation-set-english.jpg</v>
      </c>
      <c r="AQ150" s="330" t="str">
        <f>IF(L150&lt;1,"",
IF($C$1="Bulgarisch - BG",HYPERLINK(CONCATENATE("https://www.saflax.de/0-WVK-Retail/Bilder-Pictures/SAFLAX-",'Basis-Tabelle-Samen'!W158,"-",'Basis-Tabelle-Samen'!J158,"-garden-in-the-bag-bulgarian.jpg")),
IF($C$1="Dänisch - DK",HYPERLINK(CONCATENATE("https://www.saflax.de/0-WVK-Retail/Bilder-Pictures/SAFLAX-",'Basis-Tabelle-Samen'!W158,"-",'Basis-Tabelle-Samen'!J158,"-garden-in-the-bag-danish.jpg")),
IF($C$1="Deutsch - DE",HYPERLINK(CONCATENATE("https://www.saflax.de/0-WVK-Retail/Bilder-Pictures/SAFLAX-",'Basis-Tabelle-Samen'!W158,"-",'Basis-Tabelle-Samen'!J158,"-garden-in-the-bag-german.jpg")),
IF($C$1="Englisch - UK",HYPERLINK(CONCATENATE("https://www.saflax.de/0-WVK-Retail/Bilder-Pictures/SAFLAX-",'Basis-Tabelle-Samen'!W158,"-",'Basis-Tabelle-Samen'!J158,"-garden-in-the-bag-english.jpg")),
IF($C$1="Estnisch - EE",HYPERLINK(CONCATENATE("https://www.saflax.de/0-WVK-Retail/Bilder-Pictures/SAFLAX-",'Basis-Tabelle-Samen'!W158,"-",'Basis-Tabelle-Samen'!J158,"-garden-in-the-bag-estonian.jpg")),
IF($C$1="Finnisch - FI",HYPERLINK(CONCATENATE("https://www.saflax.de/0-WVK-Retail/Bilder-Pictures/SAFLAX-",'Basis-Tabelle-Samen'!W158,"-",'Basis-Tabelle-Samen'!J158,"-garden-in-the-bag-finnish.jpg")),
IF($C$1="Französisch - FR",HYPERLINK(CONCATENATE("https://www.saflax.de/0-WVK-Retail/Bilder-Pictures/SAFLAX-",'Basis-Tabelle-Samen'!W158,"-",'Basis-Tabelle-Samen'!J158,"-garden-in-the-bag-french.jpg")),
IF($C$1="Griechisch - GR",HYPERLINK(CONCATENATE("https://www.saflax.de/0-WVK-Retail/Bilder-Pictures/SAFLAX-",'Basis-Tabelle-Samen'!W158,"-",'Basis-Tabelle-Samen'!J158,"-garden-in-the-bag-greek.jpg")),
IF($C$1="Irisch - IE",HYPERLINK(CONCATENATE("https://www.saflax.de/0-WVK-Retail/Bilder-Pictures/SAFLAX-",'Basis-Tabelle-Samen'!W158,"-",'Basis-Tabelle-Samen'!J158,"-garden-in-the-bag-irish.jpg")),
IF($C$1="Isländisch - IS",HYPERLINK(CONCATENATE("https://www.saflax.de/0-WVK-Retail/Bilder-Pictures/SAFLAX-",'Basis-Tabelle-Samen'!W158,"-",'Basis-Tabelle-Samen'!J158,"-garden-in-the-bag-icelandic.jpg")),
IF($C$1="Italienisch - IT",HYPERLINK(CONCATENATE("https://www.saflax.de/0-WVK-Retail/Bilder-Pictures/SAFLAX-",'Basis-Tabelle-Samen'!W158,"-",'Basis-Tabelle-Samen'!J158,"-garden-in-the-bag-italian.jpg")),
IF($C$1="Japanisch - JP",HYPERLINK(CONCATENATE("https://www.saflax.de/0-WVK-Retail/Bilder-Pictures/SAFLAX-",'Basis-Tabelle-Samen'!W158,"-",'Basis-Tabelle-Samen'!J158,"-garden-in-the-bag-japanese.jpg")),
IF($C$1="Kroatisch - HR",HYPERLINK(CONCATENATE("https://www.saflax.de/0-WVK-Retail/Bilder-Pictures/SAFLAX-",'Basis-Tabelle-Samen'!W158,"-",'Basis-Tabelle-Samen'!J158,"-garden-in-the-bag-croatian.jpg")),
IF($C$1="Lettisch - LV",HYPERLINK(CONCATENATE("https://www.saflax.de/0-WVK-Retail/Bilder-Pictures/SAFLAX-",'Basis-Tabelle-Samen'!W158,"-",'Basis-Tabelle-Samen'!J158,"-garden-in-the-bag-latvian.jpg")),
IF($C$1="Litauisch - LT",HYPERLINK(CONCATENATE("https://www.saflax.de/0-WVK-Retail/Bilder-Pictures/SAFLAX-",'Basis-Tabelle-Samen'!W158,"-",'Basis-Tabelle-Samen'!J158,"-garden-in-the-bag-lithuanian.jpg")),
IF($C$1="Maltesisch - MT",HYPERLINK(CONCATENATE("https://www.saflax.de/0-WVK-Retail/Bilder-Pictures/SAFLAX-",'Basis-Tabelle-Samen'!W158,"-",'Basis-Tabelle-Samen'!J158,"-garden-in-the-bag-maltese.jpg")),
IF($C$1="Niederländisch - NL",HYPERLINK(CONCATENATE("https://www.saflax.de/0-WVK-Retail/Bilder-Pictures/SAFLAX-",'Basis-Tabelle-Samen'!W158,"-",'Basis-Tabelle-Samen'!J158,"-garden-in-the-bag-dutch.jpg")),
IF($C$1="Norwegisch - NO",HYPERLINK(CONCATENATE("https://www.saflax.de/0-WVK-Retail/Bilder-Pictures/SAFLAX-",'Basis-Tabelle-Samen'!W158,"-",'Basis-Tabelle-Samen'!J158,"-garden-in-the-bag-nowegian.jpg")),
IF($C$1="Polnisch - PL",HYPERLINK(CONCATENATE("https://www.saflax.de/0-WVK-Retail/Bilder-Pictures/SAFLAX-",'Basis-Tabelle-Samen'!W158,"-",'Basis-Tabelle-Samen'!J158,"-garden-in-the-bag-polish.jpg")),
IF($C$1="Portugiesisch - PT",HYPERLINK(CONCATENATE("https://www.saflax.de/0-WVK-Retail/Bilder-Pictures/SAFLAX-",'Basis-Tabelle-Samen'!W158,"-",'Basis-Tabelle-Samen'!J158,"-garden-in-the-bag-portuguese.jpg")),
IF($C$1="Rumänisch - RO",HYPERLINK(CONCATENATE("https://www.saflax.de/0-WVK-Retail/Bilder-Pictures/SAFLAX-",'Basis-Tabelle-Samen'!W158,"-",'Basis-Tabelle-Samen'!J158,"-garden-in-the-bag-romanian.jpg")),
IF($C$1="Schwedisch - SE",HYPERLINK(CONCATENATE("https://www.saflax.de/0-WVK-Retail/Bilder-Pictures/SAFLAX-",'Basis-Tabelle-Samen'!W158,"-",'Basis-Tabelle-Samen'!J158,"-garden-in-the-bag-swedish.jpg")),
IF($C$1="Slowakisch - SK",HYPERLINK(CONCATENATE("https://www.saflax.de/0-WVK-Retail/Bilder-Pictures/SAFLAX-",'Basis-Tabelle-Samen'!W158,"-",'Basis-Tabelle-Samen'!J158,"-garden-in-the-bag-slovak.jpg")),
IF($C$1="Slowenisch - SI",HYPERLINK(CONCATENATE("https://www.saflax.de/0-WVK-Retail/Bilder-Pictures/SAFLAX-",'Basis-Tabelle-Samen'!W158,"-",'Basis-Tabelle-Samen'!J158,"-garden-in-the-bag-slovenian.jpg")),
IF($C$1="Spanisch - ES",HYPERLINK(CONCATENATE("https://www.saflax.de/0-WVK-Retail/Bilder-Pictures/SAFLAX-",'Basis-Tabelle-Samen'!W158,"-",'Basis-Tabelle-Samen'!J158,"-garden-in-the-bag-spanish.jpg")),
IF($C$1="Tschechisch - CZ",HYPERLINK(CONCATENATE("https://www.saflax.de/0-WVK-Retail/Bilder-Pictures/SAFLAX-",'Basis-Tabelle-Samen'!W158,"-",'Basis-Tabelle-Samen'!J158,"-garden-in-the-bag-czech.jpg")),
IF($C$1="Türkisch - TR",HYPERLINK(CONCATENATE("https://www.saflax.de/0-WVK-Retail/Bilder-Pictures/SAFLAX-",'Basis-Tabelle-Samen'!W158,"-",'Basis-Tabelle-Samen'!J158,"-garden-in-the-bag-turkish.jpg")),
IF($C$1="Ungarisch - HU",HYPERLINK(CONCATENATE("https://www.saflax.de/0-WVK-Retail/Bilder-Pictures/SAFLAX-",'Basis-Tabelle-Samen'!W158,"-",'Basis-Tabelle-Samen'!J158,"-garden-in-the-bag-hungarian.jpg")),
" ACHTUNG")))))))))))))))))))))))))))))</f>
        <v>https://www.saflax.de/0-WVK-Retail/Bilder-Pictures/SAFLAX-68526-cucurbita-moschata-garden-in-the-bag-english.jpg</v>
      </c>
    </row>
    <row r="151" spans="1:43" ht="17.100000000000001" customHeight="1" x14ac:dyDescent="0.2">
      <c r="A151" s="318" t="str">
        <f>IF('Basis-Tabelle-Samen'!A161="","",IF($C$1="Deutsch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51" s="319" t="str">
        <f>'Basis-Tabelle-Samen'!I161</f>
        <v>Cucurbita pepo</v>
      </c>
      <c r="C151" s="316" t="str">
        <f>IF($C$1="Bulgarisch - BG",'Basis-Tabelle-Samen'!Z161,
IF($C$1="Dänisch - DK",'Basis-Tabelle-Samen'!AA161,
IF($C$1="Deutsch - DE",'Basis-Tabelle-Samen'!AB161,
IF($C$1="Englisch - UK",'Basis-Tabelle-Samen'!AC161,
IF($C$1="Estnisch - EE",'Basis-Tabelle-Samen'!AD161,
IF($C$1="Finnisch - FI",'Basis-Tabelle-Samen'!AE161,
IF($C$1="Französisch - FR",'Basis-Tabelle-Samen'!AF161,
IF($C$1="Griechisch - GR",'Basis-Tabelle-Samen'!AG161,
IF($C$1="Irisch - IE",'Basis-Tabelle-Samen'!AH161,
IF($C$1="Isländisch - IS",'Basis-Tabelle-Samen'!AI161,
IF($C$1="Italienisch - IT",'Basis-Tabelle-Samen'!AJ161,
IF($C$1="Japanisch - JP",'Basis-Tabelle-Samen'!AK161,
IF($C$1="Kroatisch - HR",'Basis-Tabelle-Samen'!AL161,
IF($C$1="Lettisch - LV",'Basis-Tabelle-Samen'!AM161,
IF($C$1="Litauisch - LT",'Basis-Tabelle-Samen'!AN161,
IF($C$1="Maltesisch - MT",'Basis-Tabelle-Samen'!AO161,
IF($C$1="Niederländisch - NL",'Basis-Tabelle-Samen'!AP161,
IF($C$1="Norwegisch - NO",'Basis-Tabelle-Samen'!AQ161,
IF($C$1="Polnisch - PL",'Basis-Tabelle-Samen'!AR161,
IF($C$1="Portugiesisch - PT",'Basis-Tabelle-Samen'!AS161,
IF($C$1="Rumänisch - RO",'Basis-Tabelle-Samen'!AT161,
IF($C$1="Schwedisch - SE",'Basis-Tabelle-Samen'!AU161,
IF($C$1="Slowakisch - SK",'Basis-Tabelle-Samen'!AV161,
IF($C$1="Slowenisch - SI",'Basis-Tabelle-Samen'!AW161,
IF($C$1="Spanisch - ES",'Basis-Tabelle-Samen'!AX161,
IF($C$1="Tschechisch - CZ",'Basis-Tabelle-Samen'!AY161,
IF($C$1="Türkisch - TR",'Basis-Tabelle-Samen'!AZ161,
IF($C$1="Ungarisch - HU",'Basis-Tabelle-Samen'!BA161,
" ACHTUNG"))))))))))))))))))))))))))))</f>
        <v>Organic - Squash - Delicata</v>
      </c>
      <c r="D151" s="320">
        <f>'Basis-Tabelle-Samen'!F161</f>
        <v>6</v>
      </c>
      <c r="E151" s="321" t="str">
        <f>'Basis-Tabelle-Samen'!H161</f>
        <v>7 %</v>
      </c>
      <c r="F151" s="322" t="str">
        <f>IF('Basis-Tabelle-Samen'!G161="","",'Basis-Tabelle-Samen'!G161)</f>
        <v>02</v>
      </c>
      <c r="G151" s="320">
        <f>'Basis-Tabelle-Samen'!C161</f>
        <v>18529</v>
      </c>
      <c r="H151" s="323">
        <f>'Basis-Tabelle-Samen'!D161</f>
        <v>4055473185293</v>
      </c>
      <c r="I151" s="324">
        <f>'Basis-Tabelle-Samen'!E161</f>
        <v>2.0499999999999998</v>
      </c>
      <c r="J151" s="325">
        <f t="shared" si="2"/>
        <v>12</v>
      </c>
      <c r="K151" s="326">
        <f>'Basis-Tabelle-Samen'!K161</f>
        <v>78529</v>
      </c>
      <c r="L151" s="323">
        <f>'Basis-Tabelle-Samen'!L161</f>
        <v>4055473785295</v>
      </c>
      <c r="M151" s="324">
        <f>'Basis-Tabelle-Samen'!M161</f>
        <v>2.4500000000000002</v>
      </c>
      <c r="N151" s="326">
        <f>IF(K151&lt;1,"",'3'!$I$15)</f>
        <v>15</v>
      </c>
      <c r="O151" s="327">
        <f>IF(K151&lt;1,"",'3'!$J$11)</f>
        <v>90</v>
      </c>
      <c r="P151" s="326">
        <f>'Basis-Tabelle-Samen'!N161</f>
        <v>88529</v>
      </c>
      <c r="Q151" s="323">
        <f>'Basis-Tabelle-Samen'!O161</f>
        <v>4055473885292</v>
      </c>
      <c r="R151" s="328">
        <f>'Basis-Tabelle-Samen'!P161</f>
        <v>3.75</v>
      </c>
      <c r="S151" s="326">
        <f>IF(R151&lt;1,"",'3'!$M$15)</f>
        <v>18</v>
      </c>
      <c r="T151" s="327">
        <f>IF(R151&lt;1,"",'3'!$N$11)</f>
        <v>72</v>
      </c>
      <c r="U151" s="326">
        <f>'Basis-Tabelle-Samen'!Q161</f>
        <v>58529</v>
      </c>
      <c r="V151" s="323">
        <f>'Basis-Tabelle-Samen'!R161</f>
        <v>4055473585291</v>
      </c>
      <c r="W151" s="324">
        <f>'Basis-Tabelle-Samen'!S161</f>
        <v>4.95</v>
      </c>
      <c r="X151" s="326">
        <f>IF(U151&lt;1,"",'3'!$Q$15)</f>
        <v>6</v>
      </c>
      <c r="Y151" s="327">
        <f>IF(U151&lt;1,"",'3'!$R$11)</f>
        <v>24</v>
      </c>
      <c r="Z151" s="326">
        <f>'Basis-Tabelle-Samen'!T161</f>
        <v>38529</v>
      </c>
      <c r="AA151" s="323">
        <f>'Basis-Tabelle-Samen'!U161</f>
        <v>4055473385297</v>
      </c>
      <c r="AB151" s="324">
        <f>'Basis-Tabelle-Samen'!V161</f>
        <v>6.75</v>
      </c>
      <c r="AC151" s="326">
        <f>IF(Z151&lt;1,"",'3'!$U$15)</f>
        <v>6</v>
      </c>
      <c r="AD151" s="327">
        <f>IF(Z151&lt;1,"",'3'!$V$11)</f>
        <v>24</v>
      </c>
      <c r="AE151" s="326">
        <f>'Basis-Tabelle-Samen'!W161</f>
        <v>68529</v>
      </c>
      <c r="AF151" s="323">
        <f>'Basis-Tabelle-Samen'!X161</f>
        <v>4055473685298</v>
      </c>
      <c r="AG151" s="324">
        <f>'Basis-Tabelle-Samen'!Y161</f>
        <v>2.95</v>
      </c>
      <c r="AH151" s="326">
        <f>IF(AE151&lt;1,"",'3'!$Y$15)</f>
        <v>8</v>
      </c>
      <c r="AI151" s="327">
        <f>IF(AE151&lt;1,"",'3'!$Z$11)</f>
        <v>64</v>
      </c>
      <c r="AJ151" s="315"/>
      <c r="AK151" s="316" t="str">
        <f>IF(G151&lt;1,"",
IF($C$1="Bulgarisch - BG",HYPERLINK(CONCATENATE("https://www.saflax.de/0-WVK-Retail/Bilder-Pictures/SAFLAX-",'Basis-Tabelle-Samen'!C161,"-",'Basis-Tabelle-Samen'!J161,"-seed-package-front-cr-bulgarian.jpg")),
IF($C$1="Dänisch - DK",HYPERLINK(CONCATENATE("https://www.saflax.de/0-WVK-Retail/Bilder-Pictures/SAFLAX-",'Basis-Tabelle-Samen'!C161,"-",'Basis-Tabelle-Samen'!J161,"-seed-package-front-cr-danish.jpg")),
IF($C$1="Deutsch - DE",HYPERLINK(CONCATENATE("https://www.saflax.de/0-WVK-Retail/Bilder-Pictures/SAFLAX-",'Basis-Tabelle-Samen'!C161,"-",'Basis-Tabelle-Samen'!J161,"-seed-package-front-cr-german.jpg")),
IF($C$1="Englisch - UK",HYPERLINK(CONCATENATE("https://www.saflax.de/0-WVK-Retail/Bilder-Pictures/SAFLAX-",'Basis-Tabelle-Samen'!C161,"-",'Basis-Tabelle-Samen'!J161,"-seed-package-front-cr-english.jpg")),
IF($C$1="Estnisch - EE",HYPERLINK(CONCATENATE("https://www.saflax.de/0-WVK-Retail/Bilder-Pictures/SAFLAX-",'Basis-Tabelle-Samen'!C161,"-",'Basis-Tabelle-Samen'!J161,"-seed-package-front-cr-estonian.jpg")),
IF($C$1="Finnisch - FI",HYPERLINK(CONCATENATE("https://www.saflax.de/0-WVK-Retail/Bilder-Pictures/SAFLAX-",'Basis-Tabelle-Samen'!C161,"-",'Basis-Tabelle-Samen'!J161,"-seed-package-front-cr-finnish.jpg")),
IF($C$1="Französisch - FR",HYPERLINK(CONCATENATE("https://www.saflax.de/0-WVK-Retail/Bilder-Pictures/SAFLAX-",'Basis-Tabelle-Samen'!C161,"-",'Basis-Tabelle-Samen'!J161,"-seed-package-front-cr-french.jpg")),
IF($C$1="Griechisch - GR",HYPERLINK(CONCATENATE("https://www.saflax.de/0-WVK-Retail/Bilder-Pictures/SAFLAX-",'Basis-Tabelle-Samen'!C161,"-",'Basis-Tabelle-Samen'!J161,"-seed-package-front-cr-greek.jpg")),
IF($C$1="Irisch - IE",HYPERLINK(CONCATENATE("https://www.saflax.de/0-WVK-Retail/Bilder-Pictures/SAFLAX-",'Basis-Tabelle-Samen'!C161,"-",'Basis-Tabelle-Samen'!J161,"-seed-package-front-cr-irish.jpg")),
IF($C$1="Isländisch - IS",HYPERLINK(CONCATENATE("https://www.saflax.de/0-WVK-Retail/Bilder-Pictures/SAFLAX-",'Basis-Tabelle-Samen'!C161,"-",'Basis-Tabelle-Samen'!J161,"-seed-package-front-cr-icelandic.jpg")),
IF($C$1="Italienisch - IT",HYPERLINK(CONCATENATE("https://www.saflax.de/0-WVK-Retail/Bilder-Pictures/SAFLAX-",'Basis-Tabelle-Samen'!C161,"-",'Basis-Tabelle-Samen'!J161,"-seed-package-front-cr-italian.jpg")),
IF($C$1="Japanisch - JP",HYPERLINK(CONCATENATE("https://www.saflax.de/0-WVK-Retail/Bilder-Pictures/SAFLAX-",'Basis-Tabelle-Samen'!C161,"-",'Basis-Tabelle-Samen'!J161,"-seed-package-front-cr-japanese.jpg")),
IF($C$1="Kroatisch - HR",HYPERLINK(CONCATENATE("https://www.saflax.de/0-WVK-Retail/Bilder-Pictures/SAFLAX-",'Basis-Tabelle-Samen'!C161,"-",'Basis-Tabelle-Samen'!J161,"-seed-package-front-cr-croatian.jpg")),
IF($C$1="Lettisch - LV",HYPERLINK(CONCATENATE("https://www.saflax.de/0-WVK-Retail/Bilder-Pictures/SAFLAX-",'Basis-Tabelle-Samen'!C161,"-",'Basis-Tabelle-Samen'!J161,"-seed-package-front-cr-latvian.jpg")),
IF($C$1="Litauisch - LT",HYPERLINK(CONCATENATE("https://www.saflax.de/0-WVK-Retail/Bilder-Pictures/SAFLAX-",'Basis-Tabelle-Samen'!C161,"-",'Basis-Tabelle-Samen'!J161,"-seed-package-front-cr-lithuanian.jpg")),
IF($C$1="Maltesisch - MT",HYPERLINK(CONCATENATE("https://www.saflax.de/0-WVK-Retail/Bilder-Pictures/SAFLAX-",'Basis-Tabelle-Samen'!C161,"-",'Basis-Tabelle-Samen'!J161,"-seed-package-front-cr-maltese.jpg")),
IF($C$1="Niederländisch - NL",HYPERLINK(CONCATENATE("https://www.saflax.de/0-WVK-Retail/Bilder-Pictures/SAFLAX-",'Basis-Tabelle-Samen'!C161,"-",'Basis-Tabelle-Samen'!J161,"-seed-package-front-cr-dutch.jpg")),
IF($C$1="Norwegisch - NO",HYPERLINK(CONCATENATE("https://www.saflax.de/0-WVK-Retail/Bilder-Pictures/SAFLAX-",'Basis-Tabelle-Samen'!C161,"-",'Basis-Tabelle-Samen'!J161,"-seed-package-front-cr-nowegian.jpg")),
IF($C$1="Polnisch - PL",HYPERLINK(CONCATENATE("https://www.saflax.de/0-WVK-Retail/Bilder-Pictures/SAFLAX-",'Basis-Tabelle-Samen'!C161,"-",'Basis-Tabelle-Samen'!J161,"-seed-package-front-cr-polish.jpg")),
IF($C$1="Portugiesisch - PT",HYPERLINK(CONCATENATE("https://www.saflax.de/0-WVK-Retail/Bilder-Pictures/SAFLAX-",'Basis-Tabelle-Samen'!C161,"-",'Basis-Tabelle-Samen'!J161,"-seed-package-front-cr-portuguese.jpg")),
IF($C$1="Rumänisch - RO",HYPERLINK(CONCATENATE("https://www.saflax.de/0-WVK-Retail/Bilder-Pictures/SAFLAX-",'Basis-Tabelle-Samen'!C161,"-",'Basis-Tabelle-Samen'!J161,"-seed-package-front-cr-romanian.jpg")),
IF($C$1="Schwedisch - SE",HYPERLINK(CONCATENATE("https://www.saflax.de/0-WVK-Retail/Bilder-Pictures/SAFLAX-",'Basis-Tabelle-Samen'!C161,"-",'Basis-Tabelle-Samen'!J161,"-seed-package-front-cr-swedish.jpg")),
IF($C$1="Slowakisch - SK",HYPERLINK(CONCATENATE("https://www.saflax.de/0-WVK-Retail/Bilder-Pictures/SAFLAX-",'Basis-Tabelle-Samen'!C161,"-",'Basis-Tabelle-Samen'!J161,"-seed-package-front-cr-slovak.jpg")),
IF($C$1="Slowenisch - SI",HYPERLINK(CONCATENATE("https://www.saflax.de/0-WVK-Retail/Bilder-Pictures/SAFLAX-",'Basis-Tabelle-Samen'!C161,"-",'Basis-Tabelle-Samen'!J161,"-seed-package-front-cr-slovenian.jpg")),
IF($C$1="Spanisch - ES",HYPERLINK(CONCATENATE("https://www.saflax.de/0-WVK-Retail/Bilder-Pictures/SAFLAX-",'Basis-Tabelle-Samen'!C161,"-",'Basis-Tabelle-Samen'!J161,"-seed-package-front-cr-spanish.jpg")),
IF($C$1="Tschechisch - CZ",HYPERLINK(CONCATENATE("https://www.saflax.de/0-WVK-Retail/Bilder-Pictures/SAFLAX-",'Basis-Tabelle-Samen'!C161,"-",'Basis-Tabelle-Samen'!J161,"-seed-package-front-cr-czech.jpg")),
IF($C$1="Türkisch - TR",HYPERLINK(CONCATENATE("https://www.saflax.de/0-WVK-Retail/Bilder-Pictures/SAFLAX-",'Basis-Tabelle-Samen'!C161,"-",'Basis-Tabelle-Samen'!J161,"-seed-package-front-cr-turkish.jpg")),
IF($C$1="Ungarisch - HU",HYPERLINK(CONCATENATE("https://www.saflax.de/0-WVK-Retail/Bilder-Pictures/SAFLAX-",'Basis-Tabelle-Samen'!C161,"-",'Basis-Tabelle-Samen'!J161,"-seed-package-front-cr-hungarian.jpg")),
" ACHTUNG")))))))))))))))))))))))))))))</f>
        <v>https://www.saflax.de/0-WVK-Retail/Bilder-Pictures/SAFLAX-18529-cucurbita-pepo-seed-package-front-cr-english.jpg</v>
      </c>
      <c r="AL151" s="330" t="str">
        <f>IF(G151&lt;1,"",
IF($C$1="Bulgarisch - BG",HYPERLINK(CONCATENATE("https://www.saflax.de/0-WVK-Retail/Bilder-Pictures/SAFLAX-",'Basis-Tabelle-Samen'!C161,"-",'Basis-Tabelle-Samen'!J161,"-seed-package-back-cr-bulgarian.jpg")),
IF($C$1="Dänisch - DK",HYPERLINK(CONCATENATE("https://www.saflax.de/0-WVK-Retail/Bilder-Pictures/SAFLAX-",'Basis-Tabelle-Samen'!C161,"-",'Basis-Tabelle-Samen'!J161,"-seed-package-back-cr-danish.jpg")),
IF($C$1="Deutsch - DE",HYPERLINK(CONCATENATE("https://www.saflax.de/0-WVK-Retail/Bilder-Pictures/SAFLAX-",'Basis-Tabelle-Samen'!C161,"-",'Basis-Tabelle-Samen'!J161,"-seed-package-back-cr-german.jpg")),
IF($C$1="Englisch - UK",HYPERLINK(CONCATENATE("https://www.saflax.de/0-WVK-Retail/Bilder-Pictures/SAFLAX-",'Basis-Tabelle-Samen'!C161,"-",'Basis-Tabelle-Samen'!J161,"-seed-package-back-cr-english.jpg")),
IF($C$1="Estnisch - EE",HYPERLINK(CONCATENATE("https://www.saflax.de/0-WVK-Retail/Bilder-Pictures/SAFLAX-",'Basis-Tabelle-Samen'!C161,"-",'Basis-Tabelle-Samen'!J161,"-seed-package-back-cr-estonian.jpg")),
IF($C$1="Finnisch - FI",HYPERLINK(CONCATENATE("https://www.saflax.de/0-WVK-Retail/Bilder-Pictures/SAFLAX-",'Basis-Tabelle-Samen'!C161,"-",'Basis-Tabelle-Samen'!J161,"-seed-package-back-cr-finnish.jpg")),
IF($C$1="Französisch - FR",HYPERLINK(CONCATENATE("https://www.saflax.de/0-WVK-Retail/Bilder-Pictures/SAFLAX-",'Basis-Tabelle-Samen'!C161,"-",'Basis-Tabelle-Samen'!J161,"-seed-package-back-cr-french.jpg")),
IF($C$1="Griechisch - GR",HYPERLINK(CONCATENATE("https://www.saflax.de/0-WVK-Retail/Bilder-Pictures/SAFLAX-",'Basis-Tabelle-Samen'!C161,"-",'Basis-Tabelle-Samen'!J161,"-seed-package-back-cr-greek.jpg")),
IF($C$1="Irisch - IE",HYPERLINK(CONCATENATE("https://www.saflax.de/0-WVK-Retail/Bilder-Pictures/SAFLAX-",'Basis-Tabelle-Samen'!C161,"-",'Basis-Tabelle-Samen'!J161,"-seed-package-back-cr-irish.jpg")),
IF($C$1="Isländisch - IS",HYPERLINK(CONCATENATE("https://www.saflax.de/0-WVK-Retail/Bilder-Pictures/SAFLAX-",'Basis-Tabelle-Samen'!C161,"-",'Basis-Tabelle-Samen'!J161,"-seed-package-back-cr-icelandic.jpg")),
IF($C$1="Italienisch - IT",HYPERLINK(CONCATENATE("https://www.saflax.de/0-WVK-Retail/Bilder-Pictures/SAFLAX-",'Basis-Tabelle-Samen'!C161,"-",'Basis-Tabelle-Samen'!J161,"-seed-package-back-cr-italian.jpg")),
IF($C$1="Japanisch - JP",HYPERLINK(CONCATENATE("https://www.saflax.de/0-WVK-Retail/Bilder-Pictures/SAFLAX-",'Basis-Tabelle-Samen'!C161,"-",'Basis-Tabelle-Samen'!J161,"-seed-package-back-cr-japanese.jpg")),
IF($C$1="Kroatisch - HR",HYPERLINK(CONCATENATE("https://www.saflax.de/0-WVK-Retail/Bilder-Pictures/SAFLAX-",'Basis-Tabelle-Samen'!C161,"-",'Basis-Tabelle-Samen'!J161,"-seed-package-back-cr-croatian.jpg")),
IF($C$1="Lettisch - LV",HYPERLINK(CONCATENATE("https://www.saflax.de/0-WVK-Retail/Bilder-Pictures/SAFLAX-",'Basis-Tabelle-Samen'!C161,"-",'Basis-Tabelle-Samen'!J161,"-seed-package-back-cr-latvian.jpg")),
IF($C$1="Litauisch - LT",HYPERLINK(CONCATENATE("https://www.saflax.de/0-WVK-Retail/Bilder-Pictures/SAFLAX-",'Basis-Tabelle-Samen'!C161,"-",'Basis-Tabelle-Samen'!J161,"-seed-package-back-cr-lithuanian.jpg")),
IF($C$1="Maltesisch - MT",HYPERLINK(CONCATENATE("https://www.saflax.de/0-WVK-Retail/Bilder-Pictures/SAFLAX-",'Basis-Tabelle-Samen'!C161,"-",'Basis-Tabelle-Samen'!J161,"-seed-package-back-cr-maltese.jpg")),
IF($C$1="Niederländisch - NL",HYPERLINK(CONCATENATE("https://www.saflax.de/0-WVK-Retail/Bilder-Pictures/SAFLAX-",'Basis-Tabelle-Samen'!C161,"-",'Basis-Tabelle-Samen'!J161,"-seed-package-back-cr-dutch.jpg")),
IF($C$1="Norwegisch - NO",HYPERLINK(CONCATENATE("https://www.saflax.de/0-WVK-Retail/Bilder-Pictures/SAFLAX-",'Basis-Tabelle-Samen'!C161,"-",'Basis-Tabelle-Samen'!J161,"-seed-package-back-cr-nowegian.jpg")),
IF($C$1="Polnisch - PL",HYPERLINK(CONCATENATE("https://www.saflax.de/0-WVK-Retail/Bilder-Pictures/SAFLAX-",'Basis-Tabelle-Samen'!C161,"-",'Basis-Tabelle-Samen'!J161,"-seed-package-back-cr-polish.jpg")),
IF($C$1="Portugiesisch - PT",HYPERLINK(CONCATENATE("https://www.saflax.de/0-WVK-Retail/Bilder-Pictures/SAFLAX-",'Basis-Tabelle-Samen'!C161,"-",'Basis-Tabelle-Samen'!J161,"-seed-package-back-cr-portuguese.jpg")),
IF($C$1="Rumänisch - RO",HYPERLINK(CONCATENATE("https://www.saflax.de/0-WVK-Retail/Bilder-Pictures/SAFLAX-",'Basis-Tabelle-Samen'!C161,"-",'Basis-Tabelle-Samen'!J161,"-seed-package-back-cr-romanian.jpg")),
IF($C$1="Schwedisch - SE",HYPERLINK(CONCATENATE("https://www.saflax.de/0-WVK-Retail/Bilder-Pictures/SAFLAX-",'Basis-Tabelle-Samen'!C161,"-",'Basis-Tabelle-Samen'!J161,"-seed-package-back-cr-swedish.jpg")),
IF($C$1="Slowakisch - SK",HYPERLINK(CONCATENATE("https://www.saflax.de/0-WVK-Retail/Bilder-Pictures/SAFLAX-",'Basis-Tabelle-Samen'!C161,"-",'Basis-Tabelle-Samen'!J161,"-seed-package-back-cr-slovak.jpg")),
IF($C$1="Slowenisch - SI",HYPERLINK(CONCATENATE("https://www.saflax.de/0-WVK-Retail/Bilder-Pictures/SAFLAX-",'Basis-Tabelle-Samen'!C161,"-",'Basis-Tabelle-Samen'!J161,"-seed-package-back-cr-slovenian.jpg")),
IF($C$1="Spanisch - ES",HYPERLINK(CONCATENATE("https://www.saflax.de/0-WVK-Retail/Bilder-Pictures/SAFLAX-",'Basis-Tabelle-Samen'!C161,"-",'Basis-Tabelle-Samen'!J161,"-seed-package-back-cr-spanish.jpg")),
IF($C$1="Tschechisch - CZ",HYPERLINK(CONCATENATE("https://www.saflax.de/0-WVK-Retail/Bilder-Pictures/SAFLAX-",'Basis-Tabelle-Samen'!C161,"-",'Basis-Tabelle-Samen'!J161,"-seed-package-back-cr-czech.jpg")),
IF($C$1="Türkisch - TR",HYPERLINK(CONCATENATE("https://www.saflax.de/0-WVK-Retail/Bilder-Pictures/SAFLAX-",'Basis-Tabelle-Samen'!C161,"-",'Basis-Tabelle-Samen'!J161,"-seed-package-back-cr-turkish.jpg")),
IF($C$1="Ungarisch - HU",HYPERLINK(CONCATENATE("https://www.saflax.de/0-WVK-Retail/Bilder-Pictures/SAFLAX-",'Basis-Tabelle-Samen'!C161,"-",'Basis-Tabelle-Samen'!J161,"-seed-package-back-cr-hungarian.jpg")),
" ACHTUNG")))))))))))))))))))))))))))))</f>
        <v>https://www.saflax.de/0-WVK-Retail/Bilder-Pictures/SAFLAX-18529-cucurbita-pepo-seed-package-back-cr-english.jpg</v>
      </c>
      <c r="AM151" s="330" t="str">
        <f>IF(H151&lt;1,"",
IF($C$1="Bulgarisch - BG",HYPERLINK(CONCATENATE("https://www.saflax.de/0-WVK-Retail/Bilder-Pictures/SAFLAX-",'Basis-Tabelle-Samen'!K161,"-",'Basis-Tabelle-Samen'!J161,"-garden-to-go-mini-bulgarian.jpg")),
IF($C$1="Dänisch - DK",HYPERLINK(CONCATENATE("https://www.saflax.de/0-WVK-Retail/Bilder-Pictures/SAFLAX-",'Basis-Tabelle-Samen'!K161,"-",'Basis-Tabelle-Samen'!J161,"-garden-to-go-mini-danish.jpg")),
IF($C$1="Deutsch - DE",HYPERLINK(CONCATENATE("https://www.saflax.de/0-WVK-Retail/Bilder-Pictures/SAFLAX-",'Basis-Tabelle-Samen'!K161,"-",'Basis-Tabelle-Samen'!J161,"-garden-to-go-mini-german.jpg")),
IF($C$1="Englisch - UK",HYPERLINK(CONCATENATE("https://www.saflax.de/0-WVK-Retail/Bilder-Pictures/SAFLAX-",'Basis-Tabelle-Samen'!K161,"-",'Basis-Tabelle-Samen'!J161,"-garden-to-go-mini-english.jpg")),
IF($C$1="Estnisch - EE",HYPERLINK(CONCATENATE("https://www.saflax.de/0-WVK-Retail/Bilder-Pictures/SAFLAX-",'Basis-Tabelle-Samen'!K161,"-",'Basis-Tabelle-Samen'!J161,"-garden-to-go-mini-estonian.jpg")),
IF($C$1="Finnisch - FI",HYPERLINK(CONCATENATE("https://www.saflax.de/0-WVK-Retail/Bilder-Pictures/SAFLAX-",'Basis-Tabelle-Samen'!K161,"-",'Basis-Tabelle-Samen'!J161,"-garden-to-go-mini-finnish.jpg")),
IF($C$1="Französisch - FR",HYPERLINK(CONCATENATE("https://www.saflax.de/0-WVK-Retail/Bilder-Pictures/SAFLAX-",'Basis-Tabelle-Samen'!K161,"-",'Basis-Tabelle-Samen'!J161,"-garden-to-go-mini-french.jpg")),
IF($C$1="Griechisch - GR",HYPERLINK(CONCATENATE("https://www.saflax.de/0-WVK-Retail/Bilder-Pictures/SAFLAX-",'Basis-Tabelle-Samen'!K161,"-",'Basis-Tabelle-Samen'!J161,"-garden-to-go-mini-greek.jpg")),
IF($C$1="Irisch - IE",HYPERLINK(CONCATENATE("https://www.saflax.de/0-WVK-Retail/Bilder-Pictures/SAFLAX-",'Basis-Tabelle-Samen'!K161,"-",'Basis-Tabelle-Samen'!J161,"-garden-to-go-mini-irish.jpg")),
IF($C$1="Isländisch - IS",HYPERLINK(CONCATENATE("https://www.saflax.de/0-WVK-Retail/Bilder-Pictures/SAFLAX-",'Basis-Tabelle-Samen'!K161,"-",'Basis-Tabelle-Samen'!J161,"-garden-to-go-mini-icelandic.jpg")),
IF($C$1="Italienisch - IT",HYPERLINK(CONCATENATE("https://www.saflax.de/0-WVK-Retail/Bilder-Pictures/SAFLAX-",'Basis-Tabelle-Samen'!K161,"-",'Basis-Tabelle-Samen'!J161,"-garden-to-go-mini-italian.jpg")),
IF($C$1="Japanisch - JP",HYPERLINK(CONCATENATE("https://www.saflax.de/0-WVK-Retail/Bilder-Pictures/SAFLAX-",'Basis-Tabelle-Samen'!K161,"-",'Basis-Tabelle-Samen'!J161,"-garden-to-go-mini-japanese.jpg")),
IF($C$1="Kroatisch - HR",HYPERLINK(CONCATENATE("https://www.saflax.de/0-WVK-Retail/Bilder-Pictures/SAFLAX-",'Basis-Tabelle-Samen'!K161,"-",'Basis-Tabelle-Samen'!J161,"-garden-to-go-mini-croatian.jpg")),
IF($C$1="Lettisch - LV",HYPERLINK(CONCATENATE("https://www.saflax.de/0-WVK-Retail/Bilder-Pictures/SAFLAX-",'Basis-Tabelle-Samen'!K161,"-",'Basis-Tabelle-Samen'!J161,"-garden-to-go-mini-latvian.jpg")),
IF($C$1="Litauisch - LT",HYPERLINK(CONCATENATE("https://www.saflax.de/0-WVK-Retail/Bilder-Pictures/SAFLAX-",'Basis-Tabelle-Samen'!K161,"-",'Basis-Tabelle-Samen'!J161,"-garden-to-go-mini-lithuanian.jpg")),
IF($C$1="Maltesisch - MT",HYPERLINK(CONCATENATE("https://www.saflax.de/0-WVK-Retail/Bilder-Pictures/SAFLAX-",'Basis-Tabelle-Samen'!K161,"-",'Basis-Tabelle-Samen'!J161,"-garden-to-go-mini-maltese.jpg")),
IF($C$1="Niederländisch - NL",HYPERLINK(CONCATENATE("https://www.saflax.de/0-WVK-Retail/Bilder-Pictures/SAFLAX-",'Basis-Tabelle-Samen'!K161,"-",'Basis-Tabelle-Samen'!J161,"-garden-to-go-mini-dutch.jpg")),
IF($C$1="Norwegisch - NO",HYPERLINK(CONCATENATE("https://www.saflax.de/0-WVK-Retail/Bilder-Pictures/SAFLAX-",'Basis-Tabelle-Samen'!K161,"-",'Basis-Tabelle-Samen'!J161,"-garden-to-go-mini-nowegian.jpg")),
IF($C$1="Polnisch - PL",HYPERLINK(CONCATENATE("https://www.saflax.de/0-WVK-Retail/Bilder-Pictures/SAFLAX-",'Basis-Tabelle-Samen'!K161,"-",'Basis-Tabelle-Samen'!J161,"-garden-to-go-mini-polish.jpg")),
IF($C$1="Portugiesisch - PT",HYPERLINK(CONCATENATE("https://www.saflax.de/0-WVK-Retail/Bilder-Pictures/SAFLAX-",'Basis-Tabelle-Samen'!K161,"-",'Basis-Tabelle-Samen'!J161,"-garden-to-go-mini-portuguese.jpg")),
IF($C$1="Rumänisch - RO",HYPERLINK(CONCATENATE("https://www.saflax.de/0-WVK-Retail/Bilder-Pictures/SAFLAX-",'Basis-Tabelle-Samen'!K161,"-",'Basis-Tabelle-Samen'!J161,"-garden-to-go-mini-romanian.jpg")),
IF($C$1="Schwedisch - SE",HYPERLINK(CONCATENATE("https://www.saflax.de/0-WVK-Retail/Bilder-Pictures/SAFLAX-",'Basis-Tabelle-Samen'!K161,"-",'Basis-Tabelle-Samen'!J161,"-garden-to-go-mini-swedish.jpg")),
IF($C$1="Slowakisch - SK",HYPERLINK(CONCATENATE("https://www.saflax.de/0-WVK-Retail/Bilder-Pictures/SAFLAX-",'Basis-Tabelle-Samen'!K161,"-",'Basis-Tabelle-Samen'!J161,"-garden-to-go-mini-slovak.jpg")),
IF($C$1="Slowenisch - SI",HYPERLINK(CONCATENATE("https://www.saflax.de/0-WVK-Retail/Bilder-Pictures/SAFLAX-",'Basis-Tabelle-Samen'!K161,"-",'Basis-Tabelle-Samen'!J161,"-garden-to-go-mini-slovenian.jpg")),
IF($C$1="Spanisch - ES",HYPERLINK(CONCATENATE("https://www.saflax.de/0-WVK-Retail/Bilder-Pictures/SAFLAX-",'Basis-Tabelle-Samen'!K161,"-",'Basis-Tabelle-Samen'!J161,"-garden-to-go-mini-spanish.jpg")),
IF($C$1="Tschechisch - CZ",HYPERLINK(CONCATENATE("https://www.saflax.de/0-WVK-Retail/Bilder-Pictures/SAFLAX-",'Basis-Tabelle-Samen'!K161,"-",'Basis-Tabelle-Samen'!J161,"-garden-to-go-mini-czech.jpg")),
IF($C$1="Türkisch - TR",HYPERLINK(CONCATENATE("https://www.saflax.de/0-WVK-Retail/Bilder-Pictures/SAFLAX-",'Basis-Tabelle-Samen'!K161,"-",'Basis-Tabelle-Samen'!J161,"-garden-to-go-mini-turkish.jpg")),
IF($C$1="Ungarisch - HU",HYPERLINK(CONCATENATE("https://www.saflax.de/0-WVK-Retail/Bilder-Pictures/SAFLAX-",'Basis-Tabelle-Samen'!K161,"-",'Basis-Tabelle-Samen'!J161,"-garden-to-go-mini-hungarian.jpg")),
" ACHTUNG")))))))))))))))))))))))))))))</f>
        <v>https://www.saflax.de/0-WVK-Retail/Bilder-Pictures/SAFLAX-78529-cucurbita-pepo-garden-to-go-mini-english.jpg</v>
      </c>
      <c r="AN151" s="330" t="str">
        <f>IF(I151&lt;1,"",
IF($C$1="Bulgarisch - BG",HYPERLINK(CONCATENATE("https://www.saflax.de/0-WVK-Retail/Bilder-Pictures/SAFLAX-",'Basis-Tabelle-Samen'!N161,"-",'Basis-Tabelle-Samen'!J161,"-garden-to-go-lite-bulgarian.jpg")),
IF($C$1="Dänisch - DK",HYPERLINK(CONCATENATE("https://www.saflax.de/0-WVK-Retail/Bilder-Pictures/SAFLAX-",'Basis-Tabelle-Samen'!N161,"-",'Basis-Tabelle-Samen'!J161,"-garden-to-go-lite-danish.jpg")),
IF($C$1="Deutsch - DE",HYPERLINK(CONCATENATE("https://www.saflax.de/0-WVK-Retail/Bilder-Pictures/SAFLAX-",'Basis-Tabelle-Samen'!N161,"-",'Basis-Tabelle-Samen'!J161,"-garden-to-go-lite-german.jpg")),
IF($C$1="Englisch - UK",HYPERLINK(CONCATENATE("https://www.saflax.de/0-WVK-Retail/Bilder-Pictures/SAFLAX-",'Basis-Tabelle-Samen'!N161,"-",'Basis-Tabelle-Samen'!J161,"-garden-to-go-lite-english.jpg")),
IF($C$1="Estnisch - EE",HYPERLINK(CONCATENATE("https://www.saflax.de/0-WVK-Retail/Bilder-Pictures/SAFLAX-",'Basis-Tabelle-Samen'!N161,"-",'Basis-Tabelle-Samen'!J161,"-garden-to-go-lite-estonian.jpg")),
IF($C$1="Finnisch - FI",HYPERLINK(CONCATENATE("https://www.saflax.de/0-WVK-Retail/Bilder-Pictures/SAFLAX-",'Basis-Tabelle-Samen'!N161,"-",'Basis-Tabelle-Samen'!J161,"-garden-to-go-lite-finnish.jpg")),
IF($C$1="Französisch - FR",HYPERLINK(CONCATENATE("https://www.saflax.de/0-WVK-Retail/Bilder-Pictures/SAFLAX-",'Basis-Tabelle-Samen'!N161,"-",'Basis-Tabelle-Samen'!J161,"-garden-to-go-lite-french.jpg")),
IF($C$1="Griechisch - GR",HYPERLINK(CONCATENATE("https://www.saflax.de/0-WVK-Retail/Bilder-Pictures/SAFLAX-",'Basis-Tabelle-Samen'!N161,"-",'Basis-Tabelle-Samen'!J161,"-garden-to-go-lite-greek.jpg")),
IF($C$1="Irisch - IE",HYPERLINK(CONCATENATE("https://www.saflax.de/0-WVK-Retail/Bilder-Pictures/SAFLAX-",'Basis-Tabelle-Samen'!N161,"-",'Basis-Tabelle-Samen'!J161,"-garden-to-go-lite-irish.jpg")),
IF($C$1="Isländisch - IS",HYPERLINK(CONCATENATE("https://www.saflax.de/0-WVK-Retail/Bilder-Pictures/SAFLAX-",'Basis-Tabelle-Samen'!N161,"-",'Basis-Tabelle-Samen'!J161,"-garden-to-go-lite-icelandic.jpg")),
IF($C$1="Italienisch - IT",HYPERLINK(CONCATENATE("https://www.saflax.de/0-WVK-Retail/Bilder-Pictures/SAFLAX-",'Basis-Tabelle-Samen'!N161,"-",'Basis-Tabelle-Samen'!J161,"-garden-to-go-lite-italian.jpg")),
IF($C$1="Japanisch - JP",HYPERLINK(CONCATENATE("https://www.saflax.de/0-WVK-Retail/Bilder-Pictures/SAFLAX-",'Basis-Tabelle-Samen'!N161,"-",'Basis-Tabelle-Samen'!J161,"-garden-to-go-lite-japanese.jpg")),
IF($C$1="Kroatisch - HR",HYPERLINK(CONCATENATE("https://www.saflax.de/0-WVK-Retail/Bilder-Pictures/SAFLAX-",'Basis-Tabelle-Samen'!N161,"-",'Basis-Tabelle-Samen'!J161,"-garden-to-go-lite-croatian.jpg")),
IF($C$1="Lettisch - LV",HYPERLINK(CONCATENATE("https://www.saflax.de/0-WVK-Retail/Bilder-Pictures/SAFLAX-",'Basis-Tabelle-Samen'!N161,"-",'Basis-Tabelle-Samen'!J161,"-garden-to-go-lite-latvian.jpg")),
IF($C$1="Litauisch - LT",HYPERLINK(CONCATENATE("https://www.saflax.de/0-WVK-Retail/Bilder-Pictures/SAFLAX-",'Basis-Tabelle-Samen'!N161,"-",'Basis-Tabelle-Samen'!J161,"-garden-to-go-lite-lithuanian.jpg")),
IF($C$1="Maltesisch - MT",HYPERLINK(CONCATENATE("https://www.saflax.de/0-WVK-Retail/Bilder-Pictures/SAFLAX-",'Basis-Tabelle-Samen'!N161,"-",'Basis-Tabelle-Samen'!J161,"-garden-to-go-lite-maltese.jpg")),
IF($C$1="Niederländisch - NL",HYPERLINK(CONCATENATE("https://www.saflax.de/0-WVK-Retail/Bilder-Pictures/SAFLAX-",'Basis-Tabelle-Samen'!N161,"-",'Basis-Tabelle-Samen'!J161,"-garden-to-go-lite-dutch.jpg")),
IF($C$1="Norwegisch - NO",HYPERLINK(CONCATENATE("https://www.saflax.de/0-WVK-Retail/Bilder-Pictures/SAFLAX-",'Basis-Tabelle-Samen'!N161,"-",'Basis-Tabelle-Samen'!J161,"-garden-to-go-lite-nowegian.jpg")),
IF($C$1="Polnisch - PL",HYPERLINK(CONCATENATE("https://www.saflax.de/0-WVK-Retail/Bilder-Pictures/SAFLAX-",'Basis-Tabelle-Samen'!N161,"-",'Basis-Tabelle-Samen'!J161,"-garden-to-go-lite-polish.jpg")),
IF($C$1="Portugiesisch - PT",HYPERLINK(CONCATENATE("https://www.saflax.de/0-WVK-Retail/Bilder-Pictures/SAFLAX-",'Basis-Tabelle-Samen'!N161,"-",'Basis-Tabelle-Samen'!J161,"-garden-to-go-lite-portuguese.jpg")),
IF($C$1="Rumänisch - RO",HYPERLINK(CONCATENATE("https://www.saflax.de/0-WVK-Retail/Bilder-Pictures/SAFLAX-",'Basis-Tabelle-Samen'!N161,"-",'Basis-Tabelle-Samen'!J161,"-garden-to-go-lite-romanian.jpg")),
IF($C$1="Schwedisch - SE",HYPERLINK(CONCATENATE("https://www.saflax.de/0-WVK-Retail/Bilder-Pictures/SAFLAX-",'Basis-Tabelle-Samen'!N161,"-",'Basis-Tabelle-Samen'!J161,"-garden-to-go-lite-swedish.jpg")),
IF($C$1="Slowakisch - SK",HYPERLINK(CONCATENATE("https://www.saflax.de/0-WVK-Retail/Bilder-Pictures/SAFLAX-",'Basis-Tabelle-Samen'!N161,"-",'Basis-Tabelle-Samen'!J161,"-garden-to-go-lite-slovak.jpg")),
IF($C$1="Slowenisch - SI",HYPERLINK(CONCATENATE("https://www.saflax.de/0-WVK-Retail/Bilder-Pictures/SAFLAX-",'Basis-Tabelle-Samen'!N161,"-",'Basis-Tabelle-Samen'!J161,"-garden-to-go-lite-slovenian.jpg")),
IF($C$1="Spanisch - ES",HYPERLINK(CONCATENATE("https://www.saflax.de/0-WVK-Retail/Bilder-Pictures/SAFLAX-",'Basis-Tabelle-Samen'!N161,"-",'Basis-Tabelle-Samen'!J161,"-garden-to-go-lite-spanish.jpg")),
IF($C$1="Tschechisch - CZ",HYPERLINK(CONCATENATE("https://www.saflax.de/0-WVK-Retail/Bilder-Pictures/SAFLAX-",'Basis-Tabelle-Samen'!N161,"-",'Basis-Tabelle-Samen'!J161,"-garden-to-go-lite-czech.jpg")),
IF($C$1="Türkisch - TR",HYPERLINK(CONCATENATE("https://www.saflax.de/0-WVK-Retail/Bilder-Pictures/SAFLAX-",'Basis-Tabelle-Samen'!N161,"-",'Basis-Tabelle-Samen'!J161,"-garden-to-go-lite-turkish.jpg")),
IF($C$1="Ungarisch - HU",HYPERLINK(CONCATENATE("https://www.saflax.de/0-WVK-Retail/Bilder-Pictures/SAFLAX-",'Basis-Tabelle-Samen'!N161,"-",'Basis-Tabelle-Samen'!J161,"-garden-to-go-lite-hungarian.jpg")),
" ACHTUNG")))))))))))))))))))))))))))))</f>
        <v>https://www.saflax.de/0-WVK-Retail/Bilder-Pictures/SAFLAX-88529-cucurbita-pepo-garden-to-go-lite-english.jpg</v>
      </c>
      <c r="AO151" s="330" t="str">
        <f>IF(J151&lt;1,"",
IF($C$1="Bulgarisch - BG",HYPERLINK(CONCATENATE("https://www.saflax.de/0-WVK-Retail/Bilder-Pictures/SAFLAX-",'Basis-Tabelle-Samen'!Q161,"-",'Basis-Tabelle-Samen'!J161,"-garden-to-go-bulgarian.jpg")),
IF($C$1="Dänisch - DK",HYPERLINK(CONCATENATE("https://www.saflax.de/0-WVK-Retail/Bilder-Pictures/SAFLAX-",'Basis-Tabelle-Samen'!Q161,"-",'Basis-Tabelle-Samen'!J161,"-garden-to-go-danish.jpg")),
IF($C$1="Deutsch - DE",HYPERLINK(CONCATENATE("https://www.saflax.de/0-WVK-Retail/Bilder-Pictures/SAFLAX-",'Basis-Tabelle-Samen'!Q161,"-",'Basis-Tabelle-Samen'!J161,"-garden-to-go-german.jpg")),
IF($C$1="Englisch - UK",HYPERLINK(CONCATENATE("https://www.saflax.de/0-WVK-Retail/Bilder-Pictures/SAFLAX-",'Basis-Tabelle-Samen'!Q161,"-",'Basis-Tabelle-Samen'!J161,"-garden-to-go-english.jpg")),
IF($C$1="Estnisch - EE",HYPERLINK(CONCATENATE("https://www.saflax.de/0-WVK-Retail/Bilder-Pictures/SAFLAX-",'Basis-Tabelle-Samen'!Q161,"-",'Basis-Tabelle-Samen'!J161,"-garden-to-go-estonian.jpg")),
IF($C$1="Finnisch - FI",HYPERLINK(CONCATENATE("https://www.saflax.de/0-WVK-Retail/Bilder-Pictures/SAFLAX-",'Basis-Tabelle-Samen'!Q161,"-",'Basis-Tabelle-Samen'!J161,"-garden-to-go-finnish.jpg")),
IF($C$1="Französisch - FR",HYPERLINK(CONCATENATE("https://www.saflax.de/0-WVK-Retail/Bilder-Pictures/SAFLAX-",'Basis-Tabelle-Samen'!Q161,"-",'Basis-Tabelle-Samen'!J161,"-garden-to-go-french.jpg")),
IF($C$1="Griechisch - GR",HYPERLINK(CONCATENATE("https://www.saflax.de/0-WVK-Retail/Bilder-Pictures/SAFLAX-",'Basis-Tabelle-Samen'!Q161,"-",'Basis-Tabelle-Samen'!J161,"-garden-to-go-greek.jpg")),
IF($C$1="Irisch - IE",HYPERLINK(CONCATENATE("https://www.saflax.de/0-WVK-Retail/Bilder-Pictures/SAFLAX-",'Basis-Tabelle-Samen'!Q161,"-",'Basis-Tabelle-Samen'!J161,"-garden-to-go-irish.jpg")),
IF($C$1="Isländisch - IS",HYPERLINK(CONCATENATE("https://www.saflax.de/0-WVK-Retail/Bilder-Pictures/SAFLAX-",'Basis-Tabelle-Samen'!Q161,"-",'Basis-Tabelle-Samen'!J161,"-garden-to-go-icelandic.jpg")),
IF($C$1="Italienisch - IT",HYPERLINK(CONCATENATE("https://www.saflax.de/0-WVK-Retail/Bilder-Pictures/SAFLAX-",'Basis-Tabelle-Samen'!Q161,"-",'Basis-Tabelle-Samen'!J161,"-garden-to-go-italian.jpg")),
IF($C$1="Japanisch - JP",HYPERLINK(CONCATENATE("https://www.saflax.de/0-WVK-Retail/Bilder-Pictures/SAFLAX-",'Basis-Tabelle-Samen'!Q161,"-",'Basis-Tabelle-Samen'!J161,"-garden-to-go-japanese.jpg")),
IF($C$1="Kroatisch - HR",HYPERLINK(CONCATENATE("https://www.saflax.de/0-WVK-Retail/Bilder-Pictures/SAFLAX-",'Basis-Tabelle-Samen'!Q161,"-",'Basis-Tabelle-Samen'!J161,"-garden-to-go-croatian.jpg")),
IF($C$1="Lettisch - LV",HYPERLINK(CONCATENATE("https://www.saflax.de/0-WVK-Retail/Bilder-Pictures/SAFLAX-",'Basis-Tabelle-Samen'!Q161,"-",'Basis-Tabelle-Samen'!J161,"-garden-to-go-latvian.jpg")),
IF($C$1="Litauisch - LT",HYPERLINK(CONCATENATE("https://www.saflax.de/0-WVK-Retail/Bilder-Pictures/SAFLAX-",'Basis-Tabelle-Samen'!Q161,"-",'Basis-Tabelle-Samen'!J161,"-garden-to-go-lithuanian.jpg")),
IF($C$1="Maltesisch - MT",HYPERLINK(CONCATENATE("https://www.saflax.de/0-WVK-Retail/Bilder-Pictures/SAFLAX-",'Basis-Tabelle-Samen'!Q161,"-",'Basis-Tabelle-Samen'!J161,"-garden-to-go-maltese.jpg")),
IF($C$1="Niederländisch - NL",HYPERLINK(CONCATENATE("https://www.saflax.de/0-WVK-Retail/Bilder-Pictures/SAFLAX-",'Basis-Tabelle-Samen'!Q161,"-",'Basis-Tabelle-Samen'!J161,"-garden-to-go-dutch.jpg")),
IF($C$1="Norwegisch - NO",HYPERLINK(CONCATENATE("https://www.saflax.de/0-WVK-Retail/Bilder-Pictures/SAFLAX-",'Basis-Tabelle-Samen'!Q161,"-",'Basis-Tabelle-Samen'!J161,"-garden-to-go-nowegian.jpg")),
IF($C$1="Polnisch - PL",HYPERLINK(CONCATENATE("https://www.saflax.de/0-WVK-Retail/Bilder-Pictures/SAFLAX-",'Basis-Tabelle-Samen'!Q161,"-",'Basis-Tabelle-Samen'!J161,"-garden-to-go-polish.jpg")),
IF($C$1="Portugiesisch - PT",HYPERLINK(CONCATENATE("https://www.saflax.de/0-WVK-Retail/Bilder-Pictures/SAFLAX-",'Basis-Tabelle-Samen'!Q161,"-",'Basis-Tabelle-Samen'!J161,"-garden-to-go-portuguese.jpg")),
IF($C$1="Rumänisch - RO",HYPERLINK(CONCATENATE("https://www.saflax.de/0-WVK-Retail/Bilder-Pictures/SAFLAX-",'Basis-Tabelle-Samen'!Q161,"-",'Basis-Tabelle-Samen'!J161,"-garden-to-go-romanian.jpg")),
IF($C$1="Schwedisch - SE",HYPERLINK(CONCATENATE("https://www.saflax.de/0-WVK-Retail/Bilder-Pictures/SAFLAX-",'Basis-Tabelle-Samen'!Q161,"-",'Basis-Tabelle-Samen'!J161,"-garden-to-go-swedish.jpg")),
IF($C$1="Slowakisch - SK",HYPERLINK(CONCATENATE("https://www.saflax.de/0-WVK-Retail/Bilder-Pictures/SAFLAX-",'Basis-Tabelle-Samen'!Q161,"-",'Basis-Tabelle-Samen'!J161,"-garden-to-go-slovak.jpg")),
IF($C$1="Slowenisch - SI",HYPERLINK(CONCATENATE("https://www.saflax.de/0-WVK-Retail/Bilder-Pictures/SAFLAX-",'Basis-Tabelle-Samen'!Q161,"-",'Basis-Tabelle-Samen'!J161,"-garden-to-go-slovenian.jpg")),
IF($C$1="Spanisch - ES",HYPERLINK(CONCATENATE("https://www.saflax.de/0-WVK-Retail/Bilder-Pictures/SAFLAX-",'Basis-Tabelle-Samen'!Q161,"-",'Basis-Tabelle-Samen'!J161,"-garden-to-go-spanish.jpg")),
IF($C$1="Tschechisch - CZ",HYPERLINK(CONCATENATE("https://www.saflax.de/0-WVK-Retail/Bilder-Pictures/SAFLAX-",'Basis-Tabelle-Samen'!Q161,"-",'Basis-Tabelle-Samen'!J161,"-garden-to-go-czech.jpg")),
IF($C$1="Türkisch - TR",HYPERLINK(CONCATENATE("https://www.saflax.de/0-WVK-Retail/Bilder-Pictures/SAFLAX-",'Basis-Tabelle-Samen'!Q161,"-",'Basis-Tabelle-Samen'!J161,"-garden-to-go-turkish.jpg")),
IF($C$1="Ungarisch - HU",HYPERLINK(CONCATENATE("https://www.saflax.de/0-WVK-Retail/Bilder-Pictures/SAFLAX-",'Basis-Tabelle-Samen'!Q161,"-",'Basis-Tabelle-Samen'!J161,"-garden-to-go-hungarian.jpg")),
" ACHTUNG")))))))))))))))))))))))))))))</f>
        <v>https://www.saflax.de/0-WVK-Retail/Bilder-Pictures/SAFLAX-58529-cucurbita-pepo-garden-to-go-english.jpg</v>
      </c>
      <c r="AP151" s="330" t="str">
        <f>IF(K151&lt;1,"",
IF($C$1="Bulgarisch - BG",HYPERLINK(CONCATENATE("https://www.saflax.de/0-WVK-Retail/Bilder-Pictures/SAFLAX-",'Basis-Tabelle-Samen'!T161,"-",'Basis-Tabelle-Samen'!J161,"-cultivation-set-bulgarian.jpg")),
IF($C$1="Dänisch - DK",HYPERLINK(CONCATENATE("https://www.saflax.de/0-WVK-Retail/Bilder-Pictures/SAFLAX-",'Basis-Tabelle-Samen'!T161,"-",'Basis-Tabelle-Samen'!J161,"-cultivation-set-danish.jpg")),
IF($C$1="Deutsch - DE",HYPERLINK(CONCATENATE("https://www.saflax.de/0-WVK-Retail/Bilder-Pictures/SAFLAX-",'Basis-Tabelle-Samen'!T161,"-",'Basis-Tabelle-Samen'!J161,"-cultivation-set-german.jpg")),
IF($C$1="Englisch - UK",HYPERLINK(CONCATENATE("https://www.saflax.de/0-WVK-Retail/Bilder-Pictures/SAFLAX-",'Basis-Tabelle-Samen'!T161,"-",'Basis-Tabelle-Samen'!J161,"-cultivation-set-english.jpg")),
IF($C$1="Estnisch - EE",HYPERLINK(CONCATENATE("https://www.saflax.de/0-WVK-Retail/Bilder-Pictures/SAFLAX-",'Basis-Tabelle-Samen'!T161,"-",'Basis-Tabelle-Samen'!J161,"-cultivation-set-estonian.jpg")),
IF($C$1="Finnisch - FI",HYPERLINK(CONCATENATE("https://www.saflax.de/0-WVK-Retail/Bilder-Pictures/SAFLAX-",'Basis-Tabelle-Samen'!T161,"-",'Basis-Tabelle-Samen'!J161,"-cultivation-set-finnish.jpg")),
IF($C$1="Französisch - FR",HYPERLINK(CONCATENATE("https://www.saflax.de/0-WVK-Retail/Bilder-Pictures/SAFLAX-",'Basis-Tabelle-Samen'!T161,"-",'Basis-Tabelle-Samen'!J161,"-cultivation-set-french.jpg")),
IF($C$1="Griechisch - GR",HYPERLINK(CONCATENATE("https://www.saflax.de/0-WVK-Retail/Bilder-Pictures/SAFLAX-",'Basis-Tabelle-Samen'!T161,"-",'Basis-Tabelle-Samen'!J161,"-cultivation-set-greek.jpg")),
IF($C$1="Irisch - IE",HYPERLINK(CONCATENATE("https://www.saflax.de/0-WVK-Retail/Bilder-Pictures/SAFLAX-",'Basis-Tabelle-Samen'!T161,"-",'Basis-Tabelle-Samen'!J161,"-cultivation-set-irish.jpg")),
IF($C$1="Isländisch - IS",HYPERLINK(CONCATENATE("https://www.saflax.de/0-WVK-Retail/Bilder-Pictures/SAFLAX-",'Basis-Tabelle-Samen'!T161,"-",'Basis-Tabelle-Samen'!J161,"-cultivation-set-icelandic.jpg")),
IF($C$1="Italienisch - IT",HYPERLINK(CONCATENATE("https://www.saflax.de/0-WVK-Retail/Bilder-Pictures/SAFLAX-",'Basis-Tabelle-Samen'!T161,"-",'Basis-Tabelle-Samen'!J161,"-cultivation-set-italian.jpg")),
IF($C$1="Japanisch - JP",HYPERLINK(CONCATENATE("https://www.saflax.de/0-WVK-Retail/Bilder-Pictures/SAFLAX-",'Basis-Tabelle-Samen'!T161,"-",'Basis-Tabelle-Samen'!J161,"-cultivation-set-japanese.jpg")),
IF($C$1="Kroatisch - HR",HYPERLINK(CONCATENATE("https://www.saflax.de/0-WVK-Retail/Bilder-Pictures/SAFLAX-",'Basis-Tabelle-Samen'!T161,"-",'Basis-Tabelle-Samen'!J161,"-cultivation-set-croatian.jpg")),
IF($C$1="Lettisch - LV",HYPERLINK(CONCATENATE("https://www.saflax.de/0-WVK-Retail/Bilder-Pictures/SAFLAX-",'Basis-Tabelle-Samen'!T161,"-",'Basis-Tabelle-Samen'!J161,"-cultivation-set-latvian.jpg")),
IF($C$1="Litauisch - LT",HYPERLINK(CONCATENATE("https://www.saflax.de/0-WVK-Retail/Bilder-Pictures/SAFLAX-",'Basis-Tabelle-Samen'!T161,"-",'Basis-Tabelle-Samen'!J161,"-cultivation-set-lithuanian.jpg")),
IF($C$1="Maltesisch - MT",HYPERLINK(CONCATENATE("https://www.saflax.de/0-WVK-Retail/Bilder-Pictures/SAFLAX-",'Basis-Tabelle-Samen'!T161,"-",'Basis-Tabelle-Samen'!J161,"-cultivation-set-maltese.jpg")),
IF($C$1="Niederländisch - NL",HYPERLINK(CONCATENATE("https://www.saflax.de/0-WVK-Retail/Bilder-Pictures/SAFLAX-",'Basis-Tabelle-Samen'!T161,"-",'Basis-Tabelle-Samen'!J161,"-cultivation-set-dutch.jpg")),
IF($C$1="Norwegisch - NO",HYPERLINK(CONCATENATE("https://www.saflax.de/0-WVK-Retail/Bilder-Pictures/SAFLAX-",'Basis-Tabelle-Samen'!T161,"-",'Basis-Tabelle-Samen'!J161,"-cultivation-set-nowegian.jpg")),
IF($C$1="Polnisch - PL",HYPERLINK(CONCATENATE("https://www.saflax.de/0-WVK-Retail/Bilder-Pictures/SAFLAX-",'Basis-Tabelle-Samen'!T161,"-",'Basis-Tabelle-Samen'!J161,"-cultivation-set-polish.jpg")),
IF($C$1="Portugiesisch - PT",HYPERLINK(CONCATENATE("https://www.saflax.de/0-WVK-Retail/Bilder-Pictures/SAFLAX-",'Basis-Tabelle-Samen'!T161,"-",'Basis-Tabelle-Samen'!J161,"-cultivation-set-portuguese.jpg")),
IF($C$1="Rumänisch - RO",HYPERLINK(CONCATENATE("https://www.saflax.de/0-WVK-Retail/Bilder-Pictures/SAFLAX-",'Basis-Tabelle-Samen'!T161,"-",'Basis-Tabelle-Samen'!J161,"-cultivation-set-romanian.jpg")),
IF($C$1="Schwedisch - SE",HYPERLINK(CONCATENATE("https://www.saflax.de/0-WVK-Retail/Bilder-Pictures/SAFLAX-",'Basis-Tabelle-Samen'!T161,"-",'Basis-Tabelle-Samen'!J161,"-cultivation-set-swedish.jpg")),
IF($C$1="Slowakisch - SK",HYPERLINK(CONCATENATE("https://www.saflax.de/0-WVK-Retail/Bilder-Pictures/SAFLAX-",'Basis-Tabelle-Samen'!T161,"-",'Basis-Tabelle-Samen'!J161,"-cultivation-set-slovak.jpg")),
IF($C$1="Slowenisch - SI",HYPERLINK(CONCATENATE("https://www.saflax.de/0-WVK-Retail/Bilder-Pictures/SAFLAX-",'Basis-Tabelle-Samen'!T161,"-",'Basis-Tabelle-Samen'!J161,"-cultivation-set-slovenian.jpg")),
IF($C$1="Spanisch - ES",HYPERLINK(CONCATENATE("https://www.saflax.de/0-WVK-Retail/Bilder-Pictures/SAFLAX-",'Basis-Tabelle-Samen'!T161,"-",'Basis-Tabelle-Samen'!J161,"-cultivation-set-spanish.jpg")),
IF($C$1="Tschechisch - CZ",HYPERLINK(CONCATENATE("https://www.saflax.de/0-WVK-Retail/Bilder-Pictures/SAFLAX-",'Basis-Tabelle-Samen'!T161,"-",'Basis-Tabelle-Samen'!J161,"-cultivation-set-czech.jpg")),
IF($C$1="Türkisch - TR",HYPERLINK(CONCATENATE("https://www.saflax.de/0-WVK-Retail/Bilder-Pictures/SAFLAX-",'Basis-Tabelle-Samen'!T161,"-",'Basis-Tabelle-Samen'!J161,"-cultivation-set-turkish.jpg")),
IF($C$1="Ungarisch - HU",HYPERLINK(CONCATENATE("https://www.saflax.de/0-WVK-Retail/Bilder-Pictures/SAFLAX-",'Basis-Tabelle-Samen'!T161,"-",'Basis-Tabelle-Samen'!J161,"-cultivation-set-hungarian.jpg")),
" ACHTUNG")))))))))))))))))))))))))))))</f>
        <v>https://www.saflax.de/0-WVK-Retail/Bilder-Pictures/SAFLAX-38529-cucurbita-pepo-cultivation-set-english.jpg</v>
      </c>
      <c r="AQ151" s="330" t="str">
        <f>IF(L151&lt;1,"",
IF($C$1="Bulgarisch - BG",HYPERLINK(CONCATENATE("https://www.saflax.de/0-WVK-Retail/Bilder-Pictures/SAFLAX-",'Basis-Tabelle-Samen'!W161,"-",'Basis-Tabelle-Samen'!J161,"-garden-in-the-bag-bulgarian.jpg")),
IF($C$1="Dänisch - DK",HYPERLINK(CONCATENATE("https://www.saflax.de/0-WVK-Retail/Bilder-Pictures/SAFLAX-",'Basis-Tabelle-Samen'!W161,"-",'Basis-Tabelle-Samen'!J161,"-garden-in-the-bag-danish.jpg")),
IF($C$1="Deutsch - DE",HYPERLINK(CONCATENATE("https://www.saflax.de/0-WVK-Retail/Bilder-Pictures/SAFLAX-",'Basis-Tabelle-Samen'!W161,"-",'Basis-Tabelle-Samen'!J161,"-garden-in-the-bag-german.jpg")),
IF($C$1="Englisch - UK",HYPERLINK(CONCATENATE("https://www.saflax.de/0-WVK-Retail/Bilder-Pictures/SAFLAX-",'Basis-Tabelle-Samen'!W161,"-",'Basis-Tabelle-Samen'!J161,"-garden-in-the-bag-english.jpg")),
IF($C$1="Estnisch - EE",HYPERLINK(CONCATENATE("https://www.saflax.de/0-WVK-Retail/Bilder-Pictures/SAFLAX-",'Basis-Tabelle-Samen'!W161,"-",'Basis-Tabelle-Samen'!J161,"-garden-in-the-bag-estonian.jpg")),
IF($C$1="Finnisch - FI",HYPERLINK(CONCATENATE("https://www.saflax.de/0-WVK-Retail/Bilder-Pictures/SAFLAX-",'Basis-Tabelle-Samen'!W161,"-",'Basis-Tabelle-Samen'!J161,"-garden-in-the-bag-finnish.jpg")),
IF($C$1="Französisch - FR",HYPERLINK(CONCATENATE("https://www.saflax.de/0-WVK-Retail/Bilder-Pictures/SAFLAX-",'Basis-Tabelle-Samen'!W161,"-",'Basis-Tabelle-Samen'!J161,"-garden-in-the-bag-french.jpg")),
IF($C$1="Griechisch - GR",HYPERLINK(CONCATENATE("https://www.saflax.de/0-WVK-Retail/Bilder-Pictures/SAFLAX-",'Basis-Tabelle-Samen'!W161,"-",'Basis-Tabelle-Samen'!J161,"-garden-in-the-bag-greek.jpg")),
IF($C$1="Irisch - IE",HYPERLINK(CONCATENATE("https://www.saflax.de/0-WVK-Retail/Bilder-Pictures/SAFLAX-",'Basis-Tabelle-Samen'!W161,"-",'Basis-Tabelle-Samen'!J161,"-garden-in-the-bag-irish.jpg")),
IF($C$1="Isländisch - IS",HYPERLINK(CONCATENATE("https://www.saflax.de/0-WVK-Retail/Bilder-Pictures/SAFLAX-",'Basis-Tabelle-Samen'!W161,"-",'Basis-Tabelle-Samen'!J161,"-garden-in-the-bag-icelandic.jpg")),
IF($C$1="Italienisch - IT",HYPERLINK(CONCATENATE("https://www.saflax.de/0-WVK-Retail/Bilder-Pictures/SAFLAX-",'Basis-Tabelle-Samen'!W161,"-",'Basis-Tabelle-Samen'!J161,"-garden-in-the-bag-italian.jpg")),
IF($C$1="Japanisch - JP",HYPERLINK(CONCATENATE("https://www.saflax.de/0-WVK-Retail/Bilder-Pictures/SAFLAX-",'Basis-Tabelle-Samen'!W161,"-",'Basis-Tabelle-Samen'!J161,"-garden-in-the-bag-japanese.jpg")),
IF($C$1="Kroatisch - HR",HYPERLINK(CONCATENATE("https://www.saflax.de/0-WVK-Retail/Bilder-Pictures/SAFLAX-",'Basis-Tabelle-Samen'!W161,"-",'Basis-Tabelle-Samen'!J161,"-garden-in-the-bag-croatian.jpg")),
IF($C$1="Lettisch - LV",HYPERLINK(CONCATENATE("https://www.saflax.de/0-WVK-Retail/Bilder-Pictures/SAFLAX-",'Basis-Tabelle-Samen'!W161,"-",'Basis-Tabelle-Samen'!J161,"-garden-in-the-bag-latvian.jpg")),
IF($C$1="Litauisch - LT",HYPERLINK(CONCATENATE("https://www.saflax.de/0-WVK-Retail/Bilder-Pictures/SAFLAX-",'Basis-Tabelle-Samen'!W161,"-",'Basis-Tabelle-Samen'!J161,"-garden-in-the-bag-lithuanian.jpg")),
IF($C$1="Maltesisch - MT",HYPERLINK(CONCATENATE("https://www.saflax.de/0-WVK-Retail/Bilder-Pictures/SAFLAX-",'Basis-Tabelle-Samen'!W161,"-",'Basis-Tabelle-Samen'!J161,"-garden-in-the-bag-maltese.jpg")),
IF($C$1="Niederländisch - NL",HYPERLINK(CONCATENATE("https://www.saflax.de/0-WVK-Retail/Bilder-Pictures/SAFLAX-",'Basis-Tabelle-Samen'!W161,"-",'Basis-Tabelle-Samen'!J161,"-garden-in-the-bag-dutch.jpg")),
IF($C$1="Norwegisch - NO",HYPERLINK(CONCATENATE("https://www.saflax.de/0-WVK-Retail/Bilder-Pictures/SAFLAX-",'Basis-Tabelle-Samen'!W161,"-",'Basis-Tabelle-Samen'!J161,"-garden-in-the-bag-nowegian.jpg")),
IF($C$1="Polnisch - PL",HYPERLINK(CONCATENATE("https://www.saflax.de/0-WVK-Retail/Bilder-Pictures/SAFLAX-",'Basis-Tabelle-Samen'!W161,"-",'Basis-Tabelle-Samen'!J161,"-garden-in-the-bag-polish.jpg")),
IF($C$1="Portugiesisch - PT",HYPERLINK(CONCATENATE("https://www.saflax.de/0-WVK-Retail/Bilder-Pictures/SAFLAX-",'Basis-Tabelle-Samen'!W161,"-",'Basis-Tabelle-Samen'!J161,"-garden-in-the-bag-portuguese.jpg")),
IF($C$1="Rumänisch - RO",HYPERLINK(CONCATENATE("https://www.saflax.de/0-WVK-Retail/Bilder-Pictures/SAFLAX-",'Basis-Tabelle-Samen'!W161,"-",'Basis-Tabelle-Samen'!J161,"-garden-in-the-bag-romanian.jpg")),
IF($C$1="Schwedisch - SE",HYPERLINK(CONCATENATE("https://www.saflax.de/0-WVK-Retail/Bilder-Pictures/SAFLAX-",'Basis-Tabelle-Samen'!W161,"-",'Basis-Tabelle-Samen'!J161,"-garden-in-the-bag-swedish.jpg")),
IF($C$1="Slowakisch - SK",HYPERLINK(CONCATENATE("https://www.saflax.de/0-WVK-Retail/Bilder-Pictures/SAFLAX-",'Basis-Tabelle-Samen'!W161,"-",'Basis-Tabelle-Samen'!J161,"-garden-in-the-bag-slovak.jpg")),
IF($C$1="Slowenisch - SI",HYPERLINK(CONCATENATE("https://www.saflax.de/0-WVK-Retail/Bilder-Pictures/SAFLAX-",'Basis-Tabelle-Samen'!W161,"-",'Basis-Tabelle-Samen'!J161,"-garden-in-the-bag-slovenian.jpg")),
IF($C$1="Spanisch - ES",HYPERLINK(CONCATENATE("https://www.saflax.de/0-WVK-Retail/Bilder-Pictures/SAFLAX-",'Basis-Tabelle-Samen'!W161,"-",'Basis-Tabelle-Samen'!J161,"-garden-in-the-bag-spanish.jpg")),
IF($C$1="Tschechisch - CZ",HYPERLINK(CONCATENATE("https://www.saflax.de/0-WVK-Retail/Bilder-Pictures/SAFLAX-",'Basis-Tabelle-Samen'!W161,"-",'Basis-Tabelle-Samen'!J161,"-garden-in-the-bag-czech.jpg")),
IF($C$1="Türkisch - TR",HYPERLINK(CONCATENATE("https://www.saflax.de/0-WVK-Retail/Bilder-Pictures/SAFLAX-",'Basis-Tabelle-Samen'!W161,"-",'Basis-Tabelle-Samen'!J161,"-garden-in-the-bag-turkish.jpg")),
IF($C$1="Ungarisch - HU",HYPERLINK(CONCATENATE("https://www.saflax.de/0-WVK-Retail/Bilder-Pictures/SAFLAX-",'Basis-Tabelle-Samen'!W161,"-",'Basis-Tabelle-Samen'!J161,"-garden-in-the-bag-hungarian.jpg")),
" ACHTUNG")))))))))))))))))))))))))))))</f>
        <v>https://www.saflax.de/0-WVK-Retail/Bilder-Pictures/SAFLAX-68529-cucurbita-pepo-garden-in-the-bag-english.jpg</v>
      </c>
    </row>
    <row r="152" spans="1:43" ht="17.100000000000001" customHeight="1" x14ac:dyDescent="0.2">
      <c r="A152" s="318" t="str">
        <f>IF('Basis-Tabelle-Samen'!A160="","",IF($C$1="Deutsch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52" s="319" t="str">
        <f>'Basis-Tabelle-Samen'!I160</f>
        <v>Cucurbita pepo</v>
      </c>
      <c r="C152" s="316" t="str">
        <f>IF($C$1="Bulgarisch - BG",'Basis-Tabelle-Samen'!Z160,
IF($C$1="Dänisch - DK",'Basis-Tabelle-Samen'!AA160,
IF($C$1="Deutsch - DE",'Basis-Tabelle-Samen'!AB160,
IF($C$1="Englisch - UK",'Basis-Tabelle-Samen'!AC160,
IF($C$1="Estnisch - EE",'Basis-Tabelle-Samen'!AD160,
IF($C$1="Finnisch - FI",'Basis-Tabelle-Samen'!AE160,
IF($C$1="Französisch - FR",'Basis-Tabelle-Samen'!AF160,
IF($C$1="Griechisch - GR",'Basis-Tabelle-Samen'!AG160,
IF($C$1="Irisch - IE",'Basis-Tabelle-Samen'!AH160,
IF($C$1="Isländisch - IS",'Basis-Tabelle-Samen'!AI160,
IF($C$1="Italienisch - IT",'Basis-Tabelle-Samen'!AJ160,
IF($C$1="Japanisch - JP",'Basis-Tabelle-Samen'!AK160,
IF($C$1="Kroatisch - HR",'Basis-Tabelle-Samen'!AL160,
IF($C$1="Lettisch - LV",'Basis-Tabelle-Samen'!AM160,
IF($C$1="Litauisch - LT",'Basis-Tabelle-Samen'!AN160,
IF($C$1="Maltesisch - MT",'Basis-Tabelle-Samen'!AO160,
IF($C$1="Niederländisch - NL",'Basis-Tabelle-Samen'!AP160,
IF($C$1="Norwegisch - NO",'Basis-Tabelle-Samen'!AQ160,
IF($C$1="Polnisch - PL",'Basis-Tabelle-Samen'!AR160,
IF($C$1="Portugiesisch - PT",'Basis-Tabelle-Samen'!AS160,
IF($C$1="Rumänisch - RO",'Basis-Tabelle-Samen'!AT160,
IF($C$1="Schwedisch - SE",'Basis-Tabelle-Samen'!AU160,
IF($C$1="Slowakisch - SK",'Basis-Tabelle-Samen'!AV160,
IF($C$1="Slowenisch - SI",'Basis-Tabelle-Samen'!AW160,
IF($C$1="Spanisch - ES",'Basis-Tabelle-Samen'!AX160,
IF($C$1="Tschechisch - CZ",'Basis-Tabelle-Samen'!AY160,
IF($C$1="Türkisch - TR",'Basis-Tabelle-Samen'!AZ160,
IF($C$1="Ungarisch - HU",'Basis-Tabelle-Samen'!BA160,
" ACHTUNG"))))))))))))))))))))))))))))</f>
        <v>Organic - Squash - Spaghetti</v>
      </c>
      <c r="D152" s="320">
        <f>'Basis-Tabelle-Samen'!F160</f>
        <v>5</v>
      </c>
      <c r="E152" s="321" t="str">
        <f>'Basis-Tabelle-Samen'!H160</f>
        <v>7 %</v>
      </c>
      <c r="F152" s="322" t="str">
        <f>IF('Basis-Tabelle-Samen'!G160="","",'Basis-Tabelle-Samen'!G160)</f>
        <v>02</v>
      </c>
      <c r="G152" s="320">
        <f>'Basis-Tabelle-Samen'!C160</f>
        <v>18528</v>
      </c>
      <c r="H152" s="323">
        <f>'Basis-Tabelle-Samen'!D160</f>
        <v>4055473185286</v>
      </c>
      <c r="I152" s="324">
        <f>'Basis-Tabelle-Samen'!E160</f>
        <v>2.0499999999999998</v>
      </c>
      <c r="J152" s="325">
        <f t="shared" si="2"/>
        <v>12</v>
      </c>
      <c r="K152" s="326">
        <f>'Basis-Tabelle-Samen'!K160</f>
        <v>78528</v>
      </c>
      <c r="L152" s="323">
        <f>'Basis-Tabelle-Samen'!L160</f>
        <v>4055473785288</v>
      </c>
      <c r="M152" s="324">
        <f>'Basis-Tabelle-Samen'!M160</f>
        <v>2.4500000000000002</v>
      </c>
      <c r="N152" s="326">
        <f>IF(K152&lt;1,"",'3'!$I$15)</f>
        <v>15</v>
      </c>
      <c r="O152" s="327">
        <f>IF(K152&lt;1,"",'3'!$J$11)</f>
        <v>90</v>
      </c>
      <c r="P152" s="326">
        <f>'Basis-Tabelle-Samen'!N160</f>
        <v>88528</v>
      </c>
      <c r="Q152" s="323">
        <f>'Basis-Tabelle-Samen'!O160</f>
        <v>4055473885285</v>
      </c>
      <c r="R152" s="328">
        <f>'Basis-Tabelle-Samen'!P160</f>
        <v>3.75</v>
      </c>
      <c r="S152" s="326">
        <f>IF(R152&lt;1,"",'3'!$M$15)</f>
        <v>18</v>
      </c>
      <c r="T152" s="327">
        <f>IF(R152&lt;1,"",'3'!$N$11)</f>
        <v>72</v>
      </c>
      <c r="U152" s="326">
        <f>'Basis-Tabelle-Samen'!Q160</f>
        <v>58528</v>
      </c>
      <c r="V152" s="323">
        <f>'Basis-Tabelle-Samen'!R160</f>
        <v>4055473585284</v>
      </c>
      <c r="W152" s="324">
        <f>'Basis-Tabelle-Samen'!S160</f>
        <v>4.95</v>
      </c>
      <c r="X152" s="326">
        <f>IF(U152&lt;1,"",'3'!$Q$15)</f>
        <v>6</v>
      </c>
      <c r="Y152" s="327">
        <f>IF(U152&lt;1,"",'3'!$R$11)</f>
        <v>24</v>
      </c>
      <c r="Z152" s="326">
        <f>'Basis-Tabelle-Samen'!T160</f>
        <v>38528</v>
      </c>
      <c r="AA152" s="323">
        <f>'Basis-Tabelle-Samen'!U160</f>
        <v>4055473385280</v>
      </c>
      <c r="AB152" s="324">
        <f>'Basis-Tabelle-Samen'!V160</f>
        <v>6.75</v>
      </c>
      <c r="AC152" s="326">
        <f>IF(Z152&lt;1,"",'3'!$U$15)</f>
        <v>6</v>
      </c>
      <c r="AD152" s="327">
        <f>IF(Z152&lt;1,"",'3'!$V$11)</f>
        <v>24</v>
      </c>
      <c r="AE152" s="326">
        <f>'Basis-Tabelle-Samen'!W160</f>
        <v>68528</v>
      </c>
      <c r="AF152" s="323">
        <f>'Basis-Tabelle-Samen'!X160</f>
        <v>4055473685281</v>
      </c>
      <c r="AG152" s="324">
        <f>'Basis-Tabelle-Samen'!Y160</f>
        <v>2.95</v>
      </c>
      <c r="AH152" s="326">
        <f>IF(AE152&lt;1,"",'3'!$Y$15)</f>
        <v>8</v>
      </c>
      <c r="AI152" s="327">
        <f>IF(AE152&lt;1,"",'3'!$Z$11)</f>
        <v>64</v>
      </c>
      <c r="AJ152" s="315"/>
      <c r="AK152" s="316" t="str">
        <f>IF(G152&lt;1,"",
IF($C$1="Bulgarisch - BG",HYPERLINK(CONCATENATE("https://www.saflax.de/0-WVK-Retail/Bilder-Pictures/SAFLAX-",'Basis-Tabelle-Samen'!C160,"-",'Basis-Tabelle-Samen'!J160,"-seed-package-front-cr-bulgarian.jpg")),
IF($C$1="Dänisch - DK",HYPERLINK(CONCATENATE("https://www.saflax.de/0-WVK-Retail/Bilder-Pictures/SAFLAX-",'Basis-Tabelle-Samen'!C160,"-",'Basis-Tabelle-Samen'!J160,"-seed-package-front-cr-danish.jpg")),
IF($C$1="Deutsch - DE",HYPERLINK(CONCATENATE("https://www.saflax.de/0-WVK-Retail/Bilder-Pictures/SAFLAX-",'Basis-Tabelle-Samen'!C160,"-",'Basis-Tabelle-Samen'!J160,"-seed-package-front-cr-german.jpg")),
IF($C$1="Englisch - UK",HYPERLINK(CONCATENATE("https://www.saflax.de/0-WVK-Retail/Bilder-Pictures/SAFLAX-",'Basis-Tabelle-Samen'!C160,"-",'Basis-Tabelle-Samen'!J160,"-seed-package-front-cr-english.jpg")),
IF($C$1="Estnisch - EE",HYPERLINK(CONCATENATE("https://www.saflax.de/0-WVK-Retail/Bilder-Pictures/SAFLAX-",'Basis-Tabelle-Samen'!C160,"-",'Basis-Tabelle-Samen'!J160,"-seed-package-front-cr-estonian.jpg")),
IF($C$1="Finnisch - FI",HYPERLINK(CONCATENATE("https://www.saflax.de/0-WVK-Retail/Bilder-Pictures/SAFLAX-",'Basis-Tabelle-Samen'!C160,"-",'Basis-Tabelle-Samen'!J160,"-seed-package-front-cr-finnish.jpg")),
IF($C$1="Französisch - FR",HYPERLINK(CONCATENATE("https://www.saflax.de/0-WVK-Retail/Bilder-Pictures/SAFLAX-",'Basis-Tabelle-Samen'!C160,"-",'Basis-Tabelle-Samen'!J160,"-seed-package-front-cr-french.jpg")),
IF($C$1="Griechisch - GR",HYPERLINK(CONCATENATE("https://www.saflax.de/0-WVK-Retail/Bilder-Pictures/SAFLAX-",'Basis-Tabelle-Samen'!C160,"-",'Basis-Tabelle-Samen'!J160,"-seed-package-front-cr-greek.jpg")),
IF($C$1="Irisch - IE",HYPERLINK(CONCATENATE("https://www.saflax.de/0-WVK-Retail/Bilder-Pictures/SAFLAX-",'Basis-Tabelle-Samen'!C160,"-",'Basis-Tabelle-Samen'!J160,"-seed-package-front-cr-irish.jpg")),
IF($C$1="Isländisch - IS",HYPERLINK(CONCATENATE("https://www.saflax.de/0-WVK-Retail/Bilder-Pictures/SAFLAX-",'Basis-Tabelle-Samen'!C160,"-",'Basis-Tabelle-Samen'!J160,"-seed-package-front-cr-icelandic.jpg")),
IF($C$1="Italienisch - IT",HYPERLINK(CONCATENATE("https://www.saflax.de/0-WVK-Retail/Bilder-Pictures/SAFLAX-",'Basis-Tabelle-Samen'!C160,"-",'Basis-Tabelle-Samen'!J160,"-seed-package-front-cr-italian.jpg")),
IF($C$1="Japanisch - JP",HYPERLINK(CONCATENATE("https://www.saflax.de/0-WVK-Retail/Bilder-Pictures/SAFLAX-",'Basis-Tabelle-Samen'!C160,"-",'Basis-Tabelle-Samen'!J160,"-seed-package-front-cr-japanese.jpg")),
IF($C$1="Kroatisch - HR",HYPERLINK(CONCATENATE("https://www.saflax.de/0-WVK-Retail/Bilder-Pictures/SAFLAX-",'Basis-Tabelle-Samen'!C160,"-",'Basis-Tabelle-Samen'!J160,"-seed-package-front-cr-croatian.jpg")),
IF($C$1="Lettisch - LV",HYPERLINK(CONCATENATE("https://www.saflax.de/0-WVK-Retail/Bilder-Pictures/SAFLAX-",'Basis-Tabelle-Samen'!C160,"-",'Basis-Tabelle-Samen'!J160,"-seed-package-front-cr-latvian.jpg")),
IF($C$1="Litauisch - LT",HYPERLINK(CONCATENATE("https://www.saflax.de/0-WVK-Retail/Bilder-Pictures/SAFLAX-",'Basis-Tabelle-Samen'!C160,"-",'Basis-Tabelle-Samen'!J160,"-seed-package-front-cr-lithuanian.jpg")),
IF($C$1="Maltesisch - MT",HYPERLINK(CONCATENATE("https://www.saflax.de/0-WVK-Retail/Bilder-Pictures/SAFLAX-",'Basis-Tabelle-Samen'!C160,"-",'Basis-Tabelle-Samen'!J160,"-seed-package-front-cr-maltese.jpg")),
IF($C$1="Niederländisch - NL",HYPERLINK(CONCATENATE("https://www.saflax.de/0-WVK-Retail/Bilder-Pictures/SAFLAX-",'Basis-Tabelle-Samen'!C160,"-",'Basis-Tabelle-Samen'!J160,"-seed-package-front-cr-dutch.jpg")),
IF($C$1="Norwegisch - NO",HYPERLINK(CONCATENATE("https://www.saflax.de/0-WVK-Retail/Bilder-Pictures/SAFLAX-",'Basis-Tabelle-Samen'!C160,"-",'Basis-Tabelle-Samen'!J160,"-seed-package-front-cr-nowegian.jpg")),
IF($C$1="Polnisch - PL",HYPERLINK(CONCATENATE("https://www.saflax.de/0-WVK-Retail/Bilder-Pictures/SAFLAX-",'Basis-Tabelle-Samen'!C160,"-",'Basis-Tabelle-Samen'!J160,"-seed-package-front-cr-polish.jpg")),
IF($C$1="Portugiesisch - PT",HYPERLINK(CONCATENATE("https://www.saflax.de/0-WVK-Retail/Bilder-Pictures/SAFLAX-",'Basis-Tabelle-Samen'!C160,"-",'Basis-Tabelle-Samen'!J160,"-seed-package-front-cr-portuguese.jpg")),
IF($C$1="Rumänisch - RO",HYPERLINK(CONCATENATE("https://www.saflax.de/0-WVK-Retail/Bilder-Pictures/SAFLAX-",'Basis-Tabelle-Samen'!C160,"-",'Basis-Tabelle-Samen'!J160,"-seed-package-front-cr-romanian.jpg")),
IF($C$1="Schwedisch - SE",HYPERLINK(CONCATENATE("https://www.saflax.de/0-WVK-Retail/Bilder-Pictures/SAFLAX-",'Basis-Tabelle-Samen'!C160,"-",'Basis-Tabelle-Samen'!J160,"-seed-package-front-cr-swedish.jpg")),
IF($C$1="Slowakisch - SK",HYPERLINK(CONCATENATE("https://www.saflax.de/0-WVK-Retail/Bilder-Pictures/SAFLAX-",'Basis-Tabelle-Samen'!C160,"-",'Basis-Tabelle-Samen'!J160,"-seed-package-front-cr-slovak.jpg")),
IF($C$1="Slowenisch - SI",HYPERLINK(CONCATENATE("https://www.saflax.de/0-WVK-Retail/Bilder-Pictures/SAFLAX-",'Basis-Tabelle-Samen'!C160,"-",'Basis-Tabelle-Samen'!J160,"-seed-package-front-cr-slovenian.jpg")),
IF($C$1="Spanisch - ES",HYPERLINK(CONCATENATE("https://www.saflax.de/0-WVK-Retail/Bilder-Pictures/SAFLAX-",'Basis-Tabelle-Samen'!C160,"-",'Basis-Tabelle-Samen'!J160,"-seed-package-front-cr-spanish.jpg")),
IF($C$1="Tschechisch - CZ",HYPERLINK(CONCATENATE("https://www.saflax.de/0-WVK-Retail/Bilder-Pictures/SAFLAX-",'Basis-Tabelle-Samen'!C160,"-",'Basis-Tabelle-Samen'!J160,"-seed-package-front-cr-czech.jpg")),
IF($C$1="Türkisch - TR",HYPERLINK(CONCATENATE("https://www.saflax.de/0-WVK-Retail/Bilder-Pictures/SAFLAX-",'Basis-Tabelle-Samen'!C160,"-",'Basis-Tabelle-Samen'!J160,"-seed-package-front-cr-turkish.jpg")),
IF($C$1="Ungarisch - HU",HYPERLINK(CONCATENATE("https://www.saflax.de/0-WVK-Retail/Bilder-Pictures/SAFLAX-",'Basis-Tabelle-Samen'!C160,"-",'Basis-Tabelle-Samen'!J160,"-seed-package-front-cr-hungarian.jpg")),
" ACHTUNG")))))))))))))))))))))))))))))</f>
        <v>https://www.saflax.de/0-WVK-Retail/Bilder-Pictures/SAFLAX-18528-cucurbita-pepo-seed-package-front-cr-english.jpg</v>
      </c>
      <c r="AL152" s="330" t="str">
        <f>IF(G152&lt;1,"",
IF($C$1="Bulgarisch - BG",HYPERLINK(CONCATENATE("https://www.saflax.de/0-WVK-Retail/Bilder-Pictures/SAFLAX-",'Basis-Tabelle-Samen'!C160,"-",'Basis-Tabelle-Samen'!J160,"-seed-package-back-cr-bulgarian.jpg")),
IF($C$1="Dänisch - DK",HYPERLINK(CONCATENATE("https://www.saflax.de/0-WVK-Retail/Bilder-Pictures/SAFLAX-",'Basis-Tabelle-Samen'!C160,"-",'Basis-Tabelle-Samen'!J160,"-seed-package-back-cr-danish.jpg")),
IF($C$1="Deutsch - DE",HYPERLINK(CONCATENATE("https://www.saflax.de/0-WVK-Retail/Bilder-Pictures/SAFLAX-",'Basis-Tabelle-Samen'!C160,"-",'Basis-Tabelle-Samen'!J160,"-seed-package-back-cr-german.jpg")),
IF($C$1="Englisch - UK",HYPERLINK(CONCATENATE("https://www.saflax.de/0-WVK-Retail/Bilder-Pictures/SAFLAX-",'Basis-Tabelle-Samen'!C160,"-",'Basis-Tabelle-Samen'!J160,"-seed-package-back-cr-english.jpg")),
IF($C$1="Estnisch - EE",HYPERLINK(CONCATENATE("https://www.saflax.de/0-WVK-Retail/Bilder-Pictures/SAFLAX-",'Basis-Tabelle-Samen'!C160,"-",'Basis-Tabelle-Samen'!J160,"-seed-package-back-cr-estonian.jpg")),
IF($C$1="Finnisch - FI",HYPERLINK(CONCATENATE("https://www.saflax.de/0-WVK-Retail/Bilder-Pictures/SAFLAX-",'Basis-Tabelle-Samen'!C160,"-",'Basis-Tabelle-Samen'!J160,"-seed-package-back-cr-finnish.jpg")),
IF($C$1="Französisch - FR",HYPERLINK(CONCATENATE("https://www.saflax.de/0-WVK-Retail/Bilder-Pictures/SAFLAX-",'Basis-Tabelle-Samen'!C160,"-",'Basis-Tabelle-Samen'!J160,"-seed-package-back-cr-french.jpg")),
IF($C$1="Griechisch - GR",HYPERLINK(CONCATENATE("https://www.saflax.de/0-WVK-Retail/Bilder-Pictures/SAFLAX-",'Basis-Tabelle-Samen'!C160,"-",'Basis-Tabelle-Samen'!J160,"-seed-package-back-cr-greek.jpg")),
IF($C$1="Irisch - IE",HYPERLINK(CONCATENATE("https://www.saflax.de/0-WVK-Retail/Bilder-Pictures/SAFLAX-",'Basis-Tabelle-Samen'!C160,"-",'Basis-Tabelle-Samen'!J160,"-seed-package-back-cr-irish.jpg")),
IF($C$1="Isländisch - IS",HYPERLINK(CONCATENATE("https://www.saflax.de/0-WVK-Retail/Bilder-Pictures/SAFLAX-",'Basis-Tabelle-Samen'!C160,"-",'Basis-Tabelle-Samen'!J160,"-seed-package-back-cr-icelandic.jpg")),
IF($C$1="Italienisch - IT",HYPERLINK(CONCATENATE("https://www.saflax.de/0-WVK-Retail/Bilder-Pictures/SAFLAX-",'Basis-Tabelle-Samen'!C160,"-",'Basis-Tabelle-Samen'!J160,"-seed-package-back-cr-italian.jpg")),
IF($C$1="Japanisch - JP",HYPERLINK(CONCATENATE("https://www.saflax.de/0-WVK-Retail/Bilder-Pictures/SAFLAX-",'Basis-Tabelle-Samen'!C160,"-",'Basis-Tabelle-Samen'!J160,"-seed-package-back-cr-japanese.jpg")),
IF($C$1="Kroatisch - HR",HYPERLINK(CONCATENATE("https://www.saflax.de/0-WVK-Retail/Bilder-Pictures/SAFLAX-",'Basis-Tabelle-Samen'!C160,"-",'Basis-Tabelle-Samen'!J160,"-seed-package-back-cr-croatian.jpg")),
IF($C$1="Lettisch - LV",HYPERLINK(CONCATENATE("https://www.saflax.de/0-WVK-Retail/Bilder-Pictures/SAFLAX-",'Basis-Tabelle-Samen'!C160,"-",'Basis-Tabelle-Samen'!J160,"-seed-package-back-cr-latvian.jpg")),
IF($C$1="Litauisch - LT",HYPERLINK(CONCATENATE("https://www.saflax.de/0-WVK-Retail/Bilder-Pictures/SAFLAX-",'Basis-Tabelle-Samen'!C160,"-",'Basis-Tabelle-Samen'!J160,"-seed-package-back-cr-lithuanian.jpg")),
IF($C$1="Maltesisch - MT",HYPERLINK(CONCATENATE("https://www.saflax.de/0-WVK-Retail/Bilder-Pictures/SAFLAX-",'Basis-Tabelle-Samen'!C160,"-",'Basis-Tabelle-Samen'!J160,"-seed-package-back-cr-maltese.jpg")),
IF($C$1="Niederländisch - NL",HYPERLINK(CONCATENATE("https://www.saflax.de/0-WVK-Retail/Bilder-Pictures/SAFLAX-",'Basis-Tabelle-Samen'!C160,"-",'Basis-Tabelle-Samen'!J160,"-seed-package-back-cr-dutch.jpg")),
IF($C$1="Norwegisch - NO",HYPERLINK(CONCATENATE("https://www.saflax.de/0-WVK-Retail/Bilder-Pictures/SAFLAX-",'Basis-Tabelle-Samen'!C160,"-",'Basis-Tabelle-Samen'!J160,"-seed-package-back-cr-nowegian.jpg")),
IF($C$1="Polnisch - PL",HYPERLINK(CONCATENATE("https://www.saflax.de/0-WVK-Retail/Bilder-Pictures/SAFLAX-",'Basis-Tabelle-Samen'!C160,"-",'Basis-Tabelle-Samen'!J160,"-seed-package-back-cr-polish.jpg")),
IF($C$1="Portugiesisch - PT",HYPERLINK(CONCATENATE("https://www.saflax.de/0-WVK-Retail/Bilder-Pictures/SAFLAX-",'Basis-Tabelle-Samen'!C160,"-",'Basis-Tabelle-Samen'!J160,"-seed-package-back-cr-portuguese.jpg")),
IF($C$1="Rumänisch - RO",HYPERLINK(CONCATENATE("https://www.saflax.de/0-WVK-Retail/Bilder-Pictures/SAFLAX-",'Basis-Tabelle-Samen'!C160,"-",'Basis-Tabelle-Samen'!J160,"-seed-package-back-cr-romanian.jpg")),
IF($C$1="Schwedisch - SE",HYPERLINK(CONCATENATE("https://www.saflax.de/0-WVK-Retail/Bilder-Pictures/SAFLAX-",'Basis-Tabelle-Samen'!C160,"-",'Basis-Tabelle-Samen'!J160,"-seed-package-back-cr-swedish.jpg")),
IF($C$1="Slowakisch - SK",HYPERLINK(CONCATENATE("https://www.saflax.de/0-WVK-Retail/Bilder-Pictures/SAFLAX-",'Basis-Tabelle-Samen'!C160,"-",'Basis-Tabelle-Samen'!J160,"-seed-package-back-cr-slovak.jpg")),
IF($C$1="Slowenisch - SI",HYPERLINK(CONCATENATE("https://www.saflax.de/0-WVK-Retail/Bilder-Pictures/SAFLAX-",'Basis-Tabelle-Samen'!C160,"-",'Basis-Tabelle-Samen'!J160,"-seed-package-back-cr-slovenian.jpg")),
IF($C$1="Spanisch - ES",HYPERLINK(CONCATENATE("https://www.saflax.de/0-WVK-Retail/Bilder-Pictures/SAFLAX-",'Basis-Tabelle-Samen'!C160,"-",'Basis-Tabelle-Samen'!J160,"-seed-package-back-cr-spanish.jpg")),
IF($C$1="Tschechisch - CZ",HYPERLINK(CONCATENATE("https://www.saflax.de/0-WVK-Retail/Bilder-Pictures/SAFLAX-",'Basis-Tabelle-Samen'!C160,"-",'Basis-Tabelle-Samen'!J160,"-seed-package-back-cr-czech.jpg")),
IF($C$1="Türkisch - TR",HYPERLINK(CONCATENATE("https://www.saflax.de/0-WVK-Retail/Bilder-Pictures/SAFLAX-",'Basis-Tabelle-Samen'!C160,"-",'Basis-Tabelle-Samen'!J160,"-seed-package-back-cr-turkish.jpg")),
IF($C$1="Ungarisch - HU",HYPERLINK(CONCATENATE("https://www.saflax.de/0-WVK-Retail/Bilder-Pictures/SAFLAX-",'Basis-Tabelle-Samen'!C160,"-",'Basis-Tabelle-Samen'!J160,"-seed-package-back-cr-hungarian.jpg")),
" ACHTUNG")))))))))))))))))))))))))))))</f>
        <v>https://www.saflax.de/0-WVK-Retail/Bilder-Pictures/SAFLAX-18528-cucurbita-pepo-seed-package-back-cr-english.jpg</v>
      </c>
      <c r="AM152" s="330" t="str">
        <f>IF(H152&lt;1,"",
IF($C$1="Bulgarisch - BG",HYPERLINK(CONCATENATE("https://www.saflax.de/0-WVK-Retail/Bilder-Pictures/SAFLAX-",'Basis-Tabelle-Samen'!K160,"-",'Basis-Tabelle-Samen'!J160,"-garden-to-go-mini-bulgarian.jpg")),
IF($C$1="Dänisch - DK",HYPERLINK(CONCATENATE("https://www.saflax.de/0-WVK-Retail/Bilder-Pictures/SAFLAX-",'Basis-Tabelle-Samen'!K160,"-",'Basis-Tabelle-Samen'!J160,"-garden-to-go-mini-danish.jpg")),
IF($C$1="Deutsch - DE",HYPERLINK(CONCATENATE("https://www.saflax.de/0-WVK-Retail/Bilder-Pictures/SAFLAX-",'Basis-Tabelle-Samen'!K160,"-",'Basis-Tabelle-Samen'!J160,"-garden-to-go-mini-german.jpg")),
IF($C$1="Englisch - UK",HYPERLINK(CONCATENATE("https://www.saflax.de/0-WVK-Retail/Bilder-Pictures/SAFLAX-",'Basis-Tabelle-Samen'!K160,"-",'Basis-Tabelle-Samen'!J160,"-garden-to-go-mini-english.jpg")),
IF($C$1="Estnisch - EE",HYPERLINK(CONCATENATE("https://www.saflax.de/0-WVK-Retail/Bilder-Pictures/SAFLAX-",'Basis-Tabelle-Samen'!K160,"-",'Basis-Tabelle-Samen'!J160,"-garden-to-go-mini-estonian.jpg")),
IF($C$1="Finnisch - FI",HYPERLINK(CONCATENATE("https://www.saflax.de/0-WVK-Retail/Bilder-Pictures/SAFLAX-",'Basis-Tabelle-Samen'!K160,"-",'Basis-Tabelle-Samen'!J160,"-garden-to-go-mini-finnish.jpg")),
IF($C$1="Französisch - FR",HYPERLINK(CONCATENATE("https://www.saflax.de/0-WVK-Retail/Bilder-Pictures/SAFLAX-",'Basis-Tabelle-Samen'!K160,"-",'Basis-Tabelle-Samen'!J160,"-garden-to-go-mini-french.jpg")),
IF($C$1="Griechisch - GR",HYPERLINK(CONCATENATE("https://www.saflax.de/0-WVK-Retail/Bilder-Pictures/SAFLAX-",'Basis-Tabelle-Samen'!K160,"-",'Basis-Tabelle-Samen'!J160,"-garden-to-go-mini-greek.jpg")),
IF($C$1="Irisch - IE",HYPERLINK(CONCATENATE("https://www.saflax.de/0-WVK-Retail/Bilder-Pictures/SAFLAX-",'Basis-Tabelle-Samen'!K160,"-",'Basis-Tabelle-Samen'!J160,"-garden-to-go-mini-irish.jpg")),
IF($C$1="Isländisch - IS",HYPERLINK(CONCATENATE("https://www.saflax.de/0-WVK-Retail/Bilder-Pictures/SAFLAX-",'Basis-Tabelle-Samen'!K160,"-",'Basis-Tabelle-Samen'!J160,"-garden-to-go-mini-icelandic.jpg")),
IF($C$1="Italienisch - IT",HYPERLINK(CONCATENATE("https://www.saflax.de/0-WVK-Retail/Bilder-Pictures/SAFLAX-",'Basis-Tabelle-Samen'!K160,"-",'Basis-Tabelle-Samen'!J160,"-garden-to-go-mini-italian.jpg")),
IF($C$1="Japanisch - JP",HYPERLINK(CONCATENATE("https://www.saflax.de/0-WVK-Retail/Bilder-Pictures/SAFLAX-",'Basis-Tabelle-Samen'!K160,"-",'Basis-Tabelle-Samen'!J160,"-garden-to-go-mini-japanese.jpg")),
IF($C$1="Kroatisch - HR",HYPERLINK(CONCATENATE("https://www.saflax.de/0-WVK-Retail/Bilder-Pictures/SAFLAX-",'Basis-Tabelle-Samen'!K160,"-",'Basis-Tabelle-Samen'!J160,"-garden-to-go-mini-croatian.jpg")),
IF($C$1="Lettisch - LV",HYPERLINK(CONCATENATE("https://www.saflax.de/0-WVK-Retail/Bilder-Pictures/SAFLAX-",'Basis-Tabelle-Samen'!K160,"-",'Basis-Tabelle-Samen'!J160,"-garden-to-go-mini-latvian.jpg")),
IF($C$1="Litauisch - LT",HYPERLINK(CONCATENATE("https://www.saflax.de/0-WVK-Retail/Bilder-Pictures/SAFLAX-",'Basis-Tabelle-Samen'!K160,"-",'Basis-Tabelle-Samen'!J160,"-garden-to-go-mini-lithuanian.jpg")),
IF($C$1="Maltesisch - MT",HYPERLINK(CONCATENATE("https://www.saflax.de/0-WVK-Retail/Bilder-Pictures/SAFLAX-",'Basis-Tabelle-Samen'!K160,"-",'Basis-Tabelle-Samen'!J160,"-garden-to-go-mini-maltese.jpg")),
IF($C$1="Niederländisch - NL",HYPERLINK(CONCATENATE("https://www.saflax.de/0-WVK-Retail/Bilder-Pictures/SAFLAX-",'Basis-Tabelle-Samen'!K160,"-",'Basis-Tabelle-Samen'!J160,"-garden-to-go-mini-dutch.jpg")),
IF($C$1="Norwegisch - NO",HYPERLINK(CONCATENATE("https://www.saflax.de/0-WVK-Retail/Bilder-Pictures/SAFLAX-",'Basis-Tabelle-Samen'!K160,"-",'Basis-Tabelle-Samen'!J160,"-garden-to-go-mini-nowegian.jpg")),
IF($C$1="Polnisch - PL",HYPERLINK(CONCATENATE("https://www.saflax.de/0-WVK-Retail/Bilder-Pictures/SAFLAX-",'Basis-Tabelle-Samen'!K160,"-",'Basis-Tabelle-Samen'!J160,"-garden-to-go-mini-polish.jpg")),
IF($C$1="Portugiesisch - PT",HYPERLINK(CONCATENATE("https://www.saflax.de/0-WVK-Retail/Bilder-Pictures/SAFLAX-",'Basis-Tabelle-Samen'!K160,"-",'Basis-Tabelle-Samen'!J160,"-garden-to-go-mini-portuguese.jpg")),
IF($C$1="Rumänisch - RO",HYPERLINK(CONCATENATE("https://www.saflax.de/0-WVK-Retail/Bilder-Pictures/SAFLAX-",'Basis-Tabelle-Samen'!K160,"-",'Basis-Tabelle-Samen'!J160,"-garden-to-go-mini-romanian.jpg")),
IF($C$1="Schwedisch - SE",HYPERLINK(CONCATENATE("https://www.saflax.de/0-WVK-Retail/Bilder-Pictures/SAFLAX-",'Basis-Tabelle-Samen'!K160,"-",'Basis-Tabelle-Samen'!J160,"-garden-to-go-mini-swedish.jpg")),
IF($C$1="Slowakisch - SK",HYPERLINK(CONCATENATE("https://www.saflax.de/0-WVK-Retail/Bilder-Pictures/SAFLAX-",'Basis-Tabelle-Samen'!K160,"-",'Basis-Tabelle-Samen'!J160,"-garden-to-go-mini-slovak.jpg")),
IF($C$1="Slowenisch - SI",HYPERLINK(CONCATENATE("https://www.saflax.de/0-WVK-Retail/Bilder-Pictures/SAFLAX-",'Basis-Tabelle-Samen'!K160,"-",'Basis-Tabelle-Samen'!J160,"-garden-to-go-mini-slovenian.jpg")),
IF($C$1="Spanisch - ES",HYPERLINK(CONCATENATE("https://www.saflax.de/0-WVK-Retail/Bilder-Pictures/SAFLAX-",'Basis-Tabelle-Samen'!K160,"-",'Basis-Tabelle-Samen'!J160,"-garden-to-go-mini-spanish.jpg")),
IF($C$1="Tschechisch - CZ",HYPERLINK(CONCATENATE("https://www.saflax.de/0-WVK-Retail/Bilder-Pictures/SAFLAX-",'Basis-Tabelle-Samen'!K160,"-",'Basis-Tabelle-Samen'!J160,"-garden-to-go-mini-czech.jpg")),
IF($C$1="Türkisch - TR",HYPERLINK(CONCATENATE("https://www.saflax.de/0-WVK-Retail/Bilder-Pictures/SAFLAX-",'Basis-Tabelle-Samen'!K160,"-",'Basis-Tabelle-Samen'!J160,"-garden-to-go-mini-turkish.jpg")),
IF($C$1="Ungarisch - HU",HYPERLINK(CONCATENATE("https://www.saflax.de/0-WVK-Retail/Bilder-Pictures/SAFLAX-",'Basis-Tabelle-Samen'!K160,"-",'Basis-Tabelle-Samen'!J160,"-garden-to-go-mini-hungarian.jpg")),
" ACHTUNG")))))))))))))))))))))))))))))</f>
        <v>https://www.saflax.de/0-WVK-Retail/Bilder-Pictures/SAFLAX-78528-cucurbita-pepo-garden-to-go-mini-english.jpg</v>
      </c>
      <c r="AN152" s="330" t="str">
        <f>IF(I152&lt;1,"",
IF($C$1="Bulgarisch - BG",HYPERLINK(CONCATENATE("https://www.saflax.de/0-WVK-Retail/Bilder-Pictures/SAFLAX-",'Basis-Tabelle-Samen'!N160,"-",'Basis-Tabelle-Samen'!J160,"-garden-to-go-lite-bulgarian.jpg")),
IF($C$1="Dänisch - DK",HYPERLINK(CONCATENATE("https://www.saflax.de/0-WVK-Retail/Bilder-Pictures/SAFLAX-",'Basis-Tabelle-Samen'!N160,"-",'Basis-Tabelle-Samen'!J160,"-garden-to-go-lite-danish.jpg")),
IF($C$1="Deutsch - DE",HYPERLINK(CONCATENATE("https://www.saflax.de/0-WVK-Retail/Bilder-Pictures/SAFLAX-",'Basis-Tabelle-Samen'!N160,"-",'Basis-Tabelle-Samen'!J160,"-garden-to-go-lite-german.jpg")),
IF($C$1="Englisch - UK",HYPERLINK(CONCATENATE("https://www.saflax.de/0-WVK-Retail/Bilder-Pictures/SAFLAX-",'Basis-Tabelle-Samen'!N160,"-",'Basis-Tabelle-Samen'!J160,"-garden-to-go-lite-english.jpg")),
IF($C$1="Estnisch - EE",HYPERLINK(CONCATENATE("https://www.saflax.de/0-WVK-Retail/Bilder-Pictures/SAFLAX-",'Basis-Tabelle-Samen'!N160,"-",'Basis-Tabelle-Samen'!J160,"-garden-to-go-lite-estonian.jpg")),
IF($C$1="Finnisch - FI",HYPERLINK(CONCATENATE("https://www.saflax.de/0-WVK-Retail/Bilder-Pictures/SAFLAX-",'Basis-Tabelle-Samen'!N160,"-",'Basis-Tabelle-Samen'!J160,"-garden-to-go-lite-finnish.jpg")),
IF($C$1="Französisch - FR",HYPERLINK(CONCATENATE("https://www.saflax.de/0-WVK-Retail/Bilder-Pictures/SAFLAX-",'Basis-Tabelle-Samen'!N160,"-",'Basis-Tabelle-Samen'!J160,"-garden-to-go-lite-french.jpg")),
IF($C$1="Griechisch - GR",HYPERLINK(CONCATENATE("https://www.saflax.de/0-WVK-Retail/Bilder-Pictures/SAFLAX-",'Basis-Tabelle-Samen'!N160,"-",'Basis-Tabelle-Samen'!J160,"-garden-to-go-lite-greek.jpg")),
IF($C$1="Irisch - IE",HYPERLINK(CONCATENATE("https://www.saflax.de/0-WVK-Retail/Bilder-Pictures/SAFLAX-",'Basis-Tabelle-Samen'!N160,"-",'Basis-Tabelle-Samen'!J160,"-garden-to-go-lite-irish.jpg")),
IF($C$1="Isländisch - IS",HYPERLINK(CONCATENATE("https://www.saflax.de/0-WVK-Retail/Bilder-Pictures/SAFLAX-",'Basis-Tabelle-Samen'!N160,"-",'Basis-Tabelle-Samen'!J160,"-garden-to-go-lite-icelandic.jpg")),
IF($C$1="Italienisch - IT",HYPERLINK(CONCATENATE("https://www.saflax.de/0-WVK-Retail/Bilder-Pictures/SAFLAX-",'Basis-Tabelle-Samen'!N160,"-",'Basis-Tabelle-Samen'!J160,"-garden-to-go-lite-italian.jpg")),
IF($C$1="Japanisch - JP",HYPERLINK(CONCATENATE("https://www.saflax.de/0-WVK-Retail/Bilder-Pictures/SAFLAX-",'Basis-Tabelle-Samen'!N160,"-",'Basis-Tabelle-Samen'!J160,"-garden-to-go-lite-japanese.jpg")),
IF($C$1="Kroatisch - HR",HYPERLINK(CONCATENATE("https://www.saflax.de/0-WVK-Retail/Bilder-Pictures/SAFLAX-",'Basis-Tabelle-Samen'!N160,"-",'Basis-Tabelle-Samen'!J160,"-garden-to-go-lite-croatian.jpg")),
IF($C$1="Lettisch - LV",HYPERLINK(CONCATENATE("https://www.saflax.de/0-WVK-Retail/Bilder-Pictures/SAFLAX-",'Basis-Tabelle-Samen'!N160,"-",'Basis-Tabelle-Samen'!J160,"-garden-to-go-lite-latvian.jpg")),
IF($C$1="Litauisch - LT",HYPERLINK(CONCATENATE("https://www.saflax.de/0-WVK-Retail/Bilder-Pictures/SAFLAX-",'Basis-Tabelle-Samen'!N160,"-",'Basis-Tabelle-Samen'!J160,"-garden-to-go-lite-lithuanian.jpg")),
IF($C$1="Maltesisch - MT",HYPERLINK(CONCATENATE("https://www.saflax.de/0-WVK-Retail/Bilder-Pictures/SAFLAX-",'Basis-Tabelle-Samen'!N160,"-",'Basis-Tabelle-Samen'!J160,"-garden-to-go-lite-maltese.jpg")),
IF($C$1="Niederländisch - NL",HYPERLINK(CONCATENATE("https://www.saflax.de/0-WVK-Retail/Bilder-Pictures/SAFLAX-",'Basis-Tabelle-Samen'!N160,"-",'Basis-Tabelle-Samen'!J160,"-garden-to-go-lite-dutch.jpg")),
IF($C$1="Norwegisch - NO",HYPERLINK(CONCATENATE("https://www.saflax.de/0-WVK-Retail/Bilder-Pictures/SAFLAX-",'Basis-Tabelle-Samen'!N160,"-",'Basis-Tabelle-Samen'!J160,"-garden-to-go-lite-nowegian.jpg")),
IF($C$1="Polnisch - PL",HYPERLINK(CONCATENATE("https://www.saflax.de/0-WVK-Retail/Bilder-Pictures/SAFLAX-",'Basis-Tabelle-Samen'!N160,"-",'Basis-Tabelle-Samen'!J160,"-garden-to-go-lite-polish.jpg")),
IF($C$1="Portugiesisch - PT",HYPERLINK(CONCATENATE("https://www.saflax.de/0-WVK-Retail/Bilder-Pictures/SAFLAX-",'Basis-Tabelle-Samen'!N160,"-",'Basis-Tabelle-Samen'!J160,"-garden-to-go-lite-portuguese.jpg")),
IF($C$1="Rumänisch - RO",HYPERLINK(CONCATENATE("https://www.saflax.de/0-WVK-Retail/Bilder-Pictures/SAFLAX-",'Basis-Tabelle-Samen'!N160,"-",'Basis-Tabelle-Samen'!J160,"-garden-to-go-lite-romanian.jpg")),
IF($C$1="Schwedisch - SE",HYPERLINK(CONCATENATE("https://www.saflax.de/0-WVK-Retail/Bilder-Pictures/SAFLAX-",'Basis-Tabelle-Samen'!N160,"-",'Basis-Tabelle-Samen'!J160,"-garden-to-go-lite-swedish.jpg")),
IF($C$1="Slowakisch - SK",HYPERLINK(CONCATENATE("https://www.saflax.de/0-WVK-Retail/Bilder-Pictures/SAFLAX-",'Basis-Tabelle-Samen'!N160,"-",'Basis-Tabelle-Samen'!J160,"-garden-to-go-lite-slovak.jpg")),
IF($C$1="Slowenisch - SI",HYPERLINK(CONCATENATE("https://www.saflax.de/0-WVK-Retail/Bilder-Pictures/SAFLAX-",'Basis-Tabelle-Samen'!N160,"-",'Basis-Tabelle-Samen'!J160,"-garden-to-go-lite-slovenian.jpg")),
IF($C$1="Spanisch - ES",HYPERLINK(CONCATENATE("https://www.saflax.de/0-WVK-Retail/Bilder-Pictures/SAFLAX-",'Basis-Tabelle-Samen'!N160,"-",'Basis-Tabelle-Samen'!J160,"-garden-to-go-lite-spanish.jpg")),
IF($C$1="Tschechisch - CZ",HYPERLINK(CONCATENATE("https://www.saflax.de/0-WVK-Retail/Bilder-Pictures/SAFLAX-",'Basis-Tabelle-Samen'!N160,"-",'Basis-Tabelle-Samen'!J160,"-garden-to-go-lite-czech.jpg")),
IF($C$1="Türkisch - TR",HYPERLINK(CONCATENATE("https://www.saflax.de/0-WVK-Retail/Bilder-Pictures/SAFLAX-",'Basis-Tabelle-Samen'!N160,"-",'Basis-Tabelle-Samen'!J160,"-garden-to-go-lite-turkish.jpg")),
IF($C$1="Ungarisch - HU",HYPERLINK(CONCATENATE("https://www.saflax.de/0-WVK-Retail/Bilder-Pictures/SAFLAX-",'Basis-Tabelle-Samen'!N160,"-",'Basis-Tabelle-Samen'!J160,"-garden-to-go-lite-hungarian.jpg")),
" ACHTUNG")))))))))))))))))))))))))))))</f>
        <v>https://www.saflax.de/0-WVK-Retail/Bilder-Pictures/SAFLAX-88528-cucurbita-pepo-garden-to-go-lite-english.jpg</v>
      </c>
      <c r="AO152" s="330" t="str">
        <f>IF(J152&lt;1,"",
IF($C$1="Bulgarisch - BG",HYPERLINK(CONCATENATE("https://www.saflax.de/0-WVK-Retail/Bilder-Pictures/SAFLAX-",'Basis-Tabelle-Samen'!Q160,"-",'Basis-Tabelle-Samen'!J160,"-garden-to-go-bulgarian.jpg")),
IF($C$1="Dänisch - DK",HYPERLINK(CONCATENATE("https://www.saflax.de/0-WVK-Retail/Bilder-Pictures/SAFLAX-",'Basis-Tabelle-Samen'!Q160,"-",'Basis-Tabelle-Samen'!J160,"-garden-to-go-danish.jpg")),
IF($C$1="Deutsch - DE",HYPERLINK(CONCATENATE("https://www.saflax.de/0-WVK-Retail/Bilder-Pictures/SAFLAX-",'Basis-Tabelle-Samen'!Q160,"-",'Basis-Tabelle-Samen'!J160,"-garden-to-go-german.jpg")),
IF($C$1="Englisch - UK",HYPERLINK(CONCATENATE("https://www.saflax.de/0-WVK-Retail/Bilder-Pictures/SAFLAX-",'Basis-Tabelle-Samen'!Q160,"-",'Basis-Tabelle-Samen'!J160,"-garden-to-go-english.jpg")),
IF($C$1="Estnisch - EE",HYPERLINK(CONCATENATE("https://www.saflax.de/0-WVK-Retail/Bilder-Pictures/SAFLAX-",'Basis-Tabelle-Samen'!Q160,"-",'Basis-Tabelle-Samen'!J160,"-garden-to-go-estonian.jpg")),
IF($C$1="Finnisch - FI",HYPERLINK(CONCATENATE("https://www.saflax.de/0-WVK-Retail/Bilder-Pictures/SAFLAX-",'Basis-Tabelle-Samen'!Q160,"-",'Basis-Tabelle-Samen'!J160,"-garden-to-go-finnish.jpg")),
IF($C$1="Französisch - FR",HYPERLINK(CONCATENATE("https://www.saflax.de/0-WVK-Retail/Bilder-Pictures/SAFLAX-",'Basis-Tabelle-Samen'!Q160,"-",'Basis-Tabelle-Samen'!J160,"-garden-to-go-french.jpg")),
IF($C$1="Griechisch - GR",HYPERLINK(CONCATENATE("https://www.saflax.de/0-WVK-Retail/Bilder-Pictures/SAFLAX-",'Basis-Tabelle-Samen'!Q160,"-",'Basis-Tabelle-Samen'!J160,"-garden-to-go-greek.jpg")),
IF($C$1="Irisch - IE",HYPERLINK(CONCATENATE("https://www.saflax.de/0-WVK-Retail/Bilder-Pictures/SAFLAX-",'Basis-Tabelle-Samen'!Q160,"-",'Basis-Tabelle-Samen'!J160,"-garden-to-go-irish.jpg")),
IF($C$1="Isländisch - IS",HYPERLINK(CONCATENATE("https://www.saflax.de/0-WVK-Retail/Bilder-Pictures/SAFLAX-",'Basis-Tabelle-Samen'!Q160,"-",'Basis-Tabelle-Samen'!J160,"-garden-to-go-icelandic.jpg")),
IF($C$1="Italienisch - IT",HYPERLINK(CONCATENATE("https://www.saflax.de/0-WVK-Retail/Bilder-Pictures/SAFLAX-",'Basis-Tabelle-Samen'!Q160,"-",'Basis-Tabelle-Samen'!J160,"-garden-to-go-italian.jpg")),
IF($C$1="Japanisch - JP",HYPERLINK(CONCATENATE("https://www.saflax.de/0-WVK-Retail/Bilder-Pictures/SAFLAX-",'Basis-Tabelle-Samen'!Q160,"-",'Basis-Tabelle-Samen'!J160,"-garden-to-go-japanese.jpg")),
IF($C$1="Kroatisch - HR",HYPERLINK(CONCATENATE("https://www.saflax.de/0-WVK-Retail/Bilder-Pictures/SAFLAX-",'Basis-Tabelle-Samen'!Q160,"-",'Basis-Tabelle-Samen'!J160,"-garden-to-go-croatian.jpg")),
IF($C$1="Lettisch - LV",HYPERLINK(CONCATENATE("https://www.saflax.de/0-WVK-Retail/Bilder-Pictures/SAFLAX-",'Basis-Tabelle-Samen'!Q160,"-",'Basis-Tabelle-Samen'!J160,"-garden-to-go-latvian.jpg")),
IF($C$1="Litauisch - LT",HYPERLINK(CONCATENATE("https://www.saflax.de/0-WVK-Retail/Bilder-Pictures/SAFLAX-",'Basis-Tabelle-Samen'!Q160,"-",'Basis-Tabelle-Samen'!J160,"-garden-to-go-lithuanian.jpg")),
IF($C$1="Maltesisch - MT",HYPERLINK(CONCATENATE("https://www.saflax.de/0-WVK-Retail/Bilder-Pictures/SAFLAX-",'Basis-Tabelle-Samen'!Q160,"-",'Basis-Tabelle-Samen'!J160,"-garden-to-go-maltese.jpg")),
IF($C$1="Niederländisch - NL",HYPERLINK(CONCATENATE("https://www.saflax.de/0-WVK-Retail/Bilder-Pictures/SAFLAX-",'Basis-Tabelle-Samen'!Q160,"-",'Basis-Tabelle-Samen'!J160,"-garden-to-go-dutch.jpg")),
IF($C$1="Norwegisch - NO",HYPERLINK(CONCATENATE("https://www.saflax.de/0-WVK-Retail/Bilder-Pictures/SAFLAX-",'Basis-Tabelle-Samen'!Q160,"-",'Basis-Tabelle-Samen'!J160,"-garden-to-go-nowegian.jpg")),
IF($C$1="Polnisch - PL",HYPERLINK(CONCATENATE("https://www.saflax.de/0-WVK-Retail/Bilder-Pictures/SAFLAX-",'Basis-Tabelle-Samen'!Q160,"-",'Basis-Tabelle-Samen'!J160,"-garden-to-go-polish.jpg")),
IF($C$1="Portugiesisch - PT",HYPERLINK(CONCATENATE("https://www.saflax.de/0-WVK-Retail/Bilder-Pictures/SAFLAX-",'Basis-Tabelle-Samen'!Q160,"-",'Basis-Tabelle-Samen'!J160,"-garden-to-go-portuguese.jpg")),
IF($C$1="Rumänisch - RO",HYPERLINK(CONCATENATE("https://www.saflax.de/0-WVK-Retail/Bilder-Pictures/SAFLAX-",'Basis-Tabelle-Samen'!Q160,"-",'Basis-Tabelle-Samen'!J160,"-garden-to-go-romanian.jpg")),
IF($C$1="Schwedisch - SE",HYPERLINK(CONCATENATE("https://www.saflax.de/0-WVK-Retail/Bilder-Pictures/SAFLAX-",'Basis-Tabelle-Samen'!Q160,"-",'Basis-Tabelle-Samen'!J160,"-garden-to-go-swedish.jpg")),
IF($C$1="Slowakisch - SK",HYPERLINK(CONCATENATE("https://www.saflax.de/0-WVK-Retail/Bilder-Pictures/SAFLAX-",'Basis-Tabelle-Samen'!Q160,"-",'Basis-Tabelle-Samen'!J160,"-garden-to-go-slovak.jpg")),
IF($C$1="Slowenisch - SI",HYPERLINK(CONCATENATE("https://www.saflax.de/0-WVK-Retail/Bilder-Pictures/SAFLAX-",'Basis-Tabelle-Samen'!Q160,"-",'Basis-Tabelle-Samen'!J160,"-garden-to-go-slovenian.jpg")),
IF($C$1="Spanisch - ES",HYPERLINK(CONCATENATE("https://www.saflax.de/0-WVK-Retail/Bilder-Pictures/SAFLAX-",'Basis-Tabelle-Samen'!Q160,"-",'Basis-Tabelle-Samen'!J160,"-garden-to-go-spanish.jpg")),
IF($C$1="Tschechisch - CZ",HYPERLINK(CONCATENATE("https://www.saflax.de/0-WVK-Retail/Bilder-Pictures/SAFLAX-",'Basis-Tabelle-Samen'!Q160,"-",'Basis-Tabelle-Samen'!J160,"-garden-to-go-czech.jpg")),
IF($C$1="Türkisch - TR",HYPERLINK(CONCATENATE("https://www.saflax.de/0-WVK-Retail/Bilder-Pictures/SAFLAX-",'Basis-Tabelle-Samen'!Q160,"-",'Basis-Tabelle-Samen'!J160,"-garden-to-go-turkish.jpg")),
IF($C$1="Ungarisch - HU",HYPERLINK(CONCATENATE("https://www.saflax.de/0-WVK-Retail/Bilder-Pictures/SAFLAX-",'Basis-Tabelle-Samen'!Q160,"-",'Basis-Tabelle-Samen'!J160,"-garden-to-go-hungarian.jpg")),
" ACHTUNG")))))))))))))))))))))))))))))</f>
        <v>https://www.saflax.de/0-WVK-Retail/Bilder-Pictures/SAFLAX-58528-cucurbita-pepo-garden-to-go-english.jpg</v>
      </c>
      <c r="AP152" s="330" t="str">
        <f>IF(K152&lt;1,"",
IF($C$1="Bulgarisch - BG",HYPERLINK(CONCATENATE("https://www.saflax.de/0-WVK-Retail/Bilder-Pictures/SAFLAX-",'Basis-Tabelle-Samen'!T160,"-",'Basis-Tabelle-Samen'!J160,"-cultivation-set-bulgarian.jpg")),
IF($C$1="Dänisch - DK",HYPERLINK(CONCATENATE("https://www.saflax.de/0-WVK-Retail/Bilder-Pictures/SAFLAX-",'Basis-Tabelle-Samen'!T160,"-",'Basis-Tabelle-Samen'!J160,"-cultivation-set-danish.jpg")),
IF($C$1="Deutsch - DE",HYPERLINK(CONCATENATE("https://www.saflax.de/0-WVK-Retail/Bilder-Pictures/SAFLAX-",'Basis-Tabelle-Samen'!T160,"-",'Basis-Tabelle-Samen'!J160,"-cultivation-set-german.jpg")),
IF($C$1="Englisch - UK",HYPERLINK(CONCATENATE("https://www.saflax.de/0-WVK-Retail/Bilder-Pictures/SAFLAX-",'Basis-Tabelle-Samen'!T160,"-",'Basis-Tabelle-Samen'!J160,"-cultivation-set-english.jpg")),
IF($C$1="Estnisch - EE",HYPERLINK(CONCATENATE("https://www.saflax.de/0-WVK-Retail/Bilder-Pictures/SAFLAX-",'Basis-Tabelle-Samen'!T160,"-",'Basis-Tabelle-Samen'!J160,"-cultivation-set-estonian.jpg")),
IF($C$1="Finnisch - FI",HYPERLINK(CONCATENATE("https://www.saflax.de/0-WVK-Retail/Bilder-Pictures/SAFLAX-",'Basis-Tabelle-Samen'!T160,"-",'Basis-Tabelle-Samen'!J160,"-cultivation-set-finnish.jpg")),
IF($C$1="Französisch - FR",HYPERLINK(CONCATENATE("https://www.saflax.de/0-WVK-Retail/Bilder-Pictures/SAFLAX-",'Basis-Tabelle-Samen'!T160,"-",'Basis-Tabelle-Samen'!J160,"-cultivation-set-french.jpg")),
IF($C$1="Griechisch - GR",HYPERLINK(CONCATENATE("https://www.saflax.de/0-WVK-Retail/Bilder-Pictures/SAFLAX-",'Basis-Tabelle-Samen'!T160,"-",'Basis-Tabelle-Samen'!J160,"-cultivation-set-greek.jpg")),
IF($C$1="Irisch - IE",HYPERLINK(CONCATENATE("https://www.saflax.de/0-WVK-Retail/Bilder-Pictures/SAFLAX-",'Basis-Tabelle-Samen'!T160,"-",'Basis-Tabelle-Samen'!J160,"-cultivation-set-irish.jpg")),
IF($C$1="Isländisch - IS",HYPERLINK(CONCATENATE("https://www.saflax.de/0-WVK-Retail/Bilder-Pictures/SAFLAX-",'Basis-Tabelle-Samen'!T160,"-",'Basis-Tabelle-Samen'!J160,"-cultivation-set-icelandic.jpg")),
IF($C$1="Italienisch - IT",HYPERLINK(CONCATENATE("https://www.saflax.de/0-WVK-Retail/Bilder-Pictures/SAFLAX-",'Basis-Tabelle-Samen'!T160,"-",'Basis-Tabelle-Samen'!J160,"-cultivation-set-italian.jpg")),
IF($C$1="Japanisch - JP",HYPERLINK(CONCATENATE("https://www.saflax.de/0-WVK-Retail/Bilder-Pictures/SAFLAX-",'Basis-Tabelle-Samen'!T160,"-",'Basis-Tabelle-Samen'!J160,"-cultivation-set-japanese.jpg")),
IF($C$1="Kroatisch - HR",HYPERLINK(CONCATENATE("https://www.saflax.de/0-WVK-Retail/Bilder-Pictures/SAFLAX-",'Basis-Tabelle-Samen'!T160,"-",'Basis-Tabelle-Samen'!J160,"-cultivation-set-croatian.jpg")),
IF($C$1="Lettisch - LV",HYPERLINK(CONCATENATE("https://www.saflax.de/0-WVK-Retail/Bilder-Pictures/SAFLAX-",'Basis-Tabelle-Samen'!T160,"-",'Basis-Tabelle-Samen'!J160,"-cultivation-set-latvian.jpg")),
IF($C$1="Litauisch - LT",HYPERLINK(CONCATENATE("https://www.saflax.de/0-WVK-Retail/Bilder-Pictures/SAFLAX-",'Basis-Tabelle-Samen'!T160,"-",'Basis-Tabelle-Samen'!J160,"-cultivation-set-lithuanian.jpg")),
IF($C$1="Maltesisch - MT",HYPERLINK(CONCATENATE("https://www.saflax.de/0-WVK-Retail/Bilder-Pictures/SAFLAX-",'Basis-Tabelle-Samen'!T160,"-",'Basis-Tabelle-Samen'!J160,"-cultivation-set-maltese.jpg")),
IF($C$1="Niederländisch - NL",HYPERLINK(CONCATENATE("https://www.saflax.de/0-WVK-Retail/Bilder-Pictures/SAFLAX-",'Basis-Tabelle-Samen'!T160,"-",'Basis-Tabelle-Samen'!J160,"-cultivation-set-dutch.jpg")),
IF($C$1="Norwegisch - NO",HYPERLINK(CONCATENATE("https://www.saflax.de/0-WVK-Retail/Bilder-Pictures/SAFLAX-",'Basis-Tabelle-Samen'!T160,"-",'Basis-Tabelle-Samen'!J160,"-cultivation-set-nowegian.jpg")),
IF($C$1="Polnisch - PL",HYPERLINK(CONCATENATE("https://www.saflax.de/0-WVK-Retail/Bilder-Pictures/SAFLAX-",'Basis-Tabelle-Samen'!T160,"-",'Basis-Tabelle-Samen'!J160,"-cultivation-set-polish.jpg")),
IF($C$1="Portugiesisch - PT",HYPERLINK(CONCATENATE("https://www.saflax.de/0-WVK-Retail/Bilder-Pictures/SAFLAX-",'Basis-Tabelle-Samen'!T160,"-",'Basis-Tabelle-Samen'!J160,"-cultivation-set-portuguese.jpg")),
IF($C$1="Rumänisch - RO",HYPERLINK(CONCATENATE("https://www.saflax.de/0-WVK-Retail/Bilder-Pictures/SAFLAX-",'Basis-Tabelle-Samen'!T160,"-",'Basis-Tabelle-Samen'!J160,"-cultivation-set-romanian.jpg")),
IF($C$1="Schwedisch - SE",HYPERLINK(CONCATENATE("https://www.saflax.de/0-WVK-Retail/Bilder-Pictures/SAFLAX-",'Basis-Tabelle-Samen'!T160,"-",'Basis-Tabelle-Samen'!J160,"-cultivation-set-swedish.jpg")),
IF($C$1="Slowakisch - SK",HYPERLINK(CONCATENATE("https://www.saflax.de/0-WVK-Retail/Bilder-Pictures/SAFLAX-",'Basis-Tabelle-Samen'!T160,"-",'Basis-Tabelle-Samen'!J160,"-cultivation-set-slovak.jpg")),
IF($C$1="Slowenisch - SI",HYPERLINK(CONCATENATE("https://www.saflax.de/0-WVK-Retail/Bilder-Pictures/SAFLAX-",'Basis-Tabelle-Samen'!T160,"-",'Basis-Tabelle-Samen'!J160,"-cultivation-set-slovenian.jpg")),
IF($C$1="Spanisch - ES",HYPERLINK(CONCATENATE("https://www.saflax.de/0-WVK-Retail/Bilder-Pictures/SAFLAX-",'Basis-Tabelle-Samen'!T160,"-",'Basis-Tabelle-Samen'!J160,"-cultivation-set-spanish.jpg")),
IF($C$1="Tschechisch - CZ",HYPERLINK(CONCATENATE("https://www.saflax.de/0-WVK-Retail/Bilder-Pictures/SAFLAX-",'Basis-Tabelle-Samen'!T160,"-",'Basis-Tabelle-Samen'!J160,"-cultivation-set-czech.jpg")),
IF($C$1="Türkisch - TR",HYPERLINK(CONCATENATE("https://www.saflax.de/0-WVK-Retail/Bilder-Pictures/SAFLAX-",'Basis-Tabelle-Samen'!T160,"-",'Basis-Tabelle-Samen'!J160,"-cultivation-set-turkish.jpg")),
IF($C$1="Ungarisch - HU",HYPERLINK(CONCATENATE("https://www.saflax.de/0-WVK-Retail/Bilder-Pictures/SAFLAX-",'Basis-Tabelle-Samen'!T160,"-",'Basis-Tabelle-Samen'!J160,"-cultivation-set-hungarian.jpg")),
" ACHTUNG")))))))))))))))))))))))))))))</f>
        <v>https://www.saflax.de/0-WVK-Retail/Bilder-Pictures/SAFLAX-38528-cucurbita-pepo-cultivation-set-english.jpg</v>
      </c>
      <c r="AQ152" s="330" t="str">
        <f>IF(L152&lt;1,"",
IF($C$1="Bulgarisch - BG",HYPERLINK(CONCATENATE("https://www.saflax.de/0-WVK-Retail/Bilder-Pictures/SAFLAX-",'Basis-Tabelle-Samen'!W160,"-",'Basis-Tabelle-Samen'!J160,"-garden-in-the-bag-bulgarian.jpg")),
IF($C$1="Dänisch - DK",HYPERLINK(CONCATENATE("https://www.saflax.de/0-WVK-Retail/Bilder-Pictures/SAFLAX-",'Basis-Tabelle-Samen'!W160,"-",'Basis-Tabelle-Samen'!J160,"-garden-in-the-bag-danish.jpg")),
IF($C$1="Deutsch - DE",HYPERLINK(CONCATENATE("https://www.saflax.de/0-WVK-Retail/Bilder-Pictures/SAFLAX-",'Basis-Tabelle-Samen'!W160,"-",'Basis-Tabelle-Samen'!J160,"-garden-in-the-bag-german.jpg")),
IF($C$1="Englisch - UK",HYPERLINK(CONCATENATE("https://www.saflax.de/0-WVK-Retail/Bilder-Pictures/SAFLAX-",'Basis-Tabelle-Samen'!W160,"-",'Basis-Tabelle-Samen'!J160,"-garden-in-the-bag-english.jpg")),
IF($C$1="Estnisch - EE",HYPERLINK(CONCATENATE("https://www.saflax.de/0-WVK-Retail/Bilder-Pictures/SAFLAX-",'Basis-Tabelle-Samen'!W160,"-",'Basis-Tabelle-Samen'!J160,"-garden-in-the-bag-estonian.jpg")),
IF($C$1="Finnisch - FI",HYPERLINK(CONCATENATE("https://www.saflax.de/0-WVK-Retail/Bilder-Pictures/SAFLAX-",'Basis-Tabelle-Samen'!W160,"-",'Basis-Tabelle-Samen'!J160,"-garden-in-the-bag-finnish.jpg")),
IF($C$1="Französisch - FR",HYPERLINK(CONCATENATE("https://www.saflax.de/0-WVK-Retail/Bilder-Pictures/SAFLAX-",'Basis-Tabelle-Samen'!W160,"-",'Basis-Tabelle-Samen'!J160,"-garden-in-the-bag-french.jpg")),
IF($C$1="Griechisch - GR",HYPERLINK(CONCATENATE("https://www.saflax.de/0-WVK-Retail/Bilder-Pictures/SAFLAX-",'Basis-Tabelle-Samen'!W160,"-",'Basis-Tabelle-Samen'!J160,"-garden-in-the-bag-greek.jpg")),
IF($C$1="Irisch - IE",HYPERLINK(CONCATENATE("https://www.saflax.de/0-WVK-Retail/Bilder-Pictures/SAFLAX-",'Basis-Tabelle-Samen'!W160,"-",'Basis-Tabelle-Samen'!J160,"-garden-in-the-bag-irish.jpg")),
IF($C$1="Isländisch - IS",HYPERLINK(CONCATENATE("https://www.saflax.de/0-WVK-Retail/Bilder-Pictures/SAFLAX-",'Basis-Tabelle-Samen'!W160,"-",'Basis-Tabelle-Samen'!J160,"-garden-in-the-bag-icelandic.jpg")),
IF($C$1="Italienisch - IT",HYPERLINK(CONCATENATE("https://www.saflax.de/0-WVK-Retail/Bilder-Pictures/SAFLAX-",'Basis-Tabelle-Samen'!W160,"-",'Basis-Tabelle-Samen'!J160,"-garden-in-the-bag-italian.jpg")),
IF($C$1="Japanisch - JP",HYPERLINK(CONCATENATE("https://www.saflax.de/0-WVK-Retail/Bilder-Pictures/SAFLAX-",'Basis-Tabelle-Samen'!W160,"-",'Basis-Tabelle-Samen'!J160,"-garden-in-the-bag-japanese.jpg")),
IF($C$1="Kroatisch - HR",HYPERLINK(CONCATENATE("https://www.saflax.de/0-WVK-Retail/Bilder-Pictures/SAFLAX-",'Basis-Tabelle-Samen'!W160,"-",'Basis-Tabelle-Samen'!J160,"-garden-in-the-bag-croatian.jpg")),
IF($C$1="Lettisch - LV",HYPERLINK(CONCATENATE("https://www.saflax.de/0-WVK-Retail/Bilder-Pictures/SAFLAX-",'Basis-Tabelle-Samen'!W160,"-",'Basis-Tabelle-Samen'!J160,"-garden-in-the-bag-latvian.jpg")),
IF($C$1="Litauisch - LT",HYPERLINK(CONCATENATE("https://www.saflax.de/0-WVK-Retail/Bilder-Pictures/SAFLAX-",'Basis-Tabelle-Samen'!W160,"-",'Basis-Tabelle-Samen'!J160,"-garden-in-the-bag-lithuanian.jpg")),
IF($C$1="Maltesisch - MT",HYPERLINK(CONCATENATE("https://www.saflax.de/0-WVK-Retail/Bilder-Pictures/SAFLAX-",'Basis-Tabelle-Samen'!W160,"-",'Basis-Tabelle-Samen'!J160,"-garden-in-the-bag-maltese.jpg")),
IF($C$1="Niederländisch - NL",HYPERLINK(CONCATENATE("https://www.saflax.de/0-WVK-Retail/Bilder-Pictures/SAFLAX-",'Basis-Tabelle-Samen'!W160,"-",'Basis-Tabelle-Samen'!J160,"-garden-in-the-bag-dutch.jpg")),
IF($C$1="Norwegisch - NO",HYPERLINK(CONCATENATE("https://www.saflax.de/0-WVK-Retail/Bilder-Pictures/SAFLAX-",'Basis-Tabelle-Samen'!W160,"-",'Basis-Tabelle-Samen'!J160,"-garden-in-the-bag-nowegian.jpg")),
IF($C$1="Polnisch - PL",HYPERLINK(CONCATENATE("https://www.saflax.de/0-WVK-Retail/Bilder-Pictures/SAFLAX-",'Basis-Tabelle-Samen'!W160,"-",'Basis-Tabelle-Samen'!J160,"-garden-in-the-bag-polish.jpg")),
IF($C$1="Portugiesisch - PT",HYPERLINK(CONCATENATE("https://www.saflax.de/0-WVK-Retail/Bilder-Pictures/SAFLAX-",'Basis-Tabelle-Samen'!W160,"-",'Basis-Tabelle-Samen'!J160,"-garden-in-the-bag-portuguese.jpg")),
IF($C$1="Rumänisch - RO",HYPERLINK(CONCATENATE("https://www.saflax.de/0-WVK-Retail/Bilder-Pictures/SAFLAX-",'Basis-Tabelle-Samen'!W160,"-",'Basis-Tabelle-Samen'!J160,"-garden-in-the-bag-romanian.jpg")),
IF($C$1="Schwedisch - SE",HYPERLINK(CONCATENATE("https://www.saflax.de/0-WVK-Retail/Bilder-Pictures/SAFLAX-",'Basis-Tabelle-Samen'!W160,"-",'Basis-Tabelle-Samen'!J160,"-garden-in-the-bag-swedish.jpg")),
IF($C$1="Slowakisch - SK",HYPERLINK(CONCATENATE("https://www.saflax.de/0-WVK-Retail/Bilder-Pictures/SAFLAX-",'Basis-Tabelle-Samen'!W160,"-",'Basis-Tabelle-Samen'!J160,"-garden-in-the-bag-slovak.jpg")),
IF($C$1="Slowenisch - SI",HYPERLINK(CONCATENATE("https://www.saflax.de/0-WVK-Retail/Bilder-Pictures/SAFLAX-",'Basis-Tabelle-Samen'!W160,"-",'Basis-Tabelle-Samen'!J160,"-garden-in-the-bag-slovenian.jpg")),
IF($C$1="Spanisch - ES",HYPERLINK(CONCATENATE("https://www.saflax.de/0-WVK-Retail/Bilder-Pictures/SAFLAX-",'Basis-Tabelle-Samen'!W160,"-",'Basis-Tabelle-Samen'!J160,"-garden-in-the-bag-spanish.jpg")),
IF($C$1="Tschechisch - CZ",HYPERLINK(CONCATENATE("https://www.saflax.de/0-WVK-Retail/Bilder-Pictures/SAFLAX-",'Basis-Tabelle-Samen'!W160,"-",'Basis-Tabelle-Samen'!J160,"-garden-in-the-bag-czech.jpg")),
IF($C$1="Türkisch - TR",HYPERLINK(CONCATENATE("https://www.saflax.de/0-WVK-Retail/Bilder-Pictures/SAFLAX-",'Basis-Tabelle-Samen'!W160,"-",'Basis-Tabelle-Samen'!J160,"-garden-in-the-bag-turkish.jpg")),
IF($C$1="Ungarisch - HU",HYPERLINK(CONCATENATE("https://www.saflax.de/0-WVK-Retail/Bilder-Pictures/SAFLAX-",'Basis-Tabelle-Samen'!W160,"-",'Basis-Tabelle-Samen'!J160,"-garden-in-the-bag-hungarian.jpg")),
" ACHTUNG")))))))))))))))))))))))))))))</f>
        <v>https://www.saflax.de/0-WVK-Retail/Bilder-Pictures/SAFLAX-68528-cucurbita-pepo-garden-in-the-bag-english.jpg</v>
      </c>
    </row>
    <row r="153" spans="1:43" ht="17.100000000000001" customHeight="1" x14ac:dyDescent="0.2">
      <c r="A153" s="318" t="str">
        <f>IF('Basis-Tabelle-Samen'!A162="","",IF($C$1="Deutsch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53" s="319" t="str">
        <f>'Basis-Tabelle-Samen'!I162</f>
        <v>Cucurbita pepo var. cylindrica</v>
      </c>
      <c r="C153" s="316" t="str">
        <f>IF($C$1="Bulgarisch - BG",'Basis-Tabelle-Samen'!Z162,
IF($C$1="Dänisch - DK",'Basis-Tabelle-Samen'!AA162,
IF($C$1="Deutsch - DE",'Basis-Tabelle-Samen'!AB162,
IF($C$1="Englisch - UK",'Basis-Tabelle-Samen'!AC162,
IF($C$1="Estnisch - EE",'Basis-Tabelle-Samen'!AD162,
IF($C$1="Finnisch - FI",'Basis-Tabelle-Samen'!AE162,
IF($C$1="Französisch - FR",'Basis-Tabelle-Samen'!AF162,
IF($C$1="Griechisch - GR",'Basis-Tabelle-Samen'!AG162,
IF($C$1="Irisch - IE",'Basis-Tabelle-Samen'!AH162,
IF($C$1="Isländisch - IS",'Basis-Tabelle-Samen'!AI162,
IF($C$1="Italienisch - IT",'Basis-Tabelle-Samen'!AJ162,
IF($C$1="Japanisch - JP",'Basis-Tabelle-Samen'!AK162,
IF($C$1="Kroatisch - HR",'Basis-Tabelle-Samen'!AL162,
IF($C$1="Lettisch - LV",'Basis-Tabelle-Samen'!AM162,
IF($C$1="Litauisch - LT",'Basis-Tabelle-Samen'!AN162,
IF($C$1="Maltesisch - MT",'Basis-Tabelle-Samen'!AO162,
IF($C$1="Niederländisch - NL",'Basis-Tabelle-Samen'!AP162,
IF($C$1="Norwegisch - NO",'Basis-Tabelle-Samen'!AQ162,
IF($C$1="Polnisch - PL",'Basis-Tabelle-Samen'!AR162,
IF($C$1="Portugiesisch - PT",'Basis-Tabelle-Samen'!AS162,
IF($C$1="Rumänisch - RO",'Basis-Tabelle-Samen'!AT162,
IF($C$1="Schwedisch - SE",'Basis-Tabelle-Samen'!AU162,
IF($C$1="Slowakisch - SK",'Basis-Tabelle-Samen'!AV162,
IF($C$1="Slowenisch - SI",'Basis-Tabelle-Samen'!AW162,
IF($C$1="Spanisch - ES",'Basis-Tabelle-Samen'!AX162,
IF($C$1="Tschechisch - CZ",'Basis-Tabelle-Samen'!AY162,
IF($C$1="Türkisch - TR",'Basis-Tabelle-Samen'!AZ162,
IF($C$1="Ungarisch - HU",'Basis-Tabelle-Samen'!BA162,
" ACHTUNG"))))))))))))))))))))))))))))</f>
        <v>Organic - Courgette - Gold Rush</v>
      </c>
      <c r="D153" s="320">
        <f>'Basis-Tabelle-Samen'!F162</f>
        <v>5</v>
      </c>
      <c r="E153" s="321" t="str">
        <f>'Basis-Tabelle-Samen'!H162</f>
        <v>7 %</v>
      </c>
      <c r="F153" s="322" t="str">
        <f>IF('Basis-Tabelle-Samen'!G162="","",'Basis-Tabelle-Samen'!G162)</f>
        <v>02</v>
      </c>
      <c r="G153" s="320">
        <f>'Basis-Tabelle-Samen'!C162</f>
        <v>18551</v>
      </c>
      <c r="H153" s="323">
        <f>'Basis-Tabelle-Samen'!D162</f>
        <v>4055473185514</v>
      </c>
      <c r="I153" s="324">
        <f>'Basis-Tabelle-Samen'!E162</f>
        <v>2.0499999999999998</v>
      </c>
      <c r="J153" s="325">
        <f t="shared" si="2"/>
        <v>12</v>
      </c>
      <c r="K153" s="326">
        <f>'Basis-Tabelle-Samen'!K162</f>
        <v>78551</v>
      </c>
      <c r="L153" s="323">
        <f>'Basis-Tabelle-Samen'!L162</f>
        <v>4055473785516</v>
      </c>
      <c r="M153" s="324">
        <f>'Basis-Tabelle-Samen'!M162</f>
        <v>2.4500000000000002</v>
      </c>
      <c r="N153" s="326">
        <f>IF(K153&lt;1,"",'3'!$I$15)</f>
        <v>15</v>
      </c>
      <c r="O153" s="327">
        <f>IF(K153&lt;1,"",'3'!$J$11)</f>
        <v>90</v>
      </c>
      <c r="P153" s="326">
        <f>'Basis-Tabelle-Samen'!N162</f>
        <v>88551</v>
      </c>
      <c r="Q153" s="323">
        <f>'Basis-Tabelle-Samen'!O162</f>
        <v>4055473885513</v>
      </c>
      <c r="R153" s="328">
        <f>'Basis-Tabelle-Samen'!P162</f>
        <v>3.75</v>
      </c>
      <c r="S153" s="326">
        <f>IF(R153&lt;1,"",'3'!$M$15)</f>
        <v>18</v>
      </c>
      <c r="T153" s="327">
        <f>IF(R153&lt;1,"",'3'!$N$11)</f>
        <v>72</v>
      </c>
      <c r="U153" s="326">
        <f>'Basis-Tabelle-Samen'!Q162</f>
        <v>58551</v>
      </c>
      <c r="V153" s="323">
        <f>'Basis-Tabelle-Samen'!R162</f>
        <v>4055473585512</v>
      </c>
      <c r="W153" s="324">
        <f>'Basis-Tabelle-Samen'!S162</f>
        <v>4.95</v>
      </c>
      <c r="X153" s="326">
        <f>IF(U153&lt;1,"",'3'!$Q$15)</f>
        <v>6</v>
      </c>
      <c r="Y153" s="327">
        <f>IF(U153&lt;1,"",'3'!$R$11)</f>
        <v>24</v>
      </c>
      <c r="Z153" s="326">
        <f>'Basis-Tabelle-Samen'!T162</f>
        <v>38551</v>
      </c>
      <c r="AA153" s="323">
        <f>'Basis-Tabelle-Samen'!U162</f>
        <v>4055473385518</v>
      </c>
      <c r="AB153" s="324">
        <f>'Basis-Tabelle-Samen'!V162</f>
        <v>6.75</v>
      </c>
      <c r="AC153" s="326">
        <f>IF(Z153&lt;1,"",'3'!$U$15)</f>
        <v>6</v>
      </c>
      <c r="AD153" s="327">
        <f>IF(Z153&lt;1,"",'3'!$V$11)</f>
        <v>24</v>
      </c>
      <c r="AE153" s="326">
        <f>'Basis-Tabelle-Samen'!W162</f>
        <v>68551</v>
      </c>
      <c r="AF153" s="323">
        <f>'Basis-Tabelle-Samen'!X162</f>
        <v>4055473685519</v>
      </c>
      <c r="AG153" s="324">
        <f>'Basis-Tabelle-Samen'!Y162</f>
        <v>2.95</v>
      </c>
      <c r="AH153" s="326">
        <f>IF(AE153&lt;1,"",'3'!$Y$15)</f>
        <v>8</v>
      </c>
      <c r="AI153" s="327">
        <f>IF(AE153&lt;1,"",'3'!$Z$11)</f>
        <v>64</v>
      </c>
      <c r="AJ153" s="315"/>
      <c r="AK153" s="316" t="str">
        <f>IF(G153&lt;1,"",
IF($C$1="Bulgarisch - BG",HYPERLINK(CONCATENATE("https://www.saflax.de/0-WVK-Retail/Bilder-Pictures/SAFLAX-",'Basis-Tabelle-Samen'!C162,"-",'Basis-Tabelle-Samen'!J162,"-seed-package-front-cr-bulgarian.jpg")),
IF($C$1="Dänisch - DK",HYPERLINK(CONCATENATE("https://www.saflax.de/0-WVK-Retail/Bilder-Pictures/SAFLAX-",'Basis-Tabelle-Samen'!C162,"-",'Basis-Tabelle-Samen'!J162,"-seed-package-front-cr-danish.jpg")),
IF($C$1="Deutsch - DE",HYPERLINK(CONCATENATE("https://www.saflax.de/0-WVK-Retail/Bilder-Pictures/SAFLAX-",'Basis-Tabelle-Samen'!C162,"-",'Basis-Tabelle-Samen'!J162,"-seed-package-front-cr-german.jpg")),
IF($C$1="Englisch - UK",HYPERLINK(CONCATENATE("https://www.saflax.de/0-WVK-Retail/Bilder-Pictures/SAFLAX-",'Basis-Tabelle-Samen'!C162,"-",'Basis-Tabelle-Samen'!J162,"-seed-package-front-cr-english.jpg")),
IF($C$1="Estnisch - EE",HYPERLINK(CONCATENATE("https://www.saflax.de/0-WVK-Retail/Bilder-Pictures/SAFLAX-",'Basis-Tabelle-Samen'!C162,"-",'Basis-Tabelle-Samen'!J162,"-seed-package-front-cr-estonian.jpg")),
IF($C$1="Finnisch - FI",HYPERLINK(CONCATENATE("https://www.saflax.de/0-WVK-Retail/Bilder-Pictures/SAFLAX-",'Basis-Tabelle-Samen'!C162,"-",'Basis-Tabelle-Samen'!J162,"-seed-package-front-cr-finnish.jpg")),
IF($C$1="Französisch - FR",HYPERLINK(CONCATENATE("https://www.saflax.de/0-WVK-Retail/Bilder-Pictures/SAFLAX-",'Basis-Tabelle-Samen'!C162,"-",'Basis-Tabelle-Samen'!J162,"-seed-package-front-cr-french.jpg")),
IF($C$1="Griechisch - GR",HYPERLINK(CONCATENATE("https://www.saflax.de/0-WVK-Retail/Bilder-Pictures/SAFLAX-",'Basis-Tabelle-Samen'!C162,"-",'Basis-Tabelle-Samen'!J162,"-seed-package-front-cr-greek.jpg")),
IF($C$1="Irisch - IE",HYPERLINK(CONCATENATE("https://www.saflax.de/0-WVK-Retail/Bilder-Pictures/SAFLAX-",'Basis-Tabelle-Samen'!C162,"-",'Basis-Tabelle-Samen'!J162,"-seed-package-front-cr-irish.jpg")),
IF($C$1="Isländisch - IS",HYPERLINK(CONCATENATE("https://www.saflax.de/0-WVK-Retail/Bilder-Pictures/SAFLAX-",'Basis-Tabelle-Samen'!C162,"-",'Basis-Tabelle-Samen'!J162,"-seed-package-front-cr-icelandic.jpg")),
IF($C$1="Italienisch - IT",HYPERLINK(CONCATENATE("https://www.saflax.de/0-WVK-Retail/Bilder-Pictures/SAFLAX-",'Basis-Tabelle-Samen'!C162,"-",'Basis-Tabelle-Samen'!J162,"-seed-package-front-cr-italian.jpg")),
IF($C$1="Japanisch - JP",HYPERLINK(CONCATENATE("https://www.saflax.de/0-WVK-Retail/Bilder-Pictures/SAFLAX-",'Basis-Tabelle-Samen'!C162,"-",'Basis-Tabelle-Samen'!J162,"-seed-package-front-cr-japanese.jpg")),
IF($C$1="Kroatisch - HR",HYPERLINK(CONCATENATE("https://www.saflax.de/0-WVK-Retail/Bilder-Pictures/SAFLAX-",'Basis-Tabelle-Samen'!C162,"-",'Basis-Tabelle-Samen'!J162,"-seed-package-front-cr-croatian.jpg")),
IF($C$1="Lettisch - LV",HYPERLINK(CONCATENATE("https://www.saflax.de/0-WVK-Retail/Bilder-Pictures/SAFLAX-",'Basis-Tabelle-Samen'!C162,"-",'Basis-Tabelle-Samen'!J162,"-seed-package-front-cr-latvian.jpg")),
IF($C$1="Litauisch - LT",HYPERLINK(CONCATENATE("https://www.saflax.de/0-WVK-Retail/Bilder-Pictures/SAFLAX-",'Basis-Tabelle-Samen'!C162,"-",'Basis-Tabelle-Samen'!J162,"-seed-package-front-cr-lithuanian.jpg")),
IF($C$1="Maltesisch - MT",HYPERLINK(CONCATENATE("https://www.saflax.de/0-WVK-Retail/Bilder-Pictures/SAFLAX-",'Basis-Tabelle-Samen'!C162,"-",'Basis-Tabelle-Samen'!J162,"-seed-package-front-cr-maltese.jpg")),
IF($C$1="Niederländisch - NL",HYPERLINK(CONCATENATE("https://www.saflax.de/0-WVK-Retail/Bilder-Pictures/SAFLAX-",'Basis-Tabelle-Samen'!C162,"-",'Basis-Tabelle-Samen'!J162,"-seed-package-front-cr-dutch.jpg")),
IF($C$1="Norwegisch - NO",HYPERLINK(CONCATENATE("https://www.saflax.de/0-WVK-Retail/Bilder-Pictures/SAFLAX-",'Basis-Tabelle-Samen'!C162,"-",'Basis-Tabelle-Samen'!J162,"-seed-package-front-cr-nowegian.jpg")),
IF($C$1="Polnisch - PL",HYPERLINK(CONCATENATE("https://www.saflax.de/0-WVK-Retail/Bilder-Pictures/SAFLAX-",'Basis-Tabelle-Samen'!C162,"-",'Basis-Tabelle-Samen'!J162,"-seed-package-front-cr-polish.jpg")),
IF($C$1="Portugiesisch - PT",HYPERLINK(CONCATENATE("https://www.saflax.de/0-WVK-Retail/Bilder-Pictures/SAFLAX-",'Basis-Tabelle-Samen'!C162,"-",'Basis-Tabelle-Samen'!J162,"-seed-package-front-cr-portuguese.jpg")),
IF($C$1="Rumänisch - RO",HYPERLINK(CONCATENATE("https://www.saflax.de/0-WVK-Retail/Bilder-Pictures/SAFLAX-",'Basis-Tabelle-Samen'!C162,"-",'Basis-Tabelle-Samen'!J162,"-seed-package-front-cr-romanian.jpg")),
IF($C$1="Schwedisch - SE",HYPERLINK(CONCATENATE("https://www.saflax.de/0-WVK-Retail/Bilder-Pictures/SAFLAX-",'Basis-Tabelle-Samen'!C162,"-",'Basis-Tabelle-Samen'!J162,"-seed-package-front-cr-swedish.jpg")),
IF($C$1="Slowakisch - SK",HYPERLINK(CONCATENATE("https://www.saflax.de/0-WVK-Retail/Bilder-Pictures/SAFLAX-",'Basis-Tabelle-Samen'!C162,"-",'Basis-Tabelle-Samen'!J162,"-seed-package-front-cr-slovak.jpg")),
IF($C$1="Slowenisch - SI",HYPERLINK(CONCATENATE("https://www.saflax.de/0-WVK-Retail/Bilder-Pictures/SAFLAX-",'Basis-Tabelle-Samen'!C162,"-",'Basis-Tabelle-Samen'!J162,"-seed-package-front-cr-slovenian.jpg")),
IF($C$1="Spanisch - ES",HYPERLINK(CONCATENATE("https://www.saflax.de/0-WVK-Retail/Bilder-Pictures/SAFLAX-",'Basis-Tabelle-Samen'!C162,"-",'Basis-Tabelle-Samen'!J162,"-seed-package-front-cr-spanish.jpg")),
IF($C$1="Tschechisch - CZ",HYPERLINK(CONCATENATE("https://www.saflax.de/0-WVK-Retail/Bilder-Pictures/SAFLAX-",'Basis-Tabelle-Samen'!C162,"-",'Basis-Tabelle-Samen'!J162,"-seed-package-front-cr-czech.jpg")),
IF($C$1="Türkisch - TR",HYPERLINK(CONCATENATE("https://www.saflax.de/0-WVK-Retail/Bilder-Pictures/SAFLAX-",'Basis-Tabelle-Samen'!C162,"-",'Basis-Tabelle-Samen'!J162,"-seed-package-front-cr-turkish.jpg")),
IF($C$1="Ungarisch - HU",HYPERLINK(CONCATENATE("https://www.saflax.de/0-WVK-Retail/Bilder-Pictures/SAFLAX-",'Basis-Tabelle-Samen'!C162,"-",'Basis-Tabelle-Samen'!J162,"-seed-package-front-cr-hungarian.jpg")),
" ACHTUNG")))))))))))))))))))))))))))))</f>
        <v>https://www.saflax.de/0-WVK-Retail/Bilder-Pictures/SAFLAX-18551-cucurbita-pepo-seed-package-front-cr-english.jpg</v>
      </c>
      <c r="AL153" s="330" t="str">
        <f>IF(G153&lt;1,"",
IF($C$1="Bulgarisch - BG",HYPERLINK(CONCATENATE("https://www.saflax.de/0-WVK-Retail/Bilder-Pictures/SAFLAX-",'Basis-Tabelle-Samen'!C162,"-",'Basis-Tabelle-Samen'!J162,"-seed-package-back-cr-bulgarian.jpg")),
IF($C$1="Dänisch - DK",HYPERLINK(CONCATENATE("https://www.saflax.de/0-WVK-Retail/Bilder-Pictures/SAFLAX-",'Basis-Tabelle-Samen'!C162,"-",'Basis-Tabelle-Samen'!J162,"-seed-package-back-cr-danish.jpg")),
IF($C$1="Deutsch - DE",HYPERLINK(CONCATENATE("https://www.saflax.de/0-WVK-Retail/Bilder-Pictures/SAFLAX-",'Basis-Tabelle-Samen'!C162,"-",'Basis-Tabelle-Samen'!J162,"-seed-package-back-cr-german.jpg")),
IF($C$1="Englisch - UK",HYPERLINK(CONCATENATE("https://www.saflax.de/0-WVK-Retail/Bilder-Pictures/SAFLAX-",'Basis-Tabelle-Samen'!C162,"-",'Basis-Tabelle-Samen'!J162,"-seed-package-back-cr-english.jpg")),
IF($C$1="Estnisch - EE",HYPERLINK(CONCATENATE("https://www.saflax.de/0-WVK-Retail/Bilder-Pictures/SAFLAX-",'Basis-Tabelle-Samen'!C162,"-",'Basis-Tabelle-Samen'!J162,"-seed-package-back-cr-estonian.jpg")),
IF($C$1="Finnisch - FI",HYPERLINK(CONCATENATE("https://www.saflax.de/0-WVK-Retail/Bilder-Pictures/SAFLAX-",'Basis-Tabelle-Samen'!C162,"-",'Basis-Tabelle-Samen'!J162,"-seed-package-back-cr-finnish.jpg")),
IF($C$1="Französisch - FR",HYPERLINK(CONCATENATE("https://www.saflax.de/0-WVK-Retail/Bilder-Pictures/SAFLAX-",'Basis-Tabelle-Samen'!C162,"-",'Basis-Tabelle-Samen'!J162,"-seed-package-back-cr-french.jpg")),
IF($C$1="Griechisch - GR",HYPERLINK(CONCATENATE("https://www.saflax.de/0-WVK-Retail/Bilder-Pictures/SAFLAX-",'Basis-Tabelle-Samen'!C162,"-",'Basis-Tabelle-Samen'!J162,"-seed-package-back-cr-greek.jpg")),
IF($C$1="Irisch - IE",HYPERLINK(CONCATENATE("https://www.saflax.de/0-WVK-Retail/Bilder-Pictures/SAFLAX-",'Basis-Tabelle-Samen'!C162,"-",'Basis-Tabelle-Samen'!J162,"-seed-package-back-cr-irish.jpg")),
IF($C$1="Isländisch - IS",HYPERLINK(CONCATENATE("https://www.saflax.de/0-WVK-Retail/Bilder-Pictures/SAFLAX-",'Basis-Tabelle-Samen'!C162,"-",'Basis-Tabelle-Samen'!J162,"-seed-package-back-cr-icelandic.jpg")),
IF($C$1="Italienisch - IT",HYPERLINK(CONCATENATE("https://www.saflax.de/0-WVK-Retail/Bilder-Pictures/SAFLAX-",'Basis-Tabelle-Samen'!C162,"-",'Basis-Tabelle-Samen'!J162,"-seed-package-back-cr-italian.jpg")),
IF($C$1="Japanisch - JP",HYPERLINK(CONCATENATE("https://www.saflax.de/0-WVK-Retail/Bilder-Pictures/SAFLAX-",'Basis-Tabelle-Samen'!C162,"-",'Basis-Tabelle-Samen'!J162,"-seed-package-back-cr-japanese.jpg")),
IF($C$1="Kroatisch - HR",HYPERLINK(CONCATENATE("https://www.saflax.de/0-WVK-Retail/Bilder-Pictures/SAFLAX-",'Basis-Tabelle-Samen'!C162,"-",'Basis-Tabelle-Samen'!J162,"-seed-package-back-cr-croatian.jpg")),
IF($C$1="Lettisch - LV",HYPERLINK(CONCATENATE("https://www.saflax.de/0-WVK-Retail/Bilder-Pictures/SAFLAX-",'Basis-Tabelle-Samen'!C162,"-",'Basis-Tabelle-Samen'!J162,"-seed-package-back-cr-latvian.jpg")),
IF($C$1="Litauisch - LT",HYPERLINK(CONCATENATE("https://www.saflax.de/0-WVK-Retail/Bilder-Pictures/SAFLAX-",'Basis-Tabelle-Samen'!C162,"-",'Basis-Tabelle-Samen'!J162,"-seed-package-back-cr-lithuanian.jpg")),
IF($C$1="Maltesisch - MT",HYPERLINK(CONCATENATE("https://www.saflax.de/0-WVK-Retail/Bilder-Pictures/SAFLAX-",'Basis-Tabelle-Samen'!C162,"-",'Basis-Tabelle-Samen'!J162,"-seed-package-back-cr-maltese.jpg")),
IF($C$1="Niederländisch - NL",HYPERLINK(CONCATENATE("https://www.saflax.de/0-WVK-Retail/Bilder-Pictures/SAFLAX-",'Basis-Tabelle-Samen'!C162,"-",'Basis-Tabelle-Samen'!J162,"-seed-package-back-cr-dutch.jpg")),
IF($C$1="Norwegisch - NO",HYPERLINK(CONCATENATE("https://www.saflax.de/0-WVK-Retail/Bilder-Pictures/SAFLAX-",'Basis-Tabelle-Samen'!C162,"-",'Basis-Tabelle-Samen'!J162,"-seed-package-back-cr-nowegian.jpg")),
IF($C$1="Polnisch - PL",HYPERLINK(CONCATENATE("https://www.saflax.de/0-WVK-Retail/Bilder-Pictures/SAFLAX-",'Basis-Tabelle-Samen'!C162,"-",'Basis-Tabelle-Samen'!J162,"-seed-package-back-cr-polish.jpg")),
IF($C$1="Portugiesisch - PT",HYPERLINK(CONCATENATE("https://www.saflax.de/0-WVK-Retail/Bilder-Pictures/SAFLAX-",'Basis-Tabelle-Samen'!C162,"-",'Basis-Tabelle-Samen'!J162,"-seed-package-back-cr-portuguese.jpg")),
IF($C$1="Rumänisch - RO",HYPERLINK(CONCATENATE("https://www.saflax.de/0-WVK-Retail/Bilder-Pictures/SAFLAX-",'Basis-Tabelle-Samen'!C162,"-",'Basis-Tabelle-Samen'!J162,"-seed-package-back-cr-romanian.jpg")),
IF($C$1="Schwedisch - SE",HYPERLINK(CONCATENATE("https://www.saflax.de/0-WVK-Retail/Bilder-Pictures/SAFLAX-",'Basis-Tabelle-Samen'!C162,"-",'Basis-Tabelle-Samen'!J162,"-seed-package-back-cr-swedish.jpg")),
IF($C$1="Slowakisch - SK",HYPERLINK(CONCATENATE("https://www.saflax.de/0-WVK-Retail/Bilder-Pictures/SAFLAX-",'Basis-Tabelle-Samen'!C162,"-",'Basis-Tabelle-Samen'!J162,"-seed-package-back-cr-slovak.jpg")),
IF($C$1="Slowenisch - SI",HYPERLINK(CONCATENATE("https://www.saflax.de/0-WVK-Retail/Bilder-Pictures/SAFLAX-",'Basis-Tabelle-Samen'!C162,"-",'Basis-Tabelle-Samen'!J162,"-seed-package-back-cr-slovenian.jpg")),
IF($C$1="Spanisch - ES",HYPERLINK(CONCATENATE("https://www.saflax.de/0-WVK-Retail/Bilder-Pictures/SAFLAX-",'Basis-Tabelle-Samen'!C162,"-",'Basis-Tabelle-Samen'!J162,"-seed-package-back-cr-spanish.jpg")),
IF($C$1="Tschechisch - CZ",HYPERLINK(CONCATENATE("https://www.saflax.de/0-WVK-Retail/Bilder-Pictures/SAFLAX-",'Basis-Tabelle-Samen'!C162,"-",'Basis-Tabelle-Samen'!J162,"-seed-package-back-cr-czech.jpg")),
IF($C$1="Türkisch - TR",HYPERLINK(CONCATENATE("https://www.saflax.de/0-WVK-Retail/Bilder-Pictures/SAFLAX-",'Basis-Tabelle-Samen'!C162,"-",'Basis-Tabelle-Samen'!J162,"-seed-package-back-cr-turkish.jpg")),
IF($C$1="Ungarisch - HU",HYPERLINK(CONCATENATE("https://www.saflax.de/0-WVK-Retail/Bilder-Pictures/SAFLAX-",'Basis-Tabelle-Samen'!C162,"-",'Basis-Tabelle-Samen'!J162,"-seed-package-back-cr-hungarian.jpg")),
" ACHTUNG")))))))))))))))))))))))))))))</f>
        <v>https://www.saflax.de/0-WVK-Retail/Bilder-Pictures/SAFLAX-18551-cucurbita-pepo-seed-package-back-cr-english.jpg</v>
      </c>
      <c r="AM153" s="330" t="str">
        <f>IF(H153&lt;1,"",
IF($C$1="Bulgarisch - BG",HYPERLINK(CONCATENATE("https://www.saflax.de/0-WVK-Retail/Bilder-Pictures/SAFLAX-",'Basis-Tabelle-Samen'!K162,"-",'Basis-Tabelle-Samen'!J162,"-garden-to-go-mini-bulgarian.jpg")),
IF($C$1="Dänisch - DK",HYPERLINK(CONCATENATE("https://www.saflax.de/0-WVK-Retail/Bilder-Pictures/SAFLAX-",'Basis-Tabelle-Samen'!K162,"-",'Basis-Tabelle-Samen'!J162,"-garden-to-go-mini-danish.jpg")),
IF($C$1="Deutsch - DE",HYPERLINK(CONCATENATE("https://www.saflax.de/0-WVK-Retail/Bilder-Pictures/SAFLAX-",'Basis-Tabelle-Samen'!K162,"-",'Basis-Tabelle-Samen'!J162,"-garden-to-go-mini-german.jpg")),
IF($C$1="Englisch - UK",HYPERLINK(CONCATENATE("https://www.saflax.de/0-WVK-Retail/Bilder-Pictures/SAFLAX-",'Basis-Tabelle-Samen'!K162,"-",'Basis-Tabelle-Samen'!J162,"-garden-to-go-mini-english.jpg")),
IF($C$1="Estnisch - EE",HYPERLINK(CONCATENATE("https://www.saflax.de/0-WVK-Retail/Bilder-Pictures/SAFLAX-",'Basis-Tabelle-Samen'!K162,"-",'Basis-Tabelle-Samen'!J162,"-garden-to-go-mini-estonian.jpg")),
IF($C$1="Finnisch - FI",HYPERLINK(CONCATENATE("https://www.saflax.de/0-WVK-Retail/Bilder-Pictures/SAFLAX-",'Basis-Tabelle-Samen'!K162,"-",'Basis-Tabelle-Samen'!J162,"-garden-to-go-mini-finnish.jpg")),
IF($C$1="Französisch - FR",HYPERLINK(CONCATENATE("https://www.saflax.de/0-WVK-Retail/Bilder-Pictures/SAFLAX-",'Basis-Tabelle-Samen'!K162,"-",'Basis-Tabelle-Samen'!J162,"-garden-to-go-mini-french.jpg")),
IF($C$1="Griechisch - GR",HYPERLINK(CONCATENATE("https://www.saflax.de/0-WVK-Retail/Bilder-Pictures/SAFLAX-",'Basis-Tabelle-Samen'!K162,"-",'Basis-Tabelle-Samen'!J162,"-garden-to-go-mini-greek.jpg")),
IF($C$1="Irisch - IE",HYPERLINK(CONCATENATE("https://www.saflax.de/0-WVK-Retail/Bilder-Pictures/SAFLAX-",'Basis-Tabelle-Samen'!K162,"-",'Basis-Tabelle-Samen'!J162,"-garden-to-go-mini-irish.jpg")),
IF($C$1="Isländisch - IS",HYPERLINK(CONCATENATE("https://www.saflax.de/0-WVK-Retail/Bilder-Pictures/SAFLAX-",'Basis-Tabelle-Samen'!K162,"-",'Basis-Tabelle-Samen'!J162,"-garden-to-go-mini-icelandic.jpg")),
IF($C$1="Italienisch - IT",HYPERLINK(CONCATENATE("https://www.saflax.de/0-WVK-Retail/Bilder-Pictures/SAFLAX-",'Basis-Tabelle-Samen'!K162,"-",'Basis-Tabelle-Samen'!J162,"-garden-to-go-mini-italian.jpg")),
IF($C$1="Japanisch - JP",HYPERLINK(CONCATENATE("https://www.saflax.de/0-WVK-Retail/Bilder-Pictures/SAFLAX-",'Basis-Tabelle-Samen'!K162,"-",'Basis-Tabelle-Samen'!J162,"-garden-to-go-mini-japanese.jpg")),
IF($C$1="Kroatisch - HR",HYPERLINK(CONCATENATE("https://www.saflax.de/0-WVK-Retail/Bilder-Pictures/SAFLAX-",'Basis-Tabelle-Samen'!K162,"-",'Basis-Tabelle-Samen'!J162,"-garden-to-go-mini-croatian.jpg")),
IF($C$1="Lettisch - LV",HYPERLINK(CONCATENATE("https://www.saflax.de/0-WVK-Retail/Bilder-Pictures/SAFLAX-",'Basis-Tabelle-Samen'!K162,"-",'Basis-Tabelle-Samen'!J162,"-garden-to-go-mini-latvian.jpg")),
IF($C$1="Litauisch - LT",HYPERLINK(CONCATENATE("https://www.saflax.de/0-WVK-Retail/Bilder-Pictures/SAFLAX-",'Basis-Tabelle-Samen'!K162,"-",'Basis-Tabelle-Samen'!J162,"-garden-to-go-mini-lithuanian.jpg")),
IF($C$1="Maltesisch - MT",HYPERLINK(CONCATENATE("https://www.saflax.de/0-WVK-Retail/Bilder-Pictures/SAFLAX-",'Basis-Tabelle-Samen'!K162,"-",'Basis-Tabelle-Samen'!J162,"-garden-to-go-mini-maltese.jpg")),
IF($C$1="Niederländisch - NL",HYPERLINK(CONCATENATE("https://www.saflax.de/0-WVK-Retail/Bilder-Pictures/SAFLAX-",'Basis-Tabelle-Samen'!K162,"-",'Basis-Tabelle-Samen'!J162,"-garden-to-go-mini-dutch.jpg")),
IF($C$1="Norwegisch - NO",HYPERLINK(CONCATENATE("https://www.saflax.de/0-WVK-Retail/Bilder-Pictures/SAFLAX-",'Basis-Tabelle-Samen'!K162,"-",'Basis-Tabelle-Samen'!J162,"-garden-to-go-mini-nowegian.jpg")),
IF($C$1="Polnisch - PL",HYPERLINK(CONCATENATE("https://www.saflax.de/0-WVK-Retail/Bilder-Pictures/SAFLAX-",'Basis-Tabelle-Samen'!K162,"-",'Basis-Tabelle-Samen'!J162,"-garden-to-go-mini-polish.jpg")),
IF($C$1="Portugiesisch - PT",HYPERLINK(CONCATENATE("https://www.saflax.de/0-WVK-Retail/Bilder-Pictures/SAFLAX-",'Basis-Tabelle-Samen'!K162,"-",'Basis-Tabelle-Samen'!J162,"-garden-to-go-mini-portuguese.jpg")),
IF($C$1="Rumänisch - RO",HYPERLINK(CONCATENATE("https://www.saflax.de/0-WVK-Retail/Bilder-Pictures/SAFLAX-",'Basis-Tabelle-Samen'!K162,"-",'Basis-Tabelle-Samen'!J162,"-garden-to-go-mini-romanian.jpg")),
IF($C$1="Schwedisch - SE",HYPERLINK(CONCATENATE("https://www.saflax.de/0-WVK-Retail/Bilder-Pictures/SAFLAX-",'Basis-Tabelle-Samen'!K162,"-",'Basis-Tabelle-Samen'!J162,"-garden-to-go-mini-swedish.jpg")),
IF($C$1="Slowakisch - SK",HYPERLINK(CONCATENATE("https://www.saflax.de/0-WVK-Retail/Bilder-Pictures/SAFLAX-",'Basis-Tabelle-Samen'!K162,"-",'Basis-Tabelle-Samen'!J162,"-garden-to-go-mini-slovak.jpg")),
IF($C$1="Slowenisch - SI",HYPERLINK(CONCATENATE("https://www.saflax.de/0-WVK-Retail/Bilder-Pictures/SAFLAX-",'Basis-Tabelle-Samen'!K162,"-",'Basis-Tabelle-Samen'!J162,"-garden-to-go-mini-slovenian.jpg")),
IF($C$1="Spanisch - ES",HYPERLINK(CONCATENATE("https://www.saflax.de/0-WVK-Retail/Bilder-Pictures/SAFLAX-",'Basis-Tabelle-Samen'!K162,"-",'Basis-Tabelle-Samen'!J162,"-garden-to-go-mini-spanish.jpg")),
IF($C$1="Tschechisch - CZ",HYPERLINK(CONCATENATE("https://www.saflax.de/0-WVK-Retail/Bilder-Pictures/SAFLAX-",'Basis-Tabelle-Samen'!K162,"-",'Basis-Tabelle-Samen'!J162,"-garden-to-go-mini-czech.jpg")),
IF($C$1="Türkisch - TR",HYPERLINK(CONCATENATE("https://www.saflax.de/0-WVK-Retail/Bilder-Pictures/SAFLAX-",'Basis-Tabelle-Samen'!K162,"-",'Basis-Tabelle-Samen'!J162,"-garden-to-go-mini-turkish.jpg")),
IF($C$1="Ungarisch - HU",HYPERLINK(CONCATENATE("https://www.saflax.de/0-WVK-Retail/Bilder-Pictures/SAFLAX-",'Basis-Tabelle-Samen'!K162,"-",'Basis-Tabelle-Samen'!J162,"-garden-to-go-mini-hungarian.jpg")),
" ACHTUNG")))))))))))))))))))))))))))))</f>
        <v>https://www.saflax.de/0-WVK-Retail/Bilder-Pictures/SAFLAX-78551-cucurbita-pepo-garden-to-go-mini-english.jpg</v>
      </c>
      <c r="AN153" s="330" t="str">
        <f>IF(I153&lt;1,"",
IF($C$1="Bulgarisch - BG",HYPERLINK(CONCATENATE("https://www.saflax.de/0-WVK-Retail/Bilder-Pictures/SAFLAX-",'Basis-Tabelle-Samen'!N162,"-",'Basis-Tabelle-Samen'!J162,"-garden-to-go-lite-bulgarian.jpg")),
IF($C$1="Dänisch - DK",HYPERLINK(CONCATENATE("https://www.saflax.de/0-WVK-Retail/Bilder-Pictures/SAFLAX-",'Basis-Tabelle-Samen'!N162,"-",'Basis-Tabelle-Samen'!J162,"-garden-to-go-lite-danish.jpg")),
IF($C$1="Deutsch - DE",HYPERLINK(CONCATENATE("https://www.saflax.de/0-WVK-Retail/Bilder-Pictures/SAFLAX-",'Basis-Tabelle-Samen'!N162,"-",'Basis-Tabelle-Samen'!J162,"-garden-to-go-lite-german.jpg")),
IF($C$1="Englisch - UK",HYPERLINK(CONCATENATE("https://www.saflax.de/0-WVK-Retail/Bilder-Pictures/SAFLAX-",'Basis-Tabelle-Samen'!N162,"-",'Basis-Tabelle-Samen'!J162,"-garden-to-go-lite-english.jpg")),
IF($C$1="Estnisch - EE",HYPERLINK(CONCATENATE("https://www.saflax.de/0-WVK-Retail/Bilder-Pictures/SAFLAX-",'Basis-Tabelle-Samen'!N162,"-",'Basis-Tabelle-Samen'!J162,"-garden-to-go-lite-estonian.jpg")),
IF($C$1="Finnisch - FI",HYPERLINK(CONCATENATE("https://www.saflax.de/0-WVK-Retail/Bilder-Pictures/SAFLAX-",'Basis-Tabelle-Samen'!N162,"-",'Basis-Tabelle-Samen'!J162,"-garden-to-go-lite-finnish.jpg")),
IF($C$1="Französisch - FR",HYPERLINK(CONCATENATE("https://www.saflax.de/0-WVK-Retail/Bilder-Pictures/SAFLAX-",'Basis-Tabelle-Samen'!N162,"-",'Basis-Tabelle-Samen'!J162,"-garden-to-go-lite-french.jpg")),
IF($C$1="Griechisch - GR",HYPERLINK(CONCATENATE("https://www.saflax.de/0-WVK-Retail/Bilder-Pictures/SAFLAX-",'Basis-Tabelle-Samen'!N162,"-",'Basis-Tabelle-Samen'!J162,"-garden-to-go-lite-greek.jpg")),
IF($C$1="Irisch - IE",HYPERLINK(CONCATENATE("https://www.saflax.de/0-WVK-Retail/Bilder-Pictures/SAFLAX-",'Basis-Tabelle-Samen'!N162,"-",'Basis-Tabelle-Samen'!J162,"-garden-to-go-lite-irish.jpg")),
IF($C$1="Isländisch - IS",HYPERLINK(CONCATENATE("https://www.saflax.de/0-WVK-Retail/Bilder-Pictures/SAFLAX-",'Basis-Tabelle-Samen'!N162,"-",'Basis-Tabelle-Samen'!J162,"-garden-to-go-lite-icelandic.jpg")),
IF($C$1="Italienisch - IT",HYPERLINK(CONCATENATE("https://www.saflax.de/0-WVK-Retail/Bilder-Pictures/SAFLAX-",'Basis-Tabelle-Samen'!N162,"-",'Basis-Tabelle-Samen'!J162,"-garden-to-go-lite-italian.jpg")),
IF($C$1="Japanisch - JP",HYPERLINK(CONCATENATE("https://www.saflax.de/0-WVK-Retail/Bilder-Pictures/SAFLAX-",'Basis-Tabelle-Samen'!N162,"-",'Basis-Tabelle-Samen'!J162,"-garden-to-go-lite-japanese.jpg")),
IF($C$1="Kroatisch - HR",HYPERLINK(CONCATENATE("https://www.saflax.de/0-WVK-Retail/Bilder-Pictures/SAFLAX-",'Basis-Tabelle-Samen'!N162,"-",'Basis-Tabelle-Samen'!J162,"-garden-to-go-lite-croatian.jpg")),
IF($C$1="Lettisch - LV",HYPERLINK(CONCATENATE("https://www.saflax.de/0-WVK-Retail/Bilder-Pictures/SAFLAX-",'Basis-Tabelle-Samen'!N162,"-",'Basis-Tabelle-Samen'!J162,"-garden-to-go-lite-latvian.jpg")),
IF($C$1="Litauisch - LT",HYPERLINK(CONCATENATE("https://www.saflax.de/0-WVK-Retail/Bilder-Pictures/SAFLAX-",'Basis-Tabelle-Samen'!N162,"-",'Basis-Tabelle-Samen'!J162,"-garden-to-go-lite-lithuanian.jpg")),
IF($C$1="Maltesisch - MT",HYPERLINK(CONCATENATE("https://www.saflax.de/0-WVK-Retail/Bilder-Pictures/SAFLAX-",'Basis-Tabelle-Samen'!N162,"-",'Basis-Tabelle-Samen'!J162,"-garden-to-go-lite-maltese.jpg")),
IF($C$1="Niederländisch - NL",HYPERLINK(CONCATENATE("https://www.saflax.de/0-WVK-Retail/Bilder-Pictures/SAFLAX-",'Basis-Tabelle-Samen'!N162,"-",'Basis-Tabelle-Samen'!J162,"-garden-to-go-lite-dutch.jpg")),
IF($C$1="Norwegisch - NO",HYPERLINK(CONCATENATE("https://www.saflax.de/0-WVK-Retail/Bilder-Pictures/SAFLAX-",'Basis-Tabelle-Samen'!N162,"-",'Basis-Tabelle-Samen'!J162,"-garden-to-go-lite-nowegian.jpg")),
IF($C$1="Polnisch - PL",HYPERLINK(CONCATENATE("https://www.saflax.de/0-WVK-Retail/Bilder-Pictures/SAFLAX-",'Basis-Tabelle-Samen'!N162,"-",'Basis-Tabelle-Samen'!J162,"-garden-to-go-lite-polish.jpg")),
IF($C$1="Portugiesisch - PT",HYPERLINK(CONCATENATE("https://www.saflax.de/0-WVK-Retail/Bilder-Pictures/SAFLAX-",'Basis-Tabelle-Samen'!N162,"-",'Basis-Tabelle-Samen'!J162,"-garden-to-go-lite-portuguese.jpg")),
IF($C$1="Rumänisch - RO",HYPERLINK(CONCATENATE("https://www.saflax.de/0-WVK-Retail/Bilder-Pictures/SAFLAX-",'Basis-Tabelle-Samen'!N162,"-",'Basis-Tabelle-Samen'!J162,"-garden-to-go-lite-romanian.jpg")),
IF($C$1="Schwedisch - SE",HYPERLINK(CONCATENATE("https://www.saflax.de/0-WVK-Retail/Bilder-Pictures/SAFLAX-",'Basis-Tabelle-Samen'!N162,"-",'Basis-Tabelle-Samen'!J162,"-garden-to-go-lite-swedish.jpg")),
IF($C$1="Slowakisch - SK",HYPERLINK(CONCATENATE("https://www.saflax.de/0-WVK-Retail/Bilder-Pictures/SAFLAX-",'Basis-Tabelle-Samen'!N162,"-",'Basis-Tabelle-Samen'!J162,"-garden-to-go-lite-slovak.jpg")),
IF($C$1="Slowenisch - SI",HYPERLINK(CONCATENATE("https://www.saflax.de/0-WVK-Retail/Bilder-Pictures/SAFLAX-",'Basis-Tabelle-Samen'!N162,"-",'Basis-Tabelle-Samen'!J162,"-garden-to-go-lite-slovenian.jpg")),
IF($C$1="Spanisch - ES",HYPERLINK(CONCATENATE("https://www.saflax.de/0-WVK-Retail/Bilder-Pictures/SAFLAX-",'Basis-Tabelle-Samen'!N162,"-",'Basis-Tabelle-Samen'!J162,"-garden-to-go-lite-spanish.jpg")),
IF($C$1="Tschechisch - CZ",HYPERLINK(CONCATENATE("https://www.saflax.de/0-WVK-Retail/Bilder-Pictures/SAFLAX-",'Basis-Tabelle-Samen'!N162,"-",'Basis-Tabelle-Samen'!J162,"-garden-to-go-lite-czech.jpg")),
IF($C$1="Türkisch - TR",HYPERLINK(CONCATENATE("https://www.saflax.de/0-WVK-Retail/Bilder-Pictures/SAFLAX-",'Basis-Tabelle-Samen'!N162,"-",'Basis-Tabelle-Samen'!J162,"-garden-to-go-lite-turkish.jpg")),
IF($C$1="Ungarisch - HU",HYPERLINK(CONCATENATE("https://www.saflax.de/0-WVK-Retail/Bilder-Pictures/SAFLAX-",'Basis-Tabelle-Samen'!N162,"-",'Basis-Tabelle-Samen'!J162,"-garden-to-go-lite-hungarian.jpg")),
" ACHTUNG")))))))))))))))))))))))))))))</f>
        <v>https://www.saflax.de/0-WVK-Retail/Bilder-Pictures/SAFLAX-88551-cucurbita-pepo-garden-to-go-lite-english.jpg</v>
      </c>
      <c r="AO153" s="330" t="str">
        <f>IF(J153&lt;1,"",
IF($C$1="Bulgarisch - BG",HYPERLINK(CONCATENATE("https://www.saflax.de/0-WVK-Retail/Bilder-Pictures/SAFLAX-",'Basis-Tabelle-Samen'!Q162,"-",'Basis-Tabelle-Samen'!J162,"-garden-to-go-bulgarian.jpg")),
IF($C$1="Dänisch - DK",HYPERLINK(CONCATENATE("https://www.saflax.de/0-WVK-Retail/Bilder-Pictures/SAFLAX-",'Basis-Tabelle-Samen'!Q162,"-",'Basis-Tabelle-Samen'!J162,"-garden-to-go-danish.jpg")),
IF($C$1="Deutsch - DE",HYPERLINK(CONCATENATE("https://www.saflax.de/0-WVK-Retail/Bilder-Pictures/SAFLAX-",'Basis-Tabelle-Samen'!Q162,"-",'Basis-Tabelle-Samen'!J162,"-garden-to-go-german.jpg")),
IF($C$1="Englisch - UK",HYPERLINK(CONCATENATE("https://www.saflax.de/0-WVK-Retail/Bilder-Pictures/SAFLAX-",'Basis-Tabelle-Samen'!Q162,"-",'Basis-Tabelle-Samen'!J162,"-garden-to-go-english.jpg")),
IF($C$1="Estnisch - EE",HYPERLINK(CONCATENATE("https://www.saflax.de/0-WVK-Retail/Bilder-Pictures/SAFLAX-",'Basis-Tabelle-Samen'!Q162,"-",'Basis-Tabelle-Samen'!J162,"-garden-to-go-estonian.jpg")),
IF($C$1="Finnisch - FI",HYPERLINK(CONCATENATE("https://www.saflax.de/0-WVK-Retail/Bilder-Pictures/SAFLAX-",'Basis-Tabelle-Samen'!Q162,"-",'Basis-Tabelle-Samen'!J162,"-garden-to-go-finnish.jpg")),
IF($C$1="Französisch - FR",HYPERLINK(CONCATENATE("https://www.saflax.de/0-WVK-Retail/Bilder-Pictures/SAFLAX-",'Basis-Tabelle-Samen'!Q162,"-",'Basis-Tabelle-Samen'!J162,"-garden-to-go-french.jpg")),
IF($C$1="Griechisch - GR",HYPERLINK(CONCATENATE("https://www.saflax.de/0-WVK-Retail/Bilder-Pictures/SAFLAX-",'Basis-Tabelle-Samen'!Q162,"-",'Basis-Tabelle-Samen'!J162,"-garden-to-go-greek.jpg")),
IF($C$1="Irisch - IE",HYPERLINK(CONCATENATE("https://www.saflax.de/0-WVK-Retail/Bilder-Pictures/SAFLAX-",'Basis-Tabelle-Samen'!Q162,"-",'Basis-Tabelle-Samen'!J162,"-garden-to-go-irish.jpg")),
IF($C$1="Isländisch - IS",HYPERLINK(CONCATENATE("https://www.saflax.de/0-WVK-Retail/Bilder-Pictures/SAFLAX-",'Basis-Tabelle-Samen'!Q162,"-",'Basis-Tabelle-Samen'!J162,"-garden-to-go-icelandic.jpg")),
IF($C$1="Italienisch - IT",HYPERLINK(CONCATENATE("https://www.saflax.de/0-WVK-Retail/Bilder-Pictures/SAFLAX-",'Basis-Tabelle-Samen'!Q162,"-",'Basis-Tabelle-Samen'!J162,"-garden-to-go-italian.jpg")),
IF($C$1="Japanisch - JP",HYPERLINK(CONCATENATE("https://www.saflax.de/0-WVK-Retail/Bilder-Pictures/SAFLAX-",'Basis-Tabelle-Samen'!Q162,"-",'Basis-Tabelle-Samen'!J162,"-garden-to-go-japanese.jpg")),
IF($C$1="Kroatisch - HR",HYPERLINK(CONCATENATE("https://www.saflax.de/0-WVK-Retail/Bilder-Pictures/SAFLAX-",'Basis-Tabelle-Samen'!Q162,"-",'Basis-Tabelle-Samen'!J162,"-garden-to-go-croatian.jpg")),
IF($C$1="Lettisch - LV",HYPERLINK(CONCATENATE("https://www.saflax.de/0-WVK-Retail/Bilder-Pictures/SAFLAX-",'Basis-Tabelle-Samen'!Q162,"-",'Basis-Tabelle-Samen'!J162,"-garden-to-go-latvian.jpg")),
IF($C$1="Litauisch - LT",HYPERLINK(CONCATENATE("https://www.saflax.de/0-WVK-Retail/Bilder-Pictures/SAFLAX-",'Basis-Tabelle-Samen'!Q162,"-",'Basis-Tabelle-Samen'!J162,"-garden-to-go-lithuanian.jpg")),
IF($C$1="Maltesisch - MT",HYPERLINK(CONCATENATE("https://www.saflax.de/0-WVK-Retail/Bilder-Pictures/SAFLAX-",'Basis-Tabelle-Samen'!Q162,"-",'Basis-Tabelle-Samen'!J162,"-garden-to-go-maltese.jpg")),
IF($C$1="Niederländisch - NL",HYPERLINK(CONCATENATE("https://www.saflax.de/0-WVK-Retail/Bilder-Pictures/SAFLAX-",'Basis-Tabelle-Samen'!Q162,"-",'Basis-Tabelle-Samen'!J162,"-garden-to-go-dutch.jpg")),
IF($C$1="Norwegisch - NO",HYPERLINK(CONCATENATE("https://www.saflax.de/0-WVK-Retail/Bilder-Pictures/SAFLAX-",'Basis-Tabelle-Samen'!Q162,"-",'Basis-Tabelle-Samen'!J162,"-garden-to-go-nowegian.jpg")),
IF($C$1="Polnisch - PL",HYPERLINK(CONCATENATE("https://www.saflax.de/0-WVK-Retail/Bilder-Pictures/SAFLAX-",'Basis-Tabelle-Samen'!Q162,"-",'Basis-Tabelle-Samen'!J162,"-garden-to-go-polish.jpg")),
IF($C$1="Portugiesisch - PT",HYPERLINK(CONCATENATE("https://www.saflax.de/0-WVK-Retail/Bilder-Pictures/SAFLAX-",'Basis-Tabelle-Samen'!Q162,"-",'Basis-Tabelle-Samen'!J162,"-garden-to-go-portuguese.jpg")),
IF($C$1="Rumänisch - RO",HYPERLINK(CONCATENATE("https://www.saflax.de/0-WVK-Retail/Bilder-Pictures/SAFLAX-",'Basis-Tabelle-Samen'!Q162,"-",'Basis-Tabelle-Samen'!J162,"-garden-to-go-romanian.jpg")),
IF($C$1="Schwedisch - SE",HYPERLINK(CONCATENATE("https://www.saflax.de/0-WVK-Retail/Bilder-Pictures/SAFLAX-",'Basis-Tabelle-Samen'!Q162,"-",'Basis-Tabelle-Samen'!J162,"-garden-to-go-swedish.jpg")),
IF($C$1="Slowakisch - SK",HYPERLINK(CONCATENATE("https://www.saflax.de/0-WVK-Retail/Bilder-Pictures/SAFLAX-",'Basis-Tabelle-Samen'!Q162,"-",'Basis-Tabelle-Samen'!J162,"-garden-to-go-slovak.jpg")),
IF($C$1="Slowenisch - SI",HYPERLINK(CONCATENATE("https://www.saflax.de/0-WVK-Retail/Bilder-Pictures/SAFLAX-",'Basis-Tabelle-Samen'!Q162,"-",'Basis-Tabelle-Samen'!J162,"-garden-to-go-slovenian.jpg")),
IF($C$1="Spanisch - ES",HYPERLINK(CONCATENATE("https://www.saflax.de/0-WVK-Retail/Bilder-Pictures/SAFLAX-",'Basis-Tabelle-Samen'!Q162,"-",'Basis-Tabelle-Samen'!J162,"-garden-to-go-spanish.jpg")),
IF($C$1="Tschechisch - CZ",HYPERLINK(CONCATENATE("https://www.saflax.de/0-WVK-Retail/Bilder-Pictures/SAFLAX-",'Basis-Tabelle-Samen'!Q162,"-",'Basis-Tabelle-Samen'!J162,"-garden-to-go-czech.jpg")),
IF($C$1="Türkisch - TR",HYPERLINK(CONCATENATE("https://www.saflax.de/0-WVK-Retail/Bilder-Pictures/SAFLAX-",'Basis-Tabelle-Samen'!Q162,"-",'Basis-Tabelle-Samen'!J162,"-garden-to-go-turkish.jpg")),
IF($C$1="Ungarisch - HU",HYPERLINK(CONCATENATE("https://www.saflax.de/0-WVK-Retail/Bilder-Pictures/SAFLAX-",'Basis-Tabelle-Samen'!Q162,"-",'Basis-Tabelle-Samen'!J162,"-garden-to-go-hungarian.jpg")),
" ACHTUNG")))))))))))))))))))))))))))))</f>
        <v>https://www.saflax.de/0-WVK-Retail/Bilder-Pictures/SAFLAX-58551-cucurbita-pepo-garden-to-go-english.jpg</v>
      </c>
      <c r="AP153" s="330" t="str">
        <f>IF(K153&lt;1,"",
IF($C$1="Bulgarisch - BG",HYPERLINK(CONCATENATE("https://www.saflax.de/0-WVK-Retail/Bilder-Pictures/SAFLAX-",'Basis-Tabelle-Samen'!T162,"-",'Basis-Tabelle-Samen'!J162,"-cultivation-set-bulgarian.jpg")),
IF($C$1="Dänisch - DK",HYPERLINK(CONCATENATE("https://www.saflax.de/0-WVK-Retail/Bilder-Pictures/SAFLAX-",'Basis-Tabelle-Samen'!T162,"-",'Basis-Tabelle-Samen'!J162,"-cultivation-set-danish.jpg")),
IF($C$1="Deutsch - DE",HYPERLINK(CONCATENATE("https://www.saflax.de/0-WVK-Retail/Bilder-Pictures/SAFLAX-",'Basis-Tabelle-Samen'!T162,"-",'Basis-Tabelle-Samen'!J162,"-cultivation-set-german.jpg")),
IF($C$1="Englisch - UK",HYPERLINK(CONCATENATE("https://www.saflax.de/0-WVK-Retail/Bilder-Pictures/SAFLAX-",'Basis-Tabelle-Samen'!T162,"-",'Basis-Tabelle-Samen'!J162,"-cultivation-set-english.jpg")),
IF($C$1="Estnisch - EE",HYPERLINK(CONCATENATE("https://www.saflax.de/0-WVK-Retail/Bilder-Pictures/SAFLAX-",'Basis-Tabelle-Samen'!T162,"-",'Basis-Tabelle-Samen'!J162,"-cultivation-set-estonian.jpg")),
IF($C$1="Finnisch - FI",HYPERLINK(CONCATENATE("https://www.saflax.de/0-WVK-Retail/Bilder-Pictures/SAFLAX-",'Basis-Tabelle-Samen'!T162,"-",'Basis-Tabelle-Samen'!J162,"-cultivation-set-finnish.jpg")),
IF($C$1="Französisch - FR",HYPERLINK(CONCATENATE("https://www.saflax.de/0-WVK-Retail/Bilder-Pictures/SAFLAX-",'Basis-Tabelle-Samen'!T162,"-",'Basis-Tabelle-Samen'!J162,"-cultivation-set-french.jpg")),
IF($C$1="Griechisch - GR",HYPERLINK(CONCATENATE("https://www.saflax.de/0-WVK-Retail/Bilder-Pictures/SAFLAX-",'Basis-Tabelle-Samen'!T162,"-",'Basis-Tabelle-Samen'!J162,"-cultivation-set-greek.jpg")),
IF($C$1="Irisch - IE",HYPERLINK(CONCATENATE("https://www.saflax.de/0-WVK-Retail/Bilder-Pictures/SAFLAX-",'Basis-Tabelle-Samen'!T162,"-",'Basis-Tabelle-Samen'!J162,"-cultivation-set-irish.jpg")),
IF($C$1="Isländisch - IS",HYPERLINK(CONCATENATE("https://www.saflax.de/0-WVK-Retail/Bilder-Pictures/SAFLAX-",'Basis-Tabelle-Samen'!T162,"-",'Basis-Tabelle-Samen'!J162,"-cultivation-set-icelandic.jpg")),
IF($C$1="Italienisch - IT",HYPERLINK(CONCATENATE("https://www.saflax.de/0-WVK-Retail/Bilder-Pictures/SAFLAX-",'Basis-Tabelle-Samen'!T162,"-",'Basis-Tabelle-Samen'!J162,"-cultivation-set-italian.jpg")),
IF($C$1="Japanisch - JP",HYPERLINK(CONCATENATE("https://www.saflax.de/0-WVK-Retail/Bilder-Pictures/SAFLAX-",'Basis-Tabelle-Samen'!T162,"-",'Basis-Tabelle-Samen'!J162,"-cultivation-set-japanese.jpg")),
IF($C$1="Kroatisch - HR",HYPERLINK(CONCATENATE("https://www.saflax.de/0-WVK-Retail/Bilder-Pictures/SAFLAX-",'Basis-Tabelle-Samen'!T162,"-",'Basis-Tabelle-Samen'!J162,"-cultivation-set-croatian.jpg")),
IF($C$1="Lettisch - LV",HYPERLINK(CONCATENATE("https://www.saflax.de/0-WVK-Retail/Bilder-Pictures/SAFLAX-",'Basis-Tabelle-Samen'!T162,"-",'Basis-Tabelle-Samen'!J162,"-cultivation-set-latvian.jpg")),
IF($C$1="Litauisch - LT",HYPERLINK(CONCATENATE("https://www.saflax.de/0-WVK-Retail/Bilder-Pictures/SAFLAX-",'Basis-Tabelle-Samen'!T162,"-",'Basis-Tabelle-Samen'!J162,"-cultivation-set-lithuanian.jpg")),
IF($C$1="Maltesisch - MT",HYPERLINK(CONCATENATE("https://www.saflax.de/0-WVK-Retail/Bilder-Pictures/SAFLAX-",'Basis-Tabelle-Samen'!T162,"-",'Basis-Tabelle-Samen'!J162,"-cultivation-set-maltese.jpg")),
IF($C$1="Niederländisch - NL",HYPERLINK(CONCATENATE("https://www.saflax.de/0-WVK-Retail/Bilder-Pictures/SAFLAX-",'Basis-Tabelle-Samen'!T162,"-",'Basis-Tabelle-Samen'!J162,"-cultivation-set-dutch.jpg")),
IF($C$1="Norwegisch - NO",HYPERLINK(CONCATENATE("https://www.saflax.de/0-WVK-Retail/Bilder-Pictures/SAFLAX-",'Basis-Tabelle-Samen'!T162,"-",'Basis-Tabelle-Samen'!J162,"-cultivation-set-nowegian.jpg")),
IF($C$1="Polnisch - PL",HYPERLINK(CONCATENATE("https://www.saflax.de/0-WVK-Retail/Bilder-Pictures/SAFLAX-",'Basis-Tabelle-Samen'!T162,"-",'Basis-Tabelle-Samen'!J162,"-cultivation-set-polish.jpg")),
IF($C$1="Portugiesisch - PT",HYPERLINK(CONCATENATE("https://www.saflax.de/0-WVK-Retail/Bilder-Pictures/SAFLAX-",'Basis-Tabelle-Samen'!T162,"-",'Basis-Tabelle-Samen'!J162,"-cultivation-set-portuguese.jpg")),
IF($C$1="Rumänisch - RO",HYPERLINK(CONCATENATE("https://www.saflax.de/0-WVK-Retail/Bilder-Pictures/SAFLAX-",'Basis-Tabelle-Samen'!T162,"-",'Basis-Tabelle-Samen'!J162,"-cultivation-set-romanian.jpg")),
IF($C$1="Schwedisch - SE",HYPERLINK(CONCATENATE("https://www.saflax.de/0-WVK-Retail/Bilder-Pictures/SAFLAX-",'Basis-Tabelle-Samen'!T162,"-",'Basis-Tabelle-Samen'!J162,"-cultivation-set-swedish.jpg")),
IF($C$1="Slowakisch - SK",HYPERLINK(CONCATENATE("https://www.saflax.de/0-WVK-Retail/Bilder-Pictures/SAFLAX-",'Basis-Tabelle-Samen'!T162,"-",'Basis-Tabelle-Samen'!J162,"-cultivation-set-slovak.jpg")),
IF($C$1="Slowenisch - SI",HYPERLINK(CONCATENATE("https://www.saflax.de/0-WVK-Retail/Bilder-Pictures/SAFLAX-",'Basis-Tabelle-Samen'!T162,"-",'Basis-Tabelle-Samen'!J162,"-cultivation-set-slovenian.jpg")),
IF($C$1="Spanisch - ES",HYPERLINK(CONCATENATE("https://www.saflax.de/0-WVK-Retail/Bilder-Pictures/SAFLAX-",'Basis-Tabelle-Samen'!T162,"-",'Basis-Tabelle-Samen'!J162,"-cultivation-set-spanish.jpg")),
IF($C$1="Tschechisch - CZ",HYPERLINK(CONCATENATE("https://www.saflax.de/0-WVK-Retail/Bilder-Pictures/SAFLAX-",'Basis-Tabelle-Samen'!T162,"-",'Basis-Tabelle-Samen'!J162,"-cultivation-set-czech.jpg")),
IF($C$1="Türkisch - TR",HYPERLINK(CONCATENATE("https://www.saflax.de/0-WVK-Retail/Bilder-Pictures/SAFLAX-",'Basis-Tabelle-Samen'!T162,"-",'Basis-Tabelle-Samen'!J162,"-cultivation-set-turkish.jpg")),
IF($C$1="Ungarisch - HU",HYPERLINK(CONCATENATE("https://www.saflax.de/0-WVK-Retail/Bilder-Pictures/SAFLAX-",'Basis-Tabelle-Samen'!T162,"-",'Basis-Tabelle-Samen'!J162,"-cultivation-set-hungarian.jpg")),
" ACHTUNG")))))))))))))))))))))))))))))</f>
        <v>https://www.saflax.de/0-WVK-Retail/Bilder-Pictures/SAFLAX-38551-cucurbita-pepo-cultivation-set-english.jpg</v>
      </c>
      <c r="AQ153" s="330" t="str">
        <f>IF(L153&lt;1,"",
IF($C$1="Bulgarisch - BG",HYPERLINK(CONCATENATE("https://www.saflax.de/0-WVK-Retail/Bilder-Pictures/SAFLAX-",'Basis-Tabelle-Samen'!W162,"-",'Basis-Tabelle-Samen'!J162,"-garden-in-the-bag-bulgarian.jpg")),
IF($C$1="Dänisch - DK",HYPERLINK(CONCATENATE("https://www.saflax.de/0-WVK-Retail/Bilder-Pictures/SAFLAX-",'Basis-Tabelle-Samen'!W162,"-",'Basis-Tabelle-Samen'!J162,"-garden-in-the-bag-danish.jpg")),
IF($C$1="Deutsch - DE",HYPERLINK(CONCATENATE("https://www.saflax.de/0-WVK-Retail/Bilder-Pictures/SAFLAX-",'Basis-Tabelle-Samen'!W162,"-",'Basis-Tabelle-Samen'!J162,"-garden-in-the-bag-german.jpg")),
IF($C$1="Englisch - UK",HYPERLINK(CONCATENATE("https://www.saflax.de/0-WVK-Retail/Bilder-Pictures/SAFLAX-",'Basis-Tabelle-Samen'!W162,"-",'Basis-Tabelle-Samen'!J162,"-garden-in-the-bag-english.jpg")),
IF($C$1="Estnisch - EE",HYPERLINK(CONCATENATE("https://www.saflax.de/0-WVK-Retail/Bilder-Pictures/SAFLAX-",'Basis-Tabelle-Samen'!W162,"-",'Basis-Tabelle-Samen'!J162,"-garden-in-the-bag-estonian.jpg")),
IF($C$1="Finnisch - FI",HYPERLINK(CONCATENATE("https://www.saflax.de/0-WVK-Retail/Bilder-Pictures/SAFLAX-",'Basis-Tabelle-Samen'!W162,"-",'Basis-Tabelle-Samen'!J162,"-garden-in-the-bag-finnish.jpg")),
IF($C$1="Französisch - FR",HYPERLINK(CONCATENATE("https://www.saflax.de/0-WVK-Retail/Bilder-Pictures/SAFLAX-",'Basis-Tabelle-Samen'!W162,"-",'Basis-Tabelle-Samen'!J162,"-garden-in-the-bag-french.jpg")),
IF($C$1="Griechisch - GR",HYPERLINK(CONCATENATE("https://www.saflax.de/0-WVK-Retail/Bilder-Pictures/SAFLAX-",'Basis-Tabelle-Samen'!W162,"-",'Basis-Tabelle-Samen'!J162,"-garden-in-the-bag-greek.jpg")),
IF($C$1="Irisch - IE",HYPERLINK(CONCATENATE("https://www.saflax.de/0-WVK-Retail/Bilder-Pictures/SAFLAX-",'Basis-Tabelle-Samen'!W162,"-",'Basis-Tabelle-Samen'!J162,"-garden-in-the-bag-irish.jpg")),
IF($C$1="Isländisch - IS",HYPERLINK(CONCATENATE("https://www.saflax.de/0-WVK-Retail/Bilder-Pictures/SAFLAX-",'Basis-Tabelle-Samen'!W162,"-",'Basis-Tabelle-Samen'!J162,"-garden-in-the-bag-icelandic.jpg")),
IF($C$1="Italienisch - IT",HYPERLINK(CONCATENATE("https://www.saflax.de/0-WVK-Retail/Bilder-Pictures/SAFLAX-",'Basis-Tabelle-Samen'!W162,"-",'Basis-Tabelle-Samen'!J162,"-garden-in-the-bag-italian.jpg")),
IF($C$1="Japanisch - JP",HYPERLINK(CONCATENATE("https://www.saflax.de/0-WVK-Retail/Bilder-Pictures/SAFLAX-",'Basis-Tabelle-Samen'!W162,"-",'Basis-Tabelle-Samen'!J162,"-garden-in-the-bag-japanese.jpg")),
IF($C$1="Kroatisch - HR",HYPERLINK(CONCATENATE("https://www.saflax.de/0-WVK-Retail/Bilder-Pictures/SAFLAX-",'Basis-Tabelle-Samen'!W162,"-",'Basis-Tabelle-Samen'!J162,"-garden-in-the-bag-croatian.jpg")),
IF($C$1="Lettisch - LV",HYPERLINK(CONCATENATE("https://www.saflax.de/0-WVK-Retail/Bilder-Pictures/SAFLAX-",'Basis-Tabelle-Samen'!W162,"-",'Basis-Tabelle-Samen'!J162,"-garden-in-the-bag-latvian.jpg")),
IF($C$1="Litauisch - LT",HYPERLINK(CONCATENATE("https://www.saflax.de/0-WVK-Retail/Bilder-Pictures/SAFLAX-",'Basis-Tabelle-Samen'!W162,"-",'Basis-Tabelle-Samen'!J162,"-garden-in-the-bag-lithuanian.jpg")),
IF($C$1="Maltesisch - MT",HYPERLINK(CONCATENATE("https://www.saflax.de/0-WVK-Retail/Bilder-Pictures/SAFLAX-",'Basis-Tabelle-Samen'!W162,"-",'Basis-Tabelle-Samen'!J162,"-garden-in-the-bag-maltese.jpg")),
IF($C$1="Niederländisch - NL",HYPERLINK(CONCATENATE("https://www.saflax.de/0-WVK-Retail/Bilder-Pictures/SAFLAX-",'Basis-Tabelle-Samen'!W162,"-",'Basis-Tabelle-Samen'!J162,"-garden-in-the-bag-dutch.jpg")),
IF($C$1="Norwegisch - NO",HYPERLINK(CONCATENATE("https://www.saflax.de/0-WVK-Retail/Bilder-Pictures/SAFLAX-",'Basis-Tabelle-Samen'!W162,"-",'Basis-Tabelle-Samen'!J162,"-garden-in-the-bag-nowegian.jpg")),
IF($C$1="Polnisch - PL",HYPERLINK(CONCATENATE("https://www.saflax.de/0-WVK-Retail/Bilder-Pictures/SAFLAX-",'Basis-Tabelle-Samen'!W162,"-",'Basis-Tabelle-Samen'!J162,"-garden-in-the-bag-polish.jpg")),
IF($C$1="Portugiesisch - PT",HYPERLINK(CONCATENATE("https://www.saflax.de/0-WVK-Retail/Bilder-Pictures/SAFLAX-",'Basis-Tabelle-Samen'!W162,"-",'Basis-Tabelle-Samen'!J162,"-garden-in-the-bag-portuguese.jpg")),
IF($C$1="Rumänisch - RO",HYPERLINK(CONCATENATE("https://www.saflax.de/0-WVK-Retail/Bilder-Pictures/SAFLAX-",'Basis-Tabelle-Samen'!W162,"-",'Basis-Tabelle-Samen'!J162,"-garden-in-the-bag-romanian.jpg")),
IF($C$1="Schwedisch - SE",HYPERLINK(CONCATENATE("https://www.saflax.de/0-WVK-Retail/Bilder-Pictures/SAFLAX-",'Basis-Tabelle-Samen'!W162,"-",'Basis-Tabelle-Samen'!J162,"-garden-in-the-bag-swedish.jpg")),
IF($C$1="Slowakisch - SK",HYPERLINK(CONCATENATE("https://www.saflax.de/0-WVK-Retail/Bilder-Pictures/SAFLAX-",'Basis-Tabelle-Samen'!W162,"-",'Basis-Tabelle-Samen'!J162,"-garden-in-the-bag-slovak.jpg")),
IF($C$1="Slowenisch - SI",HYPERLINK(CONCATENATE("https://www.saflax.de/0-WVK-Retail/Bilder-Pictures/SAFLAX-",'Basis-Tabelle-Samen'!W162,"-",'Basis-Tabelle-Samen'!J162,"-garden-in-the-bag-slovenian.jpg")),
IF($C$1="Spanisch - ES",HYPERLINK(CONCATENATE("https://www.saflax.de/0-WVK-Retail/Bilder-Pictures/SAFLAX-",'Basis-Tabelle-Samen'!W162,"-",'Basis-Tabelle-Samen'!J162,"-garden-in-the-bag-spanish.jpg")),
IF($C$1="Tschechisch - CZ",HYPERLINK(CONCATENATE("https://www.saflax.de/0-WVK-Retail/Bilder-Pictures/SAFLAX-",'Basis-Tabelle-Samen'!W162,"-",'Basis-Tabelle-Samen'!J162,"-garden-in-the-bag-czech.jpg")),
IF($C$1="Türkisch - TR",HYPERLINK(CONCATENATE("https://www.saflax.de/0-WVK-Retail/Bilder-Pictures/SAFLAX-",'Basis-Tabelle-Samen'!W162,"-",'Basis-Tabelle-Samen'!J162,"-garden-in-the-bag-turkish.jpg")),
IF($C$1="Ungarisch - HU",HYPERLINK(CONCATENATE("https://www.saflax.de/0-WVK-Retail/Bilder-Pictures/SAFLAX-",'Basis-Tabelle-Samen'!W162,"-",'Basis-Tabelle-Samen'!J162,"-garden-in-the-bag-hungarian.jpg")),
" ACHTUNG")))))))))))))))))))))))))))))</f>
        <v>https://www.saflax.de/0-WVK-Retail/Bilder-Pictures/SAFLAX-68551-cucurbita-pepo-garden-in-the-bag-english.jpg</v>
      </c>
    </row>
    <row r="154" spans="1:43" ht="17.100000000000001" customHeight="1" x14ac:dyDescent="0.2">
      <c r="A154" s="318" t="str">
        <f>IF('Basis-Tabelle-Samen'!A164="","",IF($C$1="Deutsch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54" s="319" t="str">
        <f>'Basis-Tabelle-Samen'!I164</f>
        <v>Cucurbita pepo</v>
      </c>
      <c r="C154" s="316" t="str">
        <f>IF($C$1="Bulgarisch - BG",'Basis-Tabelle-Samen'!Z164,
IF($C$1="Dänisch - DK",'Basis-Tabelle-Samen'!AA164,
IF($C$1="Deutsch - DE",'Basis-Tabelle-Samen'!AB164,
IF($C$1="Englisch - UK",'Basis-Tabelle-Samen'!AC164,
IF($C$1="Estnisch - EE",'Basis-Tabelle-Samen'!AD164,
IF($C$1="Finnisch - FI",'Basis-Tabelle-Samen'!AE164,
IF($C$1="Französisch - FR",'Basis-Tabelle-Samen'!AF164,
IF($C$1="Griechisch - GR",'Basis-Tabelle-Samen'!AG164,
IF($C$1="Irisch - IE",'Basis-Tabelle-Samen'!AH164,
IF($C$1="Isländisch - IS",'Basis-Tabelle-Samen'!AI164,
IF($C$1="Italienisch - IT",'Basis-Tabelle-Samen'!AJ164,
IF($C$1="Japanisch - JP",'Basis-Tabelle-Samen'!AK164,
IF($C$1="Kroatisch - HR",'Basis-Tabelle-Samen'!AL164,
IF($C$1="Lettisch - LV",'Basis-Tabelle-Samen'!AM164,
IF($C$1="Litauisch - LT",'Basis-Tabelle-Samen'!AN164,
IF($C$1="Maltesisch - MT",'Basis-Tabelle-Samen'!AO164,
IF($C$1="Niederländisch - NL",'Basis-Tabelle-Samen'!AP164,
IF($C$1="Norwegisch - NO",'Basis-Tabelle-Samen'!AQ164,
IF($C$1="Polnisch - PL",'Basis-Tabelle-Samen'!AR164,
IF($C$1="Portugiesisch - PT",'Basis-Tabelle-Samen'!AS164,
IF($C$1="Rumänisch - RO",'Basis-Tabelle-Samen'!AT164,
IF($C$1="Schwedisch - SE",'Basis-Tabelle-Samen'!AU164,
IF($C$1="Slowakisch - SK",'Basis-Tabelle-Samen'!AV164,
IF($C$1="Slowenisch - SI",'Basis-Tabelle-Samen'!AW164,
IF($C$1="Spanisch - ES",'Basis-Tabelle-Samen'!AX164,
IF($C$1="Tschechisch - CZ",'Basis-Tabelle-Samen'!AY164,
IF($C$1="Türkisch - TR",'Basis-Tabelle-Samen'!AZ164,
IF($C$1="Ungarisch - HU",'Basis-Tabelle-Samen'!BA164,
" ACHTUNG"))))))))))))))))))))))))))))</f>
        <v>Organic - Courgette - Nero di Milano</v>
      </c>
      <c r="D154" s="320">
        <f>'Basis-Tabelle-Samen'!F164</f>
        <v>6</v>
      </c>
      <c r="E154" s="321" t="str">
        <f>'Basis-Tabelle-Samen'!H164</f>
        <v>7 %</v>
      </c>
      <c r="F154" s="322" t="str">
        <f>IF('Basis-Tabelle-Samen'!G164="","",'Basis-Tabelle-Samen'!G164)</f>
        <v>02</v>
      </c>
      <c r="G154" s="320">
        <f>'Basis-Tabelle-Samen'!C164</f>
        <v>18553</v>
      </c>
      <c r="H154" s="323">
        <f>'Basis-Tabelle-Samen'!D164</f>
        <v>4055473185538</v>
      </c>
      <c r="I154" s="324">
        <f>'Basis-Tabelle-Samen'!E164</f>
        <v>2.0499999999999998</v>
      </c>
      <c r="J154" s="325">
        <f t="shared" si="2"/>
        <v>12</v>
      </c>
      <c r="K154" s="326">
        <f>'Basis-Tabelle-Samen'!K164</f>
        <v>78553</v>
      </c>
      <c r="L154" s="323">
        <f>'Basis-Tabelle-Samen'!L164</f>
        <v>4055473785530</v>
      </c>
      <c r="M154" s="324">
        <f>'Basis-Tabelle-Samen'!M164</f>
        <v>2.4500000000000002</v>
      </c>
      <c r="N154" s="326">
        <f>IF(K154&lt;1,"",'3'!$I$15)</f>
        <v>15</v>
      </c>
      <c r="O154" s="327">
        <f>IF(K154&lt;1,"",'3'!$J$11)</f>
        <v>90</v>
      </c>
      <c r="P154" s="326">
        <f>'Basis-Tabelle-Samen'!N164</f>
        <v>88553</v>
      </c>
      <c r="Q154" s="323">
        <f>'Basis-Tabelle-Samen'!O164</f>
        <v>4055473885537</v>
      </c>
      <c r="R154" s="328">
        <f>'Basis-Tabelle-Samen'!P164</f>
        <v>3.75</v>
      </c>
      <c r="S154" s="326">
        <f>IF(R154&lt;1,"",'3'!$M$15)</f>
        <v>18</v>
      </c>
      <c r="T154" s="327">
        <f>IF(R154&lt;1,"",'3'!$N$11)</f>
        <v>72</v>
      </c>
      <c r="U154" s="326">
        <f>'Basis-Tabelle-Samen'!Q164</f>
        <v>58553</v>
      </c>
      <c r="V154" s="323">
        <f>'Basis-Tabelle-Samen'!R164</f>
        <v>4055473585536</v>
      </c>
      <c r="W154" s="324">
        <f>'Basis-Tabelle-Samen'!S164</f>
        <v>4.95</v>
      </c>
      <c r="X154" s="326">
        <f>IF(U154&lt;1,"",'3'!$Q$15)</f>
        <v>6</v>
      </c>
      <c r="Y154" s="327">
        <f>IF(U154&lt;1,"",'3'!$R$11)</f>
        <v>24</v>
      </c>
      <c r="Z154" s="326">
        <f>'Basis-Tabelle-Samen'!T164</f>
        <v>38553</v>
      </c>
      <c r="AA154" s="323">
        <f>'Basis-Tabelle-Samen'!U164</f>
        <v>4055473385532</v>
      </c>
      <c r="AB154" s="324">
        <f>'Basis-Tabelle-Samen'!V164</f>
        <v>6.75</v>
      </c>
      <c r="AC154" s="326">
        <f>IF(Z154&lt;1,"",'3'!$U$15)</f>
        <v>6</v>
      </c>
      <c r="AD154" s="327">
        <f>IF(Z154&lt;1,"",'3'!$V$11)</f>
        <v>24</v>
      </c>
      <c r="AE154" s="326">
        <f>'Basis-Tabelle-Samen'!W164</f>
        <v>68553</v>
      </c>
      <c r="AF154" s="323">
        <f>'Basis-Tabelle-Samen'!X164</f>
        <v>4055473685533</v>
      </c>
      <c r="AG154" s="324">
        <f>'Basis-Tabelle-Samen'!Y164</f>
        <v>2.95</v>
      </c>
      <c r="AH154" s="326">
        <f>IF(AE154&lt;1,"",'3'!$Y$15)</f>
        <v>8</v>
      </c>
      <c r="AI154" s="327">
        <f>IF(AE154&lt;1,"",'3'!$Z$11)</f>
        <v>64</v>
      </c>
      <c r="AJ154" s="315"/>
      <c r="AK154" s="316" t="str">
        <f>IF(G154&lt;1,"",
IF($C$1="Bulgarisch - BG",HYPERLINK(CONCATENATE("https://www.saflax.de/0-WVK-Retail/Bilder-Pictures/SAFLAX-",'Basis-Tabelle-Samen'!C164,"-",'Basis-Tabelle-Samen'!J164,"-seed-package-front-cr-bulgarian.jpg")),
IF($C$1="Dänisch - DK",HYPERLINK(CONCATENATE("https://www.saflax.de/0-WVK-Retail/Bilder-Pictures/SAFLAX-",'Basis-Tabelle-Samen'!C164,"-",'Basis-Tabelle-Samen'!J164,"-seed-package-front-cr-danish.jpg")),
IF($C$1="Deutsch - DE",HYPERLINK(CONCATENATE("https://www.saflax.de/0-WVK-Retail/Bilder-Pictures/SAFLAX-",'Basis-Tabelle-Samen'!C164,"-",'Basis-Tabelle-Samen'!J164,"-seed-package-front-cr-german.jpg")),
IF($C$1="Englisch - UK",HYPERLINK(CONCATENATE("https://www.saflax.de/0-WVK-Retail/Bilder-Pictures/SAFLAX-",'Basis-Tabelle-Samen'!C164,"-",'Basis-Tabelle-Samen'!J164,"-seed-package-front-cr-english.jpg")),
IF($C$1="Estnisch - EE",HYPERLINK(CONCATENATE("https://www.saflax.de/0-WVK-Retail/Bilder-Pictures/SAFLAX-",'Basis-Tabelle-Samen'!C164,"-",'Basis-Tabelle-Samen'!J164,"-seed-package-front-cr-estonian.jpg")),
IF($C$1="Finnisch - FI",HYPERLINK(CONCATENATE("https://www.saflax.de/0-WVK-Retail/Bilder-Pictures/SAFLAX-",'Basis-Tabelle-Samen'!C164,"-",'Basis-Tabelle-Samen'!J164,"-seed-package-front-cr-finnish.jpg")),
IF($C$1="Französisch - FR",HYPERLINK(CONCATENATE("https://www.saflax.de/0-WVK-Retail/Bilder-Pictures/SAFLAX-",'Basis-Tabelle-Samen'!C164,"-",'Basis-Tabelle-Samen'!J164,"-seed-package-front-cr-french.jpg")),
IF($C$1="Griechisch - GR",HYPERLINK(CONCATENATE("https://www.saflax.de/0-WVK-Retail/Bilder-Pictures/SAFLAX-",'Basis-Tabelle-Samen'!C164,"-",'Basis-Tabelle-Samen'!J164,"-seed-package-front-cr-greek.jpg")),
IF($C$1="Irisch - IE",HYPERLINK(CONCATENATE("https://www.saflax.de/0-WVK-Retail/Bilder-Pictures/SAFLAX-",'Basis-Tabelle-Samen'!C164,"-",'Basis-Tabelle-Samen'!J164,"-seed-package-front-cr-irish.jpg")),
IF($C$1="Isländisch - IS",HYPERLINK(CONCATENATE("https://www.saflax.de/0-WVK-Retail/Bilder-Pictures/SAFLAX-",'Basis-Tabelle-Samen'!C164,"-",'Basis-Tabelle-Samen'!J164,"-seed-package-front-cr-icelandic.jpg")),
IF($C$1="Italienisch - IT",HYPERLINK(CONCATENATE("https://www.saflax.de/0-WVK-Retail/Bilder-Pictures/SAFLAX-",'Basis-Tabelle-Samen'!C164,"-",'Basis-Tabelle-Samen'!J164,"-seed-package-front-cr-italian.jpg")),
IF($C$1="Japanisch - JP",HYPERLINK(CONCATENATE("https://www.saflax.de/0-WVK-Retail/Bilder-Pictures/SAFLAX-",'Basis-Tabelle-Samen'!C164,"-",'Basis-Tabelle-Samen'!J164,"-seed-package-front-cr-japanese.jpg")),
IF($C$1="Kroatisch - HR",HYPERLINK(CONCATENATE("https://www.saflax.de/0-WVK-Retail/Bilder-Pictures/SAFLAX-",'Basis-Tabelle-Samen'!C164,"-",'Basis-Tabelle-Samen'!J164,"-seed-package-front-cr-croatian.jpg")),
IF($C$1="Lettisch - LV",HYPERLINK(CONCATENATE("https://www.saflax.de/0-WVK-Retail/Bilder-Pictures/SAFLAX-",'Basis-Tabelle-Samen'!C164,"-",'Basis-Tabelle-Samen'!J164,"-seed-package-front-cr-latvian.jpg")),
IF($C$1="Litauisch - LT",HYPERLINK(CONCATENATE("https://www.saflax.de/0-WVK-Retail/Bilder-Pictures/SAFLAX-",'Basis-Tabelle-Samen'!C164,"-",'Basis-Tabelle-Samen'!J164,"-seed-package-front-cr-lithuanian.jpg")),
IF($C$1="Maltesisch - MT",HYPERLINK(CONCATENATE("https://www.saflax.de/0-WVK-Retail/Bilder-Pictures/SAFLAX-",'Basis-Tabelle-Samen'!C164,"-",'Basis-Tabelle-Samen'!J164,"-seed-package-front-cr-maltese.jpg")),
IF($C$1="Niederländisch - NL",HYPERLINK(CONCATENATE("https://www.saflax.de/0-WVK-Retail/Bilder-Pictures/SAFLAX-",'Basis-Tabelle-Samen'!C164,"-",'Basis-Tabelle-Samen'!J164,"-seed-package-front-cr-dutch.jpg")),
IF($C$1="Norwegisch - NO",HYPERLINK(CONCATENATE("https://www.saflax.de/0-WVK-Retail/Bilder-Pictures/SAFLAX-",'Basis-Tabelle-Samen'!C164,"-",'Basis-Tabelle-Samen'!J164,"-seed-package-front-cr-nowegian.jpg")),
IF($C$1="Polnisch - PL",HYPERLINK(CONCATENATE("https://www.saflax.de/0-WVK-Retail/Bilder-Pictures/SAFLAX-",'Basis-Tabelle-Samen'!C164,"-",'Basis-Tabelle-Samen'!J164,"-seed-package-front-cr-polish.jpg")),
IF($C$1="Portugiesisch - PT",HYPERLINK(CONCATENATE("https://www.saflax.de/0-WVK-Retail/Bilder-Pictures/SAFLAX-",'Basis-Tabelle-Samen'!C164,"-",'Basis-Tabelle-Samen'!J164,"-seed-package-front-cr-portuguese.jpg")),
IF($C$1="Rumänisch - RO",HYPERLINK(CONCATENATE("https://www.saflax.de/0-WVK-Retail/Bilder-Pictures/SAFLAX-",'Basis-Tabelle-Samen'!C164,"-",'Basis-Tabelle-Samen'!J164,"-seed-package-front-cr-romanian.jpg")),
IF($C$1="Schwedisch - SE",HYPERLINK(CONCATENATE("https://www.saflax.de/0-WVK-Retail/Bilder-Pictures/SAFLAX-",'Basis-Tabelle-Samen'!C164,"-",'Basis-Tabelle-Samen'!J164,"-seed-package-front-cr-swedish.jpg")),
IF($C$1="Slowakisch - SK",HYPERLINK(CONCATENATE("https://www.saflax.de/0-WVK-Retail/Bilder-Pictures/SAFLAX-",'Basis-Tabelle-Samen'!C164,"-",'Basis-Tabelle-Samen'!J164,"-seed-package-front-cr-slovak.jpg")),
IF($C$1="Slowenisch - SI",HYPERLINK(CONCATENATE("https://www.saflax.de/0-WVK-Retail/Bilder-Pictures/SAFLAX-",'Basis-Tabelle-Samen'!C164,"-",'Basis-Tabelle-Samen'!J164,"-seed-package-front-cr-slovenian.jpg")),
IF($C$1="Spanisch - ES",HYPERLINK(CONCATENATE("https://www.saflax.de/0-WVK-Retail/Bilder-Pictures/SAFLAX-",'Basis-Tabelle-Samen'!C164,"-",'Basis-Tabelle-Samen'!J164,"-seed-package-front-cr-spanish.jpg")),
IF($C$1="Tschechisch - CZ",HYPERLINK(CONCATENATE("https://www.saflax.de/0-WVK-Retail/Bilder-Pictures/SAFLAX-",'Basis-Tabelle-Samen'!C164,"-",'Basis-Tabelle-Samen'!J164,"-seed-package-front-cr-czech.jpg")),
IF($C$1="Türkisch - TR",HYPERLINK(CONCATENATE("https://www.saflax.de/0-WVK-Retail/Bilder-Pictures/SAFLAX-",'Basis-Tabelle-Samen'!C164,"-",'Basis-Tabelle-Samen'!J164,"-seed-package-front-cr-turkish.jpg")),
IF($C$1="Ungarisch - HU",HYPERLINK(CONCATENATE("https://www.saflax.de/0-WVK-Retail/Bilder-Pictures/SAFLAX-",'Basis-Tabelle-Samen'!C164,"-",'Basis-Tabelle-Samen'!J164,"-seed-package-front-cr-hungarian.jpg")),
" ACHTUNG")))))))))))))))))))))))))))))</f>
        <v>https://www.saflax.de/0-WVK-Retail/Bilder-Pictures/SAFLAX-18553-cucurbita-pepo-seed-package-front-cr-english.jpg</v>
      </c>
      <c r="AL154" s="330" t="str">
        <f>IF(G154&lt;1,"",
IF($C$1="Bulgarisch - BG",HYPERLINK(CONCATENATE("https://www.saflax.de/0-WVK-Retail/Bilder-Pictures/SAFLAX-",'Basis-Tabelle-Samen'!C164,"-",'Basis-Tabelle-Samen'!J164,"-seed-package-back-cr-bulgarian.jpg")),
IF($C$1="Dänisch - DK",HYPERLINK(CONCATENATE("https://www.saflax.de/0-WVK-Retail/Bilder-Pictures/SAFLAX-",'Basis-Tabelle-Samen'!C164,"-",'Basis-Tabelle-Samen'!J164,"-seed-package-back-cr-danish.jpg")),
IF($C$1="Deutsch - DE",HYPERLINK(CONCATENATE("https://www.saflax.de/0-WVK-Retail/Bilder-Pictures/SAFLAX-",'Basis-Tabelle-Samen'!C164,"-",'Basis-Tabelle-Samen'!J164,"-seed-package-back-cr-german.jpg")),
IF($C$1="Englisch - UK",HYPERLINK(CONCATENATE("https://www.saflax.de/0-WVK-Retail/Bilder-Pictures/SAFLAX-",'Basis-Tabelle-Samen'!C164,"-",'Basis-Tabelle-Samen'!J164,"-seed-package-back-cr-english.jpg")),
IF($C$1="Estnisch - EE",HYPERLINK(CONCATENATE("https://www.saflax.de/0-WVK-Retail/Bilder-Pictures/SAFLAX-",'Basis-Tabelle-Samen'!C164,"-",'Basis-Tabelle-Samen'!J164,"-seed-package-back-cr-estonian.jpg")),
IF($C$1="Finnisch - FI",HYPERLINK(CONCATENATE("https://www.saflax.de/0-WVK-Retail/Bilder-Pictures/SAFLAX-",'Basis-Tabelle-Samen'!C164,"-",'Basis-Tabelle-Samen'!J164,"-seed-package-back-cr-finnish.jpg")),
IF($C$1="Französisch - FR",HYPERLINK(CONCATENATE("https://www.saflax.de/0-WVK-Retail/Bilder-Pictures/SAFLAX-",'Basis-Tabelle-Samen'!C164,"-",'Basis-Tabelle-Samen'!J164,"-seed-package-back-cr-french.jpg")),
IF($C$1="Griechisch - GR",HYPERLINK(CONCATENATE("https://www.saflax.de/0-WVK-Retail/Bilder-Pictures/SAFLAX-",'Basis-Tabelle-Samen'!C164,"-",'Basis-Tabelle-Samen'!J164,"-seed-package-back-cr-greek.jpg")),
IF($C$1="Irisch - IE",HYPERLINK(CONCATENATE("https://www.saflax.de/0-WVK-Retail/Bilder-Pictures/SAFLAX-",'Basis-Tabelle-Samen'!C164,"-",'Basis-Tabelle-Samen'!J164,"-seed-package-back-cr-irish.jpg")),
IF($C$1="Isländisch - IS",HYPERLINK(CONCATENATE("https://www.saflax.de/0-WVK-Retail/Bilder-Pictures/SAFLAX-",'Basis-Tabelle-Samen'!C164,"-",'Basis-Tabelle-Samen'!J164,"-seed-package-back-cr-icelandic.jpg")),
IF($C$1="Italienisch - IT",HYPERLINK(CONCATENATE("https://www.saflax.de/0-WVK-Retail/Bilder-Pictures/SAFLAX-",'Basis-Tabelle-Samen'!C164,"-",'Basis-Tabelle-Samen'!J164,"-seed-package-back-cr-italian.jpg")),
IF($C$1="Japanisch - JP",HYPERLINK(CONCATENATE("https://www.saflax.de/0-WVK-Retail/Bilder-Pictures/SAFLAX-",'Basis-Tabelle-Samen'!C164,"-",'Basis-Tabelle-Samen'!J164,"-seed-package-back-cr-japanese.jpg")),
IF($C$1="Kroatisch - HR",HYPERLINK(CONCATENATE("https://www.saflax.de/0-WVK-Retail/Bilder-Pictures/SAFLAX-",'Basis-Tabelle-Samen'!C164,"-",'Basis-Tabelle-Samen'!J164,"-seed-package-back-cr-croatian.jpg")),
IF($C$1="Lettisch - LV",HYPERLINK(CONCATENATE("https://www.saflax.de/0-WVK-Retail/Bilder-Pictures/SAFLAX-",'Basis-Tabelle-Samen'!C164,"-",'Basis-Tabelle-Samen'!J164,"-seed-package-back-cr-latvian.jpg")),
IF($C$1="Litauisch - LT",HYPERLINK(CONCATENATE("https://www.saflax.de/0-WVK-Retail/Bilder-Pictures/SAFLAX-",'Basis-Tabelle-Samen'!C164,"-",'Basis-Tabelle-Samen'!J164,"-seed-package-back-cr-lithuanian.jpg")),
IF($C$1="Maltesisch - MT",HYPERLINK(CONCATENATE("https://www.saflax.de/0-WVK-Retail/Bilder-Pictures/SAFLAX-",'Basis-Tabelle-Samen'!C164,"-",'Basis-Tabelle-Samen'!J164,"-seed-package-back-cr-maltese.jpg")),
IF($C$1="Niederländisch - NL",HYPERLINK(CONCATENATE("https://www.saflax.de/0-WVK-Retail/Bilder-Pictures/SAFLAX-",'Basis-Tabelle-Samen'!C164,"-",'Basis-Tabelle-Samen'!J164,"-seed-package-back-cr-dutch.jpg")),
IF($C$1="Norwegisch - NO",HYPERLINK(CONCATENATE("https://www.saflax.de/0-WVK-Retail/Bilder-Pictures/SAFLAX-",'Basis-Tabelle-Samen'!C164,"-",'Basis-Tabelle-Samen'!J164,"-seed-package-back-cr-nowegian.jpg")),
IF($C$1="Polnisch - PL",HYPERLINK(CONCATENATE("https://www.saflax.de/0-WVK-Retail/Bilder-Pictures/SAFLAX-",'Basis-Tabelle-Samen'!C164,"-",'Basis-Tabelle-Samen'!J164,"-seed-package-back-cr-polish.jpg")),
IF($C$1="Portugiesisch - PT",HYPERLINK(CONCATENATE("https://www.saflax.de/0-WVK-Retail/Bilder-Pictures/SAFLAX-",'Basis-Tabelle-Samen'!C164,"-",'Basis-Tabelle-Samen'!J164,"-seed-package-back-cr-portuguese.jpg")),
IF($C$1="Rumänisch - RO",HYPERLINK(CONCATENATE("https://www.saflax.de/0-WVK-Retail/Bilder-Pictures/SAFLAX-",'Basis-Tabelle-Samen'!C164,"-",'Basis-Tabelle-Samen'!J164,"-seed-package-back-cr-romanian.jpg")),
IF($C$1="Schwedisch - SE",HYPERLINK(CONCATENATE("https://www.saflax.de/0-WVK-Retail/Bilder-Pictures/SAFLAX-",'Basis-Tabelle-Samen'!C164,"-",'Basis-Tabelle-Samen'!J164,"-seed-package-back-cr-swedish.jpg")),
IF($C$1="Slowakisch - SK",HYPERLINK(CONCATENATE("https://www.saflax.de/0-WVK-Retail/Bilder-Pictures/SAFLAX-",'Basis-Tabelle-Samen'!C164,"-",'Basis-Tabelle-Samen'!J164,"-seed-package-back-cr-slovak.jpg")),
IF($C$1="Slowenisch - SI",HYPERLINK(CONCATENATE("https://www.saflax.de/0-WVK-Retail/Bilder-Pictures/SAFLAX-",'Basis-Tabelle-Samen'!C164,"-",'Basis-Tabelle-Samen'!J164,"-seed-package-back-cr-slovenian.jpg")),
IF($C$1="Spanisch - ES",HYPERLINK(CONCATENATE("https://www.saflax.de/0-WVK-Retail/Bilder-Pictures/SAFLAX-",'Basis-Tabelle-Samen'!C164,"-",'Basis-Tabelle-Samen'!J164,"-seed-package-back-cr-spanish.jpg")),
IF($C$1="Tschechisch - CZ",HYPERLINK(CONCATENATE("https://www.saflax.de/0-WVK-Retail/Bilder-Pictures/SAFLAX-",'Basis-Tabelle-Samen'!C164,"-",'Basis-Tabelle-Samen'!J164,"-seed-package-back-cr-czech.jpg")),
IF($C$1="Türkisch - TR",HYPERLINK(CONCATENATE("https://www.saflax.de/0-WVK-Retail/Bilder-Pictures/SAFLAX-",'Basis-Tabelle-Samen'!C164,"-",'Basis-Tabelle-Samen'!J164,"-seed-package-back-cr-turkish.jpg")),
IF($C$1="Ungarisch - HU",HYPERLINK(CONCATENATE("https://www.saflax.de/0-WVK-Retail/Bilder-Pictures/SAFLAX-",'Basis-Tabelle-Samen'!C164,"-",'Basis-Tabelle-Samen'!J164,"-seed-package-back-cr-hungarian.jpg")),
" ACHTUNG")))))))))))))))))))))))))))))</f>
        <v>https://www.saflax.de/0-WVK-Retail/Bilder-Pictures/SAFLAX-18553-cucurbita-pepo-seed-package-back-cr-english.jpg</v>
      </c>
      <c r="AM154" s="330" t="str">
        <f>IF(H154&lt;1,"",
IF($C$1="Bulgarisch - BG",HYPERLINK(CONCATENATE("https://www.saflax.de/0-WVK-Retail/Bilder-Pictures/SAFLAX-",'Basis-Tabelle-Samen'!K164,"-",'Basis-Tabelle-Samen'!J164,"-garden-to-go-mini-bulgarian.jpg")),
IF($C$1="Dänisch - DK",HYPERLINK(CONCATENATE("https://www.saflax.de/0-WVK-Retail/Bilder-Pictures/SAFLAX-",'Basis-Tabelle-Samen'!K164,"-",'Basis-Tabelle-Samen'!J164,"-garden-to-go-mini-danish.jpg")),
IF($C$1="Deutsch - DE",HYPERLINK(CONCATENATE("https://www.saflax.de/0-WVK-Retail/Bilder-Pictures/SAFLAX-",'Basis-Tabelle-Samen'!K164,"-",'Basis-Tabelle-Samen'!J164,"-garden-to-go-mini-german.jpg")),
IF($C$1="Englisch - UK",HYPERLINK(CONCATENATE("https://www.saflax.de/0-WVK-Retail/Bilder-Pictures/SAFLAX-",'Basis-Tabelle-Samen'!K164,"-",'Basis-Tabelle-Samen'!J164,"-garden-to-go-mini-english.jpg")),
IF($C$1="Estnisch - EE",HYPERLINK(CONCATENATE("https://www.saflax.de/0-WVK-Retail/Bilder-Pictures/SAFLAX-",'Basis-Tabelle-Samen'!K164,"-",'Basis-Tabelle-Samen'!J164,"-garden-to-go-mini-estonian.jpg")),
IF($C$1="Finnisch - FI",HYPERLINK(CONCATENATE("https://www.saflax.de/0-WVK-Retail/Bilder-Pictures/SAFLAX-",'Basis-Tabelle-Samen'!K164,"-",'Basis-Tabelle-Samen'!J164,"-garden-to-go-mini-finnish.jpg")),
IF($C$1="Französisch - FR",HYPERLINK(CONCATENATE("https://www.saflax.de/0-WVK-Retail/Bilder-Pictures/SAFLAX-",'Basis-Tabelle-Samen'!K164,"-",'Basis-Tabelle-Samen'!J164,"-garden-to-go-mini-french.jpg")),
IF($C$1="Griechisch - GR",HYPERLINK(CONCATENATE("https://www.saflax.de/0-WVK-Retail/Bilder-Pictures/SAFLAX-",'Basis-Tabelle-Samen'!K164,"-",'Basis-Tabelle-Samen'!J164,"-garden-to-go-mini-greek.jpg")),
IF($C$1="Irisch - IE",HYPERLINK(CONCATENATE("https://www.saflax.de/0-WVK-Retail/Bilder-Pictures/SAFLAX-",'Basis-Tabelle-Samen'!K164,"-",'Basis-Tabelle-Samen'!J164,"-garden-to-go-mini-irish.jpg")),
IF($C$1="Isländisch - IS",HYPERLINK(CONCATENATE("https://www.saflax.de/0-WVK-Retail/Bilder-Pictures/SAFLAX-",'Basis-Tabelle-Samen'!K164,"-",'Basis-Tabelle-Samen'!J164,"-garden-to-go-mini-icelandic.jpg")),
IF($C$1="Italienisch - IT",HYPERLINK(CONCATENATE("https://www.saflax.de/0-WVK-Retail/Bilder-Pictures/SAFLAX-",'Basis-Tabelle-Samen'!K164,"-",'Basis-Tabelle-Samen'!J164,"-garden-to-go-mini-italian.jpg")),
IF($C$1="Japanisch - JP",HYPERLINK(CONCATENATE("https://www.saflax.de/0-WVK-Retail/Bilder-Pictures/SAFLAX-",'Basis-Tabelle-Samen'!K164,"-",'Basis-Tabelle-Samen'!J164,"-garden-to-go-mini-japanese.jpg")),
IF($C$1="Kroatisch - HR",HYPERLINK(CONCATENATE("https://www.saflax.de/0-WVK-Retail/Bilder-Pictures/SAFLAX-",'Basis-Tabelle-Samen'!K164,"-",'Basis-Tabelle-Samen'!J164,"-garden-to-go-mini-croatian.jpg")),
IF($C$1="Lettisch - LV",HYPERLINK(CONCATENATE("https://www.saflax.de/0-WVK-Retail/Bilder-Pictures/SAFLAX-",'Basis-Tabelle-Samen'!K164,"-",'Basis-Tabelle-Samen'!J164,"-garden-to-go-mini-latvian.jpg")),
IF($C$1="Litauisch - LT",HYPERLINK(CONCATENATE("https://www.saflax.de/0-WVK-Retail/Bilder-Pictures/SAFLAX-",'Basis-Tabelle-Samen'!K164,"-",'Basis-Tabelle-Samen'!J164,"-garden-to-go-mini-lithuanian.jpg")),
IF($C$1="Maltesisch - MT",HYPERLINK(CONCATENATE("https://www.saflax.de/0-WVK-Retail/Bilder-Pictures/SAFLAX-",'Basis-Tabelle-Samen'!K164,"-",'Basis-Tabelle-Samen'!J164,"-garden-to-go-mini-maltese.jpg")),
IF($C$1="Niederländisch - NL",HYPERLINK(CONCATENATE("https://www.saflax.de/0-WVK-Retail/Bilder-Pictures/SAFLAX-",'Basis-Tabelle-Samen'!K164,"-",'Basis-Tabelle-Samen'!J164,"-garden-to-go-mini-dutch.jpg")),
IF($C$1="Norwegisch - NO",HYPERLINK(CONCATENATE("https://www.saflax.de/0-WVK-Retail/Bilder-Pictures/SAFLAX-",'Basis-Tabelle-Samen'!K164,"-",'Basis-Tabelle-Samen'!J164,"-garden-to-go-mini-nowegian.jpg")),
IF($C$1="Polnisch - PL",HYPERLINK(CONCATENATE("https://www.saflax.de/0-WVK-Retail/Bilder-Pictures/SAFLAX-",'Basis-Tabelle-Samen'!K164,"-",'Basis-Tabelle-Samen'!J164,"-garden-to-go-mini-polish.jpg")),
IF($C$1="Portugiesisch - PT",HYPERLINK(CONCATENATE("https://www.saflax.de/0-WVK-Retail/Bilder-Pictures/SAFLAX-",'Basis-Tabelle-Samen'!K164,"-",'Basis-Tabelle-Samen'!J164,"-garden-to-go-mini-portuguese.jpg")),
IF($C$1="Rumänisch - RO",HYPERLINK(CONCATENATE("https://www.saflax.de/0-WVK-Retail/Bilder-Pictures/SAFLAX-",'Basis-Tabelle-Samen'!K164,"-",'Basis-Tabelle-Samen'!J164,"-garden-to-go-mini-romanian.jpg")),
IF($C$1="Schwedisch - SE",HYPERLINK(CONCATENATE("https://www.saflax.de/0-WVK-Retail/Bilder-Pictures/SAFLAX-",'Basis-Tabelle-Samen'!K164,"-",'Basis-Tabelle-Samen'!J164,"-garden-to-go-mini-swedish.jpg")),
IF($C$1="Slowakisch - SK",HYPERLINK(CONCATENATE("https://www.saflax.de/0-WVK-Retail/Bilder-Pictures/SAFLAX-",'Basis-Tabelle-Samen'!K164,"-",'Basis-Tabelle-Samen'!J164,"-garden-to-go-mini-slovak.jpg")),
IF($C$1="Slowenisch - SI",HYPERLINK(CONCATENATE("https://www.saflax.de/0-WVK-Retail/Bilder-Pictures/SAFLAX-",'Basis-Tabelle-Samen'!K164,"-",'Basis-Tabelle-Samen'!J164,"-garden-to-go-mini-slovenian.jpg")),
IF($C$1="Spanisch - ES",HYPERLINK(CONCATENATE("https://www.saflax.de/0-WVK-Retail/Bilder-Pictures/SAFLAX-",'Basis-Tabelle-Samen'!K164,"-",'Basis-Tabelle-Samen'!J164,"-garden-to-go-mini-spanish.jpg")),
IF($C$1="Tschechisch - CZ",HYPERLINK(CONCATENATE("https://www.saflax.de/0-WVK-Retail/Bilder-Pictures/SAFLAX-",'Basis-Tabelle-Samen'!K164,"-",'Basis-Tabelle-Samen'!J164,"-garden-to-go-mini-czech.jpg")),
IF($C$1="Türkisch - TR",HYPERLINK(CONCATENATE("https://www.saflax.de/0-WVK-Retail/Bilder-Pictures/SAFLAX-",'Basis-Tabelle-Samen'!K164,"-",'Basis-Tabelle-Samen'!J164,"-garden-to-go-mini-turkish.jpg")),
IF($C$1="Ungarisch - HU",HYPERLINK(CONCATENATE("https://www.saflax.de/0-WVK-Retail/Bilder-Pictures/SAFLAX-",'Basis-Tabelle-Samen'!K164,"-",'Basis-Tabelle-Samen'!J164,"-garden-to-go-mini-hungarian.jpg")),
" ACHTUNG")))))))))))))))))))))))))))))</f>
        <v>https://www.saflax.de/0-WVK-Retail/Bilder-Pictures/SAFLAX-78553-cucurbita-pepo-garden-to-go-mini-english.jpg</v>
      </c>
      <c r="AN154" s="330" t="str">
        <f>IF(I154&lt;1,"",
IF($C$1="Bulgarisch - BG",HYPERLINK(CONCATENATE("https://www.saflax.de/0-WVK-Retail/Bilder-Pictures/SAFLAX-",'Basis-Tabelle-Samen'!N164,"-",'Basis-Tabelle-Samen'!J164,"-garden-to-go-lite-bulgarian.jpg")),
IF($C$1="Dänisch - DK",HYPERLINK(CONCATENATE("https://www.saflax.de/0-WVK-Retail/Bilder-Pictures/SAFLAX-",'Basis-Tabelle-Samen'!N164,"-",'Basis-Tabelle-Samen'!J164,"-garden-to-go-lite-danish.jpg")),
IF($C$1="Deutsch - DE",HYPERLINK(CONCATENATE("https://www.saflax.de/0-WVK-Retail/Bilder-Pictures/SAFLAX-",'Basis-Tabelle-Samen'!N164,"-",'Basis-Tabelle-Samen'!J164,"-garden-to-go-lite-german.jpg")),
IF($C$1="Englisch - UK",HYPERLINK(CONCATENATE("https://www.saflax.de/0-WVK-Retail/Bilder-Pictures/SAFLAX-",'Basis-Tabelle-Samen'!N164,"-",'Basis-Tabelle-Samen'!J164,"-garden-to-go-lite-english.jpg")),
IF($C$1="Estnisch - EE",HYPERLINK(CONCATENATE("https://www.saflax.de/0-WVK-Retail/Bilder-Pictures/SAFLAX-",'Basis-Tabelle-Samen'!N164,"-",'Basis-Tabelle-Samen'!J164,"-garden-to-go-lite-estonian.jpg")),
IF($C$1="Finnisch - FI",HYPERLINK(CONCATENATE("https://www.saflax.de/0-WVK-Retail/Bilder-Pictures/SAFLAX-",'Basis-Tabelle-Samen'!N164,"-",'Basis-Tabelle-Samen'!J164,"-garden-to-go-lite-finnish.jpg")),
IF($C$1="Französisch - FR",HYPERLINK(CONCATENATE("https://www.saflax.de/0-WVK-Retail/Bilder-Pictures/SAFLAX-",'Basis-Tabelle-Samen'!N164,"-",'Basis-Tabelle-Samen'!J164,"-garden-to-go-lite-french.jpg")),
IF($C$1="Griechisch - GR",HYPERLINK(CONCATENATE("https://www.saflax.de/0-WVK-Retail/Bilder-Pictures/SAFLAX-",'Basis-Tabelle-Samen'!N164,"-",'Basis-Tabelle-Samen'!J164,"-garden-to-go-lite-greek.jpg")),
IF($C$1="Irisch - IE",HYPERLINK(CONCATENATE("https://www.saflax.de/0-WVK-Retail/Bilder-Pictures/SAFLAX-",'Basis-Tabelle-Samen'!N164,"-",'Basis-Tabelle-Samen'!J164,"-garden-to-go-lite-irish.jpg")),
IF($C$1="Isländisch - IS",HYPERLINK(CONCATENATE("https://www.saflax.de/0-WVK-Retail/Bilder-Pictures/SAFLAX-",'Basis-Tabelle-Samen'!N164,"-",'Basis-Tabelle-Samen'!J164,"-garden-to-go-lite-icelandic.jpg")),
IF($C$1="Italienisch - IT",HYPERLINK(CONCATENATE("https://www.saflax.de/0-WVK-Retail/Bilder-Pictures/SAFLAX-",'Basis-Tabelle-Samen'!N164,"-",'Basis-Tabelle-Samen'!J164,"-garden-to-go-lite-italian.jpg")),
IF($C$1="Japanisch - JP",HYPERLINK(CONCATENATE("https://www.saflax.de/0-WVK-Retail/Bilder-Pictures/SAFLAX-",'Basis-Tabelle-Samen'!N164,"-",'Basis-Tabelle-Samen'!J164,"-garden-to-go-lite-japanese.jpg")),
IF($C$1="Kroatisch - HR",HYPERLINK(CONCATENATE("https://www.saflax.de/0-WVK-Retail/Bilder-Pictures/SAFLAX-",'Basis-Tabelle-Samen'!N164,"-",'Basis-Tabelle-Samen'!J164,"-garden-to-go-lite-croatian.jpg")),
IF($C$1="Lettisch - LV",HYPERLINK(CONCATENATE("https://www.saflax.de/0-WVK-Retail/Bilder-Pictures/SAFLAX-",'Basis-Tabelle-Samen'!N164,"-",'Basis-Tabelle-Samen'!J164,"-garden-to-go-lite-latvian.jpg")),
IF($C$1="Litauisch - LT",HYPERLINK(CONCATENATE("https://www.saflax.de/0-WVK-Retail/Bilder-Pictures/SAFLAX-",'Basis-Tabelle-Samen'!N164,"-",'Basis-Tabelle-Samen'!J164,"-garden-to-go-lite-lithuanian.jpg")),
IF($C$1="Maltesisch - MT",HYPERLINK(CONCATENATE("https://www.saflax.de/0-WVK-Retail/Bilder-Pictures/SAFLAX-",'Basis-Tabelle-Samen'!N164,"-",'Basis-Tabelle-Samen'!J164,"-garden-to-go-lite-maltese.jpg")),
IF($C$1="Niederländisch - NL",HYPERLINK(CONCATENATE("https://www.saflax.de/0-WVK-Retail/Bilder-Pictures/SAFLAX-",'Basis-Tabelle-Samen'!N164,"-",'Basis-Tabelle-Samen'!J164,"-garden-to-go-lite-dutch.jpg")),
IF($C$1="Norwegisch - NO",HYPERLINK(CONCATENATE("https://www.saflax.de/0-WVK-Retail/Bilder-Pictures/SAFLAX-",'Basis-Tabelle-Samen'!N164,"-",'Basis-Tabelle-Samen'!J164,"-garden-to-go-lite-nowegian.jpg")),
IF($C$1="Polnisch - PL",HYPERLINK(CONCATENATE("https://www.saflax.de/0-WVK-Retail/Bilder-Pictures/SAFLAX-",'Basis-Tabelle-Samen'!N164,"-",'Basis-Tabelle-Samen'!J164,"-garden-to-go-lite-polish.jpg")),
IF($C$1="Portugiesisch - PT",HYPERLINK(CONCATENATE("https://www.saflax.de/0-WVK-Retail/Bilder-Pictures/SAFLAX-",'Basis-Tabelle-Samen'!N164,"-",'Basis-Tabelle-Samen'!J164,"-garden-to-go-lite-portuguese.jpg")),
IF($C$1="Rumänisch - RO",HYPERLINK(CONCATENATE("https://www.saflax.de/0-WVK-Retail/Bilder-Pictures/SAFLAX-",'Basis-Tabelle-Samen'!N164,"-",'Basis-Tabelle-Samen'!J164,"-garden-to-go-lite-romanian.jpg")),
IF($C$1="Schwedisch - SE",HYPERLINK(CONCATENATE("https://www.saflax.de/0-WVK-Retail/Bilder-Pictures/SAFLAX-",'Basis-Tabelle-Samen'!N164,"-",'Basis-Tabelle-Samen'!J164,"-garden-to-go-lite-swedish.jpg")),
IF($C$1="Slowakisch - SK",HYPERLINK(CONCATENATE("https://www.saflax.de/0-WVK-Retail/Bilder-Pictures/SAFLAX-",'Basis-Tabelle-Samen'!N164,"-",'Basis-Tabelle-Samen'!J164,"-garden-to-go-lite-slovak.jpg")),
IF($C$1="Slowenisch - SI",HYPERLINK(CONCATENATE("https://www.saflax.de/0-WVK-Retail/Bilder-Pictures/SAFLAX-",'Basis-Tabelle-Samen'!N164,"-",'Basis-Tabelle-Samen'!J164,"-garden-to-go-lite-slovenian.jpg")),
IF($C$1="Spanisch - ES",HYPERLINK(CONCATENATE("https://www.saflax.de/0-WVK-Retail/Bilder-Pictures/SAFLAX-",'Basis-Tabelle-Samen'!N164,"-",'Basis-Tabelle-Samen'!J164,"-garden-to-go-lite-spanish.jpg")),
IF($C$1="Tschechisch - CZ",HYPERLINK(CONCATENATE("https://www.saflax.de/0-WVK-Retail/Bilder-Pictures/SAFLAX-",'Basis-Tabelle-Samen'!N164,"-",'Basis-Tabelle-Samen'!J164,"-garden-to-go-lite-czech.jpg")),
IF($C$1="Türkisch - TR",HYPERLINK(CONCATENATE("https://www.saflax.de/0-WVK-Retail/Bilder-Pictures/SAFLAX-",'Basis-Tabelle-Samen'!N164,"-",'Basis-Tabelle-Samen'!J164,"-garden-to-go-lite-turkish.jpg")),
IF($C$1="Ungarisch - HU",HYPERLINK(CONCATENATE("https://www.saflax.de/0-WVK-Retail/Bilder-Pictures/SAFLAX-",'Basis-Tabelle-Samen'!N164,"-",'Basis-Tabelle-Samen'!J164,"-garden-to-go-lite-hungarian.jpg")),
" ACHTUNG")))))))))))))))))))))))))))))</f>
        <v>https://www.saflax.de/0-WVK-Retail/Bilder-Pictures/SAFLAX-88553-cucurbita-pepo-garden-to-go-lite-english.jpg</v>
      </c>
      <c r="AO154" s="330" t="str">
        <f>IF(J154&lt;1,"",
IF($C$1="Bulgarisch - BG",HYPERLINK(CONCATENATE("https://www.saflax.de/0-WVK-Retail/Bilder-Pictures/SAFLAX-",'Basis-Tabelle-Samen'!Q164,"-",'Basis-Tabelle-Samen'!J164,"-garden-to-go-bulgarian.jpg")),
IF($C$1="Dänisch - DK",HYPERLINK(CONCATENATE("https://www.saflax.de/0-WVK-Retail/Bilder-Pictures/SAFLAX-",'Basis-Tabelle-Samen'!Q164,"-",'Basis-Tabelle-Samen'!J164,"-garden-to-go-danish.jpg")),
IF($C$1="Deutsch - DE",HYPERLINK(CONCATENATE("https://www.saflax.de/0-WVK-Retail/Bilder-Pictures/SAFLAX-",'Basis-Tabelle-Samen'!Q164,"-",'Basis-Tabelle-Samen'!J164,"-garden-to-go-german.jpg")),
IF($C$1="Englisch - UK",HYPERLINK(CONCATENATE("https://www.saflax.de/0-WVK-Retail/Bilder-Pictures/SAFLAX-",'Basis-Tabelle-Samen'!Q164,"-",'Basis-Tabelle-Samen'!J164,"-garden-to-go-english.jpg")),
IF($C$1="Estnisch - EE",HYPERLINK(CONCATENATE("https://www.saflax.de/0-WVK-Retail/Bilder-Pictures/SAFLAX-",'Basis-Tabelle-Samen'!Q164,"-",'Basis-Tabelle-Samen'!J164,"-garden-to-go-estonian.jpg")),
IF($C$1="Finnisch - FI",HYPERLINK(CONCATENATE("https://www.saflax.de/0-WVK-Retail/Bilder-Pictures/SAFLAX-",'Basis-Tabelle-Samen'!Q164,"-",'Basis-Tabelle-Samen'!J164,"-garden-to-go-finnish.jpg")),
IF($C$1="Französisch - FR",HYPERLINK(CONCATENATE("https://www.saflax.de/0-WVK-Retail/Bilder-Pictures/SAFLAX-",'Basis-Tabelle-Samen'!Q164,"-",'Basis-Tabelle-Samen'!J164,"-garden-to-go-french.jpg")),
IF($C$1="Griechisch - GR",HYPERLINK(CONCATENATE("https://www.saflax.de/0-WVK-Retail/Bilder-Pictures/SAFLAX-",'Basis-Tabelle-Samen'!Q164,"-",'Basis-Tabelle-Samen'!J164,"-garden-to-go-greek.jpg")),
IF($C$1="Irisch - IE",HYPERLINK(CONCATENATE("https://www.saflax.de/0-WVK-Retail/Bilder-Pictures/SAFLAX-",'Basis-Tabelle-Samen'!Q164,"-",'Basis-Tabelle-Samen'!J164,"-garden-to-go-irish.jpg")),
IF($C$1="Isländisch - IS",HYPERLINK(CONCATENATE("https://www.saflax.de/0-WVK-Retail/Bilder-Pictures/SAFLAX-",'Basis-Tabelle-Samen'!Q164,"-",'Basis-Tabelle-Samen'!J164,"-garden-to-go-icelandic.jpg")),
IF($C$1="Italienisch - IT",HYPERLINK(CONCATENATE("https://www.saflax.de/0-WVK-Retail/Bilder-Pictures/SAFLAX-",'Basis-Tabelle-Samen'!Q164,"-",'Basis-Tabelle-Samen'!J164,"-garden-to-go-italian.jpg")),
IF($C$1="Japanisch - JP",HYPERLINK(CONCATENATE("https://www.saflax.de/0-WVK-Retail/Bilder-Pictures/SAFLAX-",'Basis-Tabelle-Samen'!Q164,"-",'Basis-Tabelle-Samen'!J164,"-garden-to-go-japanese.jpg")),
IF($C$1="Kroatisch - HR",HYPERLINK(CONCATENATE("https://www.saflax.de/0-WVK-Retail/Bilder-Pictures/SAFLAX-",'Basis-Tabelle-Samen'!Q164,"-",'Basis-Tabelle-Samen'!J164,"-garden-to-go-croatian.jpg")),
IF($C$1="Lettisch - LV",HYPERLINK(CONCATENATE("https://www.saflax.de/0-WVK-Retail/Bilder-Pictures/SAFLAX-",'Basis-Tabelle-Samen'!Q164,"-",'Basis-Tabelle-Samen'!J164,"-garden-to-go-latvian.jpg")),
IF($C$1="Litauisch - LT",HYPERLINK(CONCATENATE("https://www.saflax.de/0-WVK-Retail/Bilder-Pictures/SAFLAX-",'Basis-Tabelle-Samen'!Q164,"-",'Basis-Tabelle-Samen'!J164,"-garden-to-go-lithuanian.jpg")),
IF($C$1="Maltesisch - MT",HYPERLINK(CONCATENATE("https://www.saflax.de/0-WVK-Retail/Bilder-Pictures/SAFLAX-",'Basis-Tabelle-Samen'!Q164,"-",'Basis-Tabelle-Samen'!J164,"-garden-to-go-maltese.jpg")),
IF($C$1="Niederländisch - NL",HYPERLINK(CONCATENATE("https://www.saflax.de/0-WVK-Retail/Bilder-Pictures/SAFLAX-",'Basis-Tabelle-Samen'!Q164,"-",'Basis-Tabelle-Samen'!J164,"-garden-to-go-dutch.jpg")),
IF($C$1="Norwegisch - NO",HYPERLINK(CONCATENATE("https://www.saflax.de/0-WVK-Retail/Bilder-Pictures/SAFLAX-",'Basis-Tabelle-Samen'!Q164,"-",'Basis-Tabelle-Samen'!J164,"-garden-to-go-nowegian.jpg")),
IF($C$1="Polnisch - PL",HYPERLINK(CONCATENATE("https://www.saflax.de/0-WVK-Retail/Bilder-Pictures/SAFLAX-",'Basis-Tabelle-Samen'!Q164,"-",'Basis-Tabelle-Samen'!J164,"-garden-to-go-polish.jpg")),
IF($C$1="Portugiesisch - PT",HYPERLINK(CONCATENATE("https://www.saflax.de/0-WVK-Retail/Bilder-Pictures/SAFLAX-",'Basis-Tabelle-Samen'!Q164,"-",'Basis-Tabelle-Samen'!J164,"-garden-to-go-portuguese.jpg")),
IF($C$1="Rumänisch - RO",HYPERLINK(CONCATENATE("https://www.saflax.de/0-WVK-Retail/Bilder-Pictures/SAFLAX-",'Basis-Tabelle-Samen'!Q164,"-",'Basis-Tabelle-Samen'!J164,"-garden-to-go-romanian.jpg")),
IF($C$1="Schwedisch - SE",HYPERLINK(CONCATENATE("https://www.saflax.de/0-WVK-Retail/Bilder-Pictures/SAFLAX-",'Basis-Tabelle-Samen'!Q164,"-",'Basis-Tabelle-Samen'!J164,"-garden-to-go-swedish.jpg")),
IF($C$1="Slowakisch - SK",HYPERLINK(CONCATENATE("https://www.saflax.de/0-WVK-Retail/Bilder-Pictures/SAFLAX-",'Basis-Tabelle-Samen'!Q164,"-",'Basis-Tabelle-Samen'!J164,"-garden-to-go-slovak.jpg")),
IF($C$1="Slowenisch - SI",HYPERLINK(CONCATENATE("https://www.saflax.de/0-WVK-Retail/Bilder-Pictures/SAFLAX-",'Basis-Tabelle-Samen'!Q164,"-",'Basis-Tabelle-Samen'!J164,"-garden-to-go-slovenian.jpg")),
IF($C$1="Spanisch - ES",HYPERLINK(CONCATENATE("https://www.saflax.de/0-WVK-Retail/Bilder-Pictures/SAFLAX-",'Basis-Tabelle-Samen'!Q164,"-",'Basis-Tabelle-Samen'!J164,"-garden-to-go-spanish.jpg")),
IF($C$1="Tschechisch - CZ",HYPERLINK(CONCATENATE("https://www.saflax.de/0-WVK-Retail/Bilder-Pictures/SAFLAX-",'Basis-Tabelle-Samen'!Q164,"-",'Basis-Tabelle-Samen'!J164,"-garden-to-go-czech.jpg")),
IF($C$1="Türkisch - TR",HYPERLINK(CONCATENATE("https://www.saflax.de/0-WVK-Retail/Bilder-Pictures/SAFLAX-",'Basis-Tabelle-Samen'!Q164,"-",'Basis-Tabelle-Samen'!J164,"-garden-to-go-turkish.jpg")),
IF($C$1="Ungarisch - HU",HYPERLINK(CONCATENATE("https://www.saflax.de/0-WVK-Retail/Bilder-Pictures/SAFLAX-",'Basis-Tabelle-Samen'!Q164,"-",'Basis-Tabelle-Samen'!J164,"-garden-to-go-hungarian.jpg")),
" ACHTUNG")))))))))))))))))))))))))))))</f>
        <v>https://www.saflax.de/0-WVK-Retail/Bilder-Pictures/SAFLAX-58553-cucurbita-pepo-garden-to-go-english.jpg</v>
      </c>
      <c r="AP154" s="330" t="str">
        <f>IF(K154&lt;1,"",
IF($C$1="Bulgarisch - BG",HYPERLINK(CONCATENATE("https://www.saflax.de/0-WVK-Retail/Bilder-Pictures/SAFLAX-",'Basis-Tabelle-Samen'!T164,"-",'Basis-Tabelle-Samen'!J164,"-cultivation-set-bulgarian.jpg")),
IF($C$1="Dänisch - DK",HYPERLINK(CONCATENATE("https://www.saflax.de/0-WVK-Retail/Bilder-Pictures/SAFLAX-",'Basis-Tabelle-Samen'!T164,"-",'Basis-Tabelle-Samen'!J164,"-cultivation-set-danish.jpg")),
IF($C$1="Deutsch - DE",HYPERLINK(CONCATENATE("https://www.saflax.de/0-WVK-Retail/Bilder-Pictures/SAFLAX-",'Basis-Tabelle-Samen'!T164,"-",'Basis-Tabelle-Samen'!J164,"-cultivation-set-german.jpg")),
IF($C$1="Englisch - UK",HYPERLINK(CONCATENATE("https://www.saflax.de/0-WVK-Retail/Bilder-Pictures/SAFLAX-",'Basis-Tabelle-Samen'!T164,"-",'Basis-Tabelle-Samen'!J164,"-cultivation-set-english.jpg")),
IF($C$1="Estnisch - EE",HYPERLINK(CONCATENATE("https://www.saflax.de/0-WVK-Retail/Bilder-Pictures/SAFLAX-",'Basis-Tabelle-Samen'!T164,"-",'Basis-Tabelle-Samen'!J164,"-cultivation-set-estonian.jpg")),
IF($C$1="Finnisch - FI",HYPERLINK(CONCATENATE("https://www.saflax.de/0-WVK-Retail/Bilder-Pictures/SAFLAX-",'Basis-Tabelle-Samen'!T164,"-",'Basis-Tabelle-Samen'!J164,"-cultivation-set-finnish.jpg")),
IF($C$1="Französisch - FR",HYPERLINK(CONCATENATE("https://www.saflax.de/0-WVK-Retail/Bilder-Pictures/SAFLAX-",'Basis-Tabelle-Samen'!T164,"-",'Basis-Tabelle-Samen'!J164,"-cultivation-set-french.jpg")),
IF($C$1="Griechisch - GR",HYPERLINK(CONCATENATE("https://www.saflax.de/0-WVK-Retail/Bilder-Pictures/SAFLAX-",'Basis-Tabelle-Samen'!T164,"-",'Basis-Tabelle-Samen'!J164,"-cultivation-set-greek.jpg")),
IF($C$1="Irisch - IE",HYPERLINK(CONCATENATE("https://www.saflax.de/0-WVK-Retail/Bilder-Pictures/SAFLAX-",'Basis-Tabelle-Samen'!T164,"-",'Basis-Tabelle-Samen'!J164,"-cultivation-set-irish.jpg")),
IF($C$1="Isländisch - IS",HYPERLINK(CONCATENATE("https://www.saflax.de/0-WVK-Retail/Bilder-Pictures/SAFLAX-",'Basis-Tabelle-Samen'!T164,"-",'Basis-Tabelle-Samen'!J164,"-cultivation-set-icelandic.jpg")),
IF($C$1="Italienisch - IT",HYPERLINK(CONCATENATE("https://www.saflax.de/0-WVK-Retail/Bilder-Pictures/SAFLAX-",'Basis-Tabelle-Samen'!T164,"-",'Basis-Tabelle-Samen'!J164,"-cultivation-set-italian.jpg")),
IF($C$1="Japanisch - JP",HYPERLINK(CONCATENATE("https://www.saflax.de/0-WVK-Retail/Bilder-Pictures/SAFLAX-",'Basis-Tabelle-Samen'!T164,"-",'Basis-Tabelle-Samen'!J164,"-cultivation-set-japanese.jpg")),
IF($C$1="Kroatisch - HR",HYPERLINK(CONCATENATE("https://www.saflax.de/0-WVK-Retail/Bilder-Pictures/SAFLAX-",'Basis-Tabelle-Samen'!T164,"-",'Basis-Tabelle-Samen'!J164,"-cultivation-set-croatian.jpg")),
IF($C$1="Lettisch - LV",HYPERLINK(CONCATENATE("https://www.saflax.de/0-WVK-Retail/Bilder-Pictures/SAFLAX-",'Basis-Tabelle-Samen'!T164,"-",'Basis-Tabelle-Samen'!J164,"-cultivation-set-latvian.jpg")),
IF($C$1="Litauisch - LT",HYPERLINK(CONCATENATE("https://www.saflax.de/0-WVK-Retail/Bilder-Pictures/SAFLAX-",'Basis-Tabelle-Samen'!T164,"-",'Basis-Tabelle-Samen'!J164,"-cultivation-set-lithuanian.jpg")),
IF($C$1="Maltesisch - MT",HYPERLINK(CONCATENATE("https://www.saflax.de/0-WVK-Retail/Bilder-Pictures/SAFLAX-",'Basis-Tabelle-Samen'!T164,"-",'Basis-Tabelle-Samen'!J164,"-cultivation-set-maltese.jpg")),
IF($C$1="Niederländisch - NL",HYPERLINK(CONCATENATE("https://www.saflax.de/0-WVK-Retail/Bilder-Pictures/SAFLAX-",'Basis-Tabelle-Samen'!T164,"-",'Basis-Tabelle-Samen'!J164,"-cultivation-set-dutch.jpg")),
IF($C$1="Norwegisch - NO",HYPERLINK(CONCATENATE("https://www.saflax.de/0-WVK-Retail/Bilder-Pictures/SAFLAX-",'Basis-Tabelle-Samen'!T164,"-",'Basis-Tabelle-Samen'!J164,"-cultivation-set-nowegian.jpg")),
IF($C$1="Polnisch - PL",HYPERLINK(CONCATENATE("https://www.saflax.de/0-WVK-Retail/Bilder-Pictures/SAFLAX-",'Basis-Tabelle-Samen'!T164,"-",'Basis-Tabelle-Samen'!J164,"-cultivation-set-polish.jpg")),
IF($C$1="Portugiesisch - PT",HYPERLINK(CONCATENATE("https://www.saflax.de/0-WVK-Retail/Bilder-Pictures/SAFLAX-",'Basis-Tabelle-Samen'!T164,"-",'Basis-Tabelle-Samen'!J164,"-cultivation-set-portuguese.jpg")),
IF($C$1="Rumänisch - RO",HYPERLINK(CONCATENATE("https://www.saflax.de/0-WVK-Retail/Bilder-Pictures/SAFLAX-",'Basis-Tabelle-Samen'!T164,"-",'Basis-Tabelle-Samen'!J164,"-cultivation-set-romanian.jpg")),
IF($C$1="Schwedisch - SE",HYPERLINK(CONCATENATE("https://www.saflax.de/0-WVK-Retail/Bilder-Pictures/SAFLAX-",'Basis-Tabelle-Samen'!T164,"-",'Basis-Tabelle-Samen'!J164,"-cultivation-set-swedish.jpg")),
IF($C$1="Slowakisch - SK",HYPERLINK(CONCATENATE("https://www.saflax.de/0-WVK-Retail/Bilder-Pictures/SAFLAX-",'Basis-Tabelle-Samen'!T164,"-",'Basis-Tabelle-Samen'!J164,"-cultivation-set-slovak.jpg")),
IF($C$1="Slowenisch - SI",HYPERLINK(CONCATENATE("https://www.saflax.de/0-WVK-Retail/Bilder-Pictures/SAFLAX-",'Basis-Tabelle-Samen'!T164,"-",'Basis-Tabelle-Samen'!J164,"-cultivation-set-slovenian.jpg")),
IF($C$1="Spanisch - ES",HYPERLINK(CONCATENATE("https://www.saflax.de/0-WVK-Retail/Bilder-Pictures/SAFLAX-",'Basis-Tabelle-Samen'!T164,"-",'Basis-Tabelle-Samen'!J164,"-cultivation-set-spanish.jpg")),
IF($C$1="Tschechisch - CZ",HYPERLINK(CONCATENATE("https://www.saflax.de/0-WVK-Retail/Bilder-Pictures/SAFLAX-",'Basis-Tabelle-Samen'!T164,"-",'Basis-Tabelle-Samen'!J164,"-cultivation-set-czech.jpg")),
IF($C$1="Türkisch - TR",HYPERLINK(CONCATENATE("https://www.saflax.de/0-WVK-Retail/Bilder-Pictures/SAFLAX-",'Basis-Tabelle-Samen'!T164,"-",'Basis-Tabelle-Samen'!J164,"-cultivation-set-turkish.jpg")),
IF($C$1="Ungarisch - HU",HYPERLINK(CONCATENATE("https://www.saflax.de/0-WVK-Retail/Bilder-Pictures/SAFLAX-",'Basis-Tabelle-Samen'!T164,"-",'Basis-Tabelle-Samen'!J164,"-cultivation-set-hungarian.jpg")),
" ACHTUNG")))))))))))))))))))))))))))))</f>
        <v>https://www.saflax.de/0-WVK-Retail/Bilder-Pictures/SAFLAX-38553-cucurbita-pepo-cultivation-set-english.jpg</v>
      </c>
      <c r="AQ154" s="330" t="str">
        <f>IF(L154&lt;1,"",
IF($C$1="Bulgarisch - BG",HYPERLINK(CONCATENATE("https://www.saflax.de/0-WVK-Retail/Bilder-Pictures/SAFLAX-",'Basis-Tabelle-Samen'!W164,"-",'Basis-Tabelle-Samen'!J164,"-garden-in-the-bag-bulgarian.jpg")),
IF($C$1="Dänisch - DK",HYPERLINK(CONCATENATE("https://www.saflax.de/0-WVK-Retail/Bilder-Pictures/SAFLAX-",'Basis-Tabelle-Samen'!W164,"-",'Basis-Tabelle-Samen'!J164,"-garden-in-the-bag-danish.jpg")),
IF($C$1="Deutsch - DE",HYPERLINK(CONCATENATE("https://www.saflax.de/0-WVK-Retail/Bilder-Pictures/SAFLAX-",'Basis-Tabelle-Samen'!W164,"-",'Basis-Tabelle-Samen'!J164,"-garden-in-the-bag-german.jpg")),
IF($C$1="Englisch - UK",HYPERLINK(CONCATENATE("https://www.saflax.de/0-WVK-Retail/Bilder-Pictures/SAFLAX-",'Basis-Tabelle-Samen'!W164,"-",'Basis-Tabelle-Samen'!J164,"-garden-in-the-bag-english.jpg")),
IF($C$1="Estnisch - EE",HYPERLINK(CONCATENATE("https://www.saflax.de/0-WVK-Retail/Bilder-Pictures/SAFLAX-",'Basis-Tabelle-Samen'!W164,"-",'Basis-Tabelle-Samen'!J164,"-garden-in-the-bag-estonian.jpg")),
IF($C$1="Finnisch - FI",HYPERLINK(CONCATENATE("https://www.saflax.de/0-WVK-Retail/Bilder-Pictures/SAFLAX-",'Basis-Tabelle-Samen'!W164,"-",'Basis-Tabelle-Samen'!J164,"-garden-in-the-bag-finnish.jpg")),
IF($C$1="Französisch - FR",HYPERLINK(CONCATENATE("https://www.saflax.de/0-WVK-Retail/Bilder-Pictures/SAFLAX-",'Basis-Tabelle-Samen'!W164,"-",'Basis-Tabelle-Samen'!J164,"-garden-in-the-bag-french.jpg")),
IF($C$1="Griechisch - GR",HYPERLINK(CONCATENATE("https://www.saflax.de/0-WVK-Retail/Bilder-Pictures/SAFLAX-",'Basis-Tabelle-Samen'!W164,"-",'Basis-Tabelle-Samen'!J164,"-garden-in-the-bag-greek.jpg")),
IF($C$1="Irisch - IE",HYPERLINK(CONCATENATE("https://www.saflax.de/0-WVK-Retail/Bilder-Pictures/SAFLAX-",'Basis-Tabelle-Samen'!W164,"-",'Basis-Tabelle-Samen'!J164,"-garden-in-the-bag-irish.jpg")),
IF($C$1="Isländisch - IS",HYPERLINK(CONCATENATE("https://www.saflax.de/0-WVK-Retail/Bilder-Pictures/SAFLAX-",'Basis-Tabelle-Samen'!W164,"-",'Basis-Tabelle-Samen'!J164,"-garden-in-the-bag-icelandic.jpg")),
IF($C$1="Italienisch - IT",HYPERLINK(CONCATENATE("https://www.saflax.de/0-WVK-Retail/Bilder-Pictures/SAFLAX-",'Basis-Tabelle-Samen'!W164,"-",'Basis-Tabelle-Samen'!J164,"-garden-in-the-bag-italian.jpg")),
IF($C$1="Japanisch - JP",HYPERLINK(CONCATENATE("https://www.saflax.de/0-WVK-Retail/Bilder-Pictures/SAFLAX-",'Basis-Tabelle-Samen'!W164,"-",'Basis-Tabelle-Samen'!J164,"-garden-in-the-bag-japanese.jpg")),
IF($C$1="Kroatisch - HR",HYPERLINK(CONCATENATE("https://www.saflax.de/0-WVK-Retail/Bilder-Pictures/SAFLAX-",'Basis-Tabelle-Samen'!W164,"-",'Basis-Tabelle-Samen'!J164,"-garden-in-the-bag-croatian.jpg")),
IF($C$1="Lettisch - LV",HYPERLINK(CONCATENATE("https://www.saflax.de/0-WVK-Retail/Bilder-Pictures/SAFLAX-",'Basis-Tabelle-Samen'!W164,"-",'Basis-Tabelle-Samen'!J164,"-garden-in-the-bag-latvian.jpg")),
IF($C$1="Litauisch - LT",HYPERLINK(CONCATENATE("https://www.saflax.de/0-WVK-Retail/Bilder-Pictures/SAFLAX-",'Basis-Tabelle-Samen'!W164,"-",'Basis-Tabelle-Samen'!J164,"-garden-in-the-bag-lithuanian.jpg")),
IF($C$1="Maltesisch - MT",HYPERLINK(CONCATENATE("https://www.saflax.de/0-WVK-Retail/Bilder-Pictures/SAFLAX-",'Basis-Tabelle-Samen'!W164,"-",'Basis-Tabelle-Samen'!J164,"-garden-in-the-bag-maltese.jpg")),
IF($C$1="Niederländisch - NL",HYPERLINK(CONCATENATE("https://www.saflax.de/0-WVK-Retail/Bilder-Pictures/SAFLAX-",'Basis-Tabelle-Samen'!W164,"-",'Basis-Tabelle-Samen'!J164,"-garden-in-the-bag-dutch.jpg")),
IF($C$1="Norwegisch - NO",HYPERLINK(CONCATENATE("https://www.saflax.de/0-WVK-Retail/Bilder-Pictures/SAFLAX-",'Basis-Tabelle-Samen'!W164,"-",'Basis-Tabelle-Samen'!J164,"-garden-in-the-bag-nowegian.jpg")),
IF($C$1="Polnisch - PL",HYPERLINK(CONCATENATE("https://www.saflax.de/0-WVK-Retail/Bilder-Pictures/SAFLAX-",'Basis-Tabelle-Samen'!W164,"-",'Basis-Tabelle-Samen'!J164,"-garden-in-the-bag-polish.jpg")),
IF($C$1="Portugiesisch - PT",HYPERLINK(CONCATENATE("https://www.saflax.de/0-WVK-Retail/Bilder-Pictures/SAFLAX-",'Basis-Tabelle-Samen'!W164,"-",'Basis-Tabelle-Samen'!J164,"-garden-in-the-bag-portuguese.jpg")),
IF($C$1="Rumänisch - RO",HYPERLINK(CONCATENATE("https://www.saflax.de/0-WVK-Retail/Bilder-Pictures/SAFLAX-",'Basis-Tabelle-Samen'!W164,"-",'Basis-Tabelle-Samen'!J164,"-garden-in-the-bag-romanian.jpg")),
IF($C$1="Schwedisch - SE",HYPERLINK(CONCATENATE("https://www.saflax.de/0-WVK-Retail/Bilder-Pictures/SAFLAX-",'Basis-Tabelle-Samen'!W164,"-",'Basis-Tabelle-Samen'!J164,"-garden-in-the-bag-swedish.jpg")),
IF($C$1="Slowakisch - SK",HYPERLINK(CONCATENATE("https://www.saflax.de/0-WVK-Retail/Bilder-Pictures/SAFLAX-",'Basis-Tabelle-Samen'!W164,"-",'Basis-Tabelle-Samen'!J164,"-garden-in-the-bag-slovak.jpg")),
IF($C$1="Slowenisch - SI",HYPERLINK(CONCATENATE("https://www.saflax.de/0-WVK-Retail/Bilder-Pictures/SAFLAX-",'Basis-Tabelle-Samen'!W164,"-",'Basis-Tabelle-Samen'!J164,"-garden-in-the-bag-slovenian.jpg")),
IF($C$1="Spanisch - ES",HYPERLINK(CONCATENATE("https://www.saflax.de/0-WVK-Retail/Bilder-Pictures/SAFLAX-",'Basis-Tabelle-Samen'!W164,"-",'Basis-Tabelle-Samen'!J164,"-garden-in-the-bag-spanish.jpg")),
IF($C$1="Tschechisch - CZ",HYPERLINK(CONCATENATE("https://www.saflax.de/0-WVK-Retail/Bilder-Pictures/SAFLAX-",'Basis-Tabelle-Samen'!W164,"-",'Basis-Tabelle-Samen'!J164,"-garden-in-the-bag-czech.jpg")),
IF($C$1="Türkisch - TR",HYPERLINK(CONCATENATE("https://www.saflax.de/0-WVK-Retail/Bilder-Pictures/SAFLAX-",'Basis-Tabelle-Samen'!W164,"-",'Basis-Tabelle-Samen'!J164,"-garden-in-the-bag-turkish.jpg")),
IF($C$1="Ungarisch - HU",HYPERLINK(CONCATENATE("https://www.saflax.de/0-WVK-Retail/Bilder-Pictures/SAFLAX-",'Basis-Tabelle-Samen'!W164,"-",'Basis-Tabelle-Samen'!J164,"-garden-in-the-bag-hungarian.jpg")),
" ACHTUNG")))))))))))))))))))))))))))))</f>
        <v>https://www.saflax.de/0-WVK-Retail/Bilder-Pictures/SAFLAX-68553-cucurbita-pepo-garden-in-the-bag-english.jpg</v>
      </c>
    </row>
    <row r="155" spans="1:43" ht="17.100000000000001" customHeight="1" x14ac:dyDescent="0.2">
      <c r="A155" s="318" t="str">
        <f>IF('Basis-Tabelle-Samen'!A163="","",IF($C$1="Deutsch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55" s="319" t="str">
        <f>'Basis-Tabelle-Samen'!I163</f>
        <v>Cucurbita pepo</v>
      </c>
      <c r="C155" s="316" t="str">
        <f>IF($C$1="Bulgarisch - BG",'Basis-Tabelle-Samen'!Z163,
IF($C$1="Dänisch - DK",'Basis-Tabelle-Samen'!AA163,
IF($C$1="Deutsch - DE",'Basis-Tabelle-Samen'!AB163,
IF($C$1="Englisch - UK",'Basis-Tabelle-Samen'!AC163,
IF($C$1="Estnisch - EE",'Basis-Tabelle-Samen'!AD163,
IF($C$1="Finnisch - FI",'Basis-Tabelle-Samen'!AE163,
IF($C$1="Französisch - FR",'Basis-Tabelle-Samen'!AF163,
IF($C$1="Griechisch - GR",'Basis-Tabelle-Samen'!AG163,
IF($C$1="Irisch - IE",'Basis-Tabelle-Samen'!AH163,
IF($C$1="Isländisch - IS",'Basis-Tabelle-Samen'!AI163,
IF($C$1="Italienisch - IT",'Basis-Tabelle-Samen'!AJ163,
IF($C$1="Japanisch - JP",'Basis-Tabelle-Samen'!AK163,
IF($C$1="Kroatisch - HR",'Basis-Tabelle-Samen'!AL163,
IF($C$1="Lettisch - LV",'Basis-Tabelle-Samen'!AM163,
IF($C$1="Litauisch - LT",'Basis-Tabelle-Samen'!AN163,
IF($C$1="Maltesisch - MT",'Basis-Tabelle-Samen'!AO163,
IF($C$1="Niederländisch - NL",'Basis-Tabelle-Samen'!AP163,
IF($C$1="Norwegisch - NO",'Basis-Tabelle-Samen'!AQ163,
IF($C$1="Polnisch - PL",'Basis-Tabelle-Samen'!AR163,
IF($C$1="Portugiesisch - PT",'Basis-Tabelle-Samen'!AS163,
IF($C$1="Rumänisch - RO",'Basis-Tabelle-Samen'!AT163,
IF($C$1="Schwedisch - SE",'Basis-Tabelle-Samen'!AU163,
IF($C$1="Slowakisch - SK",'Basis-Tabelle-Samen'!AV163,
IF($C$1="Slowenisch - SI",'Basis-Tabelle-Samen'!AW163,
IF($C$1="Spanisch - ES",'Basis-Tabelle-Samen'!AX163,
IF($C$1="Tschechisch - CZ",'Basis-Tabelle-Samen'!AY163,
IF($C$1="Türkisch - TR",'Basis-Tabelle-Samen'!AZ163,
IF($C$1="Ungarisch - HU",'Basis-Tabelle-Samen'!BA163,
" ACHTUNG"))))))))))))))))))))))))))))</f>
        <v>Organic - Courgette - Tondo di Nizza</v>
      </c>
      <c r="D155" s="320">
        <f>'Basis-Tabelle-Samen'!F163</f>
        <v>5</v>
      </c>
      <c r="E155" s="321" t="str">
        <f>'Basis-Tabelle-Samen'!H163</f>
        <v>7 %</v>
      </c>
      <c r="F155" s="322" t="str">
        <f>IF('Basis-Tabelle-Samen'!G163="","",'Basis-Tabelle-Samen'!G163)</f>
        <v>02</v>
      </c>
      <c r="G155" s="320">
        <f>'Basis-Tabelle-Samen'!C163</f>
        <v>18552</v>
      </c>
      <c r="H155" s="323">
        <f>'Basis-Tabelle-Samen'!D163</f>
        <v>4055473185521</v>
      </c>
      <c r="I155" s="324">
        <f>'Basis-Tabelle-Samen'!E163</f>
        <v>2.0499999999999998</v>
      </c>
      <c r="J155" s="325">
        <f t="shared" si="2"/>
        <v>12</v>
      </c>
      <c r="K155" s="326">
        <f>'Basis-Tabelle-Samen'!K163</f>
        <v>78552</v>
      </c>
      <c r="L155" s="323">
        <f>'Basis-Tabelle-Samen'!L163</f>
        <v>4055473785523</v>
      </c>
      <c r="M155" s="324">
        <f>'Basis-Tabelle-Samen'!M163</f>
        <v>2.4500000000000002</v>
      </c>
      <c r="N155" s="326">
        <f>IF(K155&lt;1,"",'3'!$I$15)</f>
        <v>15</v>
      </c>
      <c r="O155" s="327">
        <f>IF(K155&lt;1,"",'3'!$J$11)</f>
        <v>90</v>
      </c>
      <c r="P155" s="326">
        <f>'Basis-Tabelle-Samen'!N163</f>
        <v>88552</v>
      </c>
      <c r="Q155" s="323">
        <f>'Basis-Tabelle-Samen'!O163</f>
        <v>4055473885520</v>
      </c>
      <c r="R155" s="328">
        <f>'Basis-Tabelle-Samen'!P163</f>
        <v>3.75</v>
      </c>
      <c r="S155" s="326">
        <f>IF(R155&lt;1,"",'3'!$M$15)</f>
        <v>18</v>
      </c>
      <c r="T155" s="327">
        <f>IF(R155&lt;1,"",'3'!$N$11)</f>
        <v>72</v>
      </c>
      <c r="U155" s="326">
        <f>'Basis-Tabelle-Samen'!Q163</f>
        <v>58552</v>
      </c>
      <c r="V155" s="323">
        <f>'Basis-Tabelle-Samen'!R163</f>
        <v>4055473585529</v>
      </c>
      <c r="W155" s="324">
        <f>'Basis-Tabelle-Samen'!S163</f>
        <v>4.95</v>
      </c>
      <c r="X155" s="326">
        <f>IF(U155&lt;1,"",'3'!$Q$15)</f>
        <v>6</v>
      </c>
      <c r="Y155" s="327">
        <f>IF(U155&lt;1,"",'3'!$R$11)</f>
        <v>24</v>
      </c>
      <c r="Z155" s="326">
        <f>'Basis-Tabelle-Samen'!T163</f>
        <v>38552</v>
      </c>
      <c r="AA155" s="323">
        <f>'Basis-Tabelle-Samen'!U163</f>
        <v>4055473385525</v>
      </c>
      <c r="AB155" s="324">
        <f>'Basis-Tabelle-Samen'!V163</f>
        <v>6.75</v>
      </c>
      <c r="AC155" s="326">
        <f>IF(Z155&lt;1,"",'3'!$U$15)</f>
        <v>6</v>
      </c>
      <c r="AD155" s="327">
        <f>IF(Z155&lt;1,"",'3'!$V$11)</f>
        <v>24</v>
      </c>
      <c r="AE155" s="326">
        <f>'Basis-Tabelle-Samen'!W163</f>
        <v>68552</v>
      </c>
      <c r="AF155" s="323">
        <f>'Basis-Tabelle-Samen'!X163</f>
        <v>4055473685526</v>
      </c>
      <c r="AG155" s="324">
        <f>'Basis-Tabelle-Samen'!Y163</f>
        <v>2.95</v>
      </c>
      <c r="AH155" s="326">
        <f>IF(AE155&lt;1,"",'3'!$Y$15)</f>
        <v>8</v>
      </c>
      <c r="AI155" s="327">
        <f>IF(AE155&lt;1,"",'3'!$Z$11)</f>
        <v>64</v>
      </c>
      <c r="AJ155" s="315"/>
      <c r="AK155" s="316" t="str">
        <f>IF(G155&lt;1,"",
IF($C$1="Bulgarisch - BG",HYPERLINK(CONCATENATE("https://www.saflax.de/0-WVK-Retail/Bilder-Pictures/SAFLAX-",'Basis-Tabelle-Samen'!C163,"-",'Basis-Tabelle-Samen'!J163,"-seed-package-front-cr-bulgarian.jpg")),
IF($C$1="Dänisch - DK",HYPERLINK(CONCATENATE("https://www.saflax.de/0-WVK-Retail/Bilder-Pictures/SAFLAX-",'Basis-Tabelle-Samen'!C163,"-",'Basis-Tabelle-Samen'!J163,"-seed-package-front-cr-danish.jpg")),
IF($C$1="Deutsch - DE",HYPERLINK(CONCATENATE("https://www.saflax.de/0-WVK-Retail/Bilder-Pictures/SAFLAX-",'Basis-Tabelle-Samen'!C163,"-",'Basis-Tabelle-Samen'!J163,"-seed-package-front-cr-german.jpg")),
IF($C$1="Englisch - UK",HYPERLINK(CONCATENATE("https://www.saflax.de/0-WVK-Retail/Bilder-Pictures/SAFLAX-",'Basis-Tabelle-Samen'!C163,"-",'Basis-Tabelle-Samen'!J163,"-seed-package-front-cr-english.jpg")),
IF($C$1="Estnisch - EE",HYPERLINK(CONCATENATE("https://www.saflax.de/0-WVK-Retail/Bilder-Pictures/SAFLAX-",'Basis-Tabelle-Samen'!C163,"-",'Basis-Tabelle-Samen'!J163,"-seed-package-front-cr-estonian.jpg")),
IF($C$1="Finnisch - FI",HYPERLINK(CONCATENATE("https://www.saflax.de/0-WVK-Retail/Bilder-Pictures/SAFLAX-",'Basis-Tabelle-Samen'!C163,"-",'Basis-Tabelle-Samen'!J163,"-seed-package-front-cr-finnish.jpg")),
IF($C$1="Französisch - FR",HYPERLINK(CONCATENATE("https://www.saflax.de/0-WVK-Retail/Bilder-Pictures/SAFLAX-",'Basis-Tabelle-Samen'!C163,"-",'Basis-Tabelle-Samen'!J163,"-seed-package-front-cr-french.jpg")),
IF($C$1="Griechisch - GR",HYPERLINK(CONCATENATE("https://www.saflax.de/0-WVK-Retail/Bilder-Pictures/SAFLAX-",'Basis-Tabelle-Samen'!C163,"-",'Basis-Tabelle-Samen'!J163,"-seed-package-front-cr-greek.jpg")),
IF($C$1="Irisch - IE",HYPERLINK(CONCATENATE("https://www.saflax.de/0-WVK-Retail/Bilder-Pictures/SAFLAX-",'Basis-Tabelle-Samen'!C163,"-",'Basis-Tabelle-Samen'!J163,"-seed-package-front-cr-irish.jpg")),
IF($C$1="Isländisch - IS",HYPERLINK(CONCATENATE("https://www.saflax.de/0-WVK-Retail/Bilder-Pictures/SAFLAX-",'Basis-Tabelle-Samen'!C163,"-",'Basis-Tabelle-Samen'!J163,"-seed-package-front-cr-icelandic.jpg")),
IF($C$1="Italienisch - IT",HYPERLINK(CONCATENATE("https://www.saflax.de/0-WVK-Retail/Bilder-Pictures/SAFLAX-",'Basis-Tabelle-Samen'!C163,"-",'Basis-Tabelle-Samen'!J163,"-seed-package-front-cr-italian.jpg")),
IF($C$1="Japanisch - JP",HYPERLINK(CONCATENATE("https://www.saflax.de/0-WVK-Retail/Bilder-Pictures/SAFLAX-",'Basis-Tabelle-Samen'!C163,"-",'Basis-Tabelle-Samen'!J163,"-seed-package-front-cr-japanese.jpg")),
IF($C$1="Kroatisch - HR",HYPERLINK(CONCATENATE("https://www.saflax.de/0-WVK-Retail/Bilder-Pictures/SAFLAX-",'Basis-Tabelle-Samen'!C163,"-",'Basis-Tabelle-Samen'!J163,"-seed-package-front-cr-croatian.jpg")),
IF($C$1="Lettisch - LV",HYPERLINK(CONCATENATE("https://www.saflax.de/0-WVK-Retail/Bilder-Pictures/SAFLAX-",'Basis-Tabelle-Samen'!C163,"-",'Basis-Tabelle-Samen'!J163,"-seed-package-front-cr-latvian.jpg")),
IF($C$1="Litauisch - LT",HYPERLINK(CONCATENATE("https://www.saflax.de/0-WVK-Retail/Bilder-Pictures/SAFLAX-",'Basis-Tabelle-Samen'!C163,"-",'Basis-Tabelle-Samen'!J163,"-seed-package-front-cr-lithuanian.jpg")),
IF($C$1="Maltesisch - MT",HYPERLINK(CONCATENATE("https://www.saflax.de/0-WVK-Retail/Bilder-Pictures/SAFLAX-",'Basis-Tabelle-Samen'!C163,"-",'Basis-Tabelle-Samen'!J163,"-seed-package-front-cr-maltese.jpg")),
IF($C$1="Niederländisch - NL",HYPERLINK(CONCATENATE("https://www.saflax.de/0-WVK-Retail/Bilder-Pictures/SAFLAX-",'Basis-Tabelle-Samen'!C163,"-",'Basis-Tabelle-Samen'!J163,"-seed-package-front-cr-dutch.jpg")),
IF($C$1="Norwegisch - NO",HYPERLINK(CONCATENATE("https://www.saflax.de/0-WVK-Retail/Bilder-Pictures/SAFLAX-",'Basis-Tabelle-Samen'!C163,"-",'Basis-Tabelle-Samen'!J163,"-seed-package-front-cr-nowegian.jpg")),
IF($C$1="Polnisch - PL",HYPERLINK(CONCATENATE("https://www.saflax.de/0-WVK-Retail/Bilder-Pictures/SAFLAX-",'Basis-Tabelle-Samen'!C163,"-",'Basis-Tabelle-Samen'!J163,"-seed-package-front-cr-polish.jpg")),
IF($C$1="Portugiesisch - PT",HYPERLINK(CONCATENATE("https://www.saflax.de/0-WVK-Retail/Bilder-Pictures/SAFLAX-",'Basis-Tabelle-Samen'!C163,"-",'Basis-Tabelle-Samen'!J163,"-seed-package-front-cr-portuguese.jpg")),
IF($C$1="Rumänisch - RO",HYPERLINK(CONCATENATE("https://www.saflax.de/0-WVK-Retail/Bilder-Pictures/SAFLAX-",'Basis-Tabelle-Samen'!C163,"-",'Basis-Tabelle-Samen'!J163,"-seed-package-front-cr-romanian.jpg")),
IF($C$1="Schwedisch - SE",HYPERLINK(CONCATENATE("https://www.saflax.de/0-WVK-Retail/Bilder-Pictures/SAFLAX-",'Basis-Tabelle-Samen'!C163,"-",'Basis-Tabelle-Samen'!J163,"-seed-package-front-cr-swedish.jpg")),
IF($C$1="Slowakisch - SK",HYPERLINK(CONCATENATE("https://www.saflax.de/0-WVK-Retail/Bilder-Pictures/SAFLAX-",'Basis-Tabelle-Samen'!C163,"-",'Basis-Tabelle-Samen'!J163,"-seed-package-front-cr-slovak.jpg")),
IF($C$1="Slowenisch - SI",HYPERLINK(CONCATENATE("https://www.saflax.de/0-WVK-Retail/Bilder-Pictures/SAFLAX-",'Basis-Tabelle-Samen'!C163,"-",'Basis-Tabelle-Samen'!J163,"-seed-package-front-cr-slovenian.jpg")),
IF($C$1="Spanisch - ES",HYPERLINK(CONCATENATE("https://www.saflax.de/0-WVK-Retail/Bilder-Pictures/SAFLAX-",'Basis-Tabelle-Samen'!C163,"-",'Basis-Tabelle-Samen'!J163,"-seed-package-front-cr-spanish.jpg")),
IF($C$1="Tschechisch - CZ",HYPERLINK(CONCATENATE("https://www.saflax.de/0-WVK-Retail/Bilder-Pictures/SAFLAX-",'Basis-Tabelle-Samen'!C163,"-",'Basis-Tabelle-Samen'!J163,"-seed-package-front-cr-czech.jpg")),
IF($C$1="Türkisch - TR",HYPERLINK(CONCATENATE("https://www.saflax.de/0-WVK-Retail/Bilder-Pictures/SAFLAX-",'Basis-Tabelle-Samen'!C163,"-",'Basis-Tabelle-Samen'!J163,"-seed-package-front-cr-turkish.jpg")),
IF($C$1="Ungarisch - HU",HYPERLINK(CONCATENATE("https://www.saflax.de/0-WVK-Retail/Bilder-Pictures/SAFLAX-",'Basis-Tabelle-Samen'!C163,"-",'Basis-Tabelle-Samen'!J163,"-seed-package-front-cr-hungarian.jpg")),
" ACHTUNG")))))))))))))))))))))))))))))</f>
        <v>https://www.saflax.de/0-WVK-Retail/Bilder-Pictures/SAFLAX-18552-cucurbita-pepo-seed-package-front-cr-english.jpg</v>
      </c>
      <c r="AL155" s="330" t="str">
        <f>IF(G155&lt;1,"",
IF($C$1="Bulgarisch - BG",HYPERLINK(CONCATENATE("https://www.saflax.de/0-WVK-Retail/Bilder-Pictures/SAFLAX-",'Basis-Tabelle-Samen'!C163,"-",'Basis-Tabelle-Samen'!J163,"-seed-package-back-cr-bulgarian.jpg")),
IF($C$1="Dänisch - DK",HYPERLINK(CONCATENATE("https://www.saflax.de/0-WVK-Retail/Bilder-Pictures/SAFLAX-",'Basis-Tabelle-Samen'!C163,"-",'Basis-Tabelle-Samen'!J163,"-seed-package-back-cr-danish.jpg")),
IF($C$1="Deutsch - DE",HYPERLINK(CONCATENATE("https://www.saflax.de/0-WVK-Retail/Bilder-Pictures/SAFLAX-",'Basis-Tabelle-Samen'!C163,"-",'Basis-Tabelle-Samen'!J163,"-seed-package-back-cr-german.jpg")),
IF($C$1="Englisch - UK",HYPERLINK(CONCATENATE("https://www.saflax.de/0-WVK-Retail/Bilder-Pictures/SAFLAX-",'Basis-Tabelle-Samen'!C163,"-",'Basis-Tabelle-Samen'!J163,"-seed-package-back-cr-english.jpg")),
IF($C$1="Estnisch - EE",HYPERLINK(CONCATENATE("https://www.saflax.de/0-WVK-Retail/Bilder-Pictures/SAFLAX-",'Basis-Tabelle-Samen'!C163,"-",'Basis-Tabelle-Samen'!J163,"-seed-package-back-cr-estonian.jpg")),
IF($C$1="Finnisch - FI",HYPERLINK(CONCATENATE("https://www.saflax.de/0-WVK-Retail/Bilder-Pictures/SAFLAX-",'Basis-Tabelle-Samen'!C163,"-",'Basis-Tabelle-Samen'!J163,"-seed-package-back-cr-finnish.jpg")),
IF($C$1="Französisch - FR",HYPERLINK(CONCATENATE("https://www.saflax.de/0-WVK-Retail/Bilder-Pictures/SAFLAX-",'Basis-Tabelle-Samen'!C163,"-",'Basis-Tabelle-Samen'!J163,"-seed-package-back-cr-french.jpg")),
IF($C$1="Griechisch - GR",HYPERLINK(CONCATENATE("https://www.saflax.de/0-WVK-Retail/Bilder-Pictures/SAFLAX-",'Basis-Tabelle-Samen'!C163,"-",'Basis-Tabelle-Samen'!J163,"-seed-package-back-cr-greek.jpg")),
IF($C$1="Irisch - IE",HYPERLINK(CONCATENATE("https://www.saflax.de/0-WVK-Retail/Bilder-Pictures/SAFLAX-",'Basis-Tabelle-Samen'!C163,"-",'Basis-Tabelle-Samen'!J163,"-seed-package-back-cr-irish.jpg")),
IF($C$1="Isländisch - IS",HYPERLINK(CONCATENATE("https://www.saflax.de/0-WVK-Retail/Bilder-Pictures/SAFLAX-",'Basis-Tabelle-Samen'!C163,"-",'Basis-Tabelle-Samen'!J163,"-seed-package-back-cr-icelandic.jpg")),
IF($C$1="Italienisch - IT",HYPERLINK(CONCATENATE("https://www.saflax.de/0-WVK-Retail/Bilder-Pictures/SAFLAX-",'Basis-Tabelle-Samen'!C163,"-",'Basis-Tabelle-Samen'!J163,"-seed-package-back-cr-italian.jpg")),
IF($C$1="Japanisch - JP",HYPERLINK(CONCATENATE("https://www.saflax.de/0-WVK-Retail/Bilder-Pictures/SAFLAX-",'Basis-Tabelle-Samen'!C163,"-",'Basis-Tabelle-Samen'!J163,"-seed-package-back-cr-japanese.jpg")),
IF($C$1="Kroatisch - HR",HYPERLINK(CONCATENATE("https://www.saflax.de/0-WVK-Retail/Bilder-Pictures/SAFLAX-",'Basis-Tabelle-Samen'!C163,"-",'Basis-Tabelle-Samen'!J163,"-seed-package-back-cr-croatian.jpg")),
IF($C$1="Lettisch - LV",HYPERLINK(CONCATENATE("https://www.saflax.de/0-WVK-Retail/Bilder-Pictures/SAFLAX-",'Basis-Tabelle-Samen'!C163,"-",'Basis-Tabelle-Samen'!J163,"-seed-package-back-cr-latvian.jpg")),
IF($C$1="Litauisch - LT",HYPERLINK(CONCATENATE("https://www.saflax.de/0-WVK-Retail/Bilder-Pictures/SAFLAX-",'Basis-Tabelle-Samen'!C163,"-",'Basis-Tabelle-Samen'!J163,"-seed-package-back-cr-lithuanian.jpg")),
IF($C$1="Maltesisch - MT",HYPERLINK(CONCATENATE("https://www.saflax.de/0-WVK-Retail/Bilder-Pictures/SAFLAX-",'Basis-Tabelle-Samen'!C163,"-",'Basis-Tabelle-Samen'!J163,"-seed-package-back-cr-maltese.jpg")),
IF($C$1="Niederländisch - NL",HYPERLINK(CONCATENATE("https://www.saflax.de/0-WVK-Retail/Bilder-Pictures/SAFLAX-",'Basis-Tabelle-Samen'!C163,"-",'Basis-Tabelle-Samen'!J163,"-seed-package-back-cr-dutch.jpg")),
IF($C$1="Norwegisch - NO",HYPERLINK(CONCATENATE("https://www.saflax.de/0-WVK-Retail/Bilder-Pictures/SAFLAX-",'Basis-Tabelle-Samen'!C163,"-",'Basis-Tabelle-Samen'!J163,"-seed-package-back-cr-nowegian.jpg")),
IF($C$1="Polnisch - PL",HYPERLINK(CONCATENATE("https://www.saflax.de/0-WVK-Retail/Bilder-Pictures/SAFLAX-",'Basis-Tabelle-Samen'!C163,"-",'Basis-Tabelle-Samen'!J163,"-seed-package-back-cr-polish.jpg")),
IF($C$1="Portugiesisch - PT",HYPERLINK(CONCATENATE("https://www.saflax.de/0-WVK-Retail/Bilder-Pictures/SAFLAX-",'Basis-Tabelle-Samen'!C163,"-",'Basis-Tabelle-Samen'!J163,"-seed-package-back-cr-portuguese.jpg")),
IF($C$1="Rumänisch - RO",HYPERLINK(CONCATENATE("https://www.saflax.de/0-WVK-Retail/Bilder-Pictures/SAFLAX-",'Basis-Tabelle-Samen'!C163,"-",'Basis-Tabelle-Samen'!J163,"-seed-package-back-cr-romanian.jpg")),
IF($C$1="Schwedisch - SE",HYPERLINK(CONCATENATE("https://www.saflax.de/0-WVK-Retail/Bilder-Pictures/SAFLAX-",'Basis-Tabelle-Samen'!C163,"-",'Basis-Tabelle-Samen'!J163,"-seed-package-back-cr-swedish.jpg")),
IF($C$1="Slowakisch - SK",HYPERLINK(CONCATENATE("https://www.saflax.de/0-WVK-Retail/Bilder-Pictures/SAFLAX-",'Basis-Tabelle-Samen'!C163,"-",'Basis-Tabelle-Samen'!J163,"-seed-package-back-cr-slovak.jpg")),
IF($C$1="Slowenisch - SI",HYPERLINK(CONCATENATE("https://www.saflax.de/0-WVK-Retail/Bilder-Pictures/SAFLAX-",'Basis-Tabelle-Samen'!C163,"-",'Basis-Tabelle-Samen'!J163,"-seed-package-back-cr-slovenian.jpg")),
IF($C$1="Spanisch - ES",HYPERLINK(CONCATENATE("https://www.saflax.de/0-WVK-Retail/Bilder-Pictures/SAFLAX-",'Basis-Tabelle-Samen'!C163,"-",'Basis-Tabelle-Samen'!J163,"-seed-package-back-cr-spanish.jpg")),
IF($C$1="Tschechisch - CZ",HYPERLINK(CONCATENATE("https://www.saflax.de/0-WVK-Retail/Bilder-Pictures/SAFLAX-",'Basis-Tabelle-Samen'!C163,"-",'Basis-Tabelle-Samen'!J163,"-seed-package-back-cr-czech.jpg")),
IF($C$1="Türkisch - TR",HYPERLINK(CONCATENATE("https://www.saflax.de/0-WVK-Retail/Bilder-Pictures/SAFLAX-",'Basis-Tabelle-Samen'!C163,"-",'Basis-Tabelle-Samen'!J163,"-seed-package-back-cr-turkish.jpg")),
IF($C$1="Ungarisch - HU",HYPERLINK(CONCATENATE("https://www.saflax.de/0-WVK-Retail/Bilder-Pictures/SAFLAX-",'Basis-Tabelle-Samen'!C163,"-",'Basis-Tabelle-Samen'!J163,"-seed-package-back-cr-hungarian.jpg")),
" ACHTUNG")))))))))))))))))))))))))))))</f>
        <v>https://www.saflax.de/0-WVK-Retail/Bilder-Pictures/SAFLAX-18552-cucurbita-pepo-seed-package-back-cr-english.jpg</v>
      </c>
      <c r="AM155" s="330" t="str">
        <f>IF(H155&lt;1,"",
IF($C$1="Bulgarisch - BG",HYPERLINK(CONCATENATE("https://www.saflax.de/0-WVK-Retail/Bilder-Pictures/SAFLAX-",'Basis-Tabelle-Samen'!K163,"-",'Basis-Tabelle-Samen'!J163,"-garden-to-go-mini-bulgarian.jpg")),
IF($C$1="Dänisch - DK",HYPERLINK(CONCATENATE("https://www.saflax.de/0-WVK-Retail/Bilder-Pictures/SAFLAX-",'Basis-Tabelle-Samen'!K163,"-",'Basis-Tabelle-Samen'!J163,"-garden-to-go-mini-danish.jpg")),
IF($C$1="Deutsch - DE",HYPERLINK(CONCATENATE("https://www.saflax.de/0-WVK-Retail/Bilder-Pictures/SAFLAX-",'Basis-Tabelle-Samen'!K163,"-",'Basis-Tabelle-Samen'!J163,"-garden-to-go-mini-german.jpg")),
IF($C$1="Englisch - UK",HYPERLINK(CONCATENATE("https://www.saflax.de/0-WVK-Retail/Bilder-Pictures/SAFLAX-",'Basis-Tabelle-Samen'!K163,"-",'Basis-Tabelle-Samen'!J163,"-garden-to-go-mini-english.jpg")),
IF($C$1="Estnisch - EE",HYPERLINK(CONCATENATE("https://www.saflax.de/0-WVK-Retail/Bilder-Pictures/SAFLAX-",'Basis-Tabelle-Samen'!K163,"-",'Basis-Tabelle-Samen'!J163,"-garden-to-go-mini-estonian.jpg")),
IF($C$1="Finnisch - FI",HYPERLINK(CONCATENATE("https://www.saflax.de/0-WVK-Retail/Bilder-Pictures/SAFLAX-",'Basis-Tabelle-Samen'!K163,"-",'Basis-Tabelle-Samen'!J163,"-garden-to-go-mini-finnish.jpg")),
IF($C$1="Französisch - FR",HYPERLINK(CONCATENATE("https://www.saflax.de/0-WVK-Retail/Bilder-Pictures/SAFLAX-",'Basis-Tabelle-Samen'!K163,"-",'Basis-Tabelle-Samen'!J163,"-garden-to-go-mini-french.jpg")),
IF($C$1="Griechisch - GR",HYPERLINK(CONCATENATE("https://www.saflax.de/0-WVK-Retail/Bilder-Pictures/SAFLAX-",'Basis-Tabelle-Samen'!K163,"-",'Basis-Tabelle-Samen'!J163,"-garden-to-go-mini-greek.jpg")),
IF($C$1="Irisch - IE",HYPERLINK(CONCATENATE("https://www.saflax.de/0-WVK-Retail/Bilder-Pictures/SAFLAX-",'Basis-Tabelle-Samen'!K163,"-",'Basis-Tabelle-Samen'!J163,"-garden-to-go-mini-irish.jpg")),
IF($C$1="Isländisch - IS",HYPERLINK(CONCATENATE("https://www.saflax.de/0-WVK-Retail/Bilder-Pictures/SAFLAX-",'Basis-Tabelle-Samen'!K163,"-",'Basis-Tabelle-Samen'!J163,"-garden-to-go-mini-icelandic.jpg")),
IF($C$1="Italienisch - IT",HYPERLINK(CONCATENATE("https://www.saflax.de/0-WVK-Retail/Bilder-Pictures/SAFLAX-",'Basis-Tabelle-Samen'!K163,"-",'Basis-Tabelle-Samen'!J163,"-garden-to-go-mini-italian.jpg")),
IF($C$1="Japanisch - JP",HYPERLINK(CONCATENATE("https://www.saflax.de/0-WVK-Retail/Bilder-Pictures/SAFLAX-",'Basis-Tabelle-Samen'!K163,"-",'Basis-Tabelle-Samen'!J163,"-garden-to-go-mini-japanese.jpg")),
IF($C$1="Kroatisch - HR",HYPERLINK(CONCATENATE("https://www.saflax.de/0-WVK-Retail/Bilder-Pictures/SAFLAX-",'Basis-Tabelle-Samen'!K163,"-",'Basis-Tabelle-Samen'!J163,"-garden-to-go-mini-croatian.jpg")),
IF($C$1="Lettisch - LV",HYPERLINK(CONCATENATE("https://www.saflax.de/0-WVK-Retail/Bilder-Pictures/SAFLAX-",'Basis-Tabelle-Samen'!K163,"-",'Basis-Tabelle-Samen'!J163,"-garden-to-go-mini-latvian.jpg")),
IF($C$1="Litauisch - LT",HYPERLINK(CONCATENATE("https://www.saflax.de/0-WVK-Retail/Bilder-Pictures/SAFLAX-",'Basis-Tabelle-Samen'!K163,"-",'Basis-Tabelle-Samen'!J163,"-garden-to-go-mini-lithuanian.jpg")),
IF($C$1="Maltesisch - MT",HYPERLINK(CONCATENATE("https://www.saflax.de/0-WVK-Retail/Bilder-Pictures/SAFLAX-",'Basis-Tabelle-Samen'!K163,"-",'Basis-Tabelle-Samen'!J163,"-garden-to-go-mini-maltese.jpg")),
IF($C$1="Niederländisch - NL",HYPERLINK(CONCATENATE("https://www.saflax.de/0-WVK-Retail/Bilder-Pictures/SAFLAX-",'Basis-Tabelle-Samen'!K163,"-",'Basis-Tabelle-Samen'!J163,"-garden-to-go-mini-dutch.jpg")),
IF($C$1="Norwegisch - NO",HYPERLINK(CONCATENATE("https://www.saflax.de/0-WVK-Retail/Bilder-Pictures/SAFLAX-",'Basis-Tabelle-Samen'!K163,"-",'Basis-Tabelle-Samen'!J163,"-garden-to-go-mini-nowegian.jpg")),
IF($C$1="Polnisch - PL",HYPERLINK(CONCATENATE("https://www.saflax.de/0-WVK-Retail/Bilder-Pictures/SAFLAX-",'Basis-Tabelle-Samen'!K163,"-",'Basis-Tabelle-Samen'!J163,"-garden-to-go-mini-polish.jpg")),
IF($C$1="Portugiesisch - PT",HYPERLINK(CONCATENATE("https://www.saflax.de/0-WVK-Retail/Bilder-Pictures/SAFLAX-",'Basis-Tabelle-Samen'!K163,"-",'Basis-Tabelle-Samen'!J163,"-garden-to-go-mini-portuguese.jpg")),
IF($C$1="Rumänisch - RO",HYPERLINK(CONCATENATE("https://www.saflax.de/0-WVK-Retail/Bilder-Pictures/SAFLAX-",'Basis-Tabelle-Samen'!K163,"-",'Basis-Tabelle-Samen'!J163,"-garden-to-go-mini-romanian.jpg")),
IF($C$1="Schwedisch - SE",HYPERLINK(CONCATENATE("https://www.saflax.de/0-WVK-Retail/Bilder-Pictures/SAFLAX-",'Basis-Tabelle-Samen'!K163,"-",'Basis-Tabelle-Samen'!J163,"-garden-to-go-mini-swedish.jpg")),
IF($C$1="Slowakisch - SK",HYPERLINK(CONCATENATE("https://www.saflax.de/0-WVK-Retail/Bilder-Pictures/SAFLAX-",'Basis-Tabelle-Samen'!K163,"-",'Basis-Tabelle-Samen'!J163,"-garden-to-go-mini-slovak.jpg")),
IF($C$1="Slowenisch - SI",HYPERLINK(CONCATENATE("https://www.saflax.de/0-WVK-Retail/Bilder-Pictures/SAFLAX-",'Basis-Tabelle-Samen'!K163,"-",'Basis-Tabelle-Samen'!J163,"-garden-to-go-mini-slovenian.jpg")),
IF($C$1="Spanisch - ES",HYPERLINK(CONCATENATE("https://www.saflax.de/0-WVK-Retail/Bilder-Pictures/SAFLAX-",'Basis-Tabelle-Samen'!K163,"-",'Basis-Tabelle-Samen'!J163,"-garden-to-go-mini-spanish.jpg")),
IF($C$1="Tschechisch - CZ",HYPERLINK(CONCATENATE("https://www.saflax.de/0-WVK-Retail/Bilder-Pictures/SAFLAX-",'Basis-Tabelle-Samen'!K163,"-",'Basis-Tabelle-Samen'!J163,"-garden-to-go-mini-czech.jpg")),
IF($C$1="Türkisch - TR",HYPERLINK(CONCATENATE("https://www.saflax.de/0-WVK-Retail/Bilder-Pictures/SAFLAX-",'Basis-Tabelle-Samen'!K163,"-",'Basis-Tabelle-Samen'!J163,"-garden-to-go-mini-turkish.jpg")),
IF($C$1="Ungarisch - HU",HYPERLINK(CONCATENATE("https://www.saflax.de/0-WVK-Retail/Bilder-Pictures/SAFLAX-",'Basis-Tabelle-Samen'!K163,"-",'Basis-Tabelle-Samen'!J163,"-garden-to-go-mini-hungarian.jpg")),
" ACHTUNG")))))))))))))))))))))))))))))</f>
        <v>https://www.saflax.de/0-WVK-Retail/Bilder-Pictures/SAFLAX-78552-cucurbita-pepo-garden-to-go-mini-english.jpg</v>
      </c>
      <c r="AN155" s="330" t="str">
        <f>IF(I155&lt;1,"",
IF($C$1="Bulgarisch - BG",HYPERLINK(CONCATENATE("https://www.saflax.de/0-WVK-Retail/Bilder-Pictures/SAFLAX-",'Basis-Tabelle-Samen'!N163,"-",'Basis-Tabelle-Samen'!J163,"-garden-to-go-lite-bulgarian.jpg")),
IF($C$1="Dänisch - DK",HYPERLINK(CONCATENATE("https://www.saflax.de/0-WVK-Retail/Bilder-Pictures/SAFLAX-",'Basis-Tabelle-Samen'!N163,"-",'Basis-Tabelle-Samen'!J163,"-garden-to-go-lite-danish.jpg")),
IF($C$1="Deutsch - DE",HYPERLINK(CONCATENATE("https://www.saflax.de/0-WVK-Retail/Bilder-Pictures/SAFLAX-",'Basis-Tabelle-Samen'!N163,"-",'Basis-Tabelle-Samen'!J163,"-garden-to-go-lite-german.jpg")),
IF($C$1="Englisch - UK",HYPERLINK(CONCATENATE("https://www.saflax.de/0-WVK-Retail/Bilder-Pictures/SAFLAX-",'Basis-Tabelle-Samen'!N163,"-",'Basis-Tabelle-Samen'!J163,"-garden-to-go-lite-english.jpg")),
IF($C$1="Estnisch - EE",HYPERLINK(CONCATENATE("https://www.saflax.de/0-WVK-Retail/Bilder-Pictures/SAFLAX-",'Basis-Tabelle-Samen'!N163,"-",'Basis-Tabelle-Samen'!J163,"-garden-to-go-lite-estonian.jpg")),
IF($C$1="Finnisch - FI",HYPERLINK(CONCATENATE("https://www.saflax.de/0-WVK-Retail/Bilder-Pictures/SAFLAX-",'Basis-Tabelle-Samen'!N163,"-",'Basis-Tabelle-Samen'!J163,"-garden-to-go-lite-finnish.jpg")),
IF($C$1="Französisch - FR",HYPERLINK(CONCATENATE("https://www.saflax.de/0-WVK-Retail/Bilder-Pictures/SAFLAX-",'Basis-Tabelle-Samen'!N163,"-",'Basis-Tabelle-Samen'!J163,"-garden-to-go-lite-french.jpg")),
IF($C$1="Griechisch - GR",HYPERLINK(CONCATENATE("https://www.saflax.de/0-WVK-Retail/Bilder-Pictures/SAFLAX-",'Basis-Tabelle-Samen'!N163,"-",'Basis-Tabelle-Samen'!J163,"-garden-to-go-lite-greek.jpg")),
IF($C$1="Irisch - IE",HYPERLINK(CONCATENATE("https://www.saflax.de/0-WVK-Retail/Bilder-Pictures/SAFLAX-",'Basis-Tabelle-Samen'!N163,"-",'Basis-Tabelle-Samen'!J163,"-garden-to-go-lite-irish.jpg")),
IF($C$1="Isländisch - IS",HYPERLINK(CONCATENATE("https://www.saflax.de/0-WVK-Retail/Bilder-Pictures/SAFLAX-",'Basis-Tabelle-Samen'!N163,"-",'Basis-Tabelle-Samen'!J163,"-garden-to-go-lite-icelandic.jpg")),
IF($C$1="Italienisch - IT",HYPERLINK(CONCATENATE("https://www.saflax.de/0-WVK-Retail/Bilder-Pictures/SAFLAX-",'Basis-Tabelle-Samen'!N163,"-",'Basis-Tabelle-Samen'!J163,"-garden-to-go-lite-italian.jpg")),
IF($C$1="Japanisch - JP",HYPERLINK(CONCATENATE("https://www.saflax.de/0-WVK-Retail/Bilder-Pictures/SAFLAX-",'Basis-Tabelle-Samen'!N163,"-",'Basis-Tabelle-Samen'!J163,"-garden-to-go-lite-japanese.jpg")),
IF($C$1="Kroatisch - HR",HYPERLINK(CONCATENATE("https://www.saflax.de/0-WVK-Retail/Bilder-Pictures/SAFLAX-",'Basis-Tabelle-Samen'!N163,"-",'Basis-Tabelle-Samen'!J163,"-garden-to-go-lite-croatian.jpg")),
IF($C$1="Lettisch - LV",HYPERLINK(CONCATENATE("https://www.saflax.de/0-WVK-Retail/Bilder-Pictures/SAFLAX-",'Basis-Tabelle-Samen'!N163,"-",'Basis-Tabelle-Samen'!J163,"-garden-to-go-lite-latvian.jpg")),
IF($C$1="Litauisch - LT",HYPERLINK(CONCATENATE("https://www.saflax.de/0-WVK-Retail/Bilder-Pictures/SAFLAX-",'Basis-Tabelle-Samen'!N163,"-",'Basis-Tabelle-Samen'!J163,"-garden-to-go-lite-lithuanian.jpg")),
IF($C$1="Maltesisch - MT",HYPERLINK(CONCATENATE("https://www.saflax.de/0-WVK-Retail/Bilder-Pictures/SAFLAX-",'Basis-Tabelle-Samen'!N163,"-",'Basis-Tabelle-Samen'!J163,"-garden-to-go-lite-maltese.jpg")),
IF($C$1="Niederländisch - NL",HYPERLINK(CONCATENATE("https://www.saflax.de/0-WVK-Retail/Bilder-Pictures/SAFLAX-",'Basis-Tabelle-Samen'!N163,"-",'Basis-Tabelle-Samen'!J163,"-garden-to-go-lite-dutch.jpg")),
IF($C$1="Norwegisch - NO",HYPERLINK(CONCATENATE("https://www.saflax.de/0-WVK-Retail/Bilder-Pictures/SAFLAX-",'Basis-Tabelle-Samen'!N163,"-",'Basis-Tabelle-Samen'!J163,"-garden-to-go-lite-nowegian.jpg")),
IF($C$1="Polnisch - PL",HYPERLINK(CONCATENATE("https://www.saflax.de/0-WVK-Retail/Bilder-Pictures/SAFLAX-",'Basis-Tabelle-Samen'!N163,"-",'Basis-Tabelle-Samen'!J163,"-garden-to-go-lite-polish.jpg")),
IF($C$1="Portugiesisch - PT",HYPERLINK(CONCATENATE("https://www.saflax.de/0-WVK-Retail/Bilder-Pictures/SAFLAX-",'Basis-Tabelle-Samen'!N163,"-",'Basis-Tabelle-Samen'!J163,"-garden-to-go-lite-portuguese.jpg")),
IF($C$1="Rumänisch - RO",HYPERLINK(CONCATENATE("https://www.saflax.de/0-WVK-Retail/Bilder-Pictures/SAFLAX-",'Basis-Tabelle-Samen'!N163,"-",'Basis-Tabelle-Samen'!J163,"-garden-to-go-lite-romanian.jpg")),
IF($C$1="Schwedisch - SE",HYPERLINK(CONCATENATE("https://www.saflax.de/0-WVK-Retail/Bilder-Pictures/SAFLAX-",'Basis-Tabelle-Samen'!N163,"-",'Basis-Tabelle-Samen'!J163,"-garden-to-go-lite-swedish.jpg")),
IF($C$1="Slowakisch - SK",HYPERLINK(CONCATENATE("https://www.saflax.de/0-WVK-Retail/Bilder-Pictures/SAFLAX-",'Basis-Tabelle-Samen'!N163,"-",'Basis-Tabelle-Samen'!J163,"-garden-to-go-lite-slovak.jpg")),
IF($C$1="Slowenisch - SI",HYPERLINK(CONCATENATE("https://www.saflax.de/0-WVK-Retail/Bilder-Pictures/SAFLAX-",'Basis-Tabelle-Samen'!N163,"-",'Basis-Tabelle-Samen'!J163,"-garden-to-go-lite-slovenian.jpg")),
IF($C$1="Spanisch - ES",HYPERLINK(CONCATENATE("https://www.saflax.de/0-WVK-Retail/Bilder-Pictures/SAFLAX-",'Basis-Tabelle-Samen'!N163,"-",'Basis-Tabelle-Samen'!J163,"-garden-to-go-lite-spanish.jpg")),
IF($C$1="Tschechisch - CZ",HYPERLINK(CONCATENATE("https://www.saflax.de/0-WVK-Retail/Bilder-Pictures/SAFLAX-",'Basis-Tabelle-Samen'!N163,"-",'Basis-Tabelle-Samen'!J163,"-garden-to-go-lite-czech.jpg")),
IF($C$1="Türkisch - TR",HYPERLINK(CONCATENATE("https://www.saflax.de/0-WVK-Retail/Bilder-Pictures/SAFLAX-",'Basis-Tabelle-Samen'!N163,"-",'Basis-Tabelle-Samen'!J163,"-garden-to-go-lite-turkish.jpg")),
IF($C$1="Ungarisch - HU",HYPERLINK(CONCATENATE("https://www.saflax.de/0-WVK-Retail/Bilder-Pictures/SAFLAX-",'Basis-Tabelle-Samen'!N163,"-",'Basis-Tabelle-Samen'!J163,"-garden-to-go-lite-hungarian.jpg")),
" ACHTUNG")))))))))))))))))))))))))))))</f>
        <v>https://www.saflax.de/0-WVK-Retail/Bilder-Pictures/SAFLAX-88552-cucurbita-pepo-garden-to-go-lite-english.jpg</v>
      </c>
      <c r="AO155" s="330" t="str">
        <f>IF(J155&lt;1,"",
IF($C$1="Bulgarisch - BG",HYPERLINK(CONCATENATE("https://www.saflax.de/0-WVK-Retail/Bilder-Pictures/SAFLAX-",'Basis-Tabelle-Samen'!Q163,"-",'Basis-Tabelle-Samen'!J163,"-garden-to-go-bulgarian.jpg")),
IF($C$1="Dänisch - DK",HYPERLINK(CONCATENATE("https://www.saflax.de/0-WVK-Retail/Bilder-Pictures/SAFLAX-",'Basis-Tabelle-Samen'!Q163,"-",'Basis-Tabelle-Samen'!J163,"-garden-to-go-danish.jpg")),
IF($C$1="Deutsch - DE",HYPERLINK(CONCATENATE("https://www.saflax.de/0-WVK-Retail/Bilder-Pictures/SAFLAX-",'Basis-Tabelle-Samen'!Q163,"-",'Basis-Tabelle-Samen'!J163,"-garden-to-go-german.jpg")),
IF($C$1="Englisch - UK",HYPERLINK(CONCATENATE("https://www.saflax.de/0-WVK-Retail/Bilder-Pictures/SAFLAX-",'Basis-Tabelle-Samen'!Q163,"-",'Basis-Tabelle-Samen'!J163,"-garden-to-go-english.jpg")),
IF($C$1="Estnisch - EE",HYPERLINK(CONCATENATE("https://www.saflax.de/0-WVK-Retail/Bilder-Pictures/SAFLAX-",'Basis-Tabelle-Samen'!Q163,"-",'Basis-Tabelle-Samen'!J163,"-garden-to-go-estonian.jpg")),
IF($C$1="Finnisch - FI",HYPERLINK(CONCATENATE("https://www.saflax.de/0-WVK-Retail/Bilder-Pictures/SAFLAX-",'Basis-Tabelle-Samen'!Q163,"-",'Basis-Tabelle-Samen'!J163,"-garden-to-go-finnish.jpg")),
IF($C$1="Französisch - FR",HYPERLINK(CONCATENATE("https://www.saflax.de/0-WVK-Retail/Bilder-Pictures/SAFLAX-",'Basis-Tabelle-Samen'!Q163,"-",'Basis-Tabelle-Samen'!J163,"-garden-to-go-french.jpg")),
IF($C$1="Griechisch - GR",HYPERLINK(CONCATENATE("https://www.saflax.de/0-WVK-Retail/Bilder-Pictures/SAFLAX-",'Basis-Tabelle-Samen'!Q163,"-",'Basis-Tabelle-Samen'!J163,"-garden-to-go-greek.jpg")),
IF($C$1="Irisch - IE",HYPERLINK(CONCATENATE("https://www.saflax.de/0-WVK-Retail/Bilder-Pictures/SAFLAX-",'Basis-Tabelle-Samen'!Q163,"-",'Basis-Tabelle-Samen'!J163,"-garden-to-go-irish.jpg")),
IF($C$1="Isländisch - IS",HYPERLINK(CONCATENATE("https://www.saflax.de/0-WVK-Retail/Bilder-Pictures/SAFLAX-",'Basis-Tabelle-Samen'!Q163,"-",'Basis-Tabelle-Samen'!J163,"-garden-to-go-icelandic.jpg")),
IF($C$1="Italienisch - IT",HYPERLINK(CONCATENATE("https://www.saflax.de/0-WVK-Retail/Bilder-Pictures/SAFLAX-",'Basis-Tabelle-Samen'!Q163,"-",'Basis-Tabelle-Samen'!J163,"-garden-to-go-italian.jpg")),
IF($C$1="Japanisch - JP",HYPERLINK(CONCATENATE("https://www.saflax.de/0-WVK-Retail/Bilder-Pictures/SAFLAX-",'Basis-Tabelle-Samen'!Q163,"-",'Basis-Tabelle-Samen'!J163,"-garden-to-go-japanese.jpg")),
IF($C$1="Kroatisch - HR",HYPERLINK(CONCATENATE("https://www.saflax.de/0-WVK-Retail/Bilder-Pictures/SAFLAX-",'Basis-Tabelle-Samen'!Q163,"-",'Basis-Tabelle-Samen'!J163,"-garden-to-go-croatian.jpg")),
IF($C$1="Lettisch - LV",HYPERLINK(CONCATENATE("https://www.saflax.de/0-WVK-Retail/Bilder-Pictures/SAFLAX-",'Basis-Tabelle-Samen'!Q163,"-",'Basis-Tabelle-Samen'!J163,"-garden-to-go-latvian.jpg")),
IF($C$1="Litauisch - LT",HYPERLINK(CONCATENATE("https://www.saflax.de/0-WVK-Retail/Bilder-Pictures/SAFLAX-",'Basis-Tabelle-Samen'!Q163,"-",'Basis-Tabelle-Samen'!J163,"-garden-to-go-lithuanian.jpg")),
IF($C$1="Maltesisch - MT",HYPERLINK(CONCATENATE("https://www.saflax.de/0-WVK-Retail/Bilder-Pictures/SAFLAX-",'Basis-Tabelle-Samen'!Q163,"-",'Basis-Tabelle-Samen'!J163,"-garden-to-go-maltese.jpg")),
IF($C$1="Niederländisch - NL",HYPERLINK(CONCATENATE("https://www.saflax.de/0-WVK-Retail/Bilder-Pictures/SAFLAX-",'Basis-Tabelle-Samen'!Q163,"-",'Basis-Tabelle-Samen'!J163,"-garden-to-go-dutch.jpg")),
IF($C$1="Norwegisch - NO",HYPERLINK(CONCATENATE("https://www.saflax.de/0-WVK-Retail/Bilder-Pictures/SAFLAX-",'Basis-Tabelle-Samen'!Q163,"-",'Basis-Tabelle-Samen'!J163,"-garden-to-go-nowegian.jpg")),
IF($C$1="Polnisch - PL",HYPERLINK(CONCATENATE("https://www.saflax.de/0-WVK-Retail/Bilder-Pictures/SAFLAX-",'Basis-Tabelle-Samen'!Q163,"-",'Basis-Tabelle-Samen'!J163,"-garden-to-go-polish.jpg")),
IF($C$1="Portugiesisch - PT",HYPERLINK(CONCATENATE("https://www.saflax.de/0-WVK-Retail/Bilder-Pictures/SAFLAX-",'Basis-Tabelle-Samen'!Q163,"-",'Basis-Tabelle-Samen'!J163,"-garden-to-go-portuguese.jpg")),
IF($C$1="Rumänisch - RO",HYPERLINK(CONCATENATE("https://www.saflax.de/0-WVK-Retail/Bilder-Pictures/SAFLAX-",'Basis-Tabelle-Samen'!Q163,"-",'Basis-Tabelle-Samen'!J163,"-garden-to-go-romanian.jpg")),
IF($C$1="Schwedisch - SE",HYPERLINK(CONCATENATE("https://www.saflax.de/0-WVK-Retail/Bilder-Pictures/SAFLAX-",'Basis-Tabelle-Samen'!Q163,"-",'Basis-Tabelle-Samen'!J163,"-garden-to-go-swedish.jpg")),
IF($C$1="Slowakisch - SK",HYPERLINK(CONCATENATE("https://www.saflax.de/0-WVK-Retail/Bilder-Pictures/SAFLAX-",'Basis-Tabelle-Samen'!Q163,"-",'Basis-Tabelle-Samen'!J163,"-garden-to-go-slovak.jpg")),
IF($C$1="Slowenisch - SI",HYPERLINK(CONCATENATE("https://www.saflax.de/0-WVK-Retail/Bilder-Pictures/SAFLAX-",'Basis-Tabelle-Samen'!Q163,"-",'Basis-Tabelle-Samen'!J163,"-garden-to-go-slovenian.jpg")),
IF($C$1="Spanisch - ES",HYPERLINK(CONCATENATE("https://www.saflax.de/0-WVK-Retail/Bilder-Pictures/SAFLAX-",'Basis-Tabelle-Samen'!Q163,"-",'Basis-Tabelle-Samen'!J163,"-garden-to-go-spanish.jpg")),
IF($C$1="Tschechisch - CZ",HYPERLINK(CONCATENATE("https://www.saflax.de/0-WVK-Retail/Bilder-Pictures/SAFLAX-",'Basis-Tabelle-Samen'!Q163,"-",'Basis-Tabelle-Samen'!J163,"-garden-to-go-czech.jpg")),
IF($C$1="Türkisch - TR",HYPERLINK(CONCATENATE("https://www.saflax.de/0-WVK-Retail/Bilder-Pictures/SAFLAX-",'Basis-Tabelle-Samen'!Q163,"-",'Basis-Tabelle-Samen'!J163,"-garden-to-go-turkish.jpg")),
IF($C$1="Ungarisch - HU",HYPERLINK(CONCATENATE("https://www.saflax.de/0-WVK-Retail/Bilder-Pictures/SAFLAX-",'Basis-Tabelle-Samen'!Q163,"-",'Basis-Tabelle-Samen'!J163,"-garden-to-go-hungarian.jpg")),
" ACHTUNG")))))))))))))))))))))))))))))</f>
        <v>https://www.saflax.de/0-WVK-Retail/Bilder-Pictures/SAFLAX-58552-cucurbita-pepo-garden-to-go-english.jpg</v>
      </c>
      <c r="AP155" s="330" t="str">
        <f>IF(K155&lt;1,"",
IF($C$1="Bulgarisch - BG",HYPERLINK(CONCATENATE("https://www.saflax.de/0-WVK-Retail/Bilder-Pictures/SAFLAX-",'Basis-Tabelle-Samen'!T163,"-",'Basis-Tabelle-Samen'!J163,"-cultivation-set-bulgarian.jpg")),
IF($C$1="Dänisch - DK",HYPERLINK(CONCATENATE("https://www.saflax.de/0-WVK-Retail/Bilder-Pictures/SAFLAX-",'Basis-Tabelle-Samen'!T163,"-",'Basis-Tabelle-Samen'!J163,"-cultivation-set-danish.jpg")),
IF($C$1="Deutsch - DE",HYPERLINK(CONCATENATE("https://www.saflax.de/0-WVK-Retail/Bilder-Pictures/SAFLAX-",'Basis-Tabelle-Samen'!T163,"-",'Basis-Tabelle-Samen'!J163,"-cultivation-set-german.jpg")),
IF($C$1="Englisch - UK",HYPERLINK(CONCATENATE("https://www.saflax.de/0-WVK-Retail/Bilder-Pictures/SAFLAX-",'Basis-Tabelle-Samen'!T163,"-",'Basis-Tabelle-Samen'!J163,"-cultivation-set-english.jpg")),
IF($C$1="Estnisch - EE",HYPERLINK(CONCATENATE("https://www.saflax.de/0-WVK-Retail/Bilder-Pictures/SAFLAX-",'Basis-Tabelle-Samen'!T163,"-",'Basis-Tabelle-Samen'!J163,"-cultivation-set-estonian.jpg")),
IF($C$1="Finnisch - FI",HYPERLINK(CONCATENATE("https://www.saflax.de/0-WVK-Retail/Bilder-Pictures/SAFLAX-",'Basis-Tabelle-Samen'!T163,"-",'Basis-Tabelle-Samen'!J163,"-cultivation-set-finnish.jpg")),
IF($C$1="Französisch - FR",HYPERLINK(CONCATENATE("https://www.saflax.de/0-WVK-Retail/Bilder-Pictures/SAFLAX-",'Basis-Tabelle-Samen'!T163,"-",'Basis-Tabelle-Samen'!J163,"-cultivation-set-french.jpg")),
IF($C$1="Griechisch - GR",HYPERLINK(CONCATENATE("https://www.saflax.de/0-WVK-Retail/Bilder-Pictures/SAFLAX-",'Basis-Tabelle-Samen'!T163,"-",'Basis-Tabelle-Samen'!J163,"-cultivation-set-greek.jpg")),
IF($C$1="Irisch - IE",HYPERLINK(CONCATENATE("https://www.saflax.de/0-WVK-Retail/Bilder-Pictures/SAFLAX-",'Basis-Tabelle-Samen'!T163,"-",'Basis-Tabelle-Samen'!J163,"-cultivation-set-irish.jpg")),
IF($C$1="Isländisch - IS",HYPERLINK(CONCATENATE("https://www.saflax.de/0-WVK-Retail/Bilder-Pictures/SAFLAX-",'Basis-Tabelle-Samen'!T163,"-",'Basis-Tabelle-Samen'!J163,"-cultivation-set-icelandic.jpg")),
IF($C$1="Italienisch - IT",HYPERLINK(CONCATENATE("https://www.saflax.de/0-WVK-Retail/Bilder-Pictures/SAFLAX-",'Basis-Tabelle-Samen'!T163,"-",'Basis-Tabelle-Samen'!J163,"-cultivation-set-italian.jpg")),
IF($C$1="Japanisch - JP",HYPERLINK(CONCATENATE("https://www.saflax.de/0-WVK-Retail/Bilder-Pictures/SAFLAX-",'Basis-Tabelle-Samen'!T163,"-",'Basis-Tabelle-Samen'!J163,"-cultivation-set-japanese.jpg")),
IF($C$1="Kroatisch - HR",HYPERLINK(CONCATENATE("https://www.saflax.de/0-WVK-Retail/Bilder-Pictures/SAFLAX-",'Basis-Tabelle-Samen'!T163,"-",'Basis-Tabelle-Samen'!J163,"-cultivation-set-croatian.jpg")),
IF($C$1="Lettisch - LV",HYPERLINK(CONCATENATE("https://www.saflax.de/0-WVK-Retail/Bilder-Pictures/SAFLAX-",'Basis-Tabelle-Samen'!T163,"-",'Basis-Tabelle-Samen'!J163,"-cultivation-set-latvian.jpg")),
IF($C$1="Litauisch - LT",HYPERLINK(CONCATENATE("https://www.saflax.de/0-WVK-Retail/Bilder-Pictures/SAFLAX-",'Basis-Tabelle-Samen'!T163,"-",'Basis-Tabelle-Samen'!J163,"-cultivation-set-lithuanian.jpg")),
IF($C$1="Maltesisch - MT",HYPERLINK(CONCATENATE("https://www.saflax.de/0-WVK-Retail/Bilder-Pictures/SAFLAX-",'Basis-Tabelle-Samen'!T163,"-",'Basis-Tabelle-Samen'!J163,"-cultivation-set-maltese.jpg")),
IF($C$1="Niederländisch - NL",HYPERLINK(CONCATENATE("https://www.saflax.de/0-WVK-Retail/Bilder-Pictures/SAFLAX-",'Basis-Tabelle-Samen'!T163,"-",'Basis-Tabelle-Samen'!J163,"-cultivation-set-dutch.jpg")),
IF($C$1="Norwegisch - NO",HYPERLINK(CONCATENATE("https://www.saflax.de/0-WVK-Retail/Bilder-Pictures/SAFLAX-",'Basis-Tabelle-Samen'!T163,"-",'Basis-Tabelle-Samen'!J163,"-cultivation-set-nowegian.jpg")),
IF($C$1="Polnisch - PL",HYPERLINK(CONCATENATE("https://www.saflax.de/0-WVK-Retail/Bilder-Pictures/SAFLAX-",'Basis-Tabelle-Samen'!T163,"-",'Basis-Tabelle-Samen'!J163,"-cultivation-set-polish.jpg")),
IF($C$1="Portugiesisch - PT",HYPERLINK(CONCATENATE("https://www.saflax.de/0-WVK-Retail/Bilder-Pictures/SAFLAX-",'Basis-Tabelle-Samen'!T163,"-",'Basis-Tabelle-Samen'!J163,"-cultivation-set-portuguese.jpg")),
IF($C$1="Rumänisch - RO",HYPERLINK(CONCATENATE("https://www.saflax.de/0-WVK-Retail/Bilder-Pictures/SAFLAX-",'Basis-Tabelle-Samen'!T163,"-",'Basis-Tabelle-Samen'!J163,"-cultivation-set-romanian.jpg")),
IF($C$1="Schwedisch - SE",HYPERLINK(CONCATENATE("https://www.saflax.de/0-WVK-Retail/Bilder-Pictures/SAFLAX-",'Basis-Tabelle-Samen'!T163,"-",'Basis-Tabelle-Samen'!J163,"-cultivation-set-swedish.jpg")),
IF($C$1="Slowakisch - SK",HYPERLINK(CONCATENATE("https://www.saflax.de/0-WVK-Retail/Bilder-Pictures/SAFLAX-",'Basis-Tabelle-Samen'!T163,"-",'Basis-Tabelle-Samen'!J163,"-cultivation-set-slovak.jpg")),
IF($C$1="Slowenisch - SI",HYPERLINK(CONCATENATE("https://www.saflax.de/0-WVK-Retail/Bilder-Pictures/SAFLAX-",'Basis-Tabelle-Samen'!T163,"-",'Basis-Tabelle-Samen'!J163,"-cultivation-set-slovenian.jpg")),
IF($C$1="Spanisch - ES",HYPERLINK(CONCATENATE("https://www.saflax.de/0-WVK-Retail/Bilder-Pictures/SAFLAX-",'Basis-Tabelle-Samen'!T163,"-",'Basis-Tabelle-Samen'!J163,"-cultivation-set-spanish.jpg")),
IF($C$1="Tschechisch - CZ",HYPERLINK(CONCATENATE("https://www.saflax.de/0-WVK-Retail/Bilder-Pictures/SAFLAX-",'Basis-Tabelle-Samen'!T163,"-",'Basis-Tabelle-Samen'!J163,"-cultivation-set-czech.jpg")),
IF($C$1="Türkisch - TR",HYPERLINK(CONCATENATE("https://www.saflax.de/0-WVK-Retail/Bilder-Pictures/SAFLAX-",'Basis-Tabelle-Samen'!T163,"-",'Basis-Tabelle-Samen'!J163,"-cultivation-set-turkish.jpg")),
IF($C$1="Ungarisch - HU",HYPERLINK(CONCATENATE("https://www.saflax.de/0-WVK-Retail/Bilder-Pictures/SAFLAX-",'Basis-Tabelle-Samen'!T163,"-",'Basis-Tabelle-Samen'!J163,"-cultivation-set-hungarian.jpg")),
" ACHTUNG")))))))))))))))))))))))))))))</f>
        <v>https://www.saflax.de/0-WVK-Retail/Bilder-Pictures/SAFLAX-38552-cucurbita-pepo-cultivation-set-english.jpg</v>
      </c>
      <c r="AQ155" s="330" t="str">
        <f>IF(L155&lt;1,"",
IF($C$1="Bulgarisch - BG",HYPERLINK(CONCATENATE("https://www.saflax.de/0-WVK-Retail/Bilder-Pictures/SAFLAX-",'Basis-Tabelle-Samen'!W163,"-",'Basis-Tabelle-Samen'!J163,"-garden-in-the-bag-bulgarian.jpg")),
IF($C$1="Dänisch - DK",HYPERLINK(CONCATENATE("https://www.saflax.de/0-WVK-Retail/Bilder-Pictures/SAFLAX-",'Basis-Tabelle-Samen'!W163,"-",'Basis-Tabelle-Samen'!J163,"-garden-in-the-bag-danish.jpg")),
IF($C$1="Deutsch - DE",HYPERLINK(CONCATENATE("https://www.saflax.de/0-WVK-Retail/Bilder-Pictures/SAFLAX-",'Basis-Tabelle-Samen'!W163,"-",'Basis-Tabelle-Samen'!J163,"-garden-in-the-bag-german.jpg")),
IF($C$1="Englisch - UK",HYPERLINK(CONCATENATE("https://www.saflax.de/0-WVK-Retail/Bilder-Pictures/SAFLAX-",'Basis-Tabelle-Samen'!W163,"-",'Basis-Tabelle-Samen'!J163,"-garden-in-the-bag-english.jpg")),
IF($C$1="Estnisch - EE",HYPERLINK(CONCATENATE("https://www.saflax.de/0-WVK-Retail/Bilder-Pictures/SAFLAX-",'Basis-Tabelle-Samen'!W163,"-",'Basis-Tabelle-Samen'!J163,"-garden-in-the-bag-estonian.jpg")),
IF($C$1="Finnisch - FI",HYPERLINK(CONCATENATE("https://www.saflax.de/0-WVK-Retail/Bilder-Pictures/SAFLAX-",'Basis-Tabelle-Samen'!W163,"-",'Basis-Tabelle-Samen'!J163,"-garden-in-the-bag-finnish.jpg")),
IF($C$1="Französisch - FR",HYPERLINK(CONCATENATE("https://www.saflax.de/0-WVK-Retail/Bilder-Pictures/SAFLAX-",'Basis-Tabelle-Samen'!W163,"-",'Basis-Tabelle-Samen'!J163,"-garden-in-the-bag-french.jpg")),
IF($C$1="Griechisch - GR",HYPERLINK(CONCATENATE("https://www.saflax.de/0-WVK-Retail/Bilder-Pictures/SAFLAX-",'Basis-Tabelle-Samen'!W163,"-",'Basis-Tabelle-Samen'!J163,"-garden-in-the-bag-greek.jpg")),
IF($C$1="Irisch - IE",HYPERLINK(CONCATENATE("https://www.saflax.de/0-WVK-Retail/Bilder-Pictures/SAFLAX-",'Basis-Tabelle-Samen'!W163,"-",'Basis-Tabelle-Samen'!J163,"-garden-in-the-bag-irish.jpg")),
IF($C$1="Isländisch - IS",HYPERLINK(CONCATENATE("https://www.saflax.de/0-WVK-Retail/Bilder-Pictures/SAFLAX-",'Basis-Tabelle-Samen'!W163,"-",'Basis-Tabelle-Samen'!J163,"-garden-in-the-bag-icelandic.jpg")),
IF($C$1="Italienisch - IT",HYPERLINK(CONCATENATE("https://www.saflax.de/0-WVK-Retail/Bilder-Pictures/SAFLAX-",'Basis-Tabelle-Samen'!W163,"-",'Basis-Tabelle-Samen'!J163,"-garden-in-the-bag-italian.jpg")),
IF($C$1="Japanisch - JP",HYPERLINK(CONCATENATE("https://www.saflax.de/0-WVK-Retail/Bilder-Pictures/SAFLAX-",'Basis-Tabelle-Samen'!W163,"-",'Basis-Tabelle-Samen'!J163,"-garden-in-the-bag-japanese.jpg")),
IF($C$1="Kroatisch - HR",HYPERLINK(CONCATENATE("https://www.saflax.de/0-WVK-Retail/Bilder-Pictures/SAFLAX-",'Basis-Tabelle-Samen'!W163,"-",'Basis-Tabelle-Samen'!J163,"-garden-in-the-bag-croatian.jpg")),
IF($C$1="Lettisch - LV",HYPERLINK(CONCATENATE("https://www.saflax.de/0-WVK-Retail/Bilder-Pictures/SAFLAX-",'Basis-Tabelle-Samen'!W163,"-",'Basis-Tabelle-Samen'!J163,"-garden-in-the-bag-latvian.jpg")),
IF($C$1="Litauisch - LT",HYPERLINK(CONCATENATE("https://www.saflax.de/0-WVK-Retail/Bilder-Pictures/SAFLAX-",'Basis-Tabelle-Samen'!W163,"-",'Basis-Tabelle-Samen'!J163,"-garden-in-the-bag-lithuanian.jpg")),
IF($C$1="Maltesisch - MT",HYPERLINK(CONCATENATE("https://www.saflax.de/0-WVK-Retail/Bilder-Pictures/SAFLAX-",'Basis-Tabelle-Samen'!W163,"-",'Basis-Tabelle-Samen'!J163,"-garden-in-the-bag-maltese.jpg")),
IF($C$1="Niederländisch - NL",HYPERLINK(CONCATENATE("https://www.saflax.de/0-WVK-Retail/Bilder-Pictures/SAFLAX-",'Basis-Tabelle-Samen'!W163,"-",'Basis-Tabelle-Samen'!J163,"-garden-in-the-bag-dutch.jpg")),
IF($C$1="Norwegisch - NO",HYPERLINK(CONCATENATE("https://www.saflax.de/0-WVK-Retail/Bilder-Pictures/SAFLAX-",'Basis-Tabelle-Samen'!W163,"-",'Basis-Tabelle-Samen'!J163,"-garden-in-the-bag-nowegian.jpg")),
IF($C$1="Polnisch - PL",HYPERLINK(CONCATENATE("https://www.saflax.de/0-WVK-Retail/Bilder-Pictures/SAFLAX-",'Basis-Tabelle-Samen'!W163,"-",'Basis-Tabelle-Samen'!J163,"-garden-in-the-bag-polish.jpg")),
IF($C$1="Portugiesisch - PT",HYPERLINK(CONCATENATE("https://www.saflax.de/0-WVK-Retail/Bilder-Pictures/SAFLAX-",'Basis-Tabelle-Samen'!W163,"-",'Basis-Tabelle-Samen'!J163,"-garden-in-the-bag-portuguese.jpg")),
IF($C$1="Rumänisch - RO",HYPERLINK(CONCATENATE("https://www.saflax.de/0-WVK-Retail/Bilder-Pictures/SAFLAX-",'Basis-Tabelle-Samen'!W163,"-",'Basis-Tabelle-Samen'!J163,"-garden-in-the-bag-romanian.jpg")),
IF($C$1="Schwedisch - SE",HYPERLINK(CONCATENATE("https://www.saflax.de/0-WVK-Retail/Bilder-Pictures/SAFLAX-",'Basis-Tabelle-Samen'!W163,"-",'Basis-Tabelle-Samen'!J163,"-garden-in-the-bag-swedish.jpg")),
IF($C$1="Slowakisch - SK",HYPERLINK(CONCATENATE("https://www.saflax.de/0-WVK-Retail/Bilder-Pictures/SAFLAX-",'Basis-Tabelle-Samen'!W163,"-",'Basis-Tabelle-Samen'!J163,"-garden-in-the-bag-slovak.jpg")),
IF($C$1="Slowenisch - SI",HYPERLINK(CONCATENATE("https://www.saflax.de/0-WVK-Retail/Bilder-Pictures/SAFLAX-",'Basis-Tabelle-Samen'!W163,"-",'Basis-Tabelle-Samen'!J163,"-garden-in-the-bag-slovenian.jpg")),
IF($C$1="Spanisch - ES",HYPERLINK(CONCATENATE("https://www.saflax.de/0-WVK-Retail/Bilder-Pictures/SAFLAX-",'Basis-Tabelle-Samen'!W163,"-",'Basis-Tabelle-Samen'!J163,"-garden-in-the-bag-spanish.jpg")),
IF($C$1="Tschechisch - CZ",HYPERLINK(CONCATENATE("https://www.saflax.de/0-WVK-Retail/Bilder-Pictures/SAFLAX-",'Basis-Tabelle-Samen'!W163,"-",'Basis-Tabelle-Samen'!J163,"-garden-in-the-bag-czech.jpg")),
IF($C$1="Türkisch - TR",HYPERLINK(CONCATENATE("https://www.saflax.de/0-WVK-Retail/Bilder-Pictures/SAFLAX-",'Basis-Tabelle-Samen'!W163,"-",'Basis-Tabelle-Samen'!J163,"-garden-in-the-bag-turkish.jpg")),
IF($C$1="Ungarisch - HU",HYPERLINK(CONCATENATE("https://www.saflax.de/0-WVK-Retail/Bilder-Pictures/SAFLAX-",'Basis-Tabelle-Samen'!W163,"-",'Basis-Tabelle-Samen'!J163,"-garden-in-the-bag-hungarian.jpg")),
" ACHTUNG")))))))))))))))))))))))))))))</f>
        <v>https://www.saflax.de/0-WVK-Retail/Bilder-Pictures/SAFLAX-68552-cucurbita-pepo-garden-in-the-bag-english.jpg</v>
      </c>
    </row>
    <row r="156" spans="1:43" ht="17.100000000000001" customHeight="1" x14ac:dyDescent="0.2">
      <c r="A156" s="318" t="str">
        <f>IF('Basis-Tabelle-Samen'!A142="","",IF($C$1="Deutsch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56" s="319" t="str">
        <f>'Basis-Tabelle-Samen'!I142</f>
        <v>Spinacia oleracea</v>
      </c>
      <c r="C156" s="316" t="str">
        <f>IF($C$1="Bulgarisch - BG",'Basis-Tabelle-Samen'!Z142,
IF($C$1="Dänisch - DK",'Basis-Tabelle-Samen'!AA142,
IF($C$1="Deutsch - DE",'Basis-Tabelle-Samen'!AB142,
IF($C$1="Englisch - UK",'Basis-Tabelle-Samen'!AC142,
IF($C$1="Estnisch - EE",'Basis-Tabelle-Samen'!AD142,
IF($C$1="Finnisch - FI",'Basis-Tabelle-Samen'!AE142,
IF($C$1="Französisch - FR",'Basis-Tabelle-Samen'!AF142,
IF($C$1="Griechisch - GR",'Basis-Tabelle-Samen'!AG142,
IF($C$1="Irisch - IE",'Basis-Tabelle-Samen'!AH142,
IF($C$1="Isländisch - IS",'Basis-Tabelle-Samen'!AI142,
IF($C$1="Italienisch - IT",'Basis-Tabelle-Samen'!AJ142,
IF($C$1="Japanisch - JP",'Basis-Tabelle-Samen'!AK142,
IF($C$1="Kroatisch - HR",'Basis-Tabelle-Samen'!AL142,
IF($C$1="Lettisch - LV",'Basis-Tabelle-Samen'!AM142,
IF($C$1="Litauisch - LT",'Basis-Tabelle-Samen'!AN142,
IF($C$1="Maltesisch - MT",'Basis-Tabelle-Samen'!AO142,
IF($C$1="Niederländisch - NL",'Basis-Tabelle-Samen'!AP142,
IF($C$1="Norwegisch - NO",'Basis-Tabelle-Samen'!AQ142,
IF($C$1="Polnisch - PL",'Basis-Tabelle-Samen'!AR142,
IF($C$1="Portugiesisch - PT",'Basis-Tabelle-Samen'!AS142,
IF($C$1="Rumänisch - RO",'Basis-Tabelle-Samen'!AT142,
IF($C$1="Schwedisch - SE",'Basis-Tabelle-Samen'!AU142,
IF($C$1="Slowakisch - SK",'Basis-Tabelle-Samen'!AV142,
IF($C$1="Slowenisch - SI",'Basis-Tabelle-Samen'!AW142,
IF($C$1="Spanisch - ES",'Basis-Tabelle-Samen'!AX142,
IF($C$1="Tschechisch - CZ",'Basis-Tabelle-Samen'!AY142,
IF($C$1="Türkisch - TR",'Basis-Tabelle-Samen'!AZ142,
IF($C$1="Ungarisch - HU",'Basis-Tabelle-Samen'!BA142,
" ACHTUNG"))))))))))))))))))))))))))))</f>
        <v>Organic - Spinach - Matador</v>
      </c>
      <c r="D156" s="320">
        <f>'Basis-Tabelle-Samen'!F142</f>
        <v>300</v>
      </c>
      <c r="E156" s="321" t="str">
        <f>'Basis-Tabelle-Samen'!H142</f>
        <v>7 %</v>
      </c>
      <c r="F156" s="322" t="str">
        <f>IF('Basis-Tabelle-Samen'!G142="","",'Basis-Tabelle-Samen'!G142)</f>
        <v>02</v>
      </c>
      <c r="G156" s="320">
        <f>'Basis-Tabelle-Samen'!C142</f>
        <v>18402</v>
      </c>
      <c r="H156" s="323">
        <f>'Basis-Tabelle-Samen'!D142</f>
        <v>4055473184029</v>
      </c>
      <c r="I156" s="324">
        <f>'Basis-Tabelle-Samen'!E142</f>
        <v>2.0499999999999998</v>
      </c>
      <c r="J156" s="325">
        <f t="shared" si="2"/>
        <v>12</v>
      </c>
      <c r="K156" s="326">
        <f>'Basis-Tabelle-Samen'!K142</f>
        <v>78402</v>
      </c>
      <c r="L156" s="323">
        <f>'Basis-Tabelle-Samen'!L142</f>
        <v>4055473784021</v>
      </c>
      <c r="M156" s="324">
        <f>'Basis-Tabelle-Samen'!M142</f>
        <v>2.4500000000000002</v>
      </c>
      <c r="N156" s="326">
        <f>IF(K156&lt;1,"",'3'!$I$15)</f>
        <v>15</v>
      </c>
      <c r="O156" s="327">
        <f>IF(K156&lt;1,"",'3'!$J$11)</f>
        <v>90</v>
      </c>
      <c r="P156" s="326">
        <f>'Basis-Tabelle-Samen'!N142</f>
        <v>88402</v>
      </c>
      <c r="Q156" s="323">
        <f>'Basis-Tabelle-Samen'!O142</f>
        <v>4055473884028</v>
      </c>
      <c r="R156" s="328">
        <f>'Basis-Tabelle-Samen'!P142</f>
        <v>3.75</v>
      </c>
      <c r="S156" s="326">
        <f>IF(R156&lt;1,"",'3'!$M$15)</f>
        <v>18</v>
      </c>
      <c r="T156" s="327">
        <f>IF(R156&lt;1,"",'3'!$N$11)</f>
        <v>72</v>
      </c>
      <c r="U156" s="326">
        <f>'Basis-Tabelle-Samen'!Q142</f>
        <v>58402</v>
      </c>
      <c r="V156" s="323">
        <f>'Basis-Tabelle-Samen'!R142</f>
        <v>4055473584027</v>
      </c>
      <c r="W156" s="324">
        <f>'Basis-Tabelle-Samen'!S142</f>
        <v>4.95</v>
      </c>
      <c r="X156" s="326">
        <f>IF(U156&lt;1,"",'3'!$Q$15)</f>
        <v>6</v>
      </c>
      <c r="Y156" s="327">
        <f>IF(U156&lt;1,"",'3'!$R$11)</f>
        <v>24</v>
      </c>
      <c r="Z156" s="326">
        <f>'Basis-Tabelle-Samen'!T142</f>
        <v>38402</v>
      </c>
      <c r="AA156" s="323">
        <f>'Basis-Tabelle-Samen'!U142</f>
        <v>4055473384023</v>
      </c>
      <c r="AB156" s="324">
        <f>'Basis-Tabelle-Samen'!V142</f>
        <v>6.75</v>
      </c>
      <c r="AC156" s="326">
        <f>IF(Z156&lt;1,"",'3'!$U$15)</f>
        <v>6</v>
      </c>
      <c r="AD156" s="327">
        <f>IF(Z156&lt;1,"",'3'!$V$11)</f>
        <v>24</v>
      </c>
      <c r="AE156" s="326">
        <f>'Basis-Tabelle-Samen'!W142</f>
        <v>68402</v>
      </c>
      <c r="AF156" s="323">
        <f>'Basis-Tabelle-Samen'!X142</f>
        <v>4055473684024</v>
      </c>
      <c r="AG156" s="324">
        <f>'Basis-Tabelle-Samen'!Y142</f>
        <v>2.95</v>
      </c>
      <c r="AH156" s="326">
        <f>IF(AE156&lt;1,"",'3'!$Y$15)</f>
        <v>8</v>
      </c>
      <c r="AI156" s="327">
        <f>IF(AE156&lt;1,"",'3'!$Z$11)</f>
        <v>64</v>
      </c>
      <c r="AJ156" s="315"/>
      <c r="AK156" s="316" t="str">
        <f>IF(G156&lt;1,"",
IF($C$1="Bulgarisch - BG",HYPERLINK(CONCATENATE("https://www.saflax.de/0-WVK-Retail/Bilder-Pictures/SAFLAX-",'Basis-Tabelle-Samen'!C142,"-",'Basis-Tabelle-Samen'!J142,"-seed-package-front-cr-bulgarian.jpg")),
IF($C$1="Dänisch - DK",HYPERLINK(CONCATENATE("https://www.saflax.de/0-WVK-Retail/Bilder-Pictures/SAFLAX-",'Basis-Tabelle-Samen'!C142,"-",'Basis-Tabelle-Samen'!J142,"-seed-package-front-cr-danish.jpg")),
IF($C$1="Deutsch - DE",HYPERLINK(CONCATENATE("https://www.saflax.de/0-WVK-Retail/Bilder-Pictures/SAFLAX-",'Basis-Tabelle-Samen'!C142,"-",'Basis-Tabelle-Samen'!J142,"-seed-package-front-cr-german.jpg")),
IF($C$1="Englisch - UK",HYPERLINK(CONCATENATE("https://www.saflax.de/0-WVK-Retail/Bilder-Pictures/SAFLAX-",'Basis-Tabelle-Samen'!C142,"-",'Basis-Tabelle-Samen'!J142,"-seed-package-front-cr-english.jpg")),
IF($C$1="Estnisch - EE",HYPERLINK(CONCATENATE("https://www.saflax.de/0-WVK-Retail/Bilder-Pictures/SAFLAX-",'Basis-Tabelle-Samen'!C142,"-",'Basis-Tabelle-Samen'!J142,"-seed-package-front-cr-estonian.jpg")),
IF($C$1="Finnisch - FI",HYPERLINK(CONCATENATE("https://www.saflax.de/0-WVK-Retail/Bilder-Pictures/SAFLAX-",'Basis-Tabelle-Samen'!C142,"-",'Basis-Tabelle-Samen'!J142,"-seed-package-front-cr-finnish.jpg")),
IF($C$1="Französisch - FR",HYPERLINK(CONCATENATE("https://www.saflax.de/0-WVK-Retail/Bilder-Pictures/SAFLAX-",'Basis-Tabelle-Samen'!C142,"-",'Basis-Tabelle-Samen'!J142,"-seed-package-front-cr-french.jpg")),
IF($C$1="Griechisch - GR",HYPERLINK(CONCATENATE("https://www.saflax.de/0-WVK-Retail/Bilder-Pictures/SAFLAX-",'Basis-Tabelle-Samen'!C142,"-",'Basis-Tabelle-Samen'!J142,"-seed-package-front-cr-greek.jpg")),
IF($C$1="Irisch - IE",HYPERLINK(CONCATENATE("https://www.saflax.de/0-WVK-Retail/Bilder-Pictures/SAFLAX-",'Basis-Tabelle-Samen'!C142,"-",'Basis-Tabelle-Samen'!J142,"-seed-package-front-cr-irish.jpg")),
IF($C$1="Isländisch - IS",HYPERLINK(CONCATENATE("https://www.saflax.de/0-WVK-Retail/Bilder-Pictures/SAFLAX-",'Basis-Tabelle-Samen'!C142,"-",'Basis-Tabelle-Samen'!J142,"-seed-package-front-cr-icelandic.jpg")),
IF($C$1="Italienisch - IT",HYPERLINK(CONCATENATE("https://www.saflax.de/0-WVK-Retail/Bilder-Pictures/SAFLAX-",'Basis-Tabelle-Samen'!C142,"-",'Basis-Tabelle-Samen'!J142,"-seed-package-front-cr-italian.jpg")),
IF($C$1="Japanisch - JP",HYPERLINK(CONCATENATE("https://www.saflax.de/0-WVK-Retail/Bilder-Pictures/SAFLAX-",'Basis-Tabelle-Samen'!C142,"-",'Basis-Tabelle-Samen'!J142,"-seed-package-front-cr-japanese.jpg")),
IF($C$1="Kroatisch - HR",HYPERLINK(CONCATENATE("https://www.saflax.de/0-WVK-Retail/Bilder-Pictures/SAFLAX-",'Basis-Tabelle-Samen'!C142,"-",'Basis-Tabelle-Samen'!J142,"-seed-package-front-cr-croatian.jpg")),
IF($C$1="Lettisch - LV",HYPERLINK(CONCATENATE("https://www.saflax.de/0-WVK-Retail/Bilder-Pictures/SAFLAX-",'Basis-Tabelle-Samen'!C142,"-",'Basis-Tabelle-Samen'!J142,"-seed-package-front-cr-latvian.jpg")),
IF($C$1="Litauisch - LT",HYPERLINK(CONCATENATE("https://www.saflax.de/0-WVK-Retail/Bilder-Pictures/SAFLAX-",'Basis-Tabelle-Samen'!C142,"-",'Basis-Tabelle-Samen'!J142,"-seed-package-front-cr-lithuanian.jpg")),
IF($C$1="Maltesisch - MT",HYPERLINK(CONCATENATE("https://www.saflax.de/0-WVK-Retail/Bilder-Pictures/SAFLAX-",'Basis-Tabelle-Samen'!C142,"-",'Basis-Tabelle-Samen'!J142,"-seed-package-front-cr-maltese.jpg")),
IF($C$1="Niederländisch - NL",HYPERLINK(CONCATENATE("https://www.saflax.de/0-WVK-Retail/Bilder-Pictures/SAFLAX-",'Basis-Tabelle-Samen'!C142,"-",'Basis-Tabelle-Samen'!J142,"-seed-package-front-cr-dutch.jpg")),
IF($C$1="Norwegisch - NO",HYPERLINK(CONCATENATE("https://www.saflax.de/0-WVK-Retail/Bilder-Pictures/SAFLAX-",'Basis-Tabelle-Samen'!C142,"-",'Basis-Tabelle-Samen'!J142,"-seed-package-front-cr-nowegian.jpg")),
IF($C$1="Polnisch - PL",HYPERLINK(CONCATENATE("https://www.saflax.de/0-WVK-Retail/Bilder-Pictures/SAFLAX-",'Basis-Tabelle-Samen'!C142,"-",'Basis-Tabelle-Samen'!J142,"-seed-package-front-cr-polish.jpg")),
IF($C$1="Portugiesisch - PT",HYPERLINK(CONCATENATE("https://www.saflax.de/0-WVK-Retail/Bilder-Pictures/SAFLAX-",'Basis-Tabelle-Samen'!C142,"-",'Basis-Tabelle-Samen'!J142,"-seed-package-front-cr-portuguese.jpg")),
IF($C$1="Rumänisch - RO",HYPERLINK(CONCATENATE("https://www.saflax.de/0-WVK-Retail/Bilder-Pictures/SAFLAX-",'Basis-Tabelle-Samen'!C142,"-",'Basis-Tabelle-Samen'!J142,"-seed-package-front-cr-romanian.jpg")),
IF($C$1="Schwedisch - SE",HYPERLINK(CONCATENATE("https://www.saflax.de/0-WVK-Retail/Bilder-Pictures/SAFLAX-",'Basis-Tabelle-Samen'!C142,"-",'Basis-Tabelle-Samen'!J142,"-seed-package-front-cr-swedish.jpg")),
IF($C$1="Slowakisch - SK",HYPERLINK(CONCATENATE("https://www.saflax.de/0-WVK-Retail/Bilder-Pictures/SAFLAX-",'Basis-Tabelle-Samen'!C142,"-",'Basis-Tabelle-Samen'!J142,"-seed-package-front-cr-slovak.jpg")),
IF($C$1="Slowenisch - SI",HYPERLINK(CONCATENATE("https://www.saflax.de/0-WVK-Retail/Bilder-Pictures/SAFLAX-",'Basis-Tabelle-Samen'!C142,"-",'Basis-Tabelle-Samen'!J142,"-seed-package-front-cr-slovenian.jpg")),
IF($C$1="Spanisch - ES",HYPERLINK(CONCATENATE("https://www.saflax.de/0-WVK-Retail/Bilder-Pictures/SAFLAX-",'Basis-Tabelle-Samen'!C142,"-",'Basis-Tabelle-Samen'!J142,"-seed-package-front-cr-spanish.jpg")),
IF($C$1="Tschechisch - CZ",HYPERLINK(CONCATENATE("https://www.saflax.de/0-WVK-Retail/Bilder-Pictures/SAFLAX-",'Basis-Tabelle-Samen'!C142,"-",'Basis-Tabelle-Samen'!J142,"-seed-package-front-cr-czech.jpg")),
IF($C$1="Türkisch - TR",HYPERLINK(CONCATENATE("https://www.saflax.de/0-WVK-Retail/Bilder-Pictures/SAFLAX-",'Basis-Tabelle-Samen'!C142,"-",'Basis-Tabelle-Samen'!J142,"-seed-package-front-cr-turkish.jpg")),
IF($C$1="Ungarisch - HU",HYPERLINK(CONCATENATE("https://www.saflax.de/0-WVK-Retail/Bilder-Pictures/SAFLAX-",'Basis-Tabelle-Samen'!C142,"-",'Basis-Tabelle-Samen'!J142,"-seed-package-front-cr-hungarian.jpg")),
" ACHTUNG")))))))))))))))))))))))))))))</f>
        <v>https://www.saflax.de/0-WVK-Retail/Bilder-Pictures/SAFLAX-18402-spinacia-oleracea-seed-package-front-cr-english.jpg</v>
      </c>
      <c r="AL156" s="330" t="str">
        <f>IF(G156&lt;1,"",
IF($C$1="Bulgarisch - BG",HYPERLINK(CONCATENATE("https://www.saflax.de/0-WVK-Retail/Bilder-Pictures/SAFLAX-",'Basis-Tabelle-Samen'!C142,"-",'Basis-Tabelle-Samen'!J142,"-seed-package-back-cr-bulgarian.jpg")),
IF($C$1="Dänisch - DK",HYPERLINK(CONCATENATE("https://www.saflax.de/0-WVK-Retail/Bilder-Pictures/SAFLAX-",'Basis-Tabelle-Samen'!C142,"-",'Basis-Tabelle-Samen'!J142,"-seed-package-back-cr-danish.jpg")),
IF($C$1="Deutsch - DE",HYPERLINK(CONCATENATE("https://www.saflax.de/0-WVK-Retail/Bilder-Pictures/SAFLAX-",'Basis-Tabelle-Samen'!C142,"-",'Basis-Tabelle-Samen'!J142,"-seed-package-back-cr-german.jpg")),
IF($C$1="Englisch - UK",HYPERLINK(CONCATENATE("https://www.saflax.de/0-WVK-Retail/Bilder-Pictures/SAFLAX-",'Basis-Tabelle-Samen'!C142,"-",'Basis-Tabelle-Samen'!J142,"-seed-package-back-cr-english.jpg")),
IF($C$1="Estnisch - EE",HYPERLINK(CONCATENATE("https://www.saflax.de/0-WVK-Retail/Bilder-Pictures/SAFLAX-",'Basis-Tabelle-Samen'!C142,"-",'Basis-Tabelle-Samen'!J142,"-seed-package-back-cr-estonian.jpg")),
IF($C$1="Finnisch - FI",HYPERLINK(CONCATENATE("https://www.saflax.de/0-WVK-Retail/Bilder-Pictures/SAFLAX-",'Basis-Tabelle-Samen'!C142,"-",'Basis-Tabelle-Samen'!J142,"-seed-package-back-cr-finnish.jpg")),
IF($C$1="Französisch - FR",HYPERLINK(CONCATENATE("https://www.saflax.de/0-WVK-Retail/Bilder-Pictures/SAFLAX-",'Basis-Tabelle-Samen'!C142,"-",'Basis-Tabelle-Samen'!J142,"-seed-package-back-cr-french.jpg")),
IF($C$1="Griechisch - GR",HYPERLINK(CONCATENATE("https://www.saflax.de/0-WVK-Retail/Bilder-Pictures/SAFLAX-",'Basis-Tabelle-Samen'!C142,"-",'Basis-Tabelle-Samen'!J142,"-seed-package-back-cr-greek.jpg")),
IF($C$1="Irisch - IE",HYPERLINK(CONCATENATE("https://www.saflax.de/0-WVK-Retail/Bilder-Pictures/SAFLAX-",'Basis-Tabelle-Samen'!C142,"-",'Basis-Tabelle-Samen'!J142,"-seed-package-back-cr-irish.jpg")),
IF($C$1="Isländisch - IS",HYPERLINK(CONCATENATE("https://www.saflax.de/0-WVK-Retail/Bilder-Pictures/SAFLAX-",'Basis-Tabelle-Samen'!C142,"-",'Basis-Tabelle-Samen'!J142,"-seed-package-back-cr-icelandic.jpg")),
IF($C$1="Italienisch - IT",HYPERLINK(CONCATENATE("https://www.saflax.de/0-WVK-Retail/Bilder-Pictures/SAFLAX-",'Basis-Tabelle-Samen'!C142,"-",'Basis-Tabelle-Samen'!J142,"-seed-package-back-cr-italian.jpg")),
IF($C$1="Japanisch - JP",HYPERLINK(CONCATENATE("https://www.saflax.de/0-WVK-Retail/Bilder-Pictures/SAFLAX-",'Basis-Tabelle-Samen'!C142,"-",'Basis-Tabelle-Samen'!J142,"-seed-package-back-cr-japanese.jpg")),
IF($C$1="Kroatisch - HR",HYPERLINK(CONCATENATE("https://www.saflax.de/0-WVK-Retail/Bilder-Pictures/SAFLAX-",'Basis-Tabelle-Samen'!C142,"-",'Basis-Tabelle-Samen'!J142,"-seed-package-back-cr-croatian.jpg")),
IF($C$1="Lettisch - LV",HYPERLINK(CONCATENATE("https://www.saflax.de/0-WVK-Retail/Bilder-Pictures/SAFLAX-",'Basis-Tabelle-Samen'!C142,"-",'Basis-Tabelle-Samen'!J142,"-seed-package-back-cr-latvian.jpg")),
IF($C$1="Litauisch - LT",HYPERLINK(CONCATENATE("https://www.saflax.de/0-WVK-Retail/Bilder-Pictures/SAFLAX-",'Basis-Tabelle-Samen'!C142,"-",'Basis-Tabelle-Samen'!J142,"-seed-package-back-cr-lithuanian.jpg")),
IF($C$1="Maltesisch - MT",HYPERLINK(CONCATENATE("https://www.saflax.de/0-WVK-Retail/Bilder-Pictures/SAFLAX-",'Basis-Tabelle-Samen'!C142,"-",'Basis-Tabelle-Samen'!J142,"-seed-package-back-cr-maltese.jpg")),
IF($C$1="Niederländisch - NL",HYPERLINK(CONCATENATE("https://www.saflax.de/0-WVK-Retail/Bilder-Pictures/SAFLAX-",'Basis-Tabelle-Samen'!C142,"-",'Basis-Tabelle-Samen'!J142,"-seed-package-back-cr-dutch.jpg")),
IF($C$1="Norwegisch - NO",HYPERLINK(CONCATENATE("https://www.saflax.de/0-WVK-Retail/Bilder-Pictures/SAFLAX-",'Basis-Tabelle-Samen'!C142,"-",'Basis-Tabelle-Samen'!J142,"-seed-package-back-cr-nowegian.jpg")),
IF($C$1="Polnisch - PL",HYPERLINK(CONCATENATE("https://www.saflax.de/0-WVK-Retail/Bilder-Pictures/SAFLAX-",'Basis-Tabelle-Samen'!C142,"-",'Basis-Tabelle-Samen'!J142,"-seed-package-back-cr-polish.jpg")),
IF($C$1="Portugiesisch - PT",HYPERLINK(CONCATENATE("https://www.saflax.de/0-WVK-Retail/Bilder-Pictures/SAFLAX-",'Basis-Tabelle-Samen'!C142,"-",'Basis-Tabelle-Samen'!J142,"-seed-package-back-cr-portuguese.jpg")),
IF($C$1="Rumänisch - RO",HYPERLINK(CONCATENATE("https://www.saflax.de/0-WVK-Retail/Bilder-Pictures/SAFLAX-",'Basis-Tabelle-Samen'!C142,"-",'Basis-Tabelle-Samen'!J142,"-seed-package-back-cr-romanian.jpg")),
IF($C$1="Schwedisch - SE",HYPERLINK(CONCATENATE("https://www.saflax.de/0-WVK-Retail/Bilder-Pictures/SAFLAX-",'Basis-Tabelle-Samen'!C142,"-",'Basis-Tabelle-Samen'!J142,"-seed-package-back-cr-swedish.jpg")),
IF($C$1="Slowakisch - SK",HYPERLINK(CONCATENATE("https://www.saflax.de/0-WVK-Retail/Bilder-Pictures/SAFLAX-",'Basis-Tabelle-Samen'!C142,"-",'Basis-Tabelle-Samen'!J142,"-seed-package-back-cr-slovak.jpg")),
IF($C$1="Slowenisch - SI",HYPERLINK(CONCATENATE("https://www.saflax.de/0-WVK-Retail/Bilder-Pictures/SAFLAX-",'Basis-Tabelle-Samen'!C142,"-",'Basis-Tabelle-Samen'!J142,"-seed-package-back-cr-slovenian.jpg")),
IF($C$1="Spanisch - ES",HYPERLINK(CONCATENATE("https://www.saflax.de/0-WVK-Retail/Bilder-Pictures/SAFLAX-",'Basis-Tabelle-Samen'!C142,"-",'Basis-Tabelle-Samen'!J142,"-seed-package-back-cr-spanish.jpg")),
IF($C$1="Tschechisch - CZ",HYPERLINK(CONCATENATE("https://www.saflax.de/0-WVK-Retail/Bilder-Pictures/SAFLAX-",'Basis-Tabelle-Samen'!C142,"-",'Basis-Tabelle-Samen'!J142,"-seed-package-back-cr-czech.jpg")),
IF($C$1="Türkisch - TR",HYPERLINK(CONCATENATE("https://www.saflax.de/0-WVK-Retail/Bilder-Pictures/SAFLAX-",'Basis-Tabelle-Samen'!C142,"-",'Basis-Tabelle-Samen'!J142,"-seed-package-back-cr-turkish.jpg")),
IF($C$1="Ungarisch - HU",HYPERLINK(CONCATENATE("https://www.saflax.de/0-WVK-Retail/Bilder-Pictures/SAFLAX-",'Basis-Tabelle-Samen'!C142,"-",'Basis-Tabelle-Samen'!J142,"-seed-package-back-cr-hungarian.jpg")),
" ACHTUNG")))))))))))))))))))))))))))))</f>
        <v>https://www.saflax.de/0-WVK-Retail/Bilder-Pictures/SAFLAX-18402-spinacia-oleracea-seed-package-back-cr-english.jpg</v>
      </c>
      <c r="AM156" s="330" t="str">
        <f>IF(H156&lt;1,"",
IF($C$1="Bulgarisch - BG",HYPERLINK(CONCATENATE("https://www.saflax.de/0-WVK-Retail/Bilder-Pictures/SAFLAX-",'Basis-Tabelle-Samen'!K142,"-",'Basis-Tabelle-Samen'!J142,"-garden-to-go-mini-bulgarian.jpg")),
IF($C$1="Dänisch - DK",HYPERLINK(CONCATENATE("https://www.saflax.de/0-WVK-Retail/Bilder-Pictures/SAFLAX-",'Basis-Tabelle-Samen'!K142,"-",'Basis-Tabelle-Samen'!J142,"-garden-to-go-mini-danish.jpg")),
IF($C$1="Deutsch - DE",HYPERLINK(CONCATENATE("https://www.saflax.de/0-WVK-Retail/Bilder-Pictures/SAFLAX-",'Basis-Tabelle-Samen'!K142,"-",'Basis-Tabelle-Samen'!J142,"-garden-to-go-mini-german.jpg")),
IF($C$1="Englisch - UK",HYPERLINK(CONCATENATE("https://www.saflax.de/0-WVK-Retail/Bilder-Pictures/SAFLAX-",'Basis-Tabelle-Samen'!K142,"-",'Basis-Tabelle-Samen'!J142,"-garden-to-go-mini-english.jpg")),
IF($C$1="Estnisch - EE",HYPERLINK(CONCATENATE("https://www.saflax.de/0-WVK-Retail/Bilder-Pictures/SAFLAX-",'Basis-Tabelle-Samen'!K142,"-",'Basis-Tabelle-Samen'!J142,"-garden-to-go-mini-estonian.jpg")),
IF($C$1="Finnisch - FI",HYPERLINK(CONCATENATE("https://www.saflax.de/0-WVK-Retail/Bilder-Pictures/SAFLAX-",'Basis-Tabelle-Samen'!K142,"-",'Basis-Tabelle-Samen'!J142,"-garden-to-go-mini-finnish.jpg")),
IF($C$1="Französisch - FR",HYPERLINK(CONCATENATE("https://www.saflax.de/0-WVK-Retail/Bilder-Pictures/SAFLAX-",'Basis-Tabelle-Samen'!K142,"-",'Basis-Tabelle-Samen'!J142,"-garden-to-go-mini-french.jpg")),
IF($C$1="Griechisch - GR",HYPERLINK(CONCATENATE("https://www.saflax.de/0-WVK-Retail/Bilder-Pictures/SAFLAX-",'Basis-Tabelle-Samen'!K142,"-",'Basis-Tabelle-Samen'!J142,"-garden-to-go-mini-greek.jpg")),
IF($C$1="Irisch - IE",HYPERLINK(CONCATENATE("https://www.saflax.de/0-WVK-Retail/Bilder-Pictures/SAFLAX-",'Basis-Tabelle-Samen'!K142,"-",'Basis-Tabelle-Samen'!J142,"-garden-to-go-mini-irish.jpg")),
IF($C$1="Isländisch - IS",HYPERLINK(CONCATENATE("https://www.saflax.de/0-WVK-Retail/Bilder-Pictures/SAFLAX-",'Basis-Tabelle-Samen'!K142,"-",'Basis-Tabelle-Samen'!J142,"-garden-to-go-mini-icelandic.jpg")),
IF($C$1="Italienisch - IT",HYPERLINK(CONCATENATE("https://www.saflax.de/0-WVK-Retail/Bilder-Pictures/SAFLAX-",'Basis-Tabelle-Samen'!K142,"-",'Basis-Tabelle-Samen'!J142,"-garden-to-go-mini-italian.jpg")),
IF($C$1="Japanisch - JP",HYPERLINK(CONCATENATE("https://www.saflax.de/0-WVK-Retail/Bilder-Pictures/SAFLAX-",'Basis-Tabelle-Samen'!K142,"-",'Basis-Tabelle-Samen'!J142,"-garden-to-go-mini-japanese.jpg")),
IF($C$1="Kroatisch - HR",HYPERLINK(CONCATENATE("https://www.saflax.de/0-WVK-Retail/Bilder-Pictures/SAFLAX-",'Basis-Tabelle-Samen'!K142,"-",'Basis-Tabelle-Samen'!J142,"-garden-to-go-mini-croatian.jpg")),
IF($C$1="Lettisch - LV",HYPERLINK(CONCATENATE("https://www.saflax.de/0-WVK-Retail/Bilder-Pictures/SAFLAX-",'Basis-Tabelle-Samen'!K142,"-",'Basis-Tabelle-Samen'!J142,"-garden-to-go-mini-latvian.jpg")),
IF($C$1="Litauisch - LT",HYPERLINK(CONCATENATE("https://www.saflax.de/0-WVK-Retail/Bilder-Pictures/SAFLAX-",'Basis-Tabelle-Samen'!K142,"-",'Basis-Tabelle-Samen'!J142,"-garden-to-go-mini-lithuanian.jpg")),
IF($C$1="Maltesisch - MT",HYPERLINK(CONCATENATE("https://www.saflax.de/0-WVK-Retail/Bilder-Pictures/SAFLAX-",'Basis-Tabelle-Samen'!K142,"-",'Basis-Tabelle-Samen'!J142,"-garden-to-go-mini-maltese.jpg")),
IF($C$1="Niederländisch - NL",HYPERLINK(CONCATENATE("https://www.saflax.de/0-WVK-Retail/Bilder-Pictures/SAFLAX-",'Basis-Tabelle-Samen'!K142,"-",'Basis-Tabelle-Samen'!J142,"-garden-to-go-mini-dutch.jpg")),
IF($C$1="Norwegisch - NO",HYPERLINK(CONCATENATE("https://www.saflax.de/0-WVK-Retail/Bilder-Pictures/SAFLAX-",'Basis-Tabelle-Samen'!K142,"-",'Basis-Tabelle-Samen'!J142,"-garden-to-go-mini-nowegian.jpg")),
IF($C$1="Polnisch - PL",HYPERLINK(CONCATENATE("https://www.saflax.de/0-WVK-Retail/Bilder-Pictures/SAFLAX-",'Basis-Tabelle-Samen'!K142,"-",'Basis-Tabelle-Samen'!J142,"-garden-to-go-mini-polish.jpg")),
IF($C$1="Portugiesisch - PT",HYPERLINK(CONCATENATE("https://www.saflax.de/0-WVK-Retail/Bilder-Pictures/SAFLAX-",'Basis-Tabelle-Samen'!K142,"-",'Basis-Tabelle-Samen'!J142,"-garden-to-go-mini-portuguese.jpg")),
IF($C$1="Rumänisch - RO",HYPERLINK(CONCATENATE("https://www.saflax.de/0-WVK-Retail/Bilder-Pictures/SAFLAX-",'Basis-Tabelle-Samen'!K142,"-",'Basis-Tabelle-Samen'!J142,"-garden-to-go-mini-romanian.jpg")),
IF($C$1="Schwedisch - SE",HYPERLINK(CONCATENATE("https://www.saflax.de/0-WVK-Retail/Bilder-Pictures/SAFLAX-",'Basis-Tabelle-Samen'!K142,"-",'Basis-Tabelle-Samen'!J142,"-garden-to-go-mini-swedish.jpg")),
IF($C$1="Slowakisch - SK",HYPERLINK(CONCATENATE("https://www.saflax.de/0-WVK-Retail/Bilder-Pictures/SAFLAX-",'Basis-Tabelle-Samen'!K142,"-",'Basis-Tabelle-Samen'!J142,"-garden-to-go-mini-slovak.jpg")),
IF($C$1="Slowenisch - SI",HYPERLINK(CONCATENATE("https://www.saflax.de/0-WVK-Retail/Bilder-Pictures/SAFLAX-",'Basis-Tabelle-Samen'!K142,"-",'Basis-Tabelle-Samen'!J142,"-garden-to-go-mini-slovenian.jpg")),
IF($C$1="Spanisch - ES",HYPERLINK(CONCATENATE("https://www.saflax.de/0-WVK-Retail/Bilder-Pictures/SAFLAX-",'Basis-Tabelle-Samen'!K142,"-",'Basis-Tabelle-Samen'!J142,"-garden-to-go-mini-spanish.jpg")),
IF($C$1="Tschechisch - CZ",HYPERLINK(CONCATENATE("https://www.saflax.de/0-WVK-Retail/Bilder-Pictures/SAFLAX-",'Basis-Tabelle-Samen'!K142,"-",'Basis-Tabelle-Samen'!J142,"-garden-to-go-mini-czech.jpg")),
IF($C$1="Türkisch - TR",HYPERLINK(CONCATENATE("https://www.saflax.de/0-WVK-Retail/Bilder-Pictures/SAFLAX-",'Basis-Tabelle-Samen'!K142,"-",'Basis-Tabelle-Samen'!J142,"-garden-to-go-mini-turkish.jpg")),
IF($C$1="Ungarisch - HU",HYPERLINK(CONCATENATE("https://www.saflax.de/0-WVK-Retail/Bilder-Pictures/SAFLAX-",'Basis-Tabelle-Samen'!K142,"-",'Basis-Tabelle-Samen'!J142,"-garden-to-go-mini-hungarian.jpg")),
" ACHTUNG")))))))))))))))))))))))))))))</f>
        <v>https://www.saflax.de/0-WVK-Retail/Bilder-Pictures/SAFLAX-78402-spinacia-oleracea-garden-to-go-mini-english.jpg</v>
      </c>
      <c r="AN156" s="330" t="str">
        <f>IF(I156&lt;1,"",
IF($C$1="Bulgarisch - BG",HYPERLINK(CONCATENATE("https://www.saflax.de/0-WVK-Retail/Bilder-Pictures/SAFLAX-",'Basis-Tabelle-Samen'!N142,"-",'Basis-Tabelle-Samen'!J142,"-garden-to-go-lite-bulgarian.jpg")),
IF($C$1="Dänisch - DK",HYPERLINK(CONCATENATE("https://www.saflax.de/0-WVK-Retail/Bilder-Pictures/SAFLAX-",'Basis-Tabelle-Samen'!N142,"-",'Basis-Tabelle-Samen'!J142,"-garden-to-go-lite-danish.jpg")),
IF($C$1="Deutsch - DE",HYPERLINK(CONCATENATE("https://www.saflax.de/0-WVK-Retail/Bilder-Pictures/SAFLAX-",'Basis-Tabelle-Samen'!N142,"-",'Basis-Tabelle-Samen'!J142,"-garden-to-go-lite-german.jpg")),
IF($C$1="Englisch - UK",HYPERLINK(CONCATENATE("https://www.saflax.de/0-WVK-Retail/Bilder-Pictures/SAFLAX-",'Basis-Tabelle-Samen'!N142,"-",'Basis-Tabelle-Samen'!J142,"-garden-to-go-lite-english.jpg")),
IF($C$1="Estnisch - EE",HYPERLINK(CONCATENATE("https://www.saflax.de/0-WVK-Retail/Bilder-Pictures/SAFLAX-",'Basis-Tabelle-Samen'!N142,"-",'Basis-Tabelle-Samen'!J142,"-garden-to-go-lite-estonian.jpg")),
IF($C$1="Finnisch - FI",HYPERLINK(CONCATENATE("https://www.saflax.de/0-WVK-Retail/Bilder-Pictures/SAFLAX-",'Basis-Tabelle-Samen'!N142,"-",'Basis-Tabelle-Samen'!J142,"-garden-to-go-lite-finnish.jpg")),
IF($C$1="Französisch - FR",HYPERLINK(CONCATENATE("https://www.saflax.de/0-WVK-Retail/Bilder-Pictures/SAFLAX-",'Basis-Tabelle-Samen'!N142,"-",'Basis-Tabelle-Samen'!J142,"-garden-to-go-lite-french.jpg")),
IF($C$1="Griechisch - GR",HYPERLINK(CONCATENATE("https://www.saflax.de/0-WVK-Retail/Bilder-Pictures/SAFLAX-",'Basis-Tabelle-Samen'!N142,"-",'Basis-Tabelle-Samen'!J142,"-garden-to-go-lite-greek.jpg")),
IF($C$1="Irisch - IE",HYPERLINK(CONCATENATE("https://www.saflax.de/0-WVK-Retail/Bilder-Pictures/SAFLAX-",'Basis-Tabelle-Samen'!N142,"-",'Basis-Tabelle-Samen'!J142,"-garden-to-go-lite-irish.jpg")),
IF($C$1="Isländisch - IS",HYPERLINK(CONCATENATE("https://www.saflax.de/0-WVK-Retail/Bilder-Pictures/SAFLAX-",'Basis-Tabelle-Samen'!N142,"-",'Basis-Tabelle-Samen'!J142,"-garden-to-go-lite-icelandic.jpg")),
IF($C$1="Italienisch - IT",HYPERLINK(CONCATENATE("https://www.saflax.de/0-WVK-Retail/Bilder-Pictures/SAFLAX-",'Basis-Tabelle-Samen'!N142,"-",'Basis-Tabelle-Samen'!J142,"-garden-to-go-lite-italian.jpg")),
IF($C$1="Japanisch - JP",HYPERLINK(CONCATENATE("https://www.saflax.de/0-WVK-Retail/Bilder-Pictures/SAFLAX-",'Basis-Tabelle-Samen'!N142,"-",'Basis-Tabelle-Samen'!J142,"-garden-to-go-lite-japanese.jpg")),
IF($C$1="Kroatisch - HR",HYPERLINK(CONCATENATE("https://www.saflax.de/0-WVK-Retail/Bilder-Pictures/SAFLAX-",'Basis-Tabelle-Samen'!N142,"-",'Basis-Tabelle-Samen'!J142,"-garden-to-go-lite-croatian.jpg")),
IF($C$1="Lettisch - LV",HYPERLINK(CONCATENATE("https://www.saflax.de/0-WVK-Retail/Bilder-Pictures/SAFLAX-",'Basis-Tabelle-Samen'!N142,"-",'Basis-Tabelle-Samen'!J142,"-garden-to-go-lite-latvian.jpg")),
IF($C$1="Litauisch - LT",HYPERLINK(CONCATENATE("https://www.saflax.de/0-WVK-Retail/Bilder-Pictures/SAFLAX-",'Basis-Tabelle-Samen'!N142,"-",'Basis-Tabelle-Samen'!J142,"-garden-to-go-lite-lithuanian.jpg")),
IF($C$1="Maltesisch - MT",HYPERLINK(CONCATENATE("https://www.saflax.de/0-WVK-Retail/Bilder-Pictures/SAFLAX-",'Basis-Tabelle-Samen'!N142,"-",'Basis-Tabelle-Samen'!J142,"-garden-to-go-lite-maltese.jpg")),
IF($C$1="Niederländisch - NL",HYPERLINK(CONCATENATE("https://www.saflax.de/0-WVK-Retail/Bilder-Pictures/SAFLAX-",'Basis-Tabelle-Samen'!N142,"-",'Basis-Tabelle-Samen'!J142,"-garden-to-go-lite-dutch.jpg")),
IF($C$1="Norwegisch - NO",HYPERLINK(CONCATENATE("https://www.saflax.de/0-WVK-Retail/Bilder-Pictures/SAFLAX-",'Basis-Tabelle-Samen'!N142,"-",'Basis-Tabelle-Samen'!J142,"-garden-to-go-lite-nowegian.jpg")),
IF($C$1="Polnisch - PL",HYPERLINK(CONCATENATE("https://www.saflax.de/0-WVK-Retail/Bilder-Pictures/SAFLAX-",'Basis-Tabelle-Samen'!N142,"-",'Basis-Tabelle-Samen'!J142,"-garden-to-go-lite-polish.jpg")),
IF($C$1="Portugiesisch - PT",HYPERLINK(CONCATENATE("https://www.saflax.de/0-WVK-Retail/Bilder-Pictures/SAFLAX-",'Basis-Tabelle-Samen'!N142,"-",'Basis-Tabelle-Samen'!J142,"-garden-to-go-lite-portuguese.jpg")),
IF($C$1="Rumänisch - RO",HYPERLINK(CONCATENATE("https://www.saflax.de/0-WVK-Retail/Bilder-Pictures/SAFLAX-",'Basis-Tabelle-Samen'!N142,"-",'Basis-Tabelle-Samen'!J142,"-garden-to-go-lite-romanian.jpg")),
IF($C$1="Schwedisch - SE",HYPERLINK(CONCATENATE("https://www.saflax.de/0-WVK-Retail/Bilder-Pictures/SAFLAX-",'Basis-Tabelle-Samen'!N142,"-",'Basis-Tabelle-Samen'!J142,"-garden-to-go-lite-swedish.jpg")),
IF($C$1="Slowakisch - SK",HYPERLINK(CONCATENATE("https://www.saflax.de/0-WVK-Retail/Bilder-Pictures/SAFLAX-",'Basis-Tabelle-Samen'!N142,"-",'Basis-Tabelle-Samen'!J142,"-garden-to-go-lite-slovak.jpg")),
IF($C$1="Slowenisch - SI",HYPERLINK(CONCATENATE("https://www.saflax.de/0-WVK-Retail/Bilder-Pictures/SAFLAX-",'Basis-Tabelle-Samen'!N142,"-",'Basis-Tabelle-Samen'!J142,"-garden-to-go-lite-slovenian.jpg")),
IF($C$1="Spanisch - ES",HYPERLINK(CONCATENATE("https://www.saflax.de/0-WVK-Retail/Bilder-Pictures/SAFLAX-",'Basis-Tabelle-Samen'!N142,"-",'Basis-Tabelle-Samen'!J142,"-garden-to-go-lite-spanish.jpg")),
IF($C$1="Tschechisch - CZ",HYPERLINK(CONCATENATE("https://www.saflax.de/0-WVK-Retail/Bilder-Pictures/SAFLAX-",'Basis-Tabelle-Samen'!N142,"-",'Basis-Tabelle-Samen'!J142,"-garden-to-go-lite-czech.jpg")),
IF($C$1="Türkisch - TR",HYPERLINK(CONCATENATE("https://www.saflax.de/0-WVK-Retail/Bilder-Pictures/SAFLAX-",'Basis-Tabelle-Samen'!N142,"-",'Basis-Tabelle-Samen'!J142,"-garden-to-go-lite-turkish.jpg")),
IF($C$1="Ungarisch - HU",HYPERLINK(CONCATENATE("https://www.saflax.de/0-WVK-Retail/Bilder-Pictures/SAFLAX-",'Basis-Tabelle-Samen'!N142,"-",'Basis-Tabelle-Samen'!J142,"-garden-to-go-lite-hungarian.jpg")),
" ACHTUNG")))))))))))))))))))))))))))))</f>
        <v>https://www.saflax.de/0-WVK-Retail/Bilder-Pictures/SAFLAX-88402-spinacia-oleracea-garden-to-go-lite-english.jpg</v>
      </c>
      <c r="AO156" s="330" t="str">
        <f>IF(J156&lt;1,"",
IF($C$1="Bulgarisch - BG",HYPERLINK(CONCATENATE("https://www.saflax.de/0-WVK-Retail/Bilder-Pictures/SAFLAX-",'Basis-Tabelle-Samen'!Q142,"-",'Basis-Tabelle-Samen'!J142,"-garden-to-go-bulgarian.jpg")),
IF($C$1="Dänisch - DK",HYPERLINK(CONCATENATE("https://www.saflax.de/0-WVK-Retail/Bilder-Pictures/SAFLAX-",'Basis-Tabelle-Samen'!Q142,"-",'Basis-Tabelle-Samen'!J142,"-garden-to-go-danish.jpg")),
IF($C$1="Deutsch - DE",HYPERLINK(CONCATENATE("https://www.saflax.de/0-WVK-Retail/Bilder-Pictures/SAFLAX-",'Basis-Tabelle-Samen'!Q142,"-",'Basis-Tabelle-Samen'!J142,"-garden-to-go-german.jpg")),
IF($C$1="Englisch - UK",HYPERLINK(CONCATENATE("https://www.saflax.de/0-WVK-Retail/Bilder-Pictures/SAFLAX-",'Basis-Tabelle-Samen'!Q142,"-",'Basis-Tabelle-Samen'!J142,"-garden-to-go-english.jpg")),
IF($C$1="Estnisch - EE",HYPERLINK(CONCATENATE("https://www.saflax.de/0-WVK-Retail/Bilder-Pictures/SAFLAX-",'Basis-Tabelle-Samen'!Q142,"-",'Basis-Tabelle-Samen'!J142,"-garden-to-go-estonian.jpg")),
IF($C$1="Finnisch - FI",HYPERLINK(CONCATENATE("https://www.saflax.de/0-WVK-Retail/Bilder-Pictures/SAFLAX-",'Basis-Tabelle-Samen'!Q142,"-",'Basis-Tabelle-Samen'!J142,"-garden-to-go-finnish.jpg")),
IF($C$1="Französisch - FR",HYPERLINK(CONCATENATE("https://www.saflax.de/0-WVK-Retail/Bilder-Pictures/SAFLAX-",'Basis-Tabelle-Samen'!Q142,"-",'Basis-Tabelle-Samen'!J142,"-garden-to-go-french.jpg")),
IF($C$1="Griechisch - GR",HYPERLINK(CONCATENATE("https://www.saflax.de/0-WVK-Retail/Bilder-Pictures/SAFLAX-",'Basis-Tabelle-Samen'!Q142,"-",'Basis-Tabelle-Samen'!J142,"-garden-to-go-greek.jpg")),
IF($C$1="Irisch - IE",HYPERLINK(CONCATENATE("https://www.saflax.de/0-WVK-Retail/Bilder-Pictures/SAFLAX-",'Basis-Tabelle-Samen'!Q142,"-",'Basis-Tabelle-Samen'!J142,"-garden-to-go-irish.jpg")),
IF($C$1="Isländisch - IS",HYPERLINK(CONCATENATE("https://www.saflax.de/0-WVK-Retail/Bilder-Pictures/SAFLAX-",'Basis-Tabelle-Samen'!Q142,"-",'Basis-Tabelle-Samen'!J142,"-garden-to-go-icelandic.jpg")),
IF($C$1="Italienisch - IT",HYPERLINK(CONCATENATE("https://www.saflax.de/0-WVK-Retail/Bilder-Pictures/SAFLAX-",'Basis-Tabelle-Samen'!Q142,"-",'Basis-Tabelle-Samen'!J142,"-garden-to-go-italian.jpg")),
IF($C$1="Japanisch - JP",HYPERLINK(CONCATENATE("https://www.saflax.de/0-WVK-Retail/Bilder-Pictures/SAFLAX-",'Basis-Tabelle-Samen'!Q142,"-",'Basis-Tabelle-Samen'!J142,"-garden-to-go-japanese.jpg")),
IF($C$1="Kroatisch - HR",HYPERLINK(CONCATENATE("https://www.saflax.de/0-WVK-Retail/Bilder-Pictures/SAFLAX-",'Basis-Tabelle-Samen'!Q142,"-",'Basis-Tabelle-Samen'!J142,"-garden-to-go-croatian.jpg")),
IF($C$1="Lettisch - LV",HYPERLINK(CONCATENATE("https://www.saflax.de/0-WVK-Retail/Bilder-Pictures/SAFLAX-",'Basis-Tabelle-Samen'!Q142,"-",'Basis-Tabelle-Samen'!J142,"-garden-to-go-latvian.jpg")),
IF($C$1="Litauisch - LT",HYPERLINK(CONCATENATE("https://www.saflax.de/0-WVK-Retail/Bilder-Pictures/SAFLAX-",'Basis-Tabelle-Samen'!Q142,"-",'Basis-Tabelle-Samen'!J142,"-garden-to-go-lithuanian.jpg")),
IF($C$1="Maltesisch - MT",HYPERLINK(CONCATENATE("https://www.saflax.de/0-WVK-Retail/Bilder-Pictures/SAFLAX-",'Basis-Tabelle-Samen'!Q142,"-",'Basis-Tabelle-Samen'!J142,"-garden-to-go-maltese.jpg")),
IF($C$1="Niederländisch - NL",HYPERLINK(CONCATENATE("https://www.saflax.de/0-WVK-Retail/Bilder-Pictures/SAFLAX-",'Basis-Tabelle-Samen'!Q142,"-",'Basis-Tabelle-Samen'!J142,"-garden-to-go-dutch.jpg")),
IF($C$1="Norwegisch - NO",HYPERLINK(CONCATENATE("https://www.saflax.de/0-WVK-Retail/Bilder-Pictures/SAFLAX-",'Basis-Tabelle-Samen'!Q142,"-",'Basis-Tabelle-Samen'!J142,"-garden-to-go-nowegian.jpg")),
IF($C$1="Polnisch - PL",HYPERLINK(CONCATENATE("https://www.saflax.de/0-WVK-Retail/Bilder-Pictures/SAFLAX-",'Basis-Tabelle-Samen'!Q142,"-",'Basis-Tabelle-Samen'!J142,"-garden-to-go-polish.jpg")),
IF($C$1="Portugiesisch - PT",HYPERLINK(CONCATENATE("https://www.saflax.de/0-WVK-Retail/Bilder-Pictures/SAFLAX-",'Basis-Tabelle-Samen'!Q142,"-",'Basis-Tabelle-Samen'!J142,"-garden-to-go-portuguese.jpg")),
IF($C$1="Rumänisch - RO",HYPERLINK(CONCATENATE("https://www.saflax.de/0-WVK-Retail/Bilder-Pictures/SAFLAX-",'Basis-Tabelle-Samen'!Q142,"-",'Basis-Tabelle-Samen'!J142,"-garden-to-go-romanian.jpg")),
IF($C$1="Schwedisch - SE",HYPERLINK(CONCATENATE("https://www.saflax.de/0-WVK-Retail/Bilder-Pictures/SAFLAX-",'Basis-Tabelle-Samen'!Q142,"-",'Basis-Tabelle-Samen'!J142,"-garden-to-go-swedish.jpg")),
IF($C$1="Slowakisch - SK",HYPERLINK(CONCATENATE("https://www.saflax.de/0-WVK-Retail/Bilder-Pictures/SAFLAX-",'Basis-Tabelle-Samen'!Q142,"-",'Basis-Tabelle-Samen'!J142,"-garden-to-go-slovak.jpg")),
IF($C$1="Slowenisch - SI",HYPERLINK(CONCATENATE("https://www.saflax.de/0-WVK-Retail/Bilder-Pictures/SAFLAX-",'Basis-Tabelle-Samen'!Q142,"-",'Basis-Tabelle-Samen'!J142,"-garden-to-go-slovenian.jpg")),
IF($C$1="Spanisch - ES",HYPERLINK(CONCATENATE("https://www.saflax.de/0-WVK-Retail/Bilder-Pictures/SAFLAX-",'Basis-Tabelle-Samen'!Q142,"-",'Basis-Tabelle-Samen'!J142,"-garden-to-go-spanish.jpg")),
IF($C$1="Tschechisch - CZ",HYPERLINK(CONCATENATE("https://www.saflax.de/0-WVK-Retail/Bilder-Pictures/SAFLAX-",'Basis-Tabelle-Samen'!Q142,"-",'Basis-Tabelle-Samen'!J142,"-garden-to-go-czech.jpg")),
IF($C$1="Türkisch - TR",HYPERLINK(CONCATENATE("https://www.saflax.de/0-WVK-Retail/Bilder-Pictures/SAFLAX-",'Basis-Tabelle-Samen'!Q142,"-",'Basis-Tabelle-Samen'!J142,"-garden-to-go-turkish.jpg")),
IF($C$1="Ungarisch - HU",HYPERLINK(CONCATENATE("https://www.saflax.de/0-WVK-Retail/Bilder-Pictures/SAFLAX-",'Basis-Tabelle-Samen'!Q142,"-",'Basis-Tabelle-Samen'!J142,"-garden-to-go-hungarian.jpg")),
" ACHTUNG")))))))))))))))))))))))))))))</f>
        <v>https://www.saflax.de/0-WVK-Retail/Bilder-Pictures/SAFLAX-58402-spinacia-oleracea-garden-to-go-english.jpg</v>
      </c>
      <c r="AP156" s="330" t="str">
        <f>IF(K156&lt;1,"",
IF($C$1="Bulgarisch - BG",HYPERLINK(CONCATENATE("https://www.saflax.de/0-WVK-Retail/Bilder-Pictures/SAFLAX-",'Basis-Tabelle-Samen'!T142,"-",'Basis-Tabelle-Samen'!J142,"-cultivation-set-bulgarian.jpg")),
IF($C$1="Dänisch - DK",HYPERLINK(CONCATENATE("https://www.saflax.de/0-WVK-Retail/Bilder-Pictures/SAFLAX-",'Basis-Tabelle-Samen'!T142,"-",'Basis-Tabelle-Samen'!J142,"-cultivation-set-danish.jpg")),
IF($C$1="Deutsch - DE",HYPERLINK(CONCATENATE("https://www.saflax.de/0-WVK-Retail/Bilder-Pictures/SAFLAX-",'Basis-Tabelle-Samen'!T142,"-",'Basis-Tabelle-Samen'!J142,"-cultivation-set-german.jpg")),
IF($C$1="Englisch - UK",HYPERLINK(CONCATENATE("https://www.saflax.de/0-WVK-Retail/Bilder-Pictures/SAFLAX-",'Basis-Tabelle-Samen'!T142,"-",'Basis-Tabelle-Samen'!J142,"-cultivation-set-english.jpg")),
IF($C$1="Estnisch - EE",HYPERLINK(CONCATENATE("https://www.saflax.de/0-WVK-Retail/Bilder-Pictures/SAFLAX-",'Basis-Tabelle-Samen'!T142,"-",'Basis-Tabelle-Samen'!J142,"-cultivation-set-estonian.jpg")),
IF($C$1="Finnisch - FI",HYPERLINK(CONCATENATE("https://www.saflax.de/0-WVK-Retail/Bilder-Pictures/SAFLAX-",'Basis-Tabelle-Samen'!T142,"-",'Basis-Tabelle-Samen'!J142,"-cultivation-set-finnish.jpg")),
IF($C$1="Französisch - FR",HYPERLINK(CONCATENATE("https://www.saflax.de/0-WVK-Retail/Bilder-Pictures/SAFLAX-",'Basis-Tabelle-Samen'!T142,"-",'Basis-Tabelle-Samen'!J142,"-cultivation-set-french.jpg")),
IF($C$1="Griechisch - GR",HYPERLINK(CONCATENATE("https://www.saflax.de/0-WVK-Retail/Bilder-Pictures/SAFLAX-",'Basis-Tabelle-Samen'!T142,"-",'Basis-Tabelle-Samen'!J142,"-cultivation-set-greek.jpg")),
IF($C$1="Irisch - IE",HYPERLINK(CONCATENATE("https://www.saflax.de/0-WVK-Retail/Bilder-Pictures/SAFLAX-",'Basis-Tabelle-Samen'!T142,"-",'Basis-Tabelle-Samen'!J142,"-cultivation-set-irish.jpg")),
IF($C$1="Isländisch - IS",HYPERLINK(CONCATENATE("https://www.saflax.de/0-WVK-Retail/Bilder-Pictures/SAFLAX-",'Basis-Tabelle-Samen'!T142,"-",'Basis-Tabelle-Samen'!J142,"-cultivation-set-icelandic.jpg")),
IF($C$1="Italienisch - IT",HYPERLINK(CONCATENATE("https://www.saflax.de/0-WVK-Retail/Bilder-Pictures/SAFLAX-",'Basis-Tabelle-Samen'!T142,"-",'Basis-Tabelle-Samen'!J142,"-cultivation-set-italian.jpg")),
IF($C$1="Japanisch - JP",HYPERLINK(CONCATENATE("https://www.saflax.de/0-WVK-Retail/Bilder-Pictures/SAFLAX-",'Basis-Tabelle-Samen'!T142,"-",'Basis-Tabelle-Samen'!J142,"-cultivation-set-japanese.jpg")),
IF($C$1="Kroatisch - HR",HYPERLINK(CONCATENATE("https://www.saflax.de/0-WVK-Retail/Bilder-Pictures/SAFLAX-",'Basis-Tabelle-Samen'!T142,"-",'Basis-Tabelle-Samen'!J142,"-cultivation-set-croatian.jpg")),
IF($C$1="Lettisch - LV",HYPERLINK(CONCATENATE("https://www.saflax.de/0-WVK-Retail/Bilder-Pictures/SAFLAX-",'Basis-Tabelle-Samen'!T142,"-",'Basis-Tabelle-Samen'!J142,"-cultivation-set-latvian.jpg")),
IF($C$1="Litauisch - LT",HYPERLINK(CONCATENATE("https://www.saflax.de/0-WVK-Retail/Bilder-Pictures/SAFLAX-",'Basis-Tabelle-Samen'!T142,"-",'Basis-Tabelle-Samen'!J142,"-cultivation-set-lithuanian.jpg")),
IF($C$1="Maltesisch - MT",HYPERLINK(CONCATENATE("https://www.saflax.de/0-WVK-Retail/Bilder-Pictures/SAFLAX-",'Basis-Tabelle-Samen'!T142,"-",'Basis-Tabelle-Samen'!J142,"-cultivation-set-maltese.jpg")),
IF($C$1="Niederländisch - NL",HYPERLINK(CONCATENATE("https://www.saflax.de/0-WVK-Retail/Bilder-Pictures/SAFLAX-",'Basis-Tabelle-Samen'!T142,"-",'Basis-Tabelle-Samen'!J142,"-cultivation-set-dutch.jpg")),
IF($C$1="Norwegisch - NO",HYPERLINK(CONCATENATE("https://www.saflax.de/0-WVK-Retail/Bilder-Pictures/SAFLAX-",'Basis-Tabelle-Samen'!T142,"-",'Basis-Tabelle-Samen'!J142,"-cultivation-set-nowegian.jpg")),
IF($C$1="Polnisch - PL",HYPERLINK(CONCATENATE("https://www.saflax.de/0-WVK-Retail/Bilder-Pictures/SAFLAX-",'Basis-Tabelle-Samen'!T142,"-",'Basis-Tabelle-Samen'!J142,"-cultivation-set-polish.jpg")),
IF($C$1="Portugiesisch - PT",HYPERLINK(CONCATENATE("https://www.saflax.de/0-WVK-Retail/Bilder-Pictures/SAFLAX-",'Basis-Tabelle-Samen'!T142,"-",'Basis-Tabelle-Samen'!J142,"-cultivation-set-portuguese.jpg")),
IF($C$1="Rumänisch - RO",HYPERLINK(CONCATENATE("https://www.saflax.de/0-WVK-Retail/Bilder-Pictures/SAFLAX-",'Basis-Tabelle-Samen'!T142,"-",'Basis-Tabelle-Samen'!J142,"-cultivation-set-romanian.jpg")),
IF($C$1="Schwedisch - SE",HYPERLINK(CONCATENATE("https://www.saflax.de/0-WVK-Retail/Bilder-Pictures/SAFLAX-",'Basis-Tabelle-Samen'!T142,"-",'Basis-Tabelle-Samen'!J142,"-cultivation-set-swedish.jpg")),
IF($C$1="Slowakisch - SK",HYPERLINK(CONCATENATE("https://www.saflax.de/0-WVK-Retail/Bilder-Pictures/SAFLAX-",'Basis-Tabelle-Samen'!T142,"-",'Basis-Tabelle-Samen'!J142,"-cultivation-set-slovak.jpg")),
IF($C$1="Slowenisch - SI",HYPERLINK(CONCATENATE("https://www.saflax.de/0-WVK-Retail/Bilder-Pictures/SAFLAX-",'Basis-Tabelle-Samen'!T142,"-",'Basis-Tabelle-Samen'!J142,"-cultivation-set-slovenian.jpg")),
IF($C$1="Spanisch - ES",HYPERLINK(CONCATENATE("https://www.saflax.de/0-WVK-Retail/Bilder-Pictures/SAFLAX-",'Basis-Tabelle-Samen'!T142,"-",'Basis-Tabelle-Samen'!J142,"-cultivation-set-spanish.jpg")),
IF($C$1="Tschechisch - CZ",HYPERLINK(CONCATENATE("https://www.saflax.de/0-WVK-Retail/Bilder-Pictures/SAFLAX-",'Basis-Tabelle-Samen'!T142,"-",'Basis-Tabelle-Samen'!J142,"-cultivation-set-czech.jpg")),
IF($C$1="Türkisch - TR",HYPERLINK(CONCATENATE("https://www.saflax.de/0-WVK-Retail/Bilder-Pictures/SAFLAX-",'Basis-Tabelle-Samen'!T142,"-",'Basis-Tabelle-Samen'!J142,"-cultivation-set-turkish.jpg")),
IF($C$1="Ungarisch - HU",HYPERLINK(CONCATENATE("https://www.saflax.de/0-WVK-Retail/Bilder-Pictures/SAFLAX-",'Basis-Tabelle-Samen'!T142,"-",'Basis-Tabelle-Samen'!J142,"-cultivation-set-hungarian.jpg")),
" ACHTUNG")))))))))))))))))))))))))))))</f>
        <v>https://www.saflax.de/0-WVK-Retail/Bilder-Pictures/SAFLAX-38402-spinacia-oleracea-cultivation-set-english.jpg</v>
      </c>
      <c r="AQ156" s="330" t="str">
        <f>IF(L156&lt;1,"",
IF($C$1="Bulgarisch - BG",HYPERLINK(CONCATENATE("https://www.saflax.de/0-WVK-Retail/Bilder-Pictures/SAFLAX-",'Basis-Tabelle-Samen'!W142,"-",'Basis-Tabelle-Samen'!J142,"-garden-in-the-bag-bulgarian.jpg")),
IF($C$1="Dänisch - DK",HYPERLINK(CONCATENATE("https://www.saflax.de/0-WVK-Retail/Bilder-Pictures/SAFLAX-",'Basis-Tabelle-Samen'!W142,"-",'Basis-Tabelle-Samen'!J142,"-garden-in-the-bag-danish.jpg")),
IF($C$1="Deutsch - DE",HYPERLINK(CONCATENATE("https://www.saflax.de/0-WVK-Retail/Bilder-Pictures/SAFLAX-",'Basis-Tabelle-Samen'!W142,"-",'Basis-Tabelle-Samen'!J142,"-garden-in-the-bag-german.jpg")),
IF($C$1="Englisch - UK",HYPERLINK(CONCATENATE("https://www.saflax.de/0-WVK-Retail/Bilder-Pictures/SAFLAX-",'Basis-Tabelle-Samen'!W142,"-",'Basis-Tabelle-Samen'!J142,"-garden-in-the-bag-english.jpg")),
IF($C$1="Estnisch - EE",HYPERLINK(CONCATENATE("https://www.saflax.de/0-WVK-Retail/Bilder-Pictures/SAFLAX-",'Basis-Tabelle-Samen'!W142,"-",'Basis-Tabelle-Samen'!J142,"-garden-in-the-bag-estonian.jpg")),
IF($C$1="Finnisch - FI",HYPERLINK(CONCATENATE("https://www.saflax.de/0-WVK-Retail/Bilder-Pictures/SAFLAX-",'Basis-Tabelle-Samen'!W142,"-",'Basis-Tabelle-Samen'!J142,"-garden-in-the-bag-finnish.jpg")),
IF($C$1="Französisch - FR",HYPERLINK(CONCATENATE("https://www.saflax.de/0-WVK-Retail/Bilder-Pictures/SAFLAX-",'Basis-Tabelle-Samen'!W142,"-",'Basis-Tabelle-Samen'!J142,"-garden-in-the-bag-french.jpg")),
IF($C$1="Griechisch - GR",HYPERLINK(CONCATENATE("https://www.saflax.de/0-WVK-Retail/Bilder-Pictures/SAFLAX-",'Basis-Tabelle-Samen'!W142,"-",'Basis-Tabelle-Samen'!J142,"-garden-in-the-bag-greek.jpg")),
IF($C$1="Irisch - IE",HYPERLINK(CONCATENATE("https://www.saflax.de/0-WVK-Retail/Bilder-Pictures/SAFLAX-",'Basis-Tabelle-Samen'!W142,"-",'Basis-Tabelle-Samen'!J142,"-garden-in-the-bag-irish.jpg")),
IF($C$1="Isländisch - IS",HYPERLINK(CONCATENATE("https://www.saflax.de/0-WVK-Retail/Bilder-Pictures/SAFLAX-",'Basis-Tabelle-Samen'!W142,"-",'Basis-Tabelle-Samen'!J142,"-garden-in-the-bag-icelandic.jpg")),
IF($C$1="Italienisch - IT",HYPERLINK(CONCATENATE("https://www.saflax.de/0-WVK-Retail/Bilder-Pictures/SAFLAX-",'Basis-Tabelle-Samen'!W142,"-",'Basis-Tabelle-Samen'!J142,"-garden-in-the-bag-italian.jpg")),
IF($C$1="Japanisch - JP",HYPERLINK(CONCATENATE("https://www.saflax.de/0-WVK-Retail/Bilder-Pictures/SAFLAX-",'Basis-Tabelle-Samen'!W142,"-",'Basis-Tabelle-Samen'!J142,"-garden-in-the-bag-japanese.jpg")),
IF($C$1="Kroatisch - HR",HYPERLINK(CONCATENATE("https://www.saflax.de/0-WVK-Retail/Bilder-Pictures/SAFLAX-",'Basis-Tabelle-Samen'!W142,"-",'Basis-Tabelle-Samen'!J142,"-garden-in-the-bag-croatian.jpg")),
IF($C$1="Lettisch - LV",HYPERLINK(CONCATENATE("https://www.saflax.de/0-WVK-Retail/Bilder-Pictures/SAFLAX-",'Basis-Tabelle-Samen'!W142,"-",'Basis-Tabelle-Samen'!J142,"-garden-in-the-bag-latvian.jpg")),
IF($C$1="Litauisch - LT",HYPERLINK(CONCATENATE("https://www.saflax.de/0-WVK-Retail/Bilder-Pictures/SAFLAX-",'Basis-Tabelle-Samen'!W142,"-",'Basis-Tabelle-Samen'!J142,"-garden-in-the-bag-lithuanian.jpg")),
IF($C$1="Maltesisch - MT",HYPERLINK(CONCATENATE("https://www.saflax.de/0-WVK-Retail/Bilder-Pictures/SAFLAX-",'Basis-Tabelle-Samen'!W142,"-",'Basis-Tabelle-Samen'!J142,"-garden-in-the-bag-maltese.jpg")),
IF($C$1="Niederländisch - NL",HYPERLINK(CONCATENATE("https://www.saflax.de/0-WVK-Retail/Bilder-Pictures/SAFLAX-",'Basis-Tabelle-Samen'!W142,"-",'Basis-Tabelle-Samen'!J142,"-garden-in-the-bag-dutch.jpg")),
IF($C$1="Norwegisch - NO",HYPERLINK(CONCATENATE("https://www.saflax.de/0-WVK-Retail/Bilder-Pictures/SAFLAX-",'Basis-Tabelle-Samen'!W142,"-",'Basis-Tabelle-Samen'!J142,"-garden-in-the-bag-nowegian.jpg")),
IF($C$1="Polnisch - PL",HYPERLINK(CONCATENATE("https://www.saflax.de/0-WVK-Retail/Bilder-Pictures/SAFLAX-",'Basis-Tabelle-Samen'!W142,"-",'Basis-Tabelle-Samen'!J142,"-garden-in-the-bag-polish.jpg")),
IF($C$1="Portugiesisch - PT",HYPERLINK(CONCATENATE("https://www.saflax.de/0-WVK-Retail/Bilder-Pictures/SAFLAX-",'Basis-Tabelle-Samen'!W142,"-",'Basis-Tabelle-Samen'!J142,"-garden-in-the-bag-portuguese.jpg")),
IF($C$1="Rumänisch - RO",HYPERLINK(CONCATENATE("https://www.saflax.de/0-WVK-Retail/Bilder-Pictures/SAFLAX-",'Basis-Tabelle-Samen'!W142,"-",'Basis-Tabelle-Samen'!J142,"-garden-in-the-bag-romanian.jpg")),
IF($C$1="Schwedisch - SE",HYPERLINK(CONCATENATE("https://www.saflax.de/0-WVK-Retail/Bilder-Pictures/SAFLAX-",'Basis-Tabelle-Samen'!W142,"-",'Basis-Tabelle-Samen'!J142,"-garden-in-the-bag-swedish.jpg")),
IF($C$1="Slowakisch - SK",HYPERLINK(CONCATENATE("https://www.saflax.de/0-WVK-Retail/Bilder-Pictures/SAFLAX-",'Basis-Tabelle-Samen'!W142,"-",'Basis-Tabelle-Samen'!J142,"-garden-in-the-bag-slovak.jpg")),
IF($C$1="Slowenisch - SI",HYPERLINK(CONCATENATE("https://www.saflax.de/0-WVK-Retail/Bilder-Pictures/SAFLAX-",'Basis-Tabelle-Samen'!W142,"-",'Basis-Tabelle-Samen'!J142,"-garden-in-the-bag-slovenian.jpg")),
IF($C$1="Spanisch - ES",HYPERLINK(CONCATENATE("https://www.saflax.de/0-WVK-Retail/Bilder-Pictures/SAFLAX-",'Basis-Tabelle-Samen'!W142,"-",'Basis-Tabelle-Samen'!J142,"-garden-in-the-bag-spanish.jpg")),
IF($C$1="Tschechisch - CZ",HYPERLINK(CONCATENATE("https://www.saflax.de/0-WVK-Retail/Bilder-Pictures/SAFLAX-",'Basis-Tabelle-Samen'!W142,"-",'Basis-Tabelle-Samen'!J142,"-garden-in-the-bag-czech.jpg")),
IF($C$1="Türkisch - TR",HYPERLINK(CONCATENATE("https://www.saflax.de/0-WVK-Retail/Bilder-Pictures/SAFLAX-",'Basis-Tabelle-Samen'!W142,"-",'Basis-Tabelle-Samen'!J142,"-garden-in-the-bag-turkish.jpg")),
IF($C$1="Ungarisch - HU",HYPERLINK(CONCATENATE("https://www.saflax.de/0-WVK-Retail/Bilder-Pictures/SAFLAX-",'Basis-Tabelle-Samen'!W142,"-",'Basis-Tabelle-Samen'!J142,"-garden-in-the-bag-hungarian.jpg")),
" ACHTUNG")))))))))))))))))))))))))))))</f>
        <v>https://www.saflax.de/0-WVK-Retail/Bilder-Pictures/SAFLAX-68402-spinacia-oleracea-garden-in-the-bag-english.jpg</v>
      </c>
    </row>
    <row r="157" spans="1:43" ht="17.100000000000001" customHeight="1" x14ac:dyDescent="0.2">
      <c r="A157" s="318" t="str">
        <f>IF('Basis-Tabelle-Samen'!A141="","",IF($C$1="Deutsch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57" s="319" t="str">
        <f>'Basis-Tabelle-Samen'!I141</f>
        <v>Spinacia oleracea</v>
      </c>
      <c r="C157" s="316" t="str">
        <f>IF($C$1="Bulgarisch - BG",'Basis-Tabelle-Samen'!Z141,
IF($C$1="Dänisch - DK",'Basis-Tabelle-Samen'!AA141,
IF($C$1="Deutsch - DE",'Basis-Tabelle-Samen'!AB141,
IF($C$1="Englisch - UK",'Basis-Tabelle-Samen'!AC141,
IF($C$1="Estnisch - EE",'Basis-Tabelle-Samen'!AD141,
IF($C$1="Finnisch - FI",'Basis-Tabelle-Samen'!AE141,
IF($C$1="Französisch - FR",'Basis-Tabelle-Samen'!AF141,
IF($C$1="Griechisch - GR",'Basis-Tabelle-Samen'!AG141,
IF($C$1="Irisch - IE",'Basis-Tabelle-Samen'!AH141,
IF($C$1="Isländisch - IS",'Basis-Tabelle-Samen'!AI141,
IF($C$1="Italienisch - IT",'Basis-Tabelle-Samen'!AJ141,
IF($C$1="Japanisch - JP",'Basis-Tabelle-Samen'!AK141,
IF($C$1="Kroatisch - HR",'Basis-Tabelle-Samen'!AL141,
IF($C$1="Lettisch - LV",'Basis-Tabelle-Samen'!AM141,
IF($C$1="Litauisch - LT",'Basis-Tabelle-Samen'!AN141,
IF($C$1="Maltesisch - MT",'Basis-Tabelle-Samen'!AO141,
IF($C$1="Niederländisch - NL",'Basis-Tabelle-Samen'!AP141,
IF($C$1="Norwegisch - NO",'Basis-Tabelle-Samen'!AQ141,
IF($C$1="Polnisch - PL",'Basis-Tabelle-Samen'!AR141,
IF($C$1="Portugiesisch - PT",'Basis-Tabelle-Samen'!AS141,
IF($C$1="Rumänisch - RO",'Basis-Tabelle-Samen'!AT141,
IF($C$1="Schwedisch - SE",'Basis-Tabelle-Samen'!AU141,
IF($C$1="Slowakisch - SK",'Basis-Tabelle-Samen'!AV141,
IF($C$1="Slowenisch - SI",'Basis-Tabelle-Samen'!AW141,
IF($C$1="Spanisch - ES",'Basis-Tabelle-Samen'!AX141,
IF($C$1="Tschechisch - CZ",'Basis-Tabelle-Samen'!AY141,
IF($C$1="Türkisch - TR",'Basis-Tabelle-Samen'!AZ141,
IF($C$1="Ungarisch - HU",'Basis-Tabelle-Samen'!BA141,
" ACHTUNG"))))))))))))))))))))))))))))</f>
        <v>Organic - Spinach - Giant Winter</v>
      </c>
      <c r="D157" s="320">
        <f>'Basis-Tabelle-Samen'!F141</f>
        <v>250</v>
      </c>
      <c r="E157" s="321" t="str">
        <f>'Basis-Tabelle-Samen'!H141</f>
        <v>7 %</v>
      </c>
      <c r="F157" s="322" t="str">
        <f>IF('Basis-Tabelle-Samen'!G141="","",'Basis-Tabelle-Samen'!G141)</f>
        <v>02</v>
      </c>
      <c r="G157" s="320">
        <f>'Basis-Tabelle-Samen'!C141</f>
        <v>18401</v>
      </c>
      <c r="H157" s="323">
        <f>'Basis-Tabelle-Samen'!D141</f>
        <v>4055473184012</v>
      </c>
      <c r="I157" s="324">
        <f>'Basis-Tabelle-Samen'!E141</f>
        <v>2.0499999999999998</v>
      </c>
      <c r="J157" s="325">
        <f t="shared" si="2"/>
        <v>12</v>
      </c>
      <c r="K157" s="326">
        <f>'Basis-Tabelle-Samen'!K141</f>
        <v>78401</v>
      </c>
      <c r="L157" s="323">
        <f>'Basis-Tabelle-Samen'!L141</f>
        <v>4055473784014</v>
      </c>
      <c r="M157" s="324">
        <f>'Basis-Tabelle-Samen'!M141</f>
        <v>2.4500000000000002</v>
      </c>
      <c r="N157" s="326">
        <f>IF(K157&lt;1,"",'3'!$I$15)</f>
        <v>15</v>
      </c>
      <c r="O157" s="327">
        <f>IF(K157&lt;1,"",'3'!$J$11)</f>
        <v>90</v>
      </c>
      <c r="P157" s="326">
        <f>'Basis-Tabelle-Samen'!N141</f>
        <v>88401</v>
      </c>
      <c r="Q157" s="323">
        <f>'Basis-Tabelle-Samen'!O141</f>
        <v>4055473884011</v>
      </c>
      <c r="R157" s="328">
        <f>'Basis-Tabelle-Samen'!P141</f>
        <v>3.75</v>
      </c>
      <c r="S157" s="326">
        <f>IF(R157&lt;1,"",'3'!$M$15)</f>
        <v>18</v>
      </c>
      <c r="T157" s="327">
        <f>IF(R157&lt;1,"",'3'!$N$11)</f>
        <v>72</v>
      </c>
      <c r="U157" s="326">
        <f>'Basis-Tabelle-Samen'!Q141</f>
        <v>58401</v>
      </c>
      <c r="V157" s="323">
        <f>'Basis-Tabelle-Samen'!R141</f>
        <v>4055473584010</v>
      </c>
      <c r="W157" s="324">
        <f>'Basis-Tabelle-Samen'!S141</f>
        <v>4.95</v>
      </c>
      <c r="X157" s="326">
        <f>IF(U157&lt;1,"",'3'!$Q$15)</f>
        <v>6</v>
      </c>
      <c r="Y157" s="327">
        <f>IF(U157&lt;1,"",'3'!$R$11)</f>
        <v>24</v>
      </c>
      <c r="Z157" s="326">
        <f>'Basis-Tabelle-Samen'!T141</f>
        <v>38401</v>
      </c>
      <c r="AA157" s="323">
        <f>'Basis-Tabelle-Samen'!U141</f>
        <v>4055473384016</v>
      </c>
      <c r="AB157" s="324">
        <f>'Basis-Tabelle-Samen'!V141</f>
        <v>6.75</v>
      </c>
      <c r="AC157" s="326">
        <f>IF(Z157&lt;1,"",'3'!$U$15)</f>
        <v>6</v>
      </c>
      <c r="AD157" s="327">
        <f>IF(Z157&lt;1,"",'3'!$V$11)</f>
        <v>24</v>
      </c>
      <c r="AE157" s="326">
        <f>'Basis-Tabelle-Samen'!W141</f>
        <v>68401</v>
      </c>
      <c r="AF157" s="323">
        <f>'Basis-Tabelle-Samen'!X141</f>
        <v>4055473684017</v>
      </c>
      <c r="AG157" s="324">
        <f>'Basis-Tabelle-Samen'!Y141</f>
        <v>2.95</v>
      </c>
      <c r="AH157" s="326">
        <f>IF(AE157&lt;1,"",'3'!$Y$15)</f>
        <v>8</v>
      </c>
      <c r="AI157" s="327">
        <f>IF(AE157&lt;1,"",'3'!$Z$11)</f>
        <v>64</v>
      </c>
      <c r="AJ157" s="315"/>
      <c r="AK157" s="316" t="str">
        <f>IF(G157&lt;1,"",
IF($C$1="Bulgarisch - BG",HYPERLINK(CONCATENATE("https://www.saflax.de/0-WVK-Retail/Bilder-Pictures/SAFLAX-",'Basis-Tabelle-Samen'!C141,"-",'Basis-Tabelle-Samen'!J141,"-seed-package-front-cr-bulgarian.jpg")),
IF($C$1="Dänisch - DK",HYPERLINK(CONCATENATE("https://www.saflax.de/0-WVK-Retail/Bilder-Pictures/SAFLAX-",'Basis-Tabelle-Samen'!C141,"-",'Basis-Tabelle-Samen'!J141,"-seed-package-front-cr-danish.jpg")),
IF($C$1="Deutsch - DE",HYPERLINK(CONCATENATE("https://www.saflax.de/0-WVK-Retail/Bilder-Pictures/SAFLAX-",'Basis-Tabelle-Samen'!C141,"-",'Basis-Tabelle-Samen'!J141,"-seed-package-front-cr-german.jpg")),
IF($C$1="Englisch - UK",HYPERLINK(CONCATENATE("https://www.saflax.de/0-WVK-Retail/Bilder-Pictures/SAFLAX-",'Basis-Tabelle-Samen'!C141,"-",'Basis-Tabelle-Samen'!J141,"-seed-package-front-cr-english.jpg")),
IF($C$1="Estnisch - EE",HYPERLINK(CONCATENATE("https://www.saflax.de/0-WVK-Retail/Bilder-Pictures/SAFLAX-",'Basis-Tabelle-Samen'!C141,"-",'Basis-Tabelle-Samen'!J141,"-seed-package-front-cr-estonian.jpg")),
IF($C$1="Finnisch - FI",HYPERLINK(CONCATENATE("https://www.saflax.de/0-WVK-Retail/Bilder-Pictures/SAFLAX-",'Basis-Tabelle-Samen'!C141,"-",'Basis-Tabelle-Samen'!J141,"-seed-package-front-cr-finnish.jpg")),
IF($C$1="Französisch - FR",HYPERLINK(CONCATENATE("https://www.saflax.de/0-WVK-Retail/Bilder-Pictures/SAFLAX-",'Basis-Tabelle-Samen'!C141,"-",'Basis-Tabelle-Samen'!J141,"-seed-package-front-cr-french.jpg")),
IF($C$1="Griechisch - GR",HYPERLINK(CONCATENATE("https://www.saflax.de/0-WVK-Retail/Bilder-Pictures/SAFLAX-",'Basis-Tabelle-Samen'!C141,"-",'Basis-Tabelle-Samen'!J141,"-seed-package-front-cr-greek.jpg")),
IF($C$1="Irisch - IE",HYPERLINK(CONCATENATE("https://www.saflax.de/0-WVK-Retail/Bilder-Pictures/SAFLAX-",'Basis-Tabelle-Samen'!C141,"-",'Basis-Tabelle-Samen'!J141,"-seed-package-front-cr-irish.jpg")),
IF($C$1="Isländisch - IS",HYPERLINK(CONCATENATE("https://www.saflax.de/0-WVK-Retail/Bilder-Pictures/SAFLAX-",'Basis-Tabelle-Samen'!C141,"-",'Basis-Tabelle-Samen'!J141,"-seed-package-front-cr-icelandic.jpg")),
IF($C$1="Italienisch - IT",HYPERLINK(CONCATENATE("https://www.saflax.de/0-WVK-Retail/Bilder-Pictures/SAFLAX-",'Basis-Tabelle-Samen'!C141,"-",'Basis-Tabelle-Samen'!J141,"-seed-package-front-cr-italian.jpg")),
IF($C$1="Japanisch - JP",HYPERLINK(CONCATENATE("https://www.saflax.de/0-WVK-Retail/Bilder-Pictures/SAFLAX-",'Basis-Tabelle-Samen'!C141,"-",'Basis-Tabelle-Samen'!J141,"-seed-package-front-cr-japanese.jpg")),
IF($C$1="Kroatisch - HR",HYPERLINK(CONCATENATE("https://www.saflax.de/0-WVK-Retail/Bilder-Pictures/SAFLAX-",'Basis-Tabelle-Samen'!C141,"-",'Basis-Tabelle-Samen'!J141,"-seed-package-front-cr-croatian.jpg")),
IF($C$1="Lettisch - LV",HYPERLINK(CONCATENATE("https://www.saflax.de/0-WVK-Retail/Bilder-Pictures/SAFLAX-",'Basis-Tabelle-Samen'!C141,"-",'Basis-Tabelle-Samen'!J141,"-seed-package-front-cr-latvian.jpg")),
IF($C$1="Litauisch - LT",HYPERLINK(CONCATENATE("https://www.saflax.de/0-WVK-Retail/Bilder-Pictures/SAFLAX-",'Basis-Tabelle-Samen'!C141,"-",'Basis-Tabelle-Samen'!J141,"-seed-package-front-cr-lithuanian.jpg")),
IF($C$1="Maltesisch - MT",HYPERLINK(CONCATENATE("https://www.saflax.de/0-WVK-Retail/Bilder-Pictures/SAFLAX-",'Basis-Tabelle-Samen'!C141,"-",'Basis-Tabelle-Samen'!J141,"-seed-package-front-cr-maltese.jpg")),
IF($C$1="Niederländisch - NL",HYPERLINK(CONCATENATE("https://www.saflax.de/0-WVK-Retail/Bilder-Pictures/SAFLAX-",'Basis-Tabelle-Samen'!C141,"-",'Basis-Tabelle-Samen'!J141,"-seed-package-front-cr-dutch.jpg")),
IF($C$1="Norwegisch - NO",HYPERLINK(CONCATENATE("https://www.saflax.de/0-WVK-Retail/Bilder-Pictures/SAFLAX-",'Basis-Tabelle-Samen'!C141,"-",'Basis-Tabelle-Samen'!J141,"-seed-package-front-cr-nowegian.jpg")),
IF($C$1="Polnisch - PL",HYPERLINK(CONCATENATE("https://www.saflax.de/0-WVK-Retail/Bilder-Pictures/SAFLAX-",'Basis-Tabelle-Samen'!C141,"-",'Basis-Tabelle-Samen'!J141,"-seed-package-front-cr-polish.jpg")),
IF($C$1="Portugiesisch - PT",HYPERLINK(CONCATENATE("https://www.saflax.de/0-WVK-Retail/Bilder-Pictures/SAFLAX-",'Basis-Tabelle-Samen'!C141,"-",'Basis-Tabelle-Samen'!J141,"-seed-package-front-cr-portuguese.jpg")),
IF($C$1="Rumänisch - RO",HYPERLINK(CONCATENATE("https://www.saflax.de/0-WVK-Retail/Bilder-Pictures/SAFLAX-",'Basis-Tabelle-Samen'!C141,"-",'Basis-Tabelle-Samen'!J141,"-seed-package-front-cr-romanian.jpg")),
IF($C$1="Schwedisch - SE",HYPERLINK(CONCATENATE("https://www.saflax.de/0-WVK-Retail/Bilder-Pictures/SAFLAX-",'Basis-Tabelle-Samen'!C141,"-",'Basis-Tabelle-Samen'!J141,"-seed-package-front-cr-swedish.jpg")),
IF($C$1="Slowakisch - SK",HYPERLINK(CONCATENATE("https://www.saflax.de/0-WVK-Retail/Bilder-Pictures/SAFLAX-",'Basis-Tabelle-Samen'!C141,"-",'Basis-Tabelle-Samen'!J141,"-seed-package-front-cr-slovak.jpg")),
IF($C$1="Slowenisch - SI",HYPERLINK(CONCATENATE("https://www.saflax.de/0-WVK-Retail/Bilder-Pictures/SAFLAX-",'Basis-Tabelle-Samen'!C141,"-",'Basis-Tabelle-Samen'!J141,"-seed-package-front-cr-slovenian.jpg")),
IF($C$1="Spanisch - ES",HYPERLINK(CONCATENATE("https://www.saflax.de/0-WVK-Retail/Bilder-Pictures/SAFLAX-",'Basis-Tabelle-Samen'!C141,"-",'Basis-Tabelle-Samen'!J141,"-seed-package-front-cr-spanish.jpg")),
IF($C$1="Tschechisch - CZ",HYPERLINK(CONCATENATE("https://www.saflax.de/0-WVK-Retail/Bilder-Pictures/SAFLAX-",'Basis-Tabelle-Samen'!C141,"-",'Basis-Tabelle-Samen'!J141,"-seed-package-front-cr-czech.jpg")),
IF($C$1="Türkisch - TR",HYPERLINK(CONCATENATE("https://www.saflax.de/0-WVK-Retail/Bilder-Pictures/SAFLAX-",'Basis-Tabelle-Samen'!C141,"-",'Basis-Tabelle-Samen'!J141,"-seed-package-front-cr-turkish.jpg")),
IF($C$1="Ungarisch - HU",HYPERLINK(CONCATENATE("https://www.saflax.de/0-WVK-Retail/Bilder-Pictures/SAFLAX-",'Basis-Tabelle-Samen'!C141,"-",'Basis-Tabelle-Samen'!J141,"-seed-package-front-cr-hungarian.jpg")),
" ACHTUNG")))))))))))))))))))))))))))))</f>
        <v>https://www.saflax.de/0-WVK-Retail/Bilder-Pictures/SAFLAX-18401-spinacia-oleracea-seed-package-front-cr-english.jpg</v>
      </c>
      <c r="AL157" s="330" t="str">
        <f>IF(G157&lt;1,"",
IF($C$1="Bulgarisch - BG",HYPERLINK(CONCATENATE("https://www.saflax.de/0-WVK-Retail/Bilder-Pictures/SAFLAX-",'Basis-Tabelle-Samen'!C141,"-",'Basis-Tabelle-Samen'!J141,"-seed-package-back-cr-bulgarian.jpg")),
IF($C$1="Dänisch - DK",HYPERLINK(CONCATENATE("https://www.saflax.de/0-WVK-Retail/Bilder-Pictures/SAFLAX-",'Basis-Tabelle-Samen'!C141,"-",'Basis-Tabelle-Samen'!J141,"-seed-package-back-cr-danish.jpg")),
IF($C$1="Deutsch - DE",HYPERLINK(CONCATENATE("https://www.saflax.de/0-WVK-Retail/Bilder-Pictures/SAFLAX-",'Basis-Tabelle-Samen'!C141,"-",'Basis-Tabelle-Samen'!J141,"-seed-package-back-cr-german.jpg")),
IF($C$1="Englisch - UK",HYPERLINK(CONCATENATE("https://www.saflax.de/0-WVK-Retail/Bilder-Pictures/SAFLAX-",'Basis-Tabelle-Samen'!C141,"-",'Basis-Tabelle-Samen'!J141,"-seed-package-back-cr-english.jpg")),
IF($C$1="Estnisch - EE",HYPERLINK(CONCATENATE("https://www.saflax.de/0-WVK-Retail/Bilder-Pictures/SAFLAX-",'Basis-Tabelle-Samen'!C141,"-",'Basis-Tabelle-Samen'!J141,"-seed-package-back-cr-estonian.jpg")),
IF($C$1="Finnisch - FI",HYPERLINK(CONCATENATE("https://www.saflax.de/0-WVK-Retail/Bilder-Pictures/SAFLAX-",'Basis-Tabelle-Samen'!C141,"-",'Basis-Tabelle-Samen'!J141,"-seed-package-back-cr-finnish.jpg")),
IF($C$1="Französisch - FR",HYPERLINK(CONCATENATE("https://www.saflax.de/0-WVK-Retail/Bilder-Pictures/SAFLAX-",'Basis-Tabelle-Samen'!C141,"-",'Basis-Tabelle-Samen'!J141,"-seed-package-back-cr-french.jpg")),
IF($C$1="Griechisch - GR",HYPERLINK(CONCATENATE("https://www.saflax.de/0-WVK-Retail/Bilder-Pictures/SAFLAX-",'Basis-Tabelle-Samen'!C141,"-",'Basis-Tabelle-Samen'!J141,"-seed-package-back-cr-greek.jpg")),
IF($C$1="Irisch - IE",HYPERLINK(CONCATENATE("https://www.saflax.de/0-WVK-Retail/Bilder-Pictures/SAFLAX-",'Basis-Tabelle-Samen'!C141,"-",'Basis-Tabelle-Samen'!J141,"-seed-package-back-cr-irish.jpg")),
IF($C$1="Isländisch - IS",HYPERLINK(CONCATENATE("https://www.saflax.de/0-WVK-Retail/Bilder-Pictures/SAFLAX-",'Basis-Tabelle-Samen'!C141,"-",'Basis-Tabelle-Samen'!J141,"-seed-package-back-cr-icelandic.jpg")),
IF($C$1="Italienisch - IT",HYPERLINK(CONCATENATE("https://www.saflax.de/0-WVK-Retail/Bilder-Pictures/SAFLAX-",'Basis-Tabelle-Samen'!C141,"-",'Basis-Tabelle-Samen'!J141,"-seed-package-back-cr-italian.jpg")),
IF($C$1="Japanisch - JP",HYPERLINK(CONCATENATE("https://www.saflax.de/0-WVK-Retail/Bilder-Pictures/SAFLAX-",'Basis-Tabelle-Samen'!C141,"-",'Basis-Tabelle-Samen'!J141,"-seed-package-back-cr-japanese.jpg")),
IF($C$1="Kroatisch - HR",HYPERLINK(CONCATENATE("https://www.saflax.de/0-WVK-Retail/Bilder-Pictures/SAFLAX-",'Basis-Tabelle-Samen'!C141,"-",'Basis-Tabelle-Samen'!J141,"-seed-package-back-cr-croatian.jpg")),
IF($C$1="Lettisch - LV",HYPERLINK(CONCATENATE("https://www.saflax.de/0-WVK-Retail/Bilder-Pictures/SAFLAX-",'Basis-Tabelle-Samen'!C141,"-",'Basis-Tabelle-Samen'!J141,"-seed-package-back-cr-latvian.jpg")),
IF($C$1="Litauisch - LT",HYPERLINK(CONCATENATE("https://www.saflax.de/0-WVK-Retail/Bilder-Pictures/SAFLAX-",'Basis-Tabelle-Samen'!C141,"-",'Basis-Tabelle-Samen'!J141,"-seed-package-back-cr-lithuanian.jpg")),
IF($C$1="Maltesisch - MT",HYPERLINK(CONCATENATE("https://www.saflax.de/0-WVK-Retail/Bilder-Pictures/SAFLAX-",'Basis-Tabelle-Samen'!C141,"-",'Basis-Tabelle-Samen'!J141,"-seed-package-back-cr-maltese.jpg")),
IF($C$1="Niederländisch - NL",HYPERLINK(CONCATENATE("https://www.saflax.de/0-WVK-Retail/Bilder-Pictures/SAFLAX-",'Basis-Tabelle-Samen'!C141,"-",'Basis-Tabelle-Samen'!J141,"-seed-package-back-cr-dutch.jpg")),
IF($C$1="Norwegisch - NO",HYPERLINK(CONCATENATE("https://www.saflax.de/0-WVK-Retail/Bilder-Pictures/SAFLAX-",'Basis-Tabelle-Samen'!C141,"-",'Basis-Tabelle-Samen'!J141,"-seed-package-back-cr-nowegian.jpg")),
IF($C$1="Polnisch - PL",HYPERLINK(CONCATENATE("https://www.saflax.de/0-WVK-Retail/Bilder-Pictures/SAFLAX-",'Basis-Tabelle-Samen'!C141,"-",'Basis-Tabelle-Samen'!J141,"-seed-package-back-cr-polish.jpg")),
IF($C$1="Portugiesisch - PT",HYPERLINK(CONCATENATE("https://www.saflax.de/0-WVK-Retail/Bilder-Pictures/SAFLAX-",'Basis-Tabelle-Samen'!C141,"-",'Basis-Tabelle-Samen'!J141,"-seed-package-back-cr-portuguese.jpg")),
IF($C$1="Rumänisch - RO",HYPERLINK(CONCATENATE("https://www.saflax.de/0-WVK-Retail/Bilder-Pictures/SAFLAX-",'Basis-Tabelle-Samen'!C141,"-",'Basis-Tabelle-Samen'!J141,"-seed-package-back-cr-romanian.jpg")),
IF($C$1="Schwedisch - SE",HYPERLINK(CONCATENATE("https://www.saflax.de/0-WVK-Retail/Bilder-Pictures/SAFLAX-",'Basis-Tabelle-Samen'!C141,"-",'Basis-Tabelle-Samen'!J141,"-seed-package-back-cr-swedish.jpg")),
IF($C$1="Slowakisch - SK",HYPERLINK(CONCATENATE("https://www.saflax.de/0-WVK-Retail/Bilder-Pictures/SAFLAX-",'Basis-Tabelle-Samen'!C141,"-",'Basis-Tabelle-Samen'!J141,"-seed-package-back-cr-slovak.jpg")),
IF($C$1="Slowenisch - SI",HYPERLINK(CONCATENATE("https://www.saflax.de/0-WVK-Retail/Bilder-Pictures/SAFLAX-",'Basis-Tabelle-Samen'!C141,"-",'Basis-Tabelle-Samen'!J141,"-seed-package-back-cr-slovenian.jpg")),
IF($C$1="Spanisch - ES",HYPERLINK(CONCATENATE("https://www.saflax.de/0-WVK-Retail/Bilder-Pictures/SAFLAX-",'Basis-Tabelle-Samen'!C141,"-",'Basis-Tabelle-Samen'!J141,"-seed-package-back-cr-spanish.jpg")),
IF($C$1="Tschechisch - CZ",HYPERLINK(CONCATENATE("https://www.saflax.de/0-WVK-Retail/Bilder-Pictures/SAFLAX-",'Basis-Tabelle-Samen'!C141,"-",'Basis-Tabelle-Samen'!J141,"-seed-package-back-cr-czech.jpg")),
IF($C$1="Türkisch - TR",HYPERLINK(CONCATENATE("https://www.saflax.de/0-WVK-Retail/Bilder-Pictures/SAFLAX-",'Basis-Tabelle-Samen'!C141,"-",'Basis-Tabelle-Samen'!J141,"-seed-package-back-cr-turkish.jpg")),
IF($C$1="Ungarisch - HU",HYPERLINK(CONCATENATE("https://www.saflax.de/0-WVK-Retail/Bilder-Pictures/SAFLAX-",'Basis-Tabelle-Samen'!C141,"-",'Basis-Tabelle-Samen'!J141,"-seed-package-back-cr-hungarian.jpg")),
" ACHTUNG")))))))))))))))))))))))))))))</f>
        <v>https://www.saflax.de/0-WVK-Retail/Bilder-Pictures/SAFLAX-18401-spinacia-oleracea-seed-package-back-cr-english.jpg</v>
      </c>
      <c r="AM157" s="330" t="str">
        <f>IF(H157&lt;1,"",
IF($C$1="Bulgarisch - BG",HYPERLINK(CONCATENATE("https://www.saflax.de/0-WVK-Retail/Bilder-Pictures/SAFLAX-",'Basis-Tabelle-Samen'!K141,"-",'Basis-Tabelle-Samen'!J141,"-garden-to-go-mini-bulgarian.jpg")),
IF($C$1="Dänisch - DK",HYPERLINK(CONCATENATE("https://www.saflax.de/0-WVK-Retail/Bilder-Pictures/SAFLAX-",'Basis-Tabelle-Samen'!K141,"-",'Basis-Tabelle-Samen'!J141,"-garden-to-go-mini-danish.jpg")),
IF($C$1="Deutsch - DE",HYPERLINK(CONCATENATE("https://www.saflax.de/0-WVK-Retail/Bilder-Pictures/SAFLAX-",'Basis-Tabelle-Samen'!K141,"-",'Basis-Tabelle-Samen'!J141,"-garden-to-go-mini-german.jpg")),
IF($C$1="Englisch - UK",HYPERLINK(CONCATENATE("https://www.saflax.de/0-WVK-Retail/Bilder-Pictures/SAFLAX-",'Basis-Tabelle-Samen'!K141,"-",'Basis-Tabelle-Samen'!J141,"-garden-to-go-mini-english.jpg")),
IF($C$1="Estnisch - EE",HYPERLINK(CONCATENATE("https://www.saflax.de/0-WVK-Retail/Bilder-Pictures/SAFLAX-",'Basis-Tabelle-Samen'!K141,"-",'Basis-Tabelle-Samen'!J141,"-garden-to-go-mini-estonian.jpg")),
IF($C$1="Finnisch - FI",HYPERLINK(CONCATENATE("https://www.saflax.de/0-WVK-Retail/Bilder-Pictures/SAFLAX-",'Basis-Tabelle-Samen'!K141,"-",'Basis-Tabelle-Samen'!J141,"-garden-to-go-mini-finnish.jpg")),
IF($C$1="Französisch - FR",HYPERLINK(CONCATENATE("https://www.saflax.de/0-WVK-Retail/Bilder-Pictures/SAFLAX-",'Basis-Tabelle-Samen'!K141,"-",'Basis-Tabelle-Samen'!J141,"-garden-to-go-mini-french.jpg")),
IF($C$1="Griechisch - GR",HYPERLINK(CONCATENATE("https://www.saflax.de/0-WVK-Retail/Bilder-Pictures/SAFLAX-",'Basis-Tabelle-Samen'!K141,"-",'Basis-Tabelle-Samen'!J141,"-garden-to-go-mini-greek.jpg")),
IF($C$1="Irisch - IE",HYPERLINK(CONCATENATE("https://www.saflax.de/0-WVK-Retail/Bilder-Pictures/SAFLAX-",'Basis-Tabelle-Samen'!K141,"-",'Basis-Tabelle-Samen'!J141,"-garden-to-go-mini-irish.jpg")),
IF($C$1="Isländisch - IS",HYPERLINK(CONCATENATE("https://www.saflax.de/0-WVK-Retail/Bilder-Pictures/SAFLAX-",'Basis-Tabelle-Samen'!K141,"-",'Basis-Tabelle-Samen'!J141,"-garden-to-go-mini-icelandic.jpg")),
IF($C$1="Italienisch - IT",HYPERLINK(CONCATENATE("https://www.saflax.de/0-WVK-Retail/Bilder-Pictures/SAFLAX-",'Basis-Tabelle-Samen'!K141,"-",'Basis-Tabelle-Samen'!J141,"-garden-to-go-mini-italian.jpg")),
IF($C$1="Japanisch - JP",HYPERLINK(CONCATENATE("https://www.saflax.de/0-WVK-Retail/Bilder-Pictures/SAFLAX-",'Basis-Tabelle-Samen'!K141,"-",'Basis-Tabelle-Samen'!J141,"-garden-to-go-mini-japanese.jpg")),
IF($C$1="Kroatisch - HR",HYPERLINK(CONCATENATE("https://www.saflax.de/0-WVK-Retail/Bilder-Pictures/SAFLAX-",'Basis-Tabelle-Samen'!K141,"-",'Basis-Tabelle-Samen'!J141,"-garden-to-go-mini-croatian.jpg")),
IF($C$1="Lettisch - LV",HYPERLINK(CONCATENATE("https://www.saflax.de/0-WVK-Retail/Bilder-Pictures/SAFLAX-",'Basis-Tabelle-Samen'!K141,"-",'Basis-Tabelle-Samen'!J141,"-garden-to-go-mini-latvian.jpg")),
IF($C$1="Litauisch - LT",HYPERLINK(CONCATENATE("https://www.saflax.de/0-WVK-Retail/Bilder-Pictures/SAFLAX-",'Basis-Tabelle-Samen'!K141,"-",'Basis-Tabelle-Samen'!J141,"-garden-to-go-mini-lithuanian.jpg")),
IF($C$1="Maltesisch - MT",HYPERLINK(CONCATENATE("https://www.saflax.de/0-WVK-Retail/Bilder-Pictures/SAFLAX-",'Basis-Tabelle-Samen'!K141,"-",'Basis-Tabelle-Samen'!J141,"-garden-to-go-mini-maltese.jpg")),
IF($C$1="Niederländisch - NL",HYPERLINK(CONCATENATE("https://www.saflax.de/0-WVK-Retail/Bilder-Pictures/SAFLAX-",'Basis-Tabelle-Samen'!K141,"-",'Basis-Tabelle-Samen'!J141,"-garden-to-go-mini-dutch.jpg")),
IF($C$1="Norwegisch - NO",HYPERLINK(CONCATENATE("https://www.saflax.de/0-WVK-Retail/Bilder-Pictures/SAFLAX-",'Basis-Tabelle-Samen'!K141,"-",'Basis-Tabelle-Samen'!J141,"-garden-to-go-mini-nowegian.jpg")),
IF($C$1="Polnisch - PL",HYPERLINK(CONCATENATE("https://www.saflax.de/0-WVK-Retail/Bilder-Pictures/SAFLAX-",'Basis-Tabelle-Samen'!K141,"-",'Basis-Tabelle-Samen'!J141,"-garden-to-go-mini-polish.jpg")),
IF($C$1="Portugiesisch - PT",HYPERLINK(CONCATENATE("https://www.saflax.de/0-WVK-Retail/Bilder-Pictures/SAFLAX-",'Basis-Tabelle-Samen'!K141,"-",'Basis-Tabelle-Samen'!J141,"-garden-to-go-mini-portuguese.jpg")),
IF($C$1="Rumänisch - RO",HYPERLINK(CONCATENATE("https://www.saflax.de/0-WVK-Retail/Bilder-Pictures/SAFLAX-",'Basis-Tabelle-Samen'!K141,"-",'Basis-Tabelle-Samen'!J141,"-garden-to-go-mini-romanian.jpg")),
IF($C$1="Schwedisch - SE",HYPERLINK(CONCATENATE("https://www.saflax.de/0-WVK-Retail/Bilder-Pictures/SAFLAX-",'Basis-Tabelle-Samen'!K141,"-",'Basis-Tabelle-Samen'!J141,"-garden-to-go-mini-swedish.jpg")),
IF($C$1="Slowakisch - SK",HYPERLINK(CONCATENATE("https://www.saflax.de/0-WVK-Retail/Bilder-Pictures/SAFLAX-",'Basis-Tabelle-Samen'!K141,"-",'Basis-Tabelle-Samen'!J141,"-garden-to-go-mini-slovak.jpg")),
IF($C$1="Slowenisch - SI",HYPERLINK(CONCATENATE("https://www.saflax.de/0-WVK-Retail/Bilder-Pictures/SAFLAX-",'Basis-Tabelle-Samen'!K141,"-",'Basis-Tabelle-Samen'!J141,"-garden-to-go-mini-slovenian.jpg")),
IF($C$1="Spanisch - ES",HYPERLINK(CONCATENATE("https://www.saflax.de/0-WVK-Retail/Bilder-Pictures/SAFLAX-",'Basis-Tabelle-Samen'!K141,"-",'Basis-Tabelle-Samen'!J141,"-garden-to-go-mini-spanish.jpg")),
IF($C$1="Tschechisch - CZ",HYPERLINK(CONCATENATE("https://www.saflax.de/0-WVK-Retail/Bilder-Pictures/SAFLAX-",'Basis-Tabelle-Samen'!K141,"-",'Basis-Tabelle-Samen'!J141,"-garden-to-go-mini-czech.jpg")),
IF($C$1="Türkisch - TR",HYPERLINK(CONCATENATE("https://www.saflax.de/0-WVK-Retail/Bilder-Pictures/SAFLAX-",'Basis-Tabelle-Samen'!K141,"-",'Basis-Tabelle-Samen'!J141,"-garden-to-go-mini-turkish.jpg")),
IF($C$1="Ungarisch - HU",HYPERLINK(CONCATENATE("https://www.saflax.de/0-WVK-Retail/Bilder-Pictures/SAFLAX-",'Basis-Tabelle-Samen'!K141,"-",'Basis-Tabelle-Samen'!J141,"-garden-to-go-mini-hungarian.jpg")),
" ACHTUNG")))))))))))))))))))))))))))))</f>
        <v>https://www.saflax.de/0-WVK-Retail/Bilder-Pictures/SAFLAX-78401-spinacia-oleracea-garden-to-go-mini-english.jpg</v>
      </c>
      <c r="AN157" s="330" t="str">
        <f>IF(I157&lt;1,"",
IF($C$1="Bulgarisch - BG",HYPERLINK(CONCATENATE("https://www.saflax.de/0-WVK-Retail/Bilder-Pictures/SAFLAX-",'Basis-Tabelle-Samen'!N141,"-",'Basis-Tabelle-Samen'!J141,"-garden-to-go-lite-bulgarian.jpg")),
IF($C$1="Dänisch - DK",HYPERLINK(CONCATENATE("https://www.saflax.de/0-WVK-Retail/Bilder-Pictures/SAFLAX-",'Basis-Tabelle-Samen'!N141,"-",'Basis-Tabelle-Samen'!J141,"-garden-to-go-lite-danish.jpg")),
IF($C$1="Deutsch - DE",HYPERLINK(CONCATENATE("https://www.saflax.de/0-WVK-Retail/Bilder-Pictures/SAFLAX-",'Basis-Tabelle-Samen'!N141,"-",'Basis-Tabelle-Samen'!J141,"-garden-to-go-lite-german.jpg")),
IF($C$1="Englisch - UK",HYPERLINK(CONCATENATE("https://www.saflax.de/0-WVK-Retail/Bilder-Pictures/SAFLAX-",'Basis-Tabelle-Samen'!N141,"-",'Basis-Tabelle-Samen'!J141,"-garden-to-go-lite-english.jpg")),
IF($C$1="Estnisch - EE",HYPERLINK(CONCATENATE("https://www.saflax.de/0-WVK-Retail/Bilder-Pictures/SAFLAX-",'Basis-Tabelle-Samen'!N141,"-",'Basis-Tabelle-Samen'!J141,"-garden-to-go-lite-estonian.jpg")),
IF($C$1="Finnisch - FI",HYPERLINK(CONCATENATE("https://www.saflax.de/0-WVK-Retail/Bilder-Pictures/SAFLAX-",'Basis-Tabelle-Samen'!N141,"-",'Basis-Tabelle-Samen'!J141,"-garden-to-go-lite-finnish.jpg")),
IF($C$1="Französisch - FR",HYPERLINK(CONCATENATE("https://www.saflax.de/0-WVK-Retail/Bilder-Pictures/SAFLAX-",'Basis-Tabelle-Samen'!N141,"-",'Basis-Tabelle-Samen'!J141,"-garden-to-go-lite-french.jpg")),
IF($C$1="Griechisch - GR",HYPERLINK(CONCATENATE("https://www.saflax.de/0-WVK-Retail/Bilder-Pictures/SAFLAX-",'Basis-Tabelle-Samen'!N141,"-",'Basis-Tabelle-Samen'!J141,"-garden-to-go-lite-greek.jpg")),
IF($C$1="Irisch - IE",HYPERLINK(CONCATENATE("https://www.saflax.de/0-WVK-Retail/Bilder-Pictures/SAFLAX-",'Basis-Tabelle-Samen'!N141,"-",'Basis-Tabelle-Samen'!J141,"-garden-to-go-lite-irish.jpg")),
IF($C$1="Isländisch - IS",HYPERLINK(CONCATENATE("https://www.saflax.de/0-WVK-Retail/Bilder-Pictures/SAFLAX-",'Basis-Tabelle-Samen'!N141,"-",'Basis-Tabelle-Samen'!J141,"-garden-to-go-lite-icelandic.jpg")),
IF($C$1="Italienisch - IT",HYPERLINK(CONCATENATE("https://www.saflax.de/0-WVK-Retail/Bilder-Pictures/SAFLAX-",'Basis-Tabelle-Samen'!N141,"-",'Basis-Tabelle-Samen'!J141,"-garden-to-go-lite-italian.jpg")),
IF($C$1="Japanisch - JP",HYPERLINK(CONCATENATE("https://www.saflax.de/0-WVK-Retail/Bilder-Pictures/SAFLAX-",'Basis-Tabelle-Samen'!N141,"-",'Basis-Tabelle-Samen'!J141,"-garden-to-go-lite-japanese.jpg")),
IF($C$1="Kroatisch - HR",HYPERLINK(CONCATENATE("https://www.saflax.de/0-WVK-Retail/Bilder-Pictures/SAFLAX-",'Basis-Tabelle-Samen'!N141,"-",'Basis-Tabelle-Samen'!J141,"-garden-to-go-lite-croatian.jpg")),
IF($C$1="Lettisch - LV",HYPERLINK(CONCATENATE("https://www.saflax.de/0-WVK-Retail/Bilder-Pictures/SAFLAX-",'Basis-Tabelle-Samen'!N141,"-",'Basis-Tabelle-Samen'!J141,"-garden-to-go-lite-latvian.jpg")),
IF($C$1="Litauisch - LT",HYPERLINK(CONCATENATE("https://www.saflax.de/0-WVK-Retail/Bilder-Pictures/SAFLAX-",'Basis-Tabelle-Samen'!N141,"-",'Basis-Tabelle-Samen'!J141,"-garden-to-go-lite-lithuanian.jpg")),
IF($C$1="Maltesisch - MT",HYPERLINK(CONCATENATE("https://www.saflax.de/0-WVK-Retail/Bilder-Pictures/SAFLAX-",'Basis-Tabelle-Samen'!N141,"-",'Basis-Tabelle-Samen'!J141,"-garden-to-go-lite-maltese.jpg")),
IF($C$1="Niederländisch - NL",HYPERLINK(CONCATENATE("https://www.saflax.de/0-WVK-Retail/Bilder-Pictures/SAFLAX-",'Basis-Tabelle-Samen'!N141,"-",'Basis-Tabelle-Samen'!J141,"-garden-to-go-lite-dutch.jpg")),
IF($C$1="Norwegisch - NO",HYPERLINK(CONCATENATE("https://www.saflax.de/0-WVK-Retail/Bilder-Pictures/SAFLAX-",'Basis-Tabelle-Samen'!N141,"-",'Basis-Tabelle-Samen'!J141,"-garden-to-go-lite-nowegian.jpg")),
IF($C$1="Polnisch - PL",HYPERLINK(CONCATENATE("https://www.saflax.de/0-WVK-Retail/Bilder-Pictures/SAFLAX-",'Basis-Tabelle-Samen'!N141,"-",'Basis-Tabelle-Samen'!J141,"-garden-to-go-lite-polish.jpg")),
IF($C$1="Portugiesisch - PT",HYPERLINK(CONCATENATE("https://www.saflax.de/0-WVK-Retail/Bilder-Pictures/SAFLAX-",'Basis-Tabelle-Samen'!N141,"-",'Basis-Tabelle-Samen'!J141,"-garden-to-go-lite-portuguese.jpg")),
IF($C$1="Rumänisch - RO",HYPERLINK(CONCATENATE("https://www.saflax.de/0-WVK-Retail/Bilder-Pictures/SAFLAX-",'Basis-Tabelle-Samen'!N141,"-",'Basis-Tabelle-Samen'!J141,"-garden-to-go-lite-romanian.jpg")),
IF($C$1="Schwedisch - SE",HYPERLINK(CONCATENATE("https://www.saflax.de/0-WVK-Retail/Bilder-Pictures/SAFLAX-",'Basis-Tabelle-Samen'!N141,"-",'Basis-Tabelle-Samen'!J141,"-garden-to-go-lite-swedish.jpg")),
IF($C$1="Slowakisch - SK",HYPERLINK(CONCATENATE("https://www.saflax.de/0-WVK-Retail/Bilder-Pictures/SAFLAX-",'Basis-Tabelle-Samen'!N141,"-",'Basis-Tabelle-Samen'!J141,"-garden-to-go-lite-slovak.jpg")),
IF($C$1="Slowenisch - SI",HYPERLINK(CONCATENATE("https://www.saflax.de/0-WVK-Retail/Bilder-Pictures/SAFLAX-",'Basis-Tabelle-Samen'!N141,"-",'Basis-Tabelle-Samen'!J141,"-garden-to-go-lite-slovenian.jpg")),
IF($C$1="Spanisch - ES",HYPERLINK(CONCATENATE("https://www.saflax.de/0-WVK-Retail/Bilder-Pictures/SAFLAX-",'Basis-Tabelle-Samen'!N141,"-",'Basis-Tabelle-Samen'!J141,"-garden-to-go-lite-spanish.jpg")),
IF($C$1="Tschechisch - CZ",HYPERLINK(CONCATENATE("https://www.saflax.de/0-WVK-Retail/Bilder-Pictures/SAFLAX-",'Basis-Tabelle-Samen'!N141,"-",'Basis-Tabelle-Samen'!J141,"-garden-to-go-lite-czech.jpg")),
IF($C$1="Türkisch - TR",HYPERLINK(CONCATENATE("https://www.saflax.de/0-WVK-Retail/Bilder-Pictures/SAFLAX-",'Basis-Tabelle-Samen'!N141,"-",'Basis-Tabelle-Samen'!J141,"-garden-to-go-lite-turkish.jpg")),
IF($C$1="Ungarisch - HU",HYPERLINK(CONCATENATE("https://www.saflax.de/0-WVK-Retail/Bilder-Pictures/SAFLAX-",'Basis-Tabelle-Samen'!N141,"-",'Basis-Tabelle-Samen'!J141,"-garden-to-go-lite-hungarian.jpg")),
" ACHTUNG")))))))))))))))))))))))))))))</f>
        <v>https://www.saflax.de/0-WVK-Retail/Bilder-Pictures/SAFLAX-88401-spinacia-oleracea-garden-to-go-lite-english.jpg</v>
      </c>
      <c r="AO157" s="330" t="str">
        <f>IF(J157&lt;1,"",
IF($C$1="Bulgarisch - BG",HYPERLINK(CONCATENATE("https://www.saflax.de/0-WVK-Retail/Bilder-Pictures/SAFLAX-",'Basis-Tabelle-Samen'!Q141,"-",'Basis-Tabelle-Samen'!J141,"-garden-to-go-bulgarian.jpg")),
IF($C$1="Dänisch - DK",HYPERLINK(CONCATENATE("https://www.saflax.de/0-WVK-Retail/Bilder-Pictures/SAFLAX-",'Basis-Tabelle-Samen'!Q141,"-",'Basis-Tabelle-Samen'!J141,"-garden-to-go-danish.jpg")),
IF($C$1="Deutsch - DE",HYPERLINK(CONCATENATE("https://www.saflax.de/0-WVK-Retail/Bilder-Pictures/SAFLAX-",'Basis-Tabelle-Samen'!Q141,"-",'Basis-Tabelle-Samen'!J141,"-garden-to-go-german.jpg")),
IF($C$1="Englisch - UK",HYPERLINK(CONCATENATE("https://www.saflax.de/0-WVK-Retail/Bilder-Pictures/SAFLAX-",'Basis-Tabelle-Samen'!Q141,"-",'Basis-Tabelle-Samen'!J141,"-garden-to-go-english.jpg")),
IF($C$1="Estnisch - EE",HYPERLINK(CONCATENATE("https://www.saflax.de/0-WVK-Retail/Bilder-Pictures/SAFLAX-",'Basis-Tabelle-Samen'!Q141,"-",'Basis-Tabelle-Samen'!J141,"-garden-to-go-estonian.jpg")),
IF($C$1="Finnisch - FI",HYPERLINK(CONCATENATE("https://www.saflax.de/0-WVK-Retail/Bilder-Pictures/SAFLAX-",'Basis-Tabelle-Samen'!Q141,"-",'Basis-Tabelle-Samen'!J141,"-garden-to-go-finnish.jpg")),
IF($C$1="Französisch - FR",HYPERLINK(CONCATENATE("https://www.saflax.de/0-WVK-Retail/Bilder-Pictures/SAFLAX-",'Basis-Tabelle-Samen'!Q141,"-",'Basis-Tabelle-Samen'!J141,"-garden-to-go-french.jpg")),
IF($C$1="Griechisch - GR",HYPERLINK(CONCATENATE("https://www.saflax.de/0-WVK-Retail/Bilder-Pictures/SAFLAX-",'Basis-Tabelle-Samen'!Q141,"-",'Basis-Tabelle-Samen'!J141,"-garden-to-go-greek.jpg")),
IF($C$1="Irisch - IE",HYPERLINK(CONCATENATE("https://www.saflax.de/0-WVK-Retail/Bilder-Pictures/SAFLAX-",'Basis-Tabelle-Samen'!Q141,"-",'Basis-Tabelle-Samen'!J141,"-garden-to-go-irish.jpg")),
IF($C$1="Isländisch - IS",HYPERLINK(CONCATENATE("https://www.saflax.de/0-WVK-Retail/Bilder-Pictures/SAFLAX-",'Basis-Tabelle-Samen'!Q141,"-",'Basis-Tabelle-Samen'!J141,"-garden-to-go-icelandic.jpg")),
IF($C$1="Italienisch - IT",HYPERLINK(CONCATENATE("https://www.saflax.de/0-WVK-Retail/Bilder-Pictures/SAFLAX-",'Basis-Tabelle-Samen'!Q141,"-",'Basis-Tabelle-Samen'!J141,"-garden-to-go-italian.jpg")),
IF($C$1="Japanisch - JP",HYPERLINK(CONCATENATE("https://www.saflax.de/0-WVK-Retail/Bilder-Pictures/SAFLAX-",'Basis-Tabelle-Samen'!Q141,"-",'Basis-Tabelle-Samen'!J141,"-garden-to-go-japanese.jpg")),
IF($C$1="Kroatisch - HR",HYPERLINK(CONCATENATE("https://www.saflax.de/0-WVK-Retail/Bilder-Pictures/SAFLAX-",'Basis-Tabelle-Samen'!Q141,"-",'Basis-Tabelle-Samen'!J141,"-garden-to-go-croatian.jpg")),
IF($C$1="Lettisch - LV",HYPERLINK(CONCATENATE("https://www.saflax.de/0-WVK-Retail/Bilder-Pictures/SAFLAX-",'Basis-Tabelle-Samen'!Q141,"-",'Basis-Tabelle-Samen'!J141,"-garden-to-go-latvian.jpg")),
IF($C$1="Litauisch - LT",HYPERLINK(CONCATENATE("https://www.saflax.de/0-WVK-Retail/Bilder-Pictures/SAFLAX-",'Basis-Tabelle-Samen'!Q141,"-",'Basis-Tabelle-Samen'!J141,"-garden-to-go-lithuanian.jpg")),
IF($C$1="Maltesisch - MT",HYPERLINK(CONCATENATE("https://www.saflax.de/0-WVK-Retail/Bilder-Pictures/SAFLAX-",'Basis-Tabelle-Samen'!Q141,"-",'Basis-Tabelle-Samen'!J141,"-garden-to-go-maltese.jpg")),
IF($C$1="Niederländisch - NL",HYPERLINK(CONCATENATE("https://www.saflax.de/0-WVK-Retail/Bilder-Pictures/SAFLAX-",'Basis-Tabelle-Samen'!Q141,"-",'Basis-Tabelle-Samen'!J141,"-garden-to-go-dutch.jpg")),
IF($C$1="Norwegisch - NO",HYPERLINK(CONCATENATE("https://www.saflax.de/0-WVK-Retail/Bilder-Pictures/SAFLAX-",'Basis-Tabelle-Samen'!Q141,"-",'Basis-Tabelle-Samen'!J141,"-garden-to-go-nowegian.jpg")),
IF($C$1="Polnisch - PL",HYPERLINK(CONCATENATE("https://www.saflax.de/0-WVK-Retail/Bilder-Pictures/SAFLAX-",'Basis-Tabelle-Samen'!Q141,"-",'Basis-Tabelle-Samen'!J141,"-garden-to-go-polish.jpg")),
IF($C$1="Portugiesisch - PT",HYPERLINK(CONCATENATE("https://www.saflax.de/0-WVK-Retail/Bilder-Pictures/SAFLAX-",'Basis-Tabelle-Samen'!Q141,"-",'Basis-Tabelle-Samen'!J141,"-garden-to-go-portuguese.jpg")),
IF($C$1="Rumänisch - RO",HYPERLINK(CONCATENATE("https://www.saflax.de/0-WVK-Retail/Bilder-Pictures/SAFLAX-",'Basis-Tabelle-Samen'!Q141,"-",'Basis-Tabelle-Samen'!J141,"-garden-to-go-romanian.jpg")),
IF($C$1="Schwedisch - SE",HYPERLINK(CONCATENATE("https://www.saflax.de/0-WVK-Retail/Bilder-Pictures/SAFLAX-",'Basis-Tabelle-Samen'!Q141,"-",'Basis-Tabelle-Samen'!J141,"-garden-to-go-swedish.jpg")),
IF($C$1="Slowakisch - SK",HYPERLINK(CONCATENATE("https://www.saflax.de/0-WVK-Retail/Bilder-Pictures/SAFLAX-",'Basis-Tabelle-Samen'!Q141,"-",'Basis-Tabelle-Samen'!J141,"-garden-to-go-slovak.jpg")),
IF($C$1="Slowenisch - SI",HYPERLINK(CONCATENATE("https://www.saflax.de/0-WVK-Retail/Bilder-Pictures/SAFLAX-",'Basis-Tabelle-Samen'!Q141,"-",'Basis-Tabelle-Samen'!J141,"-garden-to-go-slovenian.jpg")),
IF($C$1="Spanisch - ES",HYPERLINK(CONCATENATE("https://www.saflax.de/0-WVK-Retail/Bilder-Pictures/SAFLAX-",'Basis-Tabelle-Samen'!Q141,"-",'Basis-Tabelle-Samen'!J141,"-garden-to-go-spanish.jpg")),
IF($C$1="Tschechisch - CZ",HYPERLINK(CONCATENATE("https://www.saflax.de/0-WVK-Retail/Bilder-Pictures/SAFLAX-",'Basis-Tabelle-Samen'!Q141,"-",'Basis-Tabelle-Samen'!J141,"-garden-to-go-czech.jpg")),
IF($C$1="Türkisch - TR",HYPERLINK(CONCATENATE("https://www.saflax.de/0-WVK-Retail/Bilder-Pictures/SAFLAX-",'Basis-Tabelle-Samen'!Q141,"-",'Basis-Tabelle-Samen'!J141,"-garden-to-go-turkish.jpg")),
IF($C$1="Ungarisch - HU",HYPERLINK(CONCATENATE("https://www.saflax.de/0-WVK-Retail/Bilder-Pictures/SAFLAX-",'Basis-Tabelle-Samen'!Q141,"-",'Basis-Tabelle-Samen'!J141,"-garden-to-go-hungarian.jpg")),
" ACHTUNG")))))))))))))))))))))))))))))</f>
        <v>https://www.saflax.de/0-WVK-Retail/Bilder-Pictures/SAFLAX-58401-spinacia-oleracea-garden-to-go-english.jpg</v>
      </c>
      <c r="AP157" s="330" t="str">
        <f>IF(K157&lt;1,"",
IF($C$1="Bulgarisch - BG",HYPERLINK(CONCATENATE("https://www.saflax.de/0-WVK-Retail/Bilder-Pictures/SAFLAX-",'Basis-Tabelle-Samen'!T141,"-",'Basis-Tabelle-Samen'!J141,"-cultivation-set-bulgarian.jpg")),
IF($C$1="Dänisch - DK",HYPERLINK(CONCATENATE("https://www.saflax.de/0-WVK-Retail/Bilder-Pictures/SAFLAX-",'Basis-Tabelle-Samen'!T141,"-",'Basis-Tabelle-Samen'!J141,"-cultivation-set-danish.jpg")),
IF($C$1="Deutsch - DE",HYPERLINK(CONCATENATE("https://www.saflax.de/0-WVK-Retail/Bilder-Pictures/SAFLAX-",'Basis-Tabelle-Samen'!T141,"-",'Basis-Tabelle-Samen'!J141,"-cultivation-set-german.jpg")),
IF($C$1="Englisch - UK",HYPERLINK(CONCATENATE("https://www.saflax.de/0-WVK-Retail/Bilder-Pictures/SAFLAX-",'Basis-Tabelle-Samen'!T141,"-",'Basis-Tabelle-Samen'!J141,"-cultivation-set-english.jpg")),
IF($C$1="Estnisch - EE",HYPERLINK(CONCATENATE("https://www.saflax.de/0-WVK-Retail/Bilder-Pictures/SAFLAX-",'Basis-Tabelle-Samen'!T141,"-",'Basis-Tabelle-Samen'!J141,"-cultivation-set-estonian.jpg")),
IF($C$1="Finnisch - FI",HYPERLINK(CONCATENATE("https://www.saflax.de/0-WVK-Retail/Bilder-Pictures/SAFLAX-",'Basis-Tabelle-Samen'!T141,"-",'Basis-Tabelle-Samen'!J141,"-cultivation-set-finnish.jpg")),
IF($C$1="Französisch - FR",HYPERLINK(CONCATENATE("https://www.saflax.de/0-WVK-Retail/Bilder-Pictures/SAFLAX-",'Basis-Tabelle-Samen'!T141,"-",'Basis-Tabelle-Samen'!J141,"-cultivation-set-french.jpg")),
IF($C$1="Griechisch - GR",HYPERLINK(CONCATENATE("https://www.saflax.de/0-WVK-Retail/Bilder-Pictures/SAFLAX-",'Basis-Tabelle-Samen'!T141,"-",'Basis-Tabelle-Samen'!J141,"-cultivation-set-greek.jpg")),
IF($C$1="Irisch - IE",HYPERLINK(CONCATENATE("https://www.saflax.de/0-WVK-Retail/Bilder-Pictures/SAFLAX-",'Basis-Tabelle-Samen'!T141,"-",'Basis-Tabelle-Samen'!J141,"-cultivation-set-irish.jpg")),
IF($C$1="Isländisch - IS",HYPERLINK(CONCATENATE("https://www.saflax.de/0-WVK-Retail/Bilder-Pictures/SAFLAX-",'Basis-Tabelle-Samen'!T141,"-",'Basis-Tabelle-Samen'!J141,"-cultivation-set-icelandic.jpg")),
IF($C$1="Italienisch - IT",HYPERLINK(CONCATENATE("https://www.saflax.de/0-WVK-Retail/Bilder-Pictures/SAFLAX-",'Basis-Tabelle-Samen'!T141,"-",'Basis-Tabelle-Samen'!J141,"-cultivation-set-italian.jpg")),
IF($C$1="Japanisch - JP",HYPERLINK(CONCATENATE("https://www.saflax.de/0-WVK-Retail/Bilder-Pictures/SAFLAX-",'Basis-Tabelle-Samen'!T141,"-",'Basis-Tabelle-Samen'!J141,"-cultivation-set-japanese.jpg")),
IF($C$1="Kroatisch - HR",HYPERLINK(CONCATENATE("https://www.saflax.de/0-WVK-Retail/Bilder-Pictures/SAFLAX-",'Basis-Tabelle-Samen'!T141,"-",'Basis-Tabelle-Samen'!J141,"-cultivation-set-croatian.jpg")),
IF($C$1="Lettisch - LV",HYPERLINK(CONCATENATE("https://www.saflax.de/0-WVK-Retail/Bilder-Pictures/SAFLAX-",'Basis-Tabelle-Samen'!T141,"-",'Basis-Tabelle-Samen'!J141,"-cultivation-set-latvian.jpg")),
IF($C$1="Litauisch - LT",HYPERLINK(CONCATENATE("https://www.saflax.de/0-WVK-Retail/Bilder-Pictures/SAFLAX-",'Basis-Tabelle-Samen'!T141,"-",'Basis-Tabelle-Samen'!J141,"-cultivation-set-lithuanian.jpg")),
IF($C$1="Maltesisch - MT",HYPERLINK(CONCATENATE("https://www.saflax.de/0-WVK-Retail/Bilder-Pictures/SAFLAX-",'Basis-Tabelle-Samen'!T141,"-",'Basis-Tabelle-Samen'!J141,"-cultivation-set-maltese.jpg")),
IF($C$1="Niederländisch - NL",HYPERLINK(CONCATENATE("https://www.saflax.de/0-WVK-Retail/Bilder-Pictures/SAFLAX-",'Basis-Tabelle-Samen'!T141,"-",'Basis-Tabelle-Samen'!J141,"-cultivation-set-dutch.jpg")),
IF($C$1="Norwegisch - NO",HYPERLINK(CONCATENATE("https://www.saflax.de/0-WVK-Retail/Bilder-Pictures/SAFLAX-",'Basis-Tabelle-Samen'!T141,"-",'Basis-Tabelle-Samen'!J141,"-cultivation-set-nowegian.jpg")),
IF($C$1="Polnisch - PL",HYPERLINK(CONCATENATE("https://www.saflax.de/0-WVK-Retail/Bilder-Pictures/SAFLAX-",'Basis-Tabelle-Samen'!T141,"-",'Basis-Tabelle-Samen'!J141,"-cultivation-set-polish.jpg")),
IF($C$1="Portugiesisch - PT",HYPERLINK(CONCATENATE("https://www.saflax.de/0-WVK-Retail/Bilder-Pictures/SAFLAX-",'Basis-Tabelle-Samen'!T141,"-",'Basis-Tabelle-Samen'!J141,"-cultivation-set-portuguese.jpg")),
IF($C$1="Rumänisch - RO",HYPERLINK(CONCATENATE("https://www.saflax.de/0-WVK-Retail/Bilder-Pictures/SAFLAX-",'Basis-Tabelle-Samen'!T141,"-",'Basis-Tabelle-Samen'!J141,"-cultivation-set-romanian.jpg")),
IF($C$1="Schwedisch - SE",HYPERLINK(CONCATENATE("https://www.saflax.de/0-WVK-Retail/Bilder-Pictures/SAFLAX-",'Basis-Tabelle-Samen'!T141,"-",'Basis-Tabelle-Samen'!J141,"-cultivation-set-swedish.jpg")),
IF($C$1="Slowakisch - SK",HYPERLINK(CONCATENATE("https://www.saflax.de/0-WVK-Retail/Bilder-Pictures/SAFLAX-",'Basis-Tabelle-Samen'!T141,"-",'Basis-Tabelle-Samen'!J141,"-cultivation-set-slovak.jpg")),
IF($C$1="Slowenisch - SI",HYPERLINK(CONCATENATE("https://www.saflax.de/0-WVK-Retail/Bilder-Pictures/SAFLAX-",'Basis-Tabelle-Samen'!T141,"-",'Basis-Tabelle-Samen'!J141,"-cultivation-set-slovenian.jpg")),
IF($C$1="Spanisch - ES",HYPERLINK(CONCATENATE("https://www.saflax.de/0-WVK-Retail/Bilder-Pictures/SAFLAX-",'Basis-Tabelle-Samen'!T141,"-",'Basis-Tabelle-Samen'!J141,"-cultivation-set-spanish.jpg")),
IF($C$1="Tschechisch - CZ",HYPERLINK(CONCATENATE("https://www.saflax.de/0-WVK-Retail/Bilder-Pictures/SAFLAX-",'Basis-Tabelle-Samen'!T141,"-",'Basis-Tabelle-Samen'!J141,"-cultivation-set-czech.jpg")),
IF($C$1="Türkisch - TR",HYPERLINK(CONCATENATE("https://www.saflax.de/0-WVK-Retail/Bilder-Pictures/SAFLAX-",'Basis-Tabelle-Samen'!T141,"-",'Basis-Tabelle-Samen'!J141,"-cultivation-set-turkish.jpg")),
IF($C$1="Ungarisch - HU",HYPERLINK(CONCATENATE("https://www.saflax.de/0-WVK-Retail/Bilder-Pictures/SAFLAX-",'Basis-Tabelle-Samen'!T141,"-",'Basis-Tabelle-Samen'!J141,"-cultivation-set-hungarian.jpg")),
" ACHTUNG")))))))))))))))))))))))))))))</f>
        <v>https://www.saflax.de/0-WVK-Retail/Bilder-Pictures/SAFLAX-38401-spinacia-oleracea-cultivation-set-english.jpg</v>
      </c>
      <c r="AQ157" s="330" t="str">
        <f>IF(L157&lt;1,"",
IF($C$1="Bulgarisch - BG",HYPERLINK(CONCATENATE("https://www.saflax.de/0-WVK-Retail/Bilder-Pictures/SAFLAX-",'Basis-Tabelle-Samen'!W141,"-",'Basis-Tabelle-Samen'!J141,"-garden-in-the-bag-bulgarian.jpg")),
IF($C$1="Dänisch - DK",HYPERLINK(CONCATENATE("https://www.saflax.de/0-WVK-Retail/Bilder-Pictures/SAFLAX-",'Basis-Tabelle-Samen'!W141,"-",'Basis-Tabelle-Samen'!J141,"-garden-in-the-bag-danish.jpg")),
IF($C$1="Deutsch - DE",HYPERLINK(CONCATENATE("https://www.saflax.de/0-WVK-Retail/Bilder-Pictures/SAFLAX-",'Basis-Tabelle-Samen'!W141,"-",'Basis-Tabelle-Samen'!J141,"-garden-in-the-bag-german.jpg")),
IF($C$1="Englisch - UK",HYPERLINK(CONCATENATE("https://www.saflax.de/0-WVK-Retail/Bilder-Pictures/SAFLAX-",'Basis-Tabelle-Samen'!W141,"-",'Basis-Tabelle-Samen'!J141,"-garden-in-the-bag-english.jpg")),
IF($C$1="Estnisch - EE",HYPERLINK(CONCATENATE("https://www.saflax.de/0-WVK-Retail/Bilder-Pictures/SAFLAX-",'Basis-Tabelle-Samen'!W141,"-",'Basis-Tabelle-Samen'!J141,"-garden-in-the-bag-estonian.jpg")),
IF($C$1="Finnisch - FI",HYPERLINK(CONCATENATE("https://www.saflax.de/0-WVK-Retail/Bilder-Pictures/SAFLAX-",'Basis-Tabelle-Samen'!W141,"-",'Basis-Tabelle-Samen'!J141,"-garden-in-the-bag-finnish.jpg")),
IF($C$1="Französisch - FR",HYPERLINK(CONCATENATE("https://www.saflax.de/0-WVK-Retail/Bilder-Pictures/SAFLAX-",'Basis-Tabelle-Samen'!W141,"-",'Basis-Tabelle-Samen'!J141,"-garden-in-the-bag-french.jpg")),
IF($C$1="Griechisch - GR",HYPERLINK(CONCATENATE("https://www.saflax.de/0-WVK-Retail/Bilder-Pictures/SAFLAX-",'Basis-Tabelle-Samen'!W141,"-",'Basis-Tabelle-Samen'!J141,"-garden-in-the-bag-greek.jpg")),
IF($C$1="Irisch - IE",HYPERLINK(CONCATENATE("https://www.saflax.de/0-WVK-Retail/Bilder-Pictures/SAFLAX-",'Basis-Tabelle-Samen'!W141,"-",'Basis-Tabelle-Samen'!J141,"-garden-in-the-bag-irish.jpg")),
IF($C$1="Isländisch - IS",HYPERLINK(CONCATENATE("https://www.saflax.de/0-WVK-Retail/Bilder-Pictures/SAFLAX-",'Basis-Tabelle-Samen'!W141,"-",'Basis-Tabelle-Samen'!J141,"-garden-in-the-bag-icelandic.jpg")),
IF($C$1="Italienisch - IT",HYPERLINK(CONCATENATE("https://www.saflax.de/0-WVK-Retail/Bilder-Pictures/SAFLAX-",'Basis-Tabelle-Samen'!W141,"-",'Basis-Tabelle-Samen'!J141,"-garden-in-the-bag-italian.jpg")),
IF($C$1="Japanisch - JP",HYPERLINK(CONCATENATE("https://www.saflax.de/0-WVK-Retail/Bilder-Pictures/SAFLAX-",'Basis-Tabelle-Samen'!W141,"-",'Basis-Tabelle-Samen'!J141,"-garden-in-the-bag-japanese.jpg")),
IF($C$1="Kroatisch - HR",HYPERLINK(CONCATENATE("https://www.saflax.de/0-WVK-Retail/Bilder-Pictures/SAFLAX-",'Basis-Tabelle-Samen'!W141,"-",'Basis-Tabelle-Samen'!J141,"-garden-in-the-bag-croatian.jpg")),
IF($C$1="Lettisch - LV",HYPERLINK(CONCATENATE("https://www.saflax.de/0-WVK-Retail/Bilder-Pictures/SAFLAX-",'Basis-Tabelle-Samen'!W141,"-",'Basis-Tabelle-Samen'!J141,"-garden-in-the-bag-latvian.jpg")),
IF($C$1="Litauisch - LT",HYPERLINK(CONCATENATE("https://www.saflax.de/0-WVK-Retail/Bilder-Pictures/SAFLAX-",'Basis-Tabelle-Samen'!W141,"-",'Basis-Tabelle-Samen'!J141,"-garden-in-the-bag-lithuanian.jpg")),
IF($C$1="Maltesisch - MT",HYPERLINK(CONCATENATE("https://www.saflax.de/0-WVK-Retail/Bilder-Pictures/SAFLAX-",'Basis-Tabelle-Samen'!W141,"-",'Basis-Tabelle-Samen'!J141,"-garden-in-the-bag-maltese.jpg")),
IF($C$1="Niederländisch - NL",HYPERLINK(CONCATENATE("https://www.saflax.de/0-WVK-Retail/Bilder-Pictures/SAFLAX-",'Basis-Tabelle-Samen'!W141,"-",'Basis-Tabelle-Samen'!J141,"-garden-in-the-bag-dutch.jpg")),
IF($C$1="Norwegisch - NO",HYPERLINK(CONCATENATE("https://www.saflax.de/0-WVK-Retail/Bilder-Pictures/SAFLAX-",'Basis-Tabelle-Samen'!W141,"-",'Basis-Tabelle-Samen'!J141,"-garden-in-the-bag-nowegian.jpg")),
IF($C$1="Polnisch - PL",HYPERLINK(CONCATENATE("https://www.saflax.de/0-WVK-Retail/Bilder-Pictures/SAFLAX-",'Basis-Tabelle-Samen'!W141,"-",'Basis-Tabelle-Samen'!J141,"-garden-in-the-bag-polish.jpg")),
IF($C$1="Portugiesisch - PT",HYPERLINK(CONCATENATE("https://www.saflax.de/0-WVK-Retail/Bilder-Pictures/SAFLAX-",'Basis-Tabelle-Samen'!W141,"-",'Basis-Tabelle-Samen'!J141,"-garden-in-the-bag-portuguese.jpg")),
IF($C$1="Rumänisch - RO",HYPERLINK(CONCATENATE("https://www.saflax.de/0-WVK-Retail/Bilder-Pictures/SAFLAX-",'Basis-Tabelle-Samen'!W141,"-",'Basis-Tabelle-Samen'!J141,"-garden-in-the-bag-romanian.jpg")),
IF($C$1="Schwedisch - SE",HYPERLINK(CONCATENATE("https://www.saflax.de/0-WVK-Retail/Bilder-Pictures/SAFLAX-",'Basis-Tabelle-Samen'!W141,"-",'Basis-Tabelle-Samen'!J141,"-garden-in-the-bag-swedish.jpg")),
IF($C$1="Slowakisch - SK",HYPERLINK(CONCATENATE("https://www.saflax.de/0-WVK-Retail/Bilder-Pictures/SAFLAX-",'Basis-Tabelle-Samen'!W141,"-",'Basis-Tabelle-Samen'!J141,"-garden-in-the-bag-slovak.jpg")),
IF($C$1="Slowenisch - SI",HYPERLINK(CONCATENATE("https://www.saflax.de/0-WVK-Retail/Bilder-Pictures/SAFLAX-",'Basis-Tabelle-Samen'!W141,"-",'Basis-Tabelle-Samen'!J141,"-garden-in-the-bag-slovenian.jpg")),
IF($C$1="Spanisch - ES",HYPERLINK(CONCATENATE("https://www.saflax.de/0-WVK-Retail/Bilder-Pictures/SAFLAX-",'Basis-Tabelle-Samen'!W141,"-",'Basis-Tabelle-Samen'!J141,"-garden-in-the-bag-spanish.jpg")),
IF($C$1="Tschechisch - CZ",HYPERLINK(CONCATENATE("https://www.saflax.de/0-WVK-Retail/Bilder-Pictures/SAFLAX-",'Basis-Tabelle-Samen'!W141,"-",'Basis-Tabelle-Samen'!J141,"-garden-in-the-bag-czech.jpg")),
IF($C$1="Türkisch - TR",HYPERLINK(CONCATENATE("https://www.saflax.de/0-WVK-Retail/Bilder-Pictures/SAFLAX-",'Basis-Tabelle-Samen'!W141,"-",'Basis-Tabelle-Samen'!J141,"-garden-in-the-bag-turkish.jpg")),
IF($C$1="Ungarisch - HU",HYPERLINK(CONCATENATE("https://www.saflax.de/0-WVK-Retail/Bilder-Pictures/SAFLAX-",'Basis-Tabelle-Samen'!W141,"-",'Basis-Tabelle-Samen'!J141,"-garden-in-the-bag-hungarian.jpg")),
" ACHTUNG")))))))))))))))))))))))))))))</f>
        <v>https://www.saflax.de/0-WVK-Retail/Bilder-Pictures/SAFLAX-68401-spinacia-oleracea-garden-in-the-bag-english.jpg</v>
      </c>
    </row>
    <row r="158" spans="1:43" ht="17.100000000000001" customHeight="1" x14ac:dyDescent="0.2">
      <c r="A158" s="318" t="str">
        <f>IF('Basis-Tabelle-Samen'!A169="","",IF($C$1="Deutsch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58" s="319" t="str">
        <f>'Basis-Tabelle-Samen'!I169</f>
        <v>Foeniculum vulgare var. azoricum</v>
      </c>
      <c r="C158" s="316" t="str">
        <f>IF($C$1="Bulgarisch - BG",'Basis-Tabelle-Samen'!Z169,
IF($C$1="Dänisch - DK",'Basis-Tabelle-Samen'!AA169,
IF($C$1="Deutsch - DE",'Basis-Tabelle-Samen'!AB169,
IF($C$1="Englisch - UK",'Basis-Tabelle-Samen'!AC169,
IF($C$1="Estnisch - EE",'Basis-Tabelle-Samen'!AD169,
IF($C$1="Finnisch - FI",'Basis-Tabelle-Samen'!AE169,
IF($C$1="Französisch - FR",'Basis-Tabelle-Samen'!AF169,
IF($C$1="Griechisch - GR",'Basis-Tabelle-Samen'!AG169,
IF($C$1="Irisch - IE",'Basis-Tabelle-Samen'!AH169,
IF($C$1="Isländisch - IS",'Basis-Tabelle-Samen'!AI169,
IF($C$1="Italienisch - IT",'Basis-Tabelle-Samen'!AJ169,
IF($C$1="Japanisch - JP",'Basis-Tabelle-Samen'!AK169,
IF($C$1="Kroatisch - HR",'Basis-Tabelle-Samen'!AL169,
IF($C$1="Lettisch - LV",'Basis-Tabelle-Samen'!AM169,
IF($C$1="Litauisch - LT",'Basis-Tabelle-Samen'!AN169,
IF($C$1="Maltesisch - MT",'Basis-Tabelle-Samen'!AO169,
IF($C$1="Niederländisch - NL",'Basis-Tabelle-Samen'!AP169,
IF($C$1="Norwegisch - NO",'Basis-Tabelle-Samen'!AQ169,
IF($C$1="Polnisch - PL",'Basis-Tabelle-Samen'!AR169,
IF($C$1="Portugiesisch - PT",'Basis-Tabelle-Samen'!AS169,
IF($C$1="Rumänisch - RO",'Basis-Tabelle-Samen'!AT169,
IF($C$1="Schwedisch - SE",'Basis-Tabelle-Samen'!AU169,
IF($C$1="Slowakisch - SK",'Basis-Tabelle-Samen'!AV169,
IF($C$1="Slowenisch - SI",'Basis-Tabelle-Samen'!AW169,
IF($C$1="Spanisch - ES",'Basis-Tabelle-Samen'!AX169,
IF($C$1="Tschechisch - CZ",'Basis-Tabelle-Samen'!AY169,
IF($C$1="Türkisch - TR",'Basis-Tabelle-Samen'!AZ169,
IF($C$1="Ungarisch - HU",'Basis-Tabelle-Samen'!BA169,
" ACHTUNG"))))))))))))))))))))))))))))</f>
        <v>Organic - Florence Fennel</v>
      </c>
      <c r="D158" s="320">
        <f>'Basis-Tabelle-Samen'!F169</f>
        <v>100</v>
      </c>
      <c r="E158" s="321" t="str">
        <f>'Basis-Tabelle-Samen'!H169</f>
        <v>7 %</v>
      </c>
      <c r="F158" s="322" t="str">
        <f>IF('Basis-Tabelle-Samen'!G169="","",'Basis-Tabelle-Samen'!G169)</f>
        <v>02</v>
      </c>
      <c r="G158" s="320">
        <f>'Basis-Tabelle-Samen'!C169</f>
        <v>18626</v>
      </c>
      <c r="H158" s="323">
        <f>'Basis-Tabelle-Samen'!D169</f>
        <v>4055473186269</v>
      </c>
      <c r="I158" s="324">
        <f>'Basis-Tabelle-Samen'!E169</f>
        <v>2.0499999999999998</v>
      </c>
      <c r="J158" s="325">
        <f t="shared" si="2"/>
        <v>12</v>
      </c>
      <c r="K158" s="326">
        <f>'Basis-Tabelle-Samen'!K169</f>
        <v>78626</v>
      </c>
      <c r="L158" s="323">
        <f>'Basis-Tabelle-Samen'!L169</f>
        <v>4055473786261</v>
      </c>
      <c r="M158" s="324">
        <f>'Basis-Tabelle-Samen'!M169</f>
        <v>2.4500000000000002</v>
      </c>
      <c r="N158" s="326">
        <f>IF(K158&lt;1,"",'3'!$I$15)</f>
        <v>15</v>
      </c>
      <c r="O158" s="327">
        <f>IF(K158&lt;1,"",'3'!$J$11)</f>
        <v>90</v>
      </c>
      <c r="P158" s="326">
        <f>'Basis-Tabelle-Samen'!N169</f>
        <v>88626</v>
      </c>
      <c r="Q158" s="323">
        <f>'Basis-Tabelle-Samen'!O169</f>
        <v>4055473886268</v>
      </c>
      <c r="R158" s="328">
        <f>'Basis-Tabelle-Samen'!P169</f>
        <v>3.75</v>
      </c>
      <c r="S158" s="326">
        <f>IF(R158&lt;1,"",'3'!$M$15)</f>
        <v>18</v>
      </c>
      <c r="T158" s="327">
        <f>IF(R158&lt;1,"",'3'!$N$11)</f>
        <v>72</v>
      </c>
      <c r="U158" s="326">
        <f>'Basis-Tabelle-Samen'!Q169</f>
        <v>58626</v>
      </c>
      <c r="V158" s="323">
        <f>'Basis-Tabelle-Samen'!R169</f>
        <v>4055473586267</v>
      </c>
      <c r="W158" s="324">
        <f>'Basis-Tabelle-Samen'!S169</f>
        <v>4.95</v>
      </c>
      <c r="X158" s="326">
        <f>IF(U158&lt;1,"",'3'!$Q$15)</f>
        <v>6</v>
      </c>
      <c r="Y158" s="327">
        <f>IF(U158&lt;1,"",'3'!$R$11)</f>
        <v>24</v>
      </c>
      <c r="Z158" s="326">
        <f>'Basis-Tabelle-Samen'!T169</f>
        <v>38626</v>
      </c>
      <c r="AA158" s="323">
        <f>'Basis-Tabelle-Samen'!U169</f>
        <v>4055473386263</v>
      </c>
      <c r="AB158" s="324">
        <f>'Basis-Tabelle-Samen'!V169</f>
        <v>6.75</v>
      </c>
      <c r="AC158" s="326">
        <f>IF(Z158&lt;1,"",'3'!$U$15)</f>
        <v>6</v>
      </c>
      <c r="AD158" s="327">
        <f>IF(Z158&lt;1,"",'3'!$V$11)</f>
        <v>24</v>
      </c>
      <c r="AE158" s="326">
        <f>'Basis-Tabelle-Samen'!W169</f>
        <v>68626</v>
      </c>
      <c r="AF158" s="323">
        <f>'Basis-Tabelle-Samen'!X169</f>
        <v>4055473686264</v>
      </c>
      <c r="AG158" s="324">
        <f>'Basis-Tabelle-Samen'!Y169</f>
        <v>2.95</v>
      </c>
      <c r="AH158" s="326">
        <f>IF(AE158&lt;1,"",'3'!$Y$15)</f>
        <v>8</v>
      </c>
      <c r="AI158" s="327">
        <f>IF(AE158&lt;1,"",'3'!$Z$11)</f>
        <v>64</v>
      </c>
      <c r="AJ158" s="315"/>
      <c r="AK158" s="316" t="str">
        <f>IF(G158&lt;1,"",
IF($C$1="Bulgarisch - BG",HYPERLINK(CONCATENATE("https://www.saflax.de/0-WVK-Retail/Bilder-Pictures/SAFLAX-",'Basis-Tabelle-Samen'!C169,"-",'Basis-Tabelle-Samen'!J169,"-seed-package-front-cr-bulgarian.jpg")),
IF($C$1="Dänisch - DK",HYPERLINK(CONCATENATE("https://www.saflax.de/0-WVK-Retail/Bilder-Pictures/SAFLAX-",'Basis-Tabelle-Samen'!C169,"-",'Basis-Tabelle-Samen'!J169,"-seed-package-front-cr-danish.jpg")),
IF($C$1="Deutsch - DE",HYPERLINK(CONCATENATE("https://www.saflax.de/0-WVK-Retail/Bilder-Pictures/SAFLAX-",'Basis-Tabelle-Samen'!C169,"-",'Basis-Tabelle-Samen'!J169,"-seed-package-front-cr-german.jpg")),
IF($C$1="Englisch - UK",HYPERLINK(CONCATENATE("https://www.saflax.de/0-WVK-Retail/Bilder-Pictures/SAFLAX-",'Basis-Tabelle-Samen'!C169,"-",'Basis-Tabelle-Samen'!J169,"-seed-package-front-cr-english.jpg")),
IF($C$1="Estnisch - EE",HYPERLINK(CONCATENATE("https://www.saflax.de/0-WVK-Retail/Bilder-Pictures/SAFLAX-",'Basis-Tabelle-Samen'!C169,"-",'Basis-Tabelle-Samen'!J169,"-seed-package-front-cr-estonian.jpg")),
IF($C$1="Finnisch - FI",HYPERLINK(CONCATENATE("https://www.saflax.de/0-WVK-Retail/Bilder-Pictures/SAFLAX-",'Basis-Tabelle-Samen'!C169,"-",'Basis-Tabelle-Samen'!J169,"-seed-package-front-cr-finnish.jpg")),
IF($C$1="Französisch - FR",HYPERLINK(CONCATENATE("https://www.saflax.de/0-WVK-Retail/Bilder-Pictures/SAFLAX-",'Basis-Tabelle-Samen'!C169,"-",'Basis-Tabelle-Samen'!J169,"-seed-package-front-cr-french.jpg")),
IF($C$1="Griechisch - GR",HYPERLINK(CONCATENATE("https://www.saflax.de/0-WVK-Retail/Bilder-Pictures/SAFLAX-",'Basis-Tabelle-Samen'!C169,"-",'Basis-Tabelle-Samen'!J169,"-seed-package-front-cr-greek.jpg")),
IF($C$1="Irisch - IE",HYPERLINK(CONCATENATE("https://www.saflax.de/0-WVK-Retail/Bilder-Pictures/SAFLAX-",'Basis-Tabelle-Samen'!C169,"-",'Basis-Tabelle-Samen'!J169,"-seed-package-front-cr-irish.jpg")),
IF($C$1="Isländisch - IS",HYPERLINK(CONCATENATE("https://www.saflax.de/0-WVK-Retail/Bilder-Pictures/SAFLAX-",'Basis-Tabelle-Samen'!C169,"-",'Basis-Tabelle-Samen'!J169,"-seed-package-front-cr-icelandic.jpg")),
IF($C$1="Italienisch - IT",HYPERLINK(CONCATENATE("https://www.saflax.de/0-WVK-Retail/Bilder-Pictures/SAFLAX-",'Basis-Tabelle-Samen'!C169,"-",'Basis-Tabelle-Samen'!J169,"-seed-package-front-cr-italian.jpg")),
IF($C$1="Japanisch - JP",HYPERLINK(CONCATENATE("https://www.saflax.de/0-WVK-Retail/Bilder-Pictures/SAFLAX-",'Basis-Tabelle-Samen'!C169,"-",'Basis-Tabelle-Samen'!J169,"-seed-package-front-cr-japanese.jpg")),
IF($C$1="Kroatisch - HR",HYPERLINK(CONCATENATE("https://www.saflax.de/0-WVK-Retail/Bilder-Pictures/SAFLAX-",'Basis-Tabelle-Samen'!C169,"-",'Basis-Tabelle-Samen'!J169,"-seed-package-front-cr-croatian.jpg")),
IF($C$1="Lettisch - LV",HYPERLINK(CONCATENATE("https://www.saflax.de/0-WVK-Retail/Bilder-Pictures/SAFLAX-",'Basis-Tabelle-Samen'!C169,"-",'Basis-Tabelle-Samen'!J169,"-seed-package-front-cr-latvian.jpg")),
IF($C$1="Litauisch - LT",HYPERLINK(CONCATENATE("https://www.saflax.de/0-WVK-Retail/Bilder-Pictures/SAFLAX-",'Basis-Tabelle-Samen'!C169,"-",'Basis-Tabelle-Samen'!J169,"-seed-package-front-cr-lithuanian.jpg")),
IF($C$1="Maltesisch - MT",HYPERLINK(CONCATENATE("https://www.saflax.de/0-WVK-Retail/Bilder-Pictures/SAFLAX-",'Basis-Tabelle-Samen'!C169,"-",'Basis-Tabelle-Samen'!J169,"-seed-package-front-cr-maltese.jpg")),
IF($C$1="Niederländisch - NL",HYPERLINK(CONCATENATE("https://www.saflax.de/0-WVK-Retail/Bilder-Pictures/SAFLAX-",'Basis-Tabelle-Samen'!C169,"-",'Basis-Tabelle-Samen'!J169,"-seed-package-front-cr-dutch.jpg")),
IF($C$1="Norwegisch - NO",HYPERLINK(CONCATENATE("https://www.saflax.de/0-WVK-Retail/Bilder-Pictures/SAFLAX-",'Basis-Tabelle-Samen'!C169,"-",'Basis-Tabelle-Samen'!J169,"-seed-package-front-cr-nowegian.jpg")),
IF($C$1="Polnisch - PL",HYPERLINK(CONCATENATE("https://www.saflax.de/0-WVK-Retail/Bilder-Pictures/SAFLAX-",'Basis-Tabelle-Samen'!C169,"-",'Basis-Tabelle-Samen'!J169,"-seed-package-front-cr-polish.jpg")),
IF($C$1="Portugiesisch - PT",HYPERLINK(CONCATENATE("https://www.saflax.de/0-WVK-Retail/Bilder-Pictures/SAFLAX-",'Basis-Tabelle-Samen'!C169,"-",'Basis-Tabelle-Samen'!J169,"-seed-package-front-cr-portuguese.jpg")),
IF($C$1="Rumänisch - RO",HYPERLINK(CONCATENATE("https://www.saflax.de/0-WVK-Retail/Bilder-Pictures/SAFLAX-",'Basis-Tabelle-Samen'!C169,"-",'Basis-Tabelle-Samen'!J169,"-seed-package-front-cr-romanian.jpg")),
IF($C$1="Schwedisch - SE",HYPERLINK(CONCATENATE("https://www.saflax.de/0-WVK-Retail/Bilder-Pictures/SAFLAX-",'Basis-Tabelle-Samen'!C169,"-",'Basis-Tabelle-Samen'!J169,"-seed-package-front-cr-swedish.jpg")),
IF($C$1="Slowakisch - SK",HYPERLINK(CONCATENATE("https://www.saflax.de/0-WVK-Retail/Bilder-Pictures/SAFLAX-",'Basis-Tabelle-Samen'!C169,"-",'Basis-Tabelle-Samen'!J169,"-seed-package-front-cr-slovak.jpg")),
IF($C$1="Slowenisch - SI",HYPERLINK(CONCATENATE("https://www.saflax.de/0-WVK-Retail/Bilder-Pictures/SAFLAX-",'Basis-Tabelle-Samen'!C169,"-",'Basis-Tabelle-Samen'!J169,"-seed-package-front-cr-slovenian.jpg")),
IF($C$1="Spanisch - ES",HYPERLINK(CONCATENATE("https://www.saflax.de/0-WVK-Retail/Bilder-Pictures/SAFLAX-",'Basis-Tabelle-Samen'!C169,"-",'Basis-Tabelle-Samen'!J169,"-seed-package-front-cr-spanish.jpg")),
IF($C$1="Tschechisch - CZ",HYPERLINK(CONCATENATE("https://www.saflax.de/0-WVK-Retail/Bilder-Pictures/SAFLAX-",'Basis-Tabelle-Samen'!C169,"-",'Basis-Tabelle-Samen'!J169,"-seed-package-front-cr-czech.jpg")),
IF($C$1="Türkisch - TR",HYPERLINK(CONCATENATE("https://www.saflax.de/0-WVK-Retail/Bilder-Pictures/SAFLAX-",'Basis-Tabelle-Samen'!C169,"-",'Basis-Tabelle-Samen'!J169,"-seed-package-front-cr-turkish.jpg")),
IF($C$1="Ungarisch - HU",HYPERLINK(CONCATENATE("https://www.saflax.de/0-WVK-Retail/Bilder-Pictures/SAFLAX-",'Basis-Tabelle-Samen'!C169,"-",'Basis-Tabelle-Samen'!J169,"-seed-package-front-cr-hungarian.jpg")),
" ACHTUNG")))))))))))))))))))))))))))))</f>
        <v>https://www.saflax.de/0-WVK-Retail/Bilder-Pictures/SAFLAX-18626-foeniculum-vulgare-seed-package-front-cr-english.jpg</v>
      </c>
      <c r="AL158" s="330" t="str">
        <f>IF(G158&lt;1,"",
IF($C$1="Bulgarisch - BG",HYPERLINK(CONCATENATE("https://www.saflax.de/0-WVK-Retail/Bilder-Pictures/SAFLAX-",'Basis-Tabelle-Samen'!C169,"-",'Basis-Tabelle-Samen'!J169,"-seed-package-back-cr-bulgarian.jpg")),
IF($C$1="Dänisch - DK",HYPERLINK(CONCATENATE("https://www.saflax.de/0-WVK-Retail/Bilder-Pictures/SAFLAX-",'Basis-Tabelle-Samen'!C169,"-",'Basis-Tabelle-Samen'!J169,"-seed-package-back-cr-danish.jpg")),
IF($C$1="Deutsch - DE",HYPERLINK(CONCATENATE("https://www.saflax.de/0-WVK-Retail/Bilder-Pictures/SAFLAX-",'Basis-Tabelle-Samen'!C169,"-",'Basis-Tabelle-Samen'!J169,"-seed-package-back-cr-german.jpg")),
IF($C$1="Englisch - UK",HYPERLINK(CONCATENATE("https://www.saflax.de/0-WVK-Retail/Bilder-Pictures/SAFLAX-",'Basis-Tabelle-Samen'!C169,"-",'Basis-Tabelle-Samen'!J169,"-seed-package-back-cr-english.jpg")),
IF($C$1="Estnisch - EE",HYPERLINK(CONCATENATE("https://www.saflax.de/0-WVK-Retail/Bilder-Pictures/SAFLAX-",'Basis-Tabelle-Samen'!C169,"-",'Basis-Tabelle-Samen'!J169,"-seed-package-back-cr-estonian.jpg")),
IF($C$1="Finnisch - FI",HYPERLINK(CONCATENATE("https://www.saflax.de/0-WVK-Retail/Bilder-Pictures/SAFLAX-",'Basis-Tabelle-Samen'!C169,"-",'Basis-Tabelle-Samen'!J169,"-seed-package-back-cr-finnish.jpg")),
IF($C$1="Französisch - FR",HYPERLINK(CONCATENATE("https://www.saflax.de/0-WVK-Retail/Bilder-Pictures/SAFLAX-",'Basis-Tabelle-Samen'!C169,"-",'Basis-Tabelle-Samen'!J169,"-seed-package-back-cr-french.jpg")),
IF($C$1="Griechisch - GR",HYPERLINK(CONCATENATE("https://www.saflax.de/0-WVK-Retail/Bilder-Pictures/SAFLAX-",'Basis-Tabelle-Samen'!C169,"-",'Basis-Tabelle-Samen'!J169,"-seed-package-back-cr-greek.jpg")),
IF($C$1="Irisch - IE",HYPERLINK(CONCATENATE("https://www.saflax.de/0-WVK-Retail/Bilder-Pictures/SAFLAX-",'Basis-Tabelle-Samen'!C169,"-",'Basis-Tabelle-Samen'!J169,"-seed-package-back-cr-irish.jpg")),
IF($C$1="Isländisch - IS",HYPERLINK(CONCATENATE("https://www.saflax.de/0-WVK-Retail/Bilder-Pictures/SAFLAX-",'Basis-Tabelle-Samen'!C169,"-",'Basis-Tabelle-Samen'!J169,"-seed-package-back-cr-icelandic.jpg")),
IF($C$1="Italienisch - IT",HYPERLINK(CONCATENATE("https://www.saflax.de/0-WVK-Retail/Bilder-Pictures/SAFLAX-",'Basis-Tabelle-Samen'!C169,"-",'Basis-Tabelle-Samen'!J169,"-seed-package-back-cr-italian.jpg")),
IF($C$1="Japanisch - JP",HYPERLINK(CONCATENATE("https://www.saflax.de/0-WVK-Retail/Bilder-Pictures/SAFLAX-",'Basis-Tabelle-Samen'!C169,"-",'Basis-Tabelle-Samen'!J169,"-seed-package-back-cr-japanese.jpg")),
IF($C$1="Kroatisch - HR",HYPERLINK(CONCATENATE("https://www.saflax.de/0-WVK-Retail/Bilder-Pictures/SAFLAX-",'Basis-Tabelle-Samen'!C169,"-",'Basis-Tabelle-Samen'!J169,"-seed-package-back-cr-croatian.jpg")),
IF($C$1="Lettisch - LV",HYPERLINK(CONCATENATE("https://www.saflax.de/0-WVK-Retail/Bilder-Pictures/SAFLAX-",'Basis-Tabelle-Samen'!C169,"-",'Basis-Tabelle-Samen'!J169,"-seed-package-back-cr-latvian.jpg")),
IF($C$1="Litauisch - LT",HYPERLINK(CONCATENATE("https://www.saflax.de/0-WVK-Retail/Bilder-Pictures/SAFLAX-",'Basis-Tabelle-Samen'!C169,"-",'Basis-Tabelle-Samen'!J169,"-seed-package-back-cr-lithuanian.jpg")),
IF($C$1="Maltesisch - MT",HYPERLINK(CONCATENATE("https://www.saflax.de/0-WVK-Retail/Bilder-Pictures/SAFLAX-",'Basis-Tabelle-Samen'!C169,"-",'Basis-Tabelle-Samen'!J169,"-seed-package-back-cr-maltese.jpg")),
IF($C$1="Niederländisch - NL",HYPERLINK(CONCATENATE("https://www.saflax.de/0-WVK-Retail/Bilder-Pictures/SAFLAX-",'Basis-Tabelle-Samen'!C169,"-",'Basis-Tabelle-Samen'!J169,"-seed-package-back-cr-dutch.jpg")),
IF($C$1="Norwegisch - NO",HYPERLINK(CONCATENATE("https://www.saflax.de/0-WVK-Retail/Bilder-Pictures/SAFLAX-",'Basis-Tabelle-Samen'!C169,"-",'Basis-Tabelle-Samen'!J169,"-seed-package-back-cr-nowegian.jpg")),
IF($C$1="Polnisch - PL",HYPERLINK(CONCATENATE("https://www.saflax.de/0-WVK-Retail/Bilder-Pictures/SAFLAX-",'Basis-Tabelle-Samen'!C169,"-",'Basis-Tabelle-Samen'!J169,"-seed-package-back-cr-polish.jpg")),
IF($C$1="Portugiesisch - PT",HYPERLINK(CONCATENATE("https://www.saflax.de/0-WVK-Retail/Bilder-Pictures/SAFLAX-",'Basis-Tabelle-Samen'!C169,"-",'Basis-Tabelle-Samen'!J169,"-seed-package-back-cr-portuguese.jpg")),
IF($C$1="Rumänisch - RO",HYPERLINK(CONCATENATE("https://www.saflax.de/0-WVK-Retail/Bilder-Pictures/SAFLAX-",'Basis-Tabelle-Samen'!C169,"-",'Basis-Tabelle-Samen'!J169,"-seed-package-back-cr-romanian.jpg")),
IF($C$1="Schwedisch - SE",HYPERLINK(CONCATENATE("https://www.saflax.de/0-WVK-Retail/Bilder-Pictures/SAFLAX-",'Basis-Tabelle-Samen'!C169,"-",'Basis-Tabelle-Samen'!J169,"-seed-package-back-cr-swedish.jpg")),
IF($C$1="Slowakisch - SK",HYPERLINK(CONCATENATE("https://www.saflax.de/0-WVK-Retail/Bilder-Pictures/SAFLAX-",'Basis-Tabelle-Samen'!C169,"-",'Basis-Tabelle-Samen'!J169,"-seed-package-back-cr-slovak.jpg")),
IF($C$1="Slowenisch - SI",HYPERLINK(CONCATENATE("https://www.saflax.de/0-WVK-Retail/Bilder-Pictures/SAFLAX-",'Basis-Tabelle-Samen'!C169,"-",'Basis-Tabelle-Samen'!J169,"-seed-package-back-cr-slovenian.jpg")),
IF($C$1="Spanisch - ES",HYPERLINK(CONCATENATE("https://www.saflax.de/0-WVK-Retail/Bilder-Pictures/SAFLAX-",'Basis-Tabelle-Samen'!C169,"-",'Basis-Tabelle-Samen'!J169,"-seed-package-back-cr-spanish.jpg")),
IF($C$1="Tschechisch - CZ",HYPERLINK(CONCATENATE("https://www.saflax.de/0-WVK-Retail/Bilder-Pictures/SAFLAX-",'Basis-Tabelle-Samen'!C169,"-",'Basis-Tabelle-Samen'!J169,"-seed-package-back-cr-czech.jpg")),
IF($C$1="Türkisch - TR",HYPERLINK(CONCATENATE("https://www.saflax.de/0-WVK-Retail/Bilder-Pictures/SAFLAX-",'Basis-Tabelle-Samen'!C169,"-",'Basis-Tabelle-Samen'!J169,"-seed-package-back-cr-turkish.jpg")),
IF($C$1="Ungarisch - HU",HYPERLINK(CONCATENATE("https://www.saflax.de/0-WVK-Retail/Bilder-Pictures/SAFLAX-",'Basis-Tabelle-Samen'!C169,"-",'Basis-Tabelle-Samen'!J169,"-seed-package-back-cr-hungarian.jpg")),
" ACHTUNG")))))))))))))))))))))))))))))</f>
        <v>https://www.saflax.de/0-WVK-Retail/Bilder-Pictures/SAFLAX-18626-foeniculum-vulgare-seed-package-back-cr-english.jpg</v>
      </c>
      <c r="AM158" s="330" t="str">
        <f>IF(H158&lt;1,"",
IF($C$1="Bulgarisch - BG",HYPERLINK(CONCATENATE("https://www.saflax.de/0-WVK-Retail/Bilder-Pictures/SAFLAX-",'Basis-Tabelle-Samen'!K169,"-",'Basis-Tabelle-Samen'!J169,"-garden-to-go-mini-bulgarian.jpg")),
IF($C$1="Dänisch - DK",HYPERLINK(CONCATENATE("https://www.saflax.de/0-WVK-Retail/Bilder-Pictures/SAFLAX-",'Basis-Tabelle-Samen'!K169,"-",'Basis-Tabelle-Samen'!J169,"-garden-to-go-mini-danish.jpg")),
IF($C$1="Deutsch - DE",HYPERLINK(CONCATENATE("https://www.saflax.de/0-WVK-Retail/Bilder-Pictures/SAFLAX-",'Basis-Tabelle-Samen'!K169,"-",'Basis-Tabelle-Samen'!J169,"-garden-to-go-mini-german.jpg")),
IF($C$1="Englisch - UK",HYPERLINK(CONCATENATE("https://www.saflax.de/0-WVK-Retail/Bilder-Pictures/SAFLAX-",'Basis-Tabelle-Samen'!K169,"-",'Basis-Tabelle-Samen'!J169,"-garden-to-go-mini-english.jpg")),
IF($C$1="Estnisch - EE",HYPERLINK(CONCATENATE("https://www.saflax.de/0-WVK-Retail/Bilder-Pictures/SAFLAX-",'Basis-Tabelle-Samen'!K169,"-",'Basis-Tabelle-Samen'!J169,"-garden-to-go-mini-estonian.jpg")),
IF($C$1="Finnisch - FI",HYPERLINK(CONCATENATE("https://www.saflax.de/0-WVK-Retail/Bilder-Pictures/SAFLAX-",'Basis-Tabelle-Samen'!K169,"-",'Basis-Tabelle-Samen'!J169,"-garden-to-go-mini-finnish.jpg")),
IF($C$1="Französisch - FR",HYPERLINK(CONCATENATE("https://www.saflax.de/0-WVK-Retail/Bilder-Pictures/SAFLAX-",'Basis-Tabelle-Samen'!K169,"-",'Basis-Tabelle-Samen'!J169,"-garden-to-go-mini-french.jpg")),
IF($C$1="Griechisch - GR",HYPERLINK(CONCATENATE("https://www.saflax.de/0-WVK-Retail/Bilder-Pictures/SAFLAX-",'Basis-Tabelle-Samen'!K169,"-",'Basis-Tabelle-Samen'!J169,"-garden-to-go-mini-greek.jpg")),
IF($C$1="Irisch - IE",HYPERLINK(CONCATENATE("https://www.saflax.de/0-WVK-Retail/Bilder-Pictures/SAFLAX-",'Basis-Tabelle-Samen'!K169,"-",'Basis-Tabelle-Samen'!J169,"-garden-to-go-mini-irish.jpg")),
IF($C$1="Isländisch - IS",HYPERLINK(CONCATENATE("https://www.saflax.de/0-WVK-Retail/Bilder-Pictures/SAFLAX-",'Basis-Tabelle-Samen'!K169,"-",'Basis-Tabelle-Samen'!J169,"-garden-to-go-mini-icelandic.jpg")),
IF($C$1="Italienisch - IT",HYPERLINK(CONCATENATE("https://www.saflax.de/0-WVK-Retail/Bilder-Pictures/SAFLAX-",'Basis-Tabelle-Samen'!K169,"-",'Basis-Tabelle-Samen'!J169,"-garden-to-go-mini-italian.jpg")),
IF($C$1="Japanisch - JP",HYPERLINK(CONCATENATE("https://www.saflax.de/0-WVK-Retail/Bilder-Pictures/SAFLAX-",'Basis-Tabelle-Samen'!K169,"-",'Basis-Tabelle-Samen'!J169,"-garden-to-go-mini-japanese.jpg")),
IF($C$1="Kroatisch - HR",HYPERLINK(CONCATENATE("https://www.saflax.de/0-WVK-Retail/Bilder-Pictures/SAFLAX-",'Basis-Tabelle-Samen'!K169,"-",'Basis-Tabelle-Samen'!J169,"-garden-to-go-mini-croatian.jpg")),
IF($C$1="Lettisch - LV",HYPERLINK(CONCATENATE("https://www.saflax.de/0-WVK-Retail/Bilder-Pictures/SAFLAX-",'Basis-Tabelle-Samen'!K169,"-",'Basis-Tabelle-Samen'!J169,"-garden-to-go-mini-latvian.jpg")),
IF($C$1="Litauisch - LT",HYPERLINK(CONCATENATE("https://www.saflax.de/0-WVK-Retail/Bilder-Pictures/SAFLAX-",'Basis-Tabelle-Samen'!K169,"-",'Basis-Tabelle-Samen'!J169,"-garden-to-go-mini-lithuanian.jpg")),
IF($C$1="Maltesisch - MT",HYPERLINK(CONCATENATE("https://www.saflax.de/0-WVK-Retail/Bilder-Pictures/SAFLAX-",'Basis-Tabelle-Samen'!K169,"-",'Basis-Tabelle-Samen'!J169,"-garden-to-go-mini-maltese.jpg")),
IF($C$1="Niederländisch - NL",HYPERLINK(CONCATENATE("https://www.saflax.de/0-WVK-Retail/Bilder-Pictures/SAFLAX-",'Basis-Tabelle-Samen'!K169,"-",'Basis-Tabelle-Samen'!J169,"-garden-to-go-mini-dutch.jpg")),
IF($C$1="Norwegisch - NO",HYPERLINK(CONCATENATE("https://www.saflax.de/0-WVK-Retail/Bilder-Pictures/SAFLAX-",'Basis-Tabelle-Samen'!K169,"-",'Basis-Tabelle-Samen'!J169,"-garden-to-go-mini-nowegian.jpg")),
IF($C$1="Polnisch - PL",HYPERLINK(CONCATENATE("https://www.saflax.de/0-WVK-Retail/Bilder-Pictures/SAFLAX-",'Basis-Tabelle-Samen'!K169,"-",'Basis-Tabelle-Samen'!J169,"-garden-to-go-mini-polish.jpg")),
IF($C$1="Portugiesisch - PT",HYPERLINK(CONCATENATE("https://www.saflax.de/0-WVK-Retail/Bilder-Pictures/SAFLAX-",'Basis-Tabelle-Samen'!K169,"-",'Basis-Tabelle-Samen'!J169,"-garden-to-go-mini-portuguese.jpg")),
IF($C$1="Rumänisch - RO",HYPERLINK(CONCATENATE("https://www.saflax.de/0-WVK-Retail/Bilder-Pictures/SAFLAX-",'Basis-Tabelle-Samen'!K169,"-",'Basis-Tabelle-Samen'!J169,"-garden-to-go-mini-romanian.jpg")),
IF($C$1="Schwedisch - SE",HYPERLINK(CONCATENATE("https://www.saflax.de/0-WVK-Retail/Bilder-Pictures/SAFLAX-",'Basis-Tabelle-Samen'!K169,"-",'Basis-Tabelle-Samen'!J169,"-garden-to-go-mini-swedish.jpg")),
IF($C$1="Slowakisch - SK",HYPERLINK(CONCATENATE("https://www.saflax.de/0-WVK-Retail/Bilder-Pictures/SAFLAX-",'Basis-Tabelle-Samen'!K169,"-",'Basis-Tabelle-Samen'!J169,"-garden-to-go-mini-slovak.jpg")),
IF($C$1="Slowenisch - SI",HYPERLINK(CONCATENATE("https://www.saflax.de/0-WVK-Retail/Bilder-Pictures/SAFLAX-",'Basis-Tabelle-Samen'!K169,"-",'Basis-Tabelle-Samen'!J169,"-garden-to-go-mini-slovenian.jpg")),
IF($C$1="Spanisch - ES",HYPERLINK(CONCATENATE("https://www.saflax.de/0-WVK-Retail/Bilder-Pictures/SAFLAX-",'Basis-Tabelle-Samen'!K169,"-",'Basis-Tabelle-Samen'!J169,"-garden-to-go-mini-spanish.jpg")),
IF($C$1="Tschechisch - CZ",HYPERLINK(CONCATENATE("https://www.saflax.de/0-WVK-Retail/Bilder-Pictures/SAFLAX-",'Basis-Tabelle-Samen'!K169,"-",'Basis-Tabelle-Samen'!J169,"-garden-to-go-mini-czech.jpg")),
IF($C$1="Türkisch - TR",HYPERLINK(CONCATENATE("https://www.saflax.de/0-WVK-Retail/Bilder-Pictures/SAFLAX-",'Basis-Tabelle-Samen'!K169,"-",'Basis-Tabelle-Samen'!J169,"-garden-to-go-mini-turkish.jpg")),
IF($C$1="Ungarisch - HU",HYPERLINK(CONCATENATE("https://www.saflax.de/0-WVK-Retail/Bilder-Pictures/SAFLAX-",'Basis-Tabelle-Samen'!K169,"-",'Basis-Tabelle-Samen'!J169,"-garden-to-go-mini-hungarian.jpg")),
" ACHTUNG")))))))))))))))))))))))))))))</f>
        <v>https://www.saflax.de/0-WVK-Retail/Bilder-Pictures/SAFLAX-78626-foeniculum-vulgare-garden-to-go-mini-english.jpg</v>
      </c>
      <c r="AN158" s="330" t="str">
        <f>IF(I158&lt;1,"",
IF($C$1="Bulgarisch - BG",HYPERLINK(CONCATENATE("https://www.saflax.de/0-WVK-Retail/Bilder-Pictures/SAFLAX-",'Basis-Tabelle-Samen'!N169,"-",'Basis-Tabelle-Samen'!J169,"-garden-to-go-lite-bulgarian.jpg")),
IF($C$1="Dänisch - DK",HYPERLINK(CONCATENATE("https://www.saflax.de/0-WVK-Retail/Bilder-Pictures/SAFLAX-",'Basis-Tabelle-Samen'!N169,"-",'Basis-Tabelle-Samen'!J169,"-garden-to-go-lite-danish.jpg")),
IF($C$1="Deutsch - DE",HYPERLINK(CONCATENATE("https://www.saflax.de/0-WVK-Retail/Bilder-Pictures/SAFLAX-",'Basis-Tabelle-Samen'!N169,"-",'Basis-Tabelle-Samen'!J169,"-garden-to-go-lite-german.jpg")),
IF($C$1="Englisch - UK",HYPERLINK(CONCATENATE("https://www.saflax.de/0-WVK-Retail/Bilder-Pictures/SAFLAX-",'Basis-Tabelle-Samen'!N169,"-",'Basis-Tabelle-Samen'!J169,"-garden-to-go-lite-english.jpg")),
IF($C$1="Estnisch - EE",HYPERLINK(CONCATENATE("https://www.saflax.de/0-WVK-Retail/Bilder-Pictures/SAFLAX-",'Basis-Tabelle-Samen'!N169,"-",'Basis-Tabelle-Samen'!J169,"-garden-to-go-lite-estonian.jpg")),
IF($C$1="Finnisch - FI",HYPERLINK(CONCATENATE("https://www.saflax.de/0-WVK-Retail/Bilder-Pictures/SAFLAX-",'Basis-Tabelle-Samen'!N169,"-",'Basis-Tabelle-Samen'!J169,"-garden-to-go-lite-finnish.jpg")),
IF($C$1="Französisch - FR",HYPERLINK(CONCATENATE("https://www.saflax.de/0-WVK-Retail/Bilder-Pictures/SAFLAX-",'Basis-Tabelle-Samen'!N169,"-",'Basis-Tabelle-Samen'!J169,"-garden-to-go-lite-french.jpg")),
IF($C$1="Griechisch - GR",HYPERLINK(CONCATENATE("https://www.saflax.de/0-WVK-Retail/Bilder-Pictures/SAFLAX-",'Basis-Tabelle-Samen'!N169,"-",'Basis-Tabelle-Samen'!J169,"-garden-to-go-lite-greek.jpg")),
IF($C$1="Irisch - IE",HYPERLINK(CONCATENATE("https://www.saflax.de/0-WVK-Retail/Bilder-Pictures/SAFLAX-",'Basis-Tabelle-Samen'!N169,"-",'Basis-Tabelle-Samen'!J169,"-garden-to-go-lite-irish.jpg")),
IF($C$1="Isländisch - IS",HYPERLINK(CONCATENATE("https://www.saflax.de/0-WVK-Retail/Bilder-Pictures/SAFLAX-",'Basis-Tabelle-Samen'!N169,"-",'Basis-Tabelle-Samen'!J169,"-garden-to-go-lite-icelandic.jpg")),
IF($C$1="Italienisch - IT",HYPERLINK(CONCATENATE("https://www.saflax.de/0-WVK-Retail/Bilder-Pictures/SAFLAX-",'Basis-Tabelle-Samen'!N169,"-",'Basis-Tabelle-Samen'!J169,"-garden-to-go-lite-italian.jpg")),
IF($C$1="Japanisch - JP",HYPERLINK(CONCATENATE("https://www.saflax.de/0-WVK-Retail/Bilder-Pictures/SAFLAX-",'Basis-Tabelle-Samen'!N169,"-",'Basis-Tabelle-Samen'!J169,"-garden-to-go-lite-japanese.jpg")),
IF($C$1="Kroatisch - HR",HYPERLINK(CONCATENATE("https://www.saflax.de/0-WVK-Retail/Bilder-Pictures/SAFLAX-",'Basis-Tabelle-Samen'!N169,"-",'Basis-Tabelle-Samen'!J169,"-garden-to-go-lite-croatian.jpg")),
IF($C$1="Lettisch - LV",HYPERLINK(CONCATENATE("https://www.saflax.de/0-WVK-Retail/Bilder-Pictures/SAFLAX-",'Basis-Tabelle-Samen'!N169,"-",'Basis-Tabelle-Samen'!J169,"-garden-to-go-lite-latvian.jpg")),
IF($C$1="Litauisch - LT",HYPERLINK(CONCATENATE("https://www.saflax.de/0-WVK-Retail/Bilder-Pictures/SAFLAX-",'Basis-Tabelle-Samen'!N169,"-",'Basis-Tabelle-Samen'!J169,"-garden-to-go-lite-lithuanian.jpg")),
IF($C$1="Maltesisch - MT",HYPERLINK(CONCATENATE("https://www.saflax.de/0-WVK-Retail/Bilder-Pictures/SAFLAX-",'Basis-Tabelle-Samen'!N169,"-",'Basis-Tabelle-Samen'!J169,"-garden-to-go-lite-maltese.jpg")),
IF($C$1="Niederländisch - NL",HYPERLINK(CONCATENATE("https://www.saflax.de/0-WVK-Retail/Bilder-Pictures/SAFLAX-",'Basis-Tabelle-Samen'!N169,"-",'Basis-Tabelle-Samen'!J169,"-garden-to-go-lite-dutch.jpg")),
IF($C$1="Norwegisch - NO",HYPERLINK(CONCATENATE("https://www.saflax.de/0-WVK-Retail/Bilder-Pictures/SAFLAX-",'Basis-Tabelle-Samen'!N169,"-",'Basis-Tabelle-Samen'!J169,"-garden-to-go-lite-nowegian.jpg")),
IF($C$1="Polnisch - PL",HYPERLINK(CONCATENATE("https://www.saflax.de/0-WVK-Retail/Bilder-Pictures/SAFLAX-",'Basis-Tabelle-Samen'!N169,"-",'Basis-Tabelle-Samen'!J169,"-garden-to-go-lite-polish.jpg")),
IF($C$1="Portugiesisch - PT",HYPERLINK(CONCATENATE("https://www.saflax.de/0-WVK-Retail/Bilder-Pictures/SAFLAX-",'Basis-Tabelle-Samen'!N169,"-",'Basis-Tabelle-Samen'!J169,"-garden-to-go-lite-portuguese.jpg")),
IF($C$1="Rumänisch - RO",HYPERLINK(CONCATENATE("https://www.saflax.de/0-WVK-Retail/Bilder-Pictures/SAFLAX-",'Basis-Tabelle-Samen'!N169,"-",'Basis-Tabelle-Samen'!J169,"-garden-to-go-lite-romanian.jpg")),
IF($C$1="Schwedisch - SE",HYPERLINK(CONCATENATE("https://www.saflax.de/0-WVK-Retail/Bilder-Pictures/SAFLAX-",'Basis-Tabelle-Samen'!N169,"-",'Basis-Tabelle-Samen'!J169,"-garden-to-go-lite-swedish.jpg")),
IF($C$1="Slowakisch - SK",HYPERLINK(CONCATENATE("https://www.saflax.de/0-WVK-Retail/Bilder-Pictures/SAFLAX-",'Basis-Tabelle-Samen'!N169,"-",'Basis-Tabelle-Samen'!J169,"-garden-to-go-lite-slovak.jpg")),
IF($C$1="Slowenisch - SI",HYPERLINK(CONCATENATE("https://www.saflax.de/0-WVK-Retail/Bilder-Pictures/SAFLAX-",'Basis-Tabelle-Samen'!N169,"-",'Basis-Tabelle-Samen'!J169,"-garden-to-go-lite-slovenian.jpg")),
IF($C$1="Spanisch - ES",HYPERLINK(CONCATENATE("https://www.saflax.de/0-WVK-Retail/Bilder-Pictures/SAFLAX-",'Basis-Tabelle-Samen'!N169,"-",'Basis-Tabelle-Samen'!J169,"-garden-to-go-lite-spanish.jpg")),
IF($C$1="Tschechisch - CZ",HYPERLINK(CONCATENATE("https://www.saflax.de/0-WVK-Retail/Bilder-Pictures/SAFLAX-",'Basis-Tabelle-Samen'!N169,"-",'Basis-Tabelle-Samen'!J169,"-garden-to-go-lite-czech.jpg")),
IF($C$1="Türkisch - TR",HYPERLINK(CONCATENATE("https://www.saflax.de/0-WVK-Retail/Bilder-Pictures/SAFLAX-",'Basis-Tabelle-Samen'!N169,"-",'Basis-Tabelle-Samen'!J169,"-garden-to-go-lite-turkish.jpg")),
IF($C$1="Ungarisch - HU",HYPERLINK(CONCATENATE("https://www.saflax.de/0-WVK-Retail/Bilder-Pictures/SAFLAX-",'Basis-Tabelle-Samen'!N169,"-",'Basis-Tabelle-Samen'!J169,"-garden-to-go-lite-hungarian.jpg")),
" ACHTUNG")))))))))))))))))))))))))))))</f>
        <v>https://www.saflax.de/0-WVK-Retail/Bilder-Pictures/SAFLAX-88626-foeniculum-vulgare-garden-to-go-lite-english.jpg</v>
      </c>
      <c r="AO158" s="330" t="str">
        <f>IF(J158&lt;1,"",
IF($C$1="Bulgarisch - BG",HYPERLINK(CONCATENATE("https://www.saflax.de/0-WVK-Retail/Bilder-Pictures/SAFLAX-",'Basis-Tabelle-Samen'!Q169,"-",'Basis-Tabelle-Samen'!J169,"-garden-to-go-bulgarian.jpg")),
IF($C$1="Dänisch - DK",HYPERLINK(CONCATENATE("https://www.saflax.de/0-WVK-Retail/Bilder-Pictures/SAFLAX-",'Basis-Tabelle-Samen'!Q169,"-",'Basis-Tabelle-Samen'!J169,"-garden-to-go-danish.jpg")),
IF($C$1="Deutsch - DE",HYPERLINK(CONCATENATE("https://www.saflax.de/0-WVK-Retail/Bilder-Pictures/SAFLAX-",'Basis-Tabelle-Samen'!Q169,"-",'Basis-Tabelle-Samen'!J169,"-garden-to-go-german.jpg")),
IF($C$1="Englisch - UK",HYPERLINK(CONCATENATE("https://www.saflax.de/0-WVK-Retail/Bilder-Pictures/SAFLAX-",'Basis-Tabelle-Samen'!Q169,"-",'Basis-Tabelle-Samen'!J169,"-garden-to-go-english.jpg")),
IF($C$1="Estnisch - EE",HYPERLINK(CONCATENATE("https://www.saflax.de/0-WVK-Retail/Bilder-Pictures/SAFLAX-",'Basis-Tabelle-Samen'!Q169,"-",'Basis-Tabelle-Samen'!J169,"-garden-to-go-estonian.jpg")),
IF($C$1="Finnisch - FI",HYPERLINK(CONCATENATE("https://www.saflax.de/0-WVK-Retail/Bilder-Pictures/SAFLAX-",'Basis-Tabelle-Samen'!Q169,"-",'Basis-Tabelle-Samen'!J169,"-garden-to-go-finnish.jpg")),
IF($C$1="Französisch - FR",HYPERLINK(CONCATENATE("https://www.saflax.de/0-WVK-Retail/Bilder-Pictures/SAFLAX-",'Basis-Tabelle-Samen'!Q169,"-",'Basis-Tabelle-Samen'!J169,"-garden-to-go-french.jpg")),
IF($C$1="Griechisch - GR",HYPERLINK(CONCATENATE("https://www.saflax.de/0-WVK-Retail/Bilder-Pictures/SAFLAX-",'Basis-Tabelle-Samen'!Q169,"-",'Basis-Tabelle-Samen'!J169,"-garden-to-go-greek.jpg")),
IF($C$1="Irisch - IE",HYPERLINK(CONCATENATE("https://www.saflax.de/0-WVK-Retail/Bilder-Pictures/SAFLAX-",'Basis-Tabelle-Samen'!Q169,"-",'Basis-Tabelle-Samen'!J169,"-garden-to-go-irish.jpg")),
IF($C$1="Isländisch - IS",HYPERLINK(CONCATENATE("https://www.saflax.de/0-WVK-Retail/Bilder-Pictures/SAFLAX-",'Basis-Tabelle-Samen'!Q169,"-",'Basis-Tabelle-Samen'!J169,"-garden-to-go-icelandic.jpg")),
IF($C$1="Italienisch - IT",HYPERLINK(CONCATENATE("https://www.saflax.de/0-WVK-Retail/Bilder-Pictures/SAFLAX-",'Basis-Tabelle-Samen'!Q169,"-",'Basis-Tabelle-Samen'!J169,"-garden-to-go-italian.jpg")),
IF($C$1="Japanisch - JP",HYPERLINK(CONCATENATE("https://www.saflax.de/0-WVK-Retail/Bilder-Pictures/SAFLAX-",'Basis-Tabelle-Samen'!Q169,"-",'Basis-Tabelle-Samen'!J169,"-garden-to-go-japanese.jpg")),
IF($C$1="Kroatisch - HR",HYPERLINK(CONCATENATE("https://www.saflax.de/0-WVK-Retail/Bilder-Pictures/SAFLAX-",'Basis-Tabelle-Samen'!Q169,"-",'Basis-Tabelle-Samen'!J169,"-garden-to-go-croatian.jpg")),
IF($C$1="Lettisch - LV",HYPERLINK(CONCATENATE("https://www.saflax.de/0-WVK-Retail/Bilder-Pictures/SAFLAX-",'Basis-Tabelle-Samen'!Q169,"-",'Basis-Tabelle-Samen'!J169,"-garden-to-go-latvian.jpg")),
IF($C$1="Litauisch - LT",HYPERLINK(CONCATENATE("https://www.saflax.de/0-WVK-Retail/Bilder-Pictures/SAFLAX-",'Basis-Tabelle-Samen'!Q169,"-",'Basis-Tabelle-Samen'!J169,"-garden-to-go-lithuanian.jpg")),
IF($C$1="Maltesisch - MT",HYPERLINK(CONCATENATE("https://www.saflax.de/0-WVK-Retail/Bilder-Pictures/SAFLAX-",'Basis-Tabelle-Samen'!Q169,"-",'Basis-Tabelle-Samen'!J169,"-garden-to-go-maltese.jpg")),
IF($C$1="Niederländisch - NL",HYPERLINK(CONCATENATE("https://www.saflax.de/0-WVK-Retail/Bilder-Pictures/SAFLAX-",'Basis-Tabelle-Samen'!Q169,"-",'Basis-Tabelle-Samen'!J169,"-garden-to-go-dutch.jpg")),
IF($C$1="Norwegisch - NO",HYPERLINK(CONCATENATE("https://www.saflax.de/0-WVK-Retail/Bilder-Pictures/SAFLAX-",'Basis-Tabelle-Samen'!Q169,"-",'Basis-Tabelle-Samen'!J169,"-garden-to-go-nowegian.jpg")),
IF($C$1="Polnisch - PL",HYPERLINK(CONCATENATE("https://www.saflax.de/0-WVK-Retail/Bilder-Pictures/SAFLAX-",'Basis-Tabelle-Samen'!Q169,"-",'Basis-Tabelle-Samen'!J169,"-garden-to-go-polish.jpg")),
IF($C$1="Portugiesisch - PT",HYPERLINK(CONCATENATE("https://www.saflax.de/0-WVK-Retail/Bilder-Pictures/SAFLAX-",'Basis-Tabelle-Samen'!Q169,"-",'Basis-Tabelle-Samen'!J169,"-garden-to-go-portuguese.jpg")),
IF($C$1="Rumänisch - RO",HYPERLINK(CONCATENATE("https://www.saflax.de/0-WVK-Retail/Bilder-Pictures/SAFLAX-",'Basis-Tabelle-Samen'!Q169,"-",'Basis-Tabelle-Samen'!J169,"-garden-to-go-romanian.jpg")),
IF($C$1="Schwedisch - SE",HYPERLINK(CONCATENATE("https://www.saflax.de/0-WVK-Retail/Bilder-Pictures/SAFLAX-",'Basis-Tabelle-Samen'!Q169,"-",'Basis-Tabelle-Samen'!J169,"-garden-to-go-swedish.jpg")),
IF($C$1="Slowakisch - SK",HYPERLINK(CONCATENATE("https://www.saflax.de/0-WVK-Retail/Bilder-Pictures/SAFLAX-",'Basis-Tabelle-Samen'!Q169,"-",'Basis-Tabelle-Samen'!J169,"-garden-to-go-slovak.jpg")),
IF($C$1="Slowenisch - SI",HYPERLINK(CONCATENATE("https://www.saflax.de/0-WVK-Retail/Bilder-Pictures/SAFLAX-",'Basis-Tabelle-Samen'!Q169,"-",'Basis-Tabelle-Samen'!J169,"-garden-to-go-slovenian.jpg")),
IF($C$1="Spanisch - ES",HYPERLINK(CONCATENATE("https://www.saflax.de/0-WVK-Retail/Bilder-Pictures/SAFLAX-",'Basis-Tabelle-Samen'!Q169,"-",'Basis-Tabelle-Samen'!J169,"-garden-to-go-spanish.jpg")),
IF($C$1="Tschechisch - CZ",HYPERLINK(CONCATENATE("https://www.saflax.de/0-WVK-Retail/Bilder-Pictures/SAFLAX-",'Basis-Tabelle-Samen'!Q169,"-",'Basis-Tabelle-Samen'!J169,"-garden-to-go-czech.jpg")),
IF($C$1="Türkisch - TR",HYPERLINK(CONCATENATE("https://www.saflax.de/0-WVK-Retail/Bilder-Pictures/SAFLAX-",'Basis-Tabelle-Samen'!Q169,"-",'Basis-Tabelle-Samen'!J169,"-garden-to-go-turkish.jpg")),
IF($C$1="Ungarisch - HU",HYPERLINK(CONCATENATE("https://www.saflax.de/0-WVK-Retail/Bilder-Pictures/SAFLAX-",'Basis-Tabelle-Samen'!Q169,"-",'Basis-Tabelle-Samen'!J169,"-garden-to-go-hungarian.jpg")),
" ACHTUNG")))))))))))))))))))))))))))))</f>
        <v>https://www.saflax.de/0-WVK-Retail/Bilder-Pictures/SAFLAX-58626-foeniculum-vulgare-garden-to-go-english.jpg</v>
      </c>
      <c r="AP158" s="330" t="str">
        <f>IF(K158&lt;1,"",
IF($C$1="Bulgarisch - BG",HYPERLINK(CONCATENATE("https://www.saflax.de/0-WVK-Retail/Bilder-Pictures/SAFLAX-",'Basis-Tabelle-Samen'!T169,"-",'Basis-Tabelle-Samen'!J169,"-cultivation-set-bulgarian.jpg")),
IF($C$1="Dänisch - DK",HYPERLINK(CONCATENATE("https://www.saflax.de/0-WVK-Retail/Bilder-Pictures/SAFLAX-",'Basis-Tabelle-Samen'!T169,"-",'Basis-Tabelle-Samen'!J169,"-cultivation-set-danish.jpg")),
IF($C$1="Deutsch - DE",HYPERLINK(CONCATENATE("https://www.saflax.de/0-WVK-Retail/Bilder-Pictures/SAFLAX-",'Basis-Tabelle-Samen'!T169,"-",'Basis-Tabelle-Samen'!J169,"-cultivation-set-german.jpg")),
IF($C$1="Englisch - UK",HYPERLINK(CONCATENATE("https://www.saflax.de/0-WVK-Retail/Bilder-Pictures/SAFLAX-",'Basis-Tabelle-Samen'!T169,"-",'Basis-Tabelle-Samen'!J169,"-cultivation-set-english.jpg")),
IF($C$1="Estnisch - EE",HYPERLINK(CONCATENATE("https://www.saflax.de/0-WVK-Retail/Bilder-Pictures/SAFLAX-",'Basis-Tabelle-Samen'!T169,"-",'Basis-Tabelle-Samen'!J169,"-cultivation-set-estonian.jpg")),
IF($C$1="Finnisch - FI",HYPERLINK(CONCATENATE("https://www.saflax.de/0-WVK-Retail/Bilder-Pictures/SAFLAX-",'Basis-Tabelle-Samen'!T169,"-",'Basis-Tabelle-Samen'!J169,"-cultivation-set-finnish.jpg")),
IF($C$1="Französisch - FR",HYPERLINK(CONCATENATE("https://www.saflax.de/0-WVK-Retail/Bilder-Pictures/SAFLAX-",'Basis-Tabelle-Samen'!T169,"-",'Basis-Tabelle-Samen'!J169,"-cultivation-set-french.jpg")),
IF($C$1="Griechisch - GR",HYPERLINK(CONCATENATE("https://www.saflax.de/0-WVK-Retail/Bilder-Pictures/SAFLAX-",'Basis-Tabelle-Samen'!T169,"-",'Basis-Tabelle-Samen'!J169,"-cultivation-set-greek.jpg")),
IF($C$1="Irisch - IE",HYPERLINK(CONCATENATE("https://www.saflax.de/0-WVK-Retail/Bilder-Pictures/SAFLAX-",'Basis-Tabelle-Samen'!T169,"-",'Basis-Tabelle-Samen'!J169,"-cultivation-set-irish.jpg")),
IF($C$1="Isländisch - IS",HYPERLINK(CONCATENATE("https://www.saflax.de/0-WVK-Retail/Bilder-Pictures/SAFLAX-",'Basis-Tabelle-Samen'!T169,"-",'Basis-Tabelle-Samen'!J169,"-cultivation-set-icelandic.jpg")),
IF($C$1="Italienisch - IT",HYPERLINK(CONCATENATE("https://www.saflax.de/0-WVK-Retail/Bilder-Pictures/SAFLAX-",'Basis-Tabelle-Samen'!T169,"-",'Basis-Tabelle-Samen'!J169,"-cultivation-set-italian.jpg")),
IF($C$1="Japanisch - JP",HYPERLINK(CONCATENATE("https://www.saflax.de/0-WVK-Retail/Bilder-Pictures/SAFLAX-",'Basis-Tabelle-Samen'!T169,"-",'Basis-Tabelle-Samen'!J169,"-cultivation-set-japanese.jpg")),
IF($C$1="Kroatisch - HR",HYPERLINK(CONCATENATE("https://www.saflax.de/0-WVK-Retail/Bilder-Pictures/SAFLAX-",'Basis-Tabelle-Samen'!T169,"-",'Basis-Tabelle-Samen'!J169,"-cultivation-set-croatian.jpg")),
IF($C$1="Lettisch - LV",HYPERLINK(CONCATENATE("https://www.saflax.de/0-WVK-Retail/Bilder-Pictures/SAFLAX-",'Basis-Tabelle-Samen'!T169,"-",'Basis-Tabelle-Samen'!J169,"-cultivation-set-latvian.jpg")),
IF($C$1="Litauisch - LT",HYPERLINK(CONCATENATE("https://www.saflax.de/0-WVK-Retail/Bilder-Pictures/SAFLAX-",'Basis-Tabelle-Samen'!T169,"-",'Basis-Tabelle-Samen'!J169,"-cultivation-set-lithuanian.jpg")),
IF($C$1="Maltesisch - MT",HYPERLINK(CONCATENATE("https://www.saflax.de/0-WVK-Retail/Bilder-Pictures/SAFLAX-",'Basis-Tabelle-Samen'!T169,"-",'Basis-Tabelle-Samen'!J169,"-cultivation-set-maltese.jpg")),
IF($C$1="Niederländisch - NL",HYPERLINK(CONCATENATE("https://www.saflax.de/0-WVK-Retail/Bilder-Pictures/SAFLAX-",'Basis-Tabelle-Samen'!T169,"-",'Basis-Tabelle-Samen'!J169,"-cultivation-set-dutch.jpg")),
IF($C$1="Norwegisch - NO",HYPERLINK(CONCATENATE("https://www.saflax.de/0-WVK-Retail/Bilder-Pictures/SAFLAX-",'Basis-Tabelle-Samen'!T169,"-",'Basis-Tabelle-Samen'!J169,"-cultivation-set-nowegian.jpg")),
IF($C$1="Polnisch - PL",HYPERLINK(CONCATENATE("https://www.saflax.de/0-WVK-Retail/Bilder-Pictures/SAFLAX-",'Basis-Tabelle-Samen'!T169,"-",'Basis-Tabelle-Samen'!J169,"-cultivation-set-polish.jpg")),
IF($C$1="Portugiesisch - PT",HYPERLINK(CONCATENATE("https://www.saflax.de/0-WVK-Retail/Bilder-Pictures/SAFLAX-",'Basis-Tabelle-Samen'!T169,"-",'Basis-Tabelle-Samen'!J169,"-cultivation-set-portuguese.jpg")),
IF($C$1="Rumänisch - RO",HYPERLINK(CONCATENATE("https://www.saflax.de/0-WVK-Retail/Bilder-Pictures/SAFLAX-",'Basis-Tabelle-Samen'!T169,"-",'Basis-Tabelle-Samen'!J169,"-cultivation-set-romanian.jpg")),
IF($C$1="Schwedisch - SE",HYPERLINK(CONCATENATE("https://www.saflax.de/0-WVK-Retail/Bilder-Pictures/SAFLAX-",'Basis-Tabelle-Samen'!T169,"-",'Basis-Tabelle-Samen'!J169,"-cultivation-set-swedish.jpg")),
IF($C$1="Slowakisch - SK",HYPERLINK(CONCATENATE("https://www.saflax.de/0-WVK-Retail/Bilder-Pictures/SAFLAX-",'Basis-Tabelle-Samen'!T169,"-",'Basis-Tabelle-Samen'!J169,"-cultivation-set-slovak.jpg")),
IF($C$1="Slowenisch - SI",HYPERLINK(CONCATENATE("https://www.saflax.de/0-WVK-Retail/Bilder-Pictures/SAFLAX-",'Basis-Tabelle-Samen'!T169,"-",'Basis-Tabelle-Samen'!J169,"-cultivation-set-slovenian.jpg")),
IF($C$1="Spanisch - ES",HYPERLINK(CONCATENATE("https://www.saflax.de/0-WVK-Retail/Bilder-Pictures/SAFLAX-",'Basis-Tabelle-Samen'!T169,"-",'Basis-Tabelle-Samen'!J169,"-cultivation-set-spanish.jpg")),
IF($C$1="Tschechisch - CZ",HYPERLINK(CONCATENATE("https://www.saflax.de/0-WVK-Retail/Bilder-Pictures/SAFLAX-",'Basis-Tabelle-Samen'!T169,"-",'Basis-Tabelle-Samen'!J169,"-cultivation-set-czech.jpg")),
IF($C$1="Türkisch - TR",HYPERLINK(CONCATENATE("https://www.saflax.de/0-WVK-Retail/Bilder-Pictures/SAFLAX-",'Basis-Tabelle-Samen'!T169,"-",'Basis-Tabelle-Samen'!J169,"-cultivation-set-turkish.jpg")),
IF($C$1="Ungarisch - HU",HYPERLINK(CONCATENATE("https://www.saflax.de/0-WVK-Retail/Bilder-Pictures/SAFLAX-",'Basis-Tabelle-Samen'!T169,"-",'Basis-Tabelle-Samen'!J169,"-cultivation-set-hungarian.jpg")),
" ACHTUNG")))))))))))))))))))))))))))))</f>
        <v>https://www.saflax.de/0-WVK-Retail/Bilder-Pictures/SAFLAX-38626-foeniculum-vulgare-cultivation-set-english.jpg</v>
      </c>
      <c r="AQ158" s="330" t="str">
        <f>IF(L158&lt;1,"",
IF($C$1="Bulgarisch - BG",HYPERLINK(CONCATENATE("https://www.saflax.de/0-WVK-Retail/Bilder-Pictures/SAFLAX-",'Basis-Tabelle-Samen'!W169,"-",'Basis-Tabelle-Samen'!J169,"-garden-in-the-bag-bulgarian.jpg")),
IF($C$1="Dänisch - DK",HYPERLINK(CONCATENATE("https://www.saflax.de/0-WVK-Retail/Bilder-Pictures/SAFLAX-",'Basis-Tabelle-Samen'!W169,"-",'Basis-Tabelle-Samen'!J169,"-garden-in-the-bag-danish.jpg")),
IF($C$1="Deutsch - DE",HYPERLINK(CONCATENATE("https://www.saflax.de/0-WVK-Retail/Bilder-Pictures/SAFLAX-",'Basis-Tabelle-Samen'!W169,"-",'Basis-Tabelle-Samen'!J169,"-garden-in-the-bag-german.jpg")),
IF($C$1="Englisch - UK",HYPERLINK(CONCATENATE("https://www.saflax.de/0-WVK-Retail/Bilder-Pictures/SAFLAX-",'Basis-Tabelle-Samen'!W169,"-",'Basis-Tabelle-Samen'!J169,"-garden-in-the-bag-english.jpg")),
IF($C$1="Estnisch - EE",HYPERLINK(CONCATENATE("https://www.saflax.de/0-WVK-Retail/Bilder-Pictures/SAFLAX-",'Basis-Tabelle-Samen'!W169,"-",'Basis-Tabelle-Samen'!J169,"-garden-in-the-bag-estonian.jpg")),
IF($C$1="Finnisch - FI",HYPERLINK(CONCATENATE("https://www.saflax.de/0-WVK-Retail/Bilder-Pictures/SAFLAX-",'Basis-Tabelle-Samen'!W169,"-",'Basis-Tabelle-Samen'!J169,"-garden-in-the-bag-finnish.jpg")),
IF($C$1="Französisch - FR",HYPERLINK(CONCATENATE("https://www.saflax.de/0-WVK-Retail/Bilder-Pictures/SAFLAX-",'Basis-Tabelle-Samen'!W169,"-",'Basis-Tabelle-Samen'!J169,"-garden-in-the-bag-french.jpg")),
IF($C$1="Griechisch - GR",HYPERLINK(CONCATENATE("https://www.saflax.de/0-WVK-Retail/Bilder-Pictures/SAFLAX-",'Basis-Tabelle-Samen'!W169,"-",'Basis-Tabelle-Samen'!J169,"-garden-in-the-bag-greek.jpg")),
IF($C$1="Irisch - IE",HYPERLINK(CONCATENATE("https://www.saflax.de/0-WVK-Retail/Bilder-Pictures/SAFLAX-",'Basis-Tabelle-Samen'!W169,"-",'Basis-Tabelle-Samen'!J169,"-garden-in-the-bag-irish.jpg")),
IF($C$1="Isländisch - IS",HYPERLINK(CONCATENATE("https://www.saflax.de/0-WVK-Retail/Bilder-Pictures/SAFLAX-",'Basis-Tabelle-Samen'!W169,"-",'Basis-Tabelle-Samen'!J169,"-garden-in-the-bag-icelandic.jpg")),
IF($C$1="Italienisch - IT",HYPERLINK(CONCATENATE("https://www.saflax.de/0-WVK-Retail/Bilder-Pictures/SAFLAX-",'Basis-Tabelle-Samen'!W169,"-",'Basis-Tabelle-Samen'!J169,"-garden-in-the-bag-italian.jpg")),
IF($C$1="Japanisch - JP",HYPERLINK(CONCATENATE("https://www.saflax.de/0-WVK-Retail/Bilder-Pictures/SAFLAX-",'Basis-Tabelle-Samen'!W169,"-",'Basis-Tabelle-Samen'!J169,"-garden-in-the-bag-japanese.jpg")),
IF($C$1="Kroatisch - HR",HYPERLINK(CONCATENATE("https://www.saflax.de/0-WVK-Retail/Bilder-Pictures/SAFLAX-",'Basis-Tabelle-Samen'!W169,"-",'Basis-Tabelle-Samen'!J169,"-garden-in-the-bag-croatian.jpg")),
IF($C$1="Lettisch - LV",HYPERLINK(CONCATENATE("https://www.saflax.de/0-WVK-Retail/Bilder-Pictures/SAFLAX-",'Basis-Tabelle-Samen'!W169,"-",'Basis-Tabelle-Samen'!J169,"-garden-in-the-bag-latvian.jpg")),
IF($C$1="Litauisch - LT",HYPERLINK(CONCATENATE("https://www.saflax.de/0-WVK-Retail/Bilder-Pictures/SAFLAX-",'Basis-Tabelle-Samen'!W169,"-",'Basis-Tabelle-Samen'!J169,"-garden-in-the-bag-lithuanian.jpg")),
IF($C$1="Maltesisch - MT",HYPERLINK(CONCATENATE("https://www.saflax.de/0-WVK-Retail/Bilder-Pictures/SAFLAX-",'Basis-Tabelle-Samen'!W169,"-",'Basis-Tabelle-Samen'!J169,"-garden-in-the-bag-maltese.jpg")),
IF($C$1="Niederländisch - NL",HYPERLINK(CONCATENATE("https://www.saflax.de/0-WVK-Retail/Bilder-Pictures/SAFLAX-",'Basis-Tabelle-Samen'!W169,"-",'Basis-Tabelle-Samen'!J169,"-garden-in-the-bag-dutch.jpg")),
IF($C$1="Norwegisch - NO",HYPERLINK(CONCATENATE("https://www.saflax.de/0-WVK-Retail/Bilder-Pictures/SAFLAX-",'Basis-Tabelle-Samen'!W169,"-",'Basis-Tabelle-Samen'!J169,"-garden-in-the-bag-nowegian.jpg")),
IF($C$1="Polnisch - PL",HYPERLINK(CONCATENATE("https://www.saflax.de/0-WVK-Retail/Bilder-Pictures/SAFLAX-",'Basis-Tabelle-Samen'!W169,"-",'Basis-Tabelle-Samen'!J169,"-garden-in-the-bag-polish.jpg")),
IF($C$1="Portugiesisch - PT",HYPERLINK(CONCATENATE("https://www.saflax.de/0-WVK-Retail/Bilder-Pictures/SAFLAX-",'Basis-Tabelle-Samen'!W169,"-",'Basis-Tabelle-Samen'!J169,"-garden-in-the-bag-portuguese.jpg")),
IF($C$1="Rumänisch - RO",HYPERLINK(CONCATENATE("https://www.saflax.de/0-WVK-Retail/Bilder-Pictures/SAFLAX-",'Basis-Tabelle-Samen'!W169,"-",'Basis-Tabelle-Samen'!J169,"-garden-in-the-bag-romanian.jpg")),
IF($C$1="Schwedisch - SE",HYPERLINK(CONCATENATE("https://www.saflax.de/0-WVK-Retail/Bilder-Pictures/SAFLAX-",'Basis-Tabelle-Samen'!W169,"-",'Basis-Tabelle-Samen'!J169,"-garden-in-the-bag-swedish.jpg")),
IF($C$1="Slowakisch - SK",HYPERLINK(CONCATENATE("https://www.saflax.de/0-WVK-Retail/Bilder-Pictures/SAFLAX-",'Basis-Tabelle-Samen'!W169,"-",'Basis-Tabelle-Samen'!J169,"-garden-in-the-bag-slovak.jpg")),
IF($C$1="Slowenisch - SI",HYPERLINK(CONCATENATE("https://www.saflax.de/0-WVK-Retail/Bilder-Pictures/SAFLAX-",'Basis-Tabelle-Samen'!W169,"-",'Basis-Tabelle-Samen'!J169,"-garden-in-the-bag-slovenian.jpg")),
IF($C$1="Spanisch - ES",HYPERLINK(CONCATENATE("https://www.saflax.de/0-WVK-Retail/Bilder-Pictures/SAFLAX-",'Basis-Tabelle-Samen'!W169,"-",'Basis-Tabelle-Samen'!J169,"-garden-in-the-bag-spanish.jpg")),
IF($C$1="Tschechisch - CZ",HYPERLINK(CONCATENATE("https://www.saflax.de/0-WVK-Retail/Bilder-Pictures/SAFLAX-",'Basis-Tabelle-Samen'!W169,"-",'Basis-Tabelle-Samen'!J169,"-garden-in-the-bag-czech.jpg")),
IF($C$1="Türkisch - TR",HYPERLINK(CONCATENATE("https://www.saflax.de/0-WVK-Retail/Bilder-Pictures/SAFLAX-",'Basis-Tabelle-Samen'!W169,"-",'Basis-Tabelle-Samen'!J169,"-garden-in-the-bag-turkish.jpg")),
IF($C$1="Ungarisch - HU",HYPERLINK(CONCATENATE("https://www.saflax.de/0-WVK-Retail/Bilder-Pictures/SAFLAX-",'Basis-Tabelle-Samen'!W169,"-",'Basis-Tabelle-Samen'!J169,"-garden-in-the-bag-hungarian.jpg")),
" ACHTUNG")))))))))))))))))))))))))))))</f>
        <v>https://www.saflax.de/0-WVK-Retail/Bilder-Pictures/SAFLAX-68626-foeniculum-vulgare-garden-in-the-bag-english.jpg</v>
      </c>
    </row>
    <row r="159" spans="1:43" ht="17.100000000000001" customHeight="1" x14ac:dyDescent="0.2">
      <c r="A159" s="318" t="str">
        <f>IF('Basis-Tabelle-Samen'!A187="","",IF($C$1="Deutsch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59" s="319" t="str">
        <f>'Basis-Tabelle-Samen'!I187</f>
        <v>Glycine max (L.) Merr.</v>
      </c>
      <c r="C159" s="316" t="str">
        <f>IF($C$1="Bulgarisch - BG",'Basis-Tabelle-Samen'!Z187,
IF($C$1="Dänisch - DK",'Basis-Tabelle-Samen'!AA187,
IF($C$1="Deutsch - DE",'Basis-Tabelle-Samen'!AB187,
IF($C$1="Englisch - UK",'Basis-Tabelle-Samen'!AC187,
IF($C$1="Estnisch - EE",'Basis-Tabelle-Samen'!AD187,
IF($C$1="Finnisch - FI",'Basis-Tabelle-Samen'!AE187,
IF($C$1="Französisch - FR",'Basis-Tabelle-Samen'!AF187,
IF($C$1="Griechisch - GR",'Basis-Tabelle-Samen'!AG187,
IF($C$1="Irisch - IE",'Basis-Tabelle-Samen'!AH187,
IF($C$1="Isländisch - IS",'Basis-Tabelle-Samen'!AI187,
IF($C$1="Italienisch - IT",'Basis-Tabelle-Samen'!AJ187,
IF($C$1="Japanisch - JP",'Basis-Tabelle-Samen'!AK187,
IF($C$1="Kroatisch - HR",'Basis-Tabelle-Samen'!AL187,
IF($C$1="Lettisch - LV",'Basis-Tabelle-Samen'!AM187,
IF($C$1="Litauisch - LT",'Basis-Tabelle-Samen'!AN187,
IF($C$1="Maltesisch - MT",'Basis-Tabelle-Samen'!AO187,
IF($C$1="Niederländisch - NL",'Basis-Tabelle-Samen'!AP187,
IF($C$1="Norwegisch - NO",'Basis-Tabelle-Samen'!AQ187,
IF($C$1="Polnisch - PL",'Basis-Tabelle-Samen'!AR187,
IF($C$1="Portugiesisch - PT",'Basis-Tabelle-Samen'!AS187,
IF($C$1="Rumänisch - RO",'Basis-Tabelle-Samen'!AT187,
IF($C$1="Schwedisch - SE",'Basis-Tabelle-Samen'!AU187,
IF($C$1="Slowakisch - SK",'Basis-Tabelle-Samen'!AV187,
IF($C$1="Slowenisch - SI",'Basis-Tabelle-Samen'!AW187,
IF($C$1="Spanisch - ES",'Basis-Tabelle-Samen'!AX187,
IF($C$1="Tschechisch - CZ",'Basis-Tabelle-Samen'!AY187,
IF($C$1="Türkisch - TR",'Basis-Tabelle-Samen'!AZ187,
IF($C$1="Ungarisch - HU",'Basis-Tabelle-Samen'!BA187,
" ACHTUNG"))))))))))))))))))))))))))))</f>
        <v>Organic - Bean - Edamame</v>
      </c>
      <c r="D159" s="320">
        <f>'Basis-Tabelle-Samen'!F187</f>
        <v>8</v>
      </c>
      <c r="E159" s="321" t="str">
        <f>'Basis-Tabelle-Samen'!H187</f>
        <v>7 %</v>
      </c>
      <c r="F159" s="322" t="str">
        <f>IF('Basis-Tabelle-Samen'!G187="","",'Basis-Tabelle-Samen'!G187)</f>
        <v>02</v>
      </c>
      <c r="G159" s="320">
        <f>'Basis-Tabelle-Samen'!C187</f>
        <v>18741</v>
      </c>
      <c r="H159" s="323">
        <f>'Basis-Tabelle-Samen'!D187</f>
        <v>4055473187419</v>
      </c>
      <c r="I159" s="324">
        <f>'Basis-Tabelle-Samen'!E187</f>
        <v>2.0499999999999998</v>
      </c>
      <c r="J159" s="325">
        <f t="shared" si="2"/>
        <v>12</v>
      </c>
      <c r="K159" s="326">
        <f>'Basis-Tabelle-Samen'!K187</f>
        <v>78741</v>
      </c>
      <c r="L159" s="323">
        <f>'Basis-Tabelle-Samen'!L187</f>
        <v>4055473787411</v>
      </c>
      <c r="M159" s="324">
        <f>'Basis-Tabelle-Samen'!M187</f>
        <v>2.4500000000000002</v>
      </c>
      <c r="N159" s="326">
        <f>IF(K159&lt;1,"",'3'!$I$15)</f>
        <v>15</v>
      </c>
      <c r="O159" s="327">
        <f>IF(K159&lt;1,"",'3'!$J$11)</f>
        <v>90</v>
      </c>
      <c r="P159" s="326">
        <f>'Basis-Tabelle-Samen'!N187</f>
        <v>88741</v>
      </c>
      <c r="Q159" s="323">
        <f>'Basis-Tabelle-Samen'!O187</f>
        <v>4055473887418</v>
      </c>
      <c r="R159" s="328">
        <f>'Basis-Tabelle-Samen'!P187</f>
        <v>3.75</v>
      </c>
      <c r="S159" s="326">
        <f>IF(R159&lt;1,"",'3'!$M$15)</f>
        <v>18</v>
      </c>
      <c r="T159" s="327">
        <f>IF(R159&lt;1,"",'3'!$N$11)</f>
        <v>72</v>
      </c>
      <c r="U159" s="326">
        <f>'Basis-Tabelle-Samen'!Q187</f>
        <v>58741</v>
      </c>
      <c r="V159" s="323">
        <f>'Basis-Tabelle-Samen'!R187</f>
        <v>4055473587417</v>
      </c>
      <c r="W159" s="324">
        <f>'Basis-Tabelle-Samen'!S187</f>
        <v>4.95</v>
      </c>
      <c r="X159" s="326">
        <f>IF(U159&lt;1,"",'3'!$Q$15)</f>
        <v>6</v>
      </c>
      <c r="Y159" s="327">
        <f>IF(U159&lt;1,"",'3'!$R$11)</f>
        <v>24</v>
      </c>
      <c r="Z159" s="326">
        <f>'Basis-Tabelle-Samen'!T187</f>
        <v>38741</v>
      </c>
      <c r="AA159" s="323">
        <f>'Basis-Tabelle-Samen'!U187</f>
        <v>4055473387413</v>
      </c>
      <c r="AB159" s="324">
        <f>'Basis-Tabelle-Samen'!V187</f>
        <v>6.75</v>
      </c>
      <c r="AC159" s="326">
        <f>IF(Z159&lt;1,"",'3'!$U$15)</f>
        <v>6</v>
      </c>
      <c r="AD159" s="327">
        <f>IF(Z159&lt;1,"",'3'!$V$11)</f>
        <v>24</v>
      </c>
      <c r="AE159" s="326">
        <f>'Basis-Tabelle-Samen'!W187</f>
        <v>68741</v>
      </c>
      <c r="AF159" s="323">
        <f>'Basis-Tabelle-Samen'!X187</f>
        <v>4055473687414</v>
      </c>
      <c r="AG159" s="324">
        <f>'Basis-Tabelle-Samen'!Y187</f>
        <v>2.95</v>
      </c>
      <c r="AH159" s="326">
        <f>IF(AE159&lt;1,"",'3'!$Y$15)</f>
        <v>8</v>
      </c>
      <c r="AI159" s="327">
        <f>IF(AE159&lt;1,"",'3'!$Z$11)</f>
        <v>64</v>
      </c>
      <c r="AJ159" s="315"/>
      <c r="AK159" s="316" t="str">
        <f>IF(G159&lt;1,"",
IF($C$1="Bulgarisch - BG",HYPERLINK(CONCATENATE("https://www.saflax.de/0-WVK-Retail/Bilder-Pictures/SAFLAX-",'Basis-Tabelle-Samen'!C187,"-",'Basis-Tabelle-Samen'!J187,"-seed-package-front-cr-bulgarian.jpg")),
IF($C$1="Dänisch - DK",HYPERLINK(CONCATENATE("https://www.saflax.de/0-WVK-Retail/Bilder-Pictures/SAFLAX-",'Basis-Tabelle-Samen'!C187,"-",'Basis-Tabelle-Samen'!J187,"-seed-package-front-cr-danish.jpg")),
IF($C$1="Deutsch - DE",HYPERLINK(CONCATENATE("https://www.saflax.de/0-WVK-Retail/Bilder-Pictures/SAFLAX-",'Basis-Tabelle-Samen'!C187,"-",'Basis-Tabelle-Samen'!J187,"-seed-package-front-cr-german.jpg")),
IF($C$1="Englisch - UK",HYPERLINK(CONCATENATE("https://www.saflax.de/0-WVK-Retail/Bilder-Pictures/SAFLAX-",'Basis-Tabelle-Samen'!C187,"-",'Basis-Tabelle-Samen'!J187,"-seed-package-front-cr-english.jpg")),
IF($C$1="Estnisch - EE",HYPERLINK(CONCATENATE("https://www.saflax.de/0-WVK-Retail/Bilder-Pictures/SAFLAX-",'Basis-Tabelle-Samen'!C187,"-",'Basis-Tabelle-Samen'!J187,"-seed-package-front-cr-estonian.jpg")),
IF($C$1="Finnisch - FI",HYPERLINK(CONCATENATE("https://www.saflax.de/0-WVK-Retail/Bilder-Pictures/SAFLAX-",'Basis-Tabelle-Samen'!C187,"-",'Basis-Tabelle-Samen'!J187,"-seed-package-front-cr-finnish.jpg")),
IF($C$1="Französisch - FR",HYPERLINK(CONCATENATE("https://www.saflax.de/0-WVK-Retail/Bilder-Pictures/SAFLAX-",'Basis-Tabelle-Samen'!C187,"-",'Basis-Tabelle-Samen'!J187,"-seed-package-front-cr-french.jpg")),
IF($C$1="Griechisch - GR",HYPERLINK(CONCATENATE("https://www.saflax.de/0-WVK-Retail/Bilder-Pictures/SAFLAX-",'Basis-Tabelle-Samen'!C187,"-",'Basis-Tabelle-Samen'!J187,"-seed-package-front-cr-greek.jpg")),
IF($C$1="Irisch - IE",HYPERLINK(CONCATENATE("https://www.saflax.de/0-WVK-Retail/Bilder-Pictures/SAFLAX-",'Basis-Tabelle-Samen'!C187,"-",'Basis-Tabelle-Samen'!J187,"-seed-package-front-cr-irish.jpg")),
IF($C$1="Isländisch - IS",HYPERLINK(CONCATENATE("https://www.saflax.de/0-WVK-Retail/Bilder-Pictures/SAFLAX-",'Basis-Tabelle-Samen'!C187,"-",'Basis-Tabelle-Samen'!J187,"-seed-package-front-cr-icelandic.jpg")),
IF($C$1="Italienisch - IT",HYPERLINK(CONCATENATE("https://www.saflax.de/0-WVK-Retail/Bilder-Pictures/SAFLAX-",'Basis-Tabelle-Samen'!C187,"-",'Basis-Tabelle-Samen'!J187,"-seed-package-front-cr-italian.jpg")),
IF($C$1="Japanisch - JP",HYPERLINK(CONCATENATE("https://www.saflax.de/0-WVK-Retail/Bilder-Pictures/SAFLAX-",'Basis-Tabelle-Samen'!C187,"-",'Basis-Tabelle-Samen'!J187,"-seed-package-front-cr-japanese.jpg")),
IF($C$1="Kroatisch - HR",HYPERLINK(CONCATENATE("https://www.saflax.de/0-WVK-Retail/Bilder-Pictures/SAFLAX-",'Basis-Tabelle-Samen'!C187,"-",'Basis-Tabelle-Samen'!J187,"-seed-package-front-cr-croatian.jpg")),
IF($C$1="Lettisch - LV",HYPERLINK(CONCATENATE("https://www.saflax.de/0-WVK-Retail/Bilder-Pictures/SAFLAX-",'Basis-Tabelle-Samen'!C187,"-",'Basis-Tabelle-Samen'!J187,"-seed-package-front-cr-latvian.jpg")),
IF($C$1="Litauisch - LT",HYPERLINK(CONCATENATE("https://www.saflax.de/0-WVK-Retail/Bilder-Pictures/SAFLAX-",'Basis-Tabelle-Samen'!C187,"-",'Basis-Tabelle-Samen'!J187,"-seed-package-front-cr-lithuanian.jpg")),
IF($C$1="Maltesisch - MT",HYPERLINK(CONCATENATE("https://www.saflax.de/0-WVK-Retail/Bilder-Pictures/SAFLAX-",'Basis-Tabelle-Samen'!C187,"-",'Basis-Tabelle-Samen'!J187,"-seed-package-front-cr-maltese.jpg")),
IF($C$1="Niederländisch - NL",HYPERLINK(CONCATENATE("https://www.saflax.de/0-WVK-Retail/Bilder-Pictures/SAFLAX-",'Basis-Tabelle-Samen'!C187,"-",'Basis-Tabelle-Samen'!J187,"-seed-package-front-cr-dutch.jpg")),
IF($C$1="Norwegisch - NO",HYPERLINK(CONCATENATE("https://www.saflax.de/0-WVK-Retail/Bilder-Pictures/SAFLAX-",'Basis-Tabelle-Samen'!C187,"-",'Basis-Tabelle-Samen'!J187,"-seed-package-front-cr-nowegian.jpg")),
IF($C$1="Polnisch - PL",HYPERLINK(CONCATENATE("https://www.saflax.de/0-WVK-Retail/Bilder-Pictures/SAFLAX-",'Basis-Tabelle-Samen'!C187,"-",'Basis-Tabelle-Samen'!J187,"-seed-package-front-cr-polish.jpg")),
IF($C$1="Portugiesisch - PT",HYPERLINK(CONCATENATE("https://www.saflax.de/0-WVK-Retail/Bilder-Pictures/SAFLAX-",'Basis-Tabelle-Samen'!C187,"-",'Basis-Tabelle-Samen'!J187,"-seed-package-front-cr-portuguese.jpg")),
IF($C$1="Rumänisch - RO",HYPERLINK(CONCATENATE("https://www.saflax.de/0-WVK-Retail/Bilder-Pictures/SAFLAX-",'Basis-Tabelle-Samen'!C187,"-",'Basis-Tabelle-Samen'!J187,"-seed-package-front-cr-romanian.jpg")),
IF($C$1="Schwedisch - SE",HYPERLINK(CONCATENATE("https://www.saflax.de/0-WVK-Retail/Bilder-Pictures/SAFLAX-",'Basis-Tabelle-Samen'!C187,"-",'Basis-Tabelle-Samen'!J187,"-seed-package-front-cr-swedish.jpg")),
IF($C$1="Slowakisch - SK",HYPERLINK(CONCATENATE("https://www.saflax.de/0-WVK-Retail/Bilder-Pictures/SAFLAX-",'Basis-Tabelle-Samen'!C187,"-",'Basis-Tabelle-Samen'!J187,"-seed-package-front-cr-slovak.jpg")),
IF($C$1="Slowenisch - SI",HYPERLINK(CONCATENATE("https://www.saflax.de/0-WVK-Retail/Bilder-Pictures/SAFLAX-",'Basis-Tabelle-Samen'!C187,"-",'Basis-Tabelle-Samen'!J187,"-seed-package-front-cr-slovenian.jpg")),
IF($C$1="Spanisch - ES",HYPERLINK(CONCATENATE("https://www.saflax.de/0-WVK-Retail/Bilder-Pictures/SAFLAX-",'Basis-Tabelle-Samen'!C187,"-",'Basis-Tabelle-Samen'!J187,"-seed-package-front-cr-spanish.jpg")),
IF($C$1="Tschechisch - CZ",HYPERLINK(CONCATENATE("https://www.saflax.de/0-WVK-Retail/Bilder-Pictures/SAFLAX-",'Basis-Tabelle-Samen'!C187,"-",'Basis-Tabelle-Samen'!J187,"-seed-package-front-cr-czech.jpg")),
IF($C$1="Türkisch - TR",HYPERLINK(CONCATENATE("https://www.saflax.de/0-WVK-Retail/Bilder-Pictures/SAFLAX-",'Basis-Tabelle-Samen'!C187,"-",'Basis-Tabelle-Samen'!J187,"-seed-package-front-cr-turkish.jpg")),
IF($C$1="Ungarisch - HU",HYPERLINK(CONCATENATE("https://www.saflax.de/0-WVK-Retail/Bilder-Pictures/SAFLAX-",'Basis-Tabelle-Samen'!C187,"-",'Basis-Tabelle-Samen'!J187,"-seed-package-front-cr-hungarian.jpg")),
" ACHTUNG")))))))))))))))))))))))))))))</f>
        <v>https://www.saflax.de/0-WVK-Retail/Bilder-Pictures/SAFLAX-18741-glycine-max-seed-package-front-cr-english.jpg</v>
      </c>
      <c r="AL159" s="330" t="str">
        <f>IF(G159&lt;1,"",
IF($C$1="Bulgarisch - BG",HYPERLINK(CONCATENATE("https://www.saflax.de/0-WVK-Retail/Bilder-Pictures/SAFLAX-",'Basis-Tabelle-Samen'!C187,"-",'Basis-Tabelle-Samen'!J187,"-seed-package-back-cr-bulgarian.jpg")),
IF($C$1="Dänisch - DK",HYPERLINK(CONCATENATE("https://www.saflax.de/0-WVK-Retail/Bilder-Pictures/SAFLAX-",'Basis-Tabelle-Samen'!C187,"-",'Basis-Tabelle-Samen'!J187,"-seed-package-back-cr-danish.jpg")),
IF($C$1="Deutsch - DE",HYPERLINK(CONCATENATE("https://www.saflax.de/0-WVK-Retail/Bilder-Pictures/SAFLAX-",'Basis-Tabelle-Samen'!C187,"-",'Basis-Tabelle-Samen'!J187,"-seed-package-back-cr-german.jpg")),
IF($C$1="Englisch - UK",HYPERLINK(CONCATENATE("https://www.saflax.de/0-WVK-Retail/Bilder-Pictures/SAFLAX-",'Basis-Tabelle-Samen'!C187,"-",'Basis-Tabelle-Samen'!J187,"-seed-package-back-cr-english.jpg")),
IF($C$1="Estnisch - EE",HYPERLINK(CONCATENATE("https://www.saflax.de/0-WVK-Retail/Bilder-Pictures/SAFLAX-",'Basis-Tabelle-Samen'!C187,"-",'Basis-Tabelle-Samen'!J187,"-seed-package-back-cr-estonian.jpg")),
IF($C$1="Finnisch - FI",HYPERLINK(CONCATENATE("https://www.saflax.de/0-WVK-Retail/Bilder-Pictures/SAFLAX-",'Basis-Tabelle-Samen'!C187,"-",'Basis-Tabelle-Samen'!J187,"-seed-package-back-cr-finnish.jpg")),
IF($C$1="Französisch - FR",HYPERLINK(CONCATENATE("https://www.saflax.de/0-WVK-Retail/Bilder-Pictures/SAFLAX-",'Basis-Tabelle-Samen'!C187,"-",'Basis-Tabelle-Samen'!J187,"-seed-package-back-cr-french.jpg")),
IF($C$1="Griechisch - GR",HYPERLINK(CONCATENATE("https://www.saflax.de/0-WVK-Retail/Bilder-Pictures/SAFLAX-",'Basis-Tabelle-Samen'!C187,"-",'Basis-Tabelle-Samen'!J187,"-seed-package-back-cr-greek.jpg")),
IF($C$1="Irisch - IE",HYPERLINK(CONCATENATE("https://www.saflax.de/0-WVK-Retail/Bilder-Pictures/SAFLAX-",'Basis-Tabelle-Samen'!C187,"-",'Basis-Tabelle-Samen'!J187,"-seed-package-back-cr-irish.jpg")),
IF($C$1="Isländisch - IS",HYPERLINK(CONCATENATE("https://www.saflax.de/0-WVK-Retail/Bilder-Pictures/SAFLAX-",'Basis-Tabelle-Samen'!C187,"-",'Basis-Tabelle-Samen'!J187,"-seed-package-back-cr-icelandic.jpg")),
IF($C$1="Italienisch - IT",HYPERLINK(CONCATENATE("https://www.saflax.de/0-WVK-Retail/Bilder-Pictures/SAFLAX-",'Basis-Tabelle-Samen'!C187,"-",'Basis-Tabelle-Samen'!J187,"-seed-package-back-cr-italian.jpg")),
IF($C$1="Japanisch - JP",HYPERLINK(CONCATENATE("https://www.saflax.de/0-WVK-Retail/Bilder-Pictures/SAFLAX-",'Basis-Tabelle-Samen'!C187,"-",'Basis-Tabelle-Samen'!J187,"-seed-package-back-cr-japanese.jpg")),
IF($C$1="Kroatisch - HR",HYPERLINK(CONCATENATE("https://www.saflax.de/0-WVK-Retail/Bilder-Pictures/SAFLAX-",'Basis-Tabelle-Samen'!C187,"-",'Basis-Tabelle-Samen'!J187,"-seed-package-back-cr-croatian.jpg")),
IF($C$1="Lettisch - LV",HYPERLINK(CONCATENATE("https://www.saflax.de/0-WVK-Retail/Bilder-Pictures/SAFLAX-",'Basis-Tabelle-Samen'!C187,"-",'Basis-Tabelle-Samen'!J187,"-seed-package-back-cr-latvian.jpg")),
IF($C$1="Litauisch - LT",HYPERLINK(CONCATENATE("https://www.saflax.de/0-WVK-Retail/Bilder-Pictures/SAFLAX-",'Basis-Tabelle-Samen'!C187,"-",'Basis-Tabelle-Samen'!J187,"-seed-package-back-cr-lithuanian.jpg")),
IF($C$1="Maltesisch - MT",HYPERLINK(CONCATENATE("https://www.saflax.de/0-WVK-Retail/Bilder-Pictures/SAFLAX-",'Basis-Tabelle-Samen'!C187,"-",'Basis-Tabelle-Samen'!J187,"-seed-package-back-cr-maltese.jpg")),
IF($C$1="Niederländisch - NL",HYPERLINK(CONCATENATE("https://www.saflax.de/0-WVK-Retail/Bilder-Pictures/SAFLAX-",'Basis-Tabelle-Samen'!C187,"-",'Basis-Tabelle-Samen'!J187,"-seed-package-back-cr-dutch.jpg")),
IF($C$1="Norwegisch - NO",HYPERLINK(CONCATENATE("https://www.saflax.de/0-WVK-Retail/Bilder-Pictures/SAFLAX-",'Basis-Tabelle-Samen'!C187,"-",'Basis-Tabelle-Samen'!J187,"-seed-package-back-cr-nowegian.jpg")),
IF($C$1="Polnisch - PL",HYPERLINK(CONCATENATE("https://www.saflax.de/0-WVK-Retail/Bilder-Pictures/SAFLAX-",'Basis-Tabelle-Samen'!C187,"-",'Basis-Tabelle-Samen'!J187,"-seed-package-back-cr-polish.jpg")),
IF($C$1="Portugiesisch - PT",HYPERLINK(CONCATENATE("https://www.saflax.de/0-WVK-Retail/Bilder-Pictures/SAFLAX-",'Basis-Tabelle-Samen'!C187,"-",'Basis-Tabelle-Samen'!J187,"-seed-package-back-cr-portuguese.jpg")),
IF($C$1="Rumänisch - RO",HYPERLINK(CONCATENATE("https://www.saflax.de/0-WVK-Retail/Bilder-Pictures/SAFLAX-",'Basis-Tabelle-Samen'!C187,"-",'Basis-Tabelle-Samen'!J187,"-seed-package-back-cr-romanian.jpg")),
IF($C$1="Schwedisch - SE",HYPERLINK(CONCATENATE("https://www.saflax.de/0-WVK-Retail/Bilder-Pictures/SAFLAX-",'Basis-Tabelle-Samen'!C187,"-",'Basis-Tabelle-Samen'!J187,"-seed-package-back-cr-swedish.jpg")),
IF($C$1="Slowakisch - SK",HYPERLINK(CONCATENATE("https://www.saflax.de/0-WVK-Retail/Bilder-Pictures/SAFLAX-",'Basis-Tabelle-Samen'!C187,"-",'Basis-Tabelle-Samen'!J187,"-seed-package-back-cr-slovak.jpg")),
IF($C$1="Slowenisch - SI",HYPERLINK(CONCATENATE("https://www.saflax.de/0-WVK-Retail/Bilder-Pictures/SAFLAX-",'Basis-Tabelle-Samen'!C187,"-",'Basis-Tabelle-Samen'!J187,"-seed-package-back-cr-slovenian.jpg")),
IF($C$1="Spanisch - ES",HYPERLINK(CONCATENATE("https://www.saflax.de/0-WVK-Retail/Bilder-Pictures/SAFLAX-",'Basis-Tabelle-Samen'!C187,"-",'Basis-Tabelle-Samen'!J187,"-seed-package-back-cr-spanish.jpg")),
IF($C$1="Tschechisch - CZ",HYPERLINK(CONCATENATE("https://www.saflax.de/0-WVK-Retail/Bilder-Pictures/SAFLAX-",'Basis-Tabelle-Samen'!C187,"-",'Basis-Tabelle-Samen'!J187,"-seed-package-back-cr-czech.jpg")),
IF($C$1="Türkisch - TR",HYPERLINK(CONCATENATE("https://www.saflax.de/0-WVK-Retail/Bilder-Pictures/SAFLAX-",'Basis-Tabelle-Samen'!C187,"-",'Basis-Tabelle-Samen'!J187,"-seed-package-back-cr-turkish.jpg")),
IF($C$1="Ungarisch - HU",HYPERLINK(CONCATENATE("https://www.saflax.de/0-WVK-Retail/Bilder-Pictures/SAFLAX-",'Basis-Tabelle-Samen'!C187,"-",'Basis-Tabelle-Samen'!J187,"-seed-package-back-cr-hungarian.jpg")),
" ACHTUNG")))))))))))))))))))))))))))))</f>
        <v>https://www.saflax.de/0-WVK-Retail/Bilder-Pictures/SAFLAX-18741-glycine-max-seed-package-back-cr-english.jpg</v>
      </c>
      <c r="AM159" s="330" t="str">
        <f>IF(H159&lt;1,"",
IF($C$1="Bulgarisch - BG",HYPERLINK(CONCATENATE("https://www.saflax.de/0-WVK-Retail/Bilder-Pictures/SAFLAX-",'Basis-Tabelle-Samen'!K187,"-",'Basis-Tabelle-Samen'!J187,"-garden-to-go-mini-bulgarian.jpg")),
IF($C$1="Dänisch - DK",HYPERLINK(CONCATENATE("https://www.saflax.de/0-WVK-Retail/Bilder-Pictures/SAFLAX-",'Basis-Tabelle-Samen'!K187,"-",'Basis-Tabelle-Samen'!J187,"-garden-to-go-mini-danish.jpg")),
IF($C$1="Deutsch - DE",HYPERLINK(CONCATENATE("https://www.saflax.de/0-WVK-Retail/Bilder-Pictures/SAFLAX-",'Basis-Tabelle-Samen'!K187,"-",'Basis-Tabelle-Samen'!J187,"-garden-to-go-mini-german.jpg")),
IF($C$1="Englisch - UK",HYPERLINK(CONCATENATE("https://www.saflax.de/0-WVK-Retail/Bilder-Pictures/SAFLAX-",'Basis-Tabelle-Samen'!K187,"-",'Basis-Tabelle-Samen'!J187,"-garden-to-go-mini-english.jpg")),
IF($C$1="Estnisch - EE",HYPERLINK(CONCATENATE("https://www.saflax.de/0-WVK-Retail/Bilder-Pictures/SAFLAX-",'Basis-Tabelle-Samen'!K187,"-",'Basis-Tabelle-Samen'!J187,"-garden-to-go-mini-estonian.jpg")),
IF($C$1="Finnisch - FI",HYPERLINK(CONCATENATE("https://www.saflax.de/0-WVK-Retail/Bilder-Pictures/SAFLAX-",'Basis-Tabelle-Samen'!K187,"-",'Basis-Tabelle-Samen'!J187,"-garden-to-go-mini-finnish.jpg")),
IF($C$1="Französisch - FR",HYPERLINK(CONCATENATE("https://www.saflax.de/0-WVK-Retail/Bilder-Pictures/SAFLAX-",'Basis-Tabelle-Samen'!K187,"-",'Basis-Tabelle-Samen'!J187,"-garden-to-go-mini-french.jpg")),
IF($C$1="Griechisch - GR",HYPERLINK(CONCATENATE("https://www.saflax.de/0-WVK-Retail/Bilder-Pictures/SAFLAX-",'Basis-Tabelle-Samen'!K187,"-",'Basis-Tabelle-Samen'!J187,"-garden-to-go-mini-greek.jpg")),
IF($C$1="Irisch - IE",HYPERLINK(CONCATENATE("https://www.saflax.de/0-WVK-Retail/Bilder-Pictures/SAFLAX-",'Basis-Tabelle-Samen'!K187,"-",'Basis-Tabelle-Samen'!J187,"-garden-to-go-mini-irish.jpg")),
IF($C$1="Isländisch - IS",HYPERLINK(CONCATENATE("https://www.saflax.de/0-WVK-Retail/Bilder-Pictures/SAFLAX-",'Basis-Tabelle-Samen'!K187,"-",'Basis-Tabelle-Samen'!J187,"-garden-to-go-mini-icelandic.jpg")),
IF($C$1="Italienisch - IT",HYPERLINK(CONCATENATE("https://www.saflax.de/0-WVK-Retail/Bilder-Pictures/SAFLAX-",'Basis-Tabelle-Samen'!K187,"-",'Basis-Tabelle-Samen'!J187,"-garden-to-go-mini-italian.jpg")),
IF($C$1="Japanisch - JP",HYPERLINK(CONCATENATE("https://www.saflax.de/0-WVK-Retail/Bilder-Pictures/SAFLAX-",'Basis-Tabelle-Samen'!K187,"-",'Basis-Tabelle-Samen'!J187,"-garden-to-go-mini-japanese.jpg")),
IF($C$1="Kroatisch - HR",HYPERLINK(CONCATENATE("https://www.saflax.de/0-WVK-Retail/Bilder-Pictures/SAFLAX-",'Basis-Tabelle-Samen'!K187,"-",'Basis-Tabelle-Samen'!J187,"-garden-to-go-mini-croatian.jpg")),
IF($C$1="Lettisch - LV",HYPERLINK(CONCATENATE("https://www.saflax.de/0-WVK-Retail/Bilder-Pictures/SAFLAX-",'Basis-Tabelle-Samen'!K187,"-",'Basis-Tabelle-Samen'!J187,"-garden-to-go-mini-latvian.jpg")),
IF($C$1="Litauisch - LT",HYPERLINK(CONCATENATE("https://www.saflax.de/0-WVK-Retail/Bilder-Pictures/SAFLAX-",'Basis-Tabelle-Samen'!K187,"-",'Basis-Tabelle-Samen'!J187,"-garden-to-go-mini-lithuanian.jpg")),
IF($C$1="Maltesisch - MT",HYPERLINK(CONCATENATE("https://www.saflax.de/0-WVK-Retail/Bilder-Pictures/SAFLAX-",'Basis-Tabelle-Samen'!K187,"-",'Basis-Tabelle-Samen'!J187,"-garden-to-go-mini-maltese.jpg")),
IF($C$1="Niederländisch - NL",HYPERLINK(CONCATENATE("https://www.saflax.de/0-WVK-Retail/Bilder-Pictures/SAFLAX-",'Basis-Tabelle-Samen'!K187,"-",'Basis-Tabelle-Samen'!J187,"-garden-to-go-mini-dutch.jpg")),
IF($C$1="Norwegisch - NO",HYPERLINK(CONCATENATE("https://www.saflax.de/0-WVK-Retail/Bilder-Pictures/SAFLAX-",'Basis-Tabelle-Samen'!K187,"-",'Basis-Tabelle-Samen'!J187,"-garden-to-go-mini-nowegian.jpg")),
IF($C$1="Polnisch - PL",HYPERLINK(CONCATENATE("https://www.saflax.de/0-WVK-Retail/Bilder-Pictures/SAFLAX-",'Basis-Tabelle-Samen'!K187,"-",'Basis-Tabelle-Samen'!J187,"-garden-to-go-mini-polish.jpg")),
IF($C$1="Portugiesisch - PT",HYPERLINK(CONCATENATE("https://www.saflax.de/0-WVK-Retail/Bilder-Pictures/SAFLAX-",'Basis-Tabelle-Samen'!K187,"-",'Basis-Tabelle-Samen'!J187,"-garden-to-go-mini-portuguese.jpg")),
IF($C$1="Rumänisch - RO",HYPERLINK(CONCATENATE("https://www.saflax.de/0-WVK-Retail/Bilder-Pictures/SAFLAX-",'Basis-Tabelle-Samen'!K187,"-",'Basis-Tabelle-Samen'!J187,"-garden-to-go-mini-romanian.jpg")),
IF($C$1="Schwedisch - SE",HYPERLINK(CONCATENATE("https://www.saflax.de/0-WVK-Retail/Bilder-Pictures/SAFLAX-",'Basis-Tabelle-Samen'!K187,"-",'Basis-Tabelle-Samen'!J187,"-garden-to-go-mini-swedish.jpg")),
IF($C$1="Slowakisch - SK",HYPERLINK(CONCATENATE("https://www.saflax.de/0-WVK-Retail/Bilder-Pictures/SAFLAX-",'Basis-Tabelle-Samen'!K187,"-",'Basis-Tabelle-Samen'!J187,"-garden-to-go-mini-slovak.jpg")),
IF($C$1="Slowenisch - SI",HYPERLINK(CONCATENATE("https://www.saflax.de/0-WVK-Retail/Bilder-Pictures/SAFLAX-",'Basis-Tabelle-Samen'!K187,"-",'Basis-Tabelle-Samen'!J187,"-garden-to-go-mini-slovenian.jpg")),
IF($C$1="Spanisch - ES",HYPERLINK(CONCATENATE("https://www.saflax.de/0-WVK-Retail/Bilder-Pictures/SAFLAX-",'Basis-Tabelle-Samen'!K187,"-",'Basis-Tabelle-Samen'!J187,"-garden-to-go-mini-spanish.jpg")),
IF($C$1="Tschechisch - CZ",HYPERLINK(CONCATENATE("https://www.saflax.de/0-WVK-Retail/Bilder-Pictures/SAFLAX-",'Basis-Tabelle-Samen'!K187,"-",'Basis-Tabelle-Samen'!J187,"-garden-to-go-mini-czech.jpg")),
IF($C$1="Türkisch - TR",HYPERLINK(CONCATENATE("https://www.saflax.de/0-WVK-Retail/Bilder-Pictures/SAFLAX-",'Basis-Tabelle-Samen'!K187,"-",'Basis-Tabelle-Samen'!J187,"-garden-to-go-mini-turkish.jpg")),
IF($C$1="Ungarisch - HU",HYPERLINK(CONCATENATE("https://www.saflax.de/0-WVK-Retail/Bilder-Pictures/SAFLAX-",'Basis-Tabelle-Samen'!K187,"-",'Basis-Tabelle-Samen'!J187,"-garden-to-go-mini-hungarian.jpg")),
" ACHTUNG")))))))))))))))))))))))))))))</f>
        <v>https://www.saflax.de/0-WVK-Retail/Bilder-Pictures/SAFLAX-78741-glycine-max-garden-to-go-mini-english.jpg</v>
      </c>
      <c r="AN159" s="330" t="str">
        <f>IF(I159&lt;1,"",
IF($C$1="Bulgarisch - BG",HYPERLINK(CONCATENATE("https://www.saflax.de/0-WVK-Retail/Bilder-Pictures/SAFLAX-",'Basis-Tabelle-Samen'!N187,"-",'Basis-Tabelle-Samen'!J187,"-garden-to-go-lite-bulgarian.jpg")),
IF($C$1="Dänisch - DK",HYPERLINK(CONCATENATE("https://www.saflax.de/0-WVK-Retail/Bilder-Pictures/SAFLAX-",'Basis-Tabelle-Samen'!N187,"-",'Basis-Tabelle-Samen'!J187,"-garden-to-go-lite-danish.jpg")),
IF($C$1="Deutsch - DE",HYPERLINK(CONCATENATE("https://www.saflax.de/0-WVK-Retail/Bilder-Pictures/SAFLAX-",'Basis-Tabelle-Samen'!N187,"-",'Basis-Tabelle-Samen'!J187,"-garden-to-go-lite-german.jpg")),
IF($C$1="Englisch - UK",HYPERLINK(CONCATENATE("https://www.saflax.de/0-WVK-Retail/Bilder-Pictures/SAFLAX-",'Basis-Tabelle-Samen'!N187,"-",'Basis-Tabelle-Samen'!J187,"-garden-to-go-lite-english.jpg")),
IF($C$1="Estnisch - EE",HYPERLINK(CONCATENATE("https://www.saflax.de/0-WVK-Retail/Bilder-Pictures/SAFLAX-",'Basis-Tabelle-Samen'!N187,"-",'Basis-Tabelle-Samen'!J187,"-garden-to-go-lite-estonian.jpg")),
IF($C$1="Finnisch - FI",HYPERLINK(CONCATENATE("https://www.saflax.de/0-WVK-Retail/Bilder-Pictures/SAFLAX-",'Basis-Tabelle-Samen'!N187,"-",'Basis-Tabelle-Samen'!J187,"-garden-to-go-lite-finnish.jpg")),
IF($C$1="Französisch - FR",HYPERLINK(CONCATENATE("https://www.saflax.de/0-WVK-Retail/Bilder-Pictures/SAFLAX-",'Basis-Tabelle-Samen'!N187,"-",'Basis-Tabelle-Samen'!J187,"-garden-to-go-lite-french.jpg")),
IF($C$1="Griechisch - GR",HYPERLINK(CONCATENATE("https://www.saflax.de/0-WVK-Retail/Bilder-Pictures/SAFLAX-",'Basis-Tabelle-Samen'!N187,"-",'Basis-Tabelle-Samen'!J187,"-garden-to-go-lite-greek.jpg")),
IF($C$1="Irisch - IE",HYPERLINK(CONCATENATE("https://www.saflax.de/0-WVK-Retail/Bilder-Pictures/SAFLAX-",'Basis-Tabelle-Samen'!N187,"-",'Basis-Tabelle-Samen'!J187,"-garden-to-go-lite-irish.jpg")),
IF($C$1="Isländisch - IS",HYPERLINK(CONCATENATE("https://www.saflax.de/0-WVK-Retail/Bilder-Pictures/SAFLAX-",'Basis-Tabelle-Samen'!N187,"-",'Basis-Tabelle-Samen'!J187,"-garden-to-go-lite-icelandic.jpg")),
IF($C$1="Italienisch - IT",HYPERLINK(CONCATENATE("https://www.saflax.de/0-WVK-Retail/Bilder-Pictures/SAFLAX-",'Basis-Tabelle-Samen'!N187,"-",'Basis-Tabelle-Samen'!J187,"-garden-to-go-lite-italian.jpg")),
IF($C$1="Japanisch - JP",HYPERLINK(CONCATENATE("https://www.saflax.de/0-WVK-Retail/Bilder-Pictures/SAFLAX-",'Basis-Tabelle-Samen'!N187,"-",'Basis-Tabelle-Samen'!J187,"-garden-to-go-lite-japanese.jpg")),
IF($C$1="Kroatisch - HR",HYPERLINK(CONCATENATE("https://www.saflax.de/0-WVK-Retail/Bilder-Pictures/SAFLAX-",'Basis-Tabelle-Samen'!N187,"-",'Basis-Tabelle-Samen'!J187,"-garden-to-go-lite-croatian.jpg")),
IF($C$1="Lettisch - LV",HYPERLINK(CONCATENATE("https://www.saflax.de/0-WVK-Retail/Bilder-Pictures/SAFLAX-",'Basis-Tabelle-Samen'!N187,"-",'Basis-Tabelle-Samen'!J187,"-garden-to-go-lite-latvian.jpg")),
IF($C$1="Litauisch - LT",HYPERLINK(CONCATENATE("https://www.saflax.de/0-WVK-Retail/Bilder-Pictures/SAFLAX-",'Basis-Tabelle-Samen'!N187,"-",'Basis-Tabelle-Samen'!J187,"-garden-to-go-lite-lithuanian.jpg")),
IF($C$1="Maltesisch - MT",HYPERLINK(CONCATENATE("https://www.saflax.de/0-WVK-Retail/Bilder-Pictures/SAFLAX-",'Basis-Tabelle-Samen'!N187,"-",'Basis-Tabelle-Samen'!J187,"-garden-to-go-lite-maltese.jpg")),
IF($C$1="Niederländisch - NL",HYPERLINK(CONCATENATE("https://www.saflax.de/0-WVK-Retail/Bilder-Pictures/SAFLAX-",'Basis-Tabelle-Samen'!N187,"-",'Basis-Tabelle-Samen'!J187,"-garden-to-go-lite-dutch.jpg")),
IF($C$1="Norwegisch - NO",HYPERLINK(CONCATENATE("https://www.saflax.de/0-WVK-Retail/Bilder-Pictures/SAFLAX-",'Basis-Tabelle-Samen'!N187,"-",'Basis-Tabelle-Samen'!J187,"-garden-to-go-lite-nowegian.jpg")),
IF($C$1="Polnisch - PL",HYPERLINK(CONCATENATE("https://www.saflax.de/0-WVK-Retail/Bilder-Pictures/SAFLAX-",'Basis-Tabelle-Samen'!N187,"-",'Basis-Tabelle-Samen'!J187,"-garden-to-go-lite-polish.jpg")),
IF($C$1="Portugiesisch - PT",HYPERLINK(CONCATENATE("https://www.saflax.de/0-WVK-Retail/Bilder-Pictures/SAFLAX-",'Basis-Tabelle-Samen'!N187,"-",'Basis-Tabelle-Samen'!J187,"-garden-to-go-lite-portuguese.jpg")),
IF($C$1="Rumänisch - RO",HYPERLINK(CONCATENATE("https://www.saflax.de/0-WVK-Retail/Bilder-Pictures/SAFLAX-",'Basis-Tabelle-Samen'!N187,"-",'Basis-Tabelle-Samen'!J187,"-garden-to-go-lite-romanian.jpg")),
IF($C$1="Schwedisch - SE",HYPERLINK(CONCATENATE("https://www.saflax.de/0-WVK-Retail/Bilder-Pictures/SAFLAX-",'Basis-Tabelle-Samen'!N187,"-",'Basis-Tabelle-Samen'!J187,"-garden-to-go-lite-swedish.jpg")),
IF($C$1="Slowakisch - SK",HYPERLINK(CONCATENATE("https://www.saflax.de/0-WVK-Retail/Bilder-Pictures/SAFLAX-",'Basis-Tabelle-Samen'!N187,"-",'Basis-Tabelle-Samen'!J187,"-garden-to-go-lite-slovak.jpg")),
IF($C$1="Slowenisch - SI",HYPERLINK(CONCATENATE("https://www.saflax.de/0-WVK-Retail/Bilder-Pictures/SAFLAX-",'Basis-Tabelle-Samen'!N187,"-",'Basis-Tabelle-Samen'!J187,"-garden-to-go-lite-slovenian.jpg")),
IF($C$1="Spanisch - ES",HYPERLINK(CONCATENATE("https://www.saflax.de/0-WVK-Retail/Bilder-Pictures/SAFLAX-",'Basis-Tabelle-Samen'!N187,"-",'Basis-Tabelle-Samen'!J187,"-garden-to-go-lite-spanish.jpg")),
IF($C$1="Tschechisch - CZ",HYPERLINK(CONCATENATE("https://www.saflax.de/0-WVK-Retail/Bilder-Pictures/SAFLAX-",'Basis-Tabelle-Samen'!N187,"-",'Basis-Tabelle-Samen'!J187,"-garden-to-go-lite-czech.jpg")),
IF($C$1="Türkisch - TR",HYPERLINK(CONCATENATE("https://www.saflax.de/0-WVK-Retail/Bilder-Pictures/SAFLAX-",'Basis-Tabelle-Samen'!N187,"-",'Basis-Tabelle-Samen'!J187,"-garden-to-go-lite-turkish.jpg")),
IF($C$1="Ungarisch - HU",HYPERLINK(CONCATENATE("https://www.saflax.de/0-WVK-Retail/Bilder-Pictures/SAFLAX-",'Basis-Tabelle-Samen'!N187,"-",'Basis-Tabelle-Samen'!J187,"-garden-to-go-lite-hungarian.jpg")),
" ACHTUNG")))))))))))))))))))))))))))))</f>
        <v>https://www.saflax.de/0-WVK-Retail/Bilder-Pictures/SAFLAX-88741-glycine-max-garden-to-go-lite-english.jpg</v>
      </c>
      <c r="AO159" s="330" t="str">
        <f>IF(J159&lt;1,"",
IF($C$1="Bulgarisch - BG",HYPERLINK(CONCATENATE("https://www.saflax.de/0-WVK-Retail/Bilder-Pictures/SAFLAX-",'Basis-Tabelle-Samen'!Q187,"-",'Basis-Tabelle-Samen'!J187,"-garden-to-go-bulgarian.jpg")),
IF($C$1="Dänisch - DK",HYPERLINK(CONCATENATE("https://www.saflax.de/0-WVK-Retail/Bilder-Pictures/SAFLAX-",'Basis-Tabelle-Samen'!Q187,"-",'Basis-Tabelle-Samen'!J187,"-garden-to-go-danish.jpg")),
IF($C$1="Deutsch - DE",HYPERLINK(CONCATENATE("https://www.saflax.de/0-WVK-Retail/Bilder-Pictures/SAFLAX-",'Basis-Tabelle-Samen'!Q187,"-",'Basis-Tabelle-Samen'!J187,"-garden-to-go-german.jpg")),
IF($C$1="Englisch - UK",HYPERLINK(CONCATENATE("https://www.saflax.de/0-WVK-Retail/Bilder-Pictures/SAFLAX-",'Basis-Tabelle-Samen'!Q187,"-",'Basis-Tabelle-Samen'!J187,"-garden-to-go-english.jpg")),
IF($C$1="Estnisch - EE",HYPERLINK(CONCATENATE("https://www.saflax.de/0-WVK-Retail/Bilder-Pictures/SAFLAX-",'Basis-Tabelle-Samen'!Q187,"-",'Basis-Tabelle-Samen'!J187,"-garden-to-go-estonian.jpg")),
IF($C$1="Finnisch - FI",HYPERLINK(CONCATENATE("https://www.saflax.de/0-WVK-Retail/Bilder-Pictures/SAFLAX-",'Basis-Tabelle-Samen'!Q187,"-",'Basis-Tabelle-Samen'!J187,"-garden-to-go-finnish.jpg")),
IF($C$1="Französisch - FR",HYPERLINK(CONCATENATE("https://www.saflax.de/0-WVK-Retail/Bilder-Pictures/SAFLAX-",'Basis-Tabelle-Samen'!Q187,"-",'Basis-Tabelle-Samen'!J187,"-garden-to-go-french.jpg")),
IF($C$1="Griechisch - GR",HYPERLINK(CONCATENATE("https://www.saflax.de/0-WVK-Retail/Bilder-Pictures/SAFLAX-",'Basis-Tabelle-Samen'!Q187,"-",'Basis-Tabelle-Samen'!J187,"-garden-to-go-greek.jpg")),
IF($C$1="Irisch - IE",HYPERLINK(CONCATENATE("https://www.saflax.de/0-WVK-Retail/Bilder-Pictures/SAFLAX-",'Basis-Tabelle-Samen'!Q187,"-",'Basis-Tabelle-Samen'!J187,"-garden-to-go-irish.jpg")),
IF($C$1="Isländisch - IS",HYPERLINK(CONCATENATE("https://www.saflax.de/0-WVK-Retail/Bilder-Pictures/SAFLAX-",'Basis-Tabelle-Samen'!Q187,"-",'Basis-Tabelle-Samen'!J187,"-garden-to-go-icelandic.jpg")),
IF($C$1="Italienisch - IT",HYPERLINK(CONCATENATE("https://www.saflax.de/0-WVK-Retail/Bilder-Pictures/SAFLAX-",'Basis-Tabelle-Samen'!Q187,"-",'Basis-Tabelle-Samen'!J187,"-garden-to-go-italian.jpg")),
IF($C$1="Japanisch - JP",HYPERLINK(CONCATENATE("https://www.saflax.de/0-WVK-Retail/Bilder-Pictures/SAFLAX-",'Basis-Tabelle-Samen'!Q187,"-",'Basis-Tabelle-Samen'!J187,"-garden-to-go-japanese.jpg")),
IF($C$1="Kroatisch - HR",HYPERLINK(CONCATENATE("https://www.saflax.de/0-WVK-Retail/Bilder-Pictures/SAFLAX-",'Basis-Tabelle-Samen'!Q187,"-",'Basis-Tabelle-Samen'!J187,"-garden-to-go-croatian.jpg")),
IF($C$1="Lettisch - LV",HYPERLINK(CONCATENATE("https://www.saflax.de/0-WVK-Retail/Bilder-Pictures/SAFLAX-",'Basis-Tabelle-Samen'!Q187,"-",'Basis-Tabelle-Samen'!J187,"-garden-to-go-latvian.jpg")),
IF($C$1="Litauisch - LT",HYPERLINK(CONCATENATE("https://www.saflax.de/0-WVK-Retail/Bilder-Pictures/SAFLAX-",'Basis-Tabelle-Samen'!Q187,"-",'Basis-Tabelle-Samen'!J187,"-garden-to-go-lithuanian.jpg")),
IF($C$1="Maltesisch - MT",HYPERLINK(CONCATENATE("https://www.saflax.de/0-WVK-Retail/Bilder-Pictures/SAFLAX-",'Basis-Tabelle-Samen'!Q187,"-",'Basis-Tabelle-Samen'!J187,"-garden-to-go-maltese.jpg")),
IF($C$1="Niederländisch - NL",HYPERLINK(CONCATENATE("https://www.saflax.de/0-WVK-Retail/Bilder-Pictures/SAFLAX-",'Basis-Tabelle-Samen'!Q187,"-",'Basis-Tabelle-Samen'!J187,"-garden-to-go-dutch.jpg")),
IF($C$1="Norwegisch - NO",HYPERLINK(CONCATENATE("https://www.saflax.de/0-WVK-Retail/Bilder-Pictures/SAFLAX-",'Basis-Tabelle-Samen'!Q187,"-",'Basis-Tabelle-Samen'!J187,"-garden-to-go-nowegian.jpg")),
IF($C$1="Polnisch - PL",HYPERLINK(CONCATENATE("https://www.saflax.de/0-WVK-Retail/Bilder-Pictures/SAFLAX-",'Basis-Tabelle-Samen'!Q187,"-",'Basis-Tabelle-Samen'!J187,"-garden-to-go-polish.jpg")),
IF($C$1="Portugiesisch - PT",HYPERLINK(CONCATENATE("https://www.saflax.de/0-WVK-Retail/Bilder-Pictures/SAFLAX-",'Basis-Tabelle-Samen'!Q187,"-",'Basis-Tabelle-Samen'!J187,"-garden-to-go-portuguese.jpg")),
IF($C$1="Rumänisch - RO",HYPERLINK(CONCATENATE("https://www.saflax.de/0-WVK-Retail/Bilder-Pictures/SAFLAX-",'Basis-Tabelle-Samen'!Q187,"-",'Basis-Tabelle-Samen'!J187,"-garden-to-go-romanian.jpg")),
IF($C$1="Schwedisch - SE",HYPERLINK(CONCATENATE("https://www.saflax.de/0-WVK-Retail/Bilder-Pictures/SAFLAX-",'Basis-Tabelle-Samen'!Q187,"-",'Basis-Tabelle-Samen'!J187,"-garden-to-go-swedish.jpg")),
IF($C$1="Slowakisch - SK",HYPERLINK(CONCATENATE("https://www.saflax.de/0-WVK-Retail/Bilder-Pictures/SAFLAX-",'Basis-Tabelle-Samen'!Q187,"-",'Basis-Tabelle-Samen'!J187,"-garden-to-go-slovak.jpg")),
IF($C$1="Slowenisch - SI",HYPERLINK(CONCATENATE("https://www.saflax.de/0-WVK-Retail/Bilder-Pictures/SAFLAX-",'Basis-Tabelle-Samen'!Q187,"-",'Basis-Tabelle-Samen'!J187,"-garden-to-go-slovenian.jpg")),
IF($C$1="Spanisch - ES",HYPERLINK(CONCATENATE("https://www.saflax.de/0-WVK-Retail/Bilder-Pictures/SAFLAX-",'Basis-Tabelle-Samen'!Q187,"-",'Basis-Tabelle-Samen'!J187,"-garden-to-go-spanish.jpg")),
IF($C$1="Tschechisch - CZ",HYPERLINK(CONCATENATE("https://www.saflax.de/0-WVK-Retail/Bilder-Pictures/SAFLAX-",'Basis-Tabelle-Samen'!Q187,"-",'Basis-Tabelle-Samen'!J187,"-garden-to-go-czech.jpg")),
IF($C$1="Türkisch - TR",HYPERLINK(CONCATENATE("https://www.saflax.de/0-WVK-Retail/Bilder-Pictures/SAFLAX-",'Basis-Tabelle-Samen'!Q187,"-",'Basis-Tabelle-Samen'!J187,"-garden-to-go-turkish.jpg")),
IF($C$1="Ungarisch - HU",HYPERLINK(CONCATENATE("https://www.saflax.de/0-WVK-Retail/Bilder-Pictures/SAFLAX-",'Basis-Tabelle-Samen'!Q187,"-",'Basis-Tabelle-Samen'!J187,"-garden-to-go-hungarian.jpg")),
" ACHTUNG")))))))))))))))))))))))))))))</f>
        <v>https://www.saflax.de/0-WVK-Retail/Bilder-Pictures/SAFLAX-58741-glycine-max-garden-to-go-english.jpg</v>
      </c>
      <c r="AP159" s="330" t="str">
        <f>IF(K159&lt;1,"",
IF($C$1="Bulgarisch - BG",HYPERLINK(CONCATENATE("https://www.saflax.de/0-WVK-Retail/Bilder-Pictures/SAFLAX-",'Basis-Tabelle-Samen'!T187,"-",'Basis-Tabelle-Samen'!J187,"-cultivation-set-bulgarian.jpg")),
IF($C$1="Dänisch - DK",HYPERLINK(CONCATENATE("https://www.saflax.de/0-WVK-Retail/Bilder-Pictures/SAFLAX-",'Basis-Tabelle-Samen'!T187,"-",'Basis-Tabelle-Samen'!J187,"-cultivation-set-danish.jpg")),
IF($C$1="Deutsch - DE",HYPERLINK(CONCATENATE("https://www.saflax.de/0-WVK-Retail/Bilder-Pictures/SAFLAX-",'Basis-Tabelle-Samen'!T187,"-",'Basis-Tabelle-Samen'!J187,"-cultivation-set-german.jpg")),
IF($C$1="Englisch - UK",HYPERLINK(CONCATENATE("https://www.saflax.de/0-WVK-Retail/Bilder-Pictures/SAFLAX-",'Basis-Tabelle-Samen'!T187,"-",'Basis-Tabelle-Samen'!J187,"-cultivation-set-english.jpg")),
IF($C$1="Estnisch - EE",HYPERLINK(CONCATENATE("https://www.saflax.de/0-WVK-Retail/Bilder-Pictures/SAFLAX-",'Basis-Tabelle-Samen'!T187,"-",'Basis-Tabelle-Samen'!J187,"-cultivation-set-estonian.jpg")),
IF($C$1="Finnisch - FI",HYPERLINK(CONCATENATE("https://www.saflax.de/0-WVK-Retail/Bilder-Pictures/SAFLAX-",'Basis-Tabelle-Samen'!T187,"-",'Basis-Tabelle-Samen'!J187,"-cultivation-set-finnish.jpg")),
IF($C$1="Französisch - FR",HYPERLINK(CONCATENATE("https://www.saflax.de/0-WVK-Retail/Bilder-Pictures/SAFLAX-",'Basis-Tabelle-Samen'!T187,"-",'Basis-Tabelle-Samen'!J187,"-cultivation-set-french.jpg")),
IF($C$1="Griechisch - GR",HYPERLINK(CONCATENATE("https://www.saflax.de/0-WVK-Retail/Bilder-Pictures/SAFLAX-",'Basis-Tabelle-Samen'!T187,"-",'Basis-Tabelle-Samen'!J187,"-cultivation-set-greek.jpg")),
IF($C$1="Irisch - IE",HYPERLINK(CONCATENATE("https://www.saflax.de/0-WVK-Retail/Bilder-Pictures/SAFLAX-",'Basis-Tabelle-Samen'!T187,"-",'Basis-Tabelle-Samen'!J187,"-cultivation-set-irish.jpg")),
IF($C$1="Isländisch - IS",HYPERLINK(CONCATENATE("https://www.saflax.de/0-WVK-Retail/Bilder-Pictures/SAFLAX-",'Basis-Tabelle-Samen'!T187,"-",'Basis-Tabelle-Samen'!J187,"-cultivation-set-icelandic.jpg")),
IF($C$1="Italienisch - IT",HYPERLINK(CONCATENATE("https://www.saflax.de/0-WVK-Retail/Bilder-Pictures/SAFLAX-",'Basis-Tabelle-Samen'!T187,"-",'Basis-Tabelle-Samen'!J187,"-cultivation-set-italian.jpg")),
IF($C$1="Japanisch - JP",HYPERLINK(CONCATENATE("https://www.saflax.de/0-WVK-Retail/Bilder-Pictures/SAFLAX-",'Basis-Tabelle-Samen'!T187,"-",'Basis-Tabelle-Samen'!J187,"-cultivation-set-japanese.jpg")),
IF($C$1="Kroatisch - HR",HYPERLINK(CONCATENATE("https://www.saflax.de/0-WVK-Retail/Bilder-Pictures/SAFLAX-",'Basis-Tabelle-Samen'!T187,"-",'Basis-Tabelle-Samen'!J187,"-cultivation-set-croatian.jpg")),
IF($C$1="Lettisch - LV",HYPERLINK(CONCATENATE("https://www.saflax.de/0-WVK-Retail/Bilder-Pictures/SAFLAX-",'Basis-Tabelle-Samen'!T187,"-",'Basis-Tabelle-Samen'!J187,"-cultivation-set-latvian.jpg")),
IF($C$1="Litauisch - LT",HYPERLINK(CONCATENATE("https://www.saflax.de/0-WVK-Retail/Bilder-Pictures/SAFLAX-",'Basis-Tabelle-Samen'!T187,"-",'Basis-Tabelle-Samen'!J187,"-cultivation-set-lithuanian.jpg")),
IF($C$1="Maltesisch - MT",HYPERLINK(CONCATENATE("https://www.saflax.de/0-WVK-Retail/Bilder-Pictures/SAFLAX-",'Basis-Tabelle-Samen'!T187,"-",'Basis-Tabelle-Samen'!J187,"-cultivation-set-maltese.jpg")),
IF($C$1="Niederländisch - NL",HYPERLINK(CONCATENATE("https://www.saflax.de/0-WVK-Retail/Bilder-Pictures/SAFLAX-",'Basis-Tabelle-Samen'!T187,"-",'Basis-Tabelle-Samen'!J187,"-cultivation-set-dutch.jpg")),
IF($C$1="Norwegisch - NO",HYPERLINK(CONCATENATE("https://www.saflax.de/0-WVK-Retail/Bilder-Pictures/SAFLAX-",'Basis-Tabelle-Samen'!T187,"-",'Basis-Tabelle-Samen'!J187,"-cultivation-set-nowegian.jpg")),
IF($C$1="Polnisch - PL",HYPERLINK(CONCATENATE("https://www.saflax.de/0-WVK-Retail/Bilder-Pictures/SAFLAX-",'Basis-Tabelle-Samen'!T187,"-",'Basis-Tabelle-Samen'!J187,"-cultivation-set-polish.jpg")),
IF($C$1="Portugiesisch - PT",HYPERLINK(CONCATENATE("https://www.saflax.de/0-WVK-Retail/Bilder-Pictures/SAFLAX-",'Basis-Tabelle-Samen'!T187,"-",'Basis-Tabelle-Samen'!J187,"-cultivation-set-portuguese.jpg")),
IF($C$1="Rumänisch - RO",HYPERLINK(CONCATENATE("https://www.saflax.de/0-WVK-Retail/Bilder-Pictures/SAFLAX-",'Basis-Tabelle-Samen'!T187,"-",'Basis-Tabelle-Samen'!J187,"-cultivation-set-romanian.jpg")),
IF($C$1="Schwedisch - SE",HYPERLINK(CONCATENATE("https://www.saflax.de/0-WVK-Retail/Bilder-Pictures/SAFLAX-",'Basis-Tabelle-Samen'!T187,"-",'Basis-Tabelle-Samen'!J187,"-cultivation-set-swedish.jpg")),
IF($C$1="Slowakisch - SK",HYPERLINK(CONCATENATE("https://www.saflax.de/0-WVK-Retail/Bilder-Pictures/SAFLAX-",'Basis-Tabelle-Samen'!T187,"-",'Basis-Tabelle-Samen'!J187,"-cultivation-set-slovak.jpg")),
IF($C$1="Slowenisch - SI",HYPERLINK(CONCATENATE("https://www.saflax.de/0-WVK-Retail/Bilder-Pictures/SAFLAX-",'Basis-Tabelle-Samen'!T187,"-",'Basis-Tabelle-Samen'!J187,"-cultivation-set-slovenian.jpg")),
IF($C$1="Spanisch - ES",HYPERLINK(CONCATENATE("https://www.saflax.de/0-WVK-Retail/Bilder-Pictures/SAFLAX-",'Basis-Tabelle-Samen'!T187,"-",'Basis-Tabelle-Samen'!J187,"-cultivation-set-spanish.jpg")),
IF($C$1="Tschechisch - CZ",HYPERLINK(CONCATENATE("https://www.saflax.de/0-WVK-Retail/Bilder-Pictures/SAFLAX-",'Basis-Tabelle-Samen'!T187,"-",'Basis-Tabelle-Samen'!J187,"-cultivation-set-czech.jpg")),
IF($C$1="Türkisch - TR",HYPERLINK(CONCATENATE("https://www.saflax.de/0-WVK-Retail/Bilder-Pictures/SAFLAX-",'Basis-Tabelle-Samen'!T187,"-",'Basis-Tabelle-Samen'!J187,"-cultivation-set-turkish.jpg")),
IF($C$1="Ungarisch - HU",HYPERLINK(CONCATENATE("https://www.saflax.de/0-WVK-Retail/Bilder-Pictures/SAFLAX-",'Basis-Tabelle-Samen'!T187,"-",'Basis-Tabelle-Samen'!J187,"-cultivation-set-hungarian.jpg")),
" ACHTUNG")))))))))))))))))))))))))))))</f>
        <v>https://www.saflax.de/0-WVK-Retail/Bilder-Pictures/SAFLAX-38741-glycine-max-cultivation-set-english.jpg</v>
      </c>
      <c r="AQ159" s="330" t="str">
        <f>IF(L159&lt;1,"",
IF($C$1="Bulgarisch - BG",HYPERLINK(CONCATENATE("https://www.saflax.de/0-WVK-Retail/Bilder-Pictures/SAFLAX-",'Basis-Tabelle-Samen'!W187,"-",'Basis-Tabelle-Samen'!J187,"-garden-in-the-bag-bulgarian.jpg")),
IF($C$1="Dänisch - DK",HYPERLINK(CONCATENATE("https://www.saflax.de/0-WVK-Retail/Bilder-Pictures/SAFLAX-",'Basis-Tabelle-Samen'!W187,"-",'Basis-Tabelle-Samen'!J187,"-garden-in-the-bag-danish.jpg")),
IF($C$1="Deutsch - DE",HYPERLINK(CONCATENATE("https://www.saflax.de/0-WVK-Retail/Bilder-Pictures/SAFLAX-",'Basis-Tabelle-Samen'!W187,"-",'Basis-Tabelle-Samen'!J187,"-garden-in-the-bag-german.jpg")),
IF($C$1="Englisch - UK",HYPERLINK(CONCATENATE("https://www.saflax.de/0-WVK-Retail/Bilder-Pictures/SAFLAX-",'Basis-Tabelle-Samen'!W187,"-",'Basis-Tabelle-Samen'!J187,"-garden-in-the-bag-english.jpg")),
IF($C$1="Estnisch - EE",HYPERLINK(CONCATENATE("https://www.saflax.de/0-WVK-Retail/Bilder-Pictures/SAFLAX-",'Basis-Tabelle-Samen'!W187,"-",'Basis-Tabelle-Samen'!J187,"-garden-in-the-bag-estonian.jpg")),
IF($C$1="Finnisch - FI",HYPERLINK(CONCATENATE("https://www.saflax.de/0-WVK-Retail/Bilder-Pictures/SAFLAX-",'Basis-Tabelle-Samen'!W187,"-",'Basis-Tabelle-Samen'!J187,"-garden-in-the-bag-finnish.jpg")),
IF($C$1="Französisch - FR",HYPERLINK(CONCATENATE("https://www.saflax.de/0-WVK-Retail/Bilder-Pictures/SAFLAX-",'Basis-Tabelle-Samen'!W187,"-",'Basis-Tabelle-Samen'!J187,"-garden-in-the-bag-french.jpg")),
IF($C$1="Griechisch - GR",HYPERLINK(CONCATENATE("https://www.saflax.de/0-WVK-Retail/Bilder-Pictures/SAFLAX-",'Basis-Tabelle-Samen'!W187,"-",'Basis-Tabelle-Samen'!J187,"-garden-in-the-bag-greek.jpg")),
IF($C$1="Irisch - IE",HYPERLINK(CONCATENATE("https://www.saflax.de/0-WVK-Retail/Bilder-Pictures/SAFLAX-",'Basis-Tabelle-Samen'!W187,"-",'Basis-Tabelle-Samen'!J187,"-garden-in-the-bag-irish.jpg")),
IF($C$1="Isländisch - IS",HYPERLINK(CONCATENATE("https://www.saflax.de/0-WVK-Retail/Bilder-Pictures/SAFLAX-",'Basis-Tabelle-Samen'!W187,"-",'Basis-Tabelle-Samen'!J187,"-garden-in-the-bag-icelandic.jpg")),
IF($C$1="Italienisch - IT",HYPERLINK(CONCATENATE("https://www.saflax.de/0-WVK-Retail/Bilder-Pictures/SAFLAX-",'Basis-Tabelle-Samen'!W187,"-",'Basis-Tabelle-Samen'!J187,"-garden-in-the-bag-italian.jpg")),
IF($C$1="Japanisch - JP",HYPERLINK(CONCATENATE("https://www.saflax.de/0-WVK-Retail/Bilder-Pictures/SAFLAX-",'Basis-Tabelle-Samen'!W187,"-",'Basis-Tabelle-Samen'!J187,"-garden-in-the-bag-japanese.jpg")),
IF($C$1="Kroatisch - HR",HYPERLINK(CONCATENATE("https://www.saflax.de/0-WVK-Retail/Bilder-Pictures/SAFLAX-",'Basis-Tabelle-Samen'!W187,"-",'Basis-Tabelle-Samen'!J187,"-garden-in-the-bag-croatian.jpg")),
IF($C$1="Lettisch - LV",HYPERLINK(CONCATENATE("https://www.saflax.de/0-WVK-Retail/Bilder-Pictures/SAFLAX-",'Basis-Tabelle-Samen'!W187,"-",'Basis-Tabelle-Samen'!J187,"-garden-in-the-bag-latvian.jpg")),
IF($C$1="Litauisch - LT",HYPERLINK(CONCATENATE("https://www.saflax.de/0-WVK-Retail/Bilder-Pictures/SAFLAX-",'Basis-Tabelle-Samen'!W187,"-",'Basis-Tabelle-Samen'!J187,"-garden-in-the-bag-lithuanian.jpg")),
IF($C$1="Maltesisch - MT",HYPERLINK(CONCATENATE("https://www.saflax.de/0-WVK-Retail/Bilder-Pictures/SAFLAX-",'Basis-Tabelle-Samen'!W187,"-",'Basis-Tabelle-Samen'!J187,"-garden-in-the-bag-maltese.jpg")),
IF($C$1="Niederländisch - NL",HYPERLINK(CONCATENATE("https://www.saflax.de/0-WVK-Retail/Bilder-Pictures/SAFLAX-",'Basis-Tabelle-Samen'!W187,"-",'Basis-Tabelle-Samen'!J187,"-garden-in-the-bag-dutch.jpg")),
IF($C$1="Norwegisch - NO",HYPERLINK(CONCATENATE("https://www.saflax.de/0-WVK-Retail/Bilder-Pictures/SAFLAX-",'Basis-Tabelle-Samen'!W187,"-",'Basis-Tabelle-Samen'!J187,"-garden-in-the-bag-nowegian.jpg")),
IF($C$1="Polnisch - PL",HYPERLINK(CONCATENATE("https://www.saflax.de/0-WVK-Retail/Bilder-Pictures/SAFLAX-",'Basis-Tabelle-Samen'!W187,"-",'Basis-Tabelle-Samen'!J187,"-garden-in-the-bag-polish.jpg")),
IF($C$1="Portugiesisch - PT",HYPERLINK(CONCATENATE("https://www.saflax.de/0-WVK-Retail/Bilder-Pictures/SAFLAX-",'Basis-Tabelle-Samen'!W187,"-",'Basis-Tabelle-Samen'!J187,"-garden-in-the-bag-portuguese.jpg")),
IF($C$1="Rumänisch - RO",HYPERLINK(CONCATENATE("https://www.saflax.de/0-WVK-Retail/Bilder-Pictures/SAFLAX-",'Basis-Tabelle-Samen'!W187,"-",'Basis-Tabelle-Samen'!J187,"-garden-in-the-bag-romanian.jpg")),
IF($C$1="Schwedisch - SE",HYPERLINK(CONCATENATE("https://www.saflax.de/0-WVK-Retail/Bilder-Pictures/SAFLAX-",'Basis-Tabelle-Samen'!W187,"-",'Basis-Tabelle-Samen'!J187,"-garden-in-the-bag-swedish.jpg")),
IF($C$1="Slowakisch - SK",HYPERLINK(CONCATENATE("https://www.saflax.de/0-WVK-Retail/Bilder-Pictures/SAFLAX-",'Basis-Tabelle-Samen'!W187,"-",'Basis-Tabelle-Samen'!J187,"-garden-in-the-bag-slovak.jpg")),
IF($C$1="Slowenisch - SI",HYPERLINK(CONCATENATE("https://www.saflax.de/0-WVK-Retail/Bilder-Pictures/SAFLAX-",'Basis-Tabelle-Samen'!W187,"-",'Basis-Tabelle-Samen'!J187,"-garden-in-the-bag-slovenian.jpg")),
IF($C$1="Spanisch - ES",HYPERLINK(CONCATENATE("https://www.saflax.de/0-WVK-Retail/Bilder-Pictures/SAFLAX-",'Basis-Tabelle-Samen'!W187,"-",'Basis-Tabelle-Samen'!J187,"-garden-in-the-bag-spanish.jpg")),
IF($C$1="Tschechisch - CZ",HYPERLINK(CONCATENATE("https://www.saflax.de/0-WVK-Retail/Bilder-Pictures/SAFLAX-",'Basis-Tabelle-Samen'!W187,"-",'Basis-Tabelle-Samen'!J187,"-garden-in-the-bag-czech.jpg")),
IF($C$1="Türkisch - TR",HYPERLINK(CONCATENATE("https://www.saflax.de/0-WVK-Retail/Bilder-Pictures/SAFLAX-",'Basis-Tabelle-Samen'!W187,"-",'Basis-Tabelle-Samen'!J187,"-garden-in-the-bag-turkish.jpg")),
IF($C$1="Ungarisch - HU",HYPERLINK(CONCATENATE("https://www.saflax.de/0-WVK-Retail/Bilder-Pictures/SAFLAX-",'Basis-Tabelle-Samen'!W187,"-",'Basis-Tabelle-Samen'!J187,"-garden-in-the-bag-hungarian.jpg")),
" ACHTUNG")))))))))))))))))))))))))))))</f>
        <v>https://www.saflax.de/0-WVK-Retail/Bilder-Pictures/SAFLAX-68741-glycine-max-garden-in-the-bag-english.jpg</v>
      </c>
    </row>
    <row r="160" spans="1:43" ht="17.100000000000001" customHeight="1" x14ac:dyDescent="0.2">
      <c r="A160" s="318" t="str">
        <f>IF('Basis-Tabelle-Samen'!A167="","",IF($C$1="Deutsch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60" s="319" t="str">
        <f>'Basis-Tabelle-Samen'!I167</f>
        <v>Allium cepa</v>
      </c>
      <c r="C160" s="316" t="str">
        <f>IF($C$1="Bulgarisch - BG",'Basis-Tabelle-Samen'!Z167,
IF($C$1="Dänisch - DK",'Basis-Tabelle-Samen'!AA167,
IF($C$1="Deutsch - DE",'Basis-Tabelle-Samen'!AB167,
IF($C$1="Englisch - UK",'Basis-Tabelle-Samen'!AC167,
IF($C$1="Estnisch - EE",'Basis-Tabelle-Samen'!AD167,
IF($C$1="Finnisch - FI",'Basis-Tabelle-Samen'!AE167,
IF($C$1="Französisch - FR",'Basis-Tabelle-Samen'!AF167,
IF($C$1="Griechisch - GR",'Basis-Tabelle-Samen'!AG167,
IF($C$1="Irisch - IE",'Basis-Tabelle-Samen'!AH167,
IF($C$1="Isländisch - IS",'Basis-Tabelle-Samen'!AI167,
IF($C$1="Italienisch - IT",'Basis-Tabelle-Samen'!AJ167,
IF($C$1="Japanisch - JP",'Basis-Tabelle-Samen'!AK167,
IF($C$1="Kroatisch - HR",'Basis-Tabelle-Samen'!AL167,
IF($C$1="Lettisch - LV",'Basis-Tabelle-Samen'!AM167,
IF($C$1="Litauisch - LT",'Basis-Tabelle-Samen'!AN167,
IF($C$1="Maltesisch - MT",'Basis-Tabelle-Samen'!AO167,
IF($C$1="Niederländisch - NL",'Basis-Tabelle-Samen'!AP167,
IF($C$1="Norwegisch - NO",'Basis-Tabelle-Samen'!AQ167,
IF($C$1="Polnisch - PL",'Basis-Tabelle-Samen'!AR167,
IF($C$1="Portugiesisch - PT",'Basis-Tabelle-Samen'!AS167,
IF($C$1="Rumänisch - RO",'Basis-Tabelle-Samen'!AT167,
IF($C$1="Schwedisch - SE",'Basis-Tabelle-Samen'!AU167,
IF($C$1="Slowakisch - SK",'Basis-Tabelle-Samen'!AV167,
IF($C$1="Slowenisch - SI",'Basis-Tabelle-Samen'!AW167,
IF($C$1="Spanisch - ES",'Basis-Tabelle-Samen'!AX167,
IF($C$1="Tschechisch - CZ",'Basis-Tabelle-Samen'!AY167,
IF($C$1="Türkisch - TR",'Basis-Tabelle-Samen'!AZ167,
IF($C$1="Ungarisch - HU",'Basis-Tabelle-Samen'!BA167,
" ACHTUNG"))))))))))))))))))))))))))))</f>
        <v>Organic - Salad Onion - White Lisbon</v>
      </c>
      <c r="D160" s="320">
        <f>'Basis-Tabelle-Samen'!F167</f>
        <v>150</v>
      </c>
      <c r="E160" s="321" t="str">
        <f>'Basis-Tabelle-Samen'!H167</f>
        <v>7 %</v>
      </c>
      <c r="F160" s="322" t="str">
        <f>IF('Basis-Tabelle-Samen'!G167="","",'Basis-Tabelle-Samen'!G167)</f>
        <v>02</v>
      </c>
      <c r="G160" s="320">
        <f>'Basis-Tabelle-Samen'!C167</f>
        <v>18601</v>
      </c>
      <c r="H160" s="323">
        <f>'Basis-Tabelle-Samen'!D167</f>
        <v>4055473186016</v>
      </c>
      <c r="I160" s="324">
        <f>'Basis-Tabelle-Samen'!E167</f>
        <v>2.0499999999999998</v>
      </c>
      <c r="J160" s="325">
        <f t="shared" si="2"/>
        <v>12</v>
      </c>
      <c r="K160" s="326">
        <f>'Basis-Tabelle-Samen'!K167</f>
        <v>78601</v>
      </c>
      <c r="L160" s="323">
        <f>'Basis-Tabelle-Samen'!L167</f>
        <v>4055473786018</v>
      </c>
      <c r="M160" s="324">
        <f>'Basis-Tabelle-Samen'!M167</f>
        <v>2.4500000000000002</v>
      </c>
      <c r="N160" s="326">
        <f>IF(K160&lt;1,"",'3'!$I$15)</f>
        <v>15</v>
      </c>
      <c r="O160" s="327">
        <f>IF(K160&lt;1,"",'3'!$J$11)</f>
        <v>90</v>
      </c>
      <c r="P160" s="326">
        <f>'Basis-Tabelle-Samen'!N167</f>
        <v>88601</v>
      </c>
      <c r="Q160" s="323">
        <f>'Basis-Tabelle-Samen'!O167</f>
        <v>4055473886015</v>
      </c>
      <c r="R160" s="328">
        <f>'Basis-Tabelle-Samen'!P167</f>
        <v>3.75</v>
      </c>
      <c r="S160" s="326">
        <f>IF(R160&lt;1,"",'3'!$M$15)</f>
        <v>18</v>
      </c>
      <c r="T160" s="327">
        <f>IF(R160&lt;1,"",'3'!$N$11)</f>
        <v>72</v>
      </c>
      <c r="U160" s="326">
        <f>'Basis-Tabelle-Samen'!Q167</f>
        <v>58601</v>
      </c>
      <c r="V160" s="323">
        <f>'Basis-Tabelle-Samen'!R167</f>
        <v>4055473586014</v>
      </c>
      <c r="W160" s="324">
        <f>'Basis-Tabelle-Samen'!S167</f>
        <v>4.95</v>
      </c>
      <c r="X160" s="326">
        <f>IF(U160&lt;1,"",'3'!$Q$15)</f>
        <v>6</v>
      </c>
      <c r="Y160" s="327">
        <f>IF(U160&lt;1,"",'3'!$R$11)</f>
        <v>24</v>
      </c>
      <c r="Z160" s="326">
        <f>'Basis-Tabelle-Samen'!T167</f>
        <v>38601</v>
      </c>
      <c r="AA160" s="323">
        <f>'Basis-Tabelle-Samen'!U167</f>
        <v>4055473386010</v>
      </c>
      <c r="AB160" s="324">
        <f>'Basis-Tabelle-Samen'!V167</f>
        <v>6.75</v>
      </c>
      <c r="AC160" s="326">
        <f>IF(Z160&lt;1,"",'3'!$U$15)</f>
        <v>6</v>
      </c>
      <c r="AD160" s="327">
        <f>IF(Z160&lt;1,"",'3'!$V$11)</f>
        <v>24</v>
      </c>
      <c r="AE160" s="326">
        <f>'Basis-Tabelle-Samen'!W167</f>
        <v>68601</v>
      </c>
      <c r="AF160" s="323">
        <f>'Basis-Tabelle-Samen'!X167</f>
        <v>4055473686011</v>
      </c>
      <c r="AG160" s="324">
        <f>'Basis-Tabelle-Samen'!Y167</f>
        <v>2.95</v>
      </c>
      <c r="AH160" s="326">
        <f>IF(AE160&lt;1,"",'3'!$Y$15)</f>
        <v>8</v>
      </c>
      <c r="AI160" s="327">
        <f>IF(AE160&lt;1,"",'3'!$Z$11)</f>
        <v>64</v>
      </c>
      <c r="AJ160" s="315"/>
      <c r="AK160" s="316" t="str">
        <f>IF(G160&lt;1,"",
IF($C$1="Bulgarisch - BG",HYPERLINK(CONCATENATE("https://www.saflax.de/0-WVK-Retail/Bilder-Pictures/SAFLAX-",'Basis-Tabelle-Samen'!C167,"-",'Basis-Tabelle-Samen'!J167,"-seed-package-front-cr-bulgarian.jpg")),
IF($C$1="Dänisch - DK",HYPERLINK(CONCATENATE("https://www.saflax.de/0-WVK-Retail/Bilder-Pictures/SAFLAX-",'Basis-Tabelle-Samen'!C167,"-",'Basis-Tabelle-Samen'!J167,"-seed-package-front-cr-danish.jpg")),
IF($C$1="Deutsch - DE",HYPERLINK(CONCATENATE("https://www.saflax.de/0-WVK-Retail/Bilder-Pictures/SAFLAX-",'Basis-Tabelle-Samen'!C167,"-",'Basis-Tabelle-Samen'!J167,"-seed-package-front-cr-german.jpg")),
IF($C$1="Englisch - UK",HYPERLINK(CONCATENATE("https://www.saflax.de/0-WVK-Retail/Bilder-Pictures/SAFLAX-",'Basis-Tabelle-Samen'!C167,"-",'Basis-Tabelle-Samen'!J167,"-seed-package-front-cr-english.jpg")),
IF($C$1="Estnisch - EE",HYPERLINK(CONCATENATE("https://www.saflax.de/0-WVK-Retail/Bilder-Pictures/SAFLAX-",'Basis-Tabelle-Samen'!C167,"-",'Basis-Tabelle-Samen'!J167,"-seed-package-front-cr-estonian.jpg")),
IF($C$1="Finnisch - FI",HYPERLINK(CONCATENATE("https://www.saflax.de/0-WVK-Retail/Bilder-Pictures/SAFLAX-",'Basis-Tabelle-Samen'!C167,"-",'Basis-Tabelle-Samen'!J167,"-seed-package-front-cr-finnish.jpg")),
IF($C$1="Französisch - FR",HYPERLINK(CONCATENATE("https://www.saflax.de/0-WVK-Retail/Bilder-Pictures/SAFLAX-",'Basis-Tabelle-Samen'!C167,"-",'Basis-Tabelle-Samen'!J167,"-seed-package-front-cr-french.jpg")),
IF($C$1="Griechisch - GR",HYPERLINK(CONCATENATE("https://www.saflax.de/0-WVK-Retail/Bilder-Pictures/SAFLAX-",'Basis-Tabelle-Samen'!C167,"-",'Basis-Tabelle-Samen'!J167,"-seed-package-front-cr-greek.jpg")),
IF($C$1="Irisch - IE",HYPERLINK(CONCATENATE("https://www.saflax.de/0-WVK-Retail/Bilder-Pictures/SAFLAX-",'Basis-Tabelle-Samen'!C167,"-",'Basis-Tabelle-Samen'!J167,"-seed-package-front-cr-irish.jpg")),
IF($C$1="Isländisch - IS",HYPERLINK(CONCATENATE("https://www.saflax.de/0-WVK-Retail/Bilder-Pictures/SAFLAX-",'Basis-Tabelle-Samen'!C167,"-",'Basis-Tabelle-Samen'!J167,"-seed-package-front-cr-icelandic.jpg")),
IF($C$1="Italienisch - IT",HYPERLINK(CONCATENATE("https://www.saflax.de/0-WVK-Retail/Bilder-Pictures/SAFLAX-",'Basis-Tabelle-Samen'!C167,"-",'Basis-Tabelle-Samen'!J167,"-seed-package-front-cr-italian.jpg")),
IF($C$1="Japanisch - JP",HYPERLINK(CONCATENATE("https://www.saflax.de/0-WVK-Retail/Bilder-Pictures/SAFLAX-",'Basis-Tabelle-Samen'!C167,"-",'Basis-Tabelle-Samen'!J167,"-seed-package-front-cr-japanese.jpg")),
IF($C$1="Kroatisch - HR",HYPERLINK(CONCATENATE("https://www.saflax.de/0-WVK-Retail/Bilder-Pictures/SAFLAX-",'Basis-Tabelle-Samen'!C167,"-",'Basis-Tabelle-Samen'!J167,"-seed-package-front-cr-croatian.jpg")),
IF($C$1="Lettisch - LV",HYPERLINK(CONCATENATE("https://www.saflax.de/0-WVK-Retail/Bilder-Pictures/SAFLAX-",'Basis-Tabelle-Samen'!C167,"-",'Basis-Tabelle-Samen'!J167,"-seed-package-front-cr-latvian.jpg")),
IF($C$1="Litauisch - LT",HYPERLINK(CONCATENATE("https://www.saflax.de/0-WVK-Retail/Bilder-Pictures/SAFLAX-",'Basis-Tabelle-Samen'!C167,"-",'Basis-Tabelle-Samen'!J167,"-seed-package-front-cr-lithuanian.jpg")),
IF($C$1="Maltesisch - MT",HYPERLINK(CONCATENATE("https://www.saflax.de/0-WVK-Retail/Bilder-Pictures/SAFLAX-",'Basis-Tabelle-Samen'!C167,"-",'Basis-Tabelle-Samen'!J167,"-seed-package-front-cr-maltese.jpg")),
IF($C$1="Niederländisch - NL",HYPERLINK(CONCATENATE("https://www.saflax.de/0-WVK-Retail/Bilder-Pictures/SAFLAX-",'Basis-Tabelle-Samen'!C167,"-",'Basis-Tabelle-Samen'!J167,"-seed-package-front-cr-dutch.jpg")),
IF($C$1="Norwegisch - NO",HYPERLINK(CONCATENATE("https://www.saflax.de/0-WVK-Retail/Bilder-Pictures/SAFLAX-",'Basis-Tabelle-Samen'!C167,"-",'Basis-Tabelle-Samen'!J167,"-seed-package-front-cr-nowegian.jpg")),
IF($C$1="Polnisch - PL",HYPERLINK(CONCATENATE("https://www.saflax.de/0-WVK-Retail/Bilder-Pictures/SAFLAX-",'Basis-Tabelle-Samen'!C167,"-",'Basis-Tabelle-Samen'!J167,"-seed-package-front-cr-polish.jpg")),
IF($C$1="Portugiesisch - PT",HYPERLINK(CONCATENATE("https://www.saflax.de/0-WVK-Retail/Bilder-Pictures/SAFLAX-",'Basis-Tabelle-Samen'!C167,"-",'Basis-Tabelle-Samen'!J167,"-seed-package-front-cr-portuguese.jpg")),
IF($C$1="Rumänisch - RO",HYPERLINK(CONCATENATE("https://www.saflax.de/0-WVK-Retail/Bilder-Pictures/SAFLAX-",'Basis-Tabelle-Samen'!C167,"-",'Basis-Tabelle-Samen'!J167,"-seed-package-front-cr-romanian.jpg")),
IF($C$1="Schwedisch - SE",HYPERLINK(CONCATENATE("https://www.saflax.de/0-WVK-Retail/Bilder-Pictures/SAFLAX-",'Basis-Tabelle-Samen'!C167,"-",'Basis-Tabelle-Samen'!J167,"-seed-package-front-cr-swedish.jpg")),
IF($C$1="Slowakisch - SK",HYPERLINK(CONCATENATE("https://www.saflax.de/0-WVK-Retail/Bilder-Pictures/SAFLAX-",'Basis-Tabelle-Samen'!C167,"-",'Basis-Tabelle-Samen'!J167,"-seed-package-front-cr-slovak.jpg")),
IF($C$1="Slowenisch - SI",HYPERLINK(CONCATENATE("https://www.saflax.de/0-WVK-Retail/Bilder-Pictures/SAFLAX-",'Basis-Tabelle-Samen'!C167,"-",'Basis-Tabelle-Samen'!J167,"-seed-package-front-cr-slovenian.jpg")),
IF($C$1="Spanisch - ES",HYPERLINK(CONCATENATE("https://www.saflax.de/0-WVK-Retail/Bilder-Pictures/SAFLAX-",'Basis-Tabelle-Samen'!C167,"-",'Basis-Tabelle-Samen'!J167,"-seed-package-front-cr-spanish.jpg")),
IF($C$1="Tschechisch - CZ",HYPERLINK(CONCATENATE("https://www.saflax.de/0-WVK-Retail/Bilder-Pictures/SAFLAX-",'Basis-Tabelle-Samen'!C167,"-",'Basis-Tabelle-Samen'!J167,"-seed-package-front-cr-czech.jpg")),
IF($C$1="Türkisch - TR",HYPERLINK(CONCATENATE("https://www.saflax.de/0-WVK-Retail/Bilder-Pictures/SAFLAX-",'Basis-Tabelle-Samen'!C167,"-",'Basis-Tabelle-Samen'!J167,"-seed-package-front-cr-turkish.jpg")),
IF($C$1="Ungarisch - HU",HYPERLINK(CONCATENATE("https://www.saflax.de/0-WVK-Retail/Bilder-Pictures/SAFLAX-",'Basis-Tabelle-Samen'!C167,"-",'Basis-Tabelle-Samen'!J167,"-seed-package-front-cr-hungarian.jpg")),
" ACHTUNG")))))))))))))))))))))))))))))</f>
        <v>https://www.saflax.de/0-WVK-Retail/Bilder-Pictures/SAFLAX-18601-allium-cepa-seed-package-front-cr-english.jpg</v>
      </c>
      <c r="AL160" s="330" t="str">
        <f>IF(G160&lt;1,"",
IF($C$1="Bulgarisch - BG",HYPERLINK(CONCATENATE("https://www.saflax.de/0-WVK-Retail/Bilder-Pictures/SAFLAX-",'Basis-Tabelle-Samen'!C167,"-",'Basis-Tabelle-Samen'!J167,"-seed-package-back-cr-bulgarian.jpg")),
IF($C$1="Dänisch - DK",HYPERLINK(CONCATENATE("https://www.saflax.de/0-WVK-Retail/Bilder-Pictures/SAFLAX-",'Basis-Tabelle-Samen'!C167,"-",'Basis-Tabelle-Samen'!J167,"-seed-package-back-cr-danish.jpg")),
IF($C$1="Deutsch - DE",HYPERLINK(CONCATENATE("https://www.saflax.de/0-WVK-Retail/Bilder-Pictures/SAFLAX-",'Basis-Tabelle-Samen'!C167,"-",'Basis-Tabelle-Samen'!J167,"-seed-package-back-cr-german.jpg")),
IF($C$1="Englisch - UK",HYPERLINK(CONCATENATE("https://www.saflax.de/0-WVK-Retail/Bilder-Pictures/SAFLAX-",'Basis-Tabelle-Samen'!C167,"-",'Basis-Tabelle-Samen'!J167,"-seed-package-back-cr-english.jpg")),
IF($C$1="Estnisch - EE",HYPERLINK(CONCATENATE("https://www.saflax.de/0-WVK-Retail/Bilder-Pictures/SAFLAX-",'Basis-Tabelle-Samen'!C167,"-",'Basis-Tabelle-Samen'!J167,"-seed-package-back-cr-estonian.jpg")),
IF($C$1="Finnisch - FI",HYPERLINK(CONCATENATE("https://www.saflax.de/0-WVK-Retail/Bilder-Pictures/SAFLAX-",'Basis-Tabelle-Samen'!C167,"-",'Basis-Tabelle-Samen'!J167,"-seed-package-back-cr-finnish.jpg")),
IF($C$1="Französisch - FR",HYPERLINK(CONCATENATE("https://www.saflax.de/0-WVK-Retail/Bilder-Pictures/SAFLAX-",'Basis-Tabelle-Samen'!C167,"-",'Basis-Tabelle-Samen'!J167,"-seed-package-back-cr-french.jpg")),
IF($C$1="Griechisch - GR",HYPERLINK(CONCATENATE("https://www.saflax.de/0-WVK-Retail/Bilder-Pictures/SAFLAX-",'Basis-Tabelle-Samen'!C167,"-",'Basis-Tabelle-Samen'!J167,"-seed-package-back-cr-greek.jpg")),
IF($C$1="Irisch - IE",HYPERLINK(CONCATENATE("https://www.saflax.de/0-WVK-Retail/Bilder-Pictures/SAFLAX-",'Basis-Tabelle-Samen'!C167,"-",'Basis-Tabelle-Samen'!J167,"-seed-package-back-cr-irish.jpg")),
IF($C$1="Isländisch - IS",HYPERLINK(CONCATENATE("https://www.saflax.de/0-WVK-Retail/Bilder-Pictures/SAFLAX-",'Basis-Tabelle-Samen'!C167,"-",'Basis-Tabelle-Samen'!J167,"-seed-package-back-cr-icelandic.jpg")),
IF($C$1="Italienisch - IT",HYPERLINK(CONCATENATE("https://www.saflax.de/0-WVK-Retail/Bilder-Pictures/SAFLAX-",'Basis-Tabelle-Samen'!C167,"-",'Basis-Tabelle-Samen'!J167,"-seed-package-back-cr-italian.jpg")),
IF($C$1="Japanisch - JP",HYPERLINK(CONCATENATE("https://www.saflax.de/0-WVK-Retail/Bilder-Pictures/SAFLAX-",'Basis-Tabelle-Samen'!C167,"-",'Basis-Tabelle-Samen'!J167,"-seed-package-back-cr-japanese.jpg")),
IF($C$1="Kroatisch - HR",HYPERLINK(CONCATENATE("https://www.saflax.de/0-WVK-Retail/Bilder-Pictures/SAFLAX-",'Basis-Tabelle-Samen'!C167,"-",'Basis-Tabelle-Samen'!J167,"-seed-package-back-cr-croatian.jpg")),
IF($C$1="Lettisch - LV",HYPERLINK(CONCATENATE("https://www.saflax.de/0-WVK-Retail/Bilder-Pictures/SAFLAX-",'Basis-Tabelle-Samen'!C167,"-",'Basis-Tabelle-Samen'!J167,"-seed-package-back-cr-latvian.jpg")),
IF($C$1="Litauisch - LT",HYPERLINK(CONCATENATE("https://www.saflax.de/0-WVK-Retail/Bilder-Pictures/SAFLAX-",'Basis-Tabelle-Samen'!C167,"-",'Basis-Tabelle-Samen'!J167,"-seed-package-back-cr-lithuanian.jpg")),
IF($C$1="Maltesisch - MT",HYPERLINK(CONCATENATE("https://www.saflax.de/0-WVK-Retail/Bilder-Pictures/SAFLAX-",'Basis-Tabelle-Samen'!C167,"-",'Basis-Tabelle-Samen'!J167,"-seed-package-back-cr-maltese.jpg")),
IF($C$1="Niederländisch - NL",HYPERLINK(CONCATENATE("https://www.saflax.de/0-WVK-Retail/Bilder-Pictures/SAFLAX-",'Basis-Tabelle-Samen'!C167,"-",'Basis-Tabelle-Samen'!J167,"-seed-package-back-cr-dutch.jpg")),
IF($C$1="Norwegisch - NO",HYPERLINK(CONCATENATE("https://www.saflax.de/0-WVK-Retail/Bilder-Pictures/SAFLAX-",'Basis-Tabelle-Samen'!C167,"-",'Basis-Tabelle-Samen'!J167,"-seed-package-back-cr-nowegian.jpg")),
IF($C$1="Polnisch - PL",HYPERLINK(CONCATENATE("https://www.saflax.de/0-WVK-Retail/Bilder-Pictures/SAFLAX-",'Basis-Tabelle-Samen'!C167,"-",'Basis-Tabelle-Samen'!J167,"-seed-package-back-cr-polish.jpg")),
IF($C$1="Portugiesisch - PT",HYPERLINK(CONCATENATE("https://www.saflax.de/0-WVK-Retail/Bilder-Pictures/SAFLAX-",'Basis-Tabelle-Samen'!C167,"-",'Basis-Tabelle-Samen'!J167,"-seed-package-back-cr-portuguese.jpg")),
IF($C$1="Rumänisch - RO",HYPERLINK(CONCATENATE("https://www.saflax.de/0-WVK-Retail/Bilder-Pictures/SAFLAX-",'Basis-Tabelle-Samen'!C167,"-",'Basis-Tabelle-Samen'!J167,"-seed-package-back-cr-romanian.jpg")),
IF($C$1="Schwedisch - SE",HYPERLINK(CONCATENATE("https://www.saflax.de/0-WVK-Retail/Bilder-Pictures/SAFLAX-",'Basis-Tabelle-Samen'!C167,"-",'Basis-Tabelle-Samen'!J167,"-seed-package-back-cr-swedish.jpg")),
IF($C$1="Slowakisch - SK",HYPERLINK(CONCATENATE("https://www.saflax.de/0-WVK-Retail/Bilder-Pictures/SAFLAX-",'Basis-Tabelle-Samen'!C167,"-",'Basis-Tabelle-Samen'!J167,"-seed-package-back-cr-slovak.jpg")),
IF($C$1="Slowenisch - SI",HYPERLINK(CONCATENATE("https://www.saflax.de/0-WVK-Retail/Bilder-Pictures/SAFLAX-",'Basis-Tabelle-Samen'!C167,"-",'Basis-Tabelle-Samen'!J167,"-seed-package-back-cr-slovenian.jpg")),
IF($C$1="Spanisch - ES",HYPERLINK(CONCATENATE("https://www.saflax.de/0-WVK-Retail/Bilder-Pictures/SAFLAX-",'Basis-Tabelle-Samen'!C167,"-",'Basis-Tabelle-Samen'!J167,"-seed-package-back-cr-spanish.jpg")),
IF($C$1="Tschechisch - CZ",HYPERLINK(CONCATENATE("https://www.saflax.de/0-WVK-Retail/Bilder-Pictures/SAFLAX-",'Basis-Tabelle-Samen'!C167,"-",'Basis-Tabelle-Samen'!J167,"-seed-package-back-cr-czech.jpg")),
IF($C$1="Türkisch - TR",HYPERLINK(CONCATENATE("https://www.saflax.de/0-WVK-Retail/Bilder-Pictures/SAFLAX-",'Basis-Tabelle-Samen'!C167,"-",'Basis-Tabelle-Samen'!J167,"-seed-package-back-cr-turkish.jpg")),
IF($C$1="Ungarisch - HU",HYPERLINK(CONCATENATE("https://www.saflax.de/0-WVK-Retail/Bilder-Pictures/SAFLAX-",'Basis-Tabelle-Samen'!C167,"-",'Basis-Tabelle-Samen'!J167,"-seed-package-back-cr-hungarian.jpg")),
" ACHTUNG")))))))))))))))))))))))))))))</f>
        <v>https://www.saflax.de/0-WVK-Retail/Bilder-Pictures/SAFLAX-18601-allium-cepa-seed-package-back-cr-english.jpg</v>
      </c>
      <c r="AM160" s="330" t="str">
        <f>IF(H160&lt;1,"",
IF($C$1="Bulgarisch - BG",HYPERLINK(CONCATENATE("https://www.saflax.de/0-WVK-Retail/Bilder-Pictures/SAFLAX-",'Basis-Tabelle-Samen'!K167,"-",'Basis-Tabelle-Samen'!J167,"-garden-to-go-mini-bulgarian.jpg")),
IF($C$1="Dänisch - DK",HYPERLINK(CONCATENATE("https://www.saflax.de/0-WVK-Retail/Bilder-Pictures/SAFLAX-",'Basis-Tabelle-Samen'!K167,"-",'Basis-Tabelle-Samen'!J167,"-garden-to-go-mini-danish.jpg")),
IF($C$1="Deutsch - DE",HYPERLINK(CONCATENATE("https://www.saflax.de/0-WVK-Retail/Bilder-Pictures/SAFLAX-",'Basis-Tabelle-Samen'!K167,"-",'Basis-Tabelle-Samen'!J167,"-garden-to-go-mini-german.jpg")),
IF($C$1="Englisch - UK",HYPERLINK(CONCATENATE("https://www.saflax.de/0-WVK-Retail/Bilder-Pictures/SAFLAX-",'Basis-Tabelle-Samen'!K167,"-",'Basis-Tabelle-Samen'!J167,"-garden-to-go-mini-english.jpg")),
IF($C$1="Estnisch - EE",HYPERLINK(CONCATENATE("https://www.saflax.de/0-WVK-Retail/Bilder-Pictures/SAFLAX-",'Basis-Tabelle-Samen'!K167,"-",'Basis-Tabelle-Samen'!J167,"-garden-to-go-mini-estonian.jpg")),
IF($C$1="Finnisch - FI",HYPERLINK(CONCATENATE("https://www.saflax.de/0-WVK-Retail/Bilder-Pictures/SAFLAX-",'Basis-Tabelle-Samen'!K167,"-",'Basis-Tabelle-Samen'!J167,"-garden-to-go-mini-finnish.jpg")),
IF($C$1="Französisch - FR",HYPERLINK(CONCATENATE("https://www.saflax.de/0-WVK-Retail/Bilder-Pictures/SAFLAX-",'Basis-Tabelle-Samen'!K167,"-",'Basis-Tabelle-Samen'!J167,"-garden-to-go-mini-french.jpg")),
IF($C$1="Griechisch - GR",HYPERLINK(CONCATENATE("https://www.saflax.de/0-WVK-Retail/Bilder-Pictures/SAFLAX-",'Basis-Tabelle-Samen'!K167,"-",'Basis-Tabelle-Samen'!J167,"-garden-to-go-mini-greek.jpg")),
IF($C$1="Irisch - IE",HYPERLINK(CONCATENATE("https://www.saflax.de/0-WVK-Retail/Bilder-Pictures/SAFLAX-",'Basis-Tabelle-Samen'!K167,"-",'Basis-Tabelle-Samen'!J167,"-garden-to-go-mini-irish.jpg")),
IF($C$1="Isländisch - IS",HYPERLINK(CONCATENATE("https://www.saflax.de/0-WVK-Retail/Bilder-Pictures/SAFLAX-",'Basis-Tabelle-Samen'!K167,"-",'Basis-Tabelle-Samen'!J167,"-garden-to-go-mini-icelandic.jpg")),
IF($C$1="Italienisch - IT",HYPERLINK(CONCATENATE("https://www.saflax.de/0-WVK-Retail/Bilder-Pictures/SAFLAX-",'Basis-Tabelle-Samen'!K167,"-",'Basis-Tabelle-Samen'!J167,"-garden-to-go-mini-italian.jpg")),
IF($C$1="Japanisch - JP",HYPERLINK(CONCATENATE("https://www.saflax.de/0-WVK-Retail/Bilder-Pictures/SAFLAX-",'Basis-Tabelle-Samen'!K167,"-",'Basis-Tabelle-Samen'!J167,"-garden-to-go-mini-japanese.jpg")),
IF($C$1="Kroatisch - HR",HYPERLINK(CONCATENATE("https://www.saflax.de/0-WVK-Retail/Bilder-Pictures/SAFLAX-",'Basis-Tabelle-Samen'!K167,"-",'Basis-Tabelle-Samen'!J167,"-garden-to-go-mini-croatian.jpg")),
IF($C$1="Lettisch - LV",HYPERLINK(CONCATENATE("https://www.saflax.de/0-WVK-Retail/Bilder-Pictures/SAFLAX-",'Basis-Tabelle-Samen'!K167,"-",'Basis-Tabelle-Samen'!J167,"-garden-to-go-mini-latvian.jpg")),
IF($C$1="Litauisch - LT",HYPERLINK(CONCATENATE("https://www.saflax.de/0-WVK-Retail/Bilder-Pictures/SAFLAX-",'Basis-Tabelle-Samen'!K167,"-",'Basis-Tabelle-Samen'!J167,"-garden-to-go-mini-lithuanian.jpg")),
IF($C$1="Maltesisch - MT",HYPERLINK(CONCATENATE("https://www.saflax.de/0-WVK-Retail/Bilder-Pictures/SAFLAX-",'Basis-Tabelle-Samen'!K167,"-",'Basis-Tabelle-Samen'!J167,"-garden-to-go-mini-maltese.jpg")),
IF($C$1="Niederländisch - NL",HYPERLINK(CONCATENATE("https://www.saflax.de/0-WVK-Retail/Bilder-Pictures/SAFLAX-",'Basis-Tabelle-Samen'!K167,"-",'Basis-Tabelle-Samen'!J167,"-garden-to-go-mini-dutch.jpg")),
IF($C$1="Norwegisch - NO",HYPERLINK(CONCATENATE("https://www.saflax.de/0-WVK-Retail/Bilder-Pictures/SAFLAX-",'Basis-Tabelle-Samen'!K167,"-",'Basis-Tabelle-Samen'!J167,"-garden-to-go-mini-nowegian.jpg")),
IF($C$1="Polnisch - PL",HYPERLINK(CONCATENATE("https://www.saflax.de/0-WVK-Retail/Bilder-Pictures/SAFLAX-",'Basis-Tabelle-Samen'!K167,"-",'Basis-Tabelle-Samen'!J167,"-garden-to-go-mini-polish.jpg")),
IF($C$1="Portugiesisch - PT",HYPERLINK(CONCATENATE("https://www.saflax.de/0-WVK-Retail/Bilder-Pictures/SAFLAX-",'Basis-Tabelle-Samen'!K167,"-",'Basis-Tabelle-Samen'!J167,"-garden-to-go-mini-portuguese.jpg")),
IF($C$1="Rumänisch - RO",HYPERLINK(CONCATENATE("https://www.saflax.de/0-WVK-Retail/Bilder-Pictures/SAFLAX-",'Basis-Tabelle-Samen'!K167,"-",'Basis-Tabelle-Samen'!J167,"-garden-to-go-mini-romanian.jpg")),
IF($C$1="Schwedisch - SE",HYPERLINK(CONCATENATE("https://www.saflax.de/0-WVK-Retail/Bilder-Pictures/SAFLAX-",'Basis-Tabelle-Samen'!K167,"-",'Basis-Tabelle-Samen'!J167,"-garden-to-go-mini-swedish.jpg")),
IF($C$1="Slowakisch - SK",HYPERLINK(CONCATENATE("https://www.saflax.de/0-WVK-Retail/Bilder-Pictures/SAFLAX-",'Basis-Tabelle-Samen'!K167,"-",'Basis-Tabelle-Samen'!J167,"-garden-to-go-mini-slovak.jpg")),
IF($C$1="Slowenisch - SI",HYPERLINK(CONCATENATE("https://www.saflax.de/0-WVK-Retail/Bilder-Pictures/SAFLAX-",'Basis-Tabelle-Samen'!K167,"-",'Basis-Tabelle-Samen'!J167,"-garden-to-go-mini-slovenian.jpg")),
IF($C$1="Spanisch - ES",HYPERLINK(CONCATENATE("https://www.saflax.de/0-WVK-Retail/Bilder-Pictures/SAFLAX-",'Basis-Tabelle-Samen'!K167,"-",'Basis-Tabelle-Samen'!J167,"-garden-to-go-mini-spanish.jpg")),
IF($C$1="Tschechisch - CZ",HYPERLINK(CONCATENATE("https://www.saflax.de/0-WVK-Retail/Bilder-Pictures/SAFLAX-",'Basis-Tabelle-Samen'!K167,"-",'Basis-Tabelle-Samen'!J167,"-garden-to-go-mini-czech.jpg")),
IF($C$1="Türkisch - TR",HYPERLINK(CONCATENATE("https://www.saflax.de/0-WVK-Retail/Bilder-Pictures/SAFLAX-",'Basis-Tabelle-Samen'!K167,"-",'Basis-Tabelle-Samen'!J167,"-garden-to-go-mini-turkish.jpg")),
IF($C$1="Ungarisch - HU",HYPERLINK(CONCATENATE("https://www.saflax.de/0-WVK-Retail/Bilder-Pictures/SAFLAX-",'Basis-Tabelle-Samen'!K167,"-",'Basis-Tabelle-Samen'!J167,"-garden-to-go-mini-hungarian.jpg")),
" ACHTUNG")))))))))))))))))))))))))))))</f>
        <v>https://www.saflax.de/0-WVK-Retail/Bilder-Pictures/SAFLAX-78601-allium-cepa-garden-to-go-mini-english.jpg</v>
      </c>
      <c r="AN160" s="330" t="str">
        <f>IF(I160&lt;1,"",
IF($C$1="Bulgarisch - BG",HYPERLINK(CONCATENATE("https://www.saflax.de/0-WVK-Retail/Bilder-Pictures/SAFLAX-",'Basis-Tabelle-Samen'!N167,"-",'Basis-Tabelle-Samen'!J167,"-garden-to-go-lite-bulgarian.jpg")),
IF($C$1="Dänisch - DK",HYPERLINK(CONCATENATE("https://www.saflax.de/0-WVK-Retail/Bilder-Pictures/SAFLAX-",'Basis-Tabelle-Samen'!N167,"-",'Basis-Tabelle-Samen'!J167,"-garden-to-go-lite-danish.jpg")),
IF($C$1="Deutsch - DE",HYPERLINK(CONCATENATE("https://www.saflax.de/0-WVK-Retail/Bilder-Pictures/SAFLAX-",'Basis-Tabelle-Samen'!N167,"-",'Basis-Tabelle-Samen'!J167,"-garden-to-go-lite-german.jpg")),
IF($C$1="Englisch - UK",HYPERLINK(CONCATENATE("https://www.saflax.de/0-WVK-Retail/Bilder-Pictures/SAFLAX-",'Basis-Tabelle-Samen'!N167,"-",'Basis-Tabelle-Samen'!J167,"-garden-to-go-lite-english.jpg")),
IF($C$1="Estnisch - EE",HYPERLINK(CONCATENATE("https://www.saflax.de/0-WVK-Retail/Bilder-Pictures/SAFLAX-",'Basis-Tabelle-Samen'!N167,"-",'Basis-Tabelle-Samen'!J167,"-garden-to-go-lite-estonian.jpg")),
IF($C$1="Finnisch - FI",HYPERLINK(CONCATENATE("https://www.saflax.de/0-WVK-Retail/Bilder-Pictures/SAFLAX-",'Basis-Tabelle-Samen'!N167,"-",'Basis-Tabelle-Samen'!J167,"-garden-to-go-lite-finnish.jpg")),
IF($C$1="Französisch - FR",HYPERLINK(CONCATENATE("https://www.saflax.de/0-WVK-Retail/Bilder-Pictures/SAFLAX-",'Basis-Tabelle-Samen'!N167,"-",'Basis-Tabelle-Samen'!J167,"-garden-to-go-lite-french.jpg")),
IF($C$1="Griechisch - GR",HYPERLINK(CONCATENATE("https://www.saflax.de/0-WVK-Retail/Bilder-Pictures/SAFLAX-",'Basis-Tabelle-Samen'!N167,"-",'Basis-Tabelle-Samen'!J167,"-garden-to-go-lite-greek.jpg")),
IF($C$1="Irisch - IE",HYPERLINK(CONCATENATE("https://www.saflax.de/0-WVK-Retail/Bilder-Pictures/SAFLAX-",'Basis-Tabelle-Samen'!N167,"-",'Basis-Tabelle-Samen'!J167,"-garden-to-go-lite-irish.jpg")),
IF($C$1="Isländisch - IS",HYPERLINK(CONCATENATE("https://www.saflax.de/0-WVK-Retail/Bilder-Pictures/SAFLAX-",'Basis-Tabelle-Samen'!N167,"-",'Basis-Tabelle-Samen'!J167,"-garden-to-go-lite-icelandic.jpg")),
IF($C$1="Italienisch - IT",HYPERLINK(CONCATENATE("https://www.saflax.de/0-WVK-Retail/Bilder-Pictures/SAFLAX-",'Basis-Tabelle-Samen'!N167,"-",'Basis-Tabelle-Samen'!J167,"-garden-to-go-lite-italian.jpg")),
IF($C$1="Japanisch - JP",HYPERLINK(CONCATENATE("https://www.saflax.de/0-WVK-Retail/Bilder-Pictures/SAFLAX-",'Basis-Tabelle-Samen'!N167,"-",'Basis-Tabelle-Samen'!J167,"-garden-to-go-lite-japanese.jpg")),
IF($C$1="Kroatisch - HR",HYPERLINK(CONCATENATE("https://www.saflax.de/0-WVK-Retail/Bilder-Pictures/SAFLAX-",'Basis-Tabelle-Samen'!N167,"-",'Basis-Tabelle-Samen'!J167,"-garden-to-go-lite-croatian.jpg")),
IF($C$1="Lettisch - LV",HYPERLINK(CONCATENATE("https://www.saflax.de/0-WVK-Retail/Bilder-Pictures/SAFLAX-",'Basis-Tabelle-Samen'!N167,"-",'Basis-Tabelle-Samen'!J167,"-garden-to-go-lite-latvian.jpg")),
IF($C$1="Litauisch - LT",HYPERLINK(CONCATENATE("https://www.saflax.de/0-WVK-Retail/Bilder-Pictures/SAFLAX-",'Basis-Tabelle-Samen'!N167,"-",'Basis-Tabelle-Samen'!J167,"-garden-to-go-lite-lithuanian.jpg")),
IF($C$1="Maltesisch - MT",HYPERLINK(CONCATENATE("https://www.saflax.de/0-WVK-Retail/Bilder-Pictures/SAFLAX-",'Basis-Tabelle-Samen'!N167,"-",'Basis-Tabelle-Samen'!J167,"-garden-to-go-lite-maltese.jpg")),
IF($C$1="Niederländisch - NL",HYPERLINK(CONCATENATE("https://www.saflax.de/0-WVK-Retail/Bilder-Pictures/SAFLAX-",'Basis-Tabelle-Samen'!N167,"-",'Basis-Tabelle-Samen'!J167,"-garden-to-go-lite-dutch.jpg")),
IF($C$1="Norwegisch - NO",HYPERLINK(CONCATENATE("https://www.saflax.de/0-WVK-Retail/Bilder-Pictures/SAFLAX-",'Basis-Tabelle-Samen'!N167,"-",'Basis-Tabelle-Samen'!J167,"-garden-to-go-lite-nowegian.jpg")),
IF($C$1="Polnisch - PL",HYPERLINK(CONCATENATE("https://www.saflax.de/0-WVK-Retail/Bilder-Pictures/SAFLAX-",'Basis-Tabelle-Samen'!N167,"-",'Basis-Tabelle-Samen'!J167,"-garden-to-go-lite-polish.jpg")),
IF($C$1="Portugiesisch - PT",HYPERLINK(CONCATENATE("https://www.saflax.de/0-WVK-Retail/Bilder-Pictures/SAFLAX-",'Basis-Tabelle-Samen'!N167,"-",'Basis-Tabelle-Samen'!J167,"-garden-to-go-lite-portuguese.jpg")),
IF($C$1="Rumänisch - RO",HYPERLINK(CONCATENATE("https://www.saflax.de/0-WVK-Retail/Bilder-Pictures/SAFLAX-",'Basis-Tabelle-Samen'!N167,"-",'Basis-Tabelle-Samen'!J167,"-garden-to-go-lite-romanian.jpg")),
IF($C$1="Schwedisch - SE",HYPERLINK(CONCATENATE("https://www.saflax.de/0-WVK-Retail/Bilder-Pictures/SAFLAX-",'Basis-Tabelle-Samen'!N167,"-",'Basis-Tabelle-Samen'!J167,"-garden-to-go-lite-swedish.jpg")),
IF($C$1="Slowakisch - SK",HYPERLINK(CONCATENATE("https://www.saflax.de/0-WVK-Retail/Bilder-Pictures/SAFLAX-",'Basis-Tabelle-Samen'!N167,"-",'Basis-Tabelle-Samen'!J167,"-garden-to-go-lite-slovak.jpg")),
IF($C$1="Slowenisch - SI",HYPERLINK(CONCATENATE("https://www.saflax.de/0-WVK-Retail/Bilder-Pictures/SAFLAX-",'Basis-Tabelle-Samen'!N167,"-",'Basis-Tabelle-Samen'!J167,"-garden-to-go-lite-slovenian.jpg")),
IF($C$1="Spanisch - ES",HYPERLINK(CONCATENATE("https://www.saflax.de/0-WVK-Retail/Bilder-Pictures/SAFLAX-",'Basis-Tabelle-Samen'!N167,"-",'Basis-Tabelle-Samen'!J167,"-garden-to-go-lite-spanish.jpg")),
IF($C$1="Tschechisch - CZ",HYPERLINK(CONCATENATE("https://www.saflax.de/0-WVK-Retail/Bilder-Pictures/SAFLAX-",'Basis-Tabelle-Samen'!N167,"-",'Basis-Tabelle-Samen'!J167,"-garden-to-go-lite-czech.jpg")),
IF($C$1="Türkisch - TR",HYPERLINK(CONCATENATE("https://www.saflax.de/0-WVK-Retail/Bilder-Pictures/SAFLAX-",'Basis-Tabelle-Samen'!N167,"-",'Basis-Tabelle-Samen'!J167,"-garden-to-go-lite-turkish.jpg")),
IF($C$1="Ungarisch - HU",HYPERLINK(CONCATENATE("https://www.saflax.de/0-WVK-Retail/Bilder-Pictures/SAFLAX-",'Basis-Tabelle-Samen'!N167,"-",'Basis-Tabelle-Samen'!J167,"-garden-to-go-lite-hungarian.jpg")),
" ACHTUNG")))))))))))))))))))))))))))))</f>
        <v>https://www.saflax.de/0-WVK-Retail/Bilder-Pictures/SAFLAX-88601-allium-cepa-garden-to-go-lite-english.jpg</v>
      </c>
      <c r="AO160" s="330" t="str">
        <f>IF(J160&lt;1,"",
IF($C$1="Bulgarisch - BG",HYPERLINK(CONCATENATE("https://www.saflax.de/0-WVK-Retail/Bilder-Pictures/SAFLAX-",'Basis-Tabelle-Samen'!Q167,"-",'Basis-Tabelle-Samen'!J167,"-garden-to-go-bulgarian.jpg")),
IF($C$1="Dänisch - DK",HYPERLINK(CONCATENATE("https://www.saflax.de/0-WVK-Retail/Bilder-Pictures/SAFLAX-",'Basis-Tabelle-Samen'!Q167,"-",'Basis-Tabelle-Samen'!J167,"-garden-to-go-danish.jpg")),
IF($C$1="Deutsch - DE",HYPERLINK(CONCATENATE("https://www.saflax.de/0-WVK-Retail/Bilder-Pictures/SAFLAX-",'Basis-Tabelle-Samen'!Q167,"-",'Basis-Tabelle-Samen'!J167,"-garden-to-go-german.jpg")),
IF($C$1="Englisch - UK",HYPERLINK(CONCATENATE("https://www.saflax.de/0-WVK-Retail/Bilder-Pictures/SAFLAX-",'Basis-Tabelle-Samen'!Q167,"-",'Basis-Tabelle-Samen'!J167,"-garden-to-go-english.jpg")),
IF($C$1="Estnisch - EE",HYPERLINK(CONCATENATE("https://www.saflax.de/0-WVK-Retail/Bilder-Pictures/SAFLAX-",'Basis-Tabelle-Samen'!Q167,"-",'Basis-Tabelle-Samen'!J167,"-garden-to-go-estonian.jpg")),
IF($C$1="Finnisch - FI",HYPERLINK(CONCATENATE("https://www.saflax.de/0-WVK-Retail/Bilder-Pictures/SAFLAX-",'Basis-Tabelle-Samen'!Q167,"-",'Basis-Tabelle-Samen'!J167,"-garden-to-go-finnish.jpg")),
IF($C$1="Französisch - FR",HYPERLINK(CONCATENATE("https://www.saflax.de/0-WVK-Retail/Bilder-Pictures/SAFLAX-",'Basis-Tabelle-Samen'!Q167,"-",'Basis-Tabelle-Samen'!J167,"-garden-to-go-french.jpg")),
IF($C$1="Griechisch - GR",HYPERLINK(CONCATENATE("https://www.saflax.de/0-WVK-Retail/Bilder-Pictures/SAFLAX-",'Basis-Tabelle-Samen'!Q167,"-",'Basis-Tabelle-Samen'!J167,"-garden-to-go-greek.jpg")),
IF($C$1="Irisch - IE",HYPERLINK(CONCATENATE("https://www.saflax.de/0-WVK-Retail/Bilder-Pictures/SAFLAX-",'Basis-Tabelle-Samen'!Q167,"-",'Basis-Tabelle-Samen'!J167,"-garden-to-go-irish.jpg")),
IF($C$1="Isländisch - IS",HYPERLINK(CONCATENATE("https://www.saflax.de/0-WVK-Retail/Bilder-Pictures/SAFLAX-",'Basis-Tabelle-Samen'!Q167,"-",'Basis-Tabelle-Samen'!J167,"-garden-to-go-icelandic.jpg")),
IF($C$1="Italienisch - IT",HYPERLINK(CONCATENATE("https://www.saflax.de/0-WVK-Retail/Bilder-Pictures/SAFLAX-",'Basis-Tabelle-Samen'!Q167,"-",'Basis-Tabelle-Samen'!J167,"-garden-to-go-italian.jpg")),
IF($C$1="Japanisch - JP",HYPERLINK(CONCATENATE("https://www.saflax.de/0-WVK-Retail/Bilder-Pictures/SAFLAX-",'Basis-Tabelle-Samen'!Q167,"-",'Basis-Tabelle-Samen'!J167,"-garden-to-go-japanese.jpg")),
IF($C$1="Kroatisch - HR",HYPERLINK(CONCATENATE("https://www.saflax.de/0-WVK-Retail/Bilder-Pictures/SAFLAX-",'Basis-Tabelle-Samen'!Q167,"-",'Basis-Tabelle-Samen'!J167,"-garden-to-go-croatian.jpg")),
IF($C$1="Lettisch - LV",HYPERLINK(CONCATENATE("https://www.saflax.de/0-WVK-Retail/Bilder-Pictures/SAFLAX-",'Basis-Tabelle-Samen'!Q167,"-",'Basis-Tabelle-Samen'!J167,"-garden-to-go-latvian.jpg")),
IF($C$1="Litauisch - LT",HYPERLINK(CONCATENATE("https://www.saflax.de/0-WVK-Retail/Bilder-Pictures/SAFLAX-",'Basis-Tabelle-Samen'!Q167,"-",'Basis-Tabelle-Samen'!J167,"-garden-to-go-lithuanian.jpg")),
IF($C$1="Maltesisch - MT",HYPERLINK(CONCATENATE("https://www.saflax.de/0-WVK-Retail/Bilder-Pictures/SAFLAX-",'Basis-Tabelle-Samen'!Q167,"-",'Basis-Tabelle-Samen'!J167,"-garden-to-go-maltese.jpg")),
IF($C$1="Niederländisch - NL",HYPERLINK(CONCATENATE("https://www.saflax.de/0-WVK-Retail/Bilder-Pictures/SAFLAX-",'Basis-Tabelle-Samen'!Q167,"-",'Basis-Tabelle-Samen'!J167,"-garden-to-go-dutch.jpg")),
IF($C$1="Norwegisch - NO",HYPERLINK(CONCATENATE("https://www.saflax.de/0-WVK-Retail/Bilder-Pictures/SAFLAX-",'Basis-Tabelle-Samen'!Q167,"-",'Basis-Tabelle-Samen'!J167,"-garden-to-go-nowegian.jpg")),
IF($C$1="Polnisch - PL",HYPERLINK(CONCATENATE("https://www.saflax.de/0-WVK-Retail/Bilder-Pictures/SAFLAX-",'Basis-Tabelle-Samen'!Q167,"-",'Basis-Tabelle-Samen'!J167,"-garden-to-go-polish.jpg")),
IF($C$1="Portugiesisch - PT",HYPERLINK(CONCATENATE("https://www.saflax.de/0-WVK-Retail/Bilder-Pictures/SAFLAX-",'Basis-Tabelle-Samen'!Q167,"-",'Basis-Tabelle-Samen'!J167,"-garden-to-go-portuguese.jpg")),
IF($C$1="Rumänisch - RO",HYPERLINK(CONCATENATE("https://www.saflax.de/0-WVK-Retail/Bilder-Pictures/SAFLAX-",'Basis-Tabelle-Samen'!Q167,"-",'Basis-Tabelle-Samen'!J167,"-garden-to-go-romanian.jpg")),
IF($C$1="Schwedisch - SE",HYPERLINK(CONCATENATE("https://www.saflax.de/0-WVK-Retail/Bilder-Pictures/SAFLAX-",'Basis-Tabelle-Samen'!Q167,"-",'Basis-Tabelle-Samen'!J167,"-garden-to-go-swedish.jpg")),
IF($C$1="Slowakisch - SK",HYPERLINK(CONCATENATE("https://www.saflax.de/0-WVK-Retail/Bilder-Pictures/SAFLAX-",'Basis-Tabelle-Samen'!Q167,"-",'Basis-Tabelle-Samen'!J167,"-garden-to-go-slovak.jpg")),
IF($C$1="Slowenisch - SI",HYPERLINK(CONCATENATE("https://www.saflax.de/0-WVK-Retail/Bilder-Pictures/SAFLAX-",'Basis-Tabelle-Samen'!Q167,"-",'Basis-Tabelle-Samen'!J167,"-garden-to-go-slovenian.jpg")),
IF($C$1="Spanisch - ES",HYPERLINK(CONCATENATE("https://www.saflax.de/0-WVK-Retail/Bilder-Pictures/SAFLAX-",'Basis-Tabelle-Samen'!Q167,"-",'Basis-Tabelle-Samen'!J167,"-garden-to-go-spanish.jpg")),
IF($C$1="Tschechisch - CZ",HYPERLINK(CONCATENATE("https://www.saflax.de/0-WVK-Retail/Bilder-Pictures/SAFLAX-",'Basis-Tabelle-Samen'!Q167,"-",'Basis-Tabelle-Samen'!J167,"-garden-to-go-czech.jpg")),
IF($C$1="Türkisch - TR",HYPERLINK(CONCATENATE("https://www.saflax.de/0-WVK-Retail/Bilder-Pictures/SAFLAX-",'Basis-Tabelle-Samen'!Q167,"-",'Basis-Tabelle-Samen'!J167,"-garden-to-go-turkish.jpg")),
IF($C$1="Ungarisch - HU",HYPERLINK(CONCATENATE("https://www.saflax.de/0-WVK-Retail/Bilder-Pictures/SAFLAX-",'Basis-Tabelle-Samen'!Q167,"-",'Basis-Tabelle-Samen'!J167,"-garden-to-go-hungarian.jpg")),
" ACHTUNG")))))))))))))))))))))))))))))</f>
        <v>https://www.saflax.de/0-WVK-Retail/Bilder-Pictures/SAFLAX-58601-allium-cepa-garden-to-go-english.jpg</v>
      </c>
      <c r="AP160" s="330" t="str">
        <f>IF(K160&lt;1,"",
IF($C$1="Bulgarisch - BG",HYPERLINK(CONCATENATE("https://www.saflax.de/0-WVK-Retail/Bilder-Pictures/SAFLAX-",'Basis-Tabelle-Samen'!T167,"-",'Basis-Tabelle-Samen'!J167,"-cultivation-set-bulgarian.jpg")),
IF($C$1="Dänisch - DK",HYPERLINK(CONCATENATE("https://www.saflax.de/0-WVK-Retail/Bilder-Pictures/SAFLAX-",'Basis-Tabelle-Samen'!T167,"-",'Basis-Tabelle-Samen'!J167,"-cultivation-set-danish.jpg")),
IF($C$1="Deutsch - DE",HYPERLINK(CONCATENATE("https://www.saflax.de/0-WVK-Retail/Bilder-Pictures/SAFLAX-",'Basis-Tabelle-Samen'!T167,"-",'Basis-Tabelle-Samen'!J167,"-cultivation-set-german.jpg")),
IF($C$1="Englisch - UK",HYPERLINK(CONCATENATE("https://www.saflax.de/0-WVK-Retail/Bilder-Pictures/SAFLAX-",'Basis-Tabelle-Samen'!T167,"-",'Basis-Tabelle-Samen'!J167,"-cultivation-set-english.jpg")),
IF($C$1="Estnisch - EE",HYPERLINK(CONCATENATE("https://www.saflax.de/0-WVK-Retail/Bilder-Pictures/SAFLAX-",'Basis-Tabelle-Samen'!T167,"-",'Basis-Tabelle-Samen'!J167,"-cultivation-set-estonian.jpg")),
IF($C$1="Finnisch - FI",HYPERLINK(CONCATENATE("https://www.saflax.de/0-WVK-Retail/Bilder-Pictures/SAFLAX-",'Basis-Tabelle-Samen'!T167,"-",'Basis-Tabelle-Samen'!J167,"-cultivation-set-finnish.jpg")),
IF($C$1="Französisch - FR",HYPERLINK(CONCATENATE("https://www.saflax.de/0-WVK-Retail/Bilder-Pictures/SAFLAX-",'Basis-Tabelle-Samen'!T167,"-",'Basis-Tabelle-Samen'!J167,"-cultivation-set-french.jpg")),
IF($C$1="Griechisch - GR",HYPERLINK(CONCATENATE("https://www.saflax.de/0-WVK-Retail/Bilder-Pictures/SAFLAX-",'Basis-Tabelle-Samen'!T167,"-",'Basis-Tabelle-Samen'!J167,"-cultivation-set-greek.jpg")),
IF($C$1="Irisch - IE",HYPERLINK(CONCATENATE("https://www.saflax.de/0-WVK-Retail/Bilder-Pictures/SAFLAX-",'Basis-Tabelle-Samen'!T167,"-",'Basis-Tabelle-Samen'!J167,"-cultivation-set-irish.jpg")),
IF($C$1="Isländisch - IS",HYPERLINK(CONCATENATE("https://www.saflax.de/0-WVK-Retail/Bilder-Pictures/SAFLAX-",'Basis-Tabelle-Samen'!T167,"-",'Basis-Tabelle-Samen'!J167,"-cultivation-set-icelandic.jpg")),
IF($C$1="Italienisch - IT",HYPERLINK(CONCATENATE("https://www.saflax.de/0-WVK-Retail/Bilder-Pictures/SAFLAX-",'Basis-Tabelle-Samen'!T167,"-",'Basis-Tabelle-Samen'!J167,"-cultivation-set-italian.jpg")),
IF($C$1="Japanisch - JP",HYPERLINK(CONCATENATE("https://www.saflax.de/0-WVK-Retail/Bilder-Pictures/SAFLAX-",'Basis-Tabelle-Samen'!T167,"-",'Basis-Tabelle-Samen'!J167,"-cultivation-set-japanese.jpg")),
IF($C$1="Kroatisch - HR",HYPERLINK(CONCATENATE("https://www.saflax.de/0-WVK-Retail/Bilder-Pictures/SAFLAX-",'Basis-Tabelle-Samen'!T167,"-",'Basis-Tabelle-Samen'!J167,"-cultivation-set-croatian.jpg")),
IF($C$1="Lettisch - LV",HYPERLINK(CONCATENATE("https://www.saflax.de/0-WVK-Retail/Bilder-Pictures/SAFLAX-",'Basis-Tabelle-Samen'!T167,"-",'Basis-Tabelle-Samen'!J167,"-cultivation-set-latvian.jpg")),
IF($C$1="Litauisch - LT",HYPERLINK(CONCATENATE("https://www.saflax.de/0-WVK-Retail/Bilder-Pictures/SAFLAX-",'Basis-Tabelle-Samen'!T167,"-",'Basis-Tabelle-Samen'!J167,"-cultivation-set-lithuanian.jpg")),
IF($C$1="Maltesisch - MT",HYPERLINK(CONCATENATE("https://www.saflax.de/0-WVK-Retail/Bilder-Pictures/SAFLAX-",'Basis-Tabelle-Samen'!T167,"-",'Basis-Tabelle-Samen'!J167,"-cultivation-set-maltese.jpg")),
IF($C$1="Niederländisch - NL",HYPERLINK(CONCATENATE("https://www.saflax.de/0-WVK-Retail/Bilder-Pictures/SAFLAX-",'Basis-Tabelle-Samen'!T167,"-",'Basis-Tabelle-Samen'!J167,"-cultivation-set-dutch.jpg")),
IF($C$1="Norwegisch - NO",HYPERLINK(CONCATENATE("https://www.saflax.de/0-WVK-Retail/Bilder-Pictures/SAFLAX-",'Basis-Tabelle-Samen'!T167,"-",'Basis-Tabelle-Samen'!J167,"-cultivation-set-nowegian.jpg")),
IF($C$1="Polnisch - PL",HYPERLINK(CONCATENATE("https://www.saflax.de/0-WVK-Retail/Bilder-Pictures/SAFLAX-",'Basis-Tabelle-Samen'!T167,"-",'Basis-Tabelle-Samen'!J167,"-cultivation-set-polish.jpg")),
IF($C$1="Portugiesisch - PT",HYPERLINK(CONCATENATE("https://www.saflax.de/0-WVK-Retail/Bilder-Pictures/SAFLAX-",'Basis-Tabelle-Samen'!T167,"-",'Basis-Tabelle-Samen'!J167,"-cultivation-set-portuguese.jpg")),
IF($C$1="Rumänisch - RO",HYPERLINK(CONCATENATE("https://www.saflax.de/0-WVK-Retail/Bilder-Pictures/SAFLAX-",'Basis-Tabelle-Samen'!T167,"-",'Basis-Tabelle-Samen'!J167,"-cultivation-set-romanian.jpg")),
IF($C$1="Schwedisch - SE",HYPERLINK(CONCATENATE("https://www.saflax.de/0-WVK-Retail/Bilder-Pictures/SAFLAX-",'Basis-Tabelle-Samen'!T167,"-",'Basis-Tabelle-Samen'!J167,"-cultivation-set-swedish.jpg")),
IF($C$1="Slowakisch - SK",HYPERLINK(CONCATENATE("https://www.saflax.de/0-WVK-Retail/Bilder-Pictures/SAFLAX-",'Basis-Tabelle-Samen'!T167,"-",'Basis-Tabelle-Samen'!J167,"-cultivation-set-slovak.jpg")),
IF($C$1="Slowenisch - SI",HYPERLINK(CONCATENATE("https://www.saflax.de/0-WVK-Retail/Bilder-Pictures/SAFLAX-",'Basis-Tabelle-Samen'!T167,"-",'Basis-Tabelle-Samen'!J167,"-cultivation-set-slovenian.jpg")),
IF($C$1="Spanisch - ES",HYPERLINK(CONCATENATE("https://www.saflax.de/0-WVK-Retail/Bilder-Pictures/SAFLAX-",'Basis-Tabelle-Samen'!T167,"-",'Basis-Tabelle-Samen'!J167,"-cultivation-set-spanish.jpg")),
IF($C$1="Tschechisch - CZ",HYPERLINK(CONCATENATE("https://www.saflax.de/0-WVK-Retail/Bilder-Pictures/SAFLAX-",'Basis-Tabelle-Samen'!T167,"-",'Basis-Tabelle-Samen'!J167,"-cultivation-set-czech.jpg")),
IF($C$1="Türkisch - TR",HYPERLINK(CONCATENATE("https://www.saflax.de/0-WVK-Retail/Bilder-Pictures/SAFLAX-",'Basis-Tabelle-Samen'!T167,"-",'Basis-Tabelle-Samen'!J167,"-cultivation-set-turkish.jpg")),
IF($C$1="Ungarisch - HU",HYPERLINK(CONCATENATE("https://www.saflax.de/0-WVK-Retail/Bilder-Pictures/SAFLAX-",'Basis-Tabelle-Samen'!T167,"-",'Basis-Tabelle-Samen'!J167,"-cultivation-set-hungarian.jpg")),
" ACHTUNG")))))))))))))))))))))))))))))</f>
        <v>https://www.saflax.de/0-WVK-Retail/Bilder-Pictures/SAFLAX-38601-allium-cepa-cultivation-set-english.jpg</v>
      </c>
      <c r="AQ160" s="330" t="str">
        <f>IF(L160&lt;1,"",
IF($C$1="Bulgarisch - BG",HYPERLINK(CONCATENATE("https://www.saflax.de/0-WVK-Retail/Bilder-Pictures/SAFLAX-",'Basis-Tabelle-Samen'!W167,"-",'Basis-Tabelle-Samen'!J167,"-garden-in-the-bag-bulgarian.jpg")),
IF($C$1="Dänisch - DK",HYPERLINK(CONCATENATE("https://www.saflax.de/0-WVK-Retail/Bilder-Pictures/SAFLAX-",'Basis-Tabelle-Samen'!W167,"-",'Basis-Tabelle-Samen'!J167,"-garden-in-the-bag-danish.jpg")),
IF($C$1="Deutsch - DE",HYPERLINK(CONCATENATE("https://www.saflax.de/0-WVK-Retail/Bilder-Pictures/SAFLAX-",'Basis-Tabelle-Samen'!W167,"-",'Basis-Tabelle-Samen'!J167,"-garden-in-the-bag-german.jpg")),
IF($C$1="Englisch - UK",HYPERLINK(CONCATENATE("https://www.saflax.de/0-WVK-Retail/Bilder-Pictures/SAFLAX-",'Basis-Tabelle-Samen'!W167,"-",'Basis-Tabelle-Samen'!J167,"-garden-in-the-bag-english.jpg")),
IF($C$1="Estnisch - EE",HYPERLINK(CONCATENATE("https://www.saflax.de/0-WVK-Retail/Bilder-Pictures/SAFLAX-",'Basis-Tabelle-Samen'!W167,"-",'Basis-Tabelle-Samen'!J167,"-garden-in-the-bag-estonian.jpg")),
IF($C$1="Finnisch - FI",HYPERLINK(CONCATENATE("https://www.saflax.de/0-WVK-Retail/Bilder-Pictures/SAFLAX-",'Basis-Tabelle-Samen'!W167,"-",'Basis-Tabelle-Samen'!J167,"-garden-in-the-bag-finnish.jpg")),
IF($C$1="Französisch - FR",HYPERLINK(CONCATENATE("https://www.saflax.de/0-WVK-Retail/Bilder-Pictures/SAFLAX-",'Basis-Tabelle-Samen'!W167,"-",'Basis-Tabelle-Samen'!J167,"-garden-in-the-bag-french.jpg")),
IF($C$1="Griechisch - GR",HYPERLINK(CONCATENATE("https://www.saflax.de/0-WVK-Retail/Bilder-Pictures/SAFLAX-",'Basis-Tabelle-Samen'!W167,"-",'Basis-Tabelle-Samen'!J167,"-garden-in-the-bag-greek.jpg")),
IF($C$1="Irisch - IE",HYPERLINK(CONCATENATE("https://www.saflax.de/0-WVK-Retail/Bilder-Pictures/SAFLAX-",'Basis-Tabelle-Samen'!W167,"-",'Basis-Tabelle-Samen'!J167,"-garden-in-the-bag-irish.jpg")),
IF($C$1="Isländisch - IS",HYPERLINK(CONCATENATE("https://www.saflax.de/0-WVK-Retail/Bilder-Pictures/SAFLAX-",'Basis-Tabelle-Samen'!W167,"-",'Basis-Tabelle-Samen'!J167,"-garden-in-the-bag-icelandic.jpg")),
IF($C$1="Italienisch - IT",HYPERLINK(CONCATENATE("https://www.saflax.de/0-WVK-Retail/Bilder-Pictures/SAFLAX-",'Basis-Tabelle-Samen'!W167,"-",'Basis-Tabelle-Samen'!J167,"-garden-in-the-bag-italian.jpg")),
IF($C$1="Japanisch - JP",HYPERLINK(CONCATENATE("https://www.saflax.de/0-WVK-Retail/Bilder-Pictures/SAFLAX-",'Basis-Tabelle-Samen'!W167,"-",'Basis-Tabelle-Samen'!J167,"-garden-in-the-bag-japanese.jpg")),
IF($C$1="Kroatisch - HR",HYPERLINK(CONCATENATE("https://www.saflax.de/0-WVK-Retail/Bilder-Pictures/SAFLAX-",'Basis-Tabelle-Samen'!W167,"-",'Basis-Tabelle-Samen'!J167,"-garden-in-the-bag-croatian.jpg")),
IF($C$1="Lettisch - LV",HYPERLINK(CONCATENATE("https://www.saflax.de/0-WVK-Retail/Bilder-Pictures/SAFLAX-",'Basis-Tabelle-Samen'!W167,"-",'Basis-Tabelle-Samen'!J167,"-garden-in-the-bag-latvian.jpg")),
IF($C$1="Litauisch - LT",HYPERLINK(CONCATENATE("https://www.saflax.de/0-WVK-Retail/Bilder-Pictures/SAFLAX-",'Basis-Tabelle-Samen'!W167,"-",'Basis-Tabelle-Samen'!J167,"-garden-in-the-bag-lithuanian.jpg")),
IF($C$1="Maltesisch - MT",HYPERLINK(CONCATENATE("https://www.saflax.de/0-WVK-Retail/Bilder-Pictures/SAFLAX-",'Basis-Tabelle-Samen'!W167,"-",'Basis-Tabelle-Samen'!J167,"-garden-in-the-bag-maltese.jpg")),
IF($C$1="Niederländisch - NL",HYPERLINK(CONCATENATE("https://www.saflax.de/0-WVK-Retail/Bilder-Pictures/SAFLAX-",'Basis-Tabelle-Samen'!W167,"-",'Basis-Tabelle-Samen'!J167,"-garden-in-the-bag-dutch.jpg")),
IF($C$1="Norwegisch - NO",HYPERLINK(CONCATENATE("https://www.saflax.de/0-WVK-Retail/Bilder-Pictures/SAFLAX-",'Basis-Tabelle-Samen'!W167,"-",'Basis-Tabelle-Samen'!J167,"-garden-in-the-bag-nowegian.jpg")),
IF($C$1="Polnisch - PL",HYPERLINK(CONCATENATE("https://www.saflax.de/0-WVK-Retail/Bilder-Pictures/SAFLAX-",'Basis-Tabelle-Samen'!W167,"-",'Basis-Tabelle-Samen'!J167,"-garden-in-the-bag-polish.jpg")),
IF($C$1="Portugiesisch - PT",HYPERLINK(CONCATENATE("https://www.saflax.de/0-WVK-Retail/Bilder-Pictures/SAFLAX-",'Basis-Tabelle-Samen'!W167,"-",'Basis-Tabelle-Samen'!J167,"-garden-in-the-bag-portuguese.jpg")),
IF($C$1="Rumänisch - RO",HYPERLINK(CONCATENATE("https://www.saflax.de/0-WVK-Retail/Bilder-Pictures/SAFLAX-",'Basis-Tabelle-Samen'!W167,"-",'Basis-Tabelle-Samen'!J167,"-garden-in-the-bag-romanian.jpg")),
IF($C$1="Schwedisch - SE",HYPERLINK(CONCATENATE("https://www.saflax.de/0-WVK-Retail/Bilder-Pictures/SAFLAX-",'Basis-Tabelle-Samen'!W167,"-",'Basis-Tabelle-Samen'!J167,"-garden-in-the-bag-swedish.jpg")),
IF($C$1="Slowakisch - SK",HYPERLINK(CONCATENATE("https://www.saflax.de/0-WVK-Retail/Bilder-Pictures/SAFLAX-",'Basis-Tabelle-Samen'!W167,"-",'Basis-Tabelle-Samen'!J167,"-garden-in-the-bag-slovak.jpg")),
IF($C$1="Slowenisch - SI",HYPERLINK(CONCATENATE("https://www.saflax.de/0-WVK-Retail/Bilder-Pictures/SAFLAX-",'Basis-Tabelle-Samen'!W167,"-",'Basis-Tabelle-Samen'!J167,"-garden-in-the-bag-slovenian.jpg")),
IF($C$1="Spanisch - ES",HYPERLINK(CONCATENATE("https://www.saflax.de/0-WVK-Retail/Bilder-Pictures/SAFLAX-",'Basis-Tabelle-Samen'!W167,"-",'Basis-Tabelle-Samen'!J167,"-garden-in-the-bag-spanish.jpg")),
IF($C$1="Tschechisch - CZ",HYPERLINK(CONCATENATE("https://www.saflax.de/0-WVK-Retail/Bilder-Pictures/SAFLAX-",'Basis-Tabelle-Samen'!W167,"-",'Basis-Tabelle-Samen'!J167,"-garden-in-the-bag-czech.jpg")),
IF($C$1="Türkisch - TR",HYPERLINK(CONCATENATE("https://www.saflax.de/0-WVK-Retail/Bilder-Pictures/SAFLAX-",'Basis-Tabelle-Samen'!W167,"-",'Basis-Tabelle-Samen'!J167,"-garden-in-the-bag-turkish.jpg")),
IF($C$1="Ungarisch - HU",HYPERLINK(CONCATENATE("https://www.saflax.de/0-WVK-Retail/Bilder-Pictures/SAFLAX-",'Basis-Tabelle-Samen'!W167,"-",'Basis-Tabelle-Samen'!J167,"-garden-in-the-bag-hungarian.jpg")),
" ACHTUNG")))))))))))))))))))))))))))))</f>
        <v>https://www.saflax.de/0-WVK-Retail/Bilder-Pictures/SAFLAX-68601-allium-cepa-garden-in-the-bag-english.jpg</v>
      </c>
    </row>
    <row r="161" spans="1:43" ht="17.100000000000001" customHeight="1" x14ac:dyDescent="0.2">
      <c r="A161" s="318" t="str">
        <f>IF('Basis-Tabelle-Samen'!A150="","",IF($C$1="Deutsch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61" s="319" t="str">
        <f>'Basis-Tabelle-Samen'!I150</f>
        <v>Capsicum annuum</v>
      </c>
      <c r="C161" s="316" t="str">
        <f>IF($C$1="Bulgarisch - BG",'Basis-Tabelle-Samen'!Z150,
IF($C$1="Dänisch - DK",'Basis-Tabelle-Samen'!AA150,
IF($C$1="Deutsch - DE",'Basis-Tabelle-Samen'!AB150,
IF($C$1="Englisch - UK",'Basis-Tabelle-Samen'!AC150,
IF($C$1="Estnisch - EE",'Basis-Tabelle-Samen'!AD150,
IF($C$1="Finnisch - FI",'Basis-Tabelle-Samen'!AE150,
IF($C$1="Französisch - FR",'Basis-Tabelle-Samen'!AF150,
IF($C$1="Griechisch - GR",'Basis-Tabelle-Samen'!AG150,
IF($C$1="Irisch - IE",'Basis-Tabelle-Samen'!AH150,
IF($C$1="Isländisch - IS",'Basis-Tabelle-Samen'!AI150,
IF($C$1="Italienisch - IT",'Basis-Tabelle-Samen'!AJ150,
IF($C$1="Japanisch - JP",'Basis-Tabelle-Samen'!AK150,
IF($C$1="Kroatisch - HR",'Basis-Tabelle-Samen'!AL150,
IF($C$1="Lettisch - LV",'Basis-Tabelle-Samen'!AM150,
IF($C$1="Litauisch - LT",'Basis-Tabelle-Samen'!AN150,
IF($C$1="Maltesisch - MT",'Basis-Tabelle-Samen'!AO150,
IF($C$1="Niederländisch - NL",'Basis-Tabelle-Samen'!AP150,
IF($C$1="Norwegisch - NO",'Basis-Tabelle-Samen'!AQ150,
IF($C$1="Polnisch - PL",'Basis-Tabelle-Samen'!AR150,
IF($C$1="Portugiesisch - PT",'Basis-Tabelle-Samen'!AS150,
IF($C$1="Rumänisch - RO",'Basis-Tabelle-Samen'!AT150,
IF($C$1="Schwedisch - SE",'Basis-Tabelle-Samen'!AU150,
IF($C$1="Slowakisch - SK",'Basis-Tabelle-Samen'!AV150,
IF($C$1="Slowenisch - SI",'Basis-Tabelle-Samen'!AW150,
IF($C$1="Spanisch - ES",'Basis-Tabelle-Samen'!AX150,
IF($C$1="Tschechisch - CZ",'Basis-Tabelle-Samen'!AY150,
IF($C$1="Türkisch - TR",'Basis-Tabelle-Samen'!AZ150,
IF($C$1="Ungarisch - HU",'Basis-Tabelle-Samen'!BA150,
" ACHTUNG"))))))))))))))))))))))))))))</f>
        <v>Organic - Hot Chili Pepper – Barak</v>
      </c>
      <c r="D161" s="320">
        <f>'Basis-Tabelle-Samen'!F150</f>
        <v>15</v>
      </c>
      <c r="E161" s="321" t="str">
        <f>'Basis-Tabelle-Samen'!H150</f>
        <v>7 %</v>
      </c>
      <c r="F161" s="322" t="str">
        <f>IF('Basis-Tabelle-Samen'!G150="","",'Basis-Tabelle-Samen'!G150)</f>
        <v>02</v>
      </c>
      <c r="G161" s="320">
        <f>'Basis-Tabelle-Samen'!C150</f>
        <v>18476</v>
      </c>
      <c r="H161" s="323">
        <f>'Basis-Tabelle-Samen'!D150</f>
        <v>4055473184760</v>
      </c>
      <c r="I161" s="324">
        <f>'Basis-Tabelle-Samen'!E150</f>
        <v>2.0499999999999998</v>
      </c>
      <c r="J161" s="325">
        <f t="shared" si="2"/>
        <v>12</v>
      </c>
      <c r="K161" s="326">
        <f>'Basis-Tabelle-Samen'!K150</f>
        <v>78476</v>
      </c>
      <c r="L161" s="323">
        <f>'Basis-Tabelle-Samen'!L150</f>
        <v>4055473784762</v>
      </c>
      <c r="M161" s="324">
        <f>'Basis-Tabelle-Samen'!M150</f>
        <v>2.4500000000000002</v>
      </c>
      <c r="N161" s="326">
        <f>IF(K161&lt;1,"",'3'!$I$15)</f>
        <v>15</v>
      </c>
      <c r="O161" s="327">
        <f>IF(K161&lt;1,"",'3'!$J$11)</f>
        <v>90</v>
      </c>
      <c r="P161" s="326">
        <f>'Basis-Tabelle-Samen'!N150</f>
        <v>88476</v>
      </c>
      <c r="Q161" s="323">
        <f>'Basis-Tabelle-Samen'!O150</f>
        <v>4055473884769</v>
      </c>
      <c r="R161" s="328">
        <f>'Basis-Tabelle-Samen'!P150</f>
        <v>3.75</v>
      </c>
      <c r="S161" s="326">
        <f>IF(R161&lt;1,"",'3'!$M$15)</f>
        <v>18</v>
      </c>
      <c r="T161" s="327">
        <f>IF(R161&lt;1,"",'3'!$N$11)</f>
        <v>72</v>
      </c>
      <c r="U161" s="326">
        <f>'Basis-Tabelle-Samen'!Q150</f>
        <v>58476</v>
      </c>
      <c r="V161" s="323">
        <f>'Basis-Tabelle-Samen'!R150</f>
        <v>4055473584768</v>
      </c>
      <c r="W161" s="324">
        <f>'Basis-Tabelle-Samen'!S150</f>
        <v>4.95</v>
      </c>
      <c r="X161" s="326">
        <f>IF(U161&lt;1,"",'3'!$Q$15)</f>
        <v>6</v>
      </c>
      <c r="Y161" s="327">
        <f>IF(U161&lt;1,"",'3'!$R$11)</f>
        <v>24</v>
      </c>
      <c r="Z161" s="326">
        <f>'Basis-Tabelle-Samen'!T150</f>
        <v>38476</v>
      </c>
      <c r="AA161" s="323">
        <f>'Basis-Tabelle-Samen'!U150</f>
        <v>4055473384764</v>
      </c>
      <c r="AB161" s="324">
        <f>'Basis-Tabelle-Samen'!V150</f>
        <v>6.75</v>
      </c>
      <c r="AC161" s="326">
        <f>IF(Z161&lt;1,"",'3'!$U$15)</f>
        <v>6</v>
      </c>
      <c r="AD161" s="327">
        <f>IF(Z161&lt;1,"",'3'!$V$11)</f>
        <v>24</v>
      </c>
      <c r="AE161" s="326">
        <f>'Basis-Tabelle-Samen'!W150</f>
        <v>68476</v>
      </c>
      <c r="AF161" s="323">
        <f>'Basis-Tabelle-Samen'!X150</f>
        <v>4055473684765</v>
      </c>
      <c r="AG161" s="324">
        <f>'Basis-Tabelle-Samen'!Y150</f>
        <v>2.95</v>
      </c>
      <c r="AH161" s="326">
        <f>IF(AE161&lt;1,"",'3'!$Y$15)</f>
        <v>8</v>
      </c>
      <c r="AI161" s="327">
        <f>IF(AE161&lt;1,"",'3'!$Z$11)</f>
        <v>64</v>
      </c>
      <c r="AJ161" s="315"/>
      <c r="AK161" s="316" t="str">
        <f>IF(G161&lt;1,"",
IF($C$1="Bulgarisch - BG",HYPERLINK(CONCATENATE("https://www.saflax.de/0-WVK-Retail/Bilder-Pictures/SAFLAX-",'Basis-Tabelle-Samen'!C150,"-",'Basis-Tabelle-Samen'!J150,"-seed-package-front-cr-bulgarian.jpg")),
IF($C$1="Dänisch - DK",HYPERLINK(CONCATENATE("https://www.saflax.de/0-WVK-Retail/Bilder-Pictures/SAFLAX-",'Basis-Tabelle-Samen'!C150,"-",'Basis-Tabelle-Samen'!J150,"-seed-package-front-cr-danish.jpg")),
IF($C$1="Deutsch - DE",HYPERLINK(CONCATENATE("https://www.saflax.de/0-WVK-Retail/Bilder-Pictures/SAFLAX-",'Basis-Tabelle-Samen'!C150,"-",'Basis-Tabelle-Samen'!J150,"-seed-package-front-cr-german.jpg")),
IF($C$1="Englisch - UK",HYPERLINK(CONCATENATE("https://www.saflax.de/0-WVK-Retail/Bilder-Pictures/SAFLAX-",'Basis-Tabelle-Samen'!C150,"-",'Basis-Tabelle-Samen'!J150,"-seed-package-front-cr-english.jpg")),
IF($C$1="Estnisch - EE",HYPERLINK(CONCATENATE("https://www.saflax.de/0-WVK-Retail/Bilder-Pictures/SAFLAX-",'Basis-Tabelle-Samen'!C150,"-",'Basis-Tabelle-Samen'!J150,"-seed-package-front-cr-estonian.jpg")),
IF($C$1="Finnisch - FI",HYPERLINK(CONCATENATE("https://www.saflax.de/0-WVK-Retail/Bilder-Pictures/SAFLAX-",'Basis-Tabelle-Samen'!C150,"-",'Basis-Tabelle-Samen'!J150,"-seed-package-front-cr-finnish.jpg")),
IF($C$1="Französisch - FR",HYPERLINK(CONCATENATE("https://www.saflax.de/0-WVK-Retail/Bilder-Pictures/SAFLAX-",'Basis-Tabelle-Samen'!C150,"-",'Basis-Tabelle-Samen'!J150,"-seed-package-front-cr-french.jpg")),
IF($C$1="Griechisch - GR",HYPERLINK(CONCATENATE("https://www.saflax.de/0-WVK-Retail/Bilder-Pictures/SAFLAX-",'Basis-Tabelle-Samen'!C150,"-",'Basis-Tabelle-Samen'!J150,"-seed-package-front-cr-greek.jpg")),
IF($C$1="Irisch - IE",HYPERLINK(CONCATENATE("https://www.saflax.de/0-WVK-Retail/Bilder-Pictures/SAFLAX-",'Basis-Tabelle-Samen'!C150,"-",'Basis-Tabelle-Samen'!J150,"-seed-package-front-cr-irish.jpg")),
IF($C$1="Isländisch - IS",HYPERLINK(CONCATENATE("https://www.saflax.de/0-WVK-Retail/Bilder-Pictures/SAFLAX-",'Basis-Tabelle-Samen'!C150,"-",'Basis-Tabelle-Samen'!J150,"-seed-package-front-cr-icelandic.jpg")),
IF($C$1="Italienisch - IT",HYPERLINK(CONCATENATE("https://www.saflax.de/0-WVK-Retail/Bilder-Pictures/SAFLAX-",'Basis-Tabelle-Samen'!C150,"-",'Basis-Tabelle-Samen'!J150,"-seed-package-front-cr-italian.jpg")),
IF($C$1="Japanisch - JP",HYPERLINK(CONCATENATE("https://www.saflax.de/0-WVK-Retail/Bilder-Pictures/SAFLAX-",'Basis-Tabelle-Samen'!C150,"-",'Basis-Tabelle-Samen'!J150,"-seed-package-front-cr-japanese.jpg")),
IF($C$1="Kroatisch - HR",HYPERLINK(CONCATENATE("https://www.saflax.de/0-WVK-Retail/Bilder-Pictures/SAFLAX-",'Basis-Tabelle-Samen'!C150,"-",'Basis-Tabelle-Samen'!J150,"-seed-package-front-cr-croatian.jpg")),
IF($C$1="Lettisch - LV",HYPERLINK(CONCATENATE("https://www.saflax.de/0-WVK-Retail/Bilder-Pictures/SAFLAX-",'Basis-Tabelle-Samen'!C150,"-",'Basis-Tabelle-Samen'!J150,"-seed-package-front-cr-latvian.jpg")),
IF($C$1="Litauisch - LT",HYPERLINK(CONCATENATE("https://www.saflax.de/0-WVK-Retail/Bilder-Pictures/SAFLAX-",'Basis-Tabelle-Samen'!C150,"-",'Basis-Tabelle-Samen'!J150,"-seed-package-front-cr-lithuanian.jpg")),
IF($C$1="Maltesisch - MT",HYPERLINK(CONCATENATE("https://www.saflax.de/0-WVK-Retail/Bilder-Pictures/SAFLAX-",'Basis-Tabelle-Samen'!C150,"-",'Basis-Tabelle-Samen'!J150,"-seed-package-front-cr-maltese.jpg")),
IF($C$1="Niederländisch - NL",HYPERLINK(CONCATENATE("https://www.saflax.de/0-WVK-Retail/Bilder-Pictures/SAFLAX-",'Basis-Tabelle-Samen'!C150,"-",'Basis-Tabelle-Samen'!J150,"-seed-package-front-cr-dutch.jpg")),
IF($C$1="Norwegisch - NO",HYPERLINK(CONCATENATE("https://www.saflax.de/0-WVK-Retail/Bilder-Pictures/SAFLAX-",'Basis-Tabelle-Samen'!C150,"-",'Basis-Tabelle-Samen'!J150,"-seed-package-front-cr-nowegian.jpg")),
IF($C$1="Polnisch - PL",HYPERLINK(CONCATENATE("https://www.saflax.de/0-WVK-Retail/Bilder-Pictures/SAFLAX-",'Basis-Tabelle-Samen'!C150,"-",'Basis-Tabelle-Samen'!J150,"-seed-package-front-cr-polish.jpg")),
IF($C$1="Portugiesisch - PT",HYPERLINK(CONCATENATE("https://www.saflax.de/0-WVK-Retail/Bilder-Pictures/SAFLAX-",'Basis-Tabelle-Samen'!C150,"-",'Basis-Tabelle-Samen'!J150,"-seed-package-front-cr-portuguese.jpg")),
IF($C$1="Rumänisch - RO",HYPERLINK(CONCATENATE("https://www.saflax.de/0-WVK-Retail/Bilder-Pictures/SAFLAX-",'Basis-Tabelle-Samen'!C150,"-",'Basis-Tabelle-Samen'!J150,"-seed-package-front-cr-romanian.jpg")),
IF($C$1="Schwedisch - SE",HYPERLINK(CONCATENATE("https://www.saflax.de/0-WVK-Retail/Bilder-Pictures/SAFLAX-",'Basis-Tabelle-Samen'!C150,"-",'Basis-Tabelle-Samen'!J150,"-seed-package-front-cr-swedish.jpg")),
IF($C$1="Slowakisch - SK",HYPERLINK(CONCATENATE("https://www.saflax.de/0-WVK-Retail/Bilder-Pictures/SAFLAX-",'Basis-Tabelle-Samen'!C150,"-",'Basis-Tabelle-Samen'!J150,"-seed-package-front-cr-slovak.jpg")),
IF($C$1="Slowenisch - SI",HYPERLINK(CONCATENATE("https://www.saflax.de/0-WVK-Retail/Bilder-Pictures/SAFLAX-",'Basis-Tabelle-Samen'!C150,"-",'Basis-Tabelle-Samen'!J150,"-seed-package-front-cr-slovenian.jpg")),
IF($C$1="Spanisch - ES",HYPERLINK(CONCATENATE("https://www.saflax.de/0-WVK-Retail/Bilder-Pictures/SAFLAX-",'Basis-Tabelle-Samen'!C150,"-",'Basis-Tabelle-Samen'!J150,"-seed-package-front-cr-spanish.jpg")),
IF($C$1="Tschechisch - CZ",HYPERLINK(CONCATENATE("https://www.saflax.de/0-WVK-Retail/Bilder-Pictures/SAFLAX-",'Basis-Tabelle-Samen'!C150,"-",'Basis-Tabelle-Samen'!J150,"-seed-package-front-cr-czech.jpg")),
IF($C$1="Türkisch - TR",HYPERLINK(CONCATENATE("https://www.saflax.de/0-WVK-Retail/Bilder-Pictures/SAFLAX-",'Basis-Tabelle-Samen'!C150,"-",'Basis-Tabelle-Samen'!J150,"-seed-package-front-cr-turkish.jpg")),
IF($C$1="Ungarisch - HU",HYPERLINK(CONCATENATE("https://www.saflax.de/0-WVK-Retail/Bilder-Pictures/SAFLAX-",'Basis-Tabelle-Samen'!C150,"-",'Basis-Tabelle-Samen'!J150,"-seed-package-front-cr-hungarian.jpg")),
" ACHTUNG")))))))))))))))))))))))))))))</f>
        <v>https://www.saflax.de/0-WVK-Retail/Bilder-Pictures/SAFLAX-18476-capsicum-annuum-seed-package-front-cr-english.jpg</v>
      </c>
      <c r="AL161" s="330" t="str">
        <f>IF(G161&lt;1,"",
IF($C$1="Bulgarisch - BG",HYPERLINK(CONCATENATE("https://www.saflax.de/0-WVK-Retail/Bilder-Pictures/SAFLAX-",'Basis-Tabelle-Samen'!C150,"-",'Basis-Tabelle-Samen'!J150,"-seed-package-back-cr-bulgarian.jpg")),
IF($C$1="Dänisch - DK",HYPERLINK(CONCATENATE("https://www.saflax.de/0-WVK-Retail/Bilder-Pictures/SAFLAX-",'Basis-Tabelle-Samen'!C150,"-",'Basis-Tabelle-Samen'!J150,"-seed-package-back-cr-danish.jpg")),
IF($C$1="Deutsch - DE",HYPERLINK(CONCATENATE("https://www.saflax.de/0-WVK-Retail/Bilder-Pictures/SAFLAX-",'Basis-Tabelle-Samen'!C150,"-",'Basis-Tabelle-Samen'!J150,"-seed-package-back-cr-german.jpg")),
IF($C$1="Englisch - UK",HYPERLINK(CONCATENATE("https://www.saflax.de/0-WVK-Retail/Bilder-Pictures/SAFLAX-",'Basis-Tabelle-Samen'!C150,"-",'Basis-Tabelle-Samen'!J150,"-seed-package-back-cr-english.jpg")),
IF($C$1="Estnisch - EE",HYPERLINK(CONCATENATE("https://www.saflax.de/0-WVK-Retail/Bilder-Pictures/SAFLAX-",'Basis-Tabelle-Samen'!C150,"-",'Basis-Tabelle-Samen'!J150,"-seed-package-back-cr-estonian.jpg")),
IF($C$1="Finnisch - FI",HYPERLINK(CONCATENATE("https://www.saflax.de/0-WVK-Retail/Bilder-Pictures/SAFLAX-",'Basis-Tabelle-Samen'!C150,"-",'Basis-Tabelle-Samen'!J150,"-seed-package-back-cr-finnish.jpg")),
IF($C$1="Französisch - FR",HYPERLINK(CONCATENATE("https://www.saflax.de/0-WVK-Retail/Bilder-Pictures/SAFLAX-",'Basis-Tabelle-Samen'!C150,"-",'Basis-Tabelle-Samen'!J150,"-seed-package-back-cr-french.jpg")),
IF($C$1="Griechisch - GR",HYPERLINK(CONCATENATE("https://www.saflax.de/0-WVK-Retail/Bilder-Pictures/SAFLAX-",'Basis-Tabelle-Samen'!C150,"-",'Basis-Tabelle-Samen'!J150,"-seed-package-back-cr-greek.jpg")),
IF($C$1="Irisch - IE",HYPERLINK(CONCATENATE("https://www.saflax.de/0-WVK-Retail/Bilder-Pictures/SAFLAX-",'Basis-Tabelle-Samen'!C150,"-",'Basis-Tabelle-Samen'!J150,"-seed-package-back-cr-irish.jpg")),
IF($C$1="Isländisch - IS",HYPERLINK(CONCATENATE("https://www.saflax.de/0-WVK-Retail/Bilder-Pictures/SAFLAX-",'Basis-Tabelle-Samen'!C150,"-",'Basis-Tabelle-Samen'!J150,"-seed-package-back-cr-icelandic.jpg")),
IF($C$1="Italienisch - IT",HYPERLINK(CONCATENATE("https://www.saflax.de/0-WVK-Retail/Bilder-Pictures/SAFLAX-",'Basis-Tabelle-Samen'!C150,"-",'Basis-Tabelle-Samen'!J150,"-seed-package-back-cr-italian.jpg")),
IF($C$1="Japanisch - JP",HYPERLINK(CONCATENATE("https://www.saflax.de/0-WVK-Retail/Bilder-Pictures/SAFLAX-",'Basis-Tabelle-Samen'!C150,"-",'Basis-Tabelle-Samen'!J150,"-seed-package-back-cr-japanese.jpg")),
IF($C$1="Kroatisch - HR",HYPERLINK(CONCATENATE("https://www.saflax.de/0-WVK-Retail/Bilder-Pictures/SAFLAX-",'Basis-Tabelle-Samen'!C150,"-",'Basis-Tabelle-Samen'!J150,"-seed-package-back-cr-croatian.jpg")),
IF($C$1="Lettisch - LV",HYPERLINK(CONCATENATE("https://www.saflax.de/0-WVK-Retail/Bilder-Pictures/SAFLAX-",'Basis-Tabelle-Samen'!C150,"-",'Basis-Tabelle-Samen'!J150,"-seed-package-back-cr-latvian.jpg")),
IF($C$1="Litauisch - LT",HYPERLINK(CONCATENATE("https://www.saflax.de/0-WVK-Retail/Bilder-Pictures/SAFLAX-",'Basis-Tabelle-Samen'!C150,"-",'Basis-Tabelle-Samen'!J150,"-seed-package-back-cr-lithuanian.jpg")),
IF($C$1="Maltesisch - MT",HYPERLINK(CONCATENATE("https://www.saflax.de/0-WVK-Retail/Bilder-Pictures/SAFLAX-",'Basis-Tabelle-Samen'!C150,"-",'Basis-Tabelle-Samen'!J150,"-seed-package-back-cr-maltese.jpg")),
IF($C$1="Niederländisch - NL",HYPERLINK(CONCATENATE("https://www.saflax.de/0-WVK-Retail/Bilder-Pictures/SAFLAX-",'Basis-Tabelle-Samen'!C150,"-",'Basis-Tabelle-Samen'!J150,"-seed-package-back-cr-dutch.jpg")),
IF($C$1="Norwegisch - NO",HYPERLINK(CONCATENATE("https://www.saflax.de/0-WVK-Retail/Bilder-Pictures/SAFLAX-",'Basis-Tabelle-Samen'!C150,"-",'Basis-Tabelle-Samen'!J150,"-seed-package-back-cr-nowegian.jpg")),
IF($C$1="Polnisch - PL",HYPERLINK(CONCATENATE("https://www.saflax.de/0-WVK-Retail/Bilder-Pictures/SAFLAX-",'Basis-Tabelle-Samen'!C150,"-",'Basis-Tabelle-Samen'!J150,"-seed-package-back-cr-polish.jpg")),
IF($C$1="Portugiesisch - PT",HYPERLINK(CONCATENATE("https://www.saflax.de/0-WVK-Retail/Bilder-Pictures/SAFLAX-",'Basis-Tabelle-Samen'!C150,"-",'Basis-Tabelle-Samen'!J150,"-seed-package-back-cr-portuguese.jpg")),
IF($C$1="Rumänisch - RO",HYPERLINK(CONCATENATE("https://www.saflax.de/0-WVK-Retail/Bilder-Pictures/SAFLAX-",'Basis-Tabelle-Samen'!C150,"-",'Basis-Tabelle-Samen'!J150,"-seed-package-back-cr-romanian.jpg")),
IF($C$1="Schwedisch - SE",HYPERLINK(CONCATENATE("https://www.saflax.de/0-WVK-Retail/Bilder-Pictures/SAFLAX-",'Basis-Tabelle-Samen'!C150,"-",'Basis-Tabelle-Samen'!J150,"-seed-package-back-cr-swedish.jpg")),
IF($C$1="Slowakisch - SK",HYPERLINK(CONCATENATE("https://www.saflax.de/0-WVK-Retail/Bilder-Pictures/SAFLAX-",'Basis-Tabelle-Samen'!C150,"-",'Basis-Tabelle-Samen'!J150,"-seed-package-back-cr-slovak.jpg")),
IF($C$1="Slowenisch - SI",HYPERLINK(CONCATENATE("https://www.saflax.de/0-WVK-Retail/Bilder-Pictures/SAFLAX-",'Basis-Tabelle-Samen'!C150,"-",'Basis-Tabelle-Samen'!J150,"-seed-package-back-cr-slovenian.jpg")),
IF($C$1="Spanisch - ES",HYPERLINK(CONCATENATE("https://www.saflax.de/0-WVK-Retail/Bilder-Pictures/SAFLAX-",'Basis-Tabelle-Samen'!C150,"-",'Basis-Tabelle-Samen'!J150,"-seed-package-back-cr-spanish.jpg")),
IF($C$1="Tschechisch - CZ",HYPERLINK(CONCATENATE("https://www.saflax.de/0-WVK-Retail/Bilder-Pictures/SAFLAX-",'Basis-Tabelle-Samen'!C150,"-",'Basis-Tabelle-Samen'!J150,"-seed-package-back-cr-czech.jpg")),
IF($C$1="Türkisch - TR",HYPERLINK(CONCATENATE("https://www.saflax.de/0-WVK-Retail/Bilder-Pictures/SAFLAX-",'Basis-Tabelle-Samen'!C150,"-",'Basis-Tabelle-Samen'!J150,"-seed-package-back-cr-turkish.jpg")),
IF($C$1="Ungarisch - HU",HYPERLINK(CONCATENATE("https://www.saflax.de/0-WVK-Retail/Bilder-Pictures/SAFLAX-",'Basis-Tabelle-Samen'!C150,"-",'Basis-Tabelle-Samen'!J150,"-seed-package-back-cr-hungarian.jpg")),
" ACHTUNG")))))))))))))))))))))))))))))</f>
        <v>https://www.saflax.de/0-WVK-Retail/Bilder-Pictures/SAFLAX-18476-capsicum-annuum-seed-package-back-cr-english.jpg</v>
      </c>
      <c r="AM161" s="330" t="str">
        <f>IF(H161&lt;1,"",
IF($C$1="Bulgarisch - BG",HYPERLINK(CONCATENATE("https://www.saflax.de/0-WVK-Retail/Bilder-Pictures/SAFLAX-",'Basis-Tabelle-Samen'!K150,"-",'Basis-Tabelle-Samen'!J150,"-garden-to-go-mini-bulgarian.jpg")),
IF($C$1="Dänisch - DK",HYPERLINK(CONCATENATE("https://www.saflax.de/0-WVK-Retail/Bilder-Pictures/SAFLAX-",'Basis-Tabelle-Samen'!K150,"-",'Basis-Tabelle-Samen'!J150,"-garden-to-go-mini-danish.jpg")),
IF($C$1="Deutsch - DE",HYPERLINK(CONCATENATE("https://www.saflax.de/0-WVK-Retail/Bilder-Pictures/SAFLAX-",'Basis-Tabelle-Samen'!K150,"-",'Basis-Tabelle-Samen'!J150,"-garden-to-go-mini-german.jpg")),
IF($C$1="Englisch - UK",HYPERLINK(CONCATENATE("https://www.saflax.de/0-WVK-Retail/Bilder-Pictures/SAFLAX-",'Basis-Tabelle-Samen'!K150,"-",'Basis-Tabelle-Samen'!J150,"-garden-to-go-mini-english.jpg")),
IF($C$1="Estnisch - EE",HYPERLINK(CONCATENATE("https://www.saflax.de/0-WVK-Retail/Bilder-Pictures/SAFLAX-",'Basis-Tabelle-Samen'!K150,"-",'Basis-Tabelle-Samen'!J150,"-garden-to-go-mini-estonian.jpg")),
IF($C$1="Finnisch - FI",HYPERLINK(CONCATENATE("https://www.saflax.de/0-WVK-Retail/Bilder-Pictures/SAFLAX-",'Basis-Tabelle-Samen'!K150,"-",'Basis-Tabelle-Samen'!J150,"-garden-to-go-mini-finnish.jpg")),
IF($C$1="Französisch - FR",HYPERLINK(CONCATENATE("https://www.saflax.de/0-WVK-Retail/Bilder-Pictures/SAFLAX-",'Basis-Tabelle-Samen'!K150,"-",'Basis-Tabelle-Samen'!J150,"-garden-to-go-mini-french.jpg")),
IF($C$1="Griechisch - GR",HYPERLINK(CONCATENATE("https://www.saflax.de/0-WVK-Retail/Bilder-Pictures/SAFLAX-",'Basis-Tabelle-Samen'!K150,"-",'Basis-Tabelle-Samen'!J150,"-garden-to-go-mini-greek.jpg")),
IF($C$1="Irisch - IE",HYPERLINK(CONCATENATE("https://www.saflax.de/0-WVK-Retail/Bilder-Pictures/SAFLAX-",'Basis-Tabelle-Samen'!K150,"-",'Basis-Tabelle-Samen'!J150,"-garden-to-go-mini-irish.jpg")),
IF($C$1="Isländisch - IS",HYPERLINK(CONCATENATE("https://www.saflax.de/0-WVK-Retail/Bilder-Pictures/SAFLAX-",'Basis-Tabelle-Samen'!K150,"-",'Basis-Tabelle-Samen'!J150,"-garden-to-go-mini-icelandic.jpg")),
IF($C$1="Italienisch - IT",HYPERLINK(CONCATENATE("https://www.saflax.de/0-WVK-Retail/Bilder-Pictures/SAFLAX-",'Basis-Tabelle-Samen'!K150,"-",'Basis-Tabelle-Samen'!J150,"-garden-to-go-mini-italian.jpg")),
IF($C$1="Japanisch - JP",HYPERLINK(CONCATENATE("https://www.saflax.de/0-WVK-Retail/Bilder-Pictures/SAFLAX-",'Basis-Tabelle-Samen'!K150,"-",'Basis-Tabelle-Samen'!J150,"-garden-to-go-mini-japanese.jpg")),
IF($C$1="Kroatisch - HR",HYPERLINK(CONCATENATE("https://www.saflax.de/0-WVK-Retail/Bilder-Pictures/SAFLAX-",'Basis-Tabelle-Samen'!K150,"-",'Basis-Tabelle-Samen'!J150,"-garden-to-go-mini-croatian.jpg")),
IF($C$1="Lettisch - LV",HYPERLINK(CONCATENATE("https://www.saflax.de/0-WVK-Retail/Bilder-Pictures/SAFLAX-",'Basis-Tabelle-Samen'!K150,"-",'Basis-Tabelle-Samen'!J150,"-garden-to-go-mini-latvian.jpg")),
IF($C$1="Litauisch - LT",HYPERLINK(CONCATENATE("https://www.saflax.de/0-WVK-Retail/Bilder-Pictures/SAFLAX-",'Basis-Tabelle-Samen'!K150,"-",'Basis-Tabelle-Samen'!J150,"-garden-to-go-mini-lithuanian.jpg")),
IF($C$1="Maltesisch - MT",HYPERLINK(CONCATENATE("https://www.saflax.de/0-WVK-Retail/Bilder-Pictures/SAFLAX-",'Basis-Tabelle-Samen'!K150,"-",'Basis-Tabelle-Samen'!J150,"-garden-to-go-mini-maltese.jpg")),
IF($C$1="Niederländisch - NL",HYPERLINK(CONCATENATE("https://www.saflax.de/0-WVK-Retail/Bilder-Pictures/SAFLAX-",'Basis-Tabelle-Samen'!K150,"-",'Basis-Tabelle-Samen'!J150,"-garden-to-go-mini-dutch.jpg")),
IF($C$1="Norwegisch - NO",HYPERLINK(CONCATENATE("https://www.saflax.de/0-WVK-Retail/Bilder-Pictures/SAFLAX-",'Basis-Tabelle-Samen'!K150,"-",'Basis-Tabelle-Samen'!J150,"-garden-to-go-mini-nowegian.jpg")),
IF($C$1="Polnisch - PL",HYPERLINK(CONCATENATE("https://www.saflax.de/0-WVK-Retail/Bilder-Pictures/SAFLAX-",'Basis-Tabelle-Samen'!K150,"-",'Basis-Tabelle-Samen'!J150,"-garden-to-go-mini-polish.jpg")),
IF($C$1="Portugiesisch - PT",HYPERLINK(CONCATENATE("https://www.saflax.de/0-WVK-Retail/Bilder-Pictures/SAFLAX-",'Basis-Tabelle-Samen'!K150,"-",'Basis-Tabelle-Samen'!J150,"-garden-to-go-mini-portuguese.jpg")),
IF($C$1="Rumänisch - RO",HYPERLINK(CONCATENATE("https://www.saflax.de/0-WVK-Retail/Bilder-Pictures/SAFLAX-",'Basis-Tabelle-Samen'!K150,"-",'Basis-Tabelle-Samen'!J150,"-garden-to-go-mini-romanian.jpg")),
IF($C$1="Schwedisch - SE",HYPERLINK(CONCATENATE("https://www.saflax.de/0-WVK-Retail/Bilder-Pictures/SAFLAX-",'Basis-Tabelle-Samen'!K150,"-",'Basis-Tabelle-Samen'!J150,"-garden-to-go-mini-swedish.jpg")),
IF($C$1="Slowakisch - SK",HYPERLINK(CONCATENATE("https://www.saflax.de/0-WVK-Retail/Bilder-Pictures/SAFLAX-",'Basis-Tabelle-Samen'!K150,"-",'Basis-Tabelle-Samen'!J150,"-garden-to-go-mini-slovak.jpg")),
IF($C$1="Slowenisch - SI",HYPERLINK(CONCATENATE("https://www.saflax.de/0-WVK-Retail/Bilder-Pictures/SAFLAX-",'Basis-Tabelle-Samen'!K150,"-",'Basis-Tabelle-Samen'!J150,"-garden-to-go-mini-slovenian.jpg")),
IF($C$1="Spanisch - ES",HYPERLINK(CONCATENATE("https://www.saflax.de/0-WVK-Retail/Bilder-Pictures/SAFLAX-",'Basis-Tabelle-Samen'!K150,"-",'Basis-Tabelle-Samen'!J150,"-garden-to-go-mini-spanish.jpg")),
IF($C$1="Tschechisch - CZ",HYPERLINK(CONCATENATE("https://www.saflax.de/0-WVK-Retail/Bilder-Pictures/SAFLAX-",'Basis-Tabelle-Samen'!K150,"-",'Basis-Tabelle-Samen'!J150,"-garden-to-go-mini-czech.jpg")),
IF($C$1="Türkisch - TR",HYPERLINK(CONCATENATE("https://www.saflax.de/0-WVK-Retail/Bilder-Pictures/SAFLAX-",'Basis-Tabelle-Samen'!K150,"-",'Basis-Tabelle-Samen'!J150,"-garden-to-go-mini-turkish.jpg")),
IF($C$1="Ungarisch - HU",HYPERLINK(CONCATENATE("https://www.saflax.de/0-WVK-Retail/Bilder-Pictures/SAFLAX-",'Basis-Tabelle-Samen'!K150,"-",'Basis-Tabelle-Samen'!J150,"-garden-to-go-mini-hungarian.jpg")),
" ACHTUNG")))))))))))))))))))))))))))))</f>
        <v>https://www.saflax.de/0-WVK-Retail/Bilder-Pictures/SAFLAX-78476-capsicum-annuum-garden-to-go-mini-english.jpg</v>
      </c>
      <c r="AN161" s="330" t="str">
        <f>IF(I161&lt;1,"",
IF($C$1="Bulgarisch - BG",HYPERLINK(CONCATENATE("https://www.saflax.de/0-WVK-Retail/Bilder-Pictures/SAFLAX-",'Basis-Tabelle-Samen'!N150,"-",'Basis-Tabelle-Samen'!J150,"-garden-to-go-lite-bulgarian.jpg")),
IF($C$1="Dänisch - DK",HYPERLINK(CONCATENATE("https://www.saflax.de/0-WVK-Retail/Bilder-Pictures/SAFLAX-",'Basis-Tabelle-Samen'!N150,"-",'Basis-Tabelle-Samen'!J150,"-garden-to-go-lite-danish.jpg")),
IF($C$1="Deutsch - DE",HYPERLINK(CONCATENATE("https://www.saflax.de/0-WVK-Retail/Bilder-Pictures/SAFLAX-",'Basis-Tabelle-Samen'!N150,"-",'Basis-Tabelle-Samen'!J150,"-garden-to-go-lite-german.jpg")),
IF($C$1="Englisch - UK",HYPERLINK(CONCATENATE("https://www.saflax.de/0-WVK-Retail/Bilder-Pictures/SAFLAX-",'Basis-Tabelle-Samen'!N150,"-",'Basis-Tabelle-Samen'!J150,"-garden-to-go-lite-english.jpg")),
IF($C$1="Estnisch - EE",HYPERLINK(CONCATENATE("https://www.saflax.de/0-WVK-Retail/Bilder-Pictures/SAFLAX-",'Basis-Tabelle-Samen'!N150,"-",'Basis-Tabelle-Samen'!J150,"-garden-to-go-lite-estonian.jpg")),
IF($C$1="Finnisch - FI",HYPERLINK(CONCATENATE("https://www.saflax.de/0-WVK-Retail/Bilder-Pictures/SAFLAX-",'Basis-Tabelle-Samen'!N150,"-",'Basis-Tabelle-Samen'!J150,"-garden-to-go-lite-finnish.jpg")),
IF($C$1="Französisch - FR",HYPERLINK(CONCATENATE("https://www.saflax.de/0-WVK-Retail/Bilder-Pictures/SAFLAX-",'Basis-Tabelle-Samen'!N150,"-",'Basis-Tabelle-Samen'!J150,"-garden-to-go-lite-french.jpg")),
IF($C$1="Griechisch - GR",HYPERLINK(CONCATENATE("https://www.saflax.de/0-WVK-Retail/Bilder-Pictures/SAFLAX-",'Basis-Tabelle-Samen'!N150,"-",'Basis-Tabelle-Samen'!J150,"-garden-to-go-lite-greek.jpg")),
IF($C$1="Irisch - IE",HYPERLINK(CONCATENATE("https://www.saflax.de/0-WVK-Retail/Bilder-Pictures/SAFLAX-",'Basis-Tabelle-Samen'!N150,"-",'Basis-Tabelle-Samen'!J150,"-garden-to-go-lite-irish.jpg")),
IF($C$1="Isländisch - IS",HYPERLINK(CONCATENATE("https://www.saflax.de/0-WVK-Retail/Bilder-Pictures/SAFLAX-",'Basis-Tabelle-Samen'!N150,"-",'Basis-Tabelle-Samen'!J150,"-garden-to-go-lite-icelandic.jpg")),
IF($C$1="Italienisch - IT",HYPERLINK(CONCATENATE("https://www.saflax.de/0-WVK-Retail/Bilder-Pictures/SAFLAX-",'Basis-Tabelle-Samen'!N150,"-",'Basis-Tabelle-Samen'!J150,"-garden-to-go-lite-italian.jpg")),
IF($C$1="Japanisch - JP",HYPERLINK(CONCATENATE("https://www.saflax.de/0-WVK-Retail/Bilder-Pictures/SAFLAX-",'Basis-Tabelle-Samen'!N150,"-",'Basis-Tabelle-Samen'!J150,"-garden-to-go-lite-japanese.jpg")),
IF($C$1="Kroatisch - HR",HYPERLINK(CONCATENATE("https://www.saflax.de/0-WVK-Retail/Bilder-Pictures/SAFLAX-",'Basis-Tabelle-Samen'!N150,"-",'Basis-Tabelle-Samen'!J150,"-garden-to-go-lite-croatian.jpg")),
IF($C$1="Lettisch - LV",HYPERLINK(CONCATENATE("https://www.saflax.de/0-WVK-Retail/Bilder-Pictures/SAFLAX-",'Basis-Tabelle-Samen'!N150,"-",'Basis-Tabelle-Samen'!J150,"-garden-to-go-lite-latvian.jpg")),
IF($C$1="Litauisch - LT",HYPERLINK(CONCATENATE("https://www.saflax.de/0-WVK-Retail/Bilder-Pictures/SAFLAX-",'Basis-Tabelle-Samen'!N150,"-",'Basis-Tabelle-Samen'!J150,"-garden-to-go-lite-lithuanian.jpg")),
IF($C$1="Maltesisch - MT",HYPERLINK(CONCATENATE("https://www.saflax.de/0-WVK-Retail/Bilder-Pictures/SAFLAX-",'Basis-Tabelle-Samen'!N150,"-",'Basis-Tabelle-Samen'!J150,"-garden-to-go-lite-maltese.jpg")),
IF($C$1="Niederländisch - NL",HYPERLINK(CONCATENATE("https://www.saflax.de/0-WVK-Retail/Bilder-Pictures/SAFLAX-",'Basis-Tabelle-Samen'!N150,"-",'Basis-Tabelle-Samen'!J150,"-garden-to-go-lite-dutch.jpg")),
IF($C$1="Norwegisch - NO",HYPERLINK(CONCATENATE("https://www.saflax.de/0-WVK-Retail/Bilder-Pictures/SAFLAX-",'Basis-Tabelle-Samen'!N150,"-",'Basis-Tabelle-Samen'!J150,"-garden-to-go-lite-nowegian.jpg")),
IF($C$1="Polnisch - PL",HYPERLINK(CONCATENATE("https://www.saflax.de/0-WVK-Retail/Bilder-Pictures/SAFLAX-",'Basis-Tabelle-Samen'!N150,"-",'Basis-Tabelle-Samen'!J150,"-garden-to-go-lite-polish.jpg")),
IF($C$1="Portugiesisch - PT",HYPERLINK(CONCATENATE("https://www.saflax.de/0-WVK-Retail/Bilder-Pictures/SAFLAX-",'Basis-Tabelle-Samen'!N150,"-",'Basis-Tabelle-Samen'!J150,"-garden-to-go-lite-portuguese.jpg")),
IF($C$1="Rumänisch - RO",HYPERLINK(CONCATENATE("https://www.saflax.de/0-WVK-Retail/Bilder-Pictures/SAFLAX-",'Basis-Tabelle-Samen'!N150,"-",'Basis-Tabelle-Samen'!J150,"-garden-to-go-lite-romanian.jpg")),
IF($C$1="Schwedisch - SE",HYPERLINK(CONCATENATE("https://www.saflax.de/0-WVK-Retail/Bilder-Pictures/SAFLAX-",'Basis-Tabelle-Samen'!N150,"-",'Basis-Tabelle-Samen'!J150,"-garden-to-go-lite-swedish.jpg")),
IF($C$1="Slowakisch - SK",HYPERLINK(CONCATENATE("https://www.saflax.de/0-WVK-Retail/Bilder-Pictures/SAFLAX-",'Basis-Tabelle-Samen'!N150,"-",'Basis-Tabelle-Samen'!J150,"-garden-to-go-lite-slovak.jpg")),
IF($C$1="Slowenisch - SI",HYPERLINK(CONCATENATE("https://www.saflax.de/0-WVK-Retail/Bilder-Pictures/SAFLAX-",'Basis-Tabelle-Samen'!N150,"-",'Basis-Tabelle-Samen'!J150,"-garden-to-go-lite-slovenian.jpg")),
IF($C$1="Spanisch - ES",HYPERLINK(CONCATENATE("https://www.saflax.de/0-WVK-Retail/Bilder-Pictures/SAFLAX-",'Basis-Tabelle-Samen'!N150,"-",'Basis-Tabelle-Samen'!J150,"-garden-to-go-lite-spanish.jpg")),
IF($C$1="Tschechisch - CZ",HYPERLINK(CONCATENATE("https://www.saflax.de/0-WVK-Retail/Bilder-Pictures/SAFLAX-",'Basis-Tabelle-Samen'!N150,"-",'Basis-Tabelle-Samen'!J150,"-garden-to-go-lite-czech.jpg")),
IF($C$1="Türkisch - TR",HYPERLINK(CONCATENATE("https://www.saflax.de/0-WVK-Retail/Bilder-Pictures/SAFLAX-",'Basis-Tabelle-Samen'!N150,"-",'Basis-Tabelle-Samen'!J150,"-garden-to-go-lite-turkish.jpg")),
IF($C$1="Ungarisch - HU",HYPERLINK(CONCATENATE("https://www.saflax.de/0-WVK-Retail/Bilder-Pictures/SAFLAX-",'Basis-Tabelle-Samen'!N150,"-",'Basis-Tabelle-Samen'!J150,"-garden-to-go-lite-hungarian.jpg")),
" ACHTUNG")))))))))))))))))))))))))))))</f>
        <v>https://www.saflax.de/0-WVK-Retail/Bilder-Pictures/SAFLAX-88476-capsicum-annuum-garden-to-go-lite-english.jpg</v>
      </c>
      <c r="AO161" s="330" t="str">
        <f>IF(J161&lt;1,"",
IF($C$1="Bulgarisch - BG",HYPERLINK(CONCATENATE("https://www.saflax.de/0-WVK-Retail/Bilder-Pictures/SAFLAX-",'Basis-Tabelle-Samen'!Q150,"-",'Basis-Tabelle-Samen'!J150,"-garden-to-go-bulgarian.jpg")),
IF($C$1="Dänisch - DK",HYPERLINK(CONCATENATE("https://www.saflax.de/0-WVK-Retail/Bilder-Pictures/SAFLAX-",'Basis-Tabelle-Samen'!Q150,"-",'Basis-Tabelle-Samen'!J150,"-garden-to-go-danish.jpg")),
IF($C$1="Deutsch - DE",HYPERLINK(CONCATENATE("https://www.saflax.de/0-WVK-Retail/Bilder-Pictures/SAFLAX-",'Basis-Tabelle-Samen'!Q150,"-",'Basis-Tabelle-Samen'!J150,"-garden-to-go-german.jpg")),
IF($C$1="Englisch - UK",HYPERLINK(CONCATENATE("https://www.saflax.de/0-WVK-Retail/Bilder-Pictures/SAFLAX-",'Basis-Tabelle-Samen'!Q150,"-",'Basis-Tabelle-Samen'!J150,"-garden-to-go-english.jpg")),
IF($C$1="Estnisch - EE",HYPERLINK(CONCATENATE("https://www.saflax.de/0-WVK-Retail/Bilder-Pictures/SAFLAX-",'Basis-Tabelle-Samen'!Q150,"-",'Basis-Tabelle-Samen'!J150,"-garden-to-go-estonian.jpg")),
IF($C$1="Finnisch - FI",HYPERLINK(CONCATENATE("https://www.saflax.de/0-WVK-Retail/Bilder-Pictures/SAFLAX-",'Basis-Tabelle-Samen'!Q150,"-",'Basis-Tabelle-Samen'!J150,"-garden-to-go-finnish.jpg")),
IF($C$1="Französisch - FR",HYPERLINK(CONCATENATE("https://www.saflax.de/0-WVK-Retail/Bilder-Pictures/SAFLAX-",'Basis-Tabelle-Samen'!Q150,"-",'Basis-Tabelle-Samen'!J150,"-garden-to-go-french.jpg")),
IF($C$1="Griechisch - GR",HYPERLINK(CONCATENATE("https://www.saflax.de/0-WVK-Retail/Bilder-Pictures/SAFLAX-",'Basis-Tabelle-Samen'!Q150,"-",'Basis-Tabelle-Samen'!J150,"-garden-to-go-greek.jpg")),
IF($C$1="Irisch - IE",HYPERLINK(CONCATENATE("https://www.saflax.de/0-WVK-Retail/Bilder-Pictures/SAFLAX-",'Basis-Tabelle-Samen'!Q150,"-",'Basis-Tabelle-Samen'!J150,"-garden-to-go-irish.jpg")),
IF($C$1="Isländisch - IS",HYPERLINK(CONCATENATE("https://www.saflax.de/0-WVK-Retail/Bilder-Pictures/SAFLAX-",'Basis-Tabelle-Samen'!Q150,"-",'Basis-Tabelle-Samen'!J150,"-garden-to-go-icelandic.jpg")),
IF($C$1="Italienisch - IT",HYPERLINK(CONCATENATE("https://www.saflax.de/0-WVK-Retail/Bilder-Pictures/SAFLAX-",'Basis-Tabelle-Samen'!Q150,"-",'Basis-Tabelle-Samen'!J150,"-garden-to-go-italian.jpg")),
IF($C$1="Japanisch - JP",HYPERLINK(CONCATENATE("https://www.saflax.de/0-WVK-Retail/Bilder-Pictures/SAFLAX-",'Basis-Tabelle-Samen'!Q150,"-",'Basis-Tabelle-Samen'!J150,"-garden-to-go-japanese.jpg")),
IF($C$1="Kroatisch - HR",HYPERLINK(CONCATENATE("https://www.saflax.de/0-WVK-Retail/Bilder-Pictures/SAFLAX-",'Basis-Tabelle-Samen'!Q150,"-",'Basis-Tabelle-Samen'!J150,"-garden-to-go-croatian.jpg")),
IF($C$1="Lettisch - LV",HYPERLINK(CONCATENATE("https://www.saflax.de/0-WVK-Retail/Bilder-Pictures/SAFLAX-",'Basis-Tabelle-Samen'!Q150,"-",'Basis-Tabelle-Samen'!J150,"-garden-to-go-latvian.jpg")),
IF($C$1="Litauisch - LT",HYPERLINK(CONCATENATE("https://www.saflax.de/0-WVK-Retail/Bilder-Pictures/SAFLAX-",'Basis-Tabelle-Samen'!Q150,"-",'Basis-Tabelle-Samen'!J150,"-garden-to-go-lithuanian.jpg")),
IF($C$1="Maltesisch - MT",HYPERLINK(CONCATENATE("https://www.saflax.de/0-WVK-Retail/Bilder-Pictures/SAFLAX-",'Basis-Tabelle-Samen'!Q150,"-",'Basis-Tabelle-Samen'!J150,"-garden-to-go-maltese.jpg")),
IF($C$1="Niederländisch - NL",HYPERLINK(CONCATENATE("https://www.saflax.de/0-WVK-Retail/Bilder-Pictures/SAFLAX-",'Basis-Tabelle-Samen'!Q150,"-",'Basis-Tabelle-Samen'!J150,"-garden-to-go-dutch.jpg")),
IF($C$1="Norwegisch - NO",HYPERLINK(CONCATENATE("https://www.saflax.de/0-WVK-Retail/Bilder-Pictures/SAFLAX-",'Basis-Tabelle-Samen'!Q150,"-",'Basis-Tabelle-Samen'!J150,"-garden-to-go-nowegian.jpg")),
IF($C$1="Polnisch - PL",HYPERLINK(CONCATENATE("https://www.saflax.de/0-WVK-Retail/Bilder-Pictures/SAFLAX-",'Basis-Tabelle-Samen'!Q150,"-",'Basis-Tabelle-Samen'!J150,"-garden-to-go-polish.jpg")),
IF($C$1="Portugiesisch - PT",HYPERLINK(CONCATENATE("https://www.saflax.de/0-WVK-Retail/Bilder-Pictures/SAFLAX-",'Basis-Tabelle-Samen'!Q150,"-",'Basis-Tabelle-Samen'!J150,"-garden-to-go-portuguese.jpg")),
IF($C$1="Rumänisch - RO",HYPERLINK(CONCATENATE("https://www.saflax.de/0-WVK-Retail/Bilder-Pictures/SAFLAX-",'Basis-Tabelle-Samen'!Q150,"-",'Basis-Tabelle-Samen'!J150,"-garden-to-go-romanian.jpg")),
IF($C$1="Schwedisch - SE",HYPERLINK(CONCATENATE("https://www.saflax.de/0-WVK-Retail/Bilder-Pictures/SAFLAX-",'Basis-Tabelle-Samen'!Q150,"-",'Basis-Tabelle-Samen'!J150,"-garden-to-go-swedish.jpg")),
IF($C$1="Slowakisch - SK",HYPERLINK(CONCATENATE("https://www.saflax.de/0-WVK-Retail/Bilder-Pictures/SAFLAX-",'Basis-Tabelle-Samen'!Q150,"-",'Basis-Tabelle-Samen'!J150,"-garden-to-go-slovak.jpg")),
IF($C$1="Slowenisch - SI",HYPERLINK(CONCATENATE("https://www.saflax.de/0-WVK-Retail/Bilder-Pictures/SAFLAX-",'Basis-Tabelle-Samen'!Q150,"-",'Basis-Tabelle-Samen'!J150,"-garden-to-go-slovenian.jpg")),
IF($C$1="Spanisch - ES",HYPERLINK(CONCATENATE("https://www.saflax.de/0-WVK-Retail/Bilder-Pictures/SAFLAX-",'Basis-Tabelle-Samen'!Q150,"-",'Basis-Tabelle-Samen'!J150,"-garden-to-go-spanish.jpg")),
IF($C$1="Tschechisch - CZ",HYPERLINK(CONCATENATE("https://www.saflax.de/0-WVK-Retail/Bilder-Pictures/SAFLAX-",'Basis-Tabelle-Samen'!Q150,"-",'Basis-Tabelle-Samen'!J150,"-garden-to-go-czech.jpg")),
IF($C$1="Türkisch - TR",HYPERLINK(CONCATENATE("https://www.saflax.de/0-WVK-Retail/Bilder-Pictures/SAFLAX-",'Basis-Tabelle-Samen'!Q150,"-",'Basis-Tabelle-Samen'!J150,"-garden-to-go-turkish.jpg")),
IF($C$1="Ungarisch - HU",HYPERLINK(CONCATENATE("https://www.saflax.de/0-WVK-Retail/Bilder-Pictures/SAFLAX-",'Basis-Tabelle-Samen'!Q150,"-",'Basis-Tabelle-Samen'!J150,"-garden-to-go-hungarian.jpg")),
" ACHTUNG")))))))))))))))))))))))))))))</f>
        <v>https://www.saflax.de/0-WVK-Retail/Bilder-Pictures/SAFLAX-58476-capsicum-annuum-garden-to-go-english.jpg</v>
      </c>
      <c r="AP161" s="330" t="str">
        <f>IF(K161&lt;1,"",
IF($C$1="Bulgarisch - BG",HYPERLINK(CONCATENATE("https://www.saflax.de/0-WVK-Retail/Bilder-Pictures/SAFLAX-",'Basis-Tabelle-Samen'!T150,"-",'Basis-Tabelle-Samen'!J150,"-cultivation-set-bulgarian.jpg")),
IF($C$1="Dänisch - DK",HYPERLINK(CONCATENATE("https://www.saflax.de/0-WVK-Retail/Bilder-Pictures/SAFLAX-",'Basis-Tabelle-Samen'!T150,"-",'Basis-Tabelle-Samen'!J150,"-cultivation-set-danish.jpg")),
IF($C$1="Deutsch - DE",HYPERLINK(CONCATENATE("https://www.saflax.de/0-WVK-Retail/Bilder-Pictures/SAFLAX-",'Basis-Tabelle-Samen'!T150,"-",'Basis-Tabelle-Samen'!J150,"-cultivation-set-german.jpg")),
IF($C$1="Englisch - UK",HYPERLINK(CONCATENATE("https://www.saflax.de/0-WVK-Retail/Bilder-Pictures/SAFLAX-",'Basis-Tabelle-Samen'!T150,"-",'Basis-Tabelle-Samen'!J150,"-cultivation-set-english.jpg")),
IF($C$1="Estnisch - EE",HYPERLINK(CONCATENATE("https://www.saflax.de/0-WVK-Retail/Bilder-Pictures/SAFLAX-",'Basis-Tabelle-Samen'!T150,"-",'Basis-Tabelle-Samen'!J150,"-cultivation-set-estonian.jpg")),
IF($C$1="Finnisch - FI",HYPERLINK(CONCATENATE("https://www.saflax.de/0-WVK-Retail/Bilder-Pictures/SAFLAX-",'Basis-Tabelle-Samen'!T150,"-",'Basis-Tabelle-Samen'!J150,"-cultivation-set-finnish.jpg")),
IF($C$1="Französisch - FR",HYPERLINK(CONCATENATE("https://www.saflax.de/0-WVK-Retail/Bilder-Pictures/SAFLAX-",'Basis-Tabelle-Samen'!T150,"-",'Basis-Tabelle-Samen'!J150,"-cultivation-set-french.jpg")),
IF($C$1="Griechisch - GR",HYPERLINK(CONCATENATE("https://www.saflax.de/0-WVK-Retail/Bilder-Pictures/SAFLAX-",'Basis-Tabelle-Samen'!T150,"-",'Basis-Tabelle-Samen'!J150,"-cultivation-set-greek.jpg")),
IF($C$1="Irisch - IE",HYPERLINK(CONCATENATE("https://www.saflax.de/0-WVK-Retail/Bilder-Pictures/SAFLAX-",'Basis-Tabelle-Samen'!T150,"-",'Basis-Tabelle-Samen'!J150,"-cultivation-set-irish.jpg")),
IF($C$1="Isländisch - IS",HYPERLINK(CONCATENATE("https://www.saflax.de/0-WVK-Retail/Bilder-Pictures/SAFLAX-",'Basis-Tabelle-Samen'!T150,"-",'Basis-Tabelle-Samen'!J150,"-cultivation-set-icelandic.jpg")),
IF($C$1="Italienisch - IT",HYPERLINK(CONCATENATE("https://www.saflax.de/0-WVK-Retail/Bilder-Pictures/SAFLAX-",'Basis-Tabelle-Samen'!T150,"-",'Basis-Tabelle-Samen'!J150,"-cultivation-set-italian.jpg")),
IF($C$1="Japanisch - JP",HYPERLINK(CONCATENATE("https://www.saflax.de/0-WVK-Retail/Bilder-Pictures/SAFLAX-",'Basis-Tabelle-Samen'!T150,"-",'Basis-Tabelle-Samen'!J150,"-cultivation-set-japanese.jpg")),
IF($C$1="Kroatisch - HR",HYPERLINK(CONCATENATE("https://www.saflax.de/0-WVK-Retail/Bilder-Pictures/SAFLAX-",'Basis-Tabelle-Samen'!T150,"-",'Basis-Tabelle-Samen'!J150,"-cultivation-set-croatian.jpg")),
IF($C$1="Lettisch - LV",HYPERLINK(CONCATENATE("https://www.saflax.de/0-WVK-Retail/Bilder-Pictures/SAFLAX-",'Basis-Tabelle-Samen'!T150,"-",'Basis-Tabelle-Samen'!J150,"-cultivation-set-latvian.jpg")),
IF($C$1="Litauisch - LT",HYPERLINK(CONCATENATE("https://www.saflax.de/0-WVK-Retail/Bilder-Pictures/SAFLAX-",'Basis-Tabelle-Samen'!T150,"-",'Basis-Tabelle-Samen'!J150,"-cultivation-set-lithuanian.jpg")),
IF($C$1="Maltesisch - MT",HYPERLINK(CONCATENATE("https://www.saflax.de/0-WVK-Retail/Bilder-Pictures/SAFLAX-",'Basis-Tabelle-Samen'!T150,"-",'Basis-Tabelle-Samen'!J150,"-cultivation-set-maltese.jpg")),
IF($C$1="Niederländisch - NL",HYPERLINK(CONCATENATE("https://www.saflax.de/0-WVK-Retail/Bilder-Pictures/SAFLAX-",'Basis-Tabelle-Samen'!T150,"-",'Basis-Tabelle-Samen'!J150,"-cultivation-set-dutch.jpg")),
IF($C$1="Norwegisch - NO",HYPERLINK(CONCATENATE("https://www.saflax.de/0-WVK-Retail/Bilder-Pictures/SAFLAX-",'Basis-Tabelle-Samen'!T150,"-",'Basis-Tabelle-Samen'!J150,"-cultivation-set-nowegian.jpg")),
IF($C$1="Polnisch - PL",HYPERLINK(CONCATENATE("https://www.saflax.de/0-WVK-Retail/Bilder-Pictures/SAFLAX-",'Basis-Tabelle-Samen'!T150,"-",'Basis-Tabelle-Samen'!J150,"-cultivation-set-polish.jpg")),
IF($C$1="Portugiesisch - PT",HYPERLINK(CONCATENATE("https://www.saflax.de/0-WVK-Retail/Bilder-Pictures/SAFLAX-",'Basis-Tabelle-Samen'!T150,"-",'Basis-Tabelle-Samen'!J150,"-cultivation-set-portuguese.jpg")),
IF($C$1="Rumänisch - RO",HYPERLINK(CONCATENATE("https://www.saflax.de/0-WVK-Retail/Bilder-Pictures/SAFLAX-",'Basis-Tabelle-Samen'!T150,"-",'Basis-Tabelle-Samen'!J150,"-cultivation-set-romanian.jpg")),
IF($C$1="Schwedisch - SE",HYPERLINK(CONCATENATE("https://www.saflax.de/0-WVK-Retail/Bilder-Pictures/SAFLAX-",'Basis-Tabelle-Samen'!T150,"-",'Basis-Tabelle-Samen'!J150,"-cultivation-set-swedish.jpg")),
IF($C$1="Slowakisch - SK",HYPERLINK(CONCATENATE("https://www.saflax.de/0-WVK-Retail/Bilder-Pictures/SAFLAX-",'Basis-Tabelle-Samen'!T150,"-",'Basis-Tabelle-Samen'!J150,"-cultivation-set-slovak.jpg")),
IF($C$1="Slowenisch - SI",HYPERLINK(CONCATENATE("https://www.saflax.de/0-WVK-Retail/Bilder-Pictures/SAFLAX-",'Basis-Tabelle-Samen'!T150,"-",'Basis-Tabelle-Samen'!J150,"-cultivation-set-slovenian.jpg")),
IF($C$1="Spanisch - ES",HYPERLINK(CONCATENATE("https://www.saflax.de/0-WVK-Retail/Bilder-Pictures/SAFLAX-",'Basis-Tabelle-Samen'!T150,"-",'Basis-Tabelle-Samen'!J150,"-cultivation-set-spanish.jpg")),
IF($C$1="Tschechisch - CZ",HYPERLINK(CONCATENATE("https://www.saflax.de/0-WVK-Retail/Bilder-Pictures/SAFLAX-",'Basis-Tabelle-Samen'!T150,"-",'Basis-Tabelle-Samen'!J150,"-cultivation-set-czech.jpg")),
IF($C$1="Türkisch - TR",HYPERLINK(CONCATENATE("https://www.saflax.de/0-WVK-Retail/Bilder-Pictures/SAFLAX-",'Basis-Tabelle-Samen'!T150,"-",'Basis-Tabelle-Samen'!J150,"-cultivation-set-turkish.jpg")),
IF($C$1="Ungarisch - HU",HYPERLINK(CONCATENATE("https://www.saflax.de/0-WVK-Retail/Bilder-Pictures/SAFLAX-",'Basis-Tabelle-Samen'!T150,"-",'Basis-Tabelle-Samen'!J150,"-cultivation-set-hungarian.jpg")),
" ACHTUNG")))))))))))))))))))))))))))))</f>
        <v>https://www.saflax.de/0-WVK-Retail/Bilder-Pictures/SAFLAX-38476-capsicum-annuum-cultivation-set-english.jpg</v>
      </c>
      <c r="AQ161" s="330" t="str">
        <f>IF(L161&lt;1,"",
IF($C$1="Bulgarisch - BG",HYPERLINK(CONCATENATE("https://www.saflax.de/0-WVK-Retail/Bilder-Pictures/SAFLAX-",'Basis-Tabelle-Samen'!W150,"-",'Basis-Tabelle-Samen'!J150,"-garden-in-the-bag-bulgarian.jpg")),
IF($C$1="Dänisch - DK",HYPERLINK(CONCATENATE("https://www.saflax.de/0-WVK-Retail/Bilder-Pictures/SAFLAX-",'Basis-Tabelle-Samen'!W150,"-",'Basis-Tabelle-Samen'!J150,"-garden-in-the-bag-danish.jpg")),
IF($C$1="Deutsch - DE",HYPERLINK(CONCATENATE("https://www.saflax.de/0-WVK-Retail/Bilder-Pictures/SAFLAX-",'Basis-Tabelle-Samen'!W150,"-",'Basis-Tabelle-Samen'!J150,"-garden-in-the-bag-german.jpg")),
IF($C$1="Englisch - UK",HYPERLINK(CONCATENATE("https://www.saflax.de/0-WVK-Retail/Bilder-Pictures/SAFLAX-",'Basis-Tabelle-Samen'!W150,"-",'Basis-Tabelle-Samen'!J150,"-garden-in-the-bag-english.jpg")),
IF($C$1="Estnisch - EE",HYPERLINK(CONCATENATE("https://www.saflax.de/0-WVK-Retail/Bilder-Pictures/SAFLAX-",'Basis-Tabelle-Samen'!W150,"-",'Basis-Tabelle-Samen'!J150,"-garden-in-the-bag-estonian.jpg")),
IF($C$1="Finnisch - FI",HYPERLINK(CONCATENATE("https://www.saflax.de/0-WVK-Retail/Bilder-Pictures/SAFLAX-",'Basis-Tabelle-Samen'!W150,"-",'Basis-Tabelle-Samen'!J150,"-garden-in-the-bag-finnish.jpg")),
IF($C$1="Französisch - FR",HYPERLINK(CONCATENATE("https://www.saflax.de/0-WVK-Retail/Bilder-Pictures/SAFLAX-",'Basis-Tabelle-Samen'!W150,"-",'Basis-Tabelle-Samen'!J150,"-garden-in-the-bag-french.jpg")),
IF($C$1="Griechisch - GR",HYPERLINK(CONCATENATE("https://www.saflax.de/0-WVK-Retail/Bilder-Pictures/SAFLAX-",'Basis-Tabelle-Samen'!W150,"-",'Basis-Tabelle-Samen'!J150,"-garden-in-the-bag-greek.jpg")),
IF($C$1="Irisch - IE",HYPERLINK(CONCATENATE("https://www.saflax.de/0-WVK-Retail/Bilder-Pictures/SAFLAX-",'Basis-Tabelle-Samen'!W150,"-",'Basis-Tabelle-Samen'!J150,"-garden-in-the-bag-irish.jpg")),
IF($C$1="Isländisch - IS",HYPERLINK(CONCATENATE("https://www.saflax.de/0-WVK-Retail/Bilder-Pictures/SAFLAX-",'Basis-Tabelle-Samen'!W150,"-",'Basis-Tabelle-Samen'!J150,"-garden-in-the-bag-icelandic.jpg")),
IF($C$1="Italienisch - IT",HYPERLINK(CONCATENATE("https://www.saflax.de/0-WVK-Retail/Bilder-Pictures/SAFLAX-",'Basis-Tabelle-Samen'!W150,"-",'Basis-Tabelle-Samen'!J150,"-garden-in-the-bag-italian.jpg")),
IF($C$1="Japanisch - JP",HYPERLINK(CONCATENATE("https://www.saflax.de/0-WVK-Retail/Bilder-Pictures/SAFLAX-",'Basis-Tabelle-Samen'!W150,"-",'Basis-Tabelle-Samen'!J150,"-garden-in-the-bag-japanese.jpg")),
IF($C$1="Kroatisch - HR",HYPERLINK(CONCATENATE("https://www.saflax.de/0-WVK-Retail/Bilder-Pictures/SAFLAX-",'Basis-Tabelle-Samen'!W150,"-",'Basis-Tabelle-Samen'!J150,"-garden-in-the-bag-croatian.jpg")),
IF($C$1="Lettisch - LV",HYPERLINK(CONCATENATE("https://www.saflax.de/0-WVK-Retail/Bilder-Pictures/SAFLAX-",'Basis-Tabelle-Samen'!W150,"-",'Basis-Tabelle-Samen'!J150,"-garden-in-the-bag-latvian.jpg")),
IF($C$1="Litauisch - LT",HYPERLINK(CONCATENATE("https://www.saflax.de/0-WVK-Retail/Bilder-Pictures/SAFLAX-",'Basis-Tabelle-Samen'!W150,"-",'Basis-Tabelle-Samen'!J150,"-garden-in-the-bag-lithuanian.jpg")),
IF($C$1="Maltesisch - MT",HYPERLINK(CONCATENATE("https://www.saflax.de/0-WVK-Retail/Bilder-Pictures/SAFLAX-",'Basis-Tabelle-Samen'!W150,"-",'Basis-Tabelle-Samen'!J150,"-garden-in-the-bag-maltese.jpg")),
IF($C$1="Niederländisch - NL",HYPERLINK(CONCATENATE("https://www.saflax.de/0-WVK-Retail/Bilder-Pictures/SAFLAX-",'Basis-Tabelle-Samen'!W150,"-",'Basis-Tabelle-Samen'!J150,"-garden-in-the-bag-dutch.jpg")),
IF($C$1="Norwegisch - NO",HYPERLINK(CONCATENATE("https://www.saflax.de/0-WVK-Retail/Bilder-Pictures/SAFLAX-",'Basis-Tabelle-Samen'!W150,"-",'Basis-Tabelle-Samen'!J150,"-garden-in-the-bag-nowegian.jpg")),
IF($C$1="Polnisch - PL",HYPERLINK(CONCATENATE("https://www.saflax.de/0-WVK-Retail/Bilder-Pictures/SAFLAX-",'Basis-Tabelle-Samen'!W150,"-",'Basis-Tabelle-Samen'!J150,"-garden-in-the-bag-polish.jpg")),
IF($C$1="Portugiesisch - PT",HYPERLINK(CONCATENATE("https://www.saflax.de/0-WVK-Retail/Bilder-Pictures/SAFLAX-",'Basis-Tabelle-Samen'!W150,"-",'Basis-Tabelle-Samen'!J150,"-garden-in-the-bag-portuguese.jpg")),
IF($C$1="Rumänisch - RO",HYPERLINK(CONCATENATE("https://www.saflax.de/0-WVK-Retail/Bilder-Pictures/SAFLAX-",'Basis-Tabelle-Samen'!W150,"-",'Basis-Tabelle-Samen'!J150,"-garden-in-the-bag-romanian.jpg")),
IF($C$1="Schwedisch - SE",HYPERLINK(CONCATENATE("https://www.saflax.de/0-WVK-Retail/Bilder-Pictures/SAFLAX-",'Basis-Tabelle-Samen'!W150,"-",'Basis-Tabelle-Samen'!J150,"-garden-in-the-bag-swedish.jpg")),
IF($C$1="Slowakisch - SK",HYPERLINK(CONCATENATE("https://www.saflax.de/0-WVK-Retail/Bilder-Pictures/SAFLAX-",'Basis-Tabelle-Samen'!W150,"-",'Basis-Tabelle-Samen'!J150,"-garden-in-the-bag-slovak.jpg")),
IF($C$1="Slowenisch - SI",HYPERLINK(CONCATENATE("https://www.saflax.de/0-WVK-Retail/Bilder-Pictures/SAFLAX-",'Basis-Tabelle-Samen'!W150,"-",'Basis-Tabelle-Samen'!J150,"-garden-in-the-bag-slovenian.jpg")),
IF($C$1="Spanisch - ES",HYPERLINK(CONCATENATE("https://www.saflax.de/0-WVK-Retail/Bilder-Pictures/SAFLAX-",'Basis-Tabelle-Samen'!W150,"-",'Basis-Tabelle-Samen'!J150,"-garden-in-the-bag-spanish.jpg")),
IF($C$1="Tschechisch - CZ",HYPERLINK(CONCATENATE("https://www.saflax.de/0-WVK-Retail/Bilder-Pictures/SAFLAX-",'Basis-Tabelle-Samen'!W150,"-",'Basis-Tabelle-Samen'!J150,"-garden-in-the-bag-czech.jpg")),
IF($C$1="Türkisch - TR",HYPERLINK(CONCATENATE("https://www.saflax.de/0-WVK-Retail/Bilder-Pictures/SAFLAX-",'Basis-Tabelle-Samen'!W150,"-",'Basis-Tabelle-Samen'!J150,"-garden-in-the-bag-turkish.jpg")),
IF($C$1="Ungarisch - HU",HYPERLINK(CONCATENATE("https://www.saflax.de/0-WVK-Retail/Bilder-Pictures/SAFLAX-",'Basis-Tabelle-Samen'!W150,"-",'Basis-Tabelle-Samen'!J150,"-garden-in-the-bag-hungarian.jpg")),
" ACHTUNG")))))))))))))))))))))))))))))</f>
        <v>https://www.saflax.de/0-WVK-Retail/Bilder-Pictures/SAFLAX-68476-capsicum-annuum-garden-in-the-bag-english.jpg</v>
      </c>
    </row>
    <row r="162" spans="1:43" ht="17.100000000000001" customHeight="1" x14ac:dyDescent="0.2">
      <c r="A162" s="318" t="str">
        <f>IF('Basis-Tabelle-Samen'!A152="","",IF($C$1="Deutsch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62" s="319" t="str">
        <f>'Basis-Tabelle-Samen'!I152</f>
        <v>Capsicum annuum</v>
      </c>
      <c r="C162" s="316" t="str">
        <f>IF($C$1="Bulgarisch - BG",'Basis-Tabelle-Samen'!Z152,
IF($C$1="Dänisch - DK",'Basis-Tabelle-Samen'!AA152,
IF($C$1="Deutsch - DE",'Basis-Tabelle-Samen'!AB152,
IF($C$1="Englisch - UK",'Basis-Tabelle-Samen'!AC152,
IF($C$1="Estnisch - EE",'Basis-Tabelle-Samen'!AD152,
IF($C$1="Finnisch - FI",'Basis-Tabelle-Samen'!AE152,
IF($C$1="Französisch - FR",'Basis-Tabelle-Samen'!AF152,
IF($C$1="Griechisch - GR",'Basis-Tabelle-Samen'!AG152,
IF($C$1="Irisch - IE",'Basis-Tabelle-Samen'!AH152,
IF($C$1="Isländisch - IS",'Basis-Tabelle-Samen'!AI152,
IF($C$1="Italienisch - IT",'Basis-Tabelle-Samen'!AJ152,
IF($C$1="Japanisch - JP",'Basis-Tabelle-Samen'!AK152,
IF($C$1="Kroatisch - HR",'Basis-Tabelle-Samen'!AL152,
IF($C$1="Lettisch - LV",'Basis-Tabelle-Samen'!AM152,
IF($C$1="Litauisch - LT",'Basis-Tabelle-Samen'!AN152,
IF($C$1="Maltesisch - MT",'Basis-Tabelle-Samen'!AO152,
IF($C$1="Niederländisch - NL",'Basis-Tabelle-Samen'!AP152,
IF($C$1="Norwegisch - NO",'Basis-Tabelle-Samen'!AQ152,
IF($C$1="Polnisch - PL",'Basis-Tabelle-Samen'!AR152,
IF($C$1="Portugiesisch - PT",'Basis-Tabelle-Samen'!AS152,
IF($C$1="Rumänisch - RO",'Basis-Tabelle-Samen'!AT152,
IF($C$1="Schwedisch - SE",'Basis-Tabelle-Samen'!AU152,
IF($C$1="Slowakisch - SK",'Basis-Tabelle-Samen'!AV152,
IF($C$1="Slowenisch - SI",'Basis-Tabelle-Samen'!AW152,
IF($C$1="Spanisch - ES",'Basis-Tabelle-Samen'!AX152,
IF($C$1="Tschechisch - CZ",'Basis-Tabelle-Samen'!AY152,
IF($C$1="Türkisch - TR",'Basis-Tabelle-Samen'!AZ152,
IF($C$1="Ungarisch - HU",'Basis-Tabelle-Samen'!BA152,
" ACHTUNG"))))))))))))))))))))))))))))</f>
        <v>Organic - Hot Chili Pepper – De Cayenne Long Slim</v>
      </c>
      <c r="D162" s="320">
        <f>'Basis-Tabelle-Samen'!F152</f>
        <v>10</v>
      </c>
      <c r="E162" s="321" t="str">
        <f>'Basis-Tabelle-Samen'!H152</f>
        <v>7 %</v>
      </c>
      <c r="F162" s="322" t="str">
        <f>IF('Basis-Tabelle-Samen'!G152="","",'Basis-Tabelle-Samen'!G152)</f>
        <v>02</v>
      </c>
      <c r="G162" s="320">
        <f>'Basis-Tabelle-Samen'!C152</f>
        <v>18478</v>
      </c>
      <c r="H162" s="323">
        <f>'Basis-Tabelle-Samen'!D152</f>
        <v>4055473184784</v>
      </c>
      <c r="I162" s="324">
        <f>'Basis-Tabelle-Samen'!E152</f>
        <v>2.0499999999999998</v>
      </c>
      <c r="J162" s="325">
        <f t="shared" si="2"/>
        <v>12</v>
      </c>
      <c r="K162" s="326">
        <f>'Basis-Tabelle-Samen'!K152</f>
        <v>78478</v>
      </c>
      <c r="L162" s="323">
        <f>'Basis-Tabelle-Samen'!L152</f>
        <v>4055473784786</v>
      </c>
      <c r="M162" s="324">
        <f>'Basis-Tabelle-Samen'!M152</f>
        <v>2.4500000000000002</v>
      </c>
      <c r="N162" s="326">
        <f>IF(K162&lt;1,"",'3'!$I$15)</f>
        <v>15</v>
      </c>
      <c r="O162" s="327">
        <f>IF(K162&lt;1,"",'3'!$J$11)</f>
        <v>90</v>
      </c>
      <c r="P162" s="326">
        <f>'Basis-Tabelle-Samen'!N152</f>
        <v>88478</v>
      </c>
      <c r="Q162" s="323">
        <f>'Basis-Tabelle-Samen'!O152</f>
        <v>4055473884783</v>
      </c>
      <c r="R162" s="328">
        <f>'Basis-Tabelle-Samen'!P152</f>
        <v>3.75</v>
      </c>
      <c r="S162" s="326">
        <f>IF(R162&lt;1,"",'3'!$M$15)</f>
        <v>18</v>
      </c>
      <c r="T162" s="327">
        <f>IF(R162&lt;1,"",'3'!$N$11)</f>
        <v>72</v>
      </c>
      <c r="U162" s="326">
        <f>'Basis-Tabelle-Samen'!Q152</f>
        <v>58478</v>
      </c>
      <c r="V162" s="323">
        <f>'Basis-Tabelle-Samen'!R152</f>
        <v>4055473584782</v>
      </c>
      <c r="W162" s="324">
        <f>'Basis-Tabelle-Samen'!S152</f>
        <v>4.95</v>
      </c>
      <c r="X162" s="326">
        <f>IF(U162&lt;1,"",'3'!$Q$15)</f>
        <v>6</v>
      </c>
      <c r="Y162" s="327">
        <f>IF(U162&lt;1,"",'3'!$R$11)</f>
        <v>24</v>
      </c>
      <c r="Z162" s="326">
        <f>'Basis-Tabelle-Samen'!T152</f>
        <v>38478</v>
      </c>
      <c r="AA162" s="323">
        <f>'Basis-Tabelle-Samen'!U152</f>
        <v>4055473384788</v>
      </c>
      <c r="AB162" s="324">
        <f>'Basis-Tabelle-Samen'!V152</f>
        <v>6.75</v>
      </c>
      <c r="AC162" s="326">
        <f>IF(Z162&lt;1,"",'3'!$U$15)</f>
        <v>6</v>
      </c>
      <c r="AD162" s="327">
        <f>IF(Z162&lt;1,"",'3'!$V$11)</f>
        <v>24</v>
      </c>
      <c r="AE162" s="326">
        <f>'Basis-Tabelle-Samen'!W152</f>
        <v>68478</v>
      </c>
      <c r="AF162" s="323">
        <f>'Basis-Tabelle-Samen'!X152</f>
        <v>4055473684789</v>
      </c>
      <c r="AG162" s="324">
        <f>'Basis-Tabelle-Samen'!Y152</f>
        <v>2.95</v>
      </c>
      <c r="AH162" s="326">
        <f>IF(AE162&lt;1,"",'3'!$Y$15)</f>
        <v>8</v>
      </c>
      <c r="AI162" s="327">
        <f>IF(AE162&lt;1,"",'3'!$Z$11)</f>
        <v>64</v>
      </c>
      <c r="AJ162" s="315"/>
      <c r="AK162" s="316" t="str">
        <f>IF(G162&lt;1,"",
IF($C$1="Bulgarisch - BG",HYPERLINK(CONCATENATE("https://www.saflax.de/0-WVK-Retail/Bilder-Pictures/SAFLAX-",'Basis-Tabelle-Samen'!C152,"-",'Basis-Tabelle-Samen'!J152,"-seed-package-front-cr-bulgarian.jpg")),
IF($C$1="Dänisch - DK",HYPERLINK(CONCATENATE("https://www.saflax.de/0-WVK-Retail/Bilder-Pictures/SAFLAX-",'Basis-Tabelle-Samen'!C152,"-",'Basis-Tabelle-Samen'!J152,"-seed-package-front-cr-danish.jpg")),
IF($C$1="Deutsch - DE",HYPERLINK(CONCATENATE("https://www.saflax.de/0-WVK-Retail/Bilder-Pictures/SAFLAX-",'Basis-Tabelle-Samen'!C152,"-",'Basis-Tabelle-Samen'!J152,"-seed-package-front-cr-german.jpg")),
IF($C$1="Englisch - UK",HYPERLINK(CONCATENATE("https://www.saflax.de/0-WVK-Retail/Bilder-Pictures/SAFLAX-",'Basis-Tabelle-Samen'!C152,"-",'Basis-Tabelle-Samen'!J152,"-seed-package-front-cr-english.jpg")),
IF($C$1="Estnisch - EE",HYPERLINK(CONCATENATE("https://www.saflax.de/0-WVK-Retail/Bilder-Pictures/SAFLAX-",'Basis-Tabelle-Samen'!C152,"-",'Basis-Tabelle-Samen'!J152,"-seed-package-front-cr-estonian.jpg")),
IF($C$1="Finnisch - FI",HYPERLINK(CONCATENATE("https://www.saflax.de/0-WVK-Retail/Bilder-Pictures/SAFLAX-",'Basis-Tabelle-Samen'!C152,"-",'Basis-Tabelle-Samen'!J152,"-seed-package-front-cr-finnish.jpg")),
IF($C$1="Französisch - FR",HYPERLINK(CONCATENATE("https://www.saflax.de/0-WVK-Retail/Bilder-Pictures/SAFLAX-",'Basis-Tabelle-Samen'!C152,"-",'Basis-Tabelle-Samen'!J152,"-seed-package-front-cr-french.jpg")),
IF($C$1="Griechisch - GR",HYPERLINK(CONCATENATE("https://www.saflax.de/0-WVK-Retail/Bilder-Pictures/SAFLAX-",'Basis-Tabelle-Samen'!C152,"-",'Basis-Tabelle-Samen'!J152,"-seed-package-front-cr-greek.jpg")),
IF($C$1="Irisch - IE",HYPERLINK(CONCATENATE("https://www.saflax.de/0-WVK-Retail/Bilder-Pictures/SAFLAX-",'Basis-Tabelle-Samen'!C152,"-",'Basis-Tabelle-Samen'!J152,"-seed-package-front-cr-irish.jpg")),
IF($C$1="Isländisch - IS",HYPERLINK(CONCATENATE("https://www.saflax.de/0-WVK-Retail/Bilder-Pictures/SAFLAX-",'Basis-Tabelle-Samen'!C152,"-",'Basis-Tabelle-Samen'!J152,"-seed-package-front-cr-icelandic.jpg")),
IF($C$1="Italienisch - IT",HYPERLINK(CONCATENATE("https://www.saflax.de/0-WVK-Retail/Bilder-Pictures/SAFLAX-",'Basis-Tabelle-Samen'!C152,"-",'Basis-Tabelle-Samen'!J152,"-seed-package-front-cr-italian.jpg")),
IF($C$1="Japanisch - JP",HYPERLINK(CONCATENATE("https://www.saflax.de/0-WVK-Retail/Bilder-Pictures/SAFLAX-",'Basis-Tabelle-Samen'!C152,"-",'Basis-Tabelle-Samen'!J152,"-seed-package-front-cr-japanese.jpg")),
IF($C$1="Kroatisch - HR",HYPERLINK(CONCATENATE("https://www.saflax.de/0-WVK-Retail/Bilder-Pictures/SAFLAX-",'Basis-Tabelle-Samen'!C152,"-",'Basis-Tabelle-Samen'!J152,"-seed-package-front-cr-croatian.jpg")),
IF($C$1="Lettisch - LV",HYPERLINK(CONCATENATE("https://www.saflax.de/0-WVK-Retail/Bilder-Pictures/SAFLAX-",'Basis-Tabelle-Samen'!C152,"-",'Basis-Tabelle-Samen'!J152,"-seed-package-front-cr-latvian.jpg")),
IF($C$1="Litauisch - LT",HYPERLINK(CONCATENATE("https://www.saflax.de/0-WVK-Retail/Bilder-Pictures/SAFLAX-",'Basis-Tabelle-Samen'!C152,"-",'Basis-Tabelle-Samen'!J152,"-seed-package-front-cr-lithuanian.jpg")),
IF($C$1="Maltesisch - MT",HYPERLINK(CONCATENATE("https://www.saflax.de/0-WVK-Retail/Bilder-Pictures/SAFLAX-",'Basis-Tabelle-Samen'!C152,"-",'Basis-Tabelle-Samen'!J152,"-seed-package-front-cr-maltese.jpg")),
IF($C$1="Niederländisch - NL",HYPERLINK(CONCATENATE("https://www.saflax.de/0-WVK-Retail/Bilder-Pictures/SAFLAX-",'Basis-Tabelle-Samen'!C152,"-",'Basis-Tabelle-Samen'!J152,"-seed-package-front-cr-dutch.jpg")),
IF($C$1="Norwegisch - NO",HYPERLINK(CONCATENATE("https://www.saflax.de/0-WVK-Retail/Bilder-Pictures/SAFLAX-",'Basis-Tabelle-Samen'!C152,"-",'Basis-Tabelle-Samen'!J152,"-seed-package-front-cr-nowegian.jpg")),
IF($C$1="Polnisch - PL",HYPERLINK(CONCATENATE("https://www.saflax.de/0-WVK-Retail/Bilder-Pictures/SAFLAX-",'Basis-Tabelle-Samen'!C152,"-",'Basis-Tabelle-Samen'!J152,"-seed-package-front-cr-polish.jpg")),
IF($C$1="Portugiesisch - PT",HYPERLINK(CONCATENATE("https://www.saflax.de/0-WVK-Retail/Bilder-Pictures/SAFLAX-",'Basis-Tabelle-Samen'!C152,"-",'Basis-Tabelle-Samen'!J152,"-seed-package-front-cr-portuguese.jpg")),
IF($C$1="Rumänisch - RO",HYPERLINK(CONCATENATE("https://www.saflax.de/0-WVK-Retail/Bilder-Pictures/SAFLAX-",'Basis-Tabelle-Samen'!C152,"-",'Basis-Tabelle-Samen'!J152,"-seed-package-front-cr-romanian.jpg")),
IF($C$1="Schwedisch - SE",HYPERLINK(CONCATENATE("https://www.saflax.de/0-WVK-Retail/Bilder-Pictures/SAFLAX-",'Basis-Tabelle-Samen'!C152,"-",'Basis-Tabelle-Samen'!J152,"-seed-package-front-cr-swedish.jpg")),
IF($C$1="Slowakisch - SK",HYPERLINK(CONCATENATE("https://www.saflax.de/0-WVK-Retail/Bilder-Pictures/SAFLAX-",'Basis-Tabelle-Samen'!C152,"-",'Basis-Tabelle-Samen'!J152,"-seed-package-front-cr-slovak.jpg")),
IF($C$1="Slowenisch - SI",HYPERLINK(CONCATENATE("https://www.saflax.de/0-WVK-Retail/Bilder-Pictures/SAFLAX-",'Basis-Tabelle-Samen'!C152,"-",'Basis-Tabelle-Samen'!J152,"-seed-package-front-cr-slovenian.jpg")),
IF($C$1="Spanisch - ES",HYPERLINK(CONCATENATE("https://www.saflax.de/0-WVK-Retail/Bilder-Pictures/SAFLAX-",'Basis-Tabelle-Samen'!C152,"-",'Basis-Tabelle-Samen'!J152,"-seed-package-front-cr-spanish.jpg")),
IF($C$1="Tschechisch - CZ",HYPERLINK(CONCATENATE("https://www.saflax.de/0-WVK-Retail/Bilder-Pictures/SAFLAX-",'Basis-Tabelle-Samen'!C152,"-",'Basis-Tabelle-Samen'!J152,"-seed-package-front-cr-czech.jpg")),
IF($C$1="Türkisch - TR",HYPERLINK(CONCATENATE("https://www.saflax.de/0-WVK-Retail/Bilder-Pictures/SAFLAX-",'Basis-Tabelle-Samen'!C152,"-",'Basis-Tabelle-Samen'!J152,"-seed-package-front-cr-turkish.jpg")),
IF($C$1="Ungarisch - HU",HYPERLINK(CONCATENATE("https://www.saflax.de/0-WVK-Retail/Bilder-Pictures/SAFLAX-",'Basis-Tabelle-Samen'!C152,"-",'Basis-Tabelle-Samen'!J152,"-seed-package-front-cr-hungarian.jpg")),
" ACHTUNG")))))))))))))))))))))))))))))</f>
        <v>https://www.saflax.de/0-WVK-Retail/Bilder-Pictures/SAFLAX-18478-capsicum-annuum-seed-package-front-cr-english.jpg</v>
      </c>
      <c r="AL162" s="330" t="str">
        <f>IF(G162&lt;1,"",
IF($C$1="Bulgarisch - BG",HYPERLINK(CONCATENATE("https://www.saflax.de/0-WVK-Retail/Bilder-Pictures/SAFLAX-",'Basis-Tabelle-Samen'!C152,"-",'Basis-Tabelle-Samen'!J152,"-seed-package-back-cr-bulgarian.jpg")),
IF($C$1="Dänisch - DK",HYPERLINK(CONCATENATE("https://www.saflax.de/0-WVK-Retail/Bilder-Pictures/SAFLAX-",'Basis-Tabelle-Samen'!C152,"-",'Basis-Tabelle-Samen'!J152,"-seed-package-back-cr-danish.jpg")),
IF($C$1="Deutsch - DE",HYPERLINK(CONCATENATE("https://www.saflax.de/0-WVK-Retail/Bilder-Pictures/SAFLAX-",'Basis-Tabelle-Samen'!C152,"-",'Basis-Tabelle-Samen'!J152,"-seed-package-back-cr-german.jpg")),
IF($C$1="Englisch - UK",HYPERLINK(CONCATENATE("https://www.saflax.de/0-WVK-Retail/Bilder-Pictures/SAFLAX-",'Basis-Tabelle-Samen'!C152,"-",'Basis-Tabelle-Samen'!J152,"-seed-package-back-cr-english.jpg")),
IF($C$1="Estnisch - EE",HYPERLINK(CONCATENATE("https://www.saflax.de/0-WVK-Retail/Bilder-Pictures/SAFLAX-",'Basis-Tabelle-Samen'!C152,"-",'Basis-Tabelle-Samen'!J152,"-seed-package-back-cr-estonian.jpg")),
IF($C$1="Finnisch - FI",HYPERLINK(CONCATENATE("https://www.saflax.de/0-WVK-Retail/Bilder-Pictures/SAFLAX-",'Basis-Tabelle-Samen'!C152,"-",'Basis-Tabelle-Samen'!J152,"-seed-package-back-cr-finnish.jpg")),
IF($C$1="Französisch - FR",HYPERLINK(CONCATENATE("https://www.saflax.de/0-WVK-Retail/Bilder-Pictures/SAFLAX-",'Basis-Tabelle-Samen'!C152,"-",'Basis-Tabelle-Samen'!J152,"-seed-package-back-cr-french.jpg")),
IF($C$1="Griechisch - GR",HYPERLINK(CONCATENATE("https://www.saflax.de/0-WVK-Retail/Bilder-Pictures/SAFLAX-",'Basis-Tabelle-Samen'!C152,"-",'Basis-Tabelle-Samen'!J152,"-seed-package-back-cr-greek.jpg")),
IF($C$1="Irisch - IE",HYPERLINK(CONCATENATE("https://www.saflax.de/0-WVK-Retail/Bilder-Pictures/SAFLAX-",'Basis-Tabelle-Samen'!C152,"-",'Basis-Tabelle-Samen'!J152,"-seed-package-back-cr-irish.jpg")),
IF($C$1="Isländisch - IS",HYPERLINK(CONCATENATE("https://www.saflax.de/0-WVK-Retail/Bilder-Pictures/SAFLAX-",'Basis-Tabelle-Samen'!C152,"-",'Basis-Tabelle-Samen'!J152,"-seed-package-back-cr-icelandic.jpg")),
IF($C$1="Italienisch - IT",HYPERLINK(CONCATENATE("https://www.saflax.de/0-WVK-Retail/Bilder-Pictures/SAFLAX-",'Basis-Tabelle-Samen'!C152,"-",'Basis-Tabelle-Samen'!J152,"-seed-package-back-cr-italian.jpg")),
IF($C$1="Japanisch - JP",HYPERLINK(CONCATENATE("https://www.saflax.de/0-WVK-Retail/Bilder-Pictures/SAFLAX-",'Basis-Tabelle-Samen'!C152,"-",'Basis-Tabelle-Samen'!J152,"-seed-package-back-cr-japanese.jpg")),
IF($C$1="Kroatisch - HR",HYPERLINK(CONCATENATE("https://www.saflax.de/0-WVK-Retail/Bilder-Pictures/SAFLAX-",'Basis-Tabelle-Samen'!C152,"-",'Basis-Tabelle-Samen'!J152,"-seed-package-back-cr-croatian.jpg")),
IF($C$1="Lettisch - LV",HYPERLINK(CONCATENATE("https://www.saflax.de/0-WVK-Retail/Bilder-Pictures/SAFLAX-",'Basis-Tabelle-Samen'!C152,"-",'Basis-Tabelle-Samen'!J152,"-seed-package-back-cr-latvian.jpg")),
IF($C$1="Litauisch - LT",HYPERLINK(CONCATENATE("https://www.saflax.de/0-WVK-Retail/Bilder-Pictures/SAFLAX-",'Basis-Tabelle-Samen'!C152,"-",'Basis-Tabelle-Samen'!J152,"-seed-package-back-cr-lithuanian.jpg")),
IF($C$1="Maltesisch - MT",HYPERLINK(CONCATENATE("https://www.saflax.de/0-WVK-Retail/Bilder-Pictures/SAFLAX-",'Basis-Tabelle-Samen'!C152,"-",'Basis-Tabelle-Samen'!J152,"-seed-package-back-cr-maltese.jpg")),
IF($C$1="Niederländisch - NL",HYPERLINK(CONCATENATE("https://www.saflax.de/0-WVK-Retail/Bilder-Pictures/SAFLAX-",'Basis-Tabelle-Samen'!C152,"-",'Basis-Tabelle-Samen'!J152,"-seed-package-back-cr-dutch.jpg")),
IF($C$1="Norwegisch - NO",HYPERLINK(CONCATENATE("https://www.saflax.de/0-WVK-Retail/Bilder-Pictures/SAFLAX-",'Basis-Tabelle-Samen'!C152,"-",'Basis-Tabelle-Samen'!J152,"-seed-package-back-cr-nowegian.jpg")),
IF($C$1="Polnisch - PL",HYPERLINK(CONCATENATE("https://www.saflax.de/0-WVK-Retail/Bilder-Pictures/SAFLAX-",'Basis-Tabelle-Samen'!C152,"-",'Basis-Tabelle-Samen'!J152,"-seed-package-back-cr-polish.jpg")),
IF($C$1="Portugiesisch - PT",HYPERLINK(CONCATENATE("https://www.saflax.de/0-WVK-Retail/Bilder-Pictures/SAFLAX-",'Basis-Tabelle-Samen'!C152,"-",'Basis-Tabelle-Samen'!J152,"-seed-package-back-cr-portuguese.jpg")),
IF($C$1="Rumänisch - RO",HYPERLINK(CONCATENATE("https://www.saflax.de/0-WVK-Retail/Bilder-Pictures/SAFLAX-",'Basis-Tabelle-Samen'!C152,"-",'Basis-Tabelle-Samen'!J152,"-seed-package-back-cr-romanian.jpg")),
IF($C$1="Schwedisch - SE",HYPERLINK(CONCATENATE("https://www.saflax.de/0-WVK-Retail/Bilder-Pictures/SAFLAX-",'Basis-Tabelle-Samen'!C152,"-",'Basis-Tabelle-Samen'!J152,"-seed-package-back-cr-swedish.jpg")),
IF($C$1="Slowakisch - SK",HYPERLINK(CONCATENATE("https://www.saflax.de/0-WVK-Retail/Bilder-Pictures/SAFLAX-",'Basis-Tabelle-Samen'!C152,"-",'Basis-Tabelle-Samen'!J152,"-seed-package-back-cr-slovak.jpg")),
IF($C$1="Slowenisch - SI",HYPERLINK(CONCATENATE("https://www.saflax.de/0-WVK-Retail/Bilder-Pictures/SAFLAX-",'Basis-Tabelle-Samen'!C152,"-",'Basis-Tabelle-Samen'!J152,"-seed-package-back-cr-slovenian.jpg")),
IF($C$1="Spanisch - ES",HYPERLINK(CONCATENATE("https://www.saflax.de/0-WVK-Retail/Bilder-Pictures/SAFLAX-",'Basis-Tabelle-Samen'!C152,"-",'Basis-Tabelle-Samen'!J152,"-seed-package-back-cr-spanish.jpg")),
IF($C$1="Tschechisch - CZ",HYPERLINK(CONCATENATE("https://www.saflax.de/0-WVK-Retail/Bilder-Pictures/SAFLAX-",'Basis-Tabelle-Samen'!C152,"-",'Basis-Tabelle-Samen'!J152,"-seed-package-back-cr-czech.jpg")),
IF($C$1="Türkisch - TR",HYPERLINK(CONCATENATE("https://www.saflax.de/0-WVK-Retail/Bilder-Pictures/SAFLAX-",'Basis-Tabelle-Samen'!C152,"-",'Basis-Tabelle-Samen'!J152,"-seed-package-back-cr-turkish.jpg")),
IF($C$1="Ungarisch - HU",HYPERLINK(CONCATENATE("https://www.saflax.de/0-WVK-Retail/Bilder-Pictures/SAFLAX-",'Basis-Tabelle-Samen'!C152,"-",'Basis-Tabelle-Samen'!J152,"-seed-package-back-cr-hungarian.jpg")),
" ACHTUNG")))))))))))))))))))))))))))))</f>
        <v>https://www.saflax.de/0-WVK-Retail/Bilder-Pictures/SAFLAX-18478-capsicum-annuum-seed-package-back-cr-english.jpg</v>
      </c>
      <c r="AM162" s="330" t="str">
        <f>IF(H162&lt;1,"",
IF($C$1="Bulgarisch - BG",HYPERLINK(CONCATENATE("https://www.saflax.de/0-WVK-Retail/Bilder-Pictures/SAFLAX-",'Basis-Tabelle-Samen'!K152,"-",'Basis-Tabelle-Samen'!J152,"-garden-to-go-mini-bulgarian.jpg")),
IF($C$1="Dänisch - DK",HYPERLINK(CONCATENATE("https://www.saflax.de/0-WVK-Retail/Bilder-Pictures/SAFLAX-",'Basis-Tabelle-Samen'!K152,"-",'Basis-Tabelle-Samen'!J152,"-garden-to-go-mini-danish.jpg")),
IF($C$1="Deutsch - DE",HYPERLINK(CONCATENATE("https://www.saflax.de/0-WVK-Retail/Bilder-Pictures/SAFLAX-",'Basis-Tabelle-Samen'!K152,"-",'Basis-Tabelle-Samen'!J152,"-garden-to-go-mini-german.jpg")),
IF($C$1="Englisch - UK",HYPERLINK(CONCATENATE("https://www.saflax.de/0-WVK-Retail/Bilder-Pictures/SAFLAX-",'Basis-Tabelle-Samen'!K152,"-",'Basis-Tabelle-Samen'!J152,"-garden-to-go-mini-english.jpg")),
IF($C$1="Estnisch - EE",HYPERLINK(CONCATENATE("https://www.saflax.de/0-WVK-Retail/Bilder-Pictures/SAFLAX-",'Basis-Tabelle-Samen'!K152,"-",'Basis-Tabelle-Samen'!J152,"-garden-to-go-mini-estonian.jpg")),
IF($C$1="Finnisch - FI",HYPERLINK(CONCATENATE("https://www.saflax.de/0-WVK-Retail/Bilder-Pictures/SAFLAX-",'Basis-Tabelle-Samen'!K152,"-",'Basis-Tabelle-Samen'!J152,"-garden-to-go-mini-finnish.jpg")),
IF($C$1="Französisch - FR",HYPERLINK(CONCATENATE("https://www.saflax.de/0-WVK-Retail/Bilder-Pictures/SAFLAX-",'Basis-Tabelle-Samen'!K152,"-",'Basis-Tabelle-Samen'!J152,"-garden-to-go-mini-french.jpg")),
IF($C$1="Griechisch - GR",HYPERLINK(CONCATENATE("https://www.saflax.de/0-WVK-Retail/Bilder-Pictures/SAFLAX-",'Basis-Tabelle-Samen'!K152,"-",'Basis-Tabelle-Samen'!J152,"-garden-to-go-mini-greek.jpg")),
IF($C$1="Irisch - IE",HYPERLINK(CONCATENATE("https://www.saflax.de/0-WVK-Retail/Bilder-Pictures/SAFLAX-",'Basis-Tabelle-Samen'!K152,"-",'Basis-Tabelle-Samen'!J152,"-garden-to-go-mini-irish.jpg")),
IF($C$1="Isländisch - IS",HYPERLINK(CONCATENATE("https://www.saflax.de/0-WVK-Retail/Bilder-Pictures/SAFLAX-",'Basis-Tabelle-Samen'!K152,"-",'Basis-Tabelle-Samen'!J152,"-garden-to-go-mini-icelandic.jpg")),
IF($C$1="Italienisch - IT",HYPERLINK(CONCATENATE("https://www.saflax.de/0-WVK-Retail/Bilder-Pictures/SAFLAX-",'Basis-Tabelle-Samen'!K152,"-",'Basis-Tabelle-Samen'!J152,"-garden-to-go-mini-italian.jpg")),
IF($C$1="Japanisch - JP",HYPERLINK(CONCATENATE("https://www.saflax.de/0-WVK-Retail/Bilder-Pictures/SAFLAX-",'Basis-Tabelle-Samen'!K152,"-",'Basis-Tabelle-Samen'!J152,"-garden-to-go-mini-japanese.jpg")),
IF($C$1="Kroatisch - HR",HYPERLINK(CONCATENATE("https://www.saflax.de/0-WVK-Retail/Bilder-Pictures/SAFLAX-",'Basis-Tabelle-Samen'!K152,"-",'Basis-Tabelle-Samen'!J152,"-garden-to-go-mini-croatian.jpg")),
IF($C$1="Lettisch - LV",HYPERLINK(CONCATENATE("https://www.saflax.de/0-WVK-Retail/Bilder-Pictures/SAFLAX-",'Basis-Tabelle-Samen'!K152,"-",'Basis-Tabelle-Samen'!J152,"-garden-to-go-mini-latvian.jpg")),
IF($C$1="Litauisch - LT",HYPERLINK(CONCATENATE("https://www.saflax.de/0-WVK-Retail/Bilder-Pictures/SAFLAX-",'Basis-Tabelle-Samen'!K152,"-",'Basis-Tabelle-Samen'!J152,"-garden-to-go-mini-lithuanian.jpg")),
IF($C$1="Maltesisch - MT",HYPERLINK(CONCATENATE("https://www.saflax.de/0-WVK-Retail/Bilder-Pictures/SAFLAX-",'Basis-Tabelle-Samen'!K152,"-",'Basis-Tabelle-Samen'!J152,"-garden-to-go-mini-maltese.jpg")),
IF($C$1="Niederländisch - NL",HYPERLINK(CONCATENATE("https://www.saflax.de/0-WVK-Retail/Bilder-Pictures/SAFLAX-",'Basis-Tabelle-Samen'!K152,"-",'Basis-Tabelle-Samen'!J152,"-garden-to-go-mini-dutch.jpg")),
IF($C$1="Norwegisch - NO",HYPERLINK(CONCATENATE("https://www.saflax.de/0-WVK-Retail/Bilder-Pictures/SAFLAX-",'Basis-Tabelle-Samen'!K152,"-",'Basis-Tabelle-Samen'!J152,"-garden-to-go-mini-nowegian.jpg")),
IF($C$1="Polnisch - PL",HYPERLINK(CONCATENATE("https://www.saflax.de/0-WVK-Retail/Bilder-Pictures/SAFLAX-",'Basis-Tabelle-Samen'!K152,"-",'Basis-Tabelle-Samen'!J152,"-garden-to-go-mini-polish.jpg")),
IF($C$1="Portugiesisch - PT",HYPERLINK(CONCATENATE("https://www.saflax.de/0-WVK-Retail/Bilder-Pictures/SAFLAX-",'Basis-Tabelle-Samen'!K152,"-",'Basis-Tabelle-Samen'!J152,"-garden-to-go-mini-portuguese.jpg")),
IF($C$1="Rumänisch - RO",HYPERLINK(CONCATENATE("https://www.saflax.de/0-WVK-Retail/Bilder-Pictures/SAFLAX-",'Basis-Tabelle-Samen'!K152,"-",'Basis-Tabelle-Samen'!J152,"-garden-to-go-mini-romanian.jpg")),
IF($C$1="Schwedisch - SE",HYPERLINK(CONCATENATE("https://www.saflax.de/0-WVK-Retail/Bilder-Pictures/SAFLAX-",'Basis-Tabelle-Samen'!K152,"-",'Basis-Tabelle-Samen'!J152,"-garden-to-go-mini-swedish.jpg")),
IF($C$1="Slowakisch - SK",HYPERLINK(CONCATENATE("https://www.saflax.de/0-WVK-Retail/Bilder-Pictures/SAFLAX-",'Basis-Tabelle-Samen'!K152,"-",'Basis-Tabelle-Samen'!J152,"-garden-to-go-mini-slovak.jpg")),
IF($C$1="Slowenisch - SI",HYPERLINK(CONCATENATE("https://www.saflax.de/0-WVK-Retail/Bilder-Pictures/SAFLAX-",'Basis-Tabelle-Samen'!K152,"-",'Basis-Tabelle-Samen'!J152,"-garden-to-go-mini-slovenian.jpg")),
IF($C$1="Spanisch - ES",HYPERLINK(CONCATENATE("https://www.saflax.de/0-WVK-Retail/Bilder-Pictures/SAFLAX-",'Basis-Tabelle-Samen'!K152,"-",'Basis-Tabelle-Samen'!J152,"-garden-to-go-mini-spanish.jpg")),
IF($C$1="Tschechisch - CZ",HYPERLINK(CONCATENATE("https://www.saflax.de/0-WVK-Retail/Bilder-Pictures/SAFLAX-",'Basis-Tabelle-Samen'!K152,"-",'Basis-Tabelle-Samen'!J152,"-garden-to-go-mini-czech.jpg")),
IF($C$1="Türkisch - TR",HYPERLINK(CONCATENATE("https://www.saflax.de/0-WVK-Retail/Bilder-Pictures/SAFLAX-",'Basis-Tabelle-Samen'!K152,"-",'Basis-Tabelle-Samen'!J152,"-garden-to-go-mini-turkish.jpg")),
IF($C$1="Ungarisch - HU",HYPERLINK(CONCATENATE("https://www.saflax.de/0-WVK-Retail/Bilder-Pictures/SAFLAX-",'Basis-Tabelle-Samen'!K152,"-",'Basis-Tabelle-Samen'!J152,"-garden-to-go-mini-hungarian.jpg")),
" ACHTUNG")))))))))))))))))))))))))))))</f>
        <v>https://www.saflax.de/0-WVK-Retail/Bilder-Pictures/SAFLAX-78478-capsicum-annuum-garden-to-go-mini-english.jpg</v>
      </c>
      <c r="AN162" s="330" t="str">
        <f>IF(I162&lt;1,"",
IF($C$1="Bulgarisch - BG",HYPERLINK(CONCATENATE("https://www.saflax.de/0-WVK-Retail/Bilder-Pictures/SAFLAX-",'Basis-Tabelle-Samen'!N152,"-",'Basis-Tabelle-Samen'!J152,"-garden-to-go-lite-bulgarian.jpg")),
IF($C$1="Dänisch - DK",HYPERLINK(CONCATENATE("https://www.saflax.de/0-WVK-Retail/Bilder-Pictures/SAFLAX-",'Basis-Tabelle-Samen'!N152,"-",'Basis-Tabelle-Samen'!J152,"-garden-to-go-lite-danish.jpg")),
IF($C$1="Deutsch - DE",HYPERLINK(CONCATENATE("https://www.saflax.de/0-WVK-Retail/Bilder-Pictures/SAFLAX-",'Basis-Tabelle-Samen'!N152,"-",'Basis-Tabelle-Samen'!J152,"-garden-to-go-lite-german.jpg")),
IF($C$1="Englisch - UK",HYPERLINK(CONCATENATE("https://www.saflax.de/0-WVK-Retail/Bilder-Pictures/SAFLAX-",'Basis-Tabelle-Samen'!N152,"-",'Basis-Tabelle-Samen'!J152,"-garden-to-go-lite-english.jpg")),
IF($C$1="Estnisch - EE",HYPERLINK(CONCATENATE("https://www.saflax.de/0-WVK-Retail/Bilder-Pictures/SAFLAX-",'Basis-Tabelle-Samen'!N152,"-",'Basis-Tabelle-Samen'!J152,"-garden-to-go-lite-estonian.jpg")),
IF($C$1="Finnisch - FI",HYPERLINK(CONCATENATE("https://www.saflax.de/0-WVK-Retail/Bilder-Pictures/SAFLAX-",'Basis-Tabelle-Samen'!N152,"-",'Basis-Tabelle-Samen'!J152,"-garden-to-go-lite-finnish.jpg")),
IF($C$1="Französisch - FR",HYPERLINK(CONCATENATE("https://www.saflax.de/0-WVK-Retail/Bilder-Pictures/SAFLAX-",'Basis-Tabelle-Samen'!N152,"-",'Basis-Tabelle-Samen'!J152,"-garden-to-go-lite-french.jpg")),
IF($C$1="Griechisch - GR",HYPERLINK(CONCATENATE("https://www.saflax.de/0-WVK-Retail/Bilder-Pictures/SAFLAX-",'Basis-Tabelle-Samen'!N152,"-",'Basis-Tabelle-Samen'!J152,"-garden-to-go-lite-greek.jpg")),
IF($C$1="Irisch - IE",HYPERLINK(CONCATENATE("https://www.saflax.de/0-WVK-Retail/Bilder-Pictures/SAFLAX-",'Basis-Tabelle-Samen'!N152,"-",'Basis-Tabelle-Samen'!J152,"-garden-to-go-lite-irish.jpg")),
IF($C$1="Isländisch - IS",HYPERLINK(CONCATENATE("https://www.saflax.de/0-WVK-Retail/Bilder-Pictures/SAFLAX-",'Basis-Tabelle-Samen'!N152,"-",'Basis-Tabelle-Samen'!J152,"-garden-to-go-lite-icelandic.jpg")),
IF($C$1="Italienisch - IT",HYPERLINK(CONCATENATE("https://www.saflax.de/0-WVK-Retail/Bilder-Pictures/SAFLAX-",'Basis-Tabelle-Samen'!N152,"-",'Basis-Tabelle-Samen'!J152,"-garden-to-go-lite-italian.jpg")),
IF($C$1="Japanisch - JP",HYPERLINK(CONCATENATE("https://www.saflax.de/0-WVK-Retail/Bilder-Pictures/SAFLAX-",'Basis-Tabelle-Samen'!N152,"-",'Basis-Tabelle-Samen'!J152,"-garden-to-go-lite-japanese.jpg")),
IF($C$1="Kroatisch - HR",HYPERLINK(CONCATENATE("https://www.saflax.de/0-WVK-Retail/Bilder-Pictures/SAFLAX-",'Basis-Tabelle-Samen'!N152,"-",'Basis-Tabelle-Samen'!J152,"-garden-to-go-lite-croatian.jpg")),
IF($C$1="Lettisch - LV",HYPERLINK(CONCATENATE("https://www.saflax.de/0-WVK-Retail/Bilder-Pictures/SAFLAX-",'Basis-Tabelle-Samen'!N152,"-",'Basis-Tabelle-Samen'!J152,"-garden-to-go-lite-latvian.jpg")),
IF($C$1="Litauisch - LT",HYPERLINK(CONCATENATE("https://www.saflax.de/0-WVK-Retail/Bilder-Pictures/SAFLAX-",'Basis-Tabelle-Samen'!N152,"-",'Basis-Tabelle-Samen'!J152,"-garden-to-go-lite-lithuanian.jpg")),
IF($C$1="Maltesisch - MT",HYPERLINK(CONCATENATE("https://www.saflax.de/0-WVK-Retail/Bilder-Pictures/SAFLAX-",'Basis-Tabelle-Samen'!N152,"-",'Basis-Tabelle-Samen'!J152,"-garden-to-go-lite-maltese.jpg")),
IF($C$1="Niederländisch - NL",HYPERLINK(CONCATENATE("https://www.saflax.de/0-WVK-Retail/Bilder-Pictures/SAFLAX-",'Basis-Tabelle-Samen'!N152,"-",'Basis-Tabelle-Samen'!J152,"-garden-to-go-lite-dutch.jpg")),
IF($C$1="Norwegisch - NO",HYPERLINK(CONCATENATE("https://www.saflax.de/0-WVK-Retail/Bilder-Pictures/SAFLAX-",'Basis-Tabelle-Samen'!N152,"-",'Basis-Tabelle-Samen'!J152,"-garden-to-go-lite-nowegian.jpg")),
IF($C$1="Polnisch - PL",HYPERLINK(CONCATENATE("https://www.saflax.de/0-WVK-Retail/Bilder-Pictures/SAFLAX-",'Basis-Tabelle-Samen'!N152,"-",'Basis-Tabelle-Samen'!J152,"-garden-to-go-lite-polish.jpg")),
IF($C$1="Portugiesisch - PT",HYPERLINK(CONCATENATE("https://www.saflax.de/0-WVK-Retail/Bilder-Pictures/SAFLAX-",'Basis-Tabelle-Samen'!N152,"-",'Basis-Tabelle-Samen'!J152,"-garden-to-go-lite-portuguese.jpg")),
IF($C$1="Rumänisch - RO",HYPERLINK(CONCATENATE("https://www.saflax.de/0-WVK-Retail/Bilder-Pictures/SAFLAX-",'Basis-Tabelle-Samen'!N152,"-",'Basis-Tabelle-Samen'!J152,"-garden-to-go-lite-romanian.jpg")),
IF($C$1="Schwedisch - SE",HYPERLINK(CONCATENATE("https://www.saflax.de/0-WVK-Retail/Bilder-Pictures/SAFLAX-",'Basis-Tabelle-Samen'!N152,"-",'Basis-Tabelle-Samen'!J152,"-garden-to-go-lite-swedish.jpg")),
IF($C$1="Slowakisch - SK",HYPERLINK(CONCATENATE("https://www.saflax.de/0-WVK-Retail/Bilder-Pictures/SAFLAX-",'Basis-Tabelle-Samen'!N152,"-",'Basis-Tabelle-Samen'!J152,"-garden-to-go-lite-slovak.jpg")),
IF($C$1="Slowenisch - SI",HYPERLINK(CONCATENATE("https://www.saflax.de/0-WVK-Retail/Bilder-Pictures/SAFLAX-",'Basis-Tabelle-Samen'!N152,"-",'Basis-Tabelle-Samen'!J152,"-garden-to-go-lite-slovenian.jpg")),
IF($C$1="Spanisch - ES",HYPERLINK(CONCATENATE("https://www.saflax.de/0-WVK-Retail/Bilder-Pictures/SAFLAX-",'Basis-Tabelle-Samen'!N152,"-",'Basis-Tabelle-Samen'!J152,"-garden-to-go-lite-spanish.jpg")),
IF($C$1="Tschechisch - CZ",HYPERLINK(CONCATENATE("https://www.saflax.de/0-WVK-Retail/Bilder-Pictures/SAFLAX-",'Basis-Tabelle-Samen'!N152,"-",'Basis-Tabelle-Samen'!J152,"-garden-to-go-lite-czech.jpg")),
IF($C$1="Türkisch - TR",HYPERLINK(CONCATENATE("https://www.saflax.de/0-WVK-Retail/Bilder-Pictures/SAFLAX-",'Basis-Tabelle-Samen'!N152,"-",'Basis-Tabelle-Samen'!J152,"-garden-to-go-lite-turkish.jpg")),
IF($C$1="Ungarisch - HU",HYPERLINK(CONCATENATE("https://www.saflax.de/0-WVK-Retail/Bilder-Pictures/SAFLAX-",'Basis-Tabelle-Samen'!N152,"-",'Basis-Tabelle-Samen'!J152,"-garden-to-go-lite-hungarian.jpg")),
" ACHTUNG")))))))))))))))))))))))))))))</f>
        <v>https://www.saflax.de/0-WVK-Retail/Bilder-Pictures/SAFLAX-88478-capsicum-annuum-garden-to-go-lite-english.jpg</v>
      </c>
      <c r="AO162" s="330" t="str">
        <f>IF(J162&lt;1,"",
IF($C$1="Bulgarisch - BG",HYPERLINK(CONCATENATE("https://www.saflax.de/0-WVK-Retail/Bilder-Pictures/SAFLAX-",'Basis-Tabelle-Samen'!Q152,"-",'Basis-Tabelle-Samen'!J152,"-garden-to-go-bulgarian.jpg")),
IF($C$1="Dänisch - DK",HYPERLINK(CONCATENATE("https://www.saflax.de/0-WVK-Retail/Bilder-Pictures/SAFLAX-",'Basis-Tabelle-Samen'!Q152,"-",'Basis-Tabelle-Samen'!J152,"-garden-to-go-danish.jpg")),
IF($C$1="Deutsch - DE",HYPERLINK(CONCATENATE("https://www.saflax.de/0-WVK-Retail/Bilder-Pictures/SAFLAX-",'Basis-Tabelle-Samen'!Q152,"-",'Basis-Tabelle-Samen'!J152,"-garden-to-go-german.jpg")),
IF($C$1="Englisch - UK",HYPERLINK(CONCATENATE("https://www.saflax.de/0-WVK-Retail/Bilder-Pictures/SAFLAX-",'Basis-Tabelle-Samen'!Q152,"-",'Basis-Tabelle-Samen'!J152,"-garden-to-go-english.jpg")),
IF($C$1="Estnisch - EE",HYPERLINK(CONCATENATE("https://www.saflax.de/0-WVK-Retail/Bilder-Pictures/SAFLAX-",'Basis-Tabelle-Samen'!Q152,"-",'Basis-Tabelle-Samen'!J152,"-garden-to-go-estonian.jpg")),
IF($C$1="Finnisch - FI",HYPERLINK(CONCATENATE("https://www.saflax.de/0-WVK-Retail/Bilder-Pictures/SAFLAX-",'Basis-Tabelle-Samen'!Q152,"-",'Basis-Tabelle-Samen'!J152,"-garden-to-go-finnish.jpg")),
IF($C$1="Französisch - FR",HYPERLINK(CONCATENATE("https://www.saflax.de/0-WVK-Retail/Bilder-Pictures/SAFLAX-",'Basis-Tabelle-Samen'!Q152,"-",'Basis-Tabelle-Samen'!J152,"-garden-to-go-french.jpg")),
IF($C$1="Griechisch - GR",HYPERLINK(CONCATENATE("https://www.saflax.de/0-WVK-Retail/Bilder-Pictures/SAFLAX-",'Basis-Tabelle-Samen'!Q152,"-",'Basis-Tabelle-Samen'!J152,"-garden-to-go-greek.jpg")),
IF($C$1="Irisch - IE",HYPERLINK(CONCATENATE("https://www.saflax.de/0-WVK-Retail/Bilder-Pictures/SAFLAX-",'Basis-Tabelle-Samen'!Q152,"-",'Basis-Tabelle-Samen'!J152,"-garden-to-go-irish.jpg")),
IF($C$1="Isländisch - IS",HYPERLINK(CONCATENATE("https://www.saflax.de/0-WVK-Retail/Bilder-Pictures/SAFLAX-",'Basis-Tabelle-Samen'!Q152,"-",'Basis-Tabelle-Samen'!J152,"-garden-to-go-icelandic.jpg")),
IF($C$1="Italienisch - IT",HYPERLINK(CONCATENATE("https://www.saflax.de/0-WVK-Retail/Bilder-Pictures/SAFLAX-",'Basis-Tabelle-Samen'!Q152,"-",'Basis-Tabelle-Samen'!J152,"-garden-to-go-italian.jpg")),
IF($C$1="Japanisch - JP",HYPERLINK(CONCATENATE("https://www.saflax.de/0-WVK-Retail/Bilder-Pictures/SAFLAX-",'Basis-Tabelle-Samen'!Q152,"-",'Basis-Tabelle-Samen'!J152,"-garden-to-go-japanese.jpg")),
IF($C$1="Kroatisch - HR",HYPERLINK(CONCATENATE("https://www.saflax.de/0-WVK-Retail/Bilder-Pictures/SAFLAX-",'Basis-Tabelle-Samen'!Q152,"-",'Basis-Tabelle-Samen'!J152,"-garden-to-go-croatian.jpg")),
IF($C$1="Lettisch - LV",HYPERLINK(CONCATENATE("https://www.saflax.de/0-WVK-Retail/Bilder-Pictures/SAFLAX-",'Basis-Tabelle-Samen'!Q152,"-",'Basis-Tabelle-Samen'!J152,"-garden-to-go-latvian.jpg")),
IF($C$1="Litauisch - LT",HYPERLINK(CONCATENATE("https://www.saflax.de/0-WVK-Retail/Bilder-Pictures/SAFLAX-",'Basis-Tabelle-Samen'!Q152,"-",'Basis-Tabelle-Samen'!J152,"-garden-to-go-lithuanian.jpg")),
IF($C$1="Maltesisch - MT",HYPERLINK(CONCATENATE("https://www.saflax.de/0-WVK-Retail/Bilder-Pictures/SAFLAX-",'Basis-Tabelle-Samen'!Q152,"-",'Basis-Tabelle-Samen'!J152,"-garden-to-go-maltese.jpg")),
IF($C$1="Niederländisch - NL",HYPERLINK(CONCATENATE("https://www.saflax.de/0-WVK-Retail/Bilder-Pictures/SAFLAX-",'Basis-Tabelle-Samen'!Q152,"-",'Basis-Tabelle-Samen'!J152,"-garden-to-go-dutch.jpg")),
IF($C$1="Norwegisch - NO",HYPERLINK(CONCATENATE("https://www.saflax.de/0-WVK-Retail/Bilder-Pictures/SAFLAX-",'Basis-Tabelle-Samen'!Q152,"-",'Basis-Tabelle-Samen'!J152,"-garden-to-go-nowegian.jpg")),
IF($C$1="Polnisch - PL",HYPERLINK(CONCATENATE("https://www.saflax.de/0-WVK-Retail/Bilder-Pictures/SAFLAX-",'Basis-Tabelle-Samen'!Q152,"-",'Basis-Tabelle-Samen'!J152,"-garden-to-go-polish.jpg")),
IF($C$1="Portugiesisch - PT",HYPERLINK(CONCATENATE("https://www.saflax.de/0-WVK-Retail/Bilder-Pictures/SAFLAX-",'Basis-Tabelle-Samen'!Q152,"-",'Basis-Tabelle-Samen'!J152,"-garden-to-go-portuguese.jpg")),
IF($C$1="Rumänisch - RO",HYPERLINK(CONCATENATE("https://www.saflax.de/0-WVK-Retail/Bilder-Pictures/SAFLAX-",'Basis-Tabelle-Samen'!Q152,"-",'Basis-Tabelle-Samen'!J152,"-garden-to-go-romanian.jpg")),
IF($C$1="Schwedisch - SE",HYPERLINK(CONCATENATE("https://www.saflax.de/0-WVK-Retail/Bilder-Pictures/SAFLAX-",'Basis-Tabelle-Samen'!Q152,"-",'Basis-Tabelle-Samen'!J152,"-garden-to-go-swedish.jpg")),
IF($C$1="Slowakisch - SK",HYPERLINK(CONCATENATE("https://www.saflax.de/0-WVK-Retail/Bilder-Pictures/SAFLAX-",'Basis-Tabelle-Samen'!Q152,"-",'Basis-Tabelle-Samen'!J152,"-garden-to-go-slovak.jpg")),
IF($C$1="Slowenisch - SI",HYPERLINK(CONCATENATE("https://www.saflax.de/0-WVK-Retail/Bilder-Pictures/SAFLAX-",'Basis-Tabelle-Samen'!Q152,"-",'Basis-Tabelle-Samen'!J152,"-garden-to-go-slovenian.jpg")),
IF($C$1="Spanisch - ES",HYPERLINK(CONCATENATE("https://www.saflax.de/0-WVK-Retail/Bilder-Pictures/SAFLAX-",'Basis-Tabelle-Samen'!Q152,"-",'Basis-Tabelle-Samen'!J152,"-garden-to-go-spanish.jpg")),
IF($C$1="Tschechisch - CZ",HYPERLINK(CONCATENATE("https://www.saflax.de/0-WVK-Retail/Bilder-Pictures/SAFLAX-",'Basis-Tabelle-Samen'!Q152,"-",'Basis-Tabelle-Samen'!J152,"-garden-to-go-czech.jpg")),
IF($C$1="Türkisch - TR",HYPERLINK(CONCATENATE("https://www.saflax.de/0-WVK-Retail/Bilder-Pictures/SAFLAX-",'Basis-Tabelle-Samen'!Q152,"-",'Basis-Tabelle-Samen'!J152,"-garden-to-go-turkish.jpg")),
IF($C$1="Ungarisch - HU",HYPERLINK(CONCATENATE("https://www.saflax.de/0-WVK-Retail/Bilder-Pictures/SAFLAX-",'Basis-Tabelle-Samen'!Q152,"-",'Basis-Tabelle-Samen'!J152,"-garden-to-go-hungarian.jpg")),
" ACHTUNG")))))))))))))))))))))))))))))</f>
        <v>https://www.saflax.de/0-WVK-Retail/Bilder-Pictures/SAFLAX-58478-capsicum-annuum-garden-to-go-english.jpg</v>
      </c>
      <c r="AP162" s="330" t="str">
        <f>IF(K162&lt;1,"",
IF($C$1="Bulgarisch - BG",HYPERLINK(CONCATENATE("https://www.saflax.de/0-WVK-Retail/Bilder-Pictures/SAFLAX-",'Basis-Tabelle-Samen'!T152,"-",'Basis-Tabelle-Samen'!J152,"-cultivation-set-bulgarian.jpg")),
IF($C$1="Dänisch - DK",HYPERLINK(CONCATENATE("https://www.saflax.de/0-WVK-Retail/Bilder-Pictures/SAFLAX-",'Basis-Tabelle-Samen'!T152,"-",'Basis-Tabelle-Samen'!J152,"-cultivation-set-danish.jpg")),
IF($C$1="Deutsch - DE",HYPERLINK(CONCATENATE("https://www.saflax.de/0-WVK-Retail/Bilder-Pictures/SAFLAX-",'Basis-Tabelle-Samen'!T152,"-",'Basis-Tabelle-Samen'!J152,"-cultivation-set-german.jpg")),
IF($C$1="Englisch - UK",HYPERLINK(CONCATENATE("https://www.saflax.de/0-WVK-Retail/Bilder-Pictures/SAFLAX-",'Basis-Tabelle-Samen'!T152,"-",'Basis-Tabelle-Samen'!J152,"-cultivation-set-english.jpg")),
IF($C$1="Estnisch - EE",HYPERLINK(CONCATENATE("https://www.saflax.de/0-WVK-Retail/Bilder-Pictures/SAFLAX-",'Basis-Tabelle-Samen'!T152,"-",'Basis-Tabelle-Samen'!J152,"-cultivation-set-estonian.jpg")),
IF($C$1="Finnisch - FI",HYPERLINK(CONCATENATE("https://www.saflax.de/0-WVK-Retail/Bilder-Pictures/SAFLAX-",'Basis-Tabelle-Samen'!T152,"-",'Basis-Tabelle-Samen'!J152,"-cultivation-set-finnish.jpg")),
IF($C$1="Französisch - FR",HYPERLINK(CONCATENATE("https://www.saflax.de/0-WVK-Retail/Bilder-Pictures/SAFLAX-",'Basis-Tabelle-Samen'!T152,"-",'Basis-Tabelle-Samen'!J152,"-cultivation-set-french.jpg")),
IF($C$1="Griechisch - GR",HYPERLINK(CONCATENATE("https://www.saflax.de/0-WVK-Retail/Bilder-Pictures/SAFLAX-",'Basis-Tabelle-Samen'!T152,"-",'Basis-Tabelle-Samen'!J152,"-cultivation-set-greek.jpg")),
IF($C$1="Irisch - IE",HYPERLINK(CONCATENATE("https://www.saflax.de/0-WVK-Retail/Bilder-Pictures/SAFLAX-",'Basis-Tabelle-Samen'!T152,"-",'Basis-Tabelle-Samen'!J152,"-cultivation-set-irish.jpg")),
IF($C$1="Isländisch - IS",HYPERLINK(CONCATENATE("https://www.saflax.de/0-WVK-Retail/Bilder-Pictures/SAFLAX-",'Basis-Tabelle-Samen'!T152,"-",'Basis-Tabelle-Samen'!J152,"-cultivation-set-icelandic.jpg")),
IF($C$1="Italienisch - IT",HYPERLINK(CONCATENATE("https://www.saflax.de/0-WVK-Retail/Bilder-Pictures/SAFLAX-",'Basis-Tabelle-Samen'!T152,"-",'Basis-Tabelle-Samen'!J152,"-cultivation-set-italian.jpg")),
IF($C$1="Japanisch - JP",HYPERLINK(CONCATENATE("https://www.saflax.de/0-WVK-Retail/Bilder-Pictures/SAFLAX-",'Basis-Tabelle-Samen'!T152,"-",'Basis-Tabelle-Samen'!J152,"-cultivation-set-japanese.jpg")),
IF($C$1="Kroatisch - HR",HYPERLINK(CONCATENATE("https://www.saflax.de/0-WVK-Retail/Bilder-Pictures/SAFLAX-",'Basis-Tabelle-Samen'!T152,"-",'Basis-Tabelle-Samen'!J152,"-cultivation-set-croatian.jpg")),
IF($C$1="Lettisch - LV",HYPERLINK(CONCATENATE("https://www.saflax.de/0-WVK-Retail/Bilder-Pictures/SAFLAX-",'Basis-Tabelle-Samen'!T152,"-",'Basis-Tabelle-Samen'!J152,"-cultivation-set-latvian.jpg")),
IF($C$1="Litauisch - LT",HYPERLINK(CONCATENATE("https://www.saflax.de/0-WVK-Retail/Bilder-Pictures/SAFLAX-",'Basis-Tabelle-Samen'!T152,"-",'Basis-Tabelle-Samen'!J152,"-cultivation-set-lithuanian.jpg")),
IF($C$1="Maltesisch - MT",HYPERLINK(CONCATENATE("https://www.saflax.de/0-WVK-Retail/Bilder-Pictures/SAFLAX-",'Basis-Tabelle-Samen'!T152,"-",'Basis-Tabelle-Samen'!J152,"-cultivation-set-maltese.jpg")),
IF($C$1="Niederländisch - NL",HYPERLINK(CONCATENATE("https://www.saflax.de/0-WVK-Retail/Bilder-Pictures/SAFLAX-",'Basis-Tabelle-Samen'!T152,"-",'Basis-Tabelle-Samen'!J152,"-cultivation-set-dutch.jpg")),
IF($C$1="Norwegisch - NO",HYPERLINK(CONCATENATE("https://www.saflax.de/0-WVK-Retail/Bilder-Pictures/SAFLAX-",'Basis-Tabelle-Samen'!T152,"-",'Basis-Tabelle-Samen'!J152,"-cultivation-set-nowegian.jpg")),
IF($C$1="Polnisch - PL",HYPERLINK(CONCATENATE("https://www.saflax.de/0-WVK-Retail/Bilder-Pictures/SAFLAX-",'Basis-Tabelle-Samen'!T152,"-",'Basis-Tabelle-Samen'!J152,"-cultivation-set-polish.jpg")),
IF($C$1="Portugiesisch - PT",HYPERLINK(CONCATENATE("https://www.saflax.de/0-WVK-Retail/Bilder-Pictures/SAFLAX-",'Basis-Tabelle-Samen'!T152,"-",'Basis-Tabelle-Samen'!J152,"-cultivation-set-portuguese.jpg")),
IF($C$1="Rumänisch - RO",HYPERLINK(CONCATENATE("https://www.saflax.de/0-WVK-Retail/Bilder-Pictures/SAFLAX-",'Basis-Tabelle-Samen'!T152,"-",'Basis-Tabelle-Samen'!J152,"-cultivation-set-romanian.jpg")),
IF($C$1="Schwedisch - SE",HYPERLINK(CONCATENATE("https://www.saflax.de/0-WVK-Retail/Bilder-Pictures/SAFLAX-",'Basis-Tabelle-Samen'!T152,"-",'Basis-Tabelle-Samen'!J152,"-cultivation-set-swedish.jpg")),
IF($C$1="Slowakisch - SK",HYPERLINK(CONCATENATE("https://www.saflax.de/0-WVK-Retail/Bilder-Pictures/SAFLAX-",'Basis-Tabelle-Samen'!T152,"-",'Basis-Tabelle-Samen'!J152,"-cultivation-set-slovak.jpg")),
IF($C$1="Slowenisch - SI",HYPERLINK(CONCATENATE("https://www.saflax.de/0-WVK-Retail/Bilder-Pictures/SAFLAX-",'Basis-Tabelle-Samen'!T152,"-",'Basis-Tabelle-Samen'!J152,"-cultivation-set-slovenian.jpg")),
IF($C$1="Spanisch - ES",HYPERLINK(CONCATENATE("https://www.saflax.de/0-WVK-Retail/Bilder-Pictures/SAFLAX-",'Basis-Tabelle-Samen'!T152,"-",'Basis-Tabelle-Samen'!J152,"-cultivation-set-spanish.jpg")),
IF($C$1="Tschechisch - CZ",HYPERLINK(CONCATENATE("https://www.saflax.de/0-WVK-Retail/Bilder-Pictures/SAFLAX-",'Basis-Tabelle-Samen'!T152,"-",'Basis-Tabelle-Samen'!J152,"-cultivation-set-czech.jpg")),
IF($C$1="Türkisch - TR",HYPERLINK(CONCATENATE("https://www.saflax.de/0-WVK-Retail/Bilder-Pictures/SAFLAX-",'Basis-Tabelle-Samen'!T152,"-",'Basis-Tabelle-Samen'!J152,"-cultivation-set-turkish.jpg")),
IF($C$1="Ungarisch - HU",HYPERLINK(CONCATENATE("https://www.saflax.de/0-WVK-Retail/Bilder-Pictures/SAFLAX-",'Basis-Tabelle-Samen'!T152,"-",'Basis-Tabelle-Samen'!J152,"-cultivation-set-hungarian.jpg")),
" ACHTUNG")))))))))))))))))))))))))))))</f>
        <v>https://www.saflax.de/0-WVK-Retail/Bilder-Pictures/SAFLAX-38478-capsicum-annuum-cultivation-set-english.jpg</v>
      </c>
      <c r="AQ162" s="330" t="str">
        <f>IF(L162&lt;1,"",
IF($C$1="Bulgarisch - BG",HYPERLINK(CONCATENATE("https://www.saflax.de/0-WVK-Retail/Bilder-Pictures/SAFLAX-",'Basis-Tabelle-Samen'!W152,"-",'Basis-Tabelle-Samen'!J152,"-garden-in-the-bag-bulgarian.jpg")),
IF($C$1="Dänisch - DK",HYPERLINK(CONCATENATE("https://www.saflax.de/0-WVK-Retail/Bilder-Pictures/SAFLAX-",'Basis-Tabelle-Samen'!W152,"-",'Basis-Tabelle-Samen'!J152,"-garden-in-the-bag-danish.jpg")),
IF($C$1="Deutsch - DE",HYPERLINK(CONCATENATE("https://www.saflax.de/0-WVK-Retail/Bilder-Pictures/SAFLAX-",'Basis-Tabelle-Samen'!W152,"-",'Basis-Tabelle-Samen'!J152,"-garden-in-the-bag-german.jpg")),
IF($C$1="Englisch - UK",HYPERLINK(CONCATENATE("https://www.saflax.de/0-WVK-Retail/Bilder-Pictures/SAFLAX-",'Basis-Tabelle-Samen'!W152,"-",'Basis-Tabelle-Samen'!J152,"-garden-in-the-bag-english.jpg")),
IF($C$1="Estnisch - EE",HYPERLINK(CONCATENATE("https://www.saflax.de/0-WVK-Retail/Bilder-Pictures/SAFLAX-",'Basis-Tabelle-Samen'!W152,"-",'Basis-Tabelle-Samen'!J152,"-garden-in-the-bag-estonian.jpg")),
IF($C$1="Finnisch - FI",HYPERLINK(CONCATENATE("https://www.saflax.de/0-WVK-Retail/Bilder-Pictures/SAFLAX-",'Basis-Tabelle-Samen'!W152,"-",'Basis-Tabelle-Samen'!J152,"-garden-in-the-bag-finnish.jpg")),
IF($C$1="Französisch - FR",HYPERLINK(CONCATENATE("https://www.saflax.de/0-WVK-Retail/Bilder-Pictures/SAFLAX-",'Basis-Tabelle-Samen'!W152,"-",'Basis-Tabelle-Samen'!J152,"-garden-in-the-bag-french.jpg")),
IF($C$1="Griechisch - GR",HYPERLINK(CONCATENATE("https://www.saflax.de/0-WVK-Retail/Bilder-Pictures/SAFLAX-",'Basis-Tabelle-Samen'!W152,"-",'Basis-Tabelle-Samen'!J152,"-garden-in-the-bag-greek.jpg")),
IF($C$1="Irisch - IE",HYPERLINK(CONCATENATE("https://www.saflax.de/0-WVK-Retail/Bilder-Pictures/SAFLAX-",'Basis-Tabelle-Samen'!W152,"-",'Basis-Tabelle-Samen'!J152,"-garden-in-the-bag-irish.jpg")),
IF($C$1="Isländisch - IS",HYPERLINK(CONCATENATE("https://www.saflax.de/0-WVK-Retail/Bilder-Pictures/SAFLAX-",'Basis-Tabelle-Samen'!W152,"-",'Basis-Tabelle-Samen'!J152,"-garden-in-the-bag-icelandic.jpg")),
IF($C$1="Italienisch - IT",HYPERLINK(CONCATENATE("https://www.saflax.de/0-WVK-Retail/Bilder-Pictures/SAFLAX-",'Basis-Tabelle-Samen'!W152,"-",'Basis-Tabelle-Samen'!J152,"-garden-in-the-bag-italian.jpg")),
IF($C$1="Japanisch - JP",HYPERLINK(CONCATENATE("https://www.saflax.de/0-WVK-Retail/Bilder-Pictures/SAFLAX-",'Basis-Tabelle-Samen'!W152,"-",'Basis-Tabelle-Samen'!J152,"-garden-in-the-bag-japanese.jpg")),
IF($C$1="Kroatisch - HR",HYPERLINK(CONCATENATE("https://www.saflax.de/0-WVK-Retail/Bilder-Pictures/SAFLAX-",'Basis-Tabelle-Samen'!W152,"-",'Basis-Tabelle-Samen'!J152,"-garden-in-the-bag-croatian.jpg")),
IF($C$1="Lettisch - LV",HYPERLINK(CONCATENATE("https://www.saflax.de/0-WVK-Retail/Bilder-Pictures/SAFLAX-",'Basis-Tabelle-Samen'!W152,"-",'Basis-Tabelle-Samen'!J152,"-garden-in-the-bag-latvian.jpg")),
IF($C$1="Litauisch - LT",HYPERLINK(CONCATENATE("https://www.saflax.de/0-WVK-Retail/Bilder-Pictures/SAFLAX-",'Basis-Tabelle-Samen'!W152,"-",'Basis-Tabelle-Samen'!J152,"-garden-in-the-bag-lithuanian.jpg")),
IF($C$1="Maltesisch - MT",HYPERLINK(CONCATENATE("https://www.saflax.de/0-WVK-Retail/Bilder-Pictures/SAFLAX-",'Basis-Tabelle-Samen'!W152,"-",'Basis-Tabelle-Samen'!J152,"-garden-in-the-bag-maltese.jpg")),
IF($C$1="Niederländisch - NL",HYPERLINK(CONCATENATE("https://www.saflax.de/0-WVK-Retail/Bilder-Pictures/SAFLAX-",'Basis-Tabelle-Samen'!W152,"-",'Basis-Tabelle-Samen'!J152,"-garden-in-the-bag-dutch.jpg")),
IF($C$1="Norwegisch - NO",HYPERLINK(CONCATENATE("https://www.saflax.de/0-WVK-Retail/Bilder-Pictures/SAFLAX-",'Basis-Tabelle-Samen'!W152,"-",'Basis-Tabelle-Samen'!J152,"-garden-in-the-bag-nowegian.jpg")),
IF($C$1="Polnisch - PL",HYPERLINK(CONCATENATE("https://www.saflax.de/0-WVK-Retail/Bilder-Pictures/SAFLAX-",'Basis-Tabelle-Samen'!W152,"-",'Basis-Tabelle-Samen'!J152,"-garden-in-the-bag-polish.jpg")),
IF($C$1="Portugiesisch - PT",HYPERLINK(CONCATENATE("https://www.saflax.de/0-WVK-Retail/Bilder-Pictures/SAFLAX-",'Basis-Tabelle-Samen'!W152,"-",'Basis-Tabelle-Samen'!J152,"-garden-in-the-bag-portuguese.jpg")),
IF($C$1="Rumänisch - RO",HYPERLINK(CONCATENATE("https://www.saflax.de/0-WVK-Retail/Bilder-Pictures/SAFLAX-",'Basis-Tabelle-Samen'!W152,"-",'Basis-Tabelle-Samen'!J152,"-garden-in-the-bag-romanian.jpg")),
IF($C$1="Schwedisch - SE",HYPERLINK(CONCATENATE("https://www.saflax.de/0-WVK-Retail/Bilder-Pictures/SAFLAX-",'Basis-Tabelle-Samen'!W152,"-",'Basis-Tabelle-Samen'!J152,"-garden-in-the-bag-swedish.jpg")),
IF($C$1="Slowakisch - SK",HYPERLINK(CONCATENATE("https://www.saflax.de/0-WVK-Retail/Bilder-Pictures/SAFLAX-",'Basis-Tabelle-Samen'!W152,"-",'Basis-Tabelle-Samen'!J152,"-garden-in-the-bag-slovak.jpg")),
IF($C$1="Slowenisch - SI",HYPERLINK(CONCATENATE("https://www.saflax.de/0-WVK-Retail/Bilder-Pictures/SAFLAX-",'Basis-Tabelle-Samen'!W152,"-",'Basis-Tabelle-Samen'!J152,"-garden-in-the-bag-slovenian.jpg")),
IF($C$1="Spanisch - ES",HYPERLINK(CONCATENATE("https://www.saflax.de/0-WVK-Retail/Bilder-Pictures/SAFLAX-",'Basis-Tabelle-Samen'!W152,"-",'Basis-Tabelle-Samen'!J152,"-garden-in-the-bag-spanish.jpg")),
IF($C$1="Tschechisch - CZ",HYPERLINK(CONCATENATE("https://www.saflax.de/0-WVK-Retail/Bilder-Pictures/SAFLAX-",'Basis-Tabelle-Samen'!W152,"-",'Basis-Tabelle-Samen'!J152,"-garden-in-the-bag-czech.jpg")),
IF($C$1="Türkisch - TR",HYPERLINK(CONCATENATE("https://www.saflax.de/0-WVK-Retail/Bilder-Pictures/SAFLAX-",'Basis-Tabelle-Samen'!W152,"-",'Basis-Tabelle-Samen'!J152,"-garden-in-the-bag-turkish.jpg")),
IF($C$1="Ungarisch - HU",HYPERLINK(CONCATENATE("https://www.saflax.de/0-WVK-Retail/Bilder-Pictures/SAFLAX-",'Basis-Tabelle-Samen'!W152,"-",'Basis-Tabelle-Samen'!J152,"-garden-in-the-bag-hungarian.jpg")),
" ACHTUNG")))))))))))))))))))))))))))))</f>
        <v>https://www.saflax.de/0-WVK-Retail/Bilder-Pictures/SAFLAX-68478-capsicum-annuum-garden-in-the-bag-english.jpg</v>
      </c>
    </row>
    <row r="163" spans="1:43" ht="17.100000000000001" customHeight="1" x14ac:dyDescent="0.2">
      <c r="A163" s="318" t="str">
        <f>IF('Basis-Tabelle-Samen'!A151="","",IF($C$1="Deutsch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63" s="319" t="str">
        <f>'Basis-Tabelle-Samen'!I151</f>
        <v>Capsicum annuum</v>
      </c>
      <c r="C163" s="316" t="str">
        <f>IF($C$1="Bulgarisch - BG",'Basis-Tabelle-Samen'!Z151,
IF($C$1="Dänisch - DK",'Basis-Tabelle-Samen'!AA151,
IF($C$1="Deutsch - DE",'Basis-Tabelle-Samen'!AB151,
IF($C$1="Englisch - UK",'Basis-Tabelle-Samen'!AC151,
IF($C$1="Estnisch - EE",'Basis-Tabelle-Samen'!AD151,
IF($C$1="Finnisch - FI",'Basis-Tabelle-Samen'!AE151,
IF($C$1="Französisch - FR",'Basis-Tabelle-Samen'!AF151,
IF($C$1="Griechisch - GR",'Basis-Tabelle-Samen'!AG151,
IF($C$1="Irisch - IE",'Basis-Tabelle-Samen'!AH151,
IF($C$1="Isländisch - IS",'Basis-Tabelle-Samen'!AI151,
IF($C$1="Italienisch - IT",'Basis-Tabelle-Samen'!AJ151,
IF($C$1="Japanisch - JP",'Basis-Tabelle-Samen'!AK151,
IF($C$1="Kroatisch - HR",'Basis-Tabelle-Samen'!AL151,
IF($C$1="Lettisch - LV",'Basis-Tabelle-Samen'!AM151,
IF($C$1="Litauisch - LT",'Basis-Tabelle-Samen'!AN151,
IF($C$1="Maltesisch - MT",'Basis-Tabelle-Samen'!AO151,
IF($C$1="Niederländisch - NL",'Basis-Tabelle-Samen'!AP151,
IF($C$1="Norwegisch - NO",'Basis-Tabelle-Samen'!AQ151,
IF($C$1="Polnisch - PL",'Basis-Tabelle-Samen'!AR151,
IF($C$1="Portugiesisch - PT",'Basis-Tabelle-Samen'!AS151,
IF($C$1="Rumänisch - RO",'Basis-Tabelle-Samen'!AT151,
IF($C$1="Schwedisch - SE",'Basis-Tabelle-Samen'!AU151,
IF($C$1="Slowakisch - SK",'Basis-Tabelle-Samen'!AV151,
IF($C$1="Slowenisch - SI",'Basis-Tabelle-Samen'!AW151,
IF($C$1="Spanisch - ES",'Basis-Tabelle-Samen'!AX151,
IF($C$1="Tschechisch - CZ",'Basis-Tabelle-Samen'!AY151,
IF($C$1="Türkisch - TR",'Basis-Tabelle-Samen'!AZ151,
IF($C$1="Ungarisch - HU",'Basis-Tabelle-Samen'!BA151,
" ACHTUNG"))))))))))))))))))))))))))))</f>
        <v>Organic - Hot Chili Pepper – Early Jalapeno</v>
      </c>
      <c r="D163" s="320">
        <f>'Basis-Tabelle-Samen'!F151</f>
        <v>20</v>
      </c>
      <c r="E163" s="321" t="str">
        <f>'Basis-Tabelle-Samen'!H151</f>
        <v>7 %</v>
      </c>
      <c r="F163" s="322" t="str">
        <f>IF('Basis-Tabelle-Samen'!G151="","",'Basis-Tabelle-Samen'!G151)</f>
        <v>02</v>
      </c>
      <c r="G163" s="320">
        <f>'Basis-Tabelle-Samen'!C151</f>
        <v>18477</v>
      </c>
      <c r="H163" s="323">
        <f>'Basis-Tabelle-Samen'!D151</f>
        <v>4055473184777</v>
      </c>
      <c r="I163" s="324">
        <f>'Basis-Tabelle-Samen'!E151</f>
        <v>2.0499999999999998</v>
      </c>
      <c r="J163" s="325">
        <f t="shared" si="2"/>
        <v>12</v>
      </c>
      <c r="K163" s="326">
        <f>'Basis-Tabelle-Samen'!K151</f>
        <v>78477</v>
      </c>
      <c r="L163" s="323">
        <f>'Basis-Tabelle-Samen'!L151</f>
        <v>4055473784779</v>
      </c>
      <c r="M163" s="324">
        <f>'Basis-Tabelle-Samen'!M151</f>
        <v>2.4500000000000002</v>
      </c>
      <c r="N163" s="326">
        <f>IF(K163&lt;1,"",'3'!$I$15)</f>
        <v>15</v>
      </c>
      <c r="O163" s="327">
        <f>IF(K163&lt;1,"",'3'!$J$11)</f>
        <v>90</v>
      </c>
      <c r="P163" s="326">
        <f>'Basis-Tabelle-Samen'!N151</f>
        <v>88477</v>
      </c>
      <c r="Q163" s="323">
        <f>'Basis-Tabelle-Samen'!O151</f>
        <v>4055473884776</v>
      </c>
      <c r="R163" s="328">
        <f>'Basis-Tabelle-Samen'!P151</f>
        <v>3.75</v>
      </c>
      <c r="S163" s="326">
        <f>IF(R163&lt;1,"",'3'!$M$15)</f>
        <v>18</v>
      </c>
      <c r="T163" s="327">
        <f>IF(R163&lt;1,"",'3'!$N$11)</f>
        <v>72</v>
      </c>
      <c r="U163" s="326">
        <f>'Basis-Tabelle-Samen'!Q151</f>
        <v>58477</v>
      </c>
      <c r="V163" s="323">
        <f>'Basis-Tabelle-Samen'!R151</f>
        <v>4055473584775</v>
      </c>
      <c r="W163" s="324">
        <f>'Basis-Tabelle-Samen'!S151</f>
        <v>4.95</v>
      </c>
      <c r="X163" s="326">
        <f>IF(U163&lt;1,"",'3'!$Q$15)</f>
        <v>6</v>
      </c>
      <c r="Y163" s="327">
        <f>IF(U163&lt;1,"",'3'!$R$11)</f>
        <v>24</v>
      </c>
      <c r="Z163" s="326">
        <f>'Basis-Tabelle-Samen'!T151</f>
        <v>38477</v>
      </c>
      <c r="AA163" s="323">
        <f>'Basis-Tabelle-Samen'!U151</f>
        <v>4055473384771</v>
      </c>
      <c r="AB163" s="324">
        <f>'Basis-Tabelle-Samen'!V151</f>
        <v>6.75</v>
      </c>
      <c r="AC163" s="326">
        <f>IF(Z163&lt;1,"",'3'!$U$15)</f>
        <v>6</v>
      </c>
      <c r="AD163" s="327">
        <f>IF(Z163&lt;1,"",'3'!$V$11)</f>
        <v>24</v>
      </c>
      <c r="AE163" s="326">
        <f>'Basis-Tabelle-Samen'!W151</f>
        <v>68477</v>
      </c>
      <c r="AF163" s="323">
        <f>'Basis-Tabelle-Samen'!X151</f>
        <v>4055473684772</v>
      </c>
      <c r="AG163" s="324">
        <f>'Basis-Tabelle-Samen'!Y151</f>
        <v>2.95</v>
      </c>
      <c r="AH163" s="326">
        <f>IF(AE163&lt;1,"",'3'!$Y$15)</f>
        <v>8</v>
      </c>
      <c r="AI163" s="327">
        <f>IF(AE163&lt;1,"",'3'!$Z$11)</f>
        <v>64</v>
      </c>
      <c r="AJ163" s="315"/>
      <c r="AK163" s="316" t="str">
        <f>IF(G163&lt;1,"",
IF($C$1="Bulgarisch - BG",HYPERLINK(CONCATENATE("https://www.saflax.de/0-WVK-Retail/Bilder-Pictures/SAFLAX-",'Basis-Tabelle-Samen'!C151,"-",'Basis-Tabelle-Samen'!J151,"-seed-package-front-cr-bulgarian.jpg")),
IF($C$1="Dänisch - DK",HYPERLINK(CONCATENATE("https://www.saflax.de/0-WVK-Retail/Bilder-Pictures/SAFLAX-",'Basis-Tabelle-Samen'!C151,"-",'Basis-Tabelle-Samen'!J151,"-seed-package-front-cr-danish.jpg")),
IF($C$1="Deutsch - DE",HYPERLINK(CONCATENATE("https://www.saflax.de/0-WVK-Retail/Bilder-Pictures/SAFLAX-",'Basis-Tabelle-Samen'!C151,"-",'Basis-Tabelle-Samen'!J151,"-seed-package-front-cr-german.jpg")),
IF($C$1="Englisch - UK",HYPERLINK(CONCATENATE("https://www.saflax.de/0-WVK-Retail/Bilder-Pictures/SAFLAX-",'Basis-Tabelle-Samen'!C151,"-",'Basis-Tabelle-Samen'!J151,"-seed-package-front-cr-english.jpg")),
IF($C$1="Estnisch - EE",HYPERLINK(CONCATENATE("https://www.saflax.de/0-WVK-Retail/Bilder-Pictures/SAFLAX-",'Basis-Tabelle-Samen'!C151,"-",'Basis-Tabelle-Samen'!J151,"-seed-package-front-cr-estonian.jpg")),
IF($C$1="Finnisch - FI",HYPERLINK(CONCATENATE("https://www.saflax.de/0-WVK-Retail/Bilder-Pictures/SAFLAX-",'Basis-Tabelle-Samen'!C151,"-",'Basis-Tabelle-Samen'!J151,"-seed-package-front-cr-finnish.jpg")),
IF($C$1="Französisch - FR",HYPERLINK(CONCATENATE("https://www.saflax.de/0-WVK-Retail/Bilder-Pictures/SAFLAX-",'Basis-Tabelle-Samen'!C151,"-",'Basis-Tabelle-Samen'!J151,"-seed-package-front-cr-french.jpg")),
IF($C$1="Griechisch - GR",HYPERLINK(CONCATENATE("https://www.saflax.de/0-WVK-Retail/Bilder-Pictures/SAFLAX-",'Basis-Tabelle-Samen'!C151,"-",'Basis-Tabelle-Samen'!J151,"-seed-package-front-cr-greek.jpg")),
IF($C$1="Irisch - IE",HYPERLINK(CONCATENATE("https://www.saflax.de/0-WVK-Retail/Bilder-Pictures/SAFLAX-",'Basis-Tabelle-Samen'!C151,"-",'Basis-Tabelle-Samen'!J151,"-seed-package-front-cr-irish.jpg")),
IF($C$1="Isländisch - IS",HYPERLINK(CONCATENATE("https://www.saflax.de/0-WVK-Retail/Bilder-Pictures/SAFLAX-",'Basis-Tabelle-Samen'!C151,"-",'Basis-Tabelle-Samen'!J151,"-seed-package-front-cr-icelandic.jpg")),
IF($C$1="Italienisch - IT",HYPERLINK(CONCATENATE("https://www.saflax.de/0-WVK-Retail/Bilder-Pictures/SAFLAX-",'Basis-Tabelle-Samen'!C151,"-",'Basis-Tabelle-Samen'!J151,"-seed-package-front-cr-italian.jpg")),
IF($C$1="Japanisch - JP",HYPERLINK(CONCATENATE("https://www.saflax.de/0-WVK-Retail/Bilder-Pictures/SAFLAX-",'Basis-Tabelle-Samen'!C151,"-",'Basis-Tabelle-Samen'!J151,"-seed-package-front-cr-japanese.jpg")),
IF($C$1="Kroatisch - HR",HYPERLINK(CONCATENATE("https://www.saflax.de/0-WVK-Retail/Bilder-Pictures/SAFLAX-",'Basis-Tabelle-Samen'!C151,"-",'Basis-Tabelle-Samen'!J151,"-seed-package-front-cr-croatian.jpg")),
IF($C$1="Lettisch - LV",HYPERLINK(CONCATENATE("https://www.saflax.de/0-WVK-Retail/Bilder-Pictures/SAFLAX-",'Basis-Tabelle-Samen'!C151,"-",'Basis-Tabelle-Samen'!J151,"-seed-package-front-cr-latvian.jpg")),
IF($C$1="Litauisch - LT",HYPERLINK(CONCATENATE("https://www.saflax.de/0-WVK-Retail/Bilder-Pictures/SAFLAX-",'Basis-Tabelle-Samen'!C151,"-",'Basis-Tabelle-Samen'!J151,"-seed-package-front-cr-lithuanian.jpg")),
IF($C$1="Maltesisch - MT",HYPERLINK(CONCATENATE("https://www.saflax.de/0-WVK-Retail/Bilder-Pictures/SAFLAX-",'Basis-Tabelle-Samen'!C151,"-",'Basis-Tabelle-Samen'!J151,"-seed-package-front-cr-maltese.jpg")),
IF($C$1="Niederländisch - NL",HYPERLINK(CONCATENATE("https://www.saflax.de/0-WVK-Retail/Bilder-Pictures/SAFLAX-",'Basis-Tabelle-Samen'!C151,"-",'Basis-Tabelle-Samen'!J151,"-seed-package-front-cr-dutch.jpg")),
IF($C$1="Norwegisch - NO",HYPERLINK(CONCATENATE("https://www.saflax.de/0-WVK-Retail/Bilder-Pictures/SAFLAX-",'Basis-Tabelle-Samen'!C151,"-",'Basis-Tabelle-Samen'!J151,"-seed-package-front-cr-nowegian.jpg")),
IF($C$1="Polnisch - PL",HYPERLINK(CONCATENATE("https://www.saflax.de/0-WVK-Retail/Bilder-Pictures/SAFLAX-",'Basis-Tabelle-Samen'!C151,"-",'Basis-Tabelle-Samen'!J151,"-seed-package-front-cr-polish.jpg")),
IF($C$1="Portugiesisch - PT",HYPERLINK(CONCATENATE("https://www.saflax.de/0-WVK-Retail/Bilder-Pictures/SAFLAX-",'Basis-Tabelle-Samen'!C151,"-",'Basis-Tabelle-Samen'!J151,"-seed-package-front-cr-portuguese.jpg")),
IF($C$1="Rumänisch - RO",HYPERLINK(CONCATENATE("https://www.saflax.de/0-WVK-Retail/Bilder-Pictures/SAFLAX-",'Basis-Tabelle-Samen'!C151,"-",'Basis-Tabelle-Samen'!J151,"-seed-package-front-cr-romanian.jpg")),
IF($C$1="Schwedisch - SE",HYPERLINK(CONCATENATE("https://www.saflax.de/0-WVK-Retail/Bilder-Pictures/SAFLAX-",'Basis-Tabelle-Samen'!C151,"-",'Basis-Tabelle-Samen'!J151,"-seed-package-front-cr-swedish.jpg")),
IF($C$1="Slowakisch - SK",HYPERLINK(CONCATENATE("https://www.saflax.de/0-WVK-Retail/Bilder-Pictures/SAFLAX-",'Basis-Tabelle-Samen'!C151,"-",'Basis-Tabelle-Samen'!J151,"-seed-package-front-cr-slovak.jpg")),
IF($C$1="Slowenisch - SI",HYPERLINK(CONCATENATE("https://www.saflax.de/0-WVK-Retail/Bilder-Pictures/SAFLAX-",'Basis-Tabelle-Samen'!C151,"-",'Basis-Tabelle-Samen'!J151,"-seed-package-front-cr-slovenian.jpg")),
IF($C$1="Spanisch - ES",HYPERLINK(CONCATENATE("https://www.saflax.de/0-WVK-Retail/Bilder-Pictures/SAFLAX-",'Basis-Tabelle-Samen'!C151,"-",'Basis-Tabelle-Samen'!J151,"-seed-package-front-cr-spanish.jpg")),
IF($C$1="Tschechisch - CZ",HYPERLINK(CONCATENATE("https://www.saflax.de/0-WVK-Retail/Bilder-Pictures/SAFLAX-",'Basis-Tabelle-Samen'!C151,"-",'Basis-Tabelle-Samen'!J151,"-seed-package-front-cr-czech.jpg")),
IF($C$1="Türkisch - TR",HYPERLINK(CONCATENATE("https://www.saflax.de/0-WVK-Retail/Bilder-Pictures/SAFLAX-",'Basis-Tabelle-Samen'!C151,"-",'Basis-Tabelle-Samen'!J151,"-seed-package-front-cr-turkish.jpg")),
IF($C$1="Ungarisch - HU",HYPERLINK(CONCATENATE("https://www.saflax.de/0-WVK-Retail/Bilder-Pictures/SAFLAX-",'Basis-Tabelle-Samen'!C151,"-",'Basis-Tabelle-Samen'!J151,"-seed-package-front-cr-hungarian.jpg")),
" ACHTUNG")))))))))))))))))))))))))))))</f>
        <v>https://www.saflax.de/0-WVK-Retail/Bilder-Pictures/SAFLAX-18477-capsicum-annuum-seed-package-front-cr-english.jpg</v>
      </c>
      <c r="AL163" s="330" t="str">
        <f>IF(G163&lt;1,"",
IF($C$1="Bulgarisch - BG",HYPERLINK(CONCATENATE("https://www.saflax.de/0-WVK-Retail/Bilder-Pictures/SAFLAX-",'Basis-Tabelle-Samen'!C151,"-",'Basis-Tabelle-Samen'!J151,"-seed-package-back-cr-bulgarian.jpg")),
IF($C$1="Dänisch - DK",HYPERLINK(CONCATENATE("https://www.saflax.de/0-WVK-Retail/Bilder-Pictures/SAFLAX-",'Basis-Tabelle-Samen'!C151,"-",'Basis-Tabelle-Samen'!J151,"-seed-package-back-cr-danish.jpg")),
IF($C$1="Deutsch - DE",HYPERLINK(CONCATENATE("https://www.saflax.de/0-WVK-Retail/Bilder-Pictures/SAFLAX-",'Basis-Tabelle-Samen'!C151,"-",'Basis-Tabelle-Samen'!J151,"-seed-package-back-cr-german.jpg")),
IF($C$1="Englisch - UK",HYPERLINK(CONCATENATE("https://www.saflax.de/0-WVK-Retail/Bilder-Pictures/SAFLAX-",'Basis-Tabelle-Samen'!C151,"-",'Basis-Tabelle-Samen'!J151,"-seed-package-back-cr-english.jpg")),
IF($C$1="Estnisch - EE",HYPERLINK(CONCATENATE("https://www.saflax.de/0-WVK-Retail/Bilder-Pictures/SAFLAX-",'Basis-Tabelle-Samen'!C151,"-",'Basis-Tabelle-Samen'!J151,"-seed-package-back-cr-estonian.jpg")),
IF($C$1="Finnisch - FI",HYPERLINK(CONCATENATE("https://www.saflax.de/0-WVK-Retail/Bilder-Pictures/SAFLAX-",'Basis-Tabelle-Samen'!C151,"-",'Basis-Tabelle-Samen'!J151,"-seed-package-back-cr-finnish.jpg")),
IF($C$1="Französisch - FR",HYPERLINK(CONCATENATE("https://www.saflax.de/0-WVK-Retail/Bilder-Pictures/SAFLAX-",'Basis-Tabelle-Samen'!C151,"-",'Basis-Tabelle-Samen'!J151,"-seed-package-back-cr-french.jpg")),
IF($C$1="Griechisch - GR",HYPERLINK(CONCATENATE("https://www.saflax.de/0-WVK-Retail/Bilder-Pictures/SAFLAX-",'Basis-Tabelle-Samen'!C151,"-",'Basis-Tabelle-Samen'!J151,"-seed-package-back-cr-greek.jpg")),
IF($C$1="Irisch - IE",HYPERLINK(CONCATENATE("https://www.saflax.de/0-WVK-Retail/Bilder-Pictures/SAFLAX-",'Basis-Tabelle-Samen'!C151,"-",'Basis-Tabelle-Samen'!J151,"-seed-package-back-cr-irish.jpg")),
IF($C$1="Isländisch - IS",HYPERLINK(CONCATENATE("https://www.saflax.de/0-WVK-Retail/Bilder-Pictures/SAFLAX-",'Basis-Tabelle-Samen'!C151,"-",'Basis-Tabelle-Samen'!J151,"-seed-package-back-cr-icelandic.jpg")),
IF($C$1="Italienisch - IT",HYPERLINK(CONCATENATE("https://www.saflax.de/0-WVK-Retail/Bilder-Pictures/SAFLAX-",'Basis-Tabelle-Samen'!C151,"-",'Basis-Tabelle-Samen'!J151,"-seed-package-back-cr-italian.jpg")),
IF($C$1="Japanisch - JP",HYPERLINK(CONCATENATE("https://www.saflax.de/0-WVK-Retail/Bilder-Pictures/SAFLAX-",'Basis-Tabelle-Samen'!C151,"-",'Basis-Tabelle-Samen'!J151,"-seed-package-back-cr-japanese.jpg")),
IF($C$1="Kroatisch - HR",HYPERLINK(CONCATENATE("https://www.saflax.de/0-WVK-Retail/Bilder-Pictures/SAFLAX-",'Basis-Tabelle-Samen'!C151,"-",'Basis-Tabelle-Samen'!J151,"-seed-package-back-cr-croatian.jpg")),
IF($C$1="Lettisch - LV",HYPERLINK(CONCATENATE("https://www.saflax.de/0-WVK-Retail/Bilder-Pictures/SAFLAX-",'Basis-Tabelle-Samen'!C151,"-",'Basis-Tabelle-Samen'!J151,"-seed-package-back-cr-latvian.jpg")),
IF($C$1="Litauisch - LT",HYPERLINK(CONCATENATE("https://www.saflax.de/0-WVK-Retail/Bilder-Pictures/SAFLAX-",'Basis-Tabelle-Samen'!C151,"-",'Basis-Tabelle-Samen'!J151,"-seed-package-back-cr-lithuanian.jpg")),
IF($C$1="Maltesisch - MT",HYPERLINK(CONCATENATE("https://www.saflax.de/0-WVK-Retail/Bilder-Pictures/SAFLAX-",'Basis-Tabelle-Samen'!C151,"-",'Basis-Tabelle-Samen'!J151,"-seed-package-back-cr-maltese.jpg")),
IF($C$1="Niederländisch - NL",HYPERLINK(CONCATENATE("https://www.saflax.de/0-WVK-Retail/Bilder-Pictures/SAFLAX-",'Basis-Tabelle-Samen'!C151,"-",'Basis-Tabelle-Samen'!J151,"-seed-package-back-cr-dutch.jpg")),
IF($C$1="Norwegisch - NO",HYPERLINK(CONCATENATE("https://www.saflax.de/0-WVK-Retail/Bilder-Pictures/SAFLAX-",'Basis-Tabelle-Samen'!C151,"-",'Basis-Tabelle-Samen'!J151,"-seed-package-back-cr-nowegian.jpg")),
IF($C$1="Polnisch - PL",HYPERLINK(CONCATENATE("https://www.saflax.de/0-WVK-Retail/Bilder-Pictures/SAFLAX-",'Basis-Tabelle-Samen'!C151,"-",'Basis-Tabelle-Samen'!J151,"-seed-package-back-cr-polish.jpg")),
IF($C$1="Portugiesisch - PT",HYPERLINK(CONCATENATE("https://www.saflax.de/0-WVK-Retail/Bilder-Pictures/SAFLAX-",'Basis-Tabelle-Samen'!C151,"-",'Basis-Tabelle-Samen'!J151,"-seed-package-back-cr-portuguese.jpg")),
IF($C$1="Rumänisch - RO",HYPERLINK(CONCATENATE("https://www.saflax.de/0-WVK-Retail/Bilder-Pictures/SAFLAX-",'Basis-Tabelle-Samen'!C151,"-",'Basis-Tabelle-Samen'!J151,"-seed-package-back-cr-romanian.jpg")),
IF($C$1="Schwedisch - SE",HYPERLINK(CONCATENATE("https://www.saflax.de/0-WVK-Retail/Bilder-Pictures/SAFLAX-",'Basis-Tabelle-Samen'!C151,"-",'Basis-Tabelle-Samen'!J151,"-seed-package-back-cr-swedish.jpg")),
IF($C$1="Slowakisch - SK",HYPERLINK(CONCATENATE("https://www.saflax.de/0-WVK-Retail/Bilder-Pictures/SAFLAX-",'Basis-Tabelle-Samen'!C151,"-",'Basis-Tabelle-Samen'!J151,"-seed-package-back-cr-slovak.jpg")),
IF($C$1="Slowenisch - SI",HYPERLINK(CONCATENATE("https://www.saflax.de/0-WVK-Retail/Bilder-Pictures/SAFLAX-",'Basis-Tabelle-Samen'!C151,"-",'Basis-Tabelle-Samen'!J151,"-seed-package-back-cr-slovenian.jpg")),
IF($C$1="Spanisch - ES",HYPERLINK(CONCATENATE("https://www.saflax.de/0-WVK-Retail/Bilder-Pictures/SAFLAX-",'Basis-Tabelle-Samen'!C151,"-",'Basis-Tabelle-Samen'!J151,"-seed-package-back-cr-spanish.jpg")),
IF($C$1="Tschechisch - CZ",HYPERLINK(CONCATENATE("https://www.saflax.de/0-WVK-Retail/Bilder-Pictures/SAFLAX-",'Basis-Tabelle-Samen'!C151,"-",'Basis-Tabelle-Samen'!J151,"-seed-package-back-cr-czech.jpg")),
IF($C$1="Türkisch - TR",HYPERLINK(CONCATENATE("https://www.saflax.de/0-WVK-Retail/Bilder-Pictures/SAFLAX-",'Basis-Tabelle-Samen'!C151,"-",'Basis-Tabelle-Samen'!J151,"-seed-package-back-cr-turkish.jpg")),
IF($C$1="Ungarisch - HU",HYPERLINK(CONCATENATE("https://www.saflax.de/0-WVK-Retail/Bilder-Pictures/SAFLAX-",'Basis-Tabelle-Samen'!C151,"-",'Basis-Tabelle-Samen'!J151,"-seed-package-back-cr-hungarian.jpg")),
" ACHTUNG")))))))))))))))))))))))))))))</f>
        <v>https://www.saflax.de/0-WVK-Retail/Bilder-Pictures/SAFLAX-18477-capsicum-annuum-seed-package-back-cr-english.jpg</v>
      </c>
      <c r="AM163" s="330" t="str">
        <f>IF(H163&lt;1,"",
IF($C$1="Bulgarisch - BG",HYPERLINK(CONCATENATE("https://www.saflax.de/0-WVK-Retail/Bilder-Pictures/SAFLAX-",'Basis-Tabelle-Samen'!K151,"-",'Basis-Tabelle-Samen'!J151,"-garden-to-go-mini-bulgarian.jpg")),
IF($C$1="Dänisch - DK",HYPERLINK(CONCATENATE("https://www.saflax.de/0-WVK-Retail/Bilder-Pictures/SAFLAX-",'Basis-Tabelle-Samen'!K151,"-",'Basis-Tabelle-Samen'!J151,"-garden-to-go-mini-danish.jpg")),
IF($C$1="Deutsch - DE",HYPERLINK(CONCATENATE("https://www.saflax.de/0-WVK-Retail/Bilder-Pictures/SAFLAX-",'Basis-Tabelle-Samen'!K151,"-",'Basis-Tabelle-Samen'!J151,"-garden-to-go-mini-german.jpg")),
IF($C$1="Englisch - UK",HYPERLINK(CONCATENATE("https://www.saflax.de/0-WVK-Retail/Bilder-Pictures/SAFLAX-",'Basis-Tabelle-Samen'!K151,"-",'Basis-Tabelle-Samen'!J151,"-garden-to-go-mini-english.jpg")),
IF($C$1="Estnisch - EE",HYPERLINK(CONCATENATE("https://www.saflax.de/0-WVK-Retail/Bilder-Pictures/SAFLAX-",'Basis-Tabelle-Samen'!K151,"-",'Basis-Tabelle-Samen'!J151,"-garden-to-go-mini-estonian.jpg")),
IF($C$1="Finnisch - FI",HYPERLINK(CONCATENATE("https://www.saflax.de/0-WVK-Retail/Bilder-Pictures/SAFLAX-",'Basis-Tabelle-Samen'!K151,"-",'Basis-Tabelle-Samen'!J151,"-garden-to-go-mini-finnish.jpg")),
IF($C$1="Französisch - FR",HYPERLINK(CONCATENATE("https://www.saflax.de/0-WVK-Retail/Bilder-Pictures/SAFLAX-",'Basis-Tabelle-Samen'!K151,"-",'Basis-Tabelle-Samen'!J151,"-garden-to-go-mini-french.jpg")),
IF($C$1="Griechisch - GR",HYPERLINK(CONCATENATE("https://www.saflax.de/0-WVK-Retail/Bilder-Pictures/SAFLAX-",'Basis-Tabelle-Samen'!K151,"-",'Basis-Tabelle-Samen'!J151,"-garden-to-go-mini-greek.jpg")),
IF($C$1="Irisch - IE",HYPERLINK(CONCATENATE("https://www.saflax.de/0-WVK-Retail/Bilder-Pictures/SAFLAX-",'Basis-Tabelle-Samen'!K151,"-",'Basis-Tabelle-Samen'!J151,"-garden-to-go-mini-irish.jpg")),
IF($C$1="Isländisch - IS",HYPERLINK(CONCATENATE("https://www.saflax.de/0-WVK-Retail/Bilder-Pictures/SAFLAX-",'Basis-Tabelle-Samen'!K151,"-",'Basis-Tabelle-Samen'!J151,"-garden-to-go-mini-icelandic.jpg")),
IF($C$1="Italienisch - IT",HYPERLINK(CONCATENATE("https://www.saflax.de/0-WVK-Retail/Bilder-Pictures/SAFLAX-",'Basis-Tabelle-Samen'!K151,"-",'Basis-Tabelle-Samen'!J151,"-garden-to-go-mini-italian.jpg")),
IF($C$1="Japanisch - JP",HYPERLINK(CONCATENATE("https://www.saflax.de/0-WVK-Retail/Bilder-Pictures/SAFLAX-",'Basis-Tabelle-Samen'!K151,"-",'Basis-Tabelle-Samen'!J151,"-garden-to-go-mini-japanese.jpg")),
IF($C$1="Kroatisch - HR",HYPERLINK(CONCATENATE("https://www.saflax.de/0-WVK-Retail/Bilder-Pictures/SAFLAX-",'Basis-Tabelle-Samen'!K151,"-",'Basis-Tabelle-Samen'!J151,"-garden-to-go-mini-croatian.jpg")),
IF($C$1="Lettisch - LV",HYPERLINK(CONCATENATE("https://www.saflax.de/0-WVK-Retail/Bilder-Pictures/SAFLAX-",'Basis-Tabelle-Samen'!K151,"-",'Basis-Tabelle-Samen'!J151,"-garden-to-go-mini-latvian.jpg")),
IF($C$1="Litauisch - LT",HYPERLINK(CONCATENATE("https://www.saflax.de/0-WVK-Retail/Bilder-Pictures/SAFLAX-",'Basis-Tabelle-Samen'!K151,"-",'Basis-Tabelle-Samen'!J151,"-garden-to-go-mini-lithuanian.jpg")),
IF($C$1="Maltesisch - MT",HYPERLINK(CONCATENATE("https://www.saflax.de/0-WVK-Retail/Bilder-Pictures/SAFLAX-",'Basis-Tabelle-Samen'!K151,"-",'Basis-Tabelle-Samen'!J151,"-garden-to-go-mini-maltese.jpg")),
IF($C$1="Niederländisch - NL",HYPERLINK(CONCATENATE("https://www.saflax.de/0-WVK-Retail/Bilder-Pictures/SAFLAX-",'Basis-Tabelle-Samen'!K151,"-",'Basis-Tabelle-Samen'!J151,"-garden-to-go-mini-dutch.jpg")),
IF($C$1="Norwegisch - NO",HYPERLINK(CONCATENATE("https://www.saflax.de/0-WVK-Retail/Bilder-Pictures/SAFLAX-",'Basis-Tabelle-Samen'!K151,"-",'Basis-Tabelle-Samen'!J151,"-garden-to-go-mini-nowegian.jpg")),
IF($C$1="Polnisch - PL",HYPERLINK(CONCATENATE("https://www.saflax.de/0-WVK-Retail/Bilder-Pictures/SAFLAX-",'Basis-Tabelle-Samen'!K151,"-",'Basis-Tabelle-Samen'!J151,"-garden-to-go-mini-polish.jpg")),
IF($C$1="Portugiesisch - PT",HYPERLINK(CONCATENATE("https://www.saflax.de/0-WVK-Retail/Bilder-Pictures/SAFLAX-",'Basis-Tabelle-Samen'!K151,"-",'Basis-Tabelle-Samen'!J151,"-garden-to-go-mini-portuguese.jpg")),
IF($C$1="Rumänisch - RO",HYPERLINK(CONCATENATE("https://www.saflax.de/0-WVK-Retail/Bilder-Pictures/SAFLAX-",'Basis-Tabelle-Samen'!K151,"-",'Basis-Tabelle-Samen'!J151,"-garden-to-go-mini-romanian.jpg")),
IF($C$1="Schwedisch - SE",HYPERLINK(CONCATENATE("https://www.saflax.de/0-WVK-Retail/Bilder-Pictures/SAFLAX-",'Basis-Tabelle-Samen'!K151,"-",'Basis-Tabelle-Samen'!J151,"-garden-to-go-mini-swedish.jpg")),
IF($C$1="Slowakisch - SK",HYPERLINK(CONCATENATE("https://www.saflax.de/0-WVK-Retail/Bilder-Pictures/SAFLAX-",'Basis-Tabelle-Samen'!K151,"-",'Basis-Tabelle-Samen'!J151,"-garden-to-go-mini-slovak.jpg")),
IF($C$1="Slowenisch - SI",HYPERLINK(CONCATENATE("https://www.saflax.de/0-WVK-Retail/Bilder-Pictures/SAFLAX-",'Basis-Tabelle-Samen'!K151,"-",'Basis-Tabelle-Samen'!J151,"-garden-to-go-mini-slovenian.jpg")),
IF($C$1="Spanisch - ES",HYPERLINK(CONCATENATE("https://www.saflax.de/0-WVK-Retail/Bilder-Pictures/SAFLAX-",'Basis-Tabelle-Samen'!K151,"-",'Basis-Tabelle-Samen'!J151,"-garden-to-go-mini-spanish.jpg")),
IF($C$1="Tschechisch - CZ",HYPERLINK(CONCATENATE("https://www.saflax.de/0-WVK-Retail/Bilder-Pictures/SAFLAX-",'Basis-Tabelle-Samen'!K151,"-",'Basis-Tabelle-Samen'!J151,"-garden-to-go-mini-czech.jpg")),
IF($C$1="Türkisch - TR",HYPERLINK(CONCATENATE("https://www.saflax.de/0-WVK-Retail/Bilder-Pictures/SAFLAX-",'Basis-Tabelle-Samen'!K151,"-",'Basis-Tabelle-Samen'!J151,"-garden-to-go-mini-turkish.jpg")),
IF($C$1="Ungarisch - HU",HYPERLINK(CONCATENATE("https://www.saflax.de/0-WVK-Retail/Bilder-Pictures/SAFLAX-",'Basis-Tabelle-Samen'!K151,"-",'Basis-Tabelle-Samen'!J151,"-garden-to-go-mini-hungarian.jpg")),
" ACHTUNG")))))))))))))))))))))))))))))</f>
        <v>https://www.saflax.de/0-WVK-Retail/Bilder-Pictures/SAFLAX-78477-capsicum-annuum-garden-to-go-mini-english.jpg</v>
      </c>
      <c r="AN163" s="330" t="str">
        <f>IF(I163&lt;1,"",
IF($C$1="Bulgarisch - BG",HYPERLINK(CONCATENATE("https://www.saflax.de/0-WVK-Retail/Bilder-Pictures/SAFLAX-",'Basis-Tabelle-Samen'!N151,"-",'Basis-Tabelle-Samen'!J151,"-garden-to-go-lite-bulgarian.jpg")),
IF($C$1="Dänisch - DK",HYPERLINK(CONCATENATE("https://www.saflax.de/0-WVK-Retail/Bilder-Pictures/SAFLAX-",'Basis-Tabelle-Samen'!N151,"-",'Basis-Tabelle-Samen'!J151,"-garden-to-go-lite-danish.jpg")),
IF($C$1="Deutsch - DE",HYPERLINK(CONCATENATE("https://www.saflax.de/0-WVK-Retail/Bilder-Pictures/SAFLAX-",'Basis-Tabelle-Samen'!N151,"-",'Basis-Tabelle-Samen'!J151,"-garden-to-go-lite-german.jpg")),
IF($C$1="Englisch - UK",HYPERLINK(CONCATENATE("https://www.saflax.de/0-WVK-Retail/Bilder-Pictures/SAFLAX-",'Basis-Tabelle-Samen'!N151,"-",'Basis-Tabelle-Samen'!J151,"-garden-to-go-lite-english.jpg")),
IF($C$1="Estnisch - EE",HYPERLINK(CONCATENATE("https://www.saflax.de/0-WVK-Retail/Bilder-Pictures/SAFLAX-",'Basis-Tabelle-Samen'!N151,"-",'Basis-Tabelle-Samen'!J151,"-garden-to-go-lite-estonian.jpg")),
IF($C$1="Finnisch - FI",HYPERLINK(CONCATENATE("https://www.saflax.de/0-WVK-Retail/Bilder-Pictures/SAFLAX-",'Basis-Tabelle-Samen'!N151,"-",'Basis-Tabelle-Samen'!J151,"-garden-to-go-lite-finnish.jpg")),
IF($C$1="Französisch - FR",HYPERLINK(CONCATENATE("https://www.saflax.de/0-WVK-Retail/Bilder-Pictures/SAFLAX-",'Basis-Tabelle-Samen'!N151,"-",'Basis-Tabelle-Samen'!J151,"-garden-to-go-lite-french.jpg")),
IF($C$1="Griechisch - GR",HYPERLINK(CONCATENATE("https://www.saflax.de/0-WVK-Retail/Bilder-Pictures/SAFLAX-",'Basis-Tabelle-Samen'!N151,"-",'Basis-Tabelle-Samen'!J151,"-garden-to-go-lite-greek.jpg")),
IF($C$1="Irisch - IE",HYPERLINK(CONCATENATE("https://www.saflax.de/0-WVK-Retail/Bilder-Pictures/SAFLAX-",'Basis-Tabelle-Samen'!N151,"-",'Basis-Tabelle-Samen'!J151,"-garden-to-go-lite-irish.jpg")),
IF($C$1="Isländisch - IS",HYPERLINK(CONCATENATE("https://www.saflax.de/0-WVK-Retail/Bilder-Pictures/SAFLAX-",'Basis-Tabelle-Samen'!N151,"-",'Basis-Tabelle-Samen'!J151,"-garden-to-go-lite-icelandic.jpg")),
IF($C$1="Italienisch - IT",HYPERLINK(CONCATENATE("https://www.saflax.de/0-WVK-Retail/Bilder-Pictures/SAFLAX-",'Basis-Tabelle-Samen'!N151,"-",'Basis-Tabelle-Samen'!J151,"-garden-to-go-lite-italian.jpg")),
IF($C$1="Japanisch - JP",HYPERLINK(CONCATENATE("https://www.saflax.de/0-WVK-Retail/Bilder-Pictures/SAFLAX-",'Basis-Tabelle-Samen'!N151,"-",'Basis-Tabelle-Samen'!J151,"-garden-to-go-lite-japanese.jpg")),
IF($C$1="Kroatisch - HR",HYPERLINK(CONCATENATE("https://www.saflax.de/0-WVK-Retail/Bilder-Pictures/SAFLAX-",'Basis-Tabelle-Samen'!N151,"-",'Basis-Tabelle-Samen'!J151,"-garden-to-go-lite-croatian.jpg")),
IF($C$1="Lettisch - LV",HYPERLINK(CONCATENATE("https://www.saflax.de/0-WVK-Retail/Bilder-Pictures/SAFLAX-",'Basis-Tabelle-Samen'!N151,"-",'Basis-Tabelle-Samen'!J151,"-garden-to-go-lite-latvian.jpg")),
IF($C$1="Litauisch - LT",HYPERLINK(CONCATENATE("https://www.saflax.de/0-WVK-Retail/Bilder-Pictures/SAFLAX-",'Basis-Tabelle-Samen'!N151,"-",'Basis-Tabelle-Samen'!J151,"-garden-to-go-lite-lithuanian.jpg")),
IF($C$1="Maltesisch - MT",HYPERLINK(CONCATENATE("https://www.saflax.de/0-WVK-Retail/Bilder-Pictures/SAFLAX-",'Basis-Tabelle-Samen'!N151,"-",'Basis-Tabelle-Samen'!J151,"-garden-to-go-lite-maltese.jpg")),
IF($C$1="Niederländisch - NL",HYPERLINK(CONCATENATE("https://www.saflax.de/0-WVK-Retail/Bilder-Pictures/SAFLAX-",'Basis-Tabelle-Samen'!N151,"-",'Basis-Tabelle-Samen'!J151,"-garden-to-go-lite-dutch.jpg")),
IF($C$1="Norwegisch - NO",HYPERLINK(CONCATENATE("https://www.saflax.de/0-WVK-Retail/Bilder-Pictures/SAFLAX-",'Basis-Tabelle-Samen'!N151,"-",'Basis-Tabelle-Samen'!J151,"-garden-to-go-lite-nowegian.jpg")),
IF($C$1="Polnisch - PL",HYPERLINK(CONCATENATE("https://www.saflax.de/0-WVK-Retail/Bilder-Pictures/SAFLAX-",'Basis-Tabelle-Samen'!N151,"-",'Basis-Tabelle-Samen'!J151,"-garden-to-go-lite-polish.jpg")),
IF($C$1="Portugiesisch - PT",HYPERLINK(CONCATENATE("https://www.saflax.de/0-WVK-Retail/Bilder-Pictures/SAFLAX-",'Basis-Tabelle-Samen'!N151,"-",'Basis-Tabelle-Samen'!J151,"-garden-to-go-lite-portuguese.jpg")),
IF($C$1="Rumänisch - RO",HYPERLINK(CONCATENATE("https://www.saflax.de/0-WVK-Retail/Bilder-Pictures/SAFLAX-",'Basis-Tabelle-Samen'!N151,"-",'Basis-Tabelle-Samen'!J151,"-garden-to-go-lite-romanian.jpg")),
IF($C$1="Schwedisch - SE",HYPERLINK(CONCATENATE("https://www.saflax.de/0-WVK-Retail/Bilder-Pictures/SAFLAX-",'Basis-Tabelle-Samen'!N151,"-",'Basis-Tabelle-Samen'!J151,"-garden-to-go-lite-swedish.jpg")),
IF($C$1="Slowakisch - SK",HYPERLINK(CONCATENATE("https://www.saflax.de/0-WVK-Retail/Bilder-Pictures/SAFLAX-",'Basis-Tabelle-Samen'!N151,"-",'Basis-Tabelle-Samen'!J151,"-garden-to-go-lite-slovak.jpg")),
IF($C$1="Slowenisch - SI",HYPERLINK(CONCATENATE("https://www.saflax.de/0-WVK-Retail/Bilder-Pictures/SAFLAX-",'Basis-Tabelle-Samen'!N151,"-",'Basis-Tabelle-Samen'!J151,"-garden-to-go-lite-slovenian.jpg")),
IF($C$1="Spanisch - ES",HYPERLINK(CONCATENATE("https://www.saflax.de/0-WVK-Retail/Bilder-Pictures/SAFLAX-",'Basis-Tabelle-Samen'!N151,"-",'Basis-Tabelle-Samen'!J151,"-garden-to-go-lite-spanish.jpg")),
IF($C$1="Tschechisch - CZ",HYPERLINK(CONCATENATE("https://www.saflax.de/0-WVK-Retail/Bilder-Pictures/SAFLAX-",'Basis-Tabelle-Samen'!N151,"-",'Basis-Tabelle-Samen'!J151,"-garden-to-go-lite-czech.jpg")),
IF($C$1="Türkisch - TR",HYPERLINK(CONCATENATE("https://www.saflax.de/0-WVK-Retail/Bilder-Pictures/SAFLAX-",'Basis-Tabelle-Samen'!N151,"-",'Basis-Tabelle-Samen'!J151,"-garden-to-go-lite-turkish.jpg")),
IF($C$1="Ungarisch - HU",HYPERLINK(CONCATENATE("https://www.saflax.de/0-WVK-Retail/Bilder-Pictures/SAFLAX-",'Basis-Tabelle-Samen'!N151,"-",'Basis-Tabelle-Samen'!J151,"-garden-to-go-lite-hungarian.jpg")),
" ACHTUNG")))))))))))))))))))))))))))))</f>
        <v>https://www.saflax.de/0-WVK-Retail/Bilder-Pictures/SAFLAX-88477-capsicum-annuum-garden-to-go-lite-english.jpg</v>
      </c>
      <c r="AO163" s="330" t="str">
        <f>IF(J163&lt;1,"",
IF($C$1="Bulgarisch - BG",HYPERLINK(CONCATENATE("https://www.saflax.de/0-WVK-Retail/Bilder-Pictures/SAFLAX-",'Basis-Tabelle-Samen'!Q151,"-",'Basis-Tabelle-Samen'!J151,"-garden-to-go-bulgarian.jpg")),
IF($C$1="Dänisch - DK",HYPERLINK(CONCATENATE("https://www.saflax.de/0-WVK-Retail/Bilder-Pictures/SAFLAX-",'Basis-Tabelle-Samen'!Q151,"-",'Basis-Tabelle-Samen'!J151,"-garden-to-go-danish.jpg")),
IF($C$1="Deutsch - DE",HYPERLINK(CONCATENATE("https://www.saflax.de/0-WVK-Retail/Bilder-Pictures/SAFLAX-",'Basis-Tabelle-Samen'!Q151,"-",'Basis-Tabelle-Samen'!J151,"-garden-to-go-german.jpg")),
IF($C$1="Englisch - UK",HYPERLINK(CONCATENATE("https://www.saflax.de/0-WVK-Retail/Bilder-Pictures/SAFLAX-",'Basis-Tabelle-Samen'!Q151,"-",'Basis-Tabelle-Samen'!J151,"-garden-to-go-english.jpg")),
IF($C$1="Estnisch - EE",HYPERLINK(CONCATENATE("https://www.saflax.de/0-WVK-Retail/Bilder-Pictures/SAFLAX-",'Basis-Tabelle-Samen'!Q151,"-",'Basis-Tabelle-Samen'!J151,"-garden-to-go-estonian.jpg")),
IF($C$1="Finnisch - FI",HYPERLINK(CONCATENATE("https://www.saflax.de/0-WVK-Retail/Bilder-Pictures/SAFLAX-",'Basis-Tabelle-Samen'!Q151,"-",'Basis-Tabelle-Samen'!J151,"-garden-to-go-finnish.jpg")),
IF($C$1="Französisch - FR",HYPERLINK(CONCATENATE("https://www.saflax.de/0-WVK-Retail/Bilder-Pictures/SAFLAX-",'Basis-Tabelle-Samen'!Q151,"-",'Basis-Tabelle-Samen'!J151,"-garden-to-go-french.jpg")),
IF($C$1="Griechisch - GR",HYPERLINK(CONCATENATE("https://www.saflax.de/0-WVK-Retail/Bilder-Pictures/SAFLAX-",'Basis-Tabelle-Samen'!Q151,"-",'Basis-Tabelle-Samen'!J151,"-garden-to-go-greek.jpg")),
IF($C$1="Irisch - IE",HYPERLINK(CONCATENATE("https://www.saflax.de/0-WVK-Retail/Bilder-Pictures/SAFLAX-",'Basis-Tabelle-Samen'!Q151,"-",'Basis-Tabelle-Samen'!J151,"-garden-to-go-irish.jpg")),
IF($C$1="Isländisch - IS",HYPERLINK(CONCATENATE("https://www.saflax.de/0-WVK-Retail/Bilder-Pictures/SAFLAX-",'Basis-Tabelle-Samen'!Q151,"-",'Basis-Tabelle-Samen'!J151,"-garden-to-go-icelandic.jpg")),
IF($C$1="Italienisch - IT",HYPERLINK(CONCATENATE("https://www.saflax.de/0-WVK-Retail/Bilder-Pictures/SAFLAX-",'Basis-Tabelle-Samen'!Q151,"-",'Basis-Tabelle-Samen'!J151,"-garden-to-go-italian.jpg")),
IF($C$1="Japanisch - JP",HYPERLINK(CONCATENATE("https://www.saflax.de/0-WVK-Retail/Bilder-Pictures/SAFLAX-",'Basis-Tabelle-Samen'!Q151,"-",'Basis-Tabelle-Samen'!J151,"-garden-to-go-japanese.jpg")),
IF($C$1="Kroatisch - HR",HYPERLINK(CONCATENATE("https://www.saflax.de/0-WVK-Retail/Bilder-Pictures/SAFLAX-",'Basis-Tabelle-Samen'!Q151,"-",'Basis-Tabelle-Samen'!J151,"-garden-to-go-croatian.jpg")),
IF($C$1="Lettisch - LV",HYPERLINK(CONCATENATE("https://www.saflax.de/0-WVK-Retail/Bilder-Pictures/SAFLAX-",'Basis-Tabelle-Samen'!Q151,"-",'Basis-Tabelle-Samen'!J151,"-garden-to-go-latvian.jpg")),
IF($C$1="Litauisch - LT",HYPERLINK(CONCATENATE("https://www.saflax.de/0-WVK-Retail/Bilder-Pictures/SAFLAX-",'Basis-Tabelle-Samen'!Q151,"-",'Basis-Tabelle-Samen'!J151,"-garden-to-go-lithuanian.jpg")),
IF($C$1="Maltesisch - MT",HYPERLINK(CONCATENATE("https://www.saflax.de/0-WVK-Retail/Bilder-Pictures/SAFLAX-",'Basis-Tabelle-Samen'!Q151,"-",'Basis-Tabelle-Samen'!J151,"-garden-to-go-maltese.jpg")),
IF($C$1="Niederländisch - NL",HYPERLINK(CONCATENATE("https://www.saflax.de/0-WVK-Retail/Bilder-Pictures/SAFLAX-",'Basis-Tabelle-Samen'!Q151,"-",'Basis-Tabelle-Samen'!J151,"-garden-to-go-dutch.jpg")),
IF($C$1="Norwegisch - NO",HYPERLINK(CONCATENATE("https://www.saflax.de/0-WVK-Retail/Bilder-Pictures/SAFLAX-",'Basis-Tabelle-Samen'!Q151,"-",'Basis-Tabelle-Samen'!J151,"-garden-to-go-nowegian.jpg")),
IF($C$1="Polnisch - PL",HYPERLINK(CONCATENATE("https://www.saflax.de/0-WVK-Retail/Bilder-Pictures/SAFLAX-",'Basis-Tabelle-Samen'!Q151,"-",'Basis-Tabelle-Samen'!J151,"-garden-to-go-polish.jpg")),
IF($C$1="Portugiesisch - PT",HYPERLINK(CONCATENATE("https://www.saflax.de/0-WVK-Retail/Bilder-Pictures/SAFLAX-",'Basis-Tabelle-Samen'!Q151,"-",'Basis-Tabelle-Samen'!J151,"-garden-to-go-portuguese.jpg")),
IF($C$1="Rumänisch - RO",HYPERLINK(CONCATENATE("https://www.saflax.de/0-WVK-Retail/Bilder-Pictures/SAFLAX-",'Basis-Tabelle-Samen'!Q151,"-",'Basis-Tabelle-Samen'!J151,"-garden-to-go-romanian.jpg")),
IF($C$1="Schwedisch - SE",HYPERLINK(CONCATENATE("https://www.saflax.de/0-WVK-Retail/Bilder-Pictures/SAFLAX-",'Basis-Tabelle-Samen'!Q151,"-",'Basis-Tabelle-Samen'!J151,"-garden-to-go-swedish.jpg")),
IF($C$1="Slowakisch - SK",HYPERLINK(CONCATENATE("https://www.saflax.de/0-WVK-Retail/Bilder-Pictures/SAFLAX-",'Basis-Tabelle-Samen'!Q151,"-",'Basis-Tabelle-Samen'!J151,"-garden-to-go-slovak.jpg")),
IF($C$1="Slowenisch - SI",HYPERLINK(CONCATENATE("https://www.saflax.de/0-WVK-Retail/Bilder-Pictures/SAFLAX-",'Basis-Tabelle-Samen'!Q151,"-",'Basis-Tabelle-Samen'!J151,"-garden-to-go-slovenian.jpg")),
IF($C$1="Spanisch - ES",HYPERLINK(CONCATENATE("https://www.saflax.de/0-WVK-Retail/Bilder-Pictures/SAFLAX-",'Basis-Tabelle-Samen'!Q151,"-",'Basis-Tabelle-Samen'!J151,"-garden-to-go-spanish.jpg")),
IF($C$1="Tschechisch - CZ",HYPERLINK(CONCATENATE("https://www.saflax.de/0-WVK-Retail/Bilder-Pictures/SAFLAX-",'Basis-Tabelle-Samen'!Q151,"-",'Basis-Tabelle-Samen'!J151,"-garden-to-go-czech.jpg")),
IF($C$1="Türkisch - TR",HYPERLINK(CONCATENATE("https://www.saflax.de/0-WVK-Retail/Bilder-Pictures/SAFLAX-",'Basis-Tabelle-Samen'!Q151,"-",'Basis-Tabelle-Samen'!J151,"-garden-to-go-turkish.jpg")),
IF($C$1="Ungarisch - HU",HYPERLINK(CONCATENATE("https://www.saflax.de/0-WVK-Retail/Bilder-Pictures/SAFLAX-",'Basis-Tabelle-Samen'!Q151,"-",'Basis-Tabelle-Samen'!J151,"-garden-to-go-hungarian.jpg")),
" ACHTUNG")))))))))))))))))))))))))))))</f>
        <v>https://www.saflax.de/0-WVK-Retail/Bilder-Pictures/SAFLAX-58477-capsicum-annuum-garden-to-go-english.jpg</v>
      </c>
      <c r="AP163" s="330" t="str">
        <f>IF(K163&lt;1,"",
IF($C$1="Bulgarisch - BG",HYPERLINK(CONCATENATE("https://www.saflax.de/0-WVK-Retail/Bilder-Pictures/SAFLAX-",'Basis-Tabelle-Samen'!T151,"-",'Basis-Tabelle-Samen'!J151,"-cultivation-set-bulgarian.jpg")),
IF($C$1="Dänisch - DK",HYPERLINK(CONCATENATE("https://www.saflax.de/0-WVK-Retail/Bilder-Pictures/SAFLAX-",'Basis-Tabelle-Samen'!T151,"-",'Basis-Tabelle-Samen'!J151,"-cultivation-set-danish.jpg")),
IF($C$1="Deutsch - DE",HYPERLINK(CONCATENATE("https://www.saflax.de/0-WVK-Retail/Bilder-Pictures/SAFLAX-",'Basis-Tabelle-Samen'!T151,"-",'Basis-Tabelle-Samen'!J151,"-cultivation-set-german.jpg")),
IF($C$1="Englisch - UK",HYPERLINK(CONCATENATE("https://www.saflax.de/0-WVK-Retail/Bilder-Pictures/SAFLAX-",'Basis-Tabelle-Samen'!T151,"-",'Basis-Tabelle-Samen'!J151,"-cultivation-set-english.jpg")),
IF($C$1="Estnisch - EE",HYPERLINK(CONCATENATE("https://www.saflax.de/0-WVK-Retail/Bilder-Pictures/SAFLAX-",'Basis-Tabelle-Samen'!T151,"-",'Basis-Tabelle-Samen'!J151,"-cultivation-set-estonian.jpg")),
IF($C$1="Finnisch - FI",HYPERLINK(CONCATENATE("https://www.saflax.de/0-WVK-Retail/Bilder-Pictures/SAFLAX-",'Basis-Tabelle-Samen'!T151,"-",'Basis-Tabelle-Samen'!J151,"-cultivation-set-finnish.jpg")),
IF($C$1="Französisch - FR",HYPERLINK(CONCATENATE("https://www.saflax.de/0-WVK-Retail/Bilder-Pictures/SAFLAX-",'Basis-Tabelle-Samen'!T151,"-",'Basis-Tabelle-Samen'!J151,"-cultivation-set-french.jpg")),
IF($C$1="Griechisch - GR",HYPERLINK(CONCATENATE("https://www.saflax.de/0-WVK-Retail/Bilder-Pictures/SAFLAX-",'Basis-Tabelle-Samen'!T151,"-",'Basis-Tabelle-Samen'!J151,"-cultivation-set-greek.jpg")),
IF($C$1="Irisch - IE",HYPERLINK(CONCATENATE("https://www.saflax.de/0-WVK-Retail/Bilder-Pictures/SAFLAX-",'Basis-Tabelle-Samen'!T151,"-",'Basis-Tabelle-Samen'!J151,"-cultivation-set-irish.jpg")),
IF($C$1="Isländisch - IS",HYPERLINK(CONCATENATE("https://www.saflax.de/0-WVK-Retail/Bilder-Pictures/SAFLAX-",'Basis-Tabelle-Samen'!T151,"-",'Basis-Tabelle-Samen'!J151,"-cultivation-set-icelandic.jpg")),
IF($C$1="Italienisch - IT",HYPERLINK(CONCATENATE("https://www.saflax.de/0-WVK-Retail/Bilder-Pictures/SAFLAX-",'Basis-Tabelle-Samen'!T151,"-",'Basis-Tabelle-Samen'!J151,"-cultivation-set-italian.jpg")),
IF($C$1="Japanisch - JP",HYPERLINK(CONCATENATE("https://www.saflax.de/0-WVK-Retail/Bilder-Pictures/SAFLAX-",'Basis-Tabelle-Samen'!T151,"-",'Basis-Tabelle-Samen'!J151,"-cultivation-set-japanese.jpg")),
IF($C$1="Kroatisch - HR",HYPERLINK(CONCATENATE("https://www.saflax.de/0-WVK-Retail/Bilder-Pictures/SAFLAX-",'Basis-Tabelle-Samen'!T151,"-",'Basis-Tabelle-Samen'!J151,"-cultivation-set-croatian.jpg")),
IF($C$1="Lettisch - LV",HYPERLINK(CONCATENATE("https://www.saflax.de/0-WVK-Retail/Bilder-Pictures/SAFLAX-",'Basis-Tabelle-Samen'!T151,"-",'Basis-Tabelle-Samen'!J151,"-cultivation-set-latvian.jpg")),
IF($C$1="Litauisch - LT",HYPERLINK(CONCATENATE("https://www.saflax.de/0-WVK-Retail/Bilder-Pictures/SAFLAX-",'Basis-Tabelle-Samen'!T151,"-",'Basis-Tabelle-Samen'!J151,"-cultivation-set-lithuanian.jpg")),
IF($C$1="Maltesisch - MT",HYPERLINK(CONCATENATE("https://www.saflax.de/0-WVK-Retail/Bilder-Pictures/SAFLAX-",'Basis-Tabelle-Samen'!T151,"-",'Basis-Tabelle-Samen'!J151,"-cultivation-set-maltese.jpg")),
IF($C$1="Niederländisch - NL",HYPERLINK(CONCATENATE("https://www.saflax.de/0-WVK-Retail/Bilder-Pictures/SAFLAX-",'Basis-Tabelle-Samen'!T151,"-",'Basis-Tabelle-Samen'!J151,"-cultivation-set-dutch.jpg")),
IF($C$1="Norwegisch - NO",HYPERLINK(CONCATENATE("https://www.saflax.de/0-WVK-Retail/Bilder-Pictures/SAFLAX-",'Basis-Tabelle-Samen'!T151,"-",'Basis-Tabelle-Samen'!J151,"-cultivation-set-nowegian.jpg")),
IF($C$1="Polnisch - PL",HYPERLINK(CONCATENATE("https://www.saflax.de/0-WVK-Retail/Bilder-Pictures/SAFLAX-",'Basis-Tabelle-Samen'!T151,"-",'Basis-Tabelle-Samen'!J151,"-cultivation-set-polish.jpg")),
IF($C$1="Portugiesisch - PT",HYPERLINK(CONCATENATE("https://www.saflax.de/0-WVK-Retail/Bilder-Pictures/SAFLAX-",'Basis-Tabelle-Samen'!T151,"-",'Basis-Tabelle-Samen'!J151,"-cultivation-set-portuguese.jpg")),
IF($C$1="Rumänisch - RO",HYPERLINK(CONCATENATE("https://www.saflax.de/0-WVK-Retail/Bilder-Pictures/SAFLAX-",'Basis-Tabelle-Samen'!T151,"-",'Basis-Tabelle-Samen'!J151,"-cultivation-set-romanian.jpg")),
IF($C$1="Schwedisch - SE",HYPERLINK(CONCATENATE("https://www.saflax.de/0-WVK-Retail/Bilder-Pictures/SAFLAX-",'Basis-Tabelle-Samen'!T151,"-",'Basis-Tabelle-Samen'!J151,"-cultivation-set-swedish.jpg")),
IF($C$1="Slowakisch - SK",HYPERLINK(CONCATENATE("https://www.saflax.de/0-WVK-Retail/Bilder-Pictures/SAFLAX-",'Basis-Tabelle-Samen'!T151,"-",'Basis-Tabelle-Samen'!J151,"-cultivation-set-slovak.jpg")),
IF($C$1="Slowenisch - SI",HYPERLINK(CONCATENATE("https://www.saflax.de/0-WVK-Retail/Bilder-Pictures/SAFLAX-",'Basis-Tabelle-Samen'!T151,"-",'Basis-Tabelle-Samen'!J151,"-cultivation-set-slovenian.jpg")),
IF($C$1="Spanisch - ES",HYPERLINK(CONCATENATE("https://www.saflax.de/0-WVK-Retail/Bilder-Pictures/SAFLAX-",'Basis-Tabelle-Samen'!T151,"-",'Basis-Tabelle-Samen'!J151,"-cultivation-set-spanish.jpg")),
IF($C$1="Tschechisch - CZ",HYPERLINK(CONCATENATE("https://www.saflax.de/0-WVK-Retail/Bilder-Pictures/SAFLAX-",'Basis-Tabelle-Samen'!T151,"-",'Basis-Tabelle-Samen'!J151,"-cultivation-set-czech.jpg")),
IF($C$1="Türkisch - TR",HYPERLINK(CONCATENATE("https://www.saflax.de/0-WVK-Retail/Bilder-Pictures/SAFLAX-",'Basis-Tabelle-Samen'!T151,"-",'Basis-Tabelle-Samen'!J151,"-cultivation-set-turkish.jpg")),
IF($C$1="Ungarisch - HU",HYPERLINK(CONCATENATE("https://www.saflax.de/0-WVK-Retail/Bilder-Pictures/SAFLAX-",'Basis-Tabelle-Samen'!T151,"-",'Basis-Tabelle-Samen'!J151,"-cultivation-set-hungarian.jpg")),
" ACHTUNG")))))))))))))))))))))))))))))</f>
        <v>https://www.saflax.de/0-WVK-Retail/Bilder-Pictures/SAFLAX-38477-capsicum-annuum-cultivation-set-english.jpg</v>
      </c>
      <c r="AQ163" s="330" t="str">
        <f>IF(L163&lt;1,"",
IF($C$1="Bulgarisch - BG",HYPERLINK(CONCATENATE("https://www.saflax.de/0-WVK-Retail/Bilder-Pictures/SAFLAX-",'Basis-Tabelle-Samen'!W151,"-",'Basis-Tabelle-Samen'!J151,"-garden-in-the-bag-bulgarian.jpg")),
IF($C$1="Dänisch - DK",HYPERLINK(CONCATENATE("https://www.saflax.de/0-WVK-Retail/Bilder-Pictures/SAFLAX-",'Basis-Tabelle-Samen'!W151,"-",'Basis-Tabelle-Samen'!J151,"-garden-in-the-bag-danish.jpg")),
IF($C$1="Deutsch - DE",HYPERLINK(CONCATENATE("https://www.saflax.de/0-WVK-Retail/Bilder-Pictures/SAFLAX-",'Basis-Tabelle-Samen'!W151,"-",'Basis-Tabelle-Samen'!J151,"-garden-in-the-bag-german.jpg")),
IF($C$1="Englisch - UK",HYPERLINK(CONCATENATE("https://www.saflax.de/0-WVK-Retail/Bilder-Pictures/SAFLAX-",'Basis-Tabelle-Samen'!W151,"-",'Basis-Tabelle-Samen'!J151,"-garden-in-the-bag-english.jpg")),
IF($C$1="Estnisch - EE",HYPERLINK(CONCATENATE("https://www.saflax.de/0-WVK-Retail/Bilder-Pictures/SAFLAX-",'Basis-Tabelle-Samen'!W151,"-",'Basis-Tabelle-Samen'!J151,"-garden-in-the-bag-estonian.jpg")),
IF($C$1="Finnisch - FI",HYPERLINK(CONCATENATE("https://www.saflax.de/0-WVK-Retail/Bilder-Pictures/SAFLAX-",'Basis-Tabelle-Samen'!W151,"-",'Basis-Tabelle-Samen'!J151,"-garden-in-the-bag-finnish.jpg")),
IF($C$1="Französisch - FR",HYPERLINK(CONCATENATE("https://www.saflax.de/0-WVK-Retail/Bilder-Pictures/SAFLAX-",'Basis-Tabelle-Samen'!W151,"-",'Basis-Tabelle-Samen'!J151,"-garden-in-the-bag-french.jpg")),
IF($C$1="Griechisch - GR",HYPERLINK(CONCATENATE("https://www.saflax.de/0-WVK-Retail/Bilder-Pictures/SAFLAX-",'Basis-Tabelle-Samen'!W151,"-",'Basis-Tabelle-Samen'!J151,"-garden-in-the-bag-greek.jpg")),
IF($C$1="Irisch - IE",HYPERLINK(CONCATENATE("https://www.saflax.de/0-WVK-Retail/Bilder-Pictures/SAFLAX-",'Basis-Tabelle-Samen'!W151,"-",'Basis-Tabelle-Samen'!J151,"-garden-in-the-bag-irish.jpg")),
IF($C$1="Isländisch - IS",HYPERLINK(CONCATENATE("https://www.saflax.de/0-WVK-Retail/Bilder-Pictures/SAFLAX-",'Basis-Tabelle-Samen'!W151,"-",'Basis-Tabelle-Samen'!J151,"-garden-in-the-bag-icelandic.jpg")),
IF($C$1="Italienisch - IT",HYPERLINK(CONCATENATE("https://www.saflax.de/0-WVK-Retail/Bilder-Pictures/SAFLAX-",'Basis-Tabelle-Samen'!W151,"-",'Basis-Tabelle-Samen'!J151,"-garden-in-the-bag-italian.jpg")),
IF($C$1="Japanisch - JP",HYPERLINK(CONCATENATE("https://www.saflax.de/0-WVK-Retail/Bilder-Pictures/SAFLAX-",'Basis-Tabelle-Samen'!W151,"-",'Basis-Tabelle-Samen'!J151,"-garden-in-the-bag-japanese.jpg")),
IF($C$1="Kroatisch - HR",HYPERLINK(CONCATENATE("https://www.saflax.de/0-WVK-Retail/Bilder-Pictures/SAFLAX-",'Basis-Tabelle-Samen'!W151,"-",'Basis-Tabelle-Samen'!J151,"-garden-in-the-bag-croatian.jpg")),
IF($C$1="Lettisch - LV",HYPERLINK(CONCATENATE("https://www.saflax.de/0-WVK-Retail/Bilder-Pictures/SAFLAX-",'Basis-Tabelle-Samen'!W151,"-",'Basis-Tabelle-Samen'!J151,"-garden-in-the-bag-latvian.jpg")),
IF($C$1="Litauisch - LT",HYPERLINK(CONCATENATE("https://www.saflax.de/0-WVK-Retail/Bilder-Pictures/SAFLAX-",'Basis-Tabelle-Samen'!W151,"-",'Basis-Tabelle-Samen'!J151,"-garden-in-the-bag-lithuanian.jpg")),
IF($C$1="Maltesisch - MT",HYPERLINK(CONCATENATE("https://www.saflax.de/0-WVK-Retail/Bilder-Pictures/SAFLAX-",'Basis-Tabelle-Samen'!W151,"-",'Basis-Tabelle-Samen'!J151,"-garden-in-the-bag-maltese.jpg")),
IF($C$1="Niederländisch - NL",HYPERLINK(CONCATENATE("https://www.saflax.de/0-WVK-Retail/Bilder-Pictures/SAFLAX-",'Basis-Tabelle-Samen'!W151,"-",'Basis-Tabelle-Samen'!J151,"-garden-in-the-bag-dutch.jpg")),
IF($C$1="Norwegisch - NO",HYPERLINK(CONCATENATE("https://www.saflax.de/0-WVK-Retail/Bilder-Pictures/SAFLAX-",'Basis-Tabelle-Samen'!W151,"-",'Basis-Tabelle-Samen'!J151,"-garden-in-the-bag-nowegian.jpg")),
IF($C$1="Polnisch - PL",HYPERLINK(CONCATENATE("https://www.saflax.de/0-WVK-Retail/Bilder-Pictures/SAFLAX-",'Basis-Tabelle-Samen'!W151,"-",'Basis-Tabelle-Samen'!J151,"-garden-in-the-bag-polish.jpg")),
IF($C$1="Portugiesisch - PT",HYPERLINK(CONCATENATE("https://www.saflax.de/0-WVK-Retail/Bilder-Pictures/SAFLAX-",'Basis-Tabelle-Samen'!W151,"-",'Basis-Tabelle-Samen'!J151,"-garden-in-the-bag-portuguese.jpg")),
IF($C$1="Rumänisch - RO",HYPERLINK(CONCATENATE("https://www.saflax.de/0-WVK-Retail/Bilder-Pictures/SAFLAX-",'Basis-Tabelle-Samen'!W151,"-",'Basis-Tabelle-Samen'!J151,"-garden-in-the-bag-romanian.jpg")),
IF($C$1="Schwedisch - SE",HYPERLINK(CONCATENATE("https://www.saflax.de/0-WVK-Retail/Bilder-Pictures/SAFLAX-",'Basis-Tabelle-Samen'!W151,"-",'Basis-Tabelle-Samen'!J151,"-garden-in-the-bag-swedish.jpg")),
IF($C$1="Slowakisch - SK",HYPERLINK(CONCATENATE("https://www.saflax.de/0-WVK-Retail/Bilder-Pictures/SAFLAX-",'Basis-Tabelle-Samen'!W151,"-",'Basis-Tabelle-Samen'!J151,"-garden-in-the-bag-slovak.jpg")),
IF($C$1="Slowenisch - SI",HYPERLINK(CONCATENATE("https://www.saflax.de/0-WVK-Retail/Bilder-Pictures/SAFLAX-",'Basis-Tabelle-Samen'!W151,"-",'Basis-Tabelle-Samen'!J151,"-garden-in-the-bag-slovenian.jpg")),
IF($C$1="Spanisch - ES",HYPERLINK(CONCATENATE("https://www.saflax.de/0-WVK-Retail/Bilder-Pictures/SAFLAX-",'Basis-Tabelle-Samen'!W151,"-",'Basis-Tabelle-Samen'!J151,"-garden-in-the-bag-spanish.jpg")),
IF($C$1="Tschechisch - CZ",HYPERLINK(CONCATENATE("https://www.saflax.de/0-WVK-Retail/Bilder-Pictures/SAFLAX-",'Basis-Tabelle-Samen'!W151,"-",'Basis-Tabelle-Samen'!J151,"-garden-in-the-bag-czech.jpg")),
IF($C$1="Türkisch - TR",HYPERLINK(CONCATENATE("https://www.saflax.de/0-WVK-Retail/Bilder-Pictures/SAFLAX-",'Basis-Tabelle-Samen'!W151,"-",'Basis-Tabelle-Samen'!J151,"-garden-in-the-bag-turkish.jpg")),
IF($C$1="Ungarisch - HU",HYPERLINK(CONCATENATE("https://www.saflax.de/0-WVK-Retail/Bilder-Pictures/SAFLAX-",'Basis-Tabelle-Samen'!W151,"-",'Basis-Tabelle-Samen'!J151,"-garden-in-the-bag-hungarian.jpg")),
" ACHTUNG")))))))))))))))))))))))))))))</f>
        <v>https://www.saflax.de/0-WVK-Retail/Bilder-Pictures/SAFLAX-68477-capsicum-annuum-garden-in-the-bag-english.jpg</v>
      </c>
    </row>
    <row r="164" spans="1:43" ht="17.100000000000001" customHeight="1" x14ac:dyDescent="0.2">
      <c r="A164" s="318" t="str">
        <f>IF('Basis-Tabelle-Samen'!A153="","",IF($C$1="Deutsch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64" s="319" t="str">
        <f>'Basis-Tabelle-Samen'!I153</f>
        <v>Capsicum annuum</v>
      </c>
      <c r="C164" s="316" t="str">
        <f>IF($C$1="Bulgarisch - BG",'Basis-Tabelle-Samen'!Z153,
IF($C$1="Dänisch - DK",'Basis-Tabelle-Samen'!AA153,
IF($C$1="Deutsch - DE",'Basis-Tabelle-Samen'!AB153,
IF($C$1="Englisch - UK",'Basis-Tabelle-Samen'!AC153,
IF($C$1="Estnisch - EE",'Basis-Tabelle-Samen'!AD153,
IF($C$1="Finnisch - FI",'Basis-Tabelle-Samen'!AE153,
IF($C$1="Französisch - FR",'Basis-Tabelle-Samen'!AF153,
IF($C$1="Griechisch - GR",'Basis-Tabelle-Samen'!AG153,
IF($C$1="Irisch - IE",'Basis-Tabelle-Samen'!AH153,
IF($C$1="Isländisch - IS",'Basis-Tabelle-Samen'!AI153,
IF($C$1="Italienisch - IT",'Basis-Tabelle-Samen'!AJ153,
IF($C$1="Japanisch - JP",'Basis-Tabelle-Samen'!AK153,
IF($C$1="Kroatisch - HR",'Basis-Tabelle-Samen'!AL153,
IF($C$1="Lettisch - LV",'Basis-Tabelle-Samen'!AM153,
IF($C$1="Litauisch - LT",'Basis-Tabelle-Samen'!AN153,
IF($C$1="Maltesisch - MT",'Basis-Tabelle-Samen'!AO153,
IF($C$1="Niederländisch - NL",'Basis-Tabelle-Samen'!AP153,
IF($C$1="Norwegisch - NO",'Basis-Tabelle-Samen'!AQ153,
IF($C$1="Polnisch - PL",'Basis-Tabelle-Samen'!AR153,
IF($C$1="Portugiesisch - PT",'Basis-Tabelle-Samen'!AS153,
IF($C$1="Rumänisch - RO",'Basis-Tabelle-Samen'!AT153,
IF($C$1="Schwedisch - SE",'Basis-Tabelle-Samen'!AU153,
IF($C$1="Slowakisch - SK",'Basis-Tabelle-Samen'!AV153,
IF($C$1="Slowenisch - SI",'Basis-Tabelle-Samen'!AW153,
IF($C$1="Spanisch - ES",'Basis-Tabelle-Samen'!AX153,
IF($C$1="Tschechisch - CZ",'Basis-Tabelle-Samen'!AY153,
IF($C$1="Türkisch - TR",'Basis-Tabelle-Samen'!AZ153,
IF($C$1="Ungarisch - HU",'Basis-Tabelle-Samen'!BA153,
" ACHTUNG"))))))))))))))))))))))))))))</f>
        <v>Organic - Hot Chili Pepper – Habanero Orange</v>
      </c>
      <c r="D164" s="320">
        <f>'Basis-Tabelle-Samen'!F153</f>
        <v>20</v>
      </c>
      <c r="E164" s="321" t="str">
        <f>'Basis-Tabelle-Samen'!H153</f>
        <v>7 %</v>
      </c>
      <c r="F164" s="322" t="str">
        <f>IF('Basis-Tabelle-Samen'!G153="","",'Basis-Tabelle-Samen'!G153)</f>
        <v>02</v>
      </c>
      <c r="G164" s="320">
        <f>'Basis-Tabelle-Samen'!C153</f>
        <v>18479</v>
      </c>
      <c r="H164" s="323">
        <f>'Basis-Tabelle-Samen'!D153</f>
        <v>4055473184791</v>
      </c>
      <c r="I164" s="324">
        <f>'Basis-Tabelle-Samen'!E153</f>
        <v>2.0499999999999998</v>
      </c>
      <c r="J164" s="325">
        <f t="shared" si="2"/>
        <v>12</v>
      </c>
      <c r="K164" s="326">
        <f>'Basis-Tabelle-Samen'!K153</f>
        <v>78479</v>
      </c>
      <c r="L164" s="323">
        <f>'Basis-Tabelle-Samen'!L153</f>
        <v>4055473784793</v>
      </c>
      <c r="M164" s="324">
        <f>'Basis-Tabelle-Samen'!M153</f>
        <v>2.4500000000000002</v>
      </c>
      <c r="N164" s="326">
        <f>IF(K164&lt;1,"",'3'!$I$15)</f>
        <v>15</v>
      </c>
      <c r="O164" s="327">
        <f>IF(K164&lt;1,"",'3'!$J$11)</f>
        <v>90</v>
      </c>
      <c r="P164" s="326">
        <f>'Basis-Tabelle-Samen'!N153</f>
        <v>88479</v>
      </c>
      <c r="Q164" s="323">
        <f>'Basis-Tabelle-Samen'!O153</f>
        <v>4055473884790</v>
      </c>
      <c r="R164" s="328">
        <f>'Basis-Tabelle-Samen'!P153</f>
        <v>3.75</v>
      </c>
      <c r="S164" s="326">
        <f>IF(R164&lt;1,"",'3'!$M$15)</f>
        <v>18</v>
      </c>
      <c r="T164" s="327">
        <f>IF(R164&lt;1,"",'3'!$N$11)</f>
        <v>72</v>
      </c>
      <c r="U164" s="326">
        <f>'Basis-Tabelle-Samen'!Q153</f>
        <v>58479</v>
      </c>
      <c r="V164" s="323">
        <f>'Basis-Tabelle-Samen'!R153</f>
        <v>4055473584799</v>
      </c>
      <c r="W164" s="324">
        <f>'Basis-Tabelle-Samen'!S153</f>
        <v>4.95</v>
      </c>
      <c r="X164" s="326">
        <f>IF(U164&lt;1,"",'3'!$Q$15)</f>
        <v>6</v>
      </c>
      <c r="Y164" s="327">
        <f>IF(U164&lt;1,"",'3'!$R$11)</f>
        <v>24</v>
      </c>
      <c r="Z164" s="326">
        <f>'Basis-Tabelle-Samen'!T153</f>
        <v>38479</v>
      </c>
      <c r="AA164" s="323">
        <f>'Basis-Tabelle-Samen'!U153</f>
        <v>4055473384795</v>
      </c>
      <c r="AB164" s="324">
        <f>'Basis-Tabelle-Samen'!V153</f>
        <v>6.75</v>
      </c>
      <c r="AC164" s="326">
        <f>IF(Z164&lt;1,"",'3'!$U$15)</f>
        <v>6</v>
      </c>
      <c r="AD164" s="327">
        <f>IF(Z164&lt;1,"",'3'!$V$11)</f>
        <v>24</v>
      </c>
      <c r="AE164" s="326">
        <f>'Basis-Tabelle-Samen'!W153</f>
        <v>68479</v>
      </c>
      <c r="AF164" s="323">
        <f>'Basis-Tabelle-Samen'!X153</f>
        <v>4055473684796</v>
      </c>
      <c r="AG164" s="324">
        <f>'Basis-Tabelle-Samen'!Y153</f>
        <v>2.95</v>
      </c>
      <c r="AH164" s="326">
        <f>IF(AE164&lt;1,"",'3'!$Y$15)</f>
        <v>8</v>
      </c>
      <c r="AI164" s="327">
        <f>IF(AE164&lt;1,"",'3'!$Z$11)</f>
        <v>64</v>
      </c>
      <c r="AJ164" s="315"/>
      <c r="AK164" s="316" t="str">
        <f>IF(G164&lt;1,"",
IF($C$1="Bulgarisch - BG",HYPERLINK(CONCATENATE("https://www.saflax.de/0-WVK-Retail/Bilder-Pictures/SAFLAX-",'Basis-Tabelle-Samen'!C153,"-",'Basis-Tabelle-Samen'!J153,"-seed-package-front-cr-bulgarian.jpg")),
IF($C$1="Dänisch - DK",HYPERLINK(CONCATENATE("https://www.saflax.de/0-WVK-Retail/Bilder-Pictures/SAFLAX-",'Basis-Tabelle-Samen'!C153,"-",'Basis-Tabelle-Samen'!J153,"-seed-package-front-cr-danish.jpg")),
IF($C$1="Deutsch - DE",HYPERLINK(CONCATENATE("https://www.saflax.de/0-WVK-Retail/Bilder-Pictures/SAFLAX-",'Basis-Tabelle-Samen'!C153,"-",'Basis-Tabelle-Samen'!J153,"-seed-package-front-cr-german.jpg")),
IF($C$1="Englisch - UK",HYPERLINK(CONCATENATE("https://www.saflax.de/0-WVK-Retail/Bilder-Pictures/SAFLAX-",'Basis-Tabelle-Samen'!C153,"-",'Basis-Tabelle-Samen'!J153,"-seed-package-front-cr-english.jpg")),
IF($C$1="Estnisch - EE",HYPERLINK(CONCATENATE("https://www.saflax.de/0-WVK-Retail/Bilder-Pictures/SAFLAX-",'Basis-Tabelle-Samen'!C153,"-",'Basis-Tabelle-Samen'!J153,"-seed-package-front-cr-estonian.jpg")),
IF($C$1="Finnisch - FI",HYPERLINK(CONCATENATE("https://www.saflax.de/0-WVK-Retail/Bilder-Pictures/SAFLAX-",'Basis-Tabelle-Samen'!C153,"-",'Basis-Tabelle-Samen'!J153,"-seed-package-front-cr-finnish.jpg")),
IF($C$1="Französisch - FR",HYPERLINK(CONCATENATE("https://www.saflax.de/0-WVK-Retail/Bilder-Pictures/SAFLAX-",'Basis-Tabelle-Samen'!C153,"-",'Basis-Tabelle-Samen'!J153,"-seed-package-front-cr-french.jpg")),
IF($C$1="Griechisch - GR",HYPERLINK(CONCATENATE("https://www.saflax.de/0-WVK-Retail/Bilder-Pictures/SAFLAX-",'Basis-Tabelle-Samen'!C153,"-",'Basis-Tabelle-Samen'!J153,"-seed-package-front-cr-greek.jpg")),
IF($C$1="Irisch - IE",HYPERLINK(CONCATENATE("https://www.saflax.de/0-WVK-Retail/Bilder-Pictures/SAFLAX-",'Basis-Tabelle-Samen'!C153,"-",'Basis-Tabelle-Samen'!J153,"-seed-package-front-cr-irish.jpg")),
IF($C$1="Isländisch - IS",HYPERLINK(CONCATENATE("https://www.saflax.de/0-WVK-Retail/Bilder-Pictures/SAFLAX-",'Basis-Tabelle-Samen'!C153,"-",'Basis-Tabelle-Samen'!J153,"-seed-package-front-cr-icelandic.jpg")),
IF($C$1="Italienisch - IT",HYPERLINK(CONCATENATE("https://www.saflax.de/0-WVK-Retail/Bilder-Pictures/SAFLAX-",'Basis-Tabelle-Samen'!C153,"-",'Basis-Tabelle-Samen'!J153,"-seed-package-front-cr-italian.jpg")),
IF($C$1="Japanisch - JP",HYPERLINK(CONCATENATE("https://www.saflax.de/0-WVK-Retail/Bilder-Pictures/SAFLAX-",'Basis-Tabelle-Samen'!C153,"-",'Basis-Tabelle-Samen'!J153,"-seed-package-front-cr-japanese.jpg")),
IF($C$1="Kroatisch - HR",HYPERLINK(CONCATENATE("https://www.saflax.de/0-WVK-Retail/Bilder-Pictures/SAFLAX-",'Basis-Tabelle-Samen'!C153,"-",'Basis-Tabelle-Samen'!J153,"-seed-package-front-cr-croatian.jpg")),
IF($C$1="Lettisch - LV",HYPERLINK(CONCATENATE("https://www.saflax.de/0-WVK-Retail/Bilder-Pictures/SAFLAX-",'Basis-Tabelle-Samen'!C153,"-",'Basis-Tabelle-Samen'!J153,"-seed-package-front-cr-latvian.jpg")),
IF($C$1="Litauisch - LT",HYPERLINK(CONCATENATE("https://www.saflax.de/0-WVK-Retail/Bilder-Pictures/SAFLAX-",'Basis-Tabelle-Samen'!C153,"-",'Basis-Tabelle-Samen'!J153,"-seed-package-front-cr-lithuanian.jpg")),
IF($C$1="Maltesisch - MT",HYPERLINK(CONCATENATE("https://www.saflax.de/0-WVK-Retail/Bilder-Pictures/SAFLAX-",'Basis-Tabelle-Samen'!C153,"-",'Basis-Tabelle-Samen'!J153,"-seed-package-front-cr-maltese.jpg")),
IF($C$1="Niederländisch - NL",HYPERLINK(CONCATENATE("https://www.saflax.de/0-WVK-Retail/Bilder-Pictures/SAFLAX-",'Basis-Tabelle-Samen'!C153,"-",'Basis-Tabelle-Samen'!J153,"-seed-package-front-cr-dutch.jpg")),
IF($C$1="Norwegisch - NO",HYPERLINK(CONCATENATE("https://www.saflax.de/0-WVK-Retail/Bilder-Pictures/SAFLAX-",'Basis-Tabelle-Samen'!C153,"-",'Basis-Tabelle-Samen'!J153,"-seed-package-front-cr-nowegian.jpg")),
IF($C$1="Polnisch - PL",HYPERLINK(CONCATENATE("https://www.saflax.de/0-WVK-Retail/Bilder-Pictures/SAFLAX-",'Basis-Tabelle-Samen'!C153,"-",'Basis-Tabelle-Samen'!J153,"-seed-package-front-cr-polish.jpg")),
IF($C$1="Portugiesisch - PT",HYPERLINK(CONCATENATE("https://www.saflax.de/0-WVK-Retail/Bilder-Pictures/SAFLAX-",'Basis-Tabelle-Samen'!C153,"-",'Basis-Tabelle-Samen'!J153,"-seed-package-front-cr-portuguese.jpg")),
IF($C$1="Rumänisch - RO",HYPERLINK(CONCATENATE("https://www.saflax.de/0-WVK-Retail/Bilder-Pictures/SAFLAX-",'Basis-Tabelle-Samen'!C153,"-",'Basis-Tabelle-Samen'!J153,"-seed-package-front-cr-romanian.jpg")),
IF($C$1="Schwedisch - SE",HYPERLINK(CONCATENATE("https://www.saflax.de/0-WVK-Retail/Bilder-Pictures/SAFLAX-",'Basis-Tabelle-Samen'!C153,"-",'Basis-Tabelle-Samen'!J153,"-seed-package-front-cr-swedish.jpg")),
IF($C$1="Slowakisch - SK",HYPERLINK(CONCATENATE("https://www.saflax.de/0-WVK-Retail/Bilder-Pictures/SAFLAX-",'Basis-Tabelle-Samen'!C153,"-",'Basis-Tabelle-Samen'!J153,"-seed-package-front-cr-slovak.jpg")),
IF($C$1="Slowenisch - SI",HYPERLINK(CONCATENATE("https://www.saflax.de/0-WVK-Retail/Bilder-Pictures/SAFLAX-",'Basis-Tabelle-Samen'!C153,"-",'Basis-Tabelle-Samen'!J153,"-seed-package-front-cr-slovenian.jpg")),
IF($C$1="Spanisch - ES",HYPERLINK(CONCATENATE("https://www.saflax.de/0-WVK-Retail/Bilder-Pictures/SAFLAX-",'Basis-Tabelle-Samen'!C153,"-",'Basis-Tabelle-Samen'!J153,"-seed-package-front-cr-spanish.jpg")),
IF($C$1="Tschechisch - CZ",HYPERLINK(CONCATENATE("https://www.saflax.de/0-WVK-Retail/Bilder-Pictures/SAFLAX-",'Basis-Tabelle-Samen'!C153,"-",'Basis-Tabelle-Samen'!J153,"-seed-package-front-cr-czech.jpg")),
IF($C$1="Türkisch - TR",HYPERLINK(CONCATENATE("https://www.saflax.de/0-WVK-Retail/Bilder-Pictures/SAFLAX-",'Basis-Tabelle-Samen'!C153,"-",'Basis-Tabelle-Samen'!J153,"-seed-package-front-cr-turkish.jpg")),
IF($C$1="Ungarisch - HU",HYPERLINK(CONCATENATE("https://www.saflax.de/0-WVK-Retail/Bilder-Pictures/SAFLAX-",'Basis-Tabelle-Samen'!C153,"-",'Basis-Tabelle-Samen'!J153,"-seed-package-front-cr-hungarian.jpg")),
" ACHTUNG")))))))))))))))))))))))))))))</f>
        <v>https://www.saflax.de/0-WVK-Retail/Bilder-Pictures/SAFLAX-18479-capsicum-annuum-seed-package-front-cr-english.jpg</v>
      </c>
      <c r="AL164" s="330" t="str">
        <f>IF(G164&lt;1,"",
IF($C$1="Bulgarisch - BG",HYPERLINK(CONCATENATE("https://www.saflax.de/0-WVK-Retail/Bilder-Pictures/SAFLAX-",'Basis-Tabelle-Samen'!C153,"-",'Basis-Tabelle-Samen'!J153,"-seed-package-back-cr-bulgarian.jpg")),
IF($C$1="Dänisch - DK",HYPERLINK(CONCATENATE("https://www.saflax.de/0-WVK-Retail/Bilder-Pictures/SAFLAX-",'Basis-Tabelle-Samen'!C153,"-",'Basis-Tabelle-Samen'!J153,"-seed-package-back-cr-danish.jpg")),
IF($C$1="Deutsch - DE",HYPERLINK(CONCATENATE("https://www.saflax.de/0-WVK-Retail/Bilder-Pictures/SAFLAX-",'Basis-Tabelle-Samen'!C153,"-",'Basis-Tabelle-Samen'!J153,"-seed-package-back-cr-german.jpg")),
IF($C$1="Englisch - UK",HYPERLINK(CONCATENATE("https://www.saflax.de/0-WVK-Retail/Bilder-Pictures/SAFLAX-",'Basis-Tabelle-Samen'!C153,"-",'Basis-Tabelle-Samen'!J153,"-seed-package-back-cr-english.jpg")),
IF($C$1="Estnisch - EE",HYPERLINK(CONCATENATE("https://www.saflax.de/0-WVK-Retail/Bilder-Pictures/SAFLAX-",'Basis-Tabelle-Samen'!C153,"-",'Basis-Tabelle-Samen'!J153,"-seed-package-back-cr-estonian.jpg")),
IF($C$1="Finnisch - FI",HYPERLINK(CONCATENATE("https://www.saflax.de/0-WVK-Retail/Bilder-Pictures/SAFLAX-",'Basis-Tabelle-Samen'!C153,"-",'Basis-Tabelle-Samen'!J153,"-seed-package-back-cr-finnish.jpg")),
IF($C$1="Französisch - FR",HYPERLINK(CONCATENATE("https://www.saflax.de/0-WVK-Retail/Bilder-Pictures/SAFLAX-",'Basis-Tabelle-Samen'!C153,"-",'Basis-Tabelle-Samen'!J153,"-seed-package-back-cr-french.jpg")),
IF($C$1="Griechisch - GR",HYPERLINK(CONCATENATE("https://www.saflax.de/0-WVK-Retail/Bilder-Pictures/SAFLAX-",'Basis-Tabelle-Samen'!C153,"-",'Basis-Tabelle-Samen'!J153,"-seed-package-back-cr-greek.jpg")),
IF($C$1="Irisch - IE",HYPERLINK(CONCATENATE("https://www.saflax.de/0-WVK-Retail/Bilder-Pictures/SAFLAX-",'Basis-Tabelle-Samen'!C153,"-",'Basis-Tabelle-Samen'!J153,"-seed-package-back-cr-irish.jpg")),
IF($C$1="Isländisch - IS",HYPERLINK(CONCATENATE("https://www.saflax.de/0-WVK-Retail/Bilder-Pictures/SAFLAX-",'Basis-Tabelle-Samen'!C153,"-",'Basis-Tabelle-Samen'!J153,"-seed-package-back-cr-icelandic.jpg")),
IF($C$1="Italienisch - IT",HYPERLINK(CONCATENATE("https://www.saflax.de/0-WVK-Retail/Bilder-Pictures/SAFLAX-",'Basis-Tabelle-Samen'!C153,"-",'Basis-Tabelle-Samen'!J153,"-seed-package-back-cr-italian.jpg")),
IF($C$1="Japanisch - JP",HYPERLINK(CONCATENATE("https://www.saflax.de/0-WVK-Retail/Bilder-Pictures/SAFLAX-",'Basis-Tabelle-Samen'!C153,"-",'Basis-Tabelle-Samen'!J153,"-seed-package-back-cr-japanese.jpg")),
IF($C$1="Kroatisch - HR",HYPERLINK(CONCATENATE("https://www.saflax.de/0-WVK-Retail/Bilder-Pictures/SAFLAX-",'Basis-Tabelle-Samen'!C153,"-",'Basis-Tabelle-Samen'!J153,"-seed-package-back-cr-croatian.jpg")),
IF($C$1="Lettisch - LV",HYPERLINK(CONCATENATE("https://www.saflax.de/0-WVK-Retail/Bilder-Pictures/SAFLAX-",'Basis-Tabelle-Samen'!C153,"-",'Basis-Tabelle-Samen'!J153,"-seed-package-back-cr-latvian.jpg")),
IF($C$1="Litauisch - LT",HYPERLINK(CONCATENATE("https://www.saflax.de/0-WVK-Retail/Bilder-Pictures/SAFLAX-",'Basis-Tabelle-Samen'!C153,"-",'Basis-Tabelle-Samen'!J153,"-seed-package-back-cr-lithuanian.jpg")),
IF($C$1="Maltesisch - MT",HYPERLINK(CONCATENATE("https://www.saflax.de/0-WVK-Retail/Bilder-Pictures/SAFLAX-",'Basis-Tabelle-Samen'!C153,"-",'Basis-Tabelle-Samen'!J153,"-seed-package-back-cr-maltese.jpg")),
IF($C$1="Niederländisch - NL",HYPERLINK(CONCATENATE("https://www.saflax.de/0-WVK-Retail/Bilder-Pictures/SAFLAX-",'Basis-Tabelle-Samen'!C153,"-",'Basis-Tabelle-Samen'!J153,"-seed-package-back-cr-dutch.jpg")),
IF($C$1="Norwegisch - NO",HYPERLINK(CONCATENATE("https://www.saflax.de/0-WVK-Retail/Bilder-Pictures/SAFLAX-",'Basis-Tabelle-Samen'!C153,"-",'Basis-Tabelle-Samen'!J153,"-seed-package-back-cr-nowegian.jpg")),
IF($C$1="Polnisch - PL",HYPERLINK(CONCATENATE("https://www.saflax.de/0-WVK-Retail/Bilder-Pictures/SAFLAX-",'Basis-Tabelle-Samen'!C153,"-",'Basis-Tabelle-Samen'!J153,"-seed-package-back-cr-polish.jpg")),
IF($C$1="Portugiesisch - PT",HYPERLINK(CONCATENATE("https://www.saflax.de/0-WVK-Retail/Bilder-Pictures/SAFLAX-",'Basis-Tabelle-Samen'!C153,"-",'Basis-Tabelle-Samen'!J153,"-seed-package-back-cr-portuguese.jpg")),
IF($C$1="Rumänisch - RO",HYPERLINK(CONCATENATE("https://www.saflax.de/0-WVK-Retail/Bilder-Pictures/SAFLAX-",'Basis-Tabelle-Samen'!C153,"-",'Basis-Tabelle-Samen'!J153,"-seed-package-back-cr-romanian.jpg")),
IF($C$1="Schwedisch - SE",HYPERLINK(CONCATENATE("https://www.saflax.de/0-WVK-Retail/Bilder-Pictures/SAFLAX-",'Basis-Tabelle-Samen'!C153,"-",'Basis-Tabelle-Samen'!J153,"-seed-package-back-cr-swedish.jpg")),
IF($C$1="Slowakisch - SK",HYPERLINK(CONCATENATE("https://www.saflax.de/0-WVK-Retail/Bilder-Pictures/SAFLAX-",'Basis-Tabelle-Samen'!C153,"-",'Basis-Tabelle-Samen'!J153,"-seed-package-back-cr-slovak.jpg")),
IF($C$1="Slowenisch - SI",HYPERLINK(CONCATENATE("https://www.saflax.de/0-WVK-Retail/Bilder-Pictures/SAFLAX-",'Basis-Tabelle-Samen'!C153,"-",'Basis-Tabelle-Samen'!J153,"-seed-package-back-cr-slovenian.jpg")),
IF($C$1="Spanisch - ES",HYPERLINK(CONCATENATE("https://www.saflax.de/0-WVK-Retail/Bilder-Pictures/SAFLAX-",'Basis-Tabelle-Samen'!C153,"-",'Basis-Tabelle-Samen'!J153,"-seed-package-back-cr-spanish.jpg")),
IF($C$1="Tschechisch - CZ",HYPERLINK(CONCATENATE("https://www.saflax.de/0-WVK-Retail/Bilder-Pictures/SAFLAX-",'Basis-Tabelle-Samen'!C153,"-",'Basis-Tabelle-Samen'!J153,"-seed-package-back-cr-czech.jpg")),
IF($C$1="Türkisch - TR",HYPERLINK(CONCATENATE("https://www.saflax.de/0-WVK-Retail/Bilder-Pictures/SAFLAX-",'Basis-Tabelle-Samen'!C153,"-",'Basis-Tabelle-Samen'!J153,"-seed-package-back-cr-turkish.jpg")),
IF($C$1="Ungarisch - HU",HYPERLINK(CONCATENATE("https://www.saflax.de/0-WVK-Retail/Bilder-Pictures/SAFLAX-",'Basis-Tabelle-Samen'!C153,"-",'Basis-Tabelle-Samen'!J153,"-seed-package-back-cr-hungarian.jpg")),
" ACHTUNG")))))))))))))))))))))))))))))</f>
        <v>https://www.saflax.de/0-WVK-Retail/Bilder-Pictures/SAFLAX-18479-capsicum-annuum-seed-package-back-cr-english.jpg</v>
      </c>
      <c r="AM164" s="330" t="str">
        <f>IF(H164&lt;1,"",
IF($C$1="Bulgarisch - BG",HYPERLINK(CONCATENATE("https://www.saflax.de/0-WVK-Retail/Bilder-Pictures/SAFLAX-",'Basis-Tabelle-Samen'!K153,"-",'Basis-Tabelle-Samen'!J153,"-garden-to-go-mini-bulgarian.jpg")),
IF($C$1="Dänisch - DK",HYPERLINK(CONCATENATE("https://www.saflax.de/0-WVK-Retail/Bilder-Pictures/SAFLAX-",'Basis-Tabelle-Samen'!K153,"-",'Basis-Tabelle-Samen'!J153,"-garden-to-go-mini-danish.jpg")),
IF($C$1="Deutsch - DE",HYPERLINK(CONCATENATE("https://www.saflax.de/0-WVK-Retail/Bilder-Pictures/SAFLAX-",'Basis-Tabelle-Samen'!K153,"-",'Basis-Tabelle-Samen'!J153,"-garden-to-go-mini-german.jpg")),
IF($C$1="Englisch - UK",HYPERLINK(CONCATENATE("https://www.saflax.de/0-WVK-Retail/Bilder-Pictures/SAFLAX-",'Basis-Tabelle-Samen'!K153,"-",'Basis-Tabelle-Samen'!J153,"-garden-to-go-mini-english.jpg")),
IF($C$1="Estnisch - EE",HYPERLINK(CONCATENATE("https://www.saflax.de/0-WVK-Retail/Bilder-Pictures/SAFLAX-",'Basis-Tabelle-Samen'!K153,"-",'Basis-Tabelle-Samen'!J153,"-garden-to-go-mini-estonian.jpg")),
IF($C$1="Finnisch - FI",HYPERLINK(CONCATENATE("https://www.saflax.de/0-WVK-Retail/Bilder-Pictures/SAFLAX-",'Basis-Tabelle-Samen'!K153,"-",'Basis-Tabelle-Samen'!J153,"-garden-to-go-mini-finnish.jpg")),
IF($C$1="Französisch - FR",HYPERLINK(CONCATENATE("https://www.saflax.de/0-WVK-Retail/Bilder-Pictures/SAFLAX-",'Basis-Tabelle-Samen'!K153,"-",'Basis-Tabelle-Samen'!J153,"-garden-to-go-mini-french.jpg")),
IF($C$1="Griechisch - GR",HYPERLINK(CONCATENATE("https://www.saflax.de/0-WVK-Retail/Bilder-Pictures/SAFLAX-",'Basis-Tabelle-Samen'!K153,"-",'Basis-Tabelle-Samen'!J153,"-garden-to-go-mini-greek.jpg")),
IF($C$1="Irisch - IE",HYPERLINK(CONCATENATE("https://www.saflax.de/0-WVK-Retail/Bilder-Pictures/SAFLAX-",'Basis-Tabelle-Samen'!K153,"-",'Basis-Tabelle-Samen'!J153,"-garden-to-go-mini-irish.jpg")),
IF($C$1="Isländisch - IS",HYPERLINK(CONCATENATE("https://www.saflax.de/0-WVK-Retail/Bilder-Pictures/SAFLAX-",'Basis-Tabelle-Samen'!K153,"-",'Basis-Tabelle-Samen'!J153,"-garden-to-go-mini-icelandic.jpg")),
IF($C$1="Italienisch - IT",HYPERLINK(CONCATENATE("https://www.saflax.de/0-WVK-Retail/Bilder-Pictures/SAFLAX-",'Basis-Tabelle-Samen'!K153,"-",'Basis-Tabelle-Samen'!J153,"-garden-to-go-mini-italian.jpg")),
IF($C$1="Japanisch - JP",HYPERLINK(CONCATENATE("https://www.saflax.de/0-WVK-Retail/Bilder-Pictures/SAFLAX-",'Basis-Tabelle-Samen'!K153,"-",'Basis-Tabelle-Samen'!J153,"-garden-to-go-mini-japanese.jpg")),
IF($C$1="Kroatisch - HR",HYPERLINK(CONCATENATE("https://www.saflax.de/0-WVK-Retail/Bilder-Pictures/SAFLAX-",'Basis-Tabelle-Samen'!K153,"-",'Basis-Tabelle-Samen'!J153,"-garden-to-go-mini-croatian.jpg")),
IF($C$1="Lettisch - LV",HYPERLINK(CONCATENATE("https://www.saflax.de/0-WVK-Retail/Bilder-Pictures/SAFLAX-",'Basis-Tabelle-Samen'!K153,"-",'Basis-Tabelle-Samen'!J153,"-garden-to-go-mini-latvian.jpg")),
IF($C$1="Litauisch - LT",HYPERLINK(CONCATENATE("https://www.saflax.de/0-WVK-Retail/Bilder-Pictures/SAFLAX-",'Basis-Tabelle-Samen'!K153,"-",'Basis-Tabelle-Samen'!J153,"-garden-to-go-mini-lithuanian.jpg")),
IF($C$1="Maltesisch - MT",HYPERLINK(CONCATENATE("https://www.saflax.de/0-WVK-Retail/Bilder-Pictures/SAFLAX-",'Basis-Tabelle-Samen'!K153,"-",'Basis-Tabelle-Samen'!J153,"-garden-to-go-mini-maltese.jpg")),
IF($C$1="Niederländisch - NL",HYPERLINK(CONCATENATE("https://www.saflax.de/0-WVK-Retail/Bilder-Pictures/SAFLAX-",'Basis-Tabelle-Samen'!K153,"-",'Basis-Tabelle-Samen'!J153,"-garden-to-go-mini-dutch.jpg")),
IF($C$1="Norwegisch - NO",HYPERLINK(CONCATENATE("https://www.saflax.de/0-WVK-Retail/Bilder-Pictures/SAFLAX-",'Basis-Tabelle-Samen'!K153,"-",'Basis-Tabelle-Samen'!J153,"-garden-to-go-mini-nowegian.jpg")),
IF($C$1="Polnisch - PL",HYPERLINK(CONCATENATE("https://www.saflax.de/0-WVK-Retail/Bilder-Pictures/SAFLAX-",'Basis-Tabelle-Samen'!K153,"-",'Basis-Tabelle-Samen'!J153,"-garden-to-go-mini-polish.jpg")),
IF($C$1="Portugiesisch - PT",HYPERLINK(CONCATENATE("https://www.saflax.de/0-WVK-Retail/Bilder-Pictures/SAFLAX-",'Basis-Tabelle-Samen'!K153,"-",'Basis-Tabelle-Samen'!J153,"-garden-to-go-mini-portuguese.jpg")),
IF($C$1="Rumänisch - RO",HYPERLINK(CONCATENATE("https://www.saflax.de/0-WVK-Retail/Bilder-Pictures/SAFLAX-",'Basis-Tabelle-Samen'!K153,"-",'Basis-Tabelle-Samen'!J153,"-garden-to-go-mini-romanian.jpg")),
IF($C$1="Schwedisch - SE",HYPERLINK(CONCATENATE("https://www.saflax.de/0-WVK-Retail/Bilder-Pictures/SAFLAX-",'Basis-Tabelle-Samen'!K153,"-",'Basis-Tabelle-Samen'!J153,"-garden-to-go-mini-swedish.jpg")),
IF($C$1="Slowakisch - SK",HYPERLINK(CONCATENATE("https://www.saflax.de/0-WVK-Retail/Bilder-Pictures/SAFLAX-",'Basis-Tabelle-Samen'!K153,"-",'Basis-Tabelle-Samen'!J153,"-garden-to-go-mini-slovak.jpg")),
IF($C$1="Slowenisch - SI",HYPERLINK(CONCATENATE("https://www.saflax.de/0-WVK-Retail/Bilder-Pictures/SAFLAX-",'Basis-Tabelle-Samen'!K153,"-",'Basis-Tabelle-Samen'!J153,"-garden-to-go-mini-slovenian.jpg")),
IF($C$1="Spanisch - ES",HYPERLINK(CONCATENATE("https://www.saflax.de/0-WVK-Retail/Bilder-Pictures/SAFLAX-",'Basis-Tabelle-Samen'!K153,"-",'Basis-Tabelle-Samen'!J153,"-garden-to-go-mini-spanish.jpg")),
IF($C$1="Tschechisch - CZ",HYPERLINK(CONCATENATE("https://www.saflax.de/0-WVK-Retail/Bilder-Pictures/SAFLAX-",'Basis-Tabelle-Samen'!K153,"-",'Basis-Tabelle-Samen'!J153,"-garden-to-go-mini-czech.jpg")),
IF($C$1="Türkisch - TR",HYPERLINK(CONCATENATE("https://www.saflax.de/0-WVK-Retail/Bilder-Pictures/SAFLAX-",'Basis-Tabelle-Samen'!K153,"-",'Basis-Tabelle-Samen'!J153,"-garden-to-go-mini-turkish.jpg")),
IF($C$1="Ungarisch - HU",HYPERLINK(CONCATENATE("https://www.saflax.de/0-WVK-Retail/Bilder-Pictures/SAFLAX-",'Basis-Tabelle-Samen'!K153,"-",'Basis-Tabelle-Samen'!J153,"-garden-to-go-mini-hungarian.jpg")),
" ACHTUNG")))))))))))))))))))))))))))))</f>
        <v>https://www.saflax.de/0-WVK-Retail/Bilder-Pictures/SAFLAX-78479-capsicum-annuum-garden-to-go-mini-english.jpg</v>
      </c>
      <c r="AN164" s="330" t="str">
        <f>IF(I164&lt;1,"",
IF($C$1="Bulgarisch - BG",HYPERLINK(CONCATENATE("https://www.saflax.de/0-WVK-Retail/Bilder-Pictures/SAFLAX-",'Basis-Tabelle-Samen'!N153,"-",'Basis-Tabelle-Samen'!J153,"-garden-to-go-lite-bulgarian.jpg")),
IF($C$1="Dänisch - DK",HYPERLINK(CONCATENATE("https://www.saflax.de/0-WVK-Retail/Bilder-Pictures/SAFLAX-",'Basis-Tabelle-Samen'!N153,"-",'Basis-Tabelle-Samen'!J153,"-garden-to-go-lite-danish.jpg")),
IF($C$1="Deutsch - DE",HYPERLINK(CONCATENATE("https://www.saflax.de/0-WVK-Retail/Bilder-Pictures/SAFLAX-",'Basis-Tabelle-Samen'!N153,"-",'Basis-Tabelle-Samen'!J153,"-garden-to-go-lite-german.jpg")),
IF($C$1="Englisch - UK",HYPERLINK(CONCATENATE("https://www.saflax.de/0-WVK-Retail/Bilder-Pictures/SAFLAX-",'Basis-Tabelle-Samen'!N153,"-",'Basis-Tabelle-Samen'!J153,"-garden-to-go-lite-english.jpg")),
IF($C$1="Estnisch - EE",HYPERLINK(CONCATENATE("https://www.saflax.de/0-WVK-Retail/Bilder-Pictures/SAFLAX-",'Basis-Tabelle-Samen'!N153,"-",'Basis-Tabelle-Samen'!J153,"-garden-to-go-lite-estonian.jpg")),
IF($C$1="Finnisch - FI",HYPERLINK(CONCATENATE("https://www.saflax.de/0-WVK-Retail/Bilder-Pictures/SAFLAX-",'Basis-Tabelle-Samen'!N153,"-",'Basis-Tabelle-Samen'!J153,"-garden-to-go-lite-finnish.jpg")),
IF($C$1="Französisch - FR",HYPERLINK(CONCATENATE("https://www.saflax.de/0-WVK-Retail/Bilder-Pictures/SAFLAX-",'Basis-Tabelle-Samen'!N153,"-",'Basis-Tabelle-Samen'!J153,"-garden-to-go-lite-french.jpg")),
IF($C$1="Griechisch - GR",HYPERLINK(CONCATENATE("https://www.saflax.de/0-WVK-Retail/Bilder-Pictures/SAFLAX-",'Basis-Tabelle-Samen'!N153,"-",'Basis-Tabelle-Samen'!J153,"-garden-to-go-lite-greek.jpg")),
IF($C$1="Irisch - IE",HYPERLINK(CONCATENATE("https://www.saflax.de/0-WVK-Retail/Bilder-Pictures/SAFLAX-",'Basis-Tabelle-Samen'!N153,"-",'Basis-Tabelle-Samen'!J153,"-garden-to-go-lite-irish.jpg")),
IF($C$1="Isländisch - IS",HYPERLINK(CONCATENATE("https://www.saflax.de/0-WVK-Retail/Bilder-Pictures/SAFLAX-",'Basis-Tabelle-Samen'!N153,"-",'Basis-Tabelle-Samen'!J153,"-garden-to-go-lite-icelandic.jpg")),
IF($C$1="Italienisch - IT",HYPERLINK(CONCATENATE("https://www.saflax.de/0-WVK-Retail/Bilder-Pictures/SAFLAX-",'Basis-Tabelle-Samen'!N153,"-",'Basis-Tabelle-Samen'!J153,"-garden-to-go-lite-italian.jpg")),
IF($C$1="Japanisch - JP",HYPERLINK(CONCATENATE("https://www.saflax.de/0-WVK-Retail/Bilder-Pictures/SAFLAX-",'Basis-Tabelle-Samen'!N153,"-",'Basis-Tabelle-Samen'!J153,"-garden-to-go-lite-japanese.jpg")),
IF($C$1="Kroatisch - HR",HYPERLINK(CONCATENATE("https://www.saflax.de/0-WVK-Retail/Bilder-Pictures/SAFLAX-",'Basis-Tabelle-Samen'!N153,"-",'Basis-Tabelle-Samen'!J153,"-garden-to-go-lite-croatian.jpg")),
IF($C$1="Lettisch - LV",HYPERLINK(CONCATENATE("https://www.saflax.de/0-WVK-Retail/Bilder-Pictures/SAFLAX-",'Basis-Tabelle-Samen'!N153,"-",'Basis-Tabelle-Samen'!J153,"-garden-to-go-lite-latvian.jpg")),
IF($C$1="Litauisch - LT",HYPERLINK(CONCATENATE("https://www.saflax.de/0-WVK-Retail/Bilder-Pictures/SAFLAX-",'Basis-Tabelle-Samen'!N153,"-",'Basis-Tabelle-Samen'!J153,"-garden-to-go-lite-lithuanian.jpg")),
IF($C$1="Maltesisch - MT",HYPERLINK(CONCATENATE("https://www.saflax.de/0-WVK-Retail/Bilder-Pictures/SAFLAX-",'Basis-Tabelle-Samen'!N153,"-",'Basis-Tabelle-Samen'!J153,"-garden-to-go-lite-maltese.jpg")),
IF($C$1="Niederländisch - NL",HYPERLINK(CONCATENATE("https://www.saflax.de/0-WVK-Retail/Bilder-Pictures/SAFLAX-",'Basis-Tabelle-Samen'!N153,"-",'Basis-Tabelle-Samen'!J153,"-garden-to-go-lite-dutch.jpg")),
IF($C$1="Norwegisch - NO",HYPERLINK(CONCATENATE("https://www.saflax.de/0-WVK-Retail/Bilder-Pictures/SAFLAX-",'Basis-Tabelle-Samen'!N153,"-",'Basis-Tabelle-Samen'!J153,"-garden-to-go-lite-nowegian.jpg")),
IF($C$1="Polnisch - PL",HYPERLINK(CONCATENATE("https://www.saflax.de/0-WVK-Retail/Bilder-Pictures/SAFLAX-",'Basis-Tabelle-Samen'!N153,"-",'Basis-Tabelle-Samen'!J153,"-garden-to-go-lite-polish.jpg")),
IF($C$1="Portugiesisch - PT",HYPERLINK(CONCATENATE("https://www.saflax.de/0-WVK-Retail/Bilder-Pictures/SAFLAX-",'Basis-Tabelle-Samen'!N153,"-",'Basis-Tabelle-Samen'!J153,"-garden-to-go-lite-portuguese.jpg")),
IF($C$1="Rumänisch - RO",HYPERLINK(CONCATENATE("https://www.saflax.de/0-WVK-Retail/Bilder-Pictures/SAFLAX-",'Basis-Tabelle-Samen'!N153,"-",'Basis-Tabelle-Samen'!J153,"-garden-to-go-lite-romanian.jpg")),
IF($C$1="Schwedisch - SE",HYPERLINK(CONCATENATE("https://www.saflax.de/0-WVK-Retail/Bilder-Pictures/SAFLAX-",'Basis-Tabelle-Samen'!N153,"-",'Basis-Tabelle-Samen'!J153,"-garden-to-go-lite-swedish.jpg")),
IF($C$1="Slowakisch - SK",HYPERLINK(CONCATENATE("https://www.saflax.de/0-WVK-Retail/Bilder-Pictures/SAFLAX-",'Basis-Tabelle-Samen'!N153,"-",'Basis-Tabelle-Samen'!J153,"-garden-to-go-lite-slovak.jpg")),
IF($C$1="Slowenisch - SI",HYPERLINK(CONCATENATE("https://www.saflax.de/0-WVK-Retail/Bilder-Pictures/SAFLAX-",'Basis-Tabelle-Samen'!N153,"-",'Basis-Tabelle-Samen'!J153,"-garden-to-go-lite-slovenian.jpg")),
IF($C$1="Spanisch - ES",HYPERLINK(CONCATENATE("https://www.saflax.de/0-WVK-Retail/Bilder-Pictures/SAFLAX-",'Basis-Tabelle-Samen'!N153,"-",'Basis-Tabelle-Samen'!J153,"-garden-to-go-lite-spanish.jpg")),
IF($C$1="Tschechisch - CZ",HYPERLINK(CONCATENATE("https://www.saflax.de/0-WVK-Retail/Bilder-Pictures/SAFLAX-",'Basis-Tabelle-Samen'!N153,"-",'Basis-Tabelle-Samen'!J153,"-garden-to-go-lite-czech.jpg")),
IF($C$1="Türkisch - TR",HYPERLINK(CONCATENATE("https://www.saflax.de/0-WVK-Retail/Bilder-Pictures/SAFLAX-",'Basis-Tabelle-Samen'!N153,"-",'Basis-Tabelle-Samen'!J153,"-garden-to-go-lite-turkish.jpg")),
IF($C$1="Ungarisch - HU",HYPERLINK(CONCATENATE("https://www.saflax.de/0-WVK-Retail/Bilder-Pictures/SAFLAX-",'Basis-Tabelle-Samen'!N153,"-",'Basis-Tabelle-Samen'!J153,"-garden-to-go-lite-hungarian.jpg")),
" ACHTUNG")))))))))))))))))))))))))))))</f>
        <v>https://www.saflax.de/0-WVK-Retail/Bilder-Pictures/SAFLAX-88479-capsicum-annuum-garden-to-go-lite-english.jpg</v>
      </c>
      <c r="AO164" s="330" t="str">
        <f>IF(J164&lt;1,"",
IF($C$1="Bulgarisch - BG",HYPERLINK(CONCATENATE("https://www.saflax.de/0-WVK-Retail/Bilder-Pictures/SAFLAX-",'Basis-Tabelle-Samen'!Q153,"-",'Basis-Tabelle-Samen'!J153,"-garden-to-go-bulgarian.jpg")),
IF($C$1="Dänisch - DK",HYPERLINK(CONCATENATE("https://www.saflax.de/0-WVK-Retail/Bilder-Pictures/SAFLAX-",'Basis-Tabelle-Samen'!Q153,"-",'Basis-Tabelle-Samen'!J153,"-garden-to-go-danish.jpg")),
IF($C$1="Deutsch - DE",HYPERLINK(CONCATENATE("https://www.saflax.de/0-WVK-Retail/Bilder-Pictures/SAFLAX-",'Basis-Tabelle-Samen'!Q153,"-",'Basis-Tabelle-Samen'!J153,"-garden-to-go-german.jpg")),
IF($C$1="Englisch - UK",HYPERLINK(CONCATENATE("https://www.saflax.de/0-WVK-Retail/Bilder-Pictures/SAFLAX-",'Basis-Tabelle-Samen'!Q153,"-",'Basis-Tabelle-Samen'!J153,"-garden-to-go-english.jpg")),
IF($C$1="Estnisch - EE",HYPERLINK(CONCATENATE("https://www.saflax.de/0-WVK-Retail/Bilder-Pictures/SAFLAX-",'Basis-Tabelle-Samen'!Q153,"-",'Basis-Tabelle-Samen'!J153,"-garden-to-go-estonian.jpg")),
IF($C$1="Finnisch - FI",HYPERLINK(CONCATENATE("https://www.saflax.de/0-WVK-Retail/Bilder-Pictures/SAFLAX-",'Basis-Tabelle-Samen'!Q153,"-",'Basis-Tabelle-Samen'!J153,"-garden-to-go-finnish.jpg")),
IF($C$1="Französisch - FR",HYPERLINK(CONCATENATE("https://www.saflax.de/0-WVK-Retail/Bilder-Pictures/SAFLAX-",'Basis-Tabelle-Samen'!Q153,"-",'Basis-Tabelle-Samen'!J153,"-garden-to-go-french.jpg")),
IF($C$1="Griechisch - GR",HYPERLINK(CONCATENATE("https://www.saflax.de/0-WVK-Retail/Bilder-Pictures/SAFLAX-",'Basis-Tabelle-Samen'!Q153,"-",'Basis-Tabelle-Samen'!J153,"-garden-to-go-greek.jpg")),
IF($C$1="Irisch - IE",HYPERLINK(CONCATENATE("https://www.saflax.de/0-WVK-Retail/Bilder-Pictures/SAFLAX-",'Basis-Tabelle-Samen'!Q153,"-",'Basis-Tabelle-Samen'!J153,"-garden-to-go-irish.jpg")),
IF($C$1="Isländisch - IS",HYPERLINK(CONCATENATE("https://www.saflax.de/0-WVK-Retail/Bilder-Pictures/SAFLAX-",'Basis-Tabelle-Samen'!Q153,"-",'Basis-Tabelle-Samen'!J153,"-garden-to-go-icelandic.jpg")),
IF($C$1="Italienisch - IT",HYPERLINK(CONCATENATE("https://www.saflax.de/0-WVK-Retail/Bilder-Pictures/SAFLAX-",'Basis-Tabelle-Samen'!Q153,"-",'Basis-Tabelle-Samen'!J153,"-garden-to-go-italian.jpg")),
IF($C$1="Japanisch - JP",HYPERLINK(CONCATENATE("https://www.saflax.de/0-WVK-Retail/Bilder-Pictures/SAFLAX-",'Basis-Tabelle-Samen'!Q153,"-",'Basis-Tabelle-Samen'!J153,"-garden-to-go-japanese.jpg")),
IF($C$1="Kroatisch - HR",HYPERLINK(CONCATENATE("https://www.saflax.de/0-WVK-Retail/Bilder-Pictures/SAFLAX-",'Basis-Tabelle-Samen'!Q153,"-",'Basis-Tabelle-Samen'!J153,"-garden-to-go-croatian.jpg")),
IF($C$1="Lettisch - LV",HYPERLINK(CONCATENATE("https://www.saflax.de/0-WVK-Retail/Bilder-Pictures/SAFLAX-",'Basis-Tabelle-Samen'!Q153,"-",'Basis-Tabelle-Samen'!J153,"-garden-to-go-latvian.jpg")),
IF($C$1="Litauisch - LT",HYPERLINK(CONCATENATE("https://www.saflax.de/0-WVK-Retail/Bilder-Pictures/SAFLAX-",'Basis-Tabelle-Samen'!Q153,"-",'Basis-Tabelle-Samen'!J153,"-garden-to-go-lithuanian.jpg")),
IF($C$1="Maltesisch - MT",HYPERLINK(CONCATENATE("https://www.saflax.de/0-WVK-Retail/Bilder-Pictures/SAFLAX-",'Basis-Tabelle-Samen'!Q153,"-",'Basis-Tabelle-Samen'!J153,"-garden-to-go-maltese.jpg")),
IF($C$1="Niederländisch - NL",HYPERLINK(CONCATENATE("https://www.saflax.de/0-WVK-Retail/Bilder-Pictures/SAFLAX-",'Basis-Tabelle-Samen'!Q153,"-",'Basis-Tabelle-Samen'!J153,"-garden-to-go-dutch.jpg")),
IF($C$1="Norwegisch - NO",HYPERLINK(CONCATENATE("https://www.saflax.de/0-WVK-Retail/Bilder-Pictures/SAFLAX-",'Basis-Tabelle-Samen'!Q153,"-",'Basis-Tabelle-Samen'!J153,"-garden-to-go-nowegian.jpg")),
IF($C$1="Polnisch - PL",HYPERLINK(CONCATENATE("https://www.saflax.de/0-WVK-Retail/Bilder-Pictures/SAFLAX-",'Basis-Tabelle-Samen'!Q153,"-",'Basis-Tabelle-Samen'!J153,"-garden-to-go-polish.jpg")),
IF($C$1="Portugiesisch - PT",HYPERLINK(CONCATENATE("https://www.saflax.de/0-WVK-Retail/Bilder-Pictures/SAFLAX-",'Basis-Tabelle-Samen'!Q153,"-",'Basis-Tabelle-Samen'!J153,"-garden-to-go-portuguese.jpg")),
IF($C$1="Rumänisch - RO",HYPERLINK(CONCATENATE("https://www.saflax.de/0-WVK-Retail/Bilder-Pictures/SAFLAX-",'Basis-Tabelle-Samen'!Q153,"-",'Basis-Tabelle-Samen'!J153,"-garden-to-go-romanian.jpg")),
IF($C$1="Schwedisch - SE",HYPERLINK(CONCATENATE("https://www.saflax.de/0-WVK-Retail/Bilder-Pictures/SAFLAX-",'Basis-Tabelle-Samen'!Q153,"-",'Basis-Tabelle-Samen'!J153,"-garden-to-go-swedish.jpg")),
IF($C$1="Slowakisch - SK",HYPERLINK(CONCATENATE("https://www.saflax.de/0-WVK-Retail/Bilder-Pictures/SAFLAX-",'Basis-Tabelle-Samen'!Q153,"-",'Basis-Tabelle-Samen'!J153,"-garden-to-go-slovak.jpg")),
IF($C$1="Slowenisch - SI",HYPERLINK(CONCATENATE("https://www.saflax.de/0-WVK-Retail/Bilder-Pictures/SAFLAX-",'Basis-Tabelle-Samen'!Q153,"-",'Basis-Tabelle-Samen'!J153,"-garden-to-go-slovenian.jpg")),
IF($C$1="Spanisch - ES",HYPERLINK(CONCATENATE("https://www.saflax.de/0-WVK-Retail/Bilder-Pictures/SAFLAX-",'Basis-Tabelle-Samen'!Q153,"-",'Basis-Tabelle-Samen'!J153,"-garden-to-go-spanish.jpg")),
IF($C$1="Tschechisch - CZ",HYPERLINK(CONCATENATE("https://www.saflax.de/0-WVK-Retail/Bilder-Pictures/SAFLAX-",'Basis-Tabelle-Samen'!Q153,"-",'Basis-Tabelle-Samen'!J153,"-garden-to-go-czech.jpg")),
IF($C$1="Türkisch - TR",HYPERLINK(CONCATENATE("https://www.saflax.de/0-WVK-Retail/Bilder-Pictures/SAFLAX-",'Basis-Tabelle-Samen'!Q153,"-",'Basis-Tabelle-Samen'!J153,"-garden-to-go-turkish.jpg")),
IF($C$1="Ungarisch - HU",HYPERLINK(CONCATENATE("https://www.saflax.de/0-WVK-Retail/Bilder-Pictures/SAFLAX-",'Basis-Tabelle-Samen'!Q153,"-",'Basis-Tabelle-Samen'!J153,"-garden-to-go-hungarian.jpg")),
" ACHTUNG")))))))))))))))))))))))))))))</f>
        <v>https://www.saflax.de/0-WVK-Retail/Bilder-Pictures/SAFLAX-58479-capsicum-annuum-garden-to-go-english.jpg</v>
      </c>
      <c r="AP164" s="330" t="str">
        <f>IF(K164&lt;1,"",
IF($C$1="Bulgarisch - BG",HYPERLINK(CONCATENATE("https://www.saflax.de/0-WVK-Retail/Bilder-Pictures/SAFLAX-",'Basis-Tabelle-Samen'!T153,"-",'Basis-Tabelle-Samen'!J153,"-cultivation-set-bulgarian.jpg")),
IF($C$1="Dänisch - DK",HYPERLINK(CONCATENATE("https://www.saflax.de/0-WVK-Retail/Bilder-Pictures/SAFLAX-",'Basis-Tabelle-Samen'!T153,"-",'Basis-Tabelle-Samen'!J153,"-cultivation-set-danish.jpg")),
IF($C$1="Deutsch - DE",HYPERLINK(CONCATENATE("https://www.saflax.de/0-WVK-Retail/Bilder-Pictures/SAFLAX-",'Basis-Tabelle-Samen'!T153,"-",'Basis-Tabelle-Samen'!J153,"-cultivation-set-german.jpg")),
IF($C$1="Englisch - UK",HYPERLINK(CONCATENATE("https://www.saflax.de/0-WVK-Retail/Bilder-Pictures/SAFLAX-",'Basis-Tabelle-Samen'!T153,"-",'Basis-Tabelle-Samen'!J153,"-cultivation-set-english.jpg")),
IF($C$1="Estnisch - EE",HYPERLINK(CONCATENATE("https://www.saflax.de/0-WVK-Retail/Bilder-Pictures/SAFLAX-",'Basis-Tabelle-Samen'!T153,"-",'Basis-Tabelle-Samen'!J153,"-cultivation-set-estonian.jpg")),
IF($C$1="Finnisch - FI",HYPERLINK(CONCATENATE("https://www.saflax.de/0-WVK-Retail/Bilder-Pictures/SAFLAX-",'Basis-Tabelle-Samen'!T153,"-",'Basis-Tabelle-Samen'!J153,"-cultivation-set-finnish.jpg")),
IF($C$1="Französisch - FR",HYPERLINK(CONCATENATE("https://www.saflax.de/0-WVK-Retail/Bilder-Pictures/SAFLAX-",'Basis-Tabelle-Samen'!T153,"-",'Basis-Tabelle-Samen'!J153,"-cultivation-set-french.jpg")),
IF($C$1="Griechisch - GR",HYPERLINK(CONCATENATE("https://www.saflax.de/0-WVK-Retail/Bilder-Pictures/SAFLAX-",'Basis-Tabelle-Samen'!T153,"-",'Basis-Tabelle-Samen'!J153,"-cultivation-set-greek.jpg")),
IF($C$1="Irisch - IE",HYPERLINK(CONCATENATE("https://www.saflax.de/0-WVK-Retail/Bilder-Pictures/SAFLAX-",'Basis-Tabelle-Samen'!T153,"-",'Basis-Tabelle-Samen'!J153,"-cultivation-set-irish.jpg")),
IF($C$1="Isländisch - IS",HYPERLINK(CONCATENATE("https://www.saflax.de/0-WVK-Retail/Bilder-Pictures/SAFLAX-",'Basis-Tabelle-Samen'!T153,"-",'Basis-Tabelle-Samen'!J153,"-cultivation-set-icelandic.jpg")),
IF($C$1="Italienisch - IT",HYPERLINK(CONCATENATE("https://www.saflax.de/0-WVK-Retail/Bilder-Pictures/SAFLAX-",'Basis-Tabelle-Samen'!T153,"-",'Basis-Tabelle-Samen'!J153,"-cultivation-set-italian.jpg")),
IF($C$1="Japanisch - JP",HYPERLINK(CONCATENATE("https://www.saflax.de/0-WVK-Retail/Bilder-Pictures/SAFLAX-",'Basis-Tabelle-Samen'!T153,"-",'Basis-Tabelle-Samen'!J153,"-cultivation-set-japanese.jpg")),
IF($C$1="Kroatisch - HR",HYPERLINK(CONCATENATE("https://www.saflax.de/0-WVK-Retail/Bilder-Pictures/SAFLAX-",'Basis-Tabelle-Samen'!T153,"-",'Basis-Tabelle-Samen'!J153,"-cultivation-set-croatian.jpg")),
IF($C$1="Lettisch - LV",HYPERLINK(CONCATENATE("https://www.saflax.de/0-WVK-Retail/Bilder-Pictures/SAFLAX-",'Basis-Tabelle-Samen'!T153,"-",'Basis-Tabelle-Samen'!J153,"-cultivation-set-latvian.jpg")),
IF($C$1="Litauisch - LT",HYPERLINK(CONCATENATE("https://www.saflax.de/0-WVK-Retail/Bilder-Pictures/SAFLAX-",'Basis-Tabelle-Samen'!T153,"-",'Basis-Tabelle-Samen'!J153,"-cultivation-set-lithuanian.jpg")),
IF($C$1="Maltesisch - MT",HYPERLINK(CONCATENATE("https://www.saflax.de/0-WVK-Retail/Bilder-Pictures/SAFLAX-",'Basis-Tabelle-Samen'!T153,"-",'Basis-Tabelle-Samen'!J153,"-cultivation-set-maltese.jpg")),
IF($C$1="Niederländisch - NL",HYPERLINK(CONCATENATE("https://www.saflax.de/0-WVK-Retail/Bilder-Pictures/SAFLAX-",'Basis-Tabelle-Samen'!T153,"-",'Basis-Tabelle-Samen'!J153,"-cultivation-set-dutch.jpg")),
IF($C$1="Norwegisch - NO",HYPERLINK(CONCATENATE("https://www.saflax.de/0-WVK-Retail/Bilder-Pictures/SAFLAX-",'Basis-Tabelle-Samen'!T153,"-",'Basis-Tabelle-Samen'!J153,"-cultivation-set-nowegian.jpg")),
IF($C$1="Polnisch - PL",HYPERLINK(CONCATENATE("https://www.saflax.de/0-WVK-Retail/Bilder-Pictures/SAFLAX-",'Basis-Tabelle-Samen'!T153,"-",'Basis-Tabelle-Samen'!J153,"-cultivation-set-polish.jpg")),
IF($C$1="Portugiesisch - PT",HYPERLINK(CONCATENATE("https://www.saflax.de/0-WVK-Retail/Bilder-Pictures/SAFLAX-",'Basis-Tabelle-Samen'!T153,"-",'Basis-Tabelle-Samen'!J153,"-cultivation-set-portuguese.jpg")),
IF($C$1="Rumänisch - RO",HYPERLINK(CONCATENATE("https://www.saflax.de/0-WVK-Retail/Bilder-Pictures/SAFLAX-",'Basis-Tabelle-Samen'!T153,"-",'Basis-Tabelle-Samen'!J153,"-cultivation-set-romanian.jpg")),
IF($C$1="Schwedisch - SE",HYPERLINK(CONCATENATE("https://www.saflax.de/0-WVK-Retail/Bilder-Pictures/SAFLAX-",'Basis-Tabelle-Samen'!T153,"-",'Basis-Tabelle-Samen'!J153,"-cultivation-set-swedish.jpg")),
IF($C$1="Slowakisch - SK",HYPERLINK(CONCATENATE("https://www.saflax.de/0-WVK-Retail/Bilder-Pictures/SAFLAX-",'Basis-Tabelle-Samen'!T153,"-",'Basis-Tabelle-Samen'!J153,"-cultivation-set-slovak.jpg")),
IF($C$1="Slowenisch - SI",HYPERLINK(CONCATENATE("https://www.saflax.de/0-WVK-Retail/Bilder-Pictures/SAFLAX-",'Basis-Tabelle-Samen'!T153,"-",'Basis-Tabelle-Samen'!J153,"-cultivation-set-slovenian.jpg")),
IF($C$1="Spanisch - ES",HYPERLINK(CONCATENATE("https://www.saflax.de/0-WVK-Retail/Bilder-Pictures/SAFLAX-",'Basis-Tabelle-Samen'!T153,"-",'Basis-Tabelle-Samen'!J153,"-cultivation-set-spanish.jpg")),
IF($C$1="Tschechisch - CZ",HYPERLINK(CONCATENATE("https://www.saflax.de/0-WVK-Retail/Bilder-Pictures/SAFLAX-",'Basis-Tabelle-Samen'!T153,"-",'Basis-Tabelle-Samen'!J153,"-cultivation-set-czech.jpg")),
IF($C$1="Türkisch - TR",HYPERLINK(CONCATENATE("https://www.saflax.de/0-WVK-Retail/Bilder-Pictures/SAFLAX-",'Basis-Tabelle-Samen'!T153,"-",'Basis-Tabelle-Samen'!J153,"-cultivation-set-turkish.jpg")),
IF($C$1="Ungarisch - HU",HYPERLINK(CONCATENATE("https://www.saflax.de/0-WVK-Retail/Bilder-Pictures/SAFLAX-",'Basis-Tabelle-Samen'!T153,"-",'Basis-Tabelle-Samen'!J153,"-cultivation-set-hungarian.jpg")),
" ACHTUNG")))))))))))))))))))))))))))))</f>
        <v>https://www.saflax.de/0-WVK-Retail/Bilder-Pictures/SAFLAX-38479-capsicum-annuum-cultivation-set-english.jpg</v>
      </c>
      <c r="AQ164" s="330" t="str">
        <f>IF(L164&lt;1,"",
IF($C$1="Bulgarisch - BG",HYPERLINK(CONCATENATE("https://www.saflax.de/0-WVK-Retail/Bilder-Pictures/SAFLAX-",'Basis-Tabelle-Samen'!W153,"-",'Basis-Tabelle-Samen'!J153,"-garden-in-the-bag-bulgarian.jpg")),
IF($C$1="Dänisch - DK",HYPERLINK(CONCATENATE("https://www.saflax.de/0-WVK-Retail/Bilder-Pictures/SAFLAX-",'Basis-Tabelle-Samen'!W153,"-",'Basis-Tabelle-Samen'!J153,"-garden-in-the-bag-danish.jpg")),
IF($C$1="Deutsch - DE",HYPERLINK(CONCATENATE("https://www.saflax.de/0-WVK-Retail/Bilder-Pictures/SAFLAX-",'Basis-Tabelle-Samen'!W153,"-",'Basis-Tabelle-Samen'!J153,"-garden-in-the-bag-german.jpg")),
IF($C$1="Englisch - UK",HYPERLINK(CONCATENATE("https://www.saflax.de/0-WVK-Retail/Bilder-Pictures/SAFLAX-",'Basis-Tabelle-Samen'!W153,"-",'Basis-Tabelle-Samen'!J153,"-garden-in-the-bag-english.jpg")),
IF($C$1="Estnisch - EE",HYPERLINK(CONCATENATE("https://www.saflax.de/0-WVK-Retail/Bilder-Pictures/SAFLAX-",'Basis-Tabelle-Samen'!W153,"-",'Basis-Tabelle-Samen'!J153,"-garden-in-the-bag-estonian.jpg")),
IF($C$1="Finnisch - FI",HYPERLINK(CONCATENATE("https://www.saflax.de/0-WVK-Retail/Bilder-Pictures/SAFLAX-",'Basis-Tabelle-Samen'!W153,"-",'Basis-Tabelle-Samen'!J153,"-garden-in-the-bag-finnish.jpg")),
IF($C$1="Französisch - FR",HYPERLINK(CONCATENATE("https://www.saflax.de/0-WVK-Retail/Bilder-Pictures/SAFLAX-",'Basis-Tabelle-Samen'!W153,"-",'Basis-Tabelle-Samen'!J153,"-garden-in-the-bag-french.jpg")),
IF($C$1="Griechisch - GR",HYPERLINK(CONCATENATE("https://www.saflax.de/0-WVK-Retail/Bilder-Pictures/SAFLAX-",'Basis-Tabelle-Samen'!W153,"-",'Basis-Tabelle-Samen'!J153,"-garden-in-the-bag-greek.jpg")),
IF($C$1="Irisch - IE",HYPERLINK(CONCATENATE("https://www.saflax.de/0-WVK-Retail/Bilder-Pictures/SAFLAX-",'Basis-Tabelle-Samen'!W153,"-",'Basis-Tabelle-Samen'!J153,"-garden-in-the-bag-irish.jpg")),
IF($C$1="Isländisch - IS",HYPERLINK(CONCATENATE("https://www.saflax.de/0-WVK-Retail/Bilder-Pictures/SAFLAX-",'Basis-Tabelle-Samen'!W153,"-",'Basis-Tabelle-Samen'!J153,"-garden-in-the-bag-icelandic.jpg")),
IF($C$1="Italienisch - IT",HYPERLINK(CONCATENATE("https://www.saflax.de/0-WVK-Retail/Bilder-Pictures/SAFLAX-",'Basis-Tabelle-Samen'!W153,"-",'Basis-Tabelle-Samen'!J153,"-garden-in-the-bag-italian.jpg")),
IF($C$1="Japanisch - JP",HYPERLINK(CONCATENATE("https://www.saflax.de/0-WVK-Retail/Bilder-Pictures/SAFLAX-",'Basis-Tabelle-Samen'!W153,"-",'Basis-Tabelle-Samen'!J153,"-garden-in-the-bag-japanese.jpg")),
IF($C$1="Kroatisch - HR",HYPERLINK(CONCATENATE("https://www.saflax.de/0-WVK-Retail/Bilder-Pictures/SAFLAX-",'Basis-Tabelle-Samen'!W153,"-",'Basis-Tabelle-Samen'!J153,"-garden-in-the-bag-croatian.jpg")),
IF($C$1="Lettisch - LV",HYPERLINK(CONCATENATE("https://www.saflax.de/0-WVK-Retail/Bilder-Pictures/SAFLAX-",'Basis-Tabelle-Samen'!W153,"-",'Basis-Tabelle-Samen'!J153,"-garden-in-the-bag-latvian.jpg")),
IF($C$1="Litauisch - LT",HYPERLINK(CONCATENATE("https://www.saflax.de/0-WVK-Retail/Bilder-Pictures/SAFLAX-",'Basis-Tabelle-Samen'!W153,"-",'Basis-Tabelle-Samen'!J153,"-garden-in-the-bag-lithuanian.jpg")),
IF($C$1="Maltesisch - MT",HYPERLINK(CONCATENATE("https://www.saflax.de/0-WVK-Retail/Bilder-Pictures/SAFLAX-",'Basis-Tabelle-Samen'!W153,"-",'Basis-Tabelle-Samen'!J153,"-garden-in-the-bag-maltese.jpg")),
IF($C$1="Niederländisch - NL",HYPERLINK(CONCATENATE("https://www.saflax.de/0-WVK-Retail/Bilder-Pictures/SAFLAX-",'Basis-Tabelle-Samen'!W153,"-",'Basis-Tabelle-Samen'!J153,"-garden-in-the-bag-dutch.jpg")),
IF($C$1="Norwegisch - NO",HYPERLINK(CONCATENATE("https://www.saflax.de/0-WVK-Retail/Bilder-Pictures/SAFLAX-",'Basis-Tabelle-Samen'!W153,"-",'Basis-Tabelle-Samen'!J153,"-garden-in-the-bag-nowegian.jpg")),
IF($C$1="Polnisch - PL",HYPERLINK(CONCATENATE("https://www.saflax.de/0-WVK-Retail/Bilder-Pictures/SAFLAX-",'Basis-Tabelle-Samen'!W153,"-",'Basis-Tabelle-Samen'!J153,"-garden-in-the-bag-polish.jpg")),
IF($C$1="Portugiesisch - PT",HYPERLINK(CONCATENATE("https://www.saflax.de/0-WVK-Retail/Bilder-Pictures/SAFLAX-",'Basis-Tabelle-Samen'!W153,"-",'Basis-Tabelle-Samen'!J153,"-garden-in-the-bag-portuguese.jpg")),
IF($C$1="Rumänisch - RO",HYPERLINK(CONCATENATE("https://www.saflax.de/0-WVK-Retail/Bilder-Pictures/SAFLAX-",'Basis-Tabelle-Samen'!W153,"-",'Basis-Tabelle-Samen'!J153,"-garden-in-the-bag-romanian.jpg")),
IF($C$1="Schwedisch - SE",HYPERLINK(CONCATENATE("https://www.saflax.de/0-WVK-Retail/Bilder-Pictures/SAFLAX-",'Basis-Tabelle-Samen'!W153,"-",'Basis-Tabelle-Samen'!J153,"-garden-in-the-bag-swedish.jpg")),
IF($C$1="Slowakisch - SK",HYPERLINK(CONCATENATE("https://www.saflax.de/0-WVK-Retail/Bilder-Pictures/SAFLAX-",'Basis-Tabelle-Samen'!W153,"-",'Basis-Tabelle-Samen'!J153,"-garden-in-the-bag-slovak.jpg")),
IF($C$1="Slowenisch - SI",HYPERLINK(CONCATENATE("https://www.saflax.de/0-WVK-Retail/Bilder-Pictures/SAFLAX-",'Basis-Tabelle-Samen'!W153,"-",'Basis-Tabelle-Samen'!J153,"-garden-in-the-bag-slovenian.jpg")),
IF($C$1="Spanisch - ES",HYPERLINK(CONCATENATE("https://www.saflax.de/0-WVK-Retail/Bilder-Pictures/SAFLAX-",'Basis-Tabelle-Samen'!W153,"-",'Basis-Tabelle-Samen'!J153,"-garden-in-the-bag-spanish.jpg")),
IF($C$1="Tschechisch - CZ",HYPERLINK(CONCATENATE("https://www.saflax.de/0-WVK-Retail/Bilder-Pictures/SAFLAX-",'Basis-Tabelle-Samen'!W153,"-",'Basis-Tabelle-Samen'!J153,"-garden-in-the-bag-czech.jpg")),
IF($C$1="Türkisch - TR",HYPERLINK(CONCATENATE("https://www.saflax.de/0-WVK-Retail/Bilder-Pictures/SAFLAX-",'Basis-Tabelle-Samen'!W153,"-",'Basis-Tabelle-Samen'!J153,"-garden-in-the-bag-turkish.jpg")),
IF($C$1="Ungarisch - HU",HYPERLINK(CONCATENATE("https://www.saflax.de/0-WVK-Retail/Bilder-Pictures/SAFLAX-",'Basis-Tabelle-Samen'!W153,"-",'Basis-Tabelle-Samen'!J153,"-garden-in-the-bag-hungarian.jpg")),
" ACHTUNG")))))))))))))))))))))))))))))</f>
        <v>https://www.saflax.de/0-WVK-Retail/Bilder-Pictures/SAFLAX-68479-capsicum-annuum-garden-in-the-bag-english.jpg</v>
      </c>
    </row>
    <row r="165" spans="1:43" ht="17.100000000000001" customHeight="1" x14ac:dyDescent="0.2">
      <c r="A165" s="318" t="str">
        <f>IF('Basis-Tabelle-Samen'!A155="","",IF($C$1="Deutsch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65" s="319" t="str">
        <f>'Basis-Tabelle-Samen'!I155</f>
        <v>Capsicum annuum</v>
      </c>
      <c r="C165" s="316" t="str">
        <f>IF($C$1="Bulgarisch - BG",'Basis-Tabelle-Samen'!Z155,
IF($C$1="Dänisch - DK",'Basis-Tabelle-Samen'!AA155,
IF($C$1="Deutsch - DE",'Basis-Tabelle-Samen'!AB155,
IF($C$1="Englisch - UK",'Basis-Tabelle-Samen'!AC155,
IF($C$1="Estnisch - EE",'Basis-Tabelle-Samen'!AD155,
IF($C$1="Finnisch - FI",'Basis-Tabelle-Samen'!AE155,
IF($C$1="Französisch - FR",'Basis-Tabelle-Samen'!AF155,
IF($C$1="Griechisch - GR",'Basis-Tabelle-Samen'!AG155,
IF($C$1="Irisch - IE",'Basis-Tabelle-Samen'!AH155,
IF($C$1="Isländisch - IS",'Basis-Tabelle-Samen'!AI155,
IF($C$1="Italienisch - IT",'Basis-Tabelle-Samen'!AJ155,
IF($C$1="Japanisch - JP",'Basis-Tabelle-Samen'!AK155,
IF($C$1="Kroatisch - HR",'Basis-Tabelle-Samen'!AL155,
IF($C$1="Lettisch - LV",'Basis-Tabelle-Samen'!AM155,
IF($C$1="Litauisch - LT",'Basis-Tabelle-Samen'!AN155,
IF($C$1="Maltesisch - MT",'Basis-Tabelle-Samen'!AO155,
IF($C$1="Niederländisch - NL",'Basis-Tabelle-Samen'!AP155,
IF($C$1="Norwegisch - NO",'Basis-Tabelle-Samen'!AQ155,
IF($C$1="Polnisch - PL",'Basis-Tabelle-Samen'!AR155,
IF($C$1="Portugiesisch - PT",'Basis-Tabelle-Samen'!AS155,
IF($C$1="Rumänisch - RO",'Basis-Tabelle-Samen'!AT155,
IF($C$1="Schwedisch - SE",'Basis-Tabelle-Samen'!AU155,
IF($C$1="Slowakisch - SK",'Basis-Tabelle-Samen'!AV155,
IF($C$1="Slowenisch - SI",'Basis-Tabelle-Samen'!AW155,
IF($C$1="Spanisch - ES",'Basis-Tabelle-Samen'!AX155,
IF($C$1="Tschechisch - CZ",'Basis-Tabelle-Samen'!AY155,
IF($C$1="Türkisch - TR",'Basis-Tabelle-Samen'!AZ155,
IF($C$1="Ungarisch - HU",'Basis-Tabelle-Samen'!BA155,
" ACHTUNG"))))))))))))))))))))))))))))</f>
        <v>Organic - Chili - Piccante Cilieglia</v>
      </c>
      <c r="D165" s="320">
        <f>'Basis-Tabelle-Samen'!F155</f>
        <v>10</v>
      </c>
      <c r="E165" s="321" t="str">
        <f>'Basis-Tabelle-Samen'!H155</f>
        <v>7 %</v>
      </c>
      <c r="F165" s="322" t="str">
        <f>IF('Basis-Tabelle-Samen'!G155="","",'Basis-Tabelle-Samen'!G155)</f>
        <v>02</v>
      </c>
      <c r="G165" s="320">
        <f>'Basis-Tabelle-Samen'!C155</f>
        <v>18481</v>
      </c>
      <c r="H165" s="323">
        <f>'Basis-Tabelle-Samen'!D155</f>
        <v>4055473184814</v>
      </c>
      <c r="I165" s="324">
        <f>'Basis-Tabelle-Samen'!E155</f>
        <v>2.0499999999999998</v>
      </c>
      <c r="J165" s="325">
        <f t="shared" si="2"/>
        <v>12</v>
      </c>
      <c r="K165" s="326">
        <f>'Basis-Tabelle-Samen'!K155</f>
        <v>78481</v>
      </c>
      <c r="L165" s="323">
        <f>'Basis-Tabelle-Samen'!L155</f>
        <v>4055473784816</v>
      </c>
      <c r="M165" s="324">
        <f>'Basis-Tabelle-Samen'!M155</f>
        <v>2.4500000000000002</v>
      </c>
      <c r="N165" s="326">
        <f>IF(K165&lt;1,"",'3'!$I$15)</f>
        <v>15</v>
      </c>
      <c r="O165" s="327">
        <f>IF(K165&lt;1,"",'3'!$J$11)</f>
        <v>90</v>
      </c>
      <c r="P165" s="326">
        <f>'Basis-Tabelle-Samen'!N155</f>
        <v>88481</v>
      </c>
      <c r="Q165" s="323">
        <f>'Basis-Tabelle-Samen'!O155</f>
        <v>4055473884813</v>
      </c>
      <c r="R165" s="328">
        <f>'Basis-Tabelle-Samen'!P155</f>
        <v>3.75</v>
      </c>
      <c r="S165" s="326">
        <f>IF(R165&lt;1,"",'3'!$M$15)</f>
        <v>18</v>
      </c>
      <c r="T165" s="327">
        <f>IF(R165&lt;1,"",'3'!$N$11)</f>
        <v>72</v>
      </c>
      <c r="U165" s="326">
        <f>'Basis-Tabelle-Samen'!Q155</f>
        <v>58481</v>
      </c>
      <c r="V165" s="323">
        <f>'Basis-Tabelle-Samen'!R155</f>
        <v>4055473584812</v>
      </c>
      <c r="W165" s="324">
        <f>'Basis-Tabelle-Samen'!S155</f>
        <v>4.95</v>
      </c>
      <c r="X165" s="326">
        <f>IF(U165&lt;1,"",'3'!$Q$15)</f>
        <v>6</v>
      </c>
      <c r="Y165" s="327">
        <f>IF(U165&lt;1,"",'3'!$R$11)</f>
        <v>24</v>
      </c>
      <c r="Z165" s="326">
        <f>'Basis-Tabelle-Samen'!T155</f>
        <v>38481</v>
      </c>
      <c r="AA165" s="323">
        <f>'Basis-Tabelle-Samen'!U155</f>
        <v>4055473384818</v>
      </c>
      <c r="AB165" s="324">
        <f>'Basis-Tabelle-Samen'!V155</f>
        <v>6.75</v>
      </c>
      <c r="AC165" s="326">
        <f>IF(Z165&lt;1,"",'3'!$U$15)</f>
        <v>6</v>
      </c>
      <c r="AD165" s="327">
        <f>IF(Z165&lt;1,"",'3'!$V$11)</f>
        <v>24</v>
      </c>
      <c r="AE165" s="326">
        <f>'Basis-Tabelle-Samen'!W155</f>
        <v>68481</v>
      </c>
      <c r="AF165" s="323">
        <f>'Basis-Tabelle-Samen'!X155</f>
        <v>4055473684819</v>
      </c>
      <c r="AG165" s="324">
        <f>'Basis-Tabelle-Samen'!Y155</f>
        <v>2.95</v>
      </c>
      <c r="AH165" s="326">
        <f>IF(AE165&lt;1,"",'3'!$Y$15)</f>
        <v>8</v>
      </c>
      <c r="AI165" s="327">
        <f>IF(AE165&lt;1,"",'3'!$Z$11)</f>
        <v>64</v>
      </c>
      <c r="AJ165" s="315"/>
      <c r="AK165" s="316" t="str">
        <f>IF(G165&lt;1,"",
IF($C$1="Bulgarisch - BG",HYPERLINK(CONCATENATE("https://www.saflax.de/0-WVK-Retail/Bilder-Pictures/SAFLAX-",'Basis-Tabelle-Samen'!C155,"-",'Basis-Tabelle-Samen'!J155,"-seed-package-front-cr-bulgarian.jpg")),
IF($C$1="Dänisch - DK",HYPERLINK(CONCATENATE("https://www.saflax.de/0-WVK-Retail/Bilder-Pictures/SAFLAX-",'Basis-Tabelle-Samen'!C155,"-",'Basis-Tabelle-Samen'!J155,"-seed-package-front-cr-danish.jpg")),
IF($C$1="Deutsch - DE",HYPERLINK(CONCATENATE("https://www.saflax.de/0-WVK-Retail/Bilder-Pictures/SAFLAX-",'Basis-Tabelle-Samen'!C155,"-",'Basis-Tabelle-Samen'!J155,"-seed-package-front-cr-german.jpg")),
IF($C$1="Englisch - UK",HYPERLINK(CONCATENATE("https://www.saflax.de/0-WVK-Retail/Bilder-Pictures/SAFLAX-",'Basis-Tabelle-Samen'!C155,"-",'Basis-Tabelle-Samen'!J155,"-seed-package-front-cr-english.jpg")),
IF($C$1="Estnisch - EE",HYPERLINK(CONCATENATE("https://www.saflax.de/0-WVK-Retail/Bilder-Pictures/SAFLAX-",'Basis-Tabelle-Samen'!C155,"-",'Basis-Tabelle-Samen'!J155,"-seed-package-front-cr-estonian.jpg")),
IF($C$1="Finnisch - FI",HYPERLINK(CONCATENATE("https://www.saflax.de/0-WVK-Retail/Bilder-Pictures/SAFLAX-",'Basis-Tabelle-Samen'!C155,"-",'Basis-Tabelle-Samen'!J155,"-seed-package-front-cr-finnish.jpg")),
IF($C$1="Französisch - FR",HYPERLINK(CONCATENATE("https://www.saflax.de/0-WVK-Retail/Bilder-Pictures/SAFLAX-",'Basis-Tabelle-Samen'!C155,"-",'Basis-Tabelle-Samen'!J155,"-seed-package-front-cr-french.jpg")),
IF($C$1="Griechisch - GR",HYPERLINK(CONCATENATE("https://www.saflax.de/0-WVK-Retail/Bilder-Pictures/SAFLAX-",'Basis-Tabelle-Samen'!C155,"-",'Basis-Tabelle-Samen'!J155,"-seed-package-front-cr-greek.jpg")),
IF($C$1="Irisch - IE",HYPERLINK(CONCATENATE("https://www.saflax.de/0-WVK-Retail/Bilder-Pictures/SAFLAX-",'Basis-Tabelle-Samen'!C155,"-",'Basis-Tabelle-Samen'!J155,"-seed-package-front-cr-irish.jpg")),
IF($C$1="Isländisch - IS",HYPERLINK(CONCATENATE("https://www.saflax.de/0-WVK-Retail/Bilder-Pictures/SAFLAX-",'Basis-Tabelle-Samen'!C155,"-",'Basis-Tabelle-Samen'!J155,"-seed-package-front-cr-icelandic.jpg")),
IF($C$1="Italienisch - IT",HYPERLINK(CONCATENATE("https://www.saflax.de/0-WVK-Retail/Bilder-Pictures/SAFLAX-",'Basis-Tabelle-Samen'!C155,"-",'Basis-Tabelle-Samen'!J155,"-seed-package-front-cr-italian.jpg")),
IF($C$1="Japanisch - JP",HYPERLINK(CONCATENATE("https://www.saflax.de/0-WVK-Retail/Bilder-Pictures/SAFLAX-",'Basis-Tabelle-Samen'!C155,"-",'Basis-Tabelle-Samen'!J155,"-seed-package-front-cr-japanese.jpg")),
IF($C$1="Kroatisch - HR",HYPERLINK(CONCATENATE("https://www.saflax.de/0-WVK-Retail/Bilder-Pictures/SAFLAX-",'Basis-Tabelle-Samen'!C155,"-",'Basis-Tabelle-Samen'!J155,"-seed-package-front-cr-croatian.jpg")),
IF($C$1="Lettisch - LV",HYPERLINK(CONCATENATE("https://www.saflax.de/0-WVK-Retail/Bilder-Pictures/SAFLAX-",'Basis-Tabelle-Samen'!C155,"-",'Basis-Tabelle-Samen'!J155,"-seed-package-front-cr-latvian.jpg")),
IF($C$1="Litauisch - LT",HYPERLINK(CONCATENATE("https://www.saflax.de/0-WVK-Retail/Bilder-Pictures/SAFLAX-",'Basis-Tabelle-Samen'!C155,"-",'Basis-Tabelle-Samen'!J155,"-seed-package-front-cr-lithuanian.jpg")),
IF($C$1="Maltesisch - MT",HYPERLINK(CONCATENATE("https://www.saflax.de/0-WVK-Retail/Bilder-Pictures/SAFLAX-",'Basis-Tabelle-Samen'!C155,"-",'Basis-Tabelle-Samen'!J155,"-seed-package-front-cr-maltese.jpg")),
IF($C$1="Niederländisch - NL",HYPERLINK(CONCATENATE("https://www.saflax.de/0-WVK-Retail/Bilder-Pictures/SAFLAX-",'Basis-Tabelle-Samen'!C155,"-",'Basis-Tabelle-Samen'!J155,"-seed-package-front-cr-dutch.jpg")),
IF($C$1="Norwegisch - NO",HYPERLINK(CONCATENATE("https://www.saflax.de/0-WVK-Retail/Bilder-Pictures/SAFLAX-",'Basis-Tabelle-Samen'!C155,"-",'Basis-Tabelle-Samen'!J155,"-seed-package-front-cr-nowegian.jpg")),
IF($C$1="Polnisch - PL",HYPERLINK(CONCATENATE("https://www.saflax.de/0-WVK-Retail/Bilder-Pictures/SAFLAX-",'Basis-Tabelle-Samen'!C155,"-",'Basis-Tabelle-Samen'!J155,"-seed-package-front-cr-polish.jpg")),
IF($C$1="Portugiesisch - PT",HYPERLINK(CONCATENATE("https://www.saflax.de/0-WVK-Retail/Bilder-Pictures/SAFLAX-",'Basis-Tabelle-Samen'!C155,"-",'Basis-Tabelle-Samen'!J155,"-seed-package-front-cr-portuguese.jpg")),
IF($C$1="Rumänisch - RO",HYPERLINK(CONCATENATE("https://www.saflax.de/0-WVK-Retail/Bilder-Pictures/SAFLAX-",'Basis-Tabelle-Samen'!C155,"-",'Basis-Tabelle-Samen'!J155,"-seed-package-front-cr-romanian.jpg")),
IF($C$1="Schwedisch - SE",HYPERLINK(CONCATENATE("https://www.saflax.de/0-WVK-Retail/Bilder-Pictures/SAFLAX-",'Basis-Tabelle-Samen'!C155,"-",'Basis-Tabelle-Samen'!J155,"-seed-package-front-cr-swedish.jpg")),
IF($C$1="Slowakisch - SK",HYPERLINK(CONCATENATE("https://www.saflax.de/0-WVK-Retail/Bilder-Pictures/SAFLAX-",'Basis-Tabelle-Samen'!C155,"-",'Basis-Tabelle-Samen'!J155,"-seed-package-front-cr-slovak.jpg")),
IF($C$1="Slowenisch - SI",HYPERLINK(CONCATENATE("https://www.saflax.de/0-WVK-Retail/Bilder-Pictures/SAFLAX-",'Basis-Tabelle-Samen'!C155,"-",'Basis-Tabelle-Samen'!J155,"-seed-package-front-cr-slovenian.jpg")),
IF($C$1="Spanisch - ES",HYPERLINK(CONCATENATE("https://www.saflax.de/0-WVK-Retail/Bilder-Pictures/SAFLAX-",'Basis-Tabelle-Samen'!C155,"-",'Basis-Tabelle-Samen'!J155,"-seed-package-front-cr-spanish.jpg")),
IF($C$1="Tschechisch - CZ",HYPERLINK(CONCATENATE("https://www.saflax.de/0-WVK-Retail/Bilder-Pictures/SAFLAX-",'Basis-Tabelle-Samen'!C155,"-",'Basis-Tabelle-Samen'!J155,"-seed-package-front-cr-czech.jpg")),
IF($C$1="Türkisch - TR",HYPERLINK(CONCATENATE("https://www.saflax.de/0-WVK-Retail/Bilder-Pictures/SAFLAX-",'Basis-Tabelle-Samen'!C155,"-",'Basis-Tabelle-Samen'!J155,"-seed-package-front-cr-turkish.jpg")),
IF($C$1="Ungarisch - HU",HYPERLINK(CONCATENATE("https://www.saflax.de/0-WVK-Retail/Bilder-Pictures/SAFLAX-",'Basis-Tabelle-Samen'!C155,"-",'Basis-Tabelle-Samen'!J155,"-seed-package-front-cr-hungarian.jpg")),
" ACHTUNG")))))))))))))))))))))))))))))</f>
        <v>https://www.saflax.de/0-WVK-Retail/Bilder-Pictures/SAFLAX-18481-capsicum-annuum-seed-package-front-cr-english.jpg</v>
      </c>
      <c r="AL165" s="330" t="str">
        <f>IF(G165&lt;1,"",
IF($C$1="Bulgarisch - BG",HYPERLINK(CONCATENATE("https://www.saflax.de/0-WVK-Retail/Bilder-Pictures/SAFLAX-",'Basis-Tabelle-Samen'!C155,"-",'Basis-Tabelle-Samen'!J155,"-seed-package-back-cr-bulgarian.jpg")),
IF($C$1="Dänisch - DK",HYPERLINK(CONCATENATE("https://www.saflax.de/0-WVK-Retail/Bilder-Pictures/SAFLAX-",'Basis-Tabelle-Samen'!C155,"-",'Basis-Tabelle-Samen'!J155,"-seed-package-back-cr-danish.jpg")),
IF($C$1="Deutsch - DE",HYPERLINK(CONCATENATE("https://www.saflax.de/0-WVK-Retail/Bilder-Pictures/SAFLAX-",'Basis-Tabelle-Samen'!C155,"-",'Basis-Tabelle-Samen'!J155,"-seed-package-back-cr-german.jpg")),
IF($C$1="Englisch - UK",HYPERLINK(CONCATENATE("https://www.saflax.de/0-WVK-Retail/Bilder-Pictures/SAFLAX-",'Basis-Tabelle-Samen'!C155,"-",'Basis-Tabelle-Samen'!J155,"-seed-package-back-cr-english.jpg")),
IF($C$1="Estnisch - EE",HYPERLINK(CONCATENATE("https://www.saflax.de/0-WVK-Retail/Bilder-Pictures/SAFLAX-",'Basis-Tabelle-Samen'!C155,"-",'Basis-Tabelle-Samen'!J155,"-seed-package-back-cr-estonian.jpg")),
IF($C$1="Finnisch - FI",HYPERLINK(CONCATENATE("https://www.saflax.de/0-WVK-Retail/Bilder-Pictures/SAFLAX-",'Basis-Tabelle-Samen'!C155,"-",'Basis-Tabelle-Samen'!J155,"-seed-package-back-cr-finnish.jpg")),
IF($C$1="Französisch - FR",HYPERLINK(CONCATENATE("https://www.saflax.de/0-WVK-Retail/Bilder-Pictures/SAFLAX-",'Basis-Tabelle-Samen'!C155,"-",'Basis-Tabelle-Samen'!J155,"-seed-package-back-cr-french.jpg")),
IF($C$1="Griechisch - GR",HYPERLINK(CONCATENATE("https://www.saflax.de/0-WVK-Retail/Bilder-Pictures/SAFLAX-",'Basis-Tabelle-Samen'!C155,"-",'Basis-Tabelle-Samen'!J155,"-seed-package-back-cr-greek.jpg")),
IF($C$1="Irisch - IE",HYPERLINK(CONCATENATE("https://www.saflax.de/0-WVK-Retail/Bilder-Pictures/SAFLAX-",'Basis-Tabelle-Samen'!C155,"-",'Basis-Tabelle-Samen'!J155,"-seed-package-back-cr-irish.jpg")),
IF($C$1="Isländisch - IS",HYPERLINK(CONCATENATE("https://www.saflax.de/0-WVK-Retail/Bilder-Pictures/SAFLAX-",'Basis-Tabelle-Samen'!C155,"-",'Basis-Tabelle-Samen'!J155,"-seed-package-back-cr-icelandic.jpg")),
IF($C$1="Italienisch - IT",HYPERLINK(CONCATENATE("https://www.saflax.de/0-WVK-Retail/Bilder-Pictures/SAFLAX-",'Basis-Tabelle-Samen'!C155,"-",'Basis-Tabelle-Samen'!J155,"-seed-package-back-cr-italian.jpg")),
IF($C$1="Japanisch - JP",HYPERLINK(CONCATENATE("https://www.saflax.de/0-WVK-Retail/Bilder-Pictures/SAFLAX-",'Basis-Tabelle-Samen'!C155,"-",'Basis-Tabelle-Samen'!J155,"-seed-package-back-cr-japanese.jpg")),
IF($C$1="Kroatisch - HR",HYPERLINK(CONCATENATE("https://www.saflax.de/0-WVK-Retail/Bilder-Pictures/SAFLAX-",'Basis-Tabelle-Samen'!C155,"-",'Basis-Tabelle-Samen'!J155,"-seed-package-back-cr-croatian.jpg")),
IF($C$1="Lettisch - LV",HYPERLINK(CONCATENATE("https://www.saflax.de/0-WVK-Retail/Bilder-Pictures/SAFLAX-",'Basis-Tabelle-Samen'!C155,"-",'Basis-Tabelle-Samen'!J155,"-seed-package-back-cr-latvian.jpg")),
IF($C$1="Litauisch - LT",HYPERLINK(CONCATENATE("https://www.saflax.de/0-WVK-Retail/Bilder-Pictures/SAFLAX-",'Basis-Tabelle-Samen'!C155,"-",'Basis-Tabelle-Samen'!J155,"-seed-package-back-cr-lithuanian.jpg")),
IF($C$1="Maltesisch - MT",HYPERLINK(CONCATENATE("https://www.saflax.de/0-WVK-Retail/Bilder-Pictures/SAFLAX-",'Basis-Tabelle-Samen'!C155,"-",'Basis-Tabelle-Samen'!J155,"-seed-package-back-cr-maltese.jpg")),
IF($C$1="Niederländisch - NL",HYPERLINK(CONCATENATE("https://www.saflax.de/0-WVK-Retail/Bilder-Pictures/SAFLAX-",'Basis-Tabelle-Samen'!C155,"-",'Basis-Tabelle-Samen'!J155,"-seed-package-back-cr-dutch.jpg")),
IF($C$1="Norwegisch - NO",HYPERLINK(CONCATENATE("https://www.saflax.de/0-WVK-Retail/Bilder-Pictures/SAFLAX-",'Basis-Tabelle-Samen'!C155,"-",'Basis-Tabelle-Samen'!J155,"-seed-package-back-cr-nowegian.jpg")),
IF($C$1="Polnisch - PL",HYPERLINK(CONCATENATE("https://www.saflax.de/0-WVK-Retail/Bilder-Pictures/SAFLAX-",'Basis-Tabelle-Samen'!C155,"-",'Basis-Tabelle-Samen'!J155,"-seed-package-back-cr-polish.jpg")),
IF($C$1="Portugiesisch - PT",HYPERLINK(CONCATENATE("https://www.saflax.de/0-WVK-Retail/Bilder-Pictures/SAFLAX-",'Basis-Tabelle-Samen'!C155,"-",'Basis-Tabelle-Samen'!J155,"-seed-package-back-cr-portuguese.jpg")),
IF($C$1="Rumänisch - RO",HYPERLINK(CONCATENATE("https://www.saflax.de/0-WVK-Retail/Bilder-Pictures/SAFLAX-",'Basis-Tabelle-Samen'!C155,"-",'Basis-Tabelle-Samen'!J155,"-seed-package-back-cr-romanian.jpg")),
IF($C$1="Schwedisch - SE",HYPERLINK(CONCATENATE("https://www.saflax.de/0-WVK-Retail/Bilder-Pictures/SAFLAX-",'Basis-Tabelle-Samen'!C155,"-",'Basis-Tabelle-Samen'!J155,"-seed-package-back-cr-swedish.jpg")),
IF($C$1="Slowakisch - SK",HYPERLINK(CONCATENATE("https://www.saflax.de/0-WVK-Retail/Bilder-Pictures/SAFLAX-",'Basis-Tabelle-Samen'!C155,"-",'Basis-Tabelle-Samen'!J155,"-seed-package-back-cr-slovak.jpg")),
IF($C$1="Slowenisch - SI",HYPERLINK(CONCATENATE("https://www.saflax.de/0-WVK-Retail/Bilder-Pictures/SAFLAX-",'Basis-Tabelle-Samen'!C155,"-",'Basis-Tabelle-Samen'!J155,"-seed-package-back-cr-slovenian.jpg")),
IF($C$1="Spanisch - ES",HYPERLINK(CONCATENATE("https://www.saflax.de/0-WVK-Retail/Bilder-Pictures/SAFLAX-",'Basis-Tabelle-Samen'!C155,"-",'Basis-Tabelle-Samen'!J155,"-seed-package-back-cr-spanish.jpg")),
IF($C$1="Tschechisch - CZ",HYPERLINK(CONCATENATE("https://www.saflax.de/0-WVK-Retail/Bilder-Pictures/SAFLAX-",'Basis-Tabelle-Samen'!C155,"-",'Basis-Tabelle-Samen'!J155,"-seed-package-back-cr-czech.jpg")),
IF($C$1="Türkisch - TR",HYPERLINK(CONCATENATE("https://www.saflax.de/0-WVK-Retail/Bilder-Pictures/SAFLAX-",'Basis-Tabelle-Samen'!C155,"-",'Basis-Tabelle-Samen'!J155,"-seed-package-back-cr-turkish.jpg")),
IF($C$1="Ungarisch - HU",HYPERLINK(CONCATENATE("https://www.saflax.de/0-WVK-Retail/Bilder-Pictures/SAFLAX-",'Basis-Tabelle-Samen'!C155,"-",'Basis-Tabelle-Samen'!J155,"-seed-package-back-cr-hungarian.jpg")),
" ACHTUNG")))))))))))))))))))))))))))))</f>
        <v>https://www.saflax.de/0-WVK-Retail/Bilder-Pictures/SAFLAX-18481-capsicum-annuum-seed-package-back-cr-english.jpg</v>
      </c>
      <c r="AM165" s="330" t="str">
        <f>IF(H165&lt;1,"",
IF($C$1="Bulgarisch - BG",HYPERLINK(CONCATENATE("https://www.saflax.de/0-WVK-Retail/Bilder-Pictures/SAFLAX-",'Basis-Tabelle-Samen'!K155,"-",'Basis-Tabelle-Samen'!J155,"-garden-to-go-mini-bulgarian.jpg")),
IF($C$1="Dänisch - DK",HYPERLINK(CONCATENATE("https://www.saflax.de/0-WVK-Retail/Bilder-Pictures/SAFLAX-",'Basis-Tabelle-Samen'!K155,"-",'Basis-Tabelle-Samen'!J155,"-garden-to-go-mini-danish.jpg")),
IF($C$1="Deutsch - DE",HYPERLINK(CONCATENATE("https://www.saflax.de/0-WVK-Retail/Bilder-Pictures/SAFLAX-",'Basis-Tabelle-Samen'!K155,"-",'Basis-Tabelle-Samen'!J155,"-garden-to-go-mini-german.jpg")),
IF($C$1="Englisch - UK",HYPERLINK(CONCATENATE("https://www.saflax.de/0-WVK-Retail/Bilder-Pictures/SAFLAX-",'Basis-Tabelle-Samen'!K155,"-",'Basis-Tabelle-Samen'!J155,"-garden-to-go-mini-english.jpg")),
IF($C$1="Estnisch - EE",HYPERLINK(CONCATENATE("https://www.saflax.de/0-WVK-Retail/Bilder-Pictures/SAFLAX-",'Basis-Tabelle-Samen'!K155,"-",'Basis-Tabelle-Samen'!J155,"-garden-to-go-mini-estonian.jpg")),
IF($C$1="Finnisch - FI",HYPERLINK(CONCATENATE("https://www.saflax.de/0-WVK-Retail/Bilder-Pictures/SAFLAX-",'Basis-Tabelle-Samen'!K155,"-",'Basis-Tabelle-Samen'!J155,"-garden-to-go-mini-finnish.jpg")),
IF($C$1="Französisch - FR",HYPERLINK(CONCATENATE("https://www.saflax.de/0-WVK-Retail/Bilder-Pictures/SAFLAX-",'Basis-Tabelle-Samen'!K155,"-",'Basis-Tabelle-Samen'!J155,"-garden-to-go-mini-french.jpg")),
IF($C$1="Griechisch - GR",HYPERLINK(CONCATENATE("https://www.saflax.de/0-WVK-Retail/Bilder-Pictures/SAFLAX-",'Basis-Tabelle-Samen'!K155,"-",'Basis-Tabelle-Samen'!J155,"-garden-to-go-mini-greek.jpg")),
IF($C$1="Irisch - IE",HYPERLINK(CONCATENATE("https://www.saflax.de/0-WVK-Retail/Bilder-Pictures/SAFLAX-",'Basis-Tabelle-Samen'!K155,"-",'Basis-Tabelle-Samen'!J155,"-garden-to-go-mini-irish.jpg")),
IF($C$1="Isländisch - IS",HYPERLINK(CONCATENATE("https://www.saflax.de/0-WVK-Retail/Bilder-Pictures/SAFLAX-",'Basis-Tabelle-Samen'!K155,"-",'Basis-Tabelle-Samen'!J155,"-garden-to-go-mini-icelandic.jpg")),
IF($C$1="Italienisch - IT",HYPERLINK(CONCATENATE("https://www.saflax.de/0-WVK-Retail/Bilder-Pictures/SAFLAX-",'Basis-Tabelle-Samen'!K155,"-",'Basis-Tabelle-Samen'!J155,"-garden-to-go-mini-italian.jpg")),
IF($C$1="Japanisch - JP",HYPERLINK(CONCATENATE("https://www.saflax.de/0-WVK-Retail/Bilder-Pictures/SAFLAX-",'Basis-Tabelle-Samen'!K155,"-",'Basis-Tabelle-Samen'!J155,"-garden-to-go-mini-japanese.jpg")),
IF($C$1="Kroatisch - HR",HYPERLINK(CONCATENATE("https://www.saflax.de/0-WVK-Retail/Bilder-Pictures/SAFLAX-",'Basis-Tabelle-Samen'!K155,"-",'Basis-Tabelle-Samen'!J155,"-garden-to-go-mini-croatian.jpg")),
IF($C$1="Lettisch - LV",HYPERLINK(CONCATENATE("https://www.saflax.de/0-WVK-Retail/Bilder-Pictures/SAFLAX-",'Basis-Tabelle-Samen'!K155,"-",'Basis-Tabelle-Samen'!J155,"-garden-to-go-mini-latvian.jpg")),
IF($C$1="Litauisch - LT",HYPERLINK(CONCATENATE("https://www.saflax.de/0-WVK-Retail/Bilder-Pictures/SAFLAX-",'Basis-Tabelle-Samen'!K155,"-",'Basis-Tabelle-Samen'!J155,"-garden-to-go-mini-lithuanian.jpg")),
IF($C$1="Maltesisch - MT",HYPERLINK(CONCATENATE("https://www.saflax.de/0-WVK-Retail/Bilder-Pictures/SAFLAX-",'Basis-Tabelle-Samen'!K155,"-",'Basis-Tabelle-Samen'!J155,"-garden-to-go-mini-maltese.jpg")),
IF($C$1="Niederländisch - NL",HYPERLINK(CONCATENATE("https://www.saflax.de/0-WVK-Retail/Bilder-Pictures/SAFLAX-",'Basis-Tabelle-Samen'!K155,"-",'Basis-Tabelle-Samen'!J155,"-garden-to-go-mini-dutch.jpg")),
IF($C$1="Norwegisch - NO",HYPERLINK(CONCATENATE("https://www.saflax.de/0-WVK-Retail/Bilder-Pictures/SAFLAX-",'Basis-Tabelle-Samen'!K155,"-",'Basis-Tabelle-Samen'!J155,"-garden-to-go-mini-nowegian.jpg")),
IF($C$1="Polnisch - PL",HYPERLINK(CONCATENATE("https://www.saflax.de/0-WVK-Retail/Bilder-Pictures/SAFLAX-",'Basis-Tabelle-Samen'!K155,"-",'Basis-Tabelle-Samen'!J155,"-garden-to-go-mini-polish.jpg")),
IF($C$1="Portugiesisch - PT",HYPERLINK(CONCATENATE("https://www.saflax.de/0-WVK-Retail/Bilder-Pictures/SAFLAX-",'Basis-Tabelle-Samen'!K155,"-",'Basis-Tabelle-Samen'!J155,"-garden-to-go-mini-portuguese.jpg")),
IF($C$1="Rumänisch - RO",HYPERLINK(CONCATENATE("https://www.saflax.de/0-WVK-Retail/Bilder-Pictures/SAFLAX-",'Basis-Tabelle-Samen'!K155,"-",'Basis-Tabelle-Samen'!J155,"-garden-to-go-mini-romanian.jpg")),
IF($C$1="Schwedisch - SE",HYPERLINK(CONCATENATE("https://www.saflax.de/0-WVK-Retail/Bilder-Pictures/SAFLAX-",'Basis-Tabelle-Samen'!K155,"-",'Basis-Tabelle-Samen'!J155,"-garden-to-go-mini-swedish.jpg")),
IF($C$1="Slowakisch - SK",HYPERLINK(CONCATENATE("https://www.saflax.de/0-WVK-Retail/Bilder-Pictures/SAFLAX-",'Basis-Tabelle-Samen'!K155,"-",'Basis-Tabelle-Samen'!J155,"-garden-to-go-mini-slovak.jpg")),
IF($C$1="Slowenisch - SI",HYPERLINK(CONCATENATE("https://www.saflax.de/0-WVK-Retail/Bilder-Pictures/SAFLAX-",'Basis-Tabelle-Samen'!K155,"-",'Basis-Tabelle-Samen'!J155,"-garden-to-go-mini-slovenian.jpg")),
IF($C$1="Spanisch - ES",HYPERLINK(CONCATENATE("https://www.saflax.de/0-WVK-Retail/Bilder-Pictures/SAFLAX-",'Basis-Tabelle-Samen'!K155,"-",'Basis-Tabelle-Samen'!J155,"-garden-to-go-mini-spanish.jpg")),
IF($C$1="Tschechisch - CZ",HYPERLINK(CONCATENATE("https://www.saflax.de/0-WVK-Retail/Bilder-Pictures/SAFLAX-",'Basis-Tabelle-Samen'!K155,"-",'Basis-Tabelle-Samen'!J155,"-garden-to-go-mini-czech.jpg")),
IF($C$1="Türkisch - TR",HYPERLINK(CONCATENATE("https://www.saflax.de/0-WVK-Retail/Bilder-Pictures/SAFLAX-",'Basis-Tabelle-Samen'!K155,"-",'Basis-Tabelle-Samen'!J155,"-garden-to-go-mini-turkish.jpg")),
IF($C$1="Ungarisch - HU",HYPERLINK(CONCATENATE("https://www.saflax.de/0-WVK-Retail/Bilder-Pictures/SAFLAX-",'Basis-Tabelle-Samen'!K155,"-",'Basis-Tabelle-Samen'!J155,"-garden-to-go-mini-hungarian.jpg")),
" ACHTUNG")))))))))))))))))))))))))))))</f>
        <v>https://www.saflax.de/0-WVK-Retail/Bilder-Pictures/SAFLAX-78481-capsicum-annuum-garden-to-go-mini-english.jpg</v>
      </c>
      <c r="AN165" s="330" t="str">
        <f>IF(I165&lt;1,"",
IF($C$1="Bulgarisch - BG",HYPERLINK(CONCATENATE("https://www.saflax.de/0-WVK-Retail/Bilder-Pictures/SAFLAX-",'Basis-Tabelle-Samen'!N155,"-",'Basis-Tabelle-Samen'!J155,"-garden-to-go-lite-bulgarian.jpg")),
IF($C$1="Dänisch - DK",HYPERLINK(CONCATENATE("https://www.saflax.de/0-WVK-Retail/Bilder-Pictures/SAFLAX-",'Basis-Tabelle-Samen'!N155,"-",'Basis-Tabelle-Samen'!J155,"-garden-to-go-lite-danish.jpg")),
IF($C$1="Deutsch - DE",HYPERLINK(CONCATENATE("https://www.saflax.de/0-WVK-Retail/Bilder-Pictures/SAFLAX-",'Basis-Tabelle-Samen'!N155,"-",'Basis-Tabelle-Samen'!J155,"-garden-to-go-lite-german.jpg")),
IF($C$1="Englisch - UK",HYPERLINK(CONCATENATE("https://www.saflax.de/0-WVK-Retail/Bilder-Pictures/SAFLAX-",'Basis-Tabelle-Samen'!N155,"-",'Basis-Tabelle-Samen'!J155,"-garden-to-go-lite-english.jpg")),
IF($C$1="Estnisch - EE",HYPERLINK(CONCATENATE("https://www.saflax.de/0-WVK-Retail/Bilder-Pictures/SAFLAX-",'Basis-Tabelle-Samen'!N155,"-",'Basis-Tabelle-Samen'!J155,"-garden-to-go-lite-estonian.jpg")),
IF($C$1="Finnisch - FI",HYPERLINK(CONCATENATE("https://www.saflax.de/0-WVK-Retail/Bilder-Pictures/SAFLAX-",'Basis-Tabelle-Samen'!N155,"-",'Basis-Tabelle-Samen'!J155,"-garden-to-go-lite-finnish.jpg")),
IF($C$1="Französisch - FR",HYPERLINK(CONCATENATE("https://www.saflax.de/0-WVK-Retail/Bilder-Pictures/SAFLAX-",'Basis-Tabelle-Samen'!N155,"-",'Basis-Tabelle-Samen'!J155,"-garden-to-go-lite-french.jpg")),
IF($C$1="Griechisch - GR",HYPERLINK(CONCATENATE("https://www.saflax.de/0-WVK-Retail/Bilder-Pictures/SAFLAX-",'Basis-Tabelle-Samen'!N155,"-",'Basis-Tabelle-Samen'!J155,"-garden-to-go-lite-greek.jpg")),
IF($C$1="Irisch - IE",HYPERLINK(CONCATENATE("https://www.saflax.de/0-WVK-Retail/Bilder-Pictures/SAFLAX-",'Basis-Tabelle-Samen'!N155,"-",'Basis-Tabelle-Samen'!J155,"-garden-to-go-lite-irish.jpg")),
IF($C$1="Isländisch - IS",HYPERLINK(CONCATENATE("https://www.saflax.de/0-WVK-Retail/Bilder-Pictures/SAFLAX-",'Basis-Tabelle-Samen'!N155,"-",'Basis-Tabelle-Samen'!J155,"-garden-to-go-lite-icelandic.jpg")),
IF($C$1="Italienisch - IT",HYPERLINK(CONCATENATE("https://www.saflax.de/0-WVK-Retail/Bilder-Pictures/SAFLAX-",'Basis-Tabelle-Samen'!N155,"-",'Basis-Tabelle-Samen'!J155,"-garden-to-go-lite-italian.jpg")),
IF($C$1="Japanisch - JP",HYPERLINK(CONCATENATE("https://www.saflax.de/0-WVK-Retail/Bilder-Pictures/SAFLAX-",'Basis-Tabelle-Samen'!N155,"-",'Basis-Tabelle-Samen'!J155,"-garden-to-go-lite-japanese.jpg")),
IF($C$1="Kroatisch - HR",HYPERLINK(CONCATENATE("https://www.saflax.de/0-WVK-Retail/Bilder-Pictures/SAFLAX-",'Basis-Tabelle-Samen'!N155,"-",'Basis-Tabelle-Samen'!J155,"-garden-to-go-lite-croatian.jpg")),
IF($C$1="Lettisch - LV",HYPERLINK(CONCATENATE("https://www.saflax.de/0-WVK-Retail/Bilder-Pictures/SAFLAX-",'Basis-Tabelle-Samen'!N155,"-",'Basis-Tabelle-Samen'!J155,"-garden-to-go-lite-latvian.jpg")),
IF($C$1="Litauisch - LT",HYPERLINK(CONCATENATE("https://www.saflax.de/0-WVK-Retail/Bilder-Pictures/SAFLAX-",'Basis-Tabelle-Samen'!N155,"-",'Basis-Tabelle-Samen'!J155,"-garden-to-go-lite-lithuanian.jpg")),
IF($C$1="Maltesisch - MT",HYPERLINK(CONCATENATE("https://www.saflax.de/0-WVK-Retail/Bilder-Pictures/SAFLAX-",'Basis-Tabelle-Samen'!N155,"-",'Basis-Tabelle-Samen'!J155,"-garden-to-go-lite-maltese.jpg")),
IF($C$1="Niederländisch - NL",HYPERLINK(CONCATENATE("https://www.saflax.de/0-WVK-Retail/Bilder-Pictures/SAFLAX-",'Basis-Tabelle-Samen'!N155,"-",'Basis-Tabelle-Samen'!J155,"-garden-to-go-lite-dutch.jpg")),
IF($C$1="Norwegisch - NO",HYPERLINK(CONCATENATE("https://www.saflax.de/0-WVK-Retail/Bilder-Pictures/SAFLAX-",'Basis-Tabelle-Samen'!N155,"-",'Basis-Tabelle-Samen'!J155,"-garden-to-go-lite-nowegian.jpg")),
IF($C$1="Polnisch - PL",HYPERLINK(CONCATENATE("https://www.saflax.de/0-WVK-Retail/Bilder-Pictures/SAFLAX-",'Basis-Tabelle-Samen'!N155,"-",'Basis-Tabelle-Samen'!J155,"-garden-to-go-lite-polish.jpg")),
IF($C$1="Portugiesisch - PT",HYPERLINK(CONCATENATE("https://www.saflax.de/0-WVK-Retail/Bilder-Pictures/SAFLAX-",'Basis-Tabelle-Samen'!N155,"-",'Basis-Tabelle-Samen'!J155,"-garden-to-go-lite-portuguese.jpg")),
IF($C$1="Rumänisch - RO",HYPERLINK(CONCATENATE("https://www.saflax.de/0-WVK-Retail/Bilder-Pictures/SAFLAX-",'Basis-Tabelle-Samen'!N155,"-",'Basis-Tabelle-Samen'!J155,"-garden-to-go-lite-romanian.jpg")),
IF($C$1="Schwedisch - SE",HYPERLINK(CONCATENATE("https://www.saflax.de/0-WVK-Retail/Bilder-Pictures/SAFLAX-",'Basis-Tabelle-Samen'!N155,"-",'Basis-Tabelle-Samen'!J155,"-garden-to-go-lite-swedish.jpg")),
IF($C$1="Slowakisch - SK",HYPERLINK(CONCATENATE("https://www.saflax.de/0-WVK-Retail/Bilder-Pictures/SAFLAX-",'Basis-Tabelle-Samen'!N155,"-",'Basis-Tabelle-Samen'!J155,"-garden-to-go-lite-slovak.jpg")),
IF($C$1="Slowenisch - SI",HYPERLINK(CONCATENATE("https://www.saflax.de/0-WVK-Retail/Bilder-Pictures/SAFLAX-",'Basis-Tabelle-Samen'!N155,"-",'Basis-Tabelle-Samen'!J155,"-garden-to-go-lite-slovenian.jpg")),
IF($C$1="Spanisch - ES",HYPERLINK(CONCATENATE("https://www.saflax.de/0-WVK-Retail/Bilder-Pictures/SAFLAX-",'Basis-Tabelle-Samen'!N155,"-",'Basis-Tabelle-Samen'!J155,"-garden-to-go-lite-spanish.jpg")),
IF($C$1="Tschechisch - CZ",HYPERLINK(CONCATENATE("https://www.saflax.de/0-WVK-Retail/Bilder-Pictures/SAFLAX-",'Basis-Tabelle-Samen'!N155,"-",'Basis-Tabelle-Samen'!J155,"-garden-to-go-lite-czech.jpg")),
IF($C$1="Türkisch - TR",HYPERLINK(CONCATENATE("https://www.saflax.de/0-WVK-Retail/Bilder-Pictures/SAFLAX-",'Basis-Tabelle-Samen'!N155,"-",'Basis-Tabelle-Samen'!J155,"-garden-to-go-lite-turkish.jpg")),
IF($C$1="Ungarisch - HU",HYPERLINK(CONCATENATE("https://www.saflax.de/0-WVK-Retail/Bilder-Pictures/SAFLAX-",'Basis-Tabelle-Samen'!N155,"-",'Basis-Tabelle-Samen'!J155,"-garden-to-go-lite-hungarian.jpg")),
" ACHTUNG")))))))))))))))))))))))))))))</f>
        <v>https://www.saflax.de/0-WVK-Retail/Bilder-Pictures/SAFLAX-88481-capsicum-annuum-garden-to-go-lite-english.jpg</v>
      </c>
      <c r="AO165" s="330" t="str">
        <f>IF(J165&lt;1,"",
IF($C$1="Bulgarisch - BG",HYPERLINK(CONCATENATE("https://www.saflax.de/0-WVK-Retail/Bilder-Pictures/SAFLAX-",'Basis-Tabelle-Samen'!Q155,"-",'Basis-Tabelle-Samen'!J155,"-garden-to-go-bulgarian.jpg")),
IF($C$1="Dänisch - DK",HYPERLINK(CONCATENATE("https://www.saflax.de/0-WVK-Retail/Bilder-Pictures/SAFLAX-",'Basis-Tabelle-Samen'!Q155,"-",'Basis-Tabelle-Samen'!J155,"-garden-to-go-danish.jpg")),
IF($C$1="Deutsch - DE",HYPERLINK(CONCATENATE("https://www.saflax.de/0-WVK-Retail/Bilder-Pictures/SAFLAX-",'Basis-Tabelle-Samen'!Q155,"-",'Basis-Tabelle-Samen'!J155,"-garden-to-go-german.jpg")),
IF($C$1="Englisch - UK",HYPERLINK(CONCATENATE("https://www.saflax.de/0-WVK-Retail/Bilder-Pictures/SAFLAX-",'Basis-Tabelle-Samen'!Q155,"-",'Basis-Tabelle-Samen'!J155,"-garden-to-go-english.jpg")),
IF($C$1="Estnisch - EE",HYPERLINK(CONCATENATE("https://www.saflax.de/0-WVK-Retail/Bilder-Pictures/SAFLAX-",'Basis-Tabelle-Samen'!Q155,"-",'Basis-Tabelle-Samen'!J155,"-garden-to-go-estonian.jpg")),
IF($C$1="Finnisch - FI",HYPERLINK(CONCATENATE("https://www.saflax.de/0-WVK-Retail/Bilder-Pictures/SAFLAX-",'Basis-Tabelle-Samen'!Q155,"-",'Basis-Tabelle-Samen'!J155,"-garden-to-go-finnish.jpg")),
IF($C$1="Französisch - FR",HYPERLINK(CONCATENATE("https://www.saflax.de/0-WVK-Retail/Bilder-Pictures/SAFLAX-",'Basis-Tabelle-Samen'!Q155,"-",'Basis-Tabelle-Samen'!J155,"-garden-to-go-french.jpg")),
IF($C$1="Griechisch - GR",HYPERLINK(CONCATENATE("https://www.saflax.de/0-WVK-Retail/Bilder-Pictures/SAFLAX-",'Basis-Tabelle-Samen'!Q155,"-",'Basis-Tabelle-Samen'!J155,"-garden-to-go-greek.jpg")),
IF($C$1="Irisch - IE",HYPERLINK(CONCATENATE("https://www.saflax.de/0-WVK-Retail/Bilder-Pictures/SAFLAX-",'Basis-Tabelle-Samen'!Q155,"-",'Basis-Tabelle-Samen'!J155,"-garden-to-go-irish.jpg")),
IF($C$1="Isländisch - IS",HYPERLINK(CONCATENATE("https://www.saflax.de/0-WVK-Retail/Bilder-Pictures/SAFLAX-",'Basis-Tabelle-Samen'!Q155,"-",'Basis-Tabelle-Samen'!J155,"-garden-to-go-icelandic.jpg")),
IF($C$1="Italienisch - IT",HYPERLINK(CONCATENATE("https://www.saflax.de/0-WVK-Retail/Bilder-Pictures/SAFLAX-",'Basis-Tabelle-Samen'!Q155,"-",'Basis-Tabelle-Samen'!J155,"-garden-to-go-italian.jpg")),
IF($C$1="Japanisch - JP",HYPERLINK(CONCATENATE("https://www.saflax.de/0-WVK-Retail/Bilder-Pictures/SAFLAX-",'Basis-Tabelle-Samen'!Q155,"-",'Basis-Tabelle-Samen'!J155,"-garden-to-go-japanese.jpg")),
IF($C$1="Kroatisch - HR",HYPERLINK(CONCATENATE("https://www.saflax.de/0-WVK-Retail/Bilder-Pictures/SAFLAX-",'Basis-Tabelle-Samen'!Q155,"-",'Basis-Tabelle-Samen'!J155,"-garden-to-go-croatian.jpg")),
IF($C$1="Lettisch - LV",HYPERLINK(CONCATENATE("https://www.saflax.de/0-WVK-Retail/Bilder-Pictures/SAFLAX-",'Basis-Tabelle-Samen'!Q155,"-",'Basis-Tabelle-Samen'!J155,"-garden-to-go-latvian.jpg")),
IF($C$1="Litauisch - LT",HYPERLINK(CONCATENATE("https://www.saflax.de/0-WVK-Retail/Bilder-Pictures/SAFLAX-",'Basis-Tabelle-Samen'!Q155,"-",'Basis-Tabelle-Samen'!J155,"-garden-to-go-lithuanian.jpg")),
IF($C$1="Maltesisch - MT",HYPERLINK(CONCATENATE("https://www.saflax.de/0-WVK-Retail/Bilder-Pictures/SAFLAX-",'Basis-Tabelle-Samen'!Q155,"-",'Basis-Tabelle-Samen'!J155,"-garden-to-go-maltese.jpg")),
IF($C$1="Niederländisch - NL",HYPERLINK(CONCATENATE("https://www.saflax.de/0-WVK-Retail/Bilder-Pictures/SAFLAX-",'Basis-Tabelle-Samen'!Q155,"-",'Basis-Tabelle-Samen'!J155,"-garden-to-go-dutch.jpg")),
IF($C$1="Norwegisch - NO",HYPERLINK(CONCATENATE("https://www.saflax.de/0-WVK-Retail/Bilder-Pictures/SAFLAX-",'Basis-Tabelle-Samen'!Q155,"-",'Basis-Tabelle-Samen'!J155,"-garden-to-go-nowegian.jpg")),
IF($C$1="Polnisch - PL",HYPERLINK(CONCATENATE("https://www.saflax.de/0-WVK-Retail/Bilder-Pictures/SAFLAX-",'Basis-Tabelle-Samen'!Q155,"-",'Basis-Tabelle-Samen'!J155,"-garden-to-go-polish.jpg")),
IF($C$1="Portugiesisch - PT",HYPERLINK(CONCATENATE("https://www.saflax.de/0-WVK-Retail/Bilder-Pictures/SAFLAX-",'Basis-Tabelle-Samen'!Q155,"-",'Basis-Tabelle-Samen'!J155,"-garden-to-go-portuguese.jpg")),
IF($C$1="Rumänisch - RO",HYPERLINK(CONCATENATE("https://www.saflax.de/0-WVK-Retail/Bilder-Pictures/SAFLAX-",'Basis-Tabelle-Samen'!Q155,"-",'Basis-Tabelle-Samen'!J155,"-garden-to-go-romanian.jpg")),
IF($C$1="Schwedisch - SE",HYPERLINK(CONCATENATE("https://www.saflax.de/0-WVK-Retail/Bilder-Pictures/SAFLAX-",'Basis-Tabelle-Samen'!Q155,"-",'Basis-Tabelle-Samen'!J155,"-garden-to-go-swedish.jpg")),
IF($C$1="Slowakisch - SK",HYPERLINK(CONCATENATE("https://www.saflax.de/0-WVK-Retail/Bilder-Pictures/SAFLAX-",'Basis-Tabelle-Samen'!Q155,"-",'Basis-Tabelle-Samen'!J155,"-garden-to-go-slovak.jpg")),
IF($C$1="Slowenisch - SI",HYPERLINK(CONCATENATE("https://www.saflax.de/0-WVK-Retail/Bilder-Pictures/SAFLAX-",'Basis-Tabelle-Samen'!Q155,"-",'Basis-Tabelle-Samen'!J155,"-garden-to-go-slovenian.jpg")),
IF($C$1="Spanisch - ES",HYPERLINK(CONCATENATE("https://www.saflax.de/0-WVK-Retail/Bilder-Pictures/SAFLAX-",'Basis-Tabelle-Samen'!Q155,"-",'Basis-Tabelle-Samen'!J155,"-garden-to-go-spanish.jpg")),
IF($C$1="Tschechisch - CZ",HYPERLINK(CONCATENATE("https://www.saflax.de/0-WVK-Retail/Bilder-Pictures/SAFLAX-",'Basis-Tabelle-Samen'!Q155,"-",'Basis-Tabelle-Samen'!J155,"-garden-to-go-czech.jpg")),
IF($C$1="Türkisch - TR",HYPERLINK(CONCATENATE("https://www.saflax.de/0-WVK-Retail/Bilder-Pictures/SAFLAX-",'Basis-Tabelle-Samen'!Q155,"-",'Basis-Tabelle-Samen'!J155,"-garden-to-go-turkish.jpg")),
IF($C$1="Ungarisch - HU",HYPERLINK(CONCATENATE("https://www.saflax.de/0-WVK-Retail/Bilder-Pictures/SAFLAX-",'Basis-Tabelle-Samen'!Q155,"-",'Basis-Tabelle-Samen'!J155,"-garden-to-go-hungarian.jpg")),
" ACHTUNG")))))))))))))))))))))))))))))</f>
        <v>https://www.saflax.de/0-WVK-Retail/Bilder-Pictures/SAFLAX-58481-capsicum-annuum-garden-to-go-english.jpg</v>
      </c>
      <c r="AP165" s="330" t="str">
        <f>IF(K165&lt;1,"",
IF($C$1="Bulgarisch - BG",HYPERLINK(CONCATENATE("https://www.saflax.de/0-WVK-Retail/Bilder-Pictures/SAFLAX-",'Basis-Tabelle-Samen'!T155,"-",'Basis-Tabelle-Samen'!J155,"-cultivation-set-bulgarian.jpg")),
IF($C$1="Dänisch - DK",HYPERLINK(CONCATENATE("https://www.saflax.de/0-WVK-Retail/Bilder-Pictures/SAFLAX-",'Basis-Tabelle-Samen'!T155,"-",'Basis-Tabelle-Samen'!J155,"-cultivation-set-danish.jpg")),
IF($C$1="Deutsch - DE",HYPERLINK(CONCATENATE("https://www.saflax.de/0-WVK-Retail/Bilder-Pictures/SAFLAX-",'Basis-Tabelle-Samen'!T155,"-",'Basis-Tabelle-Samen'!J155,"-cultivation-set-german.jpg")),
IF($C$1="Englisch - UK",HYPERLINK(CONCATENATE("https://www.saflax.de/0-WVK-Retail/Bilder-Pictures/SAFLAX-",'Basis-Tabelle-Samen'!T155,"-",'Basis-Tabelle-Samen'!J155,"-cultivation-set-english.jpg")),
IF($C$1="Estnisch - EE",HYPERLINK(CONCATENATE("https://www.saflax.de/0-WVK-Retail/Bilder-Pictures/SAFLAX-",'Basis-Tabelle-Samen'!T155,"-",'Basis-Tabelle-Samen'!J155,"-cultivation-set-estonian.jpg")),
IF($C$1="Finnisch - FI",HYPERLINK(CONCATENATE("https://www.saflax.de/0-WVK-Retail/Bilder-Pictures/SAFLAX-",'Basis-Tabelle-Samen'!T155,"-",'Basis-Tabelle-Samen'!J155,"-cultivation-set-finnish.jpg")),
IF($C$1="Französisch - FR",HYPERLINK(CONCATENATE("https://www.saflax.de/0-WVK-Retail/Bilder-Pictures/SAFLAX-",'Basis-Tabelle-Samen'!T155,"-",'Basis-Tabelle-Samen'!J155,"-cultivation-set-french.jpg")),
IF($C$1="Griechisch - GR",HYPERLINK(CONCATENATE("https://www.saflax.de/0-WVK-Retail/Bilder-Pictures/SAFLAX-",'Basis-Tabelle-Samen'!T155,"-",'Basis-Tabelle-Samen'!J155,"-cultivation-set-greek.jpg")),
IF($C$1="Irisch - IE",HYPERLINK(CONCATENATE("https://www.saflax.de/0-WVK-Retail/Bilder-Pictures/SAFLAX-",'Basis-Tabelle-Samen'!T155,"-",'Basis-Tabelle-Samen'!J155,"-cultivation-set-irish.jpg")),
IF($C$1="Isländisch - IS",HYPERLINK(CONCATENATE("https://www.saflax.de/0-WVK-Retail/Bilder-Pictures/SAFLAX-",'Basis-Tabelle-Samen'!T155,"-",'Basis-Tabelle-Samen'!J155,"-cultivation-set-icelandic.jpg")),
IF($C$1="Italienisch - IT",HYPERLINK(CONCATENATE("https://www.saflax.de/0-WVK-Retail/Bilder-Pictures/SAFLAX-",'Basis-Tabelle-Samen'!T155,"-",'Basis-Tabelle-Samen'!J155,"-cultivation-set-italian.jpg")),
IF($C$1="Japanisch - JP",HYPERLINK(CONCATENATE("https://www.saflax.de/0-WVK-Retail/Bilder-Pictures/SAFLAX-",'Basis-Tabelle-Samen'!T155,"-",'Basis-Tabelle-Samen'!J155,"-cultivation-set-japanese.jpg")),
IF($C$1="Kroatisch - HR",HYPERLINK(CONCATENATE("https://www.saflax.de/0-WVK-Retail/Bilder-Pictures/SAFLAX-",'Basis-Tabelle-Samen'!T155,"-",'Basis-Tabelle-Samen'!J155,"-cultivation-set-croatian.jpg")),
IF($C$1="Lettisch - LV",HYPERLINK(CONCATENATE("https://www.saflax.de/0-WVK-Retail/Bilder-Pictures/SAFLAX-",'Basis-Tabelle-Samen'!T155,"-",'Basis-Tabelle-Samen'!J155,"-cultivation-set-latvian.jpg")),
IF($C$1="Litauisch - LT",HYPERLINK(CONCATENATE("https://www.saflax.de/0-WVK-Retail/Bilder-Pictures/SAFLAX-",'Basis-Tabelle-Samen'!T155,"-",'Basis-Tabelle-Samen'!J155,"-cultivation-set-lithuanian.jpg")),
IF($C$1="Maltesisch - MT",HYPERLINK(CONCATENATE("https://www.saflax.de/0-WVK-Retail/Bilder-Pictures/SAFLAX-",'Basis-Tabelle-Samen'!T155,"-",'Basis-Tabelle-Samen'!J155,"-cultivation-set-maltese.jpg")),
IF($C$1="Niederländisch - NL",HYPERLINK(CONCATENATE("https://www.saflax.de/0-WVK-Retail/Bilder-Pictures/SAFLAX-",'Basis-Tabelle-Samen'!T155,"-",'Basis-Tabelle-Samen'!J155,"-cultivation-set-dutch.jpg")),
IF($C$1="Norwegisch - NO",HYPERLINK(CONCATENATE("https://www.saflax.de/0-WVK-Retail/Bilder-Pictures/SAFLAX-",'Basis-Tabelle-Samen'!T155,"-",'Basis-Tabelle-Samen'!J155,"-cultivation-set-nowegian.jpg")),
IF($C$1="Polnisch - PL",HYPERLINK(CONCATENATE("https://www.saflax.de/0-WVK-Retail/Bilder-Pictures/SAFLAX-",'Basis-Tabelle-Samen'!T155,"-",'Basis-Tabelle-Samen'!J155,"-cultivation-set-polish.jpg")),
IF($C$1="Portugiesisch - PT",HYPERLINK(CONCATENATE("https://www.saflax.de/0-WVK-Retail/Bilder-Pictures/SAFLAX-",'Basis-Tabelle-Samen'!T155,"-",'Basis-Tabelle-Samen'!J155,"-cultivation-set-portuguese.jpg")),
IF($C$1="Rumänisch - RO",HYPERLINK(CONCATENATE("https://www.saflax.de/0-WVK-Retail/Bilder-Pictures/SAFLAX-",'Basis-Tabelle-Samen'!T155,"-",'Basis-Tabelle-Samen'!J155,"-cultivation-set-romanian.jpg")),
IF($C$1="Schwedisch - SE",HYPERLINK(CONCATENATE("https://www.saflax.de/0-WVK-Retail/Bilder-Pictures/SAFLAX-",'Basis-Tabelle-Samen'!T155,"-",'Basis-Tabelle-Samen'!J155,"-cultivation-set-swedish.jpg")),
IF($C$1="Slowakisch - SK",HYPERLINK(CONCATENATE("https://www.saflax.de/0-WVK-Retail/Bilder-Pictures/SAFLAX-",'Basis-Tabelle-Samen'!T155,"-",'Basis-Tabelle-Samen'!J155,"-cultivation-set-slovak.jpg")),
IF($C$1="Slowenisch - SI",HYPERLINK(CONCATENATE("https://www.saflax.de/0-WVK-Retail/Bilder-Pictures/SAFLAX-",'Basis-Tabelle-Samen'!T155,"-",'Basis-Tabelle-Samen'!J155,"-cultivation-set-slovenian.jpg")),
IF($C$1="Spanisch - ES",HYPERLINK(CONCATENATE("https://www.saflax.de/0-WVK-Retail/Bilder-Pictures/SAFLAX-",'Basis-Tabelle-Samen'!T155,"-",'Basis-Tabelle-Samen'!J155,"-cultivation-set-spanish.jpg")),
IF($C$1="Tschechisch - CZ",HYPERLINK(CONCATENATE("https://www.saflax.de/0-WVK-Retail/Bilder-Pictures/SAFLAX-",'Basis-Tabelle-Samen'!T155,"-",'Basis-Tabelle-Samen'!J155,"-cultivation-set-czech.jpg")),
IF($C$1="Türkisch - TR",HYPERLINK(CONCATENATE("https://www.saflax.de/0-WVK-Retail/Bilder-Pictures/SAFLAX-",'Basis-Tabelle-Samen'!T155,"-",'Basis-Tabelle-Samen'!J155,"-cultivation-set-turkish.jpg")),
IF($C$1="Ungarisch - HU",HYPERLINK(CONCATENATE("https://www.saflax.de/0-WVK-Retail/Bilder-Pictures/SAFLAX-",'Basis-Tabelle-Samen'!T155,"-",'Basis-Tabelle-Samen'!J155,"-cultivation-set-hungarian.jpg")),
" ACHTUNG")))))))))))))))))))))))))))))</f>
        <v>https://www.saflax.de/0-WVK-Retail/Bilder-Pictures/SAFLAX-38481-capsicum-annuum-cultivation-set-english.jpg</v>
      </c>
      <c r="AQ165" s="330" t="str">
        <f>IF(L165&lt;1,"",
IF($C$1="Bulgarisch - BG",HYPERLINK(CONCATENATE("https://www.saflax.de/0-WVK-Retail/Bilder-Pictures/SAFLAX-",'Basis-Tabelle-Samen'!W155,"-",'Basis-Tabelle-Samen'!J155,"-garden-in-the-bag-bulgarian.jpg")),
IF($C$1="Dänisch - DK",HYPERLINK(CONCATENATE("https://www.saflax.de/0-WVK-Retail/Bilder-Pictures/SAFLAX-",'Basis-Tabelle-Samen'!W155,"-",'Basis-Tabelle-Samen'!J155,"-garden-in-the-bag-danish.jpg")),
IF($C$1="Deutsch - DE",HYPERLINK(CONCATENATE("https://www.saflax.de/0-WVK-Retail/Bilder-Pictures/SAFLAX-",'Basis-Tabelle-Samen'!W155,"-",'Basis-Tabelle-Samen'!J155,"-garden-in-the-bag-german.jpg")),
IF($C$1="Englisch - UK",HYPERLINK(CONCATENATE("https://www.saflax.de/0-WVK-Retail/Bilder-Pictures/SAFLAX-",'Basis-Tabelle-Samen'!W155,"-",'Basis-Tabelle-Samen'!J155,"-garden-in-the-bag-english.jpg")),
IF($C$1="Estnisch - EE",HYPERLINK(CONCATENATE("https://www.saflax.de/0-WVK-Retail/Bilder-Pictures/SAFLAX-",'Basis-Tabelle-Samen'!W155,"-",'Basis-Tabelle-Samen'!J155,"-garden-in-the-bag-estonian.jpg")),
IF($C$1="Finnisch - FI",HYPERLINK(CONCATENATE("https://www.saflax.de/0-WVK-Retail/Bilder-Pictures/SAFLAX-",'Basis-Tabelle-Samen'!W155,"-",'Basis-Tabelle-Samen'!J155,"-garden-in-the-bag-finnish.jpg")),
IF($C$1="Französisch - FR",HYPERLINK(CONCATENATE("https://www.saflax.de/0-WVK-Retail/Bilder-Pictures/SAFLAX-",'Basis-Tabelle-Samen'!W155,"-",'Basis-Tabelle-Samen'!J155,"-garden-in-the-bag-french.jpg")),
IF($C$1="Griechisch - GR",HYPERLINK(CONCATENATE("https://www.saflax.de/0-WVK-Retail/Bilder-Pictures/SAFLAX-",'Basis-Tabelle-Samen'!W155,"-",'Basis-Tabelle-Samen'!J155,"-garden-in-the-bag-greek.jpg")),
IF($C$1="Irisch - IE",HYPERLINK(CONCATENATE("https://www.saflax.de/0-WVK-Retail/Bilder-Pictures/SAFLAX-",'Basis-Tabelle-Samen'!W155,"-",'Basis-Tabelle-Samen'!J155,"-garden-in-the-bag-irish.jpg")),
IF($C$1="Isländisch - IS",HYPERLINK(CONCATENATE("https://www.saflax.de/0-WVK-Retail/Bilder-Pictures/SAFLAX-",'Basis-Tabelle-Samen'!W155,"-",'Basis-Tabelle-Samen'!J155,"-garden-in-the-bag-icelandic.jpg")),
IF($C$1="Italienisch - IT",HYPERLINK(CONCATENATE("https://www.saflax.de/0-WVK-Retail/Bilder-Pictures/SAFLAX-",'Basis-Tabelle-Samen'!W155,"-",'Basis-Tabelle-Samen'!J155,"-garden-in-the-bag-italian.jpg")),
IF($C$1="Japanisch - JP",HYPERLINK(CONCATENATE("https://www.saflax.de/0-WVK-Retail/Bilder-Pictures/SAFLAX-",'Basis-Tabelle-Samen'!W155,"-",'Basis-Tabelle-Samen'!J155,"-garden-in-the-bag-japanese.jpg")),
IF($C$1="Kroatisch - HR",HYPERLINK(CONCATENATE("https://www.saflax.de/0-WVK-Retail/Bilder-Pictures/SAFLAX-",'Basis-Tabelle-Samen'!W155,"-",'Basis-Tabelle-Samen'!J155,"-garden-in-the-bag-croatian.jpg")),
IF($C$1="Lettisch - LV",HYPERLINK(CONCATENATE("https://www.saflax.de/0-WVK-Retail/Bilder-Pictures/SAFLAX-",'Basis-Tabelle-Samen'!W155,"-",'Basis-Tabelle-Samen'!J155,"-garden-in-the-bag-latvian.jpg")),
IF($C$1="Litauisch - LT",HYPERLINK(CONCATENATE("https://www.saflax.de/0-WVK-Retail/Bilder-Pictures/SAFLAX-",'Basis-Tabelle-Samen'!W155,"-",'Basis-Tabelle-Samen'!J155,"-garden-in-the-bag-lithuanian.jpg")),
IF($C$1="Maltesisch - MT",HYPERLINK(CONCATENATE("https://www.saflax.de/0-WVK-Retail/Bilder-Pictures/SAFLAX-",'Basis-Tabelle-Samen'!W155,"-",'Basis-Tabelle-Samen'!J155,"-garden-in-the-bag-maltese.jpg")),
IF($C$1="Niederländisch - NL",HYPERLINK(CONCATENATE("https://www.saflax.de/0-WVK-Retail/Bilder-Pictures/SAFLAX-",'Basis-Tabelle-Samen'!W155,"-",'Basis-Tabelle-Samen'!J155,"-garden-in-the-bag-dutch.jpg")),
IF($C$1="Norwegisch - NO",HYPERLINK(CONCATENATE("https://www.saflax.de/0-WVK-Retail/Bilder-Pictures/SAFLAX-",'Basis-Tabelle-Samen'!W155,"-",'Basis-Tabelle-Samen'!J155,"-garden-in-the-bag-nowegian.jpg")),
IF($C$1="Polnisch - PL",HYPERLINK(CONCATENATE("https://www.saflax.de/0-WVK-Retail/Bilder-Pictures/SAFLAX-",'Basis-Tabelle-Samen'!W155,"-",'Basis-Tabelle-Samen'!J155,"-garden-in-the-bag-polish.jpg")),
IF($C$1="Portugiesisch - PT",HYPERLINK(CONCATENATE("https://www.saflax.de/0-WVK-Retail/Bilder-Pictures/SAFLAX-",'Basis-Tabelle-Samen'!W155,"-",'Basis-Tabelle-Samen'!J155,"-garden-in-the-bag-portuguese.jpg")),
IF($C$1="Rumänisch - RO",HYPERLINK(CONCATENATE("https://www.saflax.de/0-WVK-Retail/Bilder-Pictures/SAFLAX-",'Basis-Tabelle-Samen'!W155,"-",'Basis-Tabelle-Samen'!J155,"-garden-in-the-bag-romanian.jpg")),
IF($C$1="Schwedisch - SE",HYPERLINK(CONCATENATE("https://www.saflax.de/0-WVK-Retail/Bilder-Pictures/SAFLAX-",'Basis-Tabelle-Samen'!W155,"-",'Basis-Tabelle-Samen'!J155,"-garden-in-the-bag-swedish.jpg")),
IF($C$1="Slowakisch - SK",HYPERLINK(CONCATENATE("https://www.saflax.de/0-WVK-Retail/Bilder-Pictures/SAFLAX-",'Basis-Tabelle-Samen'!W155,"-",'Basis-Tabelle-Samen'!J155,"-garden-in-the-bag-slovak.jpg")),
IF($C$1="Slowenisch - SI",HYPERLINK(CONCATENATE("https://www.saflax.de/0-WVK-Retail/Bilder-Pictures/SAFLAX-",'Basis-Tabelle-Samen'!W155,"-",'Basis-Tabelle-Samen'!J155,"-garden-in-the-bag-slovenian.jpg")),
IF($C$1="Spanisch - ES",HYPERLINK(CONCATENATE("https://www.saflax.de/0-WVK-Retail/Bilder-Pictures/SAFLAX-",'Basis-Tabelle-Samen'!W155,"-",'Basis-Tabelle-Samen'!J155,"-garden-in-the-bag-spanish.jpg")),
IF($C$1="Tschechisch - CZ",HYPERLINK(CONCATENATE("https://www.saflax.de/0-WVK-Retail/Bilder-Pictures/SAFLAX-",'Basis-Tabelle-Samen'!W155,"-",'Basis-Tabelle-Samen'!J155,"-garden-in-the-bag-czech.jpg")),
IF($C$1="Türkisch - TR",HYPERLINK(CONCATENATE("https://www.saflax.de/0-WVK-Retail/Bilder-Pictures/SAFLAX-",'Basis-Tabelle-Samen'!W155,"-",'Basis-Tabelle-Samen'!J155,"-garden-in-the-bag-turkish.jpg")),
IF($C$1="Ungarisch - HU",HYPERLINK(CONCATENATE("https://www.saflax.de/0-WVK-Retail/Bilder-Pictures/SAFLAX-",'Basis-Tabelle-Samen'!W155,"-",'Basis-Tabelle-Samen'!J155,"-garden-in-the-bag-hungarian.jpg")),
" ACHTUNG")))))))))))))))))))))))))))))</f>
        <v>https://www.saflax.de/0-WVK-Retail/Bilder-Pictures/SAFLAX-68481-capsicum-annuum-garden-in-the-bag-english.jpg</v>
      </c>
    </row>
    <row r="166" spans="1:43" ht="17.100000000000001" customHeight="1" x14ac:dyDescent="0.2">
      <c r="A166" s="318" t="str">
        <f>IF('Basis-Tabelle-Samen'!A147="","",IF($C$1="Deutsch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66" s="319" t="str">
        <f>'Basis-Tabelle-Samen'!I147</f>
        <v>Capsicum annuum</v>
      </c>
      <c r="C166" s="316" t="str">
        <f>IF($C$1="Bulgarisch - BG",'Basis-Tabelle-Samen'!Z147,
IF($C$1="Dänisch - DK",'Basis-Tabelle-Samen'!AA147,
IF($C$1="Deutsch - DE",'Basis-Tabelle-Samen'!AB147,
IF($C$1="Englisch - UK",'Basis-Tabelle-Samen'!AC147,
IF($C$1="Estnisch - EE",'Basis-Tabelle-Samen'!AD147,
IF($C$1="Finnisch - FI",'Basis-Tabelle-Samen'!AE147,
IF($C$1="Französisch - FR",'Basis-Tabelle-Samen'!AF147,
IF($C$1="Griechisch - GR",'Basis-Tabelle-Samen'!AG147,
IF($C$1="Irisch - IE",'Basis-Tabelle-Samen'!AH147,
IF($C$1="Isländisch - IS",'Basis-Tabelle-Samen'!AI147,
IF($C$1="Italienisch - IT",'Basis-Tabelle-Samen'!AJ147,
IF($C$1="Japanisch - JP",'Basis-Tabelle-Samen'!AK147,
IF($C$1="Kroatisch - HR",'Basis-Tabelle-Samen'!AL147,
IF($C$1="Lettisch - LV",'Basis-Tabelle-Samen'!AM147,
IF($C$1="Litauisch - LT",'Basis-Tabelle-Samen'!AN147,
IF($C$1="Maltesisch - MT",'Basis-Tabelle-Samen'!AO147,
IF($C$1="Niederländisch - NL",'Basis-Tabelle-Samen'!AP147,
IF($C$1="Norwegisch - NO",'Basis-Tabelle-Samen'!AQ147,
IF($C$1="Polnisch - PL",'Basis-Tabelle-Samen'!AR147,
IF($C$1="Portugiesisch - PT",'Basis-Tabelle-Samen'!AS147,
IF($C$1="Rumänisch - RO",'Basis-Tabelle-Samen'!AT147,
IF($C$1="Schwedisch - SE",'Basis-Tabelle-Samen'!AU147,
IF($C$1="Slowakisch - SK",'Basis-Tabelle-Samen'!AV147,
IF($C$1="Slowenisch - SI",'Basis-Tabelle-Samen'!AW147,
IF($C$1="Spanisch - ES",'Basis-Tabelle-Samen'!AX147,
IF($C$1="Tschechisch - CZ",'Basis-Tabelle-Samen'!AY147,
IF($C$1="Türkisch - TR",'Basis-Tabelle-Samen'!AZ147,
IF($C$1="Ungarisch - HU",'Basis-Tabelle-Samen'!BA147,
" ACHTUNG"))))))))))))))))))))))))))))</f>
        <v>Organic - Sweet Pepper - Golden California Wonder</v>
      </c>
      <c r="D166" s="320">
        <f>'Basis-Tabelle-Samen'!F147</f>
        <v>20</v>
      </c>
      <c r="E166" s="321" t="str">
        <f>'Basis-Tabelle-Samen'!H147</f>
        <v>7 %</v>
      </c>
      <c r="F166" s="322" t="str">
        <f>IF('Basis-Tabelle-Samen'!G147="","",'Basis-Tabelle-Samen'!G147)</f>
        <v>02</v>
      </c>
      <c r="G166" s="320">
        <f>'Basis-Tabelle-Samen'!C147</f>
        <v>18452</v>
      </c>
      <c r="H166" s="323">
        <f>'Basis-Tabelle-Samen'!D147</f>
        <v>4055473184524</v>
      </c>
      <c r="I166" s="324">
        <f>'Basis-Tabelle-Samen'!E147</f>
        <v>2.0499999999999998</v>
      </c>
      <c r="J166" s="325">
        <f t="shared" si="2"/>
        <v>12</v>
      </c>
      <c r="K166" s="326">
        <f>'Basis-Tabelle-Samen'!K147</f>
        <v>78452</v>
      </c>
      <c r="L166" s="323">
        <f>'Basis-Tabelle-Samen'!L147</f>
        <v>4055473784526</v>
      </c>
      <c r="M166" s="324">
        <f>'Basis-Tabelle-Samen'!M147</f>
        <v>2.4500000000000002</v>
      </c>
      <c r="N166" s="326">
        <f>IF(K166&lt;1,"",'3'!$I$15)</f>
        <v>15</v>
      </c>
      <c r="O166" s="327">
        <f>IF(K166&lt;1,"",'3'!$J$11)</f>
        <v>90</v>
      </c>
      <c r="P166" s="326">
        <f>'Basis-Tabelle-Samen'!N147</f>
        <v>88452</v>
      </c>
      <c r="Q166" s="323">
        <f>'Basis-Tabelle-Samen'!O147</f>
        <v>4055473884523</v>
      </c>
      <c r="R166" s="328">
        <f>'Basis-Tabelle-Samen'!P147</f>
        <v>3.75</v>
      </c>
      <c r="S166" s="326">
        <f>IF(R166&lt;1,"",'3'!$M$15)</f>
        <v>18</v>
      </c>
      <c r="T166" s="327">
        <f>IF(R166&lt;1,"",'3'!$N$11)</f>
        <v>72</v>
      </c>
      <c r="U166" s="326">
        <f>'Basis-Tabelle-Samen'!Q147</f>
        <v>58452</v>
      </c>
      <c r="V166" s="323">
        <f>'Basis-Tabelle-Samen'!R147</f>
        <v>4055473584522</v>
      </c>
      <c r="W166" s="324">
        <f>'Basis-Tabelle-Samen'!S147</f>
        <v>4.95</v>
      </c>
      <c r="X166" s="326">
        <f>IF(U166&lt;1,"",'3'!$Q$15)</f>
        <v>6</v>
      </c>
      <c r="Y166" s="327">
        <f>IF(U166&lt;1,"",'3'!$R$11)</f>
        <v>24</v>
      </c>
      <c r="Z166" s="326">
        <f>'Basis-Tabelle-Samen'!T147</f>
        <v>38452</v>
      </c>
      <c r="AA166" s="323">
        <f>'Basis-Tabelle-Samen'!U147</f>
        <v>4055473384528</v>
      </c>
      <c r="AB166" s="324">
        <f>'Basis-Tabelle-Samen'!V147</f>
        <v>6.75</v>
      </c>
      <c r="AC166" s="326">
        <f>IF(Z166&lt;1,"",'3'!$U$15)</f>
        <v>6</v>
      </c>
      <c r="AD166" s="327">
        <f>IF(Z166&lt;1,"",'3'!$V$11)</f>
        <v>24</v>
      </c>
      <c r="AE166" s="326">
        <f>'Basis-Tabelle-Samen'!W147</f>
        <v>68452</v>
      </c>
      <c r="AF166" s="323">
        <f>'Basis-Tabelle-Samen'!X147</f>
        <v>4055473684529</v>
      </c>
      <c r="AG166" s="324">
        <f>'Basis-Tabelle-Samen'!Y147</f>
        <v>2.95</v>
      </c>
      <c r="AH166" s="326">
        <f>IF(AE166&lt;1,"",'3'!$Y$15)</f>
        <v>8</v>
      </c>
      <c r="AI166" s="327">
        <f>IF(AE166&lt;1,"",'3'!$Z$11)</f>
        <v>64</v>
      </c>
      <c r="AJ166" s="315"/>
      <c r="AK166" s="316" t="str">
        <f>IF(G166&lt;1,"",
IF($C$1="Bulgarisch - BG",HYPERLINK(CONCATENATE("https://www.saflax.de/0-WVK-Retail/Bilder-Pictures/SAFLAX-",'Basis-Tabelle-Samen'!C147,"-",'Basis-Tabelle-Samen'!J147,"-seed-package-front-cr-bulgarian.jpg")),
IF($C$1="Dänisch - DK",HYPERLINK(CONCATENATE("https://www.saflax.de/0-WVK-Retail/Bilder-Pictures/SAFLAX-",'Basis-Tabelle-Samen'!C147,"-",'Basis-Tabelle-Samen'!J147,"-seed-package-front-cr-danish.jpg")),
IF($C$1="Deutsch - DE",HYPERLINK(CONCATENATE("https://www.saflax.de/0-WVK-Retail/Bilder-Pictures/SAFLAX-",'Basis-Tabelle-Samen'!C147,"-",'Basis-Tabelle-Samen'!J147,"-seed-package-front-cr-german.jpg")),
IF($C$1="Englisch - UK",HYPERLINK(CONCATENATE("https://www.saflax.de/0-WVK-Retail/Bilder-Pictures/SAFLAX-",'Basis-Tabelle-Samen'!C147,"-",'Basis-Tabelle-Samen'!J147,"-seed-package-front-cr-english.jpg")),
IF($C$1="Estnisch - EE",HYPERLINK(CONCATENATE("https://www.saflax.de/0-WVK-Retail/Bilder-Pictures/SAFLAX-",'Basis-Tabelle-Samen'!C147,"-",'Basis-Tabelle-Samen'!J147,"-seed-package-front-cr-estonian.jpg")),
IF($C$1="Finnisch - FI",HYPERLINK(CONCATENATE("https://www.saflax.de/0-WVK-Retail/Bilder-Pictures/SAFLAX-",'Basis-Tabelle-Samen'!C147,"-",'Basis-Tabelle-Samen'!J147,"-seed-package-front-cr-finnish.jpg")),
IF($C$1="Französisch - FR",HYPERLINK(CONCATENATE("https://www.saflax.de/0-WVK-Retail/Bilder-Pictures/SAFLAX-",'Basis-Tabelle-Samen'!C147,"-",'Basis-Tabelle-Samen'!J147,"-seed-package-front-cr-french.jpg")),
IF($C$1="Griechisch - GR",HYPERLINK(CONCATENATE("https://www.saflax.de/0-WVK-Retail/Bilder-Pictures/SAFLAX-",'Basis-Tabelle-Samen'!C147,"-",'Basis-Tabelle-Samen'!J147,"-seed-package-front-cr-greek.jpg")),
IF($C$1="Irisch - IE",HYPERLINK(CONCATENATE("https://www.saflax.de/0-WVK-Retail/Bilder-Pictures/SAFLAX-",'Basis-Tabelle-Samen'!C147,"-",'Basis-Tabelle-Samen'!J147,"-seed-package-front-cr-irish.jpg")),
IF($C$1="Isländisch - IS",HYPERLINK(CONCATENATE("https://www.saflax.de/0-WVK-Retail/Bilder-Pictures/SAFLAX-",'Basis-Tabelle-Samen'!C147,"-",'Basis-Tabelle-Samen'!J147,"-seed-package-front-cr-icelandic.jpg")),
IF($C$1="Italienisch - IT",HYPERLINK(CONCATENATE("https://www.saflax.de/0-WVK-Retail/Bilder-Pictures/SAFLAX-",'Basis-Tabelle-Samen'!C147,"-",'Basis-Tabelle-Samen'!J147,"-seed-package-front-cr-italian.jpg")),
IF($C$1="Japanisch - JP",HYPERLINK(CONCATENATE("https://www.saflax.de/0-WVK-Retail/Bilder-Pictures/SAFLAX-",'Basis-Tabelle-Samen'!C147,"-",'Basis-Tabelle-Samen'!J147,"-seed-package-front-cr-japanese.jpg")),
IF($C$1="Kroatisch - HR",HYPERLINK(CONCATENATE("https://www.saflax.de/0-WVK-Retail/Bilder-Pictures/SAFLAX-",'Basis-Tabelle-Samen'!C147,"-",'Basis-Tabelle-Samen'!J147,"-seed-package-front-cr-croatian.jpg")),
IF($C$1="Lettisch - LV",HYPERLINK(CONCATENATE("https://www.saflax.de/0-WVK-Retail/Bilder-Pictures/SAFLAX-",'Basis-Tabelle-Samen'!C147,"-",'Basis-Tabelle-Samen'!J147,"-seed-package-front-cr-latvian.jpg")),
IF($C$1="Litauisch - LT",HYPERLINK(CONCATENATE("https://www.saflax.de/0-WVK-Retail/Bilder-Pictures/SAFLAX-",'Basis-Tabelle-Samen'!C147,"-",'Basis-Tabelle-Samen'!J147,"-seed-package-front-cr-lithuanian.jpg")),
IF($C$1="Maltesisch - MT",HYPERLINK(CONCATENATE("https://www.saflax.de/0-WVK-Retail/Bilder-Pictures/SAFLAX-",'Basis-Tabelle-Samen'!C147,"-",'Basis-Tabelle-Samen'!J147,"-seed-package-front-cr-maltese.jpg")),
IF($C$1="Niederländisch - NL",HYPERLINK(CONCATENATE("https://www.saflax.de/0-WVK-Retail/Bilder-Pictures/SAFLAX-",'Basis-Tabelle-Samen'!C147,"-",'Basis-Tabelle-Samen'!J147,"-seed-package-front-cr-dutch.jpg")),
IF($C$1="Norwegisch - NO",HYPERLINK(CONCATENATE("https://www.saflax.de/0-WVK-Retail/Bilder-Pictures/SAFLAX-",'Basis-Tabelle-Samen'!C147,"-",'Basis-Tabelle-Samen'!J147,"-seed-package-front-cr-nowegian.jpg")),
IF($C$1="Polnisch - PL",HYPERLINK(CONCATENATE("https://www.saflax.de/0-WVK-Retail/Bilder-Pictures/SAFLAX-",'Basis-Tabelle-Samen'!C147,"-",'Basis-Tabelle-Samen'!J147,"-seed-package-front-cr-polish.jpg")),
IF($C$1="Portugiesisch - PT",HYPERLINK(CONCATENATE("https://www.saflax.de/0-WVK-Retail/Bilder-Pictures/SAFLAX-",'Basis-Tabelle-Samen'!C147,"-",'Basis-Tabelle-Samen'!J147,"-seed-package-front-cr-portuguese.jpg")),
IF($C$1="Rumänisch - RO",HYPERLINK(CONCATENATE("https://www.saflax.de/0-WVK-Retail/Bilder-Pictures/SAFLAX-",'Basis-Tabelle-Samen'!C147,"-",'Basis-Tabelle-Samen'!J147,"-seed-package-front-cr-romanian.jpg")),
IF($C$1="Schwedisch - SE",HYPERLINK(CONCATENATE("https://www.saflax.de/0-WVK-Retail/Bilder-Pictures/SAFLAX-",'Basis-Tabelle-Samen'!C147,"-",'Basis-Tabelle-Samen'!J147,"-seed-package-front-cr-swedish.jpg")),
IF($C$1="Slowakisch - SK",HYPERLINK(CONCATENATE("https://www.saflax.de/0-WVK-Retail/Bilder-Pictures/SAFLAX-",'Basis-Tabelle-Samen'!C147,"-",'Basis-Tabelle-Samen'!J147,"-seed-package-front-cr-slovak.jpg")),
IF($C$1="Slowenisch - SI",HYPERLINK(CONCATENATE("https://www.saflax.de/0-WVK-Retail/Bilder-Pictures/SAFLAX-",'Basis-Tabelle-Samen'!C147,"-",'Basis-Tabelle-Samen'!J147,"-seed-package-front-cr-slovenian.jpg")),
IF($C$1="Spanisch - ES",HYPERLINK(CONCATENATE("https://www.saflax.de/0-WVK-Retail/Bilder-Pictures/SAFLAX-",'Basis-Tabelle-Samen'!C147,"-",'Basis-Tabelle-Samen'!J147,"-seed-package-front-cr-spanish.jpg")),
IF($C$1="Tschechisch - CZ",HYPERLINK(CONCATENATE("https://www.saflax.de/0-WVK-Retail/Bilder-Pictures/SAFLAX-",'Basis-Tabelle-Samen'!C147,"-",'Basis-Tabelle-Samen'!J147,"-seed-package-front-cr-czech.jpg")),
IF($C$1="Türkisch - TR",HYPERLINK(CONCATENATE("https://www.saflax.de/0-WVK-Retail/Bilder-Pictures/SAFLAX-",'Basis-Tabelle-Samen'!C147,"-",'Basis-Tabelle-Samen'!J147,"-seed-package-front-cr-turkish.jpg")),
IF($C$1="Ungarisch - HU",HYPERLINK(CONCATENATE("https://www.saflax.de/0-WVK-Retail/Bilder-Pictures/SAFLAX-",'Basis-Tabelle-Samen'!C147,"-",'Basis-Tabelle-Samen'!J147,"-seed-package-front-cr-hungarian.jpg")),
" ACHTUNG")))))))))))))))))))))))))))))</f>
        <v>https://www.saflax.de/0-WVK-Retail/Bilder-Pictures/SAFLAX-18452-capsicum-annuum-seed-package-front-cr-english.jpg</v>
      </c>
      <c r="AL166" s="330" t="str">
        <f>IF(G166&lt;1,"",
IF($C$1="Bulgarisch - BG",HYPERLINK(CONCATENATE("https://www.saflax.de/0-WVK-Retail/Bilder-Pictures/SAFLAX-",'Basis-Tabelle-Samen'!C147,"-",'Basis-Tabelle-Samen'!J147,"-seed-package-back-cr-bulgarian.jpg")),
IF($C$1="Dänisch - DK",HYPERLINK(CONCATENATE("https://www.saflax.de/0-WVK-Retail/Bilder-Pictures/SAFLAX-",'Basis-Tabelle-Samen'!C147,"-",'Basis-Tabelle-Samen'!J147,"-seed-package-back-cr-danish.jpg")),
IF($C$1="Deutsch - DE",HYPERLINK(CONCATENATE("https://www.saflax.de/0-WVK-Retail/Bilder-Pictures/SAFLAX-",'Basis-Tabelle-Samen'!C147,"-",'Basis-Tabelle-Samen'!J147,"-seed-package-back-cr-german.jpg")),
IF($C$1="Englisch - UK",HYPERLINK(CONCATENATE("https://www.saflax.de/0-WVK-Retail/Bilder-Pictures/SAFLAX-",'Basis-Tabelle-Samen'!C147,"-",'Basis-Tabelle-Samen'!J147,"-seed-package-back-cr-english.jpg")),
IF($C$1="Estnisch - EE",HYPERLINK(CONCATENATE("https://www.saflax.de/0-WVK-Retail/Bilder-Pictures/SAFLAX-",'Basis-Tabelle-Samen'!C147,"-",'Basis-Tabelle-Samen'!J147,"-seed-package-back-cr-estonian.jpg")),
IF($C$1="Finnisch - FI",HYPERLINK(CONCATENATE("https://www.saflax.de/0-WVK-Retail/Bilder-Pictures/SAFLAX-",'Basis-Tabelle-Samen'!C147,"-",'Basis-Tabelle-Samen'!J147,"-seed-package-back-cr-finnish.jpg")),
IF($C$1="Französisch - FR",HYPERLINK(CONCATENATE("https://www.saflax.de/0-WVK-Retail/Bilder-Pictures/SAFLAX-",'Basis-Tabelle-Samen'!C147,"-",'Basis-Tabelle-Samen'!J147,"-seed-package-back-cr-french.jpg")),
IF($C$1="Griechisch - GR",HYPERLINK(CONCATENATE("https://www.saflax.de/0-WVK-Retail/Bilder-Pictures/SAFLAX-",'Basis-Tabelle-Samen'!C147,"-",'Basis-Tabelle-Samen'!J147,"-seed-package-back-cr-greek.jpg")),
IF($C$1="Irisch - IE",HYPERLINK(CONCATENATE("https://www.saflax.de/0-WVK-Retail/Bilder-Pictures/SAFLAX-",'Basis-Tabelle-Samen'!C147,"-",'Basis-Tabelle-Samen'!J147,"-seed-package-back-cr-irish.jpg")),
IF($C$1="Isländisch - IS",HYPERLINK(CONCATENATE("https://www.saflax.de/0-WVK-Retail/Bilder-Pictures/SAFLAX-",'Basis-Tabelle-Samen'!C147,"-",'Basis-Tabelle-Samen'!J147,"-seed-package-back-cr-icelandic.jpg")),
IF($C$1="Italienisch - IT",HYPERLINK(CONCATENATE("https://www.saflax.de/0-WVK-Retail/Bilder-Pictures/SAFLAX-",'Basis-Tabelle-Samen'!C147,"-",'Basis-Tabelle-Samen'!J147,"-seed-package-back-cr-italian.jpg")),
IF($C$1="Japanisch - JP",HYPERLINK(CONCATENATE("https://www.saflax.de/0-WVK-Retail/Bilder-Pictures/SAFLAX-",'Basis-Tabelle-Samen'!C147,"-",'Basis-Tabelle-Samen'!J147,"-seed-package-back-cr-japanese.jpg")),
IF($C$1="Kroatisch - HR",HYPERLINK(CONCATENATE("https://www.saflax.de/0-WVK-Retail/Bilder-Pictures/SAFLAX-",'Basis-Tabelle-Samen'!C147,"-",'Basis-Tabelle-Samen'!J147,"-seed-package-back-cr-croatian.jpg")),
IF($C$1="Lettisch - LV",HYPERLINK(CONCATENATE("https://www.saflax.de/0-WVK-Retail/Bilder-Pictures/SAFLAX-",'Basis-Tabelle-Samen'!C147,"-",'Basis-Tabelle-Samen'!J147,"-seed-package-back-cr-latvian.jpg")),
IF($C$1="Litauisch - LT",HYPERLINK(CONCATENATE("https://www.saflax.de/0-WVK-Retail/Bilder-Pictures/SAFLAX-",'Basis-Tabelle-Samen'!C147,"-",'Basis-Tabelle-Samen'!J147,"-seed-package-back-cr-lithuanian.jpg")),
IF($C$1="Maltesisch - MT",HYPERLINK(CONCATENATE("https://www.saflax.de/0-WVK-Retail/Bilder-Pictures/SAFLAX-",'Basis-Tabelle-Samen'!C147,"-",'Basis-Tabelle-Samen'!J147,"-seed-package-back-cr-maltese.jpg")),
IF($C$1="Niederländisch - NL",HYPERLINK(CONCATENATE("https://www.saflax.de/0-WVK-Retail/Bilder-Pictures/SAFLAX-",'Basis-Tabelle-Samen'!C147,"-",'Basis-Tabelle-Samen'!J147,"-seed-package-back-cr-dutch.jpg")),
IF($C$1="Norwegisch - NO",HYPERLINK(CONCATENATE("https://www.saflax.de/0-WVK-Retail/Bilder-Pictures/SAFLAX-",'Basis-Tabelle-Samen'!C147,"-",'Basis-Tabelle-Samen'!J147,"-seed-package-back-cr-nowegian.jpg")),
IF($C$1="Polnisch - PL",HYPERLINK(CONCATENATE("https://www.saflax.de/0-WVK-Retail/Bilder-Pictures/SAFLAX-",'Basis-Tabelle-Samen'!C147,"-",'Basis-Tabelle-Samen'!J147,"-seed-package-back-cr-polish.jpg")),
IF($C$1="Portugiesisch - PT",HYPERLINK(CONCATENATE("https://www.saflax.de/0-WVK-Retail/Bilder-Pictures/SAFLAX-",'Basis-Tabelle-Samen'!C147,"-",'Basis-Tabelle-Samen'!J147,"-seed-package-back-cr-portuguese.jpg")),
IF($C$1="Rumänisch - RO",HYPERLINK(CONCATENATE("https://www.saflax.de/0-WVK-Retail/Bilder-Pictures/SAFLAX-",'Basis-Tabelle-Samen'!C147,"-",'Basis-Tabelle-Samen'!J147,"-seed-package-back-cr-romanian.jpg")),
IF($C$1="Schwedisch - SE",HYPERLINK(CONCATENATE("https://www.saflax.de/0-WVK-Retail/Bilder-Pictures/SAFLAX-",'Basis-Tabelle-Samen'!C147,"-",'Basis-Tabelle-Samen'!J147,"-seed-package-back-cr-swedish.jpg")),
IF($C$1="Slowakisch - SK",HYPERLINK(CONCATENATE("https://www.saflax.de/0-WVK-Retail/Bilder-Pictures/SAFLAX-",'Basis-Tabelle-Samen'!C147,"-",'Basis-Tabelle-Samen'!J147,"-seed-package-back-cr-slovak.jpg")),
IF($C$1="Slowenisch - SI",HYPERLINK(CONCATENATE("https://www.saflax.de/0-WVK-Retail/Bilder-Pictures/SAFLAX-",'Basis-Tabelle-Samen'!C147,"-",'Basis-Tabelle-Samen'!J147,"-seed-package-back-cr-slovenian.jpg")),
IF($C$1="Spanisch - ES",HYPERLINK(CONCATENATE("https://www.saflax.de/0-WVK-Retail/Bilder-Pictures/SAFLAX-",'Basis-Tabelle-Samen'!C147,"-",'Basis-Tabelle-Samen'!J147,"-seed-package-back-cr-spanish.jpg")),
IF($C$1="Tschechisch - CZ",HYPERLINK(CONCATENATE("https://www.saflax.de/0-WVK-Retail/Bilder-Pictures/SAFLAX-",'Basis-Tabelle-Samen'!C147,"-",'Basis-Tabelle-Samen'!J147,"-seed-package-back-cr-czech.jpg")),
IF($C$1="Türkisch - TR",HYPERLINK(CONCATENATE("https://www.saflax.de/0-WVK-Retail/Bilder-Pictures/SAFLAX-",'Basis-Tabelle-Samen'!C147,"-",'Basis-Tabelle-Samen'!J147,"-seed-package-back-cr-turkish.jpg")),
IF($C$1="Ungarisch - HU",HYPERLINK(CONCATENATE("https://www.saflax.de/0-WVK-Retail/Bilder-Pictures/SAFLAX-",'Basis-Tabelle-Samen'!C147,"-",'Basis-Tabelle-Samen'!J147,"-seed-package-back-cr-hungarian.jpg")),
" ACHTUNG")))))))))))))))))))))))))))))</f>
        <v>https://www.saflax.de/0-WVK-Retail/Bilder-Pictures/SAFLAX-18452-capsicum-annuum-seed-package-back-cr-english.jpg</v>
      </c>
      <c r="AM166" s="330" t="str">
        <f>IF(H166&lt;1,"",
IF($C$1="Bulgarisch - BG",HYPERLINK(CONCATENATE("https://www.saflax.de/0-WVK-Retail/Bilder-Pictures/SAFLAX-",'Basis-Tabelle-Samen'!K147,"-",'Basis-Tabelle-Samen'!J147,"-garden-to-go-mini-bulgarian.jpg")),
IF($C$1="Dänisch - DK",HYPERLINK(CONCATENATE("https://www.saflax.de/0-WVK-Retail/Bilder-Pictures/SAFLAX-",'Basis-Tabelle-Samen'!K147,"-",'Basis-Tabelle-Samen'!J147,"-garden-to-go-mini-danish.jpg")),
IF($C$1="Deutsch - DE",HYPERLINK(CONCATENATE("https://www.saflax.de/0-WVK-Retail/Bilder-Pictures/SAFLAX-",'Basis-Tabelle-Samen'!K147,"-",'Basis-Tabelle-Samen'!J147,"-garden-to-go-mini-german.jpg")),
IF($C$1="Englisch - UK",HYPERLINK(CONCATENATE("https://www.saflax.de/0-WVK-Retail/Bilder-Pictures/SAFLAX-",'Basis-Tabelle-Samen'!K147,"-",'Basis-Tabelle-Samen'!J147,"-garden-to-go-mini-english.jpg")),
IF($C$1="Estnisch - EE",HYPERLINK(CONCATENATE("https://www.saflax.de/0-WVK-Retail/Bilder-Pictures/SAFLAX-",'Basis-Tabelle-Samen'!K147,"-",'Basis-Tabelle-Samen'!J147,"-garden-to-go-mini-estonian.jpg")),
IF($C$1="Finnisch - FI",HYPERLINK(CONCATENATE("https://www.saflax.de/0-WVK-Retail/Bilder-Pictures/SAFLAX-",'Basis-Tabelle-Samen'!K147,"-",'Basis-Tabelle-Samen'!J147,"-garden-to-go-mini-finnish.jpg")),
IF($C$1="Französisch - FR",HYPERLINK(CONCATENATE("https://www.saflax.de/0-WVK-Retail/Bilder-Pictures/SAFLAX-",'Basis-Tabelle-Samen'!K147,"-",'Basis-Tabelle-Samen'!J147,"-garden-to-go-mini-french.jpg")),
IF($C$1="Griechisch - GR",HYPERLINK(CONCATENATE("https://www.saflax.de/0-WVK-Retail/Bilder-Pictures/SAFLAX-",'Basis-Tabelle-Samen'!K147,"-",'Basis-Tabelle-Samen'!J147,"-garden-to-go-mini-greek.jpg")),
IF($C$1="Irisch - IE",HYPERLINK(CONCATENATE("https://www.saflax.de/0-WVK-Retail/Bilder-Pictures/SAFLAX-",'Basis-Tabelle-Samen'!K147,"-",'Basis-Tabelle-Samen'!J147,"-garden-to-go-mini-irish.jpg")),
IF($C$1="Isländisch - IS",HYPERLINK(CONCATENATE("https://www.saflax.de/0-WVK-Retail/Bilder-Pictures/SAFLAX-",'Basis-Tabelle-Samen'!K147,"-",'Basis-Tabelle-Samen'!J147,"-garden-to-go-mini-icelandic.jpg")),
IF($C$1="Italienisch - IT",HYPERLINK(CONCATENATE("https://www.saflax.de/0-WVK-Retail/Bilder-Pictures/SAFLAX-",'Basis-Tabelle-Samen'!K147,"-",'Basis-Tabelle-Samen'!J147,"-garden-to-go-mini-italian.jpg")),
IF($C$1="Japanisch - JP",HYPERLINK(CONCATENATE("https://www.saflax.de/0-WVK-Retail/Bilder-Pictures/SAFLAX-",'Basis-Tabelle-Samen'!K147,"-",'Basis-Tabelle-Samen'!J147,"-garden-to-go-mini-japanese.jpg")),
IF($C$1="Kroatisch - HR",HYPERLINK(CONCATENATE("https://www.saflax.de/0-WVK-Retail/Bilder-Pictures/SAFLAX-",'Basis-Tabelle-Samen'!K147,"-",'Basis-Tabelle-Samen'!J147,"-garden-to-go-mini-croatian.jpg")),
IF($C$1="Lettisch - LV",HYPERLINK(CONCATENATE("https://www.saflax.de/0-WVK-Retail/Bilder-Pictures/SAFLAX-",'Basis-Tabelle-Samen'!K147,"-",'Basis-Tabelle-Samen'!J147,"-garden-to-go-mini-latvian.jpg")),
IF($C$1="Litauisch - LT",HYPERLINK(CONCATENATE("https://www.saflax.de/0-WVK-Retail/Bilder-Pictures/SAFLAX-",'Basis-Tabelle-Samen'!K147,"-",'Basis-Tabelle-Samen'!J147,"-garden-to-go-mini-lithuanian.jpg")),
IF($C$1="Maltesisch - MT",HYPERLINK(CONCATENATE("https://www.saflax.de/0-WVK-Retail/Bilder-Pictures/SAFLAX-",'Basis-Tabelle-Samen'!K147,"-",'Basis-Tabelle-Samen'!J147,"-garden-to-go-mini-maltese.jpg")),
IF($C$1="Niederländisch - NL",HYPERLINK(CONCATENATE("https://www.saflax.de/0-WVK-Retail/Bilder-Pictures/SAFLAX-",'Basis-Tabelle-Samen'!K147,"-",'Basis-Tabelle-Samen'!J147,"-garden-to-go-mini-dutch.jpg")),
IF($C$1="Norwegisch - NO",HYPERLINK(CONCATENATE("https://www.saflax.de/0-WVK-Retail/Bilder-Pictures/SAFLAX-",'Basis-Tabelle-Samen'!K147,"-",'Basis-Tabelle-Samen'!J147,"-garden-to-go-mini-nowegian.jpg")),
IF($C$1="Polnisch - PL",HYPERLINK(CONCATENATE("https://www.saflax.de/0-WVK-Retail/Bilder-Pictures/SAFLAX-",'Basis-Tabelle-Samen'!K147,"-",'Basis-Tabelle-Samen'!J147,"-garden-to-go-mini-polish.jpg")),
IF($C$1="Portugiesisch - PT",HYPERLINK(CONCATENATE("https://www.saflax.de/0-WVK-Retail/Bilder-Pictures/SAFLAX-",'Basis-Tabelle-Samen'!K147,"-",'Basis-Tabelle-Samen'!J147,"-garden-to-go-mini-portuguese.jpg")),
IF($C$1="Rumänisch - RO",HYPERLINK(CONCATENATE("https://www.saflax.de/0-WVK-Retail/Bilder-Pictures/SAFLAX-",'Basis-Tabelle-Samen'!K147,"-",'Basis-Tabelle-Samen'!J147,"-garden-to-go-mini-romanian.jpg")),
IF($C$1="Schwedisch - SE",HYPERLINK(CONCATENATE("https://www.saflax.de/0-WVK-Retail/Bilder-Pictures/SAFLAX-",'Basis-Tabelle-Samen'!K147,"-",'Basis-Tabelle-Samen'!J147,"-garden-to-go-mini-swedish.jpg")),
IF($C$1="Slowakisch - SK",HYPERLINK(CONCATENATE("https://www.saflax.de/0-WVK-Retail/Bilder-Pictures/SAFLAX-",'Basis-Tabelle-Samen'!K147,"-",'Basis-Tabelle-Samen'!J147,"-garden-to-go-mini-slovak.jpg")),
IF($C$1="Slowenisch - SI",HYPERLINK(CONCATENATE("https://www.saflax.de/0-WVK-Retail/Bilder-Pictures/SAFLAX-",'Basis-Tabelle-Samen'!K147,"-",'Basis-Tabelle-Samen'!J147,"-garden-to-go-mini-slovenian.jpg")),
IF($C$1="Spanisch - ES",HYPERLINK(CONCATENATE("https://www.saflax.de/0-WVK-Retail/Bilder-Pictures/SAFLAX-",'Basis-Tabelle-Samen'!K147,"-",'Basis-Tabelle-Samen'!J147,"-garden-to-go-mini-spanish.jpg")),
IF($C$1="Tschechisch - CZ",HYPERLINK(CONCATENATE("https://www.saflax.de/0-WVK-Retail/Bilder-Pictures/SAFLAX-",'Basis-Tabelle-Samen'!K147,"-",'Basis-Tabelle-Samen'!J147,"-garden-to-go-mini-czech.jpg")),
IF($C$1="Türkisch - TR",HYPERLINK(CONCATENATE("https://www.saflax.de/0-WVK-Retail/Bilder-Pictures/SAFLAX-",'Basis-Tabelle-Samen'!K147,"-",'Basis-Tabelle-Samen'!J147,"-garden-to-go-mini-turkish.jpg")),
IF($C$1="Ungarisch - HU",HYPERLINK(CONCATENATE("https://www.saflax.de/0-WVK-Retail/Bilder-Pictures/SAFLAX-",'Basis-Tabelle-Samen'!K147,"-",'Basis-Tabelle-Samen'!J147,"-garden-to-go-mini-hungarian.jpg")),
" ACHTUNG")))))))))))))))))))))))))))))</f>
        <v>https://www.saflax.de/0-WVK-Retail/Bilder-Pictures/SAFLAX-78452-capsicum-annuum-garden-to-go-mini-english.jpg</v>
      </c>
      <c r="AN166" s="330" t="str">
        <f>IF(I166&lt;1,"",
IF($C$1="Bulgarisch - BG",HYPERLINK(CONCATENATE("https://www.saflax.de/0-WVK-Retail/Bilder-Pictures/SAFLAX-",'Basis-Tabelle-Samen'!N147,"-",'Basis-Tabelle-Samen'!J147,"-garden-to-go-lite-bulgarian.jpg")),
IF($C$1="Dänisch - DK",HYPERLINK(CONCATENATE("https://www.saflax.de/0-WVK-Retail/Bilder-Pictures/SAFLAX-",'Basis-Tabelle-Samen'!N147,"-",'Basis-Tabelle-Samen'!J147,"-garden-to-go-lite-danish.jpg")),
IF($C$1="Deutsch - DE",HYPERLINK(CONCATENATE("https://www.saflax.de/0-WVK-Retail/Bilder-Pictures/SAFLAX-",'Basis-Tabelle-Samen'!N147,"-",'Basis-Tabelle-Samen'!J147,"-garden-to-go-lite-german.jpg")),
IF($C$1="Englisch - UK",HYPERLINK(CONCATENATE("https://www.saflax.de/0-WVK-Retail/Bilder-Pictures/SAFLAX-",'Basis-Tabelle-Samen'!N147,"-",'Basis-Tabelle-Samen'!J147,"-garden-to-go-lite-english.jpg")),
IF($C$1="Estnisch - EE",HYPERLINK(CONCATENATE("https://www.saflax.de/0-WVK-Retail/Bilder-Pictures/SAFLAX-",'Basis-Tabelle-Samen'!N147,"-",'Basis-Tabelle-Samen'!J147,"-garden-to-go-lite-estonian.jpg")),
IF($C$1="Finnisch - FI",HYPERLINK(CONCATENATE("https://www.saflax.de/0-WVK-Retail/Bilder-Pictures/SAFLAX-",'Basis-Tabelle-Samen'!N147,"-",'Basis-Tabelle-Samen'!J147,"-garden-to-go-lite-finnish.jpg")),
IF($C$1="Französisch - FR",HYPERLINK(CONCATENATE("https://www.saflax.de/0-WVK-Retail/Bilder-Pictures/SAFLAX-",'Basis-Tabelle-Samen'!N147,"-",'Basis-Tabelle-Samen'!J147,"-garden-to-go-lite-french.jpg")),
IF($C$1="Griechisch - GR",HYPERLINK(CONCATENATE("https://www.saflax.de/0-WVK-Retail/Bilder-Pictures/SAFLAX-",'Basis-Tabelle-Samen'!N147,"-",'Basis-Tabelle-Samen'!J147,"-garden-to-go-lite-greek.jpg")),
IF($C$1="Irisch - IE",HYPERLINK(CONCATENATE("https://www.saflax.de/0-WVK-Retail/Bilder-Pictures/SAFLAX-",'Basis-Tabelle-Samen'!N147,"-",'Basis-Tabelle-Samen'!J147,"-garden-to-go-lite-irish.jpg")),
IF($C$1="Isländisch - IS",HYPERLINK(CONCATENATE("https://www.saflax.de/0-WVK-Retail/Bilder-Pictures/SAFLAX-",'Basis-Tabelle-Samen'!N147,"-",'Basis-Tabelle-Samen'!J147,"-garden-to-go-lite-icelandic.jpg")),
IF($C$1="Italienisch - IT",HYPERLINK(CONCATENATE("https://www.saflax.de/0-WVK-Retail/Bilder-Pictures/SAFLAX-",'Basis-Tabelle-Samen'!N147,"-",'Basis-Tabelle-Samen'!J147,"-garden-to-go-lite-italian.jpg")),
IF($C$1="Japanisch - JP",HYPERLINK(CONCATENATE("https://www.saflax.de/0-WVK-Retail/Bilder-Pictures/SAFLAX-",'Basis-Tabelle-Samen'!N147,"-",'Basis-Tabelle-Samen'!J147,"-garden-to-go-lite-japanese.jpg")),
IF($C$1="Kroatisch - HR",HYPERLINK(CONCATENATE("https://www.saflax.de/0-WVK-Retail/Bilder-Pictures/SAFLAX-",'Basis-Tabelle-Samen'!N147,"-",'Basis-Tabelle-Samen'!J147,"-garden-to-go-lite-croatian.jpg")),
IF($C$1="Lettisch - LV",HYPERLINK(CONCATENATE("https://www.saflax.de/0-WVK-Retail/Bilder-Pictures/SAFLAX-",'Basis-Tabelle-Samen'!N147,"-",'Basis-Tabelle-Samen'!J147,"-garden-to-go-lite-latvian.jpg")),
IF($C$1="Litauisch - LT",HYPERLINK(CONCATENATE("https://www.saflax.de/0-WVK-Retail/Bilder-Pictures/SAFLAX-",'Basis-Tabelle-Samen'!N147,"-",'Basis-Tabelle-Samen'!J147,"-garden-to-go-lite-lithuanian.jpg")),
IF($C$1="Maltesisch - MT",HYPERLINK(CONCATENATE("https://www.saflax.de/0-WVK-Retail/Bilder-Pictures/SAFLAX-",'Basis-Tabelle-Samen'!N147,"-",'Basis-Tabelle-Samen'!J147,"-garden-to-go-lite-maltese.jpg")),
IF($C$1="Niederländisch - NL",HYPERLINK(CONCATENATE("https://www.saflax.de/0-WVK-Retail/Bilder-Pictures/SAFLAX-",'Basis-Tabelle-Samen'!N147,"-",'Basis-Tabelle-Samen'!J147,"-garden-to-go-lite-dutch.jpg")),
IF($C$1="Norwegisch - NO",HYPERLINK(CONCATENATE("https://www.saflax.de/0-WVK-Retail/Bilder-Pictures/SAFLAX-",'Basis-Tabelle-Samen'!N147,"-",'Basis-Tabelle-Samen'!J147,"-garden-to-go-lite-nowegian.jpg")),
IF($C$1="Polnisch - PL",HYPERLINK(CONCATENATE("https://www.saflax.de/0-WVK-Retail/Bilder-Pictures/SAFLAX-",'Basis-Tabelle-Samen'!N147,"-",'Basis-Tabelle-Samen'!J147,"-garden-to-go-lite-polish.jpg")),
IF($C$1="Portugiesisch - PT",HYPERLINK(CONCATENATE("https://www.saflax.de/0-WVK-Retail/Bilder-Pictures/SAFLAX-",'Basis-Tabelle-Samen'!N147,"-",'Basis-Tabelle-Samen'!J147,"-garden-to-go-lite-portuguese.jpg")),
IF($C$1="Rumänisch - RO",HYPERLINK(CONCATENATE("https://www.saflax.de/0-WVK-Retail/Bilder-Pictures/SAFLAX-",'Basis-Tabelle-Samen'!N147,"-",'Basis-Tabelle-Samen'!J147,"-garden-to-go-lite-romanian.jpg")),
IF($C$1="Schwedisch - SE",HYPERLINK(CONCATENATE("https://www.saflax.de/0-WVK-Retail/Bilder-Pictures/SAFLAX-",'Basis-Tabelle-Samen'!N147,"-",'Basis-Tabelle-Samen'!J147,"-garden-to-go-lite-swedish.jpg")),
IF($C$1="Slowakisch - SK",HYPERLINK(CONCATENATE("https://www.saflax.de/0-WVK-Retail/Bilder-Pictures/SAFLAX-",'Basis-Tabelle-Samen'!N147,"-",'Basis-Tabelle-Samen'!J147,"-garden-to-go-lite-slovak.jpg")),
IF($C$1="Slowenisch - SI",HYPERLINK(CONCATENATE("https://www.saflax.de/0-WVK-Retail/Bilder-Pictures/SAFLAX-",'Basis-Tabelle-Samen'!N147,"-",'Basis-Tabelle-Samen'!J147,"-garden-to-go-lite-slovenian.jpg")),
IF($C$1="Spanisch - ES",HYPERLINK(CONCATENATE("https://www.saflax.de/0-WVK-Retail/Bilder-Pictures/SAFLAX-",'Basis-Tabelle-Samen'!N147,"-",'Basis-Tabelle-Samen'!J147,"-garden-to-go-lite-spanish.jpg")),
IF($C$1="Tschechisch - CZ",HYPERLINK(CONCATENATE("https://www.saflax.de/0-WVK-Retail/Bilder-Pictures/SAFLAX-",'Basis-Tabelle-Samen'!N147,"-",'Basis-Tabelle-Samen'!J147,"-garden-to-go-lite-czech.jpg")),
IF($C$1="Türkisch - TR",HYPERLINK(CONCATENATE("https://www.saflax.de/0-WVK-Retail/Bilder-Pictures/SAFLAX-",'Basis-Tabelle-Samen'!N147,"-",'Basis-Tabelle-Samen'!J147,"-garden-to-go-lite-turkish.jpg")),
IF($C$1="Ungarisch - HU",HYPERLINK(CONCATENATE("https://www.saflax.de/0-WVK-Retail/Bilder-Pictures/SAFLAX-",'Basis-Tabelle-Samen'!N147,"-",'Basis-Tabelle-Samen'!J147,"-garden-to-go-lite-hungarian.jpg")),
" ACHTUNG")))))))))))))))))))))))))))))</f>
        <v>https://www.saflax.de/0-WVK-Retail/Bilder-Pictures/SAFLAX-88452-capsicum-annuum-garden-to-go-lite-english.jpg</v>
      </c>
      <c r="AO166" s="330" t="str">
        <f>IF(J166&lt;1,"",
IF($C$1="Bulgarisch - BG",HYPERLINK(CONCATENATE("https://www.saflax.de/0-WVK-Retail/Bilder-Pictures/SAFLAX-",'Basis-Tabelle-Samen'!Q147,"-",'Basis-Tabelle-Samen'!J147,"-garden-to-go-bulgarian.jpg")),
IF($C$1="Dänisch - DK",HYPERLINK(CONCATENATE("https://www.saflax.de/0-WVK-Retail/Bilder-Pictures/SAFLAX-",'Basis-Tabelle-Samen'!Q147,"-",'Basis-Tabelle-Samen'!J147,"-garden-to-go-danish.jpg")),
IF($C$1="Deutsch - DE",HYPERLINK(CONCATENATE("https://www.saflax.de/0-WVK-Retail/Bilder-Pictures/SAFLAX-",'Basis-Tabelle-Samen'!Q147,"-",'Basis-Tabelle-Samen'!J147,"-garden-to-go-german.jpg")),
IF($C$1="Englisch - UK",HYPERLINK(CONCATENATE("https://www.saflax.de/0-WVK-Retail/Bilder-Pictures/SAFLAX-",'Basis-Tabelle-Samen'!Q147,"-",'Basis-Tabelle-Samen'!J147,"-garden-to-go-english.jpg")),
IF($C$1="Estnisch - EE",HYPERLINK(CONCATENATE("https://www.saflax.de/0-WVK-Retail/Bilder-Pictures/SAFLAX-",'Basis-Tabelle-Samen'!Q147,"-",'Basis-Tabelle-Samen'!J147,"-garden-to-go-estonian.jpg")),
IF($C$1="Finnisch - FI",HYPERLINK(CONCATENATE("https://www.saflax.de/0-WVK-Retail/Bilder-Pictures/SAFLAX-",'Basis-Tabelle-Samen'!Q147,"-",'Basis-Tabelle-Samen'!J147,"-garden-to-go-finnish.jpg")),
IF($C$1="Französisch - FR",HYPERLINK(CONCATENATE("https://www.saflax.de/0-WVK-Retail/Bilder-Pictures/SAFLAX-",'Basis-Tabelle-Samen'!Q147,"-",'Basis-Tabelle-Samen'!J147,"-garden-to-go-french.jpg")),
IF($C$1="Griechisch - GR",HYPERLINK(CONCATENATE("https://www.saflax.de/0-WVK-Retail/Bilder-Pictures/SAFLAX-",'Basis-Tabelle-Samen'!Q147,"-",'Basis-Tabelle-Samen'!J147,"-garden-to-go-greek.jpg")),
IF($C$1="Irisch - IE",HYPERLINK(CONCATENATE("https://www.saflax.de/0-WVK-Retail/Bilder-Pictures/SAFLAX-",'Basis-Tabelle-Samen'!Q147,"-",'Basis-Tabelle-Samen'!J147,"-garden-to-go-irish.jpg")),
IF($C$1="Isländisch - IS",HYPERLINK(CONCATENATE("https://www.saflax.de/0-WVK-Retail/Bilder-Pictures/SAFLAX-",'Basis-Tabelle-Samen'!Q147,"-",'Basis-Tabelle-Samen'!J147,"-garden-to-go-icelandic.jpg")),
IF($C$1="Italienisch - IT",HYPERLINK(CONCATENATE("https://www.saflax.de/0-WVK-Retail/Bilder-Pictures/SAFLAX-",'Basis-Tabelle-Samen'!Q147,"-",'Basis-Tabelle-Samen'!J147,"-garden-to-go-italian.jpg")),
IF($C$1="Japanisch - JP",HYPERLINK(CONCATENATE("https://www.saflax.de/0-WVK-Retail/Bilder-Pictures/SAFLAX-",'Basis-Tabelle-Samen'!Q147,"-",'Basis-Tabelle-Samen'!J147,"-garden-to-go-japanese.jpg")),
IF($C$1="Kroatisch - HR",HYPERLINK(CONCATENATE("https://www.saflax.de/0-WVK-Retail/Bilder-Pictures/SAFLAX-",'Basis-Tabelle-Samen'!Q147,"-",'Basis-Tabelle-Samen'!J147,"-garden-to-go-croatian.jpg")),
IF($C$1="Lettisch - LV",HYPERLINK(CONCATENATE("https://www.saflax.de/0-WVK-Retail/Bilder-Pictures/SAFLAX-",'Basis-Tabelle-Samen'!Q147,"-",'Basis-Tabelle-Samen'!J147,"-garden-to-go-latvian.jpg")),
IF($C$1="Litauisch - LT",HYPERLINK(CONCATENATE("https://www.saflax.de/0-WVK-Retail/Bilder-Pictures/SAFLAX-",'Basis-Tabelle-Samen'!Q147,"-",'Basis-Tabelle-Samen'!J147,"-garden-to-go-lithuanian.jpg")),
IF($C$1="Maltesisch - MT",HYPERLINK(CONCATENATE("https://www.saflax.de/0-WVK-Retail/Bilder-Pictures/SAFLAX-",'Basis-Tabelle-Samen'!Q147,"-",'Basis-Tabelle-Samen'!J147,"-garden-to-go-maltese.jpg")),
IF($C$1="Niederländisch - NL",HYPERLINK(CONCATENATE("https://www.saflax.de/0-WVK-Retail/Bilder-Pictures/SAFLAX-",'Basis-Tabelle-Samen'!Q147,"-",'Basis-Tabelle-Samen'!J147,"-garden-to-go-dutch.jpg")),
IF($C$1="Norwegisch - NO",HYPERLINK(CONCATENATE("https://www.saflax.de/0-WVK-Retail/Bilder-Pictures/SAFLAX-",'Basis-Tabelle-Samen'!Q147,"-",'Basis-Tabelle-Samen'!J147,"-garden-to-go-nowegian.jpg")),
IF($C$1="Polnisch - PL",HYPERLINK(CONCATENATE("https://www.saflax.de/0-WVK-Retail/Bilder-Pictures/SAFLAX-",'Basis-Tabelle-Samen'!Q147,"-",'Basis-Tabelle-Samen'!J147,"-garden-to-go-polish.jpg")),
IF($C$1="Portugiesisch - PT",HYPERLINK(CONCATENATE("https://www.saflax.de/0-WVK-Retail/Bilder-Pictures/SAFLAX-",'Basis-Tabelle-Samen'!Q147,"-",'Basis-Tabelle-Samen'!J147,"-garden-to-go-portuguese.jpg")),
IF($C$1="Rumänisch - RO",HYPERLINK(CONCATENATE("https://www.saflax.de/0-WVK-Retail/Bilder-Pictures/SAFLAX-",'Basis-Tabelle-Samen'!Q147,"-",'Basis-Tabelle-Samen'!J147,"-garden-to-go-romanian.jpg")),
IF($C$1="Schwedisch - SE",HYPERLINK(CONCATENATE("https://www.saflax.de/0-WVK-Retail/Bilder-Pictures/SAFLAX-",'Basis-Tabelle-Samen'!Q147,"-",'Basis-Tabelle-Samen'!J147,"-garden-to-go-swedish.jpg")),
IF($C$1="Slowakisch - SK",HYPERLINK(CONCATENATE("https://www.saflax.de/0-WVK-Retail/Bilder-Pictures/SAFLAX-",'Basis-Tabelle-Samen'!Q147,"-",'Basis-Tabelle-Samen'!J147,"-garden-to-go-slovak.jpg")),
IF($C$1="Slowenisch - SI",HYPERLINK(CONCATENATE("https://www.saflax.de/0-WVK-Retail/Bilder-Pictures/SAFLAX-",'Basis-Tabelle-Samen'!Q147,"-",'Basis-Tabelle-Samen'!J147,"-garden-to-go-slovenian.jpg")),
IF($C$1="Spanisch - ES",HYPERLINK(CONCATENATE("https://www.saflax.de/0-WVK-Retail/Bilder-Pictures/SAFLAX-",'Basis-Tabelle-Samen'!Q147,"-",'Basis-Tabelle-Samen'!J147,"-garden-to-go-spanish.jpg")),
IF($C$1="Tschechisch - CZ",HYPERLINK(CONCATENATE("https://www.saflax.de/0-WVK-Retail/Bilder-Pictures/SAFLAX-",'Basis-Tabelle-Samen'!Q147,"-",'Basis-Tabelle-Samen'!J147,"-garden-to-go-czech.jpg")),
IF($C$1="Türkisch - TR",HYPERLINK(CONCATENATE("https://www.saflax.de/0-WVK-Retail/Bilder-Pictures/SAFLAX-",'Basis-Tabelle-Samen'!Q147,"-",'Basis-Tabelle-Samen'!J147,"-garden-to-go-turkish.jpg")),
IF($C$1="Ungarisch - HU",HYPERLINK(CONCATENATE("https://www.saflax.de/0-WVK-Retail/Bilder-Pictures/SAFLAX-",'Basis-Tabelle-Samen'!Q147,"-",'Basis-Tabelle-Samen'!J147,"-garden-to-go-hungarian.jpg")),
" ACHTUNG")))))))))))))))))))))))))))))</f>
        <v>https://www.saflax.de/0-WVK-Retail/Bilder-Pictures/SAFLAX-58452-capsicum-annuum-garden-to-go-english.jpg</v>
      </c>
      <c r="AP166" s="330" t="str">
        <f>IF(K166&lt;1,"",
IF($C$1="Bulgarisch - BG",HYPERLINK(CONCATENATE("https://www.saflax.de/0-WVK-Retail/Bilder-Pictures/SAFLAX-",'Basis-Tabelle-Samen'!T147,"-",'Basis-Tabelle-Samen'!J147,"-cultivation-set-bulgarian.jpg")),
IF($C$1="Dänisch - DK",HYPERLINK(CONCATENATE("https://www.saflax.de/0-WVK-Retail/Bilder-Pictures/SAFLAX-",'Basis-Tabelle-Samen'!T147,"-",'Basis-Tabelle-Samen'!J147,"-cultivation-set-danish.jpg")),
IF($C$1="Deutsch - DE",HYPERLINK(CONCATENATE("https://www.saflax.de/0-WVK-Retail/Bilder-Pictures/SAFLAX-",'Basis-Tabelle-Samen'!T147,"-",'Basis-Tabelle-Samen'!J147,"-cultivation-set-german.jpg")),
IF($C$1="Englisch - UK",HYPERLINK(CONCATENATE("https://www.saflax.de/0-WVK-Retail/Bilder-Pictures/SAFLAX-",'Basis-Tabelle-Samen'!T147,"-",'Basis-Tabelle-Samen'!J147,"-cultivation-set-english.jpg")),
IF($C$1="Estnisch - EE",HYPERLINK(CONCATENATE("https://www.saflax.de/0-WVK-Retail/Bilder-Pictures/SAFLAX-",'Basis-Tabelle-Samen'!T147,"-",'Basis-Tabelle-Samen'!J147,"-cultivation-set-estonian.jpg")),
IF($C$1="Finnisch - FI",HYPERLINK(CONCATENATE("https://www.saflax.de/0-WVK-Retail/Bilder-Pictures/SAFLAX-",'Basis-Tabelle-Samen'!T147,"-",'Basis-Tabelle-Samen'!J147,"-cultivation-set-finnish.jpg")),
IF($C$1="Französisch - FR",HYPERLINK(CONCATENATE("https://www.saflax.de/0-WVK-Retail/Bilder-Pictures/SAFLAX-",'Basis-Tabelle-Samen'!T147,"-",'Basis-Tabelle-Samen'!J147,"-cultivation-set-french.jpg")),
IF($C$1="Griechisch - GR",HYPERLINK(CONCATENATE("https://www.saflax.de/0-WVK-Retail/Bilder-Pictures/SAFLAX-",'Basis-Tabelle-Samen'!T147,"-",'Basis-Tabelle-Samen'!J147,"-cultivation-set-greek.jpg")),
IF($C$1="Irisch - IE",HYPERLINK(CONCATENATE("https://www.saflax.de/0-WVK-Retail/Bilder-Pictures/SAFLAX-",'Basis-Tabelle-Samen'!T147,"-",'Basis-Tabelle-Samen'!J147,"-cultivation-set-irish.jpg")),
IF($C$1="Isländisch - IS",HYPERLINK(CONCATENATE("https://www.saflax.de/0-WVK-Retail/Bilder-Pictures/SAFLAX-",'Basis-Tabelle-Samen'!T147,"-",'Basis-Tabelle-Samen'!J147,"-cultivation-set-icelandic.jpg")),
IF($C$1="Italienisch - IT",HYPERLINK(CONCATENATE("https://www.saflax.de/0-WVK-Retail/Bilder-Pictures/SAFLAX-",'Basis-Tabelle-Samen'!T147,"-",'Basis-Tabelle-Samen'!J147,"-cultivation-set-italian.jpg")),
IF($C$1="Japanisch - JP",HYPERLINK(CONCATENATE("https://www.saflax.de/0-WVK-Retail/Bilder-Pictures/SAFLAX-",'Basis-Tabelle-Samen'!T147,"-",'Basis-Tabelle-Samen'!J147,"-cultivation-set-japanese.jpg")),
IF($C$1="Kroatisch - HR",HYPERLINK(CONCATENATE("https://www.saflax.de/0-WVK-Retail/Bilder-Pictures/SAFLAX-",'Basis-Tabelle-Samen'!T147,"-",'Basis-Tabelle-Samen'!J147,"-cultivation-set-croatian.jpg")),
IF($C$1="Lettisch - LV",HYPERLINK(CONCATENATE("https://www.saflax.de/0-WVK-Retail/Bilder-Pictures/SAFLAX-",'Basis-Tabelle-Samen'!T147,"-",'Basis-Tabelle-Samen'!J147,"-cultivation-set-latvian.jpg")),
IF($C$1="Litauisch - LT",HYPERLINK(CONCATENATE("https://www.saflax.de/0-WVK-Retail/Bilder-Pictures/SAFLAX-",'Basis-Tabelle-Samen'!T147,"-",'Basis-Tabelle-Samen'!J147,"-cultivation-set-lithuanian.jpg")),
IF($C$1="Maltesisch - MT",HYPERLINK(CONCATENATE("https://www.saflax.de/0-WVK-Retail/Bilder-Pictures/SAFLAX-",'Basis-Tabelle-Samen'!T147,"-",'Basis-Tabelle-Samen'!J147,"-cultivation-set-maltese.jpg")),
IF($C$1="Niederländisch - NL",HYPERLINK(CONCATENATE("https://www.saflax.de/0-WVK-Retail/Bilder-Pictures/SAFLAX-",'Basis-Tabelle-Samen'!T147,"-",'Basis-Tabelle-Samen'!J147,"-cultivation-set-dutch.jpg")),
IF($C$1="Norwegisch - NO",HYPERLINK(CONCATENATE("https://www.saflax.de/0-WVK-Retail/Bilder-Pictures/SAFLAX-",'Basis-Tabelle-Samen'!T147,"-",'Basis-Tabelle-Samen'!J147,"-cultivation-set-nowegian.jpg")),
IF($C$1="Polnisch - PL",HYPERLINK(CONCATENATE("https://www.saflax.de/0-WVK-Retail/Bilder-Pictures/SAFLAX-",'Basis-Tabelle-Samen'!T147,"-",'Basis-Tabelle-Samen'!J147,"-cultivation-set-polish.jpg")),
IF($C$1="Portugiesisch - PT",HYPERLINK(CONCATENATE("https://www.saflax.de/0-WVK-Retail/Bilder-Pictures/SAFLAX-",'Basis-Tabelle-Samen'!T147,"-",'Basis-Tabelle-Samen'!J147,"-cultivation-set-portuguese.jpg")),
IF($C$1="Rumänisch - RO",HYPERLINK(CONCATENATE("https://www.saflax.de/0-WVK-Retail/Bilder-Pictures/SAFLAX-",'Basis-Tabelle-Samen'!T147,"-",'Basis-Tabelle-Samen'!J147,"-cultivation-set-romanian.jpg")),
IF($C$1="Schwedisch - SE",HYPERLINK(CONCATENATE("https://www.saflax.de/0-WVK-Retail/Bilder-Pictures/SAFLAX-",'Basis-Tabelle-Samen'!T147,"-",'Basis-Tabelle-Samen'!J147,"-cultivation-set-swedish.jpg")),
IF($C$1="Slowakisch - SK",HYPERLINK(CONCATENATE("https://www.saflax.de/0-WVK-Retail/Bilder-Pictures/SAFLAX-",'Basis-Tabelle-Samen'!T147,"-",'Basis-Tabelle-Samen'!J147,"-cultivation-set-slovak.jpg")),
IF($C$1="Slowenisch - SI",HYPERLINK(CONCATENATE("https://www.saflax.de/0-WVK-Retail/Bilder-Pictures/SAFLAX-",'Basis-Tabelle-Samen'!T147,"-",'Basis-Tabelle-Samen'!J147,"-cultivation-set-slovenian.jpg")),
IF($C$1="Spanisch - ES",HYPERLINK(CONCATENATE("https://www.saflax.de/0-WVK-Retail/Bilder-Pictures/SAFLAX-",'Basis-Tabelle-Samen'!T147,"-",'Basis-Tabelle-Samen'!J147,"-cultivation-set-spanish.jpg")),
IF($C$1="Tschechisch - CZ",HYPERLINK(CONCATENATE("https://www.saflax.de/0-WVK-Retail/Bilder-Pictures/SAFLAX-",'Basis-Tabelle-Samen'!T147,"-",'Basis-Tabelle-Samen'!J147,"-cultivation-set-czech.jpg")),
IF($C$1="Türkisch - TR",HYPERLINK(CONCATENATE("https://www.saflax.de/0-WVK-Retail/Bilder-Pictures/SAFLAX-",'Basis-Tabelle-Samen'!T147,"-",'Basis-Tabelle-Samen'!J147,"-cultivation-set-turkish.jpg")),
IF($C$1="Ungarisch - HU",HYPERLINK(CONCATENATE("https://www.saflax.de/0-WVK-Retail/Bilder-Pictures/SAFLAX-",'Basis-Tabelle-Samen'!T147,"-",'Basis-Tabelle-Samen'!J147,"-cultivation-set-hungarian.jpg")),
" ACHTUNG")))))))))))))))))))))))))))))</f>
        <v>https://www.saflax.de/0-WVK-Retail/Bilder-Pictures/SAFLAX-38452-capsicum-annuum-cultivation-set-english.jpg</v>
      </c>
      <c r="AQ166" s="330" t="str">
        <f>IF(L166&lt;1,"",
IF($C$1="Bulgarisch - BG",HYPERLINK(CONCATENATE("https://www.saflax.de/0-WVK-Retail/Bilder-Pictures/SAFLAX-",'Basis-Tabelle-Samen'!W147,"-",'Basis-Tabelle-Samen'!J147,"-garden-in-the-bag-bulgarian.jpg")),
IF($C$1="Dänisch - DK",HYPERLINK(CONCATENATE("https://www.saflax.de/0-WVK-Retail/Bilder-Pictures/SAFLAX-",'Basis-Tabelle-Samen'!W147,"-",'Basis-Tabelle-Samen'!J147,"-garden-in-the-bag-danish.jpg")),
IF($C$1="Deutsch - DE",HYPERLINK(CONCATENATE("https://www.saflax.de/0-WVK-Retail/Bilder-Pictures/SAFLAX-",'Basis-Tabelle-Samen'!W147,"-",'Basis-Tabelle-Samen'!J147,"-garden-in-the-bag-german.jpg")),
IF($C$1="Englisch - UK",HYPERLINK(CONCATENATE("https://www.saflax.de/0-WVK-Retail/Bilder-Pictures/SAFLAX-",'Basis-Tabelle-Samen'!W147,"-",'Basis-Tabelle-Samen'!J147,"-garden-in-the-bag-english.jpg")),
IF($C$1="Estnisch - EE",HYPERLINK(CONCATENATE("https://www.saflax.de/0-WVK-Retail/Bilder-Pictures/SAFLAX-",'Basis-Tabelle-Samen'!W147,"-",'Basis-Tabelle-Samen'!J147,"-garden-in-the-bag-estonian.jpg")),
IF($C$1="Finnisch - FI",HYPERLINK(CONCATENATE("https://www.saflax.de/0-WVK-Retail/Bilder-Pictures/SAFLAX-",'Basis-Tabelle-Samen'!W147,"-",'Basis-Tabelle-Samen'!J147,"-garden-in-the-bag-finnish.jpg")),
IF($C$1="Französisch - FR",HYPERLINK(CONCATENATE("https://www.saflax.de/0-WVK-Retail/Bilder-Pictures/SAFLAX-",'Basis-Tabelle-Samen'!W147,"-",'Basis-Tabelle-Samen'!J147,"-garden-in-the-bag-french.jpg")),
IF($C$1="Griechisch - GR",HYPERLINK(CONCATENATE("https://www.saflax.de/0-WVK-Retail/Bilder-Pictures/SAFLAX-",'Basis-Tabelle-Samen'!W147,"-",'Basis-Tabelle-Samen'!J147,"-garden-in-the-bag-greek.jpg")),
IF($C$1="Irisch - IE",HYPERLINK(CONCATENATE("https://www.saflax.de/0-WVK-Retail/Bilder-Pictures/SAFLAX-",'Basis-Tabelle-Samen'!W147,"-",'Basis-Tabelle-Samen'!J147,"-garden-in-the-bag-irish.jpg")),
IF($C$1="Isländisch - IS",HYPERLINK(CONCATENATE("https://www.saflax.de/0-WVK-Retail/Bilder-Pictures/SAFLAX-",'Basis-Tabelle-Samen'!W147,"-",'Basis-Tabelle-Samen'!J147,"-garden-in-the-bag-icelandic.jpg")),
IF($C$1="Italienisch - IT",HYPERLINK(CONCATENATE("https://www.saflax.de/0-WVK-Retail/Bilder-Pictures/SAFLAX-",'Basis-Tabelle-Samen'!W147,"-",'Basis-Tabelle-Samen'!J147,"-garden-in-the-bag-italian.jpg")),
IF($C$1="Japanisch - JP",HYPERLINK(CONCATENATE("https://www.saflax.de/0-WVK-Retail/Bilder-Pictures/SAFLAX-",'Basis-Tabelle-Samen'!W147,"-",'Basis-Tabelle-Samen'!J147,"-garden-in-the-bag-japanese.jpg")),
IF($C$1="Kroatisch - HR",HYPERLINK(CONCATENATE("https://www.saflax.de/0-WVK-Retail/Bilder-Pictures/SAFLAX-",'Basis-Tabelle-Samen'!W147,"-",'Basis-Tabelle-Samen'!J147,"-garden-in-the-bag-croatian.jpg")),
IF($C$1="Lettisch - LV",HYPERLINK(CONCATENATE("https://www.saflax.de/0-WVK-Retail/Bilder-Pictures/SAFLAX-",'Basis-Tabelle-Samen'!W147,"-",'Basis-Tabelle-Samen'!J147,"-garden-in-the-bag-latvian.jpg")),
IF($C$1="Litauisch - LT",HYPERLINK(CONCATENATE("https://www.saflax.de/0-WVK-Retail/Bilder-Pictures/SAFLAX-",'Basis-Tabelle-Samen'!W147,"-",'Basis-Tabelle-Samen'!J147,"-garden-in-the-bag-lithuanian.jpg")),
IF($C$1="Maltesisch - MT",HYPERLINK(CONCATENATE("https://www.saflax.de/0-WVK-Retail/Bilder-Pictures/SAFLAX-",'Basis-Tabelle-Samen'!W147,"-",'Basis-Tabelle-Samen'!J147,"-garden-in-the-bag-maltese.jpg")),
IF($C$1="Niederländisch - NL",HYPERLINK(CONCATENATE("https://www.saflax.de/0-WVK-Retail/Bilder-Pictures/SAFLAX-",'Basis-Tabelle-Samen'!W147,"-",'Basis-Tabelle-Samen'!J147,"-garden-in-the-bag-dutch.jpg")),
IF($C$1="Norwegisch - NO",HYPERLINK(CONCATENATE("https://www.saflax.de/0-WVK-Retail/Bilder-Pictures/SAFLAX-",'Basis-Tabelle-Samen'!W147,"-",'Basis-Tabelle-Samen'!J147,"-garden-in-the-bag-nowegian.jpg")),
IF($C$1="Polnisch - PL",HYPERLINK(CONCATENATE("https://www.saflax.de/0-WVK-Retail/Bilder-Pictures/SAFLAX-",'Basis-Tabelle-Samen'!W147,"-",'Basis-Tabelle-Samen'!J147,"-garden-in-the-bag-polish.jpg")),
IF($C$1="Portugiesisch - PT",HYPERLINK(CONCATENATE("https://www.saflax.de/0-WVK-Retail/Bilder-Pictures/SAFLAX-",'Basis-Tabelle-Samen'!W147,"-",'Basis-Tabelle-Samen'!J147,"-garden-in-the-bag-portuguese.jpg")),
IF($C$1="Rumänisch - RO",HYPERLINK(CONCATENATE("https://www.saflax.de/0-WVK-Retail/Bilder-Pictures/SAFLAX-",'Basis-Tabelle-Samen'!W147,"-",'Basis-Tabelle-Samen'!J147,"-garden-in-the-bag-romanian.jpg")),
IF($C$1="Schwedisch - SE",HYPERLINK(CONCATENATE("https://www.saflax.de/0-WVK-Retail/Bilder-Pictures/SAFLAX-",'Basis-Tabelle-Samen'!W147,"-",'Basis-Tabelle-Samen'!J147,"-garden-in-the-bag-swedish.jpg")),
IF($C$1="Slowakisch - SK",HYPERLINK(CONCATENATE("https://www.saflax.de/0-WVK-Retail/Bilder-Pictures/SAFLAX-",'Basis-Tabelle-Samen'!W147,"-",'Basis-Tabelle-Samen'!J147,"-garden-in-the-bag-slovak.jpg")),
IF($C$1="Slowenisch - SI",HYPERLINK(CONCATENATE("https://www.saflax.de/0-WVK-Retail/Bilder-Pictures/SAFLAX-",'Basis-Tabelle-Samen'!W147,"-",'Basis-Tabelle-Samen'!J147,"-garden-in-the-bag-slovenian.jpg")),
IF($C$1="Spanisch - ES",HYPERLINK(CONCATENATE("https://www.saflax.de/0-WVK-Retail/Bilder-Pictures/SAFLAX-",'Basis-Tabelle-Samen'!W147,"-",'Basis-Tabelle-Samen'!J147,"-garden-in-the-bag-spanish.jpg")),
IF($C$1="Tschechisch - CZ",HYPERLINK(CONCATENATE("https://www.saflax.de/0-WVK-Retail/Bilder-Pictures/SAFLAX-",'Basis-Tabelle-Samen'!W147,"-",'Basis-Tabelle-Samen'!J147,"-garden-in-the-bag-czech.jpg")),
IF($C$1="Türkisch - TR",HYPERLINK(CONCATENATE("https://www.saflax.de/0-WVK-Retail/Bilder-Pictures/SAFLAX-",'Basis-Tabelle-Samen'!W147,"-",'Basis-Tabelle-Samen'!J147,"-garden-in-the-bag-turkish.jpg")),
IF($C$1="Ungarisch - HU",HYPERLINK(CONCATENATE("https://www.saflax.de/0-WVK-Retail/Bilder-Pictures/SAFLAX-",'Basis-Tabelle-Samen'!W147,"-",'Basis-Tabelle-Samen'!J147,"-garden-in-the-bag-hungarian.jpg")),
" ACHTUNG")))))))))))))))))))))))))))))</f>
        <v>https://www.saflax.de/0-WVK-Retail/Bilder-Pictures/SAFLAX-68452-capsicum-annuum-garden-in-the-bag-english.jpg</v>
      </c>
    </row>
    <row r="167" spans="1:43" ht="17.100000000000001" customHeight="1" x14ac:dyDescent="0.2">
      <c r="A167" s="318" t="str">
        <f>IF('Basis-Tabelle-Samen'!A146="","",IF($C$1="Deutsch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67" s="319" t="str">
        <f>'Basis-Tabelle-Samen'!I146</f>
        <v>Capsicum annuum</v>
      </c>
      <c r="C167" s="316" t="str">
        <f>IF($C$1="Bulgarisch - BG",'Basis-Tabelle-Samen'!Z146,
IF($C$1="Dänisch - DK",'Basis-Tabelle-Samen'!AA146,
IF($C$1="Deutsch - DE",'Basis-Tabelle-Samen'!AB146,
IF($C$1="Englisch - UK",'Basis-Tabelle-Samen'!AC146,
IF($C$1="Estnisch - EE",'Basis-Tabelle-Samen'!AD146,
IF($C$1="Finnisch - FI",'Basis-Tabelle-Samen'!AE146,
IF($C$1="Französisch - FR",'Basis-Tabelle-Samen'!AF146,
IF($C$1="Griechisch - GR",'Basis-Tabelle-Samen'!AG146,
IF($C$1="Irisch - IE",'Basis-Tabelle-Samen'!AH146,
IF($C$1="Isländisch - IS",'Basis-Tabelle-Samen'!AI146,
IF($C$1="Italienisch - IT",'Basis-Tabelle-Samen'!AJ146,
IF($C$1="Japanisch - JP",'Basis-Tabelle-Samen'!AK146,
IF($C$1="Kroatisch - HR",'Basis-Tabelle-Samen'!AL146,
IF($C$1="Lettisch - LV",'Basis-Tabelle-Samen'!AM146,
IF($C$1="Litauisch - LT",'Basis-Tabelle-Samen'!AN146,
IF($C$1="Maltesisch - MT",'Basis-Tabelle-Samen'!AO146,
IF($C$1="Niederländisch - NL",'Basis-Tabelle-Samen'!AP146,
IF($C$1="Norwegisch - NO",'Basis-Tabelle-Samen'!AQ146,
IF($C$1="Polnisch - PL",'Basis-Tabelle-Samen'!AR146,
IF($C$1="Portugiesisch - PT",'Basis-Tabelle-Samen'!AS146,
IF($C$1="Rumänisch - RO",'Basis-Tabelle-Samen'!AT146,
IF($C$1="Schwedisch - SE",'Basis-Tabelle-Samen'!AU146,
IF($C$1="Slowakisch - SK",'Basis-Tabelle-Samen'!AV146,
IF($C$1="Slowenisch - SI",'Basis-Tabelle-Samen'!AW146,
IF($C$1="Spanisch - ES",'Basis-Tabelle-Samen'!AX146,
IF($C$1="Tschechisch - CZ",'Basis-Tabelle-Samen'!AY146,
IF($C$1="Türkisch - TR",'Basis-Tabelle-Samen'!AZ146,
IF($C$1="Ungarisch - HU",'Basis-Tabelle-Samen'!BA146,
" ACHTUNG"))))))))))))))))))))))))))))</f>
        <v>Organic - Sweet Pepper - California Wonder Red</v>
      </c>
      <c r="D167" s="320">
        <f>'Basis-Tabelle-Samen'!F146</f>
        <v>20</v>
      </c>
      <c r="E167" s="321" t="str">
        <f>'Basis-Tabelle-Samen'!H146</f>
        <v>7 %</v>
      </c>
      <c r="F167" s="322" t="str">
        <f>IF('Basis-Tabelle-Samen'!G146="","",'Basis-Tabelle-Samen'!G146)</f>
        <v>02</v>
      </c>
      <c r="G167" s="320">
        <f>'Basis-Tabelle-Samen'!C146</f>
        <v>18451</v>
      </c>
      <c r="H167" s="323">
        <f>'Basis-Tabelle-Samen'!D146</f>
        <v>4055473184517</v>
      </c>
      <c r="I167" s="324">
        <f>'Basis-Tabelle-Samen'!E146</f>
        <v>2.0499999999999998</v>
      </c>
      <c r="J167" s="325">
        <f t="shared" si="2"/>
        <v>12</v>
      </c>
      <c r="K167" s="326">
        <f>'Basis-Tabelle-Samen'!K146</f>
        <v>78451</v>
      </c>
      <c r="L167" s="323">
        <f>'Basis-Tabelle-Samen'!L146</f>
        <v>4055473784519</v>
      </c>
      <c r="M167" s="324">
        <f>'Basis-Tabelle-Samen'!M146</f>
        <v>2.4500000000000002</v>
      </c>
      <c r="N167" s="326">
        <f>IF(K167&lt;1,"",'3'!$I$15)</f>
        <v>15</v>
      </c>
      <c r="O167" s="327">
        <f>IF(K167&lt;1,"",'3'!$J$11)</f>
        <v>90</v>
      </c>
      <c r="P167" s="326">
        <f>'Basis-Tabelle-Samen'!N146</f>
        <v>88451</v>
      </c>
      <c r="Q167" s="323">
        <f>'Basis-Tabelle-Samen'!O146</f>
        <v>4055473884516</v>
      </c>
      <c r="R167" s="328">
        <f>'Basis-Tabelle-Samen'!P146</f>
        <v>3.75</v>
      </c>
      <c r="S167" s="326">
        <f>IF(R167&lt;1,"",'3'!$M$15)</f>
        <v>18</v>
      </c>
      <c r="T167" s="327">
        <f>IF(R167&lt;1,"",'3'!$N$11)</f>
        <v>72</v>
      </c>
      <c r="U167" s="326">
        <f>'Basis-Tabelle-Samen'!Q146</f>
        <v>58451</v>
      </c>
      <c r="V167" s="323">
        <f>'Basis-Tabelle-Samen'!R146</f>
        <v>4055473584515</v>
      </c>
      <c r="W167" s="324">
        <f>'Basis-Tabelle-Samen'!S146</f>
        <v>4.95</v>
      </c>
      <c r="X167" s="326">
        <f>IF(U167&lt;1,"",'3'!$Q$15)</f>
        <v>6</v>
      </c>
      <c r="Y167" s="327">
        <f>IF(U167&lt;1,"",'3'!$R$11)</f>
        <v>24</v>
      </c>
      <c r="Z167" s="326">
        <f>'Basis-Tabelle-Samen'!T146</f>
        <v>38451</v>
      </c>
      <c r="AA167" s="323">
        <f>'Basis-Tabelle-Samen'!U146</f>
        <v>4055473384511</v>
      </c>
      <c r="AB167" s="324">
        <f>'Basis-Tabelle-Samen'!V146</f>
        <v>6.75</v>
      </c>
      <c r="AC167" s="326">
        <f>IF(Z167&lt;1,"",'3'!$U$15)</f>
        <v>6</v>
      </c>
      <c r="AD167" s="327">
        <f>IF(Z167&lt;1,"",'3'!$V$11)</f>
        <v>24</v>
      </c>
      <c r="AE167" s="326">
        <f>'Basis-Tabelle-Samen'!W146</f>
        <v>68451</v>
      </c>
      <c r="AF167" s="323">
        <f>'Basis-Tabelle-Samen'!X146</f>
        <v>4055473684512</v>
      </c>
      <c r="AG167" s="324">
        <f>'Basis-Tabelle-Samen'!Y146</f>
        <v>2.95</v>
      </c>
      <c r="AH167" s="326">
        <f>IF(AE167&lt;1,"",'3'!$Y$15)</f>
        <v>8</v>
      </c>
      <c r="AI167" s="327">
        <f>IF(AE167&lt;1,"",'3'!$Z$11)</f>
        <v>64</v>
      </c>
      <c r="AJ167" s="315"/>
      <c r="AK167" s="316" t="str">
        <f>IF(G167&lt;1,"",
IF($C$1="Bulgarisch - BG",HYPERLINK(CONCATENATE("https://www.saflax.de/0-WVK-Retail/Bilder-Pictures/SAFLAX-",'Basis-Tabelle-Samen'!C146,"-",'Basis-Tabelle-Samen'!J146,"-seed-package-front-cr-bulgarian.jpg")),
IF($C$1="Dänisch - DK",HYPERLINK(CONCATENATE("https://www.saflax.de/0-WVK-Retail/Bilder-Pictures/SAFLAX-",'Basis-Tabelle-Samen'!C146,"-",'Basis-Tabelle-Samen'!J146,"-seed-package-front-cr-danish.jpg")),
IF($C$1="Deutsch - DE",HYPERLINK(CONCATENATE("https://www.saflax.de/0-WVK-Retail/Bilder-Pictures/SAFLAX-",'Basis-Tabelle-Samen'!C146,"-",'Basis-Tabelle-Samen'!J146,"-seed-package-front-cr-german.jpg")),
IF($C$1="Englisch - UK",HYPERLINK(CONCATENATE("https://www.saflax.de/0-WVK-Retail/Bilder-Pictures/SAFLAX-",'Basis-Tabelle-Samen'!C146,"-",'Basis-Tabelle-Samen'!J146,"-seed-package-front-cr-english.jpg")),
IF($C$1="Estnisch - EE",HYPERLINK(CONCATENATE("https://www.saflax.de/0-WVK-Retail/Bilder-Pictures/SAFLAX-",'Basis-Tabelle-Samen'!C146,"-",'Basis-Tabelle-Samen'!J146,"-seed-package-front-cr-estonian.jpg")),
IF($C$1="Finnisch - FI",HYPERLINK(CONCATENATE("https://www.saflax.de/0-WVK-Retail/Bilder-Pictures/SAFLAX-",'Basis-Tabelle-Samen'!C146,"-",'Basis-Tabelle-Samen'!J146,"-seed-package-front-cr-finnish.jpg")),
IF($C$1="Französisch - FR",HYPERLINK(CONCATENATE("https://www.saflax.de/0-WVK-Retail/Bilder-Pictures/SAFLAX-",'Basis-Tabelle-Samen'!C146,"-",'Basis-Tabelle-Samen'!J146,"-seed-package-front-cr-french.jpg")),
IF($C$1="Griechisch - GR",HYPERLINK(CONCATENATE("https://www.saflax.de/0-WVK-Retail/Bilder-Pictures/SAFLAX-",'Basis-Tabelle-Samen'!C146,"-",'Basis-Tabelle-Samen'!J146,"-seed-package-front-cr-greek.jpg")),
IF($C$1="Irisch - IE",HYPERLINK(CONCATENATE("https://www.saflax.de/0-WVK-Retail/Bilder-Pictures/SAFLAX-",'Basis-Tabelle-Samen'!C146,"-",'Basis-Tabelle-Samen'!J146,"-seed-package-front-cr-irish.jpg")),
IF($C$1="Isländisch - IS",HYPERLINK(CONCATENATE("https://www.saflax.de/0-WVK-Retail/Bilder-Pictures/SAFLAX-",'Basis-Tabelle-Samen'!C146,"-",'Basis-Tabelle-Samen'!J146,"-seed-package-front-cr-icelandic.jpg")),
IF($C$1="Italienisch - IT",HYPERLINK(CONCATENATE("https://www.saflax.de/0-WVK-Retail/Bilder-Pictures/SAFLAX-",'Basis-Tabelle-Samen'!C146,"-",'Basis-Tabelle-Samen'!J146,"-seed-package-front-cr-italian.jpg")),
IF($C$1="Japanisch - JP",HYPERLINK(CONCATENATE("https://www.saflax.de/0-WVK-Retail/Bilder-Pictures/SAFLAX-",'Basis-Tabelle-Samen'!C146,"-",'Basis-Tabelle-Samen'!J146,"-seed-package-front-cr-japanese.jpg")),
IF($C$1="Kroatisch - HR",HYPERLINK(CONCATENATE("https://www.saflax.de/0-WVK-Retail/Bilder-Pictures/SAFLAX-",'Basis-Tabelle-Samen'!C146,"-",'Basis-Tabelle-Samen'!J146,"-seed-package-front-cr-croatian.jpg")),
IF($C$1="Lettisch - LV",HYPERLINK(CONCATENATE("https://www.saflax.de/0-WVK-Retail/Bilder-Pictures/SAFLAX-",'Basis-Tabelle-Samen'!C146,"-",'Basis-Tabelle-Samen'!J146,"-seed-package-front-cr-latvian.jpg")),
IF($C$1="Litauisch - LT",HYPERLINK(CONCATENATE("https://www.saflax.de/0-WVK-Retail/Bilder-Pictures/SAFLAX-",'Basis-Tabelle-Samen'!C146,"-",'Basis-Tabelle-Samen'!J146,"-seed-package-front-cr-lithuanian.jpg")),
IF($C$1="Maltesisch - MT",HYPERLINK(CONCATENATE("https://www.saflax.de/0-WVK-Retail/Bilder-Pictures/SAFLAX-",'Basis-Tabelle-Samen'!C146,"-",'Basis-Tabelle-Samen'!J146,"-seed-package-front-cr-maltese.jpg")),
IF($C$1="Niederländisch - NL",HYPERLINK(CONCATENATE("https://www.saflax.de/0-WVK-Retail/Bilder-Pictures/SAFLAX-",'Basis-Tabelle-Samen'!C146,"-",'Basis-Tabelle-Samen'!J146,"-seed-package-front-cr-dutch.jpg")),
IF($C$1="Norwegisch - NO",HYPERLINK(CONCATENATE("https://www.saflax.de/0-WVK-Retail/Bilder-Pictures/SAFLAX-",'Basis-Tabelle-Samen'!C146,"-",'Basis-Tabelle-Samen'!J146,"-seed-package-front-cr-nowegian.jpg")),
IF($C$1="Polnisch - PL",HYPERLINK(CONCATENATE("https://www.saflax.de/0-WVK-Retail/Bilder-Pictures/SAFLAX-",'Basis-Tabelle-Samen'!C146,"-",'Basis-Tabelle-Samen'!J146,"-seed-package-front-cr-polish.jpg")),
IF($C$1="Portugiesisch - PT",HYPERLINK(CONCATENATE("https://www.saflax.de/0-WVK-Retail/Bilder-Pictures/SAFLAX-",'Basis-Tabelle-Samen'!C146,"-",'Basis-Tabelle-Samen'!J146,"-seed-package-front-cr-portuguese.jpg")),
IF($C$1="Rumänisch - RO",HYPERLINK(CONCATENATE("https://www.saflax.de/0-WVK-Retail/Bilder-Pictures/SAFLAX-",'Basis-Tabelle-Samen'!C146,"-",'Basis-Tabelle-Samen'!J146,"-seed-package-front-cr-romanian.jpg")),
IF($C$1="Schwedisch - SE",HYPERLINK(CONCATENATE("https://www.saflax.de/0-WVK-Retail/Bilder-Pictures/SAFLAX-",'Basis-Tabelle-Samen'!C146,"-",'Basis-Tabelle-Samen'!J146,"-seed-package-front-cr-swedish.jpg")),
IF($C$1="Slowakisch - SK",HYPERLINK(CONCATENATE("https://www.saflax.de/0-WVK-Retail/Bilder-Pictures/SAFLAX-",'Basis-Tabelle-Samen'!C146,"-",'Basis-Tabelle-Samen'!J146,"-seed-package-front-cr-slovak.jpg")),
IF($C$1="Slowenisch - SI",HYPERLINK(CONCATENATE("https://www.saflax.de/0-WVK-Retail/Bilder-Pictures/SAFLAX-",'Basis-Tabelle-Samen'!C146,"-",'Basis-Tabelle-Samen'!J146,"-seed-package-front-cr-slovenian.jpg")),
IF($C$1="Spanisch - ES",HYPERLINK(CONCATENATE("https://www.saflax.de/0-WVK-Retail/Bilder-Pictures/SAFLAX-",'Basis-Tabelle-Samen'!C146,"-",'Basis-Tabelle-Samen'!J146,"-seed-package-front-cr-spanish.jpg")),
IF($C$1="Tschechisch - CZ",HYPERLINK(CONCATENATE("https://www.saflax.de/0-WVK-Retail/Bilder-Pictures/SAFLAX-",'Basis-Tabelle-Samen'!C146,"-",'Basis-Tabelle-Samen'!J146,"-seed-package-front-cr-czech.jpg")),
IF($C$1="Türkisch - TR",HYPERLINK(CONCATENATE("https://www.saflax.de/0-WVK-Retail/Bilder-Pictures/SAFLAX-",'Basis-Tabelle-Samen'!C146,"-",'Basis-Tabelle-Samen'!J146,"-seed-package-front-cr-turkish.jpg")),
IF($C$1="Ungarisch - HU",HYPERLINK(CONCATENATE("https://www.saflax.de/0-WVK-Retail/Bilder-Pictures/SAFLAX-",'Basis-Tabelle-Samen'!C146,"-",'Basis-Tabelle-Samen'!J146,"-seed-package-front-cr-hungarian.jpg")),
" ACHTUNG")))))))))))))))))))))))))))))</f>
        <v>https://www.saflax.de/0-WVK-Retail/Bilder-Pictures/SAFLAX-18451-capsicum-annuum-seed-package-front-cr-english.jpg</v>
      </c>
      <c r="AL167" s="330" t="str">
        <f>IF(G167&lt;1,"",
IF($C$1="Bulgarisch - BG",HYPERLINK(CONCATENATE("https://www.saflax.de/0-WVK-Retail/Bilder-Pictures/SAFLAX-",'Basis-Tabelle-Samen'!C146,"-",'Basis-Tabelle-Samen'!J146,"-seed-package-back-cr-bulgarian.jpg")),
IF($C$1="Dänisch - DK",HYPERLINK(CONCATENATE("https://www.saflax.de/0-WVK-Retail/Bilder-Pictures/SAFLAX-",'Basis-Tabelle-Samen'!C146,"-",'Basis-Tabelle-Samen'!J146,"-seed-package-back-cr-danish.jpg")),
IF($C$1="Deutsch - DE",HYPERLINK(CONCATENATE("https://www.saflax.de/0-WVK-Retail/Bilder-Pictures/SAFLAX-",'Basis-Tabelle-Samen'!C146,"-",'Basis-Tabelle-Samen'!J146,"-seed-package-back-cr-german.jpg")),
IF($C$1="Englisch - UK",HYPERLINK(CONCATENATE("https://www.saflax.de/0-WVK-Retail/Bilder-Pictures/SAFLAX-",'Basis-Tabelle-Samen'!C146,"-",'Basis-Tabelle-Samen'!J146,"-seed-package-back-cr-english.jpg")),
IF($C$1="Estnisch - EE",HYPERLINK(CONCATENATE("https://www.saflax.de/0-WVK-Retail/Bilder-Pictures/SAFLAX-",'Basis-Tabelle-Samen'!C146,"-",'Basis-Tabelle-Samen'!J146,"-seed-package-back-cr-estonian.jpg")),
IF($C$1="Finnisch - FI",HYPERLINK(CONCATENATE("https://www.saflax.de/0-WVK-Retail/Bilder-Pictures/SAFLAX-",'Basis-Tabelle-Samen'!C146,"-",'Basis-Tabelle-Samen'!J146,"-seed-package-back-cr-finnish.jpg")),
IF($C$1="Französisch - FR",HYPERLINK(CONCATENATE("https://www.saflax.de/0-WVK-Retail/Bilder-Pictures/SAFLAX-",'Basis-Tabelle-Samen'!C146,"-",'Basis-Tabelle-Samen'!J146,"-seed-package-back-cr-french.jpg")),
IF($C$1="Griechisch - GR",HYPERLINK(CONCATENATE("https://www.saflax.de/0-WVK-Retail/Bilder-Pictures/SAFLAX-",'Basis-Tabelle-Samen'!C146,"-",'Basis-Tabelle-Samen'!J146,"-seed-package-back-cr-greek.jpg")),
IF($C$1="Irisch - IE",HYPERLINK(CONCATENATE("https://www.saflax.de/0-WVK-Retail/Bilder-Pictures/SAFLAX-",'Basis-Tabelle-Samen'!C146,"-",'Basis-Tabelle-Samen'!J146,"-seed-package-back-cr-irish.jpg")),
IF($C$1="Isländisch - IS",HYPERLINK(CONCATENATE("https://www.saflax.de/0-WVK-Retail/Bilder-Pictures/SAFLAX-",'Basis-Tabelle-Samen'!C146,"-",'Basis-Tabelle-Samen'!J146,"-seed-package-back-cr-icelandic.jpg")),
IF($C$1="Italienisch - IT",HYPERLINK(CONCATENATE("https://www.saflax.de/0-WVK-Retail/Bilder-Pictures/SAFLAX-",'Basis-Tabelle-Samen'!C146,"-",'Basis-Tabelle-Samen'!J146,"-seed-package-back-cr-italian.jpg")),
IF($C$1="Japanisch - JP",HYPERLINK(CONCATENATE("https://www.saflax.de/0-WVK-Retail/Bilder-Pictures/SAFLAX-",'Basis-Tabelle-Samen'!C146,"-",'Basis-Tabelle-Samen'!J146,"-seed-package-back-cr-japanese.jpg")),
IF($C$1="Kroatisch - HR",HYPERLINK(CONCATENATE("https://www.saflax.de/0-WVK-Retail/Bilder-Pictures/SAFLAX-",'Basis-Tabelle-Samen'!C146,"-",'Basis-Tabelle-Samen'!J146,"-seed-package-back-cr-croatian.jpg")),
IF($C$1="Lettisch - LV",HYPERLINK(CONCATENATE("https://www.saflax.de/0-WVK-Retail/Bilder-Pictures/SAFLAX-",'Basis-Tabelle-Samen'!C146,"-",'Basis-Tabelle-Samen'!J146,"-seed-package-back-cr-latvian.jpg")),
IF($C$1="Litauisch - LT",HYPERLINK(CONCATENATE("https://www.saflax.de/0-WVK-Retail/Bilder-Pictures/SAFLAX-",'Basis-Tabelle-Samen'!C146,"-",'Basis-Tabelle-Samen'!J146,"-seed-package-back-cr-lithuanian.jpg")),
IF($C$1="Maltesisch - MT",HYPERLINK(CONCATENATE("https://www.saflax.de/0-WVK-Retail/Bilder-Pictures/SAFLAX-",'Basis-Tabelle-Samen'!C146,"-",'Basis-Tabelle-Samen'!J146,"-seed-package-back-cr-maltese.jpg")),
IF($C$1="Niederländisch - NL",HYPERLINK(CONCATENATE("https://www.saflax.de/0-WVK-Retail/Bilder-Pictures/SAFLAX-",'Basis-Tabelle-Samen'!C146,"-",'Basis-Tabelle-Samen'!J146,"-seed-package-back-cr-dutch.jpg")),
IF($C$1="Norwegisch - NO",HYPERLINK(CONCATENATE("https://www.saflax.de/0-WVK-Retail/Bilder-Pictures/SAFLAX-",'Basis-Tabelle-Samen'!C146,"-",'Basis-Tabelle-Samen'!J146,"-seed-package-back-cr-nowegian.jpg")),
IF($C$1="Polnisch - PL",HYPERLINK(CONCATENATE("https://www.saflax.de/0-WVK-Retail/Bilder-Pictures/SAFLAX-",'Basis-Tabelle-Samen'!C146,"-",'Basis-Tabelle-Samen'!J146,"-seed-package-back-cr-polish.jpg")),
IF($C$1="Portugiesisch - PT",HYPERLINK(CONCATENATE("https://www.saflax.de/0-WVK-Retail/Bilder-Pictures/SAFLAX-",'Basis-Tabelle-Samen'!C146,"-",'Basis-Tabelle-Samen'!J146,"-seed-package-back-cr-portuguese.jpg")),
IF($C$1="Rumänisch - RO",HYPERLINK(CONCATENATE("https://www.saflax.de/0-WVK-Retail/Bilder-Pictures/SAFLAX-",'Basis-Tabelle-Samen'!C146,"-",'Basis-Tabelle-Samen'!J146,"-seed-package-back-cr-romanian.jpg")),
IF($C$1="Schwedisch - SE",HYPERLINK(CONCATENATE("https://www.saflax.de/0-WVK-Retail/Bilder-Pictures/SAFLAX-",'Basis-Tabelle-Samen'!C146,"-",'Basis-Tabelle-Samen'!J146,"-seed-package-back-cr-swedish.jpg")),
IF($C$1="Slowakisch - SK",HYPERLINK(CONCATENATE("https://www.saflax.de/0-WVK-Retail/Bilder-Pictures/SAFLAX-",'Basis-Tabelle-Samen'!C146,"-",'Basis-Tabelle-Samen'!J146,"-seed-package-back-cr-slovak.jpg")),
IF($C$1="Slowenisch - SI",HYPERLINK(CONCATENATE("https://www.saflax.de/0-WVK-Retail/Bilder-Pictures/SAFLAX-",'Basis-Tabelle-Samen'!C146,"-",'Basis-Tabelle-Samen'!J146,"-seed-package-back-cr-slovenian.jpg")),
IF($C$1="Spanisch - ES",HYPERLINK(CONCATENATE("https://www.saflax.de/0-WVK-Retail/Bilder-Pictures/SAFLAX-",'Basis-Tabelle-Samen'!C146,"-",'Basis-Tabelle-Samen'!J146,"-seed-package-back-cr-spanish.jpg")),
IF($C$1="Tschechisch - CZ",HYPERLINK(CONCATENATE("https://www.saflax.de/0-WVK-Retail/Bilder-Pictures/SAFLAX-",'Basis-Tabelle-Samen'!C146,"-",'Basis-Tabelle-Samen'!J146,"-seed-package-back-cr-czech.jpg")),
IF($C$1="Türkisch - TR",HYPERLINK(CONCATENATE("https://www.saflax.de/0-WVK-Retail/Bilder-Pictures/SAFLAX-",'Basis-Tabelle-Samen'!C146,"-",'Basis-Tabelle-Samen'!J146,"-seed-package-back-cr-turkish.jpg")),
IF($C$1="Ungarisch - HU",HYPERLINK(CONCATENATE("https://www.saflax.de/0-WVK-Retail/Bilder-Pictures/SAFLAX-",'Basis-Tabelle-Samen'!C146,"-",'Basis-Tabelle-Samen'!J146,"-seed-package-back-cr-hungarian.jpg")),
" ACHTUNG")))))))))))))))))))))))))))))</f>
        <v>https://www.saflax.de/0-WVK-Retail/Bilder-Pictures/SAFLAX-18451-capsicum-annuum-seed-package-back-cr-english.jpg</v>
      </c>
      <c r="AM167" s="330" t="str">
        <f>IF(H167&lt;1,"",
IF($C$1="Bulgarisch - BG",HYPERLINK(CONCATENATE("https://www.saflax.de/0-WVK-Retail/Bilder-Pictures/SAFLAX-",'Basis-Tabelle-Samen'!K146,"-",'Basis-Tabelle-Samen'!J146,"-garden-to-go-mini-bulgarian.jpg")),
IF($C$1="Dänisch - DK",HYPERLINK(CONCATENATE("https://www.saflax.de/0-WVK-Retail/Bilder-Pictures/SAFLAX-",'Basis-Tabelle-Samen'!K146,"-",'Basis-Tabelle-Samen'!J146,"-garden-to-go-mini-danish.jpg")),
IF($C$1="Deutsch - DE",HYPERLINK(CONCATENATE("https://www.saflax.de/0-WVK-Retail/Bilder-Pictures/SAFLAX-",'Basis-Tabelle-Samen'!K146,"-",'Basis-Tabelle-Samen'!J146,"-garden-to-go-mini-german.jpg")),
IF($C$1="Englisch - UK",HYPERLINK(CONCATENATE("https://www.saflax.de/0-WVK-Retail/Bilder-Pictures/SAFLAX-",'Basis-Tabelle-Samen'!K146,"-",'Basis-Tabelle-Samen'!J146,"-garden-to-go-mini-english.jpg")),
IF($C$1="Estnisch - EE",HYPERLINK(CONCATENATE("https://www.saflax.de/0-WVK-Retail/Bilder-Pictures/SAFLAX-",'Basis-Tabelle-Samen'!K146,"-",'Basis-Tabelle-Samen'!J146,"-garden-to-go-mini-estonian.jpg")),
IF($C$1="Finnisch - FI",HYPERLINK(CONCATENATE("https://www.saflax.de/0-WVK-Retail/Bilder-Pictures/SAFLAX-",'Basis-Tabelle-Samen'!K146,"-",'Basis-Tabelle-Samen'!J146,"-garden-to-go-mini-finnish.jpg")),
IF($C$1="Französisch - FR",HYPERLINK(CONCATENATE("https://www.saflax.de/0-WVK-Retail/Bilder-Pictures/SAFLAX-",'Basis-Tabelle-Samen'!K146,"-",'Basis-Tabelle-Samen'!J146,"-garden-to-go-mini-french.jpg")),
IF($C$1="Griechisch - GR",HYPERLINK(CONCATENATE("https://www.saflax.de/0-WVK-Retail/Bilder-Pictures/SAFLAX-",'Basis-Tabelle-Samen'!K146,"-",'Basis-Tabelle-Samen'!J146,"-garden-to-go-mini-greek.jpg")),
IF($C$1="Irisch - IE",HYPERLINK(CONCATENATE("https://www.saflax.de/0-WVK-Retail/Bilder-Pictures/SAFLAX-",'Basis-Tabelle-Samen'!K146,"-",'Basis-Tabelle-Samen'!J146,"-garden-to-go-mini-irish.jpg")),
IF($C$1="Isländisch - IS",HYPERLINK(CONCATENATE("https://www.saflax.de/0-WVK-Retail/Bilder-Pictures/SAFLAX-",'Basis-Tabelle-Samen'!K146,"-",'Basis-Tabelle-Samen'!J146,"-garden-to-go-mini-icelandic.jpg")),
IF($C$1="Italienisch - IT",HYPERLINK(CONCATENATE("https://www.saflax.de/0-WVK-Retail/Bilder-Pictures/SAFLAX-",'Basis-Tabelle-Samen'!K146,"-",'Basis-Tabelle-Samen'!J146,"-garden-to-go-mini-italian.jpg")),
IF($C$1="Japanisch - JP",HYPERLINK(CONCATENATE("https://www.saflax.de/0-WVK-Retail/Bilder-Pictures/SAFLAX-",'Basis-Tabelle-Samen'!K146,"-",'Basis-Tabelle-Samen'!J146,"-garden-to-go-mini-japanese.jpg")),
IF($C$1="Kroatisch - HR",HYPERLINK(CONCATENATE("https://www.saflax.de/0-WVK-Retail/Bilder-Pictures/SAFLAX-",'Basis-Tabelle-Samen'!K146,"-",'Basis-Tabelle-Samen'!J146,"-garden-to-go-mini-croatian.jpg")),
IF($C$1="Lettisch - LV",HYPERLINK(CONCATENATE("https://www.saflax.de/0-WVK-Retail/Bilder-Pictures/SAFLAX-",'Basis-Tabelle-Samen'!K146,"-",'Basis-Tabelle-Samen'!J146,"-garden-to-go-mini-latvian.jpg")),
IF($C$1="Litauisch - LT",HYPERLINK(CONCATENATE("https://www.saflax.de/0-WVK-Retail/Bilder-Pictures/SAFLAX-",'Basis-Tabelle-Samen'!K146,"-",'Basis-Tabelle-Samen'!J146,"-garden-to-go-mini-lithuanian.jpg")),
IF($C$1="Maltesisch - MT",HYPERLINK(CONCATENATE("https://www.saflax.de/0-WVK-Retail/Bilder-Pictures/SAFLAX-",'Basis-Tabelle-Samen'!K146,"-",'Basis-Tabelle-Samen'!J146,"-garden-to-go-mini-maltese.jpg")),
IF($C$1="Niederländisch - NL",HYPERLINK(CONCATENATE("https://www.saflax.de/0-WVK-Retail/Bilder-Pictures/SAFLAX-",'Basis-Tabelle-Samen'!K146,"-",'Basis-Tabelle-Samen'!J146,"-garden-to-go-mini-dutch.jpg")),
IF($C$1="Norwegisch - NO",HYPERLINK(CONCATENATE("https://www.saflax.de/0-WVK-Retail/Bilder-Pictures/SAFLAX-",'Basis-Tabelle-Samen'!K146,"-",'Basis-Tabelle-Samen'!J146,"-garden-to-go-mini-nowegian.jpg")),
IF($C$1="Polnisch - PL",HYPERLINK(CONCATENATE("https://www.saflax.de/0-WVK-Retail/Bilder-Pictures/SAFLAX-",'Basis-Tabelle-Samen'!K146,"-",'Basis-Tabelle-Samen'!J146,"-garden-to-go-mini-polish.jpg")),
IF($C$1="Portugiesisch - PT",HYPERLINK(CONCATENATE("https://www.saflax.de/0-WVK-Retail/Bilder-Pictures/SAFLAX-",'Basis-Tabelle-Samen'!K146,"-",'Basis-Tabelle-Samen'!J146,"-garden-to-go-mini-portuguese.jpg")),
IF($C$1="Rumänisch - RO",HYPERLINK(CONCATENATE("https://www.saflax.de/0-WVK-Retail/Bilder-Pictures/SAFLAX-",'Basis-Tabelle-Samen'!K146,"-",'Basis-Tabelle-Samen'!J146,"-garden-to-go-mini-romanian.jpg")),
IF($C$1="Schwedisch - SE",HYPERLINK(CONCATENATE("https://www.saflax.de/0-WVK-Retail/Bilder-Pictures/SAFLAX-",'Basis-Tabelle-Samen'!K146,"-",'Basis-Tabelle-Samen'!J146,"-garden-to-go-mini-swedish.jpg")),
IF($C$1="Slowakisch - SK",HYPERLINK(CONCATENATE("https://www.saflax.de/0-WVK-Retail/Bilder-Pictures/SAFLAX-",'Basis-Tabelle-Samen'!K146,"-",'Basis-Tabelle-Samen'!J146,"-garden-to-go-mini-slovak.jpg")),
IF($C$1="Slowenisch - SI",HYPERLINK(CONCATENATE("https://www.saflax.de/0-WVK-Retail/Bilder-Pictures/SAFLAX-",'Basis-Tabelle-Samen'!K146,"-",'Basis-Tabelle-Samen'!J146,"-garden-to-go-mini-slovenian.jpg")),
IF($C$1="Spanisch - ES",HYPERLINK(CONCATENATE("https://www.saflax.de/0-WVK-Retail/Bilder-Pictures/SAFLAX-",'Basis-Tabelle-Samen'!K146,"-",'Basis-Tabelle-Samen'!J146,"-garden-to-go-mini-spanish.jpg")),
IF($C$1="Tschechisch - CZ",HYPERLINK(CONCATENATE("https://www.saflax.de/0-WVK-Retail/Bilder-Pictures/SAFLAX-",'Basis-Tabelle-Samen'!K146,"-",'Basis-Tabelle-Samen'!J146,"-garden-to-go-mini-czech.jpg")),
IF($C$1="Türkisch - TR",HYPERLINK(CONCATENATE("https://www.saflax.de/0-WVK-Retail/Bilder-Pictures/SAFLAX-",'Basis-Tabelle-Samen'!K146,"-",'Basis-Tabelle-Samen'!J146,"-garden-to-go-mini-turkish.jpg")),
IF($C$1="Ungarisch - HU",HYPERLINK(CONCATENATE("https://www.saflax.de/0-WVK-Retail/Bilder-Pictures/SAFLAX-",'Basis-Tabelle-Samen'!K146,"-",'Basis-Tabelle-Samen'!J146,"-garden-to-go-mini-hungarian.jpg")),
" ACHTUNG")))))))))))))))))))))))))))))</f>
        <v>https://www.saflax.de/0-WVK-Retail/Bilder-Pictures/SAFLAX-78451-capsicum-annuum-garden-to-go-mini-english.jpg</v>
      </c>
      <c r="AN167" s="330" t="str">
        <f>IF(I167&lt;1,"",
IF($C$1="Bulgarisch - BG",HYPERLINK(CONCATENATE("https://www.saflax.de/0-WVK-Retail/Bilder-Pictures/SAFLAX-",'Basis-Tabelle-Samen'!N146,"-",'Basis-Tabelle-Samen'!J146,"-garden-to-go-lite-bulgarian.jpg")),
IF($C$1="Dänisch - DK",HYPERLINK(CONCATENATE("https://www.saflax.de/0-WVK-Retail/Bilder-Pictures/SAFLAX-",'Basis-Tabelle-Samen'!N146,"-",'Basis-Tabelle-Samen'!J146,"-garden-to-go-lite-danish.jpg")),
IF($C$1="Deutsch - DE",HYPERLINK(CONCATENATE("https://www.saflax.de/0-WVK-Retail/Bilder-Pictures/SAFLAX-",'Basis-Tabelle-Samen'!N146,"-",'Basis-Tabelle-Samen'!J146,"-garden-to-go-lite-german.jpg")),
IF($C$1="Englisch - UK",HYPERLINK(CONCATENATE("https://www.saflax.de/0-WVK-Retail/Bilder-Pictures/SAFLAX-",'Basis-Tabelle-Samen'!N146,"-",'Basis-Tabelle-Samen'!J146,"-garden-to-go-lite-english.jpg")),
IF($C$1="Estnisch - EE",HYPERLINK(CONCATENATE("https://www.saflax.de/0-WVK-Retail/Bilder-Pictures/SAFLAX-",'Basis-Tabelle-Samen'!N146,"-",'Basis-Tabelle-Samen'!J146,"-garden-to-go-lite-estonian.jpg")),
IF($C$1="Finnisch - FI",HYPERLINK(CONCATENATE("https://www.saflax.de/0-WVK-Retail/Bilder-Pictures/SAFLAX-",'Basis-Tabelle-Samen'!N146,"-",'Basis-Tabelle-Samen'!J146,"-garden-to-go-lite-finnish.jpg")),
IF($C$1="Französisch - FR",HYPERLINK(CONCATENATE("https://www.saflax.de/0-WVK-Retail/Bilder-Pictures/SAFLAX-",'Basis-Tabelle-Samen'!N146,"-",'Basis-Tabelle-Samen'!J146,"-garden-to-go-lite-french.jpg")),
IF($C$1="Griechisch - GR",HYPERLINK(CONCATENATE("https://www.saflax.de/0-WVK-Retail/Bilder-Pictures/SAFLAX-",'Basis-Tabelle-Samen'!N146,"-",'Basis-Tabelle-Samen'!J146,"-garden-to-go-lite-greek.jpg")),
IF($C$1="Irisch - IE",HYPERLINK(CONCATENATE("https://www.saflax.de/0-WVK-Retail/Bilder-Pictures/SAFLAX-",'Basis-Tabelle-Samen'!N146,"-",'Basis-Tabelle-Samen'!J146,"-garden-to-go-lite-irish.jpg")),
IF($C$1="Isländisch - IS",HYPERLINK(CONCATENATE("https://www.saflax.de/0-WVK-Retail/Bilder-Pictures/SAFLAX-",'Basis-Tabelle-Samen'!N146,"-",'Basis-Tabelle-Samen'!J146,"-garden-to-go-lite-icelandic.jpg")),
IF($C$1="Italienisch - IT",HYPERLINK(CONCATENATE("https://www.saflax.de/0-WVK-Retail/Bilder-Pictures/SAFLAX-",'Basis-Tabelle-Samen'!N146,"-",'Basis-Tabelle-Samen'!J146,"-garden-to-go-lite-italian.jpg")),
IF($C$1="Japanisch - JP",HYPERLINK(CONCATENATE("https://www.saflax.de/0-WVK-Retail/Bilder-Pictures/SAFLAX-",'Basis-Tabelle-Samen'!N146,"-",'Basis-Tabelle-Samen'!J146,"-garden-to-go-lite-japanese.jpg")),
IF($C$1="Kroatisch - HR",HYPERLINK(CONCATENATE("https://www.saflax.de/0-WVK-Retail/Bilder-Pictures/SAFLAX-",'Basis-Tabelle-Samen'!N146,"-",'Basis-Tabelle-Samen'!J146,"-garden-to-go-lite-croatian.jpg")),
IF($C$1="Lettisch - LV",HYPERLINK(CONCATENATE("https://www.saflax.de/0-WVK-Retail/Bilder-Pictures/SAFLAX-",'Basis-Tabelle-Samen'!N146,"-",'Basis-Tabelle-Samen'!J146,"-garden-to-go-lite-latvian.jpg")),
IF($C$1="Litauisch - LT",HYPERLINK(CONCATENATE("https://www.saflax.de/0-WVK-Retail/Bilder-Pictures/SAFLAX-",'Basis-Tabelle-Samen'!N146,"-",'Basis-Tabelle-Samen'!J146,"-garden-to-go-lite-lithuanian.jpg")),
IF($C$1="Maltesisch - MT",HYPERLINK(CONCATENATE("https://www.saflax.de/0-WVK-Retail/Bilder-Pictures/SAFLAX-",'Basis-Tabelle-Samen'!N146,"-",'Basis-Tabelle-Samen'!J146,"-garden-to-go-lite-maltese.jpg")),
IF($C$1="Niederländisch - NL",HYPERLINK(CONCATENATE("https://www.saflax.de/0-WVK-Retail/Bilder-Pictures/SAFLAX-",'Basis-Tabelle-Samen'!N146,"-",'Basis-Tabelle-Samen'!J146,"-garden-to-go-lite-dutch.jpg")),
IF($C$1="Norwegisch - NO",HYPERLINK(CONCATENATE("https://www.saflax.de/0-WVK-Retail/Bilder-Pictures/SAFLAX-",'Basis-Tabelle-Samen'!N146,"-",'Basis-Tabelle-Samen'!J146,"-garden-to-go-lite-nowegian.jpg")),
IF($C$1="Polnisch - PL",HYPERLINK(CONCATENATE("https://www.saflax.de/0-WVK-Retail/Bilder-Pictures/SAFLAX-",'Basis-Tabelle-Samen'!N146,"-",'Basis-Tabelle-Samen'!J146,"-garden-to-go-lite-polish.jpg")),
IF($C$1="Portugiesisch - PT",HYPERLINK(CONCATENATE("https://www.saflax.de/0-WVK-Retail/Bilder-Pictures/SAFLAX-",'Basis-Tabelle-Samen'!N146,"-",'Basis-Tabelle-Samen'!J146,"-garden-to-go-lite-portuguese.jpg")),
IF($C$1="Rumänisch - RO",HYPERLINK(CONCATENATE("https://www.saflax.de/0-WVK-Retail/Bilder-Pictures/SAFLAX-",'Basis-Tabelle-Samen'!N146,"-",'Basis-Tabelle-Samen'!J146,"-garden-to-go-lite-romanian.jpg")),
IF($C$1="Schwedisch - SE",HYPERLINK(CONCATENATE("https://www.saflax.de/0-WVK-Retail/Bilder-Pictures/SAFLAX-",'Basis-Tabelle-Samen'!N146,"-",'Basis-Tabelle-Samen'!J146,"-garden-to-go-lite-swedish.jpg")),
IF($C$1="Slowakisch - SK",HYPERLINK(CONCATENATE("https://www.saflax.de/0-WVK-Retail/Bilder-Pictures/SAFLAX-",'Basis-Tabelle-Samen'!N146,"-",'Basis-Tabelle-Samen'!J146,"-garden-to-go-lite-slovak.jpg")),
IF($C$1="Slowenisch - SI",HYPERLINK(CONCATENATE("https://www.saflax.de/0-WVK-Retail/Bilder-Pictures/SAFLAX-",'Basis-Tabelle-Samen'!N146,"-",'Basis-Tabelle-Samen'!J146,"-garden-to-go-lite-slovenian.jpg")),
IF($C$1="Spanisch - ES",HYPERLINK(CONCATENATE("https://www.saflax.de/0-WVK-Retail/Bilder-Pictures/SAFLAX-",'Basis-Tabelle-Samen'!N146,"-",'Basis-Tabelle-Samen'!J146,"-garden-to-go-lite-spanish.jpg")),
IF($C$1="Tschechisch - CZ",HYPERLINK(CONCATENATE("https://www.saflax.de/0-WVK-Retail/Bilder-Pictures/SAFLAX-",'Basis-Tabelle-Samen'!N146,"-",'Basis-Tabelle-Samen'!J146,"-garden-to-go-lite-czech.jpg")),
IF($C$1="Türkisch - TR",HYPERLINK(CONCATENATE("https://www.saflax.de/0-WVK-Retail/Bilder-Pictures/SAFLAX-",'Basis-Tabelle-Samen'!N146,"-",'Basis-Tabelle-Samen'!J146,"-garden-to-go-lite-turkish.jpg")),
IF($C$1="Ungarisch - HU",HYPERLINK(CONCATENATE("https://www.saflax.de/0-WVK-Retail/Bilder-Pictures/SAFLAX-",'Basis-Tabelle-Samen'!N146,"-",'Basis-Tabelle-Samen'!J146,"-garden-to-go-lite-hungarian.jpg")),
" ACHTUNG")))))))))))))))))))))))))))))</f>
        <v>https://www.saflax.de/0-WVK-Retail/Bilder-Pictures/SAFLAX-88451-capsicum-annuum-garden-to-go-lite-english.jpg</v>
      </c>
      <c r="AO167" s="330" t="str">
        <f>IF(J167&lt;1,"",
IF($C$1="Bulgarisch - BG",HYPERLINK(CONCATENATE("https://www.saflax.de/0-WVK-Retail/Bilder-Pictures/SAFLAX-",'Basis-Tabelle-Samen'!Q146,"-",'Basis-Tabelle-Samen'!J146,"-garden-to-go-bulgarian.jpg")),
IF($C$1="Dänisch - DK",HYPERLINK(CONCATENATE("https://www.saflax.de/0-WVK-Retail/Bilder-Pictures/SAFLAX-",'Basis-Tabelle-Samen'!Q146,"-",'Basis-Tabelle-Samen'!J146,"-garden-to-go-danish.jpg")),
IF($C$1="Deutsch - DE",HYPERLINK(CONCATENATE("https://www.saflax.de/0-WVK-Retail/Bilder-Pictures/SAFLAX-",'Basis-Tabelle-Samen'!Q146,"-",'Basis-Tabelle-Samen'!J146,"-garden-to-go-german.jpg")),
IF($C$1="Englisch - UK",HYPERLINK(CONCATENATE("https://www.saflax.de/0-WVK-Retail/Bilder-Pictures/SAFLAX-",'Basis-Tabelle-Samen'!Q146,"-",'Basis-Tabelle-Samen'!J146,"-garden-to-go-english.jpg")),
IF($C$1="Estnisch - EE",HYPERLINK(CONCATENATE("https://www.saflax.de/0-WVK-Retail/Bilder-Pictures/SAFLAX-",'Basis-Tabelle-Samen'!Q146,"-",'Basis-Tabelle-Samen'!J146,"-garden-to-go-estonian.jpg")),
IF($C$1="Finnisch - FI",HYPERLINK(CONCATENATE("https://www.saflax.de/0-WVK-Retail/Bilder-Pictures/SAFLAX-",'Basis-Tabelle-Samen'!Q146,"-",'Basis-Tabelle-Samen'!J146,"-garden-to-go-finnish.jpg")),
IF($C$1="Französisch - FR",HYPERLINK(CONCATENATE("https://www.saflax.de/0-WVK-Retail/Bilder-Pictures/SAFLAX-",'Basis-Tabelle-Samen'!Q146,"-",'Basis-Tabelle-Samen'!J146,"-garden-to-go-french.jpg")),
IF($C$1="Griechisch - GR",HYPERLINK(CONCATENATE("https://www.saflax.de/0-WVK-Retail/Bilder-Pictures/SAFLAX-",'Basis-Tabelle-Samen'!Q146,"-",'Basis-Tabelle-Samen'!J146,"-garden-to-go-greek.jpg")),
IF($C$1="Irisch - IE",HYPERLINK(CONCATENATE("https://www.saflax.de/0-WVK-Retail/Bilder-Pictures/SAFLAX-",'Basis-Tabelle-Samen'!Q146,"-",'Basis-Tabelle-Samen'!J146,"-garden-to-go-irish.jpg")),
IF($C$1="Isländisch - IS",HYPERLINK(CONCATENATE("https://www.saflax.de/0-WVK-Retail/Bilder-Pictures/SAFLAX-",'Basis-Tabelle-Samen'!Q146,"-",'Basis-Tabelle-Samen'!J146,"-garden-to-go-icelandic.jpg")),
IF($C$1="Italienisch - IT",HYPERLINK(CONCATENATE("https://www.saflax.de/0-WVK-Retail/Bilder-Pictures/SAFLAX-",'Basis-Tabelle-Samen'!Q146,"-",'Basis-Tabelle-Samen'!J146,"-garden-to-go-italian.jpg")),
IF($C$1="Japanisch - JP",HYPERLINK(CONCATENATE("https://www.saflax.de/0-WVK-Retail/Bilder-Pictures/SAFLAX-",'Basis-Tabelle-Samen'!Q146,"-",'Basis-Tabelle-Samen'!J146,"-garden-to-go-japanese.jpg")),
IF($C$1="Kroatisch - HR",HYPERLINK(CONCATENATE("https://www.saflax.de/0-WVK-Retail/Bilder-Pictures/SAFLAX-",'Basis-Tabelle-Samen'!Q146,"-",'Basis-Tabelle-Samen'!J146,"-garden-to-go-croatian.jpg")),
IF($C$1="Lettisch - LV",HYPERLINK(CONCATENATE("https://www.saflax.de/0-WVK-Retail/Bilder-Pictures/SAFLAX-",'Basis-Tabelle-Samen'!Q146,"-",'Basis-Tabelle-Samen'!J146,"-garden-to-go-latvian.jpg")),
IF($C$1="Litauisch - LT",HYPERLINK(CONCATENATE("https://www.saflax.de/0-WVK-Retail/Bilder-Pictures/SAFLAX-",'Basis-Tabelle-Samen'!Q146,"-",'Basis-Tabelle-Samen'!J146,"-garden-to-go-lithuanian.jpg")),
IF($C$1="Maltesisch - MT",HYPERLINK(CONCATENATE("https://www.saflax.de/0-WVK-Retail/Bilder-Pictures/SAFLAX-",'Basis-Tabelle-Samen'!Q146,"-",'Basis-Tabelle-Samen'!J146,"-garden-to-go-maltese.jpg")),
IF($C$1="Niederländisch - NL",HYPERLINK(CONCATENATE("https://www.saflax.de/0-WVK-Retail/Bilder-Pictures/SAFLAX-",'Basis-Tabelle-Samen'!Q146,"-",'Basis-Tabelle-Samen'!J146,"-garden-to-go-dutch.jpg")),
IF($C$1="Norwegisch - NO",HYPERLINK(CONCATENATE("https://www.saflax.de/0-WVK-Retail/Bilder-Pictures/SAFLAX-",'Basis-Tabelle-Samen'!Q146,"-",'Basis-Tabelle-Samen'!J146,"-garden-to-go-nowegian.jpg")),
IF($C$1="Polnisch - PL",HYPERLINK(CONCATENATE("https://www.saflax.de/0-WVK-Retail/Bilder-Pictures/SAFLAX-",'Basis-Tabelle-Samen'!Q146,"-",'Basis-Tabelle-Samen'!J146,"-garden-to-go-polish.jpg")),
IF($C$1="Portugiesisch - PT",HYPERLINK(CONCATENATE("https://www.saflax.de/0-WVK-Retail/Bilder-Pictures/SAFLAX-",'Basis-Tabelle-Samen'!Q146,"-",'Basis-Tabelle-Samen'!J146,"-garden-to-go-portuguese.jpg")),
IF($C$1="Rumänisch - RO",HYPERLINK(CONCATENATE("https://www.saflax.de/0-WVK-Retail/Bilder-Pictures/SAFLAX-",'Basis-Tabelle-Samen'!Q146,"-",'Basis-Tabelle-Samen'!J146,"-garden-to-go-romanian.jpg")),
IF($C$1="Schwedisch - SE",HYPERLINK(CONCATENATE("https://www.saflax.de/0-WVK-Retail/Bilder-Pictures/SAFLAX-",'Basis-Tabelle-Samen'!Q146,"-",'Basis-Tabelle-Samen'!J146,"-garden-to-go-swedish.jpg")),
IF($C$1="Slowakisch - SK",HYPERLINK(CONCATENATE("https://www.saflax.de/0-WVK-Retail/Bilder-Pictures/SAFLAX-",'Basis-Tabelle-Samen'!Q146,"-",'Basis-Tabelle-Samen'!J146,"-garden-to-go-slovak.jpg")),
IF($C$1="Slowenisch - SI",HYPERLINK(CONCATENATE("https://www.saflax.de/0-WVK-Retail/Bilder-Pictures/SAFLAX-",'Basis-Tabelle-Samen'!Q146,"-",'Basis-Tabelle-Samen'!J146,"-garden-to-go-slovenian.jpg")),
IF($C$1="Spanisch - ES",HYPERLINK(CONCATENATE("https://www.saflax.de/0-WVK-Retail/Bilder-Pictures/SAFLAX-",'Basis-Tabelle-Samen'!Q146,"-",'Basis-Tabelle-Samen'!J146,"-garden-to-go-spanish.jpg")),
IF($C$1="Tschechisch - CZ",HYPERLINK(CONCATENATE("https://www.saflax.de/0-WVK-Retail/Bilder-Pictures/SAFLAX-",'Basis-Tabelle-Samen'!Q146,"-",'Basis-Tabelle-Samen'!J146,"-garden-to-go-czech.jpg")),
IF($C$1="Türkisch - TR",HYPERLINK(CONCATENATE("https://www.saflax.de/0-WVK-Retail/Bilder-Pictures/SAFLAX-",'Basis-Tabelle-Samen'!Q146,"-",'Basis-Tabelle-Samen'!J146,"-garden-to-go-turkish.jpg")),
IF($C$1="Ungarisch - HU",HYPERLINK(CONCATENATE("https://www.saflax.de/0-WVK-Retail/Bilder-Pictures/SAFLAX-",'Basis-Tabelle-Samen'!Q146,"-",'Basis-Tabelle-Samen'!J146,"-garden-to-go-hungarian.jpg")),
" ACHTUNG")))))))))))))))))))))))))))))</f>
        <v>https://www.saflax.de/0-WVK-Retail/Bilder-Pictures/SAFLAX-58451-capsicum-annuum-garden-to-go-english.jpg</v>
      </c>
      <c r="AP167" s="330" t="str">
        <f>IF(K167&lt;1,"",
IF($C$1="Bulgarisch - BG",HYPERLINK(CONCATENATE("https://www.saflax.de/0-WVK-Retail/Bilder-Pictures/SAFLAX-",'Basis-Tabelle-Samen'!T146,"-",'Basis-Tabelle-Samen'!J146,"-cultivation-set-bulgarian.jpg")),
IF($C$1="Dänisch - DK",HYPERLINK(CONCATENATE("https://www.saflax.de/0-WVK-Retail/Bilder-Pictures/SAFLAX-",'Basis-Tabelle-Samen'!T146,"-",'Basis-Tabelle-Samen'!J146,"-cultivation-set-danish.jpg")),
IF($C$1="Deutsch - DE",HYPERLINK(CONCATENATE("https://www.saflax.de/0-WVK-Retail/Bilder-Pictures/SAFLAX-",'Basis-Tabelle-Samen'!T146,"-",'Basis-Tabelle-Samen'!J146,"-cultivation-set-german.jpg")),
IF($C$1="Englisch - UK",HYPERLINK(CONCATENATE("https://www.saflax.de/0-WVK-Retail/Bilder-Pictures/SAFLAX-",'Basis-Tabelle-Samen'!T146,"-",'Basis-Tabelle-Samen'!J146,"-cultivation-set-english.jpg")),
IF($C$1="Estnisch - EE",HYPERLINK(CONCATENATE("https://www.saflax.de/0-WVK-Retail/Bilder-Pictures/SAFLAX-",'Basis-Tabelle-Samen'!T146,"-",'Basis-Tabelle-Samen'!J146,"-cultivation-set-estonian.jpg")),
IF($C$1="Finnisch - FI",HYPERLINK(CONCATENATE("https://www.saflax.de/0-WVK-Retail/Bilder-Pictures/SAFLAX-",'Basis-Tabelle-Samen'!T146,"-",'Basis-Tabelle-Samen'!J146,"-cultivation-set-finnish.jpg")),
IF($C$1="Französisch - FR",HYPERLINK(CONCATENATE("https://www.saflax.de/0-WVK-Retail/Bilder-Pictures/SAFLAX-",'Basis-Tabelle-Samen'!T146,"-",'Basis-Tabelle-Samen'!J146,"-cultivation-set-french.jpg")),
IF($C$1="Griechisch - GR",HYPERLINK(CONCATENATE("https://www.saflax.de/0-WVK-Retail/Bilder-Pictures/SAFLAX-",'Basis-Tabelle-Samen'!T146,"-",'Basis-Tabelle-Samen'!J146,"-cultivation-set-greek.jpg")),
IF($C$1="Irisch - IE",HYPERLINK(CONCATENATE("https://www.saflax.de/0-WVK-Retail/Bilder-Pictures/SAFLAX-",'Basis-Tabelle-Samen'!T146,"-",'Basis-Tabelle-Samen'!J146,"-cultivation-set-irish.jpg")),
IF($C$1="Isländisch - IS",HYPERLINK(CONCATENATE("https://www.saflax.de/0-WVK-Retail/Bilder-Pictures/SAFLAX-",'Basis-Tabelle-Samen'!T146,"-",'Basis-Tabelle-Samen'!J146,"-cultivation-set-icelandic.jpg")),
IF($C$1="Italienisch - IT",HYPERLINK(CONCATENATE("https://www.saflax.de/0-WVK-Retail/Bilder-Pictures/SAFLAX-",'Basis-Tabelle-Samen'!T146,"-",'Basis-Tabelle-Samen'!J146,"-cultivation-set-italian.jpg")),
IF($C$1="Japanisch - JP",HYPERLINK(CONCATENATE("https://www.saflax.de/0-WVK-Retail/Bilder-Pictures/SAFLAX-",'Basis-Tabelle-Samen'!T146,"-",'Basis-Tabelle-Samen'!J146,"-cultivation-set-japanese.jpg")),
IF($C$1="Kroatisch - HR",HYPERLINK(CONCATENATE("https://www.saflax.de/0-WVK-Retail/Bilder-Pictures/SAFLAX-",'Basis-Tabelle-Samen'!T146,"-",'Basis-Tabelle-Samen'!J146,"-cultivation-set-croatian.jpg")),
IF($C$1="Lettisch - LV",HYPERLINK(CONCATENATE("https://www.saflax.de/0-WVK-Retail/Bilder-Pictures/SAFLAX-",'Basis-Tabelle-Samen'!T146,"-",'Basis-Tabelle-Samen'!J146,"-cultivation-set-latvian.jpg")),
IF($C$1="Litauisch - LT",HYPERLINK(CONCATENATE("https://www.saflax.de/0-WVK-Retail/Bilder-Pictures/SAFLAX-",'Basis-Tabelle-Samen'!T146,"-",'Basis-Tabelle-Samen'!J146,"-cultivation-set-lithuanian.jpg")),
IF($C$1="Maltesisch - MT",HYPERLINK(CONCATENATE("https://www.saflax.de/0-WVK-Retail/Bilder-Pictures/SAFLAX-",'Basis-Tabelle-Samen'!T146,"-",'Basis-Tabelle-Samen'!J146,"-cultivation-set-maltese.jpg")),
IF($C$1="Niederländisch - NL",HYPERLINK(CONCATENATE("https://www.saflax.de/0-WVK-Retail/Bilder-Pictures/SAFLAX-",'Basis-Tabelle-Samen'!T146,"-",'Basis-Tabelle-Samen'!J146,"-cultivation-set-dutch.jpg")),
IF($C$1="Norwegisch - NO",HYPERLINK(CONCATENATE("https://www.saflax.de/0-WVK-Retail/Bilder-Pictures/SAFLAX-",'Basis-Tabelle-Samen'!T146,"-",'Basis-Tabelle-Samen'!J146,"-cultivation-set-nowegian.jpg")),
IF($C$1="Polnisch - PL",HYPERLINK(CONCATENATE("https://www.saflax.de/0-WVK-Retail/Bilder-Pictures/SAFLAX-",'Basis-Tabelle-Samen'!T146,"-",'Basis-Tabelle-Samen'!J146,"-cultivation-set-polish.jpg")),
IF($C$1="Portugiesisch - PT",HYPERLINK(CONCATENATE("https://www.saflax.de/0-WVK-Retail/Bilder-Pictures/SAFLAX-",'Basis-Tabelle-Samen'!T146,"-",'Basis-Tabelle-Samen'!J146,"-cultivation-set-portuguese.jpg")),
IF($C$1="Rumänisch - RO",HYPERLINK(CONCATENATE("https://www.saflax.de/0-WVK-Retail/Bilder-Pictures/SAFLAX-",'Basis-Tabelle-Samen'!T146,"-",'Basis-Tabelle-Samen'!J146,"-cultivation-set-romanian.jpg")),
IF($C$1="Schwedisch - SE",HYPERLINK(CONCATENATE("https://www.saflax.de/0-WVK-Retail/Bilder-Pictures/SAFLAX-",'Basis-Tabelle-Samen'!T146,"-",'Basis-Tabelle-Samen'!J146,"-cultivation-set-swedish.jpg")),
IF($C$1="Slowakisch - SK",HYPERLINK(CONCATENATE("https://www.saflax.de/0-WVK-Retail/Bilder-Pictures/SAFLAX-",'Basis-Tabelle-Samen'!T146,"-",'Basis-Tabelle-Samen'!J146,"-cultivation-set-slovak.jpg")),
IF($C$1="Slowenisch - SI",HYPERLINK(CONCATENATE("https://www.saflax.de/0-WVK-Retail/Bilder-Pictures/SAFLAX-",'Basis-Tabelle-Samen'!T146,"-",'Basis-Tabelle-Samen'!J146,"-cultivation-set-slovenian.jpg")),
IF($C$1="Spanisch - ES",HYPERLINK(CONCATENATE("https://www.saflax.de/0-WVK-Retail/Bilder-Pictures/SAFLAX-",'Basis-Tabelle-Samen'!T146,"-",'Basis-Tabelle-Samen'!J146,"-cultivation-set-spanish.jpg")),
IF($C$1="Tschechisch - CZ",HYPERLINK(CONCATENATE("https://www.saflax.de/0-WVK-Retail/Bilder-Pictures/SAFLAX-",'Basis-Tabelle-Samen'!T146,"-",'Basis-Tabelle-Samen'!J146,"-cultivation-set-czech.jpg")),
IF($C$1="Türkisch - TR",HYPERLINK(CONCATENATE("https://www.saflax.de/0-WVK-Retail/Bilder-Pictures/SAFLAX-",'Basis-Tabelle-Samen'!T146,"-",'Basis-Tabelle-Samen'!J146,"-cultivation-set-turkish.jpg")),
IF($C$1="Ungarisch - HU",HYPERLINK(CONCATENATE("https://www.saflax.de/0-WVK-Retail/Bilder-Pictures/SAFLAX-",'Basis-Tabelle-Samen'!T146,"-",'Basis-Tabelle-Samen'!J146,"-cultivation-set-hungarian.jpg")),
" ACHTUNG")))))))))))))))))))))))))))))</f>
        <v>https://www.saflax.de/0-WVK-Retail/Bilder-Pictures/SAFLAX-38451-capsicum-annuum-cultivation-set-english.jpg</v>
      </c>
      <c r="AQ167" s="330" t="str">
        <f>IF(L167&lt;1,"",
IF($C$1="Bulgarisch - BG",HYPERLINK(CONCATENATE("https://www.saflax.de/0-WVK-Retail/Bilder-Pictures/SAFLAX-",'Basis-Tabelle-Samen'!W146,"-",'Basis-Tabelle-Samen'!J146,"-garden-in-the-bag-bulgarian.jpg")),
IF($C$1="Dänisch - DK",HYPERLINK(CONCATENATE("https://www.saflax.de/0-WVK-Retail/Bilder-Pictures/SAFLAX-",'Basis-Tabelle-Samen'!W146,"-",'Basis-Tabelle-Samen'!J146,"-garden-in-the-bag-danish.jpg")),
IF($C$1="Deutsch - DE",HYPERLINK(CONCATENATE("https://www.saflax.de/0-WVK-Retail/Bilder-Pictures/SAFLAX-",'Basis-Tabelle-Samen'!W146,"-",'Basis-Tabelle-Samen'!J146,"-garden-in-the-bag-german.jpg")),
IF($C$1="Englisch - UK",HYPERLINK(CONCATENATE("https://www.saflax.de/0-WVK-Retail/Bilder-Pictures/SAFLAX-",'Basis-Tabelle-Samen'!W146,"-",'Basis-Tabelle-Samen'!J146,"-garden-in-the-bag-english.jpg")),
IF($C$1="Estnisch - EE",HYPERLINK(CONCATENATE("https://www.saflax.de/0-WVK-Retail/Bilder-Pictures/SAFLAX-",'Basis-Tabelle-Samen'!W146,"-",'Basis-Tabelle-Samen'!J146,"-garden-in-the-bag-estonian.jpg")),
IF($C$1="Finnisch - FI",HYPERLINK(CONCATENATE("https://www.saflax.de/0-WVK-Retail/Bilder-Pictures/SAFLAX-",'Basis-Tabelle-Samen'!W146,"-",'Basis-Tabelle-Samen'!J146,"-garden-in-the-bag-finnish.jpg")),
IF($C$1="Französisch - FR",HYPERLINK(CONCATENATE("https://www.saflax.de/0-WVK-Retail/Bilder-Pictures/SAFLAX-",'Basis-Tabelle-Samen'!W146,"-",'Basis-Tabelle-Samen'!J146,"-garden-in-the-bag-french.jpg")),
IF($C$1="Griechisch - GR",HYPERLINK(CONCATENATE("https://www.saflax.de/0-WVK-Retail/Bilder-Pictures/SAFLAX-",'Basis-Tabelle-Samen'!W146,"-",'Basis-Tabelle-Samen'!J146,"-garden-in-the-bag-greek.jpg")),
IF($C$1="Irisch - IE",HYPERLINK(CONCATENATE("https://www.saflax.de/0-WVK-Retail/Bilder-Pictures/SAFLAX-",'Basis-Tabelle-Samen'!W146,"-",'Basis-Tabelle-Samen'!J146,"-garden-in-the-bag-irish.jpg")),
IF($C$1="Isländisch - IS",HYPERLINK(CONCATENATE("https://www.saflax.de/0-WVK-Retail/Bilder-Pictures/SAFLAX-",'Basis-Tabelle-Samen'!W146,"-",'Basis-Tabelle-Samen'!J146,"-garden-in-the-bag-icelandic.jpg")),
IF($C$1="Italienisch - IT",HYPERLINK(CONCATENATE("https://www.saflax.de/0-WVK-Retail/Bilder-Pictures/SAFLAX-",'Basis-Tabelle-Samen'!W146,"-",'Basis-Tabelle-Samen'!J146,"-garden-in-the-bag-italian.jpg")),
IF($C$1="Japanisch - JP",HYPERLINK(CONCATENATE("https://www.saflax.de/0-WVK-Retail/Bilder-Pictures/SAFLAX-",'Basis-Tabelle-Samen'!W146,"-",'Basis-Tabelle-Samen'!J146,"-garden-in-the-bag-japanese.jpg")),
IF($C$1="Kroatisch - HR",HYPERLINK(CONCATENATE("https://www.saflax.de/0-WVK-Retail/Bilder-Pictures/SAFLAX-",'Basis-Tabelle-Samen'!W146,"-",'Basis-Tabelle-Samen'!J146,"-garden-in-the-bag-croatian.jpg")),
IF($C$1="Lettisch - LV",HYPERLINK(CONCATENATE("https://www.saflax.de/0-WVK-Retail/Bilder-Pictures/SAFLAX-",'Basis-Tabelle-Samen'!W146,"-",'Basis-Tabelle-Samen'!J146,"-garden-in-the-bag-latvian.jpg")),
IF($C$1="Litauisch - LT",HYPERLINK(CONCATENATE("https://www.saflax.de/0-WVK-Retail/Bilder-Pictures/SAFLAX-",'Basis-Tabelle-Samen'!W146,"-",'Basis-Tabelle-Samen'!J146,"-garden-in-the-bag-lithuanian.jpg")),
IF($C$1="Maltesisch - MT",HYPERLINK(CONCATENATE("https://www.saflax.de/0-WVK-Retail/Bilder-Pictures/SAFLAX-",'Basis-Tabelle-Samen'!W146,"-",'Basis-Tabelle-Samen'!J146,"-garden-in-the-bag-maltese.jpg")),
IF($C$1="Niederländisch - NL",HYPERLINK(CONCATENATE("https://www.saflax.de/0-WVK-Retail/Bilder-Pictures/SAFLAX-",'Basis-Tabelle-Samen'!W146,"-",'Basis-Tabelle-Samen'!J146,"-garden-in-the-bag-dutch.jpg")),
IF($C$1="Norwegisch - NO",HYPERLINK(CONCATENATE("https://www.saflax.de/0-WVK-Retail/Bilder-Pictures/SAFLAX-",'Basis-Tabelle-Samen'!W146,"-",'Basis-Tabelle-Samen'!J146,"-garden-in-the-bag-nowegian.jpg")),
IF($C$1="Polnisch - PL",HYPERLINK(CONCATENATE("https://www.saflax.de/0-WVK-Retail/Bilder-Pictures/SAFLAX-",'Basis-Tabelle-Samen'!W146,"-",'Basis-Tabelle-Samen'!J146,"-garden-in-the-bag-polish.jpg")),
IF($C$1="Portugiesisch - PT",HYPERLINK(CONCATENATE("https://www.saflax.de/0-WVK-Retail/Bilder-Pictures/SAFLAX-",'Basis-Tabelle-Samen'!W146,"-",'Basis-Tabelle-Samen'!J146,"-garden-in-the-bag-portuguese.jpg")),
IF($C$1="Rumänisch - RO",HYPERLINK(CONCATENATE("https://www.saflax.de/0-WVK-Retail/Bilder-Pictures/SAFLAX-",'Basis-Tabelle-Samen'!W146,"-",'Basis-Tabelle-Samen'!J146,"-garden-in-the-bag-romanian.jpg")),
IF($C$1="Schwedisch - SE",HYPERLINK(CONCATENATE("https://www.saflax.de/0-WVK-Retail/Bilder-Pictures/SAFLAX-",'Basis-Tabelle-Samen'!W146,"-",'Basis-Tabelle-Samen'!J146,"-garden-in-the-bag-swedish.jpg")),
IF($C$1="Slowakisch - SK",HYPERLINK(CONCATENATE("https://www.saflax.de/0-WVK-Retail/Bilder-Pictures/SAFLAX-",'Basis-Tabelle-Samen'!W146,"-",'Basis-Tabelle-Samen'!J146,"-garden-in-the-bag-slovak.jpg")),
IF($C$1="Slowenisch - SI",HYPERLINK(CONCATENATE("https://www.saflax.de/0-WVK-Retail/Bilder-Pictures/SAFLAX-",'Basis-Tabelle-Samen'!W146,"-",'Basis-Tabelle-Samen'!J146,"-garden-in-the-bag-slovenian.jpg")),
IF($C$1="Spanisch - ES",HYPERLINK(CONCATENATE("https://www.saflax.de/0-WVK-Retail/Bilder-Pictures/SAFLAX-",'Basis-Tabelle-Samen'!W146,"-",'Basis-Tabelle-Samen'!J146,"-garden-in-the-bag-spanish.jpg")),
IF($C$1="Tschechisch - CZ",HYPERLINK(CONCATENATE("https://www.saflax.de/0-WVK-Retail/Bilder-Pictures/SAFLAX-",'Basis-Tabelle-Samen'!W146,"-",'Basis-Tabelle-Samen'!J146,"-garden-in-the-bag-czech.jpg")),
IF($C$1="Türkisch - TR",HYPERLINK(CONCATENATE("https://www.saflax.de/0-WVK-Retail/Bilder-Pictures/SAFLAX-",'Basis-Tabelle-Samen'!W146,"-",'Basis-Tabelle-Samen'!J146,"-garden-in-the-bag-turkish.jpg")),
IF($C$1="Ungarisch - HU",HYPERLINK(CONCATENATE("https://www.saflax.de/0-WVK-Retail/Bilder-Pictures/SAFLAX-",'Basis-Tabelle-Samen'!W146,"-",'Basis-Tabelle-Samen'!J146,"-garden-in-the-bag-hungarian.jpg")),
" ACHTUNG")))))))))))))))))))))))))))))</f>
        <v>https://www.saflax.de/0-WVK-Retail/Bilder-Pictures/SAFLAX-68451-capsicum-annuum-garden-in-the-bag-english.jpg</v>
      </c>
    </row>
    <row r="168" spans="1:43" ht="17.100000000000001" customHeight="1" x14ac:dyDescent="0.2">
      <c r="A168" s="318" t="str">
        <f>IF('Basis-Tabelle-Samen'!A149="","",IF($C$1="Deutsch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68" s="319" t="str">
        <f>'Basis-Tabelle-Samen'!I149</f>
        <v>Capsicum annuum</v>
      </c>
      <c r="C168" s="316" t="str">
        <f>IF($C$1="Bulgarisch - BG",'Basis-Tabelle-Samen'!Z149,
IF($C$1="Dänisch - DK",'Basis-Tabelle-Samen'!AA149,
IF($C$1="Deutsch - DE",'Basis-Tabelle-Samen'!AB149,
IF($C$1="Englisch - UK",'Basis-Tabelle-Samen'!AC149,
IF($C$1="Estnisch - EE",'Basis-Tabelle-Samen'!AD149,
IF($C$1="Finnisch - FI",'Basis-Tabelle-Samen'!AE149,
IF($C$1="Französisch - FR",'Basis-Tabelle-Samen'!AF149,
IF($C$1="Griechisch - GR",'Basis-Tabelle-Samen'!AG149,
IF($C$1="Irisch - IE",'Basis-Tabelle-Samen'!AH149,
IF($C$1="Isländisch - IS",'Basis-Tabelle-Samen'!AI149,
IF($C$1="Italienisch - IT",'Basis-Tabelle-Samen'!AJ149,
IF($C$1="Japanisch - JP",'Basis-Tabelle-Samen'!AK149,
IF($C$1="Kroatisch - HR",'Basis-Tabelle-Samen'!AL149,
IF($C$1="Lettisch - LV",'Basis-Tabelle-Samen'!AM149,
IF($C$1="Litauisch - LT",'Basis-Tabelle-Samen'!AN149,
IF($C$1="Maltesisch - MT",'Basis-Tabelle-Samen'!AO149,
IF($C$1="Niederländisch - NL",'Basis-Tabelle-Samen'!AP149,
IF($C$1="Norwegisch - NO",'Basis-Tabelle-Samen'!AQ149,
IF($C$1="Polnisch - PL",'Basis-Tabelle-Samen'!AR149,
IF($C$1="Portugiesisch - PT",'Basis-Tabelle-Samen'!AS149,
IF($C$1="Rumänisch - RO",'Basis-Tabelle-Samen'!AT149,
IF($C$1="Schwedisch - SE",'Basis-Tabelle-Samen'!AU149,
IF($C$1="Slowakisch - SK",'Basis-Tabelle-Samen'!AV149,
IF($C$1="Slowenisch - SI",'Basis-Tabelle-Samen'!AW149,
IF($C$1="Spanisch - ES",'Basis-Tabelle-Samen'!AX149,
IF($C$1="Tschechisch - CZ",'Basis-Tabelle-Samen'!AY149,
IF($C$1="Türkisch - TR",'Basis-Tabelle-Samen'!AZ149,
IF($C$1="Ungarisch - HU",'Basis-Tabelle-Samen'!BA149,
" ACHTUNG"))))))))))))))))))))))))))))</f>
        <v>Organic - Sweet Pepper - Sweet Chocolate</v>
      </c>
      <c r="D168" s="320">
        <f>'Basis-Tabelle-Samen'!F149</f>
        <v>10</v>
      </c>
      <c r="E168" s="321" t="str">
        <f>'Basis-Tabelle-Samen'!H149</f>
        <v>7 %</v>
      </c>
      <c r="F168" s="322" t="str">
        <f>IF('Basis-Tabelle-Samen'!G149="","",'Basis-Tabelle-Samen'!G149)</f>
        <v>02</v>
      </c>
      <c r="G168" s="320">
        <f>'Basis-Tabelle-Samen'!C149</f>
        <v>18454</v>
      </c>
      <c r="H168" s="323">
        <f>'Basis-Tabelle-Samen'!D149</f>
        <v>4055473184548</v>
      </c>
      <c r="I168" s="324">
        <f>'Basis-Tabelle-Samen'!E149</f>
        <v>2.0499999999999998</v>
      </c>
      <c r="J168" s="325">
        <f t="shared" si="2"/>
        <v>12</v>
      </c>
      <c r="K168" s="326">
        <f>'Basis-Tabelle-Samen'!K149</f>
        <v>78454</v>
      </c>
      <c r="L168" s="323">
        <f>'Basis-Tabelle-Samen'!L149</f>
        <v>4055473784540</v>
      </c>
      <c r="M168" s="324">
        <f>'Basis-Tabelle-Samen'!M149</f>
        <v>2.4500000000000002</v>
      </c>
      <c r="N168" s="326">
        <f>IF(K168&lt;1,"",'3'!$I$15)</f>
        <v>15</v>
      </c>
      <c r="O168" s="327">
        <f>IF(K168&lt;1,"",'3'!$J$11)</f>
        <v>90</v>
      </c>
      <c r="P168" s="326">
        <f>'Basis-Tabelle-Samen'!N149</f>
        <v>88454</v>
      </c>
      <c r="Q168" s="323">
        <f>'Basis-Tabelle-Samen'!O149</f>
        <v>4055473884547</v>
      </c>
      <c r="R168" s="328">
        <f>'Basis-Tabelle-Samen'!P149</f>
        <v>3.75</v>
      </c>
      <c r="S168" s="326">
        <f>IF(R168&lt;1,"",'3'!$M$15)</f>
        <v>18</v>
      </c>
      <c r="T168" s="327">
        <f>IF(R168&lt;1,"",'3'!$N$11)</f>
        <v>72</v>
      </c>
      <c r="U168" s="326">
        <f>'Basis-Tabelle-Samen'!Q149</f>
        <v>58454</v>
      </c>
      <c r="V168" s="323">
        <f>'Basis-Tabelle-Samen'!R149</f>
        <v>4055473584546</v>
      </c>
      <c r="W168" s="324">
        <f>'Basis-Tabelle-Samen'!S149</f>
        <v>4.95</v>
      </c>
      <c r="X168" s="326">
        <f>IF(U168&lt;1,"",'3'!$Q$15)</f>
        <v>6</v>
      </c>
      <c r="Y168" s="327">
        <f>IF(U168&lt;1,"",'3'!$R$11)</f>
        <v>24</v>
      </c>
      <c r="Z168" s="326">
        <f>'Basis-Tabelle-Samen'!T149</f>
        <v>38454</v>
      </c>
      <c r="AA168" s="323">
        <f>'Basis-Tabelle-Samen'!U149</f>
        <v>4055473384542</v>
      </c>
      <c r="AB168" s="324">
        <f>'Basis-Tabelle-Samen'!V149</f>
        <v>6.75</v>
      </c>
      <c r="AC168" s="326">
        <f>IF(Z168&lt;1,"",'3'!$U$15)</f>
        <v>6</v>
      </c>
      <c r="AD168" s="327">
        <f>IF(Z168&lt;1,"",'3'!$V$11)</f>
        <v>24</v>
      </c>
      <c r="AE168" s="326">
        <f>'Basis-Tabelle-Samen'!W149</f>
        <v>68454</v>
      </c>
      <c r="AF168" s="323">
        <f>'Basis-Tabelle-Samen'!X149</f>
        <v>4055473684543</v>
      </c>
      <c r="AG168" s="324">
        <f>'Basis-Tabelle-Samen'!Y149</f>
        <v>2.95</v>
      </c>
      <c r="AH168" s="326">
        <f>IF(AE168&lt;1,"",'3'!$Y$15)</f>
        <v>8</v>
      </c>
      <c r="AI168" s="327">
        <f>IF(AE168&lt;1,"",'3'!$Z$11)</f>
        <v>64</v>
      </c>
      <c r="AJ168" s="315"/>
      <c r="AK168" s="316" t="str">
        <f>IF(G168&lt;1,"",
IF($C$1="Bulgarisch - BG",HYPERLINK(CONCATENATE("https://www.saflax.de/0-WVK-Retail/Bilder-Pictures/SAFLAX-",'Basis-Tabelle-Samen'!C149,"-",'Basis-Tabelle-Samen'!J149,"-seed-package-front-cr-bulgarian.jpg")),
IF($C$1="Dänisch - DK",HYPERLINK(CONCATENATE("https://www.saflax.de/0-WVK-Retail/Bilder-Pictures/SAFLAX-",'Basis-Tabelle-Samen'!C149,"-",'Basis-Tabelle-Samen'!J149,"-seed-package-front-cr-danish.jpg")),
IF($C$1="Deutsch - DE",HYPERLINK(CONCATENATE("https://www.saflax.de/0-WVK-Retail/Bilder-Pictures/SAFLAX-",'Basis-Tabelle-Samen'!C149,"-",'Basis-Tabelle-Samen'!J149,"-seed-package-front-cr-german.jpg")),
IF($C$1="Englisch - UK",HYPERLINK(CONCATENATE("https://www.saflax.de/0-WVK-Retail/Bilder-Pictures/SAFLAX-",'Basis-Tabelle-Samen'!C149,"-",'Basis-Tabelle-Samen'!J149,"-seed-package-front-cr-english.jpg")),
IF($C$1="Estnisch - EE",HYPERLINK(CONCATENATE("https://www.saflax.de/0-WVK-Retail/Bilder-Pictures/SAFLAX-",'Basis-Tabelle-Samen'!C149,"-",'Basis-Tabelle-Samen'!J149,"-seed-package-front-cr-estonian.jpg")),
IF($C$1="Finnisch - FI",HYPERLINK(CONCATENATE("https://www.saflax.de/0-WVK-Retail/Bilder-Pictures/SAFLAX-",'Basis-Tabelle-Samen'!C149,"-",'Basis-Tabelle-Samen'!J149,"-seed-package-front-cr-finnish.jpg")),
IF($C$1="Französisch - FR",HYPERLINK(CONCATENATE("https://www.saflax.de/0-WVK-Retail/Bilder-Pictures/SAFLAX-",'Basis-Tabelle-Samen'!C149,"-",'Basis-Tabelle-Samen'!J149,"-seed-package-front-cr-french.jpg")),
IF($C$1="Griechisch - GR",HYPERLINK(CONCATENATE("https://www.saflax.de/0-WVK-Retail/Bilder-Pictures/SAFLAX-",'Basis-Tabelle-Samen'!C149,"-",'Basis-Tabelle-Samen'!J149,"-seed-package-front-cr-greek.jpg")),
IF($C$1="Irisch - IE",HYPERLINK(CONCATENATE("https://www.saflax.de/0-WVK-Retail/Bilder-Pictures/SAFLAX-",'Basis-Tabelle-Samen'!C149,"-",'Basis-Tabelle-Samen'!J149,"-seed-package-front-cr-irish.jpg")),
IF($C$1="Isländisch - IS",HYPERLINK(CONCATENATE("https://www.saflax.de/0-WVK-Retail/Bilder-Pictures/SAFLAX-",'Basis-Tabelle-Samen'!C149,"-",'Basis-Tabelle-Samen'!J149,"-seed-package-front-cr-icelandic.jpg")),
IF($C$1="Italienisch - IT",HYPERLINK(CONCATENATE("https://www.saflax.de/0-WVK-Retail/Bilder-Pictures/SAFLAX-",'Basis-Tabelle-Samen'!C149,"-",'Basis-Tabelle-Samen'!J149,"-seed-package-front-cr-italian.jpg")),
IF($C$1="Japanisch - JP",HYPERLINK(CONCATENATE("https://www.saflax.de/0-WVK-Retail/Bilder-Pictures/SAFLAX-",'Basis-Tabelle-Samen'!C149,"-",'Basis-Tabelle-Samen'!J149,"-seed-package-front-cr-japanese.jpg")),
IF($C$1="Kroatisch - HR",HYPERLINK(CONCATENATE("https://www.saflax.de/0-WVK-Retail/Bilder-Pictures/SAFLAX-",'Basis-Tabelle-Samen'!C149,"-",'Basis-Tabelle-Samen'!J149,"-seed-package-front-cr-croatian.jpg")),
IF($C$1="Lettisch - LV",HYPERLINK(CONCATENATE("https://www.saflax.de/0-WVK-Retail/Bilder-Pictures/SAFLAX-",'Basis-Tabelle-Samen'!C149,"-",'Basis-Tabelle-Samen'!J149,"-seed-package-front-cr-latvian.jpg")),
IF($C$1="Litauisch - LT",HYPERLINK(CONCATENATE("https://www.saflax.de/0-WVK-Retail/Bilder-Pictures/SAFLAX-",'Basis-Tabelle-Samen'!C149,"-",'Basis-Tabelle-Samen'!J149,"-seed-package-front-cr-lithuanian.jpg")),
IF($C$1="Maltesisch - MT",HYPERLINK(CONCATENATE("https://www.saflax.de/0-WVK-Retail/Bilder-Pictures/SAFLAX-",'Basis-Tabelle-Samen'!C149,"-",'Basis-Tabelle-Samen'!J149,"-seed-package-front-cr-maltese.jpg")),
IF($C$1="Niederländisch - NL",HYPERLINK(CONCATENATE("https://www.saflax.de/0-WVK-Retail/Bilder-Pictures/SAFLAX-",'Basis-Tabelle-Samen'!C149,"-",'Basis-Tabelle-Samen'!J149,"-seed-package-front-cr-dutch.jpg")),
IF($C$1="Norwegisch - NO",HYPERLINK(CONCATENATE("https://www.saflax.de/0-WVK-Retail/Bilder-Pictures/SAFLAX-",'Basis-Tabelle-Samen'!C149,"-",'Basis-Tabelle-Samen'!J149,"-seed-package-front-cr-nowegian.jpg")),
IF($C$1="Polnisch - PL",HYPERLINK(CONCATENATE("https://www.saflax.de/0-WVK-Retail/Bilder-Pictures/SAFLAX-",'Basis-Tabelle-Samen'!C149,"-",'Basis-Tabelle-Samen'!J149,"-seed-package-front-cr-polish.jpg")),
IF($C$1="Portugiesisch - PT",HYPERLINK(CONCATENATE("https://www.saflax.de/0-WVK-Retail/Bilder-Pictures/SAFLAX-",'Basis-Tabelle-Samen'!C149,"-",'Basis-Tabelle-Samen'!J149,"-seed-package-front-cr-portuguese.jpg")),
IF($C$1="Rumänisch - RO",HYPERLINK(CONCATENATE("https://www.saflax.de/0-WVK-Retail/Bilder-Pictures/SAFLAX-",'Basis-Tabelle-Samen'!C149,"-",'Basis-Tabelle-Samen'!J149,"-seed-package-front-cr-romanian.jpg")),
IF($C$1="Schwedisch - SE",HYPERLINK(CONCATENATE("https://www.saflax.de/0-WVK-Retail/Bilder-Pictures/SAFLAX-",'Basis-Tabelle-Samen'!C149,"-",'Basis-Tabelle-Samen'!J149,"-seed-package-front-cr-swedish.jpg")),
IF($C$1="Slowakisch - SK",HYPERLINK(CONCATENATE("https://www.saflax.de/0-WVK-Retail/Bilder-Pictures/SAFLAX-",'Basis-Tabelle-Samen'!C149,"-",'Basis-Tabelle-Samen'!J149,"-seed-package-front-cr-slovak.jpg")),
IF($C$1="Slowenisch - SI",HYPERLINK(CONCATENATE("https://www.saflax.de/0-WVK-Retail/Bilder-Pictures/SAFLAX-",'Basis-Tabelle-Samen'!C149,"-",'Basis-Tabelle-Samen'!J149,"-seed-package-front-cr-slovenian.jpg")),
IF($C$1="Spanisch - ES",HYPERLINK(CONCATENATE("https://www.saflax.de/0-WVK-Retail/Bilder-Pictures/SAFLAX-",'Basis-Tabelle-Samen'!C149,"-",'Basis-Tabelle-Samen'!J149,"-seed-package-front-cr-spanish.jpg")),
IF($C$1="Tschechisch - CZ",HYPERLINK(CONCATENATE("https://www.saflax.de/0-WVK-Retail/Bilder-Pictures/SAFLAX-",'Basis-Tabelle-Samen'!C149,"-",'Basis-Tabelle-Samen'!J149,"-seed-package-front-cr-czech.jpg")),
IF($C$1="Türkisch - TR",HYPERLINK(CONCATENATE("https://www.saflax.de/0-WVK-Retail/Bilder-Pictures/SAFLAX-",'Basis-Tabelle-Samen'!C149,"-",'Basis-Tabelle-Samen'!J149,"-seed-package-front-cr-turkish.jpg")),
IF($C$1="Ungarisch - HU",HYPERLINK(CONCATENATE("https://www.saflax.de/0-WVK-Retail/Bilder-Pictures/SAFLAX-",'Basis-Tabelle-Samen'!C149,"-",'Basis-Tabelle-Samen'!J149,"-seed-package-front-cr-hungarian.jpg")),
" ACHTUNG")))))))))))))))))))))))))))))</f>
        <v>https://www.saflax.de/0-WVK-Retail/Bilder-Pictures/SAFLAX-18454-capsicum-annuum-seed-package-front-cr-english.jpg</v>
      </c>
      <c r="AL168" s="330" t="str">
        <f>IF(G168&lt;1,"",
IF($C$1="Bulgarisch - BG",HYPERLINK(CONCATENATE("https://www.saflax.de/0-WVK-Retail/Bilder-Pictures/SAFLAX-",'Basis-Tabelle-Samen'!C149,"-",'Basis-Tabelle-Samen'!J149,"-seed-package-back-cr-bulgarian.jpg")),
IF($C$1="Dänisch - DK",HYPERLINK(CONCATENATE("https://www.saflax.de/0-WVK-Retail/Bilder-Pictures/SAFLAX-",'Basis-Tabelle-Samen'!C149,"-",'Basis-Tabelle-Samen'!J149,"-seed-package-back-cr-danish.jpg")),
IF($C$1="Deutsch - DE",HYPERLINK(CONCATENATE("https://www.saflax.de/0-WVK-Retail/Bilder-Pictures/SAFLAX-",'Basis-Tabelle-Samen'!C149,"-",'Basis-Tabelle-Samen'!J149,"-seed-package-back-cr-german.jpg")),
IF($C$1="Englisch - UK",HYPERLINK(CONCATENATE("https://www.saflax.de/0-WVK-Retail/Bilder-Pictures/SAFLAX-",'Basis-Tabelle-Samen'!C149,"-",'Basis-Tabelle-Samen'!J149,"-seed-package-back-cr-english.jpg")),
IF($C$1="Estnisch - EE",HYPERLINK(CONCATENATE("https://www.saflax.de/0-WVK-Retail/Bilder-Pictures/SAFLAX-",'Basis-Tabelle-Samen'!C149,"-",'Basis-Tabelle-Samen'!J149,"-seed-package-back-cr-estonian.jpg")),
IF($C$1="Finnisch - FI",HYPERLINK(CONCATENATE("https://www.saflax.de/0-WVK-Retail/Bilder-Pictures/SAFLAX-",'Basis-Tabelle-Samen'!C149,"-",'Basis-Tabelle-Samen'!J149,"-seed-package-back-cr-finnish.jpg")),
IF($C$1="Französisch - FR",HYPERLINK(CONCATENATE("https://www.saflax.de/0-WVK-Retail/Bilder-Pictures/SAFLAX-",'Basis-Tabelle-Samen'!C149,"-",'Basis-Tabelle-Samen'!J149,"-seed-package-back-cr-french.jpg")),
IF($C$1="Griechisch - GR",HYPERLINK(CONCATENATE("https://www.saflax.de/0-WVK-Retail/Bilder-Pictures/SAFLAX-",'Basis-Tabelle-Samen'!C149,"-",'Basis-Tabelle-Samen'!J149,"-seed-package-back-cr-greek.jpg")),
IF($C$1="Irisch - IE",HYPERLINK(CONCATENATE("https://www.saflax.de/0-WVK-Retail/Bilder-Pictures/SAFLAX-",'Basis-Tabelle-Samen'!C149,"-",'Basis-Tabelle-Samen'!J149,"-seed-package-back-cr-irish.jpg")),
IF($C$1="Isländisch - IS",HYPERLINK(CONCATENATE("https://www.saflax.de/0-WVK-Retail/Bilder-Pictures/SAFLAX-",'Basis-Tabelle-Samen'!C149,"-",'Basis-Tabelle-Samen'!J149,"-seed-package-back-cr-icelandic.jpg")),
IF($C$1="Italienisch - IT",HYPERLINK(CONCATENATE("https://www.saflax.de/0-WVK-Retail/Bilder-Pictures/SAFLAX-",'Basis-Tabelle-Samen'!C149,"-",'Basis-Tabelle-Samen'!J149,"-seed-package-back-cr-italian.jpg")),
IF($C$1="Japanisch - JP",HYPERLINK(CONCATENATE("https://www.saflax.de/0-WVK-Retail/Bilder-Pictures/SAFLAX-",'Basis-Tabelle-Samen'!C149,"-",'Basis-Tabelle-Samen'!J149,"-seed-package-back-cr-japanese.jpg")),
IF($C$1="Kroatisch - HR",HYPERLINK(CONCATENATE("https://www.saflax.de/0-WVK-Retail/Bilder-Pictures/SAFLAX-",'Basis-Tabelle-Samen'!C149,"-",'Basis-Tabelle-Samen'!J149,"-seed-package-back-cr-croatian.jpg")),
IF($C$1="Lettisch - LV",HYPERLINK(CONCATENATE("https://www.saflax.de/0-WVK-Retail/Bilder-Pictures/SAFLAX-",'Basis-Tabelle-Samen'!C149,"-",'Basis-Tabelle-Samen'!J149,"-seed-package-back-cr-latvian.jpg")),
IF($C$1="Litauisch - LT",HYPERLINK(CONCATENATE("https://www.saflax.de/0-WVK-Retail/Bilder-Pictures/SAFLAX-",'Basis-Tabelle-Samen'!C149,"-",'Basis-Tabelle-Samen'!J149,"-seed-package-back-cr-lithuanian.jpg")),
IF($C$1="Maltesisch - MT",HYPERLINK(CONCATENATE("https://www.saflax.de/0-WVK-Retail/Bilder-Pictures/SAFLAX-",'Basis-Tabelle-Samen'!C149,"-",'Basis-Tabelle-Samen'!J149,"-seed-package-back-cr-maltese.jpg")),
IF($C$1="Niederländisch - NL",HYPERLINK(CONCATENATE("https://www.saflax.de/0-WVK-Retail/Bilder-Pictures/SAFLAX-",'Basis-Tabelle-Samen'!C149,"-",'Basis-Tabelle-Samen'!J149,"-seed-package-back-cr-dutch.jpg")),
IF($C$1="Norwegisch - NO",HYPERLINK(CONCATENATE("https://www.saflax.de/0-WVK-Retail/Bilder-Pictures/SAFLAX-",'Basis-Tabelle-Samen'!C149,"-",'Basis-Tabelle-Samen'!J149,"-seed-package-back-cr-nowegian.jpg")),
IF($C$1="Polnisch - PL",HYPERLINK(CONCATENATE("https://www.saflax.de/0-WVK-Retail/Bilder-Pictures/SAFLAX-",'Basis-Tabelle-Samen'!C149,"-",'Basis-Tabelle-Samen'!J149,"-seed-package-back-cr-polish.jpg")),
IF($C$1="Portugiesisch - PT",HYPERLINK(CONCATENATE("https://www.saflax.de/0-WVK-Retail/Bilder-Pictures/SAFLAX-",'Basis-Tabelle-Samen'!C149,"-",'Basis-Tabelle-Samen'!J149,"-seed-package-back-cr-portuguese.jpg")),
IF($C$1="Rumänisch - RO",HYPERLINK(CONCATENATE("https://www.saflax.de/0-WVK-Retail/Bilder-Pictures/SAFLAX-",'Basis-Tabelle-Samen'!C149,"-",'Basis-Tabelle-Samen'!J149,"-seed-package-back-cr-romanian.jpg")),
IF($C$1="Schwedisch - SE",HYPERLINK(CONCATENATE("https://www.saflax.de/0-WVK-Retail/Bilder-Pictures/SAFLAX-",'Basis-Tabelle-Samen'!C149,"-",'Basis-Tabelle-Samen'!J149,"-seed-package-back-cr-swedish.jpg")),
IF($C$1="Slowakisch - SK",HYPERLINK(CONCATENATE("https://www.saflax.de/0-WVK-Retail/Bilder-Pictures/SAFLAX-",'Basis-Tabelle-Samen'!C149,"-",'Basis-Tabelle-Samen'!J149,"-seed-package-back-cr-slovak.jpg")),
IF($C$1="Slowenisch - SI",HYPERLINK(CONCATENATE("https://www.saflax.de/0-WVK-Retail/Bilder-Pictures/SAFLAX-",'Basis-Tabelle-Samen'!C149,"-",'Basis-Tabelle-Samen'!J149,"-seed-package-back-cr-slovenian.jpg")),
IF($C$1="Spanisch - ES",HYPERLINK(CONCATENATE("https://www.saflax.de/0-WVK-Retail/Bilder-Pictures/SAFLAX-",'Basis-Tabelle-Samen'!C149,"-",'Basis-Tabelle-Samen'!J149,"-seed-package-back-cr-spanish.jpg")),
IF($C$1="Tschechisch - CZ",HYPERLINK(CONCATENATE("https://www.saflax.de/0-WVK-Retail/Bilder-Pictures/SAFLAX-",'Basis-Tabelle-Samen'!C149,"-",'Basis-Tabelle-Samen'!J149,"-seed-package-back-cr-czech.jpg")),
IF($C$1="Türkisch - TR",HYPERLINK(CONCATENATE("https://www.saflax.de/0-WVK-Retail/Bilder-Pictures/SAFLAX-",'Basis-Tabelle-Samen'!C149,"-",'Basis-Tabelle-Samen'!J149,"-seed-package-back-cr-turkish.jpg")),
IF($C$1="Ungarisch - HU",HYPERLINK(CONCATENATE("https://www.saflax.de/0-WVK-Retail/Bilder-Pictures/SAFLAX-",'Basis-Tabelle-Samen'!C149,"-",'Basis-Tabelle-Samen'!J149,"-seed-package-back-cr-hungarian.jpg")),
" ACHTUNG")))))))))))))))))))))))))))))</f>
        <v>https://www.saflax.de/0-WVK-Retail/Bilder-Pictures/SAFLAX-18454-capsicum-annuum-seed-package-back-cr-english.jpg</v>
      </c>
      <c r="AM168" s="330" t="str">
        <f>IF(H168&lt;1,"",
IF($C$1="Bulgarisch - BG",HYPERLINK(CONCATENATE("https://www.saflax.de/0-WVK-Retail/Bilder-Pictures/SAFLAX-",'Basis-Tabelle-Samen'!K149,"-",'Basis-Tabelle-Samen'!J149,"-garden-to-go-mini-bulgarian.jpg")),
IF($C$1="Dänisch - DK",HYPERLINK(CONCATENATE("https://www.saflax.de/0-WVK-Retail/Bilder-Pictures/SAFLAX-",'Basis-Tabelle-Samen'!K149,"-",'Basis-Tabelle-Samen'!J149,"-garden-to-go-mini-danish.jpg")),
IF($C$1="Deutsch - DE",HYPERLINK(CONCATENATE("https://www.saflax.de/0-WVK-Retail/Bilder-Pictures/SAFLAX-",'Basis-Tabelle-Samen'!K149,"-",'Basis-Tabelle-Samen'!J149,"-garden-to-go-mini-german.jpg")),
IF($C$1="Englisch - UK",HYPERLINK(CONCATENATE("https://www.saflax.de/0-WVK-Retail/Bilder-Pictures/SAFLAX-",'Basis-Tabelle-Samen'!K149,"-",'Basis-Tabelle-Samen'!J149,"-garden-to-go-mini-english.jpg")),
IF($C$1="Estnisch - EE",HYPERLINK(CONCATENATE("https://www.saflax.de/0-WVK-Retail/Bilder-Pictures/SAFLAX-",'Basis-Tabelle-Samen'!K149,"-",'Basis-Tabelle-Samen'!J149,"-garden-to-go-mini-estonian.jpg")),
IF($C$1="Finnisch - FI",HYPERLINK(CONCATENATE("https://www.saflax.de/0-WVK-Retail/Bilder-Pictures/SAFLAX-",'Basis-Tabelle-Samen'!K149,"-",'Basis-Tabelle-Samen'!J149,"-garden-to-go-mini-finnish.jpg")),
IF($C$1="Französisch - FR",HYPERLINK(CONCATENATE("https://www.saflax.de/0-WVK-Retail/Bilder-Pictures/SAFLAX-",'Basis-Tabelle-Samen'!K149,"-",'Basis-Tabelle-Samen'!J149,"-garden-to-go-mini-french.jpg")),
IF($C$1="Griechisch - GR",HYPERLINK(CONCATENATE("https://www.saflax.de/0-WVK-Retail/Bilder-Pictures/SAFLAX-",'Basis-Tabelle-Samen'!K149,"-",'Basis-Tabelle-Samen'!J149,"-garden-to-go-mini-greek.jpg")),
IF($C$1="Irisch - IE",HYPERLINK(CONCATENATE("https://www.saflax.de/0-WVK-Retail/Bilder-Pictures/SAFLAX-",'Basis-Tabelle-Samen'!K149,"-",'Basis-Tabelle-Samen'!J149,"-garden-to-go-mini-irish.jpg")),
IF($C$1="Isländisch - IS",HYPERLINK(CONCATENATE("https://www.saflax.de/0-WVK-Retail/Bilder-Pictures/SAFLAX-",'Basis-Tabelle-Samen'!K149,"-",'Basis-Tabelle-Samen'!J149,"-garden-to-go-mini-icelandic.jpg")),
IF($C$1="Italienisch - IT",HYPERLINK(CONCATENATE("https://www.saflax.de/0-WVK-Retail/Bilder-Pictures/SAFLAX-",'Basis-Tabelle-Samen'!K149,"-",'Basis-Tabelle-Samen'!J149,"-garden-to-go-mini-italian.jpg")),
IF($C$1="Japanisch - JP",HYPERLINK(CONCATENATE("https://www.saflax.de/0-WVK-Retail/Bilder-Pictures/SAFLAX-",'Basis-Tabelle-Samen'!K149,"-",'Basis-Tabelle-Samen'!J149,"-garden-to-go-mini-japanese.jpg")),
IF($C$1="Kroatisch - HR",HYPERLINK(CONCATENATE("https://www.saflax.de/0-WVK-Retail/Bilder-Pictures/SAFLAX-",'Basis-Tabelle-Samen'!K149,"-",'Basis-Tabelle-Samen'!J149,"-garden-to-go-mini-croatian.jpg")),
IF($C$1="Lettisch - LV",HYPERLINK(CONCATENATE("https://www.saflax.de/0-WVK-Retail/Bilder-Pictures/SAFLAX-",'Basis-Tabelle-Samen'!K149,"-",'Basis-Tabelle-Samen'!J149,"-garden-to-go-mini-latvian.jpg")),
IF($C$1="Litauisch - LT",HYPERLINK(CONCATENATE("https://www.saflax.de/0-WVK-Retail/Bilder-Pictures/SAFLAX-",'Basis-Tabelle-Samen'!K149,"-",'Basis-Tabelle-Samen'!J149,"-garden-to-go-mini-lithuanian.jpg")),
IF($C$1="Maltesisch - MT",HYPERLINK(CONCATENATE("https://www.saflax.de/0-WVK-Retail/Bilder-Pictures/SAFLAX-",'Basis-Tabelle-Samen'!K149,"-",'Basis-Tabelle-Samen'!J149,"-garden-to-go-mini-maltese.jpg")),
IF($C$1="Niederländisch - NL",HYPERLINK(CONCATENATE("https://www.saflax.de/0-WVK-Retail/Bilder-Pictures/SAFLAX-",'Basis-Tabelle-Samen'!K149,"-",'Basis-Tabelle-Samen'!J149,"-garden-to-go-mini-dutch.jpg")),
IF($C$1="Norwegisch - NO",HYPERLINK(CONCATENATE("https://www.saflax.de/0-WVK-Retail/Bilder-Pictures/SAFLAX-",'Basis-Tabelle-Samen'!K149,"-",'Basis-Tabelle-Samen'!J149,"-garden-to-go-mini-nowegian.jpg")),
IF($C$1="Polnisch - PL",HYPERLINK(CONCATENATE("https://www.saflax.de/0-WVK-Retail/Bilder-Pictures/SAFLAX-",'Basis-Tabelle-Samen'!K149,"-",'Basis-Tabelle-Samen'!J149,"-garden-to-go-mini-polish.jpg")),
IF($C$1="Portugiesisch - PT",HYPERLINK(CONCATENATE("https://www.saflax.de/0-WVK-Retail/Bilder-Pictures/SAFLAX-",'Basis-Tabelle-Samen'!K149,"-",'Basis-Tabelle-Samen'!J149,"-garden-to-go-mini-portuguese.jpg")),
IF($C$1="Rumänisch - RO",HYPERLINK(CONCATENATE("https://www.saflax.de/0-WVK-Retail/Bilder-Pictures/SAFLAX-",'Basis-Tabelle-Samen'!K149,"-",'Basis-Tabelle-Samen'!J149,"-garden-to-go-mini-romanian.jpg")),
IF($C$1="Schwedisch - SE",HYPERLINK(CONCATENATE("https://www.saflax.de/0-WVK-Retail/Bilder-Pictures/SAFLAX-",'Basis-Tabelle-Samen'!K149,"-",'Basis-Tabelle-Samen'!J149,"-garden-to-go-mini-swedish.jpg")),
IF($C$1="Slowakisch - SK",HYPERLINK(CONCATENATE("https://www.saflax.de/0-WVK-Retail/Bilder-Pictures/SAFLAX-",'Basis-Tabelle-Samen'!K149,"-",'Basis-Tabelle-Samen'!J149,"-garden-to-go-mini-slovak.jpg")),
IF($C$1="Slowenisch - SI",HYPERLINK(CONCATENATE("https://www.saflax.de/0-WVK-Retail/Bilder-Pictures/SAFLAX-",'Basis-Tabelle-Samen'!K149,"-",'Basis-Tabelle-Samen'!J149,"-garden-to-go-mini-slovenian.jpg")),
IF($C$1="Spanisch - ES",HYPERLINK(CONCATENATE("https://www.saflax.de/0-WVK-Retail/Bilder-Pictures/SAFLAX-",'Basis-Tabelle-Samen'!K149,"-",'Basis-Tabelle-Samen'!J149,"-garden-to-go-mini-spanish.jpg")),
IF($C$1="Tschechisch - CZ",HYPERLINK(CONCATENATE("https://www.saflax.de/0-WVK-Retail/Bilder-Pictures/SAFLAX-",'Basis-Tabelle-Samen'!K149,"-",'Basis-Tabelle-Samen'!J149,"-garden-to-go-mini-czech.jpg")),
IF($C$1="Türkisch - TR",HYPERLINK(CONCATENATE("https://www.saflax.de/0-WVK-Retail/Bilder-Pictures/SAFLAX-",'Basis-Tabelle-Samen'!K149,"-",'Basis-Tabelle-Samen'!J149,"-garden-to-go-mini-turkish.jpg")),
IF($C$1="Ungarisch - HU",HYPERLINK(CONCATENATE("https://www.saflax.de/0-WVK-Retail/Bilder-Pictures/SAFLAX-",'Basis-Tabelle-Samen'!K149,"-",'Basis-Tabelle-Samen'!J149,"-garden-to-go-mini-hungarian.jpg")),
" ACHTUNG")))))))))))))))))))))))))))))</f>
        <v>https://www.saflax.de/0-WVK-Retail/Bilder-Pictures/SAFLAX-78454-capsicum-annuum-garden-to-go-mini-english.jpg</v>
      </c>
      <c r="AN168" s="330" t="str">
        <f>IF(I168&lt;1,"",
IF($C$1="Bulgarisch - BG",HYPERLINK(CONCATENATE("https://www.saflax.de/0-WVK-Retail/Bilder-Pictures/SAFLAX-",'Basis-Tabelle-Samen'!N149,"-",'Basis-Tabelle-Samen'!J149,"-garden-to-go-lite-bulgarian.jpg")),
IF($C$1="Dänisch - DK",HYPERLINK(CONCATENATE("https://www.saflax.de/0-WVK-Retail/Bilder-Pictures/SAFLAX-",'Basis-Tabelle-Samen'!N149,"-",'Basis-Tabelle-Samen'!J149,"-garden-to-go-lite-danish.jpg")),
IF($C$1="Deutsch - DE",HYPERLINK(CONCATENATE("https://www.saflax.de/0-WVK-Retail/Bilder-Pictures/SAFLAX-",'Basis-Tabelle-Samen'!N149,"-",'Basis-Tabelle-Samen'!J149,"-garden-to-go-lite-german.jpg")),
IF($C$1="Englisch - UK",HYPERLINK(CONCATENATE("https://www.saflax.de/0-WVK-Retail/Bilder-Pictures/SAFLAX-",'Basis-Tabelle-Samen'!N149,"-",'Basis-Tabelle-Samen'!J149,"-garden-to-go-lite-english.jpg")),
IF($C$1="Estnisch - EE",HYPERLINK(CONCATENATE("https://www.saflax.de/0-WVK-Retail/Bilder-Pictures/SAFLAX-",'Basis-Tabelle-Samen'!N149,"-",'Basis-Tabelle-Samen'!J149,"-garden-to-go-lite-estonian.jpg")),
IF($C$1="Finnisch - FI",HYPERLINK(CONCATENATE("https://www.saflax.de/0-WVK-Retail/Bilder-Pictures/SAFLAX-",'Basis-Tabelle-Samen'!N149,"-",'Basis-Tabelle-Samen'!J149,"-garden-to-go-lite-finnish.jpg")),
IF($C$1="Französisch - FR",HYPERLINK(CONCATENATE("https://www.saflax.de/0-WVK-Retail/Bilder-Pictures/SAFLAX-",'Basis-Tabelle-Samen'!N149,"-",'Basis-Tabelle-Samen'!J149,"-garden-to-go-lite-french.jpg")),
IF($C$1="Griechisch - GR",HYPERLINK(CONCATENATE("https://www.saflax.de/0-WVK-Retail/Bilder-Pictures/SAFLAX-",'Basis-Tabelle-Samen'!N149,"-",'Basis-Tabelle-Samen'!J149,"-garden-to-go-lite-greek.jpg")),
IF($C$1="Irisch - IE",HYPERLINK(CONCATENATE("https://www.saflax.de/0-WVK-Retail/Bilder-Pictures/SAFLAX-",'Basis-Tabelle-Samen'!N149,"-",'Basis-Tabelle-Samen'!J149,"-garden-to-go-lite-irish.jpg")),
IF($C$1="Isländisch - IS",HYPERLINK(CONCATENATE("https://www.saflax.de/0-WVK-Retail/Bilder-Pictures/SAFLAX-",'Basis-Tabelle-Samen'!N149,"-",'Basis-Tabelle-Samen'!J149,"-garden-to-go-lite-icelandic.jpg")),
IF($C$1="Italienisch - IT",HYPERLINK(CONCATENATE("https://www.saflax.de/0-WVK-Retail/Bilder-Pictures/SAFLAX-",'Basis-Tabelle-Samen'!N149,"-",'Basis-Tabelle-Samen'!J149,"-garden-to-go-lite-italian.jpg")),
IF($C$1="Japanisch - JP",HYPERLINK(CONCATENATE("https://www.saflax.de/0-WVK-Retail/Bilder-Pictures/SAFLAX-",'Basis-Tabelle-Samen'!N149,"-",'Basis-Tabelle-Samen'!J149,"-garden-to-go-lite-japanese.jpg")),
IF($C$1="Kroatisch - HR",HYPERLINK(CONCATENATE("https://www.saflax.de/0-WVK-Retail/Bilder-Pictures/SAFLAX-",'Basis-Tabelle-Samen'!N149,"-",'Basis-Tabelle-Samen'!J149,"-garden-to-go-lite-croatian.jpg")),
IF($C$1="Lettisch - LV",HYPERLINK(CONCATENATE("https://www.saflax.de/0-WVK-Retail/Bilder-Pictures/SAFLAX-",'Basis-Tabelle-Samen'!N149,"-",'Basis-Tabelle-Samen'!J149,"-garden-to-go-lite-latvian.jpg")),
IF($C$1="Litauisch - LT",HYPERLINK(CONCATENATE("https://www.saflax.de/0-WVK-Retail/Bilder-Pictures/SAFLAX-",'Basis-Tabelle-Samen'!N149,"-",'Basis-Tabelle-Samen'!J149,"-garden-to-go-lite-lithuanian.jpg")),
IF($C$1="Maltesisch - MT",HYPERLINK(CONCATENATE("https://www.saflax.de/0-WVK-Retail/Bilder-Pictures/SAFLAX-",'Basis-Tabelle-Samen'!N149,"-",'Basis-Tabelle-Samen'!J149,"-garden-to-go-lite-maltese.jpg")),
IF($C$1="Niederländisch - NL",HYPERLINK(CONCATENATE("https://www.saflax.de/0-WVK-Retail/Bilder-Pictures/SAFLAX-",'Basis-Tabelle-Samen'!N149,"-",'Basis-Tabelle-Samen'!J149,"-garden-to-go-lite-dutch.jpg")),
IF($C$1="Norwegisch - NO",HYPERLINK(CONCATENATE("https://www.saflax.de/0-WVK-Retail/Bilder-Pictures/SAFLAX-",'Basis-Tabelle-Samen'!N149,"-",'Basis-Tabelle-Samen'!J149,"-garden-to-go-lite-nowegian.jpg")),
IF($C$1="Polnisch - PL",HYPERLINK(CONCATENATE("https://www.saflax.de/0-WVK-Retail/Bilder-Pictures/SAFLAX-",'Basis-Tabelle-Samen'!N149,"-",'Basis-Tabelle-Samen'!J149,"-garden-to-go-lite-polish.jpg")),
IF($C$1="Portugiesisch - PT",HYPERLINK(CONCATENATE("https://www.saflax.de/0-WVK-Retail/Bilder-Pictures/SAFLAX-",'Basis-Tabelle-Samen'!N149,"-",'Basis-Tabelle-Samen'!J149,"-garden-to-go-lite-portuguese.jpg")),
IF($C$1="Rumänisch - RO",HYPERLINK(CONCATENATE("https://www.saflax.de/0-WVK-Retail/Bilder-Pictures/SAFLAX-",'Basis-Tabelle-Samen'!N149,"-",'Basis-Tabelle-Samen'!J149,"-garden-to-go-lite-romanian.jpg")),
IF($C$1="Schwedisch - SE",HYPERLINK(CONCATENATE("https://www.saflax.de/0-WVK-Retail/Bilder-Pictures/SAFLAX-",'Basis-Tabelle-Samen'!N149,"-",'Basis-Tabelle-Samen'!J149,"-garden-to-go-lite-swedish.jpg")),
IF($C$1="Slowakisch - SK",HYPERLINK(CONCATENATE("https://www.saflax.de/0-WVK-Retail/Bilder-Pictures/SAFLAX-",'Basis-Tabelle-Samen'!N149,"-",'Basis-Tabelle-Samen'!J149,"-garden-to-go-lite-slovak.jpg")),
IF($C$1="Slowenisch - SI",HYPERLINK(CONCATENATE("https://www.saflax.de/0-WVK-Retail/Bilder-Pictures/SAFLAX-",'Basis-Tabelle-Samen'!N149,"-",'Basis-Tabelle-Samen'!J149,"-garden-to-go-lite-slovenian.jpg")),
IF($C$1="Spanisch - ES",HYPERLINK(CONCATENATE("https://www.saflax.de/0-WVK-Retail/Bilder-Pictures/SAFLAX-",'Basis-Tabelle-Samen'!N149,"-",'Basis-Tabelle-Samen'!J149,"-garden-to-go-lite-spanish.jpg")),
IF($C$1="Tschechisch - CZ",HYPERLINK(CONCATENATE("https://www.saflax.de/0-WVK-Retail/Bilder-Pictures/SAFLAX-",'Basis-Tabelle-Samen'!N149,"-",'Basis-Tabelle-Samen'!J149,"-garden-to-go-lite-czech.jpg")),
IF($C$1="Türkisch - TR",HYPERLINK(CONCATENATE("https://www.saflax.de/0-WVK-Retail/Bilder-Pictures/SAFLAX-",'Basis-Tabelle-Samen'!N149,"-",'Basis-Tabelle-Samen'!J149,"-garden-to-go-lite-turkish.jpg")),
IF($C$1="Ungarisch - HU",HYPERLINK(CONCATENATE("https://www.saflax.de/0-WVK-Retail/Bilder-Pictures/SAFLAX-",'Basis-Tabelle-Samen'!N149,"-",'Basis-Tabelle-Samen'!J149,"-garden-to-go-lite-hungarian.jpg")),
" ACHTUNG")))))))))))))))))))))))))))))</f>
        <v>https://www.saflax.de/0-WVK-Retail/Bilder-Pictures/SAFLAX-88454-capsicum-annuum-garden-to-go-lite-english.jpg</v>
      </c>
      <c r="AO168" s="330" t="str">
        <f>IF(J168&lt;1,"",
IF($C$1="Bulgarisch - BG",HYPERLINK(CONCATENATE("https://www.saflax.de/0-WVK-Retail/Bilder-Pictures/SAFLAX-",'Basis-Tabelle-Samen'!Q149,"-",'Basis-Tabelle-Samen'!J149,"-garden-to-go-bulgarian.jpg")),
IF($C$1="Dänisch - DK",HYPERLINK(CONCATENATE("https://www.saflax.de/0-WVK-Retail/Bilder-Pictures/SAFLAX-",'Basis-Tabelle-Samen'!Q149,"-",'Basis-Tabelle-Samen'!J149,"-garden-to-go-danish.jpg")),
IF($C$1="Deutsch - DE",HYPERLINK(CONCATENATE("https://www.saflax.de/0-WVK-Retail/Bilder-Pictures/SAFLAX-",'Basis-Tabelle-Samen'!Q149,"-",'Basis-Tabelle-Samen'!J149,"-garden-to-go-german.jpg")),
IF($C$1="Englisch - UK",HYPERLINK(CONCATENATE("https://www.saflax.de/0-WVK-Retail/Bilder-Pictures/SAFLAX-",'Basis-Tabelle-Samen'!Q149,"-",'Basis-Tabelle-Samen'!J149,"-garden-to-go-english.jpg")),
IF($C$1="Estnisch - EE",HYPERLINK(CONCATENATE("https://www.saflax.de/0-WVK-Retail/Bilder-Pictures/SAFLAX-",'Basis-Tabelle-Samen'!Q149,"-",'Basis-Tabelle-Samen'!J149,"-garden-to-go-estonian.jpg")),
IF($C$1="Finnisch - FI",HYPERLINK(CONCATENATE("https://www.saflax.de/0-WVK-Retail/Bilder-Pictures/SAFLAX-",'Basis-Tabelle-Samen'!Q149,"-",'Basis-Tabelle-Samen'!J149,"-garden-to-go-finnish.jpg")),
IF($C$1="Französisch - FR",HYPERLINK(CONCATENATE("https://www.saflax.de/0-WVK-Retail/Bilder-Pictures/SAFLAX-",'Basis-Tabelle-Samen'!Q149,"-",'Basis-Tabelle-Samen'!J149,"-garden-to-go-french.jpg")),
IF($C$1="Griechisch - GR",HYPERLINK(CONCATENATE("https://www.saflax.de/0-WVK-Retail/Bilder-Pictures/SAFLAX-",'Basis-Tabelle-Samen'!Q149,"-",'Basis-Tabelle-Samen'!J149,"-garden-to-go-greek.jpg")),
IF($C$1="Irisch - IE",HYPERLINK(CONCATENATE("https://www.saflax.de/0-WVK-Retail/Bilder-Pictures/SAFLAX-",'Basis-Tabelle-Samen'!Q149,"-",'Basis-Tabelle-Samen'!J149,"-garden-to-go-irish.jpg")),
IF($C$1="Isländisch - IS",HYPERLINK(CONCATENATE("https://www.saflax.de/0-WVK-Retail/Bilder-Pictures/SAFLAX-",'Basis-Tabelle-Samen'!Q149,"-",'Basis-Tabelle-Samen'!J149,"-garden-to-go-icelandic.jpg")),
IF($C$1="Italienisch - IT",HYPERLINK(CONCATENATE("https://www.saflax.de/0-WVK-Retail/Bilder-Pictures/SAFLAX-",'Basis-Tabelle-Samen'!Q149,"-",'Basis-Tabelle-Samen'!J149,"-garden-to-go-italian.jpg")),
IF($C$1="Japanisch - JP",HYPERLINK(CONCATENATE("https://www.saflax.de/0-WVK-Retail/Bilder-Pictures/SAFLAX-",'Basis-Tabelle-Samen'!Q149,"-",'Basis-Tabelle-Samen'!J149,"-garden-to-go-japanese.jpg")),
IF($C$1="Kroatisch - HR",HYPERLINK(CONCATENATE("https://www.saflax.de/0-WVK-Retail/Bilder-Pictures/SAFLAX-",'Basis-Tabelle-Samen'!Q149,"-",'Basis-Tabelle-Samen'!J149,"-garden-to-go-croatian.jpg")),
IF($C$1="Lettisch - LV",HYPERLINK(CONCATENATE("https://www.saflax.de/0-WVK-Retail/Bilder-Pictures/SAFLAX-",'Basis-Tabelle-Samen'!Q149,"-",'Basis-Tabelle-Samen'!J149,"-garden-to-go-latvian.jpg")),
IF($C$1="Litauisch - LT",HYPERLINK(CONCATENATE("https://www.saflax.de/0-WVK-Retail/Bilder-Pictures/SAFLAX-",'Basis-Tabelle-Samen'!Q149,"-",'Basis-Tabelle-Samen'!J149,"-garden-to-go-lithuanian.jpg")),
IF($C$1="Maltesisch - MT",HYPERLINK(CONCATENATE("https://www.saflax.de/0-WVK-Retail/Bilder-Pictures/SAFLAX-",'Basis-Tabelle-Samen'!Q149,"-",'Basis-Tabelle-Samen'!J149,"-garden-to-go-maltese.jpg")),
IF($C$1="Niederländisch - NL",HYPERLINK(CONCATENATE("https://www.saflax.de/0-WVK-Retail/Bilder-Pictures/SAFLAX-",'Basis-Tabelle-Samen'!Q149,"-",'Basis-Tabelle-Samen'!J149,"-garden-to-go-dutch.jpg")),
IF($C$1="Norwegisch - NO",HYPERLINK(CONCATENATE("https://www.saflax.de/0-WVK-Retail/Bilder-Pictures/SAFLAX-",'Basis-Tabelle-Samen'!Q149,"-",'Basis-Tabelle-Samen'!J149,"-garden-to-go-nowegian.jpg")),
IF($C$1="Polnisch - PL",HYPERLINK(CONCATENATE("https://www.saflax.de/0-WVK-Retail/Bilder-Pictures/SAFLAX-",'Basis-Tabelle-Samen'!Q149,"-",'Basis-Tabelle-Samen'!J149,"-garden-to-go-polish.jpg")),
IF($C$1="Portugiesisch - PT",HYPERLINK(CONCATENATE("https://www.saflax.de/0-WVK-Retail/Bilder-Pictures/SAFLAX-",'Basis-Tabelle-Samen'!Q149,"-",'Basis-Tabelle-Samen'!J149,"-garden-to-go-portuguese.jpg")),
IF($C$1="Rumänisch - RO",HYPERLINK(CONCATENATE("https://www.saflax.de/0-WVK-Retail/Bilder-Pictures/SAFLAX-",'Basis-Tabelle-Samen'!Q149,"-",'Basis-Tabelle-Samen'!J149,"-garden-to-go-romanian.jpg")),
IF($C$1="Schwedisch - SE",HYPERLINK(CONCATENATE("https://www.saflax.de/0-WVK-Retail/Bilder-Pictures/SAFLAX-",'Basis-Tabelle-Samen'!Q149,"-",'Basis-Tabelle-Samen'!J149,"-garden-to-go-swedish.jpg")),
IF($C$1="Slowakisch - SK",HYPERLINK(CONCATENATE("https://www.saflax.de/0-WVK-Retail/Bilder-Pictures/SAFLAX-",'Basis-Tabelle-Samen'!Q149,"-",'Basis-Tabelle-Samen'!J149,"-garden-to-go-slovak.jpg")),
IF($C$1="Slowenisch - SI",HYPERLINK(CONCATENATE("https://www.saflax.de/0-WVK-Retail/Bilder-Pictures/SAFLAX-",'Basis-Tabelle-Samen'!Q149,"-",'Basis-Tabelle-Samen'!J149,"-garden-to-go-slovenian.jpg")),
IF($C$1="Spanisch - ES",HYPERLINK(CONCATENATE("https://www.saflax.de/0-WVK-Retail/Bilder-Pictures/SAFLAX-",'Basis-Tabelle-Samen'!Q149,"-",'Basis-Tabelle-Samen'!J149,"-garden-to-go-spanish.jpg")),
IF($C$1="Tschechisch - CZ",HYPERLINK(CONCATENATE("https://www.saflax.de/0-WVK-Retail/Bilder-Pictures/SAFLAX-",'Basis-Tabelle-Samen'!Q149,"-",'Basis-Tabelle-Samen'!J149,"-garden-to-go-czech.jpg")),
IF($C$1="Türkisch - TR",HYPERLINK(CONCATENATE("https://www.saflax.de/0-WVK-Retail/Bilder-Pictures/SAFLAX-",'Basis-Tabelle-Samen'!Q149,"-",'Basis-Tabelle-Samen'!J149,"-garden-to-go-turkish.jpg")),
IF($C$1="Ungarisch - HU",HYPERLINK(CONCATENATE("https://www.saflax.de/0-WVK-Retail/Bilder-Pictures/SAFLAX-",'Basis-Tabelle-Samen'!Q149,"-",'Basis-Tabelle-Samen'!J149,"-garden-to-go-hungarian.jpg")),
" ACHTUNG")))))))))))))))))))))))))))))</f>
        <v>https://www.saflax.de/0-WVK-Retail/Bilder-Pictures/SAFLAX-58454-capsicum-annuum-garden-to-go-english.jpg</v>
      </c>
      <c r="AP168" s="330" t="str">
        <f>IF(K168&lt;1,"",
IF($C$1="Bulgarisch - BG",HYPERLINK(CONCATENATE("https://www.saflax.de/0-WVK-Retail/Bilder-Pictures/SAFLAX-",'Basis-Tabelle-Samen'!T149,"-",'Basis-Tabelle-Samen'!J149,"-cultivation-set-bulgarian.jpg")),
IF($C$1="Dänisch - DK",HYPERLINK(CONCATENATE("https://www.saflax.de/0-WVK-Retail/Bilder-Pictures/SAFLAX-",'Basis-Tabelle-Samen'!T149,"-",'Basis-Tabelle-Samen'!J149,"-cultivation-set-danish.jpg")),
IF($C$1="Deutsch - DE",HYPERLINK(CONCATENATE("https://www.saflax.de/0-WVK-Retail/Bilder-Pictures/SAFLAX-",'Basis-Tabelle-Samen'!T149,"-",'Basis-Tabelle-Samen'!J149,"-cultivation-set-german.jpg")),
IF($C$1="Englisch - UK",HYPERLINK(CONCATENATE("https://www.saflax.de/0-WVK-Retail/Bilder-Pictures/SAFLAX-",'Basis-Tabelle-Samen'!T149,"-",'Basis-Tabelle-Samen'!J149,"-cultivation-set-english.jpg")),
IF($C$1="Estnisch - EE",HYPERLINK(CONCATENATE("https://www.saflax.de/0-WVK-Retail/Bilder-Pictures/SAFLAX-",'Basis-Tabelle-Samen'!T149,"-",'Basis-Tabelle-Samen'!J149,"-cultivation-set-estonian.jpg")),
IF($C$1="Finnisch - FI",HYPERLINK(CONCATENATE("https://www.saflax.de/0-WVK-Retail/Bilder-Pictures/SAFLAX-",'Basis-Tabelle-Samen'!T149,"-",'Basis-Tabelle-Samen'!J149,"-cultivation-set-finnish.jpg")),
IF($C$1="Französisch - FR",HYPERLINK(CONCATENATE("https://www.saflax.de/0-WVK-Retail/Bilder-Pictures/SAFLAX-",'Basis-Tabelle-Samen'!T149,"-",'Basis-Tabelle-Samen'!J149,"-cultivation-set-french.jpg")),
IF($C$1="Griechisch - GR",HYPERLINK(CONCATENATE("https://www.saflax.de/0-WVK-Retail/Bilder-Pictures/SAFLAX-",'Basis-Tabelle-Samen'!T149,"-",'Basis-Tabelle-Samen'!J149,"-cultivation-set-greek.jpg")),
IF($C$1="Irisch - IE",HYPERLINK(CONCATENATE("https://www.saflax.de/0-WVK-Retail/Bilder-Pictures/SAFLAX-",'Basis-Tabelle-Samen'!T149,"-",'Basis-Tabelle-Samen'!J149,"-cultivation-set-irish.jpg")),
IF($C$1="Isländisch - IS",HYPERLINK(CONCATENATE("https://www.saflax.de/0-WVK-Retail/Bilder-Pictures/SAFLAX-",'Basis-Tabelle-Samen'!T149,"-",'Basis-Tabelle-Samen'!J149,"-cultivation-set-icelandic.jpg")),
IF($C$1="Italienisch - IT",HYPERLINK(CONCATENATE("https://www.saflax.de/0-WVK-Retail/Bilder-Pictures/SAFLAX-",'Basis-Tabelle-Samen'!T149,"-",'Basis-Tabelle-Samen'!J149,"-cultivation-set-italian.jpg")),
IF($C$1="Japanisch - JP",HYPERLINK(CONCATENATE("https://www.saflax.de/0-WVK-Retail/Bilder-Pictures/SAFLAX-",'Basis-Tabelle-Samen'!T149,"-",'Basis-Tabelle-Samen'!J149,"-cultivation-set-japanese.jpg")),
IF($C$1="Kroatisch - HR",HYPERLINK(CONCATENATE("https://www.saflax.de/0-WVK-Retail/Bilder-Pictures/SAFLAX-",'Basis-Tabelle-Samen'!T149,"-",'Basis-Tabelle-Samen'!J149,"-cultivation-set-croatian.jpg")),
IF($C$1="Lettisch - LV",HYPERLINK(CONCATENATE("https://www.saflax.de/0-WVK-Retail/Bilder-Pictures/SAFLAX-",'Basis-Tabelle-Samen'!T149,"-",'Basis-Tabelle-Samen'!J149,"-cultivation-set-latvian.jpg")),
IF($C$1="Litauisch - LT",HYPERLINK(CONCATENATE("https://www.saflax.de/0-WVK-Retail/Bilder-Pictures/SAFLAX-",'Basis-Tabelle-Samen'!T149,"-",'Basis-Tabelle-Samen'!J149,"-cultivation-set-lithuanian.jpg")),
IF($C$1="Maltesisch - MT",HYPERLINK(CONCATENATE("https://www.saflax.de/0-WVK-Retail/Bilder-Pictures/SAFLAX-",'Basis-Tabelle-Samen'!T149,"-",'Basis-Tabelle-Samen'!J149,"-cultivation-set-maltese.jpg")),
IF($C$1="Niederländisch - NL",HYPERLINK(CONCATENATE("https://www.saflax.de/0-WVK-Retail/Bilder-Pictures/SAFLAX-",'Basis-Tabelle-Samen'!T149,"-",'Basis-Tabelle-Samen'!J149,"-cultivation-set-dutch.jpg")),
IF($C$1="Norwegisch - NO",HYPERLINK(CONCATENATE("https://www.saflax.de/0-WVK-Retail/Bilder-Pictures/SAFLAX-",'Basis-Tabelle-Samen'!T149,"-",'Basis-Tabelle-Samen'!J149,"-cultivation-set-nowegian.jpg")),
IF($C$1="Polnisch - PL",HYPERLINK(CONCATENATE("https://www.saflax.de/0-WVK-Retail/Bilder-Pictures/SAFLAX-",'Basis-Tabelle-Samen'!T149,"-",'Basis-Tabelle-Samen'!J149,"-cultivation-set-polish.jpg")),
IF($C$1="Portugiesisch - PT",HYPERLINK(CONCATENATE("https://www.saflax.de/0-WVK-Retail/Bilder-Pictures/SAFLAX-",'Basis-Tabelle-Samen'!T149,"-",'Basis-Tabelle-Samen'!J149,"-cultivation-set-portuguese.jpg")),
IF($C$1="Rumänisch - RO",HYPERLINK(CONCATENATE("https://www.saflax.de/0-WVK-Retail/Bilder-Pictures/SAFLAX-",'Basis-Tabelle-Samen'!T149,"-",'Basis-Tabelle-Samen'!J149,"-cultivation-set-romanian.jpg")),
IF($C$1="Schwedisch - SE",HYPERLINK(CONCATENATE("https://www.saflax.de/0-WVK-Retail/Bilder-Pictures/SAFLAX-",'Basis-Tabelle-Samen'!T149,"-",'Basis-Tabelle-Samen'!J149,"-cultivation-set-swedish.jpg")),
IF($C$1="Slowakisch - SK",HYPERLINK(CONCATENATE("https://www.saflax.de/0-WVK-Retail/Bilder-Pictures/SAFLAX-",'Basis-Tabelle-Samen'!T149,"-",'Basis-Tabelle-Samen'!J149,"-cultivation-set-slovak.jpg")),
IF($C$1="Slowenisch - SI",HYPERLINK(CONCATENATE("https://www.saflax.de/0-WVK-Retail/Bilder-Pictures/SAFLAX-",'Basis-Tabelle-Samen'!T149,"-",'Basis-Tabelle-Samen'!J149,"-cultivation-set-slovenian.jpg")),
IF($C$1="Spanisch - ES",HYPERLINK(CONCATENATE("https://www.saflax.de/0-WVK-Retail/Bilder-Pictures/SAFLAX-",'Basis-Tabelle-Samen'!T149,"-",'Basis-Tabelle-Samen'!J149,"-cultivation-set-spanish.jpg")),
IF($C$1="Tschechisch - CZ",HYPERLINK(CONCATENATE("https://www.saflax.de/0-WVK-Retail/Bilder-Pictures/SAFLAX-",'Basis-Tabelle-Samen'!T149,"-",'Basis-Tabelle-Samen'!J149,"-cultivation-set-czech.jpg")),
IF($C$1="Türkisch - TR",HYPERLINK(CONCATENATE("https://www.saflax.de/0-WVK-Retail/Bilder-Pictures/SAFLAX-",'Basis-Tabelle-Samen'!T149,"-",'Basis-Tabelle-Samen'!J149,"-cultivation-set-turkish.jpg")),
IF($C$1="Ungarisch - HU",HYPERLINK(CONCATENATE("https://www.saflax.de/0-WVK-Retail/Bilder-Pictures/SAFLAX-",'Basis-Tabelle-Samen'!T149,"-",'Basis-Tabelle-Samen'!J149,"-cultivation-set-hungarian.jpg")),
" ACHTUNG")))))))))))))))))))))))))))))</f>
        <v>https://www.saflax.de/0-WVK-Retail/Bilder-Pictures/SAFLAX-38454-capsicum-annuum-cultivation-set-english.jpg</v>
      </c>
      <c r="AQ168" s="330" t="str">
        <f>IF(L168&lt;1,"",
IF($C$1="Bulgarisch - BG",HYPERLINK(CONCATENATE("https://www.saflax.de/0-WVK-Retail/Bilder-Pictures/SAFLAX-",'Basis-Tabelle-Samen'!W149,"-",'Basis-Tabelle-Samen'!J149,"-garden-in-the-bag-bulgarian.jpg")),
IF($C$1="Dänisch - DK",HYPERLINK(CONCATENATE("https://www.saflax.de/0-WVK-Retail/Bilder-Pictures/SAFLAX-",'Basis-Tabelle-Samen'!W149,"-",'Basis-Tabelle-Samen'!J149,"-garden-in-the-bag-danish.jpg")),
IF($C$1="Deutsch - DE",HYPERLINK(CONCATENATE("https://www.saflax.de/0-WVK-Retail/Bilder-Pictures/SAFLAX-",'Basis-Tabelle-Samen'!W149,"-",'Basis-Tabelle-Samen'!J149,"-garden-in-the-bag-german.jpg")),
IF($C$1="Englisch - UK",HYPERLINK(CONCATENATE("https://www.saflax.de/0-WVK-Retail/Bilder-Pictures/SAFLAX-",'Basis-Tabelle-Samen'!W149,"-",'Basis-Tabelle-Samen'!J149,"-garden-in-the-bag-english.jpg")),
IF($C$1="Estnisch - EE",HYPERLINK(CONCATENATE("https://www.saflax.de/0-WVK-Retail/Bilder-Pictures/SAFLAX-",'Basis-Tabelle-Samen'!W149,"-",'Basis-Tabelle-Samen'!J149,"-garden-in-the-bag-estonian.jpg")),
IF($C$1="Finnisch - FI",HYPERLINK(CONCATENATE("https://www.saflax.de/0-WVK-Retail/Bilder-Pictures/SAFLAX-",'Basis-Tabelle-Samen'!W149,"-",'Basis-Tabelle-Samen'!J149,"-garden-in-the-bag-finnish.jpg")),
IF($C$1="Französisch - FR",HYPERLINK(CONCATENATE("https://www.saflax.de/0-WVK-Retail/Bilder-Pictures/SAFLAX-",'Basis-Tabelle-Samen'!W149,"-",'Basis-Tabelle-Samen'!J149,"-garden-in-the-bag-french.jpg")),
IF($C$1="Griechisch - GR",HYPERLINK(CONCATENATE("https://www.saflax.de/0-WVK-Retail/Bilder-Pictures/SAFLAX-",'Basis-Tabelle-Samen'!W149,"-",'Basis-Tabelle-Samen'!J149,"-garden-in-the-bag-greek.jpg")),
IF($C$1="Irisch - IE",HYPERLINK(CONCATENATE("https://www.saflax.de/0-WVK-Retail/Bilder-Pictures/SAFLAX-",'Basis-Tabelle-Samen'!W149,"-",'Basis-Tabelle-Samen'!J149,"-garden-in-the-bag-irish.jpg")),
IF($C$1="Isländisch - IS",HYPERLINK(CONCATENATE("https://www.saflax.de/0-WVK-Retail/Bilder-Pictures/SAFLAX-",'Basis-Tabelle-Samen'!W149,"-",'Basis-Tabelle-Samen'!J149,"-garden-in-the-bag-icelandic.jpg")),
IF($C$1="Italienisch - IT",HYPERLINK(CONCATENATE("https://www.saflax.de/0-WVK-Retail/Bilder-Pictures/SAFLAX-",'Basis-Tabelle-Samen'!W149,"-",'Basis-Tabelle-Samen'!J149,"-garden-in-the-bag-italian.jpg")),
IF($C$1="Japanisch - JP",HYPERLINK(CONCATENATE("https://www.saflax.de/0-WVK-Retail/Bilder-Pictures/SAFLAX-",'Basis-Tabelle-Samen'!W149,"-",'Basis-Tabelle-Samen'!J149,"-garden-in-the-bag-japanese.jpg")),
IF($C$1="Kroatisch - HR",HYPERLINK(CONCATENATE("https://www.saflax.de/0-WVK-Retail/Bilder-Pictures/SAFLAX-",'Basis-Tabelle-Samen'!W149,"-",'Basis-Tabelle-Samen'!J149,"-garden-in-the-bag-croatian.jpg")),
IF($C$1="Lettisch - LV",HYPERLINK(CONCATENATE("https://www.saflax.de/0-WVK-Retail/Bilder-Pictures/SAFLAX-",'Basis-Tabelle-Samen'!W149,"-",'Basis-Tabelle-Samen'!J149,"-garden-in-the-bag-latvian.jpg")),
IF($C$1="Litauisch - LT",HYPERLINK(CONCATENATE("https://www.saflax.de/0-WVK-Retail/Bilder-Pictures/SAFLAX-",'Basis-Tabelle-Samen'!W149,"-",'Basis-Tabelle-Samen'!J149,"-garden-in-the-bag-lithuanian.jpg")),
IF($C$1="Maltesisch - MT",HYPERLINK(CONCATENATE("https://www.saflax.de/0-WVK-Retail/Bilder-Pictures/SAFLAX-",'Basis-Tabelle-Samen'!W149,"-",'Basis-Tabelle-Samen'!J149,"-garden-in-the-bag-maltese.jpg")),
IF($C$1="Niederländisch - NL",HYPERLINK(CONCATENATE("https://www.saflax.de/0-WVK-Retail/Bilder-Pictures/SAFLAX-",'Basis-Tabelle-Samen'!W149,"-",'Basis-Tabelle-Samen'!J149,"-garden-in-the-bag-dutch.jpg")),
IF($C$1="Norwegisch - NO",HYPERLINK(CONCATENATE("https://www.saflax.de/0-WVK-Retail/Bilder-Pictures/SAFLAX-",'Basis-Tabelle-Samen'!W149,"-",'Basis-Tabelle-Samen'!J149,"-garden-in-the-bag-nowegian.jpg")),
IF($C$1="Polnisch - PL",HYPERLINK(CONCATENATE("https://www.saflax.de/0-WVK-Retail/Bilder-Pictures/SAFLAX-",'Basis-Tabelle-Samen'!W149,"-",'Basis-Tabelle-Samen'!J149,"-garden-in-the-bag-polish.jpg")),
IF($C$1="Portugiesisch - PT",HYPERLINK(CONCATENATE("https://www.saflax.de/0-WVK-Retail/Bilder-Pictures/SAFLAX-",'Basis-Tabelle-Samen'!W149,"-",'Basis-Tabelle-Samen'!J149,"-garden-in-the-bag-portuguese.jpg")),
IF($C$1="Rumänisch - RO",HYPERLINK(CONCATENATE("https://www.saflax.de/0-WVK-Retail/Bilder-Pictures/SAFLAX-",'Basis-Tabelle-Samen'!W149,"-",'Basis-Tabelle-Samen'!J149,"-garden-in-the-bag-romanian.jpg")),
IF($C$1="Schwedisch - SE",HYPERLINK(CONCATENATE("https://www.saflax.de/0-WVK-Retail/Bilder-Pictures/SAFLAX-",'Basis-Tabelle-Samen'!W149,"-",'Basis-Tabelle-Samen'!J149,"-garden-in-the-bag-swedish.jpg")),
IF($C$1="Slowakisch - SK",HYPERLINK(CONCATENATE("https://www.saflax.de/0-WVK-Retail/Bilder-Pictures/SAFLAX-",'Basis-Tabelle-Samen'!W149,"-",'Basis-Tabelle-Samen'!J149,"-garden-in-the-bag-slovak.jpg")),
IF($C$1="Slowenisch - SI",HYPERLINK(CONCATENATE("https://www.saflax.de/0-WVK-Retail/Bilder-Pictures/SAFLAX-",'Basis-Tabelle-Samen'!W149,"-",'Basis-Tabelle-Samen'!J149,"-garden-in-the-bag-slovenian.jpg")),
IF($C$1="Spanisch - ES",HYPERLINK(CONCATENATE("https://www.saflax.de/0-WVK-Retail/Bilder-Pictures/SAFLAX-",'Basis-Tabelle-Samen'!W149,"-",'Basis-Tabelle-Samen'!J149,"-garden-in-the-bag-spanish.jpg")),
IF($C$1="Tschechisch - CZ",HYPERLINK(CONCATENATE("https://www.saflax.de/0-WVK-Retail/Bilder-Pictures/SAFLAX-",'Basis-Tabelle-Samen'!W149,"-",'Basis-Tabelle-Samen'!J149,"-garden-in-the-bag-czech.jpg")),
IF($C$1="Türkisch - TR",HYPERLINK(CONCATENATE("https://www.saflax.de/0-WVK-Retail/Bilder-Pictures/SAFLAX-",'Basis-Tabelle-Samen'!W149,"-",'Basis-Tabelle-Samen'!J149,"-garden-in-the-bag-turkish.jpg")),
IF($C$1="Ungarisch - HU",HYPERLINK(CONCATENATE("https://www.saflax.de/0-WVK-Retail/Bilder-Pictures/SAFLAX-",'Basis-Tabelle-Samen'!W149,"-",'Basis-Tabelle-Samen'!J149,"-garden-in-the-bag-hungarian.jpg")),
" ACHTUNG")))))))))))))))))))))))))))))</f>
        <v>https://www.saflax.de/0-WVK-Retail/Bilder-Pictures/SAFLAX-68454-capsicum-annuum-garden-in-the-bag-english.jpg</v>
      </c>
    </row>
    <row r="169" spans="1:43" ht="17.100000000000001" customHeight="1" x14ac:dyDescent="0.2">
      <c r="A169" s="318" t="str">
        <f>IF('Basis-Tabelle-Samen'!A148="","",IF($C$1="Deutsch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69" s="319" t="str">
        <f>'Basis-Tabelle-Samen'!I148</f>
        <v>Capsicum annuum</v>
      </c>
      <c r="C169" s="316" t="str">
        <f>IF($C$1="Bulgarisch - BG",'Basis-Tabelle-Samen'!Z148,
IF($C$1="Dänisch - DK",'Basis-Tabelle-Samen'!AA148,
IF($C$1="Deutsch - DE",'Basis-Tabelle-Samen'!AB148,
IF($C$1="Englisch - UK",'Basis-Tabelle-Samen'!AC148,
IF($C$1="Estnisch - EE",'Basis-Tabelle-Samen'!AD148,
IF($C$1="Finnisch - FI",'Basis-Tabelle-Samen'!AE148,
IF($C$1="Französisch - FR",'Basis-Tabelle-Samen'!AF148,
IF($C$1="Griechisch - GR",'Basis-Tabelle-Samen'!AG148,
IF($C$1="Irisch - IE",'Basis-Tabelle-Samen'!AH148,
IF($C$1="Isländisch - IS",'Basis-Tabelle-Samen'!AI148,
IF($C$1="Italienisch - IT",'Basis-Tabelle-Samen'!AJ148,
IF($C$1="Japanisch - JP",'Basis-Tabelle-Samen'!AK148,
IF($C$1="Kroatisch - HR",'Basis-Tabelle-Samen'!AL148,
IF($C$1="Lettisch - LV",'Basis-Tabelle-Samen'!AM148,
IF($C$1="Litauisch - LT",'Basis-Tabelle-Samen'!AN148,
IF($C$1="Maltesisch - MT",'Basis-Tabelle-Samen'!AO148,
IF($C$1="Niederländisch - NL",'Basis-Tabelle-Samen'!AP148,
IF($C$1="Norwegisch - NO",'Basis-Tabelle-Samen'!AQ148,
IF($C$1="Polnisch - PL",'Basis-Tabelle-Samen'!AR148,
IF($C$1="Portugiesisch - PT",'Basis-Tabelle-Samen'!AS148,
IF($C$1="Rumänisch - RO",'Basis-Tabelle-Samen'!AT148,
IF($C$1="Schwedisch - SE",'Basis-Tabelle-Samen'!AU148,
IF($C$1="Slowakisch - SK",'Basis-Tabelle-Samen'!AV148,
IF($C$1="Slowenisch - SI",'Basis-Tabelle-Samen'!AW148,
IF($C$1="Spanisch - ES",'Basis-Tabelle-Samen'!AX148,
IF($C$1="Tschechisch - CZ",'Basis-Tabelle-Samen'!AY148,
IF($C$1="Türkisch - TR",'Basis-Tabelle-Samen'!AZ148,
IF($C$1="Ungarisch - HU",'Basis-Tabelle-Samen'!BA148,
" ACHTUNG"))))))))))))))))))))))))))))</f>
        <v>Organic - Sweet Pepper - Long Red Marconi</v>
      </c>
      <c r="D169" s="320">
        <f>'Basis-Tabelle-Samen'!F148</f>
        <v>20</v>
      </c>
      <c r="E169" s="321" t="str">
        <f>'Basis-Tabelle-Samen'!H148</f>
        <v>7 %</v>
      </c>
      <c r="F169" s="322" t="str">
        <f>IF('Basis-Tabelle-Samen'!G148="","",'Basis-Tabelle-Samen'!G148)</f>
        <v>02</v>
      </c>
      <c r="G169" s="320">
        <f>'Basis-Tabelle-Samen'!C148</f>
        <v>18453</v>
      </c>
      <c r="H169" s="323">
        <f>'Basis-Tabelle-Samen'!D148</f>
        <v>4055473184531</v>
      </c>
      <c r="I169" s="324">
        <f>'Basis-Tabelle-Samen'!E148</f>
        <v>2.0499999999999998</v>
      </c>
      <c r="J169" s="325">
        <f t="shared" si="2"/>
        <v>12</v>
      </c>
      <c r="K169" s="326">
        <f>'Basis-Tabelle-Samen'!K148</f>
        <v>78453</v>
      </c>
      <c r="L169" s="323">
        <f>'Basis-Tabelle-Samen'!L148</f>
        <v>4055473784533</v>
      </c>
      <c r="M169" s="324">
        <f>'Basis-Tabelle-Samen'!M148</f>
        <v>2.4500000000000002</v>
      </c>
      <c r="N169" s="326">
        <f>IF(K169&lt;1,"",'3'!$I$15)</f>
        <v>15</v>
      </c>
      <c r="O169" s="327">
        <f>IF(K169&lt;1,"",'3'!$J$11)</f>
        <v>90</v>
      </c>
      <c r="P169" s="326">
        <f>'Basis-Tabelle-Samen'!N148</f>
        <v>88453</v>
      </c>
      <c r="Q169" s="323">
        <f>'Basis-Tabelle-Samen'!O148</f>
        <v>4055473884530</v>
      </c>
      <c r="R169" s="328">
        <f>'Basis-Tabelle-Samen'!P148</f>
        <v>3.75</v>
      </c>
      <c r="S169" s="326">
        <f>IF(R169&lt;1,"",'3'!$M$15)</f>
        <v>18</v>
      </c>
      <c r="T169" s="327">
        <f>IF(R169&lt;1,"",'3'!$N$11)</f>
        <v>72</v>
      </c>
      <c r="U169" s="326">
        <f>'Basis-Tabelle-Samen'!Q148</f>
        <v>58453</v>
      </c>
      <c r="V169" s="323">
        <f>'Basis-Tabelle-Samen'!R148</f>
        <v>4055473584539</v>
      </c>
      <c r="W169" s="324">
        <f>'Basis-Tabelle-Samen'!S148</f>
        <v>4.95</v>
      </c>
      <c r="X169" s="326">
        <f>IF(U169&lt;1,"",'3'!$Q$15)</f>
        <v>6</v>
      </c>
      <c r="Y169" s="327">
        <f>IF(U169&lt;1,"",'3'!$R$11)</f>
        <v>24</v>
      </c>
      <c r="Z169" s="326">
        <f>'Basis-Tabelle-Samen'!T148</f>
        <v>38453</v>
      </c>
      <c r="AA169" s="323">
        <f>'Basis-Tabelle-Samen'!U148</f>
        <v>4055473384535</v>
      </c>
      <c r="AB169" s="324">
        <f>'Basis-Tabelle-Samen'!V148</f>
        <v>6.75</v>
      </c>
      <c r="AC169" s="326">
        <f>IF(Z169&lt;1,"",'3'!$U$15)</f>
        <v>6</v>
      </c>
      <c r="AD169" s="327">
        <f>IF(Z169&lt;1,"",'3'!$V$11)</f>
        <v>24</v>
      </c>
      <c r="AE169" s="326">
        <f>'Basis-Tabelle-Samen'!W148</f>
        <v>68453</v>
      </c>
      <c r="AF169" s="323">
        <f>'Basis-Tabelle-Samen'!X148</f>
        <v>4055473684536</v>
      </c>
      <c r="AG169" s="324">
        <f>'Basis-Tabelle-Samen'!Y148</f>
        <v>2.95</v>
      </c>
      <c r="AH169" s="326">
        <f>IF(AE169&lt;1,"",'3'!$Y$15)</f>
        <v>8</v>
      </c>
      <c r="AI169" s="327">
        <f>IF(AE169&lt;1,"",'3'!$Z$11)</f>
        <v>64</v>
      </c>
      <c r="AJ169" s="315"/>
      <c r="AK169" s="316" t="str">
        <f>IF(G169&lt;1,"",
IF($C$1="Bulgarisch - BG",HYPERLINK(CONCATENATE("https://www.saflax.de/0-WVK-Retail/Bilder-Pictures/SAFLAX-",'Basis-Tabelle-Samen'!C148,"-",'Basis-Tabelle-Samen'!J148,"-seed-package-front-cr-bulgarian.jpg")),
IF($C$1="Dänisch - DK",HYPERLINK(CONCATENATE("https://www.saflax.de/0-WVK-Retail/Bilder-Pictures/SAFLAX-",'Basis-Tabelle-Samen'!C148,"-",'Basis-Tabelle-Samen'!J148,"-seed-package-front-cr-danish.jpg")),
IF($C$1="Deutsch - DE",HYPERLINK(CONCATENATE("https://www.saflax.de/0-WVK-Retail/Bilder-Pictures/SAFLAX-",'Basis-Tabelle-Samen'!C148,"-",'Basis-Tabelle-Samen'!J148,"-seed-package-front-cr-german.jpg")),
IF($C$1="Englisch - UK",HYPERLINK(CONCATENATE("https://www.saflax.de/0-WVK-Retail/Bilder-Pictures/SAFLAX-",'Basis-Tabelle-Samen'!C148,"-",'Basis-Tabelle-Samen'!J148,"-seed-package-front-cr-english.jpg")),
IF($C$1="Estnisch - EE",HYPERLINK(CONCATENATE("https://www.saflax.de/0-WVK-Retail/Bilder-Pictures/SAFLAX-",'Basis-Tabelle-Samen'!C148,"-",'Basis-Tabelle-Samen'!J148,"-seed-package-front-cr-estonian.jpg")),
IF($C$1="Finnisch - FI",HYPERLINK(CONCATENATE("https://www.saflax.de/0-WVK-Retail/Bilder-Pictures/SAFLAX-",'Basis-Tabelle-Samen'!C148,"-",'Basis-Tabelle-Samen'!J148,"-seed-package-front-cr-finnish.jpg")),
IF($C$1="Französisch - FR",HYPERLINK(CONCATENATE("https://www.saflax.de/0-WVK-Retail/Bilder-Pictures/SAFLAX-",'Basis-Tabelle-Samen'!C148,"-",'Basis-Tabelle-Samen'!J148,"-seed-package-front-cr-french.jpg")),
IF($C$1="Griechisch - GR",HYPERLINK(CONCATENATE("https://www.saflax.de/0-WVK-Retail/Bilder-Pictures/SAFLAX-",'Basis-Tabelle-Samen'!C148,"-",'Basis-Tabelle-Samen'!J148,"-seed-package-front-cr-greek.jpg")),
IF($C$1="Irisch - IE",HYPERLINK(CONCATENATE("https://www.saflax.de/0-WVK-Retail/Bilder-Pictures/SAFLAX-",'Basis-Tabelle-Samen'!C148,"-",'Basis-Tabelle-Samen'!J148,"-seed-package-front-cr-irish.jpg")),
IF($C$1="Isländisch - IS",HYPERLINK(CONCATENATE("https://www.saflax.de/0-WVK-Retail/Bilder-Pictures/SAFLAX-",'Basis-Tabelle-Samen'!C148,"-",'Basis-Tabelle-Samen'!J148,"-seed-package-front-cr-icelandic.jpg")),
IF($C$1="Italienisch - IT",HYPERLINK(CONCATENATE("https://www.saflax.de/0-WVK-Retail/Bilder-Pictures/SAFLAX-",'Basis-Tabelle-Samen'!C148,"-",'Basis-Tabelle-Samen'!J148,"-seed-package-front-cr-italian.jpg")),
IF($C$1="Japanisch - JP",HYPERLINK(CONCATENATE("https://www.saflax.de/0-WVK-Retail/Bilder-Pictures/SAFLAX-",'Basis-Tabelle-Samen'!C148,"-",'Basis-Tabelle-Samen'!J148,"-seed-package-front-cr-japanese.jpg")),
IF($C$1="Kroatisch - HR",HYPERLINK(CONCATENATE("https://www.saflax.de/0-WVK-Retail/Bilder-Pictures/SAFLAX-",'Basis-Tabelle-Samen'!C148,"-",'Basis-Tabelle-Samen'!J148,"-seed-package-front-cr-croatian.jpg")),
IF($C$1="Lettisch - LV",HYPERLINK(CONCATENATE("https://www.saflax.de/0-WVK-Retail/Bilder-Pictures/SAFLAX-",'Basis-Tabelle-Samen'!C148,"-",'Basis-Tabelle-Samen'!J148,"-seed-package-front-cr-latvian.jpg")),
IF($C$1="Litauisch - LT",HYPERLINK(CONCATENATE("https://www.saflax.de/0-WVK-Retail/Bilder-Pictures/SAFLAX-",'Basis-Tabelle-Samen'!C148,"-",'Basis-Tabelle-Samen'!J148,"-seed-package-front-cr-lithuanian.jpg")),
IF($C$1="Maltesisch - MT",HYPERLINK(CONCATENATE("https://www.saflax.de/0-WVK-Retail/Bilder-Pictures/SAFLAX-",'Basis-Tabelle-Samen'!C148,"-",'Basis-Tabelle-Samen'!J148,"-seed-package-front-cr-maltese.jpg")),
IF($C$1="Niederländisch - NL",HYPERLINK(CONCATENATE("https://www.saflax.de/0-WVK-Retail/Bilder-Pictures/SAFLAX-",'Basis-Tabelle-Samen'!C148,"-",'Basis-Tabelle-Samen'!J148,"-seed-package-front-cr-dutch.jpg")),
IF($C$1="Norwegisch - NO",HYPERLINK(CONCATENATE("https://www.saflax.de/0-WVK-Retail/Bilder-Pictures/SAFLAX-",'Basis-Tabelle-Samen'!C148,"-",'Basis-Tabelle-Samen'!J148,"-seed-package-front-cr-nowegian.jpg")),
IF($C$1="Polnisch - PL",HYPERLINK(CONCATENATE("https://www.saflax.de/0-WVK-Retail/Bilder-Pictures/SAFLAX-",'Basis-Tabelle-Samen'!C148,"-",'Basis-Tabelle-Samen'!J148,"-seed-package-front-cr-polish.jpg")),
IF($C$1="Portugiesisch - PT",HYPERLINK(CONCATENATE("https://www.saflax.de/0-WVK-Retail/Bilder-Pictures/SAFLAX-",'Basis-Tabelle-Samen'!C148,"-",'Basis-Tabelle-Samen'!J148,"-seed-package-front-cr-portuguese.jpg")),
IF($C$1="Rumänisch - RO",HYPERLINK(CONCATENATE("https://www.saflax.de/0-WVK-Retail/Bilder-Pictures/SAFLAX-",'Basis-Tabelle-Samen'!C148,"-",'Basis-Tabelle-Samen'!J148,"-seed-package-front-cr-romanian.jpg")),
IF($C$1="Schwedisch - SE",HYPERLINK(CONCATENATE("https://www.saflax.de/0-WVK-Retail/Bilder-Pictures/SAFLAX-",'Basis-Tabelle-Samen'!C148,"-",'Basis-Tabelle-Samen'!J148,"-seed-package-front-cr-swedish.jpg")),
IF($C$1="Slowakisch - SK",HYPERLINK(CONCATENATE("https://www.saflax.de/0-WVK-Retail/Bilder-Pictures/SAFLAX-",'Basis-Tabelle-Samen'!C148,"-",'Basis-Tabelle-Samen'!J148,"-seed-package-front-cr-slovak.jpg")),
IF($C$1="Slowenisch - SI",HYPERLINK(CONCATENATE("https://www.saflax.de/0-WVK-Retail/Bilder-Pictures/SAFLAX-",'Basis-Tabelle-Samen'!C148,"-",'Basis-Tabelle-Samen'!J148,"-seed-package-front-cr-slovenian.jpg")),
IF($C$1="Spanisch - ES",HYPERLINK(CONCATENATE("https://www.saflax.de/0-WVK-Retail/Bilder-Pictures/SAFLAX-",'Basis-Tabelle-Samen'!C148,"-",'Basis-Tabelle-Samen'!J148,"-seed-package-front-cr-spanish.jpg")),
IF($C$1="Tschechisch - CZ",HYPERLINK(CONCATENATE("https://www.saflax.de/0-WVK-Retail/Bilder-Pictures/SAFLAX-",'Basis-Tabelle-Samen'!C148,"-",'Basis-Tabelle-Samen'!J148,"-seed-package-front-cr-czech.jpg")),
IF($C$1="Türkisch - TR",HYPERLINK(CONCATENATE("https://www.saflax.de/0-WVK-Retail/Bilder-Pictures/SAFLAX-",'Basis-Tabelle-Samen'!C148,"-",'Basis-Tabelle-Samen'!J148,"-seed-package-front-cr-turkish.jpg")),
IF($C$1="Ungarisch - HU",HYPERLINK(CONCATENATE("https://www.saflax.de/0-WVK-Retail/Bilder-Pictures/SAFLAX-",'Basis-Tabelle-Samen'!C148,"-",'Basis-Tabelle-Samen'!J148,"-seed-package-front-cr-hungarian.jpg")),
" ACHTUNG")))))))))))))))))))))))))))))</f>
        <v>https://www.saflax.de/0-WVK-Retail/Bilder-Pictures/SAFLAX-18453-capsicum-annuum-seed-package-front-cr-english.jpg</v>
      </c>
      <c r="AL169" s="330" t="str">
        <f>IF(G169&lt;1,"",
IF($C$1="Bulgarisch - BG",HYPERLINK(CONCATENATE("https://www.saflax.de/0-WVK-Retail/Bilder-Pictures/SAFLAX-",'Basis-Tabelle-Samen'!C148,"-",'Basis-Tabelle-Samen'!J148,"-seed-package-back-cr-bulgarian.jpg")),
IF($C$1="Dänisch - DK",HYPERLINK(CONCATENATE("https://www.saflax.de/0-WVK-Retail/Bilder-Pictures/SAFLAX-",'Basis-Tabelle-Samen'!C148,"-",'Basis-Tabelle-Samen'!J148,"-seed-package-back-cr-danish.jpg")),
IF($C$1="Deutsch - DE",HYPERLINK(CONCATENATE("https://www.saflax.de/0-WVK-Retail/Bilder-Pictures/SAFLAX-",'Basis-Tabelle-Samen'!C148,"-",'Basis-Tabelle-Samen'!J148,"-seed-package-back-cr-german.jpg")),
IF($C$1="Englisch - UK",HYPERLINK(CONCATENATE("https://www.saflax.de/0-WVK-Retail/Bilder-Pictures/SAFLAX-",'Basis-Tabelle-Samen'!C148,"-",'Basis-Tabelle-Samen'!J148,"-seed-package-back-cr-english.jpg")),
IF($C$1="Estnisch - EE",HYPERLINK(CONCATENATE("https://www.saflax.de/0-WVK-Retail/Bilder-Pictures/SAFLAX-",'Basis-Tabelle-Samen'!C148,"-",'Basis-Tabelle-Samen'!J148,"-seed-package-back-cr-estonian.jpg")),
IF($C$1="Finnisch - FI",HYPERLINK(CONCATENATE("https://www.saflax.de/0-WVK-Retail/Bilder-Pictures/SAFLAX-",'Basis-Tabelle-Samen'!C148,"-",'Basis-Tabelle-Samen'!J148,"-seed-package-back-cr-finnish.jpg")),
IF($C$1="Französisch - FR",HYPERLINK(CONCATENATE("https://www.saflax.de/0-WVK-Retail/Bilder-Pictures/SAFLAX-",'Basis-Tabelle-Samen'!C148,"-",'Basis-Tabelle-Samen'!J148,"-seed-package-back-cr-french.jpg")),
IF($C$1="Griechisch - GR",HYPERLINK(CONCATENATE("https://www.saflax.de/0-WVK-Retail/Bilder-Pictures/SAFLAX-",'Basis-Tabelle-Samen'!C148,"-",'Basis-Tabelle-Samen'!J148,"-seed-package-back-cr-greek.jpg")),
IF($C$1="Irisch - IE",HYPERLINK(CONCATENATE("https://www.saflax.de/0-WVK-Retail/Bilder-Pictures/SAFLAX-",'Basis-Tabelle-Samen'!C148,"-",'Basis-Tabelle-Samen'!J148,"-seed-package-back-cr-irish.jpg")),
IF($C$1="Isländisch - IS",HYPERLINK(CONCATENATE("https://www.saflax.de/0-WVK-Retail/Bilder-Pictures/SAFLAX-",'Basis-Tabelle-Samen'!C148,"-",'Basis-Tabelle-Samen'!J148,"-seed-package-back-cr-icelandic.jpg")),
IF($C$1="Italienisch - IT",HYPERLINK(CONCATENATE("https://www.saflax.de/0-WVK-Retail/Bilder-Pictures/SAFLAX-",'Basis-Tabelle-Samen'!C148,"-",'Basis-Tabelle-Samen'!J148,"-seed-package-back-cr-italian.jpg")),
IF($C$1="Japanisch - JP",HYPERLINK(CONCATENATE("https://www.saflax.de/0-WVK-Retail/Bilder-Pictures/SAFLAX-",'Basis-Tabelle-Samen'!C148,"-",'Basis-Tabelle-Samen'!J148,"-seed-package-back-cr-japanese.jpg")),
IF($C$1="Kroatisch - HR",HYPERLINK(CONCATENATE("https://www.saflax.de/0-WVK-Retail/Bilder-Pictures/SAFLAX-",'Basis-Tabelle-Samen'!C148,"-",'Basis-Tabelle-Samen'!J148,"-seed-package-back-cr-croatian.jpg")),
IF($C$1="Lettisch - LV",HYPERLINK(CONCATENATE("https://www.saflax.de/0-WVK-Retail/Bilder-Pictures/SAFLAX-",'Basis-Tabelle-Samen'!C148,"-",'Basis-Tabelle-Samen'!J148,"-seed-package-back-cr-latvian.jpg")),
IF($C$1="Litauisch - LT",HYPERLINK(CONCATENATE("https://www.saflax.de/0-WVK-Retail/Bilder-Pictures/SAFLAX-",'Basis-Tabelle-Samen'!C148,"-",'Basis-Tabelle-Samen'!J148,"-seed-package-back-cr-lithuanian.jpg")),
IF($C$1="Maltesisch - MT",HYPERLINK(CONCATENATE("https://www.saflax.de/0-WVK-Retail/Bilder-Pictures/SAFLAX-",'Basis-Tabelle-Samen'!C148,"-",'Basis-Tabelle-Samen'!J148,"-seed-package-back-cr-maltese.jpg")),
IF($C$1="Niederländisch - NL",HYPERLINK(CONCATENATE("https://www.saflax.de/0-WVK-Retail/Bilder-Pictures/SAFLAX-",'Basis-Tabelle-Samen'!C148,"-",'Basis-Tabelle-Samen'!J148,"-seed-package-back-cr-dutch.jpg")),
IF($C$1="Norwegisch - NO",HYPERLINK(CONCATENATE("https://www.saflax.de/0-WVK-Retail/Bilder-Pictures/SAFLAX-",'Basis-Tabelle-Samen'!C148,"-",'Basis-Tabelle-Samen'!J148,"-seed-package-back-cr-nowegian.jpg")),
IF($C$1="Polnisch - PL",HYPERLINK(CONCATENATE("https://www.saflax.de/0-WVK-Retail/Bilder-Pictures/SAFLAX-",'Basis-Tabelle-Samen'!C148,"-",'Basis-Tabelle-Samen'!J148,"-seed-package-back-cr-polish.jpg")),
IF($C$1="Portugiesisch - PT",HYPERLINK(CONCATENATE("https://www.saflax.de/0-WVK-Retail/Bilder-Pictures/SAFLAX-",'Basis-Tabelle-Samen'!C148,"-",'Basis-Tabelle-Samen'!J148,"-seed-package-back-cr-portuguese.jpg")),
IF($C$1="Rumänisch - RO",HYPERLINK(CONCATENATE("https://www.saflax.de/0-WVK-Retail/Bilder-Pictures/SAFLAX-",'Basis-Tabelle-Samen'!C148,"-",'Basis-Tabelle-Samen'!J148,"-seed-package-back-cr-romanian.jpg")),
IF($C$1="Schwedisch - SE",HYPERLINK(CONCATENATE("https://www.saflax.de/0-WVK-Retail/Bilder-Pictures/SAFLAX-",'Basis-Tabelle-Samen'!C148,"-",'Basis-Tabelle-Samen'!J148,"-seed-package-back-cr-swedish.jpg")),
IF($C$1="Slowakisch - SK",HYPERLINK(CONCATENATE("https://www.saflax.de/0-WVK-Retail/Bilder-Pictures/SAFLAX-",'Basis-Tabelle-Samen'!C148,"-",'Basis-Tabelle-Samen'!J148,"-seed-package-back-cr-slovak.jpg")),
IF($C$1="Slowenisch - SI",HYPERLINK(CONCATENATE("https://www.saflax.de/0-WVK-Retail/Bilder-Pictures/SAFLAX-",'Basis-Tabelle-Samen'!C148,"-",'Basis-Tabelle-Samen'!J148,"-seed-package-back-cr-slovenian.jpg")),
IF($C$1="Spanisch - ES",HYPERLINK(CONCATENATE("https://www.saflax.de/0-WVK-Retail/Bilder-Pictures/SAFLAX-",'Basis-Tabelle-Samen'!C148,"-",'Basis-Tabelle-Samen'!J148,"-seed-package-back-cr-spanish.jpg")),
IF($C$1="Tschechisch - CZ",HYPERLINK(CONCATENATE("https://www.saflax.de/0-WVK-Retail/Bilder-Pictures/SAFLAX-",'Basis-Tabelle-Samen'!C148,"-",'Basis-Tabelle-Samen'!J148,"-seed-package-back-cr-czech.jpg")),
IF($C$1="Türkisch - TR",HYPERLINK(CONCATENATE("https://www.saflax.de/0-WVK-Retail/Bilder-Pictures/SAFLAX-",'Basis-Tabelle-Samen'!C148,"-",'Basis-Tabelle-Samen'!J148,"-seed-package-back-cr-turkish.jpg")),
IF($C$1="Ungarisch - HU",HYPERLINK(CONCATENATE("https://www.saflax.de/0-WVK-Retail/Bilder-Pictures/SAFLAX-",'Basis-Tabelle-Samen'!C148,"-",'Basis-Tabelle-Samen'!J148,"-seed-package-back-cr-hungarian.jpg")),
" ACHTUNG")))))))))))))))))))))))))))))</f>
        <v>https://www.saflax.de/0-WVK-Retail/Bilder-Pictures/SAFLAX-18453-capsicum-annuum-seed-package-back-cr-english.jpg</v>
      </c>
      <c r="AM169" s="330" t="str">
        <f>IF(H169&lt;1,"",
IF($C$1="Bulgarisch - BG",HYPERLINK(CONCATENATE("https://www.saflax.de/0-WVK-Retail/Bilder-Pictures/SAFLAX-",'Basis-Tabelle-Samen'!K148,"-",'Basis-Tabelle-Samen'!J148,"-garden-to-go-mini-bulgarian.jpg")),
IF($C$1="Dänisch - DK",HYPERLINK(CONCATENATE("https://www.saflax.de/0-WVK-Retail/Bilder-Pictures/SAFLAX-",'Basis-Tabelle-Samen'!K148,"-",'Basis-Tabelle-Samen'!J148,"-garden-to-go-mini-danish.jpg")),
IF($C$1="Deutsch - DE",HYPERLINK(CONCATENATE("https://www.saflax.de/0-WVK-Retail/Bilder-Pictures/SAFLAX-",'Basis-Tabelle-Samen'!K148,"-",'Basis-Tabelle-Samen'!J148,"-garden-to-go-mini-german.jpg")),
IF($C$1="Englisch - UK",HYPERLINK(CONCATENATE("https://www.saflax.de/0-WVK-Retail/Bilder-Pictures/SAFLAX-",'Basis-Tabelle-Samen'!K148,"-",'Basis-Tabelle-Samen'!J148,"-garden-to-go-mini-english.jpg")),
IF($C$1="Estnisch - EE",HYPERLINK(CONCATENATE("https://www.saflax.de/0-WVK-Retail/Bilder-Pictures/SAFLAX-",'Basis-Tabelle-Samen'!K148,"-",'Basis-Tabelle-Samen'!J148,"-garden-to-go-mini-estonian.jpg")),
IF($C$1="Finnisch - FI",HYPERLINK(CONCATENATE("https://www.saflax.de/0-WVK-Retail/Bilder-Pictures/SAFLAX-",'Basis-Tabelle-Samen'!K148,"-",'Basis-Tabelle-Samen'!J148,"-garden-to-go-mini-finnish.jpg")),
IF($C$1="Französisch - FR",HYPERLINK(CONCATENATE("https://www.saflax.de/0-WVK-Retail/Bilder-Pictures/SAFLAX-",'Basis-Tabelle-Samen'!K148,"-",'Basis-Tabelle-Samen'!J148,"-garden-to-go-mini-french.jpg")),
IF($C$1="Griechisch - GR",HYPERLINK(CONCATENATE("https://www.saflax.de/0-WVK-Retail/Bilder-Pictures/SAFLAX-",'Basis-Tabelle-Samen'!K148,"-",'Basis-Tabelle-Samen'!J148,"-garden-to-go-mini-greek.jpg")),
IF($C$1="Irisch - IE",HYPERLINK(CONCATENATE("https://www.saflax.de/0-WVK-Retail/Bilder-Pictures/SAFLAX-",'Basis-Tabelle-Samen'!K148,"-",'Basis-Tabelle-Samen'!J148,"-garden-to-go-mini-irish.jpg")),
IF($C$1="Isländisch - IS",HYPERLINK(CONCATENATE("https://www.saflax.de/0-WVK-Retail/Bilder-Pictures/SAFLAX-",'Basis-Tabelle-Samen'!K148,"-",'Basis-Tabelle-Samen'!J148,"-garden-to-go-mini-icelandic.jpg")),
IF($C$1="Italienisch - IT",HYPERLINK(CONCATENATE("https://www.saflax.de/0-WVK-Retail/Bilder-Pictures/SAFLAX-",'Basis-Tabelle-Samen'!K148,"-",'Basis-Tabelle-Samen'!J148,"-garden-to-go-mini-italian.jpg")),
IF($C$1="Japanisch - JP",HYPERLINK(CONCATENATE("https://www.saflax.de/0-WVK-Retail/Bilder-Pictures/SAFLAX-",'Basis-Tabelle-Samen'!K148,"-",'Basis-Tabelle-Samen'!J148,"-garden-to-go-mini-japanese.jpg")),
IF($C$1="Kroatisch - HR",HYPERLINK(CONCATENATE("https://www.saflax.de/0-WVK-Retail/Bilder-Pictures/SAFLAX-",'Basis-Tabelle-Samen'!K148,"-",'Basis-Tabelle-Samen'!J148,"-garden-to-go-mini-croatian.jpg")),
IF($C$1="Lettisch - LV",HYPERLINK(CONCATENATE("https://www.saflax.de/0-WVK-Retail/Bilder-Pictures/SAFLAX-",'Basis-Tabelle-Samen'!K148,"-",'Basis-Tabelle-Samen'!J148,"-garden-to-go-mini-latvian.jpg")),
IF($C$1="Litauisch - LT",HYPERLINK(CONCATENATE("https://www.saflax.de/0-WVK-Retail/Bilder-Pictures/SAFLAX-",'Basis-Tabelle-Samen'!K148,"-",'Basis-Tabelle-Samen'!J148,"-garden-to-go-mini-lithuanian.jpg")),
IF($C$1="Maltesisch - MT",HYPERLINK(CONCATENATE("https://www.saflax.de/0-WVK-Retail/Bilder-Pictures/SAFLAX-",'Basis-Tabelle-Samen'!K148,"-",'Basis-Tabelle-Samen'!J148,"-garden-to-go-mini-maltese.jpg")),
IF($C$1="Niederländisch - NL",HYPERLINK(CONCATENATE("https://www.saflax.de/0-WVK-Retail/Bilder-Pictures/SAFLAX-",'Basis-Tabelle-Samen'!K148,"-",'Basis-Tabelle-Samen'!J148,"-garden-to-go-mini-dutch.jpg")),
IF($C$1="Norwegisch - NO",HYPERLINK(CONCATENATE("https://www.saflax.de/0-WVK-Retail/Bilder-Pictures/SAFLAX-",'Basis-Tabelle-Samen'!K148,"-",'Basis-Tabelle-Samen'!J148,"-garden-to-go-mini-nowegian.jpg")),
IF($C$1="Polnisch - PL",HYPERLINK(CONCATENATE("https://www.saflax.de/0-WVK-Retail/Bilder-Pictures/SAFLAX-",'Basis-Tabelle-Samen'!K148,"-",'Basis-Tabelle-Samen'!J148,"-garden-to-go-mini-polish.jpg")),
IF($C$1="Portugiesisch - PT",HYPERLINK(CONCATENATE("https://www.saflax.de/0-WVK-Retail/Bilder-Pictures/SAFLAX-",'Basis-Tabelle-Samen'!K148,"-",'Basis-Tabelle-Samen'!J148,"-garden-to-go-mini-portuguese.jpg")),
IF($C$1="Rumänisch - RO",HYPERLINK(CONCATENATE("https://www.saflax.de/0-WVK-Retail/Bilder-Pictures/SAFLAX-",'Basis-Tabelle-Samen'!K148,"-",'Basis-Tabelle-Samen'!J148,"-garden-to-go-mini-romanian.jpg")),
IF($C$1="Schwedisch - SE",HYPERLINK(CONCATENATE("https://www.saflax.de/0-WVK-Retail/Bilder-Pictures/SAFLAX-",'Basis-Tabelle-Samen'!K148,"-",'Basis-Tabelle-Samen'!J148,"-garden-to-go-mini-swedish.jpg")),
IF($C$1="Slowakisch - SK",HYPERLINK(CONCATENATE("https://www.saflax.de/0-WVK-Retail/Bilder-Pictures/SAFLAX-",'Basis-Tabelle-Samen'!K148,"-",'Basis-Tabelle-Samen'!J148,"-garden-to-go-mini-slovak.jpg")),
IF($C$1="Slowenisch - SI",HYPERLINK(CONCATENATE("https://www.saflax.de/0-WVK-Retail/Bilder-Pictures/SAFLAX-",'Basis-Tabelle-Samen'!K148,"-",'Basis-Tabelle-Samen'!J148,"-garden-to-go-mini-slovenian.jpg")),
IF($C$1="Spanisch - ES",HYPERLINK(CONCATENATE("https://www.saflax.de/0-WVK-Retail/Bilder-Pictures/SAFLAX-",'Basis-Tabelle-Samen'!K148,"-",'Basis-Tabelle-Samen'!J148,"-garden-to-go-mini-spanish.jpg")),
IF($C$1="Tschechisch - CZ",HYPERLINK(CONCATENATE("https://www.saflax.de/0-WVK-Retail/Bilder-Pictures/SAFLAX-",'Basis-Tabelle-Samen'!K148,"-",'Basis-Tabelle-Samen'!J148,"-garden-to-go-mini-czech.jpg")),
IF($C$1="Türkisch - TR",HYPERLINK(CONCATENATE("https://www.saflax.de/0-WVK-Retail/Bilder-Pictures/SAFLAX-",'Basis-Tabelle-Samen'!K148,"-",'Basis-Tabelle-Samen'!J148,"-garden-to-go-mini-turkish.jpg")),
IF($C$1="Ungarisch - HU",HYPERLINK(CONCATENATE("https://www.saflax.de/0-WVK-Retail/Bilder-Pictures/SAFLAX-",'Basis-Tabelle-Samen'!K148,"-",'Basis-Tabelle-Samen'!J148,"-garden-to-go-mini-hungarian.jpg")),
" ACHTUNG")))))))))))))))))))))))))))))</f>
        <v>https://www.saflax.de/0-WVK-Retail/Bilder-Pictures/SAFLAX-78453-capsicum-annuum-garden-to-go-mini-english.jpg</v>
      </c>
      <c r="AN169" s="330" t="str">
        <f>IF(I169&lt;1,"",
IF($C$1="Bulgarisch - BG",HYPERLINK(CONCATENATE("https://www.saflax.de/0-WVK-Retail/Bilder-Pictures/SAFLAX-",'Basis-Tabelle-Samen'!N148,"-",'Basis-Tabelle-Samen'!J148,"-garden-to-go-lite-bulgarian.jpg")),
IF($C$1="Dänisch - DK",HYPERLINK(CONCATENATE("https://www.saflax.de/0-WVK-Retail/Bilder-Pictures/SAFLAX-",'Basis-Tabelle-Samen'!N148,"-",'Basis-Tabelle-Samen'!J148,"-garden-to-go-lite-danish.jpg")),
IF($C$1="Deutsch - DE",HYPERLINK(CONCATENATE("https://www.saflax.de/0-WVK-Retail/Bilder-Pictures/SAFLAX-",'Basis-Tabelle-Samen'!N148,"-",'Basis-Tabelle-Samen'!J148,"-garden-to-go-lite-german.jpg")),
IF($C$1="Englisch - UK",HYPERLINK(CONCATENATE("https://www.saflax.de/0-WVK-Retail/Bilder-Pictures/SAFLAX-",'Basis-Tabelle-Samen'!N148,"-",'Basis-Tabelle-Samen'!J148,"-garden-to-go-lite-english.jpg")),
IF($C$1="Estnisch - EE",HYPERLINK(CONCATENATE("https://www.saflax.de/0-WVK-Retail/Bilder-Pictures/SAFLAX-",'Basis-Tabelle-Samen'!N148,"-",'Basis-Tabelle-Samen'!J148,"-garden-to-go-lite-estonian.jpg")),
IF($C$1="Finnisch - FI",HYPERLINK(CONCATENATE("https://www.saflax.de/0-WVK-Retail/Bilder-Pictures/SAFLAX-",'Basis-Tabelle-Samen'!N148,"-",'Basis-Tabelle-Samen'!J148,"-garden-to-go-lite-finnish.jpg")),
IF($C$1="Französisch - FR",HYPERLINK(CONCATENATE("https://www.saflax.de/0-WVK-Retail/Bilder-Pictures/SAFLAX-",'Basis-Tabelle-Samen'!N148,"-",'Basis-Tabelle-Samen'!J148,"-garden-to-go-lite-french.jpg")),
IF($C$1="Griechisch - GR",HYPERLINK(CONCATENATE("https://www.saflax.de/0-WVK-Retail/Bilder-Pictures/SAFLAX-",'Basis-Tabelle-Samen'!N148,"-",'Basis-Tabelle-Samen'!J148,"-garden-to-go-lite-greek.jpg")),
IF($C$1="Irisch - IE",HYPERLINK(CONCATENATE("https://www.saflax.de/0-WVK-Retail/Bilder-Pictures/SAFLAX-",'Basis-Tabelle-Samen'!N148,"-",'Basis-Tabelle-Samen'!J148,"-garden-to-go-lite-irish.jpg")),
IF($C$1="Isländisch - IS",HYPERLINK(CONCATENATE("https://www.saflax.de/0-WVK-Retail/Bilder-Pictures/SAFLAX-",'Basis-Tabelle-Samen'!N148,"-",'Basis-Tabelle-Samen'!J148,"-garden-to-go-lite-icelandic.jpg")),
IF($C$1="Italienisch - IT",HYPERLINK(CONCATENATE("https://www.saflax.de/0-WVK-Retail/Bilder-Pictures/SAFLAX-",'Basis-Tabelle-Samen'!N148,"-",'Basis-Tabelle-Samen'!J148,"-garden-to-go-lite-italian.jpg")),
IF($C$1="Japanisch - JP",HYPERLINK(CONCATENATE("https://www.saflax.de/0-WVK-Retail/Bilder-Pictures/SAFLAX-",'Basis-Tabelle-Samen'!N148,"-",'Basis-Tabelle-Samen'!J148,"-garden-to-go-lite-japanese.jpg")),
IF($C$1="Kroatisch - HR",HYPERLINK(CONCATENATE("https://www.saflax.de/0-WVK-Retail/Bilder-Pictures/SAFLAX-",'Basis-Tabelle-Samen'!N148,"-",'Basis-Tabelle-Samen'!J148,"-garden-to-go-lite-croatian.jpg")),
IF($C$1="Lettisch - LV",HYPERLINK(CONCATENATE("https://www.saflax.de/0-WVK-Retail/Bilder-Pictures/SAFLAX-",'Basis-Tabelle-Samen'!N148,"-",'Basis-Tabelle-Samen'!J148,"-garden-to-go-lite-latvian.jpg")),
IF($C$1="Litauisch - LT",HYPERLINK(CONCATENATE("https://www.saflax.de/0-WVK-Retail/Bilder-Pictures/SAFLAX-",'Basis-Tabelle-Samen'!N148,"-",'Basis-Tabelle-Samen'!J148,"-garden-to-go-lite-lithuanian.jpg")),
IF($C$1="Maltesisch - MT",HYPERLINK(CONCATENATE("https://www.saflax.de/0-WVK-Retail/Bilder-Pictures/SAFLAX-",'Basis-Tabelle-Samen'!N148,"-",'Basis-Tabelle-Samen'!J148,"-garden-to-go-lite-maltese.jpg")),
IF($C$1="Niederländisch - NL",HYPERLINK(CONCATENATE("https://www.saflax.de/0-WVK-Retail/Bilder-Pictures/SAFLAX-",'Basis-Tabelle-Samen'!N148,"-",'Basis-Tabelle-Samen'!J148,"-garden-to-go-lite-dutch.jpg")),
IF($C$1="Norwegisch - NO",HYPERLINK(CONCATENATE("https://www.saflax.de/0-WVK-Retail/Bilder-Pictures/SAFLAX-",'Basis-Tabelle-Samen'!N148,"-",'Basis-Tabelle-Samen'!J148,"-garden-to-go-lite-nowegian.jpg")),
IF($C$1="Polnisch - PL",HYPERLINK(CONCATENATE("https://www.saflax.de/0-WVK-Retail/Bilder-Pictures/SAFLAX-",'Basis-Tabelle-Samen'!N148,"-",'Basis-Tabelle-Samen'!J148,"-garden-to-go-lite-polish.jpg")),
IF($C$1="Portugiesisch - PT",HYPERLINK(CONCATENATE("https://www.saflax.de/0-WVK-Retail/Bilder-Pictures/SAFLAX-",'Basis-Tabelle-Samen'!N148,"-",'Basis-Tabelle-Samen'!J148,"-garden-to-go-lite-portuguese.jpg")),
IF($C$1="Rumänisch - RO",HYPERLINK(CONCATENATE("https://www.saflax.de/0-WVK-Retail/Bilder-Pictures/SAFLAX-",'Basis-Tabelle-Samen'!N148,"-",'Basis-Tabelle-Samen'!J148,"-garden-to-go-lite-romanian.jpg")),
IF($C$1="Schwedisch - SE",HYPERLINK(CONCATENATE("https://www.saflax.de/0-WVK-Retail/Bilder-Pictures/SAFLAX-",'Basis-Tabelle-Samen'!N148,"-",'Basis-Tabelle-Samen'!J148,"-garden-to-go-lite-swedish.jpg")),
IF($C$1="Slowakisch - SK",HYPERLINK(CONCATENATE("https://www.saflax.de/0-WVK-Retail/Bilder-Pictures/SAFLAX-",'Basis-Tabelle-Samen'!N148,"-",'Basis-Tabelle-Samen'!J148,"-garden-to-go-lite-slovak.jpg")),
IF($C$1="Slowenisch - SI",HYPERLINK(CONCATENATE("https://www.saflax.de/0-WVK-Retail/Bilder-Pictures/SAFLAX-",'Basis-Tabelle-Samen'!N148,"-",'Basis-Tabelle-Samen'!J148,"-garden-to-go-lite-slovenian.jpg")),
IF($C$1="Spanisch - ES",HYPERLINK(CONCATENATE("https://www.saflax.de/0-WVK-Retail/Bilder-Pictures/SAFLAX-",'Basis-Tabelle-Samen'!N148,"-",'Basis-Tabelle-Samen'!J148,"-garden-to-go-lite-spanish.jpg")),
IF($C$1="Tschechisch - CZ",HYPERLINK(CONCATENATE("https://www.saflax.de/0-WVK-Retail/Bilder-Pictures/SAFLAX-",'Basis-Tabelle-Samen'!N148,"-",'Basis-Tabelle-Samen'!J148,"-garden-to-go-lite-czech.jpg")),
IF($C$1="Türkisch - TR",HYPERLINK(CONCATENATE("https://www.saflax.de/0-WVK-Retail/Bilder-Pictures/SAFLAX-",'Basis-Tabelle-Samen'!N148,"-",'Basis-Tabelle-Samen'!J148,"-garden-to-go-lite-turkish.jpg")),
IF($C$1="Ungarisch - HU",HYPERLINK(CONCATENATE("https://www.saflax.de/0-WVK-Retail/Bilder-Pictures/SAFLAX-",'Basis-Tabelle-Samen'!N148,"-",'Basis-Tabelle-Samen'!J148,"-garden-to-go-lite-hungarian.jpg")),
" ACHTUNG")))))))))))))))))))))))))))))</f>
        <v>https://www.saflax.de/0-WVK-Retail/Bilder-Pictures/SAFLAX-88453-capsicum-annuum-garden-to-go-lite-english.jpg</v>
      </c>
      <c r="AO169" s="330" t="str">
        <f>IF(J169&lt;1,"",
IF($C$1="Bulgarisch - BG",HYPERLINK(CONCATENATE("https://www.saflax.de/0-WVK-Retail/Bilder-Pictures/SAFLAX-",'Basis-Tabelle-Samen'!Q148,"-",'Basis-Tabelle-Samen'!J148,"-garden-to-go-bulgarian.jpg")),
IF($C$1="Dänisch - DK",HYPERLINK(CONCATENATE("https://www.saflax.de/0-WVK-Retail/Bilder-Pictures/SAFLAX-",'Basis-Tabelle-Samen'!Q148,"-",'Basis-Tabelle-Samen'!J148,"-garden-to-go-danish.jpg")),
IF($C$1="Deutsch - DE",HYPERLINK(CONCATENATE("https://www.saflax.de/0-WVK-Retail/Bilder-Pictures/SAFLAX-",'Basis-Tabelle-Samen'!Q148,"-",'Basis-Tabelle-Samen'!J148,"-garden-to-go-german.jpg")),
IF($C$1="Englisch - UK",HYPERLINK(CONCATENATE("https://www.saflax.de/0-WVK-Retail/Bilder-Pictures/SAFLAX-",'Basis-Tabelle-Samen'!Q148,"-",'Basis-Tabelle-Samen'!J148,"-garden-to-go-english.jpg")),
IF($C$1="Estnisch - EE",HYPERLINK(CONCATENATE("https://www.saflax.de/0-WVK-Retail/Bilder-Pictures/SAFLAX-",'Basis-Tabelle-Samen'!Q148,"-",'Basis-Tabelle-Samen'!J148,"-garden-to-go-estonian.jpg")),
IF($C$1="Finnisch - FI",HYPERLINK(CONCATENATE("https://www.saflax.de/0-WVK-Retail/Bilder-Pictures/SAFLAX-",'Basis-Tabelle-Samen'!Q148,"-",'Basis-Tabelle-Samen'!J148,"-garden-to-go-finnish.jpg")),
IF($C$1="Französisch - FR",HYPERLINK(CONCATENATE("https://www.saflax.de/0-WVK-Retail/Bilder-Pictures/SAFLAX-",'Basis-Tabelle-Samen'!Q148,"-",'Basis-Tabelle-Samen'!J148,"-garden-to-go-french.jpg")),
IF($C$1="Griechisch - GR",HYPERLINK(CONCATENATE("https://www.saflax.de/0-WVK-Retail/Bilder-Pictures/SAFLAX-",'Basis-Tabelle-Samen'!Q148,"-",'Basis-Tabelle-Samen'!J148,"-garden-to-go-greek.jpg")),
IF($C$1="Irisch - IE",HYPERLINK(CONCATENATE("https://www.saflax.de/0-WVK-Retail/Bilder-Pictures/SAFLAX-",'Basis-Tabelle-Samen'!Q148,"-",'Basis-Tabelle-Samen'!J148,"-garden-to-go-irish.jpg")),
IF($C$1="Isländisch - IS",HYPERLINK(CONCATENATE("https://www.saflax.de/0-WVK-Retail/Bilder-Pictures/SAFLAX-",'Basis-Tabelle-Samen'!Q148,"-",'Basis-Tabelle-Samen'!J148,"-garden-to-go-icelandic.jpg")),
IF($C$1="Italienisch - IT",HYPERLINK(CONCATENATE("https://www.saflax.de/0-WVK-Retail/Bilder-Pictures/SAFLAX-",'Basis-Tabelle-Samen'!Q148,"-",'Basis-Tabelle-Samen'!J148,"-garden-to-go-italian.jpg")),
IF($C$1="Japanisch - JP",HYPERLINK(CONCATENATE("https://www.saflax.de/0-WVK-Retail/Bilder-Pictures/SAFLAX-",'Basis-Tabelle-Samen'!Q148,"-",'Basis-Tabelle-Samen'!J148,"-garden-to-go-japanese.jpg")),
IF($C$1="Kroatisch - HR",HYPERLINK(CONCATENATE("https://www.saflax.de/0-WVK-Retail/Bilder-Pictures/SAFLAX-",'Basis-Tabelle-Samen'!Q148,"-",'Basis-Tabelle-Samen'!J148,"-garden-to-go-croatian.jpg")),
IF($C$1="Lettisch - LV",HYPERLINK(CONCATENATE("https://www.saflax.de/0-WVK-Retail/Bilder-Pictures/SAFLAX-",'Basis-Tabelle-Samen'!Q148,"-",'Basis-Tabelle-Samen'!J148,"-garden-to-go-latvian.jpg")),
IF($C$1="Litauisch - LT",HYPERLINK(CONCATENATE("https://www.saflax.de/0-WVK-Retail/Bilder-Pictures/SAFLAX-",'Basis-Tabelle-Samen'!Q148,"-",'Basis-Tabelle-Samen'!J148,"-garden-to-go-lithuanian.jpg")),
IF($C$1="Maltesisch - MT",HYPERLINK(CONCATENATE("https://www.saflax.de/0-WVK-Retail/Bilder-Pictures/SAFLAX-",'Basis-Tabelle-Samen'!Q148,"-",'Basis-Tabelle-Samen'!J148,"-garden-to-go-maltese.jpg")),
IF($C$1="Niederländisch - NL",HYPERLINK(CONCATENATE("https://www.saflax.de/0-WVK-Retail/Bilder-Pictures/SAFLAX-",'Basis-Tabelle-Samen'!Q148,"-",'Basis-Tabelle-Samen'!J148,"-garden-to-go-dutch.jpg")),
IF($C$1="Norwegisch - NO",HYPERLINK(CONCATENATE("https://www.saflax.de/0-WVK-Retail/Bilder-Pictures/SAFLAX-",'Basis-Tabelle-Samen'!Q148,"-",'Basis-Tabelle-Samen'!J148,"-garden-to-go-nowegian.jpg")),
IF($C$1="Polnisch - PL",HYPERLINK(CONCATENATE("https://www.saflax.de/0-WVK-Retail/Bilder-Pictures/SAFLAX-",'Basis-Tabelle-Samen'!Q148,"-",'Basis-Tabelle-Samen'!J148,"-garden-to-go-polish.jpg")),
IF($C$1="Portugiesisch - PT",HYPERLINK(CONCATENATE("https://www.saflax.de/0-WVK-Retail/Bilder-Pictures/SAFLAX-",'Basis-Tabelle-Samen'!Q148,"-",'Basis-Tabelle-Samen'!J148,"-garden-to-go-portuguese.jpg")),
IF($C$1="Rumänisch - RO",HYPERLINK(CONCATENATE("https://www.saflax.de/0-WVK-Retail/Bilder-Pictures/SAFLAX-",'Basis-Tabelle-Samen'!Q148,"-",'Basis-Tabelle-Samen'!J148,"-garden-to-go-romanian.jpg")),
IF($C$1="Schwedisch - SE",HYPERLINK(CONCATENATE("https://www.saflax.de/0-WVK-Retail/Bilder-Pictures/SAFLAX-",'Basis-Tabelle-Samen'!Q148,"-",'Basis-Tabelle-Samen'!J148,"-garden-to-go-swedish.jpg")),
IF($C$1="Slowakisch - SK",HYPERLINK(CONCATENATE("https://www.saflax.de/0-WVK-Retail/Bilder-Pictures/SAFLAX-",'Basis-Tabelle-Samen'!Q148,"-",'Basis-Tabelle-Samen'!J148,"-garden-to-go-slovak.jpg")),
IF($C$1="Slowenisch - SI",HYPERLINK(CONCATENATE("https://www.saflax.de/0-WVK-Retail/Bilder-Pictures/SAFLAX-",'Basis-Tabelle-Samen'!Q148,"-",'Basis-Tabelle-Samen'!J148,"-garden-to-go-slovenian.jpg")),
IF($C$1="Spanisch - ES",HYPERLINK(CONCATENATE("https://www.saflax.de/0-WVK-Retail/Bilder-Pictures/SAFLAX-",'Basis-Tabelle-Samen'!Q148,"-",'Basis-Tabelle-Samen'!J148,"-garden-to-go-spanish.jpg")),
IF($C$1="Tschechisch - CZ",HYPERLINK(CONCATENATE("https://www.saflax.de/0-WVK-Retail/Bilder-Pictures/SAFLAX-",'Basis-Tabelle-Samen'!Q148,"-",'Basis-Tabelle-Samen'!J148,"-garden-to-go-czech.jpg")),
IF($C$1="Türkisch - TR",HYPERLINK(CONCATENATE("https://www.saflax.de/0-WVK-Retail/Bilder-Pictures/SAFLAX-",'Basis-Tabelle-Samen'!Q148,"-",'Basis-Tabelle-Samen'!J148,"-garden-to-go-turkish.jpg")),
IF($C$1="Ungarisch - HU",HYPERLINK(CONCATENATE("https://www.saflax.de/0-WVK-Retail/Bilder-Pictures/SAFLAX-",'Basis-Tabelle-Samen'!Q148,"-",'Basis-Tabelle-Samen'!J148,"-garden-to-go-hungarian.jpg")),
" ACHTUNG")))))))))))))))))))))))))))))</f>
        <v>https://www.saflax.de/0-WVK-Retail/Bilder-Pictures/SAFLAX-58453-capsicum-annuum-garden-to-go-english.jpg</v>
      </c>
      <c r="AP169" s="330" t="str">
        <f>IF(K169&lt;1,"",
IF($C$1="Bulgarisch - BG",HYPERLINK(CONCATENATE("https://www.saflax.de/0-WVK-Retail/Bilder-Pictures/SAFLAX-",'Basis-Tabelle-Samen'!T148,"-",'Basis-Tabelle-Samen'!J148,"-cultivation-set-bulgarian.jpg")),
IF($C$1="Dänisch - DK",HYPERLINK(CONCATENATE("https://www.saflax.de/0-WVK-Retail/Bilder-Pictures/SAFLAX-",'Basis-Tabelle-Samen'!T148,"-",'Basis-Tabelle-Samen'!J148,"-cultivation-set-danish.jpg")),
IF($C$1="Deutsch - DE",HYPERLINK(CONCATENATE("https://www.saflax.de/0-WVK-Retail/Bilder-Pictures/SAFLAX-",'Basis-Tabelle-Samen'!T148,"-",'Basis-Tabelle-Samen'!J148,"-cultivation-set-german.jpg")),
IF($C$1="Englisch - UK",HYPERLINK(CONCATENATE("https://www.saflax.de/0-WVK-Retail/Bilder-Pictures/SAFLAX-",'Basis-Tabelle-Samen'!T148,"-",'Basis-Tabelle-Samen'!J148,"-cultivation-set-english.jpg")),
IF($C$1="Estnisch - EE",HYPERLINK(CONCATENATE("https://www.saflax.de/0-WVK-Retail/Bilder-Pictures/SAFLAX-",'Basis-Tabelle-Samen'!T148,"-",'Basis-Tabelle-Samen'!J148,"-cultivation-set-estonian.jpg")),
IF($C$1="Finnisch - FI",HYPERLINK(CONCATENATE("https://www.saflax.de/0-WVK-Retail/Bilder-Pictures/SAFLAX-",'Basis-Tabelle-Samen'!T148,"-",'Basis-Tabelle-Samen'!J148,"-cultivation-set-finnish.jpg")),
IF($C$1="Französisch - FR",HYPERLINK(CONCATENATE("https://www.saflax.de/0-WVK-Retail/Bilder-Pictures/SAFLAX-",'Basis-Tabelle-Samen'!T148,"-",'Basis-Tabelle-Samen'!J148,"-cultivation-set-french.jpg")),
IF($C$1="Griechisch - GR",HYPERLINK(CONCATENATE("https://www.saflax.de/0-WVK-Retail/Bilder-Pictures/SAFLAX-",'Basis-Tabelle-Samen'!T148,"-",'Basis-Tabelle-Samen'!J148,"-cultivation-set-greek.jpg")),
IF($C$1="Irisch - IE",HYPERLINK(CONCATENATE("https://www.saflax.de/0-WVK-Retail/Bilder-Pictures/SAFLAX-",'Basis-Tabelle-Samen'!T148,"-",'Basis-Tabelle-Samen'!J148,"-cultivation-set-irish.jpg")),
IF($C$1="Isländisch - IS",HYPERLINK(CONCATENATE("https://www.saflax.de/0-WVK-Retail/Bilder-Pictures/SAFLAX-",'Basis-Tabelle-Samen'!T148,"-",'Basis-Tabelle-Samen'!J148,"-cultivation-set-icelandic.jpg")),
IF($C$1="Italienisch - IT",HYPERLINK(CONCATENATE("https://www.saflax.de/0-WVK-Retail/Bilder-Pictures/SAFLAX-",'Basis-Tabelle-Samen'!T148,"-",'Basis-Tabelle-Samen'!J148,"-cultivation-set-italian.jpg")),
IF($C$1="Japanisch - JP",HYPERLINK(CONCATENATE("https://www.saflax.de/0-WVK-Retail/Bilder-Pictures/SAFLAX-",'Basis-Tabelle-Samen'!T148,"-",'Basis-Tabelle-Samen'!J148,"-cultivation-set-japanese.jpg")),
IF($C$1="Kroatisch - HR",HYPERLINK(CONCATENATE("https://www.saflax.de/0-WVK-Retail/Bilder-Pictures/SAFLAX-",'Basis-Tabelle-Samen'!T148,"-",'Basis-Tabelle-Samen'!J148,"-cultivation-set-croatian.jpg")),
IF($C$1="Lettisch - LV",HYPERLINK(CONCATENATE("https://www.saflax.de/0-WVK-Retail/Bilder-Pictures/SAFLAX-",'Basis-Tabelle-Samen'!T148,"-",'Basis-Tabelle-Samen'!J148,"-cultivation-set-latvian.jpg")),
IF($C$1="Litauisch - LT",HYPERLINK(CONCATENATE("https://www.saflax.de/0-WVK-Retail/Bilder-Pictures/SAFLAX-",'Basis-Tabelle-Samen'!T148,"-",'Basis-Tabelle-Samen'!J148,"-cultivation-set-lithuanian.jpg")),
IF($C$1="Maltesisch - MT",HYPERLINK(CONCATENATE("https://www.saflax.de/0-WVK-Retail/Bilder-Pictures/SAFLAX-",'Basis-Tabelle-Samen'!T148,"-",'Basis-Tabelle-Samen'!J148,"-cultivation-set-maltese.jpg")),
IF($C$1="Niederländisch - NL",HYPERLINK(CONCATENATE("https://www.saflax.de/0-WVK-Retail/Bilder-Pictures/SAFLAX-",'Basis-Tabelle-Samen'!T148,"-",'Basis-Tabelle-Samen'!J148,"-cultivation-set-dutch.jpg")),
IF($C$1="Norwegisch - NO",HYPERLINK(CONCATENATE("https://www.saflax.de/0-WVK-Retail/Bilder-Pictures/SAFLAX-",'Basis-Tabelle-Samen'!T148,"-",'Basis-Tabelle-Samen'!J148,"-cultivation-set-nowegian.jpg")),
IF($C$1="Polnisch - PL",HYPERLINK(CONCATENATE("https://www.saflax.de/0-WVK-Retail/Bilder-Pictures/SAFLAX-",'Basis-Tabelle-Samen'!T148,"-",'Basis-Tabelle-Samen'!J148,"-cultivation-set-polish.jpg")),
IF($C$1="Portugiesisch - PT",HYPERLINK(CONCATENATE("https://www.saflax.de/0-WVK-Retail/Bilder-Pictures/SAFLAX-",'Basis-Tabelle-Samen'!T148,"-",'Basis-Tabelle-Samen'!J148,"-cultivation-set-portuguese.jpg")),
IF($C$1="Rumänisch - RO",HYPERLINK(CONCATENATE("https://www.saflax.de/0-WVK-Retail/Bilder-Pictures/SAFLAX-",'Basis-Tabelle-Samen'!T148,"-",'Basis-Tabelle-Samen'!J148,"-cultivation-set-romanian.jpg")),
IF($C$1="Schwedisch - SE",HYPERLINK(CONCATENATE("https://www.saflax.de/0-WVK-Retail/Bilder-Pictures/SAFLAX-",'Basis-Tabelle-Samen'!T148,"-",'Basis-Tabelle-Samen'!J148,"-cultivation-set-swedish.jpg")),
IF($C$1="Slowakisch - SK",HYPERLINK(CONCATENATE("https://www.saflax.de/0-WVK-Retail/Bilder-Pictures/SAFLAX-",'Basis-Tabelle-Samen'!T148,"-",'Basis-Tabelle-Samen'!J148,"-cultivation-set-slovak.jpg")),
IF($C$1="Slowenisch - SI",HYPERLINK(CONCATENATE("https://www.saflax.de/0-WVK-Retail/Bilder-Pictures/SAFLAX-",'Basis-Tabelle-Samen'!T148,"-",'Basis-Tabelle-Samen'!J148,"-cultivation-set-slovenian.jpg")),
IF($C$1="Spanisch - ES",HYPERLINK(CONCATENATE("https://www.saflax.de/0-WVK-Retail/Bilder-Pictures/SAFLAX-",'Basis-Tabelle-Samen'!T148,"-",'Basis-Tabelle-Samen'!J148,"-cultivation-set-spanish.jpg")),
IF($C$1="Tschechisch - CZ",HYPERLINK(CONCATENATE("https://www.saflax.de/0-WVK-Retail/Bilder-Pictures/SAFLAX-",'Basis-Tabelle-Samen'!T148,"-",'Basis-Tabelle-Samen'!J148,"-cultivation-set-czech.jpg")),
IF($C$1="Türkisch - TR",HYPERLINK(CONCATENATE("https://www.saflax.de/0-WVK-Retail/Bilder-Pictures/SAFLAX-",'Basis-Tabelle-Samen'!T148,"-",'Basis-Tabelle-Samen'!J148,"-cultivation-set-turkish.jpg")),
IF($C$1="Ungarisch - HU",HYPERLINK(CONCATENATE("https://www.saflax.de/0-WVK-Retail/Bilder-Pictures/SAFLAX-",'Basis-Tabelle-Samen'!T148,"-",'Basis-Tabelle-Samen'!J148,"-cultivation-set-hungarian.jpg")),
" ACHTUNG")))))))))))))))))))))))))))))</f>
        <v>https://www.saflax.de/0-WVK-Retail/Bilder-Pictures/SAFLAX-38453-capsicum-annuum-cultivation-set-english.jpg</v>
      </c>
      <c r="AQ169" s="330" t="str">
        <f>IF(L169&lt;1,"",
IF($C$1="Bulgarisch - BG",HYPERLINK(CONCATENATE("https://www.saflax.de/0-WVK-Retail/Bilder-Pictures/SAFLAX-",'Basis-Tabelle-Samen'!W148,"-",'Basis-Tabelle-Samen'!J148,"-garden-in-the-bag-bulgarian.jpg")),
IF($C$1="Dänisch - DK",HYPERLINK(CONCATENATE("https://www.saflax.de/0-WVK-Retail/Bilder-Pictures/SAFLAX-",'Basis-Tabelle-Samen'!W148,"-",'Basis-Tabelle-Samen'!J148,"-garden-in-the-bag-danish.jpg")),
IF($C$1="Deutsch - DE",HYPERLINK(CONCATENATE("https://www.saflax.de/0-WVK-Retail/Bilder-Pictures/SAFLAX-",'Basis-Tabelle-Samen'!W148,"-",'Basis-Tabelle-Samen'!J148,"-garden-in-the-bag-german.jpg")),
IF($C$1="Englisch - UK",HYPERLINK(CONCATENATE("https://www.saflax.de/0-WVK-Retail/Bilder-Pictures/SAFLAX-",'Basis-Tabelle-Samen'!W148,"-",'Basis-Tabelle-Samen'!J148,"-garden-in-the-bag-english.jpg")),
IF($C$1="Estnisch - EE",HYPERLINK(CONCATENATE("https://www.saflax.de/0-WVK-Retail/Bilder-Pictures/SAFLAX-",'Basis-Tabelle-Samen'!W148,"-",'Basis-Tabelle-Samen'!J148,"-garden-in-the-bag-estonian.jpg")),
IF($C$1="Finnisch - FI",HYPERLINK(CONCATENATE("https://www.saflax.de/0-WVK-Retail/Bilder-Pictures/SAFLAX-",'Basis-Tabelle-Samen'!W148,"-",'Basis-Tabelle-Samen'!J148,"-garden-in-the-bag-finnish.jpg")),
IF($C$1="Französisch - FR",HYPERLINK(CONCATENATE("https://www.saflax.de/0-WVK-Retail/Bilder-Pictures/SAFLAX-",'Basis-Tabelle-Samen'!W148,"-",'Basis-Tabelle-Samen'!J148,"-garden-in-the-bag-french.jpg")),
IF($C$1="Griechisch - GR",HYPERLINK(CONCATENATE("https://www.saflax.de/0-WVK-Retail/Bilder-Pictures/SAFLAX-",'Basis-Tabelle-Samen'!W148,"-",'Basis-Tabelle-Samen'!J148,"-garden-in-the-bag-greek.jpg")),
IF($C$1="Irisch - IE",HYPERLINK(CONCATENATE("https://www.saflax.de/0-WVK-Retail/Bilder-Pictures/SAFLAX-",'Basis-Tabelle-Samen'!W148,"-",'Basis-Tabelle-Samen'!J148,"-garden-in-the-bag-irish.jpg")),
IF($C$1="Isländisch - IS",HYPERLINK(CONCATENATE("https://www.saflax.de/0-WVK-Retail/Bilder-Pictures/SAFLAX-",'Basis-Tabelle-Samen'!W148,"-",'Basis-Tabelle-Samen'!J148,"-garden-in-the-bag-icelandic.jpg")),
IF($C$1="Italienisch - IT",HYPERLINK(CONCATENATE("https://www.saflax.de/0-WVK-Retail/Bilder-Pictures/SAFLAX-",'Basis-Tabelle-Samen'!W148,"-",'Basis-Tabelle-Samen'!J148,"-garden-in-the-bag-italian.jpg")),
IF($C$1="Japanisch - JP",HYPERLINK(CONCATENATE("https://www.saflax.de/0-WVK-Retail/Bilder-Pictures/SAFLAX-",'Basis-Tabelle-Samen'!W148,"-",'Basis-Tabelle-Samen'!J148,"-garden-in-the-bag-japanese.jpg")),
IF($C$1="Kroatisch - HR",HYPERLINK(CONCATENATE("https://www.saflax.de/0-WVK-Retail/Bilder-Pictures/SAFLAX-",'Basis-Tabelle-Samen'!W148,"-",'Basis-Tabelle-Samen'!J148,"-garden-in-the-bag-croatian.jpg")),
IF($C$1="Lettisch - LV",HYPERLINK(CONCATENATE("https://www.saflax.de/0-WVK-Retail/Bilder-Pictures/SAFLAX-",'Basis-Tabelle-Samen'!W148,"-",'Basis-Tabelle-Samen'!J148,"-garden-in-the-bag-latvian.jpg")),
IF($C$1="Litauisch - LT",HYPERLINK(CONCATENATE("https://www.saflax.de/0-WVK-Retail/Bilder-Pictures/SAFLAX-",'Basis-Tabelle-Samen'!W148,"-",'Basis-Tabelle-Samen'!J148,"-garden-in-the-bag-lithuanian.jpg")),
IF($C$1="Maltesisch - MT",HYPERLINK(CONCATENATE("https://www.saflax.de/0-WVK-Retail/Bilder-Pictures/SAFLAX-",'Basis-Tabelle-Samen'!W148,"-",'Basis-Tabelle-Samen'!J148,"-garden-in-the-bag-maltese.jpg")),
IF($C$1="Niederländisch - NL",HYPERLINK(CONCATENATE("https://www.saflax.de/0-WVK-Retail/Bilder-Pictures/SAFLAX-",'Basis-Tabelle-Samen'!W148,"-",'Basis-Tabelle-Samen'!J148,"-garden-in-the-bag-dutch.jpg")),
IF($C$1="Norwegisch - NO",HYPERLINK(CONCATENATE("https://www.saflax.de/0-WVK-Retail/Bilder-Pictures/SAFLAX-",'Basis-Tabelle-Samen'!W148,"-",'Basis-Tabelle-Samen'!J148,"-garden-in-the-bag-nowegian.jpg")),
IF($C$1="Polnisch - PL",HYPERLINK(CONCATENATE("https://www.saflax.de/0-WVK-Retail/Bilder-Pictures/SAFLAX-",'Basis-Tabelle-Samen'!W148,"-",'Basis-Tabelle-Samen'!J148,"-garden-in-the-bag-polish.jpg")),
IF($C$1="Portugiesisch - PT",HYPERLINK(CONCATENATE("https://www.saflax.de/0-WVK-Retail/Bilder-Pictures/SAFLAX-",'Basis-Tabelle-Samen'!W148,"-",'Basis-Tabelle-Samen'!J148,"-garden-in-the-bag-portuguese.jpg")),
IF($C$1="Rumänisch - RO",HYPERLINK(CONCATENATE("https://www.saflax.de/0-WVK-Retail/Bilder-Pictures/SAFLAX-",'Basis-Tabelle-Samen'!W148,"-",'Basis-Tabelle-Samen'!J148,"-garden-in-the-bag-romanian.jpg")),
IF($C$1="Schwedisch - SE",HYPERLINK(CONCATENATE("https://www.saflax.de/0-WVK-Retail/Bilder-Pictures/SAFLAX-",'Basis-Tabelle-Samen'!W148,"-",'Basis-Tabelle-Samen'!J148,"-garden-in-the-bag-swedish.jpg")),
IF($C$1="Slowakisch - SK",HYPERLINK(CONCATENATE("https://www.saflax.de/0-WVK-Retail/Bilder-Pictures/SAFLAX-",'Basis-Tabelle-Samen'!W148,"-",'Basis-Tabelle-Samen'!J148,"-garden-in-the-bag-slovak.jpg")),
IF($C$1="Slowenisch - SI",HYPERLINK(CONCATENATE("https://www.saflax.de/0-WVK-Retail/Bilder-Pictures/SAFLAX-",'Basis-Tabelle-Samen'!W148,"-",'Basis-Tabelle-Samen'!J148,"-garden-in-the-bag-slovenian.jpg")),
IF($C$1="Spanisch - ES",HYPERLINK(CONCATENATE("https://www.saflax.de/0-WVK-Retail/Bilder-Pictures/SAFLAX-",'Basis-Tabelle-Samen'!W148,"-",'Basis-Tabelle-Samen'!J148,"-garden-in-the-bag-spanish.jpg")),
IF($C$1="Tschechisch - CZ",HYPERLINK(CONCATENATE("https://www.saflax.de/0-WVK-Retail/Bilder-Pictures/SAFLAX-",'Basis-Tabelle-Samen'!W148,"-",'Basis-Tabelle-Samen'!J148,"-garden-in-the-bag-czech.jpg")),
IF($C$1="Türkisch - TR",HYPERLINK(CONCATENATE("https://www.saflax.de/0-WVK-Retail/Bilder-Pictures/SAFLAX-",'Basis-Tabelle-Samen'!W148,"-",'Basis-Tabelle-Samen'!J148,"-garden-in-the-bag-turkish.jpg")),
IF($C$1="Ungarisch - HU",HYPERLINK(CONCATENATE("https://www.saflax.de/0-WVK-Retail/Bilder-Pictures/SAFLAX-",'Basis-Tabelle-Samen'!W148,"-",'Basis-Tabelle-Samen'!J148,"-garden-in-the-bag-hungarian.jpg")),
" ACHTUNG")))))))))))))))))))))))))))))</f>
        <v>https://www.saflax.de/0-WVK-Retail/Bilder-Pictures/SAFLAX-68453-capsicum-annuum-garden-in-the-bag-english.jpg</v>
      </c>
    </row>
    <row r="170" spans="1:43" ht="17.100000000000001" customHeight="1" x14ac:dyDescent="0.2">
      <c r="A170" s="318" t="str">
        <f>IF('Basis-Tabelle-Samen'!A159="","",IF($C$1="Deutsch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70" s="319" t="str">
        <f>'Basis-Tabelle-Samen'!I159</f>
        <v>Cucurbita maxima</v>
      </c>
      <c r="C170" s="316" t="str">
        <f>IF($C$1="Bulgarisch - BG",'Basis-Tabelle-Samen'!Z159,
IF($C$1="Dänisch - DK",'Basis-Tabelle-Samen'!AA159,
IF($C$1="Deutsch - DE",'Basis-Tabelle-Samen'!AB159,
IF($C$1="Englisch - UK",'Basis-Tabelle-Samen'!AC159,
IF($C$1="Estnisch - EE",'Basis-Tabelle-Samen'!AD159,
IF($C$1="Finnisch - FI",'Basis-Tabelle-Samen'!AE159,
IF($C$1="Französisch - FR",'Basis-Tabelle-Samen'!AF159,
IF($C$1="Griechisch - GR",'Basis-Tabelle-Samen'!AG159,
IF($C$1="Irisch - IE",'Basis-Tabelle-Samen'!AH159,
IF($C$1="Isländisch - IS",'Basis-Tabelle-Samen'!AI159,
IF($C$1="Italienisch - IT",'Basis-Tabelle-Samen'!AJ159,
IF($C$1="Japanisch - JP",'Basis-Tabelle-Samen'!AK159,
IF($C$1="Kroatisch - HR",'Basis-Tabelle-Samen'!AL159,
IF($C$1="Lettisch - LV",'Basis-Tabelle-Samen'!AM159,
IF($C$1="Litauisch - LT",'Basis-Tabelle-Samen'!AN159,
IF($C$1="Maltesisch - MT",'Basis-Tabelle-Samen'!AO159,
IF($C$1="Niederländisch - NL",'Basis-Tabelle-Samen'!AP159,
IF($C$1="Norwegisch - NO",'Basis-Tabelle-Samen'!AQ159,
IF($C$1="Polnisch - PL",'Basis-Tabelle-Samen'!AR159,
IF($C$1="Portugiesisch - PT",'Basis-Tabelle-Samen'!AS159,
IF($C$1="Rumänisch - RO",'Basis-Tabelle-Samen'!AT159,
IF($C$1="Schwedisch - SE",'Basis-Tabelle-Samen'!AU159,
IF($C$1="Slowakisch - SK",'Basis-Tabelle-Samen'!AV159,
IF($C$1="Slowenisch - SI",'Basis-Tabelle-Samen'!AW159,
IF($C$1="Spanisch - ES",'Basis-Tabelle-Samen'!AX159,
IF($C$1="Tschechisch - CZ",'Basis-Tabelle-Samen'!AY159,
IF($C$1="Türkisch - TR",'Basis-Tabelle-Samen'!AZ159,
IF($C$1="Ungarisch - HU",'Basis-Tabelle-Samen'!BA159,
" ACHTUNG"))))))))))))))))))))))))))))</f>
        <v>Organic - Squash - Hokkaido</v>
      </c>
      <c r="D170" s="320">
        <f>'Basis-Tabelle-Samen'!F159</f>
        <v>5</v>
      </c>
      <c r="E170" s="321" t="str">
        <f>'Basis-Tabelle-Samen'!H159</f>
        <v>7 %</v>
      </c>
      <c r="F170" s="322" t="str">
        <f>IF('Basis-Tabelle-Samen'!G159="","",'Basis-Tabelle-Samen'!G159)</f>
        <v>02</v>
      </c>
      <c r="G170" s="320">
        <f>'Basis-Tabelle-Samen'!C159</f>
        <v>18527</v>
      </c>
      <c r="H170" s="323">
        <f>'Basis-Tabelle-Samen'!D159</f>
        <v>4055473185279</v>
      </c>
      <c r="I170" s="324">
        <f>'Basis-Tabelle-Samen'!E159</f>
        <v>2.0499999999999998</v>
      </c>
      <c r="J170" s="325">
        <f t="shared" si="2"/>
        <v>12</v>
      </c>
      <c r="K170" s="326">
        <f>'Basis-Tabelle-Samen'!K159</f>
        <v>78527</v>
      </c>
      <c r="L170" s="323">
        <f>'Basis-Tabelle-Samen'!L159</f>
        <v>4055473785271</v>
      </c>
      <c r="M170" s="324">
        <f>'Basis-Tabelle-Samen'!M159</f>
        <v>2.4500000000000002</v>
      </c>
      <c r="N170" s="326">
        <f>IF(K170&lt;1,"",'3'!$I$15)</f>
        <v>15</v>
      </c>
      <c r="O170" s="327">
        <f>IF(K170&lt;1,"",'3'!$J$11)</f>
        <v>90</v>
      </c>
      <c r="P170" s="326">
        <f>'Basis-Tabelle-Samen'!N159</f>
        <v>88527</v>
      </c>
      <c r="Q170" s="323">
        <f>'Basis-Tabelle-Samen'!O159</f>
        <v>4055473885278</v>
      </c>
      <c r="R170" s="328">
        <f>'Basis-Tabelle-Samen'!P159</f>
        <v>3.75</v>
      </c>
      <c r="S170" s="326">
        <f>IF(R170&lt;1,"",'3'!$M$15)</f>
        <v>18</v>
      </c>
      <c r="T170" s="327">
        <f>IF(R170&lt;1,"",'3'!$N$11)</f>
        <v>72</v>
      </c>
      <c r="U170" s="326">
        <f>'Basis-Tabelle-Samen'!Q159</f>
        <v>58527</v>
      </c>
      <c r="V170" s="323">
        <f>'Basis-Tabelle-Samen'!R159</f>
        <v>4055473585277</v>
      </c>
      <c r="W170" s="324">
        <f>'Basis-Tabelle-Samen'!S159</f>
        <v>4.95</v>
      </c>
      <c r="X170" s="326">
        <f>IF(U170&lt;1,"",'3'!$Q$15)</f>
        <v>6</v>
      </c>
      <c r="Y170" s="327">
        <f>IF(U170&lt;1,"",'3'!$R$11)</f>
        <v>24</v>
      </c>
      <c r="Z170" s="326">
        <f>'Basis-Tabelle-Samen'!T159</f>
        <v>38527</v>
      </c>
      <c r="AA170" s="323">
        <f>'Basis-Tabelle-Samen'!U159</f>
        <v>4055473385273</v>
      </c>
      <c r="AB170" s="324">
        <f>'Basis-Tabelle-Samen'!V159</f>
        <v>6.75</v>
      </c>
      <c r="AC170" s="326">
        <f>IF(Z170&lt;1,"",'3'!$U$15)</f>
        <v>6</v>
      </c>
      <c r="AD170" s="327">
        <f>IF(Z170&lt;1,"",'3'!$V$11)</f>
        <v>24</v>
      </c>
      <c r="AE170" s="326">
        <f>'Basis-Tabelle-Samen'!W159</f>
        <v>68527</v>
      </c>
      <c r="AF170" s="323">
        <f>'Basis-Tabelle-Samen'!X159</f>
        <v>4055473685274</v>
      </c>
      <c r="AG170" s="324">
        <f>'Basis-Tabelle-Samen'!Y159</f>
        <v>2.95</v>
      </c>
      <c r="AH170" s="326">
        <f>IF(AE170&lt;1,"",'3'!$Y$15)</f>
        <v>8</v>
      </c>
      <c r="AI170" s="327">
        <f>IF(AE170&lt;1,"",'3'!$Z$11)</f>
        <v>64</v>
      </c>
      <c r="AJ170" s="315"/>
      <c r="AK170" s="316" t="str">
        <f>IF(G170&lt;1,"",
IF($C$1="Bulgarisch - BG",HYPERLINK(CONCATENATE("https://www.saflax.de/0-WVK-Retail/Bilder-Pictures/SAFLAX-",'Basis-Tabelle-Samen'!C159,"-",'Basis-Tabelle-Samen'!J159,"-seed-package-front-cr-bulgarian.jpg")),
IF($C$1="Dänisch - DK",HYPERLINK(CONCATENATE("https://www.saflax.de/0-WVK-Retail/Bilder-Pictures/SAFLAX-",'Basis-Tabelle-Samen'!C159,"-",'Basis-Tabelle-Samen'!J159,"-seed-package-front-cr-danish.jpg")),
IF($C$1="Deutsch - DE",HYPERLINK(CONCATENATE("https://www.saflax.de/0-WVK-Retail/Bilder-Pictures/SAFLAX-",'Basis-Tabelle-Samen'!C159,"-",'Basis-Tabelle-Samen'!J159,"-seed-package-front-cr-german.jpg")),
IF($C$1="Englisch - UK",HYPERLINK(CONCATENATE("https://www.saflax.de/0-WVK-Retail/Bilder-Pictures/SAFLAX-",'Basis-Tabelle-Samen'!C159,"-",'Basis-Tabelle-Samen'!J159,"-seed-package-front-cr-english.jpg")),
IF($C$1="Estnisch - EE",HYPERLINK(CONCATENATE("https://www.saflax.de/0-WVK-Retail/Bilder-Pictures/SAFLAX-",'Basis-Tabelle-Samen'!C159,"-",'Basis-Tabelle-Samen'!J159,"-seed-package-front-cr-estonian.jpg")),
IF($C$1="Finnisch - FI",HYPERLINK(CONCATENATE("https://www.saflax.de/0-WVK-Retail/Bilder-Pictures/SAFLAX-",'Basis-Tabelle-Samen'!C159,"-",'Basis-Tabelle-Samen'!J159,"-seed-package-front-cr-finnish.jpg")),
IF($C$1="Französisch - FR",HYPERLINK(CONCATENATE("https://www.saflax.de/0-WVK-Retail/Bilder-Pictures/SAFLAX-",'Basis-Tabelle-Samen'!C159,"-",'Basis-Tabelle-Samen'!J159,"-seed-package-front-cr-french.jpg")),
IF($C$1="Griechisch - GR",HYPERLINK(CONCATENATE("https://www.saflax.de/0-WVK-Retail/Bilder-Pictures/SAFLAX-",'Basis-Tabelle-Samen'!C159,"-",'Basis-Tabelle-Samen'!J159,"-seed-package-front-cr-greek.jpg")),
IF($C$1="Irisch - IE",HYPERLINK(CONCATENATE("https://www.saflax.de/0-WVK-Retail/Bilder-Pictures/SAFLAX-",'Basis-Tabelle-Samen'!C159,"-",'Basis-Tabelle-Samen'!J159,"-seed-package-front-cr-irish.jpg")),
IF($C$1="Isländisch - IS",HYPERLINK(CONCATENATE("https://www.saflax.de/0-WVK-Retail/Bilder-Pictures/SAFLAX-",'Basis-Tabelle-Samen'!C159,"-",'Basis-Tabelle-Samen'!J159,"-seed-package-front-cr-icelandic.jpg")),
IF($C$1="Italienisch - IT",HYPERLINK(CONCATENATE("https://www.saflax.de/0-WVK-Retail/Bilder-Pictures/SAFLAX-",'Basis-Tabelle-Samen'!C159,"-",'Basis-Tabelle-Samen'!J159,"-seed-package-front-cr-italian.jpg")),
IF($C$1="Japanisch - JP",HYPERLINK(CONCATENATE("https://www.saflax.de/0-WVK-Retail/Bilder-Pictures/SAFLAX-",'Basis-Tabelle-Samen'!C159,"-",'Basis-Tabelle-Samen'!J159,"-seed-package-front-cr-japanese.jpg")),
IF($C$1="Kroatisch - HR",HYPERLINK(CONCATENATE("https://www.saflax.de/0-WVK-Retail/Bilder-Pictures/SAFLAX-",'Basis-Tabelle-Samen'!C159,"-",'Basis-Tabelle-Samen'!J159,"-seed-package-front-cr-croatian.jpg")),
IF($C$1="Lettisch - LV",HYPERLINK(CONCATENATE("https://www.saflax.de/0-WVK-Retail/Bilder-Pictures/SAFLAX-",'Basis-Tabelle-Samen'!C159,"-",'Basis-Tabelle-Samen'!J159,"-seed-package-front-cr-latvian.jpg")),
IF($C$1="Litauisch - LT",HYPERLINK(CONCATENATE("https://www.saflax.de/0-WVK-Retail/Bilder-Pictures/SAFLAX-",'Basis-Tabelle-Samen'!C159,"-",'Basis-Tabelle-Samen'!J159,"-seed-package-front-cr-lithuanian.jpg")),
IF($C$1="Maltesisch - MT",HYPERLINK(CONCATENATE("https://www.saflax.de/0-WVK-Retail/Bilder-Pictures/SAFLAX-",'Basis-Tabelle-Samen'!C159,"-",'Basis-Tabelle-Samen'!J159,"-seed-package-front-cr-maltese.jpg")),
IF($C$1="Niederländisch - NL",HYPERLINK(CONCATENATE("https://www.saflax.de/0-WVK-Retail/Bilder-Pictures/SAFLAX-",'Basis-Tabelle-Samen'!C159,"-",'Basis-Tabelle-Samen'!J159,"-seed-package-front-cr-dutch.jpg")),
IF($C$1="Norwegisch - NO",HYPERLINK(CONCATENATE("https://www.saflax.de/0-WVK-Retail/Bilder-Pictures/SAFLAX-",'Basis-Tabelle-Samen'!C159,"-",'Basis-Tabelle-Samen'!J159,"-seed-package-front-cr-nowegian.jpg")),
IF($C$1="Polnisch - PL",HYPERLINK(CONCATENATE("https://www.saflax.de/0-WVK-Retail/Bilder-Pictures/SAFLAX-",'Basis-Tabelle-Samen'!C159,"-",'Basis-Tabelle-Samen'!J159,"-seed-package-front-cr-polish.jpg")),
IF($C$1="Portugiesisch - PT",HYPERLINK(CONCATENATE("https://www.saflax.de/0-WVK-Retail/Bilder-Pictures/SAFLAX-",'Basis-Tabelle-Samen'!C159,"-",'Basis-Tabelle-Samen'!J159,"-seed-package-front-cr-portuguese.jpg")),
IF($C$1="Rumänisch - RO",HYPERLINK(CONCATENATE("https://www.saflax.de/0-WVK-Retail/Bilder-Pictures/SAFLAX-",'Basis-Tabelle-Samen'!C159,"-",'Basis-Tabelle-Samen'!J159,"-seed-package-front-cr-romanian.jpg")),
IF($C$1="Schwedisch - SE",HYPERLINK(CONCATENATE("https://www.saflax.de/0-WVK-Retail/Bilder-Pictures/SAFLAX-",'Basis-Tabelle-Samen'!C159,"-",'Basis-Tabelle-Samen'!J159,"-seed-package-front-cr-swedish.jpg")),
IF($C$1="Slowakisch - SK",HYPERLINK(CONCATENATE("https://www.saflax.de/0-WVK-Retail/Bilder-Pictures/SAFLAX-",'Basis-Tabelle-Samen'!C159,"-",'Basis-Tabelle-Samen'!J159,"-seed-package-front-cr-slovak.jpg")),
IF($C$1="Slowenisch - SI",HYPERLINK(CONCATENATE("https://www.saflax.de/0-WVK-Retail/Bilder-Pictures/SAFLAX-",'Basis-Tabelle-Samen'!C159,"-",'Basis-Tabelle-Samen'!J159,"-seed-package-front-cr-slovenian.jpg")),
IF($C$1="Spanisch - ES",HYPERLINK(CONCATENATE("https://www.saflax.de/0-WVK-Retail/Bilder-Pictures/SAFLAX-",'Basis-Tabelle-Samen'!C159,"-",'Basis-Tabelle-Samen'!J159,"-seed-package-front-cr-spanish.jpg")),
IF($C$1="Tschechisch - CZ",HYPERLINK(CONCATENATE("https://www.saflax.de/0-WVK-Retail/Bilder-Pictures/SAFLAX-",'Basis-Tabelle-Samen'!C159,"-",'Basis-Tabelle-Samen'!J159,"-seed-package-front-cr-czech.jpg")),
IF($C$1="Türkisch - TR",HYPERLINK(CONCATENATE("https://www.saflax.de/0-WVK-Retail/Bilder-Pictures/SAFLAX-",'Basis-Tabelle-Samen'!C159,"-",'Basis-Tabelle-Samen'!J159,"-seed-package-front-cr-turkish.jpg")),
IF($C$1="Ungarisch - HU",HYPERLINK(CONCATENATE("https://www.saflax.de/0-WVK-Retail/Bilder-Pictures/SAFLAX-",'Basis-Tabelle-Samen'!C159,"-",'Basis-Tabelle-Samen'!J159,"-seed-package-front-cr-hungarian.jpg")),
" ACHTUNG")))))))))))))))))))))))))))))</f>
        <v>https://www.saflax.de/0-WVK-Retail/Bilder-Pictures/SAFLAX-18527-cucurbita-maxima-seed-package-front-cr-english.jpg</v>
      </c>
      <c r="AL170" s="330" t="str">
        <f>IF(G170&lt;1,"",
IF($C$1="Bulgarisch - BG",HYPERLINK(CONCATENATE("https://www.saflax.de/0-WVK-Retail/Bilder-Pictures/SAFLAX-",'Basis-Tabelle-Samen'!C159,"-",'Basis-Tabelle-Samen'!J159,"-seed-package-back-cr-bulgarian.jpg")),
IF($C$1="Dänisch - DK",HYPERLINK(CONCATENATE("https://www.saflax.de/0-WVK-Retail/Bilder-Pictures/SAFLAX-",'Basis-Tabelle-Samen'!C159,"-",'Basis-Tabelle-Samen'!J159,"-seed-package-back-cr-danish.jpg")),
IF($C$1="Deutsch - DE",HYPERLINK(CONCATENATE("https://www.saflax.de/0-WVK-Retail/Bilder-Pictures/SAFLAX-",'Basis-Tabelle-Samen'!C159,"-",'Basis-Tabelle-Samen'!J159,"-seed-package-back-cr-german.jpg")),
IF($C$1="Englisch - UK",HYPERLINK(CONCATENATE("https://www.saflax.de/0-WVK-Retail/Bilder-Pictures/SAFLAX-",'Basis-Tabelle-Samen'!C159,"-",'Basis-Tabelle-Samen'!J159,"-seed-package-back-cr-english.jpg")),
IF($C$1="Estnisch - EE",HYPERLINK(CONCATENATE("https://www.saflax.de/0-WVK-Retail/Bilder-Pictures/SAFLAX-",'Basis-Tabelle-Samen'!C159,"-",'Basis-Tabelle-Samen'!J159,"-seed-package-back-cr-estonian.jpg")),
IF($C$1="Finnisch - FI",HYPERLINK(CONCATENATE("https://www.saflax.de/0-WVK-Retail/Bilder-Pictures/SAFLAX-",'Basis-Tabelle-Samen'!C159,"-",'Basis-Tabelle-Samen'!J159,"-seed-package-back-cr-finnish.jpg")),
IF($C$1="Französisch - FR",HYPERLINK(CONCATENATE("https://www.saflax.de/0-WVK-Retail/Bilder-Pictures/SAFLAX-",'Basis-Tabelle-Samen'!C159,"-",'Basis-Tabelle-Samen'!J159,"-seed-package-back-cr-french.jpg")),
IF($C$1="Griechisch - GR",HYPERLINK(CONCATENATE("https://www.saflax.de/0-WVK-Retail/Bilder-Pictures/SAFLAX-",'Basis-Tabelle-Samen'!C159,"-",'Basis-Tabelle-Samen'!J159,"-seed-package-back-cr-greek.jpg")),
IF($C$1="Irisch - IE",HYPERLINK(CONCATENATE("https://www.saflax.de/0-WVK-Retail/Bilder-Pictures/SAFLAX-",'Basis-Tabelle-Samen'!C159,"-",'Basis-Tabelle-Samen'!J159,"-seed-package-back-cr-irish.jpg")),
IF($C$1="Isländisch - IS",HYPERLINK(CONCATENATE("https://www.saflax.de/0-WVK-Retail/Bilder-Pictures/SAFLAX-",'Basis-Tabelle-Samen'!C159,"-",'Basis-Tabelle-Samen'!J159,"-seed-package-back-cr-icelandic.jpg")),
IF($C$1="Italienisch - IT",HYPERLINK(CONCATENATE("https://www.saflax.de/0-WVK-Retail/Bilder-Pictures/SAFLAX-",'Basis-Tabelle-Samen'!C159,"-",'Basis-Tabelle-Samen'!J159,"-seed-package-back-cr-italian.jpg")),
IF($C$1="Japanisch - JP",HYPERLINK(CONCATENATE("https://www.saflax.de/0-WVK-Retail/Bilder-Pictures/SAFLAX-",'Basis-Tabelle-Samen'!C159,"-",'Basis-Tabelle-Samen'!J159,"-seed-package-back-cr-japanese.jpg")),
IF($C$1="Kroatisch - HR",HYPERLINK(CONCATENATE("https://www.saflax.de/0-WVK-Retail/Bilder-Pictures/SAFLAX-",'Basis-Tabelle-Samen'!C159,"-",'Basis-Tabelle-Samen'!J159,"-seed-package-back-cr-croatian.jpg")),
IF($C$1="Lettisch - LV",HYPERLINK(CONCATENATE("https://www.saflax.de/0-WVK-Retail/Bilder-Pictures/SAFLAX-",'Basis-Tabelle-Samen'!C159,"-",'Basis-Tabelle-Samen'!J159,"-seed-package-back-cr-latvian.jpg")),
IF($C$1="Litauisch - LT",HYPERLINK(CONCATENATE("https://www.saflax.de/0-WVK-Retail/Bilder-Pictures/SAFLAX-",'Basis-Tabelle-Samen'!C159,"-",'Basis-Tabelle-Samen'!J159,"-seed-package-back-cr-lithuanian.jpg")),
IF($C$1="Maltesisch - MT",HYPERLINK(CONCATENATE("https://www.saflax.de/0-WVK-Retail/Bilder-Pictures/SAFLAX-",'Basis-Tabelle-Samen'!C159,"-",'Basis-Tabelle-Samen'!J159,"-seed-package-back-cr-maltese.jpg")),
IF($C$1="Niederländisch - NL",HYPERLINK(CONCATENATE("https://www.saflax.de/0-WVK-Retail/Bilder-Pictures/SAFLAX-",'Basis-Tabelle-Samen'!C159,"-",'Basis-Tabelle-Samen'!J159,"-seed-package-back-cr-dutch.jpg")),
IF($C$1="Norwegisch - NO",HYPERLINK(CONCATENATE("https://www.saflax.de/0-WVK-Retail/Bilder-Pictures/SAFLAX-",'Basis-Tabelle-Samen'!C159,"-",'Basis-Tabelle-Samen'!J159,"-seed-package-back-cr-nowegian.jpg")),
IF($C$1="Polnisch - PL",HYPERLINK(CONCATENATE("https://www.saflax.de/0-WVK-Retail/Bilder-Pictures/SAFLAX-",'Basis-Tabelle-Samen'!C159,"-",'Basis-Tabelle-Samen'!J159,"-seed-package-back-cr-polish.jpg")),
IF($C$1="Portugiesisch - PT",HYPERLINK(CONCATENATE("https://www.saflax.de/0-WVK-Retail/Bilder-Pictures/SAFLAX-",'Basis-Tabelle-Samen'!C159,"-",'Basis-Tabelle-Samen'!J159,"-seed-package-back-cr-portuguese.jpg")),
IF($C$1="Rumänisch - RO",HYPERLINK(CONCATENATE("https://www.saflax.de/0-WVK-Retail/Bilder-Pictures/SAFLAX-",'Basis-Tabelle-Samen'!C159,"-",'Basis-Tabelle-Samen'!J159,"-seed-package-back-cr-romanian.jpg")),
IF($C$1="Schwedisch - SE",HYPERLINK(CONCATENATE("https://www.saflax.de/0-WVK-Retail/Bilder-Pictures/SAFLAX-",'Basis-Tabelle-Samen'!C159,"-",'Basis-Tabelle-Samen'!J159,"-seed-package-back-cr-swedish.jpg")),
IF($C$1="Slowakisch - SK",HYPERLINK(CONCATENATE("https://www.saflax.de/0-WVK-Retail/Bilder-Pictures/SAFLAX-",'Basis-Tabelle-Samen'!C159,"-",'Basis-Tabelle-Samen'!J159,"-seed-package-back-cr-slovak.jpg")),
IF($C$1="Slowenisch - SI",HYPERLINK(CONCATENATE("https://www.saflax.de/0-WVK-Retail/Bilder-Pictures/SAFLAX-",'Basis-Tabelle-Samen'!C159,"-",'Basis-Tabelle-Samen'!J159,"-seed-package-back-cr-slovenian.jpg")),
IF($C$1="Spanisch - ES",HYPERLINK(CONCATENATE("https://www.saflax.de/0-WVK-Retail/Bilder-Pictures/SAFLAX-",'Basis-Tabelle-Samen'!C159,"-",'Basis-Tabelle-Samen'!J159,"-seed-package-back-cr-spanish.jpg")),
IF($C$1="Tschechisch - CZ",HYPERLINK(CONCATENATE("https://www.saflax.de/0-WVK-Retail/Bilder-Pictures/SAFLAX-",'Basis-Tabelle-Samen'!C159,"-",'Basis-Tabelle-Samen'!J159,"-seed-package-back-cr-czech.jpg")),
IF($C$1="Türkisch - TR",HYPERLINK(CONCATENATE("https://www.saflax.de/0-WVK-Retail/Bilder-Pictures/SAFLAX-",'Basis-Tabelle-Samen'!C159,"-",'Basis-Tabelle-Samen'!J159,"-seed-package-back-cr-turkish.jpg")),
IF($C$1="Ungarisch - HU",HYPERLINK(CONCATENATE("https://www.saflax.de/0-WVK-Retail/Bilder-Pictures/SAFLAX-",'Basis-Tabelle-Samen'!C159,"-",'Basis-Tabelle-Samen'!J159,"-seed-package-back-cr-hungarian.jpg")),
" ACHTUNG")))))))))))))))))))))))))))))</f>
        <v>https://www.saflax.de/0-WVK-Retail/Bilder-Pictures/SAFLAX-18527-cucurbita-maxima-seed-package-back-cr-english.jpg</v>
      </c>
      <c r="AM170" s="330" t="str">
        <f>IF(H170&lt;1,"",
IF($C$1="Bulgarisch - BG",HYPERLINK(CONCATENATE("https://www.saflax.de/0-WVK-Retail/Bilder-Pictures/SAFLAX-",'Basis-Tabelle-Samen'!K159,"-",'Basis-Tabelle-Samen'!J159,"-garden-to-go-mini-bulgarian.jpg")),
IF($C$1="Dänisch - DK",HYPERLINK(CONCATENATE("https://www.saflax.de/0-WVK-Retail/Bilder-Pictures/SAFLAX-",'Basis-Tabelle-Samen'!K159,"-",'Basis-Tabelle-Samen'!J159,"-garden-to-go-mini-danish.jpg")),
IF($C$1="Deutsch - DE",HYPERLINK(CONCATENATE("https://www.saflax.de/0-WVK-Retail/Bilder-Pictures/SAFLAX-",'Basis-Tabelle-Samen'!K159,"-",'Basis-Tabelle-Samen'!J159,"-garden-to-go-mini-german.jpg")),
IF($C$1="Englisch - UK",HYPERLINK(CONCATENATE("https://www.saflax.de/0-WVK-Retail/Bilder-Pictures/SAFLAX-",'Basis-Tabelle-Samen'!K159,"-",'Basis-Tabelle-Samen'!J159,"-garden-to-go-mini-english.jpg")),
IF($C$1="Estnisch - EE",HYPERLINK(CONCATENATE("https://www.saflax.de/0-WVK-Retail/Bilder-Pictures/SAFLAX-",'Basis-Tabelle-Samen'!K159,"-",'Basis-Tabelle-Samen'!J159,"-garden-to-go-mini-estonian.jpg")),
IF($C$1="Finnisch - FI",HYPERLINK(CONCATENATE("https://www.saflax.de/0-WVK-Retail/Bilder-Pictures/SAFLAX-",'Basis-Tabelle-Samen'!K159,"-",'Basis-Tabelle-Samen'!J159,"-garden-to-go-mini-finnish.jpg")),
IF($C$1="Französisch - FR",HYPERLINK(CONCATENATE("https://www.saflax.de/0-WVK-Retail/Bilder-Pictures/SAFLAX-",'Basis-Tabelle-Samen'!K159,"-",'Basis-Tabelle-Samen'!J159,"-garden-to-go-mini-french.jpg")),
IF($C$1="Griechisch - GR",HYPERLINK(CONCATENATE("https://www.saflax.de/0-WVK-Retail/Bilder-Pictures/SAFLAX-",'Basis-Tabelle-Samen'!K159,"-",'Basis-Tabelle-Samen'!J159,"-garden-to-go-mini-greek.jpg")),
IF($C$1="Irisch - IE",HYPERLINK(CONCATENATE("https://www.saflax.de/0-WVK-Retail/Bilder-Pictures/SAFLAX-",'Basis-Tabelle-Samen'!K159,"-",'Basis-Tabelle-Samen'!J159,"-garden-to-go-mini-irish.jpg")),
IF($C$1="Isländisch - IS",HYPERLINK(CONCATENATE("https://www.saflax.de/0-WVK-Retail/Bilder-Pictures/SAFLAX-",'Basis-Tabelle-Samen'!K159,"-",'Basis-Tabelle-Samen'!J159,"-garden-to-go-mini-icelandic.jpg")),
IF($C$1="Italienisch - IT",HYPERLINK(CONCATENATE("https://www.saflax.de/0-WVK-Retail/Bilder-Pictures/SAFLAX-",'Basis-Tabelle-Samen'!K159,"-",'Basis-Tabelle-Samen'!J159,"-garden-to-go-mini-italian.jpg")),
IF($C$1="Japanisch - JP",HYPERLINK(CONCATENATE("https://www.saflax.de/0-WVK-Retail/Bilder-Pictures/SAFLAX-",'Basis-Tabelle-Samen'!K159,"-",'Basis-Tabelle-Samen'!J159,"-garden-to-go-mini-japanese.jpg")),
IF($C$1="Kroatisch - HR",HYPERLINK(CONCATENATE("https://www.saflax.de/0-WVK-Retail/Bilder-Pictures/SAFLAX-",'Basis-Tabelle-Samen'!K159,"-",'Basis-Tabelle-Samen'!J159,"-garden-to-go-mini-croatian.jpg")),
IF($C$1="Lettisch - LV",HYPERLINK(CONCATENATE("https://www.saflax.de/0-WVK-Retail/Bilder-Pictures/SAFLAX-",'Basis-Tabelle-Samen'!K159,"-",'Basis-Tabelle-Samen'!J159,"-garden-to-go-mini-latvian.jpg")),
IF($C$1="Litauisch - LT",HYPERLINK(CONCATENATE("https://www.saflax.de/0-WVK-Retail/Bilder-Pictures/SAFLAX-",'Basis-Tabelle-Samen'!K159,"-",'Basis-Tabelle-Samen'!J159,"-garden-to-go-mini-lithuanian.jpg")),
IF($C$1="Maltesisch - MT",HYPERLINK(CONCATENATE("https://www.saflax.de/0-WVK-Retail/Bilder-Pictures/SAFLAX-",'Basis-Tabelle-Samen'!K159,"-",'Basis-Tabelle-Samen'!J159,"-garden-to-go-mini-maltese.jpg")),
IF($C$1="Niederländisch - NL",HYPERLINK(CONCATENATE("https://www.saflax.de/0-WVK-Retail/Bilder-Pictures/SAFLAX-",'Basis-Tabelle-Samen'!K159,"-",'Basis-Tabelle-Samen'!J159,"-garden-to-go-mini-dutch.jpg")),
IF($C$1="Norwegisch - NO",HYPERLINK(CONCATENATE("https://www.saflax.de/0-WVK-Retail/Bilder-Pictures/SAFLAX-",'Basis-Tabelle-Samen'!K159,"-",'Basis-Tabelle-Samen'!J159,"-garden-to-go-mini-nowegian.jpg")),
IF($C$1="Polnisch - PL",HYPERLINK(CONCATENATE("https://www.saflax.de/0-WVK-Retail/Bilder-Pictures/SAFLAX-",'Basis-Tabelle-Samen'!K159,"-",'Basis-Tabelle-Samen'!J159,"-garden-to-go-mini-polish.jpg")),
IF($C$1="Portugiesisch - PT",HYPERLINK(CONCATENATE("https://www.saflax.de/0-WVK-Retail/Bilder-Pictures/SAFLAX-",'Basis-Tabelle-Samen'!K159,"-",'Basis-Tabelle-Samen'!J159,"-garden-to-go-mini-portuguese.jpg")),
IF($C$1="Rumänisch - RO",HYPERLINK(CONCATENATE("https://www.saflax.de/0-WVK-Retail/Bilder-Pictures/SAFLAX-",'Basis-Tabelle-Samen'!K159,"-",'Basis-Tabelle-Samen'!J159,"-garden-to-go-mini-romanian.jpg")),
IF($C$1="Schwedisch - SE",HYPERLINK(CONCATENATE("https://www.saflax.de/0-WVK-Retail/Bilder-Pictures/SAFLAX-",'Basis-Tabelle-Samen'!K159,"-",'Basis-Tabelle-Samen'!J159,"-garden-to-go-mini-swedish.jpg")),
IF($C$1="Slowakisch - SK",HYPERLINK(CONCATENATE("https://www.saflax.de/0-WVK-Retail/Bilder-Pictures/SAFLAX-",'Basis-Tabelle-Samen'!K159,"-",'Basis-Tabelle-Samen'!J159,"-garden-to-go-mini-slovak.jpg")),
IF($C$1="Slowenisch - SI",HYPERLINK(CONCATENATE("https://www.saflax.de/0-WVK-Retail/Bilder-Pictures/SAFLAX-",'Basis-Tabelle-Samen'!K159,"-",'Basis-Tabelle-Samen'!J159,"-garden-to-go-mini-slovenian.jpg")),
IF($C$1="Spanisch - ES",HYPERLINK(CONCATENATE("https://www.saflax.de/0-WVK-Retail/Bilder-Pictures/SAFLAX-",'Basis-Tabelle-Samen'!K159,"-",'Basis-Tabelle-Samen'!J159,"-garden-to-go-mini-spanish.jpg")),
IF($C$1="Tschechisch - CZ",HYPERLINK(CONCATENATE("https://www.saflax.de/0-WVK-Retail/Bilder-Pictures/SAFLAX-",'Basis-Tabelle-Samen'!K159,"-",'Basis-Tabelle-Samen'!J159,"-garden-to-go-mini-czech.jpg")),
IF($C$1="Türkisch - TR",HYPERLINK(CONCATENATE("https://www.saflax.de/0-WVK-Retail/Bilder-Pictures/SAFLAX-",'Basis-Tabelle-Samen'!K159,"-",'Basis-Tabelle-Samen'!J159,"-garden-to-go-mini-turkish.jpg")),
IF($C$1="Ungarisch - HU",HYPERLINK(CONCATENATE("https://www.saflax.de/0-WVK-Retail/Bilder-Pictures/SAFLAX-",'Basis-Tabelle-Samen'!K159,"-",'Basis-Tabelle-Samen'!J159,"-garden-to-go-mini-hungarian.jpg")),
" ACHTUNG")))))))))))))))))))))))))))))</f>
        <v>https://www.saflax.de/0-WVK-Retail/Bilder-Pictures/SAFLAX-78527-cucurbita-maxima-garden-to-go-mini-english.jpg</v>
      </c>
      <c r="AN170" s="330" t="str">
        <f>IF(I170&lt;1,"",
IF($C$1="Bulgarisch - BG",HYPERLINK(CONCATENATE("https://www.saflax.de/0-WVK-Retail/Bilder-Pictures/SAFLAX-",'Basis-Tabelle-Samen'!N159,"-",'Basis-Tabelle-Samen'!J159,"-garden-to-go-lite-bulgarian.jpg")),
IF($C$1="Dänisch - DK",HYPERLINK(CONCATENATE("https://www.saflax.de/0-WVK-Retail/Bilder-Pictures/SAFLAX-",'Basis-Tabelle-Samen'!N159,"-",'Basis-Tabelle-Samen'!J159,"-garden-to-go-lite-danish.jpg")),
IF($C$1="Deutsch - DE",HYPERLINK(CONCATENATE("https://www.saflax.de/0-WVK-Retail/Bilder-Pictures/SAFLAX-",'Basis-Tabelle-Samen'!N159,"-",'Basis-Tabelle-Samen'!J159,"-garden-to-go-lite-german.jpg")),
IF($C$1="Englisch - UK",HYPERLINK(CONCATENATE("https://www.saflax.de/0-WVK-Retail/Bilder-Pictures/SAFLAX-",'Basis-Tabelle-Samen'!N159,"-",'Basis-Tabelle-Samen'!J159,"-garden-to-go-lite-english.jpg")),
IF($C$1="Estnisch - EE",HYPERLINK(CONCATENATE("https://www.saflax.de/0-WVK-Retail/Bilder-Pictures/SAFLAX-",'Basis-Tabelle-Samen'!N159,"-",'Basis-Tabelle-Samen'!J159,"-garden-to-go-lite-estonian.jpg")),
IF($C$1="Finnisch - FI",HYPERLINK(CONCATENATE("https://www.saflax.de/0-WVK-Retail/Bilder-Pictures/SAFLAX-",'Basis-Tabelle-Samen'!N159,"-",'Basis-Tabelle-Samen'!J159,"-garden-to-go-lite-finnish.jpg")),
IF($C$1="Französisch - FR",HYPERLINK(CONCATENATE("https://www.saflax.de/0-WVK-Retail/Bilder-Pictures/SAFLAX-",'Basis-Tabelle-Samen'!N159,"-",'Basis-Tabelle-Samen'!J159,"-garden-to-go-lite-french.jpg")),
IF($C$1="Griechisch - GR",HYPERLINK(CONCATENATE("https://www.saflax.de/0-WVK-Retail/Bilder-Pictures/SAFLAX-",'Basis-Tabelle-Samen'!N159,"-",'Basis-Tabelle-Samen'!J159,"-garden-to-go-lite-greek.jpg")),
IF($C$1="Irisch - IE",HYPERLINK(CONCATENATE("https://www.saflax.de/0-WVK-Retail/Bilder-Pictures/SAFLAX-",'Basis-Tabelle-Samen'!N159,"-",'Basis-Tabelle-Samen'!J159,"-garden-to-go-lite-irish.jpg")),
IF($C$1="Isländisch - IS",HYPERLINK(CONCATENATE("https://www.saflax.de/0-WVK-Retail/Bilder-Pictures/SAFLAX-",'Basis-Tabelle-Samen'!N159,"-",'Basis-Tabelle-Samen'!J159,"-garden-to-go-lite-icelandic.jpg")),
IF($C$1="Italienisch - IT",HYPERLINK(CONCATENATE("https://www.saflax.de/0-WVK-Retail/Bilder-Pictures/SAFLAX-",'Basis-Tabelle-Samen'!N159,"-",'Basis-Tabelle-Samen'!J159,"-garden-to-go-lite-italian.jpg")),
IF($C$1="Japanisch - JP",HYPERLINK(CONCATENATE("https://www.saflax.de/0-WVK-Retail/Bilder-Pictures/SAFLAX-",'Basis-Tabelle-Samen'!N159,"-",'Basis-Tabelle-Samen'!J159,"-garden-to-go-lite-japanese.jpg")),
IF($C$1="Kroatisch - HR",HYPERLINK(CONCATENATE("https://www.saflax.de/0-WVK-Retail/Bilder-Pictures/SAFLAX-",'Basis-Tabelle-Samen'!N159,"-",'Basis-Tabelle-Samen'!J159,"-garden-to-go-lite-croatian.jpg")),
IF($C$1="Lettisch - LV",HYPERLINK(CONCATENATE("https://www.saflax.de/0-WVK-Retail/Bilder-Pictures/SAFLAX-",'Basis-Tabelle-Samen'!N159,"-",'Basis-Tabelle-Samen'!J159,"-garden-to-go-lite-latvian.jpg")),
IF($C$1="Litauisch - LT",HYPERLINK(CONCATENATE("https://www.saflax.de/0-WVK-Retail/Bilder-Pictures/SAFLAX-",'Basis-Tabelle-Samen'!N159,"-",'Basis-Tabelle-Samen'!J159,"-garden-to-go-lite-lithuanian.jpg")),
IF($C$1="Maltesisch - MT",HYPERLINK(CONCATENATE("https://www.saflax.de/0-WVK-Retail/Bilder-Pictures/SAFLAX-",'Basis-Tabelle-Samen'!N159,"-",'Basis-Tabelle-Samen'!J159,"-garden-to-go-lite-maltese.jpg")),
IF($C$1="Niederländisch - NL",HYPERLINK(CONCATENATE("https://www.saflax.de/0-WVK-Retail/Bilder-Pictures/SAFLAX-",'Basis-Tabelle-Samen'!N159,"-",'Basis-Tabelle-Samen'!J159,"-garden-to-go-lite-dutch.jpg")),
IF($C$1="Norwegisch - NO",HYPERLINK(CONCATENATE("https://www.saflax.de/0-WVK-Retail/Bilder-Pictures/SAFLAX-",'Basis-Tabelle-Samen'!N159,"-",'Basis-Tabelle-Samen'!J159,"-garden-to-go-lite-nowegian.jpg")),
IF($C$1="Polnisch - PL",HYPERLINK(CONCATENATE("https://www.saflax.de/0-WVK-Retail/Bilder-Pictures/SAFLAX-",'Basis-Tabelle-Samen'!N159,"-",'Basis-Tabelle-Samen'!J159,"-garden-to-go-lite-polish.jpg")),
IF($C$1="Portugiesisch - PT",HYPERLINK(CONCATENATE("https://www.saflax.de/0-WVK-Retail/Bilder-Pictures/SAFLAX-",'Basis-Tabelle-Samen'!N159,"-",'Basis-Tabelle-Samen'!J159,"-garden-to-go-lite-portuguese.jpg")),
IF($C$1="Rumänisch - RO",HYPERLINK(CONCATENATE("https://www.saflax.de/0-WVK-Retail/Bilder-Pictures/SAFLAX-",'Basis-Tabelle-Samen'!N159,"-",'Basis-Tabelle-Samen'!J159,"-garden-to-go-lite-romanian.jpg")),
IF($C$1="Schwedisch - SE",HYPERLINK(CONCATENATE("https://www.saflax.de/0-WVK-Retail/Bilder-Pictures/SAFLAX-",'Basis-Tabelle-Samen'!N159,"-",'Basis-Tabelle-Samen'!J159,"-garden-to-go-lite-swedish.jpg")),
IF($C$1="Slowakisch - SK",HYPERLINK(CONCATENATE("https://www.saflax.de/0-WVK-Retail/Bilder-Pictures/SAFLAX-",'Basis-Tabelle-Samen'!N159,"-",'Basis-Tabelle-Samen'!J159,"-garden-to-go-lite-slovak.jpg")),
IF($C$1="Slowenisch - SI",HYPERLINK(CONCATENATE("https://www.saflax.de/0-WVK-Retail/Bilder-Pictures/SAFLAX-",'Basis-Tabelle-Samen'!N159,"-",'Basis-Tabelle-Samen'!J159,"-garden-to-go-lite-slovenian.jpg")),
IF($C$1="Spanisch - ES",HYPERLINK(CONCATENATE("https://www.saflax.de/0-WVK-Retail/Bilder-Pictures/SAFLAX-",'Basis-Tabelle-Samen'!N159,"-",'Basis-Tabelle-Samen'!J159,"-garden-to-go-lite-spanish.jpg")),
IF($C$1="Tschechisch - CZ",HYPERLINK(CONCATENATE("https://www.saflax.de/0-WVK-Retail/Bilder-Pictures/SAFLAX-",'Basis-Tabelle-Samen'!N159,"-",'Basis-Tabelle-Samen'!J159,"-garden-to-go-lite-czech.jpg")),
IF($C$1="Türkisch - TR",HYPERLINK(CONCATENATE("https://www.saflax.de/0-WVK-Retail/Bilder-Pictures/SAFLAX-",'Basis-Tabelle-Samen'!N159,"-",'Basis-Tabelle-Samen'!J159,"-garden-to-go-lite-turkish.jpg")),
IF($C$1="Ungarisch - HU",HYPERLINK(CONCATENATE("https://www.saflax.de/0-WVK-Retail/Bilder-Pictures/SAFLAX-",'Basis-Tabelle-Samen'!N159,"-",'Basis-Tabelle-Samen'!J159,"-garden-to-go-lite-hungarian.jpg")),
" ACHTUNG")))))))))))))))))))))))))))))</f>
        <v>https://www.saflax.de/0-WVK-Retail/Bilder-Pictures/SAFLAX-88527-cucurbita-maxima-garden-to-go-lite-english.jpg</v>
      </c>
      <c r="AO170" s="330" t="str">
        <f>IF(J170&lt;1,"",
IF($C$1="Bulgarisch - BG",HYPERLINK(CONCATENATE("https://www.saflax.de/0-WVK-Retail/Bilder-Pictures/SAFLAX-",'Basis-Tabelle-Samen'!Q159,"-",'Basis-Tabelle-Samen'!J159,"-garden-to-go-bulgarian.jpg")),
IF($C$1="Dänisch - DK",HYPERLINK(CONCATENATE("https://www.saflax.de/0-WVK-Retail/Bilder-Pictures/SAFLAX-",'Basis-Tabelle-Samen'!Q159,"-",'Basis-Tabelle-Samen'!J159,"-garden-to-go-danish.jpg")),
IF($C$1="Deutsch - DE",HYPERLINK(CONCATENATE("https://www.saflax.de/0-WVK-Retail/Bilder-Pictures/SAFLAX-",'Basis-Tabelle-Samen'!Q159,"-",'Basis-Tabelle-Samen'!J159,"-garden-to-go-german.jpg")),
IF($C$1="Englisch - UK",HYPERLINK(CONCATENATE("https://www.saflax.de/0-WVK-Retail/Bilder-Pictures/SAFLAX-",'Basis-Tabelle-Samen'!Q159,"-",'Basis-Tabelle-Samen'!J159,"-garden-to-go-english.jpg")),
IF($C$1="Estnisch - EE",HYPERLINK(CONCATENATE("https://www.saflax.de/0-WVK-Retail/Bilder-Pictures/SAFLAX-",'Basis-Tabelle-Samen'!Q159,"-",'Basis-Tabelle-Samen'!J159,"-garden-to-go-estonian.jpg")),
IF($C$1="Finnisch - FI",HYPERLINK(CONCATENATE("https://www.saflax.de/0-WVK-Retail/Bilder-Pictures/SAFLAX-",'Basis-Tabelle-Samen'!Q159,"-",'Basis-Tabelle-Samen'!J159,"-garden-to-go-finnish.jpg")),
IF($C$1="Französisch - FR",HYPERLINK(CONCATENATE("https://www.saflax.de/0-WVK-Retail/Bilder-Pictures/SAFLAX-",'Basis-Tabelle-Samen'!Q159,"-",'Basis-Tabelle-Samen'!J159,"-garden-to-go-french.jpg")),
IF($C$1="Griechisch - GR",HYPERLINK(CONCATENATE("https://www.saflax.de/0-WVK-Retail/Bilder-Pictures/SAFLAX-",'Basis-Tabelle-Samen'!Q159,"-",'Basis-Tabelle-Samen'!J159,"-garden-to-go-greek.jpg")),
IF($C$1="Irisch - IE",HYPERLINK(CONCATENATE("https://www.saflax.de/0-WVK-Retail/Bilder-Pictures/SAFLAX-",'Basis-Tabelle-Samen'!Q159,"-",'Basis-Tabelle-Samen'!J159,"-garden-to-go-irish.jpg")),
IF($C$1="Isländisch - IS",HYPERLINK(CONCATENATE("https://www.saflax.de/0-WVK-Retail/Bilder-Pictures/SAFLAX-",'Basis-Tabelle-Samen'!Q159,"-",'Basis-Tabelle-Samen'!J159,"-garden-to-go-icelandic.jpg")),
IF($C$1="Italienisch - IT",HYPERLINK(CONCATENATE("https://www.saflax.de/0-WVK-Retail/Bilder-Pictures/SAFLAX-",'Basis-Tabelle-Samen'!Q159,"-",'Basis-Tabelle-Samen'!J159,"-garden-to-go-italian.jpg")),
IF($C$1="Japanisch - JP",HYPERLINK(CONCATENATE("https://www.saflax.de/0-WVK-Retail/Bilder-Pictures/SAFLAX-",'Basis-Tabelle-Samen'!Q159,"-",'Basis-Tabelle-Samen'!J159,"-garden-to-go-japanese.jpg")),
IF($C$1="Kroatisch - HR",HYPERLINK(CONCATENATE("https://www.saflax.de/0-WVK-Retail/Bilder-Pictures/SAFLAX-",'Basis-Tabelle-Samen'!Q159,"-",'Basis-Tabelle-Samen'!J159,"-garden-to-go-croatian.jpg")),
IF($C$1="Lettisch - LV",HYPERLINK(CONCATENATE("https://www.saflax.de/0-WVK-Retail/Bilder-Pictures/SAFLAX-",'Basis-Tabelle-Samen'!Q159,"-",'Basis-Tabelle-Samen'!J159,"-garden-to-go-latvian.jpg")),
IF($C$1="Litauisch - LT",HYPERLINK(CONCATENATE("https://www.saflax.de/0-WVK-Retail/Bilder-Pictures/SAFLAX-",'Basis-Tabelle-Samen'!Q159,"-",'Basis-Tabelle-Samen'!J159,"-garden-to-go-lithuanian.jpg")),
IF($C$1="Maltesisch - MT",HYPERLINK(CONCATENATE("https://www.saflax.de/0-WVK-Retail/Bilder-Pictures/SAFLAX-",'Basis-Tabelle-Samen'!Q159,"-",'Basis-Tabelle-Samen'!J159,"-garden-to-go-maltese.jpg")),
IF($C$1="Niederländisch - NL",HYPERLINK(CONCATENATE("https://www.saflax.de/0-WVK-Retail/Bilder-Pictures/SAFLAX-",'Basis-Tabelle-Samen'!Q159,"-",'Basis-Tabelle-Samen'!J159,"-garden-to-go-dutch.jpg")),
IF($C$1="Norwegisch - NO",HYPERLINK(CONCATENATE("https://www.saflax.de/0-WVK-Retail/Bilder-Pictures/SAFLAX-",'Basis-Tabelle-Samen'!Q159,"-",'Basis-Tabelle-Samen'!J159,"-garden-to-go-nowegian.jpg")),
IF($C$1="Polnisch - PL",HYPERLINK(CONCATENATE("https://www.saflax.de/0-WVK-Retail/Bilder-Pictures/SAFLAX-",'Basis-Tabelle-Samen'!Q159,"-",'Basis-Tabelle-Samen'!J159,"-garden-to-go-polish.jpg")),
IF($C$1="Portugiesisch - PT",HYPERLINK(CONCATENATE("https://www.saflax.de/0-WVK-Retail/Bilder-Pictures/SAFLAX-",'Basis-Tabelle-Samen'!Q159,"-",'Basis-Tabelle-Samen'!J159,"-garden-to-go-portuguese.jpg")),
IF($C$1="Rumänisch - RO",HYPERLINK(CONCATENATE("https://www.saflax.de/0-WVK-Retail/Bilder-Pictures/SAFLAX-",'Basis-Tabelle-Samen'!Q159,"-",'Basis-Tabelle-Samen'!J159,"-garden-to-go-romanian.jpg")),
IF($C$1="Schwedisch - SE",HYPERLINK(CONCATENATE("https://www.saflax.de/0-WVK-Retail/Bilder-Pictures/SAFLAX-",'Basis-Tabelle-Samen'!Q159,"-",'Basis-Tabelle-Samen'!J159,"-garden-to-go-swedish.jpg")),
IF($C$1="Slowakisch - SK",HYPERLINK(CONCATENATE("https://www.saflax.de/0-WVK-Retail/Bilder-Pictures/SAFLAX-",'Basis-Tabelle-Samen'!Q159,"-",'Basis-Tabelle-Samen'!J159,"-garden-to-go-slovak.jpg")),
IF($C$1="Slowenisch - SI",HYPERLINK(CONCATENATE("https://www.saflax.de/0-WVK-Retail/Bilder-Pictures/SAFLAX-",'Basis-Tabelle-Samen'!Q159,"-",'Basis-Tabelle-Samen'!J159,"-garden-to-go-slovenian.jpg")),
IF($C$1="Spanisch - ES",HYPERLINK(CONCATENATE("https://www.saflax.de/0-WVK-Retail/Bilder-Pictures/SAFLAX-",'Basis-Tabelle-Samen'!Q159,"-",'Basis-Tabelle-Samen'!J159,"-garden-to-go-spanish.jpg")),
IF($C$1="Tschechisch - CZ",HYPERLINK(CONCATENATE("https://www.saflax.de/0-WVK-Retail/Bilder-Pictures/SAFLAX-",'Basis-Tabelle-Samen'!Q159,"-",'Basis-Tabelle-Samen'!J159,"-garden-to-go-czech.jpg")),
IF($C$1="Türkisch - TR",HYPERLINK(CONCATENATE("https://www.saflax.de/0-WVK-Retail/Bilder-Pictures/SAFLAX-",'Basis-Tabelle-Samen'!Q159,"-",'Basis-Tabelle-Samen'!J159,"-garden-to-go-turkish.jpg")),
IF($C$1="Ungarisch - HU",HYPERLINK(CONCATENATE("https://www.saflax.de/0-WVK-Retail/Bilder-Pictures/SAFLAX-",'Basis-Tabelle-Samen'!Q159,"-",'Basis-Tabelle-Samen'!J159,"-garden-to-go-hungarian.jpg")),
" ACHTUNG")))))))))))))))))))))))))))))</f>
        <v>https://www.saflax.de/0-WVK-Retail/Bilder-Pictures/SAFLAX-58527-cucurbita-maxima-garden-to-go-english.jpg</v>
      </c>
      <c r="AP170" s="330" t="str">
        <f>IF(K170&lt;1,"",
IF($C$1="Bulgarisch - BG",HYPERLINK(CONCATENATE("https://www.saflax.de/0-WVK-Retail/Bilder-Pictures/SAFLAX-",'Basis-Tabelle-Samen'!T159,"-",'Basis-Tabelle-Samen'!J159,"-cultivation-set-bulgarian.jpg")),
IF($C$1="Dänisch - DK",HYPERLINK(CONCATENATE("https://www.saflax.de/0-WVK-Retail/Bilder-Pictures/SAFLAX-",'Basis-Tabelle-Samen'!T159,"-",'Basis-Tabelle-Samen'!J159,"-cultivation-set-danish.jpg")),
IF($C$1="Deutsch - DE",HYPERLINK(CONCATENATE("https://www.saflax.de/0-WVK-Retail/Bilder-Pictures/SAFLAX-",'Basis-Tabelle-Samen'!T159,"-",'Basis-Tabelle-Samen'!J159,"-cultivation-set-german.jpg")),
IF($C$1="Englisch - UK",HYPERLINK(CONCATENATE("https://www.saflax.de/0-WVK-Retail/Bilder-Pictures/SAFLAX-",'Basis-Tabelle-Samen'!T159,"-",'Basis-Tabelle-Samen'!J159,"-cultivation-set-english.jpg")),
IF($C$1="Estnisch - EE",HYPERLINK(CONCATENATE("https://www.saflax.de/0-WVK-Retail/Bilder-Pictures/SAFLAX-",'Basis-Tabelle-Samen'!T159,"-",'Basis-Tabelle-Samen'!J159,"-cultivation-set-estonian.jpg")),
IF($C$1="Finnisch - FI",HYPERLINK(CONCATENATE("https://www.saflax.de/0-WVK-Retail/Bilder-Pictures/SAFLAX-",'Basis-Tabelle-Samen'!T159,"-",'Basis-Tabelle-Samen'!J159,"-cultivation-set-finnish.jpg")),
IF($C$1="Französisch - FR",HYPERLINK(CONCATENATE("https://www.saflax.de/0-WVK-Retail/Bilder-Pictures/SAFLAX-",'Basis-Tabelle-Samen'!T159,"-",'Basis-Tabelle-Samen'!J159,"-cultivation-set-french.jpg")),
IF($C$1="Griechisch - GR",HYPERLINK(CONCATENATE("https://www.saflax.de/0-WVK-Retail/Bilder-Pictures/SAFLAX-",'Basis-Tabelle-Samen'!T159,"-",'Basis-Tabelle-Samen'!J159,"-cultivation-set-greek.jpg")),
IF($C$1="Irisch - IE",HYPERLINK(CONCATENATE("https://www.saflax.de/0-WVK-Retail/Bilder-Pictures/SAFLAX-",'Basis-Tabelle-Samen'!T159,"-",'Basis-Tabelle-Samen'!J159,"-cultivation-set-irish.jpg")),
IF($C$1="Isländisch - IS",HYPERLINK(CONCATENATE("https://www.saflax.de/0-WVK-Retail/Bilder-Pictures/SAFLAX-",'Basis-Tabelle-Samen'!T159,"-",'Basis-Tabelle-Samen'!J159,"-cultivation-set-icelandic.jpg")),
IF($C$1="Italienisch - IT",HYPERLINK(CONCATENATE("https://www.saflax.de/0-WVK-Retail/Bilder-Pictures/SAFLAX-",'Basis-Tabelle-Samen'!T159,"-",'Basis-Tabelle-Samen'!J159,"-cultivation-set-italian.jpg")),
IF($C$1="Japanisch - JP",HYPERLINK(CONCATENATE("https://www.saflax.de/0-WVK-Retail/Bilder-Pictures/SAFLAX-",'Basis-Tabelle-Samen'!T159,"-",'Basis-Tabelle-Samen'!J159,"-cultivation-set-japanese.jpg")),
IF($C$1="Kroatisch - HR",HYPERLINK(CONCATENATE("https://www.saflax.de/0-WVK-Retail/Bilder-Pictures/SAFLAX-",'Basis-Tabelle-Samen'!T159,"-",'Basis-Tabelle-Samen'!J159,"-cultivation-set-croatian.jpg")),
IF($C$1="Lettisch - LV",HYPERLINK(CONCATENATE("https://www.saflax.de/0-WVK-Retail/Bilder-Pictures/SAFLAX-",'Basis-Tabelle-Samen'!T159,"-",'Basis-Tabelle-Samen'!J159,"-cultivation-set-latvian.jpg")),
IF($C$1="Litauisch - LT",HYPERLINK(CONCATENATE("https://www.saflax.de/0-WVK-Retail/Bilder-Pictures/SAFLAX-",'Basis-Tabelle-Samen'!T159,"-",'Basis-Tabelle-Samen'!J159,"-cultivation-set-lithuanian.jpg")),
IF($C$1="Maltesisch - MT",HYPERLINK(CONCATENATE("https://www.saflax.de/0-WVK-Retail/Bilder-Pictures/SAFLAX-",'Basis-Tabelle-Samen'!T159,"-",'Basis-Tabelle-Samen'!J159,"-cultivation-set-maltese.jpg")),
IF($C$1="Niederländisch - NL",HYPERLINK(CONCATENATE("https://www.saflax.de/0-WVK-Retail/Bilder-Pictures/SAFLAX-",'Basis-Tabelle-Samen'!T159,"-",'Basis-Tabelle-Samen'!J159,"-cultivation-set-dutch.jpg")),
IF($C$1="Norwegisch - NO",HYPERLINK(CONCATENATE("https://www.saflax.de/0-WVK-Retail/Bilder-Pictures/SAFLAX-",'Basis-Tabelle-Samen'!T159,"-",'Basis-Tabelle-Samen'!J159,"-cultivation-set-nowegian.jpg")),
IF($C$1="Polnisch - PL",HYPERLINK(CONCATENATE("https://www.saflax.de/0-WVK-Retail/Bilder-Pictures/SAFLAX-",'Basis-Tabelle-Samen'!T159,"-",'Basis-Tabelle-Samen'!J159,"-cultivation-set-polish.jpg")),
IF($C$1="Portugiesisch - PT",HYPERLINK(CONCATENATE("https://www.saflax.de/0-WVK-Retail/Bilder-Pictures/SAFLAX-",'Basis-Tabelle-Samen'!T159,"-",'Basis-Tabelle-Samen'!J159,"-cultivation-set-portuguese.jpg")),
IF($C$1="Rumänisch - RO",HYPERLINK(CONCATENATE("https://www.saflax.de/0-WVK-Retail/Bilder-Pictures/SAFLAX-",'Basis-Tabelle-Samen'!T159,"-",'Basis-Tabelle-Samen'!J159,"-cultivation-set-romanian.jpg")),
IF($C$1="Schwedisch - SE",HYPERLINK(CONCATENATE("https://www.saflax.de/0-WVK-Retail/Bilder-Pictures/SAFLAX-",'Basis-Tabelle-Samen'!T159,"-",'Basis-Tabelle-Samen'!J159,"-cultivation-set-swedish.jpg")),
IF($C$1="Slowakisch - SK",HYPERLINK(CONCATENATE("https://www.saflax.de/0-WVK-Retail/Bilder-Pictures/SAFLAX-",'Basis-Tabelle-Samen'!T159,"-",'Basis-Tabelle-Samen'!J159,"-cultivation-set-slovak.jpg")),
IF($C$1="Slowenisch - SI",HYPERLINK(CONCATENATE("https://www.saflax.de/0-WVK-Retail/Bilder-Pictures/SAFLAX-",'Basis-Tabelle-Samen'!T159,"-",'Basis-Tabelle-Samen'!J159,"-cultivation-set-slovenian.jpg")),
IF($C$1="Spanisch - ES",HYPERLINK(CONCATENATE("https://www.saflax.de/0-WVK-Retail/Bilder-Pictures/SAFLAX-",'Basis-Tabelle-Samen'!T159,"-",'Basis-Tabelle-Samen'!J159,"-cultivation-set-spanish.jpg")),
IF($C$1="Tschechisch - CZ",HYPERLINK(CONCATENATE("https://www.saflax.de/0-WVK-Retail/Bilder-Pictures/SAFLAX-",'Basis-Tabelle-Samen'!T159,"-",'Basis-Tabelle-Samen'!J159,"-cultivation-set-czech.jpg")),
IF($C$1="Türkisch - TR",HYPERLINK(CONCATENATE("https://www.saflax.de/0-WVK-Retail/Bilder-Pictures/SAFLAX-",'Basis-Tabelle-Samen'!T159,"-",'Basis-Tabelle-Samen'!J159,"-cultivation-set-turkish.jpg")),
IF($C$1="Ungarisch - HU",HYPERLINK(CONCATENATE("https://www.saflax.de/0-WVK-Retail/Bilder-Pictures/SAFLAX-",'Basis-Tabelle-Samen'!T159,"-",'Basis-Tabelle-Samen'!J159,"-cultivation-set-hungarian.jpg")),
" ACHTUNG")))))))))))))))))))))))))))))</f>
        <v>https://www.saflax.de/0-WVK-Retail/Bilder-Pictures/SAFLAX-38527-cucurbita-maxima-cultivation-set-english.jpg</v>
      </c>
      <c r="AQ170" s="330" t="str">
        <f>IF(L170&lt;1,"",
IF($C$1="Bulgarisch - BG",HYPERLINK(CONCATENATE("https://www.saflax.de/0-WVK-Retail/Bilder-Pictures/SAFLAX-",'Basis-Tabelle-Samen'!W159,"-",'Basis-Tabelle-Samen'!J159,"-garden-in-the-bag-bulgarian.jpg")),
IF($C$1="Dänisch - DK",HYPERLINK(CONCATENATE("https://www.saflax.de/0-WVK-Retail/Bilder-Pictures/SAFLAX-",'Basis-Tabelle-Samen'!W159,"-",'Basis-Tabelle-Samen'!J159,"-garden-in-the-bag-danish.jpg")),
IF($C$1="Deutsch - DE",HYPERLINK(CONCATENATE("https://www.saflax.de/0-WVK-Retail/Bilder-Pictures/SAFLAX-",'Basis-Tabelle-Samen'!W159,"-",'Basis-Tabelle-Samen'!J159,"-garden-in-the-bag-german.jpg")),
IF($C$1="Englisch - UK",HYPERLINK(CONCATENATE("https://www.saflax.de/0-WVK-Retail/Bilder-Pictures/SAFLAX-",'Basis-Tabelle-Samen'!W159,"-",'Basis-Tabelle-Samen'!J159,"-garden-in-the-bag-english.jpg")),
IF($C$1="Estnisch - EE",HYPERLINK(CONCATENATE("https://www.saflax.de/0-WVK-Retail/Bilder-Pictures/SAFLAX-",'Basis-Tabelle-Samen'!W159,"-",'Basis-Tabelle-Samen'!J159,"-garden-in-the-bag-estonian.jpg")),
IF($C$1="Finnisch - FI",HYPERLINK(CONCATENATE("https://www.saflax.de/0-WVK-Retail/Bilder-Pictures/SAFLAX-",'Basis-Tabelle-Samen'!W159,"-",'Basis-Tabelle-Samen'!J159,"-garden-in-the-bag-finnish.jpg")),
IF($C$1="Französisch - FR",HYPERLINK(CONCATENATE("https://www.saflax.de/0-WVK-Retail/Bilder-Pictures/SAFLAX-",'Basis-Tabelle-Samen'!W159,"-",'Basis-Tabelle-Samen'!J159,"-garden-in-the-bag-french.jpg")),
IF($C$1="Griechisch - GR",HYPERLINK(CONCATENATE("https://www.saflax.de/0-WVK-Retail/Bilder-Pictures/SAFLAX-",'Basis-Tabelle-Samen'!W159,"-",'Basis-Tabelle-Samen'!J159,"-garden-in-the-bag-greek.jpg")),
IF($C$1="Irisch - IE",HYPERLINK(CONCATENATE("https://www.saflax.de/0-WVK-Retail/Bilder-Pictures/SAFLAX-",'Basis-Tabelle-Samen'!W159,"-",'Basis-Tabelle-Samen'!J159,"-garden-in-the-bag-irish.jpg")),
IF($C$1="Isländisch - IS",HYPERLINK(CONCATENATE("https://www.saflax.de/0-WVK-Retail/Bilder-Pictures/SAFLAX-",'Basis-Tabelle-Samen'!W159,"-",'Basis-Tabelle-Samen'!J159,"-garden-in-the-bag-icelandic.jpg")),
IF($C$1="Italienisch - IT",HYPERLINK(CONCATENATE("https://www.saflax.de/0-WVK-Retail/Bilder-Pictures/SAFLAX-",'Basis-Tabelle-Samen'!W159,"-",'Basis-Tabelle-Samen'!J159,"-garden-in-the-bag-italian.jpg")),
IF($C$1="Japanisch - JP",HYPERLINK(CONCATENATE("https://www.saflax.de/0-WVK-Retail/Bilder-Pictures/SAFLAX-",'Basis-Tabelle-Samen'!W159,"-",'Basis-Tabelle-Samen'!J159,"-garden-in-the-bag-japanese.jpg")),
IF($C$1="Kroatisch - HR",HYPERLINK(CONCATENATE("https://www.saflax.de/0-WVK-Retail/Bilder-Pictures/SAFLAX-",'Basis-Tabelle-Samen'!W159,"-",'Basis-Tabelle-Samen'!J159,"-garden-in-the-bag-croatian.jpg")),
IF($C$1="Lettisch - LV",HYPERLINK(CONCATENATE("https://www.saflax.de/0-WVK-Retail/Bilder-Pictures/SAFLAX-",'Basis-Tabelle-Samen'!W159,"-",'Basis-Tabelle-Samen'!J159,"-garden-in-the-bag-latvian.jpg")),
IF($C$1="Litauisch - LT",HYPERLINK(CONCATENATE("https://www.saflax.de/0-WVK-Retail/Bilder-Pictures/SAFLAX-",'Basis-Tabelle-Samen'!W159,"-",'Basis-Tabelle-Samen'!J159,"-garden-in-the-bag-lithuanian.jpg")),
IF($C$1="Maltesisch - MT",HYPERLINK(CONCATENATE("https://www.saflax.de/0-WVK-Retail/Bilder-Pictures/SAFLAX-",'Basis-Tabelle-Samen'!W159,"-",'Basis-Tabelle-Samen'!J159,"-garden-in-the-bag-maltese.jpg")),
IF($C$1="Niederländisch - NL",HYPERLINK(CONCATENATE("https://www.saflax.de/0-WVK-Retail/Bilder-Pictures/SAFLAX-",'Basis-Tabelle-Samen'!W159,"-",'Basis-Tabelle-Samen'!J159,"-garden-in-the-bag-dutch.jpg")),
IF($C$1="Norwegisch - NO",HYPERLINK(CONCATENATE("https://www.saflax.de/0-WVK-Retail/Bilder-Pictures/SAFLAX-",'Basis-Tabelle-Samen'!W159,"-",'Basis-Tabelle-Samen'!J159,"-garden-in-the-bag-nowegian.jpg")),
IF($C$1="Polnisch - PL",HYPERLINK(CONCATENATE("https://www.saflax.de/0-WVK-Retail/Bilder-Pictures/SAFLAX-",'Basis-Tabelle-Samen'!W159,"-",'Basis-Tabelle-Samen'!J159,"-garden-in-the-bag-polish.jpg")),
IF($C$1="Portugiesisch - PT",HYPERLINK(CONCATENATE("https://www.saflax.de/0-WVK-Retail/Bilder-Pictures/SAFLAX-",'Basis-Tabelle-Samen'!W159,"-",'Basis-Tabelle-Samen'!J159,"-garden-in-the-bag-portuguese.jpg")),
IF($C$1="Rumänisch - RO",HYPERLINK(CONCATENATE("https://www.saflax.de/0-WVK-Retail/Bilder-Pictures/SAFLAX-",'Basis-Tabelle-Samen'!W159,"-",'Basis-Tabelle-Samen'!J159,"-garden-in-the-bag-romanian.jpg")),
IF($C$1="Schwedisch - SE",HYPERLINK(CONCATENATE("https://www.saflax.de/0-WVK-Retail/Bilder-Pictures/SAFLAX-",'Basis-Tabelle-Samen'!W159,"-",'Basis-Tabelle-Samen'!J159,"-garden-in-the-bag-swedish.jpg")),
IF($C$1="Slowakisch - SK",HYPERLINK(CONCATENATE("https://www.saflax.de/0-WVK-Retail/Bilder-Pictures/SAFLAX-",'Basis-Tabelle-Samen'!W159,"-",'Basis-Tabelle-Samen'!J159,"-garden-in-the-bag-slovak.jpg")),
IF($C$1="Slowenisch - SI",HYPERLINK(CONCATENATE("https://www.saflax.de/0-WVK-Retail/Bilder-Pictures/SAFLAX-",'Basis-Tabelle-Samen'!W159,"-",'Basis-Tabelle-Samen'!J159,"-garden-in-the-bag-slovenian.jpg")),
IF($C$1="Spanisch - ES",HYPERLINK(CONCATENATE("https://www.saflax.de/0-WVK-Retail/Bilder-Pictures/SAFLAX-",'Basis-Tabelle-Samen'!W159,"-",'Basis-Tabelle-Samen'!J159,"-garden-in-the-bag-spanish.jpg")),
IF($C$1="Tschechisch - CZ",HYPERLINK(CONCATENATE("https://www.saflax.de/0-WVK-Retail/Bilder-Pictures/SAFLAX-",'Basis-Tabelle-Samen'!W159,"-",'Basis-Tabelle-Samen'!J159,"-garden-in-the-bag-czech.jpg")),
IF($C$1="Türkisch - TR",HYPERLINK(CONCATENATE("https://www.saflax.de/0-WVK-Retail/Bilder-Pictures/SAFLAX-",'Basis-Tabelle-Samen'!W159,"-",'Basis-Tabelle-Samen'!J159,"-garden-in-the-bag-turkish.jpg")),
IF($C$1="Ungarisch - HU",HYPERLINK(CONCATENATE("https://www.saflax.de/0-WVK-Retail/Bilder-Pictures/SAFLAX-",'Basis-Tabelle-Samen'!W159,"-",'Basis-Tabelle-Samen'!J159,"-garden-in-the-bag-hungarian.jpg")),
" ACHTUNG")))))))))))))))))))))))))))))</f>
        <v>https://www.saflax.de/0-WVK-Retail/Bilder-Pictures/SAFLAX-68527-cucurbita-maxima-garden-in-the-bag-english.jpg</v>
      </c>
    </row>
    <row r="171" spans="1:43" ht="17.100000000000001" customHeight="1" x14ac:dyDescent="0.2">
      <c r="A171" s="318" t="str">
        <f>IF('Basis-Tabelle-Samen'!A143="","",IF($C$1="Deutsch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71" s="319" t="str">
        <f>'Basis-Tabelle-Samen'!I143</f>
        <v>Raphanus sativus</v>
      </c>
      <c r="C171" s="316" t="str">
        <f>IF($C$1="Bulgarisch - BG",'Basis-Tabelle-Samen'!Z143,
IF($C$1="Dänisch - DK",'Basis-Tabelle-Samen'!AA143,
IF($C$1="Deutsch - DE",'Basis-Tabelle-Samen'!AB143,
IF($C$1="Englisch - UK",'Basis-Tabelle-Samen'!AC143,
IF($C$1="Estnisch - EE",'Basis-Tabelle-Samen'!AD143,
IF($C$1="Finnisch - FI",'Basis-Tabelle-Samen'!AE143,
IF($C$1="Französisch - FR",'Basis-Tabelle-Samen'!AF143,
IF($C$1="Griechisch - GR",'Basis-Tabelle-Samen'!AG143,
IF($C$1="Irisch - IE",'Basis-Tabelle-Samen'!AH143,
IF($C$1="Isländisch - IS",'Basis-Tabelle-Samen'!AI143,
IF($C$1="Italienisch - IT",'Basis-Tabelle-Samen'!AJ143,
IF($C$1="Japanisch - JP",'Basis-Tabelle-Samen'!AK143,
IF($C$1="Kroatisch - HR",'Basis-Tabelle-Samen'!AL143,
IF($C$1="Lettisch - LV",'Basis-Tabelle-Samen'!AM143,
IF($C$1="Litauisch - LT",'Basis-Tabelle-Samen'!AN143,
IF($C$1="Maltesisch - MT",'Basis-Tabelle-Samen'!AO143,
IF($C$1="Niederländisch - NL",'Basis-Tabelle-Samen'!AP143,
IF($C$1="Norwegisch - NO",'Basis-Tabelle-Samen'!AQ143,
IF($C$1="Polnisch - PL",'Basis-Tabelle-Samen'!AR143,
IF($C$1="Portugiesisch - PT",'Basis-Tabelle-Samen'!AS143,
IF($C$1="Rumänisch - RO",'Basis-Tabelle-Samen'!AT143,
IF($C$1="Schwedisch - SE",'Basis-Tabelle-Samen'!AU143,
IF($C$1="Slowakisch - SK",'Basis-Tabelle-Samen'!AV143,
IF($C$1="Slowenisch - SI",'Basis-Tabelle-Samen'!AW143,
IF($C$1="Spanisch - ES",'Basis-Tabelle-Samen'!AX143,
IF($C$1="Tschechisch - CZ",'Basis-Tabelle-Samen'!AY143,
IF($C$1="Türkisch - TR",'Basis-Tabelle-Samen'!AZ143,
IF($C$1="Ungarisch - HU",'Basis-Tabelle-Samen'!BA143,
" ACHTUNG"))))))))))))))))))))))))))))</f>
        <v>Organic - Radish - Cherry Bell</v>
      </c>
      <c r="D171" s="320">
        <f>'Basis-Tabelle-Samen'!F143</f>
        <v>100</v>
      </c>
      <c r="E171" s="321" t="str">
        <f>'Basis-Tabelle-Samen'!H143</f>
        <v>7 %</v>
      </c>
      <c r="F171" s="322" t="str">
        <f>IF('Basis-Tabelle-Samen'!G143="","",'Basis-Tabelle-Samen'!G143)</f>
        <v>02</v>
      </c>
      <c r="G171" s="320">
        <f>'Basis-Tabelle-Samen'!C143</f>
        <v>18426</v>
      </c>
      <c r="H171" s="323">
        <f>'Basis-Tabelle-Samen'!D143</f>
        <v>4055473184265</v>
      </c>
      <c r="I171" s="324">
        <f>'Basis-Tabelle-Samen'!E143</f>
        <v>2.0499999999999998</v>
      </c>
      <c r="J171" s="325">
        <f t="shared" si="2"/>
        <v>12</v>
      </c>
      <c r="K171" s="326">
        <f>'Basis-Tabelle-Samen'!K143</f>
        <v>78426</v>
      </c>
      <c r="L171" s="323">
        <f>'Basis-Tabelle-Samen'!L143</f>
        <v>4055473784267</v>
      </c>
      <c r="M171" s="324">
        <f>'Basis-Tabelle-Samen'!M143</f>
        <v>2.4500000000000002</v>
      </c>
      <c r="N171" s="326">
        <f>IF(K171&lt;1,"",'3'!$I$15)</f>
        <v>15</v>
      </c>
      <c r="O171" s="327">
        <f>IF(K171&lt;1,"",'3'!$J$11)</f>
        <v>90</v>
      </c>
      <c r="P171" s="326">
        <f>'Basis-Tabelle-Samen'!N143</f>
        <v>88426</v>
      </c>
      <c r="Q171" s="323">
        <f>'Basis-Tabelle-Samen'!O143</f>
        <v>4055473884264</v>
      </c>
      <c r="R171" s="328">
        <f>'Basis-Tabelle-Samen'!P143</f>
        <v>3.75</v>
      </c>
      <c r="S171" s="326">
        <f>IF(R171&lt;1,"",'3'!$M$15)</f>
        <v>18</v>
      </c>
      <c r="T171" s="327">
        <f>IF(R171&lt;1,"",'3'!$N$11)</f>
        <v>72</v>
      </c>
      <c r="U171" s="326">
        <f>'Basis-Tabelle-Samen'!Q143</f>
        <v>58426</v>
      </c>
      <c r="V171" s="323">
        <f>'Basis-Tabelle-Samen'!R143</f>
        <v>4055473584263</v>
      </c>
      <c r="W171" s="324">
        <f>'Basis-Tabelle-Samen'!S143</f>
        <v>4.95</v>
      </c>
      <c r="X171" s="326">
        <f>IF(U171&lt;1,"",'3'!$Q$15)</f>
        <v>6</v>
      </c>
      <c r="Y171" s="327">
        <f>IF(U171&lt;1,"",'3'!$R$11)</f>
        <v>24</v>
      </c>
      <c r="Z171" s="326">
        <f>'Basis-Tabelle-Samen'!T143</f>
        <v>38426</v>
      </c>
      <c r="AA171" s="323">
        <f>'Basis-Tabelle-Samen'!U143</f>
        <v>4055473384269</v>
      </c>
      <c r="AB171" s="324">
        <f>'Basis-Tabelle-Samen'!V143</f>
        <v>6.75</v>
      </c>
      <c r="AC171" s="326">
        <f>IF(Z171&lt;1,"",'3'!$U$15)</f>
        <v>6</v>
      </c>
      <c r="AD171" s="327">
        <f>IF(Z171&lt;1,"",'3'!$V$11)</f>
        <v>24</v>
      </c>
      <c r="AE171" s="326">
        <f>'Basis-Tabelle-Samen'!W143</f>
        <v>68426</v>
      </c>
      <c r="AF171" s="323">
        <f>'Basis-Tabelle-Samen'!X143</f>
        <v>4055473684260</v>
      </c>
      <c r="AG171" s="324">
        <f>'Basis-Tabelle-Samen'!Y143</f>
        <v>2.95</v>
      </c>
      <c r="AH171" s="326">
        <f>IF(AE171&lt;1,"",'3'!$Y$15)</f>
        <v>8</v>
      </c>
      <c r="AI171" s="327">
        <f>IF(AE171&lt;1,"",'3'!$Z$11)</f>
        <v>64</v>
      </c>
      <c r="AJ171" s="315"/>
      <c r="AK171" s="316" t="str">
        <f>IF(G171&lt;1,"",
IF($C$1="Bulgarisch - BG",HYPERLINK(CONCATENATE("https://www.saflax.de/0-WVK-Retail/Bilder-Pictures/SAFLAX-",'Basis-Tabelle-Samen'!C143,"-",'Basis-Tabelle-Samen'!J143,"-seed-package-front-cr-bulgarian.jpg")),
IF($C$1="Dänisch - DK",HYPERLINK(CONCATENATE("https://www.saflax.de/0-WVK-Retail/Bilder-Pictures/SAFLAX-",'Basis-Tabelle-Samen'!C143,"-",'Basis-Tabelle-Samen'!J143,"-seed-package-front-cr-danish.jpg")),
IF($C$1="Deutsch - DE",HYPERLINK(CONCATENATE("https://www.saflax.de/0-WVK-Retail/Bilder-Pictures/SAFLAX-",'Basis-Tabelle-Samen'!C143,"-",'Basis-Tabelle-Samen'!J143,"-seed-package-front-cr-german.jpg")),
IF($C$1="Englisch - UK",HYPERLINK(CONCATENATE("https://www.saflax.de/0-WVK-Retail/Bilder-Pictures/SAFLAX-",'Basis-Tabelle-Samen'!C143,"-",'Basis-Tabelle-Samen'!J143,"-seed-package-front-cr-english.jpg")),
IF($C$1="Estnisch - EE",HYPERLINK(CONCATENATE("https://www.saflax.de/0-WVK-Retail/Bilder-Pictures/SAFLAX-",'Basis-Tabelle-Samen'!C143,"-",'Basis-Tabelle-Samen'!J143,"-seed-package-front-cr-estonian.jpg")),
IF($C$1="Finnisch - FI",HYPERLINK(CONCATENATE("https://www.saflax.de/0-WVK-Retail/Bilder-Pictures/SAFLAX-",'Basis-Tabelle-Samen'!C143,"-",'Basis-Tabelle-Samen'!J143,"-seed-package-front-cr-finnish.jpg")),
IF($C$1="Französisch - FR",HYPERLINK(CONCATENATE("https://www.saflax.de/0-WVK-Retail/Bilder-Pictures/SAFLAX-",'Basis-Tabelle-Samen'!C143,"-",'Basis-Tabelle-Samen'!J143,"-seed-package-front-cr-french.jpg")),
IF($C$1="Griechisch - GR",HYPERLINK(CONCATENATE("https://www.saflax.de/0-WVK-Retail/Bilder-Pictures/SAFLAX-",'Basis-Tabelle-Samen'!C143,"-",'Basis-Tabelle-Samen'!J143,"-seed-package-front-cr-greek.jpg")),
IF($C$1="Irisch - IE",HYPERLINK(CONCATENATE("https://www.saflax.de/0-WVK-Retail/Bilder-Pictures/SAFLAX-",'Basis-Tabelle-Samen'!C143,"-",'Basis-Tabelle-Samen'!J143,"-seed-package-front-cr-irish.jpg")),
IF($C$1="Isländisch - IS",HYPERLINK(CONCATENATE("https://www.saflax.de/0-WVK-Retail/Bilder-Pictures/SAFLAX-",'Basis-Tabelle-Samen'!C143,"-",'Basis-Tabelle-Samen'!J143,"-seed-package-front-cr-icelandic.jpg")),
IF($C$1="Italienisch - IT",HYPERLINK(CONCATENATE("https://www.saflax.de/0-WVK-Retail/Bilder-Pictures/SAFLAX-",'Basis-Tabelle-Samen'!C143,"-",'Basis-Tabelle-Samen'!J143,"-seed-package-front-cr-italian.jpg")),
IF($C$1="Japanisch - JP",HYPERLINK(CONCATENATE("https://www.saflax.de/0-WVK-Retail/Bilder-Pictures/SAFLAX-",'Basis-Tabelle-Samen'!C143,"-",'Basis-Tabelle-Samen'!J143,"-seed-package-front-cr-japanese.jpg")),
IF($C$1="Kroatisch - HR",HYPERLINK(CONCATENATE("https://www.saflax.de/0-WVK-Retail/Bilder-Pictures/SAFLAX-",'Basis-Tabelle-Samen'!C143,"-",'Basis-Tabelle-Samen'!J143,"-seed-package-front-cr-croatian.jpg")),
IF($C$1="Lettisch - LV",HYPERLINK(CONCATENATE("https://www.saflax.de/0-WVK-Retail/Bilder-Pictures/SAFLAX-",'Basis-Tabelle-Samen'!C143,"-",'Basis-Tabelle-Samen'!J143,"-seed-package-front-cr-latvian.jpg")),
IF($C$1="Litauisch - LT",HYPERLINK(CONCATENATE("https://www.saflax.de/0-WVK-Retail/Bilder-Pictures/SAFLAX-",'Basis-Tabelle-Samen'!C143,"-",'Basis-Tabelle-Samen'!J143,"-seed-package-front-cr-lithuanian.jpg")),
IF($C$1="Maltesisch - MT",HYPERLINK(CONCATENATE("https://www.saflax.de/0-WVK-Retail/Bilder-Pictures/SAFLAX-",'Basis-Tabelle-Samen'!C143,"-",'Basis-Tabelle-Samen'!J143,"-seed-package-front-cr-maltese.jpg")),
IF($C$1="Niederländisch - NL",HYPERLINK(CONCATENATE("https://www.saflax.de/0-WVK-Retail/Bilder-Pictures/SAFLAX-",'Basis-Tabelle-Samen'!C143,"-",'Basis-Tabelle-Samen'!J143,"-seed-package-front-cr-dutch.jpg")),
IF($C$1="Norwegisch - NO",HYPERLINK(CONCATENATE("https://www.saflax.de/0-WVK-Retail/Bilder-Pictures/SAFLAX-",'Basis-Tabelle-Samen'!C143,"-",'Basis-Tabelle-Samen'!J143,"-seed-package-front-cr-nowegian.jpg")),
IF($C$1="Polnisch - PL",HYPERLINK(CONCATENATE("https://www.saflax.de/0-WVK-Retail/Bilder-Pictures/SAFLAX-",'Basis-Tabelle-Samen'!C143,"-",'Basis-Tabelle-Samen'!J143,"-seed-package-front-cr-polish.jpg")),
IF($C$1="Portugiesisch - PT",HYPERLINK(CONCATENATE("https://www.saflax.de/0-WVK-Retail/Bilder-Pictures/SAFLAX-",'Basis-Tabelle-Samen'!C143,"-",'Basis-Tabelle-Samen'!J143,"-seed-package-front-cr-portuguese.jpg")),
IF($C$1="Rumänisch - RO",HYPERLINK(CONCATENATE("https://www.saflax.de/0-WVK-Retail/Bilder-Pictures/SAFLAX-",'Basis-Tabelle-Samen'!C143,"-",'Basis-Tabelle-Samen'!J143,"-seed-package-front-cr-romanian.jpg")),
IF($C$1="Schwedisch - SE",HYPERLINK(CONCATENATE("https://www.saflax.de/0-WVK-Retail/Bilder-Pictures/SAFLAX-",'Basis-Tabelle-Samen'!C143,"-",'Basis-Tabelle-Samen'!J143,"-seed-package-front-cr-swedish.jpg")),
IF($C$1="Slowakisch - SK",HYPERLINK(CONCATENATE("https://www.saflax.de/0-WVK-Retail/Bilder-Pictures/SAFLAX-",'Basis-Tabelle-Samen'!C143,"-",'Basis-Tabelle-Samen'!J143,"-seed-package-front-cr-slovak.jpg")),
IF($C$1="Slowenisch - SI",HYPERLINK(CONCATENATE("https://www.saflax.de/0-WVK-Retail/Bilder-Pictures/SAFLAX-",'Basis-Tabelle-Samen'!C143,"-",'Basis-Tabelle-Samen'!J143,"-seed-package-front-cr-slovenian.jpg")),
IF($C$1="Spanisch - ES",HYPERLINK(CONCATENATE("https://www.saflax.de/0-WVK-Retail/Bilder-Pictures/SAFLAX-",'Basis-Tabelle-Samen'!C143,"-",'Basis-Tabelle-Samen'!J143,"-seed-package-front-cr-spanish.jpg")),
IF($C$1="Tschechisch - CZ",HYPERLINK(CONCATENATE("https://www.saflax.de/0-WVK-Retail/Bilder-Pictures/SAFLAX-",'Basis-Tabelle-Samen'!C143,"-",'Basis-Tabelle-Samen'!J143,"-seed-package-front-cr-czech.jpg")),
IF($C$1="Türkisch - TR",HYPERLINK(CONCATENATE("https://www.saflax.de/0-WVK-Retail/Bilder-Pictures/SAFLAX-",'Basis-Tabelle-Samen'!C143,"-",'Basis-Tabelle-Samen'!J143,"-seed-package-front-cr-turkish.jpg")),
IF($C$1="Ungarisch - HU",HYPERLINK(CONCATENATE("https://www.saflax.de/0-WVK-Retail/Bilder-Pictures/SAFLAX-",'Basis-Tabelle-Samen'!C143,"-",'Basis-Tabelle-Samen'!J143,"-seed-package-front-cr-hungarian.jpg")),
" ACHTUNG")))))))))))))))))))))))))))))</f>
        <v>https://www.saflax.de/0-WVK-Retail/Bilder-Pictures/SAFLAX-18426-raphanus-sativus-seed-package-front-cr-english.jpg</v>
      </c>
      <c r="AL171" s="330" t="str">
        <f>IF(G171&lt;1,"",
IF($C$1="Bulgarisch - BG",HYPERLINK(CONCATENATE("https://www.saflax.de/0-WVK-Retail/Bilder-Pictures/SAFLAX-",'Basis-Tabelle-Samen'!C143,"-",'Basis-Tabelle-Samen'!J143,"-seed-package-back-cr-bulgarian.jpg")),
IF($C$1="Dänisch - DK",HYPERLINK(CONCATENATE("https://www.saflax.de/0-WVK-Retail/Bilder-Pictures/SAFLAX-",'Basis-Tabelle-Samen'!C143,"-",'Basis-Tabelle-Samen'!J143,"-seed-package-back-cr-danish.jpg")),
IF($C$1="Deutsch - DE",HYPERLINK(CONCATENATE("https://www.saflax.de/0-WVK-Retail/Bilder-Pictures/SAFLAX-",'Basis-Tabelle-Samen'!C143,"-",'Basis-Tabelle-Samen'!J143,"-seed-package-back-cr-german.jpg")),
IF($C$1="Englisch - UK",HYPERLINK(CONCATENATE("https://www.saflax.de/0-WVK-Retail/Bilder-Pictures/SAFLAX-",'Basis-Tabelle-Samen'!C143,"-",'Basis-Tabelle-Samen'!J143,"-seed-package-back-cr-english.jpg")),
IF($C$1="Estnisch - EE",HYPERLINK(CONCATENATE("https://www.saflax.de/0-WVK-Retail/Bilder-Pictures/SAFLAX-",'Basis-Tabelle-Samen'!C143,"-",'Basis-Tabelle-Samen'!J143,"-seed-package-back-cr-estonian.jpg")),
IF($C$1="Finnisch - FI",HYPERLINK(CONCATENATE("https://www.saflax.de/0-WVK-Retail/Bilder-Pictures/SAFLAX-",'Basis-Tabelle-Samen'!C143,"-",'Basis-Tabelle-Samen'!J143,"-seed-package-back-cr-finnish.jpg")),
IF($C$1="Französisch - FR",HYPERLINK(CONCATENATE("https://www.saflax.de/0-WVK-Retail/Bilder-Pictures/SAFLAX-",'Basis-Tabelle-Samen'!C143,"-",'Basis-Tabelle-Samen'!J143,"-seed-package-back-cr-french.jpg")),
IF($C$1="Griechisch - GR",HYPERLINK(CONCATENATE("https://www.saflax.de/0-WVK-Retail/Bilder-Pictures/SAFLAX-",'Basis-Tabelle-Samen'!C143,"-",'Basis-Tabelle-Samen'!J143,"-seed-package-back-cr-greek.jpg")),
IF($C$1="Irisch - IE",HYPERLINK(CONCATENATE("https://www.saflax.de/0-WVK-Retail/Bilder-Pictures/SAFLAX-",'Basis-Tabelle-Samen'!C143,"-",'Basis-Tabelle-Samen'!J143,"-seed-package-back-cr-irish.jpg")),
IF($C$1="Isländisch - IS",HYPERLINK(CONCATENATE("https://www.saflax.de/0-WVK-Retail/Bilder-Pictures/SAFLAX-",'Basis-Tabelle-Samen'!C143,"-",'Basis-Tabelle-Samen'!J143,"-seed-package-back-cr-icelandic.jpg")),
IF($C$1="Italienisch - IT",HYPERLINK(CONCATENATE("https://www.saflax.de/0-WVK-Retail/Bilder-Pictures/SAFLAX-",'Basis-Tabelle-Samen'!C143,"-",'Basis-Tabelle-Samen'!J143,"-seed-package-back-cr-italian.jpg")),
IF($C$1="Japanisch - JP",HYPERLINK(CONCATENATE("https://www.saflax.de/0-WVK-Retail/Bilder-Pictures/SAFLAX-",'Basis-Tabelle-Samen'!C143,"-",'Basis-Tabelle-Samen'!J143,"-seed-package-back-cr-japanese.jpg")),
IF($C$1="Kroatisch - HR",HYPERLINK(CONCATENATE("https://www.saflax.de/0-WVK-Retail/Bilder-Pictures/SAFLAX-",'Basis-Tabelle-Samen'!C143,"-",'Basis-Tabelle-Samen'!J143,"-seed-package-back-cr-croatian.jpg")),
IF($C$1="Lettisch - LV",HYPERLINK(CONCATENATE("https://www.saflax.de/0-WVK-Retail/Bilder-Pictures/SAFLAX-",'Basis-Tabelle-Samen'!C143,"-",'Basis-Tabelle-Samen'!J143,"-seed-package-back-cr-latvian.jpg")),
IF($C$1="Litauisch - LT",HYPERLINK(CONCATENATE("https://www.saflax.de/0-WVK-Retail/Bilder-Pictures/SAFLAX-",'Basis-Tabelle-Samen'!C143,"-",'Basis-Tabelle-Samen'!J143,"-seed-package-back-cr-lithuanian.jpg")),
IF($C$1="Maltesisch - MT",HYPERLINK(CONCATENATE("https://www.saflax.de/0-WVK-Retail/Bilder-Pictures/SAFLAX-",'Basis-Tabelle-Samen'!C143,"-",'Basis-Tabelle-Samen'!J143,"-seed-package-back-cr-maltese.jpg")),
IF($C$1="Niederländisch - NL",HYPERLINK(CONCATENATE("https://www.saflax.de/0-WVK-Retail/Bilder-Pictures/SAFLAX-",'Basis-Tabelle-Samen'!C143,"-",'Basis-Tabelle-Samen'!J143,"-seed-package-back-cr-dutch.jpg")),
IF($C$1="Norwegisch - NO",HYPERLINK(CONCATENATE("https://www.saflax.de/0-WVK-Retail/Bilder-Pictures/SAFLAX-",'Basis-Tabelle-Samen'!C143,"-",'Basis-Tabelle-Samen'!J143,"-seed-package-back-cr-nowegian.jpg")),
IF($C$1="Polnisch - PL",HYPERLINK(CONCATENATE("https://www.saflax.de/0-WVK-Retail/Bilder-Pictures/SAFLAX-",'Basis-Tabelle-Samen'!C143,"-",'Basis-Tabelle-Samen'!J143,"-seed-package-back-cr-polish.jpg")),
IF($C$1="Portugiesisch - PT",HYPERLINK(CONCATENATE("https://www.saflax.de/0-WVK-Retail/Bilder-Pictures/SAFLAX-",'Basis-Tabelle-Samen'!C143,"-",'Basis-Tabelle-Samen'!J143,"-seed-package-back-cr-portuguese.jpg")),
IF($C$1="Rumänisch - RO",HYPERLINK(CONCATENATE("https://www.saflax.de/0-WVK-Retail/Bilder-Pictures/SAFLAX-",'Basis-Tabelle-Samen'!C143,"-",'Basis-Tabelle-Samen'!J143,"-seed-package-back-cr-romanian.jpg")),
IF($C$1="Schwedisch - SE",HYPERLINK(CONCATENATE("https://www.saflax.de/0-WVK-Retail/Bilder-Pictures/SAFLAX-",'Basis-Tabelle-Samen'!C143,"-",'Basis-Tabelle-Samen'!J143,"-seed-package-back-cr-swedish.jpg")),
IF($C$1="Slowakisch - SK",HYPERLINK(CONCATENATE("https://www.saflax.de/0-WVK-Retail/Bilder-Pictures/SAFLAX-",'Basis-Tabelle-Samen'!C143,"-",'Basis-Tabelle-Samen'!J143,"-seed-package-back-cr-slovak.jpg")),
IF($C$1="Slowenisch - SI",HYPERLINK(CONCATENATE("https://www.saflax.de/0-WVK-Retail/Bilder-Pictures/SAFLAX-",'Basis-Tabelle-Samen'!C143,"-",'Basis-Tabelle-Samen'!J143,"-seed-package-back-cr-slovenian.jpg")),
IF($C$1="Spanisch - ES",HYPERLINK(CONCATENATE("https://www.saflax.de/0-WVK-Retail/Bilder-Pictures/SAFLAX-",'Basis-Tabelle-Samen'!C143,"-",'Basis-Tabelle-Samen'!J143,"-seed-package-back-cr-spanish.jpg")),
IF($C$1="Tschechisch - CZ",HYPERLINK(CONCATENATE("https://www.saflax.de/0-WVK-Retail/Bilder-Pictures/SAFLAX-",'Basis-Tabelle-Samen'!C143,"-",'Basis-Tabelle-Samen'!J143,"-seed-package-back-cr-czech.jpg")),
IF($C$1="Türkisch - TR",HYPERLINK(CONCATENATE("https://www.saflax.de/0-WVK-Retail/Bilder-Pictures/SAFLAX-",'Basis-Tabelle-Samen'!C143,"-",'Basis-Tabelle-Samen'!J143,"-seed-package-back-cr-turkish.jpg")),
IF($C$1="Ungarisch - HU",HYPERLINK(CONCATENATE("https://www.saflax.de/0-WVK-Retail/Bilder-Pictures/SAFLAX-",'Basis-Tabelle-Samen'!C143,"-",'Basis-Tabelle-Samen'!J143,"-seed-package-back-cr-hungarian.jpg")),
" ACHTUNG")))))))))))))))))))))))))))))</f>
        <v>https://www.saflax.de/0-WVK-Retail/Bilder-Pictures/SAFLAX-18426-raphanus-sativus-seed-package-back-cr-english.jpg</v>
      </c>
      <c r="AM171" s="330" t="str">
        <f>IF(H171&lt;1,"",
IF($C$1="Bulgarisch - BG",HYPERLINK(CONCATENATE("https://www.saflax.de/0-WVK-Retail/Bilder-Pictures/SAFLAX-",'Basis-Tabelle-Samen'!K143,"-",'Basis-Tabelle-Samen'!J143,"-garden-to-go-mini-bulgarian.jpg")),
IF($C$1="Dänisch - DK",HYPERLINK(CONCATENATE("https://www.saflax.de/0-WVK-Retail/Bilder-Pictures/SAFLAX-",'Basis-Tabelle-Samen'!K143,"-",'Basis-Tabelle-Samen'!J143,"-garden-to-go-mini-danish.jpg")),
IF($C$1="Deutsch - DE",HYPERLINK(CONCATENATE("https://www.saflax.de/0-WVK-Retail/Bilder-Pictures/SAFLAX-",'Basis-Tabelle-Samen'!K143,"-",'Basis-Tabelle-Samen'!J143,"-garden-to-go-mini-german.jpg")),
IF($C$1="Englisch - UK",HYPERLINK(CONCATENATE("https://www.saflax.de/0-WVK-Retail/Bilder-Pictures/SAFLAX-",'Basis-Tabelle-Samen'!K143,"-",'Basis-Tabelle-Samen'!J143,"-garden-to-go-mini-english.jpg")),
IF($C$1="Estnisch - EE",HYPERLINK(CONCATENATE("https://www.saflax.de/0-WVK-Retail/Bilder-Pictures/SAFLAX-",'Basis-Tabelle-Samen'!K143,"-",'Basis-Tabelle-Samen'!J143,"-garden-to-go-mini-estonian.jpg")),
IF($C$1="Finnisch - FI",HYPERLINK(CONCATENATE("https://www.saflax.de/0-WVK-Retail/Bilder-Pictures/SAFLAX-",'Basis-Tabelle-Samen'!K143,"-",'Basis-Tabelle-Samen'!J143,"-garden-to-go-mini-finnish.jpg")),
IF($C$1="Französisch - FR",HYPERLINK(CONCATENATE("https://www.saflax.de/0-WVK-Retail/Bilder-Pictures/SAFLAX-",'Basis-Tabelle-Samen'!K143,"-",'Basis-Tabelle-Samen'!J143,"-garden-to-go-mini-french.jpg")),
IF($C$1="Griechisch - GR",HYPERLINK(CONCATENATE("https://www.saflax.de/0-WVK-Retail/Bilder-Pictures/SAFLAX-",'Basis-Tabelle-Samen'!K143,"-",'Basis-Tabelle-Samen'!J143,"-garden-to-go-mini-greek.jpg")),
IF($C$1="Irisch - IE",HYPERLINK(CONCATENATE("https://www.saflax.de/0-WVK-Retail/Bilder-Pictures/SAFLAX-",'Basis-Tabelle-Samen'!K143,"-",'Basis-Tabelle-Samen'!J143,"-garden-to-go-mini-irish.jpg")),
IF($C$1="Isländisch - IS",HYPERLINK(CONCATENATE("https://www.saflax.de/0-WVK-Retail/Bilder-Pictures/SAFLAX-",'Basis-Tabelle-Samen'!K143,"-",'Basis-Tabelle-Samen'!J143,"-garden-to-go-mini-icelandic.jpg")),
IF($C$1="Italienisch - IT",HYPERLINK(CONCATENATE("https://www.saflax.de/0-WVK-Retail/Bilder-Pictures/SAFLAX-",'Basis-Tabelle-Samen'!K143,"-",'Basis-Tabelle-Samen'!J143,"-garden-to-go-mini-italian.jpg")),
IF($C$1="Japanisch - JP",HYPERLINK(CONCATENATE("https://www.saflax.de/0-WVK-Retail/Bilder-Pictures/SAFLAX-",'Basis-Tabelle-Samen'!K143,"-",'Basis-Tabelle-Samen'!J143,"-garden-to-go-mini-japanese.jpg")),
IF($C$1="Kroatisch - HR",HYPERLINK(CONCATENATE("https://www.saflax.de/0-WVK-Retail/Bilder-Pictures/SAFLAX-",'Basis-Tabelle-Samen'!K143,"-",'Basis-Tabelle-Samen'!J143,"-garden-to-go-mini-croatian.jpg")),
IF($C$1="Lettisch - LV",HYPERLINK(CONCATENATE("https://www.saflax.de/0-WVK-Retail/Bilder-Pictures/SAFLAX-",'Basis-Tabelle-Samen'!K143,"-",'Basis-Tabelle-Samen'!J143,"-garden-to-go-mini-latvian.jpg")),
IF($C$1="Litauisch - LT",HYPERLINK(CONCATENATE("https://www.saflax.de/0-WVK-Retail/Bilder-Pictures/SAFLAX-",'Basis-Tabelle-Samen'!K143,"-",'Basis-Tabelle-Samen'!J143,"-garden-to-go-mini-lithuanian.jpg")),
IF($C$1="Maltesisch - MT",HYPERLINK(CONCATENATE("https://www.saflax.de/0-WVK-Retail/Bilder-Pictures/SAFLAX-",'Basis-Tabelle-Samen'!K143,"-",'Basis-Tabelle-Samen'!J143,"-garden-to-go-mini-maltese.jpg")),
IF($C$1="Niederländisch - NL",HYPERLINK(CONCATENATE("https://www.saflax.de/0-WVK-Retail/Bilder-Pictures/SAFLAX-",'Basis-Tabelle-Samen'!K143,"-",'Basis-Tabelle-Samen'!J143,"-garden-to-go-mini-dutch.jpg")),
IF($C$1="Norwegisch - NO",HYPERLINK(CONCATENATE("https://www.saflax.de/0-WVK-Retail/Bilder-Pictures/SAFLAX-",'Basis-Tabelle-Samen'!K143,"-",'Basis-Tabelle-Samen'!J143,"-garden-to-go-mini-nowegian.jpg")),
IF($C$1="Polnisch - PL",HYPERLINK(CONCATENATE("https://www.saflax.de/0-WVK-Retail/Bilder-Pictures/SAFLAX-",'Basis-Tabelle-Samen'!K143,"-",'Basis-Tabelle-Samen'!J143,"-garden-to-go-mini-polish.jpg")),
IF($C$1="Portugiesisch - PT",HYPERLINK(CONCATENATE("https://www.saflax.de/0-WVK-Retail/Bilder-Pictures/SAFLAX-",'Basis-Tabelle-Samen'!K143,"-",'Basis-Tabelle-Samen'!J143,"-garden-to-go-mini-portuguese.jpg")),
IF($C$1="Rumänisch - RO",HYPERLINK(CONCATENATE("https://www.saflax.de/0-WVK-Retail/Bilder-Pictures/SAFLAX-",'Basis-Tabelle-Samen'!K143,"-",'Basis-Tabelle-Samen'!J143,"-garden-to-go-mini-romanian.jpg")),
IF($C$1="Schwedisch - SE",HYPERLINK(CONCATENATE("https://www.saflax.de/0-WVK-Retail/Bilder-Pictures/SAFLAX-",'Basis-Tabelle-Samen'!K143,"-",'Basis-Tabelle-Samen'!J143,"-garden-to-go-mini-swedish.jpg")),
IF($C$1="Slowakisch - SK",HYPERLINK(CONCATENATE("https://www.saflax.de/0-WVK-Retail/Bilder-Pictures/SAFLAX-",'Basis-Tabelle-Samen'!K143,"-",'Basis-Tabelle-Samen'!J143,"-garden-to-go-mini-slovak.jpg")),
IF($C$1="Slowenisch - SI",HYPERLINK(CONCATENATE("https://www.saflax.de/0-WVK-Retail/Bilder-Pictures/SAFLAX-",'Basis-Tabelle-Samen'!K143,"-",'Basis-Tabelle-Samen'!J143,"-garden-to-go-mini-slovenian.jpg")),
IF($C$1="Spanisch - ES",HYPERLINK(CONCATENATE("https://www.saflax.de/0-WVK-Retail/Bilder-Pictures/SAFLAX-",'Basis-Tabelle-Samen'!K143,"-",'Basis-Tabelle-Samen'!J143,"-garden-to-go-mini-spanish.jpg")),
IF($C$1="Tschechisch - CZ",HYPERLINK(CONCATENATE("https://www.saflax.de/0-WVK-Retail/Bilder-Pictures/SAFLAX-",'Basis-Tabelle-Samen'!K143,"-",'Basis-Tabelle-Samen'!J143,"-garden-to-go-mini-czech.jpg")),
IF($C$1="Türkisch - TR",HYPERLINK(CONCATENATE("https://www.saflax.de/0-WVK-Retail/Bilder-Pictures/SAFLAX-",'Basis-Tabelle-Samen'!K143,"-",'Basis-Tabelle-Samen'!J143,"-garden-to-go-mini-turkish.jpg")),
IF($C$1="Ungarisch - HU",HYPERLINK(CONCATENATE("https://www.saflax.de/0-WVK-Retail/Bilder-Pictures/SAFLAX-",'Basis-Tabelle-Samen'!K143,"-",'Basis-Tabelle-Samen'!J143,"-garden-to-go-mini-hungarian.jpg")),
" ACHTUNG")))))))))))))))))))))))))))))</f>
        <v>https://www.saflax.de/0-WVK-Retail/Bilder-Pictures/SAFLAX-78426-raphanus-sativus-garden-to-go-mini-english.jpg</v>
      </c>
      <c r="AN171" s="330" t="str">
        <f>IF(I171&lt;1,"",
IF($C$1="Bulgarisch - BG",HYPERLINK(CONCATENATE("https://www.saflax.de/0-WVK-Retail/Bilder-Pictures/SAFLAX-",'Basis-Tabelle-Samen'!N143,"-",'Basis-Tabelle-Samen'!J143,"-garden-to-go-lite-bulgarian.jpg")),
IF($C$1="Dänisch - DK",HYPERLINK(CONCATENATE("https://www.saflax.de/0-WVK-Retail/Bilder-Pictures/SAFLAX-",'Basis-Tabelle-Samen'!N143,"-",'Basis-Tabelle-Samen'!J143,"-garden-to-go-lite-danish.jpg")),
IF($C$1="Deutsch - DE",HYPERLINK(CONCATENATE("https://www.saflax.de/0-WVK-Retail/Bilder-Pictures/SAFLAX-",'Basis-Tabelle-Samen'!N143,"-",'Basis-Tabelle-Samen'!J143,"-garden-to-go-lite-german.jpg")),
IF($C$1="Englisch - UK",HYPERLINK(CONCATENATE("https://www.saflax.de/0-WVK-Retail/Bilder-Pictures/SAFLAX-",'Basis-Tabelle-Samen'!N143,"-",'Basis-Tabelle-Samen'!J143,"-garden-to-go-lite-english.jpg")),
IF($C$1="Estnisch - EE",HYPERLINK(CONCATENATE("https://www.saflax.de/0-WVK-Retail/Bilder-Pictures/SAFLAX-",'Basis-Tabelle-Samen'!N143,"-",'Basis-Tabelle-Samen'!J143,"-garden-to-go-lite-estonian.jpg")),
IF($C$1="Finnisch - FI",HYPERLINK(CONCATENATE("https://www.saflax.de/0-WVK-Retail/Bilder-Pictures/SAFLAX-",'Basis-Tabelle-Samen'!N143,"-",'Basis-Tabelle-Samen'!J143,"-garden-to-go-lite-finnish.jpg")),
IF($C$1="Französisch - FR",HYPERLINK(CONCATENATE("https://www.saflax.de/0-WVK-Retail/Bilder-Pictures/SAFLAX-",'Basis-Tabelle-Samen'!N143,"-",'Basis-Tabelle-Samen'!J143,"-garden-to-go-lite-french.jpg")),
IF($C$1="Griechisch - GR",HYPERLINK(CONCATENATE("https://www.saflax.de/0-WVK-Retail/Bilder-Pictures/SAFLAX-",'Basis-Tabelle-Samen'!N143,"-",'Basis-Tabelle-Samen'!J143,"-garden-to-go-lite-greek.jpg")),
IF($C$1="Irisch - IE",HYPERLINK(CONCATENATE("https://www.saflax.de/0-WVK-Retail/Bilder-Pictures/SAFLAX-",'Basis-Tabelle-Samen'!N143,"-",'Basis-Tabelle-Samen'!J143,"-garden-to-go-lite-irish.jpg")),
IF($C$1="Isländisch - IS",HYPERLINK(CONCATENATE("https://www.saflax.de/0-WVK-Retail/Bilder-Pictures/SAFLAX-",'Basis-Tabelle-Samen'!N143,"-",'Basis-Tabelle-Samen'!J143,"-garden-to-go-lite-icelandic.jpg")),
IF($C$1="Italienisch - IT",HYPERLINK(CONCATENATE("https://www.saflax.de/0-WVK-Retail/Bilder-Pictures/SAFLAX-",'Basis-Tabelle-Samen'!N143,"-",'Basis-Tabelle-Samen'!J143,"-garden-to-go-lite-italian.jpg")),
IF($C$1="Japanisch - JP",HYPERLINK(CONCATENATE("https://www.saflax.de/0-WVK-Retail/Bilder-Pictures/SAFLAX-",'Basis-Tabelle-Samen'!N143,"-",'Basis-Tabelle-Samen'!J143,"-garden-to-go-lite-japanese.jpg")),
IF($C$1="Kroatisch - HR",HYPERLINK(CONCATENATE("https://www.saflax.de/0-WVK-Retail/Bilder-Pictures/SAFLAX-",'Basis-Tabelle-Samen'!N143,"-",'Basis-Tabelle-Samen'!J143,"-garden-to-go-lite-croatian.jpg")),
IF($C$1="Lettisch - LV",HYPERLINK(CONCATENATE("https://www.saflax.de/0-WVK-Retail/Bilder-Pictures/SAFLAX-",'Basis-Tabelle-Samen'!N143,"-",'Basis-Tabelle-Samen'!J143,"-garden-to-go-lite-latvian.jpg")),
IF($C$1="Litauisch - LT",HYPERLINK(CONCATENATE("https://www.saflax.de/0-WVK-Retail/Bilder-Pictures/SAFLAX-",'Basis-Tabelle-Samen'!N143,"-",'Basis-Tabelle-Samen'!J143,"-garden-to-go-lite-lithuanian.jpg")),
IF($C$1="Maltesisch - MT",HYPERLINK(CONCATENATE("https://www.saflax.de/0-WVK-Retail/Bilder-Pictures/SAFLAX-",'Basis-Tabelle-Samen'!N143,"-",'Basis-Tabelle-Samen'!J143,"-garden-to-go-lite-maltese.jpg")),
IF($C$1="Niederländisch - NL",HYPERLINK(CONCATENATE("https://www.saflax.de/0-WVK-Retail/Bilder-Pictures/SAFLAX-",'Basis-Tabelle-Samen'!N143,"-",'Basis-Tabelle-Samen'!J143,"-garden-to-go-lite-dutch.jpg")),
IF($C$1="Norwegisch - NO",HYPERLINK(CONCATENATE("https://www.saflax.de/0-WVK-Retail/Bilder-Pictures/SAFLAX-",'Basis-Tabelle-Samen'!N143,"-",'Basis-Tabelle-Samen'!J143,"-garden-to-go-lite-nowegian.jpg")),
IF($C$1="Polnisch - PL",HYPERLINK(CONCATENATE("https://www.saflax.de/0-WVK-Retail/Bilder-Pictures/SAFLAX-",'Basis-Tabelle-Samen'!N143,"-",'Basis-Tabelle-Samen'!J143,"-garden-to-go-lite-polish.jpg")),
IF($C$1="Portugiesisch - PT",HYPERLINK(CONCATENATE("https://www.saflax.de/0-WVK-Retail/Bilder-Pictures/SAFLAX-",'Basis-Tabelle-Samen'!N143,"-",'Basis-Tabelle-Samen'!J143,"-garden-to-go-lite-portuguese.jpg")),
IF($C$1="Rumänisch - RO",HYPERLINK(CONCATENATE("https://www.saflax.de/0-WVK-Retail/Bilder-Pictures/SAFLAX-",'Basis-Tabelle-Samen'!N143,"-",'Basis-Tabelle-Samen'!J143,"-garden-to-go-lite-romanian.jpg")),
IF($C$1="Schwedisch - SE",HYPERLINK(CONCATENATE("https://www.saflax.de/0-WVK-Retail/Bilder-Pictures/SAFLAX-",'Basis-Tabelle-Samen'!N143,"-",'Basis-Tabelle-Samen'!J143,"-garden-to-go-lite-swedish.jpg")),
IF($C$1="Slowakisch - SK",HYPERLINK(CONCATENATE("https://www.saflax.de/0-WVK-Retail/Bilder-Pictures/SAFLAX-",'Basis-Tabelle-Samen'!N143,"-",'Basis-Tabelle-Samen'!J143,"-garden-to-go-lite-slovak.jpg")),
IF($C$1="Slowenisch - SI",HYPERLINK(CONCATENATE("https://www.saflax.de/0-WVK-Retail/Bilder-Pictures/SAFLAX-",'Basis-Tabelle-Samen'!N143,"-",'Basis-Tabelle-Samen'!J143,"-garden-to-go-lite-slovenian.jpg")),
IF($C$1="Spanisch - ES",HYPERLINK(CONCATENATE("https://www.saflax.de/0-WVK-Retail/Bilder-Pictures/SAFLAX-",'Basis-Tabelle-Samen'!N143,"-",'Basis-Tabelle-Samen'!J143,"-garden-to-go-lite-spanish.jpg")),
IF($C$1="Tschechisch - CZ",HYPERLINK(CONCATENATE("https://www.saflax.de/0-WVK-Retail/Bilder-Pictures/SAFLAX-",'Basis-Tabelle-Samen'!N143,"-",'Basis-Tabelle-Samen'!J143,"-garden-to-go-lite-czech.jpg")),
IF($C$1="Türkisch - TR",HYPERLINK(CONCATENATE("https://www.saflax.de/0-WVK-Retail/Bilder-Pictures/SAFLAX-",'Basis-Tabelle-Samen'!N143,"-",'Basis-Tabelle-Samen'!J143,"-garden-to-go-lite-turkish.jpg")),
IF($C$1="Ungarisch - HU",HYPERLINK(CONCATENATE("https://www.saflax.de/0-WVK-Retail/Bilder-Pictures/SAFLAX-",'Basis-Tabelle-Samen'!N143,"-",'Basis-Tabelle-Samen'!J143,"-garden-to-go-lite-hungarian.jpg")),
" ACHTUNG")))))))))))))))))))))))))))))</f>
        <v>https://www.saflax.de/0-WVK-Retail/Bilder-Pictures/SAFLAX-88426-raphanus-sativus-garden-to-go-lite-english.jpg</v>
      </c>
      <c r="AO171" s="330" t="str">
        <f>IF(J171&lt;1,"",
IF($C$1="Bulgarisch - BG",HYPERLINK(CONCATENATE("https://www.saflax.de/0-WVK-Retail/Bilder-Pictures/SAFLAX-",'Basis-Tabelle-Samen'!Q143,"-",'Basis-Tabelle-Samen'!J143,"-garden-to-go-bulgarian.jpg")),
IF($C$1="Dänisch - DK",HYPERLINK(CONCATENATE("https://www.saflax.de/0-WVK-Retail/Bilder-Pictures/SAFLAX-",'Basis-Tabelle-Samen'!Q143,"-",'Basis-Tabelle-Samen'!J143,"-garden-to-go-danish.jpg")),
IF($C$1="Deutsch - DE",HYPERLINK(CONCATENATE("https://www.saflax.de/0-WVK-Retail/Bilder-Pictures/SAFLAX-",'Basis-Tabelle-Samen'!Q143,"-",'Basis-Tabelle-Samen'!J143,"-garden-to-go-german.jpg")),
IF($C$1="Englisch - UK",HYPERLINK(CONCATENATE("https://www.saflax.de/0-WVK-Retail/Bilder-Pictures/SAFLAX-",'Basis-Tabelle-Samen'!Q143,"-",'Basis-Tabelle-Samen'!J143,"-garden-to-go-english.jpg")),
IF($C$1="Estnisch - EE",HYPERLINK(CONCATENATE("https://www.saflax.de/0-WVK-Retail/Bilder-Pictures/SAFLAX-",'Basis-Tabelle-Samen'!Q143,"-",'Basis-Tabelle-Samen'!J143,"-garden-to-go-estonian.jpg")),
IF($C$1="Finnisch - FI",HYPERLINK(CONCATENATE("https://www.saflax.de/0-WVK-Retail/Bilder-Pictures/SAFLAX-",'Basis-Tabelle-Samen'!Q143,"-",'Basis-Tabelle-Samen'!J143,"-garden-to-go-finnish.jpg")),
IF($C$1="Französisch - FR",HYPERLINK(CONCATENATE("https://www.saflax.de/0-WVK-Retail/Bilder-Pictures/SAFLAX-",'Basis-Tabelle-Samen'!Q143,"-",'Basis-Tabelle-Samen'!J143,"-garden-to-go-french.jpg")),
IF($C$1="Griechisch - GR",HYPERLINK(CONCATENATE("https://www.saflax.de/0-WVK-Retail/Bilder-Pictures/SAFLAX-",'Basis-Tabelle-Samen'!Q143,"-",'Basis-Tabelle-Samen'!J143,"-garden-to-go-greek.jpg")),
IF($C$1="Irisch - IE",HYPERLINK(CONCATENATE("https://www.saflax.de/0-WVK-Retail/Bilder-Pictures/SAFLAX-",'Basis-Tabelle-Samen'!Q143,"-",'Basis-Tabelle-Samen'!J143,"-garden-to-go-irish.jpg")),
IF($C$1="Isländisch - IS",HYPERLINK(CONCATENATE("https://www.saflax.de/0-WVK-Retail/Bilder-Pictures/SAFLAX-",'Basis-Tabelle-Samen'!Q143,"-",'Basis-Tabelle-Samen'!J143,"-garden-to-go-icelandic.jpg")),
IF($C$1="Italienisch - IT",HYPERLINK(CONCATENATE("https://www.saflax.de/0-WVK-Retail/Bilder-Pictures/SAFLAX-",'Basis-Tabelle-Samen'!Q143,"-",'Basis-Tabelle-Samen'!J143,"-garden-to-go-italian.jpg")),
IF($C$1="Japanisch - JP",HYPERLINK(CONCATENATE("https://www.saflax.de/0-WVK-Retail/Bilder-Pictures/SAFLAX-",'Basis-Tabelle-Samen'!Q143,"-",'Basis-Tabelle-Samen'!J143,"-garden-to-go-japanese.jpg")),
IF($C$1="Kroatisch - HR",HYPERLINK(CONCATENATE("https://www.saflax.de/0-WVK-Retail/Bilder-Pictures/SAFLAX-",'Basis-Tabelle-Samen'!Q143,"-",'Basis-Tabelle-Samen'!J143,"-garden-to-go-croatian.jpg")),
IF($C$1="Lettisch - LV",HYPERLINK(CONCATENATE("https://www.saflax.de/0-WVK-Retail/Bilder-Pictures/SAFLAX-",'Basis-Tabelle-Samen'!Q143,"-",'Basis-Tabelle-Samen'!J143,"-garden-to-go-latvian.jpg")),
IF($C$1="Litauisch - LT",HYPERLINK(CONCATENATE("https://www.saflax.de/0-WVK-Retail/Bilder-Pictures/SAFLAX-",'Basis-Tabelle-Samen'!Q143,"-",'Basis-Tabelle-Samen'!J143,"-garden-to-go-lithuanian.jpg")),
IF($C$1="Maltesisch - MT",HYPERLINK(CONCATENATE("https://www.saflax.de/0-WVK-Retail/Bilder-Pictures/SAFLAX-",'Basis-Tabelle-Samen'!Q143,"-",'Basis-Tabelle-Samen'!J143,"-garden-to-go-maltese.jpg")),
IF($C$1="Niederländisch - NL",HYPERLINK(CONCATENATE("https://www.saflax.de/0-WVK-Retail/Bilder-Pictures/SAFLAX-",'Basis-Tabelle-Samen'!Q143,"-",'Basis-Tabelle-Samen'!J143,"-garden-to-go-dutch.jpg")),
IF($C$1="Norwegisch - NO",HYPERLINK(CONCATENATE("https://www.saflax.de/0-WVK-Retail/Bilder-Pictures/SAFLAX-",'Basis-Tabelle-Samen'!Q143,"-",'Basis-Tabelle-Samen'!J143,"-garden-to-go-nowegian.jpg")),
IF($C$1="Polnisch - PL",HYPERLINK(CONCATENATE("https://www.saflax.de/0-WVK-Retail/Bilder-Pictures/SAFLAX-",'Basis-Tabelle-Samen'!Q143,"-",'Basis-Tabelle-Samen'!J143,"-garden-to-go-polish.jpg")),
IF($C$1="Portugiesisch - PT",HYPERLINK(CONCATENATE("https://www.saflax.de/0-WVK-Retail/Bilder-Pictures/SAFLAX-",'Basis-Tabelle-Samen'!Q143,"-",'Basis-Tabelle-Samen'!J143,"-garden-to-go-portuguese.jpg")),
IF($C$1="Rumänisch - RO",HYPERLINK(CONCATENATE("https://www.saflax.de/0-WVK-Retail/Bilder-Pictures/SAFLAX-",'Basis-Tabelle-Samen'!Q143,"-",'Basis-Tabelle-Samen'!J143,"-garden-to-go-romanian.jpg")),
IF($C$1="Schwedisch - SE",HYPERLINK(CONCATENATE("https://www.saflax.de/0-WVK-Retail/Bilder-Pictures/SAFLAX-",'Basis-Tabelle-Samen'!Q143,"-",'Basis-Tabelle-Samen'!J143,"-garden-to-go-swedish.jpg")),
IF($C$1="Slowakisch - SK",HYPERLINK(CONCATENATE("https://www.saflax.de/0-WVK-Retail/Bilder-Pictures/SAFLAX-",'Basis-Tabelle-Samen'!Q143,"-",'Basis-Tabelle-Samen'!J143,"-garden-to-go-slovak.jpg")),
IF($C$1="Slowenisch - SI",HYPERLINK(CONCATENATE("https://www.saflax.de/0-WVK-Retail/Bilder-Pictures/SAFLAX-",'Basis-Tabelle-Samen'!Q143,"-",'Basis-Tabelle-Samen'!J143,"-garden-to-go-slovenian.jpg")),
IF($C$1="Spanisch - ES",HYPERLINK(CONCATENATE("https://www.saflax.de/0-WVK-Retail/Bilder-Pictures/SAFLAX-",'Basis-Tabelle-Samen'!Q143,"-",'Basis-Tabelle-Samen'!J143,"-garden-to-go-spanish.jpg")),
IF($C$1="Tschechisch - CZ",HYPERLINK(CONCATENATE("https://www.saflax.de/0-WVK-Retail/Bilder-Pictures/SAFLAX-",'Basis-Tabelle-Samen'!Q143,"-",'Basis-Tabelle-Samen'!J143,"-garden-to-go-czech.jpg")),
IF($C$1="Türkisch - TR",HYPERLINK(CONCATENATE("https://www.saflax.de/0-WVK-Retail/Bilder-Pictures/SAFLAX-",'Basis-Tabelle-Samen'!Q143,"-",'Basis-Tabelle-Samen'!J143,"-garden-to-go-turkish.jpg")),
IF($C$1="Ungarisch - HU",HYPERLINK(CONCATENATE("https://www.saflax.de/0-WVK-Retail/Bilder-Pictures/SAFLAX-",'Basis-Tabelle-Samen'!Q143,"-",'Basis-Tabelle-Samen'!J143,"-garden-to-go-hungarian.jpg")),
" ACHTUNG")))))))))))))))))))))))))))))</f>
        <v>https://www.saflax.de/0-WVK-Retail/Bilder-Pictures/SAFLAX-58426-raphanus-sativus-garden-to-go-english.jpg</v>
      </c>
      <c r="AP171" s="330" t="str">
        <f>IF(K171&lt;1,"",
IF($C$1="Bulgarisch - BG",HYPERLINK(CONCATENATE("https://www.saflax.de/0-WVK-Retail/Bilder-Pictures/SAFLAX-",'Basis-Tabelle-Samen'!T143,"-",'Basis-Tabelle-Samen'!J143,"-cultivation-set-bulgarian.jpg")),
IF($C$1="Dänisch - DK",HYPERLINK(CONCATENATE("https://www.saflax.de/0-WVK-Retail/Bilder-Pictures/SAFLAX-",'Basis-Tabelle-Samen'!T143,"-",'Basis-Tabelle-Samen'!J143,"-cultivation-set-danish.jpg")),
IF($C$1="Deutsch - DE",HYPERLINK(CONCATENATE("https://www.saflax.de/0-WVK-Retail/Bilder-Pictures/SAFLAX-",'Basis-Tabelle-Samen'!T143,"-",'Basis-Tabelle-Samen'!J143,"-cultivation-set-german.jpg")),
IF($C$1="Englisch - UK",HYPERLINK(CONCATENATE("https://www.saflax.de/0-WVK-Retail/Bilder-Pictures/SAFLAX-",'Basis-Tabelle-Samen'!T143,"-",'Basis-Tabelle-Samen'!J143,"-cultivation-set-english.jpg")),
IF($C$1="Estnisch - EE",HYPERLINK(CONCATENATE("https://www.saflax.de/0-WVK-Retail/Bilder-Pictures/SAFLAX-",'Basis-Tabelle-Samen'!T143,"-",'Basis-Tabelle-Samen'!J143,"-cultivation-set-estonian.jpg")),
IF($C$1="Finnisch - FI",HYPERLINK(CONCATENATE("https://www.saflax.de/0-WVK-Retail/Bilder-Pictures/SAFLAX-",'Basis-Tabelle-Samen'!T143,"-",'Basis-Tabelle-Samen'!J143,"-cultivation-set-finnish.jpg")),
IF($C$1="Französisch - FR",HYPERLINK(CONCATENATE("https://www.saflax.de/0-WVK-Retail/Bilder-Pictures/SAFLAX-",'Basis-Tabelle-Samen'!T143,"-",'Basis-Tabelle-Samen'!J143,"-cultivation-set-french.jpg")),
IF($C$1="Griechisch - GR",HYPERLINK(CONCATENATE("https://www.saflax.de/0-WVK-Retail/Bilder-Pictures/SAFLAX-",'Basis-Tabelle-Samen'!T143,"-",'Basis-Tabelle-Samen'!J143,"-cultivation-set-greek.jpg")),
IF($C$1="Irisch - IE",HYPERLINK(CONCATENATE("https://www.saflax.de/0-WVK-Retail/Bilder-Pictures/SAFLAX-",'Basis-Tabelle-Samen'!T143,"-",'Basis-Tabelle-Samen'!J143,"-cultivation-set-irish.jpg")),
IF($C$1="Isländisch - IS",HYPERLINK(CONCATENATE("https://www.saflax.de/0-WVK-Retail/Bilder-Pictures/SAFLAX-",'Basis-Tabelle-Samen'!T143,"-",'Basis-Tabelle-Samen'!J143,"-cultivation-set-icelandic.jpg")),
IF($C$1="Italienisch - IT",HYPERLINK(CONCATENATE("https://www.saflax.de/0-WVK-Retail/Bilder-Pictures/SAFLAX-",'Basis-Tabelle-Samen'!T143,"-",'Basis-Tabelle-Samen'!J143,"-cultivation-set-italian.jpg")),
IF($C$1="Japanisch - JP",HYPERLINK(CONCATENATE("https://www.saflax.de/0-WVK-Retail/Bilder-Pictures/SAFLAX-",'Basis-Tabelle-Samen'!T143,"-",'Basis-Tabelle-Samen'!J143,"-cultivation-set-japanese.jpg")),
IF($C$1="Kroatisch - HR",HYPERLINK(CONCATENATE("https://www.saflax.de/0-WVK-Retail/Bilder-Pictures/SAFLAX-",'Basis-Tabelle-Samen'!T143,"-",'Basis-Tabelle-Samen'!J143,"-cultivation-set-croatian.jpg")),
IF($C$1="Lettisch - LV",HYPERLINK(CONCATENATE("https://www.saflax.de/0-WVK-Retail/Bilder-Pictures/SAFLAX-",'Basis-Tabelle-Samen'!T143,"-",'Basis-Tabelle-Samen'!J143,"-cultivation-set-latvian.jpg")),
IF($C$1="Litauisch - LT",HYPERLINK(CONCATENATE("https://www.saflax.de/0-WVK-Retail/Bilder-Pictures/SAFLAX-",'Basis-Tabelle-Samen'!T143,"-",'Basis-Tabelle-Samen'!J143,"-cultivation-set-lithuanian.jpg")),
IF($C$1="Maltesisch - MT",HYPERLINK(CONCATENATE("https://www.saflax.de/0-WVK-Retail/Bilder-Pictures/SAFLAX-",'Basis-Tabelle-Samen'!T143,"-",'Basis-Tabelle-Samen'!J143,"-cultivation-set-maltese.jpg")),
IF($C$1="Niederländisch - NL",HYPERLINK(CONCATENATE("https://www.saflax.de/0-WVK-Retail/Bilder-Pictures/SAFLAX-",'Basis-Tabelle-Samen'!T143,"-",'Basis-Tabelle-Samen'!J143,"-cultivation-set-dutch.jpg")),
IF($C$1="Norwegisch - NO",HYPERLINK(CONCATENATE("https://www.saflax.de/0-WVK-Retail/Bilder-Pictures/SAFLAX-",'Basis-Tabelle-Samen'!T143,"-",'Basis-Tabelle-Samen'!J143,"-cultivation-set-nowegian.jpg")),
IF($C$1="Polnisch - PL",HYPERLINK(CONCATENATE("https://www.saflax.de/0-WVK-Retail/Bilder-Pictures/SAFLAX-",'Basis-Tabelle-Samen'!T143,"-",'Basis-Tabelle-Samen'!J143,"-cultivation-set-polish.jpg")),
IF($C$1="Portugiesisch - PT",HYPERLINK(CONCATENATE("https://www.saflax.de/0-WVK-Retail/Bilder-Pictures/SAFLAX-",'Basis-Tabelle-Samen'!T143,"-",'Basis-Tabelle-Samen'!J143,"-cultivation-set-portuguese.jpg")),
IF($C$1="Rumänisch - RO",HYPERLINK(CONCATENATE("https://www.saflax.de/0-WVK-Retail/Bilder-Pictures/SAFLAX-",'Basis-Tabelle-Samen'!T143,"-",'Basis-Tabelle-Samen'!J143,"-cultivation-set-romanian.jpg")),
IF($C$1="Schwedisch - SE",HYPERLINK(CONCATENATE("https://www.saflax.de/0-WVK-Retail/Bilder-Pictures/SAFLAX-",'Basis-Tabelle-Samen'!T143,"-",'Basis-Tabelle-Samen'!J143,"-cultivation-set-swedish.jpg")),
IF($C$1="Slowakisch - SK",HYPERLINK(CONCATENATE("https://www.saflax.de/0-WVK-Retail/Bilder-Pictures/SAFLAX-",'Basis-Tabelle-Samen'!T143,"-",'Basis-Tabelle-Samen'!J143,"-cultivation-set-slovak.jpg")),
IF($C$1="Slowenisch - SI",HYPERLINK(CONCATENATE("https://www.saflax.de/0-WVK-Retail/Bilder-Pictures/SAFLAX-",'Basis-Tabelle-Samen'!T143,"-",'Basis-Tabelle-Samen'!J143,"-cultivation-set-slovenian.jpg")),
IF($C$1="Spanisch - ES",HYPERLINK(CONCATENATE("https://www.saflax.de/0-WVK-Retail/Bilder-Pictures/SAFLAX-",'Basis-Tabelle-Samen'!T143,"-",'Basis-Tabelle-Samen'!J143,"-cultivation-set-spanish.jpg")),
IF($C$1="Tschechisch - CZ",HYPERLINK(CONCATENATE("https://www.saflax.de/0-WVK-Retail/Bilder-Pictures/SAFLAX-",'Basis-Tabelle-Samen'!T143,"-",'Basis-Tabelle-Samen'!J143,"-cultivation-set-czech.jpg")),
IF($C$1="Türkisch - TR",HYPERLINK(CONCATENATE("https://www.saflax.de/0-WVK-Retail/Bilder-Pictures/SAFLAX-",'Basis-Tabelle-Samen'!T143,"-",'Basis-Tabelle-Samen'!J143,"-cultivation-set-turkish.jpg")),
IF($C$1="Ungarisch - HU",HYPERLINK(CONCATENATE("https://www.saflax.de/0-WVK-Retail/Bilder-Pictures/SAFLAX-",'Basis-Tabelle-Samen'!T143,"-",'Basis-Tabelle-Samen'!J143,"-cultivation-set-hungarian.jpg")),
" ACHTUNG")))))))))))))))))))))))))))))</f>
        <v>https://www.saflax.de/0-WVK-Retail/Bilder-Pictures/SAFLAX-38426-raphanus-sativus-cultivation-set-english.jpg</v>
      </c>
      <c r="AQ171" s="330" t="str">
        <f>IF(L171&lt;1,"",
IF($C$1="Bulgarisch - BG",HYPERLINK(CONCATENATE("https://www.saflax.de/0-WVK-Retail/Bilder-Pictures/SAFLAX-",'Basis-Tabelle-Samen'!W143,"-",'Basis-Tabelle-Samen'!J143,"-garden-in-the-bag-bulgarian.jpg")),
IF($C$1="Dänisch - DK",HYPERLINK(CONCATENATE("https://www.saflax.de/0-WVK-Retail/Bilder-Pictures/SAFLAX-",'Basis-Tabelle-Samen'!W143,"-",'Basis-Tabelle-Samen'!J143,"-garden-in-the-bag-danish.jpg")),
IF($C$1="Deutsch - DE",HYPERLINK(CONCATENATE("https://www.saflax.de/0-WVK-Retail/Bilder-Pictures/SAFLAX-",'Basis-Tabelle-Samen'!W143,"-",'Basis-Tabelle-Samen'!J143,"-garden-in-the-bag-german.jpg")),
IF($C$1="Englisch - UK",HYPERLINK(CONCATENATE("https://www.saflax.de/0-WVK-Retail/Bilder-Pictures/SAFLAX-",'Basis-Tabelle-Samen'!W143,"-",'Basis-Tabelle-Samen'!J143,"-garden-in-the-bag-english.jpg")),
IF($C$1="Estnisch - EE",HYPERLINK(CONCATENATE("https://www.saflax.de/0-WVK-Retail/Bilder-Pictures/SAFLAX-",'Basis-Tabelle-Samen'!W143,"-",'Basis-Tabelle-Samen'!J143,"-garden-in-the-bag-estonian.jpg")),
IF($C$1="Finnisch - FI",HYPERLINK(CONCATENATE("https://www.saflax.de/0-WVK-Retail/Bilder-Pictures/SAFLAX-",'Basis-Tabelle-Samen'!W143,"-",'Basis-Tabelle-Samen'!J143,"-garden-in-the-bag-finnish.jpg")),
IF($C$1="Französisch - FR",HYPERLINK(CONCATENATE("https://www.saflax.de/0-WVK-Retail/Bilder-Pictures/SAFLAX-",'Basis-Tabelle-Samen'!W143,"-",'Basis-Tabelle-Samen'!J143,"-garden-in-the-bag-french.jpg")),
IF($C$1="Griechisch - GR",HYPERLINK(CONCATENATE("https://www.saflax.de/0-WVK-Retail/Bilder-Pictures/SAFLAX-",'Basis-Tabelle-Samen'!W143,"-",'Basis-Tabelle-Samen'!J143,"-garden-in-the-bag-greek.jpg")),
IF($C$1="Irisch - IE",HYPERLINK(CONCATENATE("https://www.saflax.de/0-WVK-Retail/Bilder-Pictures/SAFLAX-",'Basis-Tabelle-Samen'!W143,"-",'Basis-Tabelle-Samen'!J143,"-garden-in-the-bag-irish.jpg")),
IF($C$1="Isländisch - IS",HYPERLINK(CONCATENATE("https://www.saflax.de/0-WVK-Retail/Bilder-Pictures/SAFLAX-",'Basis-Tabelle-Samen'!W143,"-",'Basis-Tabelle-Samen'!J143,"-garden-in-the-bag-icelandic.jpg")),
IF($C$1="Italienisch - IT",HYPERLINK(CONCATENATE("https://www.saflax.de/0-WVK-Retail/Bilder-Pictures/SAFLAX-",'Basis-Tabelle-Samen'!W143,"-",'Basis-Tabelle-Samen'!J143,"-garden-in-the-bag-italian.jpg")),
IF($C$1="Japanisch - JP",HYPERLINK(CONCATENATE("https://www.saflax.de/0-WVK-Retail/Bilder-Pictures/SAFLAX-",'Basis-Tabelle-Samen'!W143,"-",'Basis-Tabelle-Samen'!J143,"-garden-in-the-bag-japanese.jpg")),
IF($C$1="Kroatisch - HR",HYPERLINK(CONCATENATE("https://www.saflax.de/0-WVK-Retail/Bilder-Pictures/SAFLAX-",'Basis-Tabelle-Samen'!W143,"-",'Basis-Tabelle-Samen'!J143,"-garden-in-the-bag-croatian.jpg")),
IF($C$1="Lettisch - LV",HYPERLINK(CONCATENATE("https://www.saflax.de/0-WVK-Retail/Bilder-Pictures/SAFLAX-",'Basis-Tabelle-Samen'!W143,"-",'Basis-Tabelle-Samen'!J143,"-garden-in-the-bag-latvian.jpg")),
IF($C$1="Litauisch - LT",HYPERLINK(CONCATENATE("https://www.saflax.de/0-WVK-Retail/Bilder-Pictures/SAFLAX-",'Basis-Tabelle-Samen'!W143,"-",'Basis-Tabelle-Samen'!J143,"-garden-in-the-bag-lithuanian.jpg")),
IF($C$1="Maltesisch - MT",HYPERLINK(CONCATENATE("https://www.saflax.de/0-WVK-Retail/Bilder-Pictures/SAFLAX-",'Basis-Tabelle-Samen'!W143,"-",'Basis-Tabelle-Samen'!J143,"-garden-in-the-bag-maltese.jpg")),
IF($C$1="Niederländisch - NL",HYPERLINK(CONCATENATE("https://www.saflax.de/0-WVK-Retail/Bilder-Pictures/SAFLAX-",'Basis-Tabelle-Samen'!W143,"-",'Basis-Tabelle-Samen'!J143,"-garden-in-the-bag-dutch.jpg")),
IF($C$1="Norwegisch - NO",HYPERLINK(CONCATENATE("https://www.saflax.de/0-WVK-Retail/Bilder-Pictures/SAFLAX-",'Basis-Tabelle-Samen'!W143,"-",'Basis-Tabelle-Samen'!J143,"-garden-in-the-bag-nowegian.jpg")),
IF($C$1="Polnisch - PL",HYPERLINK(CONCATENATE("https://www.saflax.de/0-WVK-Retail/Bilder-Pictures/SAFLAX-",'Basis-Tabelle-Samen'!W143,"-",'Basis-Tabelle-Samen'!J143,"-garden-in-the-bag-polish.jpg")),
IF($C$1="Portugiesisch - PT",HYPERLINK(CONCATENATE("https://www.saflax.de/0-WVK-Retail/Bilder-Pictures/SAFLAX-",'Basis-Tabelle-Samen'!W143,"-",'Basis-Tabelle-Samen'!J143,"-garden-in-the-bag-portuguese.jpg")),
IF($C$1="Rumänisch - RO",HYPERLINK(CONCATENATE("https://www.saflax.de/0-WVK-Retail/Bilder-Pictures/SAFLAX-",'Basis-Tabelle-Samen'!W143,"-",'Basis-Tabelle-Samen'!J143,"-garden-in-the-bag-romanian.jpg")),
IF($C$1="Schwedisch - SE",HYPERLINK(CONCATENATE("https://www.saflax.de/0-WVK-Retail/Bilder-Pictures/SAFLAX-",'Basis-Tabelle-Samen'!W143,"-",'Basis-Tabelle-Samen'!J143,"-garden-in-the-bag-swedish.jpg")),
IF($C$1="Slowakisch - SK",HYPERLINK(CONCATENATE("https://www.saflax.de/0-WVK-Retail/Bilder-Pictures/SAFLAX-",'Basis-Tabelle-Samen'!W143,"-",'Basis-Tabelle-Samen'!J143,"-garden-in-the-bag-slovak.jpg")),
IF($C$1="Slowenisch - SI",HYPERLINK(CONCATENATE("https://www.saflax.de/0-WVK-Retail/Bilder-Pictures/SAFLAX-",'Basis-Tabelle-Samen'!W143,"-",'Basis-Tabelle-Samen'!J143,"-garden-in-the-bag-slovenian.jpg")),
IF($C$1="Spanisch - ES",HYPERLINK(CONCATENATE("https://www.saflax.de/0-WVK-Retail/Bilder-Pictures/SAFLAX-",'Basis-Tabelle-Samen'!W143,"-",'Basis-Tabelle-Samen'!J143,"-garden-in-the-bag-spanish.jpg")),
IF($C$1="Tschechisch - CZ",HYPERLINK(CONCATENATE("https://www.saflax.de/0-WVK-Retail/Bilder-Pictures/SAFLAX-",'Basis-Tabelle-Samen'!W143,"-",'Basis-Tabelle-Samen'!J143,"-garden-in-the-bag-czech.jpg")),
IF($C$1="Türkisch - TR",HYPERLINK(CONCATENATE("https://www.saflax.de/0-WVK-Retail/Bilder-Pictures/SAFLAX-",'Basis-Tabelle-Samen'!W143,"-",'Basis-Tabelle-Samen'!J143,"-garden-in-the-bag-turkish.jpg")),
IF($C$1="Ungarisch - HU",HYPERLINK(CONCATENATE("https://www.saflax.de/0-WVK-Retail/Bilder-Pictures/SAFLAX-",'Basis-Tabelle-Samen'!W143,"-",'Basis-Tabelle-Samen'!J143,"-garden-in-the-bag-hungarian.jpg")),
" ACHTUNG")))))))))))))))))))))))))))))</f>
        <v>https://www.saflax.de/0-WVK-Retail/Bilder-Pictures/SAFLAX-68426-raphanus-sativus-garden-in-the-bag-english.jpg</v>
      </c>
    </row>
    <row r="172" spans="1:43" ht="17.100000000000001" customHeight="1" x14ac:dyDescent="0.2">
      <c r="A172" s="318" t="str">
        <f>IF('Basis-Tabelle-Samen'!A166="","",IF($C$1="Deutsch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72" s="319" t="str">
        <f>'Basis-Tabelle-Samen'!I166</f>
        <v>Raphanus sativus</v>
      </c>
      <c r="C172" s="316" t="str">
        <f>IF($C$1="Bulgarisch - BG",'Basis-Tabelle-Samen'!Z166,
IF($C$1="Dänisch - DK",'Basis-Tabelle-Samen'!AA166,
IF($C$1="Deutsch - DE",'Basis-Tabelle-Samen'!AB166,
IF($C$1="Englisch - UK",'Basis-Tabelle-Samen'!AC166,
IF($C$1="Estnisch - EE",'Basis-Tabelle-Samen'!AD166,
IF($C$1="Finnisch - FI",'Basis-Tabelle-Samen'!AE166,
IF($C$1="Französisch - FR",'Basis-Tabelle-Samen'!AF166,
IF($C$1="Griechisch - GR",'Basis-Tabelle-Samen'!AG166,
IF($C$1="Irisch - IE",'Basis-Tabelle-Samen'!AH166,
IF($C$1="Isländisch - IS",'Basis-Tabelle-Samen'!AI166,
IF($C$1="Italienisch - IT",'Basis-Tabelle-Samen'!AJ166,
IF($C$1="Japanisch - JP",'Basis-Tabelle-Samen'!AK166,
IF($C$1="Kroatisch - HR",'Basis-Tabelle-Samen'!AL166,
IF($C$1="Lettisch - LV",'Basis-Tabelle-Samen'!AM166,
IF($C$1="Litauisch - LT",'Basis-Tabelle-Samen'!AN166,
IF($C$1="Maltesisch - MT",'Basis-Tabelle-Samen'!AO166,
IF($C$1="Niederländisch - NL",'Basis-Tabelle-Samen'!AP166,
IF($C$1="Norwegisch - NO",'Basis-Tabelle-Samen'!AQ166,
IF($C$1="Polnisch - PL",'Basis-Tabelle-Samen'!AR166,
IF($C$1="Portugiesisch - PT",'Basis-Tabelle-Samen'!AS166,
IF($C$1="Rumänisch - RO",'Basis-Tabelle-Samen'!AT166,
IF($C$1="Schwedisch - SE",'Basis-Tabelle-Samen'!AU166,
IF($C$1="Slowakisch - SK",'Basis-Tabelle-Samen'!AV166,
IF($C$1="Slowenisch - SI",'Basis-Tabelle-Samen'!AW166,
IF($C$1="Spanisch - ES",'Basis-Tabelle-Samen'!AX166,
IF($C$1="Tschechisch - CZ",'Basis-Tabelle-Samen'!AY166,
IF($C$1="Türkisch - TR",'Basis-Tabelle-Samen'!AZ166,
IF($C$1="Ungarisch - HU",'Basis-Tabelle-Samen'!BA166,
" ACHTUNG"))))))))))))))))))))))))))))</f>
        <v>Organic - Radish - Mooli Minowase</v>
      </c>
      <c r="D172" s="320">
        <f>'Basis-Tabelle-Samen'!F166</f>
        <v>100</v>
      </c>
      <c r="E172" s="321" t="str">
        <f>'Basis-Tabelle-Samen'!H166</f>
        <v>7 %</v>
      </c>
      <c r="F172" s="322" t="str">
        <f>IF('Basis-Tabelle-Samen'!G166="","",'Basis-Tabelle-Samen'!G166)</f>
        <v>02</v>
      </c>
      <c r="G172" s="320">
        <f>'Basis-Tabelle-Samen'!C166</f>
        <v>18577</v>
      </c>
      <c r="H172" s="323">
        <f>'Basis-Tabelle-Samen'!D166</f>
        <v>4055473185774</v>
      </c>
      <c r="I172" s="324">
        <f>'Basis-Tabelle-Samen'!E166</f>
        <v>2.0499999999999998</v>
      </c>
      <c r="J172" s="325">
        <f t="shared" si="2"/>
        <v>12</v>
      </c>
      <c r="K172" s="326">
        <f>'Basis-Tabelle-Samen'!K166</f>
        <v>78577</v>
      </c>
      <c r="L172" s="323">
        <f>'Basis-Tabelle-Samen'!L166</f>
        <v>4055473785776</v>
      </c>
      <c r="M172" s="324">
        <f>'Basis-Tabelle-Samen'!M166</f>
        <v>2.4500000000000002</v>
      </c>
      <c r="N172" s="326">
        <f>IF(K172&lt;1,"",'3'!$I$15)</f>
        <v>15</v>
      </c>
      <c r="O172" s="327">
        <f>IF(K172&lt;1,"",'3'!$J$11)</f>
        <v>90</v>
      </c>
      <c r="P172" s="326">
        <f>'Basis-Tabelle-Samen'!N166</f>
        <v>88577</v>
      </c>
      <c r="Q172" s="323">
        <f>'Basis-Tabelle-Samen'!O166</f>
        <v>4055473885773</v>
      </c>
      <c r="R172" s="328">
        <f>'Basis-Tabelle-Samen'!P166</f>
        <v>3.75</v>
      </c>
      <c r="S172" s="326">
        <f>IF(R172&lt;1,"",'3'!$M$15)</f>
        <v>18</v>
      </c>
      <c r="T172" s="327">
        <f>IF(R172&lt;1,"",'3'!$N$11)</f>
        <v>72</v>
      </c>
      <c r="U172" s="326">
        <f>'Basis-Tabelle-Samen'!Q166</f>
        <v>58577</v>
      </c>
      <c r="V172" s="323">
        <f>'Basis-Tabelle-Samen'!R166</f>
        <v>4055473585772</v>
      </c>
      <c r="W172" s="324">
        <f>'Basis-Tabelle-Samen'!S166</f>
        <v>4.95</v>
      </c>
      <c r="X172" s="326">
        <f>IF(U172&lt;1,"",'3'!$Q$15)</f>
        <v>6</v>
      </c>
      <c r="Y172" s="327">
        <f>IF(U172&lt;1,"",'3'!$R$11)</f>
        <v>24</v>
      </c>
      <c r="Z172" s="326">
        <f>'Basis-Tabelle-Samen'!T166</f>
        <v>38577</v>
      </c>
      <c r="AA172" s="323">
        <f>'Basis-Tabelle-Samen'!U166</f>
        <v>4055473385778</v>
      </c>
      <c r="AB172" s="324">
        <f>'Basis-Tabelle-Samen'!V166</f>
        <v>6.75</v>
      </c>
      <c r="AC172" s="326">
        <f>IF(Z172&lt;1,"",'3'!$U$15)</f>
        <v>6</v>
      </c>
      <c r="AD172" s="327">
        <f>IF(Z172&lt;1,"",'3'!$V$11)</f>
        <v>24</v>
      </c>
      <c r="AE172" s="326">
        <f>'Basis-Tabelle-Samen'!W166</f>
        <v>68577</v>
      </c>
      <c r="AF172" s="323">
        <f>'Basis-Tabelle-Samen'!X166</f>
        <v>4055473685779</v>
      </c>
      <c r="AG172" s="324">
        <f>'Basis-Tabelle-Samen'!Y166</f>
        <v>2.95</v>
      </c>
      <c r="AH172" s="326">
        <f>IF(AE172&lt;1,"",'3'!$Y$15)</f>
        <v>8</v>
      </c>
      <c r="AI172" s="327">
        <f>IF(AE172&lt;1,"",'3'!$Z$11)</f>
        <v>64</v>
      </c>
      <c r="AJ172" s="315"/>
      <c r="AK172" s="316" t="str">
        <f>IF(G172&lt;1,"",
IF($C$1="Bulgarisch - BG",HYPERLINK(CONCATENATE("https://www.saflax.de/0-WVK-Retail/Bilder-Pictures/SAFLAX-",'Basis-Tabelle-Samen'!C166,"-",'Basis-Tabelle-Samen'!J166,"-seed-package-front-cr-bulgarian.jpg")),
IF($C$1="Dänisch - DK",HYPERLINK(CONCATENATE("https://www.saflax.de/0-WVK-Retail/Bilder-Pictures/SAFLAX-",'Basis-Tabelle-Samen'!C166,"-",'Basis-Tabelle-Samen'!J166,"-seed-package-front-cr-danish.jpg")),
IF($C$1="Deutsch - DE",HYPERLINK(CONCATENATE("https://www.saflax.de/0-WVK-Retail/Bilder-Pictures/SAFLAX-",'Basis-Tabelle-Samen'!C166,"-",'Basis-Tabelle-Samen'!J166,"-seed-package-front-cr-german.jpg")),
IF($C$1="Englisch - UK",HYPERLINK(CONCATENATE("https://www.saflax.de/0-WVK-Retail/Bilder-Pictures/SAFLAX-",'Basis-Tabelle-Samen'!C166,"-",'Basis-Tabelle-Samen'!J166,"-seed-package-front-cr-english.jpg")),
IF($C$1="Estnisch - EE",HYPERLINK(CONCATENATE("https://www.saflax.de/0-WVK-Retail/Bilder-Pictures/SAFLAX-",'Basis-Tabelle-Samen'!C166,"-",'Basis-Tabelle-Samen'!J166,"-seed-package-front-cr-estonian.jpg")),
IF($C$1="Finnisch - FI",HYPERLINK(CONCATENATE("https://www.saflax.de/0-WVK-Retail/Bilder-Pictures/SAFLAX-",'Basis-Tabelle-Samen'!C166,"-",'Basis-Tabelle-Samen'!J166,"-seed-package-front-cr-finnish.jpg")),
IF($C$1="Französisch - FR",HYPERLINK(CONCATENATE("https://www.saflax.de/0-WVK-Retail/Bilder-Pictures/SAFLAX-",'Basis-Tabelle-Samen'!C166,"-",'Basis-Tabelle-Samen'!J166,"-seed-package-front-cr-french.jpg")),
IF($C$1="Griechisch - GR",HYPERLINK(CONCATENATE("https://www.saflax.de/0-WVK-Retail/Bilder-Pictures/SAFLAX-",'Basis-Tabelle-Samen'!C166,"-",'Basis-Tabelle-Samen'!J166,"-seed-package-front-cr-greek.jpg")),
IF($C$1="Irisch - IE",HYPERLINK(CONCATENATE("https://www.saflax.de/0-WVK-Retail/Bilder-Pictures/SAFLAX-",'Basis-Tabelle-Samen'!C166,"-",'Basis-Tabelle-Samen'!J166,"-seed-package-front-cr-irish.jpg")),
IF($C$1="Isländisch - IS",HYPERLINK(CONCATENATE("https://www.saflax.de/0-WVK-Retail/Bilder-Pictures/SAFLAX-",'Basis-Tabelle-Samen'!C166,"-",'Basis-Tabelle-Samen'!J166,"-seed-package-front-cr-icelandic.jpg")),
IF($C$1="Italienisch - IT",HYPERLINK(CONCATENATE("https://www.saflax.de/0-WVK-Retail/Bilder-Pictures/SAFLAX-",'Basis-Tabelle-Samen'!C166,"-",'Basis-Tabelle-Samen'!J166,"-seed-package-front-cr-italian.jpg")),
IF($C$1="Japanisch - JP",HYPERLINK(CONCATENATE("https://www.saflax.de/0-WVK-Retail/Bilder-Pictures/SAFLAX-",'Basis-Tabelle-Samen'!C166,"-",'Basis-Tabelle-Samen'!J166,"-seed-package-front-cr-japanese.jpg")),
IF($C$1="Kroatisch - HR",HYPERLINK(CONCATENATE("https://www.saflax.de/0-WVK-Retail/Bilder-Pictures/SAFLAX-",'Basis-Tabelle-Samen'!C166,"-",'Basis-Tabelle-Samen'!J166,"-seed-package-front-cr-croatian.jpg")),
IF($C$1="Lettisch - LV",HYPERLINK(CONCATENATE("https://www.saflax.de/0-WVK-Retail/Bilder-Pictures/SAFLAX-",'Basis-Tabelle-Samen'!C166,"-",'Basis-Tabelle-Samen'!J166,"-seed-package-front-cr-latvian.jpg")),
IF($C$1="Litauisch - LT",HYPERLINK(CONCATENATE("https://www.saflax.de/0-WVK-Retail/Bilder-Pictures/SAFLAX-",'Basis-Tabelle-Samen'!C166,"-",'Basis-Tabelle-Samen'!J166,"-seed-package-front-cr-lithuanian.jpg")),
IF($C$1="Maltesisch - MT",HYPERLINK(CONCATENATE("https://www.saflax.de/0-WVK-Retail/Bilder-Pictures/SAFLAX-",'Basis-Tabelle-Samen'!C166,"-",'Basis-Tabelle-Samen'!J166,"-seed-package-front-cr-maltese.jpg")),
IF($C$1="Niederländisch - NL",HYPERLINK(CONCATENATE("https://www.saflax.de/0-WVK-Retail/Bilder-Pictures/SAFLAX-",'Basis-Tabelle-Samen'!C166,"-",'Basis-Tabelle-Samen'!J166,"-seed-package-front-cr-dutch.jpg")),
IF($C$1="Norwegisch - NO",HYPERLINK(CONCATENATE("https://www.saflax.de/0-WVK-Retail/Bilder-Pictures/SAFLAX-",'Basis-Tabelle-Samen'!C166,"-",'Basis-Tabelle-Samen'!J166,"-seed-package-front-cr-nowegian.jpg")),
IF($C$1="Polnisch - PL",HYPERLINK(CONCATENATE("https://www.saflax.de/0-WVK-Retail/Bilder-Pictures/SAFLAX-",'Basis-Tabelle-Samen'!C166,"-",'Basis-Tabelle-Samen'!J166,"-seed-package-front-cr-polish.jpg")),
IF($C$1="Portugiesisch - PT",HYPERLINK(CONCATENATE("https://www.saflax.de/0-WVK-Retail/Bilder-Pictures/SAFLAX-",'Basis-Tabelle-Samen'!C166,"-",'Basis-Tabelle-Samen'!J166,"-seed-package-front-cr-portuguese.jpg")),
IF($C$1="Rumänisch - RO",HYPERLINK(CONCATENATE("https://www.saflax.de/0-WVK-Retail/Bilder-Pictures/SAFLAX-",'Basis-Tabelle-Samen'!C166,"-",'Basis-Tabelle-Samen'!J166,"-seed-package-front-cr-romanian.jpg")),
IF($C$1="Schwedisch - SE",HYPERLINK(CONCATENATE("https://www.saflax.de/0-WVK-Retail/Bilder-Pictures/SAFLAX-",'Basis-Tabelle-Samen'!C166,"-",'Basis-Tabelle-Samen'!J166,"-seed-package-front-cr-swedish.jpg")),
IF($C$1="Slowakisch - SK",HYPERLINK(CONCATENATE("https://www.saflax.de/0-WVK-Retail/Bilder-Pictures/SAFLAX-",'Basis-Tabelle-Samen'!C166,"-",'Basis-Tabelle-Samen'!J166,"-seed-package-front-cr-slovak.jpg")),
IF($C$1="Slowenisch - SI",HYPERLINK(CONCATENATE("https://www.saflax.de/0-WVK-Retail/Bilder-Pictures/SAFLAX-",'Basis-Tabelle-Samen'!C166,"-",'Basis-Tabelle-Samen'!J166,"-seed-package-front-cr-slovenian.jpg")),
IF($C$1="Spanisch - ES",HYPERLINK(CONCATENATE("https://www.saflax.de/0-WVK-Retail/Bilder-Pictures/SAFLAX-",'Basis-Tabelle-Samen'!C166,"-",'Basis-Tabelle-Samen'!J166,"-seed-package-front-cr-spanish.jpg")),
IF($C$1="Tschechisch - CZ",HYPERLINK(CONCATENATE("https://www.saflax.de/0-WVK-Retail/Bilder-Pictures/SAFLAX-",'Basis-Tabelle-Samen'!C166,"-",'Basis-Tabelle-Samen'!J166,"-seed-package-front-cr-czech.jpg")),
IF($C$1="Türkisch - TR",HYPERLINK(CONCATENATE("https://www.saflax.de/0-WVK-Retail/Bilder-Pictures/SAFLAX-",'Basis-Tabelle-Samen'!C166,"-",'Basis-Tabelle-Samen'!J166,"-seed-package-front-cr-turkish.jpg")),
IF($C$1="Ungarisch - HU",HYPERLINK(CONCATENATE("https://www.saflax.de/0-WVK-Retail/Bilder-Pictures/SAFLAX-",'Basis-Tabelle-Samen'!C166,"-",'Basis-Tabelle-Samen'!J166,"-seed-package-front-cr-hungarian.jpg")),
" ACHTUNG")))))))))))))))))))))))))))))</f>
        <v>https://www.saflax.de/0-WVK-Retail/Bilder-Pictures/SAFLAX-18577-raphanus-sativus-seed-package-front-cr-english.jpg</v>
      </c>
      <c r="AL172" s="330" t="str">
        <f>IF(G172&lt;1,"",
IF($C$1="Bulgarisch - BG",HYPERLINK(CONCATENATE("https://www.saflax.de/0-WVK-Retail/Bilder-Pictures/SAFLAX-",'Basis-Tabelle-Samen'!C166,"-",'Basis-Tabelle-Samen'!J166,"-seed-package-back-cr-bulgarian.jpg")),
IF($C$1="Dänisch - DK",HYPERLINK(CONCATENATE("https://www.saflax.de/0-WVK-Retail/Bilder-Pictures/SAFLAX-",'Basis-Tabelle-Samen'!C166,"-",'Basis-Tabelle-Samen'!J166,"-seed-package-back-cr-danish.jpg")),
IF($C$1="Deutsch - DE",HYPERLINK(CONCATENATE("https://www.saflax.de/0-WVK-Retail/Bilder-Pictures/SAFLAX-",'Basis-Tabelle-Samen'!C166,"-",'Basis-Tabelle-Samen'!J166,"-seed-package-back-cr-german.jpg")),
IF($C$1="Englisch - UK",HYPERLINK(CONCATENATE("https://www.saflax.de/0-WVK-Retail/Bilder-Pictures/SAFLAX-",'Basis-Tabelle-Samen'!C166,"-",'Basis-Tabelle-Samen'!J166,"-seed-package-back-cr-english.jpg")),
IF($C$1="Estnisch - EE",HYPERLINK(CONCATENATE("https://www.saflax.de/0-WVK-Retail/Bilder-Pictures/SAFLAX-",'Basis-Tabelle-Samen'!C166,"-",'Basis-Tabelle-Samen'!J166,"-seed-package-back-cr-estonian.jpg")),
IF($C$1="Finnisch - FI",HYPERLINK(CONCATENATE("https://www.saflax.de/0-WVK-Retail/Bilder-Pictures/SAFLAX-",'Basis-Tabelle-Samen'!C166,"-",'Basis-Tabelle-Samen'!J166,"-seed-package-back-cr-finnish.jpg")),
IF($C$1="Französisch - FR",HYPERLINK(CONCATENATE("https://www.saflax.de/0-WVK-Retail/Bilder-Pictures/SAFLAX-",'Basis-Tabelle-Samen'!C166,"-",'Basis-Tabelle-Samen'!J166,"-seed-package-back-cr-french.jpg")),
IF($C$1="Griechisch - GR",HYPERLINK(CONCATENATE("https://www.saflax.de/0-WVK-Retail/Bilder-Pictures/SAFLAX-",'Basis-Tabelle-Samen'!C166,"-",'Basis-Tabelle-Samen'!J166,"-seed-package-back-cr-greek.jpg")),
IF($C$1="Irisch - IE",HYPERLINK(CONCATENATE("https://www.saflax.de/0-WVK-Retail/Bilder-Pictures/SAFLAX-",'Basis-Tabelle-Samen'!C166,"-",'Basis-Tabelle-Samen'!J166,"-seed-package-back-cr-irish.jpg")),
IF($C$1="Isländisch - IS",HYPERLINK(CONCATENATE("https://www.saflax.de/0-WVK-Retail/Bilder-Pictures/SAFLAX-",'Basis-Tabelle-Samen'!C166,"-",'Basis-Tabelle-Samen'!J166,"-seed-package-back-cr-icelandic.jpg")),
IF($C$1="Italienisch - IT",HYPERLINK(CONCATENATE("https://www.saflax.de/0-WVK-Retail/Bilder-Pictures/SAFLAX-",'Basis-Tabelle-Samen'!C166,"-",'Basis-Tabelle-Samen'!J166,"-seed-package-back-cr-italian.jpg")),
IF($C$1="Japanisch - JP",HYPERLINK(CONCATENATE("https://www.saflax.de/0-WVK-Retail/Bilder-Pictures/SAFLAX-",'Basis-Tabelle-Samen'!C166,"-",'Basis-Tabelle-Samen'!J166,"-seed-package-back-cr-japanese.jpg")),
IF($C$1="Kroatisch - HR",HYPERLINK(CONCATENATE("https://www.saflax.de/0-WVK-Retail/Bilder-Pictures/SAFLAX-",'Basis-Tabelle-Samen'!C166,"-",'Basis-Tabelle-Samen'!J166,"-seed-package-back-cr-croatian.jpg")),
IF($C$1="Lettisch - LV",HYPERLINK(CONCATENATE("https://www.saflax.de/0-WVK-Retail/Bilder-Pictures/SAFLAX-",'Basis-Tabelle-Samen'!C166,"-",'Basis-Tabelle-Samen'!J166,"-seed-package-back-cr-latvian.jpg")),
IF($C$1="Litauisch - LT",HYPERLINK(CONCATENATE("https://www.saflax.de/0-WVK-Retail/Bilder-Pictures/SAFLAX-",'Basis-Tabelle-Samen'!C166,"-",'Basis-Tabelle-Samen'!J166,"-seed-package-back-cr-lithuanian.jpg")),
IF($C$1="Maltesisch - MT",HYPERLINK(CONCATENATE("https://www.saflax.de/0-WVK-Retail/Bilder-Pictures/SAFLAX-",'Basis-Tabelle-Samen'!C166,"-",'Basis-Tabelle-Samen'!J166,"-seed-package-back-cr-maltese.jpg")),
IF($C$1="Niederländisch - NL",HYPERLINK(CONCATENATE("https://www.saflax.de/0-WVK-Retail/Bilder-Pictures/SAFLAX-",'Basis-Tabelle-Samen'!C166,"-",'Basis-Tabelle-Samen'!J166,"-seed-package-back-cr-dutch.jpg")),
IF($C$1="Norwegisch - NO",HYPERLINK(CONCATENATE("https://www.saflax.de/0-WVK-Retail/Bilder-Pictures/SAFLAX-",'Basis-Tabelle-Samen'!C166,"-",'Basis-Tabelle-Samen'!J166,"-seed-package-back-cr-nowegian.jpg")),
IF($C$1="Polnisch - PL",HYPERLINK(CONCATENATE("https://www.saflax.de/0-WVK-Retail/Bilder-Pictures/SAFLAX-",'Basis-Tabelle-Samen'!C166,"-",'Basis-Tabelle-Samen'!J166,"-seed-package-back-cr-polish.jpg")),
IF($C$1="Portugiesisch - PT",HYPERLINK(CONCATENATE("https://www.saflax.de/0-WVK-Retail/Bilder-Pictures/SAFLAX-",'Basis-Tabelle-Samen'!C166,"-",'Basis-Tabelle-Samen'!J166,"-seed-package-back-cr-portuguese.jpg")),
IF($C$1="Rumänisch - RO",HYPERLINK(CONCATENATE("https://www.saflax.de/0-WVK-Retail/Bilder-Pictures/SAFLAX-",'Basis-Tabelle-Samen'!C166,"-",'Basis-Tabelle-Samen'!J166,"-seed-package-back-cr-romanian.jpg")),
IF($C$1="Schwedisch - SE",HYPERLINK(CONCATENATE("https://www.saflax.de/0-WVK-Retail/Bilder-Pictures/SAFLAX-",'Basis-Tabelle-Samen'!C166,"-",'Basis-Tabelle-Samen'!J166,"-seed-package-back-cr-swedish.jpg")),
IF($C$1="Slowakisch - SK",HYPERLINK(CONCATENATE("https://www.saflax.de/0-WVK-Retail/Bilder-Pictures/SAFLAX-",'Basis-Tabelle-Samen'!C166,"-",'Basis-Tabelle-Samen'!J166,"-seed-package-back-cr-slovak.jpg")),
IF($C$1="Slowenisch - SI",HYPERLINK(CONCATENATE("https://www.saflax.de/0-WVK-Retail/Bilder-Pictures/SAFLAX-",'Basis-Tabelle-Samen'!C166,"-",'Basis-Tabelle-Samen'!J166,"-seed-package-back-cr-slovenian.jpg")),
IF($C$1="Spanisch - ES",HYPERLINK(CONCATENATE("https://www.saflax.de/0-WVK-Retail/Bilder-Pictures/SAFLAX-",'Basis-Tabelle-Samen'!C166,"-",'Basis-Tabelle-Samen'!J166,"-seed-package-back-cr-spanish.jpg")),
IF($C$1="Tschechisch - CZ",HYPERLINK(CONCATENATE("https://www.saflax.de/0-WVK-Retail/Bilder-Pictures/SAFLAX-",'Basis-Tabelle-Samen'!C166,"-",'Basis-Tabelle-Samen'!J166,"-seed-package-back-cr-czech.jpg")),
IF($C$1="Türkisch - TR",HYPERLINK(CONCATENATE("https://www.saflax.de/0-WVK-Retail/Bilder-Pictures/SAFLAX-",'Basis-Tabelle-Samen'!C166,"-",'Basis-Tabelle-Samen'!J166,"-seed-package-back-cr-turkish.jpg")),
IF($C$1="Ungarisch - HU",HYPERLINK(CONCATENATE("https://www.saflax.de/0-WVK-Retail/Bilder-Pictures/SAFLAX-",'Basis-Tabelle-Samen'!C166,"-",'Basis-Tabelle-Samen'!J166,"-seed-package-back-cr-hungarian.jpg")),
" ACHTUNG")))))))))))))))))))))))))))))</f>
        <v>https://www.saflax.de/0-WVK-Retail/Bilder-Pictures/SAFLAX-18577-raphanus-sativus-seed-package-back-cr-english.jpg</v>
      </c>
      <c r="AM172" s="330" t="str">
        <f>IF(H172&lt;1,"",
IF($C$1="Bulgarisch - BG",HYPERLINK(CONCATENATE("https://www.saflax.de/0-WVK-Retail/Bilder-Pictures/SAFLAX-",'Basis-Tabelle-Samen'!K166,"-",'Basis-Tabelle-Samen'!J166,"-garden-to-go-mini-bulgarian.jpg")),
IF($C$1="Dänisch - DK",HYPERLINK(CONCATENATE("https://www.saflax.de/0-WVK-Retail/Bilder-Pictures/SAFLAX-",'Basis-Tabelle-Samen'!K166,"-",'Basis-Tabelle-Samen'!J166,"-garden-to-go-mini-danish.jpg")),
IF($C$1="Deutsch - DE",HYPERLINK(CONCATENATE("https://www.saflax.de/0-WVK-Retail/Bilder-Pictures/SAFLAX-",'Basis-Tabelle-Samen'!K166,"-",'Basis-Tabelle-Samen'!J166,"-garden-to-go-mini-german.jpg")),
IF($C$1="Englisch - UK",HYPERLINK(CONCATENATE("https://www.saflax.de/0-WVK-Retail/Bilder-Pictures/SAFLAX-",'Basis-Tabelle-Samen'!K166,"-",'Basis-Tabelle-Samen'!J166,"-garden-to-go-mini-english.jpg")),
IF($C$1="Estnisch - EE",HYPERLINK(CONCATENATE("https://www.saflax.de/0-WVK-Retail/Bilder-Pictures/SAFLAX-",'Basis-Tabelle-Samen'!K166,"-",'Basis-Tabelle-Samen'!J166,"-garden-to-go-mini-estonian.jpg")),
IF($C$1="Finnisch - FI",HYPERLINK(CONCATENATE("https://www.saflax.de/0-WVK-Retail/Bilder-Pictures/SAFLAX-",'Basis-Tabelle-Samen'!K166,"-",'Basis-Tabelle-Samen'!J166,"-garden-to-go-mini-finnish.jpg")),
IF($C$1="Französisch - FR",HYPERLINK(CONCATENATE("https://www.saflax.de/0-WVK-Retail/Bilder-Pictures/SAFLAX-",'Basis-Tabelle-Samen'!K166,"-",'Basis-Tabelle-Samen'!J166,"-garden-to-go-mini-french.jpg")),
IF($C$1="Griechisch - GR",HYPERLINK(CONCATENATE("https://www.saflax.de/0-WVK-Retail/Bilder-Pictures/SAFLAX-",'Basis-Tabelle-Samen'!K166,"-",'Basis-Tabelle-Samen'!J166,"-garden-to-go-mini-greek.jpg")),
IF($C$1="Irisch - IE",HYPERLINK(CONCATENATE("https://www.saflax.de/0-WVK-Retail/Bilder-Pictures/SAFLAX-",'Basis-Tabelle-Samen'!K166,"-",'Basis-Tabelle-Samen'!J166,"-garden-to-go-mini-irish.jpg")),
IF($C$1="Isländisch - IS",HYPERLINK(CONCATENATE("https://www.saflax.de/0-WVK-Retail/Bilder-Pictures/SAFLAX-",'Basis-Tabelle-Samen'!K166,"-",'Basis-Tabelle-Samen'!J166,"-garden-to-go-mini-icelandic.jpg")),
IF($C$1="Italienisch - IT",HYPERLINK(CONCATENATE("https://www.saflax.de/0-WVK-Retail/Bilder-Pictures/SAFLAX-",'Basis-Tabelle-Samen'!K166,"-",'Basis-Tabelle-Samen'!J166,"-garden-to-go-mini-italian.jpg")),
IF($C$1="Japanisch - JP",HYPERLINK(CONCATENATE("https://www.saflax.de/0-WVK-Retail/Bilder-Pictures/SAFLAX-",'Basis-Tabelle-Samen'!K166,"-",'Basis-Tabelle-Samen'!J166,"-garden-to-go-mini-japanese.jpg")),
IF($C$1="Kroatisch - HR",HYPERLINK(CONCATENATE("https://www.saflax.de/0-WVK-Retail/Bilder-Pictures/SAFLAX-",'Basis-Tabelle-Samen'!K166,"-",'Basis-Tabelle-Samen'!J166,"-garden-to-go-mini-croatian.jpg")),
IF($C$1="Lettisch - LV",HYPERLINK(CONCATENATE("https://www.saflax.de/0-WVK-Retail/Bilder-Pictures/SAFLAX-",'Basis-Tabelle-Samen'!K166,"-",'Basis-Tabelle-Samen'!J166,"-garden-to-go-mini-latvian.jpg")),
IF($C$1="Litauisch - LT",HYPERLINK(CONCATENATE("https://www.saflax.de/0-WVK-Retail/Bilder-Pictures/SAFLAX-",'Basis-Tabelle-Samen'!K166,"-",'Basis-Tabelle-Samen'!J166,"-garden-to-go-mini-lithuanian.jpg")),
IF($C$1="Maltesisch - MT",HYPERLINK(CONCATENATE("https://www.saflax.de/0-WVK-Retail/Bilder-Pictures/SAFLAX-",'Basis-Tabelle-Samen'!K166,"-",'Basis-Tabelle-Samen'!J166,"-garden-to-go-mini-maltese.jpg")),
IF($C$1="Niederländisch - NL",HYPERLINK(CONCATENATE("https://www.saflax.de/0-WVK-Retail/Bilder-Pictures/SAFLAX-",'Basis-Tabelle-Samen'!K166,"-",'Basis-Tabelle-Samen'!J166,"-garden-to-go-mini-dutch.jpg")),
IF($C$1="Norwegisch - NO",HYPERLINK(CONCATENATE("https://www.saflax.de/0-WVK-Retail/Bilder-Pictures/SAFLAX-",'Basis-Tabelle-Samen'!K166,"-",'Basis-Tabelle-Samen'!J166,"-garden-to-go-mini-nowegian.jpg")),
IF($C$1="Polnisch - PL",HYPERLINK(CONCATENATE("https://www.saflax.de/0-WVK-Retail/Bilder-Pictures/SAFLAX-",'Basis-Tabelle-Samen'!K166,"-",'Basis-Tabelle-Samen'!J166,"-garden-to-go-mini-polish.jpg")),
IF($C$1="Portugiesisch - PT",HYPERLINK(CONCATENATE("https://www.saflax.de/0-WVK-Retail/Bilder-Pictures/SAFLAX-",'Basis-Tabelle-Samen'!K166,"-",'Basis-Tabelle-Samen'!J166,"-garden-to-go-mini-portuguese.jpg")),
IF($C$1="Rumänisch - RO",HYPERLINK(CONCATENATE("https://www.saflax.de/0-WVK-Retail/Bilder-Pictures/SAFLAX-",'Basis-Tabelle-Samen'!K166,"-",'Basis-Tabelle-Samen'!J166,"-garden-to-go-mini-romanian.jpg")),
IF($C$1="Schwedisch - SE",HYPERLINK(CONCATENATE("https://www.saflax.de/0-WVK-Retail/Bilder-Pictures/SAFLAX-",'Basis-Tabelle-Samen'!K166,"-",'Basis-Tabelle-Samen'!J166,"-garden-to-go-mini-swedish.jpg")),
IF($C$1="Slowakisch - SK",HYPERLINK(CONCATENATE("https://www.saflax.de/0-WVK-Retail/Bilder-Pictures/SAFLAX-",'Basis-Tabelle-Samen'!K166,"-",'Basis-Tabelle-Samen'!J166,"-garden-to-go-mini-slovak.jpg")),
IF($C$1="Slowenisch - SI",HYPERLINK(CONCATENATE("https://www.saflax.de/0-WVK-Retail/Bilder-Pictures/SAFLAX-",'Basis-Tabelle-Samen'!K166,"-",'Basis-Tabelle-Samen'!J166,"-garden-to-go-mini-slovenian.jpg")),
IF($C$1="Spanisch - ES",HYPERLINK(CONCATENATE("https://www.saflax.de/0-WVK-Retail/Bilder-Pictures/SAFLAX-",'Basis-Tabelle-Samen'!K166,"-",'Basis-Tabelle-Samen'!J166,"-garden-to-go-mini-spanish.jpg")),
IF($C$1="Tschechisch - CZ",HYPERLINK(CONCATENATE("https://www.saflax.de/0-WVK-Retail/Bilder-Pictures/SAFLAX-",'Basis-Tabelle-Samen'!K166,"-",'Basis-Tabelle-Samen'!J166,"-garden-to-go-mini-czech.jpg")),
IF($C$1="Türkisch - TR",HYPERLINK(CONCATENATE("https://www.saflax.de/0-WVK-Retail/Bilder-Pictures/SAFLAX-",'Basis-Tabelle-Samen'!K166,"-",'Basis-Tabelle-Samen'!J166,"-garden-to-go-mini-turkish.jpg")),
IF($C$1="Ungarisch - HU",HYPERLINK(CONCATENATE("https://www.saflax.de/0-WVK-Retail/Bilder-Pictures/SAFLAX-",'Basis-Tabelle-Samen'!K166,"-",'Basis-Tabelle-Samen'!J166,"-garden-to-go-mini-hungarian.jpg")),
" ACHTUNG")))))))))))))))))))))))))))))</f>
        <v>https://www.saflax.de/0-WVK-Retail/Bilder-Pictures/SAFLAX-78577-raphanus-sativus-garden-to-go-mini-english.jpg</v>
      </c>
      <c r="AN172" s="330" t="str">
        <f>IF(I172&lt;1,"",
IF($C$1="Bulgarisch - BG",HYPERLINK(CONCATENATE("https://www.saflax.de/0-WVK-Retail/Bilder-Pictures/SAFLAX-",'Basis-Tabelle-Samen'!N166,"-",'Basis-Tabelle-Samen'!J166,"-garden-to-go-lite-bulgarian.jpg")),
IF($C$1="Dänisch - DK",HYPERLINK(CONCATENATE("https://www.saflax.de/0-WVK-Retail/Bilder-Pictures/SAFLAX-",'Basis-Tabelle-Samen'!N166,"-",'Basis-Tabelle-Samen'!J166,"-garden-to-go-lite-danish.jpg")),
IF($C$1="Deutsch - DE",HYPERLINK(CONCATENATE("https://www.saflax.de/0-WVK-Retail/Bilder-Pictures/SAFLAX-",'Basis-Tabelle-Samen'!N166,"-",'Basis-Tabelle-Samen'!J166,"-garden-to-go-lite-german.jpg")),
IF($C$1="Englisch - UK",HYPERLINK(CONCATENATE("https://www.saflax.de/0-WVK-Retail/Bilder-Pictures/SAFLAX-",'Basis-Tabelle-Samen'!N166,"-",'Basis-Tabelle-Samen'!J166,"-garden-to-go-lite-english.jpg")),
IF($C$1="Estnisch - EE",HYPERLINK(CONCATENATE("https://www.saflax.de/0-WVK-Retail/Bilder-Pictures/SAFLAX-",'Basis-Tabelle-Samen'!N166,"-",'Basis-Tabelle-Samen'!J166,"-garden-to-go-lite-estonian.jpg")),
IF($C$1="Finnisch - FI",HYPERLINK(CONCATENATE("https://www.saflax.de/0-WVK-Retail/Bilder-Pictures/SAFLAX-",'Basis-Tabelle-Samen'!N166,"-",'Basis-Tabelle-Samen'!J166,"-garden-to-go-lite-finnish.jpg")),
IF($C$1="Französisch - FR",HYPERLINK(CONCATENATE("https://www.saflax.de/0-WVK-Retail/Bilder-Pictures/SAFLAX-",'Basis-Tabelle-Samen'!N166,"-",'Basis-Tabelle-Samen'!J166,"-garden-to-go-lite-french.jpg")),
IF($C$1="Griechisch - GR",HYPERLINK(CONCATENATE("https://www.saflax.de/0-WVK-Retail/Bilder-Pictures/SAFLAX-",'Basis-Tabelle-Samen'!N166,"-",'Basis-Tabelle-Samen'!J166,"-garden-to-go-lite-greek.jpg")),
IF($C$1="Irisch - IE",HYPERLINK(CONCATENATE("https://www.saflax.de/0-WVK-Retail/Bilder-Pictures/SAFLAX-",'Basis-Tabelle-Samen'!N166,"-",'Basis-Tabelle-Samen'!J166,"-garden-to-go-lite-irish.jpg")),
IF($C$1="Isländisch - IS",HYPERLINK(CONCATENATE("https://www.saflax.de/0-WVK-Retail/Bilder-Pictures/SAFLAX-",'Basis-Tabelle-Samen'!N166,"-",'Basis-Tabelle-Samen'!J166,"-garden-to-go-lite-icelandic.jpg")),
IF($C$1="Italienisch - IT",HYPERLINK(CONCATENATE("https://www.saflax.de/0-WVK-Retail/Bilder-Pictures/SAFLAX-",'Basis-Tabelle-Samen'!N166,"-",'Basis-Tabelle-Samen'!J166,"-garden-to-go-lite-italian.jpg")),
IF($C$1="Japanisch - JP",HYPERLINK(CONCATENATE("https://www.saflax.de/0-WVK-Retail/Bilder-Pictures/SAFLAX-",'Basis-Tabelle-Samen'!N166,"-",'Basis-Tabelle-Samen'!J166,"-garden-to-go-lite-japanese.jpg")),
IF($C$1="Kroatisch - HR",HYPERLINK(CONCATENATE("https://www.saflax.de/0-WVK-Retail/Bilder-Pictures/SAFLAX-",'Basis-Tabelle-Samen'!N166,"-",'Basis-Tabelle-Samen'!J166,"-garden-to-go-lite-croatian.jpg")),
IF($C$1="Lettisch - LV",HYPERLINK(CONCATENATE("https://www.saflax.de/0-WVK-Retail/Bilder-Pictures/SAFLAX-",'Basis-Tabelle-Samen'!N166,"-",'Basis-Tabelle-Samen'!J166,"-garden-to-go-lite-latvian.jpg")),
IF($C$1="Litauisch - LT",HYPERLINK(CONCATENATE("https://www.saflax.de/0-WVK-Retail/Bilder-Pictures/SAFLAX-",'Basis-Tabelle-Samen'!N166,"-",'Basis-Tabelle-Samen'!J166,"-garden-to-go-lite-lithuanian.jpg")),
IF($C$1="Maltesisch - MT",HYPERLINK(CONCATENATE("https://www.saflax.de/0-WVK-Retail/Bilder-Pictures/SAFLAX-",'Basis-Tabelle-Samen'!N166,"-",'Basis-Tabelle-Samen'!J166,"-garden-to-go-lite-maltese.jpg")),
IF($C$1="Niederländisch - NL",HYPERLINK(CONCATENATE("https://www.saflax.de/0-WVK-Retail/Bilder-Pictures/SAFLAX-",'Basis-Tabelle-Samen'!N166,"-",'Basis-Tabelle-Samen'!J166,"-garden-to-go-lite-dutch.jpg")),
IF($C$1="Norwegisch - NO",HYPERLINK(CONCATENATE("https://www.saflax.de/0-WVK-Retail/Bilder-Pictures/SAFLAX-",'Basis-Tabelle-Samen'!N166,"-",'Basis-Tabelle-Samen'!J166,"-garden-to-go-lite-nowegian.jpg")),
IF($C$1="Polnisch - PL",HYPERLINK(CONCATENATE("https://www.saflax.de/0-WVK-Retail/Bilder-Pictures/SAFLAX-",'Basis-Tabelle-Samen'!N166,"-",'Basis-Tabelle-Samen'!J166,"-garden-to-go-lite-polish.jpg")),
IF($C$1="Portugiesisch - PT",HYPERLINK(CONCATENATE("https://www.saflax.de/0-WVK-Retail/Bilder-Pictures/SAFLAX-",'Basis-Tabelle-Samen'!N166,"-",'Basis-Tabelle-Samen'!J166,"-garden-to-go-lite-portuguese.jpg")),
IF($C$1="Rumänisch - RO",HYPERLINK(CONCATENATE("https://www.saflax.de/0-WVK-Retail/Bilder-Pictures/SAFLAX-",'Basis-Tabelle-Samen'!N166,"-",'Basis-Tabelle-Samen'!J166,"-garden-to-go-lite-romanian.jpg")),
IF($C$1="Schwedisch - SE",HYPERLINK(CONCATENATE("https://www.saflax.de/0-WVK-Retail/Bilder-Pictures/SAFLAX-",'Basis-Tabelle-Samen'!N166,"-",'Basis-Tabelle-Samen'!J166,"-garden-to-go-lite-swedish.jpg")),
IF($C$1="Slowakisch - SK",HYPERLINK(CONCATENATE("https://www.saflax.de/0-WVK-Retail/Bilder-Pictures/SAFLAX-",'Basis-Tabelle-Samen'!N166,"-",'Basis-Tabelle-Samen'!J166,"-garden-to-go-lite-slovak.jpg")),
IF($C$1="Slowenisch - SI",HYPERLINK(CONCATENATE("https://www.saflax.de/0-WVK-Retail/Bilder-Pictures/SAFLAX-",'Basis-Tabelle-Samen'!N166,"-",'Basis-Tabelle-Samen'!J166,"-garden-to-go-lite-slovenian.jpg")),
IF($C$1="Spanisch - ES",HYPERLINK(CONCATENATE("https://www.saflax.de/0-WVK-Retail/Bilder-Pictures/SAFLAX-",'Basis-Tabelle-Samen'!N166,"-",'Basis-Tabelle-Samen'!J166,"-garden-to-go-lite-spanish.jpg")),
IF($C$1="Tschechisch - CZ",HYPERLINK(CONCATENATE("https://www.saflax.de/0-WVK-Retail/Bilder-Pictures/SAFLAX-",'Basis-Tabelle-Samen'!N166,"-",'Basis-Tabelle-Samen'!J166,"-garden-to-go-lite-czech.jpg")),
IF($C$1="Türkisch - TR",HYPERLINK(CONCATENATE("https://www.saflax.de/0-WVK-Retail/Bilder-Pictures/SAFLAX-",'Basis-Tabelle-Samen'!N166,"-",'Basis-Tabelle-Samen'!J166,"-garden-to-go-lite-turkish.jpg")),
IF($C$1="Ungarisch - HU",HYPERLINK(CONCATENATE("https://www.saflax.de/0-WVK-Retail/Bilder-Pictures/SAFLAX-",'Basis-Tabelle-Samen'!N166,"-",'Basis-Tabelle-Samen'!J166,"-garden-to-go-lite-hungarian.jpg")),
" ACHTUNG")))))))))))))))))))))))))))))</f>
        <v>https://www.saflax.de/0-WVK-Retail/Bilder-Pictures/SAFLAX-88577-raphanus-sativus-garden-to-go-lite-english.jpg</v>
      </c>
      <c r="AO172" s="330" t="str">
        <f>IF(J172&lt;1,"",
IF($C$1="Bulgarisch - BG",HYPERLINK(CONCATENATE("https://www.saflax.de/0-WVK-Retail/Bilder-Pictures/SAFLAX-",'Basis-Tabelle-Samen'!Q166,"-",'Basis-Tabelle-Samen'!J166,"-garden-to-go-bulgarian.jpg")),
IF($C$1="Dänisch - DK",HYPERLINK(CONCATENATE("https://www.saflax.de/0-WVK-Retail/Bilder-Pictures/SAFLAX-",'Basis-Tabelle-Samen'!Q166,"-",'Basis-Tabelle-Samen'!J166,"-garden-to-go-danish.jpg")),
IF($C$1="Deutsch - DE",HYPERLINK(CONCATENATE("https://www.saflax.de/0-WVK-Retail/Bilder-Pictures/SAFLAX-",'Basis-Tabelle-Samen'!Q166,"-",'Basis-Tabelle-Samen'!J166,"-garden-to-go-german.jpg")),
IF($C$1="Englisch - UK",HYPERLINK(CONCATENATE("https://www.saflax.de/0-WVK-Retail/Bilder-Pictures/SAFLAX-",'Basis-Tabelle-Samen'!Q166,"-",'Basis-Tabelle-Samen'!J166,"-garden-to-go-english.jpg")),
IF($C$1="Estnisch - EE",HYPERLINK(CONCATENATE("https://www.saflax.de/0-WVK-Retail/Bilder-Pictures/SAFLAX-",'Basis-Tabelle-Samen'!Q166,"-",'Basis-Tabelle-Samen'!J166,"-garden-to-go-estonian.jpg")),
IF($C$1="Finnisch - FI",HYPERLINK(CONCATENATE("https://www.saflax.de/0-WVK-Retail/Bilder-Pictures/SAFLAX-",'Basis-Tabelle-Samen'!Q166,"-",'Basis-Tabelle-Samen'!J166,"-garden-to-go-finnish.jpg")),
IF($C$1="Französisch - FR",HYPERLINK(CONCATENATE("https://www.saflax.de/0-WVK-Retail/Bilder-Pictures/SAFLAX-",'Basis-Tabelle-Samen'!Q166,"-",'Basis-Tabelle-Samen'!J166,"-garden-to-go-french.jpg")),
IF($C$1="Griechisch - GR",HYPERLINK(CONCATENATE("https://www.saflax.de/0-WVK-Retail/Bilder-Pictures/SAFLAX-",'Basis-Tabelle-Samen'!Q166,"-",'Basis-Tabelle-Samen'!J166,"-garden-to-go-greek.jpg")),
IF($C$1="Irisch - IE",HYPERLINK(CONCATENATE("https://www.saflax.de/0-WVK-Retail/Bilder-Pictures/SAFLAX-",'Basis-Tabelle-Samen'!Q166,"-",'Basis-Tabelle-Samen'!J166,"-garden-to-go-irish.jpg")),
IF($C$1="Isländisch - IS",HYPERLINK(CONCATENATE("https://www.saflax.de/0-WVK-Retail/Bilder-Pictures/SAFLAX-",'Basis-Tabelle-Samen'!Q166,"-",'Basis-Tabelle-Samen'!J166,"-garden-to-go-icelandic.jpg")),
IF($C$1="Italienisch - IT",HYPERLINK(CONCATENATE("https://www.saflax.de/0-WVK-Retail/Bilder-Pictures/SAFLAX-",'Basis-Tabelle-Samen'!Q166,"-",'Basis-Tabelle-Samen'!J166,"-garden-to-go-italian.jpg")),
IF($C$1="Japanisch - JP",HYPERLINK(CONCATENATE("https://www.saflax.de/0-WVK-Retail/Bilder-Pictures/SAFLAX-",'Basis-Tabelle-Samen'!Q166,"-",'Basis-Tabelle-Samen'!J166,"-garden-to-go-japanese.jpg")),
IF($C$1="Kroatisch - HR",HYPERLINK(CONCATENATE("https://www.saflax.de/0-WVK-Retail/Bilder-Pictures/SAFLAX-",'Basis-Tabelle-Samen'!Q166,"-",'Basis-Tabelle-Samen'!J166,"-garden-to-go-croatian.jpg")),
IF($C$1="Lettisch - LV",HYPERLINK(CONCATENATE("https://www.saflax.de/0-WVK-Retail/Bilder-Pictures/SAFLAX-",'Basis-Tabelle-Samen'!Q166,"-",'Basis-Tabelle-Samen'!J166,"-garden-to-go-latvian.jpg")),
IF($C$1="Litauisch - LT",HYPERLINK(CONCATENATE("https://www.saflax.de/0-WVK-Retail/Bilder-Pictures/SAFLAX-",'Basis-Tabelle-Samen'!Q166,"-",'Basis-Tabelle-Samen'!J166,"-garden-to-go-lithuanian.jpg")),
IF($C$1="Maltesisch - MT",HYPERLINK(CONCATENATE("https://www.saflax.de/0-WVK-Retail/Bilder-Pictures/SAFLAX-",'Basis-Tabelle-Samen'!Q166,"-",'Basis-Tabelle-Samen'!J166,"-garden-to-go-maltese.jpg")),
IF($C$1="Niederländisch - NL",HYPERLINK(CONCATENATE("https://www.saflax.de/0-WVK-Retail/Bilder-Pictures/SAFLAX-",'Basis-Tabelle-Samen'!Q166,"-",'Basis-Tabelle-Samen'!J166,"-garden-to-go-dutch.jpg")),
IF($C$1="Norwegisch - NO",HYPERLINK(CONCATENATE("https://www.saflax.de/0-WVK-Retail/Bilder-Pictures/SAFLAX-",'Basis-Tabelle-Samen'!Q166,"-",'Basis-Tabelle-Samen'!J166,"-garden-to-go-nowegian.jpg")),
IF($C$1="Polnisch - PL",HYPERLINK(CONCATENATE("https://www.saflax.de/0-WVK-Retail/Bilder-Pictures/SAFLAX-",'Basis-Tabelle-Samen'!Q166,"-",'Basis-Tabelle-Samen'!J166,"-garden-to-go-polish.jpg")),
IF($C$1="Portugiesisch - PT",HYPERLINK(CONCATENATE("https://www.saflax.de/0-WVK-Retail/Bilder-Pictures/SAFLAX-",'Basis-Tabelle-Samen'!Q166,"-",'Basis-Tabelle-Samen'!J166,"-garden-to-go-portuguese.jpg")),
IF($C$1="Rumänisch - RO",HYPERLINK(CONCATENATE("https://www.saflax.de/0-WVK-Retail/Bilder-Pictures/SAFLAX-",'Basis-Tabelle-Samen'!Q166,"-",'Basis-Tabelle-Samen'!J166,"-garden-to-go-romanian.jpg")),
IF($C$1="Schwedisch - SE",HYPERLINK(CONCATENATE("https://www.saflax.de/0-WVK-Retail/Bilder-Pictures/SAFLAX-",'Basis-Tabelle-Samen'!Q166,"-",'Basis-Tabelle-Samen'!J166,"-garden-to-go-swedish.jpg")),
IF($C$1="Slowakisch - SK",HYPERLINK(CONCATENATE("https://www.saflax.de/0-WVK-Retail/Bilder-Pictures/SAFLAX-",'Basis-Tabelle-Samen'!Q166,"-",'Basis-Tabelle-Samen'!J166,"-garden-to-go-slovak.jpg")),
IF($C$1="Slowenisch - SI",HYPERLINK(CONCATENATE("https://www.saflax.de/0-WVK-Retail/Bilder-Pictures/SAFLAX-",'Basis-Tabelle-Samen'!Q166,"-",'Basis-Tabelle-Samen'!J166,"-garden-to-go-slovenian.jpg")),
IF($C$1="Spanisch - ES",HYPERLINK(CONCATENATE("https://www.saflax.de/0-WVK-Retail/Bilder-Pictures/SAFLAX-",'Basis-Tabelle-Samen'!Q166,"-",'Basis-Tabelle-Samen'!J166,"-garden-to-go-spanish.jpg")),
IF($C$1="Tschechisch - CZ",HYPERLINK(CONCATENATE("https://www.saflax.de/0-WVK-Retail/Bilder-Pictures/SAFLAX-",'Basis-Tabelle-Samen'!Q166,"-",'Basis-Tabelle-Samen'!J166,"-garden-to-go-czech.jpg")),
IF($C$1="Türkisch - TR",HYPERLINK(CONCATENATE("https://www.saflax.de/0-WVK-Retail/Bilder-Pictures/SAFLAX-",'Basis-Tabelle-Samen'!Q166,"-",'Basis-Tabelle-Samen'!J166,"-garden-to-go-turkish.jpg")),
IF($C$1="Ungarisch - HU",HYPERLINK(CONCATENATE("https://www.saflax.de/0-WVK-Retail/Bilder-Pictures/SAFLAX-",'Basis-Tabelle-Samen'!Q166,"-",'Basis-Tabelle-Samen'!J166,"-garden-to-go-hungarian.jpg")),
" ACHTUNG")))))))))))))))))))))))))))))</f>
        <v>https://www.saflax.de/0-WVK-Retail/Bilder-Pictures/SAFLAX-58577-raphanus-sativus-garden-to-go-english.jpg</v>
      </c>
      <c r="AP172" s="330" t="str">
        <f>IF(K172&lt;1,"",
IF($C$1="Bulgarisch - BG",HYPERLINK(CONCATENATE("https://www.saflax.de/0-WVK-Retail/Bilder-Pictures/SAFLAX-",'Basis-Tabelle-Samen'!T166,"-",'Basis-Tabelle-Samen'!J166,"-cultivation-set-bulgarian.jpg")),
IF($C$1="Dänisch - DK",HYPERLINK(CONCATENATE("https://www.saflax.de/0-WVK-Retail/Bilder-Pictures/SAFLAX-",'Basis-Tabelle-Samen'!T166,"-",'Basis-Tabelle-Samen'!J166,"-cultivation-set-danish.jpg")),
IF($C$1="Deutsch - DE",HYPERLINK(CONCATENATE("https://www.saflax.de/0-WVK-Retail/Bilder-Pictures/SAFLAX-",'Basis-Tabelle-Samen'!T166,"-",'Basis-Tabelle-Samen'!J166,"-cultivation-set-german.jpg")),
IF($C$1="Englisch - UK",HYPERLINK(CONCATENATE("https://www.saflax.de/0-WVK-Retail/Bilder-Pictures/SAFLAX-",'Basis-Tabelle-Samen'!T166,"-",'Basis-Tabelle-Samen'!J166,"-cultivation-set-english.jpg")),
IF($C$1="Estnisch - EE",HYPERLINK(CONCATENATE("https://www.saflax.de/0-WVK-Retail/Bilder-Pictures/SAFLAX-",'Basis-Tabelle-Samen'!T166,"-",'Basis-Tabelle-Samen'!J166,"-cultivation-set-estonian.jpg")),
IF($C$1="Finnisch - FI",HYPERLINK(CONCATENATE("https://www.saflax.de/0-WVK-Retail/Bilder-Pictures/SAFLAX-",'Basis-Tabelle-Samen'!T166,"-",'Basis-Tabelle-Samen'!J166,"-cultivation-set-finnish.jpg")),
IF($C$1="Französisch - FR",HYPERLINK(CONCATENATE("https://www.saflax.de/0-WVK-Retail/Bilder-Pictures/SAFLAX-",'Basis-Tabelle-Samen'!T166,"-",'Basis-Tabelle-Samen'!J166,"-cultivation-set-french.jpg")),
IF($C$1="Griechisch - GR",HYPERLINK(CONCATENATE("https://www.saflax.de/0-WVK-Retail/Bilder-Pictures/SAFLAX-",'Basis-Tabelle-Samen'!T166,"-",'Basis-Tabelle-Samen'!J166,"-cultivation-set-greek.jpg")),
IF($C$1="Irisch - IE",HYPERLINK(CONCATENATE("https://www.saflax.de/0-WVK-Retail/Bilder-Pictures/SAFLAX-",'Basis-Tabelle-Samen'!T166,"-",'Basis-Tabelle-Samen'!J166,"-cultivation-set-irish.jpg")),
IF($C$1="Isländisch - IS",HYPERLINK(CONCATENATE("https://www.saflax.de/0-WVK-Retail/Bilder-Pictures/SAFLAX-",'Basis-Tabelle-Samen'!T166,"-",'Basis-Tabelle-Samen'!J166,"-cultivation-set-icelandic.jpg")),
IF($C$1="Italienisch - IT",HYPERLINK(CONCATENATE("https://www.saflax.de/0-WVK-Retail/Bilder-Pictures/SAFLAX-",'Basis-Tabelle-Samen'!T166,"-",'Basis-Tabelle-Samen'!J166,"-cultivation-set-italian.jpg")),
IF($C$1="Japanisch - JP",HYPERLINK(CONCATENATE("https://www.saflax.de/0-WVK-Retail/Bilder-Pictures/SAFLAX-",'Basis-Tabelle-Samen'!T166,"-",'Basis-Tabelle-Samen'!J166,"-cultivation-set-japanese.jpg")),
IF($C$1="Kroatisch - HR",HYPERLINK(CONCATENATE("https://www.saflax.de/0-WVK-Retail/Bilder-Pictures/SAFLAX-",'Basis-Tabelle-Samen'!T166,"-",'Basis-Tabelle-Samen'!J166,"-cultivation-set-croatian.jpg")),
IF($C$1="Lettisch - LV",HYPERLINK(CONCATENATE("https://www.saflax.de/0-WVK-Retail/Bilder-Pictures/SAFLAX-",'Basis-Tabelle-Samen'!T166,"-",'Basis-Tabelle-Samen'!J166,"-cultivation-set-latvian.jpg")),
IF($C$1="Litauisch - LT",HYPERLINK(CONCATENATE("https://www.saflax.de/0-WVK-Retail/Bilder-Pictures/SAFLAX-",'Basis-Tabelle-Samen'!T166,"-",'Basis-Tabelle-Samen'!J166,"-cultivation-set-lithuanian.jpg")),
IF($C$1="Maltesisch - MT",HYPERLINK(CONCATENATE("https://www.saflax.de/0-WVK-Retail/Bilder-Pictures/SAFLAX-",'Basis-Tabelle-Samen'!T166,"-",'Basis-Tabelle-Samen'!J166,"-cultivation-set-maltese.jpg")),
IF($C$1="Niederländisch - NL",HYPERLINK(CONCATENATE("https://www.saflax.de/0-WVK-Retail/Bilder-Pictures/SAFLAX-",'Basis-Tabelle-Samen'!T166,"-",'Basis-Tabelle-Samen'!J166,"-cultivation-set-dutch.jpg")),
IF($C$1="Norwegisch - NO",HYPERLINK(CONCATENATE("https://www.saflax.de/0-WVK-Retail/Bilder-Pictures/SAFLAX-",'Basis-Tabelle-Samen'!T166,"-",'Basis-Tabelle-Samen'!J166,"-cultivation-set-nowegian.jpg")),
IF($C$1="Polnisch - PL",HYPERLINK(CONCATENATE("https://www.saflax.de/0-WVK-Retail/Bilder-Pictures/SAFLAX-",'Basis-Tabelle-Samen'!T166,"-",'Basis-Tabelle-Samen'!J166,"-cultivation-set-polish.jpg")),
IF($C$1="Portugiesisch - PT",HYPERLINK(CONCATENATE("https://www.saflax.de/0-WVK-Retail/Bilder-Pictures/SAFLAX-",'Basis-Tabelle-Samen'!T166,"-",'Basis-Tabelle-Samen'!J166,"-cultivation-set-portuguese.jpg")),
IF($C$1="Rumänisch - RO",HYPERLINK(CONCATENATE("https://www.saflax.de/0-WVK-Retail/Bilder-Pictures/SAFLAX-",'Basis-Tabelle-Samen'!T166,"-",'Basis-Tabelle-Samen'!J166,"-cultivation-set-romanian.jpg")),
IF($C$1="Schwedisch - SE",HYPERLINK(CONCATENATE("https://www.saflax.de/0-WVK-Retail/Bilder-Pictures/SAFLAX-",'Basis-Tabelle-Samen'!T166,"-",'Basis-Tabelle-Samen'!J166,"-cultivation-set-swedish.jpg")),
IF($C$1="Slowakisch - SK",HYPERLINK(CONCATENATE("https://www.saflax.de/0-WVK-Retail/Bilder-Pictures/SAFLAX-",'Basis-Tabelle-Samen'!T166,"-",'Basis-Tabelle-Samen'!J166,"-cultivation-set-slovak.jpg")),
IF($C$1="Slowenisch - SI",HYPERLINK(CONCATENATE("https://www.saflax.de/0-WVK-Retail/Bilder-Pictures/SAFLAX-",'Basis-Tabelle-Samen'!T166,"-",'Basis-Tabelle-Samen'!J166,"-cultivation-set-slovenian.jpg")),
IF($C$1="Spanisch - ES",HYPERLINK(CONCATENATE("https://www.saflax.de/0-WVK-Retail/Bilder-Pictures/SAFLAX-",'Basis-Tabelle-Samen'!T166,"-",'Basis-Tabelle-Samen'!J166,"-cultivation-set-spanish.jpg")),
IF($C$1="Tschechisch - CZ",HYPERLINK(CONCATENATE("https://www.saflax.de/0-WVK-Retail/Bilder-Pictures/SAFLAX-",'Basis-Tabelle-Samen'!T166,"-",'Basis-Tabelle-Samen'!J166,"-cultivation-set-czech.jpg")),
IF($C$1="Türkisch - TR",HYPERLINK(CONCATENATE("https://www.saflax.de/0-WVK-Retail/Bilder-Pictures/SAFLAX-",'Basis-Tabelle-Samen'!T166,"-",'Basis-Tabelle-Samen'!J166,"-cultivation-set-turkish.jpg")),
IF($C$1="Ungarisch - HU",HYPERLINK(CONCATENATE("https://www.saflax.de/0-WVK-Retail/Bilder-Pictures/SAFLAX-",'Basis-Tabelle-Samen'!T166,"-",'Basis-Tabelle-Samen'!J166,"-cultivation-set-hungarian.jpg")),
" ACHTUNG")))))))))))))))))))))))))))))</f>
        <v>https://www.saflax.de/0-WVK-Retail/Bilder-Pictures/SAFLAX-38577-raphanus-sativus-cultivation-set-english.jpg</v>
      </c>
      <c r="AQ172" s="330" t="str">
        <f>IF(L172&lt;1,"",
IF($C$1="Bulgarisch - BG",HYPERLINK(CONCATENATE("https://www.saflax.de/0-WVK-Retail/Bilder-Pictures/SAFLAX-",'Basis-Tabelle-Samen'!W166,"-",'Basis-Tabelle-Samen'!J166,"-garden-in-the-bag-bulgarian.jpg")),
IF($C$1="Dänisch - DK",HYPERLINK(CONCATENATE("https://www.saflax.de/0-WVK-Retail/Bilder-Pictures/SAFLAX-",'Basis-Tabelle-Samen'!W166,"-",'Basis-Tabelle-Samen'!J166,"-garden-in-the-bag-danish.jpg")),
IF($C$1="Deutsch - DE",HYPERLINK(CONCATENATE("https://www.saflax.de/0-WVK-Retail/Bilder-Pictures/SAFLAX-",'Basis-Tabelle-Samen'!W166,"-",'Basis-Tabelle-Samen'!J166,"-garden-in-the-bag-german.jpg")),
IF($C$1="Englisch - UK",HYPERLINK(CONCATENATE("https://www.saflax.de/0-WVK-Retail/Bilder-Pictures/SAFLAX-",'Basis-Tabelle-Samen'!W166,"-",'Basis-Tabelle-Samen'!J166,"-garden-in-the-bag-english.jpg")),
IF($C$1="Estnisch - EE",HYPERLINK(CONCATENATE("https://www.saflax.de/0-WVK-Retail/Bilder-Pictures/SAFLAX-",'Basis-Tabelle-Samen'!W166,"-",'Basis-Tabelle-Samen'!J166,"-garden-in-the-bag-estonian.jpg")),
IF($C$1="Finnisch - FI",HYPERLINK(CONCATENATE("https://www.saflax.de/0-WVK-Retail/Bilder-Pictures/SAFLAX-",'Basis-Tabelle-Samen'!W166,"-",'Basis-Tabelle-Samen'!J166,"-garden-in-the-bag-finnish.jpg")),
IF($C$1="Französisch - FR",HYPERLINK(CONCATENATE("https://www.saflax.de/0-WVK-Retail/Bilder-Pictures/SAFLAX-",'Basis-Tabelle-Samen'!W166,"-",'Basis-Tabelle-Samen'!J166,"-garden-in-the-bag-french.jpg")),
IF($C$1="Griechisch - GR",HYPERLINK(CONCATENATE("https://www.saflax.de/0-WVK-Retail/Bilder-Pictures/SAFLAX-",'Basis-Tabelle-Samen'!W166,"-",'Basis-Tabelle-Samen'!J166,"-garden-in-the-bag-greek.jpg")),
IF($C$1="Irisch - IE",HYPERLINK(CONCATENATE("https://www.saflax.de/0-WVK-Retail/Bilder-Pictures/SAFLAX-",'Basis-Tabelle-Samen'!W166,"-",'Basis-Tabelle-Samen'!J166,"-garden-in-the-bag-irish.jpg")),
IF($C$1="Isländisch - IS",HYPERLINK(CONCATENATE("https://www.saflax.de/0-WVK-Retail/Bilder-Pictures/SAFLAX-",'Basis-Tabelle-Samen'!W166,"-",'Basis-Tabelle-Samen'!J166,"-garden-in-the-bag-icelandic.jpg")),
IF($C$1="Italienisch - IT",HYPERLINK(CONCATENATE("https://www.saflax.de/0-WVK-Retail/Bilder-Pictures/SAFLAX-",'Basis-Tabelle-Samen'!W166,"-",'Basis-Tabelle-Samen'!J166,"-garden-in-the-bag-italian.jpg")),
IF($C$1="Japanisch - JP",HYPERLINK(CONCATENATE("https://www.saflax.de/0-WVK-Retail/Bilder-Pictures/SAFLAX-",'Basis-Tabelle-Samen'!W166,"-",'Basis-Tabelle-Samen'!J166,"-garden-in-the-bag-japanese.jpg")),
IF($C$1="Kroatisch - HR",HYPERLINK(CONCATENATE("https://www.saflax.de/0-WVK-Retail/Bilder-Pictures/SAFLAX-",'Basis-Tabelle-Samen'!W166,"-",'Basis-Tabelle-Samen'!J166,"-garden-in-the-bag-croatian.jpg")),
IF($C$1="Lettisch - LV",HYPERLINK(CONCATENATE("https://www.saflax.de/0-WVK-Retail/Bilder-Pictures/SAFLAX-",'Basis-Tabelle-Samen'!W166,"-",'Basis-Tabelle-Samen'!J166,"-garden-in-the-bag-latvian.jpg")),
IF($C$1="Litauisch - LT",HYPERLINK(CONCATENATE("https://www.saflax.de/0-WVK-Retail/Bilder-Pictures/SAFLAX-",'Basis-Tabelle-Samen'!W166,"-",'Basis-Tabelle-Samen'!J166,"-garden-in-the-bag-lithuanian.jpg")),
IF($C$1="Maltesisch - MT",HYPERLINK(CONCATENATE("https://www.saflax.de/0-WVK-Retail/Bilder-Pictures/SAFLAX-",'Basis-Tabelle-Samen'!W166,"-",'Basis-Tabelle-Samen'!J166,"-garden-in-the-bag-maltese.jpg")),
IF($C$1="Niederländisch - NL",HYPERLINK(CONCATENATE("https://www.saflax.de/0-WVK-Retail/Bilder-Pictures/SAFLAX-",'Basis-Tabelle-Samen'!W166,"-",'Basis-Tabelle-Samen'!J166,"-garden-in-the-bag-dutch.jpg")),
IF($C$1="Norwegisch - NO",HYPERLINK(CONCATENATE("https://www.saflax.de/0-WVK-Retail/Bilder-Pictures/SAFLAX-",'Basis-Tabelle-Samen'!W166,"-",'Basis-Tabelle-Samen'!J166,"-garden-in-the-bag-nowegian.jpg")),
IF($C$1="Polnisch - PL",HYPERLINK(CONCATENATE("https://www.saflax.de/0-WVK-Retail/Bilder-Pictures/SAFLAX-",'Basis-Tabelle-Samen'!W166,"-",'Basis-Tabelle-Samen'!J166,"-garden-in-the-bag-polish.jpg")),
IF($C$1="Portugiesisch - PT",HYPERLINK(CONCATENATE("https://www.saflax.de/0-WVK-Retail/Bilder-Pictures/SAFLAX-",'Basis-Tabelle-Samen'!W166,"-",'Basis-Tabelle-Samen'!J166,"-garden-in-the-bag-portuguese.jpg")),
IF($C$1="Rumänisch - RO",HYPERLINK(CONCATENATE("https://www.saflax.de/0-WVK-Retail/Bilder-Pictures/SAFLAX-",'Basis-Tabelle-Samen'!W166,"-",'Basis-Tabelle-Samen'!J166,"-garden-in-the-bag-romanian.jpg")),
IF($C$1="Schwedisch - SE",HYPERLINK(CONCATENATE("https://www.saflax.de/0-WVK-Retail/Bilder-Pictures/SAFLAX-",'Basis-Tabelle-Samen'!W166,"-",'Basis-Tabelle-Samen'!J166,"-garden-in-the-bag-swedish.jpg")),
IF($C$1="Slowakisch - SK",HYPERLINK(CONCATENATE("https://www.saflax.de/0-WVK-Retail/Bilder-Pictures/SAFLAX-",'Basis-Tabelle-Samen'!W166,"-",'Basis-Tabelle-Samen'!J166,"-garden-in-the-bag-slovak.jpg")),
IF($C$1="Slowenisch - SI",HYPERLINK(CONCATENATE("https://www.saflax.de/0-WVK-Retail/Bilder-Pictures/SAFLAX-",'Basis-Tabelle-Samen'!W166,"-",'Basis-Tabelle-Samen'!J166,"-garden-in-the-bag-slovenian.jpg")),
IF($C$1="Spanisch - ES",HYPERLINK(CONCATENATE("https://www.saflax.de/0-WVK-Retail/Bilder-Pictures/SAFLAX-",'Basis-Tabelle-Samen'!W166,"-",'Basis-Tabelle-Samen'!J166,"-garden-in-the-bag-spanish.jpg")),
IF($C$1="Tschechisch - CZ",HYPERLINK(CONCATENATE("https://www.saflax.de/0-WVK-Retail/Bilder-Pictures/SAFLAX-",'Basis-Tabelle-Samen'!W166,"-",'Basis-Tabelle-Samen'!J166,"-garden-in-the-bag-czech.jpg")),
IF($C$1="Türkisch - TR",HYPERLINK(CONCATENATE("https://www.saflax.de/0-WVK-Retail/Bilder-Pictures/SAFLAX-",'Basis-Tabelle-Samen'!W166,"-",'Basis-Tabelle-Samen'!J166,"-garden-in-the-bag-turkish.jpg")),
IF($C$1="Ungarisch - HU",HYPERLINK(CONCATENATE("https://www.saflax.de/0-WVK-Retail/Bilder-Pictures/SAFLAX-",'Basis-Tabelle-Samen'!W166,"-",'Basis-Tabelle-Samen'!J166,"-garden-in-the-bag-hungarian.jpg")),
" ACHTUNG")))))))))))))))))))))))))))))</f>
        <v>https://www.saflax.de/0-WVK-Retail/Bilder-Pictures/SAFLAX-68577-raphanus-sativus-garden-in-the-bag-english.jpg</v>
      </c>
    </row>
    <row r="173" spans="1:43" ht="17.100000000000001" customHeight="1" x14ac:dyDescent="0.2">
      <c r="A173" s="318" t="str">
        <f>IF('Basis-Tabelle-Samen'!A144="","",IF($C$1="Deutsch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73" s="319" t="str">
        <f>'Basis-Tabelle-Samen'!I144</f>
        <v>Raphanus sativus</v>
      </c>
      <c r="C173" s="316" t="str">
        <f>IF($C$1="Bulgarisch - BG",'Basis-Tabelle-Samen'!Z144,
IF($C$1="Dänisch - DK",'Basis-Tabelle-Samen'!AA144,
IF($C$1="Deutsch - DE",'Basis-Tabelle-Samen'!AB144,
IF($C$1="Englisch - UK",'Basis-Tabelle-Samen'!AC144,
IF($C$1="Estnisch - EE",'Basis-Tabelle-Samen'!AD144,
IF($C$1="Finnisch - FI",'Basis-Tabelle-Samen'!AE144,
IF($C$1="Französisch - FR",'Basis-Tabelle-Samen'!AF144,
IF($C$1="Griechisch - GR",'Basis-Tabelle-Samen'!AG144,
IF($C$1="Irisch - IE",'Basis-Tabelle-Samen'!AH144,
IF($C$1="Isländisch - IS",'Basis-Tabelle-Samen'!AI144,
IF($C$1="Italienisch - IT",'Basis-Tabelle-Samen'!AJ144,
IF($C$1="Japanisch - JP",'Basis-Tabelle-Samen'!AK144,
IF($C$1="Kroatisch - HR",'Basis-Tabelle-Samen'!AL144,
IF($C$1="Lettisch - LV",'Basis-Tabelle-Samen'!AM144,
IF($C$1="Litauisch - LT",'Basis-Tabelle-Samen'!AN144,
IF($C$1="Maltesisch - MT",'Basis-Tabelle-Samen'!AO144,
IF($C$1="Niederländisch - NL",'Basis-Tabelle-Samen'!AP144,
IF($C$1="Norwegisch - NO",'Basis-Tabelle-Samen'!AQ144,
IF($C$1="Polnisch - PL",'Basis-Tabelle-Samen'!AR144,
IF($C$1="Portugiesisch - PT",'Basis-Tabelle-Samen'!AS144,
IF($C$1="Rumänisch - RO",'Basis-Tabelle-Samen'!AT144,
IF($C$1="Schwedisch - SE",'Basis-Tabelle-Samen'!AU144,
IF($C$1="Slowakisch - SK",'Basis-Tabelle-Samen'!AV144,
IF($C$1="Slowenisch - SI",'Basis-Tabelle-Samen'!AW144,
IF($C$1="Spanisch - ES",'Basis-Tabelle-Samen'!AX144,
IF($C$1="Tschechisch - CZ",'Basis-Tabelle-Samen'!AY144,
IF($C$1="Türkisch - TR",'Basis-Tabelle-Samen'!AZ144,
IF($C$1="Ungarisch - HU",'Basis-Tabelle-Samen'!BA144,
" ACHTUNG"))))))))))))))))))))))))))))</f>
        <v>Organic - Radish - French Breakfast</v>
      </c>
      <c r="D173" s="320">
        <f>'Basis-Tabelle-Samen'!F144</f>
        <v>150</v>
      </c>
      <c r="E173" s="321" t="str">
        <f>'Basis-Tabelle-Samen'!H144</f>
        <v>7 %</v>
      </c>
      <c r="F173" s="322" t="str">
        <f>IF('Basis-Tabelle-Samen'!G144="","",'Basis-Tabelle-Samen'!G144)</f>
        <v>02</v>
      </c>
      <c r="G173" s="320">
        <f>'Basis-Tabelle-Samen'!C144</f>
        <v>18427</v>
      </c>
      <c r="H173" s="323">
        <f>'Basis-Tabelle-Samen'!D144</f>
        <v>4055473184272</v>
      </c>
      <c r="I173" s="324">
        <f>'Basis-Tabelle-Samen'!E144</f>
        <v>2.0499999999999998</v>
      </c>
      <c r="J173" s="325">
        <f t="shared" si="2"/>
        <v>12</v>
      </c>
      <c r="K173" s="326">
        <f>'Basis-Tabelle-Samen'!K144</f>
        <v>78427</v>
      </c>
      <c r="L173" s="323">
        <f>'Basis-Tabelle-Samen'!L144</f>
        <v>4055473784274</v>
      </c>
      <c r="M173" s="324">
        <f>'Basis-Tabelle-Samen'!M144</f>
        <v>2.4500000000000002</v>
      </c>
      <c r="N173" s="326">
        <f>IF(K173&lt;1,"",'3'!$I$15)</f>
        <v>15</v>
      </c>
      <c r="O173" s="327">
        <f>IF(K173&lt;1,"",'3'!$J$11)</f>
        <v>90</v>
      </c>
      <c r="P173" s="326">
        <f>'Basis-Tabelle-Samen'!N144</f>
        <v>88427</v>
      </c>
      <c r="Q173" s="323">
        <f>'Basis-Tabelle-Samen'!O144</f>
        <v>4055473884271</v>
      </c>
      <c r="R173" s="328">
        <f>'Basis-Tabelle-Samen'!P144</f>
        <v>3.75</v>
      </c>
      <c r="S173" s="326">
        <f>IF(R173&lt;1,"",'3'!$M$15)</f>
        <v>18</v>
      </c>
      <c r="T173" s="327">
        <f>IF(R173&lt;1,"",'3'!$N$11)</f>
        <v>72</v>
      </c>
      <c r="U173" s="326">
        <f>'Basis-Tabelle-Samen'!Q144</f>
        <v>58427</v>
      </c>
      <c r="V173" s="323">
        <f>'Basis-Tabelle-Samen'!R144</f>
        <v>4055473584270</v>
      </c>
      <c r="W173" s="324">
        <f>'Basis-Tabelle-Samen'!S144</f>
        <v>4.95</v>
      </c>
      <c r="X173" s="326">
        <f>IF(U173&lt;1,"",'3'!$Q$15)</f>
        <v>6</v>
      </c>
      <c r="Y173" s="327">
        <f>IF(U173&lt;1,"",'3'!$R$11)</f>
        <v>24</v>
      </c>
      <c r="Z173" s="326">
        <f>'Basis-Tabelle-Samen'!T144</f>
        <v>38427</v>
      </c>
      <c r="AA173" s="323">
        <f>'Basis-Tabelle-Samen'!U144</f>
        <v>4055473384276</v>
      </c>
      <c r="AB173" s="324">
        <f>'Basis-Tabelle-Samen'!V144</f>
        <v>6.75</v>
      </c>
      <c r="AC173" s="326">
        <f>IF(Z173&lt;1,"",'3'!$U$15)</f>
        <v>6</v>
      </c>
      <c r="AD173" s="327">
        <f>IF(Z173&lt;1,"",'3'!$V$11)</f>
        <v>24</v>
      </c>
      <c r="AE173" s="326">
        <f>'Basis-Tabelle-Samen'!W144</f>
        <v>68427</v>
      </c>
      <c r="AF173" s="323">
        <f>'Basis-Tabelle-Samen'!X144</f>
        <v>4055473684277</v>
      </c>
      <c r="AG173" s="324">
        <f>'Basis-Tabelle-Samen'!Y144</f>
        <v>2.95</v>
      </c>
      <c r="AH173" s="326">
        <f>IF(AE173&lt;1,"",'3'!$Y$15)</f>
        <v>8</v>
      </c>
      <c r="AI173" s="327">
        <f>IF(AE173&lt;1,"",'3'!$Z$11)</f>
        <v>64</v>
      </c>
      <c r="AJ173" s="315"/>
      <c r="AK173" s="316" t="str">
        <f>IF(G173&lt;1,"",
IF($C$1="Bulgarisch - BG",HYPERLINK(CONCATENATE("https://www.saflax.de/0-WVK-Retail/Bilder-Pictures/SAFLAX-",'Basis-Tabelle-Samen'!C144,"-",'Basis-Tabelle-Samen'!J144,"-seed-package-front-cr-bulgarian.jpg")),
IF($C$1="Dänisch - DK",HYPERLINK(CONCATENATE("https://www.saflax.de/0-WVK-Retail/Bilder-Pictures/SAFLAX-",'Basis-Tabelle-Samen'!C144,"-",'Basis-Tabelle-Samen'!J144,"-seed-package-front-cr-danish.jpg")),
IF($C$1="Deutsch - DE",HYPERLINK(CONCATENATE("https://www.saflax.de/0-WVK-Retail/Bilder-Pictures/SAFLAX-",'Basis-Tabelle-Samen'!C144,"-",'Basis-Tabelle-Samen'!J144,"-seed-package-front-cr-german.jpg")),
IF($C$1="Englisch - UK",HYPERLINK(CONCATENATE("https://www.saflax.de/0-WVK-Retail/Bilder-Pictures/SAFLAX-",'Basis-Tabelle-Samen'!C144,"-",'Basis-Tabelle-Samen'!J144,"-seed-package-front-cr-english.jpg")),
IF($C$1="Estnisch - EE",HYPERLINK(CONCATENATE("https://www.saflax.de/0-WVK-Retail/Bilder-Pictures/SAFLAX-",'Basis-Tabelle-Samen'!C144,"-",'Basis-Tabelle-Samen'!J144,"-seed-package-front-cr-estonian.jpg")),
IF($C$1="Finnisch - FI",HYPERLINK(CONCATENATE("https://www.saflax.de/0-WVK-Retail/Bilder-Pictures/SAFLAX-",'Basis-Tabelle-Samen'!C144,"-",'Basis-Tabelle-Samen'!J144,"-seed-package-front-cr-finnish.jpg")),
IF($C$1="Französisch - FR",HYPERLINK(CONCATENATE("https://www.saflax.de/0-WVK-Retail/Bilder-Pictures/SAFLAX-",'Basis-Tabelle-Samen'!C144,"-",'Basis-Tabelle-Samen'!J144,"-seed-package-front-cr-french.jpg")),
IF($C$1="Griechisch - GR",HYPERLINK(CONCATENATE("https://www.saflax.de/0-WVK-Retail/Bilder-Pictures/SAFLAX-",'Basis-Tabelle-Samen'!C144,"-",'Basis-Tabelle-Samen'!J144,"-seed-package-front-cr-greek.jpg")),
IF($C$1="Irisch - IE",HYPERLINK(CONCATENATE("https://www.saflax.de/0-WVK-Retail/Bilder-Pictures/SAFLAX-",'Basis-Tabelle-Samen'!C144,"-",'Basis-Tabelle-Samen'!J144,"-seed-package-front-cr-irish.jpg")),
IF($C$1="Isländisch - IS",HYPERLINK(CONCATENATE("https://www.saflax.de/0-WVK-Retail/Bilder-Pictures/SAFLAX-",'Basis-Tabelle-Samen'!C144,"-",'Basis-Tabelle-Samen'!J144,"-seed-package-front-cr-icelandic.jpg")),
IF($C$1="Italienisch - IT",HYPERLINK(CONCATENATE("https://www.saflax.de/0-WVK-Retail/Bilder-Pictures/SAFLAX-",'Basis-Tabelle-Samen'!C144,"-",'Basis-Tabelle-Samen'!J144,"-seed-package-front-cr-italian.jpg")),
IF($C$1="Japanisch - JP",HYPERLINK(CONCATENATE("https://www.saflax.de/0-WVK-Retail/Bilder-Pictures/SAFLAX-",'Basis-Tabelle-Samen'!C144,"-",'Basis-Tabelle-Samen'!J144,"-seed-package-front-cr-japanese.jpg")),
IF($C$1="Kroatisch - HR",HYPERLINK(CONCATENATE("https://www.saflax.de/0-WVK-Retail/Bilder-Pictures/SAFLAX-",'Basis-Tabelle-Samen'!C144,"-",'Basis-Tabelle-Samen'!J144,"-seed-package-front-cr-croatian.jpg")),
IF($C$1="Lettisch - LV",HYPERLINK(CONCATENATE("https://www.saflax.de/0-WVK-Retail/Bilder-Pictures/SAFLAX-",'Basis-Tabelle-Samen'!C144,"-",'Basis-Tabelle-Samen'!J144,"-seed-package-front-cr-latvian.jpg")),
IF($C$1="Litauisch - LT",HYPERLINK(CONCATENATE("https://www.saflax.de/0-WVK-Retail/Bilder-Pictures/SAFLAX-",'Basis-Tabelle-Samen'!C144,"-",'Basis-Tabelle-Samen'!J144,"-seed-package-front-cr-lithuanian.jpg")),
IF($C$1="Maltesisch - MT",HYPERLINK(CONCATENATE("https://www.saflax.de/0-WVK-Retail/Bilder-Pictures/SAFLAX-",'Basis-Tabelle-Samen'!C144,"-",'Basis-Tabelle-Samen'!J144,"-seed-package-front-cr-maltese.jpg")),
IF($C$1="Niederländisch - NL",HYPERLINK(CONCATENATE("https://www.saflax.de/0-WVK-Retail/Bilder-Pictures/SAFLAX-",'Basis-Tabelle-Samen'!C144,"-",'Basis-Tabelle-Samen'!J144,"-seed-package-front-cr-dutch.jpg")),
IF($C$1="Norwegisch - NO",HYPERLINK(CONCATENATE("https://www.saflax.de/0-WVK-Retail/Bilder-Pictures/SAFLAX-",'Basis-Tabelle-Samen'!C144,"-",'Basis-Tabelle-Samen'!J144,"-seed-package-front-cr-nowegian.jpg")),
IF($C$1="Polnisch - PL",HYPERLINK(CONCATENATE("https://www.saflax.de/0-WVK-Retail/Bilder-Pictures/SAFLAX-",'Basis-Tabelle-Samen'!C144,"-",'Basis-Tabelle-Samen'!J144,"-seed-package-front-cr-polish.jpg")),
IF($C$1="Portugiesisch - PT",HYPERLINK(CONCATENATE("https://www.saflax.de/0-WVK-Retail/Bilder-Pictures/SAFLAX-",'Basis-Tabelle-Samen'!C144,"-",'Basis-Tabelle-Samen'!J144,"-seed-package-front-cr-portuguese.jpg")),
IF($C$1="Rumänisch - RO",HYPERLINK(CONCATENATE("https://www.saflax.de/0-WVK-Retail/Bilder-Pictures/SAFLAX-",'Basis-Tabelle-Samen'!C144,"-",'Basis-Tabelle-Samen'!J144,"-seed-package-front-cr-romanian.jpg")),
IF($C$1="Schwedisch - SE",HYPERLINK(CONCATENATE("https://www.saflax.de/0-WVK-Retail/Bilder-Pictures/SAFLAX-",'Basis-Tabelle-Samen'!C144,"-",'Basis-Tabelle-Samen'!J144,"-seed-package-front-cr-swedish.jpg")),
IF($C$1="Slowakisch - SK",HYPERLINK(CONCATENATE("https://www.saflax.de/0-WVK-Retail/Bilder-Pictures/SAFLAX-",'Basis-Tabelle-Samen'!C144,"-",'Basis-Tabelle-Samen'!J144,"-seed-package-front-cr-slovak.jpg")),
IF($C$1="Slowenisch - SI",HYPERLINK(CONCATENATE("https://www.saflax.de/0-WVK-Retail/Bilder-Pictures/SAFLAX-",'Basis-Tabelle-Samen'!C144,"-",'Basis-Tabelle-Samen'!J144,"-seed-package-front-cr-slovenian.jpg")),
IF($C$1="Spanisch - ES",HYPERLINK(CONCATENATE("https://www.saflax.de/0-WVK-Retail/Bilder-Pictures/SAFLAX-",'Basis-Tabelle-Samen'!C144,"-",'Basis-Tabelle-Samen'!J144,"-seed-package-front-cr-spanish.jpg")),
IF($C$1="Tschechisch - CZ",HYPERLINK(CONCATENATE("https://www.saflax.de/0-WVK-Retail/Bilder-Pictures/SAFLAX-",'Basis-Tabelle-Samen'!C144,"-",'Basis-Tabelle-Samen'!J144,"-seed-package-front-cr-czech.jpg")),
IF($C$1="Türkisch - TR",HYPERLINK(CONCATENATE("https://www.saflax.de/0-WVK-Retail/Bilder-Pictures/SAFLAX-",'Basis-Tabelle-Samen'!C144,"-",'Basis-Tabelle-Samen'!J144,"-seed-package-front-cr-turkish.jpg")),
IF($C$1="Ungarisch - HU",HYPERLINK(CONCATENATE("https://www.saflax.de/0-WVK-Retail/Bilder-Pictures/SAFLAX-",'Basis-Tabelle-Samen'!C144,"-",'Basis-Tabelle-Samen'!J144,"-seed-package-front-cr-hungarian.jpg")),
" ACHTUNG")))))))))))))))))))))))))))))</f>
        <v>https://www.saflax.de/0-WVK-Retail/Bilder-Pictures/SAFLAX-18427-raphanus-sativus-seed-package-front-cr-english.jpg</v>
      </c>
      <c r="AL173" s="330" t="str">
        <f>IF(G173&lt;1,"",
IF($C$1="Bulgarisch - BG",HYPERLINK(CONCATENATE("https://www.saflax.de/0-WVK-Retail/Bilder-Pictures/SAFLAX-",'Basis-Tabelle-Samen'!C144,"-",'Basis-Tabelle-Samen'!J144,"-seed-package-back-cr-bulgarian.jpg")),
IF($C$1="Dänisch - DK",HYPERLINK(CONCATENATE("https://www.saflax.de/0-WVK-Retail/Bilder-Pictures/SAFLAX-",'Basis-Tabelle-Samen'!C144,"-",'Basis-Tabelle-Samen'!J144,"-seed-package-back-cr-danish.jpg")),
IF($C$1="Deutsch - DE",HYPERLINK(CONCATENATE("https://www.saflax.de/0-WVK-Retail/Bilder-Pictures/SAFLAX-",'Basis-Tabelle-Samen'!C144,"-",'Basis-Tabelle-Samen'!J144,"-seed-package-back-cr-german.jpg")),
IF($C$1="Englisch - UK",HYPERLINK(CONCATENATE("https://www.saflax.de/0-WVK-Retail/Bilder-Pictures/SAFLAX-",'Basis-Tabelle-Samen'!C144,"-",'Basis-Tabelle-Samen'!J144,"-seed-package-back-cr-english.jpg")),
IF($C$1="Estnisch - EE",HYPERLINK(CONCATENATE("https://www.saflax.de/0-WVK-Retail/Bilder-Pictures/SAFLAX-",'Basis-Tabelle-Samen'!C144,"-",'Basis-Tabelle-Samen'!J144,"-seed-package-back-cr-estonian.jpg")),
IF($C$1="Finnisch - FI",HYPERLINK(CONCATENATE("https://www.saflax.de/0-WVK-Retail/Bilder-Pictures/SAFLAX-",'Basis-Tabelle-Samen'!C144,"-",'Basis-Tabelle-Samen'!J144,"-seed-package-back-cr-finnish.jpg")),
IF($C$1="Französisch - FR",HYPERLINK(CONCATENATE("https://www.saflax.de/0-WVK-Retail/Bilder-Pictures/SAFLAX-",'Basis-Tabelle-Samen'!C144,"-",'Basis-Tabelle-Samen'!J144,"-seed-package-back-cr-french.jpg")),
IF($C$1="Griechisch - GR",HYPERLINK(CONCATENATE("https://www.saflax.de/0-WVK-Retail/Bilder-Pictures/SAFLAX-",'Basis-Tabelle-Samen'!C144,"-",'Basis-Tabelle-Samen'!J144,"-seed-package-back-cr-greek.jpg")),
IF($C$1="Irisch - IE",HYPERLINK(CONCATENATE("https://www.saflax.de/0-WVK-Retail/Bilder-Pictures/SAFLAX-",'Basis-Tabelle-Samen'!C144,"-",'Basis-Tabelle-Samen'!J144,"-seed-package-back-cr-irish.jpg")),
IF($C$1="Isländisch - IS",HYPERLINK(CONCATENATE("https://www.saflax.de/0-WVK-Retail/Bilder-Pictures/SAFLAX-",'Basis-Tabelle-Samen'!C144,"-",'Basis-Tabelle-Samen'!J144,"-seed-package-back-cr-icelandic.jpg")),
IF($C$1="Italienisch - IT",HYPERLINK(CONCATENATE("https://www.saflax.de/0-WVK-Retail/Bilder-Pictures/SAFLAX-",'Basis-Tabelle-Samen'!C144,"-",'Basis-Tabelle-Samen'!J144,"-seed-package-back-cr-italian.jpg")),
IF($C$1="Japanisch - JP",HYPERLINK(CONCATENATE("https://www.saflax.de/0-WVK-Retail/Bilder-Pictures/SAFLAX-",'Basis-Tabelle-Samen'!C144,"-",'Basis-Tabelle-Samen'!J144,"-seed-package-back-cr-japanese.jpg")),
IF($C$1="Kroatisch - HR",HYPERLINK(CONCATENATE("https://www.saflax.de/0-WVK-Retail/Bilder-Pictures/SAFLAX-",'Basis-Tabelle-Samen'!C144,"-",'Basis-Tabelle-Samen'!J144,"-seed-package-back-cr-croatian.jpg")),
IF($C$1="Lettisch - LV",HYPERLINK(CONCATENATE("https://www.saflax.de/0-WVK-Retail/Bilder-Pictures/SAFLAX-",'Basis-Tabelle-Samen'!C144,"-",'Basis-Tabelle-Samen'!J144,"-seed-package-back-cr-latvian.jpg")),
IF($C$1="Litauisch - LT",HYPERLINK(CONCATENATE("https://www.saflax.de/0-WVK-Retail/Bilder-Pictures/SAFLAX-",'Basis-Tabelle-Samen'!C144,"-",'Basis-Tabelle-Samen'!J144,"-seed-package-back-cr-lithuanian.jpg")),
IF($C$1="Maltesisch - MT",HYPERLINK(CONCATENATE("https://www.saflax.de/0-WVK-Retail/Bilder-Pictures/SAFLAX-",'Basis-Tabelle-Samen'!C144,"-",'Basis-Tabelle-Samen'!J144,"-seed-package-back-cr-maltese.jpg")),
IF($C$1="Niederländisch - NL",HYPERLINK(CONCATENATE("https://www.saflax.de/0-WVK-Retail/Bilder-Pictures/SAFLAX-",'Basis-Tabelle-Samen'!C144,"-",'Basis-Tabelle-Samen'!J144,"-seed-package-back-cr-dutch.jpg")),
IF($C$1="Norwegisch - NO",HYPERLINK(CONCATENATE("https://www.saflax.de/0-WVK-Retail/Bilder-Pictures/SAFLAX-",'Basis-Tabelle-Samen'!C144,"-",'Basis-Tabelle-Samen'!J144,"-seed-package-back-cr-nowegian.jpg")),
IF($C$1="Polnisch - PL",HYPERLINK(CONCATENATE("https://www.saflax.de/0-WVK-Retail/Bilder-Pictures/SAFLAX-",'Basis-Tabelle-Samen'!C144,"-",'Basis-Tabelle-Samen'!J144,"-seed-package-back-cr-polish.jpg")),
IF($C$1="Portugiesisch - PT",HYPERLINK(CONCATENATE("https://www.saflax.de/0-WVK-Retail/Bilder-Pictures/SAFLAX-",'Basis-Tabelle-Samen'!C144,"-",'Basis-Tabelle-Samen'!J144,"-seed-package-back-cr-portuguese.jpg")),
IF($C$1="Rumänisch - RO",HYPERLINK(CONCATENATE("https://www.saflax.de/0-WVK-Retail/Bilder-Pictures/SAFLAX-",'Basis-Tabelle-Samen'!C144,"-",'Basis-Tabelle-Samen'!J144,"-seed-package-back-cr-romanian.jpg")),
IF($C$1="Schwedisch - SE",HYPERLINK(CONCATENATE("https://www.saflax.de/0-WVK-Retail/Bilder-Pictures/SAFLAX-",'Basis-Tabelle-Samen'!C144,"-",'Basis-Tabelle-Samen'!J144,"-seed-package-back-cr-swedish.jpg")),
IF($C$1="Slowakisch - SK",HYPERLINK(CONCATENATE("https://www.saflax.de/0-WVK-Retail/Bilder-Pictures/SAFLAX-",'Basis-Tabelle-Samen'!C144,"-",'Basis-Tabelle-Samen'!J144,"-seed-package-back-cr-slovak.jpg")),
IF($C$1="Slowenisch - SI",HYPERLINK(CONCATENATE("https://www.saflax.de/0-WVK-Retail/Bilder-Pictures/SAFLAX-",'Basis-Tabelle-Samen'!C144,"-",'Basis-Tabelle-Samen'!J144,"-seed-package-back-cr-slovenian.jpg")),
IF($C$1="Spanisch - ES",HYPERLINK(CONCATENATE("https://www.saflax.de/0-WVK-Retail/Bilder-Pictures/SAFLAX-",'Basis-Tabelle-Samen'!C144,"-",'Basis-Tabelle-Samen'!J144,"-seed-package-back-cr-spanish.jpg")),
IF($C$1="Tschechisch - CZ",HYPERLINK(CONCATENATE("https://www.saflax.de/0-WVK-Retail/Bilder-Pictures/SAFLAX-",'Basis-Tabelle-Samen'!C144,"-",'Basis-Tabelle-Samen'!J144,"-seed-package-back-cr-czech.jpg")),
IF($C$1="Türkisch - TR",HYPERLINK(CONCATENATE("https://www.saflax.de/0-WVK-Retail/Bilder-Pictures/SAFLAX-",'Basis-Tabelle-Samen'!C144,"-",'Basis-Tabelle-Samen'!J144,"-seed-package-back-cr-turkish.jpg")),
IF($C$1="Ungarisch - HU",HYPERLINK(CONCATENATE("https://www.saflax.de/0-WVK-Retail/Bilder-Pictures/SAFLAX-",'Basis-Tabelle-Samen'!C144,"-",'Basis-Tabelle-Samen'!J144,"-seed-package-back-cr-hungarian.jpg")),
" ACHTUNG")))))))))))))))))))))))))))))</f>
        <v>https://www.saflax.de/0-WVK-Retail/Bilder-Pictures/SAFLAX-18427-raphanus-sativus-seed-package-back-cr-english.jpg</v>
      </c>
      <c r="AM173" s="330" t="str">
        <f>IF(H173&lt;1,"",
IF($C$1="Bulgarisch - BG",HYPERLINK(CONCATENATE("https://www.saflax.de/0-WVK-Retail/Bilder-Pictures/SAFLAX-",'Basis-Tabelle-Samen'!K144,"-",'Basis-Tabelle-Samen'!J144,"-garden-to-go-mini-bulgarian.jpg")),
IF($C$1="Dänisch - DK",HYPERLINK(CONCATENATE("https://www.saflax.de/0-WVK-Retail/Bilder-Pictures/SAFLAX-",'Basis-Tabelle-Samen'!K144,"-",'Basis-Tabelle-Samen'!J144,"-garden-to-go-mini-danish.jpg")),
IF($C$1="Deutsch - DE",HYPERLINK(CONCATENATE("https://www.saflax.de/0-WVK-Retail/Bilder-Pictures/SAFLAX-",'Basis-Tabelle-Samen'!K144,"-",'Basis-Tabelle-Samen'!J144,"-garden-to-go-mini-german.jpg")),
IF($C$1="Englisch - UK",HYPERLINK(CONCATENATE("https://www.saflax.de/0-WVK-Retail/Bilder-Pictures/SAFLAX-",'Basis-Tabelle-Samen'!K144,"-",'Basis-Tabelle-Samen'!J144,"-garden-to-go-mini-english.jpg")),
IF($C$1="Estnisch - EE",HYPERLINK(CONCATENATE("https://www.saflax.de/0-WVK-Retail/Bilder-Pictures/SAFLAX-",'Basis-Tabelle-Samen'!K144,"-",'Basis-Tabelle-Samen'!J144,"-garden-to-go-mini-estonian.jpg")),
IF($C$1="Finnisch - FI",HYPERLINK(CONCATENATE("https://www.saflax.de/0-WVK-Retail/Bilder-Pictures/SAFLAX-",'Basis-Tabelle-Samen'!K144,"-",'Basis-Tabelle-Samen'!J144,"-garden-to-go-mini-finnish.jpg")),
IF($C$1="Französisch - FR",HYPERLINK(CONCATENATE("https://www.saflax.de/0-WVK-Retail/Bilder-Pictures/SAFLAX-",'Basis-Tabelle-Samen'!K144,"-",'Basis-Tabelle-Samen'!J144,"-garden-to-go-mini-french.jpg")),
IF($C$1="Griechisch - GR",HYPERLINK(CONCATENATE("https://www.saflax.de/0-WVK-Retail/Bilder-Pictures/SAFLAX-",'Basis-Tabelle-Samen'!K144,"-",'Basis-Tabelle-Samen'!J144,"-garden-to-go-mini-greek.jpg")),
IF($C$1="Irisch - IE",HYPERLINK(CONCATENATE("https://www.saflax.de/0-WVK-Retail/Bilder-Pictures/SAFLAX-",'Basis-Tabelle-Samen'!K144,"-",'Basis-Tabelle-Samen'!J144,"-garden-to-go-mini-irish.jpg")),
IF($C$1="Isländisch - IS",HYPERLINK(CONCATENATE("https://www.saflax.de/0-WVK-Retail/Bilder-Pictures/SAFLAX-",'Basis-Tabelle-Samen'!K144,"-",'Basis-Tabelle-Samen'!J144,"-garden-to-go-mini-icelandic.jpg")),
IF($C$1="Italienisch - IT",HYPERLINK(CONCATENATE("https://www.saflax.de/0-WVK-Retail/Bilder-Pictures/SAFLAX-",'Basis-Tabelle-Samen'!K144,"-",'Basis-Tabelle-Samen'!J144,"-garden-to-go-mini-italian.jpg")),
IF($C$1="Japanisch - JP",HYPERLINK(CONCATENATE("https://www.saflax.de/0-WVK-Retail/Bilder-Pictures/SAFLAX-",'Basis-Tabelle-Samen'!K144,"-",'Basis-Tabelle-Samen'!J144,"-garden-to-go-mini-japanese.jpg")),
IF($C$1="Kroatisch - HR",HYPERLINK(CONCATENATE("https://www.saflax.de/0-WVK-Retail/Bilder-Pictures/SAFLAX-",'Basis-Tabelle-Samen'!K144,"-",'Basis-Tabelle-Samen'!J144,"-garden-to-go-mini-croatian.jpg")),
IF($C$1="Lettisch - LV",HYPERLINK(CONCATENATE("https://www.saflax.de/0-WVK-Retail/Bilder-Pictures/SAFLAX-",'Basis-Tabelle-Samen'!K144,"-",'Basis-Tabelle-Samen'!J144,"-garden-to-go-mini-latvian.jpg")),
IF($C$1="Litauisch - LT",HYPERLINK(CONCATENATE("https://www.saflax.de/0-WVK-Retail/Bilder-Pictures/SAFLAX-",'Basis-Tabelle-Samen'!K144,"-",'Basis-Tabelle-Samen'!J144,"-garden-to-go-mini-lithuanian.jpg")),
IF($C$1="Maltesisch - MT",HYPERLINK(CONCATENATE("https://www.saflax.de/0-WVK-Retail/Bilder-Pictures/SAFLAX-",'Basis-Tabelle-Samen'!K144,"-",'Basis-Tabelle-Samen'!J144,"-garden-to-go-mini-maltese.jpg")),
IF($C$1="Niederländisch - NL",HYPERLINK(CONCATENATE("https://www.saflax.de/0-WVK-Retail/Bilder-Pictures/SAFLAX-",'Basis-Tabelle-Samen'!K144,"-",'Basis-Tabelle-Samen'!J144,"-garden-to-go-mini-dutch.jpg")),
IF($C$1="Norwegisch - NO",HYPERLINK(CONCATENATE("https://www.saflax.de/0-WVK-Retail/Bilder-Pictures/SAFLAX-",'Basis-Tabelle-Samen'!K144,"-",'Basis-Tabelle-Samen'!J144,"-garden-to-go-mini-nowegian.jpg")),
IF($C$1="Polnisch - PL",HYPERLINK(CONCATENATE("https://www.saflax.de/0-WVK-Retail/Bilder-Pictures/SAFLAX-",'Basis-Tabelle-Samen'!K144,"-",'Basis-Tabelle-Samen'!J144,"-garden-to-go-mini-polish.jpg")),
IF($C$1="Portugiesisch - PT",HYPERLINK(CONCATENATE("https://www.saflax.de/0-WVK-Retail/Bilder-Pictures/SAFLAX-",'Basis-Tabelle-Samen'!K144,"-",'Basis-Tabelle-Samen'!J144,"-garden-to-go-mini-portuguese.jpg")),
IF($C$1="Rumänisch - RO",HYPERLINK(CONCATENATE("https://www.saflax.de/0-WVK-Retail/Bilder-Pictures/SAFLAX-",'Basis-Tabelle-Samen'!K144,"-",'Basis-Tabelle-Samen'!J144,"-garden-to-go-mini-romanian.jpg")),
IF($C$1="Schwedisch - SE",HYPERLINK(CONCATENATE("https://www.saflax.de/0-WVK-Retail/Bilder-Pictures/SAFLAX-",'Basis-Tabelle-Samen'!K144,"-",'Basis-Tabelle-Samen'!J144,"-garden-to-go-mini-swedish.jpg")),
IF($C$1="Slowakisch - SK",HYPERLINK(CONCATENATE("https://www.saflax.de/0-WVK-Retail/Bilder-Pictures/SAFLAX-",'Basis-Tabelle-Samen'!K144,"-",'Basis-Tabelle-Samen'!J144,"-garden-to-go-mini-slovak.jpg")),
IF($C$1="Slowenisch - SI",HYPERLINK(CONCATENATE("https://www.saflax.de/0-WVK-Retail/Bilder-Pictures/SAFLAX-",'Basis-Tabelle-Samen'!K144,"-",'Basis-Tabelle-Samen'!J144,"-garden-to-go-mini-slovenian.jpg")),
IF($C$1="Spanisch - ES",HYPERLINK(CONCATENATE("https://www.saflax.de/0-WVK-Retail/Bilder-Pictures/SAFLAX-",'Basis-Tabelle-Samen'!K144,"-",'Basis-Tabelle-Samen'!J144,"-garden-to-go-mini-spanish.jpg")),
IF($C$1="Tschechisch - CZ",HYPERLINK(CONCATENATE("https://www.saflax.de/0-WVK-Retail/Bilder-Pictures/SAFLAX-",'Basis-Tabelle-Samen'!K144,"-",'Basis-Tabelle-Samen'!J144,"-garden-to-go-mini-czech.jpg")),
IF($C$1="Türkisch - TR",HYPERLINK(CONCATENATE("https://www.saflax.de/0-WVK-Retail/Bilder-Pictures/SAFLAX-",'Basis-Tabelle-Samen'!K144,"-",'Basis-Tabelle-Samen'!J144,"-garden-to-go-mini-turkish.jpg")),
IF($C$1="Ungarisch - HU",HYPERLINK(CONCATENATE("https://www.saflax.de/0-WVK-Retail/Bilder-Pictures/SAFLAX-",'Basis-Tabelle-Samen'!K144,"-",'Basis-Tabelle-Samen'!J144,"-garden-to-go-mini-hungarian.jpg")),
" ACHTUNG")))))))))))))))))))))))))))))</f>
        <v>https://www.saflax.de/0-WVK-Retail/Bilder-Pictures/SAFLAX-78427-raphanus-sativus-garden-to-go-mini-english.jpg</v>
      </c>
      <c r="AN173" s="330" t="str">
        <f>IF(I173&lt;1,"",
IF($C$1="Bulgarisch - BG",HYPERLINK(CONCATENATE("https://www.saflax.de/0-WVK-Retail/Bilder-Pictures/SAFLAX-",'Basis-Tabelle-Samen'!N144,"-",'Basis-Tabelle-Samen'!J144,"-garden-to-go-lite-bulgarian.jpg")),
IF($C$1="Dänisch - DK",HYPERLINK(CONCATENATE("https://www.saflax.de/0-WVK-Retail/Bilder-Pictures/SAFLAX-",'Basis-Tabelle-Samen'!N144,"-",'Basis-Tabelle-Samen'!J144,"-garden-to-go-lite-danish.jpg")),
IF($C$1="Deutsch - DE",HYPERLINK(CONCATENATE("https://www.saflax.de/0-WVK-Retail/Bilder-Pictures/SAFLAX-",'Basis-Tabelle-Samen'!N144,"-",'Basis-Tabelle-Samen'!J144,"-garden-to-go-lite-german.jpg")),
IF($C$1="Englisch - UK",HYPERLINK(CONCATENATE("https://www.saflax.de/0-WVK-Retail/Bilder-Pictures/SAFLAX-",'Basis-Tabelle-Samen'!N144,"-",'Basis-Tabelle-Samen'!J144,"-garden-to-go-lite-english.jpg")),
IF($C$1="Estnisch - EE",HYPERLINK(CONCATENATE("https://www.saflax.de/0-WVK-Retail/Bilder-Pictures/SAFLAX-",'Basis-Tabelle-Samen'!N144,"-",'Basis-Tabelle-Samen'!J144,"-garden-to-go-lite-estonian.jpg")),
IF($C$1="Finnisch - FI",HYPERLINK(CONCATENATE("https://www.saflax.de/0-WVK-Retail/Bilder-Pictures/SAFLAX-",'Basis-Tabelle-Samen'!N144,"-",'Basis-Tabelle-Samen'!J144,"-garden-to-go-lite-finnish.jpg")),
IF($C$1="Französisch - FR",HYPERLINK(CONCATENATE("https://www.saflax.de/0-WVK-Retail/Bilder-Pictures/SAFLAX-",'Basis-Tabelle-Samen'!N144,"-",'Basis-Tabelle-Samen'!J144,"-garden-to-go-lite-french.jpg")),
IF($C$1="Griechisch - GR",HYPERLINK(CONCATENATE("https://www.saflax.de/0-WVK-Retail/Bilder-Pictures/SAFLAX-",'Basis-Tabelle-Samen'!N144,"-",'Basis-Tabelle-Samen'!J144,"-garden-to-go-lite-greek.jpg")),
IF($C$1="Irisch - IE",HYPERLINK(CONCATENATE("https://www.saflax.de/0-WVK-Retail/Bilder-Pictures/SAFLAX-",'Basis-Tabelle-Samen'!N144,"-",'Basis-Tabelle-Samen'!J144,"-garden-to-go-lite-irish.jpg")),
IF($C$1="Isländisch - IS",HYPERLINK(CONCATENATE("https://www.saflax.de/0-WVK-Retail/Bilder-Pictures/SAFLAX-",'Basis-Tabelle-Samen'!N144,"-",'Basis-Tabelle-Samen'!J144,"-garden-to-go-lite-icelandic.jpg")),
IF($C$1="Italienisch - IT",HYPERLINK(CONCATENATE("https://www.saflax.de/0-WVK-Retail/Bilder-Pictures/SAFLAX-",'Basis-Tabelle-Samen'!N144,"-",'Basis-Tabelle-Samen'!J144,"-garden-to-go-lite-italian.jpg")),
IF($C$1="Japanisch - JP",HYPERLINK(CONCATENATE("https://www.saflax.de/0-WVK-Retail/Bilder-Pictures/SAFLAX-",'Basis-Tabelle-Samen'!N144,"-",'Basis-Tabelle-Samen'!J144,"-garden-to-go-lite-japanese.jpg")),
IF($C$1="Kroatisch - HR",HYPERLINK(CONCATENATE("https://www.saflax.de/0-WVK-Retail/Bilder-Pictures/SAFLAX-",'Basis-Tabelle-Samen'!N144,"-",'Basis-Tabelle-Samen'!J144,"-garden-to-go-lite-croatian.jpg")),
IF($C$1="Lettisch - LV",HYPERLINK(CONCATENATE("https://www.saflax.de/0-WVK-Retail/Bilder-Pictures/SAFLAX-",'Basis-Tabelle-Samen'!N144,"-",'Basis-Tabelle-Samen'!J144,"-garden-to-go-lite-latvian.jpg")),
IF($C$1="Litauisch - LT",HYPERLINK(CONCATENATE("https://www.saflax.de/0-WVK-Retail/Bilder-Pictures/SAFLAX-",'Basis-Tabelle-Samen'!N144,"-",'Basis-Tabelle-Samen'!J144,"-garden-to-go-lite-lithuanian.jpg")),
IF($C$1="Maltesisch - MT",HYPERLINK(CONCATENATE("https://www.saflax.de/0-WVK-Retail/Bilder-Pictures/SAFLAX-",'Basis-Tabelle-Samen'!N144,"-",'Basis-Tabelle-Samen'!J144,"-garden-to-go-lite-maltese.jpg")),
IF($C$1="Niederländisch - NL",HYPERLINK(CONCATENATE("https://www.saflax.de/0-WVK-Retail/Bilder-Pictures/SAFLAX-",'Basis-Tabelle-Samen'!N144,"-",'Basis-Tabelle-Samen'!J144,"-garden-to-go-lite-dutch.jpg")),
IF($C$1="Norwegisch - NO",HYPERLINK(CONCATENATE("https://www.saflax.de/0-WVK-Retail/Bilder-Pictures/SAFLAX-",'Basis-Tabelle-Samen'!N144,"-",'Basis-Tabelle-Samen'!J144,"-garden-to-go-lite-nowegian.jpg")),
IF($C$1="Polnisch - PL",HYPERLINK(CONCATENATE("https://www.saflax.de/0-WVK-Retail/Bilder-Pictures/SAFLAX-",'Basis-Tabelle-Samen'!N144,"-",'Basis-Tabelle-Samen'!J144,"-garden-to-go-lite-polish.jpg")),
IF($C$1="Portugiesisch - PT",HYPERLINK(CONCATENATE("https://www.saflax.de/0-WVK-Retail/Bilder-Pictures/SAFLAX-",'Basis-Tabelle-Samen'!N144,"-",'Basis-Tabelle-Samen'!J144,"-garden-to-go-lite-portuguese.jpg")),
IF($C$1="Rumänisch - RO",HYPERLINK(CONCATENATE("https://www.saflax.de/0-WVK-Retail/Bilder-Pictures/SAFLAX-",'Basis-Tabelle-Samen'!N144,"-",'Basis-Tabelle-Samen'!J144,"-garden-to-go-lite-romanian.jpg")),
IF($C$1="Schwedisch - SE",HYPERLINK(CONCATENATE("https://www.saflax.de/0-WVK-Retail/Bilder-Pictures/SAFLAX-",'Basis-Tabelle-Samen'!N144,"-",'Basis-Tabelle-Samen'!J144,"-garden-to-go-lite-swedish.jpg")),
IF($C$1="Slowakisch - SK",HYPERLINK(CONCATENATE("https://www.saflax.de/0-WVK-Retail/Bilder-Pictures/SAFLAX-",'Basis-Tabelle-Samen'!N144,"-",'Basis-Tabelle-Samen'!J144,"-garden-to-go-lite-slovak.jpg")),
IF($C$1="Slowenisch - SI",HYPERLINK(CONCATENATE("https://www.saflax.de/0-WVK-Retail/Bilder-Pictures/SAFLAX-",'Basis-Tabelle-Samen'!N144,"-",'Basis-Tabelle-Samen'!J144,"-garden-to-go-lite-slovenian.jpg")),
IF($C$1="Spanisch - ES",HYPERLINK(CONCATENATE("https://www.saflax.de/0-WVK-Retail/Bilder-Pictures/SAFLAX-",'Basis-Tabelle-Samen'!N144,"-",'Basis-Tabelle-Samen'!J144,"-garden-to-go-lite-spanish.jpg")),
IF($C$1="Tschechisch - CZ",HYPERLINK(CONCATENATE("https://www.saflax.de/0-WVK-Retail/Bilder-Pictures/SAFLAX-",'Basis-Tabelle-Samen'!N144,"-",'Basis-Tabelle-Samen'!J144,"-garden-to-go-lite-czech.jpg")),
IF($C$1="Türkisch - TR",HYPERLINK(CONCATENATE("https://www.saflax.de/0-WVK-Retail/Bilder-Pictures/SAFLAX-",'Basis-Tabelle-Samen'!N144,"-",'Basis-Tabelle-Samen'!J144,"-garden-to-go-lite-turkish.jpg")),
IF($C$1="Ungarisch - HU",HYPERLINK(CONCATENATE("https://www.saflax.de/0-WVK-Retail/Bilder-Pictures/SAFLAX-",'Basis-Tabelle-Samen'!N144,"-",'Basis-Tabelle-Samen'!J144,"-garden-to-go-lite-hungarian.jpg")),
" ACHTUNG")))))))))))))))))))))))))))))</f>
        <v>https://www.saflax.de/0-WVK-Retail/Bilder-Pictures/SAFLAX-88427-raphanus-sativus-garden-to-go-lite-english.jpg</v>
      </c>
      <c r="AO173" s="330" t="str">
        <f>IF(J173&lt;1,"",
IF($C$1="Bulgarisch - BG",HYPERLINK(CONCATENATE("https://www.saflax.de/0-WVK-Retail/Bilder-Pictures/SAFLAX-",'Basis-Tabelle-Samen'!Q144,"-",'Basis-Tabelle-Samen'!J144,"-garden-to-go-bulgarian.jpg")),
IF($C$1="Dänisch - DK",HYPERLINK(CONCATENATE("https://www.saflax.de/0-WVK-Retail/Bilder-Pictures/SAFLAX-",'Basis-Tabelle-Samen'!Q144,"-",'Basis-Tabelle-Samen'!J144,"-garden-to-go-danish.jpg")),
IF($C$1="Deutsch - DE",HYPERLINK(CONCATENATE("https://www.saflax.de/0-WVK-Retail/Bilder-Pictures/SAFLAX-",'Basis-Tabelle-Samen'!Q144,"-",'Basis-Tabelle-Samen'!J144,"-garden-to-go-german.jpg")),
IF($C$1="Englisch - UK",HYPERLINK(CONCATENATE("https://www.saflax.de/0-WVK-Retail/Bilder-Pictures/SAFLAX-",'Basis-Tabelle-Samen'!Q144,"-",'Basis-Tabelle-Samen'!J144,"-garden-to-go-english.jpg")),
IF($C$1="Estnisch - EE",HYPERLINK(CONCATENATE("https://www.saflax.de/0-WVK-Retail/Bilder-Pictures/SAFLAX-",'Basis-Tabelle-Samen'!Q144,"-",'Basis-Tabelle-Samen'!J144,"-garden-to-go-estonian.jpg")),
IF($C$1="Finnisch - FI",HYPERLINK(CONCATENATE("https://www.saflax.de/0-WVK-Retail/Bilder-Pictures/SAFLAX-",'Basis-Tabelle-Samen'!Q144,"-",'Basis-Tabelle-Samen'!J144,"-garden-to-go-finnish.jpg")),
IF($C$1="Französisch - FR",HYPERLINK(CONCATENATE("https://www.saflax.de/0-WVK-Retail/Bilder-Pictures/SAFLAX-",'Basis-Tabelle-Samen'!Q144,"-",'Basis-Tabelle-Samen'!J144,"-garden-to-go-french.jpg")),
IF($C$1="Griechisch - GR",HYPERLINK(CONCATENATE("https://www.saflax.de/0-WVK-Retail/Bilder-Pictures/SAFLAX-",'Basis-Tabelle-Samen'!Q144,"-",'Basis-Tabelle-Samen'!J144,"-garden-to-go-greek.jpg")),
IF($C$1="Irisch - IE",HYPERLINK(CONCATENATE("https://www.saflax.de/0-WVK-Retail/Bilder-Pictures/SAFLAX-",'Basis-Tabelle-Samen'!Q144,"-",'Basis-Tabelle-Samen'!J144,"-garden-to-go-irish.jpg")),
IF($C$1="Isländisch - IS",HYPERLINK(CONCATENATE("https://www.saflax.de/0-WVK-Retail/Bilder-Pictures/SAFLAX-",'Basis-Tabelle-Samen'!Q144,"-",'Basis-Tabelle-Samen'!J144,"-garden-to-go-icelandic.jpg")),
IF($C$1="Italienisch - IT",HYPERLINK(CONCATENATE("https://www.saflax.de/0-WVK-Retail/Bilder-Pictures/SAFLAX-",'Basis-Tabelle-Samen'!Q144,"-",'Basis-Tabelle-Samen'!J144,"-garden-to-go-italian.jpg")),
IF($C$1="Japanisch - JP",HYPERLINK(CONCATENATE("https://www.saflax.de/0-WVK-Retail/Bilder-Pictures/SAFLAX-",'Basis-Tabelle-Samen'!Q144,"-",'Basis-Tabelle-Samen'!J144,"-garden-to-go-japanese.jpg")),
IF($C$1="Kroatisch - HR",HYPERLINK(CONCATENATE("https://www.saflax.de/0-WVK-Retail/Bilder-Pictures/SAFLAX-",'Basis-Tabelle-Samen'!Q144,"-",'Basis-Tabelle-Samen'!J144,"-garden-to-go-croatian.jpg")),
IF($C$1="Lettisch - LV",HYPERLINK(CONCATENATE("https://www.saflax.de/0-WVK-Retail/Bilder-Pictures/SAFLAX-",'Basis-Tabelle-Samen'!Q144,"-",'Basis-Tabelle-Samen'!J144,"-garden-to-go-latvian.jpg")),
IF($C$1="Litauisch - LT",HYPERLINK(CONCATENATE("https://www.saflax.de/0-WVK-Retail/Bilder-Pictures/SAFLAX-",'Basis-Tabelle-Samen'!Q144,"-",'Basis-Tabelle-Samen'!J144,"-garden-to-go-lithuanian.jpg")),
IF($C$1="Maltesisch - MT",HYPERLINK(CONCATENATE("https://www.saflax.de/0-WVK-Retail/Bilder-Pictures/SAFLAX-",'Basis-Tabelle-Samen'!Q144,"-",'Basis-Tabelle-Samen'!J144,"-garden-to-go-maltese.jpg")),
IF($C$1="Niederländisch - NL",HYPERLINK(CONCATENATE("https://www.saflax.de/0-WVK-Retail/Bilder-Pictures/SAFLAX-",'Basis-Tabelle-Samen'!Q144,"-",'Basis-Tabelle-Samen'!J144,"-garden-to-go-dutch.jpg")),
IF($C$1="Norwegisch - NO",HYPERLINK(CONCATENATE("https://www.saflax.de/0-WVK-Retail/Bilder-Pictures/SAFLAX-",'Basis-Tabelle-Samen'!Q144,"-",'Basis-Tabelle-Samen'!J144,"-garden-to-go-nowegian.jpg")),
IF($C$1="Polnisch - PL",HYPERLINK(CONCATENATE("https://www.saflax.de/0-WVK-Retail/Bilder-Pictures/SAFLAX-",'Basis-Tabelle-Samen'!Q144,"-",'Basis-Tabelle-Samen'!J144,"-garden-to-go-polish.jpg")),
IF($C$1="Portugiesisch - PT",HYPERLINK(CONCATENATE("https://www.saflax.de/0-WVK-Retail/Bilder-Pictures/SAFLAX-",'Basis-Tabelle-Samen'!Q144,"-",'Basis-Tabelle-Samen'!J144,"-garden-to-go-portuguese.jpg")),
IF($C$1="Rumänisch - RO",HYPERLINK(CONCATENATE("https://www.saflax.de/0-WVK-Retail/Bilder-Pictures/SAFLAX-",'Basis-Tabelle-Samen'!Q144,"-",'Basis-Tabelle-Samen'!J144,"-garden-to-go-romanian.jpg")),
IF($C$1="Schwedisch - SE",HYPERLINK(CONCATENATE("https://www.saflax.de/0-WVK-Retail/Bilder-Pictures/SAFLAX-",'Basis-Tabelle-Samen'!Q144,"-",'Basis-Tabelle-Samen'!J144,"-garden-to-go-swedish.jpg")),
IF($C$1="Slowakisch - SK",HYPERLINK(CONCATENATE("https://www.saflax.de/0-WVK-Retail/Bilder-Pictures/SAFLAX-",'Basis-Tabelle-Samen'!Q144,"-",'Basis-Tabelle-Samen'!J144,"-garden-to-go-slovak.jpg")),
IF($C$1="Slowenisch - SI",HYPERLINK(CONCATENATE("https://www.saflax.de/0-WVK-Retail/Bilder-Pictures/SAFLAX-",'Basis-Tabelle-Samen'!Q144,"-",'Basis-Tabelle-Samen'!J144,"-garden-to-go-slovenian.jpg")),
IF($C$1="Spanisch - ES",HYPERLINK(CONCATENATE("https://www.saflax.de/0-WVK-Retail/Bilder-Pictures/SAFLAX-",'Basis-Tabelle-Samen'!Q144,"-",'Basis-Tabelle-Samen'!J144,"-garden-to-go-spanish.jpg")),
IF($C$1="Tschechisch - CZ",HYPERLINK(CONCATENATE("https://www.saflax.de/0-WVK-Retail/Bilder-Pictures/SAFLAX-",'Basis-Tabelle-Samen'!Q144,"-",'Basis-Tabelle-Samen'!J144,"-garden-to-go-czech.jpg")),
IF($C$1="Türkisch - TR",HYPERLINK(CONCATENATE("https://www.saflax.de/0-WVK-Retail/Bilder-Pictures/SAFLAX-",'Basis-Tabelle-Samen'!Q144,"-",'Basis-Tabelle-Samen'!J144,"-garden-to-go-turkish.jpg")),
IF($C$1="Ungarisch - HU",HYPERLINK(CONCATENATE("https://www.saflax.de/0-WVK-Retail/Bilder-Pictures/SAFLAX-",'Basis-Tabelle-Samen'!Q144,"-",'Basis-Tabelle-Samen'!J144,"-garden-to-go-hungarian.jpg")),
" ACHTUNG")))))))))))))))))))))))))))))</f>
        <v>https://www.saflax.de/0-WVK-Retail/Bilder-Pictures/SAFLAX-58427-raphanus-sativus-garden-to-go-english.jpg</v>
      </c>
      <c r="AP173" s="330" t="str">
        <f>IF(K173&lt;1,"",
IF($C$1="Bulgarisch - BG",HYPERLINK(CONCATENATE("https://www.saflax.de/0-WVK-Retail/Bilder-Pictures/SAFLAX-",'Basis-Tabelle-Samen'!T144,"-",'Basis-Tabelle-Samen'!J144,"-cultivation-set-bulgarian.jpg")),
IF($C$1="Dänisch - DK",HYPERLINK(CONCATENATE("https://www.saflax.de/0-WVK-Retail/Bilder-Pictures/SAFLAX-",'Basis-Tabelle-Samen'!T144,"-",'Basis-Tabelle-Samen'!J144,"-cultivation-set-danish.jpg")),
IF($C$1="Deutsch - DE",HYPERLINK(CONCATENATE("https://www.saflax.de/0-WVK-Retail/Bilder-Pictures/SAFLAX-",'Basis-Tabelle-Samen'!T144,"-",'Basis-Tabelle-Samen'!J144,"-cultivation-set-german.jpg")),
IF($C$1="Englisch - UK",HYPERLINK(CONCATENATE("https://www.saflax.de/0-WVK-Retail/Bilder-Pictures/SAFLAX-",'Basis-Tabelle-Samen'!T144,"-",'Basis-Tabelle-Samen'!J144,"-cultivation-set-english.jpg")),
IF($C$1="Estnisch - EE",HYPERLINK(CONCATENATE("https://www.saflax.de/0-WVK-Retail/Bilder-Pictures/SAFLAX-",'Basis-Tabelle-Samen'!T144,"-",'Basis-Tabelle-Samen'!J144,"-cultivation-set-estonian.jpg")),
IF($C$1="Finnisch - FI",HYPERLINK(CONCATENATE("https://www.saflax.de/0-WVK-Retail/Bilder-Pictures/SAFLAX-",'Basis-Tabelle-Samen'!T144,"-",'Basis-Tabelle-Samen'!J144,"-cultivation-set-finnish.jpg")),
IF($C$1="Französisch - FR",HYPERLINK(CONCATENATE("https://www.saflax.de/0-WVK-Retail/Bilder-Pictures/SAFLAX-",'Basis-Tabelle-Samen'!T144,"-",'Basis-Tabelle-Samen'!J144,"-cultivation-set-french.jpg")),
IF($C$1="Griechisch - GR",HYPERLINK(CONCATENATE("https://www.saflax.de/0-WVK-Retail/Bilder-Pictures/SAFLAX-",'Basis-Tabelle-Samen'!T144,"-",'Basis-Tabelle-Samen'!J144,"-cultivation-set-greek.jpg")),
IF($C$1="Irisch - IE",HYPERLINK(CONCATENATE("https://www.saflax.de/0-WVK-Retail/Bilder-Pictures/SAFLAX-",'Basis-Tabelle-Samen'!T144,"-",'Basis-Tabelle-Samen'!J144,"-cultivation-set-irish.jpg")),
IF($C$1="Isländisch - IS",HYPERLINK(CONCATENATE("https://www.saflax.de/0-WVK-Retail/Bilder-Pictures/SAFLAX-",'Basis-Tabelle-Samen'!T144,"-",'Basis-Tabelle-Samen'!J144,"-cultivation-set-icelandic.jpg")),
IF($C$1="Italienisch - IT",HYPERLINK(CONCATENATE("https://www.saflax.de/0-WVK-Retail/Bilder-Pictures/SAFLAX-",'Basis-Tabelle-Samen'!T144,"-",'Basis-Tabelle-Samen'!J144,"-cultivation-set-italian.jpg")),
IF($C$1="Japanisch - JP",HYPERLINK(CONCATENATE("https://www.saflax.de/0-WVK-Retail/Bilder-Pictures/SAFLAX-",'Basis-Tabelle-Samen'!T144,"-",'Basis-Tabelle-Samen'!J144,"-cultivation-set-japanese.jpg")),
IF($C$1="Kroatisch - HR",HYPERLINK(CONCATENATE("https://www.saflax.de/0-WVK-Retail/Bilder-Pictures/SAFLAX-",'Basis-Tabelle-Samen'!T144,"-",'Basis-Tabelle-Samen'!J144,"-cultivation-set-croatian.jpg")),
IF($C$1="Lettisch - LV",HYPERLINK(CONCATENATE("https://www.saflax.de/0-WVK-Retail/Bilder-Pictures/SAFLAX-",'Basis-Tabelle-Samen'!T144,"-",'Basis-Tabelle-Samen'!J144,"-cultivation-set-latvian.jpg")),
IF($C$1="Litauisch - LT",HYPERLINK(CONCATENATE("https://www.saflax.de/0-WVK-Retail/Bilder-Pictures/SAFLAX-",'Basis-Tabelle-Samen'!T144,"-",'Basis-Tabelle-Samen'!J144,"-cultivation-set-lithuanian.jpg")),
IF($C$1="Maltesisch - MT",HYPERLINK(CONCATENATE("https://www.saflax.de/0-WVK-Retail/Bilder-Pictures/SAFLAX-",'Basis-Tabelle-Samen'!T144,"-",'Basis-Tabelle-Samen'!J144,"-cultivation-set-maltese.jpg")),
IF($C$1="Niederländisch - NL",HYPERLINK(CONCATENATE("https://www.saflax.de/0-WVK-Retail/Bilder-Pictures/SAFLAX-",'Basis-Tabelle-Samen'!T144,"-",'Basis-Tabelle-Samen'!J144,"-cultivation-set-dutch.jpg")),
IF($C$1="Norwegisch - NO",HYPERLINK(CONCATENATE("https://www.saflax.de/0-WVK-Retail/Bilder-Pictures/SAFLAX-",'Basis-Tabelle-Samen'!T144,"-",'Basis-Tabelle-Samen'!J144,"-cultivation-set-nowegian.jpg")),
IF($C$1="Polnisch - PL",HYPERLINK(CONCATENATE("https://www.saflax.de/0-WVK-Retail/Bilder-Pictures/SAFLAX-",'Basis-Tabelle-Samen'!T144,"-",'Basis-Tabelle-Samen'!J144,"-cultivation-set-polish.jpg")),
IF($C$1="Portugiesisch - PT",HYPERLINK(CONCATENATE("https://www.saflax.de/0-WVK-Retail/Bilder-Pictures/SAFLAX-",'Basis-Tabelle-Samen'!T144,"-",'Basis-Tabelle-Samen'!J144,"-cultivation-set-portuguese.jpg")),
IF($C$1="Rumänisch - RO",HYPERLINK(CONCATENATE("https://www.saflax.de/0-WVK-Retail/Bilder-Pictures/SAFLAX-",'Basis-Tabelle-Samen'!T144,"-",'Basis-Tabelle-Samen'!J144,"-cultivation-set-romanian.jpg")),
IF($C$1="Schwedisch - SE",HYPERLINK(CONCATENATE("https://www.saflax.de/0-WVK-Retail/Bilder-Pictures/SAFLAX-",'Basis-Tabelle-Samen'!T144,"-",'Basis-Tabelle-Samen'!J144,"-cultivation-set-swedish.jpg")),
IF($C$1="Slowakisch - SK",HYPERLINK(CONCATENATE("https://www.saflax.de/0-WVK-Retail/Bilder-Pictures/SAFLAX-",'Basis-Tabelle-Samen'!T144,"-",'Basis-Tabelle-Samen'!J144,"-cultivation-set-slovak.jpg")),
IF($C$1="Slowenisch - SI",HYPERLINK(CONCATENATE("https://www.saflax.de/0-WVK-Retail/Bilder-Pictures/SAFLAX-",'Basis-Tabelle-Samen'!T144,"-",'Basis-Tabelle-Samen'!J144,"-cultivation-set-slovenian.jpg")),
IF($C$1="Spanisch - ES",HYPERLINK(CONCATENATE("https://www.saflax.de/0-WVK-Retail/Bilder-Pictures/SAFLAX-",'Basis-Tabelle-Samen'!T144,"-",'Basis-Tabelle-Samen'!J144,"-cultivation-set-spanish.jpg")),
IF($C$1="Tschechisch - CZ",HYPERLINK(CONCATENATE("https://www.saflax.de/0-WVK-Retail/Bilder-Pictures/SAFLAX-",'Basis-Tabelle-Samen'!T144,"-",'Basis-Tabelle-Samen'!J144,"-cultivation-set-czech.jpg")),
IF($C$1="Türkisch - TR",HYPERLINK(CONCATENATE("https://www.saflax.de/0-WVK-Retail/Bilder-Pictures/SAFLAX-",'Basis-Tabelle-Samen'!T144,"-",'Basis-Tabelle-Samen'!J144,"-cultivation-set-turkish.jpg")),
IF($C$1="Ungarisch - HU",HYPERLINK(CONCATENATE("https://www.saflax.de/0-WVK-Retail/Bilder-Pictures/SAFLAX-",'Basis-Tabelle-Samen'!T144,"-",'Basis-Tabelle-Samen'!J144,"-cultivation-set-hungarian.jpg")),
" ACHTUNG")))))))))))))))))))))))))))))</f>
        <v>https://www.saflax.de/0-WVK-Retail/Bilder-Pictures/SAFLAX-38427-raphanus-sativus-cultivation-set-english.jpg</v>
      </c>
      <c r="AQ173" s="330" t="str">
        <f>IF(L173&lt;1,"",
IF($C$1="Bulgarisch - BG",HYPERLINK(CONCATENATE("https://www.saflax.de/0-WVK-Retail/Bilder-Pictures/SAFLAX-",'Basis-Tabelle-Samen'!W144,"-",'Basis-Tabelle-Samen'!J144,"-garden-in-the-bag-bulgarian.jpg")),
IF($C$1="Dänisch - DK",HYPERLINK(CONCATENATE("https://www.saflax.de/0-WVK-Retail/Bilder-Pictures/SAFLAX-",'Basis-Tabelle-Samen'!W144,"-",'Basis-Tabelle-Samen'!J144,"-garden-in-the-bag-danish.jpg")),
IF($C$1="Deutsch - DE",HYPERLINK(CONCATENATE("https://www.saflax.de/0-WVK-Retail/Bilder-Pictures/SAFLAX-",'Basis-Tabelle-Samen'!W144,"-",'Basis-Tabelle-Samen'!J144,"-garden-in-the-bag-german.jpg")),
IF($C$1="Englisch - UK",HYPERLINK(CONCATENATE("https://www.saflax.de/0-WVK-Retail/Bilder-Pictures/SAFLAX-",'Basis-Tabelle-Samen'!W144,"-",'Basis-Tabelle-Samen'!J144,"-garden-in-the-bag-english.jpg")),
IF($C$1="Estnisch - EE",HYPERLINK(CONCATENATE("https://www.saflax.de/0-WVK-Retail/Bilder-Pictures/SAFLAX-",'Basis-Tabelle-Samen'!W144,"-",'Basis-Tabelle-Samen'!J144,"-garden-in-the-bag-estonian.jpg")),
IF($C$1="Finnisch - FI",HYPERLINK(CONCATENATE("https://www.saflax.de/0-WVK-Retail/Bilder-Pictures/SAFLAX-",'Basis-Tabelle-Samen'!W144,"-",'Basis-Tabelle-Samen'!J144,"-garden-in-the-bag-finnish.jpg")),
IF($C$1="Französisch - FR",HYPERLINK(CONCATENATE("https://www.saflax.de/0-WVK-Retail/Bilder-Pictures/SAFLAX-",'Basis-Tabelle-Samen'!W144,"-",'Basis-Tabelle-Samen'!J144,"-garden-in-the-bag-french.jpg")),
IF($C$1="Griechisch - GR",HYPERLINK(CONCATENATE("https://www.saflax.de/0-WVK-Retail/Bilder-Pictures/SAFLAX-",'Basis-Tabelle-Samen'!W144,"-",'Basis-Tabelle-Samen'!J144,"-garden-in-the-bag-greek.jpg")),
IF($C$1="Irisch - IE",HYPERLINK(CONCATENATE("https://www.saflax.de/0-WVK-Retail/Bilder-Pictures/SAFLAX-",'Basis-Tabelle-Samen'!W144,"-",'Basis-Tabelle-Samen'!J144,"-garden-in-the-bag-irish.jpg")),
IF($C$1="Isländisch - IS",HYPERLINK(CONCATENATE("https://www.saflax.de/0-WVK-Retail/Bilder-Pictures/SAFLAX-",'Basis-Tabelle-Samen'!W144,"-",'Basis-Tabelle-Samen'!J144,"-garden-in-the-bag-icelandic.jpg")),
IF($C$1="Italienisch - IT",HYPERLINK(CONCATENATE("https://www.saflax.de/0-WVK-Retail/Bilder-Pictures/SAFLAX-",'Basis-Tabelle-Samen'!W144,"-",'Basis-Tabelle-Samen'!J144,"-garden-in-the-bag-italian.jpg")),
IF($C$1="Japanisch - JP",HYPERLINK(CONCATENATE("https://www.saflax.de/0-WVK-Retail/Bilder-Pictures/SAFLAX-",'Basis-Tabelle-Samen'!W144,"-",'Basis-Tabelle-Samen'!J144,"-garden-in-the-bag-japanese.jpg")),
IF($C$1="Kroatisch - HR",HYPERLINK(CONCATENATE("https://www.saflax.de/0-WVK-Retail/Bilder-Pictures/SAFLAX-",'Basis-Tabelle-Samen'!W144,"-",'Basis-Tabelle-Samen'!J144,"-garden-in-the-bag-croatian.jpg")),
IF($C$1="Lettisch - LV",HYPERLINK(CONCATENATE("https://www.saflax.de/0-WVK-Retail/Bilder-Pictures/SAFLAX-",'Basis-Tabelle-Samen'!W144,"-",'Basis-Tabelle-Samen'!J144,"-garden-in-the-bag-latvian.jpg")),
IF($C$1="Litauisch - LT",HYPERLINK(CONCATENATE("https://www.saflax.de/0-WVK-Retail/Bilder-Pictures/SAFLAX-",'Basis-Tabelle-Samen'!W144,"-",'Basis-Tabelle-Samen'!J144,"-garden-in-the-bag-lithuanian.jpg")),
IF($C$1="Maltesisch - MT",HYPERLINK(CONCATENATE("https://www.saflax.de/0-WVK-Retail/Bilder-Pictures/SAFLAX-",'Basis-Tabelle-Samen'!W144,"-",'Basis-Tabelle-Samen'!J144,"-garden-in-the-bag-maltese.jpg")),
IF($C$1="Niederländisch - NL",HYPERLINK(CONCATENATE("https://www.saflax.de/0-WVK-Retail/Bilder-Pictures/SAFLAX-",'Basis-Tabelle-Samen'!W144,"-",'Basis-Tabelle-Samen'!J144,"-garden-in-the-bag-dutch.jpg")),
IF($C$1="Norwegisch - NO",HYPERLINK(CONCATENATE("https://www.saflax.de/0-WVK-Retail/Bilder-Pictures/SAFLAX-",'Basis-Tabelle-Samen'!W144,"-",'Basis-Tabelle-Samen'!J144,"-garden-in-the-bag-nowegian.jpg")),
IF($C$1="Polnisch - PL",HYPERLINK(CONCATENATE("https://www.saflax.de/0-WVK-Retail/Bilder-Pictures/SAFLAX-",'Basis-Tabelle-Samen'!W144,"-",'Basis-Tabelle-Samen'!J144,"-garden-in-the-bag-polish.jpg")),
IF($C$1="Portugiesisch - PT",HYPERLINK(CONCATENATE("https://www.saflax.de/0-WVK-Retail/Bilder-Pictures/SAFLAX-",'Basis-Tabelle-Samen'!W144,"-",'Basis-Tabelle-Samen'!J144,"-garden-in-the-bag-portuguese.jpg")),
IF($C$1="Rumänisch - RO",HYPERLINK(CONCATENATE("https://www.saflax.de/0-WVK-Retail/Bilder-Pictures/SAFLAX-",'Basis-Tabelle-Samen'!W144,"-",'Basis-Tabelle-Samen'!J144,"-garden-in-the-bag-romanian.jpg")),
IF($C$1="Schwedisch - SE",HYPERLINK(CONCATENATE("https://www.saflax.de/0-WVK-Retail/Bilder-Pictures/SAFLAX-",'Basis-Tabelle-Samen'!W144,"-",'Basis-Tabelle-Samen'!J144,"-garden-in-the-bag-swedish.jpg")),
IF($C$1="Slowakisch - SK",HYPERLINK(CONCATENATE("https://www.saflax.de/0-WVK-Retail/Bilder-Pictures/SAFLAX-",'Basis-Tabelle-Samen'!W144,"-",'Basis-Tabelle-Samen'!J144,"-garden-in-the-bag-slovak.jpg")),
IF($C$1="Slowenisch - SI",HYPERLINK(CONCATENATE("https://www.saflax.de/0-WVK-Retail/Bilder-Pictures/SAFLAX-",'Basis-Tabelle-Samen'!W144,"-",'Basis-Tabelle-Samen'!J144,"-garden-in-the-bag-slovenian.jpg")),
IF($C$1="Spanisch - ES",HYPERLINK(CONCATENATE("https://www.saflax.de/0-WVK-Retail/Bilder-Pictures/SAFLAX-",'Basis-Tabelle-Samen'!W144,"-",'Basis-Tabelle-Samen'!J144,"-garden-in-the-bag-spanish.jpg")),
IF($C$1="Tschechisch - CZ",HYPERLINK(CONCATENATE("https://www.saflax.de/0-WVK-Retail/Bilder-Pictures/SAFLAX-",'Basis-Tabelle-Samen'!W144,"-",'Basis-Tabelle-Samen'!J144,"-garden-in-the-bag-czech.jpg")),
IF($C$1="Türkisch - TR",HYPERLINK(CONCATENATE("https://www.saflax.de/0-WVK-Retail/Bilder-Pictures/SAFLAX-",'Basis-Tabelle-Samen'!W144,"-",'Basis-Tabelle-Samen'!J144,"-garden-in-the-bag-turkish.jpg")),
IF($C$1="Ungarisch - HU",HYPERLINK(CONCATENATE("https://www.saflax.de/0-WVK-Retail/Bilder-Pictures/SAFLAX-",'Basis-Tabelle-Samen'!W144,"-",'Basis-Tabelle-Samen'!J144,"-garden-in-the-bag-hungarian.jpg")),
" ACHTUNG")))))))))))))))))))))))))))))</f>
        <v>https://www.saflax.de/0-WVK-Retail/Bilder-Pictures/SAFLAX-68427-raphanus-sativus-garden-in-the-bag-english.jpg</v>
      </c>
    </row>
    <row r="174" spans="1:43" ht="17.100000000000001" customHeight="1" x14ac:dyDescent="0.2">
      <c r="A174" s="318" t="str">
        <f>IF('Basis-Tabelle-Samen'!A145="","",IF($C$1="Deutsch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74" s="319" t="str">
        <f>'Basis-Tabelle-Samen'!I145</f>
        <v>Raphanus sativus</v>
      </c>
      <c r="C174" s="316" t="str">
        <f>IF($C$1="Bulgarisch - BG",'Basis-Tabelle-Samen'!Z145,
IF($C$1="Dänisch - DK",'Basis-Tabelle-Samen'!AA145,
IF($C$1="Deutsch - DE",'Basis-Tabelle-Samen'!AB145,
IF($C$1="Englisch - UK",'Basis-Tabelle-Samen'!AC145,
IF($C$1="Estnisch - EE",'Basis-Tabelle-Samen'!AD145,
IF($C$1="Finnisch - FI",'Basis-Tabelle-Samen'!AE145,
IF($C$1="Französisch - FR",'Basis-Tabelle-Samen'!AF145,
IF($C$1="Griechisch - GR",'Basis-Tabelle-Samen'!AG145,
IF($C$1="Irisch - IE",'Basis-Tabelle-Samen'!AH145,
IF($C$1="Isländisch - IS",'Basis-Tabelle-Samen'!AI145,
IF($C$1="Italienisch - IT",'Basis-Tabelle-Samen'!AJ145,
IF($C$1="Japanisch - JP",'Basis-Tabelle-Samen'!AK145,
IF($C$1="Kroatisch - HR",'Basis-Tabelle-Samen'!AL145,
IF($C$1="Lettisch - LV",'Basis-Tabelle-Samen'!AM145,
IF($C$1="Litauisch - LT",'Basis-Tabelle-Samen'!AN145,
IF($C$1="Maltesisch - MT",'Basis-Tabelle-Samen'!AO145,
IF($C$1="Niederländisch - NL",'Basis-Tabelle-Samen'!AP145,
IF($C$1="Norwegisch - NO",'Basis-Tabelle-Samen'!AQ145,
IF($C$1="Polnisch - PL",'Basis-Tabelle-Samen'!AR145,
IF($C$1="Portugiesisch - PT",'Basis-Tabelle-Samen'!AS145,
IF($C$1="Rumänisch - RO",'Basis-Tabelle-Samen'!AT145,
IF($C$1="Schwedisch - SE",'Basis-Tabelle-Samen'!AU145,
IF($C$1="Slowakisch - SK",'Basis-Tabelle-Samen'!AV145,
IF($C$1="Slowenisch - SI",'Basis-Tabelle-Samen'!AW145,
IF($C$1="Spanisch - ES",'Basis-Tabelle-Samen'!AX145,
IF($C$1="Tschechisch - CZ",'Basis-Tabelle-Samen'!AY145,
IF($C$1="Türkisch - TR",'Basis-Tabelle-Samen'!AZ145,
IF($C$1="Ungarisch - HU",'Basis-Tabelle-Samen'!BA145,
" ACHTUNG"))))))))))))))))))))))))))))</f>
        <v>Organic - Radish - Long White Icicle</v>
      </c>
      <c r="D174" s="320">
        <f>'Basis-Tabelle-Samen'!F145</f>
        <v>100</v>
      </c>
      <c r="E174" s="321" t="str">
        <f>'Basis-Tabelle-Samen'!H145</f>
        <v>7 %</v>
      </c>
      <c r="F174" s="322" t="str">
        <f>IF('Basis-Tabelle-Samen'!G145="","",'Basis-Tabelle-Samen'!G145)</f>
        <v>02</v>
      </c>
      <c r="G174" s="320">
        <f>'Basis-Tabelle-Samen'!C145</f>
        <v>18428</v>
      </c>
      <c r="H174" s="323">
        <f>'Basis-Tabelle-Samen'!D145</f>
        <v>4055473184289</v>
      </c>
      <c r="I174" s="324">
        <f>'Basis-Tabelle-Samen'!E145</f>
        <v>2.0499999999999998</v>
      </c>
      <c r="J174" s="325">
        <f t="shared" si="2"/>
        <v>12</v>
      </c>
      <c r="K174" s="326">
        <f>'Basis-Tabelle-Samen'!K145</f>
        <v>78428</v>
      </c>
      <c r="L174" s="323">
        <f>'Basis-Tabelle-Samen'!L145</f>
        <v>4055473784281</v>
      </c>
      <c r="M174" s="324">
        <f>'Basis-Tabelle-Samen'!M145</f>
        <v>2.4500000000000002</v>
      </c>
      <c r="N174" s="326">
        <f>IF(K174&lt;1,"",'3'!$I$15)</f>
        <v>15</v>
      </c>
      <c r="O174" s="327">
        <f>IF(K174&lt;1,"",'3'!$J$11)</f>
        <v>90</v>
      </c>
      <c r="P174" s="326">
        <f>'Basis-Tabelle-Samen'!N145</f>
        <v>88428</v>
      </c>
      <c r="Q174" s="323">
        <f>'Basis-Tabelle-Samen'!O145</f>
        <v>4055473884288</v>
      </c>
      <c r="R174" s="328">
        <f>'Basis-Tabelle-Samen'!P145</f>
        <v>3.75</v>
      </c>
      <c r="S174" s="326">
        <f>IF(R174&lt;1,"",'3'!$M$15)</f>
        <v>18</v>
      </c>
      <c r="T174" s="327">
        <f>IF(R174&lt;1,"",'3'!$N$11)</f>
        <v>72</v>
      </c>
      <c r="U174" s="326">
        <f>'Basis-Tabelle-Samen'!Q145</f>
        <v>58428</v>
      </c>
      <c r="V174" s="323">
        <f>'Basis-Tabelle-Samen'!R145</f>
        <v>4055473584287</v>
      </c>
      <c r="W174" s="324">
        <f>'Basis-Tabelle-Samen'!S145</f>
        <v>4.95</v>
      </c>
      <c r="X174" s="326">
        <f>IF(U174&lt;1,"",'3'!$Q$15)</f>
        <v>6</v>
      </c>
      <c r="Y174" s="327">
        <f>IF(U174&lt;1,"",'3'!$R$11)</f>
        <v>24</v>
      </c>
      <c r="Z174" s="326">
        <f>'Basis-Tabelle-Samen'!T145</f>
        <v>38428</v>
      </c>
      <c r="AA174" s="323">
        <f>'Basis-Tabelle-Samen'!U145</f>
        <v>4055473384283</v>
      </c>
      <c r="AB174" s="324">
        <f>'Basis-Tabelle-Samen'!V145</f>
        <v>6.75</v>
      </c>
      <c r="AC174" s="326">
        <f>IF(Z174&lt;1,"",'3'!$U$15)</f>
        <v>6</v>
      </c>
      <c r="AD174" s="327">
        <f>IF(Z174&lt;1,"",'3'!$V$11)</f>
        <v>24</v>
      </c>
      <c r="AE174" s="326">
        <f>'Basis-Tabelle-Samen'!W145</f>
        <v>68428</v>
      </c>
      <c r="AF174" s="323">
        <f>'Basis-Tabelle-Samen'!X145</f>
        <v>4055473684284</v>
      </c>
      <c r="AG174" s="324">
        <f>'Basis-Tabelle-Samen'!Y145</f>
        <v>2.95</v>
      </c>
      <c r="AH174" s="326">
        <f>IF(AE174&lt;1,"",'3'!$Y$15)</f>
        <v>8</v>
      </c>
      <c r="AI174" s="327">
        <f>IF(AE174&lt;1,"",'3'!$Z$11)</f>
        <v>64</v>
      </c>
      <c r="AJ174" s="315"/>
      <c r="AK174" s="316" t="str">
        <f>IF(G174&lt;1,"",
IF($C$1="Bulgarisch - BG",HYPERLINK(CONCATENATE("https://www.saflax.de/0-WVK-Retail/Bilder-Pictures/SAFLAX-",'Basis-Tabelle-Samen'!C145,"-",'Basis-Tabelle-Samen'!J145,"-seed-package-front-cr-bulgarian.jpg")),
IF($C$1="Dänisch - DK",HYPERLINK(CONCATENATE("https://www.saflax.de/0-WVK-Retail/Bilder-Pictures/SAFLAX-",'Basis-Tabelle-Samen'!C145,"-",'Basis-Tabelle-Samen'!J145,"-seed-package-front-cr-danish.jpg")),
IF($C$1="Deutsch - DE",HYPERLINK(CONCATENATE("https://www.saflax.de/0-WVK-Retail/Bilder-Pictures/SAFLAX-",'Basis-Tabelle-Samen'!C145,"-",'Basis-Tabelle-Samen'!J145,"-seed-package-front-cr-german.jpg")),
IF($C$1="Englisch - UK",HYPERLINK(CONCATENATE("https://www.saflax.de/0-WVK-Retail/Bilder-Pictures/SAFLAX-",'Basis-Tabelle-Samen'!C145,"-",'Basis-Tabelle-Samen'!J145,"-seed-package-front-cr-english.jpg")),
IF($C$1="Estnisch - EE",HYPERLINK(CONCATENATE("https://www.saflax.de/0-WVK-Retail/Bilder-Pictures/SAFLAX-",'Basis-Tabelle-Samen'!C145,"-",'Basis-Tabelle-Samen'!J145,"-seed-package-front-cr-estonian.jpg")),
IF($C$1="Finnisch - FI",HYPERLINK(CONCATENATE("https://www.saflax.de/0-WVK-Retail/Bilder-Pictures/SAFLAX-",'Basis-Tabelle-Samen'!C145,"-",'Basis-Tabelle-Samen'!J145,"-seed-package-front-cr-finnish.jpg")),
IF($C$1="Französisch - FR",HYPERLINK(CONCATENATE("https://www.saflax.de/0-WVK-Retail/Bilder-Pictures/SAFLAX-",'Basis-Tabelle-Samen'!C145,"-",'Basis-Tabelle-Samen'!J145,"-seed-package-front-cr-french.jpg")),
IF($C$1="Griechisch - GR",HYPERLINK(CONCATENATE("https://www.saflax.de/0-WVK-Retail/Bilder-Pictures/SAFLAX-",'Basis-Tabelle-Samen'!C145,"-",'Basis-Tabelle-Samen'!J145,"-seed-package-front-cr-greek.jpg")),
IF($C$1="Irisch - IE",HYPERLINK(CONCATENATE("https://www.saflax.de/0-WVK-Retail/Bilder-Pictures/SAFLAX-",'Basis-Tabelle-Samen'!C145,"-",'Basis-Tabelle-Samen'!J145,"-seed-package-front-cr-irish.jpg")),
IF($C$1="Isländisch - IS",HYPERLINK(CONCATENATE("https://www.saflax.de/0-WVK-Retail/Bilder-Pictures/SAFLAX-",'Basis-Tabelle-Samen'!C145,"-",'Basis-Tabelle-Samen'!J145,"-seed-package-front-cr-icelandic.jpg")),
IF($C$1="Italienisch - IT",HYPERLINK(CONCATENATE("https://www.saflax.de/0-WVK-Retail/Bilder-Pictures/SAFLAX-",'Basis-Tabelle-Samen'!C145,"-",'Basis-Tabelle-Samen'!J145,"-seed-package-front-cr-italian.jpg")),
IF($C$1="Japanisch - JP",HYPERLINK(CONCATENATE("https://www.saflax.de/0-WVK-Retail/Bilder-Pictures/SAFLAX-",'Basis-Tabelle-Samen'!C145,"-",'Basis-Tabelle-Samen'!J145,"-seed-package-front-cr-japanese.jpg")),
IF($C$1="Kroatisch - HR",HYPERLINK(CONCATENATE("https://www.saflax.de/0-WVK-Retail/Bilder-Pictures/SAFLAX-",'Basis-Tabelle-Samen'!C145,"-",'Basis-Tabelle-Samen'!J145,"-seed-package-front-cr-croatian.jpg")),
IF($C$1="Lettisch - LV",HYPERLINK(CONCATENATE("https://www.saflax.de/0-WVK-Retail/Bilder-Pictures/SAFLAX-",'Basis-Tabelle-Samen'!C145,"-",'Basis-Tabelle-Samen'!J145,"-seed-package-front-cr-latvian.jpg")),
IF($C$1="Litauisch - LT",HYPERLINK(CONCATENATE("https://www.saflax.de/0-WVK-Retail/Bilder-Pictures/SAFLAX-",'Basis-Tabelle-Samen'!C145,"-",'Basis-Tabelle-Samen'!J145,"-seed-package-front-cr-lithuanian.jpg")),
IF($C$1="Maltesisch - MT",HYPERLINK(CONCATENATE("https://www.saflax.de/0-WVK-Retail/Bilder-Pictures/SAFLAX-",'Basis-Tabelle-Samen'!C145,"-",'Basis-Tabelle-Samen'!J145,"-seed-package-front-cr-maltese.jpg")),
IF($C$1="Niederländisch - NL",HYPERLINK(CONCATENATE("https://www.saflax.de/0-WVK-Retail/Bilder-Pictures/SAFLAX-",'Basis-Tabelle-Samen'!C145,"-",'Basis-Tabelle-Samen'!J145,"-seed-package-front-cr-dutch.jpg")),
IF($C$1="Norwegisch - NO",HYPERLINK(CONCATENATE("https://www.saflax.de/0-WVK-Retail/Bilder-Pictures/SAFLAX-",'Basis-Tabelle-Samen'!C145,"-",'Basis-Tabelle-Samen'!J145,"-seed-package-front-cr-nowegian.jpg")),
IF($C$1="Polnisch - PL",HYPERLINK(CONCATENATE("https://www.saflax.de/0-WVK-Retail/Bilder-Pictures/SAFLAX-",'Basis-Tabelle-Samen'!C145,"-",'Basis-Tabelle-Samen'!J145,"-seed-package-front-cr-polish.jpg")),
IF($C$1="Portugiesisch - PT",HYPERLINK(CONCATENATE("https://www.saflax.de/0-WVK-Retail/Bilder-Pictures/SAFLAX-",'Basis-Tabelle-Samen'!C145,"-",'Basis-Tabelle-Samen'!J145,"-seed-package-front-cr-portuguese.jpg")),
IF($C$1="Rumänisch - RO",HYPERLINK(CONCATENATE("https://www.saflax.de/0-WVK-Retail/Bilder-Pictures/SAFLAX-",'Basis-Tabelle-Samen'!C145,"-",'Basis-Tabelle-Samen'!J145,"-seed-package-front-cr-romanian.jpg")),
IF($C$1="Schwedisch - SE",HYPERLINK(CONCATENATE("https://www.saflax.de/0-WVK-Retail/Bilder-Pictures/SAFLAX-",'Basis-Tabelle-Samen'!C145,"-",'Basis-Tabelle-Samen'!J145,"-seed-package-front-cr-swedish.jpg")),
IF($C$1="Slowakisch - SK",HYPERLINK(CONCATENATE("https://www.saflax.de/0-WVK-Retail/Bilder-Pictures/SAFLAX-",'Basis-Tabelle-Samen'!C145,"-",'Basis-Tabelle-Samen'!J145,"-seed-package-front-cr-slovak.jpg")),
IF($C$1="Slowenisch - SI",HYPERLINK(CONCATENATE("https://www.saflax.de/0-WVK-Retail/Bilder-Pictures/SAFLAX-",'Basis-Tabelle-Samen'!C145,"-",'Basis-Tabelle-Samen'!J145,"-seed-package-front-cr-slovenian.jpg")),
IF($C$1="Spanisch - ES",HYPERLINK(CONCATENATE("https://www.saflax.de/0-WVK-Retail/Bilder-Pictures/SAFLAX-",'Basis-Tabelle-Samen'!C145,"-",'Basis-Tabelle-Samen'!J145,"-seed-package-front-cr-spanish.jpg")),
IF($C$1="Tschechisch - CZ",HYPERLINK(CONCATENATE("https://www.saflax.de/0-WVK-Retail/Bilder-Pictures/SAFLAX-",'Basis-Tabelle-Samen'!C145,"-",'Basis-Tabelle-Samen'!J145,"-seed-package-front-cr-czech.jpg")),
IF($C$1="Türkisch - TR",HYPERLINK(CONCATENATE("https://www.saflax.de/0-WVK-Retail/Bilder-Pictures/SAFLAX-",'Basis-Tabelle-Samen'!C145,"-",'Basis-Tabelle-Samen'!J145,"-seed-package-front-cr-turkish.jpg")),
IF($C$1="Ungarisch - HU",HYPERLINK(CONCATENATE("https://www.saflax.de/0-WVK-Retail/Bilder-Pictures/SAFLAX-",'Basis-Tabelle-Samen'!C145,"-",'Basis-Tabelle-Samen'!J145,"-seed-package-front-cr-hungarian.jpg")),
" ACHTUNG")))))))))))))))))))))))))))))</f>
        <v>https://www.saflax.de/0-WVK-Retail/Bilder-Pictures/SAFLAX-18428-raphanus-sativus-seed-package-front-cr-english.jpg</v>
      </c>
      <c r="AL174" s="330" t="str">
        <f>IF(G174&lt;1,"",
IF($C$1="Bulgarisch - BG",HYPERLINK(CONCATENATE("https://www.saflax.de/0-WVK-Retail/Bilder-Pictures/SAFLAX-",'Basis-Tabelle-Samen'!C145,"-",'Basis-Tabelle-Samen'!J145,"-seed-package-back-cr-bulgarian.jpg")),
IF($C$1="Dänisch - DK",HYPERLINK(CONCATENATE("https://www.saflax.de/0-WVK-Retail/Bilder-Pictures/SAFLAX-",'Basis-Tabelle-Samen'!C145,"-",'Basis-Tabelle-Samen'!J145,"-seed-package-back-cr-danish.jpg")),
IF($C$1="Deutsch - DE",HYPERLINK(CONCATENATE("https://www.saflax.de/0-WVK-Retail/Bilder-Pictures/SAFLAX-",'Basis-Tabelle-Samen'!C145,"-",'Basis-Tabelle-Samen'!J145,"-seed-package-back-cr-german.jpg")),
IF($C$1="Englisch - UK",HYPERLINK(CONCATENATE("https://www.saflax.de/0-WVK-Retail/Bilder-Pictures/SAFLAX-",'Basis-Tabelle-Samen'!C145,"-",'Basis-Tabelle-Samen'!J145,"-seed-package-back-cr-english.jpg")),
IF($C$1="Estnisch - EE",HYPERLINK(CONCATENATE("https://www.saflax.de/0-WVK-Retail/Bilder-Pictures/SAFLAX-",'Basis-Tabelle-Samen'!C145,"-",'Basis-Tabelle-Samen'!J145,"-seed-package-back-cr-estonian.jpg")),
IF($C$1="Finnisch - FI",HYPERLINK(CONCATENATE("https://www.saflax.de/0-WVK-Retail/Bilder-Pictures/SAFLAX-",'Basis-Tabelle-Samen'!C145,"-",'Basis-Tabelle-Samen'!J145,"-seed-package-back-cr-finnish.jpg")),
IF($C$1="Französisch - FR",HYPERLINK(CONCATENATE("https://www.saflax.de/0-WVK-Retail/Bilder-Pictures/SAFLAX-",'Basis-Tabelle-Samen'!C145,"-",'Basis-Tabelle-Samen'!J145,"-seed-package-back-cr-french.jpg")),
IF($C$1="Griechisch - GR",HYPERLINK(CONCATENATE("https://www.saflax.de/0-WVK-Retail/Bilder-Pictures/SAFLAX-",'Basis-Tabelle-Samen'!C145,"-",'Basis-Tabelle-Samen'!J145,"-seed-package-back-cr-greek.jpg")),
IF($C$1="Irisch - IE",HYPERLINK(CONCATENATE("https://www.saflax.de/0-WVK-Retail/Bilder-Pictures/SAFLAX-",'Basis-Tabelle-Samen'!C145,"-",'Basis-Tabelle-Samen'!J145,"-seed-package-back-cr-irish.jpg")),
IF($C$1="Isländisch - IS",HYPERLINK(CONCATENATE("https://www.saflax.de/0-WVK-Retail/Bilder-Pictures/SAFLAX-",'Basis-Tabelle-Samen'!C145,"-",'Basis-Tabelle-Samen'!J145,"-seed-package-back-cr-icelandic.jpg")),
IF($C$1="Italienisch - IT",HYPERLINK(CONCATENATE("https://www.saflax.de/0-WVK-Retail/Bilder-Pictures/SAFLAX-",'Basis-Tabelle-Samen'!C145,"-",'Basis-Tabelle-Samen'!J145,"-seed-package-back-cr-italian.jpg")),
IF($C$1="Japanisch - JP",HYPERLINK(CONCATENATE("https://www.saflax.de/0-WVK-Retail/Bilder-Pictures/SAFLAX-",'Basis-Tabelle-Samen'!C145,"-",'Basis-Tabelle-Samen'!J145,"-seed-package-back-cr-japanese.jpg")),
IF($C$1="Kroatisch - HR",HYPERLINK(CONCATENATE("https://www.saflax.de/0-WVK-Retail/Bilder-Pictures/SAFLAX-",'Basis-Tabelle-Samen'!C145,"-",'Basis-Tabelle-Samen'!J145,"-seed-package-back-cr-croatian.jpg")),
IF($C$1="Lettisch - LV",HYPERLINK(CONCATENATE("https://www.saflax.de/0-WVK-Retail/Bilder-Pictures/SAFLAX-",'Basis-Tabelle-Samen'!C145,"-",'Basis-Tabelle-Samen'!J145,"-seed-package-back-cr-latvian.jpg")),
IF($C$1="Litauisch - LT",HYPERLINK(CONCATENATE("https://www.saflax.de/0-WVK-Retail/Bilder-Pictures/SAFLAX-",'Basis-Tabelle-Samen'!C145,"-",'Basis-Tabelle-Samen'!J145,"-seed-package-back-cr-lithuanian.jpg")),
IF($C$1="Maltesisch - MT",HYPERLINK(CONCATENATE("https://www.saflax.de/0-WVK-Retail/Bilder-Pictures/SAFLAX-",'Basis-Tabelle-Samen'!C145,"-",'Basis-Tabelle-Samen'!J145,"-seed-package-back-cr-maltese.jpg")),
IF($C$1="Niederländisch - NL",HYPERLINK(CONCATENATE("https://www.saflax.de/0-WVK-Retail/Bilder-Pictures/SAFLAX-",'Basis-Tabelle-Samen'!C145,"-",'Basis-Tabelle-Samen'!J145,"-seed-package-back-cr-dutch.jpg")),
IF($C$1="Norwegisch - NO",HYPERLINK(CONCATENATE("https://www.saflax.de/0-WVK-Retail/Bilder-Pictures/SAFLAX-",'Basis-Tabelle-Samen'!C145,"-",'Basis-Tabelle-Samen'!J145,"-seed-package-back-cr-nowegian.jpg")),
IF($C$1="Polnisch - PL",HYPERLINK(CONCATENATE("https://www.saflax.de/0-WVK-Retail/Bilder-Pictures/SAFLAX-",'Basis-Tabelle-Samen'!C145,"-",'Basis-Tabelle-Samen'!J145,"-seed-package-back-cr-polish.jpg")),
IF($C$1="Portugiesisch - PT",HYPERLINK(CONCATENATE("https://www.saflax.de/0-WVK-Retail/Bilder-Pictures/SAFLAX-",'Basis-Tabelle-Samen'!C145,"-",'Basis-Tabelle-Samen'!J145,"-seed-package-back-cr-portuguese.jpg")),
IF($C$1="Rumänisch - RO",HYPERLINK(CONCATENATE("https://www.saflax.de/0-WVK-Retail/Bilder-Pictures/SAFLAX-",'Basis-Tabelle-Samen'!C145,"-",'Basis-Tabelle-Samen'!J145,"-seed-package-back-cr-romanian.jpg")),
IF($C$1="Schwedisch - SE",HYPERLINK(CONCATENATE("https://www.saflax.de/0-WVK-Retail/Bilder-Pictures/SAFLAX-",'Basis-Tabelle-Samen'!C145,"-",'Basis-Tabelle-Samen'!J145,"-seed-package-back-cr-swedish.jpg")),
IF($C$1="Slowakisch - SK",HYPERLINK(CONCATENATE("https://www.saflax.de/0-WVK-Retail/Bilder-Pictures/SAFLAX-",'Basis-Tabelle-Samen'!C145,"-",'Basis-Tabelle-Samen'!J145,"-seed-package-back-cr-slovak.jpg")),
IF($C$1="Slowenisch - SI",HYPERLINK(CONCATENATE("https://www.saflax.de/0-WVK-Retail/Bilder-Pictures/SAFLAX-",'Basis-Tabelle-Samen'!C145,"-",'Basis-Tabelle-Samen'!J145,"-seed-package-back-cr-slovenian.jpg")),
IF($C$1="Spanisch - ES",HYPERLINK(CONCATENATE("https://www.saflax.de/0-WVK-Retail/Bilder-Pictures/SAFLAX-",'Basis-Tabelle-Samen'!C145,"-",'Basis-Tabelle-Samen'!J145,"-seed-package-back-cr-spanish.jpg")),
IF($C$1="Tschechisch - CZ",HYPERLINK(CONCATENATE("https://www.saflax.de/0-WVK-Retail/Bilder-Pictures/SAFLAX-",'Basis-Tabelle-Samen'!C145,"-",'Basis-Tabelle-Samen'!J145,"-seed-package-back-cr-czech.jpg")),
IF($C$1="Türkisch - TR",HYPERLINK(CONCATENATE("https://www.saflax.de/0-WVK-Retail/Bilder-Pictures/SAFLAX-",'Basis-Tabelle-Samen'!C145,"-",'Basis-Tabelle-Samen'!J145,"-seed-package-back-cr-turkish.jpg")),
IF($C$1="Ungarisch - HU",HYPERLINK(CONCATENATE("https://www.saflax.de/0-WVK-Retail/Bilder-Pictures/SAFLAX-",'Basis-Tabelle-Samen'!C145,"-",'Basis-Tabelle-Samen'!J145,"-seed-package-back-cr-hungarian.jpg")),
" ACHTUNG")))))))))))))))))))))))))))))</f>
        <v>https://www.saflax.de/0-WVK-Retail/Bilder-Pictures/SAFLAX-18428-raphanus-sativus-seed-package-back-cr-english.jpg</v>
      </c>
      <c r="AM174" s="330" t="str">
        <f>IF(H174&lt;1,"",
IF($C$1="Bulgarisch - BG",HYPERLINK(CONCATENATE("https://www.saflax.de/0-WVK-Retail/Bilder-Pictures/SAFLAX-",'Basis-Tabelle-Samen'!K145,"-",'Basis-Tabelle-Samen'!J145,"-garden-to-go-mini-bulgarian.jpg")),
IF($C$1="Dänisch - DK",HYPERLINK(CONCATENATE("https://www.saflax.de/0-WVK-Retail/Bilder-Pictures/SAFLAX-",'Basis-Tabelle-Samen'!K145,"-",'Basis-Tabelle-Samen'!J145,"-garden-to-go-mini-danish.jpg")),
IF($C$1="Deutsch - DE",HYPERLINK(CONCATENATE("https://www.saflax.de/0-WVK-Retail/Bilder-Pictures/SAFLAX-",'Basis-Tabelle-Samen'!K145,"-",'Basis-Tabelle-Samen'!J145,"-garden-to-go-mini-german.jpg")),
IF($C$1="Englisch - UK",HYPERLINK(CONCATENATE("https://www.saflax.de/0-WVK-Retail/Bilder-Pictures/SAFLAX-",'Basis-Tabelle-Samen'!K145,"-",'Basis-Tabelle-Samen'!J145,"-garden-to-go-mini-english.jpg")),
IF($C$1="Estnisch - EE",HYPERLINK(CONCATENATE("https://www.saflax.de/0-WVK-Retail/Bilder-Pictures/SAFLAX-",'Basis-Tabelle-Samen'!K145,"-",'Basis-Tabelle-Samen'!J145,"-garden-to-go-mini-estonian.jpg")),
IF($C$1="Finnisch - FI",HYPERLINK(CONCATENATE("https://www.saflax.de/0-WVK-Retail/Bilder-Pictures/SAFLAX-",'Basis-Tabelle-Samen'!K145,"-",'Basis-Tabelle-Samen'!J145,"-garden-to-go-mini-finnish.jpg")),
IF($C$1="Französisch - FR",HYPERLINK(CONCATENATE("https://www.saflax.de/0-WVK-Retail/Bilder-Pictures/SAFLAX-",'Basis-Tabelle-Samen'!K145,"-",'Basis-Tabelle-Samen'!J145,"-garden-to-go-mini-french.jpg")),
IF($C$1="Griechisch - GR",HYPERLINK(CONCATENATE("https://www.saflax.de/0-WVK-Retail/Bilder-Pictures/SAFLAX-",'Basis-Tabelle-Samen'!K145,"-",'Basis-Tabelle-Samen'!J145,"-garden-to-go-mini-greek.jpg")),
IF($C$1="Irisch - IE",HYPERLINK(CONCATENATE("https://www.saflax.de/0-WVK-Retail/Bilder-Pictures/SAFLAX-",'Basis-Tabelle-Samen'!K145,"-",'Basis-Tabelle-Samen'!J145,"-garden-to-go-mini-irish.jpg")),
IF($C$1="Isländisch - IS",HYPERLINK(CONCATENATE("https://www.saflax.de/0-WVK-Retail/Bilder-Pictures/SAFLAX-",'Basis-Tabelle-Samen'!K145,"-",'Basis-Tabelle-Samen'!J145,"-garden-to-go-mini-icelandic.jpg")),
IF($C$1="Italienisch - IT",HYPERLINK(CONCATENATE("https://www.saflax.de/0-WVK-Retail/Bilder-Pictures/SAFLAX-",'Basis-Tabelle-Samen'!K145,"-",'Basis-Tabelle-Samen'!J145,"-garden-to-go-mini-italian.jpg")),
IF($C$1="Japanisch - JP",HYPERLINK(CONCATENATE("https://www.saflax.de/0-WVK-Retail/Bilder-Pictures/SAFLAX-",'Basis-Tabelle-Samen'!K145,"-",'Basis-Tabelle-Samen'!J145,"-garden-to-go-mini-japanese.jpg")),
IF($C$1="Kroatisch - HR",HYPERLINK(CONCATENATE("https://www.saflax.de/0-WVK-Retail/Bilder-Pictures/SAFLAX-",'Basis-Tabelle-Samen'!K145,"-",'Basis-Tabelle-Samen'!J145,"-garden-to-go-mini-croatian.jpg")),
IF($C$1="Lettisch - LV",HYPERLINK(CONCATENATE("https://www.saflax.de/0-WVK-Retail/Bilder-Pictures/SAFLAX-",'Basis-Tabelle-Samen'!K145,"-",'Basis-Tabelle-Samen'!J145,"-garden-to-go-mini-latvian.jpg")),
IF($C$1="Litauisch - LT",HYPERLINK(CONCATENATE("https://www.saflax.de/0-WVK-Retail/Bilder-Pictures/SAFLAX-",'Basis-Tabelle-Samen'!K145,"-",'Basis-Tabelle-Samen'!J145,"-garden-to-go-mini-lithuanian.jpg")),
IF($C$1="Maltesisch - MT",HYPERLINK(CONCATENATE("https://www.saflax.de/0-WVK-Retail/Bilder-Pictures/SAFLAX-",'Basis-Tabelle-Samen'!K145,"-",'Basis-Tabelle-Samen'!J145,"-garden-to-go-mini-maltese.jpg")),
IF($C$1="Niederländisch - NL",HYPERLINK(CONCATENATE("https://www.saflax.de/0-WVK-Retail/Bilder-Pictures/SAFLAX-",'Basis-Tabelle-Samen'!K145,"-",'Basis-Tabelle-Samen'!J145,"-garden-to-go-mini-dutch.jpg")),
IF($C$1="Norwegisch - NO",HYPERLINK(CONCATENATE("https://www.saflax.de/0-WVK-Retail/Bilder-Pictures/SAFLAX-",'Basis-Tabelle-Samen'!K145,"-",'Basis-Tabelle-Samen'!J145,"-garden-to-go-mini-nowegian.jpg")),
IF($C$1="Polnisch - PL",HYPERLINK(CONCATENATE("https://www.saflax.de/0-WVK-Retail/Bilder-Pictures/SAFLAX-",'Basis-Tabelle-Samen'!K145,"-",'Basis-Tabelle-Samen'!J145,"-garden-to-go-mini-polish.jpg")),
IF($C$1="Portugiesisch - PT",HYPERLINK(CONCATENATE("https://www.saflax.de/0-WVK-Retail/Bilder-Pictures/SAFLAX-",'Basis-Tabelle-Samen'!K145,"-",'Basis-Tabelle-Samen'!J145,"-garden-to-go-mini-portuguese.jpg")),
IF($C$1="Rumänisch - RO",HYPERLINK(CONCATENATE("https://www.saflax.de/0-WVK-Retail/Bilder-Pictures/SAFLAX-",'Basis-Tabelle-Samen'!K145,"-",'Basis-Tabelle-Samen'!J145,"-garden-to-go-mini-romanian.jpg")),
IF($C$1="Schwedisch - SE",HYPERLINK(CONCATENATE("https://www.saflax.de/0-WVK-Retail/Bilder-Pictures/SAFLAX-",'Basis-Tabelle-Samen'!K145,"-",'Basis-Tabelle-Samen'!J145,"-garden-to-go-mini-swedish.jpg")),
IF($C$1="Slowakisch - SK",HYPERLINK(CONCATENATE("https://www.saflax.de/0-WVK-Retail/Bilder-Pictures/SAFLAX-",'Basis-Tabelle-Samen'!K145,"-",'Basis-Tabelle-Samen'!J145,"-garden-to-go-mini-slovak.jpg")),
IF($C$1="Slowenisch - SI",HYPERLINK(CONCATENATE("https://www.saflax.de/0-WVK-Retail/Bilder-Pictures/SAFLAX-",'Basis-Tabelle-Samen'!K145,"-",'Basis-Tabelle-Samen'!J145,"-garden-to-go-mini-slovenian.jpg")),
IF($C$1="Spanisch - ES",HYPERLINK(CONCATENATE("https://www.saflax.de/0-WVK-Retail/Bilder-Pictures/SAFLAX-",'Basis-Tabelle-Samen'!K145,"-",'Basis-Tabelle-Samen'!J145,"-garden-to-go-mini-spanish.jpg")),
IF($C$1="Tschechisch - CZ",HYPERLINK(CONCATENATE("https://www.saflax.de/0-WVK-Retail/Bilder-Pictures/SAFLAX-",'Basis-Tabelle-Samen'!K145,"-",'Basis-Tabelle-Samen'!J145,"-garden-to-go-mini-czech.jpg")),
IF($C$1="Türkisch - TR",HYPERLINK(CONCATENATE("https://www.saflax.de/0-WVK-Retail/Bilder-Pictures/SAFLAX-",'Basis-Tabelle-Samen'!K145,"-",'Basis-Tabelle-Samen'!J145,"-garden-to-go-mini-turkish.jpg")),
IF($C$1="Ungarisch - HU",HYPERLINK(CONCATENATE("https://www.saflax.de/0-WVK-Retail/Bilder-Pictures/SAFLAX-",'Basis-Tabelle-Samen'!K145,"-",'Basis-Tabelle-Samen'!J145,"-garden-to-go-mini-hungarian.jpg")),
" ACHTUNG")))))))))))))))))))))))))))))</f>
        <v>https://www.saflax.de/0-WVK-Retail/Bilder-Pictures/SAFLAX-78428-raphanus-sativus-garden-to-go-mini-english.jpg</v>
      </c>
      <c r="AN174" s="330" t="str">
        <f>IF(I174&lt;1,"",
IF($C$1="Bulgarisch - BG",HYPERLINK(CONCATENATE("https://www.saflax.de/0-WVK-Retail/Bilder-Pictures/SAFLAX-",'Basis-Tabelle-Samen'!N145,"-",'Basis-Tabelle-Samen'!J145,"-garden-to-go-lite-bulgarian.jpg")),
IF($C$1="Dänisch - DK",HYPERLINK(CONCATENATE("https://www.saflax.de/0-WVK-Retail/Bilder-Pictures/SAFLAX-",'Basis-Tabelle-Samen'!N145,"-",'Basis-Tabelle-Samen'!J145,"-garden-to-go-lite-danish.jpg")),
IF($C$1="Deutsch - DE",HYPERLINK(CONCATENATE("https://www.saflax.de/0-WVK-Retail/Bilder-Pictures/SAFLAX-",'Basis-Tabelle-Samen'!N145,"-",'Basis-Tabelle-Samen'!J145,"-garden-to-go-lite-german.jpg")),
IF($C$1="Englisch - UK",HYPERLINK(CONCATENATE("https://www.saflax.de/0-WVK-Retail/Bilder-Pictures/SAFLAX-",'Basis-Tabelle-Samen'!N145,"-",'Basis-Tabelle-Samen'!J145,"-garden-to-go-lite-english.jpg")),
IF($C$1="Estnisch - EE",HYPERLINK(CONCATENATE("https://www.saflax.de/0-WVK-Retail/Bilder-Pictures/SAFLAX-",'Basis-Tabelle-Samen'!N145,"-",'Basis-Tabelle-Samen'!J145,"-garden-to-go-lite-estonian.jpg")),
IF($C$1="Finnisch - FI",HYPERLINK(CONCATENATE("https://www.saflax.de/0-WVK-Retail/Bilder-Pictures/SAFLAX-",'Basis-Tabelle-Samen'!N145,"-",'Basis-Tabelle-Samen'!J145,"-garden-to-go-lite-finnish.jpg")),
IF($C$1="Französisch - FR",HYPERLINK(CONCATENATE("https://www.saflax.de/0-WVK-Retail/Bilder-Pictures/SAFLAX-",'Basis-Tabelle-Samen'!N145,"-",'Basis-Tabelle-Samen'!J145,"-garden-to-go-lite-french.jpg")),
IF($C$1="Griechisch - GR",HYPERLINK(CONCATENATE("https://www.saflax.de/0-WVK-Retail/Bilder-Pictures/SAFLAX-",'Basis-Tabelle-Samen'!N145,"-",'Basis-Tabelle-Samen'!J145,"-garden-to-go-lite-greek.jpg")),
IF($C$1="Irisch - IE",HYPERLINK(CONCATENATE("https://www.saflax.de/0-WVK-Retail/Bilder-Pictures/SAFLAX-",'Basis-Tabelle-Samen'!N145,"-",'Basis-Tabelle-Samen'!J145,"-garden-to-go-lite-irish.jpg")),
IF($C$1="Isländisch - IS",HYPERLINK(CONCATENATE("https://www.saflax.de/0-WVK-Retail/Bilder-Pictures/SAFLAX-",'Basis-Tabelle-Samen'!N145,"-",'Basis-Tabelle-Samen'!J145,"-garden-to-go-lite-icelandic.jpg")),
IF($C$1="Italienisch - IT",HYPERLINK(CONCATENATE("https://www.saflax.de/0-WVK-Retail/Bilder-Pictures/SAFLAX-",'Basis-Tabelle-Samen'!N145,"-",'Basis-Tabelle-Samen'!J145,"-garden-to-go-lite-italian.jpg")),
IF($C$1="Japanisch - JP",HYPERLINK(CONCATENATE("https://www.saflax.de/0-WVK-Retail/Bilder-Pictures/SAFLAX-",'Basis-Tabelle-Samen'!N145,"-",'Basis-Tabelle-Samen'!J145,"-garden-to-go-lite-japanese.jpg")),
IF($C$1="Kroatisch - HR",HYPERLINK(CONCATENATE("https://www.saflax.de/0-WVK-Retail/Bilder-Pictures/SAFLAX-",'Basis-Tabelle-Samen'!N145,"-",'Basis-Tabelle-Samen'!J145,"-garden-to-go-lite-croatian.jpg")),
IF($C$1="Lettisch - LV",HYPERLINK(CONCATENATE("https://www.saflax.de/0-WVK-Retail/Bilder-Pictures/SAFLAX-",'Basis-Tabelle-Samen'!N145,"-",'Basis-Tabelle-Samen'!J145,"-garden-to-go-lite-latvian.jpg")),
IF($C$1="Litauisch - LT",HYPERLINK(CONCATENATE("https://www.saflax.de/0-WVK-Retail/Bilder-Pictures/SAFLAX-",'Basis-Tabelle-Samen'!N145,"-",'Basis-Tabelle-Samen'!J145,"-garden-to-go-lite-lithuanian.jpg")),
IF($C$1="Maltesisch - MT",HYPERLINK(CONCATENATE("https://www.saflax.de/0-WVK-Retail/Bilder-Pictures/SAFLAX-",'Basis-Tabelle-Samen'!N145,"-",'Basis-Tabelle-Samen'!J145,"-garden-to-go-lite-maltese.jpg")),
IF($C$1="Niederländisch - NL",HYPERLINK(CONCATENATE("https://www.saflax.de/0-WVK-Retail/Bilder-Pictures/SAFLAX-",'Basis-Tabelle-Samen'!N145,"-",'Basis-Tabelle-Samen'!J145,"-garden-to-go-lite-dutch.jpg")),
IF($C$1="Norwegisch - NO",HYPERLINK(CONCATENATE("https://www.saflax.de/0-WVK-Retail/Bilder-Pictures/SAFLAX-",'Basis-Tabelle-Samen'!N145,"-",'Basis-Tabelle-Samen'!J145,"-garden-to-go-lite-nowegian.jpg")),
IF($C$1="Polnisch - PL",HYPERLINK(CONCATENATE("https://www.saflax.de/0-WVK-Retail/Bilder-Pictures/SAFLAX-",'Basis-Tabelle-Samen'!N145,"-",'Basis-Tabelle-Samen'!J145,"-garden-to-go-lite-polish.jpg")),
IF($C$1="Portugiesisch - PT",HYPERLINK(CONCATENATE("https://www.saflax.de/0-WVK-Retail/Bilder-Pictures/SAFLAX-",'Basis-Tabelle-Samen'!N145,"-",'Basis-Tabelle-Samen'!J145,"-garden-to-go-lite-portuguese.jpg")),
IF($C$1="Rumänisch - RO",HYPERLINK(CONCATENATE("https://www.saflax.de/0-WVK-Retail/Bilder-Pictures/SAFLAX-",'Basis-Tabelle-Samen'!N145,"-",'Basis-Tabelle-Samen'!J145,"-garden-to-go-lite-romanian.jpg")),
IF($C$1="Schwedisch - SE",HYPERLINK(CONCATENATE("https://www.saflax.de/0-WVK-Retail/Bilder-Pictures/SAFLAX-",'Basis-Tabelle-Samen'!N145,"-",'Basis-Tabelle-Samen'!J145,"-garden-to-go-lite-swedish.jpg")),
IF($C$1="Slowakisch - SK",HYPERLINK(CONCATENATE("https://www.saflax.de/0-WVK-Retail/Bilder-Pictures/SAFLAX-",'Basis-Tabelle-Samen'!N145,"-",'Basis-Tabelle-Samen'!J145,"-garden-to-go-lite-slovak.jpg")),
IF($C$1="Slowenisch - SI",HYPERLINK(CONCATENATE("https://www.saflax.de/0-WVK-Retail/Bilder-Pictures/SAFLAX-",'Basis-Tabelle-Samen'!N145,"-",'Basis-Tabelle-Samen'!J145,"-garden-to-go-lite-slovenian.jpg")),
IF($C$1="Spanisch - ES",HYPERLINK(CONCATENATE("https://www.saflax.de/0-WVK-Retail/Bilder-Pictures/SAFLAX-",'Basis-Tabelle-Samen'!N145,"-",'Basis-Tabelle-Samen'!J145,"-garden-to-go-lite-spanish.jpg")),
IF($C$1="Tschechisch - CZ",HYPERLINK(CONCATENATE("https://www.saflax.de/0-WVK-Retail/Bilder-Pictures/SAFLAX-",'Basis-Tabelle-Samen'!N145,"-",'Basis-Tabelle-Samen'!J145,"-garden-to-go-lite-czech.jpg")),
IF($C$1="Türkisch - TR",HYPERLINK(CONCATENATE("https://www.saflax.de/0-WVK-Retail/Bilder-Pictures/SAFLAX-",'Basis-Tabelle-Samen'!N145,"-",'Basis-Tabelle-Samen'!J145,"-garden-to-go-lite-turkish.jpg")),
IF($C$1="Ungarisch - HU",HYPERLINK(CONCATENATE("https://www.saflax.de/0-WVK-Retail/Bilder-Pictures/SAFLAX-",'Basis-Tabelle-Samen'!N145,"-",'Basis-Tabelle-Samen'!J145,"-garden-to-go-lite-hungarian.jpg")),
" ACHTUNG")))))))))))))))))))))))))))))</f>
        <v>https://www.saflax.de/0-WVK-Retail/Bilder-Pictures/SAFLAX-88428-raphanus-sativus-garden-to-go-lite-english.jpg</v>
      </c>
      <c r="AO174" s="330" t="str">
        <f>IF(J174&lt;1,"",
IF($C$1="Bulgarisch - BG",HYPERLINK(CONCATENATE("https://www.saflax.de/0-WVK-Retail/Bilder-Pictures/SAFLAX-",'Basis-Tabelle-Samen'!Q145,"-",'Basis-Tabelle-Samen'!J145,"-garden-to-go-bulgarian.jpg")),
IF($C$1="Dänisch - DK",HYPERLINK(CONCATENATE("https://www.saflax.de/0-WVK-Retail/Bilder-Pictures/SAFLAX-",'Basis-Tabelle-Samen'!Q145,"-",'Basis-Tabelle-Samen'!J145,"-garden-to-go-danish.jpg")),
IF($C$1="Deutsch - DE",HYPERLINK(CONCATENATE("https://www.saflax.de/0-WVK-Retail/Bilder-Pictures/SAFLAX-",'Basis-Tabelle-Samen'!Q145,"-",'Basis-Tabelle-Samen'!J145,"-garden-to-go-german.jpg")),
IF($C$1="Englisch - UK",HYPERLINK(CONCATENATE("https://www.saflax.de/0-WVK-Retail/Bilder-Pictures/SAFLAX-",'Basis-Tabelle-Samen'!Q145,"-",'Basis-Tabelle-Samen'!J145,"-garden-to-go-english.jpg")),
IF($C$1="Estnisch - EE",HYPERLINK(CONCATENATE("https://www.saflax.de/0-WVK-Retail/Bilder-Pictures/SAFLAX-",'Basis-Tabelle-Samen'!Q145,"-",'Basis-Tabelle-Samen'!J145,"-garden-to-go-estonian.jpg")),
IF($C$1="Finnisch - FI",HYPERLINK(CONCATENATE("https://www.saflax.de/0-WVK-Retail/Bilder-Pictures/SAFLAX-",'Basis-Tabelle-Samen'!Q145,"-",'Basis-Tabelle-Samen'!J145,"-garden-to-go-finnish.jpg")),
IF($C$1="Französisch - FR",HYPERLINK(CONCATENATE("https://www.saflax.de/0-WVK-Retail/Bilder-Pictures/SAFLAX-",'Basis-Tabelle-Samen'!Q145,"-",'Basis-Tabelle-Samen'!J145,"-garden-to-go-french.jpg")),
IF($C$1="Griechisch - GR",HYPERLINK(CONCATENATE("https://www.saflax.de/0-WVK-Retail/Bilder-Pictures/SAFLAX-",'Basis-Tabelle-Samen'!Q145,"-",'Basis-Tabelle-Samen'!J145,"-garden-to-go-greek.jpg")),
IF($C$1="Irisch - IE",HYPERLINK(CONCATENATE("https://www.saflax.de/0-WVK-Retail/Bilder-Pictures/SAFLAX-",'Basis-Tabelle-Samen'!Q145,"-",'Basis-Tabelle-Samen'!J145,"-garden-to-go-irish.jpg")),
IF($C$1="Isländisch - IS",HYPERLINK(CONCATENATE("https://www.saflax.de/0-WVK-Retail/Bilder-Pictures/SAFLAX-",'Basis-Tabelle-Samen'!Q145,"-",'Basis-Tabelle-Samen'!J145,"-garden-to-go-icelandic.jpg")),
IF($C$1="Italienisch - IT",HYPERLINK(CONCATENATE("https://www.saflax.de/0-WVK-Retail/Bilder-Pictures/SAFLAX-",'Basis-Tabelle-Samen'!Q145,"-",'Basis-Tabelle-Samen'!J145,"-garden-to-go-italian.jpg")),
IF($C$1="Japanisch - JP",HYPERLINK(CONCATENATE("https://www.saflax.de/0-WVK-Retail/Bilder-Pictures/SAFLAX-",'Basis-Tabelle-Samen'!Q145,"-",'Basis-Tabelle-Samen'!J145,"-garden-to-go-japanese.jpg")),
IF($C$1="Kroatisch - HR",HYPERLINK(CONCATENATE("https://www.saflax.de/0-WVK-Retail/Bilder-Pictures/SAFLAX-",'Basis-Tabelle-Samen'!Q145,"-",'Basis-Tabelle-Samen'!J145,"-garden-to-go-croatian.jpg")),
IF($C$1="Lettisch - LV",HYPERLINK(CONCATENATE("https://www.saflax.de/0-WVK-Retail/Bilder-Pictures/SAFLAX-",'Basis-Tabelle-Samen'!Q145,"-",'Basis-Tabelle-Samen'!J145,"-garden-to-go-latvian.jpg")),
IF($C$1="Litauisch - LT",HYPERLINK(CONCATENATE("https://www.saflax.de/0-WVK-Retail/Bilder-Pictures/SAFLAX-",'Basis-Tabelle-Samen'!Q145,"-",'Basis-Tabelle-Samen'!J145,"-garden-to-go-lithuanian.jpg")),
IF($C$1="Maltesisch - MT",HYPERLINK(CONCATENATE("https://www.saflax.de/0-WVK-Retail/Bilder-Pictures/SAFLAX-",'Basis-Tabelle-Samen'!Q145,"-",'Basis-Tabelle-Samen'!J145,"-garden-to-go-maltese.jpg")),
IF($C$1="Niederländisch - NL",HYPERLINK(CONCATENATE("https://www.saflax.de/0-WVK-Retail/Bilder-Pictures/SAFLAX-",'Basis-Tabelle-Samen'!Q145,"-",'Basis-Tabelle-Samen'!J145,"-garden-to-go-dutch.jpg")),
IF($C$1="Norwegisch - NO",HYPERLINK(CONCATENATE("https://www.saflax.de/0-WVK-Retail/Bilder-Pictures/SAFLAX-",'Basis-Tabelle-Samen'!Q145,"-",'Basis-Tabelle-Samen'!J145,"-garden-to-go-nowegian.jpg")),
IF($C$1="Polnisch - PL",HYPERLINK(CONCATENATE("https://www.saflax.de/0-WVK-Retail/Bilder-Pictures/SAFLAX-",'Basis-Tabelle-Samen'!Q145,"-",'Basis-Tabelle-Samen'!J145,"-garden-to-go-polish.jpg")),
IF($C$1="Portugiesisch - PT",HYPERLINK(CONCATENATE("https://www.saflax.de/0-WVK-Retail/Bilder-Pictures/SAFLAX-",'Basis-Tabelle-Samen'!Q145,"-",'Basis-Tabelle-Samen'!J145,"-garden-to-go-portuguese.jpg")),
IF($C$1="Rumänisch - RO",HYPERLINK(CONCATENATE("https://www.saflax.de/0-WVK-Retail/Bilder-Pictures/SAFLAX-",'Basis-Tabelle-Samen'!Q145,"-",'Basis-Tabelle-Samen'!J145,"-garden-to-go-romanian.jpg")),
IF($C$1="Schwedisch - SE",HYPERLINK(CONCATENATE("https://www.saflax.de/0-WVK-Retail/Bilder-Pictures/SAFLAX-",'Basis-Tabelle-Samen'!Q145,"-",'Basis-Tabelle-Samen'!J145,"-garden-to-go-swedish.jpg")),
IF($C$1="Slowakisch - SK",HYPERLINK(CONCATENATE("https://www.saflax.de/0-WVK-Retail/Bilder-Pictures/SAFLAX-",'Basis-Tabelle-Samen'!Q145,"-",'Basis-Tabelle-Samen'!J145,"-garden-to-go-slovak.jpg")),
IF($C$1="Slowenisch - SI",HYPERLINK(CONCATENATE("https://www.saflax.de/0-WVK-Retail/Bilder-Pictures/SAFLAX-",'Basis-Tabelle-Samen'!Q145,"-",'Basis-Tabelle-Samen'!J145,"-garden-to-go-slovenian.jpg")),
IF($C$1="Spanisch - ES",HYPERLINK(CONCATENATE("https://www.saflax.de/0-WVK-Retail/Bilder-Pictures/SAFLAX-",'Basis-Tabelle-Samen'!Q145,"-",'Basis-Tabelle-Samen'!J145,"-garden-to-go-spanish.jpg")),
IF($C$1="Tschechisch - CZ",HYPERLINK(CONCATENATE("https://www.saflax.de/0-WVK-Retail/Bilder-Pictures/SAFLAX-",'Basis-Tabelle-Samen'!Q145,"-",'Basis-Tabelle-Samen'!J145,"-garden-to-go-czech.jpg")),
IF($C$1="Türkisch - TR",HYPERLINK(CONCATENATE("https://www.saflax.de/0-WVK-Retail/Bilder-Pictures/SAFLAX-",'Basis-Tabelle-Samen'!Q145,"-",'Basis-Tabelle-Samen'!J145,"-garden-to-go-turkish.jpg")),
IF($C$1="Ungarisch - HU",HYPERLINK(CONCATENATE("https://www.saflax.de/0-WVK-Retail/Bilder-Pictures/SAFLAX-",'Basis-Tabelle-Samen'!Q145,"-",'Basis-Tabelle-Samen'!J145,"-garden-to-go-hungarian.jpg")),
" ACHTUNG")))))))))))))))))))))))))))))</f>
        <v>https://www.saflax.de/0-WVK-Retail/Bilder-Pictures/SAFLAX-58428-raphanus-sativus-garden-to-go-english.jpg</v>
      </c>
      <c r="AP174" s="330" t="str">
        <f>IF(K174&lt;1,"",
IF($C$1="Bulgarisch - BG",HYPERLINK(CONCATENATE("https://www.saflax.de/0-WVK-Retail/Bilder-Pictures/SAFLAX-",'Basis-Tabelle-Samen'!T145,"-",'Basis-Tabelle-Samen'!J145,"-cultivation-set-bulgarian.jpg")),
IF($C$1="Dänisch - DK",HYPERLINK(CONCATENATE("https://www.saflax.de/0-WVK-Retail/Bilder-Pictures/SAFLAX-",'Basis-Tabelle-Samen'!T145,"-",'Basis-Tabelle-Samen'!J145,"-cultivation-set-danish.jpg")),
IF($C$1="Deutsch - DE",HYPERLINK(CONCATENATE("https://www.saflax.de/0-WVK-Retail/Bilder-Pictures/SAFLAX-",'Basis-Tabelle-Samen'!T145,"-",'Basis-Tabelle-Samen'!J145,"-cultivation-set-german.jpg")),
IF($C$1="Englisch - UK",HYPERLINK(CONCATENATE("https://www.saflax.de/0-WVK-Retail/Bilder-Pictures/SAFLAX-",'Basis-Tabelle-Samen'!T145,"-",'Basis-Tabelle-Samen'!J145,"-cultivation-set-english.jpg")),
IF($C$1="Estnisch - EE",HYPERLINK(CONCATENATE("https://www.saflax.de/0-WVK-Retail/Bilder-Pictures/SAFLAX-",'Basis-Tabelle-Samen'!T145,"-",'Basis-Tabelle-Samen'!J145,"-cultivation-set-estonian.jpg")),
IF($C$1="Finnisch - FI",HYPERLINK(CONCATENATE("https://www.saflax.de/0-WVK-Retail/Bilder-Pictures/SAFLAX-",'Basis-Tabelle-Samen'!T145,"-",'Basis-Tabelle-Samen'!J145,"-cultivation-set-finnish.jpg")),
IF($C$1="Französisch - FR",HYPERLINK(CONCATENATE("https://www.saflax.de/0-WVK-Retail/Bilder-Pictures/SAFLAX-",'Basis-Tabelle-Samen'!T145,"-",'Basis-Tabelle-Samen'!J145,"-cultivation-set-french.jpg")),
IF($C$1="Griechisch - GR",HYPERLINK(CONCATENATE("https://www.saflax.de/0-WVK-Retail/Bilder-Pictures/SAFLAX-",'Basis-Tabelle-Samen'!T145,"-",'Basis-Tabelle-Samen'!J145,"-cultivation-set-greek.jpg")),
IF($C$1="Irisch - IE",HYPERLINK(CONCATENATE("https://www.saflax.de/0-WVK-Retail/Bilder-Pictures/SAFLAX-",'Basis-Tabelle-Samen'!T145,"-",'Basis-Tabelle-Samen'!J145,"-cultivation-set-irish.jpg")),
IF($C$1="Isländisch - IS",HYPERLINK(CONCATENATE("https://www.saflax.de/0-WVK-Retail/Bilder-Pictures/SAFLAX-",'Basis-Tabelle-Samen'!T145,"-",'Basis-Tabelle-Samen'!J145,"-cultivation-set-icelandic.jpg")),
IF($C$1="Italienisch - IT",HYPERLINK(CONCATENATE("https://www.saflax.de/0-WVK-Retail/Bilder-Pictures/SAFLAX-",'Basis-Tabelle-Samen'!T145,"-",'Basis-Tabelle-Samen'!J145,"-cultivation-set-italian.jpg")),
IF($C$1="Japanisch - JP",HYPERLINK(CONCATENATE("https://www.saflax.de/0-WVK-Retail/Bilder-Pictures/SAFLAX-",'Basis-Tabelle-Samen'!T145,"-",'Basis-Tabelle-Samen'!J145,"-cultivation-set-japanese.jpg")),
IF($C$1="Kroatisch - HR",HYPERLINK(CONCATENATE("https://www.saflax.de/0-WVK-Retail/Bilder-Pictures/SAFLAX-",'Basis-Tabelle-Samen'!T145,"-",'Basis-Tabelle-Samen'!J145,"-cultivation-set-croatian.jpg")),
IF($C$1="Lettisch - LV",HYPERLINK(CONCATENATE("https://www.saflax.de/0-WVK-Retail/Bilder-Pictures/SAFLAX-",'Basis-Tabelle-Samen'!T145,"-",'Basis-Tabelle-Samen'!J145,"-cultivation-set-latvian.jpg")),
IF($C$1="Litauisch - LT",HYPERLINK(CONCATENATE("https://www.saflax.de/0-WVK-Retail/Bilder-Pictures/SAFLAX-",'Basis-Tabelle-Samen'!T145,"-",'Basis-Tabelle-Samen'!J145,"-cultivation-set-lithuanian.jpg")),
IF($C$1="Maltesisch - MT",HYPERLINK(CONCATENATE("https://www.saflax.de/0-WVK-Retail/Bilder-Pictures/SAFLAX-",'Basis-Tabelle-Samen'!T145,"-",'Basis-Tabelle-Samen'!J145,"-cultivation-set-maltese.jpg")),
IF($C$1="Niederländisch - NL",HYPERLINK(CONCATENATE("https://www.saflax.de/0-WVK-Retail/Bilder-Pictures/SAFLAX-",'Basis-Tabelle-Samen'!T145,"-",'Basis-Tabelle-Samen'!J145,"-cultivation-set-dutch.jpg")),
IF($C$1="Norwegisch - NO",HYPERLINK(CONCATENATE("https://www.saflax.de/0-WVK-Retail/Bilder-Pictures/SAFLAX-",'Basis-Tabelle-Samen'!T145,"-",'Basis-Tabelle-Samen'!J145,"-cultivation-set-nowegian.jpg")),
IF($C$1="Polnisch - PL",HYPERLINK(CONCATENATE("https://www.saflax.de/0-WVK-Retail/Bilder-Pictures/SAFLAX-",'Basis-Tabelle-Samen'!T145,"-",'Basis-Tabelle-Samen'!J145,"-cultivation-set-polish.jpg")),
IF($C$1="Portugiesisch - PT",HYPERLINK(CONCATENATE("https://www.saflax.de/0-WVK-Retail/Bilder-Pictures/SAFLAX-",'Basis-Tabelle-Samen'!T145,"-",'Basis-Tabelle-Samen'!J145,"-cultivation-set-portuguese.jpg")),
IF($C$1="Rumänisch - RO",HYPERLINK(CONCATENATE("https://www.saflax.de/0-WVK-Retail/Bilder-Pictures/SAFLAX-",'Basis-Tabelle-Samen'!T145,"-",'Basis-Tabelle-Samen'!J145,"-cultivation-set-romanian.jpg")),
IF($C$1="Schwedisch - SE",HYPERLINK(CONCATENATE("https://www.saflax.de/0-WVK-Retail/Bilder-Pictures/SAFLAX-",'Basis-Tabelle-Samen'!T145,"-",'Basis-Tabelle-Samen'!J145,"-cultivation-set-swedish.jpg")),
IF($C$1="Slowakisch - SK",HYPERLINK(CONCATENATE("https://www.saflax.de/0-WVK-Retail/Bilder-Pictures/SAFLAX-",'Basis-Tabelle-Samen'!T145,"-",'Basis-Tabelle-Samen'!J145,"-cultivation-set-slovak.jpg")),
IF($C$1="Slowenisch - SI",HYPERLINK(CONCATENATE("https://www.saflax.de/0-WVK-Retail/Bilder-Pictures/SAFLAX-",'Basis-Tabelle-Samen'!T145,"-",'Basis-Tabelle-Samen'!J145,"-cultivation-set-slovenian.jpg")),
IF($C$1="Spanisch - ES",HYPERLINK(CONCATENATE("https://www.saflax.de/0-WVK-Retail/Bilder-Pictures/SAFLAX-",'Basis-Tabelle-Samen'!T145,"-",'Basis-Tabelle-Samen'!J145,"-cultivation-set-spanish.jpg")),
IF($C$1="Tschechisch - CZ",HYPERLINK(CONCATENATE("https://www.saflax.de/0-WVK-Retail/Bilder-Pictures/SAFLAX-",'Basis-Tabelle-Samen'!T145,"-",'Basis-Tabelle-Samen'!J145,"-cultivation-set-czech.jpg")),
IF($C$1="Türkisch - TR",HYPERLINK(CONCATENATE("https://www.saflax.de/0-WVK-Retail/Bilder-Pictures/SAFLAX-",'Basis-Tabelle-Samen'!T145,"-",'Basis-Tabelle-Samen'!J145,"-cultivation-set-turkish.jpg")),
IF($C$1="Ungarisch - HU",HYPERLINK(CONCATENATE("https://www.saflax.de/0-WVK-Retail/Bilder-Pictures/SAFLAX-",'Basis-Tabelle-Samen'!T145,"-",'Basis-Tabelle-Samen'!J145,"-cultivation-set-hungarian.jpg")),
" ACHTUNG")))))))))))))))))))))))))))))</f>
        <v>https://www.saflax.de/0-WVK-Retail/Bilder-Pictures/SAFLAX-38428-raphanus-sativus-cultivation-set-english.jpg</v>
      </c>
      <c r="AQ174" s="330" t="str">
        <f>IF(L174&lt;1,"",
IF($C$1="Bulgarisch - BG",HYPERLINK(CONCATENATE("https://www.saflax.de/0-WVK-Retail/Bilder-Pictures/SAFLAX-",'Basis-Tabelle-Samen'!W145,"-",'Basis-Tabelle-Samen'!J145,"-garden-in-the-bag-bulgarian.jpg")),
IF($C$1="Dänisch - DK",HYPERLINK(CONCATENATE("https://www.saflax.de/0-WVK-Retail/Bilder-Pictures/SAFLAX-",'Basis-Tabelle-Samen'!W145,"-",'Basis-Tabelle-Samen'!J145,"-garden-in-the-bag-danish.jpg")),
IF($C$1="Deutsch - DE",HYPERLINK(CONCATENATE("https://www.saflax.de/0-WVK-Retail/Bilder-Pictures/SAFLAX-",'Basis-Tabelle-Samen'!W145,"-",'Basis-Tabelle-Samen'!J145,"-garden-in-the-bag-german.jpg")),
IF($C$1="Englisch - UK",HYPERLINK(CONCATENATE("https://www.saflax.de/0-WVK-Retail/Bilder-Pictures/SAFLAX-",'Basis-Tabelle-Samen'!W145,"-",'Basis-Tabelle-Samen'!J145,"-garden-in-the-bag-english.jpg")),
IF($C$1="Estnisch - EE",HYPERLINK(CONCATENATE("https://www.saflax.de/0-WVK-Retail/Bilder-Pictures/SAFLAX-",'Basis-Tabelle-Samen'!W145,"-",'Basis-Tabelle-Samen'!J145,"-garden-in-the-bag-estonian.jpg")),
IF($C$1="Finnisch - FI",HYPERLINK(CONCATENATE("https://www.saflax.de/0-WVK-Retail/Bilder-Pictures/SAFLAX-",'Basis-Tabelle-Samen'!W145,"-",'Basis-Tabelle-Samen'!J145,"-garden-in-the-bag-finnish.jpg")),
IF($C$1="Französisch - FR",HYPERLINK(CONCATENATE("https://www.saflax.de/0-WVK-Retail/Bilder-Pictures/SAFLAX-",'Basis-Tabelle-Samen'!W145,"-",'Basis-Tabelle-Samen'!J145,"-garden-in-the-bag-french.jpg")),
IF($C$1="Griechisch - GR",HYPERLINK(CONCATENATE("https://www.saflax.de/0-WVK-Retail/Bilder-Pictures/SAFLAX-",'Basis-Tabelle-Samen'!W145,"-",'Basis-Tabelle-Samen'!J145,"-garden-in-the-bag-greek.jpg")),
IF($C$1="Irisch - IE",HYPERLINK(CONCATENATE("https://www.saflax.de/0-WVK-Retail/Bilder-Pictures/SAFLAX-",'Basis-Tabelle-Samen'!W145,"-",'Basis-Tabelle-Samen'!J145,"-garden-in-the-bag-irish.jpg")),
IF($C$1="Isländisch - IS",HYPERLINK(CONCATENATE("https://www.saflax.de/0-WVK-Retail/Bilder-Pictures/SAFLAX-",'Basis-Tabelle-Samen'!W145,"-",'Basis-Tabelle-Samen'!J145,"-garden-in-the-bag-icelandic.jpg")),
IF($C$1="Italienisch - IT",HYPERLINK(CONCATENATE("https://www.saflax.de/0-WVK-Retail/Bilder-Pictures/SAFLAX-",'Basis-Tabelle-Samen'!W145,"-",'Basis-Tabelle-Samen'!J145,"-garden-in-the-bag-italian.jpg")),
IF($C$1="Japanisch - JP",HYPERLINK(CONCATENATE("https://www.saflax.de/0-WVK-Retail/Bilder-Pictures/SAFLAX-",'Basis-Tabelle-Samen'!W145,"-",'Basis-Tabelle-Samen'!J145,"-garden-in-the-bag-japanese.jpg")),
IF($C$1="Kroatisch - HR",HYPERLINK(CONCATENATE("https://www.saflax.de/0-WVK-Retail/Bilder-Pictures/SAFLAX-",'Basis-Tabelle-Samen'!W145,"-",'Basis-Tabelle-Samen'!J145,"-garden-in-the-bag-croatian.jpg")),
IF($C$1="Lettisch - LV",HYPERLINK(CONCATENATE("https://www.saflax.de/0-WVK-Retail/Bilder-Pictures/SAFLAX-",'Basis-Tabelle-Samen'!W145,"-",'Basis-Tabelle-Samen'!J145,"-garden-in-the-bag-latvian.jpg")),
IF($C$1="Litauisch - LT",HYPERLINK(CONCATENATE("https://www.saflax.de/0-WVK-Retail/Bilder-Pictures/SAFLAX-",'Basis-Tabelle-Samen'!W145,"-",'Basis-Tabelle-Samen'!J145,"-garden-in-the-bag-lithuanian.jpg")),
IF($C$1="Maltesisch - MT",HYPERLINK(CONCATENATE("https://www.saflax.de/0-WVK-Retail/Bilder-Pictures/SAFLAX-",'Basis-Tabelle-Samen'!W145,"-",'Basis-Tabelle-Samen'!J145,"-garden-in-the-bag-maltese.jpg")),
IF($C$1="Niederländisch - NL",HYPERLINK(CONCATENATE("https://www.saflax.de/0-WVK-Retail/Bilder-Pictures/SAFLAX-",'Basis-Tabelle-Samen'!W145,"-",'Basis-Tabelle-Samen'!J145,"-garden-in-the-bag-dutch.jpg")),
IF($C$1="Norwegisch - NO",HYPERLINK(CONCATENATE("https://www.saflax.de/0-WVK-Retail/Bilder-Pictures/SAFLAX-",'Basis-Tabelle-Samen'!W145,"-",'Basis-Tabelle-Samen'!J145,"-garden-in-the-bag-nowegian.jpg")),
IF($C$1="Polnisch - PL",HYPERLINK(CONCATENATE("https://www.saflax.de/0-WVK-Retail/Bilder-Pictures/SAFLAX-",'Basis-Tabelle-Samen'!W145,"-",'Basis-Tabelle-Samen'!J145,"-garden-in-the-bag-polish.jpg")),
IF($C$1="Portugiesisch - PT",HYPERLINK(CONCATENATE("https://www.saflax.de/0-WVK-Retail/Bilder-Pictures/SAFLAX-",'Basis-Tabelle-Samen'!W145,"-",'Basis-Tabelle-Samen'!J145,"-garden-in-the-bag-portuguese.jpg")),
IF($C$1="Rumänisch - RO",HYPERLINK(CONCATENATE("https://www.saflax.de/0-WVK-Retail/Bilder-Pictures/SAFLAX-",'Basis-Tabelle-Samen'!W145,"-",'Basis-Tabelle-Samen'!J145,"-garden-in-the-bag-romanian.jpg")),
IF($C$1="Schwedisch - SE",HYPERLINK(CONCATENATE("https://www.saflax.de/0-WVK-Retail/Bilder-Pictures/SAFLAX-",'Basis-Tabelle-Samen'!W145,"-",'Basis-Tabelle-Samen'!J145,"-garden-in-the-bag-swedish.jpg")),
IF($C$1="Slowakisch - SK",HYPERLINK(CONCATENATE("https://www.saflax.de/0-WVK-Retail/Bilder-Pictures/SAFLAX-",'Basis-Tabelle-Samen'!W145,"-",'Basis-Tabelle-Samen'!J145,"-garden-in-the-bag-slovak.jpg")),
IF($C$1="Slowenisch - SI",HYPERLINK(CONCATENATE("https://www.saflax.de/0-WVK-Retail/Bilder-Pictures/SAFLAX-",'Basis-Tabelle-Samen'!W145,"-",'Basis-Tabelle-Samen'!J145,"-garden-in-the-bag-slovenian.jpg")),
IF($C$1="Spanisch - ES",HYPERLINK(CONCATENATE("https://www.saflax.de/0-WVK-Retail/Bilder-Pictures/SAFLAX-",'Basis-Tabelle-Samen'!W145,"-",'Basis-Tabelle-Samen'!J145,"-garden-in-the-bag-spanish.jpg")),
IF($C$1="Tschechisch - CZ",HYPERLINK(CONCATENATE("https://www.saflax.de/0-WVK-Retail/Bilder-Pictures/SAFLAX-",'Basis-Tabelle-Samen'!W145,"-",'Basis-Tabelle-Samen'!J145,"-garden-in-the-bag-czech.jpg")),
IF($C$1="Türkisch - TR",HYPERLINK(CONCATENATE("https://www.saflax.de/0-WVK-Retail/Bilder-Pictures/SAFLAX-",'Basis-Tabelle-Samen'!W145,"-",'Basis-Tabelle-Samen'!J145,"-garden-in-the-bag-turkish.jpg")),
IF($C$1="Ungarisch - HU",HYPERLINK(CONCATENATE("https://www.saflax.de/0-WVK-Retail/Bilder-Pictures/SAFLAX-",'Basis-Tabelle-Samen'!W145,"-",'Basis-Tabelle-Samen'!J145,"-garden-in-the-bag-hungarian.jpg")),
" ACHTUNG")))))))))))))))))))))))))))))</f>
        <v>https://www.saflax.de/0-WVK-Retail/Bilder-Pictures/SAFLAX-68428-raphanus-sativus-garden-in-the-bag-english.jpg</v>
      </c>
    </row>
    <row r="175" spans="1:43" ht="17.100000000000001" customHeight="1" x14ac:dyDescent="0.2">
      <c r="A175" s="318" t="str">
        <f>IF('Basis-Tabelle-Samen'!A165="","",IF($C$1="Deutsch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75" s="319" t="str">
        <f>'Basis-Tabelle-Samen'!I165</f>
        <v>Raphanus sativus</v>
      </c>
      <c r="C175" s="316" t="str">
        <f>IF($C$1="Bulgarisch - BG",'Basis-Tabelle-Samen'!Z165,
IF($C$1="Dänisch - DK",'Basis-Tabelle-Samen'!AA165,
IF($C$1="Deutsch - DE",'Basis-Tabelle-Samen'!AB165,
IF($C$1="Englisch - UK",'Basis-Tabelle-Samen'!AC165,
IF($C$1="Estnisch - EE",'Basis-Tabelle-Samen'!AD165,
IF($C$1="Finnisch - FI",'Basis-Tabelle-Samen'!AE165,
IF($C$1="Französisch - FR",'Basis-Tabelle-Samen'!AF165,
IF($C$1="Griechisch - GR",'Basis-Tabelle-Samen'!AG165,
IF($C$1="Irisch - IE",'Basis-Tabelle-Samen'!AH165,
IF($C$1="Isländisch - IS",'Basis-Tabelle-Samen'!AI165,
IF($C$1="Italienisch - IT",'Basis-Tabelle-Samen'!AJ165,
IF($C$1="Japanisch - JP",'Basis-Tabelle-Samen'!AK165,
IF($C$1="Kroatisch - HR",'Basis-Tabelle-Samen'!AL165,
IF($C$1="Lettisch - LV",'Basis-Tabelle-Samen'!AM165,
IF($C$1="Litauisch - LT",'Basis-Tabelle-Samen'!AN165,
IF($C$1="Maltesisch - MT",'Basis-Tabelle-Samen'!AO165,
IF($C$1="Niederländisch - NL",'Basis-Tabelle-Samen'!AP165,
IF($C$1="Norwegisch - NO",'Basis-Tabelle-Samen'!AQ165,
IF($C$1="Polnisch - PL",'Basis-Tabelle-Samen'!AR165,
IF($C$1="Portugiesisch - PT",'Basis-Tabelle-Samen'!AS165,
IF($C$1="Rumänisch - RO",'Basis-Tabelle-Samen'!AT165,
IF($C$1="Schwedisch - SE",'Basis-Tabelle-Samen'!AU165,
IF($C$1="Slowakisch - SK",'Basis-Tabelle-Samen'!AV165,
IF($C$1="Slowenisch - SI",'Basis-Tabelle-Samen'!AW165,
IF($C$1="Spanisch - ES",'Basis-Tabelle-Samen'!AX165,
IF($C$1="Tschechisch - CZ",'Basis-Tabelle-Samen'!AY165,
IF($C$1="Türkisch - TR",'Basis-Tabelle-Samen'!AZ165,
IF($C$1="Ungarisch - HU",'Basis-Tabelle-Samen'!BA165,
" ACHTUNG"))))))))))))))))))))))))))))</f>
        <v>Organic - Radish - Black Spanish Round</v>
      </c>
      <c r="D175" s="320">
        <f>'Basis-Tabelle-Samen'!F165</f>
        <v>100</v>
      </c>
      <c r="E175" s="321" t="str">
        <f>'Basis-Tabelle-Samen'!H165</f>
        <v>7 %</v>
      </c>
      <c r="F175" s="322" t="str">
        <f>IF('Basis-Tabelle-Samen'!G165="","",'Basis-Tabelle-Samen'!G165)</f>
        <v>02</v>
      </c>
      <c r="G175" s="320">
        <f>'Basis-Tabelle-Samen'!C165</f>
        <v>18576</v>
      </c>
      <c r="H175" s="323">
        <f>'Basis-Tabelle-Samen'!D165</f>
        <v>4055473185767</v>
      </c>
      <c r="I175" s="324">
        <f>'Basis-Tabelle-Samen'!E165</f>
        <v>2.0499999999999998</v>
      </c>
      <c r="J175" s="325">
        <f t="shared" si="2"/>
        <v>12</v>
      </c>
      <c r="K175" s="326">
        <f>'Basis-Tabelle-Samen'!K165</f>
        <v>78576</v>
      </c>
      <c r="L175" s="323">
        <f>'Basis-Tabelle-Samen'!L165</f>
        <v>4055473785769</v>
      </c>
      <c r="M175" s="324">
        <f>'Basis-Tabelle-Samen'!M165</f>
        <v>2.4500000000000002</v>
      </c>
      <c r="N175" s="326">
        <f>IF(K175&lt;1,"",'3'!$I$15)</f>
        <v>15</v>
      </c>
      <c r="O175" s="327">
        <f>IF(K175&lt;1,"",'3'!$J$11)</f>
        <v>90</v>
      </c>
      <c r="P175" s="326">
        <f>'Basis-Tabelle-Samen'!N165</f>
        <v>88576</v>
      </c>
      <c r="Q175" s="323">
        <f>'Basis-Tabelle-Samen'!O165</f>
        <v>4055473885766</v>
      </c>
      <c r="R175" s="328">
        <f>'Basis-Tabelle-Samen'!P165</f>
        <v>3.75</v>
      </c>
      <c r="S175" s="326">
        <f>IF(R175&lt;1,"",'3'!$M$15)</f>
        <v>18</v>
      </c>
      <c r="T175" s="327">
        <f>IF(R175&lt;1,"",'3'!$N$11)</f>
        <v>72</v>
      </c>
      <c r="U175" s="326">
        <f>'Basis-Tabelle-Samen'!Q165</f>
        <v>58576</v>
      </c>
      <c r="V175" s="323">
        <f>'Basis-Tabelle-Samen'!R165</f>
        <v>4055473585765</v>
      </c>
      <c r="W175" s="324">
        <f>'Basis-Tabelle-Samen'!S165</f>
        <v>4.95</v>
      </c>
      <c r="X175" s="326">
        <f>IF(U175&lt;1,"",'3'!$Q$15)</f>
        <v>6</v>
      </c>
      <c r="Y175" s="327">
        <f>IF(U175&lt;1,"",'3'!$R$11)</f>
        <v>24</v>
      </c>
      <c r="Z175" s="326">
        <f>'Basis-Tabelle-Samen'!T165</f>
        <v>38576</v>
      </c>
      <c r="AA175" s="323">
        <f>'Basis-Tabelle-Samen'!U165</f>
        <v>4055473385761</v>
      </c>
      <c r="AB175" s="324">
        <f>'Basis-Tabelle-Samen'!V165</f>
        <v>6.75</v>
      </c>
      <c r="AC175" s="326">
        <f>IF(Z175&lt;1,"",'3'!$U$15)</f>
        <v>6</v>
      </c>
      <c r="AD175" s="327">
        <f>IF(Z175&lt;1,"",'3'!$V$11)</f>
        <v>24</v>
      </c>
      <c r="AE175" s="326">
        <f>'Basis-Tabelle-Samen'!W165</f>
        <v>68576</v>
      </c>
      <c r="AF175" s="323">
        <f>'Basis-Tabelle-Samen'!X165</f>
        <v>4055473685762</v>
      </c>
      <c r="AG175" s="324">
        <f>'Basis-Tabelle-Samen'!Y165</f>
        <v>2.95</v>
      </c>
      <c r="AH175" s="326">
        <f>IF(AE175&lt;1,"",'3'!$Y$15)</f>
        <v>8</v>
      </c>
      <c r="AI175" s="327">
        <f>IF(AE175&lt;1,"",'3'!$Z$11)</f>
        <v>64</v>
      </c>
      <c r="AJ175" s="315"/>
      <c r="AK175" s="316" t="str">
        <f>IF(G175&lt;1,"",
IF($C$1="Bulgarisch - BG",HYPERLINK(CONCATENATE("https://www.saflax.de/0-WVK-Retail/Bilder-Pictures/SAFLAX-",'Basis-Tabelle-Samen'!C165,"-",'Basis-Tabelle-Samen'!J165,"-seed-package-front-cr-bulgarian.jpg")),
IF($C$1="Dänisch - DK",HYPERLINK(CONCATENATE("https://www.saflax.de/0-WVK-Retail/Bilder-Pictures/SAFLAX-",'Basis-Tabelle-Samen'!C165,"-",'Basis-Tabelle-Samen'!J165,"-seed-package-front-cr-danish.jpg")),
IF($C$1="Deutsch - DE",HYPERLINK(CONCATENATE("https://www.saflax.de/0-WVK-Retail/Bilder-Pictures/SAFLAX-",'Basis-Tabelle-Samen'!C165,"-",'Basis-Tabelle-Samen'!J165,"-seed-package-front-cr-german.jpg")),
IF($C$1="Englisch - UK",HYPERLINK(CONCATENATE("https://www.saflax.de/0-WVK-Retail/Bilder-Pictures/SAFLAX-",'Basis-Tabelle-Samen'!C165,"-",'Basis-Tabelle-Samen'!J165,"-seed-package-front-cr-english.jpg")),
IF($C$1="Estnisch - EE",HYPERLINK(CONCATENATE("https://www.saflax.de/0-WVK-Retail/Bilder-Pictures/SAFLAX-",'Basis-Tabelle-Samen'!C165,"-",'Basis-Tabelle-Samen'!J165,"-seed-package-front-cr-estonian.jpg")),
IF($C$1="Finnisch - FI",HYPERLINK(CONCATENATE("https://www.saflax.de/0-WVK-Retail/Bilder-Pictures/SAFLAX-",'Basis-Tabelle-Samen'!C165,"-",'Basis-Tabelle-Samen'!J165,"-seed-package-front-cr-finnish.jpg")),
IF($C$1="Französisch - FR",HYPERLINK(CONCATENATE("https://www.saflax.de/0-WVK-Retail/Bilder-Pictures/SAFLAX-",'Basis-Tabelle-Samen'!C165,"-",'Basis-Tabelle-Samen'!J165,"-seed-package-front-cr-french.jpg")),
IF($C$1="Griechisch - GR",HYPERLINK(CONCATENATE("https://www.saflax.de/0-WVK-Retail/Bilder-Pictures/SAFLAX-",'Basis-Tabelle-Samen'!C165,"-",'Basis-Tabelle-Samen'!J165,"-seed-package-front-cr-greek.jpg")),
IF($C$1="Irisch - IE",HYPERLINK(CONCATENATE("https://www.saflax.de/0-WVK-Retail/Bilder-Pictures/SAFLAX-",'Basis-Tabelle-Samen'!C165,"-",'Basis-Tabelle-Samen'!J165,"-seed-package-front-cr-irish.jpg")),
IF($C$1="Isländisch - IS",HYPERLINK(CONCATENATE("https://www.saflax.de/0-WVK-Retail/Bilder-Pictures/SAFLAX-",'Basis-Tabelle-Samen'!C165,"-",'Basis-Tabelle-Samen'!J165,"-seed-package-front-cr-icelandic.jpg")),
IF($C$1="Italienisch - IT",HYPERLINK(CONCATENATE("https://www.saflax.de/0-WVK-Retail/Bilder-Pictures/SAFLAX-",'Basis-Tabelle-Samen'!C165,"-",'Basis-Tabelle-Samen'!J165,"-seed-package-front-cr-italian.jpg")),
IF($C$1="Japanisch - JP",HYPERLINK(CONCATENATE("https://www.saflax.de/0-WVK-Retail/Bilder-Pictures/SAFLAX-",'Basis-Tabelle-Samen'!C165,"-",'Basis-Tabelle-Samen'!J165,"-seed-package-front-cr-japanese.jpg")),
IF($C$1="Kroatisch - HR",HYPERLINK(CONCATENATE("https://www.saflax.de/0-WVK-Retail/Bilder-Pictures/SAFLAX-",'Basis-Tabelle-Samen'!C165,"-",'Basis-Tabelle-Samen'!J165,"-seed-package-front-cr-croatian.jpg")),
IF($C$1="Lettisch - LV",HYPERLINK(CONCATENATE("https://www.saflax.de/0-WVK-Retail/Bilder-Pictures/SAFLAX-",'Basis-Tabelle-Samen'!C165,"-",'Basis-Tabelle-Samen'!J165,"-seed-package-front-cr-latvian.jpg")),
IF($C$1="Litauisch - LT",HYPERLINK(CONCATENATE("https://www.saflax.de/0-WVK-Retail/Bilder-Pictures/SAFLAX-",'Basis-Tabelle-Samen'!C165,"-",'Basis-Tabelle-Samen'!J165,"-seed-package-front-cr-lithuanian.jpg")),
IF($C$1="Maltesisch - MT",HYPERLINK(CONCATENATE("https://www.saflax.de/0-WVK-Retail/Bilder-Pictures/SAFLAX-",'Basis-Tabelle-Samen'!C165,"-",'Basis-Tabelle-Samen'!J165,"-seed-package-front-cr-maltese.jpg")),
IF($C$1="Niederländisch - NL",HYPERLINK(CONCATENATE("https://www.saflax.de/0-WVK-Retail/Bilder-Pictures/SAFLAX-",'Basis-Tabelle-Samen'!C165,"-",'Basis-Tabelle-Samen'!J165,"-seed-package-front-cr-dutch.jpg")),
IF($C$1="Norwegisch - NO",HYPERLINK(CONCATENATE("https://www.saflax.de/0-WVK-Retail/Bilder-Pictures/SAFLAX-",'Basis-Tabelle-Samen'!C165,"-",'Basis-Tabelle-Samen'!J165,"-seed-package-front-cr-nowegian.jpg")),
IF($C$1="Polnisch - PL",HYPERLINK(CONCATENATE("https://www.saflax.de/0-WVK-Retail/Bilder-Pictures/SAFLAX-",'Basis-Tabelle-Samen'!C165,"-",'Basis-Tabelle-Samen'!J165,"-seed-package-front-cr-polish.jpg")),
IF($C$1="Portugiesisch - PT",HYPERLINK(CONCATENATE("https://www.saflax.de/0-WVK-Retail/Bilder-Pictures/SAFLAX-",'Basis-Tabelle-Samen'!C165,"-",'Basis-Tabelle-Samen'!J165,"-seed-package-front-cr-portuguese.jpg")),
IF($C$1="Rumänisch - RO",HYPERLINK(CONCATENATE("https://www.saflax.de/0-WVK-Retail/Bilder-Pictures/SAFLAX-",'Basis-Tabelle-Samen'!C165,"-",'Basis-Tabelle-Samen'!J165,"-seed-package-front-cr-romanian.jpg")),
IF($C$1="Schwedisch - SE",HYPERLINK(CONCATENATE("https://www.saflax.de/0-WVK-Retail/Bilder-Pictures/SAFLAX-",'Basis-Tabelle-Samen'!C165,"-",'Basis-Tabelle-Samen'!J165,"-seed-package-front-cr-swedish.jpg")),
IF($C$1="Slowakisch - SK",HYPERLINK(CONCATENATE("https://www.saflax.de/0-WVK-Retail/Bilder-Pictures/SAFLAX-",'Basis-Tabelle-Samen'!C165,"-",'Basis-Tabelle-Samen'!J165,"-seed-package-front-cr-slovak.jpg")),
IF($C$1="Slowenisch - SI",HYPERLINK(CONCATENATE("https://www.saflax.de/0-WVK-Retail/Bilder-Pictures/SAFLAX-",'Basis-Tabelle-Samen'!C165,"-",'Basis-Tabelle-Samen'!J165,"-seed-package-front-cr-slovenian.jpg")),
IF($C$1="Spanisch - ES",HYPERLINK(CONCATENATE("https://www.saflax.de/0-WVK-Retail/Bilder-Pictures/SAFLAX-",'Basis-Tabelle-Samen'!C165,"-",'Basis-Tabelle-Samen'!J165,"-seed-package-front-cr-spanish.jpg")),
IF($C$1="Tschechisch - CZ",HYPERLINK(CONCATENATE("https://www.saflax.de/0-WVK-Retail/Bilder-Pictures/SAFLAX-",'Basis-Tabelle-Samen'!C165,"-",'Basis-Tabelle-Samen'!J165,"-seed-package-front-cr-czech.jpg")),
IF($C$1="Türkisch - TR",HYPERLINK(CONCATENATE("https://www.saflax.de/0-WVK-Retail/Bilder-Pictures/SAFLAX-",'Basis-Tabelle-Samen'!C165,"-",'Basis-Tabelle-Samen'!J165,"-seed-package-front-cr-turkish.jpg")),
IF($C$1="Ungarisch - HU",HYPERLINK(CONCATENATE("https://www.saflax.de/0-WVK-Retail/Bilder-Pictures/SAFLAX-",'Basis-Tabelle-Samen'!C165,"-",'Basis-Tabelle-Samen'!J165,"-seed-package-front-cr-hungarian.jpg")),
" ACHTUNG")))))))))))))))))))))))))))))</f>
        <v>https://www.saflax.de/0-WVK-Retail/Bilder-Pictures/SAFLAX-18576-raphanus-sativus-seed-package-front-cr-english.jpg</v>
      </c>
      <c r="AL175" s="330" t="str">
        <f>IF(G175&lt;1,"",
IF($C$1="Bulgarisch - BG",HYPERLINK(CONCATENATE("https://www.saflax.de/0-WVK-Retail/Bilder-Pictures/SAFLAX-",'Basis-Tabelle-Samen'!C165,"-",'Basis-Tabelle-Samen'!J165,"-seed-package-back-cr-bulgarian.jpg")),
IF($C$1="Dänisch - DK",HYPERLINK(CONCATENATE("https://www.saflax.de/0-WVK-Retail/Bilder-Pictures/SAFLAX-",'Basis-Tabelle-Samen'!C165,"-",'Basis-Tabelle-Samen'!J165,"-seed-package-back-cr-danish.jpg")),
IF($C$1="Deutsch - DE",HYPERLINK(CONCATENATE("https://www.saflax.de/0-WVK-Retail/Bilder-Pictures/SAFLAX-",'Basis-Tabelle-Samen'!C165,"-",'Basis-Tabelle-Samen'!J165,"-seed-package-back-cr-german.jpg")),
IF($C$1="Englisch - UK",HYPERLINK(CONCATENATE("https://www.saflax.de/0-WVK-Retail/Bilder-Pictures/SAFLAX-",'Basis-Tabelle-Samen'!C165,"-",'Basis-Tabelle-Samen'!J165,"-seed-package-back-cr-english.jpg")),
IF($C$1="Estnisch - EE",HYPERLINK(CONCATENATE("https://www.saflax.de/0-WVK-Retail/Bilder-Pictures/SAFLAX-",'Basis-Tabelle-Samen'!C165,"-",'Basis-Tabelle-Samen'!J165,"-seed-package-back-cr-estonian.jpg")),
IF($C$1="Finnisch - FI",HYPERLINK(CONCATENATE("https://www.saflax.de/0-WVK-Retail/Bilder-Pictures/SAFLAX-",'Basis-Tabelle-Samen'!C165,"-",'Basis-Tabelle-Samen'!J165,"-seed-package-back-cr-finnish.jpg")),
IF($C$1="Französisch - FR",HYPERLINK(CONCATENATE("https://www.saflax.de/0-WVK-Retail/Bilder-Pictures/SAFLAX-",'Basis-Tabelle-Samen'!C165,"-",'Basis-Tabelle-Samen'!J165,"-seed-package-back-cr-french.jpg")),
IF($C$1="Griechisch - GR",HYPERLINK(CONCATENATE("https://www.saflax.de/0-WVK-Retail/Bilder-Pictures/SAFLAX-",'Basis-Tabelle-Samen'!C165,"-",'Basis-Tabelle-Samen'!J165,"-seed-package-back-cr-greek.jpg")),
IF($C$1="Irisch - IE",HYPERLINK(CONCATENATE("https://www.saflax.de/0-WVK-Retail/Bilder-Pictures/SAFLAX-",'Basis-Tabelle-Samen'!C165,"-",'Basis-Tabelle-Samen'!J165,"-seed-package-back-cr-irish.jpg")),
IF($C$1="Isländisch - IS",HYPERLINK(CONCATENATE("https://www.saflax.de/0-WVK-Retail/Bilder-Pictures/SAFLAX-",'Basis-Tabelle-Samen'!C165,"-",'Basis-Tabelle-Samen'!J165,"-seed-package-back-cr-icelandic.jpg")),
IF($C$1="Italienisch - IT",HYPERLINK(CONCATENATE("https://www.saflax.de/0-WVK-Retail/Bilder-Pictures/SAFLAX-",'Basis-Tabelle-Samen'!C165,"-",'Basis-Tabelle-Samen'!J165,"-seed-package-back-cr-italian.jpg")),
IF($C$1="Japanisch - JP",HYPERLINK(CONCATENATE("https://www.saflax.de/0-WVK-Retail/Bilder-Pictures/SAFLAX-",'Basis-Tabelle-Samen'!C165,"-",'Basis-Tabelle-Samen'!J165,"-seed-package-back-cr-japanese.jpg")),
IF($C$1="Kroatisch - HR",HYPERLINK(CONCATENATE("https://www.saflax.de/0-WVK-Retail/Bilder-Pictures/SAFLAX-",'Basis-Tabelle-Samen'!C165,"-",'Basis-Tabelle-Samen'!J165,"-seed-package-back-cr-croatian.jpg")),
IF($C$1="Lettisch - LV",HYPERLINK(CONCATENATE("https://www.saflax.de/0-WVK-Retail/Bilder-Pictures/SAFLAX-",'Basis-Tabelle-Samen'!C165,"-",'Basis-Tabelle-Samen'!J165,"-seed-package-back-cr-latvian.jpg")),
IF($C$1="Litauisch - LT",HYPERLINK(CONCATENATE("https://www.saflax.de/0-WVK-Retail/Bilder-Pictures/SAFLAX-",'Basis-Tabelle-Samen'!C165,"-",'Basis-Tabelle-Samen'!J165,"-seed-package-back-cr-lithuanian.jpg")),
IF($C$1="Maltesisch - MT",HYPERLINK(CONCATENATE("https://www.saflax.de/0-WVK-Retail/Bilder-Pictures/SAFLAX-",'Basis-Tabelle-Samen'!C165,"-",'Basis-Tabelle-Samen'!J165,"-seed-package-back-cr-maltese.jpg")),
IF($C$1="Niederländisch - NL",HYPERLINK(CONCATENATE("https://www.saflax.de/0-WVK-Retail/Bilder-Pictures/SAFLAX-",'Basis-Tabelle-Samen'!C165,"-",'Basis-Tabelle-Samen'!J165,"-seed-package-back-cr-dutch.jpg")),
IF($C$1="Norwegisch - NO",HYPERLINK(CONCATENATE("https://www.saflax.de/0-WVK-Retail/Bilder-Pictures/SAFLAX-",'Basis-Tabelle-Samen'!C165,"-",'Basis-Tabelle-Samen'!J165,"-seed-package-back-cr-nowegian.jpg")),
IF($C$1="Polnisch - PL",HYPERLINK(CONCATENATE("https://www.saflax.de/0-WVK-Retail/Bilder-Pictures/SAFLAX-",'Basis-Tabelle-Samen'!C165,"-",'Basis-Tabelle-Samen'!J165,"-seed-package-back-cr-polish.jpg")),
IF($C$1="Portugiesisch - PT",HYPERLINK(CONCATENATE("https://www.saflax.de/0-WVK-Retail/Bilder-Pictures/SAFLAX-",'Basis-Tabelle-Samen'!C165,"-",'Basis-Tabelle-Samen'!J165,"-seed-package-back-cr-portuguese.jpg")),
IF($C$1="Rumänisch - RO",HYPERLINK(CONCATENATE("https://www.saflax.de/0-WVK-Retail/Bilder-Pictures/SAFLAX-",'Basis-Tabelle-Samen'!C165,"-",'Basis-Tabelle-Samen'!J165,"-seed-package-back-cr-romanian.jpg")),
IF($C$1="Schwedisch - SE",HYPERLINK(CONCATENATE("https://www.saflax.de/0-WVK-Retail/Bilder-Pictures/SAFLAX-",'Basis-Tabelle-Samen'!C165,"-",'Basis-Tabelle-Samen'!J165,"-seed-package-back-cr-swedish.jpg")),
IF($C$1="Slowakisch - SK",HYPERLINK(CONCATENATE("https://www.saflax.de/0-WVK-Retail/Bilder-Pictures/SAFLAX-",'Basis-Tabelle-Samen'!C165,"-",'Basis-Tabelle-Samen'!J165,"-seed-package-back-cr-slovak.jpg")),
IF($C$1="Slowenisch - SI",HYPERLINK(CONCATENATE("https://www.saflax.de/0-WVK-Retail/Bilder-Pictures/SAFLAX-",'Basis-Tabelle-Samen'!C165,"-",'Basis-Tabelle-Samen'!J165,"-seed-package-back-cr-slovenian.jpg")),
IF($C$1="Spanisch - ES",HYPERLINK(CONCATENATE("https://www.saflax.de/0-WVK-Retail/Bilder-Pictures/SAFLAX-",'Basis-Tabelle-Samen'!C165,"-",'Basis-Tabelle-Samen'!J165,"-seed-package-back-cr-spanish.jpg")),
IF($C$1="Tschechisch - CZ",HYPERLINK(CONCATENATE("https://www.saflax.de/0-WVK-Retail/Bilder-Pictures/SAFLAX-",'Basis-Tabelle-Samen'!C165,"-",'Basis-Tabelle-Samen'!J165,"-seed-package-back-cr-czech.jpg")),
IF($C$1="Türkisch - TR",HYPERLINK(CONCATENATE("https://www.saflax.de/0-WVK-Retail/Bilder-Pictures/SAFLAX-",'Basis-Tabelle-Samen'!C165,"-",'Basis-Tabelle-Samen'!J165,"-seed-package-back-cr-turkish.jpg")),
IF($C$1="Ungarisch - HU",HYPERLINK(CONCATENATE("https://www.saflax.de/0-WVK-Retail/Bilder-Pictures/SAFLAX-",'Basis-Tabelle-Samen'!C165,"-",'Basis-Tabelle-Samen'!J165,"-seed-package-back-cr-hungarian.jpg")),
" ACHTUNG")))))))))))))))))))))))))))))</f>
        <v>https://www.saflax.de/0-WVK-Retail/Bilder-Pictures/SAFLAX-18576-raphanus-sativus-seed-package-back-cr-english.jpg</v>
      </c>
      <c r="AM175" s="330" t="str">
        <f>IF(H175&lt;1,"",
IF($C$1="Bulgarisch - BG",HYPERLINK(CONCATENATE("https://www.saflax.de/0-WVK-Retail/Bilder-Pictures/SAFLAX-",'Basis-Tabelle-Samen'!K165,"-",'Basis-Tabelle-Samen'!J165,"-garden-to-go-mini-bulgarian.jpg")),
IF($C$1="Dänisch - DK",HYPERLINK(CONCATENATE("https://www.saflax.de/0-WVK-Retail/Bilder-Pictures/SAFLAX-",'Basis-Tabelle-Samen'!K165,"-",'Basis-Tabelle-Samen'!J165,"-garden-to-go-mini-danish.jpg")),
IF($C$1="Deutsch - DE",HYPERLINK(CONCATENATE("https://www.saflax.de/0-WVK-Retail/Bilder-Pictures/SAFLAX-",'Basis-Tabelle-Samen'!K165,"-",'Basis-Tabelle-Samen'!J165,"-garden-to-go-mini-german.jpg")),
IF($C$1="Englisch - UK",HYPERLINK(CONCATENATE("https://www.saflax.de/0-WVK-Retail/Bilder-Pictures/SAFLAX-",'Basis-Tabelle-Samen'!K165,"-",'Basis-Tabelle-Samen'!J165,"-garden-to-go-mini-english.jpg")),
IF($C$1="Estnisch - EE",HYPERLINK(CONCATENATE("https://www.saflax.de/0-WVK-Retail/Bilder-Pictures/SAFLAX-",'Basis-Tabelle-Samen'!K165,"-",'Basis-Tabelle-Samen'!J165,"-garden-to-go-mini-estonian.jpg")),
IF($C$1="Finnisch - FI",HYPERLINK(CONCATENATE("https://www.saflax.de/0-WVK-Retail/Bilder-Pictures/SAFLAX-",'Basis-Tabelle-Samen'!K165,"-",'Basis-Tabelle-Samen'!J165,"-garden-to-go-mini-finnish.jpg")),
IF($C$1="Französisch - FR",HYPERLINK(CONCATENATE("https://www.saflax.de/0-WVK-Retail/Bilder-Pictures/SAFLAX-",'Basis-Tabelle-Samen'!K165,"-",'Basis-Tabelle-Samen'!J165,"-garden-to-go-mini-french.jpg")),
IF($C$1="Griechisch - GR",HYPERLINK(CONCATENATE("https://www.saflax.de/0-WVK-Retail/Bilder-Pictures/SAFLAX-",'Basis-Tabelle-Samen'!K165,"-",'Basis-Tabelle-Samen'!J165,"-garden-to-go-mini-greek.jpg")),
IF($C$1="Irisch - IE",HYPERLINK(CONCATENATE("https://www.saflax.de/0-WVK-Retail/Bilder-Pictures/SAFLAX-",'Basis-Tabelle-Samen'!K165,"-",'Basis-Tabelle-Samen'!J165,"-garden-to-go-mini-irish.jpg")),
IF($C$1="Isländisch - IS",HYPERLINK(CONCATENATE("https://www.saflax.de/0-WVK-Retail/Bilder-Pictures/SAFLAX-",'Basis-Tabelle-Samen'!K165,"-",'Basis-Tabelle-Samen'!J165,"-garden-to-go-mini-icelandic.jpg")),
IF($C$1="Italienisch - IT",HYPERLINK(CONCATENATE("https://www.saflax.de/0-WVK-Retail/Bilder-Pictures/SAFLAX-",'Basis-Tabelle-Samen'!K165,"-",'Basis-Tabelle-Samen'!J165,"-garden-to-go-mini-italian.jpg")),
IF($C$1="Japanisch - JP",HYPERLINK(CONCATENATE("https://www.saflax.de/0-WVK-Retail/Bilder-Pictures/SAFLAX-",'Basis-Tabelle-Samen'!K165,"-",'Basis-Tabelle-Samen'!J165,"-garden-to-go-mini-japanese.jpg")),
IF($C$1="Kroatisch - HR",HYPERLINK(CONCATENATE("https://www.saflax.de/0-WVK-Retail/Bilder-Pictures/SAFLAX-",'Basis-Tabelle-Samen'!K165,"-",'Basis-Tabelle-Samen'!J165,"-garden-to-go-mini-croatian.jpg")),
IF($C$1="Lettisch - LV",HYPERLINK(CONCATENATE("https://www.saflax.de/0-WVK-Retail/Bilder-Pictures/SAFLAX-",'Basis-Tabelle-Samen'!K165,"-",'Basis-Tabelle-Samen'!J165,"-garden-to-go-mini-latvian.jpg")),
IF($C$1="Litauisch - LT",HYPERLINK(CONCATENATE("https://www.saflax.de/0-WVK-Retail/Bilder-Pictures/SAFLAX-",'Basis-Tabelle-Samen'!K165,"-",'Basis-Tabelle-Samen'!J165,"-garden-to-go-mini-lithuanian.jpg")),
IF($C$1="Maltesisch - MT",HYPERLINK(CONCATENATE("https://www.saflax.de/0-WVK-Retail/Bilder-Pictures/SAFLAX-",'Basis-Tabelle-Samen'!K165,"-",'Basis-Tabelle-Samen'!J165,"-garden-to-go-mini-maltese.jpg")),
IF($C$1="Niederländisch - NL",HYPERLINK(CONCATENATE("https://www.saflax.de/0-WVK-Retail/Bilder-Pictures/SAFLAX-",'Basis-Tabelle-Samen'!K165,"-",'Basis-Tabelle-Samen'!J165,"-garden-to-go-mini-dutch.jpg")),
IF($C$1="Norwegisch - NO",HYPERLINK(CONCATENATE("https://www.saflax.de/0-WVK-Retail/Bilder-Pictures/SAFLAX-",'Basis-Tabelle-Samen'!K165,"-",'Basis-Tabelle-Samen'!J165,"-garden-to-go-mini-nowegian.jpg")),
IF($C$1="Polnisch - PL",HYPERLINK(CONCATENATE("https://www.saflax.de/0-WVK-Retail/Bilder-Pictures/SAFLAX-",'Basis-Tabelle-Samen'!K165,"-",'Basis-Tabelle-Samen'!J165,"-garden-to-go-mini-polish.jpg")),
IF($C$1="Portugiesisch - PT",HYPERLINK(CONCATENATE("https://www.saflax.de/0-WVK-Retail/Bilder-Pictures/SAFLAX-",'Basis-Tabelle-Samen'!K165,"-",'Basis-Tabelle-Samen'!J165,"-garden-to-go-mini-portuguese.jpg")),
IF($C$1="Rumänisch - RO",HYPERLINK(CONCATENATE("https://www.saflax.de/0-WVK-Retail/Bilder-Pictures/SAFLAX-",'Basis-Tabelle-Samen'!K165,"-",'Basis-Tabelle-Samen'!J165,"-garden-to-go-mini-romanian.jpg")),
IF($C$1="Schwedisch - SE",HYPERLINK(CONCATENATE("https://www.saflax.de/0-WVK-Retail/Bilder-Pictures/SAFLAX-",'Basis-Tabelle-Samen'!K165,"-",'Basis-Tabelle-Samen'!J165,"-garden-to-go-mini-swedish.jpg")),
IF($C$1="Slowakisch - SK",HYPERLINK(CONCATENATE("https://www.saflax.de/0-WVK-Retail/Bilder-Pictures/SAFLAX-",'Basis-Tabelle-Samen'!K165,"-",'Basis-Tabelle-Samen'!J165,"-garden-to-go-mini-slovak.jpg")),
IF($C$1="Slowenisch - SI",HYPERLINK(CONCATENATE("https://www.saflax.de/0-WVK-Retail/Bilder-Pictures/SAFLAX-",'Basis-Tabelle-Samen'!K165,"-",'Basis-Tabelle-Samen'!J165,"-garden-to-go-mini-slovenian.jpg")),
IF($C$1="Spanisch - ES",HYPERLINK(CONCATENATE("https://www.saflax.de/0-WVK-Retail/Bilder-Pictures/SAFLAX-",'Basis-Tabelle-Samen'!K165,"-",'Basis-Tabelle-Samen'!J165,"-garden-to-go-mini-spanish.jpg")),
IF($C$1="Tschechisch - CZ",HYPERLINK(CONCATENATE("https://www.saflax.de/0-WVK-Retail/Bilder-Pictures/SAFLAX-",'Basis-Tabelle-Samen'!K165,"-",'Basis-Tabelle-Samen'!J165,"-garden-to-go-mini-czech.jpg")),
IF($C$1="Türkisch - TR",HYPERLINK(CONCATENATE("https://www.saflax.de/0-WVK-Retail/Bilder-Pictures/SAFLAX-",'Basis-Tabelle-Samen'!K165,"-",'Basis-Tabelle-Samen'!J165,"-garden-to-go-mini-turkish.jpg")),
IF($C$1="Ungarisch - HU",HYPERLINK(CONCATENATE("https://www.saflax.de/0-WVK-Retail/Bilder-Pictures/SAFLAX-",'Basis-Tabelle-Samen'!K165,"-",'Basis-Tabelle-Samen'!J165,"-garden-to-go-mini-hungarian.jpg")),
" ACHTUNG")))))))))))))))))))))))))))))</f>
        <v>https://www.saflax.de/0-WVK-Retail/Bilder-Pictures/SAFLAX-78576-raphanus-sativus-garden-to-go-mini-english.jpg</v>
      </c>
      <c r="AN175" s="330" t="str">
        <f>IF(I175&lt;1,"",
IF($C$1="Bulgarisch - BG",HYPERLINK(CONCATENATE("https://www.saflax.de/0-WVK-Retail/Bilder-Pictures/SAFLAX-",'Basis-Tabelle-Samen'!N165,"-",'Basis-Tabelle-Samen'!J165,"-garden-to-go-lite-bulgarian.jpg")),
IF($C$1="Dänisch - DK",HYPERLINK(CONCATENATE("https://www.saflax.de/0-WVK-Retail/Bilder-Pictures/SAFLAX-",'Basis-Tabelle-Samen'!N165,"-",'Basis-Tabelle-Samen'!J165,"-garden-to-go-lite-danish.jpg")),
IF($C$1="Deutsch - DE",HYPERLINK(CONCATENATE("https://www.saflax.de/0-WVK-Retail/Bilder-Pictures/SAFLAX-",'Basis-Tabelle-Samen'!N165,"-",'Basis-Tabelle-Samen'!J165,"-garden-to-go-lite-german.jpg")),
IF($C$1="Englisch - UK",HYPERLINK(CONCATENATE("https://www.saflax.de/0-WVK-Retail/Bilder-Pictures/SAFLAX-",'Basis-Tabelle-Samen'!N165,"-",'Basis-Tabelle-Samen'!J165,"-garden-to-go-lite-english.jpg")),
IF($C$1="Estnisch - EE",HYPERLINK(CONCATENATE("https://www.saflax.de/0-WVK-Retail/Bilder-Pictures/SAFLAX-",'Basis-Tabelle-Samen'!N165,"-",'Basis-Tabelle-Samen'!J165,"-garden-to-go-lite-estonian.jpg")),
IF($C$1="Finnisch - FI",HYPERLINK(CONCATENATE("https://www.saflax.de/0-WVK-Retail/Bilder-Pictures/SAFLAX-",'Basis-Tabelle-Samen'!N165,"-",'Basis-Tabelle-Samen'!J165,"-garden-to-go-lite-finnish.jpg")),
IF($C$1="Französisch - FR",HYPERLINK(CONCATENATE("https://www.saflax.de/0-WVK-Retail/Bilder-Pictures/SAFLAX-",'Basis-Tabelle-Samen'!N165,"-",'Basis-Tabelle-Samen'!J165,"-garden-to-go-lite-french.jpg")),
IF($C$1="Griechisch - GR",HYPERLINK(CONCATENATE("https://www.saflax.de/0-WVK-Retail/Bilder-Pictures/SAFLAX-",'Basis-Tabelle-Samen'!N165,"-",'Basis-Tabelle-Samen'!J165,"-garden-to-go-lite-greek.jpg")),
IF($C$1="Irisch - IE",HYPERLINK(CONCATENATE("https://www.saflax.de/0-WVK-Retail/Bilder-Pictures/SAFLAX-",'Basis-Tabelle-Samen'!N165,"-",'Basis-Tabelle-Samen'!J165,"-garden-to-go-lite-irish.jpg")),
IF($C$1="Isländisch - IS",HYPERLINK(CONCATENATE("https://www.saflax.de/0-WVK-Retail/Bilder-Pictures/SAFLAX-",'Basis-Tabelle-Samen'!N165,"-",'Basis-Tabelle-Samen'!J165,"-garden-to-go-lite-icelandic.jpg")),
IF($C$1="Italienisch - IT",HYPERLINK(CONCATENATE("https://www.saflax.de/0-WVK-Retail/Bilder-Pictures/SAFLAX-",'Basis-Tabelle-Samen'!N165,"-",'Basis-Tabelle-Samen'!J165,"-garden-to-go-lite-italian.jpg")),
IF($C$1="Japanisch - JP",HYPERLINK(CONCATENATE("https://www.saflax.de/0-WVK-Retail/Bilder-Pictures/SAFLAX-",'Basis-Tabelle-Samen'!N165,"-",'Basis-Tabelle-Samen'!J165,"-garden-to-go-lite-japanese.jpg")),
IF($C$1="Kroatisch - HR",HYPERLINK(CONCATENATE("https://www.saflax.de/0-WVK-Retail/Bilder-Pictures/SAFLAX-",'Basis-Tabelle-Samen'!N165,"-",'Basis-Tabelle-Samen'!J165,"-garden-to-go-lite-croatian.jpg")),
IF($C$1="Lettisch - LV",HYPERLINK(CONCATENATE("https://www.saflax.de/0-WVK-Retail/Bilder-Pictures/SAFLAX-",'Basis-Tabelle-Samen'!N165,"-",'Basis-Tabelle-Samen'!J165,"-garden-to-go-lite-latvian.jpg")),
IF($C$1="Litauisch - LT",HYPERLINK(CONCATENATE("https://www.saflax.de/0-WVK-Retail/Bilder-Pictures/SAFLAX-",'Basis-Tabelle-Samen'!N165,"-",'Basis-Tabelle-Samen'!J165,"-garden-to-go-lite-lithuanian.jpg")),
IF($C$1="Maltesisch - MT",HYPERLINK(CONCATENATE("https://www.saflax.de/0-WVK-Retail/Bilder-Pictures/SAFLAX-",'Basis-Tabelle-Samen'!N165,"-",'Basis-Tabelle-Samen'!J165,"-garden-to-go-lite-maltese.jpg")),
IF($C$1="Niederländisch - NL",HYPERLINK(CONCATENATE("https://www.saflax.de/0-WVK-Retail/Bilder-Pictures/SAFLAX-",'Basis-Tabelle-Samen'!N165,"-",'Basis-Tabelle-Samen'!J165,"-garden-to-go-lite-dutch.jpg")),
IF($C$1="Norwegisch - NO",HYPERLINK(CONCATENATE("https://www.saflax.de/0-WVK-Retail/Bilder-Pictures/SAFLAX-",'Basis-Tabelle-Samen'!N165,"-",'Basis-Tabelle-Samen'!J165,"-garden-to-go-lite-nowegian.jpg")),
IF($C$1="Polnisch - PL",HYPERLINK(CONCATENATE("https://www.saflax.de/0-WVK-Retail/Bilder-Pictures/SAFLAX-",'Basis-Tabelle-Samen'!N165,"-",'Basis-Tabelle-Samen'!J165,"-garden-to-go-lite-polish.jpg")),
IF($C$1="Portugiesisch - PT",HYPERLINK(CONCATENATE("https://www.saflax.de/0-WVK-Retail/Bilder-Pictures/SAFLAX-",'Basis-Tabelle-Samen'!N165,"-",'Basis-Tabelle-Samen'!J165,"-garden-to-go-lite-portuguese.jpg")),
IF($C$1="Rumänisch - RO",HYPERLINK(CONCATENATE("https://www.saflax.de/0-WVK-Retail/Bilder-Pictures/SAFLAX-",'Basis-Tabelle-Samen'!N165,"-",'Basis-Tabelle-Samen'!J165,"-garden-to-go-lite-romanian.jpg")),
IF($C$1="Schwedisch - SE",HYPERLINK(CONCATENATE("https://www.saflax.de/0-WVK-Retail/Bilder-Pictures/SAFLAX-",'Basis-Tabelle-Samen'!N165,"-",'Basis-Tabelle-Samen'!J165,"-garden-to-go-lite-swedish.jpg")),
IF($C$1="Slowakisch - SK",HYPERLINK(CONCATENATE("https://www.saflax.de/0-WVK-Retail/Bilder-Pictures/SAFLAX-",'Basis-Tabelle-Samen'!N165,"-",'Basis-Tabelle-Samen'!J165,"-garden-to-go-lite-slovak.jpg")),
IF($C$1="Slowenisch - SI",HYPERLINK(CONCATENATE("https://www.saflax.de/0-WVK-Retail/Bilder-Pictures/SAFLAX-",'Basis-Tabelle-Samen'!N165,"-",'Basis-Tabelle-Samen'!J165,"-garden-to-go-lite-slovenian.jpg")),
IF($C$1="Spanisch - ES",HYPERLINK(CONCATENATE("https://www.saflax.de/0-WVK-Retail/Bilder-Pictures/SAFLAX-",'Basis-Tabelle-Samen'!N165,"-",'Basis-Tabelle-Samen'!J165,"-garden-to-go-lite-spanish.jpg")),
IF($C$1="Tschechisch - CZ",HYPERLINK(CONCATENATE("https://www.saflax.de/0-WVK-Retail/Bilder-Pictures/SAFLAX-",'Basis-Tabelle-Samen'!N165,"-",'Basis-Tabelle-Samen'!J165,"-garden-to-go-lite-czech.jpg")),
IF($C$1="Türkisch - TR",HYPERLINK(CONCATENATE("https://www.saflax.de/0-WVK-Retail/Bilder-Pictures/SAFLAX-",'Basis-Tabelle-Samen'!N165,"-",'Basis-Tabelle-Samen'!J165,"-garden-to-go-lite-turkish.jpg")),
IF($C$1="Ungarisch - HU",HYPERLINK(CONCATENATE("https://www.saflax.de/0-WVK-Retail/Bilder-Pictures/SAFLAX-",'Basis-Tabelle-Samen'!N165,"-",'Basis-Tabelle-Samen'!J165,"-garden-to-go-lite-hungarian.jpg")),
" ACHTUNG")))))))))))))))))))))))))))))</f>
        <v>https://www.saflax.de/0-WVK-Retail/Bilder-Pictures/SAFLAX-88576-raphanus-sativus-garden-to-go-lite-english.jpg</v>
      </c>
      <c r="AO175" s="330" t="str">
        <f>IF(J175&lt;1,"",
IF($C$1="Bulgarisch - BG",HYPERLINK(CONCATENATE("https://www.saflax.de/0-WVK-Retail/Bilder-Pictures/SAFLAX-",'Basis-Tabelle-Samen'!Q165,"-",'Basis-Tabelle-Samen'!J165,"-garden-to-go-bulgarian.jpg")),
IF($C$1="Dänisch - DK",HYPERLINK(CONCATENATE("https://www.saflax.de/0-WVK-Retail/Bilder-Pictures/SAFLAX-",'Basis-Tabelle-Samen'!Q165,"-",'Basis-Tabelle-Samen'!J165,"-garden-to-go-danish.jpg")),
IF($C$1="Deutsch - DE",HYPERLINK(CONCATENATE("https://www.saflax.de/0-WVK-Retail/Bilder-Pictures/SAFLAX-",'Basis-Tabelle-Samen'!Q165,"-",'Basis-Tabelle-Samen'!J165,"-garden-to-go-german.jpg")),
IF($C$1="Englisch - UK",HYPERLINK(CONCATENATE("https://www.saflax.de/0-WVK-Retail/Bilder-Pictures/SAFLAX-",'Basis-Tabelle-Samen'!Q165,"-",'Basis-Tabelle-Samen'!J165,"-garden-to-go-english.jpg")),
IF($C$1="Estnisch - EE",HYPERLINK(CONCATENATE("https://www.saflax.de/0-WVK-Retail/Bilder-Pictures/SAFLAX-",'Basis-Tabelle-Samen'!Q165,"-",'Basis-Tabelle-Samen'!J165,"-garden-to-go-estonian.jpg")),
IF($C$1="Finnisch - FI",HYPERLINK(CONCATENATE("https://www.saflax.de/0-WVK-Retail/Bilder-Pictures/SAFLAX-",'Basis-Tabelle-Samen'!Q165,"-",'Basis-Tabelle-Samen'!J165,"-garden-to-go-finnish.jpg")),
IF($C$1="Französisch - FR",HYPERLINK(CONCATENATE("https://www.saflax.de/0-WVK-Retail/Bilder-Pictures/SAFLAX-",'Basis-Tabelle-Samen'!Q165,"-",'Basis-Tabelle-Samen'!J165,"-garden-to-go-french.jpg")),
IF($C$1="Griechisch - GR",HYPERLINK(CONCATENATE("https://www.saflax.de/0-WVK-Retail/Bilder-Pictures/SAFLAX-",'Basis-Tabelle-Samen'!Q165,"-",'Basis-Tabelle-Samen'!J165,"-garden-to-go-greek.jpg")),
IF($C$1="Irisch - IE",HYPERLINK(CONCATENATE("https://www.saflax.de/0-WVK-Retail/Bilder-Pictures/SAFLAX-",'Basis-Tabelle-Samen'!Q165,"-",'Basis-Tabelle-Samen'!J165,"-garden-to-go-irish.jpg")),
IF($C$1="Isländisch - IS",HYPERLINK(CONCATENATE("https://www.saflax.de/0-WVK-Retail/Bilder-Pictures/SAFLAX-",'Basis-Tabelle-Samen'!Q165,"-",'Basis-Tabelle-Samen'!J165,"-garden-to-go-icelandic.jpg")),
IF($C$1="Italienisch - IT",HYPERLINK(CONCATENATE("https://www.saflax.de/0-WVK-Retail/Bilder-Pictures/SAFLAX-",'Basis-Tabelle-Samen'!Q165,"-",'Basis-Tabelle-Samen'!J165,"-garden-to-go-italian.jpg")),
IF($C$1="Japanisch - JP",HYPERLINK(CONCATENATE("https://www.saflax.de/0-WVK-Retail/Bilder-Pictures/SAFLAX-",'Basis-Tabelle-Samen'!Q165,"-",'Basis-Tabelle-Samen'!J165,"-garden-to-go-japanese.jpg")),
IF($C$1="Kroatisch - HR",HYPERLINK(CONCATENATE("https://www.saflax.de/0-WVK-Retail/Bilder-Pictures/SAFLAX-",'Basis-Tabelle-Samen'!Q165,"-",'Basis-Tabelle-Samen'!J165,"-garden-to-go-croatian.jpg")),
IF($C$1="Lettisch - LV",HYPERLINK(CONCATENATE("https://www.saflax.de/0-WVK-Retail/Bilder-Pictures/SAFLAX-",'Basis-Tabelle-Samen'!Q165,"-",'Basis-Tabelle-Samen'!J165,"-garden-to-go-latvian.jpg")),
IF($C$1="Litauisch - LT",HYPERLINK(CONCATENATE("https://www.saflax.de/0-WVK-Retail/Bilder-Pictures/SAFLAX-",'Basis-Tabelle-Samen'!Q165,"-",'Basis-Tabelle-Samen'!J165,"-garden-to-go-lithuanian.jpg")),
IF($C$1="Maltesisch - MT",HYPERLINK(CONCATENATE("https://www.saflax.de/0-WVK-Retail/Bilder-Pictures/SAFLAX-",'Basis-Tabelle-Samen'!Q165,"-",'Basis-Tabelle-Samen'!J165,"-garden-to-go-maltese.jpg")),
IF($C$1="Niederländisch - NL",HYPERLINK(CONCATENATE("https://www.saflax.de/0-WVK-Retail/Bilder-Pictures/SAFLAX-",'Basis-Tabelle-Samen'!Q165,"-",'Basis-Tabelle-Samen'!J165,"-garden-to-go-dutch.jpg")),
IF($C$1="Norwegisch - NO",HYPERLINK(CONCATENATE("https://www.saflax.de/0-WVK-Retail/Bilder-Pictures/SAFLAX-",'Basis-Tabelle-Samen'!Q165,"-",'Basis-Tabelle-Samen'!J165,"-garden-to-go-nowegian.jpg")),
IF($C$1="Polnisch - PL",HYPERLINK(CONCATENATE("https://www.saflax.de/0-WVK-Retail/Bilder-Pictures/SAFLAX-",'Basis-Tabelle-Samen'!Q165,"-",'Basis-Tabelle-Samen'!J165,"-garden-to-go-polish.jpg")),
IF($C$1="Portugiesisch - PT",HYPERLINK(CONCATENATE("https://www.saflax.de/0-WVK-Retail/Bilder-Pictures/SAFLAX-",'Basis-Tabelle-Samen'!Q165,"-",'Basis-Tabelle-Samen'!J165,"-garden-to-go-portuguese.jpg")),
IF($C$1="Rumänisch - RO",HYPERLINK(CONCATENATE("https://www.saflax.de/0-WVK-Retail/Bilder-Pictures/SAFLAX-",'Basis-Tabelle-Samen'!Q165,"-",'Basis-Tabelle-Samen'!J165,"-garden-to-go-romanian.jpg")),
IF($C$1="Schwedisch - SE",HYPERLINK(CONCATENATE("https://www.saflax.de/0-WVK-Retail/Bilder-Pictures/SAFLAX-",'Basis-Tabelle-Samen'!Q165,"-",'Basis-Tabelle-Samen'!J165,"-garden-to-go-swedish.jpg")),
IF($C$1="Slowakisch - SK",HYPERLINK(CONCATENATE("https://www.saflax.de/0-WVK-Retail/Bilder-Pictures/SAFLAX-",'Basis-Tabelle-Samen'!Q165,"-",'Basis-Tabelle-Samen'!J165,"-garden-to-go-slovak.jpg")),
IF($C$1="Slowenisch - SI",HYPERLINK(CONCATENATE("https://www.saflax.de/0-WVK-Retail/Bilder-Pictures/SAFLAX-",'Basis-Tabelle-Samen'!Q165,"-",'Basis-Tabelle-Samen'!J165,"-garden-to-go-slovenian.jpg")),
IF($C$1="Spanisch - ES",HYPERLINK(CONCATENATE("https://www.saflax.de/0-WVK-Retail/Bilder-Pictures/SAFLAX-",'Basis-Tabelle-Samen'!Q165,"-",'Basis-Tabelle-Samen'!J165,"-garden-to-go-spanish.jpg")),
IF($C$1="Tschechisch - CZ",HYPERLINK(CONCATENATE("https://www.saflax.de/0-WVK-Retail/Bilder-Pictures/SAFLAX-",'Basis-Tabelle-Samen'!Q165,"-",'Basis-Tabelle-Samen'!J165,"-garden-to-go-czech.jpg")),
IF($C$1="Türkisch - TR",HYPERLINK(CONCATENATE("https://www.saflax.de/0-WVK-Retail/Bilder-Pictures/SAFLAX-",'Basis-Tabelle-Samen'!Q165,"-",'Basis-Tabelle-Samen'!J165,"-garden-to-go-turkish.jpg")),
IF($C$1="Ungarisch - HU",HYPERLINK(CONCATENATE("https://www.saflax.de/0-WVK-Retail/Bilder-Pictures/SAFLAX-",'Basis-Tabelle-Samen'!Q165,"-",'Basis-Tabelle-Samen'!J165,"-garden-to-go-hungarian.jpg")),
" ACHTUNG")))))))))))))))))))))))))))))</f>
        <v>https://www.saflax.de/0-WVK-Retail/Bilder-Pictures/SAFLAX-58576-raphanus-sativus-garden-to-go-english.jpg</v>
      </c>
      <c r="AP175" s="330" t="str">
        <f>IF(K175&lt;1,"",
IF($C$1="Bulgarisch - BG",HYPERLINK(CONCATENATE("https://www.saflax.de/0-WVK-Retail/Bilder-Pictures/SAFLAX-",'Basis-Tabelle-Samen'!T165,"-",'Basis-Tabelle-Samen'!J165,"-cultivation-set-bulgarian.jpg")),
IF($C$1="Dänisch - DK",HYPERLINK(CONCATENATE("https://www.saflax.de/0-WVK-Retail/Bilder-Pictures/SAFLAX-",'Basis-Tabelle-Samen'!T165,"-",'Basis-Tabelle-Samen'!J165,"-cultivation-set-danish.jpg")),
IF($C$1="Deutsch - DE",HYPERLINK(CONCATENATE("https://www.saflax.de/0-WVK-Retail/Bilder-Pictures/SAFLAX-",'Basis-Tabelle-Samen'!T165,"-",'Basis-Tabelle-Samen'!J165,"-cultivation-set-german.jpg")),
IF($C$1="Englisch - UK",HYPERLINK(CONCATENATE("https://www.saflax.de/0-WVK-Retail/Bilder-Pictures/SAFLAX-",'Basis-Tabelle-Samen'!T165,"-",'Basis-Tabelle-Samen'!J165,"-cultivation-set-english.jpg")),
IF($C$1="Estnisch - EE",HYPERLINK(CONCATENATE("https://www.saflax.de/0-WVK-Retail/Bilder-Pictures/SAFLAX-",'Basis-Tabelle-Samen'!T165,"-",'Basis-Tabelle-Samen'!J165,"-cultivation-set-estonian.jpg")),
IF($C$1="Finnisch - FI",HYPERLINK(CONCATENATE("https://www.saflax.de/0-WVK-Retail/Bilder-Pictures/SAFLAX-",'Basis-Tabelle-Samen'!T165,"-",'Basis-Tabelle-Samen'!J165,"-cultivation-set-finnish.jpg")),
IF($C$1="Französisch - FR",HYPERLINK(CONCATENATE("https://www.saflax.de/0-WVK-Retail/Bilder-Pictures/SAFLAX-",'Basis-Tabelle-Samen'!T165,"-",'Basis-Tabelle-Samen'!J165,"-cultivation-set-french.jpg")),
IF($C$1="Griechisch - GR",HYPERLINK(CONCATENATE("https://www.saflax.de/0-WVK-Retail/Bilder-Pictures/SAFLAX-",'Basis-Tabelle-Samen'!T165,"-",'Basis-Tabelle-Samen'!J165,"-cultivation-set-greek.jpg")),
IF($C$1="Irisch - IE",HYPERLINK(CONCATENATE("https://www.saflax.de/0-WVK-Retail/Bilder-Pictures/SAFLAX-",'Basis-Tabelle-Samen'!T165,"-",'Basis-Tabelle-Samen'!J165,"-cultivation-set-irish.jpg")),
IF($C$1="Isländisch - IS",HYPERLINK(CONCATENATE("https://www.saflax.de/0-WVK-Retail/Bilder-Pictures/SAFLAX-",'Basis-Tabelle-Samen'!T165,"-",'Basis-Tabelle-Samen'!J165,"-cultivation-set-icelandic.jpg")),
IF($C$1="Italienisch - IT",HYPERLINK(CONCATENATE("https://www.saflax.de/0-WVK-Retail/Bilder-Pictures/SAFLAX-",'Basis-Tabelle-Samen'!T165,"-",'Basis-Tabelle-Samen'!J165,"-cultivation-set-italian.jpg")),
IF($C$1="Japanisch - JP",HYPERLINK(CONCATENATE("https://www.saflax.de/0-WVK-Retail/Bilder-Pictures/SAFLAX-",'Basis-Tabelle-Samen'!T165,"-",'Basis-Tabelle-Samen'!J165,"-cultivation-set-japanese.jpg")),
IF($C$1="Kroatisch - HR",HYPERLINK(CONCATENATE("https://www.saflax.de/0-WVK-Retail/Bilder-Pictures/SAFLAX-",'Basis-Tabelle-Samen'!T165,"-",'Basis-Tabelle-Samen'!J165,"-cultivation-set-croatian.jpg")),
IF($C$1="Lettisch - LV",HYPERLINK(CONCATENATE("https://www.saflax.de/0-WVK-Retail/Bilder-Pictures/SAFLAX-",'Basis-Tabelle-Samen'!T165,"-",'Basis-Tabelle-Samen'!J165,"-cultivation-set-latvian.jpg")),
IF($C$1="Litauisch - LT",HYPERLINK(CONCATENATE("https://www.saflax.de/0-WVK-Retail/Bilder-Pictures/SAFLAX-",'Basis-Tabelle-Samen'!T165,"-",'Basis-Tabelle-Samen'!J165,"-cultivation-set-lithuanian.jpg")),
IF($C$1="Maltesisch - MT",HYPERLINK(CONCATENATE("https://www.saflax.de/0-WVK-Retail/Bilder-Pictures/SAFLAX-",'Basis-Tabelle-Samen'!T165,"-",'Basis-Tabelle-Samen'!J165,"-cultivation-set-maltese.jpg")),
IF($C$1="Niederländisch - NL",HYPERLINK(CONCATENATE("https://www.saflax.de/0-WVK-Retail/Bilder-Pictures/SAFLAX-",'Basis-Tabelle-Samen'!T165,"-",'Basis-Tabelle-Samen'!J165,"-cultivation-set-dutch.jpg")),
IF($C$1="Norwegisch - NO",HYPERLINK(CONCATENATE("https://www.saflax.de/0-WVK-Retail/Bilder-Pictures/SAFLAX-",'Basis-Tabelle-Samen'!T165,"-",'Basis-Tabelle-Samen'!J165,"-cultivation-set-nowegian.jpg")),
IF($C$1="Polnisch - PL",HYPERLINK(CONCATENATE("https://www.saflax.de/0-WVK-Retail/Bilder-Pictures/SAFLAX-",'Basis-Tabelle-Samen'!T165,"-",'Basis-Tabelle-Samen'!J165,"-cultivation-set-polish.jpg")),
IF($C$1="Portugiesisch - PT",HYPERLINK(CONCATENATE("https://www.saflax.de/0-WVK-Retail/Bilder-Pictures/SAFLAX-",'Basis-Tabelle-Samen'!T165,"-",'Basis-Tabelle-Samen'!J165,"-cultivation-set-portuguese.jpg")),
IF($C$1="Rumänisch - RO",HYPERLINK(CONCATENATE("https://www.saflax.de/0-WVK-Retail/Bilder-Pictures/SAFLAX-",'Basis-Tabelle-Samen'!T165,"-",'Basis-Tabelle-Samen'!J165,"-cultivation-set-romanian.jpg")),
IF($C$1="Schwedisch - SE",HYPERLINK(CONCATENATE("https://www.saflax.de/0-WVK-Retail/Bilder-Pictures/SAFLAX-",'Basis-Tabelle-Samen'!T165,"-",'Basis-Tabelle-Samen'!J165,"-cultivation-set-swedish.jpg")),
IF($C$1="Slowakisch - SK",HYPERLINK(CONCATENATE("https://www.saflax.de/0-WVK-Retail/Bilder-Pictures/SAFLAX-",'Basis-Tabelle-Samen'!T165,"-",'Basis-Tabelle-Samen'!J165,"-cultivation-set-slovak.jpg")),
IF($C$1="Slowenisch - SI",HYPERLINK(CONCATENATE("https://www.saflax.de/0-WVK-Retail/Bilder-Pictures/SAFLAX-",'Basis-Tabelle-Samen'!T165,"-",'Basis-Tabelle-Samen'!J165,"-cultivation-set-slovenian.jpg")),
IF($C$1="Spanisch - ES",HYPERLINK(CONCATENATE("https://www.saflax.de/0-WVK-Retail/Bilder-Pictures/SAFLAX-",'Basis-Tabelle-Samen'!T165,"-",'Basis-Tabelle-Samen'!J165,"-cultivation-set-spanish.jpg")),
IF($C$1="Tschechisch - CZ",HYPERLINK(CONCATENATE("https://www.saflax.de/0-WVK-Retail/Bilder-Pictures/SAFLAX-",'Basis-Tabelle-Samen'!T165,"-",'Basis-Tabelle-Samen'!J165,"-cultivation-set-czech.jpg")),
IF($C$1="Türkisch - TR",HYPERLINK(CONCATENATE("https://www.saflax.de/0-WVK-Retail/Bilder-Pictures/SAFLAX-",'Basis-Tabelle-Samen'!T165,"-",'Basis-Tabelle-Samen'!J165,"-cultivation-set-turkish.jpg")),
IF($C$1="Ungarisch - HU",HYPERLINK(CONCATENATE("https://www.saflax.de/0-WVK-Retail/Bilder-Pictures/SAFLAX-",'Basis-Tabelle-Samen'!T165,"-",'Basis-Tabelle-Samen'!J165,"-cultivation-set-hungarian.jpg")),
" ACHTUNG")))))))))))))))))))))))))))))</f>
        <v>https://www.saflax.de/0-WVK-Retail/Bilder-Pictures/SAFLAX-38576-raphanus-sativus-cultivation-set-english.jpg</v>
      </c>
      <c r="AQ175" s="330" t="str">
        <f>IF(L175&lt;1,"",
IF($C$1="Bulgarisch - BG",HYPERLINK(CONCATENATE("https://www.saflax.de/0-WVK-Retail/Bilder-Pictures/SAFLAX-",'Basis-Tabelle-Samen'!W165,"-",'Basis-Tabelle-Samen'!J165,"-garden-in-the-bag-bulgarian.jpg")),
IF($C$1="Dänisch - DK",HYPERLINK(CONCATENATE("https://www.saflax.de/0-WVK-Retail/Bilder-Pictures/SAFLAX-",'Basis-Tabelle-Samen'!W165,"-",'Basis-Tabelle-Samen'!J165,"-garden-in-the-bag-danish.jpg")),
IF($C$1="Deutsch - DE",HYPERLINK(CONCATENATE("https://www.saflax.de/0-WVK-Retail/Bilder-Pictures/SAFLAX-",'Basis-Tabelle-Samen'!W165,"-",'Basis-Tabelle-Samen'!J165,"-garden-in-the-bag-german.jpg")),
IF($C$1="Englisch - UK",HYPERLINK(CONCATENATE("https://www.saflax.de/0-WVK-Retail/Bilder-Pictures/SAFLAX-",'Basis-Tabelle-Samen'!W165,"-",'Basis-Tabelle-Samen'!J165,"-garden-in-the-bag-english.jpg")),
IF($C$1="Estnisch - EE",HYPERLINK(CONCATENATE("https://www.saflax.de/0-WVK-Retail/Bilder-Pictures/SAFLAX-",'Basis-Tabelle-Samen'!W165,"-",'Basis-Tabelle-Samen'!J165,"-garden-in-the-bag-estonian.jpg")),
IF($C$1="Finnisch - FI",HYPERLINK(CONCATENATE("https://www.saflax.de/0-WVK-Retail/Bilder-Pictures/SAFLAX-",'Basis-Tabelle-Samen'!W165,"-",'Basis-Tabelle-Samen'!J165,"-garden-in-the-bag-finnish.jpg")),
IF($C$1="Französisch - FR",HYPERLINK(CONCATENATE("https://www.saflax.de/0-WVK-Retail/Bilder-Pictures/SAFLAX-",'Basis-Tabelle-Samen'!W165,"-",'Basis-Tabelle-Samen'!J165,"-garden-in-the-bag-french.jpg")),
IF($C$1="Griechisch - GR",HYPERLINK(CONCATENATE("https://www.saflax.de/0-WVK-Retail/Bilder-Pictures/SAFLAX-",'Basis-Tabelle-Samen'!W165,"-",'Basis-Tabelle-Samen'!J165,"-garden-in-the-bag-greek.jpg")),
IF($C$1="Irisch - IE",HYPERLINK(CONCATENATE("https://www.saflax.de/0-WVK-Retail/Bilder-Pictures/SAFLAX-",'Basis-Tabelle-Samen'!W165,"-",'Basis-Tabelle-Samen'!J165,"-garden-in-the-bag-irish.jpg")),
IF($C$1="Isländisch - IS",HYPERLINK(CONCATENATE("https://www.saflax.de/0-WVK-Retail/Bilder-Pictures/SAFLAX-",'Basis-Tabelle-Samen'!W165,"-",'Basis-Tabelle-Samen'!J165,"-garden-in-the-bag-icelandic.jpg")),
IF($C$1="Italienisch - IT",HYPERLINK(CONCATENATE("https://www.saflax.de/0-WVK-Retail/Bilder-Pictures/SAFLAX-",'Basis-Tabelle-Samen'!W165,"-",'Basis-Tabelle-Samen'!J165,"-garden-in-the-bag-italian.jpg")),
IF($C$1="Japanisch - JP",HYPERLINK(CONCATENATE("https://www.saflax.de/0-WVK-Retail/Bilder-Pictures/SAFLAX-",'Basis-Tabelle-Samen'!W165,"-",'Basis-Tabelle-Samen'!J165,"-garden-in-the-bag-japanese.jpg")),
IF($C$1="Kroatisch - HR",HYPERLINK(CONCATENATE("https://www.saflax.de/0-WVK-Retail/Bilder-Pictures/SAFLAX-",'Basis-Tabelle-Samen'!W165,"-",'Basis-Tabelle-Samen'!J165,"-garden-in-the-bag-croatian.jpg")),
IF($C$1="Lettisch - LV",HYPERLINK(CONCATENATE("https://www.saflax.de/0-WVK-Retail/Bilder-Pictures/SAFLAX-",'Basis-Tabelle-Samen'!W165,"-",'Basis-Tabelle-Samen'!J165,"-garden-in-the-bag-latvian.jpg")),
IF($C$1="Litauisch - LT",HYPERLINK(CONCATENATE("https://www.saflax.de/0-WVK-Retail/Bilder-Pictures/SAFLAX-",'Basis-Tabelle-Samen'!W165,"-",'Basis-Tabelle-Samen'!J165,"-garden-in-the-bag-lithuanian.jpg")),
IF($C$1="Maltesisch - MT",HYPERLINK(CONCATENATE("https://www.saflax.de/0-WVK-Retail/Bilder-Pictures/SAFLAX-",'Basis-Tabelle-Samen'!W165,"-",'Basis-Tabelle-Samen'!J165,"-garden-in-the-bag-maltese.jpg")),
IF($C$1="Niederländisch - NL",HYPERLINK(CONCATENATE("https://www.saflax.de/0-WVK-Retail/Bilder-Pictures/SAFLAX-",'Basis-Tabelle-Samen'!W165,"-",'Basis-Tabelle-Samen'!J165,"-garden-in-the-bag-dutch.jpg")),
IF($C$1="Norwegisch - NO",HYPERLINK(CONCATENATE("https://www.saflax.de/0-WVK-Retail/Bilder-Pictures/SAFLAX-",'Basis-Tabelle-Samen'!W165,"-",'Basis-Tabelle-Samen'!J165,"-garden-in-the-bag-nowegian.jpg")),
IF($C$1="Polnisch - PL",HYPERLINK(CONCATENATE("https://www.saflax.de/0-WVK-Retail/Bilder-Pictures/SAFLAX-",'Basis-Tabelle-Samen'!W165,"-",'Basis-Tabelle-Samen'!J165,"-garden-in-the-bag-polish.jpg")),
IF($C$1="Portugiesisch - PT",HYPERLINK(CONCATENATE("https://www.saflax.de/0-WVK-Retail/Bilder-Pictures/SAFLAX-",'Basis-Tabelle-Samen'!W165,"-",'Basis-Tabelle-Samen'!J165,"-garden-in-the-bag-portuguese.jpg")),
IF($C$1="Rumänisch - RO",HYPERLINK(CONCATENATE("https://www.saflax.de/0-WVK-Retail/Bilder-Pictures/SAFLAX-",'Basis-Tabelle-Samen'!W165,"-",'Basis-Tabelle-Samen'!J165,"-garden-in-the-bag-romanian.jpg")),
IF($C$1="Schwedisch - SE",HYPERLINK(CONCATENATE("https://www.saflax.de/0-WVK-Retail/Bilder-Pictures/SAFLAX-",'Basis-Tabelle-Samen'!W165,"-",'Basis-Tabelle-Samen'!J165,"-garden-in-the-bag-swedish.jpg")),
IF($C$1="Slowakisch - SK",HYPERLINK(CONCATENATE("https://www.saflax.de/0-WVK-Retail/Bilder-Pictures/SAFLAX-",'Basis-Tabelle-Samen'!W165,"-",'Basis-Tabelle-Samen'!J165,"-garden-in-the-bag-slovak.jpg")),
IF($C$1="Slowenisch - SI",HYPERLINK(CONCATENATE("https://www.saflax.de/0-WVK-Retail/Bilder-Pictures/SAFLAX-",'Basis-Tabelle-Samen'!W165,"-",'Basis-Tabelle-Samen'!J165,"-garden-in-the-bag-slovenian.jpg")),
IF($C$1="Spanisch - ES",HYPERLINK(CONCATENATE("https://www.saflax.de/0-WVK-Retail/Bilder-Pictures/SAFLAX-",'Basis-Tabelle-Samen'!W165,"-",'Basis-Tabelle-Samen'!J165,"-garden-in-the-bag-spanish.jpg")),
IF($C$1="Tschechisch - CZ",HYPERLINK(CONCATENATE("https://www.saflax.de/0-WVK-Retail/Bilder-Pictures/SAFLAX-",'Basis-Tabelle-Samen'!W165,"-",'Basis-Tabelle-Samen'!J165,"-garden-in-the-bag-czech.jpg")),
IF($C$1="Türkisch - TR",HYPERLINK(CONCATENATE("https://www.saflax.de/0-WVK-Retail/Bilder-Pictures/SAFLAX-",'Basis-Tabelle-Samen'!W165,"-",'Basis-Tabelle-Samen'!J165,"-garden-in-the-bag-turkish.jpg")),
IF($C$1="Ungarisch - HU",HYPERLINK(CONCATENATE("https://www.saflax.de/0-WVK-Retail/Bilder-Pictures/SAFLAX-",'Basis-Tabelle-Samen'!W165,"-",'Basis-Tabelle-Samen'!J165,"-garden-in-the-bag-hungarian.jpg")),
" ACHTUNG")))))))))))))))))))))))))))))</f>
        <v>https://www.saflax.de/0-WVK-Retail/Bilder-Pictures/SAFLAX-68576-raphanus-sativus-garden-in-the-bag-english.jpg</v>
      </c>
    </row>
    <row r="176" spans="1:43" ht="17.100000000000001" customHeight="1" x14ac:dyDescent="0.2">
      <c r="A176" s="318" t="str">
        <f>IF('Basis-Tabelle-Samen'!A184="","",IF($C$1="Deutsch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76" s="319" t="str">
        <f>'Basis-Tabelle-Samen'!I184</f>
        <v>Beta vulgaris subsp. vulgaris</v>
      </c>
      <c r="C176" s="316" t="str">
        <f>IF($C$1="Bulgarisch - BG",'Basis-Tabelle-Samen'!Z184,
IF($C$1="Dänisch - DK",'Basis-Tabelle-Samen'!AA184,
IF($C$1="Deutsch - DE",'Basis-Tabelle-Samen'!AB184,
IF($C$1="Englisch - UK",'Basis-Tabelle-Samen'!AC184,
IF($C$1="Estnisch - EE",'Basis-Tabelle-Samen'!AD184,
IF($C$1="Finnisch - FI",'Basis-Tabelle-Samen'!AE184,
IF($C$1="Französisch - FR",'Basis-Tabelle-Samen'!AF184,
IF($C$1="Griechisch - GR",'Basis-Tabelle-Samen'!AG184,
IF($C$1="Irisch - IE",'Basis-Tabelle-Samen'!AH184,
IF($C$1="Isländisch - IS",'Basis-Tabelle-Samen'!AI184,
IF($C$1="Italienisch - IT",'Basis-Tabelle-Samen'!AJ184,
IF($C$1="Japanisch - JP",'Basis-Tabelle-Samen'!AK184,
IF($C$1="Kroatisch - HR",'Basis-Tabelle-Samen'!AL184,
IF($C$1="Lettisch - LV",'Basis-Tabelle-Samen'!AM184,
IF($C$1="Litauisch - LT",'Basis-Tabelle-Samen'!AN184,
IF($C$1="Maltesisch - MT",'Basis-Tabelle-Samen'!AO184,
IF($C$1="Niederländisch - NL",'Basis-Tabelle-Samen'!AP184,
IF($C$1="Norwegisch - NO",'Basis-Tabelle-Samen'!AQ184,
IF($C$1="Polnisch - PL",'Basis-Tabelle-Samen'!AR184,
IF($C$1="Portugiesisch - PT",'Basis-Tabelle-Samen'!AS184,
IF($C$1="Rumänisch - RO",'Basis-Tabelle-Samen'!AT184,
IF($C$1="Schwedisch - SE",'Basis-Tabelle-Samen'!AU184,
IF($C$1="Slowakisch - SK",'Basis-Tabelle-Samen'!AV184,
IF($C$1="Slowenisch - SI",'Basis-Tabelle-Samen'!AW184,
IF($C$1="Spanisch - ES",'Basis-Tabelle-Samen'!AX184,
IF($C$1="Tschechisch - CZ",'Basis-Tabelle-Samen'!AY184,
IF($C$1="Türkisch - TR",'Basis-Tabelle-Samen'!AZ184,
IF($C$1="Ungarisch - HU",'Basis-Tabelle-Samen'!BA184,
" ACHTUNG"))))))))))))))))))))))))))))</f>
        <v>Organic - Swiss Chard - Rhubarb</v>
      </c>
      <c r="D176" s="320">
        <f>'Basis-Tabelle-Samen'!F184</f>
        <v>50</v>
      </c>
      <c r="E176" s="321" t="str">
        <f>'Basis-Tabelle-Samen'!H184</f>
        <v>7 %</v>
      </c>
      <c r="F176" s="322" t="str">
        <f>IF('Basis-Tabelle-Samen'!G184="","",'Basis-Tabelle-Samen'!G184)</f>
        <v>02</v>
      </c>
      <c r="G176" s="320">
        <f>'Basis-Tabelle-Samen'!C184</f>
        <v>18722</v>
      </c>
      <c r="H176" s="323">
        <f>'Basis-Tabelle-Samen'!D184</f>
        <v>4055473187228</v>
      </c>
      <c r="I176" s="324">
        <f>'Basis-Tabelle-Samen'!E184</f>
        <v>2.0499999999999998</v>
      </c>
      <c r="J176" s="325">
        <f t="shared" si="2"/>
        <v>12</v>
      </c>
      <c r="K176" s="326">
        <f>'Basis-Tabelle-Samen'!K184</f>
        <v>78722</v>
      </c>
      <c r="L176" s="323">
        <f>'Basis-Tabelle-Samen'!L184</f>
        <v>4055473787220</v>
      </c>
      <c r="M176" s="324">
        <f>'Basis-Tabelle-Samen'!M184</f>
        <v>2.4500000000000002</v>
      </c>
      <c r="N176" s="326">
        <f>IF(K176&lt;1,"",'3'!$I$15)</f>
        <v>15</v>
      </c>
      <c r="O176" s="327">
        <f>IF(K176&lt;1,"",'3'!$J$11)</f>
        <v>90</v>
      </c>
      <c r="P176" s="326">
        <f>'Basis-Tabelle-Samen'!N184</f>
        <v>88722</v>
      </c>
      <c r="Q176" s="323">
        <f>'Basis-Tabelle-Samen'!O184</f>
        <v>4055473887227</v>
      </c>
      <c r="R176" s="328">
        <f>'Basis-Tabelle-Samen'!P184</f>
        <v>3.75</v>
      </c>
      <c r="S176" s="326">
        <f>IF(R176&lt;1,"",'3'!$M$15)</f>
        <v>18</v>
      </c>
      <c r="T176" s="327">
        <f>IF(R176&lt;1,"",'3'!$N$11)</f>
        <v>72</v>
      </c>
      <c r="U176" s="326">
        <f>'Basis-Tabelle-Samen'!Q184</f>
        <v>58722</v>
      </c>
      <c r="V176" s="323">
        <f>'Basis-Tabelle-Samen'!R184</f>
        <v>4055473587226</v>
      </c>
      <c r="W176" s="324">
        <f>'Basis-Tabelle-Samen'!S184</f>
        <v>4.95</v>
      </c>
      <c r="X176" s="326">
        <f>IF(U176&lt;1,"",'3'!$Q$15)</f>
        <v>6</v>
      </c>
      <c r="Y176" s="327">
        <f>IF(U176&lt;1,"",'3'!$R$11)</f>
        <v>24</v>
      </c>
      <c r="Z176" s="326">
        <f>'Basis-Tabelle-Samen'!T184</f>
        <v>38722</v>
      </c>
      <c r="AA176" s="323">
        <f>'Basis-Tabelle-Samen'!U184</f>
        <v>4055473387222</v>
      </c>
      <c r="AB176" s="324">
        <f>'Basis-Tabelle-Samen'!V184</f>
        <v>6.75</v>
      </c>
      <c r="AC176" s="326">
        <f>IF(Z176&lt;1,"",'3'!$U$15)</f>
        <v>6</v>
      </c>
      <c r="AD176" s="327">
        <f>IF(Z176&lt;1,"",'3'!$V$11)</f>
        <v>24</v>
      </c>
      <c r="AE176" s="326">
        <f>'Basis-Tabelle-Samen'!W184</f>
        <v>68722</v>
      </c>
      <c r="AF176" s="323">
        <f>'Basis-Tabelle-Samen'!X184</f>
        <v>4055473687223</v>
      </c>
      <c r="AG176" s="324">
        <f>'Basis-Tabelle-Samen'!Y184</f>
        <v>2.95</v>
      </c>
      <c r="AH176" s="326">
        <f>IF(AE176&lt;1,"",'3'!$Y$15)</f>
        <v>8</v>
      </c>
      <c r="AI176" s="327">
        <f>IF(AE176&lt;1,"",'3'!$Z$11)</f>
        <v>64</v>
      </c>
      <c r="AJ176" s="315"/>
      <c r="AK176" s="316" t="str">
        <f>IF(G176&lt;1,"",
IF($C$1="Bulgarisch - BG",HYPERLINK(CONCATENATE("https://www.saflax.de/0-WVK-Retail/Bilder-Pictures/SAFLAX-",'Basis-Tabelle-Samen'!C184,"-",'Basis-Tabelle-Samen'!J184,"-seed-package-front-cr-bulgarian.jpg")),
IF($C$1="Dänisch - DK",HYPERLINK(CONCATENATE("https://www.saflax.de/0-WVK-Retail/Bilder-Pictures/SAFLAX-",'Basis-Tabelle-Samen'!C184,"-",'Basis-Tabelle-Samen'!J184,"-seed-package-front-cr-danish.jpg")),
IF($C$1="Deutsch - DE",HYPERLINK(CONCATENATE("https://www.saflax.de/0-WVK-Retail/Bilder-Pictures/SAFLAX-",'Basis-Tabelle-Samen'!C184,"-",'Basis-Tabelle-Samen'!J184,"-seed-package-front-cr-german.jpg")),
IF($C$1="Englisch - UK",HYPERLINK(CONCATENATE("https://www.saflax.de/0-WVK-Retail/Bilder-Pictures/SAFLAX-",'Basis-Tabelle-Samen'!C184,"-",'Basis-Tabelle-Samen'!J184,"-seed-package-front-cr-english.jpg")),
IF($C$1="Estnisch - EE",HYPERLINK(CONCATENATE("https://www.saflax.de/0-WVK-Retail/Bilder-Pictures/SAFLAX-",'Basis-Tabelle-Samen'!C184,"-",'Basis-Tabelle-Samen'!J184,"-seed-package-front-cr-estonian.jpg")),
IF($C$1="Finnisch - FI",HYPERLINK(CONCATENATE("https://www.saflax.de/0-WVK-Retail/Bilder-Pictures/SAFLAX-",'Basis-Tabelle-Samen'!C184,"-",'Basis-Tabelle-Samen'!J184,"-seed-package-front-cr-finnish.jpg")),
IF($C$1="Französisch - FR",HYPERLINK(CONCATENATE("https://www.saflax.de/0-WVK-Retail/Bilder-Pictures/SAFLAX-",'Basis-Tabelle-Samen'!C184,"-",'Basis-Tabelle-Samen'!J184,"-seed-package-front-cr-french.jpg")),
IF($C$1="Griechisch - GR",HYPERLINK(CONCATENATE("https://www.saflax.de/0-WVK-Retail/Bilder-Pictures/SAFLAX-",'Basis-Tabelle-Samen'!C184,"-",'Basis-Tabelle-Samen'!J184,"-seed-package-front-cr-greek.jpg")),
IF($C$1="Irisch - IE",HYPERLINK(CONCATENATE("https://www.saflax.de/0-WVK-Retail/Bilder-Pictures/SAFLAX-",'Basis-Tabelle-Samen'!C184,"-",'Basis-Tabelle-Samen'!J184,"-seed-package-front-cr-irish.jpg")),
IF($C$1="Isländisch - IS",HYPERLINK(CONCATENATE("https://www.saflax.de/0-WVK-Retail/Bilder-Pictures/SAFLAX-",'Basis-Tabelle-Samen'!C184,"-",'Basis-Tabelle-Samen'!J184,"-seed-package-front-cr-icelandic.jpg")),
IF($C$1="Italienisch - IT",HYPERLINK(CONCATENATE("https://www.saflax.de/0-WVK-Retail/Bilder-Pictures/SAFLAX-",'Basis-Tabelle-Samen'!C184,"-",'Basis-Tabelle-Samen'!J184,"-seed-package-front-cr-italian.jpg")),
IF($C$1="Japanisch - JP",HYPERLINK(CONCATENATE("https://www.saflax.de/0-WVK-Retail/Bilder-Pictures/SAFLAX-",'Basis-Tabelle-Samen'!C184,"-",'Basis-Tabelle-Samen'!J184,"-seed-package-front-cr-japanese.jpg")),
IF($C$1="Kroatisch - HR",HYPERLINK(CONCATENATE("https://www.saflax.de/0-WVK-Retail/Bilder-Pictures/SAFLAX-",'Basis-Tabelle-Samen'!C184,"-",'Basis-Tabelle-Samen'!J184,"-seed-package-front-cr-croatian.jpg")),
IF($C$1="Lettisch - LV",HYPERLINK(CONCATENATE("https://www.saflax.de/0-WVK-Retail/Bilder-Pictures/SAFLAX-",'Basis-Tabelle-Samen'!C184,"-",'Basis-Tabelle-Samen'!J184,"-seed-package-front-cr-latvian.jpg")),
IF($C$1="Litauisch - LT",HYPERLINK(CONCATENATE("https://www.saflax.de/0-WVK-Retail/Bilder-Pictures/SAFLAX-",'Basis-Tabelle-Samen'!C184,"-",'Basis-Tabelle-Samen'!J184,"-seed-package-front-cr-lithuanian.jpg")),
IF($C$1="Maltesisch - MT",HYPERLINK(CONCATENATE("https://www.saflax.de/0-WVK-Retail/Bilder-Pictures/SAFLAX-",'Basis-Tabelle-Samen'!C184,"-",'Basis-Tabelle-Samen'!J184,"-seed-package-front-cr-maltese.jpg")),
IF($C$1="Niederländisch - NL",HYPERLINK(CONCATENATE("https://www.saflax.de/0-WVK-Retail/Bilder-Pictures/SAFLAX-",'Basis-Tabelle-Samen'!C184,"-",'Basis-Tabelle-Samen'!J184,"-seed-package-front-cr-dutch.jpg")),
IF($C$1="Norwegisch - NO",HYPERLINK(CONCATENATE("https://www.saflax.de/0-WVK-Retail/Bilder-Pictures/SAFLAX-",'Basis-Tabelle-Samen'!C184,"-",'Basis-Tabelle-Samen'!J184,"-seed-package-front-cr-nowegian.jpg")),
IF($C$1="Polnisch - PL",HYPERLINK(CONCATENATE("https://www.saflax.de/0-WVK-Retail/Bilder-Pictures/SAFLAX-",'Basis-Tabelle-Samen'!C184,"-",'Basis-Tabelle-Samen'!J184,"-seed-package-front-cr-polish.jpg")),
IF($C$1="Portugiesisch - PT",HYPERLINK(CONCATENATE("https://www.saflax.de/0-WVK-Retail/Bilder-Pictures/SAFLAX-",'Basis-Tabelle-Samen'!C184,"-",'Basis-Tabelle-Samen'!J184,"-seed-package-front-cr-portuguese.jpg")),
IF($C$1="Rumänisch - RO",HYPERLINK(CONCATENATE("https://www.saflax.de/0-WVK-Retail/Bilder-Pictures/SAFLAX-",'Basis-Tabelle-Samen'!C184,"-",'Basis-Tabelle-Samen'!J184,"-seed-package-front-cr-romanian.jpg")),
IF($C$1="Schwedisch - SE",HYPERLINK(CONCATENATE("https://www.saflax.de/0-WVK-Retail/Bilder-Pictures/SAFLAX-",'Basis-Tabelle-Samen'!C184,"-",'Basis-Tabelle-Samen'!J184,"-seed-package-front-cr-swedish.jpg")),
IF($C$1="Slowakisch - SK",HYPERLINK(CONCATENATE("https://www.saflax.de/0-WVK-Retail/Bilder-Pictures/SAFLAX-",'Basis-Tabelle-Samen'!C184,"-",'Basis-Tabelle-Samen'!J184,"-seed-package-front-cr-slovak.jpg")),
IF($C$1="Slowenisch - SI",HYPERLINK(CONCATENATE("https://www.saflax.de/0-WVK-Retail/Bilder-Pictures/SAFLAX-",'Basis-Tabelle-Samen'!C184,"-",'Basis-Tabelle-Samen'!J184,"-seed-package-front-cr-slovenian.jpg")),
IF($C$1="Spanisch - ES",HYPERLINK(CONCATENATE("https://www.saflax.de/0-WVK-Retail/Bilder-Pictures/SAFLAX-",'Basis-Tabelle-Samen'!C184,"-",'Basis-Tabelle-Samen'!J184,"-seed-package-front-cr-spanish.jpg")),
IF($C$1="Tschechisch - CZ",HYPERLINK(CONCATENATE("https://www.saflax.de/0-WVK-Retail/Bilder-Pictures/SAFLAX-",'Basis-Tabelle-Samen'!C184,"-",'Basis-Tabelle-Samen'!J184,"-seed-package-front-cr-czech.jpg")),
IF($C$1="Türkisch - TR",HYPERLINK(CONCATENATE("https://www.saflax.de/0-WVK-Retail/Bilder-Pictures/SAFLAX-",'Basis-Tabelle-Samen'!C184,"-",'Basis-Tabelle-Samen'!J184,"-seed-package-front-cr-turkish.jpg")),
IF($C$1="Ungarisch - HU",HYPERLINK(CONCATENATE("https://www.saflax.de/0-WVK-Retail/Bilder-Pictures/SAFLAX-",'Basis-Tabelle-Samen'!C184,"-",'Basis-Tabelle-Samen'!J184,"-seed-package-front-cr-hungarian.jpg")),
" ACHTUNG")))))))))))))))))))))))))))))</f>
        <v>https://www.saflax.de/0-WVK-Retail/Bilder-Pictures/SAFLAX-18722-beta-vulgaris-seed-package-front-cr-english.jpg</v>
      </c>
      <c r="AL176" s="330" t="str">
        <f>IF(G176&lt;1,"",
IF($C$1="Bulgarisch - BG",HYPERLINK(CONCATENATE("https://www.saflax.de/0-WVK-Retail/Bilder-Pictures/SAFLAX-",'Basis-Tabelle-Samen'!C184,"-",'Basis-Tabelle-Samen'!J184,"-seed-package-back-cr-bulgarian.jpg")),
IF($C$1="Dänisch - DK",HYPERLINK(CONCATENATE("https://www.saflax.de/0-WVK-Retail/Bilder-Pictures/SAFLAX-",'Basis-Tabelle-Samen'!C184,"-",'Basis-Tabelle-Samen'!J184,"-seed-package-back-cr-danish.jpg")),
IF($C$1="Deutsch - DE",HYPERLINK(CONCATENATE("https://www.saflax.de/0-WVK-Retail/Bilder-Pictures/SAFLAX-",'Basis-Tabelle-Samen'!C184,"-",'Basis-Tabelle-Samen'!J184,"-seed-package-back-cr-german.jpg")),
IF($C$1="Englisch - UK",HYPERLINK(CONCATENATE("https://www.saflax.de/0-WVK-Retail/Bilder-Pictures/SAFLAX-",'Basis-Tabelle-Samen'!C184,"-",'Basis-Tabelle-Samen'!J184,"-seed-package-back-cr-english.jpg")),
IF($C$1="Estnisch - EE",HYPERLINK(CONCATENATE("https://www.saflax.de/0-WVK-Retail/Bilder-Pictures/SAFLAX-",'Basis-Tabelle-Samen'!C184,"-",'Basis-Tabelle-Samen'!J184,"-seed-package-back-cr-estonian.jpg")),
IF($C$1="Finnisch - FI",HYPERLINK(CONCATENATE("https://www.saflax.de/0-WVK-Retail/Bilder-Pictures/SAFLAX-",'Basis-Tabelle-Samen'!C184,"-",'Basis-Tabelle-Samen'!J184,"-seed-package-back-cr-finnish.jpg")),
IF($C$1="Französisch - FR",HYPERLINK(CONCATENATE("https://www.saflax.de/0-WVK-Retail/Bilder-Pictures/SAFLAX-",'Basis-Tabelle-Samen'!C184,"-",'Basis-Tabelle-Samen'!J184,"-seed-package-back-cr-french.jpg")),
IF($C$1="Griechisch - GR",HYPERLINK(CONCATENATE("https://www.saflax.de/0-WVK-Retail/Bilder-Pictures/SAFLAX-",'Basis-Tabelle-Samen'!C184,"-",'Basis-Tabelle-Samen'!J184,"-seed-package-back-cr-greek.jpg")),
IF($C$1="Irisch - IE",HYPERLINK(CONCATENATE("https://www.saflax.de/0-WVK-Retail/Bilder-Pictures/SAFLAX-",'Basis-Tabelle-Samen'!C184,"-",'Basis-Tabelle-Samen'!J184,"-seed-package-back-cr-irish.jpg")),
IF($C$1="Isländisch - IS",HYPERLINK(CONCATENATE("https://www.saflax.de/0-WVK-Retail/Bilder-Pictures/SAFLAX-",'Basis-Tabelle-Samen'!C184,"-",'Basis-Tabelle-Samen'!J184,"-seed-package-back-cr-icelandic.jpg")),
IF($C$1="Italienisch - IT",HYPERLINK(CONCATENATE("https://www.saflax.de/0-WVK-Retail/Bilder-Pictures/SAFLAX-",'Basis-Tabelle-Samen'!C184,"-",'Basis-Tabelle-Samen'!J184,"-seed-package-back-cr-italian.jpg")),
IF($C$1="Japanisch - JP",HYPERLINK(CONCATENATE("https://www.saflax.de/0-WVK-Retail/Bilder-Pictures/SAFLAX-",'Basis-Tabelle-Samen'!C184,"-",'Basis-Tabelle-Samen'!J184,"-seed-package-back-cr-japanese.jpg")),
IF($C$1="Kroatisch - HR",HYPERLINK(CONCATENATE("https://www.saflax.de/0-WVK-Retail/Bilder-Pictures/SAFLAX-",'Basis-Tabelle-Samen'!C184,"-",'Basis-Tabelle-Samen'!J184,"-seed-package-back-cr-croatian.jpg")),
IF($C$1="Lettisch - LV",HYPERLINK(CONCATENATE("https://www.saflax.de/0-WVK-Retail/Bilder-Pictures/SAFLAX-",'Basis-Tabelle-Samen'!C184,"-",'Basis-Tabelle-Samen'!J184,"-seed-package-back-cr-latvian.jpg")),
IF($C$1="Litauisch - LT",HYPERLINK(CONCATENATE("https://www.saflax.de/0-WVK-Retail/Bilder-Pictures/SAFLAX-",'Basis-Tabelle-Samen'!C184,"-",'Basis-Tabelle-Samen'!J184,"-seed-package-back-cr-lithuanian.jpg")),
IF($C$1="Maltesisch - MT",HYPERLINK(CONCATENATE("https://www.saflax.de/0-WVK-Retail/Bilder-Pictures/SAFLAX-",'Basis-Tabelle-Samen'!C184,"-",'Basis-Tabelle-Samen'!J184,"-seed-package-back-cr-maltese.jpg")),
IF($C$1="Niederländisch - NL",HYPERLINK(CONCATENATE("https://www.saflax.de/0-WVK-Retail/Bilder-Pictures/SAFLAX-",'Basis-Tabelle-Samen'!C184,"-",'Basis-Tabelle-Samen'!J184,"-seed-package-back-cr-dutch.jpg")),
IF($C$1="Norwegisch - NO",HYPERLINK(CONCATENATE("https://www.saflax.de/0-WVK-Retail/Bilder-Pictures/SAFLAX-",'Basis-Tabelle-Samen'!C184,"-",'Basis-Tabelle-Samen'!J184,"-seed-package-back-cr-nowegian.jpg")),
IF($C$1="Polnisch - PL",HYPERLINK(CONCATENATE("https://www.saflax.de/0-WVK-Retail/Bilder-Pictures/SAFLAX-",'Basis-Tabelle-Samen'!C184,"-",'Basis-Tabelle-Samen'!J184,"-seed-package-back-cr-polish.jpg")),
IF($C$1="Portugiesisch - PT",HYPERLINK(CONCATENATE("https://www.saflax.de/0-WVK-Retail/Bilder-Pictures/SAFLAX-",'Basis-Tabelle-Samen'!C184,"-",'Basis-Tabelle-Samen'!J184,"-seed-package-back-cr-portuguese.jpg")),
IF($C$1="Rumänisch - RO",HYPERLINK(CONCATENATE("https://www.saflax.de/0-WVK-Retail/Bilder-Pictures/SAFLAX-",'Basis-Tabelle-Samen'!C184,"-",'Basis-Tabelle-Samen'!J184,"-seed-package-back-cr-romanian.jpg")),
IF($C$1="Schwedisch - SE",HYPERLINK(CONCATENATE("https://www.saflax.de/0-WVK-Retail/Bilder-Pictures/SAFLAX-",'Basis-Tabelle-Samen'!C184,"-",'Basis-Tabelle-Samen'!J184,"-seed-package-back-cr-swedish.jpg")),
IF($C$1="Slowakisch - SK",HYPERLINK(CONCATENATE("https://www.saflax.de/0-WVK-Retail/Bilder-Pictures/SAFLAX-",'Basis-Tabelle-Samen'!C184,"-",'Basis-Tabelle-Samen'!J184,"-seed-package-back-cr-slovak.jpg")),
IF($C$1="Slowenisch - SI",HYPERLINK(CONCATENATE("https://www.saflax.de/0-WVK-Retail/Bilder-Pictures/SAFLAX-",'Basis-Tabelle-Samen'!C184,"-",'Basis-Tabelle-Samen'!J184,"-seed-package-back-cr-slovenian.jpg")),
IF($C$1="Spanisch - ES",HYPERLINK(CONCATENATE("https://www.saflax.de/0-WVK-Retail/Bilder-Pictures/SAFLAX-",'Basis-Tabelle-Samen'!C184,"-",'Basis-Tabelle-Samen'!J184,"-seed-package-back-cr-spanish.jpg")),
IF($C$1="Tschechisch - CZ",HYPERLINK(CONCATENATE("https://www.saflax.de/0-WVK-Retail/Bilder-Pictures/SAFLAX-",'Basis-Tabelle-Samen'!C184,"-",'Basis-Tabelle-Samen'!J184,"-seed-package-back-cr-czech.jpg")),
IF($C$1="Türkisch - TR",HYPERLINK(CONCATENATE("https://www.saflax.de/0-WVK-Retail/Bilder-Pictures/SAFLAX-",'Basis-Tabelle-Samen'!C184,"-",'Basis-Tabelle-Samen'!J184,"-seed-package-back-cr-turkish.jpg")),
IF($C$1="Ungarisch - HU",HYPERLINK(CONCATENATE("https://www.saflax.de/0-WVK-Retail/Bilder-Pictures/SAFLAX-",'Basis-Tabelle-Samen'!C184,"-",'Basis-Tabelle-Samen'!J184,"-seed-package-back-cr-hungarian.jpg")),
" ACHTUNG")))))))))))))))))))))))))))))</f>
        <v>https://www.saflax.de/0-WVK-Retail/Bilder-Pictures/SAFLAX-18722-beta-vulgaris-seed-package-back-cr-english.jpg</v>
      </c>
      <c r="AM176" s="330" t="str">
        <f>IF(H176&lt;1,"",
IF($C$1="Bulgarisch - BG",HYPERLINK(CONCATENATE("https://www.saflax.de/0-WVK-Retail/Bilder-Pictures/SAFLAX-",'Basis-Tabelle-Samen'!K184,"-",'Basis-Tabelle-Samen'!J184,"-garden-to-go-mini-bulgarian.jpg")),
IF($C$1="Dänisch - DK",HYPERLINK(CONCATENATE("https://www.saflax.de/0-WVK-Retail/Bilder-Pictures/SAFLAX-",'Basis-Tabelle-Samen'!K184,"-",'Basis-Tabelle-Samen'!J184,"-garden-to-go-mini-danish.jpg")),
IF($C$1="Deutsch - DE",HYPERLINK(CONCATENATE("https://www.saflax.de/0-WVK-Retail/Bilder-Pictures/SAFLAX-",'Basis-Tabelle-Samen'!K184,"-",'Basis-Tabelle-Samen'!J184,"-garden-to-go-mini-german.jpg")),
IF($C$1="Englisch - UK",HYPERLINK(CONCATENATE("https://www.saflax.de/0-WVK-Retail/Bilder-Pictures/SAFLAX-",'Basis-Tabelle-Samen'!K184,"-",'Basis-Tabelle-Samen'!J184,"-garden-to-go-mini-english.jpg")),
IF($C$1="Estnisch - EE",HYPERLINK(CONCATENATE("https://www.saflax.de/0-WVK-Retail/Bilder-Pictures/SAFLAX-",'Basis-Tabelle-Samen'!K184,"-",'Basis-Tabelle-Samen'!J184,"-garden-to-go-mini-estonian.jpg")),
IF($C$1="Finnisch - FI",HYPERLINK(CONCATENATE("https://www.saflax.de/0-WVK-Retail/Bilder-Pictures/SAFLAX-",'Basis-Tabelle-Samen'!K184,"-",'Basis-Tabelle-Samen'!J184,"-garden-to-go-mini-finnish.jpg")),
IF($C$1="Französisch - FR",HYPERLINK(CONCATENATE("https://www.saflax.de/0-WVK-Retail/Bilder-Pictures/SAFLAX-",'Basis-Tabelle-Samen'!K184,"-",'Basis-Tabelle-Samen'!J184,"-garden-to-go-mini-french.jpg")),
IF($C$1="Griechisch - GR",HYPERLINK(CONCATENATE("https://www.saflax.de/0-WVK-Retail/Bilder-Pictures/SAFLAX-",'Basis-Tabelle-Samen'!K184,"-",'Basis-Tabelle-Samen'!J184,"-garden-to-go-mini-greek.jpg")),
IF($C$1="Irisch - IE",HYPERLINK(CONCATENATE("https://www.saflax.de/0-WVK-Retail/Bilder-Pictures/SAFLAX-",'Basis-Tabelle-Samen'!K184,"-",'Basis-Tabelle-Samen'!J184,"-garden-to-go-mini-irish.jpg")),
IF($C$1="Isländisch - IS",HYPERLINK(CONCATENATE("https://www.saflax.de/0-WVK-Retail/Bilder-Pictures/SAFLAX-",'Basis-Tabelle-Samen'!K184,"-",'Basis-Tabelle-Samen'!J184,"-garden-to-go-mini-icelandic.jpg")),
IF($C$1="Italienisch - IT",HYPERLINK(CONCATENATE("https://www.saflax.de/0-WVK-Retail/Bilder-Pictures/SAFLAX-",'Basis-Tabelle-Samen'!K184,"-",'Basis-Tabelle-Samen'!J184,"-garden-to-go-mini-italian.jpg")),
IF($C$1="Japanisch - JP",HYPERLINK(CONCATENATE("https://www.saflax.de/0-WVK-Retail/Bilder-Pictures/SAFLAX-",'Basis-Tabelle-Samen'!K184,"-",'Basis-Tabelle-Samen'!J184,"-garden-to-go-mini-japanese.jpg")),
IF($C$1="Kroatisch - HR",HYPERLINK(CONCATENATE("https://www.saflax.de/0-WVK-Retail/Bilder-Pictures/SAFLAX-",'Basis-Tabelle-Samen'!K184,"-",'Basis-Tabelle-Samen'!J184,"-garden-to-go-mini-croatian.jpg")),
IF($C$1="Lettisch - LV",HYPERLINK(CONCATENATE("https://www.saflax.de/0-WVK-Retail/Bilder-Pictures/SAFLAX-",'Basis-Tabelle-Samen'!K184,"-",'Basis-Tabelle-Samen'!J184,"-garden-to-go-mini-latvian.jpg")),
IF($C$1="Litauisch - LT",HYPERLINK(CONCATENATE("https://www.saflax.de/0-WVK-Retail/Bilder-Pictures/SAFLAX-",'Basis-Tabelle-Samen'!K184,"-",'Basis-Tabelle-Samen'!J184,"-garden-to-go-mini-lithuanian.jpg")),
IF($C$1="Maltesisch - MT",HYPERLINK(CONCATENATE("https://www.saflax.de/0-WVK-Retail/Bilder-Pictures/SAFLAX-",'Basis-Tabelle-Samen'!K184,"-",'Basis-Tabelle-Samen'!J184,"-garden-to-go-mini-maltese.jpg")),
IF($C$1="Niederländisch - NL",HYPERLINK(CONCATENATE("https://www.saflax.de/0-WVK-Retail/Bilder-Pictures/SAFLAX-",'Basis-Tabelle-Samen'!K184,"-",'Basis-Tabelle-Samen'!J184,"-garden-to-go-mini-dutch.jpg")),
IF($C$1="Norwegisch - NO",HYPERLINK(CONCATENATE("https://www.saflax.de/0-WVK-Retail/Bilder-Pictures/SAFLAX-",'Basis-Tabelle-Samen'!K184,"-",'Basis-Tabelle-Samen'!J184,"-garden-to-go-mini-nowegian.jpg")),
IF($C$1="Polnisch - PL",HYPERLINK(CONCATENATE("https://www.saflax.de/0-WVK-Retail/Bilder-Pictures/SAFLAX-",'Basis-Tabelle-Samen'!K184,"-",'Basis-Tabelle-Samen'!J184,"-garden-to-go-mini-polish.jpg")),
IF($C$1="Portugiesisch - PT",HYPERLINK(CONCATENATE("https://www.saflax.de/0-WVK-Retail/Bilder-Pictures/SAFLAX-",'Basis-Tabelle-Samen'!K184,"-",'Basis-Tabelle-Samen'!J184,"-garden-to-go-mini-portuguese.jpg")),
IF($C$1="Rumänisch - RO",HYPERLINK(CONCATENATE("https://www.saflax.de/0-WVK-Retail/Bilder-Pictures/SAFLAX-",'Basis-Tabelle-Samen'!K184,"-",'Basis-Tabelle-Samen'!J184,"-garden-to-go-mini-romanian.jpg")),
IF($C$1="Schwedisch - SE",HYPERLINK(CONCATENATE("https://www.saflax.de/0-WVK-Retail/Bilder-Pictures/SAFLAX-",'Basis-Tabelle-Samen'!K184,"-",'Basis-Tabelle-Samen'!J184,"-garden-to-go-mini-swedish.jpg")),
IF($C$1="Slowakisch - SK",HYPERLINK(CONCATENATE("https://www.saflax.de/0-WVK-Retail/Bilder-Pictures/SAFLAX-",'Basis-Tabelle-Samen'!K184,"-",'Basis-Tabelle-Samen'!J184,"-garden-to-go-mini-slovak.jpg")),
IF($C$1="Slowenisch - SI",HYPERLINK(CONCATENATE("https://www.saflax.de/0-WVK-Retail/Bilder-Pictures/SAFLAX-",'Basis-Tabelle-Samen'!K184,"-",'Basis-Tabelle-Samen'!J184,"-garden-to-go-mini-slovenian.jpg")),
IF($C$1="Spanisch - ES",HYPERLINK(CONCATENATE("https://www.saflax.de/0-WVK-Retail/Bilder-Pictures/SAFLAX-",'Basis-Tabelle-Samen'!K184,"-",'Basis-Tabelle-Samen'!J184,"-garden-to-go-mini-spanish.jpg")),
IF($C$1="Tschechisch - CZ",HYPERLINK(CONCATENATE("https://www.saflax.de/0-WVK-Retail/Bilder-Pictures/SAFLAX-",'Basis-Tabelle-Samen'!K184,"-",'Basis-Tabelle-Samen'!J184,"-garden-to-go-mini-czech.jpg")),
IF($C$1="Türkisch - TR",HYPERLINK(CONCATENATE("https://www.saflax.de/0-WVK-Retail/Bilder-Pictures/SAFLAX-",'Basis-Tabelle-Samen'!K184,"-",'Basis-Tabelle-Samen'!J184,"-garden-to-go-mini-turkish.jpg")),
IF($C$1="Ungarisch - HU",HYPERLINK(CONCATENATE("https://www.saflax.de/0-WVK-Retail/Bilder-Pictures/SAFLAX-",'Basis-Tabelle-Samen'!K184,"-",'Basis-Tabelle-Samen'!J184,"-garden-to-go-mini-hungarian.jpg")),
" ACHTUNG")))))))))))))))))))))))))))))</f>
        <v>https://www.saflax.de/0-WVK-Retail/Bilder-Pictures/SAFLAX-78722-beta-vulgaris-garden-to-go-mini-english.jpg</v>
      </c>
      <c r="AN176" s="330" t="str">
        <f>IF(I176&lt;1,"",
IF($C$1="Bulgarisch - BG",HYPERLINK(CONCATENATE("https://www.saflax.de/0-WVK-Retail/Bilder-Pictures/SAFLAX-",'Basis-Tabelle-Samen'!N184,"-",'Basis-Tabelle-Samen'!J184,"-garden-to-go-lite-bulgarian.jpg")),
IF($C$1="Dänisch - DK",HYPERLINK(CONCATENATE("https://www.saflax.de/0-WVK-Retail/Bilder-Pictures/SAFLAX-",'Basis-Tabelle-Samen'!N184,"-",'Basis-Tabelle-Samen'!J184,"-garden-to-go-lite-danish.jpg")),
IF($C$1="Deutsch - DE",HYPERLINK(CONCATENATE("https://www.saflax.de/0-WVK-Retail/Bilder-Pictures/SAFLAX-",'Basis-Tabelle-Samen'!N184,"-",'Basis-Tabelle-Samen'!J184,"-garden-to-go-lite-german.jpg")),
IF($C$1="Englisch - UK",HYPERLINK(CONCATENATE("https://www.saflax.de/0-WVK-Retail/Bilder-Pictures/SAFLAX-",'Basis-Tabelle-Samen'!N184,"-",'Basis-Tabelle-Samen'!J184,"-garden-to-go-lite-english.jpg")),
IF($C$1="Estnisch - EE",HYPERLINK(CONCATENATE("https://www.saflax.de/0-WVK-Retail/Bilder-Pictures/SAFLAX-",'Basis-Tabelle-Samen'!N184,"-",'Basis-Tabelle-Samen'!J184,"-garden-to-go-lite-estonian.jpg")),
IF($C$1="Finnisch - FI",HYPERLINK(CONCATENATE("https://www.saflax.de/0-WVK-Retail/Bilder-Pictures/SAFLAX-",'Basis-Tabelle-Samen'!N184,"-",'Basis-Tabelle-Samen'!J184,"-garden-to-go-lite-finnish.jpg")),
IF($C$1="Französisch - FR",HYPERLINK(CONCATENATE("https://www.saflax.de/0-WVK-Retail/Bilder-Pictures/SAFLAX-",'Basis-Tabelle-Samen'!N184,"-",'Basis-Tabelle-Samen'!J184,"-garden-to-go-lite-french.jpg")),
IF($C$1="Griechisch - GR",HYPERLINK(CONCATENATE("https://www.saflax.de/0-WVK-Retail/Bilder-Pictures/SAFLAX-",'Basis-Tabelle-Samen'!N184,"-",'Basis-Tabelle-Samen'!J184,"-garden-to-go-lite-greek.jpg")),
IF($C$1="Irisch - IE",HYPERLINK(CONCATENATE("https://www.saflax.de/0-WVK-Retail/Bilder-Pictures/SAFLAX-",'Basis-Tabelle-Samen'!N184,"-",'Basis-Tabelle-Samen'!J184,"-garden-to-go-lite-irish.jpg")),
IF($C$1="Isländisch - IS",HYPERLINK(CONCATENATE("https://www.saflax.de/0-WVK-Retail/Bilder-Pictures/SAFLAX-",'Basis-Tabelle-Samen'!N184,"-",'Basis-Tabelle-Samen'!J184,"-garden-to-go-lite-icelandic.jpg")),
IF($C$1="Italienisch - IT",HYPERLINK(CONCATENATE("https://www.saflax.de/0-WVK-Retail/Bilder-Pictures/SAFLAX-",'Basis-Tabelle-Samen'!N184,"-",'Basis-Tabelle-Samen'!J184,"-garden-to-go-lite-italian.jpg")),
IF($C$1="Japanisch - JP",HYPERLINK(CONCATENATE("https://www.saflax.de/0-WVK-Retail/Bilder-Pictures/SAFLAX-",'Basis-Tabelle-Samen'!N184,"-",'Basis-Tabelle-Samen'!J184,"-garden-to-go-lite-japanese.jpg")),
IF($C$1="Kroatisch - HR",HYPERLINK(CONCATENATE("https://www.saflax.de/0-WVK-Retail/Bilder-Pictures/SAFLAX-",'Basis-Tabelle-Samen'!N184,"-",'Basis-Tabelle-Samen'!J184,"-garden-to-go-lite-croatian.jpg")),
IF($C$1="Lettisch - LV",HYPERLINK(CONCATENATE("https://www.saflax.de/0-WVK-Retail/Bilder-Pictures/SAFLAX-",'Basis-Tabelle-Samen'!N184,"-",'Basis-Tabelle-Samen'!J184,"-garden-to-go-lite-latvian.jpg")),
IF($C$1="Litauisch - LT",HYPERLINK(CONCATENATE("https://www.saflax.de/0-WVK-Retail/Bilder-Pictures/SAFLAX-",'Basis-Tabelle-Samen'!N184,"-",'Basis-Tabelle-Samen'!J184,"-garden-to-go-lite-lithuanian.jpg")),
IF($C$1="Maltesisch - MT",HYPERLINK(CONCATENATE("https://www.saflax.de/0-WVK-Retail/Bilder-Pictures/SAFLAX-",'Basis-Tabelle-Samen'!N184,"-",'Basis-Tabelle-Samen'!J184,"-garden-to-go-lite-maltese.jpg")),
IF($C$1="Niederländisch - NL",HYPERLINK(CONCATENATE("https://www.saflax.de/0-WVK-Retail/Bilder-Pictures/SAFLAX-",'Basis-Tabelle-Samen'!N184,"-",'Basis-Tabelle-Samen'!J184,"-garden-to-go-lite-dutch.jpg")),
IF($C$1="Norwegisch - NO",HYPERLINK(CONCATENATE("https://www.saflax.de/0-WVK-Retail/Bilder-Pictures/SAFLAX-",'Basis-Tabelle-Samen'!N184,"-",'Basis-Tabelle-Samen'!J184,"-garden-to-go-lite-nowegian.jpg")),
IF($C$1="Polnisch - PL",HYPERLINK(CONCATENATE("https://www.saflax.de/0-WVK-Retail/Bilder-Pictures/SAFLAX-",'Basis-Tabelle-Samen'!N184,"-",'Basis-Tabelle-Samen'!J184,"-garden-to-go-lite-polish.jpg")),
IF($C$1="Portugiesisch - PT",HYPERLINK(CONCATENATE("https://www.saflax.de/0-WVK-Retail/Bilder-Pictures/SAFLAX-",'Basis-Tabelle-Samen'!N184,"-",'Basis-Tabelle-Samen'!J184,"-garden-to-go-lite-portuguese.jpg")),
IF($C$1="Rumänisch - RO",HYPERLINK(CONCATENATE("https://www.saflax.de/0-WVK-Retail/Bilder-Pictures/SAFLAX-",'Basis-Tabelle-Samen'!N184,"-",'Basis-Tabelle-Samen'!J184,"-garden-to-go-lite-romanian.jpg")),
IF($C$1="Schwedisch - SE",HYPERLINK(CONCATENATE("https://www.saflax.de/0-WVK-Retail/Bilder-Pictures/SAFLAX-",'Basis-Tabelle-Samen'!N184,"-",'Basis-Tabelle-Samen'!J184,"-garden-to-go-lite-swedish.jpg")),
IF($C$1="Slowakisch - SK",HYPERLINK(CONCATENATE("https://www.saflax.de/0-WVK-Retail/Bilder-Pictures/SAFLAX-",'Basis-Tabelle-Samen'!N184,"-",'Basis-Tabelle-Samen'!J184,"-garden-to-go-lite-slovak.jpg")),
IF($C$1="Slowenisch - SI",HYPERLINK(CONCATENATE("https://www.saflax.de/0-WVK-Retail/Bilder-Pictures/SAFLAX-",'Basis-Tabelle-Samen'!N184,"-",'Basis-Tabelle-Samen'!J184,"-garden-to-go-lite-slovenian.jpg")),
IF($C$1="Spanisch - ES",HYPERLINK(CONCATENATE("https://www.saflax.de/0-WVK-Retail/Bilder-Pictures/SAFLAX-",'Basis-Tabelle-Samen'!N184,"-",'Basis-Tabelle-Samen'!J184,"-garden-to-go-lite-spanish.jpg")),
IF($C$1="Tschechisch - CZ",HYPERLINK(CONCATENATE("https://www.saflax.de/0-WVK-Retail/Bilder-Pictures/SAFLAX-",'Basis-Tabelle-Samen'!N184,"-",'Basis-Tabelle-Samen'!J184,"-garden-to-go-lite-czech.jpg")),
IF($C$1="Türkisch - TR",HYPERLINK(CONCATENATE("https://www.saflax.de/0-WVK-Retail/Bilder-Pictures/SAFLAX-",'Basis-Tabelle-Samen'!N184,"-",'Basis-Tabelle-Samen'!J184,"-garden-to-go-lite-turkish.jpg")),
IF($C$1="Ungarisch - HU",HYPERLINK(CONCATENATE("https://www.saflax.de/0-WVK-Retail/Bilder-Pictures/SAFLAX-",'Basis-Tabelle-Samen'!N184,"-",'Basis-Tabelle-Samen'!J184,"-garden-to-go-lite-hungarian.jpg")),
" ACHTUNG")))))))))))))))))))))))))))))</f>
        <v>https://www.saflax.de/0-WVK-Retail/Bilder-Pictures/SAFLAX-88722-beta-vulgaris-garden-to-go-lite-english.jpg</v>
      </c>
      <c r="AO176" s="330" t="str">
        <f>IF(J176&lt;1,"",
IF($C$1="Bulgarisch - BG",HYPERLINK(CONCATENATE("https://www.saflax.de/0-WVK-Retail/Bilder-Pictures/SAFLAX-",'Basis-Tabelle-Samen'!Q184,"-",'Basis-Tabelle-Samen'!J184,"-garden-to-go-bulgarian.jpg")),
IF($C$1="Dänisch - DK",HYPERLINK(CONCATENATE("https://www.saflax.de/0-WVK-Retail/Bilder-Pictures/SAFLAX-",'Basis-Tabelle-Samen'!Q184,"-",'Basis-Tabelle-Samen'!J184,"-garden-to-go-danish.jpg")),
IF($C$1="Deutsch - DE",HYPERLINK(CONCATENATE("https://www.saflax.de/0-WVK-Retail/Bilder-Pictures/SAFLAX-",'Basis-Tabelle-Samen'!Q184,"-",'Basis-Tabelle-Samen'!J184,"-garden-to-go-german.jpg")),
IF($C$1="Englisch - UK",HYPERLINK(CONCATENATE("https://www.saflax.de/0-WVK-Retail/Bilder-Pictures/SAFLAX-",'Basis-Tabelle-Samen'!Q184,"-",'Basis-Tabelle-Samen'!J184,"-garden-to-go-english.jpg")),
IF($C$1="Estnisch - EE",HYPERLINK(CONCATENATE("https://www.saflax.de/0-WVK-Retail/Bilder-Pictures/SAFLAX-",'Basis-Tabelle-Samen'!Q184,"-",'Basis-Tabelle-Samen'!J184,"-garden-to-go-estonian.jpg")),
IF($C$1="Finnisch - FI",HYPERLINK(CONCATENATE("https://www.saflax.de/0-WVK-Retail/Bilder-Pictures/SAFLAX-",'Basis-Tabelle-Samen'!Q184,"-",'Basis-Tabelle-Samen'!J184,"-garden-to-go-finnish.jpg")),
IF($C$1="Französisch - FR",HYPERLINK(CONCATENATE("https://www.saflax.de/0-WVK-Retail/Bilder-Pictures/SAFLAX-",'Basis-Tabelle-Samen'!Q184,"-",'Basis-Tabelle-Samen'!J184,"-garden-to-go-french.jpg")),
IF($C$1="Griechisch - GR",HYPERLINK(CONCATENATE("https://www.saflax.de/0-WVK-Retail/Bilder-Pictures/SAFLAX-",'Basis-Tabelle-Samen'!Q184,"-",'Basis-Tabelle-Samen'!J184,"-garden-to-go-greek.jpg")),
IF($C$1="Irisch - IE",HYPERLINK(CONCATENATE("https://www.saflax.de/0-WVK-Retail/Bilder-Pictures/SAFLAX-",'Basis-Tabelle-Samen'!Q184,"-",'Basis-Tabelle-Samen'!J184,"-garden-to-go-irish.jpg")),
IF($C$1="Isländisch - IS",HYPERLINK(CONCATENATE("https://www.saflax.de/0-WVK-Retail/Bilder-Pictures/SAFLAX-",'Basis-Tabelle-Samen'!Q184,"-",'Basis-Tabelle-Samen'!J184,"-garden-to-go-icelandic.jpg")),
IF($C$1="Italienisch - IT",HYPERLINK(CONCATENATE("https://www.saflax.de/0-WVK-Retail/Bilder-Pictures/SAFLAX-",'Basis-Tabelle-Samen'!Q184,"-",'Basis-Tabelle-Samen'!J184,"-garden-to-go-italian.jpg")),
IF($C$1="Japanisch - JP",HYPERLINK(CONCATENATE("https://www.saflax.de/0-WVK-Retail/Bilder-Pictures/SAFLAX-",'Basis-Tabelle-Samen'!Q184,"-",'Basis-Tabelle-Samen'!J184,"-garden-to-go-japanese.jpg")),
IF($C$1="Kroatisch - HR",HYPERLINK(CONCATENATE("https://www.saflax.de/0-WVK-Retail/Bilder-Pictures/SAFLAX-",'Basis-Tabelle-Samen'!Q184,"-",'Basis-Tabelle-Samen'!J184,"-garden-to-go-croatian.jpg")),
IF($C$1="Lettisch - LV",HYPERLINK(CONCATENATE("https://www.saflax.de/0-WVK-Retail/Bilder-Pictures/SAFLAX-",'Basis-Tabelle-Samen'!Q184,"-",'Basis-Tabelle-Samen'!J184,"-garden-to-go-latvian.jpg")),
IF($C$1="Litauisch - LT",HYPERLINK(CONCATENATE("https://www.saflax.de/0-WVK-Retail/Bilder-Pictures/SAFLAX-",'Basis-Tabelle-Samen'!Q184,"-",'Basis-Tabelle-Samen'!J184,"-garden-to-go-lithuanian.jpg")),
IF($C$1="Maltesisch - MT",HYPERLINK(CONCATENATE("https://www.saflax.de/0-WVK-Retail/Bilder-Pictures/SAFLAX-",'Basis-Tabelle-Samen'!Q184,"-",'Basis-Tabelle-Samen'!J184,"-garden-to-go-maltese.jpg")),
IF($C$1="Niederländisch - NL",HYPERLINK(CONCATENATE("https://www.saflax.de/0-WVK-Retail/Bilder-Pictures/SAFLAX-",'Basis-Tabelle-Samen'!Q184,"-",'Basis-Tabelle-Samen'!J184,"-garden-to-go-dutch.jpg")),
IF($C$1="Norwegisch - NO",HYPERLINK(CONCATENATE("https://www.saflax.de/0-WVK-Retail/Bilder-Pictures/SAFLAX-",'Basis-Tabelle-Samen'!Q184,"-",'Basis-Tabelle-Samen'!J184,"-garden-to-go-nowegian.jpg")),
IF($C$1="Polnisch - PL",HYPERLINK(CONCATENATE("https://www.saflax.de/0-WVK-Retail/Bilder-Pictures/SAFLAX-",'Basis-Tabelle-Samen'!Q184,"-",'Basis-Tabelle-Samen'!J184,"-garden-to-go-polish.jpg")),
IF($C$1="Portugiesisch - PT",HYPERLINK(CONCATENATE("https://www.saflax.de/0-WVK-Retail/Bilder-Pictures/SAFLAX-",'Basis-Tabelle-Samen'!Q184,"-",'Basis-Tabelle-Samen'!J184,"-garden-to-go-portuguese.jpg")),
IF($C$1="Rumänisch - RO",HYPERLINK(CONCATENATE("https://www.saflax.de/0-WVK-Retail/Bilder-Pictures/SAFLAX-",'Basis-Tabelle-Samen'!Q184,"-",'Basis-Tabelle-Samen'!J184,"-garden-to-go-romanian.jpg")),
IF($C$1="Schwedisch - SE",HYPERLINK(CONCATENATE("https://www.saflax.de/0-WVK-Retail/Bilder-Pictures/SAFLAX-",'Basis-Tabelle-Samen'!Q184,"-",'Basis-Tabelle-Samen'!J184,"-garden-to-go-swedish.jpg")),
IF($C$1="Slowakisch - SK",HYPERLINK(CONCATENATE("https://www.saflax.de/0-WVK-Retail/Bilder-Pictures/SAFLAX-",'Basis-Tabelle-Samen'!Q184,"-",'Basis-Tabelle-Samen'!J184,"-garden-to-go-slovak.jpg")),
IF($C$1="Slowenisch - SI",HYPERLINK(CONCATENATE("https://www.saflax.de/0-WVK-Retail/Bilder-Pictures/SAFLAX-",'Basis-Tabelle-Samen'!Q184,"-",'Basis-Tabelle-Samen'!J184,"-garden-to-go-slovenian.jpg")),
IF($C$1="Spanisch - ES",HYPERLINK(CONCATENATE("https://www.saflax.de/0-WVK-Retail/Bilder-Pictures/SAFLAX-",'Basis-Tabelle-Samen'!Q184,"-",'Basis-Tabelle-Samen'!J184,"-garden-to-go-spanish.jpg")),
IF($C$1="Tschechisch - CZ",HYPERLINK(CONCATENATE("https://www.saflax.de/0-WVK-Retail/Bilder-Pictures/SAFLAX-",'Basis-Tabelle-Samen'!Q184,"-",'Basis-Tabelle-Samen'!J184,"-garden-to-go-czech.jpg")),
IF($C$1="Türkisch - TR",HYPERLINK(CONCATENATE("https://www.saflax.de/0-WVK-Retail/Bilder-Pictures/SAFLAX-",'Basis-Tabelle-Samen'!Q184,"-",'Basis-Tabelle-Samen'!J184,"-garden-to-go-turkish.jpg")),
IF($C$1="Ungarisch - HU",HYPERLINK(CONCATENATE("https://www.saflax.de/0-WVK-Retail/Bilder-Pictures/SAFLAX-",'Basis-Tabelle-Samen'!Q184,"-",'Basis-Tabelle-Samen'!J184,"-garden-to-go-hungarian.jpg")),
" ACHTUNG")))))))))))))))))))))))))))))</f>
        <v>https://www.saflax.de/0-WVK-Retail/Bilder-Pictures/SAFLAX-58722-beta-vulgaris-garden-to-go-english.jpg</v>
      </c>
      <c r="AP176" s="330" t="str">
        <f>IF(K176&lt;1,"",
IF($C$1="Bulgarisch - BG",HYPERLINK(CONCATENATE("https://www.saflax.de/0-WVK-Retail/Bilder-Pictures/SAFLAX-",'Basis-Tabelle-Samen'!T184,"-",'Basis-Tabelle-Samen'!J184,"-cultivation-set-bulgarian.jpg")),
IF($C$1="Dänisch - DK",HYPERLINK(CONCATENATE("https://www.saflax.de/0-WVK-Retail/Bilder-Pictures/SAFLAX-",'Basis-Tabelle-Samen'!T184,"-",'Basis-Tabelle-Samen'!J184,"-cultivation-set-danish.jpg")),
IF($C$1="Deutsch - DE",HYPERLINK(CONCATENATE("https://www.saflax.de/0-WVK-Retail/Bilder-Pictures/SAFLAX-",'Basis-Tabelle-Samen'!T184,"-",'Basis-Tabelle-Samen'!J184,"-cultivation-set-german.jpg")),
IF($C$1="Englisch - UK",HYPERLINK(CONCATENATE("https://www.saflax.de/0-WVK-Retail/Bilder-Pictures/SAFLAX-",'Basis-Tabelle-Samen'!T184,"-",'Basis-Tabelle-Samen'!J184,"-cultivation-set-english.jpg")),
IF($C$1="Estnisch - EE",HYPERLINK(CONCATENATE("https://www.saflax.de/0-WVK-Retail/Bilder-Pictures/SAFLAX-",'Basis-Tabelle-Samen'!T184,"-",'Basis-Tabelle-Samen'!J184,"-cultivation-set-estonian.jpg")),
IF($C$1="Finnisch - FI",HYPERLINK(CONCATENATE("https://www.saflax.de/0-WVK-Retail/Bilder-Pictures/SAFLAX-",'Basis-Tabelle-Samen'!T184,"-",'Basis-Tabelle-Samen'!J184,"-cultivation-set-finnish.jpg")),
IF($C$1="Französisch - FR",HYPERLINK(CONCATENATE("https://www.saflax.de/0-WVK-Retail/Bilder-Pictures/SAFLAX-",'Basis-Tabelle-Samen'!T184,"-",'Basis-Tabelle-Samen'!J184,"-cultivation-set-french.jpg")),
IF($C$1="Griechisch - GR",HYPERLINK(CONCATENATE("https://www.saflax.de/0-WVK-Retail/Bilder-Pictures/SAFLAX-",'Basis-Tabelle-Samen'!T184,"-",'Basis-Tabelle-Samen'!J184,"-cultivation-set-greek.jpg")),
IF($C$1="Irisch - IE",HYPERLINK(CONCATENATE("https://www.saflax.de/0-WVK-Retail/Bilder-Pictures/SAFLAX-",'Basis-Tabelle-Samen'!T184,"-",'Basis-Tabelle-Samen'!J184,"-cultivation-set-irish.jpg")),
IF($C$1="Isländisch - IS",HYPERLINK(CONCATENATE("https://www.saflax.de/0-WVK-Retail/Bilder-Pictures/SAFLAX-",'Basis-Tabelle-Samen'!T184,"-",'Basis-Tabelle-Samen'!J184,"-cultivation-set-icelandic.jpg")),
IF($C$1="Italienisch - IT",HYPERLINK(CONCATENATE("https://www.saflax.de/0-WVK-Retail/Bilder-Pictures/SAFLAX-",'Basis-Tabelle-Samen'!T184,"-",'Basis-Tabelle-Samen'!J184,"-cultivation-set-italian.jpg")),
IF($C$1="Japanisch - JP",HYPERLINK(CONCATENATE("https://www.saflax.de/0-WVK-Retail/Bilder-Pictures/SAFLAX-",'Basis-Tabelle-Samen'!T184,"-",'Basis-Tabelle-Samen'!J184,"-cultivation-set-japanese.jpg")),
IF($C$1="Kroatisch - HR",HYPERLINK(CONCATENATE("https://www.saflax.de/0-WVK-Retail/Bilder-Pictures/SAFLAX-",'Basis-Tabelle-Samen'!T184,"-",'Basis-Tabelle-Samen'!J184,"-cultivation-set-croatian.jpg")),
IF($C$1="Lettisch - LV",HYPERLINK(CONCATENATE("https://www.saflax.de/0-WVK-Retail/Bilder-Pictures/SAFLAX-",'Basis-Tabelle-Samen'!T184,"-",'Basis-Tabelle-Samen'!J184,"-cultivation-set-latvian.jpg")),
IF($C$1="Litauisch - LT",HYPERLINK(CONCATENATE("https://www.saflax.de/0-WVK-Retail/Bilder-Pictures/SAFLAX-",'Basis-Tabelle-Samen'!T184,"-",'Basis-Tabelle-Samen'!J184,"-cultivation-set-lithuanian.jpg")),
IF($C$1="Maltesisch - MT",HYPERLINK(CONCATENATE("https://www.saflax.de/0-WVK-Retail/Bilder-Pictures/SAFLAX-",'Basis-Tabelle-Samen'!T184,"-",'Basis-Tabelle-Samen'!J184,"-cultivation-set-maltese.jpg")),
IF($C$1="Niederländisch - NL",HYPERLINK(CONCATENATE("https://www.saflax.de/0-WVK-Retail/Bilder-Pictures/SAFLAX-",'Basis-Tabelle-Samen'!T184,"-",'Basis-Tabelle-Samen'!J184,"-cultivation-set-dutch.jpg")),
IF($C$1="Norwegisch - NO",HYPERLINK(CONCATENATE("https://www.saflax.de/0-WVK-Retail/Bilder-Pictures/SAFLAX-",'Basis-Tabelle-Samen'!T184,"-",'Basis-Tabelle-Samen'!J184,"-cultivation-set-nowegian.jpg")),
IF($C$1="Polnisch - PL",HYPERLINK(CONCATENATE("https://www.saflax.de/0-WVK-Retail/Bilder-Pictures/SAFLAX-",'Basis-Tabelle-Samen'!T184,"-",'Basis-Tabelle-Samen'!J184,"-cultivation-set-polish.jpg")),
IF($C$1="Portugiesisch - PT",HYPERLINK(CONCATENATE("https://www.saflax.de/0-WVK-Retail/Bilder-Pictures/SAFLAX-",'Basis-Tabelle-Samen'!T184,"-",'Basis-Tabelle-Samen'!J184,"-cultivation-set-portuguese.jpg")),
IF($C$1="Rumänisch - RO",HYPERLINK(CONCATENATE("https://www.saflax.de/0-WVK-Retail/Bilder-Pictures/SAFLAX-",'Basis-Tabelle-Samen'!T184,"-",'Basis-Tabelle-Samen'!J184,"-cultivation-set-romanian.jpg")),
IF($C$1="Schwedisch - SE",HYPERLINK(CONCATENATE("https://www.saflax.de/0-WVK-Retail/Bilder-Pictures/SAFLAX-",'Basis-Tabelle-Samen'!T184,"-",'Basis-Tabelle-Samen'!J184,"-cultivation-set-swedish.jpg")),
IF($C$1="Slowakisch - SK",HYPERLINK(CONCATENATE("https://www.saflax.de/0-WVK-Retail/Bilder-Pictures/SAFLAX-",'Basis-Tabelle-Samen'!T184,"-",'Basis-Tabelle-Samen'!J184,"-cultivation-set-slovak.jpg")),
IF($C$1="Slowenisch - SI",HYPERLINK(CONCATENATE("https://www.saflax.de/0-WVK-Retail/Bilder-Pictures/SAFLAX-",'Basis-Tabelle-Samen'!T184,"-",'Basis-Tabelle-Samen'!J184,"-cultivation-set-slovenian.jpg")),
IF($C$1="Spanisch - ES",HYPERLINK(CONCATENATE("https://www.saflax.de/0-WVK-Retail/Bilder-Pictures/SAFLAX-",'Basis-Tabelle-Samen'!T184,"-",'Basis-Tabelle-Samen'!J184,"-cultivation-set-spanish.jpg")),
IF($C$1="Tschechisch - CZ",HYPERLINK(CONCATENATE("https://www.saflax.de/0-WVK-Retail/Bilder-Pictures/SAFLAX-",'Basis-Tabelle-Samen'!T184,"-",'Basis-Tabelle-Samen'!J184,"-cultivation-set-czech.jpg")),
IF($C$1="Türkisch - TR",HYPERLINK(CONCATENATE("https://www.saflax.de/0-WVK-Retail/Bilder-Pictures/SAFLAX-",'Basis-Tabelle-Samen'!T184,"-",'Basis-Tabelle-Samen'!J184,"-cultivation-set-turkish.jpg")),
IF($C$1="Ungarisch - HU",HYPERLINK(CONCATENATE("https://www.saflax.de/0-WVK-Retail/Bilder-Pictures/SAFLAX-",'Basis-Tabelle-Samen'!T184,"-",'Basis-Tabelle-Samen'!J184,"-cultivation-set-hungarian.jpg")),
" ACHTUNG")))))))))))))))))))))))))))))</f>
        <v>https://www.saflax.de/0-WVK-Retail/Bilder-Pictures/SAFLAX-38722-beta-vulgaris-cultivation-set-english.jpg</v>
      </c>
      <c r="AQ176" s="330" t="str">
        <f>IF(L176&lt;1,"",
IF($C$1="Bulgarisch - BG",HYPERLINK(CONCATENATE("https://www.saflax.de/0-WVK-Retail/Bilder-Pictures/SAFLAX-",'Basis-Tabelle-Samen'!W184,"-",'Basis-Tabelle-Samen'!J184,"-garden-in-the-bag-bulgarian.jpg")),
IF($C$1="Dänisch - DK",HYPERLINK(CONCATENATE("https://www.saflax.de/0-WVK-Retail/Bilder-Pictures/SAFLAX-",'Basis-Tabelle-Samen'!W184,"-",'Basis-Tabelle-Samen'!J184,"-garden-in-the-bag-danish.jpg")),
IF($C$1="Deutsch - DE",HYPERLINK(CONCATENATE("https://www.saflax.de/0-WVK-Retail/Bilder-Pictures/SAFLAX-",'Basis-Tabelle-Samen'!W184,"-",'Basis-Tabelle-Samen'!J184,"-garden-in-the-bag-german.jpg")),
IF($C$1="Englisch - UK",HYPERLINK(CONCATENATE("https://www.saflax.de/0-WVK-Retail/Bilder-Pictures/SAFLAX-",'Basis-Tabelle-Samen'!W184,"-",'Basis-Tabelle-Samen'!J184,"-garden-in-the-bag-english.jpg")),
IF($C$1="Estnisch - EE",HYPERLINK(CONCATENATE("https://www.saflax.de/0-WVK-Retail/Bilder-Pictures/SAFLAX-",'Basis-Tabelle-Samen'!W184,"-",'Basis-Tabelle-Samen'!J184,"-garden-in-the-bag-estonian.jpg")),
IF($C$1="Finnisch - FI",HYPERLINK(CONCATENATE("https://www.saflax.de/0-WVK-Retail/Bilder-Pictures/SAFLAX-",'Basis-Tabelle-Samen'!W184,"-",'Basis-Tabelle-Samen'!J184,"-garden-in-the-bag-finnish.jpg")),
IF($C$1="Französisch - FR",HYPERLINK(CONCATENATE("https://www.saflax.de/0-WVK-Retail/Bilder-Pictures/SAFLAX-",'Basis-Tabelle-Samen'!W184,"-",'Basis-Tabelle-Samen'!J184,"-garden-in-the-bag-french.jpg")),
IF($C$1="Griechisch - GR",HYPERLINK(CONCATENATE("https://www.saflax.de/0-WVK-Retail/Bilder-Pictures/SAFLAX-",'Basis-Tabelle-Samen'!W184,"-",'Basis-Tabelle-Samen'!J184,"-garden-in-the-bag-greek.jpg")),
IF($C$1="Irisch - IE",HYPERLINK(CONCATENATE("https://www.saflax.de/0-WVK-Retail/Bilder-Pictures/SAFLAX-",'Basis-Tabelle-Samen'!W184,"-",'Basis-Tabelle-Samen'!J184,"-garden-in-the-bag-irish.jpg")),
IF($C$1="Isländisch - IS",HYPERLINK(CONCATENATE("https://www.saflax.de/0-WVK-Retail/Bilder-Pictures/SAFLAX-",'Basis-Tabelle-Samen'!W184,"-",'Basis-Tabelle-Samen'!J184,"-garden-in-the-bag-icelandic.jpg")),
IF($C$1="Italienisch - IT",HYPERLINK(CONCATENATE("https://www.saflax.de/0-WVK-Retail/Bilder-Pictures/SAFLAX-",'Basis-Tabelle-Samen'!W184,"-",'Basis-Tabelle-Samen'!J184,"-garden-in-the-bag-italian.jpg")),
IF($C$1="Japanisch - JP",HYPERLINK(CONCATENATE("https://www.saflax.de/0-WVK-Retail/Bilder-Pictures/SAFLAX-",'Basis-Tabelle-Samen'!W184,"-",'Basis-Tabelle-Samen'!J184,"-garden-in-the-bag-japanese.jpg")),
IF($C$1="Kroatisch - HR",HYPERLINK(CONCATENATE("https://www.saflax.de/0-WVK-Retail/Bilder-Pictures/SAFLAX-",'Basis-Tabelle-Samen'!W184,"-",'Basis-Tabelle-Samen'!J184,"-garden-in-the-bag-croatian.jpg")),
IF($C$1="Lettisch - LV",HYPERLINK(CONCATENATE("https://www.saflax.de/0-WVK-Retail/Bilder-Pictures/SAFLAX-",'Basis-Tabelle-Samen'!W184,"-",'Basis-Tabelle-Samen'!J184,"-garden-in-the-bag-latvian.jpg")),
IF($C$1="Litauisch - LT",HYPERLINK(CONCATENATE("https://www.saflax.de/0-WVK-Retail/Bilder-Pictures/SAFLAX-",'Basis-Tabelle-Samen'!W184,"-",'Basis-Tabelle-Samen'!J184,"-garden-in-the-bag-lithuanian.jpg")),
IF($C$1="Maltesisch - MT",HYPERLINK(CONCATENATE("https://www.saflax.de/0-WVK-Retail/Bilder-Pictures/SAFLAX-",'Basis-Tabelle-Samen'!W184,"-",'Basis-Tabelle-Samen'!J184,"-garden-in-the-bag-maltese.jpg")),
IF($C$1="Niederländisch - NL",HYPERLINK(CONCATENATE("https://www.saflax.de/0-WVK-Retail/Bilder-Pictures/SAFLAX-",'Basis-Tabelle-Samen'!W184,"-",'Basis-Tabelle-Samen'!J184,"-garden-in-the-bag-dutch.jpg")),
IF($C$1="Norwegisch - NO",HYPERLINK(CONCATENATE("https://www.saflax.de/0-WVK-Retail/Bilder-Pictures/SAFLAX-",'Basis-Tabelle-Samen'!W184,"-",'Basis-Tabelle-Samen'!J184,"-garden-in-the-bag-nowegian.jpg")),
IF($C$1="Polnisch - PL",HYPERLINK(CONCATENATE("https://www.saflax.de/0-WVK-Retail/Bilder-Pictures/SAFLAX-",'Basis-Tabelle-Samen'!W184,"-",'Basis-Tabelle-Samen'!J184,"-garden-in-the-bag-polish.jpg")),
IF($C$1="Portugiesisch - PT",HYPERLINK(CONCATENATE("https://www.saflax.de/0-WVK-Retail/Bilder-Pictures/SAFLAX-",'Basis-Tabelle-Samen'!W184,"-",'Basis-Tabelle-Samen'!J184,"-garden-in-the-bag-portuguese.jpg")),
IF($C$1="Rumänisch - RO",HYPERLINK(CONCATENATE("https://www.saflax.de/0-WVK-Retail/Bilder-Pictures/SAFLAX-",'Basis-Tabelle-Samen'!W184,"-",'Basis-Tabelle-Samen'!J184,"-garden-in-the-bag-romanian.jpg")),
IF($C$1="Schwedisch - SE",HYPERLINK(CONCATENATE("https://www.saflax.de/0-WVK-Retail/Bilder-Pictures/SAFLAX-",'Basis-Tabelle-Samen'!W184,"-",'Basis-Tabelle-Samen'!J184,"-garden-in-the-bag-swedish.jpg")),
IF($C$1="Slowakisch - SK",HYPERLINK(CONCATENATE("https://www.saflax.de/0-WVK-Retail/Bilder-Pictures/SAFLAX-",'Basis-Tabelle-Samen'!W184,"-",'Basis-Tabelle-Samen'!J184,"-garden-in-the-bag-slovak.jpg")),
IF($C$1="Slowenisch - SI",HYPERLINK(CONCATENATE("https://www.saflax.de/0-WVK-Retail/Bilder-Pictures/SAFLAX-",'Basis-Tabelle-Samen'!W184,"-",'Basis-Tabelle-Samen'!J184,"-garden-in-the-bag-slovenian.jpg")),
IF($C$1="Spanisch - ES",HYPERLINK(CONCATENATE("https://www.saflax.de/0-WVK-Retail/Bilder-Pictures/SAFLAX-",'Basis-Tabelle-Samen'!W184,"-",'Basis-Tabelle-Samen'!J184,"-garden-in-the-bag-spanish.jpg")),
IF($C$1="Tschechisch - CZ",HYPERLINK(CONCATENATE("https://www.saflax.de/0-WVK-Retail/Bilder-Pictures/SAFLAX-",'Basis-Tabelle-Samen'!W184,"-",'Basis-Tabelle-Samen'!J184,"-garden-in-the-bag-czech.jpg")),
IF($C$1="Türkisch - TR",HYPERLINK(CONCATENATE("https://www.saflax.de/0-WVK-Retail/Bilder-Pictures/SAFLAX-",'Basis-Tabelle-Samen'!W184,"-",'Basis-Tabelle-Samen'!J184,"-garden-in-the-bag-turkish.jpg")),
IF($C$1="Ungarisch - HU",HYPERLINK(CONCATENATE("https://www.saflax.de/0-WVK-Retail/Bilder-Pictures/SAFLAX-",'Basis-Tabelle-Samen'!W184,"-",'Basis-Tabelle-Samen'!J184,"-garden-in-the-bag-hungarian.jpg")),
" ACHTUNG")))))))))))))))))))))))))))))</f>
        <v>https://www.saflax.de/0-WVK-Retail/Bilder-Pictures/SAFLAX-68722-beta-vulgaris-garden-in-the-bag-english.jpg</v>
      </c>
    </row>
    <row r="177" spans="1:43" ht="17.100000000000001" customHeight="1" x14ac:dyDescent="0.2">
      <c r="A177" s="318" t="str">
        <f>IF('Basis-Tabelle-Samen'!A185="","",IF($C$1="Deutsch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77" s="319" t="str">
        <f>'Basis-Tabelle-Samen'!I185</f>
        <v>Eruca sativa</v>
      </c>
      <c r="C177" s="316" t="str">
        <f>IF($C$1="Bulgarisch - BG",'Basis-Tabelle-Samen'!Z185,
IF($C$1="Dänisch - DK",'Basis-Tabelle-Samen'!AA185,
IF($C$1="Deutsch - DE",'Basis-Tabelle-Samen'!AB185,
IF($C$1="Englisch - UK",'Basis-Tabelle-Samen'!AC185,
IF($C$1="Estnisch - EE",'Basis-Tabelle-Samen'!AD185,
IF($C$1="Finnisch - FI",'Basis-Tabelle-Samen'!AE185,
IF($C$1="Französisch - FR",'Basis-Tabelle-Samen'!AF185,
IF($C$1="Griechisch - GR",'Basis-Tabelle-Samen'!AG185,
IF($C$1="Irisch - IE",'Basis-Tabelle-Samen'!AH185,
IF($C$1="Isländisch - IS",'Basis-Tabelle-Samen'!AI185,
IF($C$1="Italienisch - IT",'Basis-Tabelle-Samen'!AJ185,
IF($C$1="Japanisch - JP",'Basis-Tabelle-Samen'!AK185,
IF($C$1="Kroatisch - HR",'Basis-Tabelle-Samen'!AL185,
IF($C$1="Lettisch - LV",'Basis-Tabelle-Samen'!AM185,
IF($C$1="Litauisch - LT",'Basis-Tabelle-Samen'!AN185,
IF($C$1="Maltesisch - MT",'Basis-Tabelle-Samen'!AO185,
IF($C$1="Niederländisch - NL",'Basis-Tabelle-Samen'!AP185,
IF($C$1="Norwegisch - NO",'Basis-Tabelle-Samen'!AQ185,
IF($C$1="Polnisch - PL",'Basis-Tabelle-Samen'!AR185,
IF($C$1="Portugiesisch - PT",'Basis-Tabelle-Samen'!AS185,
IF($C$1="Rumänisch - RO",'Basis-Tabelle-Samen'!AT185,
IF($C$1="Schwedisch - SE",'Basis-Tabelle-Samen'!AU185,
IF($C$1="Slowakisch - SK",'Basis-Tabelle-Samen'!AV185,
IF($C$1="Slowenisch - SI",'Basis-Tabelle-Samen'!AW185,
IF($C$1="Spanisch - ES",'Basis-Tabelle-Samen'!AX185,
IF($C$1="Tschechisch - CZ",'Basis-Tabelle-Samen'!AY185,
IF($C$1="Türkisch - TR",'Basis-Tabelle-Samen'!AZ185,
IF($C$1="Ungarisch - HU",'Basis-Tabelle-Samen'!BA185,
" ACHTUNG"))))))))))))))))))))))))))))</f>
        <v>Organic - Salad Rocket</v>
      </c>
      <c r="D177" s="320">
        <f>'Basis-Tabelle-Samen'!F185</f>
        <v>3000</v>
      </c>
      <c r="E177" s="321" t="str">
        <f>'Basis-Tabelle-Samen'!H185</f>
        <v>7 %</v>
      </c>
      <c r="F177" s="322" t="str">
        <f>IF('Basis-Tabelle-Samen'!G185="","",'Basis-Tabelle-Samen'!G185)</f>
        <v>02</v>
      </c>
      <c r="G177" s="320">
        <f>'Basis-Tabelle-Samen'!C185</f>
        <v>18731</v>
      </c>
      <c r="H177" s="323">
        <f>'Basis-Tabelle-Samen'!D185</f>
        <v>4055473187310</v>
      </c>
      <c r="I177" s="324">
        <f>'Basis-Tabelle-Samen'!E185</f>
        <v>2.0499999999999998</v>
      </c>
      <c r="J177" s="325">
        <f t="shared" si="2"/>
        <v>12</v>
      </c>
      <c r="K177" s="326">
        <f>'Basis-Tabelle-Samen'!K185</f>
        <v>78731</v>
      </c>
      <c r="L177" s="323">
        <f>'Basis-Tabelle-Samen'!L185</f>
        <v>4055473787312</v>
      </c>
      <c r="M177" s="324">
        <f>'Basis-Tabelle-Samen'!M185</f>
        <v>2.4500000000000002</v>
      </c>
      <c r="N177" s="326">
        <f>IF(K177&lt;1,"",'3'!$I$15)</f>
        <v>15</v>
      </c>
      <c r="O177" s="327">
        <f>IF(K177&lt;1,"",'3'!$J$11)</f>
        <v>90</v>
      </c>
      <c r="P177" s="326">
        <f>'Basis-Tabelle-Samen'!N185</f>
        <v>88731</v>
      </c>
      <c r="Q177" s="323">
        <f>'Basis-Tabelle-Samen'!O185</f>
        <v>4055473887319</v>
      </c>
      <c r="R177" s="328">
        <f>'Basis-Tabelle-Samen'!P185</f>
        <v>3.75</v>
      </c>
      <c r="S177" s="326">
        <f>IF(R177&lt;1,"",'3'!$M$15)</f>
        <v>18</v>
      </c>
      <c r="T177" s="327">
        <f>IF(R177&lt;1,"",'3'!$N$11)</f>
        <v>72</v>
      </c>
      <c r="U177" s="326">
        <f>'Basis-Tabelle-Samen'!Q185</f>
        <v>58731</v>
      </c>
      <c r="V177" s="323">
        <f>'Basis-Tabelle-Samen'!R185</f>
        <v>4055473587318</v>
      </c>
      <c r="W177" s="324">
        <f>'Basis-Tabelle-Samen'!S185</f>
        <v>4.95</v>
      </c>
      <c r="X177" s="326">
        <f>IF(U177&lt;1,"",'3'!$Q$15)</f>
        <v>6</v>
      </c>
      <c r="Y177" s="327">
        <f>IF(U177&lt;1,"",'3'!$R$11)</f>
        <v>24</v>
      </c>
      <c r="Z177" s="326">
        <f>'Basis-Tabelle-Samen'!T185</f>
        <v>38731</v>
      </c>
      <c r="AA177" s="323">
        <f>'Basis-Tabelle-Samen'!U185</f>
        <v>4055473387314</v>
      </c>
      <c r="AB177" s="324">
        <f>'Basis-Tabelle-Samen'!V185</f>
        <v>6.75</v>
      </c>
      <c r="AC177" s="326">
        <f>IF(Z177&lt;1,"",'3'!$U$15)</f>
        <v>6</v>
      </c>
      <c r="AD177" s="327">
        <f>IF(Z177&lt;1,"",'3'!$V$11)</f>
        <v>24</v>
      </c>
      <c r="AE177" s="326">
        <f>'Basis-Tabelle-Samen'!W185</f>
        <v>68731</v>
      </c>
      <c r="AF177" s="323">
        <f>'Basis-Tabelle-Samen'!X185</f>
        <v>4055473687315</v>
      </c>
      <c r="AG177" s="324">
        <f>'Basis-Tabelle-Samen'!Y185</f>
        <v>2.95</v>
      </c>
      <c r="AH177" s="326">
        <f>IF(AE177&lt;1,"",'3'!$Y$15)</f>
        <v>8</v>
      </c>
      <c r="AI177" s="327">
        <f>IF(AE177&lt;1,"",'3'!$Z$11)</f>
        <v>64</v>
      </c>
      <c r="AJ177" s="315"/>
      <c r="AK177" s="316" t="str">
        <f>IF(G177&lt;1,"",
IF($C$1="Bulgarisch - BG",HYPERLINK(CONCATENATE("https://www.saflax.de/0-WVK-Retail/Bilder-Pictures/SAFLAX-",'Basis-Tabelle-Samen'!C185,"-",'Basis-Tabelle-Samen'!J185,"-seed-package-front-cr-bulgarian.jpg")),
IF($C$1="Dänisch - DK",HYPERLINK(CONCATENATE("https://www.saflax.de/0-WVK-Retail/Bilder-Pictures/SAFLAX-",'Basis-Tabelle-Samen'!C185,"-",'Basis-Tabelle-Samen'!J185,"-seed-package-front-cr-danish.jpg")),
IF($C$1="Deutsch - DE",HYPERLINK(CONCATENATE("https://www.saflax.de/0-WVK-Retail/Bilder-Pictures/SAFLAX-",'Basis-Tabelle-Samen'!C185,"-",'Basis-Tabelle-Samen'!J185,"-seed-package-front-cr-german.jpg")),
IF($C$1="Englisch - UK",HYPERLINK(CONCATENATE("https://www.saflax.de/0-WVK-Retail/Bilder-Pictures/SAFLAX-",'Basis-Tabelle-Samen'!C185,"-",'Basis-Tabelle-Samen'!J185,"-seed-package-front-cr-english.jpg")),
IF($C$1="Estnisch - EE",HYPERLINK(CONCATENATE("https://www.saflax.de/0-WVK-Retail/Bilder-Pictures/SAFLAX-",'Basis-Tabelle-Samen'!C185,"-",'Basis-Tabelle-Samen'!J185,"-seed-package-front-cr-estonian.jpg")),
IF($C$1="Finnisch - FI",HYPERLINK(CONCATENATE("https://www.saflax.de/0-WVK-Retail/Bilder-Pictures/SAFLAX-",'Basis-Tabelle-Samen'!C185,"-",'Basis-Tabelle-Samen'!J185,"-seed-package-front-cr-finnish.jpg")),
IF($C$1="Französisch - FR",HYPERLINK(CONCATENATE("https://www.saflax.de/0-WVK-Retail/Bilder-Pictures/SAFLAX-",'Basis-Tabelle-Samen'!C185,"-",'Basis-Tabelle-Samen'!J185,"-seed-package-front-cr-french.jpg")),
IF($C$1="Griechisch - GR",HYPERLINK(CONCATENATE("https://www.saflax.de/0-WVK-Retail/Bilder-Pictures/SAFLAX-",'Basis-Tabelle-Samen'!C185,"-",'Basis-Tabelle-Samen'!J185,"-seed-package-front-cr-greek.jpg")),
IF($C$1="Irisch - IE",HYPERLINK(CONCATENATE("https://www.saflax.de/0-WVK-Retail/Bilder-Pictures/SAFLAX-",'Basis-Tabelle-Samen'!C185,"-",'Basis-Tabelle-Samen'!J185,"-seed-package-front-cr-irish.jpg")),
IF($C$1="Isländisch - IS",HYPERLINK(CONCATENATE("https://www.saflax.de/0-WVK-Retail/Bilder-Pictures/SAFLAX-",'Basis-Tabelle-Samen'!C185,"-",'Basis-Tabelle-Samen'!J185,"-seed-package-front-cr-icelandic.jpg")),
IF($C$1="Italienisch - IT",HYPERLINK(CONCATENATE("https://www.saflax.de/0-WVK-Retail/Bilder-Pictures/SAFLAX-",'Basis-Tabelle-Samen'!C185,"-",'Basis-Tabelle-Samen'!J185,"-seed-package-front-cr-italian.jpg")),
IF($C$1="Japanisch - JP",HYPERLINK(CONCATENATE("https://www.saflax.de/0-WVK-Retail/Bilder-Pictures/SAFLAX-",'Basis-Tabelle-Samen'!C185,"-",'Basis-Tabelle-Samen'!J185,"-seed-package-front-cr-japanese.jpg")),
IF($C$1="Kroatisch - HR",HYPERLINK(CONCATENATE("https://www.saflax.de/0-WVK-Retail/Bilder-Pictures/SAFLAX-",'Basis-Tabelle-Samen'!C185,"-",'Basis-Tabelle-Samen'!J185,"-seed-package-front-cr-croatian.jpg")),
IF($C$1="Lettisch - LV",HYPERLINK(CONCATENATE("https://www.saflax.de/0-WVK-Retail/Bilder-Pictures/SAFLAX-",'Basis-Tabelle-Samen'!C185,"-",'Basis-Tabelle-Samen'!J185,"-seed-package-front-cr-latvian.jpg")),
IF($C$1="Litauisch - LT",HYPERLINK(CONCATENATE("https://www.saflax.de/0-WVK-Retail/Bilder-Pictures/SAFLAX-",'Basis-Tabelle-Samen'!C185,"-",'Basis-Tabelle-Samen'!J185,"-seed-package-front-cr-lithuanian.jpg")),
IF($C$1="Maltesisch - MT",HYPERLINK(CONCATENATE("https://www.saflax.de/0-WVK-Retail/Bilder-Pictures/SAFLAX-",'Basis-Tabelle-Samen'!C185,"-",'Basis-Tabelle-Samen'!J185,"-seed-package-front-cr-maltese.jpg")),
IF($C$1="Niederländisch - NL",HYPERLINK(CONCATENATE("https://www.saflax.de/0-WVK-Retail/Bilder-Pictures/SAFLAX-",'Basis-Tabelle-Samen'!C185,"-",'Basis-Tabelle-Samen'!J185,"-seed-package-front-cr-dutch.jpg")),
IF($C$1="Norwegisch - NO",HYPERLINK(CONCATENATE("https://www.saflax.de/0-WVK-Retail/Bilder-Pictures/SAFLAX-",'Basis-Tabelle-Samen'!C185,"-",'Basis-Tabelle-Samen'!J185,"-seed-package-front-cr-nowegian.jpg")),
IF($C$1="Polnisch - PL",HYPERLINK(CONCATENATE("https://www.saflax.de/0-WVK-Retail/Bilder-Pictures/SAFLAX-",'Basis-Tabelle-Samen'!C185,"-",'Basis-Tabelle-Samen'!J185,"-seed-package-front-cr-polish.jpg")),
IF($C$1="Portugiesisch - PT",HYPERLINK(CONCATENATE("https://www.saflax.de/0-WVK-Retail/Bilder-Pictures/SAFLAX-",'Basis-Tabelle-Samen'!C185,"-",'Basis-Tabelle-Samen'!J185,"-seed-package-front-cr-portuguese.jpg")),
IF($C$1="Rumänisch - RO",HYPERLINK(CONCATENATE("https://www.saflax.de/0-WVK-Retail/Bilder-Pictures/SAFLAX-",'Basis-Tabelle-Samen'!C185,"-",'Basis-Tabelle-Samen'!J185,"-seed-package-front-cr-romanian.jpg")),
IF($C$1="Schwedisch - SE",HYPERLINK(CONCATENATE("https://www.saflax.de/0-WVK-Retail/Bilder-Pictures/SAFLAX-",'Basis-Tabelle-Samen'!C185,"-",'Basis-Tabelle-Samen'!J185,"-seed-package-front-cr-swedish.jpg")),
IF($C$1="Slowakisch - SK",HYPERLINK(CONCATENATE("https://www.saflax.de/0-WVK-Retail/Bilder-Pictures/SAFLAX-",'Basis-Tabelle-Samen'!C185,"-",'Basis-Tabelle-Samen'!J185,"-seed-package-front-cr-slovak.jpg")),
IF($C$1="Slowenisch - SI",HYPERLINK(CONCATENATE("https://www.saflax.de/0-WVK-Retail/Bilder-Pictures/SAFLAX-",'Basis-Tabelle-Samen'!C185,"-",'Basis-Tabelle-Samen'!J185,"-seed-package-front-cr-slovenian.jpg")),
IF($C$1="Spanisch - ES",HYPERLINK(CONCATENATE("https://www.saflax.de/0-WVK-Retail/Bilder-Pictures/SAFLAX-",'Basis-Tabelle-Samen'!C185,"-",'Basis-Tabelle-Samen'!J185,"-seed-package-front-cr-spanish.jpg")),
IF($C$1="Tschechisch - CZ",HYPERLINK(CONCATENATE("https://www.saflax.de/0-WVK-Retail/Bilder-Pictures/SAFLAX-",'Basis-Tabelle-Samen'!C185,"-",'Basis-Tabelle-Samen'!J185,"-seed-package-front-cr-czech.jpg")),
IF($C$1="Türkisch - TR",HYPERLINK(CONCATENATE("https://www.saflax.de/0-WVK-Retail/Bilder-Pictures/SAFLAX-",'Basis-Tabelle-Samen'!C185,"-",'Basis-Tabelle-Samen'!J185,"-seed-package-front-cr-turkish.jpg")),
IF($C$1="Ungarisch - HU",HYPERLINK(CONCATENATE("https://www.saflax.de/0-WVK-Retail/Bilder-Pictures/SAFLAX-",'Basis-Tabelle-Samen'!C185,"-",'Basis-Tabelle-Samen'!J185,"-seed-package-front-cr-hungarian.jpg")),
" ACHTUNG")))))))))))))))))))))))))))))</f>
        <v>https://www.saflax.de/0-WVK-Retail/Bilder-Pictures/SAFLAX-18731-eruca-sativa-seed-package-front-cr-english.jpg</v>
      </c>
      <c r="AL177" s="330" t="str">
        <f>IF(G177&lt;1,"",
IF($C$1="Bulgarisch - BG",HYPERLINK(CONCATENATE("https://www.saflax.de/0-WVK-Retail/Bilder-Pictures/SAFLAX-",'Basis-Tabelle-Samen'!C185,"-",'Basis-Tabelle-Samen'!J185,"-seed-package-back-cr-bulgarian.jpg")),
IF($C$1="Dänisch - DK",HYPERLINK(CONCATENATE("https://www.saflax.de/0-WVK-Retail/Bilder-Pictures/SAFLAX-",'Basis-Tabelle-Samen'!C185,"-",'Basis-Tabelle-Samen'!J185,"-seed-package-back-cr-danish.jpg")),
IF($C$1="Deutsch - DE",HYPERLINK(CONCATENATE("https://www.saflax.de/0-WVK-Retail/Bilder-Pictures/SAFLAX-",'Basis-Tabelle-Samen'!C185,"-",'Basis-Tabelle-Samen'!J185,"-seed-package-back-cr-german.jpg")),
IF($C$1="Englisch - UK",HYPERLINK(CONCATENATE("https://www.saflax.de/0-WVK-Retail/Bilder-Pictures/SAFLAX-",'Basis-Tabelle-Samen'!C185,"-",'Basis-Tabelle-Samen'!J185,"-seed-package-back-cr-english.jpg")),
IF($C$1="Estnisch - EE",HYPERLINK(CONCATENATE("https://www.saflax.de/0-WVK-Retail/Bilder-Pictures/SAFLAX-",'Basis-Tabelle-Samen'!C185,"-",'Basis-Tabelle-Samen'!J185,"-seed-package-back-cr-estonian.jpg")),
IF($C$1="Finnisch - FI",HYPERLINK(CONCATENATE("https://www.saflax.de/0-WVK-Retail/Bilder-Pictures/SAFLAX-",'Basis-Tabelle-Samen'!C185,"-",'Basis-Tabelle-Samen'!J185,"-seed-package-back-cr-finnish.jpg")),
IF($C$1="Französisch - FR",HYPERLINK(CONCATENATE("https://www.saflax.de/0-WVK-Retail/Bilder-Pictures/SAFLAX-",'Basis-Tabelle-Samen'!C185,"-",'Basis-Tabelle-Samen'!J185,"-seed-package-back-cr-french.jpg")),
IF($C$1="Griechisch - GR",HYPERLINK(CONCATENATE("https://www.saflax.de/0-WVK-Retail/Bilder-Pictures/SAFLAX-",'Basis-Tabelle-Samen'!C185,"-",'Basis-Tabelle-Samen'!J185,"-seed-package-back-cr-greek.jpg")),
IF($C$1="Irisch - IE",HYPERLINK(CONCATENATE("https://www.saflax.de/0-WVK-Retail/Bilder-Pictures/SAFLAX-",'Basis-Tabelle-Samen'!C185,"-",'Basis-Tabelle-Samen'!J185,"-seed-package-back-cr-irish.jpg")),
IF($C$1="Isländisch - IS",HYPERLINK(CONCATENATE("https://www.saflax.de/0-WVK-Retail/Bilder-Pictures/SAFLAX-",'Basis-Tabelle-Samen'!C185,"-",'Basis-Tabelle-Samen'!J185,"-seed-package-back-cr-icelandic.jpg")),
IF($C$1="Italienisch - IT",HYPERLINK(CONCATENATE("https://www.saflax.de/0-WVK-Retail/Bilder-Pictures/SAFLAX-",'Basis-Tabelle-Samen'!C185,"-",'Basis-Tabelle-Samen'!J185,"-seed-package-back-cr-italian.jpg")),
IF($C$1="Japanisch - JP",HYPERLINK(CONCATENATE("https://www.saflax.de/0-WVK-Retail/Bilder-Pictures/SAFLAX-",'Basis-Tabelle-Samen'!C185,"-",'Basis-Tabelle-Samen'!J185,"-seed-package-back-cr-japanese.jpg")),
IF($C$1="Kroatisch - HR",HYPERLINK(CONCATENATE("https://www.saflax.de/0-WVK-Retail/Bilder-Pictures/SAFLAX-",'Basis-Tabelle-Samen'!C185,"-",'Basis-Tabelle-Samen'!J185,"-seed-package-back-cr-croatian.jpg")),
IF($C$1="Lettisch - LV",HYPERLINK(CONCATENATE("https://www.saflax.de/0-WVK-Retail/Bilder-Pictures/SAFLAX-",'Basis-Tabelle-Samen'!C185,"-",'Basis-Tabelle-Samen'!J185,"-seed-package-back-cr-latvian.jpg")),
IF($C$1="Litauisch - LT",HYPERLINK(CONCATENATE("https://www.saflax.de/0-WVK-Retail/Bilder-Pictures/SAFLAX-",'Basis-Tabelle-Samen'!C185,"-",'Basis-Tabelle-Samen'!J185,"-seed-package-back-cr-lithuanian.jpg")),
IF($C$1="Maltesisch - MT",HYPERLINK(CONCATENATE("https://www.saflax.de/0-WVK-Retail/Bilder-Pictures/SAFLAX-",'Basis-Tabelle-Samen'!C185,"-",'Basis-Tabelle-Samen'!J185,"-seed-package-back-cr-maltese.jpg")),
IF($C$1="Niederländisch - NL",HYPERLINK(CONCATENATE("https://www.saflax.de/0-WVK-Retail/Bilder-Pictures/SAFLAX-",'Basis-Tabelle-Samen'!C185,"-",'Basis-Tabelle-Samen'!J185,"-seed-package-back-cr-dutch.jpg")),
IF($C$1="Norwegisch - NO",HYPERLINK(CONCATENATE("https://www.saflax.de/0-WVK-Retail/Bilder-Pictures/SAFLAX-",'Basis-Tabelle-Samen'!C185,"-",'Basis-Tabelle-Samen'!J185,"-seed-package-back-cr-nowegian.jpg")),
IF($C$1="Polnisch - PL",HYPERLINK(CONCATENATE("https://www.saflax.de/0-WVK-Retail/Bilder-Pictures/SAFLAX-",'Basis-Tabelle-Samen'!C185,"-",'Basis-Tabelle-Samen'!J185,"-seed-package-back-cr-polish.jpg")),
IF($C$1="Portugiesisch - PT",HYPERLINK(CONCATENATE("https://www.saflax.de/0-WVK-Retail/Bilder-Pictures/SAFLAX-",'Basis-Tabelle-Samen'!C185,"-",'Basis-Tabelle-Samen'!J185,"-seed-package-back-cr-portuguese.jpg")),
IF($C$1="Rumänisch - RO",HYPERLINK(CONCATENATE("https://www.saflax.de/0-WVK-Retail/Bilder-Pictures/SAFLAX-",'Basis-Tabelle-Samen'!C185,"-",'Basis-Tabelle-Samen'!J185,"-seed-package-back-cr-romanian.jpg")),
IF($C$1="Schwedisch - SE",HYPERLINK(CONCATENATE("https://www.saflax.de/0-WVK-Retail/Bilder-Pictures/SAFLAX-",'Basis-Tabelle-Samen'!C185,"-",'Basis-Tabelle-Samen'!J185,"-seed-package-back-cr-swedish.jpg")),
IF($C$1="Slowakisch - SK",HYPERLINK(CONCATENATE("https://www.saflax.de/0-WVK-Retail/Bilder-Pictures/SAFLAX-",'Basis-Tabelle-Samen'!C185,"-",'Basis-Tabelle-Samen'!J185,"-seed-package-back-cr-slovak.jpg")),
IF($C$1="Slowenisch - SI",HYPERLINK(CONCATENATE("https://www.saflax.de/0-WVK-Retail/Bilder-Pictures/SAFLAX-",'Basis-Tabelle-Samen'!C185,"-",'Basis-Tabelle-Samen'!J185,"-seed-package-back-cr-slovenian.jpg")),
IF($C$1="Spanisch - ES",HYPERLINK(CONCATENATE("https://www.saflax.de/0-WVK-Retail/Bilder-Pictures/SAFLAX-",'Basis-Tabelle-Samen'!C185,"-",'Basis-Tabelle-Samen'!J185,"-seed-package-back-cr-spanish.jpg")),
IF($C$1="Tschechisch - CZ",HYPERLINK(CONCATENATE("https://www.saflax.de/0-WVK-Retail/Bilder-Pictures/SAFLAX-",'Basis-Tabelle-Samen'!C185,"-",'Basis-Tabelle-Samen'!J185,"-seed-package-back-cr-czech.jpg")),
IF($C$1="Türkisch - TR",HYPERLINK(CONCATENATE("https://www.saflax.de/0-WVK-Retail/Bilder-Pictures/SAFLAX-",'Basis-Tabelle-Samen'!C185,"-",'Basis-Tabelle-Samen'!J185,"-seed-package-back-cr-turkish.jpg")),
IF($C$1="Ungarisch - HU",HYPERLINK(CONCATENATE("https://www.saflax.de/0-WVK-Retail/Bilder-Pictures/SAFLAX-",'Basis-Tabelle-Samen'!C185,"-",'Basis-Tabelle-Samen'!J185,"-seed-package-back-cr-hungarian.jpg")),
" ACHTUNG")))))))))))))))))))))))))))))</f>
        <v>https://www.saflax.de/0-WVK-Retail/Bilder-Pictures/SAFLAX-18731-eruca-sativa-seed-package-back-cr-english.jpg</v>
      </c>
      <c r="AM177" s="330" t="str">
        <f>IF(H177&lt;1,"",
IF($C$1="Bulgarisch - BG",HYPERLINK(CONCATENATE("https://www.saflax.de/0-WVK-Retail/Bilder-Pictures/SAFLAX-",'Basis-Tabelle-Samen'!K185,"-",'Basis-Tabelle-Samen'!J185,"-garden-to-go-mini-bulgarian.jpg")),
IF($C$1="Dänisch - DK",HYPERLINK(CONCATENATE("https://www.saflax.de/0-WVK-Retail/Bilder-Pictures/SAFLAX-",'Basis-Tabelle-Samen'!K185,"-",'Basis-Tabelle-Samen'!J185,"-garden-to-go-mini-danish.jpg")),
IF($C$1="Deutsch - DE",HYPERLINK(CONCATENATE("https://www.saflax.de/0-WVK-Retail/Bilder-Pictures/SAFLAX-",'Basis-Tabelle-Samen'!K185,"-",'Basis-Tabelle-Samen'!J185,"-garden-to-go-mini-german.jpg")),
IF($C$1="Englisch - UK",HYPERLINK(CONCATENATE("https://www.saflax.de/0-WVK-Retail/Bilder-Pictures/SAFLAX-",'Basis-Tabelle-Samen'!K185,"-",'Basis-Tabelle-Samen'!J185,"-garden-to-go-mini-english.jpg")),
IF($C$1="Estnisch - EE",HYPERLINK(CONCATENATE("https://www.saflax.de/0-WVK-Retail/Bilder-Pictures/SAFLAX-",'Basis-Tabelle-Samen'!K185,"-",'Basis-Tabelle-Samen'!J185,"-garden-to-go-mini-estonian.jpg")),
IF($C$1="Finnisch - FI",HYPERLINK(CONCATENATE("https://www.saflax.de/0-WVK-Retail/Bilder-Pictures/SAFLAX-",'Basis-Tabelle-Samen'!K185,"-",'Basis-Tabelle-Samen'!J185,"-garden-to-go-mini-finnish.jpg")),
IF($C$1="Französisch - FR",HYPERLINK(CONCATENATE("https://www.saflax.de/0-WVK-Retail/Bilder-Pictures/SAFLAX-",'Basis-Tabelle-Samen'!K185,"-",'Basis-Tabelle-Samen'!J185,"-garden-to-go-mini-french.jpg")),
IF($C$1="Griechisch - GR",HYPERLINK(CONCATENATE("https://www.saflax.de/0-WVK-Retail/Bilder-Pictures/SAFLAX-",'Basis-Tabelle-Samen'!K185,"-",'Basis-Tabelle-Samen'!J185,"-garden-to-go-mini-greek.jpg")),
IF($C$1="Irisch - IE",HYPERLINK(CONCATENATE("https://www.saflax.de/0-WVK-Retail/Bilder-Pictures/SAFLAX-",'Basis-Tabelle-Samen'!K185,"-",'Basis-Tabelle-Samen'!J185,"-garden-to-go-mini-irish.jpg")),
IF($C$1="Isländisch - IS",HYPERLINK(CONCATENATE("https://www.saflax.de/0-WVK-Retail/Bilder-Pictures/SAFLAX-",'Basis-Tabelle-Samen'!K185,"-",'Basis-Tabelle-Samen'!J185,"-garden-to-go-mini-icelandic.jpg")),
IF($C$1="Italienisch - IT",HYPERLINK(CONCATENATE("https://www.saflax.de/0-WVK-Retail/Bilder-Pictures/SAFLAX-",'Basis-Tabelle-Samen'!K185,"-",'Basis-Tabelle-Samen'!J185,"-garden-to-go-mini-italian.jpg")),
IF($C$1="Japanisch - JP",HYPERLINK(CONCATENATE("https://www.saflax.de/0-WVK-Retail/Bilder-Pictures/SAFLAX-",'Basis-Tabelle-Samen'!K185,"-",'Basis-Tabelle-Samen'!J185,"-garden-to-go-mini-japanese.jpg")),
IF($C$1="Kroatisch - HR",HYPERLINK(CONCATENATE("https://www.saflax.de/0-WVK-Retail/Bilder-Pictures/SAFLAX-",'Basis-Tabelle-Samen'!K185,"-",'Basis-Tabelle-Samen'!J185,"-garden-to-go-mini-croatian.jpg")),
IF($C$1="Lettisch - LV",HYPERLINK(CONCATENATE("https://www.saflax.de/0-WVK-Retail/Bilder-Pictures/SAFLAX-",'Basis-Tabelle-Samen'!K185,"-",'Basis-Tabelle-Samen'!J185,"-garden-to-go-mini-latvian.jpg")),
IF($C$1="Litauisch - LT",HYPERLINK(CONCATENATE("https://www.saflax.de/0-WVK-Retail/Bilder-Pictures/SAFLAX-",'Basis-Tabelle-Samen'!K185,"-",'Basis-Tabelle-Samen'!J185,"-garden-to-go-mini-lithuanian.jpg")),
IF($C$1="Maltesisch - MT",HYPERLINK(CONCATENATE("https://www.saflax.de/0-WVK-Retail/Bilder-Pictures/SAFLAX-",'Basis-Tabelle-Samen'!K185,"-",'Basis-Tabelle-Samen'!J185,"-garden-to-go-mini-maltese.jpg")),
IF($C$1="Niederländisch - NL",HYPERLINK(CONCATENATE("https://www.saflax.de/0-WVK-Retail/Bilder-Pictures/SAFLAX-",'Basis-Tabelle-Samen'!K185,"-",'Basis-Tabelle-Samen'!J185,"-garden-to-go-mini-dutch.jpg")),
IF($C$1="Norwegisch - NO",HYPERLINK(CONCATENATE("https://www.saflax.de/0-WVK-Retail/Bilder-Pictures/SAFLAX-",'Basis-Tabelle-Samen'!K185,"-",'Basis-Tabelle-Samen'!J185,"-garden-to-go-mini-nowegian.jpg")),
IF($C$1="Polnisch - PL",HYPERLINK(CONCATENATE("https://www.saflax.de/0-WVK-Retail/Bilder-Pictures/SAFLAX-",'Basis-Tabelle-Samen'!K185,"-",'Basis-Tabelle-Samen'!J185,"-garden-to-go-mini-polish.jpg")),
IF($C$1="Portugiesisch - PT",HYPERLINK(CONCATENATE("https://www.saflax.de/0-WVK-Retail/Bilder-Pictures/SAFLAX-",'Basis-Tabelle-Samen'!K185,"-",'Basis-Tabelle-Samen'!J185,"-garden-to-go-mini-portuguese.jpg")),
IF($C$1="Rumänisch - RO",HYPERLINK(CONCATENATE("https://www.saflax.de/0-WVK-Retail/Bilder-Pictures/SAFLAX-",'Basis-Tabelle-Samen'!K185,"-",'Basis-Tabelle-Samen'!J185,"-garden-to-go-mini-romanian.jpg")),
IF($C$1="Schwedisch - SE",HYPERLINK(CONCATENATE("https://www.saflax.de/0-WVK-Retail/Bilder-Pictures/SAFLAX-",'Basis-Tabelle-Samen'!K185,"-",'Basis-Tabelle-Samen'!J185,"-garden-to-go-mini-swedish.jpg")),
IF($C$1="Slowakisch - SK",HYPERLINK(CONCATENATE("https://www.saflax.de/0-WVK-Retail/Bilder-Pictures/SAFLAX-",'Basis-Tabelle-Samen'!K185,"-",'Basis-Tabelle-Samen'!J185,"-garden-to-go-mini-slovak.jpg")),
IF($C$1="Slowenisch - SI",HYPERLINK(CONCATENATE("https://www.saflax.de/0-WVK-Retail/Bilder-Pictures/SAFLAX-",'Basis-Tabelle-Samen'!K185,"-",'Basis-Tabelle-Samen'!J185,"-garden-to-go-mini-slovenian.jpg")),
IF($C$1="Spanisch - ES",HYPERLINK(CONCATENATE("https://www.saflax.de/0-WVK-Retail/Bilder-Pictures/SAFLAX-",'Basis-Tabelle-Samen'!K185,"-",'Basis-Tabelle-Samen'!J185,"-garden-to-go-mini-spanish.jpg")),
IF($C$1="Tschechisch - CZ",HYPERLINK(CONCATENATE("https://www.saflax.de/0-WVK-Retail/Bilder-Pictures/SAFLAX-",'Basis-Tabelle-Samen'!K185,"-",'Basis-Tabelle-Samen'!J185,"-garden-to-go-mini-czech.jpg")),
IF($C$1="Türkisch - TR",HYPERLINK(CONCATENATE("https://www.saflax.de/0-WVK-Retail/Bilder-Pictures/SAFLAX-",'Basis-Tabelle-Samen'!K185,"-",'Basis-Tabelle-Samen'!J185,"-garden-to-go-mini-turkish.jpg")),
IF($C$1="Ungarisch - HU",HYPERLINK(CONCATENATE("https://www.saflax.de/0-WVK-Retail/Bilder-Pictures/SAFLAX-",'Basis-Tabelle-Samen'!K185,"-",'Basis-Tabelle-Samen'!J185,"-garden-to-go-mini-hungarian.jpg")),
" ACHTUNG")))))))))))))))))))))))))))))</f>
        <v>https://www.saflax.de/0-WVK-Retail/Bilder-Pictures/SAFLAX-78731-eruca-sativa-garden-to-go-mini-english.jpg</v>
      </c>
      <c r="AN177" s="330" t="str">
        <f>IF(I177&lt;1,"",
IF($C$1="Bulgarisch - BG",HYPERLINK(CONCATENATE("https://www.saflax.de/0-WVK-Retail/Bilder-Pictures/SAFLAX-",'Basis-Tabelle-Samen'!N185,"-",'Basis-Tabelle-Samen'!J185,"-garden-to-go-lite-bulgarian.jpg")),
IF($C$1="Dänisch - DK",HYPERLINK(CONCATENATE("https://www.saflax.de/0-WVK-Retail/Bilder-Pictures/SAFLAX-",'Basis-Tabelle-Samen'!N185,"-",'Basis-Tabelle-Samen'!J185,"-garden-to-go-lite-danish.jpg")),
IF($C$1="Deutsch - DE",HYPERLINK(CONCATENATE("https://www.saflax.de/0-WVK-Retail/Bilder-Pictures/SAFLAX-",'Basis-Tabelle-Samen'!N185,"-",'Basis-Tabelle-Samen'!J185,"-garden-to-go-lite-german.jpg")),
IF($C$1="Englisch - UK",HYPERLINK(CONCATENATE("https://www.saflax.de/0-WVK-Retail/Bilder-Pictures/SAFLAX-",'Basis-Tabelle-Samen'!N185,"-",'Basis-Tabelle-Samen'!J185,"-garden-to-go-lite-english.jpg")),
IF($C$1="Estnisch - EE",HYPERLINK(CONCATENATE("https://www.saflax.de/0-WVK-Retail/Bilder-Pictures/SAFLAX-",'Basis-Tabelle-Samen'!N185,"-",'Basis-Tabelle-Samen'!J185,"-garden-to-go-lite-estonian.jpg")),
IF($C$1="Finnisch - FI",HYPERLINK(CONCATENATE("https://www.saflax.de/0-WVK-Retail/Bilder-Pictures/SAFLAX-",'Basis-Tabelle-Samen'!N185,"-",'Basis-Tabelle-Samen'!J185,"-garden-to-go-lite-finnish.jpg")),
IF($C$1="Französisch - FR",HYPERLINK(CONCATENATE("https://www.saflax.de/0-WVK-Retail/Bilder-Pictures/SAFLAX-",'Basis-Tabelle-Samen'!N185,"-",'Basis-Tabelle-Samen'!J185,"-garden-to-go-lite-french.jpg")),
IF($C$1="Griechisch - GR",HYPERLINK(CONCATENATE("https://www.saflax.de/0-WVK-Retail/Bilder-Pictures/SAFLAX-",'Basis-Tabelle-Samen'!N185,"-",'Basis-Tabelle-Samen'!J185,"-garden-to-go-lite-greek.jpg")),
IF($C$1="Irisch - IE",HYPERLINK(CONCATENATE("https://www.saflax.de/0-WVK-Retail/Bilder-Pictures/SAFLAX-",'Basis-Tabelle-Samen'!N185,"-",'Basis-Tabelle-Samen'!J185,"-garden-to-go-lite-irish.jpg")),
IF($C$1="Isländisch - IS",HYPERLINK(CONCATENATE("https://www.saflax.de/0-WVK-Retail/Bilder-Pictures/SAFLAX-",'Basis-Tabelle-Samen'!N185,"-",'Basis-Tabelle-Samen'!J185,"-garden-to-go-lite-icelandic.jpg")),
IF($C$1="Italienisch - IT",HYPERLINK(CONCATENATE("https://www.saflax.de/0-WVK-Retail/Bilder-Pictures/SAFLAX-",'Basis-Tabelle-Samen'!N185,"-",'Basis-Tabelle-Samen'!J185,"-garden-to-go-lite-italian.jpg")),
IF($C$1="Japanisch - JP",HYPERLINK(CONCATENATE("https://www.saflax.de/0-WVK-Retail/Bilder-Pictures/SAFLAX-",'Basis-Tabelle-Samen'!N185,"-",'Basis-Tabelle-Samen'!J185,"-garden-to-go-lite-japanese.jpg")),
IF($C$1="Kroatisch - HR",HYPERLINK(CONCATENATE("https://www.saflax.de/0-WVK-Retail/Bilder-Pictures/SAFLAX-",'Basis-Tabelle-Samen'!N185,"-",'Basis-Tabelle-Samen'!J185,"-garden-to-go-lite-croatian.jpg")),
IF($C$1="Lettisch - LV",HYPERLINK(CONCATENATE("https://www.saflax.de/0-WVK-Retail/Bilder-Pictures/SAFLAX-",'Basis-Tabelle-Samen'!N185,"-",'Basis-Tabelle-Samen'!J185,"-garden-to-go-lite-latvian.jpg")),
IF($C$1="Litauisch - LT",HYPERLINK(CONCATENATE("https://www.saflax.de/0-WVK-Retail/Bilder-Pictures/SAFLAX-",'Basis-Tabelle-Samen'!N185,"-",'Basis-Tabelle-Samen'!J185,"-garden-to-go-lite-lithuanian.jpg")),
IF($C$1="Maltesisch - MT",HYPERLINK(CONCATENATE("https://www.saflax.de/0-WVK-Retail/Bilder-Pictures/SAFLAX-",'Basis-Tabelle-Samen'!N185,"-",'Basis-Tabelle-Samen'!J185,"-garden-to-go-lite-maltese.jpg")),
IF($C$1="Niederländisch - NL",HYPERLINK(CONCATENATE("https://www.saflax.de/0-WVK-Retail/Bilder-Pictures/SAFLAX-",'Basis-Tabelle-Samen'!N185,"-",'Basis-Tabelle-Samen'!J185,"-garden-to-go-lite-dutch.jpg")),
IF($C$1="Norwegisch - NO",HYPERLINK(CONCATENATE("https://www.saflax.de/0-WVK-Retail/Bilder-Pictures/SAFLAX-",'Basis-Tabelle-Samen'!N185,"-",'Basis-Tabelle-Samen'!J185,"-garden-to-go-lite-nowegian.jpg")),
IF($C$1="Polnisch - PL",HYPERLINK(CONCATENATE("https://www.saflax.de/0-WVK-Retail/Bilder-Pictures/SAFLAX-",'Basis-Tabelle-Samen'!N185,"-",'Basis-Tabelle-Samen'!J185,"-garden-to-go-lite-polish.jpg")),
IF($C$1="Portugiesisch - PT",HYPERLINK(CONCATENATE("https://www.saflax.de/0-WVK-Retail/Bilder-Pictures/SAFLAX-",'Basis-Tabelle-Samen'!N185,"-",'Basis-Tabelle-Samen'!J185,"-garden-to-go-lite-portuguese.jpg")),
IF($C$1="Rumänisch - RO",HYPERLINK(CONCATENATE("https://www.saflax.de/0-WVK-Retail/Bilder-Pictures/SAFLAX-",'Basis-Tabelle-Samen'!N185,"-",'Basis-Tabelle-Samen'!J185,"-garden-to-go-lite-romanian.jpg")),
IF($C$1="Schwedisch - SE",HYPERLINK(CONCATENATE("https://www.saflax.de/0-WVK-Retail/Bilder-Pictures/SAFLAX-",'Basis-Tabelle-Samen'!N185,"-",'Basis-Tabelle-Samen'!J185,"-garden-to-go-lite-swedish.jpg")),
IF($C$1="Slowakisch - SK",HYPERLINK(CONCATENATE("https://www.saflax.de/0-WVK-Retail/Bilder-Pictures/SAFLAX-",'Basis-Tabelle-Samen'!N185,"-",'Basis-Tabelle-Samen'!J185,"-garden-to-go-lite-slovak.jpg")),
IF($C$1="Slowenisch - SI",HYPERLINK(CONCATENATE("https://www.saflax.de/0-WVK-Retail/Bilder-Pictures/SAFLAX-",'Basis-Tabelle-Samen'!N185,"-",'Basis-Tabelle-Samen'!J185,"-garden-to-go-lite-slovenian.jpg")),
IF($C$1="Spanisch - ES",HYPERLINK(CONCATENATE("https://www.saflax.de/0-WVK-Retail/Bilder-Pictures/SAFLAX-",'Basis-Tabelle-Samen'!N185,"-",'Basis-Tabelle-Samen'!J185,"-garden-to-go-lite-spanish.jpg")),
IF($C$1="Tschechisch - CZ",HYPERLINK(CONCATENATE("https://www.saflax.de/0-WVK-Retail/Bilder-Pictures/SAFLAX-",'Basis-Tabelle-Samen'!N185,"-",'Basis-Tabelle-Samen'!J185,"-garden-to-go-lite-czech.jpg")),
IF($C$1="Türkisch - TR",HYPERLINK(CONCATENATE("https://www.saflax.de/0-WVK-Retail/Bilder-Pictures/SAFLAX-",'Basis-Tabelle-Samen'!N185,"-",'Basis-Tabelle-Samen'!J185,"-garden-to-go-lite-turkish.jpg")),
IF($C$1="Ungarisch - HU",HYPERLINK(CONCATENATE("https://www.saflax.de/0-WVK-Retail/Bilder-Pictures/SAFLAX-",'Basis-Tabelle-Samen'!N185,"-",'Basis-Tabelle-Samen'!J185,"-garden-to-go-lite-hungarian.jpg")),
" ACHTUNG")))))))))))))))))))))))))))))</f>
        <v>https://www.saflax.de/0-WVK-Retail/Bilder-Pictures/SAFLAX-88731-eruca-sativa-garden-to-go-lite-english.jpg</v>
      </c>
      <c r="AO177" s="330" t="str">
        <f>IF(J177&lt;1,"",
IF($C$1="Bulgarisch - BG",HYPERLINK(CONCATENATE("https://www.saflax.de/0-WVK-Retail/Bilder-Pictures/SAFLAX-",'Basis-Tabelle-Samen'!Q185,"-",'Basis-Tabelle-Samen'!J185,"-garden-to-go-bulgarian.jpg")),
IF($C$1="Dänisch - DK",HYPERLINK(CONCATENATE("https://www.saflax.de/0-WVK-Retail/Bilder-Pictures/SAFLAX-",'Basis-Tabelle-Samen'!Q185,"-",'Basis-Tabelle-Samen'!J185,"-garden-to-go-danish.jpg")),
IF($C$1="Deutsch - DE",HYPERLINK(CONCATENATE("https://www.saflax.de/0-WVK-Retail/Bilder-Pictures/SAFLAX-",'Basis-Tabelle-Samen'!Q185,"-",'Basis-Tabelle-Samen'!J185,"-garden-to-go-german.jpg")),
IF($C$1="Englisch - UK",HYPERLINK(CONCATENATE("https://www.saflax.de/0-WVK-Retail/Bilder-Pictures/SAFLAX-",'Basis-Tabelle-Samen'!Q185,"-",'Basis-Tabelle-Samen'!J185,"-garden-to-go-english.jpg")),
IF($C$1="Estnisch - EE",HYPERLINK(CONCATENATE("https://www.saflax.de/0-WVK-Retail/Bilder-Pictures/SAFLAX-",'Basis-Tabelle-Samen'!Q185,"-",'Basis-Tabelle-Samen'!J185,"-garden-to-go-estonian.jpg")),
IF($C$1="Finnisch - FI",HYPERLINK(CONCATENATE("https://www.saflax.de/0-WVK-Retail/Bilder-Pictures/SAFLAX-",'Basis-Tabelle-Samen'!Q185,"-",'Basis-Tabelle-Samen'!J185,"-garden-to-go-finnish.jpg")),
IF($C$1="Französisch - FR",HYPERLINK(CONCATENATE("https://www.saflax.de/0-WVK-Retail/Bilder-Pictures/SAFLAX-",'Basis-Tabelle-Samen'!Q185,"-",'Basis-Tabelle-Samen'!J185,"-garden-to-go-french.jpg")),
IF($C$1="Griechisch - GR",HYPERLINK(CONCATENATE("https://www.saflax.de/0-WVK-Retail/Bilder-Pictures/SAFLAX-",'Basis-Tabelle-Samen'!Q185,"-",'Basis-Tabelle-Samen'!J185,"-garden-to-go-greek.jpg")),
IF($C$1="Irisch - IE",HYPERLINK(CONCATENATE("https://www.saflax.de/0-WVK-Retail/Bilder-Pictures/SAFLAX-",'Basis-Tabelle-Samen'!Q185,"-",'Basis-Tabelle-Samen'!J185,"-garden-to-go-irish.jpg")),
IF($C$1="Isländisch - IS",HYPERLINK(CONCATENATE("https://www.saflax.de/0-WVK-Retail/Bilder-Pictures/SAFLAX-",'Basis-Tabelle-Samen'!Q185,"-",'Basis-Tabelle-Samen'!J185,"-garden-to-go-icelandic.jpg")),
IF($C$1="Italienisch - IT",HYPERLINK(CONCATENATE("https://www.saflax.de/0-WVK-Retail/Bilder-Pictures/SAFLAX-",'Basis-Tabelle-Samen'!Q185,"-",'Basis-Tabelle-Samen'!J185,"-garden-to-go-italian.jpg")),
IF($C$1="Japanisch - JP",HYPERLINK(CONCATENATE("https://www.saflax.de/0-WVK-Retail/Bilder-Pictures/SAFLAX-",'Basis-Tabelle-Samen'!Q185,"-",'Basis-Tabelle-Samen'!J185,"-garden-to-go-japanese.jpg")),
IF($C$1="Kroatisch - HR",HYPERLINK(CONCATENATE("https://www.saflax.de/0-WVK-Retail/Bilder-Pictures/SAFLAX-",'Basis-Tabelle-Samen'!Q185,"-",'Basis-Tabelle-Samen'!J185,"-garden-to-go-croatian.jpg")),
IF($C$1="Lettisch - LV",HYPERLINK(CONCATENATE("https://www.saflax.de/0-WVK-Retail/Bilder-Pictures/SAFLAX-",'Basis-Tabelle-Samen'!Q185,"-",'Basis-Tabelle-Samen'!J185,"-garden-to-go-latvian.jpg")),
IF($C$1="Litauisch - LT",HYPERLINK(CONCATENATE("https://www.saflax.de/0-WVK-Retail/Bilder-Pictures/SAFLAX-",'Basis-Tabelle-Samen'!Q185,"-",'Basis-Tabelle-Samen'!J185,"-garden-to-go-lithuanian.jpg")),
IF($C$1="Maltesisch - MT",HYPERLINK(CONCATENATE("https://www.saflax.de/0-WVK-Retail/Bilder-Pictures/SAFLAX-",'Basis-Tabelle-Samen'!Q185,"-",'Basis-Tabelle-Samen'!J185,"-garden-to-go-maltese.jpg")),
IF($C$1="Niederländisch - NL",HYPERLINK(CONCATENATE("https://www.saflax.de/0-WVK-Retail/Bilder-Pictures/SAFLAX-",'Basis-Tabelle-Samen'!Q185,"-",'Basis-Tabelle-Samen'!J185,"-garden-to-go-dutch.jpg")),
IF($C$1="Norwegisch - NO",HYPERLINK(CONCATENATE("https://www.saflax.de/0-WVK-Retail/Bilder-Pictures/SAFLAX-",'Basis-Tabelle-Samen'!Q185,"-",'Basis-Tabelle-Samen'!J185,"-garden-to-go-nowegian.jpg")),
IF($C$1="Polnisch - PL",HYPERLINK(CONCATENATE("https://www.saflax.de/0-WVK-Retail/Bilder-Pictures/SAFLAX-",'Basis-Tabelle-Samen'!Q185,"-",'Basis-Tabelle-Samen'!J185,"-garden-to-go-polish.jpg")),
IF($C$1="Portugiesisch - PT",HYPERLINK(CONCATENATE("https://www.saflax.de/0-WVK-Retail/Bilder-Pictures/SAFLAX-",'Basis-Tabelle-Samen'!Q185,"-",'Basis-Tabelle-Samen'!J185,"-garden-to-go-portuguese.jpg")),
IF($C$1="Rumänisch - RO",HYPERLINK(CONCATENATE("https://www.saflax.de/0-WVK-Retail/Bilder-Pictures/SAFLAX-",'Basis-Tabelle-Samen'!Q185,"-",'Basis-Tabelle-Samen'!J185,"-garden-to-go-romanian.jpg")),
IF($C$1="Schwedisch - SE",HYPERLINK(CONCATENATE("https://www.saflax.de/0-WVK-Retail/Bilder-Pictures/SAFLAX-",'Basis-Tabelle-Samen'!Q185,"-",'Basis-Tabelle-Samen'!J185,"-garden-to-go-swedish.jpg")),
IF($C$1="Slowakisch - SK",HYPERLINK(CONCATENATE("https://www.saflax.de/0-WVK-Retail/Bilder-Pictures/SAFLAX-",'Basis-Tabelle-Samen'!Q185,"-",'Basis-Tabelle-Samen'!J185,"-garden-to-go-slovak.jpg")),
IF($C$1="Slowenisch - SI",HYPERLINK(CONCATENATE("https://www.saflax.de/0-WVK-Retail/Bilder-Pictures/SAFLAX-",'Basis-Tabelle-Samen'!Q185,"-",'Basis-Tabelle-Samen'!J185,"-garden-to-go-slovenian.jpg")),
IF($C$1="Spanisch - ES",HYPERLINK(CONCATENATE("https://www.saflax.de/0-WVK-Retail/Bilder-Pictures/SAFLAX-",'Basis-Tabelle-Samen'!Q185,"-",'Basis-Tabelle-Samen'!J185,"-garden-to-go-spanish.jpg")),
IF($C$1="Tschechisch - CZ",HYPERLINK(CONCATENATE("https://www.saflax.de/0-WVK-Retail/Bilder-Pictures/SAFLAX-",'Basis-Tabelle-Samen'!Q185,"-",'Basis-Tabelle-Samen'!J185,"-garden-to-go-czech.jpg")),
IF($C$1="Türkisch - TR",HYPERLINK(CONCATENATE("https://www.saflax.de/0-WVK-Retail/Bilder-Pictures/SAFLAX-",'Basis-Tabelle-Samen'!Q185,"-",'Basis-Tabelle-Samen'!J185,"-garden-to-go-turkish.jpg")),
IF($C$1="Ungarisch - HU",HYPERLINK(CONCATENATE("https://www.saflax.de/0-WVK-Retail/Bilder-Pictures/SAFLAX-",'Basis-Tabelle-Samen'!Q185,"-",'Basis-Tabelle-Samen'!J185,"-garden-to-go-hungarian.jpg")),
" ACHTUNG")))))))))))))))))))))))))))))</f>
        <v>https://www.saflax.de/0-WVK-Retail/Bilder-Pictures/SAFLAX-58731-eruca-sativa-garden-to-go-english.jpg</v>
      </c>
      <c r="AP177" s="330" t="str">
        <f>IF(K177&lt;1,"",
IF($C$1="Bulgarisch - BG",HYPERLINK(CONCATENATE("https://www.saflax.de/0-WVK-Retail/Bilder-Pictures/SAFLAX-",'Basis-Tabelle-Samen'!T185,"-",'Basis-Tabelle-Samen'!J185,"-cultivation-set-bulgarian.jpg")),
IF($C$1="Dänisch - DK",HYPERLINK(CONCATENATE("https://www.saflax.de/0-WVK-Retail/Bilder-Pictures/SAFLAX-",'Basis-Tabelle-Samen'!T185,"-",'Basis-Tabelle-Samen'!J185,"-cultivation-set-danish.jpg")),
IF($C$1="Deutsch - DE",HYPERLINK(CONCATENATE("https://www.saflax.de/0-WVK-Retail/Bilder-Pictures/SAFLAX-",'Basis-Tabelle-Samen'!T185,"-",'Basis-Tabelle-Samen'!J185,"-cultivation-set-german.jpg")),
IF($C$1="Englisch - UK",HYPERLINK(CONCATENATE("https://www.saflax.de/0-WVK-Retail/Bilder-Pictures/SAFLAX-",'Basis-Tabelle-Samen'!T185,"-",'Basis-Tabelle-Samen'!J185,"-cultivation-set-english.jpg")),
IF($C$1="Estnisch - EE",HYPERLINK(CONCATENATE("https://www.saflax.de/0-WVK-Retail/Bilder-Pictures/SAFLAX-",'Basis-Tabelle-Samen'!T185,"-",'Basis-Tabelle-Samen'!J185,"-cultivation-set-estonian.jpg")),
IF($C$1="Finnisch - FI",HYPERLINK(CONCATENATE("https://www.saflax.de/0-WVK-Retail/Bilder-Pictures/SAFLAX-",'Basis-Tabelle-Samen'!T185,"-",'Basis-Tabelle-Samen'!J185,"-cultivation-set-finnish.jpg")),
IF($C$1="Französisch - FR",HYPERLINK(CONCATENATE("https://www.saflax.de/0-WVK-Retail/Bilder-Pictures/SAFLAX-",'Basis-Tabelle-Samen'!T185,"-",'Basis-Tabelle-Samen'!J185,"-cultivation-set-french.jpg")),
IF($C$1="Griechisch - GR",HYPERLINK(CONCATENATE("https://www.saflax.de/0-WVK-Retail/Bilder-Pictures/SAFLAX-",'Basis-Tabelle-Samen'!T185,"-",'Basis-Tabelle-Samen'!J185,"-cultivation-set-greek.jpg")),
IF($C$1="Irisch - IE",HYPERLINK(CONCATENATE("https://www.saflax.de/0-WVK-Retail/Bilder-Pictures/SAFLAX-",'Basis-Tabelle-Samen'!T185,"-",'Basis-Tabelle-Samen'!J185,"-cultivation-set-irish.jpg")),
IF($C$1="Isländisch - IS",HYPERLINK(CONCATENATE("https://www.saflax.de/0-WVK-Retail/Bilder-Pictures/SAFLAX-",'Basis-Tabelle-Samen'!T185,"-",'Basis-Tabelle-Samen'!J185,"-cultivation-set-icelandic.jpg")),
IF($C$1="Italienisch - IT",HYPERLINK(CONCATENATE("https://www.saflax.de/0-WVK-Retail/Bilder-Pictures/SAFLAX-",'Basis-Tabelle-Samen'!T185,"-",'Basis-Tabelle-Samen'!J185,"-cultivation-set-italian.jpg")),
IF($C$1="Japanisch - JP",HYPERLINK(CONCATENATE("https://www.saflax.de/0-WVK-Retail/Bilder-Pictures/SAFLAX-",'Basis-Tabelle-Samen'!T185,"-",'Basis-Tabelle-Samen'!J185,"-cultivation-set-japanese.jpg")),
IF($C$1="Kroatisch - HR",HYPERLINK(CONCATENATE("https://www.saflax.de/0-WVK-Retail/Bilder-Pictures/SAFLAX-",'Basis-Tabelle-Samen'!T185,"-",'Basis-Tabelle-Samen'!J185,"-cultivation-set-croatian.jpg")),
IF($C$1="Lettisch - LV",HYPERLINK(CONCATENATE("https://www.saflax.de/0-WVK-Retail/Bilder-Pictures/SAFLAX-",'Basis-Tabelle-Samen'!T185,"-",'Basis-Tabelle-Samen'!J185,"-cultivation-set-latvian.jpg")),
IF($C$1="Litauisch - LT",HYPERLINK(CONCATENATE("https://www.saflax.de/0-WVK-Retail/Bilder-Pictures/SAFLAX-",'Basis-Tabelle-Samen'!T185,"-",'Basis-Tabelle-Samen'!J185,"-cultivation-set-lithuanian.jpg")),
IF($C$1="Maltesisch - MT",HYPERLINK(CONCATENATE("https://www.saflax.de/0-WVK-Retail/Bilder-Pictures/SAFLAX-",'Basis-Tabelle-Samen'!T185,"-",'Basis-Tabelle-Samen'!J185,"-cultivation-set-maltese.jpg")),
IF($C$1="Niederländisch - NL",HYPERLINK(CONCATENATE("https://www.saflax.de/0-WVK-Retail/Bilder-Pictures/SAFLAX-",'Basis-Tabelle-Samen'!T185,"-",'Basis-Tabelle-Samen'!J185,"-cultivation-set-dutch.jpg")),
IF($C$1="Norwegisch - NO",HYPERLINK(CONCATENATE("https://www.saflax.de/0-WVK-Retail/Bilder-Pictures/SAFLAX-",'Basis-Tabelle-Samen'!T185,"-",'Basis-Tabelle-Samen'!J185,"-cultivation-set-nowegian.jpg")),
IF($C$1="Polnisch - PL",HYPERLINK(CONCATENATE("https://www.saflax.de/0-WVK-Retail/Bilder-Pictures/SAFLAX-",'Basis-Tabelle-Samen'!T185,"-",'Basis-Tabelle-Samen'!J185,"-cultivation-set-polish.jpg")),
IF($C$1="Portugiesisch - PT",HYPERLINK(CONCATENATE("https://www.saflax.de/0-WVK-Retail/Bilder-Pictures/SAFLAX-",'Basis-Tabelle-Samen'!T185,"-",'Basis-Tabelle-Samen'!J185,"-cultivation-set-portuguese.jpg")),
IF($C$1="Rumänisch - RO",HYPERLINK(CONCATENATE("https://www.saflax.de/0-WVK-Retail/Bilder-Pictures/SAFLAX-",'Basis-Tabelle-Samen'!T185,"-",'Basis-Tabelle-Samen'!J185,"-cultivation-set-romanian.jpg")),
IF($C$1="Schwedisch - SE",HYPERLINK(CONCATENATE("https://www.saflax.de/0-WVK-Retail/Bilder-Pictures/SAFLAX-",'Basis-Tabelle-Samen'!T185,"-",'Basis-Tabelle-Samen'!J185,"-cultivation-set-swedish.jpg")),
IF($C$1="Slowakisch - SK",HYPERLINK(CONCATENATE("https://www.saflax.de/0-WVK-Retail/Bilder-Pictures/SAFLAX-",'Basis-Tabelle-Samen'!T185,"-",'Basis-Tabelle-Samen'!J185,"-cultivation-set-slovak.jpg")),
IF($C$1="Slowenisch - SI",HYPERLINK(CONCATENATE("https://www.saflax.de/0-WVK-Retail/Bilder-Pictures/SAFLAX-",'Basis-Tabelle-Samen'!T185,"-",'Basis-Tabelle-Samen'!J185,"-cultivation-set-slovenian.jpg")),
IF($C$1="Spanisch - ES",HYPERLINK(CONCATENATE("https://www.saflax.de/0-WVK-Retail/Bilder-Pictures/SAFLAX-",'Basis-Tabelle-Samen'!T185,"-",'Basis-Tabelle-Samen'!J185,"-cultivation-set-spanish.jpg")),
IF($C$1="Tschechisch - CZ",HYPERLINK(CONCATENATE("https://www.saflax.de/0-WVK-Retail/Bilder-Pictures/SAFLAX-",'Basis-Tabelle-Samen'!T185,"-",'Basis-Tabelle-Samen'!J185,"-cultivation-set-czech.jpg")),
IF($C$1="Türkisch - TR",HYPERLINK(CONCATENATE("https://www.saflax.de/0-WVK-Retail/Bilder-Pictures/SAFLAX-",'Basis-Tabelle-Samen'!T185,"-",'Basis-Tabelle-Samen'!J185,"-cultivation-set-turkish.jpg")),
IF($C$1="Ungarisch - HU",HYPERLINK(CONCATENATE("https://www.saflax.de/0-WVK-Retail/Bilder-Pictures/SAFLAX-",'Basis-Tabelle-Samen'!T185,"-",'Basis-Tabelle-Samen'!J185,"-cultivation-set-hungarian.jpg")),
" ACHTUNG")))))))))))))))))))))))))))))</f>
        <v>https://www.saflax.de/0-WVK-Retail/Bilder-Pictures/SAFLAX-38731-eruca-sativa-cultivation-set-english.jpg</v>
      </c>
      <c r="AQ177" s="330" t="str">
        <f>IF(L177&lt;1,"",
IF($C$1="Bulgarisch - BG",HYPERLINK(CONCATENATE("https://www.saflax.de/0-WVK-Retail/Bilder-Pictures/SAFLAX-",'Basis-Tabelle-Samen'!W185,"-",'Basis-Tabelle-Samen'!J185,"-garden-in-the-bag-bulgarian.jpg")),
IF($C$1="Dänisch - DK",HYPERLINK(CONCATENATE("https://www.saflax.de/0-WVK-Retail/Bilder-Pictures/SAFLAX-",'Basis-Tabelle-Samen'!W185,"-",'Basis-Tabelle-Samen'!J185,"-garden-in-the-bag-danish.jpg")),
IF($C$1="Deutsch - DE",HYPERLINK(CONCATENATE("https://www.saflax.de/0-WVK-Retail/Bilder-Pictures/SAFLAX-",'Basis-Tabelle-Samen'!W185,"-",'Basis-Tabelle-Samen'!J185,"-garden-in-the-bag-german.jpg")),
IF($C$1="Englisch - UK",HYPERLINK(CONCATENATE("https://www.saflax.de/0-WVK-Retail/Bilder-Pictures/SAFLAX-",'Basis-Tabelle-Samen'!W185,"-",'Basis-Tabelle-Samen'!J185,"-garden-in-the-bag-english.jpg")),
IF($C$1="Estnisch - EE",HYPERLINK(CONCATENATE("https://www.saflax.de/0-WVK-Retail/Bilder-Pictures/SAFLAX-",'Basis-Tabelle-Samen'!W185,"-",'Basis-Tabelle-Samen'!J185,"-garden-in-the-bag-estonian.jpg")),
IF($C$1="Finnisch - FI",HYPERLINK(CONCATENATE("https://www.saflax.de/0-WVK-Retail/Bilder-Pictures/SAFLAX-",'Basis-Tabelle-Samen'!W185,"-",'Basis-Tabelle-Samen'!J185,"-garden-in-the-bag-finnish.jpg")),
IF($C$1="Französisch - FR",HYPERLINK(CONCATENATE("https://www.saflax.de/0-WVK-Retail/Bilder-Pictures/SAFLAX-",'Basis-Tabelle-Samen'!W185,"-",'Basis-Tabelle-Samen'!J185,"-garden-in-the-bag-french.jpg")),
IF($C$1="Griechisch - GR",HYPERLINK(CONCATENATE("https://www.saflax.de/0-WVK-Retail/Bilder-Pictures/SAFLAX-",'Basis-Tabelle-Samen'!W185,"-",'Basis-Tabelle-Samen'!J185,"-garden-in-the-bag-greek.jpg")),
IF($C$1="Irisch - IE",HYPERLINK(CONCATENATE("https://www.saflax.de/0-WVK-Retail/Bilder-Pictures/SAFLAX-",'Basis-Tabelle-Samen'!W185,"-",'Basis-Tabelle-Samen'!J185,"-garden-in-the-bag-irish.jpg")),
IF($C$1="Isländisch - IS",HYPERLINK(CONCATENATE("https://www.saflax.de/0-WVK-Retail/Bilder-Pictures/SAFLAX-",'Basis-Tabelle-Samen'!W185,"-",'Basis-Tabelle-Samen'!J185,"-garden-in-the-bag-icelandic.jpg")),
IF($C$1="Italienisch - IT",HYPERLINK(CONCATENATE("https://www.saflax.de/0-WVK-Retail/Bilder-Pictures/SAFLAX-",'Basis-Tabelle-Samen'!W185,"-",'Basis-Tabelle-Samen'!J185,"-garden-in-the-bag-italian.jpg")),
IF($C$1="Japanisch - JP",HYPERLINK(CONCATENATE("https://www.saflax.de/0-WVK-Retail/Bilder-Pictures/SAFLAX-",'Basis-Tabelle-Samen'!W185,"-",'Basis-Tabelle-Samen'!J185,"-garden-in-the-bag-japanese.jpg")),
IF($C$1="Kroatisch - HR",HYPERLINK(CONCATENATE("https://www.saflax.de/0-WVK-Retail/Bilder-Pictures/SAFLAX-",'Basis-Tabelle-Samen'!W185,"-",'Basis-Tabelle-Samen'!J185,"-garden-in-the-bag-croatian.jpg")),
IF($C$1="Lettisch - LV",HYPERLINK(CONCATENATE("https://www.saflax.de/0-WVK-Retail/Bilder-Pictures/SAFLAX-",'Basis-Tabelle-Samen'!W185,"-",'Basis-Tabelle-Samen'!J185,"-garden-in-the-bag-latvian.jpg")),
IF($C$1="Litauisch - LT",HYPERLINK(CONCATENATE("https://www.saflax.de/0-WVK-Retail/Bilder-Pictures/SAFLAX-",'Basis-Tabelle-Samen'!W185,"-",'Basis-Tabelle-Samen'!J185,"-garden-in-the-bag-lithuanian.jpg")),
IF($C$1="Maltesisch - MT",HYPERLINK(CONCATENATE("https://www.saflax.de/0-WVK-Retail/Bilder-Pictures/SAFLAX-",'Basis-Tabelle-Samen'!W185,"-",'Basis-Tabelle-Samen'!J185,"-garden-in-the-bag-maltese.jpg")),
IF($C$1="Niederländisch - NL",HYPERLINK(CONCATENATE("https://www.saflax.de/0-WVK-Retail/Bilder-Pictures/SAFLAX-",'Basis-Tabelle-Samen'!W185,"-",'Basis-Tabelle-Samen'!J185,"-garden-in-the-bag-dutch.jpg")),
IF($C$1="Norwegisch - NO",HYPERLINK(CONCATENATE("https://www.saflax.de/0-WVK-Retail/Bilder-Pictures/SAFLAX-",'Basis-Tabelle-Samen'!W185,"-",'Basis-Tabelle-Samen'!J185,"-garden-in-the-bag-nowegian.jpg")),
IF($C$1="Polnisch - PL",HYPERLINK(CONCATENATE("https://www.saflax.de/0-WVK-Retail/Bilder-Pictures/SAFLAX-",'Basis-Tabelle-Samen'!W185,"-",'Basis-Tabelle-Samen'!J185,"-garden-in-the-bag-polish.jpg")),
IF($C$1="Portugiesisch - PT",HYPERLINK(CONCATENATE("https://www.saflax.de/0-WVK-Retail/Bilder-Pictures/SAFLAX-",'Basis-Tabelle-Samen'!W185,"-",'Basis-Tabelle-Samen'!J185,"-garden-in-the-bag-portuguese.jpg")),
IF($C$1="Rumänisch - RO",HYPERLINK(CONCATENATE("https://www.saflax.de/0-WVK-Retail/Bilder-Pictures/SAFLAX-",'Basis-Tabelle-Samen'!W185,"-",'Basis-Tabelle-Samen'!J185,"-garden-in-the-bag-romanian.jpg")),
IF($C$1="Schwedisch - SE",HYPERLINK(CONCATENATE("https://www.saflax.de/0-WVK-Retail/Bilder-Pictures/SAFLAX-",'Basis-Tabelle-Samen'!W185,"-",'Basis-Tabelle-Samen'!J185,"-garden-in-the-bag-swedish.jpg")),
IF($C$1="Slowakisch - SK",HYPERLINK(CONCATENATE("https://www.saflax.de/0-WVK-Retail/Bilder-Pictures/SAFLAX-",'Basis-Tabelle-Samen'!W185,"-",'Basis-Tabelle-Samen'!J185,"-garden-in-the-bag-slovak.jpg")),
IF($C$1="Slowenisch - SI",HYPERLINK(CONCATENATE("https://www.saflax.de/0-WVK-Retail/Bilder-Pictures/SAFLAX-",'Basis-Tabelle-Samen'!W185,"-",'Basis-Tabelle-Samen'!J185,"-garden-in-the-bag-slovenian.jpg")),
IF($C$1="Spanisch - ES",HYPERLINK(CONCATENATE("https://www.saflax.de/0-WVK-Retail/Bilder-Pictures/SAFLAX-",'Basis-Tabelle-Samen'!W185,"-",'Basis-Tabelle-Samen'!J185,"-garden-in-the-bag-spanish.jpg")),
IF($C$1="Tschechisch - CZ",HYPERLINK(CONCATENATE("https://www.saflax.de/0-WVK-Retail/Bilder-Pictures/SAFLAX-",'Basis-Tabelle-Samen'!W185,"-",'Basis-Tabelle-Samen'!J185,"-garden-in-the-bag-czech.jpg")),
IF($C$1="Türkisch - TR",HYPERLINK(CONCATENATE("https://www.saflax.de/0-WVK-Retail/Bilder-Pictures/SAFLAX-",'Basis-Tabelle-Samen'!W185,"-",'Basis-Tabelle-Samen'!J185,"-garden-in-the-bag-turkish.jpg")),
IF($C$1="Ungarisch - HU",HYPERLINK(CONCATENATE("https://www.saflax.de/0-WVK-Retail/Bilder-Pictures/SAFLAX-",'Basis-Tabelle-Samen'!W185,"-",'Basis-Tabelle-Samen'!J185,"-garden-in-the-bag-hungarian.jpg")),
" ACHTUNG")))))))))))))))))))))))))))))</f>
        <v>https://www.saflax.de/0-WVK-Retail/Bilder-Pictures/SAFLAX-68731-eruca-sativa-garden-in-the-bag-english.jpg</v>
      </c>
    </row>
    <row r="178" spans="1:43" ht="17.100000000000001" customHeight="1" x14ac:dyDescent="0.2">
      <c r="A178" s="318" t="str">
        <f>IF('Basis-Tabelle-Samen'!A186="","",IF($C$1="Deutsch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78" s="319" t="str">
        <f>'Basis-Tabelle-Samen'!I186</f>
        <v>Diplotaxis tenuifolia</v>
      </c>
      <c r="C178" s="316" t="str">
        <f>IF($C$1="Bulgarisch - BG",'Basis-Tabelle-Samen'!Z186,
IF($C$1="Dänisch - DK",'Basis-Tabelle-Samen'!AA186,
IF($C$1="Deutsch - DE",'Basis-Tabelle-Samen'!AB186,
IF($C$1="Englisch - UK",'Basis-Tabelle-Samen'!AC186,
IF($C$1="Estnisch - EE",'Basis-Tabelle-Samen'!AD186,
IF($C$1="Finnisch - FI",'Basis-Tabelle-Samen'!AE186,
IF($C$1="Französisch - FR",'Basis-Tabelle-Samen'!AF186,
IF($C$1="Griechisch - GR",'Basis-Tabelle-Samen'!AG186,
IF($C$1="Irisch - IE",'Basis-Tabelle-Samen'!AH186,
IF($C$1="Isländisch - IS",'Basis-Tabelle-Samen'!AI186,
IF($C$1="Italienisch - IT",'Basis-Tabelle-Samen'!AJ186,
IF($C$1="Japanisch - JP",'Basis-Tabelle-Samen'!AK186,
IF($C$1="Kroatisch - HR",'Basis-Tabelle-Samen'!AL186,
IF($C$1="Lettisch - LV",'Basis-Tabelle-Samen'!AM186,
IF($C$1="Litauisch - LT",'Basis-Tabelle-Samen'!AN186,
IF($C$1="Maltesisch - MT",'Basis-Tabelle-Samen'!AO186,
IF($C$1="Niederländisch - NL",'Basis-Tabelle-Samen'!AP186,
IF($C$1="Norwegisch - NO",'Basis-Tabelle-Samen'!AQ186,
IF($C$1="Polnisch - PL",'Basis-Tabelle-Samen'!AR186,
IF($C$1="Portugiesisch - PT",'Basis-Tabelle-Samen'!AS186,
IF($C$1="Rumänisch - RO",'Basis-Tabelle-Samen'!AT186,
IF($C$1="Schwedisch - SE",'Basis-Tabelle-Samen'!AU186,
IF($C$1="Slowakisch - SK",'Basis-Tabelle-Samen'!AV186,
IF($C$1="Slowenisch - SI",'Basis-Tabelle-Samen'!AW186,
IF($C$1="Spanisch - ES",'Basis-Tabelle-Samen'!AX186,
IF($C$1="Tschechisch - CZ",'Basis-Tabelle-Samen'!AY186,
IF($C$1="Türkisch - TR",'Basis-Tabelle-Samen'!AZ186,
IF($C$1="Ungarisch - HU",'Basis-Tabelle-Samen'!BA186,
" ACHTUNG"))))))))))))))))))))))))))))</f>
        <v>Organic - Wild Rocket</v>
      </c>
      <c r="D178" s="320">
        <f>'Basis-Tabelle-Samen'!F186</f>
        <v>1500</v>
      </c>
      <c r="E178" s="321" t="str">
        <f>'Basis-Tabelle-Samen'!H186</f>
        <v>7 %</v>
      </c>
      <c r="F178" s="322" t="str">
        <f>IF('Basis-Tabelle-Samen'!G186="","",'Basis-Tabelle-Samen'!G186)</f>
        <v>02</v>
      </c>
      <c r="G178" s="320">
        <f>'Basis-Tabelle-Samen'!C186</f>
        <v>18732</v>
      </c>
      <c r="H178" s="323">
        <f>'Basis-Tabelle-Samen'!D186</f>
        <v>4055473187327</v>
      </c>
      <c r="I178" s="324">
        <f>'Basis-Tabelle-Samen'!E186</f>
        <v>2.0499999999999998</v>
      </c>
      <c r="J178" s="325">
        <f t="shared" si="2"/>
        <v>12</v>
      </c>
      <c r="K178" s="326">
        <f>'Basis-Tabelle-Samen'!K186</f>
        <v>78732</v>
      </c>
      <c r="L178" s="323">
        <f>'Basis-Tabelle-Samen'!L186</f>
        <v>4055473787329</v>
      </c>
      <c r="M178" s="324">
        <f>'Basis-Tabelle-Samen'!M186</f>
        <v>2.4500000000000002</v>
      </c>
      <c r="N178" s="326">
        <f>IF(K178&lt;1,"",'3'!$I$15)</f>
        <v>15</v>
      </c>
      <c r="O178" s="327">
        <f>IF(K178&lt;1,"",'3'!$J$11)</f>
        <v>90</v>
      </c>
      <c r="P178" s="326">
        <f>'Basis-Tabelle-Samen'!N186</f>
        <v>88732</v>
      </c>
      <c r="Q178" s="323">
        <f>'Basis-Tabelle-Samen'!O186</f>
        <v>4055473887326</v>
      </c>
      <c r="R178" s="328">
        <f>'Basis-Tabelle-Samen'!P186</f>
        <v>3.75</v>
      </c>
      <c r="S178" s="326">
        <f>IF(R178&lt;1,"",'3'!$M$15)</f>
        <v>18</v>
      </c>
      <c r="T178" s="327">
        <f>IF(R178&lt;1,"",'3'!$N$11)</f>
        <v>72</v>
      </c>
      <c r="U178" s="326">
        <f>'Basis-Tabelle-Samen'!Q186</f>
        <v>58732</v>
      </c>
      <c r="V178" s="323">
        <f>'Basis-Tabelle-Samen'!R186</f>
        <v>4055473587325</v>
      </c>
      <c r="W178" s="324">
        <f>'Basis-Tabelle-Samen'!S186</f>
        <v>4.95</v>
      </c>
      <c r="X178" s="326">
        <f>IF(U178&lt;1,"",'3'!$Q$15)</f>
        <v>6</v>
      </c>
      <c r="Y178" s="327">
        <f>IF(U178&lt;1,"",'3'!$R$11)</f>
        <v>24</v>
      </c>
      <c r="Z178" s="326">
        <f>'Basis-Tabelle-Samen'!T186</f>
        <v>38732</v>
      </c>
      <c r="AA178" s="323">
        <f>'Basis-Tabelle-Samen'!U186</f>
        <v>4055473387321</v>
      </c>
      <c r="AB178" s="324">
        <f>'Basis-Tabelle-Samen'!V186</f>
        <v>6.75</v>
      </c>
      <c r="AC178" s="326">
        <f>IF(Z178&lt;1,"",'3'!$U$15)</f>
        <v>6</v>
      </c>
      <c r="AD178" s="327">
        <f>IF(Z178&lt;1,"",'3'!$V$11)</f>
        <v>24</v>
      </c>
      <c r="AE178" s="326">
        <f>'Basis-Tabelle-Samen'!W186</f>
        <v>68732</v>
      </c>
      <c r="AF178" s="323">
        <f>'Basis-Tabelle-Samen'!X186</f>
        <v>4055473687322</v>
      </c>
      <c r="AG178" s="324">
        <f>'Basis-Tabelle-Samen'!Y186</f>
        <v>2.95</v>
      </c>
      <c r="AH178" s="326">
        <f>IF(AE178&lt;1,"",'3'!$Y$15)</f>
        <v>8</v>
      </c>
      <c r="AI178" s="327">
        <f>IF(AE178&lt;1,"",'3'!$Z$11)</f>
        <v>64</v>
      </c>
      <c r="AJ178" s="315"/>
      <c r="AK178" s="316" t="str">
        <f>IF(G178&lt;1,"",
IF($C$1="Bulgarisch - BG",HYPERLINK(CONCATENATE("https://www.saflax.de/0-WVK-Retail/Bilder-Pictures/SAFLAX-",'Basis-Tabelle-Samen'!C186,"-",'Basis-Tabelle-Samen'!J186,"-seed-package-front-cr-bulgarian.jpg")),
IF($C$1="Dänisch - DK",HYPERLINK(CONCATENATE("https://www.saflax.de/0-WVK-Retail/Bilder-Pictures/SAFLAX-",'Basis-Tabelle-Samen'!C186,"-",'Basis-Tabelle-Samen'!J186,"-seed-package-front-cr-danish.jpg")),
IF($C$1="Deutsch - DE",HYPERLINK(CONCATENATE("https://www.saflax.de/0-WVK-Retail/Bilder-Pictures/SAFLAX-",'Basis-Tabelle-Samen'!C186,"-",'Basis-Tabelle-Samen'!J186,"-seed-package-front-cr-german.jpg")),
IF($C$1="Englisch - UK",HYPERLINK(CONCATENATE("https://www.saflax.de/0-WVK-Retail/Bilder-Pictures/SAFLAX-",'Basis-Tabelle-Samen'!C186,"-",'Basis-Tabelle-Samen'!J186,"-seed-package-front-cr-english.jpg")),
IF($C$1="Estnisch - EE",HYPERLINK(CONCATENATE("https://www.saflax.de/0-WVK-Retail/Bilder-Pictures/SAFLAX-",'Basis-Tabelle-Samen'!C186,"-",'Basis-Tabelle-Samen'!J186,"-seed-package-front-cr-estonian.jpg")),
IF($C$1="Finnisch - FI",HYPERLINK(CONCATENATE("https://www.saflax.de/0-WVK-Retail/Bilder-Pictures/SAFLAX-",'Basis-Tabelle-Samen'!C186,"-",'Basis-Tabelle-Samen'!J186,"-seed-package-front-cr-finnish.jpg")),
IF($C$1="Französisch - FR",HYPERLINK(CONCATENATE("https://www.saflax.de/0-WVK-Retail/Bilder-Pictures/SAFLAX-",'Basis-Tabelle-Samen'!C186,"-",'Basis-Tabelle-Samen'!J186,"-seed-package-front-cr-french.jpg")),
IF($C$1="Griechisch - GR",HYPERLINK(CONCATENATE("https://www.saflax.de/0-WVK-Retail/Bilder-Pictures/SAFLAX-",'Basis-Tabelle-Samen'!C186,"-",'Basis-Tabelle-Samen'!J186,"-seed-package-front-cr-greek.jpg")),
IF($C$1="Irisch - IE",HYPERLINK(CONCATENATE("https://www.saflax.de/0-WVK-Retail/Bilder-Pictures/SAFLAX-",'Basis-Tabelle-Samen'!C186,"-",'Basis-Tabelle-Samen'!J186,"-seed-package-front-cr-irish.jpg")),
IF($C$1="Isländisch - IS",HYPERLINK(CONCATENATE("https://www.saflax.de/0-WVK-Retail/Bilder-Pictures/SAFLAX-",'Basis-Tabelle-Samen'!C186,"-",'Basis-Tabelle-Samen'!J186,"-seed-package-front-cr-icelandic.jpg")),
IF($C$1="Italienisch - IT",HYPERLINK(CONCATENATE("https://www.saflax.de/0-WVK-Retail/Bilder-Pictures/SAFLAX-",'Basis-Tabelle-Samen'!C186,"-",'Basis-Tabelle-Samen'!J186,"-seed-package-front-cr-italian.jpg")),
IF($C$1="Japanisch - JP",HYPERLINK(CONCATENATE("https://www.saflax.de/0-WVK-Retail/Bilder-Pictures/SAFLAX-",'Basis-Tabelle-Samen'!C186,"-",'Basis-Tabelle-Samen'!J186,"-seed-package-front-cr-japanese.jpg")),
IF($C$1="Kroatisch - HR",HYPERLINK(CONCATENATE("https://www.saflax.de/0-WVK-Retail/Bilder-Pictures/SAFLAX-",'Basis-Tabelle-Samen'!C186,"-",'Basis-Tabelle-Samen'!J186,"-seed-package-front-cr-croatian.jpg")),
IF($C$1="Lettisch - LV",HYPERLINK(CONCATENATE("https://www.saflax.de/0-WVK-Retail/Bilder-Pictures/SAFLAX-",'Basis-Tabelle-Samen'!C186,"-",'Basis-Tabelle-Samen'!J186,"-seed-package-front-cr-latvian.jpg")),
IF($C$1="Litauisch - LT",HYPERLINK(CONCATENATE("https://www.saflax.de/0-WVK-Retail/Bilder-Pictures/SAFLAX-",'Basis-Tabelle-Samen'!C186,"-",'Basis-Tabelle-Samen'!J186,"-seed-package-front-cr-lithuanian.jpg")),
IF($C$1="Maltesisch - MT",HYPERLINK(CONCATENATE("https://www.saflax.de/0-WVK-Retail/Bilder-Pictures/SAFLAX-",'Basis-Tabelle-Samen'!C186,"-",'Basis-Tabelle-Samen'!J186,"-seed-package-front-cr-maltese.jpg")),
IF($C$1="Niederländisch - NL",HYPERLINK(CONCATENATE("https://www.saflax.de/0-WVK-Retail/Bilder-Pictures/SAFLAX-",'Basis-Tabelle-Samen'!C186,"-",'Basis-Tabelle-Samen'!J186,"-seed-package-front-cr-dutch.jpg")),
IF($C$1="Norwegisch - NO",HYPERLINK(CONCATENATE("https://www.saflax.de/0-WVK-Retail/Bilder-Pictures/SAFLAX-",'Basis-Tabelle-Samen'!C186,"-",'Basis-Tabelle-Samen'!J186,"-seed-package-front-cr-nowegian.jpg")),
IF($C$1="Polnisch - PL",HYPERLINK(CONCATENATE("https://www.saflax.de/0-WVK-Retail/Bilder-Pictures/SAFLAX-",'Basis-Tabelle-Samen'!C186,"-",'Basis-Tabelle-Samen'!J186,"-seed-package-front-cr-polish.jpg")),
IF($C$1="Portugiesisch - PT",HYPERLINK(CONCATENATE("https://www.saflax.de/0-WVK-Retail/Bilder-Pictures/SAFLAX-",'Basis-Tabelle-Samen'!C186,"-",'Basis-Tabelle-Samen'!J186,"-seed-package-front-cr-portuguese.jpg")),
IF($C$1="Rumänisch - RO",HYPERLINK(CONCATENATE("https://www.saflax.de/0-WVK-Retail/Bilder-Pictures/SAFLAX-",'Basis-Tabelle-Samen'!C186,"-",'Basis-Tabelle-Samen'!J186,"-seed-package-front-cr-romanian.jpg")),
IF($C$1="Schwedisch - SE",HYPERLINK(CONCATENATE("https://www.saflax.de/0-WVK-Retail/Bilder-Pictures/SAFLAX-",'Basis-Tabelle-Samen'!C186,"-",'Basis-Tabelle-Samen'!J186,"-seed-package-front-cr-swedish.jpg")),
IF($C$1="Slowakisch - SK",HYPERLINK(CONCATENATE("https://www.saflax.de/0-WVK-Retail/Bilder-Pictures/SAFLAX-",'Basis-Tabelle-Samen'!C186,"-",'Basis-Tabelle-Samen'!J186,"-seed-package-front-cr-slovak.jpg")),
IF($C$1="Slowenisch - SI",HYPERLINK(CONCATENATE("https://www.saflax.de/0-WVK-Retail/Bilder-Pictures/SAFLAX-",'Basis-Tabelle-Samen'!C186,"-",'Basis-Tabelle-Samen'!J186,"-seed-package-front-cr-slovenian.jpg")),
IF($C$1="Spanisch - ES",HYPERLINK(CONCATENATE("https://www.saflax.de/0-WVK-Retail/Bilder-Pictures/SAFLAX-",'Basis-Tabelle-Samen'!C186,"-",'Basis-Tabelle-Samen'!J186,"-seed-package-front-cr-spanish.jpg")),
IF($C$1="Tschechisch - CZ",HYPERLINK(CONCATENATE("https://www.saflax.de/0-WVK-Retail/Bilder-Pictures/SAFLAX-",'Basis-Tabelle-Samen'!C186,"-",'Basis-Tabelle-Samen'!J186,"-seed-package-front-cr-czech.jpg")),
IF($C$1="Türkisch - TR",HYPERLINK(CONCATENATE("https://www.saflax.de/0-WVK-Retail/Bilder-Pictures/SAFLAX-",'Basis-Tabelle-Samen'!C186,"-",'Basis-Tabelle-Samen'!J186,"-seed-package-front-cr-turkish.jpg")),
IF($C$1="Ungarisch - HU",HYPERLINK(CONCATENATE("https://www.saflax.de/0-WVK-Retail/Bilder-Pictures/SAFLAX-",'Basis-Tabelle-Samen'!C186,"-",'Basis-Tabelle-Samen'!J186,"-seed-package-front-cr-hungarian.jpg")),
" ACHTUNG")))))))))))))))))))))))))))))</f>
        <v>https://www.saflax.de/0-WVK-Retail/Bilder-Pictures/SAFLAX-18732-diplotaxis-tenuifolia-seed-package-front-cr-english.jpg</v>
      </c>
      <c r="AL178" s="330" t="str">
        <f>IF(G178&lt;1,"",
IF($C$1="Bulgarisch - BG",HYPERLINK(CONCATENATE("https://www.saflax.de/0-WVK-Retail/Bilder-Pictures/SAFLAX-",'Basis-Tabelle-Samen'!C186,"-",'Basis-Tabelle-Samen'!J186,"-seed-package-back-cr-bulgarian.jpg")),
IF($C$1="Dänisch - DK",HYPERLINK(CONCATENATE("https://www.saflax.de/0-WVK-Retail/Bilder-Pictures/SAFLAX-",'Basis-Tabelle-Samen'!C186,"-",'Basis-Tabelle-Samen'!J186,"-seed-package-back-cr-danish.jpg")),
IF($C$1="Deutsch - DE",HYPERLINK(CONCATENATE("https://www.saflax.de/0-WVK-Retail/Bilder-Pictures/SAFLAX-",'Basis-Tabelle-Samen'!C186,"-",'Basis-Tabelle-Samen'!J186,"-seed-package-back-cr-german.jpg")),
IF($C$1="Englisch - UK",HYPERLINK(CONCATENATE("https://www.saflax.de/0-WVK-Retail/Bilder-Pictures/SAFLAX-",'Basis-Tabelle-Samen'!C186,"-",'Basis-Tabelle-Samen'!J186,"-seed-package-back-cr-english.jpg")),
IF($C$1="Estnisch - EE",HYPERLINK(CONCATENATE("https://www.saflax.de/0-WVK-Retail/Bilder-Pictures/SAFLAX-",'Basis-Tabelle-Samen'!C186,"-",'Basis-Tabelle-Samen'!J186,"-seed-package-back-cr-estonian.jpg")),
IF($C$1="Finnisch - FI",HYPERLINK(CONCATENATE("https://www.saflax.de/0-WVK-Retail/Bilder-Pictures/SAFLAX-",'Basis-Tabelle-Samen'!C186,"-",'Basis-Tabelle-Samen'!J186,"-seed-package-back-cr-finnish.jpg")),
IF($C$1="Französisch - FR",HYPERLINK(CONCATENATE("https://www.saflax.de/0-WVK-Retail/Bilder-Pictures/SAFLAX-",'Basis-Tabelle-Samen'!C186,"-",'Basis-Tabelle-Samen'!J186,"-seed-package-back-cr-french.jpg")),
IF($C$1="Griechisch - GR",HYPERLINK(CONCATENATE("https://www.saflax.de/0-WVK-Retail/Bilder-Pictures/SAFLAX-",'Basis-Tabelle-Samen'!C186,"-",'Basis-Tabelle-Samen'!J186,"-seed-package-back-cr-greek.jpg")),
IF($C$1="Irisch - IE",HYPERLINK(CONCATENATE("https://www.saflax.de/0-WVK-Retail/Bilder-Pictures/SAFLAX-",'Basis-Tabelle-Samen'!C186,"-",'Basis-Tabelle-Samen'!J186,"-seed-package-back-cr-irish.jpg")),
IF($C$1="Isländisch - IS",HYPERLINK(CONCATENATE("https://www.saflax.de/0-WVK-Retail/Bilder-Pictures/SAFLAX-",'Basis-Tabelle-Samen'!C186,"-",'Basis-Tabelle-Samen'!J186,"-seed-package-back-cr-icelandic.jpg")),
IF($C$1="Italienisch - IT",HYPERLINK(CONCATENATE("https://www.saflax.de/0-WVK-Retail/Bilder-Pictures/SAFLAX-",'Basis-Tabelle-Samen'!C186,"-",'Basis-Tabelle-Samen'!J186,"-seed-package-back-cr-italian.jpg")),
IF($C$1="Japanisch - JP",HYPERLINK(CONCATENATE("https://www.saflax.de/0-WVK-Retail/Bilder-Pictures/SAFLAX-",'Basis-Tabelle-Samen'!C186,"-",'Basis-Tabelle-Samen'!J186,"-seed-package-back-cr-japanese.jpg")),
IF($C$1="Kroatisch - HR",HYPERLINK(CONCATENATE("https://www.saflax.de/0-WVK-Retail/Bilder-Pictures/SAFLAX-",'Basis-Tabelle-Samen'!C186,"-",'Basis-Tabelle-Samen'!J186,"-seed-package-back-cr-croatian.jpg")),
IF($C$1="Lettisch - LV",HYPERLINK(CONCATENATE("https://www.saflax.de/0-WVK-Retail/Bilder-Pictures/SAFLAX-",'Basis-Tabelle-Samen'!C186,"-",'Basis-Tabelle-Samen'!J186,"-seed-package-back-cr-latvian.jpg")),
IF($C$1="Litauisch - LT",HYPERLINK(CONCATENATE("https://www.saflax.de/0-WVK-Retail/Bilder-Pictures/SAFLAX-",'Basis-Tabelle-Samen'!C186,"-",'Basis-Tabelle-Samen'!J186,"-seed-package-back-cr-lithuanian.jpg")),
IF($C$1="Maltesisch - MT",HYPERLINK(CONCATENATE("https://www.saflax.de/0-WVK-Retail/Bilder-Pictures/SAFLAX-",'Basis-Tabelle-Samen'!C186,"-",'Basis-Tabelle-Samen'!J186,"-seed-package-back-cr-maltese.jpg")),
IF($C$1="Niederländisch - NL",HYPERLINK(CONCATENATE("https://www.saflax.de/0-WVK-Retail/Bilder-Pictures/SAFLAX-",'Basis-Tabelle-Samen'!C186,"-",'Basis-Tabelle-Samen'!J186,"-seed-package-back-cr-dutch.jpg")),
IF($C$1="Norwegisch - NO",HYPERLINK(CONCATENATE("https://www.saflax.de/0-WVK-Retail/Bilder-Pictures/SAFLAX-",'Basis-Tabelle-Samen'!C186,"-",'Basis-Tabelle-Samen'!J186,"-seed-package-back-cr-nowegian.jpg")),
IF($C$1="Polnisch - PL",HYPERLINK(CONCATENATE("https://www.saflax.de/0-WVK-Retail/Bilder-Pictures/SAFLAX-",'Basis-Tabelle-Samen'!C186,"-",'Basis-Tabelle-Samen'!J186,"-seed-package-back-cr-polish.jpg")),
IF($C$1="Portugiesisch - PT",HYPERLINK(CONCATENATE("https://www.saflax.de/0-WVK-Retail/Bilder-Pictures/SAFLAX-",'Basis-Tabelle-Samen'!C186,"-",'Basis-Tabelle-Samen'!J186,"-seed-package-back-cr-portuguese.jpg")),
IF($C$1="Rumänisch - RO",HYPERLINK(CONCATENATE("https://www.saflax.de/0-WVK-Retail/Bilder-Pictures/SAFLAX-",'Basis-Tabelle-Samen'!C186,"-",'Basis-Tabelle-Samen'!J186,"-seed-package-back-cr-romanian.jpg")),
IF($C$1="Schwedisch - SE",HYPERLINK(CONCATENATE("https://www.saflax.de/0-WVK-Retail/Bilder-Pictures/SAFLAX-",'Basis-Tabelle-Samen'!C186,"-",'Basis-Tabelle-Samen'!J186,"-seed-package-back-cr-swedish.jpg")),
IF($C$1="Slowakisch - SK",HYPERLINK(CONCATENATE("https://www.saflax.de/0-WVK-Retail/Bilder-Pictures/SAFLAX-",'Basis-Tabelle-Samen'!C186,"-",'Basis-Tabelle-Samen'!J186,"-seed-package-back-cr-slovak.jpg")),
IF($C$1="Slowenisch - SI",HYPERLINK(CONCATENATE("https://www.saflax.de/0-WVK-Retail/Bilder-Pictures/SAFLAX-",'Basis-Tabelle-Samen'!C186,"-",'Basis-Tabelle-Samen'!J186,"-seed-package-back-cr-slovenian.jpg")),
IF($C$1="Spanisch - ES",HYPERLINK(CONCATENATE("https://www.saflax.de/0-WVK-Retail/Bilder-Pictures/SAFLAX-",'Basis-Tabelle-Samen'!C186,"-",'Basis-Tabelle-Samen'!J186,"-seed-package-back-cr-spanish.jpg")),
IF($C$1="Tschechisch - CZ",HYPERLINK(CONCATENATE("https://www.saflax.de/0-WVK-Retail/Bilder-Pictures/SAFLAX-",'Basis-Tabelle-Samen'!C186,"-",'Basis-Tabelle-Samen'!J186,"-seed-package-back-cr-czech.jpg")),
IF($C$1="Türkisch - TR",HYPERLINK(CONCATENATE("https://www.saflax.de/0-WVK-Retail/Bilder-Pictures/SAFLAX-",'Basis-Tabelle-Samen'!C186,"-",'Basis-Tabelle-Samen'!J186,"-seed-package-back-cr-turkish.jpg")),
IF($C$1="Ungarisch - HU",HYPERLINK(CONCATENATE("https://www.saflax.de/0-WVK-Retail/Bilder-Pictures/SAFLAX-",'Basis-Tabelle-Samen'!C186,"-",'Basis-Tabelle-Samen'!J186,"-seed-package-back-cr-hungarian.jpg")),
" ACHTUNG")))))))))))))))))))))))))))))</f>
        <v>https://www.saflax.de/0-WVK-Retail/Bilder-Pictures/SAFLAX-18732-diplotaxis-tenuifolia-seed-package-back-cr-english.jpg</v>
      </c>
      <c r="AM178" s="330" t="str">
        <f>IF(H178&lt;1,"",
IF($C$1="Bulgarisch - BG",HYPERLINK(CONCATENATE("https://www.saflax.de/0-WVK-Retail/Bilder-Pictures/SAFLAX-",'Basis-Tabelle-Samen'!K186,"-",'Basis-Tabelle-Samen'!J186,"-garden-to-go-mini-bulgarian.jpg")),
IF($C$1="Dänisch - DK",HYPERLINK(CONCATENATE("https://www.saflax.de/0-WVK-Retail/Bilder-Pictures/SAFLAX-",'Basis-Tabelle-Samen'!K186,"-",'Basis-Tabelle-Samen'!J186,"-garden-to-go-mini-danish.jpg")),
IF($C$1="Deutsch - DE",HYPERLINK(CONCATENATE("https://www.saflax.de/0-WVK-Retail/Bilder-Pictures/SAFLAX-",'Basis-Tabelle-Samen'!K186,"-",'Basis-Tabelle-Samen'!J186,"-garden-to-go-mini-german.jpg")),
IF($C$1="Englisch - UK",HYPERLINK(CONCATENATE("https://www.saflax.de/0-WVK-Retail/Bilder-Pictures/SAFLAX-",'Basis-Tabelle-Samen'!K186,"-",'Basis-Tabelle-Samen'!J186,"-garden-to-go-mini-english.jpg")),
IF($C$1="Estnisch - EE",HYPERLINK(CONCATENATE("https://www.saflax.de/0-WVK-Retail/Bilder-Pictures/SAFLAX-",'Basis-Tabelle-Samen'!K186,"-",'Basis-Tabelle-Samen'!J186,"-garden-to-go-mini-estonian.jpg")),
IF($C$1="Finnisch - FI",HYPERLINK(CONCATENATE("https://www.saflax.de/0-WVK-Retail/Bilder-Pictures/SAFLAX-",'Basis-Tabelle-Samen'!K186,"-",'Basis-Tabelle-Samen'!J186,"-garden-to-go-mini-finnish.jpg")),
IF($C$1="Französisch - FR",HYPERLINK(CONCATENATE("https://www.saflax.de/0-WVK-Retail/Bilder-Pictures/SAFLAX-",'Basis-Tabelle-Samen'!K186,"-",'Basis-Tabelle-Samen'!J186,"-garden-to-go-mini-french.jpg")),
IF($C$1="Griechisch - GR",HYPERLINK(CONCATENATE("https://www.saflax.de/0-WVK-Retail/Bilder-Pictures/SAFLAX-",'Basis-Tabelle-Samen'!K186,"-",'Basis-Tabelle-Samen'!J186,"-garden-to-go-mini-greek.jpg")),
IF($C$1="Irisch - IE",HYPERLINK(CONCATENATE("https://www.saflax.de/0-WVK-Retail/Bilder-Pictures/SAFLAX-",'Basis-Tabelle-Samen'!K186,"-",'Basis-Tabelle-Samen'!J186,"-garden-to-go-mini-irish.jpg")),
IF($C$1="Isländisch - IS",HYPERLINK(CONCATENATE("https://www.saflax.de/0-WVK-Retail/Bilder-Pictures/SAFLAX-",'Basis-Tabelle-Samen'!K186,"-",'Basis-Tabelle-Samen'!J186,"-garden-to-go-mini-icelandic.jpg")),
IF($C$1="Italienisch - IT",HYPERLINK(CONCATENATE("https://www.saflax.de/0-WVK-Retail/Bilder-Pictures/SAFLAX-",'Basis-Tabelle-Samen'!K186,"-",'Basis-Tabelle-Samen'!J186,"-garden-to-go-mini-italian.jpg")),
IF($C$1="Japanisch - JP",HYPERLINK(CONCATENATE("https://www.saflax.de/0-WVK-Retail/Bilder-Pictures/SAFLAX-",'Basis-Tabelle-Samen'!K186,"-",'Basis-Tabelle-Samen'!J186,"-garden-to-go-mini-japanese.jpg")),
IF($C$1="Kroatisch - HR",HYPERLINK(CONCATENATE("https://www.saflax.de/0-WVK-Retail/Bilder-Pictures/SAFLAX-",'Basis-Tabelle-Samen'!K186,"-",'Basis-Tabelle-Samen'!J186,"-garden-to-go-mini-croatian.jpg")),
IF($C$1="Lettisch - LV",HYPERLINK(CONCATENATE("https://www.saflax.de/0-WVK-Retail/Bilder-Pictures/SAFLAX-",'Basis-Tabelle-Samen'!K186,"-",'Basis-Tabelle-Samen'!J186,"-garden-to-go-mini-latvian.jpg")),
IF($C$1="Litauisch - LT",HYPERLINK(CONCATENATE("https://www.saflax.de/0-WVK-Retail/Bilder-Pictures/SAFLAX-",'Basis-Tabelle-Samen'!K186,"-",'Basis-Tabelle-Samen'!J186,"-garden-to-go-mini-lithuanian.jpg")),
IF($C$1="Maltesisch - MT",HYPERLINK(CONCATENATE("https://www.saflax.de/0-WVK-Retail/Bilder-Pictures/SAFLAX-",'Basis-Tabelle-Samen'!K186,"-",'Basis-Tabelle-Samen'!J186,"-garden-to-go-mini-maltese.jpg")),
IF($C$1="Niederländisch - NL",HYPERLINK(CONCATENATE("https://www.saflax.de/0-WVK-Retail/Bilder-Pictures/SAFLAX-",'Basis-Tabelle-Samen'!K186,"-",'Basis-Tabelle-Samen'!J186,"-garden-to-go-mini-dutch.jpg")),
IF($C$1="Norwegisch - NO",HYPERLINK(CONCATENATE("https://www.saflax.de/0-WVK-Retail/Bilder-Pictures/SAFLAX-",'Basis-Tabelle-Samen'!K186,"-",'Basis-Tabelle-Samen'!J186,"-garden-to-go-mini-nowegian.jpg")),
IF($C$1="Polnisch - PL",HYPERLINK(CONCATENATE("https://www.saflax.de/0-WVK-Retail/Bilder-Pictures/SAFLAX-",'Basis-Tabelle-Samen'!K186,"-",'Basis-Tabelle-Samen'!J186,"-garden-to-go-mini-polish.jpg")),
IF($C$1="Portugiesisch - PT",HYPERLINK(CONCATENATE("https://www.saflax.de/0-WVK-Retail/Bilder-Pictures/SAFLAX-",'Basis-Tabelle-Samen'!K186,"-",'Basis-Tabelle-Samen'!J186,"-garden-to-go-mini-portuguese.jpg")),
IF($C$1="Rumänisch - RO",HYPERLINK(CONCATENATE("https://www.saflax.de/0-WVK-Retail/Bilder-Pictures/SAFLAX-",'Basis-Tabelle-Samen'!K186,"-",'Basis-Tabelle-Samen'!J186,"-garden-to-go-mini-romanian.jpg")),
IF($C$1="Schwedisch - SE",HYPERLINK(CONCATENATE("https://www.saflax.de/0-WVK-Retail/Bilder-Pictures/SAFLAX-",'Basis-Tabelle-Samen'!K186,"-",'Basis-Tabelle-Samen'!J186,"-garden-to-go-mini-swedish.jpg")),
IF($C$1="Slowakisch - SK",HYPERLINK(CONCATENATE("https://www.saflax.de/0-WVK-Retail/Bilder-Pictures/SAFLAX-",'Basis-Tabelle-Samen'!K186,"-",'Basis-Tabelle-Samen'!J186,"-garden-to-go-mini-slovak.jpg")),
IF($C$1="Slowenisch - SI",HYPERLINK(CONCATENATE("https://www.saflax.de/0-WVK-Retail/Bilder-Pictures/SAFLAX-",'Basis-Tabelle-Samen'!K186,"-",'Basis-Tabelle-Samen'!J186,"-garden-to-go-mini-slovenian.jpg")),
IF($C$1="Spanisch - ES",HYPERLINK(CONCATENATE("https://www.saflax.de/0-WVK-Retail/Bilder-Pictures/SAFLAX-",'Basis-Tabelle-Samen'!K186,"-",'Basis-Tabelle-Samen'!J186,"-garden-to-go-mini-spanish.jpg")),
IF($C$1="Tschechisch - CZ",HYPERLINK(CONCATENATE("https://www.saflax.de/0-WVK-Retail/Bilder-Pictures/SAFLAX-",'Basis-Tabelle-Samen'!K186,"-",'Basis-Tabelle-Samen'!J186,"-garden-to-go-mini-czech.jpg")),
IF($C$1="Türkisch - TR",HYPERLINK(CONCATENATE("https://www.saflax.de/0-WVK-Retail/Bilder-Pictures/SAFLAX-",'Basis-Tabelle-Samen'!K186,"-",'Basis-Tabelle-Samen'!J186,"-garden-to-go-mini-turkish.jpg")),
IF($C$1="Ungarisch - HU",HYPERLINK(CONCATENATE("https://www.saflax.de/0-WVK-Retail/Bilder-Pictures/SAFLAX-",'Basis-Tabelle-Samen'!K186,"-",'Basis-Tabelle-Samen'!J186,"-garden-to-go-mini-hungarian.jpg")),
" ACHTUNG")))))))))))))))))))))))))))))</f>
        <v>https://www.saflax.de/0-WVK-Retail/Bilder-Pictures/SAFLAX-78732-diplotaxis-tenuifolia-garden-to-go-mini-english.jpg</v>
      </c>
      <c r="AN178" s="330" t="str">
        <f>IF(I178&lt;1,"",
IF($C$1="Bulgarisch - BG",HYPERLINK(CONCATENATE("https://www.saflax.de/0-WVK-Retail/Bilder-Pictures/SAFLAX-",'Basis-Tabelle-Samen'!N186,"-",'Basis-Tabelle-Samen'!J186,"-garden-to-go-lite-bulgarian.jpg")),
IF($C$1="Dänisch - DK",HYPERLINK(CONCATENATE("https://www.saflax.de/0-WVK-Retail/Bilder-Pictures/SAFLAX-",'Basis-Tabelle-Samen'!N186,"-",'Basis-Tabelle-Samen'!J186,"-garden-to-go-lite-danish.jpg")),
IF($C$1="Deutsch - DE",HYPERLINK(CONCATENATE("https://www.saflax.de/0-WVK-Retail/Bilder-Pictures/SAFLAX-",'Basis-Tabelle-Samen'!N186,"-",'Basis-Tabelle-Samen'!J186,"-garden-to-go-lite-german.jpg")),
IF($C$1="Englisch - UK",HYPERLINK(CONCATENATE("https://www.saflax.de/0-WVK-Retail/Bilder-Pictures/SAFLAX-",'Basis-Tabelle-Samen'!N186,"-",'Basis-Tabelle-Samen'!J186,"-garden-to-go-lite-english.jpg")),
IF($C$1="Estnisch - EE",HYPERLINK(CONCATENATE("https://www.saflax.de/0-WVK-Retail/Bilder-Pictures/SAFLAX-",'Basis-Tabelle-Samen'!N186,"-",'Basis-Tabelle-Samen'!J186,"-garden-to-go-lite-estonian.jpg")),
IF($C$1="Finnisch - FI",HYPERLINK(CONCATENATE("https://www.saflax.de/0-WVK-Retail/Bilder-Pictures/SAFLAX-",'Basis-Tabelle-Samen'!N186,"-",'Basis-Tabelle-Samen'!J186,"-garden-to-go-lite-finnish.jpg")),
IF($C$1="Französisch - FR",HYPERLINK(CONCATENATE("https://www.saflax.de/0-WVK-Retail/Bilder-Pictures/SAFLAX-",'Basis-Tabelle-Samen'!N186,"-",'Basis-Tabelle-Samen'!J186,"-garden-to-go-lite-french.jpg")),
IF($C$1="Griechisch - GR",HYPERLINK(CONCATENATE("https://www.saflax.de/0-WVK-Retail/Bilder-Pictures/SAFLAX-",'Basis-Tabelle-Samen'!N186,"-",'Basis-Tabelle-Samen'!J186,"-garden-to-go-lite-greek.jpg")),
IF($C$1="Irisch - IE",HYPERLINK(CONCATENATE("https://www.saflax.de/0-WVK-Retail/Bilder-Pictures/SAFLAX-",'Basis-Tabelle-Samen'!N186,"-",'Basis-Tabelle-Samen'!J186,"-garden-to-go-lite-irish.jpg")),
IF($C$1="Isländisch - IS",HYPERLINK(CONCATENATE("https://www.saflax.de/0-WVK-Retail/Bilder-Pictures/SAFLAX-",'Basis-Tabelle-Samen'!N186,"-",'Basis-Tabelle-Samen'!J186,"-garden-to-go-lite-icelandic.jpg")),
IF($C$1="Italienisch - IT",HYPERLINK(CONCATENATE("https://www.saflax.de/0-WVK-Retail/Bilder-Pictures/SAFLAX-",'Basis-Tabelle-Samen'!N186,"-",'Basis-Tabelle-Samen'!J186,"-garden-to-go-lite-italian.jpg")),
IF($C$1="Japanisch - JP",HYPERLINK(CONCATENATE("https://www.saflax.de/0-WVK-Retail/Bilder-Pictures/SAFLAX-",'Basis-Tabelle-Samen'!N186,"-",'Basis-Tabelle-Samen'!J186,"-garden-to-go-lite-japanese.jpg")),
IF($C$1="Kroatisch - HR",HYPERLINK(CONCATENATE("https://www.saflax.de/0-WVK-Retail/Bilder-Pictures/SAFLAX-",'Basis-Tabelle-Samen'!N186,"-",'Basis-Tabelle-Samen'!J186,"-garden-to-go-lite-croatian.jpg")),
IF($C$1="Lettisch - LV",HYPERLINK(CONCATENATE("https://www.saflax.de/0-WVK-Retail/Bilder-Pictures/SAFLAX-",'Basis-Tabelle-Samen'!N186,"-",'Basis-Tabelle-Samen'!J186,"-garden-to-go-lite-latvian.jpg")),
IF($C$1="Litauisch - LT",HYPERLINK(CONCATENATE("https://www.saflax.de/0-WVK-Retail/Bilder-Pictures/SAFLAX-",'Basis-Tabelle-Samen'!N186,"-",'Basis-Tabelle-Samen'!J186,"-garden-to-go-lite-lithuanian.jpg")),
IF($C$1="Maltesisch - MT",HYPERLINK(CONCATENATE("https://www.saflax.de/0-WVK-Retail/Bilder-Pictures/SAFLAX-",'Basis-Tabelle-Samen'!N186,"-",'Basis-Tabelle-Samen'!J186,"-garden-to-go-lite-maltese.jpg")),
IF($C$1="Niederländisch - NL",HYPERLINK(CONCATENATE("https://www.saflax.de/0-WVK-Retail/Bilder-Pictures/SAFLAX-",'Basis-Tabelle-Samen'!N186,"-",'Basis-Tabelle-Samen'!J186,"-garden-to-go-lite-dutch.jpg")),
IF($C$1="Norwegisch - NO",HYPERLINK(CONCATENATE("https://www.saflax.de/0-WVK-Retail/Bilder-Pictures/SAFLAX-",'Basis-Tabelle-Samen'!N186,"-",'Basis-Tabelle-Samen'!J186,"-garden-to-go-lite-nowegian.jpg")),
IF($C$1="Polnisch - PL",HYPERLINK(CONCATENATE("https://www.saflax.de/0-WVK-Retail/Bilder-Pictures/SAFLAX-",'Basis-Tabelle-Samen'!N186,"-",'Basis-Tabelle-Samen'!J186,"-garden-to-go-lite-polish.jpg")),
IF($C$1="Portugiesisch - PT",HYPERLINK(CONCATENATE("https://www.saflax.de/0-WVK-Retail/Bilder-Pictures/SAFLAX-",'Basis-Tabelle-Samen'!N186,"-",'Basis-Tabelle-Samen'!J186,"-garden-to-go-lite-portuguese.jpg")),
IF($C$1="Rumänisch - RO",HYPERLINK(CONCATENATE("https://www.saflax.de/0-WVK-Retail/Bilder-Pictures/SAFLAX-",'Basis-Tabelle-Samen'!N186,"-",'Basis-Tabelle-Samen'!J186,"-garden-to-go-lite-romanian.jpg")),
IF($C$1="Schwedisch - SE",HYPERLINK(CONCATENATE("https://www.saflax.de/0-WVK-Retail/Bilder-Pictures/SAFLAX-",'Basis-Tabelle-Samen'!N186,"-",'Basis-Tabelle-Samen'!J186,"-garden-to-go-lite-swedish.jpg")),
IF($C$1="Slowakisch - SK",HYPERLINK(CONCATENATE("https://www.saflax.de/0-WVK-Retail/Bilder-Pictures/SAFLAX-",'Basis-Tabelle-Samen'!N186,"-",'Basis-Tabelle-Samen'!J186,"-garden-to-go-lite-slovak.jpg")),
IF($C$1="Slowenisch - SI",HYPERLINK(CONCATENATE("https://www.saflax.de/0-WVK-Retail/Bilder-Pictures/SAFLAX-",'Basis-Tabelle-Samen'!N186,"-",'Basis-Tabelle-Samen'!J186,"-garden-to-go-lite-slovenian.jpg")),
IF($C$1="Spanisch - ES",HYPERLINK(CONCATENATE("https://www.saflax.de/0-WVK-Retail/Bilder-Pictures/SAFLAX-",'Basis-Tabelle-Samen'!N186,"-",'Basis-Tabelle-Samen'!J186,"-garden-to-go-lite-spanish.jpg")),
IF($C$1="Tschechisch - CZ",HYPERLINK(CONCATENATE("https://www.saflax.de/0-WVK-Retail/Bilder-Pictures/SAFLAX-",'Basis-Tabelle-Samen'!N186,"-",'Basis-Tabelle-Samen'!J186,"-garden-to-go-lite-czech.jpg")),
IF($C$1="Türkisch - TR",HYPERLINK(CONCATENATE("https://www.saflax.de/0-WVK-Retail/Bilder-Pictures/SAFLAX-",'Basis-Tabelle-Samen'!N186,"-",'Basis-Tabelle-Samen'!J186,"-garden-to-go-lite-turkish.jpg")),
IF($C$1="Ungarisch - HU",HYPERLINK(CONCATENATE("https://www.saflax.de/0-WVK-Retail/Bilder-Pictures/SAFLAX-",'Basis-Tabelle-Samen'!N186,"-",'Basis-Tabelle-Samen'!J186,"-garden-to-go-lite-hungarian.jpg")),
" ACHTUNG")))))))))))))))))))))))))))))</f>
        <v>https://www.saflax.de/0-WVK-Retail/Bilder-Pictures/SAFLAX-88732-diplotaxis-tenuifolia-garden-to-go-lite-english.jpg</v>
      </c>
      <c r="AO178" s="330" t="str">
        <f>IF(J178&lt;1,"",
IF($C$1="Bulgarisch - BG",HYPERLINK(CONCATENATE("https://www.saflax.de/0-WVK-Retail/Bilder-Pictures/SAFLAX-",'Basis-Tabelle-Samen'!Q186,"-",'Basis-Tabelle-Samen'!J186,"-garden-to-go-bulgarian.jpg")),
IF($C$1="Dänisch - DK",HYPERLINK(CONCATENATE("https://www.saflax.de/0-WVK-Retail/Bilder-Pictures/SAFLAX-",'Basis-Tabelle-Samen'!Q186,"-",'Basis-Tabelle-Samen'!J186,"-garden-to-go-danish.jpg")),
IF($C$1="Deutsch - DE",HYPERLINK(CONCATENATE("https://www.saflax.de/0-WVK-Retail/Bilder-Pictures/SAFLAX-",'Basis-Tabelle-Samen'!Q186,"-",'Basis-Tabelle-Samen'!J186,"-garden-to-go-german.jpg")),
IF($C$1="Englisch - UK",HYPERLINK(CONCATENATE("https://www.saflax.de/0-WVK-Retail/Bilder-Pictures/SAFLAX-",'Basis-Tabelle-Samen'!Q186,"-",'Basis-Tabelle-Samen'!J186,"-garden-to-go-english.jpg")),
IF($C$1="Estnisch - EE",HYPERLINK(CONCATENATE("https://www.saflax.de/0-WVK-Retail/Bilder-Pictures/SAFLAX-",'Basis-Tabelle-Samen'!Q186,"-",'Basis-Tabelle-Samen'!J186,"-garden-to-go-estonian.jpg")),
IF($C$1="Finnisch - FI",HYPERLINK(CONCATENATE("https://www.saflax.de/0-WVK-Retail/Bilder-Pictures/SAFLAX-",'Basis-Tabelle-Samen'!Q186,"-",'Basis-Tabelle-Samen'!J186,"-garden-to-go-finnish.jpg")),
IF($C$1="Französisch - FR",HYPERLINK(CONCATENATE("https://www.saflax.de/0-WVK-Retail/Bilder-Pictures/SAFLAX-",'Basis-Tabelle-Samen'!Q186,"-",'Basis-Tabelle-Samen'!J186,"-garden-to-go-french.jpg")),
IF($C$1="Griechisch - GR",HYPERLINK(CONCATENATE("https://www.saflax.de/0-WVK-Retail/Bilder-Pictures/SAFLAX-",'Basis-Tabelle-Samen'!Q186,"-",'Basis-Tabelle-Samen'!J186,"-garden-to-go-greek.jpg")),
IF($C$1="Irisch - IE",HYPERLINK(CONCATENATE("https://www.saflax.de/0-WVK-Retail/Bilder-Pictures/SAFLAX-",'Basis-Tabelle-Samen'!Q186,"-",'Basis-Tabelle-Samen'!J186,"-garden-to-go-irish.jpg")),
IF($C$1="Isländisch - IS",HYPERLINK(CONCATENATE("https://www.saflax.de/0-WVK-Retail/Bilder-Pictures/SAFLAX-",'Basis-Tabelle-Samen'!Q186,"-",'Basis-Tabelle-Samen'!J186,"-garden-to-go-icelandic.jpg")),
IF($C$1="Italienisch - IT",HYPERLINK(CONCATENATE("https://www.saflax.de/0-WVK-Retail/Bilder-Pictures/SAFLAX-",'Basis-Tabelle-Samen'!Q186,"-",'Basis-Tabelle-Samen'!J186,"-garden-to-go-italian.jpg")),
IF($C$1="Japanisch - JP",HYPERLINK(CONCATENATE("https://www.saflax.de/0-WVK-Retail/Bilder-Pictures/SAFLAX-",'Basis-Tabelle-Samen'!Q186,"-",'Basis-Tabelle-Samen'!J186,"-garden-to-go-japanese.jpg")),
IF($C$1="Kroatisch - HR",HYPERLINK(CONCATENATE("https://www.saflax.de/0-WVK-Retail/Bilder-Pictures/SAFLAX-",'Basis-Tabelle-Samen'!Q186,"-",'Basis-Tabelle-Samen'!J186,"-garden-to-go-croatian.jpg")),
IF($C$1="Lettisch - LV",HYPERLINK(CONCATENATE("https://www.saflax.de/0-WVK-Retail/Bilder-Pictures/SAFLAX-",'Basis-Tabelle-Samen'!Q186,"-",'Basis-Tabelle-Samen'!J186,"-garden-to-go-latvian.jpg")),
IF($C$1="Litauisch - LT",HYPERLINK(CONCATENATE("https://www.saflax.de/0-WVK-Retail/Bilder-Pictures/SAFLAX-",'Basis-Tabelle-Samen'!Q186,"-",'Basis-Tabelle-Samen'!J186,"-garden-to-go-lithuanian.jpg")),
IF($C$1="Maltesisch - MT",HYPERLINK(CONCATENATE("https://www.saflax.de/0-WVK-Retail/Bilder-Pictures/SAFLAX-",'Basis-Tabelle-Samen'!Q186,"-",'Basis-Tabelle-Samen'!J186,"-garden-to-go-maltese.jpg")),
IF($C$1="Niederländisch - NL",HYPERLINK(CONCATENATE("https://www.saflax.de/0-WVK-Retail/Bilder-Pictures/SAFLAX-",'Basis-Tabelle-Samen'!Q186,"-",'Basis-Tabelle-Samen'!J186,"-garden-to-go-dutch.jpg")),
IF($C$1="Norwegisch - NO",HYPERLINK(CONCATENATE("https://www.saflax.de/0-WVK-Retail/Bilder-Pictures/SAFLAX-",'Basis-Tabelle-Samen'!Q186,"-",'Basis-Tabelle-Samen'!J186,"-garden-to-go-nowegian.jpg")),
IF($C$1="Polnisch - PL",HYPERLINK(CONCATENATE("https://www.saflax.de/0-WVK-Retail/Bilder-Pictures/SAFLAX-",'Basis-Tabelle-Samen'!Q186,"-",'Basis-Tabelle-Samen'!J186,"-garden-to-go-polish.jpg")),
IF($C$1="Portugiesisch - PT",HYPERLINK(CONCATENATE("https://www.saflax.de/0-WVK-Retail/Bilder-Pictures/SAFLAX-",'Basis-Tabelle-Samen'!Q186,"-",'Basis-Tabelle-Samen'!J186,"-garden-to-go-portuguese.jpg")),
IF($C$1="Rumänisch - RO",HYPERLINK(CONCATENATE("https://www.saflax.de/0-WVK-Retail/Bilder-Pictures/SAFLAX-",'Basis-Tabelle-Samen'!Q186,"-",'Basis-Tabelle-Samen'!J186,"-garden-to-go-romanian.jpg")),
IF($C$1="Schwedisch - SE",HYPERLINK(CONCATENATE("https://www.saflax.de/0-WVK-Retail/Bilder-Pictures/SAFLAX-",'Basis-Tabelle-Samen'!Q186,"-",'Basis-Tabelle-Samen'!J186,"-garden-to-go-swedish.jpg")),
IF($C$1="Slowakisch - SK",HYPERLINK(CONCATENATE("https://www.saflax.de/0-WVK-Retail/Bilder-Pictures/SAFLAX-",'Basis-Tabelle-Samen'!Q186,"-",'Basis-Tabelle-Samen'!J186,"-garden-to-go-slovak.jpg")),
IF($C$1="Slowenisch - SI",HYPERLINK(CONCATENATE("https://www.saflax.de/0-WVK-Retail/Bilder-Pictures/SAFLAX-",'Basis-Tabelle-Samen'!Q186,"-",'Basis-Tabelle-Samen'!J186,"-garden-to-go-slovenian.jpg")),
IF($C$1="Spanisch - ES",HYPERLINK(CONCATENATE("https://www.saflax.de/0-WVK-Retail/Bilder-Pictures/SAFLAX-",'Basis-Tabelle-Samen'!Q186,"-",'Basis-Tabelle-Samen'!J186,"-garden-to-go-spanish.jpg")),
IF($C$1="Tschechisch - CZ",HYPERLINK(CONCATENATE("https://www.saflax.de/0-WVK-Retail/Bilder-Pictures/SAFLAX-",'Basis-Tabelle-Samen'!Q186,"-",'Basis-Tabelle-Samen'!J186,"-garden-to-go-czech.jpg")),
IF($C$1="Türkisch - TR",HYPERLINK(CONCATENATE("https://www.saflax.de/0-WVK-Retail/Bilder-Pictures/SAFLAX-",'Basis-Tabelle-Samen'!Q186,"-",'Basis-Tabelle-Samen'!J186,"-garden-to-go-turkish.jpg")),
IF($C$1="Ungarisch - HU",HYPERLINK(CONCATENATE("https://www.saflax.de/0-WVK-Retail/Bilder-Pictures/SAFLAX-",'Basis-Tabelle-Samen'!Q186,"-",'Basis-Tabelle-Samen'!J186,"-garden-to-go-hungarian.jpg")),
" ACHTUNG")))))))))))))))))))))))))))))</f>
        <v>https://www.saflax.de/0-WVK-Retail/Bilder-Pictures/SAFLAX-58732-diplotaxis-tenuifolia-garden-to-go-english.jpg</v>
      </c>
      <c r="AP178" s="330" t="str">
        <f>IF(K178&lt;1,"",
IF($C$1="Bulgarisch - BG",HYPERLINK(CONCATENATE("https://www.saflax.de/0-WVK-Retail/Bilder-Pictures/SAFLAX-",'Basis-Tabelle-Samen'!T186,"-",'Basis-Tabelle-Samen'!J186,"-cultivation-set-bulgarian.jpg")),
IF($C$1="Dänisch - DK",HYPERLINK(CONCATENATE("https://www.saflax.de/0-WVK-Retail/Bilder-Pictures/SAFLAX-",'Basis-Tabelle-Samen'!T186,"-",'Basis-Tabelle-Samen'!J186,"-cultivation-set-danish.jpg")),
IF($C$1="Deutsch - DE",HYPERLINK(CONCATENATE("https://www.saflax.de/0-WVK-Retail/Bilder-Pictures/SAFLAX-",'Basis-Tabelle-Samen'!T186,"-",'Basis-Tabelle-Samen'!J186,"-cultivation-set-german.jpg")),
IF($C$1="Englisch - UK",HYPERLINK(CONCATENATE("https://www.saflax.de/0-WVK-Retail/Bilder-Pictures/SAFLAX-",'Basis-Tabelle-Samen'!T186,"-",'Basis-Tabelle-Samen'!J186,"-cultivation-set-english.jpg")),
IF($C$1="Estnisch - EE",HYPERLINK(CONCATENATE("https://www.saflax.de/0-WVK-Retail/Bilder-Pictures/SAFLAX-",'Basis-Tabelle-Samen'!T186,"-",'Basis-Tabelle-Samen'!J186,"-cultivation-set-estonian.jpg")),
IF($C$1="Finnisch - FI",HYPERLINK(CONCATENATE("https://www.saflax.de/0-WVK-Retail/Bilder-Pictures/SAFLAX-",'Basis-Tabelle-Samen'!T186,"-",'Basis-Tabelle-Samen'!J186,"-cultivation-set-finnish.jpg")),
IF($C$1="Französisch - FR",HYPERLINK(CONCATENATE("https://www.saflax.de/0-WVK-Retail/Bilder-Pictures/SAFLAX-",'Basis-Tabelle-Samen'!T186,"-",'Basis-Tabelle-Samen'!J186,"-cultivation-set-french.jpg")),
IF($C$1="Griechisch - GR",HYPERLINK(CONCATENATE("https://www.saflax.de/0-WVK-Retail/Bilder-Pictures/SAFLAX-",'Basis-Tabelle-Samen'!T186,"-",'Basis-Tabelle-Samen'!J186,"-cultivation-set-greek.jpg")),
IF($C$1="Irisch - IE",HYPERLINK(CONCATENATE("https://www.saflax.de/0-WVK-Retail/Bilder-Pictures/SAFLAX-",'Basis-Tabelle-Samen'!T186,"-",'Basis-Tabelle-Samen'!J186,"-cultivation-set-irish.jpg")),
IF($C$1="Isländisch - IS",HYPERLINK(CONCATENATE("https://www.saflax.de/0-WVK-Retail/Bilder-Pictures/SAFLAX-",'Basis-Tabelle-Samen'!T186,"-",'Basis-Tabelle-Samen'!J186,"-cultivation-set-icelandic.jpg")),
IF($C$1="Italienisch - IT",HYPERLINK(CONCATENATE("https://www.saflax.de/0-WVK-Retail/Bilder-Pictures/SAFLAX-",'Basis-Tabelle-Samen'!T186,"-",'Basis-Tabelle-Samen'!J186,"-cultivation-set-italian.jpg")),
IF($C$1="Japanisch - JP",HYPERLINK(CONCATENATE("https://www.saflax.de/0-WVK-Retail/Bilder-Pictures/SAFLAX-",'Basis-Tabelle-Samen'!T186,"-",'Basis-Tabelle-Samen'!J186,"-cultivation-set-japanese.jpg")),
IF($C$1="Kroatisch - HR",HYPERLINK(CONCATENATE("https://www.saflax.de/0-WVK-Retail/Bilder-Pictures/SAFLAX-",'Basis-Tabelle-Samen'!T186,"-",'Basis-Tabelle-Samen'!J186,"-cultivation-set-croatian.jpg")),
IF($C$1="Lettisch - LV",HYPERLINK(CONCATENATE("https://www.saflax.de/0-WVK-Retail/Bilder-Pictures/SAFLAX-",'Basis-Tabelle-Samen'!T186,"-",'Basis-Tabelle-Samen'!J186,"-cultivation-set-latvian.jpg")),
IF($C$1="Litauisch - LT",HYPERLINK(CONCATENATE("https://www.saflax.de/0-WVK-Retail/Bilder-Pictures/SAFLAX-",'Basis-Tabelle-Samen'!T186,"-",'Basis-Tabelle-Samen'!J186,"-cultivation-set-lithuanian.jpg")),
IF($C$1="Maltesisch - MT",HYPERLINK(CONCATENATE("https://www.saflax.de/0-WVK-Retail/Bilder-Pictures/SAFLAX-",'Basis-Tabelle-Samen'!T186,"-",'Basis-Tabelle-Samen'!J186,"-cultivation-set-maltese.jpg")),
IF($C$1="Niederländisch - NL",HYPERLINK(CONCATENATE("https://www.saflax.de/0-WVK-Retail/Bilder-Pictures/SAFLAX-",'Basis-Tabelle-Samen'!T186,"-",'Basis-Tabelle-Samen'!J186,"-cultivation-set-dutch.jpg")),
IF($C$1="Norwegisch - NO",HYPERLINK(CONCATENATE("https://www.saflax.de/0-WVK-Retail/Bilder-Pictures/SAFLAX-",'Basis-Tabelle-Samen'!T186,"-",'Basis-Tabelle-Samen'!J186,"-cultivation-set-nowegian.jpg")),
IF($C$1="Polnisch - PL",HYPERLINK(CONCATENATE("https://www.saflax.de/0-WVK-Retail/Bilder-Pictures/SAFLAX-",'Basis-Tabelle-Samen'!T186,"-",'Basis-Tabelle-Samen'!J186,"-cultivation-set-polish.jpg")),
IF($C$1="Portugiesisch - PT",HYPERLINK(CONCATENATE("https://www.saflax.de/0-WVK-Retail/Bilder-Pictures/SAFLAX-",'Basis-Tabelle-Samen'!T186,"-",'Basis-Tabelle-Samen'!J186,"-cultivation-set-portuguese.jpg")),
IF($C$1="Rumänisch - RO",HYPERLINK(CONCATENATE("https://www.saflax.de/0-WVK-Retail/Bilder-Pictures/SAFLAX-",'Basis-Tabelle-Samen'!T186,"-",'Basis-Tabelle-Samen'!J186,"-cultivation-set-romanian.jpg")),
IF($C$1="Schwedisch - SE",HYPERLINK(CONCATENATE("https://www.saflax.de/0-WVK-Retail/Bilder-Pictures/SAFLAX-",'Basis-Tabelle-Samen'!T186,"-",'Basis-Tabelle-Samen'!J186,"-cultivation-set-swedish.jpg")),
IF($C$1="Slowakisch - SK",HYPERLINK(CONCATENATE("https://www.saflax.de/0-WVK-Retail/Bilder-Pictures/SAFLAX-",'Basis-Tabelle-Samen'!T186,"-",'Basis-Tabelle-Samen'!J186,"-cultivation-set-slovak.jpg")),
IF($C$1="Slowenisch - SI",HYPERLINK(CONCATENATE("https://www.saflax.de/0-WVK-Retail/Bilder-Pictures/SAFLAX-",'Basis-Tabelle-Samen'!T186,"-",'Basis-Tabelle-Samen'!J186,"-cultivation-set-slovenian.jpg")),
IF($C$1="Spanisch - ES",HYPERLINK(CONCATENATE("https://www.saflax.de/0-WVK-Retail/Bilder-Pictures/SAFLAX-",'Basis-Tabelle-Samen'!T186,"-",'Basis-Tabelle-Samen'!J186,"-cultivation-set-spanish.jpg")),
IF($C$1="Tschechisch - CZ",HYPERLINK(CONCATENATE("https://www.saflax.de/0-WVK-Retail/Bilder-Pictures/SAFLAX-",'Basis-Tabelle-Samen'!T186,"-",'Basis-Tabelle-Samen'!J186,"-cultivation-set-czech.jpg")),
IF($C$1="Türkisch - TR",HYPERLINK(CONCATENATE("https://www.saflax.de/0-WVK-Retail/Bilder-Pictures/SAFLAX-",'Basis-Tabelle-Samen'!T186,"-",'Basis-Tabelle-Samen'!J186,"-cultivation-set-turkish.jpg")),
IF($C$1="Ungarisch - HU",HYPERLINK(CONCATENATE("https://www.saflax.de/0-WVK-Retail/Bilder-Pictures/SAFLAX-",'Basis-Tabelle-Samen'!T186,"-",'Basis-Tabelle-Samen'!J186,"-cultivation-set-hungarian.jpg")),
" ACHTUNG")))))))))))))))))))))))))))))</f>
        <v>https://www.saflax.de/0-WVK-Retail/Bilder-Pictures/SAFLAX-38732-diplotaxis-tenuifolia-cultivation-set-english.jpg</v>
      </c>
      <c r="AQ178" s="330" t="str">
        <f>IF(L178&lt;1,"",
IF($C$1="Bulgarisch - BG",HYPERLINK(CONCATENATE("https://www.saflax.de/0-WVK-Retail/Bilder-Pictures/SAFLAX-",'Basis-Tabelle-Samen'!W186,"-",'Basis-Tabelle-Samen'!J186,"-garden-in-the-bag-bulgarian.jpg")),
IF($C$1="Dänisch - DK",HYPERLINK(CONCATENATE("https://www.saflax.de/0-WVK-Retail/Bilder-Pictures/SAFLAX-",'Basis-Tabelle-Samen'!W186,"-",'Basis-Tabelle-Samen'!J186,"-garden-in-the-bag-danish.jpg")),
IF($C$1="Deutsch - DE",HYPERLINK(CONCATENATE("https://www.saflax.de/0-WVK-Retail/Bilder-Pictures/SAFLAX-",'Basis-Tabelle-Samen'!W186,"-",'Basis-Tabelle-Samen'!J186,"-garden-in-the-bag-german.jpg")),
IF($C$1="Englisch - UK",HYPERLINK(CONCATENATE("https://www.saflax.de/0-WVK-Retail/Bilder-Pictures/SAFLAX-",'Basis-Tabelle-Samen'!W186,"-",'Basis-Tabelle-Samen'!J186,"-garden-in-the-bag-english.jpg")),
IF($C$1="Estnisch - EE",HYPERLINK(CONCATENATE("https://www.saflax.de/0-WVK-Retail/Bilder-Pictures/SAFLAX-",'Basis-Tabelle-Samen'!W186,"-",'Basis-Tabelle-Samen'!J186,"-garden-in-the-bag-estonian.jpg")),
IF($C$1="Finnisch - FI",HYPERLINK(CONCATENATE("https://www.saflax.de/0-WVK-Retail/Bilder-Pictures/SAFLAX-",'Basis-Tabelle-Samen'!W186,"-",'Basis-Tabelle-Samen'!J186,"-garden-in-the-bag-finnish.jpg")),
IF($C$1="Französisch - FR",HYPERLINK(CONCATENATE("https://www.saflax.de/0-WVK-Retail/Bilder-Pictures/SAFLAX-",'Basis-Tabelle-Samen'!W186,"-",'Basis-Tabelle-Samen'!J186,"-garden-in-the-bag-french.jpg")),
IF($C$1="Griechisch - GR",HYPERLINK(CONCATENATE("https://www.saflax.de/0-WVK-Retail/Bilder-Pictures/SAFLAX-",'Basis-Tabelle-Samen'!W186,"-",'Basis-Tabelle-Samen'!J186,"-garden-in-the-bag-greek.jpg")),
IF($C$1="Irisch - IE",HYPERLINK(CONCATENATE("https://www.saflax.de/0-WVK-Retail/Bilder-Pictures/SAFLAX-",'Basis-Tabelle-Samen'!W186,"-",'Basis-Tabelle-Samen'!J186,"-garden-in-the-bag-irish.jpg")),
IF($C$1="Isländisch - IS",HYPERLINK(CONCATENATE("https://www.saflax.de/0-WVK-Retail/Bilder-Pictures/SAFLAX-",'Basis-Tabelle-Samen'!W186,"-",'Basis-Tabelle-Samen'!J186,"-garden-in-the-bag-icelandic.jpg")),
IF($C$1="Italienisch - IT",HYPERLINK(CONCATENATE("https://www.saflax.de/0-WVK-Retail/Bilder-Pictures/SAFLAX-",'Basis-Tabelle-Samen'!W186,"-",'Basis-Tabelle-Samen'!J186,"-garden-in-the-bag-italian.jpg")),
IF($C$1="Japanisch - JP",HYPERLINK(CONCATENATE("https://www.saflax.de/0-WVK-Retail/Bilder-Pictures/SAFLAX-",'Basis-Tabelle-Samen'!W186,"-",'Basis-Tabelle-Samen'!J186,"-garden-in-the-bag-japanese.jpg")),
IF($C$1="Kroatisch - HR",HYPERLINK(CONCATENATE("https://www.saflax.de/0-WVK-Retail/Bilder-Pictures/SAFLAX-",'Basis-Tabelle-Samen'!W186,"-",'Basis-Tabelle-Samen'!J186,"-garden-in-the-bag-croatian.jpg")),
IF($C$1="Lettisch - LV",HYPERLINK(CONCATENATE("https://www.saflax.de/0-WVK-Retail/Bilder-Pictures/SAFLAX-",'Basis-Tabelle-Samen'!W186,"-",'Basis-Tabelle-Samen'!J186,"-garden-in-the-bag-latvian.jpg")),
IF($C$1="Litauisch - LT",HYPERLINK(CONCATENATE("https://www.saflax.de/0-WVK-Retail/Bilder-Pictures/SAFLAX-",'Basis-Tabelle-Samen'!W186,"-",'Basis-Tabelle-Samen'!J186,"-garden-in-the-bag-lithuanian.jpg")),
IF($C$1="Maltesisch - MT",HYPERLINK(CONCATENATE("https://www.saflax.de/0-WVK-Retail/Bilder-Pictures/SAFLAX-",'Basis-Tabelle-Samen'!W186,"-",'Basis-Tabelle-Samen'!J186,"-garden-in-the-bag-maltese.jpg")),
IF($C$1="Niederländisch - NL",HYPERLINK(CONCATENATE("https://www.saflax.de/0-WVK-Retail/Bilder-Pictures/SAFLAX-",'Basis-Tabelle-Samen'!W186,"-",'Basis-Tabelle-Samen'!J186,"-garden-in-the-bag-dutch.jpg")),
IF($C$1="Norwegisch - NO",HYPERLINK(CONCATENATE("https://www.saflax.de/0-WVK-Retail/Bilder-Pictures/SAFLAX-",'Basis-Tabelle-Samen'!W186,"-",'Basis-Tabelle-Samen'!J186,"-garden-in-the-bag-nowegian.jpg")),
IF($C$1="Polnisch - PL",HYPERLINK(CONCATENATE("https://www.saflax.de/0-WVK-Retail/Bilder-Pictures/SAFLAX-",'Basis-Tabelle-Samen'!W186,"-",'Basis-Tabelle-Samen'!J186,"-garden-in-the-bag-polish.jpg")),
IF($C$1="Portugiesisch - PT",HYPERLINK(CONCATENATE("https://www.saflax.de/0-WVK-Retail/Bilder-Pictures/SAFLAX-",'Basis-Tabelle-Samen'!W186,"-",'Basis-Tabelle-Samen'!J186,"-garden-in-the-bag-portuguese.jpg")),
IF($C$1="Rumänisch - RO",HYPERLINK(CONCATENATE("https://www.saflax.de/0-WVK-Retail/Bilder-Pictures/SAFLAX-",'Basis-Tabelle-Samen'!W186,"-",'Basis-Tabelle-Samen'!J186,"-garden-in-the-bag-romanian.jpg")),
IF($C$1="Schwedisch - SE",HYPERLINK(CONCATENATE("https://www.saflax.de/0-WVK-Retail/Bilder-Pictures/SAFLAX-",'Basis-Tabelle-Samen'!W186,"-",'Basis-Tabelle-Samen'!J186,"-garden-in-the-bag-swedish.jpg")),
IF($C$1="Slowakisch - SK",HYPERLINK(CONCATENATE("https://www.saflax.de/0-WVK-Retail/Bilder-Pictures/SAFLAX-",'Basis-Tabelle-Samen'!W186,"-",'Basis-Tabelle-Samen'!J186,"-garden-in-the-bag-slovak.jpg")),
IF($C$1="Slowenisch - SI",HYPERLINK(CONCATENATE("https://www.saflax.de/0-WVK-Retail/Bilder-Pictures/SAFLAX-",'Basis-Tabelle-Samen'!W186,"-",'Basis-Tabelle-Samen'!J186,"-garden-in-the-bag-slovenian.jpg")),
IF($C$1="Spanisch - ES",HYPERLINK(CONCATENATE("https://www.saflax.de/0-WVK-Retail/Bilder-Pictures/SAFLAX-",'Basis-Tabelle-Samen'!W186,"-",'Basis-Tabelle-Samen'!J186,"-garden-in-the-bag-spanish.jpg")),
IF($C$1="Tschechisch - CZ",HYPERLINK(CONCATENATE("https://www.saflax.de/0-WVK-Retail/Bilder-Pictures/SAFLAX-",'Basis-Tabelle-Samen'!W186,"-",'Basis-Tabelle-Samen'!J186,"-garden-in-the-bag-czech.jpg")),
IF($C$1="Türkisch - TR",HYPERLINK(CONCATENATE("https://www.saflax.de/0-WVK-Retail/Bilder-Pictures/SAFLAX-",'Basis-Tabelle-Samen'!W186,"-",'Basis-Tabelle-Samen'!J186,"-garden-in-the-bag-turkish.jpg")),
IF($C$1="Ungarisch - HU",HYPERLINK(CONCATENATE("https://www.saflax.de/0-WVK-Retail/Bilder-Pictures/SAFLAX-",'Basis-Tabelle-Samen'!W186,"-",'Basis-Tabelle-Samen'!J186,"-garden-in-the-bag-hungarian.jpg")),
" ACHTUNG")))))))))))))))))))))))))))))</f>
        <v>https://www.saflax.de/0-WVK-Retail/Bilder-Pictures/SAFLAX-68732-diplotaxis-tenuifolia-garden-in-the-bag-english.jpg</v>
      </c>
    </row>
    <row r="179" spans="1:43" ht="17.100000000000001" customHeight="1" x14ac:dyDescent="0.2">
      <c r="A179" s="318" t="str">
        <f>IF('Basis-Tabelle-Samen'!A123="","",IF($C$1="Deutsch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79" s="319" t="str">
        <f>'Basis-Tabelle-Samen'!I123</f>
        <v>Solanum lycopersicum</v>
      </c>
      <c r="C179" s="316" t="str">
        <f>IF($C$1="Bulgarisch - BG",'Basis-Tabelle-Samen'!Z123,
IF($C$1="Dänisch - DK",'Basis-Tabelle-Samen'!AA123,
IF($C$1="Deutsch - DE",'Basis-Tabelle-Samen'!AB123,
IF($C$1="Englisch - UK",'Basis-Tabelle-Samen'!AC123,
IF($C$1="Estnisch - EE",'Basis-Tabelle-Samen'!AD123,
IF($C$1="Finnisch - FI",'Basis-Tabelle-Samen'!AE123,
IF($C$1="Französisch - FR",'Basis-Tabelle-Samen'!AF123,
IF($C$1="Griechisch - GR",'Basis-Tabelle-Samen'!AG123,
IF($C$1="Irisch - IE",'Basis-Tabelle-Samen'!AH123,
IF($C$1="Isländisch - IS",'Basis-Tabelle-Samen'!AI123,
IF($C$1="Italienisch - IT",'Basis-Tabelle-Samen'!AJ123,
IF($C$1="Japanisch - JP",'Basis-Tabelle-Samen'!AK123,
IF($C$1="Kroatisch - HR",'Basis-Tabelle-Samen'!AL123,
IF($C$1="Lettisch - LV",'Basis-Tabelle-Samen'!AM123,
IF($C$1="Litauisch - LT",'Basis-Tabelle-Samen'!AN123,
IF($C$1="Maltesisch - MT",'Basis-Tabelle-Samen'!AO123,
IF($C$1="Niederländisch - NL",'Basis-Tabelle-Samen'!AP123,
IF($C$1="Norwegisch - NO",'Basis-Tabelle-Samen'!AQ123,
IF($C$1="Polnisch - PL",'Basis-Tabelle-Samen'!AR123,
IF($C$1="Portugiesisch - PT",'Basis-Tabelle-Samen'!AS123,
IF($C$1="Rumänisch - RO",'Basis-Tabelle-Samen'!AT123,
IF($C$1="Schwedisch - SE",'Basis-Tabelle-Samen'!AU123,
IF($C$1="Slowakisch - SK",'Basis-Tabelle-Samen'!AV123,
IF($C$1="Slowenisch - SI",'Basis-Tabelle-Samen'!AW123,
IF($C$1="Spanisch - ES",'Basis-Tabelle-Samen'!AX123,
IF($C$1="Tschechisch - CZ",'Basis-Tabelle-Samen'!AY123,
IF($C$1="Türkisch - TR",'Basis-Tabelle-Samen'!AZ123,
IF($C$1="Ungarisch - HU",'Basis-Tabelle-Samen'!BA123,
" ACHTUNG"))))))))))))))))))))))))))))</f>
        <v>Organic - Tomato - Black Cherry</v>
      </c>
      <c r="D179" s="320">
        <f>'Basis-Tabelle-Samen'!F123</f>
        <v>10</v>
      </c>
      <c r="E179" s="321" t="str">
        <f>'Basis-Tabelle-Samen'!H123</f>
        <v>7 %</v>
      </c>
      <c r="F179" s="322" t="str">
        <f>IF('Basis-Tabelle-Samen'!G123="","",'Basis-Tabelle-Samen'!G123)</f>
        <v>02</v>
      </c>
      <c r="G179" s="320">
        <f>'Basis-Tabelle-Samen'!C123</f>
        <v>18203</v>
      </c>
      <c r="H179" s="323">
        <f>'Basis-Tabelle-Samen'!D123</f>
        <v>4055473182032</v>
      </c>
      <c r="I179" s="324">
        <f>'Basis-Tabelle-Samen'!E123</f>
        <v>2.0499999999999998</v>
      </c>
      <c r="J179" s="325">
        <f t="shared" si="2"/>
        <v>12</v>
      </c>
      <c r="K179" s="326">
        <f>'Basis-Tabelle-Samen'!K123</f>
        <v>78203</v>
      </c>
      <c r="L179" s="323">
        <f>'Basis-Tabelle-Samen'!L123</f>
        <v>4055473782034</v>
      </c>
      <c r="M179" s="324">
        <f>'Basis-Tabelle-Samen'!M123</f>
        <v>2.4500000000000002</v>
      </c>
      <c r="N179" s="326">
        <f>IF(K179&lt;1,"",'3'!$I$15)</f>
        <v>15</v>
      </c>
      <c r="O179" s="327">
        <f>IF(K179&lt;1,"",'3'!$J$11)</f>
        <v>90</v>
      </c>
      <c r="P179" s="326">
        <f>'Basis-Tabelle-Samen'!N123</f>
        <v>88203</v>
      </c>
      <c r="Q179" s="323">
        <f>'Basis-Tabelle-Samen'!O123</f>
        <v>4055473882031</v>
      </c>
      <c r="R179" s="328">
        <f>'Basis-Tabelle-Samen'!P123</f>
        <v>3.75</v>
      </c>
      <c r="S179" s="326">
        <f>IF(R179&lt;1,"",'3'!$M$15)</f>
        <v>18</v>
      </c>
      <c r="T179" s="327">
        <f>IF(R179&lt;1,"",'3'!$N$11)</f>
        <v>72</v>
      </c>
      <c r="U179" s="326">
        <f>'Basis-Tabelle-Samen'!Q123</f>
        <v>58203</v>
      </c>
      <c r="V179" s="323">
        <f>'Basis-Tabelle-Samen'!R123</f>
        <v>4055473582030</v>
      </c>
      <c r="W179" s="324">
        <f>'Basis-Tabelle-Samen'!S123</f>
        <v>4.95</v>
      </c>
      <c r="X179" s="326">
        <f>IF(U179&lt;1,"",'3'!$Q$15)</f>
        <v>6</v>
      </c>
      <c r="Y179" s="327">
        <f>IF(U179&lt;1,"",'3'!$R$11)</f>
        <v>24</v>
      </c>
      <c r="Z179" s="326">
        <f>'Basis-Tabelle-Samen'!T123</f>
        <v>38203</v>
      </c>
      <c r="AA179" s="323">
        <f>'Basis-Tabelle-Samen'!U123</f>
        <v>4055473382036</v>
      </c>
      <c r="AB179" s="324">
        <f>'Basis-Tabelle-Samen'!V123</f>
        <v>6.75</v>
      </c>
      <c r="AC179" s="326">
        <f>IF(Z179&lt;1,"",'3'!$U$15)</f>
        <v>6</v>
      </c>
      <c r="AD179" s="327">
        <f>IF(Z179&lt;1,"",'3'!$V$11)</f>
        <v>24</v>
      </c>
      <c r="AE179" s="326">
        <f>'Basis-Tabelle-Samen'!W123</f>
        <v>68203</v>
      </c>
      <c r="AF179" s="323">
        <f>'Basis-Tabelle-Samen'!X123</f>
        <v>4055473682037</v>
      </c>
      <c r="AG179" s="324">
        <f>'Basis-Tabelle-Samen'!Y123</f>
        <v>2.95</v>
      </c>
      <c r="AH179" s="326">
        <f>IF(AE179&lt;1,"",'3'!$Y$15)</f>
        <v>8</v>
      </c>
      <c r="AI179" s="327">
        <f>IF(AE179&lt;1,"",'3'!$Z$11)</f>
        <v>64</v>
      </c>
      <c r="AJ179" s="315"/>
      <c r="AK179" s="316" t="str">
        <f>IF(G179&lt;1,"",
IF($C$1="Bulgarisch - BG",HYPERLINK(CONCATENATE("https://www.saflax.de/0-WVK-Retail/Bilder-Pictures/SAFLAX-",'Basis-Tabelle-Samen'!C123,"-",'Basis-Tabelle-Samen'!J123,"-seed-package-front-cr-bulgarian.jpg")),
IF($C$1="Dänisch - DK",HYPERLINK(CONCATENATE("https://www.saflax.de/0-WVK-Retail/Bilder-Pictures/SAFLAX-",'Basis-Tabelle-Samen'!C123,"-",'Basis-Tabelle-Samen'!J123,"-seed-package-front-cr-danish.jpg")),
IF($C$1="Deutsch - DE",HYPERLINK(CONCATENATE("https://www.saflax.de/0-WVK-Retail/Bilder-Pictures/SAFLAX-",'Basis-Tabelle-Samen'!C123,"-",'Basis-Tabelle-Samen'!J123,"-seed-package-front-cr-german.jpg")),
IF($C$1="Englisch - UK",HYPERLINK(CONCATENATE("https://www.saflax.de/0-WVK-Retail/Bilder-Pictures/SAFLAX-",'Basis-Tabelle-Samen'!C123,"-",'Basis-Tabelle-Samen'!J123,"-seed-package-front-cr-english.jpg")),
IF($C$1="Estnisch - EE",HYPERLINK(CONCATENATE("https://www.saflax.de/0-WVK-Retail/Bilder-Pictures/SAFLAX-",'Basis-Tabelle-Samen'!C123,"-",'Basis-Tabelle-Samen'!J123,"-seed-package-front-cr-estonian.jpg")),
IF($C$1="Finnisch - FI",HYPERLINK(CONCATENATE("https://www.saflax.de/0-WVK-Retail/Bilder-Pictures/SAFLAX-",'Basis-Tabelle-Samen'!C123,"-",'Basis-Tabelle-Samen'!J123,"-seed-package-front-cr-finnish.jpg")),
IF($C$1="Französisch - FR",HYPERLINK(CONCATENATE("https://www.saflax.de/0-WVK-Retail/Bilder-Pictures/SAFLAX-",'Basis-Tabelle-Samen'!C123,"-",'Basis-Tabelle-Samen'!J123,"-seed-package-front-cr-french.jpg")),
IF($C$1="Griechisch - GR",HYPERLINK(CONCATENATE("https://www.saflax.de/0-WVK-Retail/Bilder-Pictures/SAFLAX-",'Basis-Tabelle-Samen'!C123,"-",'Basis-Tabelle-Samen'!J123,"-seed-package-front-cr-greek.jpg")),
IF($C$1="Irisch - IE",HYPERLINK(CONCATENATE("https://www.saflax.de/0-WVK-Retail/Bilder-Pictures/SAFLAX-",'Basis-Tabelle-Samen'!C123,"-",'Basis-Tabelle-Samen'!J123,"-seed-package-front-cr-irish.jpg")),
IF($C$1="Isländisch - IS",HYPERLINK(CONCATENATE("https://www.saflax.de/0-WVK-Retail/Bilder-Pictures/SAFLAX-",'Basis-Tabelle-Samen'!C123,"-",'Basis-Tabelle-Samen'!J123,"-seed-package-front-cr-icelandic.jpg")),
IF($C$1="Italienisch - IT",HYPERLINK(CONCATENATE("https://www.saflax.de/0-WVK-Retail/Bilder-Pictures/SAFLAX-",'Basis-Tabelle-Samen'!C123,"-",'Basis-Tabelle-Samen'!J123,"-seed-package-front-cr-italian.jpg")),
IF($C$1="Japanisch - JP",HYPERLINK(CONCATENATE("https://www.saflax.de/0-WVK-Retail/Bilder-Pictures/SAFLAX-",'Basis-Tabelle-Samen'!C123,"-",'Basis-Tabelle-Samen'!J123,"-seed-package-front-cr-japanese.jpg")),
IF($C$1="Kroatisch - HR",HYPERLINK(CONCATENATE("https://www.saflax.de/0-WVK-Retail/Bilder-Pictures/SAFLAX-",'Basis-Tabelle-Samen'!C123,"-",'Basis-Tabelle-Samen'!J123,"-seed-package-front-cr-croatian.jpg")),
IF($C$1="Lettisch - LV",HYPERLINK(CONCATENATE("https://www.saflax.de/0-WVK-Retail/Bilder-Pictures/SAFLAX-",'Basis-Tabelle-Samen'!C123,"-",'Basis-Tabelle-Samen'!J123,"-seed-package-front-cr-latvian.jpg")),
IF($C$1="Litauisch - LT",HYPERLINK(CONCATENATE("https://www.saflax.de/0-WVK-Retail/Bilder-Pictures/SAFLAX-",'Basis-Tabelle-Samen'!C123,"-",'Basis-Tabelle-Samen'!J123,"-seed-package-front-cr-lithuanian.jpg")),
IF($C$1="Maltesisch - MT",HYPERLINK(CONCATENATE("https://www.saflax.de/0-WVK-Retail/Bilder-Pictures/SAFLAX-",'Basis-Tabelle-Samen'!C123,"-",'Basis-Tabelle-Samen'!J123,"-seed-package-front-cr-maltese.jpg")),
IF($C$1="Niederländisch - NL",HYPERLINK(CONCATENATE("https://www.saflax.de/0-WVK-Retail/Bilder-Pictures/SAFLAX-",'Basis-Tabelle-Samen'!C123,"-",'Basis-Tabelle-Samen'!J123,"-seed-package-front-cr-dutch.jpg")),
IF($C$1="Norwegisch - NO",HYPERLINK(CONCATENATE("https://www.saflax.de/0-WVK-Retail/Bilder-Pictures/SAFLAX-",'Basis-Tabelle-Samen'!C123,"-",'Basis-Tabelle-Samen'!J123,"-seed-package-front-cr-nowegian.jpg")),
IF($C$1="Polnisch - PL",HYPERLINK(CONCATENATE("https://www.saflax.de/0-WVK-Retail/Bilder-Pictures/SAFLAX-",'Basis-Tabelle-Samen'!C123,"-",'Basis-Tabelle-Samen'!J123,"-seed-package-front-cr-polish.jpg")),
IF($C$1="Portugiesisch - PT",HYPERLINK(CONCATENATE("https://www.saflax.de/0-WVK-Retail/Bilder-Pictures/SAFLAX-",'Basis-Tabelle-Samen'!C123,"-",'Basis-Tabelle-Samen'!J123,"-seed-package-front-cr-portuguese.jpg")),
IF($C$1="Rumänisch - RO",HYPERLINK(CONCATENATE("https://www.saflax.de/0-WVK-Retail/Bilder-Pictures/SAFLAX-",'Basis-Tabelle-Samen'!C123,"-",'Basis-Tabelle-Samen'!J123,"-seed-package-front-cr-romanian.jpg")),
IF($C$1="Schwedisch - SE",HYPERLINK(CONCATENATE("https://www.saflax.de/0-WVK-Retail/Bilder-Pictures/SAFLAX-",'Basis-Tabelle-Samen'!C123,"-",'Basis-Tabelle-Samen'!J123,"-seed-package-front-cr-swedish.jpg")),
IF($C$1="Slowakisch - SK",HYPERLINK(CONCATENATE("https://www.saflax.de/0-WVK-Retail/Bilder-Pictures/SAFLAX-",'Basis-Tabelle-Samen'!C123,"-",'Basis-Tabelle-Samen'!J123,"-seed-package-front-cr-slovak.jpg")),
IF($C$1="Slowenisch - SI",HYPERLINK(CONCATENATE("https://www.saflax.de/0-WVK-Retail/Bilder-Pictures/SAFLAX-",'Basis-Tabelle-Samen'!C123,"-",'Basis-Tabelle-Samen'!J123,"-seed-package-front-cr-slovenian.jpg")),
IF($C$1="Spanisch - ES",HYPERLINK(CONCATENATE("https://www.saflax.de/0-WVK-Retail/Bilder-Pictures/SAFLAX-",'Basis-Tabelle-Samen'!C123,"-",'Basis-Tabelle-Samen'!J123,"-seed-package-front-cr-spanish.jpg")),
IF($C$1="Tschechisch - CZ",HYPERLINK(CONCATENATE("https://www.saflax.de/0-WVK-Retail/Bilder-Pictures/SAFLAX-",'Basis-Tabelle-Samen'!C123,"-",'Basis-Tabelle-Samen'!J123,"-seed-package-front-cr-czech.jpg")),
IF($C$1="Türkisch - TR",HYPERLINK(CONCATENATE("https://www.saflax.de/0-WVK-Retail/Bilder-Pictures/SAFLAX-",'Basis-Tabelle-Samen'!C123,"-",'Basis-Tabelle-Samen'!J123,"-seed-package-front-cr-turkish.jpg")),
IF($C$1="Ungarisch - HU",HYPERLINK(CONCATENATE("https://www.saflax.de/0-WVK-Retail/Bilder-Pictures/SAFLAX-",'Basis-Tabelle-Samen'!C123,"-",'Basis-Tabelle-Samen'!J123,"-seed-package-front-cr-hungarian.jpg")),
" ACHTUNG")))))))))))))))))))))))))))))</f>
        <v>https://www.saflax.de/0-WVK-Retail/Bilder-Pictures/SAFLAX-18203-solanum-lycopersicum-seed-package-front-cr-english.jpg</v>
      </c>
      <c r="AL179" s="330" t="str">
        <f>IF(G179&lt;1,"",
IF($C$1="Bulgarisch - BG",HYPERLINK(CONCATENATE("https://www.saflax.de/0-WVK-Retail/Bilder-Pictures/SAFLAX-",'Basis-Tabelle-Samen'!C123,"-",'Basis-Tabelle-Samen'!J123,"-seed-package-back-cr-bulgarian.jpg")),
IF($C$1="Dänisch - DK",HYPERLINK(CONCATENATE("https://www.saflax.de/0-WVK-Retail/Bilder-Pictures/SAFLAX-",'Basis-Tabelle-Samen'!C123,"-",'Basis-Tabelle-Samen'!J123,"-seed-package-back-cr-danish.jpg")),
IF($C$1="Deutsch - DE",HYPERLINK(CONCATENATE("https://www.saflax.de/0-WVK-Retail/Bilder-Pictures/SAFLAX-",'Basis-Tabelle-Samen'!C123,"-",'Basis-Tabelle-Samen'!J123,"-seed-package-back-cr-german.jpg")),
IF($C$1="Englisch - UK",HYPERLINK(CONCATENATE("https://www.saflax.de/0-WVK-Retail/Bilder-Pictures/SAFLAX-",'Basis-Tabelle-Samen'!C123,"-",'Basis-Tabelle-Samen'!J123,"-seed-package-back-cr-english.jpg")),
IF($C$1="Estnisch - EE",HYPERLINK(CONCATENATE("https://www.saflax.de/0-WVK-Retail/Bilder-Pictures/SAFLAX-",'Basis-Tabelle-Samen'!C123,"-",'Basis-Tabelle-Samen'!J123,"-seed-package-back-cr-estonian.jpg")),
IF($C$1="Finnisch - FI",HYPERLINK(CONCATENATE("https://www.saflax.de/0-WVK-Retail/Bilder-Pictures/SAFLAX-",'Basis-Tabelle-Samen'!C123,"-",'Basis-Tabelle-Samen'!J123,"-seed-package-back-cr-finnish.jpg")),
IF($C$1="Französisch - FR",HYPERLINK(CONCATENATE("https://www.saflax.de/0-WVK-Retail/Bilder-Pictures/SAFLAX-",'Basis-Tabelle-Samen'!C123,"-",'Basis-Tabelle-Samen'!J123,"-seed-package-back-cr-french.jpg")),
IF($C$1="Griechisch - GR",HYPERLINK(CONCATENATE("https://www.saflax.de/0-WVK-Retail/Bilder-Pictures/SAFLAX-",'Basis-Tabelle-Samen'!C123,"-",'Basis-Tabelle-Samen'!J123,"-seed-package-back-cr-greek.jpg")),
IF($C$1="Irisch - IE",HYPERLINK(CONCATENATE("https://www.saflax.de/0-WVK-Retail/Bilder-Pictures/SAFLAX-",'Basis-Tabelle-Samen'!C123,"-",'Basis-Tabelle-Samen'!J123,"-seed-package-back-cr-irish.jpg")),
IF($C$1="Isländisch - IS",HYPERLINK(CONCATENATE("https://www.saflax.de/0-WVK-Retail/Bilder-Pictures/SAFLAX-",'Basis-Tabelle-Samen'!C123,"-",'Basis-Tabelle-Samen'!J123,"-seed-package-back-cr-icelandic.jpg")),
IF($C$1="Italienisch - IT",HYPERLINK(CONCATENATE("https://www.saflax.de/0-WVK-Retail/Bilder-Pictures/SAFLAX-",'Basis-Tabelle-Samen'!C123,"-",'Basis-Tabelle-Samen'!J123,"-seed-package-back-cr-italian.jpg")),
IF($C$1="Japanisch - JP",HYPERLINK(CONCATENATE("https://www.saflax.de/0-WVK-Retail/Bilder-Pictures/SAFLAX-",'Basis-Tabelle-Samen'!C123,"-",'Basis-Tabelle-Samen'!J123,"-seed-package-back-cr-japanese.jpg")),
IF($C$1="Kroatisch - HR",HYPERLINK(CONCATENATE("https://www.saflax.de/0-WVK-Retail/Bilder-Pictures/SAFLAX-",'Basis-Tabelle-Samen'!C123,"-",'Basis-Tabelle-Samen'!J123,"-seed-package-back-cr-croatian.jpg")),
IF($C$1="Lettisch - LV",HYPERLINK(CONCATENATE("https://www.saflax.de/0-WVK-Retail/Bilder-Pictures/SAFLAX-",'Basis-Tabelle-Samen'!C123,"-",'Basis-Tabelle-Samen'!J123,"-seed-package-back-cr-latvian.jpg")),
IF($C$1="Litauisch - LT",HYPERLINK(CONCATENATE("https://www.saflax.de/0-WVK-Retail/Bilder-Pictures/SAFLAX-",'Basis-Tabelle-Samen'!C123,"-",'Basis-Tabelle-Samen'!J123,"-seed-package-back-cr-lithuanian.jpg")),
IF($C$1="Maltesisch - MT",HYPERLINK(CONCATENATE("https://www.saflax.de/0-WVK-Retail/Bilder-Pictures/SAFLAX-",'Basis-Tabelle-Samen'!C123,"-",'Basis-Tabelle-Samen'!J123,"-seed-package-back-cr-maltese.jpg")),
IF($C$1="Niederländisch - NL",HYPERLINK(CONCATENATE("https://www.saflax.de/0-WVK-Retail/Bilder-Pictures/SAFLAX-",'Basis-Tabelle-Samen'!C123,"-",'Basis-Tabelle-Samen'!J123,"-seed-package-back-cr-dutch.jpg")),
IF($C$1="Norwegisch - NO",HYPERLINK(CONCATENATE("https://www.saflax.de/0-WVK-Retail/Bilder-Pictures/SAFLAX-",'Basis-Tabelle-Samen'!C123,"-",'Basis-Tabelle-Samen'!J123,"-seed-package-back-cr-nowegian.jpg")),
IF($C$1="Polnisch - PL",HYPERLINK(CONCATENATE("https://www.saflax.de/0-WVK-Retail/Bilder-Pictures/SAFLAX-",'Basis-Tabelle-Samen'!C123,"-",'Basis-Tabelle-Samen'!J123,"-seed-package-back-cr-polish.jpg")),
IF($C$1="Portugiesisch - PT",HYPERLINK(CONCATENATE("https://www.saflax.de/0-WVK-Retail/Bilder-Pictures/SAFLAX-",'Basis-Tabelle-Samen'!C123,"-",'Basis-Tabelle-Samen'!J123,"-seed-package-back-cr-portuguese.jpg")),
IF($C$1="Rumänisch - RO",HYPERLINK(CONCATENATE("https://www.saflax.de/0-WVK-Retail/Bilder-Pictures/SAFLAX-",'Basis-Tabelle-Samen'!C123,"-",'Basis-Tabelle-Samen'!J123,"-seed-package-back-cr-romanian.jpg")),
IF($C$1="Schwedisch - SE",HYPERLINK(CONCATENATE("https://www.saflax.de/0-WVK-Retail/Bilder-Pictures/SAFLAX-",'Basis-Tabelle-Samen'!C123,"-",'Basis-Tabelle-Samen'!J123,"-seed-package-back-cr-swedish.jpg")),
IF($C$1="Slowakisch - SK",HYPERLINK(CONCATENATE("https://www.saflax.de/0-WVK-Retail/Bilder-Pictures/SAFLAX-",'Basis-Tabelle-Samen'!C123,"-",'Basis-Tabelle-Samen'!J123,"-seed-package-back-cr-slovak.jpg")),
IF($C$1="Slowenisch - SI",HYPERLINK(CONCATENATE("https://www.saflax.de/0-WVK-Retail/Bilder-Pictures/SAFLAX-",'Basis-Tabelle-Samen'!C123,"-",'Basis-Tabelle-Samen'!J123,"-seed-package-back-cr-slovenian.jpg")),
IF($C$1="Spanisch - ES",HYPERLINK(CONCATENATE("https://www.saflax.de/0-WVK-Retail/Bilder-Pictures/SAFLAX-",'Basis-Tabelle-Samen'!C123,"-",'Basis-Tabelle-Samen'!J123,"-seed-package-back-cr-spanish.jpg")),
IF($C$1="Tschechisch - CZ",HYPERLINK(CONCATENATE("https://www.saflax.de/0-WVK-Retail/Bilder-Pictures/SAFLAX-",'Basis-Tabelle-Samen'!C123,"-",'Basis-Tabelle-Samen'!J123,"-seed-package-back-cr-czech.jpg")),
IF($C$1="Türkisch - TR",HYPERLINK(CONCATENATE("https://www.saflax.de/0-WVK-Retail/Bilder-Pictures/SAFLAX-",'Basis-Tabelle-Samen'!C123,"-",'Basis-Tabelle-Samen'!J123,"-seed-package-back-cr-turkish.jpg")),
IF($C$1="Ungarisch - HU",HYPERLINK(CONCATENATE("https://www.saflax.de/0-WVK-Retail/Bilder-Pictures/SAFLAX-",'Basis-Tabelle-Samen'!C123,"-",'Basis-Tabelle-Samen'!J123,"-seed-package-back-cr-hungarian.jpg")),
" ACHTUNG")))))))))))))))))))))))))))))</f>
        <v>https://www.saflax.de/0-WVK-Retail/Bilder-Pictures/SAFLAX-18203-solanum-lycopersicum-seed-package-back-cr-english.jpg</v>
      </c>
      <c r="AM179" s="330" t="str">
        <f>IF(H179&lt;1,"",
IF($C$1="Bulgarisch - BG",HYPERLINK(CONCATENATE("https://www.saflax.de/0-WVK-Retail/Bilder-Pictures/SAFLAX-",'Basis-Tabelle-Samen'!K123,"-",'Basis-Tabelle-Samen'!J123,"-garden-to-go-mini-bulgarian.jpg")),
IF($C$1="Dänisch - DK",HYPERLINK(CONCATENATE("https://www.saflax.de/0-WVK-Retail/Bilder-Pictures/SAFLAX-",'Basis-Tabelle-Samen'!K123,"-",'Basis-Tabelle-Samen'!J123,"-garden-to-go-mini-danish.jpg")),
IF($C$1="Deutsch - DE",HYPERLINK(CONCATENATE("https://www.saflax.de/0-WVK-Retail/Bilder-Pictures/SAFLAX-",'Basis-Tabelle-Samen'!K123,"-",'Basis-Tabelle-Samen'!J123,"-garden-to-go-mini-german.jpg")),
IF($C$1="Englisch - UK",HYPERLINK(CONCATENATE("https://www.saflax.de/0-WVK-Retail/Bilder-Pictures/SAFLAX-",'Basis-Tabelle-Samen'!K123,"-",'Basis-Tabelle-Samen'!J123,"-garden-to-go-mini-english.jpg")),
IF($C$1="Estnisch - EE",HYPERLINK(CONCATENATE("https://www.saflax.de/0-WVK-Retail/Bilder-Pictures/SAFLAX-",'Basis-Tabelle-Samen'!K123,"-",'Basis-Tabelle-Samen'!J123,"-garden-to-go-mini-estonian.jpg")),
IF($C$1="Finnisch - FI",HYPERLINK(CONCATENATE("https://www.saflax.de/0-WVK-Retail/Bilder-Pictures/SAFLAX-",'Basis-Tabelle-Samen'!K123,"-",'Basis-Tabelle-Samen'!J123,"-garden-to-go-mini-finnish.jpg")),
IF($C$1="Französisch - FR",HYPERLINK(CONCATENATE("https://www.saflax.de/0-WVK-Retail/Bilder-Pictures/SAFLAX-",'Basis-Tabelle-Samen'!K123,"-",'Basis-Tabelle-Samen'!J123,"-garden-to-go-mini-french.jpg")),
IF($C$1="Griechisch - GR",HYPERLINK(CONCATENATE("https://www.saflax.de/0-WVK-Retail/Bilder-Pictures/SAFLAX-",'Basis-Tabelle-Samen'!K123,"-",'Basis-Tabelle-Samen'!J123,"-garden-to-go-mini-greek.jpg")),
IF($C$1="Irisch - IE",HYPERLINK(CONCATENATE("https://www.saflax.de/0-WVK-Retail/Bilder-Pictures/SAFLAX-",'Basis-Tabelle-Samen'!K123,"-",'Basis-Tabelle-Samen'!J123,"-garden-to-go-mini-irish.jpg")),
IF($C$1="Isländisch - IS",HYPERLINK(CONCATENATE("https://www.saflax.de/0-WVK-Retail/Bilder-Pictures/SAFLAX-",'Basis-Tabelle-Samen'!K123,"-",'Basis-Tabelle-Samen'!J123,"-garden-to-go-mini-icelandic.jpg")),
IF($C$1="Italienisch - IT",HYPERLINK(CONCATENATE("https://www.saflax.de/0-WVK-Retail/Bilder-Pictures/SAFLAX-",'Basis-Tabelle-Samen'!K123,"-",'Basis-Tabelle-Samen'!J123,"-garden-to-go-mini-italian.jpg")),
IF($C$1="Japanisch - JP",HYPERLINK(CONCATENATE("https://www.saflax.de/0-WVK-Retail/Bilder-Pictures/SAFLAX-",'Basis-Tabelle-Samen'!K123,"-",'Basis-Tabelle-Samen'!J123,"-garden-to-go-mini-japanese.jpg")),
IF($C$1="Kroatisch - HR",HYPERLINK(CONCATENATE("https://www.saflax.de/0-WVK-Retail/Bilder-Pictures/SAFLAX-",'Basis-Tabelle-Samen'!K123,"-",'Basis-Tabelle-Samen'!J123,"-garden-to-go-mini-croatian.jpg")),
IF($C$1="Lettisch - LV",HYPERLINK(CONCATENATE("https://www.saflax.de/0-WVK-Retail/Bilder-Pictures/SAFLAX-",'Basis-Tabelle-Samen'!K123,"-",'Basis-Tabelle-Samen'!J123,"-garden-to-go-mini-latvian.jpg")),
IF($C$1="Litauisch - LT",HYPERLINK(CONCATENATE("https://www.saflax.de/0-WVK-Retail/Bilder-Pictures/SAFLAX-",'Basis-Tabelle-Samen'!K123,"-",'Basis-Tabelle-Samen'!J123,"-garden-to-go-mini-lithuanian.jpg")),
IF($C$1="Maltesisch - MT",HYPERLINK(CONCATENATE("https://www.saflax.de/0-WVK-Retail/Bilder-Pictures/SAFLAX-",'Basis-Tabelle-Samen'!K123,"-",'Basis-Tabelle-Samen'!J123,"-garden-to-go-mini-maltese.jpg")),
IF($C$1="Niederländisch - NL",HYPERLINK(CONCATENATE("https://www.saflax.de/0-WVK-Retail/Bilder-Pictures/SAFLAX-",'Basis-Tabelle-Samen'!K123,"-",'Basis-Tabelle-Samen'!J123,"-garden-to-go-mini-dutch.jpg")),
IF($C$1="Norwegisch - NO",HYPERLINK(CONCATENATE("https://www.saflax.de/0-WVK-Retail/Bilder-Pictures/SAFLAX-",'Basis-Tabelle-Samen'!K123,"-",'Basis-Tabelle-Samen'!J123,"-garden-to-go-mini-nowegian.jpg")),
IF($C$1="Polnisch - PL",HYPERLINK(CONCATENATE("https://www.saflax.de/0-WVK-Retail/Bilder-Pictures/SAFLAX-",'Basis-Tabelle-Samen'!K123,"-",'Basis-Tabelle-Samen'!J123,"-garden-to-go-mini-polish.jpg")),
IF($C$1="Portugiesisch - PT",HYPERLINK(CONCATENATE("https://www.saflax.de/0-WVK-Retail/Bilder-Pictures/SAFLAX-",'Basis-Tabelle-Samen'!K123,"-",'Basis-Tabelle-Samen'!J123,"-garden-to-go-mini-portuguese.jpg")),
IF($C$1="Rumänisch - RO",HYPERLINK(CONCATENATE("https://www.saflax.de/0-WVK-Retail/Bilder-Pictures/SAFLAX-",'Basis-Tabelle-Samen'!K123,"-",'Basis-Tabelle-Samen'!J123,"-garden-to-go-mini-romanian.jpg")),
IF($C$1="Schwedisch - SE",HYPERLINK(CONCATENATE("https://www.saflax.de/0-WVK-Retail/Bilder-Pictures/SAFLAX-",'Basis-Tabelle-Samen'!K123,"-",'Basis-Tabelle-Samen'!J123,"-garden-to-go-mini-swedish.jpg")),
IF($C$1="Slowakisch - SK",HYPERLINK(CONCATENATE("https://www.saflax.de/0-WVK-Retail/Bilder-Pictures/SAFLAX-",'Basis-Tabelle-Samen'!K123,"-",'Basis-Tabelle-Samen'!J123,"-garden-to-go-mini-slovak.jpg")),
IF($C$1="Slowenisch - SI",HYPERLINK(CONCATENATE("https://www.saflax.de/0-WVK-Retail/Bilder-Pictures/SAFLAX-",'Basis-Tabelle-Samen'!K123,"-",'Basis-Tabelle-Samen'!J123,"-garden-to-go-mini-slovenian.jpg")),
IF($C$1="Spanisch - ES",HYPERLINK(CONCATENATE("https://www.saflax.de/0-WVK-Retail/Bilder-Pictures/SAFLAX-",'Basis-Tabelle-Samen'!K123,"-",'Basis-Tabelle-Samen'!J123,"-garden-to-go-mini-spanish.jpg")),
IF($C$1="Tschechisch - CZ",HYPERLINK(CONCATENATE("https://www.saflax.de/0-WVK-Retail/Bilder-Pictures/SAFLAX-",'Basis-Tabelle-Samen'!K123,"-",'Basis-Tabelle-Samen'!J123,"-garden-to-go-mini-czech.jpg")),
IF($C$1="Türkisch - TR",HYPERLINK(CONCATENATE("https://www.saflax.de/0-WVK-Retail/Bilder-Pictures/SAFLAX-",'Basis-Tabelle-Samen'!K123,"-",'Basis-Tabelle-Samen'!J123,"-garden-to-go-mini-turkish.jpg")),
IF($C$1="Ungarisch - HU",HYPERLINK(CONCATENATE("https://www.saflax.de/0-WVK-Retail/Bilder-Pictures/SAFLAX-",'Basis-Tabelle-Samen'!K123,"-",'Basis-Tabelle-Samen'!J123,"-garden-to-go-mini-hungarian.jpg")),
" ACHTUNG")))))))))))))))))))))))))))))</f>
        <v>https://www.saflax.de/0-WVK-Retail/Bilder-Pictures/SAFLAX-78203-solanum-lycopersicum-garden-to-go-mini-english.jpg</v>
      </c>
      <c r="AN179" s="330" t="str">
        <f>IF(I179&lt;1,"",
IF($C$1="Bulgarisch - BG",HYPERLINK(CONCATENATE("https://www.saflax.de/0-WVK-Retail/Bilder-Pictures/SAFLAX-",'Basis-Tabelle-Samen'!N123,"-",'Basis-Tabelle-Samen'!J123,"-garden-to-go-lite-bulgarian.jpg")),
IF($C$1="Dänisch - DK",HYPERLINK(CONCATENATE("https://www.saflax.de/0-WVK-Retail/Bilder-Pictures/SAFLAX-",'Basis-Tabelle-Samen'!N123,"-",'Basis-Tabelle-Samen'!J123,"-garden-to-go-lite-danish.jpg")),
IF($C$1="Deutsch - DE",HYPERLINK(CONCATENATE("https://www.saflax.de/0-WVK-Retail/Bilder-Pictures/SAFLAX-",'Basis-Tabelle-Samen'!N123,"-",'Basis-Tabelle-Samen'!J123,"-garden-to-go-lite-german.jpg")),
IF($C$1="Englisch - UK",HYPERLINK(CONCATENATE("https://www.saflax.de/0-WVK-Retail/Bilder-Pictures/SAFLAX-",'Basis-Tabelle-Samen'!N123,"-",'Basis-Tabelle-Samen'!J123,"-garden-to-go-lite-english.jpg")),
IF($C$1="Estnisch - EE",HYPERLINK(CONCATENATE("https://www.saflax.de/0-WVK-Retail/Bilder-Pictures/SAFLAX-",'Basis-Tabelle-Samen'!N123,"-",'Basis-Tabelle-Samen'!J123,"-garden-to-go-lite-estonian.jpg")),
IF($C$1="Finnisch - FI",HYPERLINK(CONCATENATE("https://www.saflax.de/0-WVK-Retail/Bilder-Pictures/SAFLAX-",'Basis-Tabelle-Samen'!N123,"-",'Basis-Tabelle-Samen'!J123,"-garden-to-go-lite-finnish.jpg")),
IF($C$1="Französisch - FR",HYPERLINK(CONCATENATE("https://www.saflax.de/0-WVK-Retail/Bilder-Pictures/SAFLAX-",'Basis-Tabelle-Samen'!N123,"-",'Basis-Tabelle-Samen'!J123,"-garden-to-go-lite-french.jpg")),
IF($C$1="Griechisch - GR",HYPERLINK(CONCATENATE("https://www.saflax.de/0-WVK-Retail/Bilder-Pictures/SAFLAX-",'Basis-Tabelle-Samen'!N123,"-",'Basis-Tabelle-Samen'!J123,"-garden-to-go-lite-greek.jpg")),
IF($C$1="Irisch - IE",HYPERLINK(CONCATENATE("https://www.saflax.de/0-WVK-Retail/Bilder-Pictures/SAFLAX-",'Basis-Tabelle-Samen'!N123,"-",'Basis-Tabelle-Samen'!J123,"-garden-to-go-lite-irish.jpg")),
IF($C$1="Isländisch - IS",HYPERLINK(CONCATENATE("https://www.saflax.de/0-WVK-Retail/Bilder-Pictures/SAFLAX-",'Basis-Tabelle-Samen'!N123,"-",'Basis-Tabelle-Samen'!J123,"-garden-to-go-lite-icelandic.jpg")),
IF($C$1="Italienisch - IT",HYPERLINK(CONCATENATE("https://www.saflax.de/0-WVK-Retail/Bilder-Pictures/SAFLAX-",'Basis-Tabelle-Samen'!N123,"-",'Basis-Tabelle-Samen'!J123,"-garden-to-go-lite-italian.jpg")),
IF($C$1="Japanisch - JP",HYPERLINK(CONCATENATE("https://www.saflax.de/0-WVK-Retail/Bilder-Pictures/SAFLAX-",'Basis-Tabelle-Samen'!N123,"-",'Basis-Tabelle-Samen'!J123,"-garden-to-go-lite-japanese.jpg")),
IF($C$1="Kroatisch - HR",HYPERLINK(CONCATENATE("https://www.saflax.de/0-WVK-Retail/Bilder-Pictures/SAFLAX-",'Basis-Tabelle-Samen'!N123,"-",'Basis-Tabelle-Samen'!J123,"-garden-to-go-lite-croatian.jpg")),
IF($C$1="Lettisch - LV",HYPERLINK(CONCATENATE("https://www.saflax.de/0-WVK-Retail/Bilder-Pictures/SAFLAX-",'Basis-Tabelle-Samen'!N123,"-",'Basis-Tabelle-Samen'!J123,"-garden-to-go-lite-latvian.jpg")),
IF($C$1="Litauisch - LT",HYPERLINK(CONCATENATE("https://www.saflax.de/0-WVK-Retail/Bilder-Pictures/SAFLAX-",'Basis-Tabelle-Samen'!N123,"-",'Basis-Tabelle-Samen'!J123,"-garden-to-go-lite-lithuanian.jpg")),
IF($C$1="Maltesisch - MT",HYPERLINK(CONCATENATE("https://www.saflax.de/0-WVK-Retail/Bilder-Pictures/SAFLAX-",'Basis-Tabelle-Samen'!N123,"-",'Basis-Tabelle-Samen'!J123,"-garden-to-go-lite-maltese.jpg")),
IF($C$1="Niederländisch - NL",HYPERLINK(CONCATENATE("https://www.saflax.de/0-WVK-Retail/Bilder-Pictures/SAFLAX-",'Basis-Tabelle-Samen'!N123,"-",'Basis-Tabelle-Samen'!J123,"-garden-to-go-lite-dutch.jpg")),
IF($C$1="Norwegisch - NO",HYPERLINK(CONCATENATE("https://www.saflax.de/0-WVK-Retail/Bilder-Pictures/SAFLAX-",'Basis-Tabelle-Samen'!N123,"-",'Basis-Tabelle-Samen'!J123,"-garden-to-go-lite-nowegian.jpg")),
IF($C$1="Polnisch - PL",HYPERLINK(CONCATENATE("https://www.saflax.de/0-WVK-Retail/Bilder-Pictures/SAFLAX-",'Basis-Tabelle-Samen'!N123,"-",'Basis-Tabelle-Samen'!J123,"-garden-to-go-lite-polish.jpg")),
IF($C$1="Portugiesisch - PT",HYPERLINK(CONCATENATE("https://www.saflax.de/0-WVK-Retail/Bilder-Pictures/SAFLAX-",'Basis-Tabelle-Samen'!N123,"-",'Basis-Tabelle-Samen'!J123,"-garden-to-go-lite-portuguese.jpg")),
IF($C$1="Rumänisch - RO",HYPERLINK(CONCATENATE("https://www.saflax.de/0-WVK-Retail/Bilder-Pictures/SAFLAX-",'Basis-Tabelle-Samen'!N123,"-",'Basis-Tabelle-Samen'!J123,"-garden-to-go-lite-romanian.jpg")),
IF($C$1="Schwedisch - SE",HYPERLINK(CONCATENATE("https://www.saflax.de/0-WVK-Retail/Bilder-Pictures/SAFLAX-",'Basis-Tabelle-Samen'!N123,"-",'Basis-Tabelle-Samen'!J123,"-garden-to-go-lite-swedish.jpg")),
IF($C$1="Slowakisch - SK",HYPERLINK(CONCATENATE("https://www.saflax.de/0-WVK-Retail/Bilder-Pictures/SAFLAX-",'Basis-Tabelle-Samen'!N123,"-",'Basis-Tabelle-Samen'!J123,"-garden-to-go-lite-slovak.jpg")),
IF($C$1="Slowenisch - SI",HYPERLINK(CONCATENATE("https://www.saflax.de/0-WVK-Retail/Bilder-Pictures/SAFLAX-",'Basis-Tabelle-Samen'!N123,"-",'Basis-Tabelle-Samen'!J123,"-garden-to-go-lite-slovenian.jpg")),
IF($C$1="Spanisch - ES",HYPERLINK(CONCATENATE("https://www.saflax.de/0-WVK-Retail/Bilder-Pictures/SAFLAX-",'Basis-Tabelle-Samen'!N123,"-",'Basis-Tabelle-Samen'!J123,"-garden-to-go-lite-spanish.jpg")),
IF($C$1="Tschechisch - CZ",HYPERLINK(CONCATENATE("https://www.saflax.de/0-WVK-Retail/Bilder-Pictures/SAFLAX-",'Basis-Tabelle-Samen'!N123,"-",'Basis-Tabelle-Samen'!J123,"-garden-to-go-lite-czech.jpg")),
IF($C$1="Türkisch - TR",HYPERLINK(CONCATENATE("https://www.saflax.de/0-WVK-Retail/Bilder-Pictures/SAFLAX-",'Basis-Tabelle-Samen'!N123,"-",'Basis-Tabelle-Samen'!J123,"-garden-to-go-lite-turkish.jpg")),
IF($C$1="Ungarisch - HU",HYPERLINK(CONCATENATE("https://www.saflax.de/0-WVK-Retail/Bilder-Pictures/SAFLAX-",'Basis-Tabelle-Samen'!N123,"-",'Basis-Tabelle-Samen'!J123,"-garden-to-go-lite-hungarian.jpg")),
" ACHTUNG")))))))))))))))))))))))))))))</f>
        <v>https://www.saflax.de/0-WVK-Retail/Bilder-Pictures/SAFLAX-88203-solanum-lycopersicum-garden-to-go-lite-english.jpg</v>
      </c>
      <c r="AO179" s="330" t="str">
        <f>IF(J179&lt;1,"",
IF($C$1="Bulgarisch - BG",HYPERLINK(CONCATENATE("https://www.saflax.de/0-WVK-Retail/Bilder-Pictures/SAFLAX-",'Basis-Tabelle-Samen'!Q123,"-",'Basis-Tabelle-Samen'!J123,"-garden-to-go-bulgarian.jpg")),
IF($C$1="Dänisch - DK",HYPERLINK(CONCATENATE("https://www.saflax.de/0-WVK-Retail/Bilder-Pictures/SAFLAX-",'Basis-Tabelle-Samen'!Q123,"-",'Basis-Tabelle-Samen'!J123,"-garden-to-go-danish.jpg")),
IF($C$1="Deutsch - DE",HYPERLINK(CONCATENATE("https://www.saflax.de/0-WVK-Retail/Bilder-Pictures/SAFLAX-",'Basis-Tabelle-Samen'!Q123,"-",'Basis-Tabelle-Samen'!J123,"-garden-to-go-german.jpg")),
IF($C$1="Englisch - UK",HYPERLINK(CONCATENATE("https://www.saflax.de/0-WVK-Retail/Bilder-Pictures/SAFLAX-",'Basis-Tabelle-Samen'!Q123,"-",'Basis-Tabelle-Samen'!J123,"-garden-to-go-english.jpg")),
IF($C$1="Estnisch - EE",HYPERLINK(CONCATENATE("https://www.saflax.de/0-WVK-Retail/Bilder-Pictures/SAFLAX-",'Basis-Tabelle-Samen'!Q123,"-",'Basis-Tabelle-Samen'!J123,"-garden-to-go-estonian.jpg")),
IF($C$1="Finnisch - FI",HYPERLINK(CONCATENATE("https://www.saflax.de/0-WVK-Retail/Bilder-Pictures/SAFLAX-",'Basis-Tabelle-Samen'!Q123,"-",'Basis-Tabelle-Samen'!J123,"-garden-to-go-finnish.jpg")),
IF($C$1="Französisch - FR",HYPERLINK(CONCATENATE("https://www.saflax.de/0-WVK-Retail/Bilder-Pictures/SAFLAX-",'Basis-Tabelle-Samen'!Q123,"-",'Basis-Tabelle-Samen'!J123,"-garden-to-go-french.jpg")),
IF($C$1="Griechisch - GR",HYPERLINK(CONCATENATE("https://www.saflax.de/0-WVK-Retail/Bilder-Pictures/SAFLAX-",'Basis-Tabelle-Samen'!Q123,"-",'Basis-Tabelle-Samen'!J123,"-garden-to-go-greek.jpg")),
IF($C$1="Irisch - IE",HYPERLINK(CONCATENATE("https://www.saflax.de/0-WVK-Retail/Bilder-Pictures/SAFLAX-",'Basis-Tabelle-Samen'!Q123,"-",'Basis-Tabelle-Samen'!J123,"-garden-to-go-irish.jpg")),
IF($C$1="Isländisch - IS",HYPERLINK(CONCATENATE("https://www.saflax.de/0-WVK-Retail/Bilder-Pictures/SAFLAX-",'Basis-Tabelle-Samen'!Q123,"-",'Basis-Tabelle-Samen'!J123,"-garden-to-go-icelandic.jpg")),
IF($C$1="Italienisch - IT",HYPERLINK(CONCATENATE("https://www.saflax.de/0-WVK-Retail/Bilder-Pictures/SAFLAX-",'Basis-Tabelle-Samen'!Q123,"-",'Basis-Tabelle-Samen'!J123,"-garden-to-go-italian.jpg")),
IF($C$1="Japanisch - JP",HYPERLINK(CONCATENATE("https://www.saflax.de/0-WVK-Retail/Bilder-Pictures/SAFLAX-",'Basis-Tabelle-Samen'!Q123,"-",'Basis-Tabelle-Samen'!J123,"-garden-to-go-japanese.jpg")),
IF($C$1="Kroatisch - HR",HYPERLINK(CONCATENATE("https://www.saflax.de/0-WVK-Retail/Bilder-Pictures/SAFLAX-",'Basis-Tabelle-Samen'!Q123,"-",'Basis-Tabelle-Samen'!J123,"-garden-to-go-croatian.jpg")),
IF($C$1="Lettisch - LV",HYPERLINK(CONCATENATE("https://www.saflax.de/0-WVK-Retail/Bilder-Pictures/SAFLAX-",'Basis-Tabelle-Samen'!Q123,"-",'Basis-Tabelle-Samen'!J123,"-garden-to-go-latvian.jpg")),
IF($C$1="Litauisch - LT",HYPERLINK(CONCATENATE("https://www.saflax.de/0-WVK-Retail/Bilder-Pictures/SAFLAX-",'Basis-Tabelle-Samen'!Q123,"-",'Basis-Tabelle-Samen'!J123,"-garden-to-go-lithuanian.jpg")),
IF($C$1="Maltesisch - MT",HYPERLINK(CONCATENATE("https://www.saflax.de/0-WVK-Retail/Bilder-Pictures/SAFLAX-",'Basis-Tabelle-Samen'!Q123,"-",'Basis-Tabelle-Samen'!J123,"-garden-to-go-maltese.jpg")),
IF($C$1="Niederländisch - NL",HYPERLINK(CONCATENATE("https://www.saflax.de/0-WVK-Retail/Bilder-Pictures/SAFLAX-",'Basis-Tabelle-Samen'!Q123,"-",'Basis-Tabelle-Samen'!J123,"-garden-to-go-dutch.jpg")),
IF($C$1="Norwegisch - NO",HYPERLINK(CONCATENATE("https://www.saflax.de/0-WVK-Retail/Bilder-Pictures/SAFLAX-",'Basis-Tabelle-Samen'!Q123,"-",'Basis-Tabelle-Samen'!J123,"-garden-to-go-nowegian.jpg")),
IF($C$1="Polnisch - PL",HYPERLINK(CONCATENATE("https://www.saflax.de/0-WVK-Retail/Bilder-Pictures/SAFLAX-",'Basis-Tabelle-Samen'!Q123,"-",'Basis-Tabelle-Samen'!J123,"-garden-to-go-polish.jpg")),
IF($C$1="Portugiesisch - PT",HYPERLINK(CONCATENATE("https://www.saflax.de/0-WVK-Retail/Bilder-Pictures/SAFLAX-",'Basis-Tabelle-Samen'!Q123,"-",'Basis-Tabelle-Samen'!J123,"-garden-to-go-portuguese.jpg")),
IF($C$1="Rumänisch - RO",HYPERLINK(CONCATENATE("https://www.saflax.de/0-WVK-Retail/Bilder-Pictures/SAFLAX-",'Basis-Tabelle-Samen'!Q123,"-",'Basis-Tabelle-Samen'!J123,"-garden-to-go-romanian.jpg")),
IF($C$1="Schwedisch - SE",HYPERLINK(CONCATENATE("https://www.saflax.de/0-WVK-Retail/Bilder-Pictures/SAFLAX-",'Basis-Tabelle-Samen'!Q123,"-",'Basis-Tabelle-Samen'!J123,"-garden-to-go-swedish.jpg")),
IF($C$1="Slowakisch - SK",HYPERLINK(CONCATENATE("https://www.saflax.de/0-WVK-Retail/Bilder-Pictures/SAFLAX-",'Basis-Tabelle-Samen'!Q123,"-",'Basis-Tabelle-Samen'!J123,"-garden-to-go-slovak.jpg")),
IF($C$1="Slowenisch - SI",HYPERLINK(CONCATENATE("https://www.saflax.de/0-WVK-Retail/Bilder-Pictures/SAFLAX-",'Basis-Tabelle-Samen'!Q123,"-",'Basis-Tabelle-Samen'!J123,"-garden-to-go-slovenian.jpg")),
IF($C$1="Spanisch - ES",HYPERLINK(CONCATENATE("https://www.saflax.de/0-WVK-Retail/Bilder-Pictures/SAFLAX-",'Basis-Tabelle-Samen'!Q123,"-",'Basis-Tabelle-Samen'!J123,"-garden-to-go-spanish.jpg")),
IF($C$1="Tschechisch - CZ",HYPERLINK(CONCATENATE("https://www.saflax.de/0-WVK-Retail/Bilder-Pictures/SAFLAX-",'Basis-Tabelle-Samen'!Q123,"-",'Basis-Tabelle-Samen'!J123,"-garden-to-go-czech.jpg")),
IF($C$1="Türkisch - TR",HYPERLINK(CONCATENATE("https://www.saflax.de/0-WVK-Retail/Bilder-Pictures/SAFLAX-",'Basis-Tabelle-Samen'!Q123,"-",'Basis-Tabelle-Samen'!J123,"-garden-to-go-turkish.jpg")),
IF($C$1="Ungarisch - HU",HYPERLINK(CONCATENATE("https://www.saflax.de/0-WVK-Retail/Bilder-Pictures/SAFLAX-",'Basis-Tabelle-Samen'!Q123,"-",'Basis-Tabelle-Samen'!J123,"-garden-to-go-hungarian.jpg")),
" ACHTUNG")))))))))))))))))))))))))))))</f>
        <v>https://www.saflax.de/0-WVK-Retail/Bilder-Pictures/SAFLAX-58203-solanum-lycopersicum-garden-to-go-english.jpg</v>
      </c>
      <c r="AP179" s="330" t="str">
        <f>IF(K179&lt;1,"",
IF($C$1="Bulgarisch - BG",HYPERLINK(CONCATENATE("https://www.saflax.de/0-WVK-Retail/Bilder-Pictures/SAFLAX-",'Basis-Tabelle-Samen'!T123,"-",'Basis-Tabelle-Samen'!J123,"-cultivation-set-bulgarian.jpg")),
IF($C$1="Dänisch - DK",HYPERLINK(CONCATENATE("https://www.saflax.de/0-WVK-Retail/Bilder-Pictures/SAFLAX-",'Basis-Tabelle-Samen'!T123,"-",'Basis-Tabelle-Samen'!J123,"-cultivation-set-danish.jpg")),
IF($C$1="Deutsch - DE",HYPERLINK(CONCATENATE("https://www.saflax.de/0-WVK-Retail/Bilder-Pictures/SAFLAX-",'Basis-Tabelle-Samen'!T123,"-",'Basis-Tabelle-Samen'!J123,"-cultivation-set-german.jpg")),
IF($C$1="Englisch - UK",HYPERLINK(CONCATENATE("https://www.saflax.de/0-WVK-Retail/Bilder-Pictures/SAFLAX-",'Basis-Tabelle-Samen'!T123,"-",'Basis-Tabelle-Samen'!J123,"-cultivation-set-english.jpg")),
IF($C$1="Estnisch - EE",HYPERLINK(CONCATENATE("https://www.saflax.de/0-WVK-Retail/Bilder-Pictures/SAFLAX-",'Basis-Tabelle-Samen'!T123,"-",'Basis-Tabelle-Samen'!J123,"-cultivation-set-estonian.jpg")),
IF($C$1="Finnisch - FI",HYPERLINK(CONCATENATE("https://www.saflax.de/0-WVK-Retail/Bilder-Pictures/SAFLAX-",'Basis-Tabelle-Samen'!T123,"-",'Basis-Tabelle-Samen'!J123,"-cultivation-set-finnish.jpg")),
IF($C$1="Französisch - FR",HYPERLINK(CONCATENATE("https://www.saflax.de/0-WVK-Retail/Bilder-Pictures/SAFLAX-",'Basis-Tabelle-Samen'!T123,"-",'Basis-Tabelle-Samen'!J123,"-cultivation-set-french.jpg")),
IF($C$1="Griechisch - GR",HYPERLINK(CONCATENATE("https://www.saflax.de/0-WVK-Retail/Bilder-Pictures/SAFLAX-",'Basis-Tabelle-Samen'!T123,"-",'Basis-Tabelle-Samen'!J123,"-cultivation-set-greek.jpg")),
IF($C$1="Irisch - IE",HYPERLINK(CONCATENATE("https://www.saflax.de/0-WVK-Retail/Bilder-Pictures/SAFLAX-",'Basis-Tabelle-Samen'!T123,"-",'Basis-Tabelle-Samen'!J123,"-cultivation-set-irish.jpg")),
IF($C$1="Isländisch - IS",HYPERLINK(CONCATENATE("https://www.saflax.de/0-WVK-Retail/Bilder-Pictures/SAFLAX-",'Basis-Tabelle-Samen'!T123,"-",'Basis-Tabelle-Samen'!J123,"-cultivation-set-icelandic.jpg")),
IF($C$1="Italienisch - IT",HYPERLINK(CONCATENATE("https://www.saflax.de/0-WVK-Retail/Bilder-Pictures/SAFLAX-",'Basis-Tabelle-Samen'!T123,"-",'Basis-Tabelle-Samen'!J123,"-cultivation-set-italian.jpg")),
IF($C$1="Japanisch - JP",HYPERLINK(CONCATENATE("https://www.saflax.de/0-WVK-Retail/Bilder-Pictures/SAFLAX-",'Basis-Tabelle-Samen'!T123,"-",'Basis-Tabelle-Samen'!J123,"-cultivation-set-japanese.jpg")),
IF($C$1="Kroatisch - HR",HYPERLINK(CONCATENATE("https://www.saflax.de/0-WVK-Retail/Bilder-Pictures/SAFLAX-",'Basis-Tabelle-Samen'!T123,"-",'Basis-Tabelle-Samen'!J123,"-cultivation-set-croatian.jpg")),
IF($C$1="Lettisch - LV",HYPERLINK(CONCATENATE("https://www.saflax.de/0-WVK-Retail/Bilder-Pictures/SAFLAX-",'Basis-Tabelle-Samen'!T123,"-",'Basis-Tabelle-Samen'!J123,"-cultivation-set-latvian.jpg")),
IF($C$1="Litauisch - LT",HYPERLINK(CONCATENATE("https://www.saflax.de/0-WVK-Retail/Bilder-Pictures/SAFLAX-",'Basis-Tabelle-Samen'!T123,"-",'Basis-Tabelle-Samen'!J123,"-cultivation-set-lithuanian.jpg")),
IF($C$1="Maltesisch - MT",HYPERLINK(CONCATENATE("https://www.saflax.de/0-WVK-Retail/Bilder-Pictures/SAFLAX-",'Basis-Tabelle-Samen'!T123,"-",'Basis-Tabelle-Samen'!J123,"-cultivation-set-maltese.jpg")),
IF($C$1="Niederländisch - NL",HYPERLINK(CONCATENATE("https://www.saflax.de/0-WVK-Retail/Bilder-Pictures/SAFLAX-",'Basis-Tabelle-Samen'!T123,"-",'Basis-Tabelle-Samen'!J123,"-cultivation-set-dutch.jpg")),
IF($C$1="Norwegisch - NO",HYPERLINK(CONCATENATE("https://www.saflax.de/0-WVK-Retail/Bilder-Pictures/SAFLAX-",'Basis-Tabelle-Samen'!T123,"-",'Basis-Tabelle-Samen'!J123,"-cultivation-set-nowegian.jpg")),
IF($C$1="Polnisch - PL",HYPERLINK(CONCATENATE("https://www.saflax.de/0-WVK-Retail/Bilder-Pictures/SAFLAX-",'Basis-Tabelle-Samen'!T123,"-",'Basis-Tabelle-Samen'!J123,"-cultivation-set-polish.jpg")),
IF($C$1="Portugiesisch - PT",HYPERLINK(CONCATENATE("https://www.saflax.de/0-WVK-Retail/Bilder-Pictures/SAFLAX-",'Basis-Tabelle-Samen'!T123,"-",'Basis-Tabelle-Samen'!J123,"-cultivation-set-portuguese.jpg")),
IF($C$1="Rumänisch - RO",HYPERLINK(CONCATENATE("https://www.saflax.de/0-WVK-Retail/Bilder-Pictures/SAFLAX-",'Basis-Tabelle-Samen'!T123,"-",'Basis-Tabelle-Samen'!J123,"-cultivation-set-romanian.jpg")),
IF($C$1="Schwedisch - SE",HYPERLINK(CONCATENATE("https://www.saflax.de/0-WVK-Retail/Bilder-Pictures/SAFLAX-",'Basis-Tabelle-Samen'!T123,"-",'Basis-Tabelle-Samen'!J123,"-cultivation-set-swedish.jpg")),
IF($C$1="Slowakisch - SK",HYPERLINK(CONCATENATE("https://www.saflax.de/0-WVK-Retail/Bilder-Pictures/SAFLAX-",'Basis-Tabelle-Samen'!T123,"-",'Basis-Tabelle-Samen'!J123,"-cultivation-set-slovak.jpg")),
IF($C$1="Slowenisch - SI",HYPERLINK(CONCATENATE("https://www.saflax.de/0-WVK-Retail/Bilder-Pictures/SAFLAX-",'Basis-Tabelle-Samen'!T123,"-",'Basis-Tabelle-Samen'!J123,"-cultivation-set-slovenian.jpg")),
IF($C$1="Spanisch - ES",HYPERLINK(CONCATENATE("https://www.saflax.de/0-WVK-Retail/Bilder-Pictures/SAFLAX-",'Basis-Tabelle-Samen'!T123,"-",'Basis-Tabelle-Samen'!J123,"-cultivation-set-spanish.jpg")),
IF($C$1="Tschechisch - CZ",HYPERLINK(CONCATENATE("https://www.saflax.de/0-WVK-Retail/Bilder-Pictures/SAFLAX-",'Basis-Tabelle-Samen'!T123,"-",'Basis-Tabelle-Samen'!J123,"-cultivation-set-czech.jpg")),
IF($C$1="Türkisch - TR",HYPERLINK(CONCATENATE("https://www.saflax.de/0-WVK-Retail/Bilder-Pictures/SAFLAX-",'Basis-Tabelle-Samen'!T123,"-",'Basis-Tabelle-Samen'!J123,"-cultivation-set-turkish.jpg")),
IF($C$1="Ungarisch - HU",HYPERLINK(CONCATENATE("https://www.saflax.de/0-WVK-Retail/Bilder-Pictures/SAFLAX-",'Basis-Tabelle-Samen'!T123,"-",'Basis-Tabelle-Samen'!J123,"-cultivation-set-hungarian.jpg")),
" ACHTUNG")))))))))))))))))))))))))))))</f>
        <v>https://www.saflax.de/0-WVK-Retail/Bilder-Pictures/SAFLAX-38203-solanum-lycopersicum-cultivation-set-english.jpg</v>
      </c>
      <c r="AQ179" s="330" t="str">
        <f>IF(L179&lt;1,"",
IF($C$1="Bulgarisch - BG",HYPERLINK(CONCATENATE("https://www.saflax.de/0-WVK-Retail/Bilder-Pictures/SAFLAX-",'Basis-Tabelle-Samen'!W123,"-",'Basis-Tabelle-Samen'!J123,"-garden-in-the-bag-bulgarian.jpg")),
IF($C$1="Dänisch - DK",HYPERLINK(CONCATENATE("https://www.saflax.de/0-WVK-Retail/Bilder-Pictures/SAFLAX-",'Basis-Tabelle-Samen'!W123,"-",'Basis-Tabelle-Samen'!J123,"-garden-in-the-bag-danish.jpg")),
IF($C$1="Deutsch - DE",HYPERLINK(CONCATENATE("https://www.saflax.de/0-WVK-Retail/Bilder-Pictures/SAFLAX-",'Basis-Tabelle-Samen'!W123,"-",'Basis-Tabelle-Samen'!J123,"-garden-in-the-bag-german.jpg")),
IF($C$1="Englisch - UK",HYPERLINK(CONCATENATE("https://www.saflax.de/0-WVK-Retail/Bilder-Pictures/SAFLAX-",'Basis-Tabelle-Samen'!W123,"-",'Basis-Tabelle-Samen'!J123,"-garden-in-the-bag-english.jpg")),
IF($C$1="Estnisch - EE",HYPERLINK(CONCATENATE("https://www.saflax.de/0-WVK-Retail/Bilder-Pictures/SAFLAX-",'Basis-Tabelle-Samen'!W123,"-",'Basis-Tabelle-Samen'!J123,"-garden-in-the-bag-estonian.jpg")),
IF($C$1="Finnisch - FI",HYPERLINK(CONCATENATE("https://www.saflax.de/0-WVK-Retail/Bilder-Pictures/SAFLAX-",'Basis-Tabelle-Samen'!W123,"-",'Basis-Tabelle-Samen'!J123,"-garden-in-the-bag-finnish.jpg")),
IF($C$1="Französisch - FR",HYPERLINK(CONCATENATE("https://www.saflax.de/0-WVK-Retail/Bilder-Pictures/SAFLAX-",'Basis-Tabelle-Samen'!W123,"-",'Basis-Tabelle-Samen'!J123,"-garden-in-the-bag-french.jpg")),
IF($C$1="Griechisch - GR",HYPERLINK(CONCATENATE("https://www.saflax.de/0-WVK-Retail/Bilder-Pictures/SAFLAX-",'Basis-Tabelle-Samen'!W123,"-",'Basis-Tabelle-Samen'!J123,"-garden-in-the-bag-greek.jpg")),
IF($C$1="Irisch - IE",HYPERLINK(CONCATENATE("https://www.saflax.de/0-WVK-Retail/Bilder-Pictures/SAFLAX-",'Basis-Tabelle-Samen'!W123,"-",'Basis-Tabelle-Samen'!J123,"-garden-in-the-bag-irish.jpg")),
IF($C$1="Isländisch - IS",HYPERLINK(CONCATENATE("https://www.saflax.de/0-WVK-Retail/Bilder-Pictures/SAFLAX-",'Basis-Tabelle-Samen'!W123,"-",'Basis-Tabelle-Samen'!J123,"-garden-in-the-bag-icelandic.jpg")),
IF($C$1="Italienisch - IT",HYPERLINK(CONCATENATE("https://www.saflax.de/0-WVK-Retail/Bilder-Pictures/SAFLAX-",'Basis-Tabelle-Samen'!W123,"-",'Basis-Tabelle-Samen'!J123,"-garden-in-the-bag-italian.jpg")),
IF($C$1="Japanisch - JP",HYPERLINK(CONCATENATE("https://www.saflax.de/0-WVK-Retail/Bilder-Pictures/SAFLAX-",'Basis-Tabelle-Samen'!W123,"-",'Basis-Tabelle-Samen'!J123,"-garden-in-the-bag-japanese.jpg")),
IF($C$1="Kroatisch - HR",HYPERLINK(CONCATENATE("https://www.saflax.de/0-WVK-Retail/Bilder-Pictures/SAFLAX-",'Basis-Tabelle-Samen'!W123,"-",'Basis-Tabelle-Samen'!J123,"-garden-in-the-bag-croatian.jpg")),
IF($C$1="Lettisch - LV",HYPERLINK(CONCATENATE("https://www.saflax.de/0-WVK-Retail/Bilder-Pictures/SAFLAX-",'Basis-Tabelle-Samen'!W123,"-",'Basis-Tabelle-Samen'!J123,"-garden-in-the-bag-latvian.jpg")),
IF($C$1="Litauisch - LT",HYPERLINK(CONCATENATE("https://www.saflax.de/0-WVK-Retail/Bilder-Pictures/SAFLAX-",'Basis-Tabelle-Samen'!W123,"-",'Basis-Tabelle-Samen'!J123,"-garden-in-the-bag-lithuanian.jpg")),
IF($C$1="Maltesisch - MT",HYPERLINK(CONCATENATE("https://www.saflax.de/0-WVK-Retail/Bilder-Pictures/SAFLAX-",'Basis-Tabelle-Samen'!W123,"-",'Basis-Tabelle-Samen'!J123,"-garden-in-the-bag-maltese.jpg")),
IF($C$1="Niederländisch - NL",HYPERLINK(CONCATENATE("https://www.saflax.de/0-WVK-Retail/Bilder-Pictures/SAFLAX-",'Basis-Tabelle-Samen'!W123,"-",'Basis-Tabelle-Samen'!J123,"-garden-in-the-bag-dutch.jpg")),
IF($C$1="Norwegisch - NO",HYPERLINK(CONCATENATE("https://www.saflax.de/0-WVK-Retail/Bilder-Pictures/SAFLAX-",'Basis-Tabelle-Samen'!W123,"-",'Basis-Tabelle-Samen'!J123,"-garden-in-the-bag-nowegian.jpg")),
IF($C$1="Polnisch - PL",HYPERLINK(CONCATENATE("https://www.saflax.de/0-WVK-Retail/Bilder-Pictures/SAFLAX-",'Basis-Tabelle-Samen'!W123,"-",'Basis-Tabelle-Samen'!J123,"-garden-in-the-bag-polish.jpg")),
IF($C$1="Portugiesisch - PT",HYPERLINK(CONCATENATE("https://www.saflax.de/0-WVK-Retail/Bilder-Pictures/SAFLAX-",'Basis-Tabelle-Samen'!W123,"-",'Basis-Tabelle-Samen'!J123,"-garden-in-the-bag-portuguese.jpg")),
IF($C$1="Rumänisch - RO",HYPERLINK(CONCATENATE("https://www.saflax.de/0-WVK-Retail/Bilder-Pictures/SAFLAX-",'Basis-Tabelle-Samen'!W123,"-",'Basis-Tabelle-Samen'!J123,"-garden-in-the-bag-romanian.jpg")),
IF($C$1="Schwedisch - SE",HYPERLINK(CONCATENATE("https://www.saflax.de/0-WVK-Retail/Bilder-Pictures/SAFLAX-",'Basis-Tabelle-Samen'!W123,"-",'Basis-Tabelle-Samen'!J123,"-garden-in-the-bag-swedish.jpg")),
IF($C$1="Slowakisch - SK",HYPERLINK(CONCATENATE("https://www.saflax.de/0-WVK-Retail/Bilder-Pictures/SAFLAX-",'Basis-Tabelle-Samen'!W123,"-",'Basis-Tabelle-Samen'!J123,"-garden-in-the-bag-slovak.jpg")),
IF($C$1="Slowenisch - SI",HYPERLINK(CONCATENATE("https://www.saflax.de/0-WVK-Retail/Bilder-Pictures/SAFLAX-",'Basis-Tabelle-Samen'!W123,"-",'Basis-Tabelle-Samen'!J123,"-garden-in-the-bag-slovenian.jpg")),
IF($C$1="Spanisch - ES",HYPERLINK(CONCATENATE("https://www.saflax.de/0-WVK-Retail/Bilder-Pictures/SAFLAX-",'Basis-Tabelle-Samen'!W123,"-",'Basis-Tabelle-Samen'!J123,"-garden-in-the-bag-spanish.jpg")),
IF($C$1="Tschechisch - CZ",HYPERLINK(CONCATENATE("https://www.saflax.de/0-WVK-Retail/Bilder-Pictures/SAFLAX-",'Basis-Tabelle-Samen'!W123,"-",'Basis-Tabelle-Samen'!J123,"-garden-in-the-bag-czech.jpg")),
IF($C$1="Türkisch - TR",HYPERLINK(CONCATENATE("https://www.saflax.de/0-WVK-Retail/Bilder-Pictures/SAFLAX-",'Basis-Tabelle-Samen'!W123,"-",'Basis-Tabelle-Samen'!J123,"-garden-in-the-bag-turkish.jpg")),
IF($C$1="Ungarisch - HU",HYPERLINK(CONCATENATE("https://www.saflax.de/0-WVK-Retail/Bilder-Pictures/SAFLAX-",'Basis-Tabelle-Samen'!W123,"-",'Basis-Tabelle-Samen'!J123,"-garden-in-the-bag-hungarian.jpg")),
" ACHTUNG")))))))))))))))))))))))))))))</f>
        <v>https://www.saflax.de/0-WVK-Retail/Bilder-Pictures/SAFLAX-68203-solanum-lycopersicum-garden-in-the-bag-english.jpg</v>
      </c>
    </row>
    <row r="180" spans="1:43" ht="17.100000000000001" customHeight="1" x14ac:dyDescent="0.2">
      <c r="A180" s="318" t="str">
        <f>IF('Basis-Tabelle-Samen'!A128="","",IF($C$1="Deutsch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80" s="319" t="str">
        <f>'Basis-Tabelle-Samen'!I128</f>
        <v>Solanum lycopersicum</v>
      </c>
      <c r="C180" s="316" t="str">
        <f>IF($C$1="Bulgarisch - BG",'Basis-Tabelle-Samen'!Z128,
IF($C$1="Dänisch - DK",'Basis-Tabelle-Samen'!AA128,
IF($C$1="Deutsch - DE",'Basis-Tabelle-Samen'!AB128,
IF($C$1="Englisch - UK",'Basis-Tabelle-Samen'!AC128,
IF($C$1="Estnisch - EE",'Basis-Tabelle-Samen'!AD128,
IF($C$1="Finnisch - FI",'Basis-Tabelle-Samen'!AE128,
IF($C$1="Französisch - FR",'Basis-Tabelle-Samen'!AF128,
IF($C$1="Griechisch - GR",'Basis-Tabelle-Samen'!AG128,
IF($C$1="Irisch - IE",'Basis-Tabelle-Samen'!AH128,
IF($C$1="Isländisch - IS",'Basis-Tabelle-Samen'!AI128,
IF($C$1="Italienisch - IT",'Basis-Tabelle-Samen'!AJ128,
IF($C$1="Japanisch - JP",'Basis-Tabelle-Samen'!AK128,
IF($C$1="Kroatisch - HR",'Basis-Tabelle-Samen'!AL128,
IF($C$1="Lettisch - LV",'Basis-Tabelle-Samen'!AM128,
IF($C$1="Litauisch - LT",'Basis-Tabelle-Samen'!AN128,
IF($C$1="Maltesisch - MT",'Basis-Tabelle-Samen'!AO128,
IF($C$1="Niederländisch - NL",'Basis-Tabelle-Samen'!AP128,
IF($C$1="Norwegisch - NO",'Basis-Tabelle-Samen'!AQ128,
IF($C$1="Polnisch - PL",'Basis-Tabelle-Samen'!AR128,
IF($C$1="Portugiesisch - PT",'Basis-Tabelle-Samen'!AS128,
IF($C$1="Rumänisch - RO",'Basis-Tabelle-Samen'!AT128,
IF($C$1="Schwedisch - SE",'Basis-Tabelle-Samen'!AU128,
IF($C$1="Slowakisch - SK",'Basis-Tabelle-Samen'!AV128,
IF($C$1="Slowenisch - SI",'Basis-Tabelle-Samen'!AW128,
IF($C$1="Spanisch - ES",'Basis-Tabelle-Samen'!AX128,
IF($C$1="Tschechisch - CZ",'Basis-Tabelle-Samen'!AY128,
IF($C$1="Türkisch - TR",'Basis-Tabelle-Samen'!AZ128,
IF($C$1="Ungarisch - HU",'Basis-Tabelle-Samen'!BA128,
" ACHTUNG"))))))))))))))))))))))))))))</f>
        <v>Organic - Tomato - Oxheart</v>
      </c>
      <c r="D180" s="320">
        <f>'Basis-Tabelle-Samen'!F128</f>
        <v>10</v>
      </c>
      <c r="E180" s="321" t="str">
        <f>'Basis-Tabelle-Samen'!H128</f>
        <v>7 %</v>
      </c>
      <c r="F180" s="322" t="str">
        <f>IF('Basis-Tabelle-Samen'!G128="","",'Basis-Tabelle-Samen'!G128)</f>
        <v>02</v>
      </c>
      <c r="G180" s="320">
        <f>'Basis-Tabelle-Samen'!C128</f>
        <v>18208</v>
      </c>
      <c r="H180" s="323">
        <f>'Basis-Tabelle-Samen'!D128</f>
        <v>4055473182087</v>
      </c>
      <c r="I180" s="324">
        <f>'Basis-Tabelle-Samen'!E128</f>
        <v>2.0499999999999998</v>
      </c>
      <c r="J180" s="325">
        <f t="shared" si="2"/>
        <v>12</v>
      </c>
      <c r="K180" s="326">
        <f>'Basis-Tabelle-Samen'!K128</f>
        <v>78208</v>
      </c>
      <c r="L180" s="323">
        <f>'Basis-Tabelle-Samen'!L128</f>
        <v>4055473782089</v>
      </c>
      <c r="M180" s="324">
        <f>'Basis-Tabelle-Samen'!M128</f>
        <v>2.4500000000000002</v>
      </c>
      <c r="N180" s="326">
        <f>IF(K180&lt;1,"",'3'!$I$15)</f>
        <v>15</v>
      </c>
      <c r="O180" s="327">
        <f>IF(K180&lt;1,"",'3'!$J$11)</f>
        <v>90</v>
      </c>
      <c r="P180" s="326">
        <f>'Basis-Tabelle-Samen'!N128</f>
        <v>88208</v>
      </c>
      <c r="Q180" s="323">
        <f>'Basis-Tabelle-Samen'!O128</f>
        <v>4055473882086</v>
      </c>
      <c r="R180" s="328">
        <f>'Basis-Tabelle-Samen'!P128</f>
        <v>3.75</v>
      </c>
      <c r="S180" s="326">
        <f>IF(R180&lt;1,"",'3'!$M$15)</f>
        <v>18</v>
      </c>
      <c r="T180" s="327">
        <f>IF(R180&lt;1,"",'3'!$N$11)</f>
        <v>72</v>
      </c>
      <c r="U180" s="326">
        <f>'Basis-Tabelle-Samen'!Q128</f>
        <v>58208</v>
      </c>
      <c r="V180" s="323">
        <f>'Basis-Tabelle-Samen'!R128</f>
        <v>4055473582085</v>
      </c>
      <c r="W180" s="324">
        <f>'Basis-Tabelle-Samen'!S128</f>
        <v>4.95</v>
      </c>
      <c r="X180" s="326">
        <f>IF(U180&lt;1,"",'3'!$Q$15)</f>
        <v>6</v>
      </c>
      <c r="Y180" s="327">
        <f>IF(U180&lt;1,"",'3'!$R$11)</f>
        <v>24</v>
      </c>
      <c r="Z180" s="326">
        <f>'Basis-Tabelle-Samen'!T128</f>
        <v>38208</v>
      </c>
      <c r="AA180" s="323">
        <f>'Basis-Tabelle-Samen'!U128</f>
        <v>4055473382081</v>
      </c>
      <c r="AB180" s="324">
        <f>'Basis-Tabelle-Samen'!V128</f>
        <v>6.75</v>
      </c>
      <c r="AC180" s="326">
        <f>IF(Z180&lt;1,"",'3'!$U$15)</f>
        <v>6</v>
      </c>
      <c r="AD180" s="327">
        <f>IF(Z180&lt;1,"",'3'!$V$11)</f>
        <v>24</v>
      </c>
      <c r="AE180" s="326">
        <f>'Basis-Tabelle-Samen'!W128</f>
        <v>68208</v>
      </c>
      <c r="AF180" s="323">
        <f>'Basis-Tabelle-Samen'!X128</f>
        <v>4055473682082</v>
      </c>
      <c r="AG180" s="324">
        <f>'Basis-Tabelle-Samen'!Y128</f>
        <v>2.95</v>
      </c>
      <c r="AH180" s="326">
        <f>IF(AE180&lt;1,"",'3'!$Y$15)</f>
        <v>8</v>
      </c>
      <c r="AI180" s="327">
        <f>IF(AE180&lt;1,"",'3'!$Z$11)</f>
        <v>64</v>
      </c>
      <c r="AJ180" s="329"/>
      <c r="AK180" s="316" t="str">
        <f>IF(G180&lt;1,"",
IF($C$1="Bulgarisch - BG",HYPERLINK(CONCATENATE("https://www.saflax.de/0-WVK-Retail/Bilder-Pictures/SAFLAX-",'Basis-Tabelle-Samen'!C128,"-",'Basis-Tabelle-Samen'!J128,"-seed-package-front-cr-bulgarian.jpg")),
IF($C$1="Dänisch - DK",HYPERLINK(CONCATENATE("https://www.saflax.de/0-WVK-Retail/Bilder-Pictures/SAFLAX-",'Basis-Tabelle-Samen'!C128,"-",'Basis-Tabelle-Samen'!J128,"-seed-package-front-cr-danish.jpg")),
IF($C$1="Deutsch - DE",HYPERLINK(CONCATENATE("https://www.saflax.de/0-WVK-Retail/Bilder-Pictures/SAFLAX-",'Basis-Tabelle-Samen'!C128,"-",'Basis-Tabelle-Samen'!J128,"-seed-package-front-cr-german.jpg")),
IF($C$1="Englisch - UK",HYPERLINK(CONCATENATE("https://www.saflax.de/0-WVK-Retail/Bilder-Pictures/SAFLAX-",'Basis-Tabelle-Samen'!C128,"-",'Basis-Tabelle-Samen'!J128,"-seed-package-front-cr-english.jpg")),
IF($C$1="Estnisch - EE",HYPERLINK(CONCATENATE("https://www.saflax.de/0-WVK-Retail/Bilder-Pictures/SAFLAX-",'Basis-Tabelle-Samen'!C128,"-",'Basis-Tabelle-Samen'!J128,"-seed-package-front-cr-estonian.jpg")),
IF($C$1="Finnisch - FI",HYPERLINK(CONCATENATE("https://www.saflax.de/0-WVK-Retail/Bilder-Pictures/SAFLAX-",'Basis-Tabelle-Samen'!C128,"-",'Basis-Tabelle-Samen'!J128,"-seed-package-front-cr-finnish.jpg")),
IF($C$1="Französisch - FR",HYPERLINK(CONCATENATE("https://www.saflax.de/0-WVK-Retail/Bilder-Pictures/SAFLAX-",'Basis-Tabelle-Samen'!C128,"-",'Basis-Tabelle-Samen'!J128,"-seed-package-front-cr-french.jpg")),
IF($C$1="Griechisch - GR",HYPERLINK(CONCATENATE("https://www.saflax.de/0-WVK-Retail/Bilder-Pictures/SAFLAX-",'Basis-Tabelle-Samen'!C128,"-",'Basis-Tabelle-Samen'!J128,"-seed-package-front-cr-greek.jpg")),
IF($C$1="Irisch - IE",HYPERLINK(CONCATENATE("https://www.saflax.de/0-WVK-Retail/Bilder-Pictures/SAFLAX-",'Basis-Tabelle-Samen'!C128,"-",'Basis-Tabelle-Samen'!J128,"-seed-package-front-cr-irish.jpg")),
IF($C$1="Isländisch - IS",HYPERLINK(CONCATENATE("https://www.saflax.de/0-WVK-Retail/Bilder-Pictures/SAFLAX-",'Basis-Tabelle-Samen'!C128,"-",'Basis-Tabelle-Samen'!J128,"-seed-package-front-cr-icelandic.jpg")),
IF($C$1="Italienisch - IT",HYPERLINK(CONCATENATE("https://www.saflax.de/0-WVK-Retail/Bilder-Pictures/SAFLAX-",'Basis-Tabelle-Samen'!C128,"-",'Basis-Tabelle-Samen'!J128,"-seed-package-front-cr-italian.jpg")),
IF($C$1="Japanisch - JP",HYPERLINK(CONCATENATE("https://www.saflax.de/0-WVK-Retail/Bilder-Pictures/SAFLAX-",'Basis-Tabelle-Samen'!C128,"-",'Basis-Tabelle-Samen'!J128,"-seed-package-front-cr-japanese.jpg")),
IF($C$1="Kroatisch - HR",HYPERLINK(CONCATENATE("https://www.saflax.de/0-WVK-Retail/Bilder-Pictures/SAFLAX-",'Basis-Tabelle-Samen'!C128,"-",'Basis-Tabelle-Samen'!J128,"-seed-package-front-cr-croatian.jpg")),
IF($C$1="Lettisch - LV",HYPERLINK(CONCATENATE("https://www.saflax.de/0-WVK-Retail/Bilder-Pictures/SAFLAX-",'Basis-Tabelle-Samen'!C128,"-",'Basis-Tabelle-Samen'!J128,"-seed-package-front-cr-latvian.jpg")),
IF($C$1="Litauisch - LT",HYPERLINK(CONCATENATE("https://www.saflax.de/0-WVK-Retail/Bilder-Pictures/SAFLAX-",'Basis-Tabelle-Samen'!C128,"-",'Basis-Tabelle-Samen'!J128,"-seed-package-front-cr-lithuanian.jpg")),
IF($C$1="Maltesisch - MT",HYPERLINK(CONCATENATE("https://www.saflax.de/0-WVK-Retail/Bilder-Pictures/SAFLAX-",'Basis-Tabelle-Samen'!C128,"-",'Basis-Tabelle-Samen'!J128,"-seed-package-front-cr-maltese.jpg")),
IF($C$1="Niederländisch - NL",HYPERLINK(CONCATENATE("https://www.saflax.de/0-WVK-Retail/Bilder-Pictures/SAFLAX-",'Basis-Tabelle-Samen'!C128,"-",'Basis-Tabelle-Samen'!J128,"-seed-package-front-cr-dutch.jpg")),
IF($C$1="Norwegisch - NO",HYPERLINK(CONCATENATE("https://www.saflax.de/0-WVK-Retail/Bilder-Pictures/SAFLAX-",'Basis-Tabelle-Samen'!C128,"-",'Basis-Tabelle-Samen'!J128,"-seed-package-front-cr-nowegian.jpg")),
IF($C$1="Polnisch - PL",HYPERLINK(CONCATENATE("https://www.saflax.de/0-WVK-Retail/Bilder-Pictures/SAFLAX-",'Basis-Tabelle-Samen'!C128,"-",'Basis-Tabelle-Samen'!J128,"-seed-package-front-cr-polish.jpg")),
IF($C$1="Portugiesisch - PT",HYPERLINK(CONCATENATE("https://www.saflax.de/0-WVK-Retail/Bilder-Pictures/SAFLAX-",'Basis-Tabelle-Samen'!C128,"-",'Basis-Tabelle-Samen'!J128,"-seed-package-front-cr-portuguese.jpg")),
IF($C$1="Rumänisch - RO",HYPERLINK(CONCATENATE("https://www.saflax.de/0-WVK-Retail/Bilder-Pictures/SAFLAX-",'Basis-Tabelle-Samen'!C128,"-",'Basis-Tabelle-Samen'!J128,"-seed-package-front-cr-romanian.jpg")),
IF($C$1="Schwedisch - SE",HYPERLINK(CONCATENATE("https://www.saflax.de/0-WVK-Retail/Bilder-Pictures/SAFLAX-",'Basis-Tabelle-Samen'!C128,"-",'Basis-Tabelle-Samen'!J128,"-seed-package-front-cr-swedish.jpg")),
IF($C$1="Slowakisch - SK",HYPERLINK(CONCATENATE("https://www.saflax.de/0-WVK-Retail/Bilder-Pictures/SAFLAX-",'Basis-Tabelle-Samen'!C128,"-",'Basis-Tabelle-Samen'!J128,"-seed-package-front-cr-slovak.jpg")),
IF($C$1="Slowenisch - SI",HYPERLINK(CONCATENATE("https://www.saflax.de/0-WVK-Retail/Bilder-Pictures/SAFLAX-",'Basis-Tabelle-Samen'!C128,"-",'Basis-Tabelle-Samen'!J128,"-seed-package-front-cr-slovenian.jpg")),
IF($C$1="Spanisch - ES",HYPERLINK(CONCATENATE("https://www.saflax.de/0-WVK-Retail/Bilder-Pictures/SAFLAX-",'Basis-Tabelle-Samen'!C128,"-",'Basis-Tabelle-Samen'!J128,"-seed-package-front-cr-spanish.jpg")),
IF($C$1="Tschechisch - CZ",HYPERLINK(CONCATENATE("https://www.saflax.de/0-WVK-Retail/Bilder-Pictures/SAFLAX-",'Basis-Tabelle-Samen'!C128,"-",'Basis-Tabelle-Samen'!J128,"-seed-package-front-cr-czech.jpg")),
IF($C$1="Türkisch - TR",HYPERLINK(CONCATENATE("https://www.saflax.de/0-WVK-Retail/Bilder-Pictures/SAFLAX-",'Basis-Tabelle-Samen'!C128,"-",'Basis-Tabelle-Samen'!J128,"-seed-package-front-cr-turkish.jpg")),
IF($C$1="Ungarisch - HU",HYPERLINK(CONCATENATE("https://www.saflax.de/0-WVK-Retail/Bilder-Pictures/SAFLAX-",'Basis-Tabelle-Samen'!C128,"-",'Basis-Tabelle-Samen'!J128,"-seed-package-front-cr-hungarian.jpg")),
" ACHTUNG")))))))))))))))))))))))))))))</f>
        <v>https://www.saflax.de/0-WVK-Retail/Bilder-Pictures/SAFLAX-18208-solanum-lycopersicum-seed-package-front-cr-english.jpg</v>
      </c>
      <c r="AL180" s="330" t="str">
        <f>IF(G180&lt;1,"",
IF($C$1="Bulgarisch - BG",HYPERLINK(CONCATENATE("https://www.saflax.de/0-WVK-Retail/Bilder-Pictures/SAFLAX-",'Basis-Tabelle-Samen'!C128,"-",'Basis-Tabelle-Samen'!J128,"-seed-package-back-cr-bulgarian.jpg")),
IF($C$1="Dänisch - DK",HYPERLINK(CONCATENATE("https://www.saflax.de/0-WVK-Retail/Bilder-Pictures/SAFLAX-",'Basis-Tabelle-Samen'!C128,"-",'Basis-Tabelle-Samen'!J128,"-seed-package-back-cr-danish.jpg")),
IF($C$1="Deutsch - DE",HYPERLINK(CONCATENATE("https://www.saflax.de/0-WVK-Retail/Bilder-Pictures/SAFLAX-",'Basis-Tabelle-Samen'!C128,"-",'Basis-Tabelle-Samen'!J128,"-seed-package-back-cr-german.jpg")),
IF($C$1="Englisch - UK",HYPERLINK(CONCATENATE("https://www.saflax.de/0-WVK-Retail/Bilder-Pictures/SAFLAX-",'Basis-Tabelle-Samen'!C128,"-",'Basis-Tabelle-Samen'!J128,"-seed-package-back-cr-english.jpg")),
IF($C$1="Estnisch - EE",HYPERLINK(CONCATENATE("https://www.saflax.de/0-WVK-Retail/Bilder-Pictures/SAFLAX-",'Basis-Tabelle-Samen'!C128,"-",'Basis-Tabelle-Samen'!J128,"-seed-package-back-cr-estonian.jpg")),
IF($C$1="Finnisch - FI",HYPERLINK(CONCATENATE("https://www.saflax.de/0-WVK-Retail/Bilder-Pictures/SAFLAX-",'Basis-Tabelle-Samen'!C128,"-",'Basis-Tabelle-Samen'!J128,"-seed-package-back-cr-finnish.jpg")),
IF($C$1="Französisch - FR",HYPERLINK(CONCATENATE("https://www.saflax.de/0-WVK-Retail/Bilder-Pictures/SAFLAX-",'Basis-Tabelle-Samen'!C128,"-",'Basis-Tabelle-Samen'!J128,"-seed-package-back-cr-french.jpg")),
IF($C$1="Griechisch - GR",HYPERLINK(CONCATENATE("https://www.saflax.de/0-WVK-Retail/Bilder-Pictures/SAFLAX-",'Basis-Tabelle-Samen'!C128,"-",'Basis-Tabelle-Samen'!J128,"-seed-package-back-cr-greek.jpg")),
IF($C$1="Irisch - IE",HYPERLINK(CONCATENATE("https://www.saflax.de/0-WVK-Retail/Bilder-Pictures/SAFLAX-",'Basis-Tabelle-Samen'!C128,"-",'Basis-Tabelle-Samen'!J128,"-seed-package-back-cr-irish.jpg")),
IF($C$1="Isländisch - IS",HYPERLINK(CONCATENATE("https://www.saflax.de/0-WVK-Retail/Bilder-Pictures/SAFLAX-",'Basis-Tabelle-Samen'!C128,"-",'Basis-Tabelle-Samen'!J128,"-seed-package-back-cr-icelandic.jpg")),
IF($C$1="Italienisch - IT",HYPERLINK(CONCATENATE("https://www.saflax.de/0-WVK-Retail/Bilder-Pictures/SAFLAX-",'Basis-Tabelle-Samen'!C128,"-",'Basis-Tabelle-Samen'!J128,"-seed-package-back-cr-italian.jpg")),
IF($C$1="Japanisch - JP",HYPERLINK(CONCATENATE("https://www.saflax.de/0-WVK-Retail/Bilder-Pictures/SAFLAX-",'Basis-Tabelle-Samen'!C128,"-",'Basis-Tabelle-Samen'!J128,"-seed-package-back-cr-japanese.jpg")),
IF($C$1="Kroatisch - HR",HYPERLINK(CONCATENATE("https://www.saflax.de/0-WVK-Retail/Bilder-Pictures/SAFLAX-",'Basis-Tabelle-Samen'!C128,"-",'Basis-Tabelle-Samen'!J128,"-seed-package-back-cr-croatian.jpg")),
IF($C$1="Lettisch - LV",HYPERLINK(CONCATENATE("https://www.saflax.de/0-WVK-Retail/Bilder-Pictures/SAFLAX-",'Basis-Tabelle-Samen'!C128,"-",'Basis-Tabelle-Samen'!J128,"-seed-package-back-cr-latvian.jpg")),
IF($C$1="Litauisch - LT",HYPERLINK(CONCATENATE("https://www.saflax.de/0-WVK-Retail/Bilder-Pictures/SAFLAX-",'Basis-Tabelle-Samen'!C128,"-",'Basis-Tabelle-Samen'!J128,"-seed-package-back-cr-lithuanian.jpg")),
IF($C$1="Maltesisch - MT",HYPERLINK(CONCATENATE("https://www.saflax.de/0-WVK-Retail/Bilder-Pictures/SAFLAX-",'Basis-Tabelle-Samen'!C128,"-",'Basis-Tabelle-Samen'!J128,"-seed-package-back-cr-maltese.jpg")),
IF($C$1="Niederländisch - NL",HYPERLINK(CONCATENATE("https://www.saflax.de/0-WVK-Retail/Bilder-Pictures/SAFLAX-",'Basis-Tabelle-Samen'!C128,"-",'Basis-Tabelle-Samen'!J128,"-seed-package-back-cr-dutch.jpg")),
IF($C$1="Norwegisch - NO",HYPERLINK(CONCATENATE("https://www.saflax.de/0-WVK-Retail/Bilder-Pictures/SAFLAX-",'Basis-Tabelle-Samen'!C128,"-",'Basis-Tabelle-Samen'!J128,"-seed-package-back-cr-nowegian.jpg")),
IF($C$1="Polnisch - PL",HYPERLINK(CONCATENATE("https://www.saflax.de/0-WVK-Retail/Bilder-Pictures/SAFLAX-",'Basis-Tabelle-Samen'!C128,"-",'Basis-Tabelle-Samen'!J128,"-seed-package-back-cr-polish.jpg")),
IF($C$1="Portugiesisch - PT",HYPERLINK(CONCATENATE("https://www.saflax.de/0-WVK-Retail/Bilder-Pictures/SAFLAX-",'Basis-Tabelle-Samen'!C128,"-",'Basis-Tabelle-Samen'!J128,"-seed-package-back-cr-portuguese.jpg")),
IF($C$1="Rumänisch - RO",HYPERLINK(CONCATENATE("https://www.saflax.de/0-WVK-Retail/Bilder-Pictures/SAFLAX-",'Basis-Tabelle-Samen'!C128,"-",'Basis-Tabelle-Samen'!J128,"-seed-package-back-cr-romanian.jpg")),
IF($C$1="Schwedisch - SE",HYPERLINK(CONCATENATE("https://www.saflax.de/0-WVK-Retail/Bilder-Pictures/SAFLAX-",'Basis-Tabelle-Samen'!C128,"-",'Basis-Tabelle-Samen'!J128,"-seed-package-back-cr-swedish.jpg")),
IF($C$1="Slowakisch - SK",HYPERLINK(CONCATENATE("https://www.saflax.de/0-WVK-Retail/Bilder-Pictures/SAFLAX-",'Basis-Tabelle-Samen'!C128,"-",'Basis-Tabelle-Samen'!J128,"-seed-package-back-cr-slovak.jpg")),
IF($C$1="Slowenisch - SI",HYPERLINK(CONCATENATE("https://www.saflax.de/0-WVK-Retail/Bilder-Pictures/SAFLAX-",'Basis-Tabelle-Samen'!C128,"-",'Basis-Tabelle-Samen'!J128,"-seed-package-back-cr-slovenian.jpg")),
IF($C$1="Spanisch - ES",HYPERLINK(CONCATENATE("https://www.saflax.de/0-WVK-Retail/Bilder-Pictures/SAFLAX-",'Basis-Tabelle-Samen'!C128,"-",'Basis-Tabelle-Samen'!J128,"-seed-package-back-cr-spanish.jpg")),
IF($C$1="Tschechisch - CZ",HYPERLINK(CONCATENATE("https://www.saflax.de/0-WVK-Retail/Bilder-Pictures/SAFLAX-",'Basis-Tabelle-Samen'!C128,"-",'Basis-Tabelle-Samen'!J128,"-seed-package-back-cr-czech.jpg")),
IF($C$1="Türkisch - TR",HYPERLINK(CONCATENATE("https://www.saflax.de/0-WVK-Retail/Bilder-Pictures/SAFLAX-",'Basis-Tabelle-Samen'!C128,"-",'Basis-Tabelle-Samen'!J128,"-seed-package-back-cr-turkish.jpg")),
IF($C$1="Ungarisch - HU",HYPERLINK(CONCATENATE("https://www.saflax.de/0-WVK-Retail/Bilder-Pictures/SAFLAX-",'Basis-Tabelle-Samen'!C128,"-",'Basis-Tabelle-Samen'!J128,"-seed-package-back-cr-hungarian.jpg")),
" ACHTUNG")))))))))))))))))))))))))))))</f>
        <v>https://www.saflax.de/0-WVK-Retail/Bilder-Pictures/SAFLAX-18208-solanum-lycopersicum-seed-package-back-cr-english.jpg</v>
      </c>
      <c r="AM180" s="330" t="str">
        <f>IF(H180&lt;1,"",
IF($C$1="Bulgarisch - BG",HYPERLINK(CONCATENATE("https://www.saflax.de/0-WVK-Retail/Bilder-Pictures/SAFLAX-",'Basis-Tabelle-Samen'!K128,"-",'Basis-Tabelle-Samen'!J128,"-garden-to-go-mini-bulgarian.jpg")),
IF($C$1="Dänisch - DK",HYPERLINK(CONCATENATE("https://www.saflax.de/0-WVK-Retail/Bilder-Pictures/SAFLAX-",'Basis-Tabelle-Samen'!K128,"-",'Basis-Tabelle-Samen'!J128,"-garden-to-go-mini-danish.jpg")),
IF($C$1="Deutsch - DE",HYPERLINK(CONCATENATE("https://www.saflax.de/0-WVK-Retail/Bilder-Pictures/SAFLAX-",'Basis-Tabelle-Samen'!K128,"-",'Basis-Tabelle-Samen'!J128,"-garden-to-go-mini-german.jpg")),
IF($C$1="Englisch - UK",HYPERLINK(CONCATENATE("https://www.saflax.de/0-WVK-Retail/Bilder-Pictures/SAFLAX-",'Basis-Tabelle-Samen'!K128,"-",'Basis-Tabelle-Samen'!J128,"-garden-to-go-mini-english.jpg")),
IF($C$1="Estnisch - EE",HYPERLINK(CONCATENATE("https://www.saflax.de/0-WVK-Retail/Bilder-Pictures/SAFLAX-",'Basis-Tabelle-Samen'!K128,"-",'Basis-Tabelle-Samen'!J128,"-garden-to-go-mini-estonian.jpg")),
IF($C$1="Finnisch - FI",HYPERLINK(CONCATENATE("https://www.saflax.de/0-WVK-Retail/Bilder-Pictures/SAFLAX-",'Basis-Tabelle-Samen'!K128,"-",'Basis-Tabelle-Samen'!J128,"-garden-to-go-mini-finnish.jpg")),
IF($C$1="Französisch - FR",HYPERLINK(CONCATENATE("https://www.saflax.de/0-WVK-Retail/Bilder-Pictures/SAFLAX-",'Basis-Tabelle-Samen'!K128,"-",'Basis-Tabelle-Samen'!J128,"-garden-to-go-mini-french.jpg")),
IF($C$1="Griechisch - GR",HYPERLINK(CONCATENATE("https://www.saflax.de/0-WVK-Retail/Bilder-Pictures/SAFLAX-",'Basis-Tabelle-Samen'!K128,"-",'Basis-Tabelle-Samen'!J128,"-garden-to-go-mini-greek.jpg")),
IF($C$1="Irisch - IE",HYPERLINK(CONCATENATE("https://www.saflax.de/0-WVK-Retail/Bilder-Pictures/SAFLAX-",'Basis-Tabelle-Samen'!K128,"-",'Basis-Tabelle-Samen'!J128,"-garden-to-go-mini-irish.jpg")),
IF($C$1="Isländisch - IS",HYPERLINK(CONCATENATE("https://www.saflax.de/0-WVK-Retail/Bilder-Pictures/SAFLAX-",'Basis-Tabelle-Samen'!K128,"-",'Basis-Tabelle-Samen'!J128,"-garden-to-go-mini-icelandic.jpg")),
IF($C$1="Italienisch - IT",HYPERLINK(CONCATENATE("https://www.saflax.de/0-WVK-Retail/Bilder-Pictures/SAFLAX-",'Basis-Tabelle-Samen'!K128,"-",'Basis-Tabelle-Samen'!J128,"-garden-to-go-mini-italian.jpg")),
IF($C$1="Japanisch - JP",HYPERLINK(CONCATENATE("https://www.saflax.de/0-WVK-Retail/Bilder-Pictures/SAFLAX-",'Basis-Tabelle-Samen'!K128,"-",'Basis-Tabelle-Samen'!J128,"-garden-to-go-mini-japanese.jpg")),
IF($C$1="Kroatisch - HR",HYPERLINK(CONCATENATE("https://www.saflax.de/0-WVK-Retail/Bilder-Pictures/SAFLAX-",'Basis-Tabelle-Samen'!K128,"-",'Basis-Tabelle-Samen'!J128,"-garden-to-go-mini-croatian.jpg")),
IF($C$1="Lettisch - LV",HYPERLINK(CONCATENATE("https://www.saflax.de/0-WVK-Retail/Bilder-Pictures/SAFLAX-",'Basis-Tabelle-Samen'!K128,"-",'Basis-Tabelle-Samen'!J128,"-garden-to-go-mini-latvian.jpg")),
IF($C$1="Litauisch - LT",HYPERLINK(CONCATENATE("https://www.saflax.de/0-WVK-Retail/Bilder-Pictures/SAFLAX-",'Basis-Tabelle-Samen'!K128,"-",'Basis-Tabelle-Samen'!J128,"-garden-to-go-mini-lithuanian.jpg")),
IF($C$1="Maltesisch - MT",HYPERLINK(CONCATENATE("https://www.saflax.de/0-WVK-Retail/Bilder-Pictures/SAFLAX-",'Basis-Tabelle-Samen'!K128,"-",'Basis-Tabelle-Samen'!J128,"-garden-to-go-mini-maltese.jpg")),
IF($C$1="Niederländisch - NL",HYPERLINK(CONCATENATE("https://www.saflax.de/0-WVK-Retail/Bilder-Pictures/SAFLAX-",'Basis-Tabelle-Samen'!K128,"-",'Basis-Tabelle-Samen'!J128,"-garden-to-go-mini-dutch.jpg")),
IF($C$1="Norwegisch - NO",HYPERLINK(CONCATENATE("https://www.saflax.de/0-WVK-Retail/Bilder-Pictures/SAFLAX-",'Basis-Tabelle-Samen'!K128,"-",'Basis-Tabelle-Samen'!J128,"-garden-to-go-mini-nowegian.jpg")),
IF($C$1="Polnisch - PL",HYPERLINK(CONCATENATE("https://www.saflax.de/0-WVK-Retail/Bilder-Pictures/SAFLAX-",'Basis-Tabelle-Samen'!K128,"-",'Basis-Tabelle-Samen'!J128,"-garden-to-go-mini-polish.jpg")),
IF($C$1="Portugiesisch - PT",HYPERLINK(CONCATENATE("https://www.saflax.de/0-WVK-Retail/Bilder-Pictures/SAFLAX-",'Basis-Tabelle-Samen'!K128,"-",'Basis-Tabelle-Samen'!J128,"-garden-to-go-mini-portuguese.jpg")),
IF($C$1="Rumänisch - RO",HYPERLINK(CONCATENATE("https://www.saflax.de/0-WVK-Retail/Bilder-Pictures/SAFLAX-",'Basis-Tabelle-Samen'!K128,"-",'Basis-Tabelle-Samen'!J128,"-garden-to-go-mini-romanian.jpg")),
IF($C$1="Schwedisch - SE",HYPERLINK(CONCATENATE("https://www.saflax.de/0-WVK-Retail/Bilder-Pictures/SAFLAX-",'Basis-Tabelle-Samen'!K128,"-",'Basis-Tabelle-Samen'!J128,"-garden-to-go-mini-swedish.jpg")),
IF($C$1="Slowakisch - SK",HYPERLINK(CONCATENATE("https://www.saflax.de/0-WVK-Retail/Bilder-Pictures/SAFLAX-",'Basis-Tabelle-Samen'!K128,"-",'Basis-Tabelle-Samen'!J128,"-garden-to-go-mini-slovak.jpg")),
IF($C$1="Slowenisch - SI",HYPERLINK(CONCATENATE("https://www.saflax.de/0-WVK-Retail/Bilder-Pictures/SAFLAX-",'Basis-Tabelle-Samen'!K128,"-",'Basis-Tabelle-Samen'!J128,"-garden-to-go-mini-slovenian.jpg")),
IF($C$1="Spanisch - ES",HYPERLINK(CONCATENATE("https://www.saflax.de/0-WVK-Retail/Bilder-Pictures/SAFLAX-",'Basis-Tabelle-Samen'!K128,"-",'Basis-Tabelle-Samen'!J128,"-garden-to-go-mini-spanish.jpg")),
IF($C$1="Tschechisch - CZ",HYPERLINK(CONCATENATE("https://www.saflax.de/0-WVK-Retail/Bilder-Pictures/SAFLAX-",'Basis-Tabelle-Samen'!K128,"-",'Basis-Tabelle-Samen'!J128,"-garden-to-go-mini-czech.jpg")),
IF($C$1="Türkisch - TR",HYPERLINK(CONCATENATE("https://www.saflax.de/0-WVK-Retail/Bilder-Pictures/SAFLAX-",'Basis-Tabelle-Samen'!K128,"-",'Basis-Tabelle-Samen'!J128,"-garden-to-go-mini-turkish.jpg")),
IF($C$1="Ungarisch - HU",HYPERLINK(CONCATENATE("https://www.saflax.de/0-WVK-Retail/Bilder-Pictures/SAFLAX-",'Basis-Tabelle-Samen'!K128,"-",'Basis-Tabelle-Samen'!J128,"-garden-to-go-mini-hungarian.jpg")),
" ACHTUNG")))))))))))))))))))))))))))))</f>
        <v>https://www.saflax.de/0-WVK-Retail/Bilder-Pictures/SAFLAX-78208-solanum-lycopersicum-garden-to-go-mini-english.jpg</v>
      </c>
      <c r="AN180" s="330" t="str">
        <f>IF(I180&lt;1,"",
IF($C$1="Bulgarisch - BG",HYPERLINK(CONCATENATE("https://www.saflax.de/0-WVK-Retail/Bilder-Pictures/SAFLAX-",'Basis-Tabelle-Samen'!N128,"-",'Basis-Tabelle-Samen'!J128,"-garden-to-go-lite-bulgarian.jpg")),
IF($C$1="Dänisch - DK",HYPERLINK(CONCATENATE("https://www.saflax.de/0-WVK-Retail/Bilder-Pictures/SAFLAX-",'Basis-Tabelle-Samen'!N128,"-",'Basis-Tabelle-Samen'!J128,"-garden-to-go-lite-danish.jpg")),
IF($C$1="Deutsch - DE",HYPERLINK(CONCATENATE("https://www.saflax.de/0-WVK-Retail/Bilder-Pictures/SAFLAX-",'Basis-Tabelle-Samen'!N128,"-",'Basis-Tabelle-Samen'!J128,"-garden-to-go-lite-german.jpg")),
IF($C$1="Englisch - UK",HYPERLINK(CONCATENATE("https://www.saflax.de/0-WVK-Retail/Bilder-Pictures/SAFLAX-",'Basis-Tabelle-Samen'!N128,"-",'Basis-Tabelle-Samen'!J128,"-garden-to-go-lite-english.jpg")),
IF($C$1="Estnisch - EE",HYPERLINK(CONCATENATE("https://www.saflax.de/0-WVK-Retail/Bilder-Pictures/SAFLAX-",'Basis-Tabelle-Samen'!N128,"-",'Basis-Tabelle-Samen'!J128,"-garden-to-go-lite-estonian.jpg")),
IF($C$1="Finnisch - FI",HYPERLINK(CONCATENATE("https://www.saflax.de/0-WVK-Retail/Bilder-Pictures/SAFLAX-",'Basis-Tabelle-Samen'!N128,"-",'Basis-Tabelle-Samen'!J128,"-garden-to-go-lite-finnish.jpg")),
IF($C$1="Französisch - FR",HYPERLINK(CONCATENATE("https://www.saflax.de/0-WVK-Retail/Bilder-Pictures/SAFLAX-",'Basis-Tabelle-Samen'!N128,"-",'Basis-Tabelle-Samen'!J128,"-garden-to-go-lite-french.jpg")),
IF($C$1="Griechisch - GR",HYPERLINK(CONCATENATE("https://www.saflax.de/0-WVK-Retail/Bilder-Pictures/SAFLAX-",'Basis-Tabelle-Samen'!N128,"-",'Basis-Tabelle-Samen'!J128,"-garden-to-go-lite-greek.jpg")),
IF($C$1="Irisch - IE",HYPERLINK(CONCATENATE("https://www.saflax.de/0-WVK-Retail/Bilder-Pictures/SAFLAX-",'Basis-Tabelle-Samen'!N128,"-",'Basis-Tabelle-Samen'!J128,"-garden-to-go-lite-irish.jpg")),
IF($C$1="Isländisch - IS",HYPERLINK(CONCATENATE("https://www.saflax.de/0-WVK-Retail/Bilder-Pictures/SAFLAX-",'Basis-Tabelle-Samen'!N128,"-",'Basis-Tabelle-Samen'!J128,"-garden-to-go-lite-icelandic.jpg")),
IF($C$1="Italienisch - IT",HYPERLINK(CONCATENATE("https://www.saflax.de/0-WVK-Retail/Bilder-Pictures/SAFLAX-",'Basis-Tabelle-Samen'!N128,"-",'Basis-Tabelle-Samen'!J128,"-garden-to-go-lite-italian.jpg")),
IF($C$1="Japanisch - JP",HYPERLINK(CONCATENATE("https://www.saflax.de/0-WVK-Retail/Bilder-Pictures/SAFLAX-",'Basis-Tabelle-Samen'!N128,"-",'Basis-Tabelle-Samen'!J128,"-garden-to-go-lite-japanese.jpg")),
IF($C$1="Kroatisch - HR",HYPERLINK(CONCATENATE("https://www.saflax.de/0-WVK-Retail/Bilder-Pictures/SAFLAX-",'Basis-Tabelle-Samen'!N128,"-",'Basis-Tabelle-Samen'!J128,"-garden-to-go-lite-croatian.jpg")),
IF($C$1="Lettisch - LV",HYPERLINK(CONCATENATE("https://www.saflax.de/0-WVK-Retail/Bilder-Pictures/SAFLAX-",'Basis-Tabelle-Samen'!N128,"-",'Basis-Tabelle-Samen'!J128,"-garden-to-go-lite-latvian.jpg")),
IF($C$1="Litauisch - LT",HYPERLINK(CONCATENATE("https://www.saflax.de/0-WVK-Retail/Bilder-Pictures/SAFLAX-",'Basis-Tabelle-Samen'!N128,"-",'Basis-Tabelle-Samen'!J128,"-garden-to-go-lite-lithuanian.jpg")),
IF($C$1="Maltesisch - MT",HYPERLINK(CONCATENATE("https://www.saflax.de/0-WVK-Retail/Bilder-Pictures/SAFLAX-",'Basis-Tabelle-Samen'!N128,"-",'Basis-Tabelle-Samen'!J128,"-garden-to-go-lite-maltese.jpg")),
IF($C$1="Niederländisch - NL",HYPERLINK(CONCATENATE("https://www.saflax.de/0-WVK-Retail/Bilder-Pictures/SAFLAX-",'Basis-Tabelle-Samen'!N128,"-",'Basis-Tabelle-Samen'!J128,"-garden-to-go-lite-dutch.jpg")),
IF($C$1="Norwegisch - NO",HYPERLINK(CONCATENATE("https://www.saflax.de/0-WVK-Retail/Bilder-Pictures/SAFLAX-",'Basis-Tabelle-Samen'!N128,"-",'Basis-Tabelle-Samen'!J128,"-garden-to-go-lite-nowegian.jpg")),
IF($C$1="Polnisch - PL",HYPERLINK(CONCATENATE("https://www.saflax.de/0-WVK-Retail/Bilder-Pictures/SAFLAX-",'Basis-Tabelle-Samen'!N128,"-",'Basis-Tabelle-Samen'!J128,"-garden-to-go-lite-polish.jpg")),
IF($C$1="Portugiesisch - PT",HYPERLINK(CONCATENATE("https://www.saflax.de/0-WVK-Retail/Bilder-Pictures/SAFLAX-",'Basis-Tabelle-Samen'!N128,"-",'Basis-Tabelle-Samen'!J128,"-garden-to-go-lite-portuguese.jpg")),
IF($C$1="Rumänisch - RO",HYPERLINK(CONCATENATE("https://www.saflax.de/0-WVK-Retail/Bilder-Pictures/SAFLAX-",'Basis-Tabelle-Samen'!N128,"-",'Basis-Tabelle-Samen'!J128,"-garden-to-go-lite-romanian.jpg")),
IF($C$1="Schwedisch - SE",HYPERLINK(CONCATENATE("https://www.saflax.de/0-WVK-Retail/Bilder-Pictures/SAFLAX-",'Basis-Tabelle-Samen'!N128,"-",'Basis-Tabelle-Samen'!J128,"-garden-to-go-lite-swedish.jpg")),
IF($C$1="Slowakisch - SK",HYPERLINK(CONCATENATE("https://www.saflax.de/0-WVK-Retail/Bilder-Pictures/SAFLAX-",'Basis-Tabelle-Samen'!N128,"-",'Basis-Tabelle-Samen'!J128,"-garden-to-go-lite-slovak.jpg")),
IF($C$1="Slowenisch - SI",HYPERLINK(CONCATENATE("https://www.saflax.de/0-WVK-Retail/Bilder-Pictures/SAFLAX-",'Basis-Tabelle-Samen'!N128,"-",'Basis-Tabelle-Samen'!J128,"-garden-to-go-lite-slovenian.jpg")),
IF($C$1="Spanisch - ES",HYPERLINK(CONCATENATE("https://www.saflax.de/0-WVK-Retail/Bilder-Pictures/SAFLAX-",'Basis-Tabelle-Samen'!N128,"-",'Basis-Tabelle-Samen'!J128,"-garden-to-go-lite-spanish.jpg")),
IF($C$1="Tschechisch - CZ",HYPERLINK(CONCATENATE("https://www.saflax.de/0-WVK-Retail/Bilder-Pictures/SAFLAX-",'Basis-Tabelle-Samen'!N128,"-",'Basis-Tabelle-Samen'!J128,"-garden-to-go-lite-czech.jpg")),
IF($C$1="Türkisch - TR",HYPERLINK(CONCATENATE("https://www.saflax.de/0-WVK-Retail/Bilder-Pictures/SAFLAX-",'Basis-Tabelle-Samen'!N128,"-",'Basis-Tabelle-Samen'!J128,"-garden-to-go-lite-turkish.jpg")),
IF($C$1="Ungarisch - HU",HYPERLINK(CONCATENATE("https://www.saflax.de/0-WVK-Retail/Bilder-Pictures/SAFLAX-",'Basis-Tabelle-Samen'!N128,"-",'Basis-Tabelle-Samen'!J128,"-garden-to-go-lite-hungarian.jpg")),
" ACHTUNG")))))))))))))))))))))))))))))</f>
        <v>https://www.saflax.de/0-WVK-Retail/Bilder-Pictures/SAFLAX-88208-solanum-lycopersicum-garden-to-go-lite-english.jpg</v>
      </c>
      <c r="AO180" s="330" t="str">
        <f>IF(J180&lt;1,"",
IF($C$1="Bulgarisch - BG",HYPERLINK(CONCATENATE("https://www.saflax.de/0-WVK-Retail/Bilder-Pictures/SAFLAX-",'Basis-Tabelle-Samen'!Q128,"-",'Basis-Tabelle-Samen'!J128,"-garden-to-go-bulgarian.jpg")),
IF($C$1="Dänisch - DK",HYPERLINK(CONCATENATE("https://www.saflax.de/0-WVK-Retail/Bilder-Pictures/SAFLAX-",'Basis-Tabelle-Samen'!Q128,"-",'Basis-Tabelle-Samen'!J128,"-garden-to-go-danish.jpg")),
IF($C$1="Deutsch - DE",HYPERLINK(CONCATENATE("https://www.saflax.de/0-WVK-Retail/Bilder-Pictures/SAFLAX-",'Basis-Tabelle-Samen'!Q128,"-",'Basis-Tabelle-Samen'!J128,"-garden-to-go-german.jpg")),
IF($C$1="Englisch - UK",HYPERLINK(CONCATENATE("https://www.saflax.de/0-WVK-Retail/Bilder-Pictures/SAFLAX-",'Basis-Tabelle-Samen'!Q128,"-",'Basis-Tabelle-Samen'!J128,"-garden-to-go-english.jpg")),
IF($C$1="Estnisch - EE",HYPERLINK(CONCATENATE("https://www.saflax.de/0-WVK-Retail/Bilder-Pictures/SAFLAX-",'Basis-Tabelle-Samen'!Q128,"-",'Basis-Tabelle-Samen'!J128,"-garden-to-go-estonian.jpg")),
IF($C$1="Finnisch - FI",HYPERLINK(CONCATENATE("https://www.saflax.de/0-WVK-Retail/Bilder-Pictures/SAFLAX-",'Basis-Tabelle-Samen'!Q128,"-",'Basis-Tabelle-Samen'!J128,"-garden-to-go-finnish.jpg")),
IF($C$1="Französisch - FR",HYPERLINK(CONCATENATE("https://www.saflax.de/0-WVK-Retail/Bilder-Pictures/SAFLAX-",'Basis-Tabelle-Samen'!Q128,"-",'Basis-Tabelle-Samen'!J128,"-garden-to-go-french.jpg")),
IF($C$1="Griechisch - GR",HYPERLINK(CONCATENATE("https://www.saflax.de/0-WVK-Retail/Bilder-Pictures/SAFLAX-",'Basis-Tabelle-Samen'!Q128,"-",'Basis-Tabelle-Samen'!J128,"-garden-to-go-greek.jpg")),
IF($C$1="Irisch - IE",HYPERLINK(CONCATENATE("https://www.saflax.de/0-WVK-Retail/Bilder-Pictures/SAFLAX-",'Basis-Tabelle-Samen'!Q128,"-",'Basis-Tabelle-Samen'!J128,"-garden-to-go-irish.jpg")),
IF($C$1="Isländisch - IS",HYPERLINK(CONCATENATE("https://www.saflax.de/0-WVK-Retail/Bilder-Pictures/SAFLAX-",'Basis-Tabelle-Samen'!Q128,"-",'Basis-Tabelle-Samen'!J128,"-garden-to-go-icelandic.jpg")),
IF($C$1="Italienisch - IT",HYPERLINK(CONCATENATE("https://www.saflax.de/0-WVK-Retail/Bilder-Pictures/SAFLAX-",'Basis-Tabelle-Samen'!Q128,"-",'Basis-Tabelle-Samen'!J128,"-garden-to-go-italian.jpg")),
IF($C$1="Japanisch - JP",HYPERLINK(CONCATENATE("https://www.saflax.de/0-WVK-Retail/Bilder-Pictures/SAFLAX-",'Basis-Tabelle-Samen'!Q128,"-",'Basis-Tabelle-Samen'!J128,"-garden-to-go-japanese.jpg")),
IF($C$1="Kroatisch - HR",HYPERLINK(CONCATENATE("https://www.saflax.de/0-WVK-Retail/Bilder-Pictures/SAFLAX-",'Basis-Tabelle-Samen'!Q128,"-",'Basis-Tabelle-Samen'!J128,"-garden-to-go-croatian.jpg")),
IF($C$1="Lettisch - LV",HYPERLINK(CONCATENATE("https://www.saflax.de/0-WVK-Retail/Bilder-Pictures/SAFLAX-",'Basis-Tabelle-Samen'!Q128,"-",'Basis-Tabelle-Samen'!J128,"-garden-to-go-latvian.jpg")),
IF($C$1="Litauisch - LT",HYPERLINK(CONCATENATE("https://www.saflax.de/0-WVK-Retail/Bilder-Pictures/SAFLAX-",'Basis-Tabelle-Samen'!Q128,"-",'Basis-Tabelle-Samen'!J128,"-garden-to-go-lithuanian.jpg")),
IF($C$1="Maltesisch - MT",HYPERLINK(CONCATENATE("https://www.saflax.de/0-WVK-Retail/Bilder-Pictures/SAFLAX-",'Basis-Tabelle-Samen'!Q128,"-",'Basis-Tabelle-Samen'!J128,"-garden-to-go-maltese.jpg")),
IF($C$1="Niederländisch - NL",HYPERLINK(CONCATENATE("https://www.saflax.de/0-WVK-Retail/Bilder-Pictures/SAFLAX-",'Basis-Tabelle-Samen'!Q128,"-",'Basis-Tabelle-Samen'!J128,"-garden-to-go-dutch.jpg")),
IF($C$1="Norwegisch - NO",HYPERLINK(CONCATENATE("https://www.saflax.de/0-WVK-Retail/Bilder-Pictures/SAFLAX-",'Basis-Tabelle-Samen'!Q128,"-",'Basis-Tabelle-Samen'!J128,"-garden-to-go-nowegian.jpg")),
IF($C$1="Polnisch - PL",HYPERLINK(CONCATENATE("https://www.saflax.de/0-WVK-Retail/Bilder-Pictures/SAFLAX-",'Basis-Tabelle-Samen'!Q128,"-",'Basis-Tabelle-Samen'!J128,"-garden-to-go-polish.jpg")),
IF($C$1="Portugiesisch - PT",HYPERLINK(CONCATENATE("https://www.saflax.de/0-WVK-Retail/Bilder-Pictures/SAFLAX-",'Basis-Tabelle-Samen'!Q128,"-",'Basis-Tabelle-Samen'!J128,"-garden-to-go-portuguese.jpg")),
IF($C$1="Rumänisch - RO",HYPERLINK(CONCATENATE("https://www.saflax.de/0-WVK-Retail/Bilder-Pictures/SAFLAX-",'Basis-Tabelle-Samen'!Q128,"-",'Basis-Tabelle-Samen'!J128,"-garden-to-go-romanian.jpg")),
IF($C$1="Schwedisch - SE",HYPERLINK(CONCATENATE("https://www.saflax.de/0-WVK-Retail/Bilder-Pictures/SAFLAX-",'Basis-Tabelle-Samen'!Q128,"-",'Basis-Tabelle-Samen'!J128,"-garden-to-go-swedish.jpg")),
IF($C$1="Slowakisch - SK",HYPERLINK(CONCATENATE("https://www.saflax.de/0-WVK-Retail/Bilder-Pictures/SAFLAX-",'Basis-Tabelle-Samen'!Q128,"-",'Basis-Tabelle-Samen'!J128,"-garden-to-go-slovak.jpg")),
IF($C$1="Slowenisch - SI",HYPERLINK(CONCATENATE("https://www.saflax.de/0-WVK-Retail/Bilder-Pictures/SAFLAX-",'Basis-Tabelle-Samen'!Q128,"-",'Basis-Tabelle-Samen'!J128,"-garden-to-go-slovenian.jpg")),
IF($C$1="Spanisch - ES",HYPERLINK(CONCATENATE("https://www.saflax.de/0-WVK-Retail/Bilder-Pictures/SAFLAX-",'Basis-Tabelle-Samen'!Q128,"-",'Basis-Tabelle-Samen'!J128,"-garden-to-go-spanish.jpg")),
IF($C$1="Tschechisch - CZ",HYPERLINK(CONCATENATE("https://www.saflax.de/0-WVK-Retail/Bilder-Pictures/SAFLAX-",'Basis-Tabelle-Samen'!Q128,"-",'Basis-Tabelle-Samen'!J128,"-garden-to-go-czech.jpg")),
IF($C$1="Türkisch - TR",HYPERLINK(CONCATENATE("https://www.saflax.de/0-WVK-Retail/Bilder-Pictures/SAFLAX-",'Basis-Tabelle-Samen'!Q128,"-",'Basis-Tabelle-Samen'!J128,"-garden-to-go-turkish.jpg")),
IF($C$1="Ungarisch - HU",HYPERLINK(CONCATENATE("https://www.saflax.de/0-WVK-Retail/Bilder-Pictures/SAFLAX-",'Basis-Tabelle-Samen'!Q128,"-",'Basis-Tabelle-Samen'!J128,"-garden-to-go-hungarian.jpg")),
" ACHTUNG")))))))))))))))))))))))))))))</f>
        <v>https://www.saflax.de/0-WVK-Retail/Bilder-Pictures/SAFLAX-58208-solanum-lycopersicum-garden-to-go-english.jpg</v>
      </c>
      <c r="AP180" s="330" t="str">
        <f>IF(K180&lt;1,"",
IF($C$1="Bulgarisch - BG",HYPERLINK(CONCATENATE("https://www.saflax.de/0-WVK-Retail/Bilder-Pictures/SAFLAX-",'Basis-Tabelle-Samen'!T128,"-",'Basis-Tabelle-Samen'!J128,"-cultivation-set-bulgarian.jpg")),
IF($C$1="Dänisch - DK",HYPERLINK(CONCATENATE("https://www.saflax.de/0-WVK-Retail/Bilder-Pictures/SAFLAX-",'Basis-Tabelle-Samen'!T128,"-",'Basis-Tabelle-Samen'!J128,"-cultivation-set-danish.jpg")),
IF($C$1="Deutsch - DE",HYPERLINK(CONCATENATE("https://www.saflax.de/0-WVK-Retail/Bilder-Pictures/SAFLAX-",'Basis-Tabelle-Samen'!T128,"-",'Basis-Tabelle-Samen'!J128,"-cultivation-set-german.jpg")),
IF($C$1="Englisch - UK",HYPERLINK(CONCATENATE("https://www.saflax.de/0-WVK-Retail/Bilder-Pictures/SAFLAX-",'Basis-Tabelle-Samen'!T128,"-",'Basis-Tabelle-Samen'!J128,"-cultivation-set-english.jpg")),
IF($C$1="Estnisch - EE",HYPERLINK(CONCATENATE("https://www.saflax.de/0-WVK-Retail/Bilder-Pictures/SAFLAX-",'Basis-Tabelle-Samen'!T128,"-",'Basis-Tabelle-Samen'!J128,"-cultivation-set-estonian.jpg")),
IF($C$1="Finnisch - FI",HYPERLINK(CONCATENATE("https://www.saflax.de/0-WVK-Retail/Bilder-Pictures/SAFLAX-",'Basis-Tabelle-Samen'!T128,"-",'Basis-Tabelle-Samen'!J128,"-cultivation-set-finnish.jpg")),
IF($C$1="Französisch - FR",HYPERLINK(CONCATENATE("https://www.saflax.de/0-WVK-Retail/Bilder-Pictures/SAFLAX-",'Basis-Tabelle-Samen'!T128,"-",'Basis-Tabelle-Samen'!J128,"-cultivation-set-french.jpg")),
IF($C$1="Griechisch - GR",HYPERLINK(CONCATENATE("https://www.saflax.de/0-WVK-Retail/Bilder-Pictures/SAFLAX-",'Basis-Tabelle-Samen'!T128,"-",'Basis-Tabelle-Samen'!J128,"-cultivation-set-greek.jpg")),
IF($C$1="Irisch - IE",HYPERLINK(CONCATENATE("https://www.saflax.de/0-WVK-Retail/Bilder-Pictures/SAFLAX-",'Basis-Tabelle-Samen'!T128,"-",'Basis-Tabelle-Samen'!J128,"-cultivation-set-irish.jpg")),
IF($C$1="Isländisch - IS",HYPERLINK(CONCATENATE("https://www.saflax.de/0-WVK-Retail/Bilder-Pictures/SAFLAX-",'Basis-Tabelle-Samen'!T128,"-",'Basis-Tabelle-Samen'!J128,"-cultivation-set-icelandic.jpg")),
IF($C$1="Italienisch - IT",HYPERLINK(CONCATENATE("https://www.saflax.de/0-WVK-Retail/Bilder-Pictures/SAFLAX-",'Basis-Tabelle-Samen'!T128,"-",'Basis-Tabelle-Samen'!J128,"-cultivation-set-italian.jpg")),
IF($C$1="Japanisch - JP",HYPERLINK(CONCATENATE("https://www.saflax.de/0-WVK-Retail/Bilder-Pictures/SAFLAX-",'Basis-Tabelle-Samen'!T128,"-",'Basis-Tabelle-Samen'!J128,"-cultivation-set-japanese.jpg")),
IF($C$1="Kroatisch - HR",HYPERLINK(CONCATENATE("https://www.saflax.de/0-WVK-Retail/Bilder-Pictures/SAFLAX-",'Basis-Tabelle-Samen'!T128,"-",'Basis-Tabelle-Samen'!J128,"-cultivation-set-croatian.jpg")),
IF($C$1="Lettisch - LV",HYPERLINK(CONCATENATE("https://www.saflax.de/0-WVK-Retail/Bilder-Pictures/SAFLAX-",'Basis-Tabelle-Samen'!T128,"-",'Basis-Tabelle-Samen'!J128,"-cultivation-set-latvian.jpg")),
IF($C$1="Litauisch - LT",HYPERLINK(CONCATENATE("https://www.saflax.de/0-WVK-Retail/Bilder-Pictures/SAFLAX-",'Basis-Tabelle-Samen'!T128,"-",'Basis-Tabelle-Samen'!J128,"-cultivation-set-lithuanian.jpg")),
IF($C$1="Maltesisch - MT",HYPERLINK(CONCATENATE("https://www.saflax.de/0-WVK-Retail/Bilder-Pictures/SAFLAX-",'Basis-Tabelle-Samen'!T128,"-",'Basis-Tabelle-Samen'!J128,"-cultivation-set-maltese.jpg")),
IF($C$1="Niederländisch - NL",HYPERLINK(CONCATENATE("https://www.saflax.de/0-WVK-Retail/Bilder-Pictures/SAFLAX-",'Basis-Tabelle-Samen'!T128,"-",'Basis-Tabelle-Samen'!J128,"-cultivation-set-dutch.jpg")),
IF($C$1="Norwegisch - NO",HYPERLINK(CONCATENATE("https://www.saflax.de/0-WVK-Retail/Bilder-Pictures/SAFLAX-",'Basis-Tabelle-Samen'!T128,"-",'Basis-Tabelle-Samen'!J128,"-cultivation-set-nowegian.jpg")),
IF($C$1="Polnisch - PL",HYPERLINK(CONCATENATE("https://www.saflax.de/0-WVK-Retail/Bilder-Pictures/SAFLAX-",'Basis-Tabelle-Samen'!T128,"-",'Basis-Tabelle-Samen'!J128,"-cultivation-set-polish.jpg")),
IF($C$1="Portugiesisch - PT",HYPERLINK(CONCATENATE("https://www.saflax.de/0-WVK-Retail/Bilder-Pictures/SAFLAX-",'Basis-Tabelle-Samen'!T128,"-",'Basis-Tabelle-Samen'!J128,"-cultivation-set-portuguese.jpg")),
IF($C$1="Rumänisch - RO",HYPERLINK(CONCATENATE("https://www.saflax.de/0-WVK-Retail/Bilder-Pictures/SAFLAX-",'Basis-Tabelle-Samen'!T128,"-",'Basis-Tabelle-Samen'!J128,"-cultivation-set-romanian.jpg")),
IF($C$1="Schwedisch - SE",HYPERLINK(CONCATENATE("https://www.saflax.de/0-WVK-Retail/Bilder-Pictures/SAFLAX-",'Basis-Tabelle-Samen'!T128,"-",'Basis-Tabelle-Samen'!J128,"-cultivation-set-swedish.jpg")),
IF($C$1="Slowakisch - SK",HYPERLINK(CONCATENATE("https://www.saflax.de/0-WVK-Retail/Bilder-Pictures/SAFLAX-",'Basis-Tabelle-Samen'!T128,"-",'Basis-Tabelle-Samen'!J128,"-cultivation-set-slovak.jpg")),
IF($C$1="Slowenisch - SI",HYPERLINK(CONCATENATE("https://www.saflax.de/0-WVK-Retail/Bilder-Pictures/SAFLAX-",'Basis-Tabelle-Samen'!T128,"-",'Basis-Tabelle-Samen'!J128,"-cultivation-set-slovenian.jpg")),
IF($C$1="Spanisch - ES",HYPERLINK(CONCATENATE("https://www.saflax.de/0-WVK-Retail/Bilder-Pictures/SAFLAX-",'Basis-Tabelle-Samen'!T128,"-",'Basis-Tabelle-Samen'!J128,"-cultivation-set-spanish.jpg")),
IF($C$1="Tschechisch - CZ",HYPERLINK(CONCATENATE("https://www.saflax.de/0-WVK-Retail/Bilder-Pictures/SAFLAX-",'Basis-Tabelle-Samen'!T128,"-",'Basis-Tabelle-Samen'!J128,"-cultivation-set-czech.jpg")),
IF($C$1="Türkisch - TR",HYPERLINK(CONCATENATE("https://www.saflax.de/0-WVK-Retail/Bilder-Pictures/SAFLAX-",'Basis-Tabelle-Samen'!T128,"-",'Basis-Tabelle-Samen'!J128,"-cultivation-set-turkish.jpg")),
IF($C$1="Ungarisch - HU",HYPERLINK(CONCATENATE("https://www.saflax.de/0-WVK-Retail/Bilder-Pictures/SAFLAX-",'Basis-Tabelle-Samen'!T128,"-",'Basis-Tabelle-Samen'!J128,"-cultivation-set-hungarian.jpg")),
" ACHTUNG")))))))))))))))))))))))))))))</f>
        <v>https://www.saflax.de/0-WVK-Retail/Bilder-Pictures/SAFLAX-38208-solanum-lycopersicum-cultivation-set-english.jpg</v>
      </c>
      <c r="AQ180" s="330" t="str">
        <f>IF(L180&lt;1,"",
IF($C$1="Bulgarisch - BG",HYPERLINK(CONCATENATE("https://www.saflax.de/0-WVK-Retail/Bilder-Pictures/SAFLAX-",'Basis-Tabelle-Samen'!W128,"-",'Basis-Tabelle-Samen'!J128,"-garden-in-the-bag-bulgarian.jpg")),
IF($C$1="Dänisch - DK",HYPERLINK(CONCATENATE("https://www.saflax.de/0-WVK-Retail/Bilder-Pictures/SAFLAX-",'Basis-Tabelle-Samen'!W128,"-",'Basis-Tabelle-Samen'!J128,"-garden-in-the-bag-danish.jpg")),
IF($C$1="Deutsch - DE",HYPERLINK(CONCATENATE("https://www.saflax.de/0-WVK-Retail/Bilder-Pictures/SAFLAX-",'Basis-Tabelle-Samen'!W128,"-",'Basis-Tabelle-Samen'!J128,"-garden-in-the-bag-german.jpg")),
IF($C$1="Englisch - UK",HYPERLINK(CONCATENATE("https://www.saflax.de/0-WVK-Retail/Bilder-Pictures/SAFLAX-",'Basis-Tabelle-Samen'!W128,"-",'Basis-Tabelle-Samen'!J128,"-garden-in-the-bag-english.jpg")),
IF($C$1="Estnisch - EE",HYPERLINK(CONCATENATE("https://www.saflax.de/0-WVK-Retail/Bilder-Pictures/SAFLAX-",'Basis-Tabelle-Samen'!W128,"-",'Basis-Tabelle-Samen'!J128,"-garden-in-the-bag-estonian.jpg")),
IF($C$1="Finnisch - FI",HYPERLINK(CONCATENATE("https://www.saflax.de/0-WVK-Retail/Bilder-Pictures/SAFLAX-",'Basis-Tabelle-Samen'!W128,"-",'Basis-Tabelle-Samen'!J128,"-garden-in-the-bag-finnish.jpg")),
IF($C$1="Französisch - FR",HYPERLINK(CONCATENATE("https://www.saflax.de/0-WVK-Retail/Bilder-Pictures/SAFLAX-",'Basis-Tabelle-Samen'!W128,"-",'Basis-Tabelle-Samen'!J128,"-garden-in-the-bag-french.jpg")),
IF($C$1="Griechisch - GR",HYPERLINK(CONCATENATE("https://www.saflax.de/0-WVK-Retail/Bilder-Pictures/SAFLAX-",'Basis-Tabelle-Samen'!W128,"-",'Basis-Tabelle-Samen'!J128,"-garden-in-the-bag-greek.jpg")),
IF($C$1="Irisch - IE",HYPERLINK(CONCATENATE("https://www.saflax.de/0-WVK-Retail/Bilder-Pictures/SAFLAX-",'Basis-Tabelle-Samen'!W128,"-",'Basis-Tabelle-Samen'!J128,"-garden-in-the-bag-irish.jpg")),
IF($C$1="Isländisch - IS",HYPERLINK(CONCATENATE("https://www.saflax.de/0-WVK-Retail/Bilder-Pictures/SAFLAX-",'Basis-Tabelle-Samen'!W128,"-",'Basis-Tabelle-Samen'!J128,"-garden-in-the-bag-icelandic.jpg")),
IF($C$1="Italienisch - IT",HYPERLINK(CONCATENATE("https://www.saflax.de/0-WVK-Retail/Bilder-Pictures/SAFLAX-",'Basis-Tabelle-Samen'!W128,"-",'Basis-Tabelle-Samen'!J128,"-garden-in-the-bag-italian.jpg")),
IF($C$1="Japanisch - JP",HYPERLINK(CONCATENATE("https://www.saflax.de/0-WVK-Retail/Bilder-Pictures/SAFLAX-",'Basis-Tabelle-Samen'!W128,"-",'Basis-Tabelle-Samen'!J128,"-garden-in-the-bag-japanese.jpg")),
IF($C$1="Kroatisch - HR",HYPERLINK(CONCATENATE("https://www.saflax.de/0-WVK-Retail/Bilder-Pictures/SAFLAX-",'Basis-Tabelle-Samen'!W128,"-",'Basis-Tabelle-Samen'!J128,"-garden-in-the-bag-croatian.jpg")),
IF($C$1="Lettisch - LV",HYPERLINK(CONCATENATE("https://www.saflax.de/0-WVK-Retail/Bilder-Pictures/SAFLAX-",'Basis-Tabelle-Samen'!W128,"-",'Basis-Tabelle-Samen'!J128,"-garden-in-the-bag-latvian.jpg")),
IF($C$1="Litauisch - LT",HYPERLINK(CONCATENATE("https://www.saflax.de/0-WVK-Retail/Bilder-Pictures/SAFLAX-",'Basis-Tabelle-Samen'!W128,"-",'Basis-Tabelle-Samen'!J128,"-garden-in-the-bag-lithuanian.jpg")),
IF($C$1="Maltesisch - MT",HYPERLINK(CONCATENATE("https://www.saflax.de/0-WVK-Retail/Bilder-Pictures/SAFLAX-",'Basis-Tabelle-Samen'!W128,"-",'Basis-Tabelle-Samen'!J128,"-garden-in-the-bag-maltese.jpg")),
IF($C$1="Niederländisch - NL",HYPERLINK(CONCATENATE("https://www.saflax.de/0-WVK-Retail/Bilder-Pictures/SAFLAX-",'Basis-Tabelle-Samen'!W128,"-",'Basis-Tabelle-Samen'!J128,"-garden-in-the-bag-dutch.jpg")),
IF($C$1="Norwegisch - NO",HYPERLINK(CONCATENATE("https://www.saflax.de/0-WVK-Retail/Bilder-Pictures/SAFLAX-",'Basis-Tabelle-Samen'!W128,"-",'Basis-Tabelle-Samen'!J128,"-garden-in-the-bag-nowegian.jpg")),
IF($C$1="Polnisch - PL",HYPERLINK(CONCATENATE("https://www.saflax.de/0-WVK-Retail/Bilder-Pictures/SAFLAX-",'Basis-Tabelle-Samen'!W128,"-",'Basis-Tabelle-Samen'!J128,"-garden-in-the-bag-polish.jpg")),
IF($C$1="Portugiesisch - PT",HYPERLINK(CONCATENATE("https://www.saflax.de/0-WVK-Retail/Bilder-Pictures/SAFLAX-",'Basis-Tabelle-Samen'!W128,"-",'Basis-Tabelle-Samen'!J128,"-garden-in-the-bag-portuguese.jpg")),
IF($C$1="Rumänisch - RO",HYPERLINK(CONCATENATE("https://www.saflax.de/0-WVK-Retail/Bilder-Pictures/SAFLAX-",'Basis-Tabelle-Samen'!W128,"-",'Basis-Tabelle-Samen'!J128,"-garden-in-the-bag-romanian.jpg")),
IF($C$1="Schwedisch - SE",HYPERLINK(CONCATENATE("https://www.saflax.de/0-WVK-Retail/Bilder-Pictures/SAFLAX-",'Basis-Tabelle-Samen'!W128,"-",'Basis-Tabelle-Samen'!J128,"-garden-in-the-bag-swedish.jpg")),
IF($C$1="Slowakisch - SK",HYPERLINK(CONCATENATE("https://www.saflax.de/0-WVK-Retail/Bilder-Pictures/SAFLAX-",'Basis-Tabelle-Samen'!W128,"-",'Basis-Tabelle-Samen'!J128,"-garden-in-the-bag-slovak.jpg")),
IF($C$1="Slowenisch - SI",HYPERLINK(CONCATENATE("https://www.saflax.de/0-WVK-Retail/Bilder-Pictures/SAFLAX-",'Basis-Tabelle-Samen'!W128,"-",'Basis-Tabelle-Samen'!J128,"-garden-in-the-bag-slovenian.jpg")),
IF($C$1="Spanisch - ES",HYPERLINK(CONCATENATE("https://www.saflax.de/0-WVK-Retail/Bilder-Pictures/SAFLAX-",'Basis-Tabelle-Samen'!W128,"-",'Basis-Tabelle-Samen'!J128,"-garden-in-the-bag-spanish.jpg")),
IF($C$1="Tschechisch - CZ",HYPERLINK(CONCATENATE("https://www.saflax.de/0-WVK-Retail/Bilder-Pictures/SAFLAX-",'Basis-Tabelle-Samen'!W128,"-",'Basis-Tabelle-Samen'!J128,"-garden-in-the-bag-czech.jpg")),
IF($C$1="Türkisch - TR",HYPERLINK(CONCATENATE("https://www.saflax.de/0-WVK-Retail/Bilder-Pictures/SAFLAX-",'Basis-Tabelle-Samen'!W128,"-",'Basis-Tabelle-Samen'!J128,"-garden-in-the-bag-turkish.jpg")),
IF($C$1="Ungarisch - HU",HYPERLINK(CONCATENATE("https://www.saflax.de/0-WVK-Retail/Bilder-Pictures/SAFLAX-",'Basis-Tabelle-Samen'!W128,"-",'Basis-Tabelle-Samen'!J128,"-garden-in-the-bag-hungarian.jpg")),
" ACHTUNG")))))))))))))))))))))))))))))</f>
        <v>https://www.saflax.de/0-WVK-Retail/Bilder-Pictures/SAFLAX-68208-solanum-lycopersicum-garden-in-the-bag-english.jpg</v>
      </c>
    </row>
    <row r="181" spans="1:43" ht="17.100000000000001" customHeight="1" x14ac:dyDescent="0.2">
      <c r="A181" s="318" t="str">
        <f>IF('Basis-Tabelle-Samen'!A126="","",IF($C$1="Deutsch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81" s="319" t="str">
        <f>'Basis-Tabelle-Samen'!I126</f>
        <v>Solanum lycopersicum</v>
      </c>
      <c r="C181" s="316" t="str">
        <f>IF($C$1="Bulgarisch - BG",'Basis-Tabelle-Samen'!Z126,
IF($C$1="Dänisch - DK",'Basis-Tabelle-Samen'!AA126,
IF($C$1="Deutsch - DE",'Basis-Tabelle-Samen'!AB126,
IF($C$1="Englisch - UK",'Basis-Tabelle-Samen'!AC126,
IF($C$1="Estnisch - EE",'Basis-Tabelle-Samen'!AD126,
IF($C$1="Finnisch - FI",'Basis-Tabelle-Samen'!AE126,
IF($C$1="Französisch - FR",'Basis-Tabelle-Samen'!AF126,
IF($C$1="Griechisch - GR",'Basis-Tabelle-Samen'!AG126,
IF($C$1="Irisch - IE",'Basis-Tabelle-Samen'!AH126,
IF($C$1="Isländisch - IS",'Basis-Tabelle-Samen'!AI126,
IF($C$1="Italienisch - IT",'Basis-Tabelle-Samen'!AJ126,
IF($C$1="Japanisch - JP",'Basis-Tabelle-Samen'!AK126,
IF($C$1="Kroatisch - HR",'Basis-Tabelle-Samen'!AL126,
IF($C$1="Lettisch - LV",'Basis-Tabelle-Samen'!AM126,
IF($C$1="Litauisch - LT",'Basis-Tabelle-Samen'!AN126,
IF($C$1="Maltesisch - MT",'Basis-Tabelle-Samen'!AO126,
IF($C$1="Niederländisch - NL",'Basis-Tabelle-Samen'!AP126,
IF($C$1="Norwegisch - NO",'Basis-Tabelle-Samen'!AQ126,
IF($C$1="Polnisch - PL",'Basis-Tabelle-Samen'!AR126,
IF($C$1="Portugiesisch - PT",'Basis-Tabelle-Samen'!AS126,
IF($C$1="Rumänisch - RO",'Basis-Tabelle-Samen'!AT126,
IF($C$1="Schwedisch - SE",'Basis-Tabelle-Samen'!AU126,
IF($C$1="Slowakisch - SK",'Basis-Tabelle-Samen'!AV126,
IF($C$1="Slowenisch - SI",'Basis-Tabelle-Samen'!AW126,
IF($C$1="Spanisch - ES",'Basis-Tabelle-Samen'!AX126,
IF($C$1="Tschechisch - CZ",'Basis-Tabelle-Samen'!AY126,
IF($C$1="Türkisch - TR",'Basis-Tabelle-Samen'!AZ126,
IF($C$1="Ungarisch - HU",'Basis-Tabelle-Samen'!BA126,
" ACHTUNG"))))))))))))))))))))))))))))</f>
        <v>Organic - Tomato - Rouge de Marmande</v>
      </c>
      <c r="D181" s="320">
        <f>'Basis-Tabelle-Samen'!F126</f>
        <v>10</v>
      </c>
      <c r="E181" s="321" t="str">
        <f>'Basis-Tabelle-Samen'!H126</f>
        <v>7 %</v>
      </c>
      <c r="F181" s="322" t="str">
        <f>IF('Basis-Tabelle-Samen'!G126="","",'Basis-Tabelle-Samen'!G126)</f>
        <v>02</v>
      </c>
      <c r="G181" s="320">
        <f>'Basis-Tabelle-Samen'!C126</f>
        <v>18206</v>
      </c>
      <c r="H181" s="323">
        <f>'Basis-Tabelle-Samen'!D126</f>
        <v>4055473182063</v>
      </c>
      <c r="I181" s="324">
        <f>'Basis-Tabelle-Samen'!E126</f>
        <v>2.0499999999999998</v>
      </c>
      <c r="J181" s="325">
        <f t="shared" si="2"/>
        <v>12</v>
      </c>
      <c r="K181" s="326">
        <f>'Basis-Tabelle-Samen'!K126</f>
        <v>78206</v>
      </c>
      <c r="L181" s="323">
        <f>'Basis-Tabelle-Samen'!L126</f>
        <v>4055473782065</v>
      </c>
      <c r="M181" s="324">
        <f>'Basis-Tabelle-Samen'!M126</f>
        <v>2.4500000000000002</v>
      </c>
      <c r="N181" s="326">
        <f>IF(K181&lt;1,"",'3'!$I$15)</f>
        <v>15</v>
      </c>
      <c r="O181" s="327">
        <f>IF(K181&lt;1,"",'3'!$J$11)</f>
        <v>90</v>
      </c>
      <c r="P181" s="326">
        <f>'Basis-Tabelle-Samen'!N126</f>
        <v>88206</v>
      </c>
      <c r="Q181" s="323">
        <f>'Basis-Tabelle-Samen'!O126</f>
        <v>4055473882062</v>
      </c>
      <c r="R181" s="328">
        <f>'Basis-Tabelle-Samen'!P126</f>
        <v>3.75</v>
      </c>
      <c r="S181" s="326">
        <f>IF(R181&lt;1,"",'3'!$M$15)</f>
        <v>18</v>
      </c>
      <c r="T181" s="327">
        <f>IF(R181&lt;1,"",'3'!$N$11)</f>
        <v>72</v>
      </c>
      <c r="U181" s="326">
        <f>'Basis-Tabelle-Samen'!Q126</f>
        <v>58206</v>
      </c>
      <c r="V181" s="323">
        <f>'Basis-Tabelle-Samen'!R126</f>
        <v>4055473582061</v>
      </c>
      <c r="W181" s="324">
        <f>'Basis-Tabelle-Samen'!S126</f>
        <v>4.95</v>
      </c>
      <c r="X181" s="326">
        <f>IF(U181&lt;1,"",'3'!$Q$15)</f>
        <v>6</v>
      </c>
      <c r="Y181" s="327">
        <f>IF(U181&lt;1,"",'3'!$R$11)</f>
        <v>24</v>
      </c>
      <c r="Z181" s="326">
        <f>'Basis-Tabelle-Samen'!T126</f>
        <v>38206</v>
      </c>
      <c r="AA181" s="323">
        <f>'Basis-Tabelle-Samen'!U126</f>
        <v>4055473382067</v>
      </c>
      <c r="AB181" s="324">
        <f>'Basis-Tabelle-Samen'!V126</f>
        <v>6.75</v>
      </c>
      <c r="AC181" s="326">
        <f>IF(Z181&lt;1,"",'3'!$U$15)</f>
        <v>6</v>
      </c>
      <c r="AD181" s="327">
        <f>IF(Z181&lt;1,"",'3'!$V$11)</f>
        <v>24</v>
      </c>
      <c r="AE181" s="326">
        <f>'Basis-Tabelle-Samen'!W126</f>
        <v>68206</v>
      </c>
      <c r="AF181" s="323">
        <f>'Basis-Tabelle-Samen'!X126</f>
        <v>4055473682068</v>
      </c>
      <c r="AG181" s="324">
        <f>'Basis-Tabelle-Samen'!Y126</f>
        <v>2.95</v>
      </c>
      <c r="AH181" s="326">
        <f>IF(AE181&lt;1,"",'3'!$Y$15)</f>
        <v>8</v>
      </c>
      <c r="AI181" s="327">
        <f>IF(AE181&lt;1,"",'3'!$Z$11)</f>
        <v>64</v>
      </c>
      <c r="AJ181" s="329"/>
      <c r="AK181" s="316" t="str">
        <f>IF(G181&lt;1,"",
IF($C$1="Bulgarisch - BG",HYPERLINK(CONCATENATE("https://www.saflax.de/0-WVK-Retail/Bilder-Pictures/SAFLAX-",'Basis-Tabelle-Samen'!C126,"-",'Basis-Tabelle-Samen'!J126,"-seed-package-front-cr-bulgarian.jpg")),
IF($C$1="Dänisch - DK",HYPERLINK(CONCATENATE("https://www.saflax.de/0-WVK-Retail/Bilder-Pictures/SAFLAX-",'Basis-Tabelle-Samen'!C126,"-",'Basis-Tabelle-Samen'!J126,"-seed-package-front-cr-danish.jpg")),
IF($C$1="Deutsch - DE",HYPERLINK(CONCATENATE("https://www.saflax.de/0-WVK-Retail/Bilder-Pictures/SAFLAX-",'Basis-Tabelle-Samen'!C126,"-",'Basis-Tabelle-Samen'!J126,"-seed-package-front-cr-german.jpg")),
IF($C$1="Englisch - UK",HYPERLINK(CONCATENATE("https://www.saflax.de/0-WVK-Retail/Bilder-Pictures/SAFLAX-",'Basis-Tabelle-Samen'!C126,"-",'Basis-Tabelle-Samen'!J126,"-seed-package-front-cr-english.jpg")),
IF($C$1="Estnisch - EE",HYPERLINK(CONCATENATE("https://www.saflax.de/0-WVK-Retail/Bilder-Pictures/SAFLAX-",'Basis-Tabelle-Samen'!C126,"-",'Basis-Tabelle-Samen'!J126,"-seed-package-front-cr-estonian.jpg")),
IF($C$1="Finnisch - FI",HYPERLINK(CONCATENATE("https://www.saflax.de/0-WVK-Retail/Bilder-Pictures/SAFLAX-",'Basis-Tabelle-Samen'!C126,"-",'Basis-Tabelle-Samen'!J126,"-seed-package-front-cr-finnish.jpg")),
IF($C$1="Französisch - FR",HYPERLINK(CONCATENATE("https://www.saflax.de/0-WVK-Retail/Bilder-Pictures/SAFLAX-",'Basis-Tabelle-Samen'!C126,"-",'Basis-Tabelle-Samen'!J126,"-seed-package-front-cr-french.jpg")),
IF($C$1="Griechisch - GR",HYPERLINK(CONCATENATE("https://www.saflax.de/0-WVK-Retail/Bilder-Pictures/SAFLAX-",'Basis-Tabelle-Samen'!C126,"-",'Basis-Tabelle-Samen'!J126,"-seed-package-front-cr-greek.jpg")),
IF($C$1="Irisch - IE",HYPERLINK(CONCATENATE("https://www.saflax.de/0-WVK-Retail/Bilder-Pictures/SAFLAX-",'Basis-Tabelle-Samen'!C126,"-",'Basis-Tabelle-Samen'!J126,"-seed-package-front-cr-irish.jpg")),
IF($C$1="Isländisch - IS",HYPERLINK(CONCATENATE("https://www.saflax.de/0-WVK-Retail/Bilder-Pictures/SAFLAX-",'Basis-Tabelle-Samen'!C126,"-",'Basis-Tabelle-Samen'!J126,"-seed-package-front-cr-icelandic.jpg")),
IF($C$1="Italienisch - IT",HYPERLINK(CONCATENATE("https://www.saflax.de/0-WVK-Retail/Bilder-Pictures/SAFLAX-",'Basis-Tabelle-Samen'!C126,"-",'Basis-Tabelle-Samen'!J126,"-seed-package-front-cr-italian.jpg")),
IF($C$1="Japanisch - JP",HYPERLINK(CONCATENATE("https://www.saflax.de/0-WVK-Retail/Bilder-Pictures/SAFLAX-",'Basis-Tabelle-Samen'!C126,"-",'Basis-Tabelle-Samen'!J126,"-seed-package-front-cr-japanese.jpg")),
IF($C$1="Kroatisch - HR",HYPERLINK(CONCATENATE("https://www.saflax.de/0-WVK-Retail/Bilder-Pictures/SAFLAX-",'Basis-Tabelle-Samen'!C126,"-",'Basis-Tabelle-Samen'!J126,"-seed-package-front-cr-croatian.jpg")),
IF($C$1="Lettisch - LV",HYPERLINK(CONCATENATE("https://www.saflax.de/0-WVK-Retail/Bilder-Pictures/SAFLAX-",'Basis-Tabelle-Samen'!C126,"-",'Basis-Tabelle-Samen'!J126,"-seed-package-front-cr-latvian.jpg")),
IF($C$1="Litauisch - LT",HYPERLINK(CONCATENATE("https://www.saflax.de/0-WVK-Retail/Bilder-Pictures/SAFLAX-",'Basis-Tabelle-Samen'!C126,"-",'Basis-Tabelle-Samen'!J126,"-seed-package-front-cr-lithuanian.jpg")),
IF($C$1="Maltesisch - MT",HYPERLINK(CONCATENATE("https://www.saflax.de/0-WVK-Retail/Bilder-Pictures/SAFLAX-",'Basis-Tabelle-Samen'!C126,"-",'Basis-Tabelle-Samen'!J126,"-seed-package-front-cr-maltese.jpg")),
IF($C$1="Niederländisch - NL",HYPERLINK(CONCATENATE("https://www.saflax.de/0-WVK-Retail/Bilder-Pictures/SAFLAX-",'Basis-Tabelle-Samen'!C126,"-",'Basis-Tabelle-Samen'!J126,"-seed-package-front-cr-dutch.jpg")),
IF($C$1="Norwegisch - NO",HYPERLINK(CONCATENATE("https://www.saflax.de/0-WVK-Retail/Bilder-Pictures/SAFLAX-",'Basis-Tabelle-Samen'!C126,"-",'Basis-Tabelle-Samen'!J126,"-seed-package-front-cr-nowegian.jpg")),
IF($C$1="Polnisch - PL",HYPERLINK(CONCATENATE("https://www.saflax.de/0-WVK-Retail/Bilder-Pictures/SAFLAX-",'Basis-Tabelle-Samen'!C126,"-",'Basis-Tabelle-Samen'!J126,"-seed-package-front-cr-polish.jpg")),
IF($C$1="Portugiesisch - PT",HYPERLINK(CONCATENATE("https://www.saflax.de/0-WVK-Retail/Bilder-Pictures/SAFLAX-",'Basis-Tabelle-Samen'!C126,"-",'Basis-Tabelle-Samen'!J126,"-seed-package-front-cr-portuguese.jpg")),
IF($C$1="Rumänisch - RO",HYPERLINK(CONCATENATE("https://www.saflax.de/0-WVK-Retail/Bilder-Pictures/SAFLAX-",'Basis-Tabelle-Samen'!C126,"-",'Basis-Tabelle-Samen'!J126,"-seed-package-front-cr-romanian.jpg")),
IF($C$1="Schwedisch - SE",HYPERLINK(CONCATENATE("https://www.saflax.de/0-WVK-Retail/Bilder-Pictures/SAFLAX-",'Basis-Tabelle-Samen'!C126,"-",'Basis-Tabelle-Samen'!J126,"-seed-package-front-cr-swedish.jpg")),
IF($C$1="Slowakisch - SK",HYPERLINK(CONCATENATE("https://www.saflax.de/0-WVK-Retail/Bilder-Pictures/SAFLAX-",'Basis-Tabelle-Samen'!C126,"-",'Basis-Tabelle-Samen'!J126,"-seed-package-front-cr-slovak.jpg")),
IF($C$1="Slowenisch - SI",HYPERLINK(CONCATENATE("https://www.saflax.de/0-WVK-Retail/Bilder-Pictures/SAFLAX-",'Basis-Tabelle-Samen'!C126,"-",'Basis-Tabelle-Samen'!J126,"-seed-package-front-cr-slovenian.jpg")),
IF($C$1="Spanisch - ES",HYPERLINK(CONCATENATE("https://www.saflax.de/0-WVK-Retail/Bilder-Pictures/SAFLAX-",'Basis-Tabelle-Samen'!C126,"-",'Basis-Tabelle-Samen'!J126,"-seed-package-front-cr-spanish.jpg")),
IF($C$1="Tschechisch - CZ",HYPERLINK(CONCATENATE("https://www.saflax.de/0-WVK-Retail/Bilder-Pictures/SAFLAX-",'Basis-Tabelle-Samen'!C126,"-",'Basis-Tabelle-Samen'!J126,"-seed-package-front-cr-czech.jpg")),
IF($C$1="Türkisch - TR",HYPERLINK(CONCATENATE("https://www.saflax.de/0-WVK-Retail/Bilder-Pictures/SAFLAX-",'Basis-Tabelle-Samen'!C126,"-",'Basis-Tabelle-Samen'!J126,"-seed-package-front-cr-turkish.jpg")),
IF($C$1="Ungarisch - HU",HYPERLINK(CONCATENATE("https://www.saflax.de/0-WVK-Retail/Bilder-Pictures/SAFLAX-",'Basis-Tabelle-Samen'!C126,"-",'Basis-Tabelle-Samen'!J126,"-seed-package-front-cr-hungarian.jpg")),
" ACHTUNG")))))))))))))))))))))))))))))</f>
        <v>https://www.saflax.de/0-WVK-Retail/Bilder-Pictures/SAFLAX-18206-solanum-lycopersicum-seed-package-front-cr-english.jpg</v>
      </c>
      <c r="AL181" s="330" t="str">
        <f>IF(G181&lt;1,"",
IF($C$1="Bulgarisch - BG",HYPERLINK(CONCATENATE("https://www.saflax.de/0-WVK-Retail/Bilder-Pictures/SAFLAX-",'Basis-Tabelle-Samen'!C126,"-",'Basis-Tabelle-Samen'!J126,"-seed-package-back-cr-bulgarian.jpg")),
IF($C$1="Dänisch - DK",HYPERLINK(CONCATENATE("https://www.saflax.de/0-WVK-Retail/Bilder-Pictures/SAFLAX-",'Basis-Tabelle-Samen'!C126,"-",'Basis-Tabelle-Samen'!J126,"-seed-package-back-cr-danish.jpg")),
IF($C$1="Deutsch - DE",HYPERLINK(CONCATENATE("https://www.saflax.de/0-WVK-Retail/Bilder-Pictures/SAFLAX-",'Basis-Tabelle-Samen'!C126,"-",'Basis-Tabelle-Samen'!J126,"-seed-package-back-cr-german.jpg")),
IF($C$1="Englisch - UK",HYPERLINK(CONCATENATE("https://www.saflax.de/0-WVK-Retail/Bilder-Pictures/SAFLAX-",'Basis-Tabelle-Samen'!C126,"-",'Basis-Tabelle-Samen'!J126,"-seed-package-back-cr-english.jpg")),
IF($C$1="Estnisch - EE",HYPERLINK(CONCATENATE("https://www.saflax.de/0-WVK-Retail/Bilder-Pictures/SAFLAX-",'Basis-Tabelle-Samen'!C126,"-",'Basis-Tabelle-Samen'!J126,"-seed-package-back-cr-estonian.jpg")),
IF($C$1="Finnisch - FI",HYPERLINK(CONCATENATE("https://www.saflax.de/0-WVK-Retail/Bilder-Pictures/SAFLAX-",'Basis-Tabelle-Samen'!C126,"-",'Basis-Tabelle-Samen'!J126,"-seed-package-back-cr-finnish.jpg")),
IF($C$1="Französisch - FR",HYPERLINK(CONCATENATE("https://www.saflax.de/0-WVK-Retail/Bilder-Pictures/SAFLAX-",'Basis-Tabelle-Samen'!C126,"-",'Basis-Tabelle-Samen'!J126,"-seed-package-back-cr-french.jpg")),
IF($C$1="Griechisch - GR",HYPERLINK(CONCATENATE("https://www.saflax.de/0-WVK-Retail/Bilder-Pictures/SAFLAX-",'Basis-Tabelle-Samen'!C126,"-",'Basis-Tabelle-Samen'!J126,"-seed-package-back-cr-greek.jpg")),
IF($C$1="Irisch - IE",HYPERLINK(CONCATENATE("https://www.saflax.de/0-WVK-Retail/Bilder-Pictures/SAFLAX-",'Basis-Tabelle-Samen'!C126,"-",'Basis-Tabelle-Samen'!J126,"-seed-package-back-cr-irish.jpg")),
IF($C$1="Isländisch - IS",HYPERLINK(CONCATENATE("https://www.saflax.de/0-WVK-Retail/Bilder-Pictures/SAFLAX-",'Basis-Tabelle-Samen'!C126,"-",'Basis-Tabelle-Samen'!J126,"-seed-package-back-cr-icelandic.jpg")),
IF($C$1="Italienisch - IT",HYPERLINK(CONCATENATE("https://www.saflax.de/0-WVK-Retail/Bilder-Pictures/SAFLAX-",'Basis-Tabelle-Samen'!C126,"-",'Basis-Tabelle-Samen'!J126,"-seed-package-back-cr-italian.jpg")),
IF($C$1="Japanisch - JP",HYPERLINK(CONCATENATE("https://www.saflax.de/0-WVK-Retail/Bilder-Pictures/SAFLAX-",'Basis-Tabelle-Samen'!C126,"-",'Basis-Tabelle-Samen'!J126,"-seed-package-back-cr-japanese.jpg")),
IF($C$1="Kroatisch - HR",HYPERLINK(CONCATENATE("https://www.saflax.de/0-WVK-Retail/Bilder-Pictures/SAFLAX-",'Basis-Tabelle-Samen'!C126,"-",'Basis-Tabelle-Samen'!J126,"-seed-package-back-cr-croatian.jpg")),
IF($C$1="Lettisch - LV",HYPERLINK(CONCATENATE("https://www.saflax.de/0-WVK-Retail/Bilder-Pictures/SAFLAX-",'Basis-Tabelle-Samen'!C126,"-",'Basis-Tabelle-Samen'!J126,"-seed-package-back-cr-latvian.jpg")),
IF($C$1="Litauisch - LT",HYPERLINK(CONCATENATE("https://www.saflax.de/0-WVK-Retail/Bilder-Pictures/SAFLAX-",'Basis-Tabelle-Samen'!C126,"-",'Basis-Tabelle-Samen'!J126,"-seed-package-back-cr-lithuanian.jpg")),
IF($C$1="Maltesisch - MT",HYPERLINK(CONCATENATE("https://www.saflax.de/0-WVK-Retail/Bilder-Pictures/SAFLAX-",'Basis-Tabelle-Samen'!C126,"-",'Basis-Tabelle-Samen'!J126,"-seed-package-back-cr-maltese.jpg")),
IF($C$1="Niederländisch - NL",HYPERLINK(CONCATENATE("https://www.saflax.de/0-WVK-Retail/Bilder-Pictures/SAFLAX-",'Basis-Tabelle-Samen'!C126,"-",'Basis-Tabelle-Samen'!J126,"-seed-package-back-cr-dutch.jpg")),
IF($C$1="Norwegisch - NO",HYPERLINK(CONCATENATE("https://www.saflax.de/0-WVK-Retail/Bilder-Pictures/SAFLAX-",'Basis-Tabelle-Samen'!C126,"-",'Basis-Tabelle-Samen'!J126,"-seed-package-back-cr-nowegian.jpg")),
IF($C$1="Polnisch - PL",HYPERLINK(CONCATENATE("https://www.saflax.de/0-WVK-Retail/Bilder-Pictures/SAFLAX-",'Basis-Tabelle-Samen'!C126,"-",'Basis-Tabelle-Samen'!J126,"-seed-package-back-cr-polish.jpg")),
IF($C$1="Portugiesisch - PT",HYPERLINK(CONCATENATE("https://www.saflax.de/0-WVK-Retail/Bilder-Pictures/SAFLAX-",'Basis-Tabelle-Samen'!C126,"-",'Basis-Tabelle-Samen'!J126,"-seed-package-back-cr-portuguese.jpg")),
IF($C$1="Rumänisch - RO",HYPERLINK(CONCATENATE("https://www.saflax.de/0-WVK-Retail/Bilder-Pictures/SAFLAX-",'Basis-Tabelle-Samen'!C126,"-",'Basis-Tabelle-Samen'!J126,"-seed-package-back-cr-romanian.jpg")),
IF($C$1="Schwedisch - SE",HYPERLINK(CONCATENATE("https://www.saflax.de/0-WVK-Retail/Bilder-Pictures/SAFLAX-",'Basis-Tabelle-Samen'!C126,"-",'Basis-Tabelle-Samen'!J126,"-seed-package-back-cr-swedish.jpg")),
IF($C$1="Slowakisch - SK",HYPERLINK(CONCATENATE("https://www.saflax.de/0-WVK-Retail/Bilder-Pictures/SAFLAX-",'Basis-Tabelle-Samen'!C126,"-",'Basis-Tabelle-Samen'!J126,"-seed-package-back-cr-slovak.jpg")),
IF($C$1="Slowenisch - SI",HYPERLINK(CONCATENATE("https://www.saflax.de/0-WVK-Retail/Bilder-Pictures/SAFLAX-",'Basis-Tabelle-Samen'!C126,"-",'Basis-Tabelle-Samen'!J126,"-seed-package-back-cr-slovenian.jpg")),
IF($C$1="Spanisch - ES",HYPERLINK(CONCATENATE("https://www.saflax.de/0-WVK-Retail/Bilder-Pictures/SAFLAX-",'Basis-Tabelle-Samen'!C126,"-",'Basis-Tabelle-Samen'!J126,"-seed-package-back-cr-spanish.jpg")),
IF($C$1="Tschechisch - CZ",HYPERLINK(CONCATENATE("https://www.saflax.de/0-WVK-Retail/Bilder-Pictures/SAFLAX-",'Basis-Tabelle-Samen'!C126,"-",'Basis-Tabelle-Samen'!J126,"-seed-package-back-cr-czech.jpg")),
IF($C$1="Türkisch - TR",HYPERLINK(CONCATENATE("https://www.saflax.de/0-WVK-Retail/Bilder-Pictures/SAFLAX-",'Basis-Tabelle-Samen'!C126,"-",'Basis-Tabelle-Samen'!J126,"-seed-package-back-cr-turkish.jpg")),
IF($C$1="Ungarisch - HU",HYPERLINK(CONCATENATE("https://www.saflax.de/0-WVK-Retail/Bilder-Pictures/SAFLAX-",'Basis-Tabelle-Samen'!C126,"-",'Basis-Tabelle-Samen'!J126,"-seed-package-back-cr-hungarian.jpg")),
" ACHTUNG")))))))))))))))))))))))))))))</f>
        <v>https://www.saflax.de/0-WVK-Retail/Bilder-Pictures/SAFLAX-18206-solanum-lycopersicum-seed-package-back-cr-english.jpg</v>
      </c>
      <c r="AM181" s="330" t="str">
        <f>IF(H181&lt;1,"",
IF($C$1="Bulgarisch - BG",HYPERLINK(CONCATENATE("https://www.saflax.de/0-WVK-Retail/Bilder-Pictures/SAFLAX-",'Basis-Tabelle-Samen'!K126,"-",'Basis-Tabelle-Samen'!J126,"-garden-to-go-mini-bulgarian.jpg")),
IF($C$1="Dänisch - DK",HYPERLINK(CONCATENATE("https://www.saflax.de/0-WVK-Retail/Bilder-Pictures/SAFLAX-",'Basis-Tabelle-Samen'!K126,"-",'Basis-Tabelle-Samen'!J126,"-garden-to-go-mini-danish.jpg")),
IF($C$1="Deutsch - DE",HYPERLINK(CONCATENATE("https://www.saflax.de/0-WVK-Retail/Bilder-Pictures/SAFLAX-",'Basis-Tabelle-Samen'!K126,"-",'Basis-Tabelle-Samen'!J126,"-garden-to-go-mini-german.jpg")),
IF($C$1="Englisch - UK",HYPERLINK(CONCATENATE("https://www.saflax.de/0-WVK-Retail/Bilder-Pictures/SAFLAX-",'Basis-Tabelle-Samen'!K126,"-",'Basis-Tabelle-Samen'!J126,"-garden-to-go-mini-english.jpg")),
IF($C$1="Estnisch - EE",HYPERLINK(CONCATENATE("https://www.saflax.de/0-WVK-Retail/Bilder-Pictures/SAFLAX-",'Basis-Tabelle-Samen'!K126,"-",'Basis-Tabelle-Samen'!J126,"-garden-to-go-mini-estonian.jpg")),
IF($C$1="Finnisch - FI",HYPERLINK(CONCATENATE("https://www.saflax.de/0-WVK-Retail/Bilder-Pictures/SAFLAX-",'Basis-Tabelle-Samen'!K126,"-",'Basis-Tabelle-Samen'!J126,"-garden-to-go-mini-finnish.jpg")),
IF($C$1="Französisch - FR",HYPERLINK(CONCATENATE("https://www.saflax.de/0-WVK-Retail/Bilder-Pictures/SAFLAX-",'Basis-Tabelle-Samen'!K126,"-",'Basis-Tabelle-Samen'!J126,"-garden-to-go-mini-french.jpg")),
IF($C$1="Griechisch - GR",HYPERLINK(CONCATENATE("https://www.saflax.de/0-WVK-Retail/Bilder-Pictures/SAFLAX-",'Basis-Tabelle-Samen'!K126,"-",'Basis-Tabelle-Samen'!J126,"-garden-to-go-mini-greek.jpg")),
IF($C$1="Irisch - IE",HYPERLINK(CONCATENATE("https://www.saflax.de/0-WVK-Retail/Bilder-Pictures/SAFLAX-",'Basis-Tabelle-Samen'!K126,"-",'Basis-Tabelle-Samen'!J126,"-garden-to-go-mini-irish.jpg")),
IF($C$1="Isländisch - IS",HYPERLINK(CONCATENATE("https://www.saflax.de/0-WVK-Retail/Bilder-Pictures/SAFLAX-",'Basis-Tabelle-Samen'!K126,"-",'Basis-Tabelle-Samen'!J126,"-garden-to-go-mini-icelandic.jpg")),
IF($C$1="Italienisch - IT",HYPERLINK(CONCATENATE("https://www.saflax.de/0-WVK-Retail/Bilder-Pictures/SAFLAX-",'Basis-Tabelle-Samen'!K126,"-",'Basis-Tabelle-Samen'!J126,"-garden-to-go-mini-italian.jpg")),
IF($C$1="Japanisch - JP",HYPERLINK(CONCATENATE("https://www.saflax.de/0-WVK-Retail/Bilder-Pictures/SAFLAX-",'Basis-Tabelle-Samen'!K126,"-",'Basis-Tabelle-Samen'!J126,"-garden-to-go-mini-japanese.jpg")),
IF($C$1="Kroatisch - HR",HYPERLINK(CONCATENATE("https://www.saflax.de/0-WVK-Retail/Bilder-Pictures/SAFLAX-",'Basis-Tabelle-Samen'!K126,"-",'Basis-Tabelle-Samen'!J126,"-garden-to-go-mini-croatian.jpg")),
IF($C$1="Lettisch - LV",HYPERLINK(CONCATENATE("https://www.saflax.de/0-WVK-Retail/Bilder-Pictures/SAFLAX-",'Basis-Tabelle-Samen'!K126,"-",'Basis-Tabelle-Samen'!J126,"-garden-to-go-mini-latvian.jpg")),
IF($C$1="Litauisch - LT",HYPERLINK(CONCATENATE("https://www.saflax.de/0-WVK-Retail/Bilder-Pictures/SAFLAX-",'Basis-Tabelle-Samen'!K126,"-",'Basis-Tabelle-Samen'!J126,"-garden-to-go-mini-lithuanian.jpg")),
IF($C$1="Maltesisch - MT",HYPERLINK(CONCATENATE("https://www.saflax.de/0-WVK-Retail/Bilder-Pictures/SAFLAX-",'Basis-Tabelle-Samen'!K126,"-",'Basis-Tabelle-Samen'!J126,"-garden-to-go-mini-maltese.jpg")),
IF($C$1="Niederländisch - NL",HYPERLINK(CONCATENATE("https://www.saflax.de/0-WVK-Retail/Bilder-Pictures/SAFLAX-",'Basis-Tabelle-Samen'!K126,"-",'Basis-Tabelle-Samen'!J126,"-garden-to-go-mini-dutch.jpg")),
IF($C$1="Norwegisch - NO",HYPERLINK(CONCATENATE("https://www.saflax.de/0-WVK-Retail/Bilder-Pictures/SAFLAX-",'Basis-Tabelle-Samen'!K126,"-",'Basis-Tabelle-Samen'!J126,"-garden-to-go-mini-nowegian.jpg")),
IF($C$1="Polnisch - PL",HYPERLINK(CONCATENATE("https://www.saflax.de/0-WVK-Retail/Bilder-Pictures/SAFLAX-",'Basis-Tabelle-Samen'!K126,"-",'Basis-Tabelle-Samen'!J126,"-garden-to-go-mini-polish.jpg")),
IF($C$1="Portugiesisch - PT",HYPERLINK(CONCATENATE("https://www.saflax.de/0-WVK-Retail/Bilder-Pictures/SAFLAX-",'Basis-Tabelle-Samen'!K126,"-",'Basis-Tabelle-Samen'!J126,"-garden-to-go-mini-portuguese.jpg")),
IF($C$1="Rumänisch - RO",HYPERLINK(CONCATENATE("https://www.saflax.de/0-WVK-Retail/Bilder-Pictures/SAFLAX-",'Basis-Tabelle-Samen'!K126,"-",'Basis-Tabelle-Samen'!J126,"-garden-to-go-mini-romanian.jpg")),
IF($C$1="Schwedisch - SE",HYPERLINK(CONCATENATE("https://www.saflax.de/0-WVK-Retail/Bilder-Pictures/SAFLAX-",'Basis-Tabelle-Samen'!K126,"-",'Basis-Tabelle-Samen'!J126,"-garden-to-go-mini-swedish.jpg")),
IF($C$1="Slowakisch - SK",HYPERLINK(CONCATENATE("https://www.saflax.de/0-WVK-Retail/Bilder-Pictures/SAFLAX-",'Basis-Tabelle-Samen'!K126,"-",'Basis-Tabelle-Samen'!J126,"-garden-to-go-mini-slovak.jpg")),
IF($C$1="Slowenisch - SI",HYPERLINK(CONCATENATE("https://www.saflax.de/0-WVK-Retail/Bilder-Pictures/SAFLAX-",'Basis-Tabelle-Samen'!K126,"-",'Basis-Tabelle-Samen'!J126,"-garden-to-go-mini-slovenian.jpg")),
IF($C$1="Spanisch - ES",HYPERLINK(CONCATENATE("https://www.saflax.de/0-WVK-Retail/Bilder-Pictures/SAFLAX-",'Basis-Tabelle-Samen'!K126,"-",'Basis-Tabelle-Samen'!J126,"-garden-to-go-mini-spanish.jpg")),
IF($C$1="Tschechisch - CZ",HYPERLINK(CONCATENATE("https://www.saflax.de/0-WVK-Retail/Bilder-Pictures/SAFLAX-",'Basis-Tabelle-Samen'!K126,"-",'Basis-Tabelle-Samen'!J126,"-garden-to-go-mini-czech.jpg")),
IF($C$1="Türkisch - TR",HYPERLINK(CONCATENATE("https://www.saflax.de/0-WVK-Retail/Bilder-Pictures/SAFLAX-",'Basis-Tabelle-Samen'!K126,"-",'Basis-Tabelle-Samen'!J126,"-garden-to-go-mini-turkish.jpg")),
IF($C$1="Ungarisch - HU",HYPERLINK(CONCATENATE("https://www.saflax.de/0-WVK-Retail/Bilder-Pictures/SAFLAX-",'Basis-Tabelle-Samen'!K126,"-",'Basis-Tabelle-Samen'!J126,"-garden-to-go-mini-hungarian.jpg")),
" ACHTUNG")))))))))))))))))))))))))))))</f>
        <v>https://www.saflax.de/0-WVK-Retail/Bilder-Pictures/SAFLAX-78206-solanum-lycopersicum-garden-to-go-mini-english.jpg</v>
      </c>
      <c r="AN181" s="330" t="str">
        <f>IF(I181&lt;1,"",
IF($C$1="Bulgarisch - BG",HYPERLINK(CONCATENATE("https://www.saflax.de/0-WVK-Retail/Bilder-Pictures/SAFLAX-",'Basis-Tabelle-Samen'!N126,"-",'Basis-Tabelle-Samen'!J126,"-garden-to-go-lite-bulgarian.jpg")),
IF($C$1="Dänisch - DK",HYPERLINK(CONCATENATE("https://www.saflax.de/0-WVK-Retail/Bilder-Pictures/SAFLAX-",'Basis-Tabelle-Samen'!N126,"-",'Basis-Tabelle-Samen'!J126,"-garden-to-go-lite-danish.jpg")),
IF($C$1="Deutsch - DE",HYPERLINK(CONCATENATE("https://www.saflax.de/0-WVK-Retail/Bilder-Pictures/SAFLAX-",'Basis-Tabelle-Samen'!N126,"-",'Basis-Tabelle-Samen'!J126,"-garden-to-go-lite-german.jpg")),
IF($C$1="Englisch - UK",HYPERLINK(CONCATENATE("https://www.saflax.de/0-WVK-Retail/Bilder-Pictures/SAFLAX-",'Basis-Tabelle-Samen'!N126,"-",'Basis-Tabelle-Samen'!J126,"-garden-to-go-lite-english.jpg")),
IF($C$1="Estnisch - EE",HYPERLINK(CONCATENATE("https://www.saflax.de/0-WVK-Retail/Bilder-Pictures/SAFLAX-",'Basis-Tabelle-Samen'!N126,"-",'Basis-Tabelle-Samen'!J126,"-garden-to-go-lite-estonian.jpg")),
IF($C$1="Finnisch - FI",HYPERLINK(CONCATENATE("https://www.saflax.de/0-WVK-Retail/Bilder-Pictures/SAFLAX-",'Basis-Tabelle-Samen'!N126,"-",'Basis-Tabelle-Samen'!J126,"-garden-to-go-lite-finnish.jpg")),
IF($C$1="Französisch - FR",HYPERLINK(CONCATENATE("https://www.saflax.de/0-WVK-Retail/Bilder-Pictures/SAFLAX-",'Basis-Tabelle-Samen'!N126,"-",'Basis-Tabelle-Samen'!J126,"-garden-to-go-lite-french.jpg")),
IF($C$1="Griechisch - GR",HYPERLINK(CONCATENATE("https://www.saflax.de/0-WVK-Retail/Bilder-Pictures/SAFLAX-",'Basis-Tabelle-Samen'!N126,"-",'Basis-Tabelle-Samen'!J126,"-garden-to-go-lite-greek.jpg")),
IF($C$1="Irisch - IE",HYPERLINK(CONCATENATE("https://www.saflax.de/0-WVK-Retail/Bilder-Pictures/SAFLAX-",'Basis-Tabelle-Samen'!N126,"-",'Basis-Tabelle-Samen'!J126,"-garden-to-go-lite-irish.jpg")),
IF($C$1="Isländisch - IS",HYPERLINK(CONCATENATE("https://www.saflax.de/0-WVK-Retail/Bilder-Pictures/SAFLAX-",'Basis-Tabelle-Samen'!N126,"-",'Basis-Tabelle-Samen'!J126,"-garden-to-go-lite-icelandic.jpg")),
IF($C$1="Italienisch - IT",HYPERLINK(CONCATENATE("https://www.saflax.de/0-WVK-Retail/Bilder-Pictures/SAFLAX-",'Basis-Tabelle-Samen'!N126,"-",'Basis-Tabelle-Samen'!J126,"-garden-to-go-lite-italian.jpg")),
IF($C$1="Japanisch - JP",HYPERLINK(CONCATENATE("https://www.saflax.de/0-WVK-Retail/Bilder-Pictures/SAFLAX-",'Basis-Tabelle-Samen'!N126,"-",'Basis-Tabelle-Samen'!J126,"-garden-to-go-lite-japanese.jpg")),
IF($C$1="Kroatisch - HR",HYPERLINK(CONCATENATE("https://www.saflax.de/0-WVK-Retail/Bilder-Pictures/SAFLAX-",'Basis-Tabelle-Samen'!N126,"-",'Basis-Tabelle-Samen'!J126,"-garden-to-go-lite-croatian.jpg")),
IF($C$1="Lettisch - LV",HYPERLINK(CONCATENATE("https://www.saflax.de/0-WVK-Retail/Bilder-Pictures/SAFLAX-",'Basis-Tabelle-Samen'!N126,"-",'Basis-Tabelle-Samen'!J126,"-garden-to-go-lite-latvian.jpg")),
IF($C$1="Litauisch - LT",HYPERLINK(CONCATENATE("https://www.saflax.de/0-WVK-Retail/Bilder-Pictures/SAFLAX-",'Basis-Tabelle-Samen'!N126,"-",'Basis-Tabelle-Samen'!J126,"-garden-to-go-lite-lithuanian.jpg")),
IF($C$1="Maltesisch - MT",HYPERLINK(CONCATENATE("https://www.saflax.de/0-WVK-Retail/Bilder-Pictures/SAFLAX-",'Basis-Tabelle-Samen'!N126,"-",'Basis-Tabelle-Samen'!J126,"-garden-to-go-lite-maltese.jpg")),
IF($C$1="Niederländisch - NL",HYPERLINK(CONCATENATE("https://www.saflax.de/0-WVK-Retail/Bilder-Pictures/SAFLAX-",'Basis-Tabelle-Samen'!N126,"-",'Basis-Tabelle-Samen'!J126,"-garden-to-go-lite-dutch.jpg")),
IF($C$1="Norwegisch - NO",HYPERLINK(CONCATENATE("https://www.saflax.de/0-WVK-Retail/Bilder-Pictures/SAFLAX-",'Basis-Tabelle-Samen'!N126,"-",'Basis-Tabelle-Samen'!J126,"-garden-to-go-lite-nowegian.jpg")),
IF($C$1="Polnisch - PL",HYPERLINK(CONCATENATE("https://www.saflax.de/0-WVK-Retail/Bilder-Pictures/SAFLAX-",'Basis-Tabelle-Samen'!N126,"-",'Basis-Tabelle-Samen'!J126,"-garden-to-go-lite-polish.jpg")),
IF($C$1="Portugiesisch - PT",HYPERLINK(CONCATENATE("https://www.saflax.de/0-WVK-Retail/Bilder-Pictures/SAFLAX-",'Basis-Tabelle-Samen'!N126,"-",'Basis-Tabelle-Samen'!J126,"-garden-to-go-lite-portuguese.jpg")),
IF($C$1="Rumänisch - RO",HYPERLINK(CONCATENATE("https://www.saflax.de/0-WVK-Retail/Bilder-Pictures/SAFLAX-",'Basis-Tabelle-Samen'!N126,"-",'Basis-Tabelle-Samen'!J126,"-garden-to-go-lite-romanian.jpg")),
IF($C$1="Schwedisch - SE",HYPERLINK(CONCATENATE("https://www.saflax.de/0-WVK-Retail/Bilder-Pictures/SAFLAX-",'Basis-Tabelle-Samen'!N126,"-",'Basis-Tabelle-Samen'!J126,"-garden-to-go-lite-swedish.jpg")),
IF($C$1="Slowakisch - SK",HYPERLINK(CONCATENATE("https://www.saflax.de/0-WVK-Retail/Bilder-Pictures/SAFLAX-",'Basis-Tabelle-Samen'!N126,"-",'Basis-Tabelle-Samen'!J126,"-garden-to-go-lite-slovak.jpg")),
IF($C$1="Slowenisch - SI",HYPERLINK(CONCATENATE("https://www.saflax.de/0-WVK-Retail/Bilder-Pictures/SAFLAX-",'Basis-Tabelle-Samen'!N126,"-",'Basis-Tabelle-Samen'!J126,"-garden-to-go-lite-slovenian.jpg")),
IF($C$1="Spanisch - ES",HYPERLINK(CONCATENATE("https://www.saflax.de/0-WVK-Retail/Bilder-Pictures/SAFLAX-",'Basis-Tabelle-Samen'!N126,"-",'Basis-Tabelle-Samen'!J126,"-garden-to-go-lite-spanish.jpg")),
IF($C$1="Tschechisch - CZ",HYPERLINK(CONCATENATE("https://www.saflax.de/0-WVK-Retail/Bilder-Pictures/SAFLAX-",'Basis-Tabelle-Samen'!N126,"-",'Basis-Tabelle-Samen'!J126,"-garden-to-go-lite-czech.jpg")),
IF($C$1="Türkisch - TR",HYPERLINK(CONCATENATE("https://www.saflax.de/0-WVK-Retail/Bilder-Pictures/SAFLAX-",'Basis-Tabelle-Samen'!N126,"-",'Basis-Tabelle-Samen'!J126,"-garden-to-go-lite-turkish.jpg")),
IF($C$1="Ungarisch - HU",HYPERLINK(CONCATENATE("https://www.saflax.de/0-WVK-Retail/Bilder-Pictures/SAFLAX-",'Basis-Tabelle-Samen'!N126,"-",'Basis-Tabelle-Samen'!J126,"-garden-to-go-lite-hungarian.jpg")),
" ACHTUNG")))))))))))))))))))))))))))))</f>
        <v>https://www.saflax.de/0-WVK-Retail/Bilder-Pictures/SAFLAX-88206-solanum-lycopersicum-garden-to-go-lite-english.jpg</v>
      </c>
      <c r="AO181" s="330" t="str">
        <f>IF(J181&lt;1,"",
IF($C$1="Bulgarisch - BG",HYPERLINK(CONCATENATE("https://www.saflax.de/0-WVK-Retail/Bilder-Pictures/SAFLAX-",'Basis-Tabelle-Samen'!Q126,"-",'Basis-Tabelle-Samen'!J126,"-garden-to-go-bulgarian.jpg")),
IF($C$1="Dänisch - DK",HYPERLINK(CONCATENATE("https://www.saflax.de/0-WVK-Retail/Bilder-Pictures/SAFLAX-",'Basis-Tabelle-Samen'!Q126,"-",'Basis-Tabelle-Samen'!J126,"-garden-to-go-danish.jpg")),
IF($C$1="Deutsch - DE",HYPERLINK(CONCATENATE("https://www.saflax.de/0-WVK-Retail/Bilder-Pictures/SAFLAX-",'Basis-Tabelle-Samen'!Q126,"-",'Basis-Tabelle-Samen'!J126,"-garden-to-go-german.jpg")),
IF($C$1="Englisch - UK",HYPERLINK(CONCATENATE("https://www.saflax.de/0-WVK-Retail/Bilder-Pictures/SAFLAX-",'Basis-Tabelle-Samen'!Q126,"-",'Basis-Tabelle-Samen'!J126,"-garden-to-go-english.jpg")),
IF($C$1="Estnisch - EE",HYPERLINK(CONCATENATE("https://www.saflax.de/0-WVK-Retail/Bilder-Pictures/SAFLAX-",'Basis-Tabelle-Samen'!Q126,"-",'Basis-Tabelle-Samen'!J126,"-garden-to-go-estonian.jpg")),
IF($C$1="Finnisch - FI",HYPERLINK(CONCATENATE("https://www.saflax.de/0-WVK-Retail/Bilder-Pictures/SAFLAX-",'Basis-Tabelle-Samen'!Q126,"-",'Basis-Tabelle-Samen'!J126,"-garden-to-go-finnish.jpg")),
IF($C$1="Französisch - FR",HYPERLINK(CONCATENATE("https://www.saflax.de/0-WVK-Retail/Bilder-Pictures/SAFLAX-",'Basis-Tabelle-Samen'!Q126,"-",'Basis-Tabelle-Samen'!J126,"-garden-to-go-french.jpg")),
IF($C$1="Griechisch - GR",HYPERLINK(CONCATENATE("https://www.saflax.de/0-WVK-Retail/Bilder-Pictures/SAFLAX-",'Basis-Tabelle-Samen'!Q126,"-",'Basis-Tabelle-Samen'!J126,"-garden-to-go-greek.jpg")),
IF($C$1="Irisch - IE",HYPERLINK(CONCATENATE("https://www.saflax.de/0-WVK-Retail/Bilder-Pictures/SAFLAX-",'Basis-Tabelle-Samen'!Q126,"-",'Basis-Tabelle-Samen'!J126,"-garden-to-go-irish.jpg")),
IF($C$1="Isländisch - IS",HYPERLINK(CONCATENATE("https://www.saflax.de/0-WVK-Retail/Bilder-Pictures/SAFLAX-",'Basis-Tabelle-Samen'!Q126,"-",'Basis-Tabelle-Samen'!J126,"-garden-to-go-icelandic.jpg")),
IF($C$1="Italienisch - IT",HYPERLINK(CONCATENATE("https://www.saflax.de/0-WVK-Retail/Bilder-Pictures/SAFLAX-",'Basis-Tabelle-Samen'!Q126,"-",'Basis-Tabelle-Samen'!J126,"-garden-to-go-italian.jpg")),
IF($C$1="Japanisch - JP",HYPERLINK(CONCATENATE("https://www.saflax.de/0-WVK-Retail/Bilder-Pictures/SAFLAX-",'Basis-Tabelle-Samen'!Q126,"-",'Basis-Tabelle-Samen'!J126,"-garden-to-go-japanese.jpg")),
IF($C$1="Kroatisch - HR",HYPERLINK(CONCATENATE("https://www.saflax.de/0-WVK-Retail/Bilder-Pictures/SAFLAX-",'Basis-Tabelle-Samen'!Q126,"-",'Basis-Tabelle-Samen'!J126,"-garden-to-go-croatian.jpg")),
IF($C$1="Lettisch - LV",HYPERLINK(CONCATENATE("https://www.saflax.de/0-WVK-Retail/Bilder-Pictures/SAFLAX-",'Basis-Tabelle-Samen'!Q126,"-",'Basis-Tabelle-Samen'!J126,"-garden-to-go-latvian.jpg")),
IF($C$1="Litauisch - LT",HYPERLINK(CONCATENATE("https://www.saflax.de/0-WVK-Retail/Bilder-Pictures/SAFLAX-",'Basis-Tabelle-Samen'!Q126,"-",'Basis-Tabelle-Samen'!J126,"-garden-to-go-lithuanian.jpg")),
IF($C$1="Maltesisch - MT",HYPERLINK(CONCATENATE("https://www.saflax.de/0-WVK-Retail/Bilder-Pictures/SAFLAX-",'Basis-Tabelle-Samen'!Q126,"-",'Basis-Tabelle-Samen'!J126,"-garden-to-go-maltese.jpg")),
IF($C$1="Niederländisch - NL",HYPERLINK(CONCATENATE("https://www.saflax.de/0-WVK-Retail/Bilder-Pictures/SAFLAX-",'Basis-Tabelle-Samen'!Q126,"-",'Basis-Tabelle-Samen'!J126,"-garden-to-go-dutch.jpg")),
IF($C$1="Norwegisch - NO",HYPERLINK(CONCATENATE("https://www.saflax.de/0-WVK-Retail/Bilder-Pictures/SAFLAX-",'Basis-Tabelle-Samen'!Q126,"-",'Basis-Tabelle-Samen'!J126,"-garden-to-go-nowegian.jpg")),
IF($C$1="Polnisch - PL",HYPERLINK(CONCATENATE("https://www.saflax.de/0-WVK-Retail/Bilder-Pictures/SAFLAX-",'Basis-Tabelle-Samen'!Q126,"-",'Basis-Tabelle-Samen'!J126,"-garden-to-go-polish.jpg")),
IF($C$1="Portugiesisch - PT",HYPERLINK(CONCATENATE("https://www.saflax.de/0-WVK-Retail/Bilder-Pictures/SAFLAX-",'Basis-Tabelle-Samen'!Q126,"-",'Basis-Tabelle-Samen'!J126,"-garden-to-go-portuguese.jpg")),
IF($C$1="Rumänisch - RO",HYPERLINK(CONCATENATE("https://www.saflax.de/0-WVK-Retail/Bilder-Pictures/SAFLAX-",'Basis-Tabelle-Samen'!Q126,"-",'Basis-Tabelle-Samen'!J126,"-garden-to-go-romanian.jpg")),
IF($C$1="Schwedisch - SE",HYPERLINK(CONCATENATE("https://www.saflax.de/0-WVK-Retail/Bilder-Pictures/SAFLAX-",'Basis-Tabelle-Samen'!Q126,"-",'Basis-Tabelle-Samen'!J126,"-garden-to-go-swedish.jpg")),
IF($C$1="Slowakisch - SK",HYPERLINK(CONCATENATE("https://www.saflax.de/0-WVK-Retail/Bilder-Pictures/SAFLAX-",'Basis-Tabelle-Samen'!Q126,"-",'Basis-Tabelle-Samen'!J126,"-garden-to-go-slovak.jpg")),
IF($C$1="Slowenisch - SI",HYPERLINK(CONCATENATE("https://www.saflax.de/0-WVK-Retail/Bilder-Pictures/SAFLAX-",'Basis-Tabelle-Samen'!Q126,"-",'Basis-Tabelle-Samen'!J126,"-garden-to-go-slovenian.jpg")),
IF($C$1="Spanisch - ES",HYPERLINK(CONCATENATE("https://www.saflax.de/0-WVK-Retail/Bilder-Pictures/SAFLAX-",'Basis-Tabelle-Samen'!Q126,"-",'Basis-Tabelle-Samen'!J126,"-garden-to-go-spanish.jpg")),
IF($C$1="Tschechisch - CZ",HYPERLINK(CONCATENATE("https://www.saflax.de/0-WVK-Retail/Bilder-Pictures/SAFLAX-",'Basis-Tabelle-Samen'!Q126,"-",'Basis-Tabelle-Samen'!J126,"-garden-to-go-czech.jpg")),
IF($C$1="Türkisch - TR",HYPERLINK(CONCATENATE("https://www.saflax.de/0-WVK-Retail/Bilder-Pictures/SAFLAX-",'Basis-Tabelle-Samen'!Q126,"-",'Basis-Tabelle-Samen'!J126,"-garden-to-go-turkish.jpg")),
IF($C$1="Ungarisch - HU",HYPERLINK(CONCATENATE("https://www.saflax.de/0-WVK-Retail/Bilder-Pictures/SAFLAX-",'Basis-Tabelle-Samen'!Q126,"-",'Basis-Tabelle-Samen'!J126,"-garden-to-go-hungarian.jpg")),
" ACHTUNG")))))))))))))))))))))))))))))</f>
        <v>https://www.saflax.de/0-WVK-Retail/Bilder-Pictures/SAFLAX-58206-solanum-lycopersicum-garden-to-go-english.jpg</v>
      </c>
      <c r="AP181" s="330" t="str">
        <f>IF(K181&lt;1,"",
IF($C$1="Bulgarisch - BG",HYPERLINK(CONCATENATE("https://www.saflax.de/0-WVK-Retail/Bilder-Pictures/SAFLAX-",'Basis-Tabelle-Samen'!T126,"-",'Basis-Tabelle-Samen'!J126,"-cultivation-set-bulgarian.jpg")),
IF($C$1="Dänisch - DK",HYPERLINK(CONCATENATE("https://www.saflax.de/0-WVK-Retail/Bilder-Pictures/SAFLAX-",'Basis-Tabelle-Samen'!T126,"-",'Basis-Tabelle-Samen'!J126,"-cultivation-set-danish.jpg")),
IF($C$1="Deutsch - DE",HYPERLINK(CONCATENATE("https://www.saflax.de/0-WVK-Retail/Bilder-Pictures/SAFLAX-",'Basis-Tabelle-Samen'!T126,"-",'Basis-Tabelle-Samen'!J126,"-cultivation-set-german.jpg")),
IF($C$1="Englisch - UK",HYPERLINK(CONCATENATE("https://www.saflax.de/0-WVK-Retail/Bilder-Pictures/SAFLAX-",'Basis-Tabelle-Samen'!T126,"-",'Basis-Tabelle-Samen'!J126,"-cultivation-set-english.jpg")),
IF($C$1="Estnisch - EE",HYPERLINK(CONCATENATE("https://www.saflax.de/0-WVK-Retail/Bilder-Pictures/SAFLAX-",'Basis-Tabelle-Samen'!T126,"-",'Basis-Tabelle-Samen'!J126,"-cultivation-set-estonian.jpg")),
IF($C$1="Finnisch - FI",HYPERLINK(CONCATENATE("https://www.saflax.de/0-WVK-Retail/Bilder-Pictures/SAFLAX-",'Basis-Tabelle-Samen'!T126,"-",'Basis-Tabelle-Samen'!J126,"-cultivation-set-finnish.jpg")),
IF($C$1="Französisch - FR",HYPERLINK(CONCATENATE("https://www.saflax.de/0-WVK-Retail/Bilder-Pictures/SAFLAX-",'Basis-Tabelle-Samen'!T126,"-",'Basis-Tabelle-Samen'!J126,"-cultivation-set-french.jpg")),
IF($C$1="Griechisch - GR",HYPERLINK(CONCATENATE("https://www.saflax.de/0-WVK-Retail/Bilder-Pictures/SAFLAX-",'Basis-Tabelle-Samen'!T126,"-",'Basis-Tabelle-Samen'!J126,"-cultivation-set-greek.jpg")),
IF($C$1="Irisch - IE",HYPERLINK(CONCATENATE("https://www.saflax.de/0-WVK-Retail/Bilder-Pictures/SAFLAX-",'Basis-Tabelle-Samen'!T126,"-",'Basis-Tabelle-Samen'!J126,"-cultivation-set-irish.jpg")),
IF($C$1="Isländisch - IS",HYPERLINK(CONCATENATE("https://www.saflax.de/0-WVK-Retail/Bilder-Pictures/SAFLAX-",'Basis-Tabelle-Samen'!T126,"-",'Basis-Tabelle-Samen'!J126,"-cultivation-set-icelandic.jpg")),
IF($C$1="Italienisch - IT",HYPERLINK(CONCATENATE("https://www.saflax.de/0-WVK-Retail/Bilder-Pictures/SAFLAX-",'Basis-Tabelle-Samen'!T126,"-",'Basis-Tabelle-Samen'!J126,"-cultivation-set-italian.jpg")),
IF($C$1="Japanisch - JP",HYPERLINK(CONCATENATE("https://www.saflax.de/0-WVK-Retail/Bilder-Pictures/SAFLAX-",'Basis-Tabelle-Samen'!T126,"-",'Basis-Tabelle-Samen'!J126,"-cultivation-set-japanese.jpg")),
IF($C$1="Kroatisch - HR",HYPERLINK(CONCATENATE("https://www.saflax.de/0-WVK-Retail/Bilder-Pictures/SAFLAX-",'Basis-Tabelle-Samen'!T126,"-",'Basis-Tabelle-Samen'!J126,"-cultivation-set-croatian.jpg")),
IF($C$1="Lettisch - LV",HYPERLINK(CONCATENATE("https://www.saflax.de/0-WVK-Retail/Bilder-Pictures/SAFLAX-",'Basis-Tabelle-Samen'!T126,"-",'Basis-Tabelle-Samen'!J126,"-cultivation-set-latvian.jpg")),
IF($C$1="Litauisch - LT",HYPERLINK(CONCATENATE("https://www.saflax.de/0-WVK-Retail/Bilder-Pictures/SAFLAX-",'Basis-Tabelle-Samen'!T126,"-",'Basis-Tabelle-Samen'!J126,"-cultivation-set-lithuanian.jpg")),
IF($C$1="Maltesisch - MT",HYPERLINK(CONCATENATE("https://www.saflax.de/0-WVK-Retail/Bilder-Pictures/SAFLAX-",'Basis-Tabelle-Samen'!T126,"-",'Basis-Tabelle-Samen'!J126,"-cultivation-set-maltese.jpg")),
IF($C$1="Niederländisch - NL",HYPERLINK(CONCATENATE("https://www.saflax.de/0-WVK-Retail/Bilder-Pictures/SAFLAX-",'Basis-Tabelle-Samen'!T126,"-",'Basis-Tabelle-Samen'!J126,"-cultivation-set-dutch.jpg")),
IF($C$1="Norwegisch - NO",HYPERLINK(CONCATENATE("https://www.saflax.de/0-WVK-Retail/Bilder-Pictures/SAFLAX-",'Basis-Tabelle-Samen'!T126,"-",'Basis-Tabelle-Samen'!J126,"-cultivation-set-nowegian.jpg")),
IF($C$1="Polnisch - PL",HYPERLINK(CONCATENATE("https://www.saflax.de/0-WVK-Retail/Bilder-Pictures/SAFLAX-",'Basis-Tabelle-Samen'!T126,"-",'Basis-Tabelle-Samen'!J126,"-cultivation-set-polish.jpg")),
IF($C$1="Portugiesisch - PT",HYPERLINK(CONCATENATE("https://www.saflax.de/0-WVK-Retail/Bilder-Pictures/SAFLAX-",'Basis-Tabelle-Samen'!T126,"-",'Basis-Tabelle-Samen'!J126,"-cultivation-set-portuguese.jpg")),
IF($C$1="Rumänisch - RO",HYPERLINK(CONCATENATE("https://www.saflax.de/0-WVK-Retail/Bilder-Pictures/SAFLAX-",'Basis-Tabelle-Samen'!T126,"-",'Basis-Tabelle-Samen'!J126,"-cultivation-set-romanian.jpg")),
IF($C$1="Schwedisch - SE",HYPERLINK(CONCATENATE("https://www.saflax.de/0-WVK-Retail/Bilder-Pictures/SAFLAX-",'Basis-Tabelle-Samen'!T126,"-",'Basis-Tabelle-Samen'!J126,"-cultivation-set-swedish.jpg")),
IF($C$1="Slowakisch - SK",HYPERLINK(CONCATENATE("https://www.saflax.de/0-WVK-Retail/Bilder-Pictures/SAFLAX-",'Basis-Tabelle-Samen'!T126,"-",'Basis-Tabelle-Samen'!J126,"-cultivation-set-slovak.jpg")),
IF($C$1="Slowenisch - SI",HYPERLINK(CONCATENATE("https://www.saflax.de/0-WVK-Retail/Bilder-Pictures/SAFLAX-",'Basis-Tabelle-Samen'!T126,"-",'Basis-Tabelle-Samen'!J126,"-cultivation-set-slovenian.jpg")),
IF($C$1="Spanisch - ES",HYPERLINK(CONCATENATE("https://www.saflax.de/0-WVK-Retail/Bilder-Pictures/SAFLAX-",'Basis-Tabelle-Samen'!T126,"-",'Basis-Tabelle-Samen'!J126,"-cultivation-set-spanish.jpg")),
IF($C$1="Tschechisch - CZ",HYPERLINK(CONCATENATE("https://www.saflax.de/0-WVK-Retail/Bilder-Pictures/SAFLAX-",'Basis-Tabelle-Samen'!T126,"-",'Basis-Tabelle-Samen'!J126,"-cultivation-set-czech.jpg")),
IF($C$1="Türkisch - TR",HYPERLINK(CONCATENATE("https://www.saflax.de/0-WVK-Retail/Bilder-Pictures/SAFLAX-",'Basis-Tabelle-Samen'!T126,"-",'Basis-Tabelle-Samen'!J126,"-cultivation-set-turkish.jpg")),
IF($C$1="Ungarisch - HU",HYPERLINK(CONCATENATE("https://www.saflax.de/0-WVK-Retail/Bilder-Pictures/SAFLAX-",'Basis-Tabelle-Samen'!T126,"-",'Basis-Tabelle-Samen'!J126,"-cultivation-set-hungarian.jpg")),
" ACHTUNG")))))))))))))))))))))))))))))</f>
        <v>https://www.saflax.de/0-WVK-Retail/Bilder-Pictures/SAFLAX-38206-solanum-lycopersicum-cultivation-set-english.jpg</v>
      </c>
      <c r="AQ181" s="330" t="str">
        <f>IF(L181&lt;1,"",
IF($C$1="Bulgarisch - BG",HYPERLINK(CONCATENATE("https://www.saflax.de/0-WVK-Retail/Bilder-Pictures/SAFLAX-",'Basis-Tabelle-Samen'!W126,"-",'Basis-Tabelle-Samen'!J126,"-garden-in-the-bag-bulgarian.jpg")),
IF($C$1="Dänisch - DK",HYPERLINK(CONCATENATE("https://www.saflax.de/0-WVK-Retail/Bilder-Pictures/SAFLAX-",'Basis-Tabelle-Samen'!W126,"-",'Basis-Tabelle-Samen'!J126,"-garden-in-the-bag-danish.jpg")),
IF($C$1="Deutsch - DE",HYPERLINK(CONCATENATE("https://www.saflax.de/0-WVK-Retail/Bilder-Pictures/SAFLAX-",'Basis-Tabelle-Samen'!W126,"-",'Basis-Tabelle-Samen'!J126,"-garden-in-the-bag-german.jpg")),
IF($C$1="Englisch - UK",HYPERLINK(CONCATENATE("https://www.saflax.de/0-WVK-Retail/Bilder-Pictures/SAFLAX-",'Basis-Tabelle-Samen'!W126,"-",'Basis-Tabelle-Samen'!J126,"-garden-in-the-bag-english.jpg")),
IF($C$1="Estnisch - EE",HYPERLINK(CONCATENATE("https://www.saflax.de/0-WVK-Retail/Bilder-Pictures/SAFLAX-",'Basis-Tabelle-Samen'!W126,"-",'Basis-Tabelle-Samen'!J126,"-garden-in-the-bag-estonian.jpg")),
IF($C$1="Finnisch - FI",HYPERLINK(CONCATENATE("https://www.saflax.de/0-WVK-Retail/Bilder-Pictures/SAFLAX-",'Basis-Tabelle-Samen'!W126,"-",'Basis-Tabelle-Samen'!J126,"-garden-in-the-bag-finnish.jpg")),
IF($C$1="Französisch - FR",HYPERLINK(CONCATENATE("https://www.saflax.de/0-WVK-Retail/Bilder-Pictures/SAFLAX-",'Basis-Tabelle-Samen'!W126,"-",'Basis-Tabelle-Samen'!J126,"-garden-in-the-bag-french.jpg")),
IF($C$1="Griechisch - GR",HYPERLINK(CONCATENATE("https://www.saflax.de/0-WVK-Retail/Bilder-Pictures/SAFLAX-",'Basis-Tabelle-Samen'!W126,"-",'Basis-Tabelle-Samen'!J126,"-garden-in-the-bag-greek.jpg")),
IF($C$1="Irisch - IE",HYPERLINK(CONCATENATE("https://www.saflax.de/0-WVK-Retail/Bilder-Pictures/SAFLAX-",'Basis-Tabelle-Samen'!W126,"-",'Basis-Tabelle-Samen'!J126,"-garden-in-the-bag-irish.jpg")),
IF($C$1="Isländisch - IS",HYPERLINK(CONCATENATE("https://www.saflax.de/0-WVK-Retail/Bilder-Pictures/SAFLAX-",'Basis-Tabelle-Samen'!W126,"-",'Basis-Tabelle-Samen'!J126,"-garden-in-the-bag-icelandic.jpg")),
IF($C$1="Italienisch - IT",HYPERLINK(CONCATENATE("https://www.saflax.de/0-WVK-Retail/Bilder-Pictures/SAFLAX-",'Basis-Tabelle-Samen'!W126,"-",'Basis-Tabelle-Samen'!J126,"-garden-in-the-bag-italian.jpg")),
IF($C$1="Japanisch - JP",HYPERLINK(CONCATENATE("https://www.saflax.de/0-WVK-Retail/Bilder-Pictures/SAFLAX-",'Basis-Tabelle-Samen'!W126,"-",'Basis-Tabelle-Samen'!J126,"-garden-in-the-bag-japanese.jpg")),
IF($C$1="Kroatisch - HR",HYPERLINK(CONCATENATE("https://www.saflax.de/0-WVK-Retail/Bilder-Pictures/SAFLAX-",'Basis-Tabelle-Samen'!W126,"-",'Basis-Tabelle-Samen'!J126,"-garden-in-the-bag-croatian.jpg")),
IF($C$1="Lettisch - LV",HYPERLINK(CONCATENATE("https://www.saflax.de/0-WVK-Retail/Bilder-Pictures/SAFLAX-",'Basis-Tabelle-Samen'!W126,"-",'Basis-Tabelle-Samen'!J126,"-garden-in-the-bag-latvian.jpg")),
IF($C$1="Litauisch - LT",HYPERLINK(CONCATENATE("https://www.saflax.de/0-WVK-Retail/Bilder-Pictures/SAFLAX-",'Basis-Tabelle-Samen'!W126,"-",'Basis-Tabelle-Samen'!J126,"-garden-in-the-bag-lithuanian.jpg")),
IF($C$1="Maltesisch - MT",HYPERLINK(CONCATENATE("https://www.saflax.de/0-WVK-Retail/Bilder-Pictures/SAFLAX-",'Basis-Tabelle-Samen'!W126,"-",'Basis-Tabelle-Samen'!J126,"-garden-in-the-bag-maltese.jpg")),
IF($C$1="Niederländisch - NL",HYPERLINK(CONCATENATE("https://www.saflax.de/0-WVK-Retail/Bilder-Pictures/SAFLAX-",'Basis-Tabelle-Samen'!W126,"-",'Basis-Tabelle-Samen'!J126,"-garden-in-the-bag-dutch.jpg")),
IF($C$1="Norwegisch - NO",HYPERLINK(CONCATENATE("https://www.saflax.de/0-WVK-Retail/Bilder-Pictures/SAFLAX-",'Basis-Tabelle-Samen'!W126,"-",'Basis-Tabelle-Samen'!J126,"-garden-in-the-bag-nowegian.jpg")),
IF($C$1="Polnisch - PL",HYPERLINK(CONCATENATE("https://www.saflax.de/0-WVK-Retail/Bilder-Pictures/SAFLAX-",'Basis-Tabelle-Samen'!W126,"-",'Basis-Tabelle-Samen'!J126,"-garden-in-the-bag-polish.jpg")),
IF($C$1="Portugiesisch - PT",HYPERLINK(CONCATENATE("https://www.saflax.de/0-WVK-Retail/Bilder-Pictures/SAFLAX-",'Basis-Tabelle-Samen'!W126,"-",'Basis-Tabelle-Samen'!J126,"-garden-in-the-bag-portuguese.jpg")),
IF($C$1="Rumänisch - RO",HYPERLINK(CONCATENATE("https://www.saflax.de/0-WVK-Retail/Bilder-Pictures/SAFLAX-",'Basis-Tabelle-Samen'!W126,"-",'Basis-Tabelle-Samen'!J126,"-garden-in-the-bag-romanian.jpg")),
IF($C$1="Schwedisch - SE",HYPERLINK(CONCATENATE("https://www.saflax.de/0-WVK-Retail/Bilder-Pictures/SAFLAX-",'Basis-Tabelle-Samen'!W126,"-",'Basis-Tabelle-Samen'!J126,"-garden-in-the-bag-swedish.jpg")),
IF($C$1="Slowakisch - SK",HYPERLINK(CONCATENATE("https://www.saflax.de/0-WVK-Retail/Bilder-Pictures/SAFLAX-",'Basis-Tabelle-Samen'!W126,"-",'Basis-Tabelle-Samen'!J126,"-garden-in-the-bag-slovak.jpg")),
IF($C$1="Slowenisch - SI",HYPERLINK(CONCATENATE("https://www.saflax.de/0-WVK-Retail/Bilder-Pictures/SAFLAX-",'Basis-Tabelle-Samen'!W126,"-",'Basis-Tabelle-Samen'!J126,"-garden-in-the-bag-slovenian.jpg")),
IF($C$1="Spanisch - ES",HYPERLINK(CONCATENATE("https://www.saflax.de/0-WVK-Retail/Bilder-Pictures/SAFLAX-",'Basis-Tabelle-Samen'!W126,"-",'Basis-Tabelle-Samen'!J126,"-garden-in-the-bag-spanish.jpg")),
IF($C$1="Tschechisch - CZ",HYPERLINK(CONCATENATE("https://www.saflax.de/0-WVK-Retail/Bilder-Pictures/SAFLAX-",'Basis-Tabelle-Samen'!W126,"-",'Basis-Tabelle-Samen'!J126,"-garden-in-the-bag-czech.jpg")),
IF($C$1="Türkisch - TR",HYPERLINK(CONCATENATE("https://www.saflax.de/0-WVK-Retail/Bilder-Pictures/SAFLAX-",'Basis-Tabelle-Samen'!W126,"-",'Basis-Tabelle-Samen'!J126,"-garden-in-the-bag-turkish.jpg")),
IF($C$1="Ungarisch - HU",HYPERLINK(CONCATENATE("https://www.saflax.de/0-WVK-Retail/Bilder-Pictures/SAFLAX-",'Basis-Tabelle-Samen'!W126,"-",'Basis-Tabelle-Samen'!J126,"-garden-in-the-bag-hungarian.jpg")),
" ACHTUNG")))))))))))))))))))))))))))))</f>
        <v>https://www.saflax.de/0-WVK-Retail/Bilder-Pictures/SAFLAX-68206-solanum-lycopersicum-garden-in-the-bag-english.jpg</v>
      </c>
    </row>
    <row r="182" spans="1:43" ht="17.100000000000001" customHeight="1" x14ac:dyDescent="0.2">
      <c r="A182" s="318" t="str">
        <f>IF('Basis-Tabelle-Samen'!A127="","",IF($C$1="Deutsch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82" s="319" t="str">
        <f>'Basis-Tabelle-Samen'!I127</f>
        <v>Solanum lycopersicum</v>
      </c>
      <c r="C182" s="316" t="str">
        <f>IF($C$1="Bulgarisch - BG",'Basis-Tabelle-Samen'!Z127,
IF($C$1="Dänisch - DK",'Basis-Tabelle-Samen'!AA127,
IF($C$1="Deutsch - DE",'Basis-Tabelle-Samen'!AB127,
IF($C$1="Englisch - UK",'Basis-Tabelle-Samen'!AC127,
IF($C$1="Estnisch - EE",'Basis-Tabelle-Samen'!AD127,
IF($C$1="Finnisch - FI",'Basis-Tabelle-Samen'!AE127,
IF($C$1="Französisch - FR",'Basis-Tabelle-Samen'!AF127,
IF($C$1="Griechisch - GR",'Basis-Tabelle-Samen'!AG127,
IF($C$1="Irisch - IE",'Basis-Tabelle-Samen'!AH127,
IF($C$1="Isländisch - IS",'Basis-Tabelle-Samen'!AI127,
IF($C$1="Italienisch - IT",'Basis-Tabelle-Samen'!AJ127,
IF($C$1="Japanisch - JP",'Basis-Tabelle-Samen'!AK127,
IF($C$1="Kroatisch - HR",'Basis-Tabelle-Samen'!AL127,
IF($C$1="Lettisch - LV",'Basis-Tabelle-Samen'!AM127,
IF($C$1="Litauisch - LT",'Basis-Tabelle-Samen'!AN127,
IF($C$1="Maltesisch - MT",'Basis-Tabelle-Samen'!AO127,
IF($C$1="Niederländisch - NL",'Basis-Tabelle-Samen'!AP127,
IF($C$1="Norwegisch - NO",'Basis-Tabelle-Samen'!AQ127,
IF($C$1="Polnisch - PL",'Basis-Tabelle-Samen'!AR127,
IF($C$1="Portugiesisch - PT",'Basis-Tabelle-Samen'!AS127,
IF($C$1="Rumänisch - RO",'Basis-Tabelle-Samen'!AT127,
IF($C$1="Schwedisch - SE",'Basis-Tabelle-Samen'!AU127,
IF($C$1="Slowakisch - SK",'Basis-Tabelle-Samen'!AV127,
IF($C$1="Slowenisch - SI",'Basis-Tabelle-Samen'!AW127,
IF($C$1="Spanisch - ES",'Basis-Tabelle-Samen'!AX127,
IF($C$1="Tschechisch - CZ",'Basis-Tabelle-Samen'!AY127,
IF($C$1="Türkisch - TR",'Basis-Tabelle-Samen'!AZ127,
IF($C$1="Ungarisch - HU",'Basis-Tabelle-Samen'!BA127,
" ACHTUNG"))))))))))))))))))))))))))))</f>
        <v>Organic - Tomato - Matina</v>
      </c>
      <c r="D182" s="320">
        <f>'Basis-Tabelle-Samen'!F127</f>
        <v>10</v>
      </c>
      <c r="E182" s="321" t="str">
        <f>'Basis-Tabelle-Samen'!H127</f>
        <v>7 %</v>
      </c>
      <c r="F182" s="322" t="str">
        <f>IF('Basis-Tabelle-Samen'!G127="","",'Basis-Tabelle-Samen'!G127)</f>
        <v>02</v>
      </c>
      <c r="G182" s="320">
        <f>'Basis-Tabelle-Samen'!C127</f>
        <v>18207</v>
      </c>
      <c r="H182" s="323">
        <f>'Basis-Tabelle-Samen'!D127</f>
        <v>4055473182070</v>
      </c>
      <c r="I182" s="324">
        <f>'Basis-Tabelle-Samen'!E127</f>
        <v>2.0499999999999998</v>
      </c>
      <c r="J182" s="325">
        <f t="shared" si="2"/>
        <v>12</v>
      </c>
      <c r="K182" s="326">
        <f>'Basis-Tabelle-Samen'!K127</f>
        <v>78207</v>
      </c>
      <c r="L182" s="323">
        <f>'Basis-Tabelle-Samen'!L127</f>
        <v>4055473782072</v>
      </c>
      <c r="M182" s="324">
        <f>'Basis-Tabelle-Samen'!M127</f>
        <v>2.4500000000000002</v>
      </c>
      <c r="N182" s="326">
        <f>IF(K182&lt;1,"",'3'!$I$15)</f>
        <v>15</v>
      </c>
      <c r="O182" s="327">
        <f>IF(K182&lt;1,"",'3'!$J$11)</f>
        <v>90</v>
      </c>
      <c r="P182" s="326">
        <f>'Basis-Tabelle-Samen'!N127</f>
        <v>88207</v>
      </c>
      <c r="Q182" s="323">
        <f>'Basis-Tabelle-Samen'!O127</f>
        <v>4055473882079</v>
      </c>
      <c r="R182" s="328">
        <f>'Basis-Tabelle-Samen'!P127</f>
        <v>3.75</v>
      </c>
      <c r="S182" s="326">
        <f>IF(R182&lt;1,"",'3'!$M$15)</f>
        <v>18</v>
      </c>
      <c r="T182" s="327">
        <f>IF(R182&lt;1,"",'3'!$N$11)</f>
        <v>72</v>
      </c>
      <c r="U182" s="326">
        <f>'Basis-Tabelle-Samen'!Q127</f>
        <v>58207</v>
      </c>
      <c r="V182" s="323">
        <f>'Basis-Tabelle-Samen'!R127</f>
        <v>4055473582078</v>
      </c>
      <c r="W182" s="324">
        <f>'Basis-Tabelle-Samen'!S127</f>
        <v>4.95</v>
      </c>
      <c r="X182" s="326">
        <f>IF(U182&lt;1,"",'3'!$Q$15)</f>
        <v>6</v>
      </c>
      <c r="Y182" s="327">
        <f>IF(U182&lt;1,"",'3'!$R$11)</f>
        <v>24</v>
      </c>
      <c r="Z182" s="326">
        <f>'Basis-Tabelle-Samen'!T127</f>
        <v>38207</v>
      </c>
      <c r="AA182" s="323">
        <f>'Basis-Tabelle-Samen'!U127</f>
        <v>4055473382074</v>
      </c>
      <c r="AB182" s="324">
        <f>'Basis-Tabelle-Samen'!V127</f>
        <v>6.75</v>
      </c>
      <c r="AC182" s="326">
        <f>IF(Z182&lt;1,"",'3'!$U$15)</f>
        <v>6</v>
      </c>
      <c r="AD182" s="327">
        <f>IF(Z182&lt;1,"",'3'!$V$11)</f>
        <v>24</v>
      </c>
      <c r="AE182" s="326">
        <f>'Basis-Tabelle-Samen'!W127</f>
        <v>68207</v>
      </c>
      <c r="AF182" s="323">
        <f>'Basis-Tabelle-Samen'!X127</f>
        <v>4055473682075</v>
      </c>
      <c r="AG182" s="324">
        <f>'Basis-Tabelle-Samen'!Y127</f>
        <v>2.95</v>
      </c>
      <c r="AH182" s="326">
        <f>IF(AE182&lt;1,"",'3'!$Y$15)</f>
        <v>8</v>
      </c>
      <c r="AI182" s="327">
        <f>IF(AE182&lt;1,"",'3'!$Z$11)</f>
        <v>64</v>
      </c>
      <c r="AJ182" s="329"/>
      <c r="AK182" s="316" t="str">
        <f>IF(G182&lt;1,"",
IF($C$1="Bulgarisch - BG",HYPERLINK(CONCATENATE("https://www.saflax.de/0-WVK-Retail/Bilder-Pictures/SAFLAX-",'Basis-Tabelle-Samen'!C127,"-",'Basis-Tabelle-Samen'!J127,"-seed-package-front-cr-bulgarian.jpg")),
IF($C$1="Dänisch - DK",HYPERLINK(CONCATENATE("https://www.saflax.de/0-WVK-Retail/Bilder-Pictures/SAFLAX-",'Basis-Tabelle-Samen'!C127,"-",'Basis-Tabelle-Samen'!J127,"-seed-package-front-cr-danish.jpg")),
IF($C$1="Deutsch - DE",HYPERLINK(CONCATENATE("https://www.saflax.de/0-WVK-Retail/Bilder-Pictures/SAFLAX-",'Basis-Tabelle-Samen'!C127,"-",'Basis-Tabelle-Samen'!J127,"-seed-package-front-cr-german.jpg")),
IF($C$1="Englisch - UK",HYPERLINK(CONCATENATE("https://www.saflax.de/0-WVK-Retail/Bilder-Pictures/SAFLAX-",'Basis-Tabelle-Samen'!C127,"-",'Basis-Tabelle-Samen'!J127,"-seed-package-front-cr-english.jpg")),
IF($C$1="Estnisch - EE",HYPERLINK(CONCATENATE("https://www.saflax.de/0-WVK-Retail/Bilder-Pictures/SAFLAX-",'Basis-Tabelle-Samen'!C127,"-",'Basis-Tabelle-Samen'!J127,"-seed-package-front-cr-estonian.jpg")),
IF($C$1="Finnisch - FI",HYPERLINK(CONCATENATE("https://www.saflax.de/0-WVK-Retail/Bilder-Pictures/SAFLAX-",'Basis-Tabelle-Samen'!C127,"-",'Basis-Tabelle-Samen'!J127,"-seed-package-front-cr-finnish.jpg")),
IF($C$1="Französisch - FR",HYPERLINK(CONCATENATE("https://www.saflax.de/0-WVK-Retail/Bilder-Pictures/SAFLAX-",'Basis-Tabelle-Samen'!C127,"-",'Basis-Tabelle-Samen'!J127,"-seed-package-front-cr-french.jpg")),
IF($C$1="Griechisch - GR",HYPERLINK(CONCATENATE("https://www.saflax.de/0-WVK-Retail/Bilder-Pictures/SAFLAX-",'Basis-Tabelle-Samen'!C127,"-",'Basis-Tabelle-Samen'!J127,"-seed-package-front-cr-greek.jpg")),
IF($C$1="Irisch - IE",HYPERLINK(CONCATENATE("https://www.saflax.de/0-WVK-Retail/Bilder-Pictures/SAFLAX-",'Basis-Tabelle-Samen'!C127,"-",'Basis-Tabelle-Samen'!J127,"-seed-package-front-cr-irish.jpg")),
IF($C$1="Isländisch - IS",HYPERLINK(CONCATENATE("https://www.saflax.de/0-WVK-Retail/Bilder-Pictures/SAFLAX-",'Basis-Tabelle-Samen'!C127,"-",'Basis-Tabelle-Samen'!J127,"-seed-package-front-cr-icelandic.jpg")),
IF($C$1="Italienisch - IT",HYPERLINK(CONCATENATE("https://www.saflax.de/0-WVK-Retail/Bilder-Pictures/SAFLAX-",'Basis-Tabelle-Samen'!C127,"-",'Basis-Tabelle-Samen'!J127,"-seed-package-front-cr-italian.jpg")),
IF($C$1="Japanisch - JP",HYPERLINK(CONCATENATE("https://www.saflax.de/0-WVK-Retail/Bilder-Pictures/SAFLAX-",'Basis-Tabelle-Samen'!C127,"-",'Basis-Tabelle-Samen'!J127,"-seed-package-front-cr-japanese.jpg")),
IF($C$1="Kroatisch - HR",HYPERLINK(CONCATENATE("https://www.saflax.de/0-WVK-Retail/Bilder-Pictures/SAFLAX-",'Basis-Tabelle-Samen'!C127,"-",'Basis-Tabelle-Samen'!J127,"-seed-package-front-cr-croatian.jpg")),
IF($C$1="Lettisch - LV",HYPERLINK(CONCATENATE("https://www.saflax.de/0-WVK-Retail/Bilder-Pictures/SAFLAX-",'Basis-Tabelle-Samen'!C127,"-",'Basis-Tabelle-Samen'!J127,"-seed-package-front-cr-latvian.jpg")),
IF($C$1="Litauisch - LT",HYPERLINK(CONCATENATE("https://www.saflax.de/0-WVK-Retail/Bilder-Pictures/SAFLAX-",'Basis-Tabelle-Samen'!C127,"-",'Basis-Tabelle-Samen'!J127,"-seed-package-front-cr-lithuanian.jpg")),
IF($C$1="Maltesisch - MT",HYPERLINK(CONCATENATE("https://www.saflax.de/0-WVK-Retail/Bilder-Pictures/SAFLAX-",'Basis-Tabelle-Samen'!C127,"-",'Basis-Tabelle-Samen'!J127,"-seed-package-front-cr-maltese.jpg")),
IF($C$1="Niederländisch - NL",HYPERLINK(CONCATENATE("https://www.saflax.de/0-WVK-Retail/Bilder-Pictures/SAFLAX-",'Basis-Tabelle-Samen'!C127,"-",'Basis-Tabelle-Samen'!J127,"-seed-package-front-cr-dutch.jpg")),
IF($C$1="Norwegisch - NO",HYPERLINK(CONCATENATE("https://www.saflax.de/0-WVK-Retail/Bilder-Pictures/SAFLAX-",'Basis-Tabelle-Samen'!C127,"-",'Basis-Tabelle-Samen'!J127,"-seed-package-front-cr-nowegian.jpg")),
IF($C$1="Polnisch - PL",HYPERLINK(CONCATENATE("https://www.saflax.de/0-WVK-Retail/Bilder-Pictures/SAFLAX-",'Basis-Tabelle-Samen'!C127,"-",'Basis-Tabelle-Samen'!J127,"-seed-package-front-cr-polish.jpg")),
IF($C$1="Portugiesisch - PT",HYPERLINK(CONCATENATE("https://www.saflax.de/0-WVK-Retail/Bilder-Pictures/SAFLAX-",'Basis-Tabelle-Samen'!C127,"-",'Basis-Tabelle-Samen'!J127,"-seed-package-front-cr-portuguese.jpg")),
IF($C$1="Rumänisch - RO",HYPERLINK(CONCATENATE("https://www.saflax.de/0-WVK-Retail/Bilder-Pictures/SAFLAX-",'Basis-Tabelle-Samen'!C127,"-",'Basis-Tabelle-Samen'!J127,"-seed-package-front-cr-romanian.jpg")),
IF($C$1="Schwedisch - SE",HYPERLINK(CONCATENATE("https://www.saflax.de/0-WVK-Retail/Bilder-Pictures/SAFLAX-",'Basis-Tabelle-Samen'!C127,"-",'Basis-Tabelle-Samen'!J127,"-seed-package-front-cr-swedish.jpg")),
IF($C$1="Slowakisch - SK",HYPERLINK(CONCATENATE("https://www.saflax.de/0-WVK-Retail/Bilder-Pictures/SAFLAX-",'Basis-Tabelle-Samen'!C127,"-",'Basis-Tabelle-Samen'!J127,"-seed-package-front-cr-slovak.jpg")),
IF($C$1="Slowenisch - SI",HYPERLINK(CONCATENATE("https://www.saflax.de/0-WVK-Retail/Bilder-Pictures/SAFLAX-",'Basis-Tabelle-Samen'!C127,"-",'Basis-Tabelle-Samen'!J127,"-seed-package-front-cr-slovenian.jpg")),
IF($C$1="Spanisch - ES",HYPERLINK(CONCATENATE("https://www.saflax.de/0-WVK-Retail/Bilder-Pictures/SAFLAX-",'Basis-Tabelle-Samen'!C127,"-",'Basis-Tabelle-Samen'!J127,"-seed-package-front-cr-spanish.jpg")),
IF($C$1="Tschechisch - CZ",HYPERLINK(CONCATENATE("https://www.saflax.de/0-WVK-Retail/Bilder-Pictures/SAFLAX-",'Basis-Tabelle-Samen'!C127,"-",'Basis-Tabelle-Samen'!J127,"-seed-package-front-cr-czech.jpg")),
IF($C$1="Türkisch - TR",HYPERLINK(CONCATENATE("https://www.saflax.de/0-WVK-Retail/Bilder-Pictures/SAFLAX-",'Basis-Tabelle-Samen'!C127,"-",'Basis-Tabelle-Samen'!J127,"-seed-package-front-cr-turkish.jpg")),
IF($C$1="Ungarisch - HU",HYPERLINK(CONCATENATE("https://www.saflax.de/0-WVK-Retail/Bilder-Pictures/SAFLAX-",'Basis-Tabelle-Samen'!C127,"-",'Basis-Tabelle-Samen'!J127,"-seed-package-front-cr-hungarian.jpg")),
" ACHTUNG")))))))))))))))))))))))))))))</f>
        <v>https://www.saflax.de/0-WVK-Retail/Bilder-Pictures/SAFLAX-18207-solanum-lycopersicum-seed-package-front-cr-english.jpg</v>
      </c>
      <c r="AL182" s="330" t="str">
        <f>IF(G182&lt;1,"",
IF($C$1="Bulgarisch - BG",HYPERLINK(CONCATENATE("https://www.saflax.de/0-WVK-Retail/Bilder-Pictures/SAFLAX-",'Basis-Tabelle-Samen'!C127,"-",'Basis-Tabelle-Samen'!J127,"-seed-package-back-cr-bulgarian.jpg")),
IF($C$1="Dänisch - DK",HYPERLINK(CONCATENATE("https://www.saflax.de/0-WVK-Retail/Bilder-Pictures/SAFLAX-",'Basis-Tabelle-Samen'!C127,"-",'Basis-Tabelle-Samen'!J127,"-seed-package-back-cr-danish.jpg")),
IF($C$1="Deutsch - DE",HYPERLINK(CONCATENATE("https://www.saflax.de/0-WVK-Retail/Bilder-Pictures/SAFLAX-",'Basis-Tabelle-Samen'!C127,"-",'Basis-Tabelle-Samen'!J127,"-seed-package-back-cr-german.jpg")),
IF($C$1="Englisch - UK",HYPERLINK(CONCATENATE("https://www.saflax.de/0-WVK-Retail/Bilder-Pictures/SAFLAX-",'Basis-Tabelle-Samen'!C127,"-",'Basis-Tabelle-Samen'!J127,"-seed-package-back-cr-english.jpg")),
IF($C$1="Estnisch - EE",HYPERLINK(CONCATENATE("https://www.saflax.de/0-WVK-Retail/Bilder-Pictures/SAFLAX-",'Basis-Tabelle-Samen'!C127,"-",'Basis-Tabelle-Samen'!J127,"-seed-package-back-cr-estonian.jpg")),
IF($C$1="Finnisch - FI",HYPERLINK(CONCATENATE("https://www.saflax.de/0-WVK-Retail/Bilder-Pictures/SAFLAX-",'Basis-Tabelle-Samen'!C127,"-",'Basis-Tabelle-Samen'!J127,"-seed-package-back-cr-finnish.jpg")),
IF($C$1="Französisch - FR",HYPERLINK(CONCATENATE("https://www.saflax.de/0-WVK-Retail/Bilder-Pictures/SAFLAX-",'Basis-Tabelle-Samen'!C127,"-",'Basis-Tabelle-Samen'!J127,"-seed-package-back-cr-french.jpg")),
IF($C$1="Griechisch - GR",HYPERLINK(CONCATENATE("https://www.saflax.de/0-WVK-Retail/Bilder-Pictures/SAFLAX-",'Basis-Tabelle-Samen'!C127,"-",'Basis-Tabelle-Samen'!J127,"-seed-package-back-cr-greek.jpg")),
IF($C$1="Irisch - IE",HYPERLINK(CONCATENATE("https://www.saflax.de/0-WVK-Retail/Bilder-Pictures/SAFLAX-",'Basis-Tabelle-Samen'!C127,"-",'Basis-Tabelle-Samen'!J127,"-seed-package-back-cr-irish.jpg")),
IF($C$1="Isländisch - IS",HYPERLINK(CONCATENATE("https://www.saflax.de/0-WVK-Retail/Bilder-Pictures/SAFLAX-",'Basis-Tabelle-Samen'!C127,"-",'Basis-Tabelle-Samen'!J127,"-seed-package-back-cr-icelandic.jpg")),
IF($C$1="Italienisch - IT",HYPERLINK(CONCATENATE("https://www.saflax.de/0-WVK-Retail/Bilder-Pictures/SAFLAX-",'Basis-Tabelle-Samen'!C127,"-",'Basis-Tabelle-Samen'!J127,"-seed-package-back-cr-italian.jpg")),
IF($C$1="Japanisch - JP",HYPERLINK(CONCATENATE("https://www.saflax.de/0-WVK-Retail/Bilder-Pictures/SAFLAX-",'Basis-Tabelle-Samen'!C127,"-",'Basis-Tabelle-Samen'!J127,"-seed-package-back-cr-japanese.jpg")),
IF($C$1="Kroatisch - HR",HYPERLINK(CONCATENATE("https://www.saflax.de/0-WVK-Retail/Bilder-Pictures/SAFLAX-",'Basis-Tabelle-Samen'!C127,"-",'Basis-Tabelle-Samen'!J127,"-seed-package-back-cr-croatian.jpg")),
IF($C$1="Lettisch - LV",HYPERLINK(CONCATENATE("https://www.saflax.de/0-WVK-Retail/Bilder-Pictures/SAFLAX-",'Basis-Tabelle-Samen'!C127,"-",'Basis-Tabelle-Samen'!J127,"-seed-package-back-cr-latvian.jpg")),
IF($C$1="Litauisch - LT",HYPERLINK(CONCATENATE("https://www.saflax.de/0-WVK-Retail/Bilder-Pictures/SAFLAX-",'Basis-Tabelle-Samen'!C127,"-",'Basis-Tabelle-Samen'!J127,"-seed-package-back-cr-lithuanian.jpg")),
IF($C$1="Maltesisch - MT",HYPERLINK(CONCATENATE("https://www.saflax.de/0-WVK-Retail/Bilder-Pictures/SAFLAX-",'Basis-Tabelle-Samen'!C127,"-",'Basis-Tabelle-Samen'!J127,"-seed-package-back-cr-maltese.jpg")),
IF($C$1="Niederländisch - NL",HYPERLINK(CONCATENATE("https://www.saflax.de/0-WVK-Retail/Bilder-Pictures/SAFLAX-",'Basis-Tabelle-Samen'!C127,"-",'Basis-Tabelle-Samen'!J127,"-seed-package-back-cr-dutch.jpg")),
IF($C$1="Norwegisch - NO",HYPERLINK(CONCATENATE("https://www.saflax.de/0-WVK-Retail/Bilder-Pictures/SAFLAX-",'Basis-Tabelle-Samen'!C127,"-",'Basis-Tabelle-Samen'!J127,"-seed-package-back-cr-nowegian.jpg")),
IF($C$1="Polnisch - PL",HYPERLINK(CONCATENATE("https://www.saflax.de/0-WVK-Retail/Bilder-Pictures/SAFLAX-",'Basis-Tabelle-Samen'!C127,"-",'Basis-Tabelle-Samen'!J127,"-seed-package-back-cr-polish.jpg")),
IF($C$1="Portugiesisch - PT",HYPERLINK(CONCATENATE("https://www.saflax.de/0-WVK-Retail/Bilder-Pictures/SAFLAX-",'Basis-Tabelle-Samen'!C127,"-",'Basis-Tabelle-Samen'!J127,"-seed-package-back-cr-portuguese.jpg")),
IF($C$1="Rumänisch - RO",HYPERLINK(CONCATENATE("https://www.saflax.de/0-WVK-Retail/Bilder-Pictures/SAFLAX-",'Basis-Tabelle-Samen'!C127,"-",'Basis-Tabelle-Samen'!J127,"-seed-package-back-cr-romanian.jpg")),
IF($C$1="Schwedisch - SE",HYPERLINK(CONCATENATE("https://www.saflax.de/0-WVK-Retail/Bilder-Pictures/SAFLAX-",'Basis-Tabelle-Samen'!C127,"-",'Basis-Tabelle-Samen'!J127,"-seed-package-back-cr-swedish.jpg")),
IF($C$1="Slowakisch - SK",HYPERLINK(CONCATENATE("https://www.saflax.de/0-WVK-Retail/Bilder-Pictures/SAFLAX-",'Basis-Tabelle-Samen'!C127,"-",'Basis-Tabelle-Samen'!J127,"-seed-package-back-cr-slovak.jpg")),
IF($C$1="Slowenisch - SI",HYPERLINK(CONCATENATE("https://www.saflax.de/0-WVK-Retail/Bilder-Pictures/SAFLAX-",'Basis-Tabelle-Samen'!C127,"-",'Basis-Tabelle-Samen'!J127,"-seed-package-back-cr-slovenian.jpg")),
IF($C$1="Spanisch - ES",HYPERLINK(CONCATENATE("https://www.saflax.de/0-WVK-Retail/Bilder-Pictures/SAFLAX-",'Basis-Tabelle-Samen'!C127,"-",'Basis-Tabelle-Samen'!J127,"-seed-package-back-cr-spanish.jpg")),
IF($C$1="Tschechisch - CZ",HYPERLINK(CONCATENATE("https://www.saflax.de/0-WVK-Retail/Bilder-Pictures/SAFLAX-",'Basis-Tabelle-Samen'!C127,"-",'Basis-Tabelle-Samen'!J127,"-seed-package-back-cr-czech.jpg")),
IF($C$1="Türkisch - TR",HYPERLINK(CONCATENATE("https://www.saflax.de/0-WVK-Retail/Bilder-Pictures/SAFLAX-",'Basis-Tabelle-Samen'!C127,"-",'Basis-Tabelle-Samen'!J127,"-seed-package-back-cr-turkish.jpg")),
IF($C$1="Ungarisch - HU",HYPERLINK(CONCATENATE("https://www.saflax.de/0-WVK-Retail/Bilder-Pictures/SAFLAX-",'Basis-Tabelle-Samen'!C127,"-",'Basis-Tabelle-Samen'!J127,"-seed-package-back-cr-hungarian.jpg")),
" ACHTUNG")))))))))))))))))))))))))))))</f>
        <v>https://www.saflax.de/0-WVK-Retail/Bilder-Pictures/SAFLAX-18207-solanum-lycopersicum-seed-package-back-cr-english.jpg</v>
      </c>
      <c r="AM182" s="330" t="str">
        <f>IF(H182&lt;1,"",
IF($C$1="Bulgarisch - BG",HYPERLINK(CONCATENATE("https://www.saflax.de/0-WVK-Retail/Bilder-Pictures/SAFLAX-",'Basis-Tabelle-Samen'!K127,"-",'Basis-Tabelle-Samen'!J127,"-garden-to-go-mini-bulgarian.jpg")),
IF($C$1="Dänisch - DK",HYPERLINK(CONCATENATE("https://www.saflax.de/0-WVK-Retail/Bilder-Pictures/SAFLAX-",'Basis-Tabelle-Samen'!K127,"-",'Basis-Tabelle-Samen'!J127,"-garden-to-go-mini-danish.jpg")),
IF($C$1="Deutsch - DE",HYPERLINK(CONCATENATE("https://www.saflax.de/0-WVK-Retail/Bilder-Pictures/SAFLAX-",'Basis-Tabelle-Samen'!K127,"-",'Basis-Tabelle-Samen'!J127,"-garden-to-go-mini-german.jpg")),
IF($C$1="Englisch - UK",HYPERLINK(CONCATENATE("https://www.saflax.de/0-WVK-Retail/Bilder-Pictures/SAFLAX-",'Basis-Tabelle-Samen'!K127,"-",'Basis-Tabelle-Samen'!J127,"-garden-to-go-mini-english.jpg")),
IF($C$1="Estnisch - EE",HYPERLINK(CONCATENATE("https://www.saflax.de/0-WVK-Retail/Bilder-Pictures/SAFLAX-",'Basis-Tabelle-Samen'!K127,"-",'Basis-Tabelle-Samen'!J127,"-garden-to-go-mini-estonian.jpg")),
IF($C$1="Finnisch - FI",HYPERLINK(CONCATENATE("https://www.saflax.de/0-WVK-Retail/Bilder-Pictures/SAFLAX-",'Basis-Tabelle-Samen'!K127,"-",'Basis-Tabelle-Samen'!J127,"-garden-to-go-mini-finnish.jpg")),
IF($C$1="Französisch - FR",HYPERLINK(CONCATENATE("https://www.saflax.de/0-WVK-Retail/Bilder-Pictures/SAFLAX-",'Basis-Tabelle-Samen'!K127,"-",'Basis-Tabelle-Samen'!J127,"-garden-to-go-mini-french.jpg")),
IF($C$1="Griechisch - GR",HYPERLINK(CONCATENATE("https://www.saflax.de/0-WVK-Retail/Bilder-Pictures/SAFLAX-",'Basis-Tabelle-Samen'!K127,"-",'Basis-Tabelle-Samen'!J127,"-garden-to-go-mini-greek.jpg")),
IF($C$1="Irisch - IE",HYPERLINK(CONCATENATE("https://www.saflax.de/0-WVK-Retail/Bilder-Pictures/SAFLAX-",'Basis-Tabelle-Samen'!K127,"-",'Basis-Tabelle-Samen'!J127,"-garden-to-go-mini-irish.jpg")),
IF($C$1="Isländisch - IS",HYPERLINK(CONCATENATE("https://www.saflax.de/0-WVK-Retail/Bilder-Pictures/SAFLAX-",'Basis-Tabelle-Samen'!K127,"-",'Basis-Tabelle-Samen'!J127,"-garden-to-go-mini-icelandic.jpg")),
IF($C$1="Italienisch - IT",HYPERLINK(CONCATENATE("https://www.saflax.de/0-WVK-Retail/Bilder-Pictures/SAFLAX-",'Basis-Tabelle-Samen'!K127,"-",'Basis-Tabelle-Samen'!J127,"-garden-to-go-mini-italian.jpg")),
IF($C$1="Japanisch - JP",HYPERLINK(CONCATENATE("https://www.saflax.de/0-WVK-Retail/Bilder-Pictures/SAFLAX-",'Basis-Tabelle-Samen'!K127,"-",'Basis-Tabelle-Samen'!J127,"-garden-to-go-mini-japanese.jpg")),
IF($C$1="Kroatisch - HR",HYPERLINK(CONCATENATE("https://www.saflax.de/0-WVK-Retail/Bilder-Pictures/SAFLAX-",'Basis-Tabelle-Samen'!K127,"-",'Basis-Tabelle-Samen'!J127,"-garden-to-go-mini-croatian.jpg")),
IF($C$1="Lettisch - LV",HYPERLINK(CONCATENATE("https://www.saflax.de/0-WVK-Retail/Bilder-Pictures/SAFLAX-",'Basis-Tabelle-Samen'!K127,"-",'Basis-Tabelle-Samen'!J127,"-garden-to-go-mini-latvian.jpg")),
IF($C$1="Litauisch - LT",HYPERLINK(CONCATENATE("https://www.saflax.de/0-WVK-Retail/Bilder-Pictures/SAFLAX-",'Basis-Tabelle-Samen'!K127,"-",'Basis-Tabelle-Samen'!J127,"-garden-to-go-mini-lithuanian.jpg")),
IF($C$1="Maltesisch - MT",HYPERLINK(CONCATENATE("https://www.saflax.de/0-WVK-Retail/Bilder-Pictures/SAFLAX-",'Basis-Tabelle-Samen'!K127,"-",'Basis-Tabelle-Samen'!J127,"-garden-to-go-mini-maltese.jpg")),
IF($C$1="Niederländisch - NL",HYPERLINK(CONCATENATE("https://www.saflax.de/0-WVK-Retail/Bilder-Pictures/SAFLAX-",'Basis-Tabelle-Samen'!K127,"-",'Basis-Tabelle-Samen'!J127,"-garden-to-go-mini-dutch.jpg")),
IF($C$1="Norwegisch - NO",HYPERLINK(CONCATENATE("https://www.saflax.de/0-WVK-Retail/Bilder-Pictures/SAFLAX-",'Basis-Tabelle-Samen'!K127,"-",'Basis-Tabelle-Samen'!J127,"-garden-to-go-mini-nowegian.jpg")),
IF($C$1="Polnisch - PL",HYPERLINK(CONCATENATE("https://www.saflax.de/0-WVK-Retail/Bilder-Pictures/SAFLAX-",'Basis-Tabelle-Samen'!K127,"-",'Basis-Tabelle-Samen'!J127,"-garden-to-go-mini-polish.jpg")),
IF($C$1="Portugiesisch - PT",HYPERLINK(CONCATENATE("https://www.saflax.de/0-WVK-Retail/Bilder-Pictures/SAFLAX-",'Basis-Tabelle-Samen'!K127,"-",'Basis-Tabelle-Samen'!J127,"-garden-to-go-mini-portuguese.jpg")),
IF($C$1="Rumänisch - RO",HYPERLINK(CONCATENATE("https://www.saflax.de/0-WVK-Retail/Bilder-Pictures/SAFLAX-",'Basis-Tabelle-Samen'!K127,"-",'Basis-Tabelle-Samen'!J127,"-garden-to-go-mini-romanian.jpg")),
IF($C$1="Schwedisch - SE",HYPERLINK(CONCATENATE("https://www.saflax.de/0-WVK-Retail/Bilder-Pictures/SAFLAX-",'Basis-Tabelle-Samen'!K127,"-",'Basis-Tabelle-Samen'!J127,"-garden-to-go-mini-swedish.jpg")),
IF($C$1="Slowakisch - SK",HYPERLINK(CONCATENATE("https://www.saflax.de/0-WVK-Retail/Bilder-Pictures/SAFLAX-",'Basis-Tabelle-Samen'!K127,"-",'Basis-Tabelle-Samen'!J127,"-garden-to-go-mini-slovak.jpg")),
IF($C$1="Slowenisch - SI",HYPERLINK(CONCATENATE("https://www.saflax.de/0-WVK-Retail/Bilder-Pictures/SAFLAX-",'Basis-Tabelle-Samen'!K127,"-",'Basis-Tabelle-Samen'!J127,"-garden-to-go-mini-slovenian.jpg")),
IF($C$1="Spanisch - ES",HYPERLINK(CONCATENATE("https://www.saflax.de/0-WVK-Retail/Bilder-Pictures/SAFLAX-",'Basis-Tabelle-Samen'!K127,"-",'Basis-Tabelle-Samen'!J127,"-garden-to-go-mini-spanish.jpg")),
IF($C$1="Tschechisch - CZ",HYPERLINK(CONCATENATE("https://www.saflax.de/0-WVK-Retail/Bilder-Pictures/SAFLAX-",'Basis-Tabelle-Samen'!K127,"-",'Basis-Tabelle-Samen'!J127,"-garden-to-go-mini-czech.jpg")),
IF($C$1="Türkisch - TR",HYPERLINK(CONCATENATE("https://www.saflax.de/0-WVK-Retail/Bilder-Pictures/SAFLAX-",'Basis-Tabelle-Samen'!K127,"-",'Basis-Tabelle-Samen'!J127,"-garden-to-go-mini-turkish.jpg")),
IF($C$1="Ungarisch - HU",HYPERLINK(CONCATENATE("https://www.saflax.de/0-WVK-Retail/Bilder-Pictures/SAFLAX-",'Basis-Tabelle-Samen'!K127,"-",'Basis-Tabelle-Samen'!J127,"-garden-to-go-mini-hungarian.jpg")),
" ACHTUNG")))))))))))))))))))))))))))))</f>
        <v>https://www.saflax.de/0-WVK-Retail/Bilder-Pictures/SAFLAX-78207-solanum-lycopersicum-garden-to-go-mini-english.jpg</v>
      </c>
      <c r="AN182" s="330" t="str">
        <f>IF(I182&lt;1,"",
IF($C$1="Bulgarisch - BG",HYPERLINK(CONCATENATE("https://www.saflax.de/0-WVK-Retail/Bilder-Pictures/SAFLAX-",'Basis-Tabelle-Samen'!N127,"-",'Basis-Tabelle-Samen'!J127,"-garden-to-go-lite-bulgarian.jpg")),
IF($C$1="Dänisch - DK",HYPERLINK(CONCATENATE("https://www.saflax.de/0-WVK-Retail/Bilder-Pictures/SAFLAX-",'Basis-Tabelle-Samen'!N127,"-",'Basis-Tabelle-Samen'!J127,"-garden-to-go-lite-danish.jpg")),
IF($C$1="Deutsch - DE",HYPERLINK(CONCATENATE("https://www.saflax.de/0-WVK-Retail/Bilder-Pictures/SAFLAX-",'Basis-Tabelle-Samen'!N127,"-",'Basis-Tabelle-Samen'!J127,"-garden-to-go-lite-german.jpg")),
IF($C$1="Englisch - UK",HYPERLINK(CONCATENATE("https://www.saflax.de/0-WVK-Retail/Bilder-Pictures/SAFLAX-",'Basis-Tabelle-Samen'!N127,"-",'Basis-Tabelle-Samen'!J127,"-garden-to-go-lite-english.jpg")),
IF($C$1="Estnisch - EE",HYPERLINK(CONCATENATE("https://www.saflax.de/0-WVK-Retail/Bilder-Pictures/SAFLAX-",'Basis-Tabelle-Samen'!N127,"-",'Basis-Tabelle-Samen'!J127,"-garden-to-go-lite-estonian.jpg")),
IF($C$1="Finnisch - FI",HYPERLINK(CONCATENATE("https://www.saflax.de/0-WVK-Retail/Bilder-Pictures/SAFLAX-",'Basis-Tabelle-Samen'!N127,"-",'Basis-Tabelle-Samen'!J127,"-garden-to-go-lite-finnish.jpg")),
IF($C$1="Französisch - FR",HYPERLINK(CONCATENATE("https://www.saflax.de/0-WVK-Retail/Bilder-Pictures/SAFLAX-",'Basis-Tabelle-Samen'!N127,"-",'Basis-Tabelle-Samen'!J127,"-garden-to-go-lite-french.jpg")),
IF($C$1="Griechisch - GR",HYPERLINK(CONCATENATE("https://www.saflax.de/0-WVK-Retail/Bilder-Pictures/SAFLAX-",'Basis-Tabelle-Samen'!N127,"-",'Basis-Tabelle-Samen'!J127,"-garden-to-go-lite-greek.jpg")),
IF($C$1="Irisch - IE",HYPERLINK(CONCATENATE("https://www.saflax.de/0-WVK-Retail/Bilder-Pictures/SAFLAX-",'Basis-Tabelle-Samen'!N127,"-",'Basis-Tabelle-Samen'!J127,"-garden-to-go-lite-irish.jpg")),
IF($C$1="Isländisch - IS",HYPERLINK(CONCATENATE("https://www.saflax.de/0-WVK-Retail/Bilder-Pictures/SAFLAX-",'Basis-Tabelle-Samen'!N127,"-",'Basis-Tabelle-Samen'!J127,"-garden-to-go-lite-icelandic.jpg")),
IF($C$1="Italienisch - IT",HYPERLINK(CONCATENATE("https://www.saflax.de/0-WVK-Retail/Bilder-Pictures/SAFLAX-",'Basis-Tabelle-Samen'!N127,"-",'Basis-Tabelle-Samen'!J127,"-garden-to-go-lite-italian.jpg")),
IF($C$1="Japanisch - JP",HYPERLINK(CONCATENATE("https://www.saflax.de/0-WVK-Retail/Bilder-Pictures/SAFLAX-",'Basis-Tabelle-Samen'!N127,"-",'Basis-Tabelle-Samen'!J127,"-garden-to-go-lite-japanese.jpg")),
IF($C$1="Kroatisch - HR",HYPERLINK(CONCATENATE("https://www.saflax.de/0-WVK-Retail/Bilder-Pictures/SAFLAX-",'Basis-Tabelle-Samen'!N127,"-",'Basis-Tabelle-Samen'!J127,"-garden-to-go-lite-croatian.jpg")),
IF($C$1="Lettisch - LV",HYPERLINK(CONCATENATE("https://www.saflax.de/0-WVK-Retail/Bilder-Pictures/SAFLAX-",'Basis-Tabelle-Samen'!N127,"-",'Basis-Tabelle-Samen'!J127,"-garden-to-go-lite-latvian.jpg")),
IF($C$1="Litauisch - LT",HYPERLINK(CONCATENATE("https://www.saflax.de/0-WVK-Retail/Bilder-Pictures/SAFLAX-",'Basis-Tabelle-Samen'!N127,"-",'Basis-Tabelle-Samen'!J127,"-garden-to-go-lite-lithuanian.jpg")),
IF($C$1="Maltesisch - MT",HYPERLINK(CONCATENATE("https://www.saflax.de/0-WVK-Retail/Bilder-Pictures/SAFLAX-",'Basis-Tabelle-Samen'!N127,"-",'Basis-Tabelle-Samen'!J127,"-garden-to-go-lite-maltese.jpg")),
IF($C$1="Niederländisch - NL",HYPERLINK(CONCATENATE("https://www.saflax.de/0-WVK-Retail/Bilder-Pictures/SAFLAX-",'Basis-Tabelle-Samen'!N127,"-",'Basis-Tabelle-Samen'!J127,"-garden-to-go-lite-dutch.jpg")),
IF($C$1="Norwegisch - NO",HYPERLINK(CONCATENATE("https://www.saflax.de/0-WVK-Retail/Bilder-Pictures/SAFLAX-",'Basis-Tabelle-Samen'!N127,"-",'Basis-Tabelle-Samen'!J127,"-garden-to-go-lite-nowegian.jpg")),
IF($C$1="Polnisch - PL",HYPERLINK(CONCATENATE("https://www.saflax.de/0-WVK-Retail/Bilder-Pictures/SAFLAX-",'Basis-Tabelle-Samen'!N127,"-",'Basis-Tabelle-Samen'!J127,"-garden-to-go-lite-polish.jpg")),
IF($C$1="Portugiesisch - PT",HYPERLINK(CONCATENATE("https://www.saflax.de/0-WVK-Retail/Bilder-Pictures/SAFLAX-",'Basis-Tabelle-Samen'!N127,"-",'Basis-Tabelle-Samen'!J127,"-garden-to-go-lite-portuguese.jpg")),
IF($C$1="Rumänisch - RO",HYPERLINK(CONCATENATE("https://www.saflax.de/0-WVK-Retail/Bilder-Pictures/SAFLAX-",'Basis-Tabelle-Samen'!N127,"-",'Basis-Tabelle-Samen'!J127,"-garden-to-go-lite-romanian.jpg")),
IF($C$1="Schwedisch - SE",HYPERLINK(CONCATENATE("https://www.saflax.de/0-WVK-Retail/Bilder-Pictures/SAFLAX-",'Basis-Tabelle-Samen'!N127,"-",'Basis-Tabelle-Samen'!J127,"-garden-to-go-lite-swedish.jpg")),
IF($C$1="Slowakisch - SK",HYPERLINK(CONCATENATE("https://www.saflax.de/0-WVK-Retail/Bilder-Pictures/SAFLAX-",'Basis-Tabelle-Samen'!N127,"-",'Basis-Tabelle-Samen'!J127,"-garden-to-go-lite-slovak.jpg")),
IF($C$1="Slowenisch - SI",HYPERLINK(CONCATENATE("https://www.saflax.de/0-WVK-Retail/Bilder-Pictures/SAFLAX-",'Basis-Tabelle-Samen'!N127,"-",'Basis-Tabelle-Samen'!J127,"-garden-to-go-lite-slovenian.jpg")),
IF($C$1="Spanisch - ES",HYPERLINK(CONCATENATE("https://www.saflax.de/0-WVK-Retail/Bilder-Pictures/SAFLAX-",'Basis-Tabelle-Samen'!N127,"-",'Basis-Tabelle-Samen'!J127,"-garden-to-go-lite-spanish.jpg")),
IF($C$1="Tschechisch - CZ",HYPERLINK(CONCATENATE("https://www.saflax.de/0-WVK-Retail/Bilder-Pictures/SAFLAX-",'Basis-Tabelle-Samen'!N127,"-",'Basis-Tabelle-Samen'!J127,"-garden-to-go-lite-czech.jpg")),
IF($C$1="Türkisch - TR",HYPERLINK(CONCATENATE("https://www.saflax.de/0-WVK-Retail/Bilder-Pictures/SAFLAX-",'Basis-Tabelle-Samen'!N127,"-",'Basis-Tabelle-Samen'!J127,"-garden-to-go-lite-turkish.jpg")),
IF($C$1="Ungarisch - HU",HYPERLINK(CONCATENATE("https://www.saflax.de/0-WVK-Retail/Bilder-Pictures/SAFLAX-",'Basis-Tabelle-Samen'!N127,"-",'Basis-Tabelle-Samen'!J127,"-garden-to-go-lite-hungarian.jpg")),
" ACHTUNG")))))))))))))))))))))))))))))</f>
        <v>https://www.saflax.de/0-WVK-Retail/Bilder-Pictures/SAFLAX-88207-solanum-lycopersicum-garden-to-go-lite-english.jpg</v>
      </c>
      <c r="AO182" s="330" t="str">
        <f>IF(J182&lt;1,"",
IF($C$1="Bulgarisch - BG",HYPERLINK(CONCATENATE("https://www.saflax.de/0-WVK-Retail/Bilder-Pictures/SAFLAX-",'Basis-Tabelle-Samen'!Q127,"-",'Basis-Tabelle-Samen'!J127,"-garden-to-go-bulgarian.jpg")),
IF($C$1="Dänisch - DK",HYPERLINK(CONCATENATE("https://www.saflax.de/0-WVK-Retail/Bilder-Pictures/SAFLAX-",'Basis-Tabelle-Samen'!Q127,"-",'Basis-Tabelle-Samen'!J127,"-garden-to-go-danish.jpg")),
IF($C$1="Deutsch - DE",HYPERLINK(CONCATENATE("https://www.saflax.de/0-WVK-Retail/Bilder-Pictures/SAFLAX-",'Basis-Tabelle-Samen'!Q127,"-",'Basis-Tabelle-Samen'!J127,"-garden-to-go-german.jpg")),
IF($C$1="Englisch - UK",HYPERLINK(CONCATENATE("https://www.saflax.de/0-WVK-Retail/Bilder-Pictures/SAFLAX-",'Basis-Tabelle-Samen'!Q127,"-",'Basis-Tabelle-Samen'!J127,"-garden-to-go-english.jpg")),
IF($C$1="Estnisch - EE",HYPERLINK(CONCATENATE("https://www.saflax.de/0-WVK-Retail/Bilder-Pictures/SAFLAX-",'Basis-Tabelle-Samen'!Q127,"-",'Basis-Tabelle-Samen'!J127,"-garden-to-go-estonian.jpg")),
IF($C$1="Finnisch - FI",HYPERLINK(CONCATENATE("https://www.saflax.de/0-WVK-Retail/Bilder-Pictures/SAFLAX-",'Basis-Tabelle-Samen'!Q127,"-",'Basis-Tabelle-Samen'!J127,"-garden-to-go-finnish.jpg")),
IF($C$1="Französisch - FR",HYPERLINK(CONCATENATE("https://www.saflax.de/0-WVK-Retail/Bilder-Pictures/SAFLAX-",'Basis-Tabelle-Samen'!Q127,"-",'Basis-Tabelle-Samen'!J127,"-garden-to-go-french.jpg")),
IF($C$1="Griechisch - GR",HYPERLINK(CONCATENATE("https://www.saflax.de/0-WVK-Retail/Bilder-Pictures/SAFLAX-",'Basis-Tabelle-Samen'!Q127,"-",'Basis-Tabelle-Samen'!J127,"-garden-to-go-greek.jpg")),
IF($C$1="Irisch - IE",HYPERLINK(CONCATENATE("https://www.saflax.de/0-WVK-Retail/Bilder-Pictures/SAFLAX-",'Basis-Tabelle-Samen'!Q127,"-",'Basis-Tabelle-Samen'!J127,"-garden-to-go-irish.jpg")),
IF($C$1="Isländisch - IS",HYPERLINK(CONCATENATE("https://www.saflax.de/0-WVK-Retail/Bilder-Pictures/SAFLAX-",'Basis-Tabelle-Samen'!Q127,"-",'Basis-Tabelle-Samen'!J127,"-garden-to-go-icelandic.jpg")),
IF($C$1="Italienisch - IT",HYPERLINK(CONCATENATE("https://www.saflax.de/0-WVK-Retail/Bilder-Pictures/SAFLAX-",'Basis-Tabelle-Samen'!Q127,"-",'Basis-Tabelle-Samen'!J127,"-garden-to-go-italian.jpg")),
IF($C$1="Japanisch - JP",HYPERLINK(CONCATENATE("https://www.saflax.de/0-WVK-Retail/Bilder-Pictures/SAFLAX-",'Basis-Tabelle-Samen'!Q127,"-",'Basis-Tabelle-Samen'!J127,"-garden-to-go-japanese.jpg")),
IF($C$1="Kroatisch - HR",HYPERLINK(CONCATENATE("https://www.saflax.de/0-WVK-Retail/Bilder-Pictures/SAFLAX-",'Basis-Tabelle-Samen'!Q127,"-",'Basis-Tabelle-Samen'!J127,"-garden-to-go-croatian.jpg")),
IF($C$1="Lettisch - LV",HYPERLINK(CONCATENATE("https://www.saflax.de/0-WVK-Retail/Bilder-Pictures/SAFLAX-",'Basis-Tabelle-Samen'!Q127,"-",'Basis-Tabelle-Samen'!J127,"-garden-to-go-latvian.jpg")),
IF($C$1="Litauisch - LT",HYPERLINK(CONCATENATE("https://www.saflax.de/0-WVK-Retail/Bilder-Pictures/SAFLAX-",'Basis-Tabelle-Samen'!Q127,"-",'Basis-Tabelle-Samen'!J127,"-garden-to-go-lithuanian.jpg")),
IF($C$1="Maltesisch - MT",HYPERLINK(CONCATENATE("https://www.saflax.de/0-WVK-Retail/Bilder-Pictures/SAFLAX-",'Basis-Tabelle-Samen'!Q127,"-",'Basis-Tabelle-Samen'!J127,"-garden-to-go-maltese.jpg")),
IF($C$1="Niederländisch - NL",HYPERLINK(CONCATENATE("https://www.saflax.de/0-WVK-Retail/Bilder-Pictures/SAFLAX-",'Basis-Tabelle-Samen'!Q127,"-",'Basis-Tabelle-Samen'!J127,"-garden-to-go-dutch.jpg")),
IF($C$1="Norwegisch - NO",HYPERLINK(CONCATENATE("https://www.saflax.de/0-WVK-Retail/Bilder-Pictures/SAFLAX-",'Basis-Tabelle-Samen'!Q127,"-",'Basis-Tabelle-Samen'!J127,"-garden-to-go-nowegian.jpg")),
IF($C$1="Polnisch - PL",HYPERLINK(CONCATENATE("https://www.saflax.de/0-WVK-Retail/Bilder-Pictures/SAFLAX-",'Basis-Tabelle-Samen'!Q127,"-",'Basis-Tabelle-Samen'!J127,"-garden-to-go-polish.jpg")),
IF($C$1="Portugiesisch - PT",HYPERLINK(CONCATENATE("https://www.saflax.de/0-WVK-Retail/Bilder-Pictures/SAFLAX-",'Basis-Tabelle-Samen'!Q127,"-",'Basis-Tabelle-Samen'!J127,"-garden-to-go-portuguese.jpg")),
IF($C$1="Rumänisch - RO",HYPERLINK(CONCATENATE("https://www.saflax.de/0-WVK-Retail/Bilder-Pictures/SAFLAX-",'Basis-Tabelle-Samen'!Q127,"-",'Basis-Tabelle-Samen'!J127,"-garden-to-go-romanian.jpg")),
IF($C$1="Schwedisch - SE",HYPERLINK(CONCATENATE("https://www.saflax.de/0-WVK-Retail/Bilder-Pictures/SAFLAX-",'Basis-Tabelle-Samen'!Q127,"-",'Basis-Tabelle-Samen'!J127,"-garden-to-go-swedish.jpg")),
IF($C$1="Slowakisch - SK",HYPERLINK(CONCATENATE("https://www.saflax.de/0-WVK-Retail/Bilder-Pictures/SAFLAX-",'Basis-Tabelle-Samen'!Q127,"-",'Basis-Tabelle-Samen'!J127,"-garden-to-go-slovak.jpg")),
IF($C$1="Slowenisch - SI",HYPERLINK(CONCATENATE("https://www.saflax.de/0-WVK-Retail/Bilder-Pictures/SAFLAX-",'Basis-Tabelle-Samen'!Q127,"-",'Basis-Tabelle-Samen'!J127,"-garden-to-go-slovenian.jpg")),
IF($C$1="Spanisch - ES",HYPERLINK(CONCATENATE("https://www.saflax.de/0-WVK-Retail/Bilder-Pictures/SAFLAX-",'Basis-Tabelle-Samen'!Q127,"-",'Basis-Tabelle-Samen'!J127,"-garden-to-go-spanish.jpg")),
IF($C$1="Tschechisch - CZ",HYPERLINK(CONCATENATE("https://www.saflax.de/0-WVK-Retail/Bilder-Pictures/SAFLAX-",'Basis-Tabelle-Samen'!Q127,"-",'Basis-Tabelle-Samen'!J127,"-garden-to-go-czech.jpg")),
IF($C$1="Türkisch - TR",HYPERLINK(CONCATENATE("https://www.saflax.de/0-WVK-Retail/Bilder-Pictures/SAFLAX-",'Basis-Tabelle-Samen'!Q127,"-",'Basis-Tabelle-Samen'!J127,"-garden-to-go-turkish.jpg")),
IF($C$1="Ungarisch - HU",HYPERLINK(CONCATENATE("https://www.saflax.de/0-WVK-Retail/Bilder-Pictures/SAFLAX-",'Basis-Tabelle-Samen'!Q127,"-",'Basis-Tabelle-Samen'!J127,"-garden-to-go-hungarian.jpg")),
" ACHTUNG")))))))))))))))))))))))))))))</f>
        <v>https://www.saflax.de/0-WVK-Retail/Bilder-Pictures/SAFLAX-58207-solanum-lycopersicum-garden-to-go-english.jpg</v>
      </c>
      <c r="AP182" s="330" t="str">
        <f>IF(K182&lt;1,"",
IF($C$1="Bulgarisch - BG",HYPERLINK(CONCATENATE("https://www.saflax.de/0-WVK-Retail/Bilder-Pictures/SAFLAX-",'Basis-Tabelle-Samen'!T127,"-",'Basis-Tabelle-Samen'!J127,"-cultivation-set-bulgarian.jpg")),
IF($C$1="Dänisch - DK",HYPERLINK(CONCATENATE("https://www.saflax.de/0-WVK-Retail/Bilder-Pictures/SAFLAX-",'Basis-Tabelle-Samen'!T127,"-",'Basis-Tabelle-Samen'!J127,"-cultivation-set-danish.jpg")),
IF($C$1="Deutsch - DE",HYPERLINK(CONCATENATE("https://www.saflax.de/0-WVK-Retail/Bilder-Pictures/SAFLAX-",'Basis-Tabelle-Samen'!T127,"-",'Basis-Tabelle-Samen'!J127,"-cultivation-set-german.jpg")),
IF($C$1="Englisch - UK",HYPERLINK(CONCATENATE("https://www.saflax.de/0-WVK-Retail/Bilder-Pictures/SAFLAX-",'Basis-Tabelle-Samen'!T127,"-",'Basis-Tabelle-Samen'!J127,"-cultivation-set-english.jpg")),
IF($C$1="Estnisch - EE",HYPERLINK(CONCATENATE("https://www.saflax.de/0-WVK-Retail/Bilder-Pictures/SAFLAX-",'Basis-Tabelle-Samen'!T127,"-",'Basis-Tabelle-Samen'!J127,"-cultivation-set-estonian.jpg")),
IF($C$1="Finnisch - FI",HYPERLINK(CONCATENATE("https://www.saflax.de/0-WVK-Retail/Bilder-Pictures/SAFLAX-",'Basis-Tabelle-Samen'!T127,"-",'Basis-Tabelle-Samen'!J127,"-cultivation-set-finnish.jpg")),
IF($C$1="Französisch - FR",HYPERLINK(CONCATENATE("https://www.saflax.de/0-WVK-Retail/Bilder-Pictures/SAFLAX-",'Basis-Tabelle-Samen'!T127,"-",'Basis-Tabelle-Samen'!J127,"-cultivation-set-french.jpg")),
IF($C$1="Griechisch - GR",HYPERLINK(CONCATENATE("https://www.saflax.de/0-WVK-Retail/Bilder-Pictures/SAFLAX-",'Basis-Tabelle-Samen'!T127,"-",'Basis-Tabelle-Samen'!J127,"-cultivation-set-greek.jpg")),
IF($C$1="Irisch - IE",HYPERLINK(CONCATENATE("https://www.saflax.de/0-WVK-Retail/Bilder-Pictures/SAFLAX-",'Basis-Tabelle-Samen'!T127,"-",'Basis-Tabelle-Samen'!J127,"-cultivation-set-irish.jpg")),
IF($C$1="Isländisch - IS",HYPERLINK(CONCATENATE("https://www.saflax.de/0-WVK-Retail/Bilder-Pictures/SAFLAX-",'Basis-Tabelle-Samen'!T127,"-",'Basis-Tabelle-Samen'!J127,"-cultivation-set-icelandic.jpg")),
IF($C$1="Italienisch - IT",HYPERLINK(CONCATENATE("https://www.saflax.de/0-WVK-Retail/Bilder-Pictures/SAFLAX-",'Basis-Tabelle-Samen'!T127,"-",'Basis-Tabelle-Samen'!J127,"-cultivation-set-italian.jpg")),
IF($C$1="Japanisch - JP",HYPERLINK(CONCATENATE("https://www.saflax.de/0-WVK-Retail/Bilder-Pictures/SAFLAX-",'Basis-Tabelle-Samen'!T127,"-",'Basis-Tabelle-Samen'!J127,"-cultivation-set-japanese.jpg")),
IF($C$1="Kroatisch - HR",HYPERLINK(CONCATENATE("https://www.saflax.de/0-WVK-Retail/Bilder-Pictures/SAFLAX-",'Basis-Tabelle-Samen'!T127,"-",'Basis-Tabelle-Samen'!J127,"-cultivation-set-croatian.jpg")),
IF($C$1="Lettisch - LV",HYPERLINK(CONCATENATE("https://www.saflax.de/0-WVK-Retail/Bilder-Pictures/SAFLAX-",'Basis-Tabelle-Samen'!T127,"-",'Basis-Tabelle-Samen'!J127,"-cultivation-set-latvian.jpg")),
IF($C$1="Litauisch - LT",HYPERLINK(CONCATENATE("https://www.saflax.de/0-WVK-Retail/Bilder-Pictures/SAFLAX-",'Basis-Tabelle-Samen'!T127,"-",'Basis-Tabelle-Samen'!J127,"-cultivation-set-lithuanian.jpg")),
IF($C$1="Maltesisch - MT",HYPERLINK(CONCATENATE("https://www.saflax.de/0-WVK-Retail/Bilder-Pictures/SAFLAX-",'Basis-Tabelle-Samen'!T127,"-",'Basis-Tabelle-Samen'!J127,"-cultivation-set-maltese.jpg")),
IF($C$1="Niederländisch - NL",HYPERLINK(CONCATENATE("https://www.saflax.de/0-WVK-Retail/Bilder-Pictures/SAFLAX-",'Basis-Tabelle-Samen'!T127,"-",'Basis-Tabelle-Samen'!J127,"-cultivation-set-dutch.jpg")),
IF($C$1="Norwegisch - NO",HYPERLINK(CONCATENATE("https://www.saflax.de/0-WVK-Retail/Bilder-Pictures/SAFLAX-",'Basis-Tabelle-Samen'!T127,"-",'Basis-Tabelle-Samen'!J127,"-cultivation-set-nowegian.jpg")),
IF($C$1="Polnisch - PL",HYPERLINK(CONCATENATE("https://www.saflax.de/0-WVK-Retail/Bilder-Pictures/SAFLAX-",'Basis-Tabelle-Samen'!T127,"-",'Basis-Tabelle-Samen'!J127,"-cultivation-set-polish.jpg")),
IF($C$1="Portugiesisch - PT",HYPERLINK(CONCATENATE("https://www.saflax.de/0-WVK-Retail/Bilder-Pictures/SAFLAX-",'Basis-Tabelle-Samen'!T127,"-",'Basis-Tabelle-Samen'!J127,"-cultivation-set-portuguese.jpg")),
IF($C$1="Rumänisch - RO",HYPERLINK(CONCATENATE("https://www.saflax.de/0-WVK-Retail/Bilder-Pictures/SAFLAX-",'Basis-Tabelle-Samen'!T127,"-",'Basis-Tabelle-Samen'!J127,"-cultivation-set-romanian.jpg")),
IF($C$1="Schwedisch - SE",HYPERLINK(CONCATENATE("https://www.saflax.de/0-WVK-Retail/Bilder-Pictures/SAFLAX-",'Basis-Tabelle-Samen'!T127,"-",'Basis-Tabelle-Samen'!J127,"-cultivation-set-swedish.jpg")),
IF($C$1="Slowakisch - SK",HYPERLINK(CONCATENATE("https://www.saflax.de/0-WVK-Retail/Bilder-Pictures/SAFLAX-",'Basis-Tabelle-Samen'!T127,"-",'Basis-Tabelle-Samen'!J127,"-cultivation-set-slovak.jpg")),
IF($C$1="Slowenisch - SI",HYPERLINK(CONCATENATE("https://www.saflax.de/0-WVK-Retail/Bilder-Pictures/SAFLAX-",'Basis-Tabelle-Samen'!T127,"-",'Basis-Tabelle-Samen'!J127,"-cultivation-set-slovenian.jpg")),
IF($C$1="Spanisch - ES",HYPERLINK(CONCATENATE("https://www.saflax.de/0-WVK-Retail/Bilder-Pictures/SAFLAX-",'Basis-Tabelle-Samen'!T127,"-",'Basis-Tabelle-Samen'!J127,"-cultivation-set-spanish.jpg")),
IF($C$1="Tschechisch - CZ",HYPERLINK(CONCATENATE("https://www.saflax.de/0-WVK-Retail/Bilder-Pictures/SAFLAX-",'Basis-Tabelle-Samen'!T127,"-",'Basis-Tabelle-Samen'!J127,"-cultivation-set-czech.jpg")),
IF($C$1="Türkisch - TR",HYPERLINK(CONCATENATE("https://www.saflax.de/0-WVK-Retail/Bilder-Pictures/SAFLAX-",'Basis-Tabelle-Samen'!T127,"-",'Basis-Tabelle-Samen'!J127,"-cultivation-set-turkish.jpg")),
IF($C$1="Ungarisch - HU",HYPERLINK(CONCATENATE("https://www.saflax.de/0-WVK-Retail/Bilder-Pictures/SAFLAX-",'Basis-Tabelle-Samen'!T127,"-",'Basis-Tabelle-Samen'!J127,"-cultivation-set-hungarian.jpg")),
" ACHTUNG")))))))))))))))))))))))))))))</f>
        <v>https://www.saflax.de/0-WVK-Retail/Bilder-Pictures/SAFLAX-38207-solanum-lycopersicum-cultivation-set-english.jpg</v>
      </c>
      <c r="AQ182" s="330" t="str">
        <f>IF(L182&lt;1,"",
IF($C$1="Bulgarisch - BG",HYPERLINK(CONCATENATE("https://www.saflax.de/0-WVK-Retail/Bilder-Pictures/SAFLAX-",'Basis-Tabelle-Samen'!W127,"-",'Basis-Tabelle-Samen'!J127,"-garden-in-the-bag-bulgarian.jpg")),
IF($C$1="Dänisch - DK",HYPERLINK(CONCATENATE("https://www.saflax.de/0-WVK-Retail/Bilder-Pictures/SAFLAX-",'Basis-Tabelle-Samen'!W127,"-",'Basis-Tabelle-Samen'!J127,"-garden-in-the-bag-danish.jpg")),
IF($C$1="Deutsch - DE",HYPERLINK(CONCATENATE("https://www.saflax.de/0-WVK-Retail/Bilder-Pictures/SAFLAX-",'Basis-Tabelle-Samen'!W127,"-",'Basis-Tabelle-Samen'!J127,"-garden-in-the-bag-german.jpg")),
IF($C$1="Englisch - UK",HYPERLINK(CONCATENATE("https://www.saflax.de/0-WVK-Retail/Bilder-Pictures/SAFLAX-",'Basis-Tabelle-Samen'!W127,"-",'Basis-Tabelle-Samen'!J127,"-garden-in-the-bag-english.jpg")),
IF($C$1="Estnisch - EE",HYPERLINK(CONCATENATE("https://www.saflax.de/0-WVK-Retail/Bilder-Pictures/SAFLAX-",'Basis-Tabelle-Samen'!W127,"-",'Basis-Tabelle-Samen'!J127,"-garden-in-the-bag-estonian.jpg")),
IF($C$1="Finnisch - FI",HYPERLINK(CONCATENATE("https://www.saflax.de/0-WVK-Retail/Bilder-Pictures/SAFLAX-",'Basis-Tabelle-Samen'!W127,"-",'Basis-Tabelle-Samen'!J127,"-garden-in-the-bag-finnish.jpg")),
IF($C$1="Französisch - FR",HYPERLINK(CONCATENATE("https://www.saflax.de/0-WVK-Retail/Bilder-Pictures/SAFLAX-",'Basis-Tabelle-Samen'!W127,"-",'Basis-Tabelle-Samen'!J127,"-garden-in-the-bag-french.jpg")),
IF($C$1="Griechisch - GR",HYPERLINK(CONCATENATE("https://www.saflax.de/0-WVK-Retail/Bilder-Pictures/SAFLAX-",'Basis-Tabelle-Samen'!W127,"-",'Basis-Tabelle-Samen'!J127,"-garden-in-the-bag-greek.jpg")),
IF($C$1="Irisch - IE",HYPERLINK(CONCATENATE("https://www.saflax.de/0-WVK-Retail/Bilder-Pictures/SAFLAX-",'Basis-Tabelle-Samen'!W127,"-",'Basis-Tabelle-Samen'!J127,"-garden-in-the-bag-irish.jpg")),
IF($C$1="Isländisch - IS",HYPERLINK(CONCATENATE("https://www.saflax.de/0-WVK-Retail/Bilder-Pictures/SAFLAX-",'Basis-Tabelle-Samen'!W127,"-",'Basis-Tabelle-Samen'!J127,"-garden-in-the-bag-icelandic.jpg")),
IF($C$1="Italienisch - IT",HYPERLINK(CONCATENATE("https://www.saflax.de/0-WVK-Retail/Bilder-Pictures/SAFLAX-",'Basis-Tabelle-Samen'!W127,"-",'Basis-Tabelle-Samen'!J127,"-garden-in-the-bag-italian.jpg")),
IF($C$1="Japanisch - JP",HYPERLINK(CONCATENATE("https://www.saflax.de/0-WVK-Retail/Bilder-Pictures/SAFLAX-",'Basis-Tabelle-Samen'!W127,"-",'Basis-Tabelle-Samen'!J127,"-garden-in-the-bag-japanese.jpg")),
IF($C$1="Kroatisch - HR",HYPERLINK(CONCATENATE("https://www.saflax.de/0-WVK-Retail/Bilder-Pictures/SAFLAX-",'Basis-Tabelle-Samen'!W127,"-",'Basis-Tabelle-Samen'!J127,"-garden-in-the-bag-croatian.jpg")),
IF($C$1="Lettisch - LV",HYPERLINK(CONCATENATE("https://www.saflax.de/0-WVK-Retail/Bilder-Pictures/SAFLAX-",'Basis-Tabelle-Samen'!W127,"-",'Basis-Tabelle-Samen'!J127,"-garden-in-the-bag-latvian.jpg")),
IF($C$1="Litauisch - LT",HYPERLINK(CONCATENATE("https://www.saflax.de/0-WVK-Retail/Bilder-Pictures/SAFLAX-",'Basis-Tabelle-Samen'!W127,"-",'Basis-Tabelle-Samen'!J127,"-garden-in-the-bag-lithuanian.jpg")),
IF($C$1="Maltesisch - MT",HYPERLINK(CONCATENATE("https://www.saflax.de/0-WVK-Retail/Bilder-Pictures/SAFLAX-",'Basis-Tabelle-Samen'!W127,"-",'Basis-Tabelle-Samen'!J127,"-garden-in-the-bag-maltese.jpg")),
IF($C$1="Niederländisch - NL",HYPERLINK(CONCATENATE("https://www.saflax.de/0-WVK-Retail/Bilder-Pictures/SAFLAX-",'Basis-Tabelle-Samen'!W127,"-",'Basis-Tabelle-Samen'!J127,"-garden-in-the-bag-dutch.jpg")),
IF($C$1="Norwegisch - NO",HYPERLINK(CONCATENATE("https://www.saflax.de/0-WVK-Retail/Bilder-Pictures/SAFLAX-",'Basis-Tabelle-Samen'!W127,"-",'Basis-Tabelle-Samen'!J127,"-garden-in-the-bag-nowegian.jpg")),
IF($C$1="Polnisch - PL",HYPERLINK(CONCATENATE("https://www.saflax.de/0-WVK-Retail/Bilder-Pictures/SAFLAX-",'Basis-Tabelle-Samen'!W127,"-",'Basis-Tabelle-Samen'!J127,"-garden-in-the-bag-polish.jpg")),
IF($C$1="Portugiesisch - PT",HYPERLINK(CONCATENATE("https://www.saflax.de/0-WVK-Retail/Bilder-Pictures/SAFLAX-",'Basis-Tabelle-Samen'!W127,"-",'Basis-Tabelle-Samen'!J127,"-garden-in-the-bag-portuguese.jpg")),
IF($C$1="Rumänisch - RO",HYPERLINK(CONCATENATE("https://www.saflax.de/0-WVK-Retail/Bilder-Pictures/SAFLAX-",'Basis-Tabelle-Samen'!W127,"-",'Basis-Tabelle-Samen'!J127,"-garden-in-the-bag-romanian.jpg")),
IF($C$1="Schwedisch - SE",HYPERLINK(CONCATENATE("https://www.saflax.de/0-WVK-Retail/Bilder-Pictures/SAFLAX-",'Basis-Tabelle-Samen'!W127,"-",'Basis-Tabelle-Samen'!J127,"-garden-in-the-bag-swedish.jpg")),
IF($C$1="Slowakisch - SK",HYPERLINK(CONCATENATE("https://www.saflax.de/0-WVK-Retail/Bilder-Pictures/SAFLAX-",'Basis-Tabelle-Samen'!W127,"-",'Basis-Tabelle-Samen'!J127,"-garden-in-the-bag-slovak.jpg")),
IF($C$1="Slowenisch - SI",HYPERLINK(CONCATENATE("https://www.saflax.de/0-WVK-Retail/Bilder-Pictures/SAFLAX-",'Basis-Tabelle-Samen'!W127,"-",'Basis-Tabelle-Samen'!J127,"-garden-in-the-bag-slovenian.jpg")),
IF($C$1="Spanisch - ES",HYPERLINK(CONCATENATE("https://www.saflax.de/0-WVK-Retail/Bilder-Pictures/SAFLAX-",'Basis-Tabelle-Samen'!W127,"-",'Basis-Tabelle-Samen'!J127,"-garden-in-the-bag-spanish.jpg")),
IF($C$1="Tschechisch - CZ",HYPERLINK(CONCATENATE("https://www.saflax.de/0-WVK-Retail/Bilder-Pictures/SAFLAX-",'Basis-Tabelle-Samen'!W127,"-",'Basis-Tabelle-Samen'!J127,"-garden-in-the-bag-czech.jpg")),
IF($C$1="Türkisch - TR",HYPERLINK(CONCATENATE("https://www.saflax.de/0-WVK-Retail/Bilder-Pictures/SAFLAX-",'Basis-Tabelle-Samen'!W127,"-",'Basis-Tabelle-Samen'!J127,"-garden-in-the-bag-turkish.jpg")),
IF($C$1="Ungarisch - HU",HYPERLINK(CONCATENATE("https://www.saflax.de/0-WVK-Retail/Bilder-Pictures/SAFLAX-",'Basis-Tabelle-Samen'!W127,"-",'Basis-Tabelle-Samen'!J127,"-garden-in-the-bag-hungarian.jpg")),
" ACHTUNG")))))))))))))))))))))))))))))</f>
        <v>https://www.saflax.de/0-WVK-Retail/Bilder-Pictures/SAFLAX-68207-solanum-lycopersicum-garden-in-the-bag-english.jpg</v>
      </c>
    </row>
    <row r="183" spans="1:43" ht="17.100000000000001" customHeight="1" x14ac:dyDescent="0.2">
      <c r="A183" s="318" t="str">
        <f>IF('Basis-Tabelle-Samen'!A121="","",IF($C$1="Deutsch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83" s="319" t="str">
        <f>'Basis-Tabelle-Samen'!I121</f>
        <v>Solanum lycopersicum</v>
      </c>
      <c r="C183" s="316" t="str">
        <f>IF($C$1="Bulgarisch - BG",'Basis-Tabelle-Samen'!Z121,
IF($C$1="Dänisch - DK",'Basis-Tabelle-Samen'!AA121,
IF($C$1="Deutsch - DE",'Basis-Tabelle-Samen'!AB121,
IF($C$1="Englisch - UK",'Basis-Tabelle-Samen'!AC121,
IF($C$1="Estnisch - EE",'Basis-Tabelle-Samen'!AD121,
IF($C$1="Finnisch - FI",'Basis-Tabelle-Samen'!AE121,
IF($C$1="Französisch - FR",'Basis-Tabelle-Samen'!AF121,
IF($C$1="Griechisch - GR",'Basis-Tabelle-Samen'!AG121,
IF($C$1="Irisch - IE",'Basis-Tabelle-Samen'!AH121,
IF($C$1="Isländisch - IS",'Basis-Tabelle-Samen'!AI121,
IF($C$1="Italienisch - IT",'Basis-Tabelle-Samen'!AJ121,
IF($C$1="Japanisch - JP",'Basis-Tabelle-Samen'!AK121,
IF($C$1="Kroatisch - HR",'Basis-Tabelle-Samen'!AL121,
IF($C$1="Lettisch - LV",'Basis-Tabelle-Samen'!AM121,
IF($C$1="Litauisch - LT",'Basis-Tabelle-Samen'!AN121,
IF($C$1="Maltesisch - MT",'Basis-Tabelle-Samen'!AO121,
IF($C$1="Niederländisch - NL",'Basis-Tabelle-Samen'!AP121,
IF($C$1="Norwegisch - NO",'Basis-Tabelle-Samen'!AQ121,
IF($C$1="Polnisch - PL",'Basis-Tabelle-Samen'!AR121,
IF($C$1="Portugiesisch - PT",'Basis-Tabelle-Samen'!AS121,
IF($C$1="Rumänisch - RO",'Basis-Tabelle-Samen'!AT121,
IF($C$1="Schwedisch - SE",'Basis-Tabelle-Samen'!AU121,
IF($C$1="Slowakisch - SK",'Basis-Tabelle-Samen'!AV121,
IF($C$1="Slowenisch - SI",'Basis-Tabelle-Samen'!AW121,
IF($C$1="Spanisch - ES",'Basis-Tabelle-Samen'!AX121,
IF($C$1="Tschechisch - CZ",'Basis-Tabelle-Samen'!AY121,
IF($C$1="Türkisch - TR",'Basis-Tabelle-Samen'!AZ121,
IF($C$1="Ungarisch - HU",'Basis-Tabelle-Samen'!BA121,
" ACHTUNG"))))))))))))))))))))))))))))</f>
        <v>Organic - Tomato - Principe Borghese</v>
      </c>
      <c r="D183" s="320">
        <f>'Basis-Tabelle-Samen'!F121</f>
        <v>10</v>
      </c>
      <c r="E183" s="321" t="str">
        <f>'Basis-Tabelle-Samen'!H121</f>
        <v>7 %</v>
      </c>
      <c r="F183" s="322" t="str">
        <f>IF('Basis-Tabelle-Samen'!G121="","",'Basis-Tabelle-Samen'!G121)</f>
        <v>02</v>
      </c>
      <c r="G183" s="320">
        <f>'Basis-Tabelle-Samen'!C121</f>
        <v>18201</v>
      </c>
      <c r="H183" s="323">
        <f>'Basis-Tabelle-Samen'!D121</f>
        <v>4055473182018</v>
      </c>
      <c r="I183" s="324">
        <f>'Basis-Tabelle-Samen'!E121</f>
        <v>2.0499999999999998</v>
      </c>
      <c r="J183" s="325">
        <f t="shared" si="2"/>
        <v>12</v>
      </c>
      <c r="K183" s="326">
        <f>'Basis-Tabelle-Samen'!K121</f>
        <v>78201</v>
      </c>
      <c r="L183" s="323">
        <f>'Basis-Tabelle-Samen'!L121</f>
        <v>4055473782010</v>
      </c>
      <c r="M183" s="324">
        <f>'Basis-Tabelle-Samen'!M121</f>
        <v>2.4500000000000002</v>
      </c>
      <c r="N183" s="326">
        <f>IF(K183&lt;1,"",'3'!$I$15)</f>
        <v>15</v>
      </c>
      <c r="O183" s="327">
        <f>IF(K183&lt;1,"",'3'!$J$11)</f>
        <v>90</v>
      </c>
      <c r="P183" s="326">
        <f>'Basis-Tabelle-Samen'!N121</f>
        <v>88201</v>
      </c>
      <c r="Q183" s="323">
        <f>'Basis-Tabelle-Samen'!O121</f>
        <v>4055473882017</v>
      </c>
      <c r="R183" s="328">
        <f>'Basis-Tabelle-Samen'!P121</f>
        <v>3.75</v>
      </c>
      <c r="S183" s="326">
        <f>IF(R183&lt;1,"",'3'!$M$15)</f>
        <v>18</v>
      </c>
      <c r="T183" s="327">
        <f>IF(R183&lt;1,"",'3'!$N$11)</f>
        <v>72</v>
      </c>
      <c r="U183" s="326">
        <f>'Basis-Tabelle-Samen'!Q121</f>
        <v>58201</v>
      </c>
      <c r="V183" s="323">
        <f>'Basis-Tabelle-Samen'!R121</f>
        <v>4055473582016</v>
      </c>
      <c r="W183" s="324">
        <f>'Basis-Tabelle-Samen'!S121</f>
        <v>4.95</v>
      </c>
      <c r="X183" s="326">
        <f>IF(U183&lt;1,"",'3'!$Q$15)</f>
        <v>6</v>
      </c>
      <c r="Y183" s="327">
        <f>IF(U183&lt;1,"",'3'!$R$11)</f>
        <v>24</v>
      </c>
      <c r="Z183" s="326">
        <f>'Basis-Tabelle-Samen'!T121</f>
        <v>38201</v>
      </c>
      <c r="AA183" s="323">
        <f>'Basis-Tabelle-Samen'!U121</f>
        <v>4055473382012</v>
      </c>
      <c r="AB183" s="324">
        <f>'Basis-Tabelle-Samen'!V121</f>
        <v>6.75</v>
      </c>
      <c r="AC183" s="326">
        <f>IF(Z183&lt;1,"",'3'!$U$15)</f>
        <v>6</v>
      </c>
      <c r="AD183" s="327">
        <f>IF(Z183&lt;1,"",'3'!$V$11)</f>
        <v>24</v>
      </c>
      <c r="AE183" s="326">
        <f>'Basis-Tabelle-Samen'!W121</f>
        <v>68201</v>
      </c>
      <c r="AF183" s="323">
        <f>'Basis-Tabelle-Samen'!X121</f>
        <v>4055473682013</v>
      </c>
      <c r="AG183" s="324">
        <f>'Basis-Tabelle-Samen'!Y121</f>
        <v>2.95</v>
      </c>
      <c r="AH183" s="326">
        <f>IF(AE183&lt;1,"",'3'!$Y$15)</f>
        <v>8</v>
      </c>
      <c r="AI183" s="327">
        <f>IF(AE183&lt;1,"",'3'!$Z$11)</f>
        <v>64</v>
      </c>
      <c r="AJ183" s="329"/>
      <c r="AK183" s="316" t="str">
        <f>IF(G183&lt;1,"",
IF($C$1="Bulgarisch - BG",HYPERLINK(CONCATENATE("https://www.saflax.de/0-WVK-Retail/Bilder-Pictures/SAFLAX-",'Basis-Tabelle-Samen'!C121,"-",'Basis-Tabelle-Samen'!J121,"-seed-package-front-cr-bulgarian.jpg")),
IF($C$1="Dänisch - DK",HYPERLINK(CONCATENATE("https://www.saflax.de/0-WVK-Retail/Bilder-Pictures/SAFLAX-",'Basis-Tabelle-Samen'!C121,"-",'Basis-Tabelle-Samen'!J121,"-seed-package-front-cr-danish.jpg")),
IF($C$1="Deutsch - DE",HYPERLINK(CONCATENATE("https://www.saflax.de/0-WVK-Retail/Bilder-Pictures/SAFLAX-",'Basis-Tabelle-Samen'!C121,"-",'Basis-Tabelle-Samen'!J121,"-seed-package-front-cr-german.jpg")),
IF($C$1="Englisch - UK",HYPERLINK(CONCATENATE("https://www.saflax.de/0-WVK-Retail/Bilder-Pictures/SAFLAX-",'Basis-Tabelle-Samen'!C121,"-",'Basis-Tabelle-Samen'!J121,"-seed-package-front-cr-english.jpg")),
IF($C$1="Estnisch - EE",HYPERLINK(CONCATENATE("https://www.saflax.de/0-WVK-Retail/Bilder-Pictures/SAFLAX-",'Basis-Tabelle-Samen'!C121,"-",'Basis-Tabelle-Samen'!J121,"-seed-package-front-cr-estonian.jpg")),
IF($C$1="Finnisch - FI",HYPERLINK(CONCATENATE("https://www.saflax.de/0-WVK-Retail/Bilder-Pictures/SAFLAX-",'Basis-Tabelle-Samen'!C121,"-",'Basis-Tabelle-Samen'!J121,"-seed-package-front-cr-finnish.jpg")),
IF($C$1="Französisch - FR",HYPERLINK(CONCATENATE("https://www.saflax.de/0-WVK-Retail/Bilder-Pictures/SAFLAX-",'Basis-Tabelle-Samen'!C121,"-",'Basis-Tabelle-Samen'!J121,"-seed-package-front-cr-french.jpg")),
IF($C$1="Griechisch - GR",HYPERLINK(CONCATENATE("https://www.saflax.de/0-WVK-Retail/Bilder-Pictures/SAFLAX-",'Basis-Tabelle-Samen'!C121,"-",'Basis-Tabelle-Samen'!J121,"-seed-package-front-cr-greek.jpg")),
IF($C$1="Irisch - IE",HYPERLINK(CONCATENATE("https://www.saflax.de/0-WVK-Retail/Bilder-Pictures/SAFLAX-",'Basis-Tabelle-Samen'!C121,"-",'Basis-Tabelle-Samen'!J121,"-seed-package-front-cr-irish.jpg")),
IF($C$1="Isländisch - IS",HYPERLINK(CONCATENATE("https://www.saflax.de/0-WVK-Retail/Bilder-Pictures/SAFLAX-",'Basis-Tabelle-Samen'!C121,"-",'Basis-Tabelle-Samen'!J121,"-seed-package-front-cr-icelandic.jpg")),
IF($C$1="Italienisch - IT",HYPERLINK(CONCATENATE("https://www.saflax.de/0-WVK-Retail/Bilder-Pictures/SAFLAX-",'Basis-Tabelle-Samen'!C121,"-",'Basis-Tabelle-Samen'!J121,"-seed-package-front-cr-italian.jpg")),
IF($C$1="Japanisch - JP",HYPERLINK(CONCATENATE("https://www.saflax.de/0-WVK-Retail/Bilder-Pictures/SAFLAX-",'Basis-Tabelle-Samen'!C121,"-",'Basis-Tabelle-Samen'!J121,"-seed-package-front-cr-japanese.jpg")),
IF($C$1="Kroatisch - HR",HYPERLINK(CONCATENATE("https://www.saflax.de/0-WVK-Retail/Bilder-Pictures/SAFLAX-",'Basis-Tabelle-Samen'!C121,"-",'Basis-Tabelle-Samen'!J121,"-seed-package-front-cr-croatian.jpg")),
IF($C$1="Lettisch - LV",HYPERLINK(CONCATENATE("https://www.saflax.de/0-WVK-Retail/Bilder-Pictures/SAFLAX-",'Basis-Tabelle-Samen'!C121,"-",'Basis-Tabelle-Samen'!J121,"-seed-package-front-cr-latvian.jpg")),
IF($C$1="Litauisch - LT",HYPERLINK(CONCATENATE("https://www.saflax.de/0-WVK-Retail/Bilder-Pictures/SAFLAX-",'Basis-Tabelle-Samen'!C121,"-",'Basis-Tabelle-Samen'!J121,"-seed-package-front-cr-lithuanian.jpg")),
IF($C$1="Maltesisch - MT",HYPERLINK(CONCATENATE("https://www.saflax.de/0-WVK-Retail/Bilder-Pictures/SAFLAX-",'Basis-Tabelle-Samen'!C121,"-",'Basis-Tabelle-Samen'!J121,"-seed-package-front-cr-maltese.jpg")),
IF($C$1="Niederländisch - NL",HYPERLINK(CONCATENATE("https://www.saflax.de/0-WVK-Retail/Bilder-Pictures/SAFLAX-",'Basis-Tabelle-Samen'!C121,"-",'Basis-Tabelle-Samen'!J121,"-seed-package-front-cr-dutch.jpg")),
IF($C$1="Norwegisch - NO",HYPERLINK(CONCATENATE("https://www.saflax.de/0-WVK-Retail/Bilder-Pictures/SAFLAX-",'Basis-Tabelle-Samen'!C121,"-",'Basis-Tabelle-Samen'!J121,"-seed-package-front-cr-nowegian.jpg")),
IF($C$1="Polnisch - PL",HYPERLINK(CONCATENATE("https://www.saflax.de/0-WVK-Retail/Bilder-Pictures/SAFLAX-",'Basis-Tabelle-Samen'!C121,"-",'Basis-Tabelle-Samen'!J121,"-seed-package-front-cr-polish.jpg")),
IF($C$1="Portugiesisch - PT",HYPERLINK(CONCATENATE("https://www.saflax.de/0-WVK-Retail/Bilder-Pictures/SAFLAX-",'Basis-Tabelle-Samen'!C121,"-",'Basis-Tabelle-Samen'!J121,"-seed-package-front-cr-portuguese.jpg")),
IF($C$1="Rumänisch - RO",HYPERLINK(CONCATENATE("https://www.saflax.de/0-WVK-Retail/Bilder-Pictures/SAFLAX-",'Basis-Tabelle-Samen'!C121,"-",'Basis-Tabelle-Samen'!J121,"-seed-package-front-cr-romanian.jpg")),
IF($C$1="Schwedisch - SE",HYPERLINK(CONCATENATE("https://www.saflax.de/0-WVK-Retail/Bilder-Pictures/SAFLAX-",'Basis-Tabelle-Samen'!C121,"-",'Basis-Tabelle-Samen'!J121,"-seed-package-front-cr-swedish.jpg")),
IF($C$1="Slowakisch - SK",HYPERLINK(CONCATENATE("https://www.saflax.de/0-WVK-Retail/Bilder-Pictures/SAFLAX-",'Basis-Tabelle-Samen'!C121,"-",'Basis-Tabelle-Samen'!J121,"-seed-package-front-cr-slovak.jpg")),
IF($C$1="Slowenisch - SI",HYPERLINK(CONCATENATE("https://www.saflax.de/0-WVK-Retail/Bilder-Pictures/SAFLAX-",'Basis-Tabelle-Samen'!C121,"-",'Basis-Tabelle-Samen'!J121,"-seed-package-front-cr-slovenian.jpg")),
IF($C$1="Spanisch - ES",HYPERLINK(CONCATENATE("https://www.saflax.de/0-WVK-Retail/Bilder-Pictures/SAFLAX-",'Basis-Tabelle-Samen'!C121,"-",'Basis-Tabelle-Samen'!J121,"-seed-package-front-cr-spanish.jpg")),
IF($C$1="Tschechisch - CZ",HYPERLINK(CONCATENATE("https://www.saflax.de/0-WVK-Retail/Bilder-Pictures/SAFLAX-",'Basis-Tabelle-Samen'!C121,"-",'Basis-Tabelle-Samen'!J121,"-seed-package-front-cr-czech.jpg")),
IF($C$1="Türkisch - TR",HYPERLINK(CONCATENATE("https://www.saflax.de/0-WVK-Retail/Bilder-Pictures/SAFLAX-",'Basis-Tabelle-Samen'!C121,"-",'Basis-Tabelle-Samen'!J121,"-seed-package-front-cr-turkish.jpg")),
IF($C$1="Ungarisch - HU",HYPERLINK(CONCATENATE("https://www.saflax.de/0-WVK-Retail/Bilder-Pictures/SAFLAX-",'Basis-Tabelle-Samen'!C121,"-",'Basis-Tabelle-Samen'!J121,"-seed-package-front-cr-hungarian.jpg")),
" ACHTUNG")))))))))))))))))))))))))))))</f>
        <v>https://www.saflax.de/0-WVK-Retail/Bilder-Pictures/SAFLAX-18201-solanum-lycopersicum-seed-package-front-cr-english.jpg</v>
      </c>
      <c r="AL183" s="330" t="str">
        <f>IF(G183&lt;1,"",
IF($C$1="Bulgarisch - BG",HYPERLINK(CONCATENATE("https://www.saflax.de/0-WVK-Retail/Bilder-Pictures/SAFLAX-",'Basis-Tabelle-Samen'!C121,"-",'Basis-Tabelle-Samen'!J121,"-seed-package-back-cr-bulgarian.jpg")),
IF($C$1="Dänisch - DK",HYPERLINK(CONCATENATE("https://www.saflax.de/0-WVK-Retail/Bilder-Pictures/SAFLAX-",'Basis-Tabelle-Samen'!C121,"-",'Basis-Tabelle-Samen'!J121,"-seed-package-back-cr-danish.jpg")),
IF($C$1="Deutsch - DE",HYPERLINK(CONCATENATE("https://www.saflax.de/0-WVK-Retail/Bilder-Pictures/SAFLAX-",'Basis-Tabelle-Samen'!C121,"-",'Basis-Tabelle-Samen'!J121,"-seed-package-back-cr-german.jpg")),
IF($C$1="Englisch - UK",HYPERLINK(CONCATENATE("https://www.saflax.de/0-WVK-Retail/Bilder-Pictures/SAFLAX-",'Basis-Tabelle-Samen'!C121,"-",'Basis-Tabelle-Samen'!J121,"-seed-package-back-cr-english.jpg")),
IF($C$1="Estnisch - EE",HYPERLINK(CONCATENATE("https://www.saflax.de/0-WVK-Retail/Bilder-Pictures/SAFLAX-",'Basis-Tabelle-Samen'!C121,"-",'Basis-Tabelle-Samen'!J121,"-seed-package-back-cr-estonian.jpg")),
IF($C$1="Finnisch - FI",HYPERLINK(CONCATENATE("https://www.saflax.de/0-WVK-Retail/Bilder-Pictures/SAFLAX-",'Basis-Tabelle-Samen'!C121,"-",'Basis-Tabelle-Samen'!J121,"-seed-package-back-cr-finnish.jpg")),
IF($C$1="Französisch - FR",HYPERLINK(CONCATENATE("https://www.saflax.de/0-WVK-Retail/Bilder-Pictures/SAFLAX-",'Basis-Tabelle-Samen'!C121,"-",'Basis-Tabelle-Samen'!J121,"-seed-package-back-cr-french.jpg")),
IF($C$1="Griechisch - GR",HYPERLINK(CONCATENATE("https://www.saflax.de/0-WVK-Retail/Bilder-Pictures/SAFLAX-",'Basis-Tabelle-Samen'!C121,"-",'Basis-Tabelle-Samen'!J121,"-seed-package-back-cr-greek.jpg")),
IF($C$1="Irisch - IE",HYPERLINK(CONCATENATE("https://www.saflax.de/0-WVK-Retail/Bilder-Pictures/SAFLAX-",'Basis-Tabelle-Samen'!C121,"-",'Basis-Tabelle-Samen'!J121,"-seed-package-back-cr-irish.jpg")),
IF($C$1="Isländisch - IS",HYPERLINK(CONCATENATE("https://www.saflax.de/0-WVK-Retail/Bilder-Pictures/SAFLAX-",'Basis-Tabelle-Samen'!C121,"-",'Basis-Tabelle-Samen'!J121,"-seed-package-back-cr-icelandic.jpg")),
IF($C$1="Italienisch - IT",HYPERLINK(CONCATENATE("https://www.saflax.de/0-WVK-Retail/Bilder-Pictures/SAFLAX-",'Basis-Tabelle-Samen'!C121,"-",'Basis-Tabelle-Samen'!J121,"-seed-package-back-cr-italian.jpg")),
IF($C$1="Japanisch - JP",HYPERLINK(CONCATENATE("https://www.saflax.de/0-WVK-Retail/Bilder-Pictures/SAFLAX-",'Basis-Tabelle-Samen'!C121,"-",'Basis-Tabelle-Samen'!J121,"-seed-package-back-cr-japanese.jpg")),
IF($C$1="Kroatisch - HR",HYPERLINK(CONCATENATE("https://www.saflax.de/0-WVK-Retail/Bilder-Pictures/SAFLAX-",'Basis-Tabelle-Samen'!C121,"-",'Basis-Tabelle-Samen'!J121,"-seed-package-back-cr-croatian.jpg")),
IF($C$1="Lettisch - LV",HYPERLINK(CONCATENATE("https://www.saflax.de/0-WVK-Retail/Bilder-Pictures/SAFLAX-",'Basis-Tabelle-Samen'!C121,"-",'Basis-Tabelle-Samen'!J121,"-seed-package-back-cr-latvian.jpg")),
IF($C$1="Litauisch - LT",HYPERLINK(CONCATENATE("https://www.saflax.de/0-WVK-Retail/Bilder-Pictures/SAFLAX-",'Basis-Tabelle-Samen'!C121,"-",'Basis-Tabelle-Samen'!J121,"-seed-package-back-cr-lithuanian.jpg")),
IF($C$1="Maltesisch - MT",HYPERLINK(CONCATENATE("https://www.saflax.de/0-WVK-Retail/Bilder-Pictures/SAFLAX-",'Basis-Tabelle-Samen'!C121,"-",'Basis-Tabelle-Samen'!J121,"-seed-package-back-cr-maltese.jpg")),
IF($C$1="Niederländisch - NL",HYPERLINK(CONCATENATE("https://www.saflax.de/0-WVK-Retail/Bilder-Pictures/SAFLAX-",'Basis-Tabelle-Samen'!C121,"-",'Basis-Tabelle-Samen'!J121,"-seed-package-back-cr-dutch.jpg")),
IF($C$1="Norwegisch - NO",HYPERLINK(CONCATENATE("https://www.saflax.de/0-WVK-Retail/Bilder-Pictures/SAFLAX-",'Basis-Tabelle-Samen'!C121,"-",'Basis-Tabelle-Samen'!J121,"-seed-package-back-cr-nowegian.jpg")),
IF($C$1="Polnisch - PL",HYPERLINK(CONCATENATE("https://www.saflax.de/0-WVK-Retail/Bilder-Pictures/SAFLAX-",'Basis-Tabelle-Samen'!C121,"-",'Basis-Tabelle-Samen'!J121,"-seed-package-back-cr-polish.jpg")),
IF($C$1="Portugiesisch - PT",HYPERLINK(CONCATENATE("https://www.saflax.de/0-WVK-Retail/Bilder-Pictures/SAFLAX-",'Basis-Tabelle-Samen'!C121,"-",'Basis-Tabelle-Samen'!J121,"-seed-package-back-cr-portuguese.jpg")),
IF($C$1="Rumänisch - RO",HYPERLINK(CONCATENATE("https://www.saflax.de/0-WVK-Retail/Bilder-Pictures/SAFLAX-",'Basis-Tabelle-Samen'!C121,"-",'Basis-Tabelle-Samen'!J121,"-seed-package-back-cr-romanian.jpg")),
IF($C$1="Schwedisch - SE",HYPERLINK(CONCATENATE("https://www.saflax.de/0-WVK-Retail/Bilder-Pictures/SAFLAX-",'Basis-Tabelle-Samen'!C121,"-",'Basis-Tabelle-Samen'!J121,"-seed-package-back-cr-swedish.jpg")),
IF($C$1="Slowakisch - SK",HYPERLINK(CONCATENATE("https://www.saflax.de/0-WVK-Retail/Bilder-Pictures/SAFLAX-",'Basis-Tabelle-Samen'!C121,"-",'Basis-Tabelle-Samen'!J121,"-seed-package-back-cr-slovak.jpg")),
IF($C$1="Slowenisch - SI",HYPERLINK(CONCATENATE("https://www.saflax.de/0-WVK-Retail/Bilder-Pictures/SAFLAX-",'Basis-Tabelle-Samen'!C121,"-",'Basis-Tabelle-Samen'!J121,"-seed-package-back-cr-slovenian.jpg")),
IF($C$1="Spanisch - ES",HYPERLINK(CONCATENATE("https://www.saflax.de/0-WVK-Retail/Bilder-Pictures/SAFLAX-",'Basis-Tabelle-Samen'!C121,"-",'Basis-Tabelle-Samen'!J121,"-seed-package-back-cr-spanish.jpg")),
IF($C$1="Tschechisch - CZ",HYPERLINK(CONCATENATE("https://www.saflax.de/0-WVK-Retail/Bilder-Pictures/SAFLAX-",'Basis-Tabelle-Samen'!C121,"-",'Basis-Tabelle-Samen'!J121,"-seed-package-back-cr-czech.jpg")),
IF($C$1="Türkisch - TR",HYPERLINK(CONCATENATE("https://www.saflax.de/0-WVK-Retail/Bilder-Pictures/SAFLAX-",'Basis-Tabelle-Samen'!C121,"-",'Basis-Tabelle-Samen'!J121,"-seed-package-back-cr-turkish.jpg")),
IF($C$1="Ungarisch - HU",HYPERLINK(CONCATENATE("https://www.saflax.de/0-WVK-Retail/Bilder-Pictures/SAFLAX-",'Basis-Tabelle-Samen'!C121,"-",'Basis-Tabelle-Samen'!J121,"-seed-package-back-cr-hungarian.jpg")),
" ACHTUNG")))))))))))))))))))))))))))))</f>
        <v>https://www.saflax.de/0-WVK-Retail/Bilder-Pictures/SAFLAX-18201-solanum-lycopersicum-seed-package-back-cr-english.jpg</v>
      </c>
      <c r="AM183" s="330" t="str">
        <f>IF(H183&lt;1,"",
IF($C$1="Bulgarisch - BG",HYPERLINK(CONCATENATE("https://www.saflax.de/0-WVK-Retail/Bilder-Pictures/SAFLAX-",'Basis-Tabelle-Samen'!K121,"-",'Basis-Tabelle-Samen'!J121,"-garden-to-go-mini-bulgarian.jpg")),
IF($C$1="Dänisch - DK",HYPERLINK(CONCATENATE("https://www.saflax.de/0-WVK-Retail/Bilder-Pictures/SAFLAX-",'Basis-Tabelle-Samen'!K121,"-",'Basis-Tabelle-Samen'!J121,"-garden-to-go-mini-danish.jpg")),
IF($C$1="Deutsch - DE",HYPERLINK(CONCATENATE("https://www.saflax.de/0-WVK-Retail/Bilder-Pictures/SAFLAX-",'Basis-Tabelle-Samen'!K121,"-",'Basis-Tabelle-Samen'!J121,"-garden-to-go-mini-german.jpg")),
IF($C$1="Englisch - UK",HYPERLINK(CONCATENATE("https://www.saflax.de/0-WVK-Retail/Bilder-Pictures/SAFLAX-",'Basis-Tabelle-Samen'!K121,"-",'Basis-Tabelle-Samen'!J121,"-garden-to-go-mini-english.jpg")),
IF($C$1="Estnisch - EE",HYPERLINK(CONCATENATE("https://www.saflax.de/0-WVK-Retail/Bilder-Pictures/SAFLAX-",'Basis-Tabelle-Samen'!K121,"-",'Basis-Tabelle-Samen'!J121,"-garden-to-go-mini-estonian.jpg")),
IF($C$1="Finnisch - FI",HYPERLINK(CONCATENATE("https://www.saflax.de/0-WVK-Retail/Bilder-Pictures/SAFLAX-",'Basis-Tabelle-Samen'!K121,"-",'Basis-Tabelle-Samen'!J121,"-garden-to-go-mini-finnish.jpg")),
IF($C$1="Französisch - FR",HYPERLINK(CONCATENATE("https://www.saflax.de/0-WVK-Retail/Bilder-Pictures/SAFLAX-",'Basis-Tabelle-Samen'!K121,"-",'Basis-Tabelle-Samen'!J121,"-garden-to-go-mini-french.jpg")),
IF($C$1="Griechisch - GR",HYPERLINK(CONCATENATE("https://www.saflax.de/0-WVK-Retail/Bilder-Pictures/SAFLAX-",'Basis-Tabelle-Samen'!K121,"-",'Basis-Tabelle-Samen'!J121,"-garden-to-go-mini-greek.jpg")),
IF($C$1="Irisch - IE",HYPERLINK(CONCATENATE("https://www.saflax.de/0-WVK-Retail/Bilder-Pictures/SAFLAX-",'Basis-Tabelle-Samen'!K121,"-",'Basis-Tabelle-Samen'!J121,"-garden-to-go-mini-irish.jpg")),
IF($C$1="Isländisch - IS",HYPERLINK(CONCATENATE("https://www.saflax.de/0-WVK-Retail/Bilder-Pictures/SAFLAX-",'Basis-Tabelle-Samen'!K121,"-",'Basis-Tabelle-Samen'!J121,"-garden-to-go-mini-icelandic.jpg")),
IF($C$1="Italienisch - IT",HYPERLINK(CONCATENATE("https://www.saflax.de/0-WVK-Retail/Bilder-Pictures/SAFLAX-",'Basis-Tabelle-Samen'!K121,"-",'Basis-Tabelle-Samen'!J121,"-garden-to-go-mini-italian.jpg")),
IF($C$1="Japanisch - JP",HYPERLINK(CONCATENATE("https://www.saflax.de/0-WVK-Retail/Bilder-Pictures/SAFLAX-",'Basis-Tabelle-Samen'!K121,"-",'Basis-Tabelle-Samen'!J121,"-garden-to-go-mini-japanese.jpg")),
IF($C$1="Kroatisch - HR",HYPERLINK(CONCATENATE("https://www.saflax.de/0-WVK-Retail/Bilder-Pictures/SAFLAX-",'Basis-Tabelle-Samen'!K121,"-",'Basis-Tabelle-Samen'!J121,"-garden-to-go-mini-croatian.jpg")),
IF($C$1="Lettisch - LV",HYPERLINK(CONCATENATE("https://www.saflax.de/0-WVK-Retail/Bilder-Pictures/SAFLAX-",'Basis-Tabelle-Samen'!K121,"-",'Basis-Tabelle-Samen'!J121,"-garden-to-go-mini-latvian.jpg")),
IF($C$1="Litauisch - LT",HYPERLINK(CONCATENATE("https://www.saflax.de/0-WVK-Retail/Bilder-Pictures/SAFLAX-",'Basis-Tabelle-Samen'!K121,"-",'Basis-Tabelle-Samen'!J121,"-garden-to-go-mini-lithuanian.jpg")),
IF($C$1="Maltesisch - MT",HYPERLINK(CONCATENATE("https://www.saflax.de/0-WVK-Retail/Bilder-Pictures/SAFLAX-",'Basis-Tabelle-Samen'!K121,"-",'Basis-Tabelle-Samen'!J121,"-garden-to-go-mini-maltese.jpg")),
IF($C$1="Niederländisch - NL",HYPERLINK(CONCATENATE("https://www.saflax.de/0-WVK-Retail/Bilder-Pictures/SAFLAX-",'Basis-Tabelle-Samen'!K121,"-",'Basis-Tabelle-Samen'!J121,"-garden-to-go-mini-dutch.jpg")),
IF($C$1="Norwegisch - NO",HYPERLINK(CONCATENATE("https://www.saflax.de/0-WVK-Retail/Bilder-Pictures/SAFLAX-",'Basis-Tabelle-Samen'!K121,"-",'Basis-Tabelle-Samen'!J121,"-garden-to-go-mini-nowegian.jpg")),
IF($C$1="Polnisch - PL",HYPERLINK(CONCATENATE("https://www.saflax.de/0-WVK-Retail/Bilder-Pictures/SAFLAX-",'Basis-Tabelle-Samen'!K121,"-",'Basis-Tabelle-Samen'!J121,"-garden-to-go-mini-polish.jpg")),
IF($C$1="Portugiesisch - PT",HYPERLINK(CONCATENATE("https://www.saflax.de/0-WVK-Retail/Bilder-Pictures/SAFLAX-",'Basis-Tabelle-Samen'!K121,"-",'Basis-Tabelle-Samen'!J121,"-garden-to-go-mini-portuguese.jpg")),
IF($C$1="Rumänisch - RO",HYPERLINK(CONCATENATE("https://www.saflax.de/0-WVK-Retail/Bilder-Pictures/SAFLAX-",'Basis-Tabelle-Samen'!K121,"-",'Basis-Tabelle-Samen'!J121,"-garden-to-go-mini-romanian.jpg")),
IF($C$1="Schwedisch - SE",HYPERLINK(CONCATENATE("https://www.saflax.de/0-WVK-Retail/Bilder-Pictures/SAFLAX-",'Basis-Tabelle-Samen'!K121,"-",'Basis-Tabelle-Samen'!J121,"-garden-to-go-mini-swedish.jpg")),
IF($C$1="Slowakisch - SK",HYPERLINK(CONCATENATE("https://www.saflax.de/0-WVK-Retail/Bilder-Pictures/SAFLAX-",'Basis-Tabelle-Samen'!K121,"-",'Basis-Tabelle-Samen'!J121,"-garden-to-go-mini-slovak.jpg")),
IF($C$1="Slowenisch - SI",HYPERLINK(CONCATENATE("https://www.saflax.de/0-WVK-Retail/Bilder-Pictures/SAFLAX-",'Basis-Tabelle-Samen'!K121,"-",'Basis-Tabelle-Samen'!J121,"-garden-to-go-mini-slovenian.jpg")),
IF($C$1="Spanisch - ES",HYPERLINK(CONCATENATE("https://www.saflax.de/0-WVK-Retail/Bilder-Pictures/SAFLAX-",'Basis-Tabelle-Samen'!K121,"-",'Basis-Tabelle-Samen'!J121,"-garden-to-go-mini-spanish.jpg")),
IF($C$1="Tschechisch - CZ",HYPERLINK(CONCATENATE("https://www.saflax.de/0-WVK-Retail/Bilder-Pictures/SAFLAX-",'Basis-Tabelle-Samen'!K121,"-",'Basis-Tabelle-Samen'!J121,"-garden-to-go-mini-czech.jpg")),
IF($C$1="Türkisch - TR",HYPERLINK(CONCATENATE("https://www.saflax.de/0-WVK-Retail/Bilder-Pictures/SAFLAX-",'Basis-Tabelle-Samen'!K121,"-",'Basis-Tabelle-Samen'!J121,"-garden-to-go-mini-turkish.jpg")),
IF($C$1="Ungarisch - HU",HYPERLINK(CONCATENATE("https://www.saflax.de/0-WVK-Retail/Bilder-Pictures/SAFLAX-",'Basis-Tabelle-Samen'!K121,"-",'Basis-Tabelle-Samen'!J121,"-garden-to-go-mini-hungarian.jpg")),
" ACHTUNG")))))))))))))))))))))))))))))</f>
        <v>https://www.saflax.de/0-WVK-Retail/Bilder-Pictures/SAFLAX-78201-solanum-lycopersicum-garden-to-go-mini-english.jpg</v>
      </c>
      <c r="AN183" s="330" t="str">
        <f>IF(I183&lt;1,"",
IF($C$1="Bulgarisch - BG",HYPERLINK(CONCATENATE("https://www.saflax.de/0-WVK-Retail/Bilder-Pictures/SAFLAX-",'Basis-Tabelle-Samen'!N121,"-",'Basis-Tabelle-Samen'!J121,"-garden-to-go-lite-bulgarian.jpg")),
IF($C$1="Dänisch - DK",HYPERLINK(CONCATENATE("https://www.saflax.de/0-WVK-Retail/Bilder-Pictures/SAFLAX-",'Basis-Tabelle-Samen'!N121,"-",'Basis-Tabelle-Samen'!J121,"-garden-to-go-lite-danish.jpg")),
IF($C$1="Deutsch - DE",HYPERLINK(CONCATENATE("https://www.saflax.de/0-WVK-Retail/Bilder-Pictures/SAFLAX-",'Basis-Tabelle-Samen'!N121,"-",'Basis-Tabelle-Samen'!J121,"-garden-to-go-lite-german.jpg")),
IF($C$1="Englisch - UK",HYPERLINK(CONCATENATE("https://www.saflax.de/0-WVK-Retail/Bilder-Pictures/SAFLAX-",'Basis-Tabelle-Samen'!N121,"-",'Basis-Tabelle-Samen'!J121,"-garden-to-go-lite-english.jpg")),
IF($C$1="Estnisch - EE",HYPERLINK(CONCATENATE("https://www.saflax.de/0-WVK-Retail/Bilder-Pictures/SAFLAX-",'Basis-Tabelle-Samen'!N121,"-",'Basis-Tabelle-Samen'!J121,"-garden-to-go-lite-estonian.jpg")),
IF($C$1="Finnisch - FI",HYPERLINK(CONCATENATE("https://www.saflax.de/0-WVK-Retail/Bilder-Pictures/SAFLAX-",'Basis-Tabelle-Samen'!N121,"-",'Basis-Tabelle-Samen'!J121,"-garden-to-go-lite-finnish.jpg")),
IF($C$1="Französisch - FR",HYPERLINK(CONCATENATE("https://www.saflax.de/0-WVK-Retail/Bilder-Pictures/SAFLAX-",'Basis-Tabelle-Samen'!N121,"-",'Basis-Tabelle-Samen'!J121,"-garden-to-go-lite-french.jpg")),
IF($C$1="Griechisch - GR",HYPERLINK(CONCATENATE("https://www.saflax.de/0-WVK-Retail/Bilder-Pictures/SAFLAX-",'Basis-Tabelle-Samen'!N121,"-",'Basis-Tabelle-Samen'!J121,"-garden-to-go-lite-greek.jpg")),
IF($C$1="Irisch - IE",HYPERLINK(CONCATENATE("https://www.saflax.de/0-WVK-Retail/Bilder-Pictures/SAFLAX-",'Basis-Tabelle-Samen'!N121,"-",'Basis-Tabelle-Samen'!J121,"-garden-to-go-lite-irish.jpg")),
IF($C$1="Isländisch - IS",HYPERLINK(CONCATENATE("https://www.saflax.de/0-WVK-Retail/Bilder-Pictures/SAFLAX-",'Basis-Tabelle-Samen'!N121,"-",'Basis-Tabelle-Samen'!J121,"-garden-to-go-lite-icelandic.jpg")),
IF($C$1="Italienisch - IT",HYPERLINK(CONCATENATE("https://www.saflax.de/0-WVK-Retail/Bilder-Pictures/SAFLAX-",'Basis-Tabelle-Samen'!N121,"-",'Basis-Tabelle-Samen'!J121,"-garden-to-go-lite-italian.jpg")),
IF($C$1="Japanisch - JP",HYPERLINK(CONCATENATE("https://www.saflax.de/0-WVK-Retail/Bilder-Pictures/SAFLAX-",'Basis-Tabelle-Samen'!N121,"-",'Basis-Tabelle-Samen'!J121,"-garden-to-go-lite-japanese.jpg")),
IF($C$1="Kroatisch - HR",HYPERLINK(CONCATENATE("https://www.saflax.de/0-WVK-Retail/Bilder-Pictures/SAFLAX-",'Basis-Tabelle-Samen'!N121,"-",'Basis-Tabelle-Samen'!J121,"-garden-to-go-lite-croatian.jpg")),
IF($C$1="Lettisch - LV",HYPERLINK(CONCATENATE("https://www.saflax.de/0-WVK-Retail/Bilder-Pictures/SAFLAX-",'Basis-Tabelle-Samen'!N121,"-",'Basis-Tabelle-Samen'!J121,"-garden-to-go-lite-latvian.jpg")),
IF($C$1="Litauisch - LT",HYPERLINK(CONCATENATE("https://www.saflax.de/0-WVK-Retail/Bilder-Pictures/SAFLAX-",'Basis-Tabelle-Samen'!N121,"-",'Basis-Tabelle-Samen'!J121,"-garden-to-go-lite-lithuanian.jpg")),
IF($C$1="Maltesisch - MT",HYPERLINK(CONCATENATE("https://www.saflax.de/0-WVK-Retail/Bilder-Pictures/SAFLAX-",'Basis-Tabelle-Samen'!N121,"-",'Basis-Tabelle-Samen'!J121,"-garden-to-go-lite-maltese.jpg")),
IF($C$1="Niederländisch - NL",HYPERLINK(CONCATENATE("https://www.saflax.de/0-WVK-Retail/Bilder-Pictures/SAFLAX-",'Basis-Tabelle-Samen'!N121,"-",'Basis-Tabelle-Samen'!J121,"-garden-to-go-lite-dutch.jpg")),
IF($C$1="Norwegisch - NO",HYPERLINK(CONCATENATE("https://www.saflax.de/0-WVK-Retail/Bilder-Pictures/SAFLAX-",'Basis-Tabelle-Samen'!N121,"-",'Basis-Tabelle-Samen'!J121,"-garden-to-go-lite-nowegian.jpg")),
IF($C$1="Polnisch - PL",HYPERLINK(CONCATENATE("https://www.saflax.de/0-WVK-Retail/Bilder-Pictures/SAFLAX-",'Basis-Tabelle-Samen'!N121,"-",'Basis-Tabelle-Samen'!J121,"-garden-to-go-lite-polish.jpg")),
IF($C$1="Portugiesisch - PT",HYPERLINK(CONCATENATE("https://www.saflax.de/0-WVK-Retail/Bilder-Pictures/SAFLAX-",'Basis-Tabelle-Samen'!N121,"-",'Basis-Tabelle-Samen'!J121,"-garden-to-go-lite-portuguese.jpg")),
IF($C$1="Rumänisch - RO",HYPERLINK(CONCATENATE("https://www.saflax.de/0-WVK-Retail/Bilder-Pictures/SAFLAX-",'Basis-Tabelle-Samen'!N121,"-",'Basis-Tabelle-Samen'!J121,"-garden-to-go-lite-romanian.jpg")),
IF($C$1="Schwedisch - SE",HYPERLINK(CONCATENATE("https://www.saflax.de/0-WVK-Retail/Bilder-Pictures/SAFLAX-",'Basis-Tabelle-Samen'!N121,"-",'Basis-Tabelle-Samen'!J121,"-garden-to-go-lite-swedish.jpg")),
IF($C$1="Slowakisch - SK",HYPERLINK(CONCATENATE("https://www.saflax.de/0-WVK-Retail/Bilder-Pictures/SAFLAX-",'Basis-Tabelle-Samen'!N121,"-",'Basis-Tabelle-Samen'!J121,"-garden-to-go-lite-slovak.jpg")),
IF($C$1="Slowenisch - SI",HYPERLINK(CONCATENATE("https://www.saflax.de/0-WVK-Retail/Bilder-Pictures/SAFLAX-",'Basis-Tabelle-Samen'!N121,"-",'Basis-Tabelle-Samen'!J121,"-garden-to-go-lite-slovenian.jpg")),
IF($C$1="Spanisch - ES",HYPERLINK(CONCATENATE("https://www.saflax.de/0-WVK-Retail/Bilder-Pictures/SAFLAX-",'Basis-Tabelle-Samen'!N121,"-",'Basis-Tabelle-Samen'!J121,"-garden-to-go-lite-spanish.jpg")),
IF($C$1="Tschechisch - CZ",HYPERLINK(CONCATENATE("https://www.saflax.de/0-WVK-Retail/Bilder-Pictures/SAFLAX-",'Basis-Tabelle-Samen'!N121,"-",'Basis-Tabelle-Samen'!J121,"-garden-to-go-lite-czech.jpg")),
IF($C$1="Türkisch - TR",HYPERLINK(CONCATENATE("https://www.saflax.de/0-WVK-Retail/Bilder-Pictures/SAFLAX-",'Basis-Tabelle-Samen'!N121,"-",'Basis-Tabelle-Samen'!J121,"-garden-to-go-lite-turkish.jpg")),
IF($C$1="Ungarisch - HU",HYPERLINK(CONCATENATE("https://www.saflax.de/0-WVK-Retail/Bilder-Pictures/SAFLAX-",'Basis-Tabelle-Samen'!N121,"-",'Basis-Tabelle-Samen'!J121,"-garden-to-go-lite-hungarian.jpg")),
" ACHTUNG")))))))))))))))))))))))))))))</f>
        <v>https://www.saflax.de/0-WVK-Retail/Bilder-Pictures/SAFLAX-88201-solanum-lycopersicum-garden-to-go-lite-english.jpg</v>
      </c>
      <c r="AO183" s="330" t="str">
        <f>IF(J183&lt;1,"",
IF($C$1="Bulgarisch - BG",HYPERLINK(CONCATENATE("https://www.saflax.de/0-WVK-Retail/Bilder-Pictures/SAFLAX-",'Basis-Tabelle-Samen'!Q121,"-",'Basis-Tabelle-Samen'!J121,"-garden-to-go-bulgarian.jpg")),
IF($C$1="Dänisch - DK",HYPERLINK(CONCATENATE("https://www.saflax.de/0-WVK-Retail/Bilder-Pictures/SAFLAX-",'Basis-Tabelle-Samen'!Q121,"-",'Basis-Tabelle-Samen'!J121,"-garden-to-go-danish.jpg")),
IF($C$1="Deutsch - DE",HYPERLINK(CONCATENATE("https://www.saflax.de/0-WVK-Retail/Bilder-Pictures/SAFLAX-",'Basis-Tabelle-Samen'!Q121,"-",'Basis-Tabelle-Samen'!J121,"-garden-to-go-german.jpg")),
IF($C$1="Englisch - UK",HYPERLINK(CONCATENATE("https://www.saflax.de/0-WVK-Retail/Bilder-Pictures/SAFLAX-",'Basis-Tabelle-Samen'!Q121,"-",'Basis-Tabelle-Samen'!J121,"-garden-to-go-english.jpg")),
IF($C$1="Estnisch - EE",HYPERLINK(CONCATENATE("https://www.saflax.de/0-WVK-Retail/Bilder-Pictures/SAFLAX-",'Basis-Tabelle-Samen'!Q121,"-",'Basis-Tabelle-Samen'!J121,"-garden-to-go-estonian.jpg")),
IF($C$1="Finnisch - FI",HYPERLINK(CONCATENATE("https://www.saflax.de/0-WVK-Retail/Bilder-Pictures/SAFLAX-",'Basis-Tabelle-Samen'!Q121,"-",'Basis-Tabelle-Samen'!J121,"-garden-to-go-finnish.jpg")),
IF($C$1="Französisch - FR",HYPERLINK(CONCATENATE("https://www.saflax.de/0-WVK-Retail/Bilder-Pictures/SAFLAX-",'Basis-Tabelle-Samen'!Q121,"-",'Basis-Tabelle-Samen'!J121,"-garden-to-go-french.jpg")),
IF($C$1="Griechisch - GR",HYPERLINK(CONCATENATE("https://www.saflax.de/0-WVK-Retail/Bilder-Pictures/SAFLAX-",'Basis-Tabelle-Samen'!Q121,"-",'Basis-Tabelle-Samen'!J121,"-garden-to-go-greek.jpg")),
IF($C$1="Irisch - IE",HYPERLINK(CONCATENATE("https://www.saflax.de/0-WVK-Retail/Bilder-Pictures/SAFLAX-",'Basis-Tabelle-Samen'!Q121,"-",'Basis-Tabelle-Samen'!J121,"-garden-to-go-irish.jpg")),
IF($C$1="Isländisch - IS",HYPERLINK(CONCATENATE("https://www.saflax.de/0-WVK-Retail/Bilder-Pictures/SAFLAX-",'Basis-Tabelle-Samen'!Q121,"-",'Basis-Tabelle-Samen'!J121,"-garden-to-go-icelandic.jpg")),
IF($C$1="Italienisch - IT",HYPERLINK(CONCATENATE("https://www.saflax.de/0-WVK-Retail/Bilder-Pictures/SAFLAX-",'Basis-Tabelle-Samen'!Q121,"-",'Basis-Tabelle-Samen'!J121,"-garden-to-go-italian.jpg")),
IF($C$1="Japanisch - JP",HYPERLINK(CONCATENATE("https://www.saflax.de/0-WVK-Retail/Bilder-Pictures/SAFLAX-",'Basis-Tabelle-Samen'!Q121,"-",'Basis-Tabelle-Samen'!J121,"-garden-to-go-japanese.jpg")),
IF($C$1="Kroatisch - HR",HYPERLINK(CONCATENATE("https://www.saflax.de/0-WVK-Retail/Bilder-Pictures/SAFLAX-",'Basis-Tabelle-Samen'!Q121,"-",'Basis-Tabelle-Samen'!J121,"-garden-to-go-croatian.jpg")),
IF($C$1="Lettisch - LV",HYPERLINK(CONCATENATE("https://www.saflax.de/0-WVK-Retail/Bilder-Pictures/SAFLAX-",'Basis-Tabelle-Samen'!Q121,"-",'Basis-Tabelle-Samen'!J121,"-garden-to-go-latvian.jpg")),
IF($C$1="Litauisch - LT",HYPERLINK(CONCATENATE("https://www.saflax.de/0-WVK-Retail/Bilder-Pictures/SAFLAX-",'Basis-Tabelle-Samen'!Q121,"-",'Basis-Tabelle-Samen'!J121,"-garden-to-go-lithuanian.jpg")),
IF($C$1="Maltesisch - MT",HYPERLINK(CONCATENATE("https://www.saflax.de/0-WVK-Retail/Bilder-Pictures/SAFLAX-",'Basis-Tabelle-Samen'!Q121,"-",'Basis-Tabelle-Samen'!J121,"-garden-to-go-maltese.jpg")),
IF($C$1="Niederländisch - NL",HYPERLINK(CONCATENATE("https://www.saflax.de/0-WVK-Retail/Bilder-Pictures/SAFLAX-",'Basis-Tabelle-Samen'!Q121,"-",'Basis-Tabelle-Samen'!J121,"-garden-to-go-dutch.jpg")),
IF($C$1="Norwegisch - NO",HYPERLINK(CONCATENATE("https://www.saflax.de/0-WVK-Retail/Bilder-Pictures/SAFLAX-",'Basis-Tabelle-Samen'!Q121,"-",'Basis-Tabelle-Samen'!J121,"-garden-to-go-nowegian.jpg")),
IF($C$1="Polnisch - PL",HYPERLINK(CONCATENATE("https://www.saflax.de/0-WVK-Retail/Bilder-Pictures/SAFLAX-",'Basis-Tabelle-Samen'!Q121,"-",'Basis-Tabelle-Samen'!J121,"-garden-to-go-polish.jpg")),
IF($C$1="Portugiesisch - PT",HYPERLINK(CONCATENATE("https://www.saflax.de/0-WVK-Retail/Bilder-Pictures/SAFLAX-",'Basis-Tabelle-Samen'!Q121,"-",'Basis-Tabelle-Samen'!J121,"-garden-to-go-portuguese.jpg")),
IF($C$1="Rumänisch - RO",HYPERLINK(CONCATENATE("https://www.saflax.de/0-WVK-Retail/Bilder-Pictures/SAFLAX-",'Basis-Tabelle-Samen'!Q121,"-",'Basis-Tabelle-Samen'!J121,"-garden-to-go-romanian.jpg")),
IF($C$1="Schwedisch - SE",HYPERLINK(CONCATENATE("https://www.saflax.de/0-WVK-Retail/Bilder-Pictures/SAFLAX-",'Basis-Tabelle-Samen'!Q121,"-",'Basis-Tabelle-Samen'!J121,"-garden-to-go-swedish.jpg")),
IF($C$1="Slowakisch - SK",HYPERLINK(CONCATENATE("https://www.saflax.de/0-WVK-Retail/Bilder-Pictures/SAFLAX-",'Basis-Tabelle-Samen'!Q121,"-",'Basis-Tabelle-Samen'!J121,"-garden-to-go-slovak.jpg")),
IF($C$1="Slowenisch - SI",HYPERLINK(CONCATENATE("https://www.saflax.de/0-WVK-Retail/Bilder-Pictures/SAFLAX-",'Basis-Tabelle-Samen'!Q121,"-",'Basis-Tabelle-Samen'!J121,"-garden-to-go-slovenian.jpg")),
IF($C$1="Spanisch - ES",HYPERLINK(CONCATENATE("https://www.saflax.de/0-WVK-Retail/Bilder-Pictures/SAFLAX-",'Basis-Tabelle-Samen'!Q121,"-",'Basis-Tabelle-Samen'!J121,"-garden-to-go-spanish.jpg")),
IF($C$1="Tschechisch - CZ",HYPERLINK(CONCATENATE("https://www.saflax.de/0-WVK-Retail/Bilder-Pictures/SAFLAX-",'Basis-Tabelle-Samen'!Q121,"-",'Basis-Tabelle-Samen'!J121,"-garden-to-go-czech.jpg")),
IF($C$1="Türkisch - TR",HYPERLINK(CONCATENATE("https://www.saflax.de/0-WVK-Retail/Bilder-Pictures/SAFLAX-",'Basis-Tabelle-Samen'!Q121,"-",'Basis-Tabelle-Samen'!J121,"-garden-to-go-turkish.jpg")),
IF($C$1="Ungarisch - HU",HYPERLINK(CONCATENATE("https://www.saflax.de/0-WVK-Retail/Bilder-Pictures/SAFLAX-",'Basis-Tabelle-Samen'!Q121,"-",'Basis-Tabelle-Samen'!J121,"-garden-to-go-hungarian.jpg")),
" ACHTUNG")))))))))))))))))))))))))))))</f>
        <v>https://www.saflax.de/0-WVK-Retail/Bilder-Pictures/SAFLAX-58201-solanum-lycopersicum-garden-to-go-english.jpg</v>
      </c>
      <c r="AP183" s="330" t="str">
        <f>IF(K183&lt;1,"",
IF($C$1="Bulgarisch - BG",HYPERLINK(CONCATENATE("https://www.saflax.de/0-WVK-Retail/Bilder-Pictures/SAFLAX-",'Basis-Tabelle-Samen'!T121,"-",'Basis-Tabelle-Samen'!J121,"-cultivation-set-bulgarian.jpg")),
IF($C$1="Dänisch - DK",HYPERLINK(CONCATENATE("https://www.saflax.de/0-WVK-Retail/Bilder-Pictures/SAFLAX-",'Basis-Tabelle-Samen'!T121,"-",'Basis-Tabelle-Samen'!J121,"-cultivation-set-danish.jpg")),
IF($C$1="Deutsch - DE",HYPERLINK(CONCATENATE("https://www.saflax.de/0-WVK-Retail/Bilder-Pictures/SAFLAX-",'Basis-Tabelle-Samen'!T121,"-",'Basis-Tabelle-Samen'!J121,"-cultivation-set-german.jpg")),
IF($C$1="Englisch - UK",HYPERLINK(CONCATENATE("https://www.saflax.de/0-WVK-Retail/Bilder-Pictures/SAFLAX-",'Basis-Tabelle-Samen'!T121,"-",'Basis-Tabelle-Samen'!J121,"-cultivation-set-english.jpg")),
IF($C$1="Estnisch - EE",HYPERLINK(CONCATENATE("https://www.saflax.de/0-WVK-Retail/Bilder-Pictures/SAFLAX-",'Basis-Tabelle-Samen'!T121,"-",'Basis-Tabelle-Samen'!J121,"-cultivation-set-estonian.jpg")),
IF($C$1="Finnisch - FI",HYPERLINK(CONCATENATE("https://www.saflax.de/0-WVK-Retail/Bilder-Pictures/SAFLAX-",'Basis-Tabelle-Samen'!T121,"-",'Basis-Tabelle-Samen'!J121,"-cultivation-set-finnish.jpg")),
IF($C$1="Französisch - FR",HYPERLINK(CONCATENATE("https://www.saflax.de/0-WVK-Retail/Bilder-Pictures/SAFLAX-",'Basis-Tabelle-Samen'!T121,"-",'Basis-Tabelle-Samen'!J121,"-cultivation-set-french.jpg")),
IF($C$1="Griechisch - GR",HYPERLINK(CONCATENATE("https://www.saflax.de/0-WVK-Retail/Bilder-Pictures/SAFLAX-",'Basis-Tabelle-Samen'!T121,"-",'Basis-Tabelle-Samen'!J121,"-cultivation-set-greek.jpg")),
IF($C$1="Irisch - IE",HYPERLINK(CONCATENATE("https://www.saflax.de/0-WVK-Retail/Bilder-Pictures/SAFLAX-",'Basis-Tabelle-Samen'!T121,"-",'Basis-Tabelle-Samen'!J121,"-cultivation-set-irish.jpg")),
IF($C$1="Isländisch - IS",HYPERLINK(CONCATENATE("https://www.saflax.de/0-WVK-Retail/Bilder-Pictures/SAFLAX-",'Basis-Tabelle-Samen'!T121,"-",'Basis-Tabelle-Samen'!J121,"-cultivation-set-icelandic.jpg")),
IF($C$1="Italienisch - IT",HYPERLINK(CONCATENATE("https://www.saflax.de/0-WVK-Retail/Bilder-Pictures/SAFLAX-",'Basis-Tabelle-Samen'!T121,"-",'Basis-Tabelle-Samen'!J121,"-cultivation-set-italian.jpg")),
IF($C$1="Japanisch - JP",HYPERLINK(CONCATENATE("https://www.saflax.de/0-WVK-Retail/Bilder-Pictures/SAFLAX-",'Basis-Tabelle-Samen'!T121,"-",'Basis-Tabelle-Samen'!J121,"-cultivation-set-japanese.jpg")),
IF($C$1="Kroatisch - HR",HYPERLINK(CONCATENATE("https://www.saflax.de/0-WVK-Retail/Bilder-Pictures/SAFLAX-",'Basis-Tabelle-Samen'!T121,"-",'Basis-Tabelle-Samen'!J121,"-cultivation-set-croatian.jpg")),
IF($C$1="Lettisch - LV",HYPERLINK(CONCATENATE("https://www.saflax.de/0-WVK-Retail/Bilder-Pictures/SAFLAX-",'Basis-Tabelle-Samen'!T121,"-",'Basis-Tabelle-Samen'!J121,"-cultivation-set-latvian.jpg")),
IF($C$1="Litauisch - LT",HYPERLINK(CONCATENATE("https://www.saflax.de/0-WVK-Retail/Bilder-Pictures/SAFLAX-",'Basis-Tabelle-Samen'!T121,"-",'Basis-Tabelle-Samen'!J121,"-cultivation-set-lithuanian.jpg")),
IF($C$1="Maltesisch - MT",HYPERLINK(CONCATENATE("https://www.saflax.de/0-WVK-Retail/Bilder-Pictures/SAFLAX-",'Basis-Tabelle-Samen'!T121,"-",'Basis-Tabelle-Samen'!J121,"-cultivation-set-maltese.jpg")),
IF($C$1="Niederländisch - NL",HYPERLINK(CONCATENATE("https://www.saflax.de/0-WVK-Retail/Bilder-Pictures/SAFLAX-",'Basis-Tabelle-Samen'!T121,"-",'Basis-Tabelle-Samen'!J121,"-cultivation-set-dutch.jpg")),
IF($C$1="Norwegisch - NO",HYPERLINK(CONCATENATE("https://www.saflax.de/0-WVK-Retail/Bilder-Pictures/SAFLAX-",'Basis-Tabelle-Samen'!T121,"-",'Basis-Tabelle-Samen'!J121,"-cultivation-set-nowegian.jpg")),
IF($C$1="Polnisch - PL",HYPERLINK(CONCATENATE("https://www.saflax.de/0-WVK-Retail/Bilder-Pictures/SAFLAX-",'Basis-Tabelle-Samen'!T121,"-",'Basis-Tabelle-Samen'!J121,"-cultivation-set-polish.jpg")),
IF($C$1="Portugiesisch - PT",HYPERLINK(CONCATENATE("https://www.saflax.de/0-WVK-Retail/Bilder-Pictures/SAFLAX-",'Basis-Tabelle-Samen'!T121,"-",'Basis-Tabelle-Samen'!J121,"-cultivation-set-portuguese.jpg")),
IF($C$1="Rumänisch - RO",HYPERLINK(CONCATENATE("https://www.saflax.de/0-WVK-Retail/Bilder-Pictures/SAFLAX-",'Basis-Tabelle-Samen'!T121,"-",'Basis-Tabelle-Samen'!J121,"-cultivation-set-romanian.jpg")),
IF($C$1="Schwedisch - SE",HYPERLINK(CONCATENATE("https://www.saflax.de/0-WVK-Retail/Bilder-Pictures/SAFLAX-",'Basis-Tabelle-Samen'!T121,"-",'Basis-Tabelle-Samen'!J121,"-cultivation-set-swedish.jpg")),
IF($C$1="Slowakisch - SK",HYPERLINK(CONCATENATE("https://www.saflax.de/0-WVK-Retail/Bilder-Pictures/SAFLAX-",'Basis-Tabelle-Samen'!T121,"-",'Basis-Tabelle-Samen'!J121,"-cultivation-set-slovak.jpg")),
IF($C$1="Slowenisch - SI",HYPERLINK(CONCATENATE("https://www.saflax.de/0-WVK-Retail/Bilder-Pictures/SAFLAX-",'Basis-Tabelle-Samen'!T121,"-",'Basis-Tabelle-Samen'!J121,"-cultivation-set-slovenian.jpg")),
IF($C$1="Spanisch - ES",HYPERLINK(CONCATENATE("https://www.saflax.de/0-WVK-Retail/Bilder-Pictures/SAFLAX-",'Basis-Tabelle-Samen'!T121,"-",'Basis-Tabelle-Samen'!J121,"-cultivation-set-spanish.jpg")),
IF($C$1="Tschechisch - CZ",HYPERLINK(CONCATENATE("https://www.saflax.de/0-WVK-Retail/Bilder-Pictures/SAFLAX-",'Basis-Tabelle-Samen'!T121,"-",'Basis-Tabelle-Samen'!J121,"-cultivation-set-czech.jpg")),
IF($C$1="Türkisch - TR",HYPERLINK(CONCATENATE("https://www.saflax.de/0-WVK-Retail/Bilder-Pictures/SAFLAX-",'Basis-Tabelle-Samen'!T121,"-",'Basis-Tabelle-Samen'!J121,"-cultivation-set-turkish.jpg")),
IF($C$1="Ungarisch - HU",HYPERLINK(CONCATENATE("https://www.saflax.de/0-WVK-Retail/Bilder-Pictures/SAFLAX-",'Basis-Tabelle-Samen'!T121,"-",'Basis-Tabelle-Samen'!J121,"-cultivation-set-hungarian.jpg")),
" ACHTUNG")))))))))))))))))))))))))))))</f>
        <v>https://www.saflax.de/0-WVK-Retail/Bilder-Pictures/SAFLAX-38201-solanum-lycopersicum-cultivation-set-english.jpg</v>
      </c>
      <c r="AQ183" s="330" t="str">
        <f>IF(L183&lt;1,"",
IF($C$1="Bulgarisch - BG",HYPERLINK(CONCATENATE("https://www.saflax.de/0-WVK-Retail/Bilder-Pictures/SAFLAX-",'Basis-Tabelle-Samen'!W121,"-",'Basis-Tabelle-Samen'!J121,"-garden-in-the-bag-bulgarian.jpg")),
IF($C$1="Dänisch - DK",HYPERLINK(CONCATENATE("https://www.saflax.de/0-WVK-Retail/Bilder-Pictures/SAFLAX-",'Basis-Tabelle-Samen'!W121,"-",'Basis-Tabelle-Samen'!J121,"-garden-in-the-bag-danish.jpg")),
IF($C$1="Deutsch - DE",HYPERLINK(CONCATENATE("https://www.saflax.de/0-WVK-Retail/Bilder-Pictures/SAFLAX-",'Basis-Tabelle-Samen'!W121,"-",'Basis-Tabelle-Samen'!J121,"-garden-in-the-bag-german.jpg")),
IF($C$1="Englisch - UK",HYPERLINK(CONCATENATE("https://www.saflax.de/0-WVK-Retail/Bilder-Pictures/SAFLAX-",'Basis-Tabelle-Samen'!W121,"-",'Basis-Tabelle-Samen'!J121,"-garden-in-the-bag-english.jpg")),
IF($C$1="Estnisch - EE",HYPERLINK(CONCATENATE("https://www.saflax.de/0-WVK-Retail/Bilder-Pictures/SAFLAX-",'Basis-Tabelle-Samen'!W121,"-",'Basis-Tabelle-Samen'!J121,"-garden-in-the-bag-estonian.jpg")),
IF($C$1="Finnisch - FI",HYPERLINK(CONCATENATE("https://www.saflax.de/0-WVK-Retail/Bilder-Pictures/SAFLAX-",'Basis-Tabelle-Samen'!W121,"-",'Basis-Tabelle-Samen'!J121,"-garden-in-the-bag-finnish.jpg")),
IF($C$1="Französisch - FR",HYPERLINK(CONCATENATE("https://www.saflax.de/0-WVK-Retail/Bilder-Pictures/SAFLAX-",'Basis-Tabelle-Samen'!W121,"-",'Basis-Tabelle-Samen'!J121,"-garden-in-the-bag-french.jpg")),
IF($C$1="Griechisch - GR",HYPERLINK(CONCATENATE("https://www.saflax.de/0-WVK-Retail/Bilder-Pictures/SAFLAX-",'Basis-Tabelle-Samen'!W121,"-",'Basis-Tabelle-Samen'!J121,"-garden-in-the-bag-greek.jpg")),
IF($C$1="Irisch - IE",HYPERLINK(CONCATENATE("https://www.saflax.de/0-WVK-Retail/Bilder-Pictures/SAFLAX-",'Basis-Tabelle-Samen'!W121,"-",'Basis-Tabelle-Samen'!J121,"-garden-in-the-bag-irish.jpg")),
IF($C$1="Isländisch - IS",HYPERLINK(CONCATENATE("https://www.saflax.de/0-WVK-Retail/Bilder-Pictures/SAFLAX-",'Basis-Tabelle-Samen'!W121,"-",'Basis-Tabelle-Samen'!J121,"-garden-in-the-bag-icelandic.jpg")),
IF($C$1="Italienisch - IT",HYPERLINK(CONCATENATE("https://www.saflax.de/0-WVK-Retail/Bilder-Pictures/SAFLAX-",'Basis-Tabelle-Samen'!W121,"-",'Basis-Tabelle-Samen'!J121,"-garden-in-the-bag-italian.jpg")),
IF($C$1="Japanisch - JP",HYPERLINK(CONCATENATE("https://www.saflax.de/0-WVK-Retail/Bilder-Pictures/SAFLAX-",'Basis-Tabelle-Samen'!W121,"-",'Basis-Tabelle-Samen'!J121,"-garden-in-the-bag-japanese.jpg")),
IF($C$1="Kroatisch - HR",HYPERLINK(CONCATENATE("https://www.saflax.de/0-WVK-Retail/Bilder-Pictures/SAFLAX-",'Basis-Tabelle-Samen'!W121,"-",'Basis-Tabelle-Samen'!J121,"-garden-in-the-bag-croatian.jpg")),
IF($C$1="Lettisch - LV",HYPERLINK(CONCATENATE("https://www.saflax.de/0-WVK-Retail/Bilder-Pictures/SAFLAX-",'Basis-Tabelle-Samen'!W121,"-",'Basis-Tabelle-Samen'!J121,"-garden-in-the-bag-latvian.jpg")),
IF($C$1="Litauisch - LT",HYPERLINK(CONCATENATE("https://www.saflax.de/0-WVK-Retail/Bilder-Pictures/SAFLAX-",'Basis-Tabelle-Samen'!W121,"-",'Basis-Tabelle-Samen'!J121,"-garden-in-the-bag-lithuanian.jpg")),
IF($C$1="Maltesisch - MT",HYPERLINK(CONCATENATE("https://www.saflax.de/0-WVK-Retail/Bilder-Pictures/SAFLAX-",'Basis-Tabelle-Samen'!W121,"-",'Basis-Tabelle-Samen'!J121,"-garden-in-the-bag-maltese.jpg")),
IF($C$1="Niederländisch - NL",HYPERLINK(CONCATENATE("https://www.saflax.de/0-WVK-Retail/Bilder-Pictures/SAFLAX-",'Basis-Tabelle-Samen'!W121,"-",'Basis-Tabelle-Samen'!J121,"-garden-in-the-bag-dutch.jpg")),
IF($C$1="Norwegisch - NO",HYPERLINK(CONCATENATE("https://www.saflax.de/0-WVK-Retail/Bilder-Pictures/SAFLAX-",'Basis-Tabelle-Samen'!W121,"-",'Basis-Tabelle-Samen'!J121,"-garden-in-the-bag-nowegian.jpg")),
IF($C$1="Polnisch - PL",HYPERLINK(CONCATENATE("https://www.saflax.de/0-WVK-Retail/Bilder-Pictures/SAFLAX-",'Basis-Tabelle-Samen'!W121,"-",'Basis-Tabelle-Samen'!J121,"-garden-in-the-bag-polish.jpg")),
IF($C$1="Portugiesisch - PT",HYPERLINK(CONCATENATE("https://www.saflax.de/0-WVK-Retail/Bilder-Pictures/SAFLAX-",'Basis-Tabelle-Samen'!W121,"-",'Basis-Tabelle-Samen'!J121,"-garden-in-the-bag-portuguese.jpg")),
IF($C$1="Rumänisch - RO",HYPERLINK(CONCATENATE("https://www.saflax.de/0-WVK-Retail/Bilder-Pictures/SAFLAX-",'Basis-Tabelle-Samen'!W121,"-",'Basis-Tabelle-Samen'!J121,"-garden-in-the-bag-romanian.jpg")),
IF($C$1="Schwedisch - SE",HYPERLINK(CONCATENATE("https://www.saflax.de/0-WVK-Retail/Bilder-Pictures/SAFLAX-",'Basis-Tabelle-Samen'!W121,"-",'Basis-Tabelle-Samen'!J121,"-garden-in-the-bag-swedish.jpg")),
IF($C$1="Slowakisch - SK",HYPERLINK(CONCATENATE("https://www.saflax.de/0-WVK-Retail/Bilder-Pictures/SAFLAX-",'Basis-Tabelle-Samen'!W121,"-",'Basis-Tabelle-Samen'!J121,"-garden-in-the-bag-slovak.jpg")),
IF($C$1="Slowenisch - SI",HYPERLINK(CONCATENATE("https://www.saflax.de/0-WVK-Retail/Bilder-Pictures/SAFLAX-",'Basis-Tabelle-Samen'!W121,"-",'Basis-Tabelle-Samen'!J121,"-garden-in-the-bag-slovenian.jpg")),
IF($C$1="Spanisch - ES",HYPERLINK(CONCATENATE("https://www.saflax.de/0-WVK-Retail/Bilder-Pictures/SAFLAX-",'Basis-Tabelle-Samen'!W121,"-",'Basis-Tabelle-Samen'!J121,"-garden-in-the-bag-spanish.jpg")),
IF($C$1="Tschechisch - CZ",HYPERLINK(CONCATENATE("https://www.saflax.de/0-WVK-Retail/Bilder-Pictures/SAFLAX-",'Basis-Tabelle-Samen'!W121,"-",'Basis-Tabelle-Samen'!J121,"-garden-in-the-bag-czech.jpg")),
IF($C$1="Türkisch - TR",HYPERLINK(CONCATENATE("https://www.saflax.de/0-WVK-Retail/Bilder-Pictures/SAFLAX-",'Basis-Tabelle-Samen'!W121,"-",'Basis-Tabelle-Samen'!J121,"-garden-in-the-bag-turkish.jpg")),
IF($C$1="Ungarisch - HU",HYPERLINK(CONCATENATE("https://www.saflax.de/0-WVK-Retail/Bilder-Pictures/SAFLAX-",'Basis-Tabelle-Samen'!W121,"-",'Basis-Tabelle-Samen'!J121,"-garden-in-the-bag-hungarian.jpg")),
" ACHTUNG")))))))))))))))))))))))))))))</f>
        <v>https://www.saflax.de/0-WVK-Retail/Bilder-Pictures/SAFLAX-68201-solanum-lycopersicum-garden-in-the-bag-english.jpg</v>
      </c>
    </row>
    <row r="184" spans="1:43" ht="17.100000000000001" customHeight="1" x14ac:dyDescent="0.2">
      <c r="A184" s="318" t="str">
        <f>IF('Basis-Tabelle-Samen'!A124="","",IF($C$1="Deutsch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84" s="319" t="str">
        <f>'Basis-Tabelle-Samen'!I124</f>
        <v>Solanum lycopersicum</v>
      </c>
      <c r="C184" s="316" t="str">
        <f>IF($C$1="Bulgarisch - BG",'Basis-Tabelle-Samen'!Z124,
IF($C$1="Dänisch - DK",'Basis-Tabelle-Samen'!AA124,
IF($C$1="Deutsch - DE",'Basis-Tabelle-Samen'!AB124,
IF($C$1="Englisch - UK",'Basis-Tabelle-Samen'!AC124,
IF($C$1="Estnisch - EE",'Basis-Tabelle-Samen'!AD124,
IF($C$1="Finnisch - FI",'Basis-Tabelle-Samen'!AE124,
IF($C$1="Französisch - FR",'Basis-Tabelle-Samen'!AF124,
IF($C$1="Griechisch - GR",'Basis-Tabelle-Samen'!AG124,
IF($C$1="Irisch - IE",'Basis-Tabelle-Samen'!AH124,
IF($C$1="Isländisch - IS",'Basis-Tabelle-Samen'!AI124,
IF($C$1="Italienisch - IT",'Basis-Tabelle-Samen'!AJ124,
IF($C$1="Japanisch - JP",'Basis-Tabelle-Samen'!AK124,
IF($C$1="Kroatisch - HR",'Basis-Tabelle-Samen'!AL124,
IF($C$1="Lettisch - LV",'Basis-Tabelle-Samen'!AM124,
IF($C$1="Litauisch - LT",'Basis-Tabelle-Samen'!AN124,
IF($C$1="Maltesisch - MT",'Basis-Tabelle-Samen'!AO124,
IF($C$1="Niederländisch - NL",'Basis-Tabelle-Samen'!AP124,
IF($C$1="Norwegisch - NO",'Basis-Tabelle-Samen'!AQ124,
IF($C$1="Polnisch - PL",'Basis-Tabelle-Samen'!AR124,
IF($C$1="Portugiesisch - PT",'Basis-Tabelle-Samen'!AS124,
IF($C$1="Rumänisch - RO",'Basis-Tabelle-Samen'!AT124,
IF($C$1="Schwedisch - SE",'Basis-Tabelle-Samen'!AU124,
IF($C$1="Slowakisch - SK",'Basis-Tabelle-Samen'!AV124,
IF($C$1="Slowenisch - SI",'Basis-Tabelle-Samen'!AW124,
IF($C$1="Spanisch - ES",'Basis-Tabelle-Samen'!AX124,
IF($C$1="Tschechisch - CZ",'Basis-Tabelle-Samen'!AY124,
IF($C$1="Türkisch - TR",'Basis-Tabelle-Samen'!AZ124,
IF($C$1="Ungarisch - HU",'Basis-Tabelle-Samen'!BA124,
" ACHTUNG"))))))))))))))))))))))))))))</f>
        <v>Organic - Tomato - Golden Queen</v>
      </c>
      <c r="D184" s="320">
        <f>'Basis-Tabelle-Samen'!F124</f>
        <v>15</v>
      </c>
      <c r="E184" s="321" t="str">
        <f>'Basis-Tabelle-Samen'!H124</f>
        <v>7 %</v>
      </c>
      <c r="F184" s="322" t="str">
        <f>IF('Basis-Tabelle-Samen'!G124="","",'Basis-Tabelle-Samen'!G124)</f>
        <v>02</v>
      </c>
      <c r="G184" s="320">
        <f>'Basis-Tabelle-Samen'!C124</f>
        <v>18204</v>
      </c>
      <c r="H184" s="323">
        <f>'Basis-Tabelle-Samen'!D124</f>
        <v>4055473182049</v>
      </c>
      <c r="I184" s="324">
        <f>'Basis-Tabelle-Samen'!E124</f>
        <v>2.0499999999999998</v>
      </c>
      <c r="J184" s="325">
        <f t="shared" si="2"/>
        <v>12</v>
      </c>
      <c r="K184" s="326">
        <f>'Basis-Tabelle-Samen'!K124</f>
        <v>78204</v>
      </c>
      <c r="L184" s="323">
        <f>'Basis-Tabelle-Samen'!L124</f>
        <v>4055473782041</v>
      </c>
      <c r="M184" s="324">
        <f>'Basis-Tabelle-Samen'!M124</f>
        <v>2.4500000000000002</v>
      </c>
      <c r="N184" s="326">
        <f>IF(K184&lt;1,"",'3'!$I$15)</f>
        <v>15</v>
      </c>
      <c r="O184" s="327">
        <f>IF(K184&lt;1,"",'3'!$J$11)</f>
        <v>90</v>
      </c>
      <c r="P184" s="326">
        <f>'Basis-Tabelle-Samen'!N124</f>
        <v>88204</v>
      </c>
      <c r="Q184" s="323">
        <f>'Basis-Tabelle-Samen'!O124</f>
        <v>4055473882048</v>
      </c>
      <c r="R184" s="328">
        <f>'Basis-Tabelle-Samen'!P124</f>
        <v>3.75</v>
      </c>
      <c r="S184" s="326">
        <f>IF(R184&lt;1,"",'3'!$M$15)</f>
        <v>18</v>
      </c>
      <c r="T184" s="327">
        <f>IF(R184&lt;1,"",'3'!$N$11)</f>
        <v>72</v>
      </c>
      <c r="U184" s="326">
        <f>'Basis-Tabelle-Samen'!Q124</f>
        <v>58204</v>
      </c>
      <c r="V184" s="323">
        <f>'Basis-Tabelle-Samen'!R124</f>
        <v>4055473582047</v>
      </c>
      <c r="W184" s="324">
        <f>'Basis-Tabelle-Samen'!S124</f>
        <v>4.95</v>
      </c>
      <c r="X184" s="326">
        <f>IF(U184&lt;1,"",'3'!$Q$15)</f>
        <v>6</v>
      </c>
      <c r="Y184" s="327">
        <f>IF(U184&lt;1,"",'3'!$R$11)</f>
        <v>24</v>
      </c>
      <c r="Z184" s="326">
        <f>'Basis-Tabelle-Samen'!T124</f>
        <v>38204</v>
      </c>
      <c r="AA184" s="323">
        <f>'Basis-Tabelle-Samen'!U124</f>
        <v>4055473382043</v>
      </c>
      <c r="AB184" s="324">
        <f>'Basis-Tabelle-Samen'!V124</f>
        <v>6.75</v>
      </c>
      <c r="AC184" s="326">
        <f>IF(Z184&lt;1,"",'3'!$U$15)</f>
        <v>6</v>
      </c>
      <c r="AD184" s="327">
        <f>IF(Z184&lt;1,"",'3'!$V$11)</f>
        <v>24</v>
      </c>
      <c r="AE184" s="326">
        <f>'Basis-Tabelle-Samen'!W124</f>
        <v>68204</v>
      </c>
      <c r="AF184" s="323">
        <f>'Basis-Tabelle-Samen'!X124</f>
        <v>4055473682044</v>
      </c>
      <c r="AG184" s="324">
        <f>'Basis-Tabelle-Samen'!Y124</f>
        <v>2.95</v>
      </c>
      <c r="AH184" s="326">
        <f>IF(AE184&lt;1,"",'3'!$Y$15)</f>
        <v>8</v>
      </c>
      <c r="AI184" s="327">
        <f>IF(AE184&lt;1,"",'3'!$Z$11)</f>
        <v>64</v>
      </c>
      <c r="AJ184" s="329"/>
      <c r="AK184" s="316" t="str">
        <f>IF(G184&lt;1,"",
IF($C$1="Bulgarisch - BG",HYPERLINK(CONCATENATE("https://www.saflax.de/0-WVK-Retail/Bilder-Pictures/SAFLAX-",'Basis-Tabelle-Samen'!C124,"-",'Basis-Tabelle-Samen'!J124,"-seed-package-front-cr-bulgarian.jpg")),
IF($C$1="Dänisch - DK",HYPERLINK(CONCATENATE("https://www.saflax.de/0-WVK-Retail/Bilder-Pictures/SAFLAX-",'Basis-Tabelle-Samen'!C124,"-",'Basis-Tabelle-Samen'!J124,"-seed-package-front-cr-danish.jpg")),
IF($C$1="Deutsch - DE",HYPERLINK(CONCATENATE("https://www.saflax.de/0-WVK-Retail/Bilder-Pictures/SAFLAX-",'Basis-Tabelle-Samen'!C124,"-",'Basis-Tabelle-Samen'!J124,"-seed-package-front-cr-german.jpg")),
IF($C$1="Englisch - UK",HYPERLINK(CONCATENATE("https://www.saflax.de/0-WVK-Retail/Bilder-Pictures/SAFLAX-",'Basis-Tabelle-Samen'!C124,"-",'Basis-Tabelle-Samen'!J124,"-seed-package-front-cr-english.jpg")),
IF($C$1="Estnisch - EE",HYPERLINK(CONCATENATE("https://www.saflax.de/0-WVK-Retail/Bilder-Pictures/SAFLAX-",'Basis-Tabelle-Samen'!C124,"-",'Basis-Tabelle-Samen'!J124,"-seed-package-front-cr-estonian.jpg")),
IF($C$1="Finnisch - FI",HYPERLINK(CONCATENATE("https://www.saflax.de/0-WVK-Retail/Bilder-Pictures/SAFLAX-",'Basis-Tabelle-Samen'!C124,"-",'Basis-Tabelle-Samen'!J124,"-seed-package-front-cr-finnish.jpg")),
IF($C$1="Französisch - FR",HYPERLINK(CONCATENATE("https://www.saflax.de/0-WVK-Retail/Bilder-Pictures/SAFLAX-",'Basis-Tabelle-Samen'!C124,"-",'Basis-Tabelle-Samen'!J124,"-seed-package-front-cr-french.jpg")),
IF($C$1="Griechisch - GR",HYPERLINK(CONCATENATE("https://www.saflax.de/0-WVK-Retail/Bilder-Pictures/SAFLAX-",'Basis-Tabelle-Samen'!C124,"-",'Basis-Tabelle-Samen'!J124,"-seed-package-front-cr-greek.jpg")),
IF($C$1="Irisch - IE",HYPERLINK(CONCATENATE("https://www.saflax.de/0-WVK-Retail/Bilder-Pictures/SAFLAX-",'Basis-Tabelle-Samen'!C124,"-",'Basis-Tabelle-Samen'!J124,"-seed-package-front-cr-irish.jpg")),
IF($C$1="Isländisch - IS",HYPERLINK(CONCATENATE("https://www.saflax.de/0-WVK-Retail/Bilder-Pictures/SAFLAX-",'Basis-Tabelle-Samen'!C124,"-",'Basis-Tabelle-Samen'!J124,"-seed-package-front-cr-icelandic.jpg")),
IF($C$1="Italienisch - IT",HYPERLINK(CONCATENATE("https://www.saflax.de/0-WVK-Retail/Bilder-Pictures/SAFLAX-",'Basis-Tabelle-Samen'!C124,"-",'Basis-Tabelle-Samen'!J124,"-seed-package-front-cr-italian.jpg")),
IF($C$1="Japanisch - JP",HYPERLINK(CONCATENATE("https://www.saflax.de/0-WVK-Retail/Bilder-Pictures/SAFLAX-",'Basis-Tabelle-Samen'!C124,"-",'Basis-Tabelle-Samen'!J124,"-seed-package-front-cr-japanese.jpg")),
IF($C$1="Kroatisch - HR",HYPERLINK(CONCATENATE("https://www.saflax.de/0-WVK-Retail/Bilder-Pictures/SAFLAX-",'Basis-Tabelle-Samen'!C124,"-",'Basis-Tabelle-Samen'!J124,"-seed-package-front-cr-croatian.jpg")),
IF($C$1="Lettisch - LV",HYPERLINK(CONCATENATE("https://www.saflax.de/0-WVK-Retail/Bilder-Pictures/SAFLAX-",'Basis-Tabelle-Samen'!C124,"-",'Basis-Tabelle-Samen'!J124,"-seed-package-front-cr-latvian.jpg")),
IF($C$1="Litauisch - LT",HYPERLINK(CONCATENATE("https://www.saflax.de/0-WVK-Retail/Bilder-Pictures/SAFLAX-",'Basis-Tabelle-Samen'!C124,"-",'Basis-Tabelle-Samen'!J124,"-seed-package-front-cr-lithuanian.jpg")),
IF($C$1="Maltesisch - MT",HYPERLINK(CONCATENATE("https://www.saflax.de/0-WVK-Retail/Bilder-Pictures/SAFLAX-",'Basis-Tabelle-Samen'!C124,"-",'Basis-Tabelle-Samen'!J124,"-seed-package-front-cr-maltese.jpg")),
IF($C$1="Niederländisch - NL",HYPERLINK(CONCATENATE("https://www.saflax.de/0-WVK-Retail/Bilder-Pictures/SAFLAX-",'Basis-Tabelle-Samen'!C124,"-",'Basis-Tabelle-Samen'!J124,"-seed-package-front-cr-dutch.jpg")),
IF($C$1="Norwegisch - NO",HYPERLINK(CONCATENATE("https://www.saflax.de/0-WVK-Retail/Bilder-Pictures/SAFLAX-",'Basis-Tabelle-Samen'!C124,"-",'Basis-Tabelle-Samen'!J124,"-seed-package-front-cr-nowegian.jpg")),
IF($C$1="Polnisch - PL",HYPERLINK(CONCATENATE("https://www.saflax.de/0-WVK-Retail/Bilder-Pictures/SAFLAX-",'Basis-Tabelle-Samen'!C124,"-",'Basis-Tabelle-Samen'!J124,"-seed-package-front-cr-polish.jpg")),
IF($C$1="Portugiesisch - PT",HYPERLINK(CONCATENATE("https://www.saflax.de/0-WVK-Retail/Bilder-Pictures/SAFLAX-",'Basis-Tabelle-Samen'!C124,"-",'Basis-Tabelle-Samen'!J124,"-seed-package-front-cr-portuguese.jpg")),
IF($C$1="Rumänisch - RO",HYPERLINK(CONCATENATE("https://www.saflax.de/0-WVK-Retail/Bilder-Pictures/SAFLAX-",'Basis-Tabelle-Samen'!C124,"-",'Basis-Tabelle-Samen'!J124,"-seed-package-front-cr-romanian.jpg")),
IF($C$1="Schwedisch - SE",HYPERLINK(CONCATENATE("https://www.saflax.de/0-WVK-Retail/Bilder-Pictures/SAFLAX-",'Basis-Tabelle-Samen'!C124,"-",'Basis-Tabelle-Samen'!J124,"-seed-package-front-cr-swedish.jpg")),
IF($C$1="Slowakisch - SK",HYPERLINK(CONCATENATE("https://www.saflax.de/0-WVK-Retail/Bilder-Pictures/SAFLAX-",'Basis-Tabelle-Samen'!C124,"-",'Basis-Tabelle-Samen'!J124,"-seed-package-front-cr-slovak.jpg")),
IF($C$1="Slowenisch - SI",HYPERLINK(CONCATENATE("https://www.saflax.de/0-WVK-Retail/Bilder-Pictures/SAFLAX-",'Basis-Tabelle-Samen'!C124,"-",'Basis-Tabelle-Samen'!J124,"-seed-package-front-cr-slovenian.jpg")),
IF($C$1="Spanisch - ES",HYPERLINK(CONCATENATE("https://www.saflax.de/0-WVK-Retail/Bilder-Pictures/SAFLAX-",'Basis-Tabelle-Samen'!C124,"-",'Basis-Tabelle-Samen'!J124,"-seed-package-front-cr-spanish.jpg")),
IF($C$1="Tschechisch - CZ",HYPERLINK(CONCATENATE("https://www.saflax.de/0-WVK-Retail/Bilder-Pictures/SAFLAX-",'Basis-Tabelle-Samen'!C124,"-",'Basis-Tabelle-Samen'!J124,"-seed-package-front-cr-czech.jpg")),
IF($C$1="Türkisch - TR",HYPERLINK(CONCATENATE("https://www.saflax.de/0-WVK-Retail/Bilder-Pictures/SAFLAX-",'Basis-Tabelle-Samen'!C124,"-",'Basis-Tabelle-Samen'!J124,"-seed-package-front-cr-turkish.jpg")),
IF($C$1="Ungarisch - HU",HYPERLINK(CONCATENATE("https://www.saflax.de/0-WVK-Retail/Bilder-Pictures/SAFLAX-",'Basis-Tabelle-Samen'!C124,"-",'Basis-Tabelle-Samen'!J124,"-seed-package-front-cr-hungarian.jpg")),
" ACHTUNG")))))))))))))))))))))))))))))</f>
        <v>https://www.saflax.de/0-WVK-Retail/Bilder-Pictures/SAFLAX-18204-solanum-lycopersicum-seed-package-front-cr-english.jpg</v>
      </c>
      <c r="AL184" s="330" t="str">
        <f>IF(G184&lt;1,"",
IF($C$1="Bulgarisch - BG",HYPERLINK(CONCATENATE("https://www.saflax.de/0-WVK-Retail/Bilder-Pictures/SAFLAX-",'Basis-Tabelle-Samen'!C124,"-",'Basis-Tabelle-Samen'!J124,"-seed-package-back-cr-bulgarian.jpg")),
IF($C$1="Dänisch - DK",HYPERLINK(CONCATENATE("https://www.saflax.de/0-WVK-Retail/Bilder-Pictures/SAFLAX-",'Basis-Tabelle-Samen'!C124,"-",'Basis-Tabelle-Samen'!J124,"-seed-package-back-cr-danish.jpg")),
IF($C$1="Deutsch - DE",HYPERLINK(CONCATENATE("https://www.saflax.de/0-WVK-Retail/Bilder-Pictures/SAFLAX-",'Basis-Tabelle-Samen'!C124,"-",'Basis-Tabelle-Samen'!J124,"-seed-package-back-cr-german.jpg")),
IF($C$1="Englisch - UK",HYPERLINK(CONCATENATE("https://www.saflax.de/0-WVK-Retail/Bilder-Pictures/SAFLAX-",'Basis-Tabelle-Samen'!C124,"-",'Basis-Tabelle-Samen'!J124,"-seed-package-back-cr-english.jpg")),
IF($C$1="Estnisch - EE",HYPERLINK(CONCATENATE("https://www.saflax.de/0-WVK-Retail/Bilder-Pictures/SAFLAX-",'Basis-Tabelle-Samen'!C124,"-",'Basis-Tabelle-Samen'!J124,"-seed-package-back-cr-estonian.jpg")),
IF($C$1="Finnisch - FI",HYPERLINK(CONCATENATE("https://www.saflax.de/0-WVK-Retail/Bilder-Pictures/SAFLAX-",'Basis-Tabelle-Samen'!C124,"-",'Basis-Tabelle-Samen'!J124,"-seed-package-back-cr-finnish.jpg")),
IF($C$1="Französisch - FR",HYPERLINK(CONCATENATE("https://www.saflax.de/0-WVK-Retail/Bilder-Pictures/SAFLAX-",'Basis-Tabelle-Samen'!C124,"-",'Basis-Tabelle-Samen'!J124,"-seed-package-back-cr-french.jpg")),
IF($C$1="Griechisch - GR",HYPERLINK(CONCATENATE("https://www.saflax.de/0-WVK-Retail/Bilder-Pictures/SAFLAX-",'Basis-Tabelle-Samen'!C124,"-",'Basis-Tabelle-Samen'!J124,"-seed-package-back-cr-greek.jpg")),
IF($C$1="Irisch - IE",HYPERLINK(CONCATENATE("https://www.saflax.de/0-WVK-Retail/Bilder-Pictures/SAFLAX-",'Basis-Tabelle-Samen'!C124,"-",'Basis-Tabelle-Samen'!J124,"-seed-package-back-cr-irish.jpg")),
IF($C$1="Isländisch - IS",HYPERLINK(CONCATENATE("https://www.saflax.de/0-WVK-Retail/Bilder-Pictures/SAFLAX-",'Basis-Tabelle-Samen'!C124,"-",'Basis-Tabelle-Samen'!J124,"-seed-package-back-cr-icelandic.jpg")),
IF($C$1="Italienisch - IT",HYPERLINK(CONCATENATE("https://www.saflax.de/0-WVK-Retail/Bilder-Pictures/SAFLAX-",'Basis-Tabelle-Samen'!C124,"-",'Basis-Tabelle-Samen'!J124,"-seed-package-back-cr-italian.jpg")),
IF($C$1="Japanisch - JP",HYPERLINK(CONCATENATE("https://www.saflax.de/0-WVK-Retail/Bilder-Pictures/SAFLAX-",'Basis-Tabelle-Samen'!C124,"-",'Basis-Tabelle-Samen'!J124,"-seed-package-back-cr-japanese.jpg")),
IF($C$1="Kroatisch - HR",HYPERLINK(CONCATENATE("https://www.saflax.de/0-WVK-Retail/Bilder-Pictures/SAFLAX-",'Basis-Tabelle-Samen'!C124,"-",'Basis-Tabelle-Samen'!J124,"-seed-package-back-cr-croatian.jpg")),
IF($C$1="Lettisch - LV",HYPERLINK(CONCATENATE("https://www.saflax.de/0-WVK-Retail/Bilder-Pictures/SAFLAX-",'Basis-Tabelle-Samen'!C124,"-",'Basis-Tabelle-Samen'!J124,"-seed-package-back-cr-latvian.jpg")),
IF($C$1="Litauisch - LT",HYPERLINK(CONCATENATE("https://www.saflax.de/0-WVK-Retail/Bilder-Pictures/SAFLAX-",'Basis-Tabelle-Samen'!C124,"-",'Basis-Tabelle-Samen'!J124,"-seed-package-back-cr-lithuanian.jpg")),
IF($C$1="Maltesisch - MT",HYPERLINK(CONCATENATE("https://www.saflax.de/0-WVK-Retail/Bilder-Pictures/SAFLAX-",'Basis-Tabelle-Samen'!C124,"-",'Basis-Tabelle-Samen'!J124,"-seed-package-back-cr-maltese.jpg")),
IF($C$1="Niederländisch - NL",HYPERLINK(CONCATENATE("https://www.saflax.de/0-WVK-Retail/Bilder-Pictures/SAFLAX-",'Basis-Tabelle-Samen'!C124,"-",'Basis-Tabelle-Samen'!J124,"-seed-package-back-cr-dutch.jpg")),
IF($C$1="Norwegisch - NO",HYPERLINK(CONCATENATE("https://www.saflax.de/0-WVK-Retail/Bilder-Pictures/SAFLAX-",'Basis-Tabelle-Samen'!C124,"-",'Basis-Tabelle-Samen'!J124,"-seed-package-back-cr-nowegian.jpg")),
IF($C$1="Polnisch - PL",HYPERLINK(CONCATENATE("https://www.saflax.de/0-WVK-Retail/Bilder-Pictures/SAFLAX-",'Basis-Tabelle-Samen'!C124,"-",'Basis-Tabelle-Samen'!J124,"-seed-package-back-cr-polish.jpg")),
IF($C$1="Portugiesisch - PT",HYPERLINK(CONCATENATE("https://www.saflax.de/0-WVK-Retail/Bilder-Pictures/SAFLAX-",'Basis-Tabelle-Samen'!C124,"-",'Basis-Tabelle-Samen'!J124,"-seed-package-back-cr-portuguese.jpg")),
IF($C$1="Rumänisch - RO",HYPERLINK(CONCATENATE("https://www.saflax.de/0-WVK-Retail/Bilder-Pictures/SAFLAX-",'Basis-Tabelle-Samen'!C124,"-",'Basis-Tabelle-Samen'!J124,"-seed-package-back-cr-romanian.jpg")),
IF($C$1="Schwedisch - SE",HYPERLINK(CONCATENATE("https://www.saflax.de/0-WVK-Retail/Bilder-Pictures/SAFLAX-",'Basis-Tabelle-Samen'!C124,"-",'Basis-Tabelle-Samen'!J124,"-seed-package-back-cr-swedish.jpg")),
IF($C$1="Slowakisch - SK",HYPERLINK(CONCATENATE("https://www.saflax.de/0-WVK-Retail/Bilder-Pictures/SAFLAX-",'Basis-Tabelle-Samen'!C124,"-",'Basis-Tabelle-Samen'!J124,"-seed-package-back-cr-slovak.jpg")),
IF($C$1="Slowenisch - SI",HYPERLINK(CONCATENATE("https://www.saflax.de/0-WVK-Retail/Bilder-Pictures/SAFLAX-",'Basis-Tabelle-Samen'!C124,"-",'Basis-Tabelle-Samen'!J124,"-seed-package-back-cr-slovenian.jpg")),
IF($C$1="Spanisch - ES",HYPERLINK(CONCATENATE("https://www.saflax.de/0-WVK-Retail/Bilder-Pictures/SAFLAX-",'Basis-Tabelle-Samen'!C124,"-",'Basis-Tabelle-Samen'!J124,"-seed-package-back-cr-spanish.jpg")),
IF($C$1="Tschechisch - CZ",HYPERLINK(CONCATENATE("https://www.saflax.de/0-WVK-Retail/Bilder-Pictures/SAFLAX-",'Basis-Tabelle-Samen'!C124,"-",'Basis-Tabelle-Samen'!J124,"-seed-package-back-cr-czech.jpg")),
IF($C$1="Türkisch - TR",HYPERLINK(CONCATENATE("https://www.saflax.de/0-WVK-Retail/Bilder-Pictures/SAFLAX-",'Basis-Tabelle-Samen'!C124,"-",'Basis-Tabelle-Samen'!J124,"-seed-package-back-cr-turkish.jpg")),
IF($C$1="Ungarisch - HU",HYPERLINK(CONCATENATE("https://www.saflax.de/0-WVK-Retail/Bilder-Pictures/SAFLAX-",'Basis-Tabelle-Samen'!C124,"-",'Basis-Tabelle-Samen'!J124,"-seed-package-back-cr-hungarian.jpg")),
" ACHTUNG")))))))))))))))))))))))))))))</f>
        <v>https://www.saflax.de/0-WVK-Retail/Bilder-Pictures/SAFLAX-18204-solanum-lycopersicum-seed-package-back-cr-english.jpg</v>
      </c>
      <c r="AM184" s="330" t="str">
        <f>IF(H184&lt;1,"",
IF($C$1="Bulgarisch - BG",HYPERLINK(CONCATENATE("https://www.saflax.de/0-WVK-Retail/Bilder-Pictures/SAFLAX-",'Basis-Tabelle-Samen'!K124,"-",'Basis-Tabelle-Samen'!J124,"-garden-to-go-mini-bulgarian.jpg")),
IF($C$1="Dänisch - DK",HYPERLINK(CONCATENATE("https://www.saflax.de/0-WVK-Retail/Bilder-Pictures/SAFLAX-",'Basis-Tabelle-Samen'!K124,"-",'Basis-Tabelle-Samen'!J124,"-garden-to-go-mini-danish.jpg")),
IF($C$1="Deutsch - DE",HYPERLINK(CONCATENATE("https://www.saflax.de/0-WVK-Retail/Bilder-Pictures/SAFLAX-",'Basis-Tabelle-Samen'!K124,"-",'Basis-Tabelle-Samen'!J124,"-garden-to-go-mini-german.jpg")),
IF($C$1="Englisch - UK",HYPERLINK(CONCATENATE("https://www.saflax.de/0-WVK-Retail/Bilder-Pictures/SAFLAX-",'Basis-Tabelle-Samen'!K124,"-",'Basis-Tabelle-Samen'!J124,"-garden-to-go-mini-english.jpg")),
IF($C$1="Estnisch - EE",HYPERLINK(CONCATENATE("https://www.saflax.de/0-WVK-Retail/Bilder-Pictures/SAFLAX-",'Basis-Tabelle-Samen'!K124,"-",'Basis-Tabelle-Samen'!J124,"-garden-to-go-mini-estonian.jpg")),
IF($C$1="Finnisch - FI",HYPERLINK(CONCATENATE("https://www.saflax.de/0-WVK-Retail/Bilder-Pictures/SAFLAX-",'Basis-Tabelle-Samen'!K124,"-",'Basis-Tabelle-Samen'!J124,"-garden-to-go-mini-finnish.jpg")),
IF($C$1="Französisch - FR",HYPERLINK(CONCATENATE("https://www.saflax.de/0-WVK-Retail/Bilder-Pictures/SAFLAX-",'Basis-Tabelle-Samen'!K124,"-",'Basis-Tabelle-Samen'!J124,"-garden-to-go-mini-french.jpg")),
IF($C$1="Griechisch - GR",HYPERLINK(CONCATENATE("https://www.saflax.de/0-WVK-Retail/Bilder-Pictures/SAFLAX-",'Basis-Tabelle-Samen'!K124,"-",'Basis-Tabelle-Samen'!J124,"-garden-to-go-mini-greek.jpg")),
IF($C$1="Irisch - IE",HYPERLINK(CONCATENATE("https://www.saflax.de/0-WVK-Retail/Bilder-Pictures/SAFLAX-",'Basis-Tabelle-Samen'!K124,"-",'Basis-Tabelle-Samen'!J124,"-garden-to-go-mini-irish.jpg")),
IF($C$1="Isländisch - IS",HYPERLINK(CONCATENATE("https://www.saflax.de/0-WVK-Retail/Bilder-Pictures/SAFLAX-",'Basis-Tabelle-Samen'!K124,"-",'Basis-Tabelle-Samen'!J124,"-garden-to-go-mini-icelandic.jpg")),
IF($C$1="Italienisch - IT",HYPERLINK(CONCATENATE("https://www.saflax.de/0-WVK-Retail/Bilder-Pictures/SAFLAX-",'Basis-Tabelle-Samen'!K124,"-",'Basis-Tabelle-Samen'!J124,"-garden-to-go-mini-italian.jpg")),
IF($C$1="Japanisch - JP",HYPERLINK(CONCATENATE("https://www.saflax.de/0-WVK-Retail/Bilder-Pictures/SAFLAX-",'Basis-Tabelle-Samen'!K124,"-",'Basis-Tabelle-Samen'!J124,"-garden-to-go-mini-japanese.jpg")),
IF($C$1="Kroatisch - HR",HYPERLINK(CONCATENATE("https://www.saflax.de/0-WVK-Retail/Bilder-Pictures/SAFLAX-",'Basis-Tabelle-Samen'!K124,"-",'Basis-Tabelle-Samen'!J124,"-garden-to-go-mini-croatian.jpg")),
IF($C$1="Lettisch - LV",HYPERLINK(CONCATENATE("https://www.saflax.de/0-WVK-Retail/Bilder-Pictures/SAFLAX-",'Basis-Tabelle-Samen'!K124,"-",'Basis-Tabelle-Samen'!J124,"-garden-to-go-mini-latvian.jpg")),
IF($C$1="Litauisch - LT",HYPERLINK(CONCATENATE("https://www.saflax.de/0-WVK-Retail/Bilder-Pictures/SAFLAX-",'Basis-Tabelle-Samen'!K124,"-",'Basis-Tabelle-Samen'!J124,"-garden-to-go-mini-lithuanian.jpg")),
IF($C$1="Maltesisch - MT",HYPERLINK(CONCATENATE("https://www.saflax.de/0-WVK-Retail/Bilder-Pictures/SAFLAX-",'Basis-Tabelle-Samen'!K124,"-",'Basis-Tabelle-Samen'!J124,"-garden-to-go-mini-maltese.jpg")),
IF($C$1="Niederländisch - NL",HYPERLINK(CONCATENATE("https://www.saflax.de/0-WVK-Retail/Bilder-Pictures/SAFLAX-",'Basis-Tabelle-Samen'!K124,"-",'Basis-Tabelle-Samen'!J124,"-garden-to-go-mini-dutch.jpg")),
IF($C$1="Norwegisch - NO",HYPERLINK(CONCATENATE("https://www.saflax.de/0-WVK-Retail/Bilder-Pictures/SAFLAX-",'Basis-Tabelle-Samen'!K124,"-",'Basis-Tabelle-Samen'!J124,"-garden-to-go-mini-nowegian.jpg")),
IF($C$1="Polnisch - PL",HYPERLINK(CONCATENATE("https://www.saflax.de/0-WVK-Retail/Bilder-Pictures/SAFLAX-",'Basis-Tabelle-Samen'!K124,"-",'Basis-Tabelle-Samen'!J124,"-garden-to-go-mini-polish.jpg")),
IF($C$1="Portugiesisch - PT",HYPERLINK(CONCATENATE("https://www.saflax.de/0-WVK-Retail/Bilder-Pictures/SAFLAX-",'Basis-Tabelle-Samen'!K124,"-",'Basis-Tabelle-Samen'!J124,"-garden-to-go-mini-portuguese.jpg")),
IF($C$1="Rumänisch - RO",HYPERLINK(CONCATENATE("https://www.saflax.de/0-WVK-Retail/Bilder-Pictures/SAFLAX-",'Basis-Tabelle-Samen'!K124,"-",'Basis-Tabelle-Samen'!J124,"-garden-to-go-mini-romanian.jpg")),
IF($C$1="Schwedisch - SE",HYPERLINK(CONCATENATE("https://www.saflax.de/0-WVK-Retail/Bilder-Pictures/SAFLAX-",'Basis-Tabelle-Samen'!K124,"-",'Basis-Tabelle-Samen'!J124,"-garden-to-go-mini-swedish.jpg")),
IF($C$1="Slowakisch - SK",HYPERLINK(CONCATENATE("https://www.saflax.de/0-WVK-Retail/Bilder-Pictures/SAFLAX-",'Basis-Tabelle-Samen'!K124,"-",'Basis-Tabelle-Samen'!J124,"-garden-to-go-mini-slovak.jpg")),
IF($C$1="Slowenisch - SI",HYPERLINK(CONCATENATE("https://www.saflax.de/0-WVK-Retail/Bilder-Pictures/SAFLAX-",'Basis-Tabelle-Samen'!K124,"-",'Basis-Tabelle-Samen'!J124,"-garden-to-go-mini-slovenian.jpg")),
IF($C$1="Spanisch - ES",HYPERLINK(CONCATENATE("https://www.saflax.de/0-WVK-Retail/Bilder-Pictures/SAFLAX-",'Basis-Tabelle-Samen'!K124,"-",'Basis-Tabelle-Samen'!J124,"-garden-to-go-mini-spanish.jpg")),
IF($C$1="Tschechisch - CZ",HYPERLINK(CONCATENATE("https://www.saflax.de/0-WVK-Retail/Bilder-Pictures/SAFLAX-",'Basis-Tabelle-Samen'!K124,"-",'Basis-Tabelle-Samen'!J124,"-garden-to-go-mini-czech.jpg")),
IF($C$1="Türkisch - TR",HYPERLINK(CONCATENATE("https://www.saflax.de/0-WVK-Retail/Bilder-Pictures/SAFLAX-",'Basis-Tabelle-Samen'!K124,"-",'Basis-Tabelle-Samen'!J124,"-garden-to-go-mini-turkish.jpg")),
IF($C$1="Ungarisch - HU",HYPERLINK(CONCATENATE("https://www.saflax.de/0-WVK-Retail/Bilder-Pictures/SAFLAX-",'Basis-Tabelle-Samen'!K124,"-",'Basis-Tabelle-Samen'!J124,"-garden-to-go-mini-hungarian.jpg")),
" ACHTUNG")))))))))))))))))))))))))))))</f>
        <v>https://www.saflax.de/0-WVK-Retail/Bilder-Pictures/SAFLAX-78204-solanum-lycopersicum-garden-to-go-mini-english.jpg</v>
      </c>
      <c r="AN184" s="330" t="str">
        <f>IF(I184&lt;1,"",
IF($C$1="Bulgarisch - BG",HYPERLINK(CONCATENATE("https://www.saflax.de/0-WVK-Retail/Bilder-Pictures/SAFLAX-",'Basis-Tabelle-Samen'!N124,"-",'Basis-Tabelle-Samen'!J124,"-garden-to-go-lite-bulgarian.jpg")),
IF($C$1="Dänisch - DK",HYPERLINK(CONCATENATE("https://www.saflax.de/0-WVK-Retail/Bilder-Pictures/SAFLAX-",'Basis-Tabelle-Samen'!N124,"-",'Basis-Tabelle-Samen'!J124,"-garden-to-go-lite-danish.jpg")),
IF($C$1="Deutsch - DE",HYPERLINK(CONCATENATE("https://www.saflax.de/0-WVK-Retail/Bilder-Pictures/SAFLAX-",'Basis-Tabelle-Samen'!N124,"-",'Basis-Tabelle-Samen'!J124,"-garden-to-go-lite-german.jpg")),
IF($C$1="Englisch - UK",HYPERLINK(CONCATENATE("https://www.saflax.de/0-WVK-Retail/Bilder-Pictures/SAFLAX-",'Basis-Tabelle-Samen'!N124,"-",'Basis-Tabelle-Samen'!J124,"-garden-to-go-lite-english.jpg")),
IF($C$1="Estnisch - EE",HYPERLINK(CONCATENATE("https://www.saflax.de/0-WVK-Retail/Bilder-Pictures/SAFLAX-",'Basis-Tabelle-Samen'!N124,"-",'Basis-Tabelle-Samen'!J124,"-garden-to-go-lite-estonian.jpg")),
IF($C$1="Finnisch - FI",HYPERLINK(CONCATENATE("https://www.saflax.de/0-WVK-Retail/Bilder-Pictures/SAFLAX-",'Basis-Tabelle-Samen'!N124,"-",'Basis-Tabelle-Samen'!J124,"-garden-to-go-lite-finnish.jpg")),
IF($C$1="Französisch - FR",HYPERLINK(CONCATENATE("https://www.saflax.de/0-WVK-Retail/Bilder-Pictures/SAFLAX-",'Basis-Tabelle-Samen'!N124,"-",'Basis-Tabelle-Samen'!J124,"-garden-to-go-lite-french.jpg")),
IF($C$1="Griechisch - GR",HYPERLINK(CONCATENATE("https://www.saflax.de/0-WVK-Retail/Bilder-Pictures/SAFLAX-",'Basis-Tabelle-Samen'!N124,"-",'Basis-Tabelle-Samen'!J124,"-garden-to-go-lite-greek.jpg")),
IF($C$1="Irisch - IE",HYPERLINK(CONCATENATE("https://www.saflax.de/0-WVK-Retail/Bilder-Pictures/SAFLAX-",'Basis-Tabelle-Samen'!N124,"-",'Basis-Tabelle-Samen'!J124,"-garden-to-go-lite-irish.jpg")),
IF($C$1="Isländisch - IS",HYPERLINK(CONCATENATE("https://www.saflax.de/0-WVK-Retail/Bilder-Pictures/SAFLAX-",'Basis-Tabelle-Samen'!N124,"-",'Basis-Tabelle-Samen'!J124,"-garden-to-go-lite-icelandic.jpg")),
IF($C$1="Italienisch - IT",HYPERLINK(CONCATENATE("https://www.saflax.de/0-WVK-Retail/Bilder-Pictures/SAFLAX-",'Basis-Tabelle-Samen'!N124,"-",'Basis-Tabelle-Samen'!J124,"-garden-to-go-lite-italian.jpg")),
IF($C$1="Japanisch - JP",HYPERLINK(CONCATENATE("https://www.saflax.de/0-WVK-Retail/Bilder-Pictures/SAFLAX-",'Basis-Tabelle-Samen'!N124,"-",'Basis-Tabelle-Samen'!J124,"-garden-to-go-lite-japanese.jpg")),
IF($C$1="Kroatisch - HR",HYPERLINK(CONCATENATE("https://www.saflax.de/0-WVK-Retail/Bilder-Pictures/SAFLAX-",'Basis-Tabelle-Samen'!N124,"-",'Basis-Tabelle-Samen'!J124,"-garden-to-go-lite-croatian.jpg")),
IF($C$1="Lettisch - LV",HYPERLINK(CONCATENATE("https://www.saflax.de/0-WVK-Retail/Bilder-Pictures/SAFLAX-",'Basis-Tabelle-Samen'!N124,"-",'Basis-Tabelle-Samen'!J124,"-garden-to-go-lite-latvian.jpg")),
IF($C$1="Litauisch - LT",HYPERLINK(CONCATENATE("https://www.saflax.de/0-WVK-Retail/Bilder-Pictures/SAFLAX-",'Basis-Tabelle-Samen'!N124,"-",'Basis-Tabelle-Samen'!J124,"-garden-to-go-lite-lithuanian.jpg")),
IF($C$1="Maltesisch - MT",HYPERLINK(CONCATENATE("https://www.saflax.de/0-WVK-Retail/Bilder-Pictures/SAFLAX-",'Basis-Tabelle-Samen'!N124,"-",'Basis-Tabelle-Samen'!J124,"-garden-to-go-lite-maltese.jpg")),
IF($C$1="Niederländisch - NL",HYPERLINK(CONCATENATE("https://www.saflax.de/0-WVK-Retail/Bilder-Pictures/SAFLAX-",'Basis-Tabelle-Samen'!N124,"-",'Basis-Tabelle-Samen'!J124,"-garden-to-go-lite-dutch.jpg")),
IF($C$1="Norwegisch - NO",HYPERLINK(CONCATENATE("https://www.saflax.de/0-WVK-Retail/Bilder-Pictures/SAFLAX-",'Basis-Tabelle-Samen'!N124,"-",'Basis-Tabelle-Samen'!J124,"-garden-to-go-lite-nowegian.jpg")),
IF($C$1="Polnisch - PL",HYPERLINK(CONCATENATE("https://www.saflax.de/0-WVK-Retail/Bilder-Pictures/SAFLAX-",'Basis-Tabelle-Samen'!N124,"-",'Basis-Tabelle-Samen'!J124,"-garden-to-go-lite-polish.jpg")),
IF($C$1="Portugiesisch - PT",HYPERLINK(CONCATENATE("https://www.saflax.de/0-WVK-Retail/Bilder-Pictures/SAFLAX-",'Basis-Tabelle-Samen'!N124,"-",'Basis-Tabelle-Samen'!J124,"-garden-to-go-lite-portuguese.jpg")),
IF($C$1="Rumänisch - RO",HYPERLINK(CONCATENATE("https://www.saflax.de/0-WVK-Retail/Bilder-Pictures/SAFLAX-",'Basis-Tabelle-Samen'!N124,"-",'Basis-Tabelle-Samen'!J124,"-garden-to-go-lite-romanian.jpg")),
IF($C$1="Schwedisch - SE",HYPERLINK(CONCATENATE("https://www.saflax.de/0-WVK-Retail/Bilder-Pictures/SAFLAX-",'Basis-Tabelle-Samen'!N124,"-",'Basis-Tabelle-Samen'!J124,"-garden-to-go-lite-swedish.jpg")),
IF($C$1="Slowakisch - SK",HYPERLINK(CONCATENATE("https://www.saflax.de/0-WVK-Retail/Bilder-Pictures/SAFLAX-",'Basis-Tabelle-Samen'!N124,"-",'Basis-Tabelle-Samen'!J124,"-garden-to-go-lite-slovak.jpg")),
IF($C$1="Slowenisch - SI",HYPERLINK(CONCATENATE("https://www.saflax.de/0-WVK-Retail/Bilder-Pictures/SAFLAX-",'Basis-Tabelle-Samen'!N124,"-",'Basis-Tabelle-Samen'!J124,"-garden-to-go-lite-slovenian.jpg")),
IF($C$1="Spanisch - ES",HYPERLINK(CONCATENATE("https://www.saflax.de/0-WVK-Retail/Bilder-Pictures/SAFLAX-",'Basis-Tabelle-Samen'!N124,"-",'Basis-Tabelle-Samen'!J124,"-garden-to-go-lite-spanish.jpg")),
IF($C$1="Tschechisch - CZ",HYPERLINK(CONCATENATE("https://www.saflax.de/0-WVK-Retail/Bilder-Pictures/SAFLAX-",'Basis-Tabelle-Samen'!N124,"-",'Basis-Tabelle-Samen'!J124,"-garden-to-go-lite-czech.jpg")),
IF($C$1="Türkisch - TR",HYPERLINK(CONCATENATE("https://www.saflax.de/0-WVK-Retail/Bilder-Pictures/SAFLAX-",'Basis-Tabelle-Samen'!N124,"-",'Basis-Tabelle-Samen'!J124,"-garden-to-go-lite-turkish.jpg")),
IF($C$1="Ungarisch - HU",HYPERLINK(CONCATENATE("https://www.saflax.de/0-WVK-Retail/Bilder-Pictures/SAFLAX-",'Basis-Tabelle-Samen'!N124,"-",'Basis-Tabelle-Samen'!J124,"-garden-to-go-lite-hungarian.jpg")),
" ACHTUNG")))))))))))))))))))))))))))))</f>
        <v>https://www.saflax.de/0-WVK-Retail/Bilder-Pictures/SAFLAX-88204-solanum-lycopersicum-garden-to-go-lite-english.jpg</v>
      </c>
      <c r="AO184" s="330" t="str">
        <f>IF(J184&lt;1,"",
IF($C$1="Bulgarisch - BG",HYPERLINK(CONCATENATE("https://www.saflax.de/0-WVK-Retail/Bilder-Pictures/SAFLAX-",'Basis-Tabelle-Samen'!Q124,"-",'Basis-Tabelle-Samen'!J124,"-garden-to-go-bulgarian.jpg")),
IF($C$1="Dänisch - DK",HYPERLINK(CONCATENATE("https://www.saflax.de/0-WVK-Retail/Bilder-Pictures/SAFLAX-",'Basis-Tabelle-Samen'!Q124,"-",'Basis-Tabelle-Samen'!J124,"-garden-to-go-danish.jpg")),
IF($C$1="Deutsch - DE",HYPERLINK(CONCATENATE("https://www.saflax.de/0-WVK-Retail/Bilder-Pictures/SAFLAX-",'Basis-Tabelle-Samen'!Q124,"-",'Basis-Tabelle-Samen'!J124,"-garden-to-go-german.jpg")),
IF($C$1="Englisch - UK",HYPERLINK(CONCATENATE("https://www.saflax.de/0-WVK-Retail/Bilder-Pictures/SAFLAX-",'Basis-Tabelle-Samen'!Q124,"-",'Basis-Tabelle-Samen'!J124,"-garden-to-go-english.jpg")),
IF($C$1="Estnisch - EE",HYPERLINK(CONCATENATE("https://www.saflax.de/0-WVK-Retail/Bilder-Pictures/SAFLAX-",'Basis-Tabelle-Samen'!Q124,"-",'Basis-Tabelle-Samen'!J124,"-garden-to-go-estonian.jpg")),
IF($C$1="Finnisch - FI",HYPERLINK(CONCATENATE("https://www.saflax.de/0-WVK-Retail/Bilder-Pictures/SAFLAX-",'Basis-Tabelle-Samen'!Q124,"-",'Basis-Tabelle-Samen'!J124,"-garden-to-go-finnish.jpg")),
IF($C$1="Französisch - FR",HYPERLINK(CONCATENATE("https://www.saflax.de/0-WVK-Retail/Bilder-Pictures/SAFLAX-",'Basis-Tabelle-Samen'!Q124,"-",'Basis-Tabelle-Samen'!J124,"-garden-to-go-french.jpg")),
IF($C$1="Griechisch - GR",HYPERLINK(CONCATENATE("https://www.saflax.de/0-WVK-Retail/Bilder-Pictures/SAFLAX-",'Basis-Tabelle-Samen'!Q124,"-",'Basis-Tabelle-Samen'!J124,"-garden-to-go-greek.jpg")),
IF($C$1="Irisch - IE",HYPERLINK(CONCATENATE("https://www.saflax.de/0-WVK-Retail/Bilder-Pictures/SAFLAX-",'Basis-Tabelle-Samen'!Q124,"-",'Basis-Tabelle-Samen'!J124,"-garden-to-go-irish.jpg")),
IF($C$1="Isländisch - IS",HYPERLINK(CONCATENATE("https://www.saflax.de/0-WVK-Retail/Bilder-Pictures/SAFLAX-",'Basis-Tabelle-Samen'!Q124,"-",'Basis-Tabelle-Samen'!J124,"-garden-to-go-icelandic.jpg")),
IF($C$1="Italienisch - IT",HYPERLINK(CONCATENATE("https://www.saflax.de/0-WVK-Retail/Bilder-Pictures/SAFLAX-",'Basis-Tabelle-Samen'!Q124,"-",'Basis-Tabelle-Samen'!J124,"-garden-to-go-italian.jpg")),
IF($C$1="Japanisch - JP",HYPERLINK(CONCATENATE("https://www.saflax.de/0-WVK-Retail/Bilder-Pictures/SAFLAX-",'Basis-Tabelle-Samen'!Q124,"-",'Basis-Tabelle-Samen'!J124,"-garden-to-go-japanese.jpg")),
IF($C$1="Kroatisch - HR",HYPERLINK(CONCATENATE("https://www.saflax.de/0-WVK-Retail/Bilder-Pictures/SAFLAX-",'Basis-Tabelle-Samen'!Q124,"-",'Basis-Tabelle-Samen'!J124,"-garden-to-go-croatian.jpg")),
IF($C$1="Lettisch - LV",HYPERLINK(CONCATENATE("https://www.saflax.de/0-WVK-Retail/Bilder-Pictures/SAFLAX-",'Basis-Tabelle-Samen'!Q124,"-",'Basis-Tabelle-Samen'!J124,"-garden-to-go-latvian.jpg")),
IF($C$1="Litauisch - LT",HYPERLINK(CONCATENATE("https://www.saflax.de/0-WVK-Retail/Bilder-Pictures/SAFLAX-",'Basis-Tabelle-Samen'!Q124,"-",'Basis-Tabelle-Samen'!J124,"-garden-to-go-lithuanian.jpg")),
IF($C$1="Maltesisch - MT",HYPERLINK(CONCATENATE("https://www.saflax.de/0-WVK-Retail/Bilder-Pictures/SAFLAX-",'Basis-Tabelle-Samen'!Q124,"-",'Basis-Tabelle-Samen'!J124,"-garden-to-go-maltese.jpg")),
IF($C$1="Niederländisch - NL",HYPERLINK(CONCATENATE("https://www.saflax.de/0-WVK-Retail/Bilder-Pictures/SAFLAX-",'Basis-Tabelle-Samen'!Q124,"-",'Basis-Tabelle-Samen'!J124,"-garden-to-go-dutch.jpg")),
IF($C$1="Norwegisch - NO",HYPERLINK(CONCATENATE("https://www.saflax.de/0-WVK-Retail/Bilder-Pictures/SAFLAX-",'Basis-Tabelle-Samen'!Q124,"-",'Basis-Tabelle-Samen'!J124,"-garden-to-go-nowegian.jpg")),
IF($C$1="Polnisch - PL",HYPERLINK(CONCATENATE("https://www.saflax.de/0-WVK-Retail/Bilder-Pictures/SAFLAX-",'Basis-Tabelle-Samen'!Q124,"-",'Basis-Tabelle-Samen'!J124,"-garden-to-go-polish.jpg")),
IF($C$1="Portugiesisch - PT",HYPERLINK(CONCATENATE("https://www.saflax.de/0-WVK-Retail/Bilder-Pictures/SAFLAX-",'Basis-Tabelle-Samen'!Q124,"-",'Basis-Tabelle-Samen'!J124,"-garden-to-go-portuguese.jpg")),
IF($C$1="Rumänisch - RO",HYPERLINK(CONCATENATE("https://www.saflax.de/0-WVK-Retail/Bilder-Pictures/SAFLAX-",'Basis-Tabelle-Samen'!Q124,"-",'Basis-Tabelle-Samen'!J124,"-garden-to-go-romanian.jpg")),
IF($C$1="Schwedisch - SE",HYPERLINK(CONCATENATE("https://www.saflax.de/0-WVK-Retail/Bilder-Pictures/SAFLAX-",'Basis-Tabelle-Samen'!Q124,"-",'Basis-Tabelle-Samen'!J124,"-garden-to-go-swedish.jpg")),
IF($C$1="Slowakisch - SK",HYPERLINK(CONCATENATE("https://www.saflax.de/0-WVK-Retail/Bilder-Pictures/SAFLAX-",'Basis-Tabelle-Samen'!Q124,"-",'Basis-Tabelle-Samen'!J124,"-garden-to-go-slovak.jpg")),
IF($C$1="Slowenisch - SI",HYPERLINK(CONCATENATE("https://www.saflax.de/0-WVK-Retail/Bilder-Pictures/SAFLAX-",'Basis-Tabelle-Samen'!Q124,"-",'Basis-Tabelle-Samen'!J124,"-garden-to-go-slovenian.jpg")),
IF($C$1="Spanisch - ES",HYPERLINK(CONCATENATE("https://www.saflax.de/0-WVK-Retail/Bilder-Pictures/SAFLAX-",'Basis-Tabelle-Samen'!Q124,"-",'Basis-Tabelle-Samen'!J124,"-garden-to-go-spanish.jpg")),
IF($C$1="Tschechisch - CZ",HYPERLINK(CONCATENATE("https://www.saflax.de/0-WVK-Retail/Bilder-Pictures/SAFLAX-",'Basis-Tabelle-Samen'!Q124,"-",'Basis-Tabelle-Samen'!J124,"-garden-to-go-czech.jpg")),
IF($C$1="Türkisch - TR",HYPERLINK(CONCATENATE("https://www.saflax.de/0-WVK-Retail/Bilder-Pictures/SAFLAX-",'Basis-Tabelle-Samen'!Q124,"-",'Basis-Tabelle-Samen'!J124,"-garden-to-go-turkish.jpg")),
IF($C$1="Ungarisch - HU",HYPERLINK(CONCATENATE("https://www.saflax.de/0-WVK-Retail/Bilder-Pictures/SAFLAX-",'Basis-Tabelle-Samen'!Q124,"-",'Basis-Tabelle-Samen'!J124,"-garden-to-go-hungarian.jpg")),
" ACHTUNG")))))))))))))))))))))))))))))</f>
        <v>https://www.saflax.de/0-WVK-Retail/Bilder-Pictures/SAFLAX-58204-solanum-lycopersicum-garden-to-go-english.jpg</v>
      </c>
      <c r="AP184" s="330" t="str">
        <f>IF(K184&lt;1,"",
IF($C$1="Bulgarisch - BG",HYPERLINK(CONCATENATE("https://www.saflax.de/0-WVK-Retail/Bilder-Pictures/SAFLAX-",'Basis-Tabelle-Samen'!T124,"-",'Basis-Tabelle-Samen'!J124,"-cultivation-set-bulgarian.jpg")),
IF($C$1="Dänisch - DK",HYPERLINK(CONCATENATE("https://www.saflax.de/0-WVK-Retail/Bilder-Pictures/SAFLAX-",'Basis-Tabelle-Samen'!T124,"-",'Basis-Tabelle-Samen'!J124,"-cultivation-set-danish.jpg")),
IF($C$1="Deutsch - DE",HYPERLINK(CONCATENATE("https://www.saflax.de/0-WVK-Retail/Bilder-Pictures/SAFLAX-",'Basis-Tabelle-Samen'!T124,"-",'Basis-Tabelle-Samen'!J124,"-cultivation-set-german.jpg")),
IF($C$1="Englisch - UK",HYPERLINK(CONCATENATE("https://www.saflax.de/0-WVK-Retail/Bilder-Pictures/SAFLAX-",'Basis-Tabelle-Samen'!T124,"-",'Basis-Tabelle-Samen'!J124,"-cultivation-set-english.jpg")),
IF($C$1="Estnisch - EE",HYPERLINK(CONCATENATE("https://www.saflax.de/0-WVK-Retail/Bilder-Pictures/SAFLAX-",'Basis-Tabelle-Samen'!T124,"-",'Basis-Tabelle-Samen'!J124,"-cultivation-set-estonian.jpg")),
IF($C$1="Finnisch - FI",HYPERLINK(CONCATENATE("https://www.saflax.de/0-WVK-Retail/Bilder-Pictures/SAFLAX-",'Basis-Tabelle-Samen'!T124,"-",'Basis-Tabelle-Samen'!J124,"-cultivation-set-finnish.jpg")),
IF($C$1="Französisch - FR",HYPERLINK(CONCATENATE("https://www.saflax.de/0-WVK-Retail/Bilder-Pictures/SAFLAX-",'Basis-Tabelle-Samen'!T124,"-",'Basis-Tabelle-Samen'!J124,"-cultivation-set-french.jpg")),
IF($C$1="Griechisch - GR",HYPERLINK(CONCATENATE("https://www.saflax.de/0-WVK-Retail/Bilder-Pictures/SAFLAX-",'Basis-Tabelle-Samen'!T124,"-",'Basis-Tabelle-Samen'!J124,"-cultivation-set-greek.jpg")),
IF($C$1="Irisch - IE",HYPERLINK(CONCATENATE("https://www.saflax.de/0-WVK-Retail/Bilder-Pictures/SAFLAX-",'Basis-Tabelle-Samen'!T124,"-",'Basis-Tabelle-Samen'!J124,"-cultivation-set-irish.jpg")),
IF($C$1="Isländisch - IS",HYPERLINK(CONCATENATE("https://www.saflax.de/0-WVK-Retail/Bilder-Pictures/SAFLAX-",'Basis-Tabelle-Samen'!T124,"-",'Basis-Tabelle-Samen'!J124,"-cultivation-set-icelandic.jpg")),
IF($C$1="Italienisch - IT",HYPERLINK(CONCATENATE("https://www.saflax.de/0-WVK-Retail/Bilder-Pictures/SAFLAX-",'Basis-Tabelle-Samen'!T124,"-",'Basis-Tabelle-Samen'!J124,"-cultivation-set-italian.jpg")),
IF($C$1="Japanisch - JP",HYPERLINK(CONCATENATE("https://www.saflax.de/0-WVK-Retail/Bilder-Pictures/SAFLAX-",'Basis-Tabelle-Samen'!T124,"-",'Basis-Tabelle-Samen'!J124,"-cultivation-set-japanese.jpg")),
IF($C$1="Kroatisch - HR",HYPERLINK(CONCATENATE("https://www.saflax.de/0-WVK-Retail/Bilder-Pictures/SAFLAX-",'Basis-Tabelle-Samen'!T124,"-",'Basis-Tabelle-Samen'!J124,"-cultivation-set-croatian.jpg")),
IF($C$1="Lettisch - LV",HYPERLINK(CONCATENATE("https://www.saflax.de/0-WVK-Retail/Bilder-Pictures/SAFLAX-",'Basis-Tabelle-Samen'!T124,"-",'Basis-Tabelle-Samen'!J124,"-cultivation-set-latvian.jpg")),
IF($C$1="Litauisch - LT",HYPERLINK(CONCATENATE("https://www.saflax.de/0-WVK-Retail/Bilder-Pictures/SAFLAX-",'Basis-Tabelle-Samen'!T124,"-",'Basis-Tabelle-Samen'!J124,"-cultivation-set-lithuanian.jpg")),
IF($C$1="Maltesisch - MT",HYPERLINK(CONCATENATE("https://www.saflax.de/0-WVK-Retail/Bilder-Pictures/SAFLAX-",'Basis-Tabelle-Samen'!T124,"-",'Basis-Tabelle-Samen'!J124,"-cultivation-set-maltese.jpg")),
IF($C$1="Niederländisch - NL",HYPERLINK(CONCATENATE("https://www.saflax.de/0-WVK-Retail/Bilder-Pictures/SAFLAX-",'Basis-Tabelle-Samen'!T124,"-",'Basis-Tabelle-Samen'!J124,"-cultivation-set-dutch.jpg")),
IF($C$1="Norwegisch - NO",HYPERLINK(CONCATENATE("https://www.saflax.de/0-WVK-Retail/Bilder-Pictures/SAFLAX-",'Basis-Tabelle-Samen'!T124,"-",'Basis-Tabelle-Samen'!J124,"-cultivation-set-nowegian.jpg")),
IF($C$1="Polnisch - PL",HYPERLINK(CONCATENATE("https://www.saflax.de/0-WVK-Retail/Bilder-Pictures/SAFLAX-",'Basis-Tabelle-Samen'!T124,"-",'Basis-Tabelle-Samen'!J124,"-cultivation-set-polish.jpg")),
IF($C$1="Portugiesisch - PT",HYPERLINK(CONCATENATE("https://www.saflax.de/0-WVK-Retail/Bilder-Pictures/SAFLAX-",'Basis-Tabelle-Samen'!T124,"-",'Basis-Tabelle-Samen'!J124,"-cultivation-set-portuguese.jpg")),
IF($C$1="Rumänisch - RO",HYPERLINK(CONCATENATE("https://www.saflax.de/0-WVK-Retail/Bilder-Pictures/SAFLAX-",'Basis-Tabelle-Samen'!T124,"-",'Basis-Tabelle-Samen'!J124,"-cultivation-set-romanian.jpg")),
IF($C$1="Schwedisch - SE",HYPERLINK(CONCATENATE("https://www.saflax.de/0-WVK-Retail/Bilder-Pictures/SAFLAX-",'Basis-Tabelle-Samen'!T124,"-",'Basis-Tabelle-Samen'!J124,"-cultivation-set-swedish.jpg")),
IF($C$1="Slowakisch - SK",HYPERLINK(CONCATENATE("https://www.saflax.de/0-WVK-Retail/Bilder-Pictures/SAFLAX-",'Basis-Tabelle-Samen'!T124,"-",'Basis-Tabelle-Samen'!J124,"-cultivation-set-slovak.jpg")),
IF($C$1="Slowenisch - SI",HYPERLINK(CONCATENATE("https://www.saflax.de/0-WVK-Retail/Bilder-Pictures/SAFLAX-",'Basis-Tabelle-Samen'!T124,"-",'Basis-Tabelle-Samen'!J124,"-cultivation-set-slovenian.jpg")),
IF($C$1="Spanisch - ES",HYPERLINK(CONCATENATE("https://www.saflax.de/0-WVK-Retail/Bilder-Pictures/SAFLAX-",'Basis-Tabelle-Samen'!T124,"-",'Basis-Tabelle-Samen'!J124,"-cultivation-set-spanish.jpg")),
IF($C$1="Tschechisch - CZ",HYPERLINK(CONCATENATE("https://www.saflax.de/0-WVK-Retail/Bilder-Pictures/SAFLAX-",'Basis-Tabelle-Samen'!T124,"-",'Basis-Tabelle-Samen'!J124,"-cultivation-set-czech.jpg")),
IF($C$1="Türkisch - TR",HYPERLINK(CONCATENATE("https://www.saflax.de/0-WVK-Retail/Bilder-Pictures/SAFLAX-",'Basis-Tabelle-Samen'!T124,"-",'Basis-Tabelle-Samen'!J124,"-cultivation-set-turkish.jpg")),
IF($C$1="Ungarisch - HU",HYPERLINK(CONCATENATE("https://www.saflax.de/0-WVK-Retail/Bilder-Pictures/SAFLAX-",'Basis-Tabelle-Samen'!T124,"-",'Basis-Tabelle-Samen'!J124,"-cultivation-set-hungarian.jpg")),
" ACHTUNG")))))))))))))))))))))))))))))</f>
        <v>https://www.saflax.de/0-WVK-Retail/Bilder-Pictures/SAFLAX-38204-solanum-lycopersicum-cultivation-set-english.jpg</v>
      </c>
      <c r="AQ184" s="330" t="str">
        <f>IF(L184&lt;1,"",
IF($C$1="Bulgarisch - BG",HYPERLINK(CONCATENATE("https://www.saflax.de/0-WVK-Retail/Bilder-Pictures/SAFLAX-",'Basis-Tabelle-Samen'!W124,"-",'Basis-Tabelle-Samen'!J124,"-garden-in-the-bag-bulgarian.jpg")),
IF($C$1="Dänisch - DK",HYPERLINK(CONCATENATE("https://www.saflax.de/0-WVK-Retail/Bilder-Pictures/SAFLAX-",'Basis-Tabelle-Samen'!W124,"-",'Basis-Tabelle-Samen'!J124,"-garden-in-the-bag-danish.jpg")),
IF($C$1="Deutsch - DE",HYPERLINK(CONCATENATE("https://www.saflax.de/0-WVK-Retail/Bilder-Pictures/SAFLAX-",'Basis-Tabelle-Samen'!W124,"-",'Basis-Tabelle-Samen'!J124,"-garden-in-the-bag-german.jpg")),
IF($C$1="Englisch - UK",HYPERLINK(CONCATENATE("https://www.saflax.de/0-WVK-Retail/Bilder-Pictures/SAFLAX-",'Basis-Tabelle-Samen'!W124,"-",'Basis-Tabelle-Samen'!J124,"-garden-in-the-bag-english.jpg")),
IF($C$1="Estnisch - EE",HYPERLINK(CONCATENATE("https://www.saflax.de/0-WVK-Retail/Bilder-Pictures/SAFLAX-",'Basis-Tabelle-Samen'!W124,"-",'Basis-Tabelle-Samen'!J124,"-garden-in-the-bag-estonian.jpg")),
IF($C$1="Finnisch - FI",HYPERLINK(CONCATENATE("https://www.saflax.de/0-WVK-Retail/Bilder-Pictures/SAFLAX-",'Basis-Tabelle-Samen'!W124,"-",'Basis-Tabelle-Samen'!J124,"-garden-in-the-bag-finnish.jpg")),
IF($C$1="Französisch - FR",HYPERLINK(CONCATENATE("https://www.saflax.de/0-WVK-Retail/Bilder-Pictures/SAFLAX-",'Basis-Tabelle-Samen'!W124,"-",'Basis-Tabelle-Samen'!J124,"-garden-in-the-bag-french.jpg")),
IF($C$1="Griechisch - GR",HYPERLINK(CONCATENATE("https://www.saflax.de/0-WVK-Retail/Bilder-Pictures/SAFLAX-",'Basis-Tabelle-Samen'!W124,"-",'Basis-Tabelle-Samen'!J124,"-garden-in-the-bag-greek.jpg")),
IF($C$1="Irisch - IE",HYPERLINK(CONCATENATE("https://www.saflax.de/0-WVK-Retail/Bilder-Pictures/SAFLAX-",'Basis-Tabelle-Samen'!W124,"-",'Basis-Tabelle-Samen'!J124,"-garden-in-the-bag-irish.jpg")),
IF($C$1="Isländisch - IS",HYPERLINK(CONCATENATE("https://www.saflax.de/0-WVK-Retail/Bilder-Pictures/SAFLAX-",'Basis-Tabelle-Samen'!W124,"-",'Basis-Tabelle-Samen'!J124,"-garden-in-the-bag-icelandic.jpg")),
IF($C$1="Italienisch - IT",HYPERLINK(CONCATENATE("https://www.saflax.de/0-WVK-Retail/Bilder-Pictures/SAFLAX-",'Basis-Tabelle-Samen'!W124,"-",'Basis-Tabelle-Samen'!J124,"-garden-in-the-bag-italian.jpg")),
IF($C$1="Japanisch - JP",HYPERLINK(CONCATENATE("https://www.saflax.de/0-WVK-Retail/Bilder-Pictures/SAFLAX-",'Basis-Tabelle-Samen'!W124,"-",'Basis-Tabelle-Samen'!J124,"-garden-in-the-bag-japanese.jpg")),
IF($C$1="Kroatisch - HR",HYPERLINK(CONCATENATE("https://www.saflax.de/0-WVK-Retail/Bilder-Pictures/SAFLAX-",'Basis-Tabelle-Samen'!W124,"-",'Basis-Tabelle-Samen'!J124,"-garden-in-the-bag-croatian.jpg")),
IF($C$1="Lettisch - LV",HYPERLINK(CONCATENATE("https://www.saflax.de/0-WVK-Retail/Bilder-Pictures/SAFLAX-",'Basis-Tabelle-Samen'!W124,"-",'Basis-Tabelle-Samen'!J124,"-garden-in-the-bag-latvian.jpg")),
IF($C$1="Litauisch - LT",HYPERLINK(CONCATENATE("https://www.saflax.de/0-WVK-Retail/Bilder-Pictures/SAFLAX-",'Basis-Tabelle-Samen'!W124,"-",'Basis-Tabelle-Samen'!J124,"-garden-in-the-bag-lithuanian.jpg")),
IF($C$1="Maltesisch - MT",HYPERLINK(CONCATENATE("https://www.saflax.de/0-WVK-Retail/Bilder-Pictures/SAFLAX-",'Basis-Tabelle-Samen'!W124,"-",'Basis-Tabelle-Samen'!J124,"-garden-in-the-bag-maltese.jpg")),
IF($C$1="Niederländisch - NL",HYPERLINK(CONCATENATE("https://www.saflax.de/0-WVK-Retail/Bilder-Pictures/SAFLAX-",'Basis-Tabelle-Samen'!W124,"-",'Basis-Tabelle-Samen'!J124,"-garden-in-the-bag-dutch.jpg")),
IF($C$1="Norwegisch - NO",HYPERLINK(CONCATENATE("https://www.saflax.de/0-WVK-Retail/Bilder-Pictures/SAFLAX-",'Basis-Tabelle-Samen'!W124,"-",'Basis-Tabelle-Samen'!J124,"-garden-in-the-bag-nowegian.jpg")),
IF($C$1="Polnisch - PL",HYPERLINK(CONCATENATE("https://www.saflax.de/0-WVK-Retail/Bilder-Pictures/SAFLAX-",'Basis-Tabelle-Samen'!W124,"-",'Basis-Tabelle-Samen'!J124,"-garden-in-the-bag-polish.jpg")),
IF($C$1="Portugiesisch - PT",HYPERLINK(CONCATENATE("https://www.saflax.de/0-WVK-Retail/Bilder-Pictures/SAFLAX-",'Basis-Tabelle-Samen'!W124,"-",'Basis-Tabelle-Samen'!J124,"-garden-in-the-bag-portuguese.jpg")),
IF($C$1="Rumänisch - RO",HYPERLINK(CONCATENATE("https://www.saflax.de/0-WVK-Retail/Bilder-Pictures/SAFLAX-",'Basis-Tabelle-Samen'!W124,"-",'Basis-Tabelle-Samen'!J124,"-garden-in-the-bag-romanian.jpg")),
IF($C$1="Schwedisch - SE",HYPERLINK(CONCATENATE("https://www.saflax.de/0-WVK-Retail/Bilder-Pictures/SAFLAX-",'Basis-Tabelle-Samen'!W124,"-",'Basis-Tabelle-Samen'!J124,"-garden-in-the-bag-swedish.jpg")),
IF($C$1="Slowakisch - SK",HYPERLINK(CONCATENATE("https://www.saflax.de/0-WVK-Retail/Bilder-Pictures/SAFLAX-",'Basis-Tabelle-Samen'!W124,"-",'Basis-Tabelle-Samen'!J124,"-garden-in-the-bag-slovak.jpg")),
IF($C$1="Slowenisch - SI",HYPERLINK(CONCATENATE("https://www.saflax.de/0-WVK-Retail/Bilder-Pictures/SAFLAX-",'Basis-Tabelle-Samen'!W124,"-",'Basis-Tabelle-Samen'!J124,"-garden-in-the-bag-slovenian.jpg")),
IF($C$1="Spanisch - ES",HYPERLINK(CONCATENATE("https://www.saflax.de/0-WVK-Retail/Bilder-Pictures/SAFLAX-",'Basis-Tabelle-Samen'!W124,"-",'Basis-Tabelle-Samen'!J124,"-garden-in-the-bag-spanish.jpg")),
IF($C$1="Tschechisch - CZ",HYPERLINK(CONCATENATE("https://www.saflax.de/0-WVK-Retail/Bilder-Pictures/SAFLAX-",'Basis-Tabelle-Samen'!W124,"-",'Basis-Tabelle-Samen'!J124,"-garden-in-the-bag-czech.jpg")),
IF($C$1="Türkisch - TR",HYPERLINK(CONCATENATE("https://www.saflax.de/0-WVK-Retail/Bilder-Pictures/SAFLAX-",'Basis-Tabelle-Samen'!W124,"-",'Basis-Tabelle-Samen'!J124,"-garden-in-the-bag-turkish.jpg")),
IF($C$1="Ungarisch - HU",HYPERLINK(CONCATENATE("https://www.saflax.de/0-WVK-Retail/Bilder-Pictures/SAFLAX-",'Basis-Tabelle-Samen'!W124,"-",'Basis-Tabelle-Samen'!J124,"-garden-in-the-bag-hungarian.jpg")),
" ACHTUNG")))))))))))))))))))))))))))))</f>
        <v>https://www.saflax.de/0-WVK-Retail/Bilder-Pictures/SAFLAX-68204-solanum-lycopersicum-garden-in-the-bag-english.jpg</v>
      </c>
    </row>
    <row r="185" spans="1:43" ht="17.100000000000001" customHeight="1" x14ac:dyDescent="0.2">
      <c r="A185" s="318" t="str">
        <f>IF('Basis-Tabelle-Samen'!A132="","",IF($C$1="Deutsch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85" s="319" t="str">
        <f>'Basis-Tabelle-Samen'!I132</f>
        <v>Solanum lycopersicum</v>
      </c>
      <c r="C185" s="316" t="str">
        <f>IF($C$1="Bulgarisch - BG",'Basis-Tabelle-Samen'!Z132,
IF($C$1="Dänisch - DK",'Basis-Tabelle-Samen'!AA132,
IF($C$1="Deutsch - DE",'Basis-Tabelle-Samen'!AB132,
IF($C$1="Englisch - UK",'Basis-Tabelle-Samen'!AC132,
IF($C$1="Estnisch - EE",'Basis-Tabelle-Samen'!AD132,
IF($C$1="Finnisch - FI",'Basis-Tabelle-Samen'!AE132,
IF($C$1="Französisch - FR",'Basis-Tabelle-Samen'!AF132,
IF($C$1="Griechisch - GR",'Basis-Tabelle-Samen'!AG132,
IF($C$1="Irisch - IE",'Basis-Tabelle-Samen'!AH132,
IF($C$1="Isländisch - IS",'Basis-Tabelle-Samen'!AI132,
IF($C$1="Italienisch - IT",'Basis-Tabelle-Samen'!AJ132,
IF($C$1="Japanisch - JP",'Basis-Tabelle-Samen'!AK132,
IF($C$1="Kroatisch - HR",'Basis-Tabelle-Samen'!AL132,
IF($C$1="Lettisch - LV",'Basis-Tabelle-Samen'!AM132,
IF($C$1="Litauisch - LT",'Basis-Tabelle-Samen'!AN132,
IF($C$1="Maltesisch - MT",'Basis-Tabelle-Samen'!AO132,
IF($C$1="Niederländisch - NL",'Basis-Tabelle-Samen'!AP132,
IF($C$1="Norwegisch - NO",'Basis-Tabelle-Samen'!AQ132,
IF($C$1="Polnisch - PL",'Basis-Tabelle-Samen'!AR132,
IF($C$1="Portugiesisch - PT",'Basis-Tabelle-Samen'!AS132,
IF($C$1="Rumänisch - RO",'Basis-Tabelle-Samen'!AT132,
IF($C$1="Schwedisch - SE",'Basis-Tabelle-Samen'!AU132,
IF($C$1="Slowakisch - SK",'Basis-Tabelle-Samen'!AV132,
IF($C$1="Slowenisch - SI",'Basis-Tabelle-Samen'!AW132,
IF($C$1="Spanisch - ES",'Basis-Tabelle-Samen'!AX132,
IF($C$1="Tschechisch - CZ",'Basis-Tabelle-Samen'!AY132,
IF($C$1="Türkisch - TR",'Basis-Tabelle-Samen'!AZ132,
IF($C$1="Ungarisch - HU",'Basis-Tabelle-Samen'!BA132,
" ACHTUNG"))))))))))))))))))))))))))))</f>
        <v>Organic - Tomato - Roma</v>
      </c>
      <c r="D185" s="320">
        <f>'Basis-Tabelle-Samen'!F132</f>
        <v>15</v>
      </c>
      <c r="E185" s="321" t="str">
        <f>'Basis-Tabelle-Samen'!H132</f>
        <v>7 %</v>
      </c>
      <c r="F185" s="322" t="str">
        <f>IF('Basis-Tabelle-Samen'!G132="","",'Basis-Tabelle-Samen'!G132)</f>
        <v>02</v>
      </c>
      <c r="G185" s="320">
        <f>'Basis-Tabelle-Samen'!C132</f>
        <v>18212</v>
      </c>
      <c r="H185" s="323">
        <f>'Basis-Tabelle-Samen'!D132</f>
        <v>4055473182124</v>
      </c>
      <c r="I185" s="324">
        <f>'Basis-Tabelle-Samen'!E132</f>
        <v>2.0499999999999998</v>
      </c>
      <c r="J185" s="325">
        <f t="shared" si="2"/>
        <v>12</v>
      </c>
      <c r="K185" s="326">
        <f>'Basis-Tabelle-Samen'!K132</f>
        <v>78212</v>
      </c>
      <c r="L185" s="323">
        <f>'Basis-Tabelle-Samen'!L132</f>
        <v>4055473782126</v>
      </c>
      <c r="M185" s="324">
        <f>'Basis-Tabelle-Samen'!M132</f>
        <v>2.4500000000000002</v>
      </c>
      <c r="N185" s="326">
        <f>IF(K185&lt;1,"",'3'!$I$15)</f>
        <v>15</v>
      </c>
      <c r="O185" s="327">
        <f>IF(K185&lt;1,"",'3'!$J$11)</f>
        <v>90</v>
      </c>
      <c r="P185" s="326">
        <f>'Basis-Tabelle-Samen'!N132</f>
        <v>88212</v>
      </c>
      <c r="Q185" s="323">
        <f>'Basis-Tabelle-Samen'!O132</f>
        <v>4055473882123</v>
      </c>
      <c r="R185" s="328">
        <f>'Basis-Tabelle-Samen'!P132</f>
        <v>3.75</v>
      </c>
      <c r="S185" s="326">
        <f>IF(R185&lt;1,"",'3'!$M$15)</f>
        <v>18</v>
      </c>
      <c r="T185" s="327">
        <f>IF(R185&lt;1,"",'3'!$N$11)</f>
        <v>72</v>
      </c>
      <c r="U185" s="326">
        <f>'Basis-Tabelle-Samen'!Q132</f>
        <v>58212</v>
      </c>
      <c r="V185" s="323">
        <f>'Basis-Tabelle-Samen'!R132</f>
        <v>4055473582122</v>
      </c>
      <c r="W185" s="324">
        <f>'Basis-Tabelle-Samen'!S132</f>
        <v>4.95</v>
      </c>
      <c r="X185" s="326">
        <f>IF(U185&lt;1,"",'3'!$Q$15)</f>
        <v>6</v>
      </c>
      <c r="Y185" s="327">
        <f>IF(U185&lt;1,"",'3'!$R$11)</f>
        <v>24</v>
      </c>
      <c r="Z185" s="326">
        <f>'Basis-Tabelle-Samen'!T132</f>
        <v>38212</v>
      </c>
      <c r="AA185" s="323">
        <f>'Basis-Tabelle-Samen'!U132</f>
        <v>4055473382128</v>
      </c>
      <c r="AB185" s="324">
        <f>'Basis-Tabelle-Samen'!V132</f>
        <v>6.75</v>
      </c>
      <c r="AC185" s="326">
        <f>IF(Z185&lt;1,"",'3'!$U$15)</f>
        <v>6</v>
      </c>
      <c r="AD185" s="327">
        <f>IF(Z185&lt;1,"",'3'!$V$11)</f>
        <v>24</v>
      </c>
      <c r="AE185" s="326">
        <f>'Basis-Tabelle-Samen'!W132</f>
        <v>68212</v>
      </c>
      <c r="AF185" s="323">
        <f>'Basis-Tabelle-Samen'!X132</f>
        <v>4055473682129</v>
      </c>
      <c r="AG185" s="324">
        <f>'Basis-Tabelle-Samen'!Y132</f>
        <v>2.95</v>
      </c>
      <c r="AH185" s="326">
        <f>IF(AE185&lt;1,"",'3'!$Y$15)</f>
        <v>8</v>
      </c>
      <c r="AI185" s="327">
        <f>IF(AE185&lt;1,"",'3'!$Z$11)</f>
        <v>64</v>
      </c>
      <c r="AJ185" s="315"/>
      <c r="AK185" s="316" t="str">
        <f>IF(G185&lt;1,"",
IF($C$1="Bulgarisch - BG",HYPERLINK(CONCATENATE("https://www.saflax.de/0-WVK-Retail/Bilder-Pictures/SAFLAX-",'Basis-Tabelle-Samen'!C132,"-",'Basis-Tabelle-Samen'!J132,"-seed-package-front-cr-bulgarian.jpg")),
IF($C$1="Dänisch - DK",HYPERLINK(CONCATENATE("https://www.saflax.de/0-WVK-Retail/Bilder-Pictures/SAFLAX-",'Basis-Tabelle-Samen'!C132,"-",'Basis-Tabelle-Samen'!J132,"-seed-package-front-cr-danish.jpg")),
IF($C$1="Deutsch - DE",HYPERLINK(CONCATENATE("https://www.saflax.de/0-WVK-Retail/Bilder-Pictures/SAFLAX-",'Basis-Tabelle-Samen'!C132,"-",'Basis-Tabelle-Samen'!J132,"-seed-package-front-cr-german.jpg")),
IF($C$1="Englisch - UK",HYPERLINK(CONCATENATE("https://www.saflax.de/0-WVK-Retail/Bilder-Pictures/SAFLAX-",'Basis-Tabelle-Samen'!C132,"-",'Basis-Tabelle-Samen'!J132,"-seed-package-front-cr-english.jpg")),
IF($C$1="Estnisch - EE",HYPERLINK(CONCATENATE("https://www.saflax.de/0-WVK-Retail/Bilder-Pictures/SAFLAX-",'Basis-Tabelle-Samen'!C132,"-",'Basis-Tabelle-Samen'!J132,"-seed-package-front-cr-estonian.jpg")),
IF($C$1="Finnisch - FI",HYPERLINK(CONCATENATE("https://www.saflax.de/0-WVK-Retail/Bilder-Pictures/SAFLAX-",'Basis-Tabelle-Samen'!C132,"-",'Basis-Tabelle-Samen'!J132,"-seed-package-front-cr-finnish.jpg")),
IF($C$1="Französisch - FR",HYPERLINK(CONCATENATE("https://www.saflax.de/0-WVK-Retail/Bilder-Pictures/SAFLAX-",'Basis-Tabelle-Samen'!C132,"-",'Basis-Tabelle-Samen'!J132,"-seed-package-front-cr-french.jpg")),
IF($C$1="Griechisch - GR",HYPERLINK(CONCATENATE("https://www.saflax.de/0-WVK-Retail/Bilder-Pictures/SAFLAX-",'Basis-Tabelle-Samen'!C132,"-",'Basis-Tabelle-Samen'!J132,"-seed-package-front-cr-greek.jpg")),
IF($C$1="Irisch - IE",HYPERLINK(CONCATENATE("https://www.saflax.de/0-WVK-Retail/Bilder-Pictures/SAFLAX-",'Basis-Tabelle-Samen'!C132,"-",'Basis-Tabelle-Samen'!J132,"-seed-package-front-cr-irish.jpg")),
IF($C$1="Isländisch - IS",HYPERLINK(CONCATENATE("https://www.saflax.de/0-WVK-Retail/Bilder-Pictures/SAFLAX-",'Basis-Tabelle-Samen'!C132,"-",'Basis-Tabelle-Samen'!J132,"-seed-package-front-cr-icelandic.jpg")),
IF($C$1="Italienisch - IT",HYPERLINK(CONCATENATE("https://www.saflax.de/0-WVK-Retail/Bilder-Pictures/SAFLAX-",'Basis-Tabelle-Samen'!C132,"-",'Basis-Tabelle-Samen'!J132,"-seed-package-front-cr-italian.jpg")),
IF($C$1="Japanisch - JP",HYPERLINK(CONCATENATE("https://www.saflax.de/0-WVK-Retail/Bilder-Pictures/SAFLAX-",'Basis-Tabelle-Samen'!C132,"-",'Basis-Tabelle-Samen'!J132,"-seed-package-front-cr-japanese.jpg")),
IF($C$1="Kroatisch - HR",HYPERLINK(CONCATENATE("https://www.saflax.de/0-WVK-Retail/Bilder-Pictures/SAFLAX-",'Basis-Tabelle-Samen'!C132,"-",'Basis-Tabelle-Samen'!J132,"-seed-package-front-cr-croatian.jpg")),
IF($C$1="Lettisch - LV",HYPERLINK(CONCATENATE("https://www.saflax.de/0-WVK-Retail/Bilder-Pictures/SAFLAX-",'Basis-Tabelle-Samen'!C132,"-",'Basis-Tabelle-Samen'!J132,"-seed-package-front-cr-latvian.jpg")),
IF($C$1="Litauisch - LT",HYPERLINK(CONCATENATE("https://www.saflax.de/0-WVK-Retail/Bilder-Pictures/SAFLAX-",'Basis-Tabelle-Samen'!C132,"-",'Basis-Tabelle-Samen'!J132,"-seed-package-front-cr-lithuanian.jpg")),
IF($C$1="Maltesisch - MT",HYPERLINK(CONCATENATE("https://www.saflax.de/0-WVK-Retail/Bilder-Pictures/SAFLAX-",'Basis-Tabelle-Samen'!C132,"-",'Basis-Tabelle-Samen'!J132,"-seed-package-front-cr-maltese.jpg")),
IF($C$1="Niederländisch - NL",HYPERLINK(CONCATENATE("https://www.saflax.de/0-WVK-Retail/Bilder-Pictures/SAFLAX-",'Basis-Tabelle-Samen'!C132,"-",'Basis-Tabelle-Samen'!J132,"-seed-package-front-cr-dutch.jpg")),
IF($C$1="Norwegisch - NO",HYPERLINK(CONCATENATE("https://www.saflax.de/0-WVK-Retail/Bilder-Pictures/SAFLAX-",'Basis-Tabelle-Samen'!C132,"-",'Basis-Tabelle-Samen'!J132,"-seed-package-front-cr-nowegian.jpg")),
IF($C$1="Polnisch - PL",HYPERLINK(CONCATENATE("https://www.saflax.de/0-WVK-Retail/Bilder-Pictures/SAFLAX-",'Basis-Tabelle-Samen'!C132,"-",'Basis-Tabelle-Samen'!J132,"-seed-package-front-cr-polish.jpg")),
IF($C$1="Portugiesisch - PT",HYPERLINK(CONCATENATE("https://www.saflax.de/0-WVK-Retail/Bilder-Pictures/SAFLAX-",'Basis-Tabelle-Samen'!C132,"-",'Basis-Tabelle-Samen'!J132,"-seed-package-front-cr-portuguese.jpg")),
IF($C$1="Rumänisch - RO",HYPERLINK(CONCATENATE("https://www.saflax.de/0-WVK-Retail/Bilder-Pictures/SAFLAX-",'Basis-Tabelle-Samen'!C132,"-",'Basis-Tabelle-Samen'!J132,"-seed-package-front-cr-romanian.jpg")),
IF($C$1="Schwedisch - SE",HYPERLINK(CONCATENATE("https://www.saflax.de/0-WVK-Retail/Bilder-Pictures/SAFLAX-",'Basis-Tabelle-Samen'!C132,"-",'Basis-Tabelle-Samen'!J132,"-seed-package-front-cr-swedish.jpg")),
IF($C$1="Slowakisch - SK",HYPERLINK(CONCATENATE("https://www.saflax.de/0-WVK-Retail/Bilder-Pictures/SAFLAX-",'Basis-Tabelle-Samen'!C132,"-",'Basis-Tabelle-Samen'!J132,"-seed-package-front-cr-slovak.jpg")),
IF($C$1="Slowenisch - SI",HYPERLINK(CONCATENATE("https://www.saflax.de/0-WVK-Retail/Bilder-Pictures/SAFLAX-",'Basis-Tabelle-Samen'!C132,"-",'Basis-Tabelle-Samen'!J132,"-seed-package-front-cr-slovenian.jpg")),
IF($C$1="Spanisch - ES",HYPERLINK(CONCATENATE("https://www.saflax.de/0-WVK-Retail/Bilder-Pictures/SAFLAX-",'Basis-Tabelle-Samen'!C132,"-",'Basis-Tabelle-Samen'!J132,"-seed-package-front-cr-spanish.jpg")),
IF($C$1="Tschechisch - CZ",HYPERLINK(CONCATENATE("https://www.saflax.de/0-WVK-Retail/Bilder-Pictures/SAFLAX-",'Basis-Tabelle-Samen'!C132,"-",'Basis-Tabelle-Samen'!J132,"-seed-package-front-cr-czech.jpg")),
IF($C$1="Türkisch - TR",HYPERLINK(CONCATENATE("https://www.saflax.de/0-WVK-Retail/Bilder-Pictures/SAFLAX-",'Basis-Tabelle-Samen'!C132,"-",'Basis-Tabelle-Samen'!J132,"-seed-package-front-cr-turkish.jpg")),
IF($C$1="Ungarisch - HU",HYPERLINK(CONCATENATE("https://www.saflax.de/0-WVK-Retail/Bilder-Pictures/SAFLAX-",'Basis-Tabelle-Samen'!C132,"-",'Basis-Tabelle-Samen'!J132,"-seed-package-front-cr-hungarian.jpg")),
" ACHTUNG")))))))))))))))))))))))))))))</f>
        <v>https://www.saflax.de/0-WVK-Retail/Bilder-Pictures/SAFLAX-18212-solanum-lycopersicum-seed-package-front-cr-english.jpg</v>
      </c>
      <c r="AL185" s="330" t="str">
        <f>IF(G185&lt;1,"",
IF($C$1="Bulgarisch - BG",HYPERLINK(CONCATENATE("https://www.saflax.de/0-WVK-Retail/Bilder-Pictures/SAFLAX-",'Basis-Tabelle-Samen'!C132,"-",'Basis-Tabelle-Samen'!J132,"-seed-package-back-cr-bulgarian.jpg")),
IF($C$1="Dänisch - DK",HYPERLINK(CONCATENATE("https://www.saflax.de/0-WVK-Retail/Bilder-Pictures/SAFLAX-",'Basis-Tabelle-Samen'!C132,"-",'Basis-Tabelle-Samen'!J132,"-seed-package-back-cr-danish.jpg")),
IF($C$1="Deutsch - DE",HYPERLINK(CONCATENATE("https://www.saflax.de/0-WVK-Retail/Bilder-Pictures/SAFLAX-",'Basis-Tabelle-Samen'!C132,"-",'Basis-Tabelle-Samen'!J132,"-seed-package-back-cr-german.jpg")),
IF($C$1="Englisch - UK",HYPERLINK(CONCATENATE("https://www.saflax.de/0-WVK-Retail/Bilder-Pictures/SAFLAX-",'Basis-Tabelle-Samen'!C132,"-",'Basis-Tabelle-Samen'!J132,"-seed-package-back-cr-english.jpg")),
IF($C$1="Estnisch - EE",HYPERLINK(CONCATENATE("https://www.saflax.de/0-WVK-Retail/Bilder-Pictures/SAFLAX-",'Basis-Tabelle-Samen'!C132,"-",'Basis-Tabelle-Samen'!J132,"-seed-package-back-cr-estonian.jpg")),
IF($C$1="Finnisch - FI",HYPERLINK(CONCATENATE("https://www.saflax.de/0-WVK-Retail/Bilder-Pictures/SAFLAX-",'Basis-Tabelle-Samen'!C132,"-",'Basis-Tabelle-Samen'!J132,"-seed-package-back-cr-finnish.jpg")),
IF($C$1="Französisch - FR",HYPERLINK(CONCATENATE("https://www.saflax.de/0-WVK-Retail/Bilder-Pictures/SAFLAX-",'Basis-Tabelle-Samen'!C132,"-",'Basis-Tabelle-Samen'!J132,"-seed-package-back-cr-french.jpg")),
IF($C$1="Griechisch - GR",HYPERLINK(CONCATENATE("https://www.saflax.de/0-WVK-Retail/Bilder-Pictures/SAFLAX-",'Basis-Tabelle-Samen'!C132,"-",'Basis-Tabelle-Samen'!J132,"-seed-package-back-cr-greek.jpg")),
IF($C$1="Irisch - IE",HYPERLINK(CONCATENATE("https://www.saflax.de/0-WVK-Retail/Bilder-Pictures/SAFLAX-",'Basis-Tabelle-Samen'!C132,"-",'Basis-Tabelle-Samen'!J132,"-seed-package-back-cr-irish.jpg")),
IF($C$1="Isländisch - IS",HYPERLINK(CONCATENATE("https://www.saflax.de/0-WVK-Retail/Bilder-Pictures/SAFLAX-",'Basis-Tabelle-Samen'!C132,"-",'Basis-Tabelle-Samen'!J132,"-seed-package-back-cr-icelandic.jpg")),
IF($C$1="Italienisch - IT",HYPERLINK(CONCATENATE("https://www.saflax.de/0-WVK-Retail/Bilder-Pictures/SAFLAX-",'Basis-Tabelle-Samen'!C132,"-",'Basis-Tabelle-Samen'!J132,"-seed-package-back-cr-italian.jpg")),
IF($C$1="Japanisch - JP",HYPERLINK(CONCATENATE("https://www.saflax.de/0-WVK-Retail/Bilder-Pictures/SAFLAX-",'Basis-Tabelle-Samen'!C132,"-",'Basis-Tabelle-Samen'!J132,"-seed-package-back-cr-japanese.jpg")),
IF($C$1="Kroatisch - HR",HYPERLINK(CONCATENATE("https://www.saflax.de/0-WVK-Retail/Bilder-Pictures/SAFLAX-",'Basis-Tabelle-Samen'!C132,"-",'Basis-Tabelle-Samen'!J132,"-seed-package-back-cr-croatian.jpg")),
IF($C$1="Lettisch - LV",HYPERLINK(CONCATENATE("https://www.saflax.de/0-WVK-Retail/Bilder-Pictures/SAFLAX-",'Basis-Tabelle-Samen'!C132,"-",'Basis-Tabelle-Samen'!J132,"-seed-package-back-cr-latvian.jpg")),
IF($C$1="Litauisch - LT",HYPERLINK(CONCATENATE("https://www.saflax.de/0-WVK-Retail/Bilder-Pictures/SAFLAX-",'Basis-Tabelle-Samen'!C132,"-",'Basis-Tabelle-Samen'!J132,"-seed-package-back-cr-lithuanian.jpg")),
IF($C$1="Maltesisch - MT",HYPERLINK(CONCATENATE("https://www.saflax.de/0-WVK-Retail/Bilder-Pictures/SAFLAX-",'Basis-Tabelle-Samen'!C132,"-",'Basis-Tabelle-Samen'!J132,"-seed-package-back-cr-maltese.jpg")),
IF($C$1="Niederländisch - NL",HYPERLINK(CONCATENATE("https://www.saflax.de/0-WVK-Retail/Bilder-Pictures/SAFLAX-",'Basis-Tabelle-Samen'!C132,"-",'Basis-Tabelle-Samen'!J132,"-seed-package-back-cr-dutch.jpg")),
IF($C$1="Norwegisch - NO",HYPERLINK(CONCATENATE("https://www.saflax.de/0-WVK-Retail/Bilder-Pictures/SAFLAX-",'Basis-Tabelle-Samen'!C132,"-",'Basis-Tabelle-Samen'!J132,"-seed-package-back-cr-nowegian.jpg")),
IF($C$1="Polnisch - PL",HYPERLINK(CONCATENATE("https://www.saflax.de/0-WVK-Retail/Bilder-Pictures/SAFLAX-",'Basis-Tabelle-Samen'!C132,"-",'Basis-Tabelle-Samen'!J132,"-seed-package-back-cr-polish.jpg")),
IF($C$1="Portugiesisch - PT",HYPERLINK(CONCATENATE("https://www.saflax.de/0-WVK-Retail/Bilder-Pictures/SAFLAX-",'Basis-Tabelle-Samen'!C132,"-",'Basis-Tabelle-Samen'!J132,"-seed-package-back-cr-portuguese.jpg")),
IF($C$1="Rumänisch - RO",HYPERLINK(CONCATENATE("https://www.saflax.de/0-WVK-Retail/Bilder-Pictures/SAFLAX-",'Basis-Tabelle-Samen'!C132,"-",'Basis-Tabelle-Samen'!J132,"-seed-package-back-cr-romanian.jpg")),
IF($C$1="Schwedisch - SE",HYPERLINK(CONCATENATE("https://www.saflax.de/0-WVK-Retail/Bilder-Pictures/SAFLAX-",'Basis-Tabelle-Samen'!C132,"-",'Basis-Tabelle-Samen'!J132,"-seed-package-back-cr-swedish.jpg")),
IF($C$1="Slowakisch - SK",HYPERLINK(CONCATENATE("https://www.saflax.de/0-WVK-Retail/Bilder-Pictures/SAFLAX-",'Basis-Tabelle-Samen'!C132,"-",'Basis-Tabelle-Samen'!J132,"-seed-package-back-cr-slovak.jpg")),
IF($C$1="Slowenisch - SI",HYPERLINK(CONCATENATE("https://www.saflax.de/0-WVK-Retail/Bilder-Pictures/SAFLAX-",'Basis-Tabelle-Samen'!C132,"-",'Basis-Tabelle-Samen'!J132,"-seed-package-back-cr-slovenian.jpg")),
IF($C$1="Spanisch - ES",HYPERLINK(CONCATENATE("https://www.saflax.de/0-WVK-Retail/Bilder-Pictures/SAFLAX-",'Basis-Tabelle-Samen'!C132,"-",'Basis-Tabelle-Samen'!J132,"-seed-package-back-cr-spanish.jpg")),
IF($C$1="Tschechisch - CZ",HYPERLINK(CONCATENATE("https://www.saflax.de/0-WVK-Retail/Bilder-Pictures/SAFLAX-",'Basis-Tabelle-Samen'!C132,"-",'Basis-Tabelle-Samen'!J132,"-seed-package-back-cr-czech.jpg")),
IF($C$1="Türkisch - TR",HYPERLINK(CONCATENATE("https://www.saflax.de/0-WVK-Retail/Bilder-Pictures/SAFLAX-",'Basis-Tabelle-Samen'!C132,"-",'Basis-Tabelle-Samen'!J132,"-seed-package-back-cr-turkish.jpg")),
IF($C$1="Ungarisch - HU",HYPERLINK(CONCATENATE("https://www.saflax.de/0-WVK-Retail/Bilder-Pictures/SAFLAX-",'Basis-Tabelle-Samen'!C132,"-",'Basis-Tabelle-Samen'!J132,"-seed-package-back-cr-hungarian.jpg")),
" ACHTUNG")))))))))))))))))))))))))))))</f>
        <v>https://www.saflax.de/0-WVK-Retail/Bilder-Pictures/SAFLAX-18212-solanum-lycopersicum-seed-package-back-cr-english.jpg</v>
      </c>
      <c r="AM185" s="330" t="str">
        <f>IF(H185&lt;1,"",
IF($C$1="Bulgarisch - BG",HYPERLINK(CONCATENATE("https://www.saflax.de/0-WVK-Retail/Bilder-Pictures/SAFLAX-",'Basis-Tabelle-Samen'!K132,"-",'Basis-Tabelle-Samen'!J132,"-garden-to-go-mini-bulgarian.jpg")),
IF($C$1="Dänisch - DK",HYPERLINK(CONCATENATE("https://www.saflax.de/0-WVK-Retail/Bilder-Pictures/SAFLAX-",'Basis-Tabelle-Samen'!K132,"-",'Basis-Tabelle-Samen'!J132,"-garden-to-go-mini-danish.jpg")),
IF($C$1="Deutsch - DE",HYPERLINK(CONCATENATE("https://www.saflax.de/0-WVK-Retail/Bilder-Pictures/SAFLAX-",'Basis-Tabelle-Samen'!K132,"-",'Basis-Tabelle-Samen'!J132,"-garden-to-go-mini-german.jpg")),
IF($C$1="Englisch - UK",HYPERLINK(CONCATENATE("https://www.saflax.de/0-WVK-Retail/Bilder-Pictures/SAFLAX-",'Basis-Tabelle-Samen'!K132,"-",'Basis-Tabelle-Samen'!J132,"-garden-to-go-mini-english.jpg")),
IF($C$1="Estnisch - EE",HYPERLINK(CONCATENATE("https://www.saflax.de/0-WVK-Retail/Bilder-Pictures/SAFLAX-",'Basis-Tabelle-Samen'!K132,"-",'Basis-Tabelle-Samen'!J132,"-garden-to-go-mini-estonian.jpg")),
IF($C$1="Finnisch - FI",HYPERLINK(CONCATENATE("https://www.saflax.de/0-WVK-Retail/Bilder-Pictures/SAFLAX-",'Basis-Tabelle-Samen'!K132,"-",'Basis-Tabelle-Samen'!J132,"-garden-to-go-mini-finnish.jpg")),
IF($C$1="Französisch - FR",HYPERLINK(CONCATENATE("https://www.saflax.de/0-WVK-Retail/Bilder-Pictures/SAFLAX-",'Basis-Tabelle-Samen'!K132,"-",'Basis-Tabelle-Samen'!J132,"-garden-to-go-mini-french.jpg")),
IF($C$1="Griechisch - GR",HYPERLINK(CONCATENATE("https://www.saflax.de/0-WVK-Retail/Bilder-Pictures/SAFLAX-",'Basis-Tabelle-Samen'!K132,"-",'Basis-Tabelle-Samen'!J132,"-garden-to-go-mini-greek.jpg")),
IF($C$1="Irisch - IE",HYPERLINK(CONCATENATE("https://www.saflax.de/0-WVK-Retail/Bilder-Pictures/SAFLAX-",'Basis-Tabelle-Samen'!K132,"-",'Basis-Tabelle-Samen'!J132,"-garden-to-go-mini-irish.jpg")),
IF($C$1="Isländisch - IS",HYPERLINK(CONCATENATE("https://www.saflax.de/0-WVK-Retail/Bilder-Pictures/SAFLAX-",'Basis-Tabelle-Samen'!K132,"-",'Basis-Tabelle-Samen'!J132,"-garden-to-go-mini-icelandic.jpg")),
IF($C$1="Italienisch - IT",HYPERLINK(CONCATENATE("https://www.saflax.de/0-WVK-Retail/Bilder-Pictures/SAFLAX-",'Basis-Tabelle-Samen'!K132,"-",'Basis-Tabelle-Samen'!J132,"-garden-to-go-mini-italian.jpg")),
IF($C$1="Japanisch - JP",HYPERLINK(CONCATENATE("https://www.saflax.de/0-WVK-Retail/Bilder-Pictures/SAFLAX-",'Basis-Tabelle-Samen'!K132,"-",'Basis-Tabelle-Samen'!J132,"-garden-to-go-mini-japanese.jpg")),
IF($C$1="Kroatisch - HR",HYPERLINK(CONCATENATE("https://www.saflax.de/0-WVK-Retail/Bilder-Pictures/SAFLAX-",'Basis-Tabelle-Samen'!K132,"-",'Basis-Tabelle-Samen'!J132,"-garden-to-go-mini-croatian.jpg")),
IF($C$1="Lettisch - LV",HYPERLINK(CONCATENATE("https://www.saflax.de/0-WVK-Retail/Bilder-Pictures/SAFLAX-",'Basis-Tabelle-Samen'!K132,"-",'Basis-Tabelle-Samen'!J132,"-garden-to-go-mini-latvian.jpg")),
IF($C$1="Litauisch - LT",HYPERLINK(CONCATENATE("https://www.saflax.de/0-WVK-Retail/Bilder-Pictures/SAFLAX-",'Basis-Tabelle-Samen'!K132,"-",'Basis-Tabelle-Samen'!J132,"-garden-to-go-mini-lithuanian.jpg")),
IF($C$1="Maltesisch - MT",HYPERLINK(CONCATENATE("https://www.saflax.de/0-WVK-Retail/Bilder-Pictures/SAFLAX-",'Basis-Tabelle-Samen'!K132,"-",'Basis-Tabelle-Samen'!J132,"-garden-to-go-mini-maltese.jpg")),
IF($C$1="Niederländisch - NL",HYPERLINK(CONCATENATE("https://www.saflax.de/0-WVK-Retail/Bilder-Pictures/SAFLAX-",'Basis-Tabelle-Samen'!K132,"-",'Basis-Tabelle-Samen'!J132,"-garden-to-go-mini-dutch.jpg")),
IF($C$1="Norwegisch - NO",HYPERLINK(CONCATENATE("https://www.saflax.de/0-WVK-Retail/Bilder-Pictures/SAFLAX-",'Basis-Tabelle-Samen'!K132,"-",'Basis-Tabelle-Samen'!J132,"-garden-to-go-mini-nowegian.jpg")),
IF($C$1="Polnisch - PL",HYPERLINK(CONCATENATE("https://www.saflax.de/0-WVK-Retail/Bilder-Pictures/SAFLAX-",'Basis-Tabelle-Samen'!K132,"-",'Basis-Tabelle-Samen'!J132,"-garden-to-go-mini-polish.jpg")),
IF($C$1="Portugiesisch - PT",HYPERLINK(CONCATENATE("https://www.saflax.de/0-WVK-Retail/Bilder-Pictures/SAFLAX-",'Basis-Tabelle-Samen'!K132,"-",'Basis-Tabelle-Samen'!J132,"-garden-to-go-mini-portuguese.jpg")),
IF($C$1="Rumänisch - RO",HYPERLINK(CONCATENATE("https://www.saflax.de/0-WVK-Retail/Bilder-Pictures/SAFLAX-",'Basis-Tabelle-Samen'!K132,"-",'Basis-Tabelle-Samen'!J132,"-garden-to-go-mini-romanian.jpg")),
IF($C$1="Schwedisch - SE",HYPERLINK(CONCATENATE("https://www.saflax.de/0-WVK-Retail/Bilder-Pictures/SAFLAX-",'Basis-Tabelle-Samen'!K132,"-",'Basis-Tabelle-Samen'!J132,"-garden-to-go-mini-swedish.jpg")),
IF($C$1="Slowakisch - SK",HYPERLINK(CONCATENATE("https://www.saflax.de/0-WVK-Retail/Bilder-Pictures/SAFLAX-",'Basis-Tabelle-Samen'!K132,"-",'Basis-Tabelle-Samen'!J132,"-garden-to-go-mini-slovak.jpg")),
IF($C$1="Slowenisch - SI",HYPERLINK(CONCATENATE("https://www.saflax.de/0-WVK-Retail/Bilder-Pictures/SAFLAX-",'Basis-Tabelle-Samen'!K132,"-",'Basis-Tabelle-Samen'!J132,"-garden-to-go-mini-slovenian.jpg")),
IF($C$1="Spanisch - ES",HYPERLINK(CONCATENATE("https://www.saflax.de/0-WVK-Retail/Bilder-Pictures/SAFLAX-",'Basis-Tabelle-Samen'!K132,"-",'Basis-Tabelle-Samen'!J132,"-garden-to-go-mini-spanish.jpg")),
IF($C$1="Tschechisch - CZ",HYPERLINK(CONCATENATE("https://www.saflax.de/0-WVK-Retail/Bilder-Pictures/SAFLAX-",'Basis-Tabelle-Samen'!K132,"-",'Basis-Tabelle-Samen'!J132,"-garden-to-go-mini-czech.jpg")),
IF($C$1="Türkisch - TR",HYPERLINK(CONCATENATE("https://www.saflax.de/0-WVK-Retail/Bilder-Pictures/SAFLAX-",'Basis-Tabelle-Samen'!K132,"-",'Basis-Tabelle-Samen'!J132,"-garden-to-go-mini-turkish.jpg")),
IF($C$1="Ungarisch - HU",HYPERLINK(CONCATENATE("https://www.saflax.de/0-WVK-Retail/Bilder-Pictures/SAFLAX-",'Basis-Tabelle-Samen'!K132,"-",'Basis-Tabelle-Samen'!J132,"-garden-to-go-mini-hungarian.jpg")),
" ACHTUNG")))))))))))))))))))))))))))))</f>
        <v>https://www.saflax.de/0-WVK-Retail/Bilder-Pictures/SAFLAX-78212-solanum-lycopersicum-garden-to-go-mini-english.jpg</v>
      </c>
      <c r="AN185" s="330" t="str">
        <f>IF(I185&lt;1,"",
IF($C$1="Bulgarisch - BG",HYPERLINK(CONCATENATE("https://www.saflax.de/0-WVK-Retail/Bilder-Pictures/SAFLAX-",'Basis-Tabelle-Samen'!N132,"-",'Basis-Tabelle-Samen'!J132,"-garden-to-go-lite-bulgarian.jpg")),
IF($C$1="Dänisch - DK",HYPERLINK(CONCATENATE("https://www.saflax.de/0-WVK-Retail/Bilder-Pictures/SAFLAX-",'Basis-Tabelle-Samen'!N132,"-",'Basis-Tabelle-Samen'!J132,"-garden-to-go-lite-danish.jpg")),
IF($C$1="Deutsch - DE",HYPERLINK(CONCATENATE("https://www.saflax.de/0-WVK-Retail/Bilder-Pictures/SAFLAX-",'Basis-Tabelle-Samen'!N132,"-",'Basis-Tabelle-Samen'!J132,"-garden-to-go-lite-german.jpg")),
IF($C$1="Englisch - UK",HYPERLINK(CONCATENATE("https://www.saflax.de/0-WVK-Retail/Bilder-Pictures/SAFLAX-",'Basis-Tabelle-Samen'!N132,"-",'Basis-Tabelle-Samen'!J132,"-garden-to-go-lite-english.jpg")),
IF($C$1="Estnisch - EE",HYPERLINK(CONCATENATE("https://www.saflax.de/0-WVK-Retail/Bilder-Pictures/SAFLAX-",'Basis-Tabelle-Samen'!N132,"-",'Basis-Tabelle-Samen'!J132,"-garden-to-go-lite-estonian.jpg")),
IF($C$1="Finnisch - FI",HYPERLINK(CONCATENATE("https://www.saflax.de/0-WVK-Retail/Bilder-Pictures/SAFLAX-",'Basis-Tabelle-Samen'!N132,"-",'Basis-Tabelle-Samen'!J132,"-garden-to-go-lite-finnish.jpg")),
IF($C$1="Französisch - FR",HYPERLINK(CONCATENATE("https://www.saflax.de/0-WVK-Retail/Bilder-Pictures/SAFLAX-",'Basis-Tabelle-Samen'!N132,"-",'Basis-Tabelle-Samen'!J132,"-garden-to-go-lite-french.jpg")),
IF($C$1="Griechisch - GR",HYPERLINK(CONCATENATE("https://www.saflax.de/0-WVK-Retail/Bilder-Pictures/SAFLAX-",'Basis-Tabelle-Samen'!N132,"-",'Basis-Tabelle-Samen'!J132,"-garden-to-go-lite-greek.jpg")),
IF($C$1="Irisch - IE",HYPERLINK(CONCATENATE("https://www.saflax.de/0-WVK-Retail/Bilder-Pictures/SAFLAX-",'Basis-Tabelle-Samen'!N132,"-",'Basis-Tabelle-Samen'!J132,"-garden-to-go-lite-irish.jpg")),
IF($C$1="Isländisch - IS",HYPERLINK(CONCATENATE("https://www.saflax.de/0-WVK-Retail/Bilder-Pictures/SAFLAX-",'Basis-Tabelle-Samen'!N132,"-",'Basis-Tabelle-Samen'!J132,"-garden-to-go-lite-icelandic.jpg")),
IF($C$1="Italienisch - IT",HYPERLINK(CONCATENATE("https://www.saflax.de/0-WVK-Retail/Bilder-Pictures/SAFLAX-",'Basis-Tabelle-Samen'!N132,"-",'Basis-Tabelle-Samen'!J132,"-garden-to-go-lite-italian.jpg")),
IF($C$1="Japanisch - JP",HYPERLINK(CONCATENATE("https://www.saflax.de/0-WVK-Retail/Bilder-Pictures/SAFLAX-",'Basis-Tabelle-Samen'!N132,"-",'Basis-Tabelle-Samen'!J132,"-garden-to-go-lite-japanese.jpg")),
IF($C$1="Kroatisch - HR",HYPERLINK(CONCATENATE("https://www.saflax.de/0-WVK-Retail/Bilder-Pictures/SAFLAX-",'Basis-Tabelle-Samen'!N132,"-",'Basis-Tabelle-Samen'!J132,"-garden-to-go-lite-croatian.jpg")),
IF($C$1="Lettisch - LV",HYPERLINK(CONCATENATE("https://www.saflax.de/0-WVK-Retail/Bilder-Pictures/SAFLAX-",'Basis-Tabelle-Samen'!N132,"-",'Basis-Tabelle-Samen'!J132,"-garden-to-go-lite-latvian.jpg")),
IF($C$1="Litauisch - LT",HYPERLINK(CONCATENATE("https://www.saflax.de/0-WVK-Retail/Bilder-Pictures/SAFLAX-",'Basis-Tabelle-Samen'!N132,"-",'Basis-Tabelle-Samen'!J132,"-garden-to-go-lite-lithuanian.jpg")),
IF($C$1="Maltesisch - MT",HYPERLINK(CONCATENATE("https://www.saflax.de/0-WVK-Retail/Bilder-Pictures/SAFLAX-",'Basis-Tabelle-Samen'!N132,"-",'Basis-Tabelle-Samen'!J132,"-garden-to-go-lite-maltese.jpg")),
IF($C$1="Niederländisch - NL",HYPERLINK(CONCATENATE("https://www.saflax.de/0-WVK-Retail/Bilder-Pictures/SAFLAX-",'Basis-Tabelle-Samen'!N132,"-",'Basis-Tabelle-Samen'!J132,"-garden-to-go-lite-dutch.jpg")),
IF($C$1="Norwegisch - NO",HYPERLINK(CONCATENATE("https://www.saflax.de/0-WVK-Retail/Bilder-Pictures/SAFLAX-",'Basis-Tabelle-Samen'!N132,"-",'Basis-Tabelle-Samen'!J132,"-garden-to-go-lite-nowegian.jpg")),
IF($C$1="Polnisch - PL",HYPERLINK(CONCATENATE("https://www.saflax.de/0-WVK-Retail/Bilder-Pictures/SAFLAX-",'Basis-Tabelle-Samen'!N132,"-",'Basis-Tabelle-Samen'!J132,"-garden-to-go-lite-polish.jpg")),
IF($C$1="Portugiesisch - PT",HYPERLINK(CONCATENATE("https://www.saflax.de/0-WVK-Retail/Bilder-Pictures/SAFLAX-",'Basis-Tabelle-Samen'!N132,"-",'Basis-Tabelle-Samen'!J132,"-garden-to-go-lite-portuguese.jpg")),
IF($C$1="Rumänisch - RO",HYPERLINK(CONCATENATE("https://www.saflax.de/0-WVK-Retail/Bilder-Pictures/SAFLAX-",'Basis-Tabelle-Samen'!N132,"-",'Basis-Tabelle-Samen'!J132,"-garden-to-go-lite-romanian.jpg")),
IF($C$1="Schwedisch - SE",HYPERLINK(CONCATENATE("https://www.saflax.de/0-WVK-Retail/Bilder-Pictures/SAFLAX-",'Basis-Tabelle-Samen'!N132,"-",'Basis-Tabelle-Samen'!J132,"-garden-to-go-lite-swedish.jpg")),
IF($C$1="Slowakisch - SK",HYPERLINK(CONCATENATE("https://www.saflax.de/0-WVK-Retail/Bilder-Pictures/SAFLAX-",'Basis-Tabelle-Samen'!N132,"-",'Basis-Tabelle-Samen'!J132,"-garden-to-go-lite-slovak.jpg")),
IF($C$1="Slowenisch - SI",HYPERLINK(CONCATENATE("https://www.saflax.de/0-WVK-Retail/Bilder-Pictures/SAFLAX-",'Basis-Tabelle-Samen'!N132,"-",'Basis-Tabelle-Samen'!J132,"-garden-to-go-lite-slovenian.jpg")),
IF($C$1="Spanisch - ES",HYPERLINK(CONCATENATE("https://www.saflax.de/0-WVK-Retail/Bilder-Pictures/SAFLAX-",'Basis-Tabelle-Samen'!N132,"-",'Basis-Tabelle-Samen'!J132,"-garden-to-go-lite-spanish.jpg")),
IF($C$1="Tschechisch - CZ",HYPERLINK(CONCATENATE("https://www.saflax.de/0-WVK-Retail/Bilder-Pictures/SAFLAX-",'Basis-Tabelle-Samen'!N132,"-",'Basis-Tabelle-Samen'!J132,"-garden-to-go-lite-czech.jpg")),
IF($C$1="Türkisch - TR",HYPERLINK(CONCATENATE("https://www.saflax.de/0-WVK-Retail/Bilder-Pictures/SAFLAX-",'Basis-Tabelle-Samen'!N132,"-",'Basis-Tabelle-Samen'!J132,"-garden-to-go-lite-turkish.jpg")),
IF($C$1="Ungarisch - HU",HYPERLINK(CONCATENATE("https://www.saflax.de/0-WVK-Retail/Bilder-Pictures/SAFLAX-",'Basis-Tabelle-Samen'!N132,"-",'Basis-Tabelle-Samen'!J132,"-garden-to-go-lite-hungarian.jpg")),
" ACHTUNG")))))))))))))))))))))))))))))</f>
        <v>https://www.saflax.de/0-WVK-Retail/Bilder-Pictures/SAFLAX-88212-solanum-lycopersicum-garden-to-go-lite-english.jpg</v>
      </c>
      <c r="AO185" s="330" t="str">
        <f>IF(J185&lt;1,"",
IF($C$1="Bulgarisch - BG",HYPERLINK(CONCATENATE("https://www.saflax.de/0-WVK-Retail/Bilder-Pictures/SAFLAX-",'Basis-Tabelle-Samen'!Q132,"-",'Basis-Tabelle-Samen'!J132,"-garden-to-go-bulgarian.jpg")),
IF($C$1="Dänisch - DK",HYPERLINK(CONCATENATE("https://www.saflax.de/0-WVK-Retail/Bilder-Pictures/SAFLAX-",'Basis-Tabelle-Samen'!Q132,"-",'Basis-Tabelle-Samen'!J132,"-garden-to-go-danish.jpg")),
IF($C$1="Deutsch - DE",HYPERLINK(CONCATENATE("https://www.saflax.de/0-WVK-Retail/Bilder-Pictures/SAFLAX-",'Basis-Tabelle-Samen'!Q132,"-",'Basis-Tabelle-Samen'!J132,"-garden-to-go-german.jpg")),
IF($C$1="Englisch - UK",HYPERLINK(CONCATENATE("https://www.saflax.de/0-WVK-Retail/Bilder-Pictures/SAFLAX-",'Basis-Tabelle-Samen'!Q132,"-",'Basis-Tabelle-Samen'!J132,"-garden-to-go-english.jpg")),
IF($C$1="Estnisch - EE",HYPERLINK(CONCATENATE("https://www.saflax.de/0-WVK-Retail/Bilder-Pictures/SAFLAX-",'Basis-Tabelle-Samen'!Q132,"-",'Basis-Tabelle-Samen'!J132,"-garden-to-go-estonian.jpg")),
IF($C$1="Finnisch - FI",HYPERLINK(CONCATENATE("https://www.saflax.de/0-WVK-Retail/Bilder-Pictures/SAFLAX-",'Basis-Tabelle-Samen'!Q132,"-",'Basis-Tabelle-Samen'!J132,"-garden-to-go-finnish.jpg")),
IF($C$1="Französisch - FR",HYPERLINK(CONCATENATE("https://www.saflax.de/0-WVK-Retail/Bilder-Pictures/SAFLAX-",'Basis-Tabelle-Samen'!Q132,"-",'Basis-Tabelle-Samen'!J132,"-garden-to-go-french.jpg")),
IF($C$1="Griechisch - GR",HYPERLINK(CONCATENATE("https://www.saflax.de/0-WVK-Retail/Bilder-Pictures/SAFLAX-",'Basis-Tabelle-Samen'!Q132,"-",'Basis-Tabelle-Samen'!J132,"-garden-to-go-greek.jpg")),
IF($C$1="Irisch - IE",HYPERLINK(CONCATENATE("https://www.saflax.de/0-WVK-Retail/Bilder-Pictures/SAFLAX-",'Basis-Tabelle-Samen'!Q132,"-",'Basis-Tabelle-Samen'!J132,"-garden-to-go-irish.jpg")),
IF($C$1="Isländisch - IS",HYPERLINK(CONCATENATE("https://www.saflax.de/0-WVK-Retail/Bilder-Pictures/SAFLAX-",'Basis-Tabelle-Samen'!Q132,"-",'Basis-Tabelle-Samen'!J132,"-garden-to-go-icelandic.jpg")),
IF($C$1="Italienisch - IT",HYPERLINK(CONCATENATE("https://www.saflax.de/0-WVK-Retail/Bilder-Pictures/SAFLAX-",'Basis-Tabelle-Samen'!Q132,"-",'Basis-Tabelle-Samen'!J132,"-garden-to-go-italian.jpg")),
IF($C$1="Japanisch - JP",HYPERLINK(CONCATENATE("https://www.saflax.de/0-WVK-Retail/Bilder-Pictures/SAFLAX-",'Basis-Tabelle-Samen'!Q132,"-",'Basis-Tabelle-Samen'!J132,"-garden-to-go-japanese.jpg")),
IF($C$1="Kroatisch - HR",HYPERLINK(CONCATENATE("https://www.saflax.de/0-WVK-Retail/Bilder-Pictures/SAFLAX-",'Basis-Tabelle-Samen'!Q132,"-",'Basis-Tabelle-Samen'!J132,"-garden-to-go-croatian.jpg")),
IF($C$1="Lettisch - LV",HYPERLINK(CONCATENATE("https://www.saflax.de/0-WVK-Retail/Bilder-Pictures/SAFLAX-",'Basis-Tabelle-Samen'!Q132,"-",'Basis-Tabelle-Samen'!J132,"-garden-to-go-latvian.jpg")),
IF($C$1="Litauisch - LT",HYPERLINK(CONCATENATE("https://www.saflax.de/0-WVK-Retail/Bilder-Pictures/SAFLAX-",'Basis-Tabelle-Samen'!Q132,"-",'Basis-Tabelle-Samen'!J132,"-garden-to-go-lithuanian.jpg")),
IF($C$1="Maltesisch - MT",HYPERLINK(CONCATENATE("https://www.saflax.de/0-WVK-Retail/Bilder-Pictures/SAFLAX-",'Basis-Tabelle-Samen'!Q132,"-",'Basis-Tabelle-Samen'!J132,"-garden-to-go-maltese.jpg")),
IF($C$1="Niederländisch - NL",HYPERLINK(CONCATENATE("https://www.saflax.de/0-WVK-Retail/Bilder-Pictures/SAFLAX-",'Basis-Tabelle-Samen'!Q132,"-",'Basis-Tabelle-Samen'!J132,"-garden-to-go-dutch.jpg")),
IF($C$1="Norwegisch - NO",HYPERLINK(CONCATENATE("https://www.saflax.de/0-WVK-Retail/Bilder-Pictures/SAFLAX-",'Basis-Tabelle-Samen'!Q132,"-",'Basis-Tabelle-Samen'!J132,"-garden-to-go-nowegian.jpg")),
IF($C$1="Polnisch - PL",HYPERLINK(CONCATENATE("https://www.saflax.de/0-WVK-Retail/Bilder-Pictures/SAFLAX-",'Basis-Tabelle-Samen'!Q132,"-",'Basis-Tabelle-Samen'!J132,"-garden-to-go-polish.jpg")),
IF($C$1="Portugiesisch - PT",HYPERLINK(CONCATENATE("https://www.saflax.de/0-WVK-Retail/Bilder-Pictures/SAFLAX-",'Basis-Tabelle-Samen'!Q132,"-",'Basis-Tabelle-Samen'!J132,"-garden-to-go-portuguese.jpg")),
IF($C$1="Rumänisch - RO",HYPERLINK(CONCATENATE("https://www.saflax.de/0-WVK-Retail/Bilder-Pictures/SAFLAX-",'Basis-Tabelle-Samen'!Q132,"-",'Basis-Tabelle-Samen'!J132,"-garden-to-go-romanian.jpg")),
IF($C$1="Schwedisch - SE",HYPERLINK(CONCATENATE("https://www.saflax.de/0-WVK-Retail/Bilder-Pictures/SAFLAX-",'Basis-Tabelle-Samen'!Q132,"-",'Basis-Tabelle-Samen'!J132,"-garden-to-go-swedish.jpg")),
IF($C$1="Slowakisch - SK",HYPERLINK(CONCATENATE("https://www.saflax.de/0-WVK-Retail/Bilder-Pictures/SAFLAX-",'Basis-Tabelle-Samen'!Q132,"-",'Basis-Tabelle-Samen'!J132,"-garden-to-go-slovak.jpg")),
IF($C$1="Slowenisch - SI",HYPERLINK(CONCATENATE("https://www.saflax.de/0-WVK-Retail/Bilder-Pictures/SAFLAX-",'Basis-Tabelle-Samen'!Q132,"-",'Basis-Tabelle-Samen'!J132,"-garden-to-go-slovenian.jpg")),
IF($C$1="Spanisch - ES",HYPERLINK(CONCATENATE("https://www.saflax.de/0-WVK-Retail/Bilder-Pictures/SAFLAX-",'Basis-Tabelle-Samen'!Q132,"-",'Basis-Tabelle-Samen'!J132,"-garden-to-go-spanish.jpg")),
IF($C$1="Tschechisch - CZ",HYPERLINK(CONCATENATE("https://www.saflax.de/0-WVK-Retail/Bilder-Pictures/SAFLAX-",'Basis-Tabelle-Samen'!Q132,"-",'Basis-Tabelle-Samen'!J132,"-garden-to-go-czech.jpg")),
IF($C$1="Türkisch - TR",HYPERLINK(CONCATENATE("https://www.saflax.de/0-WVK-Retail/Bilder-Pictures/SAFLAX-",'Basis-Tabelle-Samen'!Q132,"-",'Basis-Tabelle-Samen'!J132,"-garden-to-go-turkish.jpg")),
IF($C$1="Ungarisch - HU",HYPERLINK(CONCATENATE("https://www.saflax.de/0-WVK-Retail/Bilder-Pictures/SAFLAX-",'Basis-Tabelle-Samen'!Q132,"-",'Basis-Tabelle-Samen'!J132,"-garden-to-go-hungarian.jpg")),
" ACHTUNG")))))))))))))))))))))))))))))</f>
        <v>https://www.saflax.de/0-WVK-Retail/Bilder-Pictures/SAFLAX-58212-solanum-lycopersicum-garden-to-go-english.jpg</v>
      </c>
      <c r="AP185" s="330" t="str">
        <f>IF(K185&lt;1,"",
IF($C$1="Bulgarisch - BG",HYPERLINK(CONCATENATE("https://www.saflax.de/0-WVK-Retail/Bilder-Pictures/SAFLAX-",'Basis-Tabelle-Samen'!T132,"-",'Basis-Tabelle-Samen'!J132,"-cultivation-set-bulgarian.jpg")),
IF($C$1="Dänisch - DK",HYPERLINK(CONCATENATE("https://www.saflax.de/0-WVK-Retail/Bilder-Pictures/SAFLAX-",'Basis-Tabelle-Samen'!T132,"-",'Basis-Tabelle-Samen'!J132,"-cultivation-set-danish.jpg")),
IF($C$1="Deutsch - DE",HYPERLINK(CONCATENATE("https://www.saflax.de/0-WVK-Retail/Bilder-Pictures/SAFLAX-",'Basis-Tabelle-Samen'!T132,"-",'Basis-Tabelle-Samen'!J132,"-cultivation-set-german.jpg")),
IF($C$1="Englisch - UK",HYPERLINK(CONCATENATE("https://www.saflax.de/0-WVK-Retail/Bilder-Pictures/SAFLAX-",'Basis-Tabelle-Samen'!T132,"-",'Basis-Tabelle-Samen'!J132,"-cultivation-set-english.jpg")),
IF($C$1="Estnisch - EE",HYPERLINK(CONCATENATE("https://www.saflax.de/0-WVK-Retail/Bilder-Pictures/SAFLAX-",'Basis-Tabelle-Samen'!T132,"-",'Basis-Tabelle-Samen'!J132,"-cultivation-set-estonian.jpg")),
IF($C$1="Finnisch - FI",HYPERLINK(CONCATENATE("https://www.saflax.de/0-WVK-Retail/Bilder-Pictures/SAFLAX-",'Basis-Tabelle-Samen'!T132,"-",'Basis-Tabelle-Samen'!J132,"-cultivation-set-finnish.jpg")),
IF($C$1="Französisch - FR",HYPERLINK(CONCATENATE("https://www.saflax.de/0-WVK-Retail/Bilder-Pictures/SAFLAX-",'Basis-Tabelle-Samen'!T132,"-",'Basis-Tabelle-Samen'!J132,"-cultivation-set-french.jpg")),
IF($C$1="Griechisch - GR",HYPERLINK(CONCATENATE("https://www.saflax.de/0-WVK-Retail/Bilder-Pictures/SAFLAX-",'Basis-Tabelle-Samen'!T132,"-",'Basis-Tabelle-Samen'!J132,"-cultivation-set-greek.jpg")),
IF($C$1="Irisch - IE",HYPERLINK(CONCATENATE("https://www.saflax.de/0-WVK-Retail/Bilder-Pictures/SAFLAX-",'Basis-Tabelle-Samen'!T132,"-",'Basis-Tabelle-Samen'!J132,"-cultivation-set-irish.jpg")),
IF($C$1="Isländisch - IS",HYPERLINK(CONCATENATE("https://www.saflax.de/0-WVK-Retail/Bilder-Pictures/SAFLAX-",'Basis-Tabelle-Samen'!T132,"-",'Basis-Tabelle-Samen'!J132,"-cultivation-set-icelandic.jpg")),
IF($C$1="Italienisch - IT",HYPERLINK(CONCATENATE("https://www.saflax.de/0-WVK-Retail/Bilder-Pictures/SAFLAX-",'Basis-Tabelle-Samen'!T132,"-",'Basis-Tabelle-Samen'!J132,"-cultivation-set-italian.jpg")),
IF($C$1="Japanisch - JP",HYPERLINK(CONCATENATE("https://www.saflax.de/0-WVK-Retail/Bilder-Pictures/SAFLAX-",'Basis-Tabelle-Samen'!T132,"-",'Basis-Tabelle-Samen'!J132,"-cultivation-set-japanese.jpg")),
IF($C$1="Kroatisch - HR",HYPERLINK(CONCATENATE("https://www.saflax.de/0-WVK-Retail/Bilder-Pictures/SAFLAX-",'Basis-Tabelle-Samen'!T132,"-",'Basis-Tabelle-Samen'!J132,"-cultivation-set-croatian.jpg")),
IF($C$1="Lettisch - LV",HYPERLINK(CONCATENATE("https://www.saflax.de/0-WVK-Retail/Bilder-Pictures/SAFLAX-",'Basis-Tabelle-Samen'!T132,"-",'Basis-Tabelle-Samen'!J132,"-cultivation-set-latvian.jpg")),
IF($C$1="Litauisch - LT",HYPERLINK(CONCATENATE("https://www.saflax.de/0-WVK-Retail/Bilder-Pictures/SAFLAX-",'Basis-Tabelle-Samen'!T132,"-",'Basis-Tabelle-Samen'!J132,"-cultivation-set-lithuanian.jpg")),
IF($C$1="Maltesisch - MT",HYPERLINK(CONCATENATE("https://www.saflax.de/0-WVK-Retail/Bilder-Pictures/SAFLAX-",'Basis-Tabelle-Samen'!T132,"-",'Basis-Tabelle-Samen'!J132,"-cultivation-set-maltese.jpg")),
IF($C$1="Niederländisch - NL",HYPERLINK(CONCATENATE("https://www.saflax.de/0-WVK-Retail/Bilder-Pictures/SAFLAX-",'Basis-Tabelle-Samen'!T132,"-",'Basis-Tabelle-Samen'!J132,"-cultivation-set-dutch.jpg")),
IF($C$1="Norwegisch - NO",HYPERLINK(CONCATENATE("https://www.saflax.de/0-WVK-Retail/Bilder-Pictures/SAFLAX-",'Basis-Tabelle-Samen'!T132,"-",'Basis-Tabelle-Samen'!J132,"-cultivation-set-nowegian.jpg")),
IF($C$1="Polnisch - PL",HYPERLINK(CONCATENATE("https://www.saflax.de/0-WVK-Retail/Bilder-Pictures/SAFLAX-",'Basis-Tabelle-Samen'!T132,"-",'Basis-Tabelle-Samen'!J132,"-cultivation-set-polish.jpg")),
IF($C$1="Portugiesisch - PT",HYPERLINK(CONCATENATE("https://www.saflax.de/0-WVK-Retail/Bilder-Pictures/SAFLAX-",'Basis-Tabelle-Samen'!T132,"-",'Basis-Tabelle-Samen'!J132,"-cultivation-set-portuguese.jpg")),
IF($C$1="Rumänisch - RO",HYPERLINK(CONCATENATE("https://www.saflax.de/0-WVK-Retail/Bilder-Pictures/SAFLAX-",'Basis-Tabelle-Samen'!T132,"-",'Basis-Tabelle-Samen'!J132,"-cultivation-set-romanian.jpg")),
IF($C$1="Schwedisch - SE",HYPERLINK(CONCATENATE("https://www.saflax.de/0-WVK-Retail/Bilder-Pictures/SAFLAX-",'Basis-Tabelle-Samen'!T132,"-",'Basis-Tabelle-Samen'!J132,"-cultivation-set-swedish.jpg")),
IF($C$1="Slowakisch - SK",HYPERLINK(CONCATENATE("https://www.saflax.de/0-WVK-Retail/Bilder-Pictures/SAFLAX-",'Basis-Tabelle-Samen'!T132,"-",'Basis-Tabelle-Samen'!J132,"-cultivation-set-slovak.jpg")),
IF($C$1="Slowenisch - SI",HYPERLINK(CONCATENATE("https://www.saflax.de/0-WVK-Retail/Bilder-Pictures/SAFLAX-",'Basis-Tabelle-Samen'!T132,"-",'Basis-Tabelle-Samen'!J132,"-cultivation-set-slovenian.jpg")),
IF($C$1="Spanisch - ES",HYPERLINK(CONCATENATE("https://www.saflax.de/0-WVK-Retail/Bilder-Pictures/SAFLAX-",'Basis-Tabelle-Samen'!T132,"-",'Basis-Tabelle-Samen'!J132,"-cultivation-set-spanish.jpg")),
IF($C$1="Tschechisch - CZ",HYPERLINK(CONCATENATE("https://www.saflax.de/0-WVK-Retail/Bilder-Pictures/SAFLAX-",'Basis-Tabelle-Samen'!T132,"-",'Basis-Tabelle-Samen'!J132,"-cultivation-set-czech.jpg")),
IF($C$1="Türkisch - TR",HYPERLINK(CONCATENATE("https://www.saflax.de/0-WVK-Retail/Bilder-Pictures/SAFLAX-",'Basis-Tabelle-Samen'!T132,"-",'Basis-Tabelle-Samen'!J132,"-cultivation-set-turkish.jpg")),
IF($C$1="Ungarisch - HU",HYPERLINK(CONCATENATE("https://www.saflax.de/0-WVK-Retail/Bilder-Pictures/SAFLAX-",'Basis-Tabelle-Samen'!T132,"-",'Basis-Tabelle-Samen'!J132,"-cultivation-set-hungarian.jpg")),
" ACHTUNG")))))))))))))))))))))))))))))</f>
        <v>https://www.saflax.de/0-WVK-Retail/Bilder-Pictures/SAFLAX-38212-solanum-lycopersicum-cultivation-set-english.jpg</v>
      </c>
      <c r="AQ185" s="330" t="str">
        <f>IF(L185&lt;1,"",
IF($C$1="Bulgarisch - BG",HYPERLINK(CONCATENATE("https://www.saflax.de/0-WVK-Retail/Bilder-Pictures/SAFLAX-",'Basis-Tabelle-Samen'!W132,"-",'Basis-Tabelle-Samen'!J132,"-garden-in-the-bag-bulgarian.jpg")),
IF($C$1="Dänisch - DK",HYPERLINK(CONCATENATE("https://www.saflax.de/0-WVK-Retail/Bilder-Pictures/SAFLAX-",'Basis-Tabelle-Samen'!W132,"-",'Basis-Tabelle-Samen'!J132,"-garden-in-the-bag-danish.jpg")),
IF($C$1="Deutsch - DE",HYPERLINK(CONCATENATE("https://www.saflax.de/0-WVK-Retail/Bilder-Pictures/SAFLAX-",'Basis-Tabelle-Samen'!W132,"-",'Basis-Tabelle-Samen'!J132,"-garden-in-the-bag-german.jpg")),
IF($C$1="Englisch - UK",HYPERLINK(CONCATENATE("https://www.saflax.de/0-WVK-Retail/Bilder-Pictures/SAFLAX-",'Basis-Tabelle-Samen'!W132,"-",'Basis-Tabelle-Samen'!J132,"-garden-in-the-bag-english.jpg")),
IF($C$1="Estnisch - EE",HYPERLINK(CONCATENATE("https://www.saflax.de/0-WVK-Retail/Bilder-Pictures/SAFLAX-",'Basis-Tabelle-Samen'!W132,"-",'Basis-Tabelle-Samen'!J132,"-garden-in-the-bag-estonian.jpg")),
IF($C$1="Finnisch - FI",HYPERLINK(CONCATENATE("https://www.saflax.de/0-WVK-Retail/Bilder-Pictures/SAFLAX-",'Basis-Tabelle-Samen'!W132,"-",'Basis-Tabelle-Samen'!J132,"-garden-in-the-bag-finnish.jpg")),
IF($C$1="Französisch - FR",HYPERLINK(CONCATENATE("https://www.saflax.de/0-WVK-Retail/Bilder-Pictures/SAFLAX-",'Basis-Tabelle-Samen'!W132,"-",'Basis-Tabelle-Samen'!J132,"-garden-in-the-bag-french.jpg")),
IF($C$1="Griechisch - GR",HYPERLINK(CONCATENATE("https://www.saflax.de/0-WVK-Retail/Bilder-Pictures/SAFLAX-",'Basis-Tabelle-Samen'!W132,"-",'Basis-Tabelle-Samen'!J132,"-garden-in-the-bag-greek.jpg")),
IF($C$1="Irisch - IE",HYPERLINK(CONCATENATE("https://www.saflax.de/0-WVK-Retail/Bilder-Pictures/SAFLAX-",'Basis-Tabelle-Samen'!W132,"-",'Basis-Tabelle-Samen'!J132,"-garden-in-the-bag-irish.jpg")),
IF($C$1="Isländisch - IS",HYPERLINK(CONCATENATE("https://www.saflax.de/0-WVK-Retail/Bilder-Pictures/SAFLAX-",'Basis-Tabelle-Samen'!W132,"-",'Basis-Tabelle-Samen'!J132,"-garden-in-the-bag-icelandic.jpg")),
IF($C$1="Italienisch - IT",HYPERLINK(CONCATENATE("https://www.saflax.de/0-WVK-Retail/Bilder-Pictures/SAFLAX-",'Basis-Tabelle-Samen'!W132,"-",'Basis-Tabelle-Samen'!J132,"-garden-in-the-bag-italian.jpg")),
IF($C$1="Japanisch - JP",HYPERLINK(CONCATENATE("https://www.saflax.de/0-WVK-Retail/Bilder-Pictures/SAFLAX-",'Basis-Tabelle-Samen'!W132,"-",'Basis-Tabelle-Samen'!J132,"-garden-in-the-bag-japanese.jpg")),
IF($C$1="Kroatisch - HR",HYPERLINK(CONCATENATE("https://www.saflax.de/0-WVK-Retail/Bilder-Pictures/SAFLAX-",'Basis-Tabelle-Samen'!W132,"-",'Basis-Tabelle-Samen'!J132,"-garden-in-the-bag-croatian.jpg")),
IF($C$1="Lettisch - LV",HYPERLINK(CONCATENATE("https://www.saflax.de/0-WVK-Retail/Bilder-Pictures/SAFLAX-",'Basis-Tabelle-Samen'!W132,"-",'Basis-Tabelle-Samen'!J132,"-garden-in-the-bag-latvian.jpg")),
IF($C$1="Litauisch - LT",HYPERLINK(CONCATENATE("https://www.saflax.de/0-WVK-Retail/Bilder-Pictures/SAFLAX-",'Basis-Tabelle-Samen'!W132,"-",'Basis-Tabelle-Samen'!J132,"-garden-in-the-bag-lithuanian.jpg")),
IF($C$1="Maltesisch - MT",HYPERLINK(CONCATENATE("https://www.saflax.de/0-WVK-Retail/Bilder-Pictures/SAFLAX-",'Basis-Tabelle-Samen'!W132,"-",'Basis-Tabelle-Samen'!J132,"-garden-in-the-bag-maltese.jpg")),
IF($C$1="Niederländisch - NL",HYPERLINK(CONCATENATE("https://www.saflax.de/0-WVK-Retail/Bilder-Pictures/SAFLAX-",'Basis-Tabelle-Samen'!W132,"-",'Basis-Tabelle-Samen'!J132,"-garden-in-the-bag-dutch.jpg")),
IF($C$1="Norwegisch - NO",HYPERLINK(CONCATENATE("https://www.saflax.de/0-WVK-Retail/Bilder-Pictures/SAFLAX-",'Basis-Tabelle-Samen'!W132,"-",'Basis-Tabelle-Samen'!J132,"-garden-in-the-bag-nowegian.jpg")),
IF($C$1="Polnisch - PL",HYPERLINK(CONCATENATE("https://www.saflax.de/0-WVK-Retail/Bilder-Pictures/SAFLAX-",'Basis-Tabelle-Samen'!W132,"-",'Basis-Tabelle-Samen'!J132,"-garden-in-the-bag-polish.jpg")),
IF($C$1="Portugiesisch - PT",HYPERLINK(CONCATENATE("https://www.saflax.de/0-WVK-Retail/Bilder-Pictures/SAFLAX-",'Basis-Tabelle-Samen'!W132,"-",'Basis-Tabelle-Samen'!J132,"-garden-in-the-bag-portuguese.jpg")),
IF($C$1="Rumänisch - RO",HYPERLINK(CONCATENATE("https://www.saflax.de/0-WVK-Retail/Bilder-Pictures/SAFLAX-",'Basis-Tabelle-Samen'!W132,"-",'Basis-Tabelle-Samen'!J132,"-garden-in-the-bag-romanian.jpg")),
IF($C$1="Schwedisch - SE",HYPERLINK(CONCATENATE("https://www.saflax.de/0-WVK-Retail/Bilder-Pictures/SAFLAX-",'Basis-Tabelle-Samen'!W132,"-",'Basis-Tabelle-Samen'!J132,"-garden-in-the-bag-swedish.jpg")),
IF($C$1="Slowakisch - SK",HYPERLINK(CONCATENATE("https://www.saflax.de/0-WVK-Retail/Bilder-Pictures/SAFLAX-",'Basis-Tabelle-Samen'!W132,"-",'Basis-Tabelle-Samen'!J132,"-garden-in-the-bag-slovak.jpg")),
IF($C$1="Slowenisch - SI",HYPERLINK(CONCATENATE("https://www.saflax.de/0-WVK-Retail/Bilder-Pictures/SAFLAX-",'Basis-Tabelle-Samen'!W132,"-",'Basis-Tabelle-Samen'!J132,"-garden-in-the-bag-slovenian.jpg")),
IF($C$1="Spanisch - ES",HYPERLINK(CONCATENATE("https://www.saflax.de/0-WVK-Retail/Bilder-Pictures/SAFLAX-",'Basis-Tabelle-Samen'!W132,"-",'Basis-Tabelle-Samen'!J132,"-garden-in-the-bag-spanish.jpg")),
IF($C$1="Tschechisch - CZ",HYPERLINK(CONCATENATE("https://www.saflax.de/0-WVK-Retail/Bilder-Pictures/SAFLAX-",'Basis-Tabelle-Samen'!W132,"-",'Basis-Tabelle-Samen'!J132,"-garden-in-the-bag-czech.jpg")),
IF($C$1="Türkisch - TR",HYPERLINK(CONCATENATE("https://www.saflax.de/0-WVK-Retail/Bilder-Pictures/SAFLAX-",'Basis-Tabelle-Samen'!W132,"-",'Basis-Tabelle-Samen'!J132,"-garden-in-the-bag-turkish.jpg")),
IF($C$1="Ungarisch - HU",HYPERLINK(CONCATENATE("https://www.saflax.de/0-WVK-Retail/Bilder-Pictures/SAFLAX-",'Basis-Tabelle-Samen'!W132,"-",'Basis-Tabelle-Samen'!J132,"-garden-in-the-bag-hungarian.jpg")),
" ACHTUNG")))))))))))))))))))))))))))))</f>
        <v>https://www.saflax.de/0-WVK-Retail/Bilder-Pictures/SAFLAX-68212-solanum-lycopersicum-garden-in-the-bag-english.jpg</v>
      </c>
    </row>
    <row r="186" spans="1:43" ht="17.100000000000001" customHeight="1" x14ac:dyDescent="0.2">
      <c r="A186" s="318" t="str">
        <f>IF('Basis-Tabelle-Samen'!A122="","",IF($C$1="Deutsch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86" s="319" t="str">
        <f>'Basis-Tabelle-Samen'!I122</f>
        <v>Solanum lycopersicum</v>
      </c>
      <c r="C186" s="316" t="str">
        <f>IF($C$1="Bulgarisch - BG",'Basis-Tabelle-Samen'!Z122,
IF($C$1="Dänisch - DK",'Basis-Tabelle-Samen'!AA122,
IF($C$1="Deutsch - DE",'Basis-Tabelle-Samen'!AB122,
IF($C$1="Englisch - UK",'Basis-Tabelle-Samen'!AC122,
IF($C$1="Estnisch - EE",'Basis-Tabelle-Samen'!AD122,
IF($C$1="Finnisch - FI",'Basis-Tabelle-Samen'!AE122,
IF($C$1="Französisch - FR",'Basis-Tabelle-Samen'!AF122,
IF($C$1="Griechisch - GR",'Basis-Tabelle-Samen'!AG122,
IF($C$1="Irisch - IE",'Basis-Tabelle-Samen'!AH122,
IF($C$1="Isländisch - IS",'Basis-Tabelle-Samen'!AI122,
IF($C$1="Italienisch - IT",'Basis-Tabelle-Samen'!AJ122,
IF($C$1="Japanisch - JP",'Basis-Tabelle-Samen'!AK122,
IF($C$1="Kroatisch - HR",'Basis-Tabelle-Samen'!AL122,
IF($C$1="Lettisch - LV",'Basis-Tabelle-Samen'!AM122,
IF($C$1="Litauisch - LT",'Basis-Tabelle-Samen'!AN122,
IF($C$1="Maltesisch - MT",'Basis-Tabelle-Samen'!AO122,
IF($C$1="Niederländisch - NL",'Basis-Tabelle-Samen'!AP122,
IF($C$1="Norwegisch - NO",'Basis-Tabelle-Samen'!AQ122,
IF($C$1="Polnisch - PL",'Basis-Tabelle-Samen'!AR122,
IF($C$1="Portugiesisch - PT",'Basis-Tabelle-Samen'!AS122,
IF($C$1="Rumänisch - RO",'Basis-Tabelle-Samen'!AT122,
IF($C$1="Schwedisch - SE",'Basis-Tabelle-Samen'!AU122,
IF($C$1="Slowakisch - SK",'Basis-Tabelle-Samen'!AV122,
IF($C$1="Slowenisch - SI",'Basis-Tabelle-Samen'!AW122,
IF($C$1="Spanisch - ES",'Basis-Tabelle-Samen'!AX122,
IF($C$1="Tschechisch - CZ",'Basis-Tabelle-Samen'!AY122,
IF($C$1="Türkisch - TR",'Basis-Tabelle-Samen'!AZ122,
IF($C$1="Ungarisch - HU",'Basis-Tabelle-Samen'!BA122,
" ACHTUNG"))))))))))))))))))))))))))))</f>
        <v>Organic - Tomato - Berner Rose</v>
      </c>
      <c r="D186" s="320">
        <f>'Basis-Tabelle-Samen'!F122</f>
        <v>10</v>
      </c>
      <c r="E186" s="321" t="str">
        <f>'Basis-Tabelle-Samen'!H122</f>
        <v>7 %</v>
      </c>
      <c r="F186" s="322" t="str">
        <f>IF('Basis-Tabelle-Samen'!G122="","",'Basis-Tabelle-Samen'!G122)</f>
        <v>02</v>
      </c>
      <c r="G186" s="320">
        <f>'Basis-Tabelle-Samen'!C122</f>
        <v>18202</v>
      </c>
      <c r="H186" s="323">
        <f>'Basis-Tabelle-Samen'!D122</f>
        <v>4055473182025</v>
      </c>
      <c r="I186" s="324">
        <f>'Basis-Tabelle-Samen'!E122</f>
        <v>2.0499999999999998</v>
      </c>
      <c r="J186" s="325">
        <f t="shared" si="2"/>
        <v>12</v>
      </c>
      <c r="K186" s="326">
        <f>'Basis-Tabelle-Samen'!K122</f>
        <v>78202</v>
      </c>
      <c r="L186" s="323">
        <f>'Basis-Tabelle-Samen'!L122</f>
        <v>4055473782027</v>
      </c>
      <c r="M186" s="324">
        <f>'Basis-Tabelle-Samen'!M122</f>
        <v>2.4500000000000002</v>
      </c>
      <c r="N186" s="326">
        <f>IF(K186&lt;1,"",'3'!$I$15)</f>
        <v>15</v>
      </c>
      <c r="O186" s="327">
        <f>IF(K186&lt;1,"",'3'!$J$11)</f>
        <v>90</v>
      </c>
      <c r="P186" s="326">
        <f>'Basis-Tabelle-Samen'!N122</f>
        <v>88202</v>
      </c>
      <c r="Q186" s="323">
        <f>'Basis-Tabelle-Samen'!O122</f>
        <v>4055473882024</v>
      </c>
      <c r="R186" s="328">
        <f>'Basis-Tabelle-Samen'!P122</f>
        <v>3.75</v>
      </c>
      <c r="S186" s="326">
        <f>IF(R186&lt;1,"",'3'!$M$15)</f>
        <v>18</v>
      </c>
      <c r="T186" s="327">
        <f>IF(R186&lt;1,"",'3'!$N$11)</f>
        <v>72</v>
      </c>
      <c r="U186" s="326">
        <f>'Basis-Tabelle-Samen'!Q122</f>
        <v>58202</v>
      </c>
      <c r="V186" s="323">
        <f>'Basis-Tabelle-Samen'!R122</f>
        <v>4055473582023</v>
      </c>
      <c r="W186" s="324">
        <f>'Basis-Tabelle-Samen'!S122</f>
        <v>4.95</v>
      </c>
      <c r="X186" s="326">
        <f>IF(U186&lt;1,"",'3'!$Q$15)</f>
        <v>6</v>
      </c>
      <c r="Y186" s="327">
        <f>IF(U186&lt;1,"",'3'!$R$11)</f>
        <v>24</v>
      </c>
      <c r="Z186" s="326">
        <f>'Basis-Tabelle-Samen'!T122</f>
        <v>38202</v>
      </c>
      <c r="AA186" s="323">
        <f>'Basis-Tabelle-Samen'!U122</f>
        <v>4055473382029</v>
      </c>
      <c r="AB186" s="324">
        <f>'Basis-Tabelle-Samen'!V122</f>
        <v>6.75</v>
      </c>
      <c r="AC186" s="326">
        <f>IF(Z186&lt;1,"",'3'!$U$15)</f>
        <v>6</v>
      </c>
      <c r="AD186" s="327">
        <f>IF(Z186&lt;1,"",'3'!$V$11)</f>
        <v>24</v>
      </c>
      <c r="AE186" s="326">
        <f>'Basis-Tabelle-Samen'!W122</f>
        <v>68202</v>
      </c>
      <c r="AF186" s="323">
        <f>'Basis-Tabelle-Samen'!X122</f>
        <v>4055473682020</v>
      </c>
      <c r="AG186" s="324">
        <f>'Basis-Tabelle-Samen'!Y122</f>
        <v>2.95</v>
      </c>
      <c r="AH186" s="326">
        <f>IF(AE186&lt;1,"",'3'!$Y$15)</f>
        <v>8</v>
      </c>
      <c r="AI186" s="327">
        <f>IF(AE186&lt;1,"",'3'!$Z$11)</f>
        <v>64</v>
      </c>
      <c r="AJ186" s="315"/>
      <c r="AK186" s="316" t="str">
        <f>IF(G186&lt;1,"",
IF($C$1="Bulgarisch - BG",HYPERLINK(CONCATENATE("https://www.saflax.de/0-WVK-Retail/Bilder-Pictures/SAFLAX-",'Basis-Tabelle-Samen'!C122,"-",'Basis-Tabelle-Samen'!J122,"-seed-package-front-cr-bulgarian.jpg")),
IF($C$1="Dänisch - DK",HYPERLINK(CONCATENATE("https://www.saflax.de/0-WVK-Retail/Bilder-Pictures/SAFLAX-",'Basis-Tabelle-Samen'!C122,"-",'Basis-Tabelle-Samen'!J122,"-seed-package-front-cr-danish.jpg")),
IF($C$1="Deutsch - DE",HYPERLINK(CONCATENATE("https://www.saflax.de/0-WVK-Retail/Bilder-Pictures/SAFLAX-",'Basis-Tabelle-Samen'!C122,"-",'Basis-Tabelle-Samen'!J122,"-seed-package-front-cr-german.jpg")),
IF($C$1="Englisch - UK",HYPERLINK(CONCATENATE("https://www.saflax.de/0-WVK-Retail/Bilder-Pictures/SAFLAX-",'Basis-Tabelle-Samen'!C122,"-",'Basis-Tabelle-Samen'!J122,"-seed-package-front-cr-english.jpg")),
IF($C$1="Estnisch - EE",HYPERLINK(CONCATENATE("https://www.saflax.de/0-WVK-Retail/Bilder-Pictures/SAFLAX-",'Basis-Tabelle-Samen'!C122,"-",'Basis-Tabelle-Samen'!J122,"-seed-package-front-cr-estonian.jpg")),
IF($C$1="Finnisch - FI",HYPERLINK(CONCATENATE("https://www.saflax.de/0-WVK-Retail/Bilder-Pictures/SAFLAX-",'Basis-Tabelle-Samen'!C122,"-",'Basis-Tabelle-Samen'!J122,"-seed-package-front-cr-finnish.jpg")),
IF($C$1="Französisch - FR",HYPERLINK(CONCATENATE("https://www.saflax.de/0-WVK-Retail/Bilder-Pictures/SAFLAX-",'Basis-Tabelle-Samen'!C122,"-",'Basis-Tabelle-Samen'!J122,"-seed-package-front-cr-french.jpg")),
IF($C$1="Griechisch - GR",HYPERLINK(CONCATENATE("https://www.saflax.de/0-WVK-Retail/Bilder-Pictures/SAFLAX-",'Basis-Tabelle-Samen'!C122,"-",'Basis-Tabelle-Samen'!J122,"-seed-package-front-cr-greek.jpg")),
IF($C$1="Irisch - IE",HYPERLINK(CONCATENATE("https://www.saflax.de/0-WVK-Retail/Bilder-Pictures/SAFLAX-",'Basis-Tabelle-Samen'!C122,"-",'Basis-Tabelle-Samen'!J122,"-seed-package-front-cr-irish.jpg")),
IF($C$1="Isländisch - IS",HYPERLINK(CONCATENATE("https://www.saflax.de/0-WVK-Retail/Bilder-Pictures/SAFLAX-",'Basis-Tabelle-Samen'!C122,"-",'Basis-Tabelle-Samen'!J122,"-seed-package-front-cr-icelandic.jpg")),
IF($C$1="Italienisch - IT",HYPERLINK(CONCATENATE("https://www.saflax.de/0-WVK-Retail/Bilder-Pictures/SAFLAX-",'Basis-Tabelle-Samen'!C122,"-",'Basis-Tabelle-Samen'!J122,"-seed-package-front-cr-italian.jpg")),
IF($C$1="Japanisch - JP",HYPERLINK(CONCATENATE("https://www.saflax.de/0-WVK-Retail/Bilder-Pictures/SAFLAX-",'Basis-Tabelle-Samen'!C122,"-",'Basis-Tabelle-Samen'!J122,"-seed-package-front-cr-japanese.jpg")),
IF($C$1="Kroatisch - HR",HYPERLINK(CONCATENATE("https://www.saflax.de/0-WVK-Retail/Bilder-Pictures/SAFLAX-",'Basis-Tabelle-Samen'!C122,"-",'Basis-Tabelle-Samen'!J122,"-seed-package-front-cr-croatian.jpg")),
IF($C$1="Lettisch - LV",HYPERLINK(CONCATENATE("https://www.saflax.de/0-WVK-Retail/Bilder-Pictures/SAFLAX-",'Basis-Tabelle-Samen'!C122,"-",'Basis-Tabelle-Samen'!J122,"-seed-package-front-cr-latvian.jpg")),
IF($C$1="Litauisch - LT",HYPERLINK(CONCATENATE("https://www.saflax.de/0-WVK-Retail/Bilder-Pictures/SAFLAX-",'Basis-Tabelle-Samen'!C122,"-",'Basis-Tabelle-Samen'!J122,"-seed-package-front-cr-lithuanian.jpg")),
IF($C$1="Maltesisch - MT",HYPERLINK(CONCATENATE("https://www.saflax.de/0-WVK-Retail/Bilder-Pictures/SAFLAX-",'Basis-Tabelle-Samen'!C122,"-",'Basis-Tabelle-Samen'!J122,"-seed-package-front-cr-maltese.jpg")),
IF($C$1="Niederländisch - NL",HYPERLINK(CONCATENATE("https://www.saflax.de/0-WVK-Retail/Bilder-Pictures/SAFLAX-",'Basis-Tabelle-Samen'!C122,"-",'Basis-Tabelle-Samen'!J122,"-seed-package-front-cr-dutch.jpg")),
IF($C$1="Norwegisch - NO",HYPERLINK(CONCATENATE("https://www.saflax.de/0-WVK-Retail/Bilder-Pictures/SAFLAX-",'Basis-Tabelle-Samen'!C122,"-",'Basis-Tabelle-Samen'!J122,"-seed-package-front-cr-nowegian.jpg")),
IF($C$1="Polnisch - PL",HYPERLINK(CONCATENATE("https://www.saflax.de/0-WVK-Retail/Bilder-Pictures/SAFLAX-",'Basis-Tabelle-Samen'!C122,"-",'Basis-Tabelle-Samen'!J122,"-seed-package-front-cr-polish.jpg")),
IF($C$1="Portugiesisch - PT",HYPERLINK(CONCATENATE("https://www.saflax.de/0-WVK-Retail/Bilder-Pictures/SAFLAX-",'Basis-Tabelle-Samen'!C122,"-",'Basis-Tabelle-Samen'!J122,"-seed-package-front-cr-portuguese.jpg")),
IF($C$1="Rumänisch - RO",HYPERLINK(CONCATENATE("https://www.saflax.de/0-WVK-Retail/Bilder-Pictures/SAFLAX-",'Basis-Tabelle-Samen'!C122,"-",'Basis-Tabelle-Samen'!J122,"-seed-package-front-cr-romanian.jpg")),
IF($C$1="Schwedisch - SE",HYPERLINK(CONCATENATE("https://www.saflax.de/0-WVK-Retail/Bilder-Pictures/SAFLAX-",'Basis-Tabelle-Samen'!C122,"-",'Basis-Tabelle-Samen'!J122,"-seed-package-front-cr-swedish.jpg")),
IF($C$1="Slowakisch - SK",HYPERLINK(CONCATENATE("https://www.saflax.de/0-WVK-Retail/Bilder-Pictures/SAFLAX-",'Basis-Tabelle-Samen'!C122,"-",'Basis-Tabelle-Samen'!J122,"-seed-package-front-cr-slovak.jpg")),
IF($C$1="Slowenisch - SI",HYPERLINK(CONCATENATE("https://www.saflax.de/0-WVK-Retail/Bilder-Pictures/SAFLAX-",'Basis-Tabelle-Samen'!C122,"-",'Basis-Tabelle-Samen'!J122,"-seed-package-front-cr-slovenian.jpg")),
IF($C$1="Spanisch - ES",HYPERLINK(CONCATENATE("https://www.saflax.de/0-WVK-Retail/Bilder-Pictures/SAFLAX-",'Basis-Tabelle-Samen'!C122,"-",'Basis-Tabelle-Samen'!J122,"-seed-package-front-cr-spanish.jpg")),
IF($C$1="Tschechisch - CZ",HYPERLINK(CONCATENATE("https://www.saflax.de/0-WVK-Retail/Bilder-Pictures/SAFLAX-",'Basis-Tabelle-Samen'!C122,"-",'Basis-Tabelle-Samen'!J122,"-seed-package-front-cr-czech.jpg")),
IF($C$1="Türkisch - TR",HYPERLINK(CONCATENATE("https://www.saflax.de/0-WVK-Retail/Bilder-Pictures/SAFLAX-",'Basis-Tabelle-Samen'!C122,"-",'Basis-Tabelle-Samen'!J122,"-seed-package-front-cr-turkish.jpg")),
IF($C$1="Ungarisch - HU",HYPERLINK(CONCATENATE("https://www.saflax.de/0-WVK-Retail/Bilder-Pictures/SAFLAX-",'Basis-Tabelle-Samen'!C122,"-",'Basis-Tabelle-Samen'!J122,"-seed-package-front-cr-hungarian.jpg")),
" ACHTUNG")))))))))))))))))))))))))))))</f>
        <v>https://www.saflax.de/0-WVK-Retail/Bilder-Pictures/SAFLAX-18202-solanum-lycopersicum-seed-package-front-cr-english.jpg</v>
      </c>
      <c r="AL186" s="330" t="str">
        <f>IF(G186&lt;1,"",
IF($C$1="Bulgarisch - BG",HYPERLINK(CONCATENATE("https://www.saflax.de/0-WVK-Retail/Bilder-Pictures/SAFLAX-",'Basis-Tabelle-Samen'!C122,"-",'Basis-Tabelle-Samen'!J122,"-seed-package-back-cr-bulgarian.jpg")),
IF($C$1="Dänisch - DK",HYPERLINK(CONCATENATE("https://www.saflax.de/0-WVK-Retail/Bilder-Pictures/SAFLAX-",'Basis-Tabelle-Samen'!C122,"-",'Basis-Tabelle-Samen'!J122,"-seed-package-back-cr-danish.jpg")),
IF($C$1="Deutsch - DE",HYPERLINK(CONCATENATE("https://www.saflax.de/0-WVK-Retail/Bilder-Pictures/SAFLAX-",'Basis-Tabelle-Samen'!C122,"-",'Basis-Tabelle-Samen'!J122,"-seed-package-back-cr-german.jpg")),
IF($C$1="Englisch - UK",HYPERLINK(CONCATENATE("https://www.saflax.de/0-WVK-Retail/Bilder-Pictures/SAFLAX-",'Basis-Tabelle-Samen'!C122,"-",'Basis-Tabelle-Samen'!J122,"-seed-package-back-cr-english.jpg")),
IF($C$1="Estnisch - EE",HYPERLINK(CONCATENATE("https://www.saflax.de/0-WVK-Retail/Bilder-Pictures/SAFLAX-",'Basis-Tabelle-Samen'!C122,"-",'Basis-Tabelle-Samen'!J122,"-seed-package-back-cr-estonian.jpg")),
IF($C$1="Finnisch - FI",HYPERLINK(CONCATENATE("https://www.saflax.de/0-WVK-Retail/Bilder-Pictures/SAFLAX-",'Basis-Tabelle-Samen'!C122,"-",'Basis-Tabelle-Samen'!J122,"-seed-package-back-cr-finnish.jpg")),
IF($C$1="Französisch - FR",HYPERLINK(CONCATENATE("https://www.saflax.de/0-WVK-Retail/Bilder-Pictures/SAFLAX-",'Basis-Tabelle-Samen'!C122,"-",'Basis-Tabelle-Samen'!J122,"-seed-package-back-cr-french.jpg")),
IF($C$1="Griechisch - GR",HYPERLINK(CONCATENATE("https://www.saflax.de/0-WVK-Retail/Bilder-Pictures/SAFLAX-",'Basis-Tabelle-Samen'!C122,"-",'Basis-Tabelle-Samen'!J122,"-seed-package-back-cr-greek.jpg")),
IF($C$1="Irisch - IE",HYPERLINK(CONCATENATE("https://www.saflax.de/0-WVK-Retail/Bilder-Pictures/SAFLAX-",'Basis-Tabelle-Samen'!C122,"-",'Basis-Tabelle-Samen'!J122,"-seed-package-back-cr-irish.jpg")),
IF($C$1="Isländisch - IS",HYPERLINK(CONCATENATE("https://www.saflax.de/0-WVK-Retail/Bilder-Pictures/SAFLAX-",'Basis-Tabelle-Samen'!C122,"-",'Basis-Tabelle-Samen'!J122,"-seed-package-back-cr-icelandic.jpg")),
IF($C$1="Italienisch - IT",HYPERLINK(CONCATENATE("https://www.saflax.de/0-WVK-Retail/Bilder-Pictures/SAFLAX-",'Basis-Tabelle-Samen'!C122,"-",'Basis-Tabelle-Samen'!J122,"-seed-package-back-cr-italian.jpg")),
IF($C$1="Japanisch - JP",HYPERLINK(CONCATENATE("https://www.saflax.de/0-WVK-Retail/Bilder-Pictures/SAFLAX-",'Basis-Tabelle-Samen'!C122,"-",'Basis-Tabelle-Samen'!J122,"-seed-package-back-cr-japanese.jpg")),
IF($C$1="Kroatisch - HR",HYPERLINK(CONCATENATE("https://www.saflax.de/0-WVK-Retail/Bilder-Pictures/SAFLAX-",'Basis-Tabelle-Samen'!C122,"-",'Basis-Tabelle-Samen'!J122,"-seed-package-back-cr-croatian.jpg")),
IF($C$1="Lettisch - LV",HYPERLINK(CONCATENATE("https://www.saflax.de/0-WVK-Retail/Bilder-Pictures/SAFLAX-",'Basis-Tabelle-Samen'!C122,"-",'Basis-Tabelle-Samen'!J122,"-seed-package-back-cr-latvian.jpg")),
IF($C$1="Litauisch - LT",HYPERLINK(CONCATENATE("https://www.saflax.de/0-WVK-Retail/Bilder-Pictures/SAFLAX-",'Basis-Tabelle-Samen'!C122,"-",'Basis-Tabelle-Samen'!J122,"-seed-package-back-cr-lithuanian.jpg")),
IF($C$1="Maltesisch - MT",HYPERLINK(CONCATENATE("https://www.saflax.de/0-WVK-Retail/Bilder-Pictures/SAFLAX-",'Basis-Tabelle-Samen'!C122,"-",'Basis-Tabelle-Samen'!J122,"-seed-package-back-cr-maltese.jpg")),
IF($C$1="Niederländisch - NL",HYPERLINK(CONCATENATE("https://www.saflax.de/0-WVK-Retail/Bilder-Pictures/SAFLAX-",'Basis-Tabelle-Samen'!C122,"-",'Basis-Tabelle-Samen'!J122,"-seed-package-back-cr-dutch.jpg")),
IF($C$1="Norwegisch - NO",HYPERLINK(CONCATENATE("https://www.saflax.de/0-WVK-Retail/Bilder-Pictures/SAFLAX-",'Basis-Tabelle-Samen'!C122,"-",'Basis-Tabelle-Samen'!J122,"-seed-package-back-cr-nowegian.jpg")),
IF($C$1="Polnisch - PL",HYPERLINK(CONCATENATE("https://www.saflax.de/0-WVK-Retail/Bilder-Pictures/SAFLAX-",'Basis-Tabelle-Samen'!C122,"-",'Basis-Tabelle-Samen'!J122,"-seed-package-back-cr-polish.jpg")),
IF($C$1="Portugiesisch - PT",HYPERLINK(CONCATENATE("https://www.saflax.de/0-WVK-Retail/Bilder-Pictures/SAFLAX-",'Basis-Tabelle-Samen'!C122,"-",'Basis-Tabelle-Samen'!J122,"-seed-package-back-cr-portuguese.jpg")),
IF($C$1="Rumänisch - RO",HYPERLINK(CONCATENATE("https://www.saflax.de/0-WVK-Retail/Bilder-Pictures/SAFLAX-",'Basis-Tabelle-Samen'!C122,"-",'Basis-Tabelle-Samen'!J122,"-seed-package-back-cr-romanian.jpg")),
IF($C$1="Schwedisch - SE",HYPERLINK(CONCATENATE("https://www.saflax.de/0-WVK-Retail/Bilder-Pictures/SAFLAX-",'Basis-Tabelle-Samen'!C122,"-",'Basis-Tabelle-Samen'!J122,"-seed-package-back-cr-swedish.jpg")),
IF($C$1="Slowakisch - SK",HYPERLINK(CONCATENATE("https://www.saflax.de/0-WVK-Retail/Bilder-Pictures/SAFLAX-",'Basis-Tabelle-Samen'!C122,"-",'Basis-Tabelle-Samen'!J122,"-seed-package-back-cr-slovak.jpg")),
IF($C$1="Slowenisch - SI",HYPERLINK(CONCATENATE("https://www.saflax.de/0-WVK-Retail/Bilder-Pictures/SAFLAX-",'Basis-Tabelle-Samen'!C122,"-",'Basis-Tabelle-Samen'!J122,"-seed-package-back-cr-slovenian.jpg")),
IF($C$1="Spanisch - ES",HYPERLINK(CONCATENATE("https://www.saflax.de/0-WVK-Retail/Bilder-Pictures/SAFLAX-",'Basis-Tabelle-Samen'!C122,"-",'Basis-Tabelle-Samen'!J122,"-seed-package-back-cr-spanish.jpg")),
IF($C$1="Tschechisch - CZ",HYPERLINK(CONCATENATE("https://www.saflax.de/0-WVK-Retail/Bilder-Pictures/SAFLAX-",'Basis-Tabelle-Samen'!C122,"-",'Basis-Tabelle-Samen'!J122,"-seed-package-back-cr-czech.jpg")),
IF($C$1="Türkisch - TR",HYPERLINK(CONCATENATE("https://www.saflax.de/0-WVK-Retail/Bilder-Pictures/SAFLAX-",'Basis-Tabelle-Samen'!C122,"-",'Basis-Tabelle-Samen'!J122,"-seed-package-back-cr-turkish.jpg")),
IF($C$1="Ungarisch - HU",HYPERLINK(CONCATENATE("https://www.saflax.de/0-WVK-Retail/Bilder-Pictures/SAFLAX-",'Basis-Tabelle-Samen'!C122,"-",'Basis-Tabelle-Samen'!J122,"-seed-package-back-cr-hungarian.jpg")),
" ACHTUNG")))))))))))))))))))))))))))))</f>
        <v>https://www.saflax.de/0-WVK-Retail/Bilder-Pictures/SAFLAX-18202-solanum-lycopersicum-seed-package-back-cr-english.jpg</v>
      </c>
      <c r="AM186" s="330" t="str">
        <f>IF(H186&lt;1,"",
IF($C$1="Bulgarisch - BG",HYPERLINK(CONCATENATE("https://www.saflax.de/0-WVK-Retail/Bilder-Pictures/SAFLAX-",'Basis-Tabelle-Samen'!K122,"-",'Basis-Tabelle-Samen'!J122,"-garden-to-go-mini-bulgarian.jpg")),
IF($C$1="Dänisch - DK",HYPERLINK(CONCATENATE("https://www.saflax.de/0-WVK-Retail/Bilder-Pictures/SAFLAX-",'Basis-Tabelle-Samen'!K122,"-",'Basis-Tabelle-Samen'!J122,"-garden-to-go-mini-danish.jpg")),
IF($C$1="Deutsch - DE",HYPERLINK(CONCATENATE("https://www.saflax.de/0-WVK-Retail/Bilder-Pictures/SAFLAX-",'Basis-Tabelle-Samen'!K122,"-",'Basis-Tabelle-Samen'!J122,"-garden-to-go-mini-german.jpg")),
IF($C$1="Englisch - UK",HYPERLINK(CONCATENATE("https://www.saflax.de/0-WVK-Retail/Bilder-Pictures/SAFLAX-",'Basis-Tabelle-Samen'!K122,"-",'Basis-Tabelle-Samen'!J122,"-garden-to-go-mini-english.jpg")),
IF($C$1="Estnisch - EE",HYPERLINK(CONCATENATE("https://www.saflax.de/0-WVK-Retail/Bilder-Pictures/SAFLAX-",'Basis-Tabelle-Samen'!K122,"-",'Basis-Tabelle-Samen'!J122,"-garden-to-go-mini-estonian.jpg")),
IF($C$1="Finnisch - FI",HYPERLINK(CONCATENATE("https://www.saflax.de/0-WVK-Retail/Bilder-Pictures/SAFLAX-",'Basis-Tabelle-Samen'!K122,"-",'Basis-Tabelle-Samen'!J122,"-garden-to-go-mini-finnish.jpg")),
IF($C$1="Französisch - FR",HYPERLINK(CONCATENATE("https://www.saflax.de/0-WVK-Retail/Bilder-Pictures/SAFLAX-",'Basis-Tabelle-Samen'!K122,"-",'Basis-Tabelle-Samen'!J122,"-garden-to-go-mini-french.jpg")),
IF($C$1="Griechisch - GR",HYPERLINK(CONCATENATE("https://www.saflax.de/0-WVK-Retail/Bilder-Pictures/SAFLAX-",'Basis-Tabelle-Samen'!K122,"-",'Basis-Tabelle-Samen'!J122,"-garden-to-go-mini-greek.jpg")),
IF($C$1="Irisch - IE",HYPERLINK(CONCATENATE("https://www.saflax.de/0-WVK-Retail/Bilder-Pictures/SAFLAX-",'Basis-Tabelle-Samen'!K122,"-",'Basis-Tabelle-Samen'!J122,"-garden-to-go-mini-irish.jpg")),
IF($C$1="Isländisch - IS",HYPERLINK(CONCATENATE("https://www.saflax.de/0-WVK-Retail/Bilder-Pictures/SAFLAX-",'Basis-Tabelle-Samen'!K122,"-",'Basis-Tabelle-Samen'!J122,"-garden-to-go-mini-icelandic.jpg")),
IF($C$1="Italienisch - IT",HYPERLINK(CONCATENATE("https://www.saflax.de/0-WVK-Retail/Bilder-Pictures/SAFLAX-",'Basis-Tabelle-Samen'!K122,"-",'Basis-Tabelle-Samen'!J122,"-garden-to-go-mini-italian.jpg")),
IF($C$1="Japanisch - JP",HYPERLINK(CONCATENATE("https://www.saflax.de/0-WVK-Retail/Bilder-Pictures/SAFLAX-",'Basis-Tabelle-Samen'!K122,"-",'Basis-Tabelle-Samen'!J122,"-garden-to-go-mini-japanese.jpg")),
IF($C$1="Kroatisch - HR",HYPERLINK(CONCATENATE("https://www.saflax.de/0-WVK-Retail/Bilder-Pictures/SAFLAX-",'Basis-Tabelle-Samen'!K122,"-",'Basis-Tabelle-Samen'!J122,"-garden-to-go-mini-croatian.jpg")),
IF($C$1="Lettisch - LV",HYPERLINK(CONCATENATE("https://www.saflax.de/0-WVK-Retail/Bilder-Pictures/SAFLAX-",'Basis-Tabelle-Samen'!K122,"-",'Basis-Tabelle-Samen'!J122,"-garden-to-go-mini-latvian.jpg")),
IF($C$1="Litauisch - LT",HYPERLINK(CONCATENATE("https://www.saflax.de/0-WVK-Retail/Bilder-Pictures/SAFLAX-",'Basis-Tabelle-Samen'!K122,"-",'Basis-Tabelle-Samen'!J122,"-garden-to-go-mini-lithuanian.jpg")),
IF($C$1="Maltesisch - MT",HYPERLINK(CONCATENATE("https://www.saflax.de/0-WVK-Retail/Bilder-Pictures/SAFLAX-",'Basis-Tabelle-Samen'!K122,"-",'Basis-Tabelle-Samen'!J122,"-garden-to-go-mini-maltese.jpg")),
IF($C$1="Niederländisch - NL",HYPERLINK(CONCATENATE("https://www.saflax.de/0-WVK-Retail/Bilder-Pictures/SAFLAX-",'Basis-Tabelle-Samen'!K122,"-",'Basis-Tabelle-Samen'!J122,"-garden-to-go-mini-dutch.jpg")),
IF($C$1="Norwegisch - NO",HYPERLINK(CONCATENATE("https://www.saflax.de/0-WVK-Retail/Bilder-Pictures/SAFLAX-",'Basis-Tabelle-Samen'!K122,"-",'Basis-Tabelle-Samen'!J122,"-garden-to-go-mini-nowegian.jpg")),
IF($C$1="Polnisch - PL",HYPERLINK(CONCATENATE("https://www.saflax.de/0-WVK-Retail/Bilder-Pictures/SAFLAX-",'Basis-Tabelle-Samen'!K122,"-",'Basis-Tabelle-Samen'!J122,"-garden-to-go-mini-polish.jpg")),
IF($C$1="Portugiesisch - PT",HYPERLINK(CONCATENATE("https://www.saflax.de/0-WVK-Retail/Bilder-Pictures/SAFLAX-",'Basis-Tabelle-Samen'!K122,"-",'Basis-Tabelle-Samen'!J122,"-garden-to-go-mini-portuguese.jpg")),
IF($C$1="Rumänisch - RO",HYPERLINK(CONCATENATE("https://www.saflax.de/0-WVK-Retail/Bilder-Pictures/SAFLAX-",'Basis-Tabelle-Samen'!K122,"-",'Basis-Tabelle-Samen'!J122,"-garden-to-go-mini-romanian.jpg")),
IF($C$1="Schwedisch - SE",HYPERLINK(CONCATENATE("https://www.saflax.de/0-WVK-Retail/Bilder-Pictures/SAFLAX-",'Basis-Tabelle-Samen'!K122,"-",'Basis-Tabelle-Samen'!J122,"-garden-to-go-mini-swedish.jpg")),
IF($C$1="Slowakisch - SK",HYPERLINK(CONCATENATE("https://www.saflax.de/0-WVK-Retail/Bilder-Pictures/SAFLAX-",'Basis-Tabelle-Samen'!K122,"-",'Basis-Tabelle-Samen'!J122,"-garden-to-go-mini-slovak.jpg")),
IF($C$1="Slowenisch - SI",HYPERLINK(CONCATENATE("https://www.saflax.de/0-WVK-Retail/Bilder-Pictures/SAFLAX-",'Basis-Tabelle-Samen'!K122,"-",'Basis-Tabelle-Samen'!J122,"-garden-to-go-mini-slovenian.jpg")),
IF($C$1="Spanisch - ES",HYPERLINK(CONCATENATE("https://www.saflax.de/0-WVK-Retail/Bilder-Pictures/SAFLAX-",'Basis-Tabelle-Samen'!K122,"-",'Basis-Tabelle-Samen'!J122,"-garden-to-go-mini-spanish.jpg")),
IF($C$1="Tschechisch - CZ",HYPERLINK(CONCATENATE("https://www.saflax.de/0-WVK-Retail/Bilder-Pictures/SAFLAX-",'Basis-Tabelle-Samen'!K122,"-",'Basis-Tabelle-Samen'!J122,"-garden-to-go-mini-czech.jpg")),
IF($C$1="Türkisch - TR",HYPERLINK(CONCATENATE("https://www.saflax.de/0-WVK-Retail/Bilder-Pictures/SAFLAX-",'Basis-Tabelle-Samen'!K122,"-",'Basis-Tabelle-Samen'!J122,"-garden-to-go-mini-turkish.jpg")),
IF($C$1="Ungarisch - HU",HYPERLINK(CONCATENATE("https://www.saflax.de/0-WVK-Retail/Bilder-Pictures/SAFLAX-",'Basis-Tabelle-Samen'!K122,"-",'Basis-Tabelle-Samen'!J122,"-garden-to-go-mini-hungarian.jpg")),
" ACHTUNG")))))))))))))))))))))))))))))</f>
        <v>https://www.saflax.de/0-WVK-Retail/Bilder-Pictures/SAFLAX-78202-solanum-lycopersicum-garden-to-go-mini-english.jpg</v>
      </c>
      <c r="AN186" s="330" t="str">
        <f>IF(I186&lt;1,"",
IF($C$1="Bulgarisch - BG",HYPERLINK(CONCATENATE("https://www.saflax.de/0-WVK-Retail/Bilder-Pictures/SAFLAX-",'Basis-Tabelle-Samen'!N122,"-",'Basis-Tabelle-Samen'!J122,"-garden-to-go-lite-bulgarian.jpg")),
IF($C$1="Dänisch - DK",HYPERLINK(CONCATENATE("https://www.saflax.de/0-WVK-Retail/Bilder-Pictures/SAFLAX-",'Basis-Tabelle-Samen'!N122,"-",'Basis-Tabelle-Samen'!J122,"-garden-to-go-lite-danish.jpg")),
IF($C$1="Deutsch - DE",HYPERLINK(CONCATENATE("https://www.saflax.de/0-WVK-Retail/Bilder-Pictures/SAFLAX-",'Basis-Tabelle-Samen'!N122,"-",'Basis-Tabelle-Samen'!J122,"-garden-to-go-lite-german.jpg")),
IF($C$1="Englisch - UK",HYPERLINK(CONCATENATE("https://www.saflax.de/0-WVK-Retail/Bilder-Pictures/SAFLAX-",'Basis-Tabelle-Samen'!N122,"-",'Basis-Tabelle-Samen'!J122,"-garden-to-go-lite-english.jpg")),
IF($C$1="Estnisch - EE",HYPERLINK(CONCATENATE("https://www.saflax.de/0-WVK-Retail/Bilder-Pictures/SAFLAX-",'Basis-Tabelle-Samen'!N122,"-",'Basis-Tabelle-Samen'!J122,"-garden-to-go-lite-estonian.jpg")),
IF($C$1="Finnisch - FI",HYPERLINK(CONCATENATE("https://www.saflax.de/0-WVK-Retail/Bilder-Pictures/SAFLAX-",'Basis-Tabelle-Samen'!N122,"-",'Basis-Tabelle-Samen'!J122,"-garden-to-go-lite-finnish.jpg")),
IF($C$1="Französisch - FR",HYPERLINK(CONCATENATE("https://www.saflax.de/0-WVK-Retail/Bilder-Pictures/SAFLAX-",'Basis-Tabelle-Samen'!N122,"-",'Basis-Tabelle-Samen'!J122,"-garden-to-go-lite-french.jpg")),
IF($C$1="Griechisch - GR",HYPERLINK(CONCATENATE("https://www.saflax.de/0-WVK-Retail/Bilder-Pictures/SAFLAX-",'Basis-Tabelle-Samen'!N122,"-",'Basis-Tabelle-Samen'!J122,"-garden-to-go-lite-greek.jpg")),
IF($C$1="Irisch - IE",HYPERLINK(CONCATENATE("https://www.saflax.de/0-WVK-Retail/Bilder-Pictures/SAFLAX-",'Basis-Tabelle-Samen'!N122,"-",'Basis-Tabelle-Samen'!J122,"-garden-to-go-lite-irish.jpg")),
IF($C$1="Isländisch - IS",HYPERLINK(CONCATENATE("https://www.saflax.de/0-WVK-Retail/Bilder-Pictures/SAFLAX-",'Basis-Tabelle-Samen'!N122,"-",'Basis-Tabelle-Samen'!J122,"-garden-to-go-lite-icelandic.jpg")),
IF($C$1="Italienisch - IT",HYPERLINK(CONCATENATE("https://www.saflax.de/0-WVK-Retail/Bilder-Pictures/SAFLAX-",'Basis-Tabelle-Samen'!N122,"-",'Basis-Tabelle-Samen'!J122,"-garden-to-go-lite-italian.jpg")),
IF($C$1="Japanisch - JP",HYPERLINK(CONCATENATE("https://www.saflax.de/0-WVK-Retail/Bilder-Pictures/SAFLAX-",'Basis-Tabelle-Samen'!N122,"-",'Basis-Tabelle-Samen'!J122,"-garden-to-go-lite-japanese.jpg")),
IF($C$1="Kroatisch - HR",HYPERLINK(CONCATENATE("https://www.saflax.de/0-WVK-Retail/Bilder-Pictures/SAFLAX-",'Basis-Tabelle-Samen'!N122,"-",'Basis-Tabelle-Samen'!J122,"-garden-to-go-lite-croatian.jpg")),
IF($C$1="Lettisch - LV",HYPERLINK(CONCATENATE("https://www.saflax.de/0-WVK-Retail/Bilder-Pictures/SAFLAX-",'Basis-Tabelle-Samen'!N122,"-",'Basis-Tabelle-Samen'!J122,"-garden-to-go-lite-latvian.jpg")),
IF($C$1="Litauisch - LT",HYPERLINK(CONCATENATE("https://www.saflax.de/0-WVK-Retail/Bilder-Pictures/SAFLAX-",'Basis-Tabelle-Samen'!N122,"-",'Basis-Tabelle-Samen'!J122,"-garden-to-go-lite-lithuanian.jpg")),
IF($C$1="Maltesisch - MT",HYPERLINK(CONCATENATE("https://www.saflax.de/0-WVK-Retail/Bilder-Pictures/SAFLAX-",'Basis-Tabelle-Samen'!N122,"-",'Basis-Tabelle-Samen'!J122,"-garden-to-go-lite-maltese.jpg")),
IF($C$1="Niederländisch - NL",HYPERLINK(CONCATENATE("https://www.saflax.de/0-WVK-Retail/Bilder-Pictures/SAFLAX-",'Basis-Tabelle-Samen'!N122,"-",'Basis-Tabelle-Samen'!J122,"-garden-to-go-lite-dutch.jpg")),
IF($C$1="Norwegisch - NO",HYPERLINK(CONCATENATE("https://www.saflax.de/0-WVK-Retail/Bilder-Pictures/SAFLAX-",'Basis-Tabelle-Samen'!N122,"-",'Basis-Tabelle-Samen'!J122,"-garden-to-go-lite-nowegian.jpg")),
IF($C$1="Polnisch - PL",HYPERLINK(CONCATENATE("https://www.saflax.de/0-WVK-Retail/Bilder-Pictures/SAFLAX-",'Basis-Tabelle-Samen'!N122,"-",'Basis-Tabelle-Samen'!J122,"-garden-to-go-lite-polish.jpg")),
IF($C$1="Portugiesisch - PT",HYPERLINK(CONCATENATE("https://www.saflax.de/0-WVK-Retail/Bilder-Pictures/SAFLAX-",'Basis-Tabelle-Samen'!N122,"-",'Basis-Tabelle-Samen'!J122,"-garden-to-go-lite-portuguese.jpg")),
IF($C$1="Rumänisch - RO",HYPERLINK(CONCATENATE("https://www.saflax.de/0-WVK-Retail/Bilder-Pictures/SAFLAX-",'Basis-Tabelle-Samen'!N122,"-",'Basis-Tabelle-Samen'!J122,"-garden-to-go-lite-romanian.jpg")),
IF($C$1="Schwedisch - SE",HYPERLINK(CONCATENATE("https://www.saflax.de/0-WVK-Retail/Bilder-Pictures/SAFLAX-",'Basis-Tabelle-Samen'!N122,"-",'Basis-Tabelle-Samen'!J122,"-garden-to-go-lite-swedish.jpg")),
IF($C$1="Slowakisch - SK",HYPERLINK(CONCATENATE("https://www.saflax.de/0-WVK-Retail/Bilder-Pictures/SAFLAX-",'Basis-Tabelle-Samen'!N122,"-",'Basis-Tabelle-Samen'!J122,"-garden-to-go-lite-slovak.jpg")),
IF($C$1="Slowenisch - SI",HYPERLINK(CONCATENATE("https://www.saflax.de/0-WVK-Retail/Bilder-Pictures/SAFLAX-",'Basis-Tabelle-Samen'!N122,"-",'Basis-Tabelle-Samen'!J122,"-garden-to-go-lite-slovenian.jpg")),
IF($C$1="Spanisch - ES",HYPERLINK(CONCATENATE("https://www.saflax.de/0-WVK-Retail/Bilder-Pictures/SAFLAX-",'Basis-Tabelle-Samen'!N122,"-",'Basis-Tabelle-Samen'!J122,"-garden-to-go-lite-spanish.jpg")),
IF($C$1="Tschechisch - CZ",HYPERLINK(CONCATENATE("https://www.saflax.de/0-WVK-Retail/Bilder-Pictures/SAFLAX-",'Basis-Tabelle-Samen'!N122,"-",'Basis-Tabelle-Samen'!J122,"-garden-to-go-lite-czech.jpg")),
IF($C$1="Türkisch - TR",HYPERLINK(CONCATENATE("https://www.saflax.de/0-WVK-Retail/Bilder-Pictures/SAFLAX-",'Basis-Tabelle-Samen'!N122,"-",'Basis-Tabelle-Samen'!J122,"-garden-to-go-lite-turkish.jpg")),
IF($C$1="Ungarisch - HU",HYPERLINK(CONCATENATE("https://www.saflax.de/0-WVK-Retail/Bilder-Pictures/SAFLAX-",'Basis-Tabelle-Samen'!N122,"-",'Basis-Tabelle-Samen'!J122,"-garden-to-go-lite-hungarian.jpg")),
" ACHTUNG")))))))))))))))))))))))))))))</f>
        <v>https://www.saflax.de/0-WVK-Retail/Bilder-Pictures/SAFLAX-88202-solanum-lycopersicum-garden-to-go-lite-english.jpg</v>
      </c>
      <c r="AO186" s="330" t="str">
        <f>IF(J186&lt;1,"",
IF($C$1="Bulgarisch - BG",HYPERLINK(CONCATENATE("https://www.saflax.de/0-WVK-Retail/Bilder-Pictures/SAFLAX-",'Basis-Tabelle-Samen'!Q122,"-",'Basis-Tabelle-Samen'!J122,"-garden-to-go-bulgarian.jpg")),
IF($C$1="Dänisch - DK",HYPERLINK(CONCATENATE("https://www.saflax.de/0-WVK-Retail/Bilder-Pictures/SAFLAX-",'Basis-Tabelle-Samen'!Q122,"-",'Basis-Tabelle-Samen'!J122,"-garden-to-go-danish.jpg")),
IF($C$1="Deutsch - DE",HYPERLINK(CONCATENATE("https://www.saflax.de/0-WVK-Retail/Bilder-Pictures/SAFLAX-",'Basis-Tabelle-Samen'!Q122,"-",'Basis-Tabelle-Samen'!J122,"-garden-to-go-german.jpg")),
IF($C$1="Englisch - UK",HYPERLINK(CONCATENATE("https://www.saflax.de/0-WVK-Retail/Bilder-Pictures/SAFLAX-",'Basis-Tabelle-Samen'!Q122,"-",'Basis-Tabelle-Samen'!J122,"-garden-to-go-english.jpg")),
IF($C$1="Estnisch - EE",HYPERLINK(CONCATENATE("https://www.saflax.de/0-WVK-Retail/Bilder-Pictures/SAFLAX-",'Basis-Tabelle-Samen'!Q122,"-",'Basis-Tabelle-Samen'!J122,"-garden-to-go-estonian.jpg")),
IF($C$1="Finnisch - FI",HYPERLINK(CONCATENATE("https://www.saflax.de/0-WVK-Retail/Bilder-Pictures/SAFLAX-",'Basis-Tabelle-Samen'!Q122,"-",'Basis-Tabelle-Samen'!J122,"-garden-to-go-finnish.jpg")),
IF($C$1="Französisch - FR",HYPERLINK(CONCATENATE("https://www.saflax.de/0-WVK-Retail/Bilder-Pictures/SAFLAX-",'Basis-Tabelle-Samen'!Q122,"-",'Basis-Tabelle-Samen'!J122,"-garden-to-go-french.jpg")),
IF($C$1="Griechisch - GR",HYPERLINK(CONCATENATE("https://www.saflax.de/0-WVK-Retail/Bilder-Pictures/SAFLAX-",'Basis-Tabelle-Samen'!Q122,"-",'Basis-Tabelle-Samen'!J122,"-garden-to-go-greek.jpg")),
IF($C$1="Irisch - IE",HYPERLINK(CONCATENATE("https://www.saflax.de/0-WVK-Retail/Bilder-Pictures/SAFLAX-",'Basis-Tabelle-Samen'!Q122,"-",'Basis-Tabelle-Samen'!J122,"-garden-to-go-irish.jpg")),
IF($C$1="Isländisch - IS",HYPERLINK(CONCATENATE("https://www.saflax.de/0-WVK-Retail/Bilder-Pictures/SAFLAX-",'Basis-Tabelle-Samen'!Q122,"-",'Basis-Tabelle-Samen'!J122,"-garden-to-go-icelandic.jpg")),
IF($C$1="Italienisch - IT",HYPERLINK(CONCATENATE("https://www.saflax.de/0-WVK-Retail/Bilder-Pictures/SAFLAX-",'Basis-Tabelle-Samen'!Q122,"-",'Basis-Tabelle-Samen'!J122,"-garden-to-go-italian.jpg")),
IF($C$1="Japanisch - JP",HYPERLINK(CONCATENATE("https://www.saflax.de/0-WVK-Retail/Bilder-Pictures/SAFLAX-",'Basis-Tabelle-Samen'!Q122,"-",'Basis-Tabelle-Samen'!J122,"-garden-to-go-japanese.jpg")),
IF($C$1="Kroatisch - HR",HYPERLINK(CONCATENATE("https://www.saflax.de/0-WVK-Retail/Bilder-Pictures/SAFLAX-",'Basis-Tabelle-Samen'!Q122,"-",'Basis-Tabelle-Samen'!J122,"-garden-to-go-croatian.jpg")),
IF($C$1="Lettisch - LV",HYPERLINK(CONCATENATE("https://www.saflax.de/0-WVK-Retail/Bilder-Pictures/SAFLAX-",'Basis-Tabelle-Samen'!Q122,"-",'Basis-Tabelle-Samen'!J122,"-garden-to-go-latvian.jpg")),
IF($C$1="Litauisch - LT",HYPERLINK(CONCATENATE("https://www.saflax.de/0-WVK-Retail/Bilder-Pictures/SAFLAX-",'Basis-Tabelle-Samen'!Q122,"-",'Basis-Tabelle-Samen'!J122,"-garden-to-go-lithuanian.jpg")),
IF($C$1="Maltesisch - MT",HYPERLINK(CONCATENATE("https://www.saflax.de/0-WVK-Retail/Bilder-Pictures/SAFLAX-",'Basis-Tabelle-Samen'!Q122,"-",'Basis-Tabelle-Samen'!J122,"-garden-to-go-maltese.jpg")),
IF($C$1="Niederländisch - NL",HYPERLINK(CONCATENATE("https://www.saflax.de/0-WVK-Retail/Bilder-Pictures/SAFLAX-",'Basis-Tabelle-Samen'!Q122,"-",'Basis-Tabelle-Samen'!J122,"-garden-to-go-dutch.jpg")),
IF($C$1="Norwegisch - NO",HYPERLINK(CONCATENATE("https://www.saflax.de/0-WVK-Retail/Bilder-Pictures/SAFLAX-",'Basis-Tabelle-Samen'!Q122,"-",'Basis-Tabelle-Samen'!J122,"-garden-to-go-nowegian.jpg")),
IF($C$1="Polnisch - PL",HYPERLINK(CONCATENATE("https://www.saflax.de/0-WVK-Retail/Bilder-Pictures/SAFLAX-",'Basis-Tabelle-Samen'!Q122,"-",'Basis-Tabelle-Samen'!J122,"-garden-to-go-polish.jpg")),
IF($C$1="Portugiesisch - PT",HYPERLINK(CONCATENATE("https://www.saflax.de/0-WVK-Retail/Bilder-Pictures/SAFLAX-",'Basis-Tabelle-Samen'!Q122,"-",'Basis-Tabelle-Samen'!J122,"-garden-to-go-portuguese.jpg")),
IF($C$1="Rumänisch - RO",HYPERLINK(CONCATENATE("https://www.saflax.de/0-WVK-Retail/Bilder-Pictures/SAFLAX-",'Basis-Tabelle-Samen'!Q122,"-",'Basis-Tabelle-Samen'!J122,"-garden-to-go-romanian.jpg")),
IF($C$1="Schwedisch - SE",HYPERLINK(CONCATENATE("https://www.saflax.de/0-WVK-Retail/Bilder-Pictures/SAFLAX-",'Basis-Tabelle-Samen'!Q122,"-",'Basis-Tabelle-Samen'!J122,"-garden-to-go-swedish.jpg")),
IF($C$1="Slowakisch - SK",HYPERLINK(CONCATENATE("https://www.saflax.de/0-WVK-Retail/Bilder-Pictures/SAFLAX-",'Basis-Tabelle-Samen'!Q122,"-",'Basis-Tabelle-Samen'!J122,"-garden-to-go-slovak.jpg")),
IF($C$1="Slowenisch - SI",HYPERLINK(CONCATENATE("https://www.saflax.de/0-WVK-Retail/Bilder-Pictures/SAFLAX-",'Basis-Tabelle-Samen'!Q122,"-",'Basis-Tabelle-Samen'!J122,"-garden-to-go-slovenian.jpg")),
IF($C$1="Spanisch - ES",HYPERLINK(CONCATENATE("https://www.saflax.de/0-WVK-Retail/Bilder-Pictures/SAFLAX-",'Basis-Tabelle-Samen'!Q122,"-",'Basis-Tabelle-Samen'!J122,"-garden-to-go-spanish.jpg")),
IF($C$1="Tschechisch - CZ",HYPERLINK(CONCATENATE("https://www.saflax.de/0-WVK-Retail/Bilder-Pictures/SAFLAX-",'Basis-Tabelle-Samen'!Q122,"-",'Basis-Tabelle-Samen'!J122,"-garden-to-go-czech.jpg")),
IF($C$1="Türkisch - TR",HYPERLINK(CONCATENATE("https://www.saflax.de/0-WVK-Retail/Bilder-Pictures/SAFLAX-",'Basis-Tabelle-Samen'!Q122,"-",'Basis-Tabelle-Samen'!J122,"-garden-to-go-turkish.jpg")),
IF($C$1="Ungarisch - HU",HYPERLINK(CONCATENATE("https://www.saflax.de/0-WVK-Retail/Bilder-Pictures/SAFLAX-",'Basis-Tabelle-Samen'!Q122,"-",'Basis-Tabelle-Samen'!J122,"-garden-to-go-hungarian.jpg")),
" ACHTUNG")))))))))))))))))))))))))))))</f>
        <v>https://www.saflax.de/0-WVK-Retail/Bilder-Pictures/SAFLAX-58202-solanum-lycopersicum-garden-to-go-english.jpg</v>
      </c>
      <c r="AP186" s="330" t="str">
        <f>IF(K186&lt;1,"",
IF($C$1="Bulgarisch - BG",HYPERLINK(CONCATENATE("https://www.saflax.de/0-WVK-Retail/Bilder-Pictures/SAFLAX-",'Basis-Tabelle-Samen'!T122,"-",'Basis-Tabelle-Samen'!J122,"-cultivation-set-bulgarian.jpg")),
IF($C$1="Dänisch - DK",HYPERLINK(CONCATENATE("https://www.saflax.de/0-WVK-Retail/Bilder-Pictures/SAFLAX-",'Basis-Tabelle-Samen'!T122,"-",'Basis-Tabelle-Samen'!J122,"-cultivation-set-danish.jpg")),
IF($C$1="Deutsch - DE",HYPERLINK(CONCATENATE("https://www.saflax.de/0-WVK-Retail/Bilder-Pictures/SAFLAX-",'Basis-Tabelle-Samen'!T122,"-",'Basis-Tabelle-Samen'!J122,"-cultivation-set-german.jpg")),
IF($C$1="Englisch - UK",HYPERLINK(CONCATENATE("https://www.saflax.de/0-WVK-Retail/Bilder-Pictures/SAFLAX-",'Basis-Tabelle-Samen'!T122,"-",'Basis-Tabelle-Samen'!J122,"-cultivation-set-english.jpg")),
IF($C$1="Estnisch - EE",HYPERLINK(CONCATENATE("https://www.saflax.de/0-WVK-Retail/Bilder-Pictures/SAFLAX-",'Basis-Tabelle-Samen'!T122,"-",'Basis-Tabelle-Samen'!J122,"-cultivation-set-estonian.jpg")),
IF($C$1="Finnisch - FI",HYPERLINK(CONCATENATE("https://www.saflax.de/0-WVK-Retail/Bilder-Pictures/SAFLAX-",'Basis-Tabelle-Samen'!T122,"-",'Basis-Tabelle-Samen'!J122,"-cultivation-set-finnish.jpg")),
IF($C$1="Französisch - FR",HYPERLINK(CONCATENATE("https://www.saflax.de/0-WVK-Retail/Bilder-Pictures/SAFLAX-",'Basis-Tabelle-Samen'!T122,"-",'Basis-Tabelle-Samen'!J122,"-cultivation-set-french.jpg")),
IF($C$1="Griechisch - GR",HYPERLINK(CONCATENATE("https://www.saflax.de/0-WVK-Retail/Bilder-Pictures/SAFLAX-",'Basis-Tabelle-Samen'!T122,"-",'Basis-Tabelle-Samen'!J122,"-cultivation-set-greek.jpg")),
IF($C$1="Irisch - IE",HYPERLINK(CONCATENATE("https://www.saflax.de/0-WVK-Retail/Bilder-Pictures/SAFLAX-",'Basis-Tabelle-Samen'!T122,"-",'Basis-Tabelle-Samen'!J122,"-cultivation-set-irish.jpg")),
IF($C$1="Isländisch - IS",HYPERLINK(CONCATENATE("https://www.saflax.de/0-WVK-Retail/Bilder-Pictures/SAFLAX-",'Basis-Tabelle-Samen'!T122,"-",'Basis-Tabelle-Samen'!J122,"-cultivation-set-icelandic.jpg")),
IF($C$1="Italienisch - IT",HYPERLINK(CONCATENATE("https://www.saflax.de/0-WVK-Retail/Bilder-Pictures/SAFLAX-",'Basis-Tabelle-Samen'!T122,"-",'Basis-Tabelle-Samen'!J122,"-cultivation-set-italian.jpg")),
IF($C$1="Japanisch - JP",HYPERLINK(CONCATENATE("https://www.saflax.de/0-WVK-Retail/Bilder-Pictures/SAFLAX-",'Basis-Tabelle-Samen'!T122,"-",'Basis-Tabelle-Samen'!J122,"-cultivation-set-japanese.jpg")),
IF($C$1="Kroatisch - HR",HYPERLINK(CONCATENATE("https://www.saflax.de/0-WVK-Retail/Bilder-Pictures/SAFLAX-",'Basis-Tabelle-Samen'!T122,"-",'Basis-Tabelle-Samen'!J122,"-cultivation-set-croatian.jpg")),
IF($C$1="Lettisch - LV",HYPERLINK(CONCATENATE("https://www.saflax.de/0-WVK-Retail/Bilder-Pictures/SAFLAX-",'Basis-Tabelle-Samen'!T122,"-",'Basis-Tabelle-Samen'!J122,"-cultivation-set-latvian.jpg")),
IF($C$1="Litauisch - LT",HYPERLINK(CONCATENATE("https://www.saflax.de/0-WVK-Retail/Bilder-Pictures/SAFLAX-",'Basis-Tabelle-Samen'!T122,"-",'Basis-Tabelle-Samen'!J122,"-cultivation-set-lithuanian.jpg")),
IF($C$1="Maltesisch - MT",HYPERLINK(CONCATENATE("https://www.saflax.de/0-WVK-Retail/Bilder-Pictures/SAFLAX-",'Basis-Tabelle-Samen'!T122,"-",'Basis-Tabelle-Samen'!J122,"-cultivation-set-maltese.jpg")),
IF($C$1="Niederländisch - NL",HYPERLINK(CONCATENATE("https://www.saflax.de/0-WVK-Retail/Bilder-Pictures/SAFLAX-",'Basis-Tabelle-Samen'!T122,"-",'Basis-Tabelle-Samen'!J122,"-cultivation-set-dutch.jpg")),
IF($C$1="Norwegisch - NO",HYPERLINK(CONCATENATE("https://www.saflax.de/0-WVK-Retail/Bilder-Pictures/SAFLAX-",'Basis-Tabelle-Samen'!T122,"-",'Basis-Tabelle-Samen'!J122,"-cultivation-set-nowegian.jpg")),
IF($C$1="Polnisch - PL",HYPERLINK(CONCATENATE("https://www.saflax.de/0-WVK-Retail/Bilder-Pictures/SAFLAX-",'Basis-Tabelle-Samen'!T122,"-",'Basis-Tabelle-Samen'!J122,"-cultivation-set-polish.jpg")),
IF($C$1="Portugiesisch - PT",HYPERLINK(CONCATENATE("https://www.saflax.de/0-WVK-Retail/Bilder-Pictures/SAFLAX-",'Basis-Tabelle-Samen'!T122,"-",'Basis-Tabelle-Samen'!J122,"-cultivation-set-portuguese.jpg")),
IF($C$1="Rumänisch - RO",HYPERLINK(CONCATENATE("https://www.saflax.de/0-WVK-Retail/Bilder-Pictures/SAFLAX-",'Basis-Tabelle-Samen'!T122,"-",'Basis-Tabelle-Samen'!J122,"-cultivation-set-romanian.jpg")),
IF($C$1="Schwedisch - SE",HYPERLINK(CONCATENATE("https://www.saflax.de/0-WVK-Retail/Bilder-Pictures/SAFLAX-",'Basis-Tabelle-Samen'!T122,"-",'Basis-Tabelle-Samen'!J122,"-cultivation-set-swedish.jpg")),
IF($C$1="Slowakisch - SK",HYPERLINK(CONCATENATE("https://www.saflax.de/0-WVK-Retail/Bilder-Pictures/SAFLAX-",'Basis-Tabelle-Samen'!T122,"-",'Basis-Tabelle-Samen'!J122,"-cultivation-set-slovak.jpg")),
IF($C$1="Slowenisch - SI",HYPERLINK(CONCATENATE("https://www.saflax.de/0-WVK-Retail/Bilder-Pictures/SAFLAX-",'Basis-Tabelle-Samen'!T122,"-",'Basis-Tabelle-Samen'!J122,"-cultivation-set-slovenian.jpg")),
IF($C$1="Spanisch - ES",HYPERLINK(CONCATENATE("https://www.saflax.de/0-WVK-Retail/Bilder-Pictures/SAFLAX-",'Basis-Tabelle-Samen'!T122,"-",'Basis-Tabelle-Samen'!J122,"-cultivation-set-spanish.jpg")),
IF($C$1="Tschechisch - CZ",HYPERLINK(CONCATENATE("https://www.saflax.de/0-WVK-Retail/Bilder-Pictures/SAFLAX-",'Basis-Tabelle-Samen'!T122,"-",'Basis-Tabelle-Samen'!J122,"-cultivation-set-czech.jpg")),
IF($C$1="Türkisch - TR",HYPERLINK(CONCATENATE("https://www.saflax.de/0-WVK-Retail/Bilder-Pictures/SAFLAX-",'Basis-Tabelle-Samen'!T122,"-",'Basis-Tabelle-Samen'!J122,"-cultivation-set-turkish.jpg")),
IF($C$1="Ungarisch - HU",HYPERLINK(CONCATENATE("https://www.saflax.de/0-WVK-Retail/Bilder-Pictures/SAFLAX-",'Basis-Tabelle-Samen'!T122,"-",'Basis-Tabelle-Samen'!J122,"-cultivation-set-hungarian.jpg")),
" ACHTUNG")))))))))))))))))))))))))))))</f>
        <v>https://www.saflax.de/0-WVK-Retail/Bilder-Pictures/SAFLAX-38202-solanum-lycopersicum-cultivation-set-english.jpg</v>
      </c>
      <c r="AQ186" s="330" t="str">
        <f>IF(L186&lt;1,"",
IF($C$1="Bulgarisch - BG",HYPERLINK(CONCATENATE("https://www.saflax.de/0-WVK-Retail/Bilder-Pictures/SAFLAX-",'Basis-Tabelle-Samen'!W122,"-",'Basis-Tabelle-Samen'!J122,"-garden-in-the-bag-bulgarian.jpg")),
IF($C$1="Dänisch - DK",HYPERLINK(CONCATENATE("https://www.saflax.de/0-WVK-Retail/Bilder-Pictures/SAFLAX-",'Basis-Tabelle-Samen'!W122,"-",'Basis-Tabelle-Samen'!J122,"-garden-in-the-bag-danish.jpg")),
IF($C$1="Deutsch - DE",HYPERLINK(CONCATENATE("https://www.saflax.de/0-WVK-Retail/Bilder-Pictures/SAFLAX-",'Basis-Tabelle-Samen'!W122,"-",'Basis-Tabelle-Samen'!J122,"-garden-in-the-bag-german.jpg")),
IF($C$1="Englisch - UK",HYPERLINK(CONCATENATE("https://www.saflax.de/0-WVK-Retail/Bilder-Pictures/SAFLAX-",'Basis-Tabelle-Samen'!W122,"-",'Basis-Tabelle-Samen'!J122,"-garden-in-the-bag-english.jpg")),
IF($C$1="Estnisch - EE",HYPERLINK(CONCATENATE("https://www.saflax.de/0-WVK-Retail/Bilder-Pictures/SAFLAX-",'Basis-Tabelle-Samen'!W122,"-",'Basis-Tabelle-Samen'!J122,"-garden-in-the-bag-estonian.jpg")),
IF($C$1="Finnisch - FI",HYPERLINK(CONCATENATE("https://www.saflax.de/0-WVK-Retail/Bilder-Pictures/SAFLAX-",'Basis-Tabelle-Samen'!W122,"-",'Basis-Tabelle-Samen'!J122,"-garden-in-the-bag-finnish.jpg")),
IF($C$1="Französisch - FR",HYPERLINK(CONCATENATE("https://www.saflax.de/0-WVK-Retail/Bilder-Pictures/SAFLAX-",'Basis-Tabelle-Samen'!W122,"-",'Basis-Tabelle-Samen'!J122,"-garden-in-the-bag-french.jpg")),
IF($C$1="Griechisch - GR",HYPERLINK(CONCATENATE("https://www.saflax.de/0-WVK-Retail/Bilder-Pictures/SAFLAX-",'Basis-Tabelle-Samen'!W122,"-",'Basis-Tabelle-Samen'!J122,"-garden-in-the-bag-greek.jpg")),
IF($C$1="Irisch - IE",HYPERLINK(CONCATENATE("https://www.saflax.de/0-WVK-Retail/Bilder-Pictures/SAFLAX-",'Basis-Tabelle-Samen'!W122,"-",'Basis-Tabelle-Samen'!J122,"-garden-in-the-bag-irish.jpg")),
IF($C$1="Isländisch - IS",HYPERLINK(CONCATENATE("https://www.saflax.de/0-WVK-Retail/Bilder-Pictures/SAFLAX-",'Basis-Tabelle-Samen'!W122,"-",'Basis-Tabelle-Samen'!J122,"-garden-in-the-bag-icelandic.jpg")),
IF($C$1="Italienisch - IT",HYPERLINK(CONCATENATE("https://www.saflax.de/0-WVK-Retail/Bilder-Pictures/SAFLAX-",'Basis-Tabelle-Samen'!W122,"-",'Basis-Tabelle-Samen'!J122,"-garden-in-the-bag-italian.jpg")),
IF($C$1="Japanisch - JP",HYPERLINK(CONCATENATE("https://www.saflax.de/0-WVK-Retail/Bilder-Pictures/SAFLAX-",'Basis-Tabelle-Samen'!W122,"-",'Basis-Tabelle-Samen'!J122,"-garden-in-the-bag-japanese.jpg")),
IF($C$1="Kroatisch - HR",HYPERLINK(CONCATENATE("https://www.saflax.de/0-WVK-Retail/Bilder-Pictures/SAFLAX-",'Basis-Tabelle-Samen'!W122,"-",'Basis-Tabelle-Samen'!J122,"-garden-in-the-bag-croatian.jpg")),
IF($C$1="Lettisch - LV",HYPERLINK(CONCATENATE("https://www.saflax.de/0-WVK-Retail/Bilder-Pictures/SAFLAX-",'Basis-Tabelle-Samen'!W122,"-",'Basis-Tabelle-Samen'!J122,"-garden-in-the-bag-latvian.jpg")),
IF($C$1="Litauisch - LT",HYPERLINK(CONCATENATE("https://www.saflax.de/0-WVK-Retail/Bilder-Pictures/SAFLAX-",'Basis-Tabelle-Samen'!W122,"-",'Basis-Tabelle-Samen'!J122,"-garden-in-the-bag-lithuanian.jpg")),
IF($C$1="Maltesisch - MT",HYPERLINK(CONCATENATE("https://www.saflax.de/0-WVK-Retail/Bilder-Pictures/SAFLAX-",'Basis-Tabelle-Samen'!W122,"-",'Basis-Tabelle-Samen'!J122,"-garden-in-the-bag-maltese.jpg")),
IF($C$1="Niederländisch - NL",HYPERLINK(CONCATENATE("https://www.saflax.de/0-WVK-Retail/Bilder-Pictures/SAFLAX-",'Basis-Tabelle-Samen'!W122,"-",'Basis-Tabelle-Samen'!J122,"-garden-in-the-bag-dutch.jpg")),
IF($C$1="Norwegisch - NO",HYPERLINK(CONCATENATE("https://www.saflax.de/0-WVK-Retail/Bilder-Pictures/SAFLAX-",'Basis-Tabelle-Samen'!W122,"-",'Basis-Tabelle-Samen'!J122,"-garden-in-the-bag-nowegian.jpg")),
IF($C$1="Polnisch - PL",HYPERLINK(CONCATENATE("https://www.saflax.de/0-WVK-Retail/Bilder-Pictures/SAFLAX-",'Basis-Tabelle-Samen'!W122,"-",'Basis-Tabelle-Samen'!J122,"-garden-in-the-bag-polish.jpg")),
IF($C$1="Portugiesisch - PT",HYPERLINK(CONCATENATE("https://www.saflax.de/0-WVK-Retail/Bilder-Pictures/SAFLAX-",'Basis-Tabelle-Samen'!W122,"-",'Basis-Tabelle-Samen'!J122,"-garden-in-the-bag-portuguese.jpg")),
IF($C$1="Rumänisch - RO",HYPERLINK(CONCATENATE("https://www.saflax.de/0-WVK-Retail/Bilder-Pictures/SAFLAX-",'Basis-Tabelle-Samen'!W122,"-",'Basis-Tabelle-Samen'!J122,"-garden-in-the-bag-romanian.jpg")),
IF($C$1="Schwedisch - SE",HYPERLINK(CONCATENATE("https://www.saflax.de/0-WVK-Retail/Bilder-Pictures/SAFLAX-",'Basis-Tabelle-Samen'!W122,"-",'Basis-Tabelle-Samen'!J122,"-garden-in-the-bag-swedish.jpg")),
IF($C$1="Slowakisch - SK",HYPERLINK(CONCATENATE("https://www.saflax.de/0-WVK-Retail/Bilder-Pictures/SAFLAX-",'Basis-Tabelle-Samen'!W122,"-",'Basis-Tabelle-Samen'!J122,"-garden-in-the-bag-slovak.jpg")),
IF($C$1="Slowenisch - SI",HYPERLINK(CONCATENATE("https://www.saflax.de/0-WVK-Retail/Bilder-Pictures/SAFLAX-",'Basis-Tabelle-Samen'!W122,"-",'Basis-Tabelle-Samen'!J122,"-garden-in-the-bag-slovenian.jpg")),
IF($C$1="Spanisch - ES",HYPERLINK(CONCATENATE("https://www.saflax.de/0-WVK-Retail/Bilder-Pictures/SAFLAX-",'Basis-Tabelle-Samen'!W122,"-",'Basis-Tabelle-Samen'!J122,"-garden-in-the-bag-spanish.jpg")),
IF($C$1="Tschechisch - CZ",HYPERLINK(CONCATENATE("https://www.saflax.de/0-WVK-Retail/Bilder-Pictures/SAFLAX-",'Basis-Tabelle-Samen'!W122,"-",'Basis-Tabelle-Samen'!J122,"-garden-in-the-bag-czech.jpg")),
IF($C$1="Türkisch - TR",HYPERLINK(CONCATENATE("https://www.saflax.de/0-WVK-Retail/Bilder-Pictures/SAFLAX-",'Basis-Tabelle-Samen'!W122,"-",'Basis-Tabelle-Samen'!J122,"-garden-in-the-bag-turkish.jpg")),
IF($C$1="Ungarisch - HU",HYPERLINK(CONCATENATE("https://www.saflax.de/0-WVK-Retail/Bilder-Pictures/SAFLAX-",'Basis-Tabelle-Samen'!W122,"-",'Basis-Tabelle-Samen'!J122,"-garden-in-the-bag-hungarian.jpg")),
" ACHTUNG")))))))))))))))))))))))))))))</f>
        <v>https://www.saflax.de/0-WVK-Retail/Bilder-Pictures/SAFLAX-68202-solanum-lycopersicum-garden-in-the-bag-english.jpg</v>
      </c>
    </row>
    <row r="187" spans="1:43" ht="17.100000000000001" customHeight="1" x14ac:dyDescent="0.2">
      <c r="A187" s="318" t="str">
        <f>IF('Basis-Tabelle-Samen'!A129="","",IF($C$1="Deutsch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87" s="319" t="str">
        <f>'Basis-Tabelle-Samen'!I129</f>
        <v>Solanum lycopersicum</v>
      </c>
      <c r="C187" s="316" t="str">
        <f>IF($C$1="Bulgarisch - BG",'Basis-Tabelle-Samen'!Z129,
IF($C$1="Dänisch - DK",'Basis-Tabelle-Samen'!AA129,
IF($C$1="Deutsch - DE",'Basis-Tabelle-Samen'!AB129,
IF($C$1="Englisch - UK",'Basis-Tabelle-Samen'!AC129,
IF($C$1="Estnisch - EE",'Basis-Tabelle-Samen'!AD129,
IF($C$1="Finnisch - FI",'Basis-Tabelle-Samen'!AE129,
IF($C$1="Französisch - FR",'Basis-Tabelle-Samen'!AF129,
IF($C$1="Griechisch - GR",'Basis-Tabelle-Samen'!AG129,
IF($C$1="Irisch - IE",'Basis-Tabelle-Samen'!AH129,
IF($C$1="Isländisch - IS",'Basis-Tabelle-Samen'!AI129,
IF($C$1="Italienisch - IT",'Basis-Tabelle-Samen'!AJ129,
IF($C$1="Japanisch - JP",'Basis-Tabelle-Samen'!AK129,
IF($C$1="Kroatisch - HR",'Basis-Tabelle-Samen'!AL129,
IF($C$1="Lettisch - LV",'Basis-Tabelle-Samen'!AM129,
IF($C$1="Litauisch - LT",'Basis-Tabelle-Samen'!AN129,
IF($C$1="Maltesisch - MT",'Basis-Tabelle-Samen'!AO129,
IF($C$1="Niederländisch - NL",'Basis-Tabelle-Samen'!AP129,
IF($C$1="Norwegisch - NO",'Basis-Tabelle-Samen'!AQ129,
IF($C$1="Polnisch - PL",'Basis-Tabelle-Samen'!AR129,
IF($C$1="Portugiesisch - PT",'Basis-Tabelle-Samen'!AS129,
IF($C$1="Rumänisch - RO",'Basis-Tabelle-Samen'!AT129,
IF($C$1="Schwedisch - SE",'Basis-Tabelle-Samen'!AU129,
IF($C$1="Slowakisch - SK",'Basis-Tabelle-Samen'!AV129,
IF($C$1="Slowenisch - SI",'Basis-Tabelle-Samen'!AW129,
IF($C$1="Spanisch - ES",'Basis-Tabelle-Samen'!AX129,
IF($C$1="Tschechisch - CZ",'Basis-Tabelle-Samen'!AY129,
IF($C$1="Türkisch - TR",'Basis-Tabelle-Samen'!AZ129,
IF($C$1="Ungarisch - HU",'Basis-Tabelle-Samen'!BA129,
" ACHTUNG"))))))))))))))))))))))))))))</f>
        <v>Organic - Tomato - Saint Pierre</v>
      </c>
      <c r="D187" s="320">
        <f>'Basis-Tabelle-Samen'!F129</f>
        <v>15</v>
      </c>
      <c r="E187" s="321" t="str">
        <f>'Basis-Tabelle-Samen'!H129</f>
        <v>7 %</v>
      </c>
      <c r="F187" s="322" t="str">
        <f>IF('Basis-Tabelle-Samen'!G129="","",'Basis-Tabelle-Samen'!G129)</f>
        <v>02</v>
      </c>
      <c r="G187" s="320">
        <f>'Basis-Tabelle-Samen'!C129</f>
        <v>18209</v>
      </c>
      <c r="H187" s="323">
        <f>'Basis-Tabelle-Samen'!D129</f>
        <v>4055473182094</v>
      </c>
      <c r="I187" s="324">
        <f>'Basis-Tabelle-Samen'!E129</f>
        <v>2.0499999999999998</v>
      </c>
      <c r="J187" s="325">
        <f t="shared" si="2"/>
        <v>12</v>
      </c>
      <c r="K187" s="326">
        <f>'Basis-Tabelle-Samen'!K129</f>
        <v>78209</v>
      </c>
      <c r="L187" s="323">
        <f>'Basis-Tabelle-Samen'!L129</f>
        <v>4055473782096</v>
      </c>
      <c r="M187" s="324">
        <f>'Basis-Tabelle-Samen'!M129</f>
        <v>2.4500000000000002</v>
      </c>
      <c r="N187" s="326">
        <f>IF(K187&lt;1,"",'3'!$I$15)</f>
        <v>15</v>
      </c>
      <c r="O187" s="327">
        <f>IF(K187&lt;1,"",'3'!$J$11)</f>
        <v>90</v>
      </c>
      <c r="P187" s="326">
        <f>'Basis-Tabelle-Samen'!N129</f>
        <v>88209</v>
      </c>
      <c r="Q187" s="323">
        <f>'Basis-Tabelle-Samen'!O129</f>
        <v>4055473882093</v>
      </c>
      <c r="R187" s="328">
        <f>'Basis-Tabelle-Samen'!P129</f>
        <v>3.75</v>
      </c>
      <c r="S187" s="326">
        <f>IF(R187&lt;1,"",'3'!$M$15)</f>
        <v>18</v>
      </c>
      <c r="T187" s="327">
        <f>IF(R187&lt;1,"",'3'!$N$11)</f>
        <v>72</v>
      </c>
      <c r="U187" s="326">
        <f>'Basis-Tabelle-Samen'!Q129</f>
        <v>58209</v>
      </c>
      <c r="V187" s="323">
        <f>'Basis-Tabelle-Samen'!R129</f>
        <v>4055473582092</v>
      </c>
      <c r="W187" s="324">
        <f>'Basis-Tabelle-Samen'!S129</f>
        <v>4.95</v>
      </c>
      <c r="X187" s="326">
        <f>IF(U187&lt;1,"",'3'!$Q$15)</f>
        <v>6</v>
      </c>
      <c r="Y187" s="327">
        <f>IF(U187&lt;1,"",'3'!$R$11)</f>
        <v>24</v>
      </c>
      <c r="Z187" s="326">
        <f>'Basis-Tabelle-Samen'!T129</f>
        <v>38209</v>
      </c>
      <c r="AA187" s="323">
        <f>'Basis-Tabelle-Samen'!U129</f>
        <v>4055473382098</v>
      </c>
      <c r="AB187" s="324">
        <f>'Basis-Tabelle-Samen'!V129</f>
        <v>6.75</v>
      </c>
      <c r="AC187" s="326">
        <f>IF(Z187&lt;1,"",'3'!$U$15)</f>
        <v>6</v>
      </c>
      <c r="AD187" s="327">
        <f>IF(Z187&lt;1,"",'3'!$V$11)</f>
        <v>24</v>
      </c>
      <c r="AE187" s="326">
        <f>'Basis-Tabelle-Samen'!W129</f>
        <v>68209</v>
      </c>
      <c r="AF187" s="323">
        <f>'Basis-Tabelle-Samen'!X129</f>
        <v>4055473682099</v>
      </c>
      <c r="AG187" s="324">
        <f>'Basis-Tabelle-Samen'!Y129</f>
        <v>2.95</v>
      </c>
      <c r="AH187" s="326">
        <f>IF(AE187&lt;1,"",'3'!$Y$15)</f>
        <v>8</v>
      </c>
      <c r="AI187" s="327">
        <f>IF(AE187&lt;1,"",'3'!$Z$11)</f>
        <v>64</v>
      </c>
      <c r="AJ187" s="329"/>
      <c r="AK187" s="316" t="str">
        <f>IF(G187&lt;1,"",
IF($C$1="Bulgarisch - BG",HYPERLINK(CONCATENATE("https://www.saflax.de/0-WVK-Retail/Bilder-Pictures/SAFLAX-",'Basis-Tabelle-Samen'!C129,"-",'Basis-Tabelle-Samen'!J129,"-seed-package-front-cr-bulgarian.jpg")),
IF($C$1="Dänisch - DK",HYPERLINK(CONCATENATE("https://www.saflax.de/0-WVK-Retail/Bilder-Pictures/SAFLAX-",'Basis-Tabelle-Samen'!C129,"-",'Basis-Tabelle-Samen'!J129,"-seed-package-front-cr-danish.jpg")),
IF($C$1="Deutsch - DE",HYPERLINK(CONCATENATE("https://www.saflax.de/0-WVK-Retail/Bilder-Pictures/SAFLAX-",'Basis-Tabelle-Samen'!C129,"-",'Basis-Tabelle-Samen'!J129,"-seed-package-front-cr-german.jpg")),
IF($C$1="Englisch - UK",HYPERLINK(CONCATENATE("https://www.saflax.de/0-WVK-Retail/Bilder-Pictures/SAFLAX-",'Basis-Tabelle-Samen'!C129,"-",'Basis-Tabelle-Samen'!J129,"-seed-package-front-cr-english.jpg")),
IF($C$1="Estnisch - EE",HYPERLINK(CONCATENATE("https://www.saflax.de/0-WVK-Retail/Bilder-Pictures/SAFLAX-",'Basis-Tabelle-Samen'!C129,"-",'Basis-Tabelle-Samen'!J129,"-seed-package-front-cr-estonian.jpg")),
IF($C$1="Finnisch - FI",HYPERLINK(CONCATENATE("https://www.saflax.de/0-WVK-Retail/Bilder-Pictures/SAFLAX-",'Basis-Tabelle-Samen'!C129,"-",'Basis-Tabelle-Samen'!J129,"-seed-package-front-cr-finnish.jpg")),
IF($C$1="Französisch - FR",HYPERLINK(CONCATENATE("https://www.saflax.de/0-WVK-Retail/Bilder-Pictures/SAFLAX-",'Basis-Tabelle-Samen'!C129,"-",'Basis-Tabelle-Samen'!J129,"-seed-package-front-cr-french.jpg")),
IF($C$1="Griechisch - GR",HYPERLINK(CONCATENATE("https://www.saflax.de/0-WVK-Retail/Bilder-Pictures/SAFLAX-",'Basis-Tabelle-Samen'!C129,"-",'Basis-Tabelle-Samen'!J129,"-seed-package-front-cr-greek.jpg")),
IF($C$1="Irisch - IE",HYPERLINK(CONCATENATE("https://www.saflax.de/0-WVK-Retail/Bilder-Pictures/SAFLAX-",'Basis-Tabelle-Samen'!C129,"-",'Basis-Tabelle-Samen'!J129,"-seed-package-front-cr-irish.jpg")),
IF($C$1="Isländisch - IS",HYPERLINK(CONCATENATE("https://www.saflax.de/0-WVK-Retail/Bilder-Pictures/SAFLAX-",'Basis-Tabelle-Samen'!C129,"-",'Basis-Tabelle-Samen'!J129,"-seed-package-front-cr-icelandic.jpg")),
IF($C$1="Italienisch - IT",HYPERLINK(CONCATENATE("https://www.saflax.de/0-WVK-Retail/Bilder-Pictures/SAFLAX-",'Basis-Tabelle-Samen'!C129,"-",'Basis-Tabelle-Samen'!J129,"-seed-package-front-cr-italian.jpg")),
IF($C$1="Japanisch - JP",HYPERLINK(CONCATENATE("https://www.saflax.de/0-WVK-Retail/Bilder-Pictures/SAFLAX-",'Basis-Tabelle-Samen'!C129,"-",'Basis-Tabelle-Samen'!J129,"-seed-package-front-cr-japanese.jpg")),
IF($C$1="Kroatisch - HR",HYPERLINK(CONCATENATE("https://www.saflax.de/0-WVK-Retail/Bilder-Pictures/SAFLAX-",'Basis-Tabelle-Samen'!C129,"-",'Basis-Tabelle-Samen'!J129,"-seed-package-front-cr-croatian.jpg")),
IF($C$1="Lettisch - LV",HYPERLINK(CONCATENATE("https://www.saflax.de/0-WVK-Retail/Bilder-Pictures/SAFLAX-",'Basis-Tabelle-Samen'!C129,"-",'Basis-Tabelle-Samen'!J129,"-seed-package-front-cr-latvian.jpg")),
IF($C$1="Litauisch - LT",HYPERLINK(CONCATENATE("https://www.saflax.de/0-WVK-Retail/Bilder-Pictures/SAFLAX-",'Basis-Tabelle-Samen'!C129,"-",'Basis-Tabelle-Samen'!J129,"-seed-package-front-cr-lithuanian.jpg")),
IF($C$1="Maltesisch - MT",HYPERLINK(CONCATENATE("https://www.saflax.de/0-WVK-Retail/Bilder-Pictures/SAFLAX-",'Basis-Tabelle-Samen'!C129,"-",'Basis-Tabelle-Samen'!J129,"-seed-package-front-cr-maltese.jpg")),
IF($C$1="Niederländisch - NL",HYPERLINK(CONCATENATE("https://www.saflax.de/0-WVK-Retail/Bilder-Pictures/SAFLAX-",'Basis-Tabelle-Samen'!C129,"-",'Basis-Tabelle-Samen'!J129,"-seed-package-front-cr-dutch.jpg")),
IF($C$1="Norwegisch - NO",HYPERLINK(CONCATENATE("https://www.saflax.de/0-WVK-Retail/Bilder-Pictures/SAFLAX-",'Basis-Tabelle-Samen'!C129,"-",'Basis-Tabelle-Samen'!J129,"-seed-package-front-cr-nowegian.jpg")),
IF($C$1="Polnisch - PL",HYPERLINK(CONCATENATE("https://www.saflax.de/0-WVK-Retail/Bilder-Pictures/SAFLAX-",'Basis-Tabelle-Samen'!C129,"-",'Basis-Tabelle-Samen'!J129,"-seed-package-front-cr-polish.jpg")),
IF($C$1="Portugiesisch - PT",HYPERLINK(CONCATENATE("https://www.saflax.de/0-WVK-Retail/Bilder-Pictures/SAFLAX-",'Basis-Tabelle-Samen'!C129,"-",'Basis-Tabelle-Samen'!J129,"-seed-package-front-cr-portuguese.jpg")),
IF($C$1="Rumänisch - RO",HYPERLINK(CONCATENATE("https://www.saflax.de/0-WVK-Retail/Bilder-Pictures/SAFLAX-",'Basis-Tabelle-Samen'!C129,"-",'Basis-Tabelle-Samen'!J129,"-seed-package-front-cr-romanian.jpg")),
IF($C$1="Schwedisch - SE",HYPERLINK(CONCATENATE("https://www.saflax.de/0-WVK-Retail/Bilder-Pictures/SAFLAX-",'Basis-Tabelle-Samen'!C129,"-",'Basis-Tabelle-Samen'!J129,"-seed-package-front-cr-swedish.jpg")),
IF($C$1="Slowakisch - SK",HYPERLINK(CONCATENATE("https://www.saflax.de/0-WVK-Retail/Bilder-Pictures/SAFLAX-",'Basis-Tabelle-Samen'!C129,"-",'Basis-Tabelle-Samen'!J129,"-seed-package-front-cr-slovak.jpg")),
IF($C$1="Slowenisch - SI",HYPERLINK(CONCATENATE("https://www.saflax.de/0-WVK-Retail/Bilder-Pictures/SAFLAX-",'Basis-Tabelle-Samen'!C129,"-",'Basis-Tabelle-Samen'!J129,"-seed-package-front-cr-slovenian.jpg")),
IF($C$1="Spanisch - ES",HYPERLINK(CONCATENATE("https://www.saflax.de/0-WVK-Retail/Bilder-Pictures/SAFLAX-",'Basis-Tabelle-Samen'!C129,"-",'Basis-Tabelle-Samen'!J129,"-seed-package-front-cr-spanish.jpg")),
IF($C$1="Tschechisch - CZ",HYPERLINK(CONCATENATE("https://www.saflax.de/0-WVK-Retail/Bilder-Pictures/SAFLAX-",'Basis-Tabelle-Samen'!C129,"-",'Basis-Tabelle-Samen'!J129,"-seed-package-front-cr-czech.jpg")),
IF($C$1="Türkisch - TR",HYPERLINK(CONCATENATE("https://www.saflax.de/0-WVK-Retail/Bilder-Pictures/SAFLAX-",'Basis-Tabelle-Samen'!C129,"-",'Basis-Tabelle-Samen'!J129,"-seed-package-front-cr-turkish.jpg")),
IF($C$1="Ungarisch - HU",HYPERLINK(CONCATENATE("https://www.saflax.de/0-WVK-Retail/Bilder-Pictures/SAFLAX-",'Basis-Tabelle-Samen'!C129,"-",'Basis-Tabelle-Samen'!J129,"-seed-package-front-cr-hungarian.jpg")),
" ACHTUNG")))))))))))))))))))))))))))))</f>
        <v>https://www.saflax.de/0-WVK-Retail/Bilder-Pictures/SAFLAX-18209-solanum-lycopersicum-seed-package-front-cr-english.jpg</v>
      </c>
      <c r="AL187" s="330" t="str">
        <f>IF(G187&lt;1,"",
IF($C$1="Bulgarisch - BG",HYPERLINK(CONCATENATE("https://www.saflax.de/0-WVK-Retail/Bilder-Pictures/SAFLAX-",'Basis-Tabelle-Samen'!C129,"-",'Basis-Tabelle-Samen'!J129,"-seed-package-back-cr-bulgarian.jpg")),
IF($C$1="Dänisch - DK",HYPERLINK(CONCATENATE("https://www.saflax.de/0-WVK-Retail/Bilder-Pictures/SAFLAX-",'Basis-Tabelle-Samen'!C129,"-",'Basis-Tabelle-Samen'!J129,"-seed-package-back-cr-danish.jpg")),
IF($C$1="Deutsch - DE",HYPERLINK(CONCATENATE("https://www.saflax.de/0-WVK-Retail/Bilder-Pictures/SAFLAX-",'Basis-Tabelle-Samen'!C129,"-",'Basis-Tabelle-Samen'!J129,"-seed-package-back-cr-german.jpg")),
IF($C$1="Englisch - UK",HYPERLINK(CONCATENATE("https://www.saflax.de/0-WVK-Retail/Bilder-Pictures/SAFLAX-",'Basis-Tabelle-Samen'!C129,"-",'Basis-Tabelle-Samen'!J129,"-seed-package-back-cr-english.jpg")),
IF($C$1="Estnisch - EE",HYPERLINK(CONCATENATE("https://www.saflax.de/0-WVK-Retail/Bilder-Pictures/SAFLAX-",'Basis-Tabelle-Samen'!C129,"-",'Basis-Tabelle-Samen'!J129,"-seed-package-back-cr-estonian.jpg")),
IF($C$1="Finnisch - FI",HYPERLINK(CONCATENATE("https://www.saflax.de/0-WVK-Retail/Bilder-Pictures/SAFLAX-",'Basis-Tabelle-Samen'!C129,"-",'Basis-Tabelle-Samen'!J129,"-seed-package-back-cr-finnish.jpg")),
IF($C$1="Französisch - FR",HYPERLINK(CONCATENATE("https://www.saflax.de/0-WVK-Retail/Bilder-Pictures/SAFLAX-",'Basis-Tabelle-Samen'!C129,"-",'Basis-Tabelle-Samen'!J129,"-seed-package-back-cr-french.jpg")),
IF($C$1="Griechisch - GR",HYPERLINK(CONCATENATE("https://www.saflax.de/0-WVK-Retail/Bilder-Pictures/SAFLAX-",'Basis-Tabelle-Samen'!C129,"-",'Basis-Tabelle-Samen'!J129,"-seed-package-back-cr-greek.jpg")),
IF($C$1="Irisch - IE",HYPERLINK(CONCATENATE("https://www.saflax.de/0-WVK-Retail/Bilder-Pictures/SAFLAX-",'Basis-Tabelle-Samen'!C129,"-",'Basis-Tabelle-Samen'!J129,"-seed-package-back-cr-irish.jpg")),
IF($C$1="Isländisch - IS",HYPERLINK(CONCATENATE("https://www.saflax.de/0-WVK-Retail/Bilder-Pictures/SAFLAX-",'Basis-Tabelle-Samen'!C129,"-",'Basis-Tabelle-Samen'!J129,"-seed-package-back-cr-icelandic.jpg")),
IF($C$1="Italienisch - IT",HYPERLINK(CONCATENATE("https://www.saflax.de/0-WVK-Retail/Bilder-Pictures/SAFLAX-",'Basis-Tabelle-Samen'!C129,"-",'Basis-Tabelle-Samen'!J129,"-seed-package-back-cr-italian.jpg")),
IF($C$1="Japanisch - JP",HYPERLINK(CONCATENATE("https://www.saflax.de/0-WVK-Retail/Bilder-Pictures/SAFLAX-",'Basis-Tabelle-Samen'!C129,"-",'Basis-Tabelle-Samen'!J129,"-seed-package-back-cr-japanese.jpg")),
IF($C$1="Kroatisch - HR",HYPERLINK(CONCATENATE("https://www.saflax.de/0-WVK-Retail/Bilder-Pictures/SAFLAX-",'Basis-Tabelle-Samen'!C129,"-",'Basis-Tabelle-Samen'!J129,"-seed-package-back-cr-croatian.jpg")),
IF($C$1="Lettisch - LV",HYPERLINK(CONCATENATE("https://www.saflax.de/0-WVK-Retail/Bilder-Pictures/SAFLAX-",'Basis-Tabelle-Samen'!C129,"-",'Basis-Tabelle-Samen'!J129,"-seed-package-back-cr-latvian.jpg")),
IF($C$1="Litauisch - LT",HYPERLINK(CONCATENATE("https://www.saflax.de/0-WVK-Retail/Bilder-Pictures/SAFLAX-",'Basis-Tabelle-Samen'!C129,"-",'Basis-Tabelle-Samen'!J129,"-seed-package-back-cr-lithuanian.jpg")),
IF($C$1="Maltesisch - MT",HYPERLINK(CONCATENATE("https://www.saflax.de/0-WVK-Retail/Bilder-Pictures/SAFLAX-",'Basis-Tabelle-Samen'!C129,"-",'Basis-Tabelle-Samen'!J129,"-seed-package-back-cr-maltese.jpg")),
IF($C$1="Niederländisch - NL",HYPERLINK(CONCATENATE("https://www.saflax.de/0-WVK-Retail/Bilder-Pictures/SAFLAX-",'Basis-Tabelle-Samen'!C129,"-",'Basis-Tabelle-Samen'!J129,"-seed-package-back-cr-dutch.jpg")),
IF($C$1="Norwegisch - NO",HYPERLINK(CONCATENATE("https://www.saflax.de/0-WVK-Retail/Bilder-Pictures/SAFLAX-",'Basis-Tabelle-Samen'!C129,"-",'Basis-Tabelle-Samen'!J129,"-seed-package-back-cr-nowegian.jpg")),
IF($C$1="Polnisch - PL",HYPERLINK(CONCATENATE("https://www.saflax.de/0-WVK-Retail/Bilder-Pictures/SAFLAX-",'Basis-Tabelle-Samen'!C129,"-",'Basis-Tabelle-Samen'!J129,"-seed-package-back-cr-polish.jpg")),
IF($C$1="Portugiesisch - PT",HYPERLINK(CONCATENATE("https://www.saflax.de/0-WVK-Retail/Bilder-Pictures/SAFLAX-",'Basis-Tabelle-Samen'!C129,"-",'Basis-Tabelle-Samen'!J129,"-seed-package-back-cr-portuguese.jpg")),
IF($C$1="Rumänisch - RO",HYPERLINK(CONCATENATE("https://www.saflax.de/0-WVK-Retail/Bilder-Pictures/SAFLAX-",'Basis-Tabelle-Samen'!C129,"-",'Basis-Tabelle-Samen'!J129,"-seed-package-back-cr-romanian.jpg")),
IF($C$1="Schwedisch - SE",HYPERLINK(CONCATENATE("https://www.saflax.de/0-WVK-Retail/Bilder-Pictures/SAFLAX-",'Basis-Tabelle-Samen'!C129,"-",'Basis-Tabelle-Samen'!J129,"-seed-package-back-cr-swedish.jpg")),
IF($C$1="Slowakisch - SK",HYPERLINK(CONCATENATE("https://www.saflax.de/0-WVK-Retail/Bilder-Pictures/SAFLAX-",'Basis-Tabelle-Samen'!C129,"-",'Basis-Tabelle-Samen'!J129,"-seed-package-back-cr-slovak.jpg")),
IF($C$1="Slowenisch - SI",HYPERLINK(CONCATENATE("https://www.saflax.de/0-WVK-Retail/Bilder-Pictures/SAFLAX-",'Basis-Tabelle-Samen'!C129,"-",'Basis-Tabelle-Samen'!J129,"-seed-package-back-cr-slovenian.jpg")),
IF($C$1="Spanisch - ES",HYPERLINK(CONCATENATE("https://www.saflax.de/0-WVK-Retail/Bilder-Pictures/SAFLAX-",'Basis-Tabelle-Samen'!C129,"-",'Basis-Tabelle-Samen'!J129,"-seed-package-back-cr-spanish.jpg")),
IF($C$1="Tschechisch - CZ",HYPERLINK(CONCATENATE("https://www.saflax.de/0-WVK-Retail/Bilder-Pictures/SAFLAX-",'Basis-Tabelle-Samen'!C129,"-",'Basis-Tabelle-Samen'!J129,"-seed-package-back-cr-czech.jpg")),
IF($C$1="Türkisch - TR",HYPERLINK(CONCATENATE("https://www.saflax.de/0-WVK-Retail/Bilder-Pictures/SAFLAX-",'Basis-Tabelle-Samen'!C129,"-",'Basis-Tabelle-Samen'!J129,"-seed-package-back-cr-turkish.jpg")),
IF($C$1="Ungarisch - HU",HYPERLINK(CONCATENATE("https://www.saflax.de/0-WVK-Retail/Bilder-Pictures/SAFLAX-",'Basis-Tabelle-Samen'!C129,"-",'Basis-Tabelle-Samen'!J129,"-seed-package-back-cr-hungarian.jpg")),
" ACHTUNG")))))))))))))))))))))))))))))</f>
        <v>https://www.saflax.de/0-WVK-Retail/Bilder-Pictures/SAFLAX-18209-solanum-lycopersicum-seed-package-back-cr-english.jpg</v>
      </c>
      <c r="AM187" s="330" t="str">
        <f>IF(H187&lt;1,"",
IF($C$1="Bulgarisch - BG",HYPERLINK(CONCATENATE("https://www.saflax.de/0-WVK-Retail/Bilder-Pictures/SAFLAX-",'Basis-Tabelle-Samen'!K129,"-",'Basis-Tabelle-Samen'!J129,"-garden-to-go-mini-bulgarian.jpg")),
IF($C$1="Dänisch - DK",HYPERLINK(CONCATENATE("https://www.saflax.de/0-WVK-Retail/Bilder-Pictures/SAFLAX-",'Basis-Tabelle-Samen'!K129,"-",'Basis-Tabelle-Samen'!J129,"-garden-to-go-mini-danish.jpg")),
IF($C$1="Deutsch - DE",HYPERLINK(CONCATENATE("https://www.saflax.de/0-WVK-Retail/Bilder-Pictures/SAFLAX-",'Basis-Tabelle-Samen'!K129,"-",'Basis-Tabelle-Samen'!J129,"-garden-to-go-mini-german.jpg")),
IF($C$1="Englisch - UK",HYPERLINK(CONCATENATE("https://www.saflax.de/0-WVK-Retail/Bilder-Pictures/SAFLAX-",'Basis-Tabelle-Samen'!K129,"-",'Basis-Tabelle-Samen'!J129,"-garden-to-go-mini-english.jpg")),
IF($C$1="Estnisch - EE",HYPERLINK(CONCATENATE("https://www.saflax.de/0-WVK-Retail/Bilder-Pictures/SAFLAX-",'Basis-Tabelle-Samen'!K129,"-",'Basis-Tabelle-Samen'!J129,"-garden-to-go-mini-estonian.jpg")),
IF($C$1="Finnisch - FI",HYPERLINK(CONCATENATE("https://www.saflax.de/0-WVK-Retail/Bilder-Pictures/SAFLAX-",'Basis-Tabelle-Samen'!K129,"-",'Basis-Tabelle-Samen'!J129,"-garden-to-go-mini-finnish.jpg")),
IF($C$1="Französisch - FR",HYPERLINK(CONCATENATE("https://www.saflax.de/0-WVK-Retail/Bilder-Pictures/SAFLAX-",'Basis-Tabelle-Samen'!K129,"-",'Basis-Tabelle-Samen'!J129,"-garden-to-go-mini-french.jpg")),
IF($C$1="Griechisch - GR",HYPERLINK(CONCATENATE("https://www.saflax.de/0-WVK-Retail/Bilder-Pictures/SAFLAX-",'Basis-Tabelle-Samen'!K129,"-",'Basis-Tabelle-Samen'!J129,"-garden-to-go-mini-greek.jpg")),
IF($C$1="Irisch - IE",HYPERLINK(CONCATENATE("https://www.saflax.de/0-WVK-Retail/Bilder-Pictures/SAFLAX-",'Basis-Tabelle-Samen'!K129,"-",'Basis-Tabelle-Samen'!J129,"-garden-to-go-mini-irish.jpg")),
IF($C$1="Isländisch - IS",HYPERLINK(CONCATENATE("https://www.saflax.de/0-WVK-Retail/Bilder-Pictures/SAFLAX-",'Basis-Tabelle-Samen'!K129,"-",'Basis-Tabelle-Samen'!J129,"-garden-to-go-mini-icelandic.jpg")),
IF($C$1="Italienisch - IT",HYPERLINK(CONCATENATE("https://www.saflax.de/0-WVK-Retail/Bilder-Pictures/SAFLAX-",'Basis-Tabelle-Samen'!K129,"-",'Basis-Tabelle-Samen'!J129,"-garden-to-go-mini-italian.jpg")),
IF($C$1="Japanisch - JP",HYPERLINK(CONCATENATE("https://www.saflax.de/0-WVK-Retail/Bilder-Pictures/SAFLAX-",'Basis-Tabelle-Samen'!K129,"-",'Basis-Tabelle-Samen'!J129,"-garden-to-go-mini-japanese.jpg")),
IF($C$1="Kroatisch - HR",HYPERLINK(CONCATENATE("https://www.saflax.de/0-WVK-Retail/Bilder-Pictures/SAFLAX-",'Basis-Tabelle-Samen'!K129,"-",'Basis-Tabelle-Samen'!J129,"-garden-to-go-mini-croatian.jpg")),
IF($C$1="Lettisch - LV",HYPERLINK(CONCATENATE("https://www.saflax.de/0-WVK-Retail/Bilder-Pictures/SAFLAX-",'Basis-Tabelle-Samen'!K129,"-",'Basis-Tabelle-Samen'!J129,"-garden-to-go-mini-latvian.jpg")),
IF($C$1="Litauisch - LT",HYPERLINK(CONCATENATE("https://www.saflax.de/0-WVK-Retail/Bilder-Pictures/SAFLAX-",'Basis-Tabelle-Samen'!K129,"-",'Basis-Tabelle-Samen'!J129,"-garden-to-go-mini-lithuanian.jpg")),
IF($C$1="Maltesisch - MT",HYPERLINK(CONCATENATE("https://www.saflax.de/0-WVK-Retail/Bilder-Pictures/SAFLAX-",'Basis-Tabelle-Samen'!K129,"-",'Basis-Tabelle-Samen'!J129,"-garden-to-go-mini-maltese.jpg")),
IF($C$1="Niederländisch - NL",HYPERLINK(CONCATENATE("https://www.saflax.de/0-WVK-Retail/Bilder-Pictures/SAFLAX-",'Basis-Tabelle-Samen'!K129,"-",'Basis-Tabelle-Samen'!J129,"-garden-to-go-mini-dutch.jpg")),
IF($C$1="Norwegisch - NO",HYPERLINK(CONCATENATE("https://www.saflax.de/0-WVK-Retail/Bilder-Pictures/SAFLAX-",'Basis-Tabelle-Samen'!K129,"-",'Basis-Tabelle-Samen'!J129,"-garden-to-go-mini-nowegian.jpg")),
IF($C$1="Polnisch - PL",HYPERLINK(CONCATENATE("https://www.saflax.de/0-WVK-Retail/Bilder-Pictures/SAFLAX-",'Basis-Tabelle-Samen'!K129,"-",'Basis-Tabelle-Samen'!J129,"-garden-to-go-mini-polish.jpg")),
IF($C$1="Portugiesisch - PT",HYPERLINK(CONCATENATE("https://www.saflax.de/0-WVK-Retail/Bilder-Pictures/SAFLAX-",'Basis-Tabelle-Samen'!K129,"-",'Basis-Tabelle-Samen'!J129,"-garden-to-go-mini-portuguese.jpg")),
IF($C$1="Rumänisch - RO",HYPERLINK(CONCATENATE("https://www.saflax.de/0-WVK-Retail/Bilder-Pictures/SAFLAX-",'Basis-Tabelle-Samen'!K129,"-",'Basis-Tabelle-Samen'!J129,"-garden-to-go-mini-romanian.jpg")),
IF($C$1="Schwedisch - SE",HYPERLINK(CONCATENATE("https://www.saflax.de/0-WVK-Retail/Bilder-Pictures/SAFLAX-",'Basis-Tabelle-Samen'!K129,"-",'Basis-Tabelle-Samen'!J129,"-garden-to-go-mini-swedish.jpg")),
IF($C$1="Slowakisch - SK",HYPERLINK(CONCATENATE("https://www.saflax.de/0-WVK-Retail/Bilder-Pictures/SAFLAX-",'Basis-Tabelle-Samen'!K129,"-",'Basis-Tabelle-Samen'!J129,"-garden-to-go-mini-slovak.jpg")),
IF($C$1="Slowenisch - SI",HYPERLINK(CONCATENATE("https://www.saflax.de/0-WVK-Retail/Bilder-Pictures/SAFLAX-",'Basis-Tabelle-Samen'!K129,"-",'Basis-Tabelle-Samen'!J129,"-garden-to-go-mini-slovenian.jpg")),
IF($C$1="Spanisch - ES",HYPERLINK(CONCATENATE("https://www.saflax.de/0-WVK-Retail/Bilder-Pictures/SAFLAX-",'Basis-Tabelle-Samen'!K129,"-",'Basis-Tabelle-Samen'!J129,"-garden-to-go-mini-spanish.jpg")),
IF($C$1="Tschechisch - CZ",HYPERLINK(CONCATENATE("https://www.saflax.de/0-WVK-Retail/Bilder-Pictures/SAFLAX-",'Basis-Tabelle-Samen'!K129,"-",'Basis-Tabelle-Samen'!J129,"-garden-to-go-mini-czech.jpg")),
IF($C$1="Türkisch - TR",HYPERLINK(CONCATENATE("https://www.saflax.de/0-WVK-Retail/Bilder-Pictures/SAFLAX-",'Basis-Tabelle-Samen'!K129,"-",'Basis-Tabelle-Samen'!J129,"-garden-to-go-mini-turkish.jpg")),
IF($C$1="Ungarisch - HU",HYPERLINK(CONCATENATE("https://www.saflax.de/0-WVK-Retail/Bilder-Pictures/SAFLAX-",'Basis-Tabelle-Samen'!K129,"-",'Basis-Tabelle-Samen'!J129,"-garden-to-go-mini-hungarian.jpg")),
" ACHTUNG")))))))))))))))))))))))))))))</f>
        <v>https://www.saflax.de/0-WVK-Retail/Bilder-Pictures/SAFLAX-78209-solanum-lycopersicum-garden-to-go-mini-english.jpg</v>
      </c>
      <c r="AN187" s="330" t="str">
        <f>IF(I187&lt;1,"",
IF($C$1="Bulgarisch - BG",HYPERLINK(CONCATENATE("https://www.saflax.de/0-WVK-Retail/Bilder-Pictures/SAFLAX-",'Basis-Tabelle-Samen'!N129,"-",'Basis-Tabelle-Samen'!J129,"-garden-to-go-lite-bulgarian.jpg")),
IF($C$1="Dänisch - DK",HYPERLINK(CONCATENATE("https://www.saflax.de/0-WVK-Retail/Bilder-Pictures/SAFLAX-",'Basis-Tabelle-Samen'!N129,"-",'Basis-Tabelle-Samen'!J129,"-garden-to-go-lite-danish.jpg")),
IF($C$1="Deutsch - DE",HYPERLINK(CONCATENATE("https://www.saflax.de/0-WVK-Retail/Bilder-Pictures/SAFLAX-",'Basis-Tabelle-Samen'!N129,"-",'Basis-Tabelle-Samen'!J129,"-garden-to-go-lite-german.jpg")),
IF($C$1="Englisch - UK",HYPERLINK(CONCATENATE("https://www.saflax.de/0-WVK-Retail/Bilder-Pictures/SAFLAX-",'Basis-Tabelle-Samen'!N129,"-",'Basis-Tabelle-Samen'!J129,"-garden-to-go-lite-english.jpg")),
IF($C$1="Estnisch - EE",HYPERLINK(CONCATENATE("https://www.saflax.de/0-WVK-Retail/Bilder-Pictures/SAFLAX-",'Basis-Tabelle-Samen'!N129,"-",'Basis-Tabelle-Samen'!J129,"-garden-to-go-lite-estonian.jpg")),
IF($C$1="Finnisch - FI",HYPERLINK(CONCATENATE("https://www.saflax.de/0-WVK-Retail/Bilder-Pictures/SAFLAX-",'Basis-Tabelle-Samen'!N129,"-",'Basis-Tabelle-Samen'!J129,"-garden-to-go-lite-finnish.jpg")),
IF($C$1="Französisch - FR",HYPERLINK(CONCATENATE("https://www.saflax.de/0-WVK-Retail/Bilder-Pictures/SAFLAX-",'Basis-Tabelle-Samen'!N129,"-",'Basis-Tabelle-Samen'!J129,"-garden-to-go-lite-french.jpg")),
IF($C$1="Griechisch - GR",HYPERLINK(CONCATENATE("https://www.saflax.de/0-WVK-Retail/Bilder-Pictures/SAFLAX-",'Basis-Tabelle-Samen'!N129,"-",'Basis-Tabelle-Samen'!J129,"-garden-to-go-lite-greek.jpg")),
IF($C$1="Irisch - IE",HYPERLINK(CONCATENATE("https://www.saflax.de/0-WVK-Retail/Bilder-Pictures/SAFLAX-",'Basis-Tabelle-Samen'!N129,"-",'Basis-Tabelle-Samen'!J129,"-garden-to-go-lite-irish.jpg")),
IF($C$1="Isländisch - IS",HYPERLINK(CONCATENATE("https://www.saflax.de/0-WVK-Retail/Bilder-Pictures/SAFLAX-",'Basis-Tabelle-Samen'!N129,"-",'Basis-Tabelle-Samen'!J129,"-garden-to-go-lite-icelandic.jpg")),
IF($C$1="Italienisch - IT",HYPERLINK(CONCATENATE("https://www.saflax.de/0-WVK-Retail/Bilder-Pictures/SAFLAX-",'Basis-Tabelle-Samen'!N129,"-",'Basis-Tabelle-Samen'!J129,"-garden-to-go-lite-italian.jpg")),
IF($C$1="Japanisch - JP",HYPERLINK(CONCATENATE("https://www.saflax.de/0-WVK-Retail/Bilder-Pictures/SAFLAX-",'Basis-Tabelle-Samen'!N129,"-",'Basis-Tabelle-Samen'!J129,"-garden-to-go-lite-japanese.jpg")),
IF($C$1="Kroatisch - HR",HYPERLINK(CONCATENATE("https://www.saflax.de/0-WVK-Retail/Bilder-Pictures/SAFLAX-",'Basis-Tabelle-Samen'!N129,"-",'Basis-Tabelle-Samen'!J129,"-garden-to-go-lite-croatian.jpg")),
IF($C$1="Lettisch - LV",HYPERLINK(CONCATENATE("https://www.saflax.de/0-WVK-Retail/Bilder-Pictures/SAFLAX-",'Basis-Tabelle-Samen'!N129,"-",'Basis-Tabelle-Samen'!J129,"-garden-to-go-lite-latvian.jpg")),
IF($C$1="Litauisch - LT",HYPERLINK(CONCATENATE("https://www.saflax.de/0-WVK-Retail/Bilder-Pictures/SAFLAX-",'Basis-Tabelle-Samen'!N129,"-",'Basis-Tabelle-Samen'!J129,"-garden-to-go-lite-lithuanian.jpg")),
IF($C$1="Maltesisch - MT",HYPERLINK(CONCATENATE("https://www.saflax.de/0-WVK-Retail/Bilder-Pictures/SAFLAX-",'Basis-Tabelle-Samen'!N129,"-",'Basis-Tabelle-Samen'!J129,"-garden-to-go-lite-maltese.jpg")),
IF($C$1="Niederländisch - NL",HYPERLINK(CONCATENATE("https://www.saflax.de/0-WVK-Retail/Bilder-Pictures/SAFLAX-",'Basis-Tabelle-Samen'!N129,"-",'Basis-Tabelle-Samen'!J129,"-garden-to-go-lite-dutch.jpg")),
IF($C$1="Norwegisch - NO",HYPERLINK(CONCATENATE("https://www.saflax.de/0-WVK-Retail/Bilder-Pictures/SAFLAX-",'Basis-Tabelle-Samen'!N129,"-",'Basis-Tabelle-Samen'!J129,"-garden-to-go-lite-nowegian.jpg")),
IF($C$1="Polnisch - PL",HYPERLINK(CONCATENATE("https://www.saflax.de/0-WVK-Retail/Bilder-Pictures/SAFLAX-",'Basis-Tabelle-Samen'!N129,"-",'Basis-Tabelle-Samen'!J129,"-garden-to-go-lite-polish.jpg")),
IF($C$1="Portugiesisch - PT",HYPERLINK(CONCATENATE("https://www.saflax.de/0-WVK-Retail/Bilder-Pictures/SAFLAX-",'Basis-Tabelle-Samen'!N129,"-",'Basis-Tabelle-Samen'!J129,"-garden-to-go-lite-portuguese.jpg")),
IF($C$1="Rumänisch - RO",HYPERLINK(CONCATENATE("https://www.saflax.de/0-WVK-Retail/Bilder-Pictures/SAFLAX-",'Basis-Tabelle-Samen'!N129,"-",'Basis-Tabelle-Samen'!J129,"-garden-to-go-lite-romanian.jpg")),
IF($C$1="Schwedisch - SE",HYPERLINK(CONCATENATE("https://www.saflax.de/0-WVK-Retail/Bilder-Pictures/SAFLAX-",'Basis-Tabelle-Samen'!N129,"-",'Basis-Tabelle-Samen'!J129,"-garden-to-go-lite-swedish.jpg")),
IF($C$1="Slowakisch - SK",HYPERLINK(CONCATENATE("https://www.saflax.de/0-WVK-Retail/Bilder-Pictures/SAFLAX-",'Basis-Tabelle-Samen'!N129,"-",'Basis-Tabelle-Samen'!J129,"-garden-to-go-lite-slovak.jpg")),
IF($C$1="Slowenisch - SI",HYPERLINK(CONCATENATE("https://www.saflax.de/0-WVK-Retail/Bilder-Pictures/SAFLAX-",'Basis-Tabelle-Samen'!N129,"-",'Basis-Tabelle-Samen'!J129,"-garden-to-go-lite-slovenian.jpg")),
IF($C$1="Spanisch - ES",HYPERLINK(CONCATENATE("https://www.saflax.de/0-WVK-Retail/Bilder-Pictures/SAFLAX-",'Basis-Tabelle-Samen'!N129,"-",'Basis-Tabelle-Samen'!J129,"-garden-to-go-lite-spanish.jpg")),
IF($C$1="Tschechisch - CZ",HYPERLINK(CONCATENATE("https://www.saflax.de/0-WVK-Retail/Bilder-Pictures/SAFLAX-",'Basis-Tabelle-Samen'!N129,"-",'Basis-Tabelle-Samen'!J129,"-garden-to-go-lite-czech.jpg")),
IF($C$1="Türkisch - TR",HYPERLINK(CONCATENATE("https://www.saflax.de/0-WVK-Retail/Bilder-Pictures/SAFLAX-",'Basis-Tabelle-Samen'!N129,"-",'Basis-Tabelle-Samen'!J129,"-garden-to-go-lite-turkish.jpg")),
IF($C$1="Ungarisch - HU",HYPERLINK(CONCATENATE("https://www.saflax.de/0-WVK-Retail/Bilder-Pictures/SAFLAX-",'Basis-Tabelle-Samen'!N129,"-",'Basis-Tabelle-Samen'!J129,"-garden-to-go-lite-hungarian.jpg")),
" ACHTUNG")))))))))))))))))))))))))))))</f>
        <v>https://www.saflax.de/0-WVK-Retail/Bilder-Pictures/SAFLAX-88209-solanum-lycopersicum-garden-to-go-lite-english.jpg</v>
      </c>
      <c r="AO187" s="330" t="str">
        <f>IF(J187&lt;1,"",
IF($C$1="Bulgarisch - BG",HYPERLINK(CONCATENATE("https://www.saflax.de/0-WVK-Retail/Bilder-Pictures/SAFLAX-",'Basis-Tabelle-Samen'!Q129,"-",'Basis-Tabelle-Samen'!J129,"-garden-to-go-bulgarian.jpg")),
IF($C$1="Dänisch - DK",HYPERLINK(CONCATENATE("https://www.saflax.de/0-WVK-Retail/Bilder-Pictures/SAFLAX-",'Basis-Tabelle-Samen'!Q129,"-",'Basis-Tabelle-Samen'!J129,"-garden-to-go-danish.jpg")),
IF($C$1="Deutsch - DE",HYPERLINK(CONCATENATE("https://www.saflax.de/0-WVK-Retail/Bilder-Pictures/SAFLAX-",'Basis-Tabelle-Samen'!Q129,"-",'Basis-Tabelle-Samen'!J129,"-garden-to-go-german.jpg")),
IF($C$1="Englisch - UK",HYPERLINK(CONCATENATE("https://www.saflax.de/0-WVK-Retail/Bilder-Pictures/SAFLAX-",'Basis-Tabelle-Samen'!Q129,"-",'Basis-Tabelle-Samen'!J129,"-garden-to-go-english.jpg")),
IF($C$1="Estnisch - EE",HYPERLINK(CONCATENATE("https://www.saflax.de/0-WVK-Retail/Bilder-Pictures/SAFLAX-",'Basis-Tabelle-Samen'!Q129,"-",'Basis-Tabelle-Samen'!J129,"-garden-to-go-estonian.jpg")),
IF($C$1="Finnisch - FI",HYPERLINK(CONCATENATE("https://www.saflax.de/0-WVK-Retail/Bilder-Pictures/SAFLAX-",'Basis-Tabelle-Samen'!Q129,"-",'Basis-Tabelle-Samen'!J129,"-garden-to-go-finnish.jpg")),
IF($C$1="Französisch - FR",HYPERLINK(CONCATENATE("https://www.saflax.de/0-WVK-Retail/Bilder-Pictures/SAFLAX-",'Basis-Tabelle-Samen'!Q129,"-",'Basis-Tabelle-Samen'!J129,"-garden-to-go-french.jpg")),
IF($C$1="Griechisch - GR",HYPERLINK(CONCATENATE("https://www.saflax.de/0-WVK-Retail/Bilder-Pictures/SAFLAX-",'Basis-Tabelle-Samen'!Q129,"-",'Basis-Tabelle-Samen'!J129,"-garden-to-go-greek.jpg")),
IF($C$1="Irisch - IE",HYPERLINK(CONCATENATE("https://www.saflax.de/0-WVK-Retail/Bilder-Pictures/SAFLAX-",'Basis-Tabelle-Samen'!Q129,"-",'Basis-Tabelle-Samen'!J129,"-garden-to-go-irish.jpg")),
IF($C$1="Isländisch - IS",HYPERLINK(CONCATENATE("https://www.saflax.de/0-WVK-Retail/Bilder-Pictures/SAFLAX-",'Basis-Tabelle-Samen'!Q129,"-",'Basis-Tabelle-Samen'!J129,"-garden-to-go-icelandic.jpg")),
IF($C$1="Italienisch - IT",HYPERLINK(CONCATENATE("https://www.saflax.de/0-WVK-Retail/Bilder-Pictures/SAFLAX-",'Basis-Tabelle-Samen'!Q129,"-",'Basis-Tabelle-Samen'!J129,"-garden-to-go-italian.jpg")),
IF($C$1="Japanisch - JP",HYPERLINK(CONCATENATE("https://www.saflax.de/0-WVK-Retail/Bilder-Pictures/SAFLAX-",'Basis-Tabelle-Samen'!Q129,"-",'Basis-Tabelle-Samen'!J129,"-garden-to-go-japanese.jpg")),
IF($C$1="Kroatisch - HR",HYPERLINK(CONCATENATE("https://www.saflax.de/0-WVK-Retail/Bilder-Pictures/SAFLAX-",'Basis-Tabelle-Samen'!Q129,"-",'Basis-Tabelle-Samen'!J129,"-garden-to-go-croatian.jpg")),
IF($C$1="Lettisch - LV",HYPERLINK(CONCATENATE("https://www.saflax.de/0-WVK-Retail/Bilder-Pictures/SAFLAX-",'Basis-Tabelle-Samen'!Q129,"-",'Basis-Tabelle-Samen'!J129,"-garden-to-go-latvian.jpg")),
IF($C$1="Litauisch - LT",HYPERLINK(CONCATENATE("https://www.saflax.de/0-WVK-Retail/Bilder-Pictures/SAFLAX-",'Basis-Tabelle-Samen'!Q129,"-",'Basis-Tabelle-Samen'!J129,"-garden-to-go-lithuanian.jpg")),
IF($C$1="Maltesisch - MT",HYPERLINK(CONCATENATE("https://www.saflax.de/0-WVK-Retail/Bilder-Pictures/SAFLAX-",'Basis-Tabelle-Samen'!Q129,"-",'Basis-Tabelle-Samen'!J129,"-garden-to-go-maltese.jpg")),
IF($C$1="Niederländisch - NL",HYPERLINK(CONCATENATE("https://www.saflax.de/0-WVK-Retail/Bilder-Pictures/SAFLAX-",'Basis-Tabelle-Samen'!Q129,"-",'Basis-Tabelle-Samen'!J129,"-garden-to-go-dutch.jpg")),
IF($C$1="Norwegisch - NO",HYPERLINK(CONCATENATE("https://www.saflax.de/0-WVK-Retail/Bilder-Pictures/SAFLAX-",'Basis-Tabelle-Samen'!Q129,"-",'Basis-Tabelle-Samen'!J129,"-garden-to-go-nowegian.jpg")),
IF($C$1="Polnisch - PL",HYPERLINK(CONCATENATE("https://www.saflax.de/0-WVK-Retail/Bilder-Pictures/SAFLAX-",'Basis-Tabelle-Samen'!Q129,"-",'Basis-Tabelle-Samen'!J129,"-garden-to-go-polish.jpg")),
IF($C$1="Portugiesisch - PT",HYPERLINK(CONCATENATE("https://www.saflax.de/0-WVK-Retail/Bilder-Pictures/SAFLAX-",'Basis-Tabelle-Samen'!Q129,"-",'Basis-Tabelle-Samen'!J129,"-garden-to-go-portuguese.jpg")),
IF($C$1="Rumänisch - RO",HYPERLINK(CONCATENATE("https://www.saflax.de/0-WVK-Retail/Bilder-Pictures/SAFLAX-",'Basis-Tabelle-Samen'!Q129,"-",'Basis-Tabelle-Samen'!J129,"-garden-to-go-romanian.jpg")),
IF($C$1="Schwedisch - SE",HYPERLINK(CONCATENATE("https://www.saflax.de/0-WVK-Retail/Bilder-Pictures/SAFLAX-",'Basis-Tabelle-Samen'!Q129,"-",'Basis-Tabelle-Samen'!J129,"-garden-to-go-swedish.jpg")),
IF($C$1="Slowakisch - SK",HYPERLINK(CONCATENATE("https://www.saflax.de/0-WVK-Retail/Bilder-Pictures/SAFLAX-",'Basis-Tabelle-Samen'!Q129,"-",'Basis-Tabelle-Samen'!J129,"-garden-to-go-slovak.jpg")),
IF($C$1="Slowenisch - SI",HYPERLINK(CONCATENATE("https://www.saflax.de/0-WVK-Retail/Bilder-Pictures/SAFLAX-",'Basis-Tabelle-Samen'!Q129,"-",'Basis-Tabelle-Samen'!J129,"-garden-to-go-slovenian.jpg")),
IF($C$1="Spanisch - ES",HYPERLINK(CONCATENATE("https://www.saflax.de/0-WVK-Retail/Bilder-Pictures/SAFLAX-",'Basis-Tabelle-Samen'!Q129,"-",'Basis-Tabelle-Samen'!J129,"-garden-to-go-spanish.jpg")),
IF($C$1="Tschechisch - CZ",HYPERLINK(CONCATENATE("https://www.saflax.de/0-WVK-Retail/Bilder-Pictures/SAFLAX-",'Basis-Tabelle-Samen'!Q129,"-",'Basis-Tabelle-Samen'!J129,"-garden-to-go-czech.jpg")),
IF($C$1="Türkisch - TR",HYPERLINK(CONCATENATE("https://www.saflax.de/0-WVK-Retail/Bilder-Pictures/SAFLAX-",'Basis-Tabelle-Samen'!Q129,"-",'Basis-Tabelle-Samen'!J129,"-garden-to-go-turkish.jpg")),
IF($C$1="Ungarisch - HU",HYPERLINK(CONCATENATE("https://www.saflax.de/0-WVK-Retail/Bilder-Pictures/SAFLAX-",'Basis-Tabelle-Samen'!Q129,"-",'Basis-Tabelle-Samen'!J129,"-garden-to-go-hungarian.jpg")),
" ACHTUNG")))))))))))))))))))))))))))))</f>
        <v>https://www.saflax.de/0-WVK-Retail/Bilder-Pictures/SAFLAX-58209-solanum-lycopersicum-garden-to-go-english.jpg</v>
      </c>
      <c r="AP187" s="330" t="str">
        <f>IF(K187&lt;1,"",
IF($C$1="Bulgarisch - BG",HYPERLINK(CONCATENATE("https://www.saflax.de/0-WVK-Retail/Bilder-Pictures/SAFLAX-",'Basis-Tabelle-Samen'!T129,"-",'Basis-Tabelle-Samen'!J129,"-cultivation-set-bulgarian.jpg")),
IF($C$1="Dänisch - DK",HYPERLINK(CONCATENATE("https://www.saflax.de/0-WVK-Retail/Bilder-Pictures/SAFLAX-",'Basis-Tabelle-Samen'!T129,"-",'Basis-Tabelle-Samen'!J129,"-cultivation-set-danish.jpg")),
IF($C$1="Deutsch - DE",HYPERLINK(CONCATENATE("https://www.saflax.de/0-WVK-Retail/Bilder-Pictures/SAFLAX-",'Basis-Tabelle-Samen'!T129,"-",'Basis-Tabelle-Samen'!J129,"-cultivation-set-german.jpg")),
IF($C$1="Englisch - UK",HYPERLINK(CONCATENATE("https://www.saflax.de/0-WVK-Retail/Bilder-Pictures/SAFLAX-",'Basis-Tabelle-Samen'!T129,"-",'Basis-Tabelle-Samen'!J129,"-cultivation-set-english.jpg")),
IF($C$1="Estnisch - EE",HYPERLINK(CONCATENATE("https://www.saflax.de/0-WVK-Retail/Bilder-Pictures/SAFLAX-",'Basis-Tabelle-Samen'!T129,"-",'Basis-Tabelle-Samen'!J129,"-cultivation-set-estonian.jpg")),
IF($C$1="Finnisch - FI",HYPERLINK(CONCATENATE("https://www.saflax.de/0-WVK-Retail/Bilder-Pictures/SAFLAX-",'Basis-Tabelle-Samen'!T129,"-",'Basis-Tabelle-Samen'!J129,"-cultivation-set-finnish.jpg")),
IF($C$1="Französisch - FR",HYPERLINK(CONCATENATE("https://www.saflax.de/0-WVK-Retail/Bilder-Pictures/SAFLAX-",'Basis-Tabelle-Samen'!T129,"-",'Basis-Tabelle-Samen'!J129,"-cultivation-set-french.jpg")),
IF($C$1="Griechisch - GR",HYPERLINK(CONCATENATE("https://www.saflax.de/0-WVK-Retail/Bilder-Pictures/SAFLAX-",'Basis-Tabelle-Samen'!T129,"-",'Basis-Tabelle-Samen'!J129,"-cultivation-set-greek.jpg")),
IF($C$1="Irisch - IE",HYPERLINK(CONCATENATE("https://www.saflax.de/0-WVK-Retail/Bilder-Pictures/SAFLAX-",'Basis-Tabelle-Samen'!T129,"-",'Basis-Tabelle-Samen'!J129,"-cultivation-set-irish.jpg")),
IF($C$1="Isländisch - IS",HYPERLINK(CONCATENATE("https://www.saflax.de/0-WVK-Retail/Bilder-Pictures/SAFLAX-",'Basis-Tabelle-Samen'!T129,"-",'Basis-Tabelle-Samen'!J129,"-cultivation-set-icelandic.jpg")),
IF($C$1="Italienisch - IT",HYPERLINK(CONCATENATE("https://www.saflax.de/0-WVK-Retail/Bilder-Pictures/SAFLAX-",'Basis-Tabelle-Samen'!T129,"-",'Basis-Tabelle-Samen'!J129,"-cultivation-set-italian.jpg")),
IF($C$1="Japanisch - JP",HYPERLINK(CONCATENATE("https://www.saflax.de/0-WVK-Retail/Bilder-Pictures/SAFLAX-",'Basis-Tabelle-Samen'!T129,"-",'Basis-Tabelle-Samen'!J129,"-cultivation-set-japanese.jpg")),
IF($C$1="Kroatisch - HR",HYPERLINK(CONCATENATE("https://www.saflax.de/0-WVK-Retail/Bilder-Pictures/SAFLAX-",'Basis-Tabelle-Samen'!T129,"-",'Basis-Tabelle-Samen'!J129,"-cultivation-set-croatian.jpg")),
IF($C$1="Lettisch - LV",HYPERLINK(CONCATENATE("https://www.saflax.de/0-WVK-Retail/Bilder-Pictures/SAFLAX-",'Basis-Tabelle-Samen'!T129,"-",'Basis-Tabelle-Samen'!J129,"-cultivation-set-latvian.jpg")),
IF($C$1="Litauisch - LT",HYPERLINK(CONCATENATE("https://www.saflax.de/0-WVK-Retail/Bilder-Pictures/SAFLAX-",'Basis-Tabelle-Samen'!T129,"-",'Basis-Tabelle-Samen'!J129,"-cultivation-set-lithuanian.jpg")),
IF($C$1="Maltesisch - MT",HYPERLINK(CONCATENATE("https://www.saflax.de/0-WVK-Retail/Bilder-Pictures/SAFLAX-",'Basis-Tabelle-Samen'!T129,"-",'Basis-Tabelle-Samen'!J129,"-cultivation-set-maltese.jpg")),
IF($C$1="Niederländisch - NL",HYPERLINK(CONCATENATE("https://www.saflax.de/0-WVK-Retail/Bilder-Pictures/SAFLAX-",'Basis-Tabelle-Samen'!T129,"-",'Basis-Tabelle-Samen'!J129,"-cultivation-set-dutch.jpg")),
IF($C$1="Norwegisch - NO",HYPERLINK(CONCATENATE("https://www.saflax.de/0-WVK-Retail/Bilder-Pictures/SAFLAX-",'Basis-Tabelle-Samen'!T129,"-",'Basis-Tabelle-Samen'!J129,"-cultivation-set-nowegian.jpg")),
IF($C$1="Polnisch - PL",HYPERLINK(CONCATENATE("https://www.saflax.de/0-WVK-Retail/Bilder-Pictures/SAFLAX-",'Basis-Tabelle-Samen'!T129,"-",'Basis-Tabelle-Samen'!J129,"-cultivation-set-polish.jpg")),
IF($C$1="Portugiesisch - PT",HYPERLINK(CONCATENATE("https://www.saflax.de/0-WVK-Retail/Bilder-Pictures/SAFLAX-",'Basis-Tabelle-Samen'!T129,"-",'Basis-Tabelle-Samen'!J129,"-cultivation-set-portuguese.jpg")),
IF($C$1="Rumänisch - RO",HYPERLINK(CONCATENATE("https://www.saflax.de/0-WVK-Retail/Bilder-Pictures/SAFLAX-",'Basis-Tabelle-Samen'!T129,"-",'Basis-Tabelle-Samen'!J129,"-cultivation-set-romanian.jpg")),
IF($C$1="Schwedisch - SE",HYPERLINK(CONCATENATE("https://www.saflax.de/0-WVK-Retail/Bilder-Pictures/SAFLAX-",'Basis-Tabelle-Samen'!T129,"-",'Basis-Tabelle-Samen'!J129,"-cultivation-set-swedish.jpg")),
IF($C$1="Slowakisch - SK",HYPERLINK(CONCATENATE("https://www.saflax.de/0-WVK-Retail/Bilder-Pictures/SAFLAX-",'Basis-Tabelle-Samen'!T129,"-",'Basis-Tabelle-Samen'!J129,"-cultivation-set-slovak.jpg")),
IF($C$1="Slowenisch - SI",HYPERLINK(CONCATENATE("https://www.saflax.de/0-WVK-Retail/Bilder-Pictures/SAFLAX-",'Basis-Tabelle-Samen'!T129,"-",'Basis-Tabelle-Samen'!J129,"-cultivation-set-slovenian.jpg")),
IF($C$1="Spanisch - ES",HYPERLINK(CONCATENATE("https://www.saflax.de/0-WVK-Retail/Bilder-Pictures/SAFLAX-",'Basis-Tabelle-Samen'!T129,"-",'Basis-Tabelle-Samen'!J129,"-cultivation-set-spanish.jpg")),
IF($C$1="Tschechisch - CZ",HYPERLINK(CONCATENATE("https://www.saflax.de/0-WVK-Retail/Bilder-Pictures/SAFLAX-",'Basis-Tabelle-Samen'!T129,"-",'Basis-Tabelle-Samen'!J129,"-cultivation-set-czech.jpg")),
IF($C$1="Türkisch - TR",HYPERLINK(CONCATENATE("https://www.saflax.de/0-WVK-Retail/Bilder-Pictures/SAFLAX-",'Basis-Tabelle-Samen'!T129,"-",'Basis-Tabelle-Samen'!J129,"-cultivation-set-turkish.jpg")),
IF($C$1="Ungarisch - HU",HYPERLINK(CONCATENATE("https://www.saflax.de/0-WVK-Retail/Bilder-Pictures/SAFLAX-",'Basis-Tabelle-Samen'!T129,"-",'Basis-Tabelle-Samen'!J129,"-cultivation-set-hungarian.jpg")),
" ACHTUNG")))))))))))))))))))))))))))))</f>
        <v>https://www.saflax.de/0-WVK-Retail/Bilder-Pictures/SAFLAX-38209-solanum-lycopersicum-cultivation-set-english.jpg</v>
      </c>
      <c r="AQ187" s="330" t="str">
        <f>IF(L187&lt;1,"",
IF($C$1="Bulgarisch - BG",HYPERLINK(CONCATENATE("https://www.saflax.de/0-WVK-Retail/Bilder-Pictures/SAFLAX-",'Basis-Tabelle-Samen'!W129,"-",'Basis-Tabelle-Samen'!J129,"-garden-in-the-bag-bulgarian.jpg")),
IF($C$1="Dänisch - DK",HYPERLINK(CONCATENATE("https://www.saflax.de/0-WVK-Retail/Bilder-Pictures/SAFLAX-",'Basis-Tabelle-Samen'!W129,"-",'Basis-Tabelle-Samen'!J129,"-garden-in-the-bag-danish.jpg")),
IF($C$1="Deutsch - DE",HYPERLINK(CONCATENATE("https://www.saflax.de/0-WVK-Retail/Bilder-Pictures/SAFLAX-",'Basis-Tabelle-Samen'!W129,"-",'Basis-Tabelle-Samen'!J129,"-garden-in-the-bag-german.jpg")),
IF($C$1="Englisch - UK",HYPERLINK(CONCATENATE("https://www.saflax.de/0-WVK-Retail/Bilder-Pictures/SAFLAX-",'Basis-Tabelle-Samen'!W129,"-",'Basis-Tabelle-Samen'!J129,"-garden-in-the-bag-english.jpg")),
IF($C$1="Estnisch - EE",HYPERLINK(CONCATENATE("https://www.saflax.de/0-WVK-Retail/Bilder-Pictures/SAFLAX-",'Basis-Tabelle-Samen'!W129,"-",'Basis-Tabelle-Samen'!J129,"-garden-in-the-bag-estonian.jpg")),
IF($C$1="Finnisch - FI",HYPERLINK(CONCATENATE("https://www.saflax.de/0-WVK-Retail/Bilder-Pictures/SAFLAX-",'Basis-Tabelle-Samen'!W129,"-",'Basis-Tabelle-Samen'!J129,"-garden-in-the-bag-finnish.jpg")),
IF($C$1="Französisch - FR",HYPERLINK(CONCATENATE("https://www.saflax.de/0-WVK-Retail/Bilder-Pictures/SAFLAX-",'Basis-Tabelle-Samen'!W129,"-",'Basis-Tabelle-Samen'!J129,"-garden-in-the-bag-french.jpg")),
IF($C$1="Griechisch - GR",HYPERLINK(CONCATENATE("https://www.saflax.de/0-WVK-Retail/Bilder-Pictures/SAFLAX-",'Basis-Tabelle-Samen'!W129,"-",'Basis-Tabelle-Samen'!J129,"-garden-in-the-bag-greek.jpg")),
IF($C$1="Irisch - IE",HYPERLINK(CONCATENATE("https://www.saflax.de/0-WVK-Retail/Bilder-Pictures/SAFLAX-",'Basis-Tabelle-Samen'!W129,"-",'Basis-Tabelle-Samen'!J129,"-garden-in-the-bag-irish.jpg")),
IF($C$1="Isländisch - IS",HYPERLINK(CONCATENATE("https://www.saflax.de/0-WVK-Retail/Bilder-Pictures/SAFLAX-",'Basis-Tabelle-Samen'!W129,"-",'Basis-Tabelle-Samen'!J129,"-garden-in-the-bag-icelandic.jpg")),
IF($C$1="Italienisch - IT",HYPERLINK(CONCATENATE("https://www.saflax.de/0-WVK-Retail/Bilder-Pictures/SAFLAX-",'Basis-Tabelle-Samen'!W129,"-",'Basis-Tabelle-Samen'!J129,"-garden-in-the-bag-italian.jpg")),
IF($C$1="Japanisch - JP",HYPERLINK(CONCATENATE("https://www.saflax.de/0-WVK-Retail/Bilder-Pictures/SAFLAX-",'Basis-Tabelle-Samen'!W129,"-",'Basis-Tabelle-Samen'!J129,"-garden-in-the-bag-japanese.jpg")),
IF($C$1="Kroatisch - HR",HYPERLINK(CONCATENATE("https://www.saflax.de/0-WVK-Retail/Bilder-Pictures/SAFLAX-",'Basis-Tabelle-Samen'!W129,"-",'Basis-Tabelle-Samen'!J129,"-garden-in-the-bag-croatian.jpg")),
IF($C$1="Lettisch - LV",HYPERLINK(CONCATENATE("https://www.saflax.de/0-WVK-Retail/Bilder-Pictures/SAFLAX-",'Basis-Tabelle-Samen'!W129,"-",'Basis-Tabelle-Samen'!J129,"-garden-in-the-bag-latvian.jpg")),
IF($C$1="Litauisch - LT",HYPERLINK(CONCATENATE("https://www.saflax.de/0-WVK-Retail/Bilder-Pictures/SAFLAX-",'Basis-Tabelle-Samen'!W129,"-",'Basis-Tabelle-Samen'!J129,"-garden-in-the-bag-lithuanian.jpg")),
IF($C$1="Maltesisch - MT",HYPERLINK(CONCATENATE("https://www.saflax.de/0-WVK-Retail/Bilder-Pictures/SAFLAX-",'Basis-Tabelle-Samen'!W129,"-",'Basis-Tabelle-Samen'!J129,"-garden-in-the-bag-maltese.jpg")),
IF($C$1="Niederländisch - NL",HYPERLINK(CONCATENATE("https://www.saflax.de/0-WVK-Retail/Bilder-Pictures/SAFLAX-",'Basis-Tabelle-Samen'!W129,"-",'Basis-Tabelle-Samen'!J129,"-garden-in-the-bag-dutch.jpg")),
IF($C$1="Norwegisch - NO",HYPERLINK(CONCATENATE("https://www.saflax.de/0-WVK-Retail/Bilder-Pictures/SAFLAX-",'Basis-Tabelle-Samen'!W129,"-",'Basis-Tabelle-Samen'!J129,"-garden-in-the-bag-nowegian.jpg")),
IF($C$1="Polnisch - PL",HYPERLINK(CONCATENATE("https://www.saflax.de/0-WVK-Retail/Bilder-Pictures/SAFLAX-",'Basis-Tabelle-Samen'!W129,"-",'Basis-Tabelle-Samen'!J129,"-garden-in-the-bag-polish.jpg")),
IF($C$1="Portugiesisch - PT",HYPERLINK(CONCATENATE("https://www.saflax.de/0-WVK-Retail/Bilder-Pictures/SAFLAX-",'Basis-Tabelle-Samen'!W129,"-",'Basis-Tabelle-Samen'!J129,"-garden-in-the-bag-portuguese.jpg")),
IF($C$1="Rumänisch - RO",HYPERLINK(CONCATENATE("https://www.saflax.de/0-WVK-Retail/Bilder-Pictures/SAFLAX-",'Basis-Tabelle-Samen'!W129,"-",'Basis-Tabelle-Samen'!J129,"-garden-in-the-bag-romanian.jpg")),
IF($C$1="Schwedisch - SE",HYPERLINK(CONCATENATE("https://www.saflax.de/0-WVK-Retail/Bilder-Pictures/SAFLAX-",'Basis-Tabelle-Samen'!W129,"-",'Basis-Tabelle-Samen'!J129,"-garden-in-the-bag-swedish.jpg")),
IF($C$1="Slowakisch - SK",HYPERLINK(CONCATENATE("https://www.saflax.de/0-WVK-Retail/Bilder-Pictures/SAFLAX-",'Basis-Tabelle-Samen'!W129,"-",'Basis-Tabelle-Samen'!J129,"-garden-in-the-bag-slovak.jpg")),
IF($C$1="Slowenisch - SI",HYPERLINK(CONCATENATE("https://www.saflax.de/0-WVK-Retail/Bilder-Pictures/SAFLAX-",'Basis-Tabelle-Samen'!W129,"-",'Basis-Tabelle-Samen'!J129,"-garden-in-the-bag-slovenian.jpg")),
IF($C$1="Spanisch - ES",HYPERLINK(CONCATENATE("https://www.saflax.de/0-WVK-Retail/Bilder-Pictures/SAFLAX-",'Basis-Tabelle-Samen'!W129,"-",'Basis-Tabelle-Samen'!J129,"-garden-in-the-bag-spanish.jpg")),
IF($C$1="Tschechisch - CZ",HYPERLINK(CONCATENATE("https://www.saflax.de/0-WVK-Retail/Bilder-Pictures/SAFLAX-",'Basis-Tabelle-Samen'!W129,"-",'Basis-Tabelle-Samen'!J129,"-garden-in-the-bag-czech.jpg")),
IF($C$1="Türkisch - TR",HYPERLINK(CONCATENATE("https://www.saflax.de/0-WVK-Retail/Bilder-Pictures/SAFLAX-",'Basis-Tabelle-Samen'!W129,"-",'Basis-Tabelle-Samen'!J129,"-garden-in-the-bag-turkish.jpg")),
IF($C$1="Ungarisch - HU",HYPERLINK(CONCATENATE("https://www.saflax.de/0-WVK-Retail/Bilder-Pictures/SAFLAX-",'Basis-Tabelle-Samen'!W129,"-",'Basis-Tabelle-Samen'!J129,"-garden-in-the-bag-hungarian.jpg")),
" ACHTUNG")))))))))))))))))))))))))))))</f>
        <v>https://www.saflax.de/0-WVK-Retail/Bilder-Pictures/SAFLAX-68209-solanum-lycopersicum-garden-in-the-bag-english.jpg</v>
      </c>
    </row>
    <row r="188" spans="1:43" ht="17.100000000000001" customHeight="1" x14ac:dyDescent="0.2">
      <c r="A188" s="318" t="str">
        <f>IF('Basis-Tabelle-Samen'!A130="","",IF($C$1="Deutsch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88" s="319" t="str">
        <f>'Basis-Tabelle-Samen'!I130</f>
        <v>Solanum lycopersicum</v>
      </c>
      <c r="C188" s="316" t="str">
        <f>IF($C$1="Bulgarisch - BG",'Basis-Tabelle-Samen'!Z130,
IF($C$1="Dänisch - DK",'Basis-Tabelle-Samen'!AA130,
IF($C$1="Deutsch - DE",'Basis-Tabelle-Samen'!AB130,
IF($C$1="Englisch - UK",'Basis-Tabelle-Samen'!AC130,
IF($C$1="Estnisch - EE",'Basis-Tabelle-Samen'!AD130,
IF($C$1="Finnisch - FI",'Basis-Tabelle-Samen'!AE130,
IF($C$1="Französisch - FR",'Basis-Tabelle-Samen'!AF130,
IF($C$1="Griechisch - GR",'Basis-Tabelle-Samen'!AG130,
IF($C$1="Irisch - IE",'Basis-Tabelle-Samen'!AH130,
IF($C$1="Isländisch - IS",'Basis-Tabelle-Samen'!AI130,
IF($C$1="Italienisch - IT",'Basis-Tabelle-Samen'!AJ130,
IF($C$1="Japanisch - JP",'Basis-Tabelle-Samen'!AK130,
IF($C$1="Kroatisch - HR",'Basis-Tabelle-Samen'!AL130,
IF($C$1="Lettisch - LV",'Basis-Tabelle-Samen'!AM130,
IF($C$1="Litauisch - LT",'Basis-Tabelle-Samen'!AN130,
IF($C$1="Maltesisch - MT",'Basis-Tabelle-Samen'!AO130,
IF($C$1="Niederländisch - NL",'Basis-Tabelle-Samen'!AP130,
IF($C$1="Norwegisch - NO",'Basis-Tabelle-Samen'!AQ130,
IF($C$1="Polnisch - PL",'Basis-Tabelle-Samen'!AR130,
IF($C$1="Portugiesisch - PT",'Basis-Tabelle-Samen'!AS130,
IF($C$1="Rumänisch - RO",'Basis-Tabelle-Samen'!AT130,
IF($C$1="Schwedisch - SE",'Basis-Tabelle-Samen'!AU130,
IF($C$1="Slowakisch - SK",'Basis-Tabelle-Samen'!AV130,
IF($C$1="Slowenisch - SI",'Basis-Tabelle-Samen'!AW130,
IF($C$1="Spanisch - ES",'Basis-Tabelle-Samen'!AX130,
IF($C$1="Tschechisch - CZ",'Basis-Tabelle-Samen'!AY130,
IF($C$1="Türkisch - TR",'Basis-Tabelle-Samen'!AZ130,
IF($C$1="Ungarisch - HU",'Basis-Tabelle-Samen'!BA130,
" ACHTUNG"))))))))))))))))))))))))))))</f>
        <v>Organic - Tomato - San Marzano</v>
      </c>
      <c r="D188" s="320">
        <f>'Basis-Tabelle-Samen'!F130</f>
        <v>15</v>
      </c>
      <c r="E188" s="321" t="str">
        <f>'Basis-Tabelle-Samen'!H130</f>
        <v>7 %</v>
      </c>
      <c r="F188" s="322" t="str">
        <f>IF('Basis-Tabelle-Samen'!G130="","",'Basis-Tabelle-Samen'!G130)</f>
        <v>02</v>
      </c>
      <c r="G188" s="320">
        <f>'Basis-Tabelle-Samen'!C130</f>
        <v>18210</v>
      </c>
      <c r="H188" s="323">
        <f>'Basis-Tabelle-Samen'!D130</f>
        <v>4055473182100</v>
      </c>
      <c r="I188" s="324">
        <f>'Basis-Tabelle-Samen'!E130</f>
        <v>2.0499999999999998</v>
      </c>
      <c r="J188" s="325">
        <f t="shared" si="2"/>
        <v>12</v>
      </c>
      <c r="K188" s="326">
        <f>'Basis-Tabelle-Samen'!K130</f>
        <v>78210</v>
      </c>
      <c r="L188" s="323">
        <f>'Basis-Tabelle-Samen'!L130</f>
        <v>4055473782102</v>
      </c>
      <c r="M188" s="324">
        <f>'Basis-Tabelle-Samen'!M130</f>
        <v>2.4500000000000002</v>
      </c>
      <c r="N188" s="326">
        <f>IF(K188&lt;1,"",'3'!$I$15)</f>
        <v>15</v>
      </c>
      <c r="O188" s="327">
        <f>IF(K188&lt;1,"",'3'!$J$11)</f>
        <v>90</v>
      </c>
      <c r="P188" s="326">
        <f>'Basis-Tabelle-Samen'!N130</f>
        <v>88210</v>
      </c>
      <c r="Q188" s="323">
        <f>'Basis-Tabelle-Samen'!O130</f>
        <v>4055473882109</v>
      </c>
      <c r="R188" s="328">
        <f>'Basis-Tabelle-Samen'!P130</f>
        <v>3.75</v>
      </c>
      <c r="S188" s="326">
        <f>IF(R188&lt;1,"",'3'!$M$15)</f>
        <v>18</v>
      </c>
      <c r="T188" s="327">
        <f>IF(R188&lt;1,"",'3'!$N$11)</f>
        <v>72</v>
      </c>
      <c r="U188" s="326">
        <f>'Basis-Tabelle-Samen'!Q130</f>
        <v>58210</v>
      </c>
      <c r="V188" s="323">
        <f>'Basis-Tabelle-Samen'!R130</f>
        <v>4055473582108</v>
      </c>
      <c r="W188" s="324">
        <f>'Basis-Tabelle-Samen'!S130</f>
        <v>4.95</v>
      </c>
      <c r="X188" s="326">
        <f>IF(U188&lt;1,"",'3'!$Q$15)</f>
        <v>6</v>
      </c>
      <c r="Y188" s="327">
        <f>IF(U188&lt;1,"",'3'!$R$11)</f>
        <v>24</v>
      </c>
      <c r="Z188" s="326">
        <f>'Basis-Tabelle-Samen'!T130</f>
        <v>38210</v>
      </c>
      <c r="AA188" s="323">
        <f>'Basis-Tabelle-Samen'!U130</f>
        <v>4055473382104</v>
      </c>
      <c r="AB188" s="324">
        <f>'Basis-Tabelle-Samen'!V130</f>
        <v>6.75</v>
      </c>
      <c r="AC188" s="326">
        <f>IF(Z188&lt;1,"",'3'!$U$15)</f>
        <v>6</v>
      </c>
      <c r="AD188" s="327">
        <f>IF(Z188&lt;1,"",'3'!$V$11)</f>
        <v>24</v>
      </c>
      <c r="AE188" s="326">
        <f>'Basis-Tabelle-Samen'!W130</f>
        <v>68210</v>
      </c>
      <c r="AF188" s="323">
        <f>'Basis-Tabelle-Samen'!X130</f>
        <v>4055473682105</v>
      </c>
      <c r="AG188" s="324">
        <f>'Basis-Tabelle-Samen'!Y130</f>
        <v>2.95</v>
      </c>
      <c r="AH188" s="326">
        <f>IF(AE188&lt;1,"",'3'!$Y$15)</f>
        <v>8</v>
      </c>
      <c r="AI188" s="327">
        <f>IF(AE188&lt;1,"",'3'!$Z$11)</f>
        <v>64</v>
      </c>
      <c r="AJ188" s="329"/>
      <c r="AK188" s="316" t="str">
        <f>IF(G188&lt;1,"",
IF($C$1="Bulgarisch - BG",HYPERLINK(CONCATENATE("https://www.saflax.de/0-WVK-Retail/Bilder-Pictures/SAFLAX-",'Basis-Tabelle-Samen'!C130,"-",'Basis-Tabelle-Samen'!J130,"-seed-package-front-cr-bulgarian.jpg")),
IF($C$1="Dänisch - DK",HYPERLINK(CONCATENATE("https://www.saflax.de/0-WVK-Retail/Bilder-Pictures/SAFLAX-",'Basis-Tabelle-Samen'!C130,"-",'Basis-Tabelle-Samen'!J130,"-seed-package-front-cr-danish.jpg")),
IF($C$1="Deutsch - DE",HYPERLINK(CONCATENATE("https://www.saflax.de/0-WVK-Retail/Bilder-Pictures/SAFLAX-",'Basis-Tabelle-Samen'!C130,"-",'Basis-Tabelle-Samen'!J130,"-seed-package-front-cr-german.jpg")),
IF($C$1="Englisch - UK",HYPERLINK(CONCATENATE("https://www.saflax.de/0-WVK-Retail/Bilder-Pictures/SAFLAX-",'Basis-Tabelle-Samen'!C130,"-",'Basis-Tabelle-Samen'!J130,"-seed-package-front-cr-english.jpg")),
IF($C$1="Estnisch - EE",HYPERLINK(CONCATENATE("https://www.saflax.de/0-WVK-Retail/Bilder-Pictures/SAFLAX-",'Basis-Tabelle-Samen'!C130,"-",'Basis-Tabelle-Samen'!J130,"-seed-package-front-cr-estonian.jpg")),
IF($C$1="Finnisch - FI",HYPERLINK(CONCATENATE("https://www.saflax.de/0-WVK-Retail/Bilder-Pictures/SAFLAX-",'Basis-Tabelle-Samen'!C130,"-",'Basis-Tabelle-Samen'!J130,"-seed-package-front-cr-finnish.jpg")),
IF($C$1="Französisch - FR",HYPERLINK(CONCATENATE("https://www.saflax.de/0-WVK-Retail/Bilder-Pictures/SAFLAX-",'Basis-Tabelle-Samen'!C130,"-",'Basis-Tabelle-Samen'!J130,"-seed-package-front-cr-french.jpg")),
IF($C$1="Griechisch - GR",HYPERLINK(CONCATENATE("https://www.saflax.de/0-WVK-Retail/Bilder-Pictures/SAFLAX-",'Basis-Tabelle-Samen'!C130,"-",'Basis-Tabelle-Samen'!J130,"-seed-package-front-cr-greek.jpg")),
IF($C$1="Irisch - IE",HYPERLINK(CONCATENATE("https://www.saflax.de/0-WVK-Retail/Bilder-Pictures/SAFLAX-",'Basis-Tabelle-Samen'!C130,"-",'Basis-Tabelle-Samen'!J130,"-seed-package-front-cr-irish.jpg")),
IF($C$1="Isländisch - IS",HYPERLINK(CONCATENATE("https://www.saflax.de/0-WVK-Retail/Bilder-Pictures/SAFLAX-",'Basis-Tabelle-Samen'!C130,"-",'Basis-Tabelle-Samen'!J130,"-seed-package-front-cr-icelandic.jpg")),
IF($C$1="Italienisch - IT",HYPERLINK(CONCATENATE("https://www.saflax.de/0-WVK-Retail/Bilder-Pictures/SAFLAX-",'Basis-Tabelle-Samen'!C130,"-",'Basis-Tabelle-Samen'!J130,"-seed-package-front-cr-italian.jpg")),
IF($C$1="Japanisch - JP",HYPERLINK(CONCATENATE("https://www.saflax.de/0-WVK-Retail/Bilder-Pictures/SAFLAX-",'Basis-Tabelle-Samen'!C130,"-",'Basis-Tabelle-Samen'!J130,"-seed-package-front-cr-japanese.jpg")),
IF($C$1="Kroatisch - HR",HYPERLINK(CONCATENATE("https://www.saflax.de/0-WVK-Retail/Bilder-Pictures/SAFLAX-",'Basis-Tabelle-Samen'!C130,"-",'Basis-Tabelle-Samen'!J130,"-seed-package-front-cr-croatian.jpg")),
IF($C$1="Lettisch - LV",HYPERLINK(CONCATENATE("https://www.saflax.de/0-WVK-Retail/Bilder-Pictures/SAFLAX-",'Basis-Tabelle-Samen'!C130,"-",'Basis-Tabelle-Samen'!J130,"-seed-package-front-cr-latvian.jpg")),
IF($C$1="Litauisch - LT",HYPERLINK(CONCATENATE("https://www.saflax.de/0-WVK-Retail/Bilder-Pictures/SAFLAX-",'Basis-Tabelle-Samen'!C130,"-",'Basis-Tabelle-Samen'!J130,"-seed-package-front-cr-lithuanian.jpg")),
IF($C$1="Maltesisch - MT",HYPERLINK(CONCATENATE("https://www.saflax.de/0-WVK-Retail/Bilder-Pictures/SAFLAX-",'Basis-Tabelle-Samen'!C130,"-",'Basis-Tabelle-Samen'!J130,"-seed-package-front-cr-maltese.jpg")),
IF($C$1="Niederländisch - NL",HYPERLINK(CONCATENATE("https://www.saflax.de/0-WVK-Retail/Bilder-Pictures/SAFLAX-",'Basis-Tabelle-Samen'!C130,"-",'Basis-Tabelle-Samen'!J130,"-seed-package-front-cr-dutch.jpg")),
IF($C$1="Norwegisch - NO",HYPERLINK(CONCATENATE("https://www.saflax.de/0-WVK-Retail/Bilder-Pictures/SAFLAX-",'Basis-Tabelle-Samen'!C130,"-",'Basis-Tabelle-Samen'!J130,"-seed-package-front-cr-nowegian.jpg")),
IF($C$1="Polnisch - PL",HYPERLINK(CONCATENATE("https://www.saflax.de/0-WVK-Retail/Bilder-Pictures/SAFLAX-",'Basis-Tabelle-Samen'!C130,"-",'Basis-Tabelle-Samen'!J130,"-seed-package-front-cr-polish.jpg")),
IF($C$1="Portugiesisch - PT",HYPERLINK(CONCATENATE("https://www.saflax.de/0-WVK-Retail/Bilder-Pictures/SAFLAX-",'Basis-Tabelle-Samen'!C130,"-",'Basis-Tabelle-Samen'!J130,"-seed-package-front-cr-portuguese.jpg")),
IF($C$1="Rumänisch - RO",HYPERLINK(CONCATENATE("https://www.saflax.de/0-WVK-Retail/Bilder-Pictures/SAFLAX-",'Basis-Tabelle-Samen'!C130,"-",'Basis-Tabelle-Samen'!J130,"-seed-package-front-cr-romanian.jpg")),
IF($C$1="Schwedisch - SE",HYPERLINK(CONCATENATE("https://www.saflax.de/0-WVK-Retail/Bilder-Pictures/SAFLAX-",'Basis-Tabelle-Samen'!C130,"-",'Basis-Tabelle-Samen'!J130,"-seed-package-front-cr-swedish.jpg")),
IF($C$1="Slowakisch - SK",HYPERLINK(CONCATENATE("https://www.saflax.de/0-WVK-Retail/Bilder-Pictures/SAFLAX-",'Basis-Tabelle-Samen'!C130,"-",'Basis-Tabelle-Samen'!J130,"-seed-package-front-cr-slovak.jpg")),
IF($C$1="Slowenisch - SI",HYPERLINK(CONCATENATE("https://www.saflax.de/0-WVK-Retail/Bilder-Pictures/SAFLAX-",'Basis-Tabelle-Samen'!C130,"-",'Basis-Tabelle-Samen'!J130,"-seed-package-front-cr-slovenian.jpg")),
IF($C$1="Spanisch - ES",HYPERLINK(CONCATENATE("https://www.saflax.de/0-WVK-Retail/Bilder-Pictures/SAFLAX-",'Basis-Tabelle-Samen'!C130,"-",'Basis-Tabelle-Samen'!J130,"-seed-package-front-cr-spanish.jpg")),
IF($C$1="Tschechisch - CZ",HYPERLINK(CONCATENATE("https://www.saflax.de/0-WVK-Retail/Bilder-Pictures/SAFLAX-",'Basis-Tabelle-Samen'!C130,"-",'Basis-Tabelle-Samen'!J130,"-seed-package-front-cr-czech.jpg")),
IF($C$1="Türkisch - TR",HYPERLINK(CONCATENATE("https://www.saflax.de/0-WVK-Retail/Bilder-Pictures/SAFLAX-",'Basis-Tabelle-Samen'!C130,"-",'Basis-Tabelle-Samen'!J130,"-seed-package-front-cr-turkish.jpg")),
IF($C$1="Ungarisch - HU",HYPERLINK(CONCATENATE("https://www.saflax.de/0-WVK-Retail/Bilder-Pictures/SAFLAX-",'Basis-Tabelle-Samen'!C130,"-",'Basis-Tabelle-Samen'!J130,"-seed-package-front-cr-hungarian.jpg")),
" ACHTUNG")))))))))))))))))))))))))))))</f>
        <v>https://www.saflax.de/0-WVK-Retail/Bilder-Pictures/SAFLAX-18210-solanum-lycopersicum-seed-package-front-cr-english.jpg</v>
      </c>
      <c r="AL188" s="330" t="str">
        <f>IF(G188&lt;1,"",
IF($C$1="Bulgarisch - BG",HYPERLINK(CONCATENATE("https://www.saflax.de/0-WVK-Retail/Bilder-Pictures/SAFLAX-",'Basis-Tabelle-Samen'!C130,"-",'Basis-Tabelle-Samen'!J130,"-seed-package-back-cr-bulgarian.jpg")),
IF($C$1="Dänisch - DK",HYPERLINK(CONCATENATE("https://www.saflax.de/0-WVK-Retail/Bilder-Pictures/SAFLAX-",'Basis-Tabelle-Samen'!C130,"-",'Basis-Tabelle-Samen'!J130,"-seed-package-back-cr-danish.jpg")),
IF($C$1="Deutsch - DE",HYPERLINK(CONCATENATE("https://www.saflax.de/0-WVK-Retail/Bilder-Pictures/SAFLAX-",'Basis-Tabelle-Samen'!C130,"-",'Basis-Tabelle-Samen'!J130,"-seed-package-back-cr-german.jpg")),
IF($C$1="Englisch - UK",HYPERLINK(CONCATENATE("https://www.saflax.de/0-WVK-Retail/Bilder-Pictures/SAFLAX-",'Basis-Tabelle-Samen'!C130,"-",'Basis-Tabelle-Samen'!J130,"-seed-package-back-cr-english.jpg")),
IF($C$1="Estnisch - EE",HYPERLINK(CONCATENATE("https://www.saflax.de/0-WVK-Retail/Bilder-Pictures/SAFLAX-",'Basis-Tabelle-Samen'!C130,"-",'Basis-Tabelle-Samen'!J130,"-seed-package-back-cr-estonian.jpg")),
IF($C$1="Finnisch - FI",HYPERLINK(CONCATENATE("https://www.saflax.de/0-WVK-Retail/Bilder-Pictures/SAFLAX-",'Basis-Tabelle-Samen'!C130,"-",'Basis-Tabelle-Samen'!J130,"-seed-package-back-cr-finnish.jpg")),
IF($C$1="Französisch - FR",HYPERLINK(CONCATENATE("https://www.saflax.de/0-WVK-Retail/Bilder-Pictures/SAFLAX-",'Basis-Tabelle-Samen'!C130,"-",'Basis-Tabelle-Samen'!J130,"-seed-package-back-cr-french.jpg")),
IF($C$1="Griechisch - GR",HYPERLINK(CONCATENATE("https://www.saflax.de/0-WVK-Retail/Bilder-Pictures/SAFLAX-",'Basis-Tabelle-Samen'!C130,"-",'Basis-Tabelle-Samen'!J130,"-seed-package-back-cr-greek.jpg")),
IF($C$1="Irisch - IE",HYPERLINK(CONCATENATE("https://www.saflax.de/0-WVK-Retail/Bilder-Pictures/SAFLAX-",'Basis-Tabelle-Samen'!C130,"-",'Basis-Tabelle-Samen'!J130,"-seed-package-back-cr-irish.jpg")),
IF($C$1="Isländisch - IS",HYPERLINK(CONCATENATE("https://www.saflax.de/0-WVK-Retail/Bilder-Pictures/SAFLAX-",'Basis-Tabelle-Samen'!C130,"-",'Basis-Tabelle-Samen'!J130,"-seed-package-back-cr-icelandic.jpg")),
IF($C$1="Italienisch - IT",HYPERLINK(CONCATENATE("https://www.saflax.de/0-WVK-Retail/Bilder-Pictures/SAFLAX-",'Basis-Tabelle-Samen'!C130,"-",'Basis-Tabelle-Samen'!J130,"-seed-package-back-cr-italian.jpg")),
IF($C$1="Japanisch - JP",HYPERLINK(CONCATENATE("https://www.saflax.de/0-WVK-Retail/Bilder-Pictures/SAFLAX-",'Basis-Tabelle-Samen'!C130,"-",'Basis-Tabelle-Samen'!J130,"-seed-package-back-cr-japanese.jpg")),
IF($C$1="Kroatisch - HR",HYPERLINK(CONCATENATE("https://www.saflax.de/0-WVK-Retail/Bilder-Pictures/SAFLAX-",'Basis-Tabelle-Samen'!C130,"-",'Basis-Tabelle-Samen'!J130,"-seed-package-back-cr-croatian.jpg")),
IF($C$1="Lettisch - LV",HYPERLINK(CONCATENATE("https://www.saflax.de/0-WVK-Retail/Bilder-Pictures/SAFLAX-",'Basis-Tabelle-Samen'!C130,"-",'Basis-Tabelle-Samen'!J130,"-seed-package-back-cr-latvian.jpg")),
IF($C$1="Litauisch - LT",HYPERLINK(CONCATENATE("https://www.saflax.de/0-WVK-Retail/Bilder-Pictures/SAFLAX-",'Basis-Tabelle-Samen'!C130,"-",'Basis-Tabelle-Samen'!J130,"-seed-package-back-cr-lithuanian.jpg")),
IF($C$1="Maltesisch - MT",HYPERLINK(CONCATENATE("https://www.saflax.de/0-WVK-Retail/Bilder-Pictures/SAFLAX-",'Basis-Tabelle-Samen'!C130,"-",'Basis-Tabelle-Samen'!J130,"-seed-package-back-cr-maltese.jpg")),
IF($C$1="Niederländisch - NL",HYPERLINK(CONCATENATE("https://www.saflax.de/0-WVK-Retail/Bilder-Pictures/SAFLAX-",'Basis-Tabelle-Samen'!C130,"-",'Basis-Tabelle-Samen'!J130,"-seed-package-back-cr-dutch.jpg")),
IF($C$1="Norwegisch - NO",HYPERLINK(CONCATENATE("https://www.saflax.de/0-WVK-Retail/Bilder-Pictures/SAFLAX-",'Basis-Tabelle-Samen'!C130,"-",'Basis-Tabelle-Samen'!J130,"-seed-package-back-cr-nowegian.jpg")),
IF($C$1="Polnisch - PL",HYPERLINK(CONCATENATE("https://www.saflax.de/0-WVK-Retail/Bilder-Pictures/SAFLAX-",'Basis-Tabelle-Samen'!C130,"-",'Basis-Tabelle-Samen'!J130,"-seed-package-back-cr-polish.jpg")),
IF($C$1="Portugiesisch - PT",HYPERLINK(CONCATENATE("https://www.saflax.de/0-WVK-Retail/Bilder-Pictures/SAFLAX-",'Basis-Tabelle-Samen'!C130,"-",'Basis-Tabelle-Samen'!J130,"-seed-package-back-cr-portuguese.jpg")),
IF($C$1="Rumänisch - RO",HYPERLINK(CONCATENATE("https://www.saflax.de/0-WVK-Retail/Bilder-Pictures/SAFLAX-",'Basis-Tabelle-Samen'!C130,"-",'Basis-Tabelle-Samen'!J130,"-seed-package-back-cr-romanian.jpg")),
IF($C$1="Schwedisch - SE",HYPERLINK(CONCATENATE("https://www.saflax.de/0-WVK-Retail/Bilder-Pictures/SAFLAX-",'Basis-Tabelle-Samen'!C130,"-",'Basis-Tabelle-Samen'!J130,"-seed-package-back-cr-swedish.jpg")),
IF($C$1="Slowakisch - SK",HYPERLINK(CONCATENATE("https://www.saflax.de/0-WVK-Retail/Bilder-Pictures/SAFLAX-",'Basis-Tabelle-Samen'!C130,"-",'Basis-Tabelle-Samen'!J130,"-seed-package-back-cr-slovak.jpg")),
IF($C$1="Slowenisch - SI",HYPERLINK(CONCATENATE("https://www.saflax.de/0-WVK-Retail/Bilder-Pictures/SAFLAX-",'Basis-Tabelle-Samen'!C130,"-",'Basis-Tabelle-Samen'!J130,"-seed-package-back-cr-slovenian.jpg")),
IF($C$1="Spanisch - ES",HYPERLINK(CONCATENATE("https://www.saflax.de/0-WVK-Retail/Bilder-Pictures/SAFLAX-",'Basis-Tabelle-Samen'!C130,"-",'Basis-Tabelle-Samen'!J130,"-seed-package-back-cr-spanish.jpg")),
IF($C$1="Tschechisch - CZ",HYPERLINK(CONCATENATE("https://www.saflax.de/0-WVK-Retail/Bilder-Pictures/SAFLAX-",'Basis-Tabelle-Samen'!C130,"-",'Basis-Tabelle-Samen'!J130,"-seed-package-back-cr-czech.jpg")),
IF($C$1="Türkisch - TR",HYPERLINK(CONCATENATE("https://www.saflax.de/0-WVK-Retail/Bilder-Pictures/SAFLAX-",'Basis-Tabelle-Samen'!C130,"-",'Basis-Tabelle-Samen'!J130,"-seed-package-back-cr-turkish.jpg")),
IF($C$1="Ungarisch - HU",HYPERLINK(CONCATENATE("https://www.saflax.de/0-WVK-Retail/Bilder-Pictures/SAFLAX-",'Basis-Tabelle-Samen'!C130,"-",'Basis-Tabelle-Samen'!J130,"-seed-package-back-cr-hungarian.jpg")),
" ACHTUNG")))))))))))))))))))))))))))))</f>
        <v>https://www.saflax.de/0-WVK-Retail/Bilder-Pictures/SAFLAX-18210-solanum-lycopersicum-seed-package-back-cr-english.jpg</v>
      </c>
      <c r="AM188" s="330" t="str">
        <f>IF(H188&lt;1,"",
IF($C$1="Bulgarisch - BG",HYPERLINK(CONCATENATE("https://www.saflax.de/0-WVK-Retail/Bilder-Pictures/SAFLAX-",'Basis-Tabelle-Samen'!K130,"-",'Basis-Tabelle-Samen'!J130,"-garden-to-go-mini-bulgarian.jpg")),
IF($C$1="Dänisch - DK",HYPERLINK(CONCATENATE("https://www.saflax.de/0-WVK-Retail/Bilder-Pictures/SAFLAX-",'Basis-Tabelle-Samen'!K130,"-",'Basis-Tabelle-Samen'!J130,"-garden-to-go-mini-danish.jpg")),
IF($C$1="Deutsch - DE",HYPERLINK(CONCATENATE("https://www.saflax.de/0-WVK-Retail/Bilder-Pictures/SAFLAX-",'Basis-Tabelle-Samen'!K130,"-",'Basis-Tabelle-Samen'!J130,"-garden-to-go-mini-german.jpg")),
IF($C$1="Englisch - UK",HYPERLINK(CONCATENATE("https://www.saflax.de/0-WVK-Retail/Bilder-Pictures/SAFLAX-",'Basis-Tabelle-Samen'!K130,"-",'Basis-Tabelle-Samen'!J130,"-garden-to-go-mini-english.jpg")),
IF($C$1="Estnisch - EE",HYPERLINK(CONCATENATE("https://www.saflax.de/0-WVK-Retail/Bilder-Pictures/SAFLAX-",'Basis-Tabelle-Samen'!K130,"-",'Basis-Tabelle-Samen'!J130,"-garden-to-go-mini-estonian.jpg")),
IF($C$1="Finnisch - FI",HYPERLINK(CONCATENATE("https://www.saflax.de/0-WVK-Retail/Bilder-Pictures/SAFLAX-",'Basis-Tabelle-Samen'!K130,"-",'Basis-Tabelle-Samen'!J130,"-garden-to-go-mini-finnish.jpg")),
IF($C$1="Französisch - FR",HYPERLINK(CONCATENATE("https://www.saflax.de/0-WVK-Retail/Bilder-Pictures/SAFLAX-",'Basis-Tabelle-Samen'!K130,"-",'Basis-Tabelle-Samen'!J130,"-garden-to-go-mini-french.jpg")),
IF($C$1="Griechisch - GR",HYPERLINK(CONCATENATE("https://www.saflax.de/0-WVK-Retail/Bilder-Pictures/SAFLAX-",'Basis-Tabelle-Samen'!K130,"-",'Basis-Tabelle-Samen'!J130,"-garden-to-go-mini-greek.jpg")),
IF($C$1="Irisch - IE",HYPERLINK(CONCATENATE("https://www.saflax.de/0-WVK-Retail/Bilder-Pictures/SAFLAX-",'Basis-Tabelle-Samen'!K130,"-",'Basis-Tabelle-Samen'!J130,"-garden-to-go-mini-irish.jpg")),
IF($C$1="Isländisch - IS",HYPERLINK(CONCATENATE("https://www.saflax.de/0-WVK-Retail/Bilder-Pictures/SAFLAX-",'Basis-Tabelle-Samen'!K130,"-",'Basis-Tabelle-Samen'!J130,"-garden-to-go-mini-icelandic.jpg")),
IF($C$1="Italienisch - IT",HYPERLINK(CONCATENATE("https://www.saflax.de/0-WVK-Retail/Bilder-Pictures/SAFLAX-",'Basis-Tabelle-Samen'!K130,"-",'Basis-Tabelle-Samen'!J130,"-garden-to-go-mini-italian.jpg")),
IF($C$1="Japanisch - JP",HYPERLINK(CONCATENATE("https://www.saflax.de/0-WVK-Retail/Bilder-Pictures/SAFLAX-",'Basis-Tabelle-Samen'!K130,"-",'Basis-Tabelle-Samen'!J130,"-garden-to-go-mini-japanese.jpg")),
IF($C$1="Kroatisch - HR",HYPERLINK(CONCATENATE("https://www.saflax.de/0-WVK-Retail/Bilder-Pictures/SAFLAX-",'Basis-Tabelle-Samen'!K130,"-",'Basis-Tabelle-Samen'!J130,"-garden-to-go-mini-croatian.jpg")),
IF($C$1="Lettisch - LV",HYPERLINK(CONCATENATE("https://www.saflax.de/0-WVK-Retail/Bilder-Pictures/SAFLAX-",'Basis-Tabelle-Samen'!K130,"-",'Basis-Tabelle-Samen'!J130,"-garden-to-go-mini-latvian.jpg")),
IF($C$1="Litauisch - LT",HYPERLINK(CONCATENATE("https://www.saflax.de/0-WVK-Retail/Bilder-Pictures/SAFLAX-",'Basis-Tabelle-Samen'!K130,"-",'Basis-Tabelle-Samen'!J130,"-garden-to-go-mini-lithuanian.jpg")),
IF($C$1="Maltesisch - MT",HYPERLINK(CONCATENATE("https://www.saflax.de/0-WVK-Retail/Bilder-Pictures/SAFLAX-",'Basis-Tabelle-Samen'!K130,"-",'Basis-Tabelle-Samen'!J130,"-garden-to-go-mini-maltese.jpg")),
IF($C$1="Niederländisch - NL",HYPERLINK(CONCATENATE("https://www.saflax.de/0-WVK-Retail/Bilder-Pictures/SAFLAX-",'Basis-Tabelle-Samen'!K130,"-",'Basis-Tabelle-Samen'!J130,"-garden-to-go-mini-dutch.jpg")),
IF($C$1="Norwegisch - NO",HYPERLINK(CONCATENATE("https://www.saflax.de/0-WVK-Retail/Bilder-Pictures/SAFLAX-",'Basis-Tabelle-Samen'!K130,"-",'Basis-Tabelle-Samen'!J130,"-garden-to-go-mini-nowegian.jpg")),
IF($C$1="Polnisch - PL",HYPERLINK(CONCATENATE("https://www.saflax.de/0-WVK-Retail/Bilder-Pictures/SAFLAX-",'Basis-Tabelle-Samen'!K130,"-",'Basis-Tabelle-Samen'!J130,"-garden-to-go-mini-polish.jpg")),
IF($C$1="Portugiesisch - PT",HYPERLINK(CONCATENATE("https://www.saflax.de/0-WVK-Retail/Bilder-Pictures/SAFLAX-",'Basis-Tabelle-Samen'!K130,"-",'Basis-Tabelle-Samen'!J130,"-garden-to-go-mini-portuguese.jpg")),
IF($C$1="Rumänisch - RO",HYPERLINK(CONCATENATE("https://www.saflax.de/0-WVK-Retail/Bilder-Pictures/SAFLAX-",'Basis-Tabelle-Samen'!K130,"-",'Basis-Tabelle-Samen'!J130,"-garden-to-go-mini-romanian.jpg")),
IF($C$1="Schwedisch - SE",HYPERLINK(CONCATENATE("https://www.saflax.de/0-WVK-Retail/Bilder-Pictures/SAFLAX-",'Basis-Tabelle-Samen'!K130,"-",'Basis-Tabelle-Samen'!J130,"-garden-to-go-mini-swedish.jpg")),
IF($C$1="Slowakisch - SK",HYPERLINK(CONCATENATE("https://www.saflax.de/0-WVK-Retail/Bilder-Pictures/SAFLAX-",'Basis-Tabelle-Samen'!K130,"-",'Basis-Tabelle-Samen'!J130,"-garden-to-go-mini-slovak.jpg")),
IF($C$1="Slowenisch - SI",HYPERLINK(CONCATENATE("https://www.saflax.de/0-WVK-Retail/Bilder-Pictures/SAFLAX-",'Basis-Tabelle-Samen'!K130,"-",'Basis-Tabelle-Samen'!J130,"-garden-to-go-mini-slovenian.jpg")),
IF($C$1="Spanisch - ES",HYPERLINK(CONCATENATE("https://www.saflax.de/0-WVK-Retail/Bilder-Pictures/SAFLAX-",'Basis-Tabelle-Samen'!K130,"-",'Basis-Tabelle-Samen'!J130,"-garden-to-go-mini-spanish.jpg")),
IF($C$1="Tschechisch - CZ",HYPERLINK(CONCATENATE("https://www.saflax.de/0-WVK-Retail/Bilder-Pictures/SAFLAX-",'Basis-Tabelle-Samen'!K130,"-",'Basis-Tabelle-Samen'!J130,"-garden-to-go-mini-czech.jpg")),
IF($C$1="Türkisch - TR",HYPERLINK(CONCATENATE("https://www.saflax.de/0-WVK-Retail/Bilder-Pictures/SAFLAX-",'Basis-Tabelle-Samen'!K130,"-",'Basis-Tabelle-Samen'!J130,"-garden-to-go-mini-turkish.jpg")),
IF($C$1="Ungarisch - HU",HYPERLINK(CONCATENATE("https://www.saflax.de/0-WVK-Retail/Bilder-Pictures/SAFLAX-",'Basis-Tabelle-Samen'!K130,"-",'Basis-Tabelle-Samen'!J130,"-garden-to-go-mini-hungarian.jpg")),
" ACHTUNG")))))))))))))))))))))))))))))</f>
        <v>https://www.saflax.de/0-WVK-Retail/Bilder-Pictures/SAFLAX-78210-solanum-lycopersicum-garden-to-go-mini-english.jpg</v>
      </c>
      <c r="AN188" s="330" t="str">
        <f>IF(I188&lt;1,"",
IF($C$1="Bulgarisch - BG",HYPERLINK(CONCATENATE("https://www.saflax.de/0-WVK-Retail/Bilder-Pictures/SAFLAX-",'Basis-Tabelle-Samen'!N130,"-",'Basis-Tabelle-Samen'!J130,"-garden-to-go-lite-bulgarian.jpg")),
IF($C$1="Dänisch - DK",HYPERLINK(CONCATENATE("https://www.saflax.de/0-WVK-Retail/Bilder-Pictures/SAFLAX-",'Basis-Tabelle-Samen'!N130,"-",'Basis-Tabelle-Samen'!J130,"-garden-to-go-lite-danish.jpg")),
IF($C$1="Deutsch - DE",HYPERLINK(CONCATENATE("https://www.saflax.de/0-WVK-Retail/Bilder-Pictures/SAFLAX-",'Basis-Tabelle-Samen'!N130,"-",'Basis-Tabelle-Samen'!J130,"-garden-to-go-lite-german.jpg")),
IF($C$1="Englisch - UK",HYPERLINK(CONCATENATE("https://www.saflax.de/0-WVK-Retail/Bilder-Pictures/SAFLAX-",'Basis-Tabelle-Samen'!N130,"-",'Basis-Tabelle-Samen'!J130,"-garden-to-go-lite-english.jpg")),
IF($C$1="Estnisch - EE",HYPERLINK(CONCATENATE("https://www.saflax.de/0-WVK-Retail/Bilder-Pictures/SAFLAX-",'Basis-Tabelle-Samen'!N130,"-",'Basis-Tabelle-Samen'!J130,"-garden-to-go-lite-estonian.jpg")),
IF($C$1="Finnisch - FI",HYPERLINK(CONCATENATE("https://www.saflax.de/0-WVK-Retail/Bilder-Pictures/SAFLAX-",'Basis-Tabelle-Samen'!N130,"-",'Basis-Tabelle-Samen'!J130,"-garden-to-go-lite-finnish.jpg")),
IF($C$1="Französisch - FR",HYPERLINK(CONCATENATE("https://www.saflax.de/0-WVK-Retail/Bilder-Pictures/SAFLAX-",'Basis-Tabelle-Samen'!N130,"-",'Basis-Tabelle-Samen'!J130,"-garden-to-go-lite-french.jpg")),
IF($C$1="Griechisch - GR",HYPERLINK(CONCATENATE("https://www.saflax.de/0-WVK-Retail/Bilder-Pictures/SAFLAX-",'Basis-Tabelle-Samen'!N130,"-",'Basis-Tabelle-Samen'!J130,"-garden-to-go-lite-greek.jpg")),
IF($C$1="Irisch - IE",HYPERLINK(CONCATENATE("https://www.saflax.de/0-WVK-Retail/Bilder-Pictures/SAFLAX-",'Basis-Tabelle-Samen'!N130,"-",'Basis-Tabelle-Samen'!J130,"-garden-to-go-lite-irish.jpg")),
IF($C$1="Isländisch - IS",HYPERLINK(CONCATENATE("https://www.saflax.de/0-WVK-Retail/Bilder-Pictures/SAFLAX-",'Basis-Tabelle-Samen'!N130,"-",'Basis-Tabelle-Samen'!J130,"-garden-to-go-lite-icelandic.jpg")),
IF($C$1="Italienisch - IT",HYPERLINK(CONCATENATE("https://www.saflax.de/0-WVK-Retail/Bilder-Pictures/SAFLAX-",'Basis-Tabelle-Samen'!N130,"-",'Basis-Tabelle-Samen'!J130,"-garden-to-go-lite-italian.jpg")),
IF($C$1="Japanisch - JP",HYPERLINK(CONCATENATE("https://www.saflax.de/0-WVK-Retail/Bilder-Pictures/SAFLAX-",'Basis-Tabelle-Samen'!N130,"-",'Basis-Tabelle-Samen'!J130,"-garden-to-go-lite-japanese.jpg")),
IF($C$1="Kroatisch - HR",HYPERLINK(CONCATENATE("https://www.saflax.de/0-WVK-Retail/Bilder-Pictures/SAFLAX-",'Basis-Tabelle-Samen'!N130,"-",'Basis-Tabelle-Samen'!J130,"-garden-to-go-lite-croatian.jpg")),
IF($C$1="Lettisch - LV",HYPERLINK(CONCATENATE("https://www.saflax.de/0-WVK-Retail/Bilder-Pictures/SAFLAX-",'Basis-Tabelle-Samen'!N130,"-",'Basis-Tabelle-Samen'!J130,"-garden-to-go-lite-latvian.jpg")),
IF($C$1="Litauisch - LT",HYPERLINK(CONCATENATE("https://www.saflax.de/0-WVK-Retail/Bilder-Pictures/SAFLAX-",'Basis-Tabelle-Samen'!N130,"-",'Basis-Tabelle-Samen'!J130,"-garden-to-go-lite-lithuanian.jpg")),
IF($C$1="Maltesisch - MT",HYPERLINK(CONCATENATE("https://www.saflax.de/0-WVK-Retail/Bilder-Pictures/SAFLAX-",'Basis-Tabelle-Samen'!N130,"-",'Basis-Tabelle-Samen'!J130,"-garden-to-go-lite-maltese.jpg")),
IF($C$1="Niederländisch - NL",HYPERLINK(CONCATENATE("https://www.saflax.de/0-WVK-Retail/Bilder-Pictures/SAFLAX-",'Basis-Tabelle-Samen'!N130,"-",'Basis-Tabelle-Samen'!J130,"-garden-to-go-lite-dutch.jpg")),
IF($C$1="Norwegisch - NO",HYPERLINK(CONCATENATE("https://www.saflax.de/0-WVK-Retail/Bilder-Pictures/SAFLAX-",'Basis-Tabelle-Samen'!N130,"-",'Basis-Tabelle-Samen'!J130,"-garden-to-go-lite-nowegian.jpg")),
IF($C$1="Polnisch - PL",HYPERLINK(CONCATENATE("https://www.saflax.de/0-WVK-Retail/Bilder-Pictures/SAFLAX-",'Basis-Tabelle-Samen'!N130,"-",'Basis-Tabelle-Samen'!J130,"-garden-to-go-lite-polish.jpg")),
IF($C$1="Portugiesisch - PT",HYPERLINK(CONCATENATE("https://www.saflax.de/0-WVK-Retail/Bilder-Pictures/SAFLAX-",'Basis-Tabelle-Samen'!N130,"-",'Basis-Tabelle-Samen'!J130,"-garden-to-go-lite-portuguese.jpg")),
IF($C$1="Rumänisch - RO",HYPERLINK(CONCATENATE("https://www.saflax.de/0-WVK-Retail/Bilder-Pictures/SAFLAX-",'Basis-Tabelle-Samen'!N130,"-",'Basis-Tabelle-Samen'!J130,"-garden-to-go-lite-romanian.jpg")),
IF($C$1="Schwedisch - SE",HYPERLINK(CONCATENATE("https://www.saflax.de/0-WVK-Retail/Bilder-Pictures/SAFLAX-",'Basis-Tabelle-Samen'!N130,"-",'Basis-Tabelle-Samen'!J130,"-garden-to-go-lite-swedish.jpg")),
IF($C$1="Slowakisch - SK",HYPERLINK(CONCATENATE("https://www.saflax.de/0-WVK-Retail/Bilder-Pictures/SAFLAX-",'Basis-Tabelle-Samen'!N130,"-",'Basis-Tabelle-Samen'!J130,"-garden-to-go-lite-slovak.jpg")),
IF($C$1="Slowenisch - SI",HYPERLINK(CONCATENATE("https://www.saflax.de/0-WVK-Retail/Bilder-Pictures/SAFLAX-",'Basis-Tabelle-Samen'!N130,"-",'Basis-Tabelle-Samen'!J130,"-garden-to-go-lite-slovenian.jpg")),
IF($C$1="Spanisch - ES",HYPERLINK(CONCATENATE("https://www.saflax.de/0-WVK-Retail/Bilder-Pictures/SAFLAX-",'Basis-Tabelle-Samen'!N130,"-",'Basis-Tabelle-Samen'!J130,"-garden-to-go-lite-spanish.jpg")),
IF($C$1="Tschechisch - CZ",HYPERLINK(CONCATENATE("https://www.saflax.de/0-WVK-Retail/Bilder-Pictures/SAFLAX-",'Basis-Tabelle-Samen'!N130,"-",'Basis-Tabelle-Samen'!J130,"-garden-to-go-lite-czech.jpg")),
IF($C$1="Türkisch - TR",HYPERLINK(CONCATENATE("https://www.saflax.de/0-WVK-Retail/Bilder-Pictures/SAFLAX-",'Basis-Tabelle-Samen'!N130,"-",'Basis-Tabelle-Samen'!J130,"-garden-to-go-lite-turkish.jpg")),
IF($C$1="Ungarisch - HU",HYPERLINK(CONCATENATE("https://www.saflax.de/0-WVK-Retail/Bilder-Pictures/SAFLAX-",'Basis-Tabelle-Samen'!N130,"-",'Basis-Tabelle-Samen'!J130,"-garden-to-go-lite-hungarian.jpg")),
" ACHTUNG")))))))))))))))))))))))))))))</f>
        <v>https://www.saflax.de/0-WVK-Retail/Bilder-Pictures/SAFLAX-88210-solanum-lycopersicum-garden-to-go-lite-english.jpg</v>
      </c>
      <c r="AO188" s="330" t="str">
        <f>IF(J188&lt;1,"",
IF($C$1="Bulgarisch - BG",HYPERLINK(CONCATENATE("https://www.saflax.de/0-WVK-Retail/Bilder-Pictures/SAFLAX-",'Basis-Tabelle-Samen'!Q130,"-",'Basis-Tabelle-Samen'!J130,"-garden-to-go-bulgarian.jpg")),
IF($C$1="Dänisch - DK",HYPERLINK(CONCATENATE("https://www.saflax.de/0-WVK-Retail/Bilder-Pictures/SAFLAX-",'Basis-Tabelle-Samen'!Q130,"-",'Basis-Tabelle-Samen'!J130,"-garden-to-go-danish.jpg")),
IF($C$1="Deutsch - DE",HYPERLINK(CONCATENATE("https://www.saflax.de/0-WVK-Retail/Bilder-Pictures/SAFLAX-",'Basis-Tabelle-Samen'!Q130,"-",'Basis-Tabelle-Samen'!J130,"-garden-to-go-german.jpg")),
IF($C$1="Englisch - UK",HYPERLINK(CONCATENATE("https://www.saflax.de/0-WVK-Retail/Bilder-Pictures/SAFLAX-",'Basis-Tabelle-Samen'!Q130,"-",'Basis-Tabelle-Samen'!J130,"-garden-to-go-english.jpg")),
IF($C$1="Estnisch - EE",HYPERLINK(CONCATENATE("https://www.saflax.de/0-WVK-Retail/Bilder-Pictures/SAFLAX-",'Basis-Tabelle-Samen'!Q130,"-",'Basis-Tabelle-Samen'!J130,"-garden-to-go-estonian.jpg")),
IF($C$1="Finnisch - FI",HYPERLINK(CONCATENATE("https://www.saflax.de/0-WVK-Retail/Bilder-Pictures/SAFLAX-",'Basis-Tabelle-Samen'!Q130,"-",'Basis-Tabelle-Samen'!J130,"-garden-to-go-finnish.jpg")),
IF($C$1="Französisch - FR",HYPERLINK(CONCATENATE("https://www.saflax.de/0-WVK-Retail/Bilder-Pictures/SAFLAX-",'Basis-Tabelle-Samen'!Q130,"-",'Basis-Tabelle-Samen'!J130,"-garden-to-go-french.jpg")),
IF($C$1="Griechisch - GR",HYPERLINK(CONCATENATE("https://www.saflax.de/0-WVK-Retail/Bilder-Pictures/SAFLAX-",'Basis-Tabelle-Samen'!Q130,"-",'Basis-Tabelle-Samen'!J130,"-garden-to-go-greek.jpg")),
IF($C$1="Irisch - IE",HYPERLINK(CONCATENATE("https://www.saflax.de/0-WVK-Retail/Bilder-Pictures/SAFLAX-",'Basis-Tabelle-Samen'!Q130,"-",'Basis-Tabelle-Samen'!J130,"-garden-to-go-irish.jpg")),
IF($C$1="Isländisch - IS",HYPERLINK(CONCATENATE("https://www.saflax.de/0-WVK-Retail/Bilder-Pictures/SAFLAX-",'Basis-Tabelle-Samen'!Q130,"-",'Basis-Tabelle-Samen'!J130,"-garden-to-go-icelandic.jpg")),
IF($C$1="Italienisch - IT",HYPERLINK(CONCATENATE("https://www.saflax.de/0-WVK-Retail/Bilder-Pictures/SAFLAX-",'Basis-Tabelle-Samen'!Q130,"-",'Basis-Tabelle-Samen'!J130,"-garden-to-go-italian.jpg")),
IF($C$1="Japanisch - JP",HYPERLINK(CONCATENATE("https://www.saflax.de/0-WVK-Retail/Bilder-Pictures/SAFLAX-",'Basis-Tabelle-Samen'!Q130,"-",'Basis-Tabelle-Samen'!J130,"-garden-to-go-japanese.jpg")),
IF($C$1="Kroatisch - HR",HYPERLINK(CONCATENATE("https://www.saflax.de/0-WVK-Retail/Bilder-Pictures/SAFLAX-",'Basis-Tabelle-Samen'!Q130,"-",'Basis-Tabelle-Samen'!J130,"-garden-to-go-croatian.jpg")),
IF($C$1="Lettisch - LV",HYPERLINK(CONCATENATE("https://www.saflax.de/0-WVK-Retail/Bilder-Pictures/SAFLAX-",'Basis-Tabelle-Samen'!Q130,"-",'Basis-Tabelle-Samen'!J130,"-garden-to-go-latvian.jpg")),
IF($C$1="Litauisch - LT",HYPERLINK(CONCATENATE("https://www.saflax.de/0-WVK-Retail/Bilder-Pictures/SAFLAX-",'Basis-Tabelle-Samen'!Q130,"-",'Basis-Tabelle-Samen'!J130,"-garden-to-go-lithuanian.jpg")),
IF($C$1="Maltesisch - MT",HYPERLINK(CONCATENATE("https://www.saflax.de/0-WVK-Retail/Bilder-Pictures/SAFLAX-",'Basis-Tabelle-Samen'!Q130,"-",'Basis-Tabelle-Samen'!J130,"-garden-to-go-maltese.jpg")),
IF($C$1="Niederländisch - NL",HYPERLINK(CONCATENATE("https://www.saflax.de/0-WVK-Retail/Bilder-Pictures/SAFLAX-",'Basis-Tabelle-Samen'!Q130,"-",'Basis-Tabelle-Samen'!J130,"-garden-to-go-dutch.jpg")),
IF($C$1="Norwegisch - NO",HYPERLINK(CONCATENATE("https://www.saflax.de/0-WVK-Retail/Bilder-Pictures/SAFLAX-",'Basis-Tabelle-Samen'!Q130,"-",'Basis-Tabelle-Samen'!J130,"-garden-to-go-nowegian.jpg")),
IF($C$1="Polnisch - PL",HYPERLINK(CONCATENATE("https://www.saflax.de/0-WVK-Retail/Bilder-Pictures/SAFLAX-",'Basis-Tabelle-Samen'!Q130,"-",'Basis-Tabelle-Samen'!J130,"-garden-to-go-polish.jpg")),
IF($C$1="Portugiesisch - PT",HYPERLINK(CONCATENATE("https://www.saflax.de/0-WVK-Retail/Bilder-Pictures/SAFLAX-",'Basis-Tabelle-Samen'!Q130,"-",'Basis-Tabelle-Samen'!J130,"-garden-to-go-portuguese.jpg")),
IF($C$1="Rumänisch - RO",HYPERLINK(CONCATENATE("https://www.saflax.de/0-WVK-Retail/Bilder-Pictures/SAFLAX-",'Basis-Tabelle-Samen'!Q130,"-",'Basis-Tabelle-Samen'!J130,"-garden-to-go-romanian.jpg")),
IF($C$1="Schwedisch - SE",HYPERLINK(CONCATENATE("https://www.saflax.de/0-WVK-Retail/Bilder-Pictures/SAFLAX-",'Basis-Tabelle-Samen'!Q130,"-",'Basis-Tabelle-Samen'!J130,"-garden-to-go-swedish.jpg")),
IF($C$1="Slowakisch - SK",HYPERLINK(CONCATENATE("https://www.saflax.de/0-WVK-Retail/Bilder-Pictures/SAFLAX-",'Basis-Tabelle-Samen'!Q130,"-",'Basis-Tabelle-Samen'!J130,"-garden-to-go-slovak.jpg")),
IF($C$1="Slowenisch - SI",HYPERLINK(CONCATENATE("https://www.saflax.de/0-WVK-Retail/Bilder-Pictures/SAFLAX-",'Basis-Tabelle-Samen'!Q130,"-",'Basis-Tabelle-Samen'!J130,"-garden-to-go-slovenian.jpg")),
IF($C$1="Spanisch - ES",HYPERLINK(CONCATENATE("https://www.saflax.de/0-WVK-Retail/Bilder-Pictures/SAFLAX-",'Basis-Tabelle-Samen'!Q130,"-",'Basis-Tabelle-Samen'!J130,"-garden-to-go-spanish.jpg")),
IF($C$1="Tschechisch - CZ",HYPERLINK(CONCATENATE("https://www.saflax.de/0-WVK-Retail/Bilder-Pictures/SAFLAX-",'Basis-Tabelle-Samen'!Q130,"-",'Basis-Tabelle-Samen'!J130,"-garden-to-go-czech.jpg")),
IF($C$1="Türkisch - TR",HYPERLINK(CONCATENATE("https://www.saflax.de/0-WVK-Retail/Bilder-Pictures/SAFLAX-",'Basis-Tabelle-Samen'!Q130,"-",'Basis-Tabelle-Samen'!J130,"-garden-to-go-turkish.jpg")),
IF($C$1="Ungarisch - HU",HYPERLINK(CONCATENATE("https://www.saflax.de/0-WVK-Retail/Bilder-Pictures/SAFLAX-",'Basis-Tabelle-Samen'!Q130,"-",'Basis-Tabelle-Samen'!J130,"-garden-to-go-hungarian.jpg")),
" ACHTUNG")))))))))))))))))))))))))))))</f>
        <v>https://www.saflax.de/0-WVK-Retail/Bilder-Pictures/SAFLAX-58210-solanum-lycopersicum-garden-to-go-english.jpg</v>
      </c>
      <c r="AP188" s="330" t="str">
        <f>IF(K188&lt;1,"",
IF($C$1="Bulgarisch - BG",HYPERLINK(CONCATENATE("https://www.saflax.de/0-WVK-Retail/Bilder-Pictures/SAFLAX-",'Basis-Tabelle-Samen'!T130,"-",'Basis-Tabelle-Samen'!J130,"-cultivation-set-bulgarian.jpg")),
IF($C$1="Dänisch - DK",HYPERLINK(CONCATENATE("https://www.saflax.de/0-WVK-Retail/Bilder-Pictures/SAFLAX-",'Basis-Tabelle-Samen'!T130,"-",'Basis-Tabelle-Samen'!J130,"-cultivation-set-danish.jpg")),
IF($C$1="Deutsch - DE",HYPERLINK(CONCATENATE("https://www.saflax.de/0-WVK-Retail/Bilder-Pictures/SAFLAX-",'Basis-Tabelle-Samen'!T130,"-",'Basis-Tabelle-Samen'!J130,"-cultivation-set-german.jpg")),
IF($C$1="Englisch - UK",HYPERLINK(CONCATENATE("https://www.saflax.de/0-WVK-Retail/Bilder-Pictures/SAFLAX-",'Basis-Tabelle-Samen'!T130,"-",'Basis-Tabelle-Samen'!J130,"-cultivation-set-english.jpg")),
IF($C$1="Estnisch - EE",HYPERLINK(CONCATENATE("https://www.saflax.de/0-WVK-Retail/Bilder-Pictures/SAFLAX-",'Basis-Tabelle-Samen'!T130,"-",'Basis-Tabelle-Samen'!J130,"-cultivation-set-estonian.jpg")),
IF($C$1="Finnisch - FI",HYPERLINK(CONCATENATE("https://www.saflax.de/0-WVK-Retail/Bilder-Pictures/SAFLAX-",'Basis-Tabelle-Samen'!T130,"-",'Basis-Tabelle-Samen'!J130,"-cultivation-set-finnish.jpg")),
IF($C$1="Französisch - FR",HYPERLINK(CONCATENATE("https://www.saflax.de/0-WVK-Retail/Bilder-Pictures/SAFLAX-",'Basis-Tabelle-Samen'!T130,"-",'Basis-Tabelle-Samen'!J130,"-cultivation-set-french.jpg")),
IF($C$1="Griechisch - GR",HYPERLINK(CONCATENATE("https://www.saflax.de/0-WVK-Retail/Bilder-Pictures/SAFLAX-",'Basis-Tabelle-Samen'!T130,"-",'Basis-Tabelle-Samen'!J130,"-cultivation-set-greek.jpg")),
IF($C$1="Irisch - IE",HYPERLINK(CONCATENATE("https://www.saflax.de/0-WVK-Retail/Bilder-Pictures/SAFLAX-",'Basis-Tabelle-Samen'!T130,"-",'Basis-Tabelle-Samen'!J130,"-cultivation-set-irish.jpg")),
IF($C$1="Isländisch - IS",HYPERLINK(CONCATENATE("https://www.saflax.de/0-WVK-Retail/Bilder-Pictures/SAFLAX-",'Basis-Tabelle-Samen'!T130,"-",'Basis-Tabelle-Samen'!J130,"-cultivation-set-icelandic.jpg")),
IF($C$1="Italienisch - IT",HYPERLINK(CONCATENATE("https://www.saflax.de/0-WVK-Retail/Bilder-Pictures/SAFLAX-",'Basis-Tabelle-Samen'!T130,"-",'Basis-Tabelle-Samen'!J130,"-cultivation-set-italian.jpg")),
IF($C$1="Japanisch - JP",HYPERLINK(CONCATENATE("https://www.saflax.de/0-WVK-Retail/Bilder-Pictures/SAFLAX-",'Basis-Tabelle-Samen'!T130,"-",'Basis-Tabelle-Samen'!J130,"-cultivation-set-japanese.jpg")),
IF($C$1="Kroatisch - HR",HYPERLINK(CONCATENATE("https://www.saflax.de/0-WVK-Retail/Bilder-Pictures/SAFLAX-",'Basis-Tabelle-Samen'!T130,"-",'Basis-Tabelle-Samen'!J130,"-cultivation-set-croatian.jpg")),
IF($C$1="Lettisch - LV",HYPERLINK(CONCATENATE("https://www.saflax.de/0-WVK-Retail/Bilder-Pictures/SAFLAX-",'Basis-Tabelle-Samen'!T130,"-",'Basis-Tabelle-Samen'!J130,"-cultivation-set-latvian.jpg")),
IF($C$1="Litauisch - LT",HYPERLINK(CONCATENATE("https://www.saflax.de/0-WVK-Retail/Bilder-Pictures/SAFLAX-",'Basis-Tabelle-Samen'!T130,"-",'Basis-Tabelle-Samen'!J130,"-cultivation-set-lithuanian.jpg")),
IF($C$1="Maltesisch - MT",HYPERLINK(CONCATENATE("https://www.saflax.de/0-WVK-Retail/Bilder-Pictures/SAFLAX-",'Basis-Tabelle-Samen'!T130,"-",'Basis-Tabelle-Samen'!J130,"-cultivation-set-maltese.jpg")),
IF($C$1="Niederländisch - NL",HYPERLINK(CONCATENATE("https://www.saflax.de/0-WVK-Retail/Bilder-Pictures/SAFLAX-",'Basis-Tabelle-Samen'!T130,"-",'Basis-Tabelle-Samen'!J130,"-cultivation-set-dutch.jpg")),
IF($C$1="Norwegisch - NO",HYPERLINK(CONCATENATE("https://www.saflax.de/0-WVK-Retail/Bilder-Pictures/SAFLAX-",'Basis-Tabelle-Samen'!T130,"-",'Basis-Tabelle-Samen'!J130,"-cultivation-set-nowegian.jpg")),
IF($C$1="Polnisch - PL",HYPERLINK(CONCATENATE("https://www.saflax.de/0-WVK-Retail/Bilder-Pictures/SAFLAX-",'Basis-Tabelle-Samen'!T130,"-",'Basis-Tabelle-Samen'!J130,"-cultivation-set-polish.jpg")),
IF($C$1="Portugiesisch - PT",HYPERLINK(CONCATENATE("https://www.saflax.de/0-WVK-Retail/Bilder-Pictures/SAFLAX-",'Basis-Tabelle-Samen'!T130,"-",'Basis-Tabelle-Samen'!J130,"-cultivation-set-portuguese.jpg")),
IF($C$1="Rumänisch - RO",HYPERLINK(CONCATENATE("https://www.saflax.de/0-WVK-Retail/Bilder-Pictures/SAFLAX-",'Basis-Tabelle-Samen'!T130,"-",'Basis-Tabelle-Samen'!J130,"-cultivation-set-romanian.jpg")),
IF($C$1="Schwedisch - SE",HYPERLINK(CONCATENATE("https://www.saflax.de/0-WVK-Retail/Bilder-Pictures/SAFLAX-",'Basis-Tabelle-Samen'!T130,"-",'Basis-Tabelle-Samen'!J130,"-cultivation-set-swedish.jpg")),
IF($C$1="Slowakisch - SK",HYPERLINK(CONCATENATE("https://www.saflax.de/0-WVK-Retail/Bilder-Pictures/SAFLAX-",'Basis-Tabelle-Samen'!T130,"-",'Basis-Tabelle-Samen'!J130,"-cultivation-set-slovak.jpg")),
IF($C$1="Slowenisch - SI",HYPERLINK(CONCATENATE("https://www.saflax.de/0-WVK-Retail/Bilder-Pictures/SAFLAX-",'Basis-Tabelle-Samen'!T130,"-",'Basis-Tabelle-Samen'!J130,"-cultivation-set-slovenian.jpg")),
IF($C$1="Spanisch - ES",HYPERLINK(CONCATENATE("https://www.saflax.de/0-WVK-Retail/Bilder-Pictures/SAFLAX-",'Basis-Tabelle-Samen'!T130,"-",'Basis-Tabelle-Samen'!J130,"-cultivation-set-spanish.jpg")),
IF($C$1="Tschechisch - CZ",HYPERLINK(CONCATENATE("https://www.saflax.de/0-WVK-Retail/Bilder-Pictures/SAFLAX-",'Basis-Tabelle-Samen'!T130,"-",'Basis-Tabelle-Samen'!J130,"-cultivation-set-czech.jpg")),
IF($C$1="Türkisch - TR",HYPERLINK(CONCATENATE("https://www.saflax.de/0-WVK-Retail/Bilder-Pictures/SAFLAX-",'Basis-Tabelle-Samen'!T130,"-",'Basis-Tabelle-Samen'!J130,"-cultivation-set-turkish.jpg")),
IF($C$1="Ungarisch - HU",HYPERLINK(CONCATENATE("https://www.saflax.de/0-WVK-Retail/Bilder-Pictures/SAFLAX-",'Basis-Tabelle-Samen'!T130,"-",'Basis-Tabelle-Samen'!J130,"-cultivation-set-hungarian.jpg")),
" ACHTUNG")))))))))))))))))))))))))))))</f>
        <v>https://www.saflax.de/0-WVK-Retail/Bilder-Pictures/SAFLAX-38210-solanum-lycopersicum-cultivation-set-english.jpg</v>
      </c>
      <c r="AQ188" s="330" t="str">
        <f>IF(L188&lt;1,"",
IF($C$1="Bulgarisch - BG",HYPERLINK(CONCATENATE("https://www.saflax.de/0-WVK-Retail/Bilder-Pictures/SAFLAX-",'Basis-Tabelle-Samen'!W130,"-",'Basis-Tabelle-Samen'!J130,"-garden-in-the-bag-bulgarian.jpg")),
IF($C$1="Dänisch - DK",HYPERLINK(CONCATENATE("https://www.saflax.de/0-WVK-Retail/Bilder-Pictures/SAFLAX-",'Basis-Tabelle-Samen'!W130,"-",'Basis-Tabelle-Samen'!J130,"-garden-in-the-bag-danish.jpg")),
IF($C$1="Deutsch - DE",HYPERLINK(CONCATENATE("https://www.saflax.de/0-WVK-Retail/Bilder-Pictures/SAFLAX-",'Basis-Tabelle-Samen'!W130,"-",'Basis-Tabelle-Samen'!J130,"-garden-in-the-bag-german.jpg")),
IF($C$1="Englisch - UK",HYPERLINK(CONCATENATE("https://www.saflax.de/0-WVK-Retail/Bilder-Pictures/SAFLAX-",'Basis-Tabelle-Samen'!W130,"-",'Basis-Tabelle-Samen'!J130,"-garden-in-the-bag-english.jpg")),
IF($C$1="Estnisch - EE",HYPERLINK(CONCATENATE("https://www.saflax.de/0-WVK-Retail/Bilder-Pictures/SAFLAX-",'Basis-Tabelle-Samen'!W130,"-",'Basis-Tabelle-Samen'!J130,"-garden-in-the-bag-estonian.jpg")),
IF($C$1="Finnisch - FI",HYPERLINK(CONCATENATE("https://www.saflax.de/0-WVK-Retail/Bilder-Pictures/SAFLAX-",'Basis-Tabelle-Samen'!W130,"-",'Basis-Tabelle-Samen'!J130,"-garden-in-the-bag-finnish.jpg")),
IF($C$1="Französisch - FR",HYPERLINK(CONCATENATE("https://www.saflax.de/0-WVK-Retail/Bilder-Pictures/SAFLAX-",'Basis-Tabelle-Samen'!W130,"-",'Basis-Tabelle-Samen'!J130,"-garden-in-the-bag-french.jpg")),
IF($C$1="Griechisch - GR",HYPERLINK(CONCATENATE("https://www.saflax.de/0-WVK-Retail/Bilder-Pictures/SAFLAX-",'Basis-Tabelle-Samen'!W130,"-",'Basis-Tabelle-Samen'!J130,"-garden-in-the-bag-greek.jpg")),
IF($C$1="Irisch - IE",HYPERLINK(CONCATENATE("https://www.saflax.de/0-WVK-Retail/Bilder-Pictures/SAFLAX-",'Basis-Tabelle-Samen'!W130,"-",'Basis-Tabelle-Samen'!J130,"-garden-in-the-bag-irish.jpg")),
IF($C$1="Isländisch - IS",HYPERLINK(CONCATENATE("https://www.saflax.de/0-WVK-Retail/Bilder-Pictures/SAFLAX-",'Basis-Tabelle-Samen'!W130,"-",'Basis-Tabelle-Samen'!J130,"-garden-in-the-bag-icelandic.jpg")),
IF($C$1="Italienisch - IT",HYPERLINK(CONCATENATE("https://www.saflax.de/0-WVK-Retail/Bilder-Pictures/SAFLAX-",'Basis-Tabelle-Samen'!W130,"-",'Basis-Tabelle-Samen'!J130,"-garden-in-the-bag-italian.jpg")),
IF($C$1="Japanisch - JP",HYPERLINK(CONCATENATE("https://www.saflax.de/0-WVK-Retail/Bilder-Pictures/SAFLAX-",'Basis-Tabelle-Samen'!W130,"-",'Basis-Tabelle-Samen'!J130,"-garden-in-the-bag-japanese.jpg")),
IF($C$1="Kroatisch - HR",HYPERLINK(CONCATENATE("https://www.saflax.de/0-WVK-Retail/Bilder-Pictures/SAFLAX-",'Basis-Tabelle-Samen'!W130,"-",'Basis-Tabelle-Samen'!J130,"-garden-in-the-bag-croatian.jpg")),
IF($C$1="Lettisch - LV",HYPERLINK(CONCATENATE("https://www.saflax.de/0-WVK-Retail/Bilder-Pictures/SAFLAX-",'Basis-Tabelle-Samen'!W130,"-",'Basis-Tabelle-Samen'!J130,"-garden-in-the-bag-latvian.jpg")),
IF($C$1="Litauisch - LT",HYPERLINK(CONCATENATE("https://www.saflax.de/0-WVK-Retail/Bilder-Pictures/SAFLAX-",'Basis-Tabelle-Samen'!W130,"-",'Basis-Tabelle-Samen'!J130,"-garden-in-the-bag-lithuanian.jpg")),
IF($C$1="Maltesisch - MT",HYPERLINK(CONCATENATE("https://www.saflax.de/0-WVK-Retail/Bilder-Pictures/SAFLAX-",'Basis-Tabelle-Samen'!W130,"-",'Basis-Tabelle-Samen'!J130,"-garden-in-the-bag-maltese.jpg")),
IF($C$1="Niederländisch - NL",HYPERLINK(CONCATENATE("https://www.saflax.de/0-WVK-Retail/Bilder-Pictures/SAFLAX-",'Basis-Tabelle-Samen'!W130,"-",'Basis-Tabelle-Samen'!J130,"-garden-in-the-bag-dutch.jpg")),
IF($C$1="Norwegisch - NO",HYPERLINK(CONCATENATE("https://www.saflax.de/0-WVK-Retail/Bilder-Pictures/SAFLAX-",'Basis-Tabelle-Samen'!W130,"-",'Basis-Tabelle-Samen'!J130,"-garden-in-the-bag-nowegian.jpg")),
IF($C$1="Polnisch - PL",HYPERLINK(CONCATENATE("https://www.saflax.de/0-WVK-Retail/Bilder-Pictures/SAFLAX-",'Basis-Tabelle-Samen'!W130,"-",'Basis-Tabelle-Samen'!J130,"-garden-in-the-bag-polish.jpg")),
IF($C$1="Portugiesisch - PT",HYPERLINK(CONCATENATE("https://www.saflax.de/0-WVK-Retail/Bilder-Pictures/SAFLAX-",'Basis-Tabelle-Samen'!W130,"-",'Basis-Tabelle-Samen'!J130,"-garden-in-the-bag-portuguese.jpg")),
IF($C$1="Rumänisch - RO",HYPERLINK(CONCATENATE("https://www.saflax.de/0-WVK-Retail/Bilder-Pictures/SAFLAX-",'Basis-Tabelle-Samen'!W130,"-",'Basis-Tabelle-Samen'!J130,"-garden-in-the-bag-romanian.jpg")),
IF($C$1="Schwedisch - SE",HYPERLINK(CONCATENATE("https://www.saflax.de/0-WVK-Retail/Bilder-Pictures/SAFLAX-",'Basis-Tabelle-Samen'!W130,"-",'Basis-Tabelle-Samen'!J130,"-garden-in-the-bag-swedish.jpg")),
IF($C$1="Slowakisch - SK",HYPERLINK(CONCATENATE("https://www.saflax.de/0-WVK-Retail/Bilder-Pictures/SAFLAX-",'Basis-Tabelle-Samen'!W130,"-",'Basis-Tabelle-Samen'!J130,"-garden-in-the-bag-slovak.jpg")),
IF($C$1="Slowenisch - SI",HYPERLINK(CONCATENATE("https://www.saflax.de/0-WVK-Retail/Bilder-Pictures/SAFLAX-",'Basis-Tabelle-Samen'!W130,"-",'Basis-Tabelle-Samen'!J130,"-garden-in-the-bag-slovenian.jpg")),
IF($C$1="Spanisch - ES",HYPERLINK(CONCATENATE("https://www.saflax.de/0-WVK-Retail/Bilder-Pictures/SAFLAX-",'Basis-Tabelle-Samen'!W130,"-",'Basis-Tabelle-Samen'!J130,"-garden-in-the-bag-spanish.jpg")),
IF($C$1="Tschechisch - CZ",HYPERLINK(CONCATENATE("https://www.saflax.de/0-WVK-Retail/Bilder-Pictures/SAFLAX-",'Basis-Tabelle-Samen'!W130,"-",'Basis-Tabelle-Samen'!J130,"-garden-in-the-bag-czech.jpg")),
IF($C$1="Türkisch - TR",HYPERLINK(CONCATENATE("https://www.saflax.de/0-WVK-Retail/Bilder-Pictures/SAFLAX-",'Basis-Tabelle-Samen'!W130,"-",'Basis-Tabelle-Samen'!J130,"-garden-in-the-bag-turkish.jpg")),
IF($C$1="Ungarisch - HU",HYPERLINK(CONCATENATE("https://www.saflax.de/0-WVK-Retail/Bilder-Pictures/SAFLAX-",'Basis-Tabelle-Samen'!W130,"-",'Basis-Tabelle-Samen'!J130,"-garden-in-the-bag-hungarian.jpg")),
" ACHTUNG")))))))))))))))))))))))))))))</f>
        <v>https://www.saflax.de/0-WVK-Retail/Bilder-Pictures/SAFLAX-68210-solanum-lycopersicum-garden-in-the-bag-english.jpg</v>
      </c>
    </row>
    <row r="189" spans="1:43" ht="17.100000000000001" customHeight="1" x14ac:dyDescent="0.2">
      <c r="A189" s="318" t="str">
        <f>IF('Basis-Tabelle-Samen'!A125="","",IF($C$1="Deutsch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89" s="319" t="str">
        <f>'Basis-Tabelle-Samen'!I125</f>
        <v>Solanum lycopersicum</v>
      </c>
      <c r="C189" s="316" t="str">
        <f>IF($C$1="Bulgarisch - BG",'Basis-Tabelle-Samen'!Z125,
IF($C$1="Dänisch - DK",'Basis-Tabelle-Samen'!AA125,
IF($C$1="Deutsch - DE",'Basis-Tabelle-Samen'!AB125,
IF($C$1="Englisch - UK",'Basis-Tabelle-Samen'!AC125,
IF($C$1="Estnisch - EE",'Basis-Tabelle-Samen'!AD125,
IF($C$1="Finnisch - FI",'Basis-Tabelle-Samen'!AE125,
IF($C$1="Französisch - FR",'Basis-Tabelle-Samen'!AF125,
IF($C$1="Griechisch - GR",'Basis-Tabelle-Samen'!AG125,
IF($C$1="Irisch - IE",'Basis-Tabelle-Samen'!AH125,
IF($C$1="Isländisch - IS",'Basis-Tabelle-Samen'!AI125,
IF($C$1="Italienisch - IT",'Basis-Tabelle-Samen'!AJ125,
IF($C$1="Japanisch - JP",'Basis-Tabelle-Samen'!AK125,
IF($C$1="Kroatisch - HR",'Basis-Tabelle-Samen'!AL125,
IF($C$1="Lettisch - LV",'Basis-Tabelle-Samen'!AM125,
IF($C$1="Litauisch - LT",'Basis-Tabelle-Samen'!AN125,
IF($C$1="Maltesisch - MT",'Basis-Tabelle-Samen'!AO125,
IF($C$1="Niederländisch - NL",'Basis-Tabelle-Samen'!AP125,
IF($C$1="Norwegisch - NO",'Basis-Tabelle-Samen'!AQ125,
IF($C$1="Polnisch - PL",'Basis-Tabelle-Samen'!AR125,
IF($C$1="Portugiesisch - PT",'Basis-Tabelle-Samen'!AS125,
IF($C$1="Rumänisch - RO",'Basis-Tabelle-Samen'!AT125,
IF($C$1="Schwedisch - SE",'Basis-Tabelle-Samen'!AU125,
IF($C$1="Slowakisch - SK",'Basis-Tabelle-Samen'!AV125,
IF($C$1="Slowenisch - SI",'Basis-Tabelle-Samen'!AW125,
IF($C$1="Spanisch - ES",'Basis-Tabelle-Samen'!AX125,
IF($C$1="Tschechisch - CZ",'Basis-Tabelle-Samen'!AY125,
IF($C$1="Türkisch - TR",'Basis-Tabelle-Samen'!AZ125,
IF($C$1="Ungarisch - HU",'Basis-Tabelle-Samen'!BA125,
" ACHTUNG"))))))))))))))))))))))))))))</f>
        <v>Organic - Tomato - Green Zebra</v>
      </c>
      <c r="D189" s="320">
        <f>'Basis-Tabelle-Samen'!F125</f>
        <v>10</v>
      </c>
      <c r="E189" s="321" t="str">
        <f>'Basis-Tabelle-Samen'!H125</f>
        <v>7 %</v>
      </c>
      <c r="F189" s="322" t="str">
        <f>IF('Basis-Tabelle-Samen'!G125="","",'Basis-Tabelle-Samen'!G125)</f>
        <v>02</v>
      </c>
      <c r="G189" s="320">
        <f>'Basis-Tabelle-Samen'!C125</f>
        <v>18205</v>
      </c>
      <c r="H189" s="323">
        <f>'Basis-Tabelle-Samen'!D125</f>
        <v>4055473182056</v>
      </c>
      <c r="I189" s="324">
        <f>'Basis-Tabelle-Samen'!E125</f>
        <v>2.0499999999999998</v>
      </c>
      <c r="J189" s="325">
        <f t="shared" si="2"/>
        <v>12</v>
      </c>
      <c r="K189" s="326">
        <f>'Basis-Tabelle-Samen'!K125</f>
        <v>78205</v>
      </c>
      <c r="L189" s="323">
        <f>'Basis-Tabelle-Samen'!L125</f>
        <v>4055473782058</v>
      </c>
      <c r="M189" s="324">
        <f>'Basis-Tabelle-Samen'!M125</f>
        <v>2.4500000000000002</v>
      </c>
      <c r="N189" s="326">
        <f>IF(K189&lt;1,"",'3'!$I$15)</f>
        <v>15</v>
      </c>
      <c r="O189" s="327">
        <f>IF(K189&lt;1,"",'3'!$J$11)</f>
        <v>90</v>
      </c>
      <c r="P189" s="326">
        <f>'Basis-Tabelle-Samen'!N125</f>
        <v>88205</v>
      </c>
      <c r="Q189" s="323">
        <f>'Basis-Tabelle-Samen'!O125</f>
        <v>4055473882055</v>
      </c>
      <c r="R189" s="328">
        <f>'Basis-Tabelle-Samen'!P125</f>
        <v>3.75</v>
      </c>
      <c r="S189" s="326">
        <f>IF(R189&lt;1,"",'3'!$M$15)</f>
        <v>18</v>
      </c>
      <c r="T189" s="327">
        <f>IF(R189&lt;1,"",'3'!$N$11)</f>
        <v>72</v>
      </c>
      <c r="U189" s="326">
        <f>'Basis-Tabelle-Samen'!Q125</f>
        <v>58205</v>
      </c>
      <c r="V189" s="323">
        <f>'Basis-Tabelle-Samen'!R125</f>
        <v>4055473582054</v>
      </c>
      <c r="W189" s="324">
        <f>'Basis-Tabelle-Samen'!S125</f>
        <v>4.95</v>
      </c>
      <c r="X189" s="326">
        <f>IF(U189&lt;1,"",'3'!$Q$15)</f>
        <v>6</v>
      </c>
      <c r="Y189" s="327">
        <f>IF(U189&lt;1,"",'3'!$R$11)</f>
        <v>24</v>
      </c>
      <c r="Z189" s="326">
        <f>'Basis-Tabelle-Samen'!T125</f>
        <v>38205</v>
      </c>
      <c r="AA189" s="323">
        <f>'Basis-Tabelle-Samen'!U125</f>
        <v>4055473382050</v>
      </c>
      <c r="AB189" s="324">
        <f>'Basis-Tabelle-Samen'!V125</f>
        <v>6.75</v>
      </c>
      <c r="AC189" s="326">
        <f>IF(Z189&lt;1,"",'3'!$U$15)</f>
        <v>6</v>
      </c>
      <c r="AD189" s="327">
        <f>IF(Z189&lt;1,"",'3'!$V$11)</f>
        <v>24</v>
      </c>
      <c r="AE189" s="326">
        <f>'Basis-Tabelle-Samen'!W125</f>
        <v>68205</v>
      </c>
      <c r="AF189" s="323">
        <f>'Basis-Tabelle-Samen'!X125</f>
        <v>4055473682051</v>
      </c>
      <c r="AG189" s="324">
        <f>'Basis-Tabelle-Samen'!Y125</f>
        <v>2.95</v>
      </c>
      <c r="AH189" s="326">
        <f>IF(AE189&lt;1,"",'3'!$Y$15)</f>
        <v>8</v>
      </c>
      <c r="AI189" s="327">
        <f>IF(AE189&lt;1,"",'3'!$Z$11)</f>
        <v>64</v>
      </c>
      <c r="AJ189" s="329"/>
      <c r="AK189" s="316" t="str">
        <f>IF(G189&lt;1,"",
IF($C$1="Bulgarisch - BG",HYPERLINK(CONCATENATE("https://www.saflax.de/0-WVK-Retail/Bilder-Pictures/SAFLAX-",'Basis-Tabelle-Samen'!C125,"-",'Basis-Tabelle-Samen'!J125,"-seed-package-front-cr-bulgarian.jpg")),
IF($C$1="Dänisch - DK",HYPERLINK(CONCATENATE("https://www.saflax.de/0-WVK-Retail/Bilder-Pictures/SAFLAX-",'Basis-Tabelle-Samen'!C125,"-",'Basis-Tabelle-Samen'!J125,"-seed-package-front-cr-danish.jpg")),
IF($C$1="Deutsch - DE",HYPERLINK(CONCATENATE("https://www.saflax.de/0-WVK-Retail/Bilder-Pictures/SAFLAX-",'Basis-Tabelle-Samen'!C125,"-",'Basis-Tabelle-Samen'!J125,"-seed-package-front-cr-german.jpg")),
IF($C$1="Englisch - UK",HYPERLINK(CONCATENATE("https://www.saflax.de/0-WVK-Retail/Bilder-Pictures/SAFLAX-",'Basis-Tabelle-Samen'!C125,"-",'Basis-Tabelle-Samen'!J125,"-seed-package-front-cr-english.jpg")),
IF($C$1="Estnisch - EE",HYPERLINK(CONCATENATE("https://www.saflax.de/0-WVK-Retail/Bilder-Pictures/SAFLAX-",'Basis-Tabelle-Samen'!C125,"-",'Basis-Tabelle-Samen'!J125,"-seed-package-front-cr-estonian.jpg")),
IF($C$1="Finnisch - FI",HYPERLINK(CONCATENATE("https://www.saflax.de/0-WVK-Retail/Bilder-Pictures/SAFLAX-",'Basis-Tabelle-Samen'!C125,"-",'Basis-Tabelle-Samen'!J125,"-seed-package-front-cr-finnish.jpg")),
IF($C$1="Französisch - FR",HYPERLINK(CONCATENATE("https://www.saflax.de/0-WVK-Retail/Bilder-Pictures/SAFLAX-",'Basis-Tabelle-Samen'!C125,"-",'Basis-Tabelle-Samen'!J125,"-seed-package-front-cr-french.jpg")),
IF($C$1="Griechisch - GR",HYPERLINK(CONCATENATE("https://www.saflax.de/0-WVK-Retail/Bilder-Pictures/SAFLAX-",'Basis-Tabelle-Samen'!C125,"-",'Basis-Tabelle-Samen'!J125,"-seed-package-front-cr-greek.jpg")),
IF($C$1="Irisch - IE",HYPERLINK(CONCATENATE("https://www.saflax.de/0-WVK-Retail/Bilder-Pictures/SAFLAX-",'Basis-Tabelle-Samen'!C125,"-",'Basis-Tabelle-Samen'!J125,"-seed-package-front-cr-irish.jpg")),
IF($C$1="Isländisch - IS",HYPERLINK(CONCATENATE("https://www.saflax.de/0-WVK-Retail/Bilder-Pictures/SAFLAX-",'Basis-Tabelle-Samen'!C125,"-",'Basis-Tabelle-Samen'!J125,"-seed-package-front-cr-icelandic.jpg")),
IF($C$1="Italienisch - IT",HYPERLINK(CONCATENATE("https://www.saflax.de/0-WVK-Retail/Bilder-Pictures/SAFLAX-",'Basis-Tabelle-Samen'!C125,"-",'Basis-Tabelle-Samen'!J125,"-seed-package-front-cr-italian.jpg")),
IF($C$1="Japanisch - JP",HYPERLINK(CONCATENATE("https://www.saflax.de/0-WVK-Retail/Bilder-Pictures/SAFLAX-",'Basis-Tabelle-Samen'!C125,"-",'Basis-Tabelle-Samen'!J125,"-seed-package-front-cr-japanese.jpg")),
IF($C$1="Kroatisch - HR",HYPERLINK(CONCATENATE("https://www.saflax.de/0-WVK-Retail/Bilder-Pictures/SAFLAX-",'Basis-Tabelle-Samen'!C125,"-",'Basis-Tabelle-Samen'!J125,"-seed-package-front-cr-croatian.jpg")),
IF($C$1="Lettisch - LV",HYPERLINK(CONCATENATE("https://www.saflax.de/0-WVK-Retail/Bilder-Pictures/SAFLAX-",'Basis-Tabelle-Samen'!C125,"-",'Basis-Tabelle-Samen'!J125,"-seed-package-front-cr-latvian.jpg")),
IF($C$1="Litauisch - LT",HYPERLINK(CONCATENATE("https://www.saflax.de/0-WVK-Retail/Bilder-Pictures/SAFLAX-",'Basis-Tabelle-Samen'!C125,"-",'Basis-Tabelle-Samen'!J125,"-seed-package-front-cr-lithuanian.jpg")),
IF($C$1="Maltesisch - MT",HYPERLINK(CONCATENATE("https://www.saflax.de/0-WVK-Retail/Bilder-Pictures/SAFLAX-",'Basis-Tabelle-Samen'!C125,"-",'Basis-Tabelle-Samen'!J125,"-seed-package-front-cr-maltese.jpg")),
IF($C$1="Niederländisch - NL",HYPERLINK(CONCATENATE("https://www.saflax.de/0-WVK-Retail/Bilder-Pictures/SAFLAX-",'Basis-Tabelle-Samen'!C125,"-",'Basis-Tabelle-Samen'!J125,"-seed-package-front-cr-dutch.jpg")),
IF($C$1="Norwegisch - NO",HYPERLINK(CONCATENATE("https://www.saflax.de/0-WVK-Retail/Bilder-Pictures/SAFLAX-",'Basis-Tabelle-Samen'!C125,"-",'Basis-Tabelle-Samen'!J125,"-seed-package-front-cr-nowegian.jpg")),
IF($C$1="Polnisch - PL",HYPERLINK(CONCATENATE("https://www.saflax.de/0-WVK-Retail/Bilder-Pictures/SAFLAX-",'Basis-Tabelle-Samen'!C125,"-",'Basis-Tabelle-Samen'!J125,"-seed-package-front-cr-polish.jpg")),
IF($C$1="Portugiesisch - PT",HYPERLINK(CONCATENATE("https://www.saflax.de/0-WVK-Retail/Bilder-Pictures/SAFLAX-",'Basis-Tabelle-Samen'!C125,"-",'Basis-Tabelle-Samen'!J125,"-seed-package-front-cr-portuguese.jpg")),
IF($C$1="Rumänisch - RO",HYPERLINK(CONCATENATE("https://www.saflax.de/0-WVK-Retail/Bilder-Pictures/SAFLAX-",'Basis-Tabelle-Samen'!C125,"-",'Basis-Tabelle-Samen'!J125,"-seed-package-front-cr-romanian.jpg")),
IF($C$1="Schwedisch - SE",HYPERLINK(CONCATENATE("https://www.saflax.de/0-WVK-Retail/Bilder-Pictures/SAFLAX-",'Basis-Tabelle-Samen'!C125,"-",'Basis-Tabelle-Samen'!J125,"-seed-package-front-cr-swedish.jpg")),
IF($C$1="Slowakisch - SK",HYPERLINK(CONCATENATE("https://www.saflax.de/0-WVK-Retail/Bilder-Pictures/SAFLAX-",'Basis-Tabelle-Samen'!C125,"-",'Basis-Tabelle-Samen'!J125,"-seed-package-front-cr-slovak.jpg")),
IF($C$1="Slowenisch - SI",HYPERLINK(CONCATENATE("https://www.saflax.de/0-WVK-Retail/Bilder-Pictures/SAFLAX-",'Basis-Tabelle-Samen'!C125,"-",'Basis-Tabelle-Samen'!J125,"-seed-package-front-cr-slovenian.jpg")),
IF($C$1="Spanisch - ES",HYPERLINK(CONCATENATE("https://www.saflax.de/0-WVK-Retail/Bilder-Pictures/SAFLAX-",'Basis-Tabelle-Samen'!C125,"-",'Basis-Tabelle-Samen'!J125,"-seed-package-front-cr-spanish.jpg")),
IF($C$1="Tschechisch - CZ",HYPERLINK(CONCATENATE("https://www.saflax.de/0-WVK-Retail/Bilder-Pictures/SAFLAX-",'Basis-Tabelle-Samen'!C125,"-",'Basis-Tabelle-Samen'!J125,"-seed-package-front-cr-czech.jpg")),
IF($C$1="Türkisch - TR",HYPERLINK(CONCATENATE("https://www.saflax.de/0-WVK-Retail/Bilder-Pictures/SAFLAX-",'Basis-Tabelle-Samen'!C125,"-",'Basis-Tabelle-Samen'!J125,"-seed-package-front-cr-turkish.jpg")),
IF($C$1="Ungarisch - HU",HYPERLINK(CONCATENATE("https://www.saflax.de/0-WVK-Retail/Bilder-Pictures/SAFLAX-",'Basis-Tabelle-Samen'!C125,"-",'Basis-Tabelle-Samen'!J125,"-seed-package-front-cr-hungarian.jpg")),
" ACHTUNG")))))))))))))))))))))))))))))</f>
        <v>https://www.saflax.de/0-WVK-Retail/Bilder-Pictures/SAFLAX-18205-solanum-lycopersicum-seed-package-front-cr-english.jpg</v>
      </c>
      <c r="AL189" s="330" t="str">
        <f>IF(G189&lt;1,"",
IF($C$1="Bulgarisch - BG",HYPERLINK(CONCATENATE("https://www.saflax.de/0-WVK-Retail/Bilder-Pictures/SAFLAX-",'Basis-Tabelle-Samen'!C125,"-",'Basis-Tabelle-Samen'!J125,"-seed-package-back-cr-bulgarian.jpg")),
IF($C$1="Dänisch - DK",HYPERLINK(CONCATENATE("https://www.saflax.de/0-WVK-Retail/Bilder-Pictures/SAFLAX-",'Basis-Tabelle-Samen'!C125,"-",'Basis-Tabelle-Samen'!J125,"-seed-package-back-cr-danish.jpg")),
IF($C$1="Deutsch - DE",HYPERLINK(CONCATENATE("https://www.saflax.de/0-WVK-Retail/Bilder-Pictures/SAFLAX-",'Basis-Tabelle-Samen'!C125,"-",'Basis-Tabelle-Samen'!J125,"-seed-package-back-cr-german.jpg")),
IF($C$1="Englisch - UK",HYPERLINK(CONCATENATE("https://www.saflax.de/0-WVK-Retail/Bilder-Pictures/SAFLAX-",'Basis-Tabelle-Samen'!C125,"-",'Basis-Tabelle-Samen'!J125,"-seed-package-back-cr-english.jpg")),
IF($C$1="Estnisch - EE",HYPERLINK(CONCATENATE("https://www.saflax.de/0-WVK-Retail/Bilder-Pictures/SAFLAX-",'Basis-Tabelle-Samen'!C125,"-",'Basis-Tabelle-Samen'!J125,"-seed-package-back-cr-estonian.jpg")),
IF($C$1="Finnisch - FI",HYPERLINK(CONCATENATE("https://www.saflax.de/0-WVK-Retail/Bilder-Pictures/SAFLAX-",'Basis-Tabelle-Samen'!C125,"-",'Basis-Tabelle-Samen'!J125,"-seed-package-back-cr-finnish.jpg")),
IF($C$1="Französisch - FR",HYPERLINK(CONCATENATE("https://www.saflax.de/0-WVK-Retail/Bilder-Pictures/SAFLAX-",'Basis-Tabelle-Samen'!C125,"-",'Basis-Tabelle-Samen'!J125,"-seed-package-back-cr-french.jpg")),
IF($C$1="Griechisch - GR",HYPERLINK(CONCATENATE("https://www.saflax.de/0-WVK-Retail/Bilder-Pictures/SAFLAX-",'Basis-Tabelle-Samen'!C125,"-",'Basis-Tabelle-Samen'!J125,"-seed-package-back-cr-greek.jpg")),
IF($C$1="Irisch - IE",HYPERLINK(CONCATENATE("https://www.saflax.de/0-WVK-Retail/Bilder-Pictures/SAFLAX-",'Basis-Tabelle-Samen'!C125,"-",'Basis-Tabelle-Samen'!J125,"-seed-package-back-cr-irish.jpg")),
IF($C$1="Isländisch - IS",HYPERLINK(CONCATENATE("https://www.saflax.de/0-WVK-Retail/Bilder-Pictures/SAFLAX-",'Basis-Tabelle-Samen'!C125,"-",'Basis-Tabelle-Samen'!J125,"-seed-package-back-cr-icelandic.jpg")),
IF($C$1="Italienisch - IT",HYPERLINK(CONCATENATE("https://www.saflax.de/0-WVK-Retail/Bilder-Pictures/SAFLAX-",'Basis-Tabelle-Samen'!C125,"-",'Basis-Tabelle-Samen'!J125,"-seed-package-back-cr-italian.jpg")),
IF($C$1="Japanisch - JP",HYPERLINK(CONCATENATE("https://www.saflax.de/0-WVK-Retail/Bilder-Pictures/SAFLAX-",'Basis-Tabelle-Samen'!C125,"-",'Basis-Tabelle-Samen'!J125,"-seed-package-back-cr-japanese.jpg")),
IF($C$1="Kroatisch - HR",HYPERLINK(CONCATENATE("https://www.saflax.de/0-WVK-Retail/Bilder-Pictures/SAFLAX-",'Basis-Tabelle-Samen'!C125,"-",'Basis-Tabelle-Samen'!J125,"-seed-package-back-cr-croatian.jpg")),
IF($C$1="Lettisch - LV",HYPERLINK(CONCATENATE("https://www.saflax.de/0-WVK-Retail/Bilder-Pictures/SAFLAX-",'Basis-Tabelle-Samen'!C125,"-",'Basis-Tabelle-Samen'!J125,"-seed-package-back-cr-latvian.jpg")),
IF($C$1="Litauisch - LT",HYPERLINK(CONCATENATE("https://www.saflax.de/0-WVK-Retail/Bilder-Pictures/SAFLAX-",'Basis-Tabelle-Samen'!C125,"-",'Basis-Tabelle-Samen'!J125,"-seed-package-back-cr-lithuanian.jpg")),
IF($C$1="Maltesisch - MT",HYPERLINK(CONCATENATE("https://www.saflax.de/0-WVK-Retail/Bilder-Pictures/SAFLAX-",'Basis-Tabelle-Samen'!C125,"-",'Basis-Tabelle-Samen'!J125,"-seed-package-back-cr-maltese.jpg")),
IF($C$1="Niederländisch - NL",HYPERLINK(CONCATENATE("https://www.saflax.de/0-WVK-Retail/Bilder-Pictures/SAFLAX-",'Basis-Tabelle-Samen'!C125,"-",'Basis-Tabelle-Samen'!J125,"-seed-package-back-cr-dutch.jpg")),
IF($C$1="Norwegisch - NO",HYPERLINK(CONCATENATE("https://www.saflax.de/0-WVK-Retail/Bilder-Pictures/SAFLAX-",'Basis-Tabelle-Samen'!C125,"-",'Basis-Tabelle-Samen'!J125,"-seed-package-back-cr-nowegian.jpg")),
IF($C$1="Polnisch - PL",HYPERLINK(CONCATENATE("https://www.saflax.de/0-WVK-Retail/Bilder-Pictures/SAFLAX-",'Basis-Tabelle-Samen'!C125,"-",'Basis-Tabelle-Samen'!J125,"-seed-package-back-cr-polish.jpg")),
IF($C$1="Portugiesisch - PT",HYPERLINK(CONCATENATE("https://www.saflax.de/0-WVK-Retail/Bilder-Pictures/SAFLAX-",'Basis-Tabelle-Samen'!C125,"-",'Basis-Tabelle-Samen'!J125,"-seed-package-back-cr-portuguese.jpg")),
IF($C$1="Rumänisch - RO",HYPERLINK(CONCATENATE("https://www.saflax.de/0-WVK-Retail/Bilder-Pictures/SAFLAX-",'Basis-Tabelle-Samen'!C125,"-",'Basis-Tabelle-Samen'!J125,"-seed-package-back-cr-romanian.jpg")),
IF($C$1="Schwedisch - SE",HYPERLINK(CONCATENATE("https://www.saflax.de/0-WVK-Retail/Bilder-Pictures/SAFLAX-",'Basis-Tabelle-Samen'!C125,"-",'Basis-Tabelle-Samen'!J125,"-seed-package-back-cr-swedish.jpg")),
IF($C$1="Slowakisch - SK",HYPERLINK(CONCATENATE("https://www.saflax.de/0-WVK-Retail/Bilder-Pictures/SAFLAX-",'Basis-Tabelle-Samen'!C125,"-",'Basis-Tabelle-Samen'!J125,"-seed-package-back-cr-slovak.jpg")),
IF($C$1="Slowenisch - SI",HYPERLINK(CONCATENATE("https://www.saflax.de/0-WVK-Retail/Bilder-Pictures/SAFLAX-",'Basis-Tabelle-Samen'!C125,"-",'Basis-Tabelle-Samen'!J125,"-seed-package-back-cr-slovenian.jpg")),
IF($C$1="Spanisch - ES",HYPERLINK(CONCATENATE("https://www.saflax.de/0-WVK-Retail/Bilder-Pictures/SAFLAX-",'Basis-Tabelle-Samen'!C125,"-",'Basis-Tabelle-Samen'!J125,"-seed-package-back-cr-spanish.jpg")),
IF($C$1="Tschechisch - CZ",HYPERLINK(CONCATENATE("https://www.saflax.de/0-WVK-Retail/Bilder-Pictures/SAFLAX-",'Basis-Tabelle-Samen'!C125,"-",'Basis-Tabelle-Samen'!J125,"-seed-package-back-cr-czech.jpg")),
IF($C$1="Türkisch - TR",HYPERLINK(CONCATENATE("https://www.saflax.de/0-WVK-Retail/Bilder-Pictures/SAFLAX-",'Basis-Tabelle-Samen'!C125,"-",'Basis-Tabelle-Samen'!J125,"-seed-package-back-cr-turkish.jpg")),
IF($C$1="Ungarisch - HU",HYPERLINK(CONCATENATE("https://www.saflax.de/0-WVK-Retail/Bilder-Pictures/SAFLAX-",'Basis-Tabelle-Samen'!C125,"-",'Basis-Tabelle-Samen'!J125,"-seed-package-back-cr-hungarian.jpg")),
" ACHTUNG")))))))))))))))))))))))))))))</f>
        <v>https://www.saflax.de/0-WVK-Retail/Bilder-Pictures/SAFLAX-18205-solanum-lycopersicum-seed-package-back-cr-english.jpg</v>
      </c>
      <c r="AM189" s="330" t="str">
        <f>IF(H189&lt;1,"",
IF($C$1="Bulgarisch - BG",HYPERLINK(CONCATENATE("https://www.saflax.de/0-WVK-Retail/Bilder-Pictures/SAFLAX-",'Basis-Tabelle-Samen'!K125,"-",'Basis-Tabelle-Samen'!J125,"-garden-to-go-mini-bulgarian.jpg")),
IF($C$1="Dänisch - DK",HYPERLINK(CONCATENATE("https://www.saflax.de/0-WVK-Retail/Bilder-Pictures/SAFLAX-",'Basis-Tabelle-Samen'!K125,"-",'Basis-Tabelle-Samen'!J125,"-garden-to-go-mini-danish.jpg")),
IF($C$1="Deutsch - DE",HYPERLINK(CONCATENATE("https://www.saflax.de/0-WVK-Retail/Bilder-Pictures/SAFLAX-",'Basis-Tabelle-Samen'!K125,"-",'Basis-Tabelle-Samen'!J125,"-garden-to-go-mini-german.jpg")),
IF($C$1="Englisch - UK",HYPERLINK(CONCATENATE("https://www.saflax.de/0-WVK-Retail/Bilder-Pictures/SAFLAX-",'Basis-Tabelle-Samen'!K125,"-",'Basis-Tabelle-Samen'!J125,"-garden-to-go-mini-english.jpg")),
IF($C$1="Estnisch - EE",HYPERLINK(CONCATENATE("https://www.saflax.de/0-WVK-Retail/Bilder-Pictures/SAFLAX-",'Basis-Tabelle-Samen'!K125,"-",'Basis-Tabelle-Samen'!J125,"-garden-to-go-mini-estonian.jpg")),
IF($C$1="Finnisch - FI",HYPERLINK(CONCATENATE("https://www.saflax.de/0-WVK-Retail/Bilder-Pictures/SAFLAX-",'Basis-Tabelle-Samen'!K125,"-",'Basis-Tabelle-Samen'!J125,"-garden-to-go-mini-finnish.jpg")),
IF($C$1="Französisch - FR",HYPERLINK(CONCATENATE("https://www.saflax.de/0-WVK-Retail/Bilder-Pictures/SAFLAX-",'Basis-Tabelle-Samen'!K125,"-",'Basis-Tabelle-Samen'!J125,"-garden-to-go-mini-french.jpg")),
IF($C$1="Griechisch - GR",HYPERLINK(CONCATENATE("https://www.saflax.de/0-WVK-Retail/Bilder-Pictures/SAFLAX-",'Basis-Tabelle-Samen'!K125,"-",'Basis-Tabelle-Samen'!J125,"-garden-to-go-mini-greek.jpg")),
IF($C$1="Irisch - IE",HYPERLINK(CONCATENATE("https://www.saflax.de/0-WVK-Retail/Bilder-Pictures/SAFLAX-",'Basis-Tabelle-Samen'!K125,"-",'Basis-Tabelle-Samen'!J125,"-garden-to-go-mini-irish.jpg")),
IF($C$1="Isländisch - IS",HYPERLINK(CONCATENATE("https://www.saflax.de/0-WVK-Retail/Bilder-Pictures/SAFLAX-",'Basis-Tabelle-Samen'!K125,"-",'Basis-Tabelle-Samen'!J125,"-garden-to-go-mini-icelandic.jpg")),
IF($C$1="Italienisch - IT",HYPERLINK(CONCATENATE("https://www.saflax.de/0-WVK-Retail/Bilder-Pictures/SAFLAX-",'Basis-Tabelle-Samen'!K125,"-",'Basis-Tabelle-Samen'!J125,"-garden-to-go-mini-italian.jpg")),
IF($C$1="Japanisch - JP",HYPERLINK(CONCATENATE("https://www.saflax.de/0-WVK-Retail/Bilder-Pictures/SAFLAX-",'Basis-Tabelle-Samen'!K125,"-",'Basis-Tabelle-Samen'!J125,"-garden-to-go-mini-japanese.jpg")),
IF($C$1="Kroatisch - HR",HYPERLINK(CONCATENATE("https://www.saflax.de/0-WVK-Retail/Bilder-Pictures/SAFLAX-",'Basis-Tabelle-Samen'!K125,"-",'Basis-Tabelle-Samen'!J125,"-garden-to-go-mini-croatian.jpg")),
IF($C$1="Lettisch - LV",HYPERLINK(CONCATENATE("https://www.saflax.de/0-WVK-Retail/Bilder-Pictures/SAFLAX-",'Basis-Tabelle-Samen'!K125,"-",'Basis-Tabelle-Samen'!J125,"-garden-to-go-mini-latvian.jpg")),
IF($C$1="Litauisch - LT",HYPERLINK(CONCATENATE("https://www.saflax.de/0-WVK-Retail/Bilder-Pictures/SAFLAX-",'Basis-Tabelle-Samen'!K125,"-",'Basis-Tabelle-Samen'!J125,"-garden-to-go-mini-lithuanian.jpg")),
IF($C$1="Maltesisch - MT",HYPERLINK(CONCATENATE("https://www.saflax.de/0-WVK-Retail/Bilder-Pictures/SAFLAX-",'Basis-Tabelle-Samen'!K125,"-",'Basis-Tabelle-Samen'!J125,"-garden-to-go-mini-maltese.jpg")),
IF($C$1="Niederländisch - NL",HYPERLINK(CONCATENATE("https://www.saflax.de/0-WVK-Retail/Bilder-Pictures/SAFLAX-",'Basis-Tabelle-Samen'!K125,"-",'Basis-Tabelle-Samen'!J125,"-garden-to-go-mini-dutch.jpg")),
IF($C$1="Norwegisch - NO",HYPERLINK(CONCATENATE("https://www.saflax.de/0-WVK-Retail/Bilder-Pictures/SAFLAX-",'Basis-Tabelle-Samen'!K125,"-",'Basis-Tabelle-Samen'!J125,"-garden-to-go-mini-nowegian.jpg")),
IF($C$1="Polnisch - PL",HYPERLINK(CONCATENATE("https://www.saflax.de/0-WVK-Retail/Bilder-Pictures/SAFLAX-",'Basis-Tabelle-Samen'!K125,"-",'Basis-Tabelle-Samen'!J125,"-garden-to-go-mini-polish.jpg")),
IF($C$1="Portugiesisch - PT",HYPERLINK(CONCATENATE("https://www.saflax.de/0-WVK-Retail/Bilder-Pictures/SAFLAX-",'Basis-Tabelle-Samen'!K125,"-",'Basis-Tabelle-Samen'!J125,"-garden-to-go-mini-portuguese.jpg")),
IF($C$1="Rumänisch - RO",HYPERLINK(CONCATENATE("https://www.saflax.de/0-WVK-Retail/Bilder-Pictures/SAFLAX-",'Basis-Tabelle-Samen'!K125,"-",'Basis-Tabelle-Samen'!J125,"-garden-to-go-mini-romanian.jpg")),
IF($C$1="Schwedisch - SE",HYPERLINK(CONCATENATE("https://www.saflax.de/0-WVK-Retail/Bilder-Pictures/SAFLAX-",'Basis-Tabelle-Samen'!K125,"-",'Basis-Tabelle-Samen'!J125,"-garden-to-go-mini-swedish.jpg")),
IF($C$1="Slowakisch - SK",HYPERLINK(CONCATENATE("https://www.saflax.de/0-WVK-Retail/Bilder-Pictures/SAFLAX-",'Basis-Tabelle-Samen'!K125,"-",'Basis-Tabelle-Samen'!J125,"-garden-to-go-mini-slovak.jpg")),
IF($C$1="Slowenisch - SI",HYPERLINK(CONCATENATE("https://www.saflax.de/0-WVK-Retail/Bilder-Pictures/SAFLAX-",'Basis-Tabelle-Samen'!K125,"-",'Basis-Tabelle-Samen'!J125,"-garden-to-go-mini-slovenian.jpg")),
IF($C$1="Spanisch - ES",HYPERLINK(CONCATENATE("https://www.saflax.de/0-WVK-Retail/Bilder-Pictures/SAFLAX-",'Basis-Tabelle-Samen'!K125,"-",'Basis-Tabelle-Samen'!J125,"-garden-to-go-mini-spanish.jpg")),
IF($C$1="Tschechisch - CZ",HYPERLINK(CONCATENATE("https://www.saflax.de/0-WVK-Retail/Bilder-Pictures/SAFLAX-",'Basis-Tabelle-Samen'!K125,"-",'Basis-Tabelle-Samen'!J125,"-garden-to-go-mini-czech.jpg")),
IF($C$1="Türkisch - TR",HYPERLINK(CONCATENATE("https://www.saflax.de/0-WVK-Retail/Bilder-Pictures/SAFLAX-",'Basis-Tabelle-Samen'!K125,"-",'Basis-Tabelle-Samen'!J125,"-garden-to-go-mini-turkish.jpg")),
IF($C$1="Ungarisch - HU",HYPERLINK(CONCATENATE("https://www.saflax.de/0-WVK-Retail/Bilder-Pictures/SAFLAX-",'Basis-Tabelle-Samen'!K125,"-",'Basis-Tabelle-Samen'!J125,"-garden-to-go-mini-hungarian.jpg")),
" ACHTUNG")))))))))))))))))))))))))))))</f>
        <v>https://www.saflax.de/0-WVK-Retail/Bilder-Pictures/SAFLAX-78205-solanum-lycopersicum-garden-to-go-mini-english.jpg</v>
      </c>
      <c r="AN189" s="330" t="str">
        <f>IF(I189&lt;1,"",
IF($C$1="Bulgarisch - BG",HYPERLINK(CONCATENATE("https://www.saflax.de/0-WVK-Retail/Bilder-Pictures/SAFLAX-",'Basis-Tabelle-Samen'!N125,"-",'Basis-Tabelle-Samen'!J125,"-garden-to-go-lite-bulgarian.jpg")),
IF($C$1="Dänisch - DK",HYPERLINK(CONCATENATE("https://www.saflax.de/0-WVK-Retail/Bilder-Pictures/SAFLAX-",'Basis-Tabelle-Samen'!N125,"-",'Basis-Tabelle-Samen'!J125,"-garden-to-go-lite-danish.jpg")),
IF($C$1="Deutsch - DE",HYPERLINK(CONCATENATE("https://www.saflax.de/0-WVK-Retail/Bilder-Pictures/SAFLAX-",'Basis-Tabelle-Samen'!N125,"-",'Basis-Tabelle-Samen'!J125,"-garden-to-go-lite-german.jpg")),
IF($C$1="Englisch - UK",HYPERLINK(CONCATENATE("https://www.saflax.de/0-WVK-Retail/Bilder-Pictures/SAFLAX-",'Basis-Tabelle-Samen'!N125,"-",'Basis-Tabelle-Samen'!J125,"-garden-to-go-lite-english.jpg")),
IF($C$1="Estnisch - EE",HYPERLINK(CONCATENATE("https://www.saflax.de/0-WVK-Retail/Bilder-Pictures/SAFLAX-",'Basis-Tabelle-Samen'!N125,"-",'Basis-Tabelle-Samen'!J125,"-garden-to-go-lite-estonian.jpg")),
IF($C$1="Finnisch - FI",HYPERLINK(CONCATENATE("https://www.saflax.de/0-WVK-Retail/Bilder-Pictures/SAFLAX-",'Basis-Tabelle-Samen'!N125,"-",'Basis-Tabelle-Samen'!J125,"-garden-to-go-lite-finnish.jpg")),
IF($C$1="Französisch - FR",HYPERLINK(CONCATENATE("https://www.saflax.de/0-WVK-Retail/Bilder-Pictures/SAFLAX-",'Basis-Tabelle-Samen'!N125,"-",'Basis-Tabelle-Samen'!J125,"-garden-to-go-lite-french.jpg")),
IF($C$1="Griechisch - GR",HYPERLINK(CONCATENATE("https://www.saflax.de/0-WVK-Retail/Bilder-Pictures/SAFLAX-",'Basis-Tabelle-Samen'!N125,"-",'Basis-Tabelle-Samen'!J125,"-garden-to-go-lite-greek.jpg")),
IF($C$1="Irisch - IE",HYPERLINK(CONCATENATE("https://www.saflax.de/0-WVK-Retail/Bilder-Pictures/SAFLAX-",'Basis-Tabelle-Samen'!N125,"-",'Basis-Tabelle-Samen'!J125,"-garden-to-go-lite-irish.jpg")),
IF($C$1="Isländisch - IS",HYPERLINK(CONCATENATE("https://www.saflax.de/0-WVK-Retail/Bilder-Pictures/SAFLAX-",'Basis-Tabelle-Samen'!N125,"-",'Basis-Tabelle-Samen'!J125,"-garden-to-go-lite-icelandic.jpg")),
IF($C$1="Italienisch - IT",HYPERLINK(CONCATENATE("https://www.saflax.de/0-WVK-Retail/Bilder-Pictures/SAFLAX-",'Basis-Tabelle-Samen'!N125,"-",'Basis-Tabelle-Samen'!J125,"-garden-to-go-lite-italian.jpg")),
IF($C$1="Japanisch - JP",HYPERLINK(CONCATENATE("https://www.saflax.de/0-WVK-Retail/Bilder-Pictures/SAFLAX-",'Basis-Tabelle-Samen'!N125,"-",'Basis-Tabelle-Samen'!J125,"-garden-to-go-lite-japanese.jpg")),
IF($C$1="Kroatisch - HR",HYPERLINK(CONCATENATE("https://www.saflax.de/0-WVK-Retail/Bilder-Pictures/SAFLAX-",'Basis-Tabelle-Samen'!N125,"-",'Basis-Tabelle-Samen'!J125,"-garden-to-go-lite-croatian.jpg")),
IF($C$1="Lettisch - LV",HYPERLINK(CONCATENATE("https://www.saflax.de/0-WVK-Retail/Bilder-Pictures/SAFLAX-",'Basis-Tabelle-Samen'!N125,"-",'Basis-Tabelle-Samen'!J125,"-garden-to-go-lite-latvian.jpg")),
IF($C$1="Litauisch - LT",HYPERLINK(CONCATENATE("https://www.saflax.de/0-WVK-Retail/Bilder-Pictures/SAFLAX-",'Basis-Tabelle-Samen'!N125,"-",'Basis-Tabelle-Samen'!J125,"-garden-to-go-lite-lithuanian.jpg")),
IF($C$1="Maltesisch - MT",HYPERLINK(CONCATENATE("https://www.saflax.de/0-WVK-Retail/Bilder-Pictures/SAFLAX-",'Basis-Tabelle-Samen'!N125,"-",'Basis-Tabelle-Samen'!J125,"-garden-to-go-lite-maltese.jpg")),
IF($C$1="Niederländisch - NL",HYPERLINK(CONCATENATE("https://www.saflax.de/0-WVK-Retail/Bilder-Pictures/SAFLAX-",'Basis-Tabelle-Samen'!N125,"-",'Basis-Tabelle-Samen'!J125,"-garden-to-go-lite-dutch.jpg")),
IF($C$1="Norwegisch - NO",HYPERLINK(CONCATENATE("https://www.saflax.de/0-WVK-Retail/Bilder-Pictures/SAFLAX-",'Basis-Tabelle-Samen'!N125,"-",'Basis-Tabelle-Samen'!J125,"-garden-to-go-lite-nowegian.jpg")),
IF($C$1="Polnisch - PL",HYPERLINK(CONCATENATE("https://www.saflax.de/0-WVK-Retail/Bilder-Pictures/SAFLAX-",'Basis-Tabelle-Samen'!N125,"-",'Basis-Tabelle-Samen'!J125,"-garden-to-go-lite-polish.jpg")),
IF($C$1="Portugiesisch - PT",HYPERLINK(CONCATENATE("https://www.saflax.de/0-WVK-Retail/Bilder-Pictures/SAFLAX-",'Basis-Tabelle-Samen'!N125,"-",'Basis-Tabelle-Samen'!J125,"-garden-to-go-lite-portuguese.jpg")),
IF($C$1="Rumänisch - RO",HYPERLINK(CONCATENATE("https://www.saflax.de/0-WVK-Retail/Bilder-Pictures/SAFLAX-",'Basis-Tabelle-Samen'!N125,"-",'Basis-Tabelle-Samen'!J125,"-garden-to-go-lite-romanian.jpg")),
IF($C$1="Schwedisch - SE",HYPERLINK(CONCATENATE("https://www.saflax.de/0-WVK-Retail/Bilder-Pictures/SAFLAX-",'Basis-Tabelle-Samen'!N125,"-",'Basis-Tabelle-Samen'!J125,"-garden-to-go-lite-swedish.jpg")),
IF($C$1="Slowakisch - SK",HYPERLINK(CONCATENATE("https://www.saflax.de/0-WVK-Retail/Bilder-Pictures/SAFLAX-",'Basis-Tabelle-Samen'!N125,"-",'Basis-Tabelle-Samen'!J125,"-garden-to-go-lite-slovak.jpg")),
IF($C$1="Slowenisch - SI",HYPERLINK(CONCATENATE("https://www.saflax.de/0-WVK-Retail/Bilder-Pictures/SAFLAX-",'Basis-Tabelle-Samen'!N125,"-",'Basis-Tabelle-Samen'!J125,"-garden-to-go-lite-slovenian.jpg")),
IF($C$1="Spanisch - ES",HYPERLINK(CONCATENATE("https://www.saflax.de/0-WVK-Retail/Bilder-Pictures/SAFLAX-",'Basis-Tabelle-Samen'!N125,"-",'Basis-Tabelle-Samen'!J125,"-garden-to-go-lite-spanish.jpg")),
IF($C$1="Tschechisch - CZ",HYPERLINK(CONCATENATE("https://www.saflax.de/0-WVK-Retail/Bilder-Pictures/SAFLAX-",'Basis-Tabelle-Samen'!N125,"-",'Basis-Tabelle-Samen'!J125,"-garden-to-go-lite-czech.jpg")),
IF($C$1="Türkisch - TR",HYPERLINK(CONCATENATE("https://www.saflax.de/0-WVK-Retail/Bilder-Pictures/SAFLAX-",'Basis-Tabelle-Samen'!N125,"-",'Basis-Tabelle-Samen'!J125,"-garden-to-go-lite-turkish.jpg")),
IF($C$1="Ungarisch - HU",HYPERLINK(CONCATENATE("https://www.saflax.de/0-WVK-Retail/Bilder-Pictures/SAFLAX-",'Basis-Tabelle-Samen'!N125,"-",'Basis-Tabelle-Samen'!J125,"-garden-to-go-lite-hungarian.jpg")),
" ACHTUNG")))))))))))))))))))))))))))))</f>
        <v>https://www.saflax.de/0-WVK-Retail/Bilder-Pictures/SAFLAX-88205-solanum-lycopersicum-garden-to-go-lite-english.jpg</v>
      </c>
      <c r="AO189" s="330" t="str">
        <f>IF(J189&lt;1,"",
IF($C$1="Bulgarisch - BG",HYPERLINK(CONCATENATE("https://www.saflax.de/0-WVK-Retail/Bilder-Pictures/SAFLAX-",'Basis-Tabelle-Samen'!Q125,"-",'Basis-Tabelle-Samen'!J125,"-garden-to-go-bulgarian.jpg")),
IF($C$1="Dänisch - DK",HYPERLINK(CONCATENATE("https://www.saflax.de/0-WVK-Retail/Bilder-Pictures/SAFLAX-",'Basis-Tabelle-Samen'!Q125,"-",'Basis-Tabelle-Samen'!J125,"-garden-to-go-danish.jpg")),
IF($C$1="Deutsch - DE",HYPERLINK(CONCATENATE("https://www.saflax.de/0-WVK-Retail/Bilder-Pictures/SAFLAX-",'Basis-Tabelle-Samen'!Q125,"-",'Basis-Tabelle-Samen'!J125,"-garden-to-go-german.jpg")),
IF($C$1="Englisch - UK",HYPERLINK(CONCATENATE("https://www.saflax.de/0-WVK-Retail/Bilder-Pictures/SAFLAX-",'Basis-Tabelle-Samen'!Q125,"-",'Basis-Tabelle-Samen'!J125,"-garden-to-go-english.jpg")),
IF($C$1="Estnisch - EE",HYPERLINK(CONCATENATE("https://www.saflax.de/0-WVK-Retail/Bilder-Pictures/SAFLAX-",'Basis-Tabelle-Samen'!Q125,"-",'Basis-Tabelle-Samen'!J125,"-garden-to-go-estonian.jpg")),
IF($C$1="Finnisch - FI",HYPERLINK(CONCATENATE("https://www.saflax.de/0-WVK-Retail/Bilder-Pictures/SAFLAX-",'Basis-Tabelle-Samen'!Q125,"-",'Basis-Tabelle-Samen'!J125,"-garden-to-go-finnish.jpg")),
IF($C$1="Französisch - FR",HYPERLINK(CONCATENATE("https://www.saflax.de/0-WVK-Retail/Bilder-Pictures/SAFLAX-",'Basis-Tabelle-Samen'!Q125,"-",'Basis-Tabelle-Samen'!J125,"-garden-to-go-french.jpg")),
IF($C$1="Griechisch - GR",HYPERLINK(CONCATENATE("https://www.saflax.de/0-WVK-Retail/Bilder-Pictures/SAFLAX-",'Basis-Tabelle-Samen'!Q125,"-",'Basis-Tabelle-Samen'!J125,"-garden-to-go-greek.jpg")),
IF($C$1="Irisch - IE",HYPERLINK(CONCATENATE("https://www.saflax.de/0-WVK-Retail/Bilder-Pictures/SAFLAX-",'Basis-Tabelle-Samen'!Q125,"-",'Basis-Tabelle-Samen'!J125,"-garden-to-go-irish.jpg")),
IF($C$1="Isländisch - IS",HYPERLINK(CONCATENATE("https://www.saflax.de/0-WVK-Retail/Bilder-Pictures/SAFLAX-",'Basis-Tabelle-Samen'!Q125,"-",'Basis-Tabelle-Samen'!J125,"-garden-to-go-icelandic.jpg")),
IF($C$1="Italienisch - IT",HYPERLINK(CONCATENATE("https://www.saflax.de/0-WVK-Retail/Bilder-Pictures/SAFLAX-",'Basis-Tabelle-Samen'!Q125,"-",'Basis-Tabelle-Samen'!J125,"-garden-to-go-italian.jpg")),
IF($C$1="Japanisch - JP",HYPERLINK(CONCATENATE("https://www.saflax.de/0-WVK-Retail/Bilder-Pictures/SAFLAX-",'Basis-Tabelle-Samen'!Q125,"-",'Basis-Tabelle-Samen'!J125,"-garden-to-go-japanese.jpg")),
IF($C$1="Kroatisch - HR",HYPERLINK(CONCATENATE("https://www.saflax.de/0-WVK-Retail/Bilder-Pictures/SAFLAX-",'Basis-Tabelle-Samen'!Q125,"-",'Basis-Tabelle-Samen'!J125,"-garden-to-go-croatian.jpg")),
IF($C$1="Lettisch - LV",HYPERLINK(CONCATENATE("https://www.saflax.de/0-WVK-Retail/Bilder-Pictures/SAFLAX-",'Basis-Tabelle-Samen'!Q125,"-",'Basis-Tabelle-Samen'!J125,"-garden-to-go-latvian.jpg")),
IF($C$1="Litauisch - LT",HYPERLINK(CONCATENATE("https://www.saflax.de/0-WVK-Retail/Bilder-Pictures/SAFLAX-",'Basis-Tabelle-Samen'!Q125,"-",'Basis-Tabelle-Samen'!J125,"-garden-to-go-lithuanian.jpg")),
IF($C$1="Maltesisch - MT",HYPERLINK(CONCATENATE("https://www.saflax.de/0-WVK-Retail/Bilder-Pictures/SAFLAX-",'Basis-Tabelle-Samen'!Q125,"-",'Basis-Tabelle-Samen'!J125,"-garden-to-go-maltese.jpg")),
IF($C$1="Niederländisch - NL",HYPERLINK(CONCATENATE("https://www.saflax.de/0-WVK-Retail/Bilder-Pictures/SAFLAX-",'Basis-Tabelle-Samen'!Q125,"-",'Basis-Tabelle-Samen'!J125,"-garden-to-go-dutch.jpg")),
IF($C$1="Norwegisch - NO",HYPERLINK(CONCATENATE("https://www.saflax.de/0-WVK-Retail/Bilder-Pictures/SAFLAX-",'Basis-Tabelle-Samen'!Q125,"-",'Basis-Tabelle-Samen'!J125,"-garden-to-go-nowegian.jpg")),
IF($C$1="Polnisch - PL",HYPERLINK(CONCATENATE("https://www.saflax.de/0-WVK-Retail/Bilder-Pictures/SAFLAX-",'Basis-Tabelle-Samen'!Q125,"-",'Basis-Tabelle-Samen'!J125,"-garden-to-go-polish.jpg")),
IF($C$1="Portugiesisch - PT",HYPERLINK(CONCATENATE("https://www.saflax.de/0-WVK-Retail/Bilder-Pictures/SAFLAX-",'Basis-Tabelle-Samen'!Q125,"-",'Basis-Tabelle-Samen'!J125,"-garden-to-go-portuguese.jpg")),
IF($C$1="Rumänisch - RO",HYPERLINK(CONCATENATE("https://www.saflax.de/0-WVK-Retail/Bilder-Pictures/SAFLAX-",'Basis-Tabelle-Samen'!Q125,"-",'Basis-Tabelle-Samen'!J125,"-garden-to-go-romanian.jpg")),
IF($C$1="Schwedisch - SE",HYPERLINK(CONCATENATE("https://www.saflax.de/0-WVK-Retail/Bilder-Pictures/SAFLAX-",'Basis-Tabelle-Samen'!Q125,"-",'Basis-Tabelle-Samen'!J125,"-garden-to-go-swedish.jpg")),
IF($C$1="Slowakisch - SK",HYPERLINK(CONCATENATE("https://www.saflax.de/0-WVK-Retail/Bilder-Pictures/SAFLAX-",'Basis-Tabelle-Samen'!Q125,"-",'Basis-Tabelle-Samen'!J125,"-garden-to-go-slovak.jpg")),
IF($C$1="Slowenisch - SI",HYPERLINK(CONCATENATE("https://www.saflax.de/0-WVK-Retail/Bilder-Pictures/SAFLAX-",'Basis-Tabelle-Samen'!Q125,"-",'Basis-Tabelle-Samen'!J125,"-garden-to-go-slovenian.jpg")),
IF($C$1="Spanisch - ES",HYPERLINK(CONCATENATE("https://www.saflax.de/0-WVK-Retail/Bilder-Pictures/SAFLAX-",'Basis-Tabelle-Samen'!Q125,"-",'Basis-Tabelle-Samen'!J125,"-garden-to-go-spanish.jpg")),
IF($C$1="Tschechisch - CZ",HYPERLINK(CONCATENATE("https://www.saflax.de/0-WVK-Retail/Bilder-Pictures/SAFLAX-",'Basis-Tabelle-Samen'!Q125,"-",'Basis-Tabelle-Samen'!J125,"-garden-to-go-czech.jpg")),
IF($C$1="Türkisch - TR",HYPERLINK(CONCATENATE("https://www.saflax.de/0-WVK-Retail/Bilder-Pictures/SAFLAX-",'Basis-Tabelle-Samen'!Q125,"-",'Basis-Tabelle-Samen'!J125,"-garden-to-go-turkish.jpg")),
IF($C$1="Ungarisch - HU",HYPERLINK(CONCATENATE("https://www.saflax.de/0-WVK-Retail/Bilder-Pictures/SAFLAX-",'Basis-Tabelle-Samen'!Q125,"-",'Basis-Tabelle-Samen'!J125,"-garden-to-go-hungarian.jpg")),
" ACHTUNG")))))))))))))))))))))))))))))</f>
        <v>https://www.saflax.de/0-WVK-Retail/Bilder-Pictures/SAFLAX-58205-solanum-lycopersicum-garden-to-go-english.jpg</v>
      </c>
      <c r="AP189" s="330" t="str">
        <f>IF(K189&lt;1,"",
IF($C$1="Bulgarisch - BG",HYPERLINK(CONCATENATE("https://www.saflax.de/0-WVK-Retail/Bilder-Pictures/SAFLAX-",'Basis-Tabelle-Samen'!T125,"-",'Basis-Tabelle-Samen'!J125,"-cultivation-set-bulgarian.jpg")),
IF($C$1="Dänisch - DK",HYPERLINK(CONCATENATE("https://www.saflax.de/0-WVK-Retail/Bilder-Pictures/SAFLAX-",'Basis-Tabelle-Samen'!T125,"-",'Basis-Tabelle-Samen'!J125,"-cultivation-set-danish.jpg")),
IF($C$1="Deutsch - DE",HYPERLINK(CONCATENATE("https://www.saflax.de/0-WVK-Retail/Bilder-Pictures/SAFLAX-",'Basis-Tabelle-Samen'!T125,"-",'Basis-Tabelle-Samen'!J125,"-cultivation-set-german.jpg")),
IF($C$1="Englisch - UK",HYPERLINK(CONCATENATE("https://www.saflax.de/0-WVK-Retail/Bilder-Pictures/SAFLAX-",'Basis-Tabelle-Samen'!T125,"-",'Basis-Tabelle-Samen'!J125,"-cultivation-set-english.jpg")),
IF($C$1="Estnisch - EE",HYPERLINK(CONCATENATE("https://www.saflax.de/0-WVK-Retail/Bilder-Pictures/SAFLAX-",'Basis-Tabelle-Samen'!T125,"-",'Basis-Tabelle-Samen'!J125,"-cultivation-set-estonian.jpg")),
IF($C$1="Finnisch - FI",HYPERLINK(CONCATENATE("https://www.saflax.de/0-WVK-Retail/Bilder-Pictures/SAFLAX-",'Basis-Tabelle-Samen'!T125,"-",'Basis-Tabelle-Samen'!J125,"-cultivation-set-finnish.jpg")),
IF($C$1="Französisch - FR",HYPERLINK(CONCATENATE("https://www.saflax.de/0-WVK-Retail/Bilder-Pictures/SAFLAX-",'Basis-Tabelle-Samen'!T125,"-",'Basis-Tabelle-Samen'!J125,"-cultivation-set-french.jpg")),
IF($C$1="Griechisch - GR",HYPERLINK(CONCATENATE("https://www.saflax.de/0-WVK-Retail/Bilder-Pictures/SAFLAX-",'Basis-Tabelle-Samen'!T125,"-",'Basis-Tabelle-Samen'!J125,"-cultivation-set-greek.jpg")),
IF($C$1="Irisch - IE",HYPERLINK(CONCATENATE("https://www.saflax.de/0-WVK-Retail/Bilder-Pictures/SAFLAX-",'Basis-Tabelle-Samen'!T125,"-",'Basis-Tabelle-Samen'!J125,"-cultivation-set-irish.jpg")),
IF($C$1="Isländisch - IS",HYPERLINK(CONCATENATE("https://www.saflax.de/0-WVK-Retail/Bilder-Pictures/SAFLAX-",'Basis-Tabelle-Samen'!T125,"-",'Basis-Tabelle-Samen'!J125,"-cultivation-set-icelandic.jpg")),
IF($C$1="Italienisch - IT",HYPERLINK(CONCATENATE("https://www.saflax.de/0-WVK-Retail/Bilder-Pictures/SAFLAX-",'Basis-Tabelle-Samen'!T125,"-",'Basis-Tabelle-Samen'!J125,"-cultivation-set-italian.jpg")),
IF($C$1="Japanisch - JP",HYPERLINK(CONCATENATE("https://www.saflax.de/0-WVK-Retail/Bilder-Pictures/SAFLAX-",'Basis-Tabelle-Samen'!T125,"-",'Basis-Tabelle-Samen'!J125,"-cultivation-set-japanese.jpg")),
IF($C$1="Kroatisch - HR",HYPERLINK(CONCATENATE("https://www.saflax.de/0-WVK-Retail/Bilder-Pictures/SAFLAX-",'Basis-Tabelle-Samen'!T125,"-",'Basis-Tabelle-Samen'!J125,"-cultivation-set-croatian.jpg")),
IF($C$1="Lettisch - LV",HYPERLINK(CONCATENATE("https://www.saflax.de/0-WVK-Retail/Bilder-Pictures/SAFLAX-",'Basis-Tabelle-Samen'!T125,"-",'Basis-Tabelle-Samen'!J125,"-cultivation-set-latvian.jpg")),
IF($C$1="Litauisch - LT",HYPERLINK(CONCATENATE("https://www.saflax.de/0-WVK-Retail/Bilder-Pictures/SAFLAX-",'Basis-Tabelle-Samen'!T125,"-",'Basis-Tabelle-Samen'!J125,"-cultivation-set-lithuanian.jpg")),
IF($C$1="Maltesisch - MT",HYPERLINK(CONCATENATE("https://www.saflax.de/0-WVK-Retail/Bilder-Pictures/SAFLAX-",'Basis-Tabelle-Samen'!T125,"-",'Basis-Tabelle-Samen'!J125,"-cultivation-set-maltese.jpg")),
IF($C$1="Niederländisch - NL",HYPERLINK(CONCATENATE("https://www.saflax.de/0-WVK-Retail/Bilder-Pictures/SAFLAX-",'Basis-Tabelle-Samen'!T125,"-",'Basis-Tabelle-Samen'!J125,"-cultivation-set-dutch.jpg")),
IF($C$1="Norwegisch - NO",HYPERLINK(CONCATENATE("https://www.saflax.de/0-WVK-Retail/Bilder-Pictures/SAFLAX-",'Basis-Tabelle-Samen'!T125,"-",'Basis-Tabelle-Samen'!J125,"-cultivation-set-nowegian.jpg")),
IF($C$1="Polnisch - PL",HYPERLINK(CONCATENATE("https://www.saflax.de/0-WVK-Retail/Bilder-Pictures/SAFLAX-",'Basis-Tabelle-Samen'!T125,"-",'Basis-Tabelle-Samen'!J125,"-cultivation-set-polish.jpg")),
IF($C$1="Portugiesisch - PT",HYPERLINK(CONCATENATE("https://www.saflax.de/0-WVK-Retail/Bilder-Pictures/SAFLAX-",'Basis-Tabelle-Samen'!T125,"-",'Basis-Tabelle-Samen'!J125,"-cultivation-set-portuguese.jpg")),
IF($C$1="Rumänisch - RO",HYPERLINK(CONCATENATE("https://www.saflax.de/0-WVK-Retail/Bilder-Pictures/SAFLAX-",'Basis-Tabelle-Samen'!T125,"-",'Basis-Tabelle-Samen'!J125,"-cultivation-set-romanian.jpg")),
IF($C$1="Schwedisch - SE",HYPERLINK(CONCATENATE("https://www.saflax.de/0-WVK-Retail/Bilder-Pictures/SAFLAX-",'Basis-Tabelle-Samen'!T125,"-",'Basis-Tabelle-Samen'!J125,"-cultivation-set-swedish.jpg")),
IF($C$1="Slowakisch - SK",HYPERLINK(CONCATENATE("https://www.saflax.de/0-WVK-Retail/Bilder-Pictures/SAFLAX-",'Basis-Tabelle-Samen'!T125,"-",'Basis-Tabelle-Samen'!J125,"-cultivation-set-slovak.jpg")),
IF($C$1="Slowenisch - SI",HYPERLINK(CONCATENATE("https://www.saflax.de/0-WVK-Retail/Bilder-Pictures/SAFLAX-",'Basis-Tabelle-Samen'!T125,"-",'Basis-Tabelle-Samen'!J125,"-cultivation-set-slovenian.jpg")),
IF($C$1="Spanisch - ES",HYPERLINK(CONCATENATE("https://www.saflax.de/0-WVK-Retail/Bilder-Pictures/SAFLAX-",'Basis-Tabelle-Samen'!T125,"-",'Basis-Tabelle-Samen'!J125,"-cultivation-set-spanish.jpg")),
IF($C$1="Tschechisch - CZ",HYPERLINK(CONCATENATE("https://www.saflax.de/0-WVK-Retail/Bilder-Pictures/SAFLAX-",'Basis-Tabelle-Samen'!T125,"-",'Basis-Tabelle-Samen'!J125,"-cultivation-set-czech.jpg")),
IF($C$1="Türkisch - TR",HYPERLINK(CONCATENATE("https://www.saflax.de/0-WVK-Retail/Bilder-Pictures/SAFLAX-",'Basis-Tabelle-Samen'!T125,"-",'Basis-Tabelle-Samen'!J125,"-cultivation-set-turkish.jpg")),
IF($C$1="Ungarisch - HU",HYPERLINK(CONCATENATE("https://www.saflax.de/0-WVK-Retail/Bilder-Pictures/SAFLAX-",'Basis-Tabelle-Samen'!T125,"-",'Basis-Tabelle-Samen'!J125,"-cultivation-set-hungarian.jpg")),
" ACHTUNG")))))))))))))))))))))))))))))</f>
        <v>https://www.saflax.de/0-WVK-Retail/Bilder-Pictures/SAFLAX-38205-solanum-lycopersicum-cultivation-set-english.jpg</v>
      </c>
      <c r="AQ189" s="330" t="str">
        <f>IF(L189&lt;1,"",
IF($C$1="Bulgarisch - BG",HYPERLINK(CONCATENATE("https://www.saflax.de/0-WVK-Retail/Bilder-Pictures/SAFLAX-",'Basis-Tabelle-Samen'!W125,"-",'Basis-Tabelle-Samen'!J125,"-garden-in-the-bag-bulgarian.jpg")),
IF($C$1="Dänisch - DK",HYPERLINK(CONCATENATE("https://www.saflax.de/0-WVK-Retail/Bilder-Pictures/SAFLAX-",'Basis-Tabelle-Samen'!W125,"-",'Basis-Tabelle-Samen'!J125,"-garden-in-the-bag-danish.jpg")),
IF($C$1="Deutsch - DE",HYPERLINK(CONCATENATE("https://www.saflax.de/0-WVK-Retail/Bilder-Pictures/SAFLAX-",'Basis-Tabelle-Samen'!W125,"-",'Basis-Tabelle-Samen'!J125,"-garden-in-the-bag-german.jpg")),
IF($C$1="Englisch - UK",HYPERLINK(CONCATENATE("https://www.saflax.de/0-WVK-Retail/Bilder-Pictures/SAFLAX-",'Basis-Tabelle-Samen'!W125,"-",'Basis-Tabelle-Samen'!J125,"-garden-in-the-bag-english.jpg")),
IF($C$1="Estnisch - EE",HYPERLINK(CONCATENATE("https://www.saflax.de/0-WVK-Retail/Bilder-Pictures/SAFLAX-",'Basis-Tabelle-Samen'!W125,"-",'Basis-Tabelle-Samen'!J125,"-garden-in-the-bag-estonian.jpg")),
IF($C$1="Finnisch - FI",HYPERLINK(CONCATENATE("https://www.saflax.de/0-WVK-Retail/Bilder-Pictures/SAFLAX-",'Basis-Tabelle-Samen'!W125,"-",'Basis-Tabelle-Samen'!J125,"-garden-in-the-bag-finnish.jpg")),
IF($C$1="Französisch - FR",HYPERLINK(CONCATENATE("https://www.saflax.de/0-WVK-Retail/Bilder-Pictures/SAFLAX-",'Basis-Tabelle-Samen'!W125,"-",'Basis-Tabelle-Samen'!J125,"-garden-in-the-bag-french.jpg")),
IF($C$1="Griechisch - GR",HYPERLINK(CONCATENATE("https://www.saflax.de/0-WVK-Retail/Bilder-Pictures/SAFLAX-",'Basis-Tabelle-Samen'!W125,"-",'Basis-Tabelle-Samen'!J125,"-garden-in-the-bag-greek.jpg")),
IF($C$1="Irisch - IE",HYPERLINK(CONCATENATE("https://www.saflax.de/0-WVK-Retail/Bilder-Pictures/SAFLAX-",'Basis-Tabelle-Samen'!W125,"-",'Basis-Tabelle-Samen'!J125,"-garden-in-the-bag-irish.jpg")),
IF($C$1="Isländisch - IS",HYPERLINK(CONCATENATE("https://www.saflax.de/0-WVK-Retail/Bilder-Pictures/SAFLAX-",'Basis-Tabelle-Samen'!W125,"-",'Basis-Tabelle-Samen'!J125,"-garden-in-the-bag-icelandic.jpg")),
IF($C$1="Italienisch - IT",HYPERLINK(CONCATENATE("https://www.saflax.de/0-WVK-Retail/Bilder-Pictures/SAFLAX-",'Basis-Tabelle-Samen'!W125,"-",'Basis-Tabelle-Samen'!J125,"-garden-in-the-bag-italian.jpg")),
IF($C$1="Japanisch - JP",HYPERLINK(CONCATENATE("https://www.saflax.de/0-WVK-Retail/Bilder-Pictures/SAFLAX-",'Basis-Tabelle-Samen'!W125,"-",'Basis-Tabelle-Samen'!J125,"-garden-in-the-bag-japanese.jpg")),
IF($C$1="Kroatisch - HR",HYPERLINK(CONCATENATE("https://www.saflax.de/0-WVK-Retail/Bilder-Pictures/SAFLAX-",'Basis-Tabelle-Samen'!W125,"-",'Basis-Tabelle-Samen'!J125,"-garden-in-the-bag-croatian.jpg")),
IF($C$1="Lettisch - LV",HYPERLINK(CONCATENATE("https://www.saflax.de/0-WVK-Retail/Bilder-Pictures/SAFLAX-",'Basis-Tabelle-Samen'!W125,"-",'Basis-Tabelle-Samen'!J125,"-garden-in-the-bag-latvian.jpg")),
IF($C$1="Litauisch - LT",HYPERLINK(CONCATENATE("https://www.saflax.de/0-WVK-Retail/Bilder-Pictures/SAFLAX-",'Basis-Tabelle-Samen'!W125,"-",'Basis-Tabelle-Samen'!J125,"-garden-in-the-bag-lithuanian.jpg")),
IF($C$1="Maltesisch - MT",HYPERLINK(CONCATENATE("https://www.saflax.de/0-WVK-Retail/Bilder-Pictures/SAFLAX-",'Basis-Tabelle-Samen'!W125,"-",'Basis-Tabelle-Samen'!J125,"-garden-in-the-bag-maltese.jpg")),
IF($C$1="Niederländisch - NL",HYPERLINK(CONCATENATE("https://www.saflax.de/0-WVK-Retail/Bilder-Pictures/SAFLAX-",'Basis-Tabelle-Samen'!W125,"-",'Basis-Tabelle-Samen'!J125,"-garden-in-the-bag-dutch.jpg")),
IF($C$1="Norwegisch - NO",HYPERLINK(CONCATENATE("https://www.saflax.de/0-WVK-Retail/Bilder-Pictures/SAFLAX-",'Basis-Tabelle-Samen'!W125,"-",'Basis-Tabelle-Samen'!J125,"-garden-in-the-bag-nowegian.jpg")),
IF($C$1="Polnisch - PL",HYPERLINK(CONCATENATE("https://www.saflax.de/0-WVK-Retail/Bilder-Pictures/SAFLAX-",'Basis-Tabelle-Samen'!W125,"-",'Basis-Tabelle-Samen'!J125,"-garden-in-the-bag-polish.jpg")),
IF($C$1="Portugiesisch - PT",HYPERLINK(CONCATENATE("https://www.saflax.de/0-WVK-Retail/Bilder-Pictures/SAFLAX-",'Basis-Tabelle-Samen'!W125,"-",'Basis-Tabelle-Samen'!J125,"-garden-in-the-bag-portuguese.jpg")),
IF($C$1="Rumänisch - RO",HYPERLINK(CONCATENATE("https://www.saflax.de/0-WVK-Retail/Bilder-Pictures/SAFLAX-",'Basis-Tabelle-Samen'!W125,"-",'Basis-Tabelle-Samen'!J125,"-garden-in-the-bag-romanian.jpg")),
IF($C$1="Schwedisch - SE",HYPERLINK(CONCATENATE("https://www.saflax.de/0-WVK-Retail/Bilder-Pictures/SAFLAX-",'Basis-Tabelle-Samen'!W125,"-",'Basis-Tabelle-Samen'!J125,"-garden-in-the-bag-swedish.jpg")),
IF($C$1="Slowakisch - SK",HYPERLINK(CONCATENATE("https://www.saflax.de/0-WVK-Retail/Bilder-Pictures/SAFLAX-",'Basis-Tabelle-Samen'!W125,"-",'Basis-Tabelle-Samen'!J125,"-garden-in-the-bag-slovak.jpg")),
IF($C$1="Slowenisch - SI",HYPERLINK(CONCATENATE("https://www.saflax.de/0-WVK-Retail/Bilder-Pictures/SAFLAX-",'Basis-Tabelle-Samen'!W125,"-",'Basis-Tabelle-Samen'!J125,"-garden-in-the-bag-slovenian.jpg")),
IF($C$1="Spanisch - ES",HYPERLINK(CONCATENATE("https://www.saflax.de/0-WVK-Retail/Bilder-Pictures/SAFLAX-",'Basis-Tabelle-Samen'!W125,"-",'Basis-Tabelle-Samen'!J125,"-garden-in-the-bag-spanish.jpg")),
IF($C$1="Tschechisch - CZ",HYPERLINK(CONCATENATE("https://www.saflax.de/0-WVK-Retail/Bilder-Pictures/SAFLAX-",'Basis-Tabelle-Samen'!W125,"-",'Basis-Tabelle-Samen'!J125,"-garden-in-the-bag-czech.jpg")),
IF($C$1="Türkisch - TR",HYPERLINK(CONCATENATE("https://www.saflax.de/0-WVK-Retail/Bilder-Pictures/SAFLAX-",'Basis-Tabelle-Samen'!W125,"-",'Basis-Tabelle-Samen'!J125,"-garden-in-the-bag-turkish.jpg")),
IF($C$1="Ungarisch - HU",HYPERLINK(CONCATENATE("https://www.saflax.de/0-WVK-Retail/Bilder-Pictures/SAFLAX-",'Basis-Tabelle-Samen'!W125,"-",'Basis-Tabelle-Samen'!J125,"-garden-in-the-bag-hungarian.jpg")),
" ACHTUNG")))))))))))))))))))))))))))))</f>
        <v>https://www.saflax.de/0-WVK-Retail/Bilder-Pictures/SAFLAX-68205-solanum-lycopersicum-garden-in-the-bag-english.jpg</v>
      </c>
    </row>
    <row r="190" spans="1:43" ht="17.100000000000001" customHeight="1" x14ac:dyDescent="0.2">
      <c r="A190" s="318" t="str">
        <f>IF('Basis-Tabelle-Samen'!A131="","",IF($C$1="Deutsch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90" s="319" t="str">
        <f>'Basis-Tabelle-Samen'!I131</f>
        <v>Solanum lycopersicum</v>
      </c>
      <c r="C190" s="316" t="str">
        <f>IF($C$1="Bulgarisch - BG",'Basis-Tabelle-Samen'!Z131,
IF($C$1="Dänisch - DK",'Basis-Tabelle-Samen'!AA131,
IF($C$1="Deutsch - DE",'Basis-Tabelle-Samen'!AB131,
IF($C$1="Englisch - UK",'Basis-Tabelle-Samen'!AC131,
IF($C$1="Estnisch - EE",'Basis-Tabelle-Samen'!AD131,
IF($C$1="Finnisch - FI",'Basis-Tabelle-Samen'!AE131,
IF($C$1="Französisch - FR",'Basis-Tabelle-Samen'!AF131,
IF($C$1="Griechisch - GR",'Basis-Tabelle-Samen'!AG131,
IF($C$1="Irisch - IE",'Basis-Tabelle-Samen'!AH131,
IF($C$1="Isländisch - IS",'Basis-Tabelle-Samen'!AI131,
IF($C$1="Italienisch - IT",'Basis-Tabelle-Samen'!AJ131,
IF($C$1="Japanisch - JP",'Basis-Tabelle-Samen'!AK131,
IF($C$1="Kroatisch - HR",'Basis-Tabelle-Samen'!AL131,
IF($C$1="Lettisch - LV",'Basis-Tabelle-Samen'!AM131,
IF($C$1="Litauisch - LT",'Basis-Tabelle-Samen'!AN131,
IF($C$1="Maltesisch - MT",'Basis-Tabelle-Samen'!AO131,
IF($C$1="Niederländisch - NL",'Basis-Tabelle-Samen'!AP131,
IF($C$1="Norwegisch - NO",'Basis-Tabelle-Samen'!AQ131,
IF($C$1="Polnisch - PL",'Basis-Tabelle-Samen'!AR131,
IF($C$1="Portugiesisch - PT",'Basis-Tabelle-Samen'!AS131,
IF($C$1="Rumänisch - RO",'Basis-Tabelle-Samen'!AT131,
IF($C$1="Schwedisch - SE",'Basis-Tabelle-Samen'!AU131,
IF($C$1="Slowakisch - SK",'Basis-Tabelle-Samen'!AV131,
IF($C$1="Slowenisch - SI",'Basis-Tabelle-Samen'!AW131,
IF($C$1="Spanisch - ES",'Basis-Tabelle-Samen'!AX131,
IF($C$1="Tschechisch - CZ",'Basis-Tabelle-Samen'!AY131,
IF($C$1="Türkisch - TR",'Basis-Tabelle-Samen'!AZ131,
IF($C$1="Ungarisch - HU",'Basis-Tabelle-Samen'!BA131,
" ACHTUNG"))))))))))))))))))))))))))))</f>
        <v>Organic - Tomato - Yellow Submarine</v>
      </c>
      <c r="D190" s="320">
        <f>'Basis-Tabelle-Samen'!F131</f>
        <v>10</v>
      </c>
      <c r="E190" s="321" t="str">
        <f>'Basis-Tabelle-Samen'!H131</f>
        <v>7 %</v>
      </c>
      <c r="F190" s="322" t="str">
        <f>IF('Basis-Tabelle-Samen'!G131="","",'Basis-Tabelle-Samen'!G131)</f>
        <v>02</v>
      </c>
      <c r="G190" s="320">
        <f>'Basis-Tabelle-Samen'!C131</f>
        <v>18211</v>
      </c>
      <c r="H190" s="323">
        <f>'Basis-Tabelle-Samen'!D131</f>
        <v>4055473182117</v>
      </c>
      <c r="I190" s="324">
        <f>'Basis-Tabelle-Samen'!E131</f>
        <v>2.0499999999999998</v>
      </c>
      <c r="J190" s="325">
        <f t="shared" si="2"/>
        <v>12</v>
      </c>
      <c r="K190" s="326">
        <f>'Basis-Tabelle-Samen'!K131</f>
        <v>78211</v>
      </c>
      <c r="L190" s="323">
        <f>'Basis-Tabelle-Samen'!L131</f>
        <v>4055473782119</v>
      </c>
      <c r="M190" s="324">
        <f>'Basis-Tabelle-Samen'!M131</f>
        <v>2.4500000000000002</v>
      </c>
      <c r="N190" s="326">
        <f>IF(K190&lt;1,"",'3'!$I$15)</f>
        <v>15</v>
      </c>
      <c r="O190" s="327">
        <f>IF(K190&lt;1,"",'3'!$J$11)</f>
        <v>90</v>
      </c>
      <c r="P190" s="326">
        <f>'Basis-Tabelle-Samen'!N131</f>
        <v>88211</v>
      </c>
      <c r="Q190" s="323">
        <f>'Basis-Tabelle-Samen'!O131</f>
        <v>4055473882116</v>
      </c>
      <c r="R190" s="328">
        <f>'Basis-Tabelle-Samen'!P131</f>
        <v>3.75</v>
      </c>
      <c r="S190" s="326">
        <f>IF(R190&lt;1,"",'3'!$M$15)</f>
        <v>18</v>
      </c>
      <c r="T190" s="327">
        <f>IF(R190&lt;1,"",'3'!$N$11)</f>
        <v>72</v>
      </c>
      <c r="U190" s="326">
        <f>'Basis-Tabelle-Samen'!Q131</f>
        <v>58211</v>
      </c>
      <c r="V190" s="323">
        <f>'Basis-Tabelle-Samen'!R131</f>
        <v>4055473582115</v>
      </c>
      <c r="W190" s="324">
        <f>'Basis-Tabelle-Samen'!S131</f>
        <v>4.95</v>
      </c>
      <c r="X190" s="326">
        <f>IF(U190&lt;1,"",'3'!$Q$15)</f>
        <v>6</v>
      </c>
      <c r="Y190" s="327">
        <f>IF(U190&lt;1,"",'3'!$R$11)</f>
        <v>24</v>
      </c>
      <c r="Z190" s="326">
        <f>'Basis-Tabelle-Samen'!T131</f>
        <v>38211</v>
      </c>
      <c r="AA190" s="323">
        <f>'Basis-Tabelle-Samen'!U131</f>
        <v>4055473382111</v>
      </c>
      <c r="AB190" s="324">
        <f>'Basis-Tabelle-Samen'!V131</f>
        <v>6.75</v>
      </c>
      <c r="AC190" s="326">
        <f>IF(Z190&lt;1,"",'3'!$U$15)</f>
        <v>6</v>
      </c>
      <c r="AD190" s="327">
        <f>IF(Z190&lt;1,"",'3'!$V$11)</f>
        <v>24</v>
      </c>
      <c r="AE190" s="326">
        <f>'Basis-Tabelle-Samen'!W131</f>
        <v>68211</v>
      </c>
      <c r="AF190" s="323">
        <f>'Basis-Tabelle-Samen'!X131</f>
        <v>4055473682112</v>
      </c>
      <c r="AG190" s="324">
        <f>'Basis-Tabelle-Samen'!Y131</f>
        <v>2.95</v>
      </c>
      <c r="AH190" s="326">
        <f>IF(AE190&lt;1,"",'3'!$Y$15)</f>
        <v>8</v>
      </c>
      <c r="AI190" s="327">
        <f>IF(AE190&lt;1,"",'3'!$Z$11)</f>
        <v>64</v>
      </c>
      <c r="AJ190" s="315"/>
      <c r="AK190" s="316" t="str">
        <f>IF(G190&lt;1,"",
IF($C$1="Bulgarisch - BG",HYPERLINK(CONCATENATE("https://www.saflax.de/0-WVK-Retail/Bilder-Pictures/SAFLAX-",'Basis-Tabelle-Samen'!C131,"-",'Basis-Tabelle-Samen'!J131,"-seed-package-front-cr-bulgarian.jpg")),
IF($C$1="Dänisch - DK",HYPERLINK(CONCATENATE("https://www.saflax.de/0-WVK-Retail/Bilder-Pictures/SAFLAX-",'Basis-Tabelle-Samen'!C131,"-",'Basis-Tabelle-Samen'!J131,"-seed-package-front-cr-danish.jpg")),
IF($C$1="Deutsch - DE",HYPERLINK(CONCATENATE("https://www.saflax.de/0-WVK-Retail/Bilder-Pictures/SAFLAX-",'Basis-Tabelle-Samen'!C131,"-",'Basis-Tabelle-Samen'!J131,"-seed-package-front-cr-german.jpg")),
IF($C$1="Englisch - UK",HYPERLINK(CONCATENATE("https://www.saflax.de/0-WVK-Retail/Bilder-Pictures/SAFLAX-",'Basis-Tabelle-Samen'!C131,"-",'Basis-Tabelle-Samen'!J131,"-seed-package-front-cr-english.jpg")),
IF($C$1="Estnisch - EE",HYPERLINK(CONCATENATE("https://www.saflax.de/0-WVK-Retail/Bilder-Pictures/SAFLAX-",'Basis-Tabelle-Samen'!C131,"-",'Basis-Tabelle-Samen'!J131,"-seed-package-front-cr-estonian.jpg")),
IF($C$1="Finnisch - FI",HYPERLINK(CONCATENATE("https://www.saflax.de/0-WVK-Retail/Bilder-Pictures/SAFLAX-",'Basis-Tabelle-Samen'!C131,"-",'Basis-Tabelle-Samen'!J131,"-seed-package-front-cr-finnish.jpg")),
IF($C$1="Französisch - FR",HYPERLINK(CONCATENATE("https://www.saflax.de/0-WVK-Retail/Bilder-Pictures/SAFLAX-",'Basis-Tabelle-Samen'!C131,"-",'Basis-Tabelle-Samen'!J131,"-seed-package-front-cr-french.jpg")),
IF($C$1="Griechisch - GR",HYPERLINK(CONCATENATE("https://www.saflax.de/0-WVK-Retail/Bilder-Pictures/SAFLAX-",'Basis-Tabelle-Samen'!C131,"-",'Basis-Tabelle-Samen'!J131,"-seed-package-front-cr-greek.jpg")),
IF($C$1="Irisch - IE",HYPERLINK(CONCATENATE("https://www.saflax.de/0-WVK-Retail/Bilder-Pictures/SAFLAX-",'Basis-Tabelle-Samen'!C131,"-",'Basis-Tabelle-Samen'!J131,"-seed-package-front-cr-irish.jpg")),
IF($C$1="Isländisch - IS",HYPERLINK(CONCATENATE("https://www.saflax.de/0-WVK-Retail/Bilder-Pictures/SAFLAX-",'Basis-Tabelle-Samen'!C131,"-",'Basis-Tabelle-Samen'!J131,"-seed-package-front-cr-icelandic.jpg")),
IF($C$1="Italienisch - IT",HYPERLINK(CONCATENATE("https://www.saflax.de/0-WVK-Retail/Bilder-Pictures/SAFLAX-",'Basis-Tabelle-Samen'!C131,"-",'Basis-Tabelle-Samen'!J131,"-seed-package-front-cr-italian.jpg")),
IF($C$1="Japanisch - JP",HYPERLINK(CONCATENATE("https://www.saflax.de/0-WVK-Retail/Bilder-Pictures/SAFLAX-",'Basis-Tabelle-Samen'!C131,"-",'Basis-Tabelle-Samen'!J131,"-seed-package-front-cr-japanese.jpg")),
IF($C$1="Kroatisch - HR",HYPERLINK(CONCATENATE("https://www.saflax.de/0-WVK-Retail/Bilder-Pictures/SAFLAX-",'Basis-Tabelle-Samen'!C131,"-",'Basis-Tabelle-Samen'!J131,"-seed-package-front-cr-croatian.jpg")),
IF($C$1="Lettisch - LV",HYPERLINK(CONCATENATE("https://www.saflax.de/0-WVK-Retail/Bilder-Pictures/SAFLAX-",'Basis-Tabelle-Samen'!C131,"-",'Basis-Tabelle-Samen'!J131,"-seed-package-front-cr-latvian.jpg")),
IF($C$1="Litauisch - LT",HYPERLINK(CONCATENATE("https://www.saflax.de/0-WVK-Retail/Bilder-Pictures/SAFLAX-",'Basis-Tabelle-Samen'!C131,"-",'Basis-Tabelle-Samen'!J131,"-seed-package-front-cr-lithuanian.jpg")),
IF($C$1="Maltesisch - MT",HYPERLINK(CONCATENATE("https://www.saflax.de/0-WVK-Retail/Bilder-Pictures/SAFLAX-",'Basis-Tabelle-Samen'!C131,"-",'Basis-Tabelle-Samen'!J131,"-seed-package-front-cr-maltese.jpg")),
IF($C$1="Niederländisch - NL",HYPERLINK(CONCATENATE("https://www.saflax.de/0-WVK-Retail/Bilder-Pictures/SAFLAX-",'Basis-Tabelle-Samen'!C131,"-",'Basis-Tabelle-Samen'!J131,"-seed-package-front-cr-dutch.jpg")),
IF($C$1="Norwegisch - NO",HYPERLINK(CONCATENATE("https://www.saflax.de/0-WVK-Retail/Bilder-Pictures/SAFLAX-",'Basis-Tabelle-Samen'!C131,"-",'Basis-Tabelle-Samen'!J131,"-seed-package-front-cr-nowegian.jpg")),
IF($C$1="Polnisch - PL",HYPERLINK(CONCATENATE("https://www.saflax.de/0-WVK-Retail/Bilder-Pictures/SAFLAX-",'Basis-Tabelle-Samen'!C131,"-",'Basis-Tabelle-Samen'!J131,"-seed-package-front-cr-polish.jpg")),
IF($C$1="Portugiesisch - PT",HYPERLINK(CONCATENATE("https://www.saflax.de/0-WVK-Retail/Bilder-Pictures/SAFLAX-",'Basis-Tabelle-Samen'!C131,"-",'Basis-Tabelle-Samen'!J131,"-seed-package-front-cr-portuguese.jpg")),
IF($C$1="Rumänisch - RO",HYPERLINK(CONCATENATE("https://www.saflax.de/0-WVK-Retail/Bilder-Pictures/SAFLAX-",'Basis-Tabelle-Samen'!C131,"-",'Basis-Tabelle-Samen'!J131,"-seed-package-front-cr-romanian.jpg")),
IF($C$1="Schwedisch - SE",HYPERLINK(CONCATENATE("https://www.saflax.de/0-WVK-Retail/Bilder-Pictures/SAFLAX-",'Basis-Tabelle-Samen'!C131,"-",'Basis-Tabelle-Samen'!J131,"-seed-package-front-cr-swedish.jpg")),
IF($C$1="Slowakisch - SK",HYPERLINK(CONCATENATE("https://www.saflax.de/0-WVK-Retail/Bilder-Pictures/SAFLAX-",'Basis-Tabelle-Samen'!C131,"-",'Basis-Tabelle-Samen'!J131,"-seed-package-front-cr-slovak.jpg")),
IF($C$1="Slowenisch - SI",HYPERLINK(CONCATENATE("https://www.saflax.de/0-WVK-Retail/Bilder-Pictures/SAFLAX-",'Basis-Tabelle-Samen'!C131,"-",'Basis-Tabelle-Samen'!J131,"-seed-package-front-cr-slovenian.jpg")),
IF($C$1="Spanisch - ES",HYPERLINK(CONCATENATE("https://www.saflax.de/0-WVK-Retail/Bilder-Pictures/SAFLAX-",'Basis-Tabelle-Samen'!C131,"-",'Basis-Tabelle-Samen'!J131,"-seed-package-front-cr-spanish.jpg")),
IF($C$1="Tschechisch - CZ",HYPERLINK(CONCATENATE("https://www.saflax.de/0-WVK-Retail/Bilder-Pictures/SAFLAX-",'Basis-Tabelle-Samen'!C131,"-",'Basis-Tabelle-Samen'!J131,"-seed-package-front-cr-czech.jpg")),
IF($C$1="Türkisch - TR",HYPERLINK(CONCATENATE("https://www.saflax.de/0-WVK-Retail/Bilder-Pictures/SAFLAX-",'Basis-Tabelle-Samen'!C131,"-",'Basis-Tabelle-Samen'!J131,"-seed-package-front-cr-turkish.jpg")),
IF($C$1="Ungarisch - HU",HYPERLINK(CONCATENATE("https://www.saflax.de/0-WVK-Retail/Bilder-Pictures/SAFLAX-",'Basis-Tabelle-Samen'!C131,"-",'Basis-Tabelle-Samen'!J131,"-seed-package-front-cr-hungarian.jpg")),
" ACHTUNG")))))))))))))))))))))))))))))</f>
        <v>https://www.saflax.de/0-WVK-Retail/Bilder-Pictures/SAFLAX-18211-solanum-lycopersicum-seed-package-front-cr-english.jpg</v>
      </c>
      <c r="AL190" s="330" t="str">
        <f>IF(G190&lt;1,"",
IF($C$1="Bulgarisch - BG",HYPERLINK(CONCATENATE("https://www.saflax.de/0-WVK-Retail/Bilder-Pictures/SAFLAX-",'Basis-Tabelle-Samen'!C131,"-",'Basis-Tabelle-Samen'!J131,"-seed-package-back-cr-bulgarian.jpg")),
IF($C$1="Dänisch - DK",HYPERLINK(CONCATENATE("https://www.saflax.de/0-WVK-Retail/Bilder-Pictures/SAFLAX-",'Basis-Tabelle-Samen'!C131,"-",'Basis-Tabelle-Samen'!J131,"-seed-package-back-cr-danish.jpg")),
IF($C$1="Deutsch - DE",HYPERLINK(CONCATENATE("https://www.saflax.de/0-WVK-Retail/Bilder-Pictures/SAFLAX-",'Basis-Tabelle-Samen'!C131,"-",'Basis-Tabelle-Samen'!J131,"-seed-package-back-cr-german.jpg")),
IF($C$1="Englisch - UK",HYPERLINK(CONCATENATE("https://www.saflax.de/0-WVK-Retail/Bilder-Pictures/SAFLAX-",'Basis-Tabelle-Samen'!C131,"-",'Basis-Tabelle-Samen'!J131,"-seed-package-back-cr-english.jpg")),
IF($C$1="Estnisch - EE",HYPERLINK(CONCATENATE("https://www.saflax.de/0-WVK-Retail/Bilder-Pictures/SAFLAX-",'Basis-Tabelle-Samen'!C131,"-",'Basis-Tabelle-Samen'!J131,"-seed-package-back-cr-estonian.jpg")),
IF($C$1="Finnisch - FI",HYPERLINK(CONCATENATE("https://www.saflax.de/0-WVK-Retail/Bilder-Pictures/SAFLAX-",'Basis-Tabelle-Samen'!C131,"-",'Basis-Tabelle-Samen'!J131,"-seed-package-back-cr-finnish.jpg")),
IF($C$1="Französisch - FR",HYPERLINK(CONCATENATE("https://www.saflax.de/0-WVK-Retail/Bilder-Pictures/SAFLAX-",'Basis-Tabelle-Samen'!C131,"-",'Basis-Tabelle-Samen'!J131,"-seed-package-back-cr-french.jpg")),
IF($C$1="Griechisch - GR",HYPERLINK(CONCATENATE("https://www.saflax.de/0-WVK-Retail/Bilder-Pictures/SAFLAX-",'Basis-Tabelle-Samen'!C131,"-",'Basis-Tabelle-Samen'!J131,"-seed-package-back-cr-greek.jpg")),
IF($C$1="Irisch - IE",HYPERLINK(CONCATENATE("https://www.saflax.de/0-WVK-Retail/Bilder-Pictures/SAFLAX-",'Basis-Tabelle-Samen'!C131,"-",'Basis-Tabelle-Samen'!J131,"-seed-package-back-cr-irish.jpg")),
IF($C$1="Isländisch - IS",HYPERLINK(CONCATENATE("https://www.saflax.de/0-WVK-Retail/Bilder-Pictures/SAFLAX-",'Basis-Tabelle-Samen'!C131,"-",'Basis-Tabelle-Samen'!J131,"-seed-package-back-cr-icelandic.jpg")),
IF($C$1="Italienisch - IT",HYPERLINK(CONCATENATE("https://www.saflax.de/0-WVK-Retail/Bilder-Pictures/SAFLAX-",'Basis-Tabelle-Samen'!C131,"-",'Basis-Tabelle-Samen'!J131,"-seed-package-back-cr-italian.jpg")),
IF($C$1="Japanisch - JP",HYPERLINK(CONCATENATE("https://www.saflax.de/0-WVK-Retail/Bilder-Pictures/SAFLAX-",'Basis-Tabelle-Samen'!C131,"-",'Basis-Tabelle-Samen'!J131,"-seed-package-back-cr-japanese.jpg")),
IF($C$1="Kroatisch - HR",HYPERLINK(CONCATENATE("https://www.saflax.de/0-WVK-Retail/Bilder-Pictures/SAFLAX-",'Basis-Tabelle-Samen'!C131,"-",'Basis-Tabelle-Samen'!J131,"-seed-package-back-cr-croatian.jpg")),
IF($C$1="Lettisch - LV",HYPERLINK(CONCATENATE("https://www.saflax.de/0-WVK-Retail/Bilder-Pictures/SAFLAX-",'Basis-Tabelle-Samen'!C131,"-",'Basis-Tabelle-Samen'!J131,"-seed-package-back-cr-latvian.jpg")),
IF($C$1="Litauisch - LT",HYPERLINK(CONCATENATE("https://www.saflax.de/0-WVK-Retail/Bilder-Pictures/SAFLAX-",'Basis-Tabelle-Samen'!C131,"-",'Basis-Tabelle-Samen'!J131,"-seed-package-back-cr-lithuanian.jpg")),
IF($C$1="Maltesisch - MT",HYPERLINK(CONCATENATE("https://www.saflax.de/0-WVK-Retail/Bilder-Pictures/SAFLAX-",'Basis-Tabelle-Samen'!C131,"-",'Basis-Tabelle-Samen'!J131,"-seed-package-back-cr-maltese.jpg")),
IF($C$1="Niederländisch - NL",HYPERLINK(CONCATENATE("https://www.saflax.de/0-WVK-Retail/Bilder-Pictures/SAFLAX-",'Basis-Tabelle-Samen'!C131,"-",'Basis-Tabelle-Samen'!J131,"-seed-package-back-cr-dutch.jpg")),
IF($C$1="Norwegisch - NO",HYPERLINK(CONCATENATE("https://www.saflax.de/0-WVK-Retail/Bilder-Pictures/SAFLAX-",'Basis-Tabelle-Samen'!C131,"-",'Basis-Tabelle-Samen'!J131,"-seed-package-back-cr-nowegian.jpg")),
IF($C$1="Polnisch - PL",HYPERLINK(CONCATENATE("https://www.saflax.de/0-WVK-Retail/Bilder-Pictures/SAFLAX-",'Basis-Tabelle-Samen'!C131,"-",'Basis-Tabelle-Samen'!J131,"-seed-package-back-cr-polish.jpg")),
IF($C$1="Portugiesisch - PT",HYPERLINK(CONCATENATE("https://www.saflax.de/0-WVK-Retail/Bilder-Pictures/SAFLAX-",'Basis-Tabelle-Samen'!C131,"-",'Basis-Tabelle-Samen'!J131,"-seed-package-back-cr-portuguese.jpg")),
IF($C$1="Rumänisch - RO",HYPERLINK(CONCATENATE("https://www.saflax.de/0-WVK-Retail/Bilder-Pictures/SAFLAX-",'Basis-Tabelle-Samen'!C131,"-",'Basis-Tabelle-Samen'!J131,"-seed-package-back-cr-romanian.jpg")),
IF($C$1="Schwedisch - SE",HYPERLINK(CONCATENATE("https://www.saflax.de/0-WVK-Retail/Bilder-Pictures/SAFLAX-",'Basis-Tabelle-Samen'!C131,"-",'Basis-Tabelle-Samen'!J131,"-seed-package-back-cr-swedish.jpg")),
IF($C$1="Slowakisch - SK",HYPERLINK(CONCATENATE("https://www.saflax.de/0-WVK-Retail/Bilder-Pictures/SAFLAX-",'Basis-Tabelle-Samen'!C131,"-",'Basis-Tabelle-Samen'!J131,"-seed-package-back-cr-slovak.jpg")),
IF($C$1="Slowenisch - SI",HYPERLINK(CONCATENATE("https://www.saflax.de/0-WVK-Retail/Bilder-Pictures/SAFLAX-",'Basis-Tabelle-Samen'!C131,"-",'Basis-Tabelle-Samen'!J131,"-seed-package-back-cr-slovenian.jpg")),
IF($C$1="Spanisch - ES",HYPERLINK(CONCATENATE("https://www.saflax.de/0-WVK-Retail/Bilder-Pictures/SAFLAX-",'Basis-Tabelle-Samen'!C131,"-",'Basis-Tabelle-Samen'!J131,"-seed-package-back-cr-spanish.jpg")),
IF($C$1="Tschechisch - CZ",HYPERLINK(CONCATENATE("https://www.saflax.de/0-WVK-Retail/Bilder-Pictures/SAFLAX-",'Basis-Tabelle-Samen'!C131,"-",'Basis-Tabelle-Samen'!J131,"-seed-package-back-cr-czech.jpg")),
IF($C$1="Türkisch - TR",HYPERLINK(CONCATENATE("https://www.saflax.de/0-WVK-Retail/Bilder-Pictures/SAFLAX-",'Basis-Tabelle-Samen'!C131,"-",'Basis-Tabelle-Samen'!J131,"-seed-package-back-cr-turkish.jpg")),
IF($C$1="Ungarisch - HU",HYPERLINK(CONCATENATE("https://www.saflax.de/0-WVK-Retail/Bilder-Pictures/SAFLAX-",'Basis-Tabelle-Samen'!C131,"-",'Basis-Tabelle-Samen'!J131,"-seed-package-back-cr-hungarian.jpg")),
" ACHTUNG")))))))))))))))))))))))))))))</f>
        <v>https://www.saflax.de/0-WVK-Retail/Bilder-Pictures/SAFLAX-18211-solanum-lycopersicum-seed-package-back-cr-english.jpg</v>
      </c>
      <c r="AM190" s="330" t="str">
        <f>IF(H190&lt;1,"",
IF($C$1="Bulgarisch - BG",HYPERLINK(CONCATENATE("https://www.saflax.de/0-WVK-Retail/Bilder-Pictures/SAFLAX-",'Basis-Tabelle-Samen'!K131,"-",'Basis-Tabelle-Samen'!J131,"-garden-to-go-mini-bulgarian.jpg")),
IF($C$1="Dänisch - DK",HYPERLINK(CONCATENATE("https://www.saflax.de/0-WVK-Retail/Bilder-Pictures/SAFLAX-",'Basis-Tabelle-Samen'!K131,"-",'Basis-Tabelle-Samen'!J131,"-garden-to-go-mini-danish.jpg")),
IF($C$1="Deutsch - DE",HYPERLINK(CONCATENATE("https://www.saflax.de/0-WVK-Retail/Bilder-Pictures/SAFLAX-",'Basis-Tabelle-Samen'!K131,"-",'Basis-Tabelle-Samen'!J131,"-garden-to-go-mini-german.jpg")),
IF($C$1="Englisch - UK",HYPERLINK(CONCATENATE("https://www.saflax.de/0-WVK-Retail/Bilder-Pictures/SAFLAX-",'Basis-Tabelle-Samen'!K131,"-",'Basis-Tabelle-Samen'!J131,"-garden-to-go-mini-english.jpg")),
IF($C$1="Estnisch - EE",HYPERLINK(CONCATENATE("https://www.saflax.de/0-WVK-Retail/Bilder-Pictures/SAFLAX-",'Basis-Tabelle-Samen'!K131,"-",'Basis-Tabelle-Samen'!J131,"-garden-to-go-mini-estonian.jpg")),
IF($C$1="Finnisch - FI",HYPERLINK(CONCATENATE("https://www.saflax.de/0-WVK-Retail/Bilder-Pictures/SAFLAX-",'Basis-Tabelle-Samen'!K131,"-",'Basis-Tabelle-Samen'!J131,"-garden-to-go-mini-finnish.jpg")),
IF($C$1="Französisch - FR",HYPERLINK(CONCATENATE("https://www.saflax.de/0-WVK-Retail/Bilder-Pictures/SAFLAX-",'Basis-Tabelle-Samen'!K131,"-",'Basis-Tabelle-Samen'!J131,"-garden-to-go-mini-french.jpg")),
IF($C$1="Griechisch - GR",HYPERLINK(CONCATENATE("https://www.saflax.de/0-WVK-Retail/Bilder-Pictures/SAFLAX-",'Basis-Tabelle-Samen'!K131,"-",'Basis-Tabelle-Samen'!J131,"-garden-to-go-mini-greek.jpg")),
IF($C$1="Irisch - IE",HYPERLINK(CONCATENATE("https://www.saflax.de/0-WVK-Retail/Bilder-Pictures/SAFLAX-",'Basis-Tabelle-Samen'!K131,"-",'Basis-Tabelle-Samen'!J131,"-garden-to-go-mini-irish.jpg")),
IF($C$1="Isländisch - IS",HYPERLINK(CONCATENATE("https://www.saflax.de/0-WVK-Retail/Bilder-Pictures/SAFLAX-",'Basis-Tabelle-Samen'!K131,"-",'Basis-Tabelle-Samen'!J131,"-garden-to-go-mini-icelandic.jpg")),
IF($C$1="Italienisch - IT",HYPERLINK(CONCATENATE("https://www.saflax.de/0-WVK-Retail/Bilder-Pictures/SAFLAX-",'Basis-Tabelle-Samen'!K131,"-",'Basis-Tabelle-Samen'!J131,"-garden-to-go-mini-italian.jpg")),
IF($C$1="Japanisch - JP",HYPERLINK(CONCATENATE("https://www.saflax.de/0-WVK-Retail/Bilder-Pictures/SAFLAX-",'Basis-Tabelle-Samen'!K131,"-",'Basis-Tabelle-Samen'!J131,"-garden-to-go-mini-japanese.jpg")),
IF($C$1="Kroatisch - HR",HYPERLINK(CONCATENATE("https://www.saflax.de/0-WVK-Retail/Bilder-Pictures/SAFLAX-",'Basis-Tabelle-Samen'!K131,"-",'Basis-Tabelle-Samen'!J131,"-garden-to-go-mini-croatian.jpg")),
IF($C$1="Lettisch - LV",HYPERLINK(CONCATENATE("https://www.saflax.de/0-WVK-Retail/Bilder-Pictures/SAFLAX-",'Basis-Tabelle-Samen'!K131,"-",'Basis-Tabelle-Samen'!J131,"-garden-to-go-mini-latvian.jpg")),
IF($C$1="Litauisch - LT",HYPERLINK(CONCATENATE("https://www.saflax.de/0-WVK-Retail/Bilder-Pictures/SAFLAX-",'Basis-Tabelle-Samen'!K131,"-",'Basis-Tabelle-Samen'!J131,"-garden-to-go-mini-lithuanian.jpg")),
IF($C$1="Maltesisch - MT",HYPERLINK(CONCATENATE("https://www.saflax.de/0-WVK-Retail/Bilder-Pictures/SAFLAX-",'Basis-Tabelle-Samen'!K131,"-",'Basis-Tabelle-Samen'!J131,"-garden-to-go-mini-maltese.jpg")),
IF($C$1="Niederländisch - NL",HYPERLINK(CONCATENATE("https://www.saflax.de/0-WVK-Retail/Bilder-Pictures/SAFLAX-",'Basis-Tabelle-Samen'!K131,"-",'Basis-Tabelle-Samen'!J131,"-garden-to-go-mini-dutch.jpg")),
IF($C$1="Norwegisch - NO",HYPERLINK(CONCATENATE("https://www.saflax.de/0-WVK-Retail/Bilder-Pictures/SAFLAX-",'Basis-Tabelle-Samen'!K131,"-",'Basis-Tabelle-Samen'!J131,"-garden-to-go-mini-nowegian.jpg")),
IF($C$1="Polnisch - PL",HYPERLINK(CONCATENATE("https://www.saflax.de/0-WVK-Retail/Bilder-Pictures/SAFLAX-",'Basis-Tabelle-Samen'!K131,"-",'Basis-Tabelle-Samen'!J131,"-garden-to-go-mini-polish.jpg")),
IF($C$1="Portugiesisch - PT",HYPERLINK(CONCATENATE("https://www.saflax.de/0-WVK-Retail/Bilder-Pictures/SAFLAX-",'Basis-Tabelle-Samen'!K131,"-",'Basis-Tabelle-Samen'!J131,"-garden-to-go-mini-portuguese.jpg")),
IF($C$1="Rumänisch - RO",HYPERLINK(CONCATENATE("https://www.saflax.de/0-WVK-Retail/Bilder-Pictures/SAFLAX-",'Basis-Tabelle-Samen'!K131,"-",'Basis-Tabelle-Samen'!J131,"-garden-to-go-mini-romanian.jpg")),
IF($C$1="Schwedisch - SE",HYPERLINK(CONCATENATE("https://www.saflax.de/0-WVK-Retail/Bilder-Pictures/SAFLAX-",'Basis-Tabelle-Samen'!K131,"-",'Basis-Tabelle-Samen'!J131,"-garden-to-go-mini-swedish.jpg")),
IF($C$1="Slowakisch - SK",HYPERLINK(CONCATENATE("https://www.saflax.de/0-WVK-Retail/Bilder-Pictures/SAFLAX-",'Basis-Tabelle-Samen'!K131,"-",'Basis-Tabelle-Samen'!J131,"-garden-to-go-mini-slovak.jpg")),
IF($C$1="Slowenisch - SI",HYPERLINK(CONCATENATE("https://www.saflax.de/0-WVK-Retail/Bilder-Pictures/SAFLAX-",'Basis-Tabelle-Samen'!K131,"-",'Basis-Tabelle-Samen'!J131,"-garden-to-go-mini-slovenian.jpg")),
IF($C$1="Spanisch - ES",HYPERLINK(CONCATENATE("https://www.saflax.de/0-WVK-Retail/Bilder-Pictures/SAFLAX-",'Basis-Tabelle-Samen'!K131,"-",'Basis-Tabelle-Samen'!J131,"-garden-to-go-mini-spanish.jpg")),
IF($C$1="Tschechisch - CZ",HYPERLINK(CONCATENATE("https://www.saflax.de/0-WVK-Retail/Bilder-Pictures/SAFLAX-",'Basis-Tabelle-Samen'!K131,"-",'Basis-Tabelle-Samen'!J131,"-garden-to-go-mini-czech.jpg")),
IF($C$1="Türkisch - TR",HYPERLINK(CONCATENATE("https://www.saflax.de/0-WVK-Retail/Bilder-Pictures/SAFLAX-",'Basis-Tabelle-Samen'!K131,"-",'Basis-Tabelle-Samen'!J131,"-garden-to-go-mini-turkish.jpg")),
IF($C$1="Ungarisch - HU",HYPERLINK(CONCATENATE("https://www.saflax.de/0-WVK-Retail/Bilder-Pictures/SAFLAX-",'Basis-Tabelle-Samen'!K131,"-",'Basis-Tabelle-Samen'!J131,"-garden-to-go-mini-hungarian.jpg")),
" ACHTUNG")))))))))))))))))))))))))))))</f>
        <v>https://www.saflax.de/0-WVK-Retail/Bilder-Pictures/SAFLAX-78211-solanum-lycopersicum-garden-to-go-mini-english.jpg</v>
      </c>
      <c r="AN190" s="330" t="str">
        <f>IF(I190&lt;1,"",
IF($C$1="Bulgarisch - BG",HYPERLINK(CONCATENATE("https://www.saflax.de/0-WVK-Retail/Bilder-Pictures/SAFLAX-",'Basis-Tabelle-Samen'!N131,"-",'Basis-Tabelle-Samen'!J131,"-garden-to-go-lite-bulgarian.jpg")),
IF($C$1="Dänisch - DK",HYPERLINK(CONCATENATE("https://www.saflax.de/0-WVK-Retail/Bilder-Pictures/SAFLAX-",'Basis-Tabelle-Samen'!N131,"-",'Basis-Tabelle-Samen'!J131,"-garden-to-go-lite-danish.jpg")),
IF($C$1="Deutsch - DE",HYPERLINK(CONCATENATE("https://www.saflax.de/0-WVK-Retail/Bilder-Pictures/SAFLAX-",'Basis-Tabelle-Samen'!N131,"-",'Basis-Tabelle-Samen'!J131,"-garden-to-go-lite-german.jpg")),
IF($C$1="Englisch - UK",HYPERLINK(CONCATENATE("https://www.saflax.de/0-WVK-Retail/Bilder-Pictures/SAFLAX-",'Basis-Tabelle-Samen'!N131,"-",'Basis-Tabelle-Samen'!J131,"-garden-to-go-lite-english.jpg")),
IF($C$1="Estnisch - EE",HYPERLINK(CONCATENATE("https://www.saflax.de/0-WVK-Retail/Bilder-Pictures/SAFLAX-",'Basis-Tabelle-Samen'!N131,"-",'Basis-Tabelle-Samen'!J131,"-garden-to-go-lite-estonian.jpg")),
IF($C$1="Finnisch - FI",HYPERLINK(CONCATENATE("https://www.saflax.de/0-WVK-Retail/Bilder-Pictures/SAFLAX-",'Basis-Tabelle-Samen'!N131,"-",'Basis-Tabelle-Samen'!J131,"-garden-to-go-lite-finnish.jpg")),
IF($C$1="Französisch - FR",HYPERLINK(CONCATENATE("https://www.saflax.de/0-WVK-Retail/Bilder-Pictures/SAFLAX-",'Basis-Tabelle-Samen'!N131,"-",'Basis-Tabelle-Samen'!J131,"-garden-to-go-lite-french.jpg")),
IF($C$1="Griechisch - GR",HYPERLINK(CONCATENATE("https://www.saflax.de/0-WVK-Retail/Bilder-Pictures/SAFLAX-",'Basis-Tabelle-Samen'!N131,"-",'Basis-Tabelle-Samen'!J131,"-garden-to-go-lite-greek.jpg")),
IF($C$1="Irisch - IE",HYPERLINK(CONCATENATE("https://www.saflax.de/0-WVK-Retail/Bilder-Pictures/SAFLAX-",'Basis-Tabelle-Samen'!N131,"-",'Basis-Tabelle-Samen'!J131,"-garden-to-go-lite-irish.jpg")),
IF($C$1="Isländisch - IS",HYPERLINK(CONCATENATE("https://www.saflax.de/0-WVK-Retail/Bilder-Pictures/SAFLAX-",'Basis-Tabelle-Samen'!N131,"-",'Basis-Tabelle-Samen'!J131,"-garden-to-go-lite-icelandic.jpg")),
IF($C$1="Italienisch - IT",HYPERLINK(CONCATENATE("https://www.saflax.de/0-WVK-Retail/Bilder-Pictures/SAFLAX-",'Basis-Tabelle-Samen'!N131,"-",'Basis-Tabelle-Samen'!J131,"-garden-to-go-lite-italian.jpg")),
IF($C$1="Japanisch - JP",HYPERLINK(CONCATENATE("https://www.saflax.de/0-WVK-Retail/Bilder-Pictures/SAFLAX-",'Basis-Tabelle-Samen'!N131,"-",'Basis-Tabelle-Samen'!J131,"-garden-to-go-lite-japanese.jpg")),
IF($C$1="Kroatisch - HR",HYPERLINK(CONCATENATE("https://www.saflax.de/0-WVK-Retail/Bilder-Pictures/SAFLAX-",'Basis-Tabelle-Samen'!N131,"-",'Basis-Tabelle-Samen'!J131,"-garden-to-go-lite-croatian.jpg")),
IF($C$1="Lettisch - LV",HYPERLINK(CONCATENATE("https://www.saflax.de/0-WVK-Retail/Bilder-Pictures/SAFLAX-",'Basis-Tabelle-Samen'!N131,"-",'Basis-Tabelle-Samen'!J131,"-garden-to-go-lite-latvian.jpg")),
IF($C$1="Litauisch - LT",HYPERLINK(CONCATENATE("https://www.saflax.de/0-WVK-Retail/Bilder-Pictures/SAFLAX-",'Basis-Tabelle-Samen'!N131,"-",'Basis-Tabelle-Samen'!J131,"-garden-to-go-lite-lithuanian.jpg")),
IF($C$1="Maltesisch - MT",HYPERLINK(CONCATENATE("https://www.saflax.de/0-WVK-Retail/Bilder-Pictures/SAFLAX-",'Basis-Tabelle-Samen'!N131,"-",'Basis-Tabelle-Samen'!J131,"-garden-to-go-lite-maltese.jpg")),
IF($C$1="Niederländisch - NL",HYPERLINK(CONCATENATE("https://www.saflax.de/0-WVK-Retail/Bilder-Pictures/SAFLAX-",'Basis-Tabelle-Samen'!N131,"-",'Basis-Tabelle-Samen'!J131,"-garden-to-go-lite-dutch.jpg")),
IF($C$1="Norwegisch - NO",HYPERLINK(CONCATENATE("https://www.saflax.de/0-WVK-Retail/Bilder-Pictures/SAFLAX-",'Basis-Tabelle-Samen'!N131,"-",'Basis-Tabelle-Samen'!J131,"-garden-to-go-lite-nowegian.jpg")),
IF($C$1="Polnisch - PL",HYPERLINK(CONCATENATE("https://www.saflax.de/0-WVK-Retail/Bilder-Pictures/SAFLAX-",'Basis-Tabelle-Samen'!N131,"-",'Basis-Tabelle-Samen'!J131,"-garden-to-go-lite-polish.jpg")),
IF($C$1="Portugiesisch - PT",HYPERLINK(CONCATENATE("https://www.saflax.de/0-WVK-Retail/Bilder-Pictures/SAFLAX-",'Basis-Tabelle-Samen'!N131,"-",'Basis-Tabelle-Samen'!J131,"-garden-to-go-lite-portuguese.jpg")),
IF($C$1="Rumänisch - RO",HYPERLINK(CONCATENATE("https://www.saflax.de/0-WVK-Retail/Bilder-Pictures/SAFLAX-",'Basis-Tabelle-Samen'!N131,"-",'Basis-Tabelle-Samen'!J131,"-garden-to-go-lite-romanian.jpg")),
IF($C$1="Schwedisch - SE",HYPERLINK(CONCATENATE("https://www.saflax.de/0-WVK-Retail/Bilder-Pictures/SAFLAX-",'Basis-Tabelle-Samen'!N131,"-",'Basis-Tabelle-Samen'!J131,"-garden-to-go-lite-swedish.jpg")),
IF($C$1="Slowakisch - SK",HYPERLINK(CONCATENATE("https://www.saflax.de/0-WVK-Retail/Bilder-Pictures/SAFLAX-",'Basis-Tabelle-Samen'!N131,"-",'Basis-Tabelle-Samen'!J131,"-garden-to-go-lite-slovak.jpg")),
IF($C$1="Slowenisch - SI",HYPERLINK(CONCATENATE("https://www.saflax.de/0-WVK-Retail/Bilder-Pictures/SAFLAX-",'Basis-Tabelle-Samen'!N131,"-",'Basis-Tabelle-Samen'!J131,"-garden-to-go-lite-slovenian.jpg")),
IF($C$1="Spanisch - ES",HYPERLINK(CONCATENATE("https://www.saflax.de/0-WVK-Retail/Bilder-Pictures/SAFLAX-",'Basis-Tabelle-Samen'!N131,"-",'Basis-Tabelle-Samen'!J131,"-garden-to-go-lite-spanish.jpg")),
IF($C$1="Tschechisch - CZ",HYPERLINK(CONCATENATE("https://www.saflax.de/0-WVK-Retail/Bilder-Pictures/SAFLAX-",'Basis-Tabelle-Samen'!N131,"-",'Basis-Tabelle-Samen'!J131,"-garden-to-go-lite-czech.jpg")),
IF($C$1="Türkisch - TR",HYPERLINK(CONCATENATE("https://www.saflax.de/0-WVK-Retail/Bilder-Pictures/SAFLAX-",'Basis-Tabelle-Samen'!N131,"-",'Basis-Tabelle-Samen'!J131,"-garden-to-go-lite-turkish.jpg")),
IF($C$1="Ungarisch - HU",HYPERLINK(CONCATENATE("https://www.saflax.de/0-WVK-Retail/Bilder-Pictures/SAFLAX-",'Basis-Tabelle-Samen'!N131,"-",'Basis-Tabelle-Samen'!J131,"-garden-to-go-lite-hungarian.jpg")),
" ACHTUNG")))))))))))))))))))))))))))))</f>
        <v>https://www.saflax.de/0-WVK-Retail/Bilder-Pictures/SAFLAX-88211-solanum-lycopersicum-garden-to-go-lite-english.jpg</v>
      </c>
      <c r="AO190" s="330" t="str">
        <f>IF(J190&lt;1,"",
IF($C$1="Bulgarisch - BG",HYPERLINK(CONCATENATE("https://www.saflax.de/0-WVK-Retail/Bilder-Pictures/SAFLAX-",'Basis-Tabelle-Samen'!Q131,"-",'Basis-Tabelle-Samen'!J131,"-garden-to-go-bulgarian.jpg")),
IF($C$1="Dänisch - DK",HYPERLINK(CONCATENATE("https://www.saflax.de/0-WVK-Retail/Bilder-Pictures/SAFLAX-",'Basis-Tabelle-Samen'!Q131,"-",'Basis-Tabelle-Samen'!J131,"-garden-to-go-danish.jpg")),
IF($C$1="Deutsch - DE",HYPERLINK(CONCATENATE("https://www.saflax.de/0-WVK-Retail/Bilder-Pictures/SAFLAX-",'Basis-Tabelle-Samen'!Q131,"-",'Basis-Tabelle-Samen'!J131,"-garden-to-go-german.jpg")),
IF($C$1="Englisch - UK",HYPERLINK(CONCATENATE("https://www.saflax.de/0-WVK-Retail/Bilder-Pictures/SAFLAX-",'Basis-Tabelle-Samen'!Q131,"-",'Basis-Tabelle-Samen'!J131,"-garden-to-go-english.jpg")),
IF($C$1="Estnisch - EE",HYPERLINK(CONCATENATE("https://www.saflax.de/0-WVK-Retail/Bilder-Pictures/SAFLAX-",'Basis-Tabelle-Samen'!Q131,"-",'Basis-Tabelle-Samen'!J131,"-garden-to-go-estonian.jpg")),
IF($C$1="Finnisch - FI",HYPERLINK(CONCATENATE("https://www.saflax.de/0-WVK-Retail/Bilder-Pictures/SAFLAX-",'Basis-Tabelle-Samen'!Q131,"-",'Basis-Tabelle-Samen'!J131,"-garden-to-go-finnish.jpg")),
IF($C$1="Französisch - FR",HYPERLINK(CONCATENATE("https://www.saflax.de/0-WVK-Retail/Bilder-Pictures/SAFLAX-",'Basis-Tabelle-Samen'!Q131,"-",'Basis-Tabelle-Samen'!J131,"-garden-to-go-french.jpg")),
IF($C$1="Griechisch - GR",HYPERLINK(CONCATENATE("https://www.saflax.de/0-WVK-Retail/Bilder-Pictures/SAFLAX-",'Basis-Tabelle-Samen'!Q131,"-",'Basis-Tabelle-Samen'!J131,"-garden-to-go-greek.jpg")),
IF($C$1="Irisch - IE",HYPERLINK(CONCATENATE("https://www.saflax.de/0-WVK-Retail/Bilder-Pictures/SAFLAX-",'Basis-Tabelle-Samen'!Q131,"-",'Basis-Tabelle-Samen'!J131,"-garden-to-go-irish.jpg")),
IF($C$1="Isländisch - IS",HYPERLINK(CONCATENATE("https://www.saflax.de/0-WVK-Retail/Bilder-Pictures/SAFLAX-",'Basis-Tabelle-Samen'!Q131,"-",'Basis-Tabelle-Samen'!J131,"-garden-to-go-icelandic.jpg")),
IF($C$1="Italienisch - IT",HYPERLINK(CONCATENATE("https://www.saflax.de/0-WVK-Retail/Bilder-Pictures/SAFLAX-",'Basis-Tabelle-Samen'!Q131,"-",'Basis-Tabelle-Samen'!J131,"-garden-to-go-italian.jpg")),
IF($C$1="Japanisch - JP",HYPERLINK(CONCATENATE("https://www.saflax.de/0-WVK-Retail/Bilder-Pictures/SAFLAX-",'Basis-Tabelle-Samen'!Q131,"-",'Basis-Tabelle-Samen'!J131,"-garden-to-go-japanese.jpg")),
IF($C$1="Kroatisch - HR",HYPERLINK(CONCATENATE("https://www.saflax.de/0-WVK-Retail/Bilder-Pictures/SAFLAX-",'Basis-Tabelle-Samen'!Q131,"-",'Basis-Tabelle-Samen'!J131,"-garden-to-go-croatian.jpg")),
IF($C$1="Lettisch - LV",HYPERLINK(CONCATENATE("https://www.saflax.de/0-WVK-Retail/Bilder-Pictures/SAFLAX-",'Basis-Tabelle-Samen'!Q131,"-",'Basis-Tabelle-Samen'!J131,"-garden-to-go-latvian.jpg")),
IF($C$1="Litauisch - LT",HYPERLINK(CONCATENATE("https://www.saflax.de/0-WVK-Retail/Bilder-Pictures/SAFLAX-",'Basis-Tabelle-Samen'!Q131,"-",'Basis-Tabelle-Samen'!J131,"-garden-to-go-lithuanian.jpg")),
IF($C$1="Maltesisch - MT",HYPERLINK(CONCATENATE("https://www.saflax.de/0-WVK-Retail/Bilder-Pictures/SAFLAX-",'Basis-Tabelle-Samen'!Q131,"-",'Basis-Tabelle-Samen'!J131,"-garden-to-go-maltese.jpg")),
IF($C$1="Niederländisch - NL",HYPERLINK(CONCATENATE("https://www.saflax.de/0-WVK-Retail/Bilder-Pictures/SAFLAX-",'Basis-Tabelle-Samen'!Q131,"-",'Basis-Tabelle-Samen'!J131,"-garden-to-go-dutch.jpg")),
IF($C$1="Norwegisch - NO",HYPERLINK(CONCATENATE("https://www.saflax.de/0-WVK-Retail/Bilder-Pictures/SAFLAX-",'Basis-Tabelle-Samen'!Q131,"-",'Basis-Tabelle-Samen'!J131,"-garden-to-go-nowegian.jpg")),
IF($C$1="Polnisch - PL",HYPERLINK(CONCATENATE("https://www.saflax.de/0-WVK-Retail/Bilder-Pictures/SAFLAX-",'Basis-Tabelle-Samen'!Q131,"-",'Basis-Tabelle-Samen'!J131,"-garden-to-go-polish.jpg")),
IF($C$1="Portugiesisch - PT",HYPERLINK(CONCATENATE("https://www.saflax.de/0-WVK-Retail/Bilder-Pictures/SAFLAX-",'Basis-Tabelle-Samen'!Q131,"-",'Basis-Tabelle-Samen'!J131,"-garden-to-go-portuguese.jpg")),
IF($C$1="Rumänisch - RO",HYPERLINK(CONCATENATE("https://www.saflax.de/0-WVK-Retail/Bilder-Pictures/SAFLAX-",'Basis-Tabelle-Samen'!Q131,"-",'Basis-Tabelle-Samen'!J131,"-garden-to-go-romanian.jpg")),
IF($C$1="Schwedisch - SE",HYPERLINK(CONCATENATE("https://www.saflax.de/0-WVK-Retail/Bilder-Pictures/SAFLAX-",'Basis-Tabelle-Samen'!Q131,"-",'Basis-Tabelle-Samen'!J131,"-garden-to-go-swedish.jpg")),
IF($C$1="Slowakisch - SK",HYPERLINK(CONCATENATE("https://www.saflax.de/0-WVK-Retail/Bilder-Pictures/SAFLAX-",'Basis-Tabelle-Samen'!Q131,"-",'Basis-Tabelle-Samen'!J131,"-garden-to-go-slovak.jpg")),
IF($C$1="Slowenisch - SI",HYPERLINK(CONCATENATE("https://www.saflax.de/0-WVK-Retail/Bilder-Pictures/SAFLAX-",'Basis-Tabelle-Samen'!Q131,"-",'Basis-Tabelle-Samen'!J131,"-garden-to-go-slovenian.jpg")),
IF($C$1="Spanisch - ES",HYPERLINK(CONCATENATE("https://www.saflax.de/0-WVK-Retail/Bilder-Pictures/SAFLAX-",'Basis-Tabelle-Samen'!Q131,"-",'Basis-Tabelle-Samen'!J131,"-garden-to-go-spanish.jpg")),
IF($C$1="Tschechisch - CZ",HYPERLINK(CONCATENATE("https://www.saflax.de/0-WVK-Retail/Bilder-Pictures/SAFLAX-",'Basis-Tabelle-Samen'!Q131,"-",'Basis-Tabelle-Samen'!J131,"-garden-to-go-czech.jpg")),
IF($C$1="Türkisch - TR",HYPERLINK(CONCATENATE("https://www.saflax.de/0-WVK-Retail/Bilder-Pictures/SAFLAX-",'Basis-Tabelle-Samen'!Q131,"-",'Basis-Tabelle-Samen'!J131,"-garden-to-go-turkish.jpg")),
IF($C$1="Ungarisch - HU",HYPERLINK(CONCATENATE("https://www.saflax.de/0-WVK-Retail/Bilder-Pictures/SAFLAX-",'Basis-Tabelle-Samen'!Q131,"-",'Basis-Tabelle-Samen'!J131,"-garden-to-go-hungarian.jpg")),
" ACHTUNG")))))))))))))))))))))))))))))</f>
        <v>https://www.saflax.de/0-WVK-Retail/Bilder-Pictures/SAFLAX-58211-solanum-lycopersicum-garden-to-go-english.jpg</v>
      </c>
      <c r="AP190" s="330" t="str">
        <f>IF(K190&lt;1,"",
IF($C$1="Bulgarisch - BG",HYPERLINK(CONCATENATE("https://www.saflax.de/0-WVK-Retail/Bilder-Pictures/SAFLAX-",'Basis-Tabelle-Samen'!T131,"-",'Basis-Tabelle-Samen'!J131,"-cultivation-set-bulgarian.jpg")),
IF($C$1="Dänisch - DK",HYPERLINK(CONCATENATE("https://www.saflax.de/0-WVK-Retail/Bilder-Pictures/SAFLAX-",'Basis-Tabelle-Samen'!T131,"-",'Basis-Tabelle-Samen'!J131,"-cultivation-set-danish.jpg")),
IF($C$1="Deutsch - DE",HYPERLINK(CONCATENATE("https://www.saflax.de/0-WVK-Retail/Bilder-Pictures/SAFLAX-",'Basis-Tabelle-Samen'!T131,"-",'Basis-Tabelle-Samen'!J131,"-cultivation-set-german.jpg")),
IF($C$1="Englisch - UK",HYPERLINK(CONCATENATE("https://www.saflax.de/0-WVK-Retail/Bilder-Pictures/SAFLAX-",'Basis-Tabelle-Samen'!T131,"-",'Basis-Tabelle-Samen'!J131,"-cultivation-set-english.jpg")),
IF($C$1="Estnisch - EE",HYPERLINK(CONCATENATE("https://www.saflax.de/0-WVK-Retail/Bilder-Pictures/SAFLAX-",'Basis-Tabelle-Samen'!T131,"-",'Basis-Tabelle-Samen'!J131,"-cultivation-set-estonian.jpg")),
IF($C$1="Finnisch - FI",HYPERLINK(CONCATENATE("https://www.saflax.de/0-WVK-Retail/Bilder-Pictures/SAFLAX-",'Basis-Tabelle-Samen'!T131,"-",'Basis-Tabelle-Samen'!J131,"-cultivation-set-finnish.jpg")),
IF($C$1="Französisch - FR",HYPERLINK(CONCATENATE("https://www.saflax.de/0-WVK-Retail/Bilder-Pictures/SAFLAX-",'Basis-Tabelle-Samen'!T131,"-",'Basis-Tabelle-Samen'!J131,"-cultivation-set-french.jpg")),
IF($C$1="Griechisch - GR",HYPERLINK(CONCATENATE("https://www.saflax.de/0-WVK-Retail/Bilder-Pictures/SAFLAX-",'Basis-Tabelle-Samen'!T131,"-",'Basis-Tabelle-Samen'!J131,"-cultivation-set-greek.jpg")),
IF($C$1="Irisch - IE",HYPERLINK(CONCATENATE("https://www.saflax.de/0-WVK-Retail/Bilder-Pictures/SAFLAX-",'Basis-Tabelle-Samen'!T131,"-",'Basis-Tabelle-Samen'!J131,"-cultivation-set-irish.jpg")),
IF($C$1="Isländisch - IS",HYPERLINK(CONCATENATE("https://www.saflax.de/0-WVK-Retail/Bilder-Pictures/SAFLAX-",'Basis-Tabelle-Samen'!T131,"-",'Basis-Tabelle-Samen'!J131,"-cultivation-set-icelandic.jpg")),
IF($C$1="Italienisch - IT",HYPERLINK(CONCATENATE("https://www.saflax.de/0-WVK-Retail/Bilder-Pictures/SAFLAX-",'Basis-Tabelle-Samen'!T131,"-",'Basis-Tabelle-Samen'!J131,"-cultivation-set-italian.jpg")),
IF($C$1="Japanisch - JP",HYPERLINK(CONCATENATE("https://www.saflax.de/0-WVK-Retail/Bilder-Pictures/SAFLAX-",'Basis-Tabelle-Samen'!T131,"-",'Basis-Tabelle-Samen'!J131,"-cultivation-set-japanese.jpg")),
IF($C$1="Kroatisch - HR",HYPERLINK(CONCATENATE("https://www.saflax.de/0-WVK-Retail/Bilder-Pictures/SAFLAX-",'Basis-Tabelle-Samen'!T131,"-",'Basis-Tabelle-Samen'!J131,"-cultivation-set-croatian.jpg")),
IF($C$1="Lettisch - LV",HYPERLINK(CONCATENATE("https://www.saflax.de/0-WVK-Retail/Bilder-Pictures/SAFLAX-",'Basis-Tabelle-Samen'!T131,"-",'Basis-Tabelle-Samen'!J131,"-cultivation-set-latvian.jpg")),
IF($C$1="Litauisch - LT",HYPERLINK(CONCATENATE("https://www.saflax.de/0-WVK-Retail/Bilder-Pictures/SAFLAX-",'Basis-Tabelle-Samen'!T131,"-",'Basis-Tabelle-Samen'!J131,"-cultivation-set-lithuanian.jpg")),
IF($C$1="Maltesisch - MT",HYPERLINK(CONCATENATE("https://www.saflax.de/0-WVK-Retail/Bilder-Pictures/SAFLAX-",'Basis-Tabelle-Samen'!T131,"-",'Basis-Tabelle-Samen'!J131,"-cultivation-set-maltese.jpg")),
IF($C$1="Niederländisch - NL",HYPERLINK(CONCATENATE("https://www.saflax.de/0-WVK-Retail/Bilder-Pictures/SAFLAX-",'Basis-Tabelle-Samen'!T131,"-",'Basis-Tabelle-Samen'!J131,"-cultivation-set-dutch.jpg")),
IF($C$1="Norwegisch - NO",HYPERLINK(CONCATENATE("https://www.saflax.de/0-WVK-Retail/Bilder-Pictures/SAFLAX-",'Basis-Tabelle-Samen'!T131,"-",'Basis-Tabelle-Samen'!J131,"-cultivation-set-nowegian.jpg")),
IF($C$1="Polnisch - PL",HYPERLINK(CONCATENATE("https://www.saflax.de/0-WVK-Retail/Bilder-Pictures/SAFLAX-",'Basis-Tabelle-Samen'!T131,"-",'Basis-Tabelle-Samen'!J131,"-cultivation-set-polish.jpg")),
IF($C$1="Portugiesisch - PT",HYPERLINK(CONCATENATE("https://www.saflax.de/0-WVK-Retail/Bilder-Pictures/SAFLAX-",'Basis-Tabelle-Samen'!T131,"-",'Basis-Tabelle-Samen'!J131,"-cultivation-set-portuguese.jpg")),
IF($C$1="Rumänisch - RO",HYPERLINK(CONCATENATE("https://www.saflax.de/0-WVK-Retail/Bilder-Pictures/SAFLAX-",'Basis-Tabelle-Samen'!T131,"-",'Basis-Tabelle-Samen'!J131,"-cultivation-set-romanian.jpg")),
IF($C$1="Schwedisch - SE",HYPERLINK(CONCATENATE("https://www.saflax.de/0-WVK-Retail/Bilder-Pictures/SAFLAX-",'Basis-Tabelle-Samen'!T131,"-",'Basis-Tabelle-Samen'!J131,"-cultivation-set-swedish.jpg")),
IF($C$1="Slowakisch - SK",HYPERLINK(CONCATENATE("https://www.saflax.de/0-WVK-Retail/Bilder-Pictures/SAFLAX-",'Basis-Tabelle-Samen'!T131,"-",'Basis-Tabelle-Samen'!J131,"-cultivation-set-slovak.jpg")),
IF($C$1="Slowenisch - SI",HYPERLINK(CONCATENATE("https://www.saflax.de/0-WVK-Retail/Bilder-Pictures/SAFLAX-",'Basis-Tabelle-Samen'!T131,"-",'Basis-Tabelle-Samen'!J131,"-cultivation-set-slovenian.jpg")),
IF($C$1="Spanisch - ES",HYPERLINK(CONCATENATE("https://www.saflax.de/0-WVK-Retail/Bilder-Pictures/SAFLAX-",'Basis-Tabelle-Samen'!T131,"-",'Basis-Tabelle-Samen'!J131,"-cultivation-set-spanish.jpg")),
IF($C$1="Tschechisch - CZ",HYPERLINK(CONCATENATE("https://www.saflax.de/0-WVK-Retail/Bilder-Pictures/SAFLAX-",'Basis-Tabelle-Samen'!T131,"-",'Basis-Tabelle-Samen'!J131,"-cultivation-set-czech.jpg")),
IF($C$1="Türkisch - TR",HYPERLINK(CONCATENATE("https://www.saflax.de/0-WVK-Retail/Bilder-Pictures/SAFLAX-",'Basis-Tabelle-Samen'!T131,"-",'Basis-Tabelle-Samen'!J131,"-cultivation-set-turkish.jpg")),
IF($C$1="Ungarisch - HU",HYPERLINK(CONCATENATE("https://www.saflax.de/0-WVK-Retail/Bilder-Pictures/SAFLAX-",'Basis-Tabelle-Samen'!T131,"-",'Basis-Tabelle-Samen'!J131,"-cultivation-set-hungarian.jpg")),
" ACHTUNG")))))))))))))))))))))))))))))</f>
        <v>https://www.saflax.de/0-WVK-Retail/Bilder-Pictures/SAFLAX-38211-solanum-lycopersicum-cultivation-set-english.jpg</v>
      </c>
      <c r="AQ190" s="330" t="str">
        <f>IF(L190&lt;1,"",
IF($C$1="Bulgarisch - BG",HYPERLINK(CONCATENATE("https://www.saflax.de/0-WVK-Retail/Bilder-Pictures/SAFLAX-",'Basis-Tabelle-Samen'!W131,"-",'Basis-Tabelle-Samen'!J131,"-garden-in-the-bag-bulgarian.jpg")),
IF($C$1="Dänisch - DK",HYPERLINK(CONCATENATE("https://www.saflax.de/0-WVK-Retail/Bilder-Pictures/SAFLAX-",'Basis-Tabelle-Samen'!W131,"-",'Basis-Tabelle-Samen'!J131,"-garden-in-the-bag-danish.jpg")),
IF($C$1="Deutsch - DE",HYPERLINK(CONCATENATE("https://www.saflax.de/0-WVK-Retail/Bilder-Pictures/SAFLAX-",'Basis-Tabelle-Samen'!W131,"-",'Basis-Tabelle-Samen'!J131,"-garden-in-the-bag-german.jpg")),
IF($C$1="Englisch - UK",HYPERLINK(CONCATENATE("https://www.saflax.de/0-WVK-Retail/Bilder-Pictures/SAFLAX-",'Basis-Tabelle-Samen'!W131,"-",'Basis-Tabelle-Samen'!J131,"-garden-in-the-bag-english.jpg")),
IF($C$1="Estnisch - EE",HYPERLINK(CONCATENATE("https://www.saflax.de/0-WVK-Retail/Bilder-Pictures/SAFLAX-",'Basis-Tabelle-Samen'!W131,"-",'Basis-Tabelle-Samen'!J131,"-garden-in-the-bag-estonian.jpg")),
IF($C$1="Finnisch - FI",HYPERLINK(CONCATENATE("https://www.saflax.de/0-WVK-Retail/Bilder-Pictures/SAFLAX-",'Basis-Tabelle-Samen'!W131,"-",'Basis-Tabelle-Samen'!J131,"-garden-in-the-bag-finnish.jpg")),
IF($C$1="Französisch - FR",HYPERLINK(CONCATENATE("https://www.saflax.de/0-WVK-Retail/Bilder-Pictures/SAFLAX-",'Basis-Tabelle-Samen'!W131,"-",'Basis-Tabelle-Samen'!J131,"-garden-in-the-bag-french.jpg")),
IF($C$1="Griechisch - GR",HYPERLINK(CONCATENATE("https://www.saflax.de/0-WVK-Retail/Bilder-Pictures/SAFLAX-",'Basis-Tabelle-Samen'!W131,"-",'Basis-Tabelle-Samen'!J131,"-garden-in-the-bag-greek.jpg")),
IF($C$1="Irisch - IE",HYPERLINK(CONCATENATE("https://www.saflax.de/0-WVK-Retail/Bilder-Pictures/SAFLAX-",'Basis-Tabelle-Samen'!W131,"-",'Basis-Tabelle-Samen'!J131,"-garden-in-the-bag-irish.jpg")),
IF($C$1="Isländisch - IS",HYPERLINK(CONCATENATE("https://www.saflax.de/0-WVK-Retail/Bilder-Pictures/SAFLAX-",'Basis-Tabelle-Samen'!W131,"-",'Basis-Tabelle-Samen'!J131,"-garden-in-the-bag-icelandic.jpg")),
IF($C$1="Italienisch - IT",HYPERLINK(CONCATENATE("https://www.saflax.de/0-WVK-Retail/Bilder-Pictures/SAFLAX-",'Basis-Tabelle-Samen'!W131,"-",'Basis-Tabelle-Samen'!J131,"-garden-in-the-bag-italian.jpg")),
IF($C$1="Japanisch - JP",HYPERLINK(CONCATENATE("https://www.saflax.de/0-WVK-Retail/Bilder-Pictures/SAFLAX-",'Basis-Tabelle-Samen'!W131,"-",'Basis-Tabelle-Samen'!J131,"-garden-in-the-bag-japanese.jpg")),
IF($C$1="Kroatisch - HR",HYPERLINK(CONCATENATE("https://www.saflax.de/0-WVK-Retail/Bilder-Pictures/SAFLAX-",'Basis-Tabelle-Samen'!W131,"-",'Basis-Tabelle-Samen'!J131,"-garden-in-the-bag-croatian.jpg")),
IF($C$1="Lettisch - LV",HYPERLINK(CONCATENATE("https://www.saflax.de/0-WVK-Retail/Bilder-Pictures/SAFLAX-",'Basis-Tabelle-Samen'!W131,"-",'Basis-Tabelle-Samen'!J131,"-garden-in-the-bag-latvian.jpg")),
IF($C$1="Litauisch - LT",HYPERLINK(CONCATENATE("https://www.saflax.de/0-WVK-Retail/Bilder-Pictures/SAFLAX-",'Basis-Tabelle-Samen'!W131,"-",'Basis-Tabelle-Samen'!J131,"-garden-in-the-bag-lithuanian.jpg")),
IF($C$1="Maltesisch - MT",HYPERLINK(CONCATENATE("https://www.saflax.de/0-WVK-Retail/Bilder-Pictures/SAFLAX-",'Basis-Tabelle-Samen'!W131,"-",'Basis-Tabelle-Samen'!J131,"-garden-in-the-bag-maltese.jpg")),
IF($C$1="Niederländisch - NL",HYPERLINK(CONCATENATE("https://www.saflax.de/0-WVK-Retail/Bilder-Pictures/SAFLAX-",'Basis-Tabelle-Samen'!W131,"-",'Basis-Tabelle-Samen'!J131,"-garden-in-the-bag-dutch.jpg")),
IF($C$1="Norwegisch - NO",HYPERLINK(CONCATENATE("https://www.saflax.de/0-WVK-Retail/Bilder-Pictures/SAFLAX-",'Basis-Tabelle-Samen'!W131,"-",'Basis-Tabelle-Samen'!J131,"-garden-in-the-bag-nowegian.jpg")),
IF($C$1="Polnisch - PL",HYPERLINK(CONCATENATE("https://www.saflax.de/0-WVK-Retail/Bilder-Pictures/SAFLAX-",'Basis-Tabelle-Samen'!W131,"-",'Basis-Tabelle-Samen'!J131,"-garden-in-the-bag-polish.jpg")),
IF($C$1="Portugiesisch - PT",HYPERLINK(CONCATENATE("https://www.saflax.de/0-WVK-Retail/Bilder-Pictures/SAFLAX-",'Basis-Tabelle-Samen'!W131,"-",'Basis-Tabelle-Samen'!J131,"-garden-in-the-bag-portuguese.jpg")),
IF($C$1="Rumänisch - RO",HYPERLINK(CONCATENATE("https://www.saflax.de/0-WVK-Retail/Bilder-Pictures/SAFLAX-",'Basis-Tabelle-Samen'!W131,"-",'Basis-Tabelle-Samen'!J131,"-garden-in-the-bag-romanian.jpg")),
IF($C$1="Schwedisch - SE",HYPERLINK(CONCATENATE("https://www.saflax.de/0-WVK-Retail/Bilder-Pictures/SAFLAX-",'Basis-Tabelle-Samen'!W131,"-",'Basis-Tabelle-Samen'!J131,"-garden-in-the-bag-swedish.jpg")),
IF($C$1="Slowakisch - SK",HYPERLINK(CONCATENATE("https://www.saflax.de/0-WVK-Retail/Bilder-Pictures/SAFLAX-",'Basis-Tabelle-Samen'!W131,"-",'Basis-Tabelle-Samen'!J131,"-garden-in-the-bag-slovak.jpg")),
IF($C$1="Slowenisch - SI",HYPERLINK(CONCATENATE("https://www.saflax.de/0-WVK-Retail/Bilder-Pictures/SAFLAX-",'Basis-Tabelle-Samen'!W131,"-",'Basis-Tabelle-Samen'!J131,"-garden-in-the-bag-slovenian.jpg")),
IF($C$1="Spanisch - ES",HYPERLINK(CONCATENATE("https://www.saflax.de/0-WVK-Retail/Bilder-Pictures/SAFLAX-",'Basis-Tabelle-Samen'!W131,"-",'Basis-Tabelle-Samen'!J131,"-garden-in-the-bag-spanish.jpg")),
IF($C$1="Tschechisch - CZ",HYPERLINK(CONCATENATE("https://www.saflax.de/0-WVK-Retail/Bilder-Pictures/SAFLAX-",'Basis-Tabelle-Samen'!W131,"-",'Basis-Tabelle-Samen'!J131,"-garden-in-the-bag-czech.jpg")),
IF($C$1="Türkisch - TR",HYPERLINK(CONCATENATE("https://www.saflax.de/0-WVK-Retail/Bilder-Pictures/SAFLAX-",'Basis-Tabelle-Samen'!W131,"-",'Basis-Tabelle-Samen'!J131,"-garden-in-the-bag-turkish.jpg")),
IF($C$1="Ungarisch - HU",HYPERLINK(CONCATENATE("https://www.saflax.de/0-WVK-Retail/Bilder-Pictures/SAFLAX-",'Basis-Tabelle-Samen'!W131,"-",'Basis-Tabelle-Samen'!J131,"-garden-in-the-bag-hungarian.jpg")),
" ACHTUNG")))))))))))))))))))))))))))))</f>
        <v>https://www.saflax.de/0-WVK-Retail/Bilder-Pictures/SAFLAX-68211-solanum-lycopersicum-garden-in-the-bag-english.jpg</v>
      </c>
    </row>
    <row r="191" spans="1:43" ht="17.100000000000001" customHeight="1" x14ac:dyDescent="0.2">
      <c r="A191" s="318" t="str">
        <f>IF('Basis-Tabelle-Samen'!A194="","",IF($C$1="Deutsch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91" s="319" t="str">
        <f>'Basis-Tabelle-Samen'!I194</f>
        <v>Anethum graveolens</v>
      </c>
      <c r="C191" s="316" t="str">
        <f>IF($C$1="Bulgarisch - BG",'Basis-Tabelle-Samen'!Z194,
IF($C$1="Dänisch - DK",'Basis-Tabelle-Samen'!AA194,
IF($C$1="Deutsch - DE",'Basis-Tabelle-Samen'!AB194,
IF($C$1="Englisch - UK",'Basis-Tabelle-Samen'!AC194,
IF($C$1="Estnisch - EE",'Basis-Tabelle-Samen'!AD194,
IF($C$1="Finnisch - FI",'Basis-Tabelle-Samen'!AE194,
IF($C$1="Französisch - FR",'Basis-Tabelle-Samen'!AF194,
IF($C$1="Griechisch - GR",'Basis-Tabelle-Samen'!AG194,
IF($C$1="Irisch - IE",'Basis-Tabelle-Samen'!AH194,
IF($C$1="Isländisch - IS",'Basis-Tabelle-Samen'!AI194,
IF($C$1="Italienisch - IT",'Basis-Tabelle-Samen'!AJ194,
IF($C$1="Japanisch - JP",'Basis-Tabelle-Samen'!AK194,
IF($C$1="Kroatisch - HR",'Basis-Tabelle-Samen'!AL194,
IF($C$1="Lettisch - LV",'Basis-Tabelle-Samen'!AM194,
IF($C$1="Litauisch - LT",'Basis-Tabelle-Samen'!AN194,
IF($C$1="Maltesisch - MT",'Basis-Tabelle-Samen'!AO194,
IF($C$1="Niederländisch - NL",'Basis-Tabelle-Samen'!AP194,
IF($C$1="Norwegisch - NO",'Basis-Tabelle-Samen'!AQ194,
IF($C$1="Polnisch - PL",'Basis-Tabelle-Samen'!AR194,
IF($C$1="Portugiesisch - PT",'Basis-Tabelle-Samen'!AS194,
IF($C$1="Rumänisch - RO",'Basis-Tabelle-Samen'!AT194,
IF($C$1="Schwedisch - SE",'Basis-Tabelle-Samen'!AU194,
IF($C$1="Slowakisch - SK",'Basis-Tabelle-Samen'!AV194,
IF($C$1="Slowenisch - SI",'Basis-Tabelle-Samen'!AW194,
IF($C$1="Spanisch - ES",'Basis-Tabelle-Samen'!AX194,
IF($C$1="Tschechisch - CZ",'Basis-Tabelle-Samen'!AY194,
IF($C$1="Türkisch - TR",'Basis-Tabelle-Samen'!AZ194,
IF($C$1="Ungarisch - HU",'Basis-Tabelle-Samen'!BA194,
" ACHTUNG"))))))))))))))))))))))))))))</f>
        <v>Organic - Dill</v>
      </c>
      <c r="D191" s="320">
        <f>'Basis-Tabelle-Samen'!F194</f>
        <v>700</v>
      </c>
      <c r="E191" s="321" t="str">
        <f>'Basis-Tabelle-Samen'!H194</f>
        <v>7 %</v>
      </c>
      <c r="F191" s="322" t="str">
        <f>IF('Basis-Tabelle-Samen'!G194="","",'Basis-Tabelle-Samen'!G194)</f>
        <v>03</v>
      </c>
      <c r="G191" s="320">
        <f>'Basis-Tabelle-Samen'!C194</f>
        <v>15306</v>
      </c>
      <c r="H191" s="323">
        <f>'Basis-Tabelle-Samen'!D194</f>
        <v>4055473153063</v>
      </c>
      <c r="I191" s="324">
        <f>'Basis-Tabelle-Samen'!E194</f>
        <v>2.0499999999999998</v>
      </c>
      <c r="J191" s="325">
        <f t="shared" si="2"/>
        <v>12</v>
      </c>
      <c r="K191" s="326">
        <f>'Basis-Tabelle-Samen'!K194</f>
        <v>75306</v>
      </c>
      <c r="L191" s="323">
        <f>'Basis-Tabelle-Samen'!L194</f>
        <v>4055473753065</v>
      </c>
      <c r="M191" s="324">
        <f>'Basis-Tabelle-Samen'!M194</f>
        <v>2.4500000000000002</v>
      </c>
      <c r="N191" s="326">
        <f>IF(K191&lt;1,"",'3'!$I$15)</f>
        <v>15</v>
      </c>
      <c r="O191" s="327">
        <f>IF(K191&lt;1,"",'3'!$J$11)</f>
        <v>90</v>
      </c>
      <c r="P191" s="326">
        <f>'Basis-Tabelle-Samen'!N194</f>
        <v>85306</v>
      </c>
      <c r="Q191" s="323">
        <f>'Basis-Tabelle-Samen'!O194</f>
        <v>4055473853062</v>
      </c>
      <c r="R191" s="328">
        <f>'Basis-Tabelle-Samen'!P194</f>
        <v>3.75</v>
      </c>
      <c r="S191" s="326">
        <f>IF(R191&lt;1,"",'3'!$M$15)</f>
        <v>18</v>
      </c>
      <c r="T191" s="327">
        <f>IF(R191&lt;1,"",'3'!$N$11)</f>
        <v>72</v>
      </c>
      <c r="U191" s="326">
        <f>'Basis-Tabelle-Samen'!Q194</f>
        <v>55306</v>
      </c>
      <c r="V191" s="323">
        <f>'Basis-Tabelle-Samen'!R194</f>
        <v>4055473553061</v>
      </c>
      <c r="W191" s="324">
        <f>'Basis-Tabelle-Samen'!S194</f>
        <v>4.95</v>
      </c>
      <c r="X191" s="326">
        <f>IF(U191&lt;1,"",'3'!$Q$15)</f>
        <v>6</v>
      </c>
      <c r="Y191" s="327">
        <f>IF(U191&lt;1,"",'3'!$R$11)</f>
        <v>24</v>
      </c>
      <c r="Z191" s="326">
        <f>'Basis-Tabelle-Samen'!T194</f>
        <v>35306</v>
      </c>
      <c r="AA191" s="323">
        <f>'Basis-Tabelle-Samen'!U194</f>
        <v>4055473353067</v>
      </c>
      <c r="AB191" s="324">
        <f>'Basis-Tabelle-Samen'!V194</f>
        <v>6.75</v>
      </c>
      <c r="AC191" s="326">
        <f>IF(Z191&lt;1,"",'3'!$U$15)</f>
        <v>6</v>
      </c>
      <c r="AD191" s="327">
        <f>IF(Z191&lt;1,"",'3'!$V$11)</f>
        <v>24</v>
      </c>
      <c r="AE191" s="326">
        <f>'Basis-Tabelle-Samen'!W194</f>
        <v>65306</v>
      </c>
      <c r="AF191" s="323">
        <f>'Basis-Tabelle-Samen'!X194</f>
        <v>4055473653068</v>
      </c>
      <c r="AG191" s="324">
        <f>'Basis-Tabelle-Samen'!Y194</f>
        <v>2.95</v>
      </c>
      <c r="AH191" s="326">
        <f>IF(AE191&lt;1,"",'3'!$Y$15)</f>
        <v>8</v>
      </c>
      <c r="AI191" s="327">
        <f>IF(AE191&lt;1,"",'3'!$Z$11)</f>
        <v>64</v>
      </c>
      <c r="AJ191" s="329"/>
      <c r="AK191" s="316" t="str">
        <f>IF(G191&lt;1,"",
IF($C$1="Bulgarisch - BG",HYPERLINK(CONCATENATE("https://www.saflax.de/0-WVK-Retail/Bilder-Pictures/SAFLAX-",'Basis-Tabelle-Samen'!C194,"-",'Basis-Tabelle-Samen'!J194,"-seed-package-front-cr-bulgarian.jpg")),
IF($C$1="Dänisch - DK",HYPERLINK(CONCATENATE("https://www.saflax.de/0-WVK-Retail/Bilder-Pictures/SAFLAX-",'Basis-Tabelle-Samen'!C194,"-",'Basis-Tabelle-Samen'!J194,"-seed-package-front-cr-danish.jpg")),
IF($C$1="Deutsch - DE",HYPERLINK(CONCATENATE("https://www.saflax.de/0-WVK-Retail/Bilder-Pictures/SAFLAX-",'Basis-Tabelle-Samen'!C194,"-",'Basis-Tabelle-Samen'!J194,"-seed-package-front-cr-german.jpg")),
IF($C$1="Englisch - UK",HYPERLINK(CONCATENATE("https://www.saflax.de/0-WVK-Retail/Bilder-Pictures/SAFLAX-",'Basis-Tabelle-Samen'!C194,"-",'Basis-Tabelle-Samen'!J194,"-seed-package-front-cr-english.jpg")),
IF($C$1="Estnisch - EE",HYPERLINK(CONCATENATE("https://www.saflax.de/0-WVK-Retail/Bilder-Pictures/SAFLAX-",'Basis-Tabelle-Samen'!C194,"-",'Basis-Tabelle-Samen'!J194,"-seed-package-front-cr-estonian.jpg")),
IF($C$1="Finnisch - FI",HYPERLINK(CONCATENATE("https://www.saflax.de/0-WVK-Retail/Bilder-Pictures/SAFLAX-",'Basis-Tabelle-Samen'!C194,"-",'Basis-Tabelle-Samen'!J194,"-seed-package-front-cr-finnish.jpg")),
IF($C$1="Französisch - FR",HYPERLINK(CONCATENATE("https://www.saflax.de/0-WVK-Retail/Bilder-Pictures/SAFLAX-",'Basis-Tabelle-Samen'!C194,"-",'Basis-Tabelle-Samen'!J194,"-seed-package-front-cr-french.jpg")),
IF($C$1="Griechisch - GR",HYPERLINK(CONCATENATE("https://www.saflax.de/0-WVK-Retail/Bilder-Pictures/SAFLAX-",'Basis-Tabelle-Samen'!C194,"-",'Basis-Tabelle-Samen'!J194,"-seed-package-front-cr-greek.jpg")),
IF($C$1="Irisch - IE",HYPERLINK(CONCATENATE("https://www.saflax.de/0-WVK-Retail/Bilder-Pictures/SAFLAX-",'Basis-Tabelle-Samen'!C194,"-",'Basis-Tabelle-Samen'!J194,"-seed-package-front-cr-irish.jpg")),
IF($C$1="Isländisch - IS",HYPERLINK(CONCATENATE("https://www.saflax.de/0-WVK-Retail/Bilder-Pictures/SAFLAX-",'Basis-Tabelle-Samen'!C194,"-",'Basis-Tabelle-Samen'!J194,"-seed-package-front-cr-icelandic.jpg")),
IF($C$1="Italienisch - IT",HYPERLINK(CONCATENATE("https://www.saflax.de/0-WVK-Retail/Bilder-Pictures/SAFLAX-",'Basis-Tabelle-Samen'!C194,"-",'Basis-Tabelle-Samen'!J194,"-seed-package-front-cr-italian.jpg")),
IF($C$1="Japanisch - JP",HYPERLINK(CONCATENATE("https://www.saflax.de/0-WVK-Retail/Bilder-Pictures/SAFLAX-",'Basis-Tabelle-Samen'!C194,"-",'Basis-Tabelle-Samen'!J194,"-seed-package-front-cr-japanese.jpg")),
IF($C$1="Kroatisch - HR",HYPERLINK(CONCATENATE("https://www.saflax.de/0-WVK-Retail/Bilder-Pictures/SAFLAX-",'Basis-Tabelle-Samen'!C194,"-",'Basis-Tabelle-Samen'!J194,"-seed-package-front-cr-croatian.jpg")),
IF($C$1="Lettisch - LV",HYPERLINK(CONCATENATE("https://www.saflax.de/0-WVK-Retail/Bilder-Pictures/SAFLAX-",'Basis-Tabelle-Samen'!C194,"-",'Basis-Tabelle-Samen'!J194,"-seed-package-front-cr-latvian.jpg")),
IF($C$1="Litauisch - LT",HYPERLINK(CONCATENATE("https://www.saflax.de/0-WVK-Retail/Bilder-Pictures/SAFLAX-",'Basis-Tabelle-Samen'!C194,"-",'Basis-Tabelle-Samen'!J194,"-seed-package-front-cr-lithuanian.jpg")),
IF($C$1="Maltesisch - MT",HYPERLINK(CONCATENATE("https://www.saflax.de/0-WVK-Retail/Bilder-Pictures/SAFLAX-",'Basis-Tabelle-Samen'!C194,"-",'Basis-Tabelle-Samen'!J194,"-seed-package-front-cr-maltese.jpg")),
IF($C$1="Niederländisch - NL",HYPERLINK(CONCATENATE("https://www.saflax.de/0-WVK-Retail/Bilder-Pictures/SAFLAX-",'Basis-Tabelle-Samen'!C194,"-",'Basis-Tabelle-Samen'!J194,"-seed-package-front-cr-dutch.jpg")),
IF($C$1="Norwegisch - NO",HYPERLINK(CONCATENATE("https://www.saflax.de/0-WVK-Retail/Bilder-Pictures/SAFLAX-",'Basis-Tabelle-Samen'!C194,"-",'Basis-Tabelle-Samen'!J194,"-seed-package-front-cr-nowegian.jpg")),
IF($C$1="Polnisch - PL",HYPERLINK(CONCATENATE("https://www.saflax.de/0-WVK-Retail/Bilder-Pictures/SAFLAX-",'Basis-Tabelle-Samen'!C194,"-",'Basis-Tabelle-Samen'!J194,"-seed-package-front-cr-polish.jpg")),
IF($C$1="Portugiesisch - PT",HYPERLINK(CONCATENATE("https://www.saflax.de/0-WVK-Retail/Bilder-Pictures/SAFLAX-",'Basis-Tabelle-Samen'!C194,"-",'Basis-Tabelle-Samen'!J194,"-seed-package-front-cr-portuguese.jpg")),
IF($C$1="Rumänisch - RO",HYPERLINK(CONCATENATE("https://www.saflax.de/0-WVK-Retail/Bilder-Pictures/SAFLAX-",'Basis-Tabelle-Samen'!C194,"-",'Basis-Tabelle-Samen'!J194,"-seed-package-front-cr-romanian.jpg")),
IF($C$1="Schwedisch - SE",HYPERLINK(CONCATENATE("https://www.saflax.de/0-WVK-Retail/Bilder-Pictures/SAFLAX-",'Basis-Tabelle-Samen'!C194,"-",'Basis-Tabelle-Samen'!J194,"-seed-package-front-cr-swedish.jpg")),
IF($C$1="Slowakisch - SK",HYPERLINK(CONCATENATE("https://www.saflax.de/0-WVK-Retail/Bilder-Pictures/SAFLAX-",'Basis-Tabelle-Samen'!C194,"-",'Basis-Tabelle-Samen'!J194,"-seed-package-front-cr-slovak.jpg")),
IF($C$1="Slowenisch - SI",HYPERLINK(CONCATENATE("https://www.saflax.de/0-WVK-Retail/Bilder-Pictures/SAFLAX-",'Basis-Tabelle-Samen'!C194,"-",'Basis-Tabelle-Samen'!J194,"-seed-package-front-cr-slovenian.jpg")),
IF($C$1="Spanisch - ES",HYPERLINK(CONCATENATE("https://www.saflax.de/0-WVK-Retail/Bilder-Pictures/SAFLAX-",'Basis-Tabelle-Samen'!C194,"-",'Basis-Tabelle-Samen'!J194,"-seed-package-front-cr-spanish.jpg")),
IF($C$1="Tschechisch - CZ",HYPERLINK(CONCATENATE("https://www.saflax.de/0-WVK-Retail/Bilder-Pictures/SAFLAX-",'Basis-Tabelle-Samen'!C194,"-",'Basis-Tabelle-Samen'!J194,"-seed-package-front-cr-czech.jpg")),
IF($C$1="Türkisch - TR",HYPERLINK(CONCATENATE("https://www.saflax.de/0-WVK-Retail/Bilder-Pictures/SAFLAX-",'Basis-Tabelle-Samen'!C194,"-",'Basis-Tabelle-Samen'!J194,"-seed-package-front-cr-turkish.jpg")),
IF($C$1="Ungarisch - HU",HYPERLINK(CONCATENATE("https://www.saflax.de/0-WVK-Retail/Bilder-Pictures/SAFLAX-",'Basis-Tabelle-Samen'!C194,"-",'Basis-Tabelle-Samen'!J194,"-seed-package-front-cr-hungarian.jpg")),
" ACHTUNG")))))))))))))))))))))))))))))</f>
        <v>https://www.saflax.de/0-WVK-Retail/Bilder-Pictures/SAFLAX-15306-anethum-graveolens-seed-package-front-cr-english.jpg</v>
      </c>
      <c r="AL191" s="330" t="str">
        <f>IF(G191&lt;1,"",
IF($C$1="Bulgarisch - BG",HYPERLINK(CONCATENATE("https://www.saflax.de/0-WVK-Retail/Bilder-Pictures/SAFLAX-",'Basis-Tabelle-Samen'!C194,"-",'Basis-Tabelle-Samen'!J194,"-seed-package-back-cr-bulgarian.jpg")),
IF($C$1="Dänisch - DK",HYPERLINK(CONCATENATE("https://www.saflax.de/0-WVK-Retail/Bilder-Pictures/SAFLAX-",'Basis-Tabelle-Samen'!C194,"-",'Basis-Tabelle-Samen'!J194,"-seed-package-back-cr-danish.jpg")),
IF($C$1="Deutsch - DE",HYPERLINK(CONCATENATE("https://www.saflax.de/0-WVK-Retail/Bilder-Pictures/SAFLAX-",'Basis-Tabelle-Samen'!C194,"-",'Basis-Tabelle-Samen'!J194,"-seed-package-back-cr-german.jpg")),
IF($C$1="Englisch - UK",HYPERLINK(CONCATENATE("https://www.saflax.de/0-WVK-Retail/Bilder-Pictures/SAFLAX-",'Basis-Tabelle-Samen'!C194,"-",'Basis-Tabelle-Samen'!J194,"-seed-package-back-cr-english.jpg")),
IF($C$1="Estnisch - EE",HYPERLINK(CONCATENATE("https://www.saflax.de/0-WVK-Retail/Bilder-Pictures/SAFLAX-",'Basis-Tabelle-Samen'!C194,"-",'Basis-Tabelle-Samen'!J194,"-seed-package-back-cr-estonian.jpg")),
IF($C$1="Finnisch - FI",HYPERLINK(CONCATENATE("https://www.saflax.de/0-WVK-Retail/Bilder-Pictures/SAFLAX-",'Basis-Tabelle-Samen'!C194,"-",'Basis-Tabelle-Samen'!J194,"-seed-package-back-cr-finnish.jpg")),
IF($C$1="Französisch - FR",HYPERLINK(CONCATENATE("https://www.saflax.de/0-WVK-Retail/Bilder-Pictures/SAFLAX-",'Basis-Tabelle-Samen'!C194,"-",'Basis-Tabelle-Samen'!J194,"-seed-package-back-cr-french.jpg")),
IF($C$1="Griechisch - GR",HYPERLINK(CONCATENATE("https://www.saflax.de/0-WVK-Retail/Bilder-Pictures/SAFLAX-",'Basis-Tabelle-Samen'!C194,"-",'Basis-Tabelle-Samen'!J194,"-seed-package-back-cr-greek.jpg")),
IF($C$1="Irisch - IE",HYPERLINK(CONCATENATE("https://www.saflax.de/0-WVK-Retail/Bilder-Pictures/SAFLAX-",'Basis-Tabelle-Samen'!C194,"-",'Basis-Tabelle-Samen'!J194,"-seed-package-back-cr-irish.jpg")),
IF($C$1="Isländisch - IS",HYPERLINK(CONCATENATE("https://www.saflax.de/0-WVK-Retail/Bilder-Pictures/SAFLAX-",'Basis-Tabelle-Samen'!C194,"-",'Basis-Tabelle-Samen'!J194,"-seed-package-back-cr-icelandic.jpg")),
IF($C$1="Italienisch - IT",HYPERLINK(CONCATENATE("https://www.saflax.de/0-WVK-Retail/Bilder-Pictures/SAFLAX-",'Basis-Tabelle-Samen'!C194,"-",'Basis-Tabelle-Samen'!J194,"-seed-package-back-cr-italian.jpg")),
IF($C$1="Japanisch - JP",HYPERLINK(CONCATENATE("https://www.saflax.de/0-WVK-Retail/Bilder-Pictures/SAFLAX-",'Basis-Tabelle-Samen'!C194,"-",'Basis-Tabelle-Samen'!J194,"-seed-package-back-cr-japanese.jpg")),
IF($C$1="Kroatisch - HR",HYPERLINK(CONCATENATE("https://www.saflax.de/0-WVK-Retail/Bilder-Pictures/SAFLAX-",'Basis-Tabelle-Samen'!C194,"-",'Basis-Tabelle-Samen'!J194,"-seed-package-back-cr-croatian.jpg")),
IF($C$1="Lettisch - LV",HYPERLINK(CONCATENATE("https://www.saflax.de/0-WVK-Retail/Bilder-Pictures/SAFLAX-",'Basis-Tabelle-Samen'!C194,"-",'Basis-Tabelle-Samen'!J194,"-seed-package-back-cr-latvian.jpg")),
IF($C$1="Litauisch - LT",HYPERLINK(CONCATENATE("https://www.saflax.de/0-WVK-Retail/Bilder-Pictures/SAFLAX-",'Basis-Tabelle-Samen'!C194,"-",'Basis-Tabelle-Samen'!J194,"-seed-package-back-cr-lithuanian.jpg")),
IF($C$1="Maltesisch - MT",HYPERLINK(CONCATENATE("https://www.saflax.de/0-WVK-Retail/Bilder-Pictures/SAFLAX-",'Basis-Tabelle-Samen'!C194,"-",'Basis-Tabelle-Samen'!J194,"-seed-package-back-cr-maltese.jpg")),
IF($C$1="Niederländisch - NL",HYPERLINK(CONCATENATE("https://www.saflax.de/0-WVK-Retail/Bilder-Pictures/SAFLAX-",'Basis-Tabelle-Samen'!C194,"-",'Basis-Tabelle-Samen'!J194,"-seed-package-back-cr-dutch.jpg")),
IF($C$1="Norwegisch - NO",HYPERLINK(CONCATENATE("https://www.saflax.de/0-WVK-Retail/Bilder-Pictures/SAFLAX-",'Basis-Tabelle-Samen'!C194,"-",'Basis-Tabelle-Samen'!J194,"-seed-package-back-cr-nowegian.jpg")),
IF($C$1="Polnisch - PL",HYPERLINK(CONCATENATE("https://www.saflax.de/0-WVK-Retail/Bilder-Pictures/SAFLAX-",'Basis-Tabelle-Samen'!C194,"-",'Basis-Tabelle-Samen'!J194,"-seed-package-back-cr-polish.jpg")),
IF($C$1="Portugiesisch - PT",HYPERLINK(CONCATENATE("https://www.saflax.de/0-WVK-Retail/Bilder-Pictures/SAFLAX-",'Basis-Tabelle-Samen'!C194,"-",'Basis-Tabelle-Samen'!J194,"-seed-package-back-cr-portuguese.jpg")),
IF($C$1="Rumänisch - RO",HYPERLINK(CONCATENATE("https://www.saflax.de/0-WVK-Retail/Bilder-Pictures/SAFLAX-",'Basis-Tabelle-Samen'!C194,"-",'Basis-Tabelle-Samen'!J194,"-seed-package-back-cr-romanian.jpg")),
IF($C$1="Schwedisch - SE",HYPERLINK(CONCATENATE("https://www.saflax.de/0-WVK-Retail/Bilder-Pictures/SAFLAX-",'Basis-Tabelle-Samen'!C194,"-",'Basis-Tabelle-Samen'!J194,"-seed-package-back-cr-swedish.jpg")),
IF($C$1="Slowakisch - SK",HYPERLINK(CONCATENATE("https://www.saflax.de/0-WVK-Retail/Bilder-Pictures/SAFLAX-",'Basis-Tabelle-Samen'!C194,"-",'Basis-Tabelle-Samen'!J194,"-seed-package-back-cr-slovak.jpg")),
IF($C$1="Slowenisch - SI",HYPERLINK(CONCATENATE("https://www.saflax.de/0-WVK-Retail/Bilder-Pictures/SAFLAX-",'Basis-Tabelle-Samen'!C194,"-",'Basis-Tabelle-Samen'!J194,"-seed-package-back-cr-slovenian.jpg")),
IF($C$1="Spanisch - ES",HYPERLINK(CONCATENATE("https://www.saflax.de/0-WVK-Retail/Bilder-Pictures/SAFLAX-",'Basis-Tabelle-Samen'!C194,"-",'Basis-Tabelle-Samen'!J194,"-seed-package-back-cr-spanish.jpg")),
IF($C$1="Tschechisch - CZ",HYPERLINK(CONCATENATE("https://www.saflax.de/0-WVK-Retail/Bilder-Pictures/SAFLAX-",'Basis-Tabelle-Samen'!C194,"-",'Basis-Tabelle-Samen'!J194,"-seed-package-back-cr-czech.jpg")),
IF($C$1="Türkisch - TR",HYPERLINK(CONCATENATE("https://www.saflax.de/0-WVK-Retail/Bilder-Pictures/SAFLAX-",'Basis-Tabelle-Samen'!C194,"-",'Basis-Tabelle-Samen'!J194,"-seed-package-back-cr-turkish.jpg")),
IF($C$1="Ungarisch - HU",HYPERLINK(CONCATENATE("https://www.saflax.de/0-WVK-Retail/Bilder-Pictures/SAFLAX-",'Basis-Tabelle-Samen'!C194,"-",'Basis-Tabelle-Samen'!J194,"-seed-package-back-cr-hungarian.jpg")),
" ACHTUNG")))))))))))))))))))))))))))))</f>
        <v>https://www.saflax.de/0-WVK-Retail/Bilder-Pictures/SAFLAX-15306-anethum-graveolens-seed-package-back-cr-english.jpg</v>
      </c>
      <c r="AM191" s="330" t="str">
        <f>IF(H191&lt;1,"",
IF($C$1="Bulgarisch - BG",HYPERLINK(CONCATENATE("https://www.saflax.de/0-WVK-Retail/Bilder-Pictures/SAFLAX-",'Basis-Tabelle-Samen'!K194,"-",'Basis-Tabelle-Samen'!J194,"-garden-to-go-mini-bulgarian.jpg")),
IF($C$1="Dänisch - DK",HYPERLINK(CONCATENATE("https://www.saflax.de/0-WVK-Retail/Bilder-Pictures/SAFLAX-",'Basis-Tabelle-Samen'!K194,"-",'Basis-Tabelle-Samen'!J194,"-garden-to-go-mini-danish.jpg")),
IF($C$1="Deutsch - DE",HYPERLINK(CONCATENATE("https://www.saflax.de/0-WVK-Retail/Bilder-Pictures/SAFLAX-",'Basis-Tabelle-Samen'!K194,"-",'Basis-Tabelle-Samen'!J194,"-garden-to-go-mini-german.jpg")),
IF($C$1="Englisch - UK",HYPERLINK(CONCATENATE("https://www.saflax.de/0-WVK-Retail/Bilder-Pictures/SAFLAX-",'Basis-Tabelle-Samen'!K194,"-",'Basis-Tabelle-Samen'!J194,"-garden-to-go-mini-english.jpg")),
IF($C$1="Estnisch - EE",HYPERLINK(CONCATENATE("https://www.saflax.de/0-WVK-Retail/Bilder-Pictures/SAFLAX-",'Basis-Tabelle-Samen'!K194,"-",'Basis-Tabelle-Samen'!J194,"-garden-to-go-mini-estonian.jpg")),
IF($C$1="Finnisch - FI",HYPERLINK(CONCATENATE("https://www.saflax.de/0-WVK-Retail/Bilder-Pictures/SAFLAX-",'Basis-Tabelle-Samen'!K194,"-",'Basis-Tabelle-Samen'!J194,"-garden-to-go-mini-finnish.jpg")),
IF($C$1="Französisch - FR",HYPERLINK(CONCATENATE("https://www.saflax.de/0-WVK-Retail/Bilder-Pictures/SAFLAX-",'Basis-Tabelle-Samen'!K194,"-",'Basis-Tabelle-Samen'!J194,"-garden-to-go-mini-french.jpg")),
IF($C$1="Griechisch - GR",HYPERLINK(CONCATENATE("https://www.saflax.de/0-WVK-Retail/Bilder-Pictures/SAFLAX-",'Basis-Tabelle-Samen'!K194,"-",'Basis-Tabelle-Samen'!J194,"-garden-to-go-mini-greek.jpg")),
IF($C$1="Irisch - IE",HYPERLINK(CONCATENATE("https://www.saflax.de/0-WVK-Retail/Bilder-Pictures/SAFLAX-",'Basis-Tabelle-Samen'!K194,"-",'Basis-Tabelle-Samen'!J194,"-garden-to-go-mini-irish.jpg")),
IF($C$1="Isländisch - IS",HYPERLINK(CONCATENATE("https://www.saflax.de/0-WVK-Retail/Bilder-Pictures/SAFLAX-",'Basis-Tabelle-Samen'!K194,"-",'Basis-Tabelle-Samen'!J194,"-garden-to-go-mini-icelandic.jpg")),
IF($C$1="Italienisch - IT",HYPERLINK(CONCATENATE("https://www.saflax.de/0-WVK-Retail/Bilder-Pictures/SAFLAX-",'Basis-Tabelle-Samen'!K194,"-",'Basis-Tabelle-Samen'!J194,"-garden-to-go-mini-italian.jpg")),
IF($C$1="Japanisch - JP",HYPERLINK(CONCATENATE("https://www.saflax.de/0-WVK-Retail/Bilder-Pictures/SAFLAX-",'Basis-Tabelle-Samen'!K194,"-",'Basis-Tabelle-Samen'!J194,"-garden-to-go-mini-japanese.jpg")),
IF($C$1="Kroatisch - HR",HYPERLINK(CONCATENATE("https://www.saflax.de/0-WVK-Retail/Bilder-Pictures/SAFLAX-",'Basis-Tabelle-Samen'!K194,"-",'Basis-Tabelle-Samen'!J194,"-garden-to-go-mini-croatian.jpg")),
IF($C$1="Lettisch - LV",HYPERLINK(CONCATENATE("https://www.saflax.de/0-WVK-Retail/Bilder-Pictures/SAFLAX-",'Basis-Tabelle-Samen'!K194,"-",'Basis-Tabelle-Samen'!J194,"-garden-to-go-mini-latvian.jpg")),
IF($C$1="Litauisch - LT",HYPERLINK(CONCATENATE("https://www.saflax.de/0-WVK-Retail/Bilder-Pictures/SAFLAX-",'Basis-Tabelle-Samen'!K194,"-",'Basis-Tabelle-Samen'!J194,"-garden-to-go-mini-lithuanian.jpg")),
IF($C$1="Maltesisch - MT",HYPERLINK(CONCATENATE("https://www.saflax.de/0-WVK-Retail/Bilder-Pictures/SAFLAX-",'Basis-Tabelle-Samen'!K194,"-",'Basis-Tabelle-Samen'!J194,"-garden-to-go-mini-maltese.jpg")),
IF($C$1="Niederländisch - NL",HYPERLINK(CONCATENATE("https://www.saflax.de/0-WVK-Retail/Bilder-Pictures/SAFLAX-",'Basis-Tabelle-Samen'!K194,"-",'Basis-Tabelle-Samen'!J194,"-garden-to-go-mini-dutch.jpg")),
IF($C$1="Norwegisch - NO",HYPERLINK(CONCATENATE("https://www.saflax.de/0-WVK-Retail/Bilder-Pictures/SAFLAX-",'Basis-Tabelle-Samen'!K194,"-",'Basis-Tabelle-Samen'!J194,"-garden-to-go-mini-nowegian.jpg")),
IF($C$1="Polnisch - PL",HYPERLINK(CONCATENATE("https://www.saflax.de/0-WVK-Retail/Bilder-Pictures/SAFLAX-",'Basis-Tabelle-Samen'!K194,"-",'Basis-Tabelle-Samen'!J194,"-garden-to-go-mini-polish.jpg")),
IF($C$1="Portugiesisch - PT",HYPERLINK(CONCATENATE("https://www.saflax.de/0-WVK-Retail/Bilder-Pictures/SAFLAX-",'Basis-Tabelle-Samen'!K194,"-",'Basis-Tabelle-Samen'!J194,"-garden-to-go-mini-portuguese.jpg")),
IF($C$1="Rumänisch - RO",HYPERLINK(CONCATENATE("https://www.saflax.de/0-WVK-Retail/Bilder-Pictures/SAFLAX-",'Basis-Tabelle-Samen'!K194,"-",'Basis-Tabelle-Samen'!J194,"-garden-to-go-mini-romanian.jpg")),
IF($C$1="Schwedisch - SE",HYPERLINK(CONCATENATE("https://www.saflax.de/0-WVK-Retail/Bilder-Pictures/SAFLAX-",'Basis-Tabelle-Samen'!K194,"-",'Basis-Tabelle-Samen'!J194,"-garden-to-go-mini-swedish.jpg")),
IF($C$1="Slowakisch - SK",HYPERLINK(CONCATENATE("https://www.saflax.de/0-WVK-Retail/Bilder-Pictures/SAFLAX-",'Basis-Tabelle-Samen'!K194,"-",'Basis-Tabelle-Samen'!J194,"-garden-to-go-mini-slovak.jpg")),
IF($C$1="Slowenisch - SI",HYPERLINK(CONCATENATE("https://www.saflax.de/0-WVK-Retail/Bilder-Pictures/SAFLAX-",'Basis-Tabelle-Samen'!K194,"-",'Basis-Tabelle-Samen'!J194,"-garden-to-go-mini-slovenian.jpg")),
IF($C$1="Spanisch - ES",HYPERLINK(CONCATENATE("https://www.saflax.de/0-WVK-Retail/Bilder-Pictures/SAFLAX-",'Basis-Tabelle-Samen'!K194,"-",'Basis-Tabelle-Samen'!J194,"-garden-to-go-mini-spanish.jpg")),
IF($C$1="Tschechisch - CZ",HYPERLINK(CONCATENATE("https://www.saflax.de/0-WVK-Retail/Bilder-Pictures/SAFLAX-",'Basis-Tabelle-Samen'!K194,"-",'Basis-Tabelle-Samen'!J194,"-garden-to-go-mini-czech.jpg")),
IF($C$1="Türkisch - TR",HYPERLINK(CONCATENATE("https://www.saflax.de/0-WVK-Retail/Bilder-Pictures/SAFLAX-",'Basis-Tabelle-Samen'!K194,"-",'Basis-Tabelle-Samen'!J194,"-garden-to-go-mini-turkish.jpg")),
IF($C$1="Ungarisch - HU",HYPERLINK(CONCATENATE("https://www.saflax.de/0-WVK-Retail/Bilder-Pictures/SAFLAX-",'Basis-Tabelle-Samen'!K194,"-",'Basis-Tabelle-Samen'!J194,"-garden-to-go-mini-hungarian.jpg")),
" ACHTUNG")))))))))))))))))))))))))))))</f>
        <v>https://www.saflax.de/0-WVK-Retail/Bilder-Pictures/SAFLAX-75306-anethum-graveolens-garden-to-go-mini-english.jpg</v>
      </c>
      <c r="AN191" s="330" t="str">
        <f>IF(I191&lt;1,"",
IF($C$1="Bulgarisch - BG",HYPERLINK(CONCATENATE("https://www.saflax.de/0-WVK-Retail/Bilder-Pictures/SAFLAX-",'Basis-Tabelle-Samen'!N194,"-",'Basis-Tabelle-Samen'!J194,"-garden-to-go-lite-bulgarian.jpg")),
IF($C$1="Dänisch - DK",HYPERLINK(CONCATENATE("https://www.saflax.de/0-WVK-Retail/Bilder-Pictures/SAFLAX-",'Basis-Tabelle-Samen'!N194,"-",'Basis-Tabelle-Samen'!J194,"-garden-to-go-lite-danish.jpg")),
IF($C$1="Deutsch - DE",HYPERLINK(CONCATENATE("https://www.saflax.de/0-WVK-Retail/Bilder-Pictures/SAFLAX-",'Basis-Tabelle-Samen'!N194,"-",'Basis-Tabelle-Samen'!J194,"-garden-to-go-lite-german.jpg")),
IF($C$1="Englisch - UK",HYPERLINK(CONCATENATE("https://www.saflax.de/0-WVK-Retail/Bilder-Pictures/SAFLAX-",'Basis-Tabelle-Samen'!N194,"-",'Basis-Tabelle-Samen'!J194,"-garden-to-go-lite-english.jpg")),
IF($C$1="Estnisch - EE",HYPERLINK(CONCATENATE("https://www.saflax.de/0-WVK-Retail/Bilder-Pictures/SAFLAX-",'Basis-Tabelle-Samen'!N194,"-",'Basis-Tabelle-Samen'!J194,"-garden-to-go-lite-estonian.jpg")),
IF($C$1="Finnisch - FI",HYPERLINK(CONCATENATE("https://www.saflax.de/0-WVK-Retail/Bilder-Pictures/SAFLAX-",'Basis-Tabelle-Samen'!N194,"-",'Basis-Tabelle-Samen'!J194,"-garden-to-go-lite-finnish.jpg")),
IF($C$1="Französisch - FR",HYPERLINK(CONCATENATE("https://www.saflax.de/0-WVK-Retail/Bilder-Pictures/SAFLAX-",'Basis-Tabelle-Samen'!N194,"-",'Basis-Tabelle-Samen'!J194,"-garden-to-go-lite-french.jpg")),
IF($C$1="Griechisch - GR",HYPERLINK(CONCATENATE("https://www.saflax.de/0-WVK-Retail/Bilder-Pictures/SAFLAX-",'Basis-Tabelle-Samen'!N194,"-",'Basis-Tabelle-Samen'!J194,"-garden-to-go-lite-greek.jpg")),
IF($C$1="Irisch - IE",HYPERLINK(CONCATENATE("https://www.saflax.de/0-WVK-Retail/Bilder-Pictures/SAFLAX-",'Basis-Tabelle-Samen'!N194,"-",'Basis-Tabelle-Samen'!J194,"-garden-to-go-lite-irish.jpg")),
IF($C$1="Isländisch - IS",HYPERLINK(CONCATENATE("https://www.saflax.de/0-WVK-Retail/Bilder-Pictures/SAFLAX-",'Basis-Tabelle-Samen'!N194,"-",'Basis-Tabelle-Samen'!J194,"-garden-to-go-lite-icelandic.jpg")),
IF($C$1="Italienisch - IT",HYPERLINK(CONCATENATE("https://www.saflax.de/0-WVK-Retail/Bilder-Pictures/SAFLAX-",'Basis-Tabelle-Samen'!N194,"-",'Basis-Tabelle-Samen'!J194,"-garden-to-go-lite-italian.jpg")),
IF($C$1="Japanisch - JP",HYPERLINK(CONCATENATE("https://www.saflax.de/0-WVK-Retail/Bilder-Pictures/SAFLAX-",'Basis-Tabelle-Samen'!N194,"-",'Basis-Tabelle-Samen'!J194,"-garden-to-go-lite-japanese.jpg")),
IF($C$1="Kroatisch - HR",HYPERLINK(CONCATENATE("https://www.saflax.de/0-WVK-Retail/Bilder-Pictures/SAFLAX-",'Basis-Tabelle-Samen'!N194,"-",'Basis-Tabelle-Samen'!J194,"-garden-to-go-lite-croatian.jpg")),
IF($C$1="Lettisch - LV",HYPERLINK(CONCATENATE("https://www.saflax.de/0-WVK-Retail/Bilder-Pictures/SAFLAX-",'Basis-Tabelle-Samen'!N194,"-",'Basis-Tabelle-Samen'!J194,"-garden-to-go-lite-latvian.jpg")),
IF($C$1="Litauisch - LT",HYPERLINK(CONCATENATE("https://www.saflax.de/0-WVK-Retail/Bilder-Pictures/SAFLAX-",'Basis-Tabelle-Samen'!N194,"-",'Basis-Tabelle-Samen'!J194,"-garden-to-go-lite-lithuanian.jpg")),
IF($C$1="Maltesisch - MT",HYPERLINK(CONCATENATE("https://www.saflax.de/0-WVK-Retail/Bilder-Pictures/SAFLAX-",'Basis-Tabelle-Samen'!N194,"-",'Basis-Tabelle-Samen'!J194,"-garden-to-go-lite-maltese.jpg")),
IF($C$1="Niederländisch - NL",HYPERLINK(CONCATENATE("https://www.saflax.de/0-WVK-Retail/Bilder-Pictures/SAFLAX-",'Basis-Tabelle-Samen'!N194,"-",'Basis-Tabelle-Samen'!J194,"-garden-to-go-lite-dutch.jpg")),
IF($C$1="Norwegisch - NO",HYPERLINK(CONCATENATE("https://www.saflax.de/0-WVK-Retail/Bilder-Pictures/SAFLAX-",'Basis-Tabelle-Samen'!N194,"-",'Basis-Tabelle-Samen'!J194,"-garden-to-go-lite-nowegian.jpg")),
IF($C$1="Polnisch - PL",HYPERLINK(CONCATENATE("https://www.saflax.de/0-WVK-Retail/Bilder-Pictures/SAFLAX-",'Basis-Tabelle-Samen'!N194,"-",'Basis-Tabelle-Samen'!J194,"-garden-to-go-lite-polish.jpg")),
IF($C$1="Portugiesisch - PT",HYPERLINK(CONCATENATE("https://www.saflax.de/0-WVK-Retail/Bilder-Pictures/SAFLAX-",'Basis-Tabelle-Samen'!N194,"-",'Basis-Tabelle-Samen'!J194,"-garden-to-go-lite-portuguese.jpg")),
IF($C$1="Rumänisch - RO",HYPERLINK(CONCATENATE("https://www.saflax.de/0-WVK-Retail/Bilder-Pictures/SAFLAX-",'Basis-Tabelle-Samen'!N194,"-",'Basis-Tabelle-Samen'!J194,"-garden-to-go-lite-romanian.jpg")),
IF($C$1="Schwedisch - SE",HYPERLINK(CONCATENATE("https://www.saflax.de/0-WVK-Retail/Bilder-Pictures/SAFLAX-",'Basis-Tabelle-Samen'!N194,"-",'Basis-Tabelle-Samen'!J194,"-garden-to-go-lite-swedish.jpg")),
IF($C$1="Slowakisch - SK",HYPERLINK(CONCATENATE("https://www.saflax.de/0-WVK-Retail/Bilder-Pictures/SAFLAX-",'Basis-Tabelle-Samen'!N194,"-",'Basis-Tabelle-Samen'!J194,"-garden-to-go-lite-slovak.jpg")),
IF($C$1="Slowenisch - SI",HYPERLINK(CONCATENATE("https://www.saflax.de/0-WVK-Retail/Bilder-Pictures/SAFLAX-",'Basis-Tabelle-Samen'!N194,"-",'Basis-Tabelle-Samen'!J194,"-garden-to-go-lite-slovenian.jpg")),
IF($C$1="Spanisch - ES",HYPERLINK(CONCATENATE("https://www.saflax.de/0-WVK-Retail/Bilder-Pictures/SAFLAX-",'Basis-Tabelle-Samen'!N194,"-",'Basis-Tabelle-Samen'!J194,"-garden-to-go-lite-spanish.jpg")),
IF($C$1="Tschechisch - CZ",HYPERLINK(CONCATENATE("https://www.saflax.de/0-WVK-Retail/Bilder-Pictures/SAFLAX-",'Basis-Tabelle-Samen'!N194,"-",'Basis-Tabelle-Samen'!J194,"-garden-to-go-lite-czech.jpg")),
IF($C$1="Türkisch - TR",HYPERLINK(CONCATENATE("https://www.saflax.de/0-WVK-Retail/Bilder-Pictures/SAFLAX-",'Basis-Tabelle-Samen'!N194,"-",'Basis-Tabelle-Samen'!J194,"-garden-to-go-lite-turkish.jpg")),
IF($C$1="Ungarisch - HU",HYPERLINK(CONCATENATE("https://www.saflax.de/0-WVK-Retail/Bilder-Pictures/SAFLAX-",'Basis-Tabelle-Samen'!N194,"-",'Basis-Tabelle-Samen'!J194,"-garden-to-go-lite-hungarian.jpg")),
" ACHTUNG")))))))))))))))))))))))))))))</f>
        <v>https://www.saflax.de/0-WVK-Retail/Bilder-Pictures/SAFLAX-85306-anethum-graveolens-garden-to-go-lite-english.jpg</v>
      </c>
      <c r="AO191" s="330" t="str">
        <f>IF(J191&lt;1,"",
IF($C$1="Bulgarisch - BG",HYPERLINK(CONCATENATE("https://www.saflax.de/0-WVK-Retail/Bilder-Pictures/SAFLAX-",'Basis-Tabelle-Samen'!Q194,"-",'Basis-Tabelle-Samen'!J194,"-garden-to-go-bulgarian.jpg")),
IF($C$1="Dänisch - DK",HYPERLINK(CONCATENATE("https://www.saflax.de/0-WVK-Retail/Bilder-Pictures/SAFLAX-",'Basis-Tabelle-Samen'!Q194,"-",'Basis-Tabelle-Samen'!J194,"-garden-to-go-danish.jpg")),
IF($C$1="Deutsch - DE",HYPERLINK(CONCATENATE("https://www.saflax.de/0-WVK-Retail/Bilder-Pictures/SAFLAX-",'Basis-Tabelle-Samen'!Q194,"-",'Basis-Tabelle-Samen'!J194,"-garden-to-go-german.jpg")),
IF($C$1="Englisch - UK",HYPERLINK(CONCATENATE("https://www.saflax.de/0-WVK-Retail/Bilder-Pictures/SAFLAX-",'Basis-Tabelle-Samen'!Q194,"-",'Basis-Tabelle-Samen'!J194,"-garden-to-go-english.jpg")),
IF($C$1="Estnisch - EE",HYPERLINK(CONCATENATE("https://www.saflax.de/0-WVK-Retail/Bilder-Pictures/SAFLAX-",'Basis-Tabelle-Samen'!Q194,"-",'Basis-Tabelle-Samen'!J194,"-garden-to-go-estonian.jpg")),
IF($C$1="Finnisch - FI",HYPERLINK(CONCATENATE("https://www.saflax.de/0-WVK-Retail/Bilder-Pictures/SAFLAX-",'Basis-Tabelle-Samen'!Q194,"-",'Basis-Tabelle-Samen'!J194,"-garden-to-go-finnish.jpg")),
IF($C$1="Französisch - FR",HYPERLINK(CONCATENATE("https://www.saflax.de/0-WVK-Retail/Bilder-Pictures/SAFLAX-",'Basis-Tabelle-Samen'!Q194,"-",'Basis-Tabelle-Samen'!J194,"-garden-to-go-french.jpg")),
IF($C$1="Griechisch - GR",HYPERLINK(CONCATENATE("https://www.saflax.de/0-WVK-Retail/Bilder-Pictures/SAFLAX-",'Basis-Tabelle-Samen'!Q194,"-",'Basis-Tabelle-Samen'!J194,"-garden-to-go-greek.jpg")),
IF($C$1="Irisch - IE",HYPERLINK(CONCATENATE("https://www.saflax.de/0-WVK-Retail/Bilder-Pictures/SAFLAX-",'Basis-Tabelle-Samen'!Q194,"-",'Basis-Tabelle-Samen'!J194,"-garden-to-go-irish.jpg")),
IF($C$1="Isländisch - IS",HYPERLINK(CONCATENATE("https://www.saflax.de/0-WVK-Retail/Bilder-Pictures/SAFLAX-",'Basis-Tabelle-Samen'!Q194,"-",'Basis-Tabelle-Samen'!J194,"-garden-to-go-icelandic.jpg")),
IF($C$1="Italienisch - IT",HYPERLINK(CONCATENATE("https://www.saflax.de/0-WVK-Retail/Bilder-Pictures/SAFLAX-",'Basis-Tabelle-Samen'!Q194,"-",'Basis-Tabelle-Samen'!J194,"-garden-to-go-italian.jpg")),
IF($C$1="Japanisch - JP",HYPERLINK(CONCATENATE("https://www.saflax.de/0-WVK-Retail/Bilder-Pictures/SAFLAX-",'Basis-Tabelle-Samen'!Q194,"-",'Basis-Tabelle-Samen'!J194,"-garden-to-go-japanese.jpg")),
IF($C$1="Kroatisch - HR",HYPERLINK(CONCATENATE("https://www.saflax.de/0-WVK-Retail/Bilder-Pictures/SAFLAX-",'Basis-Tabelle-Samen'!Q194,"-",'Basis-Tabelle-Samen'!J194,"-garden-to-go-croatian.jpg")),
IF($C$1="Lettisch - LV",HYPERLINK(CONCATENATE("https://www.saflax.de/0-WVK-Retail/Bilder-Pictures/SAFLAX-",'Basis-Tabelle-Samen'!Q194,"-",'Basis-Tabelle-Samen'!J194,"-garden-to-go-latvian.jpg")),
IF($C$1="Litauisch - LT",HYPERLINK(CONCATENATE("https://www.saflax.de/0-WVK-Retail/Bilder-Pictures/SAFLAX-",'Basis-Tabelle-Samen'!Q194,"-",'Basis-Tabelle-Samen'!J194,"-garden-to-go-lithuanian.jpg")),
IF($C$1="Maltesisch - MT",HYPERLINK(CONCATENATE("https://www.saflax.de/0-WVK-Retail/Bilder-Pictures/SAFLAX-",'Basis-Tabelle-Samen'!Q194,"-",'Basis-Tabelle-Samen'!J194,"-garden-to-go-maltese.jpg")),
IF($C$1="Niederländisch - NL",HYPERLINK(CONCATENATE("https://www.saflax.de/0-WVK-Retail/Bilder-Pictures/SAFLAX-",'Basis-Tabelle-Samen'!Q194,"-",'Basis-Tabelle-Samen'!J194,"-garden-to-go-dutch.jpg")),
IF($C$1="Norwegisch - NO",HYPERLINK(CONCATENATE("https://www.saflax.de/0-WVK-Retail/Bilder-Pictures/SAFLAX-",'Basis-Tabelle-Samen'!Q194,"-",'Basis-Tabelle-Samen'!J194,"-garden-to-go-nowegian.jpg")),
IF($C$1="Polnisch - PL",HYPERLINK(CONCATENATE("https://www.saflax.de/0-WVK-Retail/Bilder-Pictures/SAFLAX-",'Basis-Tabelle-Samen'!Q194,"-",'Basis-Tabelle-Samen'!J194,"-garden-to-go-polish.jpg")),
IF($C$1="Portugiesisch - PT",HYPERLINK(CONCATENATE("https://www.saflax.de/0-WVK-Retail/Bilder-Pictures/SAFLAX-",'Basis-Tabelle-Samen'!Q194,"-",'Basis-Tabelle-Samen'!J194,"-garden-to-go-portuguese.jpg")),
IF($C$1="Rumänisch - RO",HYPERLINK(CONCATENATE("https://www.saflax.de/0-WVK-Retail/Bilder-Pictures/SAFLAX-",'Basis-Tabelle-Samen'!Q194,"-",'Basis-Tabelle-Samen'!J194,"-garden-to-go-romanian.jpg")),
IF($C$1="Schwedisch - SE",HYPERLINK(CONCATENATE("https://www.saflax.de/0-WVK-Retail/Bilder-Pictures/SAFLAX-",'Basis-Tabelle-Samen'!Q194,"-",'Basis-Tabelle-Samen'!J194,"-garden-to-go-swedish.jpg")),
IF($C$1="Slowakisch - SK",HYPERLINK(CONCATENATE("https://www.saflax.de/0-WVK-Retail/Bilder-Pictures/SAFLAX-",'Basis-Tabelle-Samen'!Q194,"-",'Basis-Tabelle-Samen'!J194,"-garden-to-go-slovak.jpg")),
IF($C$1="Slowenisch - SI",HYPERLINK(CONCATENATE("https://www.saflax.de/0-WVK-Retail/Bilder-Pictures/SAFLAX-",'Basis-Tabelle-Samen'!Q194,"-",'Basis-Tabelle-Samen'!J194,"-garden-to-go-slovenian.jpg")),
IF($C$1="Spanisch - ES",HYPERLINK(CONCATENATE("https://www.saflax.de/0-WVK-Retail/Bilder-Pictures/SAFLAX-",'Basis-Tabelle-Samen'!Q194,"-",'Basis-Tabelle-Samen'!J194,"-garden-to-go-spanish.jpg")),
IF($C$1="Tschechisch - CZ",HYPERLINK(CONCATENATE("https://www.saflax.de/0-WVK-Retail/Bilder-Pictures/SAFLAX-",'Basis-Tabelle-Samen'!Q194,"-",'Basis-Tabelle-Samen'!J194,"-garden-to-go-czech.jpg")),
IF($C$1="Türkisch - TR",HYPERLINK(CONCATENATE("https://www.saflax.de/0-WVK-Retail/Bilder-Pictures/SAFLAX-",'Basis-Tabelle-Samen'!Q194,"-",'Basis-Tabelle-Samen'!J194,"-garden-to-go-turkish.jpg")),
IF($C$1="Ungarisch - HU",HYPERLINK(CONCATENATE("https://www.saflax.de/0-WVK-Retail/Bilder-Pictures/SAFLAX-",'Basis-Tabelle-Samen'!Q194,"-",'Basis-Tabelle-Samen'!J194,"-garden-to-go-hungarian.jpg")),
" ACHTUNG")))))))))))))))))))))))))))))</f>
        <v>https://www.saflax.de/0-WVK-Retail/Bilder-Pictures/SAFLAX-55306-anethum-graveolens-garden-to-go-english.jpg</v>
      </c>
      <c r="AP191" s="330" t="str">
        <f>IF(K191&lt;1,"",
IF($C$1="Bulgarisch - BG",HYPERLINK(CONCATENATE("https://www.saflax.de/0-WVK-Retail/Bilder-Pictures/SAFLAX-",'Basis-Tabelle-Samen'!T194,"-",'Basis-Tabelle-Samen'!J194,"-cultivation-set-bulgarian.jpg")),
IF($C$1="Dänisch - DK",HYPERLINK(CONCATENATE("https://www.saflax.de/0-WVK-Retail/Bilder-Pictures/SAFLAX-",'Basis-Tabelle-Samen'!T194,"-",'Basis-Tabelle-Samen'!J194,"-cultivation-set-danish.jpg")),
IF($C$1="Deutsch - DE",HYPERLINK(CONCATENATE("https://www.saflax.de/0-WVK-Retail/Bilder-Pictures/SAFLAX-",'Basis-Tabelle-Samen'!T194,"-",'Basis-Tabelle-Samen'!J194,"-cultivation-set-german.jpg")),
IF($C$1="Englisch - UK",HYPERLINK(CONCATENATE("https://www.saflax.de/0-WVK-Retail/Bilder-Pictures/SAFLAX-",'Basis-Tabelle-Samen'!T194,"-",'Basis-Tabelle-Samen'!J194,"-cultivation-set-english.jpg")),
IF($C$1="Estnisch - EE",HYPERLINK(CONCATENATE("https://www.saflax.de/0-WVK-Retail/Bilder-Pictures/SAFLAX-",'Basis-Tabelle-Samen'!T194,"-",'Basis-Tabelle-Samen'!J194,"-cultivation-set-estonian.jpg")),
IF($C$1="Finnisch - FI",HYPERLINK(CONCATENATE("https://www.saflax.de/0-WVK-Retail/Bilder-Pictures/SAFLAX-",'Basis-Tabelle-Samen'!T194,"-",'Basis-Tabelle-Samen'!J194,"-cultivation-set-finnish.jpg")),
IF($C$1="Französisch - FR",HYPERLINK(CONCATENATE("https://www.saflax.de/0-WVK-Retail/Bilder-Pictures/SAFLAX-",'Basis-Tabelle-Samen'!T194,"-",'Basis-Tabelle-Samen'!J194,"-cultivation-set-french.jpg")),
IF($C$1="Griechisch - GR",HYPERLINK(CONCATENATE("https://www.saflax.de/0-WVK-Retail/Bilder-Pictures/SAFLAX-",'Basis-Tabelle-Samen'!T194,"-",'Basis-Tabelle-Samen'!J194,"-cultivation-set-greek.jpg")),
IF($C$1="Irisch - IE",HYPERLINK(CONCATENATE("https://www.saflax.de/0-WVK-Retail/Bilder-Pictures/SAFLAX-",'Basis-Tabelle-Samen'!T194,"-",'Basis-Tabelle-Samen'!J194,"-cultivation-set-irish.jpg")),
IF($C$1="Isländisch - IS",HYPERLINK(CONCATENATE("https://www.saflax.de/0-WVK-Retail/Bilder-Pictures/SAFLAX-",'Basis-Tabelle-Samen'!T194,"-",'Basis-Tabelle-Samen'!J194,"-cultivation-set-icelandic.jpg")),
IF($C$1="Italienisch - IT",HYPERLINK(CONCATENATE("https://www.saflax.de/0-WVK-Retail/Bilder-Pictures/SAFLAX-",'Basis-Tabelle-Samen'!T194,"-",'Basis-Tabelle-Samen'!J194,"-cultivation-set-italian.jpg")),
IF($C$1="Japanisch - JP",HYPERLINK(CONCATENATE("https://www.saflax.de/0-WVK-Retail/Bilder-Pictures/SAFLAX-",'Basis-Tabelle-Samen'!T194,"-",'Basis-Tabelle-Samen'!J194,"-cultivation-set-japanese.jpg")),
IF($C$1="Kroatisch - HR",HYPERLINK(CONCATENATE("https://www.saflax.de/0-WVK-Retail/Bilder-Pictures/SAFLAX-",'Basis-Tabelle-Samen'!T194,"-",'Basis-Tabelle-Samen'!J194,"-cultivation-set-croatian.jpg")),
IF($C$1="Lettisch - LV",HYPERLINK(CONCATENATE("https://www.saflax.de/0-WVK-Retail/Bilder-Pictures/SAFLAX-",'Basis-Tabelle-Samen'!T194,"-",'Basis-Tabelle-Samen'!J194,"-cultivation-set-latvian.jpg")),
IF($C$1="Litauisch - LT",HYPERLINK(CONCATENATE("https://www.saflax.de/0-WVK-Retail/Bilder-Pictures/SAFLAX-",'Basis-Tabelle-Samen'!T194,"-",'Basis-Tabelle-Samen'!J194,"-cultivation-set-lithuanian.jpg")),
IF($C$1="Maltesisch - MT",HYPERLINK(CONCATENATE("https://www.saflax.de/0-WVK-Retail/Bilder-Pictures/SAFLAX-",'Basis-Tabelle-Samen'!T194,"-",'Basis-Tabelle-Samen'!J194,"-cultivation-set-maltese.jpg")),
IF($C$1="Niederländisch - NL",HYPERLINK(CONCATENATE("https://www.saflax.de/0-WVK-Retail/Bilder-Pictures/SAFLAX-",'Basis-Tabelle-Samen'!T194,"-",'Basis-Tabelle-Samen'!J194,"-cultivation-set-dutch.jpg")),
IF($C$1="Norwegisch - NO",HYPERLINK(CONCATENATE("https://www.saflax.de/0-WVK-Retail/Bilder-Pictures/SAFLAX-",'Basis-Tabelle-Samen'!T194,"-",'Basis-Tabelle-Samen'!J194,"-cultivation-set-nowegian.jpg")),
IF($C$1="Polnisch - PL",HYPERLINK(CONCATENATE("https://www.saflax.de/0-WVK-Retail/Bilder-Pictures/SAFLAX-",'Basis-Tabelle-Samen'!T194,"-",'Basis-Tabelle-Samen'!J194,"-cultivation-set-polish.jpg")),
IF($C$1="Portugiesisch - PT",HYPERLINK(CONCATENATE("https://www.saflax.de/0-WVK-Retail/Bilder-Pictures/SAFLAX-",'Basis-Tabelle-Samen'!T194,"-",'Basis-Tabelle-Samen'!J194,"-cultivation-set-portuguese.jpg")),
IF($C$1="Rumänisch - RO",HYPERLINK(CONCATENATE("https://www.saflax.de/0-WVK-Retail/Bilder-Pictures/SAFLAX-",'Basis-Tabelle-Samen'!T194,"-",'Basis-Tabelle-Samen'!J194,"-cultivation-set-romanian.jpg")),
IF($C$1="Schwedisch - SE",HYPERLINK(CONCATENATE("https://www.saflax.de/0-WVK-Retail/Bilder-Pictures/SAFLAX-",'Basis-Tabelle-Samen'!T194,"-",'Basis-Tabelle-Samen'!J194,"-cultivation-set-swedish.jpg")),
IF($C$1="Slowakisch - SK",HYPERLINK(CONCATENATE("https://www.saflax.de/0-WVK-Retail/Bilder-Pictures/SAFLAX-",'Basis-Tabelle-Samen'!T194,"-",'Basis-Tabelle-Samen'!J194,"-cultivation-set-slovak.jpg")),
IF($C$1="Slowenisch - SI",HYPERLINK(CONCATENATE("https://www.saflax.de/0-WVK-Retail/Bilder-Pictures/SAFLAX-",'Basis-Tabelle-Samen'!T194,"-",'Basis-Tabelle-Samen'!J194,"-cultivation-set-slovenian.jpg")),
IF($C$1="Spanisch - ES",HYPERLINK(CONCATENATE("https://www.saflax.de/0-WVK-Retail/Bilder-Pictures/SAFLAX-",'Basis-Tabelle-Samen'!T194,"-",'Basis-Tabelle-Samen'!J194,"-cultivation-set-spanish.jpg")),
IF($C$1="Tschechisch - CZ",HYPERLINK(CONCATENATE("https://www.saflax.de/0-WVK-Retail/Bilder-Pictures/SAFLAX-",'Basis-Tabelle-Samen'!T194,"-",'Basis-Tabelle-Samen'!J194,"-cultivation-set-czech.jpg")),
IF($C$1="Türkisch - TR",HYPERLINK(CONCATENATE("https://www.saflax.de/0-WVK-Retail/Bilder-Pictures/SAFLAX-",'Basis-Tabelle-Samen'!T194,"-",'Basis-Tabelle-Samen'!J194,"-cultivation-set-turkish.jpg")),
IF($C$1="Ungarisch - HU",HYPERLINK(CONCATENATE("https://www.saflax.de/0-WVK-Retail/Bilder-Pictures/SAFLAX-",'Basis-Tabelle-Samen'!T194,"-",'Basis-Tabelle-Samen'!J194,"-cultivation-set-hungarian.jpg")),
" ACHTUNG")))))))))))))))))))))))))))))</f>
        <v>https://www.saflax.de/0-WVK-Retail/Bilder-Pictures/SAFLAX-35306-anethum-graveolens-cultivation-set-english.jpg</v>
      </c>
      <c r="AQ191" s="330" t="str">
        <f>IF(L191&lt;1,"",
IF($C$1="Bulgarisch - BG",HYPERLINK(CONCATENATE("https://www.saflax.de/0-WVK-Retail/Bilder-Pictures/SAFLAX-",'Basis-Tabelle-Samen'!W194,"-",'Basis-Tabelle-Samen'!J194,"-garden-in-the-bag-bulgarian.jpg")),
IF($C$1="Dänisch - DK",HYPERLINK(CONCATENATE("https://www.saflax.de/0-WVK-Retail/Bilder-Pictures/SAFLAX-",'Basis-Tabelle-Samen'!W194,"-",'Basis-Tabelle-Samen'!J194,"-garden-in-the-bag-danish.jpg")),
IF($C$1="Deutsch - DE",HYPERLINK(CONCATENATE("https://www.saflax.de/0-WVK-Retail/Bilder-Pictures/SAFLAX-",'Basis-Tabelle-Samen'!W194,"-",'Basis-Tabelle-Samen'!J194,"-garden-in-the-bag-german.jpg")),
IF($C$1="Englisch - UK",HYPERLINK(CONCATENATE("https://www.saflax.de/0-WVK-Retail/Bilder-Pictures/SAFLAX-",'Basis-Tabelle-Samen'!W194,"-",'Basis-Tabelle-Samen'!J194,"-garden-in-the-bag-english.jpg")),
IF($C$1="Estnisch - EE",HYPERLINK(CONCATENATE("https://www.saflax.de/0-WVK-Retail/Bilder-Pictures/SAFLAX-",'Basis-Tabelle-Samen'!W194,"-",'Basis-Tabelle-Samen'!J194,"-garden-in-the-bag-estonian.jpg")),
IF($C$1="Finnisch - FI",HYPERLINK(CONCATENATE("https://www.saflax.de/0-WVK-Retail/Bilder-Pictures/SAFLAX-",'Basis-Tabelle-Samen'!W194,"-",'Basis-Tabelle-Samen'!J194,"-garden-in-the-bag-finnish.jpg")),
IF($C$1="Französisch - FR",HYPERLINK(CONCATENATE("https://www.saflax.de/0-WVK-Retail/Bilder-Pictures/SAFLAX-",'Basis-Tabelle-Samen'!W194,"-",'Basis-Tabelle-Samen'!J194,"-garden-in-the-bag-french.jpg")),
IF($C$1="Griechisch - GR",HYPERLINK(CONCATENATE("https://www.saflax.de/0-WVK-Retail/Bilder-Pictures/SAFLAX-",'Basis-Tabelle-Samen'!W194,"-",'Basis-Tabelle-Samen'!J194,"-garden-in-the-bag-greek.jpg")),
IF($C$1="Irisch - IE",HYPERLINK(CONCATENATE("https://www.saflax.de/0-WVK-Retail/Bilder-Pictures/SAFLAX-",'Basis-Tabelle-Samen'!W194,"-",'Basis-Tabelle-Samen'!J194,"-garden-in-the-bag-irish.jpg")),
IF($C$1="Isländisch - IS",HYPERLINK(CONCATENATE("https://www.saflax.de/0-WVK-Retail/Bilder-Pictures/SAFLAX-",'Basis-Tabelle-Samen'!W194,"-",'Basis-Tabelle-Samen'!J194,"-garden-in-the-bag-icelandic.jpg")),
IF($C$1="Italienisch - IT",HYPERLINK(CONCATENATE("https://www.saflax.de/0-WVK-Retail/Bilder-Pictures/SAFLAX-",'Basis-Tabelle-Samen'!W194,"-",'Basis-Tabelle-Samen'!J194,"-garden-in-the-bag-italian.jpg")),
IF($C$1="Japanisch - JP",HYPERLINK(CONCATENATE("https://www.saflax.de/0-WVK-Retail/Bilder-Pictures/SAFLAX-",'Basis-Tabelle-Samen'!W194,"-",'Basis-Tabelle-Samen'!J194,"-garden-in-the-bag-japanese.jpg")),
IF($C$1="Kroatisch - HR",HYPERLINK(CONCATENATE("https://www.saflax.de/0-WVK-Retail/Bilder-Pictures/SAFLAX-",'Basis-Tabelle-Samen'!W194,"-",'Basis-Tabelle-Samen'!J194,"-garden-in-the-bag-croatian.jpg")),
IF($C$1="Lettisch - LV",HYPERLINK(CONCATENATE("https://www.saflax.de/0-WVK-Retail/Bilder-Pictures/SAFLAX-",'Basis-Tabelle-Samen'!W194,"-",'Basis-Tabelle-Samen'!J194,"-garden-in-the-bag-latvian.jpg")),
IF($C$1="Litauisch - LT",HYPERLINK(CONCATENATE("https://www.saflax.de/0-WVK-Retail/Bilder-Pictures/SAFLAX-",'Basis-Tabelle-Samen'!W194,"-",'Basis-Tabelle-Samen'!J194,"-garden-in-the-bag-lithuanian.jpg")),
IF($C$1="Maltesisch - MT",HYPERLINK(CONCATENATE("https://www.saflax.de/0-WVK-Retail/Bilder-Pictures/SAFLAX-",'Basis-Tabelle-Samen'!W194,"-",'Basis-Tabelle-Samen'!J194,"-garden-in-the-bag-maltese.jpg")),
IF($C$1="Niederländisch - NL",HYPERLINK(CONCATENATE("https://www.saflax.de/0-WVK-Retail/Bilder-Pictures/SAFLAX-",'Basis-Tabelle-Samen'!W194,"-",'Basis-Tabelle-Samen'!J194,"-garden-in-the-bag-dutch.jpg")),
IF($C$1="Norwegisch - NO",HYPERLINK(CONCATENATE("https://www.saflax.de/0-WVK-Retail/Bilder-Pictures/SAFLAX-",'Basis-Tabelle-Samen'!W194,"-",'Basis-Tabelle-Samen'!J194,"-garden-in-the-bag-nowegian.jpg")),
IF($C$1="Polnisch - PL",HYPERLINK(CONCATENATE("https://www.saflax.de/0-WVK-Retail/Bilder-Pictures/SAFLAX-",'Basis-Tabelle-Samen'!W194,"-",'Basis-Tabelle-Samen'!J194,"-garden-in-the-bag-polish.jpg")),
IF($C$1="Portugiesisch - PT",HYPERLINK(CONCATENATE("https://www.saflax.de/0-WVK-Retail/Bilder-Pictures/SAFLAX-",'Basis-Tabelle-Samen'!W194,"-",'Basis-Tabelle-Samen'!J194,"-garden-in-the-bag-portuguese.jpg")),
IF($C$1="Rumänisch - RO",HYPERLINK(CONCATENATE("https://www.saflax.de/0-WVK-Retail/Bilder-Pictures/SAFLAX-",'Basis-Tabelle-Samen'!W194,"-",'Basis-Tabelle-Samen'!J194,"-garden-in-the-bag-romanian.jpg")),
IF($C$1="Schwedisch - SE",HYPERLINK(CONCATENATE("https://www.saflax.de/0-WVK-Retail/Bilder-Pictures/SAFLAX-",'Basis-Tabelle-Samen'!W194,"-",'Basis-Tabelle-Samen'!J194,"-garden-in-the-bag-swedish.jpg")),
IF($C$1="Slowakisch - SK",HYPERLINK(CONCATENATE("https://www.saflax.de/0-WVK-Retail/Bilder-Pictures/SAFLAX-",'Basis-Tabelle-Samen'!W194,"-",'Basis-Tabelle-Samen'!J194,"-garden-in-the-bag-slovak.jpg")),
IF($C$1="Slowenisch - SI",HYPERLINK(CONCATENATE("https://www.saflax.de/0-WVK-Retail/Bilder-Pictures/SAFLAX-",'Basis-Tabelle-Samen'!W194,"-",'Basis-Tabelle-Samen'!J194,"-garden-in-the-bag-slovenian.jpg")),
IF($C$1="Spanisch - ES",HYPERLINK(CONCATENATE("https://www.saflax.de/0-WVK-Retail/Bilder-Pictures/SAFLAX-",'Basis-Tabelle-Samen'!W194,"-",'Basis-Tabelle-Samen'!J194,"-garden-in-the-bag-spanish.jpg")),
IF($C$1="Tschechisch - CZ",HYPERLINK(CONCATENATE("https://www.saflax.de/0-WVK-Retail/Bilder-Pictures/SAFLAX-",'Basis-Tabelle-Samen'!W194,"-",'Basis-Tabelle-Samen'!J194,"-garden-in-the-bag-czech.jpg")),
IF($C$1="Türkisch - TR",HYPERLINK(CONCATENATE("https://www.saflax.de/0-WVK-Retail/Bilder-Pictures/SAFLAX-",'Basis-Tabelle-Samen'!W194,"-",'Basis-Tabelle-Samen'!J194,"-garden-in-the-bag-turkish.jpg")),
IF($C$1="Ungarisch - HU",HYPERLINK(CONCATENATE("https://www.saflax.de/0-WVK-Retail/Bilder-Pictures/SAFLAX-",'Basis-Tabelle-Samen'!W194,"-",'Basis-Tabelle-Samen'!J194,"-garden-in-the-bag-hungarian.jpg")),
" ACHTUNG")))))))))))))))))))))))))))))</f>
        <v>https://www.saflax.de/0-WVK-Retail/Bilder-Pictures/SAFLAX-65306-anethum-graveolens-garden-in-the-bag-english.jpg</v>
      </c>
    </row>
    <row r="192" spans="1:43" ht="17.100000000000001" customHeight="1" x14ac:dyDescent="0.2">
      <c r="A192" s="318" t="str">
        <f>IF('Basis-Tabelle-Samen'!A189="","",IF($C$1="Deutsch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92" s="319" t="str">
        <f>'Basis-Tabelle-Samen'!I189</f>
        <v>Ocimum basilicum</v>
      </c>
      <c r="C192" s="316" t="str">
        <f>IF($C$1="Bulgarisch - BG",'Basis-Tabelle-Samen'!Z189,
IF($C$1="Dänisch - DK",'Basis-Tabelle-Samen'!AA189,
IF($C$1="Deutsch - DE",'Basis-Tabelle-Samen'!AB189,
IF($C$1="Englisch - UK",'Basis-Tabelle-Samen'!AC189,
IF($C$1="Estnisch - EE",'Basis-Tabelle-Samen'!AD189,
IF($C$1="Finnisch - FI",'Basis-Tabelle-Samen'!AE189,
IF($C$1="Französisch - FR",'Basis-Tabelle-Samen'!AF189,
IF($C$1="Griechisch - GR",'Basis-Tabelle-Samen'!AG189,
IF($C$1="Irisch - IE",'Basis-Tabelle-Samen'!AH189,
IF($C$1="Isländisch - IS",'Basis-Tabelle-Samen'!AI189,
IF($C$1="Italienisch - IT",'Basis-Tabelle-Samen'!AJ189,
IF($C$1="Japanisch - JP",'Basis-Tabelle-Samen'!AK189,
IF($C$1="Kroatisch - HR",'Basis-Tabelle-Samen'!AL189,
IF($C$1="Lettisch - LV",'Basis-Tabelle-Samen'!AM189,
IF($C$1="Litauisch - LT",'Basis-Tabelle-Samen'!AN189,
IF($C$1="Maltesisch - MT",'Basis-Tabelle-Samen'!AO189,
IF($C$1="Niederländisch - NL",'Basis-Tabelle-Samen'!AP189,
IF($C$1="Norwegisch - NO",'Basis-Tabelle-Samen'!AQ189,
IF($C$1="Polnisch - PL",'Basis-Tabelle-Samen'!AR189,
IF($C$1="Portugiesisch - PT",'Basis-Tabelle-Samen'!AS189,
IF($C$1="Rumänisch - RO",'Basis-Tabelle-Samen'!AT189,
IF($C$1="Schwedisch - SE",'Basis-Tabelle-Samen'!AU189,
IF($C$1="Slowakisch - SK",'Basis-Tabelle-Samen'!AV189,
IF($C$1="Slowenisch - SI",'Basis-Tabelle-Samen'!AW189,
IF($C$1="Spanisch - ES",'Basis-Tabelle-Samen'!AX189,
IF($C$1="Tschechisch - CZ",'Basis-Tabelle-Samen'!AY189,
IF($C$1="Türkisch - TR",'Basis-Tabelle-Samen'!AZ189,
IF($C$1="Ungarisch - HU",'Basis-Tabelle-Samen'!BA189,
" ACHTUNG"))))))))))))))))))))))))))))</f>
        <v>Organic - Basil Genovese</v>
      </c>
      <c r="D192" s="320">
        <f>'Basis-Tabelle-Samen'!F189</f>
        <v>800</v>
      </c>
      <c r="E192" s="321" t="str">
        <f>'Basis-Tabelle-Samen'!H189</f>
        <v>7 %</v>
      </c>
      <c r="F192" s="322" t="str">
        <f>IF('Basis-Tabelle-Samen'!G189="","",'Basis-Tabelle-Samen'!G189)</f>
        <v>03</v>
      </c>
      <c r="G192" s="320">
        <f>'Basis-Tabelle-Samen'!C189</f>
        <v>15301</v>
      </c>
      <c r="H192" s="323">
        <f>'Basis-Tabelle-Samen'!D189</f>
        <v>4055473153018</v>
      </c>
      <c r="I192" s="324">
        <f>'Basis-Tabelle-Samen'!E189</f>
        <v>2.0499999999999998</v>
      </c>
      <c r="J192" s="325">
        <f t="shared" si="2"/>
        <v>12</v>
      </c>
      <c r="K192" s="326">
        <f>'Basis-Tabelle-Samen'!K189</f>
        <v>75301</v>
      </c>
      <c r="L192" s="323">
        <f>'Basis-Tabelle-Samen'!L189</f>
        <v>4055473753010</v>
      </c>
      <c r="M192" s="324">
        <f>'Basis-Tabelle-Samen'!M189</f>
        <v>2.4500000000000002</v>
      </c>
      <c r="N192" s="326">
        <f>IF(K192&lt;1,"",'3'!$I$15)</f>
        <v>15</v>
      </c>
      <c r="O192" s="327">
        <f>IF(K192&lt;1,"",'3'!$J$11)</f>
        <v>90</v>
      </c>
      <c r="P192" s="326">
        <f>'Basis-Tabelle-Samen'!N189</f>
        <v>85301</v>
      </c>
      <c r="Q192" s="323">
        <f>'Basis-Tabelle-Samen'!O189</f>
        <v>4055473853017</v>
      </c>
      <c r="R192" s="328">
        <f>'Basis-Tabelle-Samen'!P189</f>
        <v>3.75</v>
      </c>
      <c r="S192" s="326">
        <f>IF(R192&lt;1,"",'3'!$M$15)</f>
        <v>18</v>
      </c>
      <c r="T192" s="327">
        <f>IF(R192&lt;1,"",'3'!$N$11)</f>
        <v>72</v>
      </c>
      <c r="U192" s="326">
        <f>'Basis-Tabelle-Samen'!Q189</f>
        <v>55301</v>
      </c>
      <c r="V192" s="323">
        <f>'Basis-Tabelle-Samen'!R189</f>
        <v>4055473553016</v>
      </c>
      <c r="W192" s="324">
        <f>'Basis-Tabelle-Samen'!S189</f>
        <v>4.95</v>
      </c>
      <c r="X192" s="326">
        <f>IF(U192&lt;1,"",'3'!$Q$15)</f>
        <v>6</v>
      </c>
      <c r="Y192" s="327">
        <f>IF(U192&lt;1,"",'3'!$R$11)</f>
        <v>24</v>
      </c>
      <c r="Z192" s="326">
        <f>'Basis-Tabelle-Samen'!T189</f>
        <v>35301</v>
      </c>
      <c r="AA192" s="323">
        <f>'Basis-Tabelle-Samen'!U189</f>
        <v>4055473353012</v>
      </c>
      <c r="AB192" s="324">
        <f>'Basis-Tabelle-Samen'!V189</f>
        <v>6.75</v>
      </c>
      <c r="AC192" s="326">
        <f>IF(Z192&lt;1,"",'3'!$U$15)</f>
        <v>6</v>
      </c>
      <c r="AD192" s="327">
        <f>IF(Z192&lt;1,"",'3'!$V$11)</f>
        <v>24</v>
      </c>
      <c r="AE192" s="326">
        <f>'Basis-Tabelle-Samen'!W189</f>
        <v>65301</v>
      </c>
      <c r="AF192" s="323">
        <f>'Basis-Tabelle-Samen'!X189</f>
        <v>4055473653013</v>
      </c>
      <c r="AG192" s="324">
        <f>'Basis-Tabelle-Samen'!Y189</f>
        <v>2.95</v>
      </c>
      <c r="AH192" s="326">
        <f>IF(AE192&lt;1,"",'3'!$Y$15)</f>
        <v>8</v>
      </c>
      <c r="AI192" s="327">
        <f>IF(AE192&lt;1,"",'3'!$Z$11)</f>
        <v>64</v>
      </c>
      <c r="AJ192" s="315"/>
      <c r="AK192" s="316" t="str">
        <f>IF(G192&lt;1,"",
IF($C$1="Bulgarisch - BG",HYPERLINK(CONCATENATE("https://www.saflax.de/0-WVK-Retail/Bilder-Pictures/SAFLAX-",'Basis-Tabelle-Samen'!C189,"-",'Basis-Tabelle-Samen'!J189,"-seed-package-front-cr-bulgarian.jpg")),
IF($C$1="Dänisch - DK",HYPERLINK(CONCATENATE("https://www.saflax.de/0-WVK-Retail/Bilder-Pictures/SAFLAX-",'Basis-Tabelle-Samen'!C189,"-",'Basis-Tabelle-Samen'!J189,"-seed-package-front-cr-danish.jpg")),
IF($C$1="Deutsch - DE",HYPERLINK(CONCATENATE("https://www.saflax.de/0-WVK-Retail/Bilder-Pictures/SAFLAX-",'Basis-Tabelle-Samen'!C189,"-",'Basis-Tabelle-Samen'!J189,"-seed-package-front-cr-german.jpg")),
IF($C$1="Englisch - UK",HYPERLINK(CONCATENATE("https://www.saflax.de/0-WVK-Retail/Bilder-Pictures/SAFLAX-",'Basis-Tabelle-Samen'!C189,"-",'Basis-Tabelle-Samen'!J189,"-seed-package-front-cr-english.jpg")),
IF($C$1="Estnisch - EE",HYPERLINK(CONCATENATE("https://www.saflax.de/0-WVK-Retail/Bilder-Pictures/SAFLAX-",'Basis-Tabelle-Samen'!C189,"-",'Basis-Tabelle-Samen'!J189,"-seed-package-front-cr-estonian.jpg")),
IF($C$1="Finnisch - FI",HYPERLINK(CONCATENATE("https://www.saflax.de/0-WVK-Retail/Bilder-Pictures/SAFLAX-",'Basis-Tabelle-Samen'!C189,"-",'Basis-Tabelle-Samen'!J189,"-seed-package-front-cr-finnish.jpg")),
IF($C$1="Französisch - FR",HYPERLINK(CONCATENATE("https://www.saflax.de/0-WVK-Retail/Bilder-Pictures/SAFLAX-",'Basis-Tabelle-Samen'!C189,"-",'Basis-Tabelle-Samen'!J189,"-seed-package-front-cr-french.jpg")),
IF($C$1="Griechisch - GR",HYPERLINK(CONCATENATE("https://www.saflax.de/0-WVK-Retail/Bilder-Pictures/SAFLAX-",'Basis-Tabelle-Samen'!C189,"-",'Basis-Tabelle-Samen'!J189,"-seed-package-front-cr-greek.jpg")),
IF($C$1="Irisch - IE",HYPERLINK(CONCATENATE("https://www.saflax.de/0-WVK-Retail/Bilder-Pictures/SAFLAX-",'Basis-Tabelle-Samen'!C189,"-",'Basis-Tabelle-Samen'!J189,"-seed-package-front-cr-irish.jpg")),
IF($C$1="Isländisch - IS",HYPERLINK(CONCATENATE("https://www.saflax.de/0-WVK-Retail/Bilder-Pictures/SAFLAX-",'Basis-Tabelle-Samen'!C189,"-",'Basis-Tabelle-Samen'!J189,"-seed-package-front-cr-icelandic.jpg")),
IF($C$1="Italienisch - IT",HYPERLINK(CONCATENATE("https://www.saflax.de/0-WVK-Retail/Bilder-Pictures/SAFLAX-",'Basis-Tabelle-Samen'!C189,"-",'Basis-Tabelle-Samen'!J189,"-seed-package-front-cr-italian.jpg")),
IF($C$1="Japanisch - JP",HYPERLINK(CONCATENATE("https://www.saflax.de/0-WVK-Retail/Bilder-Pictures/SAFLAX-",'Basis-Tabelle-Samen'!C189,"-",'Basis-Tabelle-Samen'!J189,"-seed-package-front-cr-japanese.jpg")),
IF($C$1="Kroatisch - HR",HYPERLINK(CONCATENATE("https://www.saflax.de/0-WVK-Retail/Bilder-Pictures/SAFLAX-",'Basis-Tabelle-Samen'!C189,"-",'Basis-Tabelle-Samen'!J189,"-seed-package-front-cr-croatian.jpg")),
IF($C$1="Lettisch - LV",HYPERLINK(CONCATENATE("https://www.saflax.de/0-WVK-Retail/Bilder-Pictures/SAFLAX-",'Basis-Tabelle-Samen'!C189,"-",'Basis-Tabelle-Samen'!J189,"-seed-package-front-cr-latvian.jpg")),
IF($C$1="Litauisch - LT",HYPERLINK(CONCATENATE("https://www.saflax.de/0-WVK-Retail/Bilder-Pictures/SAFLAX-",'Basis-Tabelle-Samen'!C189,"-",'Basis-Tabelle-Samen'!J189,"-seed-package-front-cr-lithuanian.jpg")),
IF($C$1="Maltesisch - MT",HYPERLINK(CONCATENATE("https://www.saflax.de/0-WVK-Retail/Bilder-Pictures/SAFLAX-",'Basis-Tabelle-Samen'!C189,"-",'Basis-Tabelle-Samen'!J189,"-seed-package-front-cr-maltese.jpg")),
IF($C$1="Niederländisch - NL",HYPERLINK(CONCATENATE("https://www.saflax.de/0-WVK-Retail/Bilder-Pictures/SAFLAX-",'Basis-Tabelle-Samen'!C189,"-",'Basis-Tabelle-Samen'!J189,"-seed-package-front-cr-dutch.jpg")),
IF($C$1="Norwegisch - NO",HYPERLINK(CONCATENATE("https://www.saflax.de/0-WVK-Retail/Bilder-Pictures/SAFLAX-",'Basis-Tabelle-Samen'!C189,"-",'Basis-Tabelle-Samen'!J189,"-seed-package-front-cr-nowegian.jpg")),
IF($C$1="Polnisch - PL",HYPERLINK(CONCATENATE("https://www.saflax.de/0-WVK-Retail/Bilder-Pictures/SAFLAX-",'Basis-Tabelle-Samen'!C189,"-",'Basis-Tabelle-Samen'!J189,"-seed-package-front-cr-polish.jpg")),
IF($C$1="Portugiesisch - PT",HYPERLINK(CONCATENATE("https://www.saflax.de/0-WVK-Retail/Bilder-Pictures/SAFLAX-",'Basis-Tabelle-Samen'!C189,"-",'Basis-Tabelle-Samen'!J189,"-seed-package-front-cr-portuguese.jpg")),
IF($C$1="Rumänisch - RO",HYPERLINK(CONCATENATE("https://www.saflax.de/0-WVK-Retail/Bilder-Pictures/SAFLAX-",'Basis-Tabelle-Samen'!C189,"-",'Basis-Tabelle-Samen'!J189,"-seed-package-front-cr-romanian.jpg")),
IF($C$1="Schwedisch - SE",HYPERLINK(CONCATENATE("https://www.saflax.de/0-WVK-Retail/Bilder-Pictures/SAFLAX-",'Basis-Tabelle-Samen'!C189,"-",'Basis-Tabelle-Samen'!J189,"-seed-package-front-cr-swedish.jpg")),
IF($C$1="Slowakisch - SK",HYPERLINK(CONCATENATE("https://www.saflax.de/0-WVK-Retail/Bilder-Pictures/SAFLAX-",'Basis-Tabelle-Samen'!C189,"-",'Basis-Tabelle-Samen'!J189,"-seed-package-front-cr-slovak.jpg")),
IF($C$1="Slowenisch - SI",HYPERLINK(CONCATENATE("https://www.saflax.de/0-WVK-Retail/Bilder-Pictures/SAFLAX-",'Basis-Tabelle-Samen'!C189,"-",'Basis-Tabelle-Samen'!J189,"-seed-package-front-cr-slovenian.jpg")),
IF($C$1="Spanisch - ES",HYPERLINK(CONCATENATE("https://www.saflax.de/0-WVK-Retail/Bilder-Pictures/SAFLAX-",'Basis-Tabelle-Samen'!C189,"-",'Basis-Tabelle-Samen'!J189,"-seed-package-front-cr-spanish.jpg")),
IF($C$1="Tschechisch - CZ",HYPERLINK(CONCATENATE("https://www.saflax.de/0-WVK-Retail/Bilder-Pictures/SAFLAX-",'Basis-Tabelle-Samen'!C189,"-",'Basis-Tabelle-Samen'!J189,"-seed-package-front-cr-czech.jpg")),
IF($C$1="Türkisch - TR",HYPERLINK(CONCATENATE("https://www.saflax.de/0-WVK-Retail/Bilder-Pictures/SAFLAX-",'Basis-Tabelle-Samen'!C189,"-",'Basis-Tabelle-Samen'!J189,"-seed-package-front-cr-turkish.jpg")),
IF($C$1="Ungarisch - HU",HYPERLINK(CONCATENATE("https://www.saflax.de/0-WVK-Retail/Bilder-Pictures/SAFLAX-",'Basis-Tabelle-Samen'!C189,"-",'Basis-Tabelle-Samen'!J189,"-seed-package-front-cr-hungarian.jpg")),
" ACHTUNG")))))))))))))))))))))))))))))</f>
        <v>https://www.saflax.de/0-WVK-Retail/Bilder-Pictures/SAFLAX-15301-ocimum-basilicum-seed-package-front-cr-english.jpg</v>
      </c>
      <c r="AL192" s="330" t="str">
        <f>IF(G192&lt;1,"",
IF($C$1="Bulgarisch - BG",HYPERLINK(CONCATENATE("https://www.saflax.de/0-WVK-Retail/Bilder-Pictures/SAFLAX-",'Basis-Tabelle-Samen'!C189,"-",'Basis-Tabelle-Samen'!J189,"-seed-package-back-cr-bulgarian.jpg")),
IF($C$1="Dänisch - DK",HYPERLINK(CONCATENATE("https://www.saflax.de/0-WVK-Retail/Bilder-Pictures/SAFLAX-",'Basis-Tabelle-Samen'!C189,"-",'Basis-Tabelle-Samen'!J189,"-seed-package-back-cr-danish.jpg")),
IF($C$1="Deutsch - DE",HYPERLINK(CONCATENATE("https://www.saflax.de/0-WVK-Retail/Bilder-Pictures/SAFLAX-",'Basis-Tabelle-Samen'!C189,"-",'Basis-Tabelle-Samen'!J189,"-seed-package-back-cr-german.jpg")),
IF($C$1="Englisch - UK",HYPERLINK(CONCATENATE("https://www.saflax.de/0-WVK-Retail/Bilder-Pictures/SAFLAX-",'Basis-Tabelle-Samen'!C189,"-",'Basis-Tabelle-Samen'!J189,"-seed-package-back-cr-english.jpg")),
IF($C$1="Estnisch - EE",HYPERLINK(CONCATENATE("https://www.saflax.de/0-WVK-Retail/Bilder-Pictures/SAFLAX-",'Basis-Tabelle-Samen'!C189,"-",'Basis-Tabelle-Samen'!J189,"-seed-package-back-cr-estonian.jpg")),
IF($C$1="Finnisch - FI",HYPERLINK(CONCATENATE("https://www.saflax.de/0-WVK-Retail/Bilder-Pictures/SAFLAX-",'Basis-Tabelle-Samen'!C189,"-",'Basis-Tabelle-Samen'!J189,"-seed-package-back-cr-finnish.jpg")),
IF($C$1="Französisch - FR",HYPERLINK(CONCATENATE("https://www.saflax.de/0-WVK-Retail/Bilder-Pictures/SAFLAX-",'Basis-Tabelle-Samen'!C189,"-",'Basis-Tabelle-Samen'!J189,"-seed-package-back-cr-french.jpg")),
IF($C$1="Griechisch - GR",HYPERLINK(CONCATENATE("https://www.saflax.de/0-WVK-Retail/Bilder-Pictures/SAFLAX-",'Basis-Tabelle-Samen'!C189,"-",'Basis-Tabelle-Samen'!J189,"-seed-package-back-cr-greek.jpg")),
IF($C$1="Irisch - IE",HYPERLINK(CONCATENATE("https://www.saflax.de/0-WVK-Retail/Bilder-Pictures/SAFLAX-",'Basis-Tabelle-Samen'!C189,"-",'Basis-Tabelle-Samen'!J189,"-seed-package-back-cr-irish.jpg")),
IF($C$1="Isländisch - IS",HYPERLINK(CONCATENATE("https://www.saflax.de/0-WVK-Retail/Bilder-Pictures/SAFLAX-",'Basis-Tabelle-Samen'!C189,"-",'Basis-Tabelle-Samen'!J189,"-seed-package-back-cr-icelandic.jpg")),
IF($C$1="Italienisch - IT",HYPERLINK(CONCATENATE("https://www.saflax.de/0-WVK-Retail/Bilder-Pictures/SAFLAX-",'Basis-Tabelle-Samen'!C189,"-",'Basis-Tabelle-Samen'!J189,"-seed-package-back-cr-italian.jpg")),
IF($C$1="Japanisch - JP",HYPERLINK(CONCATENATE("https://www.saflax.de/0-WVK-Retail/Bilder-Pictures/SAFLAX-",'Basis-Tabelle-Samen'!C189,"-",'Basis-Tabelle-Samen'!J189,"-seed-package-back-cr-japanese.jpg")),
IF($C$1="Kroatisch - HR",HYPERLINK(CONCATENATE("https://www.saflax.de/0-WVK-Retail/Bilder-Pictures/SAFLAX-",'Basis-Tabelle-Samen'!C189,"-",'Basis-Tabelle-Samen'!J189,"-seed-package-back-cr-croatian.jpg")),
IF($C$1="Lettisch - LV",HYPERLINK(CONCATENATE("https://www.saflax.de/0-WVK-Retail/Bilder-Pictures/SAFLAX-",'Basis-Tabelle-Samen'!C189,"-",'Basis-Tabelle-Samen'!J189,"-seed-package-back-cr-latvian.jpg")),
IF($C$1="Litauisch - LT",HYPERLINK(CONCATENATE("https://www.saflax.de/0-WVK-Retail/Bilder-Pictures/SAFLAX-",'Basis-Tabelle-Samen'!C189,"-",'Basis-Tabelle-Samen'!J189,"-seed-package-back-cr-lithuanian.jpg")),
IF($C$1="Maltesisch - MT",HYPERLINK(CONCATENATE("https://www.saflax.de/0-WVK-Retail/Bilder-Pictures/SAFLAX-",'Basis-Tabelle-Samen'!C189,"-",'Basis-Tabelle-Samen'!J189,"-seed-package-back-cr-maltese.jpg")),
IF($C$1="Niederländisch - NL",HYPERLINK(CONCATENATE("https://www.saflax.de/0-WVK-Retail/Bilder-Pictures/SAFLAX-",'Basis-Tabelle-Samen'!C189,"-",'Basis-Tabelle-Samen'!J189,"-seed-package-back-cr-dutch.jpg")),
IF($C$1="Norwegisch - NO",HYPERLINK(CONCATENATE("https://www.saflax.de/0-WVK-Retail/Bilder-Pictures/SAFLAX-",'Basis-Tabelle-Samen'!C189,"-",'Basis-Tabelle-Samen'!J189,"-seed-package-back-cr-nowegian.jpg")),
IF($C$1="Polnisch - PL",HYPERLINK(CONCATENATE("https://www.saflax.de/0-WVK-Retail/Bilder-Pictures/SAFLAX-",'Basis-Tabelle-Samen'!C189,"-",'Basis-Tabelle-Samen'!J189,"-seed-package-back-cr-polish.jpg")),
IF($C$1="Portugiesisch - PT",HYPERLINK(CONCATENATE("https://www.saflax.de/0-WVK-Retail/Bilder-Pictures/SAFLAX-",'Basis-Tabelle-Samen'!C189,"-",'Basis-Tabelle-Samen'!J189,"-seed-package-back-cr-portuguese.jpg")),
IF($C$1="Rumänisch - RO",HYPERLINK(CONCATENATE("https://www.saflax.de/0-WVK-Retail/Bilder-Pictures/SAFLAX-",'Basis-Tabelle-Samen'!C189,"-",'Basis-Tabelle-Samen'!J189,"-seed-package-back-cr-romanian.jpg")),
IF($C$1="Schwedisch - SE",HYPERLINK(CONCATENATE("https://www.saflax.de/0-WVK-Retail/Bilder-Pictures/SAFLAX-",'Basis-Tabelle-Samen'!C189,"-",'Basis-Tabelle-Samen'!J189,"-seed-package-back-cr-swedish.jpg")),
IF($C$1="Slowakisch - SK",HYPERLINK(CONCATENATE("https://www.saflax.de/0-WVK-Retail/Bilder-Pictures/SAFLAX-",'Basis-Tabelle-Samen'!C189,"-",'Basis-Tabelle-Samen'!J189,"-seed-package-back-cr-slovak.jpg")),
IF($C$1="Slowenisch - SI",HYPERLINK(CONCATENATE("https://www.saflax.de/0-WVK-Retail/Bilder-Pictures/SAFLAX-",'Basis-Tabelle-Samen'!C189,"-",'Basis-Tabelle-Samen'!J189,"-seed-package-back-cr-slovenian.jpg")),
IF($C$1="Spanisch - ES",HYPERLINK(CONCATENATE("https://www.saflax.de/0-WVK-Retail/Bilder-Pictures/SAFLAX-",'Basis-Tabelle-Samen'!C189,"-",'Basis-Tabelle-Samen'!J189,"-seed-package-back-cr-spanish.jpg")),
IF($C$1="Tschechisch - CZ",HYPERLINK(CONCATENATE("https://www.saflax.de/0-WVK-Retail/Bilder-Pictures/SAFLAX-",'Basis-Tabelle-Samen'!C189,"-",'Basis-Tabelle-Samen'!J189,"-seed-package-back-cr-czech.jpg")),
IF($C$1="Türkisch - TR",HYPERLINK(CONCATENATE("https://www.saflax.de/0-WVK-Retail/Bilder-Pictures/SAFLAX-",'Basis-Tabelle-Samen'!C189,"-",'Basis-Tabelle-Samen'!J189,"-seed-package-back-cr-turkish.jpg")),
IF($C$1="Ungarisch - HU",HYPERLINK(CONCATENATE("https://www.saflax.de/0-WVK-Retail/Bilder-Pictures/SAFLAX-",'Basis-Tabelle-Samen'!C189,"-",'Basis-Tabelle-Samen'!J189,"-seed-package-back-cr-hungarian.jpg")),
" ACHTUNG")))))))))))))))))))))))))))))</f>
        <v>https://www.saflax.de/0-WVK-Retail/Bilder-Pictures/SAFLAX-15301-ocimum-basilicum-seed-package-back-cr-english.jpg</v>
      </c>
      <c r="AM192" s="330" t="str">
        <f>IF(H192&lt;1,"",
IF($C$1="Bulgarisch - BG",HYPERLINK(CONCATENATE("https://www.saflax.de/0-WVK-Retail/Bilder-Pictures/SAFLAX-",'Basis-Tabelle-Samen'!K189,"-",'Basis-Tabelle-Samen'!J189,"-garden-to-go-mini-bulgarian.jpg")),
IF($C$1="Dänisch - DK",HYPERLINK(CONCATENATE("https://www.saflax.de/0-WVK-Retail/Bilder-Pictures/SAFLAX-",'Basis-Tabelle-Samen'!K189,"-",'Basis-Tabelle-Samen'!J189,"-garden-to-go-mini-danish.jpg")),
IF($C$1="Deutsch - DE",HYPERLINK(CONCATENATE("https://www.saflax.de/0-WVK-Retail/Bilder-Pictures/SAFLAX-",'Basis-Tabelle-Samen'!K189,"-",'Basis-Tabelle-Samen'!J189,"-garden-to-go-mini-german.jpg")),
IF($C$1="Englisch - UK",HYPERLINK(CONCATENATE("https://www.saflax.de/0-WVK-Retail/Bilder-Pictures/SAFLAX-",'Basis-Tabelle-Samen'!K189,"-",'Basis-Tabelle-Samen'!J189,"-garden-to-go-mini-english.jpg")),
IF($C$1="Estnisch - EE",HYPERLINK(CONCATENATE("https://www.saflax.de/0-WVK-Retail/Bilder-Pictures/SAFLAX-",'Basis-Tabelle-Samen'!K189,"-",'Basis-Tabelle-Samen'!J189,"-garden-to-go-mini-estonian.jpg")),
IF($C$1="Finnisch - FI",HYPERLINK(CONCATENATE("https://www.saflax.de/0-WVK-Retail/Bilder-Pictures/SAFLAX-",'Basis-Tabelle-Samen'!K189,"-",'Basis-Tabelle-Samen'!J189,"-garden-to-go-mini-finnish.jpg")),
IF($C$1="Französisch - FR",HYPERLINK(CONCATENATE("https://www.saflax.de/0-WVK-Retail/Bilder-Pictures/SAFLAX-",'Basis-Tabelle-Samen'!K189,"-",'Basis-Tabelle-Samen'!J189,"-garden-to-go-mini-french.jpg")),
IF($C$1="Griechisch - GR",HYPERLINK(CONCATENATE("https://www.saflax.de/0-WVK-Retail/Bilder-Pictures/SAFLAX-",'Basis-Tabelle-Samen'!K189,"-",'Basis-Tabelle-Samen'!J189,"-garden-to-go-mini-greek.jpg")),
IF($C$1="Irisch - IE",HYPERLINK(CONCATENATE("https://www.saflax.de/0-WVK-Retail/Bilder-Pictures/SAFLAX-",'Basis-Tabelle-Samen'!K189,"-",'Basis-Tabelle-Samen'!J189,"-garden-to-go-mini-irish.jpg")),
IF($C$1="Isländisch - IS",HYPERLINK(CONCATENATE("https://www.saflax.de/0-WVK-Retail/Bilder-Pictures/SAFLAX-",'Basis-Tabelle-Samen'!K189,"-",'Basis-Tabelle-Samen'!J189,"-garden-to-go-mini-icelandic.jpg")),
IF($C$1="Italienisch - IT",HYPERLINK(CONCATENATE("https://www.saflax.de/0-WVK-Retail/Bilder-Pictures/SAFLAX-",'Basis-Tabelle-Samen'!K189,"-",'Basis-Tabelle-Samen'!J189,"-garden-to-go-mini-italian.jpg")),
IF($C$1="Japanisch - JP",HYPERLINK(CONCATENATE("https://www.saflax.de/0-WVK-Retail/Bilder-Pictures/SAFLAX-",'Basis-Tabelle-Samen'!K189,"-",'Basis-Tabelle-Samen'!J189,"-garden-to-go-mini-japanese.jpg")),
IF($C$1="Kroatisch - HR",HYPERLINK(CONCATENATE("https://www.saflax.de/0-WVK-Retail/Bilder-Pictures/SAFLAX-",'Basis-Tabelle-Samen'!K189,"-",'Basis-Tabelle-Samen'!J189,"-garden-to-go-mini-croatian.jpg")),
IF($C$1="Lettisch - LV",HYPERLINK(CONCATENATE("https://www.saflax.de/0-WVK-Retail/Bilder-Pictures/SAFLAX-",'Basis-Tabelle-Samen'!K189,"-",'Basis-Tabelle-Samen'!J189,"-garden-to-go-mini-latvian.jpg")),
IF($C$1="Litauisch - LT",HYPERLINK(CONCATENATE("https://www.saflax.de/0-WVK-Retail/Bilder-Pictures/SAFLAX-",'Basis-Tabelle-Samen'!K189,"-",'Basis-Tabelle-Samen'!J189,"-garden-to-go-mini-lithuanian.jpg")),
IF($C$1="Maltesisch - MT",HYPERLINK(CONCATENATE("https://www.saflax.de/0-WVK-Retail/Bilder-Pictures/SAFLAX-",'Basis-Tabelle-Samen'!K189,"-",'Basis-Tabelle-Samen'!J189,"-garden-to-go-mini-maltese.jpg")),
IF($C$1="Niederländisch - NL",HYPERLINK(CONCATENATE("https://www.saflax.de/0-WVK-Retail/Bilder-Pictures/SAFLAX-",'Basis-Tabelle-Samen'!K189,"-",'Basis-Tabelle-Samen'!J189,"-garden-to-go-mini-dutch.jpg")),
IF($C$1="Norwegisch - NO",HYPERLINK(CONCATENATE("https://www.saflax.de/0-WVK-Retail/Bilder-Pictures/SAFLAX-",'Basis-Tabelle-Samen'!K189,"-",'Basis-Tabelle-Samen'!J189,"-garden-to-go-mini-nowegian.jpg")),
IF($C$1="Polnisch - PL",HYPERLINK(CONCATENATE("https://www.saflax.de/0-WVK-Retail/Bilder-Pictures/SAFLAX-",'Basis-Tabelle-Samen'!K189,"-",'Basis-Tabelle-Samen'!J189,"-garden-to-go-mini-polish.jpg")),
IF($C$1="Portugiesisch - PT",HYPERLINK(CONCATENATE("https://www.saflax.de/0-WVK-Retail/Bilder-Pictures/SAFLAX-",'Basis-Tabelle-Samen'!K189,"-",'Basis-Tabelle-Samen'!J189,"-garden-to-go-mini-portuguese.jpg")),
IF($C$1="Rumänisch - RO",HYPERLINK(CONCATENATE("https://www.saflax.de/0-WVK-Retail/Bilder-Pictures/SAFLAX-",'Basis-Tabelle-Samen'!K189,"-",'Basis-Tabelle-Samen'!J189,"-garden-to-go-mini-romanian.jpg")),
IF($C$1="Schwedisch - SE",HYPERLINK(CONCATENATE("https://www.saflax.de/0-WVK-Retail/Bilder-Pictures/SAFLAX-",'Basis-Tabelle-Samen'!K189,"-",'Basis-Tabelle-Samen'!J189,"-garden-to-go-mini-swedish.jpg")),
IF($C$1="Slowakisch - SK",HYPERLINK(CONCATENATE("https://www.saflax.de/0-WVK-Retail/Bilder-Pictures/SAFLAX-",'Basis-Tabelle-Samen'!K189,"-",'Basis-Tabelle-Samen'!J189,"-garden-to-go-mini-slovak.jpg")),
IF($C$1="Slowenisch - SI",HYPERLINK(CONCATENATE("https://www.saflax.de/0-WVK-Retail/Bilder-Pictures/SAFLAX-",'Basis-Tabelle-Samen'!K189,"-",'Basis-Tabelle-Samen'!J189,"-garden-to-go-mini-slovenian.jpg")),
IF($C$1="Spanisch - ES",HYPERLINK(CONCATENATE("https://www.saflax.de/0-WVK-Retail/Bilder-Pictures/SAFLAX-",'Basis-Tabelle-Samen'!K189,"-",'Basis-Tabelle-Samen'!J189,"-garden-to-go-mini-spanish.jpg")),
IF($C$1="Tschechisch - CZ",HYPERLINK(CONCATENATE("https://www.saflax.de/0-WVK-Retail/Bilder-Pictures/SAFLAX-",'Basis-Tabelle-Samen'!K189,"-",'Basis-Tabelle-Samen'!J189,"-garden-to-go-mini-czech.jpg")),
IF($C$1="Türkisch - TR",HYPERLINK(CONCATENATE("https://www.saflax.de/0-WVK-Retail/Bilder-Pictures/SAFLAX-",'Basis-Tabelle-Samen'!K189,"-",'Basis-Tabelle-Samen'!J189,"-garden-to-go-mini-turkish.jpg")),
IF($C$1="Ungarisch - HU",HYPERLINK(CONCATENATE("https://www.saflax.de/0-WVK-Retail/Bilder-Pictures/SAFLAX-",'Basis-Tabelle-Samen'!K189,"-",'Basis-Tabelle-Samen'!J189,"-garden-to-go-mini-hungarian.jpg")),
" ACHTUNG")))))))))))))))))))))))))))))</f>
        <v>https://www.saflax.de/0-WVK-Retail/Bilder-Pictures/SAFLAX-75301-ocimum-basilicum-garden-to-go-mini-english.jpg</v>
      </c>
      <c r="AN192" s="330" t="str">
        <f>IF(I192&lt;1,"",
IF($C$1="Bulgarisch - BG",HYPERLINK(CONCATENATE("https://www.saflax.de/0-WVK-Retail/Bilder-Pictures/SAFLAX-",'Basis-Tabelle-Samen'!N189,"-",'Basis-Tabelle-Samen'!J189,"-garden-to-go-lite-bulgarian.jpg")),
IF($C$1="Dänisch - DK",HYPERLINK(CONCATENATE("https://www.saflax.de/0-WVK-Retail/Bilder-Pictures/SAFLAX-",'Basis-Tabelle-Samen'!N189,"-",'Basis-Tabelle-Samen'!J189,"-garden-to-go-lite-danish.jpg")),
IF($C$1="Deutsch - DE",HYPERLINK(CONCATENATE("https://www.saflax.de/0-WVK-Retail/Bilder-Pictures/SAFLAX-",'Basis-Tabelle-Samen'!N189,"-",'Basis-Tabelle-Samen'!J189,"-garden-to-go-lite-german.jpg")),
IF($C$1="Englisch - UK",HYPERLINK(CONCATENATE("https://www.saflax.de/0-WVK-Retail/Bilder-Pictures/SAFLAX-",'Basis-Tabelle-Samen'!N189,"-",'Basis-Tabelle-Samen'!J189,"-garden-to-go-lite-english.jpg")),
IF($C$1="Estnisch - EE",HYPERLINK(CONCATENATE("https://www.saflax.de/0-WVK-Retail/Bilder-Pictures/SAFLAX-",'Basis-Tabelle-Samen'!N189,"-",'Basis-Tabelle-Samen'!J189,"-garden-to-go-lite-estonian.jpg")),
IF($C$1="Finnisch - FI",HYPERLINK(CONCATENATE("https://www.saflax.de/0-WVK-Retail/Bilder-Pictures/SAFLAX-",'Basis-Tabelle-Samen'!N189,"-",'Basis-Tabelle-Samen'!J189,"-garden-to-go-lite-finnish.jpg")),
IF($C$1="Französisch - FR",HYPERLINK(CONCATENATE("https://www.saflax.de/0-WVK-Retail/Bilder-Pictures/SAFLAX-",'Basis-Tabelle-Samen'!N189,"-",'Basis-Tabelle-Samen'!J189,"-garden-to-go-lite-french.jpg")),
IF($C$1="Griechisch - GR",HYPERLINK(CONCATENATE("https://www.saflax.de/0-WVK-Retail/Bilder-Pictures/SAFLAX-",'Basis-Tabelle-Samen'!N189,"-",'Basis-Tabelle-Samen'!J189,"-garden-to-go-lite-greek.jpg")),
IF($C$1="Irisch - IE",HYPERLINK(CONCATENATE("https://www.saflax.de/0-WVK-Retail/Bilder-Pictures/SAFLAX-",'Basis-Tabelle-Samen'!N189,"-",'Basis-Tabelle-Samen'!J189,"-garden-to-go-lite-irish.jpg")),
IF($C$1="Isländisch - IS",HYPERLINK(CONCATENATE("https://www.saflax.de/0-WVK-Retail/Bilder-Pictures/SAFLAX-",'Basis-Tabelle-Samen'!N189,"-",'Basis-Tabelle-Samen'!J189,"-garden-to-go-lite-icelandic.jpg")),
IF($C$1="Italienisch - IT",HYPERLINK(CONCATENATE("https://www.saflax.de/0-WVK-Retail/Bilder-Pictures/SAFLAX-",'Basis-Tabelle-Samen'!N189,"-",'Basis-Tabelle-Samen'!J189,"-garden-to-go-lite-italian.jpg")),
IF($C$1="Japanisch - JP",HYPERLINK(CONCATENATE("https://www.saflax.de/0-WVK-Retail/Bilder-Pictures/SAFLAX-",'Basis-Tabelle-Samen'!N189,"-",'Basis-Tabelle-Samen'!J189,"-garden-to-go-lite-japanese.jpg")),
IF($C$1="Kroatisch - HR",HYPERLINK(CONCATENATE("https://www.saflax.de/0-WVK-Retail/Bilder-Pictures/SAFLAX-",'Basis-Tabelle-Samen'!N189,"-",'Basis-Tabelle-Samen'!J189,"-garden-to-go-lite-croatian.jpg")),
IF($C$1="Lettisch - LV",HYPERLINK(CONCATENATE("https://www.saflax.de/0-WVK-Retail/Bilder-Pictures/SAFLAX-",'Basis-Tabelle-Samen'!N189,"-",'Basis-Tabelle-Samen'!J189,"-garden-to-go-lite-latvian.jpg")),
IF($C$1="Litauisch - LT",HYPERLINK(CONCATENATE("https://www.saflax.de/0-WVK-Retail/Bilder-Pictures/SAFLAX-",'Basis-Tabelle-Samen'!N189,"-",'Basis-Tabelle-Samen'!J189,"-garden-to-go-lite-lithuanian.jpg")),
IF($C$1="Maltesisch - MT",HYPERLINK(CONCATENATE("https://www.saflax.de/0-WVK-Retail/Bilder-Pictures/SAFLAX-",'Basis-Tabelle-Samen'!N189,"-",'Basis-Tabelle-Samen'!J189,"-garden-to-go-lite-maltese.jpg")),
IF($C$1="Niederländisch - NL",HYPERLINK(CONCATENATE("https://www.saflax.de/0-WVK-Retail/Bilder-Pictures/SAFLAX-",'Basis-Tabelle-Samen'!N189,"-",'Basis-Tabelle-Samen'!J189,"-garden-to-go-lite-dutch.jpg")),
IF($C$1="Norwegisch - NO",HYPERLINK(CONCATENATE("https://www.saflax.de/0-WVK-Retail/Bilder-Pictures/SAFLAX-",'Basis-Tabelle-Samen'!N189,"-",'Basis-Tabelle-Samen'!J189,"-garden-to-go-lite-nowegian.jpg")),
IF($C$1="Polnisch - PL",HYPERLINK(CONCATENATE("https://www.saflax.de/0-WVK-Retail/Bilder-Pictures/SAFLAX-",'Basis-Tabelle-Samen'!N189,"-",'Basis-Tabelle-Samen'!J189,"-garden-to-go-lite-polish.jpg")),
IF($C$1="Portugiesisch - PT",HYPERLINK(CONCATENATE("https://www.saflax.de/0-WVK-Retail/Bilder-Pictures/SAFLAX-",'Basis-Tabelle-Samen'!N189,"-",'Basis-Tabelle-Samen'!J189,"-garden-to-go-lite-portuguese.jpg")),
IF($C$1="Rumänisch - RO",HYPERLINK(CONCATENATE("https://www.saflax.de/0-WVK-Retail/Bilder-Pictures/SAFLAX-",'Basis-Tabelle-Samen'!N189,"-",'Basis-Tabelle-Samen'!J189,"-garden-to-go-lite-romanian.jpg")),
IF($C$1="Schwedisch - SE",HYPERLINK(CONCATENATE("https://www.saflax.de/0-WVK-Retail/Bilder-Pictures/SAFLAX-",'Basis-Tabelle-Samen'!N189,"-",'Basis-Tabelle-Samen'!J189,"-garden-to-go-lite-swedish.jpg")),
IF($C$1="Slowakisch - SK",HYPERLINK(CONCATENATE("https://www.saflax.de/0-WVK-Retail/Bilder-Pictures/SAFLAX-",'Basis-Tabelle-Samen'!N189,"-",'Basis-Tabelle-Samen'!J189,"-garden-to-go-lite-slovak.jpg")),
IF($C$1="Slowenisch - SI",HYPERLINK(CONCATENATE("https://www.saflax.de/0-WVK-Retail/Bilder-Pictures/SAFLAX-",'Basis-Tabelle-Samen'!N189,"-",'Basis-Tabelle-Samen'!J189,"-garden-to-go-lite-slovenian.jpg")),
IF($C$1="Spanisch - ES",HYPERLINK(CONCATENATE("https://www.saflax.de/0-WVK-Retail/Bilder-Pictures/SAFLAX-",'Basis-Tabelle-Samen'!N189,"-",'Basis-Tabelle-Samen'!J189,"-garden-to-go-lite-spanish.jpg")),
IF($C$1="Tschechisch - CZ",HYPERLINK(CONCATENATE("https://www.saflax.de/0-WVK-Retail/Bilder-Pictures/SAFLAX-",'Basis-Tabelle-Samen'!N189,"-",'Basis-Tabelle-Samen'!J189,"-garden-to-go-lite-czech.jpg")),
IF($C$1="Türkisch - TR",HYPERLINK(CONCATENATE("https://www.saflax.de/0-WVK-Retail/Bilder-Pictures/SAFLAX-",'Basis-Tabelle-Samen'!N189,"-",'Basis-Tabelle-Samen'!J189,"-garden-to-go-lite-turkish.jpg")),
IF($C$1="Ungarisch - HU",HYPERLINK(CONCATENATE("https://www.saflax.de/0-WVK-Retail/Bilder-Pictures/SAFLAX-",'Basis-Tabelle-Samen'!N189,"-",'Basis-Tabelle-Samen'!J189,"-garden-to-go-lite-hungarian.jpg")),
" ACHTUNG")))))))))))))))))))))))))))))</f>
        <v>https://www.saflax.de/0-WVK-Retail/Bilder-Pictures/SAFLAX-85301-ocimum-basilicum-garden-to-go-lite-english.jpg</v>
      </c>
      <c r="AO192" s="330" t="str">
        <f>IF(J192&lt;1,"",
IF($C$1="Bulgarisch - BG",HYPERLINK(CONCATENATE("https://www.saflax.de/0-WVK-Retail/Bilder-Pictures/SAFLAX-",'Basis-Tabelle-Samen'!Q189,"-",'Basis-Tabelle-Samen'!J189,"-garden-to-go-bulgarian.jpg")),
IF($C$1="Dänisch - DK",HYPERLINK(CONCATENATE("https://www.saflax.de/0-WVK-Retail/Bilder-Pictures/SAFLAX-",'Basis-Tabelle-Samen'!Q189,"-",'Basis-Tabelle-Samen'!J189,"-garden-to-go-danish.jpg")),
IF($C$1="Deutsch - DE",HYPERLINK(CONCATENATE("https://www.saflax.de/0-WVK-Retail/Bilder-Pictures/SAFLAX-",'Basis-Tabelle-Samen'!Q189,"-",'Basis-Tabelle-Samen'!J189,"-garden-to-go-german.jpg")),
IF($C$1="Englisch - UK",HYPERLINK(CONCATENATE("https://www.saflax.de/0-WVK-Retail/Bilder-Pictures/SAFLAX-",'Basis-Tabelle-Samen'!Q189,"-",'Basis-Tabelle-Samen'!J189,"-garden-to-go-english.jpg")),
IF($C$1="Estnisch - EE",HYPERLINK(CONCATENATE("https://www.saflax.de/0-WVK-Retail/Bilder-Pictures/SAFLAX-",'Basis-Tabelle-Samen'!Q189,"-",'Basis-Tabelle-Samen'!J189,"-garden-to-go-estonian.jpg")),
IF($C$1="Finnisch - FI",HYPERLINK(CONCATENATE("https://www.saflax.de/0-WVK-Retail/Bilder-Pictures/SAFLAX-",'Basis-Tabelle-Samen'!Q189,"-",'Basis-Tabelle-Samen'!J189,"-garden-to-go-finnish.jpg")),
IF($C$1="Französisch - FR",HYPERLINK(CONCATENATE("https://www.saflax.de/0-WVK-Retail/Bilder-Pictures/SAFLAX-",'Basis-Tabelle-Samen'!Q189,"-",'Basis-Tabelle-Samen'!J189,"-garden-to-go-french.jpg")),
IF($C$1="Griechisch - GR",HYPERLINK(CONCATENATE("https://www.saflax.de/0-WVK-Retail/Bilder-Pictures/SAFLAX-",'Basis-Tabelle-Samen'!Q189,"-",'Basis-Tabelle-Samen'!J189,"-garden-to-go-greek.jpg")),
IF($C$1="Irisch - IE",HYPERLINK(CONCATENATE("https://www.saflax.de/0-WVK-Retail/Bilder-Pictures/SAFLAX-",'Basis-Tabelle-Samen'!Q189,"-",'Basis-Tabelle-Samen'!J189,"-garden-to-go-irish.jpg")),
IF($C$1="Isländisch - IS",HYPERLINK(CONCATENATE("https://www.saflax.de/0-WVK-Retail/Bilder-Pictures/SAFLAX-",'Basis-Tabelle-Samen'!Q189,"-",'Basis-Tabelle-Samen'!J189,"-garden-to-go-icelandic.jpg")),
IF($C$1="Italienisch - IT",HYPERLINK(CONCATENATE("https://www.saflax.de/0-WVK-Retail/Bilder-Pictures/SAFLAX-",'Basis-Tabelle-Samen'!Q189,"-",'Basis-Tabelle-Samen'!J189,"-garden-to-go-italian.jpg")),
IF($C$1="Japanisch - JP",HYPERLINK(CONCATENATE("https://www.saflax.de/0-WVK-Retail/Bilder-Pictures/SAFLAX-",'Basis-Tabelle-Samen'!Q189,"-",'Basis-Tabelle-Samen'!J189,"-garden-to-go-japanese.jpg")),
IF($C$1="Kroatisch - HR",HYPERLINK(CONCATENATE("https://www.saflax.de/0-WVK-Retail/Bilder-Pictures/SAFLAX-",'Basis-Tabelle-Samen'!Q189,"-",'Basis-Tabelle-Samen'!J189,"-garden-to-go-croatian.jpg")),
IF($C$1="Lettisch - LV",HYPERLINK(CONCATENATE("https://www.saflax.de/0-WVK-Retail/Bilder-Pictures/SAFLAX-",'Basis-Tabelle-Samen'!Q189,"-",'Basis-Tabelle-Samen'!J189,"-garden-to-go-latvian.jpg")),
IF($C$1="Litauisch - LT",HYPERLINK(CONCATENATE("https://www.saflax.de/0-WVK-Retail/Bilder-Pictures/SAFLAX-",'Basis-Tabelle-Samen'!Q189,"-",'Basis-Tabelle-Samen'!J189,"-garden-to-go-lithuanian.jpg")),
IF($C$1="Maltesisch - MT",HYPERLINK(CONCATENATE("https://www.saflax.de/0-WVK-Retail/Bilder-Pictures/SAFLAX-",'Basis-Tabelle-Samen'!Q189,"-",'Basis-Tabelle-Samen'!J189,"-garden-to-go-maltese.jpg")),
IF($C$1="Niederländisch - NL",HYPERLINK(CONCATENATE("https://www.saflax.de/0-WVK-Retail/Bilder-Pictures/SAFLAX-",'Basis-Tabelle-Samen'!Q189,"-",'Basis-Tabelle-Samen'!J189,"-garden-to-go-dutch.jpg")),
IF($C$1="Norwegisch - NO",HYPERLINK(CONCATENATE("https://www.saflax.de/0-WVK-Retail/Bilder-Pictures/SAFLAX-",'Basis-Tabelle-Samen'!Q189,"-",'Basis-Tabelle-Samen'!J189,"-garden-to-go-nowegian.jpg")),
IF($C$1="Polnisch - PL",HYPERLINK(CONCATENATE("https://www.saflax.de/0-WVK-Retail/Bilder-Pictures/SAFLAX-",'Basis-Tabelle-Samen'!Q189,"-",'Basis-Tabelle-Samen'!J189,"-garden-to-go-polish.jpg")),
IF($C$1="Portugiesisch - PT",HYPERLINK(CONCATENATE("https://www.saflax.de/0-WVK-Retail/Bilder-Pictures/SAFLAX-",'Basis-Tabelle-Samen'!Q189,"-",'Basis-Tabelle-Samen'!J189,"-garden-to-go-portuguese.jpg")),
IF($C$1="Rumänisch - RO",HYPERLINK(CONCATENATE("https://www.saflax.de/0-WVK-Retail/Bilder-Pictures/SAFLAX-",'Basis-Tabelle-Samen'!Q189,"-",'Basis-Tabelle-Samen'!J189,"-garden-to-go-romanian.jpg")),
IF($C$1="Schwedisch - SE",HYPERLINK(CONCATENATE("https://www.saflax.de/0-WVK-Retail/Bilder-Pictures/SAFLAX-",'Basis-Tabelle-Samen'!Q189,"-",'Basis-Tabelle-Samen'!J189,"-garden-to-go-swedish.jpg")),
IF($C$1="Slowakisch - SK",HYPERLINK(CONCATENATE("https://www.saflax.de/0-WVK-Retail/Bilder-Pictures/SAFLAX-",'Basis-Tabelle-Samen'!Q189,"-",'Basis-Tabelle-Samen'!J189,"-garden-to-go-slovak.jpg")),
IF($C$1="Slowenisch - SI",HYPERLINK(CONCATENATE("https://www.saflax.de/0-WVK-Retail/Bilder-Pictures/SAFLAX-",'Basis-Tabelle-Samen'!Q189,"-",'Basis-Tabelle-Samen'!J189,"-garden-to-go-slovenian.jpg")),
IF($C$1="Spanisch - ES",HYPERLINK(CONCATENATE("https://www.saflax.de/0-WVK-Retail/Bilder-Pictures/SAFLAX-",'Basis-Tabelle-Samen'!Q189,"-",'Basis-Tabelle-Samen'!J189,"-garden-to-go-spanish.jpg")),
IF($C$1="Tschechisch - CZ",HYPERLINK(CONCATENATE("https://www.saflax.de/0-WVK-Retail/Bilder-Pictures/SAFLAX-",'Basis-Tabelle-Samen'!Q189,"-",'Basis-Tabelle-Samen'!J189,"-garden-to-go-czech.jpg")),
IF($C$1="Türkisch - TR",HYPERLINK(CONCATENATE("https://www.saflax.de/0-WVK-Retail/Bilder-Pictures/SAFLAX-",'Basis-Tabelle-Samen'!Q189,"-",'Basis-Tabelle-Samen'!J189,"-garden-to-go-turkish.jpg")),
IF($C$1="Ungarisch - HU",HYPERLINK(CONCATENATE("https://www.saflax.de/0-WVK-Retail/Bilder-Pictures/SAFLAX-",'Basis-Tabelle-Samen'!Q189,"-",'Basis-Tabelle-Samen'!J189,"-garden-to-go-hungarian.jpg")),
" ACHTUNG")))))))))))))))))))))))))))))</f>
        <v>https://www.saflax.de/0-WVK-Retail/Bilder-Pictures/SAFLAX-55301-ocimum-basilicum-garden-to-go-english.jpg</v>
      </c>
      <c r="AP192" s="330" t="str">
        <f>IF(K192&lt;1,"",
IF($C$1="Bulgarisch - BG",HYPERLINK(CONCATENATE("https://www.saflax.de/0-WVK-Retail/Bilder-Pictures/SAFLAX-",'Basis-Tabelle-Samen'!T189,"-",'Basis-Tabelle-Samen'!J189,"-cultivation-set-bulgarian.jpg")),
IF($C$1="Dänisch - DK",HYPERLINK(CONCATENATE("https://www.saflax.de/0-WVK-Retail/Bilder-Pictures/SAFLAX-",'Basis-Tabelle-Samen'!T189,"-",'Basis-Tabelle-Samen'!J189,"-cultivation-set-danish.jpg")),
IF($C$1="Deutsch - DE",HYPERLINK(CONCATENATE("https://www.saflax.de/0-WVK-Retail/Bilder-Pictures/SAFLAX-",'Basis-Tabelle-Samen'!T189,"-",'Basis-Tabelle-Samen'!J189,"-cultivation-set-german.jpg")),
IF($C$1="Englisch - UK",HYPERLINK(CONCATENATE("https://www.saflax.de/0-WVK-Retail/Bilder-Pictures/SAFLAX-",'Basis-Tabelle-Samen'!T189,"-",'Basis-Tabelle-Samen'!J189,"-cultivation-set-english.jpg")),
IF($C$1="Estnisch - EE",HYPERLINK(CONCATENATE("https://www.saflax.de/0-WVK-Retail/Bilder-Pictures/SAFLAX-",'Basis-Tabelle-Samen'!T189,"-",'Basis-Tabelle-Samen'!J189,"-cultivation-set-estonian.jpg")),
IF($C$1="Finnisch - FI",HYPERLINK(CONCATENATE("https://www.saflax.de/0-WVK-Retail/Bilder-Pictures/SAFLAX-",'Basis-Tabelle-Samen'!T189,"-",'Basis-Tabelle-Samen'!J189,"-cultivation-set-finnish.jpg")),
IF($C$1="Französisch - FR",HYPERLINK(CONCATENATE("https://www.saflax.de/0-WVK-Retail/Bilder-Pictures/SAFLAX-",'Basis-Tabelle-Samen'!T189,"-",'Basis-Tabelle-Samen'!J189,"-cultivation-set-french.jpg")),
IF($C$1="Griechisch - GR",HYPERLINK(CONCATENATE("https://www.saflax.de/0-WVK-Retail/Bilder-Pictures/SAFLAX-",'Basis-Tabelle-Samen'!T189,"-",'Basis-Tabelle-Samen'!J189,"-cultivation-set-greek.jpg")),
IF($C$1="Irisch - IE",HYPERLINK(CONCATENATE("https://www.saflax.de/0-WVK-Retail/Bilder-Pictures/SAFLAX-",'Basis-Tabelle-Samen'!T189,"-",'Basis-Tabelle-Samen'!J189,"-cultivation-set-irish.jpg")),
IF($C$1="Isländisch - IS",HYPERLINK(CONCATENATE("https://www.saflax.de/0-WVK-Retail/Bilder-Pictures/SAFLAX-",'Basis-Tabelle-Samen'!T189,"-",'Basis-Tabelle-Samen'!J189,"-cultivation-set-icelandic.jpg")),
IF($C$1="Italienisch - IT",HYPERLINK(CONCATENATE("https://www.saflax.de/0-WVK-Retail/Bilder-Pictures/SAFLAX-",'Basis-Tabelle-Samen'!T189,"-",'Basis-Tabelle-Samen'!J189,"-cultivation-set-italian.jpg")),
IF($C$1="Japanisch - JP",HYPERLINK(CONCATENATE("https://www.saflax.de/0-WVK-Retail/Bilder-Pictures/SAFLAX-",'Basis-Tabelle-Samen'!T189,"-",'Basis-Tabelle-Samen'!J189,"-cultivation-set-japanese.jpg")),
IF($C$1="Kroatisch - HR",HYPERLINK(CONCATENATE("https://www.saflax.de/0-WVK-Retail/Bilder-Pictures/SAFLAX-",'Basis-Tabelle-Samen'!T189,"-",'Basis-Tabelle-Samen'!J189,"-cultivation-set-croatian.jpg")),
IF($C$1="Lettisch - LV",HYPERLINK(CONCATENATE("https://www.saflax.de/0-WVK-Retail/Bilder-Pictures/SAFLAX-",'Basis-Tabelle-Samen'!T189,"-",'Basis-Tabelle-Samen'!J189,"-cultivation-set-latvian.jpg")),
IF($C$1="Litauisch - LT",HYPERLINK(CONCATENATE("https://www.saflax.de/0-WVK-Retail/Bilder-Pictures/SAFLAX-",'Basis-Tabelle-Samen'!T189,"-",'Basis-Tabelle-Samen'!J189,"-cultivation-set-lithuanian.jpg")),
IF($C$1="Maltesisch - MT",HYPERLINK(CONCATENATE("https://www.saflax.de/0-WVK-Retail/Bilder-Pictures/SAFLAX-",'Basis-Tabelle-Samen'!T189,"-",'Basis-Tabelle-Samen'!J189,"-cultivation-set-maltese.jpg")),
IF($C$1="Niederländisch - NL",HYPERLINK(CONCATENATE("https://www.saflax.de/0-WVK-Retail/Bilder-Pictures/SAFLAX-",'Basis-Tabelle-Samen'!T189,"-",'Basis-Tabelle-Samen'!J189,"-cultivation-set-dutch.jpg")),
IF($C$1="Norwegisch - NO",HYPERLINK(CONCATENATE("https://www.saflax.de/0-WVK-Retail/Bilder-Pictures/SAFLAX-",'Basis-Tabelle-Samen'!T189,"-",'Basis-Tabelle-Samen'!J189,"-cultivation-set-nowegian.jpg")),
IF($C$1="Polnisch - PL",HYPERLINK(CONCATENATE("https://www.saflax.de/0-WVK-Retail/Bilder-Pictures/SAFLAX-",'Basis-Tabelle-Samen'!T189,"-",'Basis-Tabelle-Samen'!J189,"-cultivation-set-polish.jpg")),
IF($C$1="Portugiesisch - PT",HYPERLINK(CONCATENATE("https://www.saflax.de/0-WVK-Retail/Bilder-Pictures/SAFLAX-",'Basis-Tabelle-Samen'!T189,"-",'Basis-Tabelle-Samen'!J189,"-cultivation-set-portuguese.jpg")),
IF($C$1="Rumänisch - RO",HYPERLINK(CONCATENATE("https://www.saflax.de/0-WVK-Retail/Bilder-Pictures/SAFLAX-",'Basis-Tabelle-Samen'!T189,"-",'Basis-Tabelle-Samen'!J189,"-cultivation-set-romanian.jpg")),
IF($C$1="Schwedisch - SE",HYPERLINK(CONCATENATE("https://www.saflax.de/0-WVK-Retail/Bilder-Pictures/SAFLAX-",'Basis-Tabelle-Samen'!T189,"-",'Basis-Tabelle-Samen'!J189,"-cultivation-set-swedish.jpg")),
IF($C$1="Slowakisch - SK",HYPERLINK(CONCATENATE("https://www.saflax.de/0-WVK-Retail/Bilder-Pictures/SAFLAX-",'Basis-Tabelle-Samen'!T189,"-",'Basis-Tabelle-Samen'!J189,"-cultivation-set-slovak.jpg")),
IF($C$1="Slowenisch - SI",HYPERLINK(CONCATENATE("https://www.saflax.de/0-WVK-Retail/Bilder-Pictures/SAFLAX-",'Basis-Tabelle-Samen'!T189,"-",'Basis-Tabelle-Samen'!J189,"-cultivation-set-slovenian.jpg")),
IF($C$1="Spanisch - ES",HYPERLINK(CONCATENATE("https://www.saflax.de/0-WVK-Retail/Bilder-Pictures/SAFLAX-",'Basis-Tabelle-Samen'!T189,"-",'Basis-Tabelle-Samen'!J189,"-cultivation-set-spanish.jpg")),
IF($C$1="Tschechisch - CZ",HYPERLINK(CONCATENATE("https://www.saflax.de/0-WVK-Retail/Bilder-Pictures/SAFLAX-",'Basis-Tabelle-Samen'!T189,"-",'Basis-Tabelle-Samen'!J189,"-cultivation-set-czech.jpg")),
IF($C$1="Türkisch - TR",HYPERLINK(CONCATENATE("https://www.saflax.de/0-WVK-Retail/Bilder-Pictures/SAFLAX-",'Basis-Tabelle-Samen'!T189,"-",'Basis-Tabelle-Samen'!J189,"-cultivation-set-turkish.jpg")),
IF($C$1="Ungarisch - HU",HYPERLINK(CONCATENATE("https://www.saflax.de/0-WVK-Retail/Bilder-Pictures/SAFLAX-",'Basis-Tabelle-Samen'!T189,"-",'Basis-Tabelle-Samen'!J189,"-cultivation-set-hungarian.jpg")),
" ACHTUNG")))))))))))))))))))))))))))))</f>
        <v>https://www.saflax.de/0-WVK-Retail/Bilder-Pictures/SAFLAX-35301-ocimum-basilicum-cultivation-set-english.jpg</v>
      </c>
      <c r="AQ192" s="330" t="str">
        <f>IF(L192&lt;1,"",
IF($C$1="Bulgarisch - BG",HYPERLINK(CONCATENATE("https://www.saflax.de/0-WVK-Retail/Bilder-Pictures/SAFLAX-",'Basis-Tabelle-Samen'!W189,"-",'Basis-Tabelle-Samen'!J189,"-garden-in-the-bag-bulgarian.jpg")),
IF($C$1="Dänisch - DK",HYPERLINK(CONCATENATE("https://www.saflax.de/0-WVK-Retail/Bilder-Pictures/SAFLAX-",'Basis-Tabelle-Samen'!W189,"-",'Basis-Tabelle-Samen'!J189,"-garden-in-the-bag-danish.jpg")),
IF($C$1="Deutsch - DE",HYPERLINK(CONCATENATE("https://www.saflax.de/0-WVK-Retail/Bilder-Pictures/SAFLAX-",'Basis-Tabelle-Samen'!W189,"-",'Basis-Tabelle-Samen'!J189,"-garden-in-the-bag-german.jpg")),
IF($C$1="Englisch - UK",HYPERLINK(CONCATENATE("https://www.saflax.de/0-WVK-Retail/Bilder-Pictures/SAFLAX-",'Basis-Tabelle-Samen'!W189,"-",'Basis-Tabelle-Samen'!J189,"-garden-in-the-bag-english.jpg")),
IF($C$1="Estnisch - EE",HYPERLINK(CONCATENATE("https://www.saflax.de/0-WVK-Retail/Bilder-Pictures/SAFLAX-",'Basis-Tabelle-Samen'!W189,"-",'Basis-Tabelle-Samen'!J189,"-garden-in-the-bag-estonian.jpg")),
IF($C$1="Finnisch - FI",HYPERLINK(CONCATENATE("https://www.saflax.de/0-WVK-Retail/Bilder-Pictures/SAFLAX-",'Basis-Tabelle-Samen'!W189,"-",'Basis-Tabelle-Samen'!J189,"-garden-in-the-bag-finnish.jpg")),
IF($C$1="Französisch - FR",HYPERLINK(CONCATENATE("https://www.saflax.de/0-WVK-Retail/Bilder-Pictures/SAFLAX-",'Basis-Tabelle-Samen'!W189,"-",'Basis-Tabelle-Samen'!J189,"-garden-in-the-bag-french.jpg")),
IF($C$1="Griechisch - GR",HYPERLINK(CONCATENATE("https://www.saflax.de/0-WVK-Retail/Bilder-Pictures/SAFLAX-",'Basis-Tabelle-Samen'!W189,"-",'Basis-Tabelle-Samen'!J189,"-garden-in-the-bag-greek.jpg")),
IF($C$1="Irisch - IE",HYPERLINK(CONCATENATE("https://www.saflax.de/0-WVK-Retail/Bilder-Pictures/SAFLAX-",'Basis-Tabelle-Samen'!W189,"-",'Basis-Tabelle-Samen'!J189,"-garden-in-the-bag-irish.jpg")),
IF($C$1="Isländisch - IS",HYPERLINK(CONCATENATE("https://www.saflax.de/0-WVK-Retail/Bilder-Pictures/SAFLAX-",'Basis-Tabelle-Samen'!W189,"-",'Basis-Tabelle-Samen'!J189,"-garden-in-the-bag-icelandic.jpg")),
IF($C$1="Italienisch - IT",HYPERLINK(CONCATENATE("https://www.saflax.de/0-WVK-Retail/Bilder-Pictures/SAFLAX-",'Basis-Tabelle-Samen'!W189,"-",'Basis-Tabelle-Samen'!J189,"-garden-in-the-bag-italian.jpg")),
IF($C$1="Japanisch - JP",HYPERLINK(CONCATENATE("https://www.saflax.de/0-WVK-Retail/Bilder-Pictures/SAFLAX-",'Basis-Tabelle-Samen'!W189,"-",'Basis-Tabelle-Samen'!J189,"-garden-in-the-bag-japanese.jpg")),
IF($C$1="Kroatisch - HR",HYPERLINK(CONCATENATE("https://www.saflax.de/0-WVK-Retail/Bilder-Pictures/SAFLAX-",'Basis-Tabelle-Samen'!W189,"-",'Basis-Tabelle-Samen'!J189,"-garden-in-the-bag-croatian.jpg")),
IF($C$1="Lettisch - LV",HYPERLINK(CONCATENATE("https://www.saflax.de/0-WVK-Retail/Bilder-Pictures/SAFLAX-",'Basis-Tabelle-Samen'!W189,"-",'Basis-Tabelle-Samen'!J189,"-garden-in-the-bag-latvian.jpg")),
IF($C$1="Litauisch - LT",HYPERLINK(CONCATENATE("https://www.saflax.de/0-WVK-Retail/Bilder-Pictures/SAFLAX-",'Basis-Tabelle-Samen'!W189,"-",'Basis-Tabelle-Samen'!J189,"-garden-in-the-bag-lithuanian.jpg")),
IF($C$1="Maltesisch - MT",HYPERLINK(CONCATENATE("https://www.saflax.de/0-WVK-Retail/Bilder-Pictures/SAFLAX-",'Basis-Tabelle-Samen'!W189,"-",'Basis-Tabelle-Samen'!J189,"-garden-in-the-bag-maltese.jpg")),
IF($C$1="Niederländisch - NL",HYPERLINK(CONCATENATE("https://www.saflax.de/0-WVK-Retail/Bilder-Pictures/SAFLAX-",'Basis-Tabelle-Samen'!W189,"-",'Basis-Tabelle-Samen'!J189,"-garden-in-the-bag-dutch.jpg")),
IF($C$1="Norwegisch - NO",HYPERLINK(CONCATENATE("https://www.saflax.de/0-WVK-Retail/Bilder-Pictures/SAFLAX-",'Basis-Tabelle-Samen'!W189,"-",'Basis-Tabelle-Samen'!J189,"-garden-in-the-bag-nowegian.jpg")),
IF($C$1="Polnisch - PL",HYPERLINK(CONCATENATE("https://www.saflax.de/0-WVK-Retail/Bilder-Pictures/SAFLAX-",'Basis-Tabelle-Samen'!W189,"-",'Basis-Tabelle-Samen'!J189,"-garden-in-the-bag-polish.jpg")),
IF($C$1="Portugiesisch - PT",HYPERLINK(CONCATENATE("https://www.saflax.de/0-WVK-Retail/Bilder-Pictures/SAFLAX-",'Basis-Tabelle-Samen'!W189,"-",'Basis-Tabelle-Samen'!J189,"-garden-in-the-bag-portuguese.jpg")),
IF($C$1="Rumänisch - RO",HYPERLINK(CONCATENATE("https://www.saflax.de/0-WVK-Retail/Bilder-Pictures/SAFLAX-",'Basis-Tabelle-Samen'!W189,"-",'Basis-Tabelle-Samen'!J189,"-garden-in-the-bag-romanian.jpg")),
IF($C$1="Schwedisch - SE",HYPERLINK(CONCATENATE("https://www.saflax.de/0-WVK-Retail/Bilder-Pictures/SAFLAX-",'Basis-Tabelle-Samen'!W189,"-",'Basis-Tabelle-Samen'!J189,"-garden-in-the-bag-swedish.jpg")),
IF($C$1="Slowakisch - SK",HYPERLINK(CONCATENATE("https://www.saflax.de/0-WVK-Retail/Bilder-Pictures/SAFLAX-",'Basis-Tabelle-Samen'!W189,"-",'Basis-Tabelle-Samen'!J189,"-garden-in-the-bag-slovak.jpg")),
IF($C$1="Slowenisch - SI",HYPERLINK(CONCATENATE("https://www.saflax.de/0-WVK-Retail/Bilder-Pictures/SAFLAX-",'Basis-Tabelle-Samen'!W189,"-",'Basis-Tabelle-Samen'!J189,"-garden-in-the-bag-slovenian.jpg")),
IF($C$1="Spanisch - ES",HYPERLINK(CONCATENATE("https://www.saflax.de/0-WVK-Retail/Bilder-Pictures/SAFLAX-",'Basis-Tabelle-Samen'!W189,"-",'Basis-Tabelle-Samen'!J189,"-garden-in-the-bag-spanish.jpg")),
IF($C$1="Tschechisch - CZ",HYPERLINK(CONCATENATE("https://www.saflax.de/0-WVK-Retail/Bilder-Pictures/SAFLAX-",'Basis-Tabelle-Samen'!W189,"-",'Basis-Tabelle-Samen'!J189,"-garden-in-the-bag-czech.jpg")),
IF($C$1="Türkisch - TR",HYPERLINK(CONCATENATE("https://www.saflax.de/0-WVK-Retail/Bilder-Pictures/SAFLAX-",'Basis-Tabelle-Samen'!W189,"-",'Basis-Tabelle-Samen'!J189,"-garden-in-the-bag-turkish.jpg")),
IF($C$1="Ungarisch - HU",HYPERLINK(CONCATENATE("https://www.saflax.de/0-WVK-Retail/Bilder-Pictures/SAFLAX-",'Basis-Tabelle-Samen'!W189,"-",'Basis-Tabelle-Samen'!J189,"-garden-in-the-bag-hungarian.jpg")),
" ACHTUNG")))))))))))))))))))))))))))))</f>
        <v>https://www.saflax.de/0-WVK-Retail/Bilder-Pictures/SAFLAX-65301-ocimum-basilicum-garden-in-the-bag-english.jpg</v>
      </c>
    </row>
    <row r="193" spans="1:43" ht="17.100000000000001" customHeight="1" x14ac:dyDescent="0.2">
      <c r="A193" s="318" t="str">
        <f>IF('Basis-Tabelle-Samen'!A196="","",IF($C$1="Deutsch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93" s="319" t="str">
        <f>'Basis-Tabelle-Samen'!I196</f>
        <v>Ocimum basilicum</v>
      </c>
      <c r="C193" s="316" t="str">
        <f>IF($C$1="Bulgarisch - BG",'Basis-Tabelle-Samen'!Z196,
IF($C$1="Dänisch - DK",'Basis-Tabelle-Samen'!AA196,
IF($C$1="Deutsch - DE",'Basis-Tabelle-Samen'!AB196,
IF($C$1="Englisch - UK",'Basis-Tabelle-Samen'!AC196,
IF($C$1="Estnisch - EE",'Basis-Tabelle-Samen'!AD196,
IF($C$1="Finnisch - FI",'Basis-Tabelle-Samen'!AE196,
IF($C$1="Französisch - FR",'Basis-Tabelle-Samen'!AF196,
IF($C$1="Griechisch - GR",'Basis-Tabelle-Samen'!AG196,
IF($C$1="Irisch - IE",'Basis-Tabelle-Samen'!AH196,
IF($C$1="Isländisch - IS",'Basis-Tabelle-Samen'!AI196,
IF($C$1="Italienisch - IT",'Basis-Tabelle-Samen'!AJ196,
IF($C$1="Japanisch - JP",'Basis-Tabelle-Samen'!AK196,
IF($C$1="Kroatisch - HR",'Basis-Tabelle-Samen'!AL196,
IF($C$1="Lettisch - LV",'Basis-Tabelle-Samen'!AM196,
IF($C$1="Litauisch - LT",'Basis-Tabelle-Samen'!AN196,
IF($C$1="Maltesisch - MT",'Basis-Tabelle-Samen'!AO196,
IF($C$1="Niederländisch - NL",'Basis-Tabelle-Samen'!AP196,
IF($C$1="Norwegisch - NO",'Basis-Tabelle-Samen'!AQ196,
IF($C$1="Polnisch - PL",'Basis-Tabelle-Samen'!AR196,
IF($C$1="Portugiesisch - PT",'Basis-Tabelle-Samen'!AS196,
IF($C$1="Rumänisch - RO",'Basis-Tabelle-Samen'!AT196,
IF($C$1="Schwedisch - SE",'Basis-Tabelle-Samen'!AU196,
IF($C$1="Slowakisch - SK",'Basis-Tabelle-Samen'!AV196,
IF($C$1="Slowenisch - SI",'Basis-Tabelle-Samen'!AW196,
IF($C$1="Spanisch - ES",'Basis-Tabelle-Samen'!AX196,
IF($C$1="Tschechisch - CZ",'Basis-Tabelle-Samen'!AY196,
IF($C$1="Türkisch - TR",'Basis-Tabelle-Samen'!AZ196,
IF($C$1="Ungarisch - HU",'Basis-Tabelle-Samen'!BA196,
" ACHTUNG"))))))))))))))))))))))))))))</f>
        <v>Organic - Basil Red</v>
      </c>
      <c r="D193" s="320">
        <f>'Basis-Tabelle-Samen'!F196</f>
        <v>400</v>
      </c>
      <c r="E193" s="321" t="str">
        <f>'Basis-Tabelle-Samen'!H196</f>
        <v>7 %</v>
      </c>
      <c r="F193" s="322" t="str">
        <f>IF('Basis-Tabelle-Samen'!G196="","",'Basis-Tabelle-Samen'!G196)</f>
        <v>03</v>
      </c>
      <c r="G193" s="320">
        <f>'Basis-Tabelle-Samen'!C196</f>
        <v>15308</v>
      </c>
      <c r="H193" s="323">
        <f>'Basis-Tabelle-Samen'!D196</f>
        <v>4055473153087</v>
      </c>
      <c r="I193" s="324">
        <f>'Basis-Tabelle-Samen'!E196</f>
        <v>2.0499999999999998</v>
      </c>
      <c r="J193" s="325">
        <f t="shared" si="2"/>
        <v>12</v>
      </c>
      <c r="K193" s="326">
        <f>'Basis-Tabelle-Samen'!K196</f>
        <v>75308</v>
      </c>
      <c r="L193" s="323">
        <f>'Basis-Tabelle-Samen'!L196</f>
        <v>4055473753089</v>
      </c>
      <c r="M193" s="324">
        <f>'Basis-Tabelle-Samen'!M196</f>
        <v>2.4500000000000002</v>
      </c>
      <c r="N193" s="326">
        <f>IF(K193&lt;1,"",'3'!$I$15)</f>
        <v>15</v>
      </c>
      <c r="O193" s="327">
        <f>IF(K193&lt;1,"",'3'!$J$11)</f>
        <v>90</v>
      </c>
      <c r="P193" s="326">
        <f>'Basis-Tabelle-Samen'!N196</f>
        <v>85308</v>
      </c>
      <c r="Q193" s="323">
        <f>'Basis-Tabelle-Samen'!O196</f>
        <v>4055473853086</v>
      </c>
      <c r="R193" s="328">
        <f>'Basis-Tabelle-Samen'!P196</f>
        <v>3.75</v>
      </c>
      <c r="S193" s="326">
        <f>IF(R193&lt;1,"",'3'!$M$15)</f>
        <v>18</v>
      </c>
      <c r="T193" s="327">
        <f>IF(R193&lt;1,"",'3'!$N$11)</f>
        <v>72</v>
      </c>
      <c r="U193" s="326">
        <f>'Basis-Tabelle-Samen'!Q196</f>
        <v>55308</v>
      </c>
      <c r="V193" s="323">
        <f>'Basis-Tabelle-Samen'!R196</f>
        <v>4055473553085</v>
      </c>
      <c r="W193" s="324">
        <f>'Basis-Tabelle-Samen'!S196</f>
        <v>4.95</v>
      </c>
      <c r="X193" s="326">
        <f>IF(U193&lt;1,"",'3'!$Q$15)</f>
        <v>6</v>
      </c>
      <c r="Y193" s="327">
        <f>IF(U193&lt;1,"",'3'!$R$11)</f>
        <v>24</v>
      </c>
      <c r="Z193" s="326">
        <f>'Basis-Tabelle-Samen'!T196</f>
        <v>35308</v>
      </c>
      <c r="AA193" s="323">
        <f>'Basis-Tabelle-Samen'!U196</f>
        <v>4055473353081</v>
      </c>
      <c r="AB193" s="324">
        <f>'Basis-Tabelle-Samen'!V196</f>
        <v>6.75</v>
      </c>
      <c r="AC193" s="326">
        <f>IF(Z193&lt;1,"",'3'!$U$15)</f>
        <v>6</v>
      </c>
      <c r="AD193" s="327">
        <f>IF(Z193&lt;1,"",'3'!$V$11)</f>
        <v>24</v>
      </c>
      <c r="AE193" s="326">
        <f>'Basis-Tabelle-Samen'!W196</f>
        <v>65308</v>
      </c>
      <c r="AF193" s="323">
        <f>'Basis-Tabelle-Samen'!X196</f>
        <v>4055473653082</v>
      </c>
      <c r="AG193" s="324">
        <f>'Basis-Tabelle-Samen'!Y196</f>
        <v>2.95</v>
      </c>
      <c r="AH193" s="326">
        <f>IF(AE193&lt;1,"",'3'!$Y$15)</f>
        <v>8</v>
      </c>
      <c r="AI193" s="327">
        <f>IF(AE193&lt;1,"",'3'!$Z$11)</f>
        <v>64</v>
      </c>
      <c r="AJ193" s="315"/>
      <c r="AK193" s="316" t="str">
        <f>IF(G193&lt;1,"",
IF($C$1="Bulgarisch - BG",HYPERLINK(CONCATENATE("https://www.saflax.de/0-WVK-Retail/Bilder-Pictures/SAFLAX-",'Basis-Tabelle-Samen'!C196,"-",'Basis-Tabelle-Samen'!J196,"-seed-package-front-cr-bulgarian.jpg")),
IF($C$1="Dänisch - DK",HYPERLINK(CONCATENATE("https://www.saflax.de/0-WVK-Retail/Bilder-Pictures/SAFLAX-",'Basis-Tabelle-Samen'!C196,"-",'Basis-Tabelle-Samen'!J196,"-seed-package-front-cr-danish.jpg")),
IF($C$1="Deutsch - DE",HYPERLINK(CONCATENATE("https://www.saflax.de/0-WVK-Retail/Bilder-Pictures/SAFLAX-",'Basis-Tabelle-Samen'!C196,"-",'Basis-Tabelle-Samen'!J196,"-seed-package-front-cr-german.jpg")),
IF($C$1="Englisch - UK",HYPERLINK(CONCATENATE("https://www.saflax.de/0-WVK-Retail/Bilder-Pictures/SAFLAX-",'Basis-Tabelle-Samen'!C196,"-",'Basis-Tabelle-Samen'!J196,"-seed-package-front-cr-english.jpg")),
IF($C$1="Estnisch - EE",HYPERLINK(CONCATENATE("https://www.saflax.de/0-WVK-Retail/Bilder-Pictures/SAFLAX-",'Basis-Tabelle-Samen'!C196,"-",'Basis-Tabelle-Samen'!J196,"-seed-package-front-cr-estonian.jpg")),
IF($C$1="Finnisch - FI",HYPERLINK(CONCATENATE("https://www.saflax.de/0-WVK-Retail/Bilder-Pictures/SAFLAX-",'Basis-Tabelle-Samen'!C196,"-",'Basis-Tabelle-Samen'!J196,"-seed-package-front-cr-finnish.jpg")),
IF($C$1="Französisch - FR",HYPERLINK(CONCATENATE("https://www.saflax.de/0-WVK-Retail/Bilder-Pictures/SAFLAX-",'Basis-Tabelle-Samen'!C196,"-",'Basis-Tabelle-Samen'!J196,"-seed-package-front-cr-french.jpg")),
IF($C$1="Griechisch - GR",HYPERLINK(CONCATENATE("https://www.saflax.de/0-WVK-Retail/Bilder-Pictures/SAFLAX-",'Basis-Tabelle-Samen'!C196,"-",'Basis-Tabelle-Samen'!J196,"-seed-package-front-cr-greek.jpg")),
IF($C$1="Irisch - IE",HYPERLINK(CONCATENATE("https://www.saflax.de/0-WVK-Retail/Bilder-Pictures/SAFLAX-",'Basis-Tabelle-Samen'!C196,"-",'Basis-Tabelle-Samen'!J196,"-seed-package-front-cr-irish.jpg")),
IF($C$1="Isländisch - IS",HYPERLINK(CONCATENATE("https://www.saflax.de/0-WVK-Retail/Bilder-Pictures/SAFLAX-",'Basis-Tabelle-Samen'!C196,"-",'Basis-Tabelle-Samen'!J196,"-seed-package-front-cr-icelandic.jpg")),
IF($C$1="Italienisch - IT",HYPERLINK(CONCATENATE("https://www.saflax.de/0-WVK-Retail/Bilder-Pictures/SAFLAX-",'Basis-Tabelle-Samen'!C196,"-",'Basis-Tabelle-Samen'!J196,"-seed-package-front-cr-italian.jpg")),
IF($C$1="Japanisch - JP",HYPERLINK(CONCATENATE("https://www.saflax.de/0-WVK-Retail/Bilder-Pictures/SAFLAX-",'Basis-Tabelle-Samen'!C196,"-",'Basis-Tabelle-Samen'!J196,"-seed-package-front-cr-japanese.jpg")),
IF($C$1="Kroatisch - HR",HYPERLINK(CONCATENATE("https://www.saflax.de/0-WVK-Retail/Bilder-Pictures/SAFLAX-",'Basis-Tabelle-Samen'!C196,"-",'Basis-Tabelle-Samen'!J196,"-seed-package-front-cr-croatian.jpg")),
IF($C$1="Lettisch - LV",HYPERLINK(CONCATENATE("https://www.saflax.de/0-WVK-Retail/Bilder-Pictures/SAFLAX-",'Basis-Tabelle-Samen'!C196,"-",'Basis-Tabelle-Samen'!J196,"-seed-package-front-cr-latvian.jpg")),
IF($C$1="Litauisch - LT",HYPERLINK(CONCATENATE("https://www.saflax.de/0-WVK-Retail/Bilder-Pictures/SAFLAX-",'Basis-Tabelle-Samen'!C196,"-",'Basis-Tabelle-Samen'!J196,"-seed-package-front-cr-lithuanian.jpg")),
IF($C$1="Maltesisch - MT",HYPERLINK(CONCATENATE("https://www.saflax.de/0-WVK-Retail/Bilder-Pictures/SAFLAX-",'Basis-Tabelle-Samen'!C196,"-",'Basis-Tabelle-Samen'!J196,"-seed-package-front-cr-maltese.jpg")),
IF($C$1="Niederländisch - NL",HYPERLINK(CONCATENATE("https://www.saflax.de/0-WVK-Retail/Bilder-Pictures/SAFLAX-",'Basis-Tabelle-Samen'!C196,"-",'Basis-Tabelle-Samen'!J196,"-seed-package-front-cr-dutch.jpg")),
IF($C$1="Norwegisch - NO",HYPERLINK(CONCATENATE("https://www.saflax.de/0-WVK-Retail/Bilder-Pictures/SAFLAX-",'Basis-Tabelle-Samen'!C196,"-",'Basis-Tabelle-Samen'!J196,"-seed-package-front-cr-nowegian.jpg")),
IF($C$1="Polnisch - PL",HYPERLINK(CONCATENATE("https://www.saflax.de/0-WVK-Retail/Bilder-Pictures/SAFLAX-",'Basis-Tabelle-Samen'!C196,"-",'Basis-Tabelle-Samen'!J196,"-seed-package-front-cr-polish.jpg")),
IF($C$1="Portugiesisch - PT",HYPERLINK(CONCATENATE("https://www.saflax.de/0-WVK-Retail/Bilder-Pictures/SAFLAX-",'Basis-Tabelle-Samen'!C196,"-",'Basis-Tabelle-Samen'!J196,"-seed-package-front-cr-portuguese.jpg")),
IF($C$1="Rumänisch - RO",HYPERLINK(CONCATENATE("https://www.saflax.de/0-WVK-Retail/Bilder-Pictures/SAFLAX-",'Basis-Tabelle-Samen'!C196,"-",'Basis-Tabelle-Samen'!J196,"-seed-package-front-cr-romanian.jpg")),
IF($C$1="Schwedisch - SE",HYPERLINK(CONCATENATE("https://www.saflax.de/0-WVK-Retail/Bilder-Pictures/SAFLAX-",'Basis-Tabelle-Samen'!C196,"-",'Basis-Tabelle-Samen'!J196,"-seed-package-front-cr-swedish.jpg")),
IF($C$1="Slowakisch - SK",HYPERLINK(CONCATENATE("https://www.saflax.de/0-WVK-Retail/Bilder-Pictures/SAFLAX-",'Basis-Tabelle-Samen'!C196,"-",'Basis-Tabelle-Samen'!J196,"-seed-package-front-cr-slovak.jpg")),
IF($C$1="Slowenisch - SI",HYPERLINK(CONCATENATE("https://www.saflax.de/0-WVK-Retail/Bilder-Pictures/SAFLAX-",'Basis-Tabelle-Samen'!C196,"-",'Basis-Tabelle-Samen'!J196,"-seed-package-front-cr-slovenian.jpg")),
IF($C$1="Spanisch - ES",HYPERLINK(CONCATENATE("https://www.saflax.de/0-WVK-Retail/Bilder-Pictures/SAFLAX-",'Basis-Tabelle-Samen'!C196,"-",'Basis-Tabelle-Samen'!J196,"-seed-package-front-cr-spanish.jpg")),
IF($C$1="Tschechisch - CZ",HYPERLINK(CONCATENATE("https://www.saflax.de/0-WVK-Retail/Bilder-Pictures/SAFLAX-",'Basis-Tabelle-Samen'!C196,"-",'Basis-Tabelle-Samen'!J196,"-seed-package-front-cr-czech.jpg")),
IF($C$1="Türkisch - TR",HYPERLINK(CONCATENATE("https://www.saflax.de/0-WVK-Retail/Bilder-Pictures/SAFLAX-",'Basis-Tabelle-Samen'!C196,"-",'Basis-Tabelle-Samen'!J196,"-seed-package-front-cr-turkish.jpg")),
IF($C$1="Ungarisch - HU",HYPERLINK(CONCATENATE("https://www.saflax.de/0-WVK-Retail/Bilder-Pictures/SAFLAX-",'Basis-Tabelle-Samen'!C196,"-",'Basis-Tabelle-Samen'!J196,"-seed-package-front-cr-hungarian.jpg")),
" ACHTUNG")))))))))))))))))))))))))))))</f>
        <v>https://www.saflax.de/0-WVK-Retail/Bilder-Pictures/SAFLAX-15308-ocimum-basilicum-seed-package-front-cr-english.jpg</v>
      </c>
      <c r="AL193" s="330" t="str">
        <f>IF(G193&lt;1,"",
IF($C$1="Bulgarisch - BG",HYPERLINK(CONCATENATE("https://www.saflax.de/0-WVK-Retail/Bilder-Pictures/SAFLAX-",'Basis-Tabelle-Samen'!C196,"-",'Basis-Tabelle-Samen'!J196,"-seed-package-back-cr-bulgarian.jpg")),
IF($C$1="Dänisch - DK",HYPERLINK(CONCATENATE("https://www.saflax.de/0-WVK-Retail/Bilder-Pictures/SAFLAX-",'Basis-Tabelle-Samen'!C196,"-",'Basis-Tabelle-Samen'!J196,"-seed-package-back-cr-danish.jpg")),
IF($C$1="Deutsch - DE",HYPERLINK(CONCATENATE("https://www.saflax.de/0-WVK-Retail/Bilder-Pictures/SAFLAX-",'Basis-Tabelle-Samen'!C196,"-",'Basis-Tabelle-Samen'!J196,"-seed-package-back-cr-german.jpg")),
IF($C$1="Englisch - UK",HYPERLINK(CONCATENATE("https://www.saflax.de/0-WVK-Retail/Bilder-Pictures/SAFLAX-",'Basis-Tabelle-Samen'!C196,"-",'Basis-Tabelle-Samen'!J196,"-seed-package-back-cr-english.jpg")),
IF($C$1="Estnisch - EE",HYPERLINK(CONCATENATE("https://www.saflax.de/0-WVK-Retail/Bilder-Pictures/SAFLAX-",'Basis-Tabelle-Samen'!C196,"-",'Basis-Tabelle-Samen'!J196,"-seed-package-back-cr-estonian.jpg")),
IF($C$1="Finnisch - FI",HYPERLINK(CONCATENATE("https://www.saflax.de/0-WVK-Retail/Bilder-Pictures/SAFLAX-",'Basis-Tabelle-Samen'!C196,"-",'Basis-Tabelle-Samen'!J196,"-seed-package-back-cr-finnish.jpg")),
IF($C$1="Französisch - FR",HYPERLINK(CONCATENATE("https://www.saflax.de/0-WVK-Retail/Bilder-Pictures/SAFLAX-",'Basis-Tabelle-Samen'!C196,"-",'Basis-Tabelle-Samen'!J196,"-seed-package-back-cr-french.jpg")),
IF($C$1="Griechisch - GR",HYPERLINK(CONCATENATE("https://www.saflax.de/0-WVK-Retail/Bilder-Pictures/SAFLAX-",'Basis-Tabelle-Samen'!C196,"-",'Basis-Tabelle-Samen'!J196,"-seed-package-back-cr-greek.jpg")),
IF($C$1="Irisch - IE",HYPERLINK(CONCATENATE("https://www.saflax.de/0-WVK-Retail/Bilder-Pictures/SAFLAX-",'Basis-Tabelle-Samen'!C196,"-",'Basis-Tabelle-Samen'!J196,"-seed-package-back-cr-irish.jpg")),
IF($C$1="Isländisch - IS",HYPERLINK(CONCATENATE("https://www.saflax.de/0-WVK-Retail/Bilder-Pictures/SAFLAX-",'Basis-Tabelle-Samen'!C196,"-",'Basis-Tabelle-Samen'!J196,"-seed-package-back-cr-icelandic.jpg")),
IF($C$1="Italienisch - IT",HYPERLINK(CONCATENATE("https://www.saflax.de/0-WVK-Retail/Bilder-Pictures/SAFLAX-",'Basis-Tabelle-Samen'!C196,"-",'Basis-Tabelle-Samen'!J196,"-seed-package-back-cr-italian.jpg")),
IF($C$1="Japanisch - JP",HYPERLINK(CONCATENATE("https://www.saflax.de/0-WVK-Retail/Bilder-Pictures/SAFLAX-",'Basis-Tabelle-Samen'!C196,"-",'Basis-Tabelle-Samen'!J196,"-seed-package-back-cr-japanese.jpg")),
IF($C$1="Kroatisch - HR",HYPERLINK(CONCATENATE("https://www.saflax.de/0-WVK-Retail/Bilder-Pictures/SAFLAX-",'Basis-Tabelle-Samen'!C196,"-",'Basis-Tabelle-Samen'!J196,"-seed-package-back-cr-croatian.jpg")),
IF($C$1="Lettisch - LV",HYPERLINK(CONCATENATE("https://www.saflax.de/0-WVK-Retail/Bilder-Pictures/SAFLAX-",'Basis-Tabelle-Samen'!C196,"-",'Basis-Tabelle-Samen'!J196,"-seed-package-back-cr-latvian.jpg")),
IF($C$1="Litauisch - LT",HYPERLINK(CONCATENATE("https://www.saflax.de/0-WVK-Retail/Bilder-Pictures/SAFLAX-",'Basis-Tabelle-Samen'!C196,"-",'Basis-Tabelle-Samen'!J196,"-seed-package-back-cr-lithuanian.jpg")),
IF($C$1="Maltesisch - MT",HYPERLINK(CONCATENATE("https://www.saflax.de/0-WVK-Retail/Bilder-Pictures/SAFLAX-",'Basis-Tabelle-Samen'!C196,"-",'Basis-Tabelle-Samen'!J196,"-seed-package-back-cr-maltese.jpg")),
IF($C$1="Niederländisch - NL",HYPERLINK(CONCATENATE("https://www.saflax.de/0-WVK-Retail/Bilder-Pictures/SAFLAX-",'Basis-Tabelle-Samen'!C196,"-",'Basis-Tabelle-Samen'!J196,"-seed-package-back-cr-dutch.jpg")),
IF($C$1="Norwegisch - NO",HYPERLINK(CONCATENATE("https://www.saflax.de/0-WVK-Retail/Bilder-Pictures/SAFLAX-",'Basis-Tabelle-Samen'!C196,"-",'Basis-Tabelle-Samen'!J196,"-seed-package-back-cr-nowegian.jpg")),
IF($C$1="Polnisch - PL",HYPERLINK(CONCATENATE("https://www.saflax.de/0-WVK-Retail/Bilder-Pictures/SAFLAX-",'Basis-Tabelle-Samen'!C196,"-",'Basis-Tabelle-Samen'!J196,"-seed-package-back-cr-polish.jpg")),
IF($C$1="Portugiesisch - PT",HYPERLINK(CONCATENATE("https://www.saflax.de/0-WVK-Retail/Bilder-Pictures/SAFLAX-",'Basis-Tabelle-Samen'!C196,"-",'Basis-Tabelle-Samen'!J196,"-seed-package-back-cr-portuguese.jpg")),
IF($C$1="Rumänisch - RO",HYPERLINK(CONCATENATE("https://www.saflax.de/0-WVK-Retail/Bilder-Pictures/SAFLAX-",'Basis-Tabelle-Samen'!C196,"-",'Basis-Tabelle-Samen'!J196,"-seed-package-back-cr-romanian.jpg")),
IF($C$1="Schwedisch - SE",HYPERLINK(CONCATENATE("https://www.saflax.de/0-WVK-Retail/Bilder-Pictures/SAFLAX-",'Basis-Tabelle-Samen'!C196,"-",'Basis-Tabelle-Samen'!J196,"-seed-package-back-cr-swedish.jpg")),
IF($C$1="Slowakisch - SK",HYPERLINK(CONCATENATE("https://www.saflax.de/0-WVK-Retail/Bilder-Pictures/SAFLAX-",'Basis-Tabelle-Samen'!C196,"-",'Basis-Tabelle-Samen'!J196,"-seed-package-back-cr-slovak.jpg")),
IF($C$1="Slowenisch - SI",HYPERLINK(CONCATENATE("https://www.saflax.de/0-WVK-Retail/Bilder-Pictures/SAFLAX-",'Basis-Tabelle-Samen'!C196,"-",'Basis-Tabelle-Samen'!J196,"-seed-package-back-cr-slovenian.jpg")),
IF($C$1="Spanisch - ES",HYPERLINK(CONCATENATE("https://www.saflax.de/0-WVK-Retail/Bilder-Pictures/SAFLAX-",'Basis-Tabelle-Samen'!C196,"-",'Basis-Tabelle-Samen'!J196,"-seed-package-back-cr-spanish.jpg")),
IF($C$1="Tschechisch - CZ",HYPERLINK(CONCATENATE("https://www.saflax.de/0-WVK-Retail/Bilder-Pictures/SAFLAX-",'Basis-Tabelle-Samen'!C196,"-",'Basis-Tabelle-Samen'!J196,"-seed-package-back-cr-czech.jpg")),
IF($C$1="Türkisch - TR",HYPERLINK(CONCATENATE("https://www.saflax.de/0-WVK-Retail/Bilder-Pictures/SAFLAX-",'Basis-Tabelle-Samen'!C196,"-",'Basis-Tabelle-Samen'!J196,"-seed-package-back-cr-turkish.jpg")),
IF($C$1="Ungarisch - HU",HYPERLINK(CONCATENATE("https://www.saflax.de/0-WVK-Retail/Bilder-Pictures/SAFLAX-",'Basis-Tabelle-Samen'!C196,"-",'Basis-Tabelle-Samen'!J196,"-seed-package-back-cr-hungarian.jpg")),
" ACHTUNG")))))))))))))))))))))))))))))</f>
        <v>https://www.saflax.de/0-WVK-Retail/Bilder-Pictures/SAFLAX-15308-ocimum-basilicum-seed-package-back-cr-english.jpg</v>
      </c>
      <c r="AM193" s="330" t="str">
        <f>IF(H193&lt;1,"",
IF($C$1="Bulgarisch - BG",HYPERLINK(CONCATENATE("https://www.saflax.de/0-WVK-Retail/Bilder-Pictures/SAFLAX-",'Basis-Tabelle-Samen'!K196,"-",'Basis-Tabelle-Samen'!J196,"-garden-to-go-mini-bulgarian.jpg")),
IF($C$1="Dänisch - DK",HYPERLINK(CONCATENATE("https://www.saflax.de/0-WVK-Retail/Bilder-Pictures/SAFLAX-",'Basis-Tabelle-Samen'!K196,"-",'Basis-Tabelle-Samen'!J196,"-garden-to-go-mini-danish.jpg")),
IF($C$1="Deutsch - DE",HYPERLINK(CONCATENATE("https://www.saflax.de/0-WVK-Retail/Bilder-Pictures/SAFLAX-",'Basis-Tabelle-Samen'!K196,"-",'Basis-Tabelle-Samen'!J196,"-garden-to-go-mini-german.jpg")),
IF($C$1="Englisch - UK",HYPERLINK(CONCATENATE("https://www.saflax.de/0-WVK-Retail/Bilder-Pictures/SAFLAX-",'Basis-Tabelle-Samen'!K196,"-",'Basis-Tabelle-Samen'!J196,"-garden-to-go-mini-english.jpg")),
IF($C$1="Estnisch - EE",HYPERLINK(CONCATENATE("https://www.saflax.de/0-WVK-Retail/Bilder-Pictures/SAFLAX-",'Basis-Tabelle-Samen'!K196,"-",'Basis-Tabelle-Samen'!J196,"-garden-to-go-mini-estonian.jpg")),
IF($C$1="Finnisch - FI",HYPERLINK(CONCATENATE("https://www.saflax.de/0-WVK-Retail/Bilder-Pictures/SAFLAX-",'Basis-Tabelle-Samen'!K196,"-",'Basis-Tabelle-Samen'!J196,"-garden-to-go-mini-finnish.jpg")),
IF($C$1="Französisch - FR",HYPERLINK(CONCATENATE("https://www.saflax.de/0-WVK-Retail/Bilder-Pictures/SAFLAX-",'Basis-Tabelle-Samen'!K196,"-",'Basis-Tabelle-Samen'!J196,"-garden-to-go-mini-french.jpg")),
IF($C$1="Griechisch - GR",HYPERLINK(CONCATENATE("https://www.saflax.de/0-WVK-Retail/Bilder-Pictures/SAFLAX-",'Basis-Tabelle-Samen'!K196,"-",'Basis-Tabelle-Samen'!J196,"-garden-to-go-mini-greek.jpg")),
IF($C$1="Irisch - IE",HYPERLINK(CONCATENATE("https://www.saflax.de/0-WVK-Retail/Bilder-Pictures/SAFLAX-",'Basis-Tabelle-Samen'!K196,"-",'Basis-Tabelle-Samen'!J196,"-garden-to-go-mini-irish.jpg")),
IF($C$1="Isländisch - IS",HYPERLINK(CONCATENATE("https://www.saflax.de/0-WVK-Retail/Bilder-Pictures/SAFLAX-",'Basis-Tabelle-Samen'!K196,"-",'Basis-Tabelle-Samen'!J196,"-garden-to-go-mini-icelandic.jpg")),
IF($C$1="Italienisch - IT",HYPERLINK(CONCATENATE("https://www.saflax.de/0-WVK-Retail/Bilder-Pictures/SAFLAX-",'Basis-Tabelle-Samen'!K196,"-",'Basis-Tabelle-Samen'!J196,"-garden-to-go-mini-italian.jpg")),
IF($C$1="Japanisch - JP",HYPERLINK(CONCATENATE("https://www.saflax.de/0-WVK-Retail/Bilder-Pictures/SAFLAX-",'Basis-Tabelle-Samen'!K196,"-",'Basis-Tabelle-Samen'!J196,"-garden-to-go-mini-japanese.jpg")),
IF($C$1="Kroatisch - HR",HYPERLINK(CONCATENATE("https://www.saflax.de/0-WVK-Retail/Bilder-Pictures/SAFLAX-",'Basis-Tabelle-Samen'!K196,"-",'Basis-Tabelle-Samen'!J196,"-garden-to-go-mini-croatian.jpg")),
IF($C$1="Lettisch - LV",HYPERLINK(CONCATENATE("https://www.saflax.de/0-WVK-Retail/Bilder-Pictures/SAFLAX-",'Basis-Tabelle-Samen'!K196,"-",'Basis-Tabelle-Samen'!J196,"-garden-to-go-mini-latvian.jpg")),
IF($C$1="Litauisch - LT",HYPERLINK(CONCATENATE("https://www.saflax.de/0-WVK-Retail/Bilder-Pictures/SAFLAX-",'Basis-Tabelle-Samen'!K196,"-",'Basis-Tabelle-Samen'!J196,"-garden-to-go-mini-lithuanian.jpg")),
IF($C$1="Maltesisch - MT",HYPERLINK(CONCATENATE("https://www.saflax.de/0-WVK-Retail/Bilder-Pictures/SAFLAX-",'Basis-Tabelle-Samen'!K196,"-",'Basis-Tabelle-Samen'!J196,"-garden-to-go-mini-maltese.jpg")),
IF($C$1="Niederländisch - NL",HYPERLINK(CONCATENATE("https://www.saflax.de/0-WVK-Retail/Bilder-Pictures/SAFLAX-",'Basis-Tabelle-Samen'!K196,"-",'Basis-Tabelle-Samen'!J196,"-garden-to-go-mini-dutch.jpg")),
IF($C$1="Norwegisch - NO",HYPERLINK(CONCATENATE("https://www.saflax.de/0-WVK-Retail/Bilder-Pictures/SAFLAX-",'Basis-Tabelle-Samen'!K196,"-",'Basis-Tabelle-Samen'!J196,"-garden-to-go-mini-nowegian.jpg")),
IF($C$1="Polnisch - PL",HYPERLINK(CONCATENATE("https://www.saflax.de/0-WVK-Retail/Bilder-Pictures/SAFLAX-",'Basis-Tabelle-Samen'!K196,"-",'Basis-Tabelle-Samen'!J196,"-garden-to-go-mini-polish.jpg")),
IF($C$1="Portugiesisch - PT",HYPERLINK(CONCATENATE("https://www.saflax.de/0-WVK-Retail/Bilder-Pictures/SAFLAX-",'Basis-Tabelle-Samen'!K196,"-",'Basis-Tabelle-Samen'!J196,"-garden-to-go-mini-portuguese.jpg")),
IF($C$1="Rumänisch - RO",HYPERLINK(CONCATENATE("https://www.saflax.de/0-WVK-Retail/Bilder-Pictures/SAFLAX-",'Basis-Tabelle-Samen'!K196,"-",'Basis-Tabelle-Samen'!J196,"-garden-to-go-mini-romanian.jpg")),
IF($C$1="Schwedisch - SE",HYPERLINK(CONCATENATE("https://www.saflax.de/0-WVK-Retail/Bilder-Pictures/SAFLAX-",'Basis-Tabelle-Samen'!K196,"-",'Basis-Tabelle-Samen'!J196,"-garden-to-go-mini-swedish.jpg")),
IF($C$1="Slowakisch - SK",HYPERLINK(CONCATENATE("https://www.saflax.de/0-WVK-Retail/Bilder-Pictures/SAFLAX-",'Basis-Tabelle-Samen'!K196,"-",'Basis-Tabelle-Samen'!J196,"-garden-to-go-mini-slovak.jpg")),
IF($C$1="Slowenisch - SI",HYPERLINK(CONCATENATE("https://www.saflax.de/0-WVK-Retail/Bilder-Pictures/SAFLAX-",'Basis-Tabelle-Samen'!K196,"-",'Basis-Tabelle-Samen'!J196,"-garden-to-go-mini-slovenian.jpg")),
IF($C$1="Spanisch - ES",HYPERLINK(CONCATENATE("https://www.saflax.de/0-WVK-Retail/Bilder-Pictures/SAFLAX-",'Basis-Tabelle-Samen'!K196,"-",'Basis-Tabelle-Samen'!J196,"-garden-to-go-mini-spanish.jpg")),
IF($C$1="Tschechisch - CZ",HYPERLINK(CONCATENATE("https://www.saflax.de/0-WVK-Retail/Bilder-Pictures/SAFLAX-",'Basis-Tabelle-Samen'!K196,"-",'Basis-Tabelle-Samen'!J196,"-garden-to-go-mini-czech.jpg")),
IF($C$1="Türkisch - TR",HYPERLINK(CONCATENATE("https://www.saflax.de/0-WVK-Retail/Bilder-Pictures/SAFLAX-",'Basis-Tabelle-Samen'!K196,"-",'Basis-Tabelle-Samen'!J196,"-garden-to-go-mini-turkish.jpg")),
IF($C$1="Ungarisch - HU",HYPERLINK(CONCATENATE("https://www.saflax.de/0-WVK-Retail/Bilder-Pictures/SAFLAX-",'Basis-Tabelle-Samen'!K196,"-",'Basis-Tabelle-Samen'!J196,"-garden-to-go-mini-hungarian.jpg")),
" ACHTUNG")))))))))))))))))))))))))))))</f>
        <v>https://www.saflax.de/0-WVK-Retail/Bilder-Pictures/SAFLAX-75308-ocimum-basilicum-garden-to-go-mini-english.jpg</v>
      </c>
      <c r="AN193" s="330" t="str">
        <f>IF(I193&lt;1,"",
IF($C$1="Bulgarisch - BG",HYPERLINK(CONCATENATE("https://www.saflax.de/0-WVK-Retail/Bilder-Pictures/SAFLAX-",'Basis-Tabelle-Samen'!N196,"-",'Basis-Tabelle-Samen'!J196,"-garden-to-go-lite-bulgarian.jpg")),
IF($C$1="Dänisch - DK",HYPERLINK(CONCATENATE("https://www.saflax.de/0-WVK-Retail/Bilder-Pictures/SAFLAX-",'Basis-Tabelle-Samen'!N196,"-",'Basis-Tabelle-Samen'!J196,"-garden-to-go-lite-danish.jpg")),
IF($C$1="Deutsch - DE",HYPERLINK(CONCATENATE("https://www.saflax.de/0-WVK-Retail/Bilder-Pictures/SAFLAX-",'Basis-Tabelle-Samen'!N196,"-",'Basis-Tabelle-Samen'!J196,"-garden-to-go-lite-german.jpg")),
IF($C$1="Englisch - UK",HYPERLINK(CONCATENATE("https://www.saflax.de/0-WVK-Retail/Bilder-Pictures/SAFLAX-",'Basis-Tabelle-Samen'!N196,"-",'Basis-Tabelle-Samen'!J196,"-garden-to-go-lite-english.jpg")),
IF($C$1="Estnisch - EE",HYPERLINK(CONCATENATE("https://www.saflax.de/0-WVK-Retail/Bilder-Pictures/SAFLAX-",'Basis-Tabelle-Samen'!N196,"-",'Basis-Tabelle-Samen'!J196,"-garden-to-go-lite-estonian.jpg")),
IF($C$1="Finnisch - FI",HYPERLINK(CONCATENATE("https://www.saflax.de/0-WVK-Retail/Bilder-Pictures/SAFLAX-",'Basis-Tabelle-Samen'!N196,"-",'Basis-Tabelle-Samen'!J196,"-garden-to-go-lite-finnish.jpg")),
IF($C$1="Französisch - FR",HYPERLINK(CONCATENATE("https://www.saflax.de/0-WVK-Retail/Bilder-Pictures/SAFLAX-",'Basis-Tabelle-Samen'!N196,"-",'Basis-Tabelle-Samen'!J196,"-garden-to-go-lite-french.jpg")),
IF($C$1="Griechisch - GR",HYPERLINK(CONCATENATE("https://www.saflax.de/0-WVK-Retail/Bilder-Pictures/SAFLAX-",'Basis-Tabelle-Samen'!N196,"-",'Basis-Tabelle-Samen'!J196,"-garden-to-go-lite-greek.jpg")),
IF($C$1="Irisch - IE",HYPERLINK(CONCATENATE("https://www.saflax.de/0-WVK-Retail/Bilder-Pictures/SAFLAX-",'Basis-Tabelle-Samen'!N196,"-",'Basis-Tabelle-Samen'!J196,"-garden-to-go-lite-irish.jpg")),
IF($C$1="Isländisch - IS",HYPERLINK(CONCATENATE("https://www.saflax.de/0-WVK-Retail/Bilder-Pictures/SAFLAX-",'Basis-Tabelle-Samen'!N196,"-",'Basis-Tabelle-Samen'!J196,"-garden-to-go-lite-icelandic.jpg")),
IF($C$1="Italienisch - IT",HYPERLINK(CONCATENATE("https://www.saflax.de/0-WVK-Retail/Bilder-Pictures/SAFLAX-",'Basis-Tabelle-Samen'!N196,"-",'Basis-Tabelle-Samen'!J196,"-garden-to-go-lite-italian.jpg")),
IF($C$1="Japanisch - JP",HYPERLINK(CONCATENATE("https://www.saflax.de/0-WVK-Retail/Bilder-Pictures/SAFLAX-",'Basis-Tabelle-Samen'!N196,"-",'Basis-Tabelle-Samen'!J196,"-garden-to-go-lite-japanese.jpg")),
IF($C$1="Kroatisch - HR",HYPERLINK(CONCATENATE("https://www.saflax.de/0-WVK-Retail/Bilder-Pictures/SAFLAX-",'Basis-Tabelle-Samen'!N196,"-",'Basis-Tabelle-Samen'!J196,"-garden-to-go-lite-croatian.jpg")),
IF($C$1="Lettisch - LV",HYPERLINK(CONCATENATE("https://www.saflax.de/0-WVK-Retail/Bilder-Pictures/SAFLAX-",'Basis-Tabelle-Samen'!N196,"-",'Basis-Tabelle-Samen'!J196,"-garden-to-go-lite-latvian.jpg")),
IF($C$1="Litauisch - LT",HYPERLINK(CONCATENATE("https://www.saflax.de/0-WVK-Retail/Bilder-Pictures/SAFLAX-",'Basis-Tabelle-Samen'!N196,"-",'Basis-Tabelle-Samen'!J196,"-garden-to-go-lite-lithuanian.jpg")),
IF($C$1="Maltesisch - MT",HYPERLINK(CONCATENATE("https://www.saflax.de/0-WVK-Retail/Bilder-Pictures/SAFLAX-",'Basis-Tabelle-Samen'!N196,"-",'Basis-Tabelle-Samen'!J196,"-garden-to-go-lite-maltese.jpg")),
IF($C$1="Niederländisch - NL",HYPERLINK(CONCATENATE("https://www.saflax.de/0-WVK-Retail/Bilder-Pictures/SAFLAX-",'Basis-Tabelle-Samen'!N196,"-",'Basis-Tabelle-Samen'!J196,"-garden-to-go-lite-dutch.jpg")),
IF($C$1="Norwegisch - NO",HYPERLINK(CONCATENATE("https://www.saflax.de/0-WVK-Retail/Bilder-Pictures/SAFLAX-",'Basis-Tabelle-Samen'!N196,"-",'Basis-Tabelle-Samen'!J196,"-garden-to-go-lite-nowegian.jpg")),
IF($C$1="Polnisch - PL",HYPERLINK(CONCATENATE("https://www.saflax.de/0-WVK-Retail/Bilder-Pictures/SAFLAX-",'Basis-Tabelle-Samen'!N196,"-",'Basis-Tabelle-Samen'!J196,"-garden-to-go-lite-polish.jpg")),
IF($C$1="Portugiesisch - PT",HYPERLINK(CONCATENATE("https://www.saflax.de/0-WVK-Retail/Bilder-Pictures/SAFLAX-",'Basis-Tabelle-Samen'!N196,"-",'Basis-Tabelle-Samen'!J196,"-garden-to-go-lite-portuguese.jpg")),
IF($C$1="Rumänisch - RO",HYPERLINK(CONCATENATE("https://www.saflax.de/0-WVK-Retail/Bilder-Pictures/SAFLAX-",'Basis-Tabelle-Samen'!N196,"-",'Basis-Tabelle-Samen'!J196,"-garden-to-go-lite-romanian.jpg")),
IF($C$1="Schwedisch - SE",HYPERLINK(CONCATENATE("https://www.saflax.de/0-WVK-Retail/Bilder-Pictures/SAFLAX-",'Basis-Tabelle-Samen'!N196,"-",'Basis-Tabelle-Samen'!J196,"-garden-to-go-lite-swedish.jpg")),
IF($C$1="Slowakisch - SK",HYPERLINK(CONCATENATE("https://www.saflax.de/0-WVK-Retail/Bilder-Pictures/SAFLAX-",'Basis-Tabelle-Samen'!N196,"-",'Basis-Tabelle-Samen'!J196,"-garden-to-go-lite-slovak.jpg")),
IF($C$1="Slowenisch - SI",HYPERLINK(CONCATENATE("https://www.saflax.de/0-WVK-Retail/Bilder-Pictures/SAFLAX-",'Basis-Tabelle-Samen'!N196,"-",'Basis-Tabelle-Samen'!J196,"-garden-to-go-lite-slovenian.jpg")),
IF($C$1="Spanisch - ES",HYPERLINK(CONCATENATE("https://www.saflax.de/0-WVK-Retail/Bilder-Pictures/SAFLAX-",'Basis-Tabelle-Samen'!N196,"-",'Basis-Tabelle-Samen'!J196,"-garden-to-go-lite-spanish.jpg")),
IF($C$1="Tschechisch - CZ",HYPERLINK(CONCATENATE("https://www.saflax.de/0-WVK-Retail/Bilder-Pictures/SAFLAX-",'Basis-Tabelle-Samen'!N196,"-",'Basis-Tabelle-Samen'!J196,"-garden-to-go-lite-czech.jpg")),
IF($C$1="Türkisch - TR",HYPERLINK(CONCATENATE("https://www.saflax.de/0-WVK-Retail/Bilder-Pictures/SAFLAX-",'Basis-Tabelle-Samen'!N196,"-",'Basis-Tabelle-Samen'!J196,"-garden-to-go-lite-turkish.jpg")),
IF($C$1="Ungarisch - HU",HYPERLINK(CONCATENATE("https://www.saflax.de/0-WVK-Retail/Bilder-Pictures/SAFLAX-",'Basis-Tabelle-Samen'!N196,"-",'Basis-Tabelle-Samen'!J196,"-garden-to-go-lite-hungarian.jpg")),
" ACHTUNG")))))))))))))))))))))))))))))</f>
        <v>https://www.saflax.de/0-WVK-Retail/Bilder-Pictures/SAFLAX-85308-ocimum-basilicum-garden-to-go-lite-english.jpg</v>
      </c>
      <c r="AO193" s="330" t="str">
        <f>IF(J193&lt;1,"",
IF($C$1="Bulgarisch - BG",HYPERLINK(CONCATENATE("https://www.saflax.de/0-WVK-Retail/Bilder-Pictures/SAFLAX-",'Basis-Tabelle-Samen'!Q196,"-",'Basis-Tabelle-Samen'!J196,"-garden-to-go-bulgarian.jpg")),
IF($C$1="Dänisch - DK",HYPERLINK(CONCATENATE("https://www.saflax.de/0-WVK-Retail/Bilder-Pictures/SAFLAX-",'Basis-Tabelle-Samen'!Q196,"-",'Basis-Tabelle-Samen'!J196,"-garden-to-go-danish.jpg")),
IF($C$1="Deutsch - DE",HYPERLINK(CONCATENATE("https://www.saflax.de/0-WVK-Retail/Bilder-Pictures/SAFLAX-",'Basis-Tabelle-Samen'!Q196,"-",'Basis-Tabelle-Samen'!J196,"-garden-to-go-german.jpg")),
IF($C$1="Englisch - UK",HYPERLINK(CONCATENATE("https://www.saflax.de/0-WVK-Retail/Bilder-Pictures/SAFLAX-",'Basis-Tabelle-Samen'!Q196,"-",'Basis-Tabelle-Samen'!J196,"-garden-to-go-english.jpg")),
IF($C$1="Estnisch - EE",HYPERLINK(CONCATENATE("https://www.saflax.de/0-WVK-Retail/Bilder-Pictures/SAFLAX-",'Basis-Tabelle-Samen'!Q196,"-",'Basis-Tabelle-Samen'!J196,"-garden-to-go-estonian.jpg")),
IF($C$1="Finnisch - FI",HYPERLINK(CONCATENATE("https://www.saflax.de/0-WVK-Retail/Bilder-Pictures/SAFLAX-",'Basis-Tabelle-Samen'!Q196,"-",'Basis-Tabelle-Samen'!J196,"-garden-to-go-finnish.jpg")),
IF($C$1="Französisch - FR",HYPERLINK(CONCATENATE("https://www.saflax.de/0-WVK-Retail/Bilder-Pictures/SAFLAX-",'Basis-Tabelle-Samen'!Q196,"-",'Basis-Tabelle-Samen'!J196,"-garden-to-go-french.jpg")),
IF($C$1="Griechisch - GR",HYPERLINK(CONCATENATE("https://www.saflax.de/0-WVK-Retail/Bilder-Pictures/SAFLAX-",'Basis-Tabelle-Samen'!Q196,"-",'Basis-Tabelle-Samen'!J196,"-garden-to-go-greek.jpg")),
IF($C$1="Irisch - IE",HYPERLINK(CONCATENATE("https://www.saflax.de/0-WVK-Retail/Bilder-Pictures/SAFLAX-",'Basis-Tabelle-Samen'!Q196,"-",'Basis-Tabelle-Samen'!J196,"-garden-to-go-irish.jpg")),
IF($C$1="Isländisch - IS",HYPERLINK(CONCATENATE("https://www.saflax.de/0-WVK-Retail/Bilder-Pictures/SAFLAX-",'Basis-Tabelle-Samen'!Q196,"-",'Basis-Tabelle-Samen'!J196,"-garden-to-go-icelandic.jpg")),
IF($C$1="Italienisch - IT",HYPERLINK(CONCATENATE("https://www.saflax.de/0-WVK-Retail/Bilder-Pictures/SAFLAX-",'Basis-Tabelle-Samen'!Q196,"-",'Basis-Tabelle-Samen'!J196,"-garden-to-go-italian.jpg")),
IF($C$1="Japanisch - JP",HYPERLINK(CONCATENATE("https://www.saflax.de/0-WVK-Retail/Bilder-Pictures/SAFLAX-",'Basis-Tabelle-Samen'!Q196,"-",'Basis-Tabelle-Samen'!J196,"-garden-to-go-japanese.jpg")),
IF($C$1="Kroatisch - HR",HYPERLINK(CONCATENATE("https://www.saflax.de/0-WVK-Retail/Bilder-Pictures/SAFLAX-",'Basis-Tabelle-Samen'!Q196,"-",'Basis-Tabelle-Samen'!J196,"-garden-to-go-croatian.jpg")),
IF($C$1="Lettisch - LV",HYPERLINK(CONCATENATE("https://www.saflax.de/0-WVK-Retail/Bilder-Pictures/SAFLAX-",'Basis-Tabelle-Samen'!Q196,"-",'Basis-Tabelle-Samen'!J196,"-garden-to-go-latvian.jpg")),
IF($C$1="Litauisch - LT",HYPERLINK(CONCATENATE("https://www.saflax.de/0-WVK-Retail/Bilder-Pictures/SAFLAX-",'Basis-Tabelle-Samen'!Q196,"-",'Basis-Tabelle-Samen'!J196,"-garden-to-go-lithuanian.jpg")),
IF($C$1="Maltesisch - MT",HYPERLINK(CONCATENATE("https://www.saflax.de/0-WVK-Retail/Bilder-Pictures/SAFLAX-",'Basis-Tabelle-Samen'!Q196,"-",'Basis-Tabelle-Samen'!J196,"-garden-to-go-maltese.jpg")),
IF($C$1="Niederländisch - NL",HYPERLINK(CONCATENATE("https://www.saflax.de/0-WVK-Retail/Bilder-Pictures/SAFLAX-",'Basis-Tabelle-Samen'!Q196,"-",'Basis-Tabelle-Samen'!J196,"-garden-to-go-dutch.jpg")),
IF($C$1="Norwegisch - NO",HYPERLINK(CONCATENATE("https://www.saflax.de/0-WVK-Retail/Bilder-Pictures/SAFLAX-",'Basis-Tabelle-Samen'!Q196,"-",'Basis-Tabelle-Samen'!J196,"-garden-to-go-nowegian.jpg")),
IF($C$1="Polnisch - PL",HYPERLINK(CONCATENATE("https://www.saflax.de/0-WVK-Retail/Bilder-Pictures/SAFLAX-",'Basis-Tabelle-Samen'!Q196,"-",'Basis-Tabelle-Samen'!J196,"-garden-to-go-polish.jpg")),
IF($C$1="Portugiesisch - PT",HYPERLINK(CONCATENATE("https://www.saflax.de/0-WVK-Retail/Bilder-Pictures/SAFLAX-",'Basis-Tabelle-Samen'!Q196,"-",'Basis-Tabelle-Samen'!J196,"-garden-to-go-portuguese.jpg")),
IF($C$1="Rumänisch - RO",HYPERLINK(CONCATENATE("https://www.saflax.de/0-WVK-Retail/Bilder-Pictures/SAFLAX-",'Basis-Tabelle-Samen'!Q196,"-",'Basis-Tabelle-Samen'!J196,"-garden-to-go-romanian.jpg")),
IF($C$1="Schwedisch - SE",HYPERLINK(CONCATENATE("https://www.saflax.de/0-WVK-Retail/Bilder-Pictures/SAFLAX-",'Basis-Tabelle-Samen'!Q196,"-",'Basis-Tabelle-Samen'!J196,"-garden-to-go-swedish.jpg")),
IF($C$1="Slowakisch - SK",HYPERLINK(CONCATENATE("https://www.saflax.de/0-WVK-Retail/Bilder-Pictures/SAFLAX-",'Basis-Tabelle-Samen'!Q196,"-",'Basis-Tabelle-Samen'!J196,"-garden-to-go-slovak.jpg")),
IF($C$1="Slowenisch - SI",HYPERLINK(CONCATENATE("https://www.saflax.de/0-WVK-Retail/Bilder-Pictures/SAFLAX-",'Basis-Tabelle-Samen'!Q196,"-",'Basis-Tabelle-Samen'!J196,"-garden-to-go-slovenian.jpg")),
IF($C$1="Spanisch - ES",HYPERLINK(CONCATENATE("https://www.saflax.de/0-WVK-Retail/Bilder-Pictures/SAFLAX-",'Basis-Tabelle-Samen'!Q196,"-",'Basis-Tabelle-Samen'!J196,"-garden-to-go-spanish.jpg")),
IF($C$1="Tschechisch - CZ",HYPERLINK(CONCATENATE("https://www.saflax.de/0-WVK-Retail/Bilder-Pictures/SAFLAX-",'Basis-Tabelle-Samen'!Q196,"-",'Basis-Tabelle-Samen'!J196,"-garden-to-go-czech.jpg")),
IF($C$1="Türkisch - TR",HYPERLINK(CONCATENATE("https://www.saflax.de/0-WVK-Retail/Bilder-Pictures/SAFLAX-",'Basis-Tabelle-Samen'!Q196,"-",'Basis-Tabelle-Samen'!J196,"-garden-to-go-turkish.jpg")),
IF($C$1="Ungarisch - HU",HYPERLINK(CONCATENATE("https://www.saflax.de/0-WVK-Retail/Bilder-Pictures/SAFLAX-",'Basis-Tabelle-Samen'!Q196,"-",'Basis-Tabelle-Samen'!J196,"-garden-to-go-hungarian.jpg")),
" ACHTUNG")))))))))))))))))))))))))))))</f>
        <v>https://www.saflax.de/0-WVK-Retail/Bilder-Pictures/SAFLAX-55308-ocimum-basilicum-garden-to-go-english.jpg</v>
      </c>
      <c r="AP193" s="330" t="str">
        <f>IF(K193&lt;1,"",
IF($C$1="Bulgarisch - BG",HYPERLINK(CONCATENATE("https://www.saflax.de/0-WVK-Retail/Bilder-Pictures/SAFLAX-",'Basis-Tabelle-Samen'!T196,"-",'Basis-Tabelle-Samen'!J196,"-cultivation-set-bulgarian.jpg")),
IF($C$1="Dänisch - DK",HYPERLINK(CONCATENATE("https://www.saflax.de/0-WVK-Retail/Bilder-Pictures/SAFLAX-",'Basis-Tabelle-Samen'!T196,"-",'Basis-Tabelle-Samen'!J196,"-cultivation-set-danish.jpg")),
IF($C$1="Deutsch - DE",HYPERLINK(CONCATENATE("https://www.saflax.de/0-WVK-Retail/Bilder-Pictures/SAFLAX-",'Basis-Tabelle-Samen'!T196,"-",'Basis-Tabelle-Samen'!J196,"-cultivation-set-german.jpg")),
IF($C$1="Englisch - UK",HYPERLINK(CONCATENATE("https://www.saflax.de/0-WVK-Retail/Bilder-Pictures/SAFLAX-",'Basis-Tabelle-Samen'!T196,"-",'Basis-Tabelle-Samen'!J196,"-cultivation-set-english.jpg")),
IF($C$1="Estnisch - EE",HYPERLINK(CONCATENATE("https://www.saflax.de/0-WVK-Retail/Bilder-Pictures/SAFLAX-",'Basis-Tabelle-Samen'!T196,"-",'Basis-Tabelle-Samen'!J196,"-cultivation-set-estonian.jpg")),
IF($C$1="Finnisch - FI",HYPERLINK(CONCATENATE("https://www.saflax.de/0-WVK-Retail/Bilder-Pictures/SAFLAX-",'Basis-Tabelle-Samen'!T196,"-",'Basis-Tabelle-Samen'!J196,"-cultivation-set-finnish.jpg")),
IF($C$1="Französisch - FR",HYPERLINK(CONCATENATE("https://www.saflax.de/0-WVK-Retail/Bilder-Pictures/SAFLAX-",'Basis-Tabelle-Samen'!T196,"-",'Basis-Tabelle-Samen'!J196,"-cultivation-set-french.jpg")),
IF($C$1="Griechisch - GR",HYPERLINK(CONCATENATE("https://www.saflax.de/0-WVK-Retail/Bilder-Pictures/SAFLAX-",'Basis-Tabelle-Samen'!T196,"-",'Basis-Tabelle-Samen'!J196,"-cultivation-set-greek.jpg")),
IF($C$1="Irisch - IE",HYPERLINK(CONCATENATE("https://www.saflax.de/0-WVK-Retail/Bilder-Pictures/SAFLAX-",'Basis-Tabelle-Samen'!T196,"-",'Basis-Tabelle-Samen'!J196,"-cultivation-set-irish.jpg")),
IF($C$1="Isländisch - IS",HYPERLINK(CONCATENATE("https://www.saflax.de/0-WVK-Retail/Bilder-Pictures/SAFLAX-",'Basis-Tabelle-Samen'!T196,"-",'Basis-Tabelle-Samen'!J196,"-cultivation-set-icelandic.jpg")),
IF($C$1="Italienisch - IT",HYPERLINK(CONCATENATE("https://www.saflax.de/0-WVK-Retail/Bilder-Pictures/SAFLAX-",'Basis-Tabelle-Samen'!T196,"-",'Basis-Tabelle-Samen'!J196,"-cultivation-set-italian.jpg")),
IF($C$1="Japanisch - JP",HYPERLINK(CONCATENATE("https://www.saflax.de/0-WVK-Retail/Bilder-Pictures/SAFLAX-",'Basis-Tabelle-Samen'!T196,"-",'Basis-Tabelle-Samen'!J196,"-cultivation-set-japanese.jpg")),
IF($C$1="Kroatisch - HR",HYPERLINK(CONCATENATE("https://www.saflax.de/0-WVK-Retail/Bilder-Pictures/SAFLAX-",'Basis-Tabelle-Samen'!T196,"-",'Basis-Tabelle-Samen'!J196,"-cultivation-set-croatian.jpg")),
IF($C$1="Lettisch - LV",HYPERLINK(CONCATENATE("https://www.saflax.de/0-WVK-Retail/Bilder-Pictures/SAFLAX-",'Basis-Tabelle-Samen'!T196,"-",'Basis-Tabelle-Samen'!J196,"-cultivation-set-latvian.jpg")),
IF($C$1="Litauisch - LT",HYPERLINK(CONCATENATE("https://www.saflax.de/0-WVK-Retail/Bilder-Pictures/SAFLAX-",'Basis-Tabelle-Samen'!T196,"-",'Basis-Tabelle-Samen'!J196,"-cultivation-set-lithuanian.jpg")),
IF($C$1="Maltesisch - MT",HYPERLINK(CONCATENATE("https://www.saflax.de/0-WVK-Retail/Bilder-Pictures/SAFLAX-",'Basis-Tabelle-Samen'!T196,"-",'Basis-Tabelle-Samen'!J196,"-cultivation-set-maltese.jpg")),
IF($C$1="Niederländisch - NL",HYPERLINK(CONCATENATE("https://www.saflax.de/0-WVK-Retail/Bilder-Pictures/SAFLAX-",'Basis-Tabelle-Samen'!T196,"-",'Basis-Tabelle-Samen'!J196,"-cultivation-set-dutch.jpg")),
IF($C$1="Norwegisch - NO",HYPERLINK(CONCATENATE("https://www.saflax.de/0-WVK-Retail/Bilder-Pictures/SAFLAX-",'Basis-Tabelle-Samen'!T196,"-",'Basis-Tabelle-Samen'!J196,"-cultivation-set-nowegian.jpg")),
IF($C$1="Polnisch - PL",HYPERLINK(CONCATENATE("https://www.saflax.de/0-WVK-Retail/Bilder-Pictures/SAFLAX-",'Basis-Tabelle-Samen'!T196,"-",'Basis-Tabelle-Samen'!J196,"-cultivation-set-polish.jpg")),
IF($C$1="Portugiesisch - PT",HYPERLINK(CONCATENATE("https://www.saflax.de/0-WVK-Retail/Bilder-Pictures/SAFLAX-",'Basis-Tabelle-Samen'!T196,"-",'Basis-Tabelle-Samen'!J196,"-cultivation-set-portuguese.jpg")),
IF($C$1="Rumänisch - RO",HYPERLINK(CONCATENATE("https://www.saflax.de/0-WVK-Retail/Bilder-Pictures/SAFLAX-",'Basis-Tabelle-Samen'!T196,"-",'Basis-Tabelle-Samen'!J196,"-cultivation-set-romanian.jpg")),
IF($C$1="Schwedisch - SE",HYPERLINK(CONCATENATE("https://www.saflax.de/0-WVK-Retail/Bilder-Pictures/SAFLAX-",'Basis-Tabelle-Samen'!T196,"-",'Basis-Tabelle-Samen'!J196,"-cultivation-set-swedish.jpg")),
IF($C$1="Slowakisch - SK",HYPERLINK(CONCATENATE("https://www.saflax.de/0-WVK-Retail/Bilder-Pictures/SAFLAX-",'Basis-Tabelle-Samen'!T196,"-",'Basis-Tabelle-Samen'!J196,"-cultivation-set-slovak.jpg")),
IF($C$1="Slowenisch - SI",HYPERLINK(CONCATENATE("https://www.saflax.de/0-WVK-Retail/Bilder-Pictures/SAFLAX-",'Basis-Tabelle-Samen'!T196,"-",'Basis-Tabelle-Samen'!J196,"-cultivation-set-slovenian.jpg")),
IF($C$1="Spanisch - ES",HYPERLINK(CONCATENATE("https://www.saflax.de/0-WVK-Retail/Bilder-Pictures/SAFLAX-",'Basis-Tabelle-Samen'!T196,"-",'Basis-Tabelle-Samen'!J196,"-cultivation-set-spanish.jpg")),
IF($C$1="Tschechisch - CZ",HYPERLINK(CONCATENATE("https://www.saflax.de/0-WVK-Retail/Bilder-Pictures/SAFLAX-",'Basis-Tabelle-Samen'!T196,"-",'Basis-Tabelle-Samen'!J196,"-cultivation-set-czech.jpg")),
IF($C$1="Türkisch - TR",HYPERLINK(CONCATENATE("https://www.saflax.de/0-WVK-Retail/Bilder-Pictures/SAFLAX-",'Basis-Tabelle-Samen'!T196,"-",'Basis-Tabelle-Samen'!J196,"-cultivation-set-turkish.jpg")),
IF($C$1="Ungarisch - HU",HYPERLINK(CONCATENATE("https://www.saflax.de/0-WVK-Retail/Bilder-Pictures/SAFLAX-",'Basis-Tabelle-Samen'!T196,"-",'Basis-Tabelle-Samen'!J196,"-cultivation-set-hungarian.jpg")),
" ACHTUNG")))))))))))))))))))))))))))))</f>
        <v>https://www.saflax.de/0-WVK-Retail/Bilder-Pictures/SAFLAX-35308-ocimum-basilicum-cultivation-set-english.jpg</v>
      </c>
      <c r="AQ193" s="330" t="str">
        <f>IF(L193&lt;1,"",
IF($C$1="Bulgarisch - BG",HYPERLINK(CONCATENATE("https://www.saflax.de/0-WVK-Retail/Bilder-Pictures/SAFLAX-",'Basis-Tabelle-Samen'!W196,"-",'Basis-Tabelle-Samen'!J196,"-garden-in-the-bag-bulgarian.jpg")),
IF($C$1="Dänisch - DK",HYPERLINK(CONCATENATE("https://www.saflax.de/0-WVK-Retail/Bilder-Pictures/SAFLAX-",'Basis-Tabelle-Samen'!W196,"-",'Basis-Tabelle-Samen'!J196,"-garden-in-the-bag-danish.jpg")),
IF($C$1="Deutsch - DE",HYPERLINK(CONCATENATE("https://www.saflax.de/0-WVK-Retail/Bilder-Pictures/SAFLAX-",'Basis-Tabelle-Samen'!W196,"-",'Basis-Tabelle-Samen'!J196,"-garden-in-the-bag-german.jpg")),
IF($C$1="Englisch - UK",HYPERLINK(CONCATENATE("https://www.saflax.de/0-WVK-Retail/Bilder-Pictures/SAFLAX-",'Basis-Tabelle-Samen'!W196,"-",'Basis-Tabelle-Samen'!J196,"-garden-in-the-bag-english.jpg")),
IF($C$1="Estnisch - EE",HYPERLINK(CONCATENATE("https://www.saflax.de/0-WVK-Retail/Bilder-Pictures/SAFLAX-",'Basis-Tabelle-Samen'!W196,"-",'Basis-Tabelle-Samen'!J196,"-garden-in-the-bag-estonian.jpg")),
IF($C$1="Finnisch - FI",HYPERLINK(CONCATENATE("https://www.saflax.de/0-WVK-Retail/Bilder-Pictures/SAFLAX-",'Basis-Tabelle-Samen'!W196,"-",'Basis-Tabelle-Samen'!J196,"-garden-in-the-bag-finnish.jpg")),
IF($C$1="Französisch - FR",HYPERLINK(CONCATENATE("https://www.saflax.de/0-WVK-Retail/Bilder-Pictures/SAFLAX-",'Basis-Tabelle-Samen'!W196,"-",'Basis-Tabelle-Samen'!J196,"-garden-in-the-bag-french.jpg")),
IF($C$1="Griechisch - GR",HYPERLINK(CONCATENATE("https://www.saflax.de/0-WVK-Retail/Bilder-Pictures/SAFLAX-",'Basis-Tabelle-Samen'!W196,"-",'Basis-Tabelle-Samen'!J196,"-garden-in-the-bag-greek.jpg")),
IF($C$1="Irisch - IE",HYPERLINK(CONCATENATE("https://www.saflax.de/0-WVK-Retail/Bilder-Pictures/SAFLAX-",'Basis-Tabelle-Samen'!W196,"-",'Basis-Tabelle-Samen'!J196,"-garden-in-the-bag-irish.jpg")),
IF($C$1="Isländisch - IS",HYPERLINK(CONCATENATE("https://www.saflax.de/0-WVK-Retail/Bilder-Pictures/SAFLAX-",'Basis-Tabelle-Samen'!W196,"-",'Basis-Tabelle-Samen'!J196,"-garden-in-the-bag-icelandic.jpg")),
IF($C$1="Italienisch - IT",HYPERLINK(CONCATENATE("https://www.saflax.de/0-WVK-Retail/Bilder-Pictures/SAFLAX-",'Basis-Tabelle-Samen'!W196,"-",'Basis-Tabelle-Samen'!J196,"-garden-in-the-bag-italian.jpg")),
IF($C$1="Japanisch - JP",HYPERLINK(CONCATENATE("https://www.saflax.de/0-WVK-Retail/Bilder-Pictures/SAFLAX-",'Basis-Tabelle-Samen'!W196,"-",'Basis-Tabelle-Samen'!J196,"-garden-in-the-bag-japanese.jpg")),
IF($C$1="Kroatisch - HR",HYPERLINK(CONCATENATE("https://www.saflax.de/0-WVK-Retail/Bilder-Pictures/SAFLAX-",'Basis-Tabelle-Samen'!W196,"-",'Basis-Tabelle-Samen'!J196,"-garden-in-the-bag-croatian.jpg")),
IF($C$1="Lettisch - LV",HYPERLINK(CONCATENATE("https://www.saflax.de/0-WVK-Retail/Bilder-Pictures/SAFLAX-",'Basis-Tabelle-Samen'!W196,"-",'Basis-Tabelle-Samen'!J196,"-garden-in-the-bag-latvian.jpg")),
IF($C$1="Litauisch - LT",HYPERLINK(CONCATENATE("https://www.saflax.de/0-WVK-Retail/Bilder-Pictures/SAFLAX-",'Basis-Tabelle-Samen'!W196,"-",'Basis-Tabelle-Samen'!J196,"-garden-in-the-bag-lithuanian.jpg")),
IF($C$1="Maltesisch - MT",HYPERLINK(CONCATENATE("https://www.saflax.de/0-WVK-Retail/Bilder-Pictures/SAFLAX-",'Basis-Tabelle-Samen'!W196,"-",'Basis-Tabelle-Samen'!J196,"-garden-in-the-bag-maltese.jpg")),
IF($C$1="Niederländisch - NL",HYPERLINK(CONCATENATE("https://www.saflax.de/0-WVK-Retail/Bilder-Pictures/SAFLAX-",'Basis-Tabelle-Samen'!W196,"-",'Basis-Tabelle-Samen'!J196,"-garden-in-the-bag-dutch.jpg")),
IF($C$1="Norwegisch - NO",HYPERLINK(CONCATENATE("https://www.saflax.de/0-WVK-Retail/Bilder-Pictures/SAFLAX-",'Basis-Tabelle-Samen'!W196,"-",'Basis-Tabelle-Samen'!J196,"-garden-in-the-bag-nowegian.jpg")),
IF($C$1="Polnisch - PL",HYPERLINK(CONCATENATE("https://www.saflax.de/0-WVK-Retail/Bilder-Pictures/SAFLAX-",'Basis-Tabelle-Samen'!W196,"-",'Basis-Tabelle-Samen'!J196,"-garden-in-the-bag-polish.jpg")),
IF($C$1="Portugiesisch - PT",HYPERLINK(CONCATENATE("https://www.saflax.de/0-WVK-Retail/Bilder-Pictures/SAFLAX-",'Basis-Tabelle-Samen'!W196,"-",'Basis-Tabelle-Samen'!J196,"-garden-in-the-bag-portuguese.jpg")),
IF($C$1="Rumänisch - RO",HYPERLINK(CONCATENATE("https://www.saflax.de/0-WVK-Retail/Bilder-Pictures/SAFLAX-",'Basis-Tabelle-Samen'!W196,"-",'Basis-Tabelle-Samen'!J196,"-garden-in-the-bag-romanian.jpg")),
IF($C$1="Schwedisch - SE",HYPERLINK(CONCATENATE("https://www.saflax.de/0-WVK-Retail/Bilder-Pictures/SAFLAX-",'Basis-Tabelle-Samen'!W196,"-",'Basis-Tabelle-Samen'!J196,"-garden-in-the-bag-swedish.jpg")),
IF($C$1="Slowakisch - SK",HYPERLINK(CONCATENATE("https://www.saflax.de/0-WVK-Retail/Bilder-Pictures/SAFLAX-",'Basis-Tabelle-Samen'!W196,"-",'Basis-Tabelle-Samen'!J196,"-garden-in-the-bag-slovak.jpg")),
IF($C$1="Slowenisch - SI",HYPERLINK(CONCATENATE("https://www.saflax.de/0-WVK-Retail/Bilder-Pictures/SAFLAX-",'Basis-Tabelle-Samen'!W196,"-",'Basis-Tabelle-Samen'!J196,"-garden-in-the-bag-slovenian.jpg")),
IF($C$1="Spanisch - ES",HYPERLINK(CONCATENATE("https://www.saflax.de/0-WVK-Retail/Bilder-Pictures/SAFLAX-",'Basis-Tabelle-Samen'!W196,"-",'Basis-Tabelle-Samen'!J196,"-garden-in-the-bag-spanish.jpg")),
IF($C$1="Tschechisch - CZ",HYPERLINK(CONCATENATE("https://www.saflax.de/0-WVK-Retail/Bilder-Pictures/SAFLAX-",'Basis-Tabelle-Samen'!W196,"-",'Basis-Tabelle-Samen'!J196,"-garden-in-the-bag-czech.jpg")),
IF($C$1="Türkisch - TR",HYPERLINK(CONCATENATE("https://www.saflax.de/0-WVK-Retail/Bilder-Pictures/SAFLAX-",'Basis-Tabelle-Samen'!W196,"-",'Basis-Tabelle-Samen'!J196,"-garden-in-the-bag-turkish.jpg")),
IF($C$1="Ungarisch - HU",HYPERLINK(CONCATENATE("https://www.saflax.de/0-WVK-Retail/Bilder-Pictures/SAFLAX-",'Basis-Tabelle-Samen'!W196,"-",'Basis-Tabelle-Samen'!J196,"-garden-in-the-bag-hungarian.jpg")),
" ACHTUNG")))))))))))))))))))))))))))))</f>
        <v>https://www.saflax.de/0-WVK-Retail/Bilder-Pictures/SAFLAX-65308-ocimum-basilicum-garden-in-the-bag-english.jpg</v>
      </c>
    </row>
    <row r="194" spans="1:43" ht="17.100000000000001" customHeight="1" x14ac:dyDescent="0.2">
      <c r="A194" s="318" t="str">
        <f>IF('Basis-Tabelle-Samen'!A190="","",IF($C$1="Deutsch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94" s="319" t="str">
        <f>'Basis-Tabelle-Samen'!I190</f>
        <v>Ocimum basilicum</v>
      </c>
      <c r="C194" s="316" t="str">
        <f>IF($C$1="Bulgarisch - BG",'Basis-Tabelle-Samen'!Z190,
IF($C$1="Dänisch - DK",'Basis-Tabelle-Samen'!AA190,
IF($C$1="Deutsch - DE",'Basis-Tabelle-Samen'!AB190,
IF($C$1="Englisch - UK",'Basis-Tabelle-Samen'!AC190,
IF($C$1="Estnisch - EE",'Basis-Tabelle-Samen'!AD190,
IF($C$1="Finnisch - FI",'Basis-Tabelle-Samen'!AE190,
IF($C$1="Französisch - FR",'Basis-Tabelle-Samen'!AF190,
IF($C$1="Griechisch - GR",'Basis-Tabelle-Samen'!AG190,
IF($C$1="Irisch - IE",'Basis-Tabelle-Samen'!AH190,
IF($C$1="Isländisch - IS",'Basis-Tabelle-Samen'!AI190,
IF($C$1="Italienisch - IT",'Basis-Tabelle-Samen'!AJ190,
IF($C$1="Japanisch - JP",'Basis-Tabelle-Samen'!AK190,
IF($C$1="Kroatisch - HR",'Basis-Tabelle-Samen'!AL190,
IF($C$1="Lettisch - LV",'Basis-Tabelle-Samen'!AM190,
IF($C$1="Litauisch - LT",'Basis-Tabelle-Samen'!AN190,
IF($C$1="Maltesisch - MT",'Basis-Tabelle-Samen'!AO190,
IF($C$1="Niederländisch - NL",'Basis-Tabelle-Samen'!AP190,
IF($C$1="Norwegisch - NO",'Basis-Tabelle-Samen'!AQ190,
IF($C$1="Polnisch - PL",'Basis-Tabelle-Samen'!AR190,
IF($C$1="Portugiesisch - PT",'Basis-Tabelle-Samen'!AS190,
IF($C$1="Rumänisch - RO",'Basis-Tabelle-Samen'!AT190,
IF($C$1="Schwedisch - SE",'Basis-Tabelle-Samen'!AU190,
IF($C$1="Slowakisch - SK",'Basis-Tabelle-Samen'!AV190,
IF($C$1="Slowenisch - SI",'Basis-Tabelle-Samen'!AW190,
IF($C$1="Spanisch - ES",'Basis-Tabelle-Samen'!AX190,
IF($C$1="Tschechisch - CZ",'Basis-Tabelle-Samen'!AY190,
IF($C$1="Türkisch - TR",'Basis-Tabelle-Samen'!AZ190,
IF($C$1="Ungarisch - HU",'Basis-Tabelle-Samen'!BA190,
" ACHTUNG"))))))))))))))))))))))))))))</f>
        <v>Organic - Basil Thai</v>
      </c>
      <c r="D194" s="320">
        <f>'Basis-Tabelle-Samen'!F190</f>
        <v>250</v>
      </c>
      <c r="E194" s="321" t="str">
        <f>'Basis-Tabelle-Samen'!H190</f>
        <v>7 %</v>
      </c>
      <c r="F194" s="322" t="str">
        <f>IF('Basis-Tabelle-Samen'!G190="","",'Basis-Tabelle-Samen'!G190)</f>
        <v>03</v>
      </c>
      <c r="G194" s="320">
        <f>'Basis-Tabelle-Samen'!C190</f>
        <v>15302</v>
      </c>
      <c r="H194" s="323">
        <f>'Basis-Tabelle-Samen'!D190</f>
        <v>4055473153025</v>
      </c>
      <c r="I194" s="324">
        <f>'Basis-Tabelle-Samen'!E190</f>
        <v>2.0499999999999998</v>
      </c>
      <c r="J194" s="325">
        <f t="shared" si="2"/>
        <v>12</v>
      </c>
      <c r="K194" s="326">
        <f>'Basis-Tabelle-Samen'!K190</f>
        <v>75302</v>
      </c>
      <c r="L194" s="323">
        <f>'Basis-Tabelle-Samen'!L190</f>
        <v>4055473753027</v>
      </c>
      <c r="M194" s="324">
        <f>'Basis-Tabelle-Samen'!M190</f>
        <v>2.4500000000000002</v>
      </c>
      <c r="N194" s="326">
        <f>IF(K194&lt;1,"",'3'!$I$15)</f>
        <v>15</v>
      </c>
      <c r="O194" s="327">
        <f>IF(K194&lt;1,"",'3'!$J$11)</f>
        <v>90</v>
      </c>
      <c r="P194" s="326">
        <f>'Basis-Tabelle-Samen'!N190</f>
        <v>85302</v>
      </c>
      <c r="Q194" s="323">
        <f>'Basis-Tabelle-Samen'!O190</f>
        <v>4055473853024</v>
      </c>
      <c r="R194" s="328">
        <f>'Basis-Tabelle-Samen'!P190</f>
        <v>3.75</v>
      </c>
      <c r="S194" s="326">
        <f>IF(R194&lt;1,"",'3'!$M$15)</f>
        <v>18</v>
      </c>
      <c r="T194" s="327">
        <f>IF(R194&lt;1,"",'3'!$N$11)</f>
        <v>72</v>
      </c>
      <c r="U194" s="326">
        <f>'Basis-Tabelle-Samen'!Q190</f>
        <v>55302</v>
      </c>
      <c r="V194" s="323">
        <f>'Basis-Tabelle-Samen'!R190</f>
        <v>4055473553023</v>
      </c>
      <c r="W194" s="324">
        <f>'Basis-Tabelle-Samen'!S190</f>
        <v>4.95</v>
      </c>
      <c r="X194" s="326">
        <f>IF(U194&lt;1,"",'3'!$Q$15)</f>
        <v>6</v>
      </c>
      <c r="Y194" s="327">
        <f>IF(U194&lt;1,"",'3'!$R$11)</f>
        <v>24</v>
      </c>
      <c r="Z194" s="326">
        <f>'Basis-Tabelle-Samen'!T190</f>
        <v>35302</v>
      </c>
      <c r="AA194" s="323">
        <f>'Basis-Tabelle-Samen'!U190</f>
        <v>4055473353029</v>
      </c>
      <c r="AB194" s="324">
        <f>'Basis-Tabelle-Samen'!V190</f>
        <v>6.75</v>
      </c>
      <c r="AC194" s="326">
        <f>IF(Z194&lt;1,"",'3'!$U$15)</f>
        <v>6</v>
      </c>
      <c r="AD194" s="327">
        <f>IF(Z194&lt;1,"",'3'!$V$11)</f>
        <v>24</v>
      </c>
      <c r="AE194" s="326">
        <f>'Basis-Tabelle-Samen'!W190</f>
        <v>65302</v>
      </c>
      <c r="AF194" s="323">
        <f>'Basis-Tabelle-Samen'!X190</f>
        <v>4055473653020</v>
      </c>
      <c r="AG194" s="324">
        <f>'Basis-Tabelle-Samen'!Y190</f>
        <v>2.95</v>
      </c>
      <c r="AH194" s="326">
        <f>IF(AE194&lt;1,"",'3'!$Y$15)</f>
        <v>8</v>
      </c>
      <c r="AI194" s="327">
        <f>IF(AE194&lt;1,"",'3'!$Z$11)</f>
        <v>64</v>
      </c>
      <c r="AJ194" s="315"/>
      <c r="AK194" s="316" t="str">
        <f>IF(G194&lt;1,"",
IF($C$1="Bulgarisch - BG",HYPERLINK(CONCATENATE("https://www.saflax.de/0-WVK-Retail/Bilder-Pictures/SAFLAX-",'Basis-Tabelle-Samen'!C190,"-",'Basis-Tabelle-Samen'!J190,"-seed-package-front-cr-bulgarian.jpg")),
IF($C$1="Dänisch - DK",HYPERLINK(CONCATENATE("https://www.saflax.de/0-WVK-Retail/Bilder-Pictures/SAFLAX-",'Basis-Tabelle-Samen'!C190,"-",'Basis-Tabelle-Samen'!J190,"-seed-package-front-cr-danish.jpg")),
IF($C$1="Deutsch - DE",HYPERLINK(CONCATENATE("https://www.saflax.de/0-WVK-Retail/Bilder-Pictures/SAFLAX-",'Basis-Tabelle-Samen'!C190,"-",'Basis-Tabelle-Samen'!J190,"-seed-package-front-cr-german.jpg")),
IF($C$1="Englisch - UK",HYPERLINK(CONCATENATE("https://www.saflax.de/0-WVK-Retail/Bilder-Pictures/SAFLAX-",'Basis-Tabelle-Samen'!C190,"-",'Basis-Tabelle-Samen'!J190,"-seed-package-front-cr-english.jpg")),
IF($C$1="Estnisch - EE",HYPERLINK(CONCATENATE("https://www.saflax.de/0-WVK-Retail/Bilder-Pictures/SAFLAX-",'Basis-Tabelle-Samen'!C190,"-",'Basis-Tabelle-Samen'!J190,"-seed-package-front-cr-estonian.jpg")),
IF($C$1="Finnisch - FI",HYPERLINK(CONCATENATE("https://www.saflax.de/0-WVK-Retail/Bilder-Pictures/SAFLAX-",'Basis-Tabelle-Samen'!C190,"-",'Basis-Tabelle-Samen'!J190,"-seed-package-front-cr-finnish.jpg")),
IF($C$1="Französisch - FR",HYPERLINK(CONCATENATE("https://www.saflax.de/0-WVK-Retail/Bilder-Pictures/SAFLAX-",'Basis-Tabelle-Samen'!C190,"-",'Basis-Tabelle-Samen'!J190,"-seed-package-front-cr-french.jpg")),
IF($C$1="Griechisch - GR",HYPERLINK(CONCATENATE("https://www.saflax.de/0-WVK-Retail/Bilder-Pictures/SAFLAX-",'Basis-Tabelle-Samen'!C190,"-",'Basis-Tabelle-Samen'!J190,"-seed-package-front-cr-greek.jpg")),
IF($C$1="Irisch - IE",HYPERLINK(CONCATENATE("https://www.saflax.de/0-WVK-Retail/Bilder-Pictures/SAFLAX-",'Basis-Tabelle-Samen'!C190,"-",'Basis-Tabelle-Samen'!J190,"-seed-package-front-cr-irish.jpg")),
IF($C$1="Isländisch - IS",HYPERLINK(CONCATENATE("https://www.saflax.de/0-WVK-Retail/Bilder-Pictures/SAFLAX-",'Basis-Tabelle-Samen'!C190,"-",'Basis-Tabelle-Samen'!J190,"-seed-package-front-cr-icelandic.jpg")),
IF($C$1="Italienisch - IT",HYPERLINK(CONCATENATE("https://www.saflax.de/0-WVK-Retail/Bilder-Pictures/SAFLAX-",'Basis-Tabelle-Samen'!C190,"-",'Basis-Tabelle-Samen'!J190,"-seed-package-front-cr-italian.jpg")),
IF($C$1="Japanisch - JP",HYPERLINK(CONCATENATE("https://www.saflax.de/0-WVK-Retail/Bilder-Pictures/SAFLAX-",'Basis-Tabelle-Samen'!C190,"-",'Basis-Tabelle-Samen'!J190,"-seed-package-front-cr-japanese.jpg")),
IF($C$1="Kroatisch - HR",HYPERLINK(CONCATENATE("https://www.saflax.de/0-WVK-Retail/Bilder-Pictures/SAFLAX-",'Basis-Tabelle-Samen'!C190,"-",'Basis-Tabelle-Samen'!J190,"-seed-package-front-cr-croatian.jpg")),
IF($C$1="Lettisch - LV",HYPERLINK(CONCATENATE("https://www.saflax.de/0-WVK-Retail/Bilder-Pictures/SAFLAX-",'Basis-Tabelle-Samen'!C190,"-",'Basis-Tabelle-Samen'!J190,"-seed-package-front-cr-latvian.jpg")),
IF($C$1="Litauisch - LT",HYPERLINK(CONCATENATE("https://www.saflax.de/0-WVK-Retail/Bilder-Pictures/SAFLAX-",'Basis-Tabelle-Samen'!C190,"-",'Basis-Tabelle-Samen'!J190,"-seed-package-front-cr-lithuanian.jpg")),
IF($C$1="Maltesisch - MT",HYPERLINK(CONCATENATE("https://www.saflax.de/0-WVK-Retail/Bilder-Pictures/SAFLAX-",'Basis-Tabelle-Samen'!C190,"-",'Basis-Tabelle-Samen'!J190,"-seed-package-front-cr-maltese.jpg")),
IF($C$1="Niederländisch - NL",HYPERLINK(CONCATENATE("https://www.saflax.de/0-WVK-Retail/Bilder-Pictures/SAFLAX-",'Basis-Tabelle-Samen'!C190,"-",'Basis-Tabelle-Samen'!J190,"-seed-package-front-cr-dutch.jpg")),
IF($C$1="Norwegisch - NO",HYPERLINK(CONCATENATE("https://www.saflax.de/0-WVK-Retail/Bilder-Pictures/SAFLAX-",'Basis-Tabelle-Samen'!C190,"-",'Basis-Tabelle-Samen'!J190,"-seed-package-front-cr-nowegian.jpg")),
IF($C$1="Polnisch - PL",HYPERLINK(CONCATENATE("https://www.saflax.de/0-WVK-Retail/Bilder-Pictures/SAFLAX-",'Basis-Tabelle-Samen'!C190,"-",'Basis-Tabelle-Samen'!J190,"-seed-package-front-cr-polish.jpg")),
IF($C$1="Portugiesisch - PT",HYPERLINK(CONCATENATE("https://www.saflax.de/0-WVK-Retail/Bilder-Pictures/SAFLAX-",'Basis-Tabelle-Samen'!C190,"-",'Basis-Tabelle-Samen'!J190,"-seed-package-front-cr-portuguese.jpg")),
IF($C$1="Rumänisch - RO",HYPERLINK(CONCATENATE("https://www.saflax.de/0-WVK-Retail/Bilder-Pictures/SAFLAX-",'Basis-Tabelle-Samen'!C190,"-",'Basis-Tabelle-Samen'!J190,"-seed-package-front-cr-romanian.jpg")),
IF($C$1="Schwedisch - SE",HYPERLINK(CONCATENATE("https://www.saflax.de/0-WVK-Retail/Bilder-Pictures/SAFLAX-",'Basis-Tabelle-Samen'!C190,"-",'Basis-Tabelle-Samen'!J190,"-seed-package-front-cr-swedish.jpg")),
IF($C$1="Slowakisch - SK",HYPERLINK(CONCATENATE("https://www.saflax.de/0-WVK-Retail/Bilder-Pictures/SAFLAX-",'Basis-Tabelle-Samen'!C190,"-",'Basis-Tabelle-Samen'!J190,"-seed-package-front-cr-slovak.jpg")),
IF($C$1="Slowenisch - SI",HYPERLINK(CONCATENATE("https://www.saflax.de/0-WVK-Retail/Bilder-Pictures/SAFLAX-",'Basis-Tabelle-Samen'!C190,"-",'Basis-Tabelle-Samen'!J190,"-seed-package-front-cr-slovenian.jpg")),
IF($C$1="Spanisch - ES",HYPERLINK(CONCATENATE("https://www.saflax.de/0-WVK-Retail/Bilder-Pictures/SAFLAX-",'Basis-Tabelle-Samen'!C190,"-",'Basis-Tabelle-Samen'!J190,"-seed-package-front-cr-spanish.jpg")),
IF($C$1="Tschechisch - CZ",HYPERLINK(CONCATENATE("https://www.saflax.de/0-WVK-Retail/Bilder-Pictures/SAFLAX-",'Basis-Tabelle-Samen'!C190,"-",'Basis-Tabelle-Samen'!J190,"-seed-package-front-cr-czech.jpg")),
IF($C$1="Türkisch - TR",HYPERLINK(CONCATENATE("https://www.saflax.de/0-WVK-Retail/Bilder-Pictures/SAFLAX-",'Basis-Tabelle-Samen'!C190,"-",'Basis-Tabelle-Samen'!J190,"-seed-package-front-cr-turkish.jpg")),
IF($C$1="Ungarisch - HU",HYPERLINK(CONCATENATE("https://www.saflax.de/0-WVK-Retail/Bilder-Pictures/SAFLAX-",'Basis-Tabelle-Samen'!C190,"-",'Basis-Tabelle-Samen'!J190,"-seed-package-front-cr-hungarian.jpg")),
" ACHTUNG")))))))))))))))))))))))))))))</f>
        <v>https://www.saflax.de/0-WVK-Retail/Bilder-Pictures/SAFLAX-15302-ocimum-basilicum-seed-package-front-cr-english.jpg</v>
      </c>
      <c r="AL194" s="330" t="str">
        <f>IF(G194&lt;1,"",
IF($C$1="Bulgarisch - BG",HYPERLINK(CONCATENATE("https://www.saflax.de/0-WVK-Retail/Bilder-Pictures/SAFLAX-",'Basis-Tabelle-Samen'!C190,"-",'Basis-Tabelle-Samen'!J190,"-seed-package-back-cr-bulgarian.jpg")),
IF($C$1="Dänisch - DK",HYPERLINK(CONCATENATE("https://www.saflax.de/0-WVK-Retail/Bilder-Pictures/SAFLAX-",'Basis-Tabelle-Samen'!C190,"-",'Basis-Tabelle-Samen'!J190,"-seed-package-back-cr-danish.jpg")),
IF($C$1="Deutsch - DE",HYPERLINK(CONCATENATE("https://www.saflax.de/0-WVK-Retail/Bilder-Pictures/SAFLAX-",'Basis-Tabelle-Samen'!C190,"-",'Basis-Tabelle-Samen'!J190,"-seed-package-back-cr-german.jpg")),
IF($C$1="Englisch - UK",HYPERLINK(CONCATENATE("https://www.saflax.de/0-WVK-Retail/Bilder-Pictures/SAFLAX-",'Basis-Tabelle-Samen'!C190,"-",'Basis-Tabelle-Samen'!J190,"-seed-package-back-cr-english.jpg")),
IF($C$1="Estnisch - EE",HYPERLINK(CONCATENATE("https://www.saflax.de/0-WVK-Retail/Bilder-Pictures/SAFLAX-",'Basis-Tabelle-Samen'!C190,"-",'Basis-Tabelle-Samen'!J190,"-seed-package-back-cr-estonian.jpg")),
IF($C$1="Finnisch - FI",HYPERLINK(CONCATENATE("https://www.saflax.de/0-WVK-Retail/Bilder-Pictures/SAFLAX-",'Basis-Tabelle-Samen'!C190,"-",'Basis-Tabelle-Samen'!J190,"-seed-package-back-cr-finnish.jpg")),
IF($C$1="Französisch - FR",HYPERLINK(CONCATENATE("https://www.saflax.de/0-WVK-Retail/Bilder-Pictures/SAFLAX-",'Basis-Tabelle-Samen'!C190,"-",'Basis-Tabelle-Samen'!J190,"-seed-package-back-cr-french.jpg")),
IF($C$1="Griechisch - GR",HYPERLINK(CONCATENATE("https://www.saflax.de/0-WVK-Retail/Bilder-Pictures/SAFLAX-",'Basis-Tabelle-Samen'!C190,"-",'Basis-Tabelle-Samen'!J190,"-seed-package-back-cr-greek.jpg")),
IF($C$1="Irisch - IE",HYPERLINK(CONCATENATE("https://www.saflax.de/0-WVK-Retail/Bilder-Pictures/SAFLAX-",'Basis-Tabelle-Samen'!C190,"-",'Basis-Tabelle-Samen'!J190,"-seed-package-back-cr-irish.jpg")),
IF($C$1="Isländisch - IS",HYPERLINK(CONCATENATE("https://www.saflax.de/0-WVK-Retail/Bilder-Pictures/SAFLAX-",'Basis-Tabelle-Samen'!C190,"-",'Basis-Tabelle-Samen'!J190,"-seed-package-back-cr-icelandic.jpg")),
IF($C$1="Italienisch - IT",HYPERLINK(CONCATENATE("https://www.saflax.de/0-WVK-Retail/Bilder-Pictures/SAFLAX-",'Basis-Tabelle-Samen'!C190,"-",'Basis-Tabelle-Samen'!J190,"-seed-package-back-cr-italian.jpg")),
IF($C$1="Japanisch - JP",HYPERLINK(CONCATENATE("https://www.saflax.de/0-WVK-Retail/Bilder-Pictures/SAFLAX-",'Basis-Tabelle-Samen'!C190,"-",'Basis-Tabelle-Samen'!J190,"-seed-package-back-cr-japanese.jpg")),
IF($C$1="Kroatisch - HR",HYPERLINK(CONCATENATE("https://www.saflax.de/0-WVK-Retail/Bilder-Pictures/SAFLAX-",'Basis-Tabelle-Samen'!C190,"-",'Basis-Tabelle-Samen'!J190,"-seed-package-back-cr-croatian.jpg")),
IF($C$1="Lettisch - LV",HYPERLINK(CONCATENATE("https://www.saflax.de/0-WVK-Retail/Bilder-Pictures/SAFLAX-",'Basis-Tabelle-Samen'!C190,"-",'Basis-Tabelle-Samen'!J190,"-seed-package-back-cr-latvian.jpg")),
IF($C$1="Litauisch - LT",HYPERLINK(CONCATENATE("https://www.saflax.de/0-WVK-Retail/Bilder-Pictures/SAFLAX-",'Basis-Tabelle-Samen'!C190,"-",'Basis-Tabelle-Samen'!J190,"-seed-package-back-cr-lithuanian.jpg")),
IF($C$1="Maltesisch - MT",HYPERLINK(CONCATENATE("https://www.saflax.de/0-WVK-Retail/Bilder-Pictures/SAFLAX-",'Basis-Tabelle-Samen'!C190,"-",'Basis-Tabelle-Samen'!J190,"-seed-package-back-cr-maltese.jpg")),
IF($C$1="Niederländisch - NL",HYPERLINK(CONCATENATE("https://www.saflax.de/0-WVK-Retail/Bilder-Pictures/SAFLAX-",'Basis-Tabelle-Samen'!C190,"-",'Basis-Tabelle-Samen'!J190,"-seed-package-back-cr-dutch.jpg")),
IF($C$1="Norwegisch - NO",HYPERLINK(CONCATENATE("https://www.saflax.de/0-WVK-Retail/Bilder-Pictures/SAFLAX-",'Basis-Tabelle-Samen'!C190,"-",'Basis-Tabelle-Samen'!J190,"-seed-package-back-cr-nowegian.jpg")),
IF($C$1="Polnisch - PL",HYPERLINK(CONCATENATE("https://www.saflax.de/0-WVK-Retail/Bilder-Pictures/SAFLAX-",'Basis-Tabelle-Samen'!C190,"-",'Basis-Tabelle-Samen'!J190,"-seed-package-back-cr-polish.jpg")),
IF($C$1="Portugiesisch - PT",HYPERLINK(CONCATENATE("https://www.saflax.de/0-WVK-Retail/Bilder-Pictures/SAFLAX-",'Basis-Tabelle-Samen'!C190,"-",'Basis-Tabelle-Samen'!J190,"-seed-package-back-cr-portuguese.jpg")),
IF($C$1="Rumänisch - RO",HYPERLINK(CONCATENATE("https://www.saflax.de/0-WVK-Retail/Bilder-Pictures/SAFLAX-",'Basis-Tabelle-Samen'!C190,"-",'Basis-Tabelle-Samen'!J190,"-seed-package-back-cr-romanian.jpg")),
IF($C$1="Schwedisch - SE",HYPERLINK(CONCATENATE("https://www.saflax.de/0-WVK-Retail/Bilder-Pictures/SAFLAX-",'Basis-Tabelle-Samen'!C190,"-",'Basis-Tabelle-Samen'!J190,"-seed-package-back-cr-swedish.jpg")),
IF($C$1="Slowakisch - SK",HYPERLINK(CONCATENATE("https://www.saflax.de/0-WVK-Retail/Bilder-Pictures/SAFLAX-",'Basis-Tabelle-Samen'!C190,"-",'Basis-Tabelle-Samen'!J190,"-seed-package-back-cr-slovak.jpg")),
IF($C$1="Slowenisch - SI",HYPERLINK(CONCATENATE("https://www.saflax.de/0-WVK-Retail/Bilder-Pictures/SAFLAX-",'Basis-Tabelle-Samen'!C190,"-",'Basis-Tabelle-Samen'!J190,"-seed-package-back-cr-slovenian.jpg")),
IF($C$1="Spanisch - ES",HYPERLINK(CONCATENATE("https://www.saflax.de/0-WVK-Retail/Bilder-Pictures/SAFLAX-",'Basis-Tabelle-Samen'!C190,"-",'Basis-Tabelle-Samen'!J190,"-seed-package-back-cr-spanish.jpg")),
IF($C$1="Tschechisch - CZ",HYPERLINK(CONCATENATE("https://www.saflax.de/0-WVK-Retail/Bilder-Pictures/SAFLAX-",'Basis-Tabelle-Samen'!C190,"-",'Basis-Tabelle-Samen'!J190,"-seed-package-back-cr-czech.jpg")),
IF($C$1="Türkisch - TR",HYPERLINK(CONCATENATE("https://www.saflax.de/0-WVK-Retail/Bilder-Pictures/SAFLAX-",'Basis-Tabelle-Samen'!C190,"-",'Basis-Tabelle-Samen'!J190,"-seed-package-back-cr-turkish.jpg")),
IF($C$1="Ungarisch - HU",HYPERLINK(CONCATENATE("https://www.saflax.de/0-WVK-Retail/Bilder-Pictures/SAFLAX-",'Basis-Tabelle-Samen'!C190,"-",'Basis-Tabelle-Samen'!J190,"-seed-package-back-cr-hungarian.jpg")),
" ACHTUNG")))))))))))))))))))))))))))))</f>
        <v>https://www.saflax.de/0-WVK-Retail/Bilder-Pictures/SAFLAX-15302-ocimum-basilicum-seed-package-back-cr-english.jpg</v>
      </c>
      <c r="AM194" s="330" t="str">
        <f>IF(H194&lt;1,"",
IF($C$1="Bulgarisch - BG",HYPERLINK(CONCATENATE("https://www.saflax.de/0-WVK-Retail/Bilder-Pictures/SAFLAX-",'Basis-Tabelle-Samen'!K190,"-",'Basis-Tabelle-Samen'!J190,"-garden-to-go-mini-bulgarian.jpg")),
IF($C$1="Dänisch - DK",HYPERLINK(CONCATENATE("https://www.saflax.de/0-WVK-Retail/Bilder-Pictures/SAFLAX-",'Basis-Tabelle-Samen'!K190,"-",'Basis-Tabelle-Samen'!J190,"-garden-to-go-mini-danish.jpg")),
IF($C$1="Deutsch - DE",HYPERLINK(CONCATENATE("https://www.saflax.de/0-WVK-Retail/Bilder-Pictures/SAFLAX-",'Basis-Tabelle-Samen'!K190,"-",'Basis-Tabelle-Samen'!J190,"-garden-to-go-mini-german.jpg")),
IF($C$1="Englisch - UK",HYPERLINK(CONCATENATE("https://www.saflax.de/0-WVK-Retail/Bilder-Pictures/SAFLAX-",'Basis-Tabelle-Samen'!K190,"-",'Basis-Tabelle-Samen'!J190,"-garden-to-go-mini-english.jpg")),
IF($C$1="Estnisch - EE",HYPERLINK(CONCATENATE("https://www.saflax.de/0-WVK-Retail/Bilder-Pictures/SAFLAX-",'Basis-Tabelle-Samen'!K190,"-",'Basis-Tabelle-Samen'!J190,"-garden-to-go-mini-estonian.jpg")),
IF($C$1="Finnisch - FI",HYPERLINK(CONCATENATE("https://www.saflax.de/0-WVK-Retail/Bilder-Pictures/SAFLAX-",'Basis-Tabelle-Samen'!K190,"-",'Basis-Tabelle-Samen'!J190,"-garden-to-go-mini-finnish.jpg")),
IF($C$1="Französisch - FR",HYPERLINK(CONCATENATE("https://www.saflax.de/0-WVK-Retail/Bilder-Pictures/SAFLAX-",'Basis-Tabelle-Samen'!K190,"-",'Basis-Tabelle-Samen'!J190,"-garden-to-go-mini-french.jpg")),
IF($C$1="Griechisch - GR",HYPERLINK(CONCATENATE("https://www.saflax.de/0-WVK-Retail/Bilder-Pictures/SAFLAX-",'Basis-Tabelle-Samen'!K190,"-",'Basis-Tabelle-Samen'!J190,"-garden-to-go-mini-greek.jpg")),
IF($C$1="Irisch - IE",HYPERLINK(CONCATENATE("https://www.saflax.de/0-WVK-Retail/Bilder-Pictures/SAFLAX-",'Basis-Tabelle-Samen'!K190,"-",'Basis-Tabelle-Samen'!J190,"-garden-to-go-mini-irish.jpg")),
IF($C$1="Isländisch - IS",HYPERLINK(CONCATENATE("https://www.saflax.de/0-WVK-Retail/Bilder-Pictures/SAFLAX-",'Basis-Tabelle-Samen'!K190,"-",'Basis-Tabelle-Samen'!J190,"-garden-to-go-mini-icelandic.jpg")),
IF($C$1="Italienisch - IT",HYPERLINK(CONCATENATE("https://www.saflax.de/0-WVK-Retail/Bilder-Pictures/SAFLAX-",'Basis-Tabelle-Samen'!K190,"-",'Basis-Tabelle-Samen'!J190,"-garden-to-go-mini-italian.jpg")),
IF($C$1="Japanisch - JP",HYPERLINK(CONCATENATE("https://www.saflax.de/0-WVK-Retail/Bilder-Pictures/SAFLAX-",'Basis-Tabelle-Samen'!K190,"-",'Basis-Tabelle-Samen'!J190,"-garden-to-go-mini-japanese.jpg")),
IF($C$1="Kroatisch - HR",HYPERLINK(CONCATENATE("https://www.saflax.de/0-WVK-Retail/Bilder-Pictures/SAFLAX-",'Basis-Tabelle-Samen'!K190,"-",'Basis-Tabelle-Samen'!J190,"-garden-to-go-mini-croatian.jpg")),
IF($C$1="Lettisch - LV",HYPERLINK(CONCATENATE("https://www.saflax.de/0-WVK-Retail/Bilder-Pictures/SAFLAX-",'Basis-Tabelle-Samen'!K190,"-",'Basis-Tabelle-Samen'!J190,"-garden-to-go-mini-latvian.jpg")),
IF($C$1="Litauisch - LT",HYPERLINK(CONCATENATE("https://www.saflax.de/0-WVK-Retail/Bilder-Pictures/SAFLAX-",'Basis-Tabelle-Samen'!K190,"-",'Basis-Tabelle-Samen'!J190,"-garden-to-go-mini-lithuanian.jpg")),
IF($C$1="Maltesisch - MT",HYPERLINK(CONCATENATE("https://www.saflax.de/0-WVK-Retail/Bilder-Pictures/SAFLAX-",'Basis-Tabelle-Samen'!K190,"-",'Basis-Tabelle-Samen'!J190,"-garden-to-go-mini-maltese.jpg")),
IF($C$1="Niederländisch - NL",HYPERLINK(CONCATENATE("https://www.saflax.de/0-WVK-Retail/Bilder-Pictures/SAFLAX-",'Basis-Tabelle-Samen'!K190,"-",'Basis-Tabelle-Samen'!J190,"-garden-to-go-mini-dutch.jpg")),
IF($C$1="Norwegisch - NO",HYPERLINK(CONCATENATE("https://www.saflax.de/0-WVK-Retail/Bilder-Pictures/SAFLAX-",'Basis-Tabelle-Samen'!K190,"-",'Basis-Tabelle-Samen'!J190,"-garden-to-go-mini-nowegian.jpg")),
IF($C$1="Polnisch - PL",HYPERLINK(CONCATENATE("https://www.saflax.de/0-WVK-Retail/Bilder-Pictures/SAFLAX-",'Basis-Tabelle-Samen'!K190,"-",'Basis-Tabelle-Samen'!J190,"-garden-to-go-mini-polish.jpg")),
IF($C$1="Portugiesisch - PT",HYPERLINK(CONCATENATE("https://www.saflax.de/0-WVK-Retail/Bilder-Pictures/SAFLAX-",'Basis-Tabelle-Samen'!K190,"-",'Basis-Tabelle-Samen'!J190,"-garden-to-go-mini-portuguese.jpg")),
IF($C$1="Rumänisch - RO",HYPERLINK(CONCATENATE("https://www.saflax.de/0-WVK-Retail/Bilder-Pictures/SAFLAX-",'Basis-Tabelle-Samen'!K190,"-",'Basis-Tabelle-Samen'!J190,"-garden-to-go-mini-romanian.jpg")),
IF($C$1="Schwedisch - SE",HYPERLINK(CONCATENATE("https://www.saflax.de/0-WVK-Retail/Bilder-Pictures/SAFLAX-",'Basis-Tabelle-Samen'!K190,"-",'Basis-Tabelle-Samen'!J190,"-garden-to-go-mini-swedish.jpg")),
IF($C$1="Slowakisch - SK",HYPERLINK(CONCATENATE("https://www.saflax.de/0-WVK-Retail/Bilder-Pictures/SAFLAX-",'Basis-Tabelle-Samen'!K190,"-",'Basis-Tabelle-Samen'!J190,"-garden-to-go-mini-slovak.jpg")),
IF($C$1="Slowenisch - SI",HYPERLINK(CONCATENATE("https://www.saflax.de/0-WVK-Retail/Bilder-Pictures/SAFLAX-",'Basis-Tabelle-Samen'!K190,"-",'Basis-Tabelle-Samen'!J190,"-garden-to-go-mini-slovenian.jpg")),
IF($C$1="Spanisch - ES",HYPERLINK(CONCATENATE("https://www.saflax.de/0-WVK-Retail/Bilder-Pictures/SAFLAX-",'Basis-Tabelle-Samen'!K190,"-",'Basis-Tabelle-Samen'!J190,"-garden-to-go-mini-spanish.jpg")),
IF($C$1="Tschechisch - CZ",HYPERLINK(CONCATENATE("https://www.saflax.de/0-WVK-Retail/Bilder-Pictures/SAFLAX-",'Basis-Tabelle-Samen'!K190,"-",'Basis-Tabelle-Samen'!J190,"-garden-to-go-mini-czech.jpg")),
IF($C$1="Türkisch - TR",HYPERLINK(CONCATENATE("https://www.saflax.de/0-WVK-Retail/Bilder-Pictures/SAFLAX-",'Basis-Tabelle-Samen'!K190,"-",'Basis-Tabelle-Samen'!J190,"-garden-to-go-mini-turkish.jpg")),
IF($C$1="Ungarisch - HU",HYPERLINK(CONCATENATE("https://www.saflax.de/0-WVK-Retail/Bilder-Pictures/SAFLAX-",'Basis-Tabelle-Samen'!K190,"-",'Basis-Tabelle-Samen'!J190,"-garden-to-go-mini-hungarian.jpg")),
" ACHTUNG")))))))))))))))))))))))))))))</f>
        <v>https://www.saflax.de/0-WVK-Retail/Bilder-Pictures/SAFLAX-75302-ocimum-basilicum-garden-to-go-mini-english.jpg</v>
      </c>
      <c r="AN194" s="330" t="str">
        <f>IF(I194&lt;1,"",
IF($C$1="Bulgarisch - BG",HYPERLINK(CONCATENATE("https://www.saflax.de/0-WVK-Retail/Bilder-Pictures/SAFLAX-",'Basis-Tabelle-Samen'!N190,"-",'Basis-Tabelle-Samen'!J190,"-garden-to-go-lite-bulgarian.jpg")),
IF($C$1="Dänisch - DK",HYPERLINK(CONCATENATE("https://www.saflax.de/0-WVK-Retail/Bilder-Pictures/SAFLAX-",'Basis-Tabelle-Samen'!N190,"-",'Basis-Tabelle-Samen'!J190,"-garden-to-go-lite-danish.jpg")),
IF($C$1="Deutsch - DE",HYPERLINK(CONCATENATE("https://www.saflax.de/0-WVK-Retail/Bilder-Pictures/SAFLAX-",'Basis-Tabelle-Samen'!N190,"-",'Basis-Tabelle-Samen'!J190,"-garden-to-go-lite-german.jpg")),
IF($C$1="Englisch - UK",HYPERLINK(CONCATENATE("https://www.saflax.de/0-WVK-Retail/Bilder-Pictures/SAFLAX-",'Basis-Tabelle-Samen'!N190,"-",'Basis-Tabelle-Samen'!J190,"-garden-to-go-lite-english.jpg")),
IF($C$1="Estnisch - EE",HYPERLINK(CONCATENATE("https://www.saflax.de/0-WVK-Retail/Bilder-Pictures/SAFLAX-",'Basis-Tabelle-Samen'!N190,"-",'Basis-Tabelle-Samen'!J190,"-garden-to-go-lite-estonian.jpg")),
IF($C$1="Finnisch - FI",HYPERLINK(CONCATENATE("https://www.saflax.de/0-WVK-Retail/Bilder-Pictures/SAFLAX-",'Basis-Tabelle-Samen'!N190,"-",'Basis-Tabelle-Samen'!J190,"-garden-to-go-lite-finnish.jpg")),
IF($C$1="Französisch - FR",HYPERLINK(CONCATENATE("https://www.saflax.de/0-WVK-Retail/Bilder-Pictures/SAFLAX-",'Basis-Tabelle-Samen'!N190,"-",'Basis-Tabelle-Samen'!J190,"-garden-to-go-lite-french.jpg")),
IF($C$1="Griechisch - GR",HYPERLINK(CONCATENATE("https://www.saflax.de/0-WVK-Retail/Bilder-Pictures/SAFLAX-",'Basis-Tabelle-Samen'!N190,"-",'Basis-Tabelle-Samen'!J190,"-garden-to-go-lite-greek.jpg")),
IF($C$1="Irisch - IE",HYPERLINK(CONCATENATE("https://www.saflax.de/0-WVK-Retail/Bilder-Pictures/SAFLAX-",'Basis-Tabelle-Samen'!N190,"-",'Basis-Tabelle-Samen'!J190,"-garden-to-go-lite-irish.jpg")),
IF($C$1="Isländisch - IS",HYPERLINK(CONCATENATE("https://www.saflax.de/0-WVK-Retail/Bilder-Pictures/SAFLAX-",'Basis-Tabelle-Samen'!N190,"-",'Basis-Tabelle-Samen'!J190,"-garden-to-go-lite-icelandic.jpg")),
IF($C$1="Italienisch - IT",HYPERLINK(CONCATENATE("https://www.saflax.de/0-WVK-Retail/Bilder-Pictures/SAFLAX-",'Basis-Tabelle-Samen'!N190,"-",'Basis-Tabelle-Samen'!J190,"-garden-to-go-lite-italian.jpg")),
IF($C$1="Japanisch - JP",HYPERLINK(CONCATENATE("https://www.saflax.de/0-WVK-Retail/Bilder-Pictures/SAFLAX-",'Basis-Tabelle-Samen'!N190,"-",'Basis-Tabelle-Samen'!J190,"-garden-to-go-lite-japanese.jpg")),
IF($C$1="Kroatisch - HR",HYPERLINK(CONCATENATE("https://www.saflax.de/0-WVK-Retail/Bilder-Pictures/SAFLAX-",'Basis-Tabelle-Samen'!N190,"-",'Basis-Tabelle-Samen'!J190,"-garden-to-go-lite-croatian.jpg")),
IF($C$1="Lettisch - LV",HYPERLINK(CONCATENATE("https://www.saflax.de/0-WVK-Retail/Bilder-Pictures/SAFLAX-",'Basis-Tabelle-Samen'!N190,"-",'Basis-Tabelle-Samen'!J190,"-garden-to-go-lite-latvian.jpg")),
IF($C$1="Litauisch - LT",HYPERLINK(CONCATENATE("https://www.saflax.de/0-WVK-Retail/Bilder-Pictures/SAFLAX-",'Basis-Tabelle-Samen'!N190,"-",'Basis-Tabelle-Samen'!J190,"-garden-to-go-lite-lithuanian.jpg")),
IF($C$1="Maltesisch - MT",HYPERLINK(CONCATENATE("https://www.saflax.de/0-WVK-Retail/Bilder-Pictures/SAFLAX-",'Basis-Tabelle-Samen'!N190,"-",'Basis-Tabelle-Samen'!J190,"-garden-to-go-lite-maltese.jpg")),
IF($C$1="Niederländisch - NL",HYPERLINK(CONCATENATE("https://www.saflax.de/0-WVK-Retail/Bilder-Pictures/SAFLAX-",'Basis-Tabelle-Samen'!N190,"-",'Basis-Tabelle-Samen'!J190,"-garden-to-go-lite-dutch.jpg")),
IF($C$1="Norwegisch - NO",HYPERLINK(CONCATENATE("https://www.saflax.de/0-WVK-Retail/Bilder-Pictures/SAFLAX-",'Basis-Tabelle-Samen'!N190,"-",'Basis-Tabelle-Samen'!J190,"-garden-to-go-lite-nowegian.jpg")),
IF($C$1="Polnisch - PL",HYPERLINK(CONCATENATE("https://www.saflax.de/0-WVK-Retail/Bilder-Pictures/SAFLAX-",'Basis-Tabelle-Samen'!N190,"-",'Basis-Tabelle-Samen'!J190,"-garden-to-go-lite-polish.jpg")),
IF($C$1="Portugiesisch - PT",HYPERLINK(CONCATENATE("https://www.saflax.de/0-WVK-Retail/Bilder-Pictures/SAFLAX-",'Basis-Tabelle-Samen'!N190,"-",'Basis-Tabelle-Samen'!J190,"-garden-to-go-lite-portuguese.jpg")),
IF($C$1="Rumänisch - RO",HYPERLINK(CONCATENATE("https://www.saflax.de/0-WVK-Retail/Bilder-Pictures/SAFLAX-",'Basis-Tabelle-Samen'!N190,"-",'Basis-Tabelle-Samen'!J190,"-garden-to-go-lite-romanian.jpg")),
IF($C$1="Schwedisch - SE",HYPERLINK(CONCATENATE("https://www.saflax.de/0-WVK-Retail/Bilder-Pictures/SAFLAX-",'Basis-Tabelle-Samen'!N190,"-",'Basis-Tabelle-Samen'!J190,"-garden-to-go-lite-swedish.jpg")),
IF($C$1="Slowakisch - SK",HYPERLINK(CONCATENATE("https://www.saflax.de/0-WVK-Retail/Bilder-Pictures/SAFLAX-",'Basis-Tabelle-Samen'!N190,"-",'Basis-Tabelle-Samen'!J190,"-garden-to-go-lite-slovak.jpg")),
IF($C$1="Slowenisch - SI",HYPERLINK(CONCATENATE("https://www.saflax.de/0-WVK-Retail/Bilder-Pictures/SAFLAX-",'Basis-Tabelle-Samen'!N190,"-",'Basis-Tabelle-Samen'!J190,"-garden-to-go-lite-slovenian.jpg")),
IF($C$1="Spanisch - ES",HYPERLINK(CONCATENATE("https://www.saflax.de/0-WVK-Retail/Bilder-Pictures/SAFLAX-",'Basis-Tabelle-Samen'!N190,"-",'Basis-Tabelle-Samen'!J190,"-garden-to-go-lite-spanish.jpg")),
IF($C$1="Tschechisch - CZ",HYPERLINK(CONCATENATE("https://www.saflax.de/0-WVK-Retail/Bilder-Pictures/SAFLAX-",'Basis-Tabelle-Samen'!N190,"-",'Basis-Tabelle-Samen'!J190,"-garden-to-go-lite-czech.jpg")),
IF($C$1="Türkisch - TR",HYPERLINK(CONCATENATE("https://www.saflax.de/0-WVK-Retail/Bilder-Pictures/SAFLAX-",'Basis-Tabelle-Samen'!N190,"-",'Basis-Tabelle-Samen'!J190,"-garden-to-go-lite-turkish.jpg")),
IF($C$1="Ungarisch - HU",HYPERLINK(CONCATENATE("https://www.saflax.de/0-WVK-Retail/Bilder-Pictures/SAFLAX-",'Basis-Tabelle-Samen'!N190,"-",'Basis-Tabelle-Samen'!J190,"-garden-to-go-lite-hungarian.jpg")),
" ACHTUNG")))))))))))))))))))))))))))))</f>
        <v>https://www.saflax.de/0-WVK-Retail/Bilder-Pictures/SAFLAX-85302-ocimum-basilicum-garden-to-go-lite-english.jpg</v>
      </c>
      <c r="AO194" s="330" t="str">
        <f>IF(J194&lt;1,"",
IF($C$1="Bulgarisch - BG",HYPERLINK(CONCATENATE("https://www.saflax.de/0-WVK-Retail/Bilder-Pictures/SAFLAX-",'Basis-Tabelle-Samen'!Q190,"-",'Basis-Tabelle-Samen'!J190,"-garden-to-go-bulgarian.jpg")),
IF($C$1="Dänisch - DK",HYPERLINK(CONCATENATE("https://www.saflax.de/0-WVK-Retail/Bilder-Pictures/SAFLAX-",'Basis-Tabelle-Samen'!Q190,"-",'Basis-Tabelle-Samen'!J190,"-garden-to-go-danish.jpg")),
IF($C$1="Deutsch - DE",HYPERLINK(CONCATENATE("https://www.saflax.de/0-WVK-Retail/Bilder-Pictures/SAFLAX-",'Basis-Tabelle-Samen'!Q190,"-",'Basis-Tabelle-Samen'!J190,"-garden-to-go-german.jpg")),
IF($C$1="Englisch - UK",HYPERLINK(CONCATENATE("https://www.saflax.de/0-WVK-Retail/Bilder-Pictures/SAFLAX-",'Basis-Tabelle-Samen'!Q190,"-",'Basis-Tabelle-Samen'!J190,"-garden-to-go-english.jpg")),
IF($C$1="Estnisch - EE",HYPERLINK(CONCATENATE("https://www.saflax.de/0-WVK-Retail/Bilder-Pictures/SAFLAX-",'Basis-Tabelle-Samen'!Q190,"-",'Basis-Tabelle-Samen'!J190,"-garden-to-go-estonian.jpg")),
IF($C$1="Finnisch - FI",HYPERLINK(CONCATENATE("https://www.saflax.de/0-WVK-Retail/Bilder-Pictures/SAFLAX-",'Basis-Tabelle-Samen'!Q190,"-",'Basis-Tabelle-Samen'!J190,"-garden-to-go-finnish.jpg")),
IF($C$1="Französisch - FR",HYPERLINK(CONCATENATE("https://www.saflax.de/0-WVK-Retail/Bilder-Pictures/SAFLAX-",'Basis-Tabelle-Samen'!Q190,"-",'Basis-Tabelle-Samen'!J190,"-garden-to-go-french.jpg")),
IF($C$1="Griechisch - GR",HYPERLINK(CONCATENATE("https://www.saflax.de/0-WVK-Retail/Bilder-Pictures/SAFLAX-",'Basis-Tabelle-Samen'!Q190,"-",'Basis-Tabelle-Samen'!J190,"-garden-to-go-greek.jpg")),
IF($C$1="Irisch - IE",HYPERLINK(CONCATENATE("https://www.saflax.de/0-WVK-Retail/Bilder-Pictures/SAFLAX-",'Basis-Tabelle-Samen'!Q190,"-",'Basis-Tabelle-Samen'!J190,"-garden-to-go-irish.jpg")),
IF($C$1="Isländisch - IS",HYPERLINK(CONCATENATE("https://www.saflax.de/0-WVK-Retail/Bilder-Pictures/SAFLAX-",'Basis-Tabelle-Samen'!Q190,"-",'Basis-Tabelle-Samen'!J190,"-garden-to-go-icelandic.jpg")),
IF($C$1="Italienisch - IT",HYPERLINK(CONCATENATE("https://www.saflax.de/0-WVK-Retail/Bilder-Pictures/SAFLAX-",'Basis-Tabelle-Samen'!Q190,"-",'Basis-Tabelle-Samen'!J190,"-garden-to-go-italian.jpg")),
IF($C$1="Japanisch - JP",HYPERLINK(CONCATENATE("https://www.saflax.de/0-WVK-Retail/Bilder-Pictures/SAFLAX-",'Basis-Tabelle-Samen'!Q190,"-",'Basis-Tabelle-Samen'!J190,"-garden-to-go-japanese.jpg")),
IF($C$1="Kroatisch - HR",HYPERLINK(CONCATENATE("https://www.saflax.de/0-WVK-Retail/Bilder-Pictures/SAFLAX-",'Basis-Tabelle-Samen'!Q190,"-",'Basis-Tabelle-Samen'!J190,"-garden-to-go-croatian.jpg")),
IF($C$1="Lettisch - LV",HYPERLINK(CONCATENATE("https://www.saflax.de/0-WVK-Retail/Bilder-Pictures/SAFLAX-",'Basis-Tabelle-Samen'!Q190,"-",'Basis-Tabelle-Samen'!J190,"-garden-to-go-latvian.jpg")),
IF($C$1="Litauisch - LT",HYPERLINK(CONCATENATE("https://www.saflax.de/0-WVK-Retail/Bilder-Pictures/SAFLAX-",'Basis-Tabelle-Samen'!Q190,"-",'Basis-Tabelle-Samen'!J190,"-garden-to-go-lithuanian.jpg")),
IF($C$1="Maltesisch - MT",HYPERLINK(CONCATENATE("https://www.saflax.de/0-WVK-Retail/Bilder-Pictures/SAFLAX-",'Basis-Tabelle-Samen'!Q190,"-",'Basis-Tabelle-Samen'!J190,"-garden-to-go-maltese.jpg")),
IF($C$1="Niederländisch - NL",HYPERLINK(CONCATENATE("https://www.saflax.de/0-WVK-Retail/Bilder-Pictures/SAFLAX-",'Basis-Tabelle-Samen'!Q190,"-",'Basis-Tabelle-Samen'!J190,"-garden-to-go-dutch.jpg")),
IF($C$1="Norwegisch - NO",HYPERLINK(CONCATENATE("https://www.saflax.de/0-WVK-Retail/Bilder-Pictures/SAFLAX-",'Basis-Tabelle-Samen'!Q190,"-",'Basis-Tabelle-Samen'!J190,"-garden-to-go-nowegian.jpg")),
IF($C$1="Polnisch - PL",HYPERLINK(CONCATENATE("https://www.saflax.de/0-WVK-Retail/Bilder-Pictures/SAFLAX-",'Basis-Tabelle-Samen'!Q190,"-",'Basis-Tabelle-Samen'!J190,"-garden-to-go-polish.jpg")),
IF($C$1="Portugiesisch - PT",HYPERLINK(CONCATENATE("https://www.saflax.de/0-WVK-Retail/Bilder-Pictures/SAFLAX-",'Basis-Tabelle-Samen'!Q190,"-",'Basis-Tabelle-Samen'!J190,"-garden-to-go-portuguese.jpg")),
IF($C$1="Rumänisch - RO",HYPERLINK(CONCATENATE("https://www.saflax.de/0-WVK-Retail/Bilder-Pictures/SAFLAX-",'Basis-Tabelle-Samen'!Q190,"-",'Basis-Tabelle-Samen'!J190,"-garden-to-go-romanian.jpg")),
IF($C$1="Schwedisch - SE",HYPERLINK(CONCATENATE("https://www.saflax.de/0-WVK-Retail/Bilder-Pictures/SAFLAX-",'Basis-Tabelle-Samen'!Q190,"-",'Basis-Tabelle-Samen'!J190,"-garden-to-go-swedish.jpg")),
IF($C$1="Slowakisch - SK",HYPERLINK(CONCATENATE("https://www.saflax.de/0-WVK-Retail/Bilder-Pictures/SAFLAX-",'Basis-Tabelle-Samen'!Q190,"-",'Basis-Tabelle-Samen'!J190,"-garden-to-go-slovak.jpg")),
IF($C$1="Slowenisch - SI",HYPERLINK(CONCATENATE("https://www.saflax.de/0-WVK-Retail/Bilder-Pictures/SAFLAX-",'Basis-Tabelle-Samen'!Q190,"-",'Basis-Tabelle-Samen'!J190,"-garden-to-go-slovenian.jpg")),
IF($C$1="Spanisch - ES",HYPERLINK(CONCATENATE("https://www.saflax.de/0-WVK-Retail/Bilder-Pictures/SAFLAX-",'Basis-Tabelle-Samen'!Q190,"-",'Basis-Tabelle-Samen'!J190,"-garden-to-go-spanish.jpg")),
IF($C$1="Tschechisch - CZ",HYPERLINK(CONCATENATE("https://www.saflax.de/0-WVK-Retail/Bilder-Pictures/SAFLAX-",'Basis-Tabelle-Samen'!Q190,"-",'Basis-Tabelle-Samen'!J190,"-garden-to-go-czech.jpg")),
IF($C$1="Türkisch - TR",HYPERLINK(CONCATENATE("https://www.saflax.de/0-WVK-Retail/Bilder-Pictures/SAFLAX-",'Basis-Tabelle-Samen'!Q190,"-",'Basis-Tabelle-Samen'!J190,"-garden-to-go-turkish.jpg")),
IF($C$1="Ungarisch - HU",HYPERLINK(CONCATENATE("https://www.saflax.de/0-WVK-Retail/Bilder-Pictures/SAFLAX-",'Basis-Tabelle-Samen'!Q190,"-",'Basis-Tabelle-Samen'!J190,"-garden-to-go-hungarian.jpg")),
" ACHTUNG")))))))))))))))))))))))))))))</f>
        <v>https://www.saflax.de/0-WVK-Retail/Bilder-Pictures/SAFLAX-55302-ocimum-basilicum-garden-to-go-english.jpg</v>
      </c>
      <c r="AP194" s="330" t="str">
        <f>IF(K194&lt;1,"",
IF($C$1="Bulgarisch - BG",HYPERLINK(CONCATENATE("https://www.saflax.de/0-WVK-Retail/Bilder-Pictures/SAFLAX-",'Basis-Tabelle-Samen'!T190,"-",'Basis-Tabelle-Samen'!J190,"-cultivation-set-bulgarian.jpg")),
IF($C$1="Dänisch - DK",HYPERLINK(CONCATENATE("https://www.saflax.de/0-WVK-Retail/Bilder-Pictures/SAFLAX-",'Basis-Tabelle-Samen'!T190,"-",'Basis-Tabelle-Samen'!J190,"-cultivation-set-danish.jpg")),
IF($C$1="Deutsch - DE",HYPERLINK(CONCATENATE("https://www.saflax.de/0-WVK-Retail/Bilder-Pictures/SAFLAX-",'Basis-Tabelle-Samen'!T190,"-",'Basis-Tabelle-Samen'!J190,"-cultivation-set-german.jpg")),
IF($C$1="Englisch - UK",HYPERLINK(CONCATENATE("https://www.saflax.de/0-WVK-Retail/Bilder-Pictures/SAFLAX-",'Basis-Tabelle-Samen'!T190,"-",'Basis-Tabelle-Samen'!J190,"-cultivation-set-english.jpg")),
IF($C$1="Estnisch - EE",HYPERLINK(CONCATENATE("https://www.saflax.de/0-WVK-Retail/Bilder-Pictures/SAFLAX-",'Basis-Tabelle-Samen'!T190,"-",'Basis-Tabelle-Samen'!J190,"-cultivation-set-estonian.jpg")),
IF($C$1="Finnisch - FI",HYPERLINK(CONCATENATE("https://www.saflax.de/0-WVK-Retail/Bilder-Pictures/SAFLAX-",'Basis-Tabelle-Samen'!T190,"-",'Basis-Tabelle-Samen'!J190,"-cultivation-set-finnish.jpg")),
IF($C$1="Französisch - FR",HYPERLINK(CONCATENATE("https://www.saflax.de/0-WVK-Retail/Bilder-Pictures/SAFLAX-",'Basis-Tabelle-Samen'!T190,"-",'Basis-Tabelle-Samen'!J190,"-cultivation-set-french.jpg")),
IF($C$1="Griechisch - GR",HYPERLINK(CONCATENATE("https://www.saflax.de/0-WVK-Retail/Bilder-Pictures/SAFLAX-",'Basis-Tabelle-Samen'!T190,"-",'Basis-Tabelle-Samen'!J190,"-cultivation-set-greek.jpg")),
IF($C$1="Irisch - IE",HYPERLINK(CONCATENATE("https://www.saflax.de/0-WVK-Retail/Bilder-Pictures/SAFLAX-",'Basis-Tabelle-Samen'!T190,"-",'Basis-Tabelle-Samen'!J190,"-cultivation-set-irish.jpg")),
IF($C$1="Isländisch - IS",HYPERLINK(CONCATENATE("https://www.saflax.de/0-WVK-Retail/Bilder-Pictures/SAFLAX-",'Basis-Tabelle-Samen'!T190,"-",'Basis-Tabelle-Samen'!J190,"-cultivation-set-icelandic.jpg")),
IF($C$1="Italienisch - IT",HYPERLINK(CONCATENATE("https://www.saflax.de/0-WVK-Retail/Bilder-Pictures/SAFLAX-",'Basis-Tabelle-Samen'!T190,"-",'Basis-Tabelle-Samen'!J190,"-cultivation-set-italian.jpg")),
IF($C$1="Japanisch - JP",HYPERLINK(CONCATENATE("https://www.saflax.de/0-WVK-Retail/Bilder-Pictures/SAFLAX-",'Basis-Tabelle-Samen'!T190,"-",'Basis-Tabelle-Samen'!J190,"-cultivation-set-japanese.jpg")),
IF($C$1="Kroatisch - HR",HYPERLINK(CONCATENATE("https://www.saflax.de/0-WVK-Retail/Bilder-Pictures/SAFLAX-",'Basis-Tabelle-Samen'!T190,"-",'Basis-Tabelle-Samen'!J190,"-cultivation-set-croatian.jpg")),
IF($C$1="Lettisch - LV",HYPERLINK(CONCATENATE("https://www.saflax.de/0-WVK-Retail/Bilder-Pictures/SAFLAX-",'Basis-Tabelle-Samen'!T190,"-",'Basis-Tabelle-Samen'!J190,"-cultivation-set-latvian.jpg")),
IF($C$1="Litauisch - LT",HYPERLINK(CONCATENATE("https://www.saflax.de/0-WVK-Retail/Bilder-Pictures/SAFLAX-",'Basis-Tabelle-Samen'!T190,"-",'Basis-Tabelle-Samen'!J190,"-cultivation-set-lithuanian.jpg")),
IF($C$1="Maltesisch - MT",HYPERLINK(CONCATENATE("https://www.saflax.de/0-WVK-Retail/Bilder-Pictures/SAFLAX-",'Basis-Tabelle-Samen'!T190,"-",'Basis-Tabelle-Samen'!J190,"-cultivation-set-maltese.jpg")),
IF($C$1="Niederländisch - NL",HYPERLINK(CONCATENATE("https://www.saflax.de/0-WVK-Retail/Bilder-Pictures/SAFLAX-",'Basis-Tabelle-Samen'!T190,"-",'Basis-Tabelle-Samen'!J190,"-cultivation-set-dutch.jpg")),
IF($C$1="Norwegisch - NO",HYPERLINK(CONCATENATE("https://www.saflax.de/0-WVK-Retail/Bilder-Pictures/SAFLAX-",'Basis-Tabelle-Samen'!T190,"-",'Basis-Tabelle-Samen'!J190,"-cultivation-set-nowegian.jpg")),
IF($C$1="Polnisch - PL",HYPERLINK(CONCATENATE("https://www.saflax.de/0-WVK-Retail/Bilder-Pictures/SAFLAX-",'Basis-Tabelle-Samen'!T190,"-",'Basis-Tabelle-Samen'!J190,"-cultivation-set-polish.jpg")),
IF($C$1="Portugiesisch - PT",HYPERLINK(CONCATENATE("https://www.saflax.de/0-WVK-Retail/Bilder-Pictures/SAFLAX-",'Basis-Tabelle-Samen'!T190,"-",'Basis-Tabelle-Samen'!J190,"-cultivation-set-portuguese.jpg")),
IF($C$1="Rumänisch - RO",HYPERLINK(CONCATENATE("https://www.saflax.de/0-WVK-Retail/Bilder-Pictures/SAFLAX-",'Basis-Tabelle-Samen'!T190,"-",'Basis-Tabelle-Samen'!J190,"-cultivation-set-romanian.jpg")),
IF($C$1="Schwedisch - SE",HYPERLINK(CONCATENATE("https://www.saflax.de/0-WVK-Retail/Bilder-Pictures/SAFLAX-",'Basis-Tabelle-Samen'!T190,"-",'Basis-Tabelle-Samen'!J190,"-cultivation-set-swedish.jpg")),
IF($C$1="Slowakisch - SK",HYPERLINK(CONCATENATE("https://www.saflax.de/0-WVK-Retail/Bilder-Pictures/SAFLAX-",'Basis-Tabelle-Samen'!T190,"-",'Basis-Tabelle-Samen'!J190,"-cultivation-set-slovak.jpg")),
IF($C$1="Slowenisch - SI",HYPERLINK(CONCATENATE("https://www.saflax.de/0-WVK-Retail/Bilder-Pictures/SAFLAX-",'Basis-Tabelle-Samen'!T190,"-",'Basis-Tabelle-Samen'!J190,"-cultivation-set-slovenian.jpg")),
IF($C$1="Spanisch - ES",HYPERLINK(CONCATENATE("https://www.saflax.de/0-WVK-Retail/Bilder-Pictures/SAFLAX-",'Basis-Tabelle-Samen'!T190,"-",'Basis-Tabelle-Samen'!J190,"-cultivation-set-spanish.jpg")),
IF($C$1="Tschechisch - CZ",HYPERLINK(CONCATENATE("https://www.saflax.de/0-WVK-Retail/Bilder-Pictures/SAFLAX-",'Basis-Tabelle-Samen'!T190,"-",'Basis-Tabelle-Samen'!J190,"-cultivation-set-czech.jpg")),
IF($C$1="Türkisch - TR",HYPERLINK(CONCATENATE("https://www.saflax.de/0-WVK-Retail/Bilder-Pictures/SAFLAX-",'Basis-Tabelle-Samen'!T190,"-",'Basis-Tabelle-Samen'!J190,"-cultivation-set-turkish.jpg")),
IF($C$1="Ungarisch - HU",HYPERLINK(CONCATENATE("https://www.saflax.de/0-WVK-Retail/Bilder-Pictures/SAFLAX-",'Basis-Tabelle-Samen'!T190,"-",'Basis-Tabelle-Samen'!J190,"-cultivation-set-hungarian.jpg")),
" ACHTUNG")))))))))))))))))))))))))))))</f>
        <v>https://www.saflax.de/0-WVK-Retail/Bilder-Pictures/SAFLAX-35302-ocimum-basilicum-cultivation-set-english.jpg</v>
      </c>
      <c r="AQ194" s="330" t="str">
        <f>IF(L194&lt;1,"",
IF($C$1="Bulgarisch - BG",HYPERLINK(CONCATENATE("https://www.saflax.de/0-WVK-Retail/Bilder-Pictures/SAFLAX-",'Basis-Tabelle-Samen'!W190,"-",'Basis-Tabelle-Samen'!J190,"-garden-in-the-bag-bulgarian.jpg")),
IF($C$1="Dänisch - DK",HYPERLINK(CONCATENATE("https://www.saflax.de/0-WVK-Retail/Bilder-Pictures/SAFLAX-",'Basis-Tabelle-Samen'!W190,"-",'Basis-Tabelle-Samen'!J190,"-garden-in-the-bag-danish.jpg")),
IF($C$1="Deutsch - DE",HYPERLINK(CONCATENATE("https://www.saflax.de/0-WVK-Retail/Bilder-Pictures/SAFLAX-",'Basis-Tabelle-Samen'!W190,"-",'Basis-Tabelle-Samen'!J190,"-garden-in-the-bag-german.jpg")),
IF($C$1="Englisch - UK",HYPERLINK(CONCATENATE("https://www.saflax.de/0-WVK-Retail/Bilder-Pictures/SAFLAX-",'Basis-Tabelle-Samen'!W190,"-",'Basis-Tabelle-Samen'!J190,"-garden-in-the-bag-english.jpg")),
IF($C$1="Estnisch - EE",HYPERLINK(CONCATENATE("https://www.saflax.de/0-WVK-Retail/Bilder-Pictures/SAFLAX-",'Basis-Tabelle-Samen'!W190,"-",'Basis-Tabelle-Samen'!J190,"-garden-in-the-bag-estonian.jpg")),
IF($C$1="Finnisch - FI",HYPERLINK(CONCATENATE("https://www.saflax.de/0-WVK-Retail/Bilder-Pictures/SAFLAX-",'Basis-Tabelle-Samen'!W190,"-",'Basis-Tabelle-Samen'!J190,"-garden-in-the-bag-finnish.jpg")),
IF($C$1="Französisch - FR",HYPERLINK(CONCATENATE("https://www.saflax.de/0-WVK-Retail/Bilder-Pictures/SAFLAX-",'Basis-Tabelle-Samen'!W190,"-",'Basis-Tabelle-Samen'!J190,"-garden-in-the-bag-french.jpg")),
IF($C$1="Griechisch - GR",HYPERLINK(CONCATENATE("https://www.saflax.de/0-WVK-Retail/Bilder-Pictures/SAFLAX-",'Basis-Tabelle-Samen'!W190,"-",'Basis-Tabelle-Samen'!J190,"-garden-in-the-bag-greek.jpg")),
IF($C$1="Irisch - IE",HYPERLINK(CONCATENATE("https://www.saflax.de/0-WVK-Retail/Bilder-Pictures/SAFLAX-",'Basis-Tabelle-Samen'!W190,"-",'Basis-Tabelle-Samen'!J190,"-garden-in-the-bag-irish.jpg")),
IF($C$1="Isländisch - IS",HYPERLINK(CONCATENATE("https://www.saflax.de/0-WVK-Retail/Bilder-Pictures/SAFLAX-",'Basis-Tabelle-Samen'!W190,"-",'Basis-Tabelle-Samen'!J190,"-garden-in-the-bag-icelandic.jpg")),
IF($C$1="Italienisch - IT",HYPERLINK(CONCATENATE("https://www.saflax.de/0-WVK-Retail/Bilder-Pictures/SAFLAX-",'Basis-Tabelle-Samen'!W190,"-",'Basis-Tabelle-Samen'!J190,"-garden-in-the-bag-italian.jpg")),
IF($C$1="Japanisch - JP",HYPERLINK(CONCATENATE("https://www.saflax.de/0-WVK-Retail/Bilder-Pictures/SAFLAX-",'Basis-Tabelle-Samen'!W190,"-",'Basis-Tabelle-Samen'!J190,"-garden-in-the-bag-japanese.jpg")),
IF($C$1="Kroatisch - HR",HYPERLINK(CONCATENATE("https://www.saflax.de/0-WVK-Retail/Bilder-Pictures/SAFLAX-",'Basis-Tabelle-Samen'!W190,"-",'Basis-Tabelle-Samen'!J190,"-garden-in-the-bag-croatian.jpg")),
IF($C$1="Lettisch - LV",HYPERLINK(CONCATENATE("https://www.saflax.de/0-WVK-Retail/Bilder-Pictures/SAFLAX-",'Basis-Tabelle-Samen'!W190,"-",'Basis-Tabelle-Samen'!J190,"-garden-in-the-bag-latvian.jpg")),
IF($C$1="Litauisch - LT",HYPERLINK(CONCATENATE("https://www.saflax.de/0-WVK-Retail/Bilder-Pictures/SAFLAX-",'Basis-Tabelle-Samen'!W190,"-",'Basis-Tabelle-Samen'!J190,"-garden-in-the-bag-lithuanian.jpg")),
IF($C$1="Maltesisch - MT",HYPERLINK(CONCATENATE("https://www.saflax.de/0-WVK-Retail/Bilder-Pictures/SAFLAX-",'Basis-Tabelle-Samen'!W190,"-",'Basis-Tabelle-Samen'!J190,"-garden-in-the-bag-maltese.jpg")),
IF($C$1="Niederländisch - NL",HYPERLINK(CONCATENATE("https://www.saflax.de/0-WVK-Retail/Bilder-Pictures/SAFLAX-",'Basis-Tabelle-Samen'!W190,"-",'Basis-Tabelle-Samen'!J190,"-garden-in-the-bag-dutch.jpg")),
IF($C$1="Norwegisch - NO",HYPERLINK(CONCATENATE("https://www.saflax.de/0-WVK-Retail/Bilder-Pictures/SAFLAX-",'Basis-Tabelle-Samen'!W190,"-",'Basis-Tabelle-Samen'!J190,"-garden-in-the-bag-nowegian.jpg")),
IF($C$1="Polnisch - PL",HYPERLINK(CONCATENATE("https://www.saflax.de/0-WVK-Retail/Bilder-Pictures/SAFLAX-",'Basis-Tabelle-Samen'!W190,"-",'Basis-Tabelle-Samen'!J190,"-garden-in-the-bag-polish.jpg")),
IF($C$1="Portugiesisch - PT",HYPERLINK(CONCATENATE("https://www.saflax.de/0-WVK-Retail/Bilder-Pictures/SAFLAX-",'Basis-Tabelle-Samen'!W190,"-",'Basis-Tabelle-Samen'!J190,"-garden-in-the-bag-portuguese.jpg")),
IF($C$1="Rumänisch - RO",HYPERLINK(CONCATENATE("https://www.saflax.de/0-WVK-Retail/Bilder-Pictures/SAFLAX-",'Basis-Tabelle-Samen'!W190,"-",'Basis-Tabelle-Samen'!J190,"-garden-in-the-bag-romanian.jpg")),
IF($C$1="Schwedisch - SE",HYPERLINK(CONCATENATE("https://www.saflax.de/0-WVK-Retail/Bilder-Pictures/SAFLAX-",'Basis-Tabelle-Samen'!W190,"-",'Basis-Tabelle-Samen'!J190,"-garden-in-the-bag-swedish.jpg")),
IF($C$1="Slowakisch - SK",HYPERLINK(CONCATENATE("https://www.saflax.de/0-WVK-Retail/Bilder-Pictures/SAFLAX-",'Basis-Tabelle-Samen'!W190,"-",'Basis-Tabelle-Samen'!J190,"-garden-in-the-bag-slovak.jpg")),
IF($C$1="Slowenisch - SI",HYPERLINK(CONCATENATE("https://www.saflax.de/0-WVK-Retail/Bilder-Pictures/SAFLAX-",'Basis-Tabelle-Samen'!W190,"-",'Basis-Tabelle-Samen'!J190,"-garden-in-the-bag-slovenian.jpg")),
IF($C$1="Spanisch - ES",HYPERLINK(CONCATENATE("https://www.saflax.de/0-WVK-Retail/Bilder-Pictures/SAFLAX-",'Basis-Tabelle-Samen'!W190,"-",'Basis-Tabelle-Samen'!J190,"-garden-in-the-bag-spanish.jpg")),
IF($C$1="Tschechisch - CZ",HYPERLINK(CONCATENATE("https://www.saflax.de/0-WVK-Retail/Bilder-Pictures/SAFLAX-",'Basis-Tabelle-Samen'!W190,"-",'Basis-Tabelle-Samen'!J190,"-garden-in-the-bag-czech.jpg")),
IF($C$1="Türkisch - TR",HYPERLINK(CONCATENATE("https://www.saflax.de/0-WVK-Retail/Bilder-Pictures/SAFLAX-",'Basis-Tabelle-Samen'!W190,"-",'Basis-Tabelle-Samen'!J190,"-garden-in-the-bag-turkish.jpg")),
IF($C$1="Ungarisch - HU",HYPERLINK(CONCATENATE("https://www.saflax.de/0-WVK-Retail/Bilder-Pictures/SAFLAX-",'Basis-Tabelle-Samen'!W190,"-",'Basis-Tabelle-Samen'!J190,"-garden-in-the-bag-hungarian.jpg")),
" ACHTUNG")))))))))))))))))))))))))))))</f>
        <v>https://www.saflax.de/0-WVK-Retail/Bilder-Pictures/SAFLAX-65302-ocimum-basilicum-garden-in-the-bag-english.jpg</v>
      </c>
    </row>
    <row r="195" spans="1:43" ht="17.100000000000001" customHeight="1" x14ac:dyDescent="0.2">
      <c r="A195" s="318" t="str">
        <f>IF('Basis-Tabelle-Samen'!A191="","",IF($C$1="Deutsch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95" s="319" t="str">
        <f>'Basis-Tabelle-Samen'!I191</f>
        <v>Borago officinalis</v>
      </c>
      <c r="C195" s="316" t="str">
        <f>IF($C$1="Bulgarisch - BG",'Basis-Tabelle-Samen'!Z191,
IF($C$1="Dänisch - DK",'Basis-Tabelle-Samen'!AA191,
IF($C$1="Deutsch - DE",'Basis-Tabelle-Samen'!AB191,
IF($C$1="Englisch - UK",'Basis-Tabelle-Samen'!AC191,
IF($C$1="Estnisch - EE",'Basis-Tabelle-Samen'!AD191,
IF($C$1="Finnisch - FI",'Basis-Tabelle-Samen'!AE191,
IF($C$1="Französisch - FR",'Basis-Tabelle-Samen'!AF191,
IF($C$1="Griechisch - GR",'Basis-Tabelle-Samen'!AG191,
IF($C$1="Irisch - IE",'Basis-Tabelle-Samen'!AH191,
IF($C$1="Isländisch - IS",'Basis-Tabelle-Samen'!AI191,
IF($C$1="Italienisch - IT",'Basis-Tabelle-Samen'!AJ191,
IF($C$1="Japanisch - JP",'Basis-Tabelle-Samen'!AK191,
IF($C$1="Kroatisch - HR",'Basis-Tabelle-Samen'!AL191,
IF($C$1="Lettisch - LV",'Basis-Tabelle-Samen'!AM191,
IF($C$1="Litauisch - LT",'Basis-Tabelle-Samen'!AN191,
IF($C$1="Maltesisch - MT",'Basis-Tabelle-Samen'!AO191,
IF($C$1="Niederländisch - NL",'Basis-Tabelle-Samen'!AP191,
IF($C$1="Norwegisch - NO",'Basis-Tabelle-Samen'!AQ191,
IF($C$1="Polnisch - PL",'Basis-Tabelle-Samen'!AR191,
IF($C$1="Portugiesisch - PT",'Basis-Tabelle-Samen'!AS191,
IF($C$1="Rumänisch - RO",'Basis-Tabelle-Samen'!AT191,
IF($C$1="Schwedisch - SE",'Basis-Tabelle-Samen'!AU191,
IF($C$1="Slowakisch - SK",'Basis-Tabelle-Samen'!AV191,
IF($C$1="Slowenisch - SI",'Basis-Tabelle-Samen'!AW191,
IF($C$1="Spanisch - ES",'Basis-Tabelle-Samen'!AX191,
IF($C$1="Tschechisch - CZ",'Basis-Tabelle-Samen'!AY191,
IF($C$1="Türkisch - TR",'Basis-Tabelle-Samen'!AZ191,
IF($C$1="Ungarisch - HU",'Basis-Tabelle-Samen'!BA191,
" ACHTUNG"))))))))))))))))))))))))))))</f>
        <v>Organic - Borage</v>
      </c>
      <c r="D195" s="320">
        <f>'Basis-Tabelle-Samen'!F191</f>
        <v>40</v>
      </c>
      <c r="E195" s="321" t="str">
        <f>'Basis-Tabelle-Samen'!H191</f>
        <v>7 %</v>
      </c>
      <c r="F195" s="322" t="str">
        <f>IF('Basis-Tabelle-Samen'!G191="","",'Basis-Tabelle-Samen'!G191)</f>
        <v>03</v>
      </c>
      <c r="G195" s="320">
        <f>'Basis-Tabelle-Samen'!C191</f>
        <v>15303</v>
      </c>
      <c r="H195" s="323">
        <f>'Basis-Tabelle-Samen'!D191</f>
        <v>4055473153032</v>
      </c>
      <c r="I195" s="324">
        <f>'Basis-Tabelle-Samen'!E191</f>
        <v>2.0499999999999998</v>
      </c>
      <c r="J195" s="325">
        <f t="shared" si="2"/>
        <v>12</v>
      </c>
      <c r="K195" s="326">
        <f>'Basis-Tabelle-Samen'!K191</f>
        <v>75303</v>
      </c>
      <c r="L195" s="323">
        <f>'Basis-Tabelle-Samen'!L191</f>
        <v>4055473753034</v>
      </c>
      <c r="M195" s="324">
        <f>'Basis-Tabelle-Samen'!M191</f>
        <v>2.4500000000000002</v>
      </c>
      <c r="N195" s="326">
        <f>IF(K195&lt;1,"",'3'!$I$15)</f>
        <v>15</v>
      </c>
      <c r="O195" s="327">
        <f>IF(K195&lt;1,"",'3'!$J$11)</f>
        <v>90</v>
      </c>
      <c r="P195" s="326">
        <f>'Basis-Tabelle-Samen'!N191</f>
        <v>85303</v>
      </c>
      <c r="Q195" s="323">
        <f>'Basis-Tabelle-Samen'!O191</f>
        <v>4055473853031</v>
      </c>
      <c r="R195" s="328">
        <f>'Basis-Tabelle-Samen'!P191</f>
        <v>3.75</v>
      </c>
      <c r="S195" s="326">
        <f>IF(R195&lt;1,"",'3'!$M$15)</f>
        <v>18</v>
      </c>
      <c r="T195" s="327">
        <f>IF(R195&lt;1,"",'3'!$N$11)</f>
        <v>72</v>
      </c>
      <c r="U195" s="326">
        <f>'Basis-Tabelle-Samen'!Q191</f>
        <v>55303</v>
      </c>
      <c r="V195" s="323">
        <f>'Basis-Tabelle-Samen'!R191</f>
        <v>4055473553030</v>
      </c>
      <c r="W195" s="324">
        <f>'Basis-Tabelle-Samen'!S191</f>
        <v>4.95</v>
      </c>
      <c r="X195" s="326">
        <f>IF(U195&lt;1,"",'3'!$Q$15)</f>
        <v>6</v>
      </c>
      <c r="Y195" s="327">
        <f>IF(U195&lt;1,"",'3'!$R$11)</f>
        <v>24</v>
      </c>
      <c r="Z195" s="326">
        <f>'Basis-Tabelle-Samen'!T191</f>
        <v>35303</v>
      </c>
      <c r="AA195" s="323">
        <f>'Basis-Tabelle-Samen'!U191</f>
        <v>4055473353036</v>
      </c>
      <c r="AB195" s="324">
        <f>'Basis-Tabelle-Samen'!V191</f>
        <v>6.75</v>
      </c>
      <c r="AC195" s="326">
        <f>IF(Z195&lt;1,"",'3'!$U$15)</f>
        <v>6</v>
      </c>
      <c r="AD195" s="327">
        <f>IF(Z195&lt;1,"",'3'!$V$11)</f>
        <v>24</v>
      </c>
      <c r="AE195" s="326">
        <f>'Basis-Tabelle-Samen'!W191</f>
        <v>65303</v>
      </c>
      <c r="AF195" s="323">
        <f>'Basis-Tabelle-Samen'!X191</f>
        <v>4055473653037</v>
      </c>
      <c r="AG195" s="324">
        <f>'Basis-Tabelle-Samen'!Y191</f>
        <v>2.95</v>
      </c>
      <c r="AH195" s="326">
        <f>IF(AE195&lt;1,"",'3'!$Y$15)</f>
        <v>8</v>
      </c>
      <c r="AI195" s="327">
        <f>IF(AE195&lt;1,"",'3'!$Z$11)</f>
        <v>64</v>
      </c>
      <c r="AJ195" s="315"/>
      <c r="AK195" s="316" t="str">
        <f>IF(G195&lt;1,"",
IF($C$1="Bulgarisch - BG",HYPERLINK(CONCATENATE("https://www.saflax.de/0-WVK-Retail/Bilder-Pictures/SAFLAX-",'Basis-Tabelle-Samen'!C191,"-",'Basis-Tabelle-Samen'!J191,"-seed-package-front-cr-bulgarian.jpg")),
IF($C$1="Dänisch - DK",HYPERLINK(CONCATENATE("https://www.saflax.de/0-WVK-Retail/Bilder-Pictures/SAFLAX-",'Basis-Tabelle-Samen'!C191,"-",'Basis-Tabelle-Samen'!J191,"-seed-package-front-cr-danish.jpg")),
IF($C$1="Deutsch - DE",HYPERLINK(CONCATENATE("https://www.saflax.de/0-WVK-Retail/Bilder-Pictures/SAFLAX-",'Basis-Tabelle-Samen'!C191,"-",'Basis-Tabelle-Samen'!J191,"-seed-package-front-cr-german.jpg")),
IF($C$1="Englisch - UK",HYPERLINK(CONCATENATE("https://www.saflax.de/0-WVK-Retail/Bilder-Pictures/SAFLAX-",'Basis-Tabelle-Samen'!C191,"-",'Basis-Tabelle-Samen'!J191,"-seed-package-front-cr-english.jpg")),
IF($C$1="Estnisch - EE",HYPERLINK(CONCATENATE("https://www.saflax.de/0-WVK-Retail/Bilder-Pictures/SAFLAX-",'Basis-Tabelle-Samen'!C191,"-",'Basis-Tabelle-Samen'!J191,"-seed-package-front-cr-estonian.jpg")),
IF($C$1="Finnisch - FI",HYPERLINK(CONCATENATE("https://www.saflax.de/0-WVK-Retail/Bilder-Pictures/SAFLAX-",'Basis-Tabelle-Samen'!C191,"-",'Basis-Tabelle-Samen'!J191,"-seed-package-front-cr-finnish.jpg")),
IF($C$1="Französisch - FR",HYPERLINK(CONCATENATE("https://www.saflax.de/0-WVK-Retail/Bilder-Pictures/SAFLAX-",'Basis-Tabelle-Samen'!C191,"-",'Basis-Tabelle-Samen'!J191,"-seed-package-front-cr-french.jpg")),
IF($C$1="Griechisch - GR",HYPERLINK(CONCATENATE("https://www.saflax.de/0-WVK-Retail/Bilder-Pictures/SAFLAX-",'Basis-Tabelle-Samen'!C191,"-",'Basis-Tabelle-Samen'!J191,"-seed-package-front-cr-greek.jpg")),
IF($C$1="Irisch - IE",HYPERLINK(CONCATENATE("https://www.saflax.de/0-WVK-Retail/Bilder-Pictures/SAFLAX-",'Basis-Tabelle-Samen'!C191,"-",'Basis-Tabelle-Samen'!J191,"-seed-package-front-cr-irish.jpg")),
IF($C$1="Isländisch - IS",HYPERLINK(CONCATENATE("https://www.saflax.de/0-WVK-Retail/Bilder-Pictures/SAFLAX-",'Basis-Tabelle-Samen'!C191,"-",'Basis-Tabelle-Samen'!J191,"-seed-package-front-cr-icelandic.jpg")),
IF($C$1="Italienisch - IT",HYPERLINK(CONCATENATE("https://www.saflax.de/0-WVK-Retail/Bilder-Pictures/SAFLAX-",'Basis-Tabelle-Samen'!C191,"-",'Basis-Tabelle-Samen'!J191,"-seed-package-front-cr-italian.jpg")),
IF($C$1="Japanisch - JP",HYPERLINK(CONCATENATE("https://www.saflax.de/0-WVK-Retail/Bilder-Pictures/SAFLAX-",'Basis-Tabelle-Samen'!C191,"-",'Basis-Tabelle-Samen'!J191,"-seed-package-front-cr-japanese.jpg")),
IF($C$1="Kroatisch - HR",HYPERLINK(CONCATENATE("https://www.saflax.de/0-WVK-Retail/Bilder-Pictures/SAFLAX-",'Basis-Tabelle-Samen'!C191,"-",'Basis-Tabelle-Samen'!J191,"-seed-package-front-cr-croatian.jpg")),
IF($C$1="Lettisch - LV",HYPERLINK(CONCATENATE("https://www.saflax.de/0-WVK-Retail/Bilder-Pictures/SAFLAX-",'Basis-Tabelle-Samen'!C191,"-",'Basis-Tabelle-Samen'!J191,"-seed-package-front-cr-latvian.jpg")),
IF($C$1="Litauisch - LT",HYPERLINK(CONCATENATE("https://www.saflax.de/0-WVK-Retail/Bilder-Pictures/SAFLAX-",'Basis-Tabelle-Samen'!C191,"-",'Basis-Tabelle-Samen'!J191,"-seed-package-front-cr-lithuanian.jpg")),
IF($C$1="Maltesisch - MT",HYPERLINK(CONCATENATE("https://www.saflax.de/0-WVK-Retail/Bilder-Pictures/SAFLAX-",'Basis-Tabelle-Samen'!C191,"-",'Basis-Tabelle-Samen'!J191,"-seed-package-front-cr-maltese.jpg")),
IF($C$1="Niederländisch - NL",HYPERLINK(CONCATENATE("https://www.saflax.de/0-WVK-Retail/Bilder-Pictures/SAFLAX-",'Basis-Tabelle-Samen'!C191,"-",'Basis-Tabelle-Samen'!J191,"-seed-package-front-cr-dutch.jpg")),
IF($C$1="Norwegisch - NO",HYPERLINK(CONCATENATE("https://www.saflax.de/0-WVK-Retail/Bilder-Pictures/SAFLAX-",'Basis-Tabelle-Samen'!C191,"-",'Basis-Tabelle-Samen'!J191,"-seed-package-front-cr-nowegian.jpg")),
IF($C$1="Polnisch - PL",HYPERLINK(CONCATENATE("https://www.saflax.de/0-WVK-Retail/Bilder-Pictures/SAFLAX-",'Basis-Tabelle-Samen'!C191,"-",'Basis-Tabelle-Samen'!J191,"-seed-package-front-cr-polish.jpg")),
IF($C$1="Portugiesisch - PT",HYPERLINK(CONCATENATE("https://www.saflax.de/0-WVK-Retail/Bilder-Pictures/SAFLAX-",'Basis-Tabelle-Samen'!C191,"-",'Basis-Tabelle-Samen'!J191,"-seed-package-front-cr-portuguese.jpg")),
IF($C$1="Rumänisch - RO",HYPERLINK(CONCATENATE("https://www.saflax.de/0-WVK-Retail/Bilder-Pictures/SAFLAX-",'Basis-Tabelle-Samen'!C191,"-",'Basis-Tabelle-Samen'!J191,"-seed-package-front-cr-romanian.jpg")),
IF($C$1="Schwedisch - SE",HYPERLINK(CONCATENATE("https://www.saflax.de/0-WVK-Retail/Bilder-Pictures/SAFLAX-",'Basis-Tabelle-Samen'!C191,"-",'Basis-Tabelle-Samen'!J191,"-seed-package-front-cr-swedish.jpg")),
IF($C$1="Slowakisch - SK",HYPERLINK(CONCATENATE("https://www.saflax.de/0-WVK-Retail/Bilder-Pictures/SAFLAX-",'Basis-Tabelle-Samen'!C191,"-",'Basis-Tabelle-Samen'!J191,"-seed-package-front-cr-slovak.jpg")),
IF($C$1="Slowenisch - SI",HYPERLINK(CONCATENATE("https://www.saflax.de/0-WVK-Retail/Bilder-Pictures/SAFLAX-",'Basis-Tabelle-Samen'!C191,"-",'Basis-Tabelle-Samen'!J191,"-seed-package-front-cr-slovenian.jpg")),
IF($C$1="Spanisch - ES",HYPERLINK(CONCATENATE("https://www.saflax.de/0-WVK-Retail/Bilder-Pictures/SAFLAX-",'Basis-Tabelle-Samen'!C191,"-",'Basis-Tabelle-Samen'!J191,"-seed-package-front-cr-spanish.jpg")),
IF($C$1="Tschechisch - CZ",HYPERLINK(CONCATENATE("https://www.saflax.de/0-WVK-Retail/Bilder-Pictures/SAFLAX-",'Basis-Tabelle-Samen'!C191,"-",'Basis-Tabelle-Samen'!J191,"-seed-package-front-cr-czech.jpg")),
IF($C$1="Türkisch - TR",HYPERLINK(CONCATENATE("https://www.saflax.de/0-WVK-Retail/Bilder-Pictures/SAFLAX-",'Basis-Tabelle-Samen'!C191,"-",'Basis-Tabelle-Samen'!J191,"-seed-package-front-cr-turkish.jpg")),
IF($C$1="Ungarisch - HU",HYPERLINK(CONCATENATE("https://www.saflax.de/0-WVK-Retail/Bilder-Pictures/SAFLAX-",'Basis-Tabelle-Samen'!C191,"-",'Basis-Tabelle-Samen'!J191,"-seed-package-front-cr-hungarian.jpg")),
" ACHTUNG")))))))))))))))))))))))))))))</f>
        <v>https://www.saflax.de/0-WVK-Retail/Bilder-Pictures/SAFLAX-15303-borago-officinalis-seed-package-front-cr-english.jpg</v>
      </c>
      <c r="AL195" s="330" t="str">
        <f>IF(G195&lt;1,"",
IF($C$1="Bulgarisch - BG",HYPERLINK(CONCATENATE("https://www.saflax.de/0-WVK-Retail/Bilder-Pictures/SAFLAX-",'Basis-Tabelle-Samen'!C191,"-",'Basis-Tabelle-Samen'!J191,"-seed-package-back-cr-bulgarian.jpg")),
IF($C$1="Dänisch - DK",HYPERLINK(CONCATENATE("https://www.saflax.de/0-WVK-Retail/Bilder-Pictures/SAFLAX-",'Basis-Tabelle-Samen'!C191,"-",'Basis-Tabelle-Samen'!J191,"-seed-package-back-cr-danish.jpg")),
IF($C$1="Deutsch - DE",HYPERLINK(CONCATENATE("https://www.saflax.de/0-WVK-Retail/Bilder-Pictures/SAFLAX-",'Basis-Tabelle-Samen'!C191,"-",'Basis-Tabelle-Samen'!J191,"-seed-package-back-cr-german.jpg")),
IF($C$1="Englisch - UK",HYPERLINK(CONCATENATE("https://www.saflax.de/0-WVK-Retail/Bilder-Pictures/SAFLAX-",'Basis-Tabelle-Samen'!C191,"-",'Basis-Tabelle-Samen'!J191,"-seed-package-back-cr-english.jpg")),
IF($C$1="Estnisch - EE",HYPERLINK(CONCATENATE("https://www.saflax.de/0-WVK-Retail/Bilder-Pictures/SAFLAX-",'Basis-Tabelle-Samen'!C191,"-",'Basis-Tabelle-Samen'!J191,"-seed-package-back-cr-estonian.jpg")),
IF($C$1="Finnisch - FI",HYPERLINK(CONCATENATE("https://www.saflax.de/0-WVK-Retail/Bilder-Pictures/SAFLAX-",'Basis-Tabelle-Samen'!C191,"-",'Basis-Tabelle-Samen'!J191,"-seed-package-back-cr-finnish.jpg")),
IF($C$1="Französisch - FR",HYPERLINK(CONCATENATE("https://www.saflax.de/0-WVK-Retail/Bilder-Pictures/SAFLAX-",'Basis-Tabelle-Samen'!C191,"-",'Basis-Tabelle-Samen'!J191,"-seed-package-back-cr-french.jpg")),
IF($C$1="Griechisch - GR",HYPERLINK(CONCATENATE("https://www.saflax.de/0-WVK-Retail/Bilder-Pictures/SAFLAX-",'Basis-Tabelle-Samen'!C191,"-",'Basis-Tabelle-Samen'!J191,"-seed-package-back-cr-greek.jpg")),
IF($C$1="Irisch - IE",HYPERLINK(CONCATENATE("https://www.saflax.de/0-WVK-Retail/Bilder-Pictures/SAFLAX-",'Basis-Tabelle-Samen'!C191,"-",'Basis-Tabelle-Samen'!J191,"-seed-package-back-cr-irish.jpg")),
IF($C$1="Isländisch - IS",HYPERLINK(CONCATENATE("https://www.saflax.de/0-WVK-Retail/Bilder-Pictures/SAFLAX-",'Basis-Tabelle-Samen'!C191,"-",'Basis-Tabelle-Samen'!J191,"-seed-package-back-cr-icelandic.jpg")),
IF($C$1="Italienisch - IT",HYPERLINK(CONCATENATE("https://www.saflax.de/0-WVK-Retail/Bilder-Pictures/SAFLAX-",'Basis-Tabelle-Samen'!C191,"-",'Basis-Tabelle-Samen'!J191,"-seed-package-back-cr-italian.jpg")),
IF($C$1="Japanisch - JP",HYPERLINK(CONCATENATE("https://www.saflax.de/0-WVK-Retail/Bilder-Pictures/SAFLAX-",'Basis-Tabelle-Samen'!C191,"-",'Basis-Tabelle-Samen'!J191,"-seed-package-back-cr-japanese.jpg")),
IF($C$1="Kroatisch - HR",HYPERLINK(CONCATENATE("https://www.saflax.de/0-WVK-Retail/Bilder-Pictures/SAFLAX-",'Basis-Tabelle-Samen'!C191,"-",'Basis-Tabelle-Samen'!J191,"-seed-package-back-cr-croatian.jpg")),
IF($C$1="Lettisch - LV",HYPERLINK(CONCATENATE("https://www.saflax.de/0-WVK-Retail/Bilder-Pictures/SAFLAX-",'Basis-Tabelle-Samen'!C191,"-",'Basis-Tabelle-Samen'!J191,"-seed-package-back-cr-latvian.jpg")),
IF($C$1="Litauisch - LT",HYPERLINK(CONCATENATE("https://www.saflax.de/0-WVK-Retail/Bilder-Pictures/SAFLAX-",'Basis-Tabelle-Samen'!C191,"-",'Basis-Tabelle-Samen'!J191,"-seed-package-back-cr-lithuanian.jpg")),
IF($C$1="Maltesisch - MT",HYPERLINK(CONCATENATE("https://www.saflax.de/0-WVK-Retail/Bilder-Pictures/SAFLAX-",'Basis-Tabelle-Samen'!C191,"-",'Basis-Tabelle-Samen'!J191,"-seed-package-back-cr-maltese.jpg")),
IF($C$1="Niederländisch - NL",HYPERLINK(CONCATENATE("https://www.saflax.de/0-WVK-Retail/Bilder-Pictures/SAFLAX-",'Basis-Tabelle-Samen'!C191,"-",'Basis-Tabelle-Samen'!J191,"-seed-package-back-cr-dutch.jpg")),
IF($C$1="Norwegisch - NO",HYPERLINK(CONCATENATE("https://www.saflax.de/0-WVK-Retail/Bilder-Pictures/SAFLAX-",'Basis-Tabelle-Samen'!C191,"-",'Basis-Tabelle-Samen'!J191,"-seed-package-back-cr-nowegian.jpg")),
IF($C$1="Polnisch - PL",HYPERLINK(CONCATENATE("https://www.saflax.de/0-WVK-Retail/Bilder-Pictures/SAFLAX-",'Basis-Tabelle-Samen'!C191,"-",'Basis-Tabelle-Samen'!J191,"-seed-package-back-cr-polish.jpg")),
IF($C$1="Portugiesisch - PT",HYPERLINK(CONCATENATE("https://www.saflax.de/0-WVK-Retail/Bilder-Pictures/SAFLAX-",'Basis-Tabelle-Samen'!C191,"-",'Basis-Tabelle-Samen'!J191,"-seed-package-back-cr-portuguese.jpg")),
IF($C$1="Rumänisch - RO",HYPERLINK(CONCATENATE("https://www.saflax.de/0-WVK-Retail/Bilder-Pictures/SAFLAX-",'Basis-Tabelle-Samen'!C191,"-",'Basis-Tabelle-Samen'!J191,"-seed-package-back-cr-romanian.jpg")),
IF($C$1="Schwedisch - SE",HYPERLINK(CONCATENATE("https://www.saflax.de/0-WVK-Retail/Bilder-Pictures/SAFLAX-",'Basis-Tabelle-Samen'!C191,"-",'Basis-Tabelle-Samen'!J191,"-seed-package-back-cr-swedish.jpg")),
IF($C$1="Slowakisch - SK",HYPERLINK(CONCATENATE("https://www.saflax.de/0-WVK-Retail/Bilder-Pictures/SAFLAX-",'Basis-Tabelle-Samen'!C191,"-",'Basis-Tabelle-Samen'!J191,"-seed-package-back-cr-slovak.jpg")),
IF($C$1="Slowenisch - SI",HYPERLINK(CONCATENATE("https://www.saflax.de/0-WVK-Retail/Bilder-Pictures/SAFLAX-",'Basis-Tabelle-Samen'!C191,"-",'Basis-Tabelle-Samen'!J191,"-seed-package-back-cr-slovenian.jpg")),
IF($C$1="Spanisch - ES",HYPERLINK(CONCATENATE("https://www.saflax.de/0-WVK-Retail/Bilder-Pictures/SAFLAX-",'Basis-Tabelle-Samen'!C191,"-",'Basis-Tabelle-Samen'!J191,"-seed-package-back-cr-spanish.jpg")),
IF($C$1="Tschechisch - CZ",HYPERLINK(CONCATENATE("https://www.saflax.de/0-WVK-Retail/Bilder-Pictures/SAFLAX-",'Basis-Tabelle-Samen'!C191,"-",'Basis-Tabelle-Samen'!J191,"-seed-package-back-cr-czech.jpg")),
IF($C$1="Türkisch - TR",HYPERLINK(CONCATENATE("https://www.saflax.de/0-WVK-Retail/Bilder-Pictures/SAFLAX-",'Basis-Tabelle-Samen'!C191,"-",'Basis-Tabelle-Samen'!J191,"-seed-package-back-cr-turkish.jpg")),
IF($C$1="Ungarisch - HU",HYPERLINK(CONCATENATE("https://www.saflax.de/0-WVK-Retail/Bilder-Pictures/SAFLAX-",'Basis-Tabelle-Samen'!C191,"-",'Basis-Tabelle-Samen'!J191,"-seed-package-back-cr-hungarian.jpg")),
" ACHTUNG")))))))))))))))))))))))))))))</f>
        <v>https://www.saflax.de/0-WVK-Retail/Bilder-Pictures/SAFLAX-15303-borago-officinalis-seed-package-back-cr-english.jpg</v>
      </c>
      <c r="AM195" s="330" t="str">
        <f>IF(H195&lt;1,"",
IF($C$1="Bulgarisch - BG",HYPERLINK(CONCATENATE("https://www.saflax.de/0-WVK-Retail/Bilder-Pictures/SAFLAX-",'Basis-Tabelle-Samen'!K191,"-",'Basis-Tabelle-Samen'!J191,"-garden-to-go-mini-bulgarian.jpg")),
IF($C$1="Dänisch - DK",HYPERLINK(CONCATENATE("https://www.saflax.de/0-WVK-Retail/Bilder-Pictures/SAFLAX-",'Basis-Tabelle-Samen'!K191,"-",'Basis-Tabelle-Samen'!J191,"-garden-to-go-mini-danish.jpg")),
IF($C$1="Deutsch - DE",HYPERLINK(CONCATENATE("https://www.saflax.de/0-WVK-Retail/Bilder-Pictures/SAFLAX-",'Basis-Tabelle-Samen'!K191,"-",'Basis-Tabelle-Samen'!J191,"-garden-to-go-mini-german.jpg")),
IF($C$1="Englisch - UK",HYPERLINK(CONCATENATE("https://www.saflax.de/0-WVK-Retail/Bilder-Pictures/SAFLAX-",'Basis-Tabelle-Samen'!K191,"-",'Basis-Tabelle-Samen'!J191,"-garden-to-go-mini-english.jpg")),
IF($C$1="Estnisch - EE",HYPERLINK(CONCATENATE("https://www.saflax.de/0-WVK-Retail/Bilder-Pictures/SAFLAX-",'Basis-Tabelle-Samen'!K191,"-",'Basis-Tabelle-Samen'!J191,"-garden-to-go-mini-estonian.jpg")),
IF($C$1="Finnisch - FI",HYPERLINK(CONCATENATE("https://www.saflax.de/0-WVK-Retail/Bilder-Pictures/SAFLAX-",'Basis-Tabelle-Samen'!K191,"-",'Basis-Tabelle-Samen'!J191,"-garden-to-go-mini-finnish.jpg")),
IF($C$1="Französisch - FR",HYPERLINK(CONCATENATE("https://www.saflax.de/0-WVK-Retail/Bilder-Pictures/SAFLAX-",'Basis-Tabelle-Samen'!K191,"-",'Basis-Tabelle-Samen'!J191,"-garden-to-go-mini-french.jpg")),
IF($C$1="Griechisch - GR",HYPERLINK(CONCATENATE("https://www.saflax.de/0-WVK-Retail/Bilder-Pictures/SAFLAX-",'Basis-Tabelle-Samen'!K191,"-",'Basis-Tabelle-Samen'!J191,"-garden-to-go-mini-greek.jpg")),
IF($C$1="Irisch - IE",HYPERLINK(CONCATENATE("https://www.saflax.de/0-WVK-Retail/Bilder-Pictures/SAFLAX-",'Basis-Tabelle-Samen'!K191,"-",'Basis-Tabelle-Samen'!J191,"-garden-to-go-mini-irish.jpg")),
IF($C$1="Isländisch - IS",HYPERLINK(CONCATENATE("https://www.saflax.de/0-WVK-Retail/Bilder-Pictures/SAFLAX-",'Basis-Tabelle-Samen'!K191,"-",'Basis-Tabelle-Samen'!J191,"-garden-to-go-mini-icelandic.jpg")),
IF($C$1="Italienisch - IT",HYPERLINK(CONCATENATE("https://www.saflax.de/0-WVK-Retail/Bilder-Pictures/SAFLAX-",'Basis-Tabelle-Samen'!K191,"-",'Basis-Tabelle-Samen'!J191,"-garden-to-go-mini-italian.jpg")),
IF($C$1="Japanisch - JP",HYPERLINK(CONCATENATE("https://www.saflax.de/0-WVK-Retail/Bilder-Pictures/SAFLAX-",'Basis-Tabelle-Samen'!K191,"-",'Basis-Tabelle-Samen'!J191,"-garden-to-go-mini-japanese.jpg")),
IF($C$1="Kroatisch - HR",HYPERLINK(CONCATENATE("https://www.saflax.de/0-WVK-Retail/Bilder-Pictures/SAFLAX-",'Basis-Tabelle-Samen'!K191,"-",'Basis-Tabelle-Samen'!J191,"-garden-to-go-mini-croatian.jpg")),
IF($C$1="Lettisch - LV",HYPERLINK(CONCATENATE("https://www.saflax.de/0-WVK-Retail/Bilder-Pictures/SAFLAX-",'Basis-Tabelle-Samen'!K191,"-",'Basis-Tabelle-Samen'!J191,"-garden-to-go-mini-latvian.jpg")),
IF($C$1="Litauisch - LT",HYPERLINK(CONCATENATE("https://www.saflax.de/0-WVK-Retail/Bilder-Pictures/SAFLAX-",'Basis-Tabelle-Samen'!K191,"-",'Basis-Tabelle-Samen'!J191,"-garden-to-go-mini-lithuanian.jpg")),
IF($C$1="Maltesisch - MT",HYPERLINK(CONCATENATE("https://www.saflax.de/0-WVK-Retail/Bilder-Pictures/SAFLAX-",'Basis-Tabelle-Samen'!K191,"-",'Basis-Tabelle-Samen'!J191,"-garden-to-go-mini-maltese.jpg")),
IF($C$1="Niederländisch - NL",HYPERLINK(CONCATENATE("https://www.saflax.de/0-WVK-Retail/Bilder-Pictures/SAFLAX-",'Basis-Tabelle-Samen'!K191,"-",'Basis-Tabelle-Samen'!J191,"-garden-to-go-mini-dutch.jpg")),
IF($C$1="Norwegisch - NO",HYPERLINK(CONCATENATE("https://www.saflax.de/0-WVK-Retail/Bilder-Pictures/SAFLAX-",'Basis-Tabelle-Samen'!K191,"-",'Basis-Tabelle-Samen'!J191,"-garden-to-go-mini-nowegian.jpg")),
IF($C$1="Polnisch - PL",HYPERLINK(CONCATENATE("https://www.saflax.de/0-WVK-Retail/Bilder-Pictures/SAFLAX-",'Basis-Tabelle-Samen'!K191,"-",'Basis-Tabelle-Samen'!J191,"-garden-to-go-mini-polish.jpg")),
IF($C$1="Portugiesisch - PT",HYPERLINK(CONCATENATE("https://www.saflax.de/0-WVK-Retail/Bilder-Pictures/SAFLAX-",'Basis-Tabelle-Samen'!K191,"-",'Basis-Tabelle-Samen'!J191,"-garden-to-go-mini-portuguese.jpg")),
IF($C$1="Rumänisch - RO",HYPERLINK(CONCATENATE("https://www.saflax.de/0-WVK-Retail/Bilder-Pictures/SAFLAX-",'Basis-Tabelle-Samen'!K191,"-",'Basis-Tabelle-Samen'!J191,"-garden-to-go-mini-romanian.jpg")),
IF($C$1="Schwedisch - SE",HYPERLINK(CONCATENATE("https://www.saflax.de/0-WVK-Retail/Bilder-Pictures/SAFLAX-",'Basis-Tabelle-Samen'!K191,"-",'Basis-Tabelle-Samen'!J191,"-garden-to-go-mini-swedish.jpg")),
IF($C$1="Slowakisch - SK",HYPERLINK(CONCATENATE("https://www.saflax.de/0-WVK-Retail/Bilder-Pictures/SAFLAX-",'Basis-Tabelle-Samen'!K191,"-",'Basis-Tabelle-Samen'!J191,"-garden-to-go-mini-slovak.jpg")),
IF($C$1="Slowenisch - SI",HYPERLINK(CONCATENATE("https://www.saflax.de/0-WVK-Retail/Bilder-Pictures/SAFLAX-",'Basis-Tabelle-Samen'!K191,"-",'Basis-Tabelle-Samen'!J191,"-garden-to-go-mini-slovenian.jpg")),
IF($C$1="Spanisch - ES",HYPERLINK(CONCATENATE("https://www.saflax.de/0-WVK-Retail/Bilder-Pictures/SAFLAX-",'Basis-Tabelle-Samen'!K191,"-",'Basis-Tabelle-Samen'!J191,"-garden-to-go-mini-spanish.jpg")),
IF($C$1="Tschechisch - CZ",HYPERLINK(CONCATENATE("https://www.saflax.de/0-WVK-Retail/Bilder-Pictures/SAFLAX-",'Basis-Tabelle-Samen'!K191,"-",'Basis-Tabelle-Samen'!J191,"-garden-to-go-mini-czech.jpg")),
IF($C$1="Türkisch - TR",HYPERLINK(CONCATENATE("https://www.saflax.de/0-WVK-Retail/Bilder-Pictures/SAFLAX-",'Basis-Tabelle-Samen'!K191,"-",'Basis-Tabelle-Samen'!J191,"-garden-to-go-mini-turkish.jpg")),
IF($C$1="Ungarisch - HU",HYPERLINK(CONCATENATE("https://www.saflax.de/0-WVK-Retail/Bilder-Pictures/SAFLAX-",'Basis-Tabelle-Samen'!K191,"-",'Basis-Tabelle-Samen'!J191,"-garden-to-go-mini-hungarian.jpg")),
" ACHTUNG")))))))))))))))))))))))))))))</f>
        <v>https://www.saflax.de/0-WVK-Retail/Bilder-Pictures/SAFLAX-75303-borago-officinalis-garden-to-go-mini-english.jpg</v>
      </c>
      <c r="AN195" s="330" t="str">
        <f>IF(I195&lt;1,"",
IF($C$1="Bulgarisch - BG",HYPERLINK(CONCATENATE("https://www.saflax.de/0-WVK-Retail/Bilder-Pictures/SAFLAX-",'Basis-Tabelle-Samen'!N191,"-",'Basis-Tabelle-Samen'!J191,"-garden-to-go-lite-bulgarian.jpg")),
IF($C$1="Dänisch - DK",HYPERLINK(CONCATENATE("https://www.saflax.de/0-WVK-Retail/Bilder-Pictures/SAFLAX-",'Basis-Tabelle-Samen'!N191,"-",'Basis-Tabelle-Samen'!J191,"-garden-to-go-lite-danish.jpg")),
IF($C$1="Deutsch - DE",HYPERLINK(CONCATENATE("https://www.saflax.de/0-WVK-Retail/Bilder-Pictures/SAFLAX-",'Basis-Tabelle-Samen'!N191,"-",'Basis-Tabelle-Samen'!J191,"-garden-to-go-lite-german.jpg")),
IF($C$1="Englisch - UK",HYPERLINK(CONCATENATE("https://www.saflax.de/0-WVK-Retail/Bilder-Pictures/SAFLAX-",'Basis-Tabelle-Samen'!N191,"-",'Basis-Tabelle-Samen'!J191,"-garden-to-go-lite-english.jpg")),
IF($C$1="Estnisch - EE",HYPERLINK(CONCATENATE("https://www.saflax.de/0-WVK-Retail/Bilder-Pictures/SAFLAX-",'Basis-Tabelle-Samen'!N191,"-",'Basis-Tabelle-Samen'!J191,"-garden-to-go-lite-estonian.jpg")),
IF($C$1="Finnisch - FI",HYPERLINK(CONCATENATE("https://www.saflax.de/0-WVK-Retail/Bilder-Pictures/SAFLAX-",'Basis-Tabelle-Samen'!N191,"-",'Basis-Tabelle-Samen'!J191,"-garden-to-go-lite-finnish.jpg")),
IF($C$1="Französisch - FR",HYPERLINK(CONCATENATE("https://www.saflax.de/0-WVK-Retail/Bilder-Pictures/SAFLAX-",'Basis-Tabelle-Samen'!N191,"-",'Basis-Tabelle-Samen'!J191,"-garden-to-go-lite-french.jpg")),
IF($C$1="Griechisch - GR",HYPERLINK(CONCATENATE("https://www.saflax.de/0-WVK-Retail/Bilder-Pictures/SAFLAX-",'Basis-Tabelle-Samen'!N191,"-",'Basis-Tabelle-Samen'!J191,"-garden-to-go-lite-greek.jpg")),
IF($C$1="Irisch - IE",HYPERLINK(CONCATENATE("https://www.saflax.de/0-WVK-Retail/Bilder-Pictures/SAFLAX-",'Basis-Tabelle-Samen'!N191,"-",'Basis-Tabelle-Samen'!J191,"-garden-to-go-lite-irish.jpg")),
IF($C$1="Isländisch - IS",HYPERLINK(CONCATENATE("https://www.saflax.de/0-WVK-Retail/Bilder-Pictures/SAFLAX-",'Basis-Tabelle-Samen'!N191,"-",'Basis-Tabelle-Samen'!J191,"-garden-to-go-lite-icelandic.jpg")),
IF($C$1="Italienisch - IT",HYPERLINK(CONCATENATE("https://www.saflax.de/0-WVK-Retail/Bilder-Pictures/SAFLAX-",'Basis-Tabelle-Samen'!N191,"-",'Basis-Tabelle-Samen'!J191,"-garden-to-go-lite-italian.jpg")),
IF($C$1="Japanisch - JP",HYPERLINK(CONCATENATE("https://www.saflax.de/0-WVK-Retail/Bilder-Pictures/SAFLAX-",'Basis-Tabelle-Samen'!N191,"-",'Basis-Tabelle-Samen'!J191,"-garden-to-go-lite-japanese.jpg")),
IF($C$1="Kroatisch - HR",HYPERLINK(CONCATENATE("https://www.saflax.de/0-WVK-Retail/Bilder-Pictures/SAFLAX-",'Basis-Tabelle-Samen'!N191,"-",'Basis-Tabelle-Samen'!J191,"-garden-to-go-lite-croatian.jpg")),
IF($C$1="Lettisch - LV",HYPERLINK(CONCATENATE("https://www.saflax.de/0-WVK-Retail/Bilder-Pictures/SAFLAX-",'Basis-Tabelle-Samen'!N191,"-",'Basis-Tabelle-Samen'!J191,"-garden-to-go-lite-latvian.jpg")),
IF($C$1="Litauisch - LT",HYPERLINK(CONCATENATE("https://www.saflax.de/0-WVK-Retail/Bilder-Pictures/SAFLAX-",'Basis-Tabelle-Samen'!N191,"-",'Basis-Tabelle-Samen'!J191,"-garden-to-go-lite-lithuanian.jpg")),
IF($C$1="Maltesisch - MT",HYPERLINK(CONCATENATE("https://www.saflax.de/0-WVK-Retail/Bilder-Pictures/SAFLAX-",'Basis-Tabelle-Samen'!N191,"-",'Basis-Tabelle-Samen'!J191,"-garden-to-go-lite-maltese.jpg")),
IF($C$1="Niederländisch - NL",HYPERLINK(CONCATENATE("https://www.saflax.de/0-WVK-Retail/Bilder-Pictures/SAFLAX-",'Basis-Tabelle-Samen'!N191,"-",'Basis-Tabelle-Samen'!J191,"-garden-to-go-lite-dutch.jpg")),
IF($C$1="Norwegisch - NO",HYPERLINK(CONCATENATE("https://www.saflax.de/0-WVK-Retail/Bilder-Pictures/SAFLAX-",'Basis-Tabelle-Samen'!N191,"-",'Basis-Tabelle-Samen'!J191,"-garden-to-go-lite-nowegian.jpg")),
IF($C$1="Polnisch - PL",HYPERLINK(CONCATENATE("https://www.saflax.de/0-WVK-Retail/Bilder-Pictures/SAFLAX-",'Basis-Tabelle-Samen'!N191,"-",'Basis-Tabelle-Samen'!J191,"-garden-to-go-lite-polish.jpg")),
IF($C$1="Portugiesisch - PT",HYPERLINK(CONCATENATE("https://www.saflax.de/0-WVK-Retail/Bilder-Pictures/SAFLAX-",'Basis-Tabelle-Samen'!N191,"-",'Basis-Tabelle-Samen'!J191,"-garden-to-go-lite-portuguese.jpg")),
IF($C$1="Rumänisch - RO",HYPERLINK(CONCATENATE("https://www.saflax.de/0-WVK-Retail/Bilder-Pictures/SAFLAX-",'Basis-Tabelle-Samen'!N191,"-",'Basis-Tabelle-Samen'!J191,"-garden-to-go-lite-romanian.jpg")),
IF($C$1="Schwedisch - SE",HYPERLINK(CONCATENATE("https://www.saflax.de/0-WVK-Retail/Bilder-Pictures/SAFLAX-",'Basis-Tabelle-Samen'!N191,"-",'Basis-Tabelle-Samen'!J191,"-garden-to-go-lite-swedish.jpg")),
IF($C$1="Slowakisch - SK",HYPERLINK(CONCATENATE("https://www.saflax.de/0-WVK-Retail/Bilder-Pictures/SAFLAX-",'Basis-Tabelle-Samen'!N191,"-",'Basis-Tabelle-Samen'!J191,"-garden-to-go-lite-slovak.jpg")),
IF($C$1="Slowenisch - SI",HYPERLINK(CONCATENATE("https://www.saflax.de/0-WVK-Retail/Bilder-Pictures/SAFLAX-",'Basis-Tabelle-Samen'!N191,"-",'Basis-Tabelle-Samen'!J191,"-garden-to-go-lite-slovenian.jpg")),
IF($C$1="Spanisch - ES",HYPERLINK(CONCATENATE("https://www.saflax.de/0-WVK-Retail/Bilder-Pictures/SAFLAX-",'Basis-Tabelle-Samen'!N191,"-",'Basis-Tabelle-Samen'!J191,"-garden-to-go-lite-spanish.jpg")),
IF($C$1="Tschechisch - CZ",HYPERLINK(CONCATENATE("https://www.saflax.de/0-WVK-Retail/Bilder-Pictures/SAFLAX-",'Basis-Tabelle-Samen'!N191,"-",'Basis-Tabelle-Samen'!J191,"-garden-to-go-lite-czech.jpg")),
IF($C$1="Türkisch - TR",HYPERLINK(CONCATENATE("https://www.saflax.de/0-WVK-Retail/Bilder-Pictures/SAFLAX-",'Basis-Tabelle-Samen'!N191,"-",'Basis-Tabelle-Samen'!J191,"-garden-to-go-lite-turkish.jpg")),
IF($C$1="Ungarisch - HU",HYPERLINK(CONCATENATE("https://www.saflax.de/0-WVK-Retail/Bilder-Pictures/SAFLAX-",'Basis-Tabelle-Samen'!N191,"-",'Basis-Tabelle-Samen'!J191,"-garden-to-go-lite-hungarian.jpg")),
" ACHTUNG")))))))))))))))))))))))))))))</f>
        <v>https://www.saflax.de/0-WVK-Retail/Bilder-Pictures/SAFLAX-85303-borago-officinalis-garden-to-go-lite-english.jpg</v>
      </c>
      <c r="AO195" s="330" t="str">
        <f>IF(J195&lt;1,"",
IF($C$1="Bulgarisch - BG",HYPERLINK(CONCATENATE("https://www.saflax.de/0-WVK-Retail/Bilder-Pictures/SAFLAX-",'Basis-Tabelle-Samen'!Q191,"-",'Basis-Tabelle-Samen'!J191,"-garden-to-go-bulgarian.jpg")),
IF($C$1="Dänisch - DK",HYPERLINK(CONCATENATE("https://www.saflax.de/0-WVK-Retail/Bilder-Pictures/SAFLAX-",'Basis-Tabelle-Samen'!Q191,"-",'Basis-Tabelle-Samen'!J191,"-garden-to-go-danish.jpg")),
IF($C$1="Deutsch - DE",HYPERLINK(CONCATENATE("https://www.saflax.de/0-WVK-Retail/Bilder-Pictures/SAFLAX-",'Basis-Tabelle-Samen'!Q191,"-",'Basis-Tabelle-Samen'!J191,"-garden-to-go-german.jpg")),
IF($C$1="Englisch - UK",HYPERLINK(CONCATENATE("https://www.saflax.de/0-WVK-Retail/Bilder-Pictures/SAFLAX-",'Basis-Tabelle-Samen'!Q191,"-",'Basis-Tabelle-Samen'!J191,"-garden-to-go-english.jpg")),
IF($C$1="Estnisch - EE",HYPERLINK(CONCATENATE("https://www.saflax.de/0-WVK-Retail/Bilder-Pictures/SAFLAX-",'Basis-Tabelle-Samen'!Q191,"-",'Basis-Tabelle-Samen'!J191,"-garden-to-go-estonian.jpg")),
IF($C$1="Finnisch - FI",HYPERLINK(CONCATENATE("https://www.saflax.de/0-WVK-Retail/Bilder-Pictures/SAFLAX-",'Basis-Tabelle-Samen'!Q191,"-",'Basis-Tabelle-Samen'!J191,"-garden-to-go-finnish.jpg")),
IF($C$1="Französisch - FR",HYPERLINK(CONCATENATE("https://www.saflax.de/0-WVK-Retail/Bilder-Pictures/SAFLAX-",'Basis-Tabelle-Samen'!Q191,"-",'Basis-Tabelle-Samen'!J191,"-garden-to-go-french.jpg")),
IF($C$1="Griechisch - GR",HYPERLINK(CONCATENATE("https://www.saflax.de/0-WVK-Retail/Bilder-Pictures/SAFLAX-",'Basis-Tabelle-Samen'!Q191,"-",'Basis-Tabelle-Samen'!J191,"-garden-to-go-greek.jpg")),
IF($C$1="Irisch - IE",HYPERLINK(CONCATENATE("https://www.saflax.de/0-WVK-Retail/Bilder-Pictures/SAFLAX-",'Basis-Tabelle-Samen'!Q191,"-",'Basis-Tabelle-Samen'!J191,"-garden-to-go-irish.jpg")),
IF($C$1="Isländisch - IS",HYPERLINK(CONCATENATE("https://www.saflax.de/0-WVK-Retail/Bilder-Pictures/SAFLAX-",'Basis-Tabelle-Samen'!Q191,"-",'Basis-Tabelle-Samen'!J191,"-garden-to-go-icelandic.jpg")),
IF($C$1="Italienisch - IT",HYPERLINK(CONCATENATE("https://www.saflax.de/0-WVK-Retail/Bilder-Pictures/SAFLAX-",'Basis-Tabelle-Samen'!Q191,"-",'Basis-Tabelle-Samen'!J191,"-garden-to-go-italian.jpg")),
IF($C$1="Japanisch - JP",HYPERLINK(CONCATENATE("https://www.saflax.de/0-WVK-Retail/Bilder-Pictures/SAFLAX-",'Basis-Tabelle-Samen'!Q191,"-",'Basis-Tabelle-Samen'!J191,"-garden-to-go-japanese.jpg")),
IF($C$1="Kroatisch - HR",HYPERLINK(CONCATENATE("https://www.saflax.de/0-WVK-Retail/Bilder-Pictures/SAFLAX-",'Basis-Tabelle-Samen'!Q191,"-",'Basis-Tabelle-Samen'!J191,"-garden-to-go-croatian.jpg")),
IF($C$1="Lettisch - LV",HYPERLINK(CONCATENATE("https://www.saflax.de/0-WVK-Retail/Bilder-Pictures/SAFLAX-",'Basis-Tabelle-Samen'!Q191,"-",'Basis-Tabelle-Samen'!J191,"-garden-to-go-latvian.jpg")),
IF($C$1="Litauisch - LT",HYPERLINK(CONCATENATE("https://www.saflax.de/0-WVK-Retail/Bilder-Pictures/SAFLAX-",'Basis-Tabelle-Samen'!Q191,"-",'Basis-Tabelle-Samen'!J191,"-garden-to-go-lithuanian.jpg")),
IF($C$1="Maltesisch - MT",HYPERLINK(CONCATENATE("https://www.saflax.de/0-WVK-Retail/Bilder-Pictures/SAFLAX-",'Basis-Tabelle-Samen'!Q191,"-",'Basis-Tabelle-Samen'!J191,"-garden-to-go-maltese.jpg")),
IF($C$1="Niederländisch - NL",HYPERLINK(CONCATENATE("https://www.saflax.de/0-WVK-Retail/Bilder-Pictures/SAFLAX-",'Basis-Tabelle-Samen'!Q191,"-",'Basis-Tabelle-Samen'!J191,"-garden-to-go-dutch.jpg")),
IF($C$1="Norwegisch - NO",HYPERLINK(CONCATENATE("https://www.saflax.de/0-WVK-Retail/Bilder-Pictures/SAFLAX-",'Basis-Tabelle-Samen'!Q191,"-",'Basis-Tabelle-Samen'!J191,"-garden-to-go-nowegian.jpg")),
IF($C$1="Polnisch - PL",HYPERLINK(CONCATENATE("https://www.saflax.de/0-WVK-Retail/Bilder-Pictures/SAFLAX-",'Basis-Tabelle-Samen'!Q191,"-",'Basis-Tabelle-Samen'!J191,"-garden-to-go-polish.jpg")),
IF($C$1="Portugiesisch - PT",HYPERLINK(CONCATENATE("https://www.saflax.de/0-WVK-Retail/Bilder-Pictures/SAFLAX-",'Basis-Tabelle-Samen'!Q191,"-",'Basis-Tabelle-Samen'!J191,"-garden-to-go-portuguese.jpg")),
IF($C$1="Rumänisch - RO",HYPERLINK(CONCATENATE("https://www.saflax.de/0-WVK-Retail/Bilder-Pictures/SAFLAX-",'Basis-Tabelle-Samen'!Q191,"-",'Basis-Tabelle-Samen'!J191,"-garden-to-go-romanian.jpg")),
IF($C$1="Schwedisch - SE",HYPERLINK(CONCATENATE("https://www.saflax.de/0-WVK-Retail/Bilder-Pictures/SAFLAX-",'Basis-Tabelle-Samen'!Q191,"-",'Basis-Tabelle-Samen'!J191,"-garden-to-go-swedish.jpg")),
IF($C$1="Slowakisch - SK",HYPERLINK(CONCATENATE("https://www.saflax.de/0-WVK-Retail/Bilder-Pictures/SAFLAX-",'Basis-Tabelle-Samen'!Q191,"-",'Basis-Tabelle-Samen'!J191,"-garden-to-go-slovak.jpg")),
IF($C$1="Slowenisch - SI",HYPERLINK(CONCATENATE("https://www.saflax.de/0-WVK-Retail/Bilder-Pictures/SAFLAX-",'Basis-Tabelle-Samen'!Q191,"-",'Basis-Tabelle-Samen'!J191,"-garden-to-go-slovenian.jpg")),
IF($C$1="Spanisch - ES",HYPERLINK(CONCATENATE("https://www.saflax.de/0-WVK-Retail/Bilder-Pictures/SAFLAX-",'Basis-Tabelle-Samen'!Q191,"-",'Basis-Tabelle-Samen'!J191,"-garden-to-go-spanish.jpg")),
IF($C$1="Tschechisch - CZ",HYPERLINK(CONCATENATE("https://www.saflax.de/0-WVK-Retail/Bilder-Pictures/SAFLAX-",'Basis-Tabelle-Samen'!Q191,"-",'Basis-Tabelle-Samen'!J191,"-garden-to-go-czech.jpg")),
IF($C$1="Türkisch - TR",HYPERLINK(CONCATENATE("https://www.saflax.de/0-WVK-Retail/Bilder-Pictures/SAFLAX-",'Basis-Tabelle-Samen'!Q191,"-",'Basis-Tabelle-Samen'!J191,"-garden-to-go-turkish.jpg")),
IF($C$1="Ungarisch - HU",HYPERLINK(CONCATENATE("https://www.saflax.de/0-WVK-Retail/Bilder-Pictures/SAFLAX-",'Basis-Tabelle-Samen'!Q191,"-",'Basis-Tabelle-Samen'!J191,"-garden-to-go-hungarian.jpg")),
" ACHTUNG")))))))))))))))))))))))))))))</f>
        <v>https://www.saflax.de/0-WVK-Retail/Bilder-Pictures/SAFLAX-55303-borago-officinalis-garden-to-go-english.jpg</v>
      </c>
      <c r="AP195" s="330" t="str">
        <f>IF(K195&lt;1,"",
IF($C$1="Bulgarisch - BG",HYPERLINK(CONCATENATE("https://www.saflax.de/0-WVK-Retail/Bilder-Pictures/SAFLAX-",'Basis-Tabelle-Samen'!T191,"-",'Basis-Tabelle-Samen'!J191,"-cultivation-set-bulgarian.jpg")),
IF($C$1="Dänisch - DK",HYPERLINK(CONCATENATE("https://www.saflax.de/0-WVK-Retail/Bilder-Pictures/SAFLAX-",'Basis-Tabelle-Samen'!T191,"-",'Basis-Tabelle-Samen'!J191,"-cultivation-set-danish.jpg")),
IF($C$1="Deutsch - DE",HYPERLINK(CONCATENATE("https://www.saflax.de/0-WVK-Retail/Bilder-Pictures/SAFLAX-",'Basis-Tabelle-Samen'!T191,"-",'Basis-Tabelle-Samen'!J191,"-cultivation-set-german.jpg")),
IF($C$1="Englisch - UK",HYPERLINK(CONCATENATE("https://www.saflax.de/0-WVK-Retail/Bilder-Pictures/SAFLAX-",'Basis-Tabelle-Samen'!T191,"-",'Basis-Tabelle-Samen'!J191,"-cultivation-set-english.jpg")),
IF($C$1="Estnisch - EE",HYPERLINK(CONCATENATE("https://www.saflax.de/0-WVK-Retail/Bilder-Pictures/SAFLAX-",'Basis-Tabelle-Samen'!T191,"-",'Basis-Tabelle-Samen'!J191,"-cultivation-set-estonian.jpg")),
IF($C$1="Finnisch - FI",HYPERLINK(CONCATENATE("https://www.saflax.de/0-WVK-Retail/Bilder-Pictures/SAFLAX-",'Basis-Tabelle-Samen'!T191,"-",'Basis-Tabelle-Samen'!J191,"-cultivation-set-finnish.jpg")),
IF($C$1="Französisch - FR",HYPERLINK(CONCATENATE("https://www.saflax.de/0-WVK-Retail/Bilder-Pictures/SAFLAX-",'Basis-Tabelle-Samen'!T191,"-",'Basis-Tabelle-Samen'!J191,"-cultivation-set-french.jpg")),
IF($C$1="Griechisch - GR",HYPERLINK(CONCATENATE("https://www.saflax.de/0-WVK-Retail/Bilder-Pictures/SAFLAX-",'Basis-Tabelle-Samen'!T191,"-",'Basis-Tabelle-Samen'!J191,"-cultivation-set-greek.jpg")),
IF($C$1="Irisch - IE",HYPERLINK(CONCATENATE("https://www.saflax.de/0-WVK-Retail/Bilder-Pictures/SAFLAX-",'Basis-Tabelle-Samen'!T191,"-",'Basis-Tabelle-Samen'!J191,"-cultivation-set-irish.jpg")),
IF($C$1="Isländisch - IS",HYPERLINK(CONCATENATE("https://www.saflax.de/0-WVK-Retail/Bilder-Pictures/SAFLAX-",'Basis-Tabelle-Samen'!T191,"-",'Basis-Tabelle-Samen'!J191,"-cultivation-set-icelandic.jpg")),
IF($C$1="Italienisch - IT",HYPERLINK(CONCATENATE("https://www.saflax.de/0-WVK-Retail/Bilder-Pictures/SAFLAX-",'Basis-Tabelle-Samen'!T191,"-",'Basis-Tabelle-Samen'!J191,"-cultivation-set-italian.jpg")),
IF($C$1="Japanisch - JP",HYPERLINK(CONCATENATE("https://www.saflax.de/0-WVK-Retail/Bilder-Pictures/SAFLAX-",'Basis-Tabelle-Samen'!T191,"-",'Basis-Tabelle-Samen'!J191,"-cultivation-set-japanese.jpg")),
IF($C$1="Kroatisch - HR",HYPERLINK(CONCATENATE("https://www.saflax.de/0-WVK-Retail/Bilder-Pictures/SAFLAX-",'Basis-Tabelle-Samen'!T191,"-",'Basis-Tabelle-Samen'!J191,"-cultivation-set-croatian.jpg")),
IF($C$1="Lettisch - LV",HYPERLINK(CONCATENATE("https://www.saflax.de/0-WVK-Retail/Bilder-Pictures/SAFLAX-",'Basis-Tabelle-Samen'!T191,"-",'Basis-Tabelle-Samen'!J191,"-cultivation-set-latvian.jpg")),
IF($C$1="Litauisch - LT",HYPERLINK(CONCATENATE("https://www.saflax.de/0-WVK-Retail/Bilder-Pictures/SAFLAX-",'Basis-Tabelle-Samen'!T191,"-",'Basis-Tabelle-Samen'!J191,"-cultivation-set-lithuanian.jpg")),
IF($C$1="Maltesisch - MT",HYPERLINK(CONCATENATE("https://www.saflax.de/0-WVK-Retail/Bilder-Pictures/SAFLAX-",'Basis-Tabelle-Samen'!T191,"-",'Basis-Tabelle-Samen'!J191,"-cultivation-set-maltese.jpg")),
IF($C$1="Niederländisch - NL",HYPERLINK(CONCATENATE("https://www.saflax.de/0-WVK-Retail/Bilder-Pictures/SAFLAX-",'Basis-Tabelle-Samen'!T191,"-",'Basis-Tabelle-Samen'!J191,"-cultivation-set-dutch.jpg")),
IF($C$1="Norwegisch - NO",HYPERLINK(CONCATENATE("https://www.saflax.de/0-WVK-Retail/Bilder-Pictures/SAFLAX-",'Basis-Tabelle-Samen'!T191,"-",'Basis-Tabelle-Samen'!J191,"-cultivation-set-nowegian.jpg")),
IF($C$1="Polnisch - PL",HYPERLINK(CONCATENATE("https://www.saflax.de/0-WVK-Retail/Bilder-Pictures/SAFLAX-",'Basis-Tabelle-Samen'!T191,"-",'Basis-Tabelle-Samen'!J191,"-cultivation-set-polish.jpg")),
IF($C$1="Portugiesisch - PT",HYPERLINK(CONCATENATE("https://www.saflax.de/0-WVK-Retail/Bilder-Pictures/SAFLAX-",'Basis-Tabelle-Samen'!T191,"-",'Basis-Tabelle-Samen'!J191,"-cultivation-set-portuguese.jpg")),
IF($C$1="Rumänisch - RO",HYPERLINK(CONCATENATE("https://www.saflax.de/0-WVK-Retail/Bilder-Pictures/SAFLAX-",'Basis-Tabelle-Samen'!T191,"-",'Basis-Tabelle-Samen'!J191,"-cultivation-set-romanian.jpg")),
IF($C$1="Schwedisch - SE",HYPERLINK(CONCATENATE("https://www.saflax.de/0-WVK-Retail/Bilder-Pictures/SAFLAX-",'Basis-Tabelle-Samen'!T191,"-",'Basis-Tabelle-Samen'!J191,"-cultivation-set-swedish.jpg")),
IF($C$1="Slowakisch - SK",HYPERLINK(CONCATENATE("https://www.saflax.de/0-WVK-Retail/Bilder-Pictures/SAFLAX-",'Basis-Tabelle-Samen'!T191,"-",'Basis-Tabelle-Samen'!J191,"-cultivation-set-slovak.jpg")),
IF($C$1="Slowenisch - SI",HYPERLINK(CONCATENATE("https://www.saflax.de/0-WVK-Retail/Bilder-Pictures/SAFLAX-",'Basis-Tabelle-Samen'!T191,"-",'Basis-Tabelle-Samen'!J191,"-cultivation-set-slovenian.jpg")),
IF($C$1="Spanisch - ES",HYPERLINK(CONCATENATE("https://www.saflax.de/0-WVK-Retail/Bilder-Pictures/SAFLAX-",'Basis-Tabelle-Samen'!T191,"-",'Basis-Tabelle-Samen'!J191,"-cultivation-set-spanish.jpg")),
IF($C$1="Tschechisch - CZ",HYPERLINK(CONCATENATE("https://www.saflax.de/0-WVK-Retail/Bilder-Pictures/SAFLAX-",'Basis-Tabelle-Samen'!T191,"-",'Basis-Tabelle-Samen'!J191,"-cultivation-set-czech.jpg")),
IF($C$1="Türkisch - TR",HYPERLINK(CONCATENATE("https://www.saflax.de/0-WVK-Retail/Bilder-Pictures/SAFLAX-",'Basis-Tabelle-Samen'!T191,"-",'Basis-Tabelle-Samen'!J191,"-cultivation-set-turkish.jpg")),
IF($C$1="Ungarisch - HU",HYPERLINK(CONCATENATE("https://www.saflax.de/0-WVK-Retail/Bilder-Pictures/SAFLAX-",'Basis-Tabelle-Samen'!T191,"-",'Basis-Tabelle-Samen'!J191,"-cultivation-set-hungarian.jpg")),
" ACHTUNG")))))))))))))))))))))))))))))</f>
        <v>https://www.saflax.de/0-WVK-Retail/Bilder-Pictures/SAFLAX-35303-borago-officinalis-cultivation-set-english.jpg</v>
      </c>
      <c r="AQ195" s="330" t="str">
        <f>IF(L195&lt;1,"",
IF($C$1="Bulgarisch - BG",HYPERLINK(CONCATENATE("https://www.saflax.de/0-WVK-Retail/Bilder-Pictures/SAFLAX-",'Basis-Tabelle-Samen'!W191,"-",'Basis-Tabelle-Samen'!J191,"-garden-in-the-bag-bulgarian.jpg")),
IF($C$1="Dänisch - DK",HYPERLINK(CONCATENATE("https://www.saflax.de/0-WVK-Retail/Bilder-Pictures/SAFLAX-",'Basis-Tabelle-Samen'!W191,"-",'Basis-Tabelle-Samen'!J191,"-garden-in-the-bag-danish.jpg")),
IF($C$1="Deutsch - DE",HYPERLINK(CONCATENATE("https://www.saflax.de/0-WVK-Retail/Bilder-Pictures/SAFLAX-",'Basis-Tabelle-Samen'!W191,"-",'Basis-Tabelle-Samen'!J191,"-garden-in-the-bag-german.jpg")),
IF($C$1="Englisch - UK",HYPERLINK(CONCATENATE("https://www.saflax.de/0-WVK-Retail/Bilder-Pictures/SAFLAX-",'Basis-Tabelle-Samen'!W191,"-",'Basis-Tabelle-Samen'!J191,"-garden-in-the-bag-english.jpg")),
IF($C$1="Estnisch - EE",HYPERLINK(CONCATENATE("https://www.saflax.de/0-WVK-Retail/Bilder-Pictures/SAFLAX-",'Basis-Tabelle-Samen'!W191,"-",'Basis-Tabelle-Samen'!J191,"-garden-in-the-bag-estonian.jpg")),
IF($C$1="Finnisch - FI",HYPERLINK(CONCATENATE("https://www.saflax.de/0-WVK-Retail/Bilder-Pictures/SAFLAX-",'Basis-Tabelle-Samen'!W191,"-",'Basis-Tabelle-Samen'!J191,"-garden-in-the-bag-finnish.jpg")),
IF($C$1="Französisch - FR",HYPERLINK(CONCATENATE("https://www.saflax.de/0-WVK-Retail/Bilder-Pictures/SAFLAX-",'Basis-Tabelle-Samen'!W191,"-",'Basis-Tabelle-Samen'!J191,"-garden-in-the-bag-french.jpg")),
IF($C$1="Griechisch - GR",HYPERLINK(CONCATENATE("https://www.saflax.de/0-WVK-Retail/Bilder-Pictures/SAFLAX-",'Basis-Tabelle-Samen'!W191,"-",'Basis-Tabelle-Samen'!J191,"-garden-in-the-bag-greek.jpg")),
IF($C$1="Irisch - IE",HYPERLINK(CONCATENATE("https://www.saflax.de/0-WVK-Retail/Bilder-Pictures/SAFLAX-",'Basis-Tabelle-Samen'!W191,"-",'Basis-Tabelle-Samen'!J191,"-garden-in-the-bag-irish.jpg")),
IF($C$1="Isländisch - IS",HYPERLINK(CONCATENATE("https://www.saflax.de/0-WVK-Retail/Bilder-Pictures/SAFLAX-",'Basis-Tabelle-Samen'!W191,"-",'Basis-Tabelle-Samen'!J191,"-garden-in-the-bag-icelandic.jpg")),
IF($C$1="Italienisch - IT",HYPERLINK(CONCATENATE("https://www.saflax.de/0-WVK-Retail/Bilder-Pictures/SAFLAX-",'Basis-Tabelle-Samen'!W191,"-",'Basis-Tabelle-Samen'!J191,"-garden-in-the-bag-italian.jpg")),
IF($C$1="Japanisch - JP",HYPERLINK(CONCATENATE("https://www.saflax.de/0-WVK-Retail/Bilder-Pictures/SAFLAX-",'Basis-Tabelle-Samen'!W191,"-",'Basis-Tabelle-Samen'!J191,"-garden-in-the-bag-japanese.jpg")),
IF($C$1="Kroatisch - HR",HYPERLINK(CONCATENATE("https://www.saflax.de/0-WVK-Retail/Bilder-Pictures/SAFLAX-",'Basis-Tabelle-Samen'!W191,"-",'Basis-Tabelle-Samen'!J191,"-garden-in-the-bag-croatian.jpg")),
IF($C$1="Lettisch - LV",HYPERLINK(CONCATENATE("https://www.saflax.de/0-WVK-Retail/Bilder-Pictures/SAFLAX-",'Basis-Tabelle-Samen'!W191,"-",'Basis-Tabelle-Samen'!J191,"-garden-in-the-bag-latvian.jpg")),
IF($C$1="Litauisch - LT",HYPERLINK(CONCATENATE("https://www.saflax.de/0-WVK-Retail/Bilder-Pictures/SAFLAX-",'Basis-Tabelle-Samen'!W191,"-",'Basis-Tabelle-Samen'!J191,"-garden-in-the-bag-lithuanian.jpg")),
IF($C$1="Maltesisch - MT",HYPERLINK(CONCATENATE("https://www.saflax.de/0-WVK-Retail/Bilder-Pictures/SAFLAX-",'Basis-Tabelle-Samen'!W191,"-",'Basis-Tabelle-Samen'!J191,"-garden-in-the-bag-maltese.jpg")),
IF($C$1="Niederländisch - NL",HYPERLINK(CONCATENATE("https://www.saflax.de/0-WVK-Retail/Bilder-Pictures/SAFLAX-",'Basis-Tabelle-Samen'!W191,"-",'Basis-Tabelle-Samen'!J191,"-garden-in-the-bag-dutch.jpg")),
IF($C$1="Norwegisch - NO",HYPERLINK(CONCATENATE("https://www.saflax.de/0-WVK-Retail/Bilder-Pictures/SAFLAX-",'Basis-Tabelle-Samen'!W191,"-",'Basis-Tabelle-Samen'!J191,"-garden-in-the-bag-nowegian.jpg")),
IF($C$1="Polnisch - PL",HYPERLINK(CONCATENATE("https://www.saflax.de/0-WVK-Retail/Bilder-Pictures/SAFLAX-",'Basis-Tabelle-Samen'!W191,"-",'Basis-Tabelle-Samen'!J191,"-garden-in-the-bag-polish.jpg")),
IF($C$1="Portugiesisch - PT",HYPERLINK(CONCATENATE("https://www.saflax.de/0-WVK-Retail/Bilder-Pictures/SAFLAX-",'Basis-Tabelle-Samen'!W191,"-",'Basis-Tabelle-Samen'!J191,"-garden-in-the-bag-portuguese.jpg")),
IF($C$1="Rumänisch - RO",HYPERLINK(CONCATENATE("https://www.saflax.de/0-WVK-Retail/Bilder-Pictures/SAFLAX-",'Basis-Tabelle-Samen'!W191,"-",'Basis-Tabelle-Samen'!J191,"-garden-in-the-bag-romanian.jpg")),
IF($C$1="Schwedisch - SE",HYPERLINK(CONCATENATE("https://www.saflax.de/0-WVK-Retail/Bilder-Pictures/SAFLAX-",'Basis-Tabelle-Samen'!W191,"-",'Basis-Tabelle-Samen'!J191,"-garden-in-the-bag-swedish.jpg")),
IF($C$1="Slowakisch - SK",HYPERLINK(CONCATENATE("https://www.saflax.de/0-WVK-Retail/Bilder-Pictures/SAFLAX-",'Basis-Tabelle-Samen'!W191,"-",'Basis-Tabelle-Samen'!J191,"-garden-in-the-bag-slovak.jpg")),
IF($C$1="Slowenisch - SI",HYPERLINK(CONCATENATE("https://www.saflax.de/0-WVK-Retail/Bilder-Pictures/SAFLAX-",'Basis-Tabelle-Samen'!W191,"-",'Basis-Tabelle-Samen'!J191,"-garden-in-the-bag-slovenian.jpg")),
IF($C$1="Spanisch - ES",HYPERLINK(CONCATENATE("https://www.saflax.de/0-WVK-Retail/Bilder-Pictures/SAFLAX-",'Basis-Tabelle-Samen'!W191,"-",'Basis-Tabelle-Samen'!J191,"-garden-in-the-bag-spanish.jpg")),
IF($C$1="Tschechisch - CZ",HYPERLINK(CONCATENATE("https://www.saflax.de/0-WVK-Retail/Bilder-Pictures/SAFLAX-",'Basis-Tabelle-Samen'!W191,"-",'Basis-Tabelle-Samen'!J191,"-garden-in-the-bag-czech.jpg")),
IF($C$1="Türkisch - TR",HYPERLINK(CONCATENATE("https://www.saflax.de/0-WVK-Retail/Bilder-Pictures/SAFLAX-",'Basis-Tabelle-Samen'!W191,"-",'Basis-Tabelle-Samen'!J191,"-garden-in-the-bag-turkish.jpg")),
IF($C$1="Ungarisch - HU",HYPERLINK(CONCATENATE("https://www.saflax.de/0-WVK-Retail/Bilder-Pictures/SAFLAX-",'Basis-Tabelle-Samen'!W191,"-",'Basis-Tabelle-Samen'!J191,"-garden-in-the-bag-hungarian.jpg")),
" ACHTUNG")))))))))))))))))))))))))))))</f>
        <v>https://www.saflax.de/0-WVK-Retail/Bilder-Pictures/SAFLAX-65303-borago-officinalis-garden-in-the-bag-english.jpg</v>
      </c>
    </row>
    <row r="196" spans="1:43" ht="17.100000000000001" customHeight="1" x14ac:dyDescent="0.2">
      <c r="A196" s="318" t="str">
        <f>IF('Basis-Tabelle-Samen'!A192="","",IF($C$1="Deutsch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96" s="319" t="str">
        <f>'Basis-Tabelle-Samen'!I192</f>
        <v>Carum carvi</v>
      </c>
      <c r="C196" s="316" t="str">
        <f>IF($C$1="Bulgarisch - BG",'Basis-Tabelle-Samen'!Z192,
IF($C$1="Dänisch - DK",'Basis-Tabelle-Samen'!AA192,
IF($C$1="Deutsch - DE",'Basis-Tabelle-Samen'!AB192,
IF($C$1="Englisch - UK",'Basis-Tabelle-Samen'!AC192,
IF($C$1="Estnisch - EE",'Basis-Tabelle-Samen'!AD192,
IF($C$1="Finnisch - FI",'Basis-Tabelle-Samen'!AE192,
IF($C$1="Französisch - FR",'Basis-Tabelle-Samen'!AF192,
IF($C$1="Griechisch - GR",'Basis-Tabelle-Samen'!AG192,
IF($C$1="Irisch - IE",'Basis-Tabelle-Samen'!AH192,
IF($C$1="Isländisch - IS",'Basis-Tabelle-Samen'!AI192,
IF($C$1="Italienisch - IT",'Basis-Tabelle-Samen'!AJ192,
IF($C$1="Japanisch - JP",'Basis-Tabelle-Samen'!AK192,
IF($C$1="Kroatisch - HR",'Basis-Tabelle-Samen'!AL192,
IF($C$1="Lettisch - LV",'Basis-Tabelle-Samen'!AM192,
IF($C$1="Litauisch - LT",'Basis-Tabelle-Samen'!AN192,
IF($C$1="Maltesisch - MT",'Basis-Tabelle-Samen'!AO192,
IF($C$1="Niederländisch - NL",'Basis-Tabelle-Samen'!AP192,
IF($C$1="Norwegisch - NO",'Basis-Tabelle-Samen'!AQ192,
IF($C$1="Polnisch - PL",'Basis-Tabelle-Samen'!AR192,
IF($C$1="Portugiesisch - PT",'Basis-Tabelle-Samen'!AS192,
IF($C$1="Rumänisch - RO",'Basis-Tabelle-Samen'!AT192,
IF($C$1="Schwedisch - SE",'Basis-Tabelle-Samen'!AU192,
IF($C$1="Slowakisch - SK",'Basis-Tabelle-Samen'!AV192,
IF($C$1="Slowenisch - SI",'Basis-Tabelle-Samen'!AW192,
IF($C$1="Spanisch - ES",'Basis-Tabelle-Samen'!AX192,
IF($C$1="Tschechisch - CZ",'Basis-Tabelle-Samen'!AY192,
IF($C$1="Türkisch - TR",'Basis-Tabelle-Samen'!AZ192,
IF($C$1="Ungarisch - HU",'Basis-Tabelle-Samen'!BA192,
" ACHTUNG"))))))))))))))))))))))))))))</f>
        <v>Organic - Caraway</v>
      </c>
      <c r="D196" s="320">
        <f>'Basis-Tabelle-Samen'!F192</f>
        <v>800</v>
      </c>
      <c r="E196" s="321" t="str">
        <f>'Basis-Tabelle-Samen'!H192</f>
        <v>7 %</v>
      </c>
      <c r="F196" s="322" t="str">
        <f>IF('Basis-Tabelle-Samen'!G192="","",'Basis-Tabelle-Samen'!G192)</f>
        <v>03</v>
      </c>
      <c r="G196" s="320">
        <f>'Basis-Tabelle-Samen'!C192</f>
        <v>15304</v>
      </c>
      <c r="H196" s="323">
        <f>'Basis-Tabelle-Samen'!D192</f>
        <v>4055473153049</v>
      </c>
      <c r="I196" s="324">
        <f>'Basis-Tabelle-Samen'!E192</f>
        <v>2.0499999999999998</v>
      </c>
      <c r="J196" s="325">
        <f t="shared" si="2"/>
        <v>12</v>
      </c>
      <c r="K196" s="326">
        <f>'Basis-Tabelle-Samen'!K192</f>
        <v>75304</v>
      </c>
      <c r="L196" s="323">
        <f>'Basis-Tabelle-Samen'!L192</f>
        <v>4055473753041</v>
      </c>
      <c r="M196" s="324">
        <f>'Basis-Tabelle-Samen'!M192</f>
        <v>2.4500000000000002</v>
      </c>
      <c r="N196" s="326">
        <f>IF(K196&lt;1,"",'3'!$I$15)</f>
        <v>15</v>
      </c>
      <c r="O196" s="327">
        <f>IF(K196&lt;1,"",'3'!$J$11)</f>
        <v>90</v>
      </c>
      <c r="P196" s="326">
        <f>'Basis-Tabelle-Samen'!N192</f>
        <v>85304</v>
      </c>
      <c r="Q196" s="323">
        <f>'Basis-Tabelle-Samen'!O192</f>
        <v>4055473853048</v>
      </c>
      <c r="R196" s="328">
        <f>'Basis-Tabelle-Samen'!P192</f>
        <v>3.75</v>
      </c>
      <c r="S196" s="326">
        <f>IF(R196&lt;1,"",'3'!$M$15)</f>
        <v>18</v>
      </c>
      <c r="T196" s="327">
        <f>IF(R196&lt;1,"",'3'!$N$11)</f>
        <v>72</v>
      </c>
      <c r="U196" s="326">
        <f>'Basis-Tabelle-Samen'!Q192</f>
        <v>55304</v>
      </c>
      <c r="V196" s="323">
        <f>'Basis-Tabelle-Samen'!R192</f>
        <v>4055473553047</v>
      </c>
      <c r="W196" s="324">
        <f>'Basis-Tabelle-Samen'!S192</f>
        <v>4.95</v>
      </c>
      <c r="X196" s="326">
        <f>IF(U196&lt;1,"",'3'!$Q$15)</f>
        <v>6</v>
      </c>
      <c r="Y196" s="327">
        <f>IF(U196&lt;1,"",'3'!$R$11)</f>
        <v>24</v>
      </c>
      <c r="Z196" s="326">
        <f>'Basis-Tabelle-Samen'!T192</f>
        <v>35304</v>
      </c>
      <c r="AA196" s="323">
        <f>'Basis-Tabelle-Samen'!U192</f>
        <v>4055473353043</v>
      </c>
      <c r="AB196" s="324">
        <f>'Basis-Tabelle-Samen'!V192</f>
        <v>6.75</v>
      </c>
      <c r="AC196" s="326">
        <f>IF(Z196&lt;1,"",'3'!$U$15)</f>
        <v>6</v>
      </c>
      <c r="AD196" s="327">
        <f>IF(Z196&lt;1,"",'3'!$V$11)</f>
        <v>24</v>
      </c>
      <c r="AE196" s="326">
        <f>'Basis-Tabelle-Samen'!W192</f>
        <v>65304</v>
      </c>
      <c r="AF196" s="323">
        <f>'Basis-Tabelle-Samen'!X192</f>
        <v>4055473653044</v>
      </c>
      <c r="AG196" s="324">
        <f>'Basis-Tabelle-Samen'!Y192</f>
        <v>2.95</v>
      </c>
      <c r="AH196" s="326">
        <f>IF(AE196&lt;1,"",'3'!$Y$15)</f>
        <v>8</v>
      </c>
      <c r="AI196" s="327">
        <f>IF(AE196&lt;1,"",'3'!$Z$11)</f>
        <v>64</v>
      </c>
      <c r="AJ196" s="315"/>
      <c r="AK196" s="316" t="str">
        <f>IF(G196&lt;1,"",
IF($C$1="Bulgarisch - BG",HYPERLINK(CONCATENATE("https://www.saflax.de/0-WVK-Retail/Bilder-Pictures/SAFLAX-",'Basis-Tabelle-Samen'!C192,"-",'Basis-Tabelle-Samen'!J192,"-seed-package-front-cr-bulgarian.jpg")),
IF($C$1="Dänisch - DK",HYPERLINK(CONCATENATE("https://www.saflax.de/0-WVK-Retail/Bilder-Pictures/SAFLAX-",'Basis-Tabelle-Samen'!C192,"-",'Basis-Tabelle-Samen'!J192,"-seed-package-front-cr-danish.jpg")),
IF($C$1="Deutsch - DE",HYPERLINK(CONCATENATE("https://www.saflax.de/0-WVK-Retail/Bilder-Pictures/SAFLAX-",'Basis-Tabelle-Samen'!C192,"-",'Basis-Tabelle-Samen'!J192,"-seed-package-front-cr-german.jpg")),
IF($C$1="Englisch - UK",HYPERLINK(CONCATENATE("https://www.saflax.de/0-WVK-Retail/Bilder-Pictures/SAFLAX-",'Basis-Tabelle-Samen'!C192,"-",'Basis-Tabelle-Samen'!J192,"-seed-package-front-cr-english.jpg")),
IF($C$1="Estnisch - EE",HYPERLINK(CONCATENATE("https://www.saflax.de/0-WVK-Retail/Bilder-Pictures/SAFLAX-",'Basis-Tabelle-Samen'!C192,"-",'Basis-Tabelle-Samen'!J192,"-seed-package-front-cr-estonian.jpg")),
IF($C$1="Finnisch - FI",HYPERLINK(CONCATENATE("https://www.saflax.de/0-WVK-Retail/Bilder-Pictures/SAFLAX-",'Basis-Tabelle-Samen'!C192,"-",'Basis-Tabelle-Samen'!J192,"-seed-package-front-cr-finnish.jpg")),
IF($C$1="Französisch - FR",HYPERLINK(CONCATENATE("https://www.saflax.de/0-WVK-Retail/Bilder-Pictures/SAFLAX-",'Basis-Tabelle-Samen'!C192,"-",'Basis-Tabelle-Samen'!J192,"-seed-package-front-cr-french.jpg")),
IF($C$1="Griechisch - GR",HYPERLINK(CONCATENATE("https://www.saflax.de/0-WVK-Retail/Bilder-Pictures/SAFLAX-",'Basis-Tabelle-Samen'!C192,"-",'Basis-Tabelle-Samen'!J192,"-seed-package-front-cr-greek.jpg")),
IF($C$1="Irisch - IE",HYPERLINK(CONCATENATE("https://www.saflax.de/0-WVK-Retail/Bilder-Pictures/SAFLAX-",'Basis-Tabelle-Samen'!C192,"-",'Basis-Tabelle-Samen'!J192,"-seed-package-front-cr-irish.jpg")),
IF($C$1="Isländisch - IS",HYPERLINK(CONCATENATE("https://www.saflax.de/0-WVK-Retail/Bilder-Pictures/SAFLAX-",'Basis-Tabelle-Samen'!C192,"-",'Basis-Tabelle-Samen'!J192,"-seed-package-front-cr-icelandic.jpg")),
IF($C$1="Italienisch - IT",HYPERLINK(CONCATENATE("https://www.saflax.de/0-WVK-Retail/Bilder-Pictures/SAFLAX-",'Basis-Tabelle-Samen'!C192,"-",'Basis-Tabelle-Samen'!J192,"-seed-package-front-cr-italian.jpg")),
IF($C$1="Japanisch - JP",HYPERLINK(CONCATENATE("https://www.saflax.de/0-WVK-Retail/Bilder-Pictures/SAFLAX-",'Basis-Tabelle-Samen'!C192,"-",'Basis-Tabelle-Samen'!J192,"-seed-package-front-cr-japanese.jpg")),
IF($C$1="Kroatisch - HR",HYPERLINK(CONCATENATE("https://www.saflax.de/0-WVK-Retail/Bilder-Pictures/SAFLAX-",'Basis-Tabelle-Samen'!C192,"-",'Basis-Tabelle-Samen'!J192,"-seed-package-front-cr-croatian.jpg")),
IF($C$1="Lettisch - LV",HYPERLINK(CONCATENATE("https://www.saflax.de/0-WVK-Retail/Bilder-Pictures/SAFLAX-",'Basis-Tabelle-Samen'!C192,"-",'Basis-Tabelle-Samen'!J192,"-seed-package-front-cr-latvian.jpg")),
IF($C$1="Litauisch - LT",HYPERLINK(CONCATENATE("https://www.saflax.de/0-WVK-Retail/Bilder-Pictures/SAFLAX-",'Basis-Tabelle-Samen'!C192,"-",'Basis-Tabelle-Samen'!J192,"-seed-package-front-cr-lithuanian.jpg")),
IF($C$1="Maltesisch - MT",HYPERLINK(CONCATENATE("https://www.saflax.de/0-WVK-Retail/Bilder-Pictures/SAFLAX-",'Basis-Tabelle-Samen'!C192,"-",'Basis-Tabelle-Samen'!J192,"-seed-package-front-cr-maltese.jpg")),
IF($C$1="Niederländisch - NL",HYPERLINK(CONCATENATE("https://www.saflax.de/0-WVK-Retail/Bilder-Pictures/SAFLAX-",'Basis-Tabelle-Samen'!C192,"-",'Basis-Tabelle-Samen'!J192,"-seed-package-front-cr-dutch.jpg")),
IF($C$1="Norwegisch - NO",HYPERLINK(CONCATENATE("https://www.saflax.de/0-WVK-Retail/Bilder-Pictures/SAFLAX-",'Basis-Tabelle-Samen'!C192,"-",'Basis-Tabelle-Samen'!J192,"-seed-package-front-cr-nowegian.jpg")),
IF($C$1="Polnisch - PL",HYPERLINK(CONCATENATE("https://www.saflax.de/0-WVK-Retail/Bilder-Pictures/SAFLAX-",'Basis-Tabelle-Samen'!C192,"-",'Basis-Tabelle-Samen'!J192,"-seed-package-front-cr-polish.jpg")),
IF($C$1="Portugiesisch - PT",HYPERLINK(CONCATENATE("https://www.saflax.de/0-WVK-Retail/Bilder-Pictures/SAFLAX-",'Basis-Tabelle-Samen'!C192,"-",'Basis-Tabelle-Samen'!J192,"-seed-package-front-cr-portuguese.jpg")),
IF($C$1="Rumänisch - RO",HYPERLINK(CONCATENATE("https://www.saflax.de/0-WVK-Retail/Bilder-Pictures/SAFLAX-",'Basis-Tabelle-Samen'!C192,"-",'Basis-Tabelle-Samen'!J192,"-seed-package-front-cr-romanian.jpg")),
IF($C$1="Schwedisch - SE",HYPERLINK(CONCATENATE("https://www.saflax.de/0-WVK-Retail/Bilder-Pictures/SAFLAX-",'Basis-Tabelle-Samen'!C192,"-",'Basis-Tabelle-Samen'!J192,"-seed-package-front-cr-swedish.jpg")),
IF($C$1="Slowakisch - SK",HYPERLINK(CONCATENATE("https://www.saflax.de/0-WVK-Retail/Bilder-Pictures/SAFLAX-",'Basis-Tabelle-Samen'!C192,"-",'Basis-Tabelle-Samen'!J192,"-seed-package-front-cr-slovak.jpg")),
IF($C$1="Slowenisch - SI",HYPERLINK(CONCATENATE("https://www.saflax.de/0-WVK-Retail/Bilder-Pictures/SAFLAX-",'Basis-Tabelle-Samen'!C192,"-",'Basis-Tabelle-Samen'!J192,"-seed-package-front-cr-slovenian.jpg")),
IF($C$1="Spanisch - ES",HYPERLINK(CONCATENATE("https://www.saflax.de/0-WVK-Retail/Bilder-Pictures/SAFLAX-",'Basis-Tabelle-Samen'!C192,"-",'Basis-Tabelle-Samen'!J192,"-seed-package-front-cr-spanish.jpg")),
IF($C$1="Tschechisch - CZ",HYPERLINK(CONCATENATE("https://www.saflax.de/0-WVK-Retail/Bilder-Pictures/SAFLAX-",'Basis-Tabelle-Samen'!C192,"-",'Basis-Tabelle-Samen'!J192,"-seed-package-front-cr-czech.jpg")),
IF($C$1="Türkisch - TR",HYPERLINK(CONCATENATE("https://www.saflax.de/0-WVK-Retail/Bilder-Pictures/SAFLAX-",'Basis-Tabelle-Samen'!C192,"-",'Basis-Tabelle-Samen'!J192,"-seed-package-front-cr-turkish.jpg")),
IF($C$1="Ungarisch - HU",HYPERLINK(CONCATENATE("https://www.saflax.de/0-WVK-Retail/Bilder-Pictures/SAFLAX-",'Basis-Tabelle-Samen'!C192,"-",'Basis-Tabelle-Samen'!J192,"-seed-package-front-cr-hungarian.jpg")),
" ACHTUNG")))))))))))))))))))))))))))))</f>
        <v>https://www.saflax.de/0-WVK-Retail/Bilder-Pictures/SAFLAX-15304-carum-carvi-seed-package-front-cr-english.jpg</v>
      </c>
      <c r="AL196" s="330" t="str">
        <f>IF(G196&lt;1,"",
IF($C$1="Bulgarisch - BG",HYPERLINK(CONCATENATE("https://www.saflax.de/0-WVK-Retail/Bilder-Pictures/SAFLAX-",'Basis-Tabelle-Samen'!C192,"-",'Basis-Tabelle-Samen'!J192,"-seed-package-back-cr-bulgarian.jpg")),
IF($C$1="Dänisch - DK",HYPERLINK(CONCATENATE("https://www.saflax.de/0-WVK-Retail/Bilder-Pictures/SAFLAX-",'Basis-Tabelle-Samen'!C192,"-",'Basis-Tabelle-Samen'!J192,"-seed-package-back-cr-danish.jpg")),
IF($C$1="Deutsch - DE",HYPERLINK(CONCATENATE("https://www.saflax.de/0-WVK-Retail/Bilder-Pictures/SAFLAX-",'Basis-Tabelle-Samen'!C192,"-",'Basis-Tabelle-Samen'!J192,"-seed-package-back-cr-german.jpg")),
IF($C$1="Englisch - UK",HYPERLINK(CONCATENATE("https://www.saflax.de/0-WVK-Retail/Bilder-Pictures/SAFLAX-",'Basis-Tabelle-Samen'!C192,"-",'Basis-Tabelle-Samen'!J192,"-seed-package-back-cr-english.jpg")),
IF($C$1="Estnisch - EE",HYPERLINK(CONCATENATE("https://www.saflax.de/0-WVK-Retail/Bilder-Pictures/SAFLAX-",'Basis-Tabelle-Samen'!C192,"-",'Basis-Tabelle-Samen'!J192,"-seed-package-back-cr-estonian.jpg")),
IF($C$1="Finnisch - FI",HYPERLINK(CONCATENATE("https://www.saflax.de/0-WVK-Retail/Bilder-Pictures/SAFLAX-",'Basis-Tabelle-Samen'!C192,"-",'Basis-Tabelle-Samen'!J192,"-seed-package-back-cr-finnish.jpg")),
IF($C$1="Französisch - FR",HYPERLINK(CONCATENATE("https://www.saflax.de/0-WVK-Retail/Bilder-Pictures/SAFLAX-",'Basis-Tabelle-Samen'!C192,"-",'Basis-Tabelle-Samen'!J192,"-seed-package-back-cr-french.jpg")),
IF($C$1="Griechisch - GR",HYPERLINK(CONCATENATE("https://www.saflax.de/0-WVK-Retail/Bilder-Pictures/SAFLAX-",'Basis-Tabelle-Samen'!C192,"-",'Basis-Tabelle-Samen'!J192,"-seed-package-back-cr-greek.jpg")),
IF($C$1="Irisch - IE",HYPERLINK(CONCATENATE("https://www.saflax.de/0-WVK-Retail/Bilder-Pictures/SAFLAX-",'Basis-Tabelle-Samen'!C192,"-",'Basis-Tabelle-Samen'!J192,"-seed-package-back-cr-irish.jpg")),
IF($C$1="Isländisch - IS",HYPERLINK(CONCATENATE("https://www.saflax.de/0-WVK-Retail/Bilder-Pictures/SAFLAX-",'Basis-Tabelle-Samen'!C192,"-",'Basis-Tabelle-Samen'!J192,"-seed-package-back-cr-icelandic.jpg")),
IF($C$1="Italienisch - IT",HYPERLINK(CONCATENATE("https://www.saflax.de/0-WVK-Retail/Bilder-Pictures/SAFLAX-",'Basis-Tabelle-Samen'!C192,"-",'Basis-Tabelle-Samen'!J192,"-seed-package-back-cr-italian.jpg")),
IF($C$1="Japanisch - JP",HYPERLINK(CONCATENATE("https://www.saflax.de/0-WVK-Retail/Bilder-Pictures/SAFLAX-",'Basis-Tabelle-Samen'!C192,"-",'Basis-Tabelle-Samen'!J192,"-seed-package-back-cr-japanese.jpg")),
IF($C$1="Kroatisch - HR",HYPERLINK(CONCATENATE("https://www.saflax.de/0-WVK-Retail/Bilder-Pictures/SAFLAX-",'Basis-Tabelle-Samen'!C192,"-",'Basis-Tabelle-Samen'!J192,"-seed-package-back-cr-croatian.jpg")),
IF($C$1="Lettisch - LV",HYPERLINK(CONCATENATE("https://www.saflax.de/0-WVK-Retail/Bilder-Pictures/SAFLAX-",'Basis-Tabelle-Samen'!C192,"-",'Basis-Tabelle-Samen'!J192,"-seed-package-back-cr-latvian.jpg")),
IF($C$1="Litauisch - LT",HYPERLINK(CONCATENATE("https://www.saflax.de/0-WVK-Retail/Bilder-Pictures/SAFLAX-",'Basis-Tabelle-Samen'!C192,"-",'Basis-Tabelle-Samen'!J192,"-seed-package-back-cr-lithuanian.jpg")),
IF($C$1="Maltesisch - MT",HYPERLINK(CONCATENATE("https://www.saflax.de/0-WVK-Retail/Bilder-Pictures/SAFLAX-",'Basis-Tabelle-Samen'!C192,"-",'Basis-Tabelle-Samen'!J192,"-seed-package-back-cr-maltese.jpg")),
IF($C$1="Niederländisch - NL",HYPERLINK(CONCATENATE("https://www.saflax.de/0-WVK-Retail/Bilder-Pictures/SAFLAX-",'Basis-Tabelle-Samen'!C192,"-",'Basis-Tabelle-Samen'!J192,"-seed-package-back-cr-dutch.jpg")),
IF($C$1="Norwegisch - NO",HYPERLINK(CONCATENATE("https://www.saflax.de/0-WVK-Retail/Bilder-Pictures/SAFLAX-",'Basis-Tabelle-Samen'!C192,"-",'Basis-Tabelle-Samen'!J192,"-seed-package-back-cr-nowegian.jpg")),
IF($C$1="Polnisch - PL",HYPERLINK(CONCATENATE("https://www.saflax.de/0-WVK-Retail/Bilder-Pictures/SAFLAX-",'Basis-Tabelle-Samen'!C192,"-",'Basis-Tabelle-Samen'!J192,"-seed-package-back-cr-polish.jpg")),
IF($C$1="Portugiesisch - PT",HYPERLINK(CONCATENATE("https://www.saflax.de/0-WVK-Retail/Bilder-Pictures/SAFLAX-",'Basis-Tabelle-Samen'!C192,"-",'Basis-Tabelle-Samen'!J192,"-seed-package-back-cr-portuguese.jpg")),
IF($C$1="Rumänisch - RO",HYPERLINK(CONCATENATE("https://www.saflax.de/0-WVK-Retail/Bilder-Pictures/SAFLAX-",'Basis-Tabelle-Samen'!C192,"-",'Basis-Tabelle-Samen'!J192,"-seed-package-back-cr-romanian.jpg")),
IF($C$1="Schwedisch - SE",HYPERLINK(CONCATENATE("https://www.saflax.de/0-WVK-Retail/Bilder-Pictures/SAFLAX-",'Basis-Tabelle-Samen'!C192,"-",'Basis-Tabelle-Samen'!J192,"-seed-package-back-cr-swedish.jpg")),
IF($C$1="Slowakisch - SK",HYPERLINK(CONCATENATE("https://www.saflax.de/0-WVK-Retail/Bilder-Pictures/SAFLAX-",'Basis-Tabelle-Samen'!C192,"-",'Basis-Tabelle-Samen'!J192,"-seed-package-back-cr-slovak.jpg")),
IF($C$1="Slowenisch - SI",HYPERLINK(CONCATENATE("https://www.saflax.de/0-WVK-Retail/Bilder-Pictures/SAFLAX-",'Basis-Tabelle-Samen'!C192,"-",'Basis-Tabelle-Samen'!J192,"-seed-package-back-cr-slovenian.jpg")),
IF($C$1="Spanisch - ES",HYPERLINK(CONCATENATE("https://www.saflax.de/0-WVK-Retail/Bilder-Pictures/SAFLAX-",'Basis-Tabelle-Samen'!C192,"-",'Basis-Tabelle-Samen'!J192,"-seed-package-back-cr-spanish.jpg")),
IF($C$1="Tschechisch - CZ",HYPERLINK(CONCATENATE("https://www.saflax.de/0-WVK-Retail/Bilder-Pictures/SAFLAX-",'Basis-Tabelle-Samen'!C192,"-",'Basis-Tabelle-Samen'!J192,"-seed-package-back-cr-czech.jpg")),
IF($C$1="Türkisch - TR",HYPERLINK(CONCATENATE("https://www.saflax.de/0-WVK-Retail/Bilder-Pictures/SAFLAX-",'Basis-Tabelle-Samen'!C192,"-",'Basis-Tabelle-Samen'!J192,"-seed-package-back-cr-turkish.jpg")),
IF($C$1="Ungarisch - HU",HYPERLINK(CONCATENATE("https://www.saflax.de/0-WVK-Retail/Bilder-Pictures/SAFLAX-",'Basis-Tabelle-Samen'!C192,"-",'Basis-Tabelle-Samen'!J192,"-seed-package-back-cr-hungarian.jpg")),
" ACHTUNG")))))))))))))))))))))))))))))</f>
        <v>https://www.saflax.de/0-WVK-Retail/Bilder-Pictures/SAFLAX-15304-carum-carvi-seed-package-back-cr-english.jpg</v>
      </c>
      <c r="AM196" s="330" t="str">
        <f>IF(H196&lt;1,"",
IF($C$1="Bulgarisch - BG",HYPERLINK(CONCATENATE("https://www.saflax.de/0-WVK-Retail/Bilder-Pictures/SAFLAX-",'Basis-Tabelle-Samen'!K192,"-",'Basis-Tabelle-Samen'!J192,"-garden-to-go-mini-bulgarian.jpg")),
IF($C$1="Dänisch - DK",HYPERLINK(CONCATENATE("https://www.saflax.de/0-WVK-Retail/Bilder-Pictures/SAFLAX-",'Basis-Tabelle-Samen'!K192,"-",'Basis-Tabelle-Samen'!J192,"-garden-to-go-mini-danish.jpg")),
IF($C$1="Deutsch - DE",HYPERLINK(CONCATENATE("https://www.saflax.de/0-WVK-Retail/Bilder-Pictures/SAFLAX-",'Basis-Tabelle-Samen'!K192,"-",'Basis-Tabelle-Samen'!J192,"-garden-to-go-mini-german.jpg")),
IF($C$1="Englisch - UK",HYPERLINK(CONCATENATE("https://www.saflax.de/0-WVK-Retail/Bilder-Pictures/SAFLAX-",'Basis-Tabelle-Samen'!K192,"-",'Basis-Tabelle-Samen'!J192,"-garden-to-go-mini-english.jpg")),
IF($C$1="Estnisch - EE",HYPERLINK(CONCATENATE("https://www.saflax.de/0-WVK-Retail/Bilder-Pictures/SAFLAX-",'Basis-Tabelle-Samen'!K192,"-",'Basis-Tabelle-Samen'!J192,"-garden-to-go-mini-estonian.jpg")),
IF($C$1="Finnisch - FI",HYPERLINK(CONCATENATE("https://www.saflax.de/0-WVK-Retail/Bilder-Pictures/SAFLAX-",'Basis-Tabelle-Samen'!K192,"-",'Basis-Tabelle-Samen'!J192,"-garden-to-go-mini-finnish.jpg")),
IF($C$1="Französisch - FR",HYPERLINK(CONCATENATE("https://www.saflax.de/0-WVK-Retail/Bilder-Pictures/SAFLAX-",'Basis-Tabelle-Samen'!K192,"-",'Basis-Tabelle-Samen'!J192,"-garden-to-go-mini-french.jpg")),
IF($C$1="Griechisch - GR",HYPERLINK(CONCATENATE("https://www.saflax.de/0-WVK-Retail/Bilder-Pictures/SAFLAX-",'Basis-Tabelle-Samen'!K192,"-",'Basis-Tabelle-Samen'!J192,"-garden-to-go-mini-greek.jpg")),
IF($C$1="Irisch - IE",HYPERLINK(CONCATENATE("https://www.saflax.de/0-WVK-Retail/Bilder-Pictures/SAFLAX-",'Basis-Tabelle-Samen'!K192,"-",'Basis-Tabelle-Samen'!J192,"-garden-to-go-mini-irish.jpg")),
IF($C$1="Isländisch - IS",HYPERLINK(CONCATENATE("https://www.saflax.de/0-WVK-Retail/Bilder-Pictures/SAFLAX-",'Basis-Tabelle-Samen'!K192,"-",'Basis-Tabelle-Samen'!J192,"-garden-to-go-mini-icelandic.jpg")),
IF($C$1="Italienisch - IT",HYPERLINK(CONCATENATE("https://www.saflax.de/0-WVK-Retail/Bilder-Pictures/SAFLAX-",'Basis-Tabelle-Samen'!K192,"-",'Basis-Tabelle-Samen'!J192,"-garden-to-go-mini-italian.jpg")),
IF($C$1="Japanisch - JP",HYPERLINK(CONCATENATE("https://www.saflax.de/0-WVK-Retail/Bilder-Pictures/SAFLAX-",'Basis-Tabelle-Samen'!K192,"-",'Basis-Tabelle-Samen'!J192,"-garden-to-go-mini-japanese.jpg")),
IF($C$1="Kroatisch - HR",HYPERLINK(CONCATENATE("https://www.saflax.de/0-WVK-Retail/Bilder-Pictures/SAFLAX-",'Basis-Tabelle-Samen'!K192,"-",'Basis-Tabelle-Samen'!J192,"-garden-to-go-mini-croatian.jpg")),
IF($C$1="Lettisch - LV",HYPERLINK(CONCATENATE("https://www.saflax.de/0-WVK-Retail/Bilder-Pictures/SAFLAX-",'Basis-Tabelle-Samen'!K192,"-",'Basis-Tabelle-Samen'!J192,"-garden-to-go-mini-latvian.jpg")),
IF($C$1="Litauisch - LT",HYPERLINK(CONCATENATE("https://www.saflax.de/0-WVK-Retail/Bilder-Pictures/SAFLAX-",'Basis-Tabelle-Samen'!K192,"-",'Basis-Tabelle-Samen'!J192,"-garden-to-go-mini-lithuanian.jpg")),
IF($C$1="Maltesisch - MT",HYPERLINK(CONCATENATE("https://www.saflax.de/0-WVK-Retail/Bilder-Pictures/SAFLAX-",'Basis-Tabelle-Samen'!K192,"-",'Basis-Tabelle-Samen'!J192,"-garden-to-go-mini-maltese.jpg")),
IF($C$1="Niederländisch - NL",HYPERLINK(CONCATENATE("https://www.saflax.de/0-WVK-Retail/Bilder-Pictures/SAFLAX-",'Basis-Tabelle-Samen'!K192,"-",'Basis-Tabelle-Samen'!J192,"-garden-to-go-mini-dutch.jpg")),
IF($C$1="Norwegisch - NO",HYPERLINK(CONCATENATE("https://www.saflax.de/0-WVK-Retail/Bilder-Pictures/SAFLAX-",'Basis-Tabelle-Samen'!K192,"-",'Basis-Tabelle-Samen'!J192,"-garden-to-go-mini-nowegian.jpg")),
IF($C$1="Polnisch - PL",HYPERLINK(CONCATENATE("https://www.saflax.de/0-WVK-Retail/Bilder-Pictures/SAFLAX-",'Basis-Tabelle-Samen'!K192,"-",'Basis-Tabelle-Samen'!J192,"-garden-to-go-mini-polish.jpg")),
IF($C$1="Portugiesisch - PT",HYPERLINK(CONCATENATE("https://www.saflax.de/0-WVK-Retail/Bilder-Pictures/SAFLAX-",'Basis-Tabelle-Samen'!K192,"-",'Basis-Tabelle-Samen'!J192,"-garden-to-go-mini-portuguese.jpg")),
IF($C$1="Rumänisch - RO",HYPERLINK(CONCATENATE("https://www.saflax.de/0-WVK-Retail/Bilder-Pictures/SAFLAX-",'Basis-Tabelle-Samen'!K192,"-",'Basis-Tabelle-Samen'!J192,"-garden-to-go-mini-romanian.jpg")),
IF($C$1="Schwedisch - SE",HYPERLINK(CONCATENATE("https://www.saflax.de/0-WVK-Retail/Bilder-Pictures/SAFLAX-",'Basis-Tabelle-Samen'!K192,"-",'Basis-Tabelle-Samen'!J192,"-garden-to-go-mini-swedish.jpg")),
IF($C$1="Slowakisch - SK",HYPERLINK(CONCATENATE("https://www.saflax.de/0-WVK-Retail/Bilder-Pictures/SAFLAX-",'Basis-Tabelle-Samen'!K192,"-",'Basis-Tabelle-Samen'!J192,"-garden-to-go-mini-slovak.jpg")),
IF($C$1="Slowenisch - SI",HYPERLINK(CONCATENATE("https://www.saflax.de/0-WVK-Retail/Bilder-Pictures/SAFLAX-",'Basis-Tabelle-Samen'!K192,"-",'Basis-Tabelle-Samen'!J192,"-garden-to-go-mini-slovenian.jpg")),
IF($C$1="Spanisch - ES",HYPERLINK(CONCATENATE("https://www.saflax.de/0-WVK-Retail/Bilder-Pictures/SAFLAX-",'Basis-Tabelle-Samen'!K192,"-",'Basis-Tabelle-Samen'!J192,"-garden-to-go-mini-spanish.jpg")),
IF($C$1="Tschechisch - CZ",HYPERLINK(CONCATENATE("https://www.saflax.de/0-WVK-Retail/Bilder-Pictures/SAFLAX-",'Basis-Tabelle-Samen'!K192,"-",'Basis-Tabelle-Samen'!J192,"-garden-to-go-mini-czech.jpg")),
IF($C$1="Türkisch - TR",HYPERLINK(CONCATENATE("https://www.saflax.de/0-WVK-Retail/Bilder-Pictures/SAFLAX-",'Basis-Tabelle-Samen'!K192,"-",'Basis-Tabelle-Samen'!J192,"-garden-to-go-mini-turkish.jpg")),
IF($C$1="Ungarisch - HU",HYPERLINK(CONCATENATE("https://www.saflax.de/0-WVK-Retail/Bilder-Pictures/SAFLAX-",'Basis-Tabelle-Samen'!K192,"-",'Basis-Tabelle-Samen'!J192,"-garden-to-go-mini-hungarian.jpg")),
" ACHTUNG")))))))))))))))))))))))))))))</f>
        <v>https://www.saflax.de/0-WVK-Retail/Bilder-Pictures/SAFLAX-75304-carum-carvi-garden-to-go-mini-english.jpg</v>
      </c>
      <c r="AN196" s="330" t="str">
        <f>IF(I196&lt;1,"",
IF($C$1="Bulgarisch - BG",HYPERLINK(CONCATENATE("https://www.saflax.de/0-WVK-Retail/Bilder-Pictures/SAFLAX-",'Basis-Tabelle-Samen'!N192,"-",'Basis-Tabelle-Samen'!J192,"-garden-to-go-lite-bulgarian.jpg")),
IF($C$1="Dänisch - DK",HYPERLINK(CONCATENATE("https://www.saflax.de/0-WVK-Retail/Bilder-Pictures/SAFLAX-",'Basis-Tabelle-Samen'!N192,"-",'Basis-Tabelle-Samen'!J192,"-garden-to-go-lite-danish.jpg")),
IF($C$1="Deutsch - DE",HYPERLINK(CONCATENATE("https://www.saflax.de/0-WVK-Retail/Bilder-Pictures/SAFLAX-",'Basis-Tabelle-Samen'!N192,"-",'Basis-Tabelle-Samen'!J192,"-garden-to-go-lite-german.jpg")),
IF($C$1="Englisch - UK",HYPERLINK(CONCATENATE("https://www.saflax.de/0-WVK-Retail/Bilder-Pictures/SAFLAX-",'Basis-Tabelle-Samen'!N192,"-",'Basis-Tabelle-Samen'!J192,"-garden-to-go-lite-english.jpg")),
IF($C$1="Estnisch - EE",HYPERLINK(CONCATENATE("https://www.saflax.de/0-WVK-Retail/Bilder-Pictures/SAFLAX-",'Basis-Tabelle-Samen'!N192,"-",'Basis-Tabelle-Samen'!J192,"-garden-to-go-lite-estonian.jpg")),
IF($C$1="Finnisch - FI",HYPERLINK(CONCATENATE("https://www.saflax.de/0-WVK-Retail/Bilder-Pictures/SAFLAX-",'Basis-Tabelle-Samen'!N192,"-",'Basis-Tabelle-Samen'!J192,"-garden-to-go-lite-finnish.jpg")),
IF($C$1="Französisch - FR",HYPERLINK(CONCATENATE("https://www.saflax.de/0-WVK-Retail/Bilder-Pictures/SAFLAX-",'Basis-Tabelle-Samen'!N192,"-",'Basis-Tabelle-Samen'!J192,"-garden-to-go-lite-french.jpg")),
IF($C$1="Griechisch - GR",HYPERLINK(CONCATENATE("https://www.saflax.de/0-WVK-Retail/Bilder-Pictures/SAFLAX-",'Basis-Tabelle-Samen'!N192,"-",'Basis-Tabelle-Samen'!J192,"-garden-to-go-lite-greek.jpg")),
IF($C$1="Irisch - IE",HYPERLINK(CONCATENATE("https://www.saflax.de/0-WVK-Retail/Bilder-Pictures/SAFLAX-",'Basis-Tabelle-Samen'!N192,"-",'Basis-Tabelle-Samen'!J192,"-garden-to-go-lite-irish.jpg")),
IF($C$1="Isländisch - IS",HYPERLINK(CONCATENATE("https://www.saflax.de/0-WVK-Retail/Bilder-Pictures/SAFLAX-",'Basis-Tabelle-Samen'!N192,"-",'Basis-Tabelle-Samen'!J192,"-garden-to-go-lite-icelandic.jpg")),
IF($C$1="Italienisch - IT",HYPERLINK(CONCATENATE("https://www.saflax.de/0-WVK-Retail/Bilder-Pictures/SAFLAX-",'Basis-Tabelle-Samen'!N192,"-",'Basis-Tabelle-Samen'!J192,"-garden-to-go-lite-italian.jpg")),
IF($C$1="Japanisch - JP",HYPERLINK(CONCATENATE("https://www.saflax.de/0-WVK-Retail/Bilder-Pictures/SAFLAX-",'Basis-Tabelle-Samen'!N192,"-",'Basis-Tabelle-Samen'!J192,"-garden-to-go-lite-japanese.jpg")),
IF($C$1="Kroatisch - HR",HYPERLINK(CONCATENATE("https://www.saflax.de/0-WVK-Retail/Bilder-Pictures/SAFLAX-",'Basis-Tabelle-Samen'!N192,"-",'Basis-Tabelle-Samen'!J192,"-garden-to-go-lite-croatian.jpg")),
IF($C$1="Lettisch - LV",HYPERLINK(CONCATENATE("https://www.saflax.de/0-WVK-Retail/Bilder-Pictures/SAFLAX-",'Basis-Tabelle-Samen'!N192,"-",'Basis-Tabelle-Samen'!J192,"-garden-to-go-lite-latvian.jpg")),
IF($C$1="Litauisch - LT",HYPERLINK(CONCATENATE("https://www.saflax.de/0-WVK-Retail/Bilder-Pictures/SAFLAX-",'Basis-Tabelle-Samen'!N192,"-",'Basis-Tabelle-Samen'!J192,"-garden-to-go-lite-lithuanian.jpg")),
IF($C$1="Maltesisch - MT",HYPERLINK(CONCATENATE("https://www.saflax.de/0-WVK-Retail/Bilder-Pictures/SAFLAX-",'Basis-Tabelle-Samen'!N192,"-",'Basis-Tabelle-Samen'!J192,"-garden-to-go-lite-maltese.jpg")),
IF($C$1="Niederländisch - NL",HYPERLINK(CONCATENATE("https://www.saflax.de/0-WVK-Retail/Bilder-Pictures/SAFLAX-",'Basis-Tabelle-Samen'!N192,"-",'Basis-Tabelle-Samen'!J192,"-garden-to-go-lite-dutch.jpg")),
IF($C$1="Norwegisch - NO",HYPERLINK(CONCATENATE("https://www.saflax.de/0-WVK-Retail/Bilder-Pictures/SAFLAX-",'Basis-Tabelle-Samen'!N192,"-",'Basis-Tabelle-Samen'!J192,"-garden-to-go-lite-nowegian.jpg")),
IF($C$1="Polnisch - PL",HYPERLINK(CONCATENATE("https://www.saflax.de/0-WVK-Retail/Bilder-Pictures/SAFLAX-",'Basis-Tabelle-Samen'!N192,"-",'Basis-Tabelle-Samen'!J192,"-garden-to-go-lite-polish.jpg")),
IF($C$1="Portugiesisch - PT",HYPERLINK(CONCATENATE("https://www.saflax.de/0-WVK-Retail/Bilder-Pictures/SAFLAX-",'Basis-Tabelle-Samen'!N192,"-",'Basis-Tabelle-Samen'!J192,"-garden-to-go-lite-portuguese.jpg")),
IF($C$1="Rumänisch - RO",HYPERLINK(CONCATENATE("https://www.saflax.de/0-WVK-Retail/Bilder-Pictures/SAFLAX-",'Basis-Tabelle-Samen'!N192,"-",'Basis-Tabelle-Samen'!J192,"-garden-to-go-lite-romanian.jpg")),
IF($C$1="Schwedisch - SE",HYPERLINK(CONCATENATE("https://www.saflax.de/0-WVK-Retail/Bilder-Pictures/SAFLAX-",'Basis-Tabelle-Samen'!N192,"-",'Basis-Tabelle-Samen'!J192,"-garden-to-go-lite-swedish.jpg")),
IF($C$1="Slowakisch - SK",HYPERLINK(CONCATENATE("https://www.saflax.de/0-WVK-Retail/Bilder-Pictures/SAFLAX-",'Basis-Tabelle-Samen'!N192,"-",'Basis-Tabelle-Samen'!J192,"-garden-to-go-lite-slovak.jpg")),
IF($C$1="Slowenisch - SI",HYPERLINK(CONCATENATE("https://www.saflax.de/0-WVK-Retail/Bilder-Pictures/SAFLAX-",'Basis-Tabelle-Samen'!N192,"-",'Basis-Tabelle-Samen'!J192,"-garden-to-go-lite-slovenian.jpg")),
IF($C$1="Spanisch - ES",HYPERLINK(CONCATENATE("https://www.saflax.de/0-WVK-Retail/Bilder-Pictures/SAFLAX-",'Basis-Tabelle-Samen'!N192,"-",'Basis-Tabelle-Samen'!J192,"-garden-to-go-lite-spanish.jpg")),
IF($C$1="Tschechisch - CZ",HYPERLINK(CONCATENATE("https://www.saflax.de/0-WVK-Retail/Bilder-Pictures/SAFLAX-",'Basis-Tabelle-Samen'!N192,"-",'Basis-Tabelle-Samen'!J192,"-garden-to-go-lite-czech.jpg")),
IF($C$1="Türkisch - TR",HYPERLINK(CONCATENATE("https://www.saflax.de/0-WVK-Retail/Bilder-Pictures/SAFLAX-",'Basis-Tabelle-Samen'!N192,"-",'Basis-Tabelle-Samen'!J192,"-garden-to-go-lite-turkish.jpg")),
IF($C$1="Ungarisch - HU",HYPERLINK(CONCATENATE("https://www.saflax.de/0-WVK-Retail/Bilder-Pictures/SAFLAX-",'Basis-Tabelle-Samen'!N192,"-",'Basis-Tabelle-Samen'!J192,"-garden-to-go-lite-hungarian.jpg")),
" ACHTUNG")))))))))))))))))))))))))))))</f>
        <v>https://www.saflax.de/0-WVK-Retail/Bilder-Pictures/SAFLAX-85304-carum-carvi-garden-to-go-lite-english.jpg</v>
      </c>
      <c r="AO196" s="330" t="str">
        <f>IF(J196&lt;1,"",
IF($C$1="Bulgarisch - BG",HYPERLINK(CONCATENATE("https://www.saflax.de/0-WVK-Retail/Bilder-Pictures/SAFLAX-",'Basis-Tabelle-Samen'!Q192,"-",'Basis-Tabelle-Samen'!J192,"-garden-to-go-bulgarian.jpg")),
IF($C$1="Dänisch - DK",HYPERLINK(CONCATENATE("https://www.saflax.de/0-WVK-Retail/Bilder-Pictures/SAFLAX-",'Basis-Tabelle-Samen'!Q192,"-",'Basis-Tabelle-Samen'!J192,"-garden-to-go-danish.jpg")),
IF($C$1="Deutsch - DE",HYPERLINK(CONCATENATE("https://www.saflax.de/0-WVK-Retail/Bilder-Pictures/SAFLAX-",'Basis-Tabelle-Samen'!Q192,"-",'Basis-Tabelle-Samen'!J192,"-garden-to-go-german.jpg")),
IF($C$1="Englisch - UK",HYPERLINK(CONCATENATE("https://www.saflax.de/0-WVK-Retail/Bilder-Pictures/SAFLAX-",'Basis-Tabelle-Samen'!Q192,"-",'Basis-Tabelle-Samen'!J192,"-garden-to-go-english.jpg")),
IF($C$1="Estnisch - EE",HYPERLINK(CONCATENATE("https://www.saflax.de/0-WVK-Retail/Bilder-Pictures/SAFLAX-",'Basis-Tabelle-Samen'!Q192,"-",'Basis-Tabelle-Samen'!J192,"-garden-to-go-estonian.jpg")),
IF($C$1="Finnisch - FI",HYPERLINK(CONCATENATE("https://www.saflax.de/0-WVK-Retail/Bilder-Pictures/SAFLAX-",'Basis-Tabelle-Samen'!Q192,"-",'Basis-Tabelle-Samen'!J192,"-garden-to-go-finnish.jpg")),
IF($C$1="Französisch - FR",HYPERLINK(CONCATENATE("https://www.saflax.de/0-WVK-Retail/Bilder-Pictures/SAFLAX-",'Basis-Tabelle-Samen'!Q192,"-",'Basis-Tabelle-Samen'!J192,"-garden-to-go-french.jpg")),
IF($C$1="Griechisch - GR",HYPERLINK(CONCATENATE("https://www.saflax.de/0-WVK-Retail/Bilder-Pictures/SAFLAX-",'Basis-Tabelle-Samen'!Q192,"-",'Basis-Tabelle-Samen'!J192,"-garden-to-go-greek.jpg")),
IF($C$1="Irisch - IE",HYPERLINK(CONCATENATE("https://www.saflax.de/0-WVK-Retail/Bilder-Pictures/SAFLAX-",'Basis-Tabelle-Samen'!Q192,"-",'Basis-Tabelle-Samen'!J192,"-garden-to-go-irish.jpg")),
IF($C$1="Isländisch - IS",HYPERLINK(CONCATENATE("https://www.saflax.de/0-WVK-Retail/Bilder-Pictures/SAFLAX-",'Basis-Tabelle-Samen'!Q192,"-",'Basis-Tabelle-Samen'!J192,"-garden-to-go-icelandic.jpg")),
IF($C$1="Italienisch - IT",HYPERLINK(CONCATENATE("https://www.saflax.de/0-WVK-Retail/Bilder-Pictures/SAFLAX-",'Basis-Tabelle-Samen'!Q192,"-",'Basis-Tabelle-Samen'!J192,"-garden-to-go-italian.jpg")),
IF($C$1="Japanisch - JP",HYPERLINK(CONCATENATE("https://www.saflax.de/0-WVK-Retail/Bilder-Pictures/SAFLAX-",'Basis-Tabelle-Samen'!Q192,"-",'Basis-Tabelle-Samen'!J192,"-garden-to-go-japanese.jpg")),
IF($C$1="Kroatisch - HR",HYPERLINK(CONCATENATE("https://www.saflax.de/0-WVK-Retail/Bilder-Pictures/SAFLAX-",'Basis-Tabelle-Samen'!Q192,"-",'Basis-Tabelle-Samen'!J192,"-garden-to-go-croatian.jpg")),
IF($C$1="Lettisch - LV",HYPERLINK(CONCATENATE("https://www.saflax.de/0-WVK-Retail/Bilder-Pictures/SAFLAX-",'Basis-Tabelle-Samen'!Q192,"-",'Basis-Tabelle-Samen'!J192,"-garden-to-go-latvian.jpg")),
IF($C$1="Litauisch - LT",HYPERLINK(CONCATENATE("https://www.saflax.de/0-WVK-Retail/Bilder-Pictures/SAFLAX-",'Basis-Tabelle-Samen'!Q192,"-",'Basis-Tabelle-Samen'!J192,"-garden-to-go-lithuanian.jpg")),
IF($C$1="Maltesisch - MT",HYPERLINK(CONCATENATE("https://www.saflax.de/0-WVK-Retail/Bilder-Pictures/SAFLAX-",'Basis-Tabelle-Samen'!Q192,"-",'Basis-Tabelle-Samen'!J192,"-garden-to-go-maltese.jpg")),
IF($C$1="Niederländisch - NL",HYPERLINK(CONCATENATE("https://www.saflax.de/0-WVK-Retail/Bilder-Pictures/SAFLAX-",'Basis-Tabelle-Samen'!Q192,"-",'Basis-Tabelle-Samen'!J192,"-garden-to-go-dutch.jpg")),
IF($C$1="Norwegisch - NO",HYPERLINK(CONCATENATE("https://www.saflax.de/0-WVK-Retail/Bilder-Pictures/SAFLAX-",'Basis-Tabelle-Samen'!Q192,"-",'Basis-Tabelle-Samen'!J192,"-garden-to-go-nowegian.jpg")),
IF($C$1="Polnisch - PL",HYPERLINK(CONCATENATE("https://www.saflax.de/0-WVK-Retail/Bilder-Pictures/SAFLAX-",'Basis-Tabelle-Samen'!Q192,"-",'Basis-Tabelle-Samen'!J192,"-garden-to-go-polish.jpg")),
IF($C$1="Portugiesisch - PT",HYPERLINK(CONCATENATE("https://www.saflax.de/0-WVK-Retail/Bilder-Pictures/SAFLAX-",'Basis-Tabelle-Samen'!Q192,"-",'Basis-Tabelle-Samen'!J192,"-garden-to-go-portuguese.jpg")),
IF($C$1="Rumänisch - RO",HYPERLINK(CONCATENATE("https://www.saflax.de/0-WVK-Retail/Bilder-Pictures/SAFLAX-",'Basis-Tabelle-Samen'!Q192,"-",'Basis-Tabelle-Samen'!J192,"-garden-to-go-romanian.jpg")),
IF($C$1="Schwedisch - SE",HYPERLINK(CONCATENATE("https://www.saflax.de/0-WVK-Retail/Bilder-Pictures/SAFLAX-",'Basis-Tabelle-Samen'!Q192,"-",'Basis-Tabelle-Samen'!J192,"-garden-to-go-swedish.jpg")),
IF($C$1="Slowakisch - SK",HYPERLINK(CONCATENATE("https://www.saflax.de/0-WVK-Retail/Bilder-Pictures/SAFLAX-",'Basis-Tabelle-Samen'!Q192,"-",'Basis-Tabelle-Samen'!J192,"-garden-to-go-slovak.jpg")),
IF($C$1="Slowenisch - SI",HYPERLINK(CONCATENATE("https://www.saflax.de/0-WVK-Retail/Bilder-Pictures/SAFLAX-",'Basis-Tabelle-Samen'!Q192,"-",'Basis-Tabelle-Samen'!J192,"-garden-to-go-slovenian.jpg")),
IF($C$1="Spanisch - ES",HYPERLINK(CONCATENATE("https://www.saflax.de/0-WVK-Retail/Bilder-Pictures/SAFLAX-",'Basis-Tabelle-Samen'!Q192,"-",'Basis-Tabelle-Samen'!J192,"-garden-to-go-spanish.jpg")),
IF($C$1="Tschechisch - CZ",HYPERLINK(CONCATENATE("https://www.saflax.de/0-WVK-Retail/Bilder-Pictures/SAFLAX-",'Basis-Tabelle-Samen'!Q192,"-",'Basis-Tabelle-Samen'!J192,"-garden-to-go-czech.jpg")),
IF($C$1="Türkisch - TR",HYPERLINK(CONCATENATE("https://www.saflax.de/0-WVK-Retail/Bilder-Pictures/SAFLAX-",'Basis-Tabelle-Samen'!Q192,"-",'Basis-Tabelle-Samen'!J192,"-garden-to-go-turkish.jpg")),
IF($C$1="Ungarisch - HU",HYPERLINK(CONCATENATE("https://www.saflax.de/0-WVK-Retail/Bilder-Pictures/SAFLAX-",'Basis-Tabelle-Samen'!Q192,"-",'Basis-Tabelle-Samen'!J192,"-garden-to-go-hungarian.jpg")),
" ACHTUNG")))))))))))))))))))))))))))))</f>
        <v>https://www.saflax.de/0-WVK-Retail/Bilder-Pictures/SAFLAX-55304-carum-carvi-garden-to-go-english.jpg</v>
      </c>
      <c r="AP196" s="330" t="str">
        <f>IF(K196&lt;1,"",
IF($C$1="Bulgarisch - BG",HYPERLINK(CONCATENATE("https://www.saflax.de/0-WVK-Retail/Bilder-Pictures/SAFLAX-",'Basis-Tabelle-Samen'!T192,"-",'Basis-Tabelle-Samen'!J192,"-cultivation-set-bulgarian.jpg")),
IF($C$1="Dänisch - DK",HYPERLINK(CONCATENATE("https://www.saflax.de/0-WVK-Retail/Bilder-Pictures/SAFLAX-",'Basis-Tabelle-Samen'!T192,"-",'Basis-Tabelle-Samen'!J192,"-cultivation-set-danish.jpg")),
IF($C$1="Deutsch - DE",HYPERLINK(CONCATENATE("https://www.saflax.de/0-WVK-Retail/Bilder-Pictures/SAFLAX-",'Basis-Tabelle-Samen'!T192,"-",'Basis-Tabelle-Samen'!J192,"-cultivation-set-german.jpg")),
IF($C$1="Englisch - UK",HYPERLINK(CONCATENATE("https://www.saflax.de/0-WVK-Retail/Bilder-Pictures/SAFLAX-",'Basis-Tabelle-Samen'!T192,"-",'Basis-Tabelle-Samen'!J192,"-cultivation-set-english.jpg")),
IF($C$1="Estnisch - EE",HYPERLINK(CONCATENATE("https://www.saflax.de/0-WVK-Retail/Bilder-Pictures/SAFLAX-",'Basis-Tabelle-Samen'!T192,"-",'Basis-Tabelle-Samen'!J192,"-cultivation-set-estonian.jpg")),
IF($C$1="Finnisch - FI",HYPERLINK(CONCATENATE("https://www.saflax.de/0-WVK-Retail/Bilder-Pictures/SAFLAX-",'Basis-Tabelle-Samen'!T192,"-",'Basis-Tabelle-Samen'!J192,"-cultivation-set-finnish.jpg")),
IF($C$1="Französisch - FR",HYPERLINK(CONCATENATE("https://www.saflax.de/0-WVK-Retail/Bilder-Pictures/SAFLAX-",'Basis-Tabelle-Samen'!T192,"-",'Basis-Tabelle-Samen'!J192,"-cultivation-set-french.jpg")),
IF($C$1="Griechisch - GR",HYPERLINK(CONCATENATE("https://www.saflax.de/0-WVK-Retail/Bilder-Pictures/SAFLAX-",'Basis-Tabelle-Samen'!T192,"-",'Basis-Tabelle-Samen'!J192,"-cultivation-set-greek.jpg")),
IF($C$1="Irisch - IE",HYPERLINK(CONCATENATE("https://www.saflax.de/0-WVK-Retail/Bilder-Pictures/SAFLAX-",'Basis-Tabelle-Samen'!T192,"-",'Basis-Tabelle-Samen'!J192,"-cultivation-set-irish.jpg")),
IF($C$1="Isländisch - IS",HYPERLINK(CONCATENATE("https://www.saflax.de/0-WVK-Retail/Bilder-Pictures/SAFLAX-",'Basis-Tabelle-Samen'!T192,"-",'Basis-Tabelle-Samen'!J192,"-cultivation-set-icelandic.jpg")),
IF($C$1="Italienisch - IT",HYPERLINK(CONCATENATE("https://www.saflax.de/0-WVK-Retail/Bilder-Pictures/SAFLAX-",'Basis-Tabelle-Samen'!T192,"-",'Basis-Tabelle-Samen'!J192,"-cultivation-set-italian.jpg")),
IF($C$1="Japanisch - JP",HYPERLINK(CONCATENATE("https://www.saflax.de/0-WVK-Retail/Bilder-Pictures/SAFLAX-",'Basis-Tabelle-Samen'!T192,"-",'Basis-Tabelle-Samen'!J192,"-cultivation-set-japanese.jpg")),
IF($C$1="Kroatisch - HR",HYPERLINK(CONCATENATE("https://www.saflax.de/0-WVK-Retail/Bilder-Pictures/SAFLAX-",'Basis-Tabelle-Samen'!T192,"-",'Basis-Tabelle-Samen'!J192,"-cultivation-set-croatian.jpg")),
IF($C$1="Lettisch - LV",HYPERLINK(CONCATENATE("https://www.saflax.de/0-WVK-Retail/Bilder-Pictures/SAFLAX-",'Basis-Tabelle-Samen'!T192,"-",'Basis-Tabelle-Samen'!J192,"-cultivation-set-latvian.jpg")),
IF($C$1="Litauisch - LT",HYPERLINK(CONCATENATE("https://www.saflax.de/0-WVK-Retail/Bilder-Pictures/SAFLAX-",'Basis-Tabelle-Samen'!T192,"-",'Basis-Tabelle-Samen'!J192,"-cultivation-set-lithuanian.jpg")),
IF($C$1="Maltesisch - MT",HYPERLINK(CONCATENATE("https://www.saflax.de/0-WVK-Retail/Bilder-Pictures/SAFLAX-",'Basis-Tabelle-Samen'!T192,"-",'Basis-Tabelle-Samen'!J192,"-cultivation-set-maltese.jpg")),
IF($C$1="Niederländisch - NL",HYPERLINK(CONCATENATE("https://www.saflax.de/0-WVK-Retail/Bilder-Pictures/SAFLAX-",'Basis-Tabelle-Samen'!T192,"-",'Basis-Tabelle-Samen'!J192,"-cultivation-set-dutch.jpg")),
IF($C$1="Norwegisch - NO",HYPERLINK(CONCATENATE("https://www.saflax.de/0-WVK-Retail/Bilder-Pictures/SAFLAX-",'Basis-Tabelle-Samen'!T192,"-",'Basis-Tabelle-Samen'!J192,"-cultivation-set-nowegian.jpg")),
IF($C$1="Polnisch - PL",HYPERLINK(CONCATENATE("https://www.saflax.de/0-WVK-Retail/Bilder-Pictures/SAFLAX-",'Basis-Tabelle-Samen'!T192,"-",'Basis-Tabelle-Samen'!J192,"-cultivation-set-polish.jpg")),
IF($C$1="Portugiesisch - PT",HYPERLINK(CONCATENATE("https://www.saflax.de/0-WVK-Retail/Bilder-Pictures/SAFLAX-",'Basis-Tabelle-Samen'!T192,"-",'Basis-Tabelle-Samen'!J192,"-cultivation-set-portuguese.jpg")),
IF($C$1="Rumänisch - RO",HYPERLINK(CONCATENATE("https://www.saflax.de/0-WVK-Retail/Bilder-Pictures/SAFLAX-",'Basis-Tabelle-Samen'!T192,"-",'Basis-Tabelle-Samen'!J192,"-cultivation-set-romanian.jpg")),
IF($C$1="Schwedisch - SE",HYPERLINK(CONCATENATE("https://www.saflax.de/0-WVK-Retail/Bilder-Pictures/SAFLAX-",'Basis-Tabelle-Samen'!T192,"-",'Basis-Tabelle-Samen'!J192,"-cultivation-set-swedish.jpg")),
IF($C$1="Slowakisch - SK",HYPERLINK(CONCATENATE("https://www.saflax.de/0-WVK-Retail/Bilder-Pictures/SAFLAX-",'Basis-Tabelle-Samen'!T192,"-",'Basis-Tabelle-Samen'!J192,"-cultivation-set-slovak.jpg")),
IF($C$1="Slowenisch - SI",HYPERLINK(CONCATENATE("https://www.saflax.de/0-WVK-Retail/Bilder-Pictures/SAFLAX-",'Basis-Tabelle-Samen'!T192,"-",'Basis-Tabelle-Samen'!J192,"-cultivation-set-slovenian.jpg")),
IF($C$1="Spanisch - ES",HYPERLINK(CONCATENATE("https://www.saflax.de/0-WVK-Retail/Bilder-Pictures/SAFLAX-",'Basis-Tabelle-Samen'!T192,"-",'Basis-Tabelle-Samen'!J192,"-cultivation-set-spanish.jpg")),
IF($C$1="Tschechisch - CZ",HYPERLINK(CONCATENATE("https://www.saflax.de/0-WVK-Retail/Bilder-Pictures/SAFLAX-",'Basis-Tabelle-Samen'!T192,"-",'Basis-Tabelle-Samen'!J192,"-cultivation-set-czech.jpg")),
IF($C$1="Türkisch - TR",HYPERLINK(CONCATENATE("https://www.saflax.de/0-WVK-Retail/Bilder-Pictures/SAFLAX-",'Basis-Tabelle-Samen'!T192,"-",'Basis-Tabelle-Samen'!J192,"-cultivation-set-turkish.jpg")),
IF($C$1="Ungarisch - HU",HYPERLINK(CONCATENATE("https://www.saflax.de/0-WVK-Retail/Bilder-Pictures/SAFLAX-",'Basis-Tabelle-Samen'!T192,"-",'Basis-Tabelle-Samen'!J192,"-cultivation-set-hungarian.jpg")),
" ACHTUNG")))))))))))))))))))))))))))))</f>
        <v>https://www.saflax.de/0-WVK-Retail/Bilder-Pictures/SAFLAX-35304-carum-carvi-cultivation-set-english.jpg</v>
      </c>
      <c r="AQ196" s="330" t="str">
        <f>IF(L196&lt;1,"",
IF($C$1="Bulgarisch - BG",HYPERLINK(CONCATENATE("https://www.saflax.de/0-WVK-Retail/Bilder-Pictures/SAFLAX-",'Basis-Tabelle-Samen'!W192,"-",'Basis-Tabelle-Samen'!J192,"-garden-in-the-bag-bulgarian.jpg")),
IF($C$1="Dänisch - DK",HYPERLINK(CONCATENATE("https://www.saflax.de/0-WVK-Retail/Bilder-Pictures/SAFLAX-",'Basis-Tabelle-Samen'!W192,"-",'Basis-Tabelle-Samen'!J192,"-garden-in-the-bag-danish.jpg")),
IF($C$1="Deutsch - DE",HYPERLINK(CONCATENATE("https://www.saflax.de/0-WVK-Retail/Bilder-Pictures/SAFLAX-",'Basis-Tabelle-Samen'!W192,"-",'Basis-Tabelle-Samen'!J192,"-garden-in-the-bag-german.jpg")),
IF($C$1="Englisch - UK",HYPERLINK(CONCATENATE("https://www.saflax.de/0-WVK-Retail/Bilder-Pictures/SAFLAX-",'Basis-Tabelle-Samen'!W192,"-",'Basis-Tabelle-Samen'!J192,"-garden-in-the-bag-english.jpg")),
IF($C$1="Estnisch - EE",HYPERLINK(CONCATENATE("https://www.saflax.de/0-WVK-Retail/Bilder-Pictures/SAFLAX-",'Basis-Tabelle-Samen'!W192,"-",'Basis-Tabelle-Samen'!J192,"-garden-in-the-bag-estonian.jpg")),
IF($C$1="Finnisch - FI",HYPERLINK(CONCATENATE("https://www.saflax.de/0-WVK-Retail/Bilder-Pictures/SAFLAX-",'Basis-Tabelle-Samen'!W192,"-",'Basis-Tabelle-Samen'!J192,"-garden-in-the-bag-finnish.jpg")),
IF($C$1="Französisch - FR",HYPERLINK(CONCATENATE("https://www.saflax.de/0-WVK-Retail/Bilder-Pictures/SAFLAX-",'Basis-Tabelle-Samen'!W192,"-",'Basis-Tabelle-Samen'!J192,"-garden-in-the-bag-french.jpg")),
IF($C$1="Griechisch - GR",HYPERLINK(CONCATENATE("https://www.saflax.de/0-WVK-Retail/Bilder-Pictures/SAFLAX-",'Basis-Tabelle-Samen'!W192,"-",'Basis-Tabelle-Samen'!J192,"-garden-in-the-bag-greek.jpg")),
IF($C$1="Irisch - IE",HYPERLINK(CONCATENATE("https://www.saflax.de/0-WVK-Retail/Bilder-Pictures/SAFLAX-",'Basis-Tabelle-Samen'!W192,"-",'Basis-Tabelle-Samen'!J192,"-garden-in-the-bag-irish.jpg")),
IF($C$1="Isländisch - IS",HYPERLINK(CONCATENATE("https://www.saflax.de/0-WVK-Retail/Bilder-Pictures/SAFLAX-",'Basis-Tabelle-Samen'!W192,"-",'Basis-Tabelle-Samen'!J192,"-garden-in-the-bag-icelandic.jpg")),
IF($C$1="Italienisch - IT",HYPERLINK(CONCATENATE("https://www.saflax.de/0-WVK-Retail/Bilder-Pictures/SAFLAX-",'Basis-Tabelle-Samen'!W192,"-",'Basis-Tabelle-Samen'!J192,"-garden-in-the-bag-italian.jpg")),
IF($C$1="Japanisch - JP",HYPERLINK(CONCATENATE("https://www.saflax.de/0-WVK-Retail/Bilder-Pictures/SAFLAX-",'Basis-Tabelle-Samen'!W192,"-",'Basis-Tabelle-Samen'!J192,"-garden-in-the-bag-japanese.jpg")),
IF($C$1="Kroatisch - HR",HYPERLINK(CONCATENATE("https://www.saflax.de/0-WVK-Retail/Bilder-Pictures/SAFLAX-",'Basis-Tabelle-Samen'!W192,"-",'Basis-Tabelle-Samen'!J192,"-garden-in-the-bag-croatian.jpg")),
IF($C$1="Lettisch - LV",HYPERLINK(CONCATENATE("https://www.saflax.de/0-WVK-Retail/Bilder-Pictures/SAFLAX-",'Basis-Tabelle-Samen'!W192,"-",'Basis-Tabelle-Samen'!J192,"-garden-in-the-bag-latvian.jpg")),
IF($C$1="Litauisch - LT",HYPERLINK(CONCATENATE("https://www.saflax.de/0-WVK-Retail/Bilder-Pictures/SAFLAX-",'Basis-Tabelle-Samen'!W192,"-",'Basis-Tabelle-Samen'!J192,"-garden-in-the-bag-lithuanian.jpg")),
IF($C$1="Maltesisch - MT",HYPERLINK(CONCATENATE("https://www.saflax.de/0-WVK-Retail/Bilder-Pictures/SAFLAX-",'Basis-Tabelle-Samen'!W192,"-",'Basis-Tabelle-Samen'!J192,"-garden-in-the-bag-maltese.jpg")),
IF($C$1="Niederländisch - NL",HYPERLINK(CONCATENATE("https://www.saflax.de/0-WVK-Retail/Bilder-Pictures/SAFLAX-",'Basis-Tabelle-Samen'!W192,"-",'Basis-Tabelle-Samen'!J192,"-garden-in-the-bag-dutch.jpg")),
IF($C$1="Norwegisch - NO",HYPERLINK(CONCATENATE("https://www.saflax.de/0-WVK-Retail/Bilder-Pictures/SAFLAX-",'Basis-Tabelle-Samen'!W192,"-",'Basis-Tabelle-Samen'!J192,"-garden-in-the-bag-nowegian.jpg")),
IF($C$1="Polnisch - PL",HYPERLINK(CONCATENATE("https://www.saflax.de/0-WVK-Retail/Bilder-Pictures/SAFLAX-",'Basis-Tabelle-Samen'!W192,"-",'Basis-Tabelle-Samen'!J192,"-garden-in-the-bag-polish.jpg")),
IF($C$1="Portugiesisch - PT",HYPERLINK(CONCATENATE("https://www.saflax.de/0-WVK-Retail/Bilder-Pictures/SAFLAX-",'Basis-Tabelle-Samen'!W192,"-",'Basis-Tabelle-Samen'!J192,"-garden-in-the-bag-portuguese.jpg")),
IF($C$1="Rumänisch - RO",HYPERLINK(CONCATENATE("https://www.saflax.de/0-WVK-Retail/Bilder-Pictures/SAFLAX-",'Basis-Tabelle-Samen'!W192,"-",'Basis-Tabelle-Samen'!J192,"-garden-in-the-bag-romanian.jpg")),
IF($C$1="Schwedisch - SE",HYPERLINK(CONCATENATE("https://www.saflax.de/0-WVK-Retail/Bilder-Pictures/SAFLAX-",'Basis-Tabelle-Samen'!W192,"-",'Basis-Tabelle-Samen'!J192,"-garden-in-the-bag-swedish.jpg")),
IF($C$1="Slowakisch - SK",HYPERLINK(CONCATENATE("https://www.saflax.de/0-WVK-Retail/Bilder-Pictures/SAFLAX-",'Basis-Tabelle-Samen'!W192,"-",'Basis-Tabelle-Samen'!J192,"-garden-in-the-bag-slovak.jpg")),
IF($C$1="Slowenisch - SI",HYPERLINK(CONCATENATE("https://www.saflax.de/0-WVK-Retail/Bilder-Pictures/SAFLAX-",'Basis-Tabelle-Samen'!W192,"-",'Basis-Tabelle-Samen'!J192,"-garden-in-the-bag-slovenian.jpg")),
IF($C$1="Spanisch - ES",HYPERLINK(CONCATENATE("https://www.saflax.de/0-WVK-Retail/Bilder-Pictures/SAFLAX-",'Basis-Tabelle-Samen'!W192,"-",'Basis-Tabelle-Samen'!J192,"-garden-in-the-bag-spanish.jpg")),
IF($C$1="Tschechisch - CZ",HYPERLINK(CONCATENATE("https://www.saflax.de/0-WVK-Retail/Bilder-Pictures/SAFLAX-",'Basis-Tabelle-Samen'!W192,"-",'Basis-Tabelle-Samen'!J192,"-garden-in-the-bag-czech.jpg")),
IF($C$1="Türkisch - TR",HYPERLINK(CONCATENATE("https://www.saflax.de/0-WVK-Retail/Bilder-Pictures/SAFLAX-",'Basis-Tabelle-Samen'!W192,"-",'Basis-Tabelle-Samen'!J192,"-garden-in-the-bag-turkish.jpg")),
IF($C$1="Ungarisch - HU",HYPERLINK(CONCATENATE("https://www.saflax.de/0-WVK-Retail/Bilder-Pictures/SAFLAX-",'Basis-Tabelle-Samen'!W192,"-",'Basis-Tabelle-Samen'!J192,"-garden-in-the-bag-hungarian.jpg")),
" ACHTUNG")))))))))))))))))))))))))))))</f>
        <v>https://www.saflax.de/0-WVK-Retail/Bilder-Pictures/SAFLAX-65304-carum-carvi-garden-in-the-bag-english.jpg</v>
      </c>
    </row>
    <row r="197" spans="1:43" ht="17.100000000000001" customHeight="1" x14ac:dyDescent="0.2">
      <c r="A197" s="318" t="str">
        <f>IF('Basis-Tabelle-Samen'!A193="","",IF($C$1="Deutsch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97" s="319" t="str">
        <f>'Basis-Tabelle-Samen'!I193</f>
        <v>Anthriscus cerefolium</v>
      </c>
      <c r="C197" s="316" t="str">
        <f>IF($C$1="Bulgarisch - BG",'Basis-Tabelle-Samen'!Z193,
IF($C$1="Dänisch - DK",'Basis-Tabelle-Samen'!AA193,
IF($C$1="Deutsch - DE",'Basis-Tabelle-Samen'!AB193,
IF($C$1="Englisch - UK",'Basis-Tabelle-Samen'!AC193,
IF($C$1="Estnisch - EE",'Basis-Tabelle-Samen'!AD193,
IF($C$1="Finnisch - FI",'Basis-Tabelle-Samen'!AE193,
IF($C$1="Französisch - FR",'Basis-Tabelle-Samen'!AF193,
IF($C$1="Griechisch - GR",'Basis-Tabelle-Samen'!AG193,
IF($C$1="Irisch - IE",'Basis-Tabelle-Samen'!AH193,
IF($C$1="Isländisch - IS",'Basis-Tabelle-Samen'!AI193,
IF($C$1="Italienisch - IT",'Basis-Tabelle-Samen'!AJ193,
IF($C$1="Japanisch - JP",'Basis-Tabelle-Samen'!AK193,
IF($C$1="Kroatisch - HR",'Basis-Tabelle-Samen'!AL193,
IF($C$1="Lettisch - LV",'Basis-Tabelle-Samen'!AM193,
IF($C$1="Litauisch - LT",'Basis-Tabelle-Samen'!AN193,
IF($C$1="Maltesisch - MT",'Basis-Tabelle-Samen'!AO193,
IF($C$1="Niederländisch - NL",'Basis-Tabelle-Samen'!AP193,
IF($C$1="Norwegisch - NO",'Basis-Tabelle-Samen'!AQ193,
IF($C$1="Polnisch - PL",'Basis-Tabelle-Samen'!AR193,
IF($C$1="Portugiesisch - PT",'Basis-Tabelle-Samen'!AS193,
IF($C$1="Rumänisch - RO",'Basis-Tabelle-Samen'!AT193,
IF($C$1="Schwedisch - SE",'Basis-Tabelle-Samen'!AU193,
IF($C$1="Slowakisch - SK",'Basis-Tabelle-Samen'!AV193,
IF($C$1="Slowenisch - SI",'Basis-Tabelle-Samen'!AW193,
IF($C$1="Spanisch - ES",'Basis-Tabelle-Samen'!AX193,
IF($C$1="Tschechisch - CZ",'Basis-Tabelle-Samen'!AY193,
IF($C$1="Türkisch - TR",'Basis-Tabelle-Samen'!AZ193,
IF($C$1="Ungarisch - HU",'Basis-Tabelle-Samen'!BA193,
" ACHTUNG"))))))))))))))))))))))))))))</f>
        <v>Organic - Chervil</v>
      </c>
      <c r="D197" s="320">
        <f>'Basis-Tabelle-Samen'!F193</f>
        <v>800</v>
      </c>
      <c r="E197" s="321" t="str">
        <f>'Basis-Tabelle-Samen'!H193</f>
        <v>7 %</v>
      </c>
      <c r="F197" s="322" t="str">
        <f>IF('Basis-Tabelle-Samen'!G193="","",'Basis-Tabelle-Samen'!G193)</f>
        <v>03</v>
      </c>
      <c r="G197" s="320">
        <f>'Basis-Tabelle-Samen'!C193</f>
        <v>15305</v>
      </c>
      <c r="H197" s="323">
        <f>'Basis-Tabelle-Samen'!D193</f>
        <v>4055473153056</v>
      </c>
      <c r="I197" s="324">
        <f>'Basis-Tabelle-Samen'!E193</f>
        <v>2.0499999999999998</v>
      </c>
      <c r="J197" s="325">
        <f t="shared" ref="J197:J260" si="3">IF(G197&lt;1,"",IF($C$1="Deutsch - DE",10,12))</f>
        <v>12</v>
      </c>
      <c r="K197" s="326">
        <f>'Basis-Tabelle-Samen'!K193</f>
        <v>75305</v>
      </c>
      <c r="L197" s="323">
        <f>'Basis-Tabelle-Samen'!L193</f>
        <v>4055473753058</v>
      </c>
      <c r="M197" s="324">
        <f>'Basis-Tabelle-Samen'!M193</f>
        <v>2.4500000000000002</v>
      </c>
      <c r="N197" s="326">
        <f>IF(K197&lt;1,"",'3'!$I$15)</f>
        <v>15</v>
      </c>
      <c r="O197" s="327">
        <f>IF(K197&lt;1,"",'3'!$J$11)</f>
        <v>90</v>
      </c>
      <c r="P197" s="326">
        <f>'Basis-Tabelle-Samen'!N193</f>
        <v>85305</v>
      </c>
      <c r="Q197" s="323">
        <f>'Basis-Tabelle-Samen'!O193</f>
        <v>4055473853055</v>
      </c>
      <c r="R197" s="328">
        <f>'Basis-Tabelle-Samen'!P193</f>
        <v>3.75</v>
      </c>
      <c r="S197" s="326">
        <f>IF(R197&lt;1,"",'3'!$M$15)</f>
        <v>18</v>
      </c>
      <c r="T197" s="327">
        <f>IF(R197&lt;1,"",'3'!$N$11)</f>
        <v>72</v>
      </c>
      <c r="U197" s="326">
        <f>'Basis-Tabelle-Samen'!Q193</f>
        <v>55305</v>
      </c>
      <c r="V197" s="323">
        <f>'Basis-Tabelle-Samen'!R193</f>
        <v>4055473553054</v>
      </c>
      <c r="W197" s="324">
        <f>'Basis-Tabelle-Samen'!S193</f>
        <v>4.95</v>
      </c>
      <c r="X197" s="326">
        <f>IF(U197&lt;1,"",'3'!$Q$15)</f>
        <v>6</v>
      </c>
      <c r="Y197" s="327">
        <f>IF(U197&lt;1,"",'3'!$R$11)</f>
        <v>24</v>
      </c>
      <c r="Z197" s="326">
        <f>'Basis-Tabelle-Samen'!T193</f>
        <v>35305</v>
      </c>
      <c r="AA197" s="323">
        <f>'Basis-Tabelle-Samen'!U193</f>
        <v>4055473353050</v>
      </c>
      <c r="AB197" s="324">
        <f>'Basis-Tabelle-Samen'!V193</f>
        <v>6.75</v>
      </c>
      <c r="AC197" s="326">
        <f>IF(Z197&lt;1,"",'3'!$U$15)</f>
        <v>6</v>
      </c>
      <c r="AD197" s="327">
        <f>IF(Z197&lt;1,"",'3'!$V$11)</f>
        <v>24</v>
      </c>
      <c r="AE197" s="326">
        <f>'Basis-Tabelle-Samen'!W193</f>
        <v>65305</v>
      </c>
      <c r="AF197" s="323">
        <f>'Basis-Tabelle-Samen'!X193</f>
        <v>4055473653051</v>
      </c>
      <c r="AG197" s="324">
        <f>'Basis-Tabelle-Samen'!Y193</f>
        <v>2.95</v>
      </c>
      <c r="AH197" s="326">
        <f>IF(AE197&lt;1,"",'3'!$Y$15)</f>
        <v>8</v>
      </c>
      <c r="AI197" s="327">
        <f>IF(AE197&lt;1,"",'3'!$Z$11)</f>
        <v>64</v>
      </c>
      <c r="AJ197" s="329"/>
      <c r="AK197" s="316" t="str">
        <f>IF(G197&lt;1,"",
IF($C$1="Bulgarisch - BG",HYPERLINK(CONCATENATE("https://www.saflax.de/0-WVK-Retail/Bilder-Pictures/SAFLAX-",'Basis-Tabelle-Samen'!C193,"-",'Basis-Tabelle-Samen'!J193,"-seed-package-front-cr-bulgarian.jpg")),
IF($C$1="Dänisch - DK",HYPERLINK(CONCATENATE("https://www.saflax.de/0-WVK-Retail/Bilder-Pictures/SAFLAX-",'Basis-Tabelle-Samen'!C193,"-",'Basis-Tabelle-Samen'!J193,"-seed-package-front-cr-danish.jpg")),
IF($C$1="Deutsch - DE",HYPERLINK(CONCATENATE("https://www.saflax.de/0-WVK-Retail/Bilder-Pictures/SAFLAX-",'Basis-Tabelle-Samen'!C193,"-",'Basis-Tabelle-Samen'!J193,"-seed-package-front-cr-german.jpg")),
IF($C$1="Englisch - UK",HYPERLINK(CONCATENATE("https://www.saflax.de/0-WVK-Retail/Bilder-Pictures/SAFLAX-",'Basis-Tabelle-Samen'!C193,"-",'Basis-Tabelle-Samen'!J193,"-seed-package-front-cr-english.jpg")),
IF($C$1="Estnisch - EE",HYPERLINK(CONCATENATE("https://www.saflax.de/0-WVK-Retail/Bilder-Pictures/SAFLAX-",'Basis-Tabelle-Samen'!C193,"-",'Basis-Tabelle-Samen'!J193,"-seed-package-front-cr-estonian.jpg")),
IF($C$1="Finnisch - FI",HYPERLINK(CONCATENATE("https://www.saflax.de/0-WVK-Retail/Bilder-Pictures/SAFLAX-",'Basis-Tabelle-Samen'!C193,"-",'Basis-Tabelle-Samen'!J193,"-seed-package-front-cr-finnish.jpg")),
IF($C$1="Französisch - FR",HYPERLINK(CONCATENATE("https://www.saflax.de/0-WVK-Retail/Bilder-Pictures/SAFLAX-",'Basis-Tabelle-Samen'!C193,"-",'Basis-Tabelle-Samen'!J193,"-seed-package-front-cr-french.jpg")),
IF($C$1="Griechisch - GR",HYPERLINK(CONCATENATE("https://www.saflax.de/0-WVK-Retail/Bilder-Pictures/SAFLAX-",'Basis-Tabelle-Samen'!C193,"-",'Basis-Tabelle-Samen'!J193,"-seed-package-front-cr-greek.jpg")),
IF($C$1="Irisch - IE",HYPERLINK(CONCATENATE("https://www.saflax.de/0-WVK-Retail/Bilder-Pictures/SAFLAX-",'Basis-Tabelle-Samen'!C193,"-",'Basis-Tabelle-Samen'!J193,"-seed-package-front-cr-irish.jpg")),
IF($C$1="Isländisch - IS",HYPERLINK(CONCATENATE("https://www.saflax.de/0-WVK-Retail/Bilder-Pictures/SAFLAX-",'Basis-Tabelle-Samen'!C193,"-",'Basis-Tabelle-Samen'!J193,"-seed-package-front-cr-icelandic.jpg")),
IF($C$1="Italienisch - IT",HYPERLINK(CONCATENATE("https://www.saflax.de/0-WVK-Retail/Bilder-Pictures/SAFLAX-",'Basis-Tabelle-Samen'!C193,"-",'Basis-Tabelle-Samen'!J193,"-seed-package-front-cr-italian.jpg")),
IF($C$1="Japanisch - JP",HYPERLINK(CONCATENATE("https://www.saflax.de/0-WVK-Retail/Bilder-Pictures/SAFLAX-",'Basis-Tabelle-Samen'!C193,"-",'Basis-Tabelle-Samen'!J193,"-seed-package-front-cr-japanese.jpg")),
IF($C$1="Kroatisch - HR",HYPERLINK(CONCATENATE("https://www.saflax.de/0-WVK-Retail/Bilder-Pictures/SAFLAX-",'Basis-Tabelle-Samen'!C193,"-",'Basis-Tabelle-Samen'!J193,"-seed-package-front-cr-croatian.jpg")),
IF($C$1="Lettisch - LV",HYPERLINK(CONCATENATE("https://www.saflax.de/0-WVK-Retail/Bilder-Pictures/SAFLAX-",'Basis-Tabelle-Samen'!C193,"-",'Basis-Tabelle-Samen'!J193,"-seed-package-front-cr-latvian.jpg")),
IF($C$1="Litauisch - LT",HYPERLINK(CONCATENATE("https://www.saflax.de/0-WVK-Retail/Bilder-Pictures/SAFLAX-",'Basis-Tabelle-Samen'!C193,"-",'Basis-Tabelle-Samen'!J193,"-seed-package-front-cr-lithuanian.jpg")),
IF($C$1="Maltesisch - MT",HYPERLINK(CONCATENATE("https://www.saflax.de/0-WVK-Retail/Bilder-Pictures/SAFLAX-",'Basis-Tabelle-Samen'!C193,"-",'Basis-Tabelle-Samen'!J193,"-seed-package-front-cr-maltese.jpg")),
IF($C$1="Niederländisch - NL",HYPERLINK(CONCATENATE("https://www.saflax.de/0-WVK-Retail/Bilder-Pictures/SAFLAX-",'Basis-Tabelle-Samen'!C193,"-",'Basis-Tabelle-Samen'!J193,"-seed-package-front-cr-dutch.jpg")),
IF($C$1="Norwegisch - NO",HYPERLINK(CONCATENATE("https://www.saflax.de/0-WVK-Retail/Bilder-Pictures/SAFLAX-",'Basis-Tabelle-Samen'!C193,"-",'Basis-Tabelle-Samen'!J193,"-seed-package-front-cr-nowegian.jpg")),
IF($C$1="Polnisch - PL",HYPERLINK(CONCATENATE("https://www.saflax.de/0-WVK-Retail/Bilder-Pictures/SAFLAX-",'Basis-Tabelle-Samen'!C193,"-",'Basis-Tabelle-Samen'!J193,"-seed-package-front-cr-polish.jpg")),
IF($C$1="Portugiesisch - PT",HYPERLINK(CONCATENATE("https://www.saflax.de/0-WVK-Retail/Bilder-Pictures/SAFLAX-",'Basis-Tabelle-Samen'!C193,"-",'Basis-Tabelle-Samen'!J193,"-seed-package-front-cr-portuguese.jpg")),
IF($C$1="Rumänisch - RO",HYPERLINK(CONCATENATE("https://www.saflax.de/0-WVK-Retail/Bilder-Pictures/SAFLAX-",'Basis-Tabelle-Samen'!C193,"-",'Basis-Tabelle-Samen'!J193,"-seed-package-front-cr-romanian.jpg")),
IF($C$1="Schwedisch - SE",HYPERLINK(CONCATENATE("https://www.saflax.de/0-WVK-Retail/Bilder-Pictures/SAFLAX-",'Basis-Tabelle-Samen'!C193,"-",'Basis-Tabelle-Samen'!J193,"-seed-package-front-cr-swedish.jpg")),
IF($C$1="Slowakisch - SK",HYPERLINK(CONCATENATE("https://www.saflax.de/0-WVK-Retail/Bilder-Pictures/SAFLAX-",'Basis-Tabelle-Samen'!C193,"-",'Basis-Tabelle-Samen'!J193,"-seed-package-front-cr-slovak.jpg")),
IF($C$1="Slowenisch - SI",HYPERLINK(CONCATENATE("https://www.saflax.de/0-WVK-Retail/Bilder-Pictures/SAFLAX-",'Basis-Tabelle-Samen'!C193,"-",'Basis-Tabelle-Samen'!J193,"-seed-package-front-cr-slovenian.jpg")),
IF($C$1="Spanisch - ES",HYPERLINK(CONCATENATE("https://www.saflax.de/0-WVK-Retail/Bilder-Pictures/SAFLAX-",'Basis-Tabelle-Samen'!C193,"-",'Basis-Tabelle-Samen'!J193,"-seed-package-front-cr-spanish.jpg")),
IF($C$1="Tschechisch - CZ",HYPERLINK(CONCATENATE("https://www.saflax.de/0-WVK-Retail/Bilder-Pictures/SAFLAX-",'Basis-Tabelle-Samen'!C193,"-",'Basis-Tabelle-Samen'!J193,"-seed-package-front-cr-czech.jpg")),
IF($C$1="Türkisch - TR",HYPERLINK(CONCATENATE("https://www.saflax.de/0-WVK-Retail/Bilder-Pictures/SAFLAX-",'Basis-Tabelle-Samen'!C193,"-",'Basis-Tabelle-Samen'!J193,"-seed-package-front-cr-turkish.jpg")),
IF($C$1="Ungarisch - HU",HYPERLINK(CONCATENATE("https://www.saflax.de/0-WVK-Retail/Bilder-Pictures/SAFLAX-",'Basis-Tabelle-Samen'!C193,"-",'Basis-Tabelle-Samen'!J193,"-seed-package-front-cr-hungarian.jpg")),
" ACHTUNG")))))))))))))))))))))))))))))</f>
        <v>https://www.saflax.de/0-WVK-Retail/Bilder-Pictures/SAFLAX-15305-anthriscus-cerefolium-seed-package-front-cr-english.jpg</v>
      </c>
      <c r="AL197" s="330" t="str">
        <f>IF(G197&lt;1,"",
IF($C$1="Bulgarisch - BG",HYPERLINK(CONCATENATE("https://www.saflax.de/0-WVK-Retail/Bilder-Pictures/SAFLAX-",'Basis-Tabelle-Samen'!C193,"-",'Basis-Tabelle-Samen'!J193,"-seed-package-back-cr-bulgarian.jpg")),
IF($C$1="Dänisch - DK",HYPERLINK(CONCATENATE("https://www.saflax.de/0-WVK-Retail/Bilder-Pictures/SAFLAX-",'Basis-Tabelle-Samen'!C193,"-",'Basis-Tabelle-Samen'!J193,"-seed-package-back-cr-danish.jpg")),
IF($C$1="Deutsch - DE",HYPERLINK(CONCATENATE("https://www.saflax.de/0-WVK-Retail/Bilder-Pictures/SAFLAX-",'Basis-Tabelle-Samen'!C193,"-",'Basis-Tabelle-Samen'!J193,"-seed-package-back-cr-german.jpg")),
IF($C$1="Englisch - UK",HYPERLINK(CONCATENATE("https://www.saflax.de/0-WVK-Retail/Bilder-Pictures/SAFLAX-",'Basis-Tabelle-Samen'!C193,"-",'Basis-Tabelle-Samen'!J193,"-seed-package-back-cr-english.jpg")),
IF($C$1="Estnisch - EE",HYPERLINK(CONCATENATE("https://www.saflax.de/0-WVK-Retail/Bilder-Pictures/SAFLAX-",'Basis-Tabelle-Samen'!C193,"-",'Basis-Tabelle-Samen'!J193,"-seed-package-back-cr-estonian.jpg")),
IF($C$1="Finnisch - FI",HYPERLINK(CONCATENATE("https://www.saflax.de/0-WVK-Retail/Bilder-Pictures/SAFLAX-",'Basis-Tabelle-Samen'!C193,"-",'Basis-Tabelle-Samen'!J193,"-seed-package-back-cr-finnish.jpg")),
IF($C$1="Französisch - FR",HYPERLINK(CONCATENATE("https://www.saflax.de/0-WVK-Retail/Bilder-Pictures/SAFLAX-",'Basis-Tabelle-Samen'!C193,"-",'Basis-Tabelle-Samen'!J193,"-seed-package-back-cr-french.jpg")),
IF($C$1="Griechisch - GR",HYPERLINK(CONCATENATE("https://www.saflax.de/0-WVK-Retail/Bilder-Pictures/SAFLAX-",'Basis-Tabelle-Samen'!C193,"-",'Basis-Tabelle-Samen'!J193,"-seed-package-back-cr-greek.jpg")),
IF($C$1="Irisch - IE",HYPERLINK(CONCATENATE("https://www.saflax.de/0-WVK-Retail/Bilder-Pictures/SAFLAX-",'Basis-Tabelle-Samen'!C193,"-",'Basis-Tabelle-Samen'!J193,"-seed-package-back-cr-irish.jpg")),
IF($C$1="Isländisch - IS",HYPERLINK(CONCATENATE("https://www.saflax.de/0-WVK-Retail/Bilder-Pictures/SAFLAX-",'Basis-Tabelle-Samen'!C193,"-",'Basis-Tabelle-Samen'!J193,"-seed-package-back-cr-icelandic.jpg")),
IF($C$1="Italienisch - IT",HYPERLINK(CONCATENATE("https://www.saflax.de/0-WVK-Retail/Bilder-Pictures/SAFLAX-",'Basis-Tabelle-Samen'!C193,"-",'Basis-Tabelle-Samen'!J193,"-seed-package-back-cr-italian.jpg")),
IF($C$1="Japanisch - JP",HYPERLINK(CONCATENATE("https://www.saflax.de/0-WVK-Retail/Bilder-Pictures/SAFLAX-",'Basis-Tabelle-Samen'!C193,"-",'Basis-Tabelle-Samen'!J193,"-seed-package-back-cr-japanese.jpg")),
IF($C$1="Kroatisch - HR",HYPERLINK(CONCATENATE("https://www.saflax.de/0-WVK-Retail/Bilder-Pictures/SAFLAX-",'Basis-Tabelle-Samen'!C193,"-",'Basis-Tabelle-Samen'!J193,"-seed-package-back-cr-croatian.jpg")),
IF($C$1="Lettisch - LV",HYPERLINK(CONCATENATE("https://www.saflax.de/0-WVK-Retail/Bilder-Pictures/SAFLAX-",'Basis-Tabelle-Samen'!C193,"-",'Basis-Tabelle-Samen'!J193,"-seed-package-back-cr-latvian.jpg")),
IF($C$1="Litauisch - LT",HYPERLINK(CONCATENATE("https://www.saflax.de/0-WVK-Retail/Bilder-Pictures/SAFLAX-",'Basis-Tabelle-Samen'!C193,"-",'Basis-Tabelle-Samen'!J193,"-seed-package-back-cr-lithuanian.jpg")),
IF($C$1="Maltesisch - MT",HYPERLINK(CONCATENATE("https://www.saflax.de/0-WVK-Retail/Bilder-Pictures/SAFLAX-",'Basis-Tabelle-Samen'!C193,"-",'Basis-Tabelle-Samen'!J193,"-seed-package-back-cr-maltese.jpg")),
IF($C$1="Niederländisch - NL",HYPERLINK(CONCATENATE("https://www.saflax.de/0-WVK-Retail/Bilder-Pictures/SAFLAX-",'Basis-Tabelle-Samen'!C193,"-",'Basis-Tabelle-Samen'!J193,"-seed-package-back-cr-dutch.jpg")),
IF($C$1="Norwegisch - NO",HYPERLINK(CONCATENATE("https://www.saflax.de/0-WVK-Retail/Bilder-Pictures/SAFLAX-",'Basis-Tabelle-Samen'!C193,"-",'Basis-Tabelle-Samen'!J193,"-seed-package-back-cr-nowegian.jpg")),
IF($C$1="Polnisch - PL",HYPERLINK(CONCATENATE("https://www.saflax.de/0-WVK-Retail/Bilder-Pictures/SAFLAX-",'Basis-Tabelle-Samen'!C193,"-",'Basis-Tabelle-Samen'!J193,"-seed-package-back-cr-polish.jpg")),
IF($C$1="Portugiesisch - PT",HYPERLINK(CONCATENATE("https://www.saflax.de/0-WVK-Retail/Bilder-Pictures/SAFLAX-",'Basis-Tabelle-Samen'!C193,"-",'Basis-Tabelle-Samen'!J193,"-seed-package-back-cr-portuguese.jpg")),
IF($C$1="Rumänisch - RO",HYPERLINK(CONCATENATE("https://www.saflax.de/0-WVK-Retail/Bilder-Pictures/SAFLAX-",'Basis-Tabelle-Samen'!C193,"-",'Basis-Tabelle-Samen'!J193,"-seed-package-back-cr-romanian.jpg")),
IF($C$1="Schwedisch - SE",HYPERLINK(CONCATENATE("https://www.saflax.de/0-WVK-Retail/Bilder-Pictures/SAFLAX-",'Basis-Tabelle-Samen'!C193,"-",'Basis-Tabelle-Samen'!J193,"-seed-package-back-cr-swedish.jpg")),
IF($C$1="Slowakisch - SK",HYPERLINK(CONCATENATE("https://www.saflax.de/0-WVK-Retail/Bilder-Pictures/SAFLAX-",'Basis-Tabelle-Samen'!C193,"-",'Basis-Tabelle-Samen'!J193,"-seed-package-back-cr-slovak.jpg")),
IF($C$1="Slowenisch - SI",HYPERLINK(CONCATENATE("https://www.saflax.de/0-WVK-Retail/Bilder-Pictures/SAFLAX-",'Basis-Tabelle-Samen'!C193,"-",'Basis-Tabelle-Samen'!J193,"-seed-package-back-cr-slovenian.jpg")),
IF($C$1="Spanisch - ES",HYPERLINK(CONCATENATE("https://www.saflax.de/0-WVK-Retail/Bilder-Pictures/SAFLAX-",'Basis-Tabelle-Samen'!C193,"-",'Basis-Tabelle-Samen'!J193,"-seed-package-back-cr-spanish.jpg")),
IF($C$1="Tschechisch - CZ",HYPERLINK(CONCATENATE("https://www.saflax.de/0-WVK-Retail/Bilder-Pictures/SAFLAX-",'Basis-Tabelle-Samen'!C193,"-",'Basis-Tabelle-Samen'!J193,"-seed-package-back-cr-czech.jpg")),
IF($C$1="Türkisch - TR",HYPERLINK(CONCATENATE("https://www.saflax.de/0-WVK-Retail/Bilder-Pictures/SAFLAX-",'Basis-Tabelle-Samen'!C193,"-",'Basis-Tabelle-Samen'!J193,"-seed-package-back-cr-turkish.jpg")),
IF($C$1="Ungarisch - HU",HYPERLINK(CONCATENATE("https://www.saflax.de/0-WVK-Retail/Bilder-Pictures/SAFLAX-",'Basis-Tabelle-Samen'!C193,"-",'Basis-Tabelle-Samen'!J193,"-seed-package-back-cr-hungarian.jpg")),
" ACHTUNG")))))))))))))))))))))))))))))</f>
        <v>https://www.saflax.de/0-WVK-Retail/Bilder-Pictures/SAFLAX-15305-anthriscus-cerefolium-seed-package-back-cr-english.jpg</v>
      </c>
      <c r="AM197" s="330" t="str">
        <f>IF(H197&lt;1,"",
IF($C$1="Bulgarisch - BG",HYPERLINK(CONCATENATE("https://www.saflax.de/0-WVK-Retail/Bilder-Pictures/SAFLAX-",'Basis-Tabelle-Samen'!K193,"-",'Basis-Tabelle-Samen'!J193,"-garden-to-go-mini-bulgarian.jpg")),
IF($C$1="Dänisch - DK",HYPERLINK(CONCATENATE("https://www.saflax.de/0-WVK-Retail/Bilder-Pictures/SAFLAX-",'Basis-Tabelle-Samen'!K193,"-",'Basis-Tabelle-Samen'!J193,"-garden-to-go-mini-danish.jpg")),
IF($C$1="Deutsch - DE",HYPERLINK(CONCATENATE("https://www.saflax.de/0-WVK-Retail/Bilder-Pictures/SAFLAX-",'Basis-Tabelle-Samen'!K193,"-",'Basis-Tabelle-Samen'!J193,"-garden-to-go-mini-german.jpg")),
IF($C$1="Englisch - UK",HYPERLINK(CONCATENATE("https://www.saflax.de/0-WVK-Retail/Bilder-Pictures/SAFLAX-",'Basis-Tabelle-Samen'!K193,"-",'Basis-Tabelle-Samen'!J193,"-garden-to-go-mini-english.jpg")),
IF($C$1="Estnisch - EE",HYPERLINK(CONCATENATE("https://www.saflax.de/0-WVK-Retail/Bilder-Pictures/SAFLAX-",'Basis-Tabelle-Samen'!K193,"-",'Basis-Tabelle-Samen'!J193,"-garden-to-go-mini-estonian.jpg")),
IF($C$1="Finnisch - FI",HYPERLINK(CONCATENATE("https://www.saflax.de/0-WVK-Retail/Bilder-Pictures/SAFLAX-",'Basis-Tabelle-Samen'!K193,"-",'Basis-Tabelle-Samen'!J193,"-garden-to-go-mini-finnish.jpg")),
IF($C$1="Französisch - FR",HYPERLINK(CONCATENATE("https://www.saflax.de/0-WVK-Retail/Bilder-Pictures/SAFLAX-",'Basis-Tabelle-Samen'!K193,"-",'Basis-Tabelle-Samen'!J193,"-garden-to-go-mini-french.jpg")),
IF($C$1="Griechisch - GR",HYPERLINK(CONCATENATE("https://www.saflax.de/0-WVK-Retail/Bilder-Pictures/SAFLAX-",'Basis-Tabelle-Samen'!K193,"-",'Basis-Tabelle-Samen'!J193,"-garden-to-go-mini-greek.jpg")),
IF($C$1="Irisch - IE",HYPERLINK(CONCATENATE("https://www.saflax.de/0-WVK-Retail/Bilder-Pictures/SAFLAX-",'Basis-Tabelle-Samen'!K193,"-",'Basis-Tabelle-Samen'!J193,"-garden-to-go-mini-irish.jpg")),
IF($C$1="Isländisch - IS",HYPERLINK(CONCATENATE("https://www.saflax.de/0-WVK-Retail/Bilder-Pictures/SAFLAX-",'Basis-Tabelle-Samen'!K193,"-",'Basis-Tabelle-Samen'!J193,"-garden-to-go-mini-icelandic.jpg")),
IF($C$1="Italienisch - IT",HYPERLINK(CONCATENATE("https://www.saflax.de/0-WVK-Retail/Bilder-Pictures/SAFLAX-",'Basis-Tabelle-Samen'!K193,"-",'Basis-Tabelle-Samen'!J193,"-garden-to-go-mini-italian.jpg")),
IF($C$1="Japanisch - JP",HYPERLINK(CONCATENATE("https://www.saflax.de/0-WVK-Retail/Bilder-Pictures/SAFLAX-",'Basis-Tabelle-Samen'!K193,"-",'Basis-Tabelle-Samen'!J193,"-garden-to-go-mini-japanese.jpg")),
IF($C$1="Kroatisch - HR",HYPERLINK(CONCATENATE("https://www.saflax.de/0-WVK-Retail/Bilder-Pictures/SAFLAX-",'Basis-Tabelle-Samen'!K193,"-",'Basis-Tabelle-Samen'!J193,"-garden-to-go-mini-croatian.jpg")),
IF($C$1="Lettisch - LV",HYPERLINK(CONCATENATE("https://www.saflax.de/0-WVK-Retail/Bilder-Pictures/SAFLAX-",'Basis-Tabelle-Samen'!K193,"-",'Basis-Tabelle-Samen'!J193,"-garden-to-go-mini-latvian.jpg")),
IF($C$1="Litauisch - LT",HYPERLINK(CONCATENATE("https://www.saflax.de/0-WVK-Retail/Bilder-Pictures/SAFLAX-",'Basis-Tabelle-Samen'!K193,"-",'Basis-Tabelle-Samen'!J193,"-garden-to-go-mini-lithuanian.jpg")),
IF($C$1="Maltesisch - MT",HYPERLINK(CONCATENATE("https://www.saflax.de/0-WVK-Retail/Bilder-Pictures/SAFLAX-",'Basis-Tabelle-Samen'!K193,"-",'Basis-Tabelle-Samen'!J193,"-garden-to-go-mini-maltese.jpg")),
IF($C$1="Niederländisch - NL",HYPERLINK(CONCATENATE("https://www.saflax.de/0-WVK-Retail/Bilder-Pictures/SAFLAX-",'Basis-Tabelle-Samen'!K193,"-",'Basis-Tabelle-Samen'!J193,"-garden-to-go-mini-dutch.jpg")),
IF($C$1="Norwegisch - NO",HYPERLINK(CONCATENATE("https://www.saflax.de/0-WVK-Retail/Bilder-Pictures/SAFLAX-",'Basis-Tabelle-Samen'!K193,"-",'Basis-Tabelle-Samen'!J193,"-garden-to-go-mini-nowegian.jpg")),
IF($C$1="Polnisch - PL",HYPERLINK(CONCATENATE("https://www.saflax.de/0-WVK-Retail/Bilder-Pictures/SAFLAX-",'Basis-Tabelle-Samen'!K193,"-",'Basis-Tabelle-Samen'!J193,"-garden-to-go-mini-polish.jpg")),
IF($C$1="Portugiesisch - PT",HYPERLINK(CONCATENATE("https://www.saflax.de/0-WVK-Retail/Bilder-Pictures/SAFLAX-",'Basis-Tabelle-Samen'!K193,"-",'Basis-Tabelle-Samen'!J193,"-garden-to-go-mini-portuguese.jpg")),
IF($C$1="Rumänisch - RO",HYPERLINK(CONCATENATE("https://www.saflax.de/0-WVK-Retail/Bilder-Pictures/SAFLAX-",'Basis-Tabelle-Samen'!K193,"-",'Basis-Tabelle-Samen'!J193,"-garden-to-go-mini-romanian.jpg")),
IF($C$1="Schwedisch - SE",HYPERLINK(CONCATENATE("https://www.saflax.de/0-WVK-Retail/Bilder-Pictures/SAFLAX-",'Basis-Tabelle-Samen'!K193,"-",'Basis-Tabelle-Samen'!J193,"-garden-to-go-mini-swedish.jpg")),
IF($C$1="Slowakisch - SK",HYPERLINK(CONCATENATE("https://www.saflax.de/0-WVK-Retail/Bilder-Pictures/SAFLAX-",'Basis-Tabelle-Samen'!K193,"-",'Basis-Tabelle-Samen'!J193,"-garden-to-go-mini-slovak.jpg")),
IF($C$1="Slowenisch - SI",HYPERLINK(CONCATENATE("https://www.saflax.de/0-WVK-Retail/Bilder-Pictures/SAFLAX-",'Basis-Tabelle-Samen'!K193,"-",'Basis-Tabelle-Samen'!J193,"-garden-to-go-mini-slovenian.jpg")),
IF($C$1="Spanisch - ES",HYPERLINK(CONCATENATE("https://www.saflax.de/0-WVK-Retail/Bilder-Pictures/SAFLAX-",'Basis-Tabelle-Samen'!K193,"-",'Basis-Tabelle-Samen'!J193,"-garden-to-go-mini-spanish.jpg")),
IF($C$1="Tschechisch - CZ",HYPERLINK(CONCATENATE("https://www.saflax.de/0-WVK-Retail/Bilder-Pictures/SAFLAX-",'Basis-Tabelle-Samen'!K193,"-",'Basis-Tabelle-Samen'!J193,"-garden-to-go-mini-czech.jpg")),
IF($C$1="Türkisch - TR",HYPERLINK(CONCATENATE("https://www.saflax.de/0-WVK-Retail/Bilder-Pictures/SAFLAX-",'Basis-Tabelle-Samen'!K193,"-",'Basis-Tabelle-Samen'!J193,"-garden-to-go-mini-turkish.jpg")),
IF($C$1="Ungarisch - HU",HYPERLINK(CONCATENATE("https://www.saflax.de/0-WVK-Retail/Bilder-Pictures/SAFLAX-",'Basis-Tabelle-Samen'!K193,"-",'Basis-Tabelle-Samen'!J193,"-garden-to-go-mini-hungarian.jpg")),
" ACHTUNG")))))))))))))))))))))))))))))</f>
        <v>https://www.saflax.de/0-WVK-Retail/Bilder-Pictures/SAFLAX-75305-anthriscus-cerefolium-garden-to-go-mini-english.jpg</v>
      </c>
      <c r="AN197" s="330" t="str">
        <f>IF(I197&lt;1,"",
IF($C$1="Bulgarisch - BG",HYPERLINK(CONCATENATE("https://www.saflax.de/0-WVK-Retail/Bilder-Pictures/SAFLAX-",'Basis-Tabelle-Samen'!N193,"-",'Basis-Tabelle-Samen'!J193,"-garden-to-go-lite-bulgarian.jpg")),
IF($C$1="Dänisch - DK",HYPERLINK(CONCATENATE("https://www.saflax.de/0-WVK-Retail/Bilder-Pictures/SAFLAX-",'Basis-Tabelle-Samen'!N193,"-",'Basis-Tabelle-Samen'!J193,"-garden-to-go-lite-danish.jpg")),
IF($C$1="Deutsch - DE",HYPERLINK(CONCATENATE("https://www.saflax.de/0-WVK-Retail/Bilder-Pictures/SAFLAX-",'Basis-Tabelle-Samen'!N193,"-",'Basis-Tabelle-Samen'!J193,"-garden-to-go-lite-german.jpg")),
IF($C$1="Englisch - UK",HYPERLINK(CONCATENATE("https://www.saflax.de/0-WVK-Retail/Bilder-Pictures/SAFLAX-",'Basis-Tabelle-Samen'!N193,"-",'Basis-Tabelle-Samen'!J193,"-garden-to-go-lite-english.jpg")),
IF($C$1="Estnisch - EE",HYPERLINK(CONCATENATE("https://www.saflax.de/0-WVK-Retail/Bilder-Pictures/SAFLAX-",'Basis-Tabelle-Samen'!N193,"-",'Basis-Tabelle-Samen'!J193,"-garden-to-go-lite-estonian.jpg")),
IF($C$1="Finnisch - FI",HYPERLINK(CONCATENATE("https://www.saflax.de/0-WVK-Retail/Bilder-Pictures/SAFLAX-",'Basis-Tabelle-Samen'!N193,"-",'Basis-Tabelle-Samen'!J193,"-garden-to-go-lite-finnish.jpg")),
IF($C$1="Französisch - FR",HYPERLINK(CONCATENATE("https://www.saflax.de/0-WVK-Retail/Bilder-Pictures/SAFLAX-",'Basis-Tabelle-Samen'!N193,"-",'Basis-Tabelle-Samen'!J193,"-garden-to-go-lite-french.jpg")),
IF($C$1="Griechisch - GR",HYPERLINK(CONCATENATE("https://www.saflax.de/0-WVK-Retail/Bilder-Pictures/SAFLAX-",'Basis-Tabelle-Samen'!N193,"-",'Basis-Tabelle-Samen'!J193,"-garden-to-go-lite-greek.jpg")),
IF($C$1="Irisch - IE",HYPERLINK(CONCATENATE("https://www.saflax.de/0-WVK-Retail/Bilder-Pictures/SAFLAX-",'Basis-Tabelle-Samen'!N193,"-",'Basis-Tabelle-Samen'!J193,"-garden-to-go-lite-irish.jpg")),
IF($C$1="Isländisch - IS",HYPERLINK(CONCATENATE("https://www.saflax.de/0-WVK-Retail/Bilder-Pictures/SAFLAX-",'Basis-Tabelle-Samen'!N193,"-",'Basis-Tabelle-Samen'!J193,"-garden-to-go-lite-icelandic.jpg")),
IF($C$1="Italienisch - IT",HYPERLINK(CONCATENATE("https://www.saflax.de/0-WVK-Retail/Bilder-Pictures/SAFLAX-",'Basis-Tabelle-Samen'!N193,"-",'Basis-Tabelle-Samen'!J193,"-garden-to-go-lite-italian.jpg")),
IF($C$1="Japanisch - JP",HYPERLINK(CONCATENATE("https://www.saflax.de/0-WVK-Retail/Bilder-Pictures/SAFLAX-",'Basis-Tabelle-Samen'!N193,"-",'Basis-Tabelle-Samen'!J193,"-garden-to-go-lite-japanese.jpg")),
IF($C$1="Kroatisch - HR",HYPERLINK(CONCATENATE("https://www.saflax.de/0-WVK-Retail/Bilder-Pictures/SAFLAX-",'Basis-Tabelle-Samen'!N193,"-",'Basis-Tabelle-Samen'!J193,"-garden-to-go-lite-croatian.jpg")),
IF($C$1="Lettisch - LV",HYPERLINK(CONCATENATE("https://www.saflax.de/0-WVK-Retail/Bilder-Pictures/SAFLAX-",'Basis-Tabelle-Samen'!N193,"-",'Basis-Tabelle-Samen'!J193,"-garden-to-go-lite-latvian.jpg")),
IF($C$1="Litauisch - LT",HYPERLINK(CONCATENATE("https://www.saflax.de/0-WVK-Retail/Bilder-Pictures/SAFLAX-",'Basis-Tabelle-Samen'!N193,"-",'Basis-Tabelle-Samen'!J193,"-garden-to-go-lite-lithuanian.jpg")),
IF($C$1="Maltesisch - MT",HYPERLINK(CONCATENATE("https://www.saflax.de/0-WVK-Retail/Bilder-Pictures/SAFLAX-",'Basis-Tabelle-Samen'!N193,"-",'Basis-Tabelle-Samen'!J193,"-garden-to-go-lite-maltese.jpg")),
IF($C$1="Niederländisch - NL",HYPERLINK(CONCATENATE("https://www.saflax.de/0-WVK-Retail/Bilder-Pictures/SAFLAX-",'Basis-Tabelle-Samen'!N193,"-",'Basis-Tabelle-Samen'!J193,"-garden-to-go-lite-dutch.jpg")),
IF($C$1="Norwegisch - NO",HYPERLINK(CONCATENATE("https://www.saflax.de/0-WVK-Retail/Bilder-Pictures/SAFLAX-",'Basis-Tabelle-Samen'!N193,"-",'Basis-Tabelle-Samen'!J193,"-garden-to-go-lite-nowegian.jpg")),
IF($C$1="Polnisch - PL",HYPERLINK(CONCATENATE("https://www.saflax.de/0-WVK-Retail/Bilder-Pictures/SAFLAX-",'Basis-Tabelle-Samen'!N193,"-",'Basis-Tabelle-Samen'!J193,"-garden-to-go-lite-polish.jpg")),
IF($C$1="Portugiesisch - PT",HYPERLINK(CONCATENATE("https://www.saflax.de/0-WVK-Retail/Bilder-Pictures/SAFLAX-",'Basis-Tabelle-Samen'!N193,"-",'Basis-Tabelle-Samen'!J193,"-garden-to-go-lite-portuguese.jpg")),
IF($C$1="Rumänisch - RO",HYPERLINK(CONCATENATE("https://www.saflax.de/0-WVK-Retail/Bilder-Pictures/SAFLAX-",'Basis-Tabelle-Samen'!N193,"-",'Basis-Tabelle-Samen'!J193,"-garden-to-go-lite-romanian.jpg")),
IF($C$1="Schwedisch - SE",HYPERLINK(CONCATENATE("https://www.saflax.de/0-WVK-Retail/Bilder-Pictures/SAFLAX-",'Basis-Tabelle-Samen'!N193,"-",'Basis-Tabelle-Samen'!J193,"-garden-to-go-lite-swedish.jpg")),
IF($C$1="Slowakisch - SK",HYPERLINK(CONCATENATE("https://www.saflax.de/0-WVK-Retail/Bilder-Pictures/SAFLAX-",'Basis-Tabelle-Samen'!N193,"-",'Basis-Tabelle-Samen'!J193,"-garden-to-go-lite-slovak.jpg")),
IF($C$1="Slowenisch - SI",HYPERLINK(CONCATENATE("https://www.saflax.de/0-WVK-Retail/Bilder-Pictures/SAFLAX-",'Basis-Tabelle-Samen'!N193,"-",'Basis-Tabelle-Samen'!J193,"-garden-to-go-lite-slovenian.jpg")),
IF($C$1="Spanisch - ES",HYPERLINK(CONCATENATE("https://www.saflax.de/0-WVK-Retail/Bilder-Pictures/SAFLAX-",'Basis-Tabelle-Samen'!N193,"-",'Basis-Tabelle-Samen'!J193,"-garden-to-go-lite-spanish.jpg")),
IF($C$1="Tschechisch - CZ",HYPERLINK(CONCATENATE("https://www.saflax.de/0-WVK-Retail/Bilder-Pictures/SAFLAX-",'Basis-Tabelle-Samen'!N193,"-",'Basis-Tabelle-Samen'!J193,"-garden-to-go-lite-czech.jpg")),
IF($C$1="Türkisch - TR",HYPERLINK(CONCATENATE("https://www.saflax.de/0-WVK-Retail/Bilder-Pictures/SAFLAX-",'Basis-Tabelle-Samen'!N193,"-",'Basis-Tabelle-Samen'!J193,"-garden-to-go-lite-turkish.jpg")),
IF($C$1="Ungarisch - HU",HYPERLINK(CONCATENATE("https://www.saflax.de/0-WVK-Retail/Bilder-Pictures/SAFLAX-",'Basis-Tabelle-Samen'!N193,"-",'Basis-Tabelle-Samen'!J193,"-garden-to-go-lite-hungarian.jpg")),
" ACHTUNG")))))))))))))))))))))))))))))</f>
        <v>https://www.saflax.de/0-WVK-Retail/Bilder-Pictures/SAFLAX-85305-anthriscus-cerefolium-garden-to-go-lite-english.jpg</v>
      </c>
      <c r="AO197" s="330" t="str">
        <f>IF(J197&lt;1,"",
IF($C$1="Bulgarisch - BG",HYPERLINK(CONCATENATE("https://www.saflax.de/0-WVK-Retail/Bilder-Pictures/SAFLAX-",'Basis-Tabelle-Samen'!Q193,"-",'Basis-Tabelle-Samen'!J193,"-garden-to-go-bulgarian.jpg")),
IF($C$1="Dänisch - DK",HYPERLINK(CONCATENATE("https://www.saflax.de/0-WVK-Retail/Bilder-Pictures/SAFLAX-",'Basis-Tabelle-Samen'!Q193,"-",'Basis-Tabelle-Samen'!J193,"-garden-to-go-danish.jpg")),
IF($C$1="Deutsch - DE",HYPERLINK(CONCATENATE("https://www.saflax.de/0-WVK-Retail/Bilder-Pictures/SAFLAX-",'Basis-Tabelle-Samen'!Q193,"-",'Basis-Tabelle-Samen'!J193,"-garden-to-go-german.jpg")),
IF($C$1="Englisch - UK",HYPERLINK(CONCATENATE("https://www.saflax.de/0-WVK-Retail/Bilder-Pictures/SAFLAX-",'Basis-Tabelle-Samen'!Q193,"-",'Basis-Tabelle-Samen'!J193,"-garden-to-go-english.jpg")),
IF($C$1="Estnisch - EE",HYPERLINK(CONCATENATE("https://www.saflax.de/0-WVK-Retail/Bilder-Pictures/SAFLAX-",'Basis-Tabelle-Samen'!Q193,"-",'Basis-Tabelle-Samen'!J193,"-garden-to-go-estonian.jpg")),
IF($C$1="Finnisch - FI",HYPERLINK(CONCATENATE("https://www.saflax.de/0-WVK-Retail/Bilder-Pictures/SAFLAX-",'Basis-Tabelle-Samen'!Q193,"-",'Basis-Tabelle-Samen'!J193,"-garden-to-go-finnish.jpg")),
IF($C$1="Französisch - FR",HYPERLINK(CONCATENATE("https://www.saflax.de/0-WVK-Retail/Bilder-Pictures/SAFLAX-",'Basis-Tabelle-Samen'!Q193,"-",'Basis-Tabelle-Samen'!J193,"-garden-to-go-french.jpg")),
IF($C$1="Griechisch - GR",HYPERLINK(CONCATENATE("https://www.saflax.de/0-WVK-Retail/Bilder-Pictures/SAFLAX-",'Basis-Tabelle-Samen'!Q193,"-",'Basis-Tabelle-Samen'!J193,"-garden-to-go-greek.jpg")),
IF($C$1="Irisch - IE",HYPERLINK(CONCATENATE("https://www.saflax.de/0-WVK-Retail/Bilder-Pictures/SAFLAX-",'Basis-Tabelle-Samen'!Q193,"-",'Basis-Tabelle-Samen'!J193,"-garden-to-go-irish.jpg")),
IF($C$1="Isländisch - IS",HYPERLINK(CONCATENATE("https://www.saflax.de/0-WVK-Retail/Bilder-Pictures/SAFLAX-",'Basis-Tabelle-Samen'!Q193,"-",'Basis-Tabelle-Samen'!J193,"-garden-to-go-icelandic.jpg")),
IF($C$1="Italienisch - IT",HYPERLINK(CONCATENATE("https://www.saflax.de/0-WVK-Retail/Bilder-Pictures/SAFLAX-",'Basis-Tabelle-Samen'!Q193,"-",'Basis-Tabelle-Samen'!J193,"-garden-to-go-italian.jpg")),
IF($C$1="Japanisch - JP",HYPERLINK(CONCATENATE("https://www.saflax.de/0-WVK-Retail/Bilder-Pictures/SAFLAX-",'Basis-Tabelle-Samen'!Q193,"-",'Basis-Tabelle-Samen'!J193,"-garden-to-go-japanese.jpg")),
IF($C$1="Kroatisch - HR",HYPERLINK(CONCATENATE("https://www.saflax.de/0-WVK-Retail/Bilder-Pictures/SAFLAX-",'Basis-Tabelle-Samen'!Q193,"-",'Basis-Tabelle-Samen'!J193,"-garden-to-go-croatian.jpg")),
IF($C$1="Lettisch - LV",HYPERLINK(CONCATENATE("https://www.saflax.de/0-WVK-Retail/Bilder-Pictures/SAFLAX-",'Basis-Tabelle-Samen'!Q193,"-",'Basis-Tabelle-Samen'!J193,"-garden-to-go-latvian.jpg")),
IF($C$1="Litauisch - LT",HYPERLINK(CONCATENATE("https://www.saflax.de/0-WVK-Retail/Bilder-Pictures/SAFLAX-",'Basis-Tabelle-Samen'!Q193,"-",'Basis-Tabelle-Samen'!J193,"-garden-to-go-lithuanian.jpg")),
IF($C$1="Maltesisch - MT",HYPERLINK(CONCATENATE("https://www.saflax.de/0-WVK-Retail/Bilder-Pictures/SAFLAX-",'Basis-Tabelle-Samen'!Q193,"-",'Basis-Tabelle-Samen'!J193,"-garden-to-go-maltese.jpg")),
IF($C$1="Niederländisch - NL",HYPERLINK(CONCATENATE("https://www.saflax.de/0-WVK-Retail/Bilder-Pictures/SAFLAX-",'Basis-Tabelle-Samen'!Q193,"-",'Basis-Tabelle-Samen'!J193,"-garden-to-go-dutch.jpg")),
IF($C$1="Norwegisch - NO",HYPERLINK(CONCATENATE("https://www.saflax.de/0-WVK-Retail/Bilder-Pictures/SAFLAX-",'Basis-Tabelle-Samen'!Q193,"-",'Basis-Tabelle-Samen'!J193,"-garden-to-go-nowegian.jpg")),
IF($C$1="Polnisch - PL",HYPERLINK(CONCATENATE("https://www.saflax.de/0-WVK-Retail/Bilder-Pictures/SAFLAX-",'Basis-Tabelle-Samen'!Q193,"-",'Basis-Tabelle-Samen'!J193,"-garden-to-go-polish.jpg")),
IF($C$1="Portugiesisch - PT",HYPERLINK(CONCATENATE("https://www.saflax.de/0-WVK-Retail/Bilder-Pictures/SAFLAX-",'Basis-Tabelle-Samen'!Q193,"-",'Basis-Tabelle-Samen'!J193,"-garden-to-go-portuguese.jpg")),
IF($C$1="Rumänisch - RO",HYPERLINK(CONCATENATE("https://www.saflax.de/0-WVK-Retail/Bilder-Pictures/SAFLAX-",'Basis-Tabelle-Samen'!Q193,"-",'Basis-Tabelle-Samen'!J193,"-garden-to-go-romanian.jpg")),
IF($C$1="Schwedisch - SE",HYPERLINK(CONCATENATE("https://www.saflax.de/0-WVK-Retail/Bilder-Pictures/SAFLAX-",'Basis-Tabelle-Samen'!Q193,"-",'Basis-Tabelle-Samen'!J193,"-garden-to-go-swedish.jpg")),
IF($C$1="Slowakisch - SK",HYPERLINK(CONCATENATE("https://www.saflax.de/0-WVK-Retail/Bilder-Pictures/SAFLAX-",'Basis-Tabelle-Samen'!Q193,"-",'Basis-Tabelle-Samen'!J193,"-garden-to-go-slovak.jpg")),
IF($C$1="Slowenisch - SI",HYPERLINK(CONCATENATE("https://www.saflax.de/0-WVK-Retail/Bilder-Pictures/SAFLAX-",'Basis-Tabelle-Samen'!Q193,"-",'Basis-Tabelle-Samen'!J193,"-garden-to-go-slovenian.jpg")),
IF($C$1="Spanisch - ES",HYPERLINK(CONCATENATE("https://www.saflax.de/0-WVK-Retail/Bilder-Pictures/SAFLAX-",'Basis-Tabelle-Samen'!Q193,"-",'Basis-Tabelle-Samen'!J193,"-garden-to-go-spanish.jpg")),
IF($C$1="Tschechisch - CZ",HYPERLINK(CONCATENATE("https://www.saflax.de/0-WVK-Retail/Bilder-Pictures/SAFLAX-",'Basis-Tabelle-Samen'!Q193,"-",'Basis-Tabelle-Samen'!J193,"-garden-to-go-czech.jpg")),
IF($C$1="Türkisch - TR",HYPERLINK(CONCATENATE("https://www.saflax.de/0-WVK-Retail/Bilder-Pictures/SAFLAX-",'Basis-Tabelle-Samen'!Q193,"-",'Basis-Tabelle-Samen'!J193,"-garden-to-go-turkish.jpg")),
IF($C$1="Ungarisch - HU",HYPERLINK(CONCATENATE("https://www.saflax.de/0-WVK-Retail/Bilder-Pictures/SAFLAX-",'Basis-Tabelle-Samen'!Q193,"-",'Basis-Tabelle-Samen'!J193,"-garden-to-go-hungarian.jpg")),
" ACHTUNG")))))))))))))))))))))))))))))</f>
        <v>https://www.saflax.de/0-WVK-Retail/Bilder-Pictures/SAFLAX-55305-anthriscus-cerefolium-garden-to-go-english.jpg</v>
      </c>
      <c r="AP197" s="330" t="str">
        <f>IF(K197&lt;1,"",
IF($C$1="Bulgarisch - BG",HYPERLINK(CONCATENATE("https://www.saflax.de/0-WVK-Retail/Bilder-Pictures/SAFLAX-",'Basis-Tabelle-Samen'!T193,"-",'Basis-Tabelle-Samen'!J193,"-cultivation-set-bulgarian.jpg")),
IF($C$1="Dänisch - DK",HYPERLINK(CONCATENATE("https://www.saflax.de/0-WVK-Retail/Bilder-Pictures/SAFLAX-",'Basis-Tabelle-Samen'!T193,"-",'Basis-Tabelle-Samen'!J193,"-cultivation-set-danish.jpg")),
IF($C$1="Deutsch - DE",HYPERLINK(CONCATENATE("https://www.saflax.de/0-WVK-Retail/Bilder-Pictures/SAFLAX-",'Basis-Tabelle-Samen'!T193,"-",'Basis-Tabelle-Samen'!J193,"-cultivation-set-german.jpg")),
IF($C$1="Englisch - UK",HYPERLINK(CONCATENATE("https://www.saflax.de/0-WVK-Retail/Bilder-Pictures/SAFLAX-",'Basis-Tabelle-Samen'!T193,"-",'Basis-Tabelle-Samen'!J193,"-cultivation-set-english.jpg")),
IF($C$1="Estnisch - EE",HYPERLINK(CONCATENATE("https://www.saflax.de/0-WVK-Retail/Bilder-Pictures/SAFLAX-",'Basis-Tabelle-Samen'!T193,"-",'Basis-Tabelle-Samen'!J193,"-cultivation-set-estonian.jpg")),
IF($C$1="Finnisch - FI",HYPERLINK(CONCATENATE("https://www.saflax.de/0-WVK-Retail/Bilder-Pictures/SAFLAX-",'Basis-Tabelle-Samen'!T193,"-",'Basis-Tabelle-Samen'!J193,"-cultivation-set-finnish.jpg")),
IF($C$1="Französisch - FR",HYPERLINK(CONCATENATE("https://www.saflax.de/0-WVK-Retail/Bilder-Pictures/SAFLAX-",'Basis-Tabelle-Samen'!T193,"-",'Basis-Tabelle-Samen'!J193,"-cultivation-set-french.jpg")),
IF($C$1="Griechisch - GR",HYPERLINK(CONCATENATE("https://www.saflax.de/0-WVK-Retail/Bilder-Pictures/SAFLAX-",'Basis-Tabelle-Samen'!T193,"-",'Basis-Tabelle-Samen'!J193,"-cultivation-set-greek.jpg")),
IF($C$1="Irisch - IE",HYPERLINK(CONCATENATE("https://www.saflax.de/0-WVK-Retail/Bilder-Pictures/SAFLAX-",'Basis-Tabelle-Samen'!T193,"-",'Basis-Tabelle-Samen'!J193,"-cultivation-set-irish.jpg")),
IF($C$1="Isländisch - IS",HYPERLINK(CONCATENATE("https://www.saflax.de/0-WVK-Retail/Bilder-Pictures/SAFLAX-",'Basis-Tabelle-Samen'!T193,"-",'Basis-Tabelle-Samen'!J193,"-cultivation-set-icelandic.jpg")),
IF($C$1="Italienisch - IT",HYPERLINK(CONCATENATE("https://www.saflax.de/0-WVK-Retail/Bilder-Pictures/SAFLAX-",'Basis-Tabelle-Samen'!T193,"-",'Basis-Tabelle-Samen'!J193,"-cultivation-set-italian.jpg")),
IF($C$1="Japanisch - JP",HYPERLINK(CONCATENATE("https://www.saflax.de/0-WVK-Retail/Bilder-Pictures/SAFLAX-",'Basis-Tabelle-Samen'!T193,"-",'Basis-Tabelle-Samen'!J193,"-cultivation-set-japanese.jpg")),
IF($C$1="Kroatisch - HR",HYPERLINK(CONCATENATE("https://www.saflax.de/0-WVK-Retail/Bilder-Pictures/SAFLAX-",'Basis-Tabelle-Samen'!T193,"-",'Basis-Tabelle-Samen'!J193,"-cultivation-set-croatian.jpg")),
IF($C$1="Lettisch - LV",HYPERLINK(CONCATENATE("https://www.saflax.de/0-WVK-Retail/Bilder-Pictures/SAFLAX-",'Basis-Tabelle-Samen'!T193,"-",'Basis-Tabelle-Samen'!J193,"-cultivation-set-latvian.jpg")),
IF($C$1="Litauisch - LT",HYPERLINK(CONCATENATE("https://www.saflax.de/0-WVK-Retail/Bilder-Pictures/SAFLAX-",'Basis-Tabelle-Samen'!T193,"-",'Basis-Tabelle-Samen'!J193,"-cultivation-set-lithuanian.jpg")),
IF($C$1="Maltesisch - MT",HYPERLINK(CONCATENATE("https://www.saflax.de/0-WVK-Retail/Bilder-Pictures/SAFLAX-",'Basis-Tabelle-Samen'!T193,"-",'Basis-Tabelle-Samen'!J193,"-cultivation-set-maltese.jpg")),
IF($C$1="Niederländisch - NL",HYPERLINK(CONCATENATE("https://www.saflax.de/0-WVK-Retail/Bilder-Pictures/SAFLAX-",'Basis-Tabelle-Samen'!T193,"-",'Basis-Tabelle-Samen'!J193,"-cultivation-set-dutch.jpg")),
IF($C$1="Norwegisch - NO",HYPERLINK(CONCATENATE("https://www.saflax.de/0-WVK-Retail/Bilder-Pictures/SAFLAX-",'Basis-Tabelle-Samen'!T193,"-",'Basis-Tabelle-Samen'!J193,"-cultivation-set-nowegian.jpg")),
IF($C$1="Polnisch - PL",HYPERLINK(CONCATENATE("https://www.saflax.de/0-WVK-Retail/Bilder-Pictures/SAFLAX-",'Basis-Tabelle-Samen'!T193,"-",'Basis-Tabelle-Samen'!J193,"-cultivation-set-polish.jpg")),
IF($C$1="Portugiesisch - PT",HYPERLINK(CONCATENATE("https://www.saflax.de/0-WVK-Retail/Bilder-Pictures/SAFLAX-",'Basis-Tabelle-Samen'!T193,"-",'Basis-Tabelle-Samen'!J193,"-cultivation-set-portuguese.jpg")),
IF($C$1="Rumänisch - RO",HYPERLINK(CONCATENATE("https://www.saflax.de/0-WVK-Retail/Bilder-Pictures/SAFLAX-",'Basis-Tabelle-Samen'!T193,"-",'Basis-Tabelle-Samen'!J193,"-cultivation-set-romanian.jpg")),
IF($C$1="Schwedisch - SE",HYPERLINK(CONCATENATE("https://www.saflax.de/0-WVK-Retail/Bilder-Pictures/SAFLAX-",'Basis-Tabelle-Samen'!T193,"-",'Basis-Tabelle-Samen'!J193,"-cultivation-set-swedish.jpg")),
IF($C$1="Slowakisch - SK",HYPERLINK(CONCATENATE("https://www.saflax.de/0-WVK-Retail/Bilder-Pictures/SAFLAX-",'Basis-Tabelle-Samen'!T193,"-",'Basis-Tabelle-Samen'!J193,"-cultivation-set-slovak.jpg")),
IF($C$1="Slowenisch - SI",HYPERLINK(CONCATENATE("https://www.saflax.de/0-WVK-Retail/Bilder-Pictures/SAFLAX-",'Basis-Tabelle-Samen'!T193,"-",'Basis-Tabelle-Samen'!J193,"-cultivation-set-slovenian.jpg")),
IF($C$1="Spanisch - ES",HYPERLINK(CONCATENATE("https://www.saflax.de/0-WVK-Retail/Bilder-Pictures/SAFLAX-",'Basis-Tabelle-Samen'!T193,"-",'Basis-Tabelle-Samen'!J193,"-cultivation-set-spanish.jpg")),
IF($C$1="Tschechisch - CZ",HYPERLINK(CONCATENATE("https://www.saflax.de/0-WVK-Retail/Bilder-Pictures/SAFLAX-",'Basis-Tabelle-Samen'!T193,"-",'Basis-Tabelle-Samen'!J193,"-cultivation-set-czech.jpg")),
IF($C$1="Türkisch - TR",HYPERLINK(CONCATENATE("https://www.saflax.de/0-WVK-Retail/Bilder-Pictures/SAFLAX-",'Basis-Tabelle-Samen'!T193,"-",'Basis-Tabelle-Samen'!J193,"-cultivation-set-turkish.jpg")),
IF($C$1="Ungarisch - HU",HYPERLINK(CONCATENATE("https://www.saflax.de/0-WVK-Retail/Bilder-Pictures/SAFLAX-",'Basis-Tabelle-Samen'!T193,"-",'Basis-Tabelle-Samen'!J193,"-cultivation-set-hungarian.jpg")),
" ACHTUNG")))))))))))))))))))))))))))))</f>
        <v>https://www.saflax.de/0-WVK-Retail/Bilder-Pictures/SAFLAX-35305-anthriscus-cerefolium-cultivation-set-english.jpg</v>
      </c>
      <c r="AQ197" s="330" t="str">
        <f>IF(L197&lt;1,"",
IF($C$1="Bulgarisch - BG",HYPERLINK(CONCATENATE("https://www.saflax.de/0-WVK-Retail/Bilder-Pictures/SAFLAX-",'Basis-Tabelle-Samen'!W193,"-",'Basis-Tabelle-Samen'!J193,"-garden-in-the-bag-bulgarian.jpg")),
IF($C$1="Dänisch - DK",HYPERLINK(CONCATENATE("https://www.saflax.de/0-WVK-Retail/Bilder-Pictures/SAFLAX-",'Basis-Tabelle-Samen'!W193,"-",'Basis-Tabelle-Samen'!J193,"-garden-in-the-bag-danish.jpg")),
IF($C$1="Deutsch - DE",HYPERLINK(CONCATENATE("https://www.saflax.de/0-WVK-Retail/Bilder-Pictures/SAFLAX-",'Basis-Tabelle-Samen'!W193,"-",'Basis-Tabelle-Samen'!J193,"-garden-in-the-bag-german.jpg")),
IF($C$1="Englisch - UK",HYPERLINK(CONCATENATE("https://www.saflax.de/0-WVK-Retail/Bilder-Pictures/SAFLAX-",'Basis-Tabelle-Samen'!W193,"-",'Basis-Tabelle-Samen'!J193,"-garden-in-the-bag-english.jpg")),
IF($C$1="Estnisch - EE",HYPERLINK(CONCATENATE("https://www.saflax.de/0-WVK-Retail/Bilder-Pictures/SAFLAX-",'Basis-Tabelle-Samen'!W193,"-",'Basis-Tabelle-Samen'!J193,"-garden-in-the-bag-estonian.jpg")),
IF($C$1="Finnisch - FI",HYPERLINK(CONCATENATE("https://www.saflax.de/0-WVK-Retail/Bilder-Pictures/SAFLAX-",'Basis-Tabelle-Samen'!W193,"-",'Basis-Tabelle-Samen'!J193,"-garden-in-the-bag-finnish.jpg")),
IF($C$1="Französisch - FR",HYPERLINK(CONCATENATE("https://www.saflax.de/0-WVK-Retail/Bilder-Pictures/SAFLAX-",'Basis-Tabelle-Samen'!W193,"-",'Basis-Tabelle-Samen'!J193,"-garden-in-the-bag-french.jpg")),
IF($C$1="Griechisch - GR",HYPERLINK(CONCATENATE("https://www.saflax.de/0-WVK-Retail/Bilder-Pictures/SAFLAX-",'Basis-Tabelle-Samen'!W193,"-",'Basis-Tabelle-Samen'!J193,"-garden-in-the-bag-greek.jpg")),
IF($C$1="Irisch - IE",HYPERLINK(CONCATENATE("https://www.saflax.de/0-WVK-Retail/Bilder-Pictures/SAFLAX-",'Basis-Tabelle-Samen'!W193,"-",'Basis-Tabelle-Samen'!J193,"-garden-in-the-bag-irish.jpg")),
IF($C$1="Isländisch - IS",HYPERLINK(CONCATENATE("https://www.saflax.de/0-WVK-Retail/Bilder-Pictures/SAFLAX-",'Basis-Tabelle-Samen'!W193,"-",'Basis-Tabelle-Samen'!J193,"-garden-in-the-bag-icelandic.jpg")),
IF($C$1="Italienisch - IT",HYPERLINK(CONCATENATE("https://www.saflax.de/0-WVK-Retail/Bilder-Pictures/SAFLAX-",'Basis-Tabelle-Samen'!W193,"-",'Basis-Tabelle-Samen'!J193,"-garden-in-the-bag-italian.jpg")),
IF($C$1="Japanisch - JP",HYPERLINK(CONCATENATE("https://www.saflax.de/0-WVK-Retail/Bilder-Pictures/SAFLAX-",'Basis-Tabelle-Samen'!W193,"-",'Basis-Tabelle-Samen'!J193,"-garden-in-the-bag-japanese.jpg")),
IF($C$1="Kroatisch - HR",HYPERLINK(CONCATENATE("https://www.saflax.de/0-WVK-Retail/Bilder-Pictures/SAFLAX-",'Basis-Tabelle-Samen'!W193,"-",'Basis-Tabelle-Samen'!J193,"-garden-in-the-bag-croatian.jpg")),
IF($C$1="Lettisch - LV",HYPERLINK(CONCATENATE("https://www.saflax.de/0-WVK-Retail/Bilder-Pictures/SAFLAX-",'Basis-Tabelle-Samen'!W193,"-",'Basis-Tabelle-Samen'!J193,"-garden-in-the-bag-latvian.jpg")),
IF($C$1="Litauisch - LT",HYPERLINK(CONCATENATE("https://www.saflax.de/0-WVK-Retail/Bilder-Pictures/SAFLAX-",'Basis-Tabelle-Samen'!W193,"-",'Basis-Tabelle-Samen'!J193,"-garden-in-the-bag-lithuanian.jpg")),
IF($C$1="Maltesisch - MT",HYPERLINK(CONCATENATE("https://www.saflax.de/0-WVK-Retail/Bilder-Pictures/SAFLAX-",'Basis-Tabelle-Samen'!W193,"-",'Basis-Tabelle-Samen'!J193,"-garden-in-the-bag-maltese.jpg")),
IF($C$1="Niederländisch - NL",HYPERLINK(CONCATENATE("https://www.saflax.de/0-WVK-Retail/Bilder-Pictures/SAFLAX-",'Basis-Tabelle-Samen'!W193,"-",'Basis-Tabelle-Samen'!J193,"-garden-in-the-bag-dutch.jpg")),
IF($C$1="Norwegisch - NO",HYPERLINK(CONCATENATE("https://www.saflax.de/0-WVK-Retail/Bilder-Pictures/SAFLAX-",'Basis-Tabelle-Samen'!W193,"-",'Basis-Tabelle-Samen'!J193,"-garden-in-the-bag-nowegian.jpg")),
IF($C$1="Polnisch - PL",HYPERLINK(CONCATENATE("https://www.saflax.de/0-WVK-Retail/Bilder-Pictures/SAFLAX-",'Basis-Tabelle-Samen'!W193,"-",'Basis-Tabelle-Samen'!J193,"-garden-in-the-bag-polish.jpg")),
IF($C$1="Portugiesisch - PT",HYPERLINK(CONCATENATE("https://www.saflax.de/0-WVK-Retail/Bilder-Pictures/SAFLAX-",'Basis-Tabelle-Samen'!W193,"-",'Basis-Tabelle-Samen'!J193,"-garden-in-the-bag-portuguese.jpg")),
IF($C$1="Rumänisch - RO",HYPERLINK(CONCATENATE("https://www.saflax.de/0-WVK-Retail/Bilder-Pictures/SAFLAX-",'Basis-Tabelle-Samen'!W193,"-",'Basis-Tabelle-Samen'!J193,"-garden-in-the-bag-romanian.jpg")),
IF($C$1="Schwedisch - SE",HYPERLINK(CONCATENATE("https://www.saflax.de/0-WVK-Retail/Bilder-Pictures/SAFLAX-",'Basis-Tabelle-Samen'!W193,"-",'Basis-Tabelle-Samen'!J193,"-garden-in-the-bag-swedish.jpg")),
IF($C$1="Slowakisch - SK",HYPERLINK(CONCATENATE("https://www.saflax.de/0-WVK-Retail/Bilder-Pictures/SAFLAX-",'Basis-Tabelle-Samen'!W193,"-",'Basis-Tabelle-Samen'!J193,"-garden-in-the-bag-slovak.jpg")),
IF($C$1="Slowenisch - SI",HYPERLINK(CONCATENATE("https://www.saflax.de/0-WVK-Retail/Bilder-Pictures/SAFLAX-",'Basis-Tabelle-Samen'!W193,"-",'Basis-Tabelle-Samen'!J193,"-garden-in-the-bag-slovenian.jpg")),
IF($C$1="Spanisch - ES",HYPERLINK(CONCATENATE("https://www.saflax.de/0-WVK-Retail/Bilder-Pictures/SAFLAX-",'Basis-Tabelle-Samen'!W193,"-",'Basis-Tabelle-Samen'!J193,"-garden-in-the-bag-spanish.jpg")),
IF($C$1="Tschechisch - CZ",HYPERLINK(CONCATENATE("https://www.saflax.de/0-WVK-Retail/Bilder-Pictures/SAFLAX-",'Basis-Tabelle-Samen'!W193,"-",'Basis-Tabelle-Samen'!J193,"-garden-in-the-bag-czech.jpg")),
IF($C$1="Türkisch - TR",HYPERLINK(CONCATENATE("https://www.saflax.de/0-WVK-Retail/Bilder-Pictures/SAFLAX-",'Basis-Tabelle-Samen'!W193,"-",'Basis-Tabelle-Samen'!J193,"-garden-in-the-bag-turkish.jpg")),
IF($C$1="Ungarisch - HU",HYPERLINK(CONCATENATE("https://www.saflax.de/0-WVK-Retail/Bilder-Pictures/SAFLAX-",'Basis-Tabelle-Samen'!W193,"-",'Basis-Tabelle-Samen'!J193,"-garden-in-the-bag-hungarian.jpg")),
" ACHTUNG")))))))))))))))))))))))))))))</f>
        <v>https://www.saflax.de/0-WVK-Retail/Bilder-Pictures/SAFLAX-65305-anthriscus-cerefolium-garden-in-the-bag-english.jpg</v>
      </c>
    </row>
    <row r="198" spans="1:43" ht="17.100000000000001" customHeight="1" x14ac:dyDescent="0.2">
      <c r="A198" s="318" t="str">
        <f>IF('Basis-Tabelle-Samen'!A201="","",IF($C$1="Deutsch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98" s="319" t="str">
        <f>'Basis-Tabelle-Samen'!I201</f>
        <v>Allium schoenoprasum</v>
      </c>
      <c r="C198" s="316" t="str">
        <f>IF($C$1="Bulgarisch - BG",'Basis-Tabelle-Samen'!Z201,
IF($C$1="Dänisch - DK",'Basis-Tabelle-Samen'!AA201,
IF($C$1="Deutsch - DE",'Basis-Tabelle-Samen'!AB201,
IF($C$1="Englisch - UK",'Basis-Tabelle-Samen'!AC201,
IF($C$1="Estnisch - EE",'Basis-Tabelle-Samen'!AD201,
IF($C$1="Finnisch - FI",'Basis-Tabelle-Samen'!AE201,
IF($C$1="Französisch - FR",'Basis-Tabelle-Samen'!AF201,
IF($C$1="Griechisch - GR",'Basis-Tabelle-Samen'!AG201,
IF($C$1="Irisch - IE",'Basis-Tabelle-Samen'!AH201,
IF($C$1="Isländisch - IS",'Basis-Tabelle-Samen'!AI201,
IF($C$1="Italienisch - IT",'Basis-Tabelle-Samen'!AJ201,
IF($C$1="Japanisch - JP",'Basis-Tabelle-Samen'!AK201,
IF($C$1="Kroatisch - HR",'Basis-Tabelle-Samen'!AL201,
IF($C$1="Lettisch - LV",'Basis-Tabelle-Samen'!AM201,
IF($C$1="Litauisch - LT",'Basis-Tabelle-Samen'!AN201,
IF($C$1="Maltesisch - MT",'Basis-Tabelle-Samen'!AO201,
IF($C$1="Niederländisch - NL",'Basis-Tabelle-Samen'!AP201,
IF($C$1="Norwegisch - NO",'Basis-Tabelle-Samen'!AQ201,
IF($C$1="Polnisch - PL",'Basis-Tabelle-Samen'!AR201,
IF($C$1="Portugiesisch - PT",'Basis-Tabelle-Samen'!AS201,
IF($C$1="Rumänisch - RO",'Basis-Tabelle-Samen'!AT201,
IF($C$1="Schwedisch - SE",'Basis-Tabelle-Samen'!AU201,
IF($C$1="Slowakisch - SK",'Basis-Tabelle-Samen'!AV201,
IF($C$1="Slowenisch - SI",'Basis-Tabelle-Samen'!AW201,
IF($C$1="Spanisch - ES",'Basis-Tabelle-Samen'!AX201,
IF($C$1="Tschechisch - CZ",'Basis-Tabelle-Samen'!AY201,
IF($C$1="Türkisch - TR",'Basis-Tabelle-Samen'!AZ201,
IF($C$1="Ungarisch - HU",'Basis-Tabelle-Samen'!BA201,
" ACHTUNG"))))))))))))))))))))))))))))</f>
        <v>Organic - Chives</v>
      </c>
      <c r="D198" s="320">
        <f>'Basis-Tabelle-Samen'!F201</f>
        <v>250</v>
      </c>
      <c r="E198" s="321" t="str">
        <f>'Basis-Tabelle-Samen'!H201</f>
        <v>7 %</v>
      </c>
      <c r="F198" s="322" t="str">
        <f>IF('Basis-Tabelle-Samen'!G201="","",'Basis-Tabelle-Samen'!G201)</f>
        <v>03</v>
      </c>
      <c r="G198" s="320">
        <f>'Basis-Tabelle-Samen'!C201</f>
        <v>15313</v>
      </c>
      <c r="H198" s="323">
        <f>'Basis-Tabelle-Samen'!D201</f>
        <v>4055473153131</v>
      </c>
      <c r="I198" s="324">
        <f>'Basis-Tabelle-Samen'!E201</f>
        <v>2.0499999999999998</v>
      </c>
      <c r="J198" s="325">
        <f t="shared" si="3"/>
        <v>12</v>
      </c>
      <c r="K198" s="326">
        <f>'Basis-Tabelle-Samen'!K201</f>
        <v>75313</v>
      </c>
      <c r="L198" s="323">
        <f>'Basis-Tabelle-Samen'!L201</f>
        <v>4055473753133</v>
      </c>
      <c r="M198" s="324">
        <f>'Basis-Tabelle-Samen'!M201</f>
        <v>2.4500000000000002</v>
      </c>
      <c r="N198" s="326">
        <f>IF(K198&lt;1,"",'3'!$I$15)</f>
        <v>15</v>
      </c>
      <c r="O198" s="327">
        <f>IF(K198&lt;1,"",'3'!$J$11)</f>
        <v>90</v>
      </c>
      <c r="P198" s="326">
        <f>'Basis-Tabelle-Samen'!N201</f>
        <v>85313</v>
      </c>
      <c r="Q198" s="323">
        <f>'Basis-Tabelle-Samen'!O201</f>
        <v>4055473853130</v>
      </c>
      <c r="R198" s="328">
        <f>'Basis-Tabelle-Samen'!P201</f>
        <v>3.75</v>
      </c>
      <c r="S198" s="326">
        <f>IF(R198&lt;1,"",'3'!$M$15)</f>
        <v>18</v>
      </c>
      <c r="T198" s="327">
        <f>IF(R198&lt;1,"",'3'!$N$11)</f>
        <v>72</v>
      </c>
      <c r="U198" s="326">
        <f>'Basis-Tabelle-Samen'!Q201</f>
        <v>55313</v>
      </c>
      <c r="V198" s="323">
        <f>'Basis-Tabelle-Samen'!R201</f>
        <v>4055473553139</v>
      </c>
      <c r="W198" s="324">
        <f>'Basis-Tabelle-Samen'!S201</f>
        <v>4.95</v>
      </c>
      <c r="X198" s="326">
        <f>IF(U198&lt;1,"",'3'!$Q$15)</f>
        <v>6</v>
      </c>
      <c r="Y198" s="327">
        <f>IF(U198&lt;1,"",'3'!$R$11)</f>
        <v>24</v>
      </c>
      <c r="Z198" s="326">
        <f>'Basis-Tabelle-Samen'!T201</f>
        <v>35313</v>
      </c>
      <c r="AA198" s="323">
        <f>'Basis-Tabelle-Samen'!U201</f>
        <v>4055473353135</v>
      </c>
      <c r="AB198" s="324">
        <f>'Basis-Tabelle-Samen'!V201</f>
        <v>6.75</v>
      </c>
      <c r="AC198" s="326">
        <f>IF(Z198&lt;1,"",'3'!$U$15)</f>
        <v>6</v>
      </c>
      <c r="AD198" s="327">
        <f>IF(Z198&lt;1,"",'3'!$V$11)</f>
        <v>24</v>
      </c>
      <c r="AE198" s="326">
        <f>'Basis-Tabelle-Samen'!W201</f>
        <v>65313</v>
      </c>
      <c r="AF198" s="323">
        <f>'Basis-Tabelle-Samen'!X201</f>
        <v>4055473653136</v>
      </c>
      <c r="AG198" s="324">
        <f>'Basis-Tabelle-Samen'!Y201</f>
        <v>2.95</v>
      </c>
      <c r="AH198" s="326">
        <f>IF(AE198&lt;1,"",'3'!$Y$15)</f>
        <v>8</v>
      </c>
      <c r="AI198" s="327">
        <f>IF(AE198&lt;1,"",'3'!$Z$11)</f>
        <v>64</v>
      </c>
      <c r="AJ198" s="315"/>
      <c r="AK198" s="316" t="str">
        <f>IF(G198&lt;1,"",
IF($C$1="Bulgarisch - BG",HYPERLINK(CONCATENATE("https://www.saflax.de/0-WVK-Retail/Bilder-Pictures/SAFLAX-",'Basis-Tabelle-Samen'!C201,"-",'Basis-Tabelle-Samen'!J201,"-seed-package-front-cr-bulgarian.jpg")),
IF($C$1="Dänisch - DK",HYPERLINK(CONCATENATE("https://www.saflax.de/0-WVK-Retail/Bilder-Pictures/SAFLAX-",'Basis-Tabelle-Samen'!C201,"-",'Basis-Tabelle-Samen'!J201,"-seed-package-front-cr-danish.jpg")),
IF($C$1="Deutsch - DE",HYPERLINK(CONCATENATE("https://www.saflax.de/0-WVK-Retail/Bilder-Pictures/SAFLAX-",'Basis-Tabelle-Samen'!C201,"-",'Basis-Tabelle-Samen'!J201,"-seed-package-front-cr-german.jpg")),
IF($C$1="Englisch - UK",HYPERLINK(CONCATENATE("https://www.saflax.de/0-WVK-Retail/Bilder-Pictures/SAFLAX-",'Basis-Tabelle-Samen'!C201,"-",'Basis-Tabelle-Samen'!J201,"-seed-package-front-cr-english.jpg")),
IF($C$1="Estnisch - EE",HYPERLINK(CONCATENATE("https://www.saflax.de/0-WVK-Retail/Bilder-Pictures/SAFLAX-",'Basis-Tabelle-Samen'!C201,"-",'Basis-Tabelle-Samen'!J201,"-seed-package-front-cr-estonian.jpg")),
IF($C$1="Finnisch - FI",HYPERLINK(CONCATENATE("https://www.saflax.de/0-WVK-Retail/Bilder-Pictures/SAFLAX-",'Basis-Tabelle-Samen'!C201,"-",'Basis-Tabelle-Samen'!J201,"-seed-package-front-cr-finnish.jpg")),
IF($C$1="Französisch - FR",HYPERLINK(CONCATENATE("https://www.saflax.de/0-WVK-Retail/Bilder-Pictures/SAFLAX-",'Basis-Tabelle-Samen'!C201,"-",'Basis-Tabelle-Samen'!J201,"-seed-package-front-cr-french.jpg")),
IF($C$1="Griechisch - GR",HYPERLINK(CONCATENATE("https://www.saflax.de/0-WVK-Retail/Bilder-Pictures/SAFLAX-",'Basis-Tabelle-Samen'!C201,"-",'Basis-Tabelle-Samen'!J201,"-seed-package-front-cr-greek.jpg")),
IF($C$1="Irisch - IE",HYPERLINK(CONCATENATE("https://www.saflax.de/0-WVK-Retail/Bilder-Pictures/SAFLAX-",'Basis-Tabelle-Samen'!C201,"-",'Basis-Tabelle-Samen'!J201,"-seed-package-front-cr-irish.jpg")),
IF($C$1="Isländisch - IS",HYPERLINK(CONCATENATE("https://www.saflax.de/0-WVK-Retail/Bilder-Pictures/SAFLAX-",'Basis-Tabelle-Samen'!C201,"-",'Basis-Tabelle-Samen'!J201,"-seed-package-front-cr-icelandic.jpg")),
IF($C$1="Italienisch - IT",HYPERLINK(CONCATENATE("https://www.saflax.de/0-WVK-Retail/Bilder-Pictures/SAFLAX-",'Basis-Tabelle-Samen'!C201,"-",'Basis-Tabelle-Samen'!J201,"-seed-package-front-cr-italian.jpg")),
IF($C$1="Japanisch - JP",HYPERLINK(CONCATENATE("https://www.saflax.de/0-WVK-Retail/Bilder-Pictures/SAFLAX-",'Basis-Tabelle-Samen'!C201,"-",'Basis-Tabelle-Samen'!J201,"-seed-package-front-cr-japanese.jpg")),
IF($C$1="Kroatisch - HR",HYPERLINK(CONCATENATE("https://www.saflax.de/0-WVK-Retail/Bilder-Pictures/SAFLAX-",'Basis-Tabelle-Samen'!C201,"-",'Basis-Tabelle-Samen'!J201,"-seed-package-front-cr-croatian.jpg")),
IF($C$1="Lettisch - LV",HYPERLINK(CONCATENATE("https://www.saflax.de/0-WVK-Retail/Bilder-Pictures/SAFLAX-",'Basis-Tabelle-Samen'!C201,"-",'Basis-Tabelle-Samen'!J201,"-seed-package-front-cr-latvian.jpg")),
IF($C$1="Litauisch - LT",HYPERLINK(CONCATENATE("https://www.saflax.de/0-WVK-Retail/Bilder-Pictures/SAFLAX-",'Basis-Tabelle-Samen'!C201,"-",'Basis-Tabelle-Samen'!J201,"-seed-package-front-cr-lithuanian.jpg")),
IF($C$1="Maltesisch - MT",HYPERLINK(CONCATENATE("https://www.saflax.de/0-WVK-Retail/Bilder-Pictures/SAFLAX-",'Basis-Tabelle-Samen'!C201,"-",'Basis-Tabelle-Samen'!J201,"-seed-package-front-cr-maltese.jpg")),
IF($C$1="Niederländisch - NL",HYPERLINK(CONCATENATE("https://www.saflax.de/0-WVK-Retail/Bilder-Pictures/SAFLAX-",'Basis-Tabelle-Samen'!C201,"-",'Basis-Tabelle-Samen'!J201,"-seed-package-front-cr-dutch.jpg")),
IF($C$1="Norwegisch - NO",HYPERLINK(CONCATENATE("https://www.saflax.de/0-WVK-Retail/Bilder-Pictures/SAFLAX-",'Basis-Tabelle-Samen'!C201,"-",'Basis-Tabelle-Samen'!J201,"-seed-package-front-cr-nowegian.jpg")),
IF($C$1="Polnisch - PL",HYPERLINK(CONCATENATE("https://www.saflax.de/0-WVK-Retail/Bilder-Pictures/SAFLAX-",'Basis-Tabelle-Samen'!C201,"-",'Basis-Tabelle-Samen'!J201,"-seed-package-front-cr-polish.jpg")),
IF($C$1="Portugiesisch - PT",HYPERLINK(CONCATENATE("https://www.saflax.de/0-WVK-Retail/Bilder-Pictures/SAFLAX-",'Basis-Tabelle-Samen'!C201,"-",'Basis-Tabelle-Samen'!J201,"-seed-package-front-cr-portuguese.jpg")),
IF($C$1="Rumänisch - RO",HYPERLINK(CONCATENATE("https://www.saflax.de/0-WVK-Retail/Bilder-Pictures/SAFLAX-",'Basis-Tabelle-Samen'!C201,"-",'Basis-Tabelle-Samen'!J201,"-seed-package-front-cr-romanian.jpg")),
IF($C$1="Schwedisch - SE",HYPERLINK(CONCATENATE("https://www.saflax.de/0-WVK-Retail/Bilder-Pictures/SAFLAX-",'Basis-Tabelle-Samen'!C201,"-",'Basis-Tabelle-Samen'!J201,"-seed-package-front-cr-swedish.jpg")),
IF($C$1="Slowakisch - SK",HYPERLINK(CONCATENATE("https://www.saflax.de/0-WVK-Retail/Bilder-Pictures/SAFLAX-",'Basis-Tabelle-Samen'!C201,"-",'Basis-Tabelle-Samen'!J201,"-seed-package-front-cr-slovak.jpg")),
IF($C$1="Slowenisch - SI",HYPERLINK(CONCATENATE("https://www.saflax.de/0-WVK-Retail/Bilder-Pictures/SAFLAX-",'Basis-Tabelle-Samen'!C201,"-",'Basis-Tabelle-Samen'!J201,"-seed-package-front-cr-slovenian.jpg")),
IF($C$1="Spanisch - ES",HYPERLINK(CONCATENATE("https://www.saflax.de/0-WVK-Retail/Bilder-Pictures/SAFLAX-",'Basis-Tabelle-Samen'!C201,"-",'Basis-Tabelle-Samen'!J201,"-seed-package-front-cr-spanish.jpg")),
IF($C$1="Tschechisch - CZ",HYPERLINK(CONCATENATE("https://www.saflax.de/0-WVK-Retail/Bilder-Pictures/SAFLAX-",'Basis-Tabelle-Samen'!C201,"-",'Basis-Tabelle-Samen'!J201,"-seed-package-front-cr-czech.jpg")),
IF($C$1="Türkisch - TR",HYPERLINK(CONCATENATE("https://www.saflax.de/0-WVK-Retail/Bilder-Pictures/SAFLAX-",'Basis-Tabelle-Samen'!C201,"-",'Basis-Tabelle-Samen'!J201,"-seed-package-front-cr-turkish.jpg")),
IF($C$1="Ungarisch - HU",HYPERLINK(CONCATENATE("https://www.saflax.de/0-WVK-Retail/Bilder-Pictures/SAFLAX-",'Basis-Tabelle-Samen'!C201,"-",'Basis-Tabelle-Samen'!J201,"-seed-package-front-cr-hungarian.jpg")),
" ACHTUNG")))))))))))))))))))))))))))))</f>
        <v>https://www.saflax.de/0-WVK-Retail/Bilder-Pictures/SAFLAX-15313-allium-schoenoprasum-seed-package-front-cr-english.jpg</v>
      </c>
      <c r="AL198" s="330" t="str">
        <f>IF(G198&lt;1,"",
IF($C$1="Bulgarisch - BG",HYPERLINK(CONCATENATE("https://www.saflax.de/0-WVK-Retail/Bilder-Pictures/SAFLAX-",'Basis-Tabelle-Samen'!C201,"-",'Basis-Tabelle-Samen'!J201,"-seed-package-back-cr-bulgarian.jpg")),
IF($C$1="Dänisch - DK",HYPERLINK(CONCATENATE("https://www.saflax.de/0-WVK-Retail/Bilder-Pictures/SAFLAX-",'Basis-Tabelle-Samen'!C201,"-",'Basis-Tabelle-Samen'!J201,"-seed-package-back-cr-danish.jpg")),
IF($C$1="Deutsch - DE",HYPERLINK(CONCATENATE("https://www.saflax.de/0-WVK-Retail/Bilder-Pictures/SAFLAX-",'Basis-Tabelle-Samen'!C201,"-",'Basis-Tabelle-Samen'!J201,"-seed-package-back-cr-german.jpg")),
IF($C$1="Englisch - UK",HYPERLINK(CONCATENATE("https://www.saflax.de/0-WVK-Retail/Bilder-Pictures/SAFLAX-",'Basis-Tabelle-Samen'!C201,"-",'Basis-Tabelle-Samen'!J201,"-seed-package-back-cr-english.jpg")),
IF($C$1="Estnisch - EE",HYPERLINK(CONCATENATE("https://www.saflax.de/0-WVK-Retail/Bilder-Pictures/SAFLAX-",'Basis-Tabelle-Samen'!C201,"-",'Basis-Tabelle-Samen'!J201,"-seed-package-back-cr-estonian.jpg")),
IF($C$1="Finnisch - FI",HYPERLINK(CONCATENATE("https://www.saflax.de/0-WVK-Retail/Bilder-Pictures/SAFLAX-",'Basis-Tabelle-Samen'!C201,"-",'Basis-Tabelle-Samen'!J201,"-seed-package-back-cr-finnish.jpg")),
IF($C$1="Französisch - FR",HYPERLINK(CONCATENATE("https://www.saflax.de/0-WVK-Retail/Bilder-Pictures/SAFLAX-",'Basis-Tabelle-Samen'!C201,"-",'Basis-Tabelle-Samen'!J201,"-seed-package-back-cr-french.jpg")),
IF($C$1="Griechisch - GR",HYPERLINK(CONCATENATE("https://www.saflax.de/0-WVK-Retail/Bilder-Pictures/SAFLAX-",'Basis-Tabelle-Samen'!C201,"-",'Basis-Tabelle-Samen'!J201,"-seed-package-back-cr-greek.jpg")),
IF($C$1="Irisch - IE",HYPERLINK(CONCATENATE("https://www.saflax.de/0-WVK-Retail/Bilder-Pictures/SAFLAX-",'Basis-Tabelle-Samen'!C201,"-",'Basis-Tabelle-Samen'!J201,"-seed-package-back-cr-irish.jpg")),
IF($C$1="Isländisch - IS",HYPERLINK(CONCATENATE("https://www.saflax.de/0-WVK-Retail/Bilder-Pictures/SAFLAX-",'Basis-Tabelle-Samen'!C201,"-",'Basis-Tabelle-Samen'!J201,"-seed-package-back-cr-icelandic.jpg")),
IF($C$1="Italienisch - IT",HYPERLINK(CONCATENATE("https://www.saflax.de/0-WVK-Retail/Bilder-Pictures/SAFLAX-",'Basis-Tabelle-Samen'!C201,"-",'Basis-Tabelle-Samen'!J201,"-seed-package-back-cr-italian.jpg")),
IF($C$1="Japanisch - JP",HYPERLINK(CONCATENATE("https://www.saflax.de/0-WVK-Retail/Bilder-Pictures/SAFLAX-",'Basis-Tabelle-Samen'!C201,"-",'Basis-Tabelle-Samen'!J201,"-seed-package-back-cr-japanese.jpg")),
IF($C$1="Kroatisch - HR",HYPERLINK(CONCATENATE("https://www.saflax.de/0-WVK-Retail/Bilder-Pictures/SAFLAX-",'Basis-Tabelle-Samen'!C201,"-",'Basis-Tabelle-Samen'!J201,"-seed-package-back-cr-croatian.jpg")),
IF($C$1="Lettisch - LV",HYPERLINK(CONCATENATE("https://www.saflax.de/0-WVK-Retail/Bilder-Pictures/SAFLAX-",'Basis-Tabelle-Samen'!C201,"-",'Basis-Tabelle-Samen'!J201,"-seed-package-back-cr-latvian.jpg")),
IF($C$1="Litauisch - LT",HYPERLINK(CONCATENATE("https://www.saflax.de/0-WVK-Retail/Bilder-Pictures/SAFLAX-",'Basis-Tabelle-Samen'!C201,"-",'Basis-Tabelle-Samen'!J201,"-seed-package-back-cr-lithuanian.jpg")),
IF($C$1="Maltesisch - MT",HYPERLINK(CONCATENATE("https://www.saflax.de/0-WVK-Retail/Bilder-Pictures/SAFLAX-",'Basis-Tabelle-Samen'!C201,"-",'Basis-Tabelle-Samen'!J201,"-seed-package-back-cr-maltese.jpg")),
IF($C$1="Niederländisch - NL",HYPERLINK(CONCATENATE("https://www.saflax.de/0-WVK-Retail/Bilder-Pictures/SAFLAX-",'Basis-Tabelle-Samen'!C201,"-",'Basis-Tabelle-Samen'!J201,"-seed-package-back-cr-dutch.jpg")),
IF($C$1="Norwegisch - NO",HYPERLINK(CONCATENATE("https://www.saflax.de/0-WVK-Retail/Bilder-Pictures/SAFLAX-",'Basis-Tabelle-Samen'!C201,"-",'Basis-Tabelle-Samen'!J201,"-seed-package-back-cr-nowegian.jpg")),
IF($C$1="Polnisch - PL",HYPERLINK(CONCATENATE("https://www.saflax.de/0-WVK-Retail/Bilder-Pictures/SAFLAX-",'Basis-Tabelle-Samen'!C201,"-",'Basis-Tabelle-Samen'!J201,"-seed-package-back-cr-polish.jpg")),
IF($C$1="Portugiesisch - PT",HYPERLINK(CONCATENATE("https://www.saflax.de/0-WVK-Retail/Bilder-Pictures/SAFLAX-",'Basis-Tabelle-Samen'!C201,"-",'Basis-Tabelle-Samen'!J201,"-seed-package-back-cr-portuguese.jpg")),
IF($C$1="Rumänisch - RO",HYPERLINK(CONCATENATE("https://www.saflax.de/0-WVK-Retail/Bilder-Pictures/SAFLAX-",'Basis-Tabelle-Samen'!C201,"-",'Basis-Tabelle-Samen'!J201,"-seed-package-back-cr-romanian.jpg")),
IF($C$1="Schwedisch - SE",HYPERLINK(CONCATENATE("https://www.saflax.de/0-WVK-Retail/Bilder-Pictures/SAFLAX-",'Basis-Tabelle-Samen'!C201,"-",'Basis-Tabelle-Samen'!J201,"-seed-package-back-cr-swedish.jpg")),
IF($C$1="Slowakisch - SK",HYPERLINK(CONCATENATE("https://www.saflax.de/0-WVK-Retail/Bilder-Pictures/SAFLAX-",'Basis-Tabelle-Samen'!C201,"-",'Basis-Tabelle-Samen'!J201,"-seed-package-back-cr-slovak.jpg")),
IF($C$1="Slowenisch - SI",HYPERLINK(CONCATENATE("https://www.saflax.de/0-WVK-Retail/Bilder-Pictures/SAFLAX-",'Basis-Tabelle-Samen'!C201,"-",'Basis-Tabelle-Samen'!J201,"-seed-package-back-cr-slovenian.jpg")),
IF($C$1="Spanisch - ES",HYPERLINK(CONCATENATE("https://www.saflax.de/0-WVK-Retail/Bilder-Pictures/SAFLAX-",'Basis-Tabelle-Samen'!C201,"-",'Basis-Tabelle-Samen'!J201,"-seed-package-back-cr-spanish.jpg")),
IF($C$1="Tschechisch - CZ",HYPERLINK(CONCATENATE("https://www.saflax.de/0-WVK-Retail/Bilder-Pictures/SAFLAX-",'Basis-Tabelle-Samen'!C201,"-",'Basis-Tabelle-Samen'!J201,"-seed-package-back-cr-czech.jpg")),
IF($C$1="Türkisch - TR",HYPERLINK(CONCATENATE("https://www.saflax.de/0-WVK-Retail/Bilder-Pictures/SAFLAX-",'Basis-Tabelle-Samen'!C201,"-",'Basis-Tabelle-Samen'!J201,"-seed-package-back-cr-turkish.jpg")),
IF($C$1="Ungarisch - HU",HYPERLINK(CONCATENATE("https://www.saflax.de/0-WVK-Retail/Bilder-Pictures/SAFLAX-",'Basis-Tabelle-Samen'!C201,"-",'Basis-Tabelle-Samen'!J201,"-seed-package-back-cr-hungarian.jpg")),
" ACHTUNG")))))))))))))))))))))))))))))</f>
        <v>https://www.saflax.de/0-WVK-Retail/Bilder-Pictures/SAFLAX-15313-allium-schoenoprasum-seed-package-back-cr-english.jpg</v>
      </c>
      <c r="AM198" s="330" t="str">
        <f>IF(H198&lt;1,"",
IF($C$1="Bulgarisch - BG",HYPERLINK(CONCATENATE("https://www.saflax.de/0-WVK-Retail/Bilder-Pictures/SAFLAX-",'Basis-Tabelle-Samen'!K201,"-",'Basis-Tabelle-Samen'!J201,"-garden-to-go-mini-bulgarian.jpg")),
IF($C$1="Dänisch - DK",HYPERLINK(CONCATENATE("https://www.saflax.de/0-WVK-Retail/Bilder-Pictures/SAFLAX-",'Basis-Tabelle-Samen'!K201,"-",'Basis-Tabelle-Samen'!J201,"-garden-to-go-mini-danish.jpg")),
IF($C$1="Deutsch - DE",HYPERLINK(CONCATENATE("https://www.saflax.de/0-WVK-Retail/Bilder-Pictures/SAFLAX-",'Basis-Tabelle-Samen'!K201,"-",'Basis-Tabelle-Samen'!J201,"-garden-to-go-mini-german.jpg")),
IF($C$1="Englisch - UK",HYPERLINK(CONCATENATE("https://www.saflax.de/0-WVK-Retail/Bilder-Pictures/SAFLAX-",'Basis-Tabelle-Samen'!K201,"-",'Basis-Tabelle-Samen'!J201,"-garden-to-go-mini-english.jpg")),
IF($C$1="Estnisch - EE",HYPERLINK(CONCATENATE("https://www.saflax.de/0-WVK-Retail/Bilder-Pictures/SAFLAX-",'Basis-Tabelle-Samen'!K201,"-",'Basis-Tabelle-Samen'!J201,"-garden-to-go-mini-estonian.jpg")),
IF($C$1="Finnisch - FI",HYPERLINK(CONCATENATE("https://www.saflax.de/0-WVK-Retail/Bilder-Pictures/SAFLAX-",'Basis-Tabelle-Samen'!K201,"-",'Basis-Tabelle-Samen'!J201,"-garden-to-go-mini-finnish.jpg")),
IF($C$1="Französisch - FR",HYPERLINK(CONCATENATE("https://www.saflax.de/0-WVK-Retail/Bilder-Pictures/SAFLAX-",'Basis-Tabelle-Samen'!K201,"-",'Basis-Tabelle-Samen'!J201,"-garden-to-go-mini-french.jpg")),
IF($C$1="Griechisch - GR",HYPERLINK(CONCATENATE("https://www.saflax.de/0-WVK-Retail/Bilder-Pictures/SAFLAX-",'Basis-Tabelle-Samen'!K201,"-",'Basis-Tabelle-Samen'!J201,"-garden-to-go-mini-greek.jpg")),
IF($C$1="Irisch - IE",HYPERLINK(CONCATENATE("https://www.saflax.de/0-WVK-Retail/Bilder-Pictures/SAFLAX-",'Basis-Tabelle-Samen'!K201,"-",'Basis-Tabelle-Samen'!J201,"-garden-to-go-mini-irish.jpg")),
IF($C$1="Isländisch - IS",HYPERLINK(CONCATENATE("https://www.saflax.de/0-WVK-Retail/Bilder-Pictures/SAFLAX-",'Basis-Tabelle-Samen'!K201,"-",'Basis-Tabelle-Samen'!J201,"-garden-to-go-mini-icelandic.jpg")),
IF($C$1="Italienisch - IT",HYPERLINK(CONCATENATE("https://www.saflax.de/0-WVK-Retail/Bilder-Pictures/SAFLAX-",'Basis-Tabelle-Samen'!K201,"-",'Basis-Tabelle-Samen'!J201,"-garden-to-go-mini-italian.jpg")),
IF($C$1="Japanisch - JP",HYPERLINK(CONCATENATE("https://www.saflax.de/0-WVK-Retail/Bilder-Pictures/SAFLAX-",'Basis-Tabelle-Samen'!K201,"-",'Basis-Tabelle-Samen'!J201,"-garden-to-go-mini-japanese.jpg")),
IF($C$1="Kroatisch - HR",HYPERLINK(CONCATENATE("https://www.saflax.de/0-WVK-Retail/Bilder-Pictures/SAFLAX-",'Basis-Tabelle-Samen'!K201,"-",'Basis-Tabelle-Samen'!J201,"-garden-to-go-mini-croatian.jpg")),
IF($C$1="Lettisch - LV",HYPERLINK(CONCATENATE("https://www.saflax.de/0-WVK-Retail/Bilder-Pictures/SAFLAX-",'Basis-Tabelle-Samen'!K201,"-",'Basis-Tabelle-Samen'!J201,"-garden-to-go-mini-latvian.jpg")),
IF($C$1="Litauisch - LT",HYPERLINK(CONCATENATE("https://www.saflax.de/0-WVK-Retail/Bilder-Pictures/SAFLAX-",'Basis-Tabelle-Samen'!K201,"-",'Basis-Tabelle-Samen'!J201,"-garden-to-go-mini-lithuanian.jpg")),
IF($C$1="Maltesisch - MT",HYPERLINK(CONCATENATE("https://www.saflax.de/0-WVK-Retail/Bilder-Pictures/SAFLAX-",'Basis-Tabelle-Samen'!K201,"-",'Basis-Tabelle-Samen'!J201,"-garden-to-go-mini-maltese.jpg")),
IF($C$1="Niederländisch - NL",HYPERLINK(CONCATENATE("https://www.saflax.de/0-WVK-Retail/Bilder-Pictures/SAFLAX-",'Basis-Tabelle-Samen'!K201,"-",'Basis-Tabelle-Samen'!J201,"-garden-to-go-mini-dutch.jpg")),
IF($C$1="Norwegisch - NO",HYPERLINK(CONCATENATE("https://www.saflax.de/0-WVK-Retail/Bilder-Pictures/SAFLAX-",'Basis-Tabelle-Samen'!K201,"-",'Basis-Tabelle-Samen'!J201,"-garden-to-go-mini-nowegian.jpg")),
IF($C$1="Polnisch - PL",HYPERLINK(CONCATENATE("https://www.saflax.de/0-WVK-Retail/Bilder-Pictures/SAFLAX-",'Basis-Tabelle-Samen'!K201,"-",'Basis-Tabelle-Samen'!J201,"-garden-to-go-mini-polish.jpg")),
IF($C$1="Portugiesisch - PT",HYPERLINK(CONCATENATE("https://www.saflax.de/0-WVK-Retail/Bilder-Pictures/SAFLAX-",'Basis-Tabelle-Samen'!K201,"-",'Basis-Tabelle-Samen'!J201,"-garden-to-go-mini-portuguese.jpg")),
IF($C$1="Rumänisch - RO",HYPERLINK(CONCATENATE("https://www.saflax.de/0-WVK-Retail/Bilder-Pictures/SAFLAX-",'Basis-Tabelle-Samen'!K201,"-",'Basis-Tabelle-Samen'!J201,"-garden-to-go-mini-romanian.jpg")),
IF($C$1="Schwedisch - SE",HYPERLINK(CONCATENATE("https://www.saflax.de/0-WVK-Retail/Bilder-Pictures/SAFLAX-",'Basis-Tabelle-Samen'!K201,"-",'Basis-Tabelle-Samen'!J201,"-garden-to-go-mini-swedish.jpg")),
IF($C$1="Slowakisch - SK",HYPERLINK(CONCATENATE("https://www.saflax.de/0-WVK-Retail/Bilder-Pictures/SAFLAX-",'Basis-Tabelle-Samen'!K201,"-",'Basis-Tabelle-Samen'!J201,"-garden-to-go-mini-slovak.jpg")),
IF($C$1="Slowenisch - SI",HYPERLINK(CONCATENATE("https://www.saflax.de/0-WVK-Retail/Bilder-Pictures/SAFLAX-",'Basis-Tabelle-Samen'!K201,"-",'Basis-Tabelle-Samen'!J201,"-garden-to-go-mini-slovenian.jpg")),
IF($C$1="Spanisch - ES",HYPERLINK(CONCATENATE("https://www.saflax.de/0-WVK-Retail/Bilder-Pictures/SAFLAX-",'Basis-Tabelle-Samen'!K201,"-",'Basis-Tabelle-Samen'!J201,"-garden-to-go-mini-spanish.jpg")),
IF($C$1="Tschechisch - CZ",HYPERLINK(CONCATENATE("https://www.saflax.de/0-WVK-Retail/Bilder-Pictures/SAFLAX-",'Basis-Tabelle-Samen'!K201,"-",'Basis-Tabelle-Samen'!J201,"-garden-to-go-mini-czech.jpg")),
IF($C$1="Türkisch - TR",HYPERLINK(CONCATENATE("https://www.saflax.de/0-WVK-Retail/Bilder-Pictures/SAFLAX-",'Basis-Tabelle-Samen'!K201,"-",'Basis-Tabelle-Samen'!J201,"-garden-to-go-mini-turkish.jpg")),
IF($C$1="Ungarisch - HU",HYPERLINK(CONCATENATE("https://www.saflax.de/0-WVK-Retail/Bilder-Pictures/SAFLAX-",'Basis-Tabelle-Samen'!K201,"-",'Basis-Tabelle-Samen'!J201,"-garden-to-go-mini-hungarian.jpg")),
" ACHTUNG")))))))))))))))))))))))))))))</f>
        <v>https://www.saflax.de/0-WVK-Retail/Bilder-Pictures/SAFLAX-75313-allium-schoenoprasum-garden-to-go-mini-english.jpg</v>
      </c>
      <c r="AN198" s="330" t="str">
        <f>IF(I198&lt;1,"",
IF($C$1="Bulgarisch - BG",HYPERLINK(CONCATENATE("https://www.saflax.de/0-WVK-Retail/Bilder-Pictures/SAFLAX-",'Basis-Tabelle-Samen'!N201,"-",'Basis-Tabelle-Samen'!J201,"-garden-to-go-lite-bulgarian.jpg")),
IF($C$1="Dänisch - DK",HYPERLINK(CONCATENATE("https://www.saflax.de/0-WVK-Retail/Bilder-Pictures/SAFLAX-",'Basis-Tabelle-Samen'!N201,"-",'Basis-Tabelle-Samen'!J201,"-garden-to-go-lite-danish.jpg")),
IF($C$1="Deutsch - DE",HYPERLINK(CONCATENATE("https://www.saflax.de/0-WVK-Retail/Bilder-Pictures/SAFLAX-",'Basis-Tabelle-Samen'!N201,"-",'Basis-Tabelle-Samen'!J201,"-garden-to-go-lite-german.jpg")),
IF($C$1="Englisch - UK",HYPERLINK(CONCATENATE("https://www.saflax.de/0-WVK-Retail/Bilder-Pictures/SAFLAX-",'Basis-Tabelle-Samen'!N201,"-",'Basis-Tabelle-Samen'!J201,"-garden-to-go-lite-english.jpg")),
IF($C$1="Estnisch - EE",HYPERLINK(CONCATENATE("https://www.saflax.de/0-WVK-Retail/Bilder-Pictures/SAFLAX-",'Basis-Tabelle-Samen'!N201,"-",'Basis-Tabelle-Samen'!J201,"-garden-to-go-lite-estonian.jpg")),
IF($C$1="Finnisch - FI",HYPERLINK(CONCATENATE("https://www.saflax.de/0-WVK-Retail/Bilder-Pictures/SAFLAX-",'Basis-Tabelle-Samen'!N201,"-",'Basis-Tabelle-Samen'!J201,"-garden-to-go-lite-finnish.jpg")),
IF($C$1="Französisch - FR",HYPERLINK(CONCATENATE("https://www.saflax.de/0-WVK-Retail/Bilder-Pictures/SAFLAX-",'Basis-Tabelle-Samen'!N201,"-",'Basis-Tabelle-Samen'!J201,"-garden-to-go-lite-french.jpg")),
IF($C$1="Griechisch - GR",HYPERLINK(CONCATENATE("https://www.saflax.de/0-WVK-Retail/Bilder-Pictures/SAFLAX-",'Basis-Tabelle-Samen'!N201,"-",'Basis-Tabelle-Samen'!J201,"-garden-to-go-lite-greek.jpg")),
IF($C$1="Irisch - IE",HYPERLINK(CONCATENATE("https://www.saflax.de/0-WVK-Retail/Bilder-Pictures/SAFLAX-",'Basis-Tabelle-Samen'!N201,"-",'Basis-Tabelle-Samen'!J201,"-garden-to-go-lite-irish.jpg")),
IF($C$1="Isländisch - IS",HYPERLINK(CONCATENATE("https://www.saflax.de/0-WVK-Retail/Bilder-Pictures/SAFLAX-",'Basis-Tabelle-Samen'!N201,"-",'Basis-Tabelle-Samen'!J201,"-garden-to-go-lite-icelandic.jpg")),
IF($C$1="Italienisch - IT",HYPERLINK(CONCATENATE("https://www.saflax.de/0-WVK-Retail/Bilder-Pictures/SAFLAX-",'Basis-Tabelle-Samen'!N201,"-",'Basis-Tabelle-Samen'!J201,"-garden-to-go-lite-italian.jpg")),
IF($C$1="Japanisch - JP",HYPERLINK(CONCATENATE("https://www.saflax.de/0-WVK-Retail/Bilder-Pictures/SAFLAX-",'Basis-Tabelle-Samen'!N201,"-",'Basis-Tabelle-Samen'!J201,"-garden-to-go-lite-japanese.jpg")),
IF($C$1="Kroatisch - HR",HYPERLINK(CONCATENATE("https://www.saflax.de/0-WVK-Retail/Bilder-Pictures/SAFLAX-",'Basis-Tabelle-Samen'!N201,"-",'Basis-Tabelle-Samen'!J201,"-garden-to-go-lite-croatian.jpg")),
IF($C$1="Lettisch - LV",HYPERLINK(CONCATENATE("https://www.saflax.de/0-WVK-Retail/Bilder-Pictures/SAFLAX-",'Basis-Tabelle-Samen'!N201,"-",'Basis-Tabelle-Samen'!J201,"-garden-to-go-lite-latvian.jpg")),
IF($C$1="Litauisch - LT",HYPERLINK(CONCATENATE("https://www.saflax.de/0-WVK-Retail/Bilder-Pictures/SAFLAX-",'Basis-Tabelle-Samen'!N201,"-",'Basis-Tabelle-Samen'!J201,"-garden-to-go-lite-lithuanian.jpg")),
IF($C$1="Maltesisch - MT",HYPERLINK(CONCATENATE("https://www.saflax.de/0-WVK-Retail/Bilder-Pictures/SAFLAX-",'Basis-Tabelle-Samen'!N201,"-",'Basis-Tabelle-Samen'!J201,"-garden-to-go-lite-maltese.jpg")),
IF($C$1="Niederländisch - NL",HYPERLINK(CONCATENATE("https://www.saflax.de/0-WVK-Retail/Bilder-Pictures/SAFLAX-",'Basis-Tabelle-Samen'!N201,"-",'Basis-Tabelle-Samen'!J201,"-garden-to-go-lite-dutch.jpg")),
IF($C$1="Norwegisch - NO",HYPERLINK(CONCATENATE("https://www.saflax.de/0-WVK-Retail/Bilder-Pictures/SAFLAX-",'Basis-Tabelle-Samen'!N201,"-",'Basis-Tabelle-Samen'!J201,"-garden-to-go-lite-nowegian.jpg")),
IF($C$1="Polnisch - PL",HYPERLINK(CONCATENATE("https://www.saflax.de/0-WVK-Retail/Bilder-Pictures/SAFLAX-",'Basis-Tabelle-Samen'!N201,"-",'Basis-Tabelle-Samen'!J201,"-garden-to-go-lite-polish.jpg")),
IF($C$1="Portugiesisch - PT",HYPERLINK(CONCATENATE("https://www.saflax.de/0-WVK-Retail/Bilder-Pictures/SAFLAX-",'Basis-Tabelle-Samen'!N201,"-",'Basis-Tabelle-Samen'!J201,"-garden-to-go-lite-portuguese.jpg")),
IF($C$1="Rumänisch - RO",HYPERLINK(CONCATENATE("https://www.saflax.de/0-WVK-Retail/Bilder-Pictures/SAFLAX-",'Basis-Tabelle-Samen'!N201,"-",'Basis-Tabelle-Samen'!J201,"-garden-to-go-lite-romanian.jpg")),
IF($C$1="Schwedisch - SE",HYPERLINK(CONCATENATE("https://www.saflax.de/0-WVK-Retail/Bilder-Pictures/SAFLAX-",'Basis-Tabelle-Samen'!N201,"-",'Basis-Tabelle-Samen'!J201,"-garden-to-go-lite-swedish.jpg")),
IF($C$1="Slowakisch - SK",HYPERLINK(CONCATENATE("https://www.saflax.de/0-WVK-Retail/Bilder-Pictures/SAFLAX-",'Basis-Tabelle-Samen'!N201,"-",'Basis-Tabelle-Samen'!J201,"-garden-to-go-lite-slovak.jpg")),
IF($C$1="Slowenisch - SI",HYPERLINK(CONCATENATE("https://www.saflax.de/0-WVK-Retail/Bilder-Pictures/SAFLAX-",'Basis-Tabelle-Samen'!N201,"-",'Basis-Tabelle-Samen'!J201,"-garden-to-go-lite-slovenian.jpg")),
IF($C$1="Spanisch - ES",HYPERLINK(CONCATENATE("https://www.saflax.de/0-WVK-Retail/Bilder-Pictures/SAFLAX-",'Basis-Tabelle-Samen'!N201,"-",'Basis-Tabelle-Samen'!J201,"-garden-to-go-lite-spanish.jpg")),
IF($C$1="Tschechisch - CZ",HYPERLINK(CONCATENATE("https://www.saflax.de/0-WVK-Retail/Bilder-Pictures/SAFLAX-",'Basis-Tabelle-Samen'!N201,"-",'Basis-Tabelle-Samen'!J201,"-garden-to-go-lite-czech.jpg")),
IF($C$1="Türkisch - TR",HYPERLINK(CONCATENATE("https://www.saflax.de/0-WVK-Retail/Bilder-Pictures/SAFLAX-",'Basis-Tabelle-Samen'!N201,"-",'Basis-Tabelle-Samen'!J201,"-garden-to-go-lite-turkish.jpg")),
IF($C$1="Ungarisch - HU",HYPERLINK(CONCATENATE("https://www.saflax.de/0-WVK-Retail/Bilder-Pictures/SAFLAX-",'Basis-Tabelle-Samen'!N201,"-",'Basis-Tabelle-Samen'!J201,"-garden-to-go-lite-hungarian.jpg")),
" ACHTUNG")))))))))))))))))))))))))))))</f>
        <v>https://www.saflax.de/0-WVK-Retail/Bilder-Pictures/SAFLAX-85313-allium-schoenoprasum-garden-to-go-lite-english.jpg</v>
      </c>
      <c r="AO198" s="330" t="str">
        <f>IF(J198&lt;1,"",
IF($C$1="Bulgarisch - BG",HYPERLINK(CONCATENATE("https://www.saflax.de/0-WVK-Retail/Bilder-Pictures/SAFLAX-",'Basis-Tabelle-Samen'!Q201,"-",'Basis-Tabelle-Samen'!J201,"-garden-to-go-bulgarian.jpg")),
IF($C$1="Dänisch - DK",HYPERLINK(CONCATENATE("https://www.saflax.de/0-WVK-Retail/Bilder-Pictures/SAFLAX-",'Basis-Tabelle-Samen'!Q201,"-",'Basis-Tabelle-Samen'!J201,"-garden-to-go-danish.jpg")),
IF($C$1="Deutsch - DE",HYPERLINK(CONCATENATE("https://www.saflax.de/0-WVK-Retail/Bilder-Pictures/SAFLAX-",'Basis-Tabelle-Samen'!Q201,"-",'Basis-Tabelle-Samen'!J201,"-garden-to-go-german.jpg")),
IF($C$1="Englisch - UK",HYPERLINK(CONCATENATE("https://www.saflax.de/0-WVK-Retail/Bilder-Pictures/SAFLAX-",'Basis-Tabelle-Samen'!Q201,"-",'Basis-Tabelle-Samen'!J201,"-garden-to-go-english.jpg")),
IF($C$1="Estnisch - EE",HYPERLINK(CONCATENATE("https://www.saflax.de/0-WVK-Retail/Bilder-Pictures/SAFLAX-",'Basis-Tabelle-Samen'!Q201,"-",'Basis-Tabelle-Samen'!J201,"-garden-to-go-estonian.jpg")),
IF($C$1="Finnisch - FI",HYPERLINK(CONCATENATE("https://www.saflax.de/0-WVK-Retail/Bilder-Pictures/SAFLAX-",'Basis-Tabelle-Samen'!Q201,"-",'Basis-Tabelle-Samen'!J201,"-garden-to-go-finnish.jpg")),
IF($C$1="Französisch - FR",HYPERLINK(CONCATENATE("https://www.saflax.de/0-WVK-Retail/Bilder-Pictures/SAFLAX-",'Basis-Tabelle-Samen'!Q201,"-",'Basis-Tabelle-Samen'!J201,"-garden-to-go-french.jpg")),
IF($C$1="Griechisch - GR",HYPERLINK(CONCATENATE("https://www.saflax.de/0-WVK-Retail/Bilder-Pictures/SAFLAX-",'Basis-Tabelle-Samen'!Q201,"-",'Basis-Tabelle-Samen'!J201,"-garden-to-go-greek.jpg")),
IF($C$1="Irisch - IE",HYPERLINK(CONCATENATE("https://www.saflax.de/0-WVK-Retail/Bilder-Pictures/SAFLAX-",'Basis-Tabelle-Samen'!Q201,"-",'Basis-Tabelle-Samen'!J201,"-garden-to-go-irish.jpg")),
IF($C$1="Isländisch - IS",HYPERLINK(CONCATENATE("https://www.saflax.de/0-WVK-Retail/Bilder-Pictures/SAFLAX-",'Basis-Tabelle-Samen'!Q201,"-",'Basis-Tabelle-Samen'!J201,"-garden-to-go-icelandic.jpg")),
IF($C$1="Italienisch - IT",HYPERLINK(CONCATENATE("https://www.saflax.de/0-WVK-Retail/Bilder-Pictures/SAFLAX-",'Basis-Tabelle-Samen'!Q201,"-",'Basis-Tabelle-Samen'!J201,"-garden-to-go-italian.jpg")),
IF($C$1="Japanisch - JP",HYPERLINK(CONCATENATE("https://www.saflax.de/0-WVK-Retail/Bilder-Pictures/SAFLAX-",'Basis-Tabelle-Samen'!Q201,"-",'Basis-Tabelle-Samen'!J201,"-garden-to-go-japanese.jpg")),
IF($C$1="Kroatisch - HR",HYPERLINK(CONCATENATE("https://www.saflax.de/0-WVK-Retail/Bilder-Pictures/SAFLAX-",'Basis-Tabelle-Samen'!Q201,"-",'Basis-Tabelle-Samen'!J201,"-garden-to-go-croatian.jpg")),
IF($C$1="Lettisch - LV",HYPERLINK(CONCATENATE("https://www.saflax.de/0-WVK-Retail/Bilder-Pictures/SAFLAX-",'Basis-Tabelle-Samen'!Q201,"-",'Basis-Tabelle-Samen'!J201,"-garden-to-go-latvian.jpg")),
IF($C$1="Litauisch - LT",HYPERLINK(CONCATENATE("https://www.saflax.de/0-WVK-Retail/Bilder-Pictures/SAFLAX-",'Basis-Tabelle-Samen'!Q201,"-",'Basis-Tabelle-Samen'!J201,"-garden-to-go-lithuanian.jpg")),
IF($C$1="Maltesisch - MT",HYPERLINK(CONCATENATE("https://www.saflax.de/0-WVK-Retail/Bilder-Pictures/SAFLAX-",'Basis-Tabelle-Samen'!Q201,"-",'Basis-Tabelle-Samen'!J201,"-garden-to-go-maltese.jpg")),
IF($C$1="Niederländisch - NL",HYPERLINK(CONCATENATE("https://www.saflax.de/0-WVK-Retail/Bilder-Pictures/SAFLAX-",'Basis-Tabelle-Samen'!Q201,"-",'Basis-Tabelle-Samen'!J201,"-garden-to-go-dutch.jpg")),
IF($C$1="Norwegisch - NO",HYPERLINK(CONCATENATE("https://www.saflax.de/0-WVK-Retail/Bilder-Pictures/SAFLAX-",'Basis-Tabelle-Samen'!Q201,"-",'Basis-Tabelle-Samen'!J201,"-garden-to-go-nowegian.jpg")),
IF($C$1="Polnisch - PL",HYPERLINK(CONCATENATE("https://www.saflax.de/0-WVK-Retail/Bilder-Pictures/SAFLAX-",'Basis-Tabelle-Samen'!Q201,"-",'Basis-Tabelle-Samen'!J201,"-garden-to-go-polish.jpg")),
IF($C$1="Portugiesisch - PT",HYPERLINK(CONCATENATE("https://www.saflax.de/0-WVK-Retail/Bilder-Pictures/SAFLAX-",'Basis-Tabelle-Samen'!Q201,"-",'Basis-Tabelle-Samen'!J201,"-garden-to-go-portuguese.jpg")),
IF($C$1="Rumänisch - RO",HYPERLINK(CONCATENATE("https://www.saflax.de/0-WVK-Retail/Bilder-Pictures/SAFLAX-",'Basis-Tabelle-Samen'!Q201,"-",'Basis-Tabelle-Samen'!J201,"-garden-to-go-romanian.jpg")),
IF($C$1="Schwedisch - SE",HYPERLINK(CONCATENATE("https://www.saflax.de/0-WVK-Retail/Bilder-Pictures/SAFLAX-",'Basis-Tabelle-Samen'!Q201,"-",'Basis-Tabelle-Samen'!J201,"-garden-to-go-swedish.jpg")),
IF($C$1="Slowakisch - SK",HYPERLINK(CONCATENATE("https://www.saflax.de/0-WVK-Retail/Bilder-Pictures/SAFLAX-",'Basis-Tabelle-Samen'!Q201,"-",'Basis-Tabelle-Samen'!J201,"-garden-to-go-slovak.jpg")),
IF($C$1="Slowenisch - SI",HYPERLINK(CONCATENATE("https://www.saflax.de/0-WVK-Retail/Bilder-Pictures/SAFLAX-",'Basis-Tabelle-Samen'!Q201,"-",'Basis-Tabelle-Samen'!J201,"-garden-to-go-slovenian.jpg")),
IF($C$1="Spanisch - ES",HYPERLINK(CONCATENATE("https://www.saflax.de/0-WVK-Retail/Bilder-Pictures/SAFLAX-",'Basis-Tabelle-Samen'!Q201,"-",'Basis-Tabelle-Samen'!J201,"-garden-to-go-spanish.jpg")),
IF($C$1="Tschechisch - CZ",HYPERLINK(CONCATENATE("https://www.saflax.de/0-WVK-Retail/Bilder-Pictures/SAFLAX-",'Basis-Tabelle-Samen'!Q201,"-",'Basis-Tabelle-Samen'!J201,"-garden-to-go-czech.jpg")),
IF($C$1="Türkisch - TR",HYPERLINK(CONCATENATE("https://www.saflax.de/0-WVK-Retail/Bilder-Pictures/SAFLAX-",'Basis-Tabelle-Samen'!Q201,"-",'Basis-Tabelle-Samen'!J201,"-garden-to-go-turkish.jpg")),
IF($C$1="Ungarisch - HU",HYPERLINK(CONCATENATE("https://www.saflax.de/0-WVK-Retail/Bilder-Pictures/SAFLAX-",'Basis-Tabelle-Samen'!Q201,"-",'Basis-Tabelle-Samen'!J201,"-garden-to-go-hungarian.jpg")),
" ACHTUNG")))))))))))))))))))))))))))))</f>
        <v>https://www.saflax.de/0-WVK-Retail/Bilder-Pictures/SAFLAX-55313-allium-schoenoprasum-garden-to-go-english.jpg</v>
      </c>
      <c r="AP198" s="330" t="str">
        <f>IF(K198&lt;1,"",
IF($C$1="Bulgarisch - BG",HYPERLINK(CONCATENATE("https://www.saflax.de/0-WVK-Retail/Bilder-Pictures/SAFLAX-",'Basis-Tabelle-Samen'!T201,"-",'Basis-Tabelle-Samen'!J201,"-cultivation-set-bulgarian.jpg")),
IF($C$1="Dänisch - DK",HYPERLINK(CONCATENATE("https://www.saflax.de/0-WVK-Retail/Bilder-Pictures/SAFLAX-",'Basis-Tabelle-Samen'!T201,"-",'Basis-Tabelle-Samen'!J201,"-cultivation-set-danish.jpg")),
IF($C$1="Deutsch - DE",HYPERLINK(CONCATENATE("https://www.saflax.de/0-WVK-Retail/Bilder-Pictures/SAFLAX-",'Basis-Tabelle-Samen'!T201,"-",'Basis-Tabelle-Samen'!J201,"-cultivation-set-german.jpg")),
IF($C$1="Englisch - UK",HYPERLINK(CONCATENATE("https://www.saflax.de/0-WVK-Retail/Bilder-Pictures/SAFLAX-",'Basis-Tabelle-Samen'!T201,"-",'Basis-Tabelle-Samen'!J201,"-cultivation-set-english.jpg")),
IF($C$1="Estnisch - EE",HYPERLINK(CONCATENATE("https://www.saflax.de/0-WVK-Retail/Bilder-Pictures/SAFLAX-",'Basis-Tabelle-Samen'!T201,"-",'Basis-Tabelle-Samen'!J201,"-cultivation-set-estonian.jpg")),
IF($C$1="Finnisch - FI",HYPERLINK(CONCATENATE("https://www.saflax.de/0-WVK-Retail/Bilder-Pictures/SAFLAX-",'Basis-Tabelle-Samen'!T201,"-",'Basis-Tabelle-Samen'!J201,"-cultivation-set-finnish.jpg")),
IF($C$1="Französisch - FR",HYPERLINK(CONCATENATE("https://www.saflax.de/0-WVK-Retail/Bilder-Pictures/SAFLAX-",'Basis-Tabelle-Samen'!T201,"-",'Basis-Tabelle-Samen'!J201,"-cultivation-set-french.jpg")),
IF($C$1="Griechisch - GR",HYPERLINK(CONCATENATE("https://www.saflax.de/0-WVK-Retail/Bilder-Pictures/SAFLAX-",'Basis-Tabelle-Samen'!T201,"-",'Basis-Tabelle-Samen'!J201,"-cultivation-set-greek.jpg")),
IF($C$1="Irisch - IE",HYPERLINK(CONCATENATE("https://www.saflax.de/0-WVK-Retail/Bilder-Pictures/SAFLAX-",'Basis-Tabelle-Samen'!T201,"-",'Basis-Tabelle-Samen'!J201,"-cultivation-set-irish.jpg")),
IF($C$1="Isländisch - IS",HYPERLINK(CONCATENATE("https://www.saflax.de/0-WVK-Retail/Bilder-Pictures/SAFLAX-",'Basis-Tabelle-Samen'!T201,"-",'Basis-Tabelle-Samen'!J201,"-cultivation-set-icelandic.jpg")),
IF($C$1="Italienisch - IT",HYPERLINK(CONCATENATE("https://www.saflax.de/0-WVK-Retail/Bilder-Pictures/SAFLAX-",'Basis-Tabelle-Samen'!T201,"-",'Basis-Tabelle-Samen'!J201,"-cultivation-set-italian.jpg")),
IF($C$1="Japanisch - JP",HYPERLINK(CONCATENATE("https://www.saflax.de/0-WVK-Retail/Bilder-Pictures/SAFLAX-",'Basis-Tabelle-Samen'!T201,"-",'Basis-Tabelle-Samen'!J201,"-cultivation-set-japanese.jpg")),
IF($C$1="Kroatisch - HR",HYPERLINK(CONCATENATE("https://www.saflax.de/0-WVK-Retail/Bilder-Pictures/SAFLAX-",'Basis-Tabelle-Samen'!T201,"-",'Basis-Tabelle-Samen'!J201,"-cultivation-set-croatian.jpg")),
IF($C$1="Lettisch - LV",HYPERLINK(CONCATENATE("https://www.saflax.de/0-WVK-Retail/Bilder-Pictures/SAFLAX-",'Basis-Tabelle-Samen'!T201,"-",'Basis-Tabelle-Samen'!J201,"-cultivation-set-latvian.jpg")),
IF($C$1="Litauisch - LT",HYPERLINK(CONCATENATE("https://www.saflax.de/0-WVK-Retail/Bilder-Pictures/SAFLAX-",'Basis-Tabelle-Samen'!T201,"-",'Basis-Tabelle-Samen'!J201,"-cultivation-set-lithuanian.jpg")),
IF($C$1="Maltesisch - MT",HYPERLINK(CONCATENATE("https://www.saflax.de/0-WVK-Retail/Bilder-Pictures/SAFLAX-",'Basis-Tabelle-Samen'!T201,"-",'Basis-Tabelle-Samen'!J201,"-cultivation-set-maltese.jpg")),
IF($C$1="Niederländisch - NL",HYPERLINK(CONCATENATE("https://www.saflax.de/0-WVK-Retail/Bilder-Pictures/SAFLAX-",'Basis-Tabelle-Samen'!T201,"-",'Basis-Tabelle-Samen'!J201,"-cultivation-set-dutch.jpg")),
IF($C$1="Norwegisch - NO",HYPERLINK(CONCATENATE("https://www.saflax.de/0-WVK-Retail/Bilder-Pictures/SAFLAX-",'Basis-Tabelle-Samen'!T201,"-",'Basis-Tabelle-Samen'!J201,"-cultivation-set-nowegian.jpg")),
IF($C$1="Polnisch - PL",HYPERLINK(CONCATENATE("https://www.saflax.de/0-WVK-Retail/Bilder-Pictures/SAFLAX-",'Basis-Tabelle-Samen'!T201,"-",'Basis-Tabelle-Samen'!J201,"-cultivation-set-polish.jpg")),
IF($C$1="Portugiesisch - PT",HYPERLINK(CONCATENATE("https://www.saflax.de/0-WVK-Retail/Bilder-Pictures/SAFLAX-",'Basis-Tabelle-Samen'!T201,"-",'Basis-Tabelle-Samen'!J201,"-cultivation-set-portuguese.jpg")),
IF($C$1="Rumänisch - RO",HYPERLINK(CONCATENATE("https://www.saflax.de/0-WVK-Retail/Bilder-Pictures/SAFLAX-",'Basis-Tabelle-Samen'!T201,"-",'Basis-Tabelle-Samen'!J201,"-cultivation-set-romanian.jpg")),
IF($C$1="Schwedisch - SE",HYPERLINK(CONCATENATE("https://www.saflax.de/0-WVK-Retail/Bilder-Pictures/SAFLAX-",'Basis-Tabelle-Samen'!T201,"-",'Basis-Tabelle-Samen'!J201,"-cultivation-set-swedish.jpg")),
IF($C$1="Slowakisch - SK",HYPERLINK(CONCATENATE("https://www.saflax.de/0-WVK-Retail/Bilder-Pictures/SAFLAX-",'Basis-Tabelle-Samen'!T201,"-",'Basis-Tabelle-Samen'!J201,"-cultivation-set-slovak.jpg")),
IF($C$1="Slowenisch - SI",HYPERLINK(CONCATENATE("https://www.saflax.de/0-WVK-Retail/Bilder-Pictures/SAFLAX-",'Basis-Tabelle-Samen'!T201,"-",'Basis-Tabelle-Samen'!J201,"-cultivation-set-slovenian.jpg")),
IF($C$1="Spanisch - ES",HYPERLINK(CONCATENATE("https://www.saflax.de/0-WVK-Retail/Bilder-Pictures/SAFLAX-",'Basis-Tabelle-Samen'!T201,"-",'Basis-Tabelle-Samen'!J201,"-cultivation-set-spanish.jpg")),
IF($C$1="Tschechisch - CZ",HYPERLINK(CONCATENATE("https://www.saflax.de/0-WVK-Retail/Bilder-Pictures/SAFLAX-",'Basis-Tabelle-Samen'!T201,"-",'Basis-Tabelle-Samen'!J201,"-cultivation-set-czech.jpg")),
IF($C$1="Türkisch - TR",HYPERLINK(CONCATENATE("https://www.saflax.de/0-WVK-Retail/Bilder-Pictures/SAFLAX-",'Basis-Tabelle-Samen'!T201,"-",'Basis-Tabelle-Samen'!J201,"-cultivation-set-turkish.jpg")),
IF($C$1="Ungarisch - HU",HYPERLINK(CONCATENATE("https://www.saflax.de/0-WVK-Retail/Bilder-Pictures/SAFLAX-",'Basis-Tabelle-Samen'!T201,"-",'Basis-Tabelle-Samen'!J201,"-cultivation-set-hungarian.jpg")),
" ACHTUNG")))))))))))))))))))))))))))))</f>
        <v>https://www.saflax.de/0-WVK-Retail/Bilder-Pictures/SAFLAX-35313-allium-schoenoprasum-cultivation-set-english.jpg</v>
      </c>
      <c r="AQ198" s="330" t="str">
        <f>IF(L198&lt;1,"",
IF($C$1="Bulgarisch - BG",HYPERLINK(CONCATENATE("https://www.saflax.de/0-WVK-Retail/Bilder-Pictures/SAFLAX-",'Basis-Tabelle-Samen'!W201,"-",'Basis-Tabelle-Samen'!J201,"-garden-in-the-bag-bulgarian.jpg")),
IF($C$1="Dänisch - DK",HYPERLINK(CONCATENATE("https://www.saflax.de/0-WVK-Retail/Bilder-Pictures/SAFLAX-",'Basis-Tabelle-Samen'!W201,"-",'Basis-Tabelle-Samen'!J201,"-garden-in-the-bag-danish.jpg")),
IF($C$1="Deutsch - DE",HYPERLINK(CONCATENATE("https://www.saflax.de/0-WVK-Retail/Bilder-Pictures/SAFLAX-",'Basis-Tabelle-Samen'!W201,"-",'Basis-Tabelle-Samen'!J201,"-garden-in-the-bag-german.jpg")),
IF($C$1="Englisch - UK",HYPERLINK(CONCATENATE("https://www.saflax.de/0-WVK-Retail/Bilder-Pictures/SAFLAX-",'Basis-Tabelle-Samen'!W201,"-",'Basis-Tabelle-Samen'!J201,"-garden-in-the-bag-english.jpg")),
IF($C$1="Estnisch - EE",HYPERLINK(CONCATENATE("https://www.saflax.de/0-WVK-Retail/Bilder-Pictures/SAFLAX-",'Basis-Tabelle-Samen'!W201,"-",'Basis-Tabelle-Samen'!J201,"-garden-in-the-bag-estonian.jpg")),
IF($C$1="Finnisch - FI",HYPERLINK(CONCATENATE("https://www.saflax.de/0-WVK-Retail/Bilder-Pictures/SAFLAX-",'Basis-Tabelle-Samen'!W201,"-",'Basis-Tabelle-Samen'!J201,"-garden-in-the-bag-finnish.jpg")),
IF($C$1="Französisch - FR",HYPERLINK(CONCATENATE("https://www.saflax.de/0-WVK-Retail/Bilder-Pictures/SAFLAX-",'Basis-Tabelle-Samen'!W201,"-",'Basis-Tabelle-Samen'!J201,"-garden-in-the-bag-french.jpg")),
IF($C$1="Griechisch - GR",HYPERLINK(CONCATENATE("https://www.saflax.de/0-WVK-Retail/Bilder-Pictures/SAFLAX-",'Basis-Tabelle-Samen'!W201,"-",'Basis-Tabelle-Samen'!J201,"-garden-in-the-bag-greek.jpg")),
IF($C$1="Irisch - IE",HYPERLINK(CONCATENATE("https://www.saflax.de/0-WVK-Retail/Bilder-Pictures/SAFLAX-",'Basis-Tabelle-Samen'!W201,"-",'Basis-Tabelle-Samen'!J201,"-garden-in-the-bag-irish.jpg")),
IF($C$1="Isländisch - IS",HYPERLINK(CONCATENATE("https://www.saflax.de/0-WVK-Retail/Bilder-Pictures/SAFLAX-",'Basis-Tabelle-Samen'!W201,"-",'Basis-Tabelle-Samen'!J201,"-garden-in-the-bag-icelandic.jpg")),
IF($C$1="Italienisch - IT",HYPERLINK(CONCATENATE("https://www.saflax.de/0-WVK-Retail/Bilder-Pictures/SAFLAX-",'Basis-Tabelle-Samen'!W201,"-",'Basis-Tabelle-Samen'!J201,"-garden-in-the-bag-italian.jpg")),
IF($C$1="Japanisch - JP",HYPERLINK(CONCATENATE("https://www.saflax.de/0-WVK-Retail/Bilder-Pictures/SAFLAX-",'Basis-Tabelle-Samen'!W201,"-",'Basis-Tabelle-Samen'!J201,"-garden-in-the-bag-japanese.jpg")),
IF($C$1="Kroatisch - HR",HYPERLINK(CONCATENATE("https://www.saflax.de/0-WVK-Retail/Bilder-Pictures/SAFLAX-",'Basis-Tabelle-Samen'!W201,"-",'Basis-Tabelle-Samen'!J201,"-garden-in-the-bag-croatian.jpg")),
IF($C$1="Lettisch - LV",HYPERLINK(CONCATENATE("https://www.saflax.de/0-WVK-Retail/Bilder-Pictures/SAFLAX-",'Basis-Tabelle-Samen'!W201,"-",'Basis-Tabelle-Samen'!J201,"-garden-in-the-bag-latvian.jpg")),
IF($C$1="Litauisch - LT",HYPERLINK(CONCATENATE("https://www.saflax.de/0-WVK-Retail/Bilder-Pictures/SAFLAX-",'Basis-Tabelle-Samen'!W201,"-",'Basis-Tabelle-Samen'!J201,"-garden-in-the-bag-lithuanian.jpg")),
IF($C$1="Maltesisch - MT",HYPERLINK(CONCATENATE("https://www.saflax.de/0-WVK-Retail/Bilder-Pictures/SAFLAX-",'Basis-Tabelle-Samen'!W201,"-",'Basis-Tabelle-Samen'!J201,"-garden-in-the-bag-maltese.jpg")),
IF($C$1="Niederländisch - NL",HYPERLINK(CONCATENATE("https://www.saflax.de/0-WVK-Retail/Bilder-Pictures/SAFLAX-",'Basis-Tabelle-Samen'!W201,"-",'Basis-Tabelle-Samen'!J201,"-garden-in-the-bag-dutch.jpg")),
IF($C$1="Norwegisch - NO",HYPERLINK(CONCATENATE("https://www.saflax.de/0-WVK-Retail/Bilder-Pictures/SAFLAX-",'Basis-Tabelle-Samen'!W201,"-",'Basis-Tabelle-Samen'!J201,"-garden-in-the-bag-nowegian.jpg")),
IF($C$1="Polnisch - PL",HYPERLINK(CONCATENATE("https://www.saflax.de/0-WVK-Retail/Bilder-Pictures/SAFLAX-",'Basis-Tabelle-Samen'!W201,"-",'Basis-Tabelle-Samen'!J201,"-garden-in-the-bag-polish.jpg")),
IF($C$1="Portugiesisch - PT",HYPERLINK(CONCATENATE("https://www.saflax.de/0-WVK-Retail/Bilder-Pictures/SAFLAX-",'Basis-Tabelle-Samen'!W201,"-",'Basis-Tabelle-Samen'!J201,"-garden-in-the-bag-portuguese.jpg")),
IF($C$1="Rumänisch - RO",HYPERLINK(CONCATENATE("https://www.saflax.de/0-WVK-Retail/Bilder-Pictures/SAFLAX-",'Basis-Tabelle-Samen'!W201,"-",'Basis-Tabelle-Samen'!J201,"-garden-in-the-bag-romanian.jpg")),
IF($C$1="Schwedisch - SE",HYPERLINK(CONCATENATE("https://www.saflax.de/0-WVK-Retail/Bilder-Pictures/SAFLAX-",'Basis-Tabelle-Samen'!W201,"-",'Basis-Tabelle-Samen'!J201,"-garden-in-the-bag-swedish.jpg")),
IF($C$1="Slowakisch - SK",HYPERLINK(CONCATENATE("https://www.saflax.de/0-WVK-Retail/Bilder-Pictures/SAFLAX-",'Basis-Tabelle-Samen'!W201,"-",'Basis-Tabelle-Samen'!J201,"-garden-in-the-bag-slovak.jpg")),
IF($C$1="Slowenisch - SI",HYPERLINK(CONCATENATE("https://www.saflax.de/0-WVK-Retail/Bilder-Pictures/SAFLAX-",'Basis-Tabelle-Samen'!W201,"-",'Basis-Tabelle-Samen'!J201,"-garden-in-the-bag-slovenian.jpg")),
IF($C$1="Spanisch - ES",HYPERLINK(CONCATENATE("https://www.saflax.de/0-WVK-Retail/Bilder-Pictures/SAFLAX-",'Basis-Tabelle-Samen'!W201,"-",'Basis-Tabelle-Samen'!J201,"-garden-in-the-bag-spanish.jpg")),
IF($C$1="Tschechisch - CZ",HYPERLINK(CONCATENATE("https://www.saflax.de/0-WVK-Retail/Bilder-Pictures/SAFLAX-",'Basis-Tabelle-Samen'!W201,"-",'Basis-Tabelle-Samen'!J201,"-garden-in-the-bag-czech.jpg")),
IF($C$1="Türkisch - TR",HYPERLINK(CONCATENATE("https://www.saflax.de/0-WVK-Retail/Bilder-Pictures/SAFLAX-",'Basis-Tabelle-Samen'!W201,"-",'Basis-Tabelle-Samen'!J201,"-garden-in-the-bag-turkish.jpg")),
IF($C$1="Ungarisch - HU",HYPERLINK(CONCATENATE("https://www.saflax.de/0-WVK-Retail/Bilder-Pictures/SAFLAX-",'Basis-Tabelle-Samen'!W201,"-",'Basis-Tabelle-Samen'!J201,"-garden-in-the-bag-hungarian.jpg")),
" ACHTUNG")))))))))))))))))))))))))))))</f>
        <v>https://www.saflax.de/0-WVK-Retail/Bilder-Pictures/SAFLAX-65313-allium-schoenoprasum-garden-in-the-bag-english.jpg</v>
      </c>
    </row>
    <row r="199" spans="1:43" ht="17.100000000000001" customHeight="1" x14ac:dyDescent="0.2">
      <c r="A199" s="318" t="str">
        <f>IF('Basis-Tabelle-Samen'!A210="","",IF($C$1="Deutsch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199" s="319" t="str">
        <f>'Basis-Tabelle-Samen'!I210</f>
        <v>Allium tuberosum</v>
      </c>
      <c r="C199" s="316" t="str">
        <f>IF($C$1="Bulgarisch - BG",'Basis-Tabelle-Samen'!Z210,
IF($C$1="Dänisch - DK",'Basis-Tabelle-Samen'!AA210,
IF($C$1="Deutsch - DE",'Basis-Tabelle-Samen'!AB210,
IF($C$1="Englisch - UK",'Basis-Tabelle-Samen'!AC210,
IF($C$1="Estnisch - EE",'Basis-Tabelle-Samen'!AD210,
IF($C$1="Finnisch - FI",'Basis-Tabelle-Samen'!AE210,
IF($C$1="Französisch - FR",'Basis-Tabelle-Samen'!AF210,
IF($C$1="Griechisch - GR",'Basis-Tabelle-Samen'!AG210,
IF($C$1="Irisch - IE",'Basis-Tabelle-Samen'!AH210,
IF($C$1="Isländisch - IS",'Basis-Tabelle-Samen'!AI210,
IF($C$1="Italienisch - IT",'Basis-Tabelle-Samen'!AJ210,
IF($C$1="Japanisch - JP",'Basis-Tabelle-Samen'!AK210,
IF($C$1="Kroatisch - HR",'Basis-Tabelle-Samen'!AL210,
IF($C$1="Lettisch - LV",'Basis-Tabelle-Samen'!AM210,
IF($C$1="Litauisch - LT",'Basis-Tabelle-Samen'!AN210,
IF($C$1="Maltesisch - MT",'Basis-Tabelle-Samen'!AO210,
IF($C$1="Niederländisch - NL",'Basis-Tabelle-Samen'!AP210,
IF($C$1="Norwegisch - NO",'Basis-Tabelle-Samen'!AQ210,
IF($C$1="Polnisch - PL",'Basis-Tabelle-Samen'!AR210,
IF($C$1="Portugiesisch - PT",'Basis-Tabelle-Samen'!AS210,
IF($C$1="Rumänisch - RO",'Basis-Tabelle-Samen'!AT210,
IF($C$1="Schwedisch - SE",'Basis-Tabelle-Samen'!AU210,
IF($C$1="Slowakisch - SK",'Basis-Tabelle-Samen'!AV210,
IF($C$1="Slowenisch - SI",'Basis-Tabelle-Samen'!AW210,
IF($C$1="Spanisch - ES",'Basis-Tabelle-Samen'!AX210,
IF($C$1="Tschechisch - CZ",'Basis-Tabelle-Samen'!AY210,
IF($C$1="Türkisch - TR",'Basis-Tabelle-Samen'!AZ210,
IF($C$1="Ungarisch - HU",'Basis-Tabelle-Samen'!BA210,
" ACHTUNG"))))))))))))))))))))))))))))</f>
        <v>Organic - Garlic-Chives</v>
      </c>
      <c r="D199" s="320">
        <f>'Basis-Tabelle-Samen'!F210</f>
        <v>100</v>
      </c>
      <c r="E199" s="321" t="str">
        <f>'Basis-Tabelle-Samen'!H210</f>
        <v>7 %</v>
      </c>
      <c r="F199" s="322" t="str">
        <f>IF('Basis-Tabelle-Samen'!G210="","",'Basis-Tabelle-Samen'!G210)</f>
        <v>03</v>
      </c>
      <c r="G199" s="320">
        <f>'Basis-Tabelle-Samen'!C210</f>
        <v>15322</v>
      </c>
      <c r="H199" s="323">
        <f>'Basis-Tabelle-Samen'!D210</f>
        <v>4055473153223</v>
      </c>
      <c r="I199" s="324">
        <f>'Basis-Tabelle-Samen'!E210</f>
        <v>2.0499999999999998</v>
      </c>
      <c r="J199" s="325">
        <f t="shared" si="3"/>
        <v>12</v>
      </c>
      <c r="K199" s="326">
        <f>'Basis-Tabelle-Samen'!K210</f>
        <v>75322</v>
      </c>
      <c r="L199" s="323">
        <f>'Basis-Tabelle-Samen'!L210</f>
        <v>4055473753225</v>
      </c>
      <c r="M199" s="324">
        <f>'Basis-Tabelle-Samen'!M210</f>
        <v>2.4500000000000002</v>
      </c>
      <c r="N199" s="326">
        <f>IF(K199&lt;1,"",'3'!$I$15)</f>
        <v>15</v>
      </c>
      <c r="O199" s="327">
        <f>IF(K199&lt;1,"",'3'!$J$11)</f>
        <v>90</v>
      </c>
      <c r="P199" s="326">
        <f>'Basis-Tabelle-Samen'!N210</f>
        <v>85322</v>
      </c>
      <c r="Q199" s="323">
        <f>'Basis-Tabelle-Samen'!O210</f>
        <v>4055473853222</v>
      </c>
      <c r="R199" s="328">
        <f>'Basis-Tabelle-Samen'!P210</f>
        <v>3.75</v>
      </c>
      <c r="S199" s="326">
        <f>IF(R199&lt;1,"",'3'!$M$15)</f>
        <v>18</v>
      </c>
      <c r="T199" s="327">
        <f>IF(R199&lt;1,"",'3'!$N$11)</f>
        <v>72</v>
      </c>
      <c r="U199" s="326">
        <f>'Basis-Tabelle-Samen'!Q210</f>
        <v>55322</v>
      </c>
      <c r="V199" s="323">
        <f>'Basis-Tabelle-Samen'!R210</f>
        <v>4055473553221</v>
      </c>
      <c r="W199" s="324">
        <f>'Basis-Tabelle-Samen'!S210</f>
        <v>4.95</v>
      </c>
      <c r="X199" s="326">
        <f>IF(U199&lt;1,"",'3'!$Q$15)</f>
        <v>6</v>
      </c>
      <c r="Y199" s="327">
        <f>IF(U199&lt;1,"",'3'!$R$11)</f>
        <v>24</v>
      </c>
      <c r="Z199" s="326">
        <f>'Basis-Tabelle-Samen'!T210</f>
        <v>35322</v>
      </c>
      <c r="AA199" s="323">
        <f>'Basis-Tabelle-Samen'!U210</f>
        <v>4055473353227</v>
      </c>
      <c r="AB199" s="324">
        <f>'Basis-Tabelle-Samen'!V210</f>
        <v>6.75</v>
      </c>
      <c r="AC199" s="326">
        <f>IF(Z199&lt;1,"",'3'!$U$15)</f>
        <v>6</v>
      </c>
      <c r="AD199" s="327">
        <f>IF(Z199&lt;1,"",'3'!$V$11)</f>
        <v>24</v>
      </c>
      <c r="AE199" s="326">
        <f>'Basis-Tabelle-Samen'!W210</f>
        <v>65322</v>
      </c>
      <c r="AF199" s="323">
        <f>'Basis-Tabelle-Samen'!X210</f>
        <v>4055473653228</v>
      </c>
      <c r="AG199" s="324">
        <f>'Basis-Tabelle-Samen'!Y210</f>
        <v>2.95</v>
      </c>
      <c r="AH199" s="326">
        <f>IF(AE199&lt;1,"",'3'!$Y$15)</f>
        <v>8</v>
      </c>
      <c r="AI199" s="327">
        <f>IF(AE199&lt;1,"",'3'!$Z$11)</f>
        <v>64</v>
      </c>
      <c r="AJ199" s="315"/>
      <c r="AK199" s="316" t="str">
        <f>IF(G199&lt;1,"",
IF($C$1="Bulgarisch - BG",HYPERLINK(CONCATENATE("https://www.saflax.de/0-WVK-Retail/Bilder-Pictures/SAFLAX-",'Basis-Tabelle-Samen'!C210,"-",'Basis-Tabelle-Samen'!J210,"-seed-package-front-cr-bulgarian.jpg")),
IF($C$1="Dänisch - DK",HYPERLINK(CONCATENATE("https://www.saflax.de/0-WVK-Retail/Bilder-Pictures/SAFLAX-",'Basis-Tabelle-Samen'!C210,"-",'Basis-Tabelle-Samen'!J210,"-seed-package-front-cr-danish.jpg")),
IF($C$1="Deutsch - DE",HYPERLINK(CONCATENATE("https://www.saflax.de/0-WVK-Retail/Bilder-Pictures/SAFLAX-",'Basis-Tabelle-Samen'!C210,"-",'Basis-Tabelle-Samen'!J210,"-seed-package-front-cr-german.jpg")),
IF($C$1="Englisch - UK",HYPERLINK(CONCATENATE("https://www.saflax.de/0-WVK-Retail/Bilder-Pictures/SAFLAX-",'Basis-Tabelle-Samen'!C210,"-",'Basis-Tabelle-Samen'!J210,"-seed-package-front-cr-english.jpg")),
IF($C$1="Estnisch - EE",HYPERLINK(CONCATENATE("https://www.saflax.de/0-WVK-Retail/Bilder-Pictures/SAFLAX-",'Basis-Tabelle-Samen'!C210,"-",'Basis-Tabelle-Samen'!J210,"-seed-package-front-cr-estonian.jpg")),
IF($C$1="Finnisch - FI",HYPERLINK(CONCATENATE("https://www.saflax.de/0-WVK-Retail/Bilder-Pictures/SAFLAX-",'Basis-Tabelle-Samen'!C210,"-",'Basis-Tabelle-Samen'!J210,"-seed-package-front-cr-finnish.jpg")),
IF($C$1="Französisch - FR",HYPERLINK(CONCATENATE("https://www.saflax.de/0-WVK-Retail/Bilder-Pictures/SAFLAX-",'Basis-Tabelle-Samen'!C210,"-",'Basis-Tabelle-Samen'!J210,"-seed-package-front-cr-french.jpg")),
IF($C$1="Griechisch - GR",HYPERLINK(CONCATENATE("https://www.saflax.de/0-WVK-Retail/Bilder-Pictures/SAFLAX-",'Basis-Tabelle-Samen'!C210,"-",'Basis-Tabelle-Samen'!J210,"-seed-package-front-cr-greek.jpg")),
IF($C$1="Irisch - IE",HYPERLINK(CONCATENATE("https://www.saflax.de/0-WVK-Retail/Bilder-Pictures/SAFLAX-",'Basis-Tabelle-Samen'!C210,"-",'Basis-Tabelle-Samen'!J210,"-seed-package-front-cr-irish.jpg")),
IF($C$1="Isländisch - IS",HYPERLINK(CONCATENATE("https://www.saflax.de/0-WVK-Retail/Bilder-Pictures/SAFLAX-",'Basis-Tabelle-Samen'!C210,"-",'Basis-Tabelle-Samen'!J210,"-seed-package-front-cr-icelandic.jpg")),
IF($C$1="Italienisch - IT",HYPERLINK(CONCATENATE("https://www.saflax.de/0-WVK-Retail/Bilder-Pictures/SAFLAX-",'Basis-Tabelle-Samen'!C210,"-",'Basis-Tabelle-Samen'!J210,"-seed-package-front-cr-italian.jpg")),
IF($C$1="Japanisch - JP",HYPERLINK(CONCATENATE("https://www.saflax.de/0-WVK-Retail/Bilder-Pictures/SAFLAX-",'Basis-Tabelle-Samen'!C210,"-",'Basis-Tabelle-Samen'!J210,"-seed-package-front-cr-japanese.jpg")),
IF($C$1="Kroatisch - HR",HYPERLINK(CONCATENATE("https://www.saflax.de/0-WVK-Retail/Bilder-Pictures/SAFLAX-",'Basis-Tabelle-Samen'!C210,"-",'Basis-Tabelle-Samen'!J210,"-seed-package-front-cr-croatian.jpg")),
IF($C$1="Lettisch - LV",HYPERLINK(CONCATENATE("https://www.saflax.de/0-WVK-Retail/Bilder-Pictures/SAFLAX-",'Basis-Tabelle-Samen'!C210,"-",'Basis-Tabelle-Samen'!J210,"-seed-package-front-cr-latvian.jpg")),
IF($C$1="Litauisch - LT",HYPERLINK(CONCATENATE("https://www.saflax.de/0-WVK-Retail/Bilder-Pictures/SAFLAX-",'Basis-Tabelle-Samen'!C210,"-",'Basis-Tabelle-Samen'!J210,"-seed-package-front-cr-lithuanian.jpg")),
IF($C$1="Maltesisch - MT",HYPERLINK(CONCATENATE("https://www.saflax.de/0-WVK-Retail/Bilder-Pictures/SAFLAX-",'Basis-Tabelle-Samen'!C210,"-",'Basis-Tabelle-Samen'!J210,"-seed-package-front-cr-maltese.jpg")),
IF($C$1="Niederländisch - NL",HYPERLINK(CONCATENATE("https://www.saflax.de/0-WVK-Retail/Bilder-Pictures/SAFLAX-",'Basis-Tabelle-Samen'!C210,"-",'Basis-Tabelle-Samen'!J210,"-seed-package-front-cr-dutch.jpg")),
IF($C$1="Norwegisch - NO",HYPERLINK(CONCATENATE("https://www.saflax.de/0-WVK-Retail/Bilder-Pictures/SAFLAX-",'Basis-Tabelle-Samen'!C210,"-",'Basis-Tabelle-Samen'!J210,"-seed-package-front-cr-nowegian.jpg")),
IF($C$1="Polnisch - PL",HYPERLINK(CONCATENATE("https://www.saflax.de/0-WVK-Retail/Bilder-Pictures/SAFLAX-",'Basis-Tabelle-Samen'!C210,"-",'Basis-Tabelle-Samen'!J210,"-seed-package-front-cr-polish.jpg")),
IF($C$1="Portugiesisch - PT",HYPERLINK(CONCATENATE("https://www.saflax.de/0-WVK-Retail/Bilder-Pictures/SAFLAX-",'Basis-Tabelle-Samen'!C210,"-",'Basis-Tabelle-Samen'!J210,"-seed-package-front-cr-portuguese.jpg")),
IF($C$1="Rumänisch - RO",HYPERLINK(CONCATENATE("https://www.saflax.de/0-WVK-Retail/Bilder-Pictures/SAFLAX-",'Basis-Tabelle-Samen'!C210,"-",'Basis-Tabelle-Samen'!J210,"-seed-package-front-cr-romanian.jpg")),
IF($C$1="Schwedisch - SE",HYPERLINK(CONCATENATE("https://www.saflax.de/0-WVK-Retail/Bilder-Pictures/SAFLAX-",'Basis-Tabelle-Samen'!C210,"-",'Basis-Tabelle-Samen'!J210,"-seed-package-front-cr-swedish.jpg")),
IF($C$1="Slowakisch - SK",HYPERLINK(CONCATENATE("https://www.saflax.de/0-WVK-Retail/Bilder-Pictures/SAFLAX-",'Basis-Tabelle-Samen'!C210,"-",'Basis-Tabelle-Samen'!J210,"-seed-package-front-cr-slovak.jpg")),
IF($C$1="Slowenisch - SI",HYPERLINK(CONCATENATE("https://www.saflax.de/0-WVK-Retail/Bilder-Pictures/SAFLAX-",'Basis-Tabelle-Samen'!C210,"-",'Basis-Tabelle-Samen'!J210,"-seed-package-front-cr-slovenian.jpg")),
IF($C$1="Spanisch - ES",HYPERLINK(CONCATENATE("https://www.saflax.de/0-WVK-Retail/Bilder-Pictures/SAFLAX-",'Basis-Tabelle-Samen'!C210,"-",'Basis-Tabelle-Samen'!J210,"-seed-package-front-cr-spanish.jpg")),
IF($C$1="Tschechisch - CZ",HYPERLINK(CONCATENATE("https://www.saflax.de/0-WVK-Retail/Bilder-Pictures/SAFLAX-",'Basis-Tabelle-Samen'!C210,"-",'Basis-Tabelle-Samen'!J210,"-seed-package-front-cr-czech.jpg")),
IF($C$1="Türkisch - TR",HYPERLINK(CONCATENATE("https://www.saflax.de/0-WVK-Retail/Bilder-Pictures/SAFLAX-",'Basis-Tabelle-Samen'!C210,"-",'Basis-Tabelle-Samen'!J210,"-seed-package-front-cr-turkish.jpg")),
IF($C$1="Ungarisch - HU",HYPERLINK(CONCATENATE("https://www.saflax.de/0-WVK-Retail/Bilder-Pictures/SAFLAX-",'Basis-Tabelle-Samen'!C210,"-",'Basis-Tabelle-Samen'!J210,"-seed-package-front-cr-hungarian.jpg")),
" ACHTUNG")))))))))))))))))))))))))))))</f>
        <v>https://www.saflax.de/0-WVK-Retail/Bilder-Pictures/SAFLAX-15322-allium-tuberosum-seed-package-front-cr-english.jpg</v>
      </c>
      <c r="AL199" s="330" t="str">
        <f>IF(G199&lt;1,"",
IF($C$1="Bulgarisch - BG",HYPERLINK(CONCATENATE("https://www.saflax.de/0-WVK-Retail/Bilder-Pictures/SAFLAX-",'Basis-Tabelle-Samen'!C210,"-",'Basis-Tabelle-Samen'!J210,"-seed-package-back-cr-bulgarian.jpg")),
IF($C$1="Dänisch - DK",HYPERLINK(CONCATENATE("https://www.saflax.de/0-WVK-Retail/Bilder-Pictures/SAFLAX-",'Basis-Tabelle-Samen'!C210,"-",'Basis-Tabelle-Samen'!J210,"-seed-package-back-cr-danish.jpg")),
IF($C$1="Deutsch - DE",HYPERLINK(CONCATENATE("https://www.saflax.de/0-WVK-Retail/Bilder-Pictures/SAFLAX-",'Basis-Tabelle-Samen'!C210,"-",'Basis-Tabelle-Samen'!J210,"-seed-package-back-cr-german.jpg")),
IF($C$1="Englisch - UK",HYPERLINK(CONCATENATE("https://www.saflax.de/0-WVK-Retail/Bilder-Pictures/SAFLAX-",'Basis-Tabelle-Samen'!C210,"-",'Basis-Tabelle-Samen'!J210,"-seed-package-back-cr-english.jpg")),
IF($C$1="Estnisch - EE",HYPERLINK(CONCATENATE("https://www.saflax.de/0-WVK-Retail/Bilder-Pictures/SAFLAX-",'Basis-Tabelle-Samen'!C210,"-",'Basis-Tabelle-Samen'!J210,"-seed-package-back-cr-estonian.jpg")),
IF($C$1="Finnisch - FI",HYPERLINK(CONCATENATE("https://www.saflax.de/0-WVK-Retail/Bilder-Pictures/SAFLAX-",'Basis-Tabelle-Samen'!C210,"-",'Basis-Tabelle-Samen'!J210,"-seed-package-back-cr-finnish.jpg")),
IF($C$1="Französisch - FR",HYPERLINK(CONCATENATE("https://www.saflax.de/0-WVK-Retail/Bilder-Pictures/SAFLAX-",'Basis-Tabelle-Samen'!C210,"-",'Basis-Tabelle-Samen'!J210,"-seed-package-back-cr-french.jpg")),
IF($C$1="Griechisch - GR",HYPERLINK(CONCATENATE("https://www.saflax.de/0-WVK-Retail/Bilder-Pictures/SAFLAX-",'Basis-Tabelle-Samen'!C210,"-",'Basis-Tabelle-Samen'!J210,"-seed-package-back-cr-greek.jpg")),
IF($C$1="Irisch - IE",HYPERLINK(CONCATENATE("https://www.saflax.de/0-WVK-Retail/Bilder-Pictures/SAFLAX-",'Basis-Tabelle-Samen'!C210,"-",'Basis-Tabelle-Samen'!J210,"-seed-package-back-cr-irish.jpg")),
IF($C$1="Isländisch - IS",HYPERLINK(CONCATENATE("https://www.saflax.de/0-WVK-Retail/Bilder-Pictures/SAFLAX-",'Basis-Tabelle-Samen'!C210,"-",'Basis-Tabelle-Samen'!J210,"-seed-package-back-cr-icelandic.jpg")),
IF($C$1="Italienisch - IT",HYPERLINK(CONCATENATE("https://www.saflax.de/0-WVK-Retail/Bilder-Pictures/SAFLAX-",'Basis-Tabelle-Samen'!C210,"-",'Basis-Tabelle-Samen'!J210,"-seed-package-back-cr-italian.jpg")),
IF($C$1="Japanisch - JP",HYPERLINK(CONCATENATE("https://www.saflax.de/0-WVK-Retail/Bilder-Pictures/SAFLAX-",'Basis-Tabelle-Samen'!C210,"-",'Basis-Tabelle-Samen'!J210,"-seed-package-back-cr-japanese.jpg")),
IF($C$1="Kroatisch - HR",HYPERLINK(CONCATENATE("https://www.saflax.de/0-WVK-Retail/Bilder-Pictures/SAFLAX-",'Basis-Tabelle-Samen'!C210,"-",'Basis-Tabelle-Samen'!J210,"-seed-package-back-cr-croatian.jpg")),
IF($C$1="Lettisch - LV",HYPERLINK(CONCATENATE("https://www.saflax.de/0-WVK-Retail/Bilder-Pictures/SAFLAX-",'Basis-Tabelle-Samen'!C210,"-",'Basis-Tabelle-Samen'!J210,"-seed-package-back-cr-latvian.jpg")),
IF($C$1="Litauisch - LT",HYPERLINK(CONCATENATE("https://www.saflax.de/0-WVK-Retail/Bilder-Pictures/SAFLAX-",'Basis-Tabelle-Samen'!C210,"-",'Basis-Tabelle-Samen'!J210,"-seed-package-back-cr-lithuanian.jpg")),
IF($C$1="Maltesisch - MT",HYPERLINK(CONCATENATE("https://www.saflax.de/0-WVK-Retail/Bilder-Pictures/SAFLAX-",'Basis-Tabelle-Samen'!C210,"-",'Basis-Tabelle-Samen'!J210,"-seed-package-back-cr-maltese.jpg")),
IF($C$1="Niederländisch - NL",HYPERLINK(CONCATENATE("https://www.saflax.de/0-WVK-Retail/Bilder-Pictures/SAFLAX-",'Basis-Tabelle-Samen'!C210,"-",'Basis-Tabelle-Samen'!J210,"-seed-package-back-cr-dutch.jpg")),
IF($C$1="Norwegisch - NO",HYPERLINK(CONCATENATE("https://www.saflax.de/0-WVK-Retail/Bilder-Pictures/SAFLAX-",'Basis-Tabelle-Samen'!C210,"-",'Basis-Tabelle-Samen'!J210,"-seed-package-back-cr-nowegian.jpg")),
IF($C$1="Polnisch - PL",HYPERLINK(CONCATENATE("https://www.saflax.de/0-WVK-Retail/Bilder-Pictures/SAFLAX-",'Basis-Tabelle-Samen'!C210,"-",'Basis-Tabelle-Samen'!J210,"-seed-package-back-cr-polish.jpg")),
IF($C$1="Portugiesisch - PT",HYPERLINK(CONCATENATE("https://www.saflax.de/0-WVK-Retail/Bilder-Pictures/SAFLAX-",'Basis-Tabelle-Samen'!C210,"-",'Basis-Tabelle-Samen'!J210,"-seed-package-back-cr-portuguese.jpg")),
IF($C$1="Rumänisch - RO",HYPERLINK(CONCATENATE("https://www.saflax.de/0-WVK-Retail/Bilder-Pictures/SAFLAX-",'Basis-Tabelle-Samen'!C210,"-",'Basis-Tabelle-Samen'!J210,"-seed-package-back-cr-romanian.jpg")),
IF($C$1="Schwedisch - SE",HYPERLINK(CONCATENATE("https://www.saflax.de/0-WVK-Retail/Bilder-Pictures/SAFLAX-",'Basis-Tabelle-Samen'!C210,"-",'Basis-Tabelle-Samen'!J210,"-seed-package-back-cr-swedish.jpg")),
IF($C$1="Slowakisch - SK",HYPERLINK(CONCATENATE("https://www.saflax.de/0-WVK-Retail/Bilder-Pictures/SAFLAX-",'Basis-Tabelle-Samen'!C210,"-",'Basis-Tabelle-Samen'!J210,"-seed-package-back-cr-slovak.jpg")),
IF($C$1="Slowenisch - SI",HYPERLINK(CONCATENATE("https://www.saflax.de/0-WVK-Retail/Bilder-Pictures/SAFLAX-",'Basis-Tabelle-Samen'!C210,"-",'Basis-Tabelle-Samen'!J210,"-seed-package-back-cr-slovenian.jpg")),
IF($C$1="Spanisch - ES",HYPERLINK(CONCATENATE("https://www.saflax.de/0-WVK-Retail/Bilder-Pictures/SAFLAX-",'Basis-Tabelle-Samen'!C210,"-",'Basis-Tabelle-Samen'!J210,"-seed-package-back-cr-spanish.jpg")),
IF($C$1="Tschechisch - CZ",HYPERLINK(CONCATENATE("https://www.saflax.de/0-WVK-Retail/Bilder-Pictures/SAFLAX-",'Basis-Tabelle-Samen'!C210,"-",'Basis-Tabelle-Samen'!J210,"-seed-package-back-cr-czech.jpg")),
IF($C$1="Türkisch - TR",HYPERLINK(CONCATENATE("https://www.saflax.de/0-WVK-Retail/Bilder-Pictures/SAFLAX-",'Basis-Tabelle-Samen'!C210,"-",'Basis-Tabelle-Samen'!J210,"-seed-package-back-cr-turkish.jpg")),
IF($C$1="Ungarisch - HU",HYPERLINK(CONCATENATE("https://www.saflax.de/0-WVK-Retail/Bilder-Pictures/SAFLAX-",'Basis-Tabelle-Samen'!C210,"-",'Basis-Tabelle-Samen'!J210,"-seed-package-back-cr-hungarian.jpg")),
" ACHTUNG")))))))))))))))))))))))))))))</f>
        <v>https://www.saflax.de/0-WVK-Retail/Bilder-Pictures/SAFLAX-15322-allium-tuberosum-seed-package-back-cr-english.jpg</v>
      </c>
      <c r="AM199" s="330" t="str">
        <f>IF(H199&lt;1,"",
IF($C$1="Bulgarisch - BG",HYPERLINK(CONCATENATE("https://www.saflax.de/0-WVK-Retail/Bilder-Pictures/SAFLAX-",'Basis-Tabelle-Samen'!K210,"-",'Basis-Tabelle-Samen'!J210,"-garden-to-go-mini-bulgarian.jpg")),
IF($C$1="Dänisch - DK",HYPERLINK(CONCATENATE("https://www.saflax.de/0-WVK-Retail/Bilder-Pictures/SAFLAX-",'Basis-Tabelle-Samen'!K210,"-",'Basis-Tabelle-Samen'!J210,"-garden-to-go-mini-danish.jpg")),
IF($C$1="Deutsch - DE",HYPERLINK(CONCATENATE("https://www.saflax.de/0-WVK-Retail/Bilder-Pictures/SAFLAX-",'Basis-Tabelle-Samen'!K210,"-",'Basis-Tabelle-Samen'!J210,"-garden-to-go-mini-german.jpg")),
IF($C$1="Englisch - UK",HYPERLINK(CONCATENATE("https://www.saflax.de/0-WVK-Retail/Bilder-Pictures/SAFLAX-",'Basis-Tabelle-Samen'!K210,"-",'Basis-Tabelle-Samen'!J210,"-garden-to-go-mini-english.jpg")),
IF($C$1="Estnisch - EE",HYPERLINK(CONCATENATE("https://www.saflax.de/0-WVK-Retail/Bilder-Pictures/SAFLAX-",'Basis-Tabelle-Samen'!K210,"-",'Basis-Tabelle-Samen'!J210,"-garden-to-go-mini-estonian.jpg")),
IF($C$1="Finnisch - FI",HYPERLINK(CONCATENATE("https://www.saflax.de/0-WVK-Retail/Bilder-Pictures/SAFLAX-",'Basis-Tabelle-Samen'!K210,"-",'Basis-Tabelle-Samen'!J210,"-garden-to-go-mini-finnish.jpg")),
IF($C$1="Französisch - FR",HYPERLINK(CONCATENATE("https://www.saflax.de/0-WVK-Retail/Bilder-Pictures/SAFLAX-",'Basis-Tabelle-Samen'!K210,"-",'Basis-Tabelle-Samen'!J210,"-garden-to-go-mini-french.jpg")),
IF($C$1="Griechisch - GR",HYPERLINK(CONCATENATE("https://www.saflax.de/0-WVK-Retail/Bilder-Pictures/SAFLAX-",'Basis-Tabelle-Samen'!K210,"-",'Basis-Tabelle-Samen'!J210,"-garden-to-go-mini-greek.jpg")),
IF($C$1="Irisch - IE",HYPERLINK(CONCATENATE("https://www.saflax.de/0-WVK-Retail/Bilder-Pictures/SAFLAX-",'Basis-Tabelle-Samen'!K210,"-",'Basis-Tabelle-Samen'!J210,"-garden-to-go-mini-irish.jpg")),
IF($C$1="Isländisch - IS",HYPERLINK(CONCATENATE("https://www.saflax.de/0-WVK-Retail/Bilder-Pictures/SAFLAX-",'Basis-Tabelle-Samen'!K210,"-",'Basis-Tabelle-Samen'!J210,"-garden-to-go-mini-icelandic.jpg")),
IF($C$1="Italienisch - IT",HYPERLINK(CONCATENATE("https://www.saflax.de/0-WVK-Retail/Bilder-Pictures/SAFLAX-",'Basis-Tabelle-Samen'!K210,"-",'Basis-Tabelle-Samen'!J210,"-garden-to-go-mini-italian.jpg")),
IF($C$1="Japanisch - JP",HYPERLINK(CONCATENATE("https://www.saflax.de/0-WVK-Retail/Bilder-Pictures/SAFLAX-",'Basis-Tabelle-Samen'!K210,"-",'Basis-Tabelle-Samen'!J210,"-garden-to-go-mini-japanese.jpg")),
IF($C$1="Kroatisch - HR",HYPERLINK(CONCATENATE("https://www.saflax.de/0-WVK-Retail/Bilder-Pictures/SAFLAX-",'Basis-Tabelle-Samen'!K210,"-",'Basis-Tabelle-Samen'!J210,"-garden-to-go-mini-croatian.jpg")),
IF($C$1="Lettisch - LV",HYPERLINK(CONCATENATE("https://www.saflax.de/0-WVK-Retail/Bilder-Pictures/SAFLAX-",'Basis-Tabelle-Samen'!K210,"-",'Basis-Tabelle-Samen'!J210,"-garden-to-go-mini-latvian.jpg")),
IF($C$1="Litauisch - LT",HYPERLINK(CONCATENATE("https://www.saflax.de/0-WVK-Retail/Bilder-Pictures/SAFLAX-",'Basis-Tabelle-Samen'!K210,"-",'Basis-Tabelle-Samen'!J210,"-garden-to-go-mini-lithuanian.jpg")),
IF($C$1="Maltesisch - MT",HYPERLINK(CONCATENATE("https://www.saflax.de/0-WVK-Retail/Bilder-Pictures/SAFLAX-",'Basis-Tabelle-Samen'!K210,"-",'Basis-Tabelle-Samen'!J210,"-garden-to-go-mini-maltese.jpg")),
IF($C$1="Niederländisch - NL",HYPERLINK(CONCATENATE("https://www.saflax.de/0-WVK-Retail/Bilder-Pictures/SAFLAX-",'Basis-Tabelle-Samen'!K210,"-",'Basis-Tabelle-Samen'!J210,"-garden-to-go-mini-dutch.jpg")),
IF($C$1="Norwegisch - NO",HYPERLINK(CONCATENATE("https://www.saflax.de/0-WVK-Retail/Bilder-Pictures/SAFLAX-",'Basis-Tabelle-Samen'!K210,"-",'Basis-Tabelle-Samen'!J210,"-garden-to-go-mini-nowegian.jpg")),
IF($C$1="Polnisch - PL",HYPERLINK(CONCATENATE("https://www.saflax.de/0-WVK-Retail/Bilder-Pictures/SAFLAX-",'Basis-Tabelle-Samen'!K210,"-",'Basis-Tabelle-Samen'!J210,"-garden-to-go-mini-polish.jpg")),
IF($C$1="Portugiesisch - PT",HYPERLINK(CONCATENATE("https://www.saflax.de/0-WVK-Retail/Bilder-Pictures/SAFLAX-",'Basis-Tabelle-Samen'!K210,"-",'Basis-Tabelle-Samen'!J210,"-garden-to-go-mini-portuguese.jpg")),
IF($C$1="Rumänisch - RO",HYPERLINK(CONCATENATE("https://www.saflax.de/0-WVK-Retail/Bilder-Pictures/SAFLAX-",'Basis-Tabelle-Samen'!K210,"-",'Basis-Tabelle-Samen'!J210,"-garden-to-go-mini-romanian.jpg")),
IF($C$1="Schwedisch - SE",HYPERLINK(CONCATENATE("https://www.saflax.de/0-WVK-Retail/Bilder-Pictures/SAFLAX-",'Basis-Tabelle-Samen'!K210,"-",'Basis-Tabelle-Samen'!J210,"-garden-to-go-mini-swedish.jpg")),
IF($C$1="Slowakisch - SK",HYPERLINK(CONCATENATE("https://www.saflax.de/0-WVK-Retail/Bilder-Pictures/SAFLAX-",'Basis-Tabelle-Samen'!K210,"-",'Basis-Tabelle-Samen'!J210,"-garden-to-go-mini-slovak.jpg")),
IF($C$1="Slowenisch - SI",HYPERLINK(CONCATENATE("https://www.saflax.de/0-WVK-Retail/Bilder-Pictures/SAFLAX-",'Basis-Tabelle-Samen'!K210,"-",'Basis-Tabelle-Samen'!J210,"-garden-to-go-mini-slovenian.jpg")),
IF($C$1="Spanisch - ES",HYPERLINK(CONCATENATE("https://www.saflax.de/0-WVK-Retail/Bilder-Pictures/SAFLAX-",'Basis-Tabelle-Samen'!K210,"-",'Basis-Tabelle-Samen'!J210,"-garden-to-go-mini-spanish.jpg")),
IF($C$1="Tschechisch - CZ",HYPERLINK(CONCATENATE("https://www.saflax.de/0-WVK-Retail/Bilder-Pictures/SAFLAX-",'Basis-Tabelle-Samen'!K210,"-",'Basis-Tabelle-Samen'!J210,"-garden-to-go-mini-czech.jpg")),
IF($C$1="Türkisch - TR",HYPERLINK(CONCATENATE("https://www.saflax.de/0-WVK-Retail/Bilder-Pictures/SAFLAX-",'Basis-Tabelle-Samen'!K210,"-",'Basis-Tabelle-Samen'!J210,"-garden-to-go-mini-turkish.jpg")),
IF($C$1="Ungarisch - HU",HYPERLINK(CONCATENATE("https://www.saflax.de/0-WVK-Retail/Bilder-Pictures/SAFLAX-",'Basis-Tabelle-Samen'!K210,"-",'Basis-Tabelle-Samen'!J210,"-garden-to-go-mini-hungarian.jpg")),
" ACHTUNG")))))))))))))))))))))))))))))</f>
        <v>https://www.saflax.de/0-WVK-Retail/Bilder-Pictures/SAFLAX-75322-allium-tuberosum-garden-to-go-mini-english.jpg</v>
      </c>
      <c r="AN199" s="330" t="str">
        <f>IF(I199&lt;1,"",
IF($C$1="Bulgarisch - BG",HYPERLINK(CONCATENATE("https://www.saflax.de/0-WVK-Retail/Bilder-Pictures/SAFLAX-",'Basis-Tabelle-Samen'!N210,"-",'Basis-Tabelle-Samen'!J210,"-garden-to-go-lite-bulgarian.jpg")),
IF($C$1="Dänisch - DK",HYPERLINK(CONCATENATE("https://www.saflax.de/0-WVK-Retail/Bilder-Pictures/SAFLAX-",'Basis-Tabelle-Samen'!N210,"-",'Basis-Tabelle-Samen'!J210,"-garden-to-go-lite-danish.jpg")),
IF($C$1="Deutsch - DE",HYPERLINK(CONCATENATE("https://www.saflax.de/0-WVK-Retail/Bilder-Pictures/SAFLAX-",'Basis-Tabelle-Samen'!N210,"-",'Basis-Tabelle-Samen'!J210,"-garden-to-go-lite-german.jpg")),
IF($C$1="Englisch - UK",HYPERLINK(CONCATENATE("https://www.saflax.de/0-WVK-Retail/Bilder-Pictures/SAFLAX-",'Basis-Tabelle-Samen'!N210,"-",'Basis-Tabelle-Samen'!J210,"-garden-to-go-lite-english.jpg")),
IF($C$1="Estnisch - EE",HYPERLINK(CONCATENATE("https://www.saflax.de/0-WVK-Retail/Bilder-Pictures/SAFLAX-",'Basis-Tabelle-Samen'!N210,"-",'Basis-Tabelle-Samen'!J210,"-garden-to-go-lite-estonian.jpg")),
IF($C$1="Finnisch - FI",HYPERLINK(CONCATENATE("https://www.saflax.de/0-WVK-Retail/Bilder-Pictures/SAFLAX-",'Basis-Tabelle-Samen'!N210,"-",'Basis-Tabelle-Samen'!J210,"-garden-to-go-lite-finnish.jpg")),
IF($C$1="Französisch - FR",HYPERLINK(CONCATENATE("https://www.saflax.de/0-WVK-Retail/Bilder-Pictures/SAFLAX-",'Basis-Tabelle-Samen'!N210,"-",'Basis-Tabelle-Samen'!J210,"-garden-to-go-lite-french.jpg")),
IF($C$1="Griechisch - GR",HYPERLINK(CONCATENATE("https://www.saflax.de/0-WVK-Retail/Bilder-Pictures/SAFLAX-",'Basis-Tabelle-Samen'!N210,"-",'Basis-Tabelle-Samen'!J210,"-garden-to-go-lite-greek.jpg")),
IF($C$1="Irisch - IE",HYPERLINK(CONCATENATE("https://www.saflax.de/0-WVK-Retail/Bilder-Pictures/SAFLAX-",'Basis-Tabelle-Samen'!N210,"-",'Basis-Tabelle-Samen'!J210,"-garden-to-go-lite-irish.jpg")),
IF($C$1="Isländisch - IS",HYPERLINK(CONCATENATE("https://www.saflax.de/0-WVK-Retail/Bilder-Pictures/SAFLAX-",'Basis-Tabelle-Samen'!N210,"-",'Basis-Tabelle-Samen'!J210,"-garden-to-go-lite-icelandic.jpg")),
IF($C$1="Italienisch - IT",HYPERLINK(CONCATENATE("https://www.saflax.de/0-WVK-Retail/Bilder-Pictures/SAFLAX-",'Basis-Tabelle-Samen'!N210,"-",'Basis-Tabelle-Samen'!J210,"-garden-to-go-lite-italian.jpg")),
IF($C$1="Japanisch - JP",HYPERLINK(CONCATENATE("https://www.saflax.de/0-WVK-Retail/Bilder-Pictures/SAFLAX-",'Basis-Tabelle-Samen'!N210,"-",'Basis-Tabelle-Samen'!J210,"-garden-to-go-lite-japanese.jpg")),
IF($C$1="Kroatisch - HR",HYPERLINK(CONCATENATE("https://www.saflax.de/0-WVK-Retail/Bilder-Pictures/SAFLAX-",'Basis-Tabelle-Samen'!N210,"-",'Basis-Tabelle-Samen'!J210,"-garden-to-go-lite-croatian.jpg")),
IF($C$1="Lettisch - LV",HYPERLINK(CONCATENATE("https://www.saflax.de/0-WVK-Retail/Bilder-Pictures/SAFLAX-",'Basis-Tabelle-Samen'!N210,"-",'Basis-Tabelle-Samen'!J210,"-garden-to-go-lite-latvian.jpg")),
IF($C$1="Litauisch - LT",HYPERLINK(CONCATENATE("https://www.saflax.de/0-WVK-Retail/Bilder-Pictures/SAFLAX-",'Basis-Tabelle-Samen'!N210,"-",'Basis-Tabelle-Samen'!J210,"-garden-to-go-lite-lithuanian.jpg")),
IF($C$1="Maltesisch - MT",HYPERLINK(CONCATENATE("https://www.saflax.de/0-WVK-Retail/Bilder-Pictures/SAFLAX-",'Basis-Tabelle-Samen'!N210,"-",'Basis-Tabelle-Samen'!J210,"-garden-to-go-lite-maltese.jpg")),
IF($C$1="Niederländisch - NL",HYPERLINK(CONCATENATE("https://www.saflax.de/0-WVK-Retail/Bilder-Pictures/SAFLAX-",'Basis-Tabelle-Samen'!N210,"-",'Basis-Tabelle-Samen'!J210,"-garden-to-go-lite-dutch.jpg")),
IF($C$1="Norwegisch - NO",HYPERLINK(CONCATENATE("https://www.saflax.de/0-WVK-Retail/Bilder-Pictures/SAFLAX-",'Basis-Tabelle-Samen'!N210,"-",'Basis-Tabelle-Samen'!J210,"-garden-to-go-lite-nowegian.jpg")),
IF($C$1="Polnisch - PL",HYPERLINK(CONCATENATE("https://www.saflax.de/0-WVK-Retail/Bilder-Pictures/SAFLAX-",'Basis-Tabelle-Samen'!N210,"-",'Basis-Tabelle-Samen'!J210,"-garden-to-go-lite-polish.jpg")),
IF($C$1="Portugiesisch - PT",HYPERLINK(CONCATENATE("https://www.saflax.de/0-WVK-Retail/Bilder-Pictures/SAFLAX-",'Basis-Tabelle-Samen'!N210,"-",'Basis-Tabelle-Samen'!J210,"-garden-to-go-lite-portuguese.jpg")),
IF($C$1="Rumänisch - RO",HYPERLINK(CONCATENATE("https://www.saflax.de/0-WVK-Retail/Bilder-Pictures/SAFLAX-",'Basis-Tabelle-Samen'!N210,"-",'Basis-Tabelle-Samen'!J210,"-garden-to-go-lite-romanian.jpg")),
IF($C$1="Schwedisch - SE",HYPERLINK(CONCATENATE("https://www.saflax.de/0-WVK-Retail/Bilder-Pictures/SAFLAX-",'Basis-Tabelle-Samen'!N210,"-",'Basis-Tabelle-Samen'!J210,"-garden-to-go-lite-swedish.jpg")),
IF($C$1="Slowakisch - SK",HYPERLINK(CONCATENATE("https://www.saflax.de/0-WVK-Retail/Bilder-Pictures/SAFLAX-",'Basis-Tabelle-Samen'!N210,"-",'Basis-Tabelle-Samen'!J210,"-garden-to-go-lite-slovak.jpg")),
IF($C$1="Slowenisch - SI",HYPERLINK(CONCATENATE("https://www.saflax.de/0-WVK-Retail/Bilder-Pictures/SAFLAX-",'Basis-Tabelle-Samen'!N210,"-",'Basis-Tabelle-Samen'!J210,"-garden-to-go-lite-slovenian.jpg")),
IF($C$1="Spanisch - ES",HYPERLINK(CONCATENATE("https://www.saflax.de/0-WVK-Retail/Bilder-Pictures/SAFLAX-",'Basis-Tabelle-Samen'!N210,"-",'Basis-Tabelle-Samen'!J210,"-garden-to-go-lite-spanish.jpg")),
IF($C$1="Tschechisch - CZ",HYPERLINK(CONCATENATE("https://www.saflax.de/0-WVK-Retail/Bilder-Pictures/SAFLAX-",'Basis-Tabelle-Samen'!N210,"-",'Basis-Tabelle-Samen'!J210,"-garden-to-go-lite-czech.jpg")),
IF($C$1="Türkisch - TR",HYPERLINK(CONCATENATE("https://www.saflax.de/0-WVK-Retail/Bilder-Pictures/SAFLAX-",'Basis-Tabelle-Samen'!N210,"-",'Basis-Tabelle-Samen'!J210,"-garden-to-go-lite-turkish.jpg")),
IF($C$1="Ungarisch - HU",HYPERLINK(CONCATENATE("https://www.saflax.de/0-WVK-Retail/Bilder-Pictures/SAFLAX-",'Basis-Tabelle-Samen'!N210,"-",'Basis-Tabelle-Samen'!J210,"-garden-to-go-lite-hungarian.jpg")),
" ACHTUNG")))))))))))))))))))))))))))))</f>
        <v>https://www.saflax.de/0-WVK-Retail/Bilder-Pictures/SAFLAX-85322-allium-tuberosum-garden-to-go-lite-english.jpg</v>
      </c>
      <c r="AO199" s="330" t="str">
        <f>IF(J199&lt;1,"",
IF($C$1="Bulgarisch - BG",HYPERLINK(CONCATENATE("https://www.saflax.de/0-WVK-Retail/Bilder-Pictures/SAFLAX-",'Basis-Tabelle-Samen'!Q210,"-",'Basis-Tabelle-Samen'!J210,"-garden-to-go-bulgarian.jpg")),
IF($C$1="Dänisch - DK",HYPERLINK(CONCATENATE("https://www.saflax.de/0-WVK-Retail/Bilder-Pictures/SAFLAX-",'Basis-Tabelle-Samen'!Q210,"-",'Basis-Tabelle-Samen'!J210,"-garden-to-go-danish.jpg")),
IF($C$1="Deutsch - DE",HYPERLINK(CONCATENATE("https://www.saflax.de/0-WVK-Retail/Bilder-Pictures/SAFLAX-",'Basis-Tabelle-Samen'!Q210,"-",'Basis-Tabelle-Samen'!J210,"-garden-to-go-german.jpg")),
IF($C$1="Englisch - UK",HYPERLINK(CONCATENATE("https://www.saflax.de/0-WVK-Retail/Bilder-Pictures/SAFLAX-",'Basis-Tabelle-Samen'!Q210,"-",'Basis-Tabelle-Samen'!J210,"-garden-to-go-english.jpg")),
IF($C$1="Estnisch - EE",HYPERLINK(CONCATENATE("https://www.saflax.de/0-WVK-Retail/Bilder-Pictures/SAFLAX-",'Basis-Tabelle-Samen'!Q210,"-",'Basis-Tabelle-Samen'!J210,"-garden-to-go-estonian.jpg")),
IF($C$1="Finnisch - FI",HYPERLINK(CONCATENATE("https://www.saflax.de/0-WVK-Retail/Bilder-Pictures/SAFLAX-",'Basis-Tabelle-Samen'!Q210,"-",'Basis-Tabelle-Samen'!J210,"-garden-to-go-finnish.jpg")),
IF($C$1="Französisch - FR",HYPERLINK(CONCATENATE("https://www.saflax.de/0-WVK-Retail/Bilder-Pictures/SAFLAX-",'Basis-Tabelle-Samen'!Q210,"-",'Basis-Tabelle-Samen'!J210,"-garden-to-go-french.jpg")),
IF($C$1="Griechisch - GR",HYPERLINK(CONCATENATE("https://www.saflax.de/0-WVK-Retail/Bilder-Pictures/SAFLAX-",'Basis-Tabelle-Samen'!Q210,"-",'Basis-Tabelle-Samen'!J210,"-garden-to-go-greek.jpg")),
IF($C$1="Irisch - IE",HYPERLINK(CONCATENATE("https://www.saflax.de/0-WVK-Retail/Bilder-Pictures/SAFLAX-",'Basis-Tabelle-Samen'!Q210,"-",'Basis-Tabelle-Samen'!J210,"-garden-to-go-irish.jpg")),
IF($C$1="Isländisch - IS",HYPERLINK(CONCATENATE("https://www.saflax.de/0-WVK-Retail/Bilder-Pictures/SAFLAX-",'Basis-Tabelle-Samen'!Q210,"-",'Basis-Tabelle-Samen'!J210,"-garden-to-go-icelandic.jpg")),
IF($C$1="Italienisch - IT",HYPERLINK(CONCATENATE("https://www.saflax.de/0-WVK-Retail/Bilder-Pictures/SAFLAX-",'Basis-Tabelle-Samen'!Q210,"-",'Basis-Tabelle-Samen'!J210,"-garden-to-go-italian.jpg")),
IF($C$1="Japanisch - JP",HYPERLINK(CONCATENATE("https://www.saflax.de/0-WVK-Retail/Bilder-Pictures/SAFLAX-",'Basis-Tabelle-Samen'!Q210,"-",'Basis-Tabelle-Samen'!J210,"-garden-to-go-japanese.jpg")),
IF($C$1="Kroatisch - HR",HYPERLINK(CONCATENATE("https://www.saflax.de/0-WVK-Retail/Bilder-Pictures/SAFLAX-",'Basis-Tabelle-Samen'!Q210,"-",'Basis-Tabelle-Samen'!J210,"-garden-to-go-croatian.jpg")),
IF($C$1="Lettisch - LV",HYPERLINK(CONCATENATE("https://www.saflax.de/0-WVK-Retail/Bilder-Pictures/SAFLAX-",'Basis-Tabelle-Samen'!Q210,"-",'Basis-Tabelle-Samen'!J210,"-garden-to-go-latvian.jpg")),
IF($C$1="Litauisch - LT",HYPERLINK(CONCATENATE("https://www.saflax.de/0-WVK-Retail/Bilder-Pictures/SAFLAX-",'Basis-Tabelle-Samen'!Q210,"-",'Basis-Tabelle-Samen'!J210,"-garden-to-go-lithuanian.jpg")),
IF($C$1="Maltesisch - MT",HYPERLINK(CONCATENATE("https://www.saflax.de/0-WVK-Retail/Bilder-Pictures/SAFLAX-",'Basis-Tabelle-Samen'!Q210,"-",'Basis-Tabelle-Samen'!J210,"-garden-to-go-maltese.jpg")),
IF($C$1="Niederländisch - NL",HYPERLINK(CONCATENATE("https://www.saflax.de/0-WVK-Retail/Bilder-Pictures/SAFLAX-",'Basis-Tabelle-Samen'!Q210,"-",'Basis-Tabelle-Samen'!J210,"-garden-to-go-dutch.jpg")),
IF($C$1="Norwegisch - NO",HYPERLINK(CONCATENATE("https://www.saflax.de/0-WVK-Retail/Bilder-Pictures/SAFLAX-",'Basis-Tabelle-Samen'!Q210,"-",'Basis-Tabelle-Samen'!J210,"-garden-to-go-nowegian.jpg")),
IF($C$1="Polnisch - PL",HYPERLINK(CONCATENATE("https://www.saflax.de/0-WVK-Retail/Bilder-Pictures/SAFLAX-",'Basis-Tabelle-Samen'!Q210,"-",'Basis-Tabelle-Samen'!J210,"-garden-to-go-polish.jpg")),
IF($C$1="Portugiesisch - PT",HYPERLINK(CONCATENATE("https://www.saflax.de/0-WVK-Retail/Bilder-Pictures/SAFLAX-",'Basis-Tabelle-Samen'!Q210,"-",'Basis-Tabelle-Samen'!J210,"-garden-to-go-portuguese.jpg")),
IF($C$1="Rumänisch - RO",HYPERLINK(CONCATENATE("https://www.saflax.de/0-WVK-Retail/Bilder-Pictures/SAFLAX-",'Basis-Tabelle-Samen'!Q210,"-",'Basis-Tabelle-Samen'!J210,"-garden-to-go-romanian.jpg")),
IF($C$1="Schwedisch - SE",HYPERLINK(CONCATENATE("https://www.saflax.de/0-WVK-Retail/Bilder-Pictures/SAFLAX-",'Basis-Tabelle-Samen'!Q210,"-",'Basis-Tabelle-Samen'!J210,"-garden-to-go-swedish.jpg")),
IF($C$1="Slowakisch - SK",HYPERLINK(CONCATENATE("https://www.saflax.de/0-WVK-Retail/Bilder-Pictures/SAFLAX-",'Basis-Tabelle-Samen'!Q210,"-",'Basis-Tabelle-Samen'!J210,"-garden-to-go-slovak.jpg")),
IF($C$1="Slowenisch - SI",HYPERLINK(CONCATENATE("https://www.saflax.de/0-WVK-Retail/Bilder-Pictures/SAFLAX-",'Basis-Tabelle-Samen'!Q210,"-",'Basis-Tabelle-Samen'!J210,"-garden-to-go-slovenian.jpg")),
IF($C$1="Spanisch - ES",HYPERLINK(CONCATENATE("https://www.saflax.de/0-WVK-Retail/Bilder-Pictures/SAFLAX-",'Basis-Tabelle-Samen'!Q210,"-",'Basis-Tabelle-Samen'!J210,"-garden-to-go-spanish.jpg")),
IF($C$1="Tschechisch - CZ",HYPERLINK(CONCATENATE("https://www.saflax.de/0-WVK-Retail/Bilder-Pictures/SAFLAX-",'Basis-Tabelle-Samen'!Q210,"-",'Basis-Tabelle-Samen'!J210,"-garden-to-go-czech.jpg")),
IF($C$1="Türkisch - TR",HYPERLINK(CONCATENATE("https://www.saflax.de/0-WVK-Retail/Bilder-Pictures/SAFLAX-",'Basis-Tabelle-Samen'!Q210,"-",'Basis-Tabelle-Samen'!J210,"-garden-to-go-turkish.jpg")),
IF($C$1="Ungarisch - HU",HYPERLINK(CONCATENATE("https://www.saflax.de/0-WVK-Retail/Bilder-Pictures/SAFLAX-",'Basis-Tabelle-Samen'!Q210,"-",'Basis-Tabelle-Samen'!J210,"-garden-to-go-hungarian.jpg")),
" ACHTUNG")))))))))))))))))))))))))))))</f>
        <v>https://www.saflax.de/0-WVK-Retail/Bilder-Pictures/SAFLAX-55322-allium-tuberosum-garden-to-go-english.jpg</v>
      </c>
      <c r="AP199" s="330" t="str">
        <f>IF(K199&lt;1,"",
IF($C$1="Bulgarisch - BG",HYPERLINK(CONCATENATE("https://www.saflax.de/0-WVK-Retail/Bilder-Pictures/SAFLAX-",'Basis-Tabelle-Samen'!T210,"-",'Basis-Tabelle-Samen'!J210,"-cultivation-set-bulgarian.jpg")),
IF($C$1="Dänisch - DK",HYPERLINK(CONCATENATE("https://www.saflax.de/0-WVK-Retail/Bilder-Pictures/SAFLAX-",'Basis-Tabelle-Samen'!T210,"-",'Basis-Tabelle-Samen'!J210,"-cultivation-set-danish.jpg")),
IF($C$1="Deutsch - DE",HYPERLINK(CONCATENATE("https://www.saflax.de/0-WVK-Retail/Bilder-Pictures/SAFLAX-",'Basis-Tabelle-Samen'!T210,"-",'Basis-Tabelle-Samen'!J210,"-cultivation-set-german.jpg")),
IF($C$1="Englisch - UK",HYPERLINK(CONCATENATE("https://www.saflax.de/0-WVK-Retail/Bilder-Pictures/SAFLAX-",'Basis-Tabelle-Samen'!T210,"-",'Basis-Tabelle-Samen'!J210,"-cultivation-set-english.jpg")),
IF($C$1="Estnisch - EE",HYPERLINK(CONCATENATE("https://www.saflax.de/0-WVK-Retail/Bilder-Pictures/SAFLAX-",'Basis-Tabelle-Samen'!T210,"-",'Basis-Tabelle-Samen'!J210,"-cultivation-set-estonian.jpg")),
IF($C$1="Finnisch - FI",HYPERLINK(CONCATENATE("https://www.saflax.de/0-WVK-Retail/Bilder-Pictures/SAFLAX-",'Basis-Tabelle-Samen'!T210,"-",'Basis-Tabelle-Samen'!J210,"-cultivation-set-finnish.jpg")),
IF($C$1="Französisch - FR",HYPERLINK(CONCATENATE("https://www.saflax.de/0-WVK-Retail/Bilder-Pictures/SAFLAX-",'Basis-Tabelle-Samen'!T210,"-",'Basis-Tabelle-Samen'!J210,"-cultivation-set-french.jpg")),
IF($C$1="Griechisch - GR",HYPERLINK(CONCATENATE("https://www.saflax.de/0-WVK-Retail/Bilder-Pictures/SAFLAX-",'Basis-Tabelle-Samen'!T210,"-",'Basis-Tabelle-Samen'!J210,"-cultivation-set-greek.jpg")),
IF($C$1="Irisch - IE",HYPERLINK(CONCATENATE("https://www.saflax.de/0-WVK-Retail/Bilder-Pictures/SAFLAX-",'Basis-Tabelle-Samen'!T210,"-",'Basis-Tabelle-Samen'!J210,"-cultivation-set-irish.jpg")),
IF($C$1="Isländisch - IS",HYPERLINK(CONCATENATE("https://www.saflax.de/0-WVK-Retail/Bilder-Pictures/SAFLAX-",'Basis-Tabelle-Samen'!T210,"-",'Basis-Tabelle-Samen'!J210,"-cultivation-set-icelandic.jpg")),
IF($C$1="Italienisch - IT",HYPERLINK(CONCATENATE("https://www.saflax.de/0-WVK-Retail/Bilder-Pictures/SAFLAX-",'Basis-Tabelle-Samen'!T210,"-",'Basis-Tabelle-Samen'!J210,"-cultivation-set-italian.jpg")),
IF($C$1="Japanisch - JP",HYPERLINK(CONCATENATE("https://www.saflax.de/0-WVK-Retail/Bilder-Pictures/SAFLAX-",'Basis-Tabelle-Samen'!T210,"-",'Basis-Tabelle-Samen'!J210,"-cultivation-set-japanese.jpg")),
IF($C$1="Kroatisch - HR",HYPERLINK(CONCATENATE("https://www.saflax.de/0-WVK-Retail/Bilder-Pictures/SAFLAX-",'Basis-Tabelle-Samen'!T210,"-",'Basis-Tabelle-Samen'!J210,"-cultivation-set-croatian.jpg")),
IF($C$1="Lettisch - LV",HYPERLINK(CONCATENATE("https://www.saflax.de/0-WVK-Retail/Bilder-Pictures/SAFLAX-",'Basis-Tabelle-Samen'!T210,"-",'Basis-Tabelle-Samen'!J210,"-cultivation-set-latvian.jpg")),
IF($C$1="Litauisch - LT",HYPERLINK(CONCATENATE("https://www.saflax.de/0-WVK-Retail/Bilder-Pictures/SAFLAX-",'Basis-Tabelle-Samen'!T210,"-",'Basis-Tabelle-Samen'!J210,"-cultivation-set-lithuanian.jpg")),
IF($C$1="Maltesisch - MT",HYPERLINK(CONCATENATE("https://www.saflax.de/0-WVK-Retail/Bilder-Pictures/SAFLAX-",'Basis-Tabelle-Samen'!T210,"-",'Basis-Tabelle-Samen'!J210,"-cultivation-set-maltese.jpg")),
IF($C$1="Niederländisch - NL",HYPERLINK(CONCATENATE("https://www.saflax.de/0-WVK-Retail/Bilder-Pictures/SAFLAX-",'Basis-Tabelle-Samen'!T210,"-",'Basis-Tabelle-Samen'!J210,"-cultivation-set-dutch.jpg")),
IF($C$1="Norwegisch - NO",HYPERLINK(CONCATENATE("https://www.saflax.de/0-WVK-Retail/Bilder-Pictures/SAFLAX-",'Basis-Tabelle-Samen'!T210,"-",'Basis-Tabelle-Samen'!J210,"-cultivation-set-nowegian.jpg")),
IF($C$1="Polnisch - PL",HYPERLINK(CONCATENATE("https://www.saflax.de/0-WVK-Retail/Bilder-Pictures/SAFLAX-",'Basis-Tabelle-Samen'!T210,"-",'Basis-Tabelle-Samen'!J210,"-cultivation-set-polish.jpg")),
IF($C$1="Portugiesisch - PT",HYPERLINK(CONCATENATE("https://www.saflax.de/0-WVK-Retail/Bilder-Pictures/SAFLAX-",'Basis-Tabelle-Samen'!T210,"-",'Basis-Tabelle-Samen'!J210,"-cultivation-set-portuguese.jpg")),
IF($C$1="Rumänisch - RO",HYPERLINK(CONCATENATE("https://www.saflax.de/0-WVK-Retail/Bilder-Pictures/SAFLAX-",'Basis-Tabelle-Samen'!T210,"-",'Basis-Tabelle-Samen'!J210,"-cultivation-set-romanian.jpg")),
IF($C$1="Schwedisch - SE",HYPERLINK(CONCATENATE("https://www.saflax.de/0-WVK-Retail/Bilder-Pictures/SAFLAX-",'Basis-Tabelle-Samen'!T210,"-",'Basis-Tabelle-Samen'!J210,"-cultivation-set-swedish.jpg")),
IF($C$1="Slowakisch - SK",HYPERLINK(CONCATENATE("https://www.saflax.de/0-WVK-Retail/Bilder-Pictures/SAFLAX-",'Basis-Tabelle-Samen'!T210,"-",'Basis-Tabelle-Samen'!J210,"-cultivation-set-slovak.jpg")),
IF($C$1="Slowenisch - SI",HYPERLINK(CONCATENATE("https://www.saflax.de/0-WVK-Retail/Bilder-Pictures/SAFLAX-",'Basis-Tabelle-Samen'!T210,"-",'Basis-Tabelle-Samen'!J210,"-cultivation-set-slovenian.jpg")),
IF($C$1="Spanisch - ES",HYPERLINK(CONCATENATE("https://www.saflax.de/0-WVK-Retail/Bilder-Pictures/SAFLAX-",'Basis-Tabelle-Samen'!T210,"-",'Basis-Tabelle-Samen'!J210,"-cultivation-set-spanish.jpg")),
IF($C$1="Tschechisch - CZ",HYPERLINK(CONCATENATE("https://www.saflax.de/0-WVK-Retail/Bilder-Pictures/SAFLAX-",'Basis-Tabelle-Samen'!T210,"-",'Basis-Tabelle-Samen'!J210,"-cultivation-set-czech.jpg")),
IF($C$1="Türkisch - TR",HYPERLINK(CONCATENATE("https://www.saflax.de/0-WVK-Retail/Bilder-Pictures/SAFLAX-",'Basis-Tabelle-Samen'!T210,"-",'Basis-Tabelle-Samen'!J210,"-cultivation-set-turkish.jpg")),
IF($C$1="Ungarisch - HU",HYPERLINK(CONCATENATE("https://www.saflax.de/0-WVK-Retail/Bilder-Pictures/SAFLAX-",'Basis-Tabelle-Samen'!T210,"-",'Basis-Tabelle-Samen'!J210,"-cultivation-set-hungarian.jpg")),
" ACHTUNG")))))))))))))))))))))))))))))</f>
        <v>https://www.saflax.de/0-WVK-Retail/Bilder-Pictures/SAFLAX-35322-allium-tuberosum-cultivation-set-english.jpg</v>
      </c>
      <c r="AQ199" s="330" t="str">
        <f>IF(L199&lt;1,"",
IF($C$1="Bulgarisch - BG",HYPERLINK(CONCATENATE("https://www.saflax.de/0-WVK-Retail/Bilder-Pictures/SAFLAX-",'Basis-Tabelle-Samen'!W210,"-",'Basis-Tabelle-Samen'!J210,"-garden-in-the-bag-bulgarian.jpg")),
IF($C$1="Dänisch - DK",HYPERLINK(CONCATENATE("https://www.saflax.de/0-WVK-Retail/Bilder-Pictures/SAFLAX-",'Basis-Tabelle-Samen'!W210,"-",'Basis-Tabelle-Samen'!J210,"-garden-in-the-bag-danish.jpg")),
IF($C$1="Deutsch - DE",HYPERLINK(CONCATENATE("https://www.saflax.de/0-WVK-Retail/Bilder-Pictures/SAFLAX-",'Basis-Tabelle-Samen'!W210,"-",'Basis-Tabelle-Samen'!J210,"-garden-in-the-bag-german.jpg")),
IF($C$1="Englisch - UK",HYPERLINK(CONCATENATE("https://www.saflax.de/0-WVK-Retail/Bilder-Pictures/SAFLAX-",'Basis-Tabelle-Samen'!W210,"-",'Basis-Tabelle-Samen'!J210,"-garden-in-the-bag-english.jpg")),
IF($C$1="Estnisch - EE",HYPERLINK(CONCATENATE("https://www.saflax.de/0-WVK-Retail/Bilder-Pictures/SAFLAX-",'Basis-Tabelle-Samen'!W210,"-",'Basis-Tabelle-Samen'!J210,"-garden-in-the-bag-estonian.jpg")),
IF($C$1="Finnisch - FI",HYPERLINK(CONCATENATE("https://www.saflax.de/0-WVK-Retail/Bilder-Pictures/SAFLAX-",'Basis-Tabelle-Samen'!W210,"-",'Basis-Tabelle-Samen'!J210,"-garden-in-the-bag-finnish.jpg")),
IF($C$1="Französisch - FR",HYPERLINK(CONCATENATE("https://www.saflax.de/0-WVK-Retail/Bilder-Pictures/SAFLAX-",'Basis-Tabelle-Samen'!W210,"-",'Basis-Tabelle-Samen'!J210,"-garden-in-the-bag-french.jpg")),
IF($C$1="Griechisch - GR",HYPERLINK(CONCATENATE("https://www.saflax.de/0-WVK-Retail/Bilder-Pictures/SAFLAX-",'Basis-Tabelle-Samen'!W210,"-",'Basis-Tabelle-Samen'!J210,"-garden-in-the-bag-greek.jpg")),
IF($C$1="Irisch - IE",HYPERLINK(CONCATENATE("https://www.saflax.de/0-WVK-Retail/Bilder-Pictures/SAFLAX-",'Basis-Tabelle-Samen'!W210,"-",'Basis-Tabelle-Samen'!J210,"-garden-in-the-bag-irish.jpg")),
IF($C$1="Isländisch - IS",HYPERLINK(CONCATENATE("https://www.saflax.de/0-WVK-Retail/Bilder-Pictures/SAFLAX-",'Basis-Tabelle-Samen'!W210,"-",'Basis-Tabelle-Samen'!J210,"-garden-in-the-bag-icelandic.jpg")),
IF($C$1="Italienisch - IT",HYPERLINK(CONCATENATE("https://www.saflax.de/0-WVK-Retail/Bilder-Pictures/SAFLAX-",'Basis-Tabelle-Samen'!W210,"-",'Basis-Tabelle-Samen'!J210,"-garden-in-the-bag-italian.jpg")),
IF($C$1="Japanisch - JP",HYPERLINK(CONCATENATE("https://www.saflax.de/0-WVK-Retail/Bilder-Pictures/SAFLAX-",'Basis-Tabelle-Samen'!W210,"-",'Basis-Tabelle-Samen'!J210,"-garden-in-the-bag-japanese.jpg")),
IF($C$1="Kroatisch - HR",HYPERLINK(CONCATENATE("https://www.saflax.de/0-WVK-Retail/Bilder-Pictures/SAFLAX-",'Basis-Tabelle-Samen'!W210,"-",'Basis-Tabelle-Samen'!J210,"-garden-in-the-bag-croatian.jpg")),
IF($C$1="Lettisch - LV",HYPERLINK(CONCATENATE("https://www.saflax.de/0-WVK-Retail/Bilder-Pictures/SAFLAX-",'Basis-Tabelle-Samen'!W210,"-",'Basis-Tabelle-Samen'!J210,"-garden-in-the-bag-latvian.jpg")),
IF($C$1="Litauisch - LT",HYPERLINK(CONCATENATE("https://www.saflax.de/0-WVK-Retail/Bilder-Pictures/SAFLAX-",'Basis-Tabelle-Samen'!W210,"-",'Basis-Tabelle-Samen'!J210,"-garden-in-the-bag-lithuanian.jpg")),
IF($C$1="Maltesisch - MT",HYPERLINK(CONCATENATE("https://www.saflax.de/0-WVK-Retail/Bilder-Pictures/SAFLAX-",'Basis-Tabelle-Samen'!W210,"-",'Basis-Tabelle-Samen'!J210,"-garden-in-the-bag-maltese.jpg")),
IF($C$1="Niederländisch - NL",HYPERLINK(CONCATENATE("https://www.saflax.de/0-WVK-Retail/Bilder-Pictures/SAFLAX-",'Basis-Tabelle-Samen'!W210,"-",'Basis-Tabelle-Samen'!J210,"-garden-in-the-bag-dutch.jpg")),
IF($C$1="Norwegisch - NO",HYPERLINK(CONCATENATE("https://www.saflax.de/0-WVK-Retail/Bilder-Pictures/SAFLAX-",'Basis-Tabelle-Samen'!W210,"-",'Basis-Tabelle-Samen'!J210,"-garden-in-the-bag-nowegian.jpg")),
IF($C$1="Polnisch - PL",HYPERLINK(CONCATENATE("https://www.saflax.de/0-WVK-Retail/Bilder-Pictures/SAFLAX-",'Basis-Tabelle-Samen'!W210,"-",'Basis-Tabelle-Samen'!J210,"-garden-in-the-bag-polish.jpg")),
IF($C$1="Portugiesisch - PT",HYPERLINK(CONCATENATE("https://www.saflax.de/0-WVK-Retail/Bilder-Pictures/SAFLAX-",'Basis-Tabelle-Samen'!W210,"-",'Basis-Tabelle-Samen'!J210,"-garden-in-the-bag-portuguese.jpg")),
IF($C$1="Rumänisch - RO",HYPERLINK(CONCATENATE("https://www.saflax.de/0-WVK-Retail/Bilder-Pictures/SAFLAX-",'Basis-Tabelle-Samen'!W210,"-",'Basis-Tabelle-Samen'!J210,"-garden-in-the-bag-romanian.jpg")),
IF($C$1="Schwedisch - SE",HYPERLINK(CONCATENATE("https://www.saflax.de/0-WVK-Retail/Bilder-Pictures/SAFLAX-",'Basis-Tabelle-Samen'!W210,"-",'Basis-Tabelle-Samen'!J210,"-garden-in-the-bag-swedish.jpg")),
IF($C$1="Slowakisch - SK",HYPERLINK(CONCATENATE("https://www.saflax.de/0-WVK-Retail/Bilder-Pictures/SAFLAX-",'Basis-Tabelle-Samen'!W210,"-",'Basis-Tabelle-Samen'!J210,"-garden-in-the-bag-slovak.jpg")),
IF($C$1="Slowenisch - SI",HYPERLINK(CONCATENATE("https://www.saflax.de/0-WVK-Retail/Bilder-Pictures/SAFLAX-",'Basis-Tabelle-Samen'!W210,"-",'Basis-Tabelle-Samen'!J210,"-garden-in-the-bag-slovenian.jpg")),
IF($C$1="Spanisch - ES",HYPERLINK(CONCATENATE("https://www.saflax.de/0-WVK-Retail/Bilder-Pictures/SAFLAX-",'Basis-Tabelle-Samen'!W210,"-",'Basis-Tabelle-Samen'!J210,"-garden-in-the-bag-spanish.jpg")),
IF($C$1="Tschechisch - CZ",HYPERLINK(CONCATENATE("https://www.saflax.de/0-WVK-Retail/Bilder-Pictures/SAFLAX-",'Basis-Tabelle-Samen'!W210,"-",'Basis-Tabelle-Samen'!J210,"-garden-in-the-bag-czech.jpg")),
IF($C$1="Türkisch - TR",HYPERLINK(CONCATENATE("https://www.saflax.de/0-WVK-Retail/Bilder-Pictures/SAFLAX-",'Basis-Tabelle-Samen'!W210,"-",'Basis-Tabelle-Samen'!J210,"-garden-in-the-bag-turkish.jpg")),
IF($C$1="Ungarisch - HU",HYPERLINK(CONCATENATE("https://www.saflax.de/0-WVK-Retail/Bilder-Pictures/SAFLAX-",'Basis-Tabelle-Samen'!W210,"-",'Basis-Tabelle-Samen'!J210,"-garden-in-the-bag-hungarian.jpg")),
" ACHTUNG")))))))))))))))))))))))))))))</f>
        <v>https://www.saflax.de/0-WVK-Retail/Bilder-Pictures/SAFLAX-65322-allium-tuberosum-garden-in-the-bag-english.jpg</v>
      </c>
    </row>
    <row r="200" spans="1:43" ht="17.100000000000001" customHeight="1" x14ac:dyDescent="0.2">
      <c r="A200" s="318" t="str">
        <f>IF('Basis-Tabelle-Samen'!A195="","",IF($C$1="Deutsch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00" s="319" t="str">
        <f>'Basis-Tabelle-Samen'!I195</f>
        <v>Coriandrum sativum</v>
      </c>
      <c r="C200" s="316" t="str">
        <f>IF($C$1="Bulgarisch - BG",'Basis-Tabelle-Samen'!Z195,
IF($C$1="Dänisch - DK",'Basis-Tabelle-Samen'!AA195,
IF($C$1="Deutsch - DE",'Basis-Tabelle-Samen'!AB195,
IF($C$1="Englisch - UK",'Basis-Tabelle-Samen'!AC195,
IF($C$1="Estnisch - EE",'Basis-Tabelle-Samen'!AD195,
IF($C$1="Finnisch - FI",'Basis-Tabelle-Samen'!AE195,
IF($C$1="Französisch - FR",'Basis-Tabelle-Samen'!AF195,
IF($C$1="Griechisch - GR",'Basis-Tabelle-Samen'!AG195,
IF($C$1="Irisch - IE",'Basis-Tabelle-Samen'!AH195,
IF($C$1="Isländisch - IS",'Basis-Tabelle-Samen'!AI195,
IF($C$1="Italienisch - IT",'Basis-Tabelle-Samen'!AJ195,
IF($C$1="Japanisch - JP",'Basis-Tabelle-Samen'!AK195,
IF($C$1="Kroatisch - HR",'Basis-Tabelle-Samen'!AL195,
IF($C$1="Lettisch - LV",'Basis-Tabelle-Samen'!AM195,
IF($C$1="Litauisch - LT",'Basis-Tabelle-Samen'!AN195,
IF($C$1="Maltesisch - MT",'Basis-Tabelle-Samen'!AO195,
IF($C$1="Niederländisch - NL",'Basis-Tabelle-Samen'!AP195,
IF($C$1="Norwegisch - NO",'Basis-Tabelle-Samen'!AQ195,
IF($C$1="Polnisch - PL",'Basis-Tabelle-Samen'!AR195,
IF($C$1="Portugiesisch - PT",'Basis-Tabelle-Samen'!AS195,
IF($C$1="Rumänisch - RO",'Basis-Tabelle-Samen'!AT195,
IF($C$1="Schwedisch - SE",'Basis-Tabelle-Samen'!AU195,
IF($C$1="Slowakisch - SK",'Basis-Tabelle-Samen'!AV195,
IF($C$1="Slowenisch - SI",'Basis-Tabelle-Samen'!AW195,
IF($C$1="Spanisch - ES",'Basis-Tabelle-Samen'!AX195,
IF($C$1="Tschechisch - CZ",'Basis-Tabelle-Samen'!AY195,
IF($C$1="Türkisch - TR",'Basis-Tabelle-Samen'!AZ195,
IF($C$1="Ungarisch - HU",'Basis-Tabelle-Samen'!BA195,
" ACHTUNG"))))))))))))))))))))))))))))</f>
        <v>Organic - Coriander</v>
      </c>
      <c r="D200" s="320">
        <f>'Basis-Tabelle-Samen'!F195</f>
        <v>150</v>
      </c>
      <c r="E200" s="321" t="str">
        <f>'Basis-Tabelle-Samen'!H195</f>
        <v>7 %</v>
      </c>
      <c r="F200" s="322" t="str">
        <f>IF('Basis-Tabelle-Samen'!G195="","",'Basis-Tabelle-Samen'!G195)</f>
        <v>03</v>
      </c>
      <c r="G200" s="320">
        <f>'Basis-Tabelle-Samen'!C195</f>
        <v>15307</v>
      </c>
      <c r="H200" s="323">
        <f>'Basis-Tabelle-Samen'!D195</f>
        <v>4055473153070</v>
      </c>
      <c r="I200" s="324">
        <f>'Basis-Tabelle-Samen'!E195</f>
        <v>2.0499999999999998</v>
      </c>
      <c r="J200" s="325">
        <f t="shared" si="3"/>
        <v>12</v>
      </c>
      <c r="K200" s="326">
        <f>'Basis-Tabelle-Samen'!K195</f>
        <v>75307</v>
      </c>
      <c r="L200" s="323">
        <f>'Basis-Tabelle-Samen'!L195</f>
        <v>4055473753072</v>
      </c>
      <c r="M200" s="324">
        <f>'Basis-Tabelle-Samen'!M195</f>
        <v>2.4500000000000002</v>
      </c>
      <c r="N200" s="326">
        <f>IF(K200&lt;1,"",'3'!$I$15)</f>
        <v>15</v>
      </c>
      <c r="O200" s="327">
        <f>IF(K200&lt;1,"",'3'!$J$11)</f>
        <v>90</v>
      </c>
      <c r="P200" s="326">
        <f>'Basis-Tabelle-Samen'!N195</f>
        <v>85307</v>
      </c>
      <c r="Q200" s="323">
        <f>'Basis-Tabelle-Samen'!O195</f>
        <v>4055473853079</v>
      </c>
      <c r="R200" s="328">
        <f>'Basis-Tabelle-Samen'!P195</f>
        <v>3.75</v>
      </c>
      <c r="S200" s="326">
        <f>IF(R200&lt;1,"",'3'!$M$15)</f>
        <v>18</v>
      </c>
      <c r="T200" s="327">
        <f>IF(R200&lt;1,"",'3'!$N$11)</f>
        <v>72</v>
      </c>
      <c r="U200" s="326">
        <f>'Basis-Tabelle-Samen'!Q195</f>
        <v>55307</v>
      </c>
      <c r="V200" s="323">
        <f>'Basis-Tabelle-Samen'!R195</f>
        <v>4055473553078</v>
      </c>
      <c r="W200" s="324">
        <f>'Basis-Tabelle-Samen'!S195</f>
        <v>4.95</v>
      </c>
      <c r="X200" s="326">
        <f>IF(U200&lt;1,"",'3'!$Q$15)</f>
        <v>6</v>
      </c>
      <c r="Y200" s="327">
        <f>IF(U200&lt;1,"",'3'!$R$11)</f>
        <v>24</v>
      </c>
      <c r="Z200" s="326">
        <f>'Basis-Tabelle-Samen'!T195</f>
        <v>35307</v>
      </c>
      <c r="AA200" s="323">
        <f>'Basis-Tabelle-Samen'!U195</f>
        <v>4055473353074</v>
      </c>
      <c r="AB200" s="324">
        <f>'Basis-Tabelle-Samen'!V195</f>
        <v>6.75</v>
      </c>
      <c r="AC200" s="326">
        <f>IF(Z200&lt;1,"",'3'!$U$15)</f>
        <v>6</v>
      </c>
      <c r="AD200" s="327">
        <f>IF(Z200&lt;1,"",'3'!$V$11)</f>
        <v>24</v>
      </c>
      <c r="AE200" s="326">
        <f>'Basis-Tabelle-Samen'!W195</f>
        <v>65307</v>
      </c>
      <c r="AF200" s="323">
        <f>'Basis-Tabelle-Samen'!X195</f>
        <v>4055473653075</v>
      </c>
      <c r="AG200" s="324">
        <f>'Basis-Tabelle-Samen'!Y195</f>
        <v>2.95</v>
      </c>
      <c r="AH200" s="326">
        <f>IF(AE200&lt;1,"",'3'!$Y$15)</f>
        <v>8</v>
      </c>
      <c r="AI200" s="327">
        <f>IF(AE200&lt;1,"",'3'!$Z$11)</f>
        <v>64</v>
      </c>
      <c r="AJ200" s="315"/>
      <c r="AK200" s="316" t="str">
        <f>IF(G200&lt;1,"",
IF($C$1="Bulgarisch - BG",HYPERLINK(CONCATENATE("https://www.saflax.de/0-WVK-Retail/Bilder-Pictures/SAFLAX-",'Basis-Tabelle-Samen'!C195,"-",'Basis-Tabelle-Samen'!J195,"-seed-package-front-cr-bulgarian.jpg")),
IF($C$1="Dänisch - DK",HYPERLINK(CONCATENATE("https://www.saflax.de/0-WVK-Retail/Bilder-Pictures/SAFLAX-",'Basis-Tabelle-Samen'!C195,"-",'Basis-Tabelle-Samen'!J195,"-seed-package-front-cr-danish.jpg")),
IF($C$1="Deutsch - DE",HYPERLINK(CONCATENATE("https://www.saflax.de/0-WVK-Retail/Bilder-Pictures/SAFLAX-",'Basis-Tabelle-Samen'!C195,"-",'Basis-Tabelle-Samen'!J195,"-seed-package-front-cr-german.jpg")),
IF($C$1="Englisch - UK",HYPERLINK(CONCATENATE("https://www.saflax.de/0-WVK-Retail/Bilder-Pictures/SAFLAX-",'Basis-Tabelle-Samen'!C195,"-",'Basis-Tabelle-Samen'!J195,"-seed-package-front-cr-english.jpg")),
IF($C$1="Estnisch - EE",HYPERLINK(CONCATENATE("https://www.saflax.de/0-WVK-Retail/Bilder-Pictures/SAFLAX-",'Basis-Tabelle-Samen'!C195,"-",'Basis-Tabelle-Samen'!J195,"-seed-package-front-cr-estonian.jpg")),
IF($C$1="Finnisch - FI",HYPERLINK(CONCATENATE("https://www.saflax.de/0-WVK-Retail/Bilder-Pictures/SAFLAX-",'Basis-Tabelle-Samen'!C195,"-",'Basis-Tabelle-Samen'!J195,"-seed-package-front-cr-finnish.jpg")),
IF($C$1="Französisch - FR",HYPERLINK(CONCATENATE("https://www.saflax.de/0-WVK-Retail/Bilder-Pictures/SAFLAX-",'Basis-Tabelle-Samen'!C195,"-",'Basis-Tabelle-Samen'!J195,"-seed-package-front-cr-french.jpg")),
IF($C$1="Griechisch - GR",HYPERLINK(CONCATENATE("https://www.saflax.de/0-WVK-Retail/Bilder-Pictures/SAFLAX-",'Basis-Tabelle-Samen'!C195,"-",'Basis-Tabelle-Samen'!J195,"-seed-package-front-cr-greek.jpg")),
IF($C$1="Irisch - IE",HYPERLINK(CONCATENATE("https://www.saflax.de/0-WVK-Retail/Bilder-Pictures/SAFLAX-",'Basis-Tabelle-Samen'!C195,"-",'Basis-Tabelle-Samen'!J195,"-seed-package-front-cr-irish.jpg")),
IF($C$1="Isländisch - IS",HYPERLINK(CONCATENATE("https://www.saflax.de/0-WVK-Retail/Bilder-Pictures/SAFLAX-",'Basis-Tabelle-Samen'!C195,"-",'Basis-Tabelle-Samen'!J195,"-seed-package-front-cr-icelandic.jpg")),
IF($C$1="Italienisch - IT",HYPERLINK(CONCATENATE("https://www.saflax.de/0-WVK-Retail/Bilder-Pictures/SAFLAX-",'Basis-Tabelle-Samen'!C195,"-",'Basis-Tabelle-Samen'!J195,"-seed-package-front-cr-italian.jpg")),
IF($C$1="Japanisch - JP",HYPERLINK(CONCATENATE("https://www.saflax.de/0-WVK-Retail/Bilder-Pictures/SAFLAX-",'Basis-Tabelle-Samen'!C195,"-",'Basis-Tabelle-Samen'!J195,"-seed-package-front-cr-japanese.jpg")),
IF($C$1="Kroatisch - HR",HYPERLINK(CONCATENATE("https://www.saflax.de/0-WVK-Retail/Bilder-Pictures/SAFLAX-",'Basis-Tabelle-Samen'!C195,"-",'Basis-Tabelle-Samen'!J195,"-seed-package-front-cr-croatian.jpg")),
IF($C$1="Lettisch - LV",HYPERLINK(CONCATENATE("https://www.saflax.de/0-WVK-Retail/Bilder-Pictures/SAFLAX-",'Basis-Tabelle-Samen'!C195,"-",'Basis-Tabelle-Samen'!J195,"-seed-package-front-cr-latvian.jpg")),
IF($C$1="Litauisch - LT",HYPERLINK(CONCATENATE("https://www.saflax.de/0-WVK-Retail/Bilder-Pictures/SAFLAX-",'Basis-Tabelle-Samen'!C195,"-",'Basis-Tabelle-Samen'!J195,"-seed-package-front-cr-lithuanian.jpg")),
IF($C$1="Maltesisch - MT",HYPERLINK(CONCATENATE("https://www.saflax.de/0-WVK-Retail/Bilder-Pictures/SAFLAX-",'Basis-Tabelle-Samen'!C195,"-",'Basis-Tabelle-Samen'!J195,"-seed-package-front-cr-maltese.jpg")),
IF($C$1="Niederländisch - NL",HYPERLINK(CONCATENATE("https://www.saflax.de/0-WVK-Retail/Bilder-Pictures/SAFLAX-",'Basis-Tabelle-Samen'!C195,"-",'Basis-Tabelle-Samen'!J195,"-seed-package-front-cr-dutch.jpg")),
IF($C$1="Norwegisch - NO",HYPERLINK(CONCATENATE("https://www.saflax.de/0-WVK-Retail/Bilder-Pictures/SAFLAX-",'Basis-Tabelle-Samen'!C195,"-",'Basis-Tabelle-Samen'!J195,"-seed-package-front-cr-nowegian.jpg")),
IF($C$1="Polnisch - PL",HYPERLINK(CONCATENATE("https://www.saflax.de/0-WVK-Retail/Bilder-Pictures/SAFLAX-",'Basis-Tabelle-Samen'!C195,"-",'Basis-Tabelle-Samen'!J195,"-seed-package-front-cr-polish.jpg")),
IF($C$1="Portugiesisch - PT",HYPERLINK(CONCATENATE("https://www.saflax.de/0-WVK-Retail/Bilder-Pictures/SAFLAX-",'Basis-Tabelle-Samen'!C195,"-",'Basis-Tabelle-Samen'!J195,"-seed-package-front-cr-portuguese.jpg")),
IF($C$1="Rumänisch - RO",HYPERLINK(CONCATENATE("https://www.saflax.de/0-WVK-Retail/Bilder-Pictures/SAFLAX-",'Basis-Tabelle-Samen'!C195,"-",'Basis-Tabelle-Samen'!J195,"-seed-package-front-cr-romanian.jpg")),
IF($C$1="Schwedisch - SE",HYPERLINK(CONCATENATE("https://www.saflax.de/0-WVK-Retail/Bilder-Pictures/SAFLAX-",'Basis-Tabelle-Samen'!C195,"-",'Basis-Tabelle-Samen'!J195,"-seed-package-front-cr-swedish.jpg")),
IF($C$1="Slowakisch - SK",HYPERLINK(CONCATENATE("https://www.saflax.de/0-WVK-Retail/Bilder-Pictures/SAFLAX-",'Basis-Tabelle-Samen'!C195,"-",'Basis-Tabelle-Samen'!J195,"-seed-package-front-cr-slovak.jpg")),
IF($C$1="Slowenisch - SI",HYPERLINK(CONCATENATE("https://www.saflax.de/0-WVK-Retail/Bilder-Pictures/SAFLAX-",'Basis-Tabelle-Samen'!C195,"-",'Basis-Tabelle-Samen'!J195,"-seed-package-front-cr-slovenian.jpg")),
IF($C$1="Spanisch - ES",HYPERLINK(CONCATENATE("https://www.saflax.de/0-WVK-Retail/Bilder-Pictures/SAFLAX-",'Basis-Tabelle-Samen'!C195,"-",'Basis-Tabelle-Samen'!J195,"-seed-package-front-cr-spanish.jpg")),
IF($C$1="Tschechisch - CZ",HYPERLINK(CONCATENATE("https://www.saflax.de/0-WVK-Retail/Bilder-Pictures/SAFLAX-",'Basis-Tabelle-Samen'!C195,"-",'Basis-Tabelle-Samen'!J195,"-seed-package-front-cr-czech.jpg")),
IF($C$1="Türkisch - TR",HYPERLINK(CONCATENATE("https://www.saflax.de/0-WVK-Retail/Bilder-Pictures/SAFLAX-",'Basis-Tabelle-Samen'!C195,"-",'Basis-Tabelle-Samen'!J195,"-seed-package-front-cr-turkish.jpg")),
IF($C$1="Ungarisch - HU",HYPERLINK(CONCATENATE("https://www.saflax.de/0-WVK-Retail/Bilder-Pictures/SAFLAX-",'Basis-Tabelle-Samen'!C195,"-",'Basis-Tabelle-Samen'!J195,"-seed-package-front-cr-hungarian.jpg")),
" ACHTUNG")))))))))))))))))))))))))))))</f>
        <v>https://www.saflax.de/0-WVK-Retail/Bilder-Pictures/SAFLAX-15307-coriandrum-sativum-seed-package-front-cr-english.jpg</v>
      </c>
      <c r="AL200" s="330" t="str">
        <f>IF(G200&lt;1,"",
IF($C$1="Bulgarisch - BG",HYPERLINK(CONCATENATE("https://www.saflax.de/0-WVK-Retail/Bilder-Pictures/SAFLAX-",'Basis-Tabelle-Samen'!C195,"-",'Basis-Tabelle-Samen'!J195,"-seed-package-back-cr-bulgarian.jpg")),
IF($C$1="Dänisch - DK",HYPERLINK(CONCATENATE("https://www.saflax.de/0-WVK-Retail/Bilder-Pictures/SAFLAX-",'Basis-Tabelle-Samen'!C195,"-",'Basis-Tabelle-Samen'!J195,"-seed-package-back-cr-danish.jpg")),
IF($C$1="Deutsch - DE",HYPERLINK(CONCATENATE("https://www.saflax.de/0-WVK-Retail/Bilder-Pictures/SAFLAX-",'Basis-Tabelle-Samen'!C195,"-",'Basis-Tabelle-Samen'!J195,"-seed-package-back-cr-german.jpg")),
IF($C$1="Englisch - UK",HYPERLINK(CONCATENATE("https://www.saflax.de/0-WVK-Retail/Bilder-Pictures/SAFLAX-",'Basis-Tabelle-Samen'!C195,"-",'Basis-Tabelle-Samen'!J195,"-seed-package-back-cr-english.jpg")),
IF($C$1="Estnisch - EE",HYPERLINK(CONCATENATE("https://www.saflax.de/0-WVK-Retail/Bilder-Pictures/SAFLAX-",'Basis-Tabelle-Samen'!C195,"-",'Basis-Tabelle-Samen'!J195,"-seed-package-back-cr-estonian.jpg")),
IF($C$1="Finnisch - FI",HYPERLINK(CONCATENATE("https://www.saflax.de/0-WVK-Retail/Bilder-Pictures/SAFLAX-",'Basis-Tabelle-Samen'!C195,"-",'Basis-Tabelle-Samen'!J195,"-seed-package-back-cr-finnish.jpg")),
IF($C$1="Französisch - FR",HYPERLINK(CONCATENATE("https://www.saflax.de/0-WVK-Retail/Bilder-Pictures/SAFLAX-",'Basis-Tabelle-Samen'!C195,"-",'Basis-Tabelle-Samen'!J195,"-seed-package-back-cr-french.jpg")),
IF($C$1="Griechisch - GR",HYPERLINK(CONCATENATE("https://www.saflax.de/0-WVK-Retail/Bilder-Pictures/SAFLAX-",'Basis-Tabelle-Samen'!C195,"-",'Basis-Tabelle-Samen'!J195,"-seed-package-back-cr-greek.jpg")),
IF($C$1="Irisch - IE",HYPERLINK(CONCATENATE("https://www.saflax.de/0-WVK-Retail/Bilder-Pictures/SAFLAX-",'Basis-Tabelle-Samen'!C195,"-",'Basis-Tabelle-Samen'!J195,"-seed-package-back-cr-irish.jpg")),
IF($C$1="Isländisch - IS",HYPERLINK(CONCATENATE("https://www.saflax.de/0-WVK-Retail/Bilder-Pictures/SAFLAX-",'Basis-Tabelle-Samen'!C195,"-",'Basis-Tabelle-Samen'!J195,"-seed-package-back-cr-icelandic.jpg")),
IF($C$1="Italienisch - IT",HYPERLINK(CONCATENATE("https://www.saflax.de/0-WVK-Retail/Bilder-Pictures/SAFLAX-",'Basis-Tabelle-Samen'!C195,"-",'Basis-Tabelle-Samen'!J195,"-seed-package-back-cr-italian.jpg")),
IF($C$1="Japanisch - JP",HYPERLINK(CONCATENATE("https://www.saflax.de/0-WVK-Retail/Bilder-Pictures/SAFLAX-",'Basis-Tabelle-Samen'!C195,"-",'Basis-Tabelle-Samen'!J195,"-seed-package-back-cr-japanese.jpg")),
IF($C$1="Kroatisch - HR",HYPERLINK(CONCATENATE("https://www.saflax.de/0-WVK-Retail/Bilder-Pictures/SAFLAX-",'Basis-Tabelle-Samen'!C195,"-",'Basis-Tabelle-Samen'!J195,"-seed-package-back-cr-croatian.jpg")),
IF($C$1="Lettisch - LV",HYPERLINK(CONCATENATE("https://www.saflax.de/0-WVK-Retail/Bilder-Pictures/SAFLAX-",'Basis-Tabelle-Samen'!C195,"-",'Basis-Tabelle-Samen'!J195,"-seed-package-back-cr-latvian.jpg")),
IF($C$1="Litauisch - LT",HYPERLINK(CONCATENATE("https://www.saflax.de/0-WVK-Retail/Bilder-Pictures/SAFLAX-",'Basis-Tabelle-Samen'!C195,"-",'Basis-Tabelle-Samen'!J195,"-seed-package-back-cr-lithuanian.jpg")),
IF($C$1="Maltesisch - MT",HYPERLINK(CONCATENATE("https://www.saflax.de/0-WVK-Retail/Bilder-Pictures/SAFLAX-",'Basis-Tabelle-Samen'!C195,"-",'Basis-Tabelle-Samen'!J195,"-seed-package-back-cr-maltese.jpg")),
IF($C$1="Niederländisch - NL",HYPERLINK(CONCATENATE("https://www.saflax.de/0-WVK-Retail/Bilder-Pictures/SAFLAX-",'Basis-Tabelle-Samen'!C195,"-",'Basis-Tabelle-Samen'!J195,"-seed-package-back-cr-dutch.jpg")),
IF($C$1="Norwegisch - NO",HYPERLINK(CONCATENATE("https://www.saflax.de/0-WVK-Retail/Bilder-Pictures/SAFLAX-",'Basis-Tabelle-Samen'!C195,"-",'Basis-Tabelle-Samen'!J195,"-seed-package-back-cr-nowegian.jpg")),
IF($C$1="Polnisch - PL",HYPERLINK(CONCATENATE("https://www.saflax.de/0-WVK-Retail/Bilder-Pictures/SAFLAX-",'Basis-Tabelle-Samen'!C195,"-",'Basis-Tabelle-Samen'!J195,"-seed-package-back-cr-polish.jpg")),
IF($C$1="Portugiesisch - PT",HYPERLINK(CONCATENATE("https://www.saflax.de/0-WVK-Retail/Bilder-Pictures/SAFLAX-",'Basis-Tabelle-Samen'!C195,"-",'Basis-Tabelle-Samen'!J195,"-seed-package-back-cr-portuguese.jpg")),
IF($C$1="Rumänisch - RO",HYPERLINK(CONCATENATE("https://www.saflax.de/0-WVK-Retail/Bilder-Pictures/SAFLAX-",'Basis-Tabelle-Samen'!C195,"-",'Basis-Tabelle-Samen'!J195,"-seed-package-back-cr-romanian.jpg")),
IF($C$1="Schwedisch - SE",HYPERLINK(CONCATENATE("https://www.saflax.de/0-WVK-Retail/Bilder-Pictures/SAFLAX-",'Basis-Tabelle-Samen'!C195,"-",'Basis-Tabelle-Samen'!J195,"-seed-package-back-cr-swedish.jpg")),
IF($C$1="Slowakisch - SK",HYPERLINK(CONCATENATE("https://www.saflax.de/0-WVK-Retail/Bilder-Pictures/SAFLAX-",'Basis-Tabelle-Samen'!C195,"-",'Basis-Tabelle-Samen'!J195,"-seed-package-back-cr-slovak.jpg")),
IF($C$1="Slowenisch - SI",HYPERLINK(CONCATENATE("https://www.saflax.de/0-WVK-Retail/Bilder-Pictures/SAFLAX-",'Basis-Tabelle-Samen'!C195,"-",'Basis-Tabelle-Samen'!J195,"-seed-package-back-cr-slovenian.jpg")),
IF($C$1="Spanisch - ES",HYPERLINK(CONCATENATE("https://www.saflax.de/0-WVK-Retail/Bilder-Pictures/SAFLAX-",'Basis-Tabelle-Samen'!C195,"-",'Basis-Tabelle-Samen'!J195,"-seed-package-back-cr-spanish.jpg")),
IF($C$1="Tschechisch - CZ",HYPERLINK(CONCATENATE("https://www.saflax.de/0-WVK-Retail/Bilder-Pictures/SAFLAX-",'Basis-Tabelle-Samen'!C195,"-",'Basis-Tabelle-Samen'!J195,"-seed-package-back-cr-czech.jpg")),
IF($C$1="Türkisch - TR",HYPERLINK(CONCATENATE("https://www.saflax.de/0-WVK-Retail/Bilder-Pictures/SAFLAX-",'Basis-Tabelle-Samen'!C195,"-",'Basis-Tabelle-Samen'!J195,"-seed-package-back-cr-turkish.jpg")),
IF($C$1="Ungarisch - HU",HYPERLINK(CONCATENATE("https://www.saflax.de/0-WVK-Retail/Bilder-Pictures/SAFLAX-",'Basis-Tabelle-Samen'!C195,"-",'Basis-Tabelle-Samen'!J195,"-seed-package-back-cr-hungarian.jpg")),
" ACHTUNG")))))))))))))))))))))))))))))</f>
        <v>https://www.saflax.de/0-WVK-Retail/Bilder-Pictures/SAFLAX-15307-coriandrum-sativum-seed-package-back-cr-english.jpg</v>
      </c>
      <c r="AM200" s="330" t="str">
        <f>IF(H200&lt;1,"",
IF($C$1="Bulgarisch - BG",HYPERLINK(CONCATENATE("https://www.saflax.de/0-WVK-Retail/Bilder-Pictures/SAFLAX-",'Basis-Tabelle-Samen'!K195,"-",'Basis-Tabelle-Samen'!J195,"-garden-to-go-mini-bulgarian.jpg")),
IF($C$1="Dänisch - DK",HYPERLINK(CONCATENATE("https://www.saflax.de/0-WVK-Retail/Bilder-Pictures/SAFLAX-",'Basis-Tabelle-Samen'!K195,"-",'Basis-Tabelle-Samen'!J195,"-garden-to-go-mini-danish.jpg")),
IF($C$1="Deutsch - DE",HYPERLINK(CONCATENATE("https://www.saflax.de/0-WVK-Retail/Bilder-Pictures/SAFLAX-",'Basis-Tabelle-Samen'!K195,"-",'Basis-Tabelle-Samen'!J195,"-garden-to-go-mini-german.jpg")),
IF($C$1="Englisch - UK",HYPERLINK(CONCATENATE("https://www.saflax.de/0-WVK-Retail/Bilder-Pictures/SAFLAX-",'Basis-Tabelle-Samen'!K195,"-",'Basis-Tabelle-Samen'!J195,"-garden-to-go-mini-english.jpg")),
IF($C$1="Estnisch - EE",HYPERLINK(CONCATENATE("https://www.saflax.de/0-WVK-Retail/Bilder-Pictures/SAFLAX-",'Basis-Tabelle-Samen'!K195,"-",'Basis-Tabelle-Samen'!J195,"-garden-to-go-mini-estonian.jpg")),
IF($C$1="Finnisch - FI",HYPERLINK(CONCATENATE("https://www.saflax.de/0-WVK-Retail/Bilder-Pictures/SAFLAX-",'Basis-Tabelle-Samen'!K195,"-",'Basis-Tabelle-Samen'!J195,"-garden-to-go-mini-finnish.jpg")),
IF($C$1="Französisch - FR",HYPERLINK(CONCATENATE("https://www.saflax.de/0-WVK-Retail/Bilder-Pictures/SAFLAX-",'Basis-Tabelle-Samen'!K195,"-",'Basis-Tabelle-Samen'!J195,"-garden-to-go-mini-french.jpg")),
IF($C$1="Griechisch - GR",HYPERLINK(CONCATENATE("https://www.saflax.de/0-WVK-Retail/Bilder-Pictures/SAFLAX-",'Basis-Tabelle-Samen'!K195,"-",'Basis-Tabelle-Samen'!J195,"-garden-to-go-mini-greek.jpg")),
IF($C$1="Irisch - IE",HYPERLINK(CONCATENATE("https://www.saflax.de/0-WVK-Retail/Bilder-Pictures/SAFLAX-",'Basis-Tabelle-Samen'!K195,"-",'Basis-Tabelle-Samen'!J195,"-garden-to-go-mini-irish.jpg")),
IF($C$1="Isländisch - IS",HYPERLINK(CONCATENATE("https://www.saflax.de/0-WVK-Retail/Bilder-Pictures/SAFLAX-",'Basis-Tabelle-Samen'!K195,"-",'Basis-Tabelle-Samen'!J195,"-garden-to-go-mini-icelandic.jpg")),
IF($C$1="Italienisch - IT",HYPERLINK(CONCATENATE("https://www.saflax.de/0-WVK-Retail/Bilder-Pictures/SAFLAX-",'Basis-Tabelle-Samen'!K195,"-",'Basis-Tabelle-Samen'!J195,"-garden-to-go-mini-italian.jpg")),
IF($C$1="Japanisch - JP",HYPERLINK(CONCATENATE("https://www.saflax.de/0-WVK-Retail/Bilder-Pictures/SAFLAX-",'Basis-Tabelle-Samen'!K195,"-",'Basis-Tabelle-Samen'!J195,"-garden-to-go-mini-japanese.jpg")),
IF($C$1="Kroatisch - HR",HYPERLINK(CONCATENATE("https://www.saflax.de/0-WVK-Retail/Bilder-Pictures/SAFLAX-",'Basis-Tabelle-Samen'!K195,"-",'Basis-Tabelle-Samen'!J195,"-garden-to-go-mini-croatian.jpg")),
IF($C$1="Lettisch - LV",HYPERLINK(CONCATENATE("https://www.saflax.de/0-WVK-Retail/Bilder-Pictures/SAFLAX-",'Basis-Tabelle-Samen'!K195,"-",'Basis-Tabelle-Samen'!J195,"-garden-to-go-mini-latvian.jpg")),
IF($C$1="Litauisch - LT",HYPERLINK(CONCATENATE("https://www.saflax.de/0-WVK-Retail/Bilder-Pictures/SAFLAX-",'Basis-Tabelle-Samen'!K195,"-",'Basis-Tabelle-Samen'!J195,"-garden-to-go-mini-lithuanian.jpg")),
IF($C$1="Maltesisch - MT",HYPERLINK(CONCATENATE("https://www.saflax.de/0-WVK-Retail/Bilder-Pictures/SAFLAX-",'Basis-Tabelle-Samen'!K195,"-",'Basis-Tabelle-Samen'!J195,"-garden-to-go-mini-maltese.jpg")),
IF($C$1="Niederländisch - NL",HYPERLINK(CONCATENATE("https://www.saflax.de/0-WVK-Retail/Bilder-Pictures/SAFLAX-",'Basis-Tabelle-Samen'!K195,"-",'Basis-Tabelle-Samen'!J195,"-garden-to-go-mini-dutch.jpg")),
IF($C$1="Norwegisch - NO",HYPERLINK(CONCATENATE("https://www.saflax.de/0-WVK-Retail/Bilder-Pictures/SAFLAX-",'Basis-Tabelle-Samen'!K195,"-",'Basis-Tabelle-Samen'!J195,"-garden-to-go-mini-nowegian.jpg")),
IF($C$1="Polnisch - PL",HYPERLINK(CONCATENATE("https://www.saflax.de/0-WVK-Retail/Bilder-Pictures/SAFLAX-",'Basis-Tabelle-Samen'!K195,"-",'Basis-Tabelle-Samen'!J195,"-garden-to-go-mini-polish.jpg")),
IF($C$1="Portugiesisch - PT",HYPERLINK(CONCATENATE("https://www.saflax.de/0-WVK-Retail/Bilder-Pictures/SAFLAX-",'Basis-Tabelle-Samen'!K195,"-",'Basis-Tabelle-Samen'!J195,"-garden-to-go-mini-portuguese.jpg")),
IF($C$1="Rumänisch - RO",HYPERLINK(CONCATENATE("https://www.saflax.de/0-WVK-Retail/Bilder-Pictures/SAFLAX-",'Basis-Tabelle-Samen'!K195,"-",'Basis-Tabelle-Samen'!J195,"-garden-to-go-mini-romanian.jpg")),
IF($C$1="Schwedisch - SE",HYPERLINK(CONCATENATE("https://www.saflax.de/0-WVK-Retail/Bilder-Pictures/SAFLAX-",'Basis-Tabelle-Samen'!K195,"-",'Basis-Tabelle-Samen'!J195,"-garden-to-go-mini-swedish.jpg")),
IF($C$1="Slowakisch - SK",HYPERLINK(CONCATENATE("https://www.saflax.de/0-WVK-Retail/Bilder-Pictures/SAFLAX-",'Basis-Tabelle-Samen'!K195,"-",'Basis-Tabelle-Samen'!J195,"-garden-to-go-mini-slovak.jpg")),
IF($C$1="Slowenisch - SI",HYPERLINK(CONCATENATE("https://www.saflax.de/0-WVK-Retail/Bilder-Pictures/SAFLAX-",'Basis-Tabelle-Samen'!K195,"-",'Basis-Tabelle-Samen'!J195,"-garden-to-go-mini-slovenian.jpg")),
IF($C$1="Spanisch - ES",HYPERLINK(CONCATENATE("https://www.saflax.de/0-WVK-Retail/Bilder-Pictures/SAFLAX-",'Basis-Tabelle-Samen'!K195,"-",'Basis-Tabelle-Samen'!J195,"-garden-to-go-mini-spanish.jpg")),
IF($C$1="Tschechisch - CZ",HYPERLINK(CONCATENATE("https://www.saflax.de/0-WVK-Retail/Bilder-Pictures/SAFLAX-",'Basis-Tabelle-Samen'!K195,"-",'Basis-Tabelle-Samen'!J195,"-garden-to-go-mini-czech.jpg")),
IF($C$1="Türkisch - TR",HYPERLINK(CONCATENATE("https://www.saflax.de/0-WVK-Retail/Bilder-Pictures/SAFLAX-",'Basis-Tabelle-Samen'!K195,"-",'Basis-Tabelle-Samen'!J195,"-garden-to-go-mini-turkish.jpg")),
IF($C$1="Ungarisch - HU",HYPERLINK(CONCATENATE("https://www.saflax.de/0-WVK-Retail/Bilder-Pictures/SAFLAX-",'Basis-Tabelle-Samen'!K195,"-",'Basis-Tabelle-Samen'!J195,"-garden-to-go-mini-hungarian.jpg")),
" ACHTUNG")))))))))))))))))))))))))))))</f>
        <v>https://www.saflax.de/0-WVK-Retail/Bilder-Pictures/SAFLAX-75307-coriandrum-sativum-garden-to-go-mini-english.jpg</v>
      </c>
      <c r="AN200" s="330" t="str">
        <f>IF(I200&lt;1,"",
IF($C$1="Bulgarisch - BG",HYPERLINK(CONCATENATE("https://www.saflax.de/0-WVK-Retail/Bilder-Pictures/SAFLAX-",'Basis-Tabelle-Samen'!N195,"-",'Basis-Tabelle-Samen'!J195,"-garden-to-go-lite-bulgarian.jpg")),
IF($C$1="Dänisch - DK",HYPERLINK(CONCATENATE("https://www.saflax.de/0-WVK-Retail/Bilder-Pictures/SAFLAX-",'Basis-Tabelle-Samen'!N195,"-",'Basis-Tabelle-Samen'!J195,"-garden-to-go-lite-danish.jpg")),
IF($C$1="Deutsch - DE",HYPERLINK(CONCATENATE("https://www.saflax.de/0-WVK-Retail/Bilder-Pictures/SAFLAX-",'Basis-Tabelle-Samen'!N195,"-",'Basis-Tabelle-Samen'!J195,"-garden-to-go-lite-german.jpg")),
IF($C$1="Englisch - UK",HYPERLINK(CONCATENATE("https://www.saflax.de/0-WVK-Retail/Bilder-Pictures/SAFLAX-",'Basis-Tabelle-Samen'!N195,"-",'Basis-Tabelle-Samen'!J195,"-garden-to-go-lite-english.jpg")),
IF($C$1="Estnisch - EE",HYPERLINK(CONCATENATE("https://www.saflax.de/0-WVK-Retail/Bilder-Pictures/SAFLAX-",'Basis-Tabelle-Samen'!N195,"-",'Basis-Tabelle-Samen'!J195,"-garden-to-go-lite-estonian.jpg")),
IF($C$1="Finnisch - FI",HYPERLINK(CONCATENATE("https://www.saflax.de/0-WVK-Retail/Bilder-Pictures/SAFLAX-",'Basis-Tabelle-Samen'!N195,"-",'Basis-Tabelle-Samen'!J195,"-garden-to-go-lite-finnish.jpg")),
IF($C$1="Französisch - FR",HYPERLINK(CONCATENATE("https://www.saflax.de/0-WVK-Retail/Bilder-Pictures/SAFLAX-",'Basis-Tabelle-Samen'!N195,"-",'Basis-Tabelle-Samen'!J195,"-garden-to-go-lite-french.jpg")),
IF($C$1="Griechisch - GR",HYPERLINK(CONCATENATE("https://www.saflax.de/0-WVK-Retail/Bilder-Pictures/SAFLAX-",'Basis-Tabelle-Samen'!N195,"-",'Basis-Tabelle-Samen'!J195,"-garden-to-go-lite-greek.jpg")),
IF($C$1="Irisch - IE",HYPERLINK(CONCATENATE("https://www.saflax.de/0-WVK-Retail/Bilder-Pictures/SAFLAX-",'Basis-Tabelle-Samen'!N195,"-",'Basis-Tabelle-Samen'!J195,"-garden-to-go-lite-irish.jpg")),
IF($C$1="Isländisch - IS",HYPERLINK(CONCATENATE("https://www.saflax.de/0-WVK-Retail/Bilder-Pictures/SAFLAX-",'Basis-Tabelle-Samen'!N195,"-",'Basis-Tabelle-Samen'!J195,"-garden-to-go-lite-icelandic.jpg")),
IF($C$1="Italienisch - IT",HYPERLINK(CONCATENATE("https://www.saflax.de/0-WVK-Retail/Bilder-Pictures/SAFLAX-",'Basis-Tabelle-Samen'!N195,"-",'Basis-Tabelle-Samen'!J195,"-garden-to-go-lite-italian.jpg")),
IF($C$1="Japanisch - JP",HYPERLINK(CONCATENATE("https://www.saflax.de/0-WVK-Retail/Bilder-Pictures/SAFLAX-",'Basis-Tabelle-Samen'!N195,"-",'Basis-Tabelle-Samen'!J195,"-garden-to-go-lite-japanese.jpg")),
IF($C$1="Kroatisch - HR",HYPERLINK(CONCATENATE("https://www.saflax.de/0-WVK-Retail/Bilder-Pictures/SAFLAX-",'Basis-Tabelle-Samen'!N195,"-",'Basis-Tabelle-Samen'!J195,"-garden-to-go-lite-croatian.jpg")),
IF($C$1="Lettisch - LV",HYPERLINK(CONCATENATE("https://www.saflax.de/0-WVK-Retail/Bilder-Pictures/SAFLAX-",'Basis-Tabelle-Samen'!N195,"-",'Basis-Tabelle-Samen'!J195,"-garden-to-go-lite-latvian.jpg")),
IF($C$1="Litauisch - LT",HYPERLINK(CONCATENATE("https://www.saflax.de/0-WVK-Retail/Bilder-Pictures/SAFLAX-",'Basis-Tabelle-Samen'!N195,"-",'Basis-Tabelle-Samen'!J195,"-garden-to-go-lite-lithuanian.jpg")),
IF($C$1="Maltesisch - MT",HYPERLINK(CONCATENATE("https://www.saflax.de/0-WVK-Retail/Bilder-Pictures/SAFLAX-",'Basis-Tabelle-Samen'!N195,"-",'Basis-Tabelle-Samen'!J195,"-garden-to-go-lite-maltese.jpg")),
IF($C$1="Niederländisch - NL",HYPERLINK(CONCATENATE("https://www.saflax.de/0-WVK-Retail/Bilder-Pictures/SAFLAX-",'Basis-Tabelle-Samen'!N195,"-",'Basis-Tabelle-Samen'!J195,"-garden-to-go-lite-dutch.jpg")),
IF($C$1="Norwegisch - NO",HYPERLINK(CONCATENATE("https://www.saflax.de/0-WVK-Retail/Bilder-Pictures/SAFLAX-",'Basis-Tabelle-Samen'!N195,"-",'Basis-Tabelle-Samen'!J195,"-garden-to-go-lite-nowegian.jpg")),
IF($C$1="Polnisch - PL",HYPERLINK(CONCATENATE("https://www.saflax.de/0-WVK-Retail/Bilder-Pictures/SAFLAX-",'Basis-Tabelle-Samen'!N195,"-",'Basis-Tabelle-Samen'!J195,"-garden-to-go-lite-polish.jpg")),
IF($C$1="Portugiesisch - PT",HYPERLINK(CONCATENATE("https://www.saflax.de/0-WVK-Retail/Bilder-Pictures/SAFLAX-",'Basis-Tabelle-Samen'!N195,"-",'Basis-Tabelle-Samen'!J195,"-garden-to-go-lite-portuguese.jpg")),
IF($C$1="Rumänisch - RO",HYPERLINK(CONCATENATE("https://www.saflax.de/0-WVK-Retail/Bilder-Pictures/SAFLAX-",'Basis-Tabelle-Samen'!N195,"-",'Basis-Tabelle-Samen'!J195,"-garden-to-go-lite-romanian.jpg")),
IF($C$1="Schwedisch - SE",HYPERLINK(CONCATENATE("https://www.saflax.de/0-WVK-Retail/Bilder-Pictures/SAFLAX-",'Basis-Tabelle-Samen'!N195,"-",'Basis-Tabelle-Samen'!J195,"-garden-to-go-lite-swedish.jpg")),
IF($C$1="Slowakisch - SK",HYPERLINK(CONCATENATE("https://www.saflax.de/0-WVK-Retail/Bilder-Pictures/SAFLAX-",'Basis-Tabelle-Samen'!N195,"-",'Basis-Tabelle-Samen'!J195,"-garden-to-go-lite-slovak.jpg")),
IF($C$1="Slowenisch - SI",HYPERLINK(CONCATENATE("https://www.saflax.de/0-WVK-Retail/Bilder-Pictures/SAFLAX-",'Basis-Tabelle-Samen'!N195,"-",'Basis-Tabelle-Samen'!J195,"-garden-to-go-lite-slovenian.jpg")),
IF($C$1="Spanisch - ES",HYPERLINK(CONCATENATE("https://www.saflax.de/0-WVK-Retail/Bilder-Pictures/SAFLAX-",'Basis-Tabelle-Samen'!N195,"-",'Basis-Tabelle-Samen'!J195,"-garden-to-go-lite-spanish.jpg")),
IF($C$1="Tschechisch - CZ",HYPERLINK(CONCATENATE("https://www.saflax.de/0-WVK-Retail/Bilder-Pictures/SAFLAX-",'Basis-Tabelle-Samen'!N195,"-",'Basis-Tabelle-Samen'!J195,"-garden-to-go-lite-czech.jpg")),
IF($C$1="Türkisch - TR",HYPERLINK(CONCATENATE("https://www.saflax.de/0-WVK-Retail/Bilder-Pictures/SAFLAX-",'Basis-Tabelle-Samen'!N195,"-",'Basis-Tabelle-Samen'!J195,"-garden-to-go-lite-turkish.jpg")),
IF($C$1="Ungarisch - HU",HYPERLINK(CONCATENATE("https://www.saflax.de/0-WVK-Retail/Bilder-Pictures/SAFLAX-",'Basis-Tabelle-Samen'!N195,"-",'Basis-Tabelle-Samen'!J195,"-garden-to-go-lite-hungarian.jpg")),
" ACHTUNG")))))))))))))))))))))))))))))</f>
        <v>https://www.saflax.de/0-WVK-Retail/Bilder-Pictures/SAFLAX-85307-coriandrum-sativum-garden-to-go-lite-english.jpg</v>
      </c>
      <c r="AO200" s="330" t="str">
        <f>IF(J200&lt;1,"",
IF($C$1="Bulgarisch - BG",HYPERLINK(CONCATENATE("https://www.saflax.de/0-WVK-Retail/Bilder-Pictures/SAFLAX-",'Basis-Tabelle-Samen'!Q195,"-",'Basis-Tabelle-Samen'!J195,"-garden-to-go-bulgarian.jpg")),
IF($C$1="Dänisch - DK",HYPERLINK(CONCATENATE("https://www.saflax.de/0-WVK-Retail/Bilder-Pictures/SAFLAX-",'Basis-Tabelle-Samen'!Q195,"-",'Basis-Tabelle-Samen'!J195,"-garden-to-go-danish.jpg")),
IF($C$1="Deutsch - DE",HYPERLINK(CONCATENATE("https://www.saflax.de/0-WVK-Retail/Bilder-Pictures/SAFLAX-",'Basis-Tabelle-Samen'!Q195,"-",'Basis-Tabelle-Samen'!J195,"-garden-to-go-german.jpg")),
IF($C$1="Englisch - UK",HYPERLINK(CONCATENATE("https://www.saflax.de/0-WVK-Retail/Bilder-Pictures/SAFLAX-",'Basis-Tabelle-Samen'!Q195,"-",'Basis-Tabelle-Samen'!J195,"-garden-to-go-english.jpg")),
IF($C$1="Estnisch - EE",HYPERLINK(CONCATENATE("https://www.saflax.de/0-WVK-Retail/Bilder-Pictures/SAFLAX-",'Basis-Tabelle-Samen'!Q195,"-",'Basis-Tabelle-Samen'!J195,"-garden-to-go-estonian.jpg")),
IF($C$1="Finnisch - FI",HYPERLINK(CONCATENATE("https://www.saflax.de/0-WVK-Retail/Bilder-Pictures/SAFLAX-",'Basis-Tabelle-Samen'!Q195,"-",'Basis-Tabelle-Samen'!J195,"-garden-to-go-finnish.jpg")),
IF($C$1="Französisch - FR",HYPERLINK(CONCATENATE("https://www.saflax.de/0-WVK-Retail/Bilder-Pictures/SAFLAX-",'Basis-Tabelle-Samen'!Q195,"-",'Basis-Tabelle-Samen'!J195,"-garden-to-go-french.jpg")),
IF($C$1="Griechisch - GR",HYPERLINK(CONCATENATE("https://www.saflax.de/0-WVK-Retail/Bilder-Pictures/SAFLAX-",'Basis-Tabelle-Samen'!Q195,"-",'Basis-Tabelle-Samen'!J195,"-garden-to-go-greek.jpg")),
IF($C$1="Irisch - IE",HYPERLINK(CONCATENATE("https://www.saflax.de/0-WVK-Retail/Bilder-Pictures/SAFLAX-",'Basis-Tabelle-Samen'!Q195,"-",'Basis-Tabelle-Samen'!J195,"-garden-to-go-irish.jpg")),
IF($C$1="Isländisch - IS",HYPERLINK(CONCATENATE("https://www.saflax.de/0-WVK-Retail/Bilder-Pictures/SAFLAX-",'Basis-Tabelle-Samen'!Q195,"-",'Basis-Tabelle-Samen'!J195,"-garden-to-go-icelandic.jpg")),
IF($C$1="Italienisch - IT",HYPERLINK(CONCATENATE("https://www.saflax.de/0-WVK-Retail/Bilder-Pictures/SAFLAX-",'Basis-Tabelle-Samen'!Q195,"-",'Basis-Tabelle-Samen'!J195,"-garden-to-go-italian.jpg")),
IF($C$1="Japanisch - JP",HYPERLINK(CONCATENATE("https://www.saflax.de/0-WVK-Retail/Bilder-Pictures/SAFLAX-",'Basis-Tabelle-Samen'!Q195,"-",'Basis-Tabelle-Samen'!J195,"-garden-to-go-japanese.jpg")),
IF($C$1="Kroatisch - HR",HYPERLINK(CONCATENATE("https://www.saflax.de/0-WVK-Retail/Bilder-Pictures/SAFLAX-",'Basis-Tabelle-Samen'!Q195,"-",'Basis-Tabelle-Samen'!J195,"-garden-to-go-croatian.jpg")),
IF($C$1="Lettisch - LV",HYPERLINK(CONCATENATE("https://www.saflax.de/0-WVK-Retail/Bilder-Pictures/SAFLAX-",'Basis-Tabelle-Samen'!Q195,"-",'Basis-Tabelle-Samen'!J195,"-garden-to-go-latvian.jpg")),
IF($C$1="Litauisch - LT",HYPERLINK(CONCATENATE("https://www.saflax.de/0-WVK-Retail/Bilder-Pictures/SAFLAX-",'Basis-Tabelle-Samen'!Q195,"-",'Basis-Tabelle-Samen'!J195,"-garden-to-go-lithuanian.jpg")),
IF($C$1="Maltesisch - MT",HYPERLINK(CONCATENATE("https://www.saflax.de/0-WVK-Retail/Bilder-Pictures/SAFLAX-",'Basis-Tabelle-Samen'!Q195,"-",'Basis-Tabelle-Samen'!J195,"-garden-to-go-maltese.jpg")),
IF($C$1="Niederländisch - NL",HYPERLINK(CONCATENATE("https://www.saflax.de/0-WVK-Retail/Bilder-Pictures/SAFLAX-",'Basis-Tabelle-Samen'!Q195,"-",'Basis-Tabelle-Samen'!J195,"-garden-to-go-dutch.jpg")),
IF($C$1="Norwegisch - NO",HYPERLINK(CONCATENATE("https://www.saflax.de/0-WVK-Retail/Bilder-Pictures/SAFLAX-",'Basis-Tabelle-Samen'!Q195,"-",'Basis-Tabelle-Samen'!J195,"-garden-to-go-nowegian.jpg")),
IF($C$1="Polnisch - PL",HYPERLINK(CONCATENATE("https://www.saflax.de/0-WVK-Retail/Bilder-Pictures/SAFLAX-",'Basis-Tabelle-Samen'!Q195,"-",'Basis-Tabelle-Samen'!J195,"-garden-to-go-polish.jpg")),
IF($C$1="Portugiesisch - PT",HYPERLINK(CONCATENATE("https://www.saflax.de/0-WVK-Retail/Bilder-Pictures/SAFLAX-",'Basis-Tabelle-Samen'!Q195,"-",'Basis-Tabelle-Samen'!J195,"-garden-to-go-portuguese.jpg")),
IF($C$1="Rumänisch - RO",HYPERLINK(CONCATENATE("https://www.saflax.de/0-WVK-Retail/Bilder-Pictures/SAFLAX-",'Basis-Tabelle-Samen'!Q195,"-",'Basis-Tabelle-Samen'!J195,"-garden-to-go-romanian.jpg")),
IF($C$1="Schwedisch - SE",HYPERLINK(CONCATENATE("https://www.saflax.de/0-WVK-Retail/Bilder-Pictures/SAFLAX-",'Basis-Tabelle-Samen'!Q195,"-",'Basis-Tabelle-Samen'!J195,"-garden-to-go-swedish.jpg")),
IF($C$1="Slowakisch - SK",HYPERLINK(CONCATENATE("https://www.saflax.de/0-WVK-Retail/Bilder-Pictures/SAFLAX-",'Basis-Tabelle-Samen'!Q195,"-",'Basis-Tabelle-Samen'!J195,"-garden-to-go-slovak.jpg")),
IF($C$1="Slowenisch - SI",HYPERLINK(CONCATENATE("https://www.saflax.de/0-WVK-Retail/Bilder-Pictures/SAFLAX-",'Basis-Tabelle-Samen'!Q195,"-",'Basis-Tabelle-Samen'!J195,"-garden-to-go-slovenian.jpg")),
IF($C$1="Spanisch - ES",HYPERLINK(CONCATENATE("https://www.saflax.de/0-WVK-Retail/Bilder-Pictures/SAFLAX-",'Basis-Tabelle-Samen'!Q195,"-",'Basis-Tabelle-Samen'!J195,"-garden-to-go-spanish.jpg")),
IF($C$1="Tschechisch - CZ",HYPERLINK(CONCATENATE("https://www.saflax.de/0-WVK-Retail/Bilder-Pictures/SAFLAX-",'Basis-Tabelle-Samen'!Q195,"-",'Basis-Tabelle-Samen'!J195,"-garden-to-go-czech.jpg")),
IF($C$1="Türkisch - TR",HYPERLINK(CONCATENATE("https://www.saflax.de/0-WVK-Retail/Bilder-Pictures/SAFLAX-",'Basis-Tabelle-Samen'!Q195,"-",'Basis-Tabelle-Samen'!J195,"-garden-to-go-turkish.jpg")),
IF($C$1="Ungarisch - HU",HYPERLINK(CONCATENATE("https://www.saflax.de/0-WVK-Retail/Bilder-Pictures/SAFLAX-",'Basis-Tabelle-Samen'!Q195,"-",'Basis-Tabelle-Samen'!J195,"-garden-to-go-hungarian.jpg")),
" ACHTUNG")))))))))))))))))))))))))))))</f>
        <v>https://www.saflax.de/0-WVK-Retail/Bilder-Pictures/SAFLAX-55307-coriandrum-sativum-garden-to-go-english.jpg</v>
      </c>
      <c r="AP200" s="330" t="str">
        <f>IF(K200&lt;1,"",
IF($C$1="Bulgarisch - BG",HYPERLINK(CONCATENATE("https://www.saflax.de/0-WVK-Retail/Bilder-Pictures/SAFLAX-",'Basis-Tabelle-Samen'!T195,"-",'Basis-Tabelle-Samen'!J195,"-cultivation-set-bulgarian.jpg")),
IF($C$1="Dänisch - DK",HYPERLINK(CONCATENATE("https://www.saflax.de/0-WVK-Retail/Bilder-Pictures/SAFLAX-",'Basis-Tabelle-Samen'!T195,"-",'Basis-Tabelle-Samen'!J195,"-cultivation-set-danish.jpg")),
IF($C$1="Deutsch - DE",HYPERLINK(CONCATENATE("https://www.saflax.de/0-WVK-Retail/Bilder-Pictures/SAFLAX-",'Basis-Tabelle-Samen'!T195,"-",'Basis-Tabelle-Samen'!J195,"-cultivation-set-german.jpg")),
IF($C$1="Englisch - UK",HYPERLINK(CONCATENATE("https://www.saflax.de/0-WVK-Retail/Bilder-Pictures/SAFLAX-",'Basis-Tabelle-Samen'!T195,"-",'Basis-Tabelle-Samen'!J195,"-cultivation-set-english.jpg")),
IF($C$1="Estnisch - EE",HYPERLINK(CONCATENATE("https://www.saflax.de/0-WVK-Retail/Bilder-Pictures/SAFLAX-",'Basis-Tabelle-Samen'!T195,"-",'Basis-Tabelle-Samen'!J195,"-cultivation-set-estonian.jpg")),
IF($C$1="Finnisch - FI",HYPERLINK(CONCATENATE("https://www.saflax.de/0-WVK-Retail/Bilder-Pictures/SAFLAX-",'Basis-Tabelle-Samen'!T195,"-",'Basis-Tabelle-Samen'!J195,"-cultivation-set-finnish.jpg")),
IF($C$1="Französisch - FR",HYPERLINK(CONCATENATE("https://www.saflax.de/0-WVK-Retail/Bilder-Pictures/SAFLAX-",'Basis-Tabelle-Samen'!T195,"-",'Basis-Tabelle-Samen'!J195,"-cultivation-set-french.jpg")),
IF($C$1="Griechisch - GR",HYPERLINK(CONCATENATE("https://www.saflax.de/0-WVK-Retail/Bilder-Pictures/SAFLAX-",'Basis-Tabelle-Samen'!T195,"-",'Basis-Tabelle-Samen'!J195,"-cultivation-set-greek.jpg")),
IF($C$1="Irisch - IE",HYPERLINK(CONCATENATE("https://www.saflax.de/0-WVK-Retail/Bilder-Pictures/SAFLAX-",'Basis-Tabelle-Samen'!T195,"-",'Basis-Tabelle-Samen'!J195,"-cultivation-set-irish.jpg")),
IF($C$1="Isländisch - IS",HYPERLINK(CONCATENATE("https://www.saflax.de/0-WVK-Retail/Bilder-Pictures/SAFLAX-",'Basis-Tabelle-Samen'!T195,"-",'Basis-Tabelle-Samen'!J195,"-cultivation-set-icelandic.jpg")),
IF($C$1="Italienisch - IT",HYPERLINK(CONCATENATE("https://www.saflax.de/0-WVK-Retail/Bilder-Pictures/SAFLAX-",'Basis-Tabelle-Samen'!T195,"-",'Basis-Tabelle-Samen'!J195,"-cultivation-set-italian.jpg")),
IF($C$1="Japanisch - JP",HYPERLINK(CONCATENATE("https://www.saflax.de/0-WVK-Retail/Bilder-Pictures/SAFLAX-",'Basis-Tabelle-Samen'!T195,"-",'Basis-Tabelle-Samen'!J195,"-cultivation-set-japanese.jpg")),
IF($C$1="Kroatisch - HR",HYPERLINK(CONCATENATE("https://www.saflax.de/0-WVK-Retail/Bilder-Pictures/SAFLAX-",'Basis-Tabelle-Samen'!T195,"-",'Basis-Tabelle-Samen'!J195,"-cultivation-set-croatian.jpg")),
IF($C$1="Lettisch - LV",HYPERLINK(CONCATENATE("https://www.saflax.de/0-WVK-Retail/Bilder-Pictures/SAFLAX-",'Basis-Tabelle-Samen'!T195,"-",'Basis-Tabelle-Samen'!J195,"-cultivation-set-latvian.jpg")),
IF($C$1="Litauisch - LT",HYPERLINK(CONCATENATE("https://www.saflax.de/0-WVK-Retail/Bilder-Pictures/SAFLAX-",'Basis-Tabelle-Samen'!T195,"-",'Basis-Tabelle-Samen'!J195,"-cultivation-set-lithuanian.jpg")),
IF($C$1="Maltesisch - MT",HYPERLINK(CONCATENATE("https://www.saflax.de/0-WVK-Retail/Bilder-Pictures/SAFLAX-",'Basis-Tabelle-Samen'!T195,"-",'Basis-Tabelle-Samen'!J195,"-cultivation-set-maltese.jpg")),
IF($C$1="Niederländisch - NL",HYPERLINK(CONCATENATE("https://www.saflax.de/0-WVK-Retail/Bilder-Pictures/SAFLAX-",'Basis-Tabelle-Samen'!T195,"-",'Basis-Tabelle-Samen'!J195,"-cultivation-set-dutch.jpg")),
IF($C$1="Norwegisch - NO",HYPERLINK(CONCATENATE("https://www.saflax.de/0-WVK-Retail/Bilder-Pictures/SAFLAX-",'Basis-Tabelle-Samen'!T195,"-",'Basis-Tabelle-Samen'!J195,"-cultivation-set-nowegian.jpg")),
IF($C$1="Polnisch - PL",HYPERLINK(CONCATENATE("https://www.saflax.de/0-WVK-Retail/Bilder-Pictures/SAFLAX-",'Basis-Tabelle-Samen'!T195,"-",'Basis-Tabelle-Samen'!J195,"-cultivation-set-polish.jpg")),
IF($C$1="Portugiesisch - PT",HYPERLINK(CONCATENATE("https://www.saflax.de/0-WVK-Retail/Bilder-Pictures/SAFLAX-",'Basis-Tabelle-Samen'!T195,"-",'Basis-Tabelle-Samen'!J195,"-cultivation-set-portuguese.jpg")),
IF($C$1="Rumänisch - RO",HYPERLINK(CONCATENATE("https://www.saflax.de/0-WVK-Retail/Bilder-Pictures/SAFLAX-",'Basis-Tabelle-Samen'!T195,"-",'Basis-Tabelle-Samen'!J195,"-cultivation-set-romanian.jpg")),
IF($C$1="Schwedisch - SE",HYPERLINK(CONCATENATE("https://www.saflax.de/0-WVK-Retail/Bilder-Pictures/SAFLAX-",'Basis-Tabelle-Samen'!T195,"-",'Basis-Tabelle-Samen'!J195,"-cultivation-set-swedish.jpg")),
IF($C$1="Slowakisch - SK",HYPERLINK(CONCATENATE("https://www.saflax.de/0-WVK-Retail/Bilder-Pictures/SAFLAX-",'Basis-Tabelle-Samen'!T195,"-",'Basis-Tabelle-Samen'!J195,"-cultivation-set-slovak.jpg")),
IF($C$1="Slowenisch - SI",HYPERLINK(CONCATENATE("https://www.saflax.de/0-WVK-Retail/Bilder-Pictures/SAFLAX-",'Basis-Tabelle-Samen'!T195,"-",'Basis-Tabelle-Samen'!J195,"-cultivation-set-slovenian.jpg")),
IF($C$1="Spanisch - ES",HYPERLINK(CONCATENATE("https://www.saflax.de/0-WVK-Retail/Bilder-Pictures/SAFLAX-",'Basis-Tabelle-Samen'!T195,"-",'Basis-Tabelle-Samen'!J195,"-cultivation-set-spanish.jpg")),
IF($C$1="Tschechisch - CZ",HYPERLINK(CONCATENATE("https://www.saflax.de/0-WVK-Retail/Bilder-Pictures/SAFLAX-",'Basis-Tabelle-Samen'!T195,"-",'Basis-Tabelle-Samen'!J195,"-cultivation-set-czech.jpg")),
IF($C$1="Türkisch - TR",HYPERLINK(CONCATENATE("https://www.saflax.de/0-WVK-Retail/Bilder-Pictures/SAFLAX-",'Basis-Tabelle-Samen'!T195,"-",'Basis-Tabelle-Samen'!J195,"-cultivation-set-turkish.jpg")),
IF($C$1="Ungarisch - HU",HYPERLINK(CONCATENATE("https://www.saflax.de/0-WVK-Retail/Bilder-Pictures/SAFLAX-",'Basis-Tabelle-Samen'!T195,"-",'Basis-Tabelle-Samen'!J195,"-cultivation-set-hungarian.jpg")),
" ACHTUNG")))))))))))))))))))))))))))))</f>
        <v>https://www.saflax.de/0-WVK-Retail/Bilder-Pictures/SAFLAX-35307-coriandrum-sativum-cultivation-set-english.jpg</v>
      </c>
      <c r="AQ200" s="330" t="str">
        <f>IF(L200&lt;1,"",
IF($C$1="Bulgarisch - BG",HYPERLINK(CONCATENATE("https://www.saflax.de/0-WVK-Retail/Bilder-Pictures/SAFLAX-",'Basis-Tabelle-Samen'!W195,"-",'Basis-Tabelle-Samen'!J195,"-garden-in-the-bag-bulgarian.jpg")),
IF($C$1="Dänisch - DK",HYPERLINK(CONCATENATE("https://www.saflax.de/0-WVK-Retail/Bilder-Pictures/SAFLAX-",'Basis-Tabelle-Samen'!W195,"-",'Basis-Tabelle-Samen'!J195,"-garden-in-the-bag-danish.jpg")),
IF($C$1="Deutsch - DE",HYPERLINK(CONCATENATE("https://www.saflax.de/0-WVK-Retail/Bilder-Pictures/SAFLAX-",'Basis-Tabelle-Samen'!W195,"-",'Basis-Tabelle-Samen'!J195,"-garden-in-the-bag-german.jpg")),
IF($C$1="Englisch - UK",HYPERLINK(CONCATENATE("https://www.saflax.de/0-WVK-Retail/Bilder-Pictures/SAFLAX-",'Basis-Tabelle-Samen'!W195,"-",'Basis-Tabelle-Samen'!J195,"-garden-in-the-bag-english.jpg")),
IF($C$1="Estnisch - EE",HYPERLINK(CONCATENATE("https://www.saflax.de/0-WVK-Retail/Bilder-Pictures/SAFLAX-",'Basis-Tabelle-Samen'!W195,"-",'Basis-Tabelle-Samen'!J195,"-garden-in-the-bag-estonian.jpg")),
IF($C$1="Finnisch - FI",HYPERLINK(CONCATENATE("https://www.saflax.de/0-WVK-Retail/Bilder-Pictures/SAFLAX-",'Basis-Tabelle-Samen'!W195,"-",'Basis-Tabelle-Samen'!J195,"-garden-in-the-bag-finnish.jpg")),
IF($C$1="Französisch - FR",HYPERLINK(CONCATENATE("https://www.saflax.de/0-WVK-Retail/Bilder-Pictures/SAFLAX-",'Basis-Tabelle-Samen'!W195,"-",'Basis-Tabelle-Samen'!J195,"-garden-in-the-bag-french.jpg")),
IF($C$1="Griechisch - GR",HYPERLINK(CONCATENATE("https://www.saflax.de/0-WVK-Retail/Bilder-Pictures/SAFLAX-",'Basis-Tabelle-Samen'!W195,"-",'Basis-Tabelle-Samen'!J195,"-garden-in-the-bag-greek.jpg")),
IF($C$1="Irisch - IE",HYPERLINK(CONCATENATE("https://www.saflax.de/0-WVK-Retail/Bilder-Pictures/SAFLAX-",'Basis-Tabelle-Samen'!W195,"-",'Basis-Tabelle-Samen'!J195,"-garden-in-the-bag-irish.jpg")),
IF($C$1="Isländisch - IS",HYPERLINK(CONCATENATE("https://www.saflax.de/0-WVK-Retail/Bilder-Pictures/SAFLAX-",'Basis-Tabelle-Samen'!W195,"-",'Basis-Tabelle-Samen'!J195,"-garden-in-the-bag-icelandic.jpg")),
IF($C$1="Italienisch - IT",HYPERLINK(CONCATENATE("https://www.saflax.de/0-WVK-Retail/Bilder-Pictures/SAFLAX-",'Basis-Tabelle-Samen'!W195,"-",'Basis-Tabelle-Samen'!J195,"-garden-in-the-bag-italian.jpg")),
IF($C$1="Japanisch - JP",HYPERLINK(CONCATENATE("https://www.saflax.de/0-WVK-Retail/Bilder-Pictures/SAFLAX-",'Basis-Tabelle-Samen'!W195,"-",'Basis-Tabelle-Samen'!J195,"-garden-in-the-bag-japanese.jpg")),
IF($C$1="Kroatisch - HR",HYPERLINK(CONCATENATE("https://www.saflax.de/0-WVK-Retail/Bilder-Pictures/SAFLAX-",'Basis-Tabelle-Samen'!W195,"-",'Basis-Tabelle-Samen'!J195,"-garden-in-the-bag-croatian.jpg")),
IF($C$1="Lettisch - LV",HYPERLINK(CONCATENATE("https://www.saflax.de/0-WVK-Retail/Bilder-Pictures/SAFLAX-",'Basis-Tabelle-Samen'!W195,"-",'Basis-Tabelle-Samen'!J195,"-garden-in-the-bag-latvian.jpg")),
IF($C$1="Litauisch - LT",HYPERLINK(CONCATENATE("https://www.saflax.de/0-WVK-Retail/Bilder-Pictures/SAFLAX-",'Basis-Tabelle-Samen'!W195,"-",'Basis-Tabelle-Samen'!J195,"-garden-in-the-bag-lithuanian.jpg")),
IF($C$1="Maltesisch - MT",HYPERLINK(CONCATENATE("https://www.saflax.de/0-WVK-Retail/Bilder-Pictures/SAFLAX-",'Basis-Tabelle-Samen'!W195,"-",'Basis-Tabelle-Samen'!J195,"-garden-in-the-bag-maltese.jpg")),
IF($C$1="Niederländisch - NL",HYPERLINK(CONCATENATE("https://www.saflax.de/0-WVK-Retail/Bilder-Pictures/SAFLAX-",'Basis-Tabelle-Samen'!W195,"-",'Basis-Tabelle-Samen'!J195,"-garden-in-the-bag-dutch.jpg")),
IF($C$1="Norwegisch - NO",HYPERLINK(CONCATENATE("https://www.saflax.de/0-WVK-Retail/Bilder-Pictures/SAFLAX-",'Basis-Tabelle-Samen'!W195,"-",'Basis-Tabelle-Samen'!J195,"-garden-in-the-bag-nowegian.jpg")),
IF($C$1="Polnisch - PL",HYPERLINK(CONCATENATE("https://www.saflax.de/0-WVK-Retail/Bilder-Pictures/SAFLAX-",'Basis-Tabelle-Samen'!W195,"-",'Basis-Tabelle-Samen'!J195,"-garden-in-the-bag-polish.jpg")),
IF($C$1="Portugiesisch - PT",HYPERLINK(CONCATENATE("https://www.saflax.de/0-WVK-Retail/Bilder-Pictures/SAFLAX-",'Basis-Tabelle-Samen'!W195,"-",'Basis-Tabelle-Samen'!J195,"-garden-in-the-bag-portuguese.jpg")),
IF($C$1="Rumänisch - RO",HYPERLINK(CONCATENATE("https://www.saflax.de/0-WVK-Retail/Bilder-Pictures/SAFLAX-",'Basis-Tabelle-Samen'!W195,"-",'Basis-Tabelle-Samen'!J195,"-garden-in-the-bag-romanian.jpg")),
IF($C$1="Schwedisch - SE",HYPERLINK(CONCATENATE("https://www.saflax.de/0-WVK-Retail/Bilder-Pictures/SAFLAX-",'Basis-Tabelle-Samen'!W195,"-",'Basis-Tabelle-Samen'!J195,"-garden-in-the-bag-swedish.jpg")),
IF($C$1="Slowakisch - SK",HYPERLINK(CONCATENATE("https://www.saflax.de/0-WVK-Retail/Bilder-Pictures/SAFLAX-",'Basis-Tabelle-Samen'!W195,"-",'Basis-Tabelle-Samen'!J195,"-garden-in-the-bag-slovak.jpg")),
IF($C$1="Slowenisch - SI",HYPERLINK(CONCATENATE("https://www.saflax.de/0-WVK-Retail/Bilder-Pictures/SAFLAX-",'Basis-Tabelle-Samen'!W195,"-",'Basis-Tabelle-Samen'!J195,"-garden-in-the-bag-slovenian.jpg")),
IF($C$1="Spanisch - ES",HYPERLINK(CONCATENATE("https://www.saflax.de/0-WVK-Retail/Bilder-Pictures/SAFLAX-",'Basis-Tabelle-Samen'!W195,"-",'Basis-Tabelle-Samen'!J195,"-garden-in-the-bag-spanish.jpg")),
IF($C$1="Tschechisch - CZ",HYPERLINK(CONCATENATE("https://www.saflax.de/0-WVK-Retail/Bilder-Pictures/SAFLAX-",'Basis-Tabelle-Samen'!W195,"-",'Basis-Tabelle-Samen'!J195,"-garden-in-the-bag-czech.jpg")),
IF($C$1="Türkisch - TR",HYPERLINK(CONCATENATE("https://www.saflax.de/0-WVK-Retail/Bilder-Pictures/SAFLAX-",'Basis-Tabelle-Samen'!W195,"-",'Basis-Tabelle-Samen'!J195,"-garden-in-the-bag-turkish.jpg")),
IF($C$1="Ungarisch - HU",HYPERLINK(CONCATENATE("https://www.saflax.de/0-WVK-Retail/Bilder-Pictures/SAFLAX-",'Basis-Tabelle-Samen'!W195,"-",'Basis-Tabelle-Samen'!J195,"-garden-in-the-bag-hungarian.jpg")),
" ACHTUNG")))))))))))))))))))))))))))))</f>
        <v>https://www.saflax.de/0-WVK-Retail/Bilder-Pictures/SAFLAX-65307-coriandrum-sativum-garden-in-the-bag-english.jpg</v>
      </c>
    </row>
    <row r="201" spans="1:43" ht="17.100000000000001" customHeight="1" x14ac:dyDescent="0.2">
      <c r="A201" s="318" t="str">
        <f>IF('Basis-Tabelle-Samen'!A209="","",IF($C$1="Deutsch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01" s="319" t="str">
        <f>'Basis-Tabelle-Samen'!I209</f>
        <v>Urtica dioica</v>
      </c>
      <c r="C201" s="316" t="str">
        <f>IF($C$1="Bulgarisch - BG",'Basis-Tabelle-Samen'!Z209,
IF($C$1="Dänisch - DK",'Basis-Tabelle-Samen'!AA209,
IF($C$1="Deutsch - DE",'Basis-Tabelle-Samen'!AB209,
IF($C$1="Englisch - UK",'Basis-Tabelle-Samen'!AC209,
IF($C$1="Estnisch - EE",'Basis-Tabelle-Samen'!AD209,
IF($C$1="Finnisch - FI",'Basis-Tabelle-Samen'!AE209,
IF($C$1="Französisch - FR",'Basis-Tabelle-Samen'!AF209,
IF($C$1="Griechisch - GR",'Basis-Tabelle-Samen'!AG209,
IF($C$1="Irisch - IE",'Basis-Tabelle-Samen'!AH209,
IF($C$1="Isländisch - IS",'Basis-Tabelle-Samen'!AI209,
IF($C$1="Italienisch - IT",'Basis-Tabelle-Samen'!AJ209,
IF($C$1="Japanisch - JP",'Basis-Tabelle-Samen'!AK209,
IF($C$1="Kroatisch - HR",'Basis-Tabelle-Samen'!AL209,
IF($C$1="Lettisch - LV",'Basis-Tabelle-Samen'!AM209,
IF($C$1="Litauisch - LT",'Basis-Tabelle-Samen'!AN209,
IF($C$1="Maltesisch - MT",'Basis-Tabelle-Samen'!AO209,
IF($C$1="Niederländisch - NL",'Basis-Tabelle-Samen'!AP209,
IF($C$1="Norwegisch - NO",'Basis-Tabelle-Samen'!AQ209,
IF($C$1="Polnisch - PL",'Basis-Tabelle-Samen'!AR209,
IF($C$1="Portugiesisch - PT",'Basis-Tabelle-Samen'!AS209,
IF($C$1="Rumänisch - RO",'Basis-Tabelle-Samen'!AT209,
IF($C$1="Schwedisch - SE",'Basis-Tabelle-Samen'!AU209,
IF($C$1="Slowakisch - SK",'Basis-Tabelle-Samen'!AV209,
IF($C$1="Slowenisch - SI",'Basis-Tabelle-Samen'!AW209,
IF($C$1="Spanisch - ES",'Basis-Tabelle-Samen'!AX209,
IF($C$1="Tschechisch - CZ",'Basis-Tabelle-Samen'!AY209,
IF($C$1="Türkisch - TR",'Basis-Tabelle-Samen'!AZ209,
IF($C$1="Ungarisch - HU",'Basis-Tabelle-Samen'!BA209,
" ACHTUNG"))))))))))))))))))))))))))))</f>
        <v>Organic - Nettle</v>
      </c>
      <c r="D201" s="320">
        <f>'Basis-Tabelle-Samen'!F209</f>
        <v>2000</v>
      </c>
      <c r="E201" s="321" t="str">
        <f>'Basis-Tabelle-Samen'!H209</f>
        <v>7 %</v>
      </c>
      <c r="F201" s="322" t="str">
        <f>IF('Basis-Tabelle-Samen'!G209="","",'Basis-Tabelle-Samen'!G209)</f>
        <v>03</v>
      </c>
      <c r="G201" s="320">
        <f>'Basis-Tabelle-Samen'!C209</f>
        <v>15321</v>
      </c>
      <c r="H201" s="323">
        <f>'Basis-Tabelle-Samen'!D209</f>
        <v>4055473153216</v>
      </c>
      <c r="I201" s="324">
        <f>'Basis-Tabelle-Samen'!E209</f>
        <v>2.0499999999999998</v>
      </c>
      <c r="J201" s="325">
        <f t="shared" si="3"/>
        <v>12</v>
      </c>
      <c r="K201" s="326">
        <f>'Basis-Tabelle-Samen'!K209</f>
        <v>75321</v>
      </c>
      <c r="L201" s="323">
        <f>'Basis-Tabelle-Samen'!L209</f>
        <v>4055473753218</v>
      </c>
      <c r="M201" s="324">
        <f>'Basis-Tabelle-Samen'!M209</f>
        <v>2.4500000000000002</v>
      </c>
      <c r="N201" s="326">
        <f>IF(K201&lt;1,"",'3'!$I$15)</f>
        <v>15</v>
      </c>
      <c r="O201" s="327">
        <f>IF(K201&lt;1,"",'3'!$J$11)</f>
        <v>90</v>
      </c>
      <c r="P201" s="326">
        <f>'Basis-Tabelle-Samen'!N209</f>
        <v>85321</v>
      </c>
      <c r="Q201" s="323">
        <f>'Basis-Tabelle-Samen'!O209</f>
        <v>4055473853215</v>
      </c>
      <c r="R201" s="328">
        <f>'Basis-Tabelle-Samen'!P209</f>
        <v>3.75</v>
      </c>
      <c r="S201" s="326">
        <f>IF(R201&lt;1,"",'3'!$M$15)</f>
        <v>18</v>
      </c>
      <c r="T201" s="327">
        <f>IF(R201&lt;1,"",'3'!$N$11)</f>
        <v>72</v>
      </c>
      <c r="U201" s="326">
        <f>'Basis-Tabelle-Samen'!Q209</f>
        <v>55321</v>
      </c>
      <c r="V201" s="323">
        <f>'Basis-Tabelle-Samen'!R209</f>
        <v>4055473553214</v>
      </c>
      <c r="W201" s="324">
        <f>'Basis-Tabelle-Samen'!S209</f>
        <v>4.95</v>
      </c>
      <c r="X201" s="326">
        <f>IF(U201&lt;1,"",'3'!$Q$15)</f>
        <v>6</v>
      </c>
      <c r="Y201" s="327">
        <f>IF(U201&lt;1,"",'3'!$R$11)</f>
        <v>24</v>
      </c>
      <c r="Z201" s="326">
        <f>'Basis-Tabelle-Samen'!T209</f>
        <v>35321</v>
      </c>
      <c r="AA201" s="323">
        <f>'Basis-Tabelle-Samen'!U209</f>
        <v>4055473353210</v>
      </c>
      <c r="AB201" s="324">
        <f>'Basis-Tabelle-Samen'!V209</f>
        <v>6.75</v>
      </c>
      <c r="AC201" s="326">
        <f>IF(Z201&lt;1,"",'3'!$U$15)</f>
        <v>6</v>
      </c>
      <c r="AD201" s="327">
        <f>IF(Z201&lt;1,"",'3'!$V$11)</f>
        <v>24</v>
      </c>
      <c r="AE201" s="326">
        <f>'Basis-Tabelle-Samen'!W209</f>
        <v>65321</v>
      </c>
      <c r="AF201" s="323">
        <f>'Basis-Tabelle-Samen'!X209</f>
        <v>4055473653211</v>
      </c>
      <c r="AG201" s="324">
        <f>'Basis-Tabelle-Samen'!Y209</f>
        <v>2.95</v>
      </c>
      <c r="AH201" s="326">
        <f>IF(AE201&lt;1,"",'3'!$Y$15)</f>
        <v>8</v>
      </c>
      <c r="AI201" s="327">
        <f>IF(AE201&lt;1,"",'3'!$Z$11)</f>
        <v>64</v>
      </c>
      <c r="AJ201" s="315"/>
      <c r="AK201" s="316" t="str">
        <f>IF(G201&lt;1,"",
IF($C$1="Bulgarisch - BG",HYPERLINK(CONCATENATE("https://www.saflax.de/0-WVK-Retail/Bilder-Pictures/SAFLAX-",'Basis-Tabelle-Samen'!C209,"-",'Basis-Tabelle-Samen'!J209,"-seed-package-front-cr-bulgarian.jpg")),
IF($C$1="Dänisch - DK",HYPERLINK(CONCATENATE("https://www.saflax.de/0-WVK-Retail/Bilder-Pictures/SAFLAX-",'Basis-Tabelle-Samen'!C209,"-",'Basis-Tabelle-Samen'!J209,"-seed-package-front-cr-danish.jpg")),
IF($C$1="Deutsch - DE",HYPERLINK(CONCATENATE("https://www.saflax.de/0-WVK-Retail/Bilder-Pictures/SAFLAX-",'Basis-Tabelle-Samen'!C209,"-",'Basis-Tabelle-Samen'!J209,"-seed-package-front-cr-german.jpg")),
IF($C$1="Englisch - UK",HYPERLINK(CONCATENATE("https://www.saflax.de/0-WVK-Retail/Bilder-Pictures/SAFLAX-",'Basis-Tabelle-Samen'!C209,"-",'Basis-Tabelle-Samen'!J209,"-seed-package-front-cr-english.jpg")),
IF($C$1="Estnisch - EE",HYPERLINK(CONCATENATE("https://www.saflax.de/0-WVK-Retail/Bilder-Pictures/SAFLAX-",'Basis-Tabelle-Samen'!C209,"-",'Basis-Tabelle-Samen'!J209,"-seed-package-front-cr-estonian.jpg")),
IF($C$1="Finnisch - FI",HYPERLINK(CONCATENATE("https://www.saflax.de/0-WVK-Retail/Bilder-Pictures/SAFLAX-",'Basis-Tabelle-Samen'!C209,"-",'Basis-Tabelle-Samen'!J209,"-seed-package-front-cr-finnish.jpg")),
IF($C$1="Französisch - FR",HYPERLINK(CONCATENATE("https://www.saflax.de/0-WVK-Retail/Bilder-Pictures/SAFLAX-",'Basis-Tabelle-Samen'!C209,"-",'Basis-Tabelle-Samen'!J209,"-seed-package-front-cr-french.jpg")),
IF($C$1="Griechisch - GR",HYPERLINK(CONCATENATE("https://www.saflax.de/0-WVK-Retail/Bilder-Pictures/SAFLAX-",'Basis-Tabelle-Samen'!C209,"-",'Basis-Tabelle-Samen'!J209,"-seed-package-front-cr-greek.jpg")),
IF($C$1="Irisch - IE",HYPERLINK(CONCATENATE("https://www.saflax.de/0-WVK-Retail/Bilder-Pictures/SAFLAX-",'Basis-Tabelle-Samen'!C209,"-",'Basis-Tabelle-Samen'!J209,"-seed-package-front-cr-irish.jpg")),
IF($C$1="Isländisch - IS",HYPERLINK(CONCATENATE("https://www.saflax.de/0-WVK-Retail/Bilder-Pictures/SAFLAX-",'Basis-Tabelle-Samen'!C209,"-",'Basis-Tabelle-Samen'!J209,"-seed-package-front-cr-icelandic.jpg")),
IF($C$1="Italienisch - IT",HYPERLINK(CONCATENATE("https://www.saflax.de/0-WVK-Retail/Bilder-Pictures/SAFLAX-",'Basis-Tabelle-Samen'!C209,"-",'Basis-Tabelle-Samen'!J209,"-seed-package-front-cr-italian.jpg")),
IF($C$1="Japanisch - JP",HYPERLINK(CONCATENATE("https://www.saflax.de/0-WVK-Retail/Bilder-Pictures/SAFLAX-",'Basis-Tabelle-Samen'!C209,"-",'Basis-Tabelle-Samen'!J209,"-seed-package-front-cr-japanese.jpg")),
IF($C$1="Kroatisch - HR",HYPERLINK(CONCATENATE("https://www.saflax.de/0-WVK-Retail/Bilder-Pictures/SAFLAX-",'Basis-Tabelle-Samen'!C209,"-",'Basis-Tabelle-Samen'!J209,"-seed-package-front-cr-croatian.jpg")),
IF($C$1="Lettisch - LV",HYPERLINK(CONCATENATE("https://www.saflax.de/0-WVK-Retail/Bilder-Pictures/SAFLAX-",'Basis-Tabelle-Samen'!C209,"-",'Basis-Tabelle-Samen'!J209,"-seed-package-front-cr-latvian.jpg")),
IF($C$1="Litauisch - LT",HYPERLINK(CONCATENATE("https://www.saflax.de/0-WVK-Retail/Bilder-Pictures/SAFLAX-",'Basis-Tabelle-Samen'!C209,"-",'Basis-Tabelle-Samen'!J209,"-seed-package-front-cr-lithuanian.jpg")),
IF($C$1="Maltesisch - MT",HYPERLINK(CONCATENATE("https://www.saflax.de/0-WVK-Retail/Bilder-Pictures/SAFLAX-",'Basis-Tabelle-Samen'!C209,"-",'Basis-Tabelle-Samen'!J209,"-seed-package-front-cr-maltese.jpg")),
IF($C$1="Niederländisch - NL",HYPERLINK(CONCATENATE("https://www.saflax.de/0-WVK-Retail/Bilder-Pictures/SAFLAX-",'Basis-Tabelle-Samen'!C209,"-",'Basis-Tabelle-Samen'!J209,"-seed-package-front-cr-dutch.jpg")),
IF($C$1="Norwegisch - NO",HYPERLINK(CONCATENATE("https://www.saflax.de/0-WVK-Retail/Bilder-Pictures/SAFLAX-",'Basis-Tabelle-Samen'!C209,"-",'Basis-Tabelle-Samen'!J209,"-seed-package-front-cr-nowegian.jpg")),
IF($C$1="Polnisch - PL",HYPERLINK(CONCATENATE("https://www.saflax.de/0-WVK-Retail/Bilder-Pictures/SAFLAX-",'Basis-Tabelle-Samen'!C209,"-",'Basis-Tabelle-Samen'!J209,"-seed-package-front-cr-polish.jpg")),
IF($C$1="Portugiesisch - PT",HYPERLINK(CONCATENATE("https://www.saflax.de/0-WVK-Retail/Bilder-Pictures/SAFLAX-",'Basis-Tabelle-Samen'!C209,"-",'Basis-Tabelle-Samen'!J209,"-seed-package-front-cr-portuguese.jpg")),
IF($C$1="Rumänisch - RO",HYPERLINK(CONCATENATE("https://www.saflax.de/0-WVK-Retail/Bilder-Pictures/SAFLAX-",'Basis-Tabelle-Samen'!C209,"-",'Basis-Tabelle-Samen'!J209,"-seed-package-front-cr-romanian.jpg")),
IF($C$1="Schwedisch - SE",HYPERLINK(CONCATENATE("https://www.saflax.de/0-WVK-Retail/Bilder-Pictures/SAFLAX-",'Basis-Tabelle-Samen'!C209,"-",'Basis-Tabelle-Samen'!J209,"-seed-package-front-cr-swedish.jpg")),
IF($C$1="Slowakisch - SK",HYPERLINK(CONCATENATE("https://www.saflax.de/0-WVK-Retail/Bilder-Pictures/SAFLAX-",'Basis-Tabelle-Samen'!C209,"-",'Basis-Tabelle-Samen'!J209,"-seed-package-front-cr-slovak.jpg")),
IF($C$1="Slowenisch - SI",HYPERLINK(CONCATENATE("https://www.saflax.de/0-WVK-Retail/Bilder-Pictures/SAFLAX-",'Basis-Tabelle-Samen'!C209,"-",'Basis-Tabelle-Samen'!J209,"-seed-package-front-cr-slovenian.jpg")),
IF($C$1="Spanisch - ES",HYPERLINK(CONCATENATE("https://www.saflax.de/0-WVK-Retail/Bilder-Pictures/SAFLAX-",'Basis-Tabelle-Samen'!C209,"-",'Basis-Tabelle-Samen'!J209,"-seed-package-front-cr-spanish.jpg")),
IF($C$1="Tschechisch - CZ",HYPERLINK(CONCATENATE("https://www.saflax.de/0-WVK-Retail/Bilder-Pictures/SAFLAX-",'Basis-Tabelle-Samen'!C209,"-",'Basis-Tabelle-Samen'!J209,"-seed-package-front-cr-czech.jpg")),
IF($C$1="Türkisch - TR",HYPERLINK(CONCATENATE("https://www.saflax.de/0-WVK-Retail/Bilder-Pictures/SAFLAX-",'Basis-Tabelle-Samen'!C209,"-",'Basis-Tabelle-Samen'!J209,"-seed-package-front-cr-turkish.jpg")),
IF($C$1="Ungarisch - HU",HYPERLINK(CONCATENATE("https://www.saflax.de/0-WVK-Retail/Bilder-Pictures/SAFLAX-",'Basis-Tabelle-Samen'!C209,"-",'Basis-Tabelle-Samen'!J209,"-seed-package-front-cr-hungarian.jpg")),
" ACHTUNG")))))))))))))))))))))))))))))</f>
        <v>https://www.saflax.de/0-WVK-Retail/Bilder-Pictures/SAFLAX-15321-urtica-dioica-seed-package-front-cr-english.jpg</v>
      </c>
      <c r="AL201" s="330" t="str">
        <f>IF(G201&lt;1,"",
IF($C$1="Bulgarisch - BG",HYPERLINK(CONCATENATE("https://www.saflax.de/0-WVK-Retail/Bilder-Pictures/SAFLAX-",'Basis-Tabelle-Samen'!C209,"-",'Basis-Tabelle-Samen'!J209,"-seed-package-back-cr-bulgarian.jpg")),
IF($C$1="Dänisch - DK",HYPERLINK(CONCATENATE("https://www.saflax.de/0-WVK-Retail/Bilder-Pictures/SAFLAX-",'Basis-Tabelle-Samen'!C209,"-",'Basis-Tabelle-Samen'!J209,"-seed-package-back-cr-danish.jpg")),
IF($C$1="Deutsch - DE",HYPERLINK(CONCATENATE("https://www.saflax.de/0-WVK-Retail/Bilder-Pictures/SAFLAX-",'Basis-Tabelle-Samen'!C209,"-",'Basis-Tabelle-Samen'!J209,"-seed-package-back-cr-german.jpg")),
IF($C$1="Englisch - UK",HYPERLINK(CONCATENATE("https://www.saflax.de/0-WVK-Retail/Bilder-Pictures/SAFLAX-",'Basis-Tabelle-Samen'!C209,"-",'Basis-Tabelle-Samen'!J209,"-seed-package-back-cr-english.jpg")),
IF($C$1="Estnisch - EE",HYPERLINK(CONCATENATE("https://www.saflax.de/0-WVK-Retail/Bilder-Pictures/SAFLAX-",'Basis-Tabelle-Samen'!C209,"-",'Basis-Tabelle-Samen'!J209,"-seed-package-back-cr-estonian.jpg")),
IF($C$1="Finnisch - FI",HYPERLINK(CONCATENATE("https://www.saflax.de/0-WVK-Retail/Bilder-Pictures/SAFLAX-",'Basis-Tabelle-Samen'!C209,"-",'Basis-Tabelle-Samen'!J209,"-seed-package-back-cr-finnish.jpg")),
IF($C$1="Französisch - FR",HYPERLINK(CONCATENATE("https://www.saflax.de/0-WVK-Retail/Bilder-Pictures/SAFLAX-",'Basis-Tabelle-Samen'!C209,"-",'Basis-Tabelle-Samen'!J209,"-seed-package-back-cr-french.jpg")),
IF($C$1="Griechisch - GR",HYPERLINK(CONCATENATE("https://www.saflax.de/0-WVK-Retail/Bilder-Pictures/SAFLAX-",'Basis-Tabelle-Samen'!C209,"-",'Basis-Tabelle-Samen'!J209,"-seed-package-back-cr-greek.jpg")),
IF($C$1="Irisch - IE",HYPERLINK(CONCATENATE("https://www.saflax.de/0-WVK-Retail/Bilder-Pictures/SAFLAX-",'Basis-Tabelle-Samen'!C209,"-",'Basis-Tabelle-Samen'!J209,"-seed-package-back-cr-irish.jpg")),
IF($C$1="Isländisch - IS",HYPERLINK(CONCATENATE("https://www.saflax.de/0-WVK-Retail/Bilder-Pictures/SAFLAX-",'Basis-Tabelle-Samen'!C209,"-",'Basis-Tabelle-Samen'!J209,"-seed-package-back-cr-icelandic.jpg")),
IF($C$1="Italienisch - IT",HYPERLINK(CONCATENATE("https://www.saflax.de/0-WVK-Retail/Bilder-Pictures/SAFLAX-",'Basis-Tabelle-Samen'!C209,"-",'Basis-Tabelle-Samen'!J209,"-seed-package-back-cr-italian.jpg")),
IF($C$1="Japanisch - JP",HYPERLINK(CONCATENATE("https://www.saflax.de/0-WVK-Retail/Bilder-Pictures/SAFLAX-",'Basis-Tabelle-Samen'!C209,"-",'Basis-Tabelle-Samen'!J209,"-seed-package-back-cr-japanese.jpg")),
IF($C$1="Kroatisch - HR",HYPERLINK(CONCATENATE("https://www.saflax.de/0-WVK-Retail/Bilder-Pictures/SAFLAX-",'Basis-Tabelle-Samen'!C209,"-",'Basis-Tabelle-Samen'!J209,"-seed-package-back-cr-croatian.jpg")),
IF($C$1="Lettisch - LV",HYPERLINK(CONCATENATE("https://www.saflax.de/0-WVK-Retail/Bilder-Pictures/SAFLAX-",'Basis-Tabelle-Samen'!C209,"-",'Basis-Tabelle-Samen'!J209,"-seed-package-back-cr-latvian.jpg")),
IF($C$1="Litauisch - LT",HYPERLINK(CONCATENATE("https://www.saflax.de/0-WVK-Retail/Bilder-Pictures/SAFLAX-",'Basis-Tabelle-Samen'!C209,"-",'Basis-Tabelle-Samen'!J209,"-seed-package-back-cr-lithuanian.jpg")),
IF($C$1="Maltesisch - MT",HYPERLINK(CONCATENATE("https://www.saflax.de/0-WVK-Retail/Bilder-Pictures/SAFLAX-",'Basis-Tabelle-Samen'!C209,"-",'Basis-Tabelle-Samen'!J209,"-seed-package-back-cr-maltese.jpg")),
IF($C$1="Niederländisch - NL",HYPERLINK(CONCATENATE("https://www.saflax.de/0-WVK-Retail/Bilder-Pictures/SAFLAX-",'Basis-Tabelle-Samen'!C209,"-",'Basis-Tabelle-Samen'!J209,"-seed-package-back-cr-dutch.jpg")),
IF($C$1="Norwegisch - NO",HYPERLINK(CONCATENATE("https://www.saflax.de/0-WVK-Retail/Bilder-Pictures/SAFLAX-",'Basis-Tabelle-Samen'!C209,"-",'Basis-Tabelle-Samen'!J209,"-seed-package-back-cr-nowegian.jpg")),
IF($C$1="Polnisch - PL",HYPERLINK(CONCATENATE("https://www.saflax.de/0-WVK-Retail/Bilder-Pictures/SAFLAX-",'Basis-Tabelle-Samen'!C209,"-",'Basis-Tabelle-Samen'!J209,"-seed-package-back-cr-polish.jpg")),
IF($C$1="Portugiesisch - PT",HYPERLINK(CONCATENATE("https://www.saflax.de/0-WVK-Retail/Bilder-Pictures/SAFLAX-",'Basis-Tabelle-Samen'!C209,"-",'Basis-Tabelle-Samen'!J209,"-seed-package-back-cr-portuguese.jpg")),
IF($C$1="Rumänisch - RO",HYPERLINK(CONCATENATE("https://www.saflax.de/0-WVK-Retail/Bilder-Pictures/SAFLAX-",'Basis-Tabelle-Samen'!C209,"-",'Basis-Tabelle-Samen'!J209,"-seed-package-back-cr-romanian.jpg")),
IF($C$1="Schwedisch - SE",HYPERLINK(CONCATENATE("https://www.saflax.de/0-WVK-Retail/Bilder-Pictures/SAFLAX-",'Basis-Tabelle-Samen'!C209,"-",'Basis-Tabelle-Samen'!J209,"-seed-package-back-cr-swedish.jpg")),
IF($C$1="Slowakisch - SK",HYPERLINK(CONCATENATE("https://www.saflax.de/0-WVK-Retail/Bilder-Pictures/SAFLAX-",'Basis-Tabelle-Samen'!C209,"-",'Basis-Tabelle-Samen'!J209,"-seed-package-back-cr-slovak.jpg")),
IF($C$1="Slowenisch - SI",HYPERLINK(CONCATENATE("https://www.saflax.de/0-WVK-Retail/Bilder-Pictures/SAFLAX-",'Basis-Tabelle-Samen'!C209,"-",'Basis-Tabelle-Samen'!J209,"-seed-package-back-cr-slovenian.jpg")),
IF($C$1="Spanisch - ES",HYPERLINK(CONCATENATE("https://www.saflax.de/0-WVK-Retail/Bilder-Pictures/SAFLAX-",'Basis-Tabelle-Samen'!C209,"-",'Basis-Tabelle-Samen'!J209,"-seed-package-back-cr-spanish.jpg")),
IF($C$1="Tschechisch - CZ",HYPERLINK(CONCATENATE("https://www.saflax.de/0-WVK-Retail/Bilder-Pictures/SAFLAX-",'Basis-Tabelle-Samen'!C209,"-",'Basis-Tabelle-Samen'!J209,"-seed-package-back-cr-czech.jpg")),
IF($C$1="Türkisch - TR",HYPERLINK(CONCATENATE("https://www.saflax.de/0-WVK-Retail/Bilder-Pictures/SAFLAX-",'Basis-Tabelle-Samen'!C209,"-",'Basis-Tabelle-Samen'!J209,"-seed-package-back-cr-turkish.jpg")),
IF($C$1="Ungarisch - HU",HYPERLINK(CONCATENATE("https://www.saflax.de/0-WVK-Retail/Bilder-Pictures/SAFLAX-",'Basis-Tabelle-Samen'!C209,"-",'Basis-Tabelle-Samen'!J209,"-seed-package-back-cr-hungarian.jpg")),
" ACHTUNG")))))))))))))))))))))))))))))</f>
        <v>https://www.saflax.de/0-WVK-Retail/Bilder-Pictures/SAFLAX-15321-urtica-dioica-seed-package-back-cr-english.jpg</v>
      </c>
      <c r="AM201" s="330" t="str">
        <f>IF(H201&lt;1,"",
IF($C$1="Bulgarisch - BG",HYPERLINK(CONCATENATE("https://www.saflax.de/0-WVK-Retail/Bilder-Pictures/SAFLAX-",'Basis-Tabelle-Samen'!K209,"-",'Basis-Tabelle-Samen'!J209,"-garden-to-go-mini-bulgarian.jpg")),
IF($C$1="Dänisch - DK",HYPERLINK(CONCATENATE("https://www.saflax.de/0-WVK-Retail/Bilder-Pictures/SAFLAX-",'Basis-Tabelle-Samen'!K209,"-",'Basis-Tabelle-Samen'!J209,"-garden-to-go-mini-danish.jpg")),
IF($C$1="Deutsch - DE",HYPERLINK(CONCATENATE("https://www.saflax.de/0-WVK-Retail/Bilder-Pictures/SAFLAX-",'Basis-Tabelle-Samen'!K209,"-",'Basis-Tabelle-Samen'!J209,"-garden-to-go-mini-german.jpg")),
IF($C$1="Englisch - UK",HYPERLINK(CONCATENATE("https://www.saflax.de/0-WVK-Retail/Bilder-Pictures/SAFLAX-",'Basis-Tabelle-Samen'!K209,"-",'Basis-Tabelle-Samen'!J209,"-garden-to-go-mini-english.jpg")),
IF($C$1="Estnisch - EE",HYPERLINK(CONCATENATE("https://www.saflax.de/0-WVK-Retail/Bilder-Pictures/SAFLAX-",'Basis-Tabelle-Samen'!K209,"-",'Basis-Tabelle-Samen'!J209,"-garden-to-go-mini-estonian.jpg")),
IF($C$1="Finnisch - FI",HYPERLINK(CONCATENATE("https://www.saflax.de/0-WVK-Retail/Bilder-Pictures/SAFLAX-",'Basis-Tabelle-Samen'!K209,"-",'Basis-Tabelle-Samen'!J209,"-garden-to-go-mini-finnish.jpg")),
IF($C$1="Französisch - FR",HYPERLINK(CONCATENATE("https://www.saflax.de/0-WVK-Retail/Bilder-Pictures/SAFLAX-",'Basis-Tabelle-Samen'!K209,"-",'Basis-Tabelle-Samen'!J209,"-garden-to-go-mini-french.jpg")),
IF($C$1="Griechisch - GR",HYPERLINK(CONCATENATE("https://www.saflax.de/0-WVK-Retail/Bilder-Pictures/SAFLAX-",'Basis-Tabelle-Samen'!K209,"-",'Basis-Tabelle-Samen'!J209,"-garden-to-go-mini-greek.jpg")),
IF($C$1="Irisch - IE",HYPERLINK(CONCATENATE("https://www.saflax.de/0-WVK-Retail/Bilder-Pictures/SAFLAX-",'Basis-Tabelle-Samen'!K209,"-",'Basis-Tabelle-Samen'!J209,"-garden-to-go-mini-irish.jpg")),
IF($C$1="Isländisch - IS",HYPERLINK(CONCATENATE("https://www.saflax.de/0-WVK-Retail/Bilder-Pictures/SAFLAX-",'Basis-Tabelle-Samen'!K209,"-",'Basis-Tabelle-Samen'!J209,"-garden-to-go-mini-icelandic.jpg")),
IF($C$1="Italienisch - IT",HYPERLINK(CONCATENATE("https://www.saflax.de/0-WVK-Retail/Bilder-Pictures/SAFLAX-",'Basis-Tabelle-Samen'!K209,"-",'Basis-Tabelle-Samen'!J209,"-garden-to-go-mini-italian.jpg")),
IF($C$1="Japanisch - JP",HYPERLINK(CONCATENATE("https://www.saflax.de/0-WVK-Retail/Bilder-Pictures/SAFLAX-",'Basis-Tabelle-Samen'!K209,"-",'Basis-Tabelle-Samen'!J209,"-garden-to-go-mini-japanese.jpg")),
IF($C$1="Kroatisch - HR",HYPERLINK(CONCATENATE("https://www.saflax.de/0-WVK-Retail/Bilder-Pictures/SAFLAX-",'Basis-Tabelle-Samen'!K209,"-",'Basis-Tabelle-Samen'!J209,"-garden-to-go-mini-croatian.jpg")),
IF($C$1="Lettisch - LV",HYPERLINK(CONCATENATE("https://www.saflax.de/0-WVK-Retail/Bilder-Pictures/SAFLAX-",'Basis-Tabelle-Samen'!K209,"-",'Basis-Tabelle-Samen'!J209,"-garden-to-go-mini-latvian.jpg")),
IF($C$1="Litauisch - LT",HYPERLINK(CONCATENATE("https://www.saflax.de/0-WVK-Retail/Bilder-Pictures/SAFLAX-",'Basis-Tabelle-Samen'!K209,"-",'Basis-Tabelle-Samen'!J209,"-garden-to-go-mini-lithuanian.jpg")),
IF($C$1="Maltesisch - MT",HYPERLINK(CONCATENATE("https://www.saflax.de/0-WVK-Retail/Bilder-Pictures/SAFLAX-",'Basis-Tabelle-Samen'!K209,"-",'Basis-Tabelle-Samen'!J209,"-garden-to-go-mini-maltese.jpg")),
IF($C$1="Niederländisch - NL",HYPERLINK(CONCATENATE("https://www.saflax.de/0-WVK-Retail/Bilder-Pictures/SAFLAX-",'Basis-Tabelle-Samen'!K209,"-",'Basis-Tabelle-Samen'!J209,"-garden-to-go-mini-dutch.jpg")),
IF($C$1="Norwegisch - NO",HYPERLINK(CONCATENATE("https://www.saflax.de/0-WVK-Retail/Bilder-Pictures/SAFLAX-",'Basis-Tabelle-Samen'!K209,"-",'Basis-Tabelle-Samen'!J209,"-garden-to-go-mini-nowegian.jpg")),
IF($C$1="Polnisch - PL",HYPERLINK(CONCATENATE("https://www.saflax.de/0-WVK-Retail/Bilder-Pictures/SAFLAX-",'Basis-Tabelle-Samen'!K209,"-",'Basis-Tabelle-Samen'!J209,"-garden-to-go-mini-polish.jpg")),
IF($C$1="Portugiesisch - PT",HYPERLINK(CONCATENATE("https://www.saflax.de/0-WVK-Retail/Bilder-Pictures/SAFLAX-",'Basis-Tabelle-Samen'!K209,"-",'Basis-Tabelle-Samen'!J209,"-garden-to-go-mini-portuguese.jpg")),
IF($C$1="Rumänisch - RO",HYPERLINK(CONCATENATE("https://www.saflax.de/0-WVK-Retail/Bilder-Pictures/SAFLAX-",'Basis-Tabelle-Samen'!K209,"-",'Basis-Tabelle-Samen'!J209,"-garden-to-go-mini-romanian.jpg")),
IF($C$1="Schwedisch - SE",HYPERLINK(CONCATENATE("https://www.saflax.de/0-WVK-Retail/Bilder-Pictures/SAFLAX-",'Basis-Tabelle-Samen'!K209,"-",'Basis-Tabelle-Samen'!J209,"-garden-to-go-mini-swedish.jpg")),
IF($C$1="Slowakisch - SK",HYPERLINK(CONCATENATE("https://www.saflax.de/0-WVK-Retail/Bilder-Pictures/SAFLAX-",'Basis-Tabelle-Samen'!K209,"-",'Basis-Tabelle-Samen'!J209,"-garden-to-go-mini-slovak.jpg")),
IF($C$1="Slowenisch - SI",HYPERLINK(CONCATENATE("https://www.saflax.de/0-WVK-Retail/Bilder-Pictures/SAFLAX-",'Basis-Tabelle-Samen'!K209,"-",'Basis-Tabelle-Samen'!J209,"-garden-to-go-mini-slovenian.jpg")),
IF($C$1="Spanisch - ES",HYPERLINK(CONCATENATE("https://www.saflax.de/0-WVK-Retail/Bilder-Pictures/SAFLAX-",'Basis-Tabelle-Samen'!K209,"-",'Basis-Tabelle-Samen'!J209,"-garden-to-go-mini-spanish.jpg")),
IF($C$1="Tschechisch - CZ",HYPERLINK(CONCATENATE("https://www.saflax.de/0-WVK-Retail/Bilder-Pictures/SAFLAX-",'Basis-Tabelle-Samen'!K209,"-",'Basis-Tabelle-Samen'!J209,"-garden-to-go-mini-czech.jpg")),
IF($C$1="Türkisch - TR",HYPERLINK(CONCATENATE("https://www.saflax.de/0-WVK-Retail/Bilder-Pictures/SAFLAX-",'Basis-Tabelle-Samen'!K209,"-",'Basis-Tabelle-Samen'!J209,"-garden-to-go-mini-turkish.jpg")),
IF($C$1="Ungarisch - HU",HYPERLINK(CONCATENATE("https://www.saflax.de/0-WVK-Retail/Bilder-Pictures/SAFLAX-",'Basis-Tabelle-Samen'!K209,"-",'Basis-Tabelle-Samen'!J209,"-garden-to-go-mini-hungarian.jpg")),
" ACHTUNG")))))))))))))))))))))))))))))</f>
        <v>https://www.saflax.de/0-WVK-Retail/Bilder-Pictures/SAFLAX-75321-urtica-dioica-garden-to-go-mini-english.jpg</v>
      </c>
      <c r="AN201" s="330" t="str">
        <f>IF(I201&lt;1,"",
IF($C$1="Bulgarisch - BG",HYPERLINK(CONCATENATE("https://www.saflax.de/0-WVK-Retail/Bilder-Pictures/SAFLAX-",'Basis-Tabelle-Samen'!N209,"-",'Basis-Tabelle-Samen'!J209,"-garden-to-go-lite-bulgarian.jpg")),
IF($C$1="Dänisch - DK",HYPERLINK(CONCATENATE("https://www.saflax.de/0-WVK-Retail/Bilder-Pictures/SAFLAX-",'Basis-Tabelle-Samen'!N209,"-",'Basis-Tabelle-Samen'!J209,"-garden-to-go-lite-danish.jpg")),
IF($C$1="Deutsch - DE",HYPERLINK(CONCATENATE("https://www.saflax.de/0-WVK-Retail/Bilder-Pictures/SAFLAX-",'Basis-Tabelle-Samen'!N209,"-",'Basis-Tabelle-Samen'!J209,"-garden-to-go-lite-german.jpg")),
IF($C$1="Englisch - UK",HYPERLINK(CONCATENATE("https://www.saflax.de/0-WVK-Retail/Bilder-Pictures/SAFLAX-",'Basis-Tabelle-Samen'!N209,"-",'Basis-Tabelle-Samen'!J209,"-garden-to-go-lite-english.jpg")),
IF($C$1="Estnisch - EE",HYPERLINK(CONCATENATE("https://www.saflax.de/0-WVK-Retail/Bilder-Pictures/SAFLAX-",'Basis-Tabelle-Samen'!N209,"-",'Basis-Tabelle-Samen'!J209,"-garden-to-go-lite-estonian.jpg")),
IF($C$1="Finnisch - FI",HYPERLINK(CONCATENATE("https://www.saflax.de/0-WVK-Retail/Bilder-Pictures/SAFLAX-",'Basis-Tabelle-Samen'!N209,"-",'Basis-Tabelle-Samen'!J209,"-garden-to-go-lite-finnish.jpg")),
IF($C$1="Französisch - FR",HYPERLINK(CONCATENATE("https://www.saflax.de/0-WVK-Retail/Bilder-Pictures/SAFLAX-",'Basis-Tabelle-Samen'!N209,"-",'Basis-Tabelle-Samen'!J209,"-garden-to-go-lite-french.jpg")),
IF($C$1="Griechisch - GR",HYPERLINK(CONCATENATE("https://www.saflax.de/0-WVK-Retail/Bilder-Pictures/SAFLAX-",'Basis-Tabelle-Samen'!N209,"-",'Basis-Tabelle-Samen'!J209,"-garden-to-go-lite-greek.jpg")),
IF($C$1="Irisch - IE",HYPERLINK(CONCATENATE("https://www.saflax.de/0-WVK-Retail/Bilder-Pictures/SAFLAX-",'Basis-Tabelle-Samen'!N209,"-",'Basis-Tabelle-Samen'!J209,"-garden-to-go-lite-irish.jpg")),
IF($C$1="Isländisch - IS",HYPERLINK(CONCATENATE("https://www.saflax.de/0-WVK-Retail/Bilder-Pictures/SAFLAX-",'Basis-Tabelle-Samen'!N209,"-",'Basis-Tabelle-Samen'!J209,"-garden-to-go-lite-icelandic.jpg")),
IF($C$1="Italienisch - IT",HYPERLINK(CONCATENATE("https://www.saflax.de/0-WVK-Retail/Bilder-Pictures/SAFLAX-",'Basis-Tabelle-Samen'!N209,"-",'Basis-Tabelle-Samen'!J209,"-garden-to-go-lite-italian.jpg")),
IF($C$1="Japanisch - JP",HYPERLINK(CONCATENATE("https://www.saflax.de/0-WVK-Retail/Bilder-Pictures/SAFLAX-",'Basis-Tabelle-Samen'!N209,"-",'Basis-Tabelle-Samen'!J209,"-garden-to-go-lite-japanese.jpg")),
IF($C$1="Kroatisch - HR",HYPERLINK(CONCATENATE("https://www.saflax.de/0-WVK-Retail/Bilder-Pictures/SAFLAX-",'Basis-Tabelle-Samen'!N209,"-",'Basis-Tabelle-Samen'!J209,"-garden-to-go-lite-croatian.jpg")),
IF($C$1="Lettisch - LV",HYPERLINK(CONCATENATE("https://www.saflax.de/0-WVK-Retail/Bilder-Pictures/SAFLAX-",'Basis-Tabelle-Samen'!N209,"-",'Basis-Tabelle-Samen'!J209,"-garden-to-go-lite-latvian.jpg")),
IF($C$1="Litauisch - LT",HYPERLINK(CONCATENATE("https://www.saflax.de/0-WVK-Retail/Bilder-Pictures/SAFLAX-",'Basis-Tabelle-Samen'!N209,"-",'Basis-Tabelle-Samen'!J209,"-garden-to-go-lite-lithuanian.jpg")),
IF($C$1="Maltesisch - MT",HYPERLINK(CONCATENATE("https://www.saflax.de/0-WVK-Retail/Bilder-Pictures/SAFLAX-",'Basis-Tabelle-Samen'!N209,"-",'Basis-Tabelle-Samen'!J209,"-garden-to-go-lite-maltese.jpg")),
IF($C$1="Niederländisch - NL",HYPERLINK(CONCATENATE("https://www.saflax.de/0-WVK-Retail/Bilder-Pictures/SAFLAX-",'Basis-Tabelle-Samen'!N209,"-",'Basis-Tabelle-Samen'!J209,"-garden-to-go-lite-dutch.jpg")),
IF($C$1="Norwegisch - NO",HYPERLINK(CONCATENATE("https://www.saflax.de/0-WVK-Retail/Bilder-Pictures/SAFLAX-",'Basis-Tabelle-Samen'!N209,"-",'Basis-Tabelle-Samen'!J209,"-garden-to-go-lite-nowegian.jpg")),
IF($C$1="Polnisch - PL",HYPERLINK(CONCATENATE("https://www.saflax.de/0-WVK-Retail/Bilder-Pictures/SAFLAX-",'Basis-Tabelle-Samen'!N209,"-",'Basis-Tabelle-Samen'!J209,"-garden-to-go-lite-polish.jpg")),
IF($C$1="Portugiesisch - PT",HYPERLINK(CONCATENATE("https://www.saflax.de/0-WVK-Retail/Bilder-Pictures/SAFLAX-",'Basis-Tabelle-Samen'!N209,"-",'Basis-Tabelle-Samen'!J209,"-garden-to-go-lite-portuguese.jpg")),
IF($C$1="Rumänisch - RO",HYPERLINK(CONCATENATE("https://www.saflax.de/0-WVK-Retail/Bilder-Pictures/SAFLAX-",'Basis-Tabelle-Samen'!N209,"-",'Basis-Tabelle-Samen'!J209,"-garden-to-go-lite-romanian.jpg")),
IF($C$1="Schwedisch - SE",HYPERLINK(CONCATENATE("https://www.saflax.de/0-WVK-Retail/Bilder-Pictures/SAFLAX-",'Basis-Tabelle-Samen'!N209,"-",'Basis-Tabelle-Samen'!J209,"-garden-to-go-lite-swedish.jpg")),
IF($C$1="Slowakisch - SK",HYPERLINK(CONCATENATE("https://www.saflax.de/0-WVK-Retail/Bilder-Pictures/SAFLAX-",'Basis-Tabelle-Samen'!N209,"-",'Basis-Tabelle-Samen'!J209,"-garden-to-go-lite-slovak.jpg")),
IF($C$1="Slowenisch - SI",HYPERLINK(CONCATENATE("https://www.saflax.de/0-WVK-Retail/Bilder-Pictures/SAFLAX-",'Basis-Tabelle-Samen'!N209,"-",'Basis-Tabelle-Samen'!J209,"-garden-to-go-lite-slovenian.jpg")),
IF($C$1="Spanisch - ES",HYPERLINK(CONCATENATE("https://www.saflax.de/0-WVK-Retail/Bilder-Pictures/SAFLAX-",'Basis-Tabelle-Samen'!N209,"-",'Basis-Tabelle-Samen'!J209,"-garden-to-go-lite-spanish.jpg")),
IF($C$1="Tschechisch - CZ",HYPERLINK(CONCATENATE("https://www.saflax.de/0-WVK-Retail/Bilder-Pictures/SAFLAX-",'Basis-Tabelle-Samen'!N209,"-",'Basis-Tabelle-Samen'!J209,"-garden-to-go-lite-czech.jpg")),
IF($C$1="Türkisch - TR",HYPERLINK(CONCATENATE("https://www.saflax.de/0-WVK-Retail/Bilder-Pictures/SAFLAX-",'Basis-Tabelle-Samen'!N209,"-",'Basis-Tabelle-Samen'!J209,"-garden-to-go-lite-turkish.jpg")),
IF($C$1="Ungarisch - HU",HYPERLINK(CONCATENATE("https://www.saflax.de/0-WVK-Retail/Bilder-Pictures/SAFLAX-",'Basis-Tabelle-Samen'!N209,"-",'Basis-Tabelle-Samen'!J209,"-garden-to-go-lite-hungarian.jpg")),
" ACHTUNG")))))))))))))))))))))))))))))</f>
        <v>https://www.saflax.de/0-WVK-Retail/Bilder-Pictures/SAFLAX-85321-urtica-dioica-garden-to-go-lite-english.jpg</v>
      </c>
      <c r="AO201" s="330" t="str">
        <f>IF(J201&lt;1,"",
IF($C$1="Bulgarisch - BG",HYPERLINK(CONCATENATE("https://www.saflax.de/0-WVK-Retail/Bilder-Pictures/SAFLAX-",'Basis-Tabelle-Samen'!Q209,"-",'Basis-Tabelle-Samen'!J209,"-garden-to-go-bulgarian.jpg")),
IF($C$1="Dänisch - DK",HYPERLINK(CONCATENATE("https://www.saflax.de/0-WVK-Retail/Bilder-Pictures/SAFLAX-",'Basis-Tabelle-Samen'!Q209,"-",'Basis-Tabelle-Samen'!J209,"-garden-to-go-danish.jpg")),
IF($C$1="Deutsch - DE",HYPERLINK(CONCATENATE("https://www.saflax.de/0-WVK-Retail/Bilder-Pictures/SAFLAX-",'Basis-Tabelle-Samen'!Q209,"-",'Basis-Tabelle-Samen'!J209,"-garden-to-go-german.jpg")),
IF($C$1="Englisch - UK",HYPERLINK(CONCATENATE("https://www.saflax.de/0-WVK-Retail/Bilder-Pictures/SAFLAX-",'Basis-Tabelle-Samen'!Q209,"-",'Basis-Tabelle-Samen'!J209,"-garden-to-go-english.jpg")),
IF($C$1="Estnisch - EE",HYPERLINK(CONCATENATE("https://www.saflax.de/0-WVK-Retail/Bilder-Pictures/SAFLAX-",'Basis-Tabelle-Samen'!Q209,"-",'Basis-Tabelle-Samen'!J209,"-garden-to-go-estonian.jpg")),
IF($C$1="Finnisch - FI",HYPERLINK(CONCATENATE("https://www.saflax.de/0-WVK-Retail/Bilder-Pictures/SAFLAX-",'Basis-Tabelle-Samen'!Q209,"-",'Basis-Tabelle-Samen'!J209,"-garden-to-go-finnish.jpg")),
IF($C$1="Französisch - FR",HYPERLINK(CONCATENATE("https://www.saflax.de/0-WVK-Retail/Bilder-Pictures/SAFLAX-",'Basis-Tabelle-Samen'!Q209,"-",'Basis-Tabelle-Samen'!J209,"-garden-to-go-french.jpg")),
IF($C$1="Griechisch - GR",HYPERLINK(CONCATENATE("https://www.saflax.de/0-WVK-Retail/Bilder-Pictures/SAFLAX-",'Basis-Tabelle-Samen'!Q209,"-",'Basis-Tabelle-Samen'!J209,"-garden-to-go-greek.jpg")),
IF($C$1="Irisch - IE",HYPERLINK(CONCATENATE("https://www.saflax.de/0-WVK-Retail/Bilder-Pictures/SAFLAX-",'Basis-Tabelle-Samen'!Q209,"-",'Basis-Tabelle-Samen'!J209,"-garden-to-go-irish.jpg")),
IF($C$1="Isländisch - IS",HYPERLINK(CONCATENATE("https://www.saflax.de/0-WVK-Retail/Bilder-Pictures/SAFLAX-",'Basis-Tabelle-Samen'!Q209,"-",'Basis-Tabelle-Samen'!J209,"-garden-to-go-icelandic.jpg")),
IF($C$1="Italienisch - IT",HYPERLINK(CONCATENATE("https://www.saflax.de/0-WVK-Retail/Bilder-Pictures/SAFLAX-",'Basis-Tabelle-Samen'!Q209,"-",'Basis-Tabelle-Samen'!J209,"-garden-to-go-italian.jpg")),
IF($C$1="Japanisch - JP",HYPERLINK(CONCATENATE("https://www.saflax.de/0-WVK-Retail/Bilder-Pictures/SAFLAX-",'Basis-Tabelle-Samen'!Q209,"-",'Basis-Tabelle-Samen'!J209,"-garden-to-go-japanese.jpg")),
IF($C$1="Kroatisch - HR",HYPERLINK(CONCATENATE("https://www.saflax.de/0-WVK-Retail/Bilder-Pictures/SAFLAX-",'Basis-Tabelle-Samen'!Q209,"-",'Basis-Tabelle-Samen'!J209,"-garden-to-go-croatian.jpg")),
IF($C$1="Lettisch - LV",HYPERLINK(CONCATENATE("https://www.saflax.de/0-WVK-Retail/Bilder-Pictures/SAFLAX-",'Basis-Tabelle-Samen'!Q209,"-",'Basis-Tabelle-Samen'!J209,"-garden-to-go-latvian.jpg")),
IF($C$1="Litauisch - LT",HYPERLINK(CONCATENATE("https://www.saflax.de/0-WVK-Retail/Bilder-Pictures/SAFLAX-",'Basis-Tabelle-Samen'!Q209,"-",'Basis-Tabelle-Samen'!J209,"-garden-to-go-lithuanian.jpg")),
IF($C$1="Maltesisch - MT",HYPERLINK(CONCATENATE("https://www.saflax.de/0-WVK-Retail/Bilder-Pictures/SAFLAX-",'Basis-Tabelle-Samen'!Q209,"-",'Basis-Tabelle-Samen'!J209,"-garden-to-go-maltese.jpg")),
IF($C$1="Niederländisch - NL",HYPERLINK(CONCATENATE("https://www.saflax.de/0-WVK-Retail/Bilder-Pictures/SAFLAX-",'Basis-Tabelle-Samen'!Q209,"-",'Basis-Tabelle-Samen'!J209,"-garden-to-go-dutch.jpg")),
IF($C$1="Norwegisch - NO",HYPERLINK(CONCATENATE("https://www.saflax.de/0-WVK-Retail/Bilder-Pictures/SAFLAX-",'Basis-Tabelle-Samen'!Q209,"-",'Basis-Tabelle-Samen'!J209,"-garden-to-go-nowegian.jpg")),
IF($C$1="Polnisch - PL",HYPERLINK(CONCATENATE("https://www.saflax.de/0-WVK-Retail/Bilder-Pictures/SAFLAX-",'Basis-Tabelle-Samen'!Q209,"-",'Basis-Tabelle-Samen'!J209,"-garden-to-go-polish.jpg")),
IF($C$1="Portugiesisch - PT",HYPERLINK(CONCATENATE("https://www.saflax.de/0-WVK-Retail/Bilder-Pictures/SAFLAX-",'Basis-Tabelle-Samen'!Q209,"-",'Basis-Tabelle-Samen'!J209,"-garden-to-go-portuguese.jpg")),
IF($C$1="Rumänisch - RO",HYPERLINK(CONCATENATE("https://www.saflax.de/0-WVK-Retail/Bilder-Pictures/SAFLAX-",'Basis-Tabelle-Samen'!Q209,"-",'Basis-Tabelle-Samen'!J209,"-garden-to-go-romanian.jpg")),
IF($C$1="Schwedisch - SE",HYPERLINK(CONCATENATE("https://www.saflax.de/0-WVK-Retail/Bilder-Pictures/SAFLAX-",'Basis-Tabelle-Samen'!Q209,"-",'Basis-Tabelle-Samen'!J209,"-garden-to-go-swedish.jpg")),
IF($C$1="Slowakisch - SK",HYPERLINK(CONCATENATE("https://www.saflax.de/0-WVK-Retail/Bilder-Pictures/SAFLAX-",'Basis-Tabelle-Samen'!Q209,"-",'Basis-Tabelle-Samen'!J209,"-garden-to-go-slovak.jpg")),
IF($C$1="Slowenisch - SI",HYPERLINK(CONCATENATE("https://www.saflax.de/0-WVK-Retail/Bilder-Pictures/SAFLAX-",'Basis-Tabelle-Samen'!Q209,"-",'Basis-Tabelle-Samen'!J209,"-garden-to-go-slovenian.jpg")),
IF($C$1="Spanisch - ES",HYPERLINK(CONCATENATE("https://www.saflax.de/0-WVK-Retail/Bilder-Pictures/SAFLAX-",'Basis-Tabelle-Samen'!Q209,"-",'Basis-Tabelle-Samen'!J209,"-garden-to-go-spanish.jpg")),
IF($C$1="Tschechisch - CZ",HYPERLINK(CONCATENATE("https://www.saflax.de/0-WVK-Retail/Bilder-Pictures/SAFLAX-",'Basis-Tabelle-Samen'!Q209,"-",'Basis-Tabelle-Samen'!J209,"-garden-to-go-czech.jpg")),
IF($C$1="Türkisch - TR",HYPERLINK(CONCATENATE("https://www.saflax.de/0-WVK-Retail/Bilder-Pictures/SAFLAX-",'Basis-Tabelle-Samen'!Q209,"-",'Basis-Tabelle-Samen'!J209,"-garden-to-go-turkish.jpg")),
IF($C$1="Ungarisch - HU",HYPERLINK(CONCATENATE("https://www.saflax.de/0-WVK-Retail/Bilder-Pictures/SAFLAX-",'Basis-Tabelle-Samen'!Q209,"-",'Basis-Tabelle-Samen'!J209,"-garden-to-go-hungarian.jpg")),
" ACHTUNG")))))))))))))))))))))))))))))</f>
        <v>https://www.saflax.de/0-WVK-Retail/Bilder-Pictures/SAFLAX-55321-urtica-dioica-garden-to-go-english.jpg</v>
      </c>
      <c r="AP201" s="330" t="str">
        <f>IF(K201&lt;1,"",
IF($C$1="Bulgarisch - BG",HYPERLINK(CONCATENATE("https://www.saflax.de/0-WVK-Retail/Bilder-Pictures/SAFLAX-",'Basis-Tabelle-Samen'!T209,"-",'Basis-Tabelle-Samen'!J209,"-cultivation-set-bulgarian.jpg")),
IF($C$1="Dänisch - DK",HYPERLINK(CONCATENATE("https://www.saflax.de/0-WVK-Retail/Bilder-Pictures/SAFLAX-",'Basis-Tabelle-Samen'!T209,"-",'Basis-Tabelle-Samen'!J209,"-cultivation-set-danish.jpg")),
IF($C$1="Deutsch - DE",HYPERLINK(CONCATENATE("https://www.saflax.de/0-WVK-Retail/Bilder-Pictures/SAFLAX-",'Basis-Tabelle-Samen'!T209,"-",'Basis-Tabelle-Samen'!J209,"-cultivation-set-german.jpg")),
IF($C$1="Englisch - UK",HYPERLINK(CONCATENATE("https://www.saflax.de/0-WVK-Retail/Bilder-Pictures/SAFLAX-",'Basis-Tabelle-Samen'!T209,"-",'Basis-Tabelle-Samen'!J209,"-cultivation-set-english.jpg")),
IF($C$1="Estnisch - EE",HYPERLINK(CONCATENATE("https://www.saflax.de/0-WVK-Retail/Bilder-Pictures/SAFLAX-",'Basis-Tabelle-Samen'!T209,"-",'Basis-Tabelle-Samen'!J209,"-cultivation-set-estonian.jpg")),
IF($C$1="Finnisch - FI",HYPERLINK(CONCATENATE("https://www.saflax.de/0-WVK-Retail/Bilder-Pictures/SAFLAX-",'Basis-Tabelle-Samen'!T209,"-",'Basis-Tabelle-Samen'!J209,"-cultivation-set-finnish.jpg")),
IF($C$1="Französisch - FR",HYPERLINK(CONCATENATE("https://www.saflax.de/0-WVK-Retail/Bilder-Pictures/SAFLAX-",'Basis-Tabelle-Samen'!T209,"-",'Basis-Tabelle-Samen'!J209,"-cultivation-set-french.jpg")),
IF($C$1="Griechisch - GR",HYPERLINK(CONCATENATE("https://www.saflax.de/0-WVK-Retail/Bilder-Pictures/SAFLAX-",'Basis-Tabelle-Samen'!T209,"-",'Basis-Tabelle-Samen'!J209,"-cultivation-set-greek.jpg")),
IF($C$1="Irisch - IE",HYPERLINK(CONCATENATE("https://www.saflax.de/0-WVK-Retail/Bilder-Pictures/SAFLAX-",'Basis-Tabelle-Samen'!T209,"-",'Basis-Tabelle-Samen'!J209,"-cultivation-set-irish.jpg")),
IF($C$1="Isländisch - IS",HYPERLINK(CONCATENATE("https://www.saflax.de/0-WVK-Retail/Bilder-Pictures/SAFLAX-",'Basis-Tabelle-Samen'!T209,"-",'Basis-Tabelle-Samen'!J209,"-cultivation-set-icelandic.jpg")),
IF($C$1="Italienisch - IT",HYPERLINK(CONCATENATE("https://www.saflax.de/0-WVK-Retail/Bilder-Pictures/SAFLAX-",'Basis-Tabelle-Samen'!T209,"-",'Basis-Tabelle-Samen'!J209,"-cultivation-set-italian.jpg")),
IF($C$1="Japanisch - JP",HYPERLINK(CONCATENATE("https://www.saflax.de/0-WVK-Retail/Bilder-Pictures/SAFLAX-",'Basis-Tabelle-Samen'!T209,"-",'Basis-Tabelle-Samen'!J209,"-cultivation-set-japanese.jpg")),
IF($C$1="Kroatisch - HR",HYPERLINK(CONCATENATE("https://www.saflax.de/0-WVK-Retail/Bilder-Pictures/SAFLAX-",'Basis-Tabelle-Samen'!T209,"-",'Basis-Tabelle-Samen'!J209,"-cultivation-set-croatian.jpg")),
IF($C$1="Lettisch - LV",HYPERLINK(CONCATENATE("https://www.saflax.de/0-WVK-Retail/Bilder-Pictures/SAFLAX-",'Basis-Tabelle-Samen'!T209,"-",'Basis-Tabelle-Samen'!J209,"-cultivation-set-latvian.jpg")),
IF($C$1="Litauisch - LT",HYPERLINK(CONCATENATE("https://www.saflax.de/0-WVK-Retail/Bilder-Pictures/SAFLAX-",'Basis-Tabelle-Samen'!T209,"-",'Basis-Tabelle-Samen'!J209,"-cultivation-set-lithuanian.jpg")),
IF($C$1="Maltesisch - MT",HYPERLINK(CONCATENATE("https://www.saflax.de/0-WVK-Retail/Bilder-Pictures/SAFLAX-",'Basis-Tabelle-Samen'!T209,"-",'Basis-Tabelle-Samen'!J209,"-cultivation-set-maltese.jpg")),
IF($C$1="Niederländisch - NL",HYPERLINK(CONCATENATE("https://www.saflax.de/0-WVK-Retail/Bilder-Pictures/SAFLAX-",'Basis-Tabelle-Samen'!T209,"-",'Basis-Tabelle-Samen'!J209,"-cultivation-set-dutch.jpg")),
IF($C$1="Norwegisch - NO",HYPERLINK(CONCATENATE("https://www.saflax.de/0-WVK-Retail/Bilder-Pictures/SAFLAX-",'Basis-Tabelle-Samen'!T209,"-",'Basis-Tabelle-Samen'!J209,"-cultivation-set-nowegian.jpg")),
IF($C$1="Polnisch - PL",HYPERLINK(CONCATENATE("https://www.saflax.de/0-WVK-Retail/Bilder-Pictures/SAFLAX-",'Basis-Tabelle-Samen'!T209,"-",'Basis-Tabelle-Samen'!J209,"-cultivation-set-polish.jpg")),
IF($C$1="Portugiesisch - PT",HYPERLINK(CONCATENATE("https://www.saflax.de/0-WVK-Retail/Bilder-Pictures/SAFLAX-",'Basis-Tabelle-Samen'!T209,"-",'Basis-Tabelle-Samen'!J209,"-cultivation-set-portuguese.jpg")),
IF($C$1="Rumänisch - RO",HYPERLINK(CONCATENATE("https://www.saflax.de/0-WVK-Retail/Bilder-Pictures/SAFLAX-",'Basis-Tabelle-Samen'!T209,"-",'Basis-Tabelle-Samen'!J209,"-cultivation-set-romanian.jpg")),
IF($C$1="Schwedisch - SE",HYPERLINK(CONCATENATE("https://www.saflax.de/0-WVK-Retail/Bilder-Pictures/SAFLAX-",'Basis-Tabelle-Samen'!T209,"-",'Basis-Tabelle-Samen'!J209,"-cultivation-set-swedish.jpg")),
IF($C$1="Slowakisch - SK",HYPERLINK(CONCATENATE("https://www.saflax.de/0-WVK-Retail/Bilder-Pictures/SAFLAX-",'Basis-Tabelle-Samen'!T209,"-",'Basis-Tabelle-Samen'!J209,"-cultivation-set-slovak.jpg")),
IF($C$1="Slowenisch - SI",HYPERLINK(CONCATENATE("https://www.saflax.de/0-WVK-Retail/Bilder-Pictures/SAFLAX-",'Basis-Tabelle-Samen'!T209,"-",'Basis-Tabelle-Samen'!J209,"-cultivation-set-slovenian.jpg")),
IF($C$1="Spanisch - ES",HYPERLINK(CONCATENATE("https://www.saflax.de/0-WVK-Retail/Bilder-Pictures/SAFLAX-",'Basis-Tabelle-Samen'!T209,"-",'Basis-Tabelle-Samen'!J209,"-cultivation-set-spanish.jpg")),
IF($C$1="Tschechisch - CZ",HYPERLINK(CONCATENATE("https://www.saflax.de/0-WVK-Retail/Bilder-Pictures/SAFLAX-",'Basis-Tabelle-Samen'!T209,"-",'Basis-Tabelle-Samen'!J209,"-cultivation-set-czech.jpg")),
IF($C$1="Türkisch - TR",HYPERLINK(CONCATENATE("https://www.saflax.de/0-WVK-Retail/Bilder-Pictures/SAFLAX-",'Basis-Tabelle-Samen'!T209,"-",'Basis-Tabelle-Samen'!J209,"-cultivation-set-turkish.jpg")),
IF($C$1="Ungarisch - HU",HYPERLINK(CONCATENATE("https://www.saflax.de/0-WVK-Retail/Bilder-Pictures/SAFLAX-",'Basis-Tabelle-Samen'!T209,"-",'Basis-Tabelle-Samen'!J209,"-cultivation-set-hungarian.jpg")),
" ACHTUNG")))))))))))))))))))))))))))))</f>
        <v>https://www.saflax.de/0-WVK-Retail/Bilder-Pictures/SAFLAX-35321-urtica-dioica-cultivation-set-english.jpg</v>
      </c>
      <c r="AQ201" s="330" t="str">
        <f>IF(L201&lt;1,"",
IF($C$1="Bulgarisch - BG",HYPERLINK(CONCATENATE("https://www.saflax.de/0-WVK-Retail/Bilder-Pictures/SAFLAX-",'Basis-Tabelle-Samen'!W209,"-",'Basis-Tabelle-Samen'!J209,"-garden-in-the-bag-bulgarian.jpg")),
IF($C$1="Dänisch - DK",HYPERLINK(CONCATENATE("https://www.saflax.de/0-WVK-Retail/Bilder-Pictures/SAFLAX-",'Basis-Tabelle-Samen'!W209,"-",'Basis-Tabelle-Samen'!J209,"-garden-in-the-bag-danish.jpg")),
IF($C$1="Deutsch - DE",HYPERLINK(CONCATENATE("https://www.saflax.de/0-WVK-Retail/Bilder-Pictures/SAFLAX-",'Basis-Tabelle-Samen'!W209,"-",'Basis-Tabelle-Samen'!J209,"-garden-in-the-bag-german.jpg")),
IF($C$1="Englisch - UK",HYPERLINK(CONCATENATE("https://www.saflax.de/0-WVK-Retail/Bilder-Pictures/SAFLAX-",'Basis-Tabelle-Samen'!W209,"-",'Basis-Tabelle-Samen'!J209,"-garden-in-the-bag-english.jpg")),
IF($C$1="Estnisch - EE",HYPERLINK(CONCATENATE("https://www.saflax.de/0-WVK-Retail/Bilder-Pictures/SAFLAX-",'Basis-Tabelle-Samen'!W209,"-",'Basis-Tabelle-Samen'!J209,"-garden-in-the-bag-estonian.jpg")),
IF($C$1="Finnisch - FI",HYPERLINK(CONCATENATE("https://www.saflax.de/0-WVK-Retail/Bilder-Pictures/SAFLAX-",'Basis-Tabelle-Samen'!W209,"-",'Basis-Tabelle-Samen'!J209,"-garden-in-the-bag-finnish.jpg")),
IF($C$1="Französisch - FR",HYPERLINK(CONCATENATE("https://www.saflax.de/0-WVK-Retail/Bilder-Pictures/SAFLAX-",'Basis-Tabelle-Samen'!W209,"-",'Basis-Tabelle-Samen'!J209,"-garden-in-the-bag-french.jpg")),
IF($C$1="Griechisch - GR",HYPERLINK(CONCATENATE("https://www.saflax.de/0-WVK-Retail/Bilder-Pictures/SAFLAX-",'Basis-Tabelle-Samen'!W209,"-",'Basis-Tabelle-Samen'!J209,"-garden-in-the-bag-greek.jpg")),
IF($C$1="Irisch - IE",HYPERLINK(CONCATENATE("https://www.saflax.de/0-WVK-Retail/Bilder-Pictures/SAFLAX-",'Basis-Tabelle-Samen'!W209,"-",'Basis-Tabelle-Samen'!J209,"-garden-in-the-bag-irish.jpg")),
IF($C$1="Isländisch - IS",HYPERLINK(CONCATENATE("https://www.saflax.de/0-WVK-Retail/Bilder-Pictures/SAFLAX-",'Basis-Tabelle-Samen'!W209,"-",'Basis-Tabelle-Samen'!J209,"-garden-in-the-bag-icelandic.jpg")),
IF($C$1="Italienisch - IT",HYPERLINK(CONCATENATE("https://www.saflax.de/0-WVK-Retail/Bilder-Pictures/SAFLAX-",'Basis-Tabelle-Samen'!W209,"-",'Basis-Tabelle-Samen'!J209,"-garden-in-the-bag-italian.jpg")),
IF($C$1="Japanisch - JP",HYPERLINK(CONCATENATE("https://www.saflax.de/0-WVK-Retail/Bilder-Pictures/SAFLAX-",'Basis-Tabelle-Samen'!W209,"-",'Basis-Tabelle-Samen'!J209,"-garden-in-the-bag-japanese.jpg")),
IF($C$1="Kroatisch - HR",HYPERLINK(CONCATENATE("https://www.saflax.de/0-WVK-Retail/Bilder-Pictures/SAFLAX-",'Basis-Tabelle-Samen'!W209,"-",'Basis-Tabelle-Samen'!J209,"-garden-in-the-bag-croatian.jpg")),
IF($C$1="Lettisch - LV",HYPERLINK(CONCATENATE("https://www.saflax.de/0-WVK-Retail/Bilder-Pictures/SAFLAX-",'Basis-Tabelle-Samen'!W209,"-",'Basis-Tabelle-Samen'!J209,"-garden-in-the-bag-latvian.jpg")),
IF($C$1="Litauisch - LT",HYPERLINK(CONCATENATE("https://www.saflax.de/0-WVK-Retail/Bilder-Pictures/SAFLAX-",'Basis-Tabelle-Samen'!W209,"-",'Basis-Tabelle-Samen'!J209,"-garden-in-the-bag-lithuanian.jpg")),
IF($C$1="Maltesisch - MT",HYPERLINK(CONCATENATE("https://www.saflax.de/0-WVK-Retail/Bilder-Pictures/SAFLAX-",'Basis-Tabelle-Samen'!W209,"-",'Basis-Tabelle-Samen'!J209,"-garden-in-the-bag-maltese.jpg")),
IF($C$1="Niederländisch - NL",HYPERLINK(CONCATENATE("https://www.saflax.de/0-WVK-Retail/Bilder-Pictures/SAFLAX-",'Basis-Tabelle-Samen'!W209,"-",'Basis-Tabelle-Samen'!J209,"-garden-in-the-bag-dutch.jpg")),
IF($C$1="Norwegisch - NO",HYPERLINK(CONCATENATE("https://www.saflax.de/0-WVK-Retail/Bilder-Pictures/SAFLAX-",'Basis-Tabelle-Samen'!W209,"-",'Basis-Tabelle-Samen'!J209,"-garden-in-the-bag-nowegian.jpg")),
IF($C$1="Polnisch - PL",HYPERLINK(CONCATENATE("https://www.saflax.de/0-WVK-Retail/Bilder-Pictures/SAFLAX-",'Basis-Tabelle-Samen'!W209,"-",'Basis-Tabelle-Samen'!J209,"-garden-in-the-bag-polish.jpg")),
IF($C$1="Portugiesisch - PT",HYPERLINK(CONCATENATE("https://www.saflax.de/0-WVK-Retail/Bilder-Pictures/SAFLAX-",'Basis-Tabelle-Samen'!W209,"-",'Basis-Tabelle-Samen'!J209,"-garden-in-the-bag-portuguese.jpg")),
IF($C$1="Rumänisch - RO",HYPERLINK(CONCATENATE("https://www.saflax.de/0-WVK-Retail/Bilder-Pictures/SAFLAX-",'Basis-Tabelle-Samen'!W209,"-",'Basis-Tabelle-Samen'!J209,"-garden-in-the-bag-romanian.jpg")),
IF($C$1="Schwedisch - SE",HYPERLINK(CONCATENATE("https://www.saflax.de/0-WVK-Retail/Bilder-Pictures/SAFLAX-",'Basis-Tabelle-Samen'!W209,"-",'Basis-Tabelle-Samen'!J209,"-garden-in-the-bag-swedish.jpg")),
IF($C$1="Slowakisch - SK",HYPERLINK(CONCATENATE("https://www.saflax.de/0-WVK-Retail/Bilder-Pictures/SAFLAX-",'Basis-Tabelle-Samen'!W209,"-",'Basis-Tabelle-Samen'!J209,"-garden-in-the-bag-slovak.jpg")),
IF($C$1="Slowenisch - SI",HYPERLINK(CONCATENATE("https://www.saflax.de/0-WVK-Retail/Bilder-Pictures/SAFLAX-",'Basis-Tabelle-Samen'!W209,"-",'Basis-Tabelle-Samen'!J209,"-garden-in-the-bag-slovenian.jpg")),
IF($C$1="Spanisch - ES",HYPERLINK(CONCATENATE("https://www.saflax.de/0-WVK-Retail/Bilder-Pictures/SAFLAX-",'Basis-Tabelle-Samen'!W209,"-",'Basis-Tabelle-Samen'!J209,"-garden-in-the-bag-spanish.jpg")),
IF($C$1="Tschechisch - CZ",HYPERLINK(CONCATENATE("https://www.saflax.de/0-WVK-Retail/Bilder-Pictures/SAFLAX-",'Basis-Tabelle-Samen'!W209,"-",'Basis-Tabelle-Samen'!J209,"-garden-in-the-bag-czech.jpg")),
IF($C$1="Türkisch - TR",HYPERLINK(CONCATENATE("https://www.saflax.de/0-WVK-Retail/Bilder-Pictures/SAFLAX-",'Basis-Tabelle-Samen'!W209,"-",'Basis-Tabelle-Samen'!J209,"-garden-in-the-bag-turkish.jpg")),
IF($C$1="Ungarisch - HU",HYPERLINK(CONCATENATE("https://www.saflax.de/0-WVK-Retail/Bilder-Pictures/SAFLAX-",'Basis-Tabelle-Samen'!W209,"-",'Basis-Tabelle-Samen'!J209,"-garden-in-the-bag-hungarian.jpg")),
" ACHTUNG")))))))))))))))))))))))))))))</f>
        <v>https://www.saflax.de/0-WVK-Retail/Bilder-Pictures/SAFLAX-65321-urtica-dioica-garden-in-the-bag-english.jpg</v>
      </c>
    </row>
    <row r="202" spans="1:43" ht="17.100000000000001" customHeight="1" x14ac:dyDescent="0.2">
      <c r="A202" s="318" t="str">
        <f>IF('Basis-Tabelle-Samen'!A206="","",IF($C$1="Deutsch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02" s="319" t="str">
        <f>'Basis-Tabelle-Samen'!I206</f>
        <v>Levisticum officinale</v>
      </c>
      <c r="C202" s="316" t="str">
        <f>IF($C$1="Bulgarisch - BG",'Basis-Tabelle-Samen'!Z206,
IF($C$1="Dänisch - DK",'Basis-Tabelle-Samen'!AA206,
IF($C$1="Deutsch - DE",'Basis-Tabelle-Samen'!AB206,
IF($C$1="Englisch - UK",'Basis-Tabelle-Samen'!AC206,
IF($C$1="Estnisch - EE",'Basis-Tabelle-Samen'!AD206,
IF($C$1="Finnisch - FI",'Basis-Tabelle-Samen'!AE206,
IF($C$1="Französisch - FR",'Basis-Tabelle-Samen'!AF206,
IF($C$1="Griechisch - GR",'Basis-Tabelle-Samen'!AG206,
IF($C$1="Irisch - IE",'Basis-Tabelle-Samen'!AH206,
IF($C$1="Isländisch - IS",'Basis-Tabelle-Samen'!AI206,
IF($C$1="Italienisch - IT",'Basis-Tabelle-Samen'!AJ206,
IF($C$1="Japanisch - JP",'Basis-Tabelle-Samen'!AK206,
IF($C$1="Kroatisch - HR",'Basis-Tabelle-Samen'!AL206,
IF($C$1="Lettisch - LV",'Basis-Tabelle-Samen'!AM206,
IF($C$1="Litauisch - LT",'Basis-Tabelle-Samen'!AN206,
IF($C$1="Maltesisch - MT",'Basis-Tabelle-Samen'!AO206,
IF($C$1="Niederländisch - NL",'Basis-Tabelle-Samen'!AP206,
IF($C$1="Norwegisch - NO",'Basis-Tabelle-Samen'!AQ206,
IF($C$1="Polnisch - PL",'Basis-Tabelle-Samen'!AR206,
IF($C$1="Portugiesisch - PT",'Basis-Tabelle-Samen'!AS206,
IF($C$1="Rumänisch - RO",'Basis-Tabelle-Samen'!AT206,
IF($C$1="Schwedisch - SE",'Basis-Tabelle-Samen'!AU206,
IF($C$1="Slowakisch - SK",'Basis-Tabelle-Samen'!AV206,
IF($C$1="Slowenisch - SI",'Basis-Tabelle-Samen'!AW206,
IF($C$1="Spanisch - ES",'Basis-Tabelle-Samen'!AX206,
IF($C$1="Tschechisch - CZ",'Basis-Tabelle-Samen'!AY206,
IF($C$1="Türkisch - TR",'Basis-Tabelle-Samen'!AZ206,
IF($C$1="Ungarisch - HU",'Basis-Tabelle-Samen'!BA206,
" ACHTUNG"))))))))))))))))))))))))))))</f>
        <v>Organic - Lovage</v>
      </c>
      <c r="D202" s="320">
        <f>'Basis-Tabelle-Samen'!F206</f>
        <v>100</v>
      </c>
      <c r="E202" s="321" t="str">
        <f>'Basis-Tabelle-Samen'!H206</f>
        <v>7 %</v>
      </c>
      <c r="F202" s="322" t="str">
        <f>IF('Basis-Tabelle-Samen'!G206="","",'Basis-Tabelle-Samen'!G206)</f>
        <v>03</v>
      </c>
      <c r="G202" s="320">
        <f>'Basis-Tabelle-Samen'!C206</f>
        <v>15318</v>
      </c>
      <c r="H202" s="323">
        <f>'Basis-Tabelle-Samen'!D206</f>
        <v>4055473153186</v>
      </c>
      <c r="I202" s="324">
        <f>'Basis-Tabelle-Samen'!E206</f>
        <v>2.0499999999999998</v>
      </c>
      <c r="J202" s="325">
        <f t="shared" si="3"/>
        <v>12</v>
      </c>
      <c r="K202" s="326">
        <f>'Basis-Tabelle-Samen'!K206</f>
        <v>75318</v>
      </c>
      <c r="L202" s="323">
        <f>'Basis-Tabelle-Samen'!L206</f>
        <v>4055473753188</v>
      </c>
      <c r="M202" s="324">
        <f>'Basis-Tabelle-Samen'!M206</f>
        <v>2.4500000000000002</v>
      </c>
      <c r="N202" s="326">
        <f>IF(K202&lt;1,"",'3'!$I$15)</f>
        <v>15</v>
      </c>
      <c r="O202" s="327">
        <f>IF(K202&lt;1,"",'3'!$J$11)</f>
        <v>90</v>
      </c>
      <c r="P202" s="326">
        <f>'Basis-Tabelle-Samen'!N206</f>
        <v>85318</v>
      </c>
      <c r="Q202" s="323">
        <f>'Basis-Tabelle-Samen'!O206</f>
        <v>4055473853185</v>
      </c>
      <c r="R202" s="328">
        <f>'Basis-Tabelle-Samen'!P206</f>
        <v>3.75</v>
      </c>
      <c r="S202" s="326">
        <f>IF(R202&lt;1,"",'3'!$M$15)</f>
        <v>18</v>
      </c>
      <c r="T202" s="327">
        <f>IF(R202&lt;1,"",'3'!$N$11)</f>
        <v>72</v>
      </c>
      <c r="U202" s="326">
        <f>'Basis-Tabelle-Samen'!Q206</f>
        <v>55318</v>
      </c>
      <c r="V202" s="323">
        <f>'Basis-Tabelle-Samen'!R206</f>
        <v>4055473553184</v>
      </c>
      <c r="W202" s="324">
        <f>'Basis-Tabelle-Samen'!S206</f>
        <v>4.95</v>
      </c>
      <c r="X202" s="326">
        <f>IF(U202&lt;1,"",'3'!$Q$15)</f>
        <v>6</v>
      </c>
      <c r="Y202" s="327">
        <f>IF(U202&lt;1,"",'3'!$R$11)</f>
        <v>24</v>
      </c>
      <c r="Z202" s="326">
        <f>'Basis-Tabelle-Samen'!T206</f>
        <v>35318</v>
      </c>
      <c r="AA202" s="323">
        <f>'Basis-Tabelle-Samen'!U206</f>
        <v>4055473353180</v>
      </c>
      <c r="AB202" s="324">
        <f>'Basis-Tabelle-Samen'!V206</f>
        <v>6.75</v>
      </c>
      <c r="AC202" s="326">
        <f>IF(Z202&lt;1,"",'3'!$U$15)</f>
        <v>6</v>
      </c>
      <c r="AD202" s="327">
        <f>IF(Z202&lt;1,"",'3'!$V$11)</f>
        <v>24</v>
      </c>
      <c r="AE202" s="326">
        <f>'Basis-Tabelle-Samen'!W206</f>
        <v>65318</v>
      </c>
      <c r="AF202" s="323">
        <f>'Basis-Tabelle-Samen'!X206</f>
        <v>4055473653181</v>
      </c>
      <c r="AG202" s="324">
        <f>'Basis-Tabelle-Samen'!Y206</f>
        <v>2.95</v>
      </c>
      <c r="AH202" s="326">
        <f>IF(AE202&lt;1,"",'3'!$Y$15)</f>
        <v>8</v>
      </c>
      <c r="AI202" s="327">
        <f>IF(AE202&lt;1,"",'3'!$Z$11)</f>
        <v>64</v>
      </c>
      <c r="AJ202" s="315"/>
      <c r="AK202" s="316" t="str">
        <f>IF(G202&lt;1,"",
IF($C$1="Bulgarisch - BG",HYPERLINK(CONCATENATE("https://www.saflax.de/0-WVK-Retail/Bilder-Pictures/SAFLAX-",'Basis-Tabelle-Samen'!C206,"-",'Basis-Tabelle-Samen'!J206,"-seed-package-front-cr-bulgarian.jpg")),
IF($C$1="Dänisch - DK",HYPERLINK(CONCATENATE("https://www.saflax.de/0-WVK-Retail/Bilder-Pictures/SAFLAX-",'Basis-Tabelle-Samen'!C206,"-",'Basis-Tabelle-Samen'!J206,"-seed-package-front-cr-danish.jpg")),
IF($C$1="Deutsch - DE",HYPERLINK(CONCATENATE("https://www.saflax.de/0-WVK-Retail/Bilder-Pictures/SAFLAX-",'Basis-Tabelle-Samen'!C206,"-",'Basis-Tabelle-Samen'!J206,"-seed-package-front-cr-german.jpg")),
IF($C$1="Englisch - UK",HYPERLINK(CONCATENATE("https://www.saflax.de/0-WVK-Retail/Bilder-Pictures/SAFLAX-",'Basis-Tabelle-Samen'!C206,"-",'Basis-Tabelle-Samen'!J206,"-seed-package-front-cr-english.jpg")),
IF($C$1="Estnisch - EE",HYPERLINK(CONCATENATE("https://www.saflax.de/0-WVK-Retail/Bilder-Pictures/SAFLAX-",'Basis-Tabelle-Samen'!C206,"-",'Basis-Tabelle-Samen'!J206,"-seed-package-front-cr-estonian.jpg")),
IF($C$1="Finnisch - FI",HYPERLINK(CONCATENATE("https://www.saflax.de/0-WVK-Retail/Bilder-Pictures/SAFLAX-",'Basis-Tabelle-Samen'!C206,"-",'Basis-Tabelle-Samen'!J206,"-seed-package-front-cr-finnish.jpg")),
IF($C$1="Französisch - FR",HYPERLINK(CONCATENATE("https://www.saflax.de/0-WVK-Retail/Bilder-Pictures/SAFLAX-",'Basis-Tabelle-Samen'!C206,"-",'Basis-Tabelle-Samen'!J206,"-seed-package-front-cr-french.jpg")),
IF($C$1="Griechisch - GR",HYPERLINK(CONCATENATE("https://www.saflax.de/0-WVK-Retail/Bilder-Pictures/SAFLAX-",'Basis-Tabelle-Samen'!C206,"-",'Basis-Tabelle-Samen'!J206,"-seed-package-front-cr-greek.jpg")),
IF($C$1="Irisch - IE",HYPERLINK(CONCATENATE("https://www.saflax.de/0-WVK-Retail/Bilder-Pictures/SAFLAX-",'Basis-Tabelle-Samen'!C206,"-",'Basis-Tabelle-Samen'!J206,"-seed-package-front-cr-irish.jpg")),
IF($C$1="Isländisch - IS",HYPERLINK(CONCATENATE("https://www.saflax.de/0-WVK-Retail/Bilder-Pictures/SAFLAX-",'Basis-Tabelle-Samen'!C206,"-",'Basis-Tabelle-Samen'!J206,"-seed-package-front-cr-icelandic.jpg")),
IF($C$1="Italienisch - IT",HYPERLINK(CONCATENATE("https://www.saflax.de/0-WVK-Retail/Bilder-Pictures/SAFLAX-",'Basis-Tabelle-Samen'!C206,"-",'Basis-Tabelle-Samen'!J206,"-seed-package-front-cr-italian.jpg")),
IF($C$1="Japanisch - JP",HYPERLINK(CONCATENATE("https://www.saflax.de/0-WVK-Retail/Bilder-Pictures/SAFLAX-",'Basis-Tabelle-Samen'!C206,"-",'Basis-Tabelle-Samen'!J206,"-seed-package-front-cr-japanese.jpg")),
IF($C$1="Kroatisch - HR",HYPERLINK(CONCATENATE("https://www.saflax.de/0-WVK-Retail/Bilder-Pictures/SAFLAX-",'Basis-Tabelle-Samen'!C206,"-",'Basis-Tabelle-Samen'!J206,"-seed-package-front-cr-croatian.jpg")),
IF($C$1="Lettisch - LV",HYPERLINK(CONCATENATE("https://www.saflax.de/0-WVK-Retail/Bilder-Pictures/SAFLAX-",'Basis-Tabelle-Samen'!C206,"-",'Basis-Tabelle-Samen'!J206,"-seed-package-front-cr-latvian.jpg")),
IF($C$1="Litauisch - LT",HYPERLINK(CONCATENATE("https://www.saflax.de/0-WVK-Retail/Bilder-Pictures/SAFLAX-",'Basis-Tabelle-Samen'!C206,"-",'Basis-Tabelle-Samen'!J206,"-seed-package-front-cr-lithuanian.jpg")),
IF($C$1="Maltesisch - MT",HYPERLINK(CONCATENATE("https://www.saflax.de/0-WVK-Retail/Bilder-Pictures/SAFLAX-",'Basis-Tabelle-Samen'!C206,"-",'Basis-Tabelle-Samen'!J206,"-seed-package-front-cr-maltese.jpg")),
IF($C$1="Niederländisch - NL",HYPERLINK(CONCATENATE("https://www.saflax.de/0-WVK-Retail/Bilder-Pictures/SAFLAX-",'Basis-Tabelle-Samen'!C206,"-",'Basis-Tabelle-Samen'!J206,"-seed-package-front-cr-dutch.jpg")),
IF($C$1="Norwegisch - NO",HYPERLINK(CONCATENATE("https://www.saflax.de/0-WVK-Retail/Bilder-Pictures/SAFLAX-",'Basis-Tabelle-Samen'!C206,"-",'Basis-Tabelle-Samen'!J206,"-seed-package-front-cr-nowegian.jpg")),
IF($C$1="Polnisch - PL",HYPERLINK(CONCATENATE("https://www.saflax.de/0-WVK-Retail/Bilder-Pictures/SAFLAX-",'Basis-Tabelle-Samen'!C206,"-",'Basis-Tabelle-Samen'!J206,"-seed-package-front-cr-polish.jpg")),
IF($C$1="Portugiesisch - PT",HYPERLINK(CONCATENATE("https://www.saflax.de/0-WVK-Retail/Bilder-Pictures/SAFLAX-",'Basis-Tabelle-Samen'!C206,"-",'Basis-Tabelle-Samen'!J206,"-seed-package-front-cr-portuguese.jpg")),
IF($C$1="Rumänisch - RO",HYPERLINK(CONCATENATE("https://www.saflax.de/0-WVK-Retail/Bilder-Pictures/SAFLAX-",'Basis-Tabelle-Samen'!C206,"-",'Basis-Tabelle-Samen'!J206,"-seed-package-front-cr-romanian.jpg")),
IF($C$1="Schwedisch - SE",HYPERLINK(CONCATENATE("https://www.saflax.de/0-WVK-Retail/Bilder-Pictures/SAFLAX-",'Basis-Tabelle-Samen'!C206,"-",'Basis-Tabelle-Samen'!J206,"-seed-package-front-cr-swedish.jpg")),
IF($C$1="Slowakisch - SK",HYPERLINK(CONCATENATE("https://www.saflax.de/0-WVK-Retail/Bilder-Pictures/SAFLAX-",'Basis-Tabelle-Samen'!C206,"-",'Basis-Tabelle-Samen'!J206,"-seed-package-front-cr-slovak.jpg")),
IF($C$1="Slowenisch - SI",HYPERLINK(CONCATENATE("https://www.saflax.de/0-WVK-Retail/Bilder-Pictures/SAFLAX-",'Basis-Tabelle-Samen'!C206,"-",'Basis-Tabelle-Samen'!J206,"-seed-package-front-cr-slovenian.jpg")),
IF($C$1="Spanisch - ES",HYPERLINK(CONCATENATE("https://www.saflax.de/0-WVK-Retail/Bilder-Pictures/SAFLAX-",'Basis-Tabelle-Samen'!C206,"-",'Basis-Tabelle-Samen'!J206,"-seed-package-front-cr-spanish.jpg")),
IF($C$1="Tschechisch - CZ",HYPERLINK(CONCATENATE("https://www.saflax.de/0-WVK-Retail/Bilder-Pictures/SAFLAX-",'Basis-Tabelle-Samen'!C206,"-",'Basis-Tabelle-Samen'!J206,"-seed-package-front-cr-czech.jpg")),
IF($C$1="Türkisch - TR",HYPERLINK(CONCATENATE("https://www.saflax.de/0-WVK-Retail/Bilder-Pictures/SAFLAX-",'Basis-Tabelle-Samen'!C206,"-",'Basis-Tabelle-Samen'!J206,"-seed-package-front-cr-turkish.jpg")),
IF($C$1="Ungarisch - HU",HYPERLINK(CONCATENATE("https://www.saflax.de/0-WVK-Retail/Bilder-Pictures/SAFLAX-",'Basis-Tabelle-Samen'!C206,"-",'Basis-Tabelle-Samen'!J206,"-seed-package-front-cr-hungarian.jpg")),
" ACHTUNG")))))))))))))))))))))))))))))</f>
        <v>https://www.saflax.de/0-WVK-Retail/Bilder-Pictures/SAFLAX-15318-levisticum-officinale-seed-package-front-cr-english.jpg</v>
      </c>
      <c r="AL202" s="330" t="str">
        <f>IF(G202&lt;1,"",
IF($C$1="Bulgarisch - BG",HYPERLINK(CONCATENATE("https://www.saflax.de/0-WVK-Retail/Bilder-Pictures/SAFLAX-",'Basis-Tabelle-Samen'!C206,"-",'Basis-Tabelle-Samen'!J206,"-seed-package-back-cr-bulgarian.jpg")),
IF($C$1="Dänisch - DK",HYPERLINK(CONCATENATE("https://www.saflax.de/0-WVK-Retail/Bilder-Pictures/SAFLAX-",'Basis-Tabelle-Samen'!C206,"-",'Basis-Tabelle-Samen'!J206,"-seed-package-back-cr-danish.jpg")),
IF($C$1="Deutsch - DE",HYPERLINK(CONCATENATE("https://www.saflax.de/0-WVK-Retail/Bilder-Pictures/SAFLAX-",'Basis-Tabelle-Samen'!C206,"-",'Basis-Tabelle-Samen'!J206,"-seed-package-back-cr-german.jpg")),
IF($C$1="Englisch - UK",HYPERLINK(CONCATENATE("https://www.saflax.de/0-WVK-Retail/Bilder-Pictures/SAFLAX-",'Basis-Tabelle-Samen'!C206,"-",'Basis-Tabelle-Samen'!J206,"-seed-package-back-cr-english.jpg")),
IF($C$1="Estnisch - EE",HYPERLINK(CONCATENATE("https://www.saflax.de/0-WVK-Retail/Bilder-Pictures/SAFLAX-",'Basis-Tabelle-Samen'!C206,"-",'Basis-Tabelle-Samen'!J206,"-seed-package-back-cr-estonian.jpg")),
IF($C$1="Finnisch - FI",HYPERLINK(CONCATENATE("https://www.saflax.de/0-WVK-Retail/Bilder-Pictures/SAFLAX-",'Basis-Tabelle-Samen'!C206,"-",'Basis-Tabelle-Samen'!J206,"-seed-package-back-cr-finnish.jpg")),
IF($C$1="Französisch - FR",HYPERLINK(CONCATENATE("https://www.saflax.de/0-WVK-Retail/Bilder-Pictures/SAFLAX-",'Basis-Tabelle-Samen'!C206,"-",'Basis-Tabelle-Samen'!J206,"-seed-package-back-cr-french.jpg")),
IF($C$1="Griechisch - GR",HYPERLINK(CONCATENATE("https://www.saflax.de/0-WVK-Retail/Bilder-Pictures/SAFLAX-",'Basis-Tabelle-Samen'!C206,"-",'Basis-Tabelle-Samen'!J206,"-seed-package-back-cr-greek.jpg")),
IF($C$1="Irisch - IE",HYPERLINK(CONCATENATE("https://www.saflax.de/0-WVK-Retail/Bilder-Pictures/SAFLAX-",'Basis-Tabelle-Samen'!C206,"-",'Basis-Tabelle-Samen'!J206,"-seed-package-back-cr-irish.jpg")),
IF($C$1="Isländisch - IS",HYPERLINK(CONCATENATE("https://www.saflax.de/0-WVK-Retail/Bilder-Pictures/SAFLAX-",'Basis-Tabelle-Samen'!C206,"-",'Basis-Tabelle-Samen'!J206,"-seed-package-back-cr-icelandic.jpg")),
IF($C$1="Italienisch - IT",HYPERLINK(CONCATENATE("https://www.saflax.de/0-WVK-Retail/Bilder-Pictures/SAFLAX-",'Basis-Tabelle-Samen'!C206,"-",'Basis-Tabelle-Samen'!J206,"-seed-package-back-cr-italian.jpg")),
IF($C$1="Japanisch - JP",HYPERLINK(CONCATENATE("https://www.saflax.de/0-WVK-Retail/Bilder-Pictures/SAFLAX-",'Basis-Tabelle-Samen'!C206,"-",'Basis-Tabelle-Samen'!J206,"-seed-package-back-cr-japanese.jpg")),
IF($C$1="Kroatisch - HR",HYPERLINK(CONCATENATE("https://www.saflax.de/0-WVK-Retail/Bilder-Pictures/SAFLAX-",'Basis-Tabelle-Samen'!C206,"-",'Basis-Tabelle-Samen'!J206,"-seed-package-back-cr-croatian.jpg")),
IF($C$1="Lettisch - LV",HYPERLINK(CONCATENATE("https://www.saflax.de/0-WVK-Retail/Bilder-Pictures/SAFLAX-",'Basis-Tabelle-Samen'!C206,"-",'Basis-Tabelle-Samen'!J206,"-seed-package-back-cr-latvian.jpg")),
IF($C$1="Litauisch - LT",HYPERLINK(CONCATENATE("https://www.saflax.de/0-WVK-Retail/Bilder-Pictures/SAFLAX-",'Basis-Tabelle-Samen'!C206,"-",'Basis-Tabelle-Samen'!J206,"-seed-package-back-cr-lithuanian.jpg")),
IF($C$1="Maltesisch - MT",HYPERLINK(CONCATENATE("https://www.saflax.de/0-WVK-Retail/Bilder-Pictures/SAFLAX-",'Basis-Tabelle-Samen'!C206,"-",'Basis-Tabelle-Samen'!J206,"-seed-package-back-cr-maltese.jpg")),
IF($C$1="Niederländisch - NL",HYPERLINK(CONCATENATE("https://www.saflax.de/0-WVK-Retail/Bilder-Pictures/SAFLAX-",'Basis-Tabelle-Samen'!C206,"-",'Basis-Tabelle-Samen'!J206,"-seed-package-back-cr-dutch.jpg")),
IF($C$1="Norwegisch - NO",HYPERLINK(CONCATENATE("https://www.saflax.de/0-WVK-Retail/Bilder-Pictures/SAFLAX-",'Basis-Tabelle-Samen'!C206,"-",'Basis-Tabelle-Samen'!J206,"-seed-package-back-cr-nowegian.jpg")),
IF($C$1="Polnisch - PL",HYPERLINK(CONCATENATE("https://www.saflax.de/0-WVK-Retail/Bilder-Pictures/SAFLAX-",'Basis-Tabelle-Samen'!C206,"-",'Basis-Tabelle-Samen'!J206,"-seed-package-back-cr-polish.jpg")),
IF($C$1="Portugiesisch - PT",HYPERLINK(CONCATENATE("https://www.saflax.de/0-WVK-Retail/Bilder-Pictures/SAFLAX-",'Basis-Tabelle-Samen'!C206,"-",'Basis-Tabelle-Samen'!J206,"-seed-package-back-cr-portuguese.jpg")),
IF($C$1="Rumänisch - RO",HYPERLINK(CONCATENATE("https://www.saflax.de/0-WVK-Retail/Bilder-Pictures/SAFLAX-",'Basis-Tabelle-Samen'!C206,"-",'Basis-Tabelle-Samen'!J206,"-seed-package-back-cr-romanian.jpg")),
IF($C$1="Schwedisch - SE",HYPERLINK(CONCATENATE("https://www.saflax.de/0-WVK-Retail/Bilder-Pictures/SAFLAX-",'Basis-Tabelle-Samen'!C206,"-",'Basis-Tabelle-Samen'!J206,"-seed-package-back-cr-swedish.jpg")),
IF($C$1="Slowakisch - SK",HYPERLINK(CONCATENATE("https://www.saflax.de/0-WVK-Retail/Bilder-Pictures/SAFLAX-",'Basis-Tabelle-Samen'!C206,"-",'Basis-Tabelle-Samen'!J206,"-seed-package-back-cr-slovak.jpg")),
IF($C$1="Slowenisch - SI",HYPERLINK(CONCATENATE("https://www.saflax.de/0-WVK-Retail/Bilder-Pictures/SAFLAX-",'Basis-Tabelle-Samen'!C206,"-",'Basis-Tabelle-Samen'!J206,"-seed-package-back-cr-slovenian.jpg")),
IF($C$1="Spanisch - ES",HYPERLINK(CONCATENATE("https://www.saflax.de/0-WVK-Retail/Bilder-Pictures/SAFLAX-",'Basis-Tabelle-Samen'!C206,"-",'Basis-Tabelle-Samen'!J206,"-seed-package-back-cr-spanish.jpg")),
IF($C$1="Tschechisch - CZ",HYPERLINK(CONCATENATE("https://www.saflax.de/0-WVK-Retail/Bilder-Pictures/SAFLAX-",'Basis-Tabelle-Samen'!C206,"-",'Basis-Tabelle-Samen'!J206,"-seed-package-back-cr-czech.jpg")),
IF($C$1="Türkisch - TR",HYPERLINK(CONCATENATE("https://www.saflax.de/0-WVK-Retail/Bilder-Pictures/SAFLAX-",'Basis-Tabelle-Samen'!C206,"-",'Basis-Tabelle-Samen'!J206,"-seed-package-back-cr-turkish.jpg")),
IF($C$1="Ungarisch - HU",HYPERLINK(CONCATENATE("https://www.saflax.de/0-WVK-Retail/Bilder-Pictures/SAFLAX-",'Basis-Tabelle-Samen'!C206,"-",'Basis-Tabelle-Samen'!J206,"-seed-package-back-cr-hungarian.jpg")),
" ACHTUNG")))))))))))))))))))))))))))))</f>
        <v>https://www.saflax.de/0-WVK-Retail/Bilder-Pictures/SAFLAX-15318-levisticum-officinale-seed-package-back-cr-english.jpg</v>
      </c>
      <c r="AM202" s="330" t="str">
        <f>IF(H202&lt;1,"",
IF($C$1="Bulgarisch - BG",HYPERLINK(CONCATENATE("https://www.saflax.de/0-WVK-Retail/Bilder-Pictures/SAFLAX-",'Basis-Tabelle-Samen'!K206,"-",'Basis-Tabelle-Samen'!J206,"-garden-to-go-mini-bulgarian.jpg")),
IF($C$1="Dänisch - DK",HYPERLINK(CONCATENATE("https://www.saflax.de/0-WVK-Retail/Bilder-Pictures/SAFLAX-",'Basis-Tabelle-Samen'!K206,"-",'Basis-Tabelle-Samen'!J206,"-garden-to-go-mini-danish.jpg")),
IF($C$1="Deutsch - DE",HYPERLINK(CONCATENATE("https://www.saflax.de/0-WVK-Retail/Bilder-Pictures/SAFLAX-",'Basis-Tabelle-Samen'!K206,"-",'Basis-Tabelle-Samen'!J206,"-garden-to-go-mini-german.jpg")),
IF($C$1="Englisch - UK",HYPERLINK(CONCATENATE("https://www.saflax.de/0-WVK-Retail/Bilder-Pictures/SAFLAX-",'Basis-Tabelle-Samen'!K206,"-",'Basis-Tabelle-Samen'!J206,"-garden-to-go-mini-english.jpg")),
IF($C$1="Estnisch - EE",HYPERLINK(CONCATENATE("https://www.saflax.de/0-WVK-Retail/Bilder-Pictures/SAFLAX-",'Basis-Tabelle-Samen'!K206,"-",'Basis-Tabelle-Samen'!J206,"-garden-to-go-mini-estonian.jpg")),
IF($C$1="Finnisch - FI",HYPERLINK(CONCATENATE("https://www.saflax.de/0-WVK-Retail/Bilder-Pictures/SAFLAX-",'Basis-Tabelle-Samen'!K206,"-",'Basis-Tabelle-Samen'!J206,"-garden-to-go-mini-finnish.jpg")),
IF($C$1="Französisch - FR",HYPERLINK(CONCATENATE("https://www.saflax.de/0-WVK-Retail/Bilder-Pictures/SAFLAX-",'Basis-Tabelle-Samen'!K206,"-",'Basis-Tabelle-Samen'!J206,"-garden-to-go-mini-french.jpg")),
IF($C$1="Griechisch - GR",HYPERLINK(CONCATENATE("https://www.saflax.de/0-WVK-Retail/Bilder-Pictures/SAFLAX-",'Basis-Tabelle-Samen'!K206,"-",'Basis-Tabelle-Samen'!J206,"-garden-to-go-mini-greek.jpg")),
IF($C$1="Irisch - IE",HYPERLINK(CONCATENATE("https://www.saflax.de/0-WVK-Retail/Bilder-Pictures/SAFLAX-",'Basis-Tabelle-Samen'!K206,"-",'Basis-Tabelle-Samen'!J206,"-garden-to-go-mini-irish.jpg")),
IF($C$1="Isländisch - IS",HYPERLINK(CONCATENATE("https://www.saflax.de/0-WVK-Retail/Bilder-Pictures/SAFLAX-",'Basis-Tabelle-Samen'!K206,"-",'Basis-Tabelle-Samen'!J206,"-garden-to-go-mini-icelandic.jpg")),
IF($C$1="Italienisch - IT",HYPERLINK(CONCATENATE("https://www.saflax.de/0-WVK-Retail/Bilder-Pictures/SAFLAX-",'Basis-Tabelle-Samen'!K206,"-",'Basis-Tabelle-Samen'!J206,"-garden-to-go-mini-italian.jpg")),
IF($C$1="Japanisch - JP",HYPERLINK(CONCATENATE("https://www.saflax.de/0-WVK-Retail/Bilder-Pictures/SAFLAX-",'Basis-Tabelle-Samen'!K206,"-",'Basis-Tabelle-Samen'!J206,"-garden-to-go-mini-japanese.jpg")),
IF($C$1="Kroatisch - HR",HYPERLINK(CONCATENATE("https://www.saflax.de/0-WVK-Retail/Bilder-Pictures/SAFLAX-",'Basis-Tabelle-Samen'!K206,"-",'Basis-Tabelle-Samen'!J206,"-garden-to-go-mini-croatian.jpg")),
IF($C$1="Lettisch - LV",HYPERLINK(CONCATENATE("https://www.saflax.de/0-WVK-Retail/Bilder-Pictures/SAFLAX-",'Basis-Tabelle-Samen'!K206,"-",'Basis-Tabelle-Samen'!J206,"-garden-to-go-mini-latvian.jpg")),
IF($C$1="Litauisch - LT",HYPERLINK(CONCATENATE("https://www.saflax.de/0-WVK-Retail/Bilder-Pictures/SAFLAX-",'Basis-Tabelle-Samen'!K206,"-",'Basis-Tabelle-Samen'!J206,"-garden-to-go-mini-lithuanian.jpg")),
IF($C$1="Maltesisch - MT",HYPERLINK(CONCATENATE("https://www.saflax.de/0-WVK-Retail/Bilder-Pictures/SAFLAX-",'Basis-Tabelle-Samen'!K206,"-",'Basis-Tabelle-Samen'!J206,"-garden-to-go-mini-maltese.jpg")),
IF($C$1="Niederländisch - NL",HYPERLINK(CONCATENATE("https://www.saflax.de/0-WVK-Retail/Bilder-Pictures/SAFLAX-",'Basis-Tabelle-Samen'!K206,"-",'Basis-Tabelle-Samen'!J206,"-garden-to-go-mini-dutch.jpg")),
IF($C$1="Norwegisch - NO",HYPERLINK(CONCATENATE("https://www.saflax.de/0-WVK-Retail/Bilder-Pictures/SAFLAX-",'Basis-Tabelle-Samen'!K206,"-",'Basis-Tabelle-Samen'!J206,"-garden-to-go-mini-nowegian.jpg")),
IF($C$1="Polnisch - PL",HYPERLINK(CONCATENATE("https://www.saflax.de/0-WVK-Retail/Bilder-Pictures/SAFLAX-",'Basis-Tabelle-Samen'!K206,"-",'Basis-Tabelle-Samen'!J206,"-garden-to-go-mini-polish.jpg")),
IF($C$1="Portugiesisch - PT",HYPERLINK(CONCATENATE("https://www.saflax.de/0-WVK-Retail/Bilder-Pictures/SAFLAX-",'Basis-Tabelle-Samen'!K206,"-",'Basis-Tabelle-Samen'!J206,"-garden-to-go-mini-portuguese.jpg")),
IF($C$1="Rumänisch - RO",HYPERLINK(CONCATENATE("https://www.saflax.de/0-WVK-Retail/Bilder-Pictures/SAFLAX-",'Basis-Tabelle-Samen'!K206,"-",'Basis-Tabelle-Samen'!J206,"-garden-to-go-mini-romanian.jpg")),
IF($C$1="Schwedisch - SE",HYPERLINK(CONCATENATE("https://www.saflax.de/0-WVK-Retail/Bilder-Pictures/SAFLAX-",'Basis-Tabelle-Samen'!K206,"-",'Basis-Tabelle-Samen'!J206,"-garden-to-go-mini-swedish.jpg")),
IF($C$1="Slowakisch - SK",HYPERLINK(CONCATENATE("https://www.saflax.de/0-WVK-Retail/Bilder-Pictures/SAFLAX-",'Basis-Tabelle-Samen'!K206,"-",'Basis-Tabelle-Samen'!J206,"-garden-to-go-mini-slovak.jpg")),
IF($C$1="Slowenisch - SI",HYPERLINK(CONCATENATE("https://www.saflax.de/0-WVK-Retail/Bilder-Pictures/SAFLAX-",'Basis-Tabelle-Samen'!K206,"-",'Basis-Tabelle-Samen'!J206,"-garden-to-go-mini-slovenian.jpg")),
IF($C$1="Spanisch - ES",HYPERLINK(CONCATENATE("https://www.saflax.de/0-WVK-Retail/Bilder-Pictures/SAFLAX-",'Basis-Tabelle-Samen'!K206,"-",'Basis-Tabelle-Samen'!J206,"-garden-to-go-mini-spanish.jpg")),
IF($C$1="Tschechisch - CZ",HYPERLINK(CONCATENATE("https://www.saflax.de/0-WVK-Retail/Bilder-Pictures/SAFLAX-",'Basis-Tabelle-Samen'!K206,"-",'Basis-Tabelle-Samen'!J206,"-garden-to-go-mini-czech.jpg")),
IF($C$1="Türkisch - TR",HYPERLINK(CONCATENATE("https://www.saflax.de/0-WVK-Retail/Bilder-Pictures/SAFLAX-",'Basis-Tabelle-Samen'!K206,"-",'Basis-Tabelle-Samen'!J206,"-garden-to-go-mini-turkish.jpg")),
IF($C$1="Ungarisch - HU",HYPERLINK(CONCATENATE("https://www.saflax.de/0-WVK-Retail/Bilder-Pictures/SAFLAX-",'Basis-Tabelle-Samen'!K206,"-",'Basis-Tabelle-Samen'!J206,"-garden-to-go-mini-hungarian.jpg")),
" ACHTUNG")))))))))))))))))))))))))))))</f>
        <v>https://www.saflax.de/0-WVK-Retail/Bilder-Pictures/SAFLAX-75318-levisticum-officinale-garden-to-go-mini-english.jpg</v>
      </c>
      <c r="AN202" s="330" t="str">
        <f>IF(I202&lt;1,"",
IF($C$1="Bulgarisch - BG",HYPERLINK(CONCATENATE("https://www.saflax.de/0-WVK-Retail/Bilder-Pictures/SAFLAX-",'Basis-Tabelle-Samen'!N206,"-",'Basis-Tabelle-Samen'!J206,"-garden-to-go-lite-bulgarian.jpg")),
IF($C$1="Dänisch - DK",HYPERLINK(CONCATENATE("https://www.saflax.de/0-WVK-Retail/Bilder-Pictures/SAFLAX-",'Basis-Tabelle-Samen'!N206,"-",'Basis-Tabelle-Samen'!J206,"-garden-to-go-lite-danish.jpg")),
IF($C$1="Deutsch - DE",HYPERLINK(CONCATENATE("https://www.saflax.de/0-WVK-Retail/Bilder-Pictures/SAFLAX-",'Basis-Tabelle-Samen'!N206,"-",'Basis-Tabelle-Samen'!J206,"-garden-to-go-lite-german.jpg")),
IF($C$1="Englisch - UK",HYPERLINK(CONCATENATE("https://www.saflax.de/0-WVK-Retail/Bilder-Pictures/SAFLAX-",'Basis-Tabelle-Samen'!N206,"-",'Basis-Tabelle-Samen'!J206,"-garden-to-go-lite-english.jpg")),
IF($C$1="Estnisch - EE",HYPERLINK(CONCATENATE("https://www.saflax.de/0-WVK-Retail/Bilder-Pictures/SAFLAX-",'Basis-Tabelle-Samen'!N206,"-",'Basis-Tabelle-Samen'!J206,"-garden-to-go-lite-estonian.jpg")),
IF($C$1="Finnisch - FI",HYPERLINK(CONCATENATE("https://www.saflax.de/0-WVK-Retail/Bilder-Pictures/SAFLAX-",'Basis-Tabelle-Samen'!N206,"-",'Basis-Tabelle-Samen'!J206,"-garden-to-go-lite-finnish.jpg")),
IF($C$1="Französisch - FR",HYPERLINK(CONCATENATE("https://www.saflax.de/0-WVK-Retail/Bilder-Pictures/SAFLAX-",'Basis-Tabelle-Samen'!N206,"-",'Basis-Tabelle-Samen'!J206,"-garden-to-go-lite-french.jpg")),
IF($C$1="Griechisch - GR",HYPERLINK(CONCATENATE("https://www.saflax.de/0-WVK-Retail/Bilder-Pictures/SAFLAX-",'Basis-Tabelle-Samen'!N206,"-",'Basis-Tabelle-Samen'!J206,"-garden-to-go-lite-greek.jpg")),
IF($C$1="Irisch - IE",HYPERLINK(CONCATENATE("https://www.saflax.de/0-WVK-Retail/Bilder-Pictures/SAFLAX-",'Basis-Tabelle-Samen'!N206,"-",'Basis-Tabelle-Samen'!J206,"-garden-to-go-lite-irish.jpg")),
IF($C$1="Isländisch - IS",HYPERLINK(CONCATENATE("https://www.saflax.de/0-WVK-Retail/Bilder-Pictures/SAFLAX-",'Basis-Tabelle-Samen'!N206,"-",'Basis-Tabelle-Samen'!J206,"-garden-to-go-lite-icelandic.jpg")),
IF($C$1="Italienisch - IT",HYPERLINK(CONCATENATE("https://www.saflax.de/0-WVK-Retail/Bilder-Pictures/SAFLAX-",'Basis-Tabelle-Samen'!N206,"-",'Basis-Tabelle-Samen'!J206,"-garden-to-go-lite-italian.jpg")),
IF($C$1="Japanisch - JP",HYPERLINK(CONCATENATE("https://www.saflax.de/0-WVK-Retail/Bilder-Pictures/SAFLAX-",'Basis-Tabelle-Samen'!N206,"-",'Basis-Tabelle-Samen'!J206,"-garden-to-go-lite-japanese.jpg")),
IF($C$1="Kroatisch - HR",HYPERLINK(CONCATENATE("https://www.saflax.de/0-WVK-Retail/Bilder-Pictures/SAFLAX-",'Basis-Tabelle-Samen'!N206,"-",'Basis-Tabelle-Samen'!J206,"-garden-to-go-lite-croatian.jpg")),
IF($C$1="Lettisch - LV",HYPERLINK(CONCATENATE("https://www.saflax.de/0-WVK-Retail/Bilder-Pictures/SAFLAX-",'Basis-Tabelle-Samen'!N206,"-",'Basis-Tabelle-Samen'!J206,"-garden-to-go-lite-latvian.jpg")),
IF($C$1="Litauisch - LT",HYPERLINK(CONCATENATE("https://www.saflax.de/0-WVK-Retail/Bilder-Pictures/SAFLAX-",'Basis-Tabelle-Samen'!N206,"-",'Basis-Tabelle-Samen'!J206,"-garden-to-go-lite-lithuanian.jpg")),
IF($C$1="Maltesisch - MT",HYPERLINK(CONCATENATE("https://www.saflax.de/0-WVK-Retail/Bilder-Pictures/SAFLAX-",'Basis-Tabelle-Samen'!N206,"-",'Basis-Tabelle-Samen'!J206,"-garden-to-go-lite-maltese.jpg")),
IF($C$1="Niederländisch - NL",HYPERLINK(CONCATENATE("https://www.saflax.de/0-WVK-Retail/Bilder-Pictures/SAFLAX-",'Basis-Tabelle-Samen'!N206,"-",'Basis-Tabelle-Samen'!J206,"-garden-to-go-lite-dutch.jpg")),
IF($C$1="Norwegisch - NO",HYPERLINK(CONCATENATE("https://www.saflax.de/0-WVK-Retail/Bilder-Pictures/SAFLAX-",'Basis-Tabelle-Samen'!N206,"-",'Basis-Tabelle-Samen'!J206,"-garden-to-go-lite-nowegian.jpg")),
IF($C$1="Polnisch - PL",HYPERLINK(CONCATENATE("https://www.saflax.de/0-WVK-Retail/Bilder-Pictures/SAFLAX-",'Basis-Tabelle-Samen'!N206,"-",'Basis-Tabelle-Samen'!J206,"-garden-to-go-lite-polish.jpg")),
IF($C$1="Portugiesisch - PT",HYPERLINK(CONCATENATE("https://www.saflax.de/0-WVK-Retail/Bilder-Pictures/SAFLAX-",'Basis-Tabelle-Samen'!N206,"-",'Basis-Tabelle-Samen'!J206,"-garden-to-go-lite-portuguese.jpg")),
IF($C$1="Rumänisch - RO",HYPERLINK(CONCATENATE("https://www.saflax.de/0-WVK-Retail/Bilder-Pictures/SAFLAX-",'Basis-Tabelle-Samen'!N206,"-",'Basis-Tabelle-Samen'!J206,"-garden-to-go-lite-romanian.jpg")),
IF($C$1="Schwedisch - SE",HYPERLINK(CONCATENATE("https://www.saflax.de/0-WVK-Retail/Bilder-Pictures/SAFLAX-",'Basis-Tabelle-Samen'!N206,"-",'Basis-Tabelle-Samen'!J206,"-garden-to-go-lite-swedish.jpg")),
IF($C$1="Slowakisch - SK",HYPERLINK(CONCATENATE("https://www.saflax.de/0-WVK-Retail/Bilder-Pictures/SAFLAX-",'Basis-Tabelle-Samen'!N206,"-",'Basis-Tabelle-Samen'!J206,"-garden-to-go-lite-slovak.jpg")),
IF($C$1="Slowenisch - SI",HYPERLINK(CONCATENATE("https://www.saflax.de/0-WVK-Retail/Bilder-Pictures/SAFLAX-",'Basis-Tabelle-Samen'!N206,"-",'Basis-Tabelle-Samen'!J206,"-garden-to-go-lite-slovenian.jpg")),
IF($C$1="Spanisch - ES",HYPERLINK(CONCATENATE("https://www.saflax.de/0-WVK-Retail/Bilder-Pictures/SAFLAX-",'Basis-Tabelle-Samen'!N206,"-",'Basis-Tabelle-Samen'!J206,"-garden-to-go-lite-spanish.jpg")),
IF($C$1="Tschechisch - CZ",HYPERLINK(CONCATENATE("https://www.saflax.de/0-WVK-Retail/Bilder-Pictures/SAFLAX-",'Basis-Tabelle-Samen'!N206,"-",'Basis-Tabelle-Samen'!J206,"-garden-to-go-lite-czech.jpg")),
IF($C$1="Türkisch - TR",HYPERLINK(CONCATENATE("https://www.saflax.de/0-WVK-Retail/Bilder-Pictures/SAFLAX-",'Basis-Tabelle-Samen'!N206,"-",'Basis-Tabelle-Samen'!J206,"-garden-to-go-lite-turkish.jpg")),
IF($C$1="Ungarisch - HU",HYPERLINK(CONCATENATE("https://www.saflax.de/0-WVK-Retail/Bilder-Pictures/SAFLAX-",'Basis-Tabelle-Samen'!N206,"-",'Basis-Tabelle-Samen'!J206,"-garden-to-go-lite-hungarian.jpg")),
" ACHTUNG")))))))))))))))))))))))))))))</f>
        <v>https://www.saflax.de/0-WVK-Retail/Bilder-Pictures/SAFLAX-85318-levisticum-officinale-garden-to-go-lite-english.jpg</v>
      </c>
      <c r="AO202" s="330" t="str">
        <f>IF(J202&lt;1,"",
IF($C$1="Bulgarisch - BG",HYPERLINK(CONCATENATE("https://www.saflax.de/0-WVK-Retail/Bilder-Pictures/SAFLAX-",'Basis-Tabelle-Samen'!Q206,"-",'Basis-Tabelle-Samen'!J206,"-garden-to-go-bulgarian.jpg")),
IF($C$1="Dänisch - DK",HYPERLINK(CONCATENATE("https://www.saflax.de/0-WVK-Retail/Bilder-Pictures/SAFLAX-",'Basis-Tabelle-Samen'!Q206,"-",'Basis-Tabelle-Samen'!J206,"-garden-to-go-danish.jpg")),
IF($C$1="Deutsch - DE",HYPERLINK(CONCATENATE("https://www.saflax.de/0-WVK-Retail/Bilder-Pictures/SAFLAX-",'Basis-Tabelle-Samen'!Q206,"-",'Basis-Tabelle-Samen'!J206,"-garden-to-go-german.jpg")),
IF($C$1="Englisch - UK",HYPERLINK(CONCATENATE("https://www.saflax.de/0-WVK-Retail/Bilder-Pictures/SAFLAX-",'Basis-Tabelle-Samen'!Q206,"-",'Basis-Tabelle-Samen'!J206,"-garden-to-go-english.jpg")),
IF($C$1="Estnisch - EE",HYPERLINK(CONCATENATE("https://www.saflax.de/0-WVK-Retail/Bilder-Pictures/SAFLAX-",'Basis-Tabelle-Samen'!Q206,"-",'Basis-Tabelle-Samen'!J206,"-garden-to-go-estonian.jpg")),
IF($C$1="Finnisch - FI",HYPERLINK(CONCATENATE("https://www.saflax.de/0-WVK-Retail/Bilder-Pictures/SAFLAX-",'Basis-Tabelle-Samen'!Q206,"-",'Basis-Tabelle-Samen'!J206,"-garden-to-go-finnish.jpg")),
IF($C$1="Französisch - FR",HYPERLINK(CONCATENATE("https://www.saflax.de/0-WVK-Retail/Bilder-Pictures/SAFLAX-",'Basis-Tabelle-Samen'!Q206,"-",'Basis-Tabelle-Samen'!J206,"-garden-to-go-french.jpg")),
IF($C$1="Griechisch - GR",HYPERLINK(CONCATENATE("https://www.saflax.de/0-WVK-Retail/Bilder-Pictures/SAFLAX-",'Basis-Tabelle-Samen'!Q206,"-",'Basis-Tabelle-Samen'!J206,"-garden-to-go-greek.jpg")),
IF($C$1="Irisch - IE",HYPERLINK(CONCATENATE("https://www.saflax.de/0-WVK-Retail/Bilder-Pictures/SAFLAX-",'Basis-Tabelle-Samen'!Q206,"-",'Basis-Tabelle-Samen'!J206,"-garden-to-go-irish.jpg")),
IF($C$1="Isländisch - IS",HYPERLINK(CONCATENATE("https://www.saflax.de/0-WVK-Retail/Bilder-Pictures/SAFLAX-",'Basis-Tabelle-Samen'!Q206,"-",'Basis-Tabelle-Samen'!J206,"-garden-to-go-icelandic.jpg")),
IF($C$1="Italienisch - IT",HYPERLINK(CONCATENATE("https://www.saflax.de/0-WVK-Retail/Bilder-Pictures/SAFLAX-",'Basis-Tabelle-Samen'!Q206,"-",'Basis-Tabelle-Samen'!J206,"-garden-to-go-italian.jpg")),
IF($C$1="Japanisch - JP",HYPERLINK(CONCATENATE("https://www.saflax.de/0-WVK-Retail/Bilder-Pictures/SAFLAX-",'Basis-Tabelle-Samen'!Q206,"-",'Basis-Tabelle-Samen'!J206,"-garden-to-go-japanese.jpg")),
IF($C$1="Kroatisch - HR",HYPERLINK(CONCATENATE("https://www.saflax.de/0-WVK-Retail/Bilder-Pictures/SAFLAX-",'Basis-Tabelle-Samen'!Q206,"-",'Basis-Tabelle-Samen'!J206,"-garden-to-go-croatian.jpg")),
IF($C$1="Lettisch - LV",HYPERLINK(CONCATENATE("https://www.saflax.de/0-WVK-Retail/Bilder-Pictures/SAFLAX-",'Basis-Tabelle-Samen'!Q206,"-",'Basis-Tabelle-Samen'!J206,"-garden-to-go-latvian.jpg")),
IF($C$1="Litauisch - LT",HYPERLINK(CONCATENATE("https://www.saflax.de/0-WVK-Retail/Bilder-Pictures/SAFLAX-",'Basis-Tabelle-Samen'!Q206,"-",'Basis-Tabelle-Samen'!J206,"-garden-to-go-lithuanian.jpg")),
IF($C$1="Maltesisch - MT",HYPERLINK(CONCATENATE("https://www.saflax.de/0-WVK-Retail/Bilder-Pictures/SAFLAX-",'Basis-Tabelle-Samen'!Q206,"-",'Basis-Tabelle-Samen'!J206,"-garden-to-go-maltese.jpg")),
IF($C$1="Niederländisch - NL",HYPERLINK(CONCATENATE("https://www.saflax.de/0-WVK-Retail/Bilder-Pictures/SAFLAX-",'Basis-Tabelle-Samen'!Q206,"-",'Basis-Tabelle-Samen'!J206,"-garden-to-go-dutch.jpg")),
IF($C$1="Norwegisch - NO",HYPERLINK(CONCATENATE("https://www.saflax.de/0-WVK-Retail/Bilder-Pictures/SAFLAX-",'Basis-Tabelle-Samen'!Q206,"-",'Basis-Tabelle-Samen'!J206,"-garden-to-go-nowegian.jpg")),
IF($C$1="Polnisch - PL",HYPERLINK(CONCATENATE("https://www.saflax.de/0-WVK-Retail/Bilder-Pictures/SAFLAX-",'Basis-Tabelle-Samen'!Q206,"-",'Basis-Tabelle-Samen'!J206,"-garden-to-go-polish.jpg")),
IF($C$1="Portugiesisch - PT",HYPERLINK(CONCATENATE("https://www.saflax.de/0-WVK-Retail/Bilder-Pictures/SAFLAX-",'Basis-Tabelle-Samen'!Q206,"-",'Basis-Tabelle-Samen'!J206,"-garden-to-go-portuguese.jpg")),
IF($C$1="Rumänisch - RO",HYPERLINK(CONCATENATE("https://www.saflax.de/0-WVK-Retail/Bilder-Pictures/SAFLAX-",'Basis-Tabelle-Samen'!Q206,"-",'Basis-Tabelle-Samen'!J206,"-garden-to-go-romanian.jpg")),
IF($C$1="Schwedisch - SE",HYPERLINK(CONCATENATE("https://www.saflax.de/0-WVK-Retail/Bilder-Pictures/SAFLAX-",'Basis-Tabelle-Samen'!Q206,"-",'Basis-Tabelle-Samen'!J206,"-garden-to-go-swedish.jpg")),
IF($C$1="Slowakisch - SK",HYPERLINK(CONCATENATE("https://www.saflax.de/0-WVK-Retail/Bilder-Pictures/SAFLAX-",'Basis-Tabelle-Samen'!Q206,"-",'Basis-Tabelle-Samen'!J206,"-garden-to-go-slovak.jpg")),
IF($C$1="Slowenisch - SI",HYPERLINK(CONCATENATE("https://www.saflax.de/0-WVK-Retail/Bilder-Pictures/SAFLAX-",'Basis-Tabelle-Samen'!Q206,"-",'Basis-Tabelle-Samen'!J206,"-garden-to-go-slovenian.jpg")),
IF($C$1="Spanisch - ES",HYPERLINK(CONCATENATE("https://www.saflax.de/0-WVK-Retail/Bilder-Pictures/SAFLAX-",'Basis-Tabelle-Samen'!Q206,"-",'Basis-Tabelle-Samen'!J206,"-garden-to-go-spanish.jpg")),
IF($C$1="Tschechisch - CZ",HYPERLINK(CONCATENATE("https://www.saflax.de/0-WVK-Retail/Bilder-Pictures/SAFLAX-",'Basis-Tabelle-Samen'!Q206,"-",'Basis-Tabelle-Samen'!J206,"-garden-to-go-czech.jpg")),
IF($C$1="Türkisch - TR",HYPERLINK(CONCATENATE("https://www.saflax.de/0-WVK-Retail/Bilder-Pictures/SAFLAX-",'Basis-Tabelle-Samen'!Q206,"-",'Basis-Tabelle-Samen'!J206,"-garden-to-go-turkish.jpg")),
IF($C$1="Ungarisch - HU",HYPERLINK(CONCATENATE("https://www.saflax.de/0-WVK-Retail/Bilder-Pictures/SAFLAX-",'Basis-Tabelle-Samen'!Q206,"-",'Basis-Tabelle-Samen'!J206,"-garden-to-go-hungarian.jpg")),
" ACHTUNG")))))))))))))))))))))))))))))</f>
        <v>https://www.saflax.de/0-WVK-Retail/Bilder-Pictures/SAFLAX-55318-levisticum-officinale-garden-to-go-english.jpg</v>
      </c>
      <c r="AP202" s="330" t="str">
        <f>IF(K202&lt;1,"",
IF($C$1="Bulgarisch - BG",HYPERLINK(CONCATENATE("https://www.saflax.de/0-WVK-Retail/Bilder-Pictures/SAFLAX-",'Basis-Tabelle-Samen'!T206,"-",'Basis-Tabelle-Samen'!J206,"-cultivation-set-bulgarian.jpg")),
IF($C$1="Dänisch - DK",HYPERLINK(CONCATENATE("https://www.saflax.de/0-WVK-Retail/Bilder-Pictures/SAFLAX-",'Basis-Tabelle-Samen'!T206,"-",'Basis-Tabelle-Samen'!J206,"-cultivation-set-danish.jpg")),
IF($C$1="Deutsch - DE",HYPERLINK(CONCATENATE("https://www.saflax.de/0-WVK-Retail/Bilder-Pictures/SAFLAX-",'Basis-Tabelle-Samen'!T206,"-",'Basis-Tabelle-Samen'!J206,"-cultivation-set-german.jpg")),
IF($C$1="Englisch - UK",HYPERLINK(CONCATENATE("https://www.saflax.de/0-WVK-Retail/Bilder-Pictures/SAFLAX-",'Basis-Tabelle-Samen'!T206,"-",'Basis-Tabelle-Samen'!J206,"-cultivation-set-english.jpg")),
IF($C$1="Estnisch - EE",HYPERLINK(CONCATENATE("https://www.saflax.de/0-WVK-Retail/Bilder-Pictures/SAFLAX-",'Basis-Tabelle-Samen'!T206,"-",'Basis-Tabelle-Samen'!J206,"-cultivation-set-estonian.jpg")),
IF($C$1="Finnisch - FI",HYPERLINK(CONCATENATE("https://www.saflax.de/0-WVK-Retail/Bilder-Pictures/SAFLAX-",'Basis-Tabelle-Samen'!T206,"-",'Basis-Tabelle-Samen'!J206,"-cultivation-set-finnish.jpg")),
IF($C$1="Französisch - FR",HYPERLINK(CONCATENATE("https://www.saflax.de/0-WVK-Retail/Bilder-Pictures/SAFLAX-",'Basis-Tabelle-Samen'!T206,"-",'Basis-Tabelle-Samen'!J206,"-cultivation-set-french.jpg")),
IF($C$1="Griechisch - GR",HYPERLINK(CONCATENATE("https://www.saflax.de/0-WVK-Retail/Bilder-Pictures/SAFLAX-",'Basis-Tabelle-Samen'!T206,"-",'Basis-Tabelle-Samen'!J206,"-cultivation-set-greek.jpg")),
IF($C$1="Irisch - IE",HYPERLINK(CONCATENATE("https://www.saflax.de/0-WVK-Retail/Bilder-Pictures/SAFLAX-",'Basis-Tabelle-Samen'!T206,"-",'Basis-Tabelle-Samen'!J206,"-cultivation-set-irish.jpg")),
IF($C$1="Isländisch - IS",HYPERLINK(CONCATENATE("https://www.saflax.de/0-WVK-Retail/Bilder-Pictures/SAFLAX-",'Basis-Tabelle-Samen'!T206,"-",'Basis-Tabelle-Samen'!J206,"-cultivation-set-icelandic.jpg")),
IF($C$1="Italienisch - IT",HYPERLINK(CONCATENATE("https://www.saflax.de/0-WVK-Retail/Bilder-Pictures/SAFLAX-",'Basis-Tabelle-Samen'!T206,"-",'Basis-Tabelle-Samen'!J206,"-cultivation-set-italian.jpg")),
IF($C$1="Japanisch - JP",HYPERLINK(CONCATENATE("https://www.saflax.de/0-WVK-Retail/Bilder-Pictures/SAFLAX-",'Basis-Tabelle-Samen'!T206,"-",'Basis-Tabelle-Samen'!J206,"-cultivation-set-japanese.jpg")),
IF($C$1="Kroatisch - HR",HYPERLINK(CONCATENATE("https://www.saflax.de/0-WVK-Retail/Bilder-Pictures/SAFLAX-",'Basis-Tabelle-Samen'!T206,"-",'Basis-Tabelle-Samen'!J206,"-cultivation-set-croatian.jpg")),
IF($C$1="Lettisch - LV",HYPERLINK(CONCATENATE("https://www.saflax.de/0-WVK-Retail/Bilder-Pictures/SAFLAX-",'Basis-Tabelle-Samen'!T206,"-",'Basis-Tabelle-Samen'!J206,"-cultivation-set-latvian.jpg")),
IF($C$1="Litauisch - LT",HYPERLINK(CONCATENATE("https://www.saflax.de/0-WVK-Retail/Bilder-Pictures/SAFLAX-",'Basis-Tabelle-Samen'!T206,"-",'Basis-Tabelle-Samen'!J206,"-cultivation-set-lithuanian.jpg")),
IF($C$1="Maltesisch - MT",HYPERLINK(CONCATENATE("https://www.saflax.de/0-WVK-Retail/Bilder-Pictures/SAFLAX-",'Basis-Tabelle-Samen'!T206,"-",'Basis-Tabelle-Samen'!J206,"-cultivation-set-maltese.jpg")),
IF($C$1="Niederländisch - NL",HYPERLINK(CONCATENATE("https://www.saflax.de/0-WVK-Retail/Bilder-Pictures/SAFLAX-",'Basis-Tabelle-Samen'!T206,"-",'Basis-Tabelle-Samen'!J206,"-cultivation-set-dutch.jpg")),
IF($C$1="Norwegisch - NO",HYPERLINK(CONCATENATE("https://www.saflax.de/0-WVK-Retail/Bilder-Pictures/SAFLAX-",'Basis-Tabelle-Samen'!T206,"-",'Basis-Tabelle-Samen'!J206,"-cultivation-set-nowegian.jpg")),
IF($C$1="Polnisch - PL",HYPERLINK(CONCATENATE("https://www.saflax.de/0-WVK-Retail/Bilder-Pictures/SAFLAX-",'Basis-Tabelle-Samen'!T206,"-",'Basis-Tabelle-Samen'!J206,"-cultivation-set-polish.jpg")),
IF($C$1="Portugiesisch - PT",HYPERLINK(CONCATENATE("https://www.saflax.de/0-WVK-Retail/Bilder-Pictures/SAFLAX-",'Basis-Tabelle-Samen'!T206,"-",'Basis-Tabelle-Samen'!J206,"-cultivation-set-portuguese.jpg")),
IF($C$1="Rumänisch - RO",HYPERLINK(CONCATENATE("https://www.saflax.de/0-WVK-Retail/Bilder-Pictures/SAFLAX-",'Basis-Tabelle-Samen'!T206,"-",'Basis-Tabelle-Samen'!J206,"-cultivation-set-romanian.jpg")),
IF($C$1="Schwedisch - SE",HYPERLINK(CONCATENATE("https://www.saflax.de/0-WVK-Retail/Bilder-Pictures/SAFLAX-",'Basis-Tabelle-Samen'!T206,"-",'Basis-Tabelle-Samen'!J206,"-cultivation-set-swedish.jpg")),
IF($C$1="Slowakisch - SK",HYPERLINK(CONCATENATE("https://www.saflax.de/0-WVK-Retail/Bilder-Pictures/SAFLAX-",'Basis-Tabelle-Samen'!T206,"-",'Basis-Tabelle-Samen'!J206,"-cultivation-set-slovak.jpg")),
IF($C$1="Slowenisch - SI",HYPERLINK(CONCATENATE("https://www.saflax.de/0-WVK-Retail/Bilder-Pictures/SAFLAX-",'Basis-Tabelle-Samen'!T206,"-",'Basis-Tabelle-Samen'!J206,"-cultivation-set-slovenian.jpg")),
IF($C$1="Spanisch - ES",HYPERLINK(CONCATENATE("https://www.saflax.de/0-WVK-Retail/Bilder-Pictures/SAFLAX-",'Basis-Tabelle-Samen'!T206,"-",'Basis-Tabelle-Samen'!J206,"-cultivation-set-spanish.jpg")),
IF($C$1="Tschechisch - CZ",HYPERLINK(CONCATENATE("https://www.saflax.de/0-WVK-Retail/Bilder-Pictures/SAFLAX-",'Basis-Tabelle-Samen'!T206,"-",'Basis-Tabelle-Samen'!J206,"-cultivation-set-czech.jpg")),
IF($C$1="Türkisch - TR",HYPERLINK(CONCATENATE("https://www.saflax.de/0-WVK-Retail/Bilder-Pictures/SAFLAX-",'Basis-Tabelle-Samen'!T206,"-",'Basis-Tabelle-Samen'!J206,"-cultivation-set-turkish.jpg")),
IF($C$1="Ungarisch - HU",HYPERLINK(CONCATENATE("https://www.saflax.de/0-WVK-Retail/Bilder-Pictures/SAFLAX-",'Basis-Tabelle-Samen'!T206,"-",'Basis-Tabelle-Samen'!J206,"-cultivation-set-hungarian.jpg")),
" ACHTUNG")))))))))))))))))))))))))))))</f>
        <v>https://www.saflax.de/0-WVK-Retail/Bilder-Pictures/SAFLAX-35318-levisticum-officinale-cultivation-set-english.jpg</v>
      </c>
      <c r="AQ202" s="330" t="str">
        <f>IF(L202&lt;1,"",
IF($C$1="Bulgarisch - BG",HYPERLINK(CONCATENATE("https://www.saflax.de/0-WVK-Retail/Bilder-Pictures/SAFLAX-",'Basis-Tabelle-Samen'!W206,"-",'Basis-Tabelle-Samen'!J206,"-garden-in-the-bag-bulgarian.jpg")),
IF($C$1="Dänisch - DK",HYPERLINK(CONCATENATE("https://www.saflax.de/0-WVK-Retail/Bilder-Pictures/SAFLAX-",'Basis-Tabelle-Samen'!W206,"-",'Basis-Tabelle-Samen'!J206,"-garden-in-the-bag-danish.jpg")),
IF($C$1="Deutsch - DE",HYPERLINK(CONCATENATE("https://www.saflax.de/0-WVK-Retail/Bilder-Pictures/SAFLAX-",'Basis-Tabelle-Samen'!W206,"-",'Basis-Tabelle-Samen'!J206,"-garden-in-the-bag-german.jpg")),
IF($C$1="Englisch - UK",HYPERLINK(CONCATENATE("https://www.saflax.de/0-WVK-Retail/Bilder-Pictures/SAFLAX-",'Basis-Tabelle-Samen'!W206,"-",'Basis-Tabelle-Samen'!J206,"-garden-in-the-bag-english.jpg")),
IF($C$1="Estnisch - EE",HYPERLINK(CONCATENATE("https://www.saflax.de/0-WVK-Retail/Bilder-Pictures/SAFLAX-",'Basis-Tabelle-Samen'!W206,"-",'Basis-Tabelle-Samen'!J206,"-garden-in-the-bag-estonian.jpg")),
IF($C$1="Finnisch - FI",HYPERLINK(CONCATENATE("https://www.saflax.de/0-WVK-Retail/Bilder-Pictures/SAFLAX-",'Basis-Tabelle-Samen'!W206,"-",'Basis-Tabelle-Samen'!J206,"-garden-in-the-bag-finnish.jpg")),
IF($C$1="Französisch - FR",HYPERLINK(CONCATENATE("https://www.saflax.de/0-WVK-Retail/Bilder-Pictures/SAFLAX-",'Basis-Tabelle-Samen'!W206,"-",'Basis-Tabelle-Samen'!J206,"-garden-in-the-bag-french.jpg")),
IF($C$1="Griechisch - GR",HYPERLINK(CONCATENATE("https://www.saflax.de/0-WVK-Retail/Bilder-Pictures/SAFLAX-",'Basis-Tabelle-Samen'!W206,"-",'Basis-Tabelle-Samen'!J206,"-garden-in-the-bag-greek.jpg")),
IF($C$1="Irisch - IE",HYPERLINK(CONCATENATE("https://www.saflax.de/0-WVK-Retail/Bilder-Pictures/SAFLAX-",'Basis-Tabelle-Samen'!W206,"-",'Basis-Tabelle-Samen'!J206,"-garden-in-the-bag-irish.jpg")),
IF($C$1="Isländisch - IS",HYPERLINK(CONCATENATE("https://www.saflax.de/0-WVK-Retail/Bilder-Pictures/SAFLAX-",'Basis-Tabelle-Samen'!W206,"-",'Basis-Tabelle-Samen'!J206,"-garden-in-the-bag-icelandic.jpg")),
IF($C$1="Italienisch - IT",HYPERLINK(CONCATENATE("https://www.saflax.de/0-WVK-Retail/Bilder-Pictures/SAFLAX-",'Basis-Tabelle-Samen'!W206,"-",'Basis-Tabelle-Samen'!J206,"-garden-in-the-bag-italian.jpg")),
IF($C$1="Japanisch - JP",HYPERLINK(CONCATENATE("https://www.saflax.de/0-WVK-Retail/Bilder-Pictures/SAFLAX-",'Basis-Tabelle-Samen'!W206,"-",'Basis-Tabelle-Samen'!J206,"-garden-in-the-bag-japanese.jpg")),
IF($C$1="Kroatisch - HR",HYPERLINK(CONCATENATE("https://www.saflax.de/0-WVK-Retail/Bilder-Pictures/SAFLAX-",'Basis-Tabelle-Samen'!W206,"-",'Basis-Tabelle-Samen'!J206,"-garden-in-the-bag-croatian.jpg")),
IF($C$1="Lettisch - LV",HYPERLINK(CONCATENATE("https://www.saflax.de/0-WVK-Retail/Bilder-Pictures/SAFLAX-",'Basis-Tabelle-Samen'!W206,"-",'Basis-Tabelle-Samen'!J206,"-garden-in-the-bag-latvian.jpg")),
IF($C$1="Litauisch - LT",HYPERLINK(CONCATENATE("https://www.saflax.de/0-WVK-Retail/Bilder-Pictures/SAFLAX-",'Basis-Tabelle-Samen'!W206,"-",'Basis-Tabelle-Samen'!J206,"-garden-in-the-bag-lithuanian.jpg")),
IF($C$1="Maltesisch - MT",HYPERLINK(CONCATENATE("https://www.saflax.de/0-WVK-Retail/Bilder-Pictures/SAFLAX-",'Basis-Tabelle-Samen'!W206,"-",'Basis-Tabelle-Samen'!J206,"-garden-in-the-bag-maltese.jpg")),
IF($C$1="Niederländisch - NL",HYPERLINK(CONCATENATE("https://www.saflax.de/0-WVK-Retail/Bilder-Pictures/SAFLAX-",'Basis-Tabelle-Samen'!W206,"-",'Basis-Tabelle-Samen'!J206,"-garden-in-the-bag-dutch.jpg")),
IF($C$1="Norwegisch - NO",HYPERLINK(CONCATENATE("https://www.saflax.de/0-WVK-Retail/Bilder-Pictures/SAFLAX-",'Basis-Tabelle-Samen'!W206,"-",'Basis-Tabelle-Samen'!J206,"-garden-in-the-bag-nowegian.jpg")),
IF($C$1="Polnisch - PL",HYPERLINK(CONCATENATE("https://www.saflax.de/0-WVK-Retail/Bilder-Pictures/SAFLAX-",'Basis-Tabelle-Samen'!W206,"-",'Basis-Tabelle-Samen'!J206,"-garden-in-the-bag-polish.jpg")),
IF($C$1="Portugiesisch - PT",HYPERLINK(CONCATENATE("https://www.saflax.de/0-WVK-Retail/Bilder-Pictures/SAFLAX-",'Basis-Tabelle-Samen'!W206,"-",'Basis-Tabelle-Samen'!J206,"-garden-in-the-bag-portuguese.jpg")),
IF($C$1="Rumänisch - RO",HYPERLINK(CONCATENATE("https://www.saflax.de/0-WVK-Retail/Bilder-Pictures/SAFLAX-",'Basis-Tabelle-Samen'!W206,"-",'Basis-Tabelle-Samen'!J206,"-garden-in-the-bag-romanian.jpg")),
IF($C$1="Schwedisch - SE",HYPERLINK(CONCATENATE("https://www.saflax.de/0-WVK-Retail/Bilder-Pictures/SAFLAX-",'Basis-Tabelle-Samen'!W206,"-",'Basis-Tabelle-Samen'!J206,"-garden-in-the-bag-swedish.jpg")),
IF($C$1="Slowakisch - SK",HYPERLINK(CONCATENATE("https://www.saflax.de/0-WVK-Retail/Bilder-Pictures/SAFLAX-",'Basis-Tabelle-Samen'!W206,"-",'Basis-Tabelle-Samen'!J206,"-garden-in-the-bag-slovak.jpg")),
IF($C$1="Slowenisch - SI",HYPERLINK(CONCATENATE("https://www.saflax.de/0-WVK-Retail/Bilder-Pictures/SAFLAX-",'Basis-Tabelle-Samen'!W206,"-",'Basis-Tabelle-Samen'!J206,"-garden-in-the-bag-slovenian.jpg")),
IF($C$1="Spanisch - ES",HYPERLINK(CONCATENATE("https://www.saflax.de/0-WVK-Retail/Bilder-Pictures/SAFLAX-",'Basis-Tabelle-Samen'!W206,"-",'Basis-Tabelle-Samen'!J206,"-garden-in-the-bag-spanish.jpg")),
IF($C$1="Tschechisch - CZ",HYPERLINK(CONCATENATE("https://www.saflax.de/0-WVK-Retail/Bilder-Pictures/SAFLAX-",'Basis-Tabelle-Samen'!W206,"-",'Basis-Tabelle-Samen'!J206,"-garden-in-the-bag-czech.jpg")),
IF($C$1="Türkisch - TR",HYPERLINK(CONCATENATE("https://www.saflax.de/0-WVK-Retail/Bilder-Pictures/SAFLAX-",'Basis-Tabelle-Samen'!W206,"-",'Basis-Tabelle-Samen'!J206,"-garden-in-the-bag-turkish.jpg")),
IF($C$1="Ungarisch - HU",HYPERLINK(CONCATENATE("https://www.saflax.de/0-WVK-Retail/Bilder-Pictures/SAFLAX-",'Basis-Tabelle-Samen'!W206,"-",'Basis-Tabelle-Samen'!J206,"-garden-in-the-bag-hungarian.jpg")),
" ACHTUNG")))))))))))))))))))))))))))))</f>
        <v>https://www.saflax.de/0-WVK-Retail/Bilder-Pictures/SAFLAX-65318-levisticum-officinale-garden-in-the-bag-english.jpg</v>
      </c>
    </row>
    <row r="203" spans="1:43" ht="17.100000000000001" customHeight="1" x14ac:dyDescent="0.2">
      <c r="A203" s="318" t="str">
        <f>IF('Basis-Tabelle-Samen'!A198="","",IF($C$1="Deutsch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03" s="319" t="str">
        <f>'Basis-Tabelle-Samen'!I198</f>
        <v>Origanum majorana</v>
      </c>
      <c r="C203" s="316" t="str">
        <f>IF($C$1="Bulgarisch - BG",'Basis-Tabelle-Samen'!Z198,
IF($C$1="Dänisch - DK",'Basis-Tabelle-Samen'!AA198,
IF($C$1="Deutsch - DE",'Basis-Tabelle-Samen'!AB198,
IF($C$1="Englisch - UK",'Basis-Tabelle-Samen'!AC198,
IF($C$1="Estnisch - EE",'Basis-Tabelle-Samen'!AD198,
IF($C$1="Finnisch - FI",'Basis-Tabelle-Samen'!AE198,
IF($C$1="Französisch - FR",'Basis-Tabelle-Samen'!AF198,
IF($C$1="Griechisch - GR",'Basis-Tabelle-Samen'!AG198,
IF($C$1="Irisch - IE",'Basis-Tabelle-Samen'!AH198,
IF($C$1="Isländisch - IS",'Basis-Tabelle-Samen'!AI198,
IF($C$1="Italienisch - IT",'Basis-Tabelle-Samen'!AJ198,
IF($C$1="Japanisch - JP",'Basis-Tabelle-Samen'!AK198,
IF($C$1="Kroatisch - HR",'Basis-Tabelle-Samen'!AL198,
IF($C$1="Lettisch - LV",'Basis-Tabelle-Samen'!AM198,
IF($C$1="Litauisch - LT",'Basis-Tabelle-Samen'!AN198,
IF($C$1="Maltesisch - MT",'Basis-Tabelle-Samen'!AO198,
IF($C$1="Niederländisch - NL",'Basis-Tabelle-Samen'!AP198,
IF($C$1="Norwegisch - NO",'Basis-Tabelle-Samen'!AQ198,
IF($C$1="Polnisch - PL",'Basis-Tabelle-Samen'!AR198,
IF($C$1="Portugiesisch - PT",'Basis-Tabelle-Samen'!AS198,
IF($C$1="Rumänisch - RO",'Basis-Tabelle-Samen'!AT198,
IF($C$1="Schwedisch - SE",'Basis-Tabelle-Samen'!AU198,
IF($C$1="Slowakisch - SK",'Basis-Tabelle-Samen'!AV198,
IF($C$1="Slowenisch - SI",'Basis-Tabelle-Samen'!AW198,
IF($C$1="Spanisch - ES",'Basis-Tabelle-Samen'!AX198,
IF($C$1="Tschechisch - CZ",'Basis-Tabelle-Samen'!AY198,
IF($C$1="Türkisch - TR",'Basis-Tabelle-Samen'!AZ198,
IF($C$1="Ungarisch - HU",'Basis-Tabelle-Samen'!BA198,
" ACHTUNG"))))))))))))))))))))))))))))</f>
        <v>Organic - Marjoram</v>
      </c>
      <c r="D203" s="320">
        <f>'Basis-Tabelle-Samen'!F198</f>
        <v>700</v>
      </c>
      <c r="E203" s="321" t="str">
        <f>'Basis-Tabelle-Samen'!H198</f>
        <v>7 %</v>
      </c>
      <c r="F203" s="322" t="str">
        <f>IF('Basis-Tabelle-Samen'!G198="","",'Basis-Tabelle-Samen'!G198)</f>
        <v>03</v>
      </c>
      <c r="G203" s="320">
        <f>'Basis-Tabelle-Samen'!C198</f>
        <v>15310</v>
      </c>
      <c r="H203" s="323">
        <f>'Basis-Tabelle-Samen'!D198</f>
        <v>4055473153100</v>
      </c>
      <c r="I203" s="324">
        <f>'Basis-Tabelle-Samen'!E198</f>
        <v>2.0499999999999998</v>
      </c>
      <c r="J203" s="325">
        <f t="shared" si="3"/>
        <v>12</v>
      </c>
      <c r="K203" s="326">
        <f>'Basis-Tabelle-Samen'!K198</f>
        <v>75310</v>
      </c>
      <c r="L203" s="323">
        <f>'Basis-Tabelle-Samen'!L198</f>
        <v>4055473753102</v>
      </c>
      <c r="M203" s="324">
        <f>'Basis-Tabelle-Samen'!M198</f>
        <v>2.4500000000000002</v>
      </c>
      <c r="N203" s="326">
        <f>IF(K203&lt;1,"",'3'!$I$15)</f>
        <v>15</v>
      </c>
      <c r="O203" s="327">
        <f>IF(K203&lt;1,"",'3'!$J$11)</f>
        <v>90</v>
      </c>
      <c r="P203" s="326">
        <f>'Basis-Tabelle-Samen'!N198</f>
        <v>85310</v>
      </c>
      <c r="Q203" s="323">
        <f>'Basis-Tabelle-Samen'!O198</f>
        <v>4055473853109</v>
      </c>
      <c r="R203" s="328">
        <f>'Basis-Tabelle-Samen'!P198</f>
        <v>3.75</v>
      </c>
      <c r="S203" s="326">
        <f>IF(R203&lt;1,"",'3'!$M$15)</f>
        <v>18</v>
      </c>
      <c r="T203" s="327">
        <f>IF(R203&lt;1,"",'3'!$N$11)</f>
        <v>72</v>
      </c>
      <c r="U203" s="326">
        <f>'Basis-Tabelle-Samen'!Q198</f>
        <v>55310</v>
      </c>
      <c r="V203" s="323">
        <f>'Basis-Tabelle-Samen'!R198</f>
        <v>4055473553108</v>
      </c>
      <c r="W203" s="324">
        <f>'Basis-Tabelle-Samen'!S198</f>
        <v>4.95</v>
      </c>
      <c r="X203" s="326">
        <f>IF(U203&lt;1,"",'3'!$Q$15)</f>
        <v>6</v>
      </c>
      <c r="Y203" s="327">
        <f>IF(U203&lt;1,"",'3'!$R$11)</f>
        <v>24</v>
      </c>
      <c r="Z203" s="326">
        <f>'Basis-Tabelle-Samen'!T198</f>
        <v>35310</v>
      </c>
      <c r="AA203" s="323">
        <f>'Basis-Tabelle-Samen'!U198</f>
        <v>4055473353104</v>
      </c>
      <c r="AB203" s="324">
        <f>'Basis-Tabelle-Samen'!V198</f>
        <v>6.75</v>
      </c>
      <c r="AC203" s="326">
        <f>IF(Z203&lt;1,"",'3'!$U$15)</f>
        <v>6</v>
      </c>
      <c r="AD203" s="327">
        <f>IF(Z203&lt;1,"",'3'!$V$11)</f>
        <v>24</v>
      </c>
      <c r="AE203" s="326">
        <f>'Basis-Tabelle-Samen'!W198</f>
        <v>65310</v>
      </c>
      <c r="AF203" s="323">
        <f>'Basis-Tabelle-Samen'!X198</f>
        <v>4055473653105</v>
      </c>
      <c r="AG203" s="324">
        <f>'Basis-Tabelle-Samen'!Y198</f>
        <v>2.95</v>
      </c>
      <c r="AH203" s="326">
        <f>IF(AE203&lt;1,"",'3'!$Y$15)</f>
        <v>8</v>
      </c>
      <c r="AI203" s="327">
        <f>IF(AE203&lt;1,"",'3'!$Z$11)</f>
        <v>64</v>
      </c>
      <c r="AJ203" s="315"/>
      <c r="AK203" s="316" t="str">
        <f>IF(G203&lt;1,"",
IF($C$1="Bulgarisch - BG",HYPERLINK(CONCATENATE("https://www.saflax.de/0-WVK-Retail/Bilder-Pictures/SAFLAX-",'Basis-Tabelle-Samen'!C198,"-",'Basis-Tabelle-Samen'!J198,"-seed-package-front-cr-bulgarian.jpg")),
IF($C$1="Dänisch - DK",HYPERLINK(CONCATENATE("https://www.saflax.de/0-WVK-Retail/Bilder-Pictures/SAFLAX-",'Basis-Tabelle-Samen'!C198,"-",'Basis-Tabelle-Samen'!J198,"-seed-package-front-cr-danish.jpg")),
IF($C$1="Deutsch - DE",HYPERLINK(CONCATENATE("https://www.saflax.de/0-WVK-Retail/Bilder-Pictures/SAFLAX-",'Basis-Tabelle-Samen'!C198,"-",'Basis-Tabelle-Samen'!J198,"-seed-package-front-cr-german.jpg")),
IF($C$1="Englisch - UK",HYPERLINK(CONCATENATE("https://www.saflax.de/0-WVK-Retail/Bilder-Pictures/SAFLAX-",'Basis-Tabelle-Samen'!C198,"-",'Basis-Tabelle-Samen'!J198,"-seed-package-front-cr-english.jpg")),
IF($C$1="Estnisch - EE",HYPERLINK(CONCATENATE("https://www.saflax.de/0-WVK-Retail/Bilder-Pictures/SAFLAX-",'Basis-Tabelle-Samen'!C198,"-",'Basis-Tabelle-Samen'!J198,"-seed-package-front-cr-estonian.jpg")),
IF($C$1="Finnisch - FI",HYPERLINK(CONCATENATE("https://www.saflax.de/0-WVK-Retail/Bilder-Pictures/SAFLAX-",'Basis-Tabelle-Samen'!C198,"-",'Basis-Tabelle-Samen'!J198,"-seed-package-front-cr-finnish.jpg")),
IF($C$1="Französisch - FR",HYPERLINK(CONCATENATE("https://www.saflax.de/0-WVK-Retail/Bilder-Pictures/SAFLAX-",'Basis-Tabelle-Samen'!C198,"-",'Basis-Tabelle-Samen'!J198,"-seed-package-front-cr-french.jpg")),
IF($C$1="Griechisch - GR",HYPERLINK(CONCATENATE("https://www.saflax.de/0-WVK-Retail/Bilder-Pictures/SAFLAX-",'Basis-Tabelle-Samen'!C198,"-",'Basis-Tabelle-Samen'!J198,"-seed-package-front-cr-greek.jpg")),
IF($C$1="Irisch - IE",HYPERLINK(CONCATENATE("https://www.saflax.de/0-WVK-Retail/Bilder-Pictures/SAFLAX-",'Basis-Tabelle-Samen'!C198,"-",'Basis-Tabelle-Samen'!J198,"-seed-package-front-cr-irish.jpg")),
IF($C$1="Isländisch - IS",HYPERLINK(CONCATENATE("https://www.saflax.de/0-WVK-Retail/Bilder-Pictures/SAFLAX-",'Basis-Tabelle-Samen'!C198,"-",'Basis-Tabelle-Samen'!J198,"-seed-package-front-cr-icelandic.jpg")),
IF($C$1="Italienisch - IT",HYPERLINK(CONCATENATE("https://www.saflax.de/0-WVK-Retail/Bilder-Pictures/SAFLAX-",'Basis-Tabelle-Samen'!C198,"-",'Basis-Tabelle-Samen'!J198,"-seed-package-front-cr-italian.jpg")),
IF($C$1="Japanisch - JP",HYPERLINK(CONCATENATE("https://www.saflax.de/0-WVK-Retail/Bilder-Pictures/SAFLAX-",'Basis-Tabelle-Samen'!C198,"-",'Basis-Tabelle-Samen'!J198,"-seed-package-front-cr-japanese.jpg")),
IF($C$1="Kroatisch - HR",HYPERLINK(CONCATENATE("https://www.saflax.de/0-WVK-Retail/Bilder-Pictures/SAFLAX-",'Basis-Tabelle-Samen'!C198,"-",'Basis-Tabelle-Samen'!J198,"-seed-package-front-cr-croatian.jpg")),
IF($C$1="Lettisch - LV",HYPERLINK(CONCATENATE("https://www.saflax.de/0-WVK-Retail/Bilder-Pictures/SAFLAX-",'Basis-Tabelle-Samen'!C198,"-",'Basis-Tabelle-Samen'!J198,"-seed-package-front-cr-latvian.jpg")),
IF($C$1="Litauisch - LT",HYPERLINK(CONCATENATE("https://www.saflax.de/0-WVK-Retail/Bilder-Pictures/SAFLAX-",'Basis-Tabelle-Samen'!C198,"-",'Basis-Tabelle-Samen'!J198,"-seed-package-front-cr-lithuanian.jpg")),
IF($C$1="Maltesisch - MT",HYPERLINK(CONCATENATE("https://www.saflax.de/0-WVK-Retail/Bilder-Pictures/SAFLAX-",'Basis-Tabelle-Samen'!C198,"-",'Basis-Tabelle-Samen'!J198,"-seed-package-front-cr-maltese.jpg")),
IF($C$1="Niederländisch - NL",HYPERLINK(CONCATENATE("https://www.saflax.de/0-WVK-Retail/Bilder-Pictures/SAFLAX-",'Basis-Tabelle-Samen'!C198,"-",'Basis-Tabelle-Samen'!J198,"-seed-package-front-cr-dutch.jpg")),
IF($C$1="Norwegisch - NO",HYPERLINK(CONCATENATE("https://www.saflax.de/0-WVK-Retail/Bilder-Pictures/SAFLAX-",'Basis-Tabelle-Samen'!C198,"-",'Basis-Tabelle-Samen'!J198,"-seed-package-front-cr-nowegian.jpg")),
IF($C$1="Polnisch - PL",HYPERLINK(CONCATENATE("https://www.saflax.de/0-WVK-Retail/Bilder-Pictures/SAFLAX-",'Basis-Tabelle-Samen'!C198,"-",'Basis-Tabelle-Samen'!J198,"-seed-package-front-cr-polish.jpg")),
IF($C$1="Portugiesisch - PT",HYPERLINK(CONCATENATE("https://www.saflax.de/0-WVK-Retail/Bilder-Pictures/SAFLAX-",'Basis-Tabelle-Samen'!C198,"-",'Basis-Tabelle-Samen'!J198,"-seed-package-front-cr-portuguese.jpg")),
IF($C$1="Rumänisch - RO",HYPERLINK(CONCATENATE("https://www.saflax.de/0-WVK-Retail/Bilder-Pictures/SAFLAX-",'Basis-Tabelle-Samen'!C198,"-",'Basis-Tabelle-Samen'!J198,"-seed-package-front-cr-romanian.jpg")),
IF($C$1="Schwedisch - SE",HYPERLINK(CONCATENATE("https://www.saflax.de/0-WVK-Retail/Bilder-Pictures/SAFLAX-",'Basis-Tabelle-Samen'!C198,"-",'Basis-Tabelle-Samen'!J198,"-seed-package-front-cr-swedish.jpg")),
IF($C$1="Slowakisch - SK",HYPERLINK(CONCATENATE("https://www.saflax.de/0-WVK-Retail/Bilder-Pictures/SAFLAX-",'Basis-Tabelle-Samen'!C198,"-",'Basis-Tabelle-Samen'!J198,"-seed-package-front-cr-slovak.jpg")),
IF($C$1="Slowenisch - SI",HYPERLINK(CONCATENATE("https://www.saflax.de/0-WVK-Retail/Bilder-Pictures/SAFLAX-",'Basis-Tabelle-Samen'!C198,"-",'Basis-Tabelle-Samen'!J198,"-seed-package-front-cr-slovenian.jpg")),
IF($C$1="Spanisch - ES",HYPERLINK(CONCATENATE("https://www.saflax.de/0-WVK-Retail/Bilder-Pictures/SAFLAX-",'Basis-Tabelle-Samen'!C198,"-",'Basis-Tabelle-Samen'!J198,"-seed-package-front-cr-spanish.jpg")),
IF($C$1="Tschechisch - CZ",HYPERLINK(CONCATENATE("https://www.saflax.de/0-WVK-Retail/Bilder-Pictures/SAFLAX-",'Basis-Tabelle-Samen'!C198,"-",'Basis-Tabelle-Samen'!J198,"-seed-package-front-cr-czech.jpg")),
IF($C$1="Türkisch - TR",HYPERLINK(CONCATENATE("https://www.saflax.de/0-WVK-Retail/Bilder-Pictures/SAFLAX-",'Basis-Tabelle-Samen'!C198,"-",'Basis-Tabelle-Samen'!J198,"-seed-package-front-cr-turkish.jpg")),
IF($C$1="Ungarisch - HU",HYPERLINK(CONCATENATE("https://www.saflax.de/0-WVK-Retail/Bilder-Pictures/SAFLAX-",'Basis-Tabelle-Samen'!C198,"-",'Basis-Tabelle-Samen'!J198,"-seed-package-front-cr-hungarian.jpg")),
" ACHTUNG")))))))))))))))))))))))))))))</f>
        <v>https://www.saflax.de/0-WVK-Retail/Bilder-Pictures/SAFLAX-15310-origanum-majorana-seed-package-front-cr-english.jpg</v>
      </c>
      <c r="AL203" s="330" t="str">
        <f>IF(G203&lt;1,"",
IF($C$1="Bulgarisch - BG",HYPERLINK(CONCATENATE("https://www.saflax.de/0-WVK-Retail/Bilder-Pictures/SAFLAX-",'Basis-Tabelle-Samen'!C198,"-",'Basis-Tabelle-Samen'!J198,"-seed-package-back-cr-bulgarian.jpg")),
IF($C$1="Dänisch - DK",HYPERLINK(CONCATENATE("https://www.saflax.de/0-WVK-Retail/Bilder-Pictures/SAFLAX-",'Basis-Tabelle-Samen'!C198,"-",'Basis-Tabelle-Samen'!J198,"-seed-package-back-cr-danish.jpg")),
IF($C$1="Deutsch - DE",HYPERLINK(CONCATENATE("https://www.saflax.de/0-WVK-Retail/Bilder-Pictures/SAFLAX-",'Basis-Tabelle-Samen'!C198,"-",'Basis-Tabelle-Samen'!J198,"-seed-package-back-cr-german.jpg")),
IF($C$1="Englisch - UK",HYPERLINK(CONCATENATE("https://www.saflax.de/0-WVK-Retail/Bilder-Pictures/SAFLAX-",'Basis-Tabelle-Samen'!C198,"-",'Basis-Tabelle-Samen'!J198,"-seed-package-back-cr-english.jpg")),
IF($C$1="Estnisch - EE",HYPERLINK(CONCATENATE("https://www.saflax.de/0-WVK-Retail/Bilder-Pictures/SAFLAX-",'Basis-Tabelle-Samen'!C198,"-",'Basis-Tabelle-Samen'!J198,"-seed-package-back-cr-estonian.jpg")),
IF($C$1="Finnisch - FI",HYPERLINK(CONCATENATE("https://www.saflax.de/0-WVK-Retail/Bilder-Pictures/SAFLAX-",'Basis-Tabelle-Samen'!C198,"-",'Basis-Tabelle-Samen'!J198,"-seed-package-back-cr-finnish.jpg")),
IF($C$1="Französisch - FR",HYPERLINK(CONCATENATE("https://www.saflax.de/0-WVK-Retail/Bilder-Pictures/SAFLAX-",'Basis-Tabelle-Samen'!C198,"-",'Basis-Tabelle-Samen'!J198,"-seed-package-back-cr-french.jpg")),
IF($C$1="Griechisch - GR",HYPERLINK(CONCATENATE("https://www.saflax.de/0-WVK-Retail/Bilder-Pictures/SAFLAX-",'Basis-Tabelle-Samen'!C198,"-",'Basis-Tabelle-Samen'!J198,"-seed-package-back-cr-greek.jpg")),
IF($C$1="Irisch - IE",HYPERLINK(CONCATENATE("https://www.saflax.de/0-WVK-Retail/Bilder-Pictures/SAFLAX-",'Basis-Tabelle-Samen'!C198,"-",'Basis-Tabelle-Samen'!J198,"-seed-package-back-cr-irish.jpg")),
IF($C$1="Isländisch - IS",HYPERLINK(CONCATENATE("https://www.saflax.de/0-WVK-Retail/Bilder-Pictures/SAFLAX-",'Basis-Tabelle-Samen'!C198,"-",'Basis-Tabelle-Samen'!J198,"-seed-package-back-cr-icelandic.jpg")),
IF($C$1="Italienisch - IT",HYPERLINK(CONCATENATE("https://www.saflax.de/0-WVK-Retail/Bilder-Pictures/SAFLAX-",'Basis-Tabelle-Samen'!C198,"-",'Basis-Tabelle-Samen'!J198,"-seed-package-back-cr-italian.jpg")),
IF($C$1="Japanisch - JP",HYPERLINK(CONCATENATE("https://www.saflax.de/0-WVK-Retail/Bilder-Pictures/SAFLAX-",'Basis-Tabelle-Samen'!C198,"-",'Basis-Tabelle-Samen'!J198,"-seed-package-back-cr-japanese.jpg")),
IF($C$1="Kroatisch - HR",HYPERLINK(CONCATENATE("https://www.saflax.de/0-WVK-Retail/Bilder-Pictures/SAFLAX-",'Basis-Tabelle-Samen'!C198,"-",'Basis-Tabelle-Samen'!J198,"-seed-package-back-cr-croatian.jpg")),
IF($C$1="Lettisch - LV",HYPERLINK(CONCATENATE("https://www.saflax.de/0-WVK-Retail/Bilder-Pictures/SAFLAX-",'Basis-Tabelle-Samen'!C198,"-",'Basis-Tabelle-Samen'!J198,"-seed-package-back-cr-latvian.jpg")),
IF($C$1="Litauisch - LT",HYPERLINK(CONCATENATE("https://www.saflax.de/0-WVK-Retail/Bilder-Pictures/SAFLAX-",'Basis-Tabelle-Samen'!C198,"-",'Basis-Tabelle-Samen'!J198,"-seed-package-back-cr-lithuanian.jpg")),
IF($C$1="Maltesisch - MT",HYPERLINK(CONCATENATE("https://www.saflax.de/0-WVK-Retail/Bilder-Pictures/SAFLAX-",'Basis-Tabelle-Samen'!C198,"-",'Basis-Tabelle-Samen'!J198,"-seed-package-back-cr-maltese.jpg")),
IF($C$1="Niederländisch - NL",HYPERLINK(CONCATENATE("https://www.saflax.de/0-WVK-Retail/Bilder-Pictures/SAFLAX-",'Basis-Tabelle-Samen'!C198,"-",'Basis-Tabelle-Samen'!J198,"-seed-package-back-cr-dutch.jpg")),
IF($C$1="Norwegisch - NO",HYPERLINK(CONCATENATE("https://www.saflax.de/0-WVK-Retail/Bilder-Pictures/SAFLAX-",'Basis-Tabelle-Samen'!C198,"-",'Basis-Tabelle-Samen'!J198,"-seed-package-back-cr-nowegian.jpg")),
IF($C$1="Polnisch - PL",HYPERLINK(CONCATENATE("https://www.saflax.de/0-WVK-Retail/Bilder-Pictures/SAFLAX-",'Basis-Tabelle-Samen'!C198,"-",'Basis-Tabelle-Samen'!J198,"-seed-package-back-cr-polish.jpg")),
IF($C$1="Portugiesisch - PT",HYPERLINK(CONCATENATE("https://www.saflax.de/0-WVK-Retail/Bilder-Pictures/SAFLAX-",'Basis-Tabelle-Samen'!C198,"-",'Basis-Tabelle-Samen'!J198,"-seed-package-back-cr-portuguese.jpg")),
IF($C$1="Rumänisch - RO",HYPERLINK(CONCATENATE("https://www.saflax.de/0-WVK-Retail/Bilder-Pictures/SAFLAX-",'Basis-Tabelle-Samen'!C198,"-",'Basis-Tabelle-Samen'!J198,"-seed-package-back-cr-romanian.jpg")),
IF($C$1="Schwedisch - SE",HYPERLINK(CONCATENATE("https://www.saflax.de/0-WVK-Retail/Bilder-Pictures/SAFLAX-",'Basis-Tabelle-Samen'!C198,"-",'Basis-Tabelle-Samen'!J198,"-seed-package-back-cr-swedish.jpg")),
IF($C$1="Slowakisch - SK",HYPERLINK(CONCATENATE("https://www.saflax.de/0-WVK-Retail/Bilder-Pictures/SAFLAX-",'Basis-Tabelle-Samen'!C198,"-",'Basis-Tabelle-Samen'!J198,"-seed-package-back-cr-slovak.jpg")),
IF($C$1="Slowenisch - SI",HYPERLINK(CONCATENATE("https://www.saflax.de/0-WVK-Retail/Bilder-Pictures/SAFLAX-",'Basis-Tabelle-Samen'!C198,"-",'Basis-Tabelle-Samen'!J198,"-seed-package-back-cr-slovenian.jpg")),
IF($C$1="Spanisch - ES",HYPERLINK(CONCATENATE("https://www.saflax.de/0-WVK-Retail/Bilder-Pictures/SAFLAX-",'Basis-Tabelle-Samen'!C198,"-",'Basis-Tabelle-Samen'!J198,"-seed-package-back-cr-spanish.jpg")),
IF($C$1="Tschechisch - CZ",HYPERLINK(CONCATENATE("https://www.saflax.de/0-WVK-Retail/Bilder-Pictures/SAFLAX-",'Basis-Tabelle-Samen'!C198,"-",'Basis-Tabelle-Samen'!J198,"-seed-package-back-cr-czech.jpg")),
IF($C$1="Türkisch - TR",HYPERLINK(CONCATENATE("https://www.saflax.de/0-WVK-Retail/Bilder-Pictures/SAFLAX-",'Basis-Tabelle-Samen'!C198,"-",'Basis-Tabelle-Samen'!J198,"-seed-package-back-cr-turkish.jpg")),
IF($C$1="Ungarisch - HU",HYPERLINK(CONCATENATE("https://www.saflax.de/0-WVK-Retail/Bilder-Pictures/SAFLAX-",'Basis-Tabelle-Samen'!C198,"-",'Basis-Tabelle-Samen'!J198,"-seed-package-back-cr-hungarian.jpg")),
" ACHTUNG")))))))))))))))))))))))))))))</f>
        <v>https://www.saflax.de/0-WVK-Retail/Bilder-Pictures/SAFLAX-15310-origanum-majorana-seed-package-back-cr-english.jpg</v>
      </c>
      <c r="AM203" s="330" t="str">
        <f>IF(H203&lt;1,"",
IF($C$1="Bulgarisch - BG",HYPERLINK(CONCATENATE("https://www.saflax.de/0-WVK-Retail/Bilder-Pictures/SAFLAX-",'Basis-Tabelle-Samen'!K198,"-",'Basis-Tabelle-Samen'!J198,"-garden-to-go-mini-bulgarian.jpg")),
IF($C$1="Dänisch - DK",HYPERLINK(CONCATENATE("https://www.saflax.de/0-WVK-Retail/Bilder-Pictures/SAFLAX-",'Basis-Tabelle-Samen'!K198,"-",'Basis-Tabelle-Samen'!J198,"-garden-to-go-mini-danish.jpg")),
IF($C$1="Deutsch - DE",HYPERLINK(CONCATENATE("https://www.saflax.de/0-WVK-Retail/Bilder-Pictures/SAFLAX-",'Basis-Tabelle-Samen'!K198,"-",'Basis-Tabelle-Samen'!J198,"-garden-to-go-mini-german.jpg")),
IF($C$1="Englisch - UK",HYPERLINK(CONCATENATE("https://www.saflax.de/0-WVK-Retail/Bilder-Pictures/SAFLAX-",'Basis-Tabelle-Samen'!K198,"-",'Basis-Tabelle-Samen'!J198,"-garden-to-go-mini-english.jpg")),
IF($C$1="Estnisch - EE",HYPERLINK(CONCATENATE("https://www.saflax.de/0-WVK-Retail/Bilder-Pictures/SAFLAX-",'Basis-Tabelle-Samen'!K198,"-",'Basis-Tabelle-Samen'!J198,"-garden-to-go-mini-estonian.jpg")),
IF($C$1="Finnisch - FI",HYPERLINK(CONCATENATE("https://www.saflax.de/0-WVK-Retail/Bilder-Pictures/SAFLAX-",'Basis-Tabelle-Samen'!K198,"-",'Basis-Tabelle-Samen'!J198,"-garden-to-go-mini-finnish.jpg")),
IF($C$1="Französisch - FR",HYPERLINK(CONCATENATE("https://www.saflax.de/0-WVK-Retail/Bilder-Pictures/SAFLAX-",'Basis-Tabelle-Samen'!K198,"-",'Basis-Tabelle-Samen'!J198,"-garden-to-go-mini-french.jpg")),
IF($C$1="Griechisch - GR",HYPERLINK(CONCATENATE("https://www.saflax.de/0-WVK-Retail/Bilder-Pictures/SAFLAX-",'Basis-Tabelle-Samen'!K198,"-",'Basis-Tabelle-Samen'!J198,"-garden-to-go-mini-greek.jpg")),
IF($C$1="Irisch - IE",HYPERLINK(CONCATENATE("https://www.saflax.de/0-WVK-Retail/Bilder-Pictures/SAFLAX-",'Basis-Tabelle-Samen'!K198,"-",'Basis-Tabelle-Samen'!J198,"-garden-to-go-mini-irish.jpg")),
IF($C$1="Isländisch - IS",HYPERLINK(CONCATENATE("https://www.saflax.de/0-WVK-Retail/Bilder-Pictures/SAFLAX-",'Basis-Tabelle-Samen'!K198,"-",'Basis-Tabelle-Samen'!J198,"-garden-to-go-mini-icelandic.jpg")),
IF($C$1="Italienisch - IT",HYPERLINK(CONCATENATE("https://www.saflax.de/0-WVK-Retail/Bilder-Pictures/SAFLAX-",'Basis-Tabelle-Samen'!K198,"-",'Basis-Tabelle-Samen'!J198,"-garden-to-go-mini-italian.jpg")),
IF($C$1="Japanisch - JP",HYPERLINK(CONCATENATE("https://www.saflax.de/0-WVK-Retail/Bilder-Pictures/SAFLAX-",'Basis-Tabelle-Samen'!K198,"-",'Basis-Tabelle-Samen'!J198,"-garden-to-go-mini-japanese.jpg")),
IF($C$1="Kroatisch - HR",HYPERLINK(CONCATENATE("https://www.saflax.de/0-WVK-Retail/Bilder-Pictures/SAFLAX-",'Basis-Tabelle-Samen'!K198,"-",'Basis-Tabelle-Samen'!J198,"-garden-to-go-mini-croatian.jpg")),
IF($C$1="Lettisch - LV",HYPERLINK(CONCATENATE("https://www.saflax.de/0-WVK-Retail/Bilder-Pictures/SAFLAX-",'Basis-Tabelle-Samen'!K198,"-",'Basis-Tabelle-Samen'!J198,"-garden-to-go-mini-latvian.jpg")),
IF($C$1="Litauisch - LT",HYPERLINK(CONCATENATE("https://www.saflax.de/0-WVK-Retail/Bilder-Pictures/SAFLAX-",'Basis-Tabelle-Samen'!K198,"-",'Basis-Tabelle-Samen'!J198,"-garden-to-go-mini-lithuanian.jpg")),
IF($C$1="Maltesisch - MT",HYPERLINK(CONCATENATE("https://www.saflax.de/0-WVK-Retail/Bilder-Pictures/SAFLAX-",'Basis-Tabelle-Samen'!K198,"-",'Basis-Tabelle-Samen'!J198,"-garden-to-go-mini-maltese.jpg")),
IF($C$1="Niederländisch - NL",HYPERLINK(CONCATENATE("https://www.saflax.de/0-WVK-Retail/Bilder-Pictures/SAFLAX-",'Basis-Tabelle-Samen'!K198,"-",'Basis-Tabelle-Samen'!J198,"-garden-to-go-mini-dutch.jpg")),
IF($C$1="Norwegisch - NO",HYPERLINK(CONCATENATE("https://www.saflax.de/0-WVK-Retail/Bilder-Pictures/SAFLAX-",'Basis-Tabelle-Samen'!K198,"-",'Basis-Tabelle-Samen'!J198,"-garden-to-go-mini-nowegian.jpg")),
IF($C$1="Polnisch - PL",HYPERLINK(CONCATENATE("https://www.saflax.de/0-WVK-Retail/Bilder-Pictures/SAFLAX-",'Basis-Tabelle-Samen'!K198,"-",'Basis-Tabelle-Samen'!J198,"-garden-to-go-mini-polish.jpg")),
IF($C$1="Portugiesisch - PT",HYPERLINK(CONCATENATE("https://www.saflax.de/0-WVK-Retail/Bilder-Pictures/SAFLAX-",'Basis-Tabelle-Samen'!K198,"-",'Basis-Tabelle-Samen'!J198,"-garden-to-go-mini-portuguese.jpg")),
IF($C$1="Rumänisch - RO",HYPERLINK(CONCATENATE("https://www.saflax.de/0-WVK-Retail/Bilder-Pictures/SAFLAX-",'Basis-Tabelle-Samen'!K198,"-",'Basis-Tabelle-Samen'!J198,"-garden-to-go-mini-romanian.jpg")),
IF($C$1="Schwedisch - SE",HYPERLINK(CONCATENATE("https://www.saflax.de/0-WVK-Retail/Bilder-Pictures/SAFLAX-",'Basis-Tabelle-Samen'!K198,"-",'Basis-Tabelle-Samen'!J198,"-garden-to-go-mini-swedish.jpg")),
IF($C$1="Slowakisch - SK",HYPERLINK(CONCATENATE("https://www.saflax.de/0-WVK-Retail/Bilder-Pictures/SAFLAX-",'Basis-Tabelle-Samen'!K198,"-",'Basis-Tabelle-Samen'!J198,"-garden-to-go-mini-slovak.jpg")),
IF($C$1="Slowenisch - SI",HYPERLINK(CONCATENATE("https://www.saflax.de/0-WVK-Retail/Bilder-Pictures/SAFLAX-",'Basis-Tabelle-Samen'!K198,"-",'Basis-Tabelle-Samen'!J198,"-garden-to-go-mini-slovenian.jpg")),
IF($C$1="Spanisch - ES",HYPERLINK(CONCATENATE("https://www.saflax.de/0-WVK-Retail/Bilder-Pictures/SAFLAX-",'Basis-Tabelle-Samen'!K198,"-",'Basis-Tabelle-Samen'!J198,"-garden-to-go-mini-spanish.jpg")),
IF($C$1="Tschechisch - CZ",HYPERLINK(CONCATENATE("https://www.saflax.de/0-WVK-Retail/Bilder-Pictures/SAFLAX-",'Basis-Tabelle-Samen'!K198,"-",'Basis-Tabelle-Samen'!J198,"-garden-to-go-mini-czech.jpg")),
IF($C$1="Türkisch - TR",HYPERLINK(CONCATENATE("https://www.saflax.de/0-WVK-Retail/Bilder-Pictures/SAFLAX-",'Basis-Tabelle-Samen'!K198,"-",'Basis-Tabelle-Samen'!J198,"-garden-to-go-mini-turkish.jpg")),
IF($C$1="Ungarisch - HU",HYPERLINK(CONCATENATE("https://www.saflax.de/0-WVK-Retail/Bilder-Pictures/SAFLAX-",'Basis-Tabelle-Samen'!K198,"-",'Basis-Tabelle-Samen'!J198,"-garden-to-go-mini-hungarian.jpg")),
" ACHTUNG")))))))))))))))))))))))))))))</f>
        <v>https://www.saflax.de/0-WVK-Retail/Bilder-Pictures/SAFLAX-75310-origanum-majorana-garden-to-go-mini-english.jpg</v>
      </c>
      <c r="AN203" s="330" t="str">
        <f>IF(I203&lt;1,"",
IF($C$1="Bulgarisch - BG",HYPERLINK(CONCATENATE("https://www.saflax.de/0-WVK-Retail/Bilder-Pictures/SAFLAX-",'Basis-Tabelle-Samen'!N198,"-",'Basis-Tabelle-Samen'!J198,"-garden-to-go-lite-bulgarian.jpg")),
IF($C$1="Dänisch - DK",HYPERLINK(CONCATENATE("https://www.saflax.de/0-WVK-Retail/Bilder-Pictures/SAFLAX-",'Basis-Tabelle-Samen'!N198,"-",'Basis-Tabelle-Samen'!J198,"-garden-to-go-lite-danish.jpg")),
IF($C$1="Deutsch - DE",HYPERLINK(CONCATENATE("https://www.saflax.de/0-WVK-Retail/Bilder-Pictures/SAFLAX-",'Basis-Tabelle-Samen'!N198,"-",'Basis-Tabelle-Samen'!J198,"-garden-to-go-lite-german.jpg")),
IF($C$1="Englisch - UK",HYPERLINK(CONCATENATE("https://www.saflax.de/0-WVK-Retail/Bilder-Pictures/SAFLAX-",'Basis-Tabelle-Samen'!N198,"-",'Basis-Tabelle-Samen'!J198,"-garden-to-go-lite-english.jpg")),
IF($C$1="Estnisch - EE",HYPERLINK(CONCATENATE("https://www.saflax.de/0-WVK-Retail/Bilder-Pictures/SAFLAX-",'Basis-Tabelle-Samen'!N198,"-",'Basis-Tabelle-Samen'!J198,"-garden-to-go-lite-estonian.jpg")),
IF($C$1="Finnisch - FI",HYPERLINK(CONCATENATE("https://www.saflax.de/0-WVK-Retail/Bilder-Pictures/SAFLAX-",'Basis-Tabelle-Samen'!N198,"-",'Basis-Tabelle-Samen'!J198,"-garden-to-go-lite-finnish.jpg")),
IF($C$1="Französisch - FR",HYPERLINK(CONCATENATE("https://www.saflax.de/0-WVK-Retail/Bilder-Pictures/SAFLAX-",'Basis-Tabelle-Samen'!N198,"-",'Basis-Tabelle-Samen'!J198,"-garden-to-go-lite-french.jpg")),
IF($C$1="Griechisch - GR",HYPERLINK(CONCATENATE("https://www.saflax.de/0-WVK-Retail/Bilder-Pictures/SAFLAX-",'Basis-Tabelle-Samen'!N198,"-",'Basis-Tabelle-Samen'!J198,"-garden-to-go-lite-greek.jpg")),
IF($C$1="Irisch - IE",HYPERLINK(CONCATENATE("https://www.saflax.de/0-WVK-Retail/Bilder-Pictures/SAFLAX-",'Basis-Tabelle-Samen'!N198,"-",'Basis-Tabelle-Samen'!J198,"-garden-to-go-lite-irish.jpg")),
IF($C$1="Isländisch - IS",HYPERLINK(CONCATENATE("https://www.saflax.de/0-WVK-Retail/Bilder-Pictures/SAFLAX-",'Basis-Tabelle-Samen'!N198,"-",'Basis-Tabelle-Samen'!J198,"-garden-to-go-lite-icelandic.jpg")),
IF($C$1="Italienisch - IT",HYPERLINK(CONCATENATE("https://www.saflax.de/0-WVK-Retail/Bilder-Pictures/SAFLAX-",'Basis-Tabelle-Samen'!N198,"-",'Basis-Tabelle-Samen'!J198,"-garden-to-go-lite-italian.jpg")),
IF($C$1="Japanisch - JP",HYPERLINK(CONCATENATE("https://www.saflax.de/0-WVK-Retail/Bilder-Pictures/SAFLAX-",'Basis-Tabelle-Samen'!N198,"-",'Basis-Tabelle-Samen'!J198,"-garden-to-go-lite-japanese.jpg")),
IF($C$1="Kroatisch - HR",HYPERLINK(CONCATENATE("https://www.saflax.de/0-WVK-Retail/Bilder-Pictures/SAFLAX-",'Basis-Tabelle-Samen'!N198,"-",'Basis-Tabelle-Samen'!J198,"-garden-to-go-lite-croatian.jpg")),
IF($C$1="Lettisch - LV",HYPERLINK(CONCATENATE("https://www.saflax.de/0-WVK-Retail/Bilder-Pictures/SAFLAX-",'Basis-Tabelle-Samen'!N198,"-",'Basis-Tabelle-Samen'!J198,"-garden-to-go-lite-latvian.jpg")),
IF($C$1="Litauisch - LT",HYPERLINK(CONCATENATE("https://www.saflax.de/0-WVK-Retail/Bilder-Pictures/SAFLAX-",'Basis-Tabelle-Samen'!N198,"-",'Basis-Tabelle-Samen'!J198,"-garden-to-go-lite-lithuanian.jpg")),
IF($C$1="Maltesisch - MT",HYPERLINK(CONCATENATE("https://www.saflax.de/0-WVK-Retail/Bilder-Pictures/SAFLAX-",'Basis-Tabelle-Samen'!N198,"-",'Basis-Tabelle-Samen'!J198,"-garden-to-go-lite-maltese.jpg")),
IF($C$1="Niederländisch - NL",HYPERLINK(CONCATENATE("https://www.saflax.de/0-WVK-Retail/Bilder-Pictures/SAFLAX-",'Basis-Tabelle-Samen'!N198,"-",'Basis-Tabelle-Samen'!J198,"-garden-to-go-lite-dutch.jpg")),
IF($C$1="Norwegisch - NO",HYPERLINK(CONCATENATE("https://www.saflax.de/0-WVK-Retail/Bilder-Pictures/SAFLAX-",'Basis-Tabelle-Samen'!N198,"-",'Basis-Tabelle-Samen'!J198,"-garden-to-go-lite-nowegian.jpg")),
IF($C$1="Polnisch - PL",HYPERLINK(CONCATENATE("https://www.saflax.de/0-WVK-Retail/Bilder-Pictures/SAFLAX-",'Basis-Tabelle-Samen'!N198,"-",'Basis-Tabelle-Samen'!J198,"-garden-to-go-lite-polish.jpg")),
IF($C$1="Portugiesisch - PT",HYPERLINK(CONCATENATE("https://www.saflax.de/0-WVK-Retail/Bilder-Pictures/SAFLAX-",'Basis-Tabelle-Samen'!N198,"-",'Basis-Tabelle-Samen'!J198,"-garden-to-go-lite-portuguese.jpg")),
IF($C$1="Rumänisch - RO",HYPERLINK(CONCATENATE("https://www.saflax.de/0-WVK-Retail/Bilder-Pictures/SAFLAX-",'Basis-Tabelle-Samen'!N198,"-",'Basis-Tabelle-Samen'!J198,"-garden-to-go-lite-romanian.jpg")),
IF($C$1="Schwedisch - SE",HYPERLINK(CONCATENATE("https://www.saflax.de/0-WVK-Retail/Bilder-Pictures/SAFLAX-",'Basis-Tabelle-Samen'!N198,"-",'Basis-Tabelle-Samen'!J198,"-garden-to-go-lite-swedish.jpg")),
IF($C$1="Slowakisch - SK",HYPERLINK(CONCATENATE("https://www.saflax.de/0-WVK-Retail/Bilder-Pictures/SAFLAX-",'Basis-Tabelle-Samen'!N198,"-",'Basis-Tabelle-Samen'!J198,"-garden-to-go-lite-slovak.jpg")),
IF($C$1="Slowenisch - SI",HYPERLINK(CONCATENATE("https://www.saflax.de/0-WVK-Retail/Bilder-Pictures/SAFLAX-",'Basis-Tabelle-Samen'!N198,"-",'Basis-Tabelle-Samen'!J198,"-garden-to-go-lite-slovenian.jpg")),
IF($C$1="Spanisch - ES",HYPERLINK(CONCATENATE("https://www.saflax.de/0-WVK-Retail/Bilder-Pictures/SAFLAX-",'Basis-Tabelle-Samen'!N198,"-",'Basis-Tabelle-Samen'!J198,"-garden-to-go-lite-spanish.jpg")),
IF($C$1="Tschechisch - CZ",HYPERLINK(CONCATENATE("https://www.saflax.de/0-WVK-Retail/Bilder-Pictures/SAFLAX-",'Basis-Tabelle-Samen'!N198,"-",'Basis-Tabelle-Samen'!J198,"-garden-to-go-lite-czech.jpg")),
IF($C$1="Türkisch - TR",HYPERLINK(CONCATENATE("https://www.saflax.de/0-WVK-Retail/Bilder-Pictures/SAFLAX-",'Basis-Tabelle-Samen'!N198,"-",'Basis-Tabelle-Samen'!J198,"-garden-to-go-lite-turkish.jpg")),
IF($C$1="Ungarisch - HU",HYPERLINK(CONCATENATE("https://www.saflax.de/0-WVK-Retail/Bilder-Pictures/SAFLAX-",'Basis-Tabelle-Samen'!N198,"-",'Basis-Tabelle-Samen'!J198,"-garden-to-go-lite-hungarian.jpg")),
" ACHTUNG")))))))))))))))))))))))))))))</f>
        <v>https://www.saflax.de/0-WVK-Retail/Bilder-Pictures/SAFLAX-85310-origanum-majorana-garden-to-go-lite-english.jpg</v>
      </c>
      <c r="AO203" s="330" t="str">
        <f>IF(J203&lt;1,"",
IF($C$1="Bulgarisch - BG",HYPERLINK(CONCATENATE("https://www.saflax.de/0-WVK-Retail/Bilder-Pictures/SAFLAX-",'Basis-Tabelle-Samen'!Q198,"-",'Basis-Tabelle-Samen'!J198,"-garden-to-go-bulgarian.jpg")),
IF($C$1="Dänisch - DK",HYPERLINK(CONCATENATE("https://www.saflax.de/0-WVK-Retail/Bilder-Pictures/SAFLAX-",'Basis-Tabelle-Samen'!Q198,"-",'Basis-Tabelle-Samen'!J198,"-garden-to-go-danish.jpg")),
IF($C$1="Deutsch - DE",HYPERLINK(CONCATENATE("https://www.saflax.de/0-WVK-Retail/Bilder-Pictures/SAFLAX-",'Basis-Tabelle-Samen'!Q198,"-",'Basis-Tabelle-Samen'!J198,"-garden-to-go-german.jpg")),
IF($C$1="Englisch - UK",HYPERLINK(CONCATENATE("https://www.saflax.de/0-WVK-Retail/Bilder-Pictures/SAFLAX-",'Basis-Tabelle-Samen'!Q198,"-",'Basis-Tabelle-Samen'!J198,"-garden-to-go-english.jpg")),
IF($C$1="Estnisch - EE",HYPERLINK(CONCATENATE("https://www.saflax.de/0-WVK-Retail/Bilder-Pictures/SAFLAX-",'Basis-Tabelle-Samen'!Q198,"-",'Basis-Tabelle-Samen'!J198,"-garden-to-go-estonian.jpg")),
IF($C$1="Finnisch - FI",HYPERLINK(CONCATENATE("https://www.saflax.de/0-WVK-Retail/Bilder-Pictures/SAFLAX-",'Basis-Tabelle-Samen'!Q198,"-",'Basis-Tabelle-Samen'!J198,"-garden-to-go-finnish.jpg")),
IF($C$1="Französisch - FR",HYPERLINK(CONCATENATE("https://www.saflax.de/0-WVK-Retail/Bilder-Pictures/SAFLAX-",'Basis-Tabelle-Samen'!Q198,"-",'Basis-Tabelle-Samen'!J198,"-garden-to-go-french.jpg")),
IF($C$1="Griechisch - GR",HYPERLINK(CONCATENATE("https://www.saflax.de/0-WVK-Retail/Bilder-Pictures/SAFLAX-",'Basis-Tabelle-Samen'!Q198,"-",'Basis-Tabelle-Samen'!J198,"-garden-to-go-greek.jpg")),
IF($C$1="Irisch - IE",HYPERLINK(CONCATENATE("https://www.saflax.de/0-WVK-Retail/Bilder-Pictures/SAFLAX-",'Basis-Tabelle-Samen'!Q198,"-",'Basis-Tabelle-Samen'!J198,"-garden-to-go-irish.jpg")),
IF($C$1="Isländisch - IS",HYPERLINK(CONCATENATE("https://www.saflax.de/0-WVK-Retail/Bilder-Pictures/SAFLAX-",'Basis-Tabelle-Samen'!Q198,"-",'Basis-Tabelle-Samen'!J198,"-garden-to-go-icelandic.jpg")),
IF($C$1="Italienisch - IT",HYPERLINK(CONCATENATE("https://www.saflax.de/0-WVK-Retail/Bilder-Pictures/SAFLAX-",'Basis-Tabelle-Samen'!Q198,"-",'Basis-Tabelle-Samen'!J198,"-garden-to-go-italian.jpg")),
IF($C$1="Japanisch - JP",HYPERLINK(CONCATENATE("https://www.saflax.de/0-WVK-Retail/Bilder-Pictures/SAFLAX-",'Basis-Tabelle-Samen'!Q198,"-",'Basis-Tabelle-Samen'!J198,"-garden-to-go-japanese.jpg")),
IF($C$1="Kroatisch - HR",HYPERLINK(CONCATENATE("https://www.saflax.de/0-WVK-Retail/Bilder-Pictures/SAFLAX-",'Basis-Tabelle-Samen'!Q198,"-",'Basis-Tabelle-Samen'!J198,"-garden-to-go-croatian.jpg")),
IF($C$1="Lettisch - LV",HYPERLINK(CONCATENATE("https://www.saflax.de/0-WVK-Retail/Bilder-Pictures/SAFLAX-",'Basis-Tabelle-Samen'!Q198,"-",'Basis-Tabelle-Samen'!J198,"-garden-to-go-latvian.jpg")),
IF($C$1="Litauisch - LT",HYPERLINK(CONCATENATE("https://www.saflax.de/0-WVK-Retail/Bilder-Pictures/SAFLAX-",'Basis-Tabelle-Samen'!Q198,"-",'Basis-Tabelle-Samen'!J198,"-garden-to-go-lithuanian.jpg")),
IF($C$1="Maltesisch - MT",HYPERLINK(CONCATENATE("https://www.saflax.de/0-WVK-Retail/Bilder-Pictures/SAFLAX-",'Basis-Tabelle-Samen'!Q198,"-",'Basis-Tabelle-Samen'!J198,"-garden-to-go-maltese.jpg")),
IF($C$1="Niederländisch - NL",HYPERLINK(CONCATENATE("https://www.saflax.de/0-WVK-Retail/Bilder-Pictures/SAFLAX-",'Basis-Tabelle-Samen'!Q198,"-",'Basis-Tabelle-Samen'!J198,"-garden-to-go-dutch.jpg")),
IF($C$1="Norwegisch - NO",HYPERLINK(CONCATENATE("https://www.saflax.de/0-WVK-Retail/Bilder-Pictures/SAFLAX-",'Basis-Tabelle-Samen'!Q198,"-",'Basis-Tabelle-Samen'!J198,"-garden-to-go-nowegian.jpg")),
IF($C$1="Polnisch - PL",HYPERLINK(CONCATENATE("https://www.saflax.de/0-WVK-Retail/Bilder-Pictures/SAFLAX-",'Basis-Tabelle-Samen'!Q198,"-",'Basis-Tabelle-Samen'!J198,"-garden-to-go-polish.jpg")),
IF($C$1="Portugiesisch - PT",HYPERLINK(CONCATENATE("https://www.saflax.de/0-WVK-Retail/Bilder-Pictures/SAFLAX-",'Basis-Tabelle-Samen'!Q198,"-",'Basis-Tabelle-Samen'!J198,"-garden-to-go-portuguese.jpg")),
IF($C$1="Rumänisch - RO",HYPERLINK(CONCATENATE("https://www.saflax.de/0-WVK-Retail/Bilder-Pictures/SAFLAX-",'Basis-Tabelle-Samen'!Q198,"-",'Basis-Tabelle-Samen'!J198,"-garden-to-go-romanian.jpg")),
IF($C$1="Schwedisch - SE",HYPERLINK(CONCATENATE("https://www.saflax.de/0-WVK-Retail/Bilder-Pictures/SAFLAX-",'Basis-Tabelle-Samen'!Q198,"-",'Basis-Tabelle-Samen'!J198,"-garden-to-go-swedish.jpg")),
IF($C$1="Slowakisch - SK",HYPERLINK(CONCATENATE("https://www.saflax.de/0-WVK-Retail/Bilder-Pictures/SAFLAX-",'Basis-Tabelle-Samen'!Q198,"-",'Basis-Tabelle-Samen'!J198,"-garden-to-go-slovak.jpg")),
IF($C$1="Slowenisch - SI",HYPERLINK(CONCATENATE("https://www.saflax.de/0-WVK-Retail/Bilder-Pictures/SAFLAX-",'Basis-Tabelle-Samen'!Q198,"-",'Basis-Tabelle-Samen'!J198,"-garden-to-go-slovenian.jpg")),
IF($C$1="Spanisch - ES",HYPERLINK(CONCATENATE("https://www.saflax.de/0-WVK-Retail/Bilder-Pictures/SAFLAX-",'Basis-Tabelle-Samen'!Q198,"-",'Basis-Tabelle-Samen'!J198,"-garden-to-go-spanish.jpg")),
IF($C$1="Tschechisch - CZ",HYPERLINK(CONCATENATE("https://www.saflax.de/0-WVK-Retail/Bilder-Pictures/SAFLAX-",'Basis-Tabelle-Samen'!Q198,"-",'Basis-Tabelle-Samen'!J198,"-garden-to-go-czech.jpg")),
IF($C$1="Türkisch - TR",HYPERLINK(CONCATENATE("https://www.saflax.de/0-WVK-Retail/Bilder-Pictures/SAFLAX-",'Basis-Tabelle-Samen'!Q198,"-",'Basis-Tabelle-Samen'!J198,"-garden-to-go-turkish.jpg")),
IF($C$1="Ungarisch - HU",HYPERLINK(CONCATENATE("https://www.saflax.de/0-WVK-Retail/Bilder-Pictures/SAFLAX-",'Basis-Tabelle-Samen'!Q198,"-",'Basis-Tabelle-Samen'!J198,"-garden-to-go-hungarian.jpg")),
" ACHTUNG")))))))))))))))))))))))))))))</f>
        <v>https://www.saflax.de/0-WVK-Retail/Bilder-Pictures/SAFLAX-55310-origanum-majorana-garden-to-go-english.jpg</v>
      </c>
      <c r="AP203" s="330" t="str">
        <f>IF(K203&lt;1,"",
IF($C$1="Bulgarisch - BG",HYPERLINK(CONCATENATE("https://www.saflax.de/0-WVK-Retail/Bilder-Pictures/SAFLAX-",'Basis-Tabelle-Samen'!T198,"-",'Basis-Tabelle-Samen'!J198,"-cultivation-set-bulgarian.jpg")),
IF($C$1="Dänisch - DK",HYPERLINK(CONCATENATE("https://www.saflax.de/0-WVK-Retail/Bilder-Pictures/SAFLAX-",'Basis-Tabelle-Samen'!T198,"-",'Basis-Tabelle-Samen'!J198,"-cultivation-set-danish.jpg")),
IF($C$1="Deutsch - DE",HYPERLINK(CONCATENATE("https://www.saflax.de/0-WVK-Retail/Bilder-Pictures/SAFLAX-",'Basis-Tabelle-Samen'!T198,"-",'Basis-Tabelle-Samen'!J198,"-cultivation-set-german.jpg")),
IF($C$1="Englisch - UK",HYPERLINK(CONCATENATE("https://www.saflax.de/0-WVK-Retail/Bilder-Pictures/SAFLAX-",'Basis-Tabelle-Samen'!T198,"-",'Basis-Tabelle-Samen'!J198,"-cultivation-set-english.jpg")),
IF($C$1="Estnisch - EE",HYPERLINK(CONCATENATE("https://www.saflax.de/0-WVK-Retail/Bilder-Pictures/SAFLAX-",'Basis-Tabelle-Samen'!T198,"-",'Basis-Tabelle-Samen'!J198,"-cultivation-set-estonian.jpg")),
IF($C$1="Finnisch - FI",HYPERLINK(CONCATENATE("https://www.saflax.de/0-WVK-Retail/Bilder-Pictures/SAFLAX-",'Basis-Tabelle-Samen'!T198,"-",'Basis-Tabelle-Samen'!J198,"-cultivation-set-finnish.jpg")),
IF($C$1="Französisch - FR",HYPERLINK(CONCATENATE("https://www.saflax.de/0-WVK-Retail/Bilder-Pictures/SAFLAX-",'Basis-Tabelle-Samen'!T198,"-",'Basis-Tabelle-Samen'!J198,"-cultivation-set-french.jpg")),
IF($C$1="Griechisch - GR",HYPERLINK(CONCATENATE("https://www.saflax.de/0-WVK-Retail/Bilder-Pictures/SAFLAX-",'Basis-Tabelle-Samen'!T198,"-",'Basis-Tabelle-Samen'!J198,"-cultivation-set-greek.jpg")),
IF($C$1="Irisch - IE",HYPERLINK(CONCATENATE("https://www.saflax.de/0-WVK-Retail/Bilder-Pictures/SAFLAX-",'Basis-Tabelle-Samen'!T198,"-",'Basis-Tabelle-Samen'!J198,"-cultivation-set-irish.jpg")),
IF($C$1="Isländisch - IS",HYPERLINK(CONCATENATE("https://www.saflax.de/0-WVK-Retail/Bilder-Pictures/SAFLAX-",'Basis-Tabelle-Samen'!T198,"-",'Basis-Tabelle-Samen'!J198,"-cultivation-set-icelandic.jpg")),
IF($C$1="Italienisch - IT",HYPERLINK(CONCATENATE("https://www.saflax.de/0-WVK-Retail/Bilder-Pictures/SAFLAX-",'Basis-Tabelle-Samen'!T198,"-",'Basis-Tabelle-Samen'!J198,"-cultivation-set-italian.jpg")),
IF($C$1="Japanisch - JP",HYPERLINK(CONCATENATE("https://www.saflax.de/0-WVK-Retail/Bilder-Pictures/SAFLAX-",'Basis-Tabelle-Samen'!T198,"-",'Basis-Tabelle-Samen'!J198,"-cultivation-set-japanese.jpg")),
IF($C$1="Kroatisch - HR",HYPERLINK(CONCATENATE("https://www.saflax.de/0-WVK-Retail/Bilder-Pictures/SAFLAX-",'Basis-Tabelle-Samen'!T198,"-",'Basis-Tabelle-Samen'!J198,"-cultivation-set-croatian.jpg")),
IF($C$1="Lettisch - LV",HYPERLINK(CONCATENATE("https://www.saflax.de/0-WVK-Retail/Bilder-Pictures/SAFLAX-",'Basis-Tabelle-Samen'!T198,"-",'Basis-Tabelle-Samen'!J198,"-cultivation-set-latvian.jpg")),
IF($C$1="Litauisch - LT",HYPERLINK(CONCATENATE("https://www.saflax.de/0-WVK-Retail/Bilder-Pictures/SAFLAX-",'Basis-Tabelle-Samen'!T198,"-",'Basis-Tabelle-Samen'!J198,"-cultivation-set-lithuanian.jpg")),
IF($C$1="Maltesisch - MT",HYPERLINK(CONCATENATE("https://www.saflax.de/0-WVK-Retail/Bilder-Pictures/SAFLAX-",'Basis-Tabelle-Samen'!T198,"-",'Basis-Tabelle-Samen'!J198,"-cultivation-set-maltese.jpg")),
IF($C$1="Niederländisch - NL",HYPERLINK(CONCATENATE("https://www.saflax.de/0-WVK-Retail/Bilder-Pictures/SAFLAX-",'Basis-Tabelle-Samen'!T198,"-",'Basis-Tabelle-Samen'!J198,"-cultivation-set-dutch.jpg")),
IF($C$1="Norwegisch - NO",HYPERLINK(CONCATENATE("https://www.saflax.de/0-WVK-Retail/Bilder-Pictures/SAFLAX-",'Basis-Tabelle-Samen'!T198,"-",'Basis-Tabelle-Samen'!J198,"-cultivation-set-nowegian.jpg")),
IF($C$1="Polnisch - PL",HYPERLINK(CONCATENATE("https://www.saflax.de/0-WVK-Retail/Bilder-Pictures/SAFLAX-",'Basis-Tabelle-Samen'!T198,"-",'Basis-Tabelle-Samen'!J198,"-cultivation-set-polish.jpg")),
IF($C$1="Portugiesisch - PT",HYPERLINK(CONCATENATE("https://www.saflax.de/0-WVK-Retail/Bilder-Pictures/SAFLAX-",'Basis-Tabelle-Samen'!T198,"-",'Basis-Tabelle-Samen'!J198,"-cultivation-set-portuguese.jpg")),
IF($C$1="Rumänisch - RO",HYPERLINK(CONCATENATE("https://www.saflax.de/0-WVK-Retail/Bilder-Pictures/SAFLAX-",'Basis-Tabelle-Samen'!T198,"-",'Basis-Tabelle-Samen'!J198,"-cultivation-set-romanian.jpg")),
IF($C$1="Schwedisch - SE",HYPERLINK(CONCATENATE("https://www.saflax.de/0-WVK-Retail/Bilder-Pictures/SAFLAX-",'Basis-Tabelle-Samen'!T198,"-",'Basis-Tabelle-Samen'!J198,"-cultivation-set-swedish.jpg")),
IF($C$1="Slowakisch - SK",HYPERLINK(CONCATENATE("https://www.saflax.de/0-WVK-Retail/Bilder-Pictures/SAFLAX-",'Basis-Tabelle-Samen'!T198,"-",'Basis-Tabelle-Samen'!J198,"-cultivation-set-slovak.jpg")),
IF($C$1="Slowenisch - SI",HYPERLINK(CONCATENATE("https://www.saflax.de/0-WVK-Retail/Bilder-Pictures/SAFLAX-",'Basis-Tabelle-Samen'!T198,"-",'Basis-Tabelle-Samen'!J198,"-cultivation-set-slovenian.jpg")),
IF($C$1="Spanisch - ES",HYPERLINK(CONCATENATE("https://www.saflax.de/0-WVK-Retail/Bilder-Pictures/SAFLAX-",'Basis-Tabelle-Samen'!T198,"-",'Basis-Tabelle-Samen'!J198,"-cultivation-set-spanish.jpg")),
IF($C$1="Tschechisch - CZ",HYPERLINK(CONCATENATE("https://www.saflax.de/0-WVK-Retail/Bilder-Pictures/SAFLAX-",'Basis-Tabelle-Samen'!T198,"-",'Basis-Tabelle-Samen'!J198,"-cultivation-set-czech.jpg")),
IF($C$1="Türkisch - TR",HYPERLINK(CONCATENATE("https://www.saflax.de/0-WVK-Retail/Bilder-Pictures/SAFLAX-",'Basis-Tabelle-Samen'!T198,"-",'Basis-Tabelle-Samen'!J198,"-cultivation-set-turkish.jpg")),
IF($C$1="Ungarisch - HU",HYPERLINK(CONCATENATE("https://www.saflax.de/0-WVK-Retail/Bilder-Pictures/SAFLAX-",'Basis-Tabelle-Samen'!T198,"-",'Basis-Tabelle-Samen'!J198,"-cultivation-set-hungarian.jpg")),
" ACHTUNG")))))))))))))))))))))))))))))</f>
        <v>https://www.saflax.de/0-WVK-Retail/Bilder-Pictures/SAFLAX-35310-origanum-majorana-cultivation-set-english.jpg</v>
      </c>
      <c r="AQ203" s="330" t="str">
        <f>IF(L203&lt;1,"",
IF($C$1="Bulgarisch - BG",HYPERLINK(CONCATENATE("https://www.saflax.de/0-WVK-Retail/Bilder-Pictures/SAFLAX-",'Basis-Tabelle-Samen'!W198,"-",'Basis-Tabelle-Samen'!J198,"-garden-in-the-bag-bulgarian.jpg")),
IF($C$1="Dänisch - DK",HYPERLINK(CONCATENATE("https://www.saflax.de/0-WVK-Retail/Bilder-Pictures/SAFLAX-",'Basis-Tabelle-Samen'!W198,"-",'Basis-Tabelle-Samen'!J198,"-garden-in-the-bag-danish.jpg")),
IF($C$1="Deutsch - DE",HYPERLINK(CONCATENATE("https://www.saflax.de/0-WVK-Retail/Bilder-Pictures/SAFLAX-",'Basis-Tabelle-Samen'!W198,"-",'Basis-Tabelle-Samen'!J198,"-garden-in-the-bag-german.jpg")),
IF($C$1="Englisch - UK",HYPERLINK(CONCATENATE("https://www.saflax.de/0-WVK-Retail/Bilder-Pictures/SAFLAX-",'Basis-Tabelle-Samen'!W198,"-",'Basis-Tabelle-Samen'!J198,"-garden-in-the-bag-english.jpg")),
IF($C$1="Estnisch - EE",HYPERLINK(CONCATENATE("https://www.saflax.de/0-WVK-Retail/Bilder-Pictures/SAFLAX-",'Basis-Tabelle-Samen'!W198,"-",'Basis-Tabelle-Samen'!J198,"-garden-in-the-bag-estonian.jpg")),
IF($C$1="Finnisch - FI",HYPERLINK(CONCATENATE("https://www.saflax.de/0-WVK-Retail/Bilder-Pictures/SAFLAX-",'Basis-Tabelle-Samen'!W198,"-",'Basis-Tabelle-Samen'!J198,"-garden-in-the-bag-finnish.jpg")),
IF($C$1="Französisch - FR",HYPERLINK(CONCATENATE("https://www.saflax.de/0-WVK-Retail/Bilder-Pictures/SAFLAX-",'Basis-Tabelle-Samen'!W198,"-",'Basis-Tabelle-Samen'!J198,"-garden-in-the-bag-french.jpg")),
IF($C$1="Griechisch - GR",HYPERLINK(CONCATENATE("https://www.saflax.de/0-WVK-Retail/Bilder-Pictures/SAFLAX-",'Basis-Tabelle-Samen'!W198,"-",'Basis-Tabelle-Samen'!J198,"-garden-in-the-bag-greek.jpg")),
IF($C$1="Irisch - IE",HYPERLINK(CONCATENATE("https://www.saflax.de/0-WVK-Retail/Bilder-Pictures/SAFLAX-",'Basis-Tabelle-Samen'!W198,"-",'Basis-Tabelle-Samen'!J198,"-garden-in-the-bag-irish.jpg")),
IF($C$1="Isländisch - IS",HYPERLINK(CONCATENATE("https://www.saflax.de/0-WVK-Retail/Bilder-Pictures/SAFLAX-",'Basis-Tabelle-Samen'!W198,"-",'Basis-Tabelle-Samen'!J198,"-garden-in-the-bag-icelandic.jpg")),
IF($C$1="Italienisch - IT",HYPERLINK(CONCATENATE("https://www.saflax.de/0-WVK-Retail/Bilder-Pictures/SAFLAX-",'Basis-Tabelle-Samen'!W198,"-",'Basis-Tabelle-Samen'!J198,"-garden-in-the-bag-italian.jpg")),
IF($C$1="Japanisch - JP",HYPERLINK(CONCATENATE("https://www.saflax.de/0-WVK-Retail/Bilder-Pictures/SAFLAX-",'Basis-Tabelle-Samen'!W198,"-",'Basis-Tabelle-Samen'!J198,"-garden-in-the-bag-japanese.jpg")),
IF($C$1="Kroatisch - HR",HYPERLINK(CONCATENATE("https://www.saflax.de/0-WVK-Retail/Bilder-Pictures/SAFLAX-",'Basis-Tabelle-Samen'!W198,"-",'Basis-Tabelle-Samen'!J198,"-garden-in-the-bag-croatian.jpg")),
IF($C$1="Lettisch - LV",HYPERLINK(CONCATENATE("https://www.saflax.de/0-WVK-Retail/Bilder-Pictures/SAFLAX-",'Basis-Tabelle-Samen'!W198,"-",'Basis-Tabelle-Samen'!J198,"-garden-in-the-bag-latvian.jpg")),
IF($C$1="Litauisch - LT",HYPERLINK(CONCATENATE("https://www.saflax.de/0-WVK-Retail/Bilder-Pictures/SAFLAX-",'Basis-Tabelle-Samen'!W198,"-",'Basis-Tabelle-Samen'!J198,"-garden-in-the-bag-lithuanian.jpg")),
IF($C$1="Maltesisch - MT",HYPERLINK(CONCATENATE("https://www.saflax.de/0-WVK-Retail/Bilder-Pictures/SAFLAX-",'Basis-Tabelle-Samen'!W198,"-",'Basis-Tabelle-Samen'!J198,"-garden-in-the-bag-maltese.jpg")),
IF($C$1="Niederländisch - NL",HYPERLINK(CONCATENATE("https://www.saflax.de/0-WVK-Retail/Bilder-Pictures/SAFLAX-",'Basis-Tabelle-Samen'!W198,"-",'Basis-Tabelle-Samen'!J198,"-garden-in-the-bag-dutch.jpg")),
IF($C$1="Norwegisch - NO",HYPERLINK(CONCATENATE("https://www.saflax.de/0-WVK-Retail/Bilder-Pictures/SAFLAX-",'Basis-Tabelle-Samen'!W198,"-",'Basis-Tabelle-Samen'!J198,"-garden-in-the-bag-nowegian.jpg")),
IF($C$1="Polnisch - PL",HYPERLINK(CONCATENATE("https://www.saflax.de/0-WVK-Retail/Bilder-Pictures/SAFLAX-",'Basis-Tabelle-Samen'!W198,"-",'Basis-Tabelle-Samen'!J198,"-garden-in-the-bag-polish.jpg")),
IF($C$1="Portugiesisch - PT",HYPERLINK(CONCATENATE("https://www.saflax.de/0-WVK-Retail/Bilder-Pictures/SAFLAX-",'Basis-Tabelle-Samen'!W198,"-",'Basis-Tabelle-Samen'!J198,"-garden-in-the-bag-portuguese.jpg")),
IF($C$1="Rumänisch - RO",HYPERLINK(CONCATENATE("https://www.saflax.de/0-WVK-Retail/Bilder-Pictures/SAFLAX-",'Basis-Tabelle-Samen'!W198,"-",'Basis-Tabelle-Samen'!J198,"-garden-in-the-bag-romanian.jpg")),
IF($C$1="Schwedisch - SE",HYPERLINK(CONCATENATE("https://www.saflax.de/0-WVK-Retail/Bilder-Pictures/SAFLAX-",'Basis-Tabelle-Samen'!W198,"-",'Basis-Tabelle-Samen'!J198,"-garden-in-the-bag-swedish.jpg")),
IF($C$1="Slowakisch - SK",HYPERLINK(CONCATENATE("https://www.saflax.de/0-WVK-Retail/Bilder-Pictures/SAFLAX-",'Basis-Tabelle-Samen'!W198,"-",'Basis-Tabelle-Samen'!J198,"-garden-in-the-bag-slovak.jpg")),
IF($C$1="Slowenisch - SI",HYPERLINK(CONCATENATE("https://www.saflax.de/0-WVK-Retail/Bilder-Pictures/SAFLAX-",'Basis-Tabelle-Samen'!W198,"-",'Basis-Tabelle-Samen'!J198,"-garden-in-the-bag-slovenian.jpg")),
IF($C$1="Spanisch - ES",HYPERLINK(CONCATENATE("https://www.saflax.de/0-WVK-Retail/Bilder-Pictures/SAFLAX-",'Basis-Tabelle-Samen'!W198,"-",'Basis-Tabelle-Samen'!J198,"-garden-in-the-bag-spanish.jpg")),
IF($C$1="Tschechisch - CZ",HYPERLINK(CONCATENATE("https://www.saflax.de/0-WVK-Retail/Bilder-Pictures/SAFLAX-",'Basis-Tabelle-Samen'!W198,"-",'Basis-Tabelle-Samen'!J198,"-garden-in-the-bag-czech.jpg")),
IF($C$1="Türkisch - TR",HYPERLINK(CONCATENATE("https://www.saflax.de/0-WVK-Retail/Bilder-Pictures/SAFLAX-",'Basis-Tabelle-Samen'!W198,"-",'Basis-Tabelle-Samen'!J198,"-garden-in-the-bag-turkish.jpg")),
IF($C$1="Ungarisch - HU",HYPERLINK(CONCATENATE("https://www.saflax.de/0-WVK-Retail/Bilder-Pictures/SAFLAX-",'Basis-Tabelle-Samen'!W198,"-",'Basis-Tabelle-Samen'!J198,"-garden-in-the-bag-hungarian.jpg")),
" ACHTUNG")))))))))))))))))))))))))))))</f>
        <v>https://www.saflax.de/0-WVK-Retail/Bilder-Pictures/SAFLAX-65310-origanum-majorana-garden-in-the-bag-english.jpg</v>
      </c>
    </row>
    <row r="204" spans="1:43" ht="17.100000000000001" customHeight="1" x14ac:dyDescent="0.2">
      <c r="A204" s="318" t="str">
        <f>IF('Basis-Tabelle-Samen'!A203="","",IF($C$1="Deutsch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04" s="319" t="str">
        <f>'Basis-Tabelle-Samen'!I203</f>
        <v>Melissa officinalis</v>
      </c>
      <c r="C204" s="316" t="str">
        <f>IF($C$1="Bulgarisch - BG",'Basis-Tabelle-Samen'!Z203,
IF($C$1="Dänisch - DK",'Basis-Tabelle-Samen'!AA203,
IF($C$1="Deutsch - DE",'Basis-Tabelle-Samen'!AB203,
IF($C$1="Englisch - UK",'Basis-Tabelle-Samen'!AC203,
IF($C$1="Estnisch - EE",'Basis-Tabelle-Samen'!AD203,
IF($C$1="Finnisch - FI",'Basis-Tabelle-Samen'!AE203,
IF($C$1="Französisch - FR",'Basis-Tabelle-Samen'!AF203,
IF($C$1="Griechisch - GR",'Basis-Tabelle-Samen'!AG203,
IF($C$1="Irisch - IE",'Basis-Tabelle-Samen'!AH203,
IF($C$1="Isländisch - IS",'Basis-Tabelle-Samen'!AI203,
IF($C$1="Italienisch - IT",'Basis-Tabelle-Samen'!AJ203,
IF($C$1="Japanisch - JP",'Basis-Tabelle-Samen'!AK203,
IF($C$1="Kroatisch - HR",'Basis-Tabelle-Samen'!AL203,
IF($C$1="Lettisch - LV",'Basis-Tabelle-Samen'!AM203,
IF($C$1="Litauisch - LT",'Basis-Tabelle-Samen'!AN203,
IF($C$1="Maltesisch - MT",'Basis-Tabelle-Samen'!AO203,
IF($C$1="Niederländisch - NL",'Basis-Tabelle-Samen'!AP203,
IF($C$1="Norwegisch - NO",'Basis-Tabelle-Samen'!AQ203,
IF($C$1="Polnisch - PL",'Basis-Tabelle-Samen'!AR203,
IF($C$1="Portugiesisch - PT",'Basis-Tabelle-Samen'!AS203,
IF($C$1="Rumänisch - RO",'Basis-Tabelle-Samen'!AT203,
IF($C$1="Schwedisch - SE",'Basis-Tabelle-Samen'!AU203,
IF($C$1="Slowakisch - SK",'Basis-Tabelle-Samen'!AV203,
IF($C$1="Slowenisch - SI",'Basis-Tabelle-Samen'!AW203,
IF($C$1="Spanisch - ES",'Basis-Tabelle-Samen'!AX203,
IF($C$1="Tschechisch - CZ",'Basis-Tabelle-Samen'!AY203,
IF($C$1="Türkisch - TR",'Basis-Tabelle-Samen'!AZ203,
IF($C$1="Ungarisch - HU",'Basis-Tabelle-Samen'!BA203,
" ACHTUNG"))))))))))))))))))))))))))))</f>
        <v>Organic - Lemon Balm</v>
      </c>
      <c r="D204" s="320">
        <f>'Basis-Tabelle-Samen'!F203</f>
        <v>1000</v>
      </c>
      <c r="E204" s="321" t="str">
        <f>'Basis-Tabelle-Samen'!H203</f>
        <v>7 %</v>
      </c>
      <c r="F204" s="322" t="str">
        <f>IF('Basis-Tabelle-Samen'!G203="","",'Basis-Tabelle-Samen'!G203)</f>
        <v>03</v>
      </c>
      <c r="G204" s="320">
        <f>'Basis-Tabelle-Samen'!C203</f>
        <v>15315</v>
      </c>
      <c r="H204" s="323">
        <f>'Basis-Tabelle-Samen'!D203</f>
        <v>4055473153155</v>
      </c>
      <c r="I204" s="324">
        <f>'Basis-Tabelle-Samen'!E203</f>
        <v>2.0499999999999998</v>
      </c>
      <c r="J204" s="325">
        <f t="shared" si="3"/>
        <v>12</v>
      </c>
      <c r="K204" s="326">
        <f>'Basis-Tabelle-Samen'!K203</f>
        <v>75315</v>
      </c>
      <c r="L204" s="323">
        <f>'Basis-Tabelle-Samen'!L203</f>
        <v>4055473753157</v>
      </c>
      <c r="M204" s="324">
        <f>'Basis-Tabelle-Samen'!M203</f>
        <v>2.4500000000000002</v>
      </c>
      <c r="N204" s="326">
        <f>IF(K204&lt;1,"",'3'!$I$15)</f>
        <v>15</v>
      </c>
      <c r="O204" s="327">
        <f>IF(K204&lt;1,"",'3'!$J$11)</f>
        <v>90</v>
      </c>
      <c r="P204" s="326">
        <f>'Basis-Tabelle-Samen'!N203</f>
        <v>85315</v>
      </c>
      <c r="Q204" s="323">
        <f>'Basis-Tabelle-Samen'!O203</f>
        <v>4055473853154</v>
      </c>
      <c r="R204" s="328">
        <f>'Basis-Tabelle-Samen'!P203</f>
        <v>3.75</v>
      </c>
      <c r="S204" s="326">
        <f>IF(R204&lt;1,"",'3'!$M$15)</f>
        <v>18</v>
      </c>
      <c r="T204" s="327">
        <f>IF(R204&lt;1,"",'3'!$N$11)</f>
        <v>72</v>
      </c>
      <c r="U204" s="326">
        <f>'Basis-Tabelle-Samen'!Q203</f>
        <v>55315</v>
      </c>
      <c r="V204" s="323">
        <f>'Basis-Tabelle-Samen'!R203</f>
        <v>4055473553153</v>
      </c>
      <c r="W204" s="324">
        <f>'Basis-Tabelle-Samen'!S203</f>
        <v>4.95</v>
      </c>
      <c r="X204" s="326">
        <f>IF(U204&lt;1,"",'3'!$Q$15)</f>
        <v>6</v>
      </c>
      <c r="Y204" s="327">
        <f>IF(U204&lt;1,"",'3'!$R$11)</f>
        <v>24</v>
      </c>
      <c r="Z204" s="326">
        <f>'Basis-Tabelle-Samen'!T203</f>
        <v>35315</v>
      </c>
      <c r="AA204" s="323">
        <f>'Basis-Tabelle-Samen'!U203</f>
        <v>4055473353159</v>
      </c>
      <c r="AB204" s="324">
        <f>'Basis-Tabelle-Samen'!V203</f>
        <v>6.75</v>
      </c>
      <c r="AC204" s="326">
        <f>IF(Z204&lt;1,"",'3'!$U$15)</f>
        <v>6</v>
      </c>
      <c r="AD204" s="327">
        <f>IF(Z204&lt;1,"",'3'!$V$11)</f>
        <v>24</v>
      </c>
      <c r="AE204" s="326">
        <f>'Basis-Tabelle-Samen'!W203</f>
        <v>65315</v>
      </c>
      <c r="AF204" s="323">
        <f>'Basis-Tabelle-Samen'!X203</f>
        <v>4055473653150</v>
      </c>
      <c r="AG204" s="324">
        <f>'Basis-Tabelle-Samen'!Y203</f>
        <v>2.95</v>
      </c>
      <c r="AH204" s="326">
        <f>IF(AE204&lt;1,"",'3'!$Y$15)</f>
        <v>8</v>
      </c>
      <c r="AI204" s="327">
        <f>IF(AE204&lt;1,"",'3'!$Z$11)</f>
        <v>64</v>
      </c>
      <c r="AJ204" s="315"/>
      <c r="AK204" s="316" t="str">
        <f>IF(G204&lt;1,"",
IF($C$1="Bulgarisch - BG",HYPERLINK(CONCATENATE("https://www.saflax.de/0-WVK-Retail/Bilder-Pictures/SAFLAX-",'Basis-Tabelle-Samen'!C203,"-",'Basis-Tabelle-Samen'!J203,"-seed-package-front-cr-bulgarian.jpg")),
IF($C$1="Dänisch - DK",HYPERLINK(CONCATENATE("https://www.saflax.de/0-WVK-Retail/Bilder-Pictures/SAFLAX-",'Basis-Tabelle-Samen'!C203,"-",'Basis-Tabelle-Samen'!J203,"-seed-package-front-cr-danish.jpg")),
IF($C$1="Deutsch - DE",HYPERLINK(CONCATENATE("https://www.saflax.de/0-WVK-Retail/Bilder-Pictures/SAFLAX-",'Basis-Tabelle-Samen'!C203,"-",'Basis-Tabelle-Samen'!J203,"-seed-package-front-cr-german.jpg")),
IF($C$1="Englisch - UK",HYPERLINK(CONCATENATE("https://www.saflax.de/0-WVK-Retail/Bilder-Pictures/SAFLAX-",'Basis-Tabelle-Samen'!C203,"-",'Basis-Tabelle-Samen'!J203,"-seed-package-front-cr-english.jpg")),
IF($C$1="Estnisch - EE",HYPERLINK(CONCATENATE("https://www.saflax.de/0-WVK-Retail/Bilder-Pictures/SAFLAX-",'Basis-Tabelle-Samen'!C203,"-",'Basis-Tabelle-Samen'!J203,"-seed-package-front-cr-estonian.jpg")),
IF($C$1="Finnisch - FI",HYPERLINK(CONCATENATE("https://www.saflax.de/0-WVK-Retail/Bilder-Pictures/SAFLAX-",'Basis-Tabelle-Samen'!C203,"-",'Basis-Tabelle-Samen'!J203,"-seed-package-front-cr-finnish.jpg")),
IF($C$1="Französisch - FR",HYPERLINK(CONCATENATE("https://www.saflax.de/0-WVK-Retail/Bilder-Pictures/SAFLAX-",'Basis-Tabelle-Samen'!C203,"-",'Basis-Tabelle-Samen'!J203,"-seed-package-front-cr-french.jpg")),
IF($C$1="Griechisch - GR",HYPERLINK(CONCATENATE("https://www.saflax.de/0-WVK-Retail/Bilder-Pictures/SAFLAX-",'Basis-Tabelle-Samen'!C203,"-",'Basis-Tabelle-Samen'!J203,"-seed-package-front-cr-greek.jpg")),
IF($C$1="Irisch - IE",HYPERLINK(CONCATENATE("https://www.saflax.de/0-WVK-Retail/Bilder-Pictures/SAFLAX-",'Basis-Tabelle-Samen'!C203,"-",'Basis-Tabelle-Samen'!J203,"-seed-package-front-cr-irish.jpg")),
IF($C$1="Isländisch - IS",HYPERLINK(CONCATENATE("https://www.saflax.de/0-WVK-Retail/Bilder-Pictures/SAFLAX-",'Basis-Tabelle-Samen'!C203,"-",'Basis-Tabelle-Samen'!J203,"-seed-package-front-cr-icelandic.jpg")),
IF($C$1="Italienisch - IT",HYPERLINK(CONCATENATE("https://www.saflax.de/0-WVK-Retail/Bilder-Pictures/SAFLAX-",'Basis-Tabelle-Samen'!C203,"-",'Basis-Tabelle-Samen'!J203,"-seed-package-front-cr-italian.jpg")),
IF($C$1="Japanisch - JP",HYPERLINK(CONCATENATE("https://www.saflax.de/0-WVK-Retail/Bilder-Pictures/SAFLAX-",'Basis-Tabelle-Samen'!C203,"-",'Basis-Tabelle-Samen'!J203,"-seed-package-front-cr-japanese.jpg")),
IF($C$1="Kroatisch - HR",HYPERLINK(CONCATENATE("https://www.saflax.de/0-WVK-Retail/Bilder-Pictures/SAFLAX-",'Basis-Tabelle-Samen'!C203,"-",'Basis-Tabelle-Samen'!J203,"-seed-package-front-cr-croatian.jpg")),
IF($C$1="Lettisch - LV",HYPERLINK(CONCATENATE("https://www.saflax.de/0-WVK-Retail/Bilder-Pictures/SAFLAX-",'Basis-Tabelle-Samen'!C203,"-",'Basis-Tabelle-Samen'!J203,"-seed-package-front-cr-latvian.jpg")),
IF($C$1="Litauisch - LT",HYPERLINK(CONCATENATE("https://www.saflax.de/0-WVK-Retail/Bilder-Pictures/SAFLAX-",'Basis-Tabelle-Samen'!C203,"-",'Basis-Tabelle-Samen'!J203,"-seed-package-front-cr-lithuanian.jpg")),
IF($C$1="Maltesisch - MT",HYPERLINK(CONCATENATE("https://www.saflax.de/0-WVK-Retail/Bilder-Pictures/SAFLAX-",'Basis-Tabelle-Samen'!C203,"-",'Basis-Tabelle-Samen'!J203,"-seed-package-front-cr-maltese.jpg")),
IF($C$1="Niederländisch - NL",HYPERLINK(CONCATENATE("https://www.saflax.de/0-WVK-Retail/Bilder-Pictures/SAFLAX-",'Basis-Tabelle-Samen'!C203,"-",'Basis-Tabelle-Samen'!J203,"-seed-package-front-cr-dutch.jpg")),
IF($C$1="Norwegisch - NO",HYPERLINK(CONCATENATE("https://www.saflax.de/0-WVK-Retail/Bilder-Pictures/SAFLAX-",'Basis-Tabelle-Samen'!C203,"-",'Basis-Tabelle-Samen'!J203,"-seed-package-front-cr-nowegian.jpg")),
IF($C$1="Polnisch - PL",HYPERLINK(CONCATENATE("https://www.saflax.de/0-WVK-Retail/Bilder-Pictures/SAFLAX-",'Basis-Tabelle-Samen'!C203,"-",'Basis-Tabelle-Samen'!J203,"-seed-package-front-cr-polish.jpg")),
IF($C$1="Portugiesisch - PT",HYPERLINK(CONCATENATE("https://www.saflax.de/0-WVK-Retail/Bilder-Pictures/SAFLAX-",'Basis-Tabelle-Samen'!C203,"-",'Basis-Tabelle-Samen'!J203,"-seed-package-front-cr-portuguese.jpg")),
IF($C$1="Rumänisch - RO",HYPERLINK(CONCATENATE("https://www.saflax.de/0-WVK-Retail/Bilder-Pictures/SAFLAX-",'Basis-Tabelle-Samen'!C203,"-",'Basis-Tabelle-Samen'!J203,"-seed-package-front-cr-romanian.jpg")),
IF($C$1="Schwedisch - SE",HYPERLINK(CONCATENATE("https://www.saflax.de/0-WVK-Retail/Bilder-Pictures/SAFLAX-",'Basis-Tabelle-Samen'!C203,"-",'Basis-Tabelle-Samen'!J203,"-seed-package-front-cr-swedish.jpg")),
IF($C$1="Slowakisch - SK",HYPERLINK(CONCATENATE("https://www.saflax.de/0-WVK-Retail/Bilder-Pictures/SAFLAX-",'Basis-Tabelle-Samen'!C203,"-",'Basis-Tabelle-Samen'!J203,"-seed-package-front-cr-slovak.jpg")),
IF($C$1="Slowenisch - SI",HYPERLINK(CONCATENATE("https://www.saflax.de/0-WVK-Retail/Bilder-Pictures/SAFLAX-",'Basis-Tabelle-Samen'!C203,"-",'Basis-Tabelle-Samen'!J203,"-seed-package-front-cr-slovenian.jpg")),
IF($C$1="Spanisch - ES",HYPERLINK(CONCATENATE("https://www.saflax.de/0-WVK-Retail/Bilder-Pictures/SAFLAX-",'Basis-Tabelle-Samen'!C203,"-",'Basis-Tabelle-Samen'!J203,"-seed-package-front-cr-spanish.jpg")),
IF($C$1="Tschechisch - CZ",HYPERLINK(CONCATENATE("https://www.saflax.de/0-WVK-Retail/Bilder-Pictures/SAFLAX-",'Basis-Tabelle-Samen'!C203,"-",'Basis-Tabelle-Samen'!J203,"-seed-package-front-cr-czech.jpg")),
IF($C$1="Türkisch - TR",HYPERLINK(CONCATENATE("https://www.saflax.de/0-WVK-Retail/Bilder-Pictures/SAFLAX-",'Basis-Tabelle-Samen'!C203,"-",'Basis-Tabelle-Samen'!J203,"-seed-package-front-cr-turkish.jpg")),
IF($C$1="Ungarisch - HU",HYPERLINK(CONCATENATE("https://www.saflax.de/0-WVK-Retail/Bilder-Pictures/SAFLAX-",'Basis-Tabelle-Samen'!C203,"-",'Basis-Tabelle-Samen'!J203,"-seed-package-front-cr-hungarian.jpg")),
" ACHTUNG")))))))))))))))))))))))))))))</f>
        <v>https://www.saflax.de/0-WVK-Retail/Bilder-Pictures/SAFLAX-15315-melissa-officinalis-seed-package-front-cr-english.jpg</v>
      </c>
      <c r="AL204" s="330" t="str">
        <f>IF(G204&lt;1,"",
IF($C$1="Bulgarisch - BG",HYPERLINK(CONCATENATE("https://www.saflax.de/0-WVK-Retail/Bilder-Pictures/SAFLAX-",'Basis-Tabelle-Samen'!C203,"-",'Basis-Tabelle-Samen'!J203,"-seed-package-back-cr-bulgarian.jpg")),
IF($C$1="Dänisch - DK",HYPERLINK(CONCATENATE("https://www.saflax.de/0-WVK-Retail/Bilder-Pictures/SAFLAX-",'Basis-Tabelle-Samen'!C203,"-",'Basis-Tabelle-Samen'!J203,"-seed-package-back-cr-danish.jpg")),
IF($C$1="Deutsch - DE",HYPERLINK(CONCATENATE("https://www.saflax.de/0-WVK-Retail/Bilder-Pictures/SAFLAX-",'Basis-Tabelle-Samen'!C203,"-",'Basis-Tabelle-Samen'!J203,"-seed-package-back-cr-german.jpg")),
IF($C$1="Englisch - UK",HYPERLINK(CONCATENATE("https://www.saflax.de/0-WVK-Retail/Bilder-Pictures/SAFLAX-",'Basis-Tabelle-Samen'!C203,"-",'Basis-Tabelle-Samen'!J203,"-seed-package-back-cr-english.jpg")),
IF($C$1="Estnisch - EE",HYPERLINK(CONCATENATE("https://www.saflax.de/0-WVK-Retail/Bilder-Pictures/SAFLAX-",'Basis-Tabelle-Samen'!C203,"-",'Basis-Tabelle-Samen'!J203,"-seed-package-back-cr-estonian.jpg")),
IF($C$1="Finnisch - FI",HYPERLINK(CONCATENATE("https://www.saflax.de/0-WVK-Retail/Bilder-Pictures/SAFLAX-",'Basis-Tabelle-Samen'!C203,"-",'Basis-Tabelle-Samen'!J203,"-seed-package-back-cr-finnish.jpg")),
IF($C$1="Französisch - FR",HYPERLINK(CONCATENATE("https://www.saflax.de/0-WVK-Retail/Bilder-Pictures/SAFLAX-",'Basis-Tabelle-Samen'!C203,"-",'Basis-Tabelle-Samen'!J203,"-seed-package-back-cr-french.jpg")),
IF($C$1="Griechisch - GR",HYPERLINK(CONCATENATE("https://www.saflax.de/0-WVK-Retail/Bilder-Pictures/SAFLAX-",'Basis-Tabelle-Samen'!C203,"-",'Basis-Tabelle-Samen'!J203,"-seed-package-back-cr-greek.jpg")),
IF($C$1="Irisch - IE",HYPERLINK(CONCATENATE("https://www.saflax.de/0-WVK-Retail/Bilder-Pictures/SAFLAX-",'Basis-Tabelle-Samen'!C203,"-",'Basis-Tabelle-Samen'!J203,"-seed-package-back-cr-irish.jpg")),
IF($C$1="Isländisch - IS",HYPERLINK(CONCATENATE("https://www.saflax.de/0-WVK-Retail/Bilder-Pictures/SAFLAX-",'Basis-Tabelle-Samen'!C203,"-",'Basis-Tabelle-Samen'!J203,"-seed-package-back-cr-icelandic.jpg")),
IF($C$1="Italienisch - IT",HYPERLINK(CONCATENATE("https://www.saflax.de/0-WVK-Retail/Bilder-Pictures/SAFLAX-",'Basis-Tabelle-Samen'!C203,"-",'Basis-Tabelle-Samen'!J203,"-seed-package-back-cr-italian.jpg")),
IF($C$1="Japanisch - JP",HYPERLINK(CONCATENATE("https://www.saflax.de/0-WVK-Retail/Bilder-Pictures/SAFLAX-",'Basis-Tabelle-Samen'!C203,"-",'Basis-Tabelle-Samen'!J203,"-seed-package-back-cr-japanese.jpg")),
IF($C$1="Kroatisch - HR",HYPERLINK(CONCATENATE("https://www.saflax.de/0-WVK-Retail/Bilder-Pictures/SAFLAX-",'Basis-Tabelle-Samen'!C203,"-",'Basis-Tabelle-Samen'!J203,"-seed-package-back-cr-croatian.jpg")),
IF($C$1="Lettisch - LV",HYPERLINK(CONCATENATE("https://www.saflax.de/0-WVK-Retail/Bilder-Pictures/SAFLAX-",'Basis-Tabelle-Samen'!C203,"-",'Basis-Tabelle-Samen'!J203,"-seed-package-back-cr-latvian.jpg")),
IF($C$1="Litauisch - LT",HYPERLINK(CONCATENATE("https://www.saflax.de/0-WVK-Retail/Bilder-Pictures/SAFLAX-",'Basis-Tabelle-Samen'!C203,"-",'Basis-Tabelle-Samen'!J203,"-seed-package-back-cr-lithuanian.jpg")),
IF($C$1="Maltesisch - MT",HYPERLINK(CONCATENATE("https://www.saflax.de/0-WVK-Retail/Bilder-Pictures/SAFLAX-",'Basis-Tabelle-Samen'!C203,"-",'Basis-Tabelle-Samen'!J203,"-seed-package-back-cr-maltese.jpg")),
IF($C$1="Niederländisch - NL",HYPERLINK(CONCATENATE("https://www.saflax.de/0-WVK-Retail/Bilder-Pictures/SAFLAX-",'Basis-Tabelle-Samen'!C203,"-",'Basis-Tabelle-Samen'!J203,"-seed-package-back-cr-dutch.jpg")),
IF($C$1="Norwegisch - NO",HYPERLINK(CONCATENATE("https://www.saflax.de/0-WVK-Retail/Bilder-Pictures/SAFLAX-",'Basis-Tabelle-Samen'!C203,"-",'Basis-Tabelle-Samen'!J203,"-seed-package-back-cr-nowegian.jpg")),
IF($C$1="Polnisch - PL",HYPERLINK(CONCATENATE("https://www.saflax.de/0-WVK-Retail/Bilder-Pictures/SAFLAX-",'Basis-Tabelle-Samen'!C203,"-",'Basis-Tabelle-Samen'!J203,"-seed-package-back-cr-polish.jpg")),
IF($C$1="Portugiesisch - PT",HYPERLINK(CONCATENATE("https://www.saflax.de/0-WVK-Retail/Bilder-Pictures/SAFLAX-",'Basis-Tabelle-Samen'!C203,"-",'Basis-Tabelle-Samen'!J203,"-seed-package-back-cr-portuguese.jpg")),
IF($C$1="Rumänisch - RO",HYPERLINK(CONCATENATE("https://www.saflax.de/0-WVK-Retail/Bilder-Pictures/SAFLAX-",'Basis-Tabelle-Samen'!C203,"-",'Basis-Tabelle-Samen'!J203,"-seed-package-back-cr-romanian.jpg")),
IF($C$1="Schwedisch - SE",HYPERLINK(CONCATENATE("https://www.saflax.de/0-WVK-Retail/Bilder-Pictures/SAFLAX-",'Basis-Tabelle-Samen'!C203,"-",'Basis-Tabelle-Samen'!J203,"-seed-package-back-cr-swedish.jpg")),
IF($C$1="Slowakisch - SK",HYPERLINK(CONCATENATE("https://www.saflax.de/0-WVK-Retail/Bilder-Pictures/SAFLAX-",'Basis-Tabelle-Samen'!C203,"-",'Basis-Tabelle-Samen'!J203,"-seed-package-back-cr-slovak.jpg")),
IF($C$1="Slowenisch - SI",HYPERLINK(CONCATENATE("https://www.saflax.de/0-WVK-Retail/Bilder-Pictures/SAFLAX-",'Basis-Tabelle-Samen'!C203,"-",'Basis-Tabelle-Samen'!J203,"-seed-package-back-cr-slovenian.jpg")),
IF($C$1="Spanisch - ES",HYPERLINK(CONCATENATE("https://www.saflax.de/0-WVK-Retail/Bilder-Pictures/SAFLAX-",'Basis-Tabelle-Samen'!C203,"-",'Basis-Tabelle-Samen'!J203,"-seed-package-back-cr-spanish.jpg")),
IF($C$1="Tschechisch - CZ",HYPERLINK(CONCATENATE("https://www.saflax.de/0-WVK-Retail/Bilder-Pictures/SAFLAX-",'Basis-Tabelle-Samen'!C203,"-",'Basis-Tabelle-Samen'!J203,"-seed-package-back-cr-czech.jpg")),
IF($C$1="Türkisch - TR",HYPERLINK(CONCATENATE("https://www.saflax.de/0-WVK-Retail/Bilder-Pictures/SAFLAX-",'Basis-Tabelle-Samen'!C203,"-",'Basis-Tabelle-Samen'!J203,"-seed-package-back-cr-turkish.jpg")),
IF($C$1="Ungarisch - HU",HYPERLINK(CONCATENATE("https://www.saflax.de/0-WVK-Retail/Bilder-Pictures/SAFLAX-",'Basis-Tabelle-Samen'!C203,"-",'Basis-Tabelle-Samen'!J203,"-seed-package-back-cr-hungarian.jpg")),
" ACHTUNG")))))))))))))))))))))))))))))</f>
        <v>https://www.saflax.de/0-WVK-Retail/Bilder-Pictures/SAFLAX-15315-melissa-officinalis-seed-package-back-cr-english.jpg</v>
      </c>
      <c r="AM204" s="330" t="str">
        <f>IF(H204&lt;1,"",
IF($C$1="Bulgarisch - BG",HYPERLINK(CONCATENATE("https://www.saflax.de/0-WVK-Retail/Bilder-Pictures/SAFLAX-",'Basis-Tabelle-Samen'!K203,"-",'Basis-Tabelle-Samen'!J203,"-garden-to-go-mini-bulgarian.jpg")),
IF($C$1="Dänisch - DK",HYPERLINK(CONCATENATE("https://www.saflax.de/0-WVK-Retail/Bilder-Pictures/SAFLAX-",'Basis-Tabelle-Samen'!K203,"-",'Basis-Tabelle-Samen'!J203,"-garden-to-go-mini-danish.jpg")),
IF($C$1="Deutsch - DE",HYPERLINK(CONCATENATE("https://www.saflax.de/0-WVK-Retail/Bilder-Pictures/SAFLAX-",'Basis-Tabelle-Samen'!K203,"-",'Basis-Tabelle-Samen'!J203,"-garden-to-go-mini-german.jpg")),
IF($C$1="Englisch - UK",HYPERLINK(CONCATENATE("https://www.saflax.de/0-WVK-Retail/Bilder-Pictures/SAFLAX-",'Basis-Tabelle-Samen'!K203,"-",'Basis-Tabelle-Samen'!J203,"-garden-to-go-mini-english.jpg")),
IF($C$1="Estnisch - EE",HYPERLINK(CONCATENATE("https://www.saflax.de/0-WVK-Retail/Bilder-Pictures/SAFLAX-",'Basis-Tabelle-Samen'!K203,"-",'Basis-Tabelle-Samen'!J203,"-garden-to-go-mini-estonian.jpg")),
IF($C$1="Finnisch - FI",HYPERLINK(CONCATENATE("https://www.saflax.de/0-WVK-Retail/Bilder-Pictures/SAFLAX-",'Basis-Tabelle-Samen'!K203,"-",'Basis-Tabelle-Samen'!J203,"-garden-to-go-mini-finnish.jpg")),
IF($C$1="Französisch - FR",HYPERLINK(CONCATENATE("https://www.saflax.de/0-WVK-Retail/Bilder-Pictures/SAFLAX-",'Basis-Tabelle-Samen'!K203,"-",'Basis-Tabelle-Samen'!J203,"-garden-to-go-mini-french.jpg")),
IF($C$1="Griechisch - GR",HYPERLINK(CONCATENATE("https://www.saflax.de/0-WVK-Retail/Bilder-Pictures/SAFLAX-",'Basis-Tabelle-Samen'!K203,"-",'Basis-Tabelle-Samen'!J203,"-garden-to-go-mini-greek.jpg")),
IF($C$1="Irisch - IE",HYPERLINK(CONCATENATE("https://www.saflax.de/0-WVK-Retail/Bilder-Pictures/SAFLAX-",'Basis-Tabelle-Samen'!K203,"-",'Basis-Tabelle-Samen'!J203,"-garden-to-go-mini-irish.jpg")),
IF($C$1="Isländisch - IS",HYPERLINK(CONCATENATE("https://www.saflax.de/0-WVK-Retail/Bilder-Pictures/SAFLAX-",'Basis-Tabelle-Samen'!K203,"-",'Basis-Tabelle-Samen'!J203,"-garden-to-go-mini-icelandic.jpg")),
IF($C$1="Italienisch - IT",HYPERLINK(CONCATENATE("https://www.saflax.de/0-WVK-Retail/Bilder-Pictures/SAFLAX-",'Basis-Tabelle-Samen'!K203,"-",'Basis-Tabelle-Samen'!J203,"-garden-to-go-mini-italian.jpg")),
IF($C$1="Japanisch - JP",HYPERLINK(CONCATENATE("https://www.saflax.de/0-WVK-Retail/Bilder-Pictures/SAFLAX-",'Basis-Tabelle-Samen'!K203,"-",'Basis-Tabelle-Samen'!J203,"-garden-to-go-mini-japanese.jpg")),
IF($C$1="Kroatisch - HR",HYPERLINK(CONCATENATE("https://www.saflax.de/0-WVK-Retail/Bilder-Pictures/SAFLAX-",'Basis-Tabelle-Samen'!K203,"-",'Basis-Tabelle-Samen'!J203,"-garden-to-go-mini-croatian.jpg")),
IF($C$1="Lettisch - LV",HYPERLINK(CONCATENATE("https://www.saflax.de/0-WVK-Retail/Bilder-Pictures/SAFLAX-",'Basis-Tabelle-Samen'!K203,"-",'Basis-Tabelle-Samen'!J203,"-garden-to-go-mini-latvian.jpg")),
IF($C$1="Litauisch - LT",HYPERLINK(CONCATENATE("https://www.saflax.de/0-WVK-Retail/Bilder-Pictures/SAFLAX-",'Basis-Tabelle-Samen'!K203,"-",'Basis-Tabelle-Samen'!J203,"-garden-to-go-mini-lithuanian.jpg")),
IF($C$1="Maltesisch - MT",HYPERLINK(CONCATENATE("https://www.saflax.de/0-WVK-Retail/Bilder-Pictures/SAFLAX-",'Basis-Tabelle-Samen'!K203,"-",'Basis-Tabelle-Samen'!J203,"-garden-to-go-mini-maltese.jpg")),
IF($C$1="Niederländisch - NL",HYPERLINK(CONCATENATE("https://www.saflax.de/0-WVK-Retail/Bilder-Pictures/SAFLAX-",'Basis-Tabelle-Samen'!K203,"-",'Basis-Tabelle-Samen'!J203,"-garden-to-go-mini-dutch.jpg")),
IF($C$1="Norwegisch - NO",HYPERLINK(CONCATENATE("https://www.saflax.de/0-WVK-Retail/Bilder-Pictures/SAFLAX-",'Basis-Tabelle-Samen'!K203,"-",'Basis-Tabelle-Samen'!J203,"-garden-to-go-mini-nowegian.jpg")),
IF($C$1="Polnisch - PL",HYPERLINK(CONCATENATE("https://www.saflax.de/0-WVK-Retail/Bilder-Pictures/SAFLAX-",'Basis-Tabelle-Samen'!K203,"-",'Basis-Tabelle-Samen'!J203,"-garden-to-go-mini-polish.jpg")),
IF($C$1="Portugiesisch - PT",HYPERLINK(CONCATENATE("https://www.saflax.de/0-WVK-Retail/Bilder-Pictures/SAFLAX-",'Basis-Tabelle-Samen'!K203,"-",'Basis-Tabelle-Samen'!J203,"-garden-to-go-mini-portuguese.jpg")),
IF($C$1="Rumänisch - RO",HYPERLINK(CONCATENATE("https://www.saflax.de/0-WVK-Retail/Bilder-Pictures/SAFLAX-",'Basis-Tabelle-Samen'!K203,"-",'Basis-Tabelle-Samen'!J203,"-garden-to-go-mini-romanian.jpg")),
IF($C$1="Schwedisch - SE",HYPERLINK(CONCATENATE("https://www.saflax.de/0-WVK-Retail/Bilder-Pictures/SAFLAX-",'Basis-Tabelle-Samen'!K203,"-",'Basis-Tabelle-Samen'!J203,"-garden-to-go-mini-swedish.jpg")),
IF($C$1="Slowakisch - SK",HYPERLINK(CONCATENATE("https://www.saflax.de/0-WVK-Retail/Bilder-Pictures/SAFLAX-",'Basis-Tabelle-Samen'!K203,"-",'Basis-Tabelle-Samen'!J203,"-garden-to-go-mini-slovak.jpg")),
IF($C$1="Slowenisch - SI",HYPERLINK(CONCATENATE("https://www.saflax.de/0-WVK-Retail/Bilder-Pictures/SAFLAX-",'Basis-Tabelle-Samen'!K203,"-",'Basis-Tabelle-Samen'!J203,"-garden-to-go-mini-slovenian.jpg")),
IF($C$1="Spanisch - ES",HYPERLINK(CONCATENATE("https://www.saflax.de/0-WVK-Retail/Bilder-Pictures/SAFLAX-",'Basis-Tabelle-Samen'!K203,"-",'Basis-Tabelle-Samen'!J203,"-garden-to-go-mini-spanish.jpg")),
IF($C$1="Tschechisch - CZ",HYPERLINK(CONCATENATE("https://www.saflax.de/0-WVK-Retail/Bilder-Pictures/SAFLAX-",'Basis-Tabelle-Samen'!K203,"-",'Basis-Tabelle-Samen'!J203,"-garden-to-go-mini-czech.jpg")),
IF($C$1="Türkisch - TR",HYPERLINK(CONCATENATE("https://www.saflax.de/0-WVK-Retail/Bilder-Pictures/SAFLAX-",'Basis-Tabelle-Samen'!K203,"-",'Basis-Tabelle-Samen'!J203,"-garden-to-go-mini-turkish.jpg")),
IF($C$1="Ungarisch - HU",HYPERLINK(CONCATENATE("https://www.saflax.de/0-WVK-Retail/Bilder-Pictures/SAFLAX-",'Basis-Tabelle-Samen'!K203,"-",'Basis-Tabelle-Samen'!J203,"-garden-to-go-mini-hungarian.jpg")),
" ACHTUNG")))))))))))))))))))))))))))))</f>
        <v>https://www.saflax.de/0-WVK-Retail/Bilder-Pictures/SAFLAX-75315-melissa-officinalis-garden-to-go-mini-english.jpg</v>
      </c>
      <c r="AN204" s="330" t="str">
        <f>IF(I204&lt;1,"",
IF($C$1="Bulgarisch - BG",HYPERLINK(CONCATENATE("https://www.saflax.de/0-WVK-Retail/Bilder-Pictures/SAFLAX-",'Basis-Tabelle-Samen'!N203,"-",'Basis-Tabelle-Samen'!J203,"-garden-to-go-lite-bulgarian.jpg")),
IF($C$1="Dänisch - DK",HYPERLINK(CONCATENATE("https://www.saflax.de/0-WVK-Retail/Bilder-Pictures/SAFLAX-",'Basis-Tabelle-Samen'!N203,"-",'Basis-Tabelle-Samen'!J203,"-garden-to-go-lite-danish.jpg")),
IF($C$1="Deutsch - DE",HYPERLINK(CONCATENATE("https://www.saflax.de/0-WVK-Retail/Bilder-Pictures/SAFLAX-",'Basis-Tabelle-Samen'!N203,"-",'Basis-Tabelle-Samen'!J203,"-garden-to-go-lite-german.jpg")),
IF($C$1="Englisch - UK",HYPERLINK(CONCATENATE("https://www.saflax.de/0-WVK-Retail/Bilder-Pictures/SAFLAX-",'Basis-Tabelle-Samen'!N203,"-",'Basis-Tabelle-Samen'!J203,"-garden-to-go-lite-english.jpg")),
IF($C$1="Estnisch - EE",HYPERLINK(CONCATENATE("https://www.saflax.de/0-WVK-Retail/Bilder-Pictures/SAFLAX-",'Basis-Tabelle-Samen'!N203,"-",'Basis-Tabelle-Samen'!J203,"-garden-to-go-lite-estonian.jpg")),
IF($C$1="Finnisch - FI",HYPERLINK(CONCATENATE("https://www.saflax.de/0-WVK-Retail/Bilder-Pictures/SAFLAX-",'Basis-Tabelle-Samen'!N203,"-",'Basis-Tabelle-Samen'!J203,"-garden-to-go-lite-finnish.jpg")),
IF($C$1="Französisch - FR",HYPERLINK(CONCATENATE("https://www.saflax.de/0-WVK-Retail/Bilder-Pictures/SAFLAX-",'Basis-Tabelle-Samen'!N203,"-",'Basis-Tabelle-Samen'!J203,"-garden-to-go-lite-french.jpg")),
IF($C$1="Griechisch - GR",HYPERLINK(CONCATENATE("https://www.saflax.de/0-WVK-Retail/Bilder-Pictures/SAFLAX-",'Basis-Tabelle-Samen'!N203,"-",'Basis-Tabelle-Samen'!J203,"-garden-to-go-lite-greek.jpg")),
IF($C$1="Irisch - IE",HYPERLINK(CONCATENATE("https://www.saflax.de/0-WVK-Retail/Bilder-Pictures/SAFLAX-",'Basis-Tabelle-Samen'!N203,"-",'Basis-Tabelle-Samen'!J203,"-garden-to-go-lite-irish.jpg")),
IF($C$1="Isländisch - IS",HYPERLINK(CONCATENATE("https://www.saflax.de/0-WVK-Retail/Bilder-Pictures/SAFLAX-",'Basis-Tabelle-Samen'!N203,"-",'Basis-Tabelle-Samen'!J203,"-garden-to-go-lite-icelandic.jpg")),
IF($C$1="Italienisch - IT",HYPERLINK(CONCATENATE("https://www.saflax.de/0-WVK-Retail/Bilder-Pictures/SAFLAX-",'Basis-Tabelle-Samen'!N203,"-",'Basis-Tabelle-Samen'!J203,"-garden-to-go-lite-italian.jpg")),
IF($C$1="Japanisch - JP",HYPERLINK(CONCATENATE("https://www.saflax.de/0-WVK-Retail/Bilder-Pictures/SAFLAX-",'Basis-Tabelle-Samen'!N203,"-",'Basis-Tabelle-Samen'!J203,"-garden-to-go-lite-japanese.jpg")),
IF($C$1="Kroatisch - HR",HYPERLINK(CONCATENATE("https://www.saflax.de/0-WVK-Retail/Bilder-Pictures/SAFLAX-",'Basis-Tabelle-Samen'!N203,"-",'Basis-Tabelle-Samen'!J203,"-garden-to-go-lite-croatian.jpg")),
IF($C$1="Lettisch - LV",HYPERLINK(CONCATENATE("https://www.saflax.de/0-WVK-Retail/Bilder-Pictures/SAFLAX-",'Basis-Tabelle-Samen'!N203,"-",'Basis-Tabelle-Samen'!J203,"-garden-to-go-lite-latvian.jpg")),
IF($C$1="Litauisch - LT",HYPERLINK(CONCATENATE("https://www.saflax.de/0-WVK-Retail/Bilder-Pictures/SAFLAX-",'Basis-Tabelle-Samen'!N203,"-",'Basis-Tabelle-Samen'!J203,"-garden-to-go-lite-lithuanian.jpg")),
IF($C$1="Maltesisch - MT",HYPERLINK(CONCATENATE("https://www.saflax.de/0-WVK-Retail/Bilder-Pictures/SAFLAX-",'Basis-Tabelle-Samen'!N203,"-",'Basis-Tabelle-Samen'!J203,"-garden-to-go-lite-maltese.jpg")),
IF($C$1="Niederländisch - NL",HYPERLINK(CONCATENATE("https://www.saflax.de/0-WVK-Retail/Bilder-Pictures/SAFLAX-",'Basis-Tabelle-Samen'!N203,"-",'Basis-Tabelle-Samen'!J203,"-garden-to-go-lite-dutch.jpg")),
IF($C$1="Norwegisch - NO",HYPERLINK(CONCATENATE("https://www.saflax.de/0-WVK-Retail/Bilder-Pictures/SAFLAX-",'Basis-Tabelle-Samen'!N203,"-",'Basis-Tabelle-Samen'!J203,"-garden-to-go-lite-nowegian.jpg")),
IF($C$1="Polnisch - PL",HYPERLINK(CONCATENATE("https://www.saflax.de/0-WVK-Retail/Bilder-Pictures/SAFLAX-",'Basis-Tabelle-Samen'!N203,"-",'Basis-Tabelle-Samen'!J203,"-garden-to-go-lite-polish.jpg")),
IF($C$1="Portugiesisch - PT",HYPERLINK(CONCATENATE("https://www.saflax.de/0-WVK-Retail/Bilder-Pictures/SAFLAX-",'Basis-Tabelle-Samen'!N203,"-",'Basis-Tabelle-Samen'!J203,"-garden-to-go-lite-portuguese.jpg")),
IF($C$1="Rumänisch - RO",HYPERLINK(CONCATENATE("https://www.saflax.de/0-WVK-Retail/Bilder-Pictures/SAFLAX-",'Basis-Tabelle-Samen'!N203,"-",'Basis-Tabelle-Samen'!J203,"-garden-to-go-lite-romanian.jpg")),
IF($C$1="Schwedisch - SE",HYPERLINK(CONCATENATE("https://www.saflax.de/0-WVK-Retail/Bilder-Pictures/SAFLAX-",'Basis-Tabelle-Samen'!N203,"-",'Basis-Tabelle-Samen'!J203,"-garden-to-go-lite-swedish.jpg")),
IF($C$1="Slowakisch - SK",HYPERLINK(CONCATENATE("https://www.saflax.de/0-WVK-Retail/Bilder-Pictures/SAFLAX-",'Basis-Tabelle-Samen'!N203,"-",'Basis-Tabelle-Samen'!J203,"-garden-to-go-lite-slovak.jpg")),
IF($C$1="Slowenisch - SI",HYPERLINK(CONCATENATE("https://www.saflax.de/0-WVK-Retail/Bilder-Pictures/SAFLAX-",'Basis-Tabelle-Samen'!N203,"-",'Basis-Tabelle-Samen'!J203,"-garden-to-go-lite-slovenian.jpg")),
IF($C$1="Spanisch - ES",HYPERLINK(CONCATENATE("https://www.saflax.de/0-WVK-Retail/Bilder-Pictures/SAFLAX-",'Basis-Tabelle-Samen'!N203,"-",'Basis-Tabelle-Samen'!J203,"-garden-to-go-lite-spanish.jpg")),
IF($C$1="Tschechisch - CZ",HYPERLINK(CONCATENATE("https://www.saflax.de/0-WVK-Retail/Bilder-Pictures/SAFLAX-",'Basis-Tabelle-Samen'!N203,"-",'Basis-Tabelle-Samen'!J203,"-garden-to-go-lite-czech.jpg")),
IF($C$1="Türkisch - TR",HYPERLINK(CONCATENATE("https://www.saflax.de/0-WVK-Retail/Bilder-Pictures/SAFLAX-",'Basis-Tabelle-Samen'!N203,"-",'Basis-Tabelle-Samen'!J203,"-garden-to-go-lite-turkish.jpg")),
IF($C$1="Ungarisch - HU",HYPERLINK(CONCATENATE("https://www.saflax.de/0-WVK-Retail/Bilder-Pictures/SAFLAX-",'Basis-Tabelle-Samen'!N203,"-",'Basis-Tabelle-Samen'!J203,"-garden-to-go-lite-hungarian.jpg")),
" ACHTUNG")))))))))))))))))))))))))))))</f>
        <v>https://www.saflax.de/0-WVK-Retail/Bilder-Pictures/SAFLAX-85315-melissa-officinalis-garden-to-go-lite-english.jpg</v>
      </c>
      <c r="AO204" s="330" t="str">
        <f>IF(J204&lt;1,"",
IF($C$1="Bulgarisch - BG",HYPERLINK(CONCATENATE("https://www.saflax.de/0-WVK-Retail/Bilder-Pictures/SAFLAX-",'Basis-Tabelle-Samen'!Q203,"-",'Basis-Tabelle-Samen'!J203,"-garden-to-go-bulgarian.jpg")),
IF($C$1="Dänisch - DK",HYPERLINK(CONCATENATE("https://www.saflax.de/0-WVK-Retail/Bilder-Pictures/SAFLAX-",'Basis-Tabelle-Samen'!Q203,"-",'Basis-Tabelle-Samen'!J203,"-garden-to-go-danish.jpg")),
IF($C$1="Deutsch - DE",HYPERLINK(CONCATENATE("https://www.saflax.de/0-WVK-Retail/Bilder-Pictures/SAFLAX-",'Basis-Tabelle-Samen'!Q203,"-",'Basis-Tabelle-Samen'!J203,"-garden-to-go-german.jpg")),
IF($C$1="Englisch - UK",HYPERLINK(CONCATENATE("https://www.saflax.de/0-WVK-Retail/Bilder-Pictures/SAFLAX-",'Basis-Tabelle-Samen'!Q203,"-",'Basis-Tabelle-Samen'!J203,"-garden-to-go-english.jpg")),
IF($C$1="Estnisch - EE",HYPERLINK(CONCATENATE("https://www.saflax.de/0-WVK-Retail/Bilder-Pictures/SAFLAX-",'Basis-Tabelle-Samen'!Q203,"-",'Basis-Tabelle-Samen'!J203,"-garden-to-go-estonian.jpg")),
IF($C$1="Finnisch - FI",HYPERLINK(CONCATENATE("https://www.saflax.de/0-WVK-Retail/Bilder-Pictures/SAFLAX-",'Basis-Tabelle-Samen'!Q203,"-",'Basis-Tabelle-Samen'!J203,"-garden-to-go-finnish.jpg")),
IF($C$1="Französisch - FR",HYPERLINK(CONCATENATE("https://www.saflax.de/0-WVK-Retail/Bilder-Pictures/SAFLAX-",'Basis-Tabelle-Samen'!Q203,"-",'Basis-Tabelle-Samen'!J203,"-garden-to-go-french.jpg")),
IF($C$1="Griechisch - GR",HYPERLINK(CONCATENATE("https://www.saflax.de/0-WVK-Retail/Bilder-Pictures/SAFLAX-",'Basis-Tabelle-Samen'!Q203,"-",'Basis-Tabelle-Samen'!J203,"-garden-to-go-greek.jpg")),
IF($C$1="Irisch - IE",HYPERLINK(CONCATENATE("https://www.saflax.de/0-WVK-Retail/Bilder-Pictures/SAFLAX-",'Basis-Tabelle-Samen'!Q203,"-",'Basis-Tabelle-Samen'!J203,"-garden-to-go-irish.jpg")),
IF($C$1="Isländisch - IS",HYPERLINK(CONCATENATE("https://www.saflax.de/0-WVK-Retail/Bilder-Pictures/SAFLAX-",'Basis-Tabelle-Samen'!Q203,"-",'Basis-Tabelle-Samen'!J203,"-garden-to-go-icelandic.jpg")),
IF($C$1="Italienisch - IT",HYPERLINK(CONCATENATE("https://www.saflax.de/0-WVK-Retail/Bilder-Pictures/SAFLAX-",'Basis-Tabelle-Samen'!Q203,"-",'Basis-Tabelle-Samen'!J203,"-garden-to-go-italian.jpg")),
IF($C$1="Japanisch - JP",HYPERLINK(CONCATENATE("https://www.saflax.de/0-WVK-Retail/Bilder-Pictures/SAFLAX-",'Basis-Tabelle-Samen'!Q203,"-",'Basis-Tabelle-Samen'!J203,"-garden-to-go-japanese.jpg")),
IF($C$1="Kroatisch - HR",HYPERLINK(CONCATENATE("https://www.saflax.de/0-WVK-Retail/Bilder-Pictures/SAFLAX-",'Basis-Tabelle-Samen'!Q203,"-",'Basis-Tabelle-Samen'!J203,"-garden-to-go-croatian.jpg")),
IF($C$1="Lettisch - LV",HYPERLINK(CONCATENATE("https://www.saflax.de/0-WVK-Retail/Bilder-Pictures/SAFLAX-",'Basis-Tabelle-Samen'!Q203,"-",'Basis-Tabelle-Samen'!J203,"-garden-to-go-latvian.jpg")),
IF($C$1="Litauisch - LT",HYPERLINK(CONCATENATE("https://www.saflax.de/0-WVK-Retail/Bilder-Pictures/SAFLAX-",'Basis-Tabelle-Samen'!Q203,"-",'Basis-Tabelle-Samen'!J203,"-garden-to-go-lithuanian.jpg")),
IF($C$1="Maltesisch - MT",HYPERLINK(CONCATENATE("https://www.saflax.de/0-WVK-Retail/Bilder-Pictures/SAFLAX-",'Basis-Tabelle-Samen'!Q203,"-",'Basis-Tabelle-Samen'!J203,"-garden-to-go-maltese.jpg")),
IF($C$1="Niederländisch - NL",HYPERLINK(CONCATENATE("https://www.saflax.de/0-WVK-Retail/Bilder-Pictures/SAFLAX-",'Basis-Tabelle-Samen'!Q203,"-",'Basis-Tabelle-Samen'!J203,"-garden-to-go-dutch.jpg")),
IF($C$1="Norwegisch - NO",HYPERLINK(CONCATENATE("https://www.saflax.de/0-WVK-Retail/Bilder-Pictures/SAFLAX-",'Basis-Tabelle-Samen'!Q203,"-",'Basis-Tabelle-Samen'!J203,"-garden-to-go-nowegian.jpg")),
IF($C$1="Polnisch - PL",HYPERLINK(CONCATENATE("https://www.saflax.de/0-WVK-Retail/Bilder-Pictures/SAFLAX-",'Basis-Tabelle-Samen'!Q203,"-",'Basis-Tabelle-Samen'!J203,"-garden-to-go-polish.jpg")),
IF($C$1="Portugiesisch - PT",HYPERLINK(CONCATENATE("https://www.saflax.de/0-WVK-Retail/Bilder-Pictures/SAFLAX-",'Basis-Tabelle-Samen'!Q203,"-",'Basis-Tabelle-Samen'!J203,"-garden-to-go-portuguese.jpg")),
IF($C$1="Rumänisch - RO",HYPERLINK(CONCATENATE("https://www.saflax.de/0-WVK-Retail/Bilder-Pictures/SAFLAX-",'Basis-Tabelle-Samen'!Q203,"-",'Basis-Tabelle-Samen'!J203,"-garden-to-go-romanian.jpg")),
IF($C$1="Schwedisch - SE",HYPERLINK(CONCATENATE("https://www.saflax.de/0-WVK-Retail/Bilder-Pictures/SAFLAX-",'Basis-Tabelle-Samen'!Q203,"-",'Basis-Tabelle-Samen'!J203,"-garden-to-go-swedish.jpg")),
IF($C$1="Slowakisch - SK",HYPERLINK(CONCATENATE("https://www.saflax.de/0-WVK-Retail/Bilder-Pictures/SAFLAX-",'Basis-Tabelle-Samen'!Q203,"-",'Basis-Tabelle-Samen'!J203,"-garden-to-go-slovak.jpg")),
IF($C$1="Slowenisch - SI",HYPERLINK(CONCATENATE("https://www.saflax.de/0-WVK-Retail/Bilder-Pictures/SAFLAX-",'Basis-Tabelle-Samen'!Q203,"-",'Basis-Tabelle-Samen'!J203,"-garden-to-go-slovenian.jpg")),
IF($C$1="Spanisch - ES",HYPERLINK(CONCATENATE("https://www.saflax.de/0-WVK-Retail/Bilder-Pictures/SAFLAX-",'Basis-Tabelle-Samen'!Q203,"-",'Basis-Tabelle-Samen'!J203,"-garden-to-go-spanish.jpg")),
IF($C$1="Tschechisch - CZ",HYPERLINK(CONCATENATE("https://www.saflax.de/0-WVK-Retail/Bilder-Pictures/SAFLAX-",'Basis-Tabelle-Samen'!Q203,"-",'Basis-Tabelle-Samen'!J203,"-garden-to-go-czech.jpg")),
IF($C$1="Türkisch - TR",HYPERLINK(CONCATENATE("https://www.saflax.de/0-WVK-Retail/Bilder-Pictures/SAFLAX-",'Basis-Tabelle-Samen'!Q203,"-",'Basis-Tabelle-Samen'!J203,"-garden-to-go-turkish.jpg")),
IF($C$1="Ungarisch - HU",HYPERLINK(CONCATENATE("https://www.saflax.de/0-WVK-Retail/Bilder-Pictures/SAFLAX-",'Basis-Tabelle-Samen'!Q203,"-",'Basis-Tabelle-Samen'!J203,"-garden-to-go-hungarian.jpg")),
" ACHTUNG")))))))))))))))))))))))))))))</f>
        <v>https://www.saflax.de/0-WVK-Retail/Bilder-Pictures/SAFLAX-55315-melissa-officinalis-garden-to-go-english.jpg</v>
      </c>
      <c r="AP204" s="330" t="str">
        <f>IF(K204&lt;1,"",
IF($C$1="Bulgarisch - BG",HYPERLINK(CONCATENATE("https://www.saflax.de/0-WVK-Retail/Bilder-Pictures/SAFLAX-",'Basis-Tabelle-Samen'!T203,"-",'Basis-Tabelle-Samen'!J203,"-cultivation-set-bulgarian.jpg")),
IF($C$1="Dänisch - DK",HYPERLINK(CONCATENATE("https://www.saflax.de/0-WVK-Retail/Bilder-Pictures/SAFLAX-",'Basis-Tabelle-Samen'!T203,"-",'Basis-Tabelle-Samen'!J203,"-cultivation-set-danish.jpg")),
IF($C$1="Deutsch - DE",HYPERLINK(CONCATENATE("https://www.saflax.de/0-WVK-Retail/Bilder-Pictures/SAFLAX-",'Basis-Tabelle-Samen'!T203,"-",'Basis-Tabelle-Samen'!J203,"-cultivation-set-german.jpg")),
IF($C$1="Englisch - UK",HYPERLINK(CONCATENATE("https://www.saflax.de/0-WVK-Retail/Bilder-Pictures/SAFLAX-",'Basis-Tabelle-Samen'!T203,"-",'Basis-Tabelle-Samen'!J203,"-cultivation-set-english.jpg")),
IF($C$1="Estnisch - EE",HYPERLINK(CONCATENATE("https://www.saflax.de/0-WVK-Retail/Bilder-Pictures/SAFLAX-",'Basis-Tabelle-Samen'!T203,"-",'Basis-Tabelle-Samen'!J203,"-cultivation-set-estonian.jpg")),
IF($C$1="Finnisch - FI",HYPERLINK(CONCATENATE("https://www.saflax.de/0-WVK-Retail/Bilder-Pictures/SAFLAX-",'Basis-Tabelle-Samen'!T203,"-",'Basis-Tabelle-Samen'!J203,"-cultivation-set-finnish.jpg")),
IF($C$1="Französisch - FR",HYPERLINK(CONCATENATE("https://www.saflax.de/0-WVK-Retail/Bilder-Pictures/SAFLAX-",'Basis-Tabelle-Samen'!T203,"-",'Basis-Tabelle-Samen'!J203,"-cultivation-set-french.jpg")),
IF($C$1="Griechisch - GR",HYPERLINK(CONCATENATE("https://www.saflax.de/0-WVK-Retail/Bilder-Pictures/SAFLAX-",'Basis-Tabelle-Samen'!T203,"-",'Basis-Tabelle-Samen'!J203,"-cultivation-set-greek.jpg")),
IF($C$1="Irisch - IE",HYPERLINK(CONCATENATE("https://www.saflax.de/0-WVK-Retail/Bilder-Pictures/SAFLAX-",'Basis-Tabelle-Samen'!T203,"-",'Basis-Tabelle-Samen'!J203,"-cultivation-set-irish.jpg")),
IF($C$1="Isländisch - IS",HYPERLINK(CONCATENATE("https://www.saflax.de/0-WVK-Retail/Bilder-Pictures/SAFLAX-",'Basis-Tabelle-Samen'!T203,"-",'Basis-Tabelle-Samen'!J203,"-cultivation-set-icelandic.jpg")),
IF($C$1="Italienisch - IT",HYPERLINK(CONCATENATE("https://www.saflax.de/0-WVK-Retail/Bilder-Pictures/SAFLAX-",'Basis-Tabelle-Samen'!T203,"-",'Basis-Tabelle-Samen'!J203,"-cultivation-set-italian.jpg")),
IF($C$1="Japanisch - JP",HYPERLINK(CONCATENATE("https://www.saflax.de/0-WVK-Retail/Bilder-Pictures/SAFLAX-",'Basis-Tabelle-Samen'!T203,"-",'Basis-Tabelle-Samen'!J203,"-cultivation-set-japanese.jpg")),
IF($C$1="Kroatisch - HR",HYPERLINK(CONCATENATE("https://www.saflax.de/0-WVK-Retail/Bilder-Pictures/SAFLAX-",'Basis-Tabelle-Samen'!T203,"-",'Basis-Tabelle-Samen'!J203,"-cultivation-set-croatian.jpg")),
IF($C$1="Lettisch - LV",HYPERLINK(CONCATENATE("https://www.saflax.de/0-WVK-Retail/Bilder-Pictures/SAFLAX-",'Basis-Tabelle-Samen'!T203,"-",'Basis-Tabelle-Samen'!J203,"-cultivation-set-latvian.jpg")),
IF($C$1="Litauisch - LT",HYPERLINK(CONCATENATE("https://www.saflax.de/0-WVK-Retail/Bilder-Pictures/SAFLAX-",'Basis-Tabelle-Samen'!T203,"-",'Basis-Tabelle-Samen'!J203,"-cultivation-set-lithuanian.jpg")),
IF($C$1="Maltesisch - MT",HYPERLINK(CONCATENATE("https://www.saflax.de/0-WVK-Retail/Bilder-Pictures/SAFLAX-",'Basis-Tabelle-Samen'!T203,"-",'Basis-Tabelle-Samen'!J203,"-cultivation-set-maltese.jpg")),
IF($C$1="Niederländisch - NL",HYPERLINK(CONCATENATE("https://www.saflax.de/0-WVK-Retail/Bilder-Pictures/SAFLAX-",'Basis-Tabelle-Samen'!T203,"-",'Basis-Tabelle-Samen'!J203,"-cultivation-set-dutch.jpg")),
IF($C$1="Norwegisch - NO",HYPERLINK(CONCATENATE("https://www.saflax.de/0-WVK-Retail/Bilder-Pictures/SAFLAX-",'Basis-Tabelle-Samen'!T203,"-",'Basis-Tabelle-Samen'!J203,"-cultivation-set-nowegian.jpg")),
IF($C$1="Polnisch - PL",HYPERLINK(CONCATENATE("https://www.saflax.de/0-WVK-Retail/Bilder-Pictures/SAFLAX-",'Basis-Tabelle-Samen'!T203,"-",'Basis-Tabelle-Samen'!J203,"-cultivation-set-polish.jpg")),
IF($C$1="Portugiesisch - PT",HYPERLINK(CONCATENATE("https://www.saflax.de/0-WVK-Retail/Bilder-Pictures/SAFLAX-",'Basis-Tabelle-Samen'!T203,"-",'Basis-Tabelle-Samen'!J203,"-cultivation-set-portuguese.jpg")),
IF($C$1="Rumänisch - RO",HYPERLINK(CONCATENATE("https://www.saflax.de/0-WVK-Retail/Bilder-Pictures/SAFLAX-",'Basis-Tabelle-Samen'!T203,"-",'Basis-Tabelle-Samen'!J203,"-cultivation-set-romanian.jpg")),
IF($C$1="Schwedisch - SE",HYPERLINK(CONCATENATE("https://www.saflax.de/0-WVK-Retail/Bilder-Pictures/SAFLAX-",'Basis-Tabelle-Samen'!T203,"-",'Basis-Tabelle-Samen'!J203,"-cultivation-set-swedish.jpg")),
IF($C$1="Slowakisch - SK",HYPERLINK(CONCATENATE("https://www.saflax.de/0-WVK-Retail/Bilder-Pictures/SAFLAX-",'Basis-Tabelle-Samen'!T203,"-",'Basis-Tabelle-Samen'!J203,"-cultivation-set-slovak.jpg")),
IF($C$1="Slowenisch - SI",HYPERLINK(CONCATENATE("https://www.saflax.de/0-WVK-Retail/Bilder-Pictures/SAFLAX-",'Basis-Tabelle-Samen'!T203,"-",'Basis-Tabelle-Samen'!J203,"-cultivation-set-slovenian.jpg")),
IF($C$1="Spanisch - ES",HYPERLINK(CONCATENATE("https://www.saflax.de/0-WVK-Retail/Bilder-Pictures/SAFLAX-",'Basis-Tabelle-Samen'!T203,"-",'Basis-Tabelle-Samen'!J203,"-cultivation-set-spanish.jpg")),
IF($C$1="Tschechisch - CZ",HYPERLINK(CONCATENATE("https://www.saflax.de/0-WVK-Retail/Bilder-Pictures/SAFLAX-",'Basis-Tabelle-Samen'!T203,"-",'Basis-Tabelle-Samen'!J203,"-cultivation-set-czech.jpg")),
IF($C$1="Türkisch - TR",HYPERLINK(CONCATENATE("https://www.saflax.de/0-WVK-Retail/Bilder-Pictures/SAFLAX-",'Basis-Tabelle-Samen'!T203,"-",'Basis-Tabelle-Samen'!J203,"-cultivation-set-turkish.jpg")),
IF($C$1="Ungarisch - HU",HYPERLINK(CONCATENATE("https://www.saflax.de/0-WVK-Retail/Bilder-Pictures/SAFLAX-",'Basis-Tabelle-Samen'!T203,"-",'Basis-Tabelle-Samen'!J203,"-cultivation-set-hungarian.jpg")),
" ACHTUNG")))))))))))))))))))))))))))))</f>
        <v>https://www.saflax.de/0-WVK-Retail/Bilder-Pictures/SAFLAX-35315-melissa-officinalis-cultivation-set-english.jpg</v>
      </c>
      <c r="AQ204" s="330" t="str">
        <f>IF(L204&lt;1,"",
IF($C$1="Bulgarisch - BG",HYPERLINK(CONCATENATE("https://www.saflax.de/0-WVK-Retail/Bilder-Pictures/SAFLAX-",'Basis-Tabelle-Samen'!W203,"-",'Basis-Tabelle-Samen'!J203,"-garden-in-the-bag-bulgarian.jpg")),
IF($C$1="Dänisch - DK",HYPERLINK(CONCATENATE("https://www.saflax.de/0-WVK-Retail/Bilder-Pictures/SAFLAX-",'Basis-Tabelle-Samen'!W203,"-",'Basis-Tabelle-Samen'!J203,"-garden-in-the-bag-danish.jpg")),
IF($C$1="Deutsch - DE",HYPERLINK(CONCATENATE("https://www.saflax.de/0-WVK-Retail/Bilder-Pictures/SAFLAX-",'Basis-Tabelle-Samen'!W203,"-",'Basis-Tabelle-Samen'!J203,"-garden-in-the-bag-german.jpg")),
IF($C$1="Englisch - UK",HYPERLINK(CONCATENATE("https://www.saflax.de/0-WVK-Retail/Bilder-Pictures/SAFLAX-",'Basis-Tabelle-Samen'!W203,"-",'Basis-Tabelle-Samen'!J203,"-garden-in-the-bag-english.jpg")),
IF($C$1="Estnisch - EE",HYPERLINK(CONCATENATE("https://www.saflax.de/0-WVK-Retail/Bilder-Pictures/SAFLAX-",'Basis-Tabelle-Samen'!W203,"-",'Basis-Tabelle-Samen'!J203,"-garden-in-the-bag-estonian.jpg")),
IF($C$1="Finnisch - FI",HYPERLINK(CONCATENATE("https://www.saflax.de/0-WVK-Retail/Bilder-Pictures/SAFLAX-",'Basis-Tabelle-Samen'!W203,"-",'Basis-Tabelle-Samen'!J203,"-garden-in-the-bag-finnish.jpg")),
IF($C$1="Französisch - FR",HYPERLINK(CONCATENATE("https://www.saflax.de/0-WVK-Retail/Bilder-Pictures/SAFLAX-",'Basis-Tabelle-Samen'!W203,"-",'Basis-Tabelle-Samen'!J203,"-garden-in-the-bag-french.jpg")),
IF($C$1="Griechisch - GR",HYPERLINK(CONCATENATE("https://www.saflax.de/0-WVK-Retail/Bilder-Pictures/SAFLAX-",'Basis-Tabelle-Samen'!W203,"-",'Basis-Tabelle-Samen'!J203,"-garden-in-the-bag-greek.jpg")),
IF($C$1="Irisch - IE",HYPERLINK(CONCATENATE("https://www.saflax.de/0-WVK-Retail/Bilder-Pictures/SAFLAX-",'Basis-Tabelle-Samen'!W203,"-",'Basis-Tabelle-Samen'!J203,"-garden-in-the-bag-irish.jpg")),
IF($C$1="Isländisch - IS",HYPERLINK(CONCATENATE("https://www.saflax.de/0-WVK-Retail/Bilder-Pictures/SAFLAX-",'Basis-Tabelle-Samen'!W203,"-",'Basis-Tabelle-Samen'!J203,"-garden-in-the-bag-icelandic.jpg")),
IF($C$1="Italienisch - IT",HYPERLINK(CONCATENATE("https://www.saflax.de/0-WVK-Retail/Bilder-Pictures/SAFLAX-",'Basis-Tabelle-Samen'!W203,"-",'Basis-Tabelle-Samen'!J203,"-garden-in-the-bag-italian.jpg")),
IF($C$1="Japanisch - JP",HYPERLINK(CONCATENATE("https://www.saflax.de/0-WVK-Retail/Bilder-Pictures/SAFLAX-",'Basis-Tabelle-Samen'!W203,"-",'Basis-Tabelle-Samen'!J203,"-garden-in-the-bag-japanese.jpg")),
IF($C$1="Kroatisch - HR",HYPERLINK(CONCATENATE("https://www.saflax.de/0-WVK-Retail/Bilder-Pictures/SAFLAX-",'Basis-Tabelle-Samen'!W203,"-",'Basis-Tabelle-Samen'!J203,"-garden-in-the-bag-croatian.jpg")),
IF($C$1="Lettisch - LV",HYPERLINK(CONCATENATE("https://www.saflax.de/0-WVK-Retail/Bilder-Pictures/SAFLAX-",'Basis-Tabelle-Samen'!W203,"-",'Basis-Tabelle-Samen'!J203,"-garden-in-the-bag-latvian.jpg")),
IF($C$1="Litauisch - LT",HYPERLINK(CONCATENATE("https://www.saflax.de/0-WVK-Retail/Bilder-Pictures/SAFLAX-",'Basis-Tabelle-Samen'!W203,"-",'Basis-Tabelle-Samen'!J203,"-garden-in-the-bag-lithuanian.jpg")),
IF($C$1="Maltesisch - MT",HYPERLINK(CONCATENATE("https://www.saflax.de/0-WVK-Retail/Bilder-Pictures/SAFLAX-",'Basis-Tabelle-Samen'!W203,"-",'Basis-Tabelle-Samen'!J203,"-garden-in-the-bag-maltese.jpg")),
IF($C$1="Niederländisch - NL",HYPERLINK(CONCATENATE("https://www.saflax.de/0-WVK-Retail/Bilder-Pictures/SAFLAX-",'Basis-Tabelle-Samen'!W203,"-",'Basis-Tabelle-Samen'!J203,"-garden-in-the-bag-dutch.jpg")),
IF($C$1="Norwegisch - NO",HYPERLINK(CONCATENATE("https://www.saflax.de/0-WVK-Retail/Bilder-Pictures/SAFLAX-",'Basis-Tabelle-Samen'!W203,"-",'Basis-Tabelle-Samen'!J203,"-garden-in-the-bag-nowegian.jpg")),
IF($C$1="Polnisch - PL",HYPERLINK(CONCATENATE("https://www.saflax.de/0-WVK-Retail/Bilder-Pictures/SAFLAX-",'Basis-Tabelle-Samen'!W203,"-",'Basis-Tabelle-Samen'!J203,"-garden-in-the-bag-polish.jpg")),
IF($C$1="Portugiesisch - PT",HYPERLINK(CONCATENATE("https://www.saflax.de/0-WVK-Retail/Bilder-Pictures/SAFLAX-",'Basis-Tabelle-Samen'!W203,"-",'Basis-Tabelle-Samen'!J203,"-garden-in-the-bag-portuguese.jpg")),
IF($C$1="Rumänisch - RO",HYPERLINK(CONCATENATE("https://www.saflax.de/0-WVK-Retail/Bilder-Pictures/SAFLAX-",'Basis-Tabelle-Samen'!W203,"-",'Basis-Tabelle-Samen'!J203,"-garden-in-the-bag-romanian.jpg")),
IF($C$1="Schwedisch - SE",HYPERLINK(CONCATENATE("https://www.saflax.de/0-WVK-Retail/Bilder-Pictures/SAFLAX-",'Basis-Tabelle-Samen'!W203,"-",'Basis-Tabelle-Samen'!J203,"-garden-in-the-bag-swedish.jpg")),
IF($C$1="Slowakisch - SK",HYPERLINK(CONCATENATE("https://www.saflax.de/0-WVK-Retail/Bilder-Pictures/SAFLAX-",'Basis-Tabelle-Samen'!W203,"-",'Basis-Tabelle-Samen'!J203,"-garden-in-the-bag-slovak.jpg")),
IF($C$1="Slowenisch - SI",HYPERLINK(CONCATENATE("https://www.saflax.de/0-WVK-Retail/Bilder-Pictures/SAFLAX-",'Basis-Tabelle-Samen'!W203,"-",'Basis-Tabelle-Samen'!J203,"-garden-in-the-bag-slovenian.jpg")),
IF($C$1="Spanisch - ES",HYPERLINK(CONCATENATE("https://www.saflax.de/0-WVK-Retail/Bilder-Pictures/SAFLAX-",'Basis-Tabelle-Samen'!W203,"-",'Basis-Tabelle-Samen'!J203,"-garden-in-the-bag-spanish.jpg")),
IF($C$1="Tschechisch - CZ",HYPERLINK(CONCATENATE("https://www.saflax.de/0-WVK-Retail/Bilder-Pictures/SAFLAX-",'Basis-Tabelle-Samen'!W203,"-",'Basis-Tabelle-Samen'!J203,"-garden-in-the-bag-czech.jpg")),
IF($C$1="Türkisch - TR",HYPERLINK(CONCATENATE("https://www.saflax.de/0-WVK-Retail/Bilder-Pictures/SAFLAX-",'Basis-Tabelle-Samen'!W203,"-",'Basis-Tabelle-Samen'!J203,"-garden-in-the-bag-turkish.jpg")),
IF($C$1="Ungarisch - HU",HYPERLINK(CONCATENATE("https://www.saflax.de/0-WVK-Retail/Bilder-Pictures/SAFLAX-",'Basis-Tabelle-Samen'!W203,"-",'Basis-Tabelle-Samen'!J203,"-garden-in-the-bag-hungarian.jpg")),
" ACHTUNG")))))))))))))))))))))))))))))</f>
        <v>https://www.saflax.de/0-WVK-Retail/Bilder-Pictures/SAFLAX-65315-melissa-officinalis-garden-in-the-bag-english.jpg</v>
      </c>
    </row>
    <row r="205" spans="1:43" ht="17.100000000000001" customHeight="1" x14ac:dyDescent="0.2">
      <c r="A205" s="318" t="str">
        <f>IF('Basis-Tabelle-Samen'!A211="","",IF($C$1="Deutsch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05" s="319" t="str">
        <f>'Basis-Tabelle-Samen'!I211</f>
        <v>Nigella sativa</v>
      </c>
      <c r="C205" s="316" t="str">
        <f>IF($C$1="Bulgarisch - BG",'Basis-Tabelle-Samen'!Z211,
IF($C$1="Dänisch - DK",'Basis-Tabelle-Samen'!AA211,
IF($C$1="Deutsch - DE",'Basis-Tabelle-Samen'!AB211,
IF($C$1="Englisch - UK",'Basis-Tabelle-Samen'!AC211,
IF($C$1="Estnisch - EE",'Basis-Tabelle-Samen'!AD211,
IF($C$1="Finnisch - FI",'Basis-Tabelle-Samen'!AE211,
IF($C$1="Französisch - FR",'Basis-Tabelle-Samen'!AF211,
IF($C$1="Griechisch - GR",'Basis-Tabelle-Samen'!AG211,
IF($C$1="Irisch - IE",'Basis-Tabelle-Samen'!AH211,
IF($C$1="Isländisch - IS",'Basis-Tabelle-Samen'!AI211,
IF($C$1="Italienisch - IT",'Basis-Tabelle-Samen'!AJ211,
IF($C$1="Japanisch - JP",'Basis-Tabelle-Samen'!AK211,
IF($C$1="Kroatisch - HR",'Basis-Tabelle-Samen'!AL211,
IF($C$1="Lettisch - LV",'Basis-Tabelle-Samen'!AM211,
IF($C$1="Litauisch - LT",'Basis-Tabelle-Samen'!AN211,
IF($C$1="Maltesisch - MT",'Basis-Tabelle-Samen'!AO211,
IF($C$1="Niederländisch - NL",'Basis-Tabelle-Samen'!AP211,
IF($C$1="Norwegisch - NO",'Basis-Tabelle-Samen'!AQ211,
IF($C$1="Polnisch - PL",'Basis-Tabelle-Samen'!AR211,
IF($C$1="Portugiesisch - PT",'Basis-Tabelle-Samen'!AS211,
IF($C$1="Rumänisch - RO",'Basis-Tabelle-Samen'!AT211,
IF($C$1="Schwedisch - SE",'Basis-Tabelle-Samen'!AU211,
IF($C$1="Slowakisch - SK",'Basis-Tabelle-Samen'!AV211,
IF($C$1="Slowenisch - SI",'Basis-Tabelle-Samen'!AW211,
IF($C$1="Spanisch - ES",'Basis-Tabelle-Samen'!AX211,
IF($C$1="Tschechisch - CZ",'Basis-Tabelle-Samen'!AY211,
IF($C$1="Türkisch - TR",'Basis-Tabelle-Samen'!AZ211,
IF($C$1="Ungarisch - HU",'Basis-Tabelle-Samen'!BA211,
" ACHTUNG"))))))))))))))))))))))))))))</f>
        <v>Organic - Black Cumin</v>
      </c>
      <c r="D205" s="320">
        <f>'Basis-Tabelle-Samen'!F211</f>
        <v>300</v>
      </c>
      <c r="E205" s="321" t="str">
        <f>'Basis-Tabelle-Samen'!H211</f>
        <v>7 %</v>
      </c>
      <c r="F205" s="322" t="str">
        <f>IF('Basis-Tabelle-Samen'!G211="","",'Basis-Tabelle-Samen'!G211)</f>
        <v>03</v>
      </c>
      <c r="G205" s="320">
        <f>'Basis-Tabelle-Samen'!C211</f>
        <v>15323</v>
      </c>
      <c r="H205" s="323">
        <f>'Basis-Tabelle-Samen'!D211</f>
        <v>4055473153230</v>
      </c>
      <c r="I205" s="324">
        <f>'Basis-Tabelle-Samen'!E211</f>
        <v>2.0499999999999998</v>
      </c>
      <c r="J205" s="325">
        <f t="shared" si="3"/>
        <v>12</v>
      </c>
      <c r="K205" s="326">
        <f>'Basis-Tabelle-Samen'!K211</f>
        <v>75323</v>
      </c>
      <c r="L205" s="323">
        <f>'Basis-Tabelle-Samen'!L211</f>
        <v>4055473753232</v>
      </c>
      <c r="M205" s="324">
        <f>'Basis-Tabelle-Samen'!M211</f>
        <v>2.4500000000000002</v>
      </c>
      <c r="N205" s="326">
        <f>IF(K205&lt;1,"",'3'!$I$15)</f>
        <v>15</v>
      </c>
      <c r="O205" s="327">
        <f>IF(K205&lt;1,"",'3'!$J$11)</f>
        <v>90</v>
      </c>
      <c r="P205" s="326">
        <f>'Basis-Tabelle-Samen'!N211</f>
        <v>85323</v>
      </c>
      <c r="Q205" s="323">
        <f>'Basis-Tabelle-Samen'!O211</f>
        <v>4055473853239</v>
      </c>
      <c r="R205" s="328">
        <f>'Basis-Tabelle-Samen'!P211</f>
        <v>3.75</v>
      </c>
      <c r="S205" s="326">
        <f>IF(R205&lt;1,"",'3'!$M$15)</f>
        <v>18</v>
      </c>
      <c r="T205" s="327">
        <f>IF(R205&lt;1,"",'3'!$N$11)</f>
        <v>72</v>
      </c>
      <c r="U205" s="326">
        <f>'Basis-Tabelle-Samen'!Q211</f>
        <v>55323</v>
      </c>
      <c r="V205" s="323">
        <f>'Basis-Tabelle-Samen'!R211</f>
        <v>4055473553238</v>
      </c>
      <c r="W205" s="324">
        <f>'Basis-Tabelle-Samen'!S211</f>
        <v>4.95</v>
      </c>
      <c r="X205" s="326">
        <f>IF(U205&lt;1,"",'3'!$Q$15)</f>
        <v>6</v>
      </c>
      <c r="Y205" s="327">
        <f>IF(U205&lt;1,"",'3'!$R$11)</f>
        <v>24</v>
      </c>
      <c r="Z205" s="326">
        <f>'Basis-Tabelle-Samen'!T211</f>
        <v>35323</v>
      </c>
      <c r="AA205" s="323">
        <f>'Basis-Tabelle-Samen'!U211</f>
        <v>4055473353234</v>
      </c>
      <c r="AB205" s="324">
        <f>'Basis-Tabelle-Samen'!V211</f>
        <v>6.75</v>
      </c>
      <c r="AC205" s="326">
        <f>IF(Z205&lt;1,"",'3'!$U$15)</f>
        <v>6</v>
      </c>
      <c r="AD205" s="327">
        <f>IF(Z205&lt;1,"",'3'!$V$11)</f>
        <v>24</v>
      </c>
      <c r="AE205" s="326">
        <f>'Basis-Tabelle-Samen'!W211</f>
        <v>65323</v>
      </c>
      <c r="AF205" s="323">
        <f>'Basis-Tabelle-Samen'!X211</f>
        <v>4055473653235</v>
      </c>
      <c r="AG205" s="324">
        <f>'Basis-Tabelle-Samen'!Y211</f>
        <v>2.95</v>
      </c>
      <c r="AH205" s="326">
        <f>IF(AE205&lt;1,"",'3'!$Y$15)</f>
        <v>8</v>
      </c>
      <c r="AI205" s="327">
        <f>IF(AE205&lt;1,"",'3'!$Z$11)</f>
        <v>64</v>
      </c>
      <c r="AJ205" s="315"/>
      <c r="AK205" s="316" t="str">
        <f>IF(G205&lt;1,"",
IF($C$1="Bulgarisch - BG",HYPERLINK(CONCATENATE("https://www.saflax.de/0-WVK-Retail/Bilder-Pictures/SAFLAX-",'Basis-Tabelle-Samen'!C211,"-",'Basis-Tabelle-Samen'!J211,"-seed-package-front-cr-bulgarian.jpg")),
IF($C$1="Dänisch - DK",HYPERLINK(CONCATENATE("https://www.saflax.de/0-WVK-Retail/Bilder-Pictures/SAFLAX-",'Basis-Tabelle-Samen'!C211,"-",'Basis-Tabelle-Samen'!J211,"-seed-package-front-cr-danish.jpg")),
IF($C$1="Deutsch - DE",HYPERLINK(CONCATENATE("https://www.saflax.de/0-WVK-Retail/Bilder-Pictures/SAFLAX-",'Basis-Tabelle-Samen'!C211,"-",'Basis-Tabelle-Samen'!J211,"-seed-package-front-cr-german.jpg")),
IF($C$1="Englisch - UK",HYPERLINK(CONCATENATE("https://www.saflax.de/0-WVK-Retail/Bilder-Pictures/SAFLAX-",'Basis-Tabelle-Samen'!C211,"-",'Basis-Tabelle-Samen'!J211,"-seed-package-front-cr-english.jpg")),
IF($C$1="Estnisch - EE",HYPERLINK(CONCATENATE("https://www.saflax.de/0-WVK-Retail/Bilder-Pictures/SAFLAX-",'Basis-Tabelle-Samen'!C211,"-",'Basis-Tabelle-Samen'!J211,"-seed-package-front-cr-estonian.jpg")),
IF($C$1="Finnisch - FI",HYPERLINK(CONCATENATE("https://www.saflax.de/0-WVK-Retail/Bilder-Pictures/SAFLAX-",'Basis-Tabelle-Samen'!C211,"-",'Basis-Tabelle-Samen'!J211,"-seed-package-front-cr-finnish.jpg")),
IF($C$1="Französisch - FR",HYPERLINK(CONCATENATE("https://www.saflax.de/0-WVK-Retail/Bilder-Pictures/SAFLAX-",'Basis-Tabelle-Samen'!C211,"-",'Basis-Tabelle-Samen'!J211,"-seed-package-front-cr-french.jpg")),
IF($C$1="Griechisch - GR",HYPERLINK(CONCATENATE("https://www.saflax.de/0-WVK-Retail/Bilder-Pictures/SAFLAX-",'Basis-Tabelle-Samen'!C211,"-",'Basis-Tabelle-Samen'!J211,"-seed-package-front-cr-greek.jpg")),
IF($C$1="Irisch - IE",HYPERLINK(CONCATENATE("https://www.saflax.de/0-WVK-Retail/Bilder-Pictures/SAFLAX-",'Basis-Tabelle-Samen'!C211,"-",'Basis-Tabelle-Samen'!J211,"-seed-package-front-cr-irish.jpg")),
IF($C$1="Isländisch - IS",HYPERLINK(CONCATENATE("https://www.saflax.de/0-WVK-Retail/Bilder-Pictures/SAFLAX-",'Basis-Tabelle-Samen'!C211,"-",'Basis-Tabelle-Samen'!J211,"-seed-package-front-cr-icelandic.jpg")),
IF($C$1="Italienisch - IT",HYPERLINK(CONCATENATE("https://www.saflax.de/0-WVK-Retail/Bilder-Pictures/SAFLAX-",'Basis-Tabelle-Samen'!C211,"-",'Basis-Tabelle-Samen'!J211,"-seed-package-front-cr-italian.jpg")),
IF($C$1="Japanisch - JP",HYPERLINK(CONCATENATE("https://www.saflax.de/0-WVK-Retail/Bilder-Pictures/SAFLAX-",'Basis-Tabelle-Samen'!C211,"-",'Basis-Tabelle-Samen'!J211,"-seed-package-front-cr-japanese.jpg")),
IF($C$1="Kroatisch - HR",HYPERLINK(CONCATENATE("https://www.saflax.de/0-WVK-Retail/Bilder-Pictures/SAFLAX-",'Basis-Tabelle-Samen'!C211,"-",'Basis-Tabelle-Samen'!J211,"-seed-package-front-cr-croatian.jpg")),
IF($C$1="Lettisch - LV",HYPERLINK(CONCATENATE("https://www.saflax.de/0-WVK-Retail/Bilder-Pictures/SAFLAX-",'Basis-Tabelle-Samen'!C211,"-",'Basis-Tabelle-Samen'!J211,"-seed-package-front-cr-latvian.jpg")),
IF($C$1="Litauisch - LT",HYPERLINK(CONCATENATE("https://www.saflax.de/0-WVK-Retail/Bilder-Pictures/SAFLAX-",'Basis-Tabelle-Samen'!C211,"-",'Basis-Tabelle-Samen'!J211,"-seed-package-front-cr-lithuanian.jpg")),
IF($C$1="Maltesisch - MT",HYPERLINK(CONCATENATE("https://www.saflax.de/0-WVK-Retail/Bilder-Pictures/SAFLAX-",'Basis-Tabelle-Samen'!C211,"-",'Basis-Tabelle-Samen'!J211,"-seed-package-front-cr-maltese.jpg")),
IF($C$1="Niederländisch - NL",HYPERLINK(CONCATENATE("https://www.saflax.de/0-WVK-Retail/Bilder-Pictures/SAFLAX-",'Basis-Tabelle-Samen'!C211,"-",'Basis-Tabelle-Samen'!J211,"-seed-package-front-cr-dutch.jpg")),
IF($C$1="Norwegisch - NO",HYPERLINK(CONCATENATE("https://www.saflax.de/0-WVK-Retail/Bilder-Pictures/SAFLAX-",'Basis-Tabelle-Samen'!C211,"-",'Basis-Tabelle-Samen'!J211,"-seed-package-front-cr-nowegian.jpg")),
IF($C$1="Polnisch - PL",HYPERLINK(CONCATENATE("https://www.saflax.de/0-WVK-Retail/Bilder-Pictures/SAFLAX-",'Basis-Tabelle-Samen'!C211,"-",'Basis-Tabelle-Samen'!J211,"-seed-package-front-cr-polish.jpg")),
IF($C$1="Portugiesisch - PT",HYPERLINK(CONCATENATE("https://www.saflax.de/0-WVK-Retail/Bilder-Pictures/SAFLAX-",'Basis-Tabelle-Samen'!C211,"-",'Basis-Tabelle-Samen'!J211,"-seed-package-front-cr-portuguese.jpg")),
IF($C$1="Rumänisch - RO",HYPERLINK(CONCATENATE("https://www.saflax.de/0-WVK-Retail/Bilder-Pictures/SAFLAX-",'Basis-Tabelle-Samen'!C211,"-",'Basis-Tabelle-Samen'!J211,"-seed-package-front-cr-romanian.jpg")),
IF($C$1="Schwedisch - SE",HYPERLINK(CONCATENATE("https://www.saflax.de/0-WVK-Retail/Bilder-Pictures/SAFLAX-",'Basis-Tabelle-Samen'!C211,"-",'Basis-Tabelle-Samen'!J211,"-seed-package-front-cr-swedish.jpg")),
IF($C$1="Slowakisch - SK",HYPERLINK(CONCATENATE("https://www.saflax.de/0-WVK-Retail/Bilder-Pictures/SAFLAX-",'Basis-Tabelle-Samen'!C211,"-",'Basis-Tabelle-Samen'!J211,"-seed-package-front-cr-slovak.jpg")),
IF($C$1="Slowenisch - SI",HYPERLINK(CONCATENATE("https://www.saflax.de/0-WVK-Retail/Bilder-Pictures/SAFLAX-",'Basis-Tabelle-Samen'!C211,"-",'Basis-Tabelle-Samen'!J211,"-seed-package-front-cr-slovenian.jpg")),
IF($C$1="Spanisch - ES",HYPERLINK(CONCATENATE("https://www.saflax.de/0-WVK-Retail/Bilder-Pictures/SAFLAX-",'Basis-Tabelle-Samen'!C211,"-",'Basis-Tabelle-Samen'!J211,"-seed-package-front-cr-spanish.jpg")),
IF($C$1="Tschechisch - CZ",HYPERLINK(CONCATENATE("https://www.saflax.de/0-WVK-Retail/Bilder-Pictures/SAFLAX-",'Basis-Tabelle-Samen'!C211,"-",'Basis-Tabelle-Samen'!J211,"-seed-package-front-cr-czech.jpg")),
IF($C$1="Türkisch - TR",HYPERLINK(CONCATENATE("https://www.saflax.de/0-WVK-Retail/Bilder-Pictures/SAFLAX-",'Basis-Tabelle-Samen'!C211,"-",'Basis-Tabelle-Samen'!J211,"-seed-package-front-cr-turkish.jpg")),
IF($C$1="Ungarisch - HU",HYPERLINK(CONCATENATE("https://www.saflax.de/0-WVK-Retail/Bilder-Pictures/SAFLAX-",'Basis-Tabelle-Samen'!C211,"-",'Basis-Tabelle-Samen'!J211,"-seed-package-front-cr-hungarian.jpg")),
" ACHTUNG")))))))))))))))))))))))))))))</f>
        <v>https://www.saflax.de/0-WVK-Retail/Bilder-Pictures/SAFLAX-15323-nigella-sativa-seed-package-front-cr-english.jpg</v>
      </c>
      <c r="AL205" s="330" t="str">
        <f>IF(G205&lt;1,"",
IF($C$1="Bulgarisch - BG",HYPERLINK(CONCATENATE("https://www.saflax.de/0-WVK-Retail/Bilder-Pictures/SAFLAX-",'Basis-Tabelle-Samen'!C211,"-",'Basis-Tabelle-Samen'!J211,"-seed-package-back-cr-bulgarian.jpg")),
IF($C$1="Dänisch - DK",HYPERLINK(CONCATENATE("https://www.saflax.de/0-WVK-Retail/Bilder-Pictures/SAFLAX-",'Basis-Tabelle-Samen'!C211,"-",'Basis-Tabelle-Samen'!J211,"-seed-package-back-cr-danish.jpg")),
IF($C$1="Deutsch - DE",HYPERLINK(CONCATENATE("https://www.saflax.de/0-WVK-Retail/Bilder-Pictures/SAFLAX-",'Basis-Tabelle-Samen'!C211,"-",'Basis-Tabelle-Samen'!J211,"-seed-package-back-cr-german.jpg")),
IF($C$1="Englisch - UK",HYPERLINK(CONCATENATE("https://www.saflax.de/0-WVK-Retail/Bilder-Pictures/SAFLAX-",'Basis-Tabelle-Samen'!C211,"-",'Basis-Tabelle-Samen'!J211,"-seed-package-back-cr-english.jpg")),
IF($C$1="Estnisch - EE",HYPERLINK(CONCATENATE("https://www.saflax.de/0-WVK-Retail/Bilder-Pictures/SAFLAX-",'Basis-Tabelle-Samen'!C211,"-",'Basis-Tabelle-Samen'!J211,"-seed-package-back-cr-estonian.jpg")),
IF($C$1="Finnisch - FI",HYPERLINK(CONCATENATE("https://www.saflax.de/0-WVK-Retail/Bilder-Pictures/SAFLAX-",'Basis-Tabelle-Samen'!C211,"-",'Basis-Tabelle-Samen'!J211,"-seed-package-back-cr-finnish.jpg")),
IF($C$1="Französisch - FR",HYPERLINK(CONCATENATE("https://www.saflax.de/0-WVK-Retail/Bilder-Pictures/SAFLAX-",'Basis-Tabelle-Samen'!C211,"-",'Basis-Tabelle-Samen'!J211,"-seed-package-back-cr-french.jpg")),
IF($C$1="Griechisch - GR",HYPERLINK(CONCATENATE("https://www.saflax.de/0-WVK-Retail/Bilder-Pictures/SAFLAX-",'Basis-Tabelle-Samen'!C211,"-",'Basis-Tabelle-Samen'!J211,"-seed-package-back-cr-greek.jpg")),
IF($C$1="Irisch - IE",HYPERLINK(CONCATENATE("https://www.saflax.de/0-WVK-Retail/Bilder-Pictures/SAFLAX-",'Basis-Tabelle-Samen'!C211,"-",'Basis-Tabelle-Samen'!J211,"-seed-package-back-cr-irish.jpg")),
IF($C$1="Isländisch - IS",HYPERLINK(CONCATENATE("https://www.saflax.de/0-WVK-Retail/Bilder-Pictures/SAFLAX-",'Basis-Tabelle-Samen'!C211,"-",'Basis-Tabelle-Samen'!J211,"-seed-package-back-cr-icelandic.jpg")),
IF($C$1="Italienisch - IT",HYPERLINK(CONCATENATE("https://www.saflax.de/0-WVK-Retail/Bilder-Pictures/SAFLAX-",'Basis-Tabelle-Samen'!C211,"-",'Basis-Tabelle-Samen'!J211,"-seed-package-back-cr-italian.jpg")),
IF($C$1="Japanisch - JP",HYPERLINK(CONCATENATE("https://www.saflax.de/0-WVK-Retail/Bilder-Pictures/SAFLAX-",'Basis-Tabelle-Samen'!C211,"-",'Basis-Tabelle-Samen'!J211,"-seed-package-back-cr-japanese.jpg")),
IF($C$1="Kroatisch - HR",HYPERLINK(CONCATENATE("https://www.saflax.de/0-WVK-Retail/Bilder-Pictures/SAFLAX-",'Basis-Tabelle-Samen'!C211,"-",'Basis-Tabelle-Samen'!J211,"-seed-package-back-cr-croatian.jpg")),
IF($C$1="Lettisch - LV",HYPERLINK(CONCATENATE("https://www.saflax.de/0-WVK-Retail/Bilder-Pictures/SAFLAX-",'Basis-Tabelle-Samen'!C211,"-",'Basis-Tabelle-Samen'!J211,"-seed-package-back-cr-latvian.jpg")),
IF($C$1="Litauisch - LT",HYPERLINK(CONCATENATE("https://www.saflax.de/0-WVK-Retail/Bilder-Pictures/SAFLAX-",'Basis-Tabelle-Samen'!C211,"-",'Basis-Tabelle-Samen'!J211,"-seed-package-back-cr-lithuanian.jpg")),
IF($C$1="Maltesisch - MT",HYPERLINK(CONCATENATE("https://www.saflax.de/0-WVK-Retail/Bilder-Pictures/SAFLAX-",'Basis-Tabelle-Samen'!C211,"-",'Basis-Tabelle-Samen'!J211,"-seed-package-back-cr-maltese.jpg")),
IF($C$1="Niederländisch - NL",HYPERLINK(CONCATENATE("https://www.saflax.de/0-WVK-Retail/Bilder-Pictures/SAFLAX-",'Basis-Tabelle-Samen'!C211,"-",'Basis-Tabelle-Samen'!J211,"-seed-package-back-cr-dutch.jpg")),
IF($C$1="Norwegisch - NO",HYPERLINK(CONCATENATE("https://www.saflax.de/0-WVK-Retail/Bilder-Pictures/SAFLAX-",'Basis-Tabelle-Samen'!C211,"-",'Basis-Tabelle-Samen'!J211,"-seed-package-back-cr-nowegian.jpg")),
IF($C$1="Polnisch - PL",HYPERLINK(CONCATENATE("https://www.saflax.de/0-WVK-Retail/Bilder-Pictures/SAFLAX-",'Basis-Tabelle-Samen'!C211,"-",'Basis-Tabelle-Samen'!J211,"-seed-package-back-cr-polish.jpg")),
IF($C$1="Portugiesisch - PT",HYPERLINK(CONCATENATE("https://www.saflax.de/0-WVK-Retail/Bilder-Pictures/SAFLAX-",'Basis-Tabelle-Samen'!C211,"-",'Basis-Tabelle-Samen'!J211,"-seed-package-back-cr-portuguese.jpg")),
IF($C$1="Rumänisch - RO",HYPERLINK(CONCATENATE("https://www.saflax.de/0-WVK-Retail/Bilder-Pictures/SAFLAX-",'Basis-Tabelle-Samen'!C211,"-",'Basis-Tabelle-Samen'!J211,"-seed-package-back-cr-romanian.jpg")),
IF($C$1="Schwedisch - SE",HYPERLINK(CONCATENATE("https://www.saflax.de/0-WVK-Retail/Bilder-Pictures/SAFLAX-",'Basis-Tabelle-Samen'!C211,"-",'Basis-Tabelle-Samen'!J211,"-seed-package-back-cr-swedish.jpg")),
IF($C$1="Slowakisch - SK",HYPERLINK(CONCATENATE("https://www.saflax.de/0-WVK-Retail/Bilder-Pictures/SAFLAX-",'Basis-Tabelle-Samen'!C211,"-",'Basis-Tabelle-Samen'!J211,"-seed-package-back-cr-slovak.jpg")),
IF($C$1="Slowenisch - SI",HYPERLINK(CONCATENATE("https://www.saflax.de/0-WVK-Retail/Bilder-Pictures/SAFLAX-",'Basis-Tabelle-Samen'!C211,"-",'Basis-Tabelle-Samen'!J211,"-seed-package-back-cr-slovenian.jpg")),
IF($C$1="Spanisch - ES",HYPERLINK(CONCATENATE("https://www.saflax.de/0-WVK-Retail/Bilder-Pictures/SAFLAX-",'Basis-Tabelle-Samen'!C211,"-",'Basis-Tabelle-Samen'!J211,"-seed-package-back-cr-spanish.jpg")),
IF($C$1="Tschechisch - CZ",HYPERLINK(CONCATENATE("https://www.saflax.de/0-WVK-Retail/Bilder-Pictures/SAFLAX-",'Basis-Tabelle-Samen'!C211,"-",'Basis-Tabelle-Samen'!J211,"-seed-package-back-cr-czech.jpg")),
IF($C$1="Türkisch - TR",HYPERLINK(CONCATENATE("https://www.saflax.de/0-WVK-Retail/Bilder-Pictures/SAFLAX-",'Basis-Tabelle-Samen'!C211,"-",'Basis-Tabelle-Samen'!J211,"-seed-package-back-cr-turkish.jpg")),
IF($C$1="Ungarisch - HU",HYPERLINK(CONCATENATE("https://www.saflax.de/0-WVK-Retail/Bilder-Pictures/SAFLAX-",'Basis-Tabelle-Samen'!C211,"-",'Basis-Tabelle-Samen'!J211,"-seed-package-back-cr-hungarian.jpg")),
" ACHTUNG")))))))))))))))))))))))))))))</f>
        <v>https://www.saflax.de/0-WVK-Retail/Bilder-Pictures/SAFLAX-15323-nigella-sativa-seed-package-back-cr-english.jpg</v>
      </c>
      <c r="AM205" s="330" t="str">
        <f>IF(H205&lt;1,"",
IF($C$1="Bulgarisch - BG",HYPERLINK(CONCATENATE("https://www.saflax.de/0-WVK-Retail/Bilder-Pictures/SAFLAX-",'Basis-Tabelle-Samen'!K211,"-",'Basis-Tabelle-Samen'!J211,"-garden-to-go-mini-bulgarian.jpg")),
IF($C$1="Dänisch - DK",HYPERLINK(CONCATENATE("https://www.saflax.de/0-WVK-Retail/Bilder-Pictures/SAFLAX-",'Basis-Tabelle-Samen'!K211,"-",'Basis-Tabelle-Samen'!J211,"-garden-to-go-mini-danish.jpg")),
IF($C$1="Deutsch - DE",HYPERLINK(CONCATENATE("https://www.saflax.de/0-WVK-Retail/Bilder-Pictures/SAFLAX-",'Basis-Tabelle-Samen'!K211,"-",'Basis-Tabelle-Samen'!J211,"-garden-to-go-mini-german.jpg")),
IF($C$1="Englisch - UK",HYPERLINK(CONCATENATE("https://www.saflax.de/0-WVK-Retail/Bilder-Pictures/SAFLAX-",'Basis-Tabelle-Samen'!K211,"-",'Basis-Tabelle-Samen'!J211,"-garden-to-go-mini-english.jpg")),
IF($C$1="Estnisch - EE",HYPERLINK(CONCATENATE("https://www.saflax.de/0-WVK-Retail/Bilder-Pictures/SAFLAX-",'Basis-Tabelle-Samen'!K211,"-",'Basis-Tabelle-Samen'!J211,"-garden-to-go-mini-estonian.jpg")),
IF($C$1="Finnisch - FI",HYPERLINK(CONCATENATE("https://www.saflax.de/0-WVK-Retail/Bilder-Pictures/SAFLAX-",'Basis-Tabelle-Samen'!K211,"-",'Basis-Tabelle-Samen'!J211,"-garden-to-go-mini-finnish.jpg")),
IF($C$1="Französisch - FR",HYPERLINK(CONCATENATE("https://www.saflax.de/0-WVK-Retail/Bilder-Pictures/SAFLAX-",'Basis-Tabelle-Samen'!K211,"-",'Basis-Tabelle-Samen'!J211,"-garden-to-go-mini-french.jpg")),
IF($C$1="Griechisch - GR",HYPERLINK(CONCATENATE("https://www.saflax.de/0-WVK-Retail/Bilder-Pictures/SAFLAX-",'Basis-Tabelle-Samen'!K211,"-",'Basis-Tabelle-Samen'!J211,"-garden-to-go-mini-greek.jpg")),
IF($C$1="Irisch - IE",HYPERLINK(CONCATENATE("https://www.saflax.de/0-WVK-Retail/Bilder-Pictures/SAFLAX-",'Basis-Tabelle-Samen'!K211,"-",'Basis-Tabelle-Samen'!J211,"-garden-to-go-mini-irish.jpg")),
IF($C$1="Isländisch - IS",HYPERLINK(CONCATENATE("https://www.saflax.de/0-WVK-Retail/Bilder-Pictures/SAFLAX-",'Basis-Tabelle-Samen'!K211,"-",'Basis-Tabelle-Samen'!J211,"-garden-to-go-mini-icelandic.jpg")),
IF($C$1="Italienisch - IT",HYPERLINK(CONCATENATE("https://www.saflax.de/0-WVK-Retail/Bilder-Pictures/SAFLAX-",'Basis-Tabelle-Samen'!K211,"-",'Basis-Tabelle-Samen'!J211,"-garden-to-go-mini-italian.jpg")),
IF($C$1="Japanisch - JP",HYPERLINK(CONCATENATE("https://www.saflax.de/0-WVK-Retail/Bilder-Pictures/SAFLAX-",'Basis-Tabelle-Samen'!K211,"-",'Basis-Tabelle-Samen'!J211,"-garden-to-go-mini-japanese.jpg")),
IF($C$1="Kroatisch - HR",HYPERLINK(CONCATENATE("https://www.saflax.de/0-WVK-Retail/Bilder-Pictures/SAFLAX-",'Basis-Tabelle-Samen'!K211,"-",'Basis-Tabelle-Samen'!J211,"-garden-to-go-mini-croatian.jpg")),
IF($C$1="Lettisch - LV",HYPERLINK(CONCATENATE("https://www.saflax.de/0-WVK-Retail/Bilder-Pictures/SAFLAX-",'Basis-Tabelle-Samen'!K211,"-",'Basis-Tabelle-Samen'!J211,"-garden-to-go-mini-latvian.jpg")),
IF($C$1="Litauisch - LT",HYPERLINK(CONCATENATE("https://www.saflax.de/0-WVK-Retail/Bilder-Pictures/SAFLAX-",'Basis-Tabelle-Samen'!K211,"-",'Basis-Tabelle-Samen'!J211,"-garden-to-go-mini-lithuanian.jpg")),
IF($C$1="Maltesisch - MT",HYPERLINK(CONCATENATE("https://www.saflax.de/0-WVK-Retail/Bilder-Pictures/SAFLAX-",'Basis-Tabelle-Samen'!K211,"-",'Basis-Tabelle-Samen'!J211,"-garden-to-go-mini-maltese.jpg")),
IF($C$1="Niederländisch - NL",HYPERLINK(CONCATENATE("https://www.saflax.de/0-WVK-Retail/Bilder-Pictures/SAFLAX-",'Basis-Tabelle-Samen'!K211,"-",'Basis-Tabelle-Samen'!J211,"-garden-to-go-mini-dutch.jpg")),
IF($C$1="Norwegisch - NO",HYPERLINK(CONCATENATE("https://www.saflax.de/0-WVK-Retail/Bilder-Pictures/SAFLAX-",'Basis-Tabelle-Samen'!K211,"-",'Basis-Tabelle-Samen'!J211,"-garden-to-go-mini-nowegian.jpg")),
IF($C$1="Polnisch - PL",HYPERLINK(CONCATENATE("https://www.saflax.de/0-WVK-Retail/Bilder-Pictures/SAFLAX-",'Basis-Tabelle-Samen'!K211,"-",'Basis-Tabelle-Samen'!J211,"-garden-to-go-mini-polish.jpg")),
IF($C$1="Portugiesisch - PT",HYPERLINK(CONCATENATE("https://www.saflax.de/0-WVK-Retail/Bilder-Pictures/SAFLAX-",'Basis-Tabelle-Samen'!K211,"-",'Basis-Tabelle-Samen'!J211,"-garden-to-go-mini-portuguese.jpg")),
IF($C$1="Rumänisch - RO",HYPERLINK(CONCATENATE("https://www.saflax.de/0-WVK-Retail/Bilder-Pictures/SAFLAX-",'Basis-Tabelle-Samen'!K211,"-",'Basis-Tabelle-Samen'!J211,"-garden-to-go-mini-romanian.jpg")),
IF($C$1="Schwedisch - SE",HYPERLINK(CONCATENATE("https://www.saflax.de/0-WVK-Retail/Bilder-Pictures/SAFLAX-",'Basis-Tabelle-Samen'!K211,"-",'Basis-Tabelle-Samen'!J211,"-garden-to-go-mini-swedish.jpg")),
IF($C$1="Slowakisch - SK",HYPERLINK(CONCATENATE("https://www.saflax.de/0-WVK-Retail/Bilder-Pictures/SAFLAX-",'Basis-Tabelle-Samen'!K211,"-",'Basis-Tabelle-Samen'!J211,"-garden-to-go-mini-slovak.jpg")),
IF($C$1="Slowenisch - SI",HYPERLINK(CONCATENATE("https://www.saflax.de/0-WVK-Retail/Bilder-Pictures/SAFLAX-",'Basis-Tabelle-Samen'!K211,"-",'Basis-Tabelle-Samen'!J211,"-garden-to-go-mini-slovenian.jpg")),
IF($C$1="Spanisch - ES",HYPERLINK(CONCATENATE("https://www.saflax.de/0-WVK-Retail/Bilder-Pictures/SAFLAX-",'Basis-Tabelle-Samen'!K211,"-",'Basis-Tabelle-Samen'!J211,"-garden-to-go-mini-spanish.jpg")),
IF($C$1="Tschechisch - CZ",HYPERLINK(CONCATENATE("https://www.saflax.de/0-WVK-Retail/Bilder-Pictures/SAFLAX-",'Basis-Tabelle-Samen'!K211,"-",'Basis-Tabelle-Samen'!J211,"-garden-to-go-mini-czech.jpg")),
IF($C$1="Türkisch - TR",HYPERLINK(CONCATENATE("https://www.saflax.de/0-WVK-Retail/Bilder-Pictures/SAFLAX-",'Basis-Tabelle-Samen'!K211,"-",'Basis-Tabelle-Samen'!J211,"-garden-to-go-mini-turkish.jpg")),
IF($C$1="Ungarisch - HU",HYPERLINK(CONCATENATE("https://www.saflax.de/0-WVK-Retail/Bilder-Pictures/SAFLAX-",'Basis-Tabelle-Samen'!K211,"-",'Basis-Tabelle-Samen'!J211,"-garden-to-go-mini-hungarian.jpg")),
" ACHTUNG")))))))))))))))))))))))))))))</f>
        <v>https://www.saflax.de/0-WVK-Retail/Bilder-Pictures/SAFLAX-75323-nigella-sativa-garden-to-go-mini-english.jpg</v>
      </c>
      <c r="AN205" s="330" t="str">
        <f>IF(I205&lt;1,"",
IF($C$1="Bulgarisch - BG",HYPERLINK(CONCATENATE("https://www.saflax.de/0-WVK-Retail/Bilder-Pictures/SAFLAX-",'Basis-Tabelle-Samen'!N211,"-",'Basis-Tabelle-Samen'!J211,"-garden-to-go-lite-bulgarian.jpg")),
IF($C$1="Dänisch - DK",HYPERLINK(CONCATENATE("https://www.saflax.de/0-WVK-Retail/Bilder-Pictures/SAFLAX-",'Basis-Tabelle-Samen'!N211,"-",'Basis-Tabelle-Samen'!J211,"-garden-to-go-lite-danish.jpg")),
IF($C$1="Deutsch - DE",HYPERLINK(CONCATENATE("https://www.saflax.de/0-WVK-Retail/Bilder-Pictures/SAFLAX-",'Basis-Tabelle-Samen'!N211,"-",'Basis-Tabelle-Samen'!J211,"-garden-to-go-lite-german.jpg")),
IF($C$1="Englisch - UK",HYPERLINK(CONCATENATE("https://www.saflax.de/0-WVK-Retail/Bilder-Pictures/SAFLAX-",'Basis-Tabelle-Samen'!N211,"-",'Basis-Tabelle-Samen'!J211,"-garden-to-go-lite-english.jpg")),
IF($C$1="Estnisch - EE",HYPERLINK(CONCATENATE("https://www.saflax.de/0-WVK-Retail/Bilder-Pictures/SAFLAX-",'Basis-Tabelle-Samen'!N211,"-",'Basis-Tabelle-Samen'!J211,"-garden-to-go-lite-estonian.jpg")),
IF($C$1="Finnisch - FI",HYPERLINK(CONCATENATE("https://www.saflax.de/0-WVK-Retail/Bilder-Pictures/SAFLAX-",'Basis-Tabelle-Samen'!N211,"-",'Basis-Tabelle-Samen'!J211,"-garden-to-go-lite-finnish.jpg")),
IF($C$1="Französisch - FR",HYPERLINK(CONCATENATE("https://www.saflax.de/0-WVK-Retail/Bilder-Pictures/SAFLAX-",'Basis-Tabelle-Samen'!N211,"-",'Basis-Tabelle-Samen'!J211,"-garden-to-go-lite-french.jpg")),
IF($C$1="Griechisch - GR",HYPERLINK(CONCATENATE("https://www.saflax.de/0-WVK-Retail/Bilder-Pictures/SAFLAX-",'Basis-Tabelle-Samen'!N211,"-",'Basis-Tabelle-Samen'!J211,"-garden-to-go-lite-greek.jpg")),
IF($C$1="Irisch - IE",HYPERLINK(CONCATENATE("https://www.saflax.de/0-WVK-Retail/Bilder-Pictures/SAFLAX-",'Basis-Tabelle-Samen'!N211,"-",'Basis-Tabelle-Samen'!J211,"-garden-to-go-lite-irish.jpg")),
IF($C$1="Isländisch - IS",HYPERLINK(CONCATENATE("https://www.saflax.de/0-WVK-Retail/Bilder-Pictures/SAFLAX-",'Basis-Tabelle-Samen'!N211,"-",'Basis-Tabelle-Samen'!J211,"-garden-to-go-lite-icelandic.jpg")),
IF($C$1="Italienisch - IT",HYPERLINK(CONCATENATE("https://www.saflax.de/0-WVK-Retail/Bilder-Pictures/SAFLAX-",'Basis-Tabelle-Samen'!N211,"-",'Basis-Tabelle-Samen'!J211,"-garden-to-go-lite-italian.jpg")),
IF($C$1="Japanisch - JP",HYPERLINK(CONCATENATE("https://www.saflax.de/0-WVK-Retail/Bilder-Pictures/SAFLAX-",'Basis-Tabelle-Samen'!N211,"-",'Basis-Tabelle-Samen'!J211,"-garden-to-go-lite-japanese.jpg")),
IF($C$1="Kroatisch - HR",HYPERLINK(CONCATENATE("https://www.saflax.de/0-WVK-Retail/Bilder-Pictures/SAFLAX-",'Basis-Tabelle-Samen'!N211,"-",'Basis-Tabelle-Samen'!J211,"-garden-to-go-lite-croatian.jpg")),
IF($C$1="Lettisch - LV",HYPERLINK(CONCATENATE("https://www.saflax.de/0-WVK-Retail/Bilder-Pictures/SAFLAX-",'Basis-Tabelle-Samen'!N211,"-",'Basis-Tabelle-Samen'!J211,"-garden-to-go-lite-latvian.jpg")),
IF($C$1="Litauisch - LT",HYPERLINK(CONCATENATE("https://www.saflax.de/0-WVK-Retail/Bilder-Pictures/SAFLAX-",'Basis-Tabelle-Samen'!N211,"-",'Basis-Tabelle-Samen'!J211,"-garden-to-go-lite-lithuanian.jpg")),
IF($C$1="Maltesisch - MT",HYPERLINK(CONCATENATE("https://www.saflax.de/0-WVK-Retail/Bilder-Pictures/SAFLAX-",'Basis-Tabelle-Samen'!N211,"-",'Basis-Tabelle-Samen'!J211,"-garden-to-go-lite-maltese.jpg")),
IF($C$1="Niederländisch - NL",HYPERLINK(CONCATENATE("https://www.saflax.de/0-WVK-Retail/Bilder-Pictures/SAFLAX-",'Basis-Tabelle-Samen'!N211,"-",'Basis-Tabelle-Samen'!J211,"-garden-to-go-lite-dutch.jpg")),
IF($C$1="Norwegisch - NO",HYPERLINK(CONCATENATE("https://www.saflax.de/0-WVK-Retail/Bilder-Pictures/SAFLAX-",'Basis-Tabelle-Samen'!N211,"-",'Basis-Tabelle-Samen'!J211,"-garden-to-go-lite-nowegian.jpg")),
IF($C$1="Polnisch - PL",HYPERLINK(CONCATENATE("https://www.saflax.de/0-WVK-Retail/Bilder-Pictures/SAFLAX-",'Basis-Tabelle-Samen'!N211,"-",'Basis-Tabelle-Samen'!J211,"-garden-to-go-lite-polish.jpg")),
IF($C$1="Portugiesisch - PT",HYPERLINK(CONCATENATE("https://www.saflax.de/0-WVK-Retail/Bilder-Pictures/SAFLAX-",'Basis-Tabelle-Samen'!N211,"-",'Basis-Tabelle-Samen'!J211,"-garden-to-go-lite-portuguese.jpg")),
IF($C$1="Rumänisch - RO",HYPERLINK(CONCATENATE("https://www.saflax.de/0-WVK-Retail/Bilder-Pictures/SAFLAX-",'Basis-Tabelle-Samen'!N211,"-",'Basis-Tabelle-Samen'!J211,"-garden-to-go-lite-romanian.jpg")),
IF($C$1="Schwedisch - SE",HYPERLINK(CONCATENATE("https://www.saflax.de/0-WVK-Retail/Bilder-Pictures/SAFLAX-",'Basis-Tabelle-Samen'!N211,"-",'Basis-Tabelle-Samen'!J211,"-garden-to-go-lite-swedish.jpg")),
IF($C$1="Slowakisch - SK",HYPERLINK(CONCATENATE("https://www.saflax.de/0-WVK-Retail/Bilder-Pictures/SAFLAX-",'Basis-Tabelle-Samen'!N211,"-",'Basis-Tabelle-Samen'!J211,"-garden-to-go-lite-slovak.jpg")),
IF($C$1="Slowenisch - SI",HYPERLINK(CONCATENATE("https://www.saflax.de/0-WVK-Retail/Bilder-Pictures/SAFLAX-",'Basis-Tabelle-Samen'!N211,"-",'Basis-Tabelle-Samen'!J211,"-garden-to-go-lite-slovenian.jpg")),
IF($C$1="Spanisch - ES",HYPERLINK(CONCATENATE("https://www.saflax.de/0-WVK-Retail/Bilder-Pictures/SAFLAX-",'Basis-Tabelle-Samen'!N211,"-",'Basis-Tabelle-Samen'!J211,"-garden-to-go-lite-spanish.jpg")),
IF($C$1="Tschechisch - CZ",HYPERLINK(CONCATENATE("https://www.saflax.de/0-WVK-Retail/Bilder-Pictures/SAFLAX-",'Basis-Tabelle-Samen'!N211,"-",'Basis-Tabelle-Samen'!J211,"-garden-to-go-lite-czech.jpg")),
IF($C$1="Türkisch - TR",HYPERLINK(CONCATENATE("https://www.saflax.de/0-WVK-Retail/Bilder-Pictures/SAFLAX-",'Basis-Tabelle-Samen'!N211,"-",'Basis-Tabelle-Samen'!J211,"-garden-to-go-lite-turkish.jpg")),
IF($C$1="Ungarisch - HU",HYPERLINK(CONCATENATE("https://www.saflax.de/0-WVK-Retail/Bilder-Pictures/SAFLAX-",'Basis-Tabelle-Samen'!N211,"-",'Basis-Tabelle-Samen'!J211,"-garden-to-go-lite-hungarian.jpg")),
" ACHTUNG")))))))))))))))))))))))))))))</f>
        <v>https://www.saflax.de/0-WVK-Retail/Bilder-Pictures/SAFLAX-85323-nigella-sativa-garden-to-go-lite-english.jpg</v>
      </c>
      <c r="AO205" s="330" t="str">
        <f>IF(J205&lt;1,"",
IF($C$1="Bulgarisch - BG",HYPERLINK(CONCATENATE("https://www.saflax.de/0-WVK-Retail/Bilder-Pictures/SAFLAX-",'Basis-Tabelle-Samen'!Q211,"-",'Basis-Tabelle-Samen'!J211,"-garden-to-go-bulgarian.jpg")),
IF($C$1="Dänisch - DK",HYPERLINK(CONCATENATE("https://www.saflax.de/0-WVK-Retail/Bilder-Pictures/SAFLAX-",'Basis-Tabelle-Samen'!Q211,"-",'Basis-Tabelle-Samen'!J211,"-garden-to-go-danish.jpg")),
IF($C$1="Deutsch - DE",HYPERLINK(CONCATENATE("https://www.saflax.de/0-WVK-Retail/Bilder-Pictures/SAFLAX-",'Basis-Tabelle-Samen'!Q211,"-",'Basis-Tabelle-Samen'!J211,"-garden-to-go-german.jpg")),
IF($C$1="Englisch - UK",HYPERLINK(CONCATENATE("https://www.saflax.de/0-WVK-Retail/Bilder-Pictures/SAFLAX-",'Basis-Tabelle-Samen'!Q211,"-",'Basis-Tabelle-Samen'!J211,"-garden-to-go-english.jpg")),
IF($C$1="Estnisch - EE",HYPERLINK(CONCATENATE("https://www.saflax.de/0-WVK-Retail/Bilder-Pictures/SAFLAX-",'Basis-Tabelle-Samen'!Q211,"-",'Basis-Tabelle-Samen'!J211,"-garden-to-go-estonian.jpg")),
IF($C$1="Finnisch - FI",HYPERLINK(CONCATENATE("https://www.saflax.de/0-WVK-Retail/Bilder-Pictures/SAFLAX-",'Basis-Tabelle-Samen'!Q211,"-",'Basis-Tabelle-Samen'!J211,"-garden-to-go-finnish.jpg")),
IF($C$1="Französisch - FR",HYPERLINK(CONCATENATE("https://www.saflax.de/0-WVK-Retail/Bilder-Pictures/SAFLAX-",'Basis-Tabelle-Samen'!Q211,"-",'Basis-Tabelle-Samen'!J211,"-garden-to-go-french.jpg")),
IF($C$1="Griechisch - GR",HYPERLINK(CONCATENATE("https://www.saflax.de/0-WVK-Retail/Bilder-Pictures/SAFLAX-",'Basis-Tabelle-Samen'!Q211,"-",'Basis-Tabelle-Samen'!J211,"-garden-to-go-greek.jpg")),
IF($C$1="Irisch - IE",HYPERLINK(CONCATENATE("https://www.saflax.de/0-WVK-Retail/Bilder-Pictures/SAFLAX-",'Basis-Tabelle-Samen'!Q211,"-",'Basis-Tabelle-Samen'!J211,"-garden-to-go-irish.jpg")),
IF($C$1="Isländisch - IS",HYPERLINK(CONCATENATE("https://www.saflax.de/0-WVK-Retail/Bilder-Pictures/SAFLAX-",'Basis-Tabelle-Samen'!Q211,"-",'Basis-Tabelle-Samen'!J211,"-garden-to-go-icelandic.jpg")),
IF($C$1="Italienisch - IT",HYPERLINK(CONCATENATE("https://www.saflax.de/0-WVK-Retail/Bilder-Pictures/SAFLAX-",'Basis-Tabelle-Samen'!Q211,"-",'Basis-Tabelle-Samen'!J211,"-garden-to-go-italian.jpg")),
IF($C$1="Japanisch - JP",HYPERLINK(CONCATENATE("https://www.saflax.de/0-WVK-Retail/Bilder-Pictures/SAFLAX-",'Basis-Tabelle-Samen'!Q211,"-",'Basis-Tabelle-Samen'!J211,"-garden-to-go-japanese.jpg")),
IF($C$1="Kroatisch - HR",HYPERLINK(CONCATENATE("https://www.saflax.de/0-WVK-Retail/Bilder-Pictures/SAFLAX-",'Basis-Tabelle-Samen'!Q211,"-",'Basis-Tabelle-Samen'!J211,"-garden-to-go-croatian.jpg")),
IF($C$1="Lettisch - LV",HYPERLINK(CONCATENATE("https://www.saflax.de/0-WVK-Retail/Bilder-Pictures/SAFLAX-",'Basis-Tabelle-Samen'!Q211,"-",'Basis-Tabelle-Samen'!J211,"-garden-to-go-latvian.jpg")),
IF($C$1="Litauisch - LT",HYPERLINK(CONCATENATE("https://www.saflax.de/0-WVK-Retail/Bilder-Pictures/SAFLAX-",'Basis-Tabelle-Samen'!Q211,"-",'Basis-Tabelle-Samen'!J211,"-garden-to-go-lithuanian.jpg")),
IF($C$1="Maltesisch - MT",HYPERLINK(CONCATENATE("https://www.saflax.de/0-WVK-Retail/Bilder-Pictures/SAFLAX-",'Basis-Tabelle-Samen'!Q211,"-",'Basis-Tabelle-Samen'!J211,"-garden-to-go-maltese.jpg")),
IF($C$1="Niederländisch - NL",HYPERLINK(CONCATENATE("https://www.saflax.de/0-WVK-Retail/Bilder-Pictures/SAFLAX-",'Basis-Tabelle-Samen'!Q211,"-",'Basis-Tabelle-Samen'!J211,"-garden-to-go-dutch.jpg")),
IF($C$1="Norwegisch - NO",HYPERLINK(CONCATENATE("https://www.saflax.de/0-WVK-Retail/Bilder-Pictures/SAFLAX-",'Basis-Tabelle-Samen'!Q211,"-",'Basis-Tabelle-Samen'!J211,"-garden-to-go-nowegian.jpg")),
IF($C$1="Polnisch - PL",HYPERLINK(CONCATENATE("https://www.saflax.de/0-WVK-Retail/Bilder-Pictures/SAFLAX-",'Basis-Tabelle-Samen'!Q211,"-",'Basis-Tabelle-Samen'!J211,"-garden-to-go-polish.jpg")),
IF($C$1="Portugiesisch - PT",HYPERLINK(CONCATENATE("https://www.saflax.de/0-WVK-Retail/Bilder-Pictures/SAFLAX-",'Basis-Tabelle-Samen'!Q211,"-",'Basis-Tabelle-Samen'!J211,"-garden-to-go-portuguese.jpg")),
IF($C$1="Rumänisch - RO",HYPERLINK(CONCATENATE("https://www.saflax.de/0-WVK-Retail/Bilder-Pictures/SAFLAX-",'Basis-Tabelle-Samen'!Q211,"-",'Basis-Tabelle-Samen'!J211,"-garden-to-go-romanian.jpg")),
IF($C$1="Schwedisch - SE",HYPERLINK(CONCATENATE("https://www.saflax.de/0-WVK-Retail/Bilder-Pictures/SAFLAX-",'Basis-Tabelle-Samen'!Q211,"-",'Basis-Tabelle-Samen'!J211,"-garden-to-go-swedish.jpg")),
IF($C$1="Slowakisch - SK",HYPERLINK(CONCATENATE("https://www.saflax.de/0-WVK-Retail/Bilder-Pictures/SAFLAX-",'Basis-Tabelle-Samen'!Q211,"-",'Basis-Tabelle-Samen'!J211,"-garden-to-go-slovak.jpg")),
IF($C$1="Slowenisch - SI",HYPERLINK(CONCATENATE("https://www.saflax.de/0-WVK-Retail/Bilder-Pictures/SAFLAX-",'Basis-Tabelle-Samen'!Q211,"-",'Basis-Tabelle-Samen'!J211,"-garden-to-go-slovenian.jpg")),
IF($C$1="Spanisch - ES",HYPERLINK(CONCATENATE("https://www.saflax.de/0-WVK-Retail/Bilder-Pictures/SAFLAX-",'Basis-Tabelle-Samen'!Q211,"-",'Basis-Tabelle-Samen'!J211,"-garden-to-go-spanish.jpg")),
IF($C$1="Tschechisch - CZ",HYPERLINK(CONCATENATE("https://www.saflax.de/0-WVK-Retail/Bilder-Pictures/SAFLAX-",'Basis-Tabelle-Samen'!Q211,"-",'Basis-Tabelle-Samen'!J211,"-garden-to-go-czech.jpg")),
IF($C$1="Türkisch - TR",HYPERLINK(CONCATENATE("https://www.saflax.de/0-WVK-Retail/Bilder-Pictures/SAFLAX-",'Basis-Tabelle-Samen'!Q211,"-",'Basis-Tabelle-Samen'!J211,"-garden-to-go-turkish.jpg")),
IF($C$1="Ungarisch - HU",HYPERLINK(CONCATENATE("https://www.saflax.de/0-WVK-Retail/Bilder-Pictures/SAFLAX-",'Basis-Tabelle-Samen'!Q211,"-",'Basis-Tabelle-Samen'!J211,"-garden-to-go-hungarian.jpg")),
" ACHTUNG")))))))))))))))))))))))))))))</f>
        <v>https://www.saflax.de/0-WVK-Retail/Bilder-Pictures/SAFLAX-55323-nigella-sativa-garden-to-go-english.jpg</v>
      </c>
      <c r="AP205" s="330" t="str">
        <f>IF(K205&lt;1,"",
IF($C$1="Bulgarisch - BG",HYPERLINK(CONCATENATE("https://www.saflax.de/0-WVK-Retail/Bilder-Pictures/SAFLAX-",'Basis-Tabelle-Samen'!T211,"-",'Basis-Tabelle-Samen'!J211,"-cultivation-set-bulgarian.jpg")),
IF($C$1="Dänisch - DK",HYPERLINK(CONCATENATE("https://www.saflax.de/0-WVK-Retail/Bilder-Pictures/SAFLAX-",'Basis-Tabelle-Samen'!T211,"-",'Basis-Tabelle-Samen'!J211,"-cultivation-set-danish.jpg")),
IF($C$1="Deutsch - DE",HYPERLINK(CONCATENATE("https://www.saflax.de/0-WVK-Retail/Bilder-Pictures/SAFLAX-",'Basis-Tabelle-Samen'!T211,"-",'Basis-Tabelle-Samen'!J211,"-cultivation-set-german.jpg")),
IF($C$1="Englisch - UK",HYPERLINK(CONCATENATE("https://www.saflax.de/0-WVK-Retail/Bilder-Pictures/SAFLAX-",'Basis-Tabelle-Samen'!T211,"-",'Basis-Tabelle-Samen'!J211,"-cultivation-set-english.jpg")),
IF($C$1="Estnisch - EE",HYPERLINK(CONCATENATE("https://www.saflax.de/0-WVK-Retail/Bilder-Pictures/SAFLAX-",'Basis-Tabelle-Samen'!T211,"-",'Basis-Tabelle-Samen'!J211,"-cultivation-set-estonian.jpg")),
IF($C$1="Finnisch - FI",HYPERLINK(CONCATENATE("https://www.saflax.de/0-WVK-Retail/Bilder-Pictures/SAFLAX-",'Basis-Tabelle-Samen'!T211,"-",'Basis-Tabelle-Samen'!J211,"-cultivation-set-finnish.jpg")),
IF($C$1="Französisch - FR",HYPERLINK(CONCATENATE("https://www.saflax.de/0-WVK-Retail/Bilder-Pictures/SAFLAX-",'Basis-Tabelle-Samen'!T211,"-",'Basis-Tabelle-Samen'!J211,"-cultivation-set-french.jpg")),
IF($C$1="Griechisch - GR",HYPERLINK(CONCATENATE("https://www.saflax.de/0-WVK-Retail/Bilder-Pictures/SAFLAX-",'Basis-Tabelle-Samen'!T211,"-",'Basis-Tabelle-Samen'!J211,"-cultivation-set-greek.jpg")),
IF($C$1="Irisch - IE",HYPERLINK(CONCATENATE("https://www.saflax.de/0-WVK-Retail/Bilder-Pictures/SAFLAX-",'Basis-Tabelle-Samen'!T211,"-",'Basis-Tabelle-Samen'!J211,"-cultivation-set-irish.jpg")),
IF($C$1="Isländisch - IS",HYPERLINK(CONCATENATE("https://www.saflax.de/0-WVK-Retail/Bilder-Pictures/SAFLAX-",'Basis-Tabelle-Samen'!T211,"-",'Basis-Tabelle-Samen'!J211,"-cultivation-set-icelandic.jpg")),
IF($C$1="Italienisch - IT",HYPERLINK(CONCATENATE("https://www.saflax.de/0-WVK-Retail/Bilder-Pictures/SAFLAX-",'Basis-Tabelle-Samen'!T211,"-",'Basis-Tabelle-Samen'!J211,"-cultivation-set-italian.jpg")),
IF($C$1="Japanisch - JP",HYPERLINK(CONCATENATE("https://www.saflax.de/0-WVK-Retail/Bilder-Pictures/SAFLAX-",'Basis-Tabelle-Samen'!T211,"-",'Basis-Tabelle-Samen'!J211,"-cultivation-set-japanese.jpg")),
IF($C$1="Kroatisch - HR",HYPERLINK(CONCATENATE("https://www.saflax.de/0-WVK-Retail/Bilder-Pictures/SAFLAX-",'Basis-Tabelle-Samen'!T211,"-",'Basis-Tabelle-Samen'!J211,"-cultivation-set-croatian.jpg")),
IF($C$1="Lettisch - LV",HYPERLINK(CONCATENATE("https://www.saflax.de/0-WVK-Retail/Bilder-Pictures/SAFLAX-",'Basis-Tabelle-Samen'!T211,"-",'Basis-Tabelle-Samen'!J211,"-cultivation-set-latvian.jpg")),
IF($C$1="Litauisch - LT",HYPERLINK(CONCATENATE("https://www.saflax.de/0-WVK-Retail/Bilder-Pictures/SAFLAX-",'Basis-Tabelle-Samen'!T211,"-",'Basis-Tabelle-Samen'!J211,"-cultivation-set-lithuanian.jpg")),
IF($C$1="Maltesisch - MT",HYPERLINK(CONCATENATE("https://www.saflax.de/0-WVK-Retail/Bilder-Pictures/SAFLAX-",'Basis-Tabelle-Samen'!T211,"-",'Basis-Tabelle-Samen'!J211,"-cultivation-set-maltese.jpg")),
IF($C$1="Niederländisch - NL",HYPERLINK(CONCATENATE("https://www.saflax.de/0-WVK-Retail/Bilder-Pictures/SAFLAX-",'Basis-Tabelle-Samen'!T211,"-",'Basis-Tabelle-Samen'!J211,"-cultivation-set-dutch.jpg")),
IF($C$1="Norwegisch - NO",HYPERLINK(CONCATENATE("https://www.saflax.de/0-WVK-Retail/Bilder-Pictures/SAFLAX-",'Basis-Tabelle-Samen'!T211,"-",'Basis-Tabelle-Samen'!J211,"-cultivation-set-nowegian.jpg")),
IF($C$1="Polnisch - PL",HYPERLINK(CONCATENATE("https://www.saflax.de/0-WVK-Retail/Bilder-Pictures/SAFLAX-",'Basis-Tabelle-Samen'!T211,"-",'Basis-Tabelle-Samen'!J211,"-cultivation-set-polish.jpg")),
IF($C$1="Portugiesisch - PT",HYPERLINK(CONCATENATE("https://www.saflax.de/0-WVK-Retail/Bilder-Pictures/SAFLAX-",'Basis-Tabelle-Samen'!T211,"-",'Basis-Tabelle-Samen'!J211,"-cultivation-set-portuguese.jpg")),
IF($C$1="Rumänisch - RO",HYPERLINK(CONCATENATE("https://www.saflax.de/0-WVK-Retail/Bilder-Pictures/SAFLAX-",'Basis-Tabelle-Samen'!T211,"-",'Basis-Tabelle-Samen'!J211,"-cultivation-set-romanian.jpg")),
IF($C$1="Schwedisch - SE",HYPERLINK(CONCATENATE("https://www.saflax.de/0-WVK-Retail/Bilder-Pictures/SAFLAX-",'Basis-Tabelle-Samen'!T211,"-",'Basis-Tabelle-Samen'!J211,"-cultivation-set-swedish.jpg")),
IF($C$1="Slowakisch - SK",HYPERLINK(CONCATENATE("https://www.saflax.de/0-WVK-Retail/Bilder-Pictures/SAFLAX-",'Basis-Tabelle-Samen'!T211,"-",'Basis-Tabelle-Samen'!J211,"-cultivation-set-slovak.jpg")),
IF($C$1="Slowenisch - SI",HYPERLINK(CONCATENATE("https://www.saflax.de/0-WVK-Retail/Bilder-Pictures/SAFLAX-",'Basis-Tabelle-Samen'!T211,"-",'Basis-Tabelle-Samen'!J211,"-cultivation-set-slovenian.jpg")),
IF($C$1="Spanisch - ES",HYPERLINK(CONCATENATE("https://www.saflax.de/0-WVK-Retail/Bilder-Pictures/SAFLAX-",'Basis-Tabelle-Samen'!T211,"-",'Basis-Tabelle-Samen'!J211,"-cultivation-set-spanish.jpg")),
IF($C$1="Tschechisch - CZ",HYPERLINK(CONCATENATE("https://www.saflax.de/0-WVK-Retail/Bilder-Pictures/SAFLAX-",'Basis-Tabelle-Samen'!T211,"-",'Basis-Tabelle-Samen'!J211,"-cultivation-set-czech.jpg")),
IF($C$1="Türkisch - TR",HYPERLINK(CONCATENATE("https://www.saflax.de/0-WVK-Retail/Bilder-Pictures/SAFLAX-",'Basis-Tabelle-Samen'!T211,"-",'Basis-Tabelle-Samen'!J211,"-cultivation-set-turkish.jpg")),
IF($C$1="Ungarisch - HU",HYPERLINK(CONCATENATE("https://www.saflax.de/0-WVK-Retail/Bilder-Pictures/SAFLAX-",'Basis-Tabelle-Samen'!T211,"-",'Basis-Tabelle-Samen'!J211,"-cultivation-set-hungarian.jpg")),
" ACHTUNG")))))))))))))))))))))))))))))</f>
        <v>https://www.saflax.de/0-WVK-Retail/Bilder-Pictures/SAFLAX-35323-nigella-sativa-cultivation-set-english.jpg</v>
      </c>
      <c r="AQ205" s="330" t="str">
        <f>IF(L205&lt;1,"",
IF($C$1="Bulgarisch - BG",HYPERLINK(CONCATENATE("https://www.saflax.de/0-WVK-Retail/Bilder-Pictures/SAFLAX-",'Basis-Tabelle-Samen'!W211,"-",'Basis-Tabelle-Samen'!J211,"-garden-in-the-bag-bulgarian.jpg")),
IF($C$1="Dänisch - DK",HYPERLINK(CONCATENATE("https://www.saflax.de/0-WVK-Retail/Bilder-Pictures/SAFLAX-",'Basis-Tabelle-Samen'!W211,"-",'Basis-Tabelle-Samen'!J211,"-garden-in-the-bag-danish.jpg")),
IF($C$1="Deutsch - DE",HYPERLINK(CONCATENATE("https://www.saflax.de/0-WVK-Retail/Bilder-Pictures/SAFLAX-",'Basis-Tabelle-Samen'!W211,"-",'Basis-Tabelle-Samen'!J211,"-garden-in-the-bag-german.jpg")),
IF($C$1="Englisch - UK",HYPERLINK(CONCATENATE("https://www.saflax.de/0-WVK-Retail/Bilder-Pictures/SAFLAX-",'Basis-Tabelle-Samen'!W211,"-",'Basis-Tabelle-Samen'!J211,"-garden-in-the-bag-english.jpg")),
IF($C$1="Estnisch - EE",HYPERLINK(CONCATENATE("https://www.saflax.de/0-WVK-Retail/Bilder-Pictures/SAFLAX-",'Basis-Tabelle-Samen'!W211,"-",'Basis-Tabelle-Samen'!J211,"-garden-in-the-bag-estonian.jpg")),
IF($C$1="Finnisch - FI",HYPERLINK(CONCATENATE("https://www.saflax.de/0-WVK-Retail/Bilder-Pictures/SAFLAX-",'Basis-Tabelle-Samen'!W211,"-",'Basis-Tabelle-Samen'!J211,"-garden-in-the-bag-finnish.jpg")),
IF($C$1="Französisch - FR",HYPERLINK(CONCATENATE("https://www.saflax.de/0-WVK-Retail/Bilder-Pictures/SAFLAX-",'Basis-Tabelle-Samen'!W211,"-",'Basis-Tabelle-Samen'!J211,"-garden-in-the-bag-french.jpg")),
IF($C$1="Griechisch - GR",HYPERLINK(CONCATENATE("https://www.saflax.de/0-WVK-Retail/Bilder-Pictures/SAFLAX-",'Basis-Tabelle-Samen'!W211,"-",'Basis-Tabelle-Samen'!J211,"-garden-in-the-bag-greek.jpg")),
IF($C$1="Irisch - IE",HYPERLINK(CONCATENATE("https://www.saflax.de/0-WVK-Retail/Bilder-Pictures/SAFLAX-",'Basis-Tabelle-Samen'!W211,"-",'Basis-Tabelle-Samen'!J211,"-garden-in-the-bag-irish.jpg")),
IF($C$1="Isländisch - IS",HYPERLINK(CONCATENATE("https://www.saflax.de/0-WVK-Retail/Bilder-Pictures/SAFLAX-",'Basis-Tabelle-Samen'!W211,"-",'Basis-Tabelle-Samen'!J211,"-garden-in-the-bag-icelandic.jpg")),
IF($C$1="Italienisch - IT",HYPERLINK(CONCATENATE("https://www.saflax.de/0-WVK-Retail/Bilder-Pictures/SAFLAX-",'Basis-Tabelle-Samen'!W211,"-",'Basis-Tabelle-Samen'!J211,"-garden-in-the-bag-italian.jpg")),
IF($C$1="Japanisch - JP",HYPERLINK(CONCATENATE("https://www.saflax.de/0-WVK-Retail/Bilder-Pictures/SAFLAX-",'Basis-Tabelle-Samen'!W211,"-",'Basis-Tabelle-Samen'!J211,"-garden-in-the-bag-japanese.jpg")),
IF($C$1="Kroatisch - HR",HYPERLINK(CONCATENATE("https://www.saflax.de/0-WVK-Retail/Bilder-Pictures/SAFLAX-",'Basis-Tabelle-Samen'!W211,"-",'Basis-Tabelle-Samen'!J211,"-garden-in-the-bag-croatian.jpg")),
IF($C$1="Lettisch - LV",HYPERLINK(CONCATENATE("https://www.saflax.de/0-WVK-Retail/Bilder-Pictures/SAFLAX-",'Basis-Tabelle-Samen'!W211,"-",'Basis-Tabelle-Samen'!J211,"-garden-in-the-bag-latvian.jpg")),
IF($C$1="Litauisch - LT",HYPERLINK(CONCATENATE("https://www.saflax.de/0-WVK-Retail/Bilder-Pictures/SAFLAX-",'Basis-Tabelle-Samen'!W211,"-",'Basis-Tabelle-Samen'!J211,"-garden-in-the-bag-lithuanian.jpg")),
IF($C$1="Maltesisch - MT",HYPERLINK(CONCATENATE("https://www.saflax.de/0-WVK-Retail/Bilder-Pictures/SAFLAX-",'Basis-Tabelle-Samen'!W211,"-",'Basis-Tabelle-Samen'!J211,"-garden-in-the-bag-maltese.jpg")),
IF($C$1="Niederländisch - NL",HYPERLINK(CONCATENATE("https://www.saflax.de/0-WVK-Retail/Bilder-Pictures/SAFLAX-",'Basis-Tabelle-Samen'!W211,"-",'Basis-Tabelle-Samen'!J211,"-garden-in-the-bag-dutch.jpg")),
IF($C$1="Norwegisch - NO",HYPERLINK(CONCATENATE("https://www.saflax.de/0-WVK-Retail/Bilder-Pictures/SAFLAX-",'Basis-Tabelle-Samen'!W211,"-",'Basis-Tabelle-Samen'!J211,"-garden-in-the-bag-nowegian.jpg")),
IF($C$1="Polnisch - PL",HYPERLINK(CONCATENATE("https://www.saflax.de/0-WVK-Retail/Bilder-Pictures/SAFLAX-",'Basis-Tabelle-Samen'!W211,"-",'Basis-Tabelle-Samen'!J211,"-garden-in-the-bag-polish.jpg")),
IF($C$1="Portugiesisch - PT",HYPERLINK(CONCATENATE("https://www.saflax.de/0-WVK-Retail/Bilder-Pictures/SAFLAX-",'Basis-Tabelle-Samen'!W211,"-",'Basis-Tabelle-Samen'!J211,"-garden-in-the-bag-portuguese.jpg")),
IF($C$1="Rumänisch - RO",HYPERLINK(CONCATENATE("https://www.saflax.de/0-WVK-Retail/Bilder-Pictures/SAFLAX-",'Basis-Tabelle-Samen'!W211,"-",'Basis-Tabelle-Samen'!J211,"-garden-in-the-bag-romanian.jpg")),
IF($C$1="Schwedisch - SE",HYPERLINK(CONCATENATE("https://www.saflax.de/0-WVK-Retail/Bilder-Pictures/SAFLAX-",'Basis-Tabelle-Samen'!W211,"-",'Basis-Tabelle-Samen'!J211,"-garden-in-the-bag-swedish.jpg")),
IF($C$1="Slowakisch - SK",HYPERLINK(CONCATENATE("https://www.saflax.de/0-WVK-Retail/Bilder-Pictures/SAFLAX-",'Basis-Tabelle-Samen'!W211,"-",'Basis-Tabelle-Samen'!J211,"-garden-in-the-bag-slovak.jpg")),
IF($C$1="Slowenisch - SI",HYPERLINK(CONCATENATE("https://www.saflax.de/0-WVK-Retail/Bilder-Pictures/SAFLAX-",'Basis-Tabelle-Samen'!W211,"-",'Basis-Tabelle-Samen'!J211,"-garden-in-the-bag-slovenian.jpg")),
IF($C$1="Spanisch - ES",HYPERLINK(CONCATENATE("https://www.saflax.de/0-WVK-Retail/Bilder-Pictures/SAFLAX-",'Basis-Tabelle-Samen'!W211,"-",'Basis-Tabelle-Samen'!J211,"-garden-in-the-bag-spanish.jpg")),
IF($C$1="Tschechisch - CZ",HYPERLINK(CONCATENATE("https://www.saflax.de/0-WVK-Retail/Bilder-Pictures/SAFLAX-",'Basis-Tabelle-Samen'!W211,"-",'Basis-Tabelle-Samen'!J211,"-garden-in-the-bag-czech.jpg")),
IF($C$1="Türkisch - TR",HYPERLINK(CONCATENATE("https://www.saflax.de/0-WVK-Retail/Bilder-Pictures/SAFLAX-",'Basis-Tabelle-Samen'!W211,"-",'Basis-Tabelle-Samen'!J211,"-garden-in-the-bag-turkish.jpg")),
IF($C$1="Ungarisch - HU",HYPERLINK(CONCATENATE("https://www.saflax.de/0-WVK-Retail/Bilder-Pictures/SAFLAX-",'Basis-Tabelle-Samen'!W211,"-",'Basis-Tabelle-Samen'!J211,"-garden-in-the-bag-hungarian.jpg")),
" ACHTUNG")))))))))))))))))))))))))))))</f>
        <v>https://www.saflax.de/0-WVK-Retail/Bilder-Pictures/SAFLAX-65323-nigella-sativa-garden-in-the-bag-english.jpg</v>
      </c>
    </row>
    <row r="206" spans="1:43" ht="17.100000000000001" customHeight="1" x14ac:dyDescent="0.2">
      <c r="A206" s="318" t="str">
        <f>IF('Basis-Tabelle-Samen'!A199="","",IF($C$1="Deutsch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06" s="319" t="str">
        <f>'Basis-Tabelle-Samen'!I199</f>
        <v>Origanum heracleoticum</v>
      </c>
      <c r="C206" s="316" t="str">
        <f>IF($C$1="Bulgarisch - BG",'Basis-Tabelle-Samen'!Z199,
IF($C$1="Dänisch - DK",'Basis-Tabelle-Samen'!AA199,
IF($C$1="Deutsch - DE",'Basis-Tabelle-Samen'!AB199,
IF($C$1="Englisch - UK",'Basis-Tabelle-Samen'!AC199,
IF($C$1="Estnisch - EE",'Basis-Tabelle-Samen'!AD199,
IF($C$1="Finnisch - FI",'Basis-Tabelle-Samen'!AE199,
IF($C$1="Französisch - FR",'Basis-Tabelle-Samen'!AF199,
IF($C$1="Griechisch - GR",'Basis-Tabelle-Samen'!AG199,
IF($C$1="Irisch - IE",'Basis-Tabelle-Samen'!AH199,
IF($C$1="Isländisch - IS",'Basis-Tabelle-Samen'!AI199,
IF($C$1="Italienisch - IT",'Basis-Tabelle-Samen'!AJ199,
IF($C$1="Japanisch - JP",'Basis-Tabelle-Samen'!AK199,
IF($C$1="Kroatisch - HR",'Basis-Tabelle-Samen'!AL199,
IF($C$1="Lettisch - LV",'Basis-Tabelle-Samen'!AM199,
IF($C$1="Litauisch - LT",'Basis-Tabelle-Samen'!AN199,
IF($C$1="Maltesisch - MT",'Basis-Tabelle-Samen'!AO199,
IF($C$1="Niederländisch - NL",'Basis-Tabelle-Samen'!AP199,
IF($C$1="Norwegisch - NO",'Basis-Tabelle-Samen'!AQ199,
IF($C$1="Polnisch - PL",'Basis-Tabelle-Samen'!AR199,
IF($C$1="Portugiesisch - PT",'Basis-Tabelle-Samen'!AS199,
IF($C$1="Rumänisch - RO",'Basis-Tabelle-Samen'!AT199,
IF($C$1="Schwedisch - SE",'Basis-Tabelle-Samen'!AU199,
IF($C$1="Slowakisch - SK",'Basis-Tabelle-Samen'!AV199,
IF($C$1="Slowenisch - SI",'Basis-Tabelle-Samen'!AW199,
IF($C$1="Spanisch - ES",'Basis-Tabelle-Samen'!AX199,
IF($C$1="Tschechisch - CZ",'Basis-Tabelle-Samen'!AY199,
IF($C$1="Türkisch - TR",'Basis-Tabelle-Samen'!AZ199,
IF($C$1="Ungarisch - HU",'Basis-Tabelle-Samen'!BA199,
" ACHTUNG"))))))))))))))))))))))))))))</f>
        <v>Organic - Oregano</v>
      </c>
      <c r="D206" s="320">
        <f>'Basis-Tabelle-Samen'!F199</f>
        <v>1500</v>
      </c>
      <c r="E206" s="321" t="str">
        <f>'Basis-Tabelle-Samen'!H199</f>
        <v>7 %</v>
      </c>
      <c r="F206" s="322" t="str">
        <f>IF('Basis-Tabelle-Samen'!G199="","",'Basis-Tabelle-Samen'!G199)</f>
        <v>03</v>
      </c>
      <c r="G206" s="320">
        <f>'Basis-Tabelle-Samen'!C199</f>
        <v>15311</v>
      </c>
      <c r="H206" s="323">
        <f>'Basis-Tabelle-Samen'!D199</f>
        <v>4055473153117</v>
      </c>
      <c r="I206" s="324">
        <f>'Basis-Tabelle-Samen'!E199</f>
        <v>2.0499999999999998</v>
      </c>
      <c r="J206" s="325">
        <f t="shared" si="3"/>
        <v>12</v>
      </c>
      <c r="K206" s="326">
        <f>'Basis-Tabelle-Samen'!K199</f>
        <v>75311</v>
      </c>
      <c r="L206" s="323">
        <f>'Basis-Tabelle-Samen'!L199</f>
        <v>4055473753119</v>
      </c>
      <c r="M206" s="324">
        <f>'Basis-Tabelle-Samen'!M199</f>
        <v>2.4500000000000002</v>
      </c>
      <c r="N206" s="326">
        <f>IF(K206&lt;1,"",'3'!$I$15)</f>
        <v>15</v>
      </c>
      <c r="O206" s="327">
        <f>IF(K206&lt;1,"",'3'!$J$11)</f>
        <v>90</v>
      </c>
      <c r="P206" s="326">
        <f>'Basis-Tabelle-Samen'!N199</f>
        <v>85311</v>
      </c>
      <c r="Q206" s="323">
        <f>'Basis-Tabelle-Samen'!O199</f>
        <v>4055473853116</v>
      </c>
      <c r="R206" s="328">
        <f>'Basis-Tabelle-Samen'!P199</f>
        <v>3.75</v>
      </c>
      <c r="S206" s="326">
        <f>IF(R206&lt;1,"",'3'!$M$15)</f>
        <v>18</v>
      </c>
      <c r="T206" s="327">
        <f>IF(R206&lt;1,"",'3'!$N$11)</f>
        <v>72</v>
      </c>
      <c r="U206" s="326">
        <f>'Basis-Tabelle-Samen'!Q199</f>
        <v>55311</v>
      </c>
      <c r="V206" s="323">
        <f>'Basis-Tabelle-Samen'!R199</f>
        <v>4055473553115</v>
      </c>
      <c r="W206" s="324">
        <f>'Basis-Tabelle-Samen'!S199</f>
        <v>4.95</v>
      </c>
      <c r="X206" s="326">
        <f>IF(U206&lt;1,"",'3'!$Q$15)</f>
        <v>6</v>
      </c>
      <c r="Y206" s="327">
        <f>IF(U206&lt;1,"",'3'!$R$11)</f>
        <v>24</v>
      </c>
      <c r="Z206" s="326">
        <f>'Basis-Tabelle-Samen'!T199</f>
        <v>35311</v>
      </c>
      <c r="AA206" s="323">
        <f>'Basis-Tabelle-Samen'!U199</f>
        <v>4055473353111</v>
      </c>
      <c r="AB206" s="324">
        <f>'Basis-Tabelle-Samen'!V199</f>
        <v>6.75</v>
      </c>
      <c r="AC206" s="326">
        <f>IF(Z206&lt;1,"",'3'!$U$15)</f>
        <v>6</v>
      </c>
      <c r="AD206" s="327">
        <f>IF(Z206&lt;1,"",'3'!$V$11)</f>
        <v>24</v>
      </c>
      <c r="AE206" s="326">
        <f>'Basis-Tabelle-Samen'!W199</f>
        <v>65311</v>
      </c>
      <c r="AF206" s="323">
        <f>'Basis-Tabelle-Samen'!X199</f>
        <v>4055473653112</v>
      </c>
      <c r="AG206" s="324">
        <f>'Basis-Tabelle-Samen'!Y199</f>
        <v>2.95</v>
      </c>
      <c r="AH206" s="326">
        <f>IF(AE206&lt;1,"",'3'!$Y$15)</f>
        <v>8</v>
      </c>
      <c r="AI206" s="327">
        <f>IF(AE206&lt;1,"",'3'!$Z$11)</f>
        <v>64</v>
      </c>
      <c r="AJ206" s="315"/>
      <c r="AK206" s="316" t="str">
        <f>IF(G206&lt;1,"",
IF($C$1="Bulgarisch - BG",HYPERLINK(CONCATENATE("https://www.saflax.de/0-WVK-Retail/Bilder-Pictures/SAFLAX-",'Basis-Tabelle-Samen'!C199,"-",'Basis-Tabelle-Samen'!J199,"-seed-package-front-cr-bulgarian.jpg")),
IF($C$1="Dänisch - DK",HYPERLINK(CONCATENATE("https://www.saflax.de/0-WVK-Retail/Bilder-Pictures/SAFLAX-",'Basis-Tabelle-Samen'!C199,"-",'Basis-Tabelle-Samen'!J199,"-seed-package-front-cr-danish.jpg")),
IF($C$1="Deutsch - DE",HYPERLINK(CONCATENATE("https://www.saflax.de/0-WVK-Retail/Bilder-Pictures/SAFLAX-",'Basis-Tabelle-Samen'!C199,"-",'Basis-Tabelle-Samen'!J199,"-seed-package-front-cr-german.jpg")),
IF($C$1="Englisch - UK",HYPERLINK(CONCATENATE("https://www.saflax.de/0-WVK-Retail/Bilder-Pictures/SAFLAX-",'Basis-Tabelle-Samen'!C199,"-",'Basis-Tabelle-Samen'!J199,"-seed-package-front-cr-english.jpg")),
IF($C$1="Estnisch - EE",HYPERLINK(CONCATENATE("https://www.saflax.de/0-WVK-Retail/Bilder-Pictures/SAFLAX-",'Basis-Tabelle-Samen'!C199,"-",'Basis-Tabelle-Samen'!J199,"-seed-package-front-cr-estonian.jpg")),
IF($C$1="Finnisch - FI",HYPERLINK(CONCATENATE("https://www.saflax.de/0-WVK-Retail/Bilder-Pictures/SAFLAX-",'Basis-Tabelle-Samen'!C199,"-",'Basis-Tabelle-Samen'!J199,"-seed-package-front-cr-finnish.jpg")),
IF($C$1="Französisch - FR",HYPERLINK(CONCATENATE("https://www.saflax.de/0-WVK-Retail/Bilder-Pictures/SAFLAX-",'Basis-Tabelle-Samen'!C199,"-",'Basis-Tabelle-Samen'!J199,"-seed-package-front-cr-french.jpg")),
IF($C$1="Griechisch - GR",HYPERLINK(CONCATENATE("https://www.saflax.de/0-WVK-Retail/Bilder-Pictures/SAFLAX-",'Basis-Tabelle-Samen'!C199,"-",'Basis-Tabelle-Samen'!J199,"-seed-package-front-cr-greek.jpg")),
IF($C$1="Irisch - IE",HYPERLINK(CONCATENATE("https://www.saflax.de/0-WVK-Retail/Bilder-Pictures/SAFLAX-",'Basis-Tabelle-Samen'!C199,"-",'Basis-Tabelle-Samen'!J199,"-seed-package-front-cr-irish.jpg")),
IF($C$1="Isländisch - IS",HYPERLINK(CONCATENATE("https://www.saflax.de/0-WVK-Retail/Bilder-Pictures/SAFLAX-",'Basis-Tabelle-Samen'!C199,"-",'Basis-Tabelle-Samen'!J199,"-seed-package-front-cr-icelandic.jpg")),
IF($C$1="Italienisch - IT",HYPERLINK(CONCATENATE("https://www.saflax.de/0-WVK-Retail/Bilder-Pictures/SAFLAX-",'Basis-Tabelle-Samen'!C199,"-",'Basis-Tabelle-Samen'!J199,"-seed-package-front-cr-italian.jpg")),
IF($C$1="Japanisch - JP",HYPERLINK(CONCATENATE("https://www.saflax.de/0-WVK-Retail/Bilder-Pictures/SAFLAX-",'Basis-Tabelle-Samen'!C199,"-",'Basis-Tabelle-Samen'!J199,"-seed-package-front-cr-japanese.jpg")),
IF($C$1="Kroatisch - HR",HYPERLINK(CONCATENATE("https://www.saflax.de/0-WVK-Retail/Bilder-Pictures/SAFLAX-",'Basis-Tabelle-Samen'!C199,"-",'Basis-Tabelle-Samen'!J199,"-seed-package-front-cr-croatian.jpg")),
IF($C$1="Lettisch - LV",HYPERLINK(CONCATENATE("https://www.saflax.de/0-WVK-Retail/Bilder-Pictures/SAFLAX-",'Basis-Tabelle-Samen'!C199,"-",'Basis-Tabelle-Samen'!J199,"-seed-package-front-cr-latvian.jpg")),
IF($C$1="Litauisch - LT",HYPERLINK(CONCATENATE("https://www.saflax.de/0-WVK-Retail/Bilder-Pictures/SAFLAX-",'Basis-Tabelle-Samen'!C199,"-",'Basis-Tabelle-Samen'!J199,"-seed-package-front-cr-lithuanian.jpg")),
IF($C$1="Maltesisch - MT",HYPERLINK(CONCATENATE("https://www.saflax.de/0-WVK-Retail/Bilder-Pictures/SAFLAX-",'Basis-Tabelle-Samen'!C199,"-",'Basis-Tabelle-Samen'!J199,"-seed-package-front-cr-maltese.jpg")),
IF($C$1="Niederländisch - NL",HYPERLINK(CONCATENATE("https://www.saflax.de/0-WVK-Retail/Bilder-Pictures/SAFLAX-",'Basis-Tabelle-Samen'!C199,"-",'Basis-Tabelle-Samen'!J199,"-seed-package-front-cr-dutch.jpg")),
IF($C$1="Norwegisch - NO",HYPERLINK(CONCATENATE("https://www.saflax.de/0-WVK-Retail/Bilder-Pictures/SAFLAX-",'Basis-Tabelle-Samen'!C199,"-",'Basis-Tabelle-Samen'!J199,"-seed-package-front-cr-nowegian.jpg")),
IF($C$1="Polnisch - PL",HYPERLINK(CONCATENATE("https://www.saflax.de/0-WVK-Retail/Bilder-Pictures/SAFLAX-",'Basis-Tabelle-Samen'!C199,"-",'Basis-Tabelle-Samen'!J199,"-seed-package-front-cr-polish.jpg")),
IF($C$1="Portugiesisch - PT",HYPERLINK(CONCATENATE("https://www.saflax.de/0-WVK-Retail/Bilder-Pictures/SAFLAX-",'Basis-Tabelle-Samen'!C199,"-",'Basis-Tabelle-Samen'!J199,"-seed-package-front-cr-portuguese.jpg")),
IF($C$1="Rumänisch - RO",HYPERLINK(CONCATENATE("https://www.saflax.de/0-WVK-Retail/Bilder-Pictures/SAFLAX-",'Basis-Tabelle-Samen'!C199,"-",'Basis-Tabelle-Samen'!J199,"-seed-package-front-cr-romanian.jpg")),
IF($C$1="Schwedisch - SE",HYPERLINK(CONCATENATE("https://www.saflax.de/0-WVK-Retail/Bilder-Pictures/SAFLAX-",'Basis-Tabelle-Samen'!C199,"-",'Basis-Tabelle-Samen'!J199,"-seed-package-front-cr-swedish.jpg")),
IF($C$1="Slowakisch - SK",HYPERLINK(CONCATENATE("https://www.saflax.de/0-WVK-Retail/Bilder-Pictures/SAFLAX-",'Basis-Tabelle-Samen'!C199,"-",'Basis-Tabelle-Samen'!J199,"-seed-package-front-cr-slovak.jpg")),
IF($C$1="Slowenisch - SI",HYPERLINK(CONCATENATE("https://www.saflax.de/0-WVK-Retail/Bilder-Pictures/SAFLAX-",'Basis-Tabelle-Samen'!C199,"-",'Basis-Tabelle-Samen'!J199,"-seed-package-front-cr-slovenian.jpg")),
IF($C$1="Spanisch - ES",HYPERLINK(CONCATENATE("https://www.saflax.de/0-WVK-Retail/Bilder-Pictures/SAFLAX-",'Basis-Tabelle-Samen'!C199,"-",'Basis-Tabelle-Samen'!J199,"-seed-package-front-cr-spanish.jpg")),
IF($C$1="Tschechisch - CZ",HYPERLINK(CONCATENATE("https://www.saflax.de/0-WVK-Retail/Bilder-Pictures/SAFLAX-",'Basis-Tabelle-Samen'!C199,"-",'Basis-Tabelle-Samen'!J199,"-seed-package-front-cr-czech.jpg")),
IF($C$1="Türkisch - TR",HYPERLINK(CONCATENATE("https://www.saflax.de/0-WVK-Retail/Bilder-Pictures/SAFLAX-",'Basis-Tabelle-Samen'!C199,"-",'Basis-Tabelle-Samen'!J199,"-seed-package-front-cr-turkish.jpg")),
IF($C$1="Ungarisch - HU",HYPERLINK(CONCATENATE("https://www.saflax.de/0-WVK-Retail/Bilder-Pictures/SAFLAX-",'Basis-Tabelle-Samen'!C199,"-",'Basis-Tabelle-Samen'!J199,"-seed-package-front-cr-hungarian.jpg")),
" ACHTUNG")))))))))))))))))))))))))))))</f>
        <v>https://www.saflax.de/0-WVK-Retail/Bilder-Pictures/SAFLAX-15311-origanum-heracleoticum-seed-package-front-cr-english.jpg</v>
      </c>
      <c r="AL206" s="330" t="str">
        <f>IF(G206&lt;1,"",
IF($C$1="Bulgarisch - BG",HYPERLINK(CONCATENATE("https://www.saflax.de/0-WVK-Retail/Bilder-Pictures/SAFLAX-",'Basis-Tabelle-Samen'!C199,"-",'Basis-Tabelle-Samen'!J199,"-seed-package-back-cr-bulgarian.jpg")),
IF($C$1="Dänisch - DK",HYPERLINK(CONCATENATE("https://www.saflax.de/0-WVK-Retail/Bilder-Pictures/SAFLAX-",'Basis-Tabelle-Samen'!C199,"-",'Basis-Tabelle-Samen'!J199,"-seed-package-back-cr-danish.jpg")),
IF($C$1="Deutsch - DE",HYPERLINK(CONCATENATE("https://www.saflax.de/0-WVK-Retail/Bilder-Pictures/SAFLAX-",'Basis-Tabelle-Samen'!C199,"-",'Basis-Tabelle-Samen'!J199,"-seed-package-back-cr-german.jpg")),
IF($C$1="Englisch - UK",HYPERLINK(CONCATENATE("https://www.saflax.de/0-WVK-Retail/Bilder-Pictures/SAFLAX-",'Basis-Tabelle-Samen'!C199,"-",'Basis-Tabelle-Samen'!J199,"-seed-package-back-cr-english.jpg")),
IF($C$1="Estnisch - EE",HYPERLINK(CONCATENATE("https://www.saflax.de/0-WVK-Retail/Bilder-Pictures/SAFLAX-",'Basis-Tabelle-Samen'!C199,"-",'Basis-Tabelle-Samen'!J199,"-seed-package-back-cr-estonian.jpg")),
IF($C$1="Finnisch - FI",HYPERLINK(CONCATENATE("https://www.saflax.de/0-WVK-Retail/Bilder-Pictures/SAFLAX-",'Basis-Tabelle-Samen'!C199,"-",'Basis-Tabelle-Samen'!J199,"-seed-package-back-cr-finnish.jpg")),
IF($C$1="Französisch - FR",HYPERLINK(CONCATENATE("https://www.saflax.de/0-WVK-Retail/Bilder-Pictures/SAFLAX-",'Basis-Tabelle-Samen'!C199,"-",'Basis-Tabelle-Samen'!J199,"-seed-package-back-cr-french.jpg")),
IF($C$1="Griechisch - GR",HYPERLINK(CONCATENATE("https://www.saflax.de/0-WVK-Retail/Bilder-Pictures/SAFLAX-",'Basis-Tabelle-Samen'!C199,"-",'Basis-Tabelle-Samen'!J199,"-seed-package-back-cr-greek.jpg")),
IF($C$1="Irisch - IE",HYPERLINK(CONCATENATE("https://www.saflax.de/0-WVK-Retail/Bilder-Pictures/SAFLAX-",'Basis-Tabelle-Samen'!C199,"-",'Basis-Tabelle-Samen'!J199,"-seed-package-back-cr-irish.jpg")),
IF($C$1="Isländisch - IS",HYPERLINK(CONCATENATE("https://www.saflax.de/0-WVK-Retail/Bilder-Pictures/SAFLAX-",'Basis-Tabelle-Samen'!C199,"-",'Basis-Tabelle-Samen'!J199,"-seed-package-back-cr-icelandic.jpg")),
IF($C$1="Italienisch - IT",HYPERLINK(CONCATENATE("https://www.saflax.de/0-WVK-Retail/Bilder-Pictures/SAFLAX-",'Basis-Tabelle-Samen'!C199,"-",'Basis-Tabelle-Samen'!J199,"-seed-package-back-cr-italian.jpg")),
IF($C$1="Japanisch - JP",HYPERLINK(CONCATENATE("https://www.saflax.de/0-WVK-Retail/Bilder-Pictures/SAFLAX-",'Basis-Tabelle-Samen'!C199,"-",'Basis-Tabelle-Samen'!J199,"-seed-package-back-cr-japanese.jpg")),
IF($C$1="Kroatisch - HR",HYPERLINK(CONCATENATE("https://www.saflax.de/0-WVK-Retail/Bilder-Pictures/SAFLAX-",'Basis-Tabelle-Samen'!C199,"-",'Basis-Tabelle-Samen'!J199,"-seed-package-back-cr-croatian.jpg")),
IF($C$1="Lettisch - LV",HYPERLINK(CONCATENATE("https://www.saflax.de/0-WVK-Retail/Bilder-Pictures/SAFLAX-",'Basis-Tabelle-Samen'!C199,"-",'Basis-Tabelle-Samen'!J199,"-seed-package-back-cr-latvian.jpg")),
IF($C$1="Litauisch - LT",HYPERLINK(CONCATENATE("https://www.saflax.de/0-WVK-Retail/Bilder-Pictures/SAFLAX-",'Basis-Tabelle-Samen'!C199,"-",'Basis-Tabelle-Samen'!J199,"-seed-package-back-cr-lithuanian.jpg")),
IF($C$1="Maltesisch - MT",HYPERLINK(CONCATENATE("https://www.saflax.de/0-WVK-Retail/Bilder-Pictures/SAFLAX-",'Basis-Tabelle-Samen'!C199,"-",'Basis-Tabelle-Samen'!J199,"-seed-package-back-cr-maltese.jpg")),
IF($C$1="Niederländisch - NL",HYPERLINK(CONCATENATE("https://www.saflax.de/0-WVK-Retail/Bilder-Pictures/SAFLAX-",'Basis-Tabelle-Samen'!C199,"-",'Basis-Tabelle-Samen'!J199,"-seed-package-back-cr-dutch.jpg")),
IF($C$1="Norwegisch - NO",HYPERLINK(CONCATENATE("https://www.saflax.de/0-WVK-Retail/Bilder-Pictures/SAFLAX-",'Basis-Tabelle-Samen'!C199,"-",'Basis-Tabelle-Samen'!J199,"-seed-package-back-cr-nowegian.jpg")),
IF($C$1="Polnisch - PL",HYPERLINK(CONCATENATE("https://www.saflax.de/0-WVK-Retail/Bilder-Pictures/SAFLAX-",'Basis-Tabelle-Samen'!C199,"-",'Basis-Tabelle-Samen'!J199,"-seed-package-back-cr-polish.jpg")),
IF($C$1="Portugiesisch - PT",HYPERLINK(CONCATENATE("https://www.saflax.de/0-WVK-Retail/Bilder-Pictures/SAFLAX-",'Basis-Tabelle-Samen'!C199,"-",'Basis-Tabelle-Samen'!J199,"-seed-package-back-cr-portuguese.jpg")),
IF($C$1="Rumänisch - RO",HYPERLINK(CONCATENATE("https://www.saflax.de/0-WVK-Retail/Bilder-Pictures/SAFLAX-",'Basis-Tabelle-Samen'!C199,"-",'Basis-Tabelle-Samen'!J199,"-seed-package-back-cr-romanian.jpg")),
IF($C$1="Schwedisch - SE",HYPERLINK(CONCATENATE("https://www.saflax.de/0-WVK-Retail/Bilder-Pictures/SAFLAX-",'Basis-Tabelle-Samen'!C199,"-",'Basis-Tabelle-Samen'!J199,"-seed-package-back-cr-swedish.jpg")),
IF($C$1="Slowakisch - SK",HYPERLINK(CONCATENATE("https://www.saflax.de/0-WVK-Retail/Bilder-Pictures/SAFLAX-",'Basis-Tabelle-Samen'!C199,"-",'Basis-Tabelle-Samen'!J199,"-seed-package-back-cr-slovak.jpg")),
IF($C$1="Slowenisch - SI",HYPERLINK(CONCATENATE("https://www.saflax.de/0-WVK-Retail/Bilder-Pictures/SAFLAX-",'Basis-Tabelle-Samen'!C199,"-",'Basis-Tabelle-Samen'!J199,"-seed-package-back-cr-slovenian.jpg")),
IF($C$1="Spanisch - ES",HYPERLINK(CONCATENATE("https://www.saflax.de/0-WVK-Retail/Bilder-Pictures/SAFLAX-",'Basis-Tabelle-Samen'!C199,"-",'Basis-Tabelle-Samen'!J199,"-seed-package-back-cr-spanish.jpg")),
IF($C$1="Tschechisch - CZ",HYPERLINK(CONCATENATE("https://www.saflax.de/0-WVK-Retail/Bilder-Pictures/SAFLAX-",'Basis-Tabelle-Samen'!C199,"-",'Basis-Tabelle-Samen'!J199,"-seed-package-back-cr-czech.jpg")),
IF($C$1="Türkisch - TR",HYPERLINK(CONCATENATE("https://www.saflax.de/0-WVK-Retail/Bilder-Pictures/SAFLAX-",'Basis-Tabelle-Samen'!C199,"-",'Basis-Tabelle-Samen'!J199,"-seed-package-back-cr-turkish.jpg")),
IF($C$1="Ungarisch - HU",HYPERLINK(CONCATENATE("https://www.saflax.de/0-WVK-Retail/Bilder-Pictures/SAFLAX-",'Basis-Tabelle-Samen'!C199,"-",'Basis-Tabelle-Samen'!J199,"-seed-package-back-cr-hungarian.jpg")),
" ACHTUNG")))))))))))))))))))))))))))))</f>
        <v>https://www.saflax.de/0-WVK-Retail/Bilder-Pictures/SAFLAX-15311-origanum-heracleoticum-seed-package-back-cr-english.jpg</v>
      </c>
      <c r="AM206" s="330" t="str">
        <f>IF(H206&lt;1,"",
IF($C$1="Bulgarisch - BG",HYPERLINK(CONCATENATE("https://www.saflax.de/0-WVK-Retail/Bilder-Pictures/SAFLAX-",'Basis-Tabelle-Samen'!K199,"-",'Basis-Tabelle-Samen'!J199,"-garden-to-go-mini-bulgarian.jpg")),
IF($C$1="Dänisch - DK",HYPERLINK(CONCATENATE("https://www.saflax.de/0-WVK-Retail/Bilder-Pictures/SAFLAX-",'Basis-Tabelle-Samen'!K199,"-",'Basis-Tabelle-Samen'!J199,"-garden-to-go-mini-danish.jpg")),
IF($C$1="Deutsch - DE",HYPERLINK(CONCATENATE("https://www.saflax.de/0-WVK-Retail/Bilder-Pictures/SAFLAX-",'Basis-Tabelle-Samen'!K199,"-",'Basis-Tabelle-Samen'!J199,"-garden-to-go-mini-german.jpg")),
IF($C$1="Englisch - UK",HYPERLINK(CONCATENATE("https://www.saflax.de/0-WVK-Retail/Bilder-Pictures/SAFLAX-",'Basis-Tabelle-Samen'!K199,"-",'Basis-Tabelle-Samen'!J199,"-garden-to-go-mini-english.jpg")),
IF($C$1="Estnisch - EE",HYPERLINK(CONCATENATE("https://www.saflax.de/0-WVK-Retail/Bilder-Pictures/SAFLAX-",'Basis-Tabelle-Samen'!K199,"-",'Basis-Tabelle-Samen'!J199,"-garden-to-go-mini-estonian.jpg")),
IF($C$1="Finnisch - FI",HYPERLINK(CONCATENATE("https://www.saflax.de/0-WVK-Retail/Bilder-Pictures/SAFLAX-",'Basis-Tabelle-Samen'!K199,"-",'Basis-Tabelle-Samen'!J199,"-garden-to-go-mini-finnish.jpg")),
IF($C$1="Französisch - FR",HYPERLINK(CONCATENATE("https://www.saflax.de/0-WVK-Retail/Bilder-Pictures/SAFLAX-",'Basis-Tabelle-Samen'!K199,"-",'Basis-Tabelle-Samen'!J199,"-garden-to-go-mini-french.jpg")),
IF($C$1="Griechisch - GR",HYPERLINK(CONCATENATE("https://www.saflax.de/0-WVK-Retail/Bilder-Pictures/SAFLAX-",'Basis-Tabelle-Samen'!K199,"-",'Basis-Tabelle-Samen'!J199,"-garden-to-go-mini-greek.jpg")),
IF($C$1="Irisch - IE",HYPERLINK(CONCATENATE("https://www.saflax.de/0-WVK-Retail/Bilder-Pictures/SAFLAX-",'Basis-Tabelle-Samen'!K199,"-",'Basis-Tabelle-Samen'!J199,"-garden-to-go-mini-irish.jpg")),
IF($C$1="Isländisch - IS",HYPERLINK(CONCATENATE("https://www.saflax.de/0-WVK-Retail/Bilder-Pictures/SAFLAX-",'Basis-Tabelle-Samen'!K199,"-",'Basis-Tabelle-Samen'!J199,"-garden-to-go-mini-icelandic.jpg")),
IF($C$1="Italienisch - IT",HYPERLINK(CONCATENATE("https://www.saflax.de/0-WVK-Retail/Bilder-Pictures/SAFLAX-",'Basis-Tabelle-Samen'!K199,"-",'Basis-Tabelle-Samen'!J199,"-garden-to-go-mini-italian.jpg")),
IF($C$1="Japanisch - JP",HYPERLINK(CONCATENATE("https://www.saflax.de/0-WVK-Retail/Bilder-Pictures/SAFLAX-",'Basis-Tabelle-Samen'!K199,"-",'Basis-Tabelle-Samen'!J199,"-garden-to-go-mini-japanese.jpg")),
IF($C$1="Kroatisch - HR",HYPERLINK(CONCATENATE("https://www.saflax.de/0-WVK-Retail/Bilder-Pictures/SAFLAX-",'Basis-Tabelle-Samen'!K199,"-",'Basis-Tabelle-Samen'!J199,"-garden-to-go-mini-croatian.jpg")),
IF($C$1="Lettisch - LV",HYPERLINK(CONCATENATE("https://www.saflax.de/0-WVK-Retail/Bilder-Pictures/SAFLAX-",'Basis-Tabelle-Samen'!K199,"-",'Basis-Tabelle-Samen'!J199,"-garden-to-go-mini-latvian.jpg")),
IF($C$1="Litauisch - LT",HYPERLINK(CONCATENATE("https://www.saflax.de/0-WVK-Retail/Bilder-Pictures/SAFLAX-",'Basis-Tabelle-Samen'!K199,"-",'Basis-Tabelle-Samen'!J199,"-garden-to-go-mini-lithuanian.jpg")),
IF($C$1="Maltesisch - MT",HYPERLINK(CONCATENATE("https://www.saflax.de/0-WVK-Retail/Bilder-Pictures/SAFLAX-",'Basis-Tabelle-Samen'!K199,"-",'Basis-Tabelle-Samen'!J199,"-garden-to-go-mini-maltese.jpg")),
IF($C$1="Niederländisch - NL",HYPERLINK(CONCATENATE("https://www.saflax.de/0-WVK-Retail/Bilder-Pictures/SAFLAX-",'Basis-Tabelle-Samen'!K199,"-",'Basis-Tabelle-Samen'!J199,"-garden-to-go-mini-dutch.jpg")),
IF($C$1="Norwegisch - NO",HYPERLINK(CONCATENATE("https://www.saflax.de/0-WVK-Retail/Bilder-Pictures/SAFLAX-",'Basis-Tabelle-Samen'!K199,"-",'Basis-Tabelle-Samen'!J199,"-garden-to-go-mini-nowegian.jpg")),
IF($C$1="Polnisch - PL",HYPERLINK(CONCATENATE("https://www.saflax.de/0-WVK-Retail/Bilder-Pictures/SAFLAX-",'Basis-Tabelle-Samen'!K199,"-",'Basis-Tabelle-Samen'!J199,"-garden-to-go-mini-polish.jpg")),
IF($C$1="Portugiesisch - PT",HYPERLINK(CONCATENATE("https://www.saflax.de/0-WVK-Retail/Bilder-Pictures/SAFLAX-",'Basis-Tabelle-Samen'!K199,"-",'Basis-Tabelle-Samen'!J199,"-garden-to-go-mini-portuguese.jpg")),
IF($C$1="Rumänisch - RO",HYPERLINK(CONCATENATE("https://www.saflax.de/0-WVK-Retail/Bilder-Pictures/SAFLAX-",'Basis-Tabelle-Samen'!K199,"-",'Basis-Tabelle-Samen'!J199,"-garden-to-go-mini-romanian.jpg")),
IF($C$1="Schwedisch - SE",HYPERLINK(CONCATENATE("https://www.saflax.de/0-WVK-Retail/Bilder-Pictures/SAFLAX-",'Basis-Tabelle-Samen'!K199,"-",'Basis-Tabelle-Samen'!J199,"-garden-to-go-mini-swedish.jpg")),
IF($C$1="Slowakisch - SK",HYPERLINK(CONCATENATE("https://www.saflax.de/0-WVK-Retail/Bilder-Pictures/SAFLAX-",'Basis-Tabelle-Samen'!K199,"-",'Basis-Tabelle-Samen'!J199,"-garden-to-go-mini-slovak.jpg")),
IF($C$1="Slowenisch - SI",HYPERLINK(CONCATENATE("https://www.saflax.de/0-WVK-Retail/Bilder-Pictures/SAFLAX-",'Basis-Tabelle-Samen'!K199,"-",'Basis-Tabelle-Samen'!J199,"-garden-to-go-mini-slovenian.jpg")),
IF($C$1="Spanisch - ES",HYPERLINK(CONCATENATE("https://www.saflax.de/0-WVK-Retail/Bilder-Pictures/SAFLAX-",'Basis-Tabelle-Samen'!K199,"-",'Basis-Tabelle-Samen'!J199,"-garden-to-go-mini-spanish.jpg")),
IF($C$1="Tschechisch - CZ",HYPERLINK(CONCATENATE("https://www.saflax.de/0-WVK-Retail/Bilder-Pictures/SAFLAX-",'Basis-Tabelle-Samen'!K199,"-",'Basis-Tabelle-Samen'!J199,"-garden-to-go-mini-czech.jpg")),
IF($C$1="Türkisch - TR",HYPERLINK(CONCATENATE("https://www.saflax.de/0-WVK-Retail/Bilder-Pictures/SAFLAX-",'Basis-Tabelle-Samen'!K199,"-",'Basis-Tabelle-Samen'!J199,"-garden-to-go-mini-turkish.jpg")),
IF($C$1="Ungarisch - HU",HYPERLINK(CONCATENATE("https://www.saflax.de/0-WVK-Retail/Bilder-Pictures/SAFLAX-",'Basis-Tabelle-Samen'!K199,"-",'Basis-Tabelle-Samen'!J199,"-garden-to-go-mini-hungarian.jpg")),
" ACHTUNG")))))))))))))))))))))))))))))</f>
        <v>https://www.saflax.de/0-WVK-Retail/Bilder-Pictures/SAFLAX-75311-origanum-heracleoticum-garden-to-go-mini-english.jpg</v>
      </c>
      <c r="AN206" s="330" t="str">
        <f>IF(I206&lt;1,"",
IF($C$1="Bulgarisch - BG",HYPERLINK(CONCATENATE("https://www.saflax.de/0-WVK-Retail/Bilder-Pictures/SAFLAX-",'Basis-Tabelle-Samen'!N199,"-",'Basis-Tabelle-Samen'!J199,"-garden-to-go-lite-bulgarian.jpg")),
IF($C$1="Dänisch - DK",HYPERLINK(CONCATENATE("https://www.saflax.de/0-WVK-Retail/Bilder-Pictures/SAFLAX-",'Basis-Tabelle-Samen'!N199,"-",'Basis-Tabelle-Samen'!J199,"-garden-to-go-lite-danish.jpg")),
IF($C$1="Deutsch - DE",HYPERLINK(CONCATENATE("https://www.saflax.de/0-WVK-Retail/Bilder-Pictures/SAFLAX-",'Basis-Tabelle-Samen'!N199,"-",'Basis-Tabelle-Samen'!J199,"-garden-to-go-lite-german.jpg")),
IF($C$1="Englisch - UK",HYPERLINK(CONCATENATE("https://www.saflax.de/0-WVK-Retail/Bilder-Pictures/SAFLAX-",'Basis-Tabelle-Samen'!N199,"-",'Basis-Tabelle-Samen'!J199,"-garden-to-go-lite-english.jpg")),
IF($C$1="Estnisch - EE",HYPERLINK(CONCATENATE("https://www.saflax.de/0-WVK-Retail/Bilder-Pictures/SAFLAX-",'Basis-Tabelle-Samen'!N199,"-",'Basis-Tabelle-Samen'!J199,"-garden-to-go-lite-estonian.jpg")),
IF($C$1="Finnisch - FI",HYPERLINK(CONCATENATE("https://www.saflax.de/0-WVK-Retail/Bilder-Pictures/SAFLAX-",'Basis-Tabelle-Samen'!N199,"-",'Basis-Tabelle-Samen'!J199,"-garden-to-go-lite-finnish.jpg")),
IF($C$1="Französisch - FR",HYPERLINK(CONCATENATE("https://www.saflax.de/0-WVK-Retail/Bilder-Pictures/SAFLAX-",'Basis-Tabelle-Samen'!N199,"-",'Basis-Tabelle-Samen'!J199,"-garden-to-go-lite-french.jpg")),
IF($C$1="Griechisch - GR",HYPERLINK(CONCATENATE("https://www.saflax.de/0-WVK-Retail/Bilder-Pictures/SAFLAX-",'Basis-Tabelle-Samen'!N199,"-",'Basis-Tabelle-Samen'!J199,"-garden-to-go-lite-greek.jpg")),
IF($C$1="Irisch - IE",HYPERLINK(CONCATENATE("https://www.saflax.de/0-WVK-Retail/Bilder-Pictures/SAFLAX-",'Basis-Tabelle-Samen'!N199,"-",'Basis-Tabelle-Samen'!J199,"-garden-to-go-lite-irish.jpg")),
IF($C$1="Isländisch - IS",HYPERLINK(CONCATENATE("https://www.saflax.de/0-WVK-Retail/Bilder-Pictures/SAFLAX-",'Basis-Tabelle-Samen'!N199,"-",'Basis-Tabelle-Samen'!J199,"-garden-to-go-lite-icelandic.jpg")),
IF($C$1="Italienisch - IT",HYPERLINK(CONCATENATE("https://www.saflax.de/0-WVK-Retail/Bilder-Pictures/SAFLAX-",'Basis-Tabelle-Samen'!N199,"-",'Basis-Tabelle-Samen'!J199,"-garden-to-go-lite-italian.jpg")),
IF($C$1="Japanisch - JP",HYPERLINK(CONCATENATE("https://www.saflax.de/0-WVK-Retail/Bilder-Pictures/SAFLAX-",'Basis-Tabelle-Samen'!N199,"-",'Basis-Tabelle-Samen'!J199,"-garden-to-go-lite-japanese.jpg")),
IF($C$1="Kroatisch - HR",HYPERLINK(CONCATENATE("https://www.saflax.de/0-WVK-Retail/Bilder-Pictures/SAFLAX-",'Basis-Tabelle-Samen'!N199,"-",'Basis-Tabelle-Samen'!J199,"-garden-to-go-lite-croatian.jpg")),
IF($C$1="Lettisch - LV",HYPERLINK(CONCATENATE("https://www.saflax.de/0-WVK-Retail/Bilder-Pictures/SAFLAX-",'Basis-Tabelle-Samen'!N199,"-",'Basis-Tabelle-Samen'!J199,"-garden-to-go-lite-latvian.jpg")),
IF($C$1="Litauisch - LT",HYPERLINK(CONCATENATE("https://www.saflax.de/0-WVK-Retail/Bilder-Pictures/SAFLAX-",'Basis-Tabelle-Samen'!N199,"-",'Basis-Tabelle-Samen'!J199,"-garden-to-go-lite-lithuanian.jpg")),
IF($C$1="Maltesisch - MT",HYPERLINK(CONCATENATE("https://www.saflax.de/0-WVK-Retail/Bilder-Pictures/SAFLAX-",'Basis-Tabelle-Samen'!N199,"-",'Basis-Tabelle-Samen'!J199,"-garden-to-go-lite-maltese.jpg")),
IF($C$1="Niederländisch - NL",HYPERLINK(CONCATENATE("https://www.saflax.de/0-WVK-Retail/Bilder-Pictures/SAFLAX-",'Basis-Tabelle-Samen'!N199,"-",'Basis-Tabelle-Samen'!J199,"-garden-to-go-lite-dutch.jpg")),
IF($C$1="Norwegisch - NO",HYPERLINK(CONCATENATE("https://www.saflax.de/0-WVK-Retail/Bilder-Pictures/SAFLAX-",'Basis-Tabelle-Samen'!N199,"-",'Basis-Tabelle-Samen'!J199,"-garden-to-go-lite-nowegian.jpg")),
IF($C$1="Polnisch - PL",HYPERLINK(CONCATENATE("https://www.saflax.de/0-WVK-Retail/Bilder-Pictures/SAFLAX-",'Basis-Tabelle-Samen'!N199,"-",'Basis-Tabelle-Samen'!J199,"-garden-to-go-lite-polish.jpg")),
IF($C$1="Portugiesisch - PT",HYPERLINK(CONCATENATE("https://www.saflax.de/0-WVK-Retail/Bilder-Pictures/SAFLAX-",'Basis-Tabelle-Samen'!N199,"-",'Basis-Tabelle-Samen'!J199,"-garden-to-go-lite-portuguese.jpg")),
IF($C$1="Rumänisch - RO",HYPERLINK(CONCATENATE("https://www.saflax.de/0-WVK-Retail/Bilder-Pictures/SAFLAX-",'Basis-Tabelle-Samen'!N199,"-",'Basis-Tabelle-Samen'!J199,"-garden-to-go-lite-romanian.jpg")),
IF($C$1="Schwedisch - SE",HYPERLINK(CONCATENATE("https://www.saflax.de/0-WVK-Retail/Bilder-Pictures/SAFLAX-",'Basis-Tabelle-Samen'!N199,"-",'Basis-Tabelle-Samen'!J199,"-garden-to-go-lite-swedish.jpg")),
IF($C$1="Slowakisch - SK",HYPERLINK(CONCATENATE("https://www.saflax.de/0-WVK-Retail/Bilder-Pictures/SAFLAX-",'Basis-Tabelle-Samen'!N199,"-",'Basis-Tabelle-Samen'!J199,"-garden-to-go-lite-slovak.jpg")),
IF($C$1="Slowenisch - SI",HYPERLINK(CONCATENATE("https://www.saflax.de/0-WVK-Retail/Bilder-Pictures/SAFLAX-",'Basis-Tabelle-Samen'!N199,"-",'Basis-Tabelle-Samen'!J199,"-garden-to-go-lite-slovenian.jpg")),
IF($C$1="Spanisch - ES",HYPERLINK(CONCATENATE("https://www.saflax.de/0-WVK-Retail/Bilder-Pictures/SAFLAX-",'Basis-Tabelle-Samen'!N199,"-",'Basis-Tabelle-Samen'!J199,"-garden-to-go-lite-spanish.jpg")),
IF($C$1="Tschechisch - CZ",HYPERLINK(CONCATENATE("https://www.saflax.de/0-WVK-Retail/Bilder-Pictures/SAFLAX-",'Basis-Tabelle-Samen'!N199,"-",'Basis-Tabelle-Samen'!J199,"-garden-to-go-lite-czech.jpg")),
IF($C$1="Türkisch - TR",HYPERLINK(CONCATENATE("https://www.saflax.de/0-WVK-Retail/Bilder-Pictures/SAFLAX-",'Basis-Tabelle-Samen'!N199,"-",'Basis-Tabelle-Samen'!J199,"-garden-to-go-lite-turkish.jpg")),
IF($C$1="Ungarisch - HU",HYPERLINK(CONCATENATE("https://www.saflax.de/0-WVK-Retail/Bilder-Pictures/SAFLAX-",'Basis-Tabelle-Samen'!N199,"-",'Basis-Tabelle-Samen'!J199,"-garden-to-go-lite-hungarian.jpg")),
" ACHTUNG")))))))))))))))))))))))))))))</f>
        <v>https://www.saflax.de/0-WVK-Retail/Bilder-Pictures/SAFLAX-85311-origanum-heracleoticum-garden-to-go-lite-english.jpg</v>
      </c>
      <c r="AO206" s="330" t="str">
        <f>IF(J206&lt;1,"",
IF($C$1="Bulgarisch - BG",HYPERLINK(CONCATENATE("https://www.saflax.de/0-WVK-Retail/Bilder-Pictures/SAFLAX-",'Basis-Tabelle-Samen'!Q199,"-",'Basis-Tabelle-Samen'!J199,"-garden-to-go-bulgarian.jpg")),
IF($C$1="Dänisch - DK",HYPERLINK(CONCATENATE("https://www.saflax.de/0-WVK-Retail/Bilder-Pictures/SAFLAX-",'Basis-Tabelle-Samen'!Q199,"-",'Basis-Tabelle-Samen'!J199,"-garden-to-go-danish.jpg")),
IF($C$1="Deutsch - DE",HYPERLINK(CONCATENATE("https://www.saflax.de/0-WVK-Retail/Bilder-Pictures/SAFLAX-",'Basis-Tabelle-Samen'!Q199,"-",'Basis-Tabelle-Samen'!J199,"-garden-to-go-german.jpg")),
IF($C$1="Englisch - UK",HYPERLINK(CONCATENATE("https://www.saflax.de/0-WVK-Retail/Bilder-Pictures/SAFLAX-",'Basis-Tabelle-Samen'!Q199,"-",'Basis-Tabelle-Samen'!J199,"-garden-to-go-english.jpg")),
IF($C$1="Estnisch - EE",HYPERLINK(CONCATENATE("https://www.saflax.de/0-WVK-Retail/Bilder-Pictures/SAFLAX-",'Basis-Tabelle-Samen'!Q199,"-",'Basis-Tabelle-Samen'!J199,"-garden-to-go-estonian.jpg")),
IF($C$1="Finnisch - FI",HYPERLINK(CONCATENATE("https://www.saflax.de/0-WVK-Retail/Bilder-Pictures/SAFLAX-",'Basis-Tabelle-Samen'!Q199,"-",'Basis-Tabelle-Samen'!J199,"-garden-to-go-finnish.jpg")),
IF($C$1="Französisch - FR",HYPERLINK(CONCATENATE("https://www.saflax.de/0-WVK-Retail/Bilder-Pictures/SAFLAX-",'Basis-Tabelle-Samen'!Q199,"-",'Basis-Tabelle-Samen'!J199,"-garden-to-go-french.jpg")),
IF($C$1="Griechisch - GR",HYPERLINK(CONCATENATE("https://www.saflax.de/0-WVK-Retail/Bilder-Pictures/SAFLAX-",'Basis-Tabelle-Samen'!Q199,"-",'Basis-Tabelle-Samen'!J199,"-garden-to-go-greek.jpg")),
IF($C$1="Irisch - IE",HYPERLINK(CONCATENATE("https://www.saflax.de/0-WVK-Retail/Bilder-Pictures/SAFLAX-",'Basis-Tabelle-Samen'!Q199,"-",'Basis-Tabelle-Samen'!J199,"-garden-to-go-irish.jpg")),
IF($C$1="Isländisch - IS",HYPERLINK(CONCATENATE("https://www.saflax.de/0-WVK-Retail/Bilder-Pictures/SAFLAX-",'Basis-Tabelle-Samen'!Q199,"-",'Basis-Tabelle-Samen'!J199,"-garden-to-go-icelandic.jpg")),
IF($C$1="Italienisch - IT",HYPERLINK(CONCATENATE("https://www.saflax.de/0-WVK-Retail/Bilder-Pictures/SAFLAX-",'Basis-Tabelle-Samen'!Q199,"-",'Basis-Tabelle-Samen'!J199,"-garden-to-go-italian.jpg")),
IF($C$1="Japanisch - JP",HYPERLINK(CONCATENATE("https://www.saflax.de/0-WVK-Retail/Bilder-Pictures/SAFLAX-",'Basis-Tabelle-Samen'!Q199,"-",'Basis-Tabelle-Samen'!J199,"-garden-to-go-japanese.jpg")),
IF($C$1="Kroatisch - HR",HYPERLINK(CONCATENATE("https://www.saflax.de/0-WVK-Retail/Bilder-Pictures/SAFLAX-",'Basis-Tabelle-Samen'!Q199,"-",'Basis-Tabelle-Samen'!J199,"-garden-to-go-croatian.jpg")),
IF($C$1="Lettisch - LV",HYPERLINK(CONCATENATE("https://www.saflax.de/0-WVK-Retail/Bilder-Pictures/SAFLAX-",'Basis-Tabelle-Samen'!Q199,"-",'Basis-Tabelle-Samen'!J199,"-garden-to-go-latvian.jpg")),
IF($C$1="Litauisch - LT",HYPERLINK(CONCATENATE("https://www.saflax.de/0-WVK-Retail/Bilder-Pictures/SAFLAX-",'Basis-Tabelle-Samen'!Q199,"-",'Basis-Tabelle-Samen'!J199,"-garden-to-go-lithuanian.jpg")),
IF($C$1="Maltesisch - MT",HYPERLINK(CONCATENATE("https://www.saflax.de/0-WVK-Retail/Bilder-Pictures/SAFLAX-",'Basis-Tabelle-Samen'!Q199,"-",'Basis-Tabelle-Samen'!J199,"-garden-to-go-maltese.jpg")),
IF($C$1="Niederländisch - NL",HYPERLINK(CONCATENATE("https://www.saflax.de/0-WVK-Retail/Bilder-Pictures/SAFLAX-",'Basis-Tabelle-Samen'!Q199,"-",'Basis-Tabelle-Samen'!J199,"-garden-to-go-dutch.jpg")),
IF($C$1="Norwegisch - NO",HYPERLINK(CONCATENATE("https://www.saflax.de/0-WVK-Retail/Bilder-Pictures/SAFLAX-",'Basis-Tabelle-Samen'!Q199,"-",'Basis-Tabelle-Samen'!J199,"-garden-to-go-nowegian.jpg")),
IF($C$1="Polnisch - PL",HYPERLINK(CONCATENATE("https://www.saflax.de/0-WVK-Retail/Bilder-Pictures/SAFLAX-",'Basis-Tabelle-Samen'!Q199,"-",'Basis-Tabelle-Samen'!J199,"-garden-to-go-polish.jpg")),
IF($C$1="Portugiesisch - PT",HYPERLINK(CONCATENATE("https://www.saflax.de/0-WVK-Retail/Bilder-Pictures/SAFLAX-",'Basis-Tabelle-Samen'!Q199,"-",'Basis-Tabelle-Samen'!J199,"-garden-to-go-portuguese.jpg")),
IF($C$1="Rumänisch - RO",HYPERLINK(CONCATENATE("https://www.saflax.de/0-WVK-Retail/Bilder-Pictures/SAFLAX-",'Basis-Tabelle-Samen'!Q199,"-",'Basis-Tabelle-Samen'!J199,"-garden-to-go-romanian.jpg")),
IF($C$1="Schwedisch - SE",HYPERLINK(CONCATENATE("https://www.saflax.de/0-WVK-Retail/Bilder-Pictures/SAFLAX-",'Basis-Tabelle-Samen'!Q199,"-",'Basis-Tabelle-Samen'!J199,"-garden-to-go-swedish.jpg")),
IF($C$1="Slowakisch - SK",HYPERLINK(CONCATENATE("https://www.saflax.de/0-WVK-Retail/Bilder-Pictures/SAFLAX-",'Basis-Tabelle-Samen'!Q199,"-",'Basis-Tabelle-Samen'!J199,"-garden-to-go-slovak.jpg")),
IF($C$1="Slowenisch - SI",HYPERLINK(CONCATENATE("https://www.saflax.de/0-WVK-Retail/Bilder-Pictures/SAFLAX-",'Basis-Tabelle-Samen'!Q199,"-",'Basis-Tabelle-Samen'!J199,"-garden-to-go-slovenian.jpg")),
IF($C$1="Spanisch - ES",HYPERLINK(CONCATENATE("https://www.saflax.de/0-WVK-Retail/Bilder-Pictures/SAFLAX-",'Basis-Tabelle-Samen'!Q199,"-",'Basis-Tabelle-Samen'!J199,"-garden-to-go-spanish.jpg")),
IF($C$1="Tschechisch - CZ",HYPERLINK(CONCATENATE("https://www.saflax.de/0-WVK-Retail/Bilder-Pictures/SAFLAX-",'Basis-Tabelle-Samen'!Q199,"-",'Basis-Tabelle-Samen'!J199,"-garden-to-go-czech.jpg")),
IF($C$1="Türkisch - TR",HYPERLINK(CONCATENATE("https://www.saflax.de/0-WVK-Retail/Bilder-Pictures/SAFLAX-",'Basis-Tabelle-Samen'!Q199,"-",'Basis-Tabelle-Samen'!J199,"-garden-to-go-turkish.jpg")),
IF($C$1="Ungarisch - HU",HYPERLINK(CONCATENATE("https://www.saflax.de/0-WVK-Retail/Bilder-Pictures/SAFLAX-",'Basis-Tabelle-Samen'!Q199,"-",'Basis-Tabelle-Samen'!J199,"-garden-to-go-hungarian.jpg")),
" ACHTUNG")))))))))))))))))))))))))))))</f>
        <v>https://www.saflax.de/0-WVK-Retail/Bilder-Pictures/SAFLAX-55311-origanum-heracleoticum-garden-to-go-english.jpg</v>
      </c>
      <c r="AP206" s="330" t="str">
        <f>IF(K206&lt;1,"",
IF($C$1="Bulgarisch - BG",HYPERLINK(CONCATENATE("https://www.saflax.de/0-WVK-Retail/Bilder-Pictures/SAFLAX-",'Basis-Tabelle-Samen'!T199,"-",'Basis-Tabelle-Samen'!J199,"-cultivation-set-bulgarian.jpg")),
IF($C$1="Dänisch - DK",HYPERLINK(CONCATENATE("https://www.saflax.de/0-WVK-Retail/Bilder-Pictures/SAFLAX-",'Basis-Tabelle-Samen'!T199,"-",'Basis-Tabelle-Samen'!J199,"-cultivation-set-danish.jpg")),
IF($C$1="Deutsch - DE",HYPERLINK(CONCATENATE("https://www.saflax.de/0-WVK-Retail/Bilder-Pictures/SAFLAX-",'Basis-Tabelle-Samen'!T199,"-",'Basis-Tabelle-Samen'!J199,"-cultivation-set-german.jpg")),
IF($C$1="Englisch - UK",HYPERLINK(CONCATENATE("https://www.saflax.de/0-WVK-Retail/Bilder-Pictures/SAFLAX-",'Basis-Tabelle-Samen'!T199,"-",'Basis-Tabelle-Samen'!J199,"-cultivation-set-english.jpg")),
IF($C$1="Estnisch - EE",HYPERLINK(CONCATENATE("https://www.saflax.de/0-WVK-Retail/Bilder-Pictures/SAFLAX-",'Basis-Tabelle-Samen'!T199,"-",'Basis-Tabelle-Samen'!J199,"-cultivation-set-estonian.jpg")),
IF($C$1="Finnisch - FI",HYPERLINK(CONCATENATE("https://www.saflax.de/0-WVK-Retail/Bilder-Pictures/SAFLAX-",'Basis-Tabelle-Samen'!T199,"-",'Basis-Tabelle-Samen'!J199,"-cultivation-set-finnish.jpg")),
IF($C$1="Französisch - FR",HYPERLINK(CONCATENATE("https://www.saflax.de/0-WVK-Retail/Bilder-Pictures/SAFLAX-",'Basis-Tabelle-Samen'!T199,"-",'Basis-Tabelle-Samen'!J199,"-cultivation-set-french.jpg")),
IF($C$1="Griechisch - GR",HYPERLINK(CONCATENATE("https://www.saflax.de/0-WVK-Retail/Bilder-Pictures/SAFLAX-",'Basis-Tabelle-Samen'!T199,"-",'Basis-Tabelle-Samen'!J199,"-cultivation-set-greek.jpg")),
IF($C$1="Irisch - IE",HYPERLINK(CONCATENATE("https://www.saflax.de/0-WVK-Retail/Bilder-Pictures/SAFLAX-",'Basis-Tabelle-Samen'!T199,"-",'Basis-Tabelle-Samen'!J199,"-cultivation-set-irish.jpg")),
IF($C$1="Isländisch - IS",HYPERLINK(CONCATENATE("https://www.saflax.de/0-WVK-Retail/Bilder-Pictures/SAFLAX-",'Basis-Tabelle-Samen'!T199,"-",'Basis-Tabelle-Samen'!J199,"-cultivation-set-icelandic.jpg")),
IF($C$1="Italienisch - IT",HYPERLINK(CONCATENATE("https://www.saflax.de/0-WVK-Retail/Bilder-Pictures/SAFLAX-",'Basis-Tabelle-Samen'!T199,"-",'Basis-Tabelle-Samen'!J199,"-cultivation-set-italian.jpg")),
IF($C$1="Japanisch - JP",HYPERLINK(CONCATENATE("https://www.saflax.de/0-WVK-Retail/Bilder-Pictures/SAFLAX-",'Basis-Tabelle-Samen'!T199,"-",'Basis-Tabelle-Samen'!J199,"-cultivation-set-japanese.jpg")),
IF($C$1="Kroatisch - HR",HYPERLINK(CONCATENATE("https://www.saflax.de/0-WVK-Retail/Bilder-Pictures/SAFLAX-",'Basis-Tabelle-Samen'!T199,"-",'Basis-Tabelle-Samen'!J199,"-cultivation-set-croatian.jpg")),
IF($C$1="Lettisch - LV",HYPERLINK(CONCATENATE("https://www.saflax.de/0-WVK-Retail/Bilder-Pictures/SAFLAX-",'Basis-Tabelle-Samen'!T199,"-",'Basis-Tabelle-Samen'!J199,"-cultivation-set-latvian.jpg")),
IF($C$1="Litauisch - LT",HYPERLINK(CONCATENATE("https://www.saflax.de/0-WVK-Retail/Bilder-Pictures/SAFLAX-",'Basis-Tabelle-Samen'!T199,"-",'Basis-Tabelle-Samen'!J199,"-cultivation-set-lithuanian.jpg")),
IF($C$1="Maltesisch - MT",HYPERLINK(CONCATENATE("https://www.saflax.de/0-WVK-Retail/Bilder-Pictures/SAFLAX-",'Basis-Tabelle-Samen'!T199,"-",'Basis-Tabelle-Samen'!J199,"-cultivation-set-maltese.jpg")),
IF($C$1="Niederländisch - NL",HYPERLINK(CONCATENATE("https://www.saflax.de/0-WVK-Retail/Bilder-Pictures/SAFLAX-",'Basis-Tabelle-Samen'!T199,"-",'Basis-Tabelle-Samen'!J199,"-cultivation-set-dutch.jpg")),
IF($C$1="Norwegisch - NO",HYPERLINK(CONCATENATE("https://www.saflax.de/0-WVK-Retail/Bilder-Pictures/SAFLAX-",'Basis-Tabelle-Samen'!T199,"-",'Basis-Tabelle-Samen'!J199,"-cultivation-set-nowegian.jpg")),
IF($C$1="Polnisch - PL",HYPERLINK(CONCATENATE("https://www.saflax.de/0-WVK-Retail/Bilder-Pictures/SAFLAX-",'Basis-Tabelle-Samen'!T199,"-",'Basis-Tabelle-Samen'!J199,"-cultivation-set-polish.jpg")),
IF($C$1="Portugiesisch - PT",HYPERLINK(CONCATENATE("https://www.saflax.de/0-WVK-Retail/Bilder-Pictures/SAFLAX-",'Basis-Tabelle-Samen'!T199,"-",'Basis-Tabelle-Samen'!J199,"-cultivation-set-portuguese.jpg")),
IF($C$1="Rumänisch - RO",HYPERLINK(CONCATENATE("https://www.saflax.de/0-WVK-Retail/Bilder-Pictures/SAFLAX-",'Basis-Tabelle-Samen'!T199,"-",'Basis-Tabelle-Samen'!J199,"-cultivation-set-romanian.jpg")),
IF($C$1="Schwedisch - SE",HYPERLINK(CONCATENATE("https://www.saflax.de/0-WVK-Retail/Bilder-Pictures/SAFLAX-",'Basis-Tabelle-Samen'!T199,"-",'Basis-Tabelle-Samen'!J199,"-cultivation-set-swedish.jpg")),
IF($C$1="Slowakisch - SK",HYPERLINK(CONCATENATE("https://www.saflax.de/0-WVK-Retail/Bilder-Pictures/SAFLAX-",'Basis-Tabelle-Samen'!T199,"-",'Basis-Tabelle-Samen'!J199,"-cultivation-set-slovak.jpg")),
IF($C$1="Slowenisch - SI",HYPERLINK(CONCATENATE("https://www.saflax.de/0-WVK-Retail/Bilder-Pictures/SAFLAX-",'Basis-Tabelle-Samen'!T199,"-",'Basis-Tabelle-Samen'!J199,"-cultivation-set-slovenian.jpg")),
IF($C$1="Spanisch - ES",HYPERLINK(CONCATENATE("https://www.saflax.de/0-WVK-Retail/Bilder-Pictures/SAFLAX-",'Basis-Tabelle-Samen'!T199,"-",'Basis-Tabelle-Samen'!J199,"-cultivation-set-spanish.jpg")),
IF($C$1="Tschechisch - CZ",HYPERLINK(CONCATENATE("https://www.saflax.de/0-WVK-Retail/Bilder-Pictures/SAFLAX-",'Basis-Tabelle-Samen'!T199,"-",'Basis-Tabelle-Samen'!J199,"-cultivation-set-czech.jpg")),
IF($C$1="Türkisch - TR",HYPERLINK(CONCATENATE("https://www.saflax.de/0-WVK-Retail/Bilder-Pictures/SAFLAX-",'Basis-Tabelle-Samen'!T199,"-",'Basis-Tabelle-Samen'!J199,"-cultivation-set-turkish.jpg")),
IF($C$1="Ungarisch - HU",HYPERLINK(CONCATENATE("https://www.saflax.de/0-WVK-Retail/Bilder-Pictures/SAFLAX-",'Basis-Tabelle-Samen'!T199,"-",'Basis-Tabelle-Samen'!J199,"-cultivation-set-hungarian.jpg")),
" ACHTUNG")))))))))))))))))))))))))))))</f>
        <v>https://www.saflax.de/0-WVK-Retail/Bilder-Pictures/SAFLAX-35311-origanum-heracleoticum-cultivation-set-english.jpg</v>
      </c>
      <c r="AQ206" s="330" t="str">
        <f>IF(L206&lt;1,"",
IF($C$1="Bulgarisch - BG",HYPERLINK(CONCATENATE("https://www.saflax.de/0-WVK-Retail/Bilder-Pictures/SAFLAX-",'Basis-Tabelle-Samen'!W199,"-",'Basis-Tabelle-Samen'!J199,"-garden-in-the-bag-bulgarian.jpg")),
IF($C$1="Dänisch - DK",HYPERLINK(CONCATENATE("https://www.saflax.de/0-WVK-Retail/Bilder-Pictures/SAFLAX-",'Basis-Tabelle-Samen'!W199,"-",'Basis-Tabelle-Samen'!J199,"-garden-in-the-bag-danish.jpg")),
IF($C$1="Deutsch - DE",HYPERLINK(CONCATENATE("https://www.saflax.de/0-WVK-Retail/Bilder-Pictures/SAFLAX-",'Basis-Tabelle-Samen'!W199,"-",'Basis-Tabelle-Samen'!J199,"-garden-in-the-bag-german.jpg")),
IF($C$1="Englisch - UK",HYPERLINK(CONCATENATE("https://www.saflax.de/0-WVK-Retail/Bilder-Pictures/SAFLAX-",'Basis-Tabelle-Samen'!W199,"-",'Basis-Tabelle-Samen'!J199,"-garden-in-the-bag-english.jpg")),
IF($C$1="Estnisch - EE",HYPERLINK(CONCATENATE("https://www.saflax.de/0-WVK-Retail/Bilder-Pictures/SAFLAX-",'Basis-Tabelle-Samen'!W199,"-",'Basis-Tabelle-Samen'!J199,"-garden-in-the-bag-estonian.jpg")),
IF($C$1="Finnisch - FI",HYPERLINK(CONCATENATE("https://www.saflax.de/0-WVK-Retail/Bilder-Pictures/SAFLAX-",'Basis-Tabelle-Samen'!W199,"-",'Basis-Tabelle-Samen'!J199,"-garden-in-the-bag-finnish.jpg")),
IF($C$1="Französisch - FR",HYPERLINK(CONCATENATE("https://www.saflax.de/0-WVK-Retail/Bilder-Pictures/SAFLAX-",'Basis-Tabelle-Samen'!W199,"-",'Basis-Tabelle-Samen'!J199,"-garden-in-the-bag-french.jpg")),
IF($C$1="Griechisch - GR",HYPERLINK(CONCATENATE("https://www.saflax.de/0-WVK-Retail/Bilder-Pictures/SAFLAX-",'Basis-Tabelle-Samen'!W199,"-",'Basis-Tabelle-Samen'!J199,"-garden-in-the-bag-greek.jpg")),
IF($C$1="Irisch - IE",HYPERLINK(CONCATENATE("https://www.saflax.de/0-WVK-Retail/Bilder-Pictures/SAFLAX-",'Basis-Tabelle-Samen'!W199,"-",'Basis-Tabelle-Samen'!J199,"-garden-in-the-bag-irish.jpg")),
IF($C$1="Isländisch - IS",HYPERLINK(CONCATENATE("https://www.saflax.de/0-WVK-Retail/Bilder-Pictures/SAFLAX-",'Basis-Tabelle-Samen'!W199,"-",'Basis-Tabelle-Samen'!J199,"-garden-in-the-bag-icelandic.jpg")),
IF($C$1="Italienisch - IT",HYPERLINK(CONCATENATE("https://www.saflax.de/0-WVK-Retail/Bilder-Pictures/SAFLAX-",'Basis-Tabelle-Samen'!W199,"-",'Basis-Tabelle-Samen'!J199,"-garden-in-the-bag-italian.jpg")),
IF($C$1="Japanisch - JP",HYPERLINK(CONCATENATE("https://www.saflax.de/0-WVK-Retail/Bilder-Pictures/SAFLAX-",'Basis-Tabelle-Samen'!W199,"-",'Basis-Tabelle-Samen'!J199,"-garden-in-the-bag-japanese.jpg")),
IF($C$1="Kroatisch - HR",HYPERLINK(CONCATENATE("https://www.saflax.de/0-WVK-Retail/Bilder-Pictures/SAFLAX-",'Basis-Tabelle-Samen'!W199,"-",'Basis-Tabelle-Samen'!J199,"-garden-in-the-bag-croatian.jpg")),
IF($C$1="Lettisch - LV",HYPERLINK(CONCATENATE("https://www.saflax.de/0-WVK-Retail/Bilder-Pictures/SAFLAX-",'Basis-Tabelle-Samen'!W199,"-",'Basis-Tabelle-Samen'!J199,"-garden-in-the-bag-latvian.jpg")),
IF($C$1="Litauisch - LT",HYPERLINK(CONCATENATE("https://www.saflax.de/0-WVK-Retail/Bilder-Pictures/SAFLAX-",'Basis-Tabelle-Samen'!W199,"-",'Basis-Tabelle-Samen'!J199,"-garden-in-the-bag-lithuanian.jpg")),
IF($C$1="Maltesisch - MT",HYPERLINK(CONCATENATE("https://www.saflax.de/0-WVK-Retail/Bilder-Pictures/SAFLAX-",'Basis-Tabelle-Samen'!W199,"-",'Basis-Tabelle-Samen'!J199,"-garden-in-the-bag-maltese.jpg")),
IF($C$1="Niederländisch - NL",HYPERLINK(CONCATENATE("https://www.saflax.de/0-WVK-Retail/Bilder-Pictures/SAFLAX-",'Basis-Tabelle-Samen'!W199,"-",'Basis-Tabelle-Samen'!J199,"-garden-in-the-bag-dutch.jpg")),
IF($C$1="Norwegisch - NO",HYPERLINK(CONCATENATE("https://www.saflax.de/0-WVK-Retail/Bilder-Pictures/SAFLAX-",'Basis-Tabelle-Samen'!W199,"-",'Basis-Tabelle-Samen'!J199,"-garden-in-the-bag-nowegian.jpg")),
IF($C$1="Polnisch - PL",HYPERLINK(CONCATENATE("https://www.saflax.de/0-WVK-Retail/Bilder-Pictures/SAFLAX-",'Basis-Tabelle-Samen'!W199,"-",'Basis-Tabelle-Samen'!J199,"-garden-in-the-bag-polish.jpg")),
IF($C$1="Portugiesisch - PT",HYPERLINK(CONCATENATE("https://www.saflax.de/0-WVK-Retail/Bilder-Pictures/SAFLAX-",'Basis-Tabelle-Samen'!W199,"-",'Basis-Tabelle-Samen'!J199,"-garden-in-the-bag-portuguese.jpg")),
IF($C$1="Rumänisch - RO",HYPERLINK(CONCATENATE("https://www.saflax.de/0-WVK-Retail/Bilder-Pictures/SAFLAX-",'Basis-Tabelle-Samen'!W199,"-",'Basis-Tabelle-Samen'!J199,"-garden-in-the-bag-romanian.jpg")),
IF($C$1="Schwedisch - SE",HYPERLINK(CONCATENATE("https://www.saflax.de/0-WVK-Retail/Bilder-Pictures/SAFLAX-",'Basis-Tabelle-Samen'!W199,"-",'Basis-Tabelle-Samen'!J199,"-garden-in-the-bag-swedish.jpg")),
IF($C$1="Slowakisch - SK",HYPERLINK(CONCATENATE("https://www.saflax.de/0-WVK-Retail/Bilder-Pictures/SAFLAX-",'Basis-Tabelle-Samen'!W199,"-",'Basis-Tabelle-Samen'!J199,"-garden-in-the-bag-slovak.jpg")),
IF($C$1="Slowenisch - SI",HYPERLINK(CONCATENATE("https://www.saflax.de/0-WVK-Retail/Bilder-Pictures/SAFLAX-",'Basis-Tabelle-Samen'!W199,"-",'Basis-Tabelle-Samen'!J199,"-garden-in-the-bag-slovenian.jpg")),
IF($C$1="Spanisch - ES",HYPERLINK(CONCATENATE("https://www.saflax.de/0-WVK-Retail/Bilder-Pictures/SAFLAX-",'Basis-Tabelle-Samen'!W199,"-",'Basis-Tabelle-Samen'!J199,"-garden-in-the-bag-spanish.jpg")),
IF($C$1="Tschechisch - CZ",HYPERLINK(CONCATENATE("https://www.saflax.de/0-WVK-Retail/Bilder-Pictures/SAFLAX-",'Basis-Tabelle-Samen'!W199,"-",'Basis-Tabelle-Samen'!J199,"-garden-in-the-bag-czech.jpg")),
IF($C$1="Türkisch - TR",HYPERLINK(CONCATENATE("https://www.saflax.de/0-WVK-Retail/Bilder-Pictures/SAFLAX-",'Basis-Tabelle-Samen'!W199,"-",'Basis-Tabelle-Samen'!J199,"-garden-in-the-bag-turkish.jpg")),
IF($C$1="Ungarisch - HU",HYPERLINK(CONCATENATE("https://www.saflax.de/0-WVK-Retail/Bilder-Pictures/SAFLAX-",'Basis-Tabelle-Samen'!W199,"-",'Basis-Tabelle-Samen'!J199,"-garden-in-the-bag-hungarian.jpg")),
" ACHTUNG")))))))))))))))))))))))))))))</f>
        <v>https://www.saflax.de/0-WVK-Retail/Bilder-Pictures/SAFLAX-65311-origanum-heracleoticum-garden-in-the-bag-english.jpg</v>
      </c>
    </row>
    <row r="207" spans="1:43" ht="17.100000000000001" customHeight="1" x14ac:dyDescent="0.2">
      <c r="A207" s="318" t="str">
        <f>IF('Basis-Tabelle-Samen'!A197="","",IF($C$1="Deutsch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07" s="319" t="str">
        <f>'Basis-Tabelle-Samen'!I197</f>
        <v>Rumex acetosa</v>
      </c>
      <c r="C207" s="316" t="str">
        <f>IF($C$1="Bulgarisch - BG",'Basis-Tabelle-Samen'!Z197,
IF($C$1="Dänisch - DK",'Basis-Tabelle-Samen'!AA197,
IF($C$1="Deutsch - DE",'Basis-Tabelle-Samen'!AB197,
IF($C$1="Englisch - UK",'Basis-Tabelle-Samen'!AC197,
IF($C$1="Estnisch - EE",'Basis-Tabelle-Samen'!AD197,
IF($C$1="Finnisch - FI",'Basis-Tabelle-Samen'!AE197,
IF($C$1="Französisch - FR",'Basis-Tabelle-Samen'!AF197,
IF($C$1="Griechisch - GR",'Basis-Tabelle-Samen'!AG197,
IF($C$1="Irisch - IE",'Basis-Tabelle-Samen'!AH197,
IF($C$1="Isländisch - IS",'Basis-Tabelle-Samen'!AI197,
IF($C$1="Italienisch - IT",'Basis-Tabelle-Samen'!AJ197,
IF($C$1="Japanisch - JP",'Basis-Tabelle-Samen'!AK197,
IF($C$1="Kroatisch - HR",'Basis-Tabelle-Samen'!AL197,
IF($C$1="Lettisch - LV",'Basis-Tabelle-Samen'!AM197,
IF($C$1="Litauisch - LT",'Basis-Tabelle-Samen'!AN197,
IF($C$1="Maltesisch - MT",'Basis-Tabelle-Samen'!AO197,
IF($C$1="Niederländisch - NL",'Basis-Tabelle-Samen'!AP197,
IF($C$1="Norwegisch - NO",'Basis-Tabelle-Samen'!AQ197,
IF($C$1="Polnisch - PL",'Basis-Tabelle-Samen'!AR197,
IF($C$1="Portugiesisch - PT",'Basis-Tabelle-Samen'!AS197,
IF($C$1="Rumänisch - RO",'Basis-Tabelle-Samen'!AT197,
IF($C$1="Schwedisch - SE",'Basis-Tabelle-Samen'!AU197,
IF($C$1="Slowakisch - SK",'Basis-Tabelle-Samen'!AV197,
IF($C$1="Slowenisch - SI",'Basis-Tabelle-Samen'!AW197,
IF($C$1="Spanisch - ES",'Basis-Tabelle-Samen'!AX197,
IF($C$1="Tschechisch - CZ",'Basis-Tabelle-Samen'!AY197,
IF($C$1="Türkisch - TR",'Basis-Tabelle-Samen'!AZ197,
IF($C$1="Ungarisch - HU",'Basis-Tabelle-Samen'!BA197,
" ACHTUNG"))))))))))))))))))))))))))))</f>
        <v>Organic - French Sorrel</v>
      </c>
      <c r="D207" s="320">
        <f>'Basis-Tabelle-Samen'!F197</f>
        <v>400</v>
      </c>
      <c r="E207" s="321" t="str">
        <f>'Basis-Tabelle-Samen'!H197</f>
        <v>7 %</v>
      </c>
      <c r="F207" s="322" t="str">
        <f>IF('Basis-Tabelle-Samen'!G197="","",'Basis-Tabelle-Samen'!G197)</f>
        <v>03</v>
      </c>
      <c r="G207" s="320">
        <f>'Basis-Tabelle-Samen'!C197</f>
        <v>15309</v>
      </c>
      <c r="H207" s="323">
        <f>'Basis-Tabelle-Samen'!D197</f>
        <v>4055473153094</v>
      </c>
      <c r="I207" s="324">
        <f>'Basis-Tabelle-Samen'!E197</f>
        <v>2.0499999999999998</v>
      </c>
      <c r="J207" s="325">
        <f t="shared" si="3"/>
        <v>12</v>
      </c>
      <c r="K207" s="326">
        <f>'Basis-Tabelle-Samen'!K197</f>
        <v>75309</v>
      </c>
      <c r="L207" s="323">
        <f>'Basis-Tabelle-Samen'!L197</f>
        <v>4055473753096</v>
      </c>
      <c r="M207" s="324">
        <f>'Basis-Tabelle-Samen'!M197</f>
        <v>2.4500000000000002</v>
      </c>
      <c r="N207" s="326">
        <f>IF(K207&lt;1,"",'3'!$I$15)</f>
        <v>15</v>
      </c>
      <c r="O207" s="327">
        <f>IF(K207&lt;1,"",'3'!$J$11)</f>
        <v>90</v>
      </c>
      <c r="P207" s="326">
        <f>'Basis-Tabelle-Samen'!N197</f>
        <v>85309</v>
      </c>
      <c r="Q207" s="323">
        <f>'Basis-Tabelle-Samen'!O197</f>
        <v>4055473853093</v>
      </c>
      <c r="R207" s="328">
        <f>'Basis-Tabelle-Samen'!P197</f>
        <v>3.75</v>
      </c>
      <c r="S207" s="326">
        <f>IF(R207&lt;1,"",'3'!$M$15)</f>
        <v>18</v>
      </c>
      <c r="T207" s="327">
        <f>IF(R207&lt;1,"",'3'!$N$11)</f>
        <v>72</v>
      </c>
      <c r="U207" s="326">
        <f>'Basis-Tabelle-Samen'!Q197</f>
        <v>55309</v>
      </c>
      <c r="V207" s="323">
        <f>'Basis-Tabelle-Samen'!R197</f>
        <v>4055473553092</v>
      </c>
      <c r="W207" s="324">
        <f>'Basis-Tabelle-Samen'!S197</f>
        <v>4.95</v>
      </c>
      <c r="X207" s="326">
        <f>IF(U207&lt;1,"",'3'!$Q$15)</f>
        <v>6</v>
      </c>
      <c r="Y207" s="327">
        <f>IF(U207&lt;1,"",'3'!$R$11)</f>
        <v>24</v>
      </c>
      <c r="Z207" s="326">
        <f>'Basis-Tabelle-Samen'!T197</f>
        <v>35309</v>
      </c>
      <c r="AA207" s="323">
        <f>'Basis-Tabelle-Samen'!U197</f>
        <v>4055473353098</v>
      </c>
      <c r="AB207" s="324">
        <f>'Basis-Tabelle-Samen'!V197</f>
        <v>6.75</v>
      </c>
      <c r="AC207" s="326">
        <f>IF(Z207&lt;1,"",'3'!$U$15)</f>
        <v>6</v>
      </c>
      <c r="AD207" s="327">
        <f>IF(Z207&lt;1,"",'3'!$V$11)</f>
        <v>24</v>
      </c>
      <c r="AE207" s="326">
        <f>'Basis-Tabelle-Samen'!W197</f>
        <v>65309</v>
      </c>
      <c r="AF207" s="323">
        <f>'Basis-Tabelle-Samen'!X197</f>
        <v>4055473653099</v>
      </c>
      <c r="AG207" s="324">
        <f>'Basis-Tabelle-Samen'!Y197</f>
        <v>2.95</v>
      </c>
      <c r="AH207" s="326">
        <f>IF(AE207&lt;1,"",'3'!$Y$15)</f>
        <v>8</v>
      </c>
      <c r="AI207" s="327">
        <f>IF(AE207&lt;1,"",'3'!$Z$11)</f>
        <v>64</v>
      </c>
      <c r="AJ207" s="315"/>
      <c r="AK207" s="316" t="str">
        <f>IF(G207&lt;1,"",
IF($C$1="Bulgarisch - BG",HYPERLINK(CONCATENATE("https://www.saflax.de/0-WVK-Retail/Bilder-Pictures/SAFLAX-",'Basis-Tabelle-Samen'!C197,"-",'Basis-Tabelle-Samen'!J197,"-seed-package-front-cr-bulgarian.jpg")),
IF($C$1="Dänisch - DK",HYPERLINK(CONCATENATE("https://www.saflax.de/0-WVK-Retail/Bilder-Pictures/SAFLAX-",'Basis-Tabelle-Samen'!C197,"-",'Basis-Tabelle-Samen'!J197,"-seed-package-front-cr-danish.jpg")),
IF($C$1="Deutsch - DE",HYPERLINK(CONCATENATE("https://www.saflax.de/0-WVK-Retail/Bilder-Pictures/SAFLAX-",'Basis-Tabelle-Samen'!C197,"-",'Basis-Tabelle-Samen'!J197,"-seed-package-front-cr-german.jpg")),
IF($C$1="Englisch - UK",HYPERLINK(CONCATENATE("https://www.saflax.de/0-WVK-Retail/Bilder-Pictures/SAFLAX-",'Basis-Tabelle-Samen'!C197,"-",'Basis-Tabelle-Samen'!J197,"-seed-package-front-cr-english.jpg")),
IF($C$1="Estnisch - EE",HYPERLINK(CONCATENATE("https://www.saflax.de/0-WVK-Retail/Bilder-Pictures/SAFLAX-",'Basis-Tabelle-Samen'!C197,"-",'Basis-Tabelle-Samen'!J197,"-seed-package-front-cr-estonian.jpg")),
IF($C$1="Finnisch - FI",HYPERLINK(CONCATENATE("https://www.saflax.de/0-WVK-Retail/Bilder-Pictures/SAFLAX-",'Basis-Tabelle-Samen'!C197,"-",'Basis-Tabelle-Samen'!J197,"-seed-package-front-cr-finnish.jpg")),
IF($C$1="Französisch - FR",HYPERLINK(CONCATENATE("https://www.saflax.de/0-WVK-Retail/Bilder-Pictures/SAFLAX-",'Basis-Tabelle-Samen'!C197,"-",'Basis-Tabelle-Samen'!J197,"-seed-package-front-cr-french.jpg")),
IF($C$1="Griechisch - GR",HYPERLINK(CONCATENATE("https://www.saflax.de/0-WVK-Retail/Bilder-Pictures/SAFLAX-",'Basis-Tabelle-Samen'!C197,"-",'Basis-Tabelle-Samen'!J197,"-seed-package-front-cr-greek.jpg")),
IF($C$1="Irisch - IE",HYPERLINK(CONCATENATE("https://www.saflax.de/0-WVK-Retail/Bilder-Pictures/SAFLAX-",'Basis-Tabelle-Samen'!C197,"-",'Basis-Tabelle-Samen'!J197,"-seed-package-front-cr-irish.jpg")),
IF($C$1="Isländisch - IS",HYPERLINK(CONCATENATE("https://www.saflax.de/0-WVK-Retail/Bilder-Pictures/SAFLAX-",'Basis-Tabelle-Samen'!C197,"-",'Basis-Tabelle-Samen'!J197,"-seed-package-front-cr-icelandic.jpg")),
IF($C$1="Italienisch - IT",HYPERLINK(CONCATENATE("https://www.saflax.de/0-WVK-Retail/Bilder-Pictures/SAFLAX-",'Basis-Tabelle-Samen'!C197,"-",'Basis-Tabelle-Samen'!J197,"-seed-package-front-cr-italian.jpg")),
IF($C$1="Japanisch - JP",HYPERLINK(CONCATENATE("https://www.saflax.de/0-WVK-Retail/Bilder-Pictures/SAFLAX-",'Basis-Tabelle-Samen'!C197,"-",'Basis-Tabelle-Samen'!J197,"-seed-package-front-cr-japanese.jpg")),
IF($C$1="Kroatisch - HR",HYPERLINK(CONCATENATE("https://www.saflax.de/0-WVK-Retail/Bilder-Pictures/SAFLAX-",'Basis-Tabelle-Samen'!C197,"-",'Basis-Tabelle-Samen'!J197,"-seed-package-front-cr-croatian.jpg")),
IF($C$1="Lettisch - LV",HYPERLINK(CONCATENATE("https://www.saflax.de/0-WVK-Retail/Bilder-Pictures/SAFLAX-",'Basis-Tabelle-Samen'!C197,"-",'Basis-Tabelle-Samen'!J197,"-seed-package-front-cr-latvian.jpg")),
IF($C$1="Litauisch - LT",HYPERLINK(CONCATENATE("https://www.saflax.de/0-WVK-Retail/Bilder-Pictures/SAFLAX-",'Basis-Tabelle-Samen'!C197,"-",'Basis-Tabelle-Samen'!J197,"-seed-package-front-cr-lithuanian.jpg")),
IF($C$1="Maltesisch - MT",HYPERLINK(CONCATENATE("https://www.saflax.de/0-WVK-Retail/Bilder-Pictures/SAFLAX-",'Basis-Tabelle-Samen'!C197,"-",'Basis-Tabelle-Samen'!J197,"-seed-package-front-cr-maltese.jpg")),
IF($C$1="Niederländisch - NL",HYPERLINK(CONCATENATE("https://www.saflax.de/0-WVK-Retail/Bilder-Pictures/SAFLAX-",'Basis-Tabelle-Samen'!C197,"-",'Basis-Tabelle-Samen'!J197,"-seed-package-front-cr-dutch.jpg")),
IF($C$1="Norwegisch - NO",HYPERLINK(CONCATENATE("https://www.saflax.de/0-WVK-Retail/Bilder-Pictures/SAFLAX-",'Basis-Tabelle-Samen'!C197,"-",'Basis-Tabelle-Samen'!J197,"-seed-package-front-cr-nowegian.jpg")),
IF($C$1="Polnisch - PL",HYPERLINK(CONCATENATE("https://www.saflax.de/0-WVK-Retail/Bilder-Pictures/SAFLAX-",'Basis-Tabelle-Samen'!C197,"-",'Basis-Tabelle-Samen'!J197,"-seed-package-front-cr-polish.jpg")),
IF($C$1="Portugiesisch - PT",HYPERLINK(CONCATENATE("https://www.saflax.de/0-WVK-Retail/Bilder-Pictures/SAFLAX-",'Basis-Tabelle-Samen'!C197,"-",'Basis-Tabelle-Samen'!J197,"-seed-package-front-cr-portuguese.jpg")),
IF($C$1="Rumänisch - RO",HYPERLINK(CONCATENATE("https://www.saflax.de/0-WVK-Retail/Bilder-Pictures/SAFLAX-",'Basis-Tabelle-Samen'!C197,"-",'Basis-Tabelle-Samen'!J197,"-seed-package-front-cr-romanian.jpg")),
IF($C$1="Schwedisch - SE",HYPERLINK(CONCATENATE("https://www.saflax.de/0-WVK-Retail/Bilder-Pictures/SAFLAX-",'Basis-Tabelle-Samen'!C197,"-",'Basis-Tabelle-Samen'!J197,"-seed-package-front-cr-swedish.jpg")),
IF($C$1="Slowakisch - SK",HYPERLINK(CONCATENATE("https://www.saflax.de/0-WVK-Retail/Bilder-Pictures/SAFLAX-",'Basis-Tabelle-Samen'!C197,"-",'Basis-Tabelle-Samen'!J197,"-seed-package-front-cr-slovak.jpg")),
IF($C$1="Slowenisch - SI",HYPERLINK(CONCATENATE("https://www.saflax.de/0-WVK-Retail/Bilder-Pictures/SAFLAX-",'Basis-Tabelle-Samen'!C197,"-",'Basis-Tabelle-Samen'!J197,"-seed-package-front-cr-slovenian.jpg")),
IF($C$1="Spanisch - ES",HYPERLINK(CONCATENATE("https://www.saflax.de/0-WVK-Retail/Bilder-Pictures/SAFLAX-",'Basis-Tabelle-Samen'!C197,"-",'Basis-Tabelle-Samen'!J197,"-seed-package-front-cr-spanish.jpg")),
IF($C$1="Tschechisch - CZ",HYPERLINK(CONCATENATE("https://www.saflax.de/0-WVK-Retail/Bilder-Pictures/SAFLAX-",'Basis-Tabelle-Samen'!C197,"-",'Basis-Tabelle-Samen'!J197,"-seed-package-front-cr-czech.jpg")),
IF($C$1="Türkisch - TR",HYPERLINK(CONCATENATE("https://www.saflax.de/0-WVK-Retail/Bilder-Pictures/SAFLAX-",'Basis-Tabelle-Samen'!C197,"-",'Basis-Tabelle-Samen'!J197,"-seed-package-front-cr-turkish.jpg")),
IF($C$1="Ungarisch - HU",HYPERLINK(CONCATENATE("https://www.saflax.de/0-WVK-Retail/Bilder-Pictures/SAFLAX-",'Basis-Tabelle-Samen'!C197,"-",'Basis-Tabelle-Samen'!J197,"-seed-package-front-cr-hungarian.jpg")),
" ACHTUNG")))))))))))))))))))))))))))))</f>
        <v>https://www.saflax.de/0-WVK-Retail/Bilder-Pictures/SAFLAX-15309-rumex-acetosa-seed-package-front-cr-english.jpg</v>
      </c>
      <c r="AL207" s="330" t="str">
        <f>IF(G207&lt;1,"",
IF($C$1="Bulgarisch - BG",HYPERLINK(CONCATENATE("https://www.saflax.de/0-WVK-Retail/Bilder-Pictures/SAFLAX-",'Basis-Tabelle-Samen'!C197,"-",'Basis-Tabelle-Samen'!J197,"-seed-package-back-cr-bulgarian.jpg")),
IF($C$1="Dänisch - DK",HYPERLINK(CONCATENATE("https://www.saflax.de/0-WVK-Retail/Bilder-Pictures/SAFLAX-",'Basis-Tabelle-Samen'!C197,"-",'Basis-Tabelle-Samen'!J197,"-seed-package-back-cr-danish.jpg")),
IF($C$1="Deutsch - DE",HYPERLINK(CONCATENATE("https://www.saflax.de/0-WVK-Retail/Bilder-Pictures/SAFLAX-",'Basis-Tabelle-Samen'!C197,"-",'Basis-Tabelle-Samen'!J197,"-seed-package-back-cr-german.jpg")),
IF($C$1="Englisch - UK",HYPERLINK(CONCATENATE("https://www.saflax.de/0-WVK-Retail/Bilder-Pictures/SAFLAX-",'Basis-Tabelle-Samen'!C197,"-",'Basis-Tabelle-Samen'!J197,"-seed-package-back-cr-english.jpg")),
IF($C$1="Estnisch - EE",HYPERLINK(CONCATENATE("https://www.saflax.de/0-WVK-Retail/Bilder-Pictures/SAFLAX-",'Basis-Tabelle-Samen'!C197,"-",'Basis-Tabelle-Samen'!J197,"-seed-package-back-cr-estonian.jpg")),
IF($C$1="Finnisch - FI",HYPERLINK(CONCATENATE("https://www.saflax.de/0-WVK-Retail/Bilder-Pictures/SAFLAX-",'Basis-Tabelle-Samen'!C197,"-",'Basis-Tabelle-Samen'!J197,"-seed-package-back-cr-finnish.jpg")),
IF($C$1="Französisch - FR",HYPERLINK(CONCATENATE("https://www.saflax.de/0-WVK-Retail/Bilder-Pictures/SAFLAX-",'Basis-Tabelle-Samen'!C197,"-",'Basis-Tabelle-Samen'!J197,"-seed-package-back-cr-french.jpg")),
IF($C$1="Griechisch - GR",HYPERLINK(CONCATENATE("https://www.saflax.de/0-WVK-Retail/Bilder-Pictures/SAFLAX-",'Basis-Tabelle-Samen'!C197,"-",'Basis-Tabelle-Samen'!J197,"-seed-package-back-cr-greek.jpg")),
IF($C$1="Irisch - IE",HYPERLINK(CONCATENATE("https://www.saflax.de/0-WVK-Retail/Bilder-Pictures/SAFLAX-",'Basis-Tabelle-Samen'!C197,"-",'Basis-Tabelle-Samen'!J197,"-seed-package-back-cr-irish.jpg")),
IF($C$1="Isländisch - IS",HYPERLINK(CONCATENATE("https://www.saflax.de/0-WVK-Retail/Bilder-Pictures/SAFLAX-",'Basis-Tabelle-Samen'!C197,"-",'Basis-Tabelle-Samen'!J197,"-seed-package-back-cr-icelandic.jpg")),
IF($C$1="Italienisch - IT",HYPERLINK(CONCATENATE("https://www.saflax.de/0-WVK-Retail/Bilder-Pictures/SAFLAX-",'Basis-Tabelle-Samen'!C197,"-",'Basis-Tabelle-Samen'!J197,"-seed-package-back-cr-italian.jpg")),
IF($C$1="Japanisch - JP",HYPERLINK(CONCATENATE("https://www.saflax.de/0-WVK-Retail/Bilder-Pictures/SAFLAX-",'Basis-Tabelle-Samen'!C197,"-",'Basis-Tabelle-Samen'!J197,"-seed-package-back-cr-japanese.jpg")),
IF($C$1="Kroatisch - HR",HYPERLINK(CONCATENATE("https://www.saflax.de/0-WVK-Retail/Bilder-Pictures/SAFLAX-",'Basis-Tabelle-Samen'!C197,"-",'Basis-Tabelle-Samen'!J197,"-seed-package-back-cr-croatian.jpg")),
IF($C$1="Lettisch - LV",HYPERLINK(CONCATENATE("https://www.saflax.de/0-WVK-Retail/Bilder-Pictures/SAFLAX-",'Basis-Tabelle-Samen'!C197,"-",'Basis-Tabelle-Samen'!J197,"-seed-package-back-cr-latvian.jpg")),
IF($C$1="Litauisch - LT",HYPERLINK(CONCATENATE("https://www.saflax.de/0-WVK-Retail/Bilder-Pictures/SAFLAX-",'Basis-Tabelle-Samen'!C197,"-",'Basis-Tabelle-Samen'!J197,"-seed-package-back-cr-lithuanian.jpg")),
IF($C$1="Maltesisch - MT",HYPERLINK(CONCATENATE("https://www.saflax.de/0-WVK-Retail/Bilder-Pictures/SAFLAX-",'Basis-Tabelle-Samen'!C197,"-",'Basis-Tabelle-Samen'!J197,"-seed-package-back-cr-maltese.jpg")),
IF($C$1="Niederländisch - NL",HYPERLINK(CONCATENATE("https://www.saflax.de/0-WVK-Retail/Bilder-Pictures/SAFLAX-",'Basis-Tabelle-Samen'!C197,"-",'Basis-Tabelle-Samen'!J197,"-seed-package-back-cr-dutch.jpg")),
IF($C$1="Norwegisch - NO",HYPERLINK(CONCATENATE("https://www.saflax.de/0-WVK-Retail/Bilder-Pictures/SAFLAX-",'Basis-Tabelle-Samen'!C197,"-",'Basis-Tabelle-Samen'!J197,"-seed-package-back-cr-nowegian.jpg")),
IF($C$1="Polnisch - PL",HYPERLINK(CONCATENATE("https://www.saflax.de/0-WVK-Retail/Bilder-Pictures/SAFLAX-",'Basis-Tabelle-Samen'!C197,"-",'Basis-Tabelle-Samen'!J197,"-seed-package-back-cr-polish.jpg")),
IF($C$1="Portugiesisch - PT",HYPERLINK(CONCATENATE("https://www.saflax.de/0-WVK-Retail/Bilder-Pictures/SAFLAX-",'Basis-Tabelle-Samen'!C197,"-",'Basis-Tabelle-Samen'!J197,"-seed-package-back-cr-portuguese.jpg")),
IF($C$1="Rumänisch - RO",HYPERLINK(CONCATENATE("https://www.saflax.de/0-WVK-Retail/Bilder-Pictures/SAFLAX-",'Basis-Tabelle-Samen'!C197,"-",'Basis-Tabelle-Samen'!J197,"-seed-package-back-cr-romanian.jpg")),
IF($C$1="Schwedisch - SE",HYPERLINK(CONCATENATE("https://www.saflax.de/0-WVK-Retail/Bilder-Pictures/SAFLAX-",'Basis-Tabelle-Samen'!C197,"-",'Basis-Tabelle-Samen'!J197,"-seed-package-back-cr-swedish.jpg")),
IF($C$1="Slowakisch - SK",HYPERLINK(CONCATENATE("https://www.saflax.de/0-WVK-Retail/Bilder-Pictures/SAFLAX-",'Basis-Tabelle-Samen'!C197,"-",'Basis-Tabelle-Samen'!J197,"-seed-package-back-cr-slovak.jpg")),
IF($C$1="Slowenisch - SI",HYPERLINK(CONCATENATE("https://www.saflax.de/0-WVK-Retail/Bilder-Pictures/SAFLAX-",'Basis-Tabelle-Samen'!C197,"-",'Basis-Tabelle-Samen'!J197,"-seed-package-back-cr-slovenian.jpg")),
IF($C$1="Spanisch - ES",HYPERLINK(CONCATENATE("https://www.saflax.de/0-WVK-Retail/Bilder-Pictures/SAFLAX-",'Basis-Tabelle-Samen'!C197,"-",'Basis-Tabelle-Samen'!J197,"-seed-package-back-cr-spanish.jpg")),
IF($C$1="Tschechisch - CZ",HYPERLINK(CONCATENATE("https://www.saflax.de/0-WVK-Retail/Bilder-Pictures/SAFLAX-",'Basis-Tabelle-Samen'!C197,"-",'Basis-Tabelle-Samen'!J197,"-seed-package-back-cr-czech.jpg")),
IF($C$1="Türkisch - TR",HYPERLINK(CONCATENATE("https://www.saflax.de/0-WVK-Retail/Bilder-Pictures/SAFLAX-",'Basis-Tabelle-Samen'!C197,"-",'Basis-Tabelle-Samen'!J197,"-seed-package-back-cr-turkish.jpg")),
IF($C$1="Ungarisch - HU",HYPERLINK(CONCATENATE("https://www.saflax.de/0-WVK-Retail/Bilder-Pictures/SAFLAX-",'Basis-Tabelle-Samen'!C197,"-",'Basis-Tabelle-Samen'!J197,"-seed-package-back-cr-hungarian.jpg")),
" ACHTUNG")))))))))))))))))))))))))))))</f>
        <v>https://www.saflax.de/0-WVK-Retail/Bilder-Pictures/SAFLAX-15309-rumex-acetosa-seed-package-back-cr-english.jpg</v>
      </c>
      <c r="AM207" s="330" t="str">
        <f>IF(H207&lt;1,"",
IF($C$1="Bulgarisch - BG",HYPERLINK(CONCATENATE("https://www.saflax.de/0-WVK-Retail/Bilder-Pictures/SAFLAX-",'Basis-Tabelle-Samen'!K197,"-",'Basis-Tabelle-Samen'!J197,"-garden-to-go-mini-bulgarian.jpg")),
IF($C$1="Dänisch - DK",HYPERLINK(CONCATENATE("https://www.saflax.de/0-WVK-Retail/Bilder-Pictures/SAFLAX-",'Basis-Tabelle-Samen'!K197,"-",'Basis-Tabelle-Samen'!J197,"-garden-to-go-mini-danish.jpg")),
IF($C$1="Deutsch - DE",HYPERLINK(CONCATENATE("https://www.saflax.de/0-WVK-Retail/Bilder-Pictures/SAFLAX-",'Basis-Tabelle-Samen'!K197,"-",'Basis-Tabelle-Samen'!J197,"-garden-to-go-mini-german.jpg")),
IF($C$1="Englisch - UK",HYPERLINK(CONCATENATE("https://www.saflax.de/0-WVK-Retail/Bilder-Pictures/SAFLAX-",'Basis-Tabelle-Samen'!K197,"-",'Basis-Tabelle-Samen'!J197,"-garden-to-go-mini-english.jpg")),
IF($C$1="Estnisch - EE",HYPERLINK(CONCATENATE("https://www.saflax.de/0-WVK-Retail/Bilder-Pictures/SAFLAX-",'Basis-Tabelle-Samen'!K197,"-",'Basis-Tabelle-Samen'!J197,"-garden-to-go-mini-estonian.jpg")),
IF($C$1="Finnisch - FI",HYPERLINK(CONCATENATE("https://www.saflax.de/0-WVK-Retail/Bilder-Pictures/SAFLAX-",'Basis-Tabelle-Samen'!K197,"-",'Basis-Tabelle-Samen'!J197,"-garden-to-go-mini-finnish.jpg")),
IF($C$1="Französisch - FR",HYPERLINK(CONCATENATE("https://www.saflax.de/0-WVK-Retail/Bilder-Pictures/SAFLAX-",'Basis-Tabelle-Samen'!K197,"-",'Basis-Tabelle-Samen'!J197,"-garden-to-go-mini-french.jpg")),
IF($C$1="Griechisch - GR",HYPERLINK(CONCATENATE("https://www.saflax.de/0-WVK-Retail/Bilder-Pictures/SAFLAX-",'Basis-Tabelle-Samen'!K197,"-",'Basis-Tabelle-Samen'!J197,"-garden-to-go-mini-greek.jpg")),
IF($C$1="Irisch - IE",HYPERLINK(CONCATENATE("https://www.saflax.de/0-WVK-Retail/Bilder-Pictures/SAFLAX-",'Basis-Tabelle-Samen'!K197,"-",'Basis-Tabelle-Samen'!J197,"-garden-to-go-mini-irish.jpg")),
IF($C$1="Isländisch - IS",HYPERLINK(CONCATENATE("https://www.saflax.de/0-WVK-Retail/Bilder-Pictures/SAFLAX-",'Basis-Tabelle-Samen'!K197,"-",'Basis-Tabelle-Samen'!J197,"-garden-to-go-mini-icelandic.jpg")),
IF($C$1="Italienisch - IT",HYPERLINK(CONCATENATE("https://www.saflax.de/0-WVK-Retail/Bilder-Pictures/SAFLAX-",'Basis-Tabelle-Samen'!K197,"-",'Basis-Tabelle-Samen'!J197,"-garden-to-go-mini-italian.jpg")),
IF($C$1="Japanisch - JP",HYPERLINK(CONCATENATE("https://www.saflax.de/0-WVK-Retail/Bilder-Pictures/SAFLAX-",'Basis-Tabelle-Samen'!K197,"-",'Basis-Tabelle-Samen'!J197,"-garden-to-go-mini-japanese.jpg")),
IF($C$1="Kroatisch - HR",HYPERLINK(CONCATENATE("https://www.saflax.de/0-WVK-Retail/Bilder-Pictures/SAFLAX-",'Basis-Tabelle-Samen'!K197,"-",'Basis-Tabelle-Samen'!J197,"-garden-to-go-mini-croatian.jpg")),
IF($C$1="Lettisch - LV",HYPERLINK(CONCATENATE("https://www.saflax.de/0-WVK-Retail/Bilder-Pictures/SAFLAX-",'Basis-Tabelle-Samen'!K197,"-",'Basis-Tabelle-Samen'!J197,"-garden-to-go-mini-latvian.jpg")),
IF($C$1="Litauisch - LT",HYPERLINK(CONCATENATE("https://www.saflax.de/0-WVK-Retail/Bilder-Pictures/SAFLAX-",'Basis-Tabelle-Samen'!K197,"-",'Basis-Tabelle-Samen'!J197,"-garden-to-go-mini-lithuanian.jpg")),
IF($C$1="Maltesisch - MT",HYPERLINK(CONCATENATE("https://www.saflax.de/0-WVK-Retail/Bilder-Pictures/SAFLAX-",'Basis-Tabelle-Samen'!K197,"-",'Basis-Tabelle-Samen'!J197,"-garden-to-go-mini-maltese.jpg")),
IF($C$1="Niederländisch - NL",HYPERLINK(CONCATENATE("https://www.saflax.de/0-WVK-Retail/Bilder-Pictures/SAFLAX-",'Basis-Tabelle-Samen'!K197,"-",'Basis-Tabelle-Samen'!J197,"-garden-to-go-mini-dutch.jpg")),
IF($C$1="Norwegisch - NO",HYPERLINK(CONCATENATE("https://www.saflax.de/0-WVK-Retail/Bilder-Pictures/SAFLAX-",'Basis-Tabelle-Samen'!K197,"-",'Basis-Tabelle-Samen'!J197,"-garden-to-go-mini-nowegian.jpg")),
IF($C$1="Polnisch - PL",HYPERLINK(CONCATENATE("https://www.saflax.de/0-WVK-Retail/Bilder-Pictures/SAFLAX-",'Basis-Tabelle-Samen'!K197,"-",'Basis-Tabelle-Samen'!J197,"-garden-to-go-mini-polish.jpg")),
IF($C$1="Portugiesisch - PT",HYPERLINK(CONCATENATE("https://www.saflax.de/0-WVK-Retail/Bilder-Pictures/SAFLAX-",'Basis-Tabelle-Samen'!K197,"-",'Basis-Tabelle-Samen'!J197,"-garden-to-go-mini-portuguese.jpg")),
IF($C$1="Rumänisch - RO",HYPERLINK(CONCATENATE("https://www.saflax.de/0-WVK-Retail/Bilder-Pictures/SAFLAX-",'Basis-Tabelle-Samen'!K197,"-",'Basis-Tabelle-Samen'!J197,"-garden-to-go-mini-romanian.jpg")),
IF($C$1="Schwedisch - SE",HYPERLINK(CONCATENATE("https://www.saflax.de/0-WVK-Retail/Bilder-Pictures/SAFLAX-",'Basis-Tabelle-Samen'!K197,"-",'Basis-Tabelle-Samen'!J197,"-garden-to-go-mini-swedish.jpg")),
IF($C$1="Slowakisch - SK",HYPERLINK(CONCATENATE("https://www.saflax.de/0-WVK-Retail/Bilder-Pictures/SAFLAX-",'Basis-Tabelle-Samen'!K197,"-",'Basis-Tabelle-Samen'!J197,"-garden-to-go-mini-slovak.jpg")),
IF($C$1="Slowenisch - SI",HYPERLINK(CONCATENATE("https://www.saflax.de/0-WVK-Retail/Bilder-Pictures/SAFLAX-",'Basis-Tabelle-Samen'!K197,"-",'Basis-Tabelle-Samen'!J197,"-garden-to-go-mini-slovenian.jpg")),
IF($C$1="Spanisch - ES",HYPERLINK(CONCATENATE("https://www.saflax.de/0-WVK-Retail/Bilder-Pictures/SAFLAX-",'Basis-Tabelle-Samen'!K197,"-",'Basis-Tabelle-Samen'!J197,"-garden-to-go-mini-spanish.jpg")),
IF($C$1="Tschechisch - CZ",HYPERLINK(CONCATENATE("https://www.saflax.de/0-WVK-Retail/Bilder-Pictures/SAFLAX-",'Basis-Tabelle-Samen'!K197,"-",'Basis-Tabelle-Samen'!J197,"-garden-to-go-mini-czech.jpg")),
IF($C$1="Türkisch - TR",HYPERLINK(CONCATENATE("https://www.saflax.de/0-WVK-Retail/Bilder-Pictures/SAFLAX-",'Basis-Tabelle-Samen'!K197,"-",'Basis-Tabelle-Samen'!J197,"-garden-to-go-mini-turkish.jpg")),
IF($C$1="Ungarisch - HU",HYPERLINK(CONCATENATE("https://www.saflax.de/0-WVK-Retail/Bilder-Pictures/SAFLAX-",'Basis-Tabelle-Samen'!K197,"-",'Basis-Tabelle-Samen'!J197,"-garden-to-go-mini-hungarian.jpg")),
" ACHTUNG")))))))))))))))))))))))))))))</f>
        <v>https://www.saflax.de/0-WVK-Retail/Bilder-Pictures/SAFLAX-75309-rumex-acetosa-garden-to-go-mini-english.jpg</v>
      </c>
      <c r="AN207" s="330" t="str">
        <f>IF(I207&lt;1,"",
IF($C$1="Bulgarisch - BG",HYPERLINK(CONCATENATE("https://www.saflax.de/0-WVK-Retail/Bilder-Pictures/SAFLAX-",'Basis-Tabelle-Samen'!N197,"-",'Basis-Tabelle-Samen'!J197,"-garden-to-go-lite-bulgarian.jpg")),
IF($C$1="Dänisch - DK",HYPERLINK(CONCATENATE("https://www.saflax.de/0-WVK-Retail/Bilder-Pictures/SAFLAX-",'Basis-Tabelle-Samen'!N197,"-",'Basis-Tabelle-Samen'!J197,"-garden-to-go-lite-danish.jpg")),
IF($C$1="Deutsch - DE",HYPERLINK(CONCATENATE("https://www.saflax.de/0-WVK-Retail/Bilder-Pictures/SAFLAX-",'Basis-Tabelle-Samen'!N197,"-",'Basis-Tabelle-Samen'!J197,"-garden-to-go-lite-german.jpg")),
IF($C$1="Englisch - UK",HYPERLINK(CONCATENATE("https://www.saflax.de/0-WVK-Retail/Bilder-Pictures/SAFLAX-",'Basis-Tabelle-Samen'!N197,"-",'Basis-Tabelle-Samen'!J197,"-garden-to-go-lite-english.jpg")),
IF($C$1="Estnisch - EE",HYPERLINK(CONCATENATE("https://www.saflax.de/0-WVK-Retail/Bilder-Pictures/SAFLAX-",'Basis-Tabelle-Samen'!N197,"-",'Basis-Tabelle-Samen'!J197,"-garden-to-go-lite-estonian.jpg")),
IF($C$1="Finnisch - FI",HYPERLINK(CONCATENATE("https://www.saflax.de/0-WVK-Retail/Bilder-Pictures/SAFLAX-",'Basis-Tabelle-Samen'!N197,"-",'Basis-Tabelle-Samen'!J197,"-garden-to-go-lite-finnish.jpg")),
IF($C$1="Französisch - FR",HYPERLINK(CONCATENATE("https://www.saflax.de/0-WVK-Retail/Bilder-Pictures/SAFLAX-",'Basis-Tabelle-Samen'!N197,"-",'Basis-Tabelle-Samen'!J197,"-garden-to-go-lite-french.jpg")),
IF($C$1="Griechisch - GR",HYPERLINK(CONCATENATE("https://www.saflax.de/0-WVK-Retail/Bilder-Pictures/SAFLAX-",'Basis-Tabelle-Samen'!N197,"-",'Basis-Tabelle-Samen'!J197,"-garden-to-go-lite-greek.jpg")),
IF($C$1="Irisch - IE",HYPERLINK(CONCATENATE("https://www.saflax.de/0-WVK-Retail/Bilder-Pictures/SAFLAX-",'Basis-Tabelle-Samen'!N197,"-",'Basis-Tabelle-Samen'!J197,"-garden-to-go-lite-irish.jpg")),
IF($C$1="Isländisch - IS",HYPERLINK(CONCATENATE("https://www.saflax.de/0-WVK-Retail/Bilder-Pictures/SAFLAX-",'Basis-Tabelle-Samen'!N197,"-",'Basis-Tabelle-Samen'!J197,"-garden-to-go-lite-icelandic.jpg")),
IF($C$1="Italienisch - IT",HYPERLINK(CONCATENATE("https://www.saflax.de/0-WVK-Retail/Bilder-Pictures/SAFLAX-",'Basis-Tabelle-Samen'!N197,"-",'Basis-Tabelle-Samen'!J197,"-garden-to-go-lite-italian.jpg")),
IF($C$1="Japanisch - JP",HYPERLINK(CONCATENATE("https://www.saflax.de/0-WVK-Retail/Bilder-Pictures/SAFLAX-",'Basis-Tabelle-Samen'!N197,"-",'Basis-Tabelle-Samen'!J197,"-garden-to-go-lite-japanese.jpg")),
IF($C$1="Kroatisch - HR",HYPERLINK(CONCATENATE("https://www.saflax.de/0-WVK-Retail/Bilder-Pictures/SAFLAX-",'Basis-Tabelle-Samen'!N197,"-",'Basis-Tabelle-Samen'!J197,"-garden-to-go-lite-croatian.jpg")),
IF($C$1="Lettisch - LV",HYPERLINK(CONCATENATE("https://www.saflax.de/0-WVK-Retail/Bilder-Pictures/SAFLAX-",'Basis-Tabelle-Samen'!N197,"-",'Basis-Tabelle-Samen'!J197,"-garden-to-go-lite-latvian.jpg")),
IF($C$1="Litauisch - LT",HYPERLINK(CONCATENATE("https://www.saflax.de/0-WVK-Retail/Bilder-Pictures/SAFLAX-",'Basis-Tabelle-Samen'!N197,"-",'Basis-Tabelle-Samen'!J197,"-garden-to-go-lite-lithuanian.jpg")),
IF($C$1="Maltesisch - MT",HYPERLINK(CONCATENATE("https://www.saflax.de/0-WVK-Retail/Bilder-Pictures/SAFLAX-",'Basis-Tabelle-Samen'!N197,"-",'Basis-Tabelle-Samen'!J197,"-garden-to-go-lite-maltese.jpg")),
IF($C$1="Niederländisch - NL",HYPERLINK(CONCATENATE("https://www.saflax.de/0-WVK-Retail/Bilder-Pictures/SAFLAX-",'Basis-Tabelle-Samen'!N197,"-",'Basis-Tabelle-Samen'!J197,"-garden-to-go-lite-dutch.jpg")),
IF($C$1="Norwegisch - NO",HYPERLINK(CONCATENATE("https://www.saflax.de/0-WVK-Retail/Bilder-Pictures/SAFLAX-",'Basis-Tabelle-Samen'!N197,"-",'Basis-Tabelle-Samen'!J197,"-garden-to-go-lite-nowegian.jpg")),
IF($C$1="Polnisch - PL",HYPERLINK(CONCATENATE("https://www.saflax.de/0-WVK-Retail/Bilder-Pictures/SAFLAX-",'Basis-Tabelle-Samen'!N197,"-",'Basis-Tabelle-Samen'!J197,"-garden-to-go-lite-polish.jpg")),
IF($C$1="Portugiesisch - PT",HYPERLINK(CONCATENATE("https://www.saflax.de/0-WVK-Retail/Bilder-Pictures/SAFLAX-",'Basis-Tabelle-Samen'!N197,"-",'Basis-Tabelle-Samen'!J197,"-garden-to-go-lite-portuguese.jpg")),
IF($C$1="Rumänisch - RO",HYPERLINK(CONCATENATE("https://www.saflax.de/0-WVK-Retail/Bilder-Pictures/SAFLAX-",'Basis-Tabelle-Samen'!N197,"-",'Basis-Tabelle-Samen'!J197,"-garden-to-go-lite-romanian.jpg")),
IF($C$1="Schwedisch - SE",HYPERLINK(CONCATENATE("https://www.saflax.de/0-WVK-Retail/Bilder-Pictures/SAFLAX-",'Basis-Tabelle-Samen'!N197,"-",'Basis-Tabelle-Samen'!J197,"-garden-to-go-lite-swedish.jpg")),
IF($C$1="Slowakisch - SK",HYPERLINK(CONCATENATE("https://www.saflax.de/0-WVK-Retail/Bilder-Pictures/SAFLAX-",'Basis-Tabelle-Samen'!N197,"-",'Basis-Tabelle-Samen'!J197,"-garden-to-go-lite-slovak.jpg")),
IF($C$1="Slowenisch - SI",HYPERLINK(CONCATENATE("https://www.saflax.de/0-WVK-Retail/Bilder-Pictures/SAFLAX-",'Basis-Tabelle-Samen'!N197,"-",'Basis-Tabelle-Samen'!J197,"-garden-to-go-lite-slovenian.jpg")),
IF($C$1="Spanisch - ES",HYPERLINK(CONCATENATE("https://www.saflax.de/0-WVK-Retail/Bilder-Pictures/SAFLAX-",'Basis-Tabelle-Samen'!N197,"-",'Basis-Tabelle-Samen'!J197,"-garden-to-go-lite-spanish.jpg")),
IF($C$1="Tschechisch - CZ",HYPERLINK(CONCATENATE("https://www.saflax.de/0-WVK-Retail/Bilder-Pictures/SAFLAX-",'Basis-Tabelle-Samen'!N197,"-",'Basis-Tabelle-Samen'!J197,"-garden-to-go-lite-czech.jpg")),
IF($C$1="Türkisch - TR",HYPERLINK(CONCATENATE("https://www.saflax.de/0-WVK-Retail/Bilder-Pictures/SAFLAX-",'Basis-Tabelle-Samen'!N197,"-",'Basis-Tabelle-Samen'!J197,"-garden-to-go-lite-turkish.jpg")),
IF($C$1="Ungarisch - HU",HYPERLINK(CONCATENATE("https://www.saflax.de/0-WVK-Retail/Bilder-Pictures/SAFLAX-",'Basis-Tabelle-Samen'!N197,"-",'Basis-Tabelle-Samen'!J197,"-garden-to-go-lite-hungarian.jpg")),
" ACHTUNG")))))))))))))))))))))))))))))</f>
        <v>https://www.saflax.de/0-WVK-Retail/Bilder-Pictures/SAFLAX-85309-rumex-acetosa-garden-to-go-lite-english.jpg</v>
      </c>
      <c r="AO207" s="330" t="str">
        <f>IF(J207&lt;1,"",
IF($C$1="Bulgarisch - BG",HYPERLINK(CONCATENATE("https://www.saflax.de/0-WVK-Retail/Bilder-Pictures/SAFLAX-",'Basis-Tabelle-Samen'!Q197,"-",'Basis-Tabelle-Samen'!J197,"-garden-to-go-bulgarian.jpg")),
IF($C$1="Dänisch - DK",HYPERLINK(CONCATENATE("https://www.saflax.de/0-WVK-Retail/Bilder-Pictures/SAFLAX-",'Basis-Tabelle-Samen'!Q197,"-",'Basis-Tabelle-Samen'!J197,"-garden-to-go-danish.jpg")),
IF($C$1="Deutsch - DE",HYPERLINK(CONCATENATE("https://www.saflax.de/0-WVK-Retail/Bilder-Pictures/SAFLAX-",'Basis-Tabelle-Samen'!Q197,"-",'Basis-Tabelle-Samen'!J197,"-garden-to-go-german.jpg")),
IF($C$1="Englisch - UK",HYPERLINK(CONCATENATE("https://www.saflax.de/0-WVK-Retail/Bilder-Pictures/SAFLAX-",'Basis-Tabelle-Samen'!Q197,"-",'Basis-Tabelle-Samen'!J197,"-garden-to-go-english.jpg")),
IF($C$1="Estnisch - EE",HYPERLINK(CONCATENATE("https://www.saflax.de/0-WVK-Retail/Bilder-Pictures/SAFLAX-",'Basis-Tabelle-Samen'!Q197,"-",'Basis-Tabelle-Samen'!J197,"-garden-to-go-estonian.jpg")),
IF($C$1="Finnisch - FI",HYPERLINK(CONCATENATE("https://www.saflax.de/0-WVK-Retail/Bilder-Pictures/SAFLAX-",'Basis-Tabelle-Samen'!Q197,"-",'Basis-Tabelle-Samen'!J197,"-garden-to-go-finnish.jpg")),
IF($C$1="Französisch - FR",HYPERLINK(CONCATENATE("https://www.saflax.de/0-WVK-Retail/Bilder-Pictures/SAFLAX-",'Basis-Tabelle-Samen'!Q197,"-",'Basis-Tabelle-Samen'!J197,"-garden-to-go-french.jpg")),
IF($C$1="Griechisch - GR",HYPERLINK(CONCATENATE("https://www.saflax.de/0-WVK-Retail/Bilder-Pictures/SAFLAX-",'Basis-Tabelle-Samen'!Q197,"-",'Basis-Tabelle-Samen'!J197,"-garden-to-go-greek.jpg")),
IF($C$1="Irisch - IE",HYPERLINK(CONCATENATE("https://www.saflax.de/0-WVK-Retail/Bilder-Pictures/SAFLAX-",'Basis-Tabelle-Samen'!Q197,"-",'Basis-Tabelle-Samen'!J197,"-garden-to-go-irish.jpg")),
IF($C$1="Isländisch - IS",HYPERLINK(CONCATENATE("https://www.saflax.de/0-WVK-Retail/Bilder-Pictures/SAFLAX-",'Basis-Tabelle-Samen'!Q197,"-",'Basis-Tabelle-Samen'!J197,"-garden-to-go-icelandic.jpg")),
IF($C$1="Italienisch - IT",HYPERLINK(CONCATENATE("https://www.saflax.de/0-WVK-Retail/Bilder-Pictures/SAFLAX-",'Basis-Tabelle-Samen'!Q197,"-",'Basis-Tabelle-Samen'!J197,"-garden-to-go-italian.jpg")),
IF($C$1="Japanisch - JP",HYPERLINK(CONCATENATE("https://www.saflax.de/0-WVK-Retail/Bilder-Pictures/SAFLAX-",'Basis-Tabelle-Samen'!Q197,"-",'Basis-Tabelle-Samen'!J197,"-garden-to-go-japanese.jpg")),
IF($C$1="Kroatisch - HR",HYPERLINK(CONCATENATE("https://www.saflax.de/0-WVK-Retail/Bilder-Pictures/SAFLAX-",'Basis-Tabelle-Samen'!Q197,"-",'Basis-Tabelle-Samen'!J197,"-garden-to-go-croatian.jpg")),
IF($C$1="Lettisch - LV",HYPERLINK(CONCATENATE("https://www.saflax.de/0-WVK-Retail/Bilder-Pictures/SAFLAX-",'Basis-Tabelle-Samen'!Q197,"-",'Basis-Tabelle-Samen'!J197,"-garden-to-go-latvian.jpg")),
IF($C$1="Litauisch - LT",HYPERLINK(CONCATENATE("https://www.saflax.de/0-WVK-Retail/Bilder-Pictures/SAFLAX-",'Basis-Tabelle-Samen'!Q197,"-",'Basis-Tabelle-Samen'!J197,"-garden-to-go-lithuanian.jpg")),
IF($C$1="Maltesisch - MT",HYPERLINK(CONCATENATE("https://www.saflax.de/0-WVK-Retail/Bilder-Pictures/SAFLAX-",'Basis-Tabelle-Samen'!Q197,"-",'Basis-Tabelle-Samen'!J197,"-garden-to-go-maltese.jpg")),
IF($C$1="Niederländisch - NL",HYPERLINK(CONCATENATE("https://www.saflax.de/0-WVK-Retail/Bilder-Pictures/SAFLAX-",'Basis-Tabelle-Samen'!Q197,"-",'Basis-Tabelle-Samen'!J197,"-garden-to-go-dutch.jpg")),
IF($C$1="Norwegisch - NO",HYPERLINK(CONCATENATE("https://www.saflax.de/0-WVK-Retail/Bilder-Pictures/SAFLAX-",'Basis-Tabelle-Samen'!Q197,"-",'Basis-Tabelle-Samen'!J197,"-garden-to-go-nowegian.jpg")),
IF($C$1="Polnisch - PL",HYPERLINK(CONCATENATE("https://www.saflax.de/0-WVK-Retail/Bilder-Pictures/SAFLAX-",'Basis-Tabelle-Samen'!Q197,"-",'Basis-Tabelle-Samen'!J197,"-garden-to-go-polish.jpg")),
IF($C$1="Portugiesisch - PT",HYPERLINK(CONCATENATE("https://www.saflax.de/0-WVK-Retail/Bilder-Pictures/SAFLAX-",'Basis-Tabelle-Samen'!Q197,"-",'Basis-Tabelle-Samen'!J197,"-garden-to-go-portuguese.jpg")),
IF($C$1="Rumänisch - RO",HYPERLINK(CONCATENATE("https://www.saflax.de/0-WVK-Retail/Bilder-Pictures/SAFLAX-",'Basis-Tabelle-Samen'!Q197,"-",'Basis-Tabelle-Samen'!J197,"-garden-to-go-romanian.jpg")),
IF($C$1="Schwedisch - SE",HYPERLINK(CONCATENATE("https://www.saflax.de/0-WVK-Retail/Bilder-Pictures/SAFLAX-",'Basis-Tabelle-Samen'!Q197,"-",'Basis-Tabelle-Samen'!J197,"-garden-to-go-swedish.jpg")),
IF($C$1="Slowakisch - SK",HYPERLINK(CONCATENATE("https://www.saflax.de/0-WVK-Retail/Bilder-Pictures/SAFLAX-",'Basis-Tabelle-Samen'!Q197,"-",'Basis-Tabelle-Samen'!J197,"-garden-to-go-slovak.jpg")),
IF($C$1="Slowenisch - SI",HYPERLINK(CONCATENATE("https://www.saflax.de/0-WVK-Retail/Bilder-Pictures/SAFLAX-",'Basis-Tabelle-Samen'!Q197,"-",'Basis-Tabelle-Samen'!J197,"-garden-to-go-slovenian.jpg")),
IF($C$1="Spanisch - ES",HYPERLINK(CONCATENATE("https://www.saflax.de/0-WVK-Retail/Bilder-Pictures/SAFLAX-",'Basis-Tabelle-Samen'!Q197,"-",'Basis-Tabelle-Samen'!J197,"-garden-to-go-spanish.jpg")),
IF($C$1="Tschechisch - CZ",HYPERLINK(CONCATENATE("https://www.saflax.de/0-WVK-Retail/Bilder-Pictures/SAFLAX-",'Basis-Tabelle-Samen'!Q197,"-",'Basis-Tabelle-Samen'!J197,"-garden-to-go-czech.jpg")),
IF($C$1="Türkisch - TR",HYPERLINK(CONCATENATE("https://www.saflax.de/0-WVK-Retail/Bilder-Pictures/SAFLAX-",'Basis-Tabelle-Samen'!Q197,"-",'Basis-Tabelle-Samen'!J197,"-garden-to-go-turkish.jpg")),
IF($C$1="Ungarisch - HU",HYPERLINK(CONCATENATE("https://www.saflax.de/0-WVK-Retail/Bilder-Pictures/SAFLAX-",'Basis-Tabelle-Samen'!Q197,"-",'Basis-Tabelle-Samen'!J197,"-garden-to-go-hungarian.jpg")),
" ACHTUNG")))))))))))))))))))))))))))))</f>
        <v>https://www.saflax.de/0-WVK-Retail/Bilder-Pictures/SAFLAX-55309-rumex-acetosa-garden-to-go-english.jpg</v>
      </c>
      <c r="AP207" s="330" t="str">
        <f>IF(K207&lt;1,"",
IF($C$1="Bulgarisch - BG",HYPERLINK(CONCATENATE("https://www.saflax.de/0-WVK-Retail/Bilder-Pictures/SAFLAX-",'Basis-Tabelle-Samen'!T197,"-",'Basis-Tabelle-Samen'!J197,"-cultivation-set-bulgarian.jpg")),
IF($C$1="Dänisch - DK",HYPERLINK(CONCATENATE("https://www.saflax.de/0-WVK-Retail/Bilder-Pictures/SAFLAX-",'Basis-Tabelle-Samen'!T197,"-",'Basis-Tabelle-Samen'!J197,"-cultivation-set-danish.jpg")),
IF($C$1="Deutsch - DE",HYPERLINK(CONCATENATE("https://www.saflax.de/0-WVK-Retail/Bilder-Pictures/SAFLAX-",'Basis-Tabelle-Samen'!T197,"-",'Basis-Tabelle-Samen'!J197,"-cultivation-set-german.jpg")),
IF($C$1="Englisch - UK",HYPERLINK(CONCATENATE("https://www.saflax.de/0-WVK-Retail/Bilder-Pictures/SAFLAX-",'Basis-Tabelle-Samen'!T197,"-",'Basis-Tabelle-Samen'!J197,"-cultivation-set-english.jpg")),
IF($C$1="Estnisch - EE",HYPERLINK(CONCATENATE("https://www.saflax.de/0-WVK-Retail/Bilder-Pictures/SAFLAX-",'Basis-Tabelle-Samen'!T197,"-",'Basis-Tabelle-Samen'!J197,"-cultivation-set-estonian.jpg")),
IF($C$1="Finnisch - FI",HYPERLINK(CONCATENATE("https://www.saflax.de/0-WVK-Retail/Bilder-Pictures/SAFLAX-",'Basis-Tabelle-Samen'!T197,"-",'Basis-Tabelle-Samen'!J197,"-cultivation-set-finnish.jpg")),
IF($C$1="Französisch - FR",HYPERLINK(CONCATENATE("https://www.saflax.de/0-WVK-Retail/Bilder-Pictures/SAFLAX-",'Basis-Tabelle-Samen'!T197,"-",'Basis-Tabelle-Samen'!J197,"-cultivation-set-french.jpg")),
IF($C$1="Griechisch - GR",HYPERLINK(CONCATENATE("https://www.saflax.de/0-WVK-Retail/Bilder-Pictures/SAFLAX-",'Basis-Tabelle-Samen'!T197,"-",'Basis-Tabelle-Samen'!J197,"-cultivation-set-greek.jpg")),
IF($C$1="Irisch - IE",HYPERLINK(CONCATENATE("https://www.saflax.de/0-WVK-Retail/Bilder-Pictures/SAFLAX-",'Basis-Tabelle-Samen'!T197,"-",'Basis-Tabelle-Samen'!J197,"-cultivation-set-irish.jpg")),
IF($C$1="Isländisch - IS",HYPERLINK(CONCATENATE("https://www.saflax.de/0-WVK-Retail/Bilder-Pictures/SAFLAX-",'Basis-Tabelle-Samen'!T197,"-",'Basis-Tabelle-Samen'!J197,"-cultivation-set-icelandic.jpg")),
IF($C$1="Italienisch - IT",HYPERLINK(CONCATENATE("https://www.saflax.de/0-WVK-Retail/Bilder-Pictures/SAFLAX-",'Basis-Tabelle-Samen'!T197,"-",'Basis-Tabelle-Samen'!J197,"-cultivation-set-italian.jpg")),
IF($C$1="Japanisch - JP",HYPERLINK(CONCATENATE("https://www.saflax.de/0-WVK-Retail/Bilder-Pictures/SAFLAX-",'Basis-Tabelle-Samen'!T197,"-",'Basis-Tabelle-Samen'!J197,"-cultivation-set-japanese.jpg")),
IF($C$1="Kroatisch - HR",HYPERLINK(CONCATENATE("https://www.saflax.de/0-WVK-Retail/Bilder-Pictures/SAFLAX-",'Basis-Tabelle-Samen'!T197,"-",'Basis-Tabelle-Samen'!J197,"-cultivation-set-croatian.jpg")),
IF($C$1="Lettisch - LV",HYPERLINK(CONCATENATE("https://www.saflax.de/0-WVK-Retail/Bilder-Pictures/SAFLAX-",'Basis-Tabelle-Samen'!T197,"-",'Basis-Tabelle-Samen'!J197,"-cultivation-set-latvian.jpg")),
IF($C$1="Litauisch - LT",HYPERLINK(CONCATENATE("https://www.saflax.de/0-WVK-Retail/Bilder-Pictures/SAFLAX-",'Basis-Tabelle-Samen'!T197,"-",'Basis-Tabelle-Samen'!J197,"-cultivation-set-lithuanian.jpg")),
IF($C$1="Maltesisch - MT",HYPERLINK(CONCATENATE("https://www.saflax.de/0-WVK-Retail/Bilder-Pictures/SAFLAX-",'Basis-Tabelle-Samen'!T197,"-",'Basis-Tabelle-Samen'!J197,"-cultivation-set-maltese.jpg")),
IF($C$1="Niederländisch - NL",HYPERLINK(CONCATENATE("https://www.saflax.de/0-WVK-Retail/Bilder-Pictures/SAFLAX-",'Basis-Tabelle-Samen'!T197,"-",'Basis-Tabelle-Samen'!J197,"-cultivation-set-dutch.jpg")),
IF($C$1="Norwegisch - NO",HYPERLINK(CONCATENATE("https://www.saflax.de/0-WVK-Retail/Bilder-Pictures/SAFLAX-",'Basis-Tabelle-Samen'!T197,"-",'Basis-Tabelle-Samen'!J197,"-cultivation-set-nowegian.jpg")),
IF($C$1="Polnisch - PL",HYPERLINK(CONCATENATE("https://www.saflax.de/0-WVK-Retail/Bilder-Pictures/SAFLAX-",'Basis-Tabelle-Samen'!T197,"-",'Basis-Tabelle-Samen'!J197,"-cultivation-set-polish.jpg")),
IF($C$1="Portugiesisch - PT",HYPERLINK(CONCATENATE("https://www.saflax.de/0-WVK-Retail/Bilder-Pictures/SAFLAX-",'Basis-Tabelle-Samen'!T197,"-",'Basis-Tabelle-Samen'!J197,"-cultivation-set-portuguese.jpg")),
IF($C$1="Rumänisch - RO",HYPERLINK(CONCATENATE("https://www.saflax.de/0-WVK-Retail/Bilder-Pictures/SAFLAX-",'Basis-Tabelle-Samen'!T197,"-",'Basis-Tabelle-Samen'!J197,"-cultivation-set-romanian.jpg")),
IF($C$1="Schwedisch - SE",HYPERLINK(CONCATENATE("https://www.saflax.de/0-WVK-Retail/Bilder-Pictures/SAFLAX-",'Basis-Tabelle-Samen'!T197,"-",'Basis-Tabelle-Samen'!J197,"-cultivation-set-swedish.jpg")),
IF($C$1="Slowakisch - SK",HYPERLINK(CONCATENATE("https://www.saflax.de/0-WVK-Retail/Bilder-Pictures/SAFLAX-",'Basis-Tabelle-Samen'!T197,"-",'Basis-Tabelle-Samen'!J197,"-cultivation-set-slovak.jpg")),
IF($C$1="Slowenisch - SI",HYPERLINK(CONCATENATE("https://www.saflax.de/0-WVK-Retail/Bilder-Pictures/SAFLAX-",'Basis-Tabelle-Samen'!T197,"-",'Basis-Tabelle-Samen'!J197,"-cultivation-set-slovenian.jpg")),
IF($C$1="Spanisch - ES",HYPERLINK(CONCATENATE("https://www.saflax.de/0-WVK-Retail/Bilder-Pictures/SAFLAX-",'Basis-Tabelle-Samen'!T197,"-",'Basis-Tabelle-Samen'!J197,"-cultivation-set-spanish.jpg")),
IF($C$1="Tschechisch - CZ",HYPERLINK(CONCATENATE("https://www.saflax.de/0-WVK-Retail/Bilder-Pictures/SAFLAX-",'Basis-Tabelle-Samen'!T197,"-",'Basis-Tabelle-Samen'!J197,"-cultivation-set-czech.jpg")),
IF($C$1="Türkisch - TR",HYPERLINK(CONCATENATE("https://www.saflax.de/0-WVK-Retail/Bilder-Pictures/SAFLAX-",'Basis-Tabelle-Samen'!T197,"-",'Basis-Tabelle-Samen'!J197,"-cultivation-set-turkish.jpg")),
IF($C$1="Ungarisch - HU",HYPERLINK(CONCATENATE("https://www.saflax.de/0-WVK-Retail/Bilder-Pictures/SAFLAX-",'Basis-Tabelle-Samen'!T197,"-",'Basis-Tabelle-Samen'!J197,"-cultivation-set-hungarian.jpg")),
" ACHTUNG")))))))))))))))))))))))))))))</f>
        <v>https://www.saflax.de/0-WVK-Retail/Bilder-Pictures/SAFLAX-35309-rumex-acetosa-cultivation-set-english.jpg</v>
      </c>
      <c r="AQ207" s="330" t="str">
        <f>IF(L207&lt;1,"",
IF($C$1="Bulgarisch - BG",HYPERLINK(CONCATENATE("https://www.saflax.de/0-WVK-Retail/Bilder-Pictures/SAFLAX-",'Basis-Tabelle-Samen'!W197,"-",'Basis-Tabelle-Samen'!J197,"-garden-in-the-bag-bulgarian.jpg")),
IF($C$1="Dänisch - DK",HYPERLINK(CONCATENATE("https://www.saflax.de/0-WVK-Retail/Bilder-Pictures/SAFLAX-",'Basis-Tabelle-Samen'!W197,"-",'Basis-Tabelle-Samen'!J197,"-garden-in-the-bag-danish.jpg")),
IF($C$1="Deutsch - DE",HYPERLINK(CONCATENATE("https://www.saflax.de/0-WVK-Retail/Bilder-Pictures/SAFLAX-",'Basis-Tabelle-Samen'!W197,"-",'Basis-Tabelle-Samen'!J197,"-garden-in-the-bag-german.jpg")),
IF($C$1="Englisch - UK",HYPERLINK(CONCATENATE("https://www.saflax.de/0-WVK-Retail/Bilder-Pictures/SAFLAX-",'Basis-Tabelle-Samen'!W197,"-",'Basis-Tabelle-Samen'!J197,"-garden-in-the-bag-english.jpg")),
IF($C$1="Estnisch - EE",HYPERLINK(CONCATENATE("https://www.saflax.de/0-WVK-Retail/Bilder-Pictures/SAFLAX-",'Basis-Tabelle-Samen'!W197,"-",'Basis-Tabelle-Samen'!J197,"-garden-in-the-bag-estonian.jpg")),
IF($C$1="Finnisch - FI",HYPERLINK(CONCATENATE("https://www.saflax.de/0-WVK-Retail/Bilder-Pictures/SAFLAX-",'Basis-Tabelle-Samen'!W197,"-",'Basis-Tabelle-Samen'!J197,"-garden-in-the-bag-finnish.jpg")),
IF($C$1="Französisch - FR",HYPERLINK(CONCATENATE("https://www.saflax.de/0-WVK-Retail/Bilder-Pictures/SAFLAX-",'Basis-Tabelle-Samen'!W197,"-",'Basis-Tabelle-Samen'!J197,"-garden-in-the-bag-french.jpg")),
IF($C$1="Griechisch - GR",HYPERLINK(CONCATENATE("https://www.saflax.de/0-WVK-Retail/Bilder-Pictures/SAFLAX-",'Basis-Tabelle-Samen'!W197,"-",'Basis-Tabelle-Samen'!J197,"-garden-in-the-bag-greek.jpg")),
IF($C$1="Irisch - IE",HYPERLINK(CONCATENATE("https://www.saflax.de/0-WVK-Retail/Bilder-Pictures/SAFLAX-",'Basis-Tabelle-Samen'!W197,"-",'Basis-Tabelle-Samen'!J197,"-garden-in-the-bag-irish.jpg")),
IF($C$1="Isländisch - IS",HYPERLINK(CONCATENATE("https://www.saflax.de/0-WVK-Retail/Bilder-Pictures/SAFLAX-",'Basis-Tabelle-Samen'!W197,"-",'Basis-Tabelle-Samen'!J197,"-garden-in-the-bag-icelandic.jpg")),
IF($C$1="Italienisch - IT",HYPERLINK(CONCATENATE("https://www.saflax.de/0-WVK-Retail/Bilder-Pictures/SAFLAX-",'Basis-Tabelle-Samen'!W197,"-",'Basis-Tabelle-Samen'!J197,"-garden-in-the-bag-italian.jpg")),
IF($C$1="Japanisch - JP",HYPERLINK(CONCATENATE("https://www.saflax.de/0-WVK-Retail/Bilder-Pictures/SAFLAX-",'Basis-Tabelle-Samen'!W197,"-",'Basis-Tabelle-Samen'!J197,"-garden-in-the-bag-japanese.jpg")),
IF($C$1="Kroatisch - HR",HYPERLINK(CONCATENATE("https://www.saflax.de/0-WVK-Retail/Bilder-Pictures/SAFLAX-",'Basis-Tabelle-Samen'!W197,"-",'Basis-Tabelle-Samen'!J197,"-garden-in-the-bag-croatian.jpg")),
IF($C$1="Lettisch - LV",HYPERLINK(CONCATENATE("https://www.saflax.de/0-WVK-Retail/Bilder-Pictures/SAFLAX-",'Basis-Tabelle-Samen'!W197,"-",'Basis-Tabelle-Samen'!J197,"-garden-in-the-bag-latvian.jpg")),
IF($C$1="Litauisch - LT",HYPERLINK(CONCATENATE("https://www.saflax.de/0-WVK-Retail/Bilder-Pictures/SAFLAX-",'Basis-Tabelle-Samen'!W197,"-",'Basis-Tabelle-Samen'!J197,"-garden-in-the-bag-lithuanian.jpg")),
IF($C$1="Maltesisch - MT",HYPERLINK(CONCATENATE("https://www.saflax.de/0-WVK-Retail/Bilder-Pictures/SAFLAX-",'Basis-Tabelle-Samen'!W197,"-",'Basis-Tabelle-Samen'!J197,"-garden-in-the-bag-maltese.jpg")),
IF($C$1="Niederländisch - NL",HYPERLINK(CONCATENATE("https://www.saflax.de/0-WVK-Retail/Bilder-Pictures/SAFLAX-",'Basis-Tabelle-Samen'!W197,"-",'Basis-Tabelle-Samen'!J197,"-garden-in-the-bag-dutch.jpg")),
IF($C$1="Norwegisch - NO",HYPERLINK(CONCATENATE("https://www.saflax.de/0-WVK-Retail/Bilder-Pictures/SAFLAX-",'Basis-Tabelle-Samen'!W197,"-",'Basis-Tabelle-Samen'!J197,"-garden-in-the-bag-nowegian.jpg")),
IF($C$1="Polnisch - PL",HYPERLINK(CONCATENATE("https://www.saflax.de/0-WVK-Retail/Bilder-Pictures/SAFLAX-",'Basis-Tabelle-Samen'!W197,"-",'Basis-Tabelle-Samen'!J197,"-garden-in-the-bag-polish.jpg")),
IF($C$1="Portugiesisch - PT",HYPERLINK(CONCATENATE("https://www.saflax.de/0-WVK-Retail/Bilder-Pictures/SAFLAX-",'Basis-Tabelle-Samen'!W197,"-",'Basis-Tabelle-Samen'!J197,"-garden-in-the-bag-portuguese.jpg")),
IF($C$1="Rumänisch - RO",HYPERLINK(CONCATENATE("https://www.saflax.de/0-WVK-Retail/Bilder-Pictures/SAFLAX-",'Basis-Tabelle-Samen'!W197,"-",'Basis-Tabelle-Samen'!J197,"-garden-in-the-bag-romanian.jpg")),
IF($C$1="Schwedisch - SE",HYPERLINK(CONCATENATE("https://www.saflax.de/0-WVK-Retail/Bilder-Pictures/SAFLAX-",'Basis-Tabelle-Samen'!W197,"-",'Basis-Tabelle-Samen'!J197,"-garden-in-the-bag-swedish.jpg")),
IF($C$1="Slowakisch - SK",HYPERLINK(CONCATENATE("https://www.saflax.de/0-WVK-Retail/Bilder-Pictures/SAFLAX-",'Basis-Tabelle-Samen'!W197,"-",'Basis-Tabelle-Samen'!J197,"-garden-in-the-bag-slovak.jpg")),
IF($C$1="Slowenisch - SI",HYPERLINK(CONCATENATE("https://www.saflax.de/0-WVK-Retail/Bilder-Pictures/SAFLAX-",'Basis-Tabelle-Samen'!W197,"-",'Basis-Tabelle-Samen'!J197,"-garden-in-the-bag-slovenian.jpg")),
IF($C$1="Spanisch - ES",HYPERLINK(CONCATENATE("https://www.saflax.de/0-WVK-Retail/Bilder-Pictures/SAFLAX-",'Basis-Tabelle-Samen'!W197,"-",'Basis-Tabelle-Samen'!J197,"-garden-in-the-bag-spanish.jpg")),
IF($C$1="Tschechisch - CZ",HYPERLINK(CONCATENATE("https://www.saflax.de/0-WVK-Retail/Bilder-Pictures/SAFLAX-",'Basis-Tabelle-Samen'!W197,"-",'Basis-Tabelle-Samen'!J197,"-garden-in-the-bag-czech.jpg")),
IF($C$1="Türkisch - TR",HYPERLINK(CONCATENATE("https://www.saflax.de/0-WVK-Retail/Bilder-Pictures/SAFLAX-",'Basis-Tabelle-Samen'!W197,"-",'Basis-Tabelle-Samen'!J197,"-garden-in-the-bag-turkish.jpg")),
IF($C$1="Ungarisch - HU",HYPERLINK(CONCATENATE("https://www.saflax.de/0-WVK-Retail/Bilder-Pictures/SAFLAX-",'Basis-Tabelle-Samen'!W197,"-",'Basis-Tabelle-Samen'!J197,"-garden-in-the-bag-hungarian.jpg")),
" ACHTUNG")))))))))))))))))))))))))))))</f>
        <v>https://www.saflax.de/0-WVK-Retail/Bilder-Pictures/SAFLAX-65309-rumex-acetosa-garden-in-the-bag-english.jpg</v>
      </c>
    </row>
    <row r="208" spans="1:43" ht="17.100000000000001" customHeight="1" x14ac:dyDescent="0.2">
      <c r="A208" s="318" t="str">
        <f>IF('Basis-Tabelle-Samen'!A204="","",IF($C$1="Deutsch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08" s="319" t="str">
        <f>'Basis-Tabelle-Samen'!I204</f>
        <v>Petroselinum crispum</v>
      </c>
      <c r="C208" s="316" t="str">
        <f>IF($C$1="Bulgarisch - BG",'Basis-Tabelle-Samen'!Z204,
IF($C$1="Dänisch - DK",'Basis-Tabelle-Samen'!AA204,
IF($C$1="Deutsch - DE",'Basis-Tabelle-Samen'!AB204,
IF($C$1="Englisch - UK",'Basis-Tabelle-Samen'!AC204,
IF($C$1="Estnisch - EE",'Basis-Tabelle-Samen'!AD204,
IF($C$1="Finnisch - FI",'Basis-Tabelle-Samen'!AE204,
IF($C$1="Französisch - FR",'Basis-Tabelle-Samen'!AF204,
IF($C$1="Griechisch - GR",'Basis-Tabelle-Samen'!AG204,
IF($C$1="Irisch - IE",'Basis-Tabelle-Samen'!AH204,
IF($C$1="Isländisch - IS",'Basis-Tabelle-Samen'!AI204,
IF($C$1="Italienisch - IT",'Basis-Tabelle-Samen'!AJ204,
IF($C$1="Japanisch - JP",'Basis-Tabelle-Samen'!AK204,
IF($C$1="Kroatisch - HR",'Basis-Tabelle-Samen'!AL204,
IF($C$1="Lettisch - LV",'Basis-Tabelle-Samen'!AM204,
IF($C$1="Litauisch - LT",'Basis-Tabelle-Samen'!AN204,
IF($C$1="Maltesisch - MT",'Basis-Tabelle-Samen'!AO204,
IF($C$1="Niederländisch - NL",'Basis-Tabelle-Samen'!AP204,
IF($C$1="Norwegisch - NO",'Basis-Tabelle-Samen'!AQ204,
IF($C$1="Polnisch - PL",'Basis-Tabelle-Samen'!AR204,
IF($C$1="Portugiesisch - PT",'Basis-Tabelle-Samen'!AS204,
IF($C$1="Rumänisch - RO",'Basis-Tabelle-Samen'!AT204,
IF($C$1="Schwedisch - SE",'Basis-Tabelle-Samen'!AU204,
IF($C$1="Slowakisch - SK",'Basis-Tabelle-Samen'!AV204,
IF($C$1="Slowenisch - SI",'Basis-Tabelle-Samen'!AW204,
IF($C$1="Spanisch - ES",'Basis-Tabelle-Samen'!AX204,
IF($C$1="Tschechisch - CZ",'Basis-Tabelle-Samen'!AY204,
IF($C$1="Türkisch - TR",'Basis-Tabelle-Samen'!AZ204,
IF($C$1="Ungarisch - HU",'Basis-Tabelle-Samen'!BA204,
" ACHTUNG"))))))))))))))))))))))))))))</f>
        <v>Organic - Moss Curled Parsley</v>
      </c>
      <c r="D208" s="320">
        <f>'Basis-Tabelle-Samen'!F204</f>
        <v>800</v>
      </c>
      <c r="E208" s="321" t="str">
        <f>'Basis-Tabelle-Samen'!H204</f>
        <v>7 %</v>
      </c>
      <c r="F208" s="322" t="str">
        <f>IF('Basis-Tabelle-Samen'!G204="","",'Basis-Tabelle-Samen'!G204)</f>
        <v>03</v>
      </c>
      <c r="G208" s="320">
        <f>'Basis-Tabelle-Samen'!C204</f>
        <v>15316</v>
      </c>
      <c r="H208" s="323">
        <f>'Basis-Tabelle-Samen'!D204</f>
        <v>4055473153162</v>
      </c>
      <c r="I208" s="324">
        <f>'Basis-Tabelle-Samen'!E204</f>
        <v>2.0499999999999998</v>
      </c>
      <c r="J208" s="325">
        <f t="shared" si="3"/>
        <v>12</v>
      </c>
      <c r="K208" s="326">
        <f>'Basis-Tabelle-Samen'!K204</f>
        <v>75316</v>
      </c>
      <c r="L208" s="323">
        <f>'Basis-Tabelle-Samen'!L204</f>
        <v>4055473753164</v>
      </c>
      <c r="M208" s="324">
        <f>'Basis-Tabelle-Samen'!M204</f>
        <v>2.4500000000000002</v>
      </c>
      <c r="N208" s="326">
        <f>IF(K208&lt;1,"",'3'!$I$15)</f>
        <v>15</v>
      </c>
      <c r="O208" s="327">
        <f>IF(K208&lt;1,"",'3'!$J$11)</f>
        <v>90</v>
      </c>
      <c r="P208" s="326">
        <f>'Basis-Tabelle-Samen'!N204</f>
        <v>85316</v>
      </c>
      <c r="Q208" s="323">
        <f>'Basis-Tabelle-Samen'!O204</f>
        <v>4055473853161</v>
      </c>
      <c r="R208" s="328">
        <f>'Basis-Tabelle-Samen'!P204</f>
        <v>3.75</v>
      </c>
      <c r="S208" s="326">
        <f>IF(R208&lt;1,"",'3'!$M$15)</f>
        <v>18</v>
      </c>
      <c r="T208" s="327">
        <f>IF(R208&lt;1,"",'3'!$N$11)</f>
        <v>72</v>
      </c>
      <c r="U208" s="326">
        <f>'Basis-Tabelle-Samen'!Q204</f>
        <v>55316</v>
      </c>
      <c r="V208" s="323">
        <f>'Basis-Tabelle-Samen'!R204</f>
        <v>4055473553160</v>
      </c>
      <c r="W208" s="324">
        <f>'Basis-Tabelle-Samen'!S204</f>
        <v>4.95</v>
      </c>
      <c r="X208" s="326">
        <f>IF(U208&lt;1,"",'3'!$Q$15)</f>
        <v>6</v>
      </c>
      <c r="Y208" s="327">
        <f>IF(U208&lt;1,"",'3'!$R$11)</f>
        <v>24</v>
      </c>
      <c r="Z208" s="326">
        <f>'Basis-Tabelle-Samen'!T204</f>
        <v>35316</v>
      </c>
      <c r="AA208" s="323">
        <f>'Basis-Tabelle-Samen'!U204</f>
        <v>4055473353166</v>
      </c>
      <c r="AB208" s="324">
        <f>'Basis-Tabelle-Samen'!V204</f>
        <v>6.75</v>
      </c>
      <c r="AC208" s="326">
        <f>IF(Z208&lt;1,"",'3'!$U$15)</f>
        <v>6</v>
      </c>
      <c r="AD208" s="327">
        <f>IF(Z208&lt;1,"",'3'!$V$11)</f>
        <v>24</v>
      </c>
      <c r="AE208" s="326">
        <f>'Basis-Tabelle-Samen'!W204</f>
        <v>65316</v>
      </c>
      <c r="AF208" s="323">
        <f>'Basis-Tabelle-Samen'!X204</f>
        <v>4055473653167</v>
      </c>
      <c r="AG208" s="324">
        <f>'Basis-Tabelle-Samen'!Y204</f>
        <v>2.95</v>
      </c>
      <c r="AH208" s="326">
        <f>IF(AE208&lt;1,"",'3'!$Y$15)</f>
        <v>8</v>
      </c>
      <c r="AI208" s="327">
        <f>IF(AE208&lt;1,"",'3'!$Z$11)</f>
        <v>64</v>
      </c>
      <c r="AJ208" s="315"/>
      <c r="AK208" s="316" t="str">
        <f>IF(G208&lt;1,"",
IF($C$1="Bulgarisch - BG",HYPERLINK(CONCATENATE("https://www.saflax.de/0-WVK-Retail/Bilder-Pictures/SAFLAX-",'Basis-Tabelle-Samen'!C204,"-",'Basis-Tabelle-Samen'!J204,"-seed-package-front-cr-bulgarian.jpg")),
IF($C$1="Dänisch - DK",HYPERLINK(CONCATENATE("https://www.saflax.de/0-WVK-Retail/Bilder-Pictures/SAFLAX-",'Basis-Tabelle-Samen'!C204,"-",'Basis-Tabelle-Samen'!J204,"-seed-package-front-cr-danish.jpg")),
IF($C$1="Deutsch - DE",HYPERLINK(CONCATENATE("https://www.saflax.de/0-WVK-Retail/Bilder-Pictures/SAFLAX-",'Basis-Tabelle-Samen'!C204,"-",'Basis-Tabelle-Samen'!J204,"-seed-package-front-cr-german.jpg")),
IF($C$1="Englisch - UK",HYPERLINK(CONCATENATE("https://www.saflax.de/0-WVK-Retail/Bilder-Pictures/SAFLAX-",'Basis-Tabelle-Samen'!C204,"-",'Basis-Tabelle-Samen'!J204,"-seed-package-front-cr-english.jpg")),
IF($C$1="Estnisch - EE",HYPERLINK(CONCATENATE("https://www.saflax.de/0-WVK-Retail/Bilder-Pictures/SAFLAX-",'Basis-Tabelle-Samen'!C204,"-",'Basis-Tabelle-Samen'!J204,"-seed-package-front-cr-estonian.jpg")),
IF($C$1="Finnisch - FI",HYPERLINK(CONCATENATE("https://www.saflax.de/0-WVK-Retail/Bilder-Pictures/SAFLAX-",'Basis-Tabelle-Samen'!C204,"-",'Basis-Tabelle-Samen'!J204,"-seed-package-front-cr-finnish.jpg")),
IF($C$1="Französisch - FR",HYPERLINK(CONCATENATE("https://www.saflax.de/0-WVK-Retail/Bilder-Pictures/SAFLAX-",'Basis-Tabelle-Samen'!C204,"-",'Basis-Tabelle-Samen'!J204,"-seed-package-front-cr-french.jpg")),
IF($C$1="Griechisch - GR",HYPERLINK(CONCATENATE("https://www.saflax.de/0-WVK-Retail/Bilder-Pictures/SAFLAX-",'Basis-Tabelle-Samen'!C204,"-",'Basis-Tabelle-Samen'!J204,"-seed-package-front-cr-greek.jpg")),
IF($C$1="Irisch - IE",HYPERLINK(CONCATENATE("https://www.saflax.de/0-WVK-Retail/Bilder-Pictures/SAFLAX-",'Basis-Tabelle-Samen'!C204,"-",'Basis-Tabelle-Samen'!J204,"-seed-package-front-cr-irish.jpg")),
IF($C$1="Isländisch - IS",HYPERLINK(CONCATENATE("https://www.saflax.de/0-WVK-Retail/Bilder-Pictures/SAFLAX-",'Basis-Tabelle-Samen'!C204,"-",'Basis-Tabelle-Samen'!J204,"-seed-package-front-cr-icelandic.jpg")),
IF($C$1="Italienisch - IT",HYPERLINK(CONCATENATE("https://www.saflax.de/0-WVK-Retail/Bilder-Pictures/SAFLAX-",'Basis-Tabelle-Samen'!C204,"-",'Basis-Tabelle-Samen'!J204,"-seed-package-front-cr-italian.jpg")),
IF($C$1="Japanisch - JP",HYPERLINK(CONCATENATE("https://www.saflax.de/0-WVK-Retail/Bilder-Pictures/SAFLAX-",'Basis-Tabelle-Samen'!C204,"-",'Basis-Tabelle-Samen'!J204,"-seed-package-front-cr-japanese.jpg")),
IF($C$1="Kroatisch - HR",HYPERLINK(CONCATENATE("https://www.saflax.de/0-WVK-Retail/Bilder-Pictures/SAFLAX-",'Basis-Tabelle-Samen'!C204,"-",'Basis-Tabelle-Samen'!J204,"-seed-package-front-cr-croatian.jpg")),
IF($C$1="Lettisch - LV",HYPERLINK(CONCATENATE("https://www.saflax.de/0-WVK-Retail/Bilder-Pictures/SAFLAX-",'Basis-Tabelle-Samen'!C204,"-",'Basis-Tabelle-Samen'!J204,"-seed-package-front-cr-latvian.jpg")),
IF($C$1="Litauisch - LT",HYPERLINK(CONCATENATE("https://www.saflax.de/0-WVK-Retail/Bilder-Pictures/SAFLAX-",'Basis-Tabelle-Samen'!C204,"-",'Basis-Tabelle-Samen'!J204,"-seed-package-front-cr-lithuanian.jpg")),
IF($C$1="Maltesisch - MT",HYPERLINK(CONCATENATE("https://www.saflax.de/0-WVK-Retail/Bilder-Pictures/SAFLAX-",'Basis-Tabelle-Samen'!C204,"-",'Basis-Tabelle-Samen'!J204,"-seed-package-front-cr-maltese.jpg")),
IF($C$1="Niederländisch - NL",HYPERLINK(CONCATENATE("https://www.saflax.de/0-WVK-Retail/Bilder-Pictures/SAFLAX-",'Basis-Tabelle-Samen'!C204,"-",'Basis-Tabelle-Samen'!J204,"-seed-package-front-cr-dutch.jpg")),
IF($C$1="Norwegisch - NO",HYPERLINK(CONCATENATE("https://www.saflax.de/0-WVK-Retail/Bilder-Pictures/SAFLAX-",'Basis-Tabelle-Samen'!C204,"-",'Basis-Tabelle-Samen'!J204,"-seed-package-front-cr-nowegian.jpg")),
IF($C$1="Polnisch - PL",HYPERLINK(CONCATENATE("https://www.saflax.de/0-WVK-Retail/Bilder-Pictures/SAFLAX-",'Basis-Tabelle-Samen'!C204,"-",'Basis-Tabelle-Samen'!J204,"-seed-package-front-cr-polish.jpg")),
IF($C$1="Portugiesisch - PT",HYPERLINK(CONCATENATE("https://www.saflax.de/0-WVK-Retail/Bilder-Pictures/SAFLAX-",'Basis-Tabelle-Samen'!C204,"-",'Basis-Tabelle-Samen'!J204,"-seed-package-front-cr-portuguese.jpg")),
IF($C$1="Rumänisch - RO",HYPERLINK(CONCATENATE("https://www.saflax.de/0-WVK-Retail/Bilder-Pictures/SAFLAX-",'Basis-Tabelle-Samen'!C204,"-",'Basis-Tabelle-Samen'!J204,"-seed-package-front-cr-romanian.jpg")),
IF($C$1="Schwedisch - SE",HYPERLINK(CONCATENATE("https://www.saflax.de/0-WVK-Retail/Bilder-Pictures/SAFLAX-",'Basis-Tabelle-Samen'!C204,"-",'Basis-Tabelle-Samen'!J204,"-seed-package-front-cr-swedish.jpg")),
IF($C$1="Slowakisch - SK",HYPERLINK(CONCATENATE("https://www.saflax.de/0-WVK-Retail/Bilder-Pictures/SAFLAX-",'Basis-Tabelle-Samen'!C204,"-",'Basis-Tabelle-Samen'!J204,"-seed-package-front-cr-slovak.jpg")),
IF($C$1="Slowenisch - SI",HYPERLINK(CONCATENATE("https://www.saflax.de/0-WVK-Retail/Bilder-Pictures/SAFLAX-",'Basis-Tabelle-Samen'!C204,"-",'Basis-Tabelle-Samen'!J204,"-seed-package-front-cr-slovenian.jpg")),
IF($C$1="Spanisch - ES",HYPERLINK(CONCATENATE("https://www.saflax.de/0-WVK-Retail/Bilder-Pictures/SAFLAX-",'Basis-Tabelle-Samen'!C204,"-",'Basis-Tabelle-Samen'!J204,"-seed-package-front-cr-spanish.jpg")),
IF($C$1="Tschechisch - CZ",HYPERLINK(CONCATENATE("https://www.saflax.de/0-WVK-Retail/Bilder-Pictures/SAFLAX-",'Basis-Tabelle-Samen'!C204,"-",'Basis-Tabelle-Samen'!J204,"-seed-package-front-cr-czech.jpg")),
IF($C$1="Türkisch - TR",HYPERLINK(CONCATENATE("https://www.saflax.de/0-WVK-Retail/Bilder-Pictures/SAFLAX-",'Basis-Tabelle-Samen'!C204,"-",'Basis-Tabelle-Samen'!J204,"-seed-package-front-cr-turkish.jpg")),
IF($C$1="Ungarisch - HU",HYPERLINK(CONCATENATE("https://www.saflax.de/0-WVK-Retail/Bilder-Pictures/SAFLAX-",'Basis-Tabelle-Samen'!C204,"-",'Basis-Tabelle-Samen'!J204,"-seed-package-front-cr-hungarian.jpg")),
" ACHTUNG")))))))))))))))))))))))))))))</f>
        <v>https://www.saflax.de/0-WVK-Retail/Bilder-Pictures/SAFLAX-15316-petroselinum-crispum-seed-package-front-cr-english.jpg</v>
      </c>
      <c r="AL208" s="330" t="str">
        <f>IF(G208&lt;1,"",
IF($C$1="Bulgarisch - BG",HYPERLINK(CONCATENATE("https://www.saflax.de/0-WVK-Retail/Bilder-Pictures/SAFLAX-",'Basis-Tabelle-Samen'!C204,"-",'Basis-Tabelle-Samen'!J204,"-seed-package-back-cr-bulgarian.jpg")),
IF($C$1="Dänisch - DK",HYPERLINK(CONCATENATE("https://www.saflax.de/0-WVK-Retail/Bilder-Pictures/SAFLAX-",'Basis-Tabelle-Samen'!C204,"-",'Basis-Tabelle-Samen'!J204,"-seed-package-back-cr-danish.jpg")),
IF($C$1="Deutsch - DE",HYPERLINK(CONCATENATE("https://www.saflax.de/0-WVK-Retail/Bilder-Pictures/SAFLAX-",'Basis-Tabelle-Samen'!C204,"-",'Basis-Tabelle-Samen'!J204,"-seed-package-back-cr-german.jpg")),
IF($C$1="Englisch - UK",HYPERLINK(CONCATENATE("https://www.saflax.de/0-WVK-Retail/Bilder-Pictures/SAFLAX-",'Basis-Tabelle-Samen'!C204,"-",'Basis-Tabelle-Samen'!J204,"-seed-package-back-cr-english.jpg")),
IF($C$1="Estnisch - EE",HYPERLINK(CONCATENATE("https://www.saflax.de/0-WVK-Retail/Bilder-Pictures/SAFLAX-",'Basis-Tabelle-Samen'!C204,"-",'Basis-Tabelle-Samen'!J204,"-seed-package-back-cr-estonian.jpg")),
IF($C$1="Finnisch - FI",HYPERLINK(CONCATENATE("https://www.saflax.de/0-WVK-Retail/Bilder-Pictures/SAFLAX-",'Basis-Tabelle-Samen'!C204,"-",'Basis-Tabelle-Samen'!J204,"-seed-package-back-cr-finnish.jpg")),
IF($C$1="Französisch - FR",HYPERLINK(CONCATENATE("https://www.saflax.de/0-WVK-Retail/Bilder-Pictures/SAFLAX-",'Basis-Tabelle-Samen'!C204,"-",'Basis-Tabelle-Samen'!J204,"-seed-package-back-cr-french.jpg")),
IF($C$1="Griechisch - GR",HYPERLINK(CONCATENATE("https://www.saflax.de/0-WVK-Retail/Bilder-Pictures/SAFLAX-",'Basis-Tabelle-Samen'!C204,"-",'Basis-Tabelle-Samen'!J204,"-seed-package-back-cr-greek.jpg")),
IF($C$1="Irisch - IE",HYPERLINK(CONCATENATE("https://www.saflax.de/0-WVK-Retail/Bilder-Pictures/SAFLAX-",'Basis-Tabelle-Samen'!C204,"-",'Basis-Tabelle-Samen'!J204,"-seed-package-back-cr-irish.jpg")),
IF($C$1="Isländisch - IS",HYPERLINK(CONCATENATE("https://www.saflax.de/0-WVK-Retail/Bilder-Pictures/SAFLAX-",'Basis-Tabelle-Samen'!C204,"-",'Basis-Tabelle-Samen'!J204,"-seed-package-back-cr-icelandic.jpg")),
IF($C$1="Italienisch - IT",HYPERLINK(CONCATENATE("https://www.saflax.de/0-WVK-Retail/Bilder-Pictures/SAFLAX-",'Basis-Tabelle-Samen'!C204,"-",'Basis-Tabelle-Samen'!J204,"-seed-package-back-cr-italian.jpg")),
IF($C$1="Japanisch - JP",HYPERLINK(CONCATENATE("https://www.saflax.de/0-WVK-Retail/Bilder-Pictures/SAFLAX-",'Basis-Tabelle-Samen'!C204,"-",'Basis-Tabelle-Samen'!J204,"-seed-package-back-cr-japanese.jpg")),
IF($C$1="Kroatisch - HR",HYPERLINK(CONCATENATE("https://www.saflax.de/0-WVK-Retail/Bilder-Pictures/SAFLAX-",'Basis-Tabelle-Samen'!C204,"-",'Basis-Tabelle-Samen'!J204,"-seed-package-back-cr-croatian.jpg")),
IF($C$1="Lettisch - LV",HYPERLINK(CONCATENATE("https://www.saflax.de/0-WVK-Retail/Bilder-Pictures/SAFLAX-",'Basis-Tabelle-Samen'!C204,"-",'Basis-Tabelle-Samen'!J204,"-seed-package-back-cr-latvian.jpg")),
IF($C$1="Litauisch - LT",HYPERLINK(CONCATENATE("https://www.saflax.de/0-WVK-Retail/Bilder-Pictures/SAFLAX-",'Basis-Tabelle-Samen'!C204,"-",'Basis-Tabelle-Samen'!J204,"-seed-package-back-cr-lithuanian.jpg")),
IF($C$1="Maltesisch - MT",HYPERLINK(CONCATENATE("https://www.saflax.de/0-WVK-Retail/Bilder-Pictures/SAFLAX-",'Basis-Tabelle-Samen'!C204,"-",'Basis-Tabelle-Samen'!J204,"-seed-package-back-cr-maltese.jpg")),
IF($C$1="Niederländisch - NL",HYPERLINK(CONCATENATE("https://www.saflax.de/0-WVK-Retail/Bilder-Pictures/SAFLAX-",'Basis-Tabelle-Samen'!C204,"-",'Basis-Tabelle-Samen'!J204,"-seed-package-back-cr-dutch.jpg")),
IF($C$1="Norwegisch - NO",HYPERLINK(CONCATENATE("https://www.saflax.de/0-WVK-Retail/Bilder-Pictures/SAFLAX-",'Basis-Tabelle-Samen'!C204,"-",'Basis-Tabelle-Samen'!J204,"-seed-package-back-cr-nowegian.jpg")),
IF($C$1="Polnisch - PL",HYPERLINK(CONCATENATE("https://www.saflax.de/0-WVK-Retail/Bilder-Pictures/SAFLAX-",'Basis-Tabelle-Samen'!C204,"-",'Basis-Tabelle-Samen'!J204,"-seed-package-back-cr-polish.jpg")),
IF($C$1="Portugiesisch - PT",HYPERLINK(CONCATENATE("https://www.saflax.de/0-WVK-Retail/Bilder-Pictures/SAFLAX-",'Basis-Tabelle-Samen'!C204,"-",'Basis-Tabelle-Samen'!J204,"-seed-package-back-cr-portuguese.jpg")),
IF($C$1="Rumänisch - RO",HYPERLINK(CONCATENATE("https://www.saflax.de/0-WVK-Retail/Bilder-Pictures/SAFLAX-",'Basis-Tabelle-Samen'!C204,"-",'Basis-Tabelle-Samen'!J204,"-seed-package-back-cr-romanian.jpg")),
IF($C$1="Schwedisch - SE",HYPERLINK(CONCATENATE("https://www.saflax.de/0-WVK-Retail/Bilder-Pictures/SAFLAX-",'Basis-Tabelle-Samen'!C204,"-",'Basis-Tabelle-Samen'!J204,"-seed-package-back-cr-swedish.jpg")),
IF($C$1="Slowakisch - SK",HYPERLINK(CONCATENATE("https://www.saflax.de/0-WVK-Retail/Bilder-Pictures/SAFLAX-",'Basis-Tabelle-Samen'!C204,"-",'Basis-Tabelle-Samen'!J204,"-seed-package-back-cr-slovak.jpg")),
IF($C$1="Slowenisch - SI",HYPERLINK(CONCATENATE("https://www.saflax.de/0-WVK-Retail/Bilder-Pictures/SAFLAX-",'Basis-Tabelle-Samen'!C204,"-",'Basis-Tabelle-Samen'!J204,"-seed-package-back-cr-slovenian.jpg")),
IF($C$1="Spanisch - ES",HYPERLINK(CONCATENATE("https://www.saflax.de/0-WVK-Retail/Bilder-Pictures/SAFLAX-",'Basis-Tabelle-Samen'!C204,"-",'Basis-Tabelle-Samen'!J204,"-seed-package-back-cr-spanish.jpg")),
IF($C$1="Tschechisch - CZ",HYPERLINK(CONCATENATE("https://www.saflax.de/0-WVK-Retail/Bilder-Pictures/SAFLAX-",'Basis-Tabelle-Samen'!C204,"-",'Basis-Tabelle-Samen'!J204,"-seed-package-back-cr-czech.jpg")),
IF($C$1="Türkisch - TR",HYPERLINK(CONCATENATE("https://www.saflax.de/0-WVK-Retail/Bilder-Pictures/SAFLAX-",'Basis-Tabelle-Samen'!C204,"-",'Basis-Tabelle-Samen'!J204,"-seed-package-back-cr-turkish.jpg")),
IF($C$1="Ungarisch - HU",HYPERLINK(CONCATENATE("https://www.saflax.de/0-WVK-Retail/Bilder-Pictures/SAFLAX-",'Basis-Tabelle-Samen'!C204,"-",'Basis-Tabelle-Samen'!J204,"-seed-package-back-cr-hungarian.jpg")),
" ACHTUNG")))))))))))))))))))))))))))))</f>
        <v>https://www.saflax.de/0-WVK-Retail/Bilder-Pictures/SAFLAX-15316-petroselinum-crispum-seed-package-back-cr-english.jpg</v>
      </c>
      <c r="AM208" s="330" t="str">
        <f>IF(H208&lt;1,"",
IF($C$1="Bulgarisch - BG",HYPERLINK(CONCATENATE("https://www.saflax.de/0-WVK-Retail/Bilder-Pictures/SAFLAX-",'Basis-Tabelle-Samen'!K204,"-",'Basis-Tabelle-Samen'!J204,"-garden-to-go-mini-bulgarian.jpg")),
IF($C$1="Dänisch - DK",HYPERLINK(CONCATENATE("https://www.saflax.de/0-WVK-Retail/Bilder-Pictures/SAFLAX-",'Basis-Tabelle-Samen'!K204,"-",'Basis-Tabelle-Samen'!J204,"-garden-to-go-mini-danish.jpg")),
IF($C$1="Deutsch - DE",HYPERLINK(CONCATENATE("https://www.saflax.de/0-WVK-Retail/Bilder-Pictures/SAFLAX-",'Basis-Tabelle-Samen'!K204,"-",'Basis-Tabelle-Samen'!J204,"-garden-to-go-mini-german.jpg")),
IF($C$1="Englisch - UK",HYPERLINK(CONCATENATE("https://www.saflax.de/0-WVK-Retail/Bilder-Pictures/SAFLAX-",'Basis-Tabelle-Samen'!K204,"-",'Basis-Tabelle-Samen'!J204,"-garden-to-go-mini-english.jpg")),
IF($C$1="Estnisch - EE",HYPERLINK(CONCATENATE("https://www.saflax.de/0-WVK-Retail/Bilder-Pictures/SAFLAX-",'Basis-Tabelle-Samen'!K204,"-",'Basis-Tabelle-Samen'!J204,"-garden-to-go-mini-estonian.jpg")),
IF($C$1="Finnisch - FI",HYPERLINK(CONCATENATE("https://www.saflax.de/0-WVK-Retail/Bilder-Pictures/SAFLAX-",'Basis-Tabelle-Samen'!K204,"-",'Basis-Tabelle-Samen'!J204,"-garden-to-go-mini-finnish.jpg")),
IF($C$1="Französisch - FR",HYPERLINK(CONCATENATE("https://www.saflax.de/0-WVK-Retail/Bilder-Pictures/SAFLAX-",'Basis-Tabelle-Samen'!K204,"-",'Basis-Tabelle-Samen'!J204,"-garden-to-go-mini-french.jpg")),
IF($C$1="Griechisch - GR",HYPERLINK(CONCATENATE("https://www.saflax.de/0-WVK-Retail/Bilder-Pictures/SAFLAX-",'Basis-Tabelle-Samen'!K204,"-",'Basis-Tabelle-Samen'!J204,"-garden-to-go-mini-greek.jpg")),
IF($C$1="Irisch - IE",HYPERLINK(CONCATENATE("https://www.saflax.de/0-WVK-Retail/Bilder-Pictures/SAFLAX-",'Basis-Tabelle-Samen'!K204,"-",'Basis-Tabelle-Samen'!J204,"-garden-to-go-mini-irish.jpg")),
IF($C$1="Isländisch - IS",HYPERLINK(CONCATENATE("https://www.saflax.de/0-WVK-Retail/Bilder-Pictures/SAFLAX-",'Basis-Tabelle-Samen'!K204,"-",'Basis-Tabelle-Samen'!J204,"-garden-to-go-mini-icelandic.jpg")),
IF($C$1="Italienisch - IT",HYPERLINK(CONCATENATE("https://www.saflax.de/0-WVK-Retail/Bilder-Pictures/SAFLAX-",'Basis-Tabelle-Samen'!K204,"-",'Basis-Tabelle-Samen'!J204,"-garden-to-go-mini-italian.jpg")),
IF($C$1="Japanisch - JP",HYPERLINK(CONCATENATE("https://www.saflax.de/0-WVK-Retail/Bilder-Pictures/SAFLAX-",'Basis-Tabelle-Samen'!K204,"-",'Basis-Tabelle-Samen'!J204,"-garden-to-go-mini-japanese.jpg")),
IF($C$1="Kroatisch - HR",HYPERLINK(CONCATENATE("https://www.saflax.de/0-WVK-Retail/Bilder-Pictures/SAFLAX-",'Basis-Tabelle-Samen'!K204,"-",'Basis-Tabelle-Samen'!J204,"-garden-to-go-mini-croatian.jpg")),
IF($C$1="Lettisch - LV",HYPERLINK(CONCATENATE("https://www.saflax.de/0-WVK-Retail/Bilder-Pictures/SAFLAX-",'Basis-Tabelle-Samen'!K204,"-",'Basis-Tabelle-Samen'!J204,"-garden-to-go-mini-latvian.jpg")),
IF($C$1="Litauisch - LT",HYPERLINK(CONCATENATE("https://www.saflax.de/0-WVK-Retail/Bilder-Pictures/SAFLAX-",'Basis-Tabelle-Samen'!K204,"-",'Basis-Tabelle-Samen'!J204,"-garden-to-go-mini-lithuanian.jpg")),
IF($C$1="Maltesisch - MT",HYPERLINK(CONCATENATE("https://www.saflax.de/0-WVK-Retail/Bilder-Pictures/SAFLAX-",'Basis-Tabelle-Samen'!K204,"-",'Basis-Tabelle-Samen'!J204,"-garden-to-go-mini-maltese.jpg")),
IF($C$1="Niederländisch - NL",HYPERLINK(CONCATENATE("https://www.saflax.de/0-WVK-Retail/Bilder-Pictures/SAFLAX-",'Basis-Tabelle-Samen'!K204,"-",'Basis-Tabelle-Samen'!J204,"-garden-to-go-mini-dutch.jpg")),
IF($C$1="Norwegisch - NO",HYPERLINK(CONCATENATE("https://www.saflax.de/0-WVK-Retail/Bilder-Pictures/SAFLAX-",'Basis-Tabelle-Samen'!K204,"-",'Basis-Tabelle-Samen'!J204,"-garden-to-go-mini-nowegian.jpg")),
IF($C$1="Polnisch - PL",HYPERLINK(CONCATENATE("https://www.saflax.de/0-WVK-Retail/Bilder-Pictures/SAFLAX-",'Basis-Tabelle-Samen'!K204,"-",'Basis-Tabelle-Samen'!J204,"-garden-to-go-mini-polish.jpg")),
IF($C$1="Portugiesisch - PT",HYPERLINK(CONCATENATE("https://www.saflax.de/0-WVK-Retail/Bilder-Pictures/SAFLAX-",'Basis-Tabelle-Samen'!K204,"-",'Basis-Tabelle-Samen'!J204,"-garden-to-go-mini-portuguese.jpg")),
IF($C$1="Rumänisch - RO",HYPERLINK(CONCATENATE("https://www.saflax.de/0-WVK-Retail/Bilder-Pictures/SAFLAX-",'Basis-Tabelle-Samen'!K204,"-",'Basis-Tabelle-Samen'!J204,"-garden-to-go-mini-romanian.jpg")),
IF($C$1="Schwedisch - SE",HYPERLINK(CONCATENATE("https://www.saflax.de/0-WVK-Retail/Bilder-Pictures/SAFLAX-",'Basis-Tabelle-Samen'!K204,"-",'Basis-Tabelle-Samen'!J204,"-garden-to-go-mini-swedish.jpg")),
IF($C$1="Slowakisch - SK",HYPERLINK(CONCATENATE("https://www.saflax.de/0-WVK-Retail/Bilder-Pictures/SAFLAX-",'Basis-Tabelle-Samen'!K204,"-",'Basis-Tabelle-Samen'!J204,"-garden-to-go-mini-slovak.jpg")),
IF($C$1="Slowenisch - SI",HYPERLINK(CONCATENATE("https://www.saflax.de/0-WVK-Retail/Bilder-Pictures/SAFLAX-",'Basis-Tabelle-Samen'!K204,"-",'Basis-Tabelle-Samen'!J204,"-garden-to-go-mini-slovenian.jpg")),
IF($C$1="Spanisch - ES",HYPERLINK(CONCATENATE("https://www.saflax.de/0-WVK-Retail/Bilder-Pictures/SAFLAX-",'Basis-Tabelle-Samen'!K204,"-",'Basis-Tabelle-Samen'!J204,"-garden-to-go-mini-spanish.jpg")),
IF($C$1="Tschechisch - CZ",HYPERLINK(CONCATENATE("https://www.saflax.de/0-WVK-Retail/Bilder-Pictures/SAFLAX-",'Basis-Tabelle-Samen'!K204,"-",'Basis-Tabelle-Samen'!J204,"-garden-to-go-mini-czech.jpg")),
IF($C$1="Türkisch - TR",HYPERLINK(CONCATENATE("https://www.saflax.de/0-WVK-Retail/Bilder-Pictures/SAFLAX-",'Basis-Tabelle-Samen'!K204,"-",'Basis-Tabelle-Samen'!J204,"-garden-to-go-mini-turkish.jpg")),
IF($C$1="Ungarisch - HU",HYPERLINK(CONCATENATE("https://www.saflax.de/0-WVK-Retail/Bilder-Pictures/SAFLAX-",'Basis-Tabelle-Samen'!K204,"-",'Basis-Tabelle-Samen'!J204,"-garden-to-go-mini-hungarian.jpg")),
" ACHTUNG")))))))))))))))))))))))))))))</f>
        <v>https://www.saflax.de/0-WVK-Retail/Bilder-Pictures/SAFLAX-75316-petroselinum-crispum-garden-to-go-mini-english.jpg</v>
      </c>
      <c r="AN208" s="330" t="str">
        <f>IF(I208&lt;1,"",
IF($C$1="Bulgarisch - BG",HYPERLINK(CONCATENATE("https://www.saflax.de/0-WVK-Retail/Bilder-Pictures/SAFLAX-",'Basis-Tabelle-Samen'!N204,"-",'Basis-Tabelle-Samen'!J204,"-garden-to-go-lite-bulgarian.jpg")),
IF($C$1="Dänisch - DK",HYPERLINK(CONCATENATE("https://www.saflax.de/0-WVK-Retail/Bilder-Pictures/SAFLAX-",'Basis-Tabelle-Samen'!N204,"-",'Basis-Tabelle-Samen'!J204,"-garden-to-go-lite-danish.jpg")),
IF($C$1="Deutsch - DE",HYPERLINK(CONCATENATE("https://www.saflax.de/0-WVK-Retail/Bilder-Pictures/SAFLAX-",'Basis-Tabelle-Samen'!N204,"-",'Basis-Tabelle-Samen'!J204,"-garden-to-go-lite-german.jpg")),
IF($C$1="Englisch - UK",HYPERLINK(CONCATENATE("https://www.saflax.de/0-WVK-Retail/Bilder-Pictures/SAFLAX-",'Basis-Tabelle-Samen'!N204,"-",'Basis-Tabelle-Samen'!J204,"-garden-to-go-lite-english.jpg")),
IF($C$1="Estnisch - EE",HYPERLINK(CONCATENATE("https://www.saflax.de/0-WVK-Retail/Bilder-Pictures/SAFLAX-",'Basis-Tabelle-Samen'!N204,"-",'Basis-Tabelle-Samen'!J204,"-garden-to-go-lite-estonian.jpg")),
IF($C$1="Finnisch - FI",HYPERLINK(CONCATENATE("https://www.saflax.de/0-WVK-Retail/Bilder-Pictures/SAFLAX-",'Basis-Tabelle-Samen'!N204,"-",'Basis-Tabelle-Samen'!J204,"-garden-to-go-lite-finnish.jpg")),
IF($C$1="Französisch - FR",HYPERLINK(CONCATENATE("https://www.saflax.de/0-WVK-Retail/Bilder-Pictures/SAFLAX-",'Basis-Tabelle-Samen'!N204,"-",'Basis-Tabelle-Samen'!J204,"-garden-to-go-lite-french.jpg")),
IF($C$1="Griechisch - GR",HYPERLINK(CONCATENATE("https://www.saflax.de/0-WVK-Retail/Bilder-Pictures/SAFLAX-",'Basis-Tabelle-Samen'!N204,"-",'Basis-Tabelle-Samen'!J204,"-garden-to-go-lite-greek.jpg")),
IF($C$1="Irisch - IE",HYPERLINK(CONCATENATE("https://www.saflax.de/0-WVK-Retail/Bilder-Pictures/SAFLAX-",'Basis-Tabelle-Samen'!N204,"-",'Basis-Tabelle-Samen'!J204,"-garden-to-go-lite-irish.jpg")),
IF($C$1="Isländisch - IS",HYPERLINK(CONCATENATE("https://www.saflax.de/0-WVK-Retail/Bilder-Pictures/SAFLAX-",'Basis-Tabelle-Samen'!N204,"-",'Basis-Tabelle-Samen'!J204,"-garden-to-go-lite-icelandic.jpg")),
IF($C$1="Italienisch - IT",HYPERLINK(CONCATENATE("https://www.saflax.de/0-WVK-Retail/Bilder-Pictures/SAFLAX-",'Basis-Tabelle-Samen'!N204,"-",'Basis-Tabelle-Samen'!J204,"-garden-to-go-lite-italian.jpg")),
IF($C$1="Japanisch - JP",HYPERLINK(CONCATENATE("https://www.saflax.de/0-WVK-Retail/Bilder-Pictures/SAFLAX-",'Basis-Tabelle-Samen'!N204,"-",'Basis-Tabelle-Samen'!J204,"-garden-to-go-lite-japanese.jpg")),
IF($C$1="Kroatisch - HR",HYPERLINK(CONCATENATE("https://www.saflax.de/0-WVK-Retail/Bilder-Pictures/SAFLAX-",'Basis-Tabelle-Samen'!N204,"-",'Basis-Tabelle-Samen'!J204,"-garden-to-go-lite-croatian.jpg")),
IF($C$1="Lettisch - LV",HYPERLINK(CONCATENATE("https://www.saflax.de/0-WVK-Retail/Bilder-Pictures/SAFLAX-",'Basis-Tabelle-Samen'!N204,"-",'Basis-Tabelle-Samen'!J204,"-garden-to-go-lite-latvian.jpg")),
IF($C$1="Litauisch - LT",HYPERLINK(CONCATENATE("https://www.saflax.de/0-WVK-Retail/Bilder-Pictures/SAFLAX-",'Basis-Tabelle-Samen'!N204,"-",'Basis-Tabelle-Samen'!J204,"-garden-to-go-lite-lithuanian.jpg")),
IF($C$1="Maltesisch - MT",HYPERLINK(CONCATENATE("https://www.saflax.de/0-WVK-Retail/Bilder-Pictures/SAFLAX-",'Basis-Tabelle-Samen'!N204,"-",'Basis-Tabelle-Samen'!J204,"-garden-to-go-lite-maltese.jpg")),
IF($C$1="Niederländisch - NL",HYPERLINK(CONCATENATE("https://www.saflax.de/0-WVK-Retail/Bilder-Pictures/SAFLAX-",'Basis-Tabelle-Samen'!N204,"-",'Basis-Tabelle-Samen'!J204,"-garden-to-go-lite-dutch.jpg")),
IF($C$1="Norwegisch - NO",HYPERLINK(CONCATENATE("https://www.saflax.de/0-WVK-Retail/Bilder-Pictures/SAFLAX-",'Basis-Tabelle-Samen'!N204,"-",'Basis-Tabelle-Samen'!J204,"-garden-to-go-lite-nowegian.jpg")),
IF($C$1="Polnisch - PL",HYPERLINK(CONCATENATE("https://www.saflax.de/0-WVK-Retail/Bilder-Pictures/SAFLAX-",'Basis-Tabelle-Samen'!N204,"-",'Basis-Tabelle-Samen'!J204,"-garden-to-go-lite-polish.jpg")),
IF($C$1="Portugiesisch - PT",HYPERLINK(CONCATENATE("https://www.saflax.de/0-WVK-Retail/Bilder-Pictures/SAFLAX-",'Basis-Tabelle-Samen'!N204,"-",'Basis-Tabelle-Samen'!J204,"-garden-to-go-lite-portuguese.jpg")),
IF($C$1="Rumänisch - RO",HYPERLINK(CONCATENATE("https://www.saflax.de/0-WVK-Retail/Bilder-Pictures/SAFLAX-",'Basis-Tabelle-Samen'!N204,"-",'Basis-Tabelle-Samen'!J204,"-garden-to-go-lite-romanian.jpg")),
IF($C$1="Schwedisch - SE",HYPERLINK(CONCATENATE("https://www.saflax.de/0-WVK-Retail/Bilder-Pictures/SAFLAX-",'Basis-Tabelle-Samen'!N204,"-",'Basis-Tabelle-Samen'!J204,"-garden-to-go-lite-swedish.jpg")),
IF($C$1="Slowakisch - SK",HYPERLINK(CONCATENATE("https://www.saflax.de/0-WVK-Retail/Bilder-Pictures/SAFLAX-",'Basis-Tabelle-Samen'!N204,"-",'Basis-Tabelle-Samen'!J204,"-garden-to-go-lite-slovak.jpg")),
IF($C$1="Slowenisch - SI",HYPERLINK(CONCATENATE("https://www.saflax.de/0-WVK-Retail/Bilder-Pictures/SAFLAX-",'Basis-Tabelle-Samen'!N204,"-",'Basis-Tabelle-Samen'!J204,"-garden-to-go-lite-slovenian.jpg")),
IF($C$1="Spanisch - ES",HYPERLINK(CONCATENATE("https://www.saflax.de/0-WVK-Retail/Bilder-Pictures/SAFLAX-",'Basis-Tabelle-Samen'!N204,"-",'Basis-Tabelle-Samen'!J204,"-garden-to-go-lite-spanish.jpg")),
IF($C$1="Tschechisch - CZ",HYPERLINK(CONCATENATE("https://www.saflax.de/0-WVK-Retail/Bilder-Pictures/SAFLAX-",'Basis-Tabelle-Samen'!N204,"-",'Basis-Tabelle-Samen'!J204,"-garden-to-go-lite-czech.jpg")),
IF($C$1="Türkisch - TR",HYPERLINK(CONCATENATE("https://www.saflax.de/0-WVK-Retail/Bilder-Pictures/SAFLAX-",'Basis-Tabelle-Samen'!N204,"-",'Basis-Tabelle-Samen'!J204,"-garden-to-go-lite-turkish.jpg")),
IF($C$1="Ungarisch - HU",HYPERLINK(CONCATENATE("https://www.saflax.de/0-WVK-Retail/Bilder-Pictures/SAFLAX-",'Basis-Tabelle-Samen'!N204,"-",'Basis-Tabelle-Samen'!J204,"-garden-to-go-lite-hungarian.jpg")),
" ACHTUNG")))))))))))))))))))))))))))))</f>
        <v>https://www.saflax.de/0-WVK-Retail/Bilder-Pictures/SAFLAX-85316-petroselinum-crispum-garden-to-go-lite-english.jpg</v>
      </c>
      <c r="AO208" s="330" t="str">
        <f>IF(J208&lt;1,"",
IF($C$1="Bulgarisch - BG",HYPERLINK(CONCATENATE("https://www.saflax.de/0-WVK-Retail/Bilder-Pictures/SAFLAX-",'Basis-Tabelle-Samen'!Q204,"-",'Basis-Tabelle-Samen'!J204,"-garden-to-go-bulgarian.jpg")),
IF($C$1="Dänisch - DK",HYPERLINK(CONCATENATE("https://www.saflax.de/0-WVK-Retail/Bilder-Pictures/SAFLAX-",'Basis-Tabelle-Samen'!Q204,"-",'Basis-Tabelle-Samen'!J204,"-garden-to-go-danish.jpg")),
IF($C$1="Deutsch - DE",HYPERLINK(CONCATENATE("https://www.saflax.de/0-WVK-Retail/Bilder-Pictures/SAFLAX-",'Basis-Tabelle-Samen'!Q204,"-",'Basis-Tabelle-Samen'!J204,"-garden-to-go-german.jpg")),
IF($C$1="Englisch - UK",HYPERLINK(CONCATENATE("https://www.saflax.de/0-WVK-Retail/Bilder-Pictures/SAFLAX-",'Basis-Tabelle-Samen'!Q204,"-",'Basis-Tabelle-Samen'!J204,"-garden-to-go-english.jpg")),
IF($C$1="Estnisch - EE",HYPERLINK(CONCATENATE("https://www.saflax.de/0-WVK-Retail/Bilder-Pictures/SAFLAX-",'Basis-Tabelle-Samen'!Q204,"-",'Basis-Tabelle-Samen'!J204,"-garden-to-go-estonian.jpg")),
IF($C$1="Finnisch - FI",HYPERLINK(CONCATENATE("https://www.saflax.de/0-WVK-Retail/Bilder-Pictures/SAFLAX-",'Basis-Tabelle-Samen'!Q204,"-",'Basis-Tabelle-Samen'!J204,"-garden-to-go-finnish.jpg")),
IF($C$1="Französisch - FR",HYPERLINK(CONCATENATE("https://www.saflax.de/0-WVK-Retail/Bilder-Pictures/SAFLAX-",'Basis-Tabelle-Samen'!Q204,"-",'Basis-Tabelle-Samen'!J204,"-garden-to-go-french.jpg")),
IF($C$1="Griechisch - GR",HYPERLINK(CONCATENATE("https://www.saflax.de/0-WVK-Retail/Bilder-Pictures/SAFLAX-",'Basis-Tabelle-Samen'!Q204,"-",'Basis-Tabelle-Samen'!J204,"-garden-to-go-greek.jpg")),
IF($C$1="Irisch - IE",HYPERLINK(CONCATENATE("https://www.saflax.de/0-WVK-Retail/Bilder-Pictures/SAFLAX-",'Basis-Tabelle-Samen'!Q204,"-",'Basis-Tabelle-Samen'!J204,"-garden-to-go-irish.jpg")),
IF($C$1="Isländisch - IS",HYPERLINK(CONCATENATE("https://www.saflax.de/0-WVK-Retail/Bilder-Pictures/SAFLAX-",'Basis-Tabelle-Samen'!Q204,"-",'Basis-Tabelle-Samen'!J204,"-garden-to-go-icelandic.jpg")),
IF($C$1="Italienisch - IT",HYPERLINK(CONCATENATE("https://www.saflax.de/0-WVK-Retail/Bilder-Pictures/SAFLAX-",'Basis-Tabelle-Samen'!Q204,"-",'Basis-Tabelle-Samen'!J204,"-garden-to-go-italian.jpg")),
IF($C$1="Japanisch - JP",HYPERLINK(CONCATENATE("https://www.saflax.de/0-WVK-Retail/Bilder-Pictures/SAFLAX-",'Basis-Tabelle-Samen'!Q204,"-",'Basis-Tabelle-Samen'!J204,"-garden-to-go-japanese.jpg")),
IF($C$1="Kroatisch - HR",HYPERLINK(CONCATENATE("https://www.saflax.de/0-WVK-Retail/Bilder-Pictures/SAFLAX-",'Basis-Tabelle-Samen'!Q204,"-",'Basis-Tabelle-Samen'!J204,"-garden-to-go-croatian.jpg")),
IF($C$1="Lettisch - LV",HYPERLINK(CONCATENATE("https://www.saflax.de/0-WVK-Retail/Bilder-Pictures/SAFLAX-",'Basis-Tabelle-Samen'!Q204,"-",'Basis-Tabelle-Samen'!J204,"-garden-to-go-latvian.jpg")),
IF($C$1="Litauisch - LT",HYPERLINK(CONCATENATE("https://www.saflax.de/0-WVK-Retail/Bilder-Pictures/SAFLAX-",'Basis-Tabelle-Samen'!Q204,"-",'Basis-Tabelle-Samen'!J204,"-garden-to-go-lithuanian.jpg")),
IF($C$1="Maltesisch - MT",HYPERLINK(CONCATENATE("https://www.saflax.de/0-WVK-Retail/Bilder-Pictures/SAFLAX-",'Basis-Tabelle-Samen'!Q204,"-",'Basis-Tabelle-Samen'!J204,"-garden-to-go-maltese.jpg")),
IF($C$1="Niederländisch - NL",HYPERLINK(CONCATENATE("https://www.saflax.de/0-WVK-Retail/Bilder-Pictures/SAFLAX-",'Basis-Tabelle-Samen'!Q204,"-",'Basis-Tabelle-Samen'!J204,"-garden-to-go-dutch.jpg")),
IF($C$1="Norwegisch - NO",HYPERLINK(CONCATENATE("https://www.saflax.de/0-WVK-Retail/Bilder-Pictures/SAFLAX-",'Basis-Tabelle-Samen'!Q204,"-",'Basis-Tabelle-Samen'!J204,"-garden-to-go-nowegian.jpg")),
IF($C$1="Polnisch - PL",HYPERLINK(CONCATENATE("https://www.saflax.de/0-WVK-Retail/Bilder-Pictures/SAFLAX-",'Basis-Tabelle-Samen'!Q204,"-",'Basis-Tabelle-Samen'!J204,"-garden-to-go-polish.jpg")),
IF($C$1="Portugiesisch - PT",HYPERLINK(CONCATENATE("https://www.saflax.de/0-WVK-Retail/Bilder-Pictures/SAFLAX-",'Basis-Tabelle-Samen'!Q204,"-",'Basis-Tabelle-Samen'!J204,"-garden-to-go-portuguese.jpg")),
IF($C$1="Rumänisch - RO",HYPERLINK(CONCATENATE("https://www.saflax.de/0-WVK-Retail/Bilder-Pictures/SAFLAX-",'Basis-Tabelle-Samen'!Q204,"-",'Basis-Tabelle-Samen'!J204,"-garden-to-go-romanian.jpg")),
IF($C$1="Schwedisch - SE",HYPERLINK(CONCATENATE("https://www.saflax.de/0-WVK-Retail/Bilder-Pictures/SAFLAX-",'Basis-Tabelle-Samen'!Q204,"-",'Basis-Tabelle-Samen'!J204,"-garden-to-go-swedish.jpg")),
IF($C$1="Slowakisch - SK",HYPERLINK(CONCATENATE("https://www.saflax.de/0-WVK-Retail/Bilder-Pictures/SAFLAX-",'Basis-Tabelle-Samen'!Q204,"-",'Basis-Tabelle-Samen'!J204,"-garden-to-go-slovak.jpg")),
IF($C$1="Slowenisch - SI",HYPERLINK(CONCATENATE("https://www.saflax.de/0-WVK-Retail/Bilder-Pictures/SAFLAX-",'Basis-Tabelle-Samen'!Q204,"-",'Basis-Tabelle-Samen'!J204,"-garden-to-go-slovenian.jpg")),
IF($C$1="Spanisch - ES",HYPERLINK(CONCATENATE("https://www.saflax.de/0-WVK-Retail/Bilder-Pictures/SAFLAX-",'Basis-Tabelle-Samen'!Q204,"-",'Basis-Tabelle-Samen'!J204,"-garden-to-go-spanish.jpg")),
IF($C$1="Tschechisch - CZ",HYPERLINK(CONCATENATE("https://www.saflax.de/0-WVK-Retail/Bilder-Pictures/SAFLAX-",'Basis-Tabelle-Samen'!Q204,"-",'Basis-Tabelle-Samen'!J204,"-garden-to-go-czech.jpg")),
IF($C$1="Türkisch - TR",HYPERLINK(CONCATENATE("https://www.saflax.de/0-WVK-Retail/Bilder-Pictures/SAFLAX-",'Basis-Tabelle-Samen'!Q204,"-",'Basis-Tabelle-Samen'!J204,"-garden-to-go-turkish.jpg")),
IF($C$1="Ungarisch - HU",HYPERLINK(CONCATENATE("https://www.saflax.de/0-WVK-Retail/Bilder-Pictures/SAFLAX-",'Basis-Tabelle-Samen'!Q204,"-",'Basis-Tabelle-Samen'!J204,"-garden-to-go-hungarian.jpg")),
" ACHTUNG")))))))))))))))))))))))))))))</f>
        <v>https://www.saflax.de/0-WVK-Retail/Bilder-Pictures/SAFLAX-55316-petroselinum-crispum-garden-to-go-english.jpg</v>
      </c>
      <c r="AP208" s="330" t="str">
        <f>IF(K208&lt;1,"",
IF($C$1="Bulgarisch - BG",HYPERLINK(CONCATENATE("https://www.saflax.de/0-WVK-Retail/Bilder-Pictures/SAFLAX-",'Basis-Tabelle-Samen'!T204,"-",'Basis-Tabelle-Samen'!J204,"-cultivation-set-bulgarian.jpg")),
IF($C$1="Dänisch - DK",HYPERLINK(CONCATENATE("https://www.saflax.de/0-WVK-Retail/Bilder-Pictures/SAFLAX-",'Basis-Tabelle-Samen'!T204,"-",'Basis-Tabelle-Samen'!J204,"-cultivation-set-danish.jpg")),
IF($C$1="Deutsch - DE",HYPERLINK(CONCATENATE("https://www.saflax.de/0-WVK-Retail/Bilder-Pictures/SAFLAX-",'Basis-Tabelle-Samen'!T204,"-",'Basis-Tabelle-Samen'!J204,"-cultivation-set-german.jpg")),
IF($C$1="Englisch - UK",HYPERLINK(CONCATENATE("https://www.saflax.de/0-WVK-Retail/Bilder-Pictures/SAFLAX-",'Basis-Tabelle-Samen'!T204,"-",'Basis-Tabelle-Samen'!J204,"-cultivation-set-english.jpg")),
IF($C$1="Estnisch - EE",HYPERLINK(CONCATENATE("https://www.saflax.de/0-WVK-Retail/Bilder-Pictures/SAFLAX-",'Basis-Tabelle-Samen'!T204,"-",'Basis-Tabelle-Samen'!J204,"-cultivation-set-estonian.jpg")),
IF($C$1="Finnisch - FI",HYPERLINK(CONCATENATE("https://www.saflax.de/0-WVK-Retail/Bilder-Pictures/SAFLAX-",'Basis-Tabelle-Samen'!T204,"-",'Basis-Tabelle-Samen'!J204,"-cultivation-set-finnish.jpg")),
IF($C$1="Französisch - FR",HYPERLINK(CONCATENATE("https://www.saflax.de/0-WVK-Retail/Bilder-Pictures/SAFLAX-",'Basis-Tabelle-Samen'!T204,"-",'Basis-Tabelle-Samen'!J204,"-cultivation-set-french.jpg")),
IF($C$1="Griechisch - GR",HYPERLINK(CONCATENATE("https://www.saflax.de/0-WVK-Retail/Bilder-Pictures/SAFLAX-",'Basis-Tabelle-Samen'!T204,"-",'Basis-Tabelle-Samen'!J204,"-cultivation-set-greek.jpg")),
IF($C$1="Irisch - IE",HYPERLINK(CONCATENATE("https://www.saflax.de/0-WVK-Retail/Bilder-Pictures/SAFLAX-",'Basis-Tabelle-Samen'!T204,"-",'Basis-Tabelle-Samen'!J204,"-cultivation-set-irish.jpg")),
IF($C$1="Isländisch - IS",HYPERLINK(CONCATENATE("https://www.saflax.de/0-WVK-Retail/Bilder-Pictures/SAFLAX-",'Basis-Tabelle-Samen'!T204,"-",'Basis-Tabelle-Samen'!J204,"-cultivation-set-icelandic.jpg")),
IF($C$1="Italienisch - IT",HYPERLINK(CONCATENATE("https://www.saflax.de/0-WVK-Retail/Bilder-Pictures/SAFLAX-",'Basis-Tabelle-Samen'!T204,"-",'Basis-Tabelle-Samen'!J204,"-cultivation-set-italian.jpg")),
IF($C$1="Japanisch - JP",HYPERLINK(CONCATENATE("https://www.saflax.de/0-WVK-Retail/Bilder-Pictures/SAFLAX-",'Basis-Tabelle-Samen'!T204,"-",'Basis-Tabelle-Samen'!J204,"-cultivation-set-japanese.jpg")),
IF($C$1="Kroatisch - HR",HYPERLINK(CONCATENATE("https://www.saflax.de/0-WVK-Retail/Bilder-Pictures/SAFLAX-",'Basis-Tabelle-Samen'!T204,"-",'Basis-Tabelle-Samen'!J204,"-cultivation-set-croatian.jpg")),
IF($C$1="Lettisch - LV",HYPERLINK(CONCATENATE("https://www.saflax.de/0-WVK-Retail/Bilder-Pictures/SAFLAX-",'Basis-Tabelle-Samen'!T204,"-",'Basis-Tabelle-Samen'!J204,"-cultivation-set-latvian.jpg")),
IF($C$1="Litauisch - LT",HYPERLINK(CONCATENATE("https://www.saflax.de/0-WVK-Retail/Bilder-Pictures/SAFLAX-",'Basis-Tabelle-Samen'!T204,"-",'Basis-Tabelle-Samen'!J204,"-cultivation-set-lithuanian.jpg")),
IF($C$1="Maltesisch - MT",HYPERLINK(CONCATENATE("https://www.saflax.de/0-WVK-Retail/Bilder-Pictures/SAFLAX-",'Basis-Tabelle-Samen'!T204,"-",'Basis-Tabelle-Samen'!J204,"-cultivation-set-maltese.jpg")),
IF($C$1="Niederländisch - NL",HYPERLINK(CONCATENATE("https://www.saflax.de/0-WVK-Retail/Bilder-Pictures/SAFLAX-",'Basis-Tabelle-Samen'!T204,"-",'Basis-Tabelle-Samen'!J204,"-cultivation-set-dutch.jpg")),
IF($C$1="Norwegisch - NO",HYPERLINK(CONCATENATE("https://www.saflax.de/0-WVK-Retail/Bilder-Pictures/SAFLAX-",'Basis-Tabelle-Samen'!T204,"-",'Basis-Tabelle-Samen'!J204,"-cultivation-set-nowegian.jpg")),
IF($C$1="Polnisch - PL",HYPERLINK(CONCATENATE("https://www.saflax.de/0-WVK-Retail/Bilder-Pictures/SAFLAX-",'Basis-Tabelle-Samen'!T204,"-",'Basis-Tabelle-Samen'!J204,"-cultivation-set-polish.jpg")),
IF($C$1="Portugiesisch - PT",HYPERLINK(CONCATENATE("https://www.saflax.de/0-WVK-Retail/Bilder-Pictures/SAFLAX-",'Basis-Tabelle-Samen'!T204,"-",'Basis-Tabelle-Samen'!J204,"-cultivation-set-portuguese.jpg")),
IF($C$1="Rumänisch - RO",HYPERLINK(CONCATENATE("https://www.saflax.de/0-WVK-Retail/Bilder-Pictures/SAFLAX-",'Basis-Tabelle-Samen'!T204,"-",'Basis-Tabelle-Samen'!J204,"-cultivation-set-romanian.jpg")),
IF($C$1="Schwedisch - SE",HYPERLINK(CONCATENATE("https://www.saflax.de/0-WVK-Retail/Bilder-Pictures/SAFLAX-",'Basis-Tabelle-Samen'!T204,"-",'Basis-Tabelle-Samen'!J204,"-cultivation-set-swedish.jpg")),
IF($C$1="Slowakisch - SK",HYPERLINK(CONCATENATE("https://www.saflax.de/0-WVK-Retail/Bilder-Pictures/SAFLAX-",'Basis-Tabelle-Samen'!T204,"-",'Basis-Tabelle-Samen'!J204,"-cultivation-set-slovak.jpg")),
IF($C$1="Slowenisch - SI",HYPERLINK(CONCATENATE("https://www.saflax.de/0-WVK-Retail/Bilder-Pictures/SAFLAX-",'Basis-Tabelle-Samen'!T204,"-",'Basis-Tabelle-Samen'!J204,"-cultivation-set-slovenian.jpg")),
IF($C$1="Spanisch - ES",HYPERLINK(CONCATENATE("https://www.saflax.de/0-WVK-Retail/Bilder-Pictures/SAFLAX-",'Basis-Tabelle-Samen'!T204,"-",'Basis-Tabelle-Samen'!J204,"-cultivation-set-spanish.jpg")),
IF($C$1="Tschechisch - CZ",HYPERLINK(CONCATENATE("https://www.saflax.de/0-WVK-Retail/Bilder-Pictures/SAFLAX-",'Basis-Tabelle-Samen'!T204,"-",'Basis-Tabelle-Samen'!J204,"-cultivation-set-czech.jpg")),
IF($C$1="Türkisch - TR",HYPERLINK(CONCATENATE("https://www.saflax.de/0-WVK-Retail/Bilder-Pictures/SAFLAX-",'Basis-Tabelle-Samen'!T204,"-",'Basis-Tabelle-Samen'!J204,"-cultivation-set-turkish.jpg")),
IF($C$1="Ungarisch - HU",HYPERLINK(CONCATENATE("https://www.saflax.de/0-WVK-Retail/Bilder-Pictures/SAFLAX-",'Basis-Tabelle-Samen'!T204,"-",'Basis-Tabelle-Samen'!J204,"-cultivation-set-hungarian.jpg")),
" ACHTUNG")))))))))))))))))))))))))))))</f>
        <v>https://www.saflax.de/0-WVK-Retail/Bilder-Pictures/SAFLAX-35316-petroselinum-crispum-cultivation-set-english.jpg</v>
      </c>
      <c r="AQ208" s="330" t="str">
        <f>IF(L208&lt;1,"",
IF($C$1="Bulgarisch - BG",HYPERLINK(CONCATENATE("https://www.saflax.de/0-WVK-Retail/Bilder-Pictures/SAFLAX-",'Basis-Tabelle-Samen'!W204,"-",'Basis-Tabelle-Samen'!J204,"-garden-in-the-bag-bulgarian.jpg")),
IF($C$1="Dänisch - DK",HYPERLINK(CONCATENATE("https://www.saflax.de/0-WVK-Retail/Bilder-Pictures/SAFLAX-",'Basis-Tabelle-Samen'!W204,"-",'Basis-Tabelle-Samen'!J204,"-garden-in-the-bag-danish.jpg")),
IF($C$1="Deutsch - DE",HYPERLINK(CONCATENATE("https://www.saflax.de/0-WVK-Retail/Bilder-Pictures/SAFLAX-",'Basis-Tabelle-Samen'!W204,"-",'Basis-Tabelle-Samen'!J204,"-garden-in-the-bag-german.jpg")),
IF($C$1="Englisch - UK",HYPERLINK(CONCATENATE("https://www.saflax.de/0-WVK-Retail/Bilder-Pictures/SAFLAX-",'Basis-Tabelle-Samen'!W204,"-",'Basis-Tabelle-Samen'!J204,"-garden-in-the-bag-english.jpg")),
IF($C$1="Estnisch - EE",HYPERLINK(CONCATENATE("https://www.saflax.de/0-WVK-Retail/Bilder-Pictures/SAFLAX-",'Basis-Tabelle-Samen'!W204,"-",'Basis-Tabelle-Samen'!J204,"-garden-in-the-bag-estonian.jpg")),
IF($C$1="Finnisch - FI",HYPERLINK(CONCATENATE("https://www.saflax.de/0-WVK-Retail/Bilder-Pictures/SAFLAX-",'Basis-Tabelle-Samen'!W204,"-",'Basis-Tabelle-Samen'!J204,"-garden-in-the-bag-finnish.jpg")),
IF($C$1="Französisch - FR",HYPERLINK(CONCATENATE("https://www.saflax.de/0-WVK-Retail/Bilder-Pictures/SAFLAX-",'Basis-Tabelle-Samen'!W204,"-",'Basis-Tabelle-Samen'!J204,"-garden-in-the-bag-french.jpg")),
IF($C$1="Griechisch - GR",HYPERLINK(CONCATENATE("https://www.saflax.de/0-WVK-Retail/Bilder-Pictures/SAFLAX-",'Basis-Tabelle-Samen'!W204,"-",'Basis-Tabelle-Samen'!J204,"-garden-in-the-bag-greek.jpg")),
IF($C$1="Irisch - IE",HYPERLINK(CONCATENATE("https://www.saflax.de/0-WVK-Retail/Bilder-Pictures/SAFLAX-",'Basis-Tabelle-Samen'!W204,"-",'Basis-Tabelle-Samen'!J204,"-garden-in-the-bag-irish.jpg")),
IF($C$1="Isländisch - IS",HYPERLINK(CONCATENATE("https://www.saflax.de/0-WVK-Retail/Bilder-Pictures/SAFLAX-",'Basis-Tabelle-Samen'!W204,"-",'Basis-Tabelle-Samen'!J204,"-garden-in-the-bag-icelandic.jpg")),
IF($C$1="Italienisch - IT",HYPERLINK(CONCATENATE("https://www.saflax.de/0-WVK-Retail/Bilder-Pictures/SAFLAX-",'Basis-Tabelle-Samen'!W204,"-",'Basis-Tabelle-Samen'!J204,"-garden-in-the-bag-italian.jpg")),
IF($C$1="Japanisch - JP",HYPERLINK(CONCATENATE("https://www.saflax.de/0-WVK-Retail/Bilder-Pictures/SAFLAX-",'Basis-Tabelle-Samen'!W204,"-",'Basis-Tabelle-Samen'!J204,"-garden-in-the-bag-japanese.jpg")),
IF($C$1="Kroatisch - HR",HYPERLINK(CONCATENATE("https://www.saflax.de/0-WVK-Retail/Bilder-Pictures/SAFLAX-",'Basis-Tabelle-Samen'!W204,"-",'Basis-Tabelle-Samen'!J204,"-garden-in-the-bag-croatian.jpg")),
IF($C$1="Lettisch - LV",HYPERLINK(CONCATENATE("https://www.saflax.de/0-WVK-Retail/Bilder-Pictures/SAFLAX-",'Basis-Tabelle-Samen'!W204,"-",'Basis-Tabelle-Samen'!J204,"-garden-in-the-bag-latvian.jpg")),
IF($C$1="Litauisch - LT",HYPERLINK(CONCATENATE("https://www.saflax.de/0-WVK-Retail/Bilder-Pictures/SAFLAX-",'Basis-Tabelle-Samen'!W204,"-",'Basis-Tabelle-Samen'!J204,"-garden-in-the-bag-lithuanian.jpg")),
IF($C$1="Maltesisch - MT",HYPERLINK(CONCATENATE("https://www.saflax.de/0-WVK-Retail/Bilder-Pictures/SAFLAX-",'Basis-Tabelle-Samen'!W204,"-",'Basis-Tabelle-Samen'!J204,"-garden-in-the-bag-maltese.jpg")),
IF($C$1="Niederländisch - NL",HYPERLINK(CONCATENATE("https://www.saflax.de/0-WVK-Retail/Bilder-Pictures/SAFLAX-",'Basis-Tabelle-Samen'!W204,"-",'Basis-Tabelle-Samen'!J204,"-garden-in-the-bag-dutch.jpg")),
IF($C$1="Norwegisch - NO",HYPERLINK(CONCATENATE("https://www.saflax.de/0-WVK-Retail/Bilder-Pictures/SAFLAX-",'Basis-Tabelle-Samen'!W204,"-",'Basis-Tabelle-Samen'!J204,"-garden-in-the-bag-nowegian.jpg")),
IF($C$1="Polnisch - PL",HYPERLINK(CONCATENATE("https://www.saflax.de/0-WVK-Retail/Bilder-Pictures/SAFLAX-",'Basis-Tabelle-Samen'!W204,"-",'Basis-Tabelle-Samen'!J204,"-garden-in-the-bag-polish.jpg")),
IF($C$1="Portugiesisch - PT",HYPERLINK(CONCATENATE("https://www.saflax.de/0-WVK-Retail/Bilder-Pictures/SAFLAX-",'Basis-Tabelle-Samen'!W204,"-",'Basis-Tabelle-Samen'!J204,"-garden-in-the-bag-portuguese.jpg")),
IF($C$1="Rumänisch - RO",HYPERLINK(CONCATENATE("https://www.saflax.de/0-WVK-Retail/Bilder-Pictures/SAFLAX-",'Basis-Tabelle-Samen'!W204,"-",'Basis-Tabelle-Samen'!J204,"-garden-in-the-bag-romanian.jpg")),
IF($C$1="Schwedisch - SE",HYPERLINK(CONCATENATE("https://www.saflax.de/0-WVK-Retail/Bilder-Pictures/SAFLAX-",'Basis-Tabelle-Samen'!W204,"-",'Basis-Tabelle-Samen'!J204,"-garden-in-the-bag-swedish.jpg")),
IF($C$1="Slowakisch - SK",HYPERLINK(CONCATENATE("https://www.saflax.de/0-WVK-Retail/Bilder-Pictures/SAFLAX-",'Basis-Tabelle-Samen'!W204,"-",'Basis-Tabelle-Samen'!J204,"-garden-in-the-bag-slovak.jpg")),
IF($C$1="Slowenisch - SI",HYPERLINK(CONCATENATE("https://www.saflax.de/0-WVK-Retail/Bilder-Pictures/SAFLAX-",'Basis-Tabelle-Samen'!W204,"-",'Basis-Tabelle-Samen'!J204,"-garden-in-the-bag-slovenian.jpg")),
IF($C$1="Spanisch - ES",HYPERLINK(CONCATENATE("https://www.saflax.de/0-WVK-Retail/Bilder-Pictures/SAFLAX-",'Basis-Tabelle-Samen'!W204,"-",'Basis-Tabelle-Samen'!J204,"-garden-in-the-bag-spanish.jpg")),
IF($C$1="Tschechisch - CZ",HYPERLINK(CONCATENATE("https://www.saflax.de/0-WVK-Retail/Bilder-Pictures/SAFLAX-",'Basis-Tabelle-Samen'!W204,"-",'Basis-Tabelle-Samen'!J204,"-garden-in-the-bag-czech.jpg")),
IF($C$1="Türkisch - TR",HYPERLINK(CONCATENATE("https://www.saflax.de/0-WVK-Retail/Bilder-Pictures/SAFLAX-",'Basis-Tabelle-Samen'!W204,"-",'Basis-Tabelle-Samen'!J204,"-garden-in-the-bag-turkish.jpg")),
IF($C$1="Ungarisch - HU",HYPERLINK(CONCATENATE("https://www.saflax.de/0-WVK-Retail/Bilder-Pictures/SAFLAX-",'Basis-Tabelle-Samen'!W204,"-",'Basis-Tabelle-Samen'!J204,"-garden-in-the-bag-hungarian.jpg")),
" ACHTUNG")))))))))))))))))))))))))))))</f>
        <v>https://www.saflax.de/0-WVK-Retail/Bilder-Pictures/SAFLAX-65316-petroselinum-crispum-garden-in-the-bag-english.jpg</v>
      </c>
    </row>
    <row r="209" spans="1:43" ht="17.100000000000001" customHeight="1" x14ac:dyDescent="0.2">
      <c r="A209" s="318" t="str">
        <f>IF('Basis-Tabelle-Samen'!A205="","",IF($C$1="Deutsch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09" s="319" t="str">
        <f>'Basis-Tabelle-Samen'!I205</f>
        <v>Petroselinum crispum</v>
      </c>
      <c r="C209" s="316" t="str">
        <f>IF($C$1="Bulgarisch - BG",'Basis-Tabelle-Samen'!Z205,
IF($C$1="Dänisch - DK",'Basis-Tabelle-Samen'!AA205,
IF($C$1="Deutsch - DE",'Basis-Tabelle-Samen'!AB205,
IF($C$1="Englisch - UK",'Basis-Tabelle-Samen'!AC205,
IF($C$1="Estnisch - EE",'Basis-Tabelle-Samen'!AD205,
IF($C$1="Finnisch - FI",'Basis-Tabelle-Samen'!AE205,
IF($C$1="Französisch - FR",'Basis-Tabelle-Samen'!AF205,
IF($C$1="Griechisch - GR",'Basis-Tabelle-Samen'!AG205,
IF($C$1="Irisch - IE",'Basis-Tabelle-Samen'!AH205,
IF($C$1="Isländisch - IS",'Basis-Tabelle-Samen'!AI205,
IF($C$1="Italienisch - IT",'Basis-Tabelle-Samen'!AJ205,
IF($C$1="Japanisch - JP",'Basis-Tabelle-Samen'!AK205,
IF($C$1="Kroatisch - HR",'Basis-Tabelle-Samen'!AL205,
IF($C$1="Lettisch - LV",'Basis-Tabelle-Samen'!AM205,
IF($C$1="Litauisch - LT",'Basis-Tabelle-Samen'!AN205,
IF($C$1="Maltesisch - MT",'Basis-Tabelle-Samen'!AO205,
IF($C$1="Niederländisch - NL",'Basis-Tabelle-Samen'!AP205,
IF($C$1="Norwegisch - NO",'Basis-Tabelle-Samen'!AQ205,
IF($C$1="Polnisch - PL",'Basis-Tabelle-Samen'!AR205,
IF($C$1="Portugiesisch - PT",'Basis-Tabelle-Samen'!AS205,
IF($C$1="Rumänisch - RO",'Basis-Tabelle-Samen'!AT205,
IF($C$1="Schwedisch - SE",'Basis-Tabelle-Samen'!AU205,
IF($C$1="Slowakisch - SK",'Basis-Tabelle-Samen'!AV205,
IF($C$1="Slowenisch - SI",'Basis-Tabelle-Samen'!AW205,
IF($C$1="Spanisch - ES",'Basis-Tabelle-Samen'!AX205,
IF($C$1="Tschechisch - CZ",'Basis-Tabelle-Samen'!AY205,
IF($C$1="Türkisch - TR",'Basis-Tabelle-Samen'!AZ205,
IF($C$1="Ungarisch - HU",'Basis-Tabelle-Samen'!BA205,
" ACHTUNG"))))))))))))))))))))))))))))</f>
        <v>Organic - Plain Leaved Parsley</v>
      </c>
      <c r="D209" s="320">
        <f>'Basis-Tabelle-Samen'!F205</f>
        <v>600</v>
      </c>
      <c r="E209" s="321" t="str">
        <f>'Basis-Tabelle-Samen'!H205</f>
        <v>7 %</v>
      </c>
      <c r="F209" s="322" t="str">
        <f>IF('Basis-Tabelle-Samen'!G205="","",'Basis-Tabelle-Samen'!G205)</f>
        <v>03</v>
      </c>
      <c r="G209" s="320">
        <f>'Basis-Tabelle-Samen'!C205</f>
        <v>15317</v>
      </c>
      <c r="H209" s="323">
        <f>'Basis-Tabelle-Samen'!D205</f>
        <v>4055473153179</v>
      </c>
      <c r="I209" s="324">
        <f>'Basis-Tabelle-Samen'!E205</f>
        <v>2.0499999999999998</v>
      </c>
      <c r="J209" s="325">
        <f t="shared" si="3"/>
        <v>12</v>
      </c>
      <c r="K209" s="326">
        <f>'Basis-Tabelle-Samen'!K205</f>
        <v>75317</v>
      </c>
      <c r="L209" s="323">
        <f>'Basis-Tabelle-Samen'!L205</f>
        <v>4055473753171</v>
      </c>
      <c r="M209" s="324">
        <f>'Basis-Tabelle-Samen'!M205</f>
        <v>2.4500000000000002</v>
      </c>
      <c r="N209" s="326">
        <f>IF(K209&lt;1,"",'3'!$I$15)</f>
        <v>15</v>
      </c>
      <c r="O209" s="327">
        <f>IF(K209&lt;1,"",'3'!$J$11)</f>
        <v>90</v>
      </c>
      <c r="P209" s="326">
        <f>'Basis-Tabelle-Samen'!N205</f>
        <v>85317</v>
      </c>
      <c r="Q209" s="323">
        <f>'Basis-Tabelle-Samen'!O205</f>
        <v>4055473853178</v>
      </c>
      <c r="R209" s="328">
        <f>'Basis-Tabelle-Samen'!P205</f>
        <v>3.75</v>
      </c>
      <c r="S209" s="326">
        <f>IF(R209&lt;1,"",'3'!$M$15)</f>
        <v>18</v>
      </c>
      <c r="T209" s="327">
        <f>IF(R209&lt;1,"",'3'!$N$11)</f>
        <v>72</v>
      </c>
      <c r="U209" s="326">
        <f>'Basis-Tabelle-Samen'!Q205</f>
        <v>55317</v>
      </c>
      <c r="V209" s="323">
        <f>'Basis-Tabelle-Samen'!R205</f>
        <v>4055473553177</v>
      </c>
      <c r="W209" s="324">
        <f>'Basis-Tabelle-Samen'!S205</f>
        <v>4.95</v>
      </c>
      <c r="X209" s="326">
        <f>IF(U209&lt;1,"",'3'!$Q$15)</f>
        <v>6</v>
      </c>
      <c r="Y209" s="327">
        <f>IF(U209&lt;1,"",'3'!$R$11)</f>
        <v>24</v>
      </c>
      <c r="Z209" s="326">
        <f>'Basis-Tabelle-Samen'!T205</f>
        <v>35317</v>
      </c>
      <c r="AA209" s="323">
        <f>'Basis-Tabelle-Samen'!U205</f>
        <v>4055473353173</v>
      </c>
      <c r="AB209" s="324">
        <f>'Basis-Tabelle-Samen'!V205</f>
        <v>6.75</v>
      </c>
      <c r="AC209" s="326">
        <f>IF(Z209&lt;1,"",'3'!$U$15)</f>
        <v>6</v>
      </c>
      <c r="AD209" s="327">
        <f>IF(Z209&lt;1,"",'3'!$V$11)</f>
        <v>24</v>
      </c>
      <c r="AE209" s="326">
        <f>'Basis-Tabelle-Samen'!W205</f>
        <v>65317</v>
      </c>
      <c r="AF209" s="323">
        <f>'Basis-Tabelle-Samen'!X205</f>
        <v>4055473653174</v>
      </c>
      <c r="AG209" s="324">
        <f>'Basis-Tabelle-Samen'!Y205</f>
        <v>2.95</v>
      </c>
      <c r="AH209" s="326">
        <f>IF(AE209&lt;1,"",'3'!$Y$15)</f>
        <v>8</v>
      </c>
      <c r="AI209" s="327">
        <f>IF(AE209&lt;1,"",'3'!$Z$11)</f>
        <v>64</v>
      </c>
      <c r="AJ209" s="315"/>
      <c r="AK209" s="316" t="str">
        <f>IF(G209&lt;1,"",
IF($C$1="Bulgarisch - BG",HYPERLINK(CONCATENATE("https://www.saflax.de/0-WVK-Retail/Bilder-Pictures/SAFLAX-",'Basis-Tabelle-Samen'!C205,"-",'Basis-Tabelle-Samen'!J205,"-seed-package-front-cr-bulgarian.jpg")),
IF($C$1="Dänisch - DK",HYPERLINK(CONCATENATE("https://www.saflax.de/0-WVK-Retail/Bilder-Pictures/SAFLAX-",'Basis-Tabelle-Samen'!C205,"-",'Basis-Tabelle-Samen'!J205,"-seed-package-front-cr-danish.jpg")),
IF($C$1="Deutsch - DE",HYPERLINK(CONCATENATE("https://www.saflax.de/0-WVK-Retail/Bilder-Pictures/SAFLAX-",'Basis-Tabelle-Samen'!C205,"-",'Basis-Tabelle-Samen'!J205,"-seed-package-front-cr-german.jpg")),
IF($C$1="Englisch - UK",HYPERLINK(CONCATENATE("https://www.saflax.de/0-WVK-Retail/Bilder-Pictures/SAFLAX-",'Basis-Tabelle-Samen'!C205,"-",'Basis-Tabelle-Samen'!J205,"-seed-package-front-cr-english.jpg")),
IF($C$1="Estnisch - EE",HYPERLINK(CONCATENATE("https://www.saflax.de/0-WVK-Retail/Bilder-Pictures/SAFLAX-",'Basis-Tabelle-Samen'!C205,"-",'Basis-Tabelle-Samen'!J205,"-seed-package-front-cr-estonian.jpg")),
IF($C$1="Finnisch - FI",HYPERLINK(CONCATENATE("https://www.saflax.de/0-WVK-Retail/Bilder-Pictures/SAFLAX-",'Basis-Tabelle-Samen'!C205,"-",'Basis-Tabelle-Samen'!J205,"-seed-package-front-cr-finnish.jpg")),
IF($C$1="Französisch - FR",HYPERLINK(CONCATENATE("https://www.saflax.de/0-WVK-Retail/Bilder-Pictures/SAFLAX-",'Basis-Tabelle-Samen'!C205,"-",'Basis-Tabelle-Samen'!J205,"-seed-package-front-cr-french.jpg")),
IF($C$1="Griechisch - GR",HYPERLINK(CONCATENATE("https://www.saflax.de/0-WVK-Retail/Bilder-Pictures/SAFLAX-",'Basis-Tabelle-Samen'!C205,"-",'Basis-Tabelle-Samen'!J205,"-seed-package-front-cr-greek.jpg")),
IF($C$1="Irisch - IE",HYPERLINK(CONCATENATE("https://www.saflax.de/0-WVK-Retail/Bilder-Pictures/SAFLAX-",'Basis-Tabelle-Samen'!C205,"-",'Basis-Tabelle-Samen'!J205,"-seed-package-front-cr-irish.jpg")),
IF($C$1="Isländisch - IS",HYPERLINK(CONCATENATE("https://www.saflax.de/0-WVK-Retail/Bilder-Pictures/SAFLAX-",'Basis-Tabelle-Samen'!C205,"-",'Basis-Tabelle-Samen'!J205,"-seed-package-front-cr-icelandic.jpg")),
IF($C$1="Italienisch - IT",HYPERLINK(CONCATENATE("https://www.saflax.de/0-WVK-Retail/Bilder-Pictures/SAFLAX-",'Basis-Tabelle-Samen'!C205,"-",'Basis-Tabelle-Samen'!J205,"-seed-package-front-cr-italian.jpg")),
IF($C$1="Japanisch - JP",HYPERLINK(CONCATENATE("https://www.saflax.de/0-WVK-Retail/Bilder-Pictures/SAFLAX-",'Basis-Tabelle-Samen'!C205,"-",'Basis-Tabelle-Samen'!J205,"-seed-package-front-cr-japanese.jpg")),
IF($C$1="Kroatisch - HR",HYPERLINK(CONCATENATE("https://www.saflax.de/0-WVK-Retail/Bilder-Pictures/SAFLAX-",'Basis-Tabelle-Samen'!C205,"-",'Basis-Tabelle-Samen'!J205,"-seed-package-front-cr-croatian.jpg")),
IF($C$1="Lettisch - LV",HYPERLINK(CONCATENATE("https://www.saflax.de/0-WVK-Retail/Bilder-Pictures/SAFLAX-",'Basis-Tabelle-Samen'!C205,"-",'Basis-Tabelle-Samen'!J205,"-seed-package-front-cr-latvian.jpg")),
IF($C$1="Litauisch - LT",HYPERLINK(CONCATENATE("https://www.saflax.de/0-WVK-Retail/Bilder-Pictures/SAFLAX-",'Basis-Tabelle-Samen'!C205,"-",'Basis-Tabelle-Samen'!J205,"-seed-package-front-cr-lithuanian.jpg")),
IF($C$1="Maltesisch - MT",HYPERLINK(CONCATENATE("https://www.saflax.de/0-WVK-Retail/Bilder-Pictures/SAFLAX-",'Basis-Tabelle-Samen'!C205,"-",'Basis-Tabelle-Samen'!J205,"-seed-package-front-cr-maltese.jpg")),
IF($C$1="Niederländisch - NL",HYPERLINK(CONCATENATE("https://www.saflax.de/0-WVK-Retail/Bilder-Pictures/SAFLAX-",'Basis-Tabelle-Samen'!C205,"-",'Basis-Tabelle-Samen'!J205,"-seed-package-front-cr-dutch.jpg")),
IF($C$1="Norwegisch - NO",HYPERLINK(CONCATENATE("https://www.saflax.de/0-WVK-Retail/Bilder-Pictures/SAFLAX-",'Basis-Tabelle-Samen'!C205,"-",'Basis-Tabelle-Samen'!J205,"-seed-package-front-cr-nowegian.jpg")),
IF($C$1="Polnisch - PL",HYPERLINK(CONCATENATE("https://www.saflax.de/0-WVK-Retail/Bilder-Pictures/SAFLAX-",'Basis-Tabelle-Samen'!C205,"-",'Basis-Tabelle-Samen'!J205,"-seed-package-front-cr-polish.jpg")),
IF($C$1="Portugiesisch - PT",HYPERLINK(CONCATENATE("https://www.saflax.de/0-WVK-Retail/Bilder-Pictures/SAFLAX-",'Basis-Tabelle-Samen'!C205,"-",'Basis-Tabelle-Samen'!J205,"-seed-package-front-cr-portuguese.jpg")),
IF($C$1="Rumänisch - RO",HYPERLINK(CONCATENATE("https://www.saflax.de/0-WVK-Retail/Bilder-Pictures/SAFLAX-",'Basis-Tabelle-Samen'!C205,"-",'Basis-Tabelle-Samen'!J205,"-seed-package-front-cr-romanian.jpg")),
IF($C$1="Schwedisch - SE",HYPERLINK(CONCATENATE("https://www.saflax.de/0-WVK-Retail/Bilder-Pictures/SAFLAX-",'Basis-Tabelle-Samen'!C205,"-",'Basis-Tabelle-Samen'!J205,"-seed-package-front-cr-swedish.jpg")),
IF($C$1="Slowakisch - SK",HYPERLINK(CONCATENATE("https://www.saflax.de/0-WVK-Retail/Bilder-Pictures/SAFLAX-",'Basis-Tabelle-Samen'!C205,"-",'Basis-Tabelle-Samen'!J205,"-seed-package-front-cr-slovak.jpg")),
IF($C$1="Slowenisch - SI",HYPERLINK(CONCATENATE("https://www.saflax.de/0-WVK-Retail/Bilder-Pictures/SAFLAX-",'Basis-Tabelle-Samen'!C205,"-",'Basis-Tabelle-Samen'!J205,"-seed-package-front-cr-slovenian.jpg")),
IF($C$1="Spanisch - ES",HYPERLINK(CONCATENATE("https://www.saflax.de/0-WVK-Retail/Bilder-Pictures/SAFLAX-",'Basis-Tabelle-Samen'!C205,"-",'Basis-Tabelle-Samen'!J205,"-seed-package-front-cr-spanish.jpg")),
IF($C$1="Tschechisch - CZ",HYPERLINK(CONCATENATE("https://www.saflax.de/0-WVK-Retail/Bilder-Pictures/SAFLAX-",'Basis-Tabelle-Samen'!C205,"-",'Basis-Tabelle-Samen'!J205,"-seed-package-front-cr-czech.jpg")),
IF($C$1="Türkisch - TR",HYPERLINK(CONCATENATE("https://www.saflax.de/0-WVK-Retail/Bilder-Pictures/SAFLAX-",'Basis-Tabelle-Samen'!C205,"-",'Basis-Tabelle-Samen'!J205,"-seed-package-front-cr-turkish.jpg")),
IF($C$1="Ungarisch - HU",HYPERLINK(CONCATENATE("https://www.saflax.de/0-WVK-Retail/Bilder-Pictures/SAFLAX-",'Basis-Tabelle-Samen'!C205,"-",'Basis-Tabelle-Samen'!J205,"-seed-package-front-cr-hungarian.jpg")),
" ACHTUNG")))))))))))))))))))))))))))))</f>
        <v>https://www.saflax.de/0-WVK-Retail/Bilder-Pictures/SAFLAX-15317-petroselinum-crispum-seed-package-front-cr-english.jpg</v>
      </c>
      <c r="AL209" s="330" t="str">
        <f>IF(G209&lt;1,"",
IF($C$1="Bulgarisch - BG",HYPERLINK(CONCATENATE("https://www.saflax.de/0-WVK-Retail/Bilder-Pictures/SAFLAX-",'Basis-Tabelle-Samen'!C205,"-",'Basis-Tabelle-Samen'!J205,"-seed-package-back-cr-bulgarian.jpg")),
IF($C$1="Dänisch - DK",HYPERLINK(CONCATENATE("https://www.saflax.de/0-WVK-Retail/Bilder-Pictures/SAFLAX-",'Basis-Tabelle-Samen'!C205,"-",'Basis-Tabelle-Samen'!J205,"-seed-package-back-cr-danish.jpg")),
IF($C$1="Deutsch - DE",HYPERLINK(CONCATENATE("https://www.saflax.de/0-WVK-Retail/Bilder-Pictures/SAFLAX-",'Basis-Tabelle-Samen'!C205,"-",'Basis-Tabelle-Samen'!J205,"-seed-package-back-cr-german.jpg")),
IF($C$1="Englisch - UK",HYPERLINK(CONCATENATE("https://www.saflax.de/0-WVK-Retail/Bilder-Pictures/SAFLAX-",'Basis-Tabelle-Samen'!C205,"-",'Basis-Tabelle-Samen'!J205,"-seed-package-back-cr-english.jpg")),
IF($C$1="Estnisch - EE",HYPERLINK(CONCATENATE("https://www.saflax.de/0-WVK-Retail/Bilder-Pictures/SAFLAX-",'Basis-Tabelle-Samen'!C205,"-",'Basis-Tabelle-Samen'!J205,"-seed-package-back-cr-estonian.jpg")),
IF($C$1="Finnisch - FI",HYPERLINK(CONCATENATE("https://www.saflax.de/0-WVK-Retail/Bilder-Pictures/SAFLAX-",'Basis-Tabelle-Samen'!C205,"-",'Basis-Tabelle-Samen'!J205,"-seed-package-back-cr-finnish.jpg")),
IF($C$1="Französisch - FR",HYPERLINK(CONCATENATE("https://www.saflax.de/0-WVK-Retail/Bilder-Pictures/SAFLAX-",'Basis-Tabelle-Samen'!C205,"-",'Basis-Tabelle-Samen'!J205,"-seed-package-back-cr-french.jpg")),
IF($C$1="Griechisch - GR",HYPERLINK(CONCATENATE("https://www.saflax.de/0-WVK-Retail/Bilder-Pictures/SAFLAX-",'Basis-Tabelle-Samen'!C205,"-",'Basis-Tabelle-Samen'!J205,"-seed-package-back-cr-greek.jpg")),
IF($C$1="Irisch - IE",HYPERLINK(CONCATENATE("https://www.saflax.de/0-WVK-Retail/Bilder-Pictures/SAFLAX-",'Basis-Tabelle-Samen'!C205,"-",'Basis-Tabelle-Samen'!J205,"-seed-package-back-cr-irish.jpg")),
IF($C$1="Isländisch - IS",HYPERLINK(CONCATENATE("https://www.saflax.de/0-WVK-Retail/Bilder-Pictures/SAFLAX-",'Basis-Tabelle-Samen'!C205,"-",'Basis-Tabelle-Samen'!J205,"-seed-package-back-cr-icelandic.jpg")),
IF($C$1="Italienisch - IT",HYPERLINK(CONCATENATE("https://www.saflax.de/0-WVK-Retail/Bilder-Pictures/SAFLAX-",'Basis-Tabelle-Samen'!C205,"-",'Basis-Tabelle-Samen'!J205,"-seed-package-back-cr-italian.jpg")),
IF($C$1="Japanisch - JP",HYPERLINK(CONCATENATE("https://www.saflax.de/0-WVK-Retail/Bilder-Pictures/SAFLAX-",'Basis-Tabelle-Samen'!C205,"-",'Basis-Tabelle-Samen'!J205,"-seed-package-back-cr-japanese.jpg")),
IF($C$1="Kroatisch - HR",HYPERLINK(CONCATENATE("https://www.saflax.de/0-WVK-Retail/Bilder-Pictures/SAFLAX-",'Basis-Tabelle-Samen'!C205,"-",'Basis-Tabelle-Samen'!J205,"-seed-package-back-cr-croatian.jpg")),
IF($C$1="Lettisch - LV",HYPERLINK(CONCATENATE("https://www.saflax.de/0-WVK-Retail/Bilder-Pictures/SAFLAX-",'Basis-Tabelle-Samen'!C205,"-",'Basis-Tabelle-Samen'!J205,"-seed-package-back-cr-latvian.jpg")),
IF($C$1="Litauisch - LT",HYPERLINK(CONCATENATE("https://www.saflax.de/0-WVK-Retail/Bilder-Pictures/SAFLAX-",'Basis-Tabelle-Samen'!C205,"-",'Basis-Tabelle-Samen'!J205,"-seed-package-back-cr-lithuanian.jpg")),
IF($C$1="Maltesisch - MT",HYPERLINK(CONCATENATE("https://www.saflax.de/0-WVK-Retail/Bilder-Pictures/SAFLAX-",'Basis-Tabelle-Samen'!C205,"-",'Basis-Tabelle-Samen'!J205,"-seed-package-back-cr-maltese.jpg")),
IF($C$1="Niederländisch - NL",HYPERLINK(CONCATENATE("https://www.saflax.de/0-WVK-Retail/Bilder-Pictures/SAFLAX-",'Basis-Tabelle-Samen'!C205,"-",'Basis-Tabelle-Samen'!J205,"-seed-package-back-cr-dutch.jpg")),
IF($C$1="Norwegisch - NO",HYPERLINK(CONCATENATE("https://www.saflax.de/0-WVK-Retail/Bilder-Pictures/SAFLAX-",'Basis-Tabelle-Samen'!C205,"-",'Basis-Tabelle-Samen'!J205,"-seed-package-back-cr-nowegian.jpg")),
IF($C$1="Polnisch - PL",HYPERLINK(CONCATENATE("https://www.saflax.de/0-WVK-Retail/Bilder-Pictures/SAFLAX-",'Basis-Tabelle-Samen'!C205,"-",'Basis-Tabelle-Samen'!J205,"-seed-package-back-cr-polish.jpg")),
IF($C$1="Portugiesisch - PT",HYPERLINK(CONCATENATE("https://www.saflax.de/0-WVK-Retail/Bilder-Pictures/SAFLAX-",'Basis-Tabelle-Samen'!C205,"-",'Basis-Tabelle-Samen'!J205,"-seed-package-back-cr-portuguese.jpg")),
IF($C$1="Rumänisch - RO",HYPERLINK(CONCATENATE("https://www.saflax.de/0-WVK-Retail/Bilder-Pictures/SAFLAX-",'Basis-Tabelle-Samen'!C205,"-",'Basis-Tabelle-Samen'!J205,"-seed-package-back-cr-romanian.jpg")),
IF($C$1="Schwedisch - SE",HYPERLINK(CONCATENATE("https://www.saflax.de/0-WVK-Retail/Bilder-Pictures/SAFLAX-",'Basis-Tabelle-Samen'!C205,"-",'Basis-Tabelle-Samen'!J205,"-seed-package-back-cr-swedish.jpg")),
IF($C$1="Slowakisch - SK",HYPERLINK(CONCATENATE("https://www.saflax.de/0-WVK-Retail/Bilder-Pictures/SAFLAX-",'Basis-Tabelle-Samen'!C205,"-",'Basis-Tabelle-Samen'!J205,"-seed-package-back-cr-slovak.jpg")),
IF($C$1="Slowenisch - SI",HYPERLINK(CONCATENATE("https://www.saflax.de/0-WVK-Retail/Bilder-Pictures/SAFLAX-",'Basis-Tabelle-Samen'!C205,"-",'Basis-Tabelle-Samen'!J205,"-seed-package-back-cr-slovenian.jpg")),
IF($C$1="Spanisch - ES",HYPERLINK(CONCATENATE("https://www.saflax.de/0-WVK-Retail/Bilder-Pictures/SAFLAX-",'Basis-Tabelle-Samen'!C205,"-",'Basis-Tabelle-Samen'!J205,"-seed-package-back-cr-spanish.jpg")),
IF($C$1="Tschechisch - CZ",HYPERLINK(CONCATENATE("https://www.saflax.de/0-WVK-Retail/Bilder-Pictures/SAFLAX-",'Basis-Tabelle-Samen'!C205,"-",'Basis-Tabelle-Samen'!J205,"-seed-package-back-cr-czech.jpg")),
IF($C$1="Türkisch - TR",HYPERLINK(CONCATENATE("https://www.saflax.de/0-WVK-Retail/Bilder-Pictures/SAFLAX-",'Basis-Tabelle-Samen'!C205,"-",'Basis-Tabelle-Samen'!J205,"-seed-package-back-cr-turkish.jpg")),
IF($C$1="Ungarisch - HU",HYPERLINK(CONCATENATE("https://www.saflax.de/0-WVK-Retail/Bilder-Pictures/SAFLAX-",'Basis-Tabelle-Samen'!C205,"-",'Basis-Tabelle-Samen'!J205,"-seed-package-back-cr-hungarian.jpg")),
" ACHTUNG")))))))))))))))))))))))))))))</f>
        <v>https://www.saflax.de/0-WVK-Retail/Bilder-Pictures/SAFLAX-15317-petroselinum-crispum-seed-package-back-cr-english.jpg</v>
      </c>
      <c r="AM209" s="330" t="str">
        <f>IF(H209&lt;1,"",
IF($C$1="Bulgarisch - BG",HYPERLINK(CONCATENATE("https://www.saflax.de/0-WVK-Retail/Bilder-Pictures/SAFLAX-",'Basis-Tabelle-Samen'!K205,"-",'Basis-Tabelle-Samen'!J205,"-garden-to-go-mini-bulgarian.jpg")),
IF($C$1="Dänisch - DK",HYPERLINK(CONCATENATE("https://www.saflax.de/0-WVK-Retail/Bilder-Pictures/SAFLAX-",'Basis-Tabelle-Samen'!K205,"-",'Basis-Tabelle-Samen'!J205,"-garden-to-go-mini-danish.jpg")),
IF($C$1="Deutsch - DE",HYPERLINK(CONCATENATE("https://www.saflax.de/0-WVK-Retail/Bilder-Pictures/SAFLAX-",'Basis-Tabelle-Samen'!K205,"-",'Basis-Tabelle-Samen'!J205,"-garden-to-go-mini-german.jpg")),
IF($C$1="Englisch - UK",HYPERLINK(CONCATENATE("https://www.saflax.de/0-WVK-Retail/Bilder-Pictures/SAFLAX-",'Basis-Tabelle-Samen'!K205,"-",'Basis-Tabelle-Samen'!J205,"-garden-to-go-mini-english.jpg")),
IF($C$1="Estnisch - EE",HYPERLINK(CONCATENATE("https://www.saflax.de/0-WVK-Retail/Bilder-Pictures/SAFLAX-",'Basis-Tabelle-Samen'!K205,"-",'Basis-Tabelle-Samen'!J205,"-garden-to-go-mini-estonian.jpg")),
IF($C$1="Finnisch - FI",HYPERLINK(CONCATENATE("https://www.saflax.de/0-WVK-Retail/Bilder-Pictures/SAFLAX-",'Basis-Tabelle-Samen'!K205,"-",'Basis-Tabelle-Samen'!J205,"-garden-to-go-mini-finnish.jpg")),
IF($C$1="Französisch - FR",HYPERLINK(CONCATENATE("https://www.saflax.de/0-WVK-Retail/Bilder-Pictures/SAFLAX-",'Basis-Tabelle-Samen'!K205,"-",'Basis-Tabelle-Samen'!J205,"-garden-to-go-mini-french.jpg")),
IF($C$1="Griechisch - GR",HYPERLINK(CONCATENATE("https://www.saflax.de/0-WVK-Retail/Bilder-Pictures/SAFLAX-",'Basis-Tabelle-Samen'!K205,"-",'Basis-Tabelle-Samen'!J205,"-garden-to-go-mini-greek.jpg")),
IF($C$1="Irisch - IE",HYPERLINK(CONCATENATE("https://www.saflax.de/0-WVK-Retail/Bilder-Pictures/SAFLAX-",'Basis-Tabelle-Samen'!K205,"-",'Basis-Tabelle-Samen'!J205,"-garden-to-go-mini-irish.jpg")),
IF($C$1="Isländisch - IS",HYPERLINK(CONCATENATE("https://www.saflax.de/0-WVK-Retail/Bilder-Pictures/SAFLAX-",'Basis-Tabelle-Samen'!K205,"-",'Basis-Tabelle-Samen'!J205,"-garden-to-go-mini-icelandic.jpg")),
IF($C$1="Italienisch - IT",HYPERLINK(CONCATENATE("https://www.saflax.de/0-WVK-Retail/Bilder-Pictures/SAFLAX-",'Basis-Tabelle-Samen'!K205,"-",'Basis-Tabelle-Samen'!J205,"-garden-to-go-mini-italian.jpg")),
IF($C$1="Japanisch - JP",HYPERLINK(CONCATENATE("https://www.saflax.de/0-WVK-Retail/Bilder-Pictures/SAFLAX-",'Basis-Tabelle-Samen'!K205,"-",'Basis-Tabelle-Samen'!J205,"-garden-to-go-mini-japanese.jpg")),
IF($C$1="Kroatisch - HR",HYPERLINK(CONCATENATE("https://www.saflax.de/0-WVK-Retail/Bilder-Pictures/SAFLAX-",'Basis-Tabelle-Samen'!K205,"-",'Basis-Tabelle-Samen'!J205,"-garden-to-go-mini-croatian.jpg")),
IF($C$1="Lettisch - LV",HYPERLINK(CONCATENATE("https://www.saflax.de/0-WVK-Retail/Bilder-Pictures/SAFLAX-",'Basis-Tabelle-Samen'!K205,"-",'Basis-Tabelle-Samen'!J205,"-garden-to-go-mini-latvian.jpg")),
IF($C$1="Litauisch - LT",HYPERLINK(CONCATENATE("https://www.saflax.de/0-WVK-Retail/Bilder-Pictures/SAFLAX-",'Basis-Tabelle-Samen'!K205,"-",'Basis-Tabelle-Samen'!J205,"-garden-to-go-mini-lithuanian.jpg")),
IF($C$1="Maltesisch - MT",HYPERLINK(CONCATENATE("https://www.saflax.de/0-WVK-Retail/Bilder-Pictures/SAFLAX-",'Basis-Tabelle-Samen'!K205,"-",'Basis-Tabelle-Samen'!J205,"-garden-to-go-mini-maltese.jpg")),
IF($C$1="Niederländisch - NL",HYPERLINK(CONCATENATE("https://www.saflax.de/0-WVK-Retail/Bilder-Pictures/SAFLAX-",'Basis-Tabelle-Samen'!K205,"-",'Basis-Tabelle-Samen'!J205,"-garden-to-go-mini-dutch.jpg")),
IF($C$1="Norwegisch - NO",HYPERLINK(CONCATENATE("https://www.saflax.de/0-WVK-Retail/Bilder-Pictures/SAFLAX-",'Basis-Tabelle-Samen'!K205,"-",'Basis-Tabelle-Samen'!J205,"-garden-to-go-mini-nowegian.jpg")),
IF($C$1="Polnisch - PL",HYPERLINK(CONCATENATE("https://www.saflax.de/0-WVK-Retail/Bilder-Pictures/SAFLAX-",'Basis-Tabelle-Samen'!K205,"-",'Basis-Tabelle-Samen'!J205,"-garden-to-go-mini-polish.jpg")),
IF($C$1="Portugiesisch - PT",HYPERLINK(CONCATENATE("https://www.saflax.de/0-WVK-Retail/Bilder-Pictures/SAFLAX-",'Basis-Tabelle-Samen'!K205,"-",'Basis-Tabelle-Samen'!J205,"-garden-to-go-mini-portuguese.jpg")),
IF($C$1="Rumänisch - RO",HYPERLINK(CONCATENATE("https://www.saflax.de/0-WVK-Retail/Bilder-Pictures/SAFLAX-",'Basis-Tabelle-Samen'!K205,"-",'Basis-Tabelle-Samen'!J205,"-garden-to-go-mini-romanian.jpg")),
IF($C$1="Schwedisch - SE",HYPERLINK(CONCATENATE("https://www.saflax.de/0-WVK-Retail/Bilder-Pictures/SAFLAX-",'Basis-Tabelle-Samen'!K205,"-",'Basis-Tabelle-Samen'!J205,"-garden-to-go-mini-swedish.jpg")),
IF($C$1="Slowakisch - SK",HYPERLINK(CONCATENATE("https://www.saflax.de/0-WVK-Retail/Bilder-Pictures/SAFLAX-",'Basis-Tabelle-Samen'!K205,"-",'Basis-Tabelle-Samen'!J205,"-garden-to-go-mini-slovak.jpg")),
IF($C$1="Slowenisch - SI",HYPERLINK(CONCATENATE("https://www.saflax.de/0-WVK-Retail/Bilder-Pictures/SAFLAX-",'Basis-Tabelle-Samen'!K205,"-",'Basis-Tabelle-Samen'!J205,"-garden-to-go-mini-slovenian.jpg")),
IF($C$1="Spanisch - ES",HYPERLINK(CONCATENATE("https://www.saflax.de/0-WVK-Retail/Bilder-Pictures/SAFLAX-",'Basis-Tabelle-Samen'!K205,"-",'Basis-Tabelle-Samen'!J205,"-garden-to-go-mini-spanish.jpg")),
IF($C$1="Tschechisch - CZ",HYPERLINK(CONCATENATE("https://www.saflax.de/0-WVK-Retail/Bilder-Pictures/SAFLAX-",'Basis-Tabelle-Samen'!K205,"-",'Basis-Tabelle-Samen'!J205,"-garden-to-go-mini-czech.jpg")),
IF($C$1="Türkisch - TR",HYPERLINK(CONCATENATE("https://www.saflax.de/0-WVK-Retail/Bilder-Pictures/SAFLAX-",'Basis-Tabelle-Samen'!K205,"-",'Basis-Tabelle-Samen'!J205,"-garden-to-go-mini-turkish.jpg")),
IF($C$1="Ungarisch - HU",HYPERLINK(CONCATENATE("https://www.saflax.de/0-WVK-Retail/Bilder-Pictures/SAFLAX-",'Basis-Tabelle-Samen'!K205,"-",'Basis-Tabelle-Samen'!J205,"-garden-to-go-mini-hungarian.jpg")),
" ACHTUNG")))))))))))))))))))))))))))))</f>
        <v>https://www.saflax.de/0-WVK-Retail/Bilder-Pictures/SAFLAX-75317-petroselinum-crispum-garden-to-go-mini-english.jpg</v>
      </c>
      <c r="AN209" s="330" t="str">
        <f>IF(I209&lt;1,"",
IF($C$1="Bulgarisch - BG",HYPERLINK(CONCATENATE("https://www.saflax.de/0-WVK-Retail/Bilder-Pictures/SAFLAX-",'Basis-Tabelle-Samen'!N205,"-",'Basis-Tabelle-Samen'!J205,"-garden-to-go-lite-bulgarian.jpg")),
IF($C$1="Dänisch - DK",HYPERLINK(CONCATENATE("https://www.saflax.de/0-WVK-Retail/Bilder-Pictures/SAFLAX-",'Basis-Tabelle-Samen'!N205,"-",'Basis-Tabelle-Samen'!J205,"-garden-to-go-lite-danish.jpg")),
IF($C$1="Deutsch - DE",HYPERLINK(CONCATENATE("https://www.saflax.de/0-WVK-Retail/Bilder-Pictures/SAFLAX-",'Basis-Tabelle-Samen'!N205,"-",'Basis-Tabelle-Samen'!J205,"-garden-to-go-lite-german.jpg")),
IF($C$1="Englisch - UK",HYPERLINK(CONCATENATE("https://www.saflax.de/0-WVK-Retail/Bilder-Pictures/SAFLAX-",'Basis-Tabelle-Samen'!N205,"-",'Basis-Tabelle-Samen'!J205,"-garden-to-go-lite-english.jpg")),
IF($C$1="Estnisch - EE",HYPERLINK(CONCATENATE("https://www.saflax.de/0-WVK-Retail/Bilder-Pictures/SAFLAX-",'Basis-Tabelle-Samen'!N205,"-",'Basis-Tabelle-Samen'!J205,"-garden-to-go-lite-estonian.jpg")),
IF($C$1="Finnisch - FI",HYPERLINK(CONCATENATE("https://www.saflax.de/0-WVK-Retail/Bilder-Pictures/SAFLAX-",'Basis-Tabelle-Samen'!N205,"-",'Basis-Tabelle-Samen'!J205,"-garden-to-go-lite-finnish.jpg")),
IF($C$1="Französisch - FR",HYPERLINK(CONCATENATE("https://www.saflax.de/0-WVK-Retail/Bilder-Pictures/SAFLAX-",'Basis-Tabelle-Samen'!N205,"-",'Basis-Tabelle-Samen'!J205,"-garden-to-go-lite-french.jpg")),
IF($C$1="Griechisch - GR",HYPERLINK(CONCATENATE("https://www.saflax.de/0-WVK-Retail/Bilder-Pictures/SAFLAX-",'Basis-Tabelle-Samen'!N205,"-",'Basis-Tabelle-Samen'!J205,"-garden-to-go-lite-greek.jpg")),
IF($C$1="Irisch - IE",HYPERLINK(CONCATENATE("https://www.saflax.de/0-WVK-Retail/Bilder-Pictures/SAFLAX-",'Basis-Tabelle-Samen'!N205,"-",'Basis-Tabelle-Samen'!J205,"-garden-to-go-lite-irish.jpg")),
IF($C$1="Isländisch - IS",HYPERLINK(CONCATENATE("https://www.saflax.de/0-WVK-Retail/Bilder-Pictures/SAFLAX-",'Basis-Tabelle-Samen'!N205,"-",'Basis-Tabelle-Samen'!J205,"-garden-to-go-lite-icelandic.jpg")),
IF($C$1="Italienisch - IT",HYPERLINK(CONCATENATE("https://www.saflax.de/0-WVK-Retail/Bilder-Pictures/SAFLAX-",'Basis-Tabelle-Samen'!N205,"-",'Basis-Tabelle-Samen'!J205,"-garden-to-go-lite-italian.jpg")),
IF($C$1="Japanisch - JP",HYPERLINK(CONCATENATE("https://www.saflax.de/0-WVK-Retail/Bilder-Pictures/SAFLAX-",'Basis-Tabelle-Samen'!N205,"-",'Basis-Tabelle-Samen'!J205,"-garden-to-go-lite-japanese.jpg")),
IF($C$1="Kroatisch - HR",HYPERLINK(CONCATENATE("https://www.saflax.de/0-WVK-Retail/Bilder-Pictures/SAFLAX-",'Basis-Tabelle-Samen'!N205,"-",'Basis-Tabelle-Samen'!J205,"-garden-to-go-lite-croatian.jpg")),
IF($C$1="Lettisch - LV",HYPERLINK(CONCATENATE("https://www.saflax.de/0-WVK-Retail/Bilder-Pictures/SAFLAX-",'Basis-Tabelle-Samen'!N205,"-",'Basis-Tabelle-Samen'!J205,"-garden-to-go-lite-latvian.jpg")),
IF($C$1="Litauisch - LT",HYPERLINK(CONCATENATE("https://www.saflax.de/0-WVK-Retail/Bilder-Pictures/SAFLAX-",'Basis-Tabelle-Samen'!N205,"-",'Basis-Tabelle-Samen'!J205,"-garden-to-go-lite-lithuanian.jpg")),
IF($C$1="Maltesisch - MT",HYPERLINK(CONCATENATE("https://www.saflax.de/0-WVK-Retail/Bilder-Pictures/SAFLAX-",'Basis-Tabelle-Samen'!N205,"-",'Basis-Tabelle-Samen'!J205,"-garden-to-go-lite-maltese.jpg")),
IF($C$1="Niederländisch - NL",HYPERLINK(CONCATENATE("https://www.saflax.de/0-WVK-Retail/Bilder-Pictures/SAFLAX-",'Basis-Tabelle-Samen'!N205,"-",'Basis-Tabelle-Samen'!J205,"-garden-to-go-lite-dutch.jpg")),
IF($C$1="Norwegisch - NO",HYPERLINK(CONCATENATE("https://www.saflax.de/0-WVK-Retail/Bilder-Pictures/SAFLAX-",'Basis-Tabelle-Samen'!N205,"-",'Basis-Tabelle-Samen'!J205,"-garden-to-go-lite-nowegian.jpg")),
IF($C$1="Polnisch - PL",HYPERLINK(CONCATENATE("https://www.saflax.de/0-WVK-Retail/Bilder-Pictures/SAFLAX-",'Basis-Tabelle-Samen'!N205,"-",'Basis-Tabelle-Samen'!J205,"-garden-to-go-lite-polish.jpg")),
IF($C$1="Portugiesisch - PT",HYPERLINK(CONCATENATE("https://www.saflax.de/0-WVK-Retail/Bilder-Pictures/SAFLAX-",'Basis-Tabelle-Samen'!N205,"-",'Basis-Tabelle-Samen'!J205,"-garden-to-go-lite-portuguese.jpg")),
IF($C$1="Rumänisch - RO",HYPERLINK(CONCATENATE("https://www.saflax.de/0-WVK-Retail/Bilder-Pictures/SAFLAX-",'Basis-Tabelle-Samen'!N205,"-",'Basis-Tabelle-Samen'!J205,"-garden-to-go-lite-romanian.jpg")),
IF($C$1="Schwedisch - SE",HYPERLINK(CONCATENATE("https://www.saflax.de/0-WVK-Retail/Bilder-Pictures/SAFLAX-",'Basis-Tabelle-Samen'!N205,"-",'Basis-Tabelle-Samen'!J205,"-garden-to-go-lite-swedish.jpg")),
IF($C$1="Slowakisch - SK",HYPERLINK(CONCATENATE("https://www.saflax.de/0-WVK-Retail/Bilder-Pictures/SAFLAX-",'Basis-Tabelle-Samen'!N205,"-",'Basis-Tabelle-Samen'!J205,"-garden-to-go-lite-slovak.jpg")),
IF($C$1="Slowenisch - SI",HYPERLINK(CONCATENATE("https://www.saflax.de/0-WVK-Retail/Bilder-Pictures/SAFLAX-",'Basis-Tabelle-Samen'!N205,"-",'Basis-Tabelle-Samen'!J205,"-garden-to-go-lite-slovenian.jpg")),
IF($C$1="Spanisch - ES",HYPERLINK(CONCATENATE("https://www.saflax.de/0-WVK-Retail/Bilder-Pictures/SAFLAX-",'Basis-Tabelle-Samen'!N205,"-",'Basis-Tabelle-Samen'!J205,"-garden-to-go-lite-spanish.jpg")),
IF($C$1="Tschechisch - CZ",HYPERLINK(CONCATENATE("https://www.saflax.de/0-WVK-Retail/Bilder-Pictures/SAFLAX-",'Basis-Tabelle-Samen'!N205,"-",'Basis-Tabelle-Samen'!J205,"-garden-to-go-lite-czech.jpg")),
IF($C$1="Türkisch - TR",HYPERLINK(CONCATENATE("https://www.saflax.de/0-WVK-Retail/Bilder-Pictures/SAFLAX-",'Basis-Tabelle-Samen'!N205,"-",'Basis-Tabelle-Samen'!J205,"-garden-to-go-lite-turkish.jpg")),
IF($C$1="Ungarisch - HU",HYPERLINK(CONCATENATE("https://www.saflax.de/0-WVK-Retail/Bilder-Pictures/SAFLAX-",'Basis-Tabelle-Samen'!N205,"-",'Basis-Tabelle-Samen'!J205,"-garden-to-go-lite-hungarian.jpg")),
" ACHTUNG")))))))))))))))))))))))))))))</f>
        <v>https://www.saflax.de/0-WVK-Retail/Bilder-Pictures/SAFLAX-85317-petroselinum-crispum-garden-to-go-lite-english.jpg</v>
      </c>
      <c r="AO209" s="330" t="str">
        <f>IF(J209&lt;1,"",
IF($C$1="Bulgarisch - BG",HYPERLINK(CONCATENATE("https://www.saflax.de/0-WVK-Retail/Bilder-Pictures/SAFLAX-",'Basis-Tabelle-Samen'!Q205,"-",'Basis-Tabelle-Samen'!J205,"-garden-to-go-bulgarian.jpg")),
IF($C$1="Dänisch - DK",HYPERLINK(CONCATENATE("https://www.saflax.de/0-WVK-Retail/Bilder-Pictures/SAFLAX-",'Basis-Tabelle-Samen'!Q205,"-",'Basis-Tabelle-Samen'!J205,"-garden-to-go-danish.jpg")),
IF($C$1="Deutsch - DE",HYPERLINK(CONCATENATE("https://www.saflax.de/0-WVK-Retail/Bilder-Pictures/SAFLAX-",'Basis-Tabelle-Samen'!Q205,"-",'Basis-Tabelle-Samen'!J205,"-garden-to-go-german.jpg")),
IF($C$1="Englisch - UK",HYPERLINK(CONCATENATE("https://www.saflax.de/0-WVK-Retail/Bilder-Pictures/SAFLAX-",'Basis-Tabelle-Samen'!Q205,"-",'Basis-Tabelle-Samen'!J205,"-garden-to-go-english.jpg")),
IF($C$1="Estnisch - EE",HYPERLINK(CONCATENATE("https://www.saflax.de/0-WVK-Retail/Bilder-Pictures/SAFLAX-",'Basis-Tabelle-Samen'!Q205,"-",'Basis-Tabelle-Samen'!J205,"-garden-to-go-estonian.jpg")),
IF($C$1="Finnisch - FI",HYPERLINK(CONCATENATE("https://www.saflax.de/0-WVK-Retail/Bilder-Pictures/SAFLAX-",'Basis-Tabelle-Samen'!Q205,"-",'Basis-Tabelle-Samen'!J205,"-garden-to-go-finnish.jpg")),
IF($C$1="Französisch - FR",HYPERLINK(CONCATENATE("https://www.saflax.de/0-WVK-Retail/Bilder-Pictures/SAFLAX-",'Basis-Tabelle-Samen'!Q205,"-",'Basis-Tabelle-Samen'!J205,"-garden-to-go-french.jpg")),
IF($C$1="Griechisch - GR",HYPERLINK(CONCATENATE("https://www.saflax.de/0-WVK-Retail/Bilder-Pictures/SAFLAX-",'Basis-Tabelle-Samen'!Q205,"-",'Basis-Tabelle-Samen'!J205,"-garden-to-go-greek.jpg")),
IF($C$1="Irisch - IE",HYPERLINK(CONCATENATE("https://www.saflax.de/0-WVK-Retail/Bilder-Pictures/SAFLAX-",'Basis-Tabelle-Samen'!Q205,"-",'Basis-Tabelle-Samen'!J205,"-garden-to-go-irish.jpg")),
IF($C$1="Isländisch - IS",HYPERLINK(CONCATENATE("https://www.saflax.de/0-WVK-Retail/Bilder-Pictures/SAFLAX-",'Basis-Tabelle-Samen'!Q205,"-",'Basis-Tabelle-Samen'!J205,"-garden-to-go-icelandic.jpg")),
IF($C$1="Italienisch - IT",HYPERLINK(CONCATENATE("https://www.saflax.de/0-WVK-Retail/Bilder-Pictures/SAFLAX-",'Basis-Tabelle-Samen'!Q205,"-",'Basis-Tabelle-Samen'!J205,"-garden-to-go-italian.jpg")),
IF($C$1="Japanisch - JP",HYPERLINK(CONCATENATE("https://www.saflax.de/0-WVK-Retail/Bilder-Pictures/SAFLAX-",'Basis-Tabelle-Samen'!Q205,"-",'Basis-Tabelle-Samen'!J205,"-garden-to-go-japanese.jpg")),
IF($C$1="Kroatisch - HR",HYPERLINK(CONCATENATE("https://www.saflax.de/0-WVK-Retail/Bilder-Pictures/SAFLAX-",'Basis-Tabelle-Samen'!Q205,"-",'Basis-Tabelle-Samen'!J205,"-garden-to-go-croatian.jpg")),
IF($C$1="Lettisch - LV",HYPERLINK(CONCATENATE("https://www.saflax.de/0-WVK-Retail/Bilder-Pictures/SAFLAX-",'Basis-Tabelle-Samen'!Q205,"-",'Basis-Tabelle-Samen'!J205,"-garden-to-go-latvian.jpg")),
IF($C$1="Litauisch - LT",HYPERLINK(CONCATENATE("https://www.saflax.de/0-WVK-Retail/Bilder-Pictures/SAFLAX-",'Basis-Tabelle-Samen'!Q205,"-",'Basis-Tabelle-Samen'!J205,"-garden-to-go-lithuanian.jpg")),
IF($C$1="Maltesisch - MT",HYPERLINK(CONCATENATE("https://www.saflax.de/0-WVK-Retail/Bilder-Pictures/SAFLAX-",'Basis-Tabelle-Samen'!Q205,"-",'Basis-Tabelle-Samen'!J205,"-garden-to-go-maltese.jpg")),
IF($C$1="Niederländisch - NL",HYPERLINK(CONCATENATE("https://www.saflax.de/0-WVK-Retail/Bilder-Pictures/SAFLAX-",'Basis-Tabelle-Samen'!Q205,"-",'Basis-Tabelle-Samen'!J205,"-garden-to-go-dutch.jpg")),
IF($C$1="Norwegisch - NO",HYPERLINK(CONCATENATE("https://www.saflax.de/0-WVK-Retail/Bilder-Pictures/SAFLAX-",'Basis-Tabelle-Samen'!Q205,"-",'Basis-Tabelle-Samen'!J205,"-garden-to-go-nowegian.jpg")),
IF($C$1="Polnisch - PL",HYPERLINK(CONCATENATE("https://www.saflax.de/0-WVK-Retail/Bilder-Pictures/SAFLAX-",'Basis-Tabelle-Samen'!Q205,"-",'Basis-Tabelle-Samen'!J205,"-garden-to-go-polish.jpg")),
IF($C$1="Portugiesisch - PT",HYPERLINK(CONCATENATE("https://www.saflax.de/0-WVK-Retail/Bilder-Pictures/SAFLAX-",'Basis-Tabelle-Samen'!Q205,"-",'Basis-Tabelle-Samen'!J205,"-garden-to-go-portuguese.jpg")),
IF($C$1="Rumänisch - RO",HYPERLINK(CONCATENATE("https://www.saflax.de/0-WVK-Retail/Bilder-Pictures/SAFLAX-",'Basis-Tabelle-Samen'!Q205,"-",'Basis-Tabelle-Samen'!J205,"-garden-to-go-romanian.jpg")),
IF($C$1="Schwedisch - SE",HYPERLINK(CONCATENATE("https://www.saflax.de/0-WVK-Retail/Bilder-Pictures/SAFLAX-",'Basis-Tabelle-Samen'!Q205,"-",'Basis-Tabelle-Samen'!J205,"-garden-to-go-swedish.jpg")),
IF($C$1="Slowakisch - SK",HYPERLINK(CONCATENATE("https://www.saflax.de/0-WVK-Retail/Bilder-Pictures/SAFLAX-",'Basis-Tabelle-Samen'!Q205,"-",'Basis-Tabelle-Samen'!J205,"-garden-to-go-slovak.jpg")),
IF($C$1="Slowenisch - SI",HYPERLINK(CONCATENATE("https://www.saflax.de/0-WVK-Retail/Bilder-Pictures/SAFLAX-",'Basis-Tabelle-Samen'!Q205,"-",'Basis-Tabelle-Samen'!J205,"-garden-to-go-slovenian.jpg")),
IF($C$1="Spanisch - ES",HYPERLINK(CONCATENATE("https://www.saflax.de/0-WVK-Retail/Bilder-Pictures/SAFLAX-",'Basis-Tabelle-Samen'!Q205,"-",'Basis-Tabelle-Samen'!J205,"-garden-to-go-spanish.jpg")),
IF($C$1="Tschechisch - CZ",HYPERLINK(CONCATENATE("https://www.saflax.de/0-WVK-Retail/Bilder-Pictures/SAFLAX-",'Basis-Tabelle-Samen'!Q205,"-",'Basis-Tabelle-Samen'!J205,"-garden-to-go-czech.jpg")),
IF($C$1="Türkisch - TR",HYPERLINK(CONCATENATE("https://www.saflax.de/0-WVK-Retail/Bilder-Pictures/SAFLAX-",'Basis-Tabelle-Samen'!Q205,"-",'Basis-Tabelle-Samen'!J205,"-garden-to-go-turkish.jpg")),
IF($C$1="Ungarisch - HU",HYPERLINK(CONCATENATE("https://www.saflax.de/0-WVK-Retail/Bilder-Pictures/SAFLAX-",'Basis-Tabelle-Samen'!Q205,"-",'Basis-Tabelle-Samen'!J205,"-garden-to-go-hungarian.jpg")),
" ACHTUNG")))))))))))))))))))))))))))))</f>
        <v>https://www.saflax.de/0-WVK-Retail/Bilder-Pictures/SAFLAX-55317-petroselinum-crispum-garden-to-go-english.jpg</v>
      </c>
      <c r="AP209" s="330" t="str">
        <f>IF(K209&lt;1,"",
IF($C$1="Bulgarisch - BG",HYPERLINK(CONCATENATE("https://www.saflax.de/0-WVK-Retail/Bilder-Pictures/SAFLAX-",'Basis-Tabelle-Samen'!T205,"-",'Basis-Tabelle-Samen'!J205,"-cultivation-set-bulgarian.jpg")),
IF($C$1="Dänisch - DK",HYPERLINK(CONCATENATE("https://www.saflax.de/0-WVK-Retail/Bilder-Pictures/SAFLAX-",'Basis-Tabelle-Samen'!T205,"-",'Basis-Tabelle-Samen'!J205,"-cultivation-set-danish.jpg")),
IF($C$1="Deutsch - DE",HYPERLINK(CONCATENATE("https://www.saflax.de/0-WVK-Retail/Bilder-Pictures/SAFLAX-",'Basis-Tabelle-Samen'!T205,"-",'Basis-Tabelle-Samen'!J205,"-cultivation-set-german.jpg")),
IF($C$1="Englisch - UK",HYPERLINK(CONCATENATE("https://www.saflax.de/0-WVK-Retail/Bilder-Pictures/SAFLAX-",'Basis-Tabelle-Samen'!T205,"-",'Basis-Tabelle-Samen'!J205,"-cultivation-set-english.jpg")),
IF($C$1="Estnisch - EE",HYPERLINK(CONCATENATE("https://www.saflax.de/0-WVK-Retail/Bilder-Pictures/SAFLAX-",'Basis-Tabelle-Samen'!T205,"-",'Basis-Tabelle-Samen'!J205,"-cultivation-set-estonian.jpg")),
IF($C$1="Finnisch - FI",HYPERLINK(CONCATENATE("https://www.saflax.de/0-WVK-Retail/Bilder-Pictures/SAFLAX-",'Basis-Tabelle-Samen'!T205,"-",'Basis-Tabelle-Samen'!J205,"-cultivation-set-finnish.jpg")),
IF($C$1="Französisch - FR",HYPERLINK(CONCATENATE("https://www.saflax.de/0-WVK-Retail/Bilder-Pictures/SAFLAX-",'Basis-Tabelle-Samen'!T205,"-",'Basis-Tabelle-Samen'!J205,"-cultivation-set-french.jpg")),
IF($C$1="Griechisch - GR",HYPERLINK(CONCATENATE("https://www.saflax.de/0-WVK-Retail/Bilder-Pictures/SAFLAX-",'Basis-Tabelle-Samen'!T205,"-",'Basis-Tabelle-Samen'!J205,"-cultivation-set-greek.jpg")),
IF($C$1="Irisch - IE",HYPERLINK(CONCATENATE("https://www.saflax.de/0-WVK-Retail/Bilder-Pictures/SAFLAX-",'Basis-Tabelle-Samen'!T205,"-",'Basis-Tabelle-Samen'!J205,"-cultivation-set-irish.jpg")),
IF($C$1="Isländisch - IS",HYPERLINK(CONCATENATE("https://www.saflax.de/0-WVK-Retail/Bilder-Pictures/SAFLAX-",'Basis-Tabelle-Samen'!T205,"-",'Basis-Tabelle-Samen'!J205,"-cultivation-set-icelandic.jpg")),
IF($C$1="Italienisch - IT",HYPERLINK(CONCATENATE("https://www.saflax.de/0-WVK-Retail/Bilder-Pictures/SAFLAX-",'Basis-Tabelle-Samen'!T205,"-",'Basis-Tabelle-Samen'!J205,"-cultivation-set-italian.jpg")),
IF($C$1="Japanisch - JP",HYPERLINK(CONCATENATE("https://www.saflax.de/0-WVK-Retail/Bilder-Pictures/SAFLAX-",'Basis-Tabelle-Samen'!T205,"-",'Basis-Tabelle-Samen'!J205,"-cultivation-set-japanese.jpg")),
IF($C$1="Kroatisch - HR",HYPERLINK(CONCATENATE("https://www.saflax.de/0-WVK-Retail/Bilder-Pictures/SAFLAX-",'Basis-Tabelle-Samen'!T205,"-",'Basis-Tabelle-Samen'!J205,"-cultivation-set-croatian.jpg")),
IF($C$1="Lettisch - LV",HYPERLINK(CONCATENATE("https://www.saflax.de/0-WVK-Retail/Bilder-Pictures/SAFLAX-",'Basis-Tabelle-Samen'!T205,"-",'Basis-Tabelle-Samen'!J205,"-cultivation-set-latvian.jpg")),
IF($C$1="Litauisch - LT",HYPERLINK(CONCATENATE("https://www.saflax.de/0-WVK-Retail/Bilder-Pictures/SAFLAX-",'Basis-Tabelle-Samen'!T205,"-",'Basis-Tabelle-Samen'!J205,"-cultivation-set-lithuanian.jpg")),
IF($C$1="Maltesisch - MT",HYPERLINK(CONCATENATE("https://www.saflax.de/0-WVK-Retail/Bilder-Pictures/SAFLAX-",'Basis-Tabelle-Samen'!T205,"-",'Basis-Tabelle-Samen'!J205,"-cultivation-set-maltese.jpg")),
IF($C$1="Niederländisch - NL",HYPERLINK(CONCATENATE("https://www.saflax.de/0-WVK-Retail/Bilder-Pictures/SAFLAX-",'Basis-Tabelle-Samen'!T205,"-",'Basis-Tabelle-Samen'!J205,"-cultivation-set-dutch.jpg")),
IF($C$1="Norwegisch - NO",HYPERLINK(CONCATENATE("https://www.saflax.de/0-WVK-Retail/Bilder-Pictures/SAFLAX-",'Basis-Tabelle-Samen'!T205,"-",'Basis-Tabelle-Samen'!J205,"-cultivation-set-nowegian.jpg")),
IF($C$1="Polnisch - PL",HYPERLINK(CONCATENATE("https://www.saflax.de/0-WVK-Retail/Bilder-Pictures/SAFLAX-",'Basis-Tabelle-Samen'!T205,"-",'Basis-Tabelle-Samen'!J205,"-cultivation-set-polish.jpg")),
IF($C$1="Portugiesisch - PT",HYPERLINK(CONCATENATE("https://www.saflax.de/0-WVK-Retail/Bilder-Pictures/SAFLAX-",'Basis-Tabelle-Samen'!T205,"-",'Basis-Tabelle-Samen'!J205,"-cultivation-set-portuguese.jpg")),
IF($C$1="Rumänisch - RO",HYPERLINK(CONCATENATE("https://www.saflax.de/0-WVK-Retail/Bilder-Pictures/SAFLAX-",'Basis-Tabelle-Samen'!T205,"-",'Basis-Tabelle-Samen'!J205,"-cultivation-set-romanian.jpg")),
IF($C$1="Schwedisch - SE",HYPERLINK(CONCATENATE("https://www.saflax.de/0-WVK-Retail/Bilder-Pictures/SAFLAX-",'Basis-Tabelle-Samen'!T205,"-",'Basis-Tabelle-Samen'!J205,"-cultivation-set-swedish.jpg")),
IF($C$1="Slowakisch - SK",HYPERLINK(CONCATENATE("https://www.saflax.de/0-WVK-Retail/Bilder-Pictures/SAFLAX-",'Basis-Tabelle-Samen'!T205,"-",'Basis-Tabelle-Samen'!J205,"-cultivation-set-slovak.jpg")),
IF($C$1="Slowenisch - SI",HYPERLINK(CONCATENATE("https://www.saflax.de/0-WVK-Retail/Bilder-Pictures/SAFLAX-",'Basis-Tabelle-Samen'!T205,"-",'Basis-Tabelle-Samen'!J205,"-cultivation-set-slovenian.jpg")),
IF($C$1="Spanisch - ES",HYPERLINK(CONCATENATE("https://www.saflax.de/0-WVK-Retail/Bilder-Pictures/SAFLAX-",'Basis-Tabelle-Samen'!T205,"-",'Basis-Tabelle-Samen'!J205,"-cultivation-set-spanish.jpg")),
IF($C$1="Tschechisch - CZ",HYPERLINK(CONCATENATE("https://www.saflax.de/0-WVK-Retail/Bilder-Pictures/SAFLAX-",'Basis-Tabelle-Samen'!T205,"-",'Basis-Tabelle-Samen'!J205,"-cultivation-set-czech.jpg")),
IF($C$1="Türkisch - TR",HYPERLINK(CONCATENATE("https://www.saflax.de/0-WVK-Retail/Bilder-Pictures/SAFLAX-",'Basis-Tabelle-Samen'!T205,"-",'Basis-Tabelle-Samen'!J205,"-cultivation-set-turkish.jpg")),
IF($C$1="Ungarisch - HU",HYPERLINK(CONCATENATE("https://www.saflax.de/0-WVK-Retail/Bilder-Pictures/SAFLAX-",'Basis-Tabelle-Samen'!T205,"-",'Basis-Tabelle-Samen'!J205,"-cultivation-set-hungarian.jpg")),
" ACHTUNG")))))))))))))))))))))))))))))</f>
        <v>https://www.saflax.de/0-WVK-Retail/Bilder-Pictures/SAFLAX-35317-petroselinum-crispum-cultivation-set-english.jpg</v>
      </c>
      <c r="AQ209" s="330" t="str">
        <f>IF(L209&lt;1,"",
IF($C$1="Bulgarisch - BG",HYPERLINK(CONCATENATE("https://www.saflax.de/0-WVK-Retail/Bilder-Pictures/SAFLAX-",'Basis-Tabelle-Samen'!W205,"-",'Basis-Tabelle-Samen'!J205,"-garden-in-the-bag-bulgarian.jpg")),
IF($C$1="Dänisch - DK",HYPERLINK(CONCATENATE("https://www.saflax.de/0-WVK-Retail/Bilder-Pictures/SAFLAX-",'Basis-Tabelle-Samen'!W205,"-",'Basis-Tabelle-Samen'!J205,"-garden-in-the-bag-danish.jpg")),
IF($C$1="Deutsch - DE",HYPERLINK(CONCATENATE("https://www.saflax.de/0-WVK-Retail/Bilder-Pictures/SAFLAX-",'Basis-Tabelle-Samen'!W205,"-",'Basis-Tabelle-Samen'!J205,"-garden-in-the-bag-german.jpg")),
IF($C$1="Englisch - UK",HYPERLINK(CONCATENATE("https://www.saflax.de/0-WVK-Retail/Bilder-Pictures/SAFLAX-",'Basis-Tabelle-Samen'!W205,"-",'Basis-Tabelle-Samen'!J205,"-garden-in-the-bag-english.jpg")),
IF($C$1="Estnisch - EE",HYPERLINK(CONCATENATE("https://www.saflax.de/0-WVK-Retail/Bilder-Pictures/SAFLAX-",'Basis-Tabelle-Samen'!W205,"-",'Basis-Tabelle-Samen'!J205,"-garden-in-the-bag-estonian.jpg")),
IF($C$1="Finnisch - FI",HYPERLINK(CONCATENATE("https://www.saflax.de/0-WVK-Retail/Bilder-Pictures/SAFLAX-",'Basis-Tabelle-Samen'!W205,"-",'Basis-Tabelle-Samen'!J205,"-garden-in-the-bag-finnish.jpg")),
IF($C$1="Französisch - FR",HYPERLINK(CONCATENATE("https://www.saflax.de/0-WVK-Retail/Bilder-Pictures/SAFLAX-",'Basis-Tabelle-Samen'!W205,"-",'Basis-Tabelle-Samen'!J205,"-garden-in-the-bag-french.jpg")),
IF($C$1="Griechisch - GR",HYPERLINK(CONCATENATE("https://www.saflax.de/0-WVK-Retail/Bilder-Pictures/SAFLAX-",'Basis-Tabelle-Samen'!W205,"-",'Basis-Tabelle-Samen'!J205,"-garden-in-the-bag-greek.jpg")),
IF($C$1="Irisch - IE",HYPERLINK(CONCATENATE("https://www.saflax.de/0-WVK-Retail/Bilder-Pictures/SAFLAX-",'Basis-Tabelle-Samen'!W205,"-",'Basis-Tabelle-Samen'!J205,"-garden-in-the-bag-irish.jpg")),
IF($C$1="Isländisch - IS",HYPERLINK(CONCATENATE("https://www.saflax.de/0-WVK-Retail/Bilder-Pictures/SAFLAX-",'Basis-Tabelle-Samen'!W205,"-",'Basis-Tabelle-Samen'!J205,"-garden-in-the-bag-icelandic.jpg")),
IF($C$1="Italienisch - IT",HYPERLINK(CONCATENATE("https://www.saflax.de/0-WVK-Retail/Bilder-Pictures/SAFLAX-",'Basis-Tabelle-Samen'!W205,"-",'Basis-Tabelle-Samen'!J205,"-garden-in-the-bag-italian.jpg")),
IF($C$1="Japanisch - JP",HYPERLINK(CONCATENATE("https://www.saflax.de/0-WVK-Retail/Bilder-Pictures/SAFLAX-",'Basis-Tabelle-Samen'!W205,"-",'Basis-Tabelle-Samen'!J205,"-garden-in-the-bag-japanese.jpg")),
IF($C$1="Kroatisch - HR",HYPERLINK(CONCATENATE("https://www.saflax.de/0-WVK-Retail/Bilder-Pictures/SAFLAX-",'Basis-Tabelle-Samen'!W205,"-",'Basis-Tabelle-Samen'!J205,"-garden-in-the-bag-croatian.jpg")),
IF($C$1="Lettisch - LV",HYPERLINK(CONCATENATE("https://www.saflax.de/0-WVK-Retail/Bilder-Pictures/SAFLAX-",'Basis-Tabelle-Samen'!W205,"-",'Basis-Tabelle-Samen'!J205,"-garden-in-the-bag-latvian.jpg")),
IF($C$1="Litauisch - LT",HYPERLINK(CONCATENATE("https://www.saflax.de/0-WVK-Retail/Bilder-Pictures/SAFLAX-",'Basis-Tabelle-Samen'!W205,"-",'Basis-Tabelle-Samen'!J205,"-garden-in-the-bag-lithuanian.jpg")),
IF($C$1="Maltesisch - MT",HYPERLINK(CONCATENATE("https://www.saflax.de/0-WVK-Retail/Bilder-Pictures/SAFLAX-",'Basis-Tabelle-Samen'!W205,"-",'Basis-Tabelle-Samen'!J205,"-garden-in-the-bag-maltese.jpg")),
IF($C$1="Niederländisch - NL",HYPERLINK(CONCATENATE("https://www.saflax.de/0-WVK-Retail/Bilder-Pictures/SAFLAX-",'Basis-Tabelle-Samen'!W205,"-",'Basis-Tabelle-Samen'!J205,"-garden-in-the-bag-dutch.jpg")),
IF($C$1="Norwegisch - NO",HYPERLINK(CONCATENATE("https://www.saflax.de/0-WVK-Retail/Bilder-Pictures/SAFLAX-",'Basis-Tabelle-Samen'!W205,"-",'Basis-Tabelle-Samen'!J205,"-garden-in-the-bag-nowegian.jpg")),
IF($C$1="Polnisch - PL",HYPERLINK(CONCATENATE("https://www.saflax.de/0-WVK-Retail/Bilder-Pictures/SAFLAX-",'Basis-Tabelle-Samen'!W205,"-",'Basis-Tabelle-Samen'!J205,"-garden-in-the-bag-polish.jpg")),
IF($C$1="Portugiesisch - PT",HYPERLINK(CONCATENATE("https://www.saflax.de/0-WVK-Retail/Bilder-Pictures/SAFLAX-",'Basis-Tabelle-Samen'!W205,"-",'Basis-Tabelle-Samen'!J205,"-garden-in-the-bag-portuguese.jpg")),
IF($C$1="Rumänisch - RO",HYPERLINK(CONCATENATE("https://www.saflax.de/0-WVK-Retail/Bilder-Pictures/SAFLAX-",'Basis-Tabelle-Samen'!W205,"-",'Basis-Tabelle-Samen'!J205,"-garden-in-the-bag-romanian.jpg")),
IF($C$1="Schwedisch - SE",HYPERLINK(CONCATENATE("https://www.saflax.de/0-WVK-Retail/Bilder-Pictures/SAFLAX-",'Basis-Tabelle-Samen'!W205,"-",'Basis-Tabelle-Samen'!J205,"-garden-in-the-bag-swedish.jpg")),
IF($C$1="Slowakisch - SK",HYPERLINK(CONCATENATE("https://www.saflax.de/0-WVK-Retail/Bilder-Pictures/SAFLAX-",'Basis-Tabelle-Samen'!W205,"-",'Basis-Tabelle-Samen'!J205,"-garden-in-the-bag-slovak.jpg")),
IF($C$1="Slowenisch - SI",HYPERLINK(CONCATENATE("https://www.saflax.de/0-WVK-Retail/Bilder-Pictures/SAFLAX-",'Basis-Tabelle-Samen'!W205,"-",'Basis-Tabelle-Samen'!J205,"-garden-in-the-bag-slovenian.jpg")),
IF($C$1="Spanisch - ES",HYPERLINK(CONCATENATE("https://www.saflax.de/0-WVK-Retail/Bilder-Pictures/SAFLAX-",'Basis-Tabelle-Samen'!W205,"-",'Basis-Tabelle-Samen'!J205,"-garden-in-the-bag-spanish.jpg")),
IF($C$1="Tschechisch - CZ",HYPERLINK(CONCATENATE("https://www.saflax.de/0-WVK-Retail/Bilder-Pictures/SAFLAX-",'Basis-Tabelle-Samen'!W205,"-",'Basis-Tabelle-Samen'!J205,"-garden-in-the-bag-czech.jpg")),
IF($C$1="Türkisch - TR",HYPERLINK(CONCATENATE("https://www.saflax.de/0-WVK-Retail/Bilder-Pictures/SAFLAX-",'Basis-Tabelle-Samen'!W205,"-",'Basis-Tabelle-Samen'!J205,"-garden-in-the-bag-turkish.jpg")),
IF($C$1="Ungarisch - HU",HYPERLINK(CONCATENATE("https://www.saflax.de/0-WVK-Retail/Bilder-Pictures/SAFLAX-",'Basis-Tabelle-Samen'!W205,"-",'Basis-Tabelle-Samen'!J205,"-garden-in-the-bag-hungarian.jpg")),
" ACHTUNG")))))))))))))))))))))))))))))</f>
        <v>https://www.saflax.de/0-WVK-Retail/Bilder-Pictures/SAFLAX-65317-petroselinum-crispum-garden-in-the-bag-english.jpg</v>
      </c>
    </row>
    <row r="210" spans="1:43" ht="17.100000000000001" customHeight="1" x14ac:dyDescent="0.2">
      <c r="A210" s="318" t="str">
        <f>IF('Basis-Tabelle-Samen'!A208="","",IF($C$1="Deutsch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10" s="319" t="str">
        <f>'Basis-Tabelle-Samen'!I208</f>
        <v>Taraxacum officinale</v>
      </c>
      <c r="C210" s="316" t="str">
        <f>IF($C$1="Bulgarisch - BG",'Basis-Tabelle-Samen'!Z208,
IF($C$1="Dänisch - DK",'Basis-Tabelle-Samen'!AA208,
IF($C$1="Deutsch - DE",'Basis-Tabelle-Samen'!AB208,
IF($C$1="Englisch - UK",'Basis-Tabelle-Samen'!AC208,
IF($C$1="Estnisch - EE",'Basis-Tabelle-Samen'!AD208,
IF($C$1="Finnisch - FI",'Basis-Tabelle-Samen'!AE208,
IF($C$1="Französisch - FR",'Basis-Tabelle-Samen'!AF208,
IF($C$1="Griechisch - GR",'Basis-Tabelle-Samen'!AG208,
IF($C$1="Irisch - IE",'Basis-Tabelle-Samen'!AH208,
IF($C$1="Isländisch - IS",'Basis-Tabelle-Samen'!AI208,
IF($C$1="Italienisch - IT",'Basis-Tabelle-Samen'!AJ208,
IF($C$1="Japanisch - JP",'Basis-Tabelle-Samen'!AK208,
IF($C$1="Kroatisch - HR",'Basis-Tabelle-Samen'!AL208,
IF($C$1="Lettisch - LV",'Basis-Tabelle-Samen'!AM208,
IF($C$1="Litauisch - LT",'Basis-Tabelle-Samen'!AN208,
IF($C$1="Maltesisch - MT",'Basis-Tabelle-Samen'!AO208,
IF($C$1="Niederländisch - NL",'Basis-Tabelle-Samen'!AP208,
IF($C$1="Norwegisch - NO",'Basis-Tabelle-Samen'!AQ208,
IF($C$1="Polnisch - PL",'Basis-Tabelle-Samen'!AR208,
IF($C$1="Portugiesisch - PT",'Basis-Tabelle-Samen'!AS208,
IF($C$1="Rumänisch - RO",'Basis-Tabelle-Samen'!AT208,
IF($C$1="Schwedisch - SE",'Basis-Tabelle-Samen'!AU208,
IF($C$1="Slowakisch - SK",'Basis-Tabelle-Samen'!AV208,
IF($C$1="Slowenisch - SI",'Basis-Tabelle-Samen'!AW208,
IF($C$1="Spanisch - ES",'Basis-Tabelle-Samen'!AX208,
IF($C$1="Tschechisch - CZ",'Basis-Tabelle-Samen'!AY208,
IF($C$1="Türkisch - TR",'Basis-Tabelle-Samen'!AZ208,
IF($C$1="Ungarisch - HU",'Basis-Tabelle-Samen'!BA208,
" ACHTUNG"))))))))))))))))))))))))))))</f>
        <v>Organic - Dandelion</v>
      </c>
      <c r="D210" s="320">
        <f>'Basis-Tabelle-Samen'!F208</f>
        <v>400</v>
      </c>
      <c r="E210" s="321" t="str">
        <f>'Basis-Tabelle-Samen'!H208</f>
        <v>7 %</v>
      </c>
      <c r="F210" s="322" t="str">
        <f>IF('Basis-Tabelle-Samen'!G208="","",'Basis-Tabelle-Samen'!G208)</f>
        <v>03</v>
      </c>
      <c r="G210" s="320">
        <f>'Basis-Tabelle-Samen'!C208</f>
        <v>15320</v>
      </c>
      <c r="H210" s="323">
        <f>'Basis-Tabelle-Samen'!D208</f>
        <v>4055473153209</v>
      </c>
      <c r="I210" s="324">
        <f>'Basis-Tabelle-Samen'!E208</f>
        <v>2.0499999999999998</v>
      </c>
      <c r="J210" s="325">
        <f t="shared" si="3"/>
        <v>12</v>
      </c>
      <c r="K210" s="326">
        <f>'Basis-Tabelle-Samen'!K208</f>
        <v>75320</v>
      </c>
      <c r="L210" s="323">
        <f>'Basis-Tabelle-Samen'!L208</f>
        <v>4055473753201</v>
      </c>
      <c r="M210" s="324">
        <f>'Basis-Tabelle-Samen'!M208</f>
        <v>2.4500000000000002</v>
      </c>
      <c r="N210" s="326">
        <f>IF(K210&lt;1,"",'3'!$I$15)</f>
        <v>15</v>
      </c>
      <c r="O210" s="327">
        <f>IF(K210&lt;1,"",'3'!$J$11)</f>
        <v>90</v>
      </c>
      <c r="P210" s="326">
        <f>'Basis-Tabelle-Samen'!N208</f>
        <v>85320</v>
      </c>
      <c r="Q210" s="323">
        <f>'Basis-Tabelle-Samen'!O208</f>
        <v>4055473853208</v>
      </c>
      <c r="R210" s="328">
        <f>'Basis-Tabelle-Samen'!P208</f>
        <v>3.75</v>
      </c>
      <c r="S210" s="326">
        <f>IF(R210&lt;1,"",'3'!$M$15)</f>
        <v>18</v>
      </c>
      <c r="T210" s="327">
        <f>IF(R210&lt;1,"",'3'!$N$11)</f>
        <v>72</v>
      </c>
      <c r="U210" s="326">
        <f>'Basis-Tabelle-Samen'!Q208</f>
        <v>55320</v>
      </c>
      <c r="V210" s="323">
        <f>'Basis-Tabelle-Samen'!R208</f>
        <v>4055473553207</v>
      </c>
      <c r="W210" s="324">
        <f>'Basis-Tabelle-Samen'!S208</f>
        <v>4.95</v>
      </c>
      <c r="X210" s="326">
        <f>IF(U210&lt;1,"",'3'!$Q$15)</f>
        <v>6</v>
      </c>
      <c r="Y210" s="327">
        <f>IF(U210&lt;1,"",'3'!$R$11)</f>
        <v>24</v>
      </c>
      <c r="Z210" s="326">
        <f>'Basis-Tabelle-Samen'!T208</f>
        <v>35320</v>
      </c>
      <c r="AA210" s="323">
        <f>'Basis-Tabelle-Samen'!U208</f>
        <v>4055473353203</v>
      </c>
      <c r="AB210" s="324">
        <f>'Basis-Tabelle-Samen'!V208</f>
        <v>6.75</v>
      </c>
      <c r="AC210" s="326">
        <f>IF(Z210&lt;1,"",'3'!$U$15)</f>
        <v>6</v>
      </c>
      <c r="AD210" s="327">
        <f>IF(Z210&lt;1,"",'3'!$V$11)</f>
        <v>24</v>
      </c>
      <c r="AE210" s="326">
        <f>'Basis-Tabelle-Samen'!W208</f>
        <v>65320</v>
      </c>
      <c r="AF210" s="323">
        <f>'Basis-Tabelle-Samen'!X208</f>
        <v>4055473653204</v>
      </c>
      <c r="AG210" s="324">
        <f>'Basis-Tabelle-Samen'!Y208</f>
        <v>2.95</v>
      </c>
      <c r="AH210" s="326">
        <f>IF(AE210&lt;1,"",'3'!$Y$15)</f>
        <v>8</v>
      </c>
      <c r="AI210" s="327">
        <f>IF(AE210&lt;1,"",'3'!$Z$11)</f>
        <v>64</v>
      </c>
      <c r="AJ210" s="315"/>
      <c r="AK210" s="316" t="str">
        <f>IF(G210&lt;1,"",
IF($C$1="Bulgarisch - BG",HYPERLINK(CONCATENATE("https://www.saflax.de/0-WVK-Retail/Bilder-Pictures/SAFLAX-",'Basis-Tabelle-Samen'!C208,"-",'Basis-Tabelle-Samen'!J208,"-seed-package-front-cr-bulgarian.jpg")),
IF($C$1="Dänisch - DK",HYPERLINK(CONCATENATE("https://www.saflax.de/0-WVK-Retail/Bilder-Pictures/SAFLAX-",'Basis-Tabelle-Samen'!C208,"-",'Basis-Tabelle-Samen'!J208,"-seed-package-front-cr-danish.jpg")),
IF($C$1="Deutsch - DE",HYPERLINK(CONCATENATE("https://www.saflax.de/0-WVK-Retail/Bilder-Pictures/SAFLAX-",'Basis-Tabelle-Samen'!C208,"-",'Basis-Tabelle-Samen'!J208,"-seed-package-front-cr-german.jpg")),
IF($C$1="Englisch - UK",HYPERLINK(CONCATENATE("https://www.saflax.de/0-WVK-Retail/Bilder-Pictures/SAFLAX-",'Basis-Tabelle-Samen'!C208,"-",'Basis-Tabelle-Samen'!J208,"-seed-package-front-cr-english.jpg")),
IF($C$1="Estnisch - EE",HYPERLINK(CONCATENATE("https://www.saflax.de/0-WVK-Retail/Bilder-Pictures/SAFLAX-",'Basis-Tabelle-Samen'!C208,"-",'Basis-Tabelle-Samen'!J208,"-seed-package-front-cr-estonian.jpg")),
IF($C$1="Finnisch - FI",HYPERLINK(CONCATENATE("https://www.saflax.de/0-WVK-Retail/Bilder-Pictures/SAFLAX-",'Basis-Tabelle-Samen'!C208,"-",'Basis-Tabelle-Samen'!J208,"-seed-package-front-cr-finnish.jpg")),
IF($C$1="Französisch - FR",HYPERLINK(CONCATENATE("https://www.saflax.de/0-WVK-Retail/Bilder-Pictures/SAFLAX-",'Basis-Tabelle-Samen'!C208,"-",'Basis-Tabelle-Samen'!J208,"-seed-package-front-cr-french.jpg")),
IF($C$1="Griechisch - GR",HYPERLINK(CONCATENATE("https://www.saflax.de/0-WVK-Retail/Bilder-Pictures/SAFLAX-",'Basis-Tabelle-Samen'!C208,"-",'Basis-Tabelle-Samen'!J208,"-seed-package-front-cr-greek.jpg")),
IF($C$1="Irisch - IE",HYPERLINK(CONCATENATE("https://www.saflax.de/0-WVK-Retail/Bilder-Pictures/SAFLAX-",'Basis-Tabelle-Samen'!C208,"-",'Basis-Tabelle-Samen'!J208,"-seed-package-front-cr-irish.jpg")),
IF($C$1="Isländisch - IS",HYPERLINK(CONCATENATE("https://www.saflax.de/0-WVK-Retail/Bilder-Pictures/SAFLAX-",'Basis-Tabelle-Samen'!C208,"-",'Basis-Tabelle-Samen'!J208,"-seed-package-front-cr-icelandic.jpg")),
IF($C$1="Italienisch - IT",HYPERLINK(CONCATENATE("https://www.saflax.de/0-WVK-Retail/Bilder-Pictures/SAFLAX-",'Basis-Tabelle-Samen'!C208,"-",'Basis-Tabelle-Samen'!J208,"-seed-package-front-cr-italian.jpg")),
IF($C$1="Japanisch - JP",HYPERLINK(CONCATENATE("https://www.saflax.de/0-WVK-Retail/Bilder-Pictures/SAFLAX-",'Basis-Tabelle-Samen'!C208,"-",'Basis-Tabelle-Samen'!J208,"-seed-package-front-cr-japanese.jpg")),
IF($C$1="Kroatisch - HR",HYPERLINK(CONCATENATE("https://www.saflax.de/0-WVK-Retail/Bilder-Pictures/SAFLAX-",'Basis-Tabelle-Samen'!C208,"-",'Basis-Tabelle-Samen'!J208,"-seed-package-front-cr-croatian.jpg")),
IF($C$1="Lettisch - LV",HYPERLINK(CONCATENATE("https://www.saflax.de/0-WVK-Retail/Bilder-Pictures/SAFLAX-",'Basis-Tabelle-Samen'!C208,"-",'Basis-Tabelle-Samen'!J208,"-seed-package-front-cr-latvian.jpg")),
IF($C$1="Litauisch - LT",HYPERLINK(CONCATENATE("https://www.saflax.de/0-WVK-Retail/Bilder-Pictures/SAFLAX-",'Basis-Tabelle-Samen'!C208,"-",'Basis-Tabelle-Samen'!J208,"-seed-package-front-cr-lithuanian.jpg")),
IF($C$1="Maltesisch - MT",HYPERLINK(CONCATENATE("https://www.saflax.de/0-WVK-Retail/Bilder-Pictures/SAFLAX-",'Basis-Tabelle-Samen'!C208,"-",'Basis-Tabelle-Samen'!J208,"-seed-package-front-cr-maltese.jpg")),
IF($C$1="Niederländisch - NL",HYPERLINK(CONCATENATE("https://www.saflax.de/0-WVK-Retail/Bilder-Pictures/SAFLAX-",'Basis-Tabelle-Samen'!C208,"-",'Basis-Tabelle-Samen'!J208,"-seed-package-front-cr-dutch.jpg")),
IF($C$1="Norwegisch - NO",HYPERLINK(CONCATENATE("https://www.saflax.de/0-WVK-Retail/Bilder-Pictures/SAFLAX-",'Basis-Tabelle-Samen'!C208,"-",'Basis-Tabelle-Samen'!J208,"-seed-package-front-cr-nowegian.jpg")),
IF($C$1="Polnisch - PL",HYPERLINK(CONCATENATE("https://www.saflax.de/0-WVK-Retail/Bilder-Pictures/SAFLAX-",'Basis-Tabelle-Samen'!C208,"-",'Basis-Tabelle-Samen'!J208,"-seed-package-front-cr-polish.jpg")),
IF($C$1="Portugiesisch - PT",HYPERLINK(CONCATENATE("https://www.saflax.de/0-WVK-Retail/Bilder-Pictures/SAFLAX-",'Basis-Tabelle-Samen'!C208,"-",'Basis-Tabelle-Samen'!J208,"-seed-package-front-cr-portuguese.jpg")),
IF($C$1="Rumänisch - RO",HYPERLINK(CONCATENATE("https://www.saflax.de/0-WVK-Retail/Bilder-Pictures/SAFLAX-",'Basis-Tabelle-Samen'!C208,"-",'Basis-Tabelle-Samen'!J208,"-seed-package-front-cr-romanian.jpg")),
IF($C$1="Schwedisch - SE",HYPERLINK(CONCATENATE("https://www.saflax.de/0-WVK-Retail/Bilder-Pictures/SAFLAX-",'Basis-Tabelle-Samen'!C208,"-",'Basis-Tabelle-Samen'!J208,"-seed-package-front-cr-swedish.jpg")),
IF($C$1="Slowakisch - SK",HYPERLINK(CONCATENATE("https://www.saflax.de/0-WVK-Retail/Bilder-Pictures/SAFLAX-",'Basis-Tabelle-Samen'!C208,"-",'Basis-Tabelle-Samen'!J208,"-seed-package-front-cr-slovak.jpg")),
IF($C$1="Slowenisch - SI",HYPERLINK(CONCATENATE("https://www.saflax.de/0-WVK-Retail/Bilder-Pictures/SAFLAX-",'Basis-Tabelle-Samen'!C208,"-",'Basis-Tabelle-Samen'!J208,"-seed-package-front-cr-slovenian.jpg")),
IF($C$1="Spanisch - ES",HYPERLINK(CONCATENATE("https://www.saflax.de/0-WVK-Retail/Bilder-Pictures/SAFLAX-",'Basis-Tabelle-Samen'!C208,"-",'Basis-Tabelle-Samen'!J208,"-seed-package-front-cr-spanish.jpg")),
IF($C$1="Tschechisch - CZ",HYPERLINK(CONCATENATE("https://www.saflax.de/0-WVK-Retail/Bilder-Pictures/SAFLAX-",'Basis-Tabelle-Samen'!C208,"-",'Basis-Tabelle-Samen'!J208,"-seed-package-front-cr-czech.jpg")),
IF($C$1="Türkisch - TR",HYPERLINK(CONCATENATE("https://www.saflax.de/0-WVK-Retail/Bilder-Pictures/SAFLAX-",'Basis-Tabelle-Samen'!C208,"-",'Basis-Tabelle-Samen'!J208,"-seed-package-front-cr-turkish.jpg")),
IF($C$1="Ungarisch - HU",HYPERLINK(CONCATENATE("https://www.saflax.de/0-WVK-Retail/Bilder-Pictures/SAFLAX-",'Basis-Tabelle-Samen'!C208,"-",'Basis-Tabelle-Samen'!J208,"-seed-package-front-cr-hungarian.jpg")),
" ACHTUNG")))))))))))))))))))))))))))))</f>
        <v>https://www.saflax.de/0-WVK-Retail/Bilder-Pictures/SAFLAX-15320-taraxacum-officinale-seed-package-front-cr-english.jpg</v>
      </c>
      <c r="AL210" s="330" t="str">
        <f>IF(G210&lt;1,"",
IF($C$1="Bulgarisch - BG",HYPERLINK(CONCATENATE("https://www.saflax.de/0-WVK-Retail/Bilder-Pictures/SAFLAX-",'Basis-Tabelle-Samen'!C208,"-",'Basis-Tabelle-Samen'!J208,"-seed-package-back-cr-bulgarian.jpg")),
IF($C$1="Dänisch - DK",HYPERLINK(CONCATENATE("https://www.saflax.de/0-WVK-Retail/Bilder-Pictures/SAFLAX-",'Basis-Tabelle-Samen'!C208,"-",'Basis-Tabelle-Samen'!J208,"-seed-package-back-cr-danish.jpg")),
IF($C$1="Deutsch - DE",HYPERLINK(CONCATENATE("https://www.saflax.de/0-WVK-Retail/Bilder-Pictures/SAFLAX-",'Basis-Tabelle-Samen'!C208,"-",'Basis-Tabelle-Samen'!J208,"-seed-package-back-cr-german.jpg")),
IF($C$1="Englisch - UK",HYPERLINK(CONCATENATE("https://www.saflax.de/0-WVK-Retail/Bilder-Pictures/SAFLAX-",'Basis-Tabelle-Samen'!C208,"-",'Basis-Tabelle-Samen'!J208,"-seed-package-back-cr-english.jpg")),
IF($C$1="Estnisch - EE",HYPERLINK(CONCATENATE("https://www.saflax.de/0-WVK-Retail/Bilder-Pictures/SAFLAX-",'Basis-Tabelle-Samen'!C208,"-",'Basis-Tabelle-Samen'!J208,"-seed-package-back-cr-estonian.jpg")),
IF($C$1="Finnisch - FI",HYPERLINK(CONCATENATE("https://www.saflax.de/0-WVK-Retail/Bilder-Pictures/SAFLAX-",'Basis-Tabelle-Samen'!C208,"-",'Basis-Tabelle-Samen'!J208,"-seed-package-back-cr-finnish.jpg")),
IF($C$1="Französisch - FR",HYPERLINK(CONCATENATE("https://www.saflax.de/0-WVK-Retail/Bilder-Pictures/SAFLAX-",'Basis-Tabelle-Samen'!C208,"-",'Basis-Tabelle-Samen'!J208,"-seed-package-back-cr-french.jpg")),
IF($C$1="Griechisch - GR",HYPERLINK(CONCATENATE("https://www.saflax.de/0-WVK-Retail/Bilder-Pictures/SAFLAX-",'Basis-Tabelle-Samen'!C208,"-",'Basis-Tabelle-Samen'!J208,"-seed-package-back-cr-greek.jpg")),
IF($C$1="Irisch - IE",HYPERLINK(CONCATENATE("https://www.saflax.de/0-WVK-Retail/Bilder-Pictures/SAFLAX-",'Basis-Tabelle-Samen'!C208,"-",'Basis-Tabelle-Samen'!J208,"-seed-package-back-cr-irish.jpg")),
IF($C$1="Isländisch - IS",HYPERLINK(CONCATENATE("https://www.saflax.de/0-WVK-Retail/Bilder-Pictures/SAFLAX-",'Basis-Tabelle-Samen'!C208,"-",'Basis-Tabelle-Samen'!J208,"-seed-package-back-cr-icelandic.jpg")),
IF($C$1="Italienisch - IT",HYPERLINK(CONCATENATE("https://www.saflax.de/0-WVK-Retail/Bilder-Pictures/SAFLAX-",'Basis-Tabelle-Samen'!C208,"-",'Basis-Tabelle-Samen'!J208,"-seed-package-back-cr-italian.jpg")),
IF($C$1="Japanisch - JP",HYPERLINK(CONCATENATE("https://www.saflax.de/0-WVK-Retail/Bilder-Pictures/SAFLAX-",'Basis-Tabelle-Samen'!C208,"-",'Basis-Tabelle-Samen'!J208,"-seed-package-back-cr-japanese.jpg")),
IF($C$1="Kroatisch - HR",HYPERLINK(CONCATENATE("https://www.saflax.de/0-WVK-Retail/Bilder-Pictures/SAFLAX-",'Basis-Tabelle-Samen'!C208,"-",'Basis-Tabelle-Samen'!J208,"-seed-package-back-cr-croatian.jpg")),
IF($C$1="Lettisch - LV",HYPERLINK(CONCATENATE("https://www.saflax.de/0-WVK-Retail/Bilder-Pictures/SAFLAX-",'Basis-Tabelle-Samen'!C208,"-",'Basis-Tabelle-Samen'!J208,"-seed-package-back-cr-latvian.jpg")),
IF($C$1="Litauisch - LT",HYPERLINK(CONCATENATE("https://www.saflax.de/0-WVK-Retail/Bilder-Pictures/SAFLAX-",'Basis-Tabelle-Samen'!C208,"-",'Basis-Tabelle-Samen'!J208,"-seed-package-back-cr-lithuanian.jpg")),
IF($C$1="Maltesisch - MT",HYPERLINK(CONCATENATE("https://www.saflax.de/0-WVK-Retail/Bilder-Pictures/SAFLAX-",'Basis-Tabelle-Samen'!C208,"-",'Basis-Tabelle-Samen'!J208,"-seed-package-back-cr-maltese.jpg")),
IF($C$1="Niederländisch - NL",HYPERLINK(CONCATENATE("https://www.saflax.de/0-WVK-Retail/Bilder-Pictures/SAFLAX-",'Basis-Tabelle-Samen'!C208,"-",'Basis-Tabelle-Samen'!J208,"-seed-package-back-cr-dutch.jpg")),
IF($C$1="Norwegisch - NO",HYPERLINK(CONCATENATE("https://www.saflax.de/0-WVK-Retail/Bilder-Pictures/SAFLAX-",'Basis-Tabelle-Samen'!C208,"-",'Basis-Tabelle-Samen'!J208,"-seed-package-back-cr-nowegian.jpg")),
IF($C$1="Polnisch - PL",HYPERLINK(CONCATENATE("https://www.saflax.de/0-WVK-Retail/Bilder-Pictures/SAFLAX-",'Basis-Tabelle-Samen'!C208,"-",'Basis-Tabelle-Samen'!J208,"-seed-package-back-cr-polish.jpg")),
IF($C$1="Portugiesisch - PT",HYPERLINK(CONCATENATE("https://www.saflax.de/0-WVK-Retail/Bilder-Pictures/SAFLAX-",'Basis-Tabelle-Samen'!C208,"-",'Basis-Tabelle-Samen'!J208,"-seed-package-back-cr-portuguese.jpg")),
IF($C$1="Rumänisch - RO",HYPERLINK(CONCATENATE("https://www.saflax.de/0-WVK-Retail/Bilder-Pictures/SAFLAX-",'Basis-Tabelle-Samen'!C208,"-",'Basis-Tabelle-Samen'!J208,"-seed-package-back-cr-romanian.jpg")),
IF($C$1="Schwedisch - SE",HYPERLINK(CONCATENATE("https://www.saflax.de/0-WVK-Retail/Bilder-Pictures/SAFLAX-",'Basis-Tabelle-Samen'!C208,"-",'Basis-Tabelle-Samen'!J208,"-seed-package-back-cr-swedish.jpg")),
IF($C$1="Slowakisch - SK",HYPERLINK(CONCATENATE("https://www.saflax.de/0-WVK-Retail/Bilder-Pictures/SAFLAX-",'Basis-Tabelle-Samen'!C208,"-",'Basis-Tabelle-Samen'!J208,"-seed-package-back-cr-slovak.jpg")),
IF($C$1="Slowenisch - SI",HYPERLINK(CONCATENATE("https://www.saflax.de/0-WVK-Retail/Bilder-Pictures/SAFLAX-",'Basis-Tabelle-Samen'!C208,"-",'Basis-Tabelle-Samen'!J208,"-seed-package-back-cr-slovenian.jpg")),
IF($C$1="Spanisch - ES",HYPERLINK(CONCATENATE("https://www.saflax.de/0-WVK-Retail/Bilder-Pictures/SAFLAX-",'Basis-Tabelle-Samen'!C208,"-",'Basis-Tabelle-Samen'!J208,"-seed-package-back-cr-spanish.jpg")),
IF($C$1="Tschechisch - CZ",HYPERLINK(CONCATENATE("https://www.saflax.de/0-WVK-Retail/Bilder-Pictures/SAFLAX-",'Basis-Tabelle-Samen'!C208,"-",'Basis-Tabelle-Samen'!J208,"-seed-package-back-cr-czech.jpg")),
IF($C$1="Türkisch - TR",HYPERLINK(CONCATENATE("https://www.saflax.de/0-WVK-Retail/Bilder-Pictures/SAFLAX-",'Basis-Tabelle-Samen'!C208,"-",'Basis-Tabelle-Samen'!J208,"-seed-package-back-cr-turkish.jpg")),
IF($C$1="Ungarisch - HU",HYPERLINK(CONCATENATE("https://www.saflax.de/0-WVK-Retail/Bilder-Pictures/SAFLAX-",'Basis-Tabelle-Samen'!C208,"-",'Basis-Tabelle-Samen'!J208,"-seed-package-back-cr-hungarian.jpg")),
" ACHTUNG")))))))))))))))))))))))))))))</f>
        <v>https://www.saflax.de/0-WVK-Retail/Bilder-Pictures/SAFLAX-15320-taraxacum-officinale-seed-package-back-cr-english.jpg</v>
      </c>
      <c r="AM210" s="330" t="str">
        <f>IF(H210&lt;1,"",
IF($C$1="Bulgarisch - BG",HYPERLINK(CONCATENATE("https://www.saflax.de/0-WVK-Retail/Bilder-Pictures/SAFLAX-",'Basis-Tabelle-Samen'!K208,"-",'Basis-Tabelle-Samen'!J208,"-garden-to-go-mini-bulgarian.jpg")),
IF($C$1="Dänisch - DK",HYPERLINK(CONCATENATE("https://www.saflax.de/0-WVK-Retail/Bilder-Pictures/SAFLAX-",'Basis-Tabelle-Samen'!K208,"-",'Basis-Tabelle-Samen'!J208,"-garden-to-go-mini-danish.jpg")),
IF($C$1="Deutsch - DE",HYPERLINK(CONCATENATE("https://www.saflax.de/0-WVK-Retail/Bilder-Pictures/SAFLAX-",'Basis-Tabelle-Samen'!K208,"-",'Basis-Tabelle-Samen'!J208,"-garden-to-go-mini-german.jpg")),
IF($C$1="Englisch - UK",HYPERLINK(CONCATENATE("https://www.saflax.de/0-WVK-Retail/Bilder-Pictures/SAFLAX-",'Basis-Tabelle-Samen'!K208,"-",'Basis-Tabelle-Samen'!J208,"-garden-to-go-mini-english.jpg")),
IF($C$1="Estnisch - EE",HYPERLINK(CONCATENATE("https://www.saflax.de/0-WVK-Retail/Bilder-Pictures/SAFLAX-",'Basis-Tabelle-Samen'!K208,"-",'Basis-Tabelle-Samen'!J208,"-garden-to-go-mini-estonian.jpg")),
IF($C$1="Finnisch - FI",HYPERLINK(CONCATENATE("https://www.saflax.de/0-WVK-Retail/Bilder-Pictures/SAFLAX-",'Basis-Tabelle-Samen'!K208,"-",'Basis-Tabelle-Samen'!J208,"-garden-to-go-mini-finnish.jpg")),
IF($C$1="Französisch - FR",HYPERLINK(CONCATENATE("https://www.saflax.de/0-WVK-Retail/Bilder-Pictures/SAFLAX-",'Basis-Tabelle-Samen'!K208,"-",'Basis-Tabelle-Samen'!J208,"-garden-to-go-mini-french.jpg")),
IF($C$1="Griechisch - GR",HYPERLINK(CONCATENATE("https://www.saflax.de/0-WVK-Retail/Bilder-Pictures/SAFLAX-",'Basis-Tabelle-Samen'!K208,"-",'Basis-Tabelle-Samen'!J208,"-garden-to-go-mini-greek.jpg")),
IF($C$1="Irisch - IE",HYPERLINK(CONCATENATE("https://www.saflax.de/0-WVK-Retail/Bilder-Pictures/SAFLAX-",'Basis-Tabelle-Samen'!K208,"-",'Basis-Tabelle-Samen'!J208,"-garden-to-go-mini-irish.jpg")),
IF($C$1="Isländisch - IS",HYPERLINK(CONCATENATE("https://www.saflax.de/0-WVK-Retail/Bilder-Pictures/SAFLAX-",'Basis-Tabelle-Samen'!K208,"-",'Basis-Tabelle-Samen'!J208,"-garden-to-go-mini-icelandic.jpg")),
IF($C$1="Italienisch - IT",HYPERLINK(CONCATENATE("https://www.saflax.de/0-WVK-Retail/Bilder-Pictures/SAFLAX-",'Basis-Tabelle-Samen'!K208,"-",'Basis-Tabelle-Samen'!J208,"-garden-to-go-mini-italian.jpg")),
IF($C$1="Japanisch - JP",HYPERLINK(CONCATENATE("https://www.saflax.de/0-WVK-Retail/Bilder-Pictures/SAFLAX-",'Basis-Tabelle-Samen'!K208,"-",'Basis-Tabelle-Samen'!J208,"-garden-to-go-mini-japanese.jpg")),
IF($C$1="Kroatisch - HR",HYPERLINK(CONCATENATE("https://www.saflax.de/0-WVK-Retail/Bilder-Pictures/SAFLAX-",'Basis-Tabelle-Samen'!K208,"-",'Basis-Tabelle-Samen'!J208,"-garden-to-go-mini-croatian.jpg")),
IF($C$1="Lettisch - LV",HYPERLINK(CONCATENATE("https://www.saflax.de/0-WVK-Retail/Bilder-Pictures/SAFLAX-",'Basis-Tabelle-Samen'!K208,"-",'Basis-Tabelle-Samen'!J208,"-garden-to-go-mini-latvian.jpg")),
IF($C$1="Litauisch - LT",HYPERLINK(CONCATENATE("https://www.saflax.de/0-WVK-Retail/Bilder-Pictures/SAFLAX-",'Basis-Tabelle-Samen'!K208,"-",'Basis-Tabelle-Samen'!J208,"-garden-to-go-mini-lithuanian.jpg")),
IF($C$1="Maltesisch - MT",HYPERLINK(CONCATENATE("https://www.saflax.de/0-WVK-Retail/Bilder-Pictures/SAFLAX-",'Basis-Tabelle-Samen'!K208,"-",'Basis-Tabelle-Samen'!J208,"-garden-to-go-mini-maltese.jpg")),
IF($C$1="Niederländisch - NL",HYPERLINK(CONCATENATE("https://www.saflax.de/0-WVK-Retail/Bilder-Pictures/SAFLAX-",'Basis-Tabelle-Samen'!K208,"-",'Basis-Tabelle-Samen'!J208,"-garden-to-go-mini-dutch.jpg")),
IF($C$1="Norwegisch - NO",HYPERLINK(CONCATENATE("https://www.saflax.de/0-WVK-Retail/Bilder-Pictures/SAFLAX-",'Basis-Tabelle-Samen'!K208,"-",'Basis-Tabelle-Samen'!J208,"-garden-to-go-mini-nowegian.jpg")),
IF($C$1="Polnisch - PL",HYPERLINK(CONCATENATE("https://www.saflax.de/0-WVK-Retail/Bilder-Pictures/SAFLAX-",'Basis-Tabelle-Samen'!K208,"-",'Basis-Tabelle-Samen'!J208,"-garden-to-go-mini-polish.jpg")),
IF($C$1="Portugiesisch - PT",HYPERLINK(CONCATENATE("https://www.saflax.de/0-WVK-Retail/Bilder-Pictures/SAFLAX-",'Basis-Tabelle-Samen'!K208,"-",'Basis-Tabelle-Samen'!J208,"-garden-to-go-mini-portuguese.jpg")),
IF($C$1="Rumänisch - RO",HYPERLINK(CONCATENATE("https://www.saflax.de/0-WVK-Retail/Bilder-Pictures/SAFLAX-",'Basis-Tabelle-Samen'!K208,"-",'Basis-Tabelle-Samen'!J208,"-garden-to-go-mini-romanian.jpg")),
IF($C$1="Schwedisch - SE",HYPERLINK(CONCATENATE("https://www.saflax.de/0-WVK-Retail/Bilder-Pictures/SAFLAX-",'Basis-Tabelle-Samen'!K208,"-",'Basis-Tabelle-Samen'!J208,"-garden-to-go-mini-swedish.jpg")),
IF($C$1="Slowakisch - SK",HYPERLINK(CONCATENATE("https://www.saflax.de/0-WVK-Retail/Bilder-Pictures/SAFLAX-",'Basis-Tabelle-Samen'!K208,"-",'Basis-Tabelle-Samen'!J208,"-garden-to-go-mini-slovak.jpg")),
IF($C$1="Slowenisch - SI",HYPERLINK(CONCATENATE("https://www.saflax.de/0-WVK-Retail/Bilder-Pictures/SAFLAX-",'Basis-Tabelle-Samen'!K208,"-",'Basis-Tabelle-Samen'!J208,"-garden-to-go-mini-slovenian.jpg")),
IF($C$1="Spanisch - ES",HYPERLINK(CONCATENATE("https://www.saflax.de/0-WVK-Retail/Bilder-Pictures/SAFLAX-",'Basis-Tabelle-Samen'!K208,"-",'Basis-Tabelle-Samen'!J208,"-garden-to-go-mini-spanish.jpg")),
IF($C$1="Tschechisch - CZ",HYPERLINK(CONCATENATE("https://www.saflax.de/0-WVK-Retail/Bilder-Pictures/SAFLAX-",'Basis-Tabelle-Samen'!K208,"-",'Basis-Tabelle-Samen'!J208,"-garden-to-go-mini-czech.jpg")),
IF($C$1="Türkisch - TR",HYPERLINK(CONCATENATE("https://www.saflax.de/0-WVK-Retail/Bilder-Pictures/SAFLAX-",'Basis-Tabelle-Samen'!K208,"-",'Basis-Tabelle-Samen'!J208,"-garden-to-go-mini-turkish.jpg")),
IF($C$1="Ungarisch - HU",HYPERLINK(CONCATENATE("https://www.saflax.de/0-WVK-Retail/Bilder-Pictures/SAFLAX-",'Basis-Tabelle-Samen'!K208,"-",'Basis-Tabelle-Samen'!J208,"-garden-to-go-mini-hungarian.jpg")),
" ACHTUNG")))))))))))))))))))))))))))))</f>
        <v>https://www.saflax.de/0-WVK-Retail/Bilder-Pictures/SAFLAX-75320-taraxacum-officinale-garden-to-go-mini-english.jpg</v>
      </c>
      <c r="AN210" s="330" t="str">
        <f>IF(I210&lt;1,"",
IF($C$1="Bulgarisch - BG",HYPERLINK(CONCATENATE("https://www.saflax.de/0-WVK-Retail/Bilder-Pictures/SAFLAX-",'Basis-Tabelle-Samen'!N208,"-",'Basis-Tabelle-Samen'!J208,"-garden-to-go-lite-bulgarian.jpg")),
IF($C$1="Dänisch - DK",HYPERLINK(CONCATENATE("https://www.saflax.de/0-WVK-Retail/Bilder-Pictures/SAFLAX-",'Basis-Tabelle-Samen'!N208,"-",'Basis-Tabelle-Samen'!J208,"-garden-to-go-lite-danish.jpg")),
IF($C$1="Deutsch - DE",HYPERLINK(CONCATENATE("https://www.saflax.de/0-WVK-Retail/Bilder-Pictures/SAFLAX-",'Basis-Tabelle-Samen'!N208,"-",'Basis-Tabelle-Samen'!J208,"-garden-to-go-lite-german.jpg")),
IF($C$1="Englisch - UK",HYPERLINK(CONCATENATE("https://www.saflax.de/0-WVK-Retail/Bilder-Pictures/SAFLAX-",'Basis-Tabelle-Samen'!N208,"-",'Basis-Tabelle-Samen'!J208,"-garden-to-go-lite-english.jpg")),
IF($C$1="Estnisch - EE",HYPERLINK(CONCATENATE("https://www.saflax.de/0-WVK-Retail/Bilder-Pictures/SAFLAX-",'Basis-Tabelle-Samen'!N208,"-",'Basis-Tabelle-Samen'!J208,"-garden-to-go-lite-estonian.jpg")),
IF($C$1="Finnisch - FI",HYPERLINK(CONCATENATE("https://www.saflax.de/0-WVK-Retail/Bilder-Pictures/SAFLAX-",'Basis-Tabelle-Samen'!N208,"-",'Basis-Tabelle-Samen'!J208,"-garden-to-go-lite-finnish.jpg")),
IF($C$1="Französisch - FR",HYPERLINK(CONCATENATE("https://www.saflax.de/0-WVK-Retail/Bilder-Pictures/SAFLAX-",'Basis-Tabelle-Samen'!N208,"-",'Basis-Tabelle-Samen'!J208,"-garden-to-go-lite-french.jpg")),
IF($C$1="Griechisch - GR",HYPERLINK(CONCATENATE("https://www.saflax.de/0-WVK-Retail/Bilder-Pictures/SAFLAX-",'Basis-Tabelle-Samen'!N208,"-",'Basis-Tabelle-Samen'!J208,"-garden-to-go-lite-greek.jpg")),
IF($C$1="Irisch - IE",HYPERLINK(CONCATENATE("https://www.saflax.de/0-WVK-Retail/Bilder-Pictures/SAFLAX-",'Basis-Tabelle-Samen'!N208,"-",'Basis-Tabelle-Samen'!J208,"-garden-to-go-lite-irish.jpg")),
IF($C$1="Isländisch - IS",HYPERLINK(CONCATENATE("https://www.saflax.de/0-WVK-Retail/Bilder-Pictures/SAFLAX-",'Basis-Tabelle-Samen'!N208,"-",'Basis-Tabelle-Samen'!J208,"-garden-to-go-lite-icelandic.jpg")),
IF($C$1="Italienisch - IT",HYPERLINK(CONCATENATE("https://www.saflax.de/0-WVK-Retail/Bilder-Pictures/SAFLAX-",'Basis-Tabelle-Samen'!N208,"-",'Basis-Tabelle-Samen'!J208,"-garden-to-go-lite-italian.jpg")),
IF($C$1="Japanisch - JP",HYPERLINK(CONCATENATE("https://www.saflax.de/0-WVK-Retail/Bilder-Pictures/SAFLAX-",'Basis-Tabelle-Samen'!N208,"-",'Basis-Tabelle-Samen'!J208,"-garden-to-go-lite-japanese.jpg")),
IF($C$1="Kroatisch - HR",HYPERLINK(CONCATENATE("https://www.saflax.de/0-WVK-Retail/Bilder-Pictures/SAFLAX-",'Basis-Tabelle-Samen'!N208,"-",'Basis-Tabelle-Samen'!J208,"-garden-to-go-lite-croatian.jpg")),
IF($C$1="Lettisch - LV",HYPERLINK(CONCATENATE("https://www.saflax.de/0-WVK-Retail/Bilder-Pictures/SAFLAX-",'Basis-Tabelle-Samen'!N208,"-",'Basis-Tabelle-Samen'!J208,"-garden-to-go-lite-latvian.jpg")),
IF($C$1="Litauisch - LT",HYPERLINK(CONCATENATE("https://www.saflax.de/0-WVK-Retail/Bilder-Pictures/SAFLAX-",'Basis-Tabelle-Samen'!N208,"-",'Basis-Tabelle-Samen'!J208,"-garden-to-go-lite-lithuanian.jpg")),
IF($C$1="Maltesisch - MT",HYPERLINK(CONCATENATE("https://www.saflax.de/0-WVK-Retail/Bilder-Pictures/SAFLAX-",'Basis-Tabelle-Samen'!N208,"-",'Basis-Tabelle-Samen'!J208,"-garden-to-go-lite-maltese.jpg")),
IF($C$1="Niederländisch - NL",HYPERLINK(CONCATENATE("https://www.saflax.de/0-WVK-Retail/Bilder-Pictures/SAFLAX-",'Basis-Tabelle-Samen'!N208,"-",'Basis-Tabelle-Samen'!J208,"-garden-to-go-lite-dutch.jpg")),
IF($C$1="Norwegisch - NO",HYPERLINK(CONCATENATE("https://www.saflax.de/0-WVK-Retail/Bilder-Pictures/SAFLAX-",'Basis-Tabelle-Samen'!N208,"-",'Basis-Tabelle-Samen'!J208,"-garden-to-go-lite-nowegian.jpg")),
IF($C$1="Polnisch - PL",HYPERLINK(CONCATENATE("https://www.saflax.de/0-WVK-Retail/Bilder-Pictures/SAFLAX-",'Basis-Tabelle-Samen'!N208,"-",'Basis-Tabelle-Samen'!J208,"-garden-to-go-lite-polish.jpg")),
IF($C$1="Portugiesisch - PT",HYPERLINK(CONCATENATE("https://www.saflax.de/0-WVK-Retail/Bilder-Pictures/SAFLAX-",'Basis-Tabelle-Samen'!N208,"-",'Basis-Tabelle-Samen'!J208,"-garden-to-go-lite-portuguese.jpg")),
IF($C$1="Rumänisch - RO",HYPERLINK(CONCATENATE("https://www.saflax.de/0-WVK-Retail/Bilder-Pictures/SAFLAX-",'Basis-Tabelle-Samen'!N208,"-",'Basis-Tabelle-Samen'!J208,"-garden-to-go-lite-romanian.jpg")),
IF($C$1="Schwedisch - SE",HYPERLINK(CONCATENATE("https://www.saflax.de/0-WVK-Retail/Bilder-Pictures/SAFLAX-",'Basis-Tabelle-Samen'!N208,"-",'Basis-Tabelle-Samen'!J208,"-garden-to-go-lite-swedish.jpg")),
IF($C$1="Slowakisch - SK",HYPERLINK(CONCATENATE("https://www.saflax.de/0-WVK-Retail/Bilder-Pictures/SAFLAX-",'Basis-Tabelle-Samen'!N208,"-",'Basis-Tabelle-Samen'!J208,"-garden-to-go-lite-slovak.jpg")),
IF($C$1="Slowenisch - SI",HYPERLINK(CONCATENATE("https://www.saflax.de/0-WVK-Retail/Bilder-Pictures/SAFLAX-",'Basis-Tabelle-Samen'!N208,"-",'Basis-Tabelle-Samen'!J208,"-garden-to-go-lite-slovenian.jpg")),
IF($C$1="Spanisch - ES",HYPERLINK(CONCATENATE("https://www.saflax.de/0-WVK-Retail/Bilder-Pictures/SAFLAX-",'Basis-Tabelle-Samen'!N208,"-",'Basis-Tabelle-Samen'!J208,"-garden-to-go-lite-spanish.jpg")),
IF($C$1="Tschechisch - CZ",HYPERLINK(CONCATENATE("https://www.saflax.de/0-WVK-Retail/Bilder-Pictures/SAFLAX-",'Basis-Tabelle-Samen'!N208,"-",'Basis-Tabelle-Samen'!J208,"-garden-to-go-lite-czech.jpg")),
IF($C$1="Türkisch - TR",HYPERLINK(CONCATENATE("https://www.saflax.de/0-WVK-Retail/Bilder-Pictures/SAFLAX-",'Basis-Tabelle-Samen'!N208,"-",'Basis-Tabelle-Samen'!J208,"-garden-to-go-lite-turkish.jpg")),
IF($C$1="Ungarisch - HU",HYPERLINK(CONCATENATE("https://www.saflax.de/0-WVK-Retail/Bilder-Pictures/SAFLAX-",'Basis-Tabelle-Samen'!N208,"-",'Basis-Tabelle-Samen'!J208,"-garden-to-go-lite-hungarian.jpg")),
" ACHTUNG")))))))))))))))))))))))))))))</f>
        <v>https://www.saflax.de/0-WVK-Retail/Bilder-Pictures/SAFLAX-85320-taraxacum-officinale-garden-to-go-lite-english.jpg</v>
      </c>
      <c r="AO210" s="330" t="str">
        <f>IF(J210&lt;1,"",
IF($C$1="Bulgarisch - BG",HYPERLINK(CONCATENATE("https://www.saflax.de/0-WVK-Retail/Bilder-Pictures/SAFLAX-",'Basis-Tabelle-Samen'!Q208,"-",'Basis-Tabelle-Samen'!J208,"-garden-to-go-bulgarian.jpg")),
IF($C$1="Dänisch - DK",HYPERLINK(CONCATENATE("https://www.saflax.de/0-WVK-Retail/Bilder-Pictures/SAFLAX-",'Basis-Tabelle-Samen'!Q208,"-",'Basis-Tabelle-Samen'!J208,"-garden-to-go-danish.jpg")),
IF($C$1="Deutsch - DE",HYPERLINK(CONCATENATE("https://www.saflax.de/0-WVK-Retail/Bilder-Pictures/SAFLAX-",'Basis-Tabelle-Samen'!Q208,"-",'Basis-Tabelle-Samen'!J208,"-garden-to-go-german.jpg")),
IF($C$1="Englisch - UK",HYPERLINK(CONCATENATE("https://www.saflax.de/0-WVK-Retail/Bilder-Pictures/SAFLAX-",'Basis-Tabelle-Samen'!Q208,"-",'Basis-Tabelle-Samen'!J208,"-garden-to-go-english.jpg")),
IF($C$1="Estnisch - EE",HYPERLINK(CONCATENATE("https://www.saflax.de/0-WVK-Retail/Bilder-Pictures/SAFLAX-",'Basis-Tabelle-Samen'!Q208,"-",'Basis-Tabelle-Samen'!J208,"-garden-to-go-estonian.jpg")),
IF($C$1="Finnisch - FI",HYPERLINK(CONCATENATE("https://www.saflax.de/0-WVK-Retail/Bilder-Pictures/SAFLAX-",'Basis-Tabelle-Samen'!Q208,"-",'Basis-Tabelle-Samen'!J208,"-garden-to-go-finnish.jpg")),
IF($C$1="Französisch - FR",HYPERLINK(CONCATENATE("https://www.saflax.de/0-WVK-Retail/Bilder-Pictures/SAFLAX-",'Basis-Tabelle-Samen'!Q208,"-",'Basis-Tabelle-Samen'!J208,"-garden-to-go-french.jpg")),
IF($C$1="Griechisch - GR",HYPERLINK(CONCATENATE("https://www.saflax.de/0-WVK-Retail/Bilder-Pictures/SAFLAX-",'Basis-Tabelle-Samen'!Q208,"-",'Basis-Tabelle-Samen'!J208,"-garden-to-go-greek.jpg")),
IF($C$1="Irisch - IE",HYPERLINK(CONCATENATE("https://www.saflax.de/0-WVK-Retail/Bilder-Pictures/SAFLAX-",'Basis-Tabelle-Samen'!Q208,"-",'Basis-Tabelle-Samen'!J208,"-garden-to-go-irish.jpg")),
IF($C$1="Isländisch - IS",HYPERLINK(CONCATENATE("https://www.saflax.de/0-WVK-Retail/Bilder-Pictures/SAFLAX-",'Basis-Tabelle-Samen'!Q208,"-",'Basis-Tabelle-Samen'!J208,"-garden-to-go-icelandic.jpg")),
IF($C$1="Italienisch - IT",HYPERLINK(CONCATENATE("https://www.saflax.de/0-WVK-Retail/Bilder-Pictures/SAFLAX-",'Basis-Tabelle-Samen'!Q208,"-",'Basis-Tabelle-Samen'!J208,"-garden-to-go-italian.jpg")),
IF($C$1="Japanisch - JP",HYPERLINK(CONCATENATE("https://www.saflax.de/0-WVK-Retail/Bilder-Pictures/SAFLAX-",'Basis-Tabelle-Samen'!Q208,"-",'Basis-Tabelle-Samen'!J208,"-garden-to-go-japanese.jpg")),
IF($C$1="Kroatisch - HR",HYPERLINK(CONCATENATE("https://www.saflax.de/0-WVK-Retail/Bilder-Pictures/SAFLAX-",'Basis-Tabelle-Samen'!Q208,"-",'Basis-Tabelle-Samen'!J208,"-garden-to-go-croatian.jpg")),
IF($C$1="Lettisch - LV",HYPERLINK(CONCATENATE("https://www.saflax.de/0-WVK-Retail/Bilder-Pictures/SAFLAX-",'Basis-Tabelle-Samen'!Q208,"-",'Basis-Tabelle-Samen'!J208,"-garden-to-go-latvian.jpg")),
IF($C$1="Litauisch - LT",HYPERLINK(CONCATENATE("https://www.saflax.de/0-WVK-Retail/Bilder-Pictures/SAFLAX-",'Basis-Tabelle-Samen'!Q208,"-",'Basis-Tabelle-Samen'!J208,"-garden-to-go-lithuanian.jpg")),
IF($C$1="Maltesisch - MT",HYPERLINK(CONCATENATE("https://www.saflax.de/0-WVK-Retail/Bilder-Pictures/SAFLAX-",'Basis-Tabelle-Samen'!Q208,"-",'Basis-Tabelle-Samen'!J208,"-garden-to-go-maltese.jpg")),
IF($C$1="Niederländisch - NL",HYPERLINK(CONCATENATE("https://www.saflax.de/0-WVK-Retail/Bilder-Pictures/SAFLAX-",'Basis-Tabelle-Samen'!Q208,"-",'Basis-Tabelle-Samen'!J208,"-garden-to-go-dutch.jpg")),
IF($C$1="Norwegisch - NO",HYPERLINK(CONCATENATE("https://www.saflax.de/0-WVK-Retail/Bilder-Pictures/SAFLAX-",'Basis-Tabelle-Samen'!Q208,"-",'Basis-Tabelle-Samen'!J208,"-garden-to-go-nowegian.jpg")),
IF($C$1="Polnisch - PL",HYPERLINK(CONCATENATE("https://www.saflax.de/0-WVK-Retail/Bilder-Pictures/SAFLAX-",'Basis-Tabelle-Samen'!Q208,"-",'Basis-Tabelle-Samen'!J208,"-garden-to-go-polish.jpg")),
IF($C$1="Portugiesisch - PT",HYPERLINK(CONCATENATE("https://www.saflax.de/0-WVK-Retail/Bilder-Pictures/SAFLAX-",'Basis-Tabelle-Samen'!Q208,"-",'Basis-Tabelle-Samen'!J208,"-garden-to-go-portuguese.jpg")),
IF($C$1="Rumänisch - RO",HYPERLINK(CONCATENATE("https://www.saflax.de/0-WVK-Retail/Bilder-Pictures/SAFLAX-",'Basis-Tabelle-Samen'!Q208,"-",'Basis-Tabelle-Samen'!J208,"-garden-to-go-romanian.jpg")),
IF($C$1="Schwedisch - SE",HYPERLINK(CONCATENATE("https://www.saflax.de/0-WVK-Retail/Bilder-Pictures/SAFLAX-",'Basis-Tabelle-Samen'!Q208,"-",'Basis-Tabelle-Samen'!J208,"-garden-to-go-swedish.jpg")),
IF($C$1="Slowakisch - SK",HYPERLINK(CONCATENATE("https://www.saflax.de/0-WVK-Retail/Bilder-Pictures/SAFLAX-",'Basis-Tabelle-Samen'!Q208,"-",'Basis-Tabelle-Samen'!J208,"-garden-to-go-slovak.jpg")),
IF($C$1="Slowenisch - SI",HYPERLINK(CONCATENATE("https://www.saflax.de/0-WVK-Retail/Bilder-Pictures/SAFLAX-",'Basis-Tabelle-Samen'!Q208,"-",'Basis-Tabelle-Samen'!J208,"-garden-to-go-slovenian.jpg")),
IF($C$1="Spanisch - ES",HYPERLINK(CONCATENATE("https://www.saflax.de/0-WVK-Retail/Bilder-Pictures/SAFLAX-",'Basis-Tabelle-Samen'!Q208,"-",'Basis-Tabelle-Samen'!J208,"-garden-to-go-spanish.jpg")),
IF($C$1="Tschechisch - CZ",HYPERLINK(CONCATENATE("https://www.saflax.de/0-WVK-Retail/Bilder-Pictures/SAFLAX-",'Basis-Tabelle-Samen'!Q208,"-",'Basis-Tabelle-Samen'!J208,"-garden-to-go-czech.jpg")),
IF($C$1="Türkisch - TR",HYPERLINK(CONCATENATE("https://www.saflax.de/0-WVK-Retail/Bilder-Pictures/SAFLAX-",'Basis-Tabelle-Samen'!Q208,"-",'Basis-Tabelle-Samen'!J208,"-garden-to-go-turkish.jpg")),
IF($C$1="Ungarisch - HU",HYPERLINK(CONCATENATE("https://www.saflax.de/0-WVK-Retail/Bilder-Pictures/SAFLAX-",'Basis-Tabelle-Samen'!Q208,"-",'Basis-Tabelle-Samen'!J208,"-garden-to-go-hungarian.jpg")),
" ACHTUNG")))))))))))))))))))))))))))))</f>
        <v>https://www.saflax.de/0-WVK-Retail/Bilder-Pictures/SAFLAX-55320-taraxacum-officinale-garden-to-go-english.jpg</v>
      </c>
      <c r="AP210" s="330" t="str">
        <f>IF(K210&lt;1,"",
IF($C$1="Bulgarisch - BG",HYPERLINK(CONCATENATE("https://www.saflax.de/0-WVK-Retail/Bilder-Pictures/SAFLAX-",'Basis-Tabelle-Samen'!T208,"-",'Basis-Tabelle-Samen'!J208,"-cultivation-set-bulgarian.jpg")),
IF($C$1="Dänisch - DK",HYPERLINK(CONCATENATE("https://www.saflax.de/0-WVK-Retail/Bilder-Pictures/SAFLAX-",'Basis-Tabelle-Samen'!T208,"-",'Basis-Tabelle-Samen'!J208,"-cultivation-set-danish.jpg")),
IF($C$1="Deutsch - DE",HYPERLINK(CONCATENATE("https://www.saflax.de/0-WVK-Retail/Bilder-Pictures/SAFLAX-",'Basis-Tabelle-Samen'!T208,"-",'Basis-Tabelle-Samen'!J208,"-cultivation-set-german.jpg")),
IF($C$1="Englisch - UK",HYPERLINK(CONCATENATE("https://www.saflax.de/0-WVK-Retail/Bilder-Pictures/SAFLAX-",'Basis-Tabelle-Samen'!T208,"-",'Basis-Tabelle-Samen'!J208,"-cultivation-set-english.jpg")),
IF($C$1="Estnisch - EE",HYPERLINK(CONCATENATE("https://www.saflax.de/0-WVK-Retail/Bilder-Pictures/SAFLAX-",'Basis-Tabelle-Samen'!T208,"-",'Basis-Tabelle-Samen'!J208,"-cultivation-set-estonian.jpg")),
IF($C$1="Finnisch - FI",HYPERLINK(CONCATENATE("https://www.saflax.de/0-WVK-Retail/Bilder-Pictures/SAFLAX-",'Basis-Tabelle-Samen'!T208,"-",'Basis-Tabelle-Samen'!J208,"-cultivation-set-finnish.jpg")),
IF($C$1="Französisch - FR",HYPERLINK(CONCATENATE("https://www.saflax.de/0-WVK-Retail/Bilder-Pictures/SAFLAX-",'Basis-Tabelle-Samen'!T208,"-",'Basis-Tabelle-Samen'!J208,"-cultivation-set-french.jpg")),
IF($C$1="Griechisch - GR",HYPERLINK(CONCATENATE("https://www.saflax.de/0-WVK-Retail/Bilder-Pictures/SAFLAX-",'Basis-Tabelle-Samen'!T208,"-",'Basis-Tabelle-Samen'!J208,"-cultivation-set-greek.jpg")),
IF($C$1="Irisch - IE",HYPERLINK(CONCATENATE("https://www.saflax.de/0-WVK-Retail/Bilder-Pictures/SAFLAX-",'Basis-Tabelle-Samen'!T208,"-",'Basis-Tabelle-Samen'!J208,"-cultivation-set-irish.jpg")),
IF($C$1="Isländisch - IS",HYPERLINK(CONCATENATE("https://www.saflax.de/0-WVK-Retail/Bilder-Pictures/SAFLAX-",'Basis-Tabelle-Samen'!T208,"-",'Basis-Tabelle-Samen'!J208,"-cultivation-set-icelandic.jpg")),
IF($C$1="Italienisch - IT",HYPERLINK(CONCATENATE("https://www.saflax.de/0-WVK-Retail/Bilder-Pictures/SAFLAX-",'Basis-Tabelle-Samen'!T208,"-",'Basis-Tabelle-Samen'!J208,"-cultivation-set-italian.jpg")),
IF($C$1="Japanisch - JP",HYPERLINK(CONCATENATE("https://www.saflax.de/0-WVK-Retail/Bilder-Pictures/SAFLAX-",'Basis-Tabelle-Samen'!T208,"-",'Basis-Tabelle-Samen'!J208,"-cultivation-set-japanese.jpg")),
IF($C$1="Kroatisch - HR",HYPERLINK(CONCATENATE("https://www.saflax.de/0-WVK-Retail/Bilder-Pictures/SAFLAX-",'Basis-Tabelle-Samen'!T208,"-",'Basis-Tabelle-Samen'!J208,"-cultivation-set-croatian.jpg")),
IF($C$1="Lettisch - LV",HYPERLINK(CONCATENATE("https://www.saflax.de/0-WVK-Retail/Bilder-Pictures/SAFLAX-",'Basis-Tabelle-Samen'!T208,"-",'Basis-Tabelle-Samen'!J208,"-cultivation-set-latvian.jpg")),
IF($C$1="Litauisch - LT",HYPERLINK(CONCATENATE("https://www.saflax.de/0-WVK-Retail/Bilder-Pictures/SAFLAX-",'Basis-Tabelle-Samen'!T208,"-",'Basis-Tabelle-Samen'!J208,"-cultivation-set-lithuanian.jpg")),
IF($C$1="Maltesisch - MT",HYPERLINK(CONCATENATE("https://www.saflax.de/0-WVK-Retail/Bilder-Pictures/SAFLAX-",'Basis-Tabelle-Samen'!T208,"-",'Basis-Tabelle-Samen'!J208,"-cultivation-set-maltese.jpg")),
IF($C$1="Niederländisch - NL",HYPERLINK(CONCATENATE("https://www.saflax.de/0-WVK-Retail/Bilder-Pictures/SAFLAX-",'Basis-Tabelle-Samen'!T208,"-",'Basis-Tabelle-Samen'!J208,"-cultivation-set-dutch.jpg")),
IF($C$1="Norwegisch - NO",HYPERLINK(CONCATENATE("https://www.saflax.de/0-WVK-Retail/Bilder-Pictures/SAFLAX-",'Basis-Tabelle-Samen'!T208,"-",'Basis-Tabelle-Samen'!J208,"-cultivation-set-nowegian.jpg")),
IF($C$1="Polnisch - PL",HYPERLINK(CONCATENATE("https://www.saflax.de/0-WVK-Retail/Bilder-Pictures/SAFLAX-",'Basis-Tabelle-Samen'!T208,"-",'Basis-Tabelle-Samen'!J208,"-cultivation-set-polish.jpg")),
IF($C$1="Portugiesisch - PT",HYPERLINK(CONCATENATE("https://www.saflax.de/0-WVK-Retail/Bilder-Pictures/SAFLAX-",'Basis-Tabelle-Samen'!T208,"-",'Basis-Tabelle-Samen'!J208,"-cultivation-set-portuguese.jpg")),
IF($C$1="Rumänisch - RO",HYPERLINK(CONCATENATE("https://www.saflax.de/0-WVK-Retail/Bilder-Pictures/SAFLAX-",'Basis-Tabelle-Samen'!T208,"-",'Basis-Tabelle-Samen'!J208,"-cultivation-set-romanian.jpg")),
IF($C$1="Schwedisch - SE",HYPERLINK(CONCATENATE("https://www.saflax.de/0-WVK-Retail/Bilder-Pictures/SAFLAX-",'Basis-Tabelle-Samen'!T208,"-",'Basis-Tabelle-Samen'!J208,"-cultivation-set-swedish.jpg")),
IF($C$1="Slowakisch - SK",HYPERLINK(CONCATENATE("https://www.saflax.de/0-WVK-Retail/Bilder-Pictures/SAFLAX-",'Basis-Tabelle-Samen'!T208,"-",'Basis-Tabelle-Samen'!J208,"-cultivation-set-slovak.jpg")),
IF($C$1="Slowenisch - SI",HYPERLINK(CONCATENATE("https://www.saflax.de/0-WVK-Retail/Bilder-Pictures/SAFLAX-",'Basis-Tabelle-Samen'!T208,"-",'Basis-Tabelle-Samen'!J208,"-cultivation-set-slovenian.jpg")),
IF($C$1="Spanisch - ES",HYPERLINK(CONCATENATE("https://www.saflax.de/0-WVK-Retail/Bilder-Pictures/SAFLAX-",'Basis-Tabelle-Samen'!T208,"-",'Basis-Tabelle-Samen'!J208,"-cultivation-set-spanish.jpg")),
IF($C$1="Tschechisch - CZ",HYPERLINK(CONCATENATE("https://www.saflax.de/0-WVK-Retail/Bilder-Pictures/SAFLAX-",'Basis-Tabelle-Samen'!T208,"-",'Basis-Tabelle-Samen'!J208,"-cultivation-set-czech.jpg")),
IF($C$1="Türkisch - TR",HYPERLINK(CONCATENATE("https://www.saflax.de/0-WVK-Retail/Bilder-Pictures/SAFLAX-",'Basis-Tabelle-Samen'!T208,"-",'Basis-Tabelle-Samen'!J208,"-cultivation-set-turkish.jpg")),
IF($C$1="Ungarisch - HU",HYPERLINK(CONCATENATE("https://www.saflax.de/0-WVK-Retail/Bilder-Pictures/SAFLAX-",'Basis-Tabelle-Samen'!T208,"-",'Basis-Tabelle-Samen'!J208,"-cultivation-set-hungarian.jpg")),
" ACHTUNG")))))))))))))))))))))))))))))</f>
        <v>https://www.saflax.de/0-WVK-Retail/Bilder-Pictures/SAFLAX-35320-taraxacum-officinale-cultivation-set-english.jpg</v>
      </c>
      <c r="AQ210" s="330" t="str">
        <f>IF(L210&lt;1,"",
IF($C$1="Bulgarisch - BG",HYPERLINK(CONCATENATE("https://www.saflax.de/0-WVK-Retail/Bilder-Pictures/SAFLAX-",'Basis-Tabelle-Samen'!W208,"-",'Basis-Tabelle-Samen'!J208,"-garden-in-the-bag-bulgarian.jpg")),
IF($C$1="Dänisch - DK",HYPERLINK(CONCATENATE("https://www.saflax.de/0-WVK-Retail/Bilder-Pictures/SAFLAX-",'Basis-Tabelle-Samen'!W208,"-",'Basis-Tabelle-Samen'!J208,"-garden-in-the-bag-danish.jpg")),
IF($C$1="Deutsch - DE",HYPERLINK(CONCATENATE("https://www.saflax.de/0-WVK-Retail/Bilder-Pictures/SAFLAX-",'Basis-Tabelle-Samen'!W208,"-",'Basis-Tabelle-Samen'!J208,"-garden-in-the-bag-german.jpg")),
IF($C$1="Englisch - UK",HYPERLINK(CONCATENATE("https://www.saflax.de/0-WVK-Retail/Bilder-Pictures/SAFLAX-",'Basis-Tabelle-Samen'!W208,"-",'Basis-Tabelle-Samen'!J208,"-garden-in-the-bag-english.jpg")),
IF($C$1="Estnisch - EE",HYPERLINK(CONCATENATE("https://www.saflax.de/0-WVK-Retail/Bilder-Pictures/SAFLAX-",'Basis-Tabelle-Samen'!W208,"-",'Basis-Tabelle-Samen'!J208,"-garden-in-the-bag-estonian.jpg")),
IF($C$1="Finnisch - FI",HYPERLINK(CONCATENATE("https://www.saflax.de/0-WVK-Retail/Bilder-Pictures/SAFLAX-",'Basis-Tabelle-Samen'!W208,"-",'Basis-Tabelle-Samen'!J208,"-garden-in-the-bag-finnish.jpg")),
IF($C$1="Französisch - FR",HYPERLINK(CONCATENATE("https://www.saflax.de/0-WVK-Retail/Bilder-Pictures/SAFLAX-",'Basis-Tabelle-Samen'!W208,"-",'Basis-Tabelle-Samen'!J208,"-garden-in-the-bag-french.jpg")),
IF($C$1="Griechisch - GR",HYPERLINK(CONCATENATE("https://www.saflax.de/0-WVK-Retail/Bilder-Pictures/SAFLAX-",'Basis-Tabelle-Samen'!W208,"-",'Basis-Tabelle-Samen'!J208,"-garden-in-the-bag-greek.jpg")),
IF($C$1="Irisch - IE",HYPERLINK(CONCATENATE("https://www.saflax.de/0-WVK-Retail/Bilder-Pictures/SAFLAX-",'Basis-Tabelle-Samen'!W208,"-",'Basis-Tabelle-Samen'!J208,"-garden-in-the-bag-irish.jpg")),
IF($C$1="Isländisch - IS",HYPERLINK(CONCATENATE("https://www.saflax.de/0-WVK-Retail/Bilder-Pictures/SAFLAX-",'Basis-Tabelle-Samen'!W208,"-",'Basis-Tabelle-Samen'!J208,"-garden-in-the-bag-icelandic.jpg")),
IF($C$1="Italienisch - IT",HYPERLINK(CONCATENATE("https://www.saflax.de/0-WVK-Retail/Bilder-Pictures/SAFLAX-",'Basis-Tabelle-Samen'!W208,"-",'Basis-Tabelle-Samen'!J208,"-garden-in-the-bag-italian.jpg")),
IF($C$1="Japanisch - JP",HYPERLINK(CONCATENATE("https://www.saflax.de/0-WVK-Retail/Bilder-Pictures/SAFLAX-",'Basis-Tabelle-Samen'!W208,"-",'Basis-Tabelle-Samen'!J208,"-garden-in-the-bag-japanese.jpg")),
IF($C$1="Kroatisch - HR",HYPERLINK(CONCATENATE("https://www.saflax.de/0-WVK-Retail/Bilder-Pictures/SAFLAX-",'Basis-Tabelle-Samen'!W208,"-",'Basis-Tabelle-Samen'!J208,"-garden-in-the-bag-croatian.jpg")),
IF($C$1="Lettisch - LV",HYPERLINK(CONCATENATE("https://www.saflax.de/0-WVK-Retail/Bilder-Pictures/SAFLAX-",'Basis-Tabelle-Samen'!W208,"-",'Basis-Tabelle-Samen'!J208,"-garden-in-the-bag-latvian.jpg")),
IF($C$1="Litauisch - LT",HYPERLINK(CONCATENATE("https://www.saflax.de/0-WVK-Retail/Bilder-Pictures/SAFLAX-",'Basis-Tabelle-Samen'!W208,"-",'Basis-Tabelle-Samen'!J208,"-garden-in-the-bag-lithuanian.jpg")),
IF($C$1="Maltesisch - MT",HYPERLINK(CONCATENATE("https://www.saflax.de/0-WVK-Retail/Bilder-Pictures/SAFLAX-",'Basis-Tabelle-Samen'!W208,"-",'Basis-Tabelle-Samen'!J208,"-garden-in-the-bag-maltese.jpg")),
IF($C$1="Niederländisch - NL",HYPERLINK(CONCATENATE("https://www.saflax.de/0-WVK-Retail/Bilder-Pictures/SAFLAX-",'Basis-Tabelle-Samen'!W208,"-",'Basis-Tabelle-Samen'!J208,"-garden-in-the-bag-dutch.jpg")),
IF($C$1="Norwegisch - NO",HYPERLINK(CONCATENATE("https://www.saflax.de/0-WVK-Retail/Bilder-Pictures/SAFLAX-",'Basis-Tabelle-Samen'!W208,"-",'Basis-Tabelle-Samen'!J208,"-garden-in-the-bag-nowegian.jpg")),
IF($C$1="Polnisch - PL",HYPERLINK(CONCATENATE("https://www.saflax.de/0-WVK-Retail/Bilder-Pictures/SAFLAX-",'Basis-Tabelle-Samen'!W208,"-",'Basis-Tabelle-Samen'!J208,"-garden-in-the-bag-polish.jpg")),
IF($C$1="Portugiesisch - PT",HYPERLINK(CONCATENATE("https://www.saflax.de/0-WVK-Retail/Bilder-Pictures/SAFLAX-",'Basis-Tabelle-Samen'!W208,"-",'Basis-Tabelle-Samen'!J208,"-garden-in-the-bag-portuguese.jpg")),
IF($C$1="Rumänisch - RO",HYPERLINK(CONCATENATE("https://www.saflax.de/0-WVK-Retail/Bilder-Pictures/SAFLAX-",'Basis-Tabelle-Samen'!W208,"-",'Basis-Tabelle-Samen'!J208,"-garden-in-the-bag-romanian.jpg")),
IF($C$1="Schwedisch - SE",HYPERLINK(CONCATENATE("https://www.saflax.de/0-WVK-Retail/Bilder-Pictures/SAFLAX-",'Basis-Tabelle-Samen'!W208,"-",'Basis-Tabelle-Samen'!J208,"-garden-in-the-bag-swedish.jpg")),
IF($C$1="Slowakisch - SK",HYPERLINK(CONCATENATE("https://www.saflax.de/0-WVK-Retail/Bilder-Pictures/SAFLAX-",'Basis-Tabelle-Samen'!W208,"-",'Basis-Tabelle-Samen'!J208,"-garden-in-the-bag-slovak.jpg")),
IF($C$1="Slowenisch - SI",HYPERLINK(CONCATENATE("https://www.saflax.de/0-WVK-Retail/Bilder-Pictures/SAFLAX-",'Basis-Tabelle-Samen'!W208,"-",'Basis-Tabelle-Samen'!J208,"-garden-in-the-bag-slovenian.jpg")),
IF($C$1="Spanisch - ES",HYPERLINK(CONCATENATE("https://www.saflax.de/0-WVK-Retail/Bilder-Pictures/SAFLAX-",'Basis-Tabelle-Samen'!W208,"-",'Basis-Tabelle-Samen'!J208,"-garden-in-the-bag-spanish.jpg")),
IF($C$1="Tschechisch - CZ",HYPERLINK(CONCATENATE("https://www.saflax.de/0-WVK-Retail/Bilder-Pictures/SAFLAX-",'Basis-Tabelle-Samen'!W208,"-",'Basis-Tabelle-Samen'!J208,"-garden-in-the-bag-czech.jpg")),
IF($C$1="Türkisch - TR",HYPERLINK(CONCATENATE("https://www.saflax.de/0-WVK-Retail/Bilder-Pictures/SAFLAX-",'Basis-Tabelle-Samen'!W208,"-",'Basis-Tabelle-Samen'!J208,"-garden-in-the-bag-turkish.jpg")),
IF($C$1="Ungarisch - HU",HYPERLINK(CONCATENATE("https://www.saflax.de/0-WVK-Retail/Bilder-Pictures/SAFLAX-",'Basis-Tabelle-Samen'!W208,"-",'Basis-Tabelle-Samen'!J208,"-garden-in-the-bag-hungarian.jpg")),
" ACHTUNG")))))))))))))))))))))))))))))</f>
        <v>https://www.saflax.de/0-WVK-Retail/Bilder-Pictures/SAFLAX-65320-taraxacum-officinale-garden-in-the-bag-english.jpg</v>
      </c>
    </row>
    <row r="211" spans="1:43" ht="17.100000000000001" customHeight="1" x14ac:dyDescent="0.2">
      <c r="A211" s="318" t="str">
        <f>IF('Basis-Tabelle-Samen'!A207="","",IF($C$1="Deutsch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11" s="319" t="str">
        <f>'Basis-Tabelle-Samen'!I207</f>
        <v>Rosmarinus officinalis</v>
      </c>
      <c r="C211" s="316" t="str">
        <f>IF($C$1="Bulgarisch - BG",'Basis-Tabelle-Samen'!Z207,
IF($C$1="Dänisch - DK",'Basis-Tabelle-Samen'!AA207,
IF($C$1="Deutsch - DE",'Basis-Tabelle-Samen'!AB207,
IF($C$1="Englisch - UK",'Basis-Tabelle-Samen'!AC207,
IF($C$1="Estnisch - EE",'Basis-Tabelle-Samen'!AD207,
IF($C$1="Finnisch - FI",'Basis-Tabelle-Samen'!AE207,
IF($C$1="Französisch - FR",'Basis-Tabelle-Samen'!AF207,
IF($C$1="Griechisch - GR",'Basis-Tabelle-Samen'!AG207,
IF($C$1="Irisch - IE",'Basis-Tabelle-Samen'!AH207,
IF($C$1="Isländisch - IS",'Basis-Tabelle-Samen'!AI207,
IF($C$1="Italienisch - IT",'Basis-Tabelle-Samen'!AJ207,
IF($C$1="Japanisch - JP",'Basis-Tabelle-Samen'!AK207,
IF($C$1="Kroatisch - HR",'Basis-Tabelle-Samen'!AL207,
IF($C$1="Lettisch - LV",'Basis-Tabelle-Samen'!AM207,
IF($C$1="Litauisch - LT",'Basis-Tabelle-Samen'!AN207,
IF($C$1="Maltesisch - MT",'Basis-Tabelle-Samen'!AO207,
IF($C$1="Niederländisch - NL",'Basis-Tabelle-Samen'!AP207,
IF($C$1="Norwegisch - NO",'Basis-Tabelle-Samen'!AQ207,
IF($C$1="Polnisch - PL",'Basis-Tabelle-Samen'!AR207,
IF($C$1="Portugiesisch - PT",'Basis-Tabelle-Samen'!AS207,
IF($C$1="Rumänisch - RO",'Basis-Tabelle-Samen'!AT207,
IF($C$1="Schwedisch - SE",'Basis-Tabelle-Samen'!AU207,
IF($C$1="Slowakisch - SK",'Basis-Tabelle-Samen'!AV207,
IF($C$1="Slowenisch - SI",'Basis-Tabelle-Samen'!AW207,
IF($C$1="Spanisch - ES",'Basis-Tabelle-Samen'!AX207,
IF($C$1="Tschechisch - CZ",'Basis-Tabelle-Samen'!AY207,
IF($C$1="Türkisch - TR",'Basis-Tabelle-Samen'!AZ207,
IF($C$1="Ungarisch - HU",'Basis-Tabelle-Samen'!BA207,
" ACHTUNG"))))))))))))))))))))))))))))</f>
        <v>Organic - Rosemary</v>
      </c>
      <c r="D211" s="320">
        <f>'Basis-Tabelle-Samen'!F207</f>
        <v>40</v>
      </c>
      <c r="E211" s="321" t="str">
        <f>'Basis-Tabelle-Samen'!H207</f>
        <v>7 %</v>
      </c>
      <c r="F211" s="322" t="str">
        <f>IF('Basis-Tabelle-Samen'!G207="","",'Basis-Tabelle-Samen'!G207)</f>
        <v>03</v>
      </c>
      <c r="G211" s="320">
        <f>'Basis-Tabelle-Samen'!C207</f>
        <v>15319</v>
      </c>
      <c r="H211" s="323">
        <f>'Basis-Tabelle-Samen'!D207</f>
        <v>4055473153193</v>
      </c>
      <c r="I211" s="324">
        <f>'Basis-Tabelle-Samen'!E207</f>
        <v>2.0499999999999998</v>
      </c>
      <c r="J211" s="325">
        <f t="shared" si="3"/>
        <v>12</v>
      </c>
      <c r="K211" s="326">
        <f>'Basis-Tabelle-Samen'!K207</f>
        <v>75319</v>
      </c>
      <c r="L211" s="323">
        <f>'Basis-Tabelle-Samen'!L207</f>
        <v>4055473753195</v>
      </c>
      <c r="M211" s="324">
        <f>'Basis-Tabelle-Samen'!M207</f>
        <v>2.4500000000000002</v>
      </c>
      <c r="N211" s="326">
        <f>IF(K211&lt;1,"",'3'!$I$15)</f>
        <v>15</v>
      </c>
      <c r="O211" s="327">
        <f>IF(K211&lt;1,"",'3'!$J$11)</f>
        <v>90</v>
      </c>
      <c r="P211" s="326">
        <f>'Basis-Tabelle-Samen'!N207</f>
        <v>85319</v>
      </c>
      <c r="Q211" s="323">
        <f>'Basis-Tabelle-Samen'!O207</f>
        <v>4055473853192</v>
      </c>
      <c r="R211" s="328">
        <f>'Basis-Tabelle-Samen'!P207</f>
        <v>3.75</v>
      </c>
      <c r="S211" s="326">
        <f>IF(R211&lt;1,"",'3'!$M$15)</f>
        <v>18</v>
      </c>
      <c r="T211" s="327">
        <f>IF(R211&lt;1,"",'3'!$N$11)</f>
        <v>72</v>
      </c>
      <c r="U211" s="326">
        <f>'Basis-Tabelle-Samen'!Q207</f>
        <v>55319</v>
      </c>
      <c r="V211" s="323">
        <f>'Basis-Tabelle-Samen'!R207</f>
        <v>4055473553191</v>
      </c>
      <c r="W211" s="324">
        <f>'Basis-Tabelle-Samen'!S207</f>
        <v>4.95</v>
      </c>
      <c r="X211" s="326">
        <f>IF(U211&lt;1,"",'3'!$Q$15)</f>
        <v>6</v>
      </c>
      <c r="Y211" s="327">
        <f>IF(U211&lt;1,"",'3'!$R$11)</f>
        <v>24</v>
      </c>
      <c r="Z211" s="326">
        <f>'Basis-Tabelle-Samen'!T207</f>
        <v>35319</v>
      </c>
      <c r="AA211" s="323">
        <f>'Basis-Tabelle-Samen'!U207</f>
        <v>4055473353197</v>
      </c>
      <c r="AB211" s="324">
        <f>'Basis-Tabelle-Samen'!V207</f>
        <v>6.75</v>
      </c>
      <c r="AC211" s="326">
        <f>IF(Z211&lt;1,"",'3'!$U$15)</f>
        <v>6</v>
      </c>
      <c r="AD211" s="327">
        <f>IF(Z211&lt;1,"",'3'!$V$11)</f>
        <v>24</v>
      </c>
      <c r="AE211" s="326">
        <f>'Basis-Tabelle-Samen'!W207</f>
        <v>65319</v>
      </c>
      <c r="AF211" s="323">
        <f>'Basis-Tabelle-Samen'!X207</f>
        <v>4055473653198</v>
      </c>
      <c r="AG211" s="324">
        <f>'Basis-Tabelle-Samen'!Y207</f>
        <v>2.95</v>
      </c>
      <c r="AH211" s="326">
        <f>IF(AE211&lt;1,"",'3'!$Y$15)</f>
        <v>8</v>
      </c>
      <c r="AI211" s="327">
        <f>IF(AE211&lt;1,"",'3'!$Z$11)</f>
        <v>64</v>
      </c>
      <c r="AJ211" s="315"/>
      <c r="AK211" s="316" t="str">
        <f>IF(G211&lt;1,"",
IF($C$1="Bulgarisch - BG",HYPERLINK(CONCATENATE("https://www.saflax.de/0-WVK-Retail/Bilder-Pictures/SAFLAX-",'Basis-Tabelle-Samen'!C207,"-",'Basis-Tabelle-Samen'!J207,"-seed-package-front-cr-bulgarian.jpg")),
IF($C$1="Dänisch - DK",HYPERLINK(CONCATENATE("https://www.saflax.de/0-WVK-Retail/Bilder-Pictures/SAFLAX-",'Basis-Tabelle-Samen'!C207,"-",'Basis-Tabelle-Samen'!J207,"-seed-package-front-cr-danish.jpg")),
IF($C$1="Deutsch - DE",HYPERLINK(CONCATENATE("https://www.saflax.de/0-WVK-Retail/Bilder-Pictures/SAFLAX-",'Basis-Tabelle-Samen'!C207,"-",'Basis-Tabelle-Samen'!J207,"-seed-package-front-cr-german.jpg")),
IF($C$1="Englisch - UK",HYPERLINK(CONCATENATE("https://www.saflax.de/0-WVK-Retail/Bilder-Pictures/SAFLAX-",'Basis-Tabelle-Samen'!C207,"-",'Basis-Tabelle-Samen'!J207,"-seed-package-front-cr-english.jpg")),
IF($C$1="Estnisch - EE",HYPERLINK(CONCATENATE("https://www.saflax.de/0-WVK-Retail/Bilder-Pictures/SAFLAX-",'Basis-Tabelle-Samen'!C207,"-",'Basis-Tabelle-Samen'!J207,"-seed-package-front-cr-estonian.jpg")),
IF($C$1="Finnisch - FI",HYPERLINK(CONCATENATE("https://www.saflax.de/0-WVK-Retail/Bilder-Pictures/SAFLAX-",'Basis-Tabelle-Samen'!C207,"-",'Basis-Tabelle-Samen'!J207,"-seed-package-front-cr-finnish.jpg")),
IF($C$1="Französisch - FR",HYPERLINK(CONCATENATE("https://www.saflax.de/0-WVK-Retail/Bilder-Pictures/SAFLAX-",'Basis-Tabelle-Samen'!C207,"-",'Basis-Tabelle-Samen'!J207,"-seed-package-front-cr-french.jpg")),
IF($C$1="Griechisch - GR",HYPERLINK(CONCATENATE("https://www.saflax.de/0-WVK-Retail/Bilder-Pictures/SAFLAX-",'Basis-Tabelle-Samen'!C207,"-",'Basis-Tabelle-Samen'!J207,"-seed-package-front-cr-greek.jpg")),
IF($C$1="Irisch - IE",HYPERLINK(CONCATENATE("https://www.saflax.de/0-WVK-Retail/Bilder-Pictures/SAFLAX-",'Basis-Tabelle-Samen'!C207,"-",'Basis-Tabelle-Samen'!J207,"-seed-package-front-cr-irish.jpg")),
IF($C$1="Isländisch - IS",HYPERLINK(CONCATENATE("https://www.saflax.de/0-WVK-Retail/Bilder-Pictures/SAFLAX-",'Basis-Tabelle-Samen'!C207,"-",'Basis-Tabelle-Samen'!J207,"-seed-package-front-cr-icelandic.jpg")),
IF($C$1="Italienisch - IT",HYPERLINK(CONCATENATE("https://www.saflax.de/0-WVK-Retail/Bilder-Pictures/SAFLAX-",'Basis-Tabelle-Samen'!C207,"-",'Basis-Tabelle-Samen'!J207,"-seed-package-front-cr-italian.jpg")),
IF($C$1="Japanisch - JP",HYPERLINK(CONCATENATE("https://www.saflax.de/0-WVK-Retail/Bilder-Pictures/SAFLAX-",'Basis-Tabelle-Samen'!C207,"-",'Basis-Tabelle-Samen'!J207,"-seed-package-front-cr-japanese.jpg")),
IF($C$1="Kroatisch - HR",HYPERLINK(CONCATENATE("https://www.saflax.de/0-WVK-Retail/Bilder-Pictures/SAFLAX-",'Basis-Tabelle-Samen'!C207,"-",'Basis-Tabelle-Samen'!J207,"-seed-package-front-cr-croatian.jpg")),
IF($C$1="Lettisch - LV",HYPERLINK(CONCATENATE("https://www.saflax.de/0-WVK-Retail/Bilder-Pictures/SAFLAX-",'Basis-Tabelle-Samen'!C207,"-",'Basis-Tabelle-Samen'!J207,"-seed-package-front-cr-latvian.jpg")),
IF($C$1="Litauisch - LT",HYPERLINK(CONCATENATE("https://www.saflax.de/0-WVK-Retail/Bilder-Pictures/SAFLAX-",'Basis-Tabelle-Samen'!C207,"-",'Basis-Tabelle-Samen'!J207,"-seed-package-front-cr-lithuanian.jpg")),
IF($C$1="Maltesisch - MT",HYPERLINK(CONCATENATE("https://www.saflax.de/0-WVK-Retail/Bilder-Pictures/SAFLAX-",'Basis-Tabelle-Samen'!C207,"-",'Basis-Tabelle-Samen'!J207,"-seed-package-front-cr-maltese.jpg")),
IF($C$1="Niederländisch - NL",HYPERLINK(CONCATENATE("https://www.saflax.de/0-WVK-Retail/Bilder-Pictures/SAFLAX-",'Basis-Tabelle-Samen'!C207,"-",'Basis-Tabelle-Samen'!J207,"-seed-package-front-cr-dutch.jpg")),
IF($C$1="Norwegisch - NO",HYPERLINK(CONCATENATE("https://www.saflax.de/0-WVK-Retail/Bilder-Pictures/SAFLAX-",'Basis-Tabelle-Samen'!C207,"-",'Basis-Tabelle-Samen'!J207,"-seed-package-front-cr-nowegian.jpg")),
IF($C$1="Polnisch - PL",HYPERLINK(CONCATENATE("https://www.saflax.de/0-WVK-Retail/Bilder-Pictures/SAFLAX-",'Basis-Tabelle-Samen'!C207,"-",'Basis-Tabelle-Samen'!J207,"-seed-package-front-cr-polish.jpg")),
IF($C$1="Portugiesisch - PT",HYPERLINK(CONCATENATE("https://www.saflax.de/0-WVK-Retail/Bilder-Pictures/SAFLAX-",'Basis-Tabelle-Samen'!C207,"-",'Basis-Tabelle-Samen'!J207,"-seed-package-front-cr-portuguese.jpg")),
IF($C$1="Rumänisch - RO",HYPERLINK(CONCATENATE("https://www.saflax.de/0-WVK-Retail/Bilder-Pictures/SAFLAX-",'Basis-Tabelle-Samen'!C207,"-",'Basis-Tabelle-Samen'!J207,"-seed-package-front-cr-romanian.jpg")),
IF($C$1="Schwedisch - SE",HYPERLINK(CONCATENATE("https://www.saflax.de/0-WVK-Retail/Bilder-Pictures/SAFLAX-",'Basis-Tabelle-Samen'!C207,"-",'Basis-Tabelle-Samen'!J207,"-seed-package-front-cr-swedish.jpg")),
IF($C$1="Slowakisch - SK",HYPERLINK(CONCATENATE("https://www.saflax.de/0-WVK-Retail/Bilder-Pictures/SAFLAX-",'Basis-Tabelle-Samen'!C207,"-",'Basis-Tabelle-Samen'!J207,"-seed-package-front-cr-slovak.jpg")),
IF($C$1="Slowenisch - SI",HYPERLINK(CONCATENATE("https://www.saflax.de/0-WVK-Retail/Bilder-Pictures/SAFLAX-",'Basis-Tabelle-Samen'!C207,"-",'Basis-Tabelle-Samen'!J207,"-seed-package-front-cr-slovenian.jpg")),
IF($C$1="Spanisch - ES",HYPERLINK(CONCATENATE("https://www.saflax.de/0-WVK-Retail/Bilder-Pictures/SAFLAX-",'Basis-Tabelle-Samen'!C207,"-",'Basis-Tabelle-Samen'!J207,"-seed-package-front-cr-spanish.jpg")),
IF($C$1="Tschechisch - CZ",HYPERLINK(CONCATENATE("https://www.saflax.de/0-WVK-Retail/Bilder-Pictures/SAFLAX-",'Basis-Tabelle-Samen'!C207,"-",'Basis-Tabelle-Samen'!J207,"-seed-package-front-cr-czech.jpg")),
IF($C$1="Türkisch - TR",HYPERLINK(CONCATENATE("https://www.saflax.de/0-WVK-Retail/Bilder-Pictures/SAFLAX-",'Basis-Tabelle-Samen'!C207,"-",'Basis-Tabelle-Samen'!J207,"-seed-package-front-cr-turkish.jpg")),
IF($C$1="Ungarisch - HU",HYPERLINK(CONCATENATE("https://www.saflax.de/0-WVK-Retail/Bilder-Pictures/SAFLAX-",'Basis-Tabelle-Samen'!C207,"-",'Basis-Tabelle-Samen'!J207,"-seed-package-front-cr-hungarian.jpg")),
" ACHTUNG")))))))))))))))))))))))))))))</f>
        <v>https://www.saflax.de/0-WVK-Retail/Bilder-Pictures/SAFLAX-15319-rosmarinus-officinalis-seed-package-front-cr-english.jpg</v>
      </c>
      <c r="AL211" s="330" t="str">
        <f>IF(G211&lt;1,"",
IF($C$1="Bulgarisch - BG",HYPERLINK(CONCATENATE("https://www.saflax.de/0-WVK-Retail/Bilder-Pictures/SAFLAX-",'Basis-Tabelle-Samen'!C207,"-",'Basis-Tabelle-Samen'!J207,"-seed-package-back-cr-bulgarian.jpg")),
IF($C$1="Dänisch - DK",HYPERLINK(CONCATENATE("https://www.saflax.de/0-WVK-Retail/Bilder-Pictures/SAFLAX-",'Basis-Tabelle-Samen'!C207,"-",'Basis-Tabelle-Samen'!J207,"-seed-package-back-cr-danish.jpg")),
IF($C$1="Deutsch - DE",HYPERLINK(CONCATENATE("https://www.saflax.de/0-WVK-Retail/Bilder-Pictures/SAFLAX-",'Basis-Tabelle-Samen'!C207,"-",'Basis-Tabelle-Samen'!J207,"-seed-package-back-cr-german.jpg")),
IF($C$1="Englisch - UK",HYPERLINK(CONCATENATE("https://www.saflax.de/0-WVK-Retail/Bilder-Pictures/SAFLAX-",'Basis-Tabelle-Samen'!C207,"-",'Basis-Tabelle-Samen'!J207,"-seed-package-back-cr-english.jpg")),
IF($C$1="Estnisch - EE",HYPERLINK(CONCATENATE("https://www.saflax.de/0-WVK-Retail/Bilder-Pictures/SAFLAX-",'Basis-Tabelle-Samen'!C207,"-",'Basis-Tabelle-Samen'!J207,"-seed-package-back-cr-estonian.jpg")),
IF($C$1="Finnisch - FI",HYPERLINK(CONCATENATE("https://www.saflax.de/0-WVK-Retail/Bilder-Pictures/SAFLAX-",'Basis-Tabelle-Samen'!C207,"-",'Basis-Tabelle-Samen'!J207,"-seed-package-back-cr-finnish.jpg")),
IF($C$1="Französisch - FR",HYPERLINK(CONCATENATE("https://www.saflax.de/0-WVK-Retail/Bilder-Pictures/SAFLAX-",'Basis-Tabelle-Samen'!C207,"-",'Basis-Tabelle-Samen'!J207,"-seed-package-back-cr-french.jpg")),
IF($C$1="Griechisch - GR",HYPERLINK(CONCATENATE("https://www.saflax.de/0-WVK-Retail/Bilder-Pictures/SAFLAX-",'Basis-Tabelle-Samen'!C207,"-",'Basis-Tabelle-Samen'!J207,"-seed-package-back-cr-greek.jpg")),
IF($C$1="Irisch - IE",HYPERLINK(CONCATENATE("https://www.saflax.de/0-WVK-Retail/Bilder-Pictures/SAFLAX-",'Basis-Tabelle-Samen'!C207,"-",'Basis-Tabelle-Samen'!J207,"-seed-package-back-cr-irish.jpg")),
IF($C$1="Isländisch - IS",HYPERLINK(CONCATENATE("https://www.saflax.de/0-WVK-Retail/Bilder-Pictures/SAFLAX-",'Basis-Tabelle-Samen'!C207,"-",'Basis-Tabelle-Samen'!J207,"-seed-package-back-cr-icelandic.jpg")),
IF($C$1="Italienisch - IT",HYPERLINK(CONCATENATE("https://www.saflax.de/0-WVK-Retail/Bilder-Pictures/SAFLAX-",'Basis-Tabelle-Samen'!C207,"-",'Basis-Tabelle-Samen'!J207,"-seed-package-back-cr-italian.jpg")),
IF($C$1="Japanisch - JP",HYPERLINK(CONCATENATE("https://www.saflax.de/0-WVK-Retail/Bilder-Pictures/SAFLAX-",'Basis-Tabelle-Samen'!C207,"-",'Basis-Tabelle-Samen'!J207,"-seed-package-back-cr-japanese.jpg")),
IF($C$1="Kroatisch - HR",HYPERLINK(CONCATENATE("https://www.saflax.de/0-WVK-Retail/Bilder-Pictures/SAFLAX-",'Basis-Tabelle-Samen'!C207,"-",'Basis-Tabelle-Samen'!J207,"-seed-package-back-cr-croatian.jpg")),
IF($C$1="Lettisch - LV",HYPERLINK(CONCATENATE("https://www.saflax.de/0-WVK-Retail/Bilder-Pictures/SAFLAX-",'Basis-Tabelle-Samen'!C207,"-",'Basis-Tabelle-Samen'!J207,"-seed-package-back-cr-latvian.jpg")),
IF($C$1="Litauisch - LT",HYPERLINK(CONCATENATE("https://www.saflax.de/0-WVK-Retail/Bilder-Pictures/SAFLAX-",'Basis-Tabelle-Samen'!C207,"-",'Basis-Tabelle-Samen'!J207,"-seed-package-back-cr-lithuanian.jpg")),
IF($C$1="Maltesisch - MT",HYPERLINK(CONCATENATE("https://www.saflax.de/0-WVK-Retail/Bilder-Pictures/SAFLAX-",'Basis-Tabelle-Samen'!C207,"-",'Basis-Tabelle-Samen'!J207,"-seed-package-back-cr-maltese.jpg")),
IF($C$1="Niederländisch - NL",HYPERLINK(CONCATENATE("https://www.saflax.de/0-WVK-Retail/Bilder-Pictures/SAFLAX-",'Basis-Tabelle-Samen'!C207,"-",'Basis-Tabelle-Samen'!J207,"-seed-package-back-cr-dutch.jpg")),
IF($C$1="Norwegisch - NO",HYPERLINK(CONCATENATE("https://www.saflax.de/0-WVK-Retail/Bilder-Pictures/SAFLAX-",'Basis-Tabelle-Samen'!C207,"-",'Basis-Tabelle-Samen'!J207,"-seed-package-back-cr-nowegian.jpg")),
IF($C$1="Polnisch - PL",HYPERLINK(CONCATENATE("https://www.saflax.de/0-WVK-Retail/Bilder-Pictures/SAFLAX-",'Basis-Tabelle-Samen'!C207,"-",'Basis-Tabelle-Samen'!J207,"-seed-package-back-cr-polish.jpg")),
IF($C$1="Portugiesisch - PT",HYPERLINK(CONCATENATE("https://www.saflax.de/0-WVK-Retail/Bilder-Pictures/SAFLAX-",'Basis-Tabelle-Samen'!C207,"-",'Basis-Tabelle-Samen'!J207,"-seed-package-back-cr-portuguese.jpg")),
IF($C$1="Rumänisch - RO",HYPERLINK(CONCATENATE("https://www.saflax.de/0-WVK-Retail/Bilder-Pictures/SAFLAX-",'Basis-Tabelle-Samen'!C207,"-",'Basis-Tabelle-Samen'!J207,"-seed-package-back-cr-romanian.jpg")),
IF($C$1="Schwedisch - SE",HYPERLINK(CONCATENATE("https://www.saflax.de/0-WVK-Retail/Bilder-Pictures/SAFLAX-",'Basis-Tabelle-Samen'!C207,"-",'Basis-Tabelle-Samen'!J207,"-seed-package-back-cr-swedish.jpg")),
IF($C$1="Slowakisch - SK",HYPERLINK(CONCATENATE("https://www.saflax.de/0-WVK-Retail/Bilder-Pictures/SAFLAX-",'Basis-Tabelle-Samen'!C207,"-",'Basis-Tabelle-Samen'!J207,"-seed-package-back-cr-slovak.jpg")),
IF($C$1="Slowenisch - SI",HYPERLINK(CONCATENATE("https://www.saflax.de/0-WVK-Retail/Bilder-Pictures/SAFLAX-",'Basis-Tabelle-Samen'!C207,"-",'Basis-Tabelle-Samen'!J207,"-seed-package-back-cr-slovenian.jpg")),
IF($C$1="Spanisch - ES",HYPERLINK(CONCATENATE("https://www.saflax.de/0-WVK-Retail/Bilder-Pictures/SAFLAX-",'Basis-Tabelle-Samen'!C207,"-",'Basis-Tabelle-Samen'!J207,"-seed-package-back-cr-spanish.jpg")),
IF($C$1="Tschechisch - CZ",HYPERLINK(CONCATENATE("https://www.saflax.de/0-WVK-Retail/Bilder-Pictures/SAFLAX-",'Basis-Tabelle-Samen'!C207,"-",'Basis-Tabelle-Samen'!J207,"-seed-package-back-cr-czech.jpg")),
IF($C$1="Türkisch - TR",HYPERLINK(CONCATENATE("https://www.saflax.de/0-WVK-Retail/Bilder-Pictures/SAFLAX-",'Basis-Tabelle-Samen'!C207,"-",'Basis-Tabelle-Samen'!J207,"-seed-package-back-cr-turkish.jpg")),
IF($C$1="Ungarisch - HU",HYPERLINK(CONCATENATE("https://www.saflax.de/0-WVK-Retail/Bilder-Pictures/SAFLAX-",'Basis-Tabelle-Samen'!C207,"-",'Basis-Tabelle-Samen'!J207,"-seed-package-back-cr-hungarian.jpg")),
" ACHTUNG")))))))))))))))))))))))))))))</f>
        <v>https://www.saflax.de/0-WVK-Retail/Bilder-Pictures/SAFLAX-15319-rosmarinus-officinalis-seed-package-back-cr-english.jpg</v>
      </c>
      <c r="AM211" s="330" t="str">
        <f>IF(H211&lt;1,"",
IF($C$1="Bulgarisch - BG",HYPERLINK(CONCATENATE("https://www.saflax.de/0-WVK-Retail/Bilder-Pictures/SAFLAX-",'Basis-Tabelle-Samen'!K207,"-",'Basis-Tabelle-Samen'!J207,"-garden-to-go-mini-bulgarian.jpg")),
IF($C$1="Dänisch - DK",HYPERLINK(CONCATENATE("https://www.saflax.de/0-WVK-Retail/Bilder-Pictures/SAFLAX-",'Basis-Tabelle-Samen'!K207,"-",'Basis-Tabelle-Samen'!J207,"-garden-to-go-mini-danish.jpg")),
IF($C$1="Deutsch - DE",HYPERLINK(CONCATENATE("https://www.saflax.de/0-WVK-Retail/Bilder-Pictures/SAFLAX-",'Basis-Tabelle-Samen'!K207,"-",'Basis-Tabelle-Samen'!J207,"-garden-to-go-mini-german.jpg")),
IF($C$1="Englisch - UK",HYPERLINK(CONCATENATE("https://www.saflax.de/0-WVK-Retail/Bilder-Pictures/SAFLAX-",'Basis-Tabelle-Samen'!K207,"-",'Basis-Tabelle-Samen'!J207,"-garden-to-go-mini-english.jpg")),
IF($C$1="Estnisch - EE",HYPERLINK(CONCATENATE("https://www.saflax.de/0-WVK-Retail/Bilder-Pictures/SAFLAX-",'Basis-Tabelle-Samen'!K207,"-",'Basis-Tabelle-Samen'!J207,"-garden-to-go-mini-estonian.jpg")),
IF($C$1="Finnisch - FI",HYPERLINK(CONCATENATE("https://www.saflax.de/0-WVK-Retail/Bilder-Pictures/SAFLAX-",'Basis-Tabelle-Samen'!K207,"-",'Basis-Tabelle-Samen'!J207,"-garden-to-go-mini-finnish.jpg")),
IF($C$1="Französisch - FR",HYPERLINK(CONCATENATE("https://www.saflax.de/0-WVK-Retail/Bilder-Pictures/SAFLAX-",'Basis-Tabelle-Samen'!K207,"-",'Basis-Tabelle-Samen'!J207,"-garden-to-go-mini-french.jpg")),
IF($C$1="Griechisch - GR",HYPERLINK(CONCATENATE("https://www.saflax.de/0-WVK-Retail/Bilder-Pictures/SAFLAX-",'Basis-Tabelle-Samen'!K207,"-",'Basis-Tabelle-Samen'!J207,"-garden-to-go-mini-greek.jpg")),
IF($C$1="Irisch - IE",HYPERLINK(CONCATENATE("https://www.saflax.de/0-WVK-Retail/Bilder-Pictures/SAFLAX-",'Basis-Tabelle-Samen'!K207,"-",'Basis-Tabelle-Samen'!J207,"-garden-to-go-mini-irish.jpg")),
IF($C$1="Isländisch - IS",HYPERLINK(CONCATENATE("https://www.saflax.de/0-WVK-Retail/Bilder-Pictures/SAFLAX-",'Basis-Tabelle-Samen'!K207,"-",'Basis-Tabelle-Samen'!J207,"-garden-to-go-mini-icelandic.jpg")),
IF($C$1="Italienisch - IT",HYPERLINK(CONCATENATE("https://www.saflax.de/0-WVK-Retail/Bilder-Pictures/SAFLAX-",'Basis-Tabelle-Samen'!K207,"-",'Basis-Tabelle-Samen'!J207,"-garden-to-go-mini-italian.jpg")),
IF($C$1="Japanisch - JP",HYPERLINK(CONCATENATE("https://www.saflax.de/0-WVK-Retail/Bilder-Pictures/SAFLAX-",'Basis-Tabelle-Samen'!K207,"-",'Basis-Tabelle-Samen'!J207,"-garden-to-go-mini-japanese.jpg")),
IF($C$1="Kroatisch - HR",HYPERLINK(CONCATENATE("https://www.saflax.de/0-WVK-Retail/Bilder-Pictures/SAFLAX-",'Basis-Tabelle-Samen'!K207,"-",'Basis-Tabelle-Samen'!J207,"-garden-to-go-mini-croatian.jpg")),
IF($C$1="Lettisch - LV",HYPERLINK(CONCATENATE("https://www.saflax.de/0-WVK-Retail/Bilder-Pictures/SAFLAX-",'Basis-Tabelle-Samen'!K207,"-",'Basis-Tabelle-Samen'!J207,"-garden-to-go-mini-latvian.jpg")),
IF($C$1="Litauisch - LT",HYPERLINK(CONCATENATE("https://www.saflax.de/0-WVK-Retail/Bilder-Pictures/SAFLAX-",'Basis-Tabelle-Samen'!K207,"-",'Basis-Tabelle-Samen'!J207,"-garden-to-go-mini-lithuanian.jpg")),
IF($C$1="Maltesisch - MT",HYPERLINK(CONCATENATE("https://www.saflax.de/0-WVK-Retail/Bilder-Pictures/SAFLAX-",'Basis-Tabelle-Samen'!K207,"-",'Basis-Tabelle-Samen'!J207,"-garden-to-go-mini-maltese.jpg")),
IF($C$1="Niederländisch - NL",HYPERLINK(CONCATENATE("https://www.saflax.de/0-WVK-Retail/Bilder-Pictures/SAFLAX-",'Basis-Tabelle-Samen'!K207,"-",'Basis-Tabelle-Samen'!J207,"-garden-to-go-mini-dutch.jpg")),
IF($C$1="Norwegisch - NO",HYPERLINK(CONCATENATE("https://www.saflax.de/0-WVK-Retail/Bilder-Pictures/SAFLAX-",'Basis-Tabelle-Samen'!K207,"-",'Basis-Tabelle-Samen'!J207,"-garden-to-go-mini-nowegian.jpg")),
IF($C$1="Polnisch - PL",HYPERLINK(CONCATENATE("https://www.saflax.de/0-WVK-Retail/Bilder-Pictures/SAFLAX-",'Basis-Tabelle-Samen'!K207,"-",'Basis-Tabelle-Samen'!J207,"-garden-to-go-mini-polish.jpg")),
IF($C$1="Portugiesisch - PT",HYPERLINK(CONCATENATE("https://www.saflax.de/0-WVK-Retail/Bilder-Pictures/SAFLAX-",'Basis-Tabelle-Samen'!K207,"-",'Basis-Tabelle-Samen'!J207,"-garden-to-go-mini-portuguese.jpg")),
IF($C$1="Rumänisch - RO",HYPERLINK(CONCATENATE("https://www.saflax.de/0-WVK-Retail/Bilder-Pictures/SAFLAX-",'Basis-Tabelle-Samen'!K207,"-",'Basis-Tabelle-Samen'!J207,"-garden-to-go-mini-romanian.jpg")),
IF($C$1="Schwedisch - SE",HYPERLINK(CONCATENATE("https://www.saflax.de/0-WVK-Retail/Bilder-Pictures/SAFLAX-",'Basis-Tabelle-Samen'!K207,"-",'Basis-Tabelle-Samen'!J207,"-garden-to-go-mini-swedish.jpg")),
IF($C$1="Slowakisch - SK",HYPERLINK(CONCATENATE("https://www.saflax.de/0-WVK-Retail/Bilder-Pictures/SAFLAX-",'Basis-Tabelle-Samen'!K207,"-",'Basis-Tabelle-Samen'!J207,"-garden-to-go-mini-slovak.jpg")),
IF($C$1="Slowenisch - SI",HYPERLINK(CONCATENATE("https://www.saflax.de/0-WVK-Retail/Bilder-Pictures/SAFLAX-",'Basis-Tabelle-Samen'!K207,"-",'Basis-Tabelle-Samen'!J207,"-garden-to-go-mini-slovenian.jpg")),
IF($C$1="Spanisch - ES",HYPERLINK(CONCATENATE("https://www.saflax.de/0-WVK-Retail/Bilder-Pictures/SAFLAX-",'Basis-Tabelle-Samen'!K207,"-",'Basis-Tabelle-Samen'!J207,"-garden-to-go-mini-spanish.jpg")),
IF($C$1="Tschechisch - CZ",HYPERLINK(CONCATENATE("https://www.saflax.de/0-WVK-Retail/Bilder-Pictures/SAFLAX-",'Basis-Tabelle-Samen'!K207,"-",'Basis-Tabelle-Samen'!J207,"-garden-to-go-mini-czech.jpg")),
IF($C$1="Türkisch - TR",HYPERLINK(CONCATENATE("https://www.saflax.de/0-WVK-Retail/Bilder-Pictures/SAFLAX-",'Basis-Tabelle-Samen'!K207,"-",'Basis-Tabelle-Samen'!J207,"-garden-to-go-mini-turkish.jpg")),
IF($C$1="Ungarisch - HU",HYPERLINK(CONCATENATE("https://www.saflax.de/0-WVK-Retail/Bilder-Pictures/SAFLAX-",'Basis-Tabelle-Samen'!K207,"-",'Basis-Tabelle-Samen'!J207,"-garden-to-go-mini-hungarian.jpg")),
" ACHTUNG")))))))))))))))))))))))))))))</f>
        <v>https://www.saflax.de/0-WVK-Retail/Bilder-Pictures/SAFLAX-75319-rosmarinus-officinalis-garden-to-go-mini-english.jpg</v>
      </c>
      <c r="AN211" s="330" t="str">
        <f>IF(I211&lt;1,"",
IF($C$1="Bulgarisch - BG",HYPERLINK(CONCATENATE("https://www.saflax.de/0-WVK-Retail/Bilder-Pictures/SAFLAX-",'Basis-Tabelle-Samen'!N207,"-",'Basis-Tabelle-Samen'!J207,"-garden-to-go-lite-bulgarian.jpg")),
IF($C$1="Dänisch - DK",HYPERLINK(CONCATENATE("https://www.saflax.de/0-WVK-Retail/Bilder-Pictures/SAFLAX-",'Basis-Tabelle-Samen'!N207,"-",'Basis-Tabelle-Samen'!J207,"-garden-to-go-lite-danish.jpg")),
IF($C$1="Deutsch - DE",HYPERLINK(CONCATENATE("https://www.saflax.de/0-WVK-Retail/Bilder-Pictures/SAFLAX-",'Basis-Tabelle-Samen'!N207,"-",'Basis-Tabelle-Samen'!J207,"-garden-to-go-lite-german.jpg")),
IF($C$1="Englisch - UK",HYPERLINK(CONCATENATE("https://www.saflax.de/0-WVK-Retail/Bilder-Pictures/SAFLAX-",'Basis-Tabelle-Samen'!N207,"-",'Basis-Tabelle-Samen'!J207,"-garden-to-go-lite-english.jpg")),
IF($C$1="Estnisch - EE",HYPERLINK(CONCATENATE("https://www.saflax.de/0-WVK-Retail/Bilder-Pictures/SAFLAX-",'Basis-Tabelle-Samen'!N207,"-",'Basis-Tabelle-Samen'!J207,"-garden-to-go-lite-estonian.jpg")),
IF($C$1="Finnisch - FI",HYPERLINK(CONCATENATE("https://www.saflax.de/0-WVK-Retail/Bilder-Pictures/SAFLAX-",'Basis-Tabelle-Samen'!N207,"-",'Basis-Tabelle-Samen'!J207,"-garden-to-go-lite-finnish.jpg")),
IF($C$1="Französisch - FR",HYPERLINK(CONCATENATE("https://www.saflax.de/0-WVK-Retail/Bilder-Pictures/SAFLAX-",'Basis-Tabelle-Samen'!N207,"-",'Basis-Tabelle-Samen'!J207,"-garden-to-go-lite-french.jpg")),
IF($C$1="Griechisch - GR",HYPERLINK(CONCATENATE("https://www.saflax.de/0-WVK-Retail/Bilder-Pictures/SAFLAX-",'Basis-Tabelle-Samen'!N207,"-",'Basis-Tabelle-Samen'!J207,"-garden-to-go-lite-greek.jpg")),
IF($C$1="Irisch - IE",HYPERLINK(CONCATENATE("https://www.saflax.de/0-WVK-Retail/Bilder-Pictures/SAFLAX-",'Basis-Tabelle-Samen'!N207,"-",'Basis-Tabelle-Samen'!J207,"-garden-to-go-lite-irish.jpg")),
IF($C$1="Isländisch - IS",HYPERLINK(CONCATENATE("https://www.saflax.de/0-WVK-Retail/Bilder-Pictures/SAFLAX-",'Basis-Tabelle-Samen'!N207,"-",'Basis-Tabelle-Samen'!J207,"-garden-to-go-lite-icelandic.jpg")),
IF($C$1="Italienisch - IT",HYPERLINK(CONCATENATE("https://www.saflax.de/0-WVK-Retail/Bilder-Pictures/SAFLAX-",'Basis-Tabelle-Samen'!N207,"-",'Basis-Tabelle-Samen'!J207,"-garden-to-go-lite-italian.jpg")),
IF($C$1="Japanisch - JP",HYPERLINK(CONCATENATE("https://www.saflax.de/0-WVK-Retail/Bilder-Pictures/SAFLAX-",'Basis-Tabelle-Samen'!N207,"-",'Basis-Tabelle-Samen'!J207,"-garden-to-go-lite-japanese.jpg")),
IF($C$1="Kroatisch - HR",HYPERLINK(CONCATENATE("https://www.saflax.de/0-WVK-Retail/Bilder-Pictures/SAFLAX-",'Basis-Tabelle-Samen'!N207,"-",'Basis-Tabelle-Samen'!J207,"-garden-to-go-lite-croatian.jpg")),
IF($C$1="Lettisch - LV",HYPERLINK(CONCATENATE("https://www.saflax.de/0-WVK-Retail/Bilder-Pictures/SAFLAX-",'Basis-Tabelle-Samen'!N207,"-",'Basis-Tabelle-Samen'!J207,"-garden-to-go-lite-latvian.jpg")),
IF($C$1="Litauisch - LT",HYPERLINK(CONCATENATE("https://www.saflax.de/0-WVK-Retail/Bilder-Pictures/SAFLAX-",'Basis-Tabelle-Samen'!N207,"-",'Basis-Tabelle-Samen'!J207,"-garden-to-go-lite-lithuanian.jpg")),
IF($C$1="Maltesisch - MT",HYPERLINK(CONCATENATE("https://www.saflax.de/0-WVK-Retail/Bilder-Pictures/SAFLAX-",'Basis-Tabelle-Samen'!N207,"-",'Basis-Tabelle-Samen'!J207,"-garden-to-go-lite-maltese.jpg")),
IF($C$1="Niederländisch - NL",HYPERLINK(CONCATENATE("https://www.saflax.de/0-WVK-Retail/Bilder-Pictures/SAFLAX-",'Basis-Tabelle-Samen'!N207,"-",'Basis-Tabelle-Samen'!J207,"-garden-to-go-lite-dutch.jpg")),
IF($C$1="Norwegisch - NO",HYPERLINK(CONCATENATE("https://www.saflax.de/0-WVK-Retail/Bilder-Pictures/SAFLAX-",'Basis-Tabelle-Samen'!N207,"-",'Basis-Tabelle-Samen'!J207,"-garden-to-go-lite-nowegian.jpg")),
IF($C$1="Polnisch - PL",HYPERLINK(CONCATENATE("https://www.saflax.de/0-WVK-Retail/Bilder-Pictures/SAFLAX-",'Basis-Tabelle-Samen'!N207,"-",'Basis-Tabelle-Samen'!J207,"-garden-to-go-lite-polish.jpg")),
IF($C$1="Portugiesisch - PT",HYPERLINK(CONCATENATE("https://www.saflax.de/0-WVK-Retail/Bilder-Pictures/SAFLAX-",'Basis-Tabelle-Samen'!N207,"-",'Basis-Tabelle-Samen'!J207,"-garden-to-go-lite-portuguese.jpg")),
IF($C$1="Rumänisch - RO",HYPERLINK(CONCATENATE("https://www.saflax.de/0-WVK-Retail/Bilder-Pictures/SAFLAX-",'Basis-Tabelle-Samen'!N207,"-",'Basis-Tabelle-Samen'!J207,"-garden-to-go-lite-romanian.jpg")),
IF($C$1="Schwedisch - SE",HYPERLINK(CONCATENATE("https://www.saflax.de/0-WVK-Retail/Bilder-Pictures/SAFLAX-",'Basis-Tabelle-Samen'!N207,"-",'Basis-Tabelle-Samen'!J207,"-garden-to-go-lite-swedish.jpg")),
IF($C$1="Slowakisch - SK",HYPERLINK(CONCATENATE("https://www.saflax.de/0-WVK-Retail/Bilder-Pictures/SAFLAX-",'Basis-Tabelle-Samen'!N207,"-",'Basis-Tabelle-Samen'!J207,"-garden-to-go-lite-slovak.jpg")),
IF($C$1="Slowenisch - SI",HYPERLINK(CONCATENATE("https://www.saflax.de/0-WVK-Retail/Bilder-Pictures/SAFLAX-",'Basis-Tabelle-Samen'!N207,"-",'Basis-Tabelle-Samen'!J207,"-garden-to-go-lite-slovenian.jpg")),
IF($C$1="Spanisch - ES",HYPERLINK(CONCATENATE("https://www.saflax.de/0-WVK-Retail/Bilder-Pictures/SAFLAX-",'Basis-Tabelle-Samen'!N207,"-",'Basis-Tabelle-Samen'!J207,"-garden-to-go-lite-spanish.jpg")),
IF($C$1="Tschechisch - CZ",HYPERLINK(CONCATENATE("https://www.saflax.de/0-WVK-Retail/Bilder-Pictures/SAFLAX-",'Basis-Tabelle-Samen'!N207,"-",'Basis-Tabelle-Samen'!J207,"-garden-to-go-lite-czech.jpg")),
IF($C$1="Türkisch - TR",HYPERLINK(CONCATENATE("https://www.saflax.de/0-WVK-Retail/Bilder-Pictures/SAFLAX-",'Basis-Tabelle-Samen'!N207,"-",'Basis-Tabelle-Samen'!J207,"-garden-to-go-lite-turkish.jpg")),
IF($C$1="Ungarisch - HU",HYPERLINK(CONCATENATE("https://www.saflax.de/0-WVK-Retail/Bilder-Pictures/SAFLAX-",'Basis-Tabelle-Samen'!N207,"-",'Basis-Tabelle-Samen'!J207,"-garden-to-go-lite-hungarian.jpg")),
" ACHTUNG")))))))))))))))))))))))))))))</f>
        <v>https://www.saflax.de/0-WVK-Retail/Bilder-Pictures/SAFLAX-85319-rosmarinus-officinalis-garden-to-go-lite-english.jpg</v>
      </c>
      <c r="AO211" s="330" t="str">
        <f>IF(J211&lt;1,"",
IF($C$1="Bulgarisch - BG",HYPERLINK(CONCATENATE("https://www.saflax.de/0-WVK-Retail/Bilder-Pictures/SAFLAX-",'Basis-Tabelle-Samen'!Q207,"-",'Basis-Tabelle-Samen'!J207,"-garden-to-go-bulgarian.jpg")),
IF($C$1="Dänisch - DK",HYPERLINK(CONCATENATE("https://www.saflax.de/0-WVK-Retail/Bilder-Pictures/SAFLAX-",'Basis-Tabelle-Samen'!Q207,"-",'Basis-Tabelle-Samen'!J207,"-garden-to-go-danish.jpg")),
IF($C$1="Deutsch - DE",HYPERLINK(CONCATENATE("https://www.saflax.de/0-WVK-Retail/Bilder-Pictures/SAFLAX-",'Basis-Tabelle-Samen'!Q207,"-",'Basis-Tabelle-Samen'!J207,"-garden-to-go-german.jpg")),
IF($C$1="Englisch - UK",HYPERLINK(CONCATENATE("https://www.saflax.de/0-WVK-Retail/Bilder-Pictures/SAFLAX-",'Basis-Tabelle-Samen'!Q207,"-",'Basis-Tabelle-Samen'!J207,"-garden-to-go-english.jpg")),
IF($C$1="Estnisch - EE",HYPERLINK(CONCATENATE("https://www.saflax.de/0-WVK-Retail/Bilder-Pictures/SAFLAX-",'Basis-Tabelle-Samen'!Q207,"-",'Basis-Tabelle-Samen'!J207,"-garden-to-go-estonian.jpg")),
IF($C$1="Finnisch - FI",HYPERLINK(CONCATENATE("https://www.saflax.de/0-WVK-Retail/Bilder-Pictures/SAFLAX-",'Basis-Tabelle-Samen'!Q207,"-",'Basis-Tabelle-Samen'!J207,"-garden-to-go-finnish.jpg")),
IF($C$1="Französisch - FR",HYPERLINK(CONCATENATE("https://www.saflax.de/0-WVK-Retail/Bilder-Pictures/SAFLAX-",'Basis-Tabelle-Samen'!Q207,"-",'Basis-Tabelle-Samen'!J207,"-garden-to-go-french.jpg")),
IF($C$1="Griechisch - GR",HYPERLINK(CONCATENATE("https://www.saflax.de/0-WVK-Retail/Bilder-Pictures/SAFLAX-",'Basis-Tabelle-Samen'!Q207,"-",'Basis-Tabelle-Samen'!J207,"-garden-to-go-greek.jpg")),
IF($C$1="Irisch - IE",HYPERLINK(CONCATENATE("https://www.saflax.de/0-WVK-Retail/Bilder-Pictures/SAFLAX-",'Basis-Tabelle-Samen'!Q207,"-",'Basis-Tabelle-Samen'!J207,"-garden-to-go-irish.jpg")),
IF($C$1="Isländisch - IS",HYPERLINK(CONCATENATE("https://www.saflax.de/0-WVK-Retail/Bilder-Pictures/SAFLAX-",'Basis-Tabelle-Samen'!Q207,"-",'Basis-Tabelle-Samen'!J207,"-garden-to-go-icelandic.jpg")),
IF($C$1="Italienisch - IT",HYPERLINK(CONCATENATE("https://www.saflax.de/0-WVK-Retail/Bilder-Pictures/SAFLAX-",'Basis-Tabelle-Samen'!Q207,"-",'Basis-Tabelle-Samen'!J207,"-garden-to-go-italian.jpg")),
IF($C$1="Japanisch - JP",HYPERLINK(CONCATENATE("https://www.saflax.de/0-WVK-Retail/Bilder-Pictures/SAFLAX-",'Basis-Tabelle-Samen'!Q207,"-",'Basis-Tabelle-Samen'!J207,"-garden-to-go-japanese.jpg")),
IF($C$1="Kroatisch - HR",HYPERLINK(CONCATENATE("https://www.saflax.de/0-WVK-Retail/Bilder-Pictures/SAFLAX-",'Basis-Tabelle-Samen'!Q207,"-",'Basis-Tabelle-Samen'!J207,"-garden-to-go-croatian.jpg")),
IF($C$1="Lettisch - LV",HYPERLINK(CONCATENATE("https://www.saflax.de/0-WVK-Retail/Bilder-Pictures/SAFLAX-",'Basis-Tabelle-Samen'!Q207,"-",'Basis-Tabelle-Samen'!J207,"-garden-to-go-latvian.jpg")),
IF($C$1="Litauisch - LT",HYPERLINK(CONCATENATE("https://www.saflax.de/0-WVK-Retail/Bilder-Pictures/SAFLAX-",'Basis-Tabelle-Samen'!Q207,"-",'Basis-Tabelle-Samen'!J207,"-garden-to-go-lithuanian.jpg")),
IF($C$1="Maltesisch - MT",HYPERLINK(CONCATENATE("https://www.saflax.de/0-WVK-Retail/Bilder-Pictures/SAFLAX-",'Basis-Tabelle-Samen'!Q207,"-",'Basis-Tabelle-Samen'!J207,"-garden-to-go-maltese.jpg")),
IF($C$1="Niederländisch - NL",HYPERLINK(CONCATENATE("https://www.saflax.de/0-WVK-Retail/Bilder-Pictures/SAFLAX-",'Basis-Tabelle-Samen'!Q207,"-",'Basis-Tabelle-Samen'!J207,"-garden-to-go-dutch.jpg")),
IF($C$1="Norwegisch - NO",HYPERLINK(CONCATENATE("https://www.saflax.de/0-WVK-Retail/Bilder-Pictures/SAFLAX-",'Basis-Tabelle-Samen'!Q207,"-",'Basis-Tabelle-Samen'!J207,"-garden-to-go-nowegian.jpg")),
IF($C$1="Polnisch - PL",HYPERLINK(CONCATENATE("https://www.saflax.de/0-WVK-Retail/Bilder-Pictures/SAFLAX-",'Basis-Tabelle-Samen'!Q207,"-",'Basis-Tabelle-Samen'!J207,"-garden-to-go-polish.jpg")),
IF($C$1="Portugiesisch - PT",HYPERLINK(CONCATENATE("https://www.saflax.de/0-WVK-Retail/Bilder-Pictures/SAFLAX-",'Basis-Tabelle-Samen'!Q207,"-",'Basis-Tabelle-Samen'!J207,"-garden-to-go-portuguese.jpg")),
IF($C$1="Rumänisch - RO",HYPERLINK(CONCATENATE("https://www.saflax.de/0-WVK-Retail/Bilder-Pictures/SAFLAX-",'Basis-Tabelle-Samen'!Q207,"-",'Basis-Tabelle-Samen'!J207,"-garden-to-go-romanian.jpg")),
IF($C$1="Schwedisch - SE",HYPERLINK(CONCATENATE("https://www.saflax.de/0-WVK-Retail/Bilder-Pictures/SAFLAX-",'Basis-Tabelle-Samen'!Q207,"-",'Basis-Tabelle-Samen'!J207,"-garden-to-go-swedish.jpg")),
IF($C$1="Slowakisch - SK",HYPERLINK(CONCATENATE("https://www.saflax.de/0-WVK-Retail/Bilder-Pictures/SAFLAX-",'Basis-Tabelle-Samen'!Q207,"-",'Basis-Tabelle-Samen'!J207,"-garden-to-go-slovak.jpg")),
IF($C$1="Slowenisch - SI",HYPERLINK(CONCATENATE("https://www.saflax.de/0-WVK-Retail/Bilder-Pictures/SAFLAX-",'Basis-Tabelle-Samen'!Q207,"-",'Basis-Tabelle-Samen'!J207,"-garden-to-go-slovenian.jpg")),
IF($C$1="Spanisch - ES",HYPERLINK(CONCATENATE("https://www.saflax.de/0-WVK-Retail/Bilder-Pictures/SAFLAX-",'Basis-Tabelle-Samen'!Q207,"-",'Basis-Tabelle-Samen'!J207,"-garden-to-go-spanish.jpg")),
IF($C$1="Tschechisch - CZ",HYPERLINK(CONCATENATE("https://www.saflax.de/0-WVK-Retail/Bilder-Pictures/SAFLAX-",'Basis-Tabelle-Samen'!Q207,"-",'Basis-Tabelle-Samen'!J207,"-garden-to-go-czech.jpg")),
IF($C$1="Türkisch - TR",HYPERLINK(CONCATENATE("https://www.saflax.de/0-WVK-Retail/Bilder-Pictures/SAFLAX-",'Basis-Tabelle-Samen'!Q207,"-",'Basis-Tabelle-Samen'!J207,"-garden-to-go-turkish.jpg")),
IF($C$1="Ungarisch - HU",HYPERLINK(CONCATENATE("https://www.saflax.de/0-WVK-Retail/Bilder-Pictures/SAFLAX-",'Basis-Tabelle-Samen'!Q207,"-",'Basis-Tabelle-Samen'!J207,"-garden-to-go-hungarian.jpg")),
" ACHTUNG")))))))))))))))))))))))))))))</f>
        <v>https://www.saflax.de/0-WVK-Retail/Bilder-Pictures/SAFLAX-55319-rosmarinus-officinalis-garden-to-go-english.jpg</v>
      </c>
      <c r="AP211" s="330" t="str">
        <f>IF(K211&lt;1,"",
IF($C$1="Bulgarisch - BG",HYPERLINK(CONCATENATE("https://www.saflax.de/0-WVK-Retail/Bilder-Pictures/SAFLAX-",'Basis-Tabelle-Samen'!T207,"-",'Basis-Tabelle-Samen'!J207,"-cultivation-set-bulgarian.jpg")),
IF($C$1="Dänisch - DK",HYPERLINK(CONCATENATE("https://www.saflax.de/0-WVK-Retail/Bilder-Pictures/SAFLAX-",'Basis-Tabelle-Samen'!T207,"-",'Basis-Tabelle-Samen'!J207,"-cultivation-set-danish.jpg")),
IF($C$1="Deutsch - DE",HYPERLINK(CONCATENATE("https://www.saflax.de/0-WVK-Retail/Bilder-Pictures/SAFLAX-",'Basis-Tabelle-Samen'!T207,"-",'Basis-Tabelle-Samen'!J207,"-cultivation-set-german.jpg")),
IF($C$1="Englisch - UK",HYPERLINK(CONCATENATE("https://www.saflax.de/0-WVK-Retail/Bilder-Pictures/SAFLAX-",'Basis-Tabelle-Samen'!T207,"-",'Basis-Tabelle-Samen'!J207,"-cultivation-set-english.jpg")),
IF($C$1="Estnisch - EE",HYPERLINK(CONCATENATE("https://www.saflax.de/0-WVK-Retail/Bilder-Pictures/SAFLAX-",'Basis-Tabelle-Samen'!T207,"-",'Basis-Tabelle-Samen'!J207,"-cultivation-set-estonian.jpg")),
IF($C$1="Finnisch - FI",HYPERLINK(CONCATENATE("https://www.saflax.de/0-WVK-Retail/Bilder-Pictures/SAFLAX-",'Basis-Tabelle-Samen'!T207,"-",'Basis-Tabelle-Samen'!J207,"-cultivation-set-finnish.jpg")),
IF($C$1="Französisch - FR",HYPERLINK(CONCATENATE("https://www.saflax.de/0-WVK-Retail/Bilder-Pictures/SAFLAX-",'Basis-Tabelle-Samen'!T207,"-",'Basis-Tabelle-Samen'!J207,"-cultivation-set-french.jpg")),
IF($C$1="Griechisch - GR",HYPERLINK(CONCATENATE("https://www.saflax.de/0-WVK-Retail/Bilder-Pictures/SAFLAX-",'Basis-Tabelle-Samen'!T207,"-",'Basis-Tabelle-Samen'!J207,"-cultivation-set-greek.jpg")),
IF($C$1="Irisch - IE",HYPERLINK(CONCATENATE("https://www.saflax.de/0-WVK-Retail/Bilder-Pictures/SAFLAX-",'Basis-Tabelle-Samen'!T207,"-",'Basis-Tabelle-Samen'!J207,"-cultivation-set-irish.jpg")),
IF($C$1="Isländisch - IS",HYPERLINK(CONCATENATE("https://www.saflax.de/0-WVK-Retail/Bilder-Pictures/SAFLAX-",'Basis-Tabelle-Samen'!T207,"-",'Basis-Tabelle-Samen'!J207,"-cultivation-set-icelandic.jpg")),
IF($C$1="Italienisch - IT",HYPERLINK(CONCATENATE("https://www.saflax.de/0-WVK-Retail/Bilder-Pictures/SAFLAX-",'Basis-Tabelle-Samen'!T207,"-",'Basis-Tabelle-Samen'!J207,"-cultivation-set-italian.jpg")),
IF($C$1="Japanisch - JP",HYPERLINK(CONCATENATE("https://www.saflax.de/0-WVK-Retail/Bilder-Pictures/SAFLAX-",'Basis-Tabelle-Samen'!T207,"-",'Basis-Tabelle-Samen'!J207,"-cultivation-set-japanese.jpg")),
IF($C$1="Kroatisch - HR",HYPERLINK(CONCATENATE("https://www.saflax.de/0-WVK-Retail/Bilder-Pictures/SAFLAX-",'Basis-Tabelle-Samen'!T207,"-",'Basis-Tabelle-Samen'!J207,"-cultivation-set-croatian.jpg")),
IF($C$1="Lettisch - LV",HYPERLINK(CONCATENATE("https://www.saflax.de/0-WVK-Retail/Bilder-Pictures/SAFLAX-",'Basis-Tabelle-Samen'!T207,"-",'Basis-Tabelle-Samen'!J207,"-cultivation-set-latvian.jpg")),
IF($C$1="Litauisch - LT",HYPERLINK(CONCATENATE("https://www.saflax.de/0-WVK-Retail/Bilder-Pictures/SAFLAX-",'Basis-Tabelle-Samen'!T207,"-",'Basis-Tabelle-Samen'!J207,"-cultivation-set-lithuanian.jpg")),
IF($C$1="Maltesisch - MT",HYPERLINK(CONCATENATE("https://www.saflax.de/0-WVK-Retail/Bilder-Pictures/SAFLAX-",'Basis-Tabelle-Samen'!T207,"-",'Basis-Tabelle-Samen'!J207,"-cultivation-set-maltese.jpg")),
IF($C$1="Niederländisch - NL",HYPERLINK(CONCATENATE("https://www.saflax.de/0-WVK-Retail/Bilder-Pictures/SAFLAX-",'Basis-Tabelle-Samen'!T207,"-",'Basis-Tabelle-Samen'!J207,"-cultivation-set-dutch.jpg")),
IF($C$1="Norwegisch - NO",HYPERLINK(CONCATENATE("https://www.saflax.de/0-WVK-Retail/Bilder-Pictures/SAFLAX-",'Basis-Tabelle-Samen'!T207,"-",'Basis-Tabelle-Samen'!J207,"-cultivation-set-nowegian.jpg")),
IF($C$1="Polnisch - PL",HYPERLINK(CONCATENATE("https://www.saflax.de/0-WVK-Retail/Bilder-Pictures/SAFLAX-",'Basis-Tabelle-Samen'!T207,"-",'Basis-Tabelle-Samen'!J207,"-cultivation-set-polish.jpg")),
IF($C$1="Portugiesisch - PT",HYPERLINK(CONCATENATE("https://www.saflax.de/0-WVK-Retail/Bilder-Pictures/SAFLAX-",'Basis-Tabelle-Samen'!T207,"-",'Basis-Tabelle-Samen'!J207,"-cultivation-set-portuguese.jpg")),
IF($C$1="Rumänisch - RO",HYPERLINK(CONCATENATE("https://www.saflax.de/0-WVK-Retail/Bilder-Pictures/SAFLAX-",'Basis-Tabelle-Samen'!T207,"-",'Basis-Tabelle-Samen'!J207,"-cultivation-set-romanian.jpg")),
IF($C$1="Schwedisch - SE",HYPERLINK(CONCATENATE("https://www.saflax.de/0-WVK-Retail/Bilder-Pictures/SAFLAX-",'Basis-Tabelle-Samen'!T207,"-",'Basis-Tabelle-Samen'!J207,"-cultivation-set-swedish.jpg")),
IF($C$1="Slowakisch - SK",HYPERLINK(CONCATENATE("https://www.saflax.de/0-WVK-Retail/Bilder-Pictures/SAFLAX-",'Basis-Tabelle-Samen'!T207,"-",'Basis-Tabelle-Samen'!J207,"-cultivation-set-slovak.jpg")),
IF($C$1="Slowenisch - SI",HYPERLINK(CONCATENATE("https://www.saflax.de/0-WVK-Retail/Bilder-Pictures/SAFLAX-",'Basis-Tabelle-Samen'!T207,"-",'Basis-Tabelle-Samen'!J207,"-cultivation-set-slovenian.jpg")),
IF($C$1="Spanisch - ES",HYPERLINK(CONCATENATE("https://www.saflax.de/0-WVK-Retail/Bilder-Pictures/SAFLAX-",'Basis-Tabelle-Samen'!T207,"-",'Basis-Tabelle-Samen'!J207,"-cultivation-set-spanish.jpg")),
IF($C$1="Tschechisch - CZ",HYPERLINK(CONCATENATE("https://www.saflax.de/0-WVK-Retail/Bilder-Pictures/SAFLAX-",'Basis-Tabelle-Samen'!T207,"-",'Basis-Tabelle-Samen'!J207,"-cultivation-set-czech.jpg")),
IF($C$1="Türkisch - TR",HYPERLINK(CONCATENATE("https://www.saflax.de/0-WVK-Retail/Bilder-Pictures/SAFLAX-",'Basis-Tabelle-Samen'!T207,"-",'Basis-Tabelle-Samen'!J207,"-cultivation-set-turkish.jpg")),
IF($C$1="Ungarisch - HU",HYPERLINK(CONCATENATE("https://www.saflax.de/0-WVK-Retail/Bilder-Pictures/SAFLAX-",'Basis-Tabelle-Samen'!T207,"-",'Basis-Tabelle-Samen'!J207,"-cultivation-set-hungarian.jpg")),
" ACHTUNG")))))))))))))))))))))))))))))</f>
        <v>https://www.saflax.de/0-WVK-Retail/Bilder-Pictures/SAFLAX-35319-rosmarinus-officinalis-cultivation-set-english.jpg</v>
      </c>
      <c r="AQ211" s="330" t="str">
        <f>IF(L211&lt;1,"",
IF($C$1="Bulgarisch - BG",HYPERLINK(CONCATENATE("https://www.saflax.de/0-WVK-Retail/Bilder-Pictures/SAFLAX-",'Basis-Tabelle-Samen'!W207,"-",'Basis-Tabelle-Samen'!J207,"-garden-in-the-bag-bulgarian.jpg")),
IF($C$1="Dänisch - DK",HYPERLINK(CONCATENATE("https://www.saflax.de/0-WVK-Retail/Bilder-Pictures/SAFLAX-",'Basis-Tabelle-Samen'!W207,"-",'Basis-Tabelle-Samen'!J207,"-garden-in-the-bag-danish.jpg")),
IF($C$1="Deutsch - DE",HYPERLINK(CONCATENATE("https://www.saflax.de/0-WVK-Retail/Bilder-Pictures/SAFLAX-",'Basis-Tabelle-Samen'!W207,"-",'Basis-Tabelle-Samen'!J207,"-garden-in-the-bag-german.jpg")),
IF($C$1="Englisch - UK",HYPERLINK(CONCATENATE("https://www.saflax.de/0-WVK-Retail/Bilder-Pictures/SAFLAX-",'Basis-Tabelle-Samen'!W207,"-",'Basis-Tabelle-Samen'!J207,"-garden-in-the-bag-english.jpg")),
IF($C$1="Estnisch - EE",HYPERLINK(CONCATENATE("https://www.saflax.de/0-WVK-Retail/Bilder-Pictures/SAFLAX-",'Basis-Tabelle-Samen'!W207,"-",'Basis-Tabelle-Samen'!J207,"-garden-in-the-bag-estonian.jpg")),
IF($C$1="Finnisch - FI",HYPERLINK(CONCATENATE("https://www.saflax.de/0-WVK-Retail/Bilder-Pictures/SAFLAX-",'Basis-Tabelle-Samen'!W207,"-",'Basis-Tabelle-Samen'!J207,"-garden-in-the-bag-finnish.jpg")),
IF($C$1="Französisch - FR",HYPERLINK(CONCATENATE("https://www.saflax.de/0-WVK-Retail/Bilder-Pictures/SAFLAX-",'Basis-Tabelle-Samen'!W207,"-",'Basis-Tabelle-Samen'!J207,"-garden-in-the-bag-french.jpg")),
IF($C$1="Griechisch - GR",HYPERLINK(CONCATENATE("https://www.saflax.de/0-WVK-Retail/Bilder-Pictures/SAFLAX-",'Basis-Tabelle-Samen'!W207,"-",'Basis-Tabelle-Samen'!J207,"-garden-in-the-bag-greek.jpg")),
IF($C$1="Irisch - IE",HYPERLINK(CONCATENATE("https://www.saflax.de/0-WVK-Retail/Bilder-Pictures/SAFLAX-",'Basis-Tabelle-Samen'!W207,"-",'Basis-Tabelle-Samen'!J207,"-garden-in-the-bag-irish.jpg")),
IF($C$1="Isländisch - IS",HYPERLINK(CONCATENATE("https://www.saflax.de/0-WVK-Retail/Bilder-Pictures/SAFLAX-",'Basis-Tabelle-Samen'!W207,"-",'Basis-Tabelle-Samen'!J207,"-garden-in-the-bag-icelandic.jpg")),
IF($C$1="Italienisch - IT",HYPERLINK(CONCATENATE("https://www.saflax.de/0-WVK-Retail/Bilder-Pictures/SAFLAX-",'Basis-Tabelle-Samen'!W207,"-",'Basis-Tabelle-Samen'!J207,"-garden-in-the-bag-italian.jpg")),
IF($C$1="Japanisch - JP",HYPERLINK(CONCATENATE("https://www.saflax.de/0-WVK-Retail/Bilder-Pictures/SAFLAX-",'Basis-Tabelle-Samen'!W207,"-",'Basis-Tabelle-Samen'!J207,"-garden-in-the-bag-japanese.jpg")),
IF($C$1="Kroatisch - HR",HYPERLINK(CONCATENATE("https://www.saflax.de/0-WVK-Retail/Bilder-Pictures/SAFLAX-",'Basis-Tabelle-Samen'!W207,"-",'Basis-Tabelle-Samen'!J207,"-garden-in-the-bag-croatian.jpg")),
IF($C$1="Lettisch - LV",HYPERLINK(CONCATENATE("https://www.saflax.de/0-WVK-Retail/Bilder-Pictures/SAFLAX-",'Basis-Tabelle-Samen'!W207,"-",'Basis-Tabelle-Samen'!J207,"-garden-in-the-bag-latvian.jpg")),
IF($C$1="Litauisch - LT",HYPERLINK(CONCATENATE("https://www.saflax.de/0-WVK-Retail/Bilder-Pictures/SAFLAX-",'Basis-Tabelle-Samen'!W207,"-",'Basis-Tabelle-Samen'!J207,"-garden-in-the-bag-lithuanian.jpg")),
IF($C$1="Maltesisch - MT",HYPERLINK(CONCATENATE("https://www.saflax.de/0-WVK-Retail/Bilder-Pictures/SAFLAX-",'Basis-Tabelle-Samen'!W207,"-",'Basis-Tabelle-Samen'!J207,"-garden-in-the-bag-maltese.jpg")),
IF($C$1="Niederländisch - NL",HYPERLINK(CONCATENATE("https://www.saflax.de/0-WVK-Retail/Bilder-Pictures/SAFLAX-",'Basis-Tabelle-Samen'!W207,"-",'Basis-Tabelle-Samen'!J207,"-garden-in-the-bag-dutch.jpg")),
IF($C$1="Norwegisch - NO",HYPERLINK(CONCATENATE("https://www.saflax.de/0-WVK-Retail/Bilder-Pictures/SAFLAX-",'Basis-Tabelle-Samen'!W207,"-",'Basis-Tabelle-Samen'!J207,"-garden-in-the-bag-nowegian.jpg")),
IF($C$1="Polnisch - PL",HYPERLINK(CONCATENATE("https://www.saflax.de/0-WVK-Retail/Bilder-Pictures/SAFLAX-",'Basis-Tabelle-Samen'!W207,"-",'Basis-Tabelle-Samen'!J207,"-garden-in-the-bag-polish.jpg")),
IF($C$1="Portugiesisch - PT",HYPERLINK(CONCATENATE("https://www.saflax.de/0-WVK-Retail/Bilder-Pictures/SAFLAX-",'Basis-Tabelle-Samen'!W207,"-",'Basis-Tabelle-Samen'!J207,"-garden-in-the-bag-portuguese.jpg")),
IF($C$1="Rumänisch - RO",HYPERLINK(CONCATENATE("https://www.saflax.de/0-WVK-Retail/Bilder-Pictures/SAFLAX-",'Basis-Tabelle-Samen'!W207,"-",'Basis-Tabelle-Samen'!J207,"-garden-in-the-bag-romanian.jpg")),
IF($C$1="Schwedisch - SE",HYPERLINK(CONCATENATE("https://www.saflax.de/0-WVK-Retail/Bilder-Pictures/SAFLAX-",'Basis-Tabelle-Samen'!W207,"-",'Basis-Tabelle-Samen'!J207,"-garden-in-the-bag-swedish.jpg")),
IF($C$1="Slowakisch - SK",HYPERLINK(CONCATENATE("https://www.saflax.de/0-WVK-Retail/Bilder-Pictures/SAFLAX-",'Basis-Tabelle-Samen'!W207,"-",'Basis-Tabelle-Samen'!J207,"-garden-in-the-bag-slovak.jpg")),
IF($C$1="Slowenisch - SI",HYPERLINK(CONCATENATE("https://www.saflax.de/0-WVK-Retail/Bilder-Pictures/SAFLAX-",'Basis-Tabelle-Samen'!W207,"-",'Basis-Tabelle-Samen'!J207,"-garden-in-the-bag-slovenian.jpg")),
IF($C$1="Spanisch - ES",HYPERLINK(CONCATENATE("https://www.saflax.de/0-WVK-Retail/Bilder-Pictures/SAFLAX-",'Basis-Tabelle-Samen'!W207,"-",'Basis-Tabelle-Samen'!J207,"-garden-in-the-bag-spanish.jpg")),
IF($C$1="Tschechisch - CZ",HYPERLINK(CONCATENATE("https://www.saflax.de/0-WVK-Retail/Bilder-Pictures/SAFLAX-",'Basis-Tabelle-Samen'!W207,"-",'Basis-Tabelle-Samen'!J207,"-garden-in-the-bag-czech.jpg")),
IF($C$1="Türkisch - TR",HYPERLINK(CONCATENATE("https://www.saflax.de/0-WVK-Retail/Bilder-Pictures/SAFLAX-",'Basis-Tabelle-Samen'!W207,"-",'Basis-Tabelle-Samen'!J207,"-garden-in-the-bag-turkish.jpg")),
IF($C$1="Ungarisch - HU",HYPERLINK(CONCATENATE("https://www.saflax.de/0-WVK-Retail/Bilder-Pictures/SAFLAX-",'Basis-Tabelle-Samen'!W207,"-",'Basis-Tabelle-Samen'!J207,"-garden-in-the-bag-hungarian.jpg")),
" ACHTUNG")))))))))))))))))))))))))))))</f>
        <v>https://www.saflax.de/0-WVK-Retail/Bilder-Pictures/SAFLAX-65319-rosmarinus-officinalis-garden-in-the-bag-english.jpg</v>
      </c>
    </row>
    <row r="212" spans="1:43" ht="17.100000000000001" customHeight="1" x14ac:dyDescent="0.2">
      <c r="A212" s="318" t="str">
        <f>IF('Basis-Tabelle-Samen'!A200="","",IF($C$1="Deutsch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12" s="319" t="str">
        <f>'Basis-Tabelle-Samen'!I200</f>
        <v>Salvia officinalis</v>
      </c>
      <c r="C212" s="316" t="str">
        <f>IF($C$1="Bulgarisch - BG",'Basis-Tabelle-Samen'!Z200,
IF($C$1="Dänisch - DK",'Basis-Tabelle-Samen'!AA200,
IF($C$1="Deutsch - DE",'Basis-Tabelle-Samen'!AB200,
IF($C$1="Englisch - UK",'Basis-Tabelle-Samen'!AC200,
IF($C$1="Estnisch - EE",'Basis-Tabelle-Samen'!AD200,
IF($C$1="Finnisch - FI",'Basis-Tabelle-Samen'!AE200,
IF($C$1="Französisch - FR",'Basis-Tabelle-Samen'!AF200,
IF($C$1="Griechisch - GR",'Basis-Tabelle-Samen'!AG200,
IF($C$1="Irisch - IE",'Basis-Tabelle-Samen'!AH200,
IF($C$1="Isländisch - IS",'Basis-Tabelle-Samen'!AI200,
IF($C$1="Italienisch - IT",'Basis-Tabelle-Samen'!AJ200,
IF($C$1="Japanisch - JP",'Basis-Tabelle-Samen'!AK200,
IF($C$1="Kroatisch - HR",'Basis-Tabelle-Samen'!AL200,
IF($C$1="Lettisch - LV",'Basis-Tabelle-Samen'!AM200,
IF($C$1="Litauisch - LT",'Basis-Tabelle-Samen'!AN200,
IF($C$1="Maltesisch - MT",'Basis-Tabelle-Samen'!AO200,
IF($C$1="Niederländisch - NL",'Basis-Tabelle-Samen'!AP200,
IF($C$1="Norwegisch - NO",'Basis-Tabelle-Samen'!AQ200,
IF($C$1="Polnisch - PL",'Basis-Tabelle-Samen'!AR200,
IF($C$1="Portugiesisch - PT",'Basis-Tabelle-Samen'!AS200,
IF($C$1="Rumänisch - RO",'Basis-Tabelle-Samen'!AT200,
IF($C$1="Schwedisch - SE",'Basis-Tabelle-Samen'!AU200,
IF($C$1="Slowakisch - SK",'Basis-Tabelle-Samen'!AV200,
IF($C$1="Slowenisch - SI",'Basis-Tabelle-Samen'!AW200,
IF($C$1="Spanisch - ES",'Basis-Tabelle-Samen'!AX200,
IF($C$1="Tschechisch - CZ",'Basis-Tabelle-Samen'!AY200,
IF($C$1="Türkisch - TR",'Basis-Tabelle-Samen'!AZ200,
IF($C$1="Ungarisch - HU",'Basis-Tabelle-Samen'!BA200,
" ACHTUNG"))))))))))))))))))))))))))))</f>
        <v>Organic - Sage</v>
      </c>
      <c r="D212" s="320">
        <f>'Basis-Tabelle-Samen'!F200</f>
        <v>60</v>
      </c>
      <c r="E212" s="321" t="str">
        <f>'Basis-Tabelle-Samen'!H200</f>
        <v>7 %</v>
      </c>
      <c r="F212" s="322" t="str">
        <f>IF('Basis-Tabelle-Samen'!G200="","",'Basis-Tabelle-Samen'!G200)</f>
        <v>03</v>
      </c>
      <c r="G212" s="320">
        <f>'Basis-Tabelle-Samen'!C200</f>
        <v>15312</v>
      </c>
      <c r="H212" s="323">
        <f>'Basis-Tabelle-Samen'!D200</f>
        <v>4055473153124</v>
      </c>
      <c r="I212" s="324">
        <f>'Basis-Tabelle-Samen'!E200</f>
        <v>2.0499999999999998</v>
      </c>
      <c r="J212" s="325">
        <f t="shared" si="3"/>
        <v>12</v>
      </c>
      <c r="K212" s="326">
        <f>'Basis-Tabelle-Samen'!K200</f>
        <v>75312</v>
      </c>
      <c r="L212" s="323">
        <f>'Basis-Tabelle-Samen'!L200</f>
        <v>4055473753126</v>
      </c>
      <c r="M212" s="324">
        <f>'Basis-Tabelle-Samen'!M200</f>
        <v>2.4500000000000002</v>
      </c>
      <c r="N212" s="326">
        <f>IF(K212&lt;1,"",'3'!$I$15)</f>
        <v>15</v>
      </c>
      <c r="O212" s="327">
        <f>IF(K212&lt;1,"",'3'!$J$11)</f>
        <v>90</v>
      </c>
      <c r="P212" s="326">
        <f>'Basis-Tabelle-Samen'!N200</f>
        <v>85312</v>
      </c>
      <c r="Q212" s="323">
        <f>'Basis-Tabelle-Samen'!O200</f>
        <v>4055473853123</v>
      </c>
      <c r="R212" s="328">
        <f>'Basis-Tabelle-Samen'!P200</f>
        <v>3.75</v>
      </c>
      <c r="S212" s="326">
        <f>IF(R212&lt;1,"",'3'!$M$15)</f>
        <v>18</v>
      </c>
      <c r="T212" s="327">
        <f>IF(R212&lt;1,"",'3'!$N$11)</f>
        <v>72</v>
      </c>
      <c r="U212" s="326">
        <f>'Basis-Tabelle-Samen'!Q200</f>
        <v>55312</v>
      </c>
      <c r="V212" s="323">
        <f>'Basis-Tabelle-Samen'!R200</f>
        <v>4055473553122</v>
      </c>
      <c r="W212" s="324">
        <f>'Basis-Tabelle-Samen'!S200</f>
        <v>4.95</v>
      </c>
      <c r="X212" s="326">
        <f>IF(U212&lt;1,"",'3'!$Q$15)</f>
        <v>6</v>
      </c>
      <c r="Y212" s="327">
        <f>IF(U212&lt;1,"",'3'!$R$11)</f>
        <v>24</v>
      </c>
      <c r="Z212" s="326">
        <f>'Basis-Tabelle-Samen'!T200</f>
        <v>35312</v>
      </c>
      <c r="AA212" s="323">
        <f>'Basis-Tabelle-Samen'!U200</f>
        <v>4055473353128</v>
      </c>
      <c r="AB212" s="324">
        <f>'Basis-Tabelle-Samen'!V200</f>
        <v>6.75</v>
      </c>
      <c r="AC212" s="326">
        <f>IF(Z212&lt;1,"",'3'!$U$15)</f>
        <v>6</v>
      </c>
      <c r="AD212" s="327">
        <f>IF(Z212&lt;1,"",'3'!$V$11)</f>
        <v>24</v>
      </c>
      <c r="AE212" s="326">
        <f>'Basis-Tabelle-Samen'!W200</f>
        <v>65312</v>
      </c>
      <c r="AF212" s="323">
        <f>'Basis-Tabelle-Samen'!X200</f>
        <v>4055473653129</v>
      </c>
      <c r="AG212" s="324">
        <f>'Basis-Tabelle-Samen'!Y200</f>
        <v>2.95</v>
      </c>
      <c r="AH212" s="326">
        <f>IF(AE212&lt;1,"",'3'!$Y$15)</f>
        <v>8</v>
      </c>
      <c r="AI212" s="327">
        <f>IF(AE212&lt;1,"",'3'!$Z$11)</f>
        <v>64</v>
      </c>
      <c r="AJ212" s="315"/>
      <c r="AK212" s="316" t="str">
        <f>IF(G212&lt;1,"",
IF($C$1="Bulgarisch - BG",HYPERLINK(CONCATENATE("https://www.saflax.de/0-WVK-Retail/Bilder-Pictures/SAFLAX-",'Basis-Tabelle-Samen'!C200,"-",'Basis-Tabelle-Samen'!J200,"-seed-package-front-cr-bulgarian.jpg")),
IF($C$1="Dänisch - DK",HYPERLINK(CONCATENATE("https://www.saflax.de/0-WVK-Retail/Bilder-Pictures/SAFLAX-",'Basis-Tabelle-Samen'!C200,"-",'Basis-Tabelle-Samen'!J200,"-seed-package-front-cr-danish.jpg")),
IF($C$1="Deutsch - DE",HYPERLINK(CONCATENATE("https://www.saflax.de/0-WVK-Retail/Bilder-Pictures/SAFLAX-",'Basis-Tabelle-Samen'!C200,"-",'Basis-Tabelle-Samen'!J200,"-seed-package-front-cr-german.jpg")),
IF($C$1="Englisch - UK",HYPERLINK(CONCATENATE("https://www.saflax.de/0-WVK-Retail/Bilder-Pictures/SAFLAX-",'Basis-Tabelle-Samen'!C200,"-",'Basis-Tabelle-Samen'!J200,"-seed-package-front-cr-english.jpg")),
IF($C$1="Estnisch - EE",HYPERLINK(CONCATENATE("https://www.saflax.de/0-WVK-Retail/Bilder-Pictures/SAFLAX-",'Basis-Tabelle-Samen'!C200,"-",'Basis-Tabelle-Samen'!J200,"-seed-package-front-cr-estonian.jpg")),
IF($C$1="Finnisch - FI",HYPERLINK(CONCATENATE("https://www.saflax.de/0-WVK-Retail/Bilder-Pictures/SAFLAX-",'Basis-Tabelle-Samen'!C200,"-",'Basis-Tabelle-Samen'!J200,"-seed-package-front-cr-finnish.jpg")),
IF($C$1="Französisch - FR",HYPERLINK(CONCATENATE("https://www.saflax.de/0-WVK-Retail/Bilder-Pictures/SAFLAX-",'Basis-Tabelle-Samen'!C200,"-",'Basis-Tabelle-Samen'!J200,"-seed-package-front-cr-french.jpg")),
IF($C$1="Griechisch - GR",HYPERLINK(CONCATENATE("https://www.saflax.de/0-WVK-Retail/Bilder-Pictures/SAFLAX-",'Basis-Tabelle-Samen'!C200,"-",'Basis-Tabelle-Samen'!J200,"-seed-package-front-cr-greek.jpg")),
IF($C$1="Irisch - IE",HYPERLINK(CONCATENATE("https://www.saflax.de/0-WVK-Retail/Bilder-Pictures/SAFLAX-",'Basis-Tabelle-Samen'!C200,"-",'Basis-Tabelle-Samen'!J200,"-seed-package-front-cr-irish.jpg")),
IF($C$1="Isländisch - IS",HYPERLINK(CONCATENATE("https://www.saflax.de/0-WVK-Retail/Bilder-Pictures/SAFLAX-",'Basis-Tabelle-Samen'!C200,"-",'Basis-Tabelle-Samen'!J200,"-seed-package-front-cr-icelandic.jpg")),
IF($C$1="Italienisch - IT",HYPERLINK(CONCATENATE("https://www.saflax.de/0-WVK-Retail/Bilder-Pictures/SAFLAX-",'Basis-Tabelle-Samen'!C200,"-",'Basis-Tabelle-Samen'!J200,"-seed-package-front-cr-italian.jpg")),
IF($C$1="Japanisch - JP",HYPERLINK(CONCATENATE("https://www.saflax.de/0-WVK-Retail/Bilder-Pictures/SAFLAX-",'Basis-Tabelle-Samen'!C200,"-",'Basis-Tabelle-Samen'!J200,"-seed-package-front-cr-japanese.jpg")),
IF($C$1="Kroatisch - HR",HYPERLINK(CONCATENATE("https://www.saflax.de/0-WVK-Retail/Bilder-Pictures/SAFLAX-",'Basis-Tabelle-Samen'!C200,"-",'Basis-Tabelle-Samen'!J200,"-seed-package-front-cr-croatian.jpg")),
IF($C$1="Lettisch - LV",HYPERLINK(CONCATENATE("https://www.saflax.de/0-WVK-Retail/Bilder-Pictures/SAFLAX-",'Basis-Tabelle-Samen'!C200,"-",'Basis-Tabelle-Samen'!J200,"-seed-package-front-cr-latvian.jpg")),
IF($C$1="Litauisch - LT",HYPERLINK(CONCATENATE("https://www.saflax.de/0-WVK-Retail/Bilder-Pictures/SAFLAX-",'Basis-Tabelle-Samen'!C200,"-",'Basis-Tabelle-Samen'!J200,"-seed-package-front-cr-lithuanian.jpg")),
IF($C$1="Maltesisch - MT",HYPERLINK(CONCATENATE("https://www.saflax.de/0-WVK-Retail/Bilder-Pictures/SAFLAX-",'Basis-Tabelle-Samen'!C200,"-",'Basis-Tabelle-Samen'!J200,"-seed-package-front-cr-maltese.jpg")),
IF($C$1="Niederländisch - NL",HYPERLINK(CONCATENATE("https://www.saflax.de/0-WVK-Retail/Bilder-Pictures/SAFLAX-",'Basis-Tabelle-Samen'!C200,"-",'Basis-Tabelle-Samen'!J200,"-seed-package-front-cr-dutch.jpg")),
IF($C$1="Norwegisch - NO",HYPERLINK(CONCATENATE("https://www.saflax.de/0-WVK-Retail/Bilder-Pictures/SAFLAX-",'Basis-Tabelle-Samen'!C200,"-",'Basis-Tabelle-Samen'!J200,"-seed-package-front-cr-nowegian.jpg")),
IF($C$1="Polnisch - PL",HYPERLINK(CONCATENATE("https://www.saflax.de/0-WVK-Retail/Bilder-Pictures/SAFLAX-",'Basis-Tabelle-Samen'!C200,"-",'Basis-Tabelle-Samen'!J200,"-seed-package-front-cr-polish.jpg")),
IF($C$1="Portugiesisch - PT",HYPERLINK(CONCATENATE("https://www.saflax.de/0-WVK-Retail/Bilder-Pictures/SAFLAX-",'Basis-Tabelle-Samen'!C200,"-",'Basis-Tabelle-Samen'!J200,"-seed-package-front-cr-portuguese.jpg")),
IF($C$1="Rumänisch - RO",HYPERLINK(CONCATENATE("https://www.saflax.de/0-WVK-Retail/Bilder-Pictures/SAFLAX-",'Basis-Tabelle-Samen'!C200,"-",'Basis-Tabelle-Samen'!J200,"-seed-package-front-cr-romanian.jpg")),
IF($C$1="Schwedisch - SE",HYPERLINK(CONCATENATE("https://www.saflax.de/0-WVK-Retail/Bilder-Pictures/SAFLAX-",'Basis-Tabelle-Samen'!C200,"-",'Basis-Tabelle-Samen'!J200,"-seed-package-front-cr-swedish.jpg")),
IF($C$1="Slowakisch - SK",HYPERLINK(CONCATENATE("https://www.saflax.de/0-WVK-Retail/Bilder-Pictures/SAFLAX-",'Basis-Tabelle-Samen'!C200,"-",'Basis-Tabelle-Samen'!J200,"-seed-package-front-cr-slovak.jpg")),
IF($C$1="Slowenisch - SI",HYPERLINK(CONCATENATE("https://www.saflax.de/0-WVK-Retail/Bilder-Pictures/SAFLAX-",'Basis-Tabelle-Samen'!C200,"-",'Basis-Tabelle-Samen'!J200,"-seed-package-front-cr-slovenian.jpg")),
IF($C$1="Spanisch - ES",HYPERLINK(CONCATENATE("https://www.saflax.de/0-WVK-Retail/Bilder-Pictures/SAFLAX-",'Basis-Tabelle-Samen'!C200,"-",'Basis-Tabelle-Samen'!J200,"-seed-package-front-cr-spanish.jpg")),
IF($C$1="Tschechisch - CZ",HYPERLINK(CONCATENATE("https://www.saflax.de/0-WVK-Retail/Bilder-Pictures/SAFLAX-",'Basis-Tabelle-Samen'!C200,"-",'Basis-Tabelle-Samen'!J200,"-seed-package-front-cr-czech.jpg")),
IF($C$1="Türkisch - TR",HYPERLINK(CONCATENATE("https://www.saflax.de/0-WVK-Retail/Bilder-Pictures/SAFLAX-",'Basis-Tabelle-Samen'!C200,"-",'Basis-Tabelle-Samen'!J200,"-seed-package-front-cr-turkish.jpg")),
IF($C$1="Ungarisch - HU",HYPERLINK(CONCATENATE("https://www.saflax.de/0-WVK-Retail/Bilder-Pictures/SAFLAX-",'Basis-Tabelle-Samen'!C200,"-",'Basis-Tabelle-Samen'!J200,"-seed-package-front-cr-hungarian.jpg")),
" ACHTUNG")))))))))))))))))))))))))))))</f>
        <v>https://www.saflax.de/0-WVK-Retail/Bilder-Pictures/SAFLAX-15312-salvia-officinalis-seed-package-front-cr-english.jpg</v>
      </c>
      <c r="AL212" s="330" t="str">
        <f>IF(G212&lt;1,"",
IF($C$1="Bulgarisch - BG",HYPERLINK(CONCATENATE("https://www.saflax.de/0-WVK-Retail/Bilder-Pictures/SAFLAX-",'Basis-Tabelle-Samen'!C200,"-",'Basis-Tabelle-Samen'!J200,"-seed-package-back-cr-bulgarian.jpg")),
IF($C$1="Dänisch - DK",HYPERLINK(CONCATENATE("https://www.saflax.de/0-WVK-Retail/Bilder-Pictures/SAFLAX-",'Basis-Tabelle-Samen'!C200,"-",'Basis-Tabelle-Samen'!J200,"-seed-package-back-cr-danish.jpg")),
IF($C$1="Deutsch - DE",HYPERLINK(CONCATENATE("https://www.saflax.de/0-WVK-Retail/Bilder-Pictures/SAFLAX-",'Basis-Tabelle-Samen'!C200,"-",'Basis-Tabelle-Samen'!J200,"-seed-package-back-cr-german.jpg")),
IF($C$1="Englisch - UK",HYPERLINK(CONCATENATE("https://www.saflax.de/0-WVK-Retail/Bilder-Pictures/SAFLAX-",'Basis-Tabelle-Samen'!C200,"-",'Basis-Tabelle-Samen'!J200,"-seed-package-back-cr-english.jpg")),
IF($C$1="Estnisch - EE",HYPERLINK(CONCATENATE("https://www.saflax.de/0-WVK-Retail/Bilder-Pictures/SAFLAX-",'Basis-Tabelle-Samen'!C200,"-",'Basis-Tabelle-Samen'!J200,"-seed-package-back-cr-estonian.jpg")),
IF($C$1="Finnisch - FI",HYPERLINK(CONCATENATE("https://www.saflax.de/0-WVK-Retail/Bilder-Pictures/SAFLAX-",'Basis-Tabelle-Samen'!C200,"-",'Basis-Tabelle-Samen'!J200,"-seed-package-back-cr-finnish.jpg")),
IF($C$1="Französisch - FR",HYPERLINK(CONCATENATE("https://www.saflax.de/0-WVK-Retail/Bilder-Pictures/SAFLAX-",'Basis-Tabelle-Samen'!C200,"-",'Basis-Tabelle-Samen'!J200,"-seed-package-back-cr-french.jpg")),
IF($C$1="Griechisch - GR",HYPERLINK(CONCATENATE("https://www.saflax.de/0-WVK-Retail/Bilder-Pictures/SAFLAX-",'Basis-Tabelle-Samen'!C200,"-",'Basis-Tabelle-Samen'!J200,"-seed-package-back-cr-greek.jpg")),
IF($C$1="Irisch - IE",HYPERLINK(CONCATENATE("https://www.saflax.de/0-WVK-Retail/Bilder-Pictures/SAFLAX-",'Basis-Tabelle-Samen'!C200,"-",'Basis-Tabelle-Samen'!J200,"-seed-package-back-cr-irish.jpg")),
IF($C$1="Isländisch - IS",HYPERLINK(CONCATENATE("https://www.saflax.de/0-WVK-Retail/Bilder-Pictures/SAFLAX-",'Basis-Tabelle-Samen'!C200,"-",'Basis-Tabelle-Samen'!J200,"-seed-package-back-cr-icelandic.jpg")),
IF($C$1="Italienisch - IT",HYPERLINK(CONCATENATE("https://www.saflax.de/0-WVK-Retail/Bilder-Pictures/SAFLAX-",'Basis-Tabelle-Samen'!C200,"-",'Basis-Tabelle-Samen'!J200,"-seed-package-back-cr-italian.jpg")),
IF($C$1="Japanisch - JP",HYPERLINK(CONCATENATE("https://www.saflax.de/0-WVK-Retail/Bilder-Pictures/SAFLAX-",'Basis-Tabelle-Samen'!C200,"-",'Basis-Tabelle-Samen'!J200,"-seed-package-back-cr-japanese.jpg")),
IF($C$1="Kroatisch - HR",HYPERLINK(CONCATENATE("https://www.saflax.de/0-WVK-Retail/Bilder-Pictures/SAFLAX-",'Basis-Tabelle-Samen'!C200,"-",'Basis-Tabelle-Samen'!J200,"-seed-package-back-cr-croatian.jpg")),
IF($C$1="Lettisch - LV",HYPERLINK(CONCATENATE("https://www.saflax.de/0-WVK-Retail/Bilder-Pictures/SAFLAX-",'Basis-Tabelle-Samen'!C200,"-",'Basis-Tabelle-Samen'!J200,"-seed-package-back-cr-latvian.jpg")),
IF($C$1="Litauisch - LT",HYPERLINK(CONCATENATE("https://www.saflax.de/0-WVK-Retail/Bilder-Pictures/SAFLAX-",'Basis-Tabelle-Samen'!C200,"-",'Basis-Tabelle-Samen'!J200,"-seed-package-back-cr-lithuanian.jpg")),
IF($C$1="Maltesisch - MT",HYPERLINK(CONCATENATE("https://www.saflax.de/0-WVK-Retail/Bilder-Pictures/SAFLAX-",'Basis-Tabelle-Samen'!C200,"-",'Basis-Tabelle-Samen'!J200,"-seed-package-back-cr-maltese.jpg")),
IF($C$1="Niederländisch - NL",HYPERLINK(CONCATENATE("https://www.saflax.de/0-WVK-Retail/Bilder-Pictures/SAFLAX-",'Basis-Tabelle-Samen'!C200,"-",'Basis-Tabelle-Samen'!J200,"-seed-package-back-cr-dutch.jpg")),
IF($C$1="Norwegisch - NO",HYPERLINK(CONCATENATE("https://www.saflax.de/0-WVK-Retail/Bilder-Pictures/SAFLAX-",'Basis-Tabelle-Samen'!C200,"-",'Basis-Tabelle-Samen'!J200,"-seed-package-back-cr-nowegian.jpg")),
IF($C$1="Polnisch - PL",HYPERLINK(CONCATENATE("https://www.saflax.de/0-WVK-Retail/Bilder-Pictures/SAFLAX-",'Basis-Tabelle-Samen'!C200,"-",'Basis-Tabelle-Samen'!J200,"-seed-package-back-cr-polish.jpg")),
IF($C$1="Portugiesisch - PT",HYPERLINK(CONCATENATE("https://www.saflax.de/0-WVK-Retail/Bilder-Pictures/SAFLAX-",'Basis-Tabelle-Samen'!C200,"-",'Basis-Tabelle-Samen'!J200,"-seed-package-back-cr-portuguese.jpg")),
IF($C$1="Rumänisch - RO",HYPERLINK(CONCATENATE("https://www.saflax.de/0-WVK-Retail/Bilder-Pictures/SAFLAX-",'Basis-Tabelle-Samen'!C200,"-",'Basis-Tabelle-Samen'!J200,"-seed-package-back-cr-romanian.jpg")),
IF($C$1="Schwedisch - SE",HYPERLINK(CONCATENATE("https://www.saflax.de/0-WVK-Retail/Bilder-Pictures/SAFLAX-",'Basis-Tabelle-Samen'!C200,"-",'Basis-Tabelle-Samen'!J200,"-seed-package-back-cr-swedish.jpg")),
IF($C$1="Slowakisch - SK",HYPERLINK(CONCATENATE("https://www.saflax.de/0-WVK-Retail/Bilder-Pictures/SAFLAX-",'Basis-Tabelle-Samen'!C200,"-",'Basis-Tabelle-Samen'!J200,"-seed-package-back-cr-slovak.jpg")),
IF($C$1="Slowenisch - SI",HYPERLINK(CONCATENATE("https://www.saflax.de/0-WVK-Retail/Bilder-Pictures/SAFLAX-",'Basis-Tabelle-Samen'!C200,"-",'Basis-Tabelle-Samen'!J200,"-seed-package-back-cr-slovenian.jpg")),
IF($C$1="Spanisch - ES",HYPERLINK(CONCATENATE("https://www.saflax.de/0-WVK-Retail/Bilder-Pictures/SAFLAX-",'Basis-Tabelle-Samen'!C200,"-",'Basis-Tabelle-Samen'!J200,"-seed-package-back-cr-spanish.jpg")),
IF($C$1="Tschechisch - CZ",HYPERLINK(CONCATENATE("https://www.saflax.de/0-WVK-Retail/Bilder-Pictures/SAFLAX-",'Basis-Tabelle-Samen'!C200,"-",'Basis-Tabelle-Samen'!J200,"-seed-package-back-cr-czech.jpg")),
IF($C$1="Türkisch - TR",HYPERLINK(CONCATENATE("https://www.saflax.de/0-WVK-Retail/Bilder-Pictures/SAFLAX-",'Basis-Tabelle-Samen'!C200,"-",'Basis-Tabelle-Samen'!J200,"-seed-package-back-cr-turkish.jpg")),
IF($C$1="Ungarisch - HU",HYPERLINK(CONCATENATE("https://www.saflax.de/0-WVK-Retail/Bilder-Pictures/SAFLAX-",'Basis-Tabelle-Samen'!C200,"-",'Basis-Tabelle-Samen'!J200,"-seed-package-back-cr-hungarian.jpg")),
" ACHTUNG")))))))))))))))))))))))))))))</f>
        <v>https://www.saflax.de/0-WVK-Retail/Bilder-Pictures/SAFLAX-15312-salvia-officinalis-seed-package-back-cr-english.jpg</v>
      </c>
      <c r="AM212" s="330" t="str">
        <f>IF(H212&lt;1,"",
IF($C$1="Bulgarisch - BG",HYPERLINK(CONCATENATE("https://www.saflax.de/0-WVK-Retail/Bilder-Pictures/SAFLAX-",'Basis-Tabelle-Samen'!K200,"-",'Basis-Tabelle-Samen'!J200,"-garden-to-go-mini-bulgarian.jpg")),
IF($C$1="Dänisch - DK",HYPERLINK(CONCATENATE("https://www.saflax.de/0-WVK-Retail/Bilder-Pictures/SAFLAX-",'Basis-Tabelle-Samen'!K200,"-",'Basis-Tabelle-Samen'!J200,"-garden-to-go-mini-danish.jpg")),
IF($C$1="Deutsch - DE",HYPERLINK(CONCATENATE("https://www.saflax.de/0-WVK-Retail/Bilder-Pictures/SAFLAX-",'Basis-Tabelle-Samen'!K200,"-",'Basis-Tabelle-Samen'!J200,"-garden-to-go-mini-german.jpg")),
IF($C$1="Englisch - UK",HYPERLINK(CONCATENATE("https://www.saflax.de/0-WVK-Retail/Bilder-Pictures/SAFLAX-",'Basis-Tabelle-Samen'!K200,"-",'Basis-Tabelle-Samen'!J200,"-garden-to-go-mini-english.jpg")),
IF($C$1="Estnisch - EE",HYPERLINK(CONCATENATE("https://www.saflax.de/0-WVK-Retail/Bilder-Pictures/SAFLAX-",'Basis-Tabelle-Samen'!K200,"-",'Basis-Tabelle-Samen'!J200,"-garden-to-go-mini-estonian.jpg")),
IF($C$1="Finnisch - FI",HYPERLINK(CONCATENATE("https://www.saflax.de/0-WVK-Retail/Bilder-Pictures/SAFLAX-",'Basis-Tabelle-Samen'!K200,"-",'Basis-Tabelle-Samen'!J200,"-garden-to-go-mini-finnish.jpg")),
IF($C$1="Französisch - FR",HYPERLINK(CONCATENATE("https://www.saflax.de/0-WVK-Retail/Bilder-Pictures/SAFLAX-",'Basis-Tabelle-Samen'!K200,"-",'Basis-Tabelle-Samen'!J200,"-garden-to-go-mini-french.jpg")),
IF($C$1="Griechisch - GR",HYPERLINK(CONCATENATE("https://www.saflax.de/0-WVK-Retail/Bilder-Pictures/SAFLAX-",'Basis-Tabelle-Samen'!K200,"-",'Basis-Tabelle-Samen'!J200,"-garden-to-go-mini-greek.jpg")),
IF($C$1="Irisch - IE",HYPERLINK(CONCATENATE("https://www.saflax.de/0-WVK-Retail/Bilder-Pictures/SAFLAX-",'Basis-Tabelle-Samen'!K200,"-",'Basis-Tabelle-Samen'!J200,"-garden-to-go-mini-irish.jpg")),
IF($C$1="Isländisch - IS",HYPERLINK(CONCATENATE("https://www.saflax.de/0-WVK-Retail/Bilder-Pictures/SAFLAX-",'Basis-Tabelle-Samen'!K200,"-",'Basis-Tabelle-Samen'!J200,"-garden-to-go-mini-icelandic.jpg")),
IF($C$1="Italienisch - IT",HYPERLINK(CONCATENATE("https://www.saflax.de/0-WVK-Retail/Bilder-Pictures/SAFLAX-",'Basis-Tabelle-Samen'!K200,"-",'Basis-Tabelle-Samen'!J200,"-garden-to-go-mini-italian.jpg")),
IF($C$1="Japanisch - JP",HYPERLINK(CONCATENATE("https://www.saflax.de/0-WVK-Retail/Bilder-Pictures/SAFLAX-",'Basis-Tabelle-Samen'!K200,"-",'Basis-Tabelle-Samen'!J200,"-garden-to-go-mini-japanese.jpg")),
IF($C$1="Kroatisch - HR",HYPERLINK(CONCATENATE("https://www.saflax.de/0-WVK-Retail/Bilder-Pictures/SAFLAX-",'Basis-Tabelle-Samen'!K200,"-",'Basis-Tabelle-Samen'!J200,"-garden-to-go-mini-croatian.jpg")),
IF($C$1="Lettisch - LV",HYPERLINK(CONCATENATE("https://www.saflax.de/0-WVK-Retail/Bilder-Pictures/SAFLAX-",'Basis-Tabelle-Samen'!K200,"-",'Basis-Tabelle-Samen'!J200,"-garden-to-go-mini-latvian.jpg")),
IF($C$1="Litauisch - LT",HYPERLINK(CONCATENATE("https://www.saflax.de/0-WVK-Retail/Bilder-Pictures/SAFLAX-",'Basis-Tabelle-Samen'!K200,"-",'Basis-Tabelle-Samen'!J200,"-garden-to-go-mini-lithuanian.jpg")),
IF($C$1="Maltesisch - MT",HYPERLINK(CONCATENATE("https://www.saflax.de/0-WVK-Retail/Bilder-Pictures/SAFLAX-",'Basis-Tabelle-Samen'!K200,"-",'Basis-Tabelle-Samen'!J200,"-garden-to-go-mini-maltese.jpg")),
IF($C$1="Niederländisch - NL",HYPERLINK(CONCATENATE("https://www.saflax.de/0-WVK-Retail/Bilder-Pictures/SAFLAX-",'Basis-Tabelle-Samen'!K200,"-",'Basis-Tabelle-Samen'!J200,"-garden-to-go-mini-dutch.jpg")),
IF($C$1="Norwegisch - NO",HYPERLINK(CONCATENATE("https://www.saflax.de/0-WVK-Retail/Bilder-Pictures/SAFLAX-",'Basis-Tabelle-Samen'!K200,"-",'Basis-Tabelle-Samen'!J200,"-garden-to-go-mini-nowegian.jpg")),
IF($C$1="Polnisch - PL",HYPERLINK(CONCATENATE("https://www.saflax.de/0-WVK-Retail/Bilder-Pictures/SAFLAX-",'Basis-Tabelle-Samen'!K200,"-",'Basis-Tabelle-Samen'!J200,"-garden-to-go-mini-polish.jpg")),
IF($C$1="Portugiesisch - PT",HYPERLINK(CONCATENATE("https://www.saflax.de/0-WVK-Retail/Bilder-Pictures/SAFLAX-",'Basis-Tabelle-Samen'!K200,"-",'Basis-Tabelle-Samen'!J200,"-garden-to-go-mini-portuguese.jpg")),
IF($C$1="Rumänisch - RO",HYPERLINK(CONCATENATE("https://www.saflax.de/0-WVK-Retail/Bilder-Pictures/SAFLAX-",'Basis-Tabelle-Samen'!K200,"-",'Basis-Tabelle-Samen'!J200,"-garden-to-go-mini-romanian.jpg")),
IF($C$1="Schwedisch - SE",HYPERLINK(CONCATENATE("https://www.saflax.de/0-WVK-Retail/Bilder-Pictures/SAFLAX-",'Basis-Tabelle-Samen'!K200,"-",'Basis-Tabelle-Samen'!J200,"-garden-to-go-mini-swedish.jpg")),
IF($C$1="Slowakisch - SK",HYPERLINK(CONCATENATE("https://www.saflax.de/0-WVK-Retail/Bilder-Pictures/SAFLAX-",'Basis-Tabelle-Samen'!K200,"-",'Basis-Tabelle-Samen'!J200,"-garden-to-go-mini-slovak.jpg")),
IF($C$1="Slowenisch - SI",HYPERLINK(CONCATENATE("https://www.saflax.de/0-WVK-Retail/Bilder-Pictures/SAFLAX-",'Basis-Tabelle-Samen'!K200,"-",'Basis-Tabelle-Samen'!J200,"-garden-to-go-mini-slovenian.jpg")),
IF($C$1="Spanisch - ES",HYPERLINK(CONCATENATE("https://www.saflax.de/0-WVK-Retail/Bilder-Pictures/SAFLAX-",'Basis-Tabelle-Samen'!K200,"-",'Basis-Tabelle-Samen'!J200,"-garden-to-go-mini-spanish.jpg")),
IF($C$1="Tschechisch - CZ",HYPERLINK(CONCATENATE("https://www.saflax.de/0-WVK-Retail/Bilder-Pictures/SAFLAX-",'Basis-Tabelle-Samen'!K200,"-",'Basis-Tabelle-Samen'!J200,"-garden-to-go-mini-czech.jpg")),
IF($C$1="Türkisch - TR",HYPERLINK(CONCATENATE("https://www.saflax.de/0-WVK-Retail/Bilder-Pictures/SAFLAX-",'Basis-Tabelle-Samen'!K200,"-",'Basis-Tabelle-Samen'!J200,"-garden-to-go-mini-turkish.jpg")),
IF($C$1="Ungarisch - HU",HYPERLINK(CONCATENATE("https://www.saflax.de/0-WVK-Retail/Bilder-Pictures/SAFLAX-",'Basis-Tabelle-Samen'!K200,"-",'Basis-Tabelle-Samen'!J200,"-garden-to-go-mini-hungarian.jpg")),
" ACHTUNG")))))))))))))))))))))))))))))</f>
        <v>https://www.saflax.de/0-WVK-Retail/Bilder-Pictures/SAFLAX-75312-salvia-officinalis-garden-to-go-mini-english.jpg</v>
      </c>
      <c r="AN212" s="330" t="str">
        <f>IF(I212&lt;1,"",
IF($C$1="Bulgarisch - BG",HYPERLINK(CONCATENATE("https://www.saflax.de/0-WVK-Retail/Bilder-Pictures/SAFLAX-",'Basis-Tabelle-Samen'!N200,"-",'Basis-Tabelle-Samen'!J200,"-garden-to-go-lite-bulgarian.jpg")),
IF($C$1="Dänisch - DK",HYPERLINK(CONCATENATE("https://www.saflax.de/0-WVK-Retail/Bilder-Pictures/SAFLAX-",'Basis-Tabelle-Samen'!N200,"-",'Basis-Tabelle-Samen'!J200,"-garden-to-go-lite-danish.jpg")),
IF($C$1="Deutsch - DE",HYPERLINK(CONCATENATE("https://www.saflax.de/0-WVK-Retail/Bilder-Pictures/SAFLAX-",'Basis-Tabelle-Samen'!N200,"-",'Basis-Tabelle-Samen'!J200,"-garden-to-go-lite-german.jpg")),
IF($C$1="Englisch - UK",HYPERLINK(CONCATENATE("https://www.saflax.de/0-WVK-Retail/Bilder-Pictures/SAFLAX-",'Basis-Tabelle-Samen'!N200,"-",'Basis-Tabelle-Samen'!J200,"-garden-to-go-lite-english.jpg")),
IF($C$1="Estnisch - EE",HYPERLINK(CONCATENATE("https://www.saflax.de/0-WVK-Retail/Bilder-Pictures/SAFLAX-",'Basis-Tabelle-Samen'!N200,"-",'Basis-Tabelle-Samen'!J200,"-garden-to-go-lite-estonian.jpg")),
IF($C$1="Finnisch - FI",HYPERLINK(CONCATENATE("https://www.saflax.de/0-WVK-Retail/Bilder-Pictures/SAFLAX-",'Basis-Tabelle-Samen'!N200,"-",'Basis-Tabelle-Samen'!J200,"-garden-to-go-lite-finnish.jpg")),
IF($C$1="Französisch - FR",HYPERLINK(CONCATENATE("https://www.saflax.de/0-WVK-Retail/Bilder-Pictures/SAFLAX-",'Basis-Tabelle-Samen'!N200,"-",'Basis-Tabelle-Samen'!J200,"-garden-to-go-lite-french.jpg")),
IF($C$1="Griechisch - GR",HYPERLINK(CONCATENATE("https://www.saflax.de/0-WVK-Retail/Bilder-Pictures/SAFLAX-",'Basis-Tabelle-Samen'!N200,"-",'Basis-Tabelle-Samen'!J200,"-garden-to-go-lite-greek.jpg")),
IF($C$1="Irisch - IE",HYPERLINK(CONCATENATE("https://www.saflax.de/0-WVK-Retail/Bilder-Pictures/SAFLAX-",'Basis-Tabelle-Samen'!N200,"-",'Basis-Tabelle-Samen'!J200,"-garden-to-go-lite-irish.jpg")),
IF($C$1="Isländisch - IS",HYPERLINK(CONCATENATE("https://www.saflax.de/0-WVK-Retail/Bilder-Pictures/SAFLAX-",'Basis-Tabelle-Samen'!N200,"-",'Basis-Tabelle-Samen'!J200,"-garden-to-go-lite-icelandic.jpg")),
IF($C$1="Italienisch - IT",HYPERLINK(CONCATENATE("https://www.saflax.de/0-WVK-Retail/Bilder-Pictures/SAFLAX-",'Basis-Tabelle-Samen'!N200,"-",'Basis-Tabelle-Samen'!J200,"-garden-to-go-lite-italian.jpg")),
IF($C$1="Japanisch - JP",HYPERLINK(CONCATENATE("https://www.saflax.de/0-WVK-Retail/Bilder-Pictures/SAFLAX-",'Basis-Tabelle-Samen'!N200,"-",'Basis-Tabelle-Samen'!J200,"-garden-to-go-lite-japanese.jpg")),
IF($C$1="Kroatisch - HR",HYPERLINK(CONCATENATE("https://www.saflax.de/0-WVK-Retail/Bilder-Pictures/SAFLAX-",'Basis-Tabelle-Samen'!N200,"-",'Basis-Tabelle-Samen'!J200,"-garden-to-go-lite-croatian.jpg")),
IF($C$1="Lettisch - LV",HYPERLINK(CONCATENATE("https://www.saflax.de/0-WVK-Retail/Bilder-Pictures/SAFLAX-",'Basis-Tabelle-Samen'!N200,"-",'Basis-Tabelle-Samen'!J200,"-garden-to-go-lite-latvian.jpg")),
IF($C$1="Litauisch - LT",HYPERLINK(CONCATENATE("https://www.saflax.de/0-WVK-Retail/Bilder-Pictures/SAFLAX-",'Basis-Tabelle-Samen'!N200,"-",'Basis-Tabelle-Samen'!J200,"-garden-to-go-lite-lithuanian.jpg")),
IF($C$1="Maltesisch - MT",HYPERLINK(CONCATENATE("https://www.saflax.de/0-WVK-Retail/Bilder-Pictures/SAFLAX-",'Basis-Tabelle-Samen'!N200,"-",'Basis-Tabelle-Samen'!J200,"-garden-to-go-lite-maltese.jpg")),
IF($C$1="Niederländisch - NL",HYPERLINK(CONCATENATE("https://www.saflax.de/0-WVK-Retail/Bilder-Pictures/SAFLAX-",'Basis-Tabelle-Samen'!N200,"-",'Basis-Tabelle-Samen'!J200,"-garden-to-go-lite-dutch.jpg")),
IF($C$1="Norwegisch - NO",HYPERLINK(CONCATENATE("https://www.saflax.de/0-WVK-Retail/Bilder-Pictures/SAFLAX-",'Basis-Tabelle-Samen'!N200,"-",'Basis-Tabelle-Samen'!J200,"-garden-to-go-lite-nowegian.jpg")),
IF($C$1="Polnisch - PL",HYPERLINK(CONCATENATE("https://www.saflax.de/0-WVK-Retail/Bilder-Pictures/SAFLAX-",'Basis-Tabelle-Samen'!N200,"-",'Basis-Tabelle-Samen'!J200,"-garden-to-go-lite-polish.jpg")),
IF($C$1="Portugiesisch - PT",HYPERLINK(CONCATENATE("https://www.saflax.de/0-WVK-Retail/Bilder-Pictures/SAFLAX-",'Basis-Tabelle-Samen'!N200,"-",'Basis-Tabelle-Samen'!J200,"-garden-to-go-lite-portuguese.jpg")),
IF($C$1="Rumänisch - RO",HYPERLINK(CONCATENATE("https://www.saflax.de/0-WVK-Retail/Bilder-Pictures/SAFLAX-",'Basis-Tabelle-Samen'!N200,"-",'Basis-Tabelle-Samen'!J200,"-garden-to-go-lite-romanian.jpg")),
IF($C$1="Schwedisch - SE",HYPERLINK(CONCATENATE("https://www.saflax.de/0-WVK-Retail/Bilder-Pictures/SAFLAX-",'Basis-Tabelle-Samen'!N200,"-",'Basis-Tabelle-Samen'!J200,"-garden-to-go-lite-swedish.jpg")),
IF($C$1="Slowakisch - SK",HYPERLINK(CONCATENATE("https://www.saflax.de/0-WVK-Retail/Bilder-Pictures/SAFLAX-",'Basis-Tabelle-Samen'!N200,"-",'Basis-Tabelle-Samen'!J200,"-garden-to-go-lite-slovak.jpg")),
IF($C$1="Slowenisch - SI",HYPERLINK(CONCATENATE("https://www.saflax.de/0-WVK-Retail/Bilder-Pictures/SAFLAX-",'Basis-Tabelle-Samen'!N200,"-",'Basis-Tabelle-Samen'!J200,"-garden-to-go-lite-slovenian.jpg")),
IF($C$1="Spanisch - ES",HYPERLINK(CONCATENATE("https://www.saflax.de/0-WVK-Retail/Bilder-Pictures/SAFLAX-",'Basis-Tabelle-Samen'!N200,"-",'Basis-Tabelle-Samen'!J200,"-garden-to-go-lite-spanish.jpg")),
IF($C$1="Tschechisch - CZ",HYPERLINK(CONCATENATE("https://www.saflax.de/0-WVK-Retail/Bilder-Pictures/SAFLAX-",'Basis-Tabelle-Samen'!N200,"-",'Basis-Tabelle-Samen'!J200,"-garden-to-go-lite-czech.jpg")),
IF($C$1="Türkisch - TR",HYPERLINK(CONCATENATE("https://www.saflax.de/0-WVK-Retail/Bilder-Pictures/SAFLAX-",'Basis-Tabelle-Samen'!N200,"-",'Basis-Tabelle-Samen'!J200,"-garden-to-go-lite-turkish.jpg")),
IF($C$1="Ungarisch - HU",HYPERLINK(CONCATENATE("https://www.saflax.de/0-WVK-Retail/Bilder-Pictures/SAFLAX-",'Basis-Tabelle-Samen'!N200,"-",'Basis-Tabelle-Samen'!J200,"-garden-to-go-lite-hungarian.jpg")),
" ACHTUNG")))))))))))))))))))))))))))))</f>
        <v>https://www.saflax.de/0-WVK-Retail/Bilder-Pictures/SAFLAX-85312-salvia-officinalis-garden-to-go-lite-english.jpg</v>
      </c>
      <c r="AO212" s="330" t="str">
        <f>IF(J212&lt;1,"",
IF($C$1="Bulgarisch - BG",HYPERLINK(CONCATENATE("https://www.saflax.de/0-WVK-Retail/Bilder-Pictures/SAFLAX-",'Basis-Tabelle-Samen'!Q200,"-",'Basis-Tabelle-Samen'!J200,"-garden-to-go-bulgarian.jpg")),
IF($C$1="Dänisch - DK",HYPERLINK(CONCATENATE("https://www.saflax.de/0-WVK-Retail/Bilder-Pictures/SAFLAX-",'Basis-Tabelle-Samen'!Q200,"-",'Basis-Tabelle-Samen'!J200,"-garden-to-go-danish.jpg")),
IF($C$1="Deutsch - DE",HYPERLINK(CONCATENATE("https://www.saflax.de/0-WVK-Retail/Bilder-Pictures/SAFLAX-",'Basis-Tabelle-Samen'!Q200,"-",'Basis-Tabelle-Samen'!J200,"-garden-to-go-german.jpg")),
IF($C$1="Englisch - UK",HYPERLINK(CONCATENATE("https://www.saflax.de/0-WVK-Retail/Bilder-Pictures/SAFLAX-",'Basis-Tabelle-Samen'!Q200,"-",'Basis-Tabelle-Samen'!J200,"-garden-to-go-english.jpg")),
IF($C$1="Estnisch - EE",HYPERLINK(CONCATENATE("https://www.saflax.de/0-WVK-Retail/Bilder-Pictures/SAFLAX-",'Basis-Tabelle-Samen'!Q200,"-",'Basis-Tabelle-Samen'!J200,"-garden-to-go-estonian.jpg")),
IF($C$1="Finnisch - FI",HYPERLINK(CONCATENATE("https://www.saflax.de/0-WVK-Retail/Bilder-Pictures/SAFLAX-",'Basis-Tabelle-Samen'!Q200,"-",'Basis-Tabelle-Samen'!J200,"-garden-to-go-finnish.jpg")),
IF($C$1="Französisch - FR",HYPERLINK(CONCATENATE("https://www.saflax.de/0-WVK-Retail/Bilder-Pictures/SAFLAX-",'Basis-Tabelle-Samen'!Q200,"-",'Basis-Tabelle-Samen'!J200,"-garden-to-go-french.jpg")),
IF($C$1="Griechisch - GR",HYPERLINK(CONCATENATE("https://www.saflax.de/0-WVK-Retail/Bilder-Pictures/SAFLAX-",'Basis-Tabelle-Samen'!Q200,"-",'Basis-Tabelle-Samen'!J200,"-garden-to-go-greek.jpg")),
IF($C$1="Irisch - IE",HYPERLINK(CONCATENATE("https://www.saflax.de/0-WVK-Retail/Bilder-Pictures/SAFLAX-",'Basis-Tabelle-Samen'!Q200,"-",'Basis-Tabelle-Samen'!J200,"-garden-to-go-irish.jpg")),
IF($C$1="Isländisch - IS",HYPERLINK(CONCATENATE("https://www.saflax.de/0-WVK-Retail/Bilder-Pictures/SAFLAX-",'Basis-Tabelle-Samen'!Q200,"-",'Basis-Tabelle-Samen'!J200,"-garden-to-go-icelandic.jpg")),
IF($C$1="Italienisch - IT",HYPERLINK(CONCATENATE("https://www.saflax.de/0-WVK-Retail/Bilder-Pictures/SAFLAX-",'Basis-Tabelle-Samen'!Q200,"-",'Basis-Tabelle-Samen'!J200,"-garden-to-go-italian.jpg")),
IF($C$1="Japanisch - JP",HYPERLINK(CONCATENATE("https://www.saflax.de/0-WVK-Retail/Bilder-Pictures/SAFLAX-",'Basis-Tabelle-Samen'!Q200,"-",'Basis-Tabelle-Samen'!J200,"-garden-to-go-japanese.jpg")),
IF($C$1="Kroatisch - HR",HYPERLINK(CONCATENATE("https://www.saflax.de/0-WVK-Retail/Bilder-Pictures/SAFLAX-",'Basis-Tabelle-Samen'!Q200,"-",'Basis-Tabelle-Samen'!J200,"-garden-to-go-croatian.jpg")),
IF($C$1="Lettisch - LV",HYPERLINK(CONCATENATE("https://www.saflax.de/0-WVK-Retail/Bilder-Pictures/SAFLAX-",'Basis-Tabelle-Samen'!Q200,"-",'Basis-Tabelle-Samen'!J200,"-garden-to-go-latvian.jpg")),
IF($C$1="Litauisch - LT",HYPERLINK(CONCATENATE("https://www.saflax.de/0-WVK-Retail/Bilder-Pictures/SAFLAX-",'Basis-Tabelle-Samen'!Q200,"-",'Basis-Tabelle-Samen'!J200,"-garden-to-go-lithuanian.jpg")),
IF($C$1="Maltesisch - MT",HYPERLINK(CONCATENATE("https://www.saflax.de/0-WVK-Retail/Bilder-Pictures/SAFLAX-",'Basis-Tabelle-Samen'!Q200,"-",'Basis-Tabelle-Samen'!J200,"-garden-to-go-maltese.jpg")),
IF($C$1="Niederländisch - NL",HYPERLINK(CONCATENATE("https://www.saflax.de/0-WVK-Retail/Bilder-Pictures/SAFLAX-",'Basis-Tabelle-Samen'!Q200,"-",'Basis-Tabelle-Samen'!J200,"-garden-to-go-dutch.jpg")),
IF($C$1="Norwegisch - NO",HYPERLINK(CONCATENATE("https://www.saflax.de/0-WVK-Retail/Bilder-Pictures/SAFLAX-",'Basis-Tabelle-Samen'!Q200,"-",'Basis-Tabelle-Samen'!J200,"-garden-to-go-nowegian.jpg")),
IF($C$1="Polnisch - PL",HYPERLINK(CONCATENATE("https://www.saflax.de/0-WVK-Retail/Bilder-Pictures/SAFLAX-",'Basis-Tabelle-Samen'!Q200,"-",'Basis-Tabelle-Samen'!J200,"-garden-to-go-polish.jpg")),
IF($C$1="Portugiesisch - PT",HYPERLINK(CONCATENATE("https://www.saflax.de/0-WVK-Retail/Bilder-Pictures/SAFLAX-",'Basis-Tabelle-Samen'!Q200,"-",'Basis-Tabelle-Samen'!J200,"-garden-to-go-portuguese.jpg")),
IF($C$1="Rumänisch - RO",HYPERLINK(CONCATENATE("https://www.saflax.de/0-WVK-Retail/Bilder-Pictures/SAFLAX-",'Basis-Tabelle-Samen'!Q200,"-",'Basis-Tabelle-Samen'!J200,"-garden-to-go-romanian.jpg")),
IF($C$1="Schwedisch - SE",HYPERLINK(CONCATENATE("https://www.saflax.de/0-WVK-Retail/Bilder-Pictures/SAFLAX-",'Basis-Tabelle-Samen'!Q200,"-",'Basis-Tabelle-Samen'!J200,"-garden-to-go-swedish.jpg")),
IF($C$1="Slowakisch - SK",HYPERLINK(CONCATENATE("https://www.saflax.de/0-WVK-Retail/Bilder-Pictures/SAFLAX-",'Basis-Tabelle-Samen'!Q200,"-",'Basis-Tabelle-Samen'!J200,"-garden-to-go-slovak.jpg")),
IF($C$1="Slowenisch - SI",HYPERLINK(CONCATENATE("https://www.saflax.de/0-WVK-Retail/Bilder-Pictures/SAFLAX-",'Basis-Tabelle-Samen'!Q200,"-",'Basis-Tabelle-Samen'!J200,"-garden-to-go-slovenian.jpg")),
IF($C$1="Spanisch - ES",HYPERLINK(CONCATENATE("https://www.saflax.de/0-WVK-Retail/Bilder-Pictures/SAFLAX-",'Basis-Tabelle-Samen'!Q200,"-",'Basis-Tabelle-Samen'!J200,"-garden-to-go-spanish.jpg")),
IF($C$1="Tschechisch - CZ",HYPERLINK(CONCATENATE("https://www.saflax.de/0-WVK-Retail/Bilder-Pictures/SAFLAX-",'Basis-Tabelle-Samen'!Q200,"-",'Basis-Tabelle-Samen'!J200,"-garden-to-go-czech.jpg")),
IF($C$1="Türkisch - TR",HYPERLINK(CONCATENATE("https://www.saflax.de/0-WVK-Retail/Bilder-Pictures/SAFLAX-",'Basis-Tabelle-Samen'!Q200,"-",'Basis-Tabelle-Samen'!J200,"-garden-to-go-turkish.jpg")),
IF($C$1="Ungarisch - HU",HYPERLINK(CONCATENATE("https://www.saflax.de/0-WVK-Retail/Bilder-Pictures/SAFLAX-",'Basis-Tabelle-Samen'!Q200,"-",'Basis-Tabelle-Samen'!J200,"-garden-to-go-hungarian.jpg")),
" ACHTUNG")))))))))))))))))))))))))))))</f>
        <v>https://www.saflax.de/0-WVK-Retail/Bilder-Pictures/SAFLAX-55312-salvia-officinalis-garden-to-go-english.jpg</v>
      </c>
      <c r="AP212" s="330" t="str">
        <f>IF(K212&lt;1,"",
IF($C$1="Bulgarisch - BG",HYPERLINK(CONCATENATE("https://www.saflax.de/0-WVK-Retail/Bilder-Pictures/SAFLAX-",'Basis-Tabelle-Samen'!T200,"-",'Basis-Tabelle-Samen'!J200,"-cultivation-set-bulgarian.jpg")),
IF($C$1="Dänisch - DK",HYPERLINK(CONCATENATE("https://www.saflax.de/0-WVK-Retail/Bilder-Pictures/SAFLAX-",'Basis-Tabelle-Samen'!T200,"-",'Basis-Tabelle-Samen'!J200,"-cultivation-set-danish.jpg")),
IF($C$1="Deutsch - DE",HYPERLINK(CONCATENATE("https://www.saflax.de/0-WVK-Retail/Bilder-Pictures/SAFLAX-",'Basis-Tabelle-Samen'!T200,"-",'Basis-Tabelle-Samen'!J200,"-cultivation-set-german.jpg")),
IF($C$1="Englisch - UK",HYPERLINK(CONCATENATE("https://www.saflax.de/0-WVK-Retail/Bilder-Pictures/SAFLAX-",'Basis-Tabelle-Samen'!T200,"-",'Basis-Tabelle-Samen'!J200,"-cultivation-set-english.jpg")),
IF($C$1="Estnisch - EE",HYPERLINK(CONCATENATE("https://www.saflax.de/0-WVK-Retail/Bilder-Pictures/SAFLAX-",'Basis-Tabelle-Samen'!T200,"-",'Basis-Tabelle-Samen'!J200,"-cultivation-set-estonian.jpg")),
IF($C$1="Finnisch - FI",HYPERLINK(CONCATENATE("https://www.saflax.de/0-WVK-Retail/Bilder-Pictures/SAFLAX-",'Basis-Tabelle-Samen'!T200,"-",'Basis-Tabelle-Samen'!J200,"-cultivation-set-finnish.jpg")),
IF($C$1="Französisch - FR",HYPERLINK(CONCATENATE("https://www.saflax.de/0-WVK-Retail/Bilder-Pictures/SAFLAX-",'Basis-Tabelle-Samen'!T200,"-",'Basis-Tabelle-Samen'!J200,"-cultivation-set-french.jpg")),
IF($C$1="Griechisch - GR",HYPERLINK(CONCATENATE("https://www.saflax.de/0-WVK-Retail/Bilder-Pictures/SAFLAX-",'Basis-Tabelle-Samen'!T200,"-",'Basis-Tabelle-Samen'!J200,"-cultivation-set-greek.jpg")),
IF($C$1="Irisch - IE",HYPERLINK(CONCATENATE("https://www.saflax.de/0-WVK-Retail/Bilder-Pictures/SAFLAX-",'Basis-Tabelle-Samen'!T200,"-",'Basis-Tabelle-Samen'!J200,"-cultivation-set-irish.jpg")),
IF($C$1="Isländisch - IS",HYPERLINK(CONCATENATE("https://www.saflax.de/0-WVK-Retail/Bilder-Pictures/SAFLAX-",'Basis-Tabelle-Samen'!T200,"-",'Basis-Tabelle-Samen'!J200,"-cultivation-set-icelandic.jpg")),
IF($C$1="Italienisch - IT",HYPERLINK(CONCATENATE("https://www.saflax.de/0-WVK-Retail/Bilder-Pictures/SAFLAX-",'Basis-Tabelle-Samen'!T200,"-",'Basis-Tabelle-Samen'!J200,"-cultivation-set-italian.jpg")),
IF($C$1="Japanisch - JP",HYPERLINK(CONCATENATE("https://www.saflax.de/0-WVK-Retail/Bilder-Pictures/SAFLAX-",'Basis-Tabelle-Samen'!T200,"-",'Basis-Tabelle-Samen'!J200,"-cultivation-set-japanese.jpg")),
IF($C$1="Kroatisch - HR",HYPERLINK(CONCATENATE("https://www.saflax.de/0-WVK-Retail/Bilder-Pictures/SAFLAX-",'Basis-Tabelle-Samen'!T200,"-",'Basis-Tabelle-Samen'!J200,"-cultivation-set-croatian.jpg")),
IF($C$1="Lettisch - LV",HYPERLINK(CONCATENATE("https://www.saflax.de/0-WVK-Retail/Bilder-Pictures/SAFLAX-",'Basis-Tabelle-Samen'!T200,"-",'Basis-Tabelle-Samen'!J200,"-cultivation-set-latvian.jpg")),
IF($C$1="Litauisch - LT",HYPERLINK(CONCATENATE("https://www.saflax.de/0-WVK-Retail/Bilder-Pictures/SAFLAX-",'Basis-Tabelle-Samen'!T200,"-",'Basis-Tabelle-Samen'!J200,"-cultivation-set-lithuanian.jpg")),
IF($C$1="Maltesisch - MT",HYPERLINK(CONCATENATE("https://www.saflax.de/0-WVK-Retail/Bilder-Pictures/SAFLAX-",'Basis-Tabelle-Samen'!T200,"-",'Basis-Tabelle-Samen'!J200,"-cultivation-set-maltese.jpg")),
IF($C$1="Niederländisch - NL",HYPERLINK(CONCATENATE("https://www.saflax.de/0-WVK-Retail/Bilder-Pictures/SAFLAX-",'Basis-Tabelle-Samen'!T200,"-",'Basis-Tabelle-Samen'!J200,"-cultivation-set-dutch.jpg")),
IF($C$1="Norwegisch - NO",HYPERLINK(CONCATENATE("https://www.saflax.de/0-WVK-Retail/Bilder-Pictures/SAFLAX-",'Basis-Tabelle-Samen'!T200,"-",'Basis-Tabelle-Samen'!J200,"-cultivation-set-nowegian.jpg")),
IF($C$1="Polnisch - PL",HYPERLINK(CONCATENATE("https://www.saflax.de/0-WVK-Retail/Bilder-Pictures/SAFLAX-",'Basis-Tabelle-Samen'!T200,"-",'Basis-Tabelle-Samen'!J200,"-cultivation-set-polish.jpg")),
IF($C$1="Portugiesisch - PT",HYPERLINK(CONCATENATE("https://www.saflax.de/0-WVK-Retail/Bilder-Pictures/SAFLAX-",'Basis-Tabelle-Samen'!T200,"-",'Basis-Tabelle-Samen'!J200,"-cultivation-set-portuguese.jpg")),
IF($C$1="Rumänisch - RO",HYPERLINK(CONCATENATE("https://www.saflax.de/0-WVK-Retail/Bilder-Pictures/SAFLAX-",'Basis-Tabelle-Samen'!T200,"-",'Basis-Tabelle-Samen'!J200,"-cultivation-set-romanian.jpg")),
IF($C$1="Schwedisch - SE",HYPERLINK(CONCATENATE("https://www.saflax.de/0-WVK-Retail/Bilder-Pictures/SAFLAX-",'Basis-Tabelle-Samen'!T200,"-",'Basis-Tabelle-Samen'!J200,"-cultivation-set-swedish.jpg")),
IF($C$1="Slowakisch - SK",HYPERLINK(CONCATENATE("https://www.saflax.de/0-WVK-Retail/Bilder-Pictures/SAFLAX-",'Basis-Tabelle-Samen'!T200,"-",'Basis-Tabelle-Samen'!J200,"-cultivation-set-slovak.jpg")),
IF($C$1="Slowenisch - SI",HYPERLINK(CONCATENATE("https://www.saflax.de/0-WVK-Retail/Bilder-Pictures/SAFLAX-",'Basis-Tabelle-Samen'!T200,"-",'Basis-Tabelle-Samen'!J200,"-cultivation-set-slovenian.jpg")),
IF($C$1="Spanisch - ES",HYPERLINK(CONCATENATE("https://www.saflax.de/0-WVK-Retail/Bilder-Pictures/SAFLAX-",'Basis-Tabelle-Samen'!T200,"-",'Basis-Tabelle-Samen'!J200,"-cultivation-set-spanish.jpg")),
IF($C$1="Tschechisch - CZ",HYPERLINK(CONCATENATE("https://www.saflax.de/0-WVK-Retail/Bilder-Pictures/SAFLAX-",'Basis-Tabelle-Samen'!T200,"-",'Basis-Tabelle-Samen'!J200,"-cultivation-set-czech.jpg")),
IF($C$1="Türkisch - TR",HYPERLINK(CONCATENATE("https://www.saflax.de/0-WVK-Retail/Bilder-Pictures/SAFLAX-",'Basis-Tabelle-Samen'!T200,"-",'Basis-Tabelle-Samen'!J200,"-cultivation-set-turkish.jpg")),
IF($C$1="Ungarisch - HU",HYPERLINK(CONCATENATE("https://www.saflax.de/0-WVK-Retail/Bilder-Pictures/SAFLAX-",'Basis-Tabelle-Samen'!T200,"-",'Basis-Tabelle-Samen'!J200,"-cultivation-set-hungarian.jpg")),
" ACHTUNG")))))))))))))))))))))))))))))</f>
        <v>https://www.saflax.de/0-WVK-Retail/Bilder-Pictures/SAFLAX-35312-salvia-officinalis-cultivation-set-english.jpg</v>
      </c>
      <c r="AQ212" s="330" t="str">
        <f>IF(L212&lt;1,"",
IF($C$1="Bulgarisch - BG",HYPERLINK(CONCATENATE("https://www.saflax.de/0-WVK-Retail/Bilder-Pictures/SAFLAX-",'Basis-Tabelle-Samen'!W200,"-",'Basis-Tabelle-Samen'!J200,"-garden-in-the-bag-bulgarian.jpg")),
IF($C$1="Dänisch - DK",HYPERLINK(CONCATENATE("https://www.saflax.de/0-WVK-Retail/Bilder-Pictures/SAFLAX-",'Basis-Tabelle-Samen'!W200,"-",'Basis-Tabelle-Samen'!J200,"-garden-in-the-bag-danish.jpg")),
IF($C$1="Deutsch - DE",HYPERLINK(CONCATENATE("https://www.saflax.de/0-WVK-Retail/Bilder-Pictures/SAFLAX-",'Basis-Tabelle-Samen'!W200,"-",'Basis-Tabelle-Samen'!J200,"-garden-in-the-bag-german.jpg")),
IF($C$1="Englisch - UK",HYPERLINK(CONCATENATE("https://www.saflax.de/0-WVK-Retail/Bilder-Pictures/SAFLAX-",'Basis-Tabelle-Samen'!W200,"-",'Basis-Tabelle-Samen'!J200,"-garden-in-the-bag-english.jpg")),
IF($C$1="Estnisch - EE",HYPERLINK(CONCATENATE("https://www.saflax.de/0-WVK-Retail/Bilder-Pictures/SAFLAX-",'Basis-Tabelle-Samen'!W200,"-",'Basis-Tabelle-Samen'!J200,"-garden-in-the-bag-estonian.jpg")),
IF($C$1="Finnisch - FI",HYPERLINK(CONCATENATE("https://www.saflax.de/0-WVK-Retail/Bilder-Pictures/SAFLAX-",'Basis-Tabelle-Samen'!W200,"-",'Basis-Tabelle-Samen'!J200,"-garden-in-the-bag-finnish.jpg")),
IF($C$1="Französisch - FR",HYPERLINK(CONCATENATE("https://www.saflax.de/0-WVK-Retail/Bilder-Pictures/SAFLAX-",'Basis-Tabelle-Samen'!W200,"-",'Basis-Tabelle-Samen'!J200,"-garden-in-the-bag-french.jpg")),
IF($C$1="Griechisch - GR",HYPERLINK(CONCATENATE("https://www.saflax.de/0-WVK-Retail/Bilder-Pictures/SAFLAX-",'Basis-Tabelle-Samen'!W200,"-",'Basis-Tabelle-Samen'!J200,"-garden-in-the-bag-greek.jpg")),
IF($C$1="Irisch - IE",HYPERLINK(CONCATENATE("https://www.saflax.de/0-WVK-Retail/Bilder-Pictures/SAFLAX-",'Basis-Tabelle-Samen'!W200,"-",'Basis-Tabelle-Samen'!J200,"-garden-in-the-bag-irish.jpg")),
IF($C$1="Isländisch - IS",HYPERLINK(CONCATENATE("https://www.saflax.de/0-WVK-Retail/Bilder-Pictures/SAFLAX-",'Basis-Tabelle-Samen'!W200,"-",'Basis-Tabelle-Samen'!J200,"-garden-in-the-bag-icelandic.jpg")),
IF($C$1="Italienisch - IT",HYPERLINK(CONCATENATE("https://www.saflax.de/0-WVK-Retail/Bilder-Pictures/SAFLAX-",'Basis-Tabelle-Samen'!W200,"-",'Basis-Tabelle-Samen'!J200,"-garden-in-the-bag-italian.jpg")),
IF($C$1="Japanisch - JP",HYPERLINK(CONCATENATE("https://www.saflax.de/0-WVK-Retail/Bilder-Pictures/SAFLAX-",'Basis-Tabelle-Samen'!W200,"-",'Basis-Tabelle-Samen'!J200,"-garden-in-the-bag-japanese.jpg")),
IF($C$1="Kroatisch - HR",HYPERLINK(CONCATENATE("https://www.saflax.de/0-WVK-Retail/Bilder-Pictures/SAFLAX-",'Basis-Tabelle-Samen'!W200,"-",'Basis-Tabelle-Samen'!J200,"-garden-in-the-bag-croatian.jpg")),
IF($C$1="Lettisch - LV",HYPERLINK(CONCATENATE("https://www.saflax.de/0-WVK-Retail/Bilder-Pictures/SAFLAX-",'Basis-Tabelle-Samen'!W200,"-",'Basis-Tabelle-Samen'!J200,"-garden-in-the-bag-latvian.jpg")),
IF($C$1="Litauisch - LT",HYPERLINK(CONCATENATE("https://www.saflax.de/0-WVK-Retail/Bilder-Pictures/SAFLAX-",'Basis-Tabelle-Samen'!W200,"-",'Basis-Tabelle-Samen'!J200,"-garden-in-the-bag-lithuanian.jpg")),
IF($C$1="Maltesisch - MT",HYPERLINK(CONCATENATE("https://www.saflax.de/0-WVK-Retail/Bilder-Pictures/SAFLAX-",'Basis-Tabelle-Samen'!W200,"-",'Basis-Tabelle-Samen'!J200,"-garden-in-the-bag-maltese.jpg")),
IF($C$1="Niederländisch - NL",HYPERLINK(CONCATENATE("https://www.saflax.de/0-WVK-Retail/Bilder-Pictures/SAFLAX-",'Basis-Tabelle-Samen'!W200,"-",'Basis-Tabelle-Samen'!J200,"-garden-in-the-bag-dutch.jpg")),
IF($C$1="Norwegisch - NO",HYPERLINK(CONCATENATE("https://www.saflax.de/0-WVK-Retail/Bilder-Pictures/SAFLAX-",'Basis-Tabelle-Samen'!W200,"-",'Basis-Tabelle-Samen'!J200,"-garden-in-the-bag-nowegian.jpg")),
IF($C$1="Polnisch - PL",HYPERLINK(CONCATENATE("https://www.saflax.de/0-WVK-Retail/Bilder-Pictures/SAFLAX-",'Basis-Tabelle-Samen'!W200,"-",'Basis-Tabelle-Samen'!J200,"-garden-in-the-bag-polish.jpg")),
IF($C$1="Portugiesisch - PT",HYPERLINK(CONCATENATE("https://www.saflax.de/0-WVK-Retail/Bilder-Pictures/SAFLAX-",'Basis-Tabelle-Samen'!W200,"-",'Basis-Tabelle-Samen'!J200,"-garden-in-the-bag-portuguese.jpg")),
IF($C$1="Rumänisch - RO",HYPERLINK(CONCATENATE("https://www.saflax.de/0-WVK-Retail/Bilder-Pictures/SAFLAX-",'Basis-Tabelle-Samen'!W200,"-",'Basis-Tabelle-Samen'!J200,"-garden-in-the-bag-romanian.jpg")),
IF($C$1="Schwedisch - SE",HYPERLINK(CONCATENATE("https://www.saflax.de/0-WVK-Retail/Bilder-Pictures/SAFLAX-",'Basis-Tabelle-Samen'!W200,"-",'Basis-Tabelle-Samen'!J200,"-garden-in-the-bag-swedish.jpg")),
IF($C$1="Slowakisch - SK",HYPERLINK(CONCATENATE("https://www.saflax.de/0-WVK-Retail/Bilder-Pictures/SAFLAX-",'Basis-Tabelle-Samen'!W200,"-",'Basis-Tabelle-Samen'!J200,"-garden-in-the-bag-slovak.jpg")),
IF($C$1="Slowenisch - SI",HYPERLINK(CONCATENATE("https://www.saflax.de/0-WVK-Retail/Bilder-Pictures/SAFLAX-",'Basis-Tabelle-Samen'!W200,"-",'Basis-Tabelle-Samen'!J200,"-garden-in-the-bag-slovenian.jpg")),
IF($C$1="Spanisch - ES",HYPERLINK(CONCATENATE("https://www.saflax.de/0-WVK-Retail/Bilder-Pictures/SAFLAX-",'Basis-Tabelle-Samen'!W200,"-",'Basis-Tabelle-Samen'!J200,"-garden-in-the-bag-spanish.jpg")),
IF($C$1="Tschechisch - CZ",HYPERLINK(CONCATENATE("https://www.saflax.de/0-WVK-Retail/Bilder-Pictures/SAFLAX-",'Basis-Tabelle-Samen'!W200,"-",'Basis-Tabelle-Samen'!J200,"-garden-in-the-bag-czech.jpg")),
IF($C$1="Türkisch - TR",HYPERLINK(CONCATENATE("https://www.saflax.de/0-WVK-Retail/Bilder-Pictures/SAFLAX-",'Basis-Tabelle-Samen'!W200,"-",'Basis-Tabelle-Samen'!J200,"-garden-in-the-bag-turkish.jpg")),
IF($C$1="Ungarisch - HU",HYPERLINK(CONCATENATE("https://www.saflax.de/0-WVK-Retail/Bilder-Pictures/SAFLAX-",'Basis-Tabelle-Samen'!W200,"-",'Basis-Tabelle-Samen'!J200,"-garden-in-the-bag-hungarian.jpg")),
" ACHTUNG")))))))))))))))))))))))))))))</f>
        <v>https://www.saflax.de/0-WVK-Retail/Bilder-Pictures/SAFLAX-65312-salvia-officinalis-garden-in-the-bag-english.jpg</v>
      </c>
    </row>
    <row r="213" spans="1:43" ht="17.100000000000001" customHeight="1" x14ac:dyDescent="0.2">
      <c r="A213" s="318" t="str">
        <f>IF('Basis-Tabelle-Samen'!A202="","",IF($C$1="Deutsch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13" s="319" t="str">
        <f>'Basis-Tabelle-Samen'!I202</f>
        <v>Thymus vulgaris</v>
      </c>
      <c r="C213" s="316" t="str">
        <f>IF($C$1="Bulgarisch - BG",'Basis-Tabelle-Samen'!Z202,
IF($C$1="Dänisch - DK",'Basis-Tabelle-Samen'!AA202,
IF($C$1="Deutsch - DE",'Basis-Tabelle-Samen'!AB202,
IF($C$1="Englisch - UK",'Basis-Tabelle-Samen'!AC202,
IF($C$1="Estnisch - EE",'Basis-Tabelle-Samen'!AD202,
IF($C$1="Finnisch - FI",'Basis-Tabelle-Samen'!AE202,
IF($C$1="Französisch - FR",'Basis-Tabelle-Samen'!AF202,
IF($C$1="Griechisch - GR",'Basis-Tabelle-Samen'!AG202,
IF($C$1="Irisch - IE",'Basis-Tabelle-Samen'!AH202,
IF($C$1="Isländisch - IS",'Basis-Tabelle-Samen'!AI202,
IF($C$1="Italienisch - IT",'Basis-Tabelle-Samen'!AJ202,
IF($C$1="Japanisch - JP",'Basis-Tabelle-Samen'!AK202,
IF($C$1="Kroatisch - HR",'Basis-Tabelle-Samen'!AL202,
IF($C$1="Lettisch - LV",'Basis-Tabelle-Samen'!AM202,
IF($C$1="Litauisch - LT",'Basis-Tabelle-Samen'!AN202,
IF($C$1="Maltesisch - MT",'Basis-Tabelle-Samen'!AO202,
IF($C$1="Niederländisch - NL",'Basis-Tabelle-Samen'!AP202,
IF($C$1="Norwegisch - NO",'Basis-Tabelle-Samen'!AQ202,
IF($C$1="Polnisch - PL",'Basis-Tabelle-Samen'!AR202,
IF($C$1="Portugiesisch - PT",'Basis-Tabelle-Samen'!AS202,
IF($C$1="Rumänisch - RO",'Basis-Tabelle-Samen'!AT202,
IF($C$1="Schwedisch - SE",'Basis-Tabelle-Samen'!AU202,
IF($C$1="Slowakisch - SK",'Basis-Tabelle-Samen'!AV202,
IF($C$1="Slowenisch - SI",'Basis-Tabelle-Samen'!AW202,
IF($C$1="Spanisch - ES",'Basis-Tabelle-Samen'!AX202,
IF($C$1="Tschechisch - CZ",'Basis-Tabelle-Samen'!AY202,
IF($C$1="Türkisch - TR",'Basis-Tabelle-Samen'!AZ202,
IF($C$1="Ungarisch - HU",'Basis-Tabelle-Samen'!BA202,
" ACHTUNG"))))))))))))))))))))))))))))</f>
        <v>Organic - Thyme</v>
      </c>
      <c r="D213" s="320">
        <f>'Basis-Tabelle-Samen'!F202</f>
        <v>800</v>
      </c>
      <c r="E213" s="321" t="str">
        <f>'Basis-Tabelle-Samen'!H202</f>
        <v>7 %</v>
      </c>
      <c r="F213" s="322" t="str">
        <f>IF('Basis-Tabelle-Samen'!G202="","",'Basis-Tabelle-Samen'!G202)</f>
        <v>03</v>
      </c>
      <c r="G213" s="320">
        <f>'Basis-Tabelle-Samen'!C202</f>
        <v>15314</v>
      </c>
      <c r="H213" s="323">
        <f>'Basis-Tabelle-Samen'!D202</f>
        <v>4055473153148</v>
      </c>
      <c r="I213" s="324">
        <f>'Basis-Tabelle-Samen'!E202</f>
        <v>2.0499999999999998</v>
      </c>
      <c r="J213" s="325">
        <f t="shared" si="3"/>
        <v>12</v>
      </c>
      <c r="K213" s="326">
        <f>'Basis-Tabelle-Samen'!K202</f>
        <v>75314</v>
      </c>
      <c r="L213" s="323">
        <f>'Basis-Tabelle-Samen'!L202</f>
        <v>4055473753140</v>
      </c>
      <c r="M213" s="324">
        <f>'Basis-Tabelle-Samen'!M202</f>
        <v>2.4500000000000002</v>
      </c>
      <c r="N213" s="326">
        <f>IF(K213&lt;1,"",'3'!$I$15)</f>
        <v>15</v>
      </c>
      <c r="O213" s="327">
        <f>IF(K213&lt;1,"",'3'!$J$11)</f>
        <v>90</v>
      </c>
      <c r="P213" s="326">
        <f>'Basis-Tabelle-Samen'!N202</f>
        <v>85314</v>
      </c>
      <c r="Q213" s="323">
        <f>'Basis-Tabelle-Samen'!O202</f>
        <v>4055473853147</v>
      </c>
      <c r="R213" s="328">
        <f>'Basis-Tabelle-Samen'!P202</f>
        <v>3.75</v>
      </c>
      <c r="S213" s="326">
        <f>IF(R213&lt;1,"",'3'!$M$15)</f>
        <v>18</v>
      </c>
      <c r="T213" s="327">
        <f>IF(R213&lt;1,"",'3'!$N$11)</f>
        <v>72</v>
      </c>
      <c r="U213" s="326">
        <f>'Basis-Tabelle-Samen'!Q202</f>
        <v>55314</v>
      </c>
      <c r="V213" s="323">
        <f>'Basis-Tabelle-Samen'!R202</f>
        <v>4055473553146</v>
      </c>
      <c r="W213" s="324">
        <f>'Basis-Tabelle-Samen'!S202</f>
        <v>4.95</v>
      </c>
      <c r="X213" s="326">
        <f>IF(U213&lt;1,"",'3'!$Q$15)</f>
        <v>6</v>
      </c>
      <c r="Y213" s="327">
        <f>IF(U213&lt;1,"",'3'!$R$11)</f>
        <v>24</v>
      </c>
      <c r="Z213" s="326">
        <f>'Basis-Tabelle-Samen'!T202</f>
        <v>35314</v>
      </c>
      <c r="AA213" s="323">
        <f>'Basis-Tabelle-Samen'!U202</f>
        <v>4055473353142</v>
      </c>
      <c r="AB213" s="324">
        <f>'Basis-Tabelle-Samen'!V202</f>
        <v>6.75</v>
      </c>
      <c r="AC213" s="326">
        <f>IF(Z213&lt;1,"",'3'!$U$15)</f>
        <v>6</v>
      </c>
      <c r="AD213" s="327">
        <f>IF(Z213&lt;1,"",'3'!$V$11)</f>
        <v>24</v>
      </c>
      <c r="AE213" s="326">
        <f>'Basis-Tabelle-Samen'!W202</f>
        <v>65314</v>
      </c>
      <c r="AF213" s="323">
        <f>'Basis-Tabelle-Samen'!X202</f>
        <v>4055473653143</v>
      </c>
      <c r="AG213" s="324">
        <f>'Basis-Tabelle-Samen'!Y202</f>
        <v>2.95</v>
      </c>
      <c r="AH213" s="326">
        <f>IF(AE213&lt;1,"",'3'!$Y$15)</f>
        <v>8</v>
      </c>
      <c r="AI213" s="327">
        <f>IF(AE213&lt;1,"",'3'!$Z$11)</f>
        <v>64</v>
      </c>
      <c r="AJ213" s="315"/>
      <c r="AK213" s="316" t="str">
        <f>IF(G213&lt;1,"",
IF($C$1="Bulgarisch - BG",HYPERLINK(CONCATENATE("https://www.saflax.de/0-WVK-Retail/Bilder-Pictures/SAFLAX-",'Basis-Tabelle-Samen'!C202,"-",'Basis-Tabelle-Samen'!J202,"-seed-package-front-cr-bulgarian.jpg")),
IF($C$1="Dänisch - DK",HYPERLINK(CONCATENATE("https://www.saflax.de/0-WVK-Retail/Bilder-Pictures/SAFLAX-",'Basis-Tabelle-Samen'!C202,"-",'Basis-Tabelle-Samen'!J202,"-seed-package-front-cr-danish.jpg")),
IF($C$1="Deutsch - DE",HYPERLINK(CONCATENATE("https://www.saflax.de/0-WVK-Retail/Bilder-Pictures/SAFLAX-",'Basis-Tabelle-Samen'!C202,"-",'Basis-Tabelle-Samen'!J202,"-seed-package-front-cr-german.jpg")),
IF($C$1="Englisch - UK",HYPERLINK(CONCATENATE("https://www.saflax.de/0-WVK-Retail/Bilder-Pictures/SAFLAX-",'Basis-Tabelle-Samen'!C202,"-",'Basis-Tabelle-Samen'!J202,"-seed-package-front-cr-english.jpg")),
IF($C$1="Estnisch - EE",HYPERLINK(CONCATENATE("https://www.saflax.de/0-WVK-Retail/Bilder-Pictures/SAFLAX-",'Basis-Tabelle-Samen'!C202,"-",'Basis-Tabelle-Samen'!J202,"-seed-package-front-cr-estonian.jpg")),
IF($C$1="Finnisch - FI",HYPERLINK(CONCATENATE("https://www.saflax.de/0-WVK-Retail/Bilder-Pictures/SAFLAX-",'Basis-Tabelle-Samen'!C202,"-",'Basis-Tabelle-Samen'!J202,"-seed-package-front-cr-finnish.jpg")),
IF($C$1="Französisch - FR",HYPERLINK(CONCATENATE("https://www.saflax.de/0-WVK-Retail/Bilder-Pictures/SAFLAX-",'Basis-Tabelle-Samen'!C202,"-",'Basis-Tabelle-Samen'!J202,"-seed-package-front-cr-french.jpg")),
IF($C$1="Griechisch - GR",HYPERLINK(CONCATENATE("https://www.saflax.de/0-WVK-Retail/Bilder-Pictures/SAFLAX-",'Basis-Tabelle-Samen'!C202,"-",'Basis-Tabelle-Samen'!J202,"-seed-package-front-cr-greek.jpg")),
IF($C$1="Irisch - IE",HYPERLINK(CONCATENATE("https://www.saflax.de/0-WVK-Retail/Bilder-Pictures/SAFLAX-",'Basis-Tabelle-Samen'!C202,"-",'Basis-Tabelle-Samen'!J202,"-seed-package-front-cr-irish.jpg")),
IF($C$1="Isländisch - IS",HYPERLINK(CONCATENATE("https://www.saflax.de/0-WVK-Retail/Bilder-Pictures/SAFLAX-",'Basis-Tabelle-Samen'!C202,"-",'Basis-Tabelle-Samen'!J202,"-seed-package-front-cr-icelandic.jpg")),
IF($C$1="Italienisch - IT",HYPERLINK(CONCATENATE("https://www.saflax.de/0-WVK-Retail/Bilder-Pictures/SAFLAX-",'Basis-Tabelle-Samen'!C202,"-",'Basis-Tabelle-Samen'!J202,"-seed-package-front-cr-italian.jpg")),
IF($C$1="Japanisch - JP",HYPERLINK(CONCATENATE("https://www.saflax.de/0-WVK-Retail/Bilder-Pictures/SAFLAX-",'Basis-Tabelle-Samen'!C202,"-",'Basis-Tabelle-Samen'!J202,"-seed-package-front-cr-japanese.jpg")),
IF($C$1="Kroatisch - HR",HYPERLINK(CONCATENATE("https://www.saflax.de/0-WVK-Retail/Bilder-Pictures/SAFLAX-",'Basis-Tabelle-Samen'!C202,"-",'Basis-Tabelle-Samen'!J202,"-seed-package-front-cr-croatian.jpg")),
IF($C$1="Lettisch - LV",HYPERLINK(CONCATENATE("https://www.saflax.de/0-WVK-Retail/Bilder-Pictures/SAFLAX-",'Basis-Tabelle-Samen'!C202,"-",'Basis-Tabelle-Samen'!J202,"-seed-package-front-cr-latvian.jpg")),
IF($C$1="Litauisch - LT",HYPERLINK(CONCATENATE("https://www.saflax.de/0-WVK-Retail/Bilder-Pictures/SAFLAX-",'Basis-Tabelle-Samen'!C202,"-",'Basis-Tabelle-Samen'!J202,"-seed-package-front-cr-lithuanian.jpg")),
IF($C$1="Maltesisch - MT",HYPERLINK(CONCATENATE("https://www.saflax.de/0-WVK-Retail/Bilder-Pictures/SAFLAX-",'Basis-Tabelle-Samen'!C202,"-",'Basis-Tabelle-Samen'!J202,"-seed-package-front-cr-maltese.jpg")),
IF($C$1="Niederländisch - NL",HYPERLINK(CONCATENATE("https://www.saflax.de/0-WVK-Retail/Bilder-Pictures/SAFLAX-",'Basis-Tabelle-Samen'!C202,"-",'Basis-Tabelle-Samen'!J202,"-seed-package-front-cr-dutch.jpg")),
IF($C$1="Norwegisch - NO",HYPERLINK(CONCATENATE("https://www.saflax.de/0-WVK-Retail/Bilder-Pictures/SAFLAX-",'Basis-Tabelle-Samen'!C202,"-",'Basis-Tabelle-Samen'!J202,"-seed-package-front-cr-nowegian.jpg")),
IF($C$1="Polnisch - PL",HYPERLINK(CONCATENATE("https://www.saflax.de/0-WVK-Retail/Bilder-Pictures/SAFLAX-",'Basis-Tabelle-Samen'!C202,"-",'Basis-Tabelle-Samen'!J202,"-seed-package-front-cr-polish.jpg")),
IF($C$1="Portugiesisch - PT",HYPERLINK(CONCATENATE("https://www.saflax.de/0-WVK-Retail/Bilder-Pictures/SAFLAX-",'Basis-Tabelle-Samen'!C202,"-",'Basis-Tabelle-Samen'!J202,"-seed-package-front-cr-portuguese.jpg")),
IF($C$1="Rumänisch - RO",HYPERLINK(CONCATENATE("https://www.saflax.de/0-WVK-Retail/Bilder-Pictures/SAFLAX-",'Basis-Tabelle-Samen'!C202,"-",'Basis-Tabelle-Samen'!J202,"-seed-package-front-cr-romanian.jpg")),
IF($C$1="Schwedisch - SE",HYPERLINK(CONCATENATE("https://www.saflax.de/0-WVK-Retail/Bilder-Pictures/SAFLAX-",'Basis-Tabelle-Samen'!C202,"-",'Basis-Tabelle-Samen'!J202,"-seed-package-front-cr-swedish.jpg")),
IF($C$1="Slowakisch - SK",HYPERLINK(CONCATENATE("https://www.saflax.de/0-WVK-Retail/Bilder-Pictures/SAFLAX-",'Basis-Tabelle-Samen'!C202,"-",'Basis-Tabelle-Samen'!J202,"-seed-package-front-cr-slovak.jpg")),
IF($C$1="Slowenisch - SI",HYPERLINK(CONCATENATE("https://www.saflax.de/0-WVK-Retail/Bilder-Pictures/SAFLAX-",'Basis-Tabelle-Samen'!C202,"-",'Basis-Tabelle-Samen'!J202,"-seed-package-front-cr-slovenian.jpg")),
IF($C$1="Spanisch - ES",HYPERLINK(CONCATENATE("https://www.saflax.de/0-WVK-Retail/Bilder-Pictures/SAFLAX-",'Basis-Tabelle-Samen'!C202,"-",'Basis-Tabelle-Samen'!J202,"-seed-package-front-cr-spanish.jpg")),
IF($C$1="Tschechisch - CZ",HYPERLINK(CONCATENATE("https://www.saflax.de/0-WVK-Retail/Bilder-Pictures/SAFLAX-",'Basis-Tabelle-Samen'!C202,"-",'Basis-Tabelle-Samen'!J202,"-seed-package-front-cr-czech.jpg")),
IF($C$1="Türkisch - TR",HYPERLINK(CONCATENATE("https://www.saflax.de/0-WVK-Retail/Bilder-Pictures/SAFLAX-",'Basis-Tabelle-Samen'!C202,"-",'Basis-Tabelle-Samen'!J202,"-seed-package-front-cr-turkish.jpg")),
IF($C$1="Ungarisch - HU",HYPERLINK(CONCATENATE("https://www.saflax.de/0-WVK-Retail/Bilder-Pictures/SAFLAX-",'Basis-Tabelle-Samen'!C202,"-",'Basis-Tabelle-Samen'!J202,"-seed-package-front-cr-hungarian.jpg")),
" ACHTUNG")))))))))))))))))))))))))))))</f>
        <v>https://www.saflax.de/0-WVK-Retail/Bilder-Pictures/SAFLAX-15314-thymus-vulgaris-seed-package-front-cr-english.jpg</v>
      </c>
      <c r="AL213" s="330" t="str">
        <f>IF(G213&lt;1,"",
IF($C$1="Bulgarisch - BG",HYPERLINK(CONCATENATE("https://www.saflax.de/0-WVK-Retail/Bilder-Pictures/SAFLAX-",'Basis-Tabelle-Samen'!C202,"-",'Basis-Tabelle-Samen'!J202,"-seed-package-back-cr-bulgarian.jpg")),
IF($C$1="Dänisch - DK",HYPERLINK(CONCATENATE("https://www.saflax.de/0-WVK-Retail/Bilder-Pictures/SAFLAX-",'Basis-Tabelle-Samen'!C202,"-",'Basis-Tabelle-Samen'!J202,"-seed-package-back-cr-danish.jpg")),
IF($C$1="Deutsch - DE",HYPERLINK(CONCATENATE("https://www.saflax.de/0-WVK-Retail/Bilder-Pictures/SAFLAX-",'Basis-Tabelle-Samen'!C202,"-",'Basis-Tabelle-Samen'!J202,"-seed-package-back-cr-german.jpg")),
IF($C$1="Englisch - UK",HYPERLINK(CONCATENATE("https://www.saflax.de/0-WVK-Retail/Bilder-Pictures/SAFLAX-",'Basis-Tabelle-Samen'!C202,"-",'Basis-Tabelle-Samen'!J202,"-seed-package-back-cr-english.jpg")),
IF($C$1="Estnisch - EE",HYPERLINK(CONCATENATE("https://www.saflax.de/0-WVK-Retail/Bilder-Pictures/SAFLAX-",'Basis-Tabelle-Samen'!C202,"-",'Basis-Tabelle-Samen'!J202,"-seed-package-back-cr-estonian.jpg")),
IF($C$1="Finnisch - FI",HYPERLINK(CONCATENATE("https://www.saflax.de/0-WVK-Retail/Bilder-Pictures/SAFLAX-",'Basis-Tabelle-Samen'!C202,"-",'Basis-Tabelle-Samen'!J202,"-seed-package-back-cr-finnish.jpg")),
IF($C$1="Französisch - FR",HYPERLINK(CONCATENATE("https://www.saflax.de/0-WVK-Retail/Bilder-Pictures/SAFLAX-",'Basis-Tabelle-Samen'!C202,"-",'Basis-Tabelle-Samen'!J202,"-seed-package-back-cr-french.jpg")),
IF($C$1="Griechisch - GR",HYPERLINK(CONCATENATE("https://www.saflax.de/0-WVK-Retail/Bilder-Pictures/SAFLAX-",'Basis-Tabelle-Samen'!C202,"-",'Basis-Tabelle-Samen'!J202,"-seed-package-back-cr-greek.jpg")),
IF($C$1="Irisch - IE",HYPERLINK(CONCATENATE("https://www.saflax.de/0-WVK-Retail/Bilder-Pictures/SAFLAX-",'Basis-Tabelle-Samen'!C202,"-",'Basis-Tabelle-Samen'!J202,"-seed-package-back-cr-irish.jpg")),
IF($C$1="Isländisch - IS",HYPERLINK(CONCATENATE("https://www.saflax.de/0-WVK-Retail/Bilder-Pictures/SAFLAX-",'Basis-Tabelle-Samen'!C202,"-",'Basis-Tabelle-Samen'!J202,"-seed-package-back-cr-icelandic.jpg")),
IF($C$1="Italienisch - IT",HYPERLINK(CONCATENATE("https://www.saflax.de/0-WVK-Retail/Bilder-Pictures/SAFLAX-",'Basis-Tabelle-Samen'!C202,"-",'Basis-Tabelle-Samen'!J202,"-seed-package-back-cr-italian.jpg")),
IF($C$1="Japanisch - JP",HYPERLINK(CONCATENATE("https://www.saflax.de/0-WVK-Retail/Bilder-Pictures/SAFLAX-",'Basis-Tabelle-Samen'!C202,"-",'Basis-Tabelle-Samen'!J202,"-seed-package-back-cr-japanese.jpg")),
IF($C$1="Kroatisch - HR",HYPERLINK(CONCATENATE("https://www.saflax.de/0-WVK-Retail/Bilder-Pictures/SAFLAX-",'Basis-Tabelle-Samen'!C202,"-",'Basis-Tabelle-Samen'!J202,"-seed-package-back-cr-croatian.jpg")),
IF($C$1="Lettisch - LV",HYPERLINK(CONCATENATE("https://www.saflax.de/0-WVK-Retail/Bilder-Pictures/SAFLAX-",'Basis-Tabelle-Samen'!C202,"-",'Basis-Tabelle-Samen'!J202,"-seed-package-back-cr-latvian.jpg")),
IF($C$1="Litauisch - LT",HYPERLINK(CONCATENATE("https://www.saflax.de/0-WVK-Retail/Bilder-Pictures/SAFLAX-",'Basis-Tabelle-Samen'!C202,"-",'Basis-Tabelle-Samen'!J202,"-seed-package-back-cr-lithuanian.jpg")),
IF($C$1="Maltesisch - MT",HYPERLINK(CONCATENATE("https://www.saflax.de/0-WVK-Retail/Bilder-Pictures/SAFLAX-",'Basis-Tabelle-Samen'!C202,"-",'Basis-Tabelle-Samen'!J202,"-seed-package-back-cr-maltese.jpg")),
IF($C$1="Niederländisch - NL",HYPERLINK(CONCATENATE("https://www.saflax.de/0-WVK-Retail/Bilder-Pictures/SAFLAX-",'Basis-Tabelle-Samen'!C202,"-",'Basis-Tabelle-Samen'!J202,"-seed-package-back-cr-dutch.jpg")),
IF($C$1="Norwegisch - NO",HYPERLINK(CONCATENATE("https://www.saflax.de/0-WVK-Retail/Bilder-Pictures/SAFLAX-",'Basis-Tabelle-Samen'!C202,"-",'Basis-Tabelle-Samen'!J202,"-seed-package-back-cr-nowegian.jpg")),
IF($C$1="Polnisch - PL",HYPERLINK(CONCATENATE("https://www.saflax.de/0-WVK-Retail/Bilder-Pictures/SAFLAX-",'Basis-Tabelle-Samen'!C202,"-",'Basis-Tabelle-Samen'!J202,"-seed-package-back-cr-polish.jpg")),
IF($C$1="Portugiesisch - PT",HYPERLINK(CONCATENATE("https://www.saflax.de/0-WVK-Retail/Bilder-Pictures/SAFLAX-",'Basis-Tabelle-Samen'!C202,"-",'Basis-Tabelle-Samen'!J202,"-seed-package-back-cr-portuguese.jpg")),
IF($C$1="Rumänisch - RO",HYPERLINK(CONCATENATE("https://www.saflax.de/0-WVK-Retail/Bilder-Pictures/SAFLAX-",'Basis-Tabelle-Samen'!C202,"-",'Basis-Tabelle-Samen'!J202,"-seed-package-back-cr-romanian.jpg")),
IF($C$1="Schwedisch - SE",HYPERLINK(CONCATENATE("https://www.saflax.de/0-WVK-Retail/Bilder-Pictures/SAFLAX-",'Basis-Tabelle-Samen'!C202,"-",'Basis-Tabelle-Samen'!J202,"-seed-package-back-cr-swedish.jpg")),
IF($C$1="Slowakisch - SK",HYPERLINK(CONCATENATE("https://www.saflax.de/0-WVK-Retail/Bilder-Pictures/SAFLAX-",'Basis-Tabelle-Samen'!C202,"-",'Basis-Tabelle-Samen'!J202,"-seed-package-back-cr-slovak.jpg")),
IF($C$1="Slowenisch - SI",HYPERLINK(CONCATENATE("https://www.saflax.de/0-WVK-Retail/Bilder-Pictures/SAFLAX-",'Basis-Tabelle-Samen'!C202,"-",'Basis-Tabelle-Samen'!J202,"-seed-package-back-cr-slovenian.jpg")),
IF($C$1="Spanisch - ES",HYPERLINK(CONCATENATE("https://www.saflax.de/0-WVK-Retail/Bilder-Pictures/SAFLAX-",'Basis-Tabelle-Samen'!C202,"-",'Basis-Tabelle-Samen'!J202,"-seed-package-back-cr-spanish.jpg")),
IF($C$1="Tschechisch - CZ",HYPERLINK(CONCATENATE("https://www.saflax.de/0-WVK-Retail/Bilder-Pictures/SAFLAX-",'Basis-Tabelle-Samen'!C202,"-",'Basis-Tabelle-Samen'!J202,"-seed-package-back-cr-czech.jpg")),
IF($C$1="Türkisch - TR",HYPERLINK(CONCATENATE("https://www.saflax.de/0-WVK-Retail/Bilder-Pictures/SAFLAX-",'Basis-Tabelle-Samen'!C202,"-",'Basis-Tabelle-Samen'!J202,"-seed-package-back-cr-turkish.jpg")),
IF($C$1="Ungarisch - HU",HYPERLINK(CONCATENATE("https://www.saflax.de/0-WVK-Retail/Bilder-Pictures/SAFLAX-",'Basis-Tabelle-Samen'!C202,"-",'Basis-Tabelle-Samen'!J202,"-seed-package-back-cr-hungarian.jpg")),
" ACHTUNG")))))))))))))))))))))))))))))</f>
        <v>https://www.saflax.de/0-WVK-Retail/Bilder-Pictures/SAFLAX-15314-thymus-vulgaris-seed-package-back-cr-english.jpg</v>
      </c>
      <c r="AM213" s="330" t="str">
        <f>IF(H213&lt;1,"",
IF($C$1="Bulgarisch - BG",HYPERLINK(CONCATENATE("https://www.saflax.de/0-WVK-Retail/Bilder-Pictures/SAFLAX-",'Basis-Tabelle-Samen'!K202,"-",'Basis-Tabelle-Samen'!J202,"-garden-to-go-mini-bulgarian.jpg")),
IF($C$1="Dänisch - DK",HYPERLINK(CONCATENATE("https://www.saflax.de/0-WVK-Retail/Bilder-Pictures/SAFLAX-",'Basis-Tabelle-Samen'!K202,"-",'Basis-Tabelle-Samen'!J202,"-garden-to-go-mini-danish.jpg")),
IF($C$1="Deutsch - DE",HYPERLINK(CONCATENATE("https://www.saflax.de/0-WVK-Retail/Bilder-Pictures/SAFLAX-",'Basis-Tabelle-Samen'!K202,"-",'Basis-Tabelle-Samen'!J202,"-garden-to-go-mini-german.jpg")),
IF($C$1="Englisch - UK",HYPERLINK(CONCATENATE("https://www.saflax.de/0-WVK-Retail/Bilder-Pictures/SAFLAX-",'Basis-Tabelle-Samen'!K202,"-",'Basis-Tabelle-Samen'!J202,"-garden-to-go-mini-english.jpg")),
IF($C$1="Estnisch - EE",HYPERLINK(CONCATENATE("https://www.saflax.de/0-WVK-Retail/Bilder-Pictures/SAFLAX-",'Basis-Tabelle-Samen'!K202,"-",'Basis-Tabelle-Samen'!J202,"-garden-to-go-mini-estonian.jpg")),
IF($C$1="Finnisch - FI",HYPERLINK(CONCATENATE("https://www.saflax.de/0-WVK-Retail/Bilder-Pictures/SAFLAX-",'Basis-Tabelle-Samen'!K202,"-",'Basis-Tabelle-Samen'!J202,"-garden-to-go-mini-finnish.jpg")),
IF($C$1="Französisch - FR",HYPERLINK(CONCATENATE("https://www.saflax.de/0-WVK-Retail/Bilder-Pictures/SAFLAX-",'Basis-Tabelle-Samen'!K202,"-",'Basis-Tabelle-Samen'!J202,"-garden-to-go-mini-french.jpg")),
IF($C$1="Griechisch - GR",HYPERLINK(CONCATENATE("https://www.saflax.de/0-WVK-Retail/Bilder-Pictures/SAFLAX-",'Basis-Tabelle-Samen'!K202,"-",'Basis-Tabelle-Samen'!J202,"-garden-to-go-mini-greek.jpg")),
IF($C$1="Irisch - IE",HYPERLINK(CONCATENATE("https://www.saflax.de/0-WVK-Retail/Bilder-Pictures/SAFLAX-",'Basis-Tabelle-Samen'!K202,"-",'Basis-Tabelle-Samen'!J202,"-garden-to-go-mini-irish.jpg")),
IF($C$1="Isländisch - IS",HYPERLINK(CONCATENATE("https://www.saflax.de/0-WVK-Retail/Bilder-Pictures/SAFLAX-",'Basis-Tabelle-Samen'!K202,"-",'Basis-Tabelle-Samen'!J202,"-garden-to-go-mini-icelandic.jpg")),
IF($C$1="Italienisch - IT",HYPERLINK(CONCATENATE("https://www.saflax.de/0-WVK-Retail/Bilder-Pictures/SAFLAX-",'Basis-Tabelle-Samen'!K202,"-",'Basis-Tabelle-Samen'!J202,"-garden-to-go-mini-italian.jpg")),
IF($C$1="Japanisch - JP",HYPERLINK(CONCATENATE("https://www.saflax.de/0-WVK-Retail/Bilder-Pictures/SAFLAX-",'Basis-Tabelle-Samen'!K202,"-",'Basis-Tabelle-Samen'!J202,"-garden-to-go-mini-japanese.jpg")),
IF($C$1="Kroatisch - HR",HYPERLINK(CONCATENATE("https://www.saflax.de/0-WVK-Retail/Bilder-Pictures/SAFLAX-",'Basis-Tabelle-Samen'!K202,"-",'Basis-Tabelle-Samen'!J202,"-garden-to-go-mini-croatian.jpg")),
IF($C$1="Lettisch - LV",HYPERLINK(CONCATENATE("https://www.saflax.de/0-WVK-Retail/Bilder-Pictures/SAFLAX-",'Basis-Tabelle-Samen'!K202,"-",'Basis-Tabelle-Samen'!J202,"-garden-to-go-mini-latvian.jpg")),
IF($C$1="Litauisch - LT",HYPERLINK(CONCATENATE("https://www.saflax.de/0-WVK-Retail/Bilder-Pictures/SAFLAX-",'Basis-Tabelle-Samen'!K202,"-",'Basis-Tabelle-Samen'!J202,"-garden-to-go-mini-lithuanian.jpg")),
IF($C$1="Maltesisch - MT",HYPERLINK(CONCATENATE("https://www.saflax.de/0-WVK-Retail/Bilder-Pictures/SAFLAX-",'Basis-Tabelle-Samen'!K202,"-",'Basis-Tabelle-Samen'!J202,"-garden-to-go-mini-maltese.jpg")),
IF($C$1="Niederländisch - NL",HYPERLINK(CONCATENATE("https://www.saflax.de/0-WVK-Retail/Bilder-Pictures/SAFLAX-",'Basis-Tabelle-Samen'!K202,"-",'Basis-Tabelle-Samen'!J202,"-garden-to-go-mini-dutch.jpg")),
IF($C$1="Norwegisch - NO",HYPERLINK(CONCATENATE("https://www.saflax.de/0-WVK-Retail/Bilder-Pictures/SAFLAX-",'Basis-Tabelle-Samen'!K202,"-",'Basis-Tabelle-Samen'!J202,"-garden-to-go-mini-nowegian.jpg")),
IF($C$1="Polnisch - PL",HYPERLINK(CONCATENATE("https://www.saflax.de/0-WVK-Retail/Bilder-Pictures/SAFLAX-",'Basis-Tabelle-Samen'!K202,"-",'Basis-Tabelle-Samen'!J202,"-garden-to-go-mini-polish.jpg")),
IF($C$1="Portugiesisch - PT",HYPERLINK(CONCATENATE("https://www.saflax.de/0-WVK-Retail/Bilder-Pictures/SAFLAX-",'Basis-Tabelle-Samen'!K202,"-",'Basis-Tabelle-Samen'!J202,"-garden-to-go-mini-portuguese.jpg")),
IF($C$1="Rumänisch - RO",HYPERLINK(CONCATENATE("https://www.saflax.de/0-WVK-Retail/Bilder-Pictures/SAFLAX-",'Basis-Tabelle-Samen'!K202,"-",'Basis-Tabelle-Samen'!J202,"-garden-to-go-mini-romanian.jpg")),
IF($C$1="Schwedisch - SE",HYPERLINK(CONCATENATE("https://www.saflax.de/0-WVK-Retail/Bilder-Pictures/SAFLAX-",'Basis-Tabelle-Samen'!K202,"-",'Basis-Tabelle-Samen'!J202,"-garden-to-go-mini-swedish.jpg")),
IF($C$1="Slowakisch - SK",HYPERLINK(CONCATENATE("https://www.saflax.de/0-WVK-Retail/Bilder-Pictures/SAFLAX-",'Basis-Tabelle-Samen'!K202,"-",'Basis-Tabelle-Samen'!J202,"-garden-to-go-mini-slovak.jpg")),
IF($C$1="Slowenisch - SI",HYPERLINK(CONCATENATE("https://www.saflax.de/0-WVK-Retail/Bilder-Pictures/SAFLAX-",'Basis-Tabelle-Samen'!K202,"-",'Basis-Tabelle-Samen'!J202,"-garden-to-go-mini-slovenian.jpg")),
IF($C$1="Spanisch - ES",HYPERLINK(CONCATENATE("https://www.saflax.de/0-WVK-Retail/Bilder-Pictures/SAFLAX-",'Basis-Tabelle-Samen'!K202,"-",'Basis-Tabelle-Samen'!J202,"-garden-to-go-mini-spanish.jpg")),
IF($C$1="Tschechisch - CZ",HYPERLINK(CONCATENATE("https://www.saflax.de/0-WVK-Retail/Bilder-Pictures/SAFLAX-",'Basis-Tabelle-Samen'!K202,"-",'Basis-Tabelle-Samen'!J202,"-garden-to-go-mini-czech.jpg")),
IF($C$1="Türkisch - TR",HYPERLINK(CONCATENATE("https://www.saflax.de/0-WVK-Retail/Bilder-Pictures/SAFLAX-",'Basis-Tabelle-Samen'!K202,"-",'Basis-Tabelle-Samen'!J202,"-garden-to-go-mini-turkish.jpg")),
IF($C$1="Ungarisch - HU",HYPERLINK(CONCATENATE("https://www.saflax.de/0-WVK-Retail/Bilder-Pictures/SAFLAX-",'Basis-Tabelle-Samen'!K202,"-",'Basis-Tabelle-Samen'!J202,"-garden-to-go-mini-hungarian.jpg")),
" ACHTUNG")))))))))))))))))))))))))))))</f>
        <v>https://www.saflax.de/0-WVK-Retail/Bilder-Pictures/SAFLAX-75314-thymus-vulgaris-garden-to-go-mini-english.jpg</v>
      </c>
      <c r="AN213" s="330" t="str">
        <f>IF(I213&lt;1,"",
IF($C$1="Bulgarisch - BG",HYPERLINK(CONCATENATE("https://www.saflax.de/0-WVK-Retail/Bilder-Pictures/SAFLAX-",'Basis-Tabelle-Samen'!N202,"-",'Basis-Tabelle-Samen'!J202,"-garden-to-go-lite-bulgarian.jpg")),
IF($C$1="Dänisch - DK",HYPERLINK(CONCATENATE("https://www.saflax.de/0-WVK-Retail/Bilder-Pictures/SAFLAX-",'Basis-Tabelle-Samen'!N202,"-",'Basis-Tabelle-Samen'!J202,"-garden-to-go-lite-danish.jpg")),
IF($C$1="Deutsch - DE",HYPERLINK(CONCATENATE("https://www.saflax.de/0-WVK-Retail/Bilder-Pictures/SAFLAX-",'Basis-Tabelle-Samen'!N202,"-",'Basis-Tabelle-Samen'!J202,"-garden-to-go-lite-german.jpg")),
IF($C$1="Englisch - UK",HYPERLINK(CONCATENATE("https://www.saflax.de/0-WVK-Retail/Bilder-Pictures/SAFLAX-",'Basis-Tabelle-Samen'!N202,"-",'Basis-Tabelle-Samen'!J202,"-garden-to-go-lite-english.jpg")),
IF($C$1="Estnisch - EE",HYPERLINK(CONCATENATE("https://www.saflax.de/0-WVK-Retail/Bilder-Pictures/SAFLAX-",'Basis-Tabelle-Samen'!N202,"-",'Basis-Tabelle-Samen'!J202,"-garden-to-go-lite-estonian.jpg")),
IF($C$1="Finnisch - FI",HYPERLINK(CONCATENATE("https://www.saflax.de/0-WVK-Retail/Bilder-Pictures/SAFLAX-",'Basis-Tabelle-Samen'!N202,"-",'Basis-Tabelle-Samen'!J202,"-garden-to-go-lite-finnish.jpg")),
IF($C$1="Französisch - FR",HYPERLINK(CONCATENATE("https://www.saflax.de/0-WVK-Retail/Bilder-Pictures/SAFLAX-",'Basis-Tabelle-Samen'!N202,"-",'Basis-Tabelle-Samen'!J202,"-garden-to-go-lite-french.jpg")),
IF($C$1="Griechisch - GR",HYPERLINK(CONCATENATE("https://www.saflax.de/0-WVK-Retail/Bilder-Pictures/SAFLAX-",'Basis-Tabelle-Samen'!N202,"-",'Basis-Tabelle-Samen'!J202,"-garden-to-go-lite-greek.jpg")),
IF($C$1="Irisch - IE",HYPERLINK(CONCATENATE("https://www.saflax.de/0-WVK-Retail/Bilder-Pictures/SAFLAX-",'Basis-Tabelle-Samen'!N202,"-",'Basis-Tabelle-Samen'!J202,"-garden-to-go-lite-irish.jpg")),
IF($C$1="Isländisch - IS",HYPERLINK(CONCATENATE("https://www.saflax.de/0-WVK-Retail/Bilder-Pictures/SAFLAX-",'Basis-Tabelle-Samen'!N202,"-",'Basis-Tabelle-Samen'!J202,"-garden-to-go-lite-icelandic.jpg")),
IF($C$1="Italienisch - IT",HYPERLINK(CONCATENATE("https://www.saflax.de/0-WVK-Retail/Bilder-Pictures/SAFLAX-",'Basis-Tabelle-Samen'!N202,"-",'Basis-Tabelle-Samen'!J202,"-garden-to-go-lite-italian.jpg")),
IF($C$1="Japanisch - JP",HYPERLINK(CONCATENATE("https://www.saflax.de/0-WVK-Retail/Bilder-Pictures/SAFLAX-",'Basis-Tabelle-Samen'!N202,"-",'Basis-Tabelle-Samen'!J202,"-garden-to-go-lite-japanese.jpg")),
IF($C$1="Kroatisch - HR",HYPERLINK(CONCATENATE("https://www.saflax.de/0-WVK-Retail/Bilder-Pictures/SAFLAX-",'Basis-Tabelle-Samen'!N202,"-",'Basis-Tabelle-Samen'!J202,"-garden-to-go-lite-croatian.jpg")),
IF($C$1="Lettisch - LV",HYPERLINK(CONCATENATE("https://www.saflax.de/0-WVK-Retail/Bilder-Pictures/SAFLAX-",'Basis-Tabelle-Samen'!N202,"-",'Basis-Tabelle-Samen'!J202,"-garden-to-go-lite-latvian.jpg")),
IF($C$1="Litauisch - LT",HYPERLINK(CONCATENATE("https://www.saflax.de/0-WVK-Retail/Bilder-Pictures/SAFLAX-",'Basis-Tabelle-Samen'!N202,"-",'Basis-Tabelle-Samen'!J202,"-garden-to-go-lite-lithuanian.jpg")),
IF($C$1="Maltesisch - MT",HYPERLINK(CONCATENATE("https://www.saflax.de/0-WVK-Retail/Bilder-Pictures/SAFLAX-",'Basis-Tabelle-Samen'!N202,"-",'Basis-Tabelle-Samen'!J202,"-garden-to-go-lite-maltese.jpg")),
IF($C$1="Niederländisch - NL",HYPERLINK(CONCATENATE("https://www.saflax.de/0-WVK-Retail/Bilder-Pictures/SAFLAX-",'Basis-Tabelle-Samen'!N202,"-",'Basis-Tabelle-Samen'!J202,"-garden-to-go-lite-dutch.jpg")),
IF($C$1="Norwegisch - NO",HYPERLINK(CONCATENATE("https://www.saflax.de/0-WVK-Retail/Bilder-Pictures/SAFLAX-",'Basis-Tabelle-Samen'!N202,"-",'Basis-Tabelle-Samen'!J202,"-garden-to-go-lite-nowegian.jpg")),
IF($C$1="Polnisch - PL",HYPERLINK(CONCATENATE("https://www.saflax.de/0-WVK-Retail/Bilder-Pictures/SAFLAX-",'Basis-Tabelle-Samen'!N202,"-",'Basis-Tabelle-Samen'!J202,"-garden-to-go-lite-polish.jpg")),
IF($C$1="Portugiesisch - PT",HYPERLINK(CONCATENATE("https://www.saflax.de/0-WVK-Retail/Bilder-Pictures/SAFLAX-",'Basis-Tabelle-Samen'!N202,"-",'Basis-Tabelle-Samen'!J202,"-garden-to-go-lite-portuguese.jpg")),
IF($C$1="Rumänisch - RO",HYPERLINK(CONCATENATE("https://www.saflax.de/0-WVK-Retail/Bilder-Pictures/SAFLAX-",'Basis-Tabelle-Samen'!N202,"-",'Basis-Tabelle-Samen'!J202,"-garden-to-go-lite-romanian.jpg")),
IF($C$1="Schwedisch - SE",HYPERLINK(CONCATENATE("https://www.saflax.de/0-WVK-Retail/Bilder-Pictures/SAFLAX-",'Basis-Tabelle-Samen'!N202,"-",'Basis-Tabelle-Samen'!J202,"-garden-to-go-lite-swedish.jpg")),
IF($C$1="Slowakisch - SK",HYPERLINK(CONCATENATE("https://www.saflax.de/0-WVK-Retail/Bilder-Pictures/SAFLAX-",'Basis-Tabelle-Samen'!N202,"-",'Basis-Tabelle-Samen'!J202,"-garden-to-go-lite-slovak.jpg")),
IF($C$1="Slowenisch - SI",HYPERLINK(CONCATENATE("https://www.saflax.de/0-WVK-Retail/Bilder-Pictures/SAFLAX-",'Basis-Tabelle-Samen'!N202,"-",'Basis-Tabelle-Samen'!J202,"-garden-to-go-lite-slovenian.jpg")),
IF($C$1="Spanisch - ES",HYPERLINK(CONCATENATE("https://www.saflax.de/0-WVK-Retail/Bilder-Pictures/SAFLAX-",'Basis-Tabelle-Samen'!N202,"-",'Basis-Tabelle-Samen'!J202,"-garden-to-go-lite-spanish.jpg")),
IF($C$1="Tschechisch - CZ",HYPERLINK(CONCATENATE("https://www.saflax.de/0-WVK-Retail/Bilder-Pictures/SAFLAX-",'Basis-Tabelle-Samen'!N202,"-",'Basis-Tabelle-Samen'!J202,"-garden-to-go-lite-czech.jpg")),
IF($C$1="Türkisch - TR",HYPERLINK(CONCATENATE("https://www.saflax.de/0-WVK-Retail/Bilder-Pictures/SAFLAX-",'Basis-Tabelle-Samen'!N202,"-",'Basis-Tabelle-Samen'!J202,"-garden-to-go-lite-turkish.jpg")),
IF($C$1="Ungarisch - HU",HYPERLINK(CONCATENATE("https://www.saflax.de/0-WVK-Retail/Bilder-Pictures/SAFLAX-",'Basis-Tabelle-Samen'!N202,"-",'Basis-Tabelle-Samen'!J202,"-garden-to-go-lite-hungarian.jpg")),
" ACHTUNG")))))))))))))))))))))))))))))</f>
        <v>https://www.saflax.de/0-WVK-Retail/Bilder-Pictures/SAFLAX-85314-thymus-vulgaris-garden-to-go-lite-english.jpg</v>
      </c>
      <c r="AO213" s="330" t="str">
        <f>IF(J213&lt;1,"",
IF($C$1="Bulgarisch - BG",HYPERLINK(CONCATENATE("https://www.saflax.de/0-WVK-Retail/Bilder-Pictures/SAFLAX-",'Basis-Tabelle-Samen'!Q202,"-",'Basis-Tabelle-Samen'!J202,"-garden-to-go-bulgarian.jpg")),
IF($C$1="Dänisch - DK",HYPERLINK(CONCATENATE("https://www.saflax.de/0-WVK-Retail/Bilder-Pictures/SAFLAX-",'Basis-Tabelle-Samen'!Q202,"-",'Basis-Tabelle-Samen'!J202,"-garden-to-go-danish.jpg")),
IF($C$1="Deutsch - DE",HYPERLINK(CONCATENATE("https://www.saflax.de/0-WVK-Retail/Bilder-Pictures/SAFLAX-",'Basis-Tabelle-Samen'!Q202,"-",'Basis-Tabelle-Samen'!J202,"-garden-to-go-german.jpg")),
IF($C$1="Englisch - UK",HYPERLINK(CONCATENATE("https://www.saflax.de/0-WVK-Retail/Bilder-Pictures/SAFLAX-",'Basis-Tabelle-Samen'!Q202,"-",'Basis-Tabelle-Samen'!J202,"-garden-to-go-english.jpg")),
IF($C$1="Estnisch - EE",HYPERLINK(CONCATENATE("https://www.saflax.de/0-WVK-Retail/Bilder-Pictures/SAFLAX-",'Basis-Tabelle-Samen'!Q202,"-",'Basis-Tabelle-Samen'!J202,"-garden-to-go-estonian.jpg")),
IF($C$1="Finnisch - FI",HYPERLINK(CONCATENATE("https://www.saflax.de/0-WVK-Retail/Bilder-Pictures/SAFLAX-",'Basis-Tabelle-Samen'!Q202,"-",'Basis-Tabelle-Samen'!J202,"-garden-to-go-finnish.jpg")),
IF($C$1="Französisch - FR",HYPERLINK(CONCATENATE("https://www.saflax.de/0-WVK-Retail/Bilder-Pictures/SAFLAX-",'Basis-Tabelle-Samen'!Q202,"-",'Basis-Tabelle-Samen'!J202,"-garden-to-go-french.jpg")),
IF($C$1="Griechisch - GR",HYPERLINK(CONCATENATE("https://www.saflax.de/0-WVK-Retail/Bilder-Pictures/SAFLAX-",'Basis-Tabelle-Samen'!Q202,"-",'Basis-Tabelle-Samen'!J202,"-garden-to-go-greek.jpg")),
IF($C$1="Irisch - IE",HYPERLINK(CONCATENATE("https://www.saflax.de/0-WVK-Retail/Bilder-Pictures/SAFLAX-",'Basis-Tabelle-Samen'!Q202,"-",'Basis-Tabelle-Samen'!J202,"-garden-to-go-irish.jpg")),
IF($C$1="Isländisch - IS",HYPERLINK(CONCATENATE("https://www.saflax.de/0-WVK-Retail/Bilder-Pictures/SAFLAX-",'Basis-Tabelle-Samen'!Q202,"-",'Basis-Tabelle-Samen'!J202,"-garden-to-go-icelandic.jpg")),
IF($C$1="Italienisch - IT",HYPERLINK(CONCATENATE("https://www.saflax.de/0-WVK-Retail/Bilder-Pictures/SAFLAX-",'Basis-Tabelle-Samen'!Q202,"-",'Basis-Tabelle-Samen'!J202,"-garden-to-go-italian.jpg")),
IF($C$1="Japanisch - JP",HYPERLINK(CONCATENATE("https://www.saflax.de/0-WVK-Retail/Bilder-Pictures/SAFLAX-",'Basis-Tabelle-Samen'!Q202,"-",'Basis-Tabelle-Samen'!J202,"-garden-to-go-japanese.jpg")),
IF($C$1="Kroatisch - HR",HYPERLINK(CONCATENATE("https://www.saflax.de/0-WVK-Retail/Bilder-Pictures/SAFLAX-",'Basis-Tabelle-Samen'!Q202,"-",'Basis-Tabelle-Samen'!J202,"-garden-to-go-croatian.jpg")),
IF($C$1="Lettisch - LV",HYPERLINK(CONCATENATE("https://www.saflax.de/0-WVK-Retail/Bilder-Pictures/SAFLAX-",'Basis-Tabelle-Samen'!Q202,"-",'Basis-Tabelle-Samen'!J202,"-garden-to-go-latvian.jpg")),
IF($C$1="Litauisch - LT",HYPERLINK(CONCATENATE("https://www.saflax.de/0-WVK-Retail/Bilder-Pictures/SAFLAX-",'Basis-Tabelle-Samen'!Q202,"-",'Basis-Tabelle-Samen'!J202,"-garden-to-go-lithuanian.jpg")),
IF($C$1="Maltesisch - MT",HYPERLINK(CONCATENATE("https://www.saflax.de/0-WVK-Retail/Bilder-Pictures/SAFLAX-",'Basis-Tabelle-Samen'!Q202,"-",'Basis-Tabelle-Samen'!J202,"-garden-to-go-maltese.jpg")),
IF($C$1="Niederländisch - NL",HYPERLINK(CONCATENATE("https://www.saflax.de/0-WVK-Retail/Bilder-Pictures/SAFLAX-",'Basis-Tabelle-Samen'!Q202,"-",'Basis-Tabelle-Samen'!J202,"-garden-to-go-dutch.jpg")),
IF($C$1="Norwegisch - NO",HYPERLINK(CONCATENATE("https://www.saflax.de/0-WVK-Retail/Bilder-Pictures/SAFLAX-",'Basis-Tabelle-Samen'!Q202,"-",'Basis-Tabelle-Samen'!J202,"-garden-to-go-nowegian.jpg")),
IF($C$1="Polnisch - PL",HYPERLINK(CONCATENATE("https://www.saflax.de/0-WVK-Retail/Bilder-Pictures/SAFLAX-",'Basis-Tabelle-Samen'!Q202,"-",'Basis-Tabelle-Samen'!J202,"-garden-to-go-polish.jpg")),
IF($C$1="Portugiesisch - PT",HYPERLINK(CONCATENATE("https://www.saflax.de/0-WVK-Retail/Bilder-Pictures/SAFLAX-",'Basis-Tabelle-Samen'!Q202,"-",'Basis-Tabelle-Samen'!J202,"-garden-to-go-portuguese.jpg")),
IF($C$1="Rumänisch - RO",HYPERLINK(CONCATENATE("https://www.saflax.de/0-WVK-Retail/Bilder-Pictures/SAFLAX-",'Basis-Tabelle-Samen'!Q202,"-",'Basis-Tabelle-Samen'!J202,"-garden-to-go-romanian.jpg")),
IF($C$1="Schwedisch - SE",HYPERLINK(CONCATENATE("https://www.saflax.de/0-WVK-Retail/Bilder-Pictures/SAFLAX-",'Basis-Tabelle-Samen'!Q202,"-",'Basis-Tabelle-Samen'!J202,"-garden-to-go-swedish.jpg")),
IF($C$1="Slowakisch - SK",HYPERLINK(CONCATENATE("https://www.saflax.de/0-WVK-Retail/Bilder-Pictures/SAFLAX-",'Basis-Tabelle-Samen'!Q202,"-",'Basis-Tabelle-Samen'!J202,"-garden-to-go-slovak.jpg")),
IF($C$1="Slowenisch - SI",HYPERLINK(CONCATENATE("https://www.saflax.de/0-WVK-Retail/Bilder-Pictures/SAFLAX-",'Basis-Tabelle-Samen'!Q202,"-",'Basis-Tabelle-Samen'!J202,"-garden-to-go-slovenian.jpg")),
IF($C$1="Spanisch - ES",HYPERLINK(CONCATENATE("https://www.saflax.de/0-WVK-Retail/Bilder-Pictures/SAFLAX-",'Basis-Tabelle-Samen'!Q202,"-",'Basis-Tabelle-Samen'!J202,"-garden-to-go-spanish.jpg")),
IF($C$1="Tschechisch - CZ",HYPERLINK(CONCATENATE("https://www.saflax.de/0-WVK-Retail/Bilder-Pictures/SAFLAX-",'Basis-Tabelle-Samen'!Q202,"-",'Basis-Tabelle-Samen'!J202,"-garden-to-go-czech.jpg")),
IF($C$1="Türkisch - TR",HYPERLINK(CONCATENATE("https://www.saflax.de/0-WVK-Retail/Bilder-Pictures/SAFLAX-",'Basis-Tabelle-Samen'!Q202,"-",'Basis-Tabelle-Samen'!J202,"-garden-to-go-turkish.jpg")),
IF($C$1="Ungarisch - HU",HYPERLINK(CONCATENATE("https://www.saflax.de/0-WVK-Retail/Bilder-Pictures/SAFLAX-",'Basis-Tabelle-Samen'!Q202,"-",'Basis-Tabelle-Samen'!J202,"-garden-to-go-hungarian.jpg")),
" ACHTUNG")))))))))))))))))))))))))))))</f>
        <v>https://www.saflax.de/0-WVK-Retail/Bilder-Pictures/SAFLAX-55314-thymus-vulgaris-garden-to-go-english.jpg</v>
      </c>
      <c r="AP213" s="330" t="str">
        <f>IF(K213&lt;1,"",
IF($C$1="Bulgarisch - BG",HYPERLINK(CONCATENATE("https://www.saflax.de/0-WVK-Retail/Bilder-Pictures/SAFLAX-",'Basis-Tabelle-Samen'!T202,"-",'Basis-Tabelle-Samen'!J202,"-cultivation-set-bulgarian.jpg")),
IF($C$1="Dänisch - DK",HYPERLINK(CONCATENATE("https://www.saflax.de/0-WVK-Retail/Bilder-Pictures/SAFLAX-",'Basis-Tabelle-Samen'!T202,"-",'Basis-Tabelle-Samen'!J202,"-cultivation-set-danish.jpg")),
IF($C$1="Deutsch - DE",HYPERLINK(CONCATENATE("https://www.saflax.de/0-WVK-Retail/Bilder-Pictures/SAFLAX-",'Basis-Tabelle-Samen'!T202,"-",'Basis-Tabelle-Samen'!J202,"-cultivation-set-german.jpg")),
IF($C$1="Englisch - UK",HYPERLINK(CONCATENATE("https://www.saflax.de/0-WVK-Retail/Bilder-Pictures/SAFLAX-",'Basis-Tabelle-Samen'!T202,"-",'Basis-Tabelle-Samen'!J202,"-cultivation-set-english.jpg")),
IF($C$1="Estnisch - EE",HYPERLINK(CONCATENATE("https://www.saflax.de/0-WVK-Retail/Bilder-Pictures/SAFLAX-",'Basis-Tabelle-Samen'!T202,"-",'Basis-Tabelle-Samen'!J202,"-cultivation-set-estonian.jpg")),
IF($C$1="Finnisch - FI",HYPERLINK(CONCATENATE("https://www.saflax.de/0-WVK-Retail/Bilder-Pictures/SAFLAX-",'Basis-Tabelle-Samen'!T202,"-",'Basis-Tabelle-Samen'!J202,"-cultivation-set-finnish.jpg")),
IF($C$1="Französisch - FR",HYPERLINK(CONCATENATE("https://www.saflax.de/0-WVK-Retail/Bilder-Pictures/SAFLAX-",'Basis-Tabelle-Samen'!T202,"-",'Basis-Tabelle-Samen'!J202,"-cultivation-set-french.jpg")),
IF($C$1="Griechisch - GR",HYPERLINK(CONCATENATE("https://www.saflax.de/0-WVK-Retail/Bilder-Pictures/SAFLAX-",'Basis-Tabelle-Samen'!T202,"-",'Basis-Tabelle-Samen'!J202,"-cultivation-set-greek.jpg")),
IF($C$1="Irisch - IE",HYPERLINK(CONCATENATE("https://www.saflax.de/0-WVK-Retail/Bilder-Pictures/SAFLAX-",'Basis-Tabelle-Samen'!T202,"-",'Basis-Tabelle-Samen'!J202,"-cultivation-set-irish.jpg")),
IF($C$1="Isländisch - IS",HYPERLINK(CONCATENATE("https://www.saflax.de/0-WVK-Retail/Bilder-Pictures/SAFLAX-",'Basis-Tabelle-Samen'!T202,"-",'Basis-Tabelle-Samen'!J202,"-cultivation-set-icelandic.jpg")),
IF($C$1="Italienisch - IT",HYPERLINK(CONCATENATE("https://www.saflax.de/0-WVK-Retail/Bilder-Pictures/SAFLAX-",'Basis-Tabelle-Samen'!T202,"-",'Basis-Tabelle-Samen'!J202,"-cultivation-set-italian.jpg")),
IF($C$1="Japanisch - JP",HYPERLINK(CONCATENATE("https://www.saflax.de/0-WVK-Retail/Bilder-Pictures/SAFLAX-",'Basis-Tabelle-Samen'!T202,"-",'Basis-Tabelle-Samen'!J202,"-cultivation-set-japanese.jpg")),
IF($C$1="Kroatisch - HR",HYPERLINK(CONCATENATE("https://www.saflax.de/0-WVK-Retail/Bilder-Pictures/SAFLAX-",'Basis-Tabelle-Samen'!T202,"-",'Basis-Tabelle-Samen'!J202,"-cultivation-set-croatian.jpg")),
IF($C$1="Lettisch - LV",HYPERLINK(CONCATENATE("https://www.saflax.de/0-WVK-Retail/Bilder-Pictures/SAFLAX-",'Basis-Tabelle-Samen'!T202,"-",'Basis-Tabelle-Samen'!J202,"-cultivation-set-latvian.jpg")),
IF($C$1="Litauisch - LT",HYPERLINK(CONCATENATE("https://www.saflax.de/0-WVK-Retail/Bilder-Pictures/SAFLAX-",'Basis-Tabelle-Samen'!T202,"-",'Basis-Tabelle-Samen'!J202,"-cultivation-set-lithuanian.jpg")),
IF($C$1="Maltesisch - MT",HYPERLINK(CONCATENATE("https://www.saflax.de/0-WVK-Retail/Bilder-Pictures/SAFLAX-",'Basis-Tabelle-Samen'!T202,"-",'Basis-Tabelle-Samen'!J202,"-cultivation-set-maltese.jpg")),
IF($C$1="Niederländisch - NL",HYPERLINK(CONCATENATE("https://www.saflax.de/0-WVK-Retail/Bilder-Pictures/SAFLAX-",'Basis-Tabelle-Samen'!T202,"-",'Basis-Tabelle-Samen'!J202,"-cultivation-set-dutch.jpg")),
IF($C$1="Norwegisch - NO",HYPERLINK(CONCATENATE("https://www.saflax.de/0-WVK-Retail/Bilder-Pictures/SAFLAX-",'Basis-Tabelle-Samen'!T202,"-",'Basis-Tabelle-Samen'!J202,"-cultivation-set-nowegian.jpg")),
IF($C$1="Polnisch - PL",HYPERLINK(CONCATENATE("https://www.saflax.de/0-WVK-Retail/Bilder-Pictures/SAFLAX-",'Basis-Tabelle-Samen'!T202,"-",'Basis-Tabelle-Samen'!J202,"-cultivation-set-polish.jpg")),
IF($C$1="Portugiesisch - PT",HYPERLINK(CONCATENATE("https://www.saflax.de/0-WVK-Retail/Bilder-Pictures/SAFLAX-",'Basis-Tabelle-Samen'!T202,"-",'Basis-Tabelle-Samen'!J202,"-cultivation-set-portuguese.jpg")),
IF($C$1="Rumänisch - RO",HYPERLINK(CONCATENATE("https://www.saflax.de/0-WVK-Retail/Bilder-Pictures/SAFLAX-",'Basis-Tabelle-Samen'!T202,"-",'Basis-Tabelle-Samen'!J202,"-cultivation-set-romanian.jpg")),
IF($C$1="Schwedisch - SE",HYPERLINK(CONCATENATE("https://www.saflax.de/0-WVK-Retail/Bilder-Pictures/SAFLAX-",'Basis-Tabelle-Samen'!T202,"-",'Basis-Tabelle-Samen'!J202,"-cultivation-set-swedish.jpg")),
IF($C$1="Slowakisch - SK",HYPERLINK(CONCATENATE("https://www.saflax.de/0-WVK-Retail/Bilder-Pictures/SAFLAX-",'Basis-Tabelle-Samen'!T202,"-",'Basis-Tabelle-Samen'!J202,"-cultivation-set-slovak.jpg")),
IF($C$1="Slowenisch - SI",HYPERLINK(CONCATENATE("https://www.saflax.de/0-WVK-Retail/Bilder-Pictures/SAFLAX-",'Basis-Tabelle-Samen'!T202,"-",'Basis-Tabelle-Samen'!J202,"-cultivation-set-slovenian.jpg")),
IF($C$1="Spanisch - ES",HYPERLINK(CONCATENATE("https://www.saflax.de/0-WVK-Retail/Bilder-Pictures/SAFLAX-",'Basis-Tabelle-Samen'!T202,"-",'Basis-Tabelle-Samen'!J202,"-cultivation-set-spanish.jpg")),
IF($C$1="Tschechisch - CZ",HYPERLINK(CONCATENATE("https://www.saflax.de/0-WVK-Retail/Bilder-Pictures/SAFLAX-",'Basis-Tabelle-Samen'!T202,"-",'Basis-Tabelle-Samen'!J202,"-cultivation-set-czech.jpg")),
IF($C$1="Türkisch - TR",HYPERLINK(CONCATENATE("https://www.saflax.de/0-WVK-Retail/Bilder-Pictures/SAFLAX-",'Basis-Tabelle-Samen'!T202,"-",'Basis-Tabelle-Samen'!J202,"-cultivation-set-turkish.jpg")),
IF($C$1="Ungarisch - HU",HYPERLINK(CONCATENATE("https://www.saflax.de/0-WVK-Retail/Bilder-Pictures/SAFLAX-",'Basis-Tabelle-Samen'!T202,"-",'Basis-Tabelle-Samen'!J202,"-cultivation-set-hungarian.jpg")),
" ACHTUNG")))))))))))))))))))))))))))))</f>
        <v>https://www.saflax.de/0-WVK-Retail/Bilder-Pictures/SAFLAX-35314-thymus-vulgaris-cultivation-set-english.jpg</v>
      </c>
      <c r="AQ213" s="330" t="str">
        <f>IF(L213&lt;1,"",
IF($C$1="Bulgarisch - BG",HYPERLINK(CONCATENATE("https://www.saflax.de/0-WVK-Retail/Bilder-Pictures/SAFLAX-",'Basis-Tabelle-Samen'!W202,"-",'Basis-Tabelle-Samen'!J202,"-garden-in-the-bag-bulgarian.jpg")),
IF($C$1="Dänisch - DK",HYPERLINK(CONCATENATE("https://www.saflax.de/0-WVK-Retail/Bilder-Pictures/SAFLAX-",'Basis-Tabelle-Samen'!W202,"-",'Basis-Tabelle-Samen'!J202,"-garden-in-the-bag-danish.jpg")),
IF($C$1="Deutsch - DE",HYPERLINK(CONCATENATE("https://www.saflax.de/0-WVK-Retail/Bilder-Pictures/SAFLAX-",'Basis-Tabelle-Samen'!W202,"-",'Basis-Tabelle-Samen'!J202,"-garden-in-the-bag-german.jpg")),
IF($C$1="Englisch - UK",HYPERLINK(CONCATENATE("https://www.saflax.de/0-WVK-Retail/Bilder-Pictures/SAFLAX-",'Basis-Tabelle-Samen'!W202,"-",'Basis-Tabelle-Samen'!J202,"-garden-in-the-bag-english.jpg")),
IF($C$1="Estnisch - EE",HYPERLINK(CONCATENATE("https://www.saflax.de/0-WVK-Retail/Bilder-Pictures/SAFLAX-",'Basis-Tabelle-Samen'!W202,"-",'Basis-Tabelle-Samen'!J202,"-garden-in-the-bag-estonian.jpg")),
IF($C$1="Finnisch - FI",HYPERLINK(CONCATENATE("https://www.saflax.de/0-WVK-Retail/Bilder-Pictures/SAFLAX-",'Basis-Tabelle-Samen'!W202,"-",'Basis-Tabelle-Samen'!J202,"-garden-in-the-bag-finnish.jpg")),
IF($C$1="Französisch - FR",HYPERLINK(CONCATENATE("https://www.saflax.de/0-WVK-Retail/Bilder-Pictures/SAFLAX-",'Basis-Tabelle-Samen'!W202,"-",'Basis-Tabelle-Samen'!J202,"-garden-in-the-bag-french.jpg")),
IF($C$1="Griechisch - GR",HYPERLINK(CONCATENATE("https://www.saflax.de/0-WVK-Retail/Bilder-Pictures/SAFLAX-",'Basis-Tabelle-Samen'!W202,"-",'Basis-Tabelle-Samen'!J202,"-garden-in-the-bag-greek.jpg")),
IF($C$1="Irisch - IE",HYPERLINK(CONCATENATE("https://www.saflax.de/0-WVK-Retail/Bilder-Pictures/SAFLAX-",'Basis-Tabelle-Samen'!W202,"-",'Basis-Tabelle-Samen'!J202,"-garden-in-the-bag-irish.jpg")),
IF($C$1="Isländisch - IS",HYPERLINK(CONCATENATE("https://www.saflax.de/0-WVK-Retail/Bilder-Pictures/SAFLAX-",'Basis-Tabelle-Samen'!W202,"-",'Basis-Tabelle-Samen'!J202,"-garden-in-the-bag-icelandic.jpg")),
IF($C$1="Italienisch - IT",HYPERLINK(CONCATENATE("https://www.saflax.de/0-WVK-Retail/Bilder-Pictures/SAFLAX-",'Basis-Tabelle-Samen'!W202,"-",'Basis-Tabelle-Samen'!J202,"-garden-in-the-bag-italian.jpg")),
IF($C$1="Japanisch - JP",HYPERLINK(CONCATENATE("https://www.saflax.de/0-WVK-Retail/Bilder-Pictures/SAFLAX-",'Basis-Tabelle-Samen'!W202,"-",'Basis-Tabelle-Samen'!J202,"-garden-in-the-bag-japanese.jpg")),
IF($C$1="Kroatisch - HR",HYPERLINK(CONCATENATE("https://www.saflax.de/0-WVK-Retail/Bilder-Pictures/SAFLAX-",'Basis-Tabelle-Samen'!W202,"-",'Basis-Tabelle-Samen'!J202,"-garden-in-the-bag-croatian.jpg")),
IF($C$1="Lettisch - LV",HYPERLINK(CONCATENATE("https://www.saflax.de/0-WVK-Retail/Bilder-Pictures/SAFLAX-",'Basis-Tabelle-Samen'!W202,"-",'Basis-Tabelle-Samen'!J202,"-garden-in-the-bag-latvian.jpg")),
IF($C$1="Litauisch - LT",HYPERLINK(CONCATENATE("https://www.saflax.de/0-WVK-Retail/Bilder-Pictures/SAFLAX-",'Basis-Tabelle-Samen'!W202,"-",'Basis-Tabelle-Samen'!J202,"-garden-in-the-bag-lithuanian.jpg")),
IF($C$1="Maltesisch - MT",HYPERLINK(CONCATENATE("https://www.saflax.de/0-WVK-Retail/Bilder-Pictures/SAFLAX-",'Basis-Tabelle-Samen'!W202,"-",'Basis-Tabelle-Samen'!J202,"-garden-in-the-bag-maltese.jpg")),
IF($C$1="Niederländisch - NL",HYPERLINK(CONCATENATE("https://www.saflax.de/0-WVK-Retail/Bilder-Pictures/SAFLAX-",'Basis-Tabelle-Samen'!W202,"-",'Basis-Tabelle-Samen'!J202,"-garden-in-the-bag-dutch.jpg")),
IF($C$1="Norwegisch - NO",HYPERLINK(CONCATENATE("https://www.saflax.de/0-WVK-Retail/Bilder-Pictures/SAFLAX-",'Basis-Tabelle-Samen'!W202,"-",'Basis-Tabelle-Samen'!J202,"-garden-in-the-bag-nowegian.jpg")),
IF($C$1="Polnisch - PL",HYPERLINK(CONCATENATE("https://www.saflax.de/0-WVK-Retail/Bilder-Pictures/SAFLAX-",'Basis-Tabelle-Samen'!W202,"-",'Basis-Tabelle-Samen'!J202,"-garden-in-the-bag-polish.jpg")),
IF($C$1="Portugiesisch - PT",HYPERLINK(CONCATENATE("https://www.saflax.de/0-WVK-Retail/Bilder-Pictures/SAFLAX-",'Basis-Tabelle-Samen'!W202,"-",'Basis-Tabelle-Samen'!J202,"-garden-in-the-bag-portuguese.jpg")),
IF($C$1="Rumänisch - RO",HYPERLINK(CONCATENATE("https://www.saflax.de/0-WVK-Retail/Bilder-Pictures/SAFLAX-",'Basis-Tabelle-Samen'!W202,"-",'Basis-Tabelle-Samen'!J202,"-garden-in-the-bag-romanian.jpg")),
IF($C$1="Schwedisch - SE",HYPERLINK(CONCATENATE("https://www.saflax.de/0-WVK-Retail/Bilder-Pictures/SAFLAX-",'Basis-Tabelle-Samen'!W202,"-",'Basis-Tabelle-Samen'!J202,"-garden-in-the-bag-swedish.jpg")),
IF($C$1="Slowakisch - SK",HYPERLINK(CONCATENATE("https://www.saflax.de/0-WVK-Retail/Bilder-Pictures/SAFLAX-",'Basis-Tabelle-Samen'!W202,"-",'Basis-Tabelle-Samen'!J202,"-garden-in-the-bag-slovak.jpg")),
IF($C$1="Slowenisch - SI",HYPERLINK(CONCATENATE("https://www.saflax.de/0-WVK-Retail/Bilder-Pictures/SAFLAX-",'Basis-Tabelle-Samen'!W202,"-",'Basis-Tabelle-Samen'!J202,"-garden-in-the-bag-slovenian.jpg")),
IF($C$1="Spanisch - ES",HYPERLINK(CONCATENATE("https://www.saflax.de/0-WVK-Retail/Bilder-Pictures/SAFLAX-",'Basis-Tabelle-Samen'!W202,"-",'Basis-Tabelle-Samen'!J202,"-garden-in-the-bag-spanish.jpg")),
IF($C$1="Tschechisch - CZ",HYPERLINK(CONCATENATE("https://www.saflax.de/0-WVK-Retail/Bilder-Pictures/SAFLAX-",'Basis-Tabelle-Samen'!W202,"-",'Basis-Tabelle-Samen'!J202,"-garden-in-the-bag-czech.jpg")),
IF($C$1="Türkisch - TR",HYPERLINK(CONCATENATE("https://www.saflax.de/0-WVK-Retail/Bilder-Pictures/SAFLAX-",'Basis-Tabelle-Samen'!W202,"-",'Basis-Tabelle-Samen'!J202,"-garden-in-the-bag-turkish.jpg")),
IF($C$1="Ungarisch - HU",HYPERLINK(CONCATENATE("https://www.saflax.de/0-WVK-Retail/Bilder-Pictures/SAFLAX-",'Basis-Tabelle-Samen'!W202,"-",'Basis-Tabelle-Samen'!J202,"-garden-in-the-bag-hungarian.jpg")),
" ACHTUNG")))))))))))))))))))))))))))))</f>
        <v>https://www.saflax.de/0-WVK-Retail/Bilder-Pictures/SAFLAX-65314-thymus-vulgaris-garden-in-the-bag-english.jpg</v>
      </c>
    </row>
    <row r="214" spans="1:43" ht="17.100000000000001" customHeight="1" x14ac:dyDescent="0.2">
      <c r="A214" s="318" t="str">
        <f>IF('Basis-Tabelle-Samen'!A217="","",IF($C$1="Deutsch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14" s="319" t="str">
        <f>'Basis-Tabelle-Samen'!I217</f>
        <v>Ficus religiosa</v>
      </c>
      <c r="C214" s="316" t="str">
        <f>IF($C$1="Bulgarisch - BG",'Basis-Tabelle-Samen'!Z217,
IF($C$1="Dänisch - DK",'Basis-Tabelle-Samen'!AA217,
IF($C$1="Deutsch - DE",'Basis-Tabelle-Samen'!AB217,
IF($C$1="Englisch - UK",'Basis-Tabelle-Samen'!AC217,
IF($C$1="Estnisch - EE",'Basis-Tabelle-Samen'!AD217,
IF($C$1="Finnisch - FI",'Basis-Tabelle-Samen'!AE217,
IF($C$1="Französisch - FR",'Basis-Tabelle-Samen'!AF217,
IF($C$1="Griechisch - GR",'Basis-Tabelle-Samen'!AG217,
IF($C$1="Irisch - IE",'Basis-Tabelle-Samen'!AH217,
IF($C$1="Isländisch - IS",'Basis-Tabelle-Samen'!AI217,
IF($C$1="Italienisch - IT",'Basis-Tabelle-Samen'!AJ217,
IF($C$1="Japanisch - JP",'Basis-Tabelle-Samen'!AK217,
IF($C$1="Kroatisch - HR",'Basis-Tabelle-Samen'!AL217,
IF($C$1="Lettisch - LV",'Basis-Tabelle-Samen'!AM217,
IF($C$1="Litauisch - LT",'Basis-Tabelle-Samen'!AN217,
IF($C$1="Maltesisch - MT",'Basis-Tabelle-Samen'!AO217,
IF($C$1="Niederländisch - NL",'Basis-Tabelle-Samen'!AP217,
IF($C$1="Norwegisch - NO",'Basis-Tabelle-Samen'!AQ217,
IF($C$1="Polnisch - PL",'Basis-Tabelle-Samen'!AR217,
IF($C$1="Portugiesisch - PT",'Basis-Tabelle-Samen'!AS217,
IF($C$1="Rumänisch - RO",'Basis-Tabelle-Samen'!AT217,
IF($C$1="Schwedisch - SE",'Basis-Tabelle-Samen'!AU217,
IF($C$1="Slowakisch - SK",'Basis-Tabelle-Samen'!AV217,
IF($C$1="Slowenisch - SI",'Basis-Tabelle-Samen'!AW217,
IF($C$1="Spanisch - ES",'Basis-Tabelle-Samen'!AX217,
IF($C$1="Tschechisch - CZ",'Basis-Tabelle-Samen'!AY217,
IF($C$1="Türkisch - TR",'Basis-Tabelle-Samen'!AZ217,
IF($C$1="Ungarisch - HU",'Basis-Tabelle-Samen'!BA217,
" ACHTUNG"))))))))))))))))))))))))))))</f>
        <v>Bonsai - Peepul Tree / Sacred Fig</v>
      </c>
      <c r="D214" s="320">
        <f>'Basis-Tabelle-Samen'!F217</f>
        <v>100</v>
      </c>
      <c r="E214" s="321" t="str">
        <f>'Basis-Tabelle-Samen'!H217</f>
        <v>7 %</v>
      </c>
      <c r="F214" s="322" t="str">
        <f>IF('Basis-Tabelle-Samen'!G217="","",'Basis-Tabelle-Samen'!G217)</f>
        <v>04</v>
      </c>
      <c r="G214" s="320">
        <f>'Basis-Tabelle-Samen'!C217</f>
        <v>14221</v>
      </c>
      <c r="H214" s="323">
        <f>'Basis-Tabelle-Samen'!D217</f>
        <v>4055473142210</v>
      </c>
      <c r="I214" s="324">
        <f>'Basis-Tabelle-Samen'!E217</f>
        <v>1.85</v>
      </c>
      <c r="J214" s="325">
        <f t="shared" si="3"/>
        <v>12</v>
      </c>
      <c r="K214" s="326">
        <f>'Basis-Tabelle-Samen'!K217</f>
        <v>74221</v>
      </c>
      <c r="L214" s="323">
        <f>'Basis-Tabelle-Samen'!L217</f>
        <v>4055473742212</v>
      </c>
      <c r="M214" s="324">
        <f>'Basis-Tabelle-Samen'!M217</f>
        <v>2.4500000000000002</v>
      </c>
      <c r="N214" s="326">
        <f>IF(K214&lt;1,"",'3'!$I$15)</f>
        <v>15</v>
      </c>
      <c r="O214" s="327">
        <f>IF(K214&lt;1,"",'3'!$J$11)</f>
        <v>90</v>
      </c>
      <c r="P214" s="326">
        <f>'Basis-Tabelle-Samen'!N217</f>
        <v>84221</v>
      </c>
      <c r="Q214" s="323">
        <f>'Basis-Tabelle-Samen'!O217</f>
        <v>4055473842219</v>
      </c>
      <c r="R214" s="328">
        <f>'Basis-Tabelle-Samen'!P217</f>
        <v>3.75</v>
      </c>
      <c r="S214" s="326">
        <f>IF(R214&lt;1,"",'3'!$M$15)</f>
        <v>18</v>
      </c>
      <c r="T214" s="327">
        <f>IF(R214&lt;1,"",'3'!$N$11)</f>
        <v>72</v>
      </c>
      <c r="U214" s="326">
        <f>'Basis-Tabelle-Samen'!Q217</f>
        <v>54221</v>
      </c>
      <c r="V214" s="323">
        <f>'Basis-Tabelle-Samen'!R217</f>
        <v>4055473542218</v>
      </c>
      <c r="W214" s="324">
        <f>'Basis-Tabelle-Samen'!S217</f>
        <v>4.95</v>
      </c>
      <c r="X214" s="326">
        <f>IF(U214&lt;1,"",'3'!$Q$15)</f>
        <v>6</v>
      </c>
      <c r="Y214" s="327">
        <f>IF(U214&lt;1,"",'3'!$R$11)</f>
        <v>24</v>
      </c>
      <c r="Z214" s="326">
        <f>'Basis-Tabelle-Samen'!T217</f>
        <v>34221</v>
      </c>
      <c r="AA214" s="323">
        <f>'Basis-Tabelle-Samen'!U217</f>
        <v>4055473342214</v>
      </c>
      <c r="AB214" s="324">
        <f>'Basis-Tabelle-Samen'!V217</f>
        <v>6.75</v>
      </c>
      <c r="AC214" s="326">
        <f>IF(Z214&lt;1,"",'3'!$U$15)</f>
        <v>6</v>
      </c>
      <c r="AD214" s="327">
        <f>IF(Z214&lt;1,"",'3'!$V$11)</f>
        <v>24</v>
      </c>
      <c r="AE214" s="326">
        <f>'Basis-Tabelle-Samen'!W217</f>
        <v>64221</v>
      </c>
      <c r="AF214" s="323">
        <f>'Basis-Tabelle-Samen'!X217</f>
        <v>4055473642215</v>
      </c>
      <c r="AG214" s="324">
        <f>'Basis-Tabelle-Samen'!Y217</f>
        <v>2.95</v>
      </c>
      <c r="AH214" s="326">
        <f>IF(AE214&lt;1,"",'3'!$Y$15)</f>
        <v>8</v>
      </c>
      <c r="AI214" s="327">
        <f>IF(AE214&lt;1,"",'3'!$Z$11)</f>
        <v>64</v>
      </c>
      <c r="AJ214" s="315"/>
      <c r="AK214" s="316" t="str">
        <f>IF(G214&lt;1,"",
IF($C$1="Bulgarisch - BG",HYPERLINK(CONCATENATE("https://www.saflax.de/0-WVK-Retail/Bilder-Pictures/SAFLAX-",'Basis-Tabelle-Samen'!C217,"-",'Basis-Tabelle-Samen'!J217,"-seed-package-front-cr-bulgarian.jpg")),
IF($C$1="Dänisch - DK",HYPERLINK(CONCATENATE("https://www.saflax.de/0-WVK-Retail/Bilder-Pictures/SAFLAX-",'Basis-Tabelle-Samen'!C217,"-",'Basis-Tabelle-Samen'!J217,"-seed-package-front-cr-danish.jpg")),
IF($C$1="Deutsch - DE",HYPERLINK(CONCATENATE("https://www.saflax.de/0-WVK-Retail/Bilder-Pictures/SAFLAX-",'Basis-Tabelle-Samen'!C217,"-",'Basis-Tabelle-Samen'!J217,"-seed-package-front-cr-german.jpg")),
IF($C$1="Englisch - UK",HYPERLINK(CONCATENATE("https://www.saflax.de/0-WVK-Retail/Bilder-Pictures/SAFLAX-",'Basis-Tabelle-Samen'!C217,"-",'Basis-Tabelle-Samen'!J217,"-seed-package-front-cr-english.jpg")),
IF($C$1="Estnisch - EE",HYPERLINK(CONCATENATE("https://www.saflax.de/0-WVK-Retail/Bilder-Pictures/SAFLAX-",'Basis-Tabelle-Samen'!C217,"-",'Basis-Tabelle-Samen'!J217,"-seed-package-front-cr-estonian.jpg")),
IF($C$1="Finnisch - FI",HYPERLINK(CONCATENATE("https://www.saflax.de/0-WVK-Retail/Bilder-Pictures/SAFLAX-",'Basis-Tabelle-Samen'!C217,"-",'Basis-Tabelle-Samen'!J217,"-seed-package-front-cr-finnish.jpg")),
IF($C$1="Französisch - FR",HYPERLINK(CONCATENATE("https://www.saflax.de/0-WVK-Retail/Bilder-Pictures/SAFLAX-",'Basis-Tabelle-Samen'!C217,"-",'Basis-Tabelle-Samen'!J217,"-seed-package-front-cr-french.jpg")),
IF($C$1="Griechisch - GR",HYPERLINK(CONCATENATE("https://www.saflax.de/0-WVK-Retail/Bilder-Pictures/SAFLAX-",'Basis-Tabelle-Samen'!C217,"-",'Basis-Tabelle-Samen'!J217,"-seed-package-front-cr-greek.jpg")),
IF($C$1="Irisch - IE",HYPERLINK(CONCATENATE("https://www.saflax.de/0-WVK-Retail/Bilder-Pictures/SAFLAX-",'Basis-Tabelle-Samen'!C217,"-",'Basis-Tabelle-Samen'!J217,"-seed-package-front-cr-irish.jpg")),
IF($C$1="Isländisch - IS",HYPERLINK(CONCATENATE("https://www.saflax.de/0-WVK-Retail/Bilder-Pictures/SAFLAX-",'Basis-Tabelle-Samen'!C217,"-",'Basis-Tabelle-Samen'!J217,"-seed-package-front-cr-icelandic.jpg")),
IF($C$1="Italienisch - IT",HYPERLINK(CONCATENATE("https://www.saflax.de/0-WVK-Retail/Bilder-Pictures/SAFLAX-",'Basis-Tabelle-Samen'!C217,"-",'Basis-Tabelle-Samen'!J217,"-seed-package-front-cr-italian.jpg")),
IF($C$1="Japanisch - JP",HYPERLINK(CONCATENATE("https://www.saflax.de/0-WVK-Retail/Bilder-Pictures/SAFLAX-",'Basis-Tabelle-Samen'!C217,"-",'Basis-Tabelle-Samen'!J217,"-seed-package-front-cr-japanese.jpg")),
IF($C$1="Kroatisch - HR",HYPERLINK(CONCATENATE("https://www.saflax.de/0-WVK-Retail/Bilder-Pictures/SAFLAX-",'Basis-Tabelle-Samen'!C217,"-",'Basis-Tabelle-Samen'!J217,"-seed-package-front-cr-croatian.jpg")),
IF($C$1="Lettisch - LV",HYPERLINK(CONCATENATE("https://www.saflax.de/0-WVK-Retail/Bilder-Pictures/SAFLAX-",'Basis-Tabelle-Samen'!C217,"-",'Basis-Tabelle-Samen'!J217,"-seed-package-front-cr-latvian.jpg")),
IF($C$1="Litauisch - LT",HYPERLINK(CONCATENATE("https://www.saflax.de/0-WVK-Retail/Bilder-Pictures/SAFLAX-",'Basis-Tabelle-Samen'!C217,"-",'Basis-Tabelle-Samen'!J217,"-seed-package-front-cr-lithuanian.jpg")),
IF($C$1="Maltesisch - MT",HYPERLINK(CONCATENATE("https://www.saflax.de/0-WVK-Retail/Bilder-Pictures/SAFLAX-",'Basis-Tabelle-Samen'!C217,"-",'Basis-Tabelle-Samen'!J217,"-seed-package-front-cr-maltese.jpg")),
IF($C$1="Niederländisch - NL",HYPERLINK(CONCATENATE("https://www.saflax.de/0-WVK-Retail/Bilder-Pictures/SAFLAX-",'Basis-Tabelle-Samen'!C217,"-",'Basis-Tabelle-Samen'!J217,"-seed-package-front-cr-dutch.jpg")),
IF($C$1="Norwegisch - NO",HYPERLINK(CONCATENATE("https://www.saflax.de/0-WVK-Retail/Bilder-Pictures/SAFLAX-",'Basis-Tabelle-Samen'!C217,"-",'Basis-Tabelle-Samen'!J217,"-seed-package-front-cr-nowegian.jpg")),
IF($C$1="Polnisch - PL",HYPERLINK(CONCATENATE("https://www.saflax.de/0-WVK-Retail/Bilder-Pictures/SAFLAX-",'Basis-Tabelle-Samen'!C217,"-",'Basis-Tabelle-Samen'!J217,"-seed-package-front-cr-polish.jpg")),
IF($C$1="Portugiesisch - PT",HYPERLINK(CONCATENATE("https://www.saflax.de/0-WVK-Retail/Bilder-Pictures/SAFLAX-",'Basis-Tabelle-Samen'!C217,"-",'Basis-Tabelle-Samen'!J217,"-seed-package-front-cr-portuguese.jpg")),
IF($C$1="Rumänisch - RO",HYPERLINK(CONCATENATE("https://www.saflax.de/0-WVK-Retail/Bilder-Pictures/SAFLAX-",'Basis-Tabelle-Samen'!C217,"-",'Basis-Tabelle-Samen'!J217,"-seed-package-front-cr-romanian.jpg")),
IF($C$1="Schwedisch - SE",HYPERLINK(CONCATENATE("https://www.saflax.de/0-WVK-Retail/Bilder-Pictures/SAFLAX-",'Basis-Tabelle-Samen'!C217,"-",'Basis-Tabelle-Samen'!J217,"-seed-package-front-cr-swedish.jpg")),
IF($C$1="Slowakisch - SK",HYPERLINK(CONCATENATE("https://www.saflax.de/0-WVK-Retail/Bilder-Pictures/SAFLAX-",'Basis-Tabelle-Samen'!C217,"-",'Basis-Tabelle-Samen'!J217,"-seed-package-front-cr-slovak.jpg")),
IF($C$1="Slowenisch - SI",HYPERLINK(CONCATENATE("https://www.saflax.de/0-WVK-Retail/Bilder-Pictures/SAFLAX-",'Basis-Tabelle-Samen'!C217,"-",'Basis-Tabelle-Samen'!J217,"-seed-package-front-cr-slovenian.jpg")),
IF($C$1="Spanisch - ES",HYPERLINK(CONCATENATE("https://www.saflax.de/0-WVK-Retail/Bilder-Pictures/SAFLAX-",'Basis-Tabelle-Samen'!C217,"-",'Basis-Tabelle-Samen'!J217,"-seed-package-front-cr-spanish.jpg")),
IF($C$1="Tschechisch - CZ",HYPERLINK(CONCATENATE("https://www.saflax.de/0-WVK-Retail/Bilder-Pictures/SAFLAX-",'Basis-Tabelle-Samen'!C217,"-",'Basis-Tabelle-Samen'!J217,"-seed-package-front-cr-czech.jpg")),
IF($C$1="Türkisch - TR",HYPERLINK(CONCATENATE("https://www.saflax.de/0-WVK-Retail/Bilder-Pictures/SAFLAX-",'Basis-Tabelle-Samen'!C217,"-",'Basis-Tabelle-Samen'!J217,"-seed-package-front-cr-turkish.jpg")),
IF($C$1="Ungarisch - HU",HYPERLINK(CONCATENATE("https://www.saflax.de/0-WVK-Retail/Bilder-Pictures/SAFLAX-",'Basis-Tabelle-Samen'!C217,"-",'Basis-Tabelle-Samen'!J217,"-seed-package-front-cr-hungarian.jpg")),
" ACHTUNG")))))))))))))))))))))))))))))</f>
        <v>https://www.saflax.de/0-WVK-Retail/Bilder-Pictures/SAFLAX-14221-ficus-religiosa-seed-package-front-cr-english.jpg</v>
      </c>
      <c r="AL214" s="330" t="str">
        <f>IF(G214&lt;1,"",
IF($C$1="Bulgarisch - BG",HYPERLINK(CONCATENATE("https://www.saflax.de/0-WVK-Retail/Bilder-Pictures/SAFLAX-",'Basis-Tabelle-Samen'!C217,"-",'Basis-Tabelle-Samen'!J217,"-seed-package-back-cr-bulgarian.jpg")),
IF($C$1="Dänisch - DK",HYPERLINK(CONCATENATE("https://www.saflax.de/0-WVK-Retail/Bilder-Pictures/SAFLAX-",'Basis-Tabelle-Samen'!C217,"-",'Basis-Tabelle-Samen'!J217,"-seed-package-back-cr-danish.jpg")),
IF($C$1="Deutsch - DE",HYPERLINK(CONCATENATE("https://www.saflax.de/0-WVK-Retail/Bilder-Pictures/SAFLAX-",'Basis-Tabelle-Samen'!C217,"-",'Basis-Tabelle-Samen'!J217,"-seed-package-back-cr-german.jpg")),
IF($C$1="Englisch - UK",HYPERLINK(CONCATENATE("https://www.saflax.de/0-WVK-Retail/Bilder-Pictures/SAFLAX-",'Basis-Tabelle-Samen'!C217,"-",'Basis-Tabelle-Samen'!J217,"-seed-package-back-cr-english.jpg")),
IF($C$1="Estnisch - EE",HYPERLINK(CONCATENATE("https://www.saflax.de/0-WVK-Retail/Bilder-Pictures/SAFLAX-",'Basis-Tabelle-Samen'!C217,"-",'Basis-Tabelle-Samen'!J217,"-seed-package-back-cr-estonian.jpg")),
IF($C$1="Finnisch - FI",HYPERLINK(CONCATENATE("https://www.saflax.de/0-WVK-Retail/Bilder-Pictures/SAFLAX-",'Basis-Tabelle-Samen'!C217,"-",'Basis-Tabelle-Samen'!J217,"-seed-package-back-cr-finnish.jpg")),
IF($C$1="Französisch - FR",HYPERLINK(CONCATENATE("https://www.saflax.de/0-WVK-Retail/Bilder-Pictures/SAFLAX-",'Basis-Tabelle-Samen'!C217,"-",'Basis-Tabelle-Samen'!J217,"-seed-package-back-cr-french.jpg")),
IF($C$1="Griechisch - GR",HYPERLINK(CONCATENATE("https://www.saflax.de/0-WVK-Retail/Bilder-Pictures/SAFLAX-",'Basis-Tabelle-Samen'!C217,"-",'Basis-Tabelle-Samen'!J217,"-seed-package-back-cr-greek.jpg")),
IF($C$1="Irisch - IE",HYPERLINK(CONCATENATE("https://www.saflax.de/0-WVK-Retail/Bilder-Pictures/SAFLAX-",'Basis-Tabelle-Samen'!C217,"-",'Basis-Tabelle-Samen'!J217,"-seed-package-back-cr-irish.jpg")),
IF($C$1="Isländisch - IS",HYPERLINK(CONCATENATE("https://www.saflax.de/0-WVK-Retail/Bilder-Pictures/SAFLAX-",'Basis-Tabelle-Samen'!C217,"-",'Basis-Tabelle-Samen'!J217,"-seed-package-back-cr-icelandic.jpg")),
IF($C$1="Italienisch - IT",HYPERLINK(CONCATENATE("https://www.saflax.de/0-WVK-Retail/Bilder-Pictures/SAFLAX-",'Basis-Tabelle-Samen'!C217,"-",'Basis-Tabelle-Samen'!J217,"-seed-package-back-cr-italian.jpg")),
IF($C$1="Japanisch - JP",HYPERLINK(CONCATENATE("https://www.saflax.de/0-WVK-Retail/Bilder-Pictures/SAFLAX-",'Basis-Tabelle-Samen'!C217,"-",'Basis-Tabelle-Samen'!J217,"-seed-package-back-cr-japanese.jpg")),
IF($C$1="Kroatisch - HR",HYPERLINK(CONCATENATE("https://www.saflax.de/0-WVK-Retail/Bilder-Pictures/SAFLAX-",'Basis-Tabelle-Samen'!C217,"-",'Basis-Tabelle-Samen'!J217,"-seed-package-back-cr-croatian.jpg")),
IF($C$1="Lettisch - LV",HYPERLINK(CONCATENATE("https://www.saflax.de/0-WVK-Retail/Bilder-Pictures/SAFLAX-",'Basis-Tabelle-Samen'!C217,"-",'Basis-Tabelle-Samen'!J217,"-seed-package-back-cr-latvian.jpg")),
IF($C$1="Litauisch - LT",HYPERLINK(CONCATENATE("https://www.saflax.de/0-WVK-Retail/Bilder-Pictures/SAFLAX-",'Basis-Tabelle-Samen'!C217,"-",'Basis-Tabelle-Samen'!J217,"-seed-package-back-cr-lithuanian.jpg")),
IF($C$1="Maltesisch - MT",HYPERLINK(CONCATENATE("https://www.saflax.de/0-WVK-Retail/Bilder-Pictures/SAFLAX-",'Basis-Tabelle-Samen'!C217,"-",'Basis-Tabelle-Samen'!J217,"-seed-package-back-cr-maltese.jpg")),
IF($C$1="Niederländisch - NL",HYPERLINK(CONCATENATE("https://www.saflax.de/0-WVK-Retail/Bilder-Pictures/SAFLAX-",'Basis-Tabelle-Samen'!C217,"-",'Basis-Tabelle-Samen'!J217,"-seed-package-back-cr-dutch.jpg")),
IF($C$1="Norwegisch - NO",HYPERLINK(CONCATENATE("https://www.saflax.de/0-WVK-Retail/Bilder-Pictures/SAFLAX-",'Basis-Tabelle-Samen'!C217,"-",'Basis-Tabelle-Samen'!J217,"-seed-package-back-cr-nowegian.jpg")),
IF($C$1="Polnisch - PL",HYPERLINK(CONCATENATE("https://www.saflax.de/0-WVK-Retail/Bilder-Pictures/SAFLAX-",'Basis-Tabelle-Samen'!C217,"-",'Basis-Tabelle-Samen'!J217,"-seed-package-back-cr-polish.jpg")),
IF($C$1="Portugiesisch - PT",HYPERLINK(CONCATENATE("https://www.saflax.de/0-WVK-Retail/Bilder-Pictures/SAFLAX-",'Basis-Tabelle-Samen'!C217,"-",'Basis-Tabelle-Samen'!J217,"-seed-package-back-cr-portuguese.jpg")),
IF($C$1="Rumänisch - RO",HYPERLINK(CONCATENATE("https://www.saflax.de/0-WVK-Retail/Bilder-Pictures/SAFLAX-",'Basis-Tabelle-Samen'!C217,"-",'Basis-Tabelle-Samen'!J217,"-seed-package-back-cr-romanian.jpg")),
IF($C$1="Schwedisch - SE",HYPERLINK(CONCATENATE("https://www.saflax.de/0-WVK-Retail/Bilder-Pictures/SAFLAX-",'Basis-Tabelle-Samen'!C217,"-",'Basis-Tabelle-Samen'!J217,"-seed-package-back-cr-swedish.jpg")),
IF($C$1="Slowakisch - SK",HYPERLINK(CONCATENATE("https://www.saflax.de/0-WVK-Retail/Bilder-Pictures/SAFLAX-",'Basis-Tabelle-Samen'!C217,"-",'Basis-Tabelle-Samen'!J217,"-seed-package-back-cr-slovak.jpg")),
IF($C$1="Slowenisch - SI",HYPERLINK(CONCATENATE("https://www.saflax.de/0-WVK-Retail/Bilder-Pictures/SAFLAX-",'Basis-Tabelle-Samen'!C217,"-",'Basis-Tabelle-Samen'!J217,"-seed-package-back-cr-slovenian.jpg")),
IF($C$1="Spanisch - ES",HYPERLINK(CONCATENATE("https://www.saflax.de/0-WVK-Retail/Bilder-Pictures/SAFLAX-",'Basis-Tabelle-Samen'!C217,"-",'Basis-Tabelle-Samen'!J217,"-seed-package-back-cr-spanish.jpg")),
IF($C$1="Tschechisch - CZ",HYPERLINK(CONCATENATE("https://www.saflax.de/0-WVK-Retail/Bilder-Pictures/SAFLAX-",'Basis-Tabelle-Samen'!C217,"-",'Basis-Tabelle-Samen'!J217,"-seed-package-back-cr-czech.jpg")),
IF($C$1="Türkisch - TR",HYPERLINK(CONCATENATE("https://www.saflax.de/0-WVK-Retail/Bilder-Pictures/SAFLAX-",'Basis-Tabelle-Samen'!C217,"-",'Basis-Tabelle-Samen'!J217,"-seed-package-back-cr-turkish.jpg")),
IF($C$1="Ungarisch - HU",HYPERLINK(CONCATENATE("https://www.saflax.de/0-WVK-Retail/Bilder-Pictures/SAFLAX-",'Basis-Tabelle-Samen'!C217,"-",'Basis-Tabelle-Samen'!J217,"-seed-package-back-cr-hungarian.jpg")),
" ACHTUNG")))))))))))))))))))))))))))))</f>
        <v>https://www.saflax.de/0-WVK-Retail/Bilder-Pictures/SAFLAX-14221-ficus-religiosa-seed-package-back-cr-english.jpg</v>
      </c>
      <c r="AM214" s="330" t="str">
        <f>IF(H214&lt;1,"",
IF($C$1="Bulgarisch - BG",HYPERLINK(CONCATENATE("https://www.saflax.de/0-WVK-Retail/Bilder-Pictures/SAFLAX-",'Basis-Tabelle-Samen'!K217,"-",'Basis-Tabelle-Samen'!J217,"-garden-to-go-mini-bulgarian.jpg")),
IF($C$1="Dänisch - DK",HYPERLINK(CONCATENATE("https://www.saflax.de/0-WVK-Retail/Bilder-Pictures/SAFLAX-",'Basis-Tabelle-Samen'!K217,"-",'Basis-Tabelle-Samen'!J217,"-garden-to-go-mini-danish.jpg")),
IF($C$1="Deutsch - DE",HYPERLINK(CONCATENATE("https://www.saflax.de/0-WVK-Retail/Bilder-Pictures/SAFLAX-",'Basis-Tabelle-Samen'!K217,"-",'Basis-Tabelle-Samen'!J217,"-garden-to-go-mini-german.jpg")),
IF($C$1="Englisch - UK",HYPERLINK(CONCATENATE("https://www.saflax.de/0-WVK-Retail/Bilder-Pictures/SAFLAX-",'Basis-Tabelle-Samen'!K217,"-",'Basis-Tabelle-Samen'!J217,"-garden-to-go-mini-english.jpg")),
IF($C$1="Estnisch - EE",HYPERLINK(CONCATENATE("https://www.saflax.de/0-WVK-Retail/Bilder-Pictures/SAFLAX-",'Basis-Tabelle-Samen'!K217,"-",'Basis-Tabelle-Samen'!J217,"-garden-to-go-mini-estonian.jpg")),
IF($C$1="Finnisch - FI",HYPERLINK(CONCATENATE("https://www.saflax.de/0-WVK-Retail/Bilder-Pictures/SAFLAX-",'Basis-Tabelle-Samen'!K217,"-",'Basis-Tabelle-Samen'!J217,"-garden-to-go-mini-finnish.jpg")),
IF($C$1="Französisch - FR",HYPERLINK(CONCATENATE("https://www.saflax.de/0-WVK-Retail/Bilder-Pictures/SAFLAX-",'Basis-Tabelle-Samen'!K217,"-",'Basis-Tabelle-Samen'!J217,"-garden-to-go-mini-french.jpg")),
IF($C$1="Griechisch - GR",HYPERLINK(CONCATENATE("https://www.saflax.de/0-WVK-Retail/Bilder-Pictures/SAFLAX-",'Basis-Tabelle-Samen'!K217,"-",'Basis-Tabelle-Samen'!J217,"-garden-to-go-mini-greek.jpg")),
IF($C$1="Irisch - IE",HYPERLINK(CONCATENATE("https://www.saflax.de/0-WVK-Retail/Bilder-Pictures/SAFLAX-",'Basis-Tabelle-Samen'!K217,"-",'Basis-Tabelle-Samen'!J217,"-garden-to-go-mini-irish.jpg")),
IF($C$1="Isländisch - IS",HYPERLINK(CONCATENATE("https://www.saflax.de/0-WVK-Retail/Bilder-Pictures/SAFLAX-",'Basis-Tabelle-Samen'!K217,"-",'Basis-Tabelle-Samen'!J217,"-garden-to-go-mini-icelandic.jpg")),
IF($C$1="Italienisch - IT",HYPERLINK(CONCATENATE("https://www.saflax.de/0-WVK-Retail/Bilder-Pictures/SAFLAX-",'Basis-Tabelle-Samen'!K217,"-",'Basis-Tabelle-Samen'!J217,"-garden-to-go-mini-italian.jpg")),
IF($C$1="Japanisch - JP",HYPERLINK(CONCATENATE("https://www.saflax.de/0-WVK-Retail/Bilder-Pictures/SAFLAX-",'Basis-Tabelle-Samen'!K217,"-",'Basis-Tabelle-Samen'!J217,"-garden-to-go-mini-japanese.jpg")),
IF($C$1="Kroatisch - HR",HYPERLINK(CONCATENATE("https://www.saflax.de/0-WVK-Retail/Bilder-Pictures/SAFLAX-",'Basis-Tabelle-Samen'!K217,"-",'Basis-Tabelle-Samen'!J217,"-garden-to-go-mini-croatian.jpg")),
IF($C$1="Lettisch - LV",HYPERLINK(CONCATENATE("https://www.saflax.de/0-WVK-Retail/Bilder-Pictures/SAFLAX-",'Basis-Tabelle-Samen'!K217,"-",'Basis-Tabelle-Samen'!J217,"-garden-to-go-mini-latvian.jpg")),
IF($C$1="Litauisch - LT",HYPERLINK(CONCATENATE("https://www.saflax.de/0-WVK-Retail/Bilder-Pictures/SAFLAX-",'Basis-Tabelle-Samen'!K217,"-",'Basis-Tabelle-Samen'!J217,"-garden-to-go-mini-lithuanian.jpg")),
IF($C$1="Maltesisch - MT",HYPERLINK(CONCATENATE("https://www.saflax.de/0-WVK-Retail/Bilder-Pictures/SAFLAX-",'Basis-Tabelle-Samen'!K217,"-",'Basis-Tabelle-Samen'!J217,"-garden-to-go-mini-maltese.jpg")),
IF($C$1="Niederländisch - NL",HYPERLINK(CONCATENATE("https://www.saflax.de/0-WVK-Retail/Bilder-Pictures/SAFLAX-",'Basis-Tabelle-Samen'!K217,"-",'Basis-Tabelle-Samen'!J217,"-garden-to-go-mini-dutch.jpg")),
IF($C$1="Norwegisch - NO",HYPERLINK(CONCATENATE("https://www.saflax.de/0-WVK-Retail/Bilder-Pictures/SAFLAX-",'Basis-Tabelle-Samen'!K217,"-",'Basis-Tabelle-Samen'!J217,"-garden-to-go-mini-nowegian.jpg")),
IF($C$1="Polnisch - PL",HYPERLINK(CONCATENATE("https://www.saflax.de/0-WVK-Retail/Bilder-Pictures/SAFLAX-",'Basis-Tabelle-Samen'!K217,"-",'Basis-Tabelle-Samen'!J217,"-garden-to-go-mini-polish.jpg")),
IF($C$1="Portugiesisch - PT",HYPERLINK(CONCATENATE("https://www.saflax.de/0-WVK-Retail/Bilder-Pictures/SAFLAX-",'Basis-Tabelle-Samen'!K217,"-",'Basis-Tabelle-Samen'!J217,"-garden-to-go-mini-portuguese.jpg")),
IF($C$1="Rumänisch - RO",HYPERLINK(CONCATENATE("https://www.saflax.de/0-WVK-Retail/Bilder-Pictures/SAFLAX-",'Basis-Tabelle-Samen'!K217,"-",'Basis-Tabelle-Samen'!J217,"-garden-to-go-mini-romanian.jpg")),
IF($C$1="Schwedisch - SE",HYPERLINK(CONCATENATE("https://www.saflax.de/0-WVK-Retail/Bilder-Pictures/SAFLAX-",'Basis-Tabelle-Samen'!K217,"-",'Basis-Tabelle-Samen'!J217,"-garden-to-go-mini-swedish.jpg")),
IF($C$1="Slowakisch - SK",HYPERLINK(CONCATENATE("https://www.saflax.de/0-WVK-Retail/Bilder-Pictures/SAFLAX-",'Basis-Tabelle-Samen'!K217,"-",'Basis-Tabelle-Samen'!J217,"-garden-to-go-mini-slovak.jpg")),
IF($C$1="Slowenisch - SI",HYPERLINK(CONCATENATE("https://www.saflax.de/0-WVK-Retail/Bilder-Pictures/SAFLAX-",'Basis-Tabelle-Samen'!K217,"-",'Basis-Tabelle-Samen'!J217,"-garden-to-go-mini-slovenian.jpg")),
IF($C$1="Spanisch - ES",HYPERLINK(CONCATENATE("https://www.saflax.de/0-WVK-Retail/Bilder-Pictures/SAFLAX-",'Basis-Tabelle-Samen'!K217,"-",'Basis-Tabelle-Samen'!J217,"-garden-to-go-mini-spanish.jpg")),
IF($C$1="Tschechisch - CZ",HYPERLINK(CONCATENATE("https://www.saflax.de/0-WVK-Retail/Bilder-Pictures/SAFLAX-",'Basis-Tabelle-Samen'!K217,"-",'Basis-Tabelle-Samen'!J217,"-garden-to-go-mini-czech.jpg")),
IF($C$1="Türkisch - TR",HYPERLINK(CONCATENATE("https://www.saflax.de/0-WVK-Retail/Bilder-Pictures/SAFLAX-",'Basis-Tabelle-Samen'!K217,"-",'Basis-Tabelle-Samen'!J217,"-garden-to-go-mini-turkish.jpg")),
IF($C$1="Ungarisch - HU",HYPERLINK(CONCATENATE("https://www.saflax.de/0-WVK-Retail/Bilder-Pictures/SAFLAX-",'Basis-Tabelle-Samen'!K217,"-",'Basis-Tabelle-Samen'!J217,"-garden-to-go-mini-hungarian.jpg")),
" ACHTUNG")))))))))))))))))))))))))))))</f>
        <v>https://www.saflax.de/0-WVK-Retail/Bilder-Pictures/SAFLAX-74221-ficus-religiosa-garden-to-go-mini-english.jpg</v>
      </c>
      <c r="AN214" s="330" t="str">
        <f>IF(I214&lt;1,"",
IF($C$1="Bulgarisch - BG",HYPERLINK(CONCATENATE("https://www.saflax.de/0-WVK-Retail/Bilder-Pictures/SAFLAX-",'Basis-Tabelle-Samen'!N217,"-",'Basis-Tabelle-Samen'!J217,"-garden-to-go-lite-bulgarian.jpg")),
IF($C$1="Dänisch - DK",HYPERLINK(CONCATENATE("https://www.saflax.de/0-WVK-Retail/Bilder-Pictures/SAFLAX-",'Basis-Tabelle-Samen'!N217,"-",'Basis-Tabelle-Samen'!J217,"-garden-to-go-lite-danish.jpg")),
IF($C$1="Deutsch - DE",HYPERLINK(CONCATENATE("https://www.saflax.de/0-WVK-Retail/Bilder-Pictures/SAFLAX-",'Basis-Tabelle-Samen'!N217,"-",'Basis-Tabelle-Samen'!J217,"-garden-to-go-lite-german.jpg")),
IF($C$1="Englisch - UK",HYPERLINK(CONCATENATE("https://www.saflax.de/0-WVK-Retail/Bilder-Pictures/SAFLAX-",'Basis-Tabelle-Samen'!N217,"-",'Basis-Tabelle-Samen'!J217,"-garden-to-go-lite-english.jpg")),
IF($C$1="Estnisch - EE",HYPERLINK(CONCATENATE("https://www.saflax.de/0-WVK-Retail/Bilder-Pictures/SAFLAX-",'Basis-Tabelle-Samen'!N217,"-",'Basis-Tabelle-Samen'!J217,"-garden-to-go-lite-estonian.jpg")),
IF($C$1="Finnisch - FI",HYPERLINK(CONCATENATE("https://www.saflax.de/0-WVK-Retail/Bilder-Pictures/SAFLAX-",'Basis-Tabelle-Samen'!N217,"-",'Basis-Tabelle-Samen'!J217,"-garden-to-go-lite-finnish.jpg")),
IF($C$1="Französisch - FR",HYPERLINK(CONCATENATE("https://www.saflax.de/0-WVK-Retail/Bilder-Pictures/SAFLAX-",'Basis-Tabelle-Samen'!N217,"-",'Basis-Tabelle-Samen'!J217,"-garden-to-go-lite-french.jpg")),
IF($C$1="Griechisch - GR",HYPERLINK(CONCATENATE("https://www.saflax.de/0-WVK-Retail/Bilder-Pictures/SAFLAX-",'Basis-Tabelle-Samen'!N217,"-",'Basis-Tabelle-Samen'!J217,"-garden-to-go-lite-greek.jpg")),
IF($C$1="Irisch - IE",HYPERLINK(CONCATENATE("https://www.saflax.de/0-WVK-Retail/Bilder-Pictures/SAFLAX-",'Basis-Tabelle-Samen'!N217,"-",'Basis-Tabelle-Samen'!J217,"-garden-to-go-lite-irish.jpg")),
IF($C$1="Isländisch - IS",HYPERLINK(CONCATENATE("https://www.saflax.de/0-WVK-Retail/Bilder-Pictures/SAFLAX-",'Basis-Tabelle-Samen'!N217,"-",'Basis-Tabelle-Samen'!J217,"-garden-to-go-lite-icelandic.jpg")),
IF($C$1="Italienisch - IT",HYPERLINK(CONCATENATE("https://www.saflax.de/0-WVK-Retail/Bilder-Pictures/SAFLAX-",'Basis-Tabelle-Samen'!N217,"-",'Basis-Tabelle-Samen'!J217,"-garden-to-go-lite-italian.jpg")),
IF($C$1="Japanisch - JP",HYPERLINK(CONCATENATE("https://www.saflax.de/0-WVK-Retail/Bilder-Pictures/SAFLAX-",'Basis-Tabelle-Samen'!N217,"-",'Basis-Tabelle-Samen'!J217,"-garden-to-go-lite-japanese.jpg")),
IF($C$1="Kroatisch - HR",HYPERLINK(CONCATENATE("https://www.saflax.de/0-WVK-Retail/Bilder-Pictures/SAFLAX-",'Basis-Tabelle-Samen'!N217,"-",'Basis-Tabelle-Samen'!J217,"-garden-to-go-lite-croatian.jpg")),
IF($C$1="Lettisch - LV",HYPERLINK(CONCATENATE("https://www.saflax.de/0-WVK-Retail/Bilder-Pictures/SAFLAX-",'Basis-Tabelle-Samen'!N217,"-",'Basis-Tabelle-Samen'!J217,"-garden-to-go-lite-latvian.jpg")),
IF($C$1="Litauisch - LT",HYPERLINK(CONCATENATE("https://www.saflax.de/0-WVK-Retail/Bilder-Pictures/SAFLAX-",'Basis-Tabelle-Samen'!N217,"-",'Basis-Tabelle-Samen'!J217,"-garden-to-go-lite-lithuanian.jpg")),
IF($C$1="Maltesisch - MT",HYPERLINK(CONCATENATE("https://www.saflax.de/0-WVK-Retail/Bilder-Pictures/SAFLAX-",'Basis-Tabelle-Samen'!N217,"-",'Basis-Tabelle-Samen'!J217,"-garden-to-go-lite-maltese.jpg")),
IF($C$1="Niederländisch - NL",HYPERLINK(CONCATENATE("https://www.saflax.de/0-WVK-Retail/Bilder-Pictures/SAFLAX-",'Basis-Tabelle-Samen'!N217,"-",'Basis-Tabelle-Samen'!J217,"-garden-to-go-lite-dutch.jpg")),
IF($C$1="Norwegisch - NO",HYPERLINK(CONCATENATE("https://www.saflax.de/0-WVK-Retail/Bilder-Pictures/SAFLAX-",'Basis-Tabelle-Samen'!N217,"-",'Basis-Tabelle-Samen'!J217,"-garden-to-go-lite-nowegian.jpg")),
IF($C$1="Polnisch - PL",HYPERLINK(CONCATENATE("https://www.saflax.de/0-WVK-Retail/Bilder-Pictures/SAFLAX-",'Basis-Tabelle-Samen'!N217,"-",'Basis-Tabelle-Samen'!J217,"-garden-to-go-lite-polish.jpg")),
IF($C$1="Portugiesisch - PT",HYPERLINK(CONCATENATE("https://www.saflax.de/0-WVK-Retail/Bilder-Pictures/SAFLAX-",'Basis-Tabelle-Samen'!N217,"-",'Basis-Tabelle-Samen'!J217,"-garden-to-go-lite-portuguese.jpg")),
IF($C$1="Rumänisch - RO",HYPERLINK(CONCATENATE("https://www.saflax.de/0-WVK-Retail/Bilder-Pictures/SAFLAX-",'Basis-Tabelle-Samen'!N217,"-",'Basis-Tabelle-Samen'!J217,"-garden-to-go-lite-romanian.jpg")),
IF($C$1="Schwedisch - SE",HYPERLINK(CONCATENATE("https://www.saflax.de/0-WVK-Retail/Bilder-Pictures/SAFLAX-",'Basis-Tabelle-Samen'!N217,"-",'Basis-Tabelle-Samen'!J217,"-garden-to-go-lite-swedish.jpg")),
IF($C$1="Slowakisch - SK",HYPERLINK(CONCATENATE("https://www.saflax.de/0-WVK-Retail/Bilder-Pictures/SAFLAX-",'Basis-Tabelle-Samen'!N217,"-",'Basis-Tabelle-Samen'!J217,"-garden-to-go-lite-slovak.jpg")),
IF($C$1="Slowenisch - SI",HYPERLINK(CONCATENATE("https://www.saflax.de/0-WVK-Retail/Bilder-Pictures/SAFLAX-",'Basis-Tabelle-Samen'!N217,"-",'Basis-Tabelle-Samen'!J217,"-garden-to-go-lite-slovenian.jpg")),
IF($C$1="Spanisch - ES",HYPERLINK(CONCATENATE("https://www.saflax.de/0-WVK-Retail/Bilder-Pictures/SAFLAX-",'Basis-Tabelle-Samen'!N217,"-",'Basis-Tabelle-Samen'!J217,"-garden-to-go-lite-spanish.jpg")),
IF($C$1="Tschechisch - CZ",HYPERLINK(CONCATENATE("https://www.saflax.de/0-WVK-Retail/Bilder-Pictures/SAFLAX-",'Basis-Tabelle-Samen'!N217,"-",'Basis-Tabelle-Samen'!J217,"-garden-to-go-lite-czech.jpg")),
IF($C$1="Türkisch - TR",HYPERLINK(CONCATENATE("https://www.saflax.de/0-WVK-Retail/Bilder-Pictures/SAFLAX-",'Basis-Tabelle-Samen'!N217,"-",'Basis-Tabelle-Samen'!J217,"-garden-to-go-lite-turkish.jpg")),
IF($C$1="Ungarisch - HU",HYPERLINK(CONCATENATE("https://www.saflax.de/0-WVK-Retail/Bilder-Pictures/SAFLAX-",'Basis-Tabelle-Samen'!N217,"-",'Basis-Tabelle-Samen'!J217,"-garden-to-go-lite-hungarian.jpg")),
" ACHTUNG")))))))))))))))))))))))))))))</f>
        <v>https://www.saflax.de/0-WVK-Retail/Bilder-Pictures/SAFLAX-84221-ficus-religiosa-garden-to-go-lite-english.jpg</v>
      </c>
      <c r="AO214" s="330" t="str">
        <f>IF(J214&lt;1,"",
IF($C$1="Bulgarisch - BG",HYPERLINK(CONCATENATE("https://www.saflax.de/0-WVK-Retail/Bilder-Pictures/SAFLAX-",'Basis-Tabelle-Samen'!Q217,"-",'Basis-Tabelle-Samen'!J217,"-garden-to-go-bulgarian.jpg")),
IF($C$1="Dänisch - DK",HYPERLINK(CONCATENATE("https://www.saflax.de/0-WVK-Retail/Bilder-Pictures/SAFLAX-",'Basis-Tabelle-Samen'!Q217,"-",'Basis-Tabelle-Samen'!J217,"-garden-to-go-danish.jpg")),
IF($C$1="Deutsch - DE",HYPERLINK(CONCATENATE("https://www.saflax.de/0-WVK-Retail/Bilder-Pictures/SAFLAX-",'Basis-Tabelle-Samen'!Q217,"-",'Basis-Tabelle-Samen'!J217,"-garden-to-go-german.jpg")),
IF($C$1="Englisch - UK",HYPERLINK(CONCATENATE("https://www.saflax.de/0-WVK-Retail/Bilder-Pictures/SAFLAX-",'Basis-Tabelle-Samen'!Q217,"-",'Basis-Tabelle-Samen'!J217,"-garden-to-go-english.jpg")),
IF($C$1="Estnisch - EE",HYPERLINK(CONCATENATE("https://www.saflax.de/0-WVK-Retail/Bilder-Pictures/SAFLAX-",'Basis-Tabelle-Samen'!Q217,"-",'Basis-Tabelle-Samen'!J217,"-garden-to-go-estonian.jpg")),
IF($C$1="Finnisch - FI",HYPERLINK(CONCATENATE("https://www.saflax.de/0-WVK-Retail/Bilder-Pictures/SAFLAX-",'Basis-Tabelle-Samen'!Q217,"-",'Basis-Tabelle-Samen'!J217,"-garden-to-go-finnish.jpg")),
IF($C$1="Französisch - FR",HYPERLINK(CONCATENATE("https://www.saflax.de/0-WVK-Retail/Bilder-Pictures/SAFLAX-",'Basis-Tabelle-Samen'!Q217,"-",'Basis-Tabelle-Samen'!J217,"-garden-to-go-french.jpg")),
IF($C$1="Griechisch - GR",HYPERLINK(CONCATENATE("https://www.saflax.de/0-WVK-Retail/Bilder-Pictures/SAFLAX-",'Basis-Tabelle-Samen'!Q217,"-",'Basis-Tabelle-Samen'!J217,"-garden-to-go-greek.jpg")),
IF($C$1="Irisch - IE",HYPERLINK(CONCATENATE("https://www.saflax.de/0-WVK-Retail/Bilder-Pictures/SAFLAX-",'Basis-Tabelle-Samen'!Q217,"-",'Basis-Tabelle-Samen'!J217,"-garden-to-go-irish.jpg")),
IF($C$1="Isländisch - IS",HYPERLINK(CONCATENATE("https://www.saflax.de/0-WVK-Retail/Bilder-Pictures/SAFLAX-",'Basis-Tabelle-Samen'!Q217,"-",'Basis-Tabelle-Samen'!J217,"-garden-to-go-icelandic.jpg")),
IF($C$1="Italienisch - IT",HYPERLINK(CONCATENATE("https://www.saflax.de/0-WVK-Retail/Bilder-Pictures/SAFLAX-",'Basis-Tabelle-Samen'!Q217,"-",'Basis-Tabelle-Samen'!J217,"-garden-to-go-italian.jpg")),
IF($C$1="Japanisch - JP",HYPERLINK(CONCATENATE("https://www.saflax.de/0-WVK-Retail/Bilder-Pictures/SAFLAX-",'Basis-Tabelle-Samen'!Q217,"-",'Basis-Tabelle-Samen'!J217,"-garden-to-go-japanese.jpg")),
IF($C$1="Kroatisch - HR",HYPERLINK(CONCATENATE("https://www.saflax.de/0-WVK-Retail/Bilder-Pictures/SAFLAX-",'Basis-Tabelle-Samen'!Q217,"-",'Basis-Tabelle-Samen'!J217,"-garden-to-go-croatian.jpg")),
IF($C$1="Lettisch - LV",HYPERLINK(CONCATENATE("https://www.saflax.de/0-WVK-Retail/Bilder-Pictures/SAFLAX-",'Basis-Tabelle-Samen'!Q217,"-",'Basis-Tabelle-Samen'!J217,"-garden-to-go-latvian.jpg")),
IF($C$1="Litauisch - LT",HYPERLINK(CONCATENATE("https://www.saflax.de/0-WVK-Retail/Bilder-Pictures/SAFLAX-",'Basis-Tabelle-Samen'!Q217,"-",'Basis-Tabelle-Samen'!J217,"-garden-to-go-lithuanian.jpg")),
IF($C$1="Maltesisch - MT",HYPERLINK(CONCATENATE("https://www.saflax.de/0-WVK-Retail/Bilder-Pictures/SAFLAX-",'Basis-Tabelle-Samen'!Q217,"-",'Basis-Tabelle-Samen'!J217,"-garden-to-go-maltese.jpg")),
IF($C$1="Niederländisch - NL",HYPERLINK(CONCATENATE("https://www.saflax.de/0-WVK-Retail/Bilder-Pictures/SAFLAX-",'Basis-Tabelle-Samen'!Q217,"-",'Basis-Tabelle-Samen'!J217,"-garden-to-go-dutch.jpg")),
IF($C$1="Norwegisch - NO",HYPERLINK(CONCATENATE("https://www.saflax.de/0-WVK-Retail/Bilder-Pictures/SAFLAX-",'Basis-Tabelle-Samen'!Q217,"-",'Basis-Tabelle-Samen'!J217,"-garden-to-go-nowegian.jpg")),
IF($C$1="Polnisch - PL",HYPERLINK(CONCATENATE("https://www.saflax.de/0-WVK-Retail/Bilder-Pictures/SAFLAX-",'Basis-Tabelle-Samen'!Q217,"-",'Basis-Tabelle-Samen'!J217,"-garden-to-go-polish.jpg")),
IF($C$1="Portugiesisch - PT",HYPERLINK(CONCATENATE("https://www.saflax.de/0-WVK-Retail/Bilder-Pictures/SAFLAX-",'Basis-Tabelle-Samen'!Q217,"-",'Basis-Tabelle-Samen'!J217,"-garden-to-go-portuguese.jpg")),
IF($C$1="Rumänisch - RO",HYPERLINK(CONCATENATE("https://www.saflax.de/0-WVK-Retail/Bilder-Pictures/SAFLAX-",'Basis-Tabelle-Samen'!Q217,"-",'Basis-Tabelle-Samen'!J217,"-garden-to-go-romanian.jpg")),
IF($C$1="Schwedisch - SE",HYPERLINK(CONCATENATE("https://www.saflax.de/0-WVK-Retail/Bilder-Pictures/SAFLAX-",'Basis-Tabelle-Samen'!Q217,"-",'Basis-Tabelle-Samen'!J217,"-garden-to-go-swedish.jpg")),
IF($C$1="Slowakisch - SK",HYPERLINK(CONCATENATE("https://www.saflax.de/0-WVK-Retail/Bilder-Pictures/SAFLAX-",'Basis-Tabelle-Samen'!Q217,"-",'Basis-Tabelle-Samen'!J217,"-garden-to-go-slovak.jpg")),
IF($C$1="Slowenisch - SI",HYPERLINK(CONCATENATE("https://www.saflax.de/0-WVK-Retail/Bilder-Pictures/SAFLAX-",'Basis-Tabelle-Samen'!Q217,"-",'Basis-Tabelle-Samen'!J217,"-garden-to-go-slovenian.jpg")),
IF($C$1="Spanisch - ES",HYPERLINK(CONCATENATE("https://www.saflax.de/0-WVK-Retail/Bilder-Pictures/SAFLAX-",'Basis-Tabelle-Samen'!Q217,"-",'Basis-Tabelle-Samen'!J217,"-garden-to-go-spanish.jpg")),
IF($C$1="Tschechisch - CZ",HYPERLINK(CONCATENATE("https://www.saflax.de/0-WVK-Retail/Bilder-Pictures/SAFLAX-",'Basis-Tabelle-Samen'!Q217,"-",'Basis-Tabelle-Samen'!J217,"-garden-to-go-czech.jpg")),
IF($C$1="Türkisch - TR",HYPERLINK(CONCATENATE("https://www.saflax.de/0-WVK-Retail/Bilder-Pictures/SAFLAX-",'Basis-Tabelle-Samen'!Q217,"-",'Basis-Tabelle-Samen'!J217,"-garden-to-go-turkish.jpg")),
IF($C$1="Ungarisch - HU",HYPERLINK(CONCATENATE("https://www.saflax.de/0-WVK-Retail/Bilder-Pictures/SAFLAX-",'Basis-Tabelle-Samen'!Q217,"-",'Basis-Tabelle-Samen'!J217,"-garden-to-go-hungarian.jpg")),
" ACHTUNG")))))))))))))))))))))))))))))</f>
        <v>https://www.saflax.de/0-WVK-Retail/Bilder-Pictures/SAFLAX-54221-ficus-religiosa-garden-to-go-english.jpg</v>
      </c>
      <c r="AP214" s="330" t="str">
        <f>IF(K214&lt;1,"",
IF($C$1="Bulgarisch - BG",HYPERLINK(CONCATENATE("https://www.saflax.de/0-WVK-Retail/Bilder-Pictures/SAFLAX-",'Basis-Tabelle-Samen'!T217,"-",'Basis-Tabelle-Samen'!J217,"-cultivation-set-bulgarian.jpg")),
IF($C$1="Dänisch - DK",HYPERLINK(CONCATENATE("https://www.saflax.de/0-WVK-Retail/Bilder-Pictures/SAFLAX-",'Basis-Tabelle-Samen'!T217,"-",'Basis-Tabelle-Samen'!J217,"-cultivation-set-danish.jpg")),
IF($C$1="Deutsch - DE",HYPERLINK(CONCATENATE("https://www.saflax.de/0-WVK-Retail/Bilder-Pictures/SAFLAX-",'Basis-Tabelle-Samen'!T217,"-",'Basis-Tabelle-Samen'!J217,"-cultivation-set-german.jpg")),
IF($C$1="Englisch - UK",HYPERLINK(CONCATENATE("https://www.saflax.de/0-WVK-Retail/Bilder-Pictures/SAFLAX-",'Basis-Tabelle-Samen'!T217,"-",'Basis-Tabelle-Samen'!J217,"-cultivation-set-english.jpg")),
IF($C$1="Estnisch - EE",HYPERLINK(CONCATENATE("https://www.saflax.de/0-WVK-Retail/Bilder-Pictures/SAFLAX-",'Basis-Tabelle-Samen'!T217,"-",'Basis-Tabelle-Samen'!J217,"-cultivation-set-estonian.jpg")),
IF($C$1="Finnisch - FI",HYPERLINK(CONCATENATE("https://www.saflax.de/0-WVK-Retail/Bilder-Pictures/SAFLAX-",'Basis-Tabelle-Samen'!T217,"-",'Basis-Tabelle-Samen'!J217,"-cultivation-set-finnish.jpg")),
IF($C$1="Französisch - FR",HYPERLINK(CONCATENATE("https://www.saflax.de/0-WVK-Retail/Bilder-Pictures/SAFLAX-",'Basis-Tabelle-Samen'!T217,"-",'Basis-Tabelle-Samen'!J217,"-cultivation-set-french.jpg")),
IF($C$1="Griechisch - GR",HYPERLINK(CONCATENATE("https://www.saflax.de/0-WVK-Retail/Bilder-Pictures/SAFLAX-",'Basis-Tabelle-Samen'!T217,"-",'Basis-Tabelle-Samen'!J217,"-cultivation-set-greek.jpg")),
IF($C$1="Irisch - IE",HYPERLINK(CONCATENATE("https://www.saflax.de/0-WVK-Retail/Bilder-Pictures/SAFLAX-",'Basis-Tabelle-Samen'!T217,"-",'Basis-Tabelle-Samen'!J217,"-cultivation-set-irish.jpg")),
IF($C$1="Isländisch - IS",HYPERLINK(CONCATENATE("https://www.saflax.de/0-WVK-Retail/Bilder-Pictures/SAFLAX-",'Basis-Tabelle-Samen'!T217,"-",'Basis-Tabelle-Samen'!J217,"-cultivation-set-icelandic.jpg")),
IF($C$1="Italienisch - IT",HYPERLINK(CONCATENATE("https://www.saflax.de/0-WVK-Retail/Bilder-Pictures/SAFLAX-",'Basis-Tabelle-Samen'!T217,"-",'Basis-Tabelle-Samen'!J217,"-cultivation-set-italian.jpg")),
IF($C$1="Japanisch - JP",HYPERLINK(CONCATENATE("https://www.saflax.de/0-WVK-Retail/Bilder-Pictures/SAFLAX-",'Basis-Tabelle-Samen'!T217,"-",'Basis-Tabelle-Samen'!J217,"-cultivation-set-japanese.jpg")),
IF($C$1="Kroatisch - HR",HYPERLINK(CONCATENATE("https://www.saflax.de/0-WVK-Retail/Bilder-Pictures/SAFLAX-",'Basis-Tabelle-Samen'!T217,"-",'Basis-Tabelle-Samen'!J217,"-cultivation-set-croatian.jpg")),
IF($C$1="Lettisch - LV",HYPERLINK(CONCATENATE("https://www.saflax.de/0-WVK-Retail/Bilder-Pictures/SAFLAX-",'Basis-Tabelle-Samen'!T217,"-",'Basis-Tabelle-Samen'!J217,"-cultivation-set-latvian.jpg")),
IF($C$1="Litauisch - LT",HYPERLINK(CONCATENATE("https://www.saflax.de/0-WVK-Retail/Bilder-Pictures/SAFLAX-",'Basis-Tabelle-Samen'!T217,"-",'Basis-Tabelle-Samen'!J217,"-cultivation-set-lithuanian.jpg")),
IF($C$1="Maltesisch - MT",HYPERLINK(CONCATENATE("https://www.saflax.de/0-WVK-Retail/Bilder-Pictures/SAFLAX-",'Basis-Tabelle-Samen'!T217,"-",'Basis-Tabelle-Samen'!J217,"-cultivation-set-maltese.jpg")),
IF($C$1="Niederländisch - NL",HYPERLINK(CONCATENATE("https://www.saflax.de/0-WVK-Retail/Bilder-Pictures/SAFLAX-",'Basis-Tabelle-Samen'!T217,"-",'Basis-Tabelle-Samen'!J217,"-cultivation-set-dutch.jpg")),
IF($C$1="Norwegisch - NO",HYPERLINK(CONCATENATE("https://www.saflax.de/0-WVK-Retail/Bilder-Pictures/SAFLAX-",'Basis-Tabelle-Samen'!T217,"-",'Basis-Tabelle-Samen'!J217,"-cultivation-set-nowegian.jpg")),
IF($C$1="Polnisch - PL",HYPERLINK(CONCATENATE("https://www.saflax.de/0-WVK-Retail/Bilder-Pictures/SAFLAX-",'Basis-Tabelle-Samen'!T217,"-",'Basis-Tabelle-Samen'!J217,"-cultivation-set-polish.jpg")),
IF($C$1="Portugiesisch - PT",HYPERLINK(CONCATENATE("https://www.saflax.de/0-WVK-Retail/Bilder-Pictures/SAFLAX-",'Basis-Tabelle-Samen'!T217,"-",'Basis-Tabelle-Samen'!J217,"-cultivation-set-portuguese.jpg")),
IF($C$1="Rumänisch - RO",HYPERLINK(CONCATENATE("https://www.saflax.de/0-WVK-Retail/Bilder-Pictures/SAFLAX-",'Basis-Tabelle-Samen'!T217,"-",'Basis-Tabelle-Samen'!J217,"-cultivation-set-romanian.jpg")),
IF($C$1="Schwedisch - SE",HYPERLINK(CONCATENATE("https://www.saflax.de/0-WVK-Retail/Bilder-Pictures/SAFLAX-",'Basis-Tabelle-Samen'!T217,"-",'Basis-Tabelle-Samen'!J217,"-cultivation-set-swedish.jpg")),
IF($C$1="Slowakisch - SK",HYPERLINK(CONCATENATE("https://www.saflax.de/0-WVK-Retail/Bilder-Pictures/SAFLAX-",'Basis-Tabelle-Samen'!T217,"-",'Basis-Tabelle-Samen'!J217,"-cultivation-set-slovak.jpg")),
IF($C$1="Slowenisch - SI",HYPERLINK(CONCATENATE("https://www.saflax.de/0-WVK-Retail/Bilder-Pictures/SAFLAX-",'Basis-Tabelle-Samen'!T217,"-",'Basis-Tabelle-Samen'!J217,"-cultivation-set-slovenian.jpg")),
IF($C$1="Spanisch - ES",HYPERLINK(CONCATENATE("https://www.saflax.de/0-WVK-Retail/Bilder-Pictures/SAFLAX-",'Basis-Tabelle-Samen'!T217,"-",'Basis-Tabelle-Samen'!J217,"-cultivation-set-spanish.jpg")),
IF($C$1="Tschechisch - CZ",HYPERLINK(CONCATENATE("https://www.saflax.de/0-WVK-Retail/Bilder-Pictures/SAFLAX-",'Basis-Tabelle-Samen'!T217,"-",'Basis-Tabelle-Samen'!J217,"-cultivation-set-czech.jpg")),
IF($C$1="Türkisch - TR",HYPERLINK(CONCATENATE("https://www.saflax.de/0-WVK-Retail/Bilder-Pictures/SAFLAX-",'Basis-Tabelle-Samen'!T217,"-",'Basis-Tabelle-Samen'!J217,"-cultivation-set-turkish.jpg")),
IF($C$1="Ungarisch - HU",HYPERLINK(CONCATENATE("https://www.saflax.de/0-WVK-Retail/Bilder-Pictures/SAFLAX-",'Basis-Tabelle-Samen'!T217,"-",'Basis-Tabelle-Samen'!J217,"-cultivation-set-hungarian.jpg")),
" ACHTUNG")))))))))))))))))))))))))))))</f>
        <v>https://www.saflax.de/0-WVK-Retail/Bilder-Pictures/SAFLAX-34221-ficus-religiosa-cultivation-set-english.jpg</v>
      </c>
      <c r="AQ214" s="330" t="str">
        <f>IF(L214&lt;1,"",
IF($C$1="Bulgarisch - BG",HYPERLINK(CONCATENATE("https://www.saflax.de/0-WVK-Retail/Bilder-Pictures/SAFLAX-",'Basis-Tabelle-Samen'!W217,"-",'Basis-Tabelle-Samen'!J217,"-garden-in-the-bag-bulgarian.jpg")),
IF($C$1="Dänisch - DK",HYPERLINK(CONCATENATE("https://www.saflax.de/0-WVK-Retail/Bilder-Pictures/SAFLAX-",'Basis-Tabelle-Samen'!W217,"-",'Basis-Tabelle-Samen'!J217,"-garden-in-the-bag-danish.jpg")),
IF($C$1="Deutsch - DE",HYPERLINK(CONCATENATE("https://www.saflax.de/0-WVK-Retail/Bilder-Pictures/SAFLAX-",'Basis-Tabelle-Samen'!W217,"-",'Basis-Tabelle-Samen'!J217,"-garden-in-the-bag-german.jpg")),
IF($C$1="Englisch - UK",HYPERLINK(CONCATENATE("https://www.saflax.de/0-WVK-Retail/Bilder-Pictures/SAFLAX-",'Basis-Tabelle-Samen'!W217,"-",'Basis-Tabelle-Samen'!J217,"-garden-in-the-bag-english.jpg")),
IF($C$1="Estnisch - EE",HYPERLINK(CONCATENATE("https://www.saflax.de/0-WVK-Retail/Bilder-Pictures/SAFLAX-",'Basis-Tabelle-Samen'!W217,"-",'Basis-Tabelle-Samen'!J217,"-garden-in-the-bag-estonian.jpg")),
IF($C$1="Finnisch - FI",HYPERLINK(CONCATENATE("https://www.saflax.de/0-WVK-Retail/Bilder-Pictures/SAFLAX-",'Basis-Tabelle-Samen'!W217,"-",'Basis-Tabelle-Samen'!J217,"-garden-in-the-bag-finnish.jpg")),
IF($C$1="Französisch - FR",HYPERLINK(CONCATENATE("https://www.saflax.de/0-WVK-Retail/Bilder-Pictures/SAFLAX-",'Basis-Tabelle-Samen'!W217,"-",'Basis-Tabelle-Samen'!J217,"-garden-in-the-bag-french.jpg")),
IF($C$1="Griechisch - GR",HYPERLINK(CONCATENATE("https://www.saflax.de/0-WVK-Retail/Bilder-Pictures/SAFLAX-",'Basis-Tabelle-Samen'!W217,"-",'Basis-Tabelle-Samen'!J217,"-garden-in-the-bag-greek.jpg")),
IF($C$1="Irisch - IE",HYPERLINK(CONCATENATE("https://www.saflax.de/0-WVK-Retail/Bilder-Pictures/SAFLAX-",'Basis-Tabelle-Samen'!W217,"-",'Basis-Tabelle-Samen'!J217,"-garden-in-the-bag-irish.jpg")),
IF($C$1="Isländisch - IS",HYPERLINK(CONCATENATE("https://www.saflax.de/0-WVK-Retail/Bilder-Pictures/SAFLAX-",'Basis-Tabelle-Samen'!W217,"-",'Basis-Tabelle-Samen'!J217,"-garden-in-the-bag-icelandic.jpg")),
IF($C$1="Italienisch - IT",HYPERLINK(CONCATENATE("https://www.saflax.de/0-WVK-Retail/Bilder-Pictures/SAFLAX-",'Basis-Tabelle-Samen'!W217,"-",'Basis-Tabelle-Samen'!J217,"-garden-in-the-bag-italian.jpg")),
IF($C$1="Japanisch - JP",HYPERLINK(CONCATENATE("https://www.saflax.de/0-WVK-Retail/Bilder-Pictures/SAFLAX-",'Basis-Tabelle-Samen'!W217,"-",'Basis-Tabelle-Samen'!J217,"-garden-in-the-bag-japanese.jpg")),
IF($C$1="Kroatisch - HR",HYPERLINK(CONCATENATE("https://www.saflax.de/0-WVK-Retail/Bilder-Pictures/SAFLAX-",'Basis-Tabelle-Samen'!W217,"-",'Basis-Tabelle-Samen'!J217,"-garden-in-the-bag-croatian.jpg")),
IF($C$1="Lettisch - LV",HYPERLINK(CONCATENATE("https://www.saflax.de/0-WVK-Retail/Bilder-Pictures/SAFLAX-",'Basis-Tabelle-Samen'!W217,"-",'Basis-Tabelle-Samen'!J217,"-garden-in-the-bag-latvian.jpg")),
IF($C$1="Litauisch - LT",HYPERLINK(CONCATENATE("https://www.saflax.de/0-WVK-Retail/Bilder-Pictures/SAFLAX-",'Basis-Tabelle-Samen'!W217,"-",'Basis-Tabelle-Samen'!J217,"-garden-in-the-bag-lithuanian.jpg")),
IF($C$1="Maltesisch - MT",HYPERLINK(CONCATENATE("https://www.saflax.de/0-WVK-Retail/Bilder-Pictures/SAFLAX-",'Basis-Tabelle-Samen'!W217,"-",'Basis-Tabelle-Samen'!J217,"-garden-in-the-bag-maltese.jpg")),
IF($C$1="Niederländisch - NL",HYPERLINK(CONCATENATE("https://www.saflax.de/0-WVK-Retail/Bilder-Pictures/SAFLAX-",'Basis-Tabelle-Samen'!W217,"-",'Basis-Tabelle-Samen'!J217,"-garden-in-the-bag-dutch.jpg")),
IF($C$1="Norwegisch - NO",HYPERLINK(CONCATENATE("https://www.saflax.de/0-WVK-Retail/Bilder-Pictures/SAFLAX-",'Basis-Tabelle-Samen'!W217,"-",'Basis-Tabelle-Samen'!J217,"-garden-in-the-bag-nowegian.jpg")),
IF($C$1="Polnisch - PL",HYPERLINK(CONCATENATE("https://www.saflax.de/0-WVK-Retail/Bilder-Pictures/SAFLAX-",'Basis-Tabelle-Samen'!W217,"-",'Basis-Tabelle-Samen'!J217,"-garden-in-the-bag-polish.jpg")),
IF($C$1="Portugiesisch - PT",HYPERLINK(CONCATENATE("https://www.saflax.de/0-WVK-Retail/Bilder-Pictures/SAFLAX-",'Basis-Tabelle-Samen'!W217,"-",'Basis-Tabelle-Samen'!J217,"-garden-in-the-bag-portuguese.jpg")),
IF($C$1="Rumänisch - RO",HYPERLINK(CONCATENATE("https://www.saflax.de/0-WVK-Retail/Bilder-Pictures/SAFLAX-",'Basis-Tabelle-Samen'!W217,"-",'Basis-Tabelle-Samen'!J217,"-garden-in-the-bag-romanian.jpg")),
IF($C$1="Schwedisch - SE",HYPERLINK(CONCATENATE("https://www.saflax.de/0-WVK-Retail/Bilder-Pictures/SAFLAX-",'Basis-Tabelle-Samen'!W217,"-",'Basis-Tabelle-Samen'!J217,"-garden-in-the-bag-swedish.jpg")),
IF($C$1="Slowakisch - SK",HYPERLINK(CONCATENATE("https://www.saflax.de/0-WVK-Retail/Bilder-Pictures/SAFLAX-",'Basis-Tabelle-Samen'!W217,"-",'Basis-Tabelle-Samen'!J217,"-garden-in-the-bag-slovak.jpg")),
IF($C$1="Slowenisch - SI",HYPERLINK(CONCATENATE("https://www.saflax.de/0-WVK-Retail/Bilder-Pictures/SAFLAX-",'Basis-Tabelle-Samen'!W217,"-",'Basis-Tabelle-Samen'!J217,"-garden-in-the-bag-slovenian.jpg")),
IF($C$1="Spanisch - ES",HYPERLINK(CONCATENATE("https://www.saflax.de/0-WVK-Retail/Bilder-Pictures/SAFLAX-",'Basis-Tabelle-Samen'!W217,"-",'Basis-Tabelle-Samen'!J217,"-garden-in-the-bag-spanish.jpg")),
IF($C$1="Tschechisch - CZ",HYPERLINK(CONCATENATE("https://www.saflax.de/0-WVK-Retail/Bilder-Pictures/SAFLAX-",'Basis-Tabelle-Samen'!W217,"-",'Basis-Tabelle-Samen'!J217,"-garden-in-the-bag-czech.jpg")),
IF($C$1="Türkisch - TR",HYPERLINK(CONCATENATE("https://www.saflax.de/0-WVK-Retail/Bilder-Pictures/SAFLAX-",'Basis-Tabelle-Samen'!W217,"-",'Basis-Tabelle-Samen'!J217,"-garden-in-the-bag-turkish.jpg")),
IF($C$1="Ungarisch - HU",HYPERLINK(CONCATENATE("https://www.saflax.de/0-WVK-Retail/Bilder-Pictures/SAFLAX-",'Basis-Tabelle-Samen'!W217,"-",'Basis-Tabelle-Samen'!J217,"-garden-in-the-bag-hungarian.jpg")),
" ACHTUNG")))))))))))))))))))))))))))))</f>
        <v>https://www.saflax.de/0-WVK-Retail/Bilder-Pictures/SAFLAX-64221-ficus-religiosa-garden-in-the-bag-english.jpg</v>
      </c>
    </row>
    <row r="215" spans="1:43" ht="17.100000000000001" customHeight="1" x14ac:dyDescent="0.2">
      <c r="A215" s="318" t="str">
        <f>IF('Basis-Tabelle-Samen'!A215="","",IF($C$1="Deutsch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15" s="319" t="str">
        <f>'Basis-Tabelle-Samen'!I215</f>
        <v>Cedrus deodara</v>
      </c>
      <c r="C215" s="316" t="str">
        <f>IF($C$1="Bulgarisch - BG",'Basis-Tabelle-Samen'!Z215,
IF($C$1="Dänisch - DK",'Basis-Tabelle-Samen'!AA215,
IF($C$1="Deutsch - DE",'Basis-Tabelle-Samen'!AB215,
IF($C$1="Englisch - UK",'Basis-Tabelle-Samen'!AC215,
IF($C$1="Estnisch - EE",'Basis-Tabelle-Samen'!AD215,
IF($C$1="Finnisch - FI",'Basis-Tabelle-Samen'!AE215,
IF($C$1="Französisch - FR",'Basis-Tabelle-Samen'!AF215,
IF($C$1="Griechisch - GR",'Basis-Tabelle-Samen'!AG215,
IF($C$1="Irisch - IE",'Basis-Tabelle-Samen'!AH215,
IF($C$1="Isländisch - IS",'Basis-Tabelle-Samen'!AI215,
IF($C$1="Italienisch - IT",'Basis-Tabelle-Samen'!AJ215,
IF($C$1="Japanisch - JP",'Basis-Tabelle-Samen'!AK215,
IF($C$1="Kroatisch - HR",'Basis-Tabelle-Samen'!AL215,
IF($C$1="Lettisch - LV",'Basis-Tabelle-Samen'!AM215,
IF($C$1="Litauisch - LT",'Basis-Tabelle-Samen'!AN215,
IF($C$1="Maltesisch - MT",'Basis-Tabelle-Samen'!AO215,
IF($C$1="Niederländisch - NL",'Basis-Tabelle-Samen'!AP215,
IF($C$1="Norwegisch - NO",'Basis-Tabelle-Samen'!AQ215,
IF($C$1="Polnisch - PL",'Basis-Tabelle-Samen'!AR215,
IF($C$1="Portugiesisch - PT",'Basis-Tabelle-Samen'!AS215,
IF($C$1="Rumänisch - RO",'Basis-Tabelle-Samen'!AT215,
IF($C$1="Schwedisch - SE",'Basis-Tabelle-Samen'!AU215,
IF($C$1="Slowakisch - SK",'Basis-Tabelle-Samen'!AV215,
IF($C$1="Slowenisch - SI",'Basis-Tabelle-Samen'!AW215,
IF($C$1="Spanisch - ES",'Basis-Tabelle-Samen'!AX215,
IF($C$1="Tschechisch - CZ",'Basis-Tabelle-Samen'!AY215,
IF($C$1="Türkisch - TR",'Basis-Tabelle-Samen'!AZ215,
IF($C$1="Ungarisch - HU",'Basis-Tabelle-Samen'!BA215,
" ACHTUNG"))))))))))))))))))))))))))))</f>
        <v>Bonsai - Indian Cedar</v>
      </c>
      <c r="D215" s="320">
        <f>'Basis-Tabelle-Samen'!F215</f>
        <v>35</v>
      </c>
      <c r="E215" s="321" t="str">
        <f>'Basis-Tabelle-Samen'!H215</f>
        <v>7 %</v>
      </c>
      <c r="F215" s="322" t="str">
        <f>IF('Basis-Tabelle-Samen'!G215="","",'Basis-Tabelle-Samen'!G215)</f>
        <v>04</v>
      </c>
      <c r="G215" s="320">
        <f>'Basis-Tabelle-Samen'!C215</f>
        <v>14006</v>
      </c>
      <c r="H215" s="323">
        <f>'Basis-Tabelle-Samen'!D215</f>
        <v>4055473140063</v>
      </c>
      <c r="I215" s="324">
        <f>'Basis-Tabelle-Samen'!E215</f>
        <v>1.85</v>
      </c>
      <c r="J215" s="325">
        <f t="shared" si="3"/>
        <v>12</v>
      </c>
      <c r="K215" s="326">
        <f>'Basis-Tabelle-Samen'!K215</f>
        <v>74006</v>
      </c>
      <c r="L215" s="323">
        <f>'Basis-Tabelle-Samen'!L215</f>
        <v>4055473740065</v>
      </c>
      <c r="M215" s="324">
        <f>'Basis-Tabelle-Samen'!M215</f>
        <v>2.4500000000000002</v>
      </c>
      <c r="N215" s="326">
        <f>IF(K215&lt;1,"",'3'!$I$15)</f>
        <v>15</v>
      </c>
      <c r="O215" s="327">
        <f>IF(K215&lt;1,"",'3'!$J$11)</f>
        <v>90</v>
      </c>
      <c r="P215" s="326">
        <f>'Basis-Tabelle-Samen'!N215</f>
        <v>84006</v>
      </c>
      <c r="Q215" s="323">
        <f>'Basis-Tabelle-Samen'!O215</f>
        <v>4055473840062</v>
      </c>
      <c r="R215" s="328">
        <f>'Basis-Tabelle-Samen'!P215</f>
        <v>3.75</v>
      </c>
      <c r="S215" s="326">
        <f>IF(R215&lt;1,"",'3'!$M$15)</f>
        <v>18</v>
      </c>
      <c r="T215" s="327">
        <f>IF(R215&lt;1,"",'3'!$N$11)</f>
        <v>72</v>
      </c>
      <c r="U215" s="326">
        <f>'Basis-Tabelle-Samen'!Q215</f>
        <v>54006</v>
      </c>
      <c r="V215" s="323">
        <f>'Basis-Tabelle-Samen'!R215</f>
        <v>4055473540061</v>
      </c>
      <c r="W215" s="324">
        <f>'Basis-Tabelle-Samen'!S215</f>
        <v>4.95</v>
      </c>
      <c r="X215" s="326">
        <f>IF(U215&lt;1,"",'3'!$Q$15)</f>
        <v>6</v>
      </c>
      <c r="Y215" s="327">
        <f>IF(U215&lt;1,"",'3'!$R$11)</f>
        <v>24</v>
      </c>
      <c r="Z215" s="326">
        <f>'Basis-Tabelle-Samen'!T215</f>
        <v>34006</v>
      </c>
      <c r="AA215" s="323">
        <f>'Basis-Tabelle-Samen'!U215</f>
        <v>4055473340067</v>
      </c>
      <c r="AB215" s="324">
        <f>'Basis-Tabelle-Samen'!V215</f>
        <v>6.75</v>
      </c>
      <c r="AC215" s="326">
        <f>IF(Z215&lt;1,"",'3'!$U$15)</f>
        <v>6</v>
      </c>
      <c r="AD215" s="327">
        <f>IF(Z215&lt;1,"",'3'!$V$11)</f>
        <v>24</v>
      </c>
      <c r="AE215" s="326">
        <f>'Basis-Tabelle-Samen'!W215</f>
        <v>64006</v>
      </c>
      <c r="AF215" s="323">
        <f>'Basis-Tabelle-Samen'!X215</f>
        <v>4055473640068</v>
      </c>
      <c r="AG215" s="324">
        <f>'Basis-Tabelle-Samen'!Y215</f>
        <v>2.95</v>
      </c>
      <c r="AH215" s="326">
        <f>IF(AE215&lt;1,"",'3'!$Y$15)</f>
        <v>8</v>
      </c>
      <c r="AI215" s="327">
        <f>IF(AE215&lt;1,"",'3'!$Z$11)</f>
        <v>64</v>
      </c>
      <c r="AJ215" s="315"/>
      <c r="AK215" s="316" t="str">
        <f>IF(G215&lt;1,"",
IF($C$1="Bulgarisch - BG",HYPERLINK(CONCATENATE("https://www.saflax.de/0-WVK-Retail/Bilder-Pictures/SAFLAX-",'Basis-Tabelle-Samen'!C215,"-",'Basis-Tabelle-Samen'!J215,"-seed-package-front-cr-bulgarian.jpg")),
IF($C$1="Dänisch - DK",HYPERLINK(CONCATENATE("https://www.saflax.de/0-WVK-Retail/Bilder-Pictures/SAFLAX-",'Basis-Tabelle-Samen'!C215,"-",'Basis-Tabelle-Samen'!J215,"-seed-package-front-cr-danish.jpg")),
IF($C$1="Deutsch - DE",HYPERLINK(CONCATENATE("https://www.saflax.de/0-WVK-Retail/Bilder-Pictures/SAFLAX-",'Basis-Tabelle-Samen'!C215,"-",'Basis-Tabelle-Samen'!J215,"-seed-package-front-cr-german.jpg")),
IF($C$1="Englisch - UK",HYPERLINK(CONCATENATE("https://www.saflax.de/0-WVK-Retail/Bilder-Pictures/SAFLAX-",'Basis-Tabelle-Samen'!C215,"-",'Basis-Tabelle-Samen'!J215,"-seed-package-front-cr-english.jpg")),
IF($C$1="Estnisch - EE",HYPERLINK(CONCATENATE("https://www.saflax.de/0-WVK-Retail/Bilder-Pictures/SAFLAX-",'Basis-Tabelle-Samen'!C215,"-",'Basis-Tabelle-Samen'!J215,"-seed-package-front-cr-estonian.jpg")),
IF($C$1="Finnisch - FI",HYPERLINK(CONCATENATE("https://www.saflax.de/0-WVK-Retail/Bilder-Pictures/SAFLAX-",'Basis-Tabelle-Samen'!C215,"-",'Basis-Tabelle-Samen'!J215,"-seed-package-front-cr-finnish.jpg")),
IF($C$1="Französisch - FR",HYPERLINK(CONCATENATE("https://www.saflax.de/0-WVK-Retail/Bilder-Pictures/SAFLAX-",'Basis-Tabelle-Samen'!C215,"-",'Basis-Tabelle-Samen'!J215,"-seed-package-front-cr-french.jpg")),
IF($C$1="Griechisch - GR",HYPERLINK(CONCATENATE("https://www.saflax.de/0-WVK-Retail/Bilder-Pictures/SAFLAX-",'Basis-Tabelle-Samen'!C215,"-",'Basis-Tabelle-Samen'!J215,"-seed-package-front-cr-greek.jpg")),
IF($C$1="Irisch - IE",HYPERLINK(CONCATENATE("https://www.saflax.de/0-WVK-Retail/Bilder-Pictures/SAFLAX-",'Basis-Tabelle-Samen'!C215,"-",'Basis-Tabelle-Samen'!J215,"-seed-package-front-cr-irish.jpg")),
IF($C$1="Isländisch - IS",HYPERLINK(CONCATENATE("https://www.saflax.de/0-WVK-Retail/Bilder-Pictures/SAFLAX-",'Basis-Tabelle-Samen'!C215,"-",'Basis-Tabelle-Samen'!J215,"-seed-package-front-cr-icelandic.jpg")),
IF($C$1="Italienisch - IT",HYPERLINK(CONCATENATE("https://www.saflax.de/0-WVK-Retail/Bilder-Pictures/SAFLAX-",'Basis-Tabelle-Samen'!C215,"-",'Basis-Tabelle-Samen'!J215,"-seed-package-front-cr-italian.jpg")),
IF($C$1="Japanisch - JP",HYPERLINK(CONCATENATE("https://www.saflax.de/0-WVK-Retail/Bilder-Pictures/SAFLAX-",'Basis-Tabelle-Samen'!C215,"-",'Basis-Tabelle-Samen'!J215,"-seed-package-front-cr-japanese.jpg")),
IF($C$1="Kroatisch - HR",HYPERLINK(CONCATENATE("https://www.saflax.de/0-WVK-Retail/Bilder-Pictures/SAFLAX-",'Basis-Tabelle-Samen'!C215,"-",'Basis-Tabelle-Samen'!J215,"-seed-package-front-cr-croatian.jpg")),
IF($C$1="Lettisch - LV",HYPERLINK(CONCATENATE("https://www.saflax.de/0-WVK-Retail/Bilder-Pictures/SAFLAX-",'Basis-Tabelle-Samen'!C215,"-",'Basis-Tabelle-Samen'!J215,"-seed-package-front-cr-latvian.jpg")),
IF($C$1="Litauisch - LT",HYPERLINK(CONCATENATE("https://www.saflax.de/0-WVK-Retail/Bilder-Pictures/SAFLAX-",'Basis-Tabelle-Samen'!C215,"-",'Basis-Tabelle-Samen'!J215,"-seed-package-front-cr-lithuanian.jpg")),
IF($C$1="Maltesisch - MT",HYPERLINK(CONCATENATE("https://www.saflax.de/0-WVK-Retail/Bilder-Pictures/SAFLAX-",'Basis-Tabelle-Samen'!C215,"-",'Basis-Tabelle-Samen'!J215,"-seed-package-front-cr-maltese.jpg")),
IF($C$1="Niederländisch - NL",HYPERLINK(CONCATENATE("https://www.saflax.de/0-WVK-Retail/Bilder-Pictures/SAFLAX-",'Basis-Tabelle-Samen'!C215,"-",'Basis-Tabelle-Samen'!J215,"-seed-package-front-cr-dutch.jpg")),
IF($C$1="Norwegisch - NO",HYPERLINK(CONCATENATE("https://www.saflax.de/0-WVK-Retail/Bilder-Pictures/SAFLAX-",'Basis-Tabelle-Samen'!C215,"-",'Basis-Tabelle-Samen'!J215,"-seed-package-front-cr-nowegian.jpg")),
IF($C$1="Polnisch - PL",HYPERLINK(CONCATENATE("https://www.saflax.de/0-WVK-Retail/Bilder-Pictures/SAFLAX-",'Basis-Tabelle-Samen'!C215,"-",'Basis-Tabelle-Samen'!J215,"-seed-package-front-cr-polish.jpg")),
IF($C$1="Portugiesisch - PT",HYPERLINK(CONCATENATE("https://www.saflax.de/0-WVK-Retail/Bilder-Pictures/SAFLAX-",'Basis-Tabelle-Samen'!C215,"-",'Basis-Tabelle-Samen'!J215,"-seed-package-front-cr-portuguese.jpg")),
IF($C$1="Rumänisch - RO",HYPERLINK(CONCATENATE("https://www.saflax.de/0-WVK-Retail/Bilder-Pictures/SAFLAX-",'Basis-Tabelle-Samen'!C215,"-",'Basis-Tabelle-Samen'!J215,"-seed-package-front-cr-romanian.jpg")),
IF($C$1="Schwedisch - SE",HYPERLINK(CONCATENATE("https://www.saflax.de/0-WVK-Retail/Bilder-Pictures/SAFLAX-",'Basis-Tabelle-Samen'!C215,"-",'Basis-Tabelle-Samen'!J215,"-seed-package-front-cr-swedish.jpg")),
IF($C$1="Slowakisch - SK",HYPERLINK(CONCATENATE("https://www.saflax.de/0-WVK-Retail/Bilder-Pictures/SAFLAX-",'Basis-Tabelle-Samen'!C215,"-",'Basis-Tabelle-Samen'!J215,"-seed-package-front-cr-slovak.jpg")),
IF($C$1="Slowenisch - SI",HYPERLINK(CONCATENATE("https://www.saflax.de/0-WVK-Retail/Bilder-Pictures/SAFLAX-",'Basis-Tabelle-Samen'!C215,"-",'Basis-Tabelle-Samen'!J215,"-seed-package-front-cr-slovenian.jpg")),
IF($C$1="Spanisch - ES",HYPERLINK(CONCATENATE("https://www.saflax.de/0-WVK-Retail/Bilder-Pictures/SAFLAX-",'Basis-Tabelle-Samen'!C215,"-",'Basis-Tabelle-Samen'!J215,"-seed-package-front-cr-spanish.jpg")),
IF($C$1="Tschechisch - CZ",HYPERLINK(CONCATENATE("https://www.saflax.de/0-WVK-Retail/Bilder-Pictures/SAFLAX-",'Basis-Tabelle-Samen'!C215,"-",'Basis-Tabelle-Samen'!J215,"-seed-package-front-cr-czech.jpg")),
IF($C$1="Türkisch - TR",HYPERLINK(CONCATENATE("https://www.saflax.de/0-WVK-Retail/Bilder-Pictures/SAFLAX-",'Basis-Tabelle-Samen'!C215,"-",'Basis-Tabelle-Samen'!J215,"-seed-package-front-cr-turkish.jpg")),
IF($C$1="Ungarisch - HU",HYPERLINK(CONCATENATE("https://www.saflax.de/0-WVK-Retail/Bilder-Pictures/SAFLAX-",'Basis-Tabelle-Samen'!C215,"-",'Basis-Tabelle-Samen'!J215,"-seed-package-front-cr-hungarian.jpg")),
" ACHTUNG")))))))))))))))))))))))))))))</f>
        <v>https://www.saflax.de/0-WVK-Retail/Bilder-Pictures/SAFLAX-14006-cedrus-deodara-seed-package-front-cr-english.jpg</v>
      </c>
      <c r="AL215" s="330" t="str">
        <f>IF(G215&lt;1,"",
IF($C$1="Bulgarisch - BG",HYPERLINK(CONCATENATE("https://www.saflax.de/0-WVK-Retail/Bilder-Pictures/SAFLAX-",'Basis-Tabelle-Samen'!C215,"-",'Basis-Tabelle-Samen'!J215,"-seed-package-back-cr-bulgarian.jpg")),
IF($C$1="Dänisch - DK",HYPERLINK(CONCATENATE("https://www.saflax.de/0-WVK-Retail/Bilder-Pictures/SAFLAX-",'Basis-Tabelle-Samen'!C215,"-",'Basis-Tabelle-Samen'!J215,"-seed-package-back-cr-danish.jpg")),
IF($C$1="Deutsch - DE",HYPERLINK(CONCATENATE("https://www.saflax.de/0-WVK-Retail/Bilder-Pictures/SAFLAX-",'Basis-Tabelle-Samen'!C215,"-",'Basis-Tabelle-Samen'!J215,"-seed-package-back-cr-german.jpg")),
IF($C$1="Englisch - UK",HYPERLINK(CONCATENATE("https://www.saflax.de/0-WVK-Retail/Bilder-Pictures/SAFLAX-",'Basis-Tabelle-Samen'!C215,"-",'Basis-Tabelle-Samen'!J215,"-seed-package-back-cr-english.jpg")),
IF($C$1="Estnisch - EE",HYPERLINK(CONCATENATE("https://www.saflax.de/0-WVK-Retail/Bilder-Pictures/SAFLAX-",'Basis-Tabelle-Samen'!C215,"-",'Basis-Tabelle-Samen'!J215,"-seed-package-back-cr-estonian.jpg")),
IF($C$1="Finnisch - FI",HYPERLINK(CONCATENATE("https://www.saflax.de/0-WVK-Retail/Bilder-Pictures/SAFLAX-",'Basis-Tabelle-Samen'!C215,"-",'Basis-Tabelle-Samen'!J215,"-seed-package-back-cr-finnish.jpg")),
IF($C$1="Französisch - FR",HYPERLINK(CONCATENATE("https://www.saflax.de/0-WVK-Retail/Bilder-Pictures/SAFLAX-",'Basis-Tabelle-Samen'!C215,"-",'Basis-Tabelle-Samen'!J215,"-seed-package-back-cr-french.jpg")),
IF($C$1="Griechisch - GR",HYPERLINK(CONCATENATE("https://www.saflax.de/0-WVK-Retail/Bilder-Pictures/SAFLAX-",'Basis-Tabelle-Samen'!C215,"-",'Basis-Tabelle-Samen'!J215,"-seed-package-back-cr-greek.jpg")),
IF($C$1="Irisch - IE",HYPERLINK(CONCATENATE("https://www.saflax.de/0-WVK-Retail/Bilder-Pictures/SAFLAX-",'Basis-Tabelle-Samen'!C215,"-",'Basis-Tabelle-Samen'!J215,"-seed-package-back-cr-irish.jpg")),
IF($C$1="Isländisch - IS",HYPERLINK(CONCATENATE("https://www.saflax.de/0-WVK-Retail/Bilder-Pictures/SAFLAX-",'Basis-Tabelle-Samen'!C215,"-",'Basis-Tabelle-Samen'!J215,"-seed-package-back-cr-icelandic.jpg")),
IF($C$1="Italienisch - IT",HYPERLINK(CONCATENATE("https://www.saflax.de/0-WVK-Retail/Bilder-Pictures/SAFLAX-",'Basis-Tabelle-Samen'!C215,"-",'Basis-Tabelle-Samen'!J215,"-seed-package-back-cr-italian.jpg")),
IF($C$1="Japanisch - JP",HYPERLINK(CONCATENATE("https://www.saflax.de/0-WVK-Retail/Bilder-Pictures/SAFLAX-",'Basis-Tabelle-Samen'!C215,"-",'Basis-Tabelle-Samen'!J215,"-seed-package-back-cr-japanese.jpg")),
IF($C$1="Kroatisch - HR",HYPERLINK(CONCATENATE("https://www.saflax.de/0-WVK-Retail/Bilder-Pictures/SAFLAX-",'Basis-Tabelle-Samen'!C215,"-",'Basis-Tabelle-Samen'!J215,"-seed-package-back-cr-croatian.jpg")),
IF($C$1="Lettisch - LV",HYPERLINK(CONCATENATE("https://www.saflax.de/0-WVK-Retail/Bilder-Pictures/SAFLAX-",'Basis-Tabelle-Samen'!C215,"-",'Basis-Tabelle-Samen'!J215,"-seed-package-back-cr-latvian.jpg")),
IF($C$1="Litauisch - LT",HYPERLINK(CONCATENATE("https://www.saflax.de/0-WVK-Retail/Bilder-Pictures/SAFLAX-",'Basis-Tabelle-Samen'!C215,"-",'Basis-Tabelle-Samen'!J215,"-seed-package-back-cr-lithuanian.jpg")),
IF($C$1="Maltesisch - MT",HYPERLINK(CONCATENATE("https://www.saflax.de/0-WVK-Retail/Bilder-Pictures/SAFLAX-",'Basis-Tabelle-Samen'!C215,"-",'Basis-Tabelle-Samen'!J215,"-seed-package-back-cr-maltese.jpg")),
IF($C$1="Niederländisch - NL",HYPERLINK(CONCATENATE("https://www.saflax.de/0-WVK-Retail/Bilder-Pictures/SAFLAX-",'Basis-Tabelle-Samen'!C215,"-",'Basis-Tabelle-Samen'!J215,"-seed-package-back-cr-dutch.jpg")),
IF($C$1="Norwegisch - NO",HYPERLINK(CONCATENATE("https://www.saflax.de/0-WVK-Retail/Bilder-Pictures/SAFLAX-",'Basis-Tabelle-Samen'!C215,"-",'Basis-Tabelle-Samen'!J215,"-seed-package-back-cr-nowegian.jpg")),
IF($C$1="Polnisch - PL",HYPERLINK(CONCATENATE("https://www.saflax.de/0-WVK-Retail/Bilder-Pictures/SAFLAX-",'Basis-Tabelle-Samen'!C215,"-",'Basis-Tabelle-Samen'!J215,"-seed-package-back-cr-polish.jpg")),
IF($C$1="Portugiesisch - PT",HYPERLINK(CONCATENATE("https://www.saflax.de/0-WVK-Retail/Bilder-Pictures/SAFLAX-",'Basis-Tabelle-Samen'!C215,"-",'Basis-Tabelle-Samen'!J215,"-seed-package-back-cr-portuguese.jpg")),
IF($C$1="Rumänisch - RO",HYPERLINK(CONCATENATE("https://www.saflax.de/0-WVK-Retail/Bilder-Pictures/SAFLAX-",'Basis-Tabelle-Samen'!C215,"-",'Basis-Tabelle-Samen'!J215,"-seed-package-back-cr-romanian.jpg")),
IF($C$1="Schwedisch - SE",HYPERLINK(CONCATENATE("https://www.saflax.de/0-WVK-Retail/Bilder-Pictures/SAFLAX-",'Basis-Tabelle-Samen'!C215,"-",'Basis-Tabelle-Samen'!J215,"-seed-package-back-cr-swedish.jpg")),
IF($C$1="Slowakisch - SK",HYPERLINK(CONCATENATE("https://www.saflax.de/0-WVK-Retail/Bilder-Pictures/SAFLAX-",'Basis-Tabelle-Samen'!C215,"-",'Basis-Tabelle-Samen'!J215,"-seed-package-back-cr-slovak.jpg")),
IF($C$1="Slowenisch - SI",HYPERLINK(CONCATENATE("https://www.saflax.de/0-WVK-Retail/Bilder-Pictures/SAFLAX-",'Basis-Tabelle-Samen'!C215,"-",'Basis-Tabelle-Samen'!J215,"-seed-package-back-cr-slovenian.jpg")),
IF($C$1="Spanisch - ES",HYPERLINK(CONCATENATE("https://www.saflax.de/0-WVK-Retail/Bilder-Pictures/SAFLAX-",'Basis-Tabelle-Samen'!C215,"-",'Basis-Tabelle-Samen'!J215,"-seed-package-back-cr-spanish.jpg")),
IF($C$1="Tschechisch - CZ",HYPERLINK(CONCATENATE("https://www.saflax.de/0-WVK-Retail/Bilder-Pictures/SAFLAX-",'Basis-Tabelle-Samen'!C215,"-",'Basis-Tabelle-Samen'!J215,"-seed-package-back-cr-czech.jpg")),
IF($C$1="Türkisch - TR",HYPERLINK(CONCATENATE("https://www.saflax.de/0-WVK-Retail/Bilder-Pictures/SAFLAX-",'Basis-Tabelle-Samen'!C215,"-",'Basis-Tabelle-Samen'!J215,"-seed-package-back-cr-turkish.jpg")),
IF($C$1="Ungarisch - HU",HYPERLINK(CONCATENATE("https://www.saflax.de/0-WVK-Retail/Bilder-Pictures/SAFLAX-",'Basis-Tabelle-Samen'!C215,"-",'Basis-Tabelle-Samen'!J215,"-seed-package-back-cr-hungarian.jpg")),
" ACHTUNG")))))))))))))))))))))))))))))</f>
        <v>https://www.saflax.de/0-WVK-Retail/Bilder-Pictures/SAFLAX-14006-cedrus-deodara-seed-package-back-cr-english.jpg</v>
      </c>
      <c r="AM215" s="330" t="str">
        <f>IF(H215&lt;1,"",
IF($C$1="Bulgarisch - BG",HYPERLINK(CONCATENATE("https://www.saflax.de/0-WVK-Retail/Bilder-Pictures/SAFLAX-",'Basis-Tabelle-Samen'!K215,"-",'Basis-Tabelle-Samen'!J215,"-garden-to-go-mini-bulgarian.jpg")),
IF($C$1="Dänisch - DK",HYPERLINK(CONCATENATE("https://www.saflax.de/0-WVK-Retail/Bilder-Pictures/SAFLAX-",'Basis-Tabelle-Samen'!K215,"-",'Basis-Tabelle-Samen'!J215,"-garden-to-go-mini-danish.jpg")),
IF($C$1="Deutsch - DE",HYPERLINK(CONCATENATE("https://www.saflax.de/0-WVK-Retail/Bilder-Pictures/SAFLAX-",'Basis-Tabelle-Samen'!K215,"-",'Basis-Tabelle-Samen'!J215,"-garden-to-go-mini-german.jpg")),
IF($C$1="Englisch - UK",HYPERLINK(CONCATENATE("https://www.saflax.de/0-WVK-Retail/Bilder-Pictures/SAFLAX-",'Basis-Tabelle-Samen'!K215,"-",'Basis-Tabelle-Samen'!J215,"-garden-to-go-mini-english.jpg")),
IF($C$1="Estnisch - EE",HYPERLINK(CONCATENATE("https://www.saflax.de/0-WVK-Retail/Bilder-Pictures/SAFLAX-",'Basis-Tabelle-Samen'!K215,"-",'Basis-Tabelle-Samen'!J215,"-garden-to-go-mini-estonian.jpg")),
IF($C$1="Finnisch - FI",HYPERLINK(CONCATENATE("https://www.saflax.de/0-WVK-Retail/Bilder-Pictures/SAFLAX-",'Basis-Tabelle-Samen'!K215,"-",'Basis-Tabelle-Samen'!J215,"-garden-to-go-mini-finnish.jpg")),
IF($C$1="Französisch - FR",HYPERLINK(CONCATENATE("https://www.saflax.de/0-WVK-Retail/Bilder-Pictures/SAFLAX-",'Basis-Tabelle-Samen'!K215,"-",'Basis-Tabelle-Samen'!J215,"-garden-to-go-mini-french.jpg")),
IF($C$1="Griechisch - GR",HYPERLINK(CONCATENATE("https://www.saflax.de/0-WVK-Retail/Bilder-Pictures/SAFLAX-",'Basis-Tabelle-Samen'!K215,"-",'Basis-Tabelle-Samen'!J215,"-garden-to-go-mini-greek.jpg")),
IF($C$1="Irisch - IE",HYPERLINK(CONCATENATE("https://www.saflax.de/0-WVK-Retail/Bilder-Pictures/SAFLAX-",'Basis-Tabelle-Samen'!K215,"-",'Basis-Tabelle-Samen'!J215,"-garden-to-go-mini-irish.jpg")),
IF($C$1="Isländisch - IS",HYPERLINK(CONCATENATE("https://www.saflax.de/0-WVK-Retail/Bilder-Pictures/SAFLAX-",'Basis-Tabelle-Samen'!K215,"-",'Basis-Tabelle-Samen'!J215,"-garden-to-go-mini-icelandic.jpg")),
IF($C$1="Italienisch - IT",HYPERLINK(CONCATENATE("https://www.saflax.de/0-WVK-Retail/Bilder-Pictures/SAFLAX-",'Basis-Tabelle-Samen'!K215,"-",'Basis-Tabelle-Samen'!J215,"-garden-to-go-mini-italian.jpg")),
IF($C$1="Japanisch - JP",HYPERLINK(CONCATENATE("https://www.saflax.de/0-WVK-Retail/Bilder-Pictures/SAFLAX-",'Basis-Tabelle-Samen'!K215,"-",'Basis-Tabelle-Samen'!J215,"-garden-to-go-mini-japanese.jpg")),
IF($C$1="Kroatisch - HR",HYPERLINK(CONCATENATE("https://www.saflax.de/0-WVK-Retail/Bilder-Pictures/SAFLAX-",'Basis-Tabelle-Samen'!K215,"-",'Basis-Tabelle-Samen'!J215,"-garden-to-go-mini-croatian.jpg")),
IF($C$1="Lettisch - LV",HYPERLINK(CONCATENATE("https://www.saflax.de/0-WVK-Retail/Bilder-Pictures/SAFLAX-",'Basis-Tabelle-Samen'!K215,"-",'Basis-Tabelle-Samen'!J215,"-garden-to-go-mini-latvian.jpg")),
IF($C$1="Litauisch - LT",HYPERLINK(CONCATENATE("https://www.saflax.de/0-WVK-Retail/Bilder-Pictures/SAFLAX-",'Basis-Tabelle-Samen'!K215,"-",'Basis-Tabelle-Samen'!J215,"-garden-to-go-mini-lithuanian.jpg")),
IF($C$1="Maltesisch - MT",HYPERLINK(CONCATENATE("https://www.saflax.de/0-WVK-Retail/Bilder-Pictures/SAFLAX-",'Basis-Tabelle-Samen'!K215,"-",'Basis-Tabelle-Samen'!J215,"-garden-to-go-mini-maltese.jpg")),
IF($C$1="Niederländisch - NL",HYPERLINK(CONCATENATE("https://www.saflax.de/0-WVK-Retail/Bilder-Pictures/SAFLAX-",'Basis-Tabelle-Samen'!K215,"-",'Basis-Tabelle-Samen'!J215,"-garden-to-go-mini-dutch.jpg")),
IF($C$1="Norwegisch - NO",HYPERLINK(CONCATENATE("https://www.saflax.de/0-WVK-Retail/Bilder-Pictures/SAFLAX-",'Basis-Tabelle-Samen'!K215,"-",'Basis-Tabelle-Samen'!J215,"-garden-to-go-mini-nowegian.jpg")),
IF($C$1="Polnisch - PL",HYPERLINK(CONCATENATE("https://www.saflax.de/0-WVK-Retail/Bilder-Pictures/SAFLAX-",'Basis-Tabelle-Samen'!K215,"-",'Basis-Tabelle-Samen'!J215,"-garden-to-go-mini-polish.jpg")),
IF($C$1="Portugiesisch - PT",HYPERLINK(CONCATENATE("https://www.saflax.de/0-WVK-Retail/Bilder-Pictures/SAFLAX-",'Basis-Tabelle-Samen'!K215,"-",'Basis-Tabelle-Samen'!J215,"-garden-to-go-mini-portuguese.jpg")),
IF($C$1="Rumänisch - RO",HYPERLINK(CONCATENATE("https://www.saflax.de/0-WVK-Retail/Bilder-Pictures/SAFLAX-",'Basis-Tabelle-Samen'!K215,"-",'Basis-Tabelle-Samen'!J215,"-garden-to-go-mini-romanian.jpg")),
IF($C$1="Schwedisch - SE",HYPERLINK(CONCATENATE("https://www.saflax.de/0-WVK-Retail/Bilder-Pictures/SAFLAX-",'Basis-Tabelle-Samen'!K215,"-",'Basis-Tabelle-Samen'!J215,"-garden-to-go-mini-swedish.jpg")),
IF($C$1="Slowakisch - SK",HYPERLINK(CONCATENATE("https://www.saflax.de/0-WVK-Retail/Bilder-Pictures/SAFLAX-",'Basis-Tabelle-Samen'!K215,"-",'Basis-Tabelle-Samen'!J215,"-garden-to-go-mini-slovak.jpg")),
IF($C$1="Slowenisch - SI",HYPERLINK(CONCATENATE("https://www.saflax.de/0-WVK-Retail/Bilder-Pictures/SAFLAX-",'Basis-Tabelle-Samen'!K215,"-",'Basis-Tabelle-Samen'!J215,"-garden-to-go-mini-slovenian.jpg")),
IF($C$1="Spanisch - ES",HYPERLINK(CONCATENATE("https://www.saflax.de/0-WVK-Retail/Bilder-Pictures/SAFLAX-",'Basis-Tabelle-Samen'!K215,"-",'Basis-Tabelle-Samen'!J215,"-garden-to-go-mini-spanish.jpg")),
IF($C$1="Tschechisch - CZ",HYPERLINK(CONCATENATE("https://www.saflax.de/0-WVK-Retail/Bilder-Pictures/SAFLAX-",'Basis-Tabelle-Samen'!K215,"-",'Basis-Tabelle-Samen'!J215,"-garden-to-go-mini-czech.jpg")),
IF($C$1="Türkisch - TR",HYPERLINK(CONCATENATE("https://www.saflax.de/0-WVK-Retail/Bilder-Pictures/SAFLAX-",'Basis-Tabelle-Samen'!K215,"-",'Basis-Tabelle-Samen'!J215,"-garden-to-go-mini-turkish.jpg")),
IF($C$1="Ungarisch - HU",HYPERLINK(CONCATENATE("https://www.saflax.de/0-WVK-Retail/Bilder-Pictures/SAFLAX-",'Basis-Tabelle-Samen'!K215,"-",'Basis-Tabelle-Samen'!J215,"-garden-to-go-mini-hungarian.jpg")),
" ACHTUNG")))))))))))))))))))))))))))))</f>
        <v>https://www.saflax.de/0-WVK-Retail/Bilder-Pictures/SAFLAX-74006-cedrus-deodara-garden-to-go-mini-english.jpg</v>
      </c>
      <c r="AN215" s="330" t="str">
        <f>IF(I215&lt;1,"",
IF($C$1="Bulgarisch - BG",HYPERLINK(CONCATENATE("https://www.saflax.de/0-WVK-Retail/Bilder-Pictures/SAFLAX-",'Basis-Tabelle-Samen'!N215,"-",'Basis-Tabelle-Samen'!J215,"-garden-to-go-lite-bulgarian.jpg")),
IF($C$1="Dänisch - DK",HYPERLINK(CONCATENATE("https://www.saflax.de/0-WVK-Retail/Bilder-Pictures/SAFLAX-",'Basis-Tabelle-Samen'!N215,"-",'Basis-Tabelle-Samen'!J215,"-garden-to-go-lite-danish.jpg")),
IF($C$1="Deutsch - DE",HYPERLINK(CONCATENATE("https://www.saflax.de/0-WVK-Retail/Bilder-Pictures/SAFLAX-",'Basis-Tabelle-Samen'!N215,"-",'Basis-Tabelle-Samen'!J215,"-garden-to-go-lite-german.jpg")),
IF($C$1="Englisch - UK",HYPERLINK(CONCATENATE("https://www.saflax.de/0-WVK-Retail/Bilder-Pictures/SAFLAX-",'Basis-Tabelle-Samen'!N215,"-",'Basis-Tabelle-Samen'!J215,"-garden-to-go-lite-english.jpg")),
IF($C$1="Estnisch - EE",HYPERLINK(CONCATENATE("https://www.saflax.de/0-WVK-Retail/Bilder-Pictures/SAFLAX-",'Basis-Tabelle-Samen'!N215,"-",'Basis-Tabelle-Samen'!J215,"-garden-to-go-lite-estonian.jpg")),
IF($C$1="Finnisch - FI",HYPERLINK(CONCATENATE("https://www.saflax.de/0-WVK-Retail/Bilder-Pictures/SAFLAX-",'Basis-Tabelle-Samen'!N215,"-",'Basis-Tabelle-Samen'!J215,"-garden-to-go-lite-finnish.jpg")),
IF($C$1="Französisch - FR",HYPERLINK(CONCATENATE("https://www.saflax.de/0-WVK-Retail/Bilder-Pictures/SAFLAX-",'Basis-Tabelle-Samen'!N215,"-",'Basis-Tabelle-Samen'!J215,"-garden-to-go-lite-french.jpg")),
IF($C$1="Griechisch - GR",HYPERLINK(CONCATENATE("https://www.saflax.de/0-WVK-Retail/Bilder-Pictures/SAFLAX-",'Basis-Tabelle-Samen'!N215,"-",'Basis-Tabelle-Samen'!J215,"-garden-to-go-lite-greek.jpg")),
IF($C$1="Irisch - IE",HYPERLINK(CONCATENATE("https://www.saflax.de/0-WVK-Retail/Bilder-Pictures/SAFLAX-",'Basis-Tabelle-Samen'!N215,"-",'Basis-Tabelle-Samen'!J215,"-garden-to-go-lite-irish.jpg")),
IF($C$1="Isländisch - IS",HYPERLINK(CONCATENATE("https://www.saflax.de/0-WVK-Retail/Bilder-Pictures/SAFLAX-",'Basis-Tabelle-Samen'!N215,"-",'Basis-Tabelle-Samen'!J215,"-garden-to-go-lite-icelandic.jpg")),
IF($C$1="Italienisch - IT",HYPERLINK(CONCATENATE("https://www.saflax.de/0-WVK-Retail/Bilder-Pictures/SAFLAX-",'Basis-Tabelle-Samen'!N215,"-",'Basis-Tabelle-Samen'!J215,"-garden-to-go-lite-italian.jpg")),
IF($C$1="Japanisch - JP",HYPERLINK(CONCATENATE("https://www.saflax.de/0-WVK-Retail/Bilder-Pictures/SAFLAX-",'Basis-Tabelle-Samen'!N215,"-",'Basis-Tabelle-Samen'!J215,"-garden-to-go-lite-japanese.jpg")),
IF($C$1="Kroatisch - HR",HYPERLINK(CONCATENATE("https://www.saflax.de/0-WVK-Retail/Bilder-Pictures/SAFLAX-",'Basis-Tabelle-Samen'!N215,"-",'Basis-Tabelle-Samen'!J215,"-garden-to-go-lite-croatian.jpg")),
IF($C$1="Lettisch - LV",HYPERLINK(CONCATENATE("https://www.saflax.de/0-WVK-Retail/Bilder-Pictures/SAFLAX-",'Basis-Tabelle-Samen'!N215,"-",'Basis-Tabelle-Samen'!J215,"-garden-to-go-lite-latvian.jpg")),
IF($C$1="Litauisch - LT",HYPERLINK(CONCATENATE("https://www.saflax.de/0-WVK-Retail/Bilder-Pictures/SAFLAX-",'Basis-Tabelle-Samen'!N215,"-",'Basis-Tabelle-Samen'!J215,"-garden-to-go-lite-lithuanian.jpg")),
IF($C$1="Maltesisch - MT",HYPERLINK(CONCATENATE("https://www.saflax.de/0-WVK-Retail/Bilder-Pictures/SAFLAX-",'Basis-Tabelle-Samen'!N215,"-",'Basis-Tabelle-Samen'!J215,"-garden-to-go-lite-maltese.jpg")),
IF($C$1="Niederländisch - NL",HYPERLINK(CONCATENATE("https://www.saflax.de/0-WVK-Retail/Bilder-Pictures/SAFLAX-",'Basis-Tabelle-Samen'!N215,"-",'Basis-Tabelle-Samen'!J215,"-garden-to-go-lite-dutch.jpg")),
IF($C$1="Norwegisch - NO",HYPERLINK(CONCATENATE("https://www.saflax.de/0-WVK-Retail/Bilder-Pictures/SAFLAX-",'Basis-Tabelle-Samen'!N215,"-",'Basis-Tabelle-Samen'!J215,"-garden-to-go-lite-nowegian.jpg")),
IF($C$1="Polnisch - PL",HYPERLINK(CONCATENATE("https://www.saflax.de/0-WVK-Retail/Bilder-Pictures/SAFLAX-",'Basis-Tabelle-Samen'!N215,"-",'Basis-Tabelle-Samen'!J215,"-garden-to-go-lite-polish.jpg")),
IF($C$1="Portugiesisch - PT",HYPERLINK(CONCATENATE("https://www.saflax.de/0-WVK-Retail/Bilder-Pictures/SAFLAX-",'Basis-Tabelle-Samen'!N215,"-",'Basis-Tabelle-Samen'!J215,"-garden-to-go-lite-portuguese.jpg")),
IF($C$1="Rumänisch - RO",HYPERLINK(CONCATENATE("https://www.saflax.de/0-WVK-Retail/Bilder-Pictures/SAFLAX-",'Basis-Tabelle-Samen'!N215,"-",'Basis-Tabelle-Samen'!J215,"-garden-to-go-lite-romanian.jpg")),
IF($C$1="Schwedisch - SE",HYPERLINK(CONCATENATE("https://www.saflax.de/0-WVK-Retail/Bilder-Pictures/SAFLAX-",'Basis-Tabelle-Samen'!N215,"-",'Basis-Tabelle-Samen'!J215,"-garden-to-go-lite-swedish.jpg")),
IF($C$1="Slowakisch - SK",HYPERLINK(CONCATENATE("https://www.saflax.de/0-WVK-Retail/Bilder-Pictures/SAFLAX-",'Basis-Tabelle-Samen'!N215,"-",'Basis-Tabelle-Samen'!J215,"-garden-to-go-lite-slovak.jpg")),
IF($C$1="Slowenisch - SI",HYPERLINK(CONCATENATE("https://www.saflax.de/0-WVK-Retail/Bilder-Pictures/SAFLAX-",'Basis-Tabelle-Samen'!N215,"-",'Basis-Tabelle-Samen'!J215,"-garden-to-go-lite-slovenian.jpg")),
IF($C$1="Spanisch - ES",HYPERLINK(CONCATENATE("https://www.saflax.de/0-WVK-Retail/Bilder-Pictures/SAFLAX-",'Basis-Tabelle-Samen'!N215,"-",'Basis-Tabelle-Samen'!J215,"-garden-to-go-lite-spanish.jpg")),
IF($C$1="Tschechisch - CZ",HYPERLINK(CONCATENATE("https://www.saflax.de/0-WVK-Retail/Bilder-Pictures/SAFLAX-",'Basis-Tabelle-Samen'!N215,"-",'Basis-Tabelle-Samen'!J215,"-garden-to-go-lite-czech.jpg")),
IF($C$1="Türkisch - TR",HYPERLINK(CONCATENATE("https://www.saflax.de/0-WVK-Retail/Bilder-Pictures/SAFLAX-",'Basis-Tabelle-Samen'!N215,"-",'Basis-Tabelle-Samen'!J215,"-garden-to-go-lite-turkish.jpg")),
IF($C$1="Ungarisch - HU",HYPERLINK(CONCATENATE("https://www.saflax.de/0-WVK-Retail/Bilder-Pictures/SAFLAX-",'Basis-Tabelle-Samen'!N215,"-",'Basis-Tabelle-Samen'!J215,"-garden-to-go-lite-hungarian.jpg")),
" ACHTUNG")))))))))))))))))))))))))))))</f>
        <v>https://www.saflax.de/0-WVK-Retail/Bilder-Pictures/SAFLAX-84006-cedrus-deodara-garden-to-go-lite-english.jpg</v>
      </c>
      <c r="AO215" s="330" t="str">
        <f>IF(J215&lt;1,"",
IF($C$1="Bulgarisch - BG",HYPERLINK(CONCATENATE("https://www.saflax.de/0-WVK-Retail/Bilder-Pictures/SAFLAX-",'Basis-Tabelle-Samen'!Q215,"-",'Basis-Tabelle-Samen'!J215,"-garden-to-go-bulgarian.jpg")),
IF($C$1="Dänisch - DK",HYPERLINK(CONCATENATE("https://www.saflax.de/0-WVK-Retail/Bilder-Pictures/SAFLAX-",'Basis-Tabelle-Samen'!Q215,"-",'Basis-Tabelle-Samen'!J215,"-garden-to-go-danish.jpg")),
IF($C$1="Deutsch - DE",HYPERLINK(CONCATENATE("https://www.saflax.de/0-WVK-Retail/Bilder-Pictures/SAFLAX-",'Basis-Tabelle-Samen'!Q215,"-",'Basis-Tabelle-Samen'!J215,"-garden-to-go-german.jpg")),
IF($C$1="Englisch - UK",HYPERLINK(CONCATENATE("https://www.saflax.de/0-WVK-Retail/Bilder-Pictures/SAFLAX-",'Basis-Tabelle-Samen'!Q215,"-",'Basis-Tabelle-Samen'!J215,"-garden-to-go-english.jpg")),
IF($C$1="Estnisch - EE",HYPERLINK(CONCATENATE("https://www.saflax.de/0-WVK-Retail/Bilder-Pictures/SAFLAX-",'Basis-Tabelle-Samen'!Q215,"-",'Basis-Tabelle-Samen'!J215,"-garden-to-go-estonian.jpg")),
IF($C$1="Finnisch - FI",HYPERLINK(CONCATENATE("https://www.saflax.de/0-WVK-Retail/Bilder-Pictures/SAFLAX-",'Basis-Tabelle-Samen'!Q215,"-",'Basis-Tabelle-Samen'!J215,"-garden-to-go-finnish.jpg")),
IF($C$1="Französisch - FR",HYPERLINK(CONCATENATE("https://www.saflax.de/0-WVK-Retail/Bilder-Pictures/SAFLAX-",'Basis-Tabelle-Samen'!Q215,"-",'Basis-Tabelle-Samen'!J215,"-garden-to-go-french.jpg")),
IF($C$1="Griechisch - GR",HYPERLINK(CONCATENATE("https://www.saflax.de/0-WVK-Retail/Bilder-Pictures/SAFLAX-",'Basis-Tabelle-Samen'!Q215,"-",'Basis-Tabelle-Samen'!J215,"-garden-to-go-greek.jpg")),
IF($C$1="Irisch - IE",HYPERLINK(CONCATENATE("https://www.saflax.de/0-WVK-Retail/Bilder-Pictures/SAFLAX-",'Basis-Tabelle-Samen'!Q215,"-",'Basis-Tabelle-Samen'!J215,"-garden-to-go-irish.jpg")),
IF($C$1="Isländisch - IS",HYPERLINK(CONCATENATE("https://www.saflax.de/0-WVK-Retail/Bilder-Pictures/SAFLAX-",'Basis-Tabelle-Samen'!Q215,"-",'Basis-Tabelle-Samen'!J215,"-garden-to-go-icelandic.jpg")),
IF($C$1="Italienisch - IT",HYPERLINK(CONCATENATE("https://www.saflax.de/0-WVK-Retail/Bilder-Pictures/SAFLAX-",'Basis-Tabelle-Samen'!Q215,"-",'Basis-Tabelle-Samen'!J215,"-garden-to-go-italian.jpg")),
IF($C$1="Japanisch - JP",HYPERLINK(CONCATENATE("https://www.saflax.de/0-WVK-Retail/Bilder-Pictures/SAFLAX-",'Basis-Tabelle-Samen'!Q215,"-",'Basis-Tabelle-Samen'!J215,"-garden-to-go-japanese.jpg")),
IF($C$1="Kroatisch - HR",HYPERLINK(CONCATENATE("https://www.saflax.de/0-WVK-Retail/Bilder-Pictures/SAFLAX-",'Basis-Tabelle-Samen'!Q215,"-",'Basis-Tabelle-Samen'!J215,"-garden-to-go-croatian.jpg")),
IF($C$1="Lettisch - LV",HYPERLINK(CONCATENATE("https://www.saflax.de/0-WVK-Retail/Bilder-Pictures/SAFLAX-",'Basis-Tabelle-Samen'!Q215,"-",'Basis-Tabelle-Samen'!J215,"-garden-to-go-latvian.jpg")),
IF($C$1="Litauisch - LT",HYPERLINK(CONCATENATE("https://www.saflax.de/0-WVK-Retail/Bilder-Pictures/SAFLAX-",'Basis-Tabelle-Samen'!Q215,"-",'Basis-Tabelle-Samen'!J215,"-garden-to-go-lithuanian.jpg")),
IF($C$1="Maltesisch - MT",HYPERLINK(CONCATENATE("https://www.saflax.de/0-WVK-Retail/Bilder-Pictures/SAFLAX-",'Basis-Tabelle-Samen'!Q215,"-",'Basis-Tabelle-Samen'!J215,"-garden-to-go-maltese.jpg")),
IF($C$1="Niederländisch - NL",HYPERLINK(CONCATENATE("https://www.saflax.de/0-WVK-Retail/Bilder-Pictures/SAFLAX-",'Basis-Tabelle-Samen'!Q215,"-",'Basis-Tabelle-Samen'!J215,"-garden-to-go-dutch.jpg")),
IF($C$1="Norwegisch - NO",HYPERLINK(CONCATENATE("https://www.saflax.de/0-WVK-Retail/Bilder-Pictures/SAFLAX-",'Basis-Tabelle-Samen'!Q215,"-",'Basis-Tabelle-Samen'!J215,"-garden-to-go-nowegian.jpg")),
IF($C$1="Polnisch - PL",HYPERLINK(CONCATENATE("https://www.saflax.de/0-WVK-Retail/Bilder-Pictures/SAFLAX-",'Basis-Tabelle-Samen'!Q215,"-",'Basis-Tabelle-Samen'!J215,"-garden-to-go-polish.jpg")),
IF($C$1="Portugiesisch - PT",HYPERLINK(CONCATENATE("https://www.saflax.de/0-WVK-Retail/Bilder-Pictures/SAFLAX-",'Basis-Tabelle-Samen'!Q215,"-",'Basis-Tabelle-Samen'!J215,"-garden-to-go-portuguese.jpg")),
IF($C$1="Rumänisch - RO",HYPERLINK(CONCATENATE("https://www.saflax.de/0-WVK-Retail/Bilder-Pictures/SAFLAX-",'Basis-Tabelle-Samen'!Q215,"-",'Basis-Tabelle-Samen'!J215,"-garden-to-go-romanian.jpg")),
IF($C$1="Schwedisch - SE",HYPERLINK(CONCATENATE("https://www.saflax.de/0-WVK-Retail/Bilder-Pictures/SAFLAX-",'Basis-Tabelle-Samen'!Q215,"-",'Basis-Tabelle-Samen'!J215,"-garden-to-go-swedish.jpg")),
IF($C$1="Slowakisch - SK",HYPERLINK(CONCATENATE("https://www.saflax.de/0-WVK-Retail/Bilder-Pictures/SAFLAX-",'Basis-Tabelle-Samen'!Q215,"-",'Basis-Tabelle-Samen'!J215,"-garden-to-go-slovak.jpg")),
IF($C$1="Slowenisch - SI",HYPERLINK(CONCATENATE("https://www.saflax.de/0-WVK-Retail/Bilder-Pictures/SAFLAX-",'Basis-Tabelle-Samen'!Q215,"-",'Basis-Tabelle-Samen'!J215,"-garden-to-go-slovenian.jpg")),
IF($C$1="Spanisch - ES",HYPERLINK(CONCATENATE("https://www.saflax.de/0-WVK-Retail/Bilder-Pictures/SAFLAX-",'Basis-Tabelle-Samen'!Q215,"-",'Basis-Tabelle-Samen'!J215,"-garden-to-go-spanish.jpg")),
IF($C$1="Tschechisch - CZ",HYPERLINK(CONCATENATE("https://www.saflax.de/0-WVK-Retail/Bilder-Pictures/SAFLAX-",'Basis-Tabelle-Samen'!Q215,"-",'Basis-Tabelle-Samen'!J215,"-garden-to-go-czech.jpg")),
IF($C$1="Türkisch - TR",HYPERLINK(CONCATENATE("https://www.saflax.de/0-WVK-Retail/Bilder-Pictures/SAFLAX-",'Basis-Tabelle-Samen'!Q215,"-",'Basis-Tabelle-Samen'!J215,"-garden-to-go-turkish.jpg")),
IF($C$1="Ungarisch - HU",HYPERLINK(CONCATENATE("https://www.saflax.de/0-WVK-Retail/Bilder-Pictures/SAFLAX-",'Basis-Tabelle-Samen'!Q215,"-",'Basis-Tabelle-Samen'!J215,"-garden-to-go-hungarian.jpg")),
" ACHTUNG")))))))))))))))))))))))))))))</f>
        <v>https://www.saflax.de/0-WVK-Retail/Bilder-Pictures/SAFLAX-54006-cedrus-deodara-garden-to-go-english.jpg</v>
      </c>
      <c r="AP215" s="330" t="str">
        <f>IF(K215&lt;1,"",
IF($C$1="Bulgarisch - BG",HYPERLINK(CONCATENATE("https://www.saflax.de/0-WVK-Retail/Bilder-Pictures/SAFLAX-",'Basis-Tabelle-Samen'!T215,"-",'Basis-Tabelle-Samen'!J215,"-cultivation-set-bulgarian.jpg")),
IF($C$1="Dänisch - DK",HYPERLINK(CONCATENATE("https://www.saflax.de/0-WVK-Retail/Bilder-Pictures/SAFLAX-",'Basis-Tabelle-Samen'!T215,"-",'Basis-Tabelle-Samen'!J215,"-cultivation-set-danish.jpg")),
IF($C$1="Deutsch - DE",HYPERLINK(CONCATENATE("https://www.saflax.de/0-WVK-Retail/Bilder-Pictures/SAFLAX-",'Basis-Tabelle-Samen'!T215,"-",'Basis-Tabelle-Samen'!J215,"-cultivation-set-german.jpg")),
IF($C$1="Englisch - UK",HYPERLINK(CONCATENATE("https://www.saflax.de/0-WVK-Retail/Bilder-Pictures/SAFLAX-",'Basis-Tabelle-Samen'!T215,"-",'Basis-Tabelle-Samen'!J215,"-cultivation-set-english.jpg")),
IF($C$1="Estnisch - EE",HYPERLINK(CONCATENATE("https://www.saflax.de/0-WVK-Retail/Bilder-Pictures/SAFLAX-",'Basis-Tabelle-Samen'!T215,"-",'Basis-Tabelle-Samen'!J215,"-cultivation-set-estonian.jpg")),
IF($C$1="Finnisch - FI",HYPERLINK(CONCATENATE("https://www.saflax.de/0-WVK-Retail/Bilder-Pictures/SAFLAX-",'Basis-Tabelle-Samen'!T215,"-",'Basis-Tabelle-Samen'!J215,"-cultivation-set-finnish.jpg")),
IF($C$1="Französisch - FR",HYPERLINK(CONCATENATE("https://www.saflax.de/0-WVK-Retail/Bilder-Pictures/SAFLAX-",'Basis-Tabelle-Samen'!T215,"-",'Basis-Tabelle-Samen'!J215,"-cultivation-set-french.jpg")),
IF($C$1="Griechisch - GR",HYPERLINK(CONCATENATE("https://www.saflax.de/0-WVK-Retail/Bilder-Pictures/SAFLAX-",'Basis-Tabelle-Samen'!T215,"-",'Basis-Tabelle-Samen'!J215,"-cultivation-set-greek.jpg")),
IF($C$1="Irisch - IE",HYPERLINK(CONCATENATE("https://www.saflax.de/0-WVK-Retail/Bilder-Pictures/SAFLAX-",'Basis-Tabelle-Samen'!T215,"-",'Basis-Tabelle-Samen'!J215,"-cultivation-set-irish.jpg")),
IF($C$1="Isländisch - IS",HYPERLINK(CONCATENATE("https://www.saflax.de/0-WVK-Retail/Bilder-Pictures/SAFLAX-",'Basis-Tabelle-Samen'!T215,"-",'Basis-Tabelle-Samen'!J215,"-cultivation-set-icelandic.jpg")),
IF($C$1="Italienisch - IT",HYPERLINK(CONCATENATE("https://www.saflax.de/0-WVK-Retail/Bilder-Pictures/SAFLAX-",'Basis-Tabelle-Samen'!T215,"-",'Basis-Tabelle-Samen'!J215,"-cultivation-set-italian.jpg")),
IF($C$1="Japanisch - JP",HYPERLINK(CONCATENATE("https://www.saflax.de/0-WVK-Retail/Bilder-Pictures/SAFLAX-",'Basis-Tabelle-Samen'!T215,"-",'Basis-Tabelle-Samen'!J215,"-cultivation-set-japanese.jpg")),
IF($C$1="Kroatisch - HR",HYPERLINK(CONCATENATE("https://www.saflax.de/0-WVK-Retail/Bilder-Pictures/SAFLAX-",'Basis-Tabelle-Samen'!T215,"-",'Basis-Tabelle-Samen'!J215,"-cultivation-set-croatian.jpg")),
IF($C$1="Lettisch - LV",HYPERLINK(CONCATENATE("https://www.saflax.de/0-WVK-Retail/Bilder-Pictures/SAFLAX-",'Basis-Tabelle-Samen'!T215,"-",'Basis-Tabelle-Samen'!J215,"-cultivation-set-latvian.jpg")),
IF($C$1="Litauisch - LT",HYPERLINK(CONCATENATE("https://www.saflax.de/0-WVK-Retail/Bilder-Pictures/SAFLAX-",'Basis-Tabelle-Samen'!T215,"-",'Basis-Tabelle-Samen'!J215,"-cultivation-set-lithuanian.jpg")),
IF($C$1="Maltesisch - MT",HYPERLINK(CONCATENATE("https://www.saflax.de/0-WVK-Retail/Bilder-Pictures/SAFLAX-",'Basis-Tabelle-Samen'!T215,"-",'Basis-Tabelle-Samen'!J215,"-cultivation-set-maltese.jpg")),
IF($C$1="Niederländisch - NL",HYPERLINK(CONCATENATE("https://www.saflax.de/0-WVK-Retail/Bilder-Pictures/SAFLAX-",'Basis-Tabelle-Samen'!T215,"-",'Basis-Tabelle-Samen'!J215,"-cultivation-set-dutch.jpg")),
IF($C$1="Norwegisch - NO",HYPERLINK(CONCATENATE("https://www.saflax.de/0-WVK-Retail/Bilder-Pictures/SAFLAX-",'Basis-Tabelle-Samen'!T215,"-",'Basis-Tabelle-Samen'!J215,"-cultivation-set-nowegian.jpg")),
IF($C$1="Polnisch - PL",HYPERLINK(CONCATENATE("https://www.saflax.de/0-WVK-Retail/Bilder-Pictures/SAFLAX-",'Basis-Tabelle-Samen'!T215,"-",'Basis-Tabelle-Samen'!J215,"-cultivation-set-polish.jpg")),
IF($C$1="Portugiesisch - PT",HYPERLINK(CONCATENATE("https://www.saflax.de/0-WVK-Retail/Bilder-Pictures/SAFLAX-",'Basis-Tabelle-Samen'!T215,"-",'Basis-Tabelle-Samen'!J215,"-cultivation-set-portuguese.jpg")),
IF($C$1="Rumänisch - RO",HYPERLINK(CONCATENATE("https://www.saflax.de/0-WVK-Retail/Bilder-Pictures/SAFLAX-",'Basis-Tabelle-Samen'!T215,"-",'Basis-Tabelle-Samen'!J215,"-cultivation-set-romanian.jpg")),
IF($C$1="Schwedisch - SE",HYPERLINK(CONCATENATE("https://www.saflax.de/0-WVK-Retail/Bilder-Pictures/SAFLAX-",'Basis-Tabelle-Samen'!T215,"-",'Basis-Tabelle-Samen'!J215,"-cultivation-set-swedish.jpg")),
IF($C$1="Slowakisch - SK",HYPERLINK(CONCATENATE("https://www.saflax.de/0-WVK-Retail/Bilder-Pictures/SAFLAX-",'Basis-Tabelle-Samen'!T215,"-",'Basis-Tabelle-Samen'!J215,"-cultivation-set-slovak.jpg")),
IF($C$1="Slowenisch - SI",HYPERLINK(CONCATENATE("https://www.saflax.de/0-WVK-Retail/Bilder-Pictures/SAFLAX-",'Basis-Tabelle-Samen'!T215,"-",'Basis-Tabelle-Samen'!J215,"-cultivation-set-slovenian.jpg")),
IF($C$1="Spanisch - ES",HYPERLINK(CONCATENATE("https://www.saflax.de/0-WVK-Retail/Bilder-Pictures/SAFLAX-",'Basis-Tabelle-Samen'!T215,"-",'Basis-Tabelle-Samen'!J215,"-cultivation-set-spanish.jpg")),
IF($C$1="Tschechisch - CZ",HYPERLINK(CONCATENATE("https://www.saflax.de/0-WVK-Retail/Bilder-Pictures/SAFLAX-",'Basis-Tabelle-Samen'!T215,"-",'Basis-Tabelle-Samen'!J215,"-cultivation-set-czech.jpg")),
IF($C$1="Türkisch - TR",HYPERLINK(CONCATENATE("https://www.saflax.de/0-WVK-Retail/Bilder-Pictures/SAFLAX-",'Basis-Tabelle-Samen'!T215,"-",'Basis-Tabelle-Samen'!J215,"-cultivation-set-turkish.jpg")),
IF($C$1="Ungarisch - HU",HYPERLINK(CONCATENATE("https://www.saflax.de/0-WVK-Retail/Bilder-Pictures/SAFLAX-",'Basis-Tabelle-Samen'!T215,"-",'Basis-Tabelle-Samen'!J215,"-cultivation-set-hungarian.jpg")),
" ACHTUNG")))))))))))))))))))))))))))))</f>
        <v>https://www.saflax.de/0-WVK-Retail/Bilder-Pictures/SAFLAX-34006-cedrus-deodara-cultivation-set-english.jpg</v>
      </c>
      <c r="AQ215" s="330" t="str">
        <f>IF(L215&lt;1,"",
IF($C$1="Bulgarisch - BG",HYPERLINK(CONCATENATE("https://www.saflax.de/0-WVK-Retail/Bilder-Pictures/SAFLAX-",'Basis-Tabelle-Samen'!W215,"-",'Basis-Tabelle-Samen'!J215,"-garden-in-the-bag-bulgarian.jpg")),
IF($C$1="Dänisch - DK",HYPERLINK(CONCATENATE("https://www.saflax.de/0-WVK-Retail/Bilder-Pictures/SAFLAX-",'Basis-Tabelle-Samen'!W215,"-",'Basis-Tabelle-Samen'!J215,"-garden-in-the-bag-danish.jpg")),
IF($C$1="Deutsch - DE",HYPERLINK(CONCATENATE("https://www.saflax.de/0-WVK-Retail/Bilder-Pictures/SAFLAX-",'Basis-Tabelle-Samen'!W215,"-",'Basis-Tabelle-Samen'!J215,"-garden-in-the-bag-german.jpg")),
IF($C$1="Englisch - UK",HYPERLINK(CONCATENATE("https://www.saflax.de/0-WVK-Retail/Bilder-Pictures/SAFLAX-",'Basis-Tabelle-Samen'!W215,"-",'Basis-Tabelle-Samen'!J215,"-garden-in-the-bag-english.jpg")),
IF($C$1="Estnisch - EE",HYPERLINK(CONCATENATE("https://www.saflax.de/0-WVK-Retail/Bilder-Pictures/SAFLAX-",'Basis-Tabelle-Samen'!W215,"-",'Basis-Tabelle-Samen'!J215,"-garden-in-the-bag-estonian.jpg")),
IF($C$1="Finnisch - FI",HYPERLINK(CONCATENATE("https://www.saflax.de/0-WVK-Retail/Bilder-Pictures/SAFLAX-",'Basis-Tabelle-Samen'!W215,"-",'Basis-Tabelle-Samen'!J215,"-garden-in-the-bag-finnish.jpg")),
IF($C$1="Französisch - FR",HYPERLINK(CONCATENATE("https://www.saflax.de/0-WVK-Retail/Bilder-Pictures/SAFLAX-",'Basis-Tabelle-Samen'!W215,"-",'Basis-Tabelle-Samen'!J215,"-garden-in-the-bag-french.jpg")),
IF($C$1="Griechisch - GR",HYPERLINK(CONCATENATE("https://www.saflax.de/0-WVK-Retail/Bilder-Pictures/SAFLAX-",'Basis-Tabelle-Samen'!W215,"-",'Basis-Tabelle-Samen'!J215,"-garden-in-the-bag-greek.jpg")),
IF($C$1="Irisch - IE",HYPERLINK(CONCATENATE("https://www.saflax.de/0-WVK-Retail/Bilder-Pictures/SAFLAX-",'Basis-Tabelle-Samen'!W215,"-",'Basis-Tabelle-Samen'!J215,"-garden-in-the-bag-irish.jpg")),
IF($C$1="Isländisch - IS",HYPERLINK(CONCATENATE("https://www.saflax.de/0-WVK-Retail/Bilder-Pictures/SAFLAX-",'Basis-Tabelle-Samen'!W215,"-",'Basis-Tabelle-Samen'!J215,"-garden-in-the-bag-icelandic.jpg")),
IF($C$1="Italienisch - IT",HYPERLINK(CONCATENATE("https://www.saflax.de/0-WVK-Retail/Bilder-Pictures/SAFLAX-",'Basis-Tabelle-Samen'!W215,"-",'Basis-Tabelle-Samen'!J215,"-garden-in-the-bag-italian.jpg")),
IF($C$1="Japanisch - JP",HYPERLINK(CONCATENATE("https://www.saflax.de/0-WVK-Retail/Bilder-Pictures/SAFLAX-",'Basis-Tabelle-Samen'!W215,"-",'Basis-Tabelle-Samen'!J215,"-garden-in-the-bag-japanese.jpg")),
IF($C$1="Kroatisch - HR",HYPERLINK(CONCATENATE("https://www.saflax.de/0-WVK-Retail/Bilder-Pictures/SAFLAX-",'Basis-Tabelle-Samen'!W215,"-",'Basis-Tabelle-Samen'!J215,"-garden-in-the-bag-croatian.jpg")),
IF($C$1="Lettisch - LV",HYPERLINK(CONCATENATE("https://www.saflax.de/0-WVK-Retail/Bilder-Pictures/SAFLAX-",'Basis-Tabelle-Samen'!W215,"-",'Basis-Tabelle-Samen'!J215,"-garden-in-the-bag-latvian.jpg")),
IF($C$1="Litauisch - LT",HYPERLINK(CONCATENATE("https://www.saflax.de/0-WVK-Retail/Bilder-Pictures/SAFLAX-",'Basis-Tabelle-Samen'!W215,"-",'Basis-Tabelle-Samen'!J215,"-garden-in-the-bag-lithuanian.jpg")),
IF($C$1="Maltesisch - MT",HYPERLINK(CONCATENATE("https://www.saflax.de/0-WVK-Retail/Bilder-Pictures/SAFLAX-",'Basis-Tabelle-Samen'!W215,"-",'Basis-Tabelle-Samen'!J215,"-garden-in-the-bag-maltese.jpg")),
IF($C$1="Niederländisch - NL",HYPERLINK(CONCATENATE("https://www.saflax.de/0-WVK-Retail/Bilder-Pictures/SAFLAX-",'Basis-Tabelle-Samen'!W215,"-",'Basis-Tabelle-Samen'!J215,"-garden-in-the-bag-dutch.jpg")),
IF($C$1="Norwegisch - NO",HYPERLINK(CONCATENATE("https://www.saflax.de/0-WVK-Retail/Bilder-Pictures/SAFLAX-",'Basis-Tabelle-Samen'!W215,"-",'Basis-Tabelle-Samen'!J215,"-garden-in-the-bag-nowegian.jpg")),
IF($C$1="Polnisch - PL",HYPERLINK(CONCATENATE("https://www.saflax.de/0-WVK-Retail/Bilder-Pictures/SAFLAX-",'Basis-Tabelle-Samen'!W215,"-",'Basis-Tabelle-Samen'!J215,"-garden-in-the-bag-polish.jpg")),
IF($C$1="Portugiesisch - PT",HYPERLINK(CONCATENATE("https://www.saflax.de/0-WVK-Retail/Bilder-Pictures/SAFLAX-",'Basis-Tabelle-Samen'!W215,"-",'Basis-Tabelle-Samen'!J215,"-garden-in-the-bag-portuguese.jpg")),
IF($C$1="Rumänisch - RO",HYPERLINK(CONCATENATE("https://www.saflax.de/0-WVK-Retail/Bilder-Pictures/SAFLAX-",'Basis-Tabelle-Samen'!W215,"-",'Basis-Tabelle-Samen'!J215,"-garden-in-the-bag-romanian.jpg")),
IF($C$1="Schwedisch - SE",HYPERLINK(CONCATENATE("https://www.saflax.de/0-WVK-Retail/Bilder-Pictures/SAFLAX-",'Basis-Tabelle-Samen'!W215,"-",'Basis-Tabelle-Samen'!J215,"-garden-in-the-bag-swedish.jpg")),
IF($C$1="Slowakisch - SK",HYPERLINK(CONCATENATE("https://www.saflax.de/0-WVK-Retail/Bilder-Pictures/SAFLAX-",'Basis-Tabelle-Samen'!W215,"-",'Basis-Tabelle-Samen'!J215,"-garden-in-the-bag-slovak.jpg")),
IF($C$1="Slowenisch - SI",HYPERLINK(CONCATENATE("https://www.saflax.de/0-WVK-Retail/Bilder-Pictures/SAFLAX-",'Basis-Tabelle-Samen'!W215,"-",'Basis-Tabelle-Samen'!J215,"-garden-in-the-bag-slovenian.jpg")),
IF($C$1="Spanisch - ES",HYPERLINK(CONCATENATE("https://www.saflax.de/0-WVK-Retail/Bilder-Pictures/SAFLAX-",'Basis-Tabelle-Samen'!W215,"-",'Basis-Tabelle-Samen'!J215,"-garden-in-the-bag-spanish.jpg")),
IF($C$1="Tschechisch - CZ",HYPERLINK(CONCATENATE("https://www.saflax.de/0-WVK-Retail/Bilder-Pictures/SAFLAX-",'Basis-Tabelle-Samen'!W215,"-",'Basis-Tabelle-Samen'!J215,"-garden-in-the-bag-czech.jpg")),
IF($C$1="Türkisch - TR",HYPERLINK(CONCATENATE("https://www.saflax.de/0-WVK-Retail/Bilder-Pictures/SAFLAX-",'Basis-Tabelle-Samen'!W215,"-",'Basis-Tabelle-Samen'!J215,"-garden-in-the-bag-turkish.jpg")),
IF($C$1="Ungarisch - HU",HYPERLINK(CONCATENATE("https://www.saflax.de/0-WVK-Retail/Bilder-Pictures/SAFLAX-",'Basis-Tabelle-Samen'!W215,"-",'Basis-Tabelle-Samen'!J215,"-garden-in-the-bag-hungarian.jpg")),
" ACHTUNG")))))))))))))))))))))))))))))</f>
        <v>https://www.saflax.de/0-WVK-Retail/Bilder-Pictures/SAFLAX-64006-cedrus-deodara-garden-in-the-bag-english.jpg</v>
      </c>
    </row>
    <row r="216" spans="1:43" ht="17.100000000000001" customHeight="1" x14ac:dyDescent="0.2">
      <c r="A216" s="318" t="str">
        <f>IF('Basis-Tabelle-Samen'!A232="","",IF($C$1="Deutsch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16" s="319" t="str">
        <f>'Basis-Tabelle-Samen'!I232</f>
        <v>Cedrus libani</v>
      </c>
      <c r="C216" s="316" t="str">
        <f>IF($C$1="Bulgarisch - BG",'Basis-Tabelle-Samen'!Z232,
IF($C$1="Dänisch - DK",'Basis-Tabelle-Samen'!AA232,
IF($C$1="Deutsch - DE",'Basis-Tabelle-Samen'!AB232,
IF($C$1="Englisch - UK",'Basis-Tabelle-Samen'!AC232,
IF($C$1="Estnisch - EE",'Basis-Tabelle-Samen'!AD232,
IF($C$1="Finnisch - FI",'Basis-Tabelle-Samen'!AE232,
IF($C$1="Französisch - FR",'Basis-Tabelle-Samen'!AF232,
IF($C$1="Griechisch - GR",'Basis-Tabelle-Samen'!AG232,
IF($C$1="Irisch - IE",'Basis-Tabelle-Samen'!AH232,
IF($C$1="Isländisch - IS",'Basis-Tabelle-Samen'!AI232,
IF($C$1="Italienisch - IT",'Basis-Tabelle-Samen'!AJ232,
IF($C$1="Japanisch - JP",'Basis-Tabelle-Samen'!AK232,
IF($C$1="Kroatisch - HR",'Basis-Tabelle-Samen'!AL232,
IF($C$1="Lettisch - LV",'Basis-Tabelle-Samen'!AM232,
IF($C$1="Litauisch - LT",'Basis-Tabelle-Samen'!AN232,
IF($C$1="Maltesisch - MT",'Basis-Tabelle-Samen'!AO232,
IF($C$1="Niederländisch - NL",'Basis-Tabelle-Samen'!AP232,
IF($C$1="Norwegisch - NO",'Basis-Tabelle-Samen'!AQ232,
IF($C$1="Polnisch - PL",'Basis-Tabelle-Samen'!AR232,
IF($C$1="Portugiesisch - PT",'Basis-Tabelle-Samen'!AS232,
IF($C$1="Rumänisch - RO",'Basis-Tabelle-Samen'!AT232,
IF($C$1="Schwedisch - SE",'Basis-Tabelle-Samen'!AU232,
IF($C$1="Slowakisch - SK",'Basis-Tabelle-Samen'!AV232,
IF($C$1="Slowenisch - SI",'Basis-Tabelle-Samen'!AW232,
IF($C$1="Spanisch - ES",'Basis-Tabelle-Samen'!AX232,
IF($C$1="Tschechisch - CZ",'Basis-Tabelle-Samen'!AY232,
IF($C$1="Türkisch - TR",'Basis-Tabelle-Samen'!AZ232,
IF($C$1="Ungarisch - HU",'Basis-Tabelle-Samen'!BA232,
" ACHTUNG"))))))))))))))))))))))))))))</f>
        <v>Bonsai - Lebanon Cedar</v>
      </c>
      <c r="D216" s="320">
        <f>'Basis-Tabelle-Samen'!F232</f>
        <v>20</v>
      </c>
      <c r="E216" s="321" t="str">
        <f>'Basis-Tabelle-Samen'!H232</f>
        <v>7 %</v>
      </c>
      <c r="F216" s="322" t="str">
        <f>IF('Basis-Tabelle-Samen'!G232="","",'Basis-Tabelle-Samen'!G232)</f>
        <v>04</v>
      </c>
      <c r="G216" s="320">
        <f>'Basis-Tabelle-Samen'!C232</f>
        <v>14986</v>
      </c>
      <c r="H216" s="323">
        <f>'Basis-Tabelle-Samen'!D232</f>
        <v>4055473149868</v>
      </c>
      <c r="I216" s="324">
        <f>'Basis-Tabelle-Samen'!E232</f>
        <v>1.85</v>
      </c>
      <c r="J216" s="325">
        <f t="shared" si="3"/>
        <v>12</v>
      </c>
      <c r="K216" s="326">
        <f>'Basis-Tabelle-Samen'!K232</f>
        <v>74986</v>
      </c>
      <c r="L216" s="323">
        <f>'Basis-Tabelle-Samen'!L232</f>
        <v>4055473749860</v>
      </c>
      <c r="M216" s="324">
        <f>'Basis-Tabelle-Samen'!M232</f>
        <v>2.4500000000000002</v>
      </c>
      <c r="N216" s="326">
        <f>IF(K216&lt;1,"",'3'!$I$15)</f>
        <v>15</v>
      </c>
      <c r="O216" s="327">
        <f>IF(K216&lt;1,"",'3'!$J$11)</f>
        <v>90</v>
      </c>
      <c r="P216" s="326">
        <f>'Basis-Tabelle-Samen'!N232</f>
        <v>84986</v>
      </c>
      <c r="Q216" s="323">
        <f>'Basis-Tabelle-Samen'!O232</f>
        <v>4055473849867</v>
      </c>
      <c r="R216" s="328">
        <f>'Basis-Tabelle-Samen'!P232</f>
        <v>3.75</v>
      </c>
      <c r="S216" s="326">
        <f>IF(R216&lt;1,"",'3'!$M$15)</f>
        <v>18</v>
      </c>
      <c r="T216" s="327">
        <f>IF(R216&lt;1,"",'3'!$N$11)</f>
        <v>72</v>
      </c>
      <c r="U216" s="326">
        <f>'Basis-Tabelle-Samen'!Q232</f>
        <v>54986</v>
      </c>
      <c r="V216" s="323">
        <f>'Basis-Tabelle-Samen'!R232</f>
        <v>4055473549866</v>
      </c>
      <c r="W216" s="324">
        <f>'Basis-Tabelle-Samen'!S232</f>
        <v>4.95</v>
      </c>
      <c r="X216" s="326">
        <f>IF(U216&lt;1,"",'3'!$Q$15)</f>
        <v>6</v>
      </c>
      <c r="Y216" s="327">
        <f>IF(U216&lt;1,"",'3'!$R$11)</f>
        <v>24</v>
      </c>
      <c r="Z216" s="326">
        <f>'Basis-Tabelle-Samen'!T232</f>
        <v>34986</v>
      </c>
      <c r="AA216" s="323">
        <f>'Basis-Tabelle-Samen'!U232</f>
        <v>4055473349862</v>
      </c>
      <c r="AB216" s="324">
        <f>'Basis-Tabelle-Samen'!V232</f>
        <v>6.75</v>
      </c>
      <c r="AC216" s="326">
        <f>IF(Z216&lt;1,"",'3'!$U$15)</f>
        <v>6</v>
      </c>
      <c r="AD216" s="327">
        <f>IF(Z216&lt;1,"",'3'!$V$11)</f>
        <v>24</v>
      </c>
      <c r="AE216" s="326">
        <f>'Basis-Tabelle-Samen'!W232</f>
        <v>64986</v>
      </c>
      <c r="AF216" s="323">
        <f>'Basis-Tabelle-Samen'!X232</f>
        <v>4055473649863</v>
      </c>
      <c r="AG216" s="324">
        <f>'Basis-Tabelle-Samen'!Y232</f>
        <v>2.95</v>
      </c>
      <c r="AH216" s="326">
        <f>IF(AE216&lt;1,"",'3'!$Y$15)</f>
        <v>8</v>
      </c>
      <c r="AI216" s="327">
        <f>IF(AE216&lt;1,"",'3'!$Z$11)</f>
        <v>64</v>
      </c>
      <c r="AJ216" s="315"/>
      <c r="AK216" s="316" t="str">
        <f>IF(G216&lt;1,"",
IF($C$1="Bulgarisch - BG",HYPERLINK(CONCATENATE("https://www.saflax.de/0-WVK-Retail/Bilder-Pictures/SAFLAX-",'Basis-Tabelle-Samen'!C232,"-",'Basis-Tabelle-Samen'!J232,"-seed-package-front-cr-bulgarian.jpg")),
IF($C$1="Dänisch - DK",HYPERLINK(CONCATENATE("https://www.saflax.de/0-WVK-Retail/Bilder-Pictures/SAFLAX-",'Basis-Tabelle-Samen'!C232,"-",'Basis-Tabelle-Samen'!J232,"-seed-package-front-cr-danish.jpg")),
IF($C$1="Deutsch - DE",HYPERLINK(CONCATENATE("https://www.saflax.de/0-WVK-Retail/Bilder-Pictures/SAFLAX-",'Basis-Tabelle-Samen'!C232,"-",'Basis-Tabelle-Samen'!J232,"-seed-package-front-cr-german.jpg")),
IF($C$1="Englisch - UK",HYPERLINK(CONCATENATE("https://www.saflax.de/0-WVK-Retail/Bilder-Pictures/SAFLAX-",'Basis-Tabelle-Samen'!C232,"-",'Basis-Tabelle-Samen'!J232,"-seed-package-front-cr-english.jpg")),
IF($C$1="Estnisch - EE",HYPERLINK(CONCATENATE("https://www.saflax.de/0-WVK-Retail/Bilder-Pictures/SAFLAX-",'Basis-Tabelle-Samen'!C232,"-",'Basis-Tabelle-Samen'!J232,"-seed-package-front-cr-estonian.jpg")),
IF($C$1="Finnisch - FI",HYPERLINK(CONCATENATE("https://www.saflax.de/0-WVK-Retail/Bilder-Pictures/SAFLAX-",'Basis-Tabelle-Samen'!C232,"-",'Basis-Tabelle-Samen'!J232,"-seed-package-front-cr-finnish.jpg")),
IF($C$1="Französisch - FR",HYPERLINK(CONCATENATE("https://www.saflax.de/0-WVK-Retail/Bilder-Pictures/SAFLAX-",'Basis-Tabelle-Samen'!C232,"-",'Basis-Tabelle-Samen'!J232,"-seed-package-front-cr-french.jpg")),
IF($C$1="Griechisch - GR",HYPERLINK(CONCATENATE("https://www.saflax.de/0-WVK-Retail/Bilder-Pictures/SAFLAX-",'Basis-Tabelle-Samen'!C232,"-",'Basis-Tabelle-Samen'!J232,"-seed-package-front-cr-greek.jpg")),
IF($C$1="Irisch - IE",HYPERLINK(CONCATENATE("https://www.saflax.de/0-WVK-Retail/Bilder-Pictures/SAFLAX-",'Basis-Tabelle-Samen'!C232,"-",'Basis-Tabelle-Samen'!J232,"-seed-package-front-cr-irish.jpg")),
IF($C$1="Isländisch - IS",HYPERLINK(CONCATENATE("https://www.saflax.de/0-WVK-Retail/Bilder-Pictures/SAFLAX-",'Basis-Tabelle-Samen'!C232,"-",'Basis-Tabelle-Samen'!J232,"-seed-package-front-cr-icelandic.jpg")),
IF($C$1="Italienisch - IT",HYPERLINK(CONCATENATE("https://www.saflax.de/0-WVK-Retail/Bilder-Pictures/SAFLAX-",'Basis-Tabelle-Samen'!C232,"-",'Basis-Tabelle-Samen'!J232,"-seed-package-front-cr-italian.jpg")),
IF($C$1="Japanisch - JP",HYPERLINK(CONCATENATE("https://www.saflax.de/0-WVK-Retail/Bilder-Pictures/SAFLAX-",'Basis-Tabelle-Samen'!C232,"-",'Basis-Tabelle-Samen'!J232,"-seed-package-front-cr-japanese.jpg")),
IF($C$1="Kroatisch - HR",HYPERLINK(CONCATENATE("https://www.saflax.de/0-WVK-Retail/Bilder-Pictures/SAFLAX-",'Basis-Tabelle-Samen'!C232,"-",'Basis-Tabelle-Samen'!J232,"-seed-package-front-cr-croatian.jpg")),
IF($C$1="Lettisch - LV",HYPERLINK(CONCATENATE("https://www.saflax.de/0-WVK-Retail/Bilder-Pictures/SAFLAX-",'Basis-Tabelle-Samen'!C232,"-",'Basis-Tabelle-Samen'!J232,"-seed-package-front-cr-latvian.jpg")),
IF($C$1="Litauisch - LT",HYPERLINK(CONCATENATE("https://www.saflax.de/0-WVK-Retail/Bilder-Pictures/SAFLAX-",'Basis-Tabelle-Samen'!C232,"-",'Basis-Tabelle-Samen'!J232,"-seed-package-front-cr-lithuanian.jpg")),
IF($C$1="Maltesisch - MT",HYPERLINK(CONCATENATE("https://www.saflax.de/0-WVK-Retail/Bilder-Pictures/SAFLAX-",'Basis-Tabelle-Samen'!C232,"-",'Basis-Tabelle-Samen'!J232,"-seed-package-front-cr-maltese.jpg")),
IF($C$1="Niederländisch - NL",HYPERLINK(CONCATENATE("https://www.saflax.de/0-WVK-Retail/Bilder-Pictures/SAFLAX-",'Basis-Tabelle-Samen'!C232,"-",'Basis-Tabelle-Samen'!J232,"-seed-package-front-cr-dutch.jpg")),
IF($C$1="Norwegisch - NO",HYPERLINK(CONCATENATE("https://www.saflax.de/0-WVK-Retail/Bilder-Pictures/SAFLAX-",'Basis-Tabelle-Samen'!C232,"-",'Basis-Tabelle-Samen'!J232,"-seed-package-front-cr-nowegian.jpg")),
IF($C$1="Polnisch - PL",HYPERLINK(CONCATENATE("https://www.saflax.de/0-WVK-Retail/Bilder-Pictures/SAFLAX-",'Basis-Tabelle-Samen'!C232,"-",'Basis-Tabelle-Samen'!J232,"-seed-package-front-cr-polish.jpg")),
IF($C$1="Portugiesisch - PT",HYPERLINK(CONCATENATE("https://www.saflax.de/0-WVK-Retail/Bilder-Pictures/SAFLAX-",'Basis-Tabelle-Samen'!C232,"-",'Basis-Tabelle-Samen'!J232,"-seed-package-front-cr-portuguese.jpg")),
IF($C$1="Rumänisch - RO",HYPERLINK(CONCATENATE("https://www.saflax.de/0-WVK-Retail/Bilder-Pictures/SAFLAX-",'Basis-Tabelle-Samen'!C232,"-",'Basis-Tabelle-Samen'!J232,"-seed-package-front-cr-romanian.jpg")),
IF($C$1="Schwedisch - SE",HYPERLINK(CONCATENATE("https://www.saflax.de/0-WVK-Retail/Bilder-Pictures/SAFLAX-",'Basis-Tabelle-Samen'!C232,"-",'Basis-Tabelle-Samen'!J232,"-seed-package-front-cr-swedish.jpg")),
IF($C$1="Slowakisch - SK",HYPERLINK(CONCATENATE("https://www.saflax.de/0-WVK-Retail/Bilder-Pictures/SAFLAX-",'Basis-Tabelle-Samen'!C232,"-",'Basis-Tabelle-Samen'!J232,"-seed-package-front-cr-slovak.jpg")),
IF($C$1="Slowenisch - SI",HYPERLINK(CONCATENATE("https://www.saflax.de/0-WVK-Retail/Bilder-Pictures/SAFLAX-",'Basis-Tabelle-Samen'!C232,"-",'Basis-Tabelle-Samen'!J232,"-seed-package-front-cr-slovenian.jpg")),
IF($C$1="Spanisch - ES",HYPERLINK(CONCATENATE("https://www.saflax.de/0-WVK-Retail/Bilder-Pictures/SAFLAX-",'Basis-Tabelle-Samen'!C232,"-",'Basis-Tabelle-Samen'!J232,"-seed-package-front-cr-spanish.jpg")),
IF($C$1="Tschechisch - CZ",HYPERLINK(CONCATENATE("https://www.saflax.de/0-WVK-Retail/Bilder-Pictures/SAFLAX-",'Basis-Tabelle-Samen'!C232,"-",'Basis-Tabelle-Samen'!J232,"-seed-package-front-cr-czech.jpg")),
IF($C$1="Türkisch - TR",HYPERLINK(CONCATENATE("https://www.saflax.de/0-WVK-Retail/Bilder-Pictures/SAFLAX-",'Basis-Tabelle-Samen'!C232,"-",'Basis-Tabelle-Samen'!J232,"-seed-package-front-cr-turkish.jpg")),
IF($C$1="Ungarisch - HU",HYPERLINK(CONCATENATE("https://www.saflax.de/0-WVK-Retail/Bilder-Pictures/SAFLAX-",'Basis-Tabelle-Samen'!C232,"-",'Basis-Tabelle-Samen'!J232,"-seed-package-front-cr-hungarian.jpg")),
" ACHTUNG")))))))))))))))))))))))))))))</f>
        <v>https://www.saflax.de/0-WVK-Retail/Bilder-Pictures/SAFLAX-14986-cedrus-libani-seed-package-front-cr-english.jpg</v>
      </c>
      <c r="AL216" s="330" t="str">
        <f>IF(G216&lt;1,"",
IF($C$1="Bulgarisch - BG",HYPERLINK(CONCATENATE("https://www.saflax.de/0-WVK-Retail/Bilder-Pictures/SAFLAX-",'Basis-Tabelle-Samen'!C232,"-",'Basis-Tabelle-Samen'!J232,"-seed-package-back-cr-bulgarian.jpg")),
IF($C$1="Dänisch - DK",HYPERLINK(CONCATENATE("https://www.saflax.de/0-WVK-Retail/Bilder-Pictures/SAFLAX-",'Basis-Tabelle-Samen'!C232,"-",'Basis-Tabelle-Samen'!J232,"-seed-package-back-cr-danish.jpg")),
IF($C$1="Deutsch - DE",HYPERLINK(CONCATENATE("https://www.saflax.de/0-WVK-Retail/Bilder-Pictures/SAFLAX-",'Basis-Tabelle-Samen'!C232,"-",'Basis-Tabelle-Samen'!J232,"-seed-package-back-cr-german.jpg")),
IF($C$1="Englisch - UK",HYPERLINK(CONCATENATE("https://www.saflax.de/0-WVK-Retail/Bilder-Pictures/SAFLAX-",'Basis-Tabelle-Samen'!C232,"-",'Basis-Tabelle-Samen'!J232,"-seed-package-back-cr-english.jpg")),
IF($C$1="Estnisch - EE",HYPERLINK(CONCATENATE("https://www.saflax.de/0-WVK-Retail/Bilder-Pictures/SAFLAX-",'Basis-Tabelle-Samen'!C232,"-",'Basis-Tabelle-Samen'!J232,"-seed-package-back-cr-estonian.jpg")),
IF($C$1="Finnisch - FI",HYPERLINK(CONCATENATE("https://www.saflax.de/0-WVK-Retail/Bilder-Pictures/SAFLAX-",'Basis-Tabelle-Samen'!C232,"-",'Basis-Tabelle-Samen'!J232,"-seed-package-back-cr-finnish.jpg")),
IF($C$1="Französisch - FR",HYPERLINK(CONCATENATE("https://www.saflax.de/0-WVK-Retail/Bilder-Pictures/SAFLAX-",'Basis-Tabelle-Samen'!C232,"-",'Basis-Tabelle-Samen'!J232,"-seed-package-back-cr-french.jpg")),
IF($C$1="Griechisch - GR",HYPERLINK(CONCATENATE("https://www.saflax.de/0-WVK-Retail/Bilder-Pictures/SAFLAX-",'Basis-Tabelle-Samen'!C232,"-",'Basis-Tabelle-Samen'!J232,"-seed-package-back-cr-greek.jpg")),
IF($C$1="Irisch - IE",HYPERLINK(CONCATENATE("https://www.saflax.de/0-WVK-Retail/Bilder-Pictures/SAFLAX-",'Basis-Tabelle-Samen'!C232,"-",'Basis-Tabelle-Samen'!J232,"-seed-package-back-cr-irish.jpg")),
IF($C$1="Isländisch - IS",HYPERLINK(CONCATENATE("https://www.saflax.de/0-WVK-Retail/Bilder-Pictures/SAFLAX-",'Basis-Tabelle-Samen'!C232,"-",'Basis-Tabelle-Samen'!J232,"-seed-package-back-cr-icelandic.jpg")),
IF($C$1="Italienisch - IT",HYPERLINK(CONCATENATE("https://www.saflax.de/0-WVK-Retail/Bilder-Pictures/SAFLAX-",'Basis-Tabelle-Samen'!C232,"-",'Basis-Tabelle-Samen'!J232,"-seed-package-back-cr-italian.jpg")),
IF($C$1="Japanisch - JP",HYPERLINK(CONCATENATE("https://www.saflax.de/0-WVK-Retail/Bilder-Pictures/SAFLAX-",'Basis-Tabelle-Samen'!C232,"-",'Basis-Tabelle-Samen'!J232,"-seed-package-back-cr-japanese.jpg")),
IF($C$1="Kroatisch - HR",HYPERLINK(CONCATENATE("https://www.saflax.de/0-WVK-Retail/Bilder-Pictures/SAFLAX-",'Basis-Tabelle-Samen'!C232,"-",'Basis-Tabelle-Samen'!J232,"-seed-package-back-cr-croatian.jpg")),
IF($C$1="Lettisch - LV",HYPERLINK(CONCATENATE("https://www.saflax.de/0-WVK-Retail/Bilder-Pictures/SAFLAX-",'Basis-Tabelle-Samen'!C232,"-",'Basis-Tabelle-Samen'!J232,"-seed-package-back-cr-latvian.jpg")),
IF($C$1="Litauisch - LT",HYPERLINK(CONCATENATE("https://www.saflax.de/0-WVK-Retail/Bilder-Pictures/SAFLAX-",'Basis-Tabelle-Samen'!C232,"-",'Basis-Tabelle-Samen'!J232,"-seed-package-back-cr-lithuanian.jpg")),
IF($C$1="Maltesisch - MT",HYPERLINK(CONCATENATE("https://www.saflax.de/0-WVK-Retail/Bilder-Pictures/SAFLAX-",'Basis-Tabelle-Samen'!C232,"-",'Basis-Tabelle-Samen'!J232,"-seed-package-back-cr-maltese.jpg")),
IF($C$1="Niederländisch - NL",HYPERLINK(CONCATENATE("https://www.saflax.de/0-WVK-Retail/Bilder-Pictures/SAFLAX-",'Basis-Tabelle-Samen'!C232,"-",'Basis-Tabelle-Samen'!J232,"-seed-package-back-cr-dutch.jpg")),
IF($C$1="Norwegisch - NO",HYPERLINK(CONCATENATE("https://www.saflax.de/0-WVK-Retail/Bilder-Pictures/SAFLAX-",'Basis-Tabelle-Samen'!C232,"-",'Basis-Tabelle-Samen'!J232,"-seed-package-back-cr-nowegian.jpg")),
IF($C$1="Polnisch - PL",HYPERLINK(CONCATENATE("https://www.saflax.de/0-WVK-Retail/Bilder-Pictures/SAFLAX-",'Basis-Tabelle-Samen'!C232,"-",'Basis-Tabelle-Samen'!J232,"-seed-package-back-cr-polish.jpg")),
IF($C$1="Portugiesisch - PT",HYPERLINK(CONCATENATE("https://www.saflax.de/0-WVK-Retail/Bilder-Pictures/SAFLAX-",'Basis-Tabelle-Samen'!C232,"-",'Basis-Tabelle-Samen'!J232,"-seed-package-back-cr-portuguese.jpg")),
IF($C$1="Rumänisch - RO",HYPERLINK(CONCATENATE("https://www.saflax.de/0-WVK-Retail/Bilder-Pictures/SAFLAX-",'Basis-Tabelle-Samen'!C232,"-",'Basis-Tabelle-Samen'!J232,"-seed-package-back-cr-romanian.jpg")),
IF($C$1="Schwedisch - SE",HYPERLINK(CONCATENATE("https://www.saflax.de/0-WVK-Retail/Bilder-Pictures/SAFLAX-",'Basis-Tabelle-Samen'!C232,"-",'Basis-Tabelle-Samen'!J232,"-seed-package-back-cr-swedish.jpg")),
IF($C$1="Slowakisch - SK",HYPERLINK(CONCATENATE("https://www.saflax.de/0-WVK-Retail/Bilder-Pictures/SAFLAX-",'Basis-Tabelle-Samen'!C232,"-",'Basis-Tabelle-Samen'!J232,"-seed-package-back-cr-slovak.jpg")),
IF($C$1="Slowenisch - SI",HYPERLINK(CONCATENATE("https://www.saflax.de/0-WVK-Retail/Bilder-Pictures/SAFLAX-",'Basis-Tabelle-Samen'!C232,"-",'Basis-Tabelle-Samen'!J232,"-seed-package-back-cr-slovenian.jpg")),
IF($C$1="Spanisch - ES",HYPERLINK(CONCATENATE("https://www.saflax.de/0-WVK-Retail/Bilder-Pictures/SAFLAX-",'Basis-Tabelle-Samen'!C232,"-",'Basis-Tabelle-Samen'!J232,"-seed-package-back-cr-spanish.jpg")),
IF($C$1="Tschechisch - CZ",HYPERLINK(CONCATENATE("https://www.saflax.de/0-WVK-Retail/Bilder-Pictures/SAFLAX-",'Basis-Tabelle-Samen'!C232,"-",'Basis-Tabelle-Samen'!J232,"-seed-package-back-cr-czech.jpg")),
IF($C$1="Türkisch - TR",HYPERLINK(CONCATENATE("https://www.saflax.de/0-WVK-Retail/Bilder-Pictures/SAFLAX-",'Basis-Tabelle-Samen'!C232,"-",'Basis-Tabelle-Samen'!J232,"-seed-package-back-cr-turkish.jpg")),
IF($C$1="Ungarisch - HU",HYPERLINK(CONCATENATE("https://www.saflax.de/0-WVK-Retail/Bilder-Pictures/SAFLAX-",'Basis-Tabelle-Samen'!C232,"-",'Basis-Tabelle-Samen'!J232,"-seed-package-back-cr-hungarian.jpg")),
" ACHTUNG")))))))))))))))))))))))))))))</f>
        <v>https://www.saflax.de/0-WVK-Retail/Bilder-Pictures/SAFLAX-14986-cedrus-libani-seed-package-back-cr-english.jpg</v>
      </c>
      <c r="AM216" s="330" t="str">
        <f>IF(H216&lt;1,"",
IF($C$1="Bulgarisch - BG",HYPERLINK(CONCATENATE("https://www.saflax.de/0-WVK-Retail/Bilder-Pictures/SAFLAX-",'Basis-Tabelle-Samen'!K232,"-",'Basis-Tabelle-Samen'!J232,"-garden-to-go-mini-bulgarian.jpg")),
IF($C$1="Dänisch - DK",HYPERLINK(CONCATENATE("https://www.saflax.de/0-WVK-Retail/Bilder-Pictures/SAFLAX-",'Basis-Tabelle-Samen'!K232,"-",'Basis-Tabelle-Samen'!J232,"-garden-to-go-mini-danish.jpg")),
IF($C$1="Deutsch - DE",HYPERLINK(CONCATENATE("https://www.saflax.de/0-WVK-Retail/Bilder-Pictures/SAFLAX-",'Basis-Tabelle-Samen'!K232,"-",'Basis-Tabelle-Samen'!J232,"-garden-to-go-mini-german.jpg")),
IF($C$1="Englisch - UK",HYPERLINK(CONCATENATE("https://www.saflax.de/0-WVK-Retail/Bilder-Pictures/SAFLAX-",'Basis-Tabelle-Samen'!K232,"-",'Basis-Tabelle-Samen'!J232,"-garden-to-go-mini-english.jpg")),
IF($C$1="Estnisch - EE",HYPERLINK(CONCATENATE("https://www.saflax.de/0-WVK-Retail/Bilder-Pictures/SAFLAX-",'Basis-Tabelle-Samen'!K232,"-",'Basis-Tabelle-Samen'!J232,"-garden-to-go-mini-estonian.jpg")),
IF($C$1="Finnisch - FI",HYPERLINK(CONCATENATE("https://www.saflax.de/0-WVK-Retail/Bilder-Pictures/SAFLAX-",'Basis-Tabelle-Samen'!K232,"-",'Basis-Tabelle-Samen'!J232,"-garden-to-go-mini-finnish.jpg")),
IF($C$1="Französisch - FR",HYPERLINK(CONCATENATE("https://www.saflax.de/0-WVK-Retail/Bilder-Pictures/SAFLAX-",'Basis-Tabelle-Samen'!K232,"-",'Basis-Tabelle-Samen'!J232,"-garden-to-go-mini-french.jpg")),
IF($C$1="Griechisch - GR",HYPERLINK(CONCATENATE("https://www.saflax.de/0-WVK-Retail/Bilder-Pictures/SAFLAX-",'Basis-Tabelle-Samen'!K232,"-",'Basis-Tabelle-Samen'!J232,"-garden-to-go-mini-greek.jpg")),
IF($C$1="Irisch - IE",HYPERLINK(CONCATENATE("https://www.saflax.de/0-WVK-Retail/Bilder-Pictures/SAFLAX-",'Basis-Tabelle-Samen'!K232,"-",'Basis-Tabelle-Samen'!J232,"-garden-to-go-mini-irish.jpg")),
IF($C$1="Isländisch - IS",HYPERLINK(CONCATENATE("https://www.saflax.de/0-WVK-Retail/Bilder-Pictures/SAFLAX-",'Basis-Tabelle-Samen'!K232,"-",'Basis-Tabelle-Samen'!J232,"-garden-to-go-mini-icelandic.jpg")),
IF($C$1="Italienisch - IT",HYPERLINK(CONCATENATE("https://www.saflax.de/0-WVK-Retail/Bilder-Pictures/SAFLAX-",'Basis-Tabelle-Samen'!K232,"-",'Basis-Tabelle-Samen'!J232,"-garden-to-go-mini-italian.jpg")),
IF($C$1="Japanisch - JP",HYPERLINK(CONCATENATE("https://www.saflax.de/0-WVK-Retail/Bilder-Pictures/SAFLAX-",'Basis-Tabelle-Samen'!K232,"-",'Basis-Tabelle-Samen'!J232,"-garden-to-go-mini-japanese.jpg")),
IF($C$1="Kroatisch - HR",HYPERLINK(CONCATENATE("https://www.saflax.de/0-WVK-Retail/Bilder-Pictures/SAFLAX-",'Basis-Tabelle-Samen'!K232,"-",'Basis-Tabelle-Samen'!J232,"-garden-to-go-mini-croatian.jpg")),
IF($C$1="Lettisch - LV",HYPERLINK(CONCATENATE("https://www.saflax.de/0-WVK-Retail/Bilder-Pictures/SAFLAX-",'Basis-Tabelle-Samen'!K232,"-",'Basis-Tabelle-Samen'!J232,"-garden-to-go-mini-latvian.jpg")),
IF($C$1="Litauisch - LT",HYPERLINK(CONCATENATE("https://www.saflax.de/0-WVK-Retail/Bilder-Pictures/SAFLAX-",'Basis-Tabelle-Samen'!K232,"-",'Basis-Tabelle-Samen'!J232,"-garden-to-go-mini-lithuanian.jpg")),
IF($C$1="Maltesisch - MT",HYPERLINK(CONCATENATE("https://www.saflax.de/0-WVK-Retail/Bilder-Pictures/SAFLAX-",'Basis-Tabelle-Samen'!K232,"-",'Basis-Tabelle-Samen'!J232,"-garden-to-go-mini-maltese.jpg")),
IF($C$1="Niederländisch - NL",HYPERLINK(CONCATENATE("https://www.saflax.de/0-WVK-Retail/Bilder-Pictures/SAFLAX-",'Basis-Tabelle-Samen'!K232,"-",'Basis-Tabelle-Samen'!J232,"-garden-to-go-mini-dutch.jpg")),
IF($C$1="Norwegisch - NO",HYPERLINK(CONCATENATE("https://www.saflax.de/0-WVK-Retail/Bilder-Pictures/SAFLAX-",'Basis-Tabelle-Samen'!K232,"-",'Basis-Tabelle-Samen'!J232,"-garden-to-go-mini-nowegian.jpg")),
IF($C$1="Polnisch - PL",HYPERLINK(CONCATENATE("https://www.saflax.de/0-WVK-Retail/Bilder-Pictures/SAFLAX-",'Basis-Tabelle-Samen'!K232,"-",'Basis-Tabelle-Samen'!J232,"-garden-to-go-mini-polish.jpg")),
IF($C$1="Portugiesisch - PT",HYPERLINK(CONCATENATE("https://www.saflax.de/0-WVK-Retail/Bilder-Pictures/SAFLAX-",'Basis-Tabelle-Samen'!K232,"-",'Basis-Tabelle-Samen'!J232,"-garden-to-go-mini-portuguese.jpg")),
IF($C$1="Rumänisch - RO",HYPERLINK(CONCATENATE("https://www.saflax.de/0-WVK-Retail/Bilder-Pictures/SAFLAX-",'Basis-Tabelle-Samen'!K232,"-",'Basis-Tabelle-Samen'!J232,"-garden-to-go-mini-romanian.jpg")),
IF($C$1="Schwedisch - SE",HYPERLINK(CONCATENATE("https://www.saflax.de/0-WVK-Retail/Bilder-Pictures/SAFLAX-",'Basis-Tabelle-Samen'!K232,"-",'Basis-Tabelle-Samen'!J232,"-garden-to-go-mini-swedish.jpg")),
IF($C$1="Slowakisch - SK",HYPERLINK(CONCATENATE("https://www.saflax.de/0-WVK-Retail/Bilder-Pictures/SAFLAX-",'Basis-Tabelle-Samen'!K232,"-",'Basis-Tabelle-Samen'!J232,"-garden-to-go-mini-slovak.jpg")),
IF($C$1="Slowenisch - SI",HYPERLINK(CONCATENATE("https://www.saflax.de/0-WVK-Retail/Bilder-Pictures/SAFLAX-",'Basis-Tabelle-Samen'!K232,"-",'Basis-Tabelle-Samen'!J232,"-garden-to-go-mini-slovenian.jpg")),
IF($C$1="Spanisch - ES",HYPERLINK(CONCATENATE("https://www.saflax.de/0-WVK-Retail/Bilder-Pictures/SAFLAX-",'Basis-Tabelle-Samen'!K232,"-",'Basis-Tabelle-Samen'!J232,"-garden-to-go-mini-spanish.jpg")),
IF($C$1="Tschechisch - CZ",HYPERLINK(CONCATENATE("https://www.saflax.de/0-WVK-Retail/Bilder-Pictures/SAFLAX-",'Basis-Tabelle-Samen'!K232,"-",'Basis-Tabelle-Samen'!J232,"-garden-to-go-mini-czech.jpg")),
IF($C$1="Türkisch - TR",HYPERLINK(CONCATENATE("https://www.saflax.de/0-WVK-Retail/Bilder-Pictures/SAFLAX-",'Basis-Tabelle-Samen'!K232,"-",'Basis-Tabelle-Samen'!J232,"-garden-to-go-mini-turkish.jpg")),
IF($C$1="Ungarisch - HU",HYPERLINK(CONCATENATE("https://www.saflax.de/0-WVK-Retail/Bilder-Pictures/SAFLAX-",'Basis-Tabelle-Samen'!K232,"-",'Basis-Tabelle-Samen'!J232,"-garden-to-go-mini-hungarian.jpg")),
" ACHTUNG")))))))))))))))))))))))))))))</f>
        <v>https://www.saflax.de/0-WVK-Retail/Bilder-Pictures/SAFLAX-74986-cedrus-libani-garden-to-go-mini-english.jpg</v>
      </c>
      <c r="AN216" s="330" t="str">
        <f>IF(I216&lt;1,"",
IF($C$1="Bulgarisch - BG",HYPERLINK(CONCATENATE("https://www.saflax.de/0-WVK-Retail/Bilder-Pictures/SAFLAX-",'Basis-Tabelle-Samen'!N232,"-",'Basis-Tabelle-Samen'!J232,"-garden-to-go-lite-bulgarian.jpg")),
IF($C$1="Dänisch - DK",HYPERLINK(CONCATENATE("https://www.saflax.de/0-WVK-Retail/Bilder-Pictures/SAFLAX-",'Basis-Tabelle-Samen'!N232,"-",'Basis-Tabelle-Samen'!J232,"-garden-to-go-lite-danish.jpg")),
IF($C$1="Deutsch - DE",HYPERLINK(CONCATENATE("https://www.saflax.de/0-WVK-Retail/Bilder-Pictures/SAFLAX-",'Basis-Tabelle-Samen'!N232,"-",'Basis-Tabelle-Samen'!J232,"-garden-to-go-lite-german.jpg")),
IF($C$1="Englisch - UK",HYPERLINK(CONCATENATE("https://www.saflax.de/0-WVK-Retail/Bilder-Pictures/SAFLAX-",'Basis-Tabelle-Samen'!N232,"-",'Basis-Tabelle-Samen'!J232,"-garden-to-go-lite-english.jpg")),
IF($C$1="Estnisch - EE",HYPERLINK(CONCATENATE("https://www.saflax.de/0-WVK-Retail/Bilder-Pictures/SAFLAX-",'Basis-Tabelle-Samen'!N232,"-",'Basis-Tabelle-Samen'!J232,"-garden-to-go-lite-estonian.jpg")),
IF($C$1="Finnisch - FI",HYPERLINK(CONCATENATE("https://www.saflax.de/0-WVK-Retail/Bilder-Pictures/SAFLAX-",'Basis-Tabelle-Samen'!N232,"-",'Basis-Tabelle-Samen'!J232,"-garden-to-go-lite-finnish.jpg")),
IF($C$1="Französisch - FR",HYPERLINK(CONCATENATE("https://www.saflax.de/0-WVK-Retail/Bilder-Pictures/SAFLAX-",'Basis-Tabelle-Samen'!N232,"-",'Basis-Tabelle-Samen'!J232,"-garden-to-go-lite-french.jpg")),
IF($C$1="Griechisch - GR",HYPERLINK(CONCATENATE("https://www.saflax.de/0-WVK-Retail/Bilder-Pictures/SAFLAX-",'Basis-Tabelle-Samen'!N232,"-",'Basis-Tabelle-Samen'!J232,"-garden-to-go-lite-greek.jpg")),
IF($C$1="Irisch - IE",HYPERLINK(CONCATENATE("https://www.saflax.de/0-WVK-Retail/Bilder-Pictures/SAFLAX-",'Basis-Tabelle-Samen'!N232,"-",'Basis-Tabelle-Samen'!J232,"-garden-to-go-lite-irish.jpg")),
IF($C$1="Isländisch - IS",HYPERLINK(CONCATENATE("https://www.saflax.de/0-WVK-Retail/Bilder-Pictures/SAFLAX-",'Basis-Tabelle-Samen'!N232,"-",'Basis-Tabelle-Samen'!J232,"-garden-to-go-lite-icelandic.jpg")),
IF($C$1="Italienisch - IT",HYPERLINK(CONCATENATE("https://www.saflax.de/0-WVK-Retail/Bilder-Pictures/SAFLAX-",'Basis-Tabelle-Samen'!N232,"-",'Basis-Tabelle-Samen'!J232,"-garden-to-go-lite-italian.jpg")),
IF($C$1="Japanisch - JP",HYPERLINK(CONCATENATE("https://www.saflax.de/0-WVK-Retail/Bilder-Pictures/SAFLAX-",'Basis-Tabelle-Samen'!N232,"-",'Basis-Tabelle-Samen'!J232,"-garden-to-go-lite-japanese.jpg")),
IF($C$1="Kroatisch - HR",HYPERLINK(CONCATENATE("https://www.saflax.de/0-WVK-Retail/Bilder-Pictures/SAFLAX-",'Basis-Tabelle-Samen'!N232,"-",'Basis-Tabelle-Samen'!J232,"-garden-to-go-lite-croatian.jpg")),
IF($C$1="Lettisch - LV",HYPERLINK(CONCATENATE("https://www.saflax.de/0-WVK-Retail/Bilder-Pictures/SAFLAX-",'Basis-Tabelle-Samen'!N232,"-",'Basis-Tabelle-Samen'!J232,"-garden-to-go-lite-latvian.jpg")),
IF($C$1="Litauisch - LT",HYPERLINK(CONCATENATE("https://www.saflax.de/0-WVK-Retail/Bilder-Pictures/SAFLAX-",'Basis-Tabelle-Samen'!N232,"-",'Basis-Tabelle-Samen'!J232,"-garden-to-go-lite-lithuanian.jpg")),
IF($C$1="Maltesisch - MT",HYPERLINK(CONCATENATE("https://www.saflax.de/0-WVK-Retail/Bilder-Pictures/SAFLAX-",'Basis-Tabelle-Samen'!N232,"-",'Basis-Tabelle-Samen'!J232,"-garden-to-go-lite-maltese.jpg")),
IF($C$1="Niederländisch - NL",HYPERLINK(CONCATENATE("https://www.saflax.de/0-WVK-Retail/Bilder-Pictures/SAFLAX-",'Basis-Tabelle-Samen'!N232,"-",'Basis-Tabelle-Samen'!J232,"-garden-to-go-lite-dutch.jpg")),
IF($C$1="Norwegisch - NO",HYPERLINK(CONCATENATE("https://www.saflax.de/0-WVK-Retail/Bilder-Pictures/SAFLAX-",'Basis-Tabelle-Samen'!N232,"-",'Basis-Tabelle-Samen'!J232,"-garden-to-go-lite-nowegian.jpg")),
IF($C$1="Polnisch - PL",HYPERLINK(CONCATENATE("https://www.saflax.de/0-WVK-Retail/Bilder-Pictures/SAFLAX-",'Basis-Tabelle-Samen'!N232,"-",'Basis-Tabelle-Samen'!J232,"-garden-to-go-lite-polish.jpg")),
IF($C$1="Portugiesisch - PT",HYPERLINK(CONCATENATE("https://www.saflax.de/0-WVK-Retail/Bilder-Pictures/SAFLAX-",'Basis-Tabelle-Samen'!N232,"-",'Basis-Tabelle-Samen'!J232,"-garden-to-go-lite-portuguese.jpg")),
IF($C$1="Rumänisch - RO",HYPERLINK(CONCATENATE("https://www.saflax.de/0-WVK-Retail/Bilder-Pictures/SAFLAX-",'Basis-Tabelle-Samen'!N232,"-",'Basis-Tabelle-Samen'!J232,"-garden-to-go-lite-romanian.jpg")),
IF($C$1="Schwedisch - SE",HYPERLINK(CONCATENATE("https://www.saflax.de/0-WVK-Retail/Bilder-Pictures/SAFLAX-",'Basis-Tabelle-Samen'!N232,"-",'Basis-Tabelle-Samen'!J232,"-garden-to-go-lite-swedish.jpg")),
IF($C$1="Slowakisch - SK",HYPERLINK(CONCATENATE("https://www.saflax.de/0-WVK-Retail/Bilder-Pictures/SAFLAX-",'Basis-Tabelle-Samen'!N232,"-",'Basis-Tabelle-Samen'!J232,"-garden-to-go-lite-slovak.jpg")),
IF($C$1="Slowenisch - SI",HYPERLINK(CONCATENATE("https://www.saflax.de/0-WVK-Retail/Bilder-Pictures/SAFLAX-",'Basis-Tabelle-Samen'!N232,"-",'Basis-Tabelle-Samen'!J232,"-garden-to-go-lite-slovenian.jpg")),
IF($C$1="Spanisch - ES",HYPERLINK(CONCATENATE("https://www.saflax.de/0-WVK-Retail/Bilder-Pictures/SAFLAX-",'Basis-Tabelle-Samen'!N232,"-",'Basis-Tabelle-Samen'!J232,"-garden-to-go-lite-spanish.jpg")),
IF($C$1="Tschechisch - CZ",HYPERLINK(CONCATENATE("https://www.saflax.de/0-WVK-Retail/Bilder-Pictures/SAFLAX-",'Basis-Tabelle-Samen'!N232,"-",'Basis-Tabelle-Samen'!J232,"-garden-to-go-lite-czech.jpg")),
IF($C$1="Türkisch - TR",HYPERLINK(CONCATENATE("https://www.saflax.de/0-WVK-Retail/Bilder-Pictures/SAFLAX-",'Basis-Tabelle-Samen'!N232,"-",'Basis-Tabelle-Samen'!J232,"-garden-to-go-lite-turkish.jpg")),
IF($C$1="Ungarisch - HU",HYPERLINK(CONCATENATE("https://www.saflax.de/0-WVK-Retail/Bilder-Pictures/SAFLAX-",'Basis-Tabelle-Samen'!N232,"-",'Basis-Tabelle-Samen'!J232,"-garden-to-go-lite-hungarian.jpg")),
" ACHTUNG")))))))))))))))))))))))))))))</f>
        <v>https://www.saflax.de/0-WVK-Retail/Bilder-Pictures/SAFLAX-84986-cedrus-libani-garden-to-go-lite-english.jpg</v>
      </c>
      <c r="AO216" s="330" t="str">
        <f>IF(J216&lt;1,"",
IF($C$1="Bulgarisch - BG",HYPERLINK(CONCATENATE("https://www.saflax.de/0-WVK-Retail/Bilder-Pictures/SAFLAX-",'Basis-Tabelle-Samen'!Q232,"-",'Basis-Tabelle-Samen'!J232,"-garden-to-go-bulgarian.jpg")),
IF($C$1="Dänisch - DK",HYPERLINK(CONCATENATE("https://www.saflax.de/0-WVK-Retail/Bilder-Pictures/SAFLAX-",'Basis-Tabelle-Samen'!Q232,"-",'Basis-Tabelle-Samen'!J232,"-garden-to-go-danish.jpg")),
IF($C$1="Deutsch - DE",HYPERLINK(CONCATENATE("https://www.saflax.de/0-WVK-Retail/Bilder-Pictures/SAFLAX-",'Basis-Tabelle-Samen'!Q232,"-",'Basis-Tabelle-Samen'!J232,"-garden-to-go-german.jpg")),
IF($C$1="Englisch - UK",HYPERLINK(CONCATENATE("https://www.saflax.de/0-WVK-Retail/Bilder-Pictures/SAFLAX-",'Basis-Tabelle-Samen'!Q232,"-",'Basis-Tabelle-Samen'!J232,"-garden-to-go-english.jpg")),
IF($C$1="Estnisch - EE",HYPERLINK(CONCATENATE("https://www.saflax.de/0-WVK-Retail/Bilder-Pictures/SAFLAX-",'Basis-Tabelle-Samen'!Q232,"-",'Basis-Tabelle-Samen'!J232,"-garden-to-go-estonian.jpg")),
IF($C$1="Finnisch - FI",HYPERLINK(CONCATENATE("https://www.saflax.de/0-WVK-Retail/Bilder-Pictures/SAFLAX-",'Basis-Tabelle-Samen'!Q232,"-",'Basis-Tabelle-Samen'!J232,"-garden-to-go-finnish.jpg")),
IF($C$1="Französisch - FR",HYPERLINK(CONCATENATE("https://www.saflax.de/0-WVK-Retail/Bilder-Pictures/SAFLAX-",'Basis-Tabelle-Samen'!Q232,"-",'Basis-Tabelle-Samen'!J232,"-garden-to-go-french.jpg")),
IF($C$1="Griechisch - GR",HYPERLINK(CONCATENATE("https://www.saflax.de/0-WVK-Retail/Bilder-Pictures/SAFLAX-",'Basis-Tabelle-Samen'!Q232,"-",'Basis-Tabelle-Samen'!J232,"-garden-to-go-greek.jpg")),
IF($C$1="Irisch - IE",HYPERLINK(CONCATENATE("https://www.saflax.de/0-WVK-Retail/Bilder-Pictures/SAFLAX-",'Basis-Tabelle-Samen'!Q232,"-",'Basis-Tabelle-Samen'!J232,"-garden-to-go-irish.jpg")),
IF($C$1="Isländisch - IS",HYPERLINK(CONCATENATE("https://www.saflax.de/0-WVK-Retail/Bilder-Pictures/SAFLAX-",'Basis-Tabelle-Samen'!Q232,"-",'Basis-Tabelle-Samen'!J232,"-garden-to-go-icelandic.jpg")),
IF($C$1="Italienisch - IT",HYPERLINK(CONCATENATE("https://www.saflax.de/0-WVK-Retail/Bilder-Pictures/SAFLAX-",'Basis-Tabelle-Samen'!Q232,"-",'Basis-Tabelle-Samen'!J232,"-garden-to-go-italian.jpg")),
IF($C$1="Japanisch - JP",HYPERLINK(CONCATENATE("https://www.saflax.de/0-WVK-Retail/Bilder-Pictures/SAFLAX-",'Basis-Tabelle-Samen'!Q232,"-",'Basis-Tabelle-Samen'!J232,"-garden-to-go-japanese.jpg")),
IF($C$1="Kroatisch - HR",HYPERLINK(CONCATENATE("https://www.saflax.de/0-WVK-Retail/Bilder-Pictures/SAFLAX-",'Basis-Tabelle-Samen'!Q232,"-",'Basis-Tabelle-Samen'!J232,"-garden-to-go-croatian.jpg")),
IF($C$1="Lettisch - LV",HYPERLINK(CONCATENATE("https://www.saflax.de/0-WVK-Retail/Bilder-Pictures/SAFLAX-",'Basis-Tabelle-Samen'!Q232,"-",'Basis-Tabelle-Samen'!J232,"-garden-to-go-latvian.jpg")),
IF($C$1="Litauisch - LT",HYPERLINK(CONCATENATE("https://www.saflax.de/0-WVK-Retail/Bilder-Pictures/SAFLAX-",'Basis-Tabelle-Samen'!Q232,"-",'Basis-Tabelle-Samen'!J232,"-garden-to-go-lithuanian.jpg")),
IF($C$1="Maltesisch - MT",HYPERLINK(CONCATENATE("https://www.saflax.de/0-WVK-Retail/Bilder-Pictures/SAFLAX-",'Basis-Tabelle-Samen'!Q232,"-",'Basis-Tabelle-Samen'!J232,"-garden-to-go-maltese.jpg")),
IF($C$1="Niederländisch - NL",HYPERLINK(CONCATENATE("https://www.saflax.de/0-WVK-Retail/Bilder-Pictures/SAFLAX-",'Basis-Tabelle-Samen'!Q232,"-",'Basis-Tabelle-Samen'!J232,"-garden-to-go-dutch.jpg")),
IF($C$1="Norwegisch - NO",HYPERLINK(CONCATENATE("https://www.saflax.de/0-WVK-Retail/Bilder-Pictures/SAFLAX-",'Basis-Tabelle-Samen'!Q232,"-",'Basis-Tabelle-Samen'!J232,"-garden-to-go-nowegian.jpg")),
IF($C$1="Polnisch - PL",HYPERLINK(CONCATENATE("https://www.saflax.de/0-WVK-Retail/Bilder-Pictures/SAFLAX-",'Basis-Tabelle-Samen'!Q232,"-",'Basis-Tabelle-Samen'!J232,"-garden-to-go-polish.jpg")),
IF($C$1="Portugiesisch - PT",HYPERLINK(CONCATENATE("https://www.saflax.de/0-WVK-Retail/Bilder-Pictures/SAFLAX-",'Basis-Tabelle-Samen'!Q232,"-",'Basis-Tabelle-Samen'!J232,"-garden-to-go-portuguese.jpg")),
IF($C$1="Rumänisch - RO",HYPERLINK(CONCATENATE("https://www.saflax.de/0-WVK-Retail/Bilder-Pictures/SAFLAX-",'Basis-Tabelle-Samen'!Q232,"-",'Basis-Tabelle-Samen'!J232,"-garden-to-go-romanian.jpg")),
IF($C$1="Schwedisch - SE",HYPERLINK(CONCATENATE("https://www.saflax.de/0-WVK-Retail/Bilder-Pictures/SAFLAX-",'Basis-Tabelle-Samen'!Q232,"-",'Basis-Tabelle-Samen'!J232,"-garden-to-go-swedish.jpg")),
IF($C$1="Slowakisch - SK",HYPERLINK(CONCATENATE("https://www.saflax.de/0-WVK-Retail/Bilder-Pictures/SAFLAX-",'Basis-Tabelle-Samen'!Q232,"-",'Basis-Tabelle-Samen'!J232,"-garden-to-go-slovak.jpg")),
IF($C$1="Slowenisch - SI",HYPERLINK(CONCATENATE("https://www.saflax.de/0-WVK-Retail/Bilder-Pictures/SAFLAX-",'Basis-Tabelle-Samen'!Q232,"-",'Basis-Tabelle-Samen'!J232,"-garden-to-go-slovenian.jpg")),
IF($C$1="Spanisch - ES",HYPERLINK(CONCATENATE("https://www.saflax.de/0-WVK-Retail/Bilder-Pictures/SAFLAX-",'Basis-Tabelle-Samen'!Q232,"-",'Basis-Tabelle-Samen'!J232,"-garden-to-go-spanish.jpg")),
IF($C$1="Tschechisch - CZ",HYPERLINK(CONCATENATE("https://www.saflax.de/0-WVK-Retail/Bilder-Pictures/SAFLAX-",'Basis-Tabelle-Samen'!Q232,"-",'Basis-Tabelle-Samen'!J232,"-garden-to-go-czech.jpg")),
IF($C$1="Türkisch - TR",HYPERLINK(CONCATENATE("https://www.saflax.de/0-WVK-Retail/Bilder-Pictures/SAFLAX-",'Basis-Tabelle-Samen'!Q232,"-",'Basis-Tabelle-Samen'!J232,"-garden-to-go-turkish.jpg")),
IF($C$1="Ungarisch - HU",HYPERLINK(CONCATENATE("https://www.saflax.de/0-WVK-Retail/Bilder-Pictures/SAFLAX-",'Basis-Tabelle-Samen'!Q232,"-",'Basis-Tabelle-Samen'!J232,"-garden-to-go-hungarian.jpg")),
" ACHTUNG")))))))))))))))))))))))))))))</f>
        <v>https://www.saflax.de/0-WVK-Retail/Bilder-Pictures/SAFLAX-54986-cedrus-libani-garden-to-go-english.jpg</v>
      </c>
      <c r="AP216" s="330" t="str">
        <f>IF(K216&lt;1,"",
IF($C$1="Bulgarisch - BG",HYPERLINK(CONCATENATE("https://www.saflax.de/0-WVK-Retail/Bilder-Pictures/SAFLAX-",'Basis-Tabelle-Samen'!T232,"-",'Basis-Tabelle-Samen'!J232,"-cultivation-set-bulgarian.jpg")),
IF($C$1="Dänisch - DK",HYPERLINK(CONCATENATE("https://www.saflax.de/0-WVK-Retail/Bilder-Pictures/SAFLAX-",'Basis-Tabelle-Samen'!T232,"-",'Basis-Tabelle-Samen'!J232,"-cultivation-set-danish.jpg")),
IF($C$1="Deutsch - DE",HYPERLINK(CONCATENATE("https://www.saflax.de/0-WVK-Retail/Bilder-Pictures/SAFLAX-",'Basis-Tabelle-Samen'!T232,"-",'Basis-Tabelle-Samen'!J232,"-cultivation-set-german.jpg")),
IF($C$1="Englisch - UK",HYPERLINK(CONCATENATE("https://www.saflax.de/0-WVK-Retail/Bilder-Pictures/SAFLAX-",'Basis-Tabelle-Samen'!T232,"-",'Basis-Tabelle-Samen'!J232,"-cultivation-set-english.jpg")),
IF($C$1="Estnisch - EE",HYPERLINK(CONCATENATE("https://www.saflax.de/0-WVK-Retail/Bilder-Pictures/SAFLAX-",'Basis-Tabelle-Samen'!T232,"-",'Basis-Tabelle-Samen'!J232,"-cultivation-set-estonian.jpg")),
IF($C$1="Finnisch - FI",HYPERLINK(CONCATENATE("https://www.saflax.de/0-WVK-Retail/Bilder-Pictures/SAFLAX-",'Basis-Tabelle-Samen'!T232,"-",'Basis-Tabelle-Samen'!J232,"-cultivation-set-finnish.jpg")),
IF($C$1="Französisch - FR",HYPERLINK(CONCATENATE("https://www.saflax.de/0-WVK-Retail/Bilder-Pictures/SAFLAX-",'Basis-Tabelle-Samen'!T232,"-",'Basis-Tabelle-Samen'!J232,"-cultivation-set-french.jpg")),
IF($C$1="Griechisch - GR",HYPERLINK(CONCATENATE("https://www.saflax.de/0-WVK-Retail/Bilder-Pictures/SAFLAX-",'Basis-Tabelle-Samen'!T232,"-",'Basis-Tabelle-Samen'!J232,"-cultivation-set-greek.jpg")),
IF($C$1="Irisch - IE",HYPERLINK(CONCATENATE("https://www.saflax.de/0-WVK-Retail/Bilder-Pictures/SAFLAX-",'Basis-Tabelle-Samen'!T232,"-",'Basis-Tabelle-Samen'!J232,"-cultivation-set-irish.jpg")),
IF($C$1="Isländisch - IS",HYPERLINK(CONCATENATE("https://www.saflax.de/0-WVK-Retail/Bilder-Pictures/SAFLAX-",'Basis-Tabelle-Samen'!T232,"-",'Basis-Tabelle-Samen'!J232,"-cultivation-set-icelandic.jpg")),
IF($C$1="Italienisch - IT",HYPERLINK(CONCATENATE("https://www.saflax.de/0-WVK-Retail/Bilder-Pictures/SAFLAX-",'Basis-Tabelle-Samen'!T232,"-",'Basis-Tabelle-Samen'!J232,"-cultivation-set-italian.jpg")),
IF($C$1="Japanisch - JP",HYPERLINK(CONCATENATE("https://www.saflax.de/0-WVK-Retail/Bilder-Pictures/SAFLAX-",'Basis-Tabelle-Samen'!T232,"-",'Basis-Tabelle-Samen'!J232,"-cultivation-set-japanese.jpg")),
IF($C$1="Kroatisch - HR",HYPERLINK(CONCATENATE("https://www.saflax.de/0-WVK-Retail/Bilder-Pictures/SAFLAX-",'Basis-Tabelle-Samen'!T232,"-",'Basis-Tabelle-Samen'!J232,"-cultivation-set-croatian.jpg")),
IF($C$1="Lettisch - LV",HYPERLINK(CONCATENATE("https://www.saflax.de/0-WVK-Retail/Bilder-Pictures/SAFLAX-",'Basis-Tabelle-Samen'!T232,"-",'Basis-Tabelle-Samen'!J232,"-cultivation-set-latvian.jpg")),
IF($C$1="Litauisch - LT",HYPERLINK(CONCATENATE("https://www.saflax.de/0-WVK-Retail/Bilder-Pictures/SAFLAX-",'Basis-Tabelle-Samen'!T232,"-",'Basis-Tabelle-Samen'!J232,"-cultivation-set-lithuanian.jpg")),
IF($C$1="Maltesisch - MT",HYPERLINK(CONCATENATE("https://www.saflax.de/0-WVK-Retail/Bilder-Pictures/SAFLAX-",'Basis-Tabelle-Samen'!T232,"-",'Basis-Tabelle-Samen'!J232,"-cultivation-set-maltese.jpg")),
IF($C$1="Niederländisch - NL",HYPERLINK(CONCATENATE("https://www.saflax.de/0-WVK-Retail/Bilder-Pictures/SAFLAX-",'Basis-Tabelle-Samen'!T232,"-",'Basis-Tabelle-Samen'!J232,"-cultivation-set-dutch.jpg")),
IF($C$1="Norwegisch - NO",HYPERLINK(CONCATENATE("https://www.saflax.de/0-WVK-Retail/Bilder-Pictures/SAFLAX-",'Basis-Tabelle-Samen'!T232,"-",'Basis-Tabelle-Samen'!J232,"-cultivation-set-nowegian.jpg")),
IF($C$1="Polnisch - PL",HYPERLINK(CONCATENATE("https://www.saflax.de/0-WVK-Retail/Bilder-Pictures/SAFLAX-",'Basis-Tabelle-Samen'!T232,"-",'Basis-Tabelle-Samen'!J232,"-cultivation-set-polish.jpg")),
IF($C$1="Portugiesisch - PT",HYPERLINK(CONCATENATE("https://www.saflax.de/0-WVK-Retail/Bilder-Pictures/SAFLAX-",'Basis-Tabelle-Samen'!T232,"-",'Basis-Tabelle-Samen'!J232,"-cultivation-set-portuguese.jpg")),
IF($C$1="Rumänisch - RO",HYPERLINK(CONCATENATE("https://www.saflax.de/0-WVK-Retail/Bilder-Pictures/SAFLAX-",'Basis-Tabelle-Samen'!T232,"-",'Basis-Tabelle-Samen'!J232,"-cultivation-set-romanian.jpg")),
IF($C$1="Schwedisch - SE",HYPERLINK(CONCATENATE("https://www.saflax.de/0-WVK-Retail/Bilder-Pictures/SAFLAX-",'Basis-Tabelle-Samen'!T232,"-",'Basis-Tabelle-Samen'!J232,"-cultivation-set-swedish.jpg")),
IF($C$1="Slowakisch - SK",HYPERLINK(CONCATENATE("https://www.saflax.de/0-WVK-Retail/Bilder-Pictures/SAFLAX-",'Basis-Tabelle-Samen'!T232,"-",'Basis-Tabelle-Samen'!J232,"-cultivation-set-slovak.jpg")),
IF($C$1="Slowenisch - SI",HYPERLINK(CONCATENATE("https://www.saflax.de/0-WVK-Retail/Bilder-Pictures/SAFLAX-",'Basis-Tabelle-Samen'!T232,"-",'Basis-Tabelle-Samen'!J232,"-cultivation-set-slovenian.jpg")),
IF($C$1="Spanisch - ES",HYPERLINK(CONCATENATE("https://www.saflax.de/0-WVK-Retail/Bilder-Pictures/SAFLAX-",'Basis-Tabelle-Samen'!T232,"-",'Basis-Tabelle-Samen'!J232,"-cultivation-set-spanish.jpg")),
IF($C$1="Tschechisch - CZ",HYPERLINK(CONCATENATE("https://www.saflax.de/0-WVK-Retail/Bilder-Pictures/SAFLAX-",'Basis-Tabelle-Samen'!T232,"-",'Basis-Tabelle-Samen'!J232,"-cultivation-set-czech.jpg")),
IF($C$1="Türkisch - TR",HYPERLINK(CONCATENATE("https://www.saflax.de/0-WVK-Retail/Bilder-Pictures/SAFLAX-",'Basis-Tabelle-Samen'!T232,"-",'Basis-Tabelle-Samen'!J232,"-cultivation-set-turkish.jpg")),
IF($C$1="Ungarisch - HU",HYPERLINK(CONCATENATE("https://www.saflax.de/0-WVK-Retail/Bilder-Pictures/SAFLAX-",'Basis-Tabelle-Samen'!T232,"-",'Basis-Tabelle-Samen'!J232,"-cultivation-set-hungarian.jpg")),
" ACHTUNG")))))))))))))))))))))))))))))</f>
        <v>https://www.saflax.de/0-WVK-Retail/Bilder-Pictures/SAFLAX-34986-cedrus-libani-cultivation-set-english.jpg</v>
      </c>
      <c r="AQ216" s="330" t="str">
        <f>IF(L216&lt;1,"",
IF($C$1="Bulgarisch - BG",HYPERLINK(CONCATENATE("https://www.saflax.de/0-WVK-Retail/Bilder-Pictures/SAFLAX-",'Basis-Tabelle-Samen'!W232,"-",'Basis-Tabelle-Samen'!J232,"-garden-in-the-bag-bulgarian.jpg")),
IF($C$1="Dänisch - DK",HYPERLINK(CONCATENATE("https://www.saflax.de/0-WVK-Retail/Bilder-Pictures/SAFLAX-",'Basis-Tabelle-Samen'!W232,"-",'Basis-Tabelle-Samen'!J232,"-garden-in-the-bag-danish.jpg")),
IF($C$1="Deutsch - DE",HYPERLINK(CONCATENATE("https://www.saflax.de/0-WVK-Retail/Bilder-Pictures/SAFLAX-",'Basis-Tabelle-Samen'!W232,"-",'Basis-Tabelle-Samen'!J232,"-garden-in-the-bag-german.jpg")),
IF($C$1="Englisch - UK",HYPERLINK(CONCATENATE("https://www.saflax.de/0-WVK-Retail/Bilder-Pictures/SAFLAX-",'Basis-Tabelle-Samen'!W232,"-",'Basis-Tabelle-Samen'!J232,"-garden-in-the-bag-english.jpg")),
IF($C$1="Estnisch - EE",HYPERLINK(CONCATENATE("https://www.saflax.de/0-WVK-Retail/Bilder-Pictures/SAFLAX-",'Basis-Tabelle-Samen'!W232,"-",'Basis-Tabelle-Samen'!J232,"-garden-in-the-bag-estonian.jpg")),
IF($C$1="Finnisch - FI",HYPERLINK(CONCATENATE("https://www.saflax.de/0-WVK-Retail/Bilder-Pictures/SAFLAX-",'Basis-Tabelle-Samen'!W232,"-",'Basis-Tabelle-Samen'!J232,"-garden-in-the-bag-finnish.jpg")),
IF($C$1="Französisch - FR",HYPERLINK(CONCATENATE("https://www.saflax.de/0-WVK-Retail/Bilder-Pictures/SAFLAX-",'Basis-Tabelle-Samen'!W232,"-",'Basis-Tabelle-Samen'!J232,"-garden-in-the-bag-french.jpg")),
IF($C$1="Griechisch - GR",HYPERLINK(CONCATENATE("https://www.saflax.de/0-WVK-Retail/Bilder-Pictures/SAFLAX-",'Basis-Tabelle-Samen'!W232,"-",'Basis-Tabelle-Samen'!J232,"-garden-in-the-bag-greek.jpg")),
IF($C$1="Irisch - IE",HYPERLINK(CONCATENATE("https://www.saflax.de/0-WVK-Retail/Bilder-Pictures/SAFLAX-",'Basis-Tabelle-Samen'!W232,"-",'Basis-Tabelle-Samen'!J232,"-garden-in-the-bag-irish.jpg")),
IF($C$1="Isländisch - IS",HYPERLINK(CONCATENATE("https://www.saflax.de/0-WVK-Retail/Bilder-Pictures/SAFLAX-",'Basis-Tabelle-Samen'!W232,"-",'Basis-Tabelle-Samen'!J232,"-garden-in-the-bag-icelandic.jpg")),
IF($C$1="Italienisch - IT",HYPERLINK(CONCATENATE("https://www.saflax.de/0-WVK-Retail/Bilder-Pictures/SAFLAX-",'Basis-Tabelle-Samen'!W232,"-",'Basis-Tabelle-Samen'!J232,"-garden-in-the-bag-italian.jpg")),
IF($C$1="Japanisch - JP",HYPERLINK(CONCATENATE("https://www.saflax.de/0-WVK-Retail/Bilder-Pictures/SAFLAX-",'Basis-Tabelle-Samen'!W232,"-",'Basis-Tabelle-Samen'!J232,"-garden-in-the-bag-japanese.jpg")),
IF($C$1="Kroatisch - HR",HYPERLINK(CONCATENATE("https://www.saflax.de/0-WVK-Retail/Bilder-Pictures/SAFLAX-",'Basis-Tabelle-Samen'!W232,"-",'Basis-Tabelle-Samen'!J232,"-garden-in-the-bag-croatian.jpg")),
IF($C$1="Lettisch - LV",HYPERLINK(CONCATENATE("https://www.saflax.de/0-WVK-Retail/Bilder-Pictures/SAFLAX-",'Basis-Tabelle-Samen'!W232,"-",'Basis-Tabelle-Samen'!J232,"-garden-in-the-bag-latvian.jpg")),
IF($C$1="Litauisch - LT",HYPERLINK(CONCATENATE("https://www.saflax.de/0-WVK-Retail/Bilder-Pictures/SAFLAX-",'Basis-Tabelle-Samen'!W232,"-",'Basis-Tabelle-Samen'!J232,"-garden-in-the-bag-lithuanian.jpg")),
IF($C$1="Maltesisch - MT",HYPERLINK(CONCATENATE("https://www.saflax.de/0-WVK-Retail/Bilder-Pictures/SAFLAX-",'Basis-Tabelle-Samen'!W232,"-",'Basis-Tabelle-Samen'!J232,"-garden-in-the-bag-maltese.jpg")),
IF($C$1="Niederländisch - NL",HYPERLINK(CONCATENATE("https://www.saflax.de/0-WVK-Retail/Bilder-Pictures/SAFLAX-",'Basis-Tabelle-Samen'!W232,"-",'Basis-Tabelle-Samen'!J232,"-garden-in-the-bag-dutch.jpg")),
IF($C$1="Norwegisch - NO",HYPERLINK(CONCATENATE("https://www.saflax.de/0-WVK-Retail/Bilder-Pictures/SAFLAX-",'Basis-Tabelle-Samen'!W232,"-",'Basis-Tabelle-Samen'!J232,"-garden-in-the-bag-nowegian.jpg")),
IF($C$1="Polnisch - PL",HYPERLINK(CONCATENATE("https://www.saflax.de/0-WVK-Retail/Bilder-Pictures/SAFLAX-",'Basis-Tabelle-Samen'!W232,"-",'Basis-Tabelle-Samen'!J232,"-garden-in-the-bag-polish.jpg")),
IF($C$1="Portugiesisch - PT",HYPERLINK(CONCATENATE("https://www.saflax.de/0-WVK-Retail/Bilder-Pictures/SAFLAX-",'Basis-Tabelle-Samen'!W232,"-",'Basis-Tabelle-Samen'!J232,"-garden-in-the-bag-portuguese.jpg")),
IF($C$1="Rumänisch - RO",HYPERLINK(CONCATENATE("https://www.saflax.de/0-WVK-Retail/Bilder-Pictures/SAFLAX-",'Basis-Tabelle-Samen'!W232,"-",'Basis-Tabelle-Samen'!J232,"-garden-in-the-bag-romanian.jpg")),
IF($C$1="Schwedisch - SE",HYPERLINK(CONCATENATE("https://www.saflax.de/0-WVK-Retail/Bilder-Pictures/SAFLAX-",'Basis-Tabelle-Samen'!W232,"-",'Basis-Tabelle-Samen'!J232,"-garden-in-the-bag-swedish.jpg")),
IF($C$1="Slowakisch - SK",HYPERLINK(CONCATENATE("https://www.saflax.de/0-WVK-Retail/Bilder-Pictures/SAFLAX-",'Basis-Tabelle-Samen'!W232,"-",'Basis-Tabelle-Samen'!J232,"-garden-in-the-bag-slovak.jpg")),
IF($C$1="Slowenisch - SI",HYPERLINK(CONCATENATE("https://www.saflax.de/0-WVK-Retail/Bilder-Pictures/SAFLAX-",'Basis-Tabelle-Samen'!W232,"-",'Basis-Tabelle-Samen'!J232,"-garden-in-the-bag-slovenian.jpg")),
IF($C$1="Spanisch - ES",HYPERLINK(CONCATENATE("https://www.saflax.de/0-WVK-Retail/Bilder-Pictures/SAFLAX-",'Basis-Tabelle-Samen'!W232,"-",'Basis-Tabelle-Samen'!J232,"-garden-in-the-bag-spanish.jpg")),
IF($C$1="Tschechisch - CZ",HYPERLINK(CONCATENATE("https://www.saflax.de/0-WVK-Retail/Bilder-Pictures/SAFLAX-",'Basis-Tabelle-Samen'!W232,"-",'Basis-Tabelle-Samen'!J232,"-garden-in-the-bag-czech.jpg")),
IF($C$1="Türkisch - TR",HYPERLINK(CONCATENATE("https://www.saflax.de/0-WVK-Retail/Bilder-Pictures/SAFLAX-",'Basis-Tabelle-Samen'!W232,"-",'Basis-Tabelle-Samen'!J232,"-garden-in-the-bag-turkish.jpg")),
IF($C$1="Ungarisch - HU",HYPERLINK(CONCATENATE("https://www.saflax.de/0-WVK-Retail/Bilder-Pictures/SAFLAX-",'Basis-Tabelle-Samen'!W232,"-",'Basis-Tabelle-Samen'!J232,"-garden-in-the-bag-hungarian.jpg")),
" ACHTUNG")))))))))))))))))))))))))))))</f>
        <v>https://www.saflax.de/0-WVK-Retail/Bilder-Pictures/SAFLAX-64986-cedrus-libani-garden-in-the-bag-english.jpg</v>
      </c>
    </row>
    <row r="217" spans="1:43" ht="17.100000000000001" customHeight="1" x14ac:dyDescent="0.2">
      <c r="A217" s="318" t="str">
        <f>IF('Basis-Tabelle-Samen'!A234="","",IF($C$1="Deutsch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17" s="319" t="str">
        <f>'Basis-Tabelle-Samen'!I234</f>
        <v>Prunus mahaleb</v>
      </c>
      <c r="C217" s="316" t="str">
        <f>IF($C$1="Bulgarisch - BG",'Basis-Tabelle-Samen'!Z234,
IF($C$1="Dänisch - DK",'Basis-Tabelle-Samen'!AA234,
IF($C$1="Deutsch - DE",'Basis-Tabelle-Samen'!AB234,
IF($C$1="Englisch - UK",'Basis-Tabelle-Samen'!AC234,
IF($C$1="Estnisch - EE",'Basis-Tabelle-Samen'!AD234,
IF($C$1="Finnisch - FI",'Basis-Tabelle-Samen'!AE234,
IF($C$1="Französisch - FR",'Basis-Tabelle-Samen'!AF234,
IF($C$1="Griechisch - GR",'Basis-Tabelle-Samen'!AG234,
IF($C$1="Irisch - IE",'Basis-Tabelle-Samen'!AH234,
IF($C$1="Isländisch - IS",'Basis-Tabelle-Samen'!AI234,
IF($C$1="Italienisch - IT",'Basis-Tabelle-Samen'!AJ234,
IF($C$1="Japanisch - JP",'Basis-Tabelle-Samen'!AK234,
IF($C$1="Kroatisch - HR",'Basis-Tabelle-Samen'!AL234,
IF($C$1="Lettisch - LV",'Basis-Tabelle-Samen'!AM234,
IF($C$1="Litauisch - LT",'Basis-Tabelle-Samen'!AN234,
IF($C$1="Maltesisch - MT",'Basis-Tabelle-Samen'!AO234,
IF($C$1="Niederländisch - NL",'Basis-Tabelle-Samen'!AP234,
IF($C$1="Norwegisch - NO",'Basis-Tabelle-Samen'!AQ234,
IF($C$1="Polnisch - PL",'Basis-Tabelle-Samen'!AR234,
IF($C$1="Portugiesisch - PT",'Basis-Tabelle-Samen'!AS234,
IF($C$1="Rumänisch - RO",'Basis-Tabelle-Samen'!AT234,
IF($C$1="Schwedisch - SE",'Basis-Tabelle-Samen'!AU234,
IF($C$1="Slowakisch - SK",'Basis-Tabelle-Samen'!AV234,
IF($C$1="Slowenisch - SI",'Basis-Tabelle-Samen'!AW234,
IF($C$1="Spanisch - ES",'Basis-Tabelle-Samen'!AX234,
IF($C$1="Tschechisch - CZ",'Basis-Tabelle-Samen'!AY234,
IF($C$1="Türkisch - TR",'Basis-Tabelle-Samen'!AZ234,
IF($C$1="Ungarisch - HU",'Basis-Tabelle-Samen'!BA234,
" ACHTUNG"))))))))))))))))))))))))))))</f>
        <v>Bonsai - Mahaleb Cherry</v>
      </c>
      <c r="D217" s="320">
        <f>'Basis-Tabelle-Samen'!F234</f>
        <v>30</v>
      </c>
      <c r="E217" s="321" t="str">
        <f>'Basis-Tabelle-Samen'!H234</f>
        <v>7 %</v>
      </c>
      <c r="F217" s="322" t="str">
        <f>IF('Basis-Tabelle-Samen'!G234="","",'Basis-Tabelle-Samen'!G234)</f>
        <v>04</v>
      </c>
      <c r="G217" s="320">
        <f>'Basis-Tabelle-Samen'!C234</f>
        <v>14994</v>
      </c>
      <c r="H217" s="323">
        <f>'Basis-Tabelle-Samen'!D234</f>
        <v>4055473149943</v>
      </c>
      <c r="I217" s="324">
        <f>'Basis-Tabelle-Samen'!E234</f>
        <v>1.85</v>
      </c>
      <c r="J217" s="325">
        <f t="shared" si="3"/>
        <v>12</v>
      </c>
      <c r="K217" s="326">
        <f>'Basis-Tabelle-Samen'!K234</f>
        <v>74994</v>
      </c>
      <c r="L217" s="323">
        <f>'Basis-Tabelle-Samen'!L234</f>
        <v>4055473749945</v>
      </c>
      <c r="M217" s="324">
        <f>'Basis-Tabelle-Samen'!M234</f>
        <v>2.4500000000000002</v>
      </c>
      <c r="N217" s="326">
        <f>IF(K217&lt;1,"",'3'!$I$15)</f>
        <v>15</v>
      </c>
      <c r="O217" s="327">
        <f>IF(K217&lt;1,"",'3'!$J$11)</f>
        <v>90</v>
      </c>
      <c r="P217" s="326">
        <f>'Basis-Tabelle-Samen'!N234</f>
        <v>84994</v>
      </c>
      <c r="Q217" s="323">
        <f>'Basis-Tabelle-Samen'!O234</f>
        <v>4055473849942</v>
      </c>
      <c r="R217" s="328">
        <f>'Basis-Tabelle-Samen'!P234</f>
        <v>3.75</v>
      </c>
      <c r="S217" s="326">
        <f>IF(R217&lt;1,"",'3'!$M$15)</f>
        <v>18</v>
      </c>
      <c r="T217" s="327">
        <f>IF(R217&lt;1,"",'3'!$N$11)</f>
        <v>72</v>
      </c>
      <c r="U217" s="326">
        <f>'Basis-Tabelle-Samen'!Q234</f>
        <v>54994</v>
      </c>
      <c r="V217" s="323">
        <f>'Basis-Tabelle-Samen'!R234</f>
        <v>4055473549941</v>
      </c>
      <c r="W217" s="324">
        <f>'Basis-Tabelle-Samen'!S234</f>
        <v>4.95</v>
      </c>
      <c r="X217" s="326">
        <f>IF(U217&lt;1,"",'3'!$Q$15)</f>
        <v>6</v>
      </c>
      <c r="Y217" s="327">
        <f>IF(U217&lt;1,"",'3'!$R$11)</f>
        <v>24</v>
      </c>
      <c r="Z217" s="326">
        <f>'Basis-Tabelle-Samen'!T234</f>
        <v>34994</v>
      </c>
      <c r="AA217" s="323">
        <f>'Basis-Tabelle-Samen'!U234</f>
        <v>4055473349947</v>
      </c>
      <c r="AB217" s="324">
        <f>'Basis-Tabelle-Samen'!V234</f>
        <v>6.75</v>
      </c>
      <c r="AC217" s="326">
        <f>IF(Z217&lt;1,"",'3'!$U$15)</f>
        <v>6</v>
      </c>
      <c r="AD217" s="327">
        <f>IF(Z217&lt;1,"",'3'!$V$11)</f>
        <v>24</v>
      </c>
      <c r="AE217" s="326">
        <f>'Basis-Tabelle-Samen'!W234</f>
        <v>64994</v>
      </c>
      <c r="AF217" s="323">
        <f>'Basis-Tabelle-Samen'!X234</f>
        <v>4055473649948</v>
      </c>
      <c r="AG217" s="324">
        <f>'Basis-Tabelle-Samen'!Y234</f>
        <v>2.95</v>
      </c>
      <c r="AH217" s="326">
        <f>IF(AE217&lt;1,"",'3'!$Y$15)</f>
        <v>8</v>
      </c>
      <c r="AI217" s="327">
        <f>IF(AE217&lt;1,"",'3'!$Z$11)</f>
        <v>64</v>
      </c>
      <c r="AJ217" s="315"/>
      <c r="AK217" s="316" t="str">
        <f>IF(G217&lt;1,"",
IF($C$1="Bulgarisch - BG",HYPERLINK(CONCATENATE("https://www.saflax.de/0-WVK-Retail/Bilder-Pictures/SAFLAX-",'Basis-Tabelle-Samen'!C234,"-",'Basis-Tabelle-Samen'!J234,"-seed-package-front-cr-bulgarian.jpg")),
IF($C$1="Dänisch - DK",HYPERLINK(CONCATENATE("https://www.saflax.de/0-WVK-Retail/Bilder-Pictures/SAFLAX-",'Basis-Tabelle-Samen'!C234,"-",'Basis-Tabelle-Samen'!J234,"-seed-package-front-cr-danish.jpg")),
IF($C$1="Deutsch - DE",HYPERLINK(CONCATENATE("https://www.saflax.de/0-WVK-Retail/Bilder-Pictures/SAFLAX-",'Basis-Tabelle-Samen'!C234,"-",'Basis-Tabelle-Samen'!J234,"-seed-package-front-cr-german.jpg")),
IF($C$1="Englisch - UK",HYPERLINK(CONCATENATE("https://www.saflax.de/0-WVK-Retail/Bilder-Pictures/SAFLAX-",'Basis-Tabelle-Samen'!C234,"-",'Basis-Tabelle-Samen'!J234,"-seed-package-front-cr-english.jpg")),
IF($C$1="Estnisch - EE",HYPERLINK(CONCATENATE("https://www.saflax.de/0-WVK-Retail/Bilder-Pictures/SAFLAX-",'Basis-Tabelle-Samen'!C234,"-",'Basis-Tabelle-Samen'!J234,"-seed-package-front-cr-estonian.jpg")),
IF($C$1="Finnisch - FI",HYPERLINK(CONCATENATE("https://www.saflax.de/0-WVK-Retail/Bilder-Pictures/SAFLAX-",'Basis-Tabelle-Samen'!C234,"-",'Basis-Tabelle-Samen'!J234,"-seed-package-front-cr-finnish.jpg")),
IF($C$1="Französisch - FR",HYPERLINK(CONCATENATE("https://www.saflax.de/0-WVK-Retail/Bilder-Pictures/SAFLAX-",'Basis-Tabelle-Samen'!C234,"-",'Basis-Tabelle-Samen'!J234,"-seed-package-front-cr-french.jpg")),
IF($C$1="Griechisch - GR",HYPERLINK(CONCATENATE("https://www.saflax.de/0-WVK-Retail/Bilder-Pictures/SAFLAX-",'Basis-Tabelle-Samen'!C234,"-",'Basis-Tabelle-Samen'!J234,"-seed-package-front-cr-greek.jpg")),
IF($C$1="Irisch - IE",HYPERLINK(CONCATENATE("https://www.saflax.de/0-WVK-Retail/Bilder-Pictures/SAFLAX-",'Basis-Tabelle-Samen'!C234,"-",'Basis-Tabelle-Samen'!J234,"-seed-package-front-cr-irish.jpg")),
IF($C$1="Isländisch - IS",HYPERLINK(CONCATENATE("https://www.saflax.de/0-WVK-Retail/Bilder-Pictures/SAFLAX-",'Basis-Tabelle-Samen'!C234,"-",'Basis-Tabelle-Samen'!J234,"-seed-package-front-cr-icelandic.jpg")),
IF($C$1="Italienisch - IT",HYPERLINK(CONCATENATE("https://www.saflax.de/0-WVK-Retail/Bilder-Pictures/SAFLAX-",'Basis-Tabelle-Samen'!C234,"-",'Basis-Tabelle-Samen'!J234,"-seed-package-front-cr-italian.jpg")),
IF($C$1="Japanisch - JP",HYPERLINK(CONCATENATE("https://www.saflax.de/0-WVK-Retail/Bilder-Pictures/SAFLAX-",'Basis-Tabelle-Samen'!C234,"-",'Basis-Tabelle-Samen'!J234,"-seed-package-front-cr-japanese.jpg")),
IF($C$1="Kroatisch - HR",HYPERLINK(CONCATENATE("https://www.saflax.de/0-WVK-Retail/Bilder-Pictures/SAFLAX-",'Basis-Tabelle-Samen'!C234,"-",'Basis-Tabelle-Samen'!J234,"-seed-package-front-cr-croatian.jpg")),
IF($C$1="Lettisch - LV",HYPERLINK(CONCATENATE("https://www.saflax.de/0-WVK-Retail/Bilder-Pictures/SAFLAX-",'Basis-Tabelle-Samen'!C234,"-",'Basis-Tabelle-Samen'!J234,"-seed-package-front-cr-latvian.jpg")),
IF($C$1="Litauisch - LT",HYPERLINK(CONCATENATE("https://www.saflax.de/0-WVK-Retail/Bilder-Pictures/SAFLAX-",'Basis-Tabelle-Samen'!C234,"-",'Basis-Tabelle-Samen'!J234,"-seed-package-front-cr-lithuanian.jpg")),
IF($C$1="Maltesisch - MT",HYPERLINK(CONCATENATE("https://www.saflax.de/0-WVK-Retail/Bilder-Pictures/SAFLAX-",'Basis-Tabelle-Samen'!C234,"-",'Basis-Tabelle-Samen'!J234,"-seed-package-front-cr-maltese.jpg")),
IF($C$1="Niederländisch - NL",HYPERLINK(CONCATENATE("https://www.saflax.de/0-WVK-Retail/Bilder-Pictures/SAFLAX-",'Basis-Tabelle-Samen'!C234,"-",'Basis-Tabelle-Samen'!J234,"-seed-package-front-cr-dutch.jpg")),
IF($C$1="Norwegisch - NO",HYPERLINK(CONCATENATE("https://www.saflax.de/0-WVK-Retail/Bilder-Pictures/SAFLAX-",'Basis-Tabelle-Samen'!C234,"-",'Basis-Tabelle-Samen'!J234,"-seed-package-front-cr-nowegian.jpg")),
IF($C$1="Polnisch - PL",HYPERLINK(CONCATENATE("https://www.saflax.de/0-WVK-Retail/Bilder-Pictures/SAFLAX-",'Basis-Tabelle-Samen'!C234,"-",'Basis-Tabelle-Samen'!J234,"-seed-package-front-cr-polish.jpg")),
IF($C$1="Portugiesisch - PT",HYPERLINK(CONCATENATE("https://www.saflax.de/0-WVK-Retail/Bilder-Pictures/SAFLAX-",'Basis-Tabelle-Samen'!C234,"-",'Basis-Tabelle-Samen'!J234,"-seed-package-front-cr-portuguese.jpg")),
IF($C$1="Rumänisch - RO",HYPERLINK(CONCATENATE("https://www.saflax.de/0-WVK-Retail/Bilder-Pictures/SAFLAX-",'Basis-Tabelle-Samen'!C234,"-",'Basis-Tabelle-Samen'!J234,"-seed-package-front-cr-romanian.jpg")),
IF($C$1="Schwedisch - SE",HYPERLINK(CONCATENATE("https://www.saflax.de/0-WVK-Retail/Bilder-Pictures/SAFLAX-",'Basis-Tabelle-Samen'!C234,"-",'Basis-Tabelle-Samen'!J234,"-seed-package-front-cr-swedish.jpg")),
IF($C$1="Slowakisch - SK",HYPERLINK(CONCATENATE("https://www.saflax.de/0-WVK-Retail/Bilder-Pictures/SAFLAX-",'Basis-Tabelle-Samen'!C234,"-",'Basis-Tabelle-Samen'!J234,"-seed-package-front-cr-slovak.jpg")),
IF($C$1="Slowenisch - SI",HYPERLINK(CONCATENATE("https://www.saflax.de/0-WVK-Retail/Bilder-Pictures/SAFLAX-",'Basis-Tabelle-Samen'!C234,"-",'Basis-Tabelle-Samen'!J234,"-seed-package-front-cr-slovenian.jpg")),
IF($C$1="Spanisch - ES",HYPERLINK(CONCATENATE("https://www.saflax.de/0-WVK-Retail/Bilder-Pictures/SAFLAX-",'Basis-Tabelle-Samen'!C234,"-",'Basis-Tabelle-Samen'!J234,"-seed-package-front-cr-spanish.jpg")),
IF($C$1="Tschechisch - CZ",HYPERLINK(CONCATENATE("https://www.saflax.de/0-WVK-Retail/Bilder-Pictures/SAFLAX-",'Basis-Tabelle-Samen'!C234,"-",'Basis-Tabelle-Samen'!J234,"-seed-package-front-cr-czech.jpg")),
IF($C$1="Türkisch - TR",HYPERLINK(CONCATENATE("https://www.saflax.de/0-WVK-Retail/Bilder-Pictures/SAFLAX-",'Basis-Tabelle-Samen'!C234,"-",'Basis-Tabelle-Samen'!J234,"-seed-package-front-cr-turkish.jpg")),
IF($C$1="Ungarisch - HU",HYPERLINK(CONCATENATE("https://www.saflax.de/0-WVK-Retail/Bilder-Pictures/SAFLAX-",'Basis-Tabelle-Samen'!C234,"-",'Basis-Tabelle-Samen'!J234,"-seed-package-front-cr-hungarian.jpg")),
" ACHTUNG")))))))))))))))))))))))))))))</f>
        <v>https://www.saflax.de/0-WVK-Retail/Bilder-Pictures/SAFLAX-14994-prunus-mahaleb-seed-package-front-cr-english.jpg</v>
      </c>
      <c r="AL217" s="330" t="str">
        <f>IF(G217&lt;1,"",
IF($C$1="Bulgarisch - BG",HYPERLINK(CONCATENATE("https://www.saflax.de/0-WVK-Retail/Bilder-Pictures/SAFLAX-",'Basis-Tabelle-Samen'!C234,"-",'Basis-Tabelle-Samen'!J234,"-seed-package-back-cr-bulgarian.jpg")),
IF($C$1="Dänisch - DK",HYPERLINK(CONCATENATE("https://www.saflax.de/0-WVK-Retail/Bilder-Pictures/SAFLAX-",'Basis-Tabelle-Samen'!C234,"-",'Basis-Tabelle-Samen'!J234,"-seed-package-back-cr-danish.jpg")),
IF($C$1="Deutsch - DE",HYPERLINK(CONCATENATE("https://www.saflax.de/0-WVK-Retail/Bilder-Pictures/SAFLAX-",'Basis-Tabelle-Samen'!C234,"-",'Basis-Tabelle-Samen'!J234,"-seed-package-back-cr-german.jpg")),
IF($C$1="Englisch - UK",HYPERLINK(CONCATENATE("https://www.saflax.de/0-WVK-Retail/Bilder-Pictures/SAFLAX-",'Basis-Tabelle-Samen'!C234,"-",'Basis-Tabelle-Samen'!J234,"-seed-package-back-cr-english.jpg")),
IF($C$1="Estnisch - EE",HYPERLINK(CONCATENATE("https://www.saflax.de/0-WVK-Retail/Bilder-Pictures/SAFLAX-",'Basis-Tabelle-Samen'!C234,"-",'Basis-Tabelle-Samen'!J234,"-seed-package-back-cr-estonian.jpg")),
IF($C$1="Finnisch - FI",HYPERLINK(CONCATENATE("https://www.saflax.de/0-WVK-Retail/Bilder-Pictures/SAFLAX-",'Basis-Tabelle-Samen'!C234,"-",'Basis-Tabelle-Samen'!J234,"-seed-package-back-cr-finnish.jpg")),
IF($C$1="Französisch - FR",HYPERLINK(CONCATENATE("https://www.saflax.de/0-WVK-Retail/Bilder-Pictures/SAFLAX-",'Basis-Tabelle-Samen'!C234,"-",'Basis-Tabelle-Samen'!J234,"-seed-package-back-cr-french.jpg")),
IF($C$1="Griechisch - GR",HYPERLINK(CONCATENATE("https://www.saflax.de/0-WVK-Retail/Bilder-Pictures/SAFLAX-",'Basis-Tabelle-Samen'!C234,"-",'Basis-Tabelle-Samen'!J234,"-seed-package-back-cr-greek.jpg")),
IF($C$1="Irisch - IE",HYPERLINK(CONCATENATE("https://www.saflax.de/0-WVK-Retail/Bilder-Pictures/SAFLAX-",'Basis-Tabelle-Samen'!C234,"-",'Basis-Tabelle-Samen'!J234,"-seed-package-back-cr-irish.jpg")),
IF($C$1="Isländisch - IS",HYPERLINK(CONCATENATE("https://www.saflax.de/0-WVK-Retail/Bilder-Pictures/SAFLAX-",'Basis-Tabelle-Samen'!C234,"-",'Basis-Tabelle-Samen'!J234,"-seed-package-back-cr-icelandic.jpg")),
IF($C$1="Italienisch - IT",HYPERLINK(CONCATENATE("https://www.saflax.de/0-WVK-Retail/Bilder-Pictures/SAFLAX-",'Basis-Tabelle-Samen'!C234,"-",'Basis-Tabelle-Samen'!J234,"-seed-package-back-cr-italian.jpg")),
IF($C$1="Japanisch - JP",HYPERLINK(CONCATENATE("https://www.saflax.de/0-WVK-Retail/Bilder-Pictures/SAFLAX-",'Basis-Tabelle-Samen'!C234,"-",'Basis-Tabelle-Samen'!J234,"-seed-package-back-cr-japanese.jpg")),
IF($C$1="Kroatisch - HR",HYPERLINK(CONCATENATE("https://www.saflax.de/0-WVK-Retail/Bilder-Pictures/SAFLAX-",'Basis-Tabelle-Samen'!C234,"-",'Basis-Tabelle-Samen'!J234,"-seed-package-back-cr-croatian.jpg")),
IF($C$1="Lettisch - LV",HYPERLINK(CONCATENATE("https://www.saflax.de/0-WVK-Retail/Bilder-Pictures/SAFLAX-",'Basis-Tabelle-Samen'!C234,"-",'Basis-Tabelle-Samen'!J234,"-seed-package-back-cr-latvian.jpg")),
IF($C$1="Litauisch - LT",HYPERLINK(CONCATENATE("https://www.saflax.de/0-WVK-Retail/Bilder-Pictures/SAFLAX-",'Basis-Tabelle-Samen'!C234,"-",'Basis-Tabelle-Samen'!J234,"-seed-package-back-cr-lithuanian.jpg")),
IF($C$1="Maltesisch - MT",HYPERLINK(CONCATENATE("https://www.saflax.de/0-WVK-Retail/Bilder-Pictures/SAFLAX-",'Basis-Tabelle-Samen'!C234,"-",'Basis-Tabelle-Samen'!J234,"-seed-package-back-cr-maltese.jpg")),
IF($C$1="Niederländisch - NL",HYPERLINK(CONCATENATE("https://www.saflax.de/0-WVK-Retail/Bilder-Pictures/SAFLAX-",'Basis-Tabelle-Samen'!C234,"-",'Basis-Tabelle-Samen'!J234,"-seed-package-back-cr-dutch.jpg")),
IF($C$1="Norwegisch - NO",HYPERLINK(CONCATENATE("https://www.saflax.de/0-WVK-Retail/Bilder-Pictures/SAFLAX-",'Basis-Tabelle-Samen'!C234,"-",'Basis-Tabelle-Samen'!J234,"-seed-package-back-cr-nowegian.jpg")),
IF($C$1="Polnisch - PL",HYPERLINK(CONCATENATE("https://www.saflax.de/0-WVK-Retail/Bilder-Pictures/SAFLAX-",'Basis-Tabelle-Samen'!C234,"-",'Basis-Tabelle-Samen'!J234,"-seed-package-back-cr-polish.jpg")),
IF($C$1="Portugiesisch - PT",HYPERLINK(CONCATENATE("https://www.saflax.de/0-WVK-Retail/Bilder-Pictures/SAFLAX-",'Basis-Tabelle-Samen'!C234,"-",'Basis-Tabelle-Samen'!J234,"-seed-package-back-cr-portuguese.jpg")),
IF($C$1="Rumänisch - RO",HYPERLINK(CONCATENATE("https://www.saflax.de/0-WVK-Retail/Bilder-Pictures/SAFLAX-",'Basis-Tabelle-Samen'!C234,"-",'Basis-Tabelle-Samen'!J234,"-seed-package-back-cr-romanian.jpg")),
IF($C$1="Schwedisch - SE",HYPERLINK(CONCATENATE("https://www.saflax.de/0-WVK-Retail/Bilder-Pictures/SAFLAX-",'Basis-Tabelle-Samen'!C234,"-",'Basis-Tabelle-Samen'!J234,"-seed-package-back-cr-swedish.jpg")),
IF($C$1="Slowakisch - SK",HYPERLINK(CONCATENATE("https://www.saflax.de/0-WVK-Retail/Bilder-Pictures/SAFLAX-",'Basis-Tabelle-Samen'!C234,"-",'Basis-Tabelle-Samen'!J234,"-seed-package-back-cr-slovak.jpg")),
IF($C$1="Slowenisch - SI",HYPERLINK(CONCATENATE("https://www.saflax.de/0-WVK-Retail/Bilder-Pictures/SAFLAX-",'Basis-Tabelle-Samen'!C234,"-",'Basis-Tabelle-Samen'!J234,"-seed-package-back-cr-slovenian.jpg")),
IF($C$1="Spanisch - ES",HYPERLINK(CONCATENATE("https://www.saflax.de/0-WVK-Retail/Bilder-Pictures/SAFLAX-",'Basis-Tabelle-Samen'!C234,"-",'Basis-Tabelle-Samen'!J234,"-seed-package-back-cr-spanish.jpg")),
IF($C$1="Tschechisch - CZ",HYPERLINK(CONCATENATE("https://www.saflax.de/0-WVK-Retail/Bilder-Pictures/SAFLAX-",'Basis-Tabelle-Samen'!C234,"-",'Basis-Tabelle-Samen'!J234,"-seed-package-back-cr-czech.jpg")),
IF($C$1="Türkisch - TR",HYPERLINK(CONCATENATE("https://www.saflax.de/0-WVK-Retail/Bilder-Pictures/SAFLAX-",'Basis-Tabelle-Samen'!C234,"-",'Basis-Tabelle-Samen'!J234,"-seed-package-back-cr-turkish.jpg")),
IF($C$1="Ungarisch - HU",HYPERLINK(CONCATENATE("https://www.saflax.de/0-WVK-Retail/Bilder-Pictures/SAFLAX-",'Basis-Tabelle-Samen'!C234,"-",'Basis-Tabelle-Samen'!J234,"-seed-package-back-cr-hungarian.jpg")),
" ACHTUNG")))))))))))))))))))))))))))))</f>
        <v>https://www.saflax.de/0-WVK-Retail/Bilder-Pictures/SAFLAX-14994-prunus-mahaleb-seed-package-back-cr-english.jpg</v>
      </c>
      <c r="AM217" s="330" t="str">
        <f>IF(H217&lt;1,"",
IF($C$1="Bulgarisch - BG",HYPERLINK(CONCATENATE("https://www.saflax.de/0-WVK-Retail/Bilder-Pictures/SAFLAX-",'Basis-Tabelle-Samen'!K234,"-",'Basis-Tabelle-Samen'!J234,"-garden-to-go-mini-bulgarian.jpg")),
IF($C$1="Dänisch - DK",HYPERLINK(CONCATENATE("https://www.saflax.de/0-WVK-Retail/Bilder-Pictures/SAFLAX-",'Basis-Tabelle-Samen'!K234,"-",'Basis-Tabelle-Samen'!J234,"-garden-to-go-mini-danish.jpg")),
IF($C$1="Deutsch - DE",HYPERLINK(CONCATENATE("https://www.saflax.de/0-WVK-Retail/Bilder-Pictures/SAFLAX-",'Basis-Tabelle-Samen'!K234,"-",'Basis-Tabelle-Samen'!J234,"-garden-to-go-mini-german.jpg")),
IF($C$1="Englisch - UK",HYPERLINK(CONCATENATE("https://www.saflax.de/0-WVK-Retail/Bilder-Pictures/SAFLAX-",'Basis-Tabelle-Samen'!K234,"-",'Basis-Tabelle-Samen'!J234,"-garden-to-go-mini-english.jpg")),
IF($C$1="Estnisch - EE",HYPERLINK(CONCATENATE("https://www.saflax.de/0-WVK-Retail/Bilder-Pictures/SAFLAX-",'Basis-Tabelle-Samen'!K234,"-",'Basis-Tabelle-Samen'!J234,"-garden-to-go-mini-estonian.jpg")),
IF($C$1="Finnisch - FI",HYPERLINK(CONCATENATE("https://www.saflax.de/0-WVK-Retail/Bilder-Pictures/SAFLAX-",'Basis-Tabelle-Samen'!K234,"-",'Basis-Tabelle-Samen'!J234,"-garden-to-go-mini-finnish.jpg")),
IF($C$1="Französisch - FR",HYPERLINK(CONCATENATE("https://www.saflax.de/0-WVK-Retail/Bilder-Pictures/SAFLAX-",'Basis-Tabelle-Samen'!K234,"-",'Basis-Tabelle-Samen'!J234,"-garden-to-go-mini-french.jpg")),
IF($C$1="Griechisch - GR",HYPERLINK(CONCATENATE("https://www.saflax.de/0-WVK-Retail/Bilder-Pictures/SAFLAX-",'Basis-Tabelle-Samen'!K234,"-",'Basis-Tabelle-Samen'!J234,"-garden-to-go-mini-greek.jpg")),
IF($C$1="Irisch - IE",HYPERLINK(CONCATENATE("https://www.saflax.de/0-WVK-Retail/Bilder-Pictures/SAFLAX-",'Basis-Tabelle-Samen'!K234,"-",'Basis-Tabelle-Samen'!J234,"-garden-to-go-mini-irish.jpg")),
IF($C$1="Isländisch - IS",HYPERLINK(CONCATENATE("https://www.saflax.de/0-WVK-Retail/Bilder-Pictures/SAFLAX-",'Basis-Tabelle-Samen'!K234,"-",'Basis-Tabelle-Samen'!J234,"-garden-to-go-mini-icelandic.jpg")),
IF($C$1="Italienisch - IT",HYPERLINK(CONCATENATE("https://www.saflax.de/0-WVK-Retail/Bilder-Pictures/SAFLAX-",'Basis-Tabelle-Samen'!K234,"-",'Basis-Tabelle-Samen'!J234,"-garden-to-go-mini-italian.jpg")),
IF($C$1="Japanisch - JP",HYPERLINK(CONCATENATE("https://www.saflax.de/0-WVK-Retail/Bilder-Pictures/SAFLAX-",'Basis-Tabelle-Samen'!K234,"-",'Basis-Tabelle-Samen'!J234,"-garden-to-go-mini-japanese.jpg")),
IF($C$1="Kroatisch - HR",HYPERLINK(CONCATENATE("https://www.saflax.de/0-WVK-Retail/Bilder-Pictures/SAFLAX-",'Basis-Tabelle-Samen'!K234,"-",'Basis-Tabelle-Samen'!J234,"-garden-to-go-mini-croatian.jpg")),
IF($C$1="Lettisch - LV",HYPERLINK(CONCATENATE("https://www.saflax.de/0-WVK-Retail/Bilder-Pictures/SAFLAX-",'Basis-Tabelle-Samen'!K234,"-",'Basis-Tabelle-Samen'!J234,"-garden-to-go-mini-latvian.jpg")),
IF($C$1="Litauisch - LT",HYPERLINK(CONCATENATE("https://www.saflax.de/0-WVK-Retail/Bilder-Pictures/SAFLAX-",'Basis-Tabelle-Samen'!K234,"-",'Basis-Tabelle-Samen'!J234,"-garden-to-go-mini-lithuanian.jpg")),
IF($C$1="Maltesisch - MT",HYPERLINK(CONCATENATE("https://www.saflax.de/0-WVK-Retail/Bilder-Pictures/SAFLAX-",'Basis-Tabelle-Samen'!K234,"-",'Basis-Tabelle-Samen'!J234,"-garden-to-go-mini-maltese.jpg")),
IF($C$1="Niederländisch - NL",HYPERLINK(CONCATENATE("https://www.saflax.de/0-WVK-Retail/Bilder-Pictures/SAFLAX-",'Basis-Tabelle-Samen'!K234,"-",'Basis-Tabelle-Samen'!J234,"-garden-to-go-mini-dutch.jpg")),
IF($C$1="Norwegisch - NO",HYPERLINK(CONCATENATE("https://www.saflax.de/0-WVK-Retail/Bilder-Pictures/SAFLAX-",'Basis-Tabelle-Samen'!K234,"-",'Basis-Tabelle-Samen'!J234,"-garden-to-go-mini-nowegian.jpg")),
IF($C$1="Polnisch - PL",HYPERLINK(CONCATENATE("https://www.saflax.de/0-WVK-Retail/Bilder-Pictures/SAFLAX-",'Basis-Tabelle-Samen'!K234,"-",'Basis-Tabelle-Samen'!J234,"-garden-to-go-mini-polish.jpg")),
IF($C$1="Portugiesisch - PT",HYPERLINK(CONCATENATE("https://www.saflax.de/0-WVK-Retail/Bilder-Pictures/SAFLAX-",'Basis-Tabelle-Samen'!K234,"-",'Basis-Tabelle-Samen'!J234,"-garden-to-go-mini-portuguese.jpg")),
IF($C$1="Rumänisch - RO",HYPERLINK(CONCATENATE("https://www.saflax.de/0-WVK-Retail/Bilder-Pictures/SAFLAX-",'Basis-Tabelle-Samen'!K234,"-",'Basis-Tabelle-Samen'!J234,"-garden-to-go-mini-romanian.jpg")),
IF($C$1="Schwedisch - SE",HYPERLINK(CONCATENATE("https://www.saflax.de/0-WVK-Retail/Bilder-Pictures/SAFLAX-",'Basis-Tabelle-Samen'!K234,"-",'Basis-Tabelle-Samen'!J234,"-garden-to-go-mini-swedish.jpg")),
IF($C$1="Slowakisch - SK",HYPERLINK(CONCATENATE("https://www.saflax.de/0-WVK-Retail/Bilder-Pictures/SAFLAX-",'Basis-Tabelle-Samen'!K234,"-",'Basis-Tabelle-Samen'!J234,"-garden-to-go-mini-slovak.jpg")),
IF($C$1="Slowenisch - SI",HYPERLINK(CONCATENATE("https://www.saflax.de/0-WVK-Retail/Bilder-Pictures/SAFLAX-",'Basis-Tabelle-Samen'!K234,"-",'Basis-Tabelle-Samen'!J234,"-garden-to-go-mini-slovenian.jpg")),
IF($C$1="Spanisch - ES",HYPERLINK(CONCATENATE("https://www.saflax.de/0-WVK-Retail/Bilder-Pictures/SAFLAX-",'Basis-Tabelle-Samen'!K234,"-",'Basis-Tabelle-Samen'!J234,"-garden-to-go-mini-spanish.jpg")),
IF($C$1="Tschechisch - CZ",HYPERLINK(CONCATENATE("https://www.saflax.de/0-WVK-Retail/Bilder-Pictures/SAFLAX-",'Basis-Tabelle-Samen'!K234,"-",'Basis-Tabelle-Samen'!J234,"-garden-to-go-mini-czech.jpg")),
IF($C$1="Türkisch - TR",HYPERLINK(CONCATENATE("https://www.saflax.de/0-WVK-Retail/Bilder-Pictures/SAFLAX-",'Basis-Tabelle-Samen'!K234,"-",'Basis-Tabelle-Samen'!J234,"-garden-to-go-mini-turkish.jpg")),
IF($C$1="Ungarisch - HU",HYPERLINK(CONCATENATE("https://www.saflax.de/0-WVK-Retail/Bilder-Pictures/SAFLAX-",'Basis-Tabelle-Samen'!K234,"-",'Basis-Tabelle-Samen'!J234,"-garden-to-go-mini-hungarian.jpg")),
" ACHTUNG")))))))))))))))))))))))))))))</f>
        <v>https://www.saflax.de/0-WVK-Retail/Bilder-Pictures/SAFLAX-74994-prunus-mahaleb-garden-to-go-mini-english.jpg</v>
      </c>
      <c r="AN217" s="330" t="str">
        <f>IF(I217&lt;1,"",
IF($C$1="Bulgarisch - BG",HYPERLINK(CONCATENATE("https://www.saflax.de/0-WVK-Retail/Bilder-Pictures/SAFLAX-",'Basis-Tabelle-Samen'!N234,"-",'Basis-Tabelle-Samen'!J234,"-garden-to-go-lite-bulgarian.jpg")),
IF($C$1="Dänisch - DK",HYPERLINK(CONCATENATE("https://www.saflax.de/0-WVK-Retail/Bilder-Pictures/SAFLAX-",'Basis-Tabelle-Samen'!N234,"-",'Basis-Tabelle-Samen'!J234,"-garden-to-go-lite-danish.jpg")),
IF($C$1="Deutsch - DE",HYPERLINK(CONCATENATE("https://www.saflax.de/0-WVK-Retail/Bilder-Pictures/SAFLAX-",'Basis-Tabelle-Samen'!N234,"-",'Basis-Tabelle-Samen'!J234,"-garden-to-go-lite-german.jpg")),
IF($C$1="Englisch - UK",HYPERLINK(CONCATENATE("https://www.saflax.de/0-WVK-Retail/Bilder-Pictures/SAFLAX-",'Basis-Tabelle-Samen'!N234,"-",'Basis-Tabelle-Samen'!J234,"-garden-to-go-lite-english.jpg")),
IF($C$1="Estnisch - EE",HYPERLINK(CONCATENATE("https://www.saflax.de/0-WVK-Retail/Bilder-Pictures/SAFLAX-",'Basis-Tabelle-Samen'!N234,"-",'Basis-Tabelle-Samen'!J234,"-garden-to-go-lite-estonian.jpg")),
IF($C$1="Finnisch - FI",HYPERLINK(CONCATENATE("https://www.saflax.de/0-WVK-Retail/Bilder-Pictures/SAFLAX-",'Basis-Tabelle-Samen'!N234,"-",'Basis-Tabelle-Samen'!J234,"-garden-to-go-lite-finnish.jpg")),
IF($C$1="Französisch - FR",HYPERLINK(CONCATENATE("https://www.saflax.de/0-WVK-Retail/Bilder-Pictures/SAFLAX-",'Basis-Tabelle-Samen'!N234,"-",'Basis-Tabelle-Samen'!J234,"-garden-to-go-lite-french.jpg")),
IF($C$1="Griechisch - GR",HYPERLINK(CONCATENATE("https://www.saflax.de/0-WVK-Retail/Bilder-Pictures/SAFLAX-",'Basis-Tabelle-Samen'!N234,"-",'Basis-Tabelle-Samen'!J234,"-garden-to-go-lite-greek.jpg")),
IF($C$1="Irisch - IE",HYPERLINK(CONCATENATE("https://www.saflax.de/0-WVK-Retail/Bilder-Pictures/SAFLAX-",'Basis-Tabelle-Samen'!N234,"-",'Basis-Tabelle-Samen'!J234,"-garden-to-go-lite-irish.jpg")),
IF($C$1="Isländisch - IS",HYPERLINK(CONCATENATE("https://www.saflax.de/0-WVK-Retail/Bilder-Pictures/SAFLAX-",'Basis-Tabelle-Samen'!N234,"-",'Basis-Tabelle-Samen'!J234,"-garden-to-go-lite-icelandic.jpg")),
IF($C$1="Italienisch - IT",HYPERLINK(CONCATENATE("https://www.saflax.de/0-WVK-Retail/Bilder-Pictures/SAFLAX-",'Basis-Tabelle-Samen'!N234,"-",'Basis-Tabelle-Samen'!J234,"-garden-to-go-lite-italian.jpg")),
IF($C$1="Japanisch - JP",HYPERLINK(CONCATENATE("https://www.saflax.de/0-WVK-Retail/Bilder-Pictures/SAFLAX-",'Basis-Tabelle-Samen'!N234,"-",'Basis-Tabelle-Samen'!J234,"-garden-to-go-lite-japanese.jpg")),
IF($C$1="Kroatisch - HR",HYPERLINK(CONCATENATE("https://www.saflax.de/0-WVK-Retail/Bilder-Pictures/SAFLAX-",'Basis-Tabelle-Samen'!N234,"-",'Basis-Tabelle-Samen'!J234,"-garden-to-go-lite-croatian.jpg")),
IF($C$1="Lettisch - LV",HYPERLINK(CONCATENATE("https://www.saflax.de/0-WVK-Retail/Bilder-Pictures/SAFLAX-",'Basis-Tabelle-Samen'!N234,"-",'Basis-Tabelle-Samen'!J234,"-garden-to-go-lite-latvian.jpg")),
IF($C$1="Litauisch - LT",HYPERLINK(CONCATENATE("https://www.saflax.de/0-WVK-Retail/Bilder-Pictures/SAFLAX-",'Basis-Tabelle-Samen'!N234,"-",'Basis-Tabelle-Samen'!J234,"-garden-to-go-lite-lithuanian.jpg")),
IF($C$1="Maltesisch - MT",HYPERLINK(CONCATENATE("https://www.saflax.de/0-WVK-Retail/Bilder-Pictures/SAFLAX-",'Basis-Tabelle-Samen'!N234,"-",'Basis-Tabelle-Samen'!J234,"-garden-to-go-lite-maltese.jpg")),
IF($C$1="Niederländisch - NL",HYPERLINK(CONCATENATE("https://www.saflax.de/0-WVK-Retail/Bilder-Pictures/SAFLAX-",'Basis-Tabelle-Samen'!N234,"-",'Basis-Tabelle-Samen'!J234,"-garden-to-go-lite-dutch.jpg")),
IF($C$1="Norwegisch - NO",HYPERLINK(CONCATENATE("https://www.saflax.de/0-WVK-Retail/Bilder-Pictures/SAFLAX-",'Basis-Tabelle-Samen'!N234,"-",'Basis-Tabelle-Samen'!J234,"-garden-to-go-lite-nowegian.jpg")),
IF($C$1="Polnisch - PL",HYPERLINK(CONCATENATE("https://www.saflax.de/0-WVK-Retail/Bilder-Pictures/SAFLAX-",'Basis-Tabelle-Samen'!N234,"-",'Basis-Tabelle-Samen'!J234,"-garden-to-go-lite-polish.jpg")),
IF($C$1="Portugiesisch - PT",HYPERLINK(CONCATENATE("https://www.saflax.de/0-WVK-Retail/Bilder-Pictures/SAFLAX-",'Basis-Tabelle-Samen'!N234,"-",'Basis-Tabelle-Samen'!J234,"-garden-to-go-lite-portuguese.jpg")),
IF($C$1="Rumänisch - RO",HYPERLINK(CONCATENATE("https://www.saflax.de/0-WVK-Retail/Bilder-Pictures/SAFLAX-",'Basis-Tabelle-Samen'!N234,"-",'Basis-Tabelle-Samen'!J234,"-garden-to-go-lite-romanian.jpg")),
IF($C$1="Schwedisch - SE",HYPERLINK(CONCATENATE("https://www.saflax.de/0-WVK-Retail/Bilder-Pictures/SAFLAX-",'Basis-Tabelle-Samen'!N234,"-",'Basis-Tabelle-Samen'!J234,"-garden-to-go-lite-swedish.jpg")),
IF($C$1="Slowakisch - SK",HYPERLINK(CONCATENATE("https://www.saflax.de/0-WVK-Retail/Bilder-Pictures/SAFLAX-",'Basis-Tabelle-Samen'!N234,"-",'Basis-Tabelle-Samen'!J234,"-garden-to-go-lite-slovak.jpg")),
IF($C$1="Slowenisch - SI",HYPERLINK(CONCATENATE("https://www.saflax.de/0-WVK-Retail/Bilder-Pictures/SAFLAX-",'Basis-Tabelle-Samen'!N234,"-",'Basis-Tabelle-Samen'!J234,"-garden-to-go-lite-slovenian.jpg")),
IF($C$1="Spanisch - ES",HYPERLINK(CONCATENATE("https://www.saflax.de/0-WVK-Retail/Bilder-Pictures/SAFLAX-",'Basis-Tabelle-Samen'!N234,"-",'Basis-Tabelle-Samen'!J234,"-garden-to-go-lite-spanish.jpg")),
IF($C$1="Tschechisch - CZ",HYPERLINK(CONCATENATE("https://www.saflax.de/0-WVK-Retail/Bilder-Pictures/SAFLAX-",'Basis-Tabelle-Samen'!N234,"-",'Basis-Tabelle-Samen'!J234,"-garden-to-go-lite-czech.jpg")),
IF($C$1="Türkisch - TR",HYPERLINK(CONCATENATE("https://www.saflax.de/0-WVK-Retail/Bilder-Pictures/SAFLAX-",'Basis-Tabelle-Samen'!N234,"-",'Basis-Tabelle-Samen'!J234,"-garden-to-go-lite-turkish.jpg")),
IF($C$1="Ungarisch - HU",HYPERLINK(CONCATENATE("https://www.saflax.de/0-WVK-Retail/Bilder-Pictures/SAFLAX-",'Basis-Tabelle-Samen'!N234,"-",'Basis-Tabelle-Samen'!J234,"-garden-to-go-lite-hungarian.jpg")),
" ACHTUNG")))))))))))))))))))))))))))))</f>
        <v>https://www.saflax.de/0-WVK-Retail/Bilder-Pictures/SAFLAX-84994-prunus-mahaleb-garden-to-go-lite-english.jpg</v>
      </c>
      <c r="AO217" s="330" t="str">
        <f>IF(J217&lt;1,"",
IF($C$1="Bulgarisch - BG",HYPERLINK(CONCATENATE("https://www.saflax.de/0-WVK-Retail/Bilder-Pictures/SAFLAX-",'Basis-Tabelle-Samen'!Q234,"-",'Basis-Tabelle-Samen'!J234,"-garden-to-go-bulgarian.jpg")),
IF($C$1="Dänisch - DK",HYPERLINK(CONCATENATE("https://www.saflax.de/0-WVK-Retail/Bilder-Pictures/SAFLAX-",'Basis-Tabelle-Samen'!Q234,"-",'Basis-Tabelle-Samen'!J234,"-garden-to-go-danish.jpg")),
IF($C$1="Deutsch - DE",HYPERLINK(CONCATENATE("https://www.saflax.de/0-WVK-Retail/Bilder-Pictures/SAFLAX-",'Basis-Tabelle-Samen'!Q234,"-",'Basis-Tabelle-Samen'!J234,"-garden-to-go-german.jpg")),
IF($C$1="Englisch - UK",HYPERLINK(CONCATENATE("https://www.saflax.de/0-WVK-Retail/Bilder-Pictures/SAFLAX-",'Basis-Tabelle-Samen'!Q234,"-",'Basis-Tabelle-Samen'!J234,"-garden-to-go-english.jpg")),
IF($C$1="Estnisch - EE",HYPERLINK(CONCATENATE("https://www.saflax.de/0-WVK-Retail/Bilder-Pictures/SAFLAX-",'Basis-Tabelle-Samen'!Q234,"-",'Basis-Tabelle-Samen'!J234,"-garden-to-go-estonian.jpg")),
IF($C$1="Finnisch - FI",HYPERLINK(CONCATENATE("https://www.saflax.de/0-WVK-Retail/Bilder-Pictures/SAFLAX-",'Basis-Tabelle-Samen'!Q234,"-",'Basis-Tabelle-Samen'!J234,"-garden-to-go-finnish.jpg")),
IF($C$1="Französisch - FR",HYPERLINK(CONCATENATE("https://www.saflax.de/0-WVK-Retail/Bilder-Pictures/SAFLAX-",'Basis-Tabelle-Samen'!Q234,"-",'Basis-Tabelle-Samen'!J234,"-garden-to-go-french.jpg")),
IF($C$1="Griechisch - GR",HYPERLINK(CONCATENATE("https://www.saflax.de/0-WVK-Retail/Bilder-Pictures/SAFLAX-",'Basis-Tabelle-Samen'!Q234,"-",'Basis-Tabelle-Samen'!J234,"-garden-to-go-greek.jpg")),
IF($C$1="Irisch - IE",HYPERLINK(CONCATENATE("https://www.saflax.de/0-WVK-Retail/Bilder-Pictures/SAFLAX-",'Basis-Tabelle-Samen'!Q234,"-",'Basis-Tabelle-Samen'!J234,"-garden-to-go-irish.jpg")),
IF($C$1="Isländisch - IS",HYPERLINK(CONCATENATE("https://www.saflax.de/0-WVK-Retail/Bilder-Pictures/SAFLAX-",'Basis-Tabelle-Samen'!Q234,"-",'Basis-Tabelle-Samen'!J234,"-garden-to-go-icelandic.jpg")),
IF($C$1="Italienisch - IT",HYPERLINK(CONCATENATE("https://www.saflax.de/0-WVK-Retail/Bilder-Pictures/SAFLAX-",'Basis-Tabelle-Samen'!Q234,"-",'Basis-Tabelle-Samen'!J234,"-garden-to-go-italian.jpg")),
IF($C$1="Japanisch - JP",HYPERLINK(CONCATENATE("https://www.saflax.de/0-WVK-Retail/Bilder-Pictures/SAFLAX-",'Basis-Tabelle-Samen'!Q234,"-",'Basis-Tabelle-Samen'!J234,"-garden-to-go-japanese.jpg")),
IF($C$1="Kroatisch - HR",HYPERLINK(CONCATENATE("https://www.saflax.de/0-WVK-Retail/Bilder-Pictures/SAFLAX-",'Basis-Tabelle-Samen'!Q234,"-",'Basis-Tabelle-Samen'!J234,"-garden-to-go-croatian.jpg")),
IF($C$1="Lettisch - LV",HYPERLINK(CONCATENATE("https://www.saflax.de/0-WVK-Retail/Bilder-Pictures/SAFLAX-",'Basis-Tabelle-Samen'!Q234,"-",'Basis-Tabelle-Samen'!J234,"-garden-to-go-latvian.jpg")),
IF($C$1="Litauisch - LT",HYPERLINK(CONCATENATE("https://www.saflax.de/0-WVK-Retail/Bilder-Pictures/SAFLAX-",'Basis-Tabelle-Samen'!Q234,"-",'Basis-Tabelle-Samen'!J234,"-garden-to-go-lithuanian.jpg")),
IF($C$1="Maltesisch - MT",HYPERLINK(CONCATENATE("https://www.saflax.de/0-WVK-Retail/Bilder-Pictures/SAFLAX-",'Basis-Tabelle-Samen'!Q234,"-",'Basis-Tabelle-Samen'!J234,"-garden-to-go-maltese.jpg")),
IF($C$1="Niederländisch - NL",HYPERLINK(CONCATENATE("https://www.saflax.de/0-WVK-Retail/Bilder-Pictures/SAFLAX-",'Basis-Tabelle-Samen'!Q234,"-",'Basis-Tabelle-Samen'!J234,"-garden-to-go-dutch.jpg")),
IF($C$1="Norwegisch - NO",HYPERLINK(CONCATENATE("https://www.saflax.de/0-WVK-Retail/Bilder-Pictures/SAFLAX-",'Basis-Tabelle-Samen'!Q234,"-",'Basis-Tabelle-Samen'!J234,"-garden-to-go-nowegian.jpg")),
IF($C$1="Polnisch - PL",HYPERLINK(CONCATENATE("https://www.saflax.de/0-WVK-Retail/Bilder-Pictures/SAFLAX-",'Basis-Tabelle-Samen'!Q234,"-",'Basis-Tabelle-Samen'!J234,"-garden-to-go-polish.jpg")),
IF($C$1="Portugiesisch - PT",HYPERLINK(CONCATENATE("https://www.saflax.de/0-WVK-Retail/Bilder-Pictures/SAFLAX-",'Basis-Tabelle-Samen'!Q234,"-",'Basis-Tabelle-Samen'!J234,"-garden-to-go-portuguese.jpg")),
IF($C$1="Rumänisch - RO",HYPERLINK(CONCATENATE("https://www.saflax.de/0-WVK-Retail/Bilder-Pictures/SAFLAX-",'Basis-Tabelle-Samen'!Q234,"-",'Basis-Tabelle-Samen'!J234,"-garden-to-go-romanian.jpg")),
IF($C$1="Schwedisch - SE",HYPERLINK(CONCATENATE("https://www.saflax.de/0-WVK-Retail/Bilder-Pictures/SAFLAX-",'Basis-Tabelle-Samen'!Q234,"-",'Basis-Tabelle-Samen'!J234,"-garden-to-go-swedish.jpg")),
IF($C$1="Slowakisch - SK",HYPERLINK(CONCATENATE("https://www.saflax.de/0-WVK-Retail/Bilder-Pictures/SAFLAX-",'Basis-Tabelle-Samen'!Q234,"-",'Basis-Tabelle-Samen'!J234,"-garden-to-go-slovak.jpg")),
IF($C$1="Slowenisch - SI",HYPERLINK(CONCATENATE("https://www.saflax.de/0-WVK-Retail/Bilder-Pictures/SAFLAX-",'Basis-Tabelle-Samen'!Q234,"-",'Basis-Tabelle-Samen'!J234,"-garden-to-go-slovenian.jpg")),
IF($C$1="Spanisch - ES",HYPERLINK(CONCATENATE("https://www.saflax.de/0-WVK-Retail/Bilder-Pictures/SAFLAX-",'Basis-Tabelle-Samen'!Q234,"-",'Basis-Tabelle-Samen'!J234,"-garden-to-go-spanish.jpg")),
IF($C$1="Tschechisch - CZ",HYPERLINK(CONCATENATE("https://www.saflax.de/0-WVK-Retail/Bilder-Pictures/SAFLAX-",'Basis-Tabelle-Samen'!Q234,"-",'Basis-Tabelle-Samen'!J234,"-garden-to-go-czech.jpg")),
IF($C$1="Türkisch - TR",HYPERLINK(CONCATENATE("https://www.saflax.de/0-WVK-Retail/Bilder-Pictures/SAFLAX-",'Basis-Tabelle-Samen'!Q234,"-",'Basis-Tabelle-Samen'!J234,"-garden-to-go-turkish.jpg")),
IF($C$1="Ungarisch - HU",HYPERLINK(CONCATENATE("https://www.saflax.de/0-WVK-Retail/Bilder-Pictures/SAFLAX-",'Basis-Tabelle-Samen'!Q234,"-",'Basis-Tabelle-Samen'!J234,"-garden-to-go-hungarian.jpg")),
" ACHTUNG")))))))))))))))))))))))))))))</f>
        <v>https://www.saflax.de/0-WVK-Retail/Bilder-Pictures/SAFLAX-54994-prunus-mahaleb-garden-to-go-english.jpg</v>
      </c>
      <c r="AP217" s="330" t="str">
        <f>IF(K217&lt;1,"",
IF($C$1="Bulgarisch - BG",HYPERLINK(CONCATENATE("https://www.saflax.de/0-WVK-Retail/Bilder-Pictures/SAFLAX-",'Basis-Tabelle-Samen'!T234,"-",'Basis-Tabelle-Samen'!J234,"-cultivation-set-bulgarian.jpg")),
IF($C$1="Dänisch - DK",HYPERLINK(CONCATENATE("https://www.saflax.de/0-WVK-Retail/Bilder-Pictures/SAFLAX-",'Basis-Tabelle-Samen'!T234,"-",'Basis-Tabelle-Samen'!J234,"-cultivation-set-danish.jpg")),
IF($C$1="Deutsch - DE",HYPERLINK(CONCATENATE("https://www.saflax.de/0-WVK-Retail/Bilder-Pictures/SAFLAX-",'Basis-Tabelle-Samen'!T234,"-",'Basis-Tabelle-Samen'!J234,"-cultivation-set-german.jpg")),
IF($C$1="Englisch - UK",HYPERLINK(CONCATENATE("https://www.saflax.de/0-WVK-Retail/Bilder-Pictures/SAFLAX-",'Basis-Tabelle-Samen'!T234,"-",'Basis-Tabelle-Samen'!J234,"-cultivation-set-english.jpg")),
IF($C$1="Estnisch - EE",HYPERLINK(CONCATENATE("https://www.saflax.de/0-WVK-Retail/Bilder-Pictures/SAFLAX-",'Basis-Tabelle-Samen'!T234,"-",'Basis-Tabelle-Samen'!J234,"-cultivation-set-estonian.jpg")),
IF($C$1="Finnisch - FI",HYPERLINK(CONCATENATE("https://www.saflax.de/0-WVK-Retail/Bilder-Pictures/SAFLAX-",'Basis-Tabelle-Samen'!T234,"-",'Basis-Tabelle-Samen'!J234,"-cultivation-set-finnish.jpg")),
IF($C$1="Französisch - FR",HYPERLINK(CONCATENATE("https://www.saflax.de/0-WVK-Retail/Bilder-Pictures/SAFLAX-",'Basis-Tabelle-Samen'!T234,"-",'Basis-Tabelle-Samen'!J234,"-cultivation-set-french.jpg")),
IF($C$1="Griechisch - GR",HYPERLINK(CONCATENATE("https://www.saflax.de/0-WVK-Retail/Bilder-Pictures/SAFLAX-",'Basis-Tabelle-Samen'!T234,"-",'Basis-Tabelle-Samen'!J234,"-cultivation-set-greek.jpg")),
IF($C$1="Irisch - IE",HYPERLINK(CONCATENATE("https://www.saflax.de/0-WVK-Retail/Bilder-Pictures/SAFLAX-",'Basis-Tabelle-Samen'!T234,"-",'Basis-Tabelle-Samen'!J234,"-cultivation-set-irish.jpg")),
IF($C$1="Isländisch - IS",HYPERLINK(CONCATENATE("https://www.saflax.de/0-WVK-Retail/Bilder-Pictures/SAFLAX-",'Basis-Tabelle-Samen'!T234,"-",'Basis-Tabelle-Samen'!J234,"-cultivation-set-icelandic.jpg")),
IF($C$1="Italienisch - IT",HYPERLINK(CONCATENATE("https://www.saflax.de/0-WVK-Retail/Bilder-Pictures/SAFLAX-",'Basis-Tabelle-Samen'!T234,"-",'Basis-Tabelle-Samen'!J234,"-cultivation-set-italian.jpg")),
IF($C$1="Japanisch - JP",HYPERLINK(CONCATENATE("https://www.saflax.de/0-WVK-Retail/Bilder-Pictures/SAFLAX-",'Basis-Tabelle-Samen'!T234,"-",'Basis-Tabelle-Samen'!J234,"-cultivation-set-japanese.jpg")),
IF($C$1="Kroatisch - HR",HYPERLINK(CONCATENATE("https://www.saflax.de/0-WVK-Retail/Bilder-Pictures/SAFLAX-",'Basis-Tabelle-Samen'!T234,"-",'Basis-Tabelle-Samen'!J234,"-cultivation-set-croatian.jpg")),
IF($C$1="Lettisch - LV",HYPERLINK(CONCATENATE("https://www.saflax.de/0-WVK-Retail/Bilder-Pictures/SAFLAX-",'Basis-Tabelle-Samen'!T234,"-",'Basis-Tabelle-Samen'!J234,"-cultivation-set-latvian.jpg")),
IF($C$1="Litauisch - LT",HYPERLINK(CONCATENATE("https://www.saflax.de/0-WVK-Retail/Bilder-Pictures/SAFLAX-",'Basis-Tabelle-Samen'!T234,"-",'Basis-Tabelle-Samen'!J234,"-cultivation-set-lithuanian.jpg")),
IF($C$1="Maltesisch - MT",HYPERLINK(CONCATENATE("https://www.saflax.de/0-WVK-Retail/Bilder-Pictures/SAFLAX-",'Basis-Tabelle-Samen'!T234,"-",'Basis-Tabelle-Samen'!J234,"-cultivation-set-maltese.jpg")),
IF($C$1="Niederländisch - NL",HYPERLINK(CONCATENATE("https://www.saflax.de/0-WVK-Retail/Bilder-Pictures/SAFLAX-",'Basis-Tabelle-Samen'!T234,"-",'Basis-Tabelle-Samen'!J234,"-cultivation-set-dutch.jpg")),
IF($C$1="Norwegisch - NO",HYPERLINK(CONCATENATE("https://www.saflax.de/0-WVK-Retail/Bilder-Pictures/SAFLAX-",'Basis-Tabelle-Samen'!T234,"-",'Basis-Tabelle-Samen'!J234,"-cultivation-set-nowegian.jpg")),
IF($C$1="Polnisch - PL",HYPERLINK(CONCATENATE("https://www.saflax.de/0-WVK-Retail/Bilder-Pictures/SAFLAX-",'Basis-Tabelle-Samen'!T234,"-",'Basis-Tabelle-Samen'!J234,"-cultivation-set-polish.jpg")),
IF($C$1="Portugiesisch - PT",HYPERLINK(CONCATENATE("https://www.saflax.de/0-WVK-Retail/Bilder-Pictures/SAFLAX-",'Basis-Tabelle-Samen'!T234,"-",'Basis-Tabelle-Samen'!J234,"-cultivation-set-portuguese.jpg")),
IF($C$1="Rumänisch - RO",HYPERLINK(CONCATENATE("https://www.saflax.de/0-WVK-Retail/Bilder-Pictures/SAFLAX-",'Basis-Tabelle-Samen'!T234,"-",'Basis-Tabelle-Samen'!J234,"-cultivation-set-romanian.jpg")),
IF($C$1="Schwedisch - SE",HYPERLINK(CONCATENATE("https://www.saflax.de/0-WVK-Retail/Bilder-Pictures/SAFLAX-",'Basis-Tabelle-Samen'!T234,"-",'Basis-Tabelle-Samen'!J234,"-cultivation-set-swedish.jpg")),
IF($C$1="Slowakisch - SK",HYPERLINK(CONCATENATE("https://www.saflax.de/0-WVK-Retail/Bilder-Pictures/SAFLAX-",'Basis-Tabelle-Samen'!T234,"-",'Basis-Tabelle-Samen'!J234,"-cultivation-set-slovak.jpg")),
IF($C$1="Slowenisch - SI",HYPERLINK(CONCATENATE("https://www.saflax.de/0-WVK-Retail/Bilder-Pictures/SAFLAX-",'Basis-Tabelle-Samen'!T234,"-",'Basis-Tabelle-Samen'!J234,"-cultivation-set-slovenian.jpg")),
IF($C$1="Spanisch - ES",HYPERLINK(CONCATENATE("https://www.saflax.de/0-WVK-Retail/Bilder-Pictures/SAFLAX-",'Basis-Tabelle-Samen'!T234,"-",'Basis-Tabelle-Samen'!J234,"-cultivation-set-spanish.jpg")),
IF($C$1="Tschechisch - CZ",HYPERLINK(CONCATENATE("https://www.saflax.de/0-WVK-Retail/Bilder-Pictures/SAFLAX-",'Basis-Tabelle-Samen'!T234,"-",'Basis-Tabelle-Samen'!J234,"-cultivation-set-czech.jpg")),
IF($C$1="Türkisch - TR",HYPERLINK(CONCATENATE("https://www.saflax.de/0-WVK-Retail/Bilder-Pictures/SAFLAX-",'Basis-Tabelle-Samen'!T234,"-",'Basis-Tabelle-Samen'!J234,"-cultivation-set-turkish.jpg")),
IF($C$1="Ungarisch - HU",HYPERLINK(CONCATENATE("https://www.saflax.de/0-WVK-Retail/Bilder-Pictures/SAFLAX-",'Basis-Tabelle-Samen'!T234,"-",'Basis-Tabelle-Samen'!J234,"-cultivation-set-hungarian.jpg")),
" ACHTUNG")))))))))))))))))))))))))))))</f>
        <v>https://www.saflax.de/0-WVK-Retail/Bilder-Pictures/SAFLAX-34994-prunus-mahaleb-cultivation-set-english.jpg</v>
      </c>
      <c r="AQ217" s="330" t="str">
        <f>IF(L217&lt;1,"",
IF($C$1="Bulgarisch - BG",HYPERLINK(CONCATENATE("https://www.saflax.de/0-WVK-Retail/Bilder-Pictures/SAFLAX-",'Basis-Tabelle-Samen'!W234,"-",'Basis-Tabelle-Samen'!J234,"-garden-in-the-bag-bulgarian.jpg")),
IF($C$1="Dänisch - DK",HYPERLINK(CONCATENATE("https://www.saflax.de/0-WVK-Retail/Bilder-Pictures/SAFLAX-",'Basis-Tabelle-Samen'!W234,"-",'Basis-Tabelle-Samen'!J234,"-garden-in-the-bag-danish.jpg")),
IF($C$1="Deutsch - DE",HYPERLINK(CONCATENATE("https://www.saflax.de/0-WVK-Retail/Bilder-Pictures/SAFLAX-",'Basis-Tabelle-Samen'!W234,"-",'Basis-Tabelle-Samen'!J234,"-garden-in-the-bag-german.jpg")),
IF($C$1="Englisch - UK",HYPERLINK(CONCATENATE("https://www.saflax.de/0-WVK-Retail/Bilder-Pictures/SAFLAX-",'Basis-Tabelle-Samen'!W234,"-",'Basis-Tabelle-Samen'!J234,"-garden-in-the-bag-english.jpg")),
IF($C$1="Estnisch - EE",HYPERLINK(CONCATENATE("https://www.saflax.de/0-WVK-Retail/Bilder-Pictures/SAFLAX-",'Basis-Tabelle-Samen'!W234,"-",'Basis-Tabelle-Samen'!J234,"-garden-in-the-bag-estonian.jpg")),
IF($C$1="Finnisch - FI",HYPERLINK(CONCATENATE("https://www.saflax.de/0-WVK-Retail/Bilder-Pictures/SAFLAX-",'Basis-Tabelle-Samen'!W234,"-",'Basis-Tabelle-Samen'!J234,"-garden-in-the-bag-finnish.jpg")),
IF($C$1="Französisch - FR",HYPERLINK(CONCATENATE("https://www.saflax.de/0-WVK-Retail/Bilder-Pictures/SAFLAX-",'Basis-Tabelle-Samen'!W234,"-",'Basis-Tabelle-Samen'!J234,"-garden-in-the-bag-french.jpg")),
IF($C$1="Griechisch - GR",HYPERLINK(CONCATENATE("https://www.saflax.de/0-WVK-Retail/Bilder-Pictures/SAFLAX-",'Basis-Tabelle-Samen'!W234,"-",'Basis-Tabelle-Samen'!J234,"-garden-in-the-bag-greek.jpg")),
IF($C$1="Irisch - IE",HYPERLINK(CONCATENATE("https://www.saflax.de/0-WVK-Retail/Bilder-Pictures/SAFLAX-",'Basis-Tabelle-Samen'!W234,"-",'Basis-Tabelle-Samen'!J234,"-garden-in-the-bag-irish.jpg")),
IF($C$1="Isländisch - IS",HYPERLINK(CONCATENATE("https://www.saflax.de/0-WVK-Retail/Bilder-Pictures/SAFLAX-",'Basis-Tabelle-Samen'!W234,"-",'Basis-Tabelle-Samen'!J234,"-garden-in-the-bag-icelandic.jpg")),
IF($C$1="Italienisch - IT",HYPERLINK(CONCATENATE("https://www.saflax.de/0-WVK-Retail/Bilder-Pictures/SAFLAX-",'Basis-Tabelle-Samen'!W234,"-",'Basis-Tabelle-Samen'!J234,"-garden-in-the-bag-italian.jpg")),
IF($C$1="Japanisch - JP",HYPERLINK(CONCATENATE("https://www.saflax.de/0-WVK-Retail/Bilder-Pictures/SAFLAX-",'Basis-Tabelle-Samen'!W234,"-",'Basis-Tabelle-Samen'!J234,"-garden-in-the-bag-japanese.jpg")),
IF($C$1="Kroatisch - HR",HYPERLINK(CONCATENATE("https://www.saflax.de/0-WVK-Retail/Bilder-Pictures/SAFLAX-",'Basis-Tabelle-Samen'!W234,"-",'Basis-Tabelle-Samen'!J234,"-garden-in-the-bag-croatian.jpg")),
IF($C$1="Lettisch - LV",HYPERLINK(CONCATENATE("https://www.saflax.de/0-WVK-Retail/Bilder-Pictures/SAFLAX-",'Basis-Tabelle-Samen'!W234,"-",'Basis-Tabelle-Samen'!J234,"-garden-in-the-bag-latvian.jpg")),
IF($C$1="Litauisch - LT",HYPERLINK(CONCATENATE("https://www.saflax.de/0-WVK-Retail/Bilder-Pictures/SAFLAX-",'Basis-Tabelle-Samen'!W234,"-",'Basis-Tabelle-Samen'!J234,"-garden-in-the-bag-lithuanian.jpg")),
IF($C$1="Maltesisch - MT",HYPERLINK(CONCATENATE("https://www.saflax.de/0-WVK-Retail/Bilder-Pictures/SAFLAX-",'Basis-Tabelle-Samen'!W234,"-",'Basis-Tabelle-Samen'!J234,"-garden-in-the-bag-maltese.jpg")),
IF($C$1="Niederländisch - NL",HYPERLINK(CONCATENATE("https://www.saflax.de/0-WVK-Retail/Bilder-Pictures/SAFLAX-",'Basis-Tabelle-Samen'!W234,"-",'Basis-Tabelle-Samen'!J234,"-garden-in-the-bag-dutch.jpg")),
IF($C$1="Norwegisch - NO",HYPERLINK(CONCATENATE("https://www.saflax.de/0-WVK-Retail/Bilder-Pictures/SAFLAX-",'Basis-Tabelle-Samen'!W234,"-",'Basis-Tabelle-Samen'!J234,"-garden-in-the-bag-nowegian.jpg")),
IF($C$1="Polnisch - PL",HYPERLINK(CONCATENATE("https://www.saflax.de/0-WVK-Retail/Bilder-Pictures/SAFLAX-",'Basis-Tabelle-Samen'!W234,"-",'Basis-Tabelle-Samen'!J234,"-garden-in-the-bag-polish.jpg")),
IF($C$1="Portugiesisch - PT",HYPERLINK(CONCATENATE("https://www.saflax.de/0-WVK-Retail/Bilder-Pictures/SAFLAX-",'Basis-Tabelle-Samen'!W234,"-",'Basis-Tabelle-Samen'!J234,"-garden-in-the-bag-portuguese.jpg")),
IF($C$1="Rumänisch - RO",HYPERLINK(CONCATENATE("https://www.saflax.de/0-WVK-Retail/Bilder-Pictures/SAFLAX-",'Basis-Tabelle-Samen'!W234,"-",'Basis-Tabelle-Samen'!J234,"-garden-in-the-bag-romanian.jpg")),
IF($C$1="Schwedisch - SE",HYPERLINK(CONCATENATE("https://www.saflax.de/0-WVK-Retail/Bilder-Pictures/SAFLAX-",'Basis-Tabelle-Samen'!W234,"-",'Basis-Tabelle-Samen'!J234,"-garden-in-the-bag-swedish.jpg")),
IF($C$1="Slowakisch - SK",HYPERLINK(CONCATENATE("https://www.saflax.de/0-WVK-Retail/Bilder-Pictures/SAFLAX-",'Basis-Tabelle-Samen'!W234,"-",'Basis-Tabelle-Samen'!J234,"-garden-in-the-bag-slovak.jpg")),
IF($C$1="Slowenisch - SI",HYPERLINK(CONCATENATE("https://www.saflax.de/0-WVK-Retail/Bilder-Pictures/SAFLAX-",'Basis-Tabelle-Samen'!W234,"-",'Basis-Tabelle-Samen'!J234,"-garden-in-the-bag-slovenian.jpg")),
IF($C$1="Spanisch - ES",HYPERLINK(CONCATENATE("https://www.saflax.de/0-WVK-Retail/Bilder-Pictures/SAFLAX-",'Basis-Tabelle-Samen'!W234,"-",'Basis-Tabelle-Samen'!J234,"-garden-in-the-bag-spanish.jpg")),
IF($C$1="Tschechisch - CZ",HYPERLINK(CONCATENATE("https://www.saflax.de/0-WVK-Retail/Bilder-Pictures/SAFLAX-",'Basis-Tabelle-Samen'!W234,"-",'Basis-Tabelle-Samen'!J234,"-garden-in-the-bag-czech.jpg")),
IF($C$1="Türkisch - TR",HYPERLINK(CONCATENATE("https://www.saflax.de/0-WVK-Retail/Bilder-Pictures/SAFLAX-",'Basis-Tabelle-Samen'!W234,"-",'Basis-Tabelle-Samen'!J234,"-garden-in-the-bag-turkish.jpg")),
IF($C$1="Ungarisch - HU",HYPERLINK(CONCATENATE("https://www.saflax.de/0-WVK-Retail/Bilder-Pictures/SAFLAX-",'Basis-Tabelle-Samen'!W234,"-",'Basis-Tabelle-Samen'!J234,"-garden-in-the-bag-hungarian.jpg")),
" ACHTUNG")))))))))))))))))))))))))))))</f>
        <v>https://www.saflax.de/0-WVK-Retail/Bilder-Pictures/SAFLAX-64994-prunus-mahaleb-garden-in-the-bag-english.jpg</v>
      </c>
    </row>
    <row r="218" spans="1:43" ht="17.100000000000001" customHeight="1" x14ac:dyDescent="0.2">
      <c r="A218" s="318" t="str">
        <f>IF('Basis-Tabelle-Samen'!A224="","",IF($C$1="Deutsch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18" s="319" t="str">
        <f>'Basis-Tabelle-Samen'!I224</f>
        <v>Prunus serulata</v>
      </c>
      <c r="C218" s="316" t="str">
        <f>IF($C$1="Bulgarisch - BG",'Basis-Tabelle-Samen'!Z224,
IF($C$1="Dänisch - DK",'Basis-Tabelle-Samen'!AA224,
IF($C$1="Deutsch - DE",'Basis-Tabelle-Samen'!AB224,
IF($C$1="Englisch - UK",'Basis-Tabelle-Samen'!AC224,
IF($C$1="Estnisch - EE",'Basis-Tabelle-Samen'!AD224,
IF($C$1="Finnisch - FI",'Basis-Tabelle-Samen'!AE224,
IF($C$1="Französisch - FR",'Basis-Tabelle-Samen'!AF224,
IF($C$1="Griechisch - GR",'Basis-Tabelle-Samen'!AG224,
IF($C$1="Irisch - IE",'Basis-Tabelle-Samen'!AH224,
IF($C$1="Isländisch - IS",'Basis-Tabelle-Samen'!AI224,
IF($C$1="Italienisch - IT",'Basis-Tabelle-Samen'!AJ224,
IF($C$1="Japanisch - JP",'Basis-Tabelle-Samen'!AK224,
IF($C$1="Kroatisch - HR",'Basis-Tabelle-Samen'!AL224,
IF($C$1="Lettisch - LV",'Basis-Tabelle-Samen'!AM224,
IF($C$1="Litauisch - LT",'Basis-Tabelle-Samen'!AN224,
IF($C$1="Maltesisch - MT",'Basis-Tabelle-Samen'!AO224,
IF($C$1="Niederländisch - NL",'Basis-Tabelle-Samen'!AP224,
IF($C$1="Norwegisch - NO",'Basis-Tabelle-Samen'!AQ224,
IF($C$1="Polnisch - PL",'Basis-Tabelle-Samen'!AR224,
IF($C$1="Portugiesisch - PT",'Basis-Tabelle-Samen'!AS224,
IF($C$1="Rumänisch - RO",'Basis-Tabelle-Samen'!AT224,
IF($C$1="Schwedisch - SE",'Basis-Tabelle-Samen'!AU224,
IF($C$1="Slowakisch - SK",'Basis-Tabelle-Samen'!AV224,
IF($C$1="Slowenisch - SI",'Basis-Tabelle-Samen'!AW224,
IF($C$1="Spanisch - ES",'Basis-Tabelle-Samen'!AX224,
IF($C$1="Tschechisch - CZ",'Basis-Tabelle-Samen'!AY224,
IF($C$1="Türkisch - TR",'Basis-Tabelle-Samen'!AZ224,
IF($C$1="Ungarisch - HU",'Basis-Tabelle-Samen'!BA224,
" ACHTUNG"))))))))))))))))))))))))))))</f>
        <v>Bonsai - Wild Black Cherry</v>
      </c>
      <c r="D218" s="320">
        <f>'Basis-Tabelle-Samen'!F224</f>
        <v>30</v>
      </c>
      <c r="E218" s="321" t="str">
        <f>'Basis-Tabelle-Samen'!H224</f>
        <v>7 %</v>
      </c>
      <c r="F218" s="322" t="str">
        <f>IF('Basis-Tabelle-Samen'!G224="","",'Basis-Tabelle-Samen'!G224)</f>
        <v>04</v>
      </c>
      <c r="G218" s="320">
        <f>'Basis-Tabelle-Samen'!C224</f>
        <v>14372</v>
      </c>
      <c r="H218" s="323">
        <f>'Basis-Tabelle-Samen'!D224</f>
        <v>4055473143729</v>
      </c>
      <c r="I218" s="324">
        <f>'Basis-Tabelle-Samen'!E224</f>
        <v>1.85</v>
      </c>
      <c r="J218" s="325">
        <f t="shared" si="3"/>
        <v>12</v>
      </c>
      <c r="K218" s="326">
        <f>'Basis-Tabelle-Samen'!K224</f>
        <v>74372</v>
      </c>
      <c r="L218" s="323">
        <f>'Basis-Tabelle-Samen'!L224</f>
        <v>4055473743721</v>
      </c>
      <c r="M218" s="324">
        <f>'Basis-Tabelle-Samen'!M224</f>
        <v>2.4500000000000002</v>
      </c>
      <c r="N218" s="326">
        <f>IF(K218&lt;1,"",'3'!$I$15)</f>
        <v>15</v>
      </c>
      <c r="O218" s="327">
        <f>IF(K218&lt;1,"",'3'!$J$11)</f>
        <v>90</v>
      </c>
      <c r="P218" s="326">
        <f>'Basis-Tabelle-Samen'!N224</f>
        <v>84372</v>
      </c>
      <c r="Q218" s="323">
        <f>'Basis-Tabelle-Samen'!O224</f>
        <v>4055473843728</v>
      </c>
      <c r="R218" s="328">
        <f>'Basis-Tabelle-Samen'!P224</f>
        <v>3.75</v>
      </c>
      <c r="S218" s="326">
        <f>IF(R218&lt;1,"",'3'!$M$15)</f>
        <v>18</v>
      </c>
      <c r="T218" s="327">
        <f>IF(R218&lt;1,"",'3'!$N$11)</f>
        <v>72</v>
      </c>
      <c r="U218" s="326">
        <f>'Basis-Tabelle-Samen'!Q224</f>
        <v>54372</v>
      </c>
      <c r="V218" s="323">
        <f>'Basis-Tabelle-Samen'!R224</f>
        <v>4055473543727</v>
      </c>
      <c r="W218" s="324">
        <f>'Basis-Tabelle-Samen'!S224</f>
        <v>4.95</v>
      </c>
      <c r="X218" s="326">
        <f>IF(U218&lt;1,"",'3'!$Q$15)</f>
        <v>6</v>
      </c>
      <c r="Y218" s="327">
        <f>IF(U218&lt;1,"",'3'!$R$11)</f>
        <v>24</v>
      </c>
      <c r="Z218" s="326">
        <f>'Basis-Tabelle-Samen'!T224</f>
        <v>34372</v>
      </c>
      <c r="AA218" s="323">
        <f>'Basis-Tabelle-Samen'!U224</f>
        <v>4055473343723</v>
      </c>
      <c r="AB218" s="324">
        <f>'Basis-Tabelle-Samen'!V224</f>
        <v>6.75</v>
      </c>
      <c r="AC218" s="326">
        <f>IF(Z218&lt;1,"",'3'!$U$15)</f>
        <v>6</v>
      </c>
      <c r="AD218" s="327">
        <f>IF(Z218&lt;1,"",'3'!$V$11)</f>
        <v>24</v>
      </c>
      <c r="AE218" s="326">
        <f>'Basis-Tabelle-Samen'!W224</f>
        <v>64372</v>
      </c>
      <c r="AF218" s="323">
        <f>'Basis-Tabelle-Samen'!X224</f>
        <v>4055473643724</v>
      </c>
      <c r="AG218" s="324">
        <f>'Basis-Tabelle-Samen'!Y224</f>
        <v>2.95</v>
      </c>
      <c r="AH218" s="326">
        <f>IF(AE218&lt;1,"",'3'!$Y$15)</f>
        <v>8</v>
      </c>
      <c r="AI218" s="327">
        <f>IF(AE218&lt;1,"",'3'!$Z$11)</f>
        <v>64</v>
      </c>
      <c r="AJ218" s="315"/>
      <c r="AK218" s="316" t="str">
        <f>IF(G218&lt;1,"",
IF($C$1="Bulgarisch - BG",HYPERLINK(CONCATENATE("https://www.saflax.de/0-WVK-Retail/Bilder-Pictures/SAFLAX-",'Basis-Tabelle-Samen'!C224,"-",'Basis-Tabelle-Samen'!J224,"-seed-package-front-cr-bulgarian.jpg")),
IF($C$1="Dänisch - DK",HYPERLINK(CONCATENATE("https://www.saflax.de/0-WVK-Retail/Bilder-Pictures/SAFLAX-",'Basis-Tabelle-Samen'!C224,"-",'Basis-Tabelle-Samen'!J224,"-seed-package-front-cr-danish.jpg")),
IF($C$1="Deutsch - DE",HYPERLINK(CONCATENATE("https://www.saflax.de/0-WVK-Retail/Bilder-Pictures/SAFLAX-",'Basis-Tabelle-Samen'!C224,"-",'Basis-Tabelle-Samen'!J224,"-seed-package-front-cr-german.jpg")),
IF($C$1="Englisch - UK",HYPERLINK(CONCATENATE("https://www.saflax.de/0-WVK-Retail/Bilder-Pictures/SAFLAX-",'Basis-Tabelle-Samen'!C224,"-",'Basis-Tabelle-Samen'!J224,"-seed-package-front-cr-english.jpg")),
IF($C$1="Estnisch - EE",HYPERLINK(CONCATENATE("https://www.saflax.de/0-WVK-Retail/Bilder-Pictures/SAFLAX-",'Basis-Tabelle-Samen'!C224,"-",'Basis-Tabelle-Samen'!J224,"-seed-package-front-cr-estonian.jpg")),
IF($C$1="Finnisch - FI",HYPERLINK(CONCATENATE("https://www.saflax.de/0-WVK-Retail/Bilder-Pictures/SAFLAX-",'Basis-Tabelle-Samen'!C224,"-",'Basis-Tabelle-Samen'!J224,"-seed-package-front-cr-finnish.jpg")),
IF($C$1="Französisch - FR",HYPERLINK(CONCATENATE("https://www.saflax.de/0-WVK-Retail/Bilder-Pictures/SAFLAX-",'Basis-Tabelle-Samen'!C224,"-",'Basis-Tabelle-Samen'!J224,"-seed-package-front-cr-french.jpg")),
IF($C$1="Griechisch - GR",HYPERLINK(CONCATENATE("https://www.saflax.de/0-WVK-Retail/Bilder-Pictures/SAFLAX-",'Basis-Tabelle-Samen'!C224,"-",'Basis-Tabelle-Samen'!J224,"-seed-package-front-cr-greek.jpg")),
IF($C$1="Irisch - IE",HYPERLINK(CONCATENATE("https://www.saflax.de/0-WVK-Retail/Bilder-Pictures/SAFLAX-",'Basis-Tabelle-Samen'!C224,"-",'Basis-Tabelle-Samen'!J224,"-seed-package-front-cr-irish.jpg")),
IF($C$1="Isländisch - IS",HYPERLINK(CONCATENATE("https://www.saflax.de/0-WVK-Retail/Bilder-Pictures/SAFLAX-",'Basis-Tabelle-Samen'!C224,"-",'Basis-Tabelle-Samen'!J224,"-seed-package-front-cr-icelandic.jpg")),
IF($C$1="Italienisch - IT",HYPERLINK(CONCATENATE("https://www.saflax.de/0-WVK-Retail/Bilder-Pictures/SAFLAX-",'Basis-Tabelle-Samen'!C224,"-",'Basis-Tabelle-Samen'!J224,"-seed-package-front-cr-italian.jpg")),
IF($C$1="Japanisch - JP",HYPERLINK(CONCATENATE("https://www.saflax.de/0-WVK-Retail/Bilder-Pictures/SAFLAX-",'Basis-Tabelle-Samen'!C224,"-",'Basis-Tabelle-Samen'!J224,"-seed-package-front-cr-japanese.jpg")),
IF($C$1="Kroatisch - HR",HYPERLINK(CONCATENATE("https://www.saflax.de/0-WVK-Retail/Bilder-Pictures/SAFLAX-",'Basis-Tabelle-Samen'!C224,"-",'Basis-Tabelle-Samen'!J224,"-seed-package-front-cr-croatian.jpg")),
IF($C$1="Lettisch - LV",HYPERLINK(CONCATENATE("https://www.saflax.de/0-WVK-Retail/Bilder-Pictures/SAFLAX-",'Basis-Tabelle-Samen'!C224,"-",'Basis-Tabelle-Samen'!J224,"-seed-package-front-cr-latvian.jpg")),
IF($C$1="Litauisch - LT",HYPERLINK(CONCATENATE("https://www.saflax.de/0-WVK-Retail/Bilder-Pictures/SAFLAX-",'Basis-Tabelle-Samen'!C224,"-",'Basis-Tabelle-Samen'!J224,"-seed-package-front-cr-lithuanian.jpg")),
IF($C$1="Maltesisch - MT",HYPERLINK(CONCATENATE("https://www.saflax.de/0-WVK-Retail/Bilder-Pictures/SAFLAX-",'Basis-Tabelle-Samen'!C224,"-",'Basis-Tabelle-Samen'!J224,"-seed-package-front-cr-maltese.jpg")),
IF($C$1="Niederländisch - NL",HYPERLINK(CONCATENATE("https://www.saflax.de/0-WVK-Retail/Bilder-Pictures/SAFLAX-",'Basis-Tabelle-Samen'!C224,"-",'Basis-Tabelle-Samen'!J224,"-seed-package-front-cr-dutch.jpg")),
IF($C$1="Norwegisch - NO",HYPERLINK(CONCATENATE("https://www.saflax.de/0-WVK-Retail/Bilder-Pictures/SAFLAX-",'Basis-Tabelle-Samen'!C224,"-",'Basis-Tabelle-Samen'!J224,"-seed-package-front-cr-nowegian.jpg")),
IF($C$1="Polnisch - PL",HYPERLINK(CONCATENATE("https://www.saflax.de/0-WVK-Retail/Bilder-Pictures/SAFLAX-",'Basis-Tabelle-Samen'!C224,"-",'Basis-Tabelle-Samen'!J224,"-seed-package-front-cr-polish.jpg")),
IF($C$1="Portugiesisch - PT",HYPERLINK(CONCATENATE("https://www.saflax.de/0-WVK-Retail/Bilder-Pictures/SAFLAX-",'Basis-Tabelle-Samen'!C224,"-",'Basis-Tabelle-Samen'!J224,"-seed-package-front-cr-portuguese.jpg")),
IF($C$1="Rumänisch - RO",HYPERLINK(CONCATENATE("https://www.saflax.de/0-WVK-Retail/Bilder-Pictures/SAFLAX-",'Basis-Tabelle-Samen'!C224,"-",'Basis-Tabelle-Samen'!J224,"-seed-package-front-cr-romanian.jpg")),
IF($C$1="Schwedisch - SE",HYPERLINK(CONCATENATE("https://www.saflax.de/0-WVK-Retail/Bilder-Pictures/SAFLAX-",'Basis-Tabelle-Samen'!C224,"-",'Basis-Tabelle-Samen'!J224,"-seed-package-front-cr-swedish.jpg")),
IF($C$1="Slowakisch - SK",HYPERLINK(CONCATENATE("https://www.saflax.de/0-WVK-Retail/Bilder-Pictures/SAFLAX-",'Basis-Tabelle-Samen'!C224,"-",'Basis-Tabelle-Samen'!J224,"-seed-package-front-cr-slovak.jpg")),
IF($C$1="Slowenisch - SI",HYPERLINK(CONCATENATE("https://www.saflax.de/0-WVK-Retail/Bilder-Pictures/SAFLAX-",'Basis-Tabelle-Samen'!C224,"-",'Basis-Tabelle-Samen'!J224,"-seed-package-front-cr-slovenian.jpg")),
IF($C$1="Spanisch - ES",HYPERLINK(CONCATENATE("https://www.saflax.de/0-WVK-Retail/Bilder-Pictures/SAFLAX-",'Basis-Tabelle-Samen'!C224,"-",'Basis-Tabelle-Samen'!J224,"-seed-package-front-cr-spanish.jpg")),
IF($C$1="Tschechisch - CZ",HYPERLINK(CONCATENATE("https://www.saflax.de/0-WVK-Retail/Bilder-Pictures/SAFLAX-",'Basis-Tabelle-Samen'!C224,"-",'Basis-Tabelle-Samen'!J224,"-seed-package-front-cr-czech.jpg")),
IF($C$1="Türkisch - TR",HYPERLINK(CONCATENATE("https://www.saflax.de/0-WVK-Retail/Bilder-Pictures/SAFLAX-",'Basis-Tabelle-Samen'!C224,"-",'Basis-Tabelle-Samen'!J224,"-seed-package-front-cr-turkish.jpg")),
IF($C$1="Ungarisch - HU",HYPERLINK(CONCATENATE("https://www.saflax.de/0-WVK-Retail/Bilder-Pictures/SAFLAX-",'Basis-Tabelle-Samen'!C224,"-",'Basis-Tabelle-Samen'!J224,"-seed-package-front-cr-hungarian.jpg")),
" ACHTUNG")))))))))))))))))))))))))))))</f>
        <v>https://www.saflax.de/0-WVK-Retail/Bilder-Pictures/SAFLAX-14372-prunus-serulata-seed-package-front-cr-english.jpg</v>
      </c>
      <c r="AL218" s="330" t="str">
        <f>IF(G218&lt;1,"",
IF($C$1="Bulgarisch - BG",HYPERLINK(CONCATENATE("https://www.saflax.de/0-WVK-Retail/Bilder-Pictures/SAFLAX-",'Basis-Tabelle-Samen'!C224,"-",'Basis-Tabelle-Samen'!J224,"-seed-package-back-cr-bulgarian.jpg")),
IF($C$1="Dänisch - DK",HYPERLINK(CONCATENATE("https://www.saflax.de/0-WVK-Retail/Bilder-Pictures/SAFLAX-",'Basis-Tabelle-Samen'!C224,"-",'Basis-Tabelle-Samen'!J224,"-seed-package-back-cr-danish.jpg")),
IF($C$1="Deutsch - DE",HYPERLINK(CONCATENATE("https://www.saflax.de/0-WVK-Retail/Bilder-Pictures/SAFLAX-",'Basis-Tabelle-Samen'!C224,"-",'Basis-Tabelle-Samen'!J224,"-seed-package-back-cr-german.jpg")),
IF($C$1="Englisch - UK",HYPERLINK(CONCATENATE("https://www.saflax.de/0-WVK-Retail/Bilder-Pictures/SAFLAX-",'Basis-Tabelle-Samen'!C224,"-",'Basis-Tabelle-Samen'!J224,"-seed-package-back-cr-english.jpg")),
IF($C$1="Estnisch - EE",HYPERLINK(CONCATENATE("https://www.saflax.de/0-WVK-Retail/Bilder-Pictures/SAFLAX-",'Basis-Tabelle-Samen'!C224,"-",'Basis-Tabelle-Samen'!J224,"-seed-package-back-cr-estonian.jpg")),
IF($C$1="Finnisch - FI",HYPERLINK(CONCATENATE("https://www.saflax.de/0-WVK-Retail/Bilder-Pictures/SAFLAX-",'Basis-Tabelle-Samen'!C224,"-",'Basis-Tabelle-Samen'!J224,"-seed-package-back-cr-finnish.jpg")),
IF($C$1="Französisch - FR",HYPERLINK(CONCATENATE("https://www.saflax.de/0-WVK-Retail/Bilder-Pictures/SAFLAX-",'Basis-Tabelle-Samen'!C224,"-",'Basis-Tabelle-Samen'!J224,"-seed-package-back-cr-french.jpg")),
IF($C$1="Griechisch - GR",HYPERLINK(CONCATENATE("https://www.saflax.de/0-WVK-Retail/Bilder-Pictures/SAFLAX-",'Basis-Tabelle-Samen'!C224,"-",'Basis-Tabelle-Samen'!J224,"-seed-package-back-cr-greek.jpg")),
IF($C$1="Irisch - IE",HYPERLINK(CONCATENATE("https://www.saflax.de/0-WVK-Retail/Bilder-Pictures/SAFLAX-",'Basis-Tabelle-Samen'!C224,"-",'Basis-Tabelle-Samen'!J224,"-seed-package-back-cr-irish.jpg")),
IF($C$1="Isländisch - IS",HYPERLINK(CONCATENATE("https://www.saflax.de/0-WVK-Retail/Bilder-Pictures/SAFLAX-",'Basis-Tabelle-Samen'!C224,"-",'Basis-Tabelle-Samen'!J224,"-seed-package-back-cr-icelandic.jpg")),
IF($C$1="Italienisch - IT",HYPERLINK(CONCATENATE("https://www.saflax.de/0-WVK-Retail/Bilder-Pictures/SAFLAX-",'Basis-Tabelle-Samen'!C224,"-",'Basis-Tabelle-Samen'!J224,"-seed-package-back-cr-italian.jpg")),
IF($C$1="Japanisch - JP",HYPERLINK(CONCATENATE("https://www.saflax.de/0-WVK-Retail/Bilder-Pictures/SAFLAX-",'Basis-Tabelle-Samen'!C224,"-",'Basis-Tabelle-Samen'!J224,"-seed-package-back-cr-japanese.jpg")),
IF($C$1="Kroatisch - HR",HYPERLINK(CONCATENATE("https://www.saflax.de/0-WVK-Retail/Bilder-Pictures/SAFLAX-",'Basis-Tabelle-Samen'!C224,"-",'Basis-Tabelle-Samen'!J224,"-seed-package-back-cr-croatian.jpg")),
IF($C$1="Lettisch - LV",HYPERLINK(CONCATENATE("https://www.saflax.de/0-WVK-Retail/Bilder-Pictures/SAFLAX-",'Basis-Tabelle-Samen'!C224,"-",'Basis-Tabelle-Samen'!J224,"-seed-package-back-cr-latvian.jpg")),
IF($C$1="Litauisch - LT",HYPERLINK(CONCATENATE("https://www.saflax.de/0-WVK-Retail/Bilder-Pictures/SAFLAX-",'Basis-Tabelle-Samen'!C224,"-",'Basis-Tabelle-Samen'!J224,"-seed-package-back-cr-lithuanian.jpg")),
IF($C$1="Maltesisch - MT",HYPERLINK(CONCATENATE("https://www.saflax.de/0-WVK-Retail/Bilder-Pictures/SAFLAX-",'Basis-Tabelle-Samen'!C224,"-",'Basis-Tabelle-Samen'!J224,"-seed-package-back-cr-maltese.jpg")),
IF($C$1="Niederländisch - NL",HYPERLINK(CONCATENATE("https://www.saflax.de/0-WVK-Retail/Bilder-Pictures/SAFLAX-",'Basis-Tabelle-Samen'!C224,"-",'Basis-Tabelle-Samen'!J224,"-seed-package-back-cr-dutch.jpg")),
IF($C$1="Norwegisch - NO",HYPERLINK(CONCATENATE("https://www.saflax.de/0-WVK-Retail/Bilder-Pictures/SAFLAX-",'Basis-Tabelle-Samen'!C224,"-",'Basis-Tabelle-Samen'!J224,"-seed-package-back-cr-nowegian.jpg")),
IF($C$1="Polnisch - PL",HYPERLINK(CONCATENATE("https://www.saflax.de/0-WVK-Retail/Bilder-Pictures/SAFLAX-",'Basis-Tabelle-Samen'!C224,"-",'Basis-Tabelle-Samen'!J224,"-seed-package-back-cr-polish.jpg")),
IF($C$1="Portugiesisch - PT",HYPERLINK(CONCATENATE("https://www.saflax.de/0-WVK-Retail/Bilder-Pictures/SAFLAX-",'Basis-Tabelle-Samen'!C224,"-",'Basis-Tabelle-Samen'!J224,"-seed-package-back-cr-portuguese.jpg")),
IF($C$1="Rumänisch - RO",HYPERLINK(CONCATENATE("https://www.saflax.de/0-WVK-Retail/Bilder-Pictures/SAFLAX-",'Basis-Tabelle-Samen'!C224,"-",'Basis-Tabelle-Samen'!J224,"-seed-package-back-cr-romanian.jpg")),
IF($C$1="Schwedisch - SE",HYPERLINK(CONCATENATE("https://www.saflax.de/0-WVK-Retail/Bilder-Pictures/SAFLAX-",'Basis-Tabelle-Samen'!C224,"-",'Basis-Tabelle-Samen'!J224,"-seed-package-back-cr-swedish.jpg")),
IF($C$1="Slowakisch - SK",HYPERLINK(CONCATENATE("https://www.saflax.de/0-WVK-Retail/Bilder-Pictures/SAFLAX-",'Basis-Tabelle-Samen'!C224,"-",'Basis-Tabelle-Samen'!J224,"-seed-package-back-cr-slovak.jpg")),
IF($C$1="Slowenisch - SI",HYPERLINK(CONCATENATE("https://www.saflax.de/0-WVK-Retail/Bilder-Pictures/SAFLAX-",'Basis-Tabelle-Samen'!C224,"-",'Basis-Tabelle-Samen'!J224,"-seed-package-back-cr-slovenian.jpg")),
IF($C$1="Spanisch - ES",HYPERLINK(CONCATENATE("https://www.saflax.de/0-WVK-Retail/Bilder-Pictures/SAFLAX-",'Basis-Tabelle-Samen'!C224,"-",'Basis-Tabelle-Samen'!J224,"-seed-package-back-cr-spanish.jpg")),
IF($C$1="Tschechisch - CZ",HYPERLINK(CONCATENATE("https://www.saflax.de/0-WVK-Retail/Bilder-Pictures/SAFLAX-",'Basis-Tabelle-Samen'!C224,"-",'Basis-Tabelle-Samen'!J224,"-seed-package-back-cr-czech.jpg")),
IF($C$1="Türkisch - TR",HYPERLINK(CONCATENATE("https://www.saflax.de/0-WVK-Retail/Bilder-Pictures/SAFLAX-",'Basis-Tabelle-Samen'!C224,"-",'Basis-Tabelle-Samen'!J224,"-seed-package-back-cr-turkish.jpg")),
IF($C$1="Ungarisch - HU",HYPERLINK(CONCATENATE("https://www.saflax.de/0-WVK-Retail/Bilder-Pictures/SAFLAX-",'Basis-Tabelle-Samen'!C224,"-",'Basis-Tabelle-Samen'!J224,"-seed-package-back-cr-hungarian.jpg")),
" ACHTUNG")))))))))))))))))))))))))))))</f>
        <v>https://www.saflax.de/0-WVK-Retail/Bilder-Pictures/SAFLAX-14372-prunus-serulata-seed-package-back-cr-english.jpg</v>
      </c>
      <c r="AM218" s="330" t="str">
        <f>IF(H218&lt;1,"",
IF($C$1="Bulgarisch - BG",HYPERLINK(CONCATENATE("https://www.saflax.de/0-WVK-Retail/Bilder-Pictures/SAFLAX-",'Basis-Tabelle-Samen'!K224,"-",'Basis-Tabelle-Samen'!J224,"-garden-to-go-mini-bulgarian.jpg")),
IF($C$1="Dänisch - DK",HYPERLINK(CONCATENATE("https://www.saflax.de/0-WVK-Retail/Bilder-Pictures/SAFLAX-",'Basis-Tabelle-Samen'!K224,"-",'Basis-Tabelle-Samen'!J224,"-garden-to-go-mini-danish.jpg")),
IF($C$1="Deutsch - DE",HYPERLINK(CONCATENATE("https://www.saflax.de/0-WVK-Retail/Bilder-Pictures/SAFLAX-",'Basis-Tabelle-Samen'!K224,"-",'Basis-Tabelle-Samen'!J224,"-garden-to-go-mini-german.jpg")),
IF($C$1="Englisch - UK",HYPERLINK(CONCATENATE("https://www.saflax.de/0-WVK-Retail/Bilder-Pictures/SAFLAX-",'Basis-Tabelle-Samen'!K224,"-",'Basis-Tabelle-Samen'!J224,"-garden-to-go-mini-english.jpg")),
IF($C$1="Estnisch - EE",HYPERLINK(CONCATENATE("https://www.saflax.de/0-WVK-Retail/Bilder-Pictures/SAFLAX-",'Basis-Tabelle-Samen'!K224,"-",'Basis-Tabelle-Samen'!J224,"-garden-to-go-mini-estonian.jpg")),
IF($C$1="Finnisch - FI",HYPERLINK(CONCATENATE("https://www.saflax.de/0-WVK-Retail/Bilder-Pictures/SAFLAX-",'Basis-Tabelle-Samen'!K224,"-",'Basis-Tabelle-Samen'!J224,"-garden-to-go-mini-finnish.jpg")),
IF($C$1="Französisch - FR",HYPERLINK(CONCATENATE("https://www.saflax.de/0-WVK-Retail/Bilder-Pictures/SAFLAX-",'Basis-Tabelle-Samen'!K224,"-",'Basis-Tabelle-Samen'!J224,"-garden-to-go-mini-french.jpg")),
IF($C$1="Griechisch - GR",HYPERLINK(CONCATENATE("https://www.saflax.de/0-WVK-Retail/Bilder-Pictures/SAFLAX-",'Basis-Tabelle-Samen'!K224,"-",'Basis-Tabelle-Samen'!J224,"-garden-to-go-mini-greek.jpg")),
IF($C$1="Irisch - IE",HYPERLINK(CONCATENATE("https://www.saflax.de/0-WVK-Retail/Bilder-Pictures/SAFLAX-",'Basis-Tabelle-Samen'!K224,"-",'Basis-Tabelle-Samen'!J224,"-garden-to-go-mini-irish.jpg")),
IF($C$1="Isländisch - IS",HYPERLINK(CONCATENATE("https://www.saflax.de/0-WVK-Retail/Bilder-Pictures/SAFLAX-",'Basis-Tabelle-Samen'!K224,"-",'Basis-Tabelle-Samen'!J224,"-garden-to-go-mini-icelandic.jpg")),
IF($C$1="Italienisch - IT",HYPERLINK(CONCATENATE("https://www.saflax.de/0-WVK-Retail/Bilder-Pictures/SAFLAX-",'Basis-Tabelle-Samen'!K224,"-",'Basis-Tabelle-Samen'!J224,"-garden-to-go-mini-italian.jpg")),
IF($C$1="Japanisch - JP",HYPERLINK(CONCATENATE("https://www.saflax.de/0-WVK-Retail/Bilder-Pictures/SAFLAX-",'Basis-Tabelle-Samen'!K224,"-",'Basis-Tabelle-Samen'!J224,"-garden-to-go-mini-japanese.jpg")),
IF($C$1="Kroatisch - HR",HYPERLINK(CONCATENATE("https://www.saflax.de/0-WVK-Retail/Bilder-Pictures/SAFLAX-",'Basis-Tabelle-Samen'!K224,"-",'Basis-Tabelle-Samen'!J224,"-garden-to-go-mini-croatian.jpg")),
IF($C$1="Lettisch - LV",HYPERLINK(CONCATENATE("https://www.saflax.de/0-WVK-Retail/Bilder-Pictures/SAFLAX-",'Basis-Tabelle-Samen'!K224,"-",'Basis-Tabelle-Samen'!J224,"-garden-to-go-mini-latvian.jpg")),
IF($C$1="Litauisch - LT",HYPERLINK(CONCATENATE("https://www.saflax.de/0-WVK-Retail/Bilder-Pictures/SAFLAX-",'Basis-Tabelle-Samen'!K224,"-",'Basis-Tabelle-Samen'!J224,"-garden-to-go-mini-lithuanian.jpg")),
IF($C$1="Maltesisch - MT",HYPERLINK(CONCATENATE("https://www.saflax.de/0-WVK-Retail/Bilder-Pictures/SAFLAX-",'Basis-Tabelle-Samen'!K224,"-",'Basis-Tabelle-Samen'!J224,"-garden-to-go-mini-maltese.jpg")),
IF($C$1="Niederländisch - NL",HYPERLINK(CONCATENATE("https://www.saflax.de/0-WVK-Retail/Bilder-Pictures/SAFLAX-",'Basis-Tabelle-Samen'!K224,"-",'Basis-Tabelle-Samen'!J224,"-garden-to-go-mini-dutch.jpg")),
IF($C$1="Norwegisch - NO",HYPERLINK(CONCATENATE("https://www.saflax.de/0-WVK-Retail/Bilder-Pictures/SAFLAX-",'Basis-Tabelle-Samen'!K224,"-",'Basis-Tabelle-Samen'!J224,"-garden-to-go-mini-nowegian.jpg")),
IF($C$1="Polnisch - PL",HYPERLINK(CONCATENATE("https://www.saflax.de/0-WVK-Retail/Bilder-Pictures/SAFLAX-",'Basis-Tabelle-Samen'!K224,"-",'Basis-Tabelle-Samen'!J224,"-garden-to-go-mini-polish.jpg")),
IF($C$1="Portugiesisch - PT",HYPERLINK(CONCATENATE("https://www.saflax.de/0-WVK-Retail/Bilder-Pictures/SAFLAX-",'Basis-Tabelle-Samen'!K224,"-",'Basis-Tabelle-Samen'!J224,"-garden-to-go-mini-portuguese.jpg")),
IF($C$1="Rumänisch - RO",HYPERLINK(CONCATENATE("https://www.saflax.de/0-WVK-Retail/Bilder-Pictures/SAFLAX-",'Basis-Tabelle-Samen'!K224,"-",'Basis-Tabelle-Samen'!J224,"-garden-to-go-mini-romanian.jpg")),
IF($C$1="Schwedisch - SE",HYPERLINK(CONCATENATE("https://www.saflax.de/0-WVK-Retail/Bilder-Pictures/SAFLAX-",'Basis-Tabelle-Samen'!K224,"-",'Basis-Tabelle-Samen'!J224,"-garden-to-go-mini-swedish.jpg")),
IF($C$1="Slowakisch - SK",HYPERLINK(CONCATENATE("https://www.saflax.de/0-WVK-Retail/Bilder-Pictures/SAFLAX-",'Basis-Tabelle-Samen'!K224,"-",'Basis-Tabelle-Samen'!J224,"-garden-to-go-mini-slovak.jpg")),
IF($C$1="Slowenisch - SI",HYPERLINK(CONCATENATE("https://www.saflax.de/0-WVK-Retail/Bilder-Pictures/SAFLAX-",'Basis-Tabelle-Samen'!K224,"-",'Basis-Tabelle-Samen'!J224,"-garden-to-go-mini-slovenian.jpg")),
IF($C$1="Spanisch - ES",HYPERLINK(CONCATENATE("https://www.saflax.de/0-WVK-Retail/Bilder-Pictures/SAFLAX-",'Basis-Tabelle-Samen'!K224,"-",'Basis-Tabelle-Samen'!J224,"-garden-to-go-mini-spanish.jpg")),
IF($C$1="Tschechisch - CZ",HYPERLINK(CONCATENATE("https://www.saflax.de/0-WVK-Retail/Bilder-Pictures/SAFLAX-",'Basis-Tabelle-Samen'!K224,"-",'Basis-Tabelle-Samen'!J224,"-garden-to-go-mini-czech.jpg")),
IF($C$1="Türkisch - TR",HYPERLINK(CONCATENATE("https://www.saflax.de/0-WVK-Retail/Bilder-Pictures/SAFLAX-",'Basis-Tabelle-Samen'!K224,"-",'Basis-Tabelle-Samen'!J224,"-garden-to-go-mini-turkish.jpg")),
IF($C$1="Ungarisch - HU",HYPERLINK(CONCATENATE("https://www.saflax.de/0-WVK-Retail/Bilder-Pictures/SAFLAX-",'Basis-Tabelle-Samen'!K224,"-",'Basis-Tabelle-Samen'!J224,"-garden-to-go-mini-hungarian.jpg")),
" ACHTUNG")))))))))))))))))))))))))))))</f>
        <v>https://www.saflax.de/0-WVK-Retail/Bilder-Pictures/SAFLAX-74372-prunus-serulata-garden-to-go-mini-english.jpg</v>
      </c>
      <c r="AN218" s="330" t="str">
        <f>IF(I218&lt;1,"",
IF($C$1="Bulgarisch - BG",HYPERLINK(CONCATENATE("https://www.saflax.de/0-WVK-Retail/Bilder-Pictures/SAFLAX-",'Basis-Tabelle-Samen'!N224,"-",'Basis-Tabelle-Samen'!J224,"-garden-to-go-lite-bulgarian.jpg")),
IF($C$1="Dänisch - DK",HYPERLINK(CONCATENATE("https://www.saflax.de/0-WVK-Retail/Bilder-Pictures/SAFLAX-",'Basis-Tabelle-Samen'!N224,"-",'Basis-Tabelle-Samen'!J224,"-garden-to-go-lite-danish.jpg")),
IF($C$1="Deutsch - DE",HYPERLINK(CONCATENATE("https://www.saflax.de/0-WVK-Retail/Bilder-Pictures/SAFLAX-",'Basis-Tabelle-Samen'!N224,"-",'Basis-Tabelle-Samen'!J224,"-garden-to-go-lite-german.jpg")),
IF($C$1="Englisch - UK",HYPERLINK(CONCATENATE("https://www.saflax.de/0-WVK-Retail/Bilder-Pictures/SAFLAX-",'Basis-Tabelle-Samen'!N224,"-",'Basis-Tabelle-Samen'!J224,"-garden-to-go-lite-english.jpg")),
IF($C$1="Estnisch - EE",HYPERLINK(CONCATENATE("https://www.saflax.de/0-WVK-Retail/Bilder-Pictures/SAFLAX-",'Basis-Tabelle-Samen'!N224,"-",'Basis-Tabelle-Samen'!J224,"-garden-to-go-lite-estonian.jpg")),
IF($C$1="Finnisch - FI",HYPERLINK(CONCATENATE("https://www.saflax.de/0-WVK-Retail/Bilder-Pictures/SAFLAX-",'Basis-Tabelle-Samen'!N224,"-",'Basis-Tabelle-Samen'!J224,"-garden-to-go-lite-finnish.jpg")),
IF($C$1="Französisch - FR",HYPERLINK(CONCATENATE("https://www.saflax.de/0-WVK-Retail/Bilder-Pictures/SAFLAX-",'Basis-Tabelle-Samen'!N224,"-",'Basis-Tabelle-Samen'!J224,"-garden-to-go-lite-french.jpg")),
IF($C$1="Griechisch - GR",HYPERLINK(CONCATENATE("https://www.saflax.de/0-WVK-Retail/Bilder-Pictures/SAFLAX-",'Basis-Tabelle-Samen'!N224,"-",'Basis-Tabelle-Samen'!J224,"-garden-to-go-lite-greek.jpg")),
IF($C$1="Irisch - IE",HYPERLINK(CONCATENATE("https://www.saflax.de/0-WVK-Retail/Bilder-Pictures/SAFLAX-",'Basis-Tabelle-Samen'!N224,"-",'Basis-Tabelle-Samen'!J224,"-garden-to-go-lite-irish.jpg")),
IF($C$1="Isländisch - IS",HYPERLINK(CONCATENATE("https://www.saflax.de/0-WVK-Retail/Bilder-Pictures/SAFLAX-",'Basis-Tabelle-Samen'!N224,"-",'Basis-Tabelle-Samen'!J224,"-garden-to-go-lite-icelandic.jpg")),
IF($C$1="Italienisch - IT",HYPERLINK(CONCATENATE("https://www.saflax.de/0-WVK-Retail/Bilder-Pictures/SAFLAX-",'Basis-Tabelle-Samen'!N224,"-",'Basis-Tabelle-Samen'!J224,"-garden-to-go-lite-italian.jpg")),
IF($C$1="Japanisch - JP",HYPERLINK(CONCATENATE("https://www.saflax.de/0-WVK-Retail/Bilder-Pictures/SAFLAX-",'Basis-Tabelle-Samen'!N224,"-",'Basis-Tabelle-Samen'!J224,"-garden-to-go-lite-japanese.jpg")),
IF($C$1="Kroatisch - HR",HYPERLINK(CONCATENATE("https://www.saflax.de/0-WVK-Retail/Bilder-Pictures/SAFLAX-",'Basis-Tabelle-Samen'!N224,"-",'Basis-Tabelle-Samen'!J224,"-garden-to-go-lite-croatian.jpg")),
IF($C$1="Lettisch - LV",HYPERLINK(CONCATENATE("https://www.saflax.de/0-WVK-Retail/Bilder-Pictures/SAFLAX-",'Basis-Tabelle-Samen'!N224,"-",'Basis-Tabelle-Samen'!J224,"-garden-to-go-lite-latvian.jpg")),
IF($C$1="Litauisch - LT",HYPERLINK(CONCATENATE("https://www.saflax.de/0-WVK-Retail/Bilder-Pictures/SAFLAX-",'Basis-Tabelle-Samen'!N224,"-",'Basis-Tabelle-Samen'!J224,"-garden-to-go-lite-lithuanian.jpg")),
IF($C$1="Maltesisch - MT",HYPERLINK(CONCATENATE("https://www.saflax.de/0-WVK-Retail/Bilder-Pictures/SAFLAX-",'Basis-Tabelle-Samen'!N224,"-",'Basis-Tabelle-Samen'!J224,"-garden-to-go-lite-maltese.jpg")),
IF($C$1="Niederländisch - NL",HYPERLINK(CONCATENATE("https://www.saflax.de/0-WVK-Retail/Bilder-Pictures/SAFLAX-",'Basis-Tabelle-Samen'!N224,"-",'Basis-Tabelle-Samen'!J224,"-garden-to-go-lite-dutch.jpg")),
IF($C$1="Norwegisch - NO",HYPERLINK(CONCATENATE("https://www.saflax.de/0-WVK-Retail/Bilder-Pictures/SAFLAX-",'Basis-Tabelle-Samen'!N224,"-",'Basis-Tabelle-Samen'!J224,"-garden-to-go-lite-nowegian.jpg")),
IF($C$1="Polnisch - PL",HYPERLINK(CONCATENATE("https://www.saflax.de/0-WVK-Retail/Bilder-Pictures/SAFLAX-",'Basis-Tabelle-Samen'!N224,"-",'Basis-Tabelle-Samen'!J224,"-garden-to-go-lite-polish.jpg")),
IF($C$1="Portugiesisch - PT",HYPERLINK(CONCATENATE("https://www.saflax.de/0-WVK-Retail/Bilder-Pictures/SAFLAX-",'Basis-Tabelle-Samen'!N224,"-",'Basis-Tabelle-Samen'!J224,"-garden-to-go-lite-portuguese.jpg")),
IF($C$1="Rumänisch - RO",HYPERLINK(CONCATENATE("https://www.saflax.de/0-WVK-Retail/Bilder-Pictures/SAFLAX-",'Basis-Tabelle-Samen'!N224,"-",'Basis-Tabelle-Samen'!J224,"-garden-to-go-lite-romanian.jpg")),
IF($C$1="Schwedisch - SE",HYPERLINK(CONCATENATE("https://www.saflax.de/0-WVK-Retail/Bilder-Pictures/SAFLAX-",'Basis-Tabelle-Samen'!N224,"-",'Basis-Tabelle-Samen'!J224,"-garden-to-go-lite-swedish.jpg")),
IF($C$1="Slowakisch - SK",HYPERLINK(CONCATENATE("https://www.saflax.de/0-WVK-Retail/Bilder-Pictures/SAFLAX-",'Basis-Tabelle-Samen'!N224,"-",'Basis-Tabelle-Samen'!J224,"-garden-to-go-lite-slovak.jpg")),
IF($C$1="Slowenisch - SI",HYPERLINK(CONCATENATE("https://www.saflax.de/0-WVK-Retail/Bilder-Pictures/SAFLAX-",'Basis-Tabelle-Samen'!N224,"-",'Basis-Tabelle-Samen'!J224,"-garden-to-go-lite-slovenian.jpg")),
IF($C$1="Spanisch - ES",HYPERLINK(CONCATENATE("https://www.saflax.de/0-WVK-Retail/Bilder-Pictures/SAFLAX-",'Basis-Tabelle-Samen'!N224,"-",'Basis-Tabelle-Samen'!J224,"-garden-to-go-lite-spanish.jpg")),
IF($C$1="Tschechisch - CZ",HYPERLINK(CONCATENATE("https://www.saflax.de/0-WVK-Retail/Bilder-Pictures/SAFLAX-",'Basis-Tabelle-Samen'!N224,"-",'Basis-Tabelle-Samen'!J224,"-garden-to-go-lite-czech.jpg")),
IF($C$1="Türkisch - TR",HYPERLINK(CONCATENATE("https://www.saflax.de/0-WVK-Retail/Bilder-Pictures/SAFLAX-",'Basis-Tabelle-Samen'!N224,"-",'Basis-Tabelle-Samen'!J224,"-garden-to-go-lite-turkish.jpg")),
IF($C$1="Ungarisch - HU",HYPERLINK(CONCATENATE("https://www.saflax.de/0-WVK-Retail/Bilder-Pictures/SAFLAX-",'Basis-Tabelle-Samen'!N224,"-",'Basis-Tabelle-Samen'!J224,"-garden-to-go-lite-hungarian.jpg")),
" ACHTUNG")))))))))))))))))))))))))))))</f>
        <v>https://www.saflax.de/0-WVK-Retail/Bilder-Pictures/SAFLAX-84372-prunus-serulata-garden-to-go-lite-english.jpg</v>
      </c>
      <c r="AO218" s="330" t="str">
        <f>IF(J218&lt;1,"",
IF($C$1="Bulgarisch - BG",HYPERLINK(CONCATENATE("https://www.saflax.de/0-WVK-Retail/Bilder-Pictures/SAFLAX-",'Basis-Tabelle-Samen'!Q224,"-",'Basis-Tabelle-Samen'!J224,"-garden-to-go-bulgarian.jpg")),
IF($C$1="Dänisch - DK",HYPERLINK(CONCATENATE("https://www.saflax.de/0-WVK-Retail/Bilder-Pictures/SAFLAX-",'Basis-Tabelle-Samen'!Q224,"-",'Basis-Tabelle-Samen'!J224,"-garden-to-go-danish.jpg")),
IF($C$1="Deutsch - DE",HYPERLINK(CONCATENATE("https://www.saflax.de/0-WVK-Retail/Bilder-Pictures/SAFLAX-",'Basis-Tabelle-Samen'!Q224,"-",'Basis-Tabelle-Samen'!J224,"-garden-to-go-german.jpg")),
IF($C$1="Englisch - UK",HYPERLINK(CONCATENATE("https://www.saflax.de/0-WVK-Retail/Bilder-Pictures/SAFLAX-",'Basis-Tabelle-Samen'!Q224,"-",'Basis-Tabelle-Samen'!J224,"-garden-to-go-english.jpg")),
IF($C$1="Estnisch - EE",HYPERLINK(CONCATENATE("https://www.saflax.de/0-WVK-Retail/Bilder-Pictures/SAFLAX-",'Basis-Tabelle-Samen'!Q224,"-",'Basis-Tabelle-Samen'!J224,"-garden-to-go-estonian.jpg")),
IF($C$1="Finnisch - FI",HYPERLINK(CONCATENATE("https://www.saflax.de/0-WVK-Retail/Bilder-Pictures/SAFLAX-",'Basis-Tabelle-Samen'!Q224,"-",'Basis-Tabelle-Samen'!J224,"-garden-to-go-finnish.jpg")),
IF($C$1="Französisch - FR",HYPERLINK(CONCATENATE("https://www.saflax.de/0-WVK-Retail/Bilder-Pictures/SAFLAX-",'Basis-Tabelle-Samen'!Q224,"-",'Basis-Tabelle-Samen'!J224,"-garden-to-go-french.jpg")),
IF($C$1="Griechisch - GR",HYPERLINK(CONCATENATE("https://www.saflax.de/0-WVK-Retail/Bilder-Pictures/SAFLAX-",'Basis-Tabelle-Samen'!Q224,"-",'Basis-Tabelle-Samen'!J224,"-garden-to-go-greek.jpg")),
IF($C$1="Irisch - IE",HYPERLINK(CONCATENATE("https://www.saflax.de/0-WVK-Retail/Bilder-Pictures/SAFLAX-",'Basis-Tabelle-Samen'!Q224,"-",'Basis-Tabelle-Samen'!J224,"-garden-to-go-irish.jpg")),
IF($C$1="Isländisch - IS",HYPERLINK(CONCATENATE("https://www.saflax.de/0-WVK-Retail/Bilder-Pictures/SAFLAX-",'Basis-Tabelle-Samen'!Q224,"-",'Basis-Tabelle-Samen'!J224,"-garden-to-go-icelandic.jpg")),
IF($C$1="Italienisch - IT",HYPERLINK(CONCATENATE("https://www.saflax.de/0-WVK-Retail/Bilder-Pictures/SAFLAX-",'Basis-Tabelle-Samen'!Q224,"-",'Basis-Tabelle-Samen'!J224,"-garden-to-go-italian.jpg")),
IF($C$1="Japanisch - JP",HYPERLINK(CONCATENATE("https://www.saflax.de/0-WVK-Retail/Bilder-Pictures/SAFLAX-",'Basis-Tabelle-Samen'!Q224,"-",'Basis-Tabelle-Samen'!J224,"-garden-to-go-japanese.jpg")),
IF($C$1="Kroatisch - HR",HYPERLINK(CONCATENATE("https://www.saflax.de/0-WVK-Retail/Bilder-Pictures/SAFLAX-",'Basis-Tabelle-Samen'!Q224,"-",'Basis-Tabelle-Samen'!J224,"-garden-to-go-croatian.jpg")),
IF($C$1="Lettisch - LV",HYPERLINK(CONCATENATE("https://www.saflax.de/0-WVK-Retail/Bilder-Pictures/SAFLAX-",'Basis-Tabelle-Samen'!Q224,"-",'Basis-Tabelle-Samen'!J224,"-garden-to-go-latvian.jpg")),
IF($C$1="Litauisch - LT",HYPERLINK(CONCATENATE("https://www.saflax.de/0-WVK-Retail/Bilder-Pictures/SAFLAX-",'Basis-Tabelle-Samen'!Q224,"-",'Basis-Tabelle-Samen'!J224,"-garden-to-go-lithuanian.jpg")),
IF($C$1="Maltesisch - MT",HYPERLINK(CONCATENATE("https://www.saflax.de/0-WVK-Retail/Bilder-Pictures/SAFLAX-",'Basis-Tabelle-Samen'!Q224,"-",'Basis-Tabelle-Samen'!J224,"-garden-to-go-maltese.jpg")),
IF($C$1="Niederländisch - NL",HYPERLINK(CONCATENATE("https://www.saflax.de/0-WVK-Retail/Bilder-Pictures/SAFLAX-",'Basis-Tabelle-Samen'!Q224,"-",'Basis-Tabelle-Samen'!J224,"-garden-to-go-dutch.jpg")),
IF($C$1="Norwegisch - NO",HYPERLINK(CONCATENATE("https://www.saflax.de/0-WVK-Retail/Bilder-Pictures/SAFLAX-",'Basis-Tabelle-Samen'!Q224,"-",'Basis-Tabelle-Samen'!J224,"-garden-to-go-nowegian.jpg")),
IF($C$1="Polnisch - PL",HYPERLINK(CONCATENATE("https://www.saflax.de/0-WVK-Retail/Bilder-Pictures/SAFLAX-",'Basis-Tabelle-Samen'!Q224,"-",'Basis-Tabelle-Samen'!J224,"-garden-to-go-polish.jpg")),
IF($C$1="Portugiesisch - PT",HYPERLINK(CONCATENATE("https://www.saflax.de/0-WVK-Retail/Bilder-Pictures/SAFLAX-",'Basis-Tabelle-Samen'!Q224,"-",'Basis-Tabelle-Samen'!J224,"-garden-to-go-portuguese.jpg")),
IF($C$1="Rumänisch - RO",HYPERLINK(CONCATENATE("https://www.saflax.de/0-WVK-Retail/Bilder-Pictures/SAFLAX-",'Basis-Tabelle-Samen'!Q224,"-",'Basis-Tabelle-Samen'!J224,"-garden-to-go-romanian.jpg")),
IF($C$1="Schwedisch - SE",HYPERLINK(CONCATENATE("https://www.saflax.de/0-WVK-Retail/Bilder-Pictures/SAFLAX-",'Basis-Tabelle-Samen'!Q224,"-",'Basis-Tabelle-Samen'!J224,"-garden-to-go-swedish.jpg")),
IF($C$1="Slowakisch - SK",HYPERLINK(CONCATENATE("https://www.saflax.de/0-WVK-Retail/Bilder-Pictures/SAFLAX-",'Basis-Tabelle-Samen'!Q224,"-",'Basis-Tabelle-Samen'!J224,"-garden-to-go-slovak.jpg")),
IF($C$1="Slowenisch - SI",HYPERLINK(CONCATENATE("https://www.saflax.de/0-WVK-Retail/Bilder-Pictures/SAFLAX-",'Basis-Tabelle-Samen'!Q224,"-",'Basis-Tabelle-Samen'!J224,"-garden-to-go-slovenian.jpg")),
IF($C$1="Spanisch - ES",HYPERLINK(CONCATENATE("https://www.saflax.de/0-WVK-Retail/Bilder-Pictures/SAFLAX-",'Basis-Tabelle-Samen'!Q224,"-",'Basis-Tabelle-Samen'!J224,"-garden-to-go-spanish.jpg")),
IF($C$1="Tschechisch - CZ",HYPERLINK(CONCATENATE("https://www.saflax.de/0-WVK-Retail/Bilder-Pictures/SAFLAX-",'Basis-Tabelle-Samen'!Q224,"-",'Basis-Tabelle-Samen'!J224,"-garden-to-go-czech.jpg")),
IF($C$1="Türkisch - TR",HYPERLINK(CONCATENATE("https://www.saflax.de/0-WVK-Retail/Bilder-Pictures/SAFLAX-",'Basis-Tabelle-Samen'!Q224,"-",'Basis-Tabelle-Samen'!J224,"-garden-to-go-turkish.jpg")),
IF($C$1="Ungarisch - HU",HYPERLINK(CONCATENATE("https://www.saflax.de/0-WVK-Retail/Bilder-Pictures/SAFLAX-",'Basis-Tabelle-Samen'!Q224,"-",'Basis-Tabelle-Samen'!J224,"-garden-to-go-hungarian.jpg")),
" ACHTUNG")))))))))))))))))))))))))))))</f>
        <v>https://www.saflax.de/0-WVK-Retail/Bilder-Pictures/SAFLAX-54372-prunus-serulata-garden-to-go-english.jpg</v>
      </c>
      <c r="AP218" s="330" t="str">
        <f>IF(K218&lt;1,"",
IF($C$1="Bulgarisch - BG",HYPERLINK(CONCATENATE("https://www.saflax.de/0-WVK-Retail/Bilder-Pictures/SAFLAX-",'Basis-Tabelle-Samen'!T224,"-",'Basis-Tabelle-Samen'!J224,"-cultivation-set-bulgarian.jpg")),
IF($C$1="Dänisch - DK",HYPERLINK(CONCATENATE("https://www.saflax.de/0-WVK-Retail/Bilder-Pictures/SAFLAX-",'Basis-Tabelle-Samen'!T224,"-",'Basis-Tabelle-Samen'!J224,"-cultivation-set-danish.jpg")),
IF($C$1="Deutsch - DE",HYPERLINK(CONCATENATE("https://www.saflax.de/0-WVK-Retail/Bilder-Pictures/SAFLAX-",'Basis-Tabelle-Samen'!T224,"-",'Basis-Tabelle-Samen'!J224,"-cultivation-set-german.jpg")),
IF($C$1="Englisch - UK",HYPERLINK(CONCATENATE("https://www.saflax.de/0-WVK-Retail/Bilder-Pictures/SAFLAX-",'Basis-Tabelle-Samen'!T224,"-",'Basis-Tabelle-Samen'!J224,"-cultivation-set-english.jpg")),
IF($C$1="Estnisch - EE",HYPERLINK(CONCATENATE("https://www.saflax.de/0-WVK-Retail/Bilder-Pictures/SAFLAX-",'Basis-Tabelle-Samen'!T224,"-",'Basis-Tabelle-Samen'!J224,"-cultivation-set-estonian.jpg")),
IF($C$1="Finnisch - FI",HYPERLINK(CONCATENATE("https://www.saflax.de/0-WVK-Retail/Bilder-Pictures/SAFLAX-",'Basis-Tabelle-Samen'!T224,"-",'Basis-Tabelle-Samen'!J224,"-cultivation-set-finnish.jpg")),
IF($C$1="Französisch - FR",HYPERLINK(CONCATENATE("https://www.saflax.de/0-WVK-Retail/Bilder-Pictures/SAFLAX-",'Basis-Tabelle-Samen'!T224,"-",'Basis-Tabelle-Samen'!J224,"-cultivation-set-french.jpg")),
IF($C$1="Griechisch - GR",HYPERLINK(CONCATENATE("https://www.saflax.de/0-WVK-Retail/Bilder-Pictures/SAFLAX-",'Basis-Tabelle-Samen'!T224,"-",'Basis-Tabelle-Samen'!J224,"-cultivation-set-greek.jpg")),
IF($C$1="Irisch - IE",HYPERLINK(CONCATENATE("https://www.saflax.de/0-WVK-Retail/Bilder-Pictures/SAFLAX-",'Basis-Tabelle-Samen'!T224,"-",'Basis-Tabelle-Samen'!J224,"-cultivation-set-irish.jpg")),
IF($C$1="Isländisch - IS",HYPERLINK(CONCATENATE("https://www.saflax.de/0-WVK-Retail/Bilder-Pictures/SAFLAX-",'Basis-Tabelle-Samen'!T224,"-",'Basis-Tabelle-Samen'!J224,"-cultivation-set-icelandic.jpg")),
IF($C$1="Italienisch - IT",HYPERLINK(CONCATENATE("https://www.saflax.de/0-WVK-Retail/Bilder-Pictures/SAFLAX-",'Basis-Tabelle-Samen'!T224,"-",'Basis-Tabelle-Samen'!J224,"-cultivation-set-italian.jpg")),
IF($C$1="Japanisch - JP",HYPERLINK(CONCATENATE("https://www.saflax.de/0-WVK-Retail/Bilder-Pictures/SAFLAX-",'Basis-Tabelle-Samen'!T224,"-",'Basis-Tabelle-Samen'!J224,"-cultivation-set-japanese.jpg")),
IF($C$1="Kroatisch - HR",HYPERLINK(CONCATENATE("https://www.saflax.de/0-WVK-Retail/Bilder-Pictures/SAFLAX-",'Basis-Tabelle-Samen'!T224,"-",'Basis-Tabelle-Samen'!J224,"-cultivation-set-croatian.jpg")),
IF($C$1="Lettisch - LV",HYPERLINK(CONCATENATE("https://www.saflax.de/0-WVK-Retail/Bilder-Pictures/SAFLAX-",'Basis-Tabelle-Samen'!T224,"-",'Basis-Tabelle-Samen'!J224,"-cultivation-set-latvian.jpg")),
IF($C$1="Litauisch - LT",HYPERLINK(CONCATENATE("https://www.saflax.de/0-WVK-Retail/Bilder-Pictures/SAFLAX-",'Basis-Tabelle-Samen'!T224,"-",'Basis-Tabelle-Samen'!J224,"-cultivation-set-lithuanian.jpg")),
IF($C$1="Maltesisch - MT",HYPERLINK(CONCATENATE("https://www.saflax.de/0-WVK-Retail/Bilder-Pictures/SAFLAX-",'Basis-Tabelle-Samen'!T224,"-",'Basis-Tabelle-Samen'!J224,"-cultivation-set-maltese.jpg")),
IF($C$1="Niederländisch - NL",HYPERLINK(CONCATENATE("https://www.saflax.de/0-WVK-Retail/Bilder-Pictures/SAFLAX-",'Basis-Tabelle-Samen'!T224,"-",'Basis-Tabelle-Samen'!J224,"-cultivation-set-dutch.jpg")),
IF($C$1="Norwegisch - NO",HYPERLINK(CONCATENATE("https://www.saflax.de/0-WVK-Retail/Bilder-Pictures/SAFLAX-",'Basis-Tabelle-Samen'!T224,"-",'Basis-Tabelle-Samen'!J224,"-cultivation-set-nowegian.jpg")),
IF($C$1="Polnisch - PL",HYPERLINK(CONCATENATE("https://www.saflax.de/0-WVK-Retail/Bilder-Pictures/SAFLAX-",'Basis-Tabelle-Samen'!T224,"-",'Basis-Tabelle-Samen'!J224,"-cultivation-set-polish.jpg")),
IF($C$1="Portugiesisch - PT",HYPERLINK(CONCATENATE("https://www.saflax.de/0-WVK-Retail/Bilder-Pictures/SAFLAX-",'Basis-Tabelle-Samen'!T224,"-",'Basis-Tabelle-Samen'!J224,"-cultivation-set-portuguese.jpg")),
IF($C$1="Rumänisch - RO",HYPERLINK(CONCATENATE("https://www.saflax.de/0-WVK-Retail/Bilder-Pictures/SAFLAX-",'Basis-Tabelle-Samen'!T224,"-",'Basis-Tabelle-Samen'!J224,"-cultivation-set-romanian.jpg")),
IF($C$1="Schwedisch - SE",HYPERLINK(CONCATENATE("https://www.saflax.de/0-WVK-Retail/Bilder-Pictures/SAFLAX-",'Basis-Tabelle-Samen'!T224,"-",'Basis-Tabelle-Samen'!J224,"-cultivation-set-swedish.jpg")),
IF($C$1="Slowakisch - SK",HYPERLINK(CONCATENATE("https://www.saflax.de/0-WVK-Retail/Bilder-Pictures/SAFLAX-",'Basis-Tabelle-Samen'!T224,"-",'Basis-Tabelle-Samen'!J224,"-cultivation-set-slovak.jpg")),
IF($C$1="Slowenisch - SI",HYPERLINK(CONCATENATE("https://www.saflax.de/0-WVK-Retail/Bilder-Pictures/SAFLAX-",'Basis-Tabelle-Samen'!T224,"-",'Basis-Tabelle-Samen'!J224,"-cultivation-set-slovenian.jpg")),
IF($C$1="Spanisch - ES",HYPERLINK(CONCATENATE("https://www.saflax.de/0-WVK-Retail/Bilder-Pictures/SAFLAX-",'Basis-Tabelle-Samen'!T224,"-",'Basis-Tabelle-Samen'!J224,"-cultivation-set-spanish.jpg")),
IF($C$1="Tschechisch - CZ",HYPERLINK(CONCATENATE("https://www.saflax.de/0-WVK-Retail/Bilder-Pictures/SAFLAX-",'Basis-Tabelle-Samen'!T224,"-",'Basis-Tabelle-Samen'!J224,"-cultivation-set-czech.jpg")),
IF($C$1="Türkisch - TR",HYPERLINK(CONCATENATE("https://www.saflax.de/0-WVK-Retail/Bilder-Pictures/SAFLAX-",'Basis-Tabelle-Samen'!T224,"-",'Basis-Tabelle-Samen'!J224,"-cultivation-set-turkish.jpg")),
IF($C$1="Ungarisch - HU",HYPERLINK(CONCATENATE("https://www.saflax.de/0-WVK-Retail/Bilder-Pictures/SAFLAX-",'Basis-Tabelle-Samen'!T224,"-",'Basis-Tabelle-Samen'!J224,"-cultivation-set-hungarian.jpg")),
" ACHTUNG")))))))))))))))))))))))))))))</f>
        <v>https://www.saflax.de/0-WVK-Retail/Bilder-Pictures/SAFLAX-34372-prunus-serulata-cultivation-set-english.jpg</v>
      </c>
      <c r="AQ218" s="330" t="str">
        <f>IF(L218&lt;1,"",
IF($C$1="Bulgarisch - BG",HYPERLINK(CONCATENATE("https://www.saflax.de/0-WVK-Retail/Bilder-Pictures/SAFLAX-",'Basis-Tabelle-Samen'!W224,"-",'Basis-Tabelle-Samen'!J224,"-garden-in-the-bag-bulgarian.jpg")),
IF($C$1="Dänisch - DK",HYPERLINK(CONCATENATE("https://www.saflax.de/0-WVK-Retail/Bilder-Pictures/SAFLAX-",'Basis-Tabelle-Samen'!W224,"-",'Basis-Tabelle-Samen'!J224,"-garden-in-the-bag-danish.jpg")),
IF($C$1="Deutsch - DE",HYPERLINK(CONCATENATE("https://www.saflax.de/0-WVK-Retail/Bilder-Pictures/SAFLAX-",'Basis-Tabelle-Samen'!W224,"-",'Basis-Tabelle-Samen'!J224,"-garden-in-the-bag-german.jpg")),
IF($C$1="Englisch - UK",HYPERLINK(CONCATENATE("https://www.saflax.de/0-WVK-Retail/Bilder-Pictures/SAFLAX-",'Basis-Tabelle-Samen'!W224,"-",'Basis-Tabelle-Samen'!J224,"-garden-in-the-bag-english.jpg")),
IF($C$1="Estnisch - EE",HYPERLINK(CONCATENATE("https://www.saflax.de/0-WVK-Retail/Bilder-Pictures/SAFLAX-",'Basis-Tabelle-Samen'!W224,"-",'Basis-Tabelle-Samen'!J224,"-garden-in-the-bag-estonian.jpg")),
IF($C$1="Finnisch - FI",HYPERLINK(CONCATENATE("https://www.saflax.de/0-WVK-Retail/Bilder-Pictures/SAFLAX-",'Basis-Tabelle-Samen'!W224,"-",'Basis-Tabelle-Samen'!J224,"-garden-in-the-bag-finnish.jpg")),
IF($C$1="Französisch - FR",HYPERLINK(CONCATENATE("https://www.saflax.de/0-WVK-Retail/Bilder-Pictures/SAFLAX-",'Basis-Tabelle-Samen'!W224,"-",'Basis-Tabelle-Samen'!J224,"-garden-in-the-bag-french.jpg")),
IF($C$1="Griechisch - GR",HYPERLINK(CONCATENATE("https://www.saflax.de/0-WVK-Retail/Bilder-Pictures/SAFLAX-",'Basis-Tabelle-Samen'!W224,"-",'Basis-Tabelle-Samen'!J224,"-garden-in-the-bag-greek.jpg")),
IF($C$1="Irisch - IE",HYPERLINK(CONCATENATE("https://www.saflax.de/0-WVK-Retail/Bilder-Pictures/SAFLAX-",'Basis-Tabelle-Samen'!W224,"-",'Basis-Tabelle-Samen'!J224,"-garden-in-the-bag-irish.jpg")),
IF($C$1="Isländisch - IS",HYPERLINK(CONCATENATE("https://www.saflax.de/0-WVK-Retail/Bilder-Pictures/SAFLAX-",'Basis-Tabelle-Samen'!W224,"-",'Basis-Tabelle-Samen'!J224,"-garden-in-the-bag-icelandic.jpg")),
IF($C$1="Italienisch - IT",HYPERLINK(CONCATENATE("https://www.saflax.de/0-WVK-Retail/Bilder-Pictures/SAFLAX-",'Basis-Tabelle-Samen'!W224,"-",'Basis-Tabelle-Samen'!J224,"-garden-in-the-bag-italian.jpg")),
IF($C$1="Japanisch - JP",HYPERLINK(CONCATENATE("https://www.saflax.de/0-WVK-Retail/Bilder-Pictures/SAFLAX-",'Basis-Tabelle-Samen'!W224,"-",'Basis-Tabelle-Samen'!J224,"-garden-in-the-bag-japanese.jpg")),
IF($C$1="Kroatisch - HR",HYPERLINK(CONCATENATE("https://www.saflax.de/0-WVK-Retail/Bilder-Pictures/SAFLAX-",'Basis-Tabelle-Samen'!W224,"-",'Basis-Tabelle-Samen'!J224,"-garden-in-the-bag-croatian.jpg")),
IF($C$1="Lettisch - LV",HYPERLINK(CONCATENATE("https://www.saflax.de/0-WVK-Retail/Bilder-Pictures/SAFLAX-",'Basis-Tabelle-Samen'!W224,"-",'Basis-Tabelle-Samen'!J224,"-garden-in-the-bag-latvian.jpg")),
IF($C$1="Litauisch - LT",HYPERLINK(CONCATENATE("https://www.saflax.de/0-WVK-Retail/Bilder-Pictures/SAFLAX-",'Basis-Tabelle-Samen'!W224,"-",'Basis-Tabelle-Samen'!J224,"-garden-in-the-bag-lithuanian.jpg")),
IF($C$1="Maltesisch - MT",HYPERLINK(CONCATENATE("https://www.saflax.de/0-WVK-Retail/Bilder-Pictures/SAFLAX-",'Basis-Tabelle-Samen'!W224,"-",'Basis-Tabelle-Samen'!J224,"-garden-in-the-bag-maltese.jpg")),
IF($C$1="Niederländisch - NL",HYPERLINK(CONCATENATE("https://www.saflax.de/0-WVK-Retail/Bilder-Pictures/SAFLAX-",'Basis-Tabelle-Samen'!W224,"-",'Basis-Tabelle-Samen'!J224,"-garden-in-the-bag-dutch.jpg")),
IF($C$1="Norwegisch - NO",HYPERLINK(CONCATENATE("https://www.saflax.de/0-WVK-Retail/Bilder-Pictures/SAFLAX-",'Basis-Tabelle-Samen'!W224,"-",'Basis-Tabelle-Samen'!J224,"-garden-in-the-bag-nowegian.jpg")),
IF($C$1="Polnisch - PL",HYPERLINK(CONCATENATE("https://www.saflax.de/0-WVK-Retail/Bilder-Pictures/SAFLAX-",'Basis-Tabelle-Samen'!W224,"-",'Basis-Tabelle-Samen'!J224,"-garden-in-the-bag-polish.jpg")),
IF($C$1="Portugiesisch - PT",HYPERLINK(CONCATENATE("https://www.saflax.de/0-WVK-Retail/Bilder-Pictures/SAFLAX-",'Basis-Tabelle-Samen'!W224,"-",'Basis-Tabelle-Samen'!J224,"-garden-in-the-bag-portuguese.jpg")),
IF($C$1="Rumänisch - RO",HYPERLINK(CONCATENATE("https://www.saflax.de/0-WVK-Retail/Bilder-Pictures/SAFLAX-",'Basis-Tabelle-Samen'!W224,"-",'Basis-Tabelle-Samen'!J224,"-garden-in-the-bag-romanian.jpg")),
IF($C$1="Schwedisch - SE",HYPERLINK(CONCATENATE("https://www.saflax.de/0-WVK-Retail/Bilder-Pictures/SAFLAX-",'Basis-Tabelle-Samen'!W224,"-",'Basis-Tabelle-Samen'!J224,"-garden-in-the-bag-swedish.jpg")),
IF($C$1="Slowakisch - SK",HYPERLINK(CONCATENATE("https://www.saflax.de/0-WVK-Retail/Bilder-Pictures/SAFLAX-",'Basis-Tabelle-Samen'!W224,"-",'Basis-Tabelle-Samen'!J224,"-garden-in-the-bag-slovak.jpg")),
IF($C$1="Slowenisch - SI",HYPERLINK(CONCATENATE("https://www.saflax.de/0-WVK-Retail/Bilder-Pictures/SAFLAX-",'Basis-Tabelle-Samen'!W224,"-",'Basis-Tabelle-Samen'!J224,"-garden-in-the-bag-slovenian.jpg")),
IF($C$1="Spanisch - ES",HYPERLINK(CONCATENATE("https://www.saflax.de/0-WVK-Retail/Bilder-Pictures/SAFLAX-",'Basis-Tabelle-Samen'!W224,"-",'Basis-Tabelle-Samen'!J224,"-garden-in-the-bag-spanish.jpg")),
IF($C$1="Tschechisch - CZ",HYPERLINK(CONCATENATE("https://www.saflax.de/0-WVK-Retail/Bilder-Pictures/SAFLAX-",'Basis-Tabelle-Samen'!W224,"-",'Basis-Tabelle-Samen'!J224,"-garden-in-the-bag-czech.jpg")),
IF($C$1="Türkisch - TR",HYPERLINK(CONCATENATE("https://www.saflax.de/0-WVK-Retail/Bilder-Pictures/SAFLAX-",'Basis-Tabelle-Samen'!W224,"-",'Basis-Tabelle-Samen'!J224,"-garden-in-the-bag-turkish.jpg")),
IF($C$1="Ungarisch - HU",HYPERLINK(CONCATENATE("https://www.saflax.de/0-WVK-Retail/Bilder-Pictures/SAFLAX-",'Basis-Tabelle-Samen'!W224,"-",'Basis-Tabelle-Samen'!J224,"-garden-in-the-bag-hungarian.jpg")),
" ACHTUNG")))))))))))))))))))))))))))))</f>
        <v>https://www.saflax.de/0-WVK-Retail/Bilder-Pictures/SAFLAX-64372-prunus-serulata-garden-in-the-bag-english.jpg</v>
      </c>
    </row>
    <row r="219" spans="1:43" ht="17.100000000000001" customHeight="1" x14ac:dyDescent="0.2">
      <c r="A219" s="318" t="str">
        <f>IF('Basis-Tabelle-Samen'!A214="","",IF($C$1="Deutsch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19" s="319" t="str">
        <f>'Basis-Tabelle-Samen'!I214</f>
        <v>Liquidamber styraciflua</v>
      </c>
      <c r="C219" s="316" t="str">
        <f>IF($C$1="Bulgarisch - BG",'Basis-Tabelle-Samen'!Z214,
IF($C$1="Dänisch - DK",'Basis-Tabelle-Samen'!AA214,
IF($C$1="Deutsch - DE",'Basis-Tabelle-Samen'!AB214,
IF($C$1="Englisch - UK",'Basis-Tabelle-Samen'!AC214,
IF($C$1="Estnisch - EE",'Basis-Tabelle-Samen'!AD214,
IF($C$1="Finnisch - FI",'Basis-Tabelle-Samen'!AE214,
IF($C$1="Französisch - FR",'Basis-Tabelle-Samen'!AF214,
IF($C$1="Griechisch - GR",'Basis-Tabelle-Samen'!AG214,
IF($C$1="Irisch - IE",'Basis-Tabelle-Samen'!AH214,
IF($C$1="Isländisch - IS",'Basis-Tabelle-Samen'!AI214,
IF($C$1="Italienisch - IT",'Basis-Tabelle-Samen'!AJ214,
IF($C$1="Japanisch - JP",'Basis-Tabelle-Samen'!AK214,
IF($C$1="Kroatisch - HR",'Basis-Tabelle-Samen'!AL214,
IF($C$1="Lettisch - LV",'Basis-Tabelle-Samen'!AM214,
IF($C$1="Litauisch - LT",'Basis-Tabelle-Samen'!AN214,
IF($C$1="Maltesisch - MT",'Basis-Tabelle-Samen'!AO214,
IF($C$1="Niederländisch - NL",'Basis-Tabelle-Samen'!AP214,
IF($C$1="Norwegisch - NO",'Basis-Tabelle-Samen'!AQ214,
IF($C$1="Polnisch - PL",'Basis-Tabelle-Samen'!AR214,
IF($C$1="Portugiesisch - PT",'Basis-Tabelle-Samen'!AS214,
IF($C$1="Rumänisch - RO",'Basis-Tabelle-Samen'!AT214,
IF($C$1="Schwedisch - SE",'Basis-Tabelle-Samen'!AU214,
IF($C$1="Slowakisch - SK",'Basis-Tabelle-Samen'!AV214,
IF($C$1="Slowenisch - SI",'Basis-Tabelle-Samen'!AW214,
IF($C$1="Spanisch - ES",'Basis-Tabelle-Samen'!AX214,
IF($C$1="Tschechisch - CZ",'Basis-Tabelle-Samen'!AY214,
IF($C$1="Türkisch - TR",'Basis-Tabelle-Samen'!AZ214,
IF($C$1="Ungarisch - HU",'Basis-Tabelle-Samen'!BA214,
" ACHTUNG"))))))))))))))))))))))))))))</f>
        <v>Bonsai - American Sweet Gum</v>
      </c>
      <c r="D219" s="320">
        <f>'Basis-Tabelle-Samen'!F214</f>
        <v>100</v>
      </c>
      <c r="E219" s="321" t="str">
        <f>'Basis-Tabelle-Samen'!H214</f>
        <v>7 %</v>
      </c>
      <c r="F219" s="322" t="str">
        <f>IF('Basis-Tabelle-Samen'!G214="","",'Basis-Tabelle-Samen'!G214)</f>
        <v>04</v>
      </c>
      <c r="G219" s="320">
        <f>'Basis-Tabelle-Samen'!C214</f>
        <v>14005</v>
      </c>
      <c r="H219" s="323">
        <f>'Basis-Tabelle-Samen'!D214</f>
        <v>4055473140056</v>
      </c>
      <c r="I219" s="324">
        <f>'Basis-Tabelle-Samen'!E214</f>
        <v>1.85</v>
      </c>
      <c r="J219" s="325">
        <f t="shared" si="3"/>
        <v>12</v>
      </c>
      <c r="K219" s="326">
        <f>'Basis-Tabelle-Samen'!K214</f>
        <v>74005</v>
      </c>
      <c r="L219" s="323">
        <f>'Basis-Tabelle-Samen'!L214</f>
        <v>4055473740058</v>
      </c>
      <c r="M219" s="324">
        <f>'Basis-Tabelle-Samen'!M214</f>
        <v>2.4500000000000002</v>
      </c>
      <c r="N219" s="326">
        <f>IF(K219&lt;1,"",'3'!$I$15)</f>
        <v>15</v>
      </c>
      <c r="O219" s="327">
        <f>IF(K219&lt;1,"",'3'!$J$11)</f>
        <v>90</v>
      </c>
      <c r="P219" s="326">
        <f>'Basis-Tabelle-Samen'!N214</f>
        <v>84005</v>
      </c>
      <c r="Q219" s="323">
        <f>'Basis-Tabelle-Samen'!O214</f>
        <v>4055473840055</v>
      </c>
      <c r="R219" s="328">
        <f>'Basis-Tabelle-Samen'!P214</f>
        <v>3.75</v>
      </c>
      <c r="S219" s="326">
        <f>IF(R219&lt;1,"",'3'!$M$15)</f>
        <v>18</v>
      </c>
      <c r="T219" s="327">
        <f>IF(R219&lt;1,"",'3'!$N$11)</f>
        <v>72</v>
      </c>
      <c r="U219" s="326">
        <f>'Basis-Tabelle-Samen'!Q214</f>
        <v>54005</v>
      </c>
      <c r="V219" s="323">
        <f>'Basis-Tabelle-Samen'!R214</f>
        <v>4055473540054</v>
      </c>
      <c r="W219" s="324">
        <f>'Basis-Tabelle-Samen'!S214</f>
        <v>4.95</v>
      </c>
      <c r="X219" s="326">
        <f>IF(U219&lt;1,"",'3'!$Q$15)</f>
        <v>6</v>
      </c>
      <c r="Y219" s="327">
        <f>IF(U219&lt;1,"",'3'!$R$11)</f>
        <v>24</v>
      </c>
      <c r="Z219" s="326">
        <f>'Basis-Tabelle-Samen'!T214</f>
        <v>34005</v>
      </c>
      <c r="AA219" s="323">
        <f>'Basis-Tabelle-Samen'!U214</f>
        <v>4055473340050</v>
      </c>
      <c r="AB219" s="324">
        <f>'Basis-Tabelle-Samen'!V214</f>
        <v>6.75</v>
      </c>
      <c r="AC219" s="326">
        <f>IF(Z219&lt;1,"",'3'!$U$15)</f>
        <v>6</v>
      </c>
      <c r="AD219" s="327">
        <f>IF(Z219&lt;1,"",'3'!$V$11)</f>
        <v>24</v>
      </c>
      <c r="AE219" s="326">
        <f>'Basis-Tabelle-Samen'!W214</f>
        <v>64005</v>
      </c>
      <c r="AF219" s="323">
        <f>'Basis-Tabelle-Samen'!X214</f>
        <v>4055473640051</v>
      </c>
      <c r="AG219" s="324">
        <f>'Basis-Tabelle-Samen'!Y214</f>
        <v>2.95</v>
      </c>
      <c r="AH219" s="326">
        <f>IF(AE219&lt;1,"",'3'!$Y$15)</f>
        <v>8</v>
      </c>
      <c r="AI219" s="327">
        <f>IF(AE219&lt;1,"",'3'!$Z$11)</f>
        <v>64</v>
      </c>
      <c r="AJ219" s="315"/>
      <c r="AK219" s="316" t="str">
        <f>IF(G219&lt;1,"",
IF($C$1="Bulgarisch - BG",HYPERLINK(CONCATENATE("https://www.saflax.de/0-WVK-Retail/Bilder-Pictures/SAFLAX-",'Basis-Tabelle-Samen'!C214,"-",'Basis-Tabelle-Samen'!J214,"-seed-package-front-cr-bulgarian.jpg")),
IF($C$1="Dänisch - DK",HYPERLINK(CONCATENATE("https://www.saflax.de/0-WVK-Retail/Bilder-Pictures/SAFLAX-",'Basis-Tabelle-Samen'!C214,"-",'Basis-Tabelle-Samen'!J214,"-seed-package-front-cr-danish.jpg")),
IF($C$1="Deutsch - DE",HYPERLINK(CONCATENATE("https://www.saflax.de/0-WVK-Retail/Bilder-Pictures/SAFLAX-",'Basis-Tabelle-Samen'!C214,"-",'Basis-Tabelle-Samen'!J214,"-seed-package-front-cr-german.jpg")),
IF($C$1="Englisch - UK",HYPERLINK(CONCATENATE("https://www.saflax.de/0-WVK-Retail/Bilder-Pictures/SAFLAX-",'Basis-Tabelle-Samen'!C214,"-",'Basis-Tabelle-Samen'!J214,"-seed-package-front-cr-english.jpg")),
IF($C$1="Estnisch - EE",HYPERLINK(CONCATENATE("https://www.saflax.de/0-WVK-Retail/Bilder-Pictures/SAFLAX-",'Basis-Tabelle-Samen'!C214,"-",'Basis-Tabelle-Samen'!J214,"-seed-package-front-cr-estonian.jpg")),
IF($C$1="Finnisch - FI",HYPERLINK(CONCATENATE("https://www.saflax.de/0-WVK-Retail/Bilder-Pictures/SAFLAX-",'Basis-Tabelle-Samen'!C214,"-",'Basis-Tabelle-Samen'!J214,"-seed-package-front-cr-finnish.jpg")),
IF($C$1="Französisch - FR",HYPERLINK(CONCATENATE("https://www.saflax.de/0-WVK-Retail/Bilder-Pictures/SAFLAX-",'Basis-Tabelle-Samen'!C214,"-",'Basis-Tabelle-Samen'!J214,"-seed-package-front-cr-french.jpg")),
IF($C$1="Griechisch - GR",HYPERLINK(CONCATENATE("https://www.saflax.de/0-WVK-Retail/Bilder-Pictures/SAFLAX-",'Basis-Tabelle-Samen'!C214,"-",'Basis-Tabelle-Samen'!J214,"-seed-package-front-cr-greek.jpg")),
IF($C$1="Irisch - IE",HYPERLINK(CONCATENATE("https://www.saflax.de/0-WVK-Retail/Bilder-Pictures/SAFLAX-",'Basis-Tabelle-Samen'!C214,"-",'Basis-Tabelle-Samen'!J214,"-seed-package-front-cr-irish.jpg")),
IF($C$1="Isländisch - IS",HYPERLINK(CONCATENATE("https://www.saflax.de/0-WVK-Retail/Bilder-Pictures/SAFLAX-",'Basis-Tabelle-Samen'!C214,"-",'Basis-Tabelle-Samen'!J214,"-seed-package-front-cr-icelandic.jpg")),
IF($C$1="Italienisch - IT",HYPERLINK(CONCATENATE("https://www.saflax.de/0-WVK-Retail/Bilder-Pictures/SAFLAX-",'Basis-Tabelle-Samen'!C214,"-",'Basis-Tabelle-Samen'!J214,"-seed-package-front-cr-italian.jpg")),
IF($C$1="Japanisch - JP",HYPERLINK(CONCATENATE("https://www.saflax.de/0-WVK-Retail/Bilder-Pictures/SAFLAX-",'Basis-Tabelle-Samen'!C214,"-",'Basis-Tabelle-Samen'!J214,"-seed-package-front-cr-japanese.jpg")),
IF($C$1="Kroatisch - HR",HYPERLINK(CONCATENATE("https://www.saflax.de/0-WVK-Retail/Bilder-Pictures/SAFLAX-",'Basis-Tabelle-Samen'!C214,"-",'Basis-Tabelle-Samen'!J214,"-seed-package-front-cr-croatian.jpg")),
IF($C$1="Lettisch - LV",HYPERLINK(CONCATENATE("https://www.saflax.de/0-WVK-Retail/Bilder-Pictures/SAFLAX-",'Basis-Tabelle-Samen'!C214,"-",'Basis-Tabelle-Samen'!J214,"-seed-package-front-cr-latvian.jpg")),
IF($C$1="Litauisch - LT",HYPERLINK(CONCATENATE("https://www.saflax.de/0-WVK-Retail/Bilder-Pictures/SAFLAX-",'Basis-Tabelle-Samen'!C214,"-",'Basis-Tabelle-Samen'!J214,"-seed-package-front-cr-lithuanian.jpg")),
IF($C$1="Maltesisch - MT",HYPERLINK(CONCATENATE("https://www.saflax.de/0-WVK-Retail/Bilder-Pictures/SAFLAX-",'Basis-Tabelle-Samen'!C214,"-",'Basis-Tabelle-Samen'!J214,"-seed-package-front-cr-maltese.jpg")),
IF($C$1="Niederländisch - NL",HYPERLINK(CONCATENATE("https://www.saflax.de/0-WVK-Retail/Bilder-Pictures/SAFLAX-",'Basis-Tabelle-Samen'!C214,"-",'Basis-Tabelle-Samen'!J214,"-seed-package-front-cr-dutch.jpg")),
IF($C$1="Norwegisch - NO",HYPERLINK(CONCATENATE("https://www.saflax.de/0-WVK-Retail/Bilder-Pictures/SAFLAX-",'Basis-Tabelle-Samen'!C214,"-",'Basis-Tabelle-Samen'!J214,"-seed-package-front-cr-nowegian.jpg")),
IF($C$1="Polnisch - PL",HYPERLINK(CONCATENATE("https://www.saflax.de/0-WVK-Retail/Bilder-Pictures/SAFLAX-",'Basis-Tabelle-Samen'!C214,"-",'Basis-Tabelle-Samen'!J214,"-seed-package-front-cr-polish.jpg")),
IF($C$1="Portugiesisch - PT",HYPERLINK(CONCATENATE("https://www.saflax.de/0-WVK-Retail/Bilder-Pictures/SAFLAX-",'Basis-Tabelle-Samen'!C214,"-",'Basis-Tabelle-Samen'!J214,"-seed-package-front-cr-portuguese.jpg")),
IF($C$1="Rumänisch - RO",HYPERLINK(CONCATENATE("https://www.saflax.de/0-WVK-Retail/Bilder-Pictures/SAFLAX-",'Basis-Tabelle-Samen'!C214,"-",'Basis-Tabelle-Samen'!J214,"-seed-package-front-cr-romanian.jpg")),
IF($C$1="Schwedisch - SE",HYPERLINK(CONCATENATE("https://www.saflax.de/0-WVK-Retail/Bilder-Pictures/SAFLAX-",'Basis-Tabelle-Samen'!C214,"-",'Basis-Tabelle-Samen'!J214,"-seed-package-front-cr-swedish.jpg")),
IF($C$1="Slowakisch - SK",HYPERLINK(CONCATENATE("https://www.saflax.de/0-WVK-Retail/Bilder-Pictures/SAFLAX-",'Basis-Tabelle-Samen'!C214,"-",'Basis-Tabelle-Samen'!J214,"-seed-package-front-cr-slovak.jpg")),
IF($C$1="Slowenisch - SI",HYPERLINK(CONCATENATE("https://www.saflax.de/0-WVK-Retail/Bilder-Pictures/SAFLAX-",'Basis-Tabelle-Samen'!C214,"-",'Basis-Tabelle-Samen'!J214,"-seed-package-front-cr-slovenian.jpg")),
IF($C$1="Spanisch - ES",HYPERLINK(CONCATENATE("https://www.saflax.de/0-WVK-Retail/Bilder-Pictures/SAFLAX-",'Basis-Tabelle-Samen'!C214,"-",'Basis-Tabelle-Samen'!J214,"-seed-package-front-cr-spanish.jpg")),
IF($C$1="Tschechisch - CZ",HYPERLINK(CONCATENATE("https://www.saflax.de/0-WVK-Retail/Bilder-Pictures/SAFLAX-",'Basis-Tabelle-Samen'!C214,"-",'Basis-Tabelle-Samen'!J214,"-seed-package-front-cr-czech.jpg")),
IF($C$1="Türkisch - TR",HYPERLINK(CONCATENATE("https://www.saflax.de/0-WVK-Retail/Bilder-Pictures/SAFLAX-",'Basis-Tabelle-Samen'!C214,"-",'Basis-Tabelle-Samen'!J214,"-seed-package-front-cr-turkish.jpg")),
IF($C$1="Ungarisch - HU",HYPERLINK(CONCATENATE("https://www.saflax.de/0-WVK-Retail/Bilder-Pictures/SAFLAX-",'Basis-Tabelle-Samen'!C214,"-",'Basis-Tabelle-Samen'!J214,"-seed-package-front-cr-hungarian.jpg")),
" ACHTUNG")))))))))))))))))))))))))))))</f>
        <v>https://www.saflax.de/0-WVK-Retail/Bilder-Pictures/SAFLAX-14005-liquidamber-styraciflua-seed-package-front-cr-english.jpg</v>
      </c>
      <c r="AL219" s="330" t="str">
        <f>IF(G219&lt;1,"",
IF($C$1="Bulgarisch - BG",HYPERLINK(CONCATENATE("https://www.saflax.de/0-WVK-Retail/Bilder-Pictures/SAFLAX-",'Basis-Tabelle-Samen'!C214,"-",'Basis-Tabelle-Samen'!J214,"-seed-package-back-cr-bulgarian.jpg")),
IF($C$1="Dänisch - DK",HYPERLINK(CONCATENATE("https://www.saflax.de/0-WVK-Retail/Bilder-Pictures/SAFLAX-",'Basis-Tabelle-Samen'!C214,"-",'Basis-Tabelle-Samen'!J214,"-seed-package-back-cr-danish.jpg")),
IF($C$1="Deutsch - DE",HYPERLINK(CONCATENATE("https://www.saflax.de/0-WVK-Retail/Bilder-Pictures/SAFLAX-",'Basis-Tabelle-Samen'!C214,"-",'Basis-Tabelle-Samen'!J214,"-seed-package-back-cr-german.jpg")),
IF($C$1="Englisch - UK",HYPERLINK(CONCATENATE("https://www.saflax.de/0-WVK-Retail/Bilder-Pictures/SAFLAX-",'Basis-Tabelle-Samen'!C214,"-",'Basis-Tabelle-Samen'!J214,"-seed-package-back-cr-english.jpg")),
IF($C$1="Estnisch - EE",HYPERLINK(CONCATENATE("https://www.saflax.de/0-WVK-Retail/Bilder-Pictures/SAFLAX-",'Basis-Tabelle-Samen'!C214,"-",'Basis-Tabelle-Samen'!J214,"-seed-package-back-cr-estonian.jpg")),
IF($C$1="Finnisch - FI",HYPERLINK(CONCATENATE("https://www.saflax.de/0-WVK-Retail/Bilder-Pictures/SAFLAX-",'Basis-Tabelle-Samen'!C214,"-",'Basis-Tabelle-Samen'!J214,"-seed-package-back-cr-finnish.jpg")),
IF($C$1="Französisch - FR",HYPERLINK(CONCATENATE("https://www.saflax.de/0-WVK-Retail/Bilder-Pictures/SAFLAX-",'Basis-Tabelle-Samen'!C214,"-",'Basis-Tabelle-Samen'!J214,"-seed-package-back-cr-french.jpg")),
IF($C$1="Griechisch - GR",HYPERLINK(CONCATENATE("https://www.saflax.de/0-WVK-Retail/Bilder-Pictures/SAFLAX-",'Basis-Tabelle-Samen'!C214,"-",'Basis-Tabelle-Samen'!J214,"-seed-package-back-cr-greek.jpg")),
IF($C$1="Irisch - IE",HYPERLINK(CONCATENATE("https://www.saflax.de/0-WVK-Retail/Bilder-Pictures/SAFLAX-",'Basis-Tabelle-Samen'!C214,"-",'Basis-Tabelle-Samen'!J214,"-seed-package-back-cr-irish.jpg")),
IF($C$1="Isländisch - IS",HYPERLINK(CONCATENATE("https://www.saflax.de/0-WVK-Retail/Bilder-Pictures/SAFLAX-",'Basis-Tabelle-Samen'!C214,"-",'Basis-Tabelle-Samen'!J214,"-seed-package-back-cr-icelandic.jpg")),
IF($C$1="Italienisch - IT",HYPERLINK(CONCATENATE("https://www.saflax.de/0-WVK-Retail/Bilder-Pictures/SAFLAX-",'Basis-Tabelle-Samen'!C214,"-",'Basis-Tabelle-Samen'!J214,"-seed-package-back-cr-italian.jpg")),
IF($C$1="Japanisch - JP",HYPERLINK(CONCATENATE("https://www.saflax.de/0-WVK-Retail/Bilder-Pictures/SAFLAX-",'Basis-Tabelle-Samen'!C214,"-",'Basis-Tabelle-Samen'!J214,"-seed-package-back-cr-japanese.jpg")),
IF($C$1="Kroatisch - HR",HYPERLINK(CONCATENATE("https://www.saflax.de/0-WVK-Retail/Bilder-Pictures/SAFLAX-",'Basis-Tabelle-Samen'!C214,"-",'Basis-Tabelle-Samen'!J214,"-seed-package-back-cr-croatian.jpg")),
IF($C$1="Lettisch - LV",HYPERLINK(CONCATENATE("https://www.saflax.de/0-WVK-Retail/Bilder-Pictures/SAFLAX-",'Basis-Tabelle-Samen'!C214,"-",'Basis-Tabelle-Samen'!J214,"-seed-package-back-cr-latvian.jpg")),
IF($C$1="Litauisch - LT",HYPERLINK(CONCATENATE("https://www.saflax.de/0-WVK-Retail/Bilder-Pictures/SAFLAX-",'Basis-Tabelle-Samen'!C214,"-",'Basis-Tabelle-Samen'!J214,"-seed-package-back-cr-lithuanian.jpg")),
IF($C$1="Maltesisch - MT",HYPERLINK(CONCATENATE("https://www.saflax.de/0-WVK-Retail/Bilder-Pictures/SAFLAX-",'Basis-Tabelle-Samen'!C214,"-",'Basis-Tabelle-Samen'!J214,"-seed-package-back-cr-maltese.jpg")),
IF($C$1="Niederländisch - NL",HYPERLINK(CONCATENATE("https://www.saflax.de/0-WVK-Retail/Bilder-Pictures/SAFLAX-",'Basis-Tabelle-Samen'!C214,"-",'Basis-Tabelle-Samen'!J214,"-seed-package-back-cr-dutch.jpg")),
IF($C$1="Norwegisch - NO",HYPERLINK(CONCATENATE("https://www.saflax.de/0-WVK-Retail/Bilder-Pictures/SAFLAX-",'Basis-Tabelle-Samen'!C214,"-",'Basis-Tabelle-Samen'!J214,"-seed-package-back-cr-nowegian.jpg")),
IF($C$1="Polnisch - PL",HYPERLINK(CONCATENATE("https://www.saflax.de/0-WVK-Retail/Bilder-Pictures/SAFLAX-",'Basis-Tabelle-Samen'!C214,"-",'Basis-Tabelle-Samen'!J214,"-seed-package-back-cr-polish.jpg")),
IF($C$1="Portugiesisch - PT",HYPERLINK(CONCATENATE("https://www.saflax.de/0-WVK-Retail/Bilder-Pictures/SAFLAX-",'Basis-Tabelle-Samen'!C214,"-",'Basis-Tabelle-Samen'!J214,"-seed-package-back-cr-portuguese.jpg")),
IF($C$1="Rumänisch - RO",HYPERLINK(CONCATENATE("https://www.saflax.de/0-WVK-Retail/Bilder-Pictures/SAFLAX-",'Basis-Tabelle-Samen'!C214,"-",'Basis-Tabelle-Samen'!J214,"-seed-package-back-cr-romanian.jpg")),
IF($C$1="Schwedisch - SE",HYPERLINK(CONCATENATE("https://www.saflax.de/0-WVK-Retail/Bilder-Pictures/SAFLAX-",'Basis-Tabelle-Samen'!C214,"-",'Basis-Tabelle-Samen'!J214,"-seed-package-back-cr-swedish.jpg")),
IF($C$1="Slowakisch - SK",HYPERLINK(CONCATENATE("https://www.saflax.de/0-WVK-Retail/Bilder-Pictures/SAFLAX-",'Basis-Tabelle-Samen'!C214,"-",'Basis-Tabelle-Samen'!J214,"-seed-package-back-cr-slovak.jpg")),
IF($C$1="Slowenisch - SI",HYPERLINK(CONCATENATE("https://www.saflax.de/0-WVK-Retail/Bilder-Pictures/SAFLAX-",'Basis-Tabelle-Samen'!C214,"-",'Basis-Tabelle-Samen'!J214,"-seed-package-back-cr-slovenian.jpg")),
IF($C$1="Spanisch - ES",HYPERLINK(CONCATENATE("https://www.saflax.de/0-WVK-Retail/Bilder-Pictures/SAFLAX-",'Basis-Tabelle-Samen'!C214,"-",'Basis-Tabelle-Samen'!J214,"-seed-package-back-cr-spanish.jpg")),
IF($C$1="Tschechisch - CZ",HYPERLINK(CONCATENATE("https://www.saflax.de/0-WVK-Retail/Bilder-Pictures/SAFLAX-",'Basis-Tabelle-Samen'!C214,"-",'Basis-Tabelle-Samen'!J214,"-seed-package-back-cr-czech.jpg")),
IF($C$1="Türkisch - TR",HYPERLINK(CONCATENATE("https://www.saflax.de/0-WVK-Retail/Bilder-Pictures/SAFLAX-",'Basis-Tabelle-Samen'!C214,"-",'Basis-Tabelle-Samen'!J214,"-seed-package-back-cr-turkish.jpg")),
IF($C$1="Ungarisch - HU",HYPERLINK(CONCATENATE("https://www.saflax.de/0-WVK-Retail/Bilder-Pictures/SAFLAX-",'Basis-Tabelle-Samen'!C214,"-",'Basis-Tabelle-Samen'!J214,"-seed-package-back-cr-hungarian.jpg")),
" ACHTUNG")))))))))))))))))))))))))))))</f>
        <v>https://www.saflax.de/0-WVK-Retail/Bilder-Pictures/SAFLAX-14005-liquidamber-styraciflua-seed-package-back-cr-english.jpg</v>
      </c>
      <c r="AM219" s="330" t="str">
        <f>IF(H219&lt;1,"",
IF($C$1="Bulgarisch - BG",HYPERLINK(CONCATENATE("https://www.saflax.de/0-WVK-Retail/Bilder-Pictures/SAFLAX-",'Basis-Tabelle-Samen'!K214,"-",'Basis-Tabelle-Samen'!J214,"-garden-to-go-mini-bulgarian.jpg")),
IF($C$1="Dänisch - DK",HYPERLINK(CONCATENATE("https://www.saflax.de/0-WVK-Retail/Bilder-Pictures/SAFLAX-",'Basis-Tabelle-Samen'!K214,"-",'Basis-Tabelle-Samen'!J214,"-garden-to-go-mini-danish.jpg")),
IF($C$1="Deutsch - DE",HYPERLINK(CONCATENATE("https://www.saflax.de/0-WVK-Retail/Bilder-Pictures/SAFLAX-",'Basis-Tabelle-Samen'!K214,"-",'Basis-Tabelle-Samen'!J214,"-garden-to-go-mini-german.jpg")),
IF($C$1="Englisch - UK",HYPERLINK(CONCATENATE("https://www.saflax.de/0-WVK-Retail/Bilder-Pictures/SAFLAX-",'Basis-Tabelle-Samen'!K214,"-",'Basis-Tabelle-Samen'!J214,"-garden-to-go-mini-english.jpg")),
IF($C$1="Estnisch - EE",HYPERLINK(CONCATENATE("https://www.saflax.de/0-WVK-Retail/Bilder-Pictures/SAFLAX-",'Basis-Tabelle-Samen'!K214,"-",'Basis-Tabelle-Samen'!J214,"-garden-to-go-mini-estonian.jpg")),
IF($C$1="Finnisch - FI",HYPERLINK(CONCATENATE("https://www.saflax.de/0-WVK-Retail/Bilder-Pictures/SAFLAX-",'Basis-Tabelle-Samen'!K214,"-",'Basis-Tabelle-Samen'!J214,"-garden-to-go-mini-finnish.jpg")),
IF($C$1="Französisch - FR",HYPERLINK(CONCATENATE("https://www.saflax.de/0-WVK-Retail/Bilder-Pictures/SAFLAX-",'Basis-Tabelle-Samen'!K214,"-",'Basis-Tabelle-Samen'!J214,"-garden-to-go-mini-french.jpg")),
IF($C$1="Griechisch - GR",HYPERLINK(CONCATENATE("https://www.saflax.de/0-WVK-Retail/Bilder-Pictures/SAFLAX-",'Basis-Tabelle-Samen'!K214,"-",'Basis-Tabelle-Samen'!J214,"-garden-to-go-mini-greek.jpg")),
IF($C$1="Irisch - IE",HYPERLINK(CONCATENATE("https://www.saflax.de/0-WVK-Retail/Bilder-Pictures/SAFLAX-",'Basis-Tabelle-Samen'!K214,"-",'Basis-Tabelle-Samen'!J214,"-garden-to-go-mini-irish.jpg")),
IF($C$1="Isländisch - IS",HYPERLINK(CONCATENATE("https://www.saflax.de/0-WVK-Retail/Bilder-Pictures/SAFLAX-",'Basis-Tabelle-Samen'!K214,"-",'Basis-Tabelle-Samen'!J214,"-garden-to-go-mini-icelandic.jpg")),
IF($C$1="Italienisch - IT",HYPERLINK(CONCATENATE("https://www.saflax.de/0-WVK-Retail/Bilder-Pictures/SAFLAX-",'Basis-Tabelle-Samen'!K214,"-",'Basis-Tabelle-Samen'!J214,"-garden-to-go-mini-italian.jpg")),
IF($C$1="Japanisch - JP",HYPERLINK(CONCATENATE("https://www.saflax.de/0-WVK-Retail/Bilder-Pictures/SAFLAX-",'Basis-Tabelle-Samen'!K214,"-",'Basis-Tabelle-Samen'!J214,"-garden-to-go-mini-japanese.jpg")),
IF($C$1="Kroatisch - HR",HYPERLINK(CONCATENATE("https://www.saflax.de/0-WVK-Retail/Bilder-Pictures/SAFLAX-",'Basis-Tabelle-Samen'!K214,"-",'Basis-Tabelle-Samen'!J214,"-garden-to-go-mini-croatian.jpg")),
IF($C$1="Lettisch - LV",HYPERLINK(CONCATENATE("https://www.saflax.de/0-WVK-Retail/Bilder-Pictures/SAFLAX-",'Basis-Tabelle-Samen'!K214,"-",'Basis-Tabelle-Samen'!J214,"-garden-to-go-mini-latvian.jpg")),
IF($C$1="Litauisch - LT",HYPERLINK(CONCATENATE("https://www.saflax.de/0-WVK-Retail/Bilder-Pictures/SAFLAX-",'Basis-Tabelle-Samen'!K214,"-",'Basis-Tabelle-Samen'!J214,"-garden-to-go-mini-lithuanian.jpg")),
IF($C$1="Maltesisch - MT",HYPERLINK(CONCATENATE("https://www.saflax.de/0-WVK-Retail/Bilder-Pictures/SAFLAX-",'Basis-Tabelle-Samen'!K214,"-",'Basis-Tabelle-Samen'!J214,"-garden-to-go-mini-maltese.jpg")),
IF($C$1="Niederländisch - NL",HYPERLINK(CONCATENATE("https://www.saflax.de/0-WVK-Retail/Bilder-Pictures/SAFLAX-",'Basis-Tabelle-Samen'!K214,"-",'Basis-Tabelle-Samen'!J214,"-garden-to-go-mini-dutch.jpg")),
IF($C$1="Norwegisch - NO",HYPERLINK(CONCATENATE("https://www.saflax.de/0-WVK-Retail/Bilder-Pictures/SAFLAX-",'Basis-Tabelle-Samen'!K214,"-",'Basis-Tabelle-Samen'!J214,"-garden-to-go-mini-nowegian.jpg")),
IF($C$1="Polnisch - PL",HYPERLINK(CONCATENATE("https://www.saflax.de/0-WVK-Retail/Bilder-Pictures/SAFLAX-",'Basis-Tabelle-Samen'!K214,"-",'Basis-Tabelle-Samen'!J214,"-garden-to-go-mini-polish.jpg")),
IF($C$1="Portugiesisch - PT",HYPERLINK(CONCATENATE("https://www.saflax.de/0-WVK-Retail/Bilder-Pictures/SAFLAX-",'Basis-Tabelle-Samen'!K214,"-",'Basis-Tabelle-Samen'!J214,"-garden-to-go-mini-portuguese.jpg")),
IF($C$1="Rumänisch - RO",HYPERLINK(CONCATENATE("https://www.saflax.de/0-WVK-Retail/Bilder-Pictures/SAFLAX-",'Basis-Tabelle-Samen'!K214,"-",'Basis-Tabelle-Samen'!J214,"-garden-to-go-mini-romanian.jpg")),
IF($C$1="Schwedisch - SE",HYPERLINK(CONCATENATE("https://www.saflax.de/0-WVK-Retail/Bilder-Pictures/SAFLAX-",'Basis-Tabelle-Samen'!K214,"-",'Basis-Tabelle-Samen'!J214,"-garden-to-go-mini-swedish.jpg")),
IF($C$1="Slowakisch - SK",HYPERLINK(CONCATENATE("https://www.saflax.de/0-WVK-Retail/Bilder-Pictures/SAFLAX-",'Basis-Tabelle-Samen'!K214,"-",'Basis-Tabelle-Samen'!J214,"-garden-to-go-mini-slovak.jpg")),
IF($C$1="Slowenisch - SI",HYPERLINK(CONCATENATE("https://www.saflax.de/0-WVK-Retail/Bilder-Pictures/SAFLAX-",'Basis-Tabelle-Samen'!K214,"-",'Basis-Tabelle-Samen'!J214,"-garden-to-go-mini-slovenian.jpg")),
IF($C$1="Spanisch - ES",HYPERLINK(CONCATENATE("https://www.saflax.de/0-WVK-Retail/Bilder-Pictures/SAFLAX-",'Basis-Tabelle-Samen'!K214,"-",'Basis-Tabelle-Samen'!J214,"-garden-to-go-mini-spanish.jpg")),
IF($C$1="Tschechisch - CZ",HYPERLINK(CONCATENATE("https://www.saflax.de/0-WVK-Retail/Bilder-Pictures/SAFLAX-",'Basis-Tabelle-Samen'!K214,"-",'Basis-Tabelle-Samen'!J214,"-garden-to-go-mini-czech.jpg")),
IF($C$1="Türkisch - TR",HYPERLINK(CONCATENATE("https://www.saflax.de/0-WVK-Retail/Bilder-Pictures/SAFLAX-",'Basis-Tabelle-Samen'!K214,"-",'Basis-Tabelle-Samen'!J214,"-garden-to-go-mini-turkish.jpg")),
IF($C$1="Ungarisch - HU",HYPERLINK(CONCATENATE("https://www.saflax.de/0-WVK-Retail/Bilder-Pictures/SAFLAX-",'Basis-Tabelle-Samen'!K214,"-",'Basis-Tabelle-Samen'!J214,"-garden-to-go-mini-hungarian.jpg")),
" ACHTUNG")))))))))))))))))))))))))))))</f>
        <v>https://www.saflax.de/0-WVK-Retail/Bilder-Pictures/SAFLAX-74005-liquidamber-styraciflua-garden-to-go-mini-english.jpg</v>
      </c>
      <c r="AN219" s="330" t="str">
        <f>IF(I219&lt;1,"",
IF($C$1="Bulgarisch - BG",HYPERLINK(CONCATENATE("https://www.saflax.de/0-WVK-Retail/Bilder-Pictures/SAFLAX-",'Basis-Tabelle-Samen'!N214,"-",'Basis-Tabelle-Samen'!J214,"-garden-to-go-lite-bulgarian.jpg")),
IF($C$1="Dänisch - DK",HYPERLINK(CONCATENATE("https://www.saflax.de/0-WVK-Retail/Bilder-Pictures/SAFLAX-",'Basis-Tabelle-Samen'!N214,"-",'Basis-Tabelle-Samen'!J214,"-garden-to-go-lite-danish.jpg")),
IF($C$1="Deutsch - DE",HYPERLINK(CONCATENATE("https://www.saflax.de/0-WVK-Retail/Bilder-Pictures/SAFLAX-",'Basis-Tabelle-Samen'!N214,"-",'Basis-Tabelle-Samen'!J214,"-garden-to-go-lite-german.jpg")),
IF($C$1="Englisch - UK",HYPERLINK(CONCATENATE("https://www.saflax.de/0-WVK-Retail/Bilder-Pictures/SAFLAX-",'Basis-Tabelle-Samen'!N214,"-",'Basis-Tabelle-Samen'!J214,"-garden-to-go-lite-english.jpg")),
IF($C$1="Estnisch - EE",HYPERLINK(CONCATENATE("https://www.saflax.de/0-WVK-Retail/Bilder-Pictures/SAFLAX-",'Basis-Tabelle-Samen'!N214,"-",'Basis-Tabelle-Samen'!J214,"-garden-to-go-lite-estonian.jpg")),
IF($C$1="Finnisch - FI",HYPERLINK(CONCATENATE("https://www.saflax.de/0-WVK-Retail/Bilder-Pictures/SAFLAX-",'Basis-Tabelle-Samen'!N214,"-",'Basis-Tabelle-Samen'!J214,"-garden-to-go-lite-finnish.jpg")),
IF($C$1="Französisch - FR",HYPERLINK(CONCATENATE("https://www.saflax.de/0-WVK-Retail/Bilder-Pictures/SAFLAX-",'Basis-Tabelle-Samen'!N214,"-",'Basis-Tabelle-Samen'!J214,"-garden-to-go-lite-french.jpg")),
IF($C$1="Griechisch - GR",HYPERLINK(CONCATENATE("https://www.saflax.de/0-WVK-Retail/Bilder-Pictures/SAFLAX-",'Basis-Tabelle-Samen'!N214,"-",'Basis-Tabelle-Samen'!J214,"-garden-to-go-lite-greek.jpg")),
IF($C$1="Irisch - IE",HYPERLINK(CONCATENATE("https://www.saflax.de/0-WVK-Retail/Bilder-Pictures/SAFLAX-",'Basis-Tabelle-Samen'!N214,"-",'Basis-Tabelle-Samen'!J214,"-garden-to-go-lite-irish.jpg")),
IF($C$1="Isländisch - IS",HYPERLINK(CONCATENATE("https://www.saflax.de/0-WVK-Retail/Bilder-Pictures/SAFLAX-",'Basis-Tabelle-Samen'!N214,"-",'Basis-Tabelle-Samen'!J214,"-garden-to-go-lite-icelandic.jpg")),
IF($C$1="Italienisch - IT",HYPERLINK(CONCATENATE("https://www.saflax.de/0-WVK-Retail/Bilder-Pictures/SAFLAX-",'Basis-Tabelle-Samen'!N214,"-",'Basis-Tabelle-Samen'!J214,"-garden-to-go-lite-italian.jpg")),
IF($C$1="Japanisch - JP",HYPERLINK(CONCATENATE("https://www.saflax.de/0-WVK-Retail/Bilder-Pictures/SAFLAX-",'Basis-Tabelle-Samen'!N214,"-",'Basis-Tabelle-Samen'!J214,"-garden-to-go-lite-japanese.jpg")),
IF($C$1="Kroatisch - HR",HYPERLINK(CONCATENATE("https://www.saflax.de/0-WVK-Retail/Bilder-Pictures/SAFLAX-",'Basis-Tabelle-Samen'!N214,"-",'Basis-Tabelle-Samen'!J214,"-garden-to-go-lite-croatian.jpg")),
IF($C$1="Lettisch - LV",HYPERLINK(CONCATENATE("https://www.saflax.de/0-WVK-Retail/Bilder-Pictures/SAFLAX-",'Basis-Tabelle-Samen'!N214,"-",'Basis-Tabelle-Samen'!J214,"-garden-to-go-lite-latvian.jpg")),
IF($C$1="Litauisch - LT",HYPERLINK(CONCATENATE("https://www.saflax.de/0-WVK-Retail/Bilder-Pictures/SAFLAX-",'Basis-Tabelle-Samen'!N214,"-",'Basis-Tabelle-Samen'!J214,"-garden-to-go-lite-lithuanian.jpg")),
IF($C$1="Maltesisch - MT",HYPERLINK(CONCATENATE("https://www.saflax.de/0-WVK-Retail/Bilder-Pictures/SAFLAX-",'Basis-Tabelle-Samen'!N214,"-",'Basis-Tabelle-Samen'!J214,"-garden-to-go-lite-maltese.jpg")),
IF($C$1="Niederländisch - NL",HYPERLINK(CONCATENATE("https://www.saflax.de/0-WVK-Retail/Bilder-Pictures/SAFLAX-",'Basis-Tabelle-Samen'!N214,"-",'Basis-Tabelle-Samen'!J214,"-garden-to-go-lite-dutch.jpg")),
IF($C$1="Norwegisch - NO",HYPERLINK(CONCATENATE("https://www.saflax.de/0-WVK-Retail/Bilder-Pictures/SAFLAX-",'Basis-Tabelle-Samen'!N214,"-",'Basis-Tabelle-Samen'!J214,"-garden-to-go-lite-nowegian.jpg")),
IF($C$1="Polnisch - PL",HYPERLINK(CONCATENATE("https://www.saflax.de/0-WVK-Retail/Bilder-Pictures/SAFLAX-",'Basis-Tabelle-Samen'!N214,"-",'Basis-Tabelle-Samen'!J214,"-garden-to-go-lite-polish.jpg")),
IF($C$1="Portugiesisch - PT",HYPERLINK(CONCATENATE("https://www.saflax.de/0-WVK-Retail/Bilder-Pictures/SAFLAX-",'Basis-Tabelle-Samen'!N214,"-",'Basis-Tabelle-Samen'!J214,"-garden-to-go-lite-portuguese.jpg")),
IF($C$1="Rumänisch - RO",HYPERLINK(CONCATENATE("https://www.saflax.de/0-WVK-Retail/Bilder-Pictures/SAFLAX-",'Basis-Tabelle-Samen'!N214,"-",'Basis-Tabelle-Samen'!J214,"-garden-to-go-lite-romanian.jpg")),
IF($C$1="Schwedisch - SE",HYPERLINK(CONCATENATE("https://www.saflax.de/0-WVK-Retail/Bilder-Pictures/SAFLAX-",'Basis-Tabelle-Samen'!N214,"-",'Basis-Tabelle-Samen'!J214,"-garden-to-go-lite-swedish.jpg")),
IF($C$1="Slowakisch - SK",HYPERLINK(CONCATENATE("https://www.saflax.de/0-WVK-Retail/Bilder-Pictures/SAFLAX-",'Basis-Tabelle-Samen'!N214,"-",'Basis-Tabelle-Samen'!J214,"-garden-to-go-lite-slovak.jpg")),
IF($C$1="Slowenisch - SI",HYPERLINK(CONCATENATE("https://www.saflax.de/0-WVK-Retail/Bilder-Pictures/SAFLAX-",'Basis-Tabelle-Samen'!N214,"-",'Basis-Tabelle-Samen'!J214,"-garden-to-go-lite-slovenian.jpg")),
IF($C$1="Spanisch - ES",HYPERLINK(CONCATENATE("https://www.saflax.de/0-WVK-Retail/Bilder-Pictures/SAFLAX-",'Basis-Tabelle-Samen'!N214,"-",'Basis-Tabelle-Samen'!J214,"-garden-to-go-lite-spanish.jpg")),
IF($C$1="Tschechisch - CZ",HYPERLINK(CONCATENATE("https://www.saflax.de/0-WVK-Retail/Bilder-Pictures/SAFLAX-",'Basis-Tabelle-Samen'!N214,"-",'Basis-Tabelle-Samen'!J214,"-garden-to-go-lite-czech.jpg")),
IF($C$1="Türkisch - TR",HYPERLINK(CONCATENATE("https://www.saflax.de/0-WVK-Retail/Bilder-Pictures/SAFLAX-",'Basis-Tabelle-Samen'!N214,"-",'Basis-Tabelle-Samen'!J214,"-garden-to-go-lite-turkish.jpg")),
IF($C$1="Ungarisch - HU",HYPERLINK(CONCATENATE("https://www.saflax.de/0-WVK-Retail/Bilder-Pictures/SAFLAX-",'Basis-Tabelle-Samen'!N214,"-",'Basis-Tabelle-Samen'!J214,"-garden-to-go-lite-hungarian.jpg")),
" ACHTUNG")))))))))))))))))))))))))))))</f>
        <v>https://www.saflax.de/0-WVK-Retail/Bilder-Pictures/SAFLAX-84005-liquidamber-styraciflua-garden-to-go-lite-english.jpg</v>
      </c>
      <c r="AO219" s="330" t="str">
        <f>IF(J219&lt;1,"",
IF($C$1="Bulgarisch - BG",HYPERLINK(CONCATENATE("https://www.saflax.de/0-WVK-Retail/Bilder-Pictures/SAFLAX-",'Basis-Tabelle-Samen'!Q214,"-",'Basis-Tabelle-Samen'!J214,"-garden-to-go-bulgarian.jpg")),
IF($C$1="Dänisch - DK",HYPERLINK(CONCATENATE("https://www.saflax.de/0-WVK-Retail/Bilder-Pictures/SAFLAX-",'Basis-Tabelle-Samen'!Q214,"-",'Basis-Tabelle-Samen'!J214,"-garden-to-go-danish.jpg")),
IF($C$1="Deutsch - DE",HYPERLINK(CONCATENATE("https://www.saflax.de/0-WVK-Retail/Bilder-Pictures/SAFLAX-",'Basis-Tabelle-Samen'!Q214,"-",'Basis-Tabelle-Samen'!J214,"-garden-to-go-german.jpg")),
IF($C$1="Englisch - UK",HYPERLINK(CONCATENATE("https://www.saflax.de/0-WVK-Retail/Bilder-Pictures/SAFLAX-",'Basis-Tabelle-Samen'!Q214,"-",'Basis-Tabelle-Samen'!J214,"-garden-to-go-english.jpg")),
IF($C$1="Estnisch - EE",HYPERLINK(CONCATENATE("https://www.saflax.de/0-WVK-Retail/Bilder-Pictures/SAFLAX-",'Basis-Tabelle-Samen'!Q214,"-",'Basis-Tabelle-Samen'!J214,"-garden-to-go-estonian.jpg")),
IF($C$1="Finnisch - FI",HYPERLINK(CONCATENATE("https://www.saflax.de/0-WVK-Retail/Bilder-Pictures/SAFLAX-",'Basis-Tabelle-Samen'!Q214,"-",'Basis-Tabelle-Samen'!J214,"-garden-to-go-finnish.jpg")),
IF($C$1="Französisch - FR",HYPERLINK(CONCATENATE("https://www.saflax.de/0-WVK-Retail/Bilder-Pictures/SAFLAX-",'Basis-Tabelle-Samen'!Q214,"-",'Basis-Tabelle-Samen'!J214,"-garden-to-go-french.jpg")),
IF($C$1="Griechisch - GR",HYPERLINK(CONCATENATE("https://www.saflax.de/0-WVK-Retail/Bilder-Pictures/SAFLAX-",'Basis-Tabelle-Samen'!Q214,"-",'Basis-Tabelle-Samen'!J214,"-garden-to-go-greek.jpg")),
IF($C$1="Irisch - IE",HYPERLINK(CONCATENATE("https://www.saflax.de/0-WVK-Retail/Bilder-Pictures/SAFLAX-",'Basis-Tabelle-Samen'!Q214,"-",'Basis-Tabelle-Samen'!J214,"-garden-to-go-irish.jpg")),
IF($C$1="Isländisch - IS",HYPERLINK(CONCATENATE("https://www.saflax.de/0-WVK-Retail/Bilder-Pictures/SAFLAX-",'Basis-Tabelle-Samen'!Q214,"-",'Basis-Tabelle-Samen'!J214,"-garden-to-go-icelandic.jpg")),
IF($C$1="Italienisch - IT",HYPERLINK(CONCATENATE("https://www.saflax.de/0-WVK-Retail/Bilder-Pictures/SAFLAX-",'Basis-Tabelle-Samen'!Q214,"-",'Basis-Tabelle-Samen'!J214,"-garden-to-go-italian.jpg")),
IF($C$1="Japanisch - JP",HYPERLINK(CONCATENATE("https://www.saflax.de/0-WVK-Retail/Bilder-Pictures/SAFLAX-",'Basis-Tabelle-Samen'!Q214,"-",'Basis-Tabelle-Samen'!J214,"-garden-to-go-japanese.jpg")),
IF($C$1="Kroatisch - HR",HYPERLINK(CONCATENATE("https://www.saflax.de/0-WVK-Retail/Bilder-Pictures/SAFLAX-",'Basis-Tabelle-Samen'!Q214,"-",'Basis-Tabelle-Samen'!J214,"-garden-to-go-croatian.jpg")),
IF($C$1="Lettisch - LV",HYPERLINK(CONCATENATE("https://www.saflax.de/0-WVK-Retail/Bilder-Pictures/SAFLAX-",'Basis-Tabelle-Samen'!Q214,"-",'Basis-Tabelle-Samen'!J214,"-garden-to-go-latvian.jpg")),
IF($C$1="Litauisch - LT",HYPERLINK(CONCATENATE("https://www.saflax.de/0-WVK-Retail/Bilder-Pictures/SAFLAX-",'Basis-Tabelle-Samen'!Q214,"-",'Basis-Tabelle-Samen'!J214,"-garden-to-go-lithuanian.jpg")),
IF($C$1="Maltesisch - MT",HYPERLINK(CONCATENATE("https://www.saflax.de/0-WVK-Retail/Bilder-Pictures/SAFLAX-",'Basis-Tabelle-Samen'!Q214,"-",'Basis-Tabelle-Samen'!J214,"-garden-to-go-maltese.jpg")),
IF($C$1="Niederländisch - NL",HYPERLINK(CONCATENATE("https://www.saflax.de/0-WVK-Retail/Bilder-Pictures/SAFLAX-",'Basis-Tabelle-Samen'!Q214,"-",'Basis-Tabelle-Samen'!J214,"-garden-to-go-dutch.jpg")),
IF($C$1="Norwegisch - NO",HYPERLINK(CONCATENATE("https://www.saflax.de/0-WVK-Retail/Bilder-Pictures/SAFLAX-",'Basis-Tabelle-Samen'!Q214,"-",'Basis-Tabelle-Samen'!J214,"-garden-to-go-nowegian.jpg")),
IF($C$1="Polnisch - PL",HYPERLINK(CONCATENATE("https://www.saflax.de/0-WVK-Retail/Bilder-Pictures/SAFLAX-",'Basis-Tabelle-Samen'!Q214,"-",'Basis-Tabelle-Samen'!J214,"-garden-to-go-polish.jpg")),
IF($C$1="Portugiesisch - PT",HYPERLINK(CONCATENATE("https://www.saflax.de/0-WVK-Retail/Bilder-Pictures/SAFLAX-",'Basis-Tabelle-Samen'!Q214,"-",'Basis-Tabelle-Samen'!J214,"-garden-to-go-portuguese.jpg")),
IF($C$1="Rumänisch - RO",HYPERLINK(CONCATENATE("https://www.saflax.de/0-WVK-Retail/Bilder-Pictures/SAFLAX-",'Basis-Tabelle-Samen'!Q214,"-",'Basis-Tabelle-Samen'!J214,"-garden-to-go-romanian.jpg")),
IF($C$1="Schwedisch - SE",HYPERLINK(CONCATENATE("https://www.saflax.de/0-WVK-Retail/Bilder-Pictures/SAFLAX-",'Basis-Tabelle-Samen'!Q214,"-",'Basis-Tabelle-Samen'!J214,"-garden-to-go-swedish.jpg")),
IF($C$1="Slowakisch - SK",HYPERLINK(CONCATENATE("https://www.saflax.de/0-WVK-Retail/Bilder-Pictures/SAFLAX-",'Basis-Tabelle-Samen'!Q214,"-",'Basis-Tabelle-Samen'!J214,"-garden-to-go-slovak.jpg")),
IF($C$1="Slowenisch - SI",HYPERLINK(CONCATENATE("https://www.saflax.de/0-WVK-Retail/Bilder-Pictures/SAFLAX-",'Basis-Tabelle-Samen'!Q214,"-",'Basis-Tabelle-Samen'!J214,"-garden-to-go-slovenian.jpg")),
IF($C$1="Spanisch - ES",HYPERLINK(CONCATENATE("https://www.saflax.de/0-WVK-Retail/Bilder-Pictures/SAFLAX-",'Basis-Tabelle-Samen'!Q214,"-",'Basis-Tabelle-Samen'!J214,"-garden-to-go-spanish.jpg")),
IF($C$1="Tschechisch - CZ",HYPERLINK(CONCATENATE("https://www.saflax.de/0-WVK-Retail/Bilder-Pictures/SAFLAX-",'Basis-Tabelle-Samen'!Q214,"-",'Basis-Tabelle-Samen'!J214,"-garden-to-go-czech.jpg")),
IF($C$1="Türkisch - TR",HYPERLINK(CONCATENATE("https://www.saflax.de/0-WVK-Retail/Bilder-Pictures/SAFLAX-",'Basis-Tabelle-Samen'!Q214,"-",'Basis-Tabelle-Samen'!J214,"-garden-to-go-turkish.jpg")),
IF($C$1="Ungarisch - HU",HYPERLINK(CONCATENATE("https://www.saflax.de/0-WVK-Retail/Bilder-Pictures/SAFLAX-",'Basis-Tabelle-Samen'!Q214,"-",'Basis-Tabelle-Samen'!J214,"-garden-to-go-hungarian.jpg")),
" ACHTUNG")))))))))))))))))))))))))))))</f>
        <v>https://www.saflax.de/0-WVK-Retail/Bilder-Pictures/SAFLAX-54005-liquidamber-styraciflua-garden-to-go-english.jpg</v>
      </c>
      <c r="AP219" s="330" t="str">
        <f>IF(K219&lt;1,"",
IF($C$1="Bulgarisch - BG",HYPERLINK(CONCATENATE("https://www.saflax.de/0-WVK-Retail/Bilder-Pictures/SAFLAX-",'Basis-Tabelle-Samen'!T214,"-",'Basis-Tabelle-Samen'!J214,"-cultivation-set-bulgarian.jpg")),
IF($C$1="Dänisch - DK",HYPERLINK(CONCATENATE("https://www.saflax.de/0-WVK-Retail/Bilder-Pictures/SAFLAX-",'Basis-Tabelle-Samen'!T214,"-",'Basis-Tabelle-Samen'!J214,"-cultivation-set-danish.jpg")),
IF($C$1="Deutsch - DE",HYPERLINK(CONCATENATE("https://www.saflax.de/0-WVK-Retail/Bilder-Pictures/SAFLAX-",'Basis-Tabelle-Samen'!T214,"-",'Basis-Tabelle-Samen'!J214,"-cultivation-set-german.jpg")),
IF($C$1="Englisch - UK",HYPERLINK(CONCATENATE("https://www.saflax.de/0-WVK-Retail/Bilder-Pictures/SAFLAX-",'Basis-Tabelle-Samen'!T214,"-",'Basis-Tabelle-Samen'!J214,"-cultivation-set-english.jpg")),
IF($C$1="Estnisch - EE",HYPERLINK(CONCATENATE("https://www.saflax.de/0-WVK-Retail/Bilder-Pictures/SAFLAX-",'Basis-Tabelle-Samen'!T214,"-",'Basis-Tabelle-Samen'!J214,"-cultivation-set-estonian.jpg")),
IF($C$1="Finnisch - FI",HYPERLINK(CONCATENATE("https://www.saflax.de/0-WVK-Retail/Bilder-Pictures/SAFLAX-",'Basis-Tabelle-Samen'!T214,"-",'Basis-Tabelle-Samen'!J214,"-cultivation-set-finnish.jpg")),
IF($C$1="Französisch - FR",HYPERLINK(CONCATENATE("https://www.saflax.de/0-WVK-Retail/Bilder-Pictures/SAFLAX-",'Basis-Tabelle-Samen'!T214,"-",'Basis-Tabelle-Samen'!J214,"-cultivation-set-french.jpg")),
IF($C$1="Griechisch - GR",HYPERLINK(CONCATENATE("https://www.saflax.de/0-WVK-Retail/Bilder-Pictures/SAFLAX-",'Basis-Tabelle-Samen'!T214,"-",'Basis-Tabelle-Samen'!J214,"-cultivation-set-greek.jpg")),
IF($C$1="Irisch - IE",HYPERLINK(CONCATENATE("https://www.saflax.de/0-WVK-Retail/Bilder-Pictures/SAFLAX-",'Basis-Tabelle-Samen'!T214,"-",'Basis-Tabelle-Samen'!J214,"-cultivation-set-irish.jpg")),
IF($C$1="Isländisch - IS",HYPERLINK(CONCATENATE("https://www.saflax.de/0-WVK-Retail/Bilder-Pictures/SAFLAX-",'Basis-Tabelle-Samen'!T214,"-",'Basis-Tabelle-Samen'!J214,"-cultivation-set-icelandic.jpg")),
IF($C$1="Italienisch - IT",HYPERLINK(CONCATENATE("https://www.saflax.de/0-WVK-Retail/Bilder-Pictures/SAFLAX-",'Basis-Tabelle-Samen'!T214,"-",'Basis-Tabelle-Samen'!J214,"-cultivation-set-italian.jpg")),
IF($C$1="Japanisch - JP",HYPERLINK(CONCATENATE("https://www.saflax.de/0-WVK-Retail/Bilder-Pictures/SAFLAX-",'Basis-Tabelle-Samen'!T214,"-",'Basis-Tabelle-Samen'!J214,"-cultivation-set-japanese.jpg")),
IF($C$1="Kroatisch - HR",HYPERLINK(CONCATENATE("https://www.saflax.de/0-WVK-Retail/Bilder-Pictures/SAFLAX-",'Basis-Tabelle-Samen'!T214,"-",'Basis-Tabelle-Samen'!J214,"-cultivation-set-croatian.jpg")),
IF($C$1="Lettisch - LV",HYPERLINK(CONCATENATE("https://www.saflax.de/0-WVK-Retail/Bilder-Pictures/SAFLAX-",'Basis-Tabelle-Samen'!T214,"-",'Basis-Tabelle-Samen'!J214,"-cultivation-set-latvian.jpg")),
IF($C$1="Litauisch - LT",HYPERLINK(CONCATENATE("https://www.saflax.de/0-WVK-Retail/Bilder-Pictures/SAFLAX-",'Basis-Tabelle-Samen'!T214,"-",'Basis-Tabelle-Samen'!J214,"-cultivation-set-lithuanian.jpg")),
IF($C$1="Maltesisch - MT",HYPERLINK(CONCATENATE("https://www.saflax.de/0-WVK-Retail/Bilder-Pictures/SAFLAX-",'Basis-Tabelle-Samen'!T214,"-",'Basis-Tabelle-Samen'!J214,"-cultivation-set-maltese.jpg")),
IF($C$1="Niederländisch - NL",HYPERLINK(CONCATENATE("https://www.saflax.de/0-WVK-Retail/Bilder-Pictures/SAFLAX-",'Basis-Tabelle-Samen'!T214,"-",'Basis-Tabelle-Samen'!J214,"-cultivation-set-dutch.jpg")),
IF($C$1="Norwegisch - NO",HYPERLINK(CONCATENATE("https://www.saflax.de/0-WVK-Retail/Bilder-Pictures/SAFLAX-",'Basis-Tabelle-Samen'!T214,"-",'Basis-Tabelle-Samen'!J214,"-cultivation-set-nowegian.jpg")),
IF($C$1="Polnisch - PL",HYPERLINK(CONCATENATE("https://www.saflax.de/0-WVK-Retail/Bilder-Pictures/SAFLAX-",'Basis-Tabelle-Samen'!T214,"-",'Basis-Tabelle-Samen'!J214,"-cultivation-set-polish.jpg")),
IF($C$1="Portugiesisch - PT",HYPERLINK(CONCATENATE("https://www.saflax.de/0-WVK-Retail/Bilder-Pictures/SAFLAX-",'Basis-Tabelle-Samen'!T214,"-",'Basis-Tabelle-Samen'!J214,"-cultivation-set-portuguese.jpg")),
IF($C$1="Rumänisch - RO",HYPERLINK(CONCATENATE("https://www.saflax.de/0-WVK-Retail/Bilder-Pictures/SAFLAX-",'Basis-Tabelle-Samen'!T214,"-",'Basis-Tabelle-Samen'!J214,"-cultivation-set-romanian.jpg")),
IF($C$1="Schwedisch - SE",HYPERLINK(CONCATENATE("https://www.saflax.de/0-WVK-Retail/Bilder-Pictures/SAFLAX-",'Basis-Tabelle-Samen'!T214,"-",'Basis-Tabelle-Samen'!J214,"-cultivation-set-swedish.jpg")),
IF($C$1="Slowakisch - SK",HYPERLINK(CONCATENATE("https://www.saflax.de/0-WVK-Retail/Bilder-Pictures/SAFLAX-",'Basis-Tabelle-Samen'!T214,"-",'Basis-Tabelle-Samen'!J214,"-cultivation-set-slovak.jpg")),
IF($C$1="Slowenisch - SI",HYPERLINK(CONCATENATE("https://www.saflax.de/0-WVK-Retail/Bilder-Pictures/SAFLAX-",'Basis-Tabelle-Samen'!T214,"-",'Basis-Tabelle-Samen'!J214,"-cultivation-set-slovenian.jpg")),
IF($C$1="Spanisch - ES",HYPERLINK(CONCATENATE("https://www.saflax.de/0-WVK-Retail/Bilder-Pictures/SAFLAX-",'Basis-Tabelle-Samen'!T214,"-",'Basis-Tabelle-Samen'!J214,"-cultivation-set-spanish.jpg")),
IF($C$1="Tschechisch - CZ",HYPERLINK(CONCATENATE("https://www.saflax.de/0-WVK-Retail/Bilder-Pictures/SAFLAX-",'Basis-Tabelle-Samen'!T214,"-",'Basis-Tabelle-Samen'!J214,"-cultivation-set-czech.jpg")),
IF($C$1="Türkisch - TR",HYPERLINK(CONCATENATE("https://www.saflax.de/0-WVK-Retail/Bilder-Pictures/SAFLAX-",'Basis-Tabelle-Samen'!T214,"-",'Basis-Tabelle-Samen'!J214,"-cultivation-set-turkish.jpg")),
IF($C$1="Ungarisch - HU",HYPERLINK(CONCATENATE("https://www.saflax.de/0-WVK-Retail/Bilder-Pictures/SAFLAX-",'Basis-Tabelle-Samen'!T214,"-",'Basis-Tabelle-Samen'!J214,"-cultivation-set-hungarian.jpg")),
" ACHTUNG")))))))))))))))))))))))))))))</f>
        <v>https://www.saflax.de/0-WVK-Retail/Bilder-Pictures/SAFLAX-34005-liquidamber-styraciflua-cultivation-set-english.jpg</v>
      </c>
      <c r="AQ219" s="330" t="str">
        <f>IF(L219&lt;1,"",
IF($C$1="Bulgarisch - BG",HYPERLINK(CONCATENATE("https://www.saflax.de/0-WVK-Retail/Bilder-Pictures/SAFLAX-",'Basis-Tabelle-Samen'!W214,"-",'Basis-Tabelle-Samen'!J214,"-garden-in-the-bag-bulgarian.jpg")),
IF($C$1="Dänisch - DK",HYPERLINK(CONCATENATE("https://www.saflax.de/0-WVK-Retail/Bilder-Pictures/SAFLAX-",'Basis-Tabelle-Samen'!W214,"-",'Basis-Tabelle-Samen'!J214,"-garden-in-the-bag-danish.jpg")),
IF($C$1="Deutsch - DE",HYPERLINK(CONCATENATE("https://www.saflax.de/0-WVK-Retail/Bilder-Pictures/SAFLAX-",'Basis-Tabelle-Samen'!W214,"-",'Basis-Tabelle-Samen'!J214,"-garden-in-the-bag-german.jpg")),
IF($C$1="Englisch - UK",HYPERLINK(CONCATENATE("https://www.saflax.de/0-WVK-Retail/Bilder-Pictures/SAFLAX-",'Basis-Tabelle-Samen'!W214,"-",'Basis-Tabelle-Samen'!J214,"-garden-in-the-bag-english.jpg")),
IF($C$1="Estnisch - EE",HYPERLINK(CONCATENATE("https://www.saflax.de/0-WVK-Retail/Bilder-Pictures/SAFLAX-",'Basis-Tabelle-Samen'!W214,"-",'Basis-Tabelle-Samen'!J214,"-garden-in-the-bag-estonian.jpg")),
IF($C$1="Finnisch - FI",HYPERLINK(CONCATENATE("https://www.saflax.de/0-WVK-Retail/Bilder-Pictures/SAFLAX-",'Basis-Tabelle-Samen'!W214,"-",'Basis-Tabelle-Samen'!J214,"-garden-in-the-bag-finnish.jpg")),
IF($C$1="Französisch - FR",HYPERLINK(CONCATENATE("https://www.saflax.de/0-WVK-Retail/Bilder-Pictures/SAFLAX-",'Basis-Tabelle-Samen'!W214,"-",'Basis-Tabelle-Samen'!J214,"-garden-in-the-bag-french.jpg")),
IF($C$1="Griechisch - GR",HYPERLINK(CONCATENATE("https://www.saflax.de/0-WVK-Retail/Bilder-Pictures/SAFLAX-",'Basis-Tabelle-Samen'!W214,"-",'Basis-Tabelle-Samen'!J214,"-garden-in-the-bag-greek.jpg")),
IF($C$1="Irisch - IE",HYPERLINK(CONCATENATE("https://www.saflax.de/0-WVK-Retail/Bilder-Pictures/SAFLAX-",'Basis-Tabelle-Samen'!W214,"-",'Basis-Tabelle-Samen'!J214,"-garden-in-the-bag-irish.jpg")),
IF($C$1="Isländisch - IS",HYPERLINK(CONCATENATE("https://www.saflax.de/0-WVK-Retail/Bilder-Pictures/SAFLAX-",'Basis-Tabelle-Samen'!W214,"-",'Basis-Tabelle-Samen'!J214,"-garden-in-the-bag-icelandic.jpg")),
IF($C$1="Italienisch - IT",HYPERLINK(CONCATENATE("https://www.saflax.de/0-WVK-Retail/Bilder-Pictures/SAFLAX-",'Basis-Tabelle-Samen'!W214,"-",'Basis-Tabelle-Samen'!J214,"-garden-in-the-bag-italian.jpg")),
IF($C$1="Japanisch - JP",HYPERLINK(CONCATENATE("https://www.saflax.de/0-WVK-Retail/Bilder-Pictures/SAFLAX-",'Basis-Tabelle-Samen'!W214,"-",'Basis-Tabelle-Samen'!J214,"-garden-in-the-bag-japanese.jpg")),
IF($C$1="Kroatisch - HR",HYPERLINK(CONCATENATE("https://www.saflax.de/0-WVK-Retail/Bilder-Pictures/SAFLAX-",'Basis-Tabelle-Samen'!W214,"-",'Basis-Tabelle-Samen'!J214,"-garden-in-the-bag-croatian.jpg")),
IF($C$1="Lettisch - LV",HYPERLINK(CONCATENATE("https://www.saflax.de/0-WVK-Retail/Bilder-Pictures/SAFLAX-",'Basis-Tabelle-Samen'!W214,"-",'Basis-Tabelle-Samen'!J214,"-garden-in-the-bag-latvian.jpg")),
IF($C$1="Litauisch - LT",HYPERLINK(CONCATENATE("https://www.saflax.de/0-WVK-Retail/Bilder-Pictures/SAFLAX-",'Basis-Tabelle-Samen'!W214,"-",'Basis-Tabelle-Samen'!J214,"-garden-in-the-bag-lithuanian.jpg")),
IF($C$1="Maltesisch - MT",HYPERLINK(CONCATENATE("https://www.saflax.de/0-WVK-Retail/Bilder-Pictures/SAFLAX-",'Basis-Tabelle-Samen'!W214,"-",'Basis-Tabelle-Samen'!J214,"-garden-in-the-bag-maltese.jpg")),
IF($C$1="Niederländisch - NL",HYPERLINK(CONCATENATE("https://www.saflax.de/0-WVK-Retail/Bilder-Pictures/SAFLAX-",'Basis-Tabelle-Samen'!W214,"-",'Basis-Tabelle-Samen'!J214,"-garden-in-the-bag-dutch.jpg")),
IF($C$1="Norwegisch - NO",HYPERLINK(CONCATENATE("https://www.saflax.de/0-WVK-Retail/Bilder-Pictures/SAFLAX-",'Basis-Tabelle-Samen'!W214,"-",'Basis-Tabelle-Samen'!J214,"-garden-in-the-bag-nowegian.jpg")),
IF($C$1="Polnisch - PL",HYPERLINK(CONCATENATE("https://www.saflax.de/0-WVK-Retail/Bilder-Pictures/SAFLAX-",'Basis-Tabelle-Samen'!W214,"-",'Basis-Tabelle-Samen'!J214,"-garden-in-the-bag-polish.jpg")),
IF($C$1="Portugiesisch - PT",HYPERLINK(CONCATENATE("https://www.saflax.de/0-WVK-Retail/Bilder-Pictures/SAFLAX-",'Basis-Tabelle-Samen'!W214,"-",'Basis-Tabelle-Samen'!J214,"-garden-in-the-bag-portuguese.jpg")),
IF($C$1="Rumänisch - RO",HYPERLINK(CONCATENATE("https://www.saflax.de/0-WVK-Retail/Bilder-Pictures/SAFLAX-",'Basis-Tabelle-Samen'!W214,"-",'Basis-Tabelle-Samen'!J214,"-garden-in-the-bag-romanian.jpg")),
IF($C$1="Schwedisch - SE",HYPERLINK(CONCATENATE("https://www.saflax.de/0-WVK-Retail/Bilder-Pictures/SAFLAX-",'Basis-Tabelle-Samen'!W214,"-",'Basis-Tabelle-Samen'!J214,"-garden-in-the-bag-swedish.jpg")),
IF($C$1="Slowakisch - SK",HYPERLINK(CONCATENATE("https://www.saflax.de/0-WVK-Retail/Bilder-Pictures/SAFLAX-",'Basis-Tabelle-Samen'!W214,"-",'Basis-Tabelle-Samen'!J214,"-garden-in-the-bag-slovak.jpg")),
IF($C$1="Slowenisch - SI",HYPERLINK(CONCATENATE("https://www.saflax.de/0-WVK-Retail/Bilder-Pictures/SAFLAX-",'Basis-Tabelle-Samen'!W214,"-",'Basis-Tabelle-Samen'!J214,"-garden-in-the-bag-slovenian.jpg")),
IF($C$1="Spanisch - ES",HYPERLINK(CONCATENATE("https://www.saflax.de/0-WVK-Retail/Bilder-Pictures/SAFLAX-",'Basis-Tabelle-Samen'!W214,"-",'Basis-Tabelle-Samen'!J214,"-garden-in-the-bag-spanish.jpg")),
IF($C$1="Tschechisch - CZ",HYPERLINK(CONCATENATE("https://www.saflax.de/0-WVK-Retail/Bilder-Pictures/SAFLAX-",'Basis-Tabelle-Samen'!W214,"-",'Basis-Tabelle-Samen'!J214,"-garden-in-the-bag-czech.jpg")),
IF($C$1="Türkisch - TR",HYPERLINK(CONCATENATE("https://www.saflax.de/0-WVK-Retail/Bilder-Pictures/SAFLAX-",'Basis-Tabelle-Samen'!W214,"-",'Basis-Tabelle-Samen'!J214,"-garden-in-the-bag-turkish.jpg")),
IF($C$1="Ungarisch - HU",HYPERLINK(CONCATENATE("https://www.saflax.de/0-WVK-Retail/Bilder-Pictures/SAFLAX-",'Basis-Tabelle-Samen'!W214,"-",'Basis-Tabelle-Samen'!J214,"-garden-in-the-bag-hungarian.jpg")),
" ACHTUNG")))))))))))))))))))))))))))))</f>
        <v>https://www.saflax.de/0-WVK-Retail/Bilder-Pictures/SAFLAX-64005-liquidamber-styraciflua-garden-in-the-bag-english.jpg</v>
      </c>
    </row>
    <row r="220" spans="1:43" ht="17.100000000000001" customHeight="1" x14ac:dyDescent="0.2">
      <c r="A220" s="318" t="str">
        <f>IF('Basis-Tabelle-Samen'!A222="","",IF($C$1="Deutsch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20" s="319" t="str">
        <f>'Basis-Tabelle-Samen'!I222</f>
        <v>Tamarindus indica</v>
      </c>
      <c r="C220" s="316" t="str">
        <f>IF($C$1="Bulgarisch - BG",'Basis-Tabelle-Samen'!Z222,
IF($C$1="Dänisch - DK",'Basis-Tabelle-Samen'!AA222,
IF($C$1="Deutsch - DE",'Basis-Tabelle-Samen'!AB222,
IF($C$1="Englisch - UK",'Basis-Tabelle-Samen'!AC222,
IF($C$1="Estnisch - EE",'Basis-Tabelle-Samen'!AD222,
IF($C$1="Finnisch - FI",'Basis-Tabelle-Samen'!AE222,
IF($C$1="Französisch - FR",'Basis-Tabelle-Samen'!AF222,
IF($C$1="Griechisch - GR",'Basis-Tabelle-Samen'!AG222,
IF($C$1="Irisch - IE",'Basis-Tabelle-Samen'!AH222,
IF($C$1="Isländisch - IS",'Basis-Tabelle-Samen'!AI222,
IF($C$1="Italienisch - IT",'Basis-Tabelle-Samen'!AJ222,
IF($C$1="Japanisch - JP",'Basis-Tabelle-Samen'!AK222,
IF($C$1="Kroatisch - HR",'Basis-Tabelle-Samen'!AL222,
IF($C$1="Lettisch - LV",'Basis-Tabelle-Samen'!AM222,
IF($C$1="Litauisch - LT",'Basis-Tabelle-Samen'!AN222,
IF($C$1="Maltesisch - MT",'Basis-Tabelle-Samen'!AO222,
IF($C$1="Niederländisch - NL",'Basis-Tabelle-Samen'!AP222,
IF($C$1="Norwegisch - NO",'Basis-Tabelle-Samen'!AQ222,
IF($C$1="Polnisch - PL",'Basis-Tabelle-Samen'!AR222,
IF($C$1="Portugiesisch - PT",'Basis-Tabelle-Samen'!AS222,
IF($C$1="Rumänisch - RO",'Basis-Tabelle-Samen'!AT222,
IF($C$1="Schwedisch - SE",'Basis-Tabelle-Samen'!AU222,
IF($C$1="Slowakisch - SK",'Basis-Tabelle-Samen'!AV222,
IF($C$1="Slowenisch - SI",'Basis-Tabelle-Samen'!AW222,
IF($C$1="Spanisch - ES",'Basis-Tabelle-Samen'!AX222,
IF($C$1="Tschechisch - CZ",'Basis-Tabelle-Samen'!AY222,
IF($C$1="Türkisch - TR",'Basis-Tabelle-Samen'!AZ222,
IF($C$1="Ungarisch - HU",'Basis-Tabelle-Samen'!BA222,
" ACHTUNG"))))))))))))))))))))))))))))</f>
        <v>Bonsai - Tamarind</v>
      </c>
      <c r="D220" s="320">
        <f>'Basis-Tabelle-Samen'!F222</f>
        <v>4</v>
      </c>
      <c r="E220" s="321" t="str">
        <f>'Basis-Tabelle-Samen'!H222</f>
        <v>7 %</v>
      </c>
      <c r="F220" s="322" t="str">
        <f>IF('Basis-Tabelle-Samen'!G222="","",'Basis-Tabelle-Samen'!G222)</f>
        <v>04</v>
      </c>
      <c r="G220" s="320">
        <f>'Basis-Tabelle-Samen'!C222</f>
        <v>14359</v>
      </c>
      <c r="H220" s="323">
        <f>'Basis-Tabelle-Samen'!D222</f>
        <v>4055473143590</v>
      </c>
      <c r="I220" s="324">
        <f>'Basis-Tabelle-Samen'!E222</f>
        <v>1.85</v>
      </c>
      <c r="J220" s="325">
        <f t="shared" si="3"/>
        <v>12</v>
      </c>
      <c r="K220" s="326">
        <f>'Basis-Tabelle-Samen'!K222</f>
        <v>74359</v>
      </c>
      <c r="L220" s="323">
        <f>'Basis-Tabelle-Samen'!L222</f>
        <v>4055473743592</v>
      </c>
      <c r="M220" s="324">
        <f>'Basis-Tabelle-Samen'!M222</f>
        <v>2.4500000000000002</v>
      </c>
      <c r="N220" s="326">
        <f>IF(K220&lt;1,"",'3'!$I$15)</f>
        <v>15</v>
      </c>
      <c r="O220" s="327">
        <f>IF(K220&lt;1,"",'3'!$J$11)</f>
        <v>90</v>
      </c>
      <c r="P220" s="326">
        <f>'Basis-Tabelle-Samen'!N222</f>
        <v>84359</v>
      </c>
      <c r="Q220" s="323">
        <f>'Basis-Tabelle-Samen'!O222</f>
        <v>4055473843599</v>
      </c>
      <c r="R220" s="328">
        <f>'Basis-Tabelle-Samen'!P222</f>
        <v>3.75</v>
      </c>
      <c r="S220" s="326">
        <f>IF(R220&lt;1,"",'3'!$M$15)</f>
        <v>18</v>
      </c>
      <c r="T220" s="327">
        <f>IF(R220&lt;1,"",'3'!$N$11)</f>
        <v>72</v>
      </c>
      <c r="U220" s="326">
        <f>'Basis-Tabelle-Samen'!Q222</f>
        <v>54359</v>
      </c>
      <c r="V220" s="323">
        <f>'Basis-Tabelle-Samen'!R222</f>
        <v>4055473543598</v>
      </c>
      <c r="W220" s="324">
        <f>'Basis-Tabelle-Samen'!S222</f>
        <v>4.95</v>
      </c>
      <c r="X220" s="326">
        <f>IF(U220&lt;1,"",'3'!$Q$15)</f>
        <v>6</v>
      </c>
      <c r="Y220" s="327">
        <f>IF(U220&lt;1,"",'3'!$R$11)</f>
        <v>24</v>
      </c>
      <c r="Z220" s="326">
        <f>'Basis-Tabelle-Samen'!T222</f>
        <v>34359</v>
      </c>
      <c r="AA220" s="323">
        <f>'Basis-Tabelle-Samen'!U222</f>
        <v>4055473343594</v>
      </c>
      <c r="AB220" s="324">
        <f>'Basis-Tabelle-Samen'!V222</f>
        <v>6.75</v>
      </c>
      <c r="AC220" s="326">
        <f>IF(Z220&lt;1,"",'3'!$U$15)</f>
        <v>6</v>
      </c>
      <c r="AD220" s="327">
        <f>IF(Z220&lt;1,"",'3'!$V$11)</f>
        <v>24</v>
      </c>
      <c r="AE220" s="326">
        <f>'Basis-Tabelle-Samen'!W222</f>
        <v>64359</v>
      </c>
      <c r="AF220" s="323">
        <f>'Basis-Tabelle-Samen'!X222</f>
        <v>4055473643595</v>
      </c>
      <c r="AG220" s="324">
        <f>'Basis-Tabelle-Samen'!Y222</f>
        <v>2.95</v>
      </c>
      <c r="AH220" s="326">
        <f>IF(AE220&lt;1,"",'3'!$Y$15)</f>
        <v>8</v>
      </c>
      <c r="AI220" s="327">
        <f>IF(AE220&lt;1,"",'3'!$Z$11)</f>
        <v>64</v>
      </c>
      <c r="AJ220" s="315"/>
      <c r="AK220" s="316" t="str">
        <f>IF(G220&lt;1,"",
IF($C$1="Bulgarisch - BG",HYPERLINK(CONCATENATE("https://www.saflax.de/0-WVK-Retail/Bilder-Pictures/SAFLAX-",'Basis-Tabelle-Samen'!C222,"-",'Basis-Tabelle-Samen'!J222,"-seed-package-front-cr-bulgarian.jpg")),
IF($C$1="Dänisch - DK",HYPERLINK(CONCATENATE("https://www.saflax.de/0-WVK-Retail/Bilder-Pictures/SAFLAX-",'Basis-Tabelle-Samen'!C222,"-",'Basis-Tabelle-Samen'!J222,"-seed-package-front-cr-danish.jpg")),
IF($C$1="Deutsch - DE",HYPERLINK(CONCATENATE("https://www.saflax.de/0-WVK-Retail/Bilder-Pictures/SAFLAX-",'Basis-Tabelle-Samen'!C222,"-",'Basis-Tabelle-Samen'!J222,"-seed-package-front-cr-german.jpg")),
IF($C$1="Englisch - UK",HYPERLINK(CONCATENATE("https://www.saflax.de/0-WVK-Retail/Bilder-Pictures/SAFLAX-",'Basis-Tabelle-Samen'!C222,"-",'Basis-Tabelle-Samen'!J222,"-seed-package-front-cr-english.jpg")),
IF($C$1="Estnisch - EE",HYPERLINK(CONCATENATE("https://www.saflax.de/0-WVK-Retail/Bilder-Pictures/SAFLAX-",'Basis-Tabelle-Samen'!C222,"-",'Basis-Tabelle-Samen'!J222,"-seed-package-front-cr-estonian.jpg")),
IF($C$1="Finnisch - FI",HYPERLINK(CONCATENATE("https://www.saflax.de/0-WVK-Retail/Bilder-Pictures/SAFLAX-",'Basis-Tabelle-Samen'!C222,"-",'Basis-Tabelle-Samen'!J222,"-seed-package-front-cr-finnish.jpg")),
IF($C$1="Französisch - FR",HYPERLINK(CONCATENATE("https://www.saflax.de/0-WVK-Retail/Bilder-Pictures/SAFLAX-",'Basis-Tabelle-Samen'!C222,"-",'Basis-Tabelle-Samen'!J222,"-seed-package-front-cr-french.jpg")),
IF($C$1="Griechisch - GR",HYPERLINK(CONCATENATE("https://www.saflax.de/0-WVK-Retail/Bilder-Pictures/SAFLAX-",'Basis-Tabelle-Samen'!C222,"-",'Basis-Tabelle-Samen'!J222,"-seed-package-front-cr-greek.jpg")),
IF($C$1="Irisch - IE",HYPERLINK(CONCATENATE("https://www.saflax.de/0-WVK-Retail/Bilder-Pictures/SAFLAX-",'Basis-Tabelle-Samen'!C222,"-",'Basis-Tabelle-Samen'!J222,"-seed-package-front-cr-irish.jpg")),
IF($C$1="Isländisch - IS",HYPERLINK(CONCATENATE("https://www.saflax.de/0-WVK-Retail/Bilder-Pictures/SAFLAX-",'Basis-Tabelle-Samen'!C222,"-",'Basis-Tabelle-Samen'!J222,"-seed-package-front-cr-icelandic.jpg")),
IF($C$1="Italienisch - IT",HYPERLINK(CONCATENATE("https://www.saflax.de/0-WVK-Retail/Bilder-Pictures/SAFLAX-",'Basis-Tabelle-Samen'!C222,"-",'Basis-Tabelle-Samen'!J222,"-seed-package-front-cr-italian.jpg")),
IF($C$1="Japanisch - JP",HYPERLINK(CONCATENATE("https://www.saflax.de/0-WVK-Retail/Bilder-Pictures/SAFLAX-",'Basis-Tabelle-Samen'!C222,"-",'Basis-Tabelle-Samen'!J222,"-seed-package-front-cr-japanese.jpg")),
IF($C$1="Kroatisch - HR",HYPERLINK(CONCATENATE("https://www.saflax.de/0-WVK-Retail/Bilder-Pictures/SAFLAX-",'Basis-Tabelle-Samen'!C222,"-",'Basis-Tabelle-Samen'!J222,"-seed-package-front-cr-croatian.jpg")),
IF($C$1="Lettisch - LV",HYPERLINK(CONCATENATE("https://www.saflax.de/0-WVK-Retail/Bilder-Pictures/SAFLAX-",'Basis-Tabelle-Samen'!C222,"-",'Basis-Tabelle-Samen'!J222,"-seed-package-front-cr-latvian.jpg")),
IF($C$1="Litauisch - LT",HYPERLINK(CONCATENATE("https://www.saflax.de/0-WVK-Retail/Bilder-Pictures/SAFLAX-",'Basis-Tabelle-Samen'!C222,"-",'Basis-Tabelle-Samen'!J222,"-seed-package-front-cr-lithuanian.jpg")),
IF($C$1="Maltesisch - MT",HYPERLINK(CONCATENATE("https://www.saflax.de/0-WVK-Retail/Bilder-Pictures/SAFLAX-",'Basis-Tabelle-Samen'!C222,"-",'Basis-Tabelle-Samen'!J222,"-seed-package-front-cr-maltese.jpg")),
IF($C$1="Niederländisch - NL",HYPERLINK(CONCATENATE("https://www.saflax.de/0-WVK-Retail/Bilder-Pictures/SAFLAX-",'Basis-Tabelle-Samen'!C222,"-",'Basis-Tabelle-Samen'!J222,"-seed-package-front-cr-dutch.jpg")),
IF($C$1="Norwegisch - NO",HYPERLINK(CONCATENATE("https://www.saflax.de/0-WVK-Retail/Bilder-Pictures/SAFLAX-",'Basis-Tabelle-Samen'!C222,"-",'Basis-Tabelle-Samen'!J222,"-seed-package-front-cr-nowegian.jpg")),
IF($C$1="Polnisch - PL",HYPERLINK(CONCATENATE("https://www.saflax.de/0-WVK-Retail/Bilder-Pictures/SAFLAX-",'Basis-Tabelle-Samen'!C222,"-",'Basis-Tabelle-Samen'!J222,"-seed-package-front-cr-polish.jpg")),
IF($C$1="Portugiesisch - PT",HYPERLINK(CONCATENATE("https://www.saflax.de/0-WVK-Retail/Bilder-Pictures/SAFLAX-",'Basis-Tabelle-Samen'!C222,"-",'Basis-Tabelle-Samen'!J222,"-seed-package-front-cr-portuguese.jpg")),
IF($C$1="Rumänisch - RO",HYPERLINK(CONCATENATE("https://www.saflax.de/0-WVK-Retail/Bilder-Pictures/SAFLAX-",'Basis-Tabelle-Samen'!C222,"-",'Basis-Tabelle-Samen'!J222,"-seed-package-front-cr-romanian.jpg")),
IF($C$1="Schwedisch - SE",HYPERLINK(CONCATENATE("https://www.saflax.de/0-WVK-Retail/Bilder-Pictures/SAFLAX-",'Basis-Tabelle-Samen'!C222,"-",'Basis-Tabelle-Samen'!J222,"-seed-package-front-cr-swedish.jpg")),
IF($C$1="Slowakisch - SK",HYPERLINK(CONCATENATE("https://www.saflax.de/0-WVK-Retail/Bilder-Pictures/SAFLAX-",'Basis-Tabelle-Samen'!C222,"-",'Basis-Tabelle-Samen'!J222,"-seed-package-front-cr-slovak.jpg")),
IF($C$1="Slowenisch - SI",HYPERLINK(CONCATENATE("https://www.saflax.de/0-WVK-Retail/Bilder-Pictures/SAFLAX-",'Basis-Tabelle-Samen'!C222,"-",'Basis-Tabelle-Samen'!J222,"-seed-package-front-cr-slovenian.jpg")),
IF($C$1="Spanisch - ES",HYPERLINK(CONCATENATE("https://www.saflax.de/0-WVK-Retail/Bilder-Pictures/SAFLAX-",'Basis-Tabelle-Samen'!C222,"-",'Basis-Tabelle-Samen'!J222,"-seed-package-front-cr-spanish.jpg")),
IF($C$1="Tschechisch - CZ",HYPERLINK(CONCATENATE("https://www.saflax.de/0-WVK-Retail/Bilder-Pictures/SAFLAX-",'Basis-Tabelle-Samen'!C222,"-",'Basis-Tabelle-Samen'!J222,"-seed-package-front-cr-czech.jpg")),
IF($C$1="Türkisch - TR",HYPERLINK(CONCATENATE("https://www.saflax.de/0-WVK-Retail/Bilder-Pictures/SAFLAX-",'Basis-Tabelle-Samen'!C222,"-",'Basis-Tabelle-Samen'!J222,"-seed-package-front-cr-turkish.jpg")),
IF($C$1="Ungarisch - HU",HYPERLINK(CONCATENATE("https://www.saflax.de/0-WVK-Retail/Bilder-Pictures/SAFLAX-",'Basis-Tabelle-Samen'!C222,"-",'Basis-Tabelle-Samen'!J222,"-seed-package-front-cr-hungarian.jpg")),
" ACHTUNG")))))))))))))))))))))))))))))</f>
        <v>https://www.saflax.de/0-WVK-Retail/Bilder-Pictures/SAFLAX-14359-tamarindus-indica-seed-package-front-cr-english.jpg</v>
      </c>
      <c r="AL220" s="330" t="str">
        <f>IF(G220&lt;1,"",
IF($C$1="Bulgarisch - BG",HYPERLINK(CONCATENATE("https://www.saflax.de/0-WVK-Retail/Bilder-Pictures/SAFLAX-",'Basis-Tabelle-Samen'!C222,"-",'Basis-Tabelle-Samen'!J222,"-seed-package-back-cr-bulgarian.jpg")),
IF($C$1="Dänisch - DK",HYPERLINK(CONCATENATE("https://www.saflax.de/0-WVK-Retail/Bilder-Pictures/SAFLAX-",'Basis-Tabelle-Samen'!C222,"-",'Basis-Tabelle-Samen'!J222,"-seed-package-back-cr-danish.jpg")),
IF($C$1="Deutsch - DE",HYPERLINK(CONCATENATE("https://www.saflax.de/0-WVK-Retail/Bilder-Pictures/SAFLAX-",'Basis-Tabelle-Samen'!C222,"-",'Basis-Tabelle-Samen'!J222,"-seed-package-back-cr-german.jpg")),
IF($C$1="Englisch - UK",HYPERLINK(CONCATENATE("https://www.saflax.de/0-WVK-Retail/Bilder-Pictures/SAFLAX-",'Basis-Tabelle-Samen'!C222,"-",'Basis-Tabelle-Samen'!J222,"-seed-package-back-cr-english.jpg")),
IF($C$1="Estnisch - EE",HYPERLINK(CONCATENATE("https://www.saflax.de/0-WVK-Retail/Bilder-Pictures/SAFLAX-",'Basis-Tabelle-Samen'!C222,"-",'Basis-Tabelle-Samen'!J222,"-seed-package-back-cr-estonian.jpg")),
IF($C$1="Finnisch - FI",HYPERLINK(CONCATENATE("https://www.saflax.de/0-WVK-Retail/Bilder-Pictures/SAFLAX-",'Basis-Tabelle-Samen'!C222,"-",'Basis-Tabelle-Samen'!J222,"-seed-package-back-cr-finnish.jpg")),
IF($C$1="Französisch - FR",HYPERLINK(CONCATENATE("https://www.saflax.de/0-WVK-Retail/Bilder-Pictures/SAFLAX-",'Basis-Tabelle-Samen'!C222,"-",'Basis-Tabelle-Samen'!J222,"-seed-package-back-cr-french.jpg")),
IF($C$1="Griechisch - GR",HYPERLINK(CONCATENATE("https://www.saflax.de/0-WVK-Retail/Bilder-Pictures/SAFLAX-",'Basis-Tabelle-Samen'!C222,"-",'Basis-Tabelle-Samen'!J222,"-seed-package-back-cr-greek.jpg")),
IF($C$1="Irisch - IE",HYPERLINK(CONCATENATE("https://www.saflax.de/0-WVK-Retail/Bilder-Pictures/SAFLAX-",'Basis-Tabelle-Samen'!C222,"-",'Basis-Tabelle-Samen'!J222,"-seed-package-back-cr-irish.jpg")),
IF($C$1="Isländisch - IS",HYPERLINK(CONCATENATE("https://www.saflax.de/0-WVK-Retail/Bilder-Pictures/SAFLAX-",'Basis-Tabelle-Samen'!C222,"-",'Basis-Tabelle-Samen'!J222,"-seed-package-back-cr-icelandic.jpg")),
IF($C$1="Italienisch - IT",HYPERLINK(CONCATENATE("https://www.saflax.de/0-WVK-Retail/Bilder-Pictures/SAFLAX-",'Basis-Tabelle-Samen'!C222,"-",'Basis-Tabelle-Samen'!J222,"-seed-package-back-cr-italian.jpg")),
IF($C$1="Japanisch - JP",HYPERLINK(CONCATENATE("https://www.saflax.de/0-WVK-Retail/Bilder-Pictures/SAFLAX-",'Basis-Tabelle-Samen'!C222,"-",'Basis-Tabelle-Samen'!J222,"-seed-package-back-cr-japanese.jpg")),
IF($C$1="Kroatisch - HR",HYPERLINK(CONCATENATE("https://www.saflax.de/0-WVK-Retail/Bilder-Pictures/SAFLAX-",'Basis-Tabelle-Samen'!C222,"-",'Basis-Tabelle-Samen'!J222,"-seed-package-back-cr-croatian.jpg")),
IF($C$1="Lettisch - LV",HYPERLINK(CONCATENATE("https://www.saflax.de/0-WVK-Retail/Bilder-Pictures/SAFLAX-",'Basis-Tabelle-Samen'!C222,"-",'Basis-Tabelle-Samen'!J222,"-seed-package-back-cr-latvian.jpg")),
IF($C$1="Litauisch - LT",HYPERLINK(CONCATENATE("https://www.saflax.de/0-WVK-Retail/Bilder-Pictures/SAFLAX-",'Basis-Tabelle-Samen'!C222,"-",'Basis-Tabelle-Samen'!J222,"-seed-package-back-cr-lithuanian.jpg")),
IF($C$1="Maltesisch - MT",HYPERLINK(CONCATENATE("https://www.saflax.de/0-WVK-Retail/Bilder-Pictures/SAFLAX-",'Basis-Tabelle-Samen'!C222,"-",'Basis-Tabelle-Samen'!J222,"-seed-package-back-cr-maltese.jpg")),
IF($C$1="Niederländisch - NL",HYPERLINK(CONCATENATE("https://www.saflax.de/0-WVK-Retail/Bilder-Pictures/SAFLAX-",'Basis-Tabelle-Samen'!C222,"-",'Basis-Tabelle-Samen'!J222,"-seed-package-back-cr-dutch.jpg")),
IF($C$1="Norwegisch - NO",HYPERLINK(CONCATENATE("https://www.saflax.de/0-WVK-Retail/Bilder-Pictures/SAFLAX-",'Basis-Tabelle-Samen'!C222,"-",'Basis-Tabelle-Samen'!J222,"-seed-package-back-cr-nowegian.jpg")),
IF($C$1="Polnisch - PL",HYPERLINK(CONCATENATE("https://www.saflax.de/0-WVK-Retail/Bilder-Pictures/SAFLAX-",'Basis-Tabelle-Samen'!C222,"-",'Basis-Tabelle-Samen'!J222,"-seed-package-back-cr-polish.jpg")),
IF($C$1="Portugiesisch - PT",HYPERLINK(CONCATENATE("https://www.saflax.de/0-WVK-Retail/Bilder-Pictures/SAFLAX-",'Basis-Tabelle-Samen'!C222,"-",'Basis-Tabelle-Samen'!J222,"-seed-package-back-cr-portuguese.jpg")),
IF($C$1="Rumänisch - RO",HYPERLINK(CONCATENATE("https://www.saflax.de/0-WVK-Retail/Bilder-Pictures/SAFLAX-",'Basis-Tabelle-Samen'!C222,"-",'Basis-Tabelle-Samen'!J222,"-seed-package-back-cr-romanian.jpg")),
IF($C$1="Schwedisch - SE",HYPERLINK(CONCATENATE("https://www.saflax.de/0-WVK-Retail/Bilder-Pictures/SAFLAX-",'Basis-Tabelle-Samen'!C222,"-",'Basis-Tabelle-Samen'!J222,"-seed-package-back-cr-swedish.jpg")),
IF($C$1="Slowakisch - SK",HYPERLINK(CONCATENATE("https://www.saflax.de/0-WVK-Retail/Bilder-Pictures/SAFLAX-",'Basis-Tabelle-Samen'!C222,"-",'Basis-Tabelle-Samen'!J222,"-seed-package-back-cr-slovak.jpg")),
IF($C$1="Slowenisch - SI",HYPERLINK(CONCATENATE("https://www.saflax.de/0-WVK-Retail/Bilder-Pictures/SAFLAX-",'Basis-Tabelle-Samen'!C222,"-",'Basis-Tabelle-Samen'!J222,"-seed-package-back-cr-slovenian.jpg")),
IF($C$1="Spanisch - ES",HYPERLINK(CONCATENATE("https://www.saflax.de/0-WVK-Retail/Bilder-Pictures/SAFLAX-",'Basis-Tabelle-Samen'!C222,"-",'Basis-Tabelle-Samen'!J222,"-seed-package-back-cr-spanish.jpg")),
IF($C$1="Tschechisch - CZ",HYPERLINK(CONCATENATE("https://www.saflax.de/0-WVK-Retail/Bilder-Pictures/SAFLAX-",'Basis-Tabelle-Samen'!C222,"-",'Basis-Tabelle-Samen'!J222,"-seed-package-back-cr-czech.jpg")),
IF($C$1="Türkisch - TR",HYPERLINK(CONCATENATE("https://www.saflax.de/0-WVK-Retail/Bilder-Pictures/SAFLAX-",'Basis-Tabelle-Samen'!C222,"-",'Basis-Tabelle-Samen'!J222,"-seed-package-back-cr-turkish.jpg")),
IF($C$1="Ungarisch - HU",HYPERLINK(CONCATENATE("https://www.saflax.de/0-WVK-Retail/Bilder-Pictures/SAFLAX-",'Basis-Tabelle-Samen'!C222,"-",'Basis-Tabelle-Samen'!J222,"-seed-package-back-cr-hungarian.jpg")),
" ACHTUNG")))))))))))))))))))))))))))))</f>
        <v>https://www.saflax.de/0-WVK-Retail/Bilder-Pictures/SAFLAX-14359-tamarindus-indica-seed-package-back-cr-english.jpg</v>
      </c>
      <c r="AM220" s="330" t="str">
        <f>IF(H220&lt;1,"",
IF($C$1="Bulgarisch - BG",HYPERLINK(CONCATENATE("https://www.saflax.de/0-WVK-Retail/Bilder-Pictures/SAFLAX-",'Basis-Tabelle-Samen'!K222,"-",'Basis-Tabelle-Samen'!J222,"-garden-to-go-mini-bulgarian.jpg")),
IF($C$1="Dänisch - DK",HYPERLINK(CONCATENATE("https://www.saflax.de/0-WVK-Retail/Bilder-Pictures/SAFLAX-",'Basis-Tabelle-Samen'!K222,"-",'Basis-Tabelle-Samen'!J222,"-garden-to-go-mini-danish.jpg")),
IF($C$1="Deutsch - DE",HYPERLINK(CONCATENATE("https://www.saflax.de/0-WVK-Retail/Bilder-Pictures/SAFLAX-",'Basis-Tabelle-Samen'!K222,"-",'Basis-Tabelle-Samen'!J222,"-garden-to-go-mini-german.jpg")),
IF($C$1="Englisch - UK",HYPERLINK(CONCATENATE("https://www.saflax.de/0-WVK-Retail/Bilder-Pictures/SAFLAX-",'Basis-Tabelle-Samen'!K222,"-",'Basis-Tabelle-Samen'!J222,"-garden-to-go-mini-english.jpg")),
IF($C$1="Estnisch - EE",HYPERLINK(CONCATENATE("https://www.saflax.de/0-WVK-Retail/Bilder-Pictures/SAFLAX-",'Basis-Tabelle-Samen'!K222,"-",'Basis-Tabelle-Samen'!J222,"-garden-to-go-mini-estonian.jpg")),
IF($C$1="Finnisch - FI",HYPERLINK(CONCATENATE("https://www.saflax.de/0-WVK-Retail/Bilder-Pictures/SAFLAX-",'Basis-Tabelle-Samen'!K222,"-",'Basis-Tabelle-Samen'!J222,"-garden-to-go-mini-finnish.jpg")),
IF($C$1="Französisch - FR",HYPERLINK(CONCATENATE("https://www.saflax.de/0-WVK-Retail/Bilder-Pictures/SAFLAX-",'Basis-Tabelle-Samen'!K222,"-",'Basis-Tabelle-Samen'!J222,"-garden-to-go-mini-french.jpg")),
IF($C$1="Griechisch - GR",HYPERLINK(CONCATENATE("https://www.saflax.de/0-WVK-Retail/Bilder-Pictures/SAFLAX-",'Basis-Tabelle-Samen'!K222,"-",'Basis-Tabelle-Samen'!J222,"-garden-to-go-mini-greek.jpg")),
IF($C$1="Irisch - IE",HYPERLINK(CONCATENATE("https://www.saflax.de/0-WVK-Retail/Bilder-Pictures/SAFLAX-",'Basis-Tabelle-Samen'!K222,"-",'Basis-Tabelle-Samen'!J222,"-garden-to-go-mini-irish.jpg")),
IF($C$1="Isländisch - IS",HYPERLINK(CONCATENATE("https://www.saflax.de/0-WVK-Retail/Bilder-Pictures/SAFLAX-",'Basis-Tabelle-Samen'!K222,"-",'Basis-Tabelle-Samen'!J222,"-garden-to-go-mini-icelandic.jpg")),
IF($C$1="Italienisch - IT",HYPERLINK(CONCATENATE("https://www.saflax.de/0-WVK-Retail/Bilder-Pictures/SAFLAX-",'Basis-Tabelle-Samen'!K222,"-",'Basis-Tabelle-Samen'!J222,"-garden-to-go-mini-italian.jpg")),
IF($C$1="Japanisch - JP",HYPERLINK(CONCATENATE("https://www.saflax.de/0-WVK-Retail/Bilder-Pictures/SAFLAX-",'Basis-Tabelle-Samen'!K222,"-",'Basis-Tabelle-Samen'!J222,"-garden-to-go-mini-japanese.jpg")),
IF($C$1="Kroatisch - HR",HYPERLINK(CONCATENATE("https://www.saflax.de/0-WVK-Retail/Bilder-Pictures/SAFLAX-",'Basis-Tabelle-Samen'!K222,"-",'Basis-Tabelle-Samen'!J222,"-garden-to-go-mini-croatian.jpg")),
IF($C$1="Lettisch - LV",HYPERLINK(CONCATENATE("https://www.saflax.de/0-WVK-Retail/Bilder-Pictures/SAFLAX-",'Basis-Tabelle-Samen'!K222,"-",'Basis-Tabelle-Samen'!J222,"-garden-to-go-mini-latvian.jpg")),
IF($C$1="Litauisch - LT",HYPERLINK(CONCATENATE("https://www.saflax.de/0-WVK-Retail/Bilder-Pictures/SAFLAX-",'Basis-Tabelle-Samen'!K222,"-",'Basis-Tabelle-Samen'!J222,"-garden-to-go-mini-lithuanian.jpg")),
IF($C$1="Maltesisch - MT",HYPERLINK(CONCATENATE("https://www.saflax.de/0-WVK-Retail/Bilder-Pictures/SAFLAX-",'Basis-Tabelle-Samen'!K222,"-",'Basis-Tabelle-Samen'!J222,"-garden-to-go-mini-maltese.jpg")),
IF($C$1="Niederländisch - NL",HYPERLINK(CONCATENATE("https://www.saflax.de/0-WVK-Retail/Bilder-Pictures/SAFLAX-",'Basis-Tabelle-Samen'!K222,"-",'Basis-Tabelle-Samen'!J222,"-garden-to-go-mini-dutch.jpg")),
IF($C$1="Norwegisch - NO",HYPERLINK(CONCATENATE("https://www.saflax.de/0-WVK-Retail/Bilder-Pictures/SAFLAX-",'Basis-Tabelle-Samen'!K222,"-",'Basis-Tabelle-Samen'!J222,"-garden-to-go-mini-nowegian.jpg")),
IF($C$1="Polnisch - PL",HYPERLINK(CONCATENATE("https://www.saflax.de/0-WVK-Retail/Bilder-Pictures/SAFLAX-",'Basis-Tabelle-Samen'!K222,"-",'Basis-Tabelle-Samen'!J222,"-garden-to-go-mini-polish.jpg")),
IF($C$1="Portugiesisch - PT",HYPERLINK(CONCATENATE("https://www.saflax.de/0-WVK-Retail/Bilder-Pictures/SAFLAX-",'Basis-Tabelle-Samen'!K222,"-",'Basis-Tabelle-Samen'!J222,"-garden-to-go-mini-portuguese.jpg")),
IF($C$1="Rumänisch - RO",HYPERLINK(CONCATENATE("https://www.saflax.de/0-WVK-Retail/Bilder-Pictures/SAFLAX-",'Basis-Tabelle-Samen'!K222,"-",'Basis-Tabelle-Samen'!J222,"-garden-to-go-mini-romanian.jpg")),
IF($C$1="Schwedisch - SE",HYPERLINK(CONCATENATE("https://www.saflax.de/0-WVK-Retail/Bilder-Pictures/SAFLAX-",'Basis-Tabelle-Samen'!K222,"-",'Basis-Tabelle-Samen'!J222,"-garden-to-go-mini-swedish.jpg")),
IF($C$1="Slowakisch - SK",HYPERLINK(CONCATENATE("https://www.saflax.de/0-WVK-Retail/Bilder-Pictures/SAFLAX-",'Basis-Tabelle-Samen'!K222,"-",'Basis-Tabelle-Samen'!J222,"-garden-to-go-mini-slovak.jpg")),
IF($C$1="Slowenisch - SI",HYPERLINK(CONCATENATE("https://www.saflax.de/0-WVK-Retail/Bilder-Pictures/SAFLAX-",'Basis-Tabelle-Samen'!K222,"-",'Basis-Tabelle-Samen'!J222,"-garden-to-go-mini-slovenian.jpg")),
IF($C$1="Spanisch - ES",HYPERLINK(CONCATENATE("https://www.saflax.de/0-WVK-Retail/Bilder-Pictures/SAFLAX-",'Basis-Tabelle-Samen'!K222,"-",'Basis-Tabelle-Samen'!J222,"-garden-to-go-mini-spanish.jpg")),
IF($C$1="Tschechisch - CZ",HYPERLINK(CONCATENATE("https://www.saflax.de/0-WVK-Retail/Bilder-Pictures/SAFLAX-",'Basis-Tabelle-Samen'!K222,"-",'Basis-Tabelle-Samen'!J222,"-garden-to-go-mini-czech.jpg")),
IF($C$1="Türkisch - TR",HYPERLINK(CONCATENATE("https://www.saflax.de/0-WVK-Retail/Bilder-Pictures/SAFLAX-",'Basis-Tabelle-Samen'!K222,"-",'Basis-Tabelle-Samen'!J222,"-garden-to-go-mini-turkish.jpg")),
IF($C$1="Ungarisch - HU",HYPERLINK(CONCATENATE("https://www.saflax.de/0-WVK-Retail/Bilder-Pictures/SAFLAX-",'Basis-Tabelle-Samen'!K222,"-",'Basis-Tabelle-Samen'!J222,"-garden-to-go-mini-hungarian.jpg")),
" ACHTUNG")))))))))))))))))))))))))))))</f>
        <v>https://www.saflax.de/0-WVK-Retail/Bilder-Pictures/SAFLAX-74359-tamarindus-indica-garden-to-go-mini-english.jpg</v>
      </c>
      <c r="AN220" s="330" t="str">
        <f>IF(I220&lt;1,"",
IF($C$1="Bulgarisch - BG",HYPERLINK(CONCATENATE("https://www.saflax.de/0-WVK-Retail/Bilder-Pictures/SAFLAX-",'Basis-Tabelle-Samen'!N222,"-",'Basis-Tabelle-Samen'!J222,"-garden-to-go-lite-bulgarian.jpg")),
IF($C$1="Dänisch - DK",HYPERLINK(CONCATENATE("https://www.saflax.de/0-WVK-Retail/Bilder-Pictures/SAFLAX-",'Basis-Tabelle-Samen'!N222,"-",'Basis-Tabelle-Samen'!J222,"-garden-to-go-lite-danish.jpg")),
IF($C$1="Deutsch - DE",HYPERLINK(CONCATENATE("https://www.saflax.de/0-WVK-Retail/Bilder-Pictures/SAFLAX-",'Basis-Tabelle-Samen'!N222,"-",'Basis-Tabelle-Samen'!J222,"-garden-to-go-lite-german.jpg")),
IF($C$1="Englisch - UK",HYPERLINK(CONCATENATE("https://www.saflax.de/0-WVK-Retail/Bilder-Pictures/SAFLAX-",'Basis-Tabelle-Samen'!N222,"-",'Basis-Tabelle-Samen'!J222,"-garden-to-go-lite-english.jpg")),
IF($C$1="Estnisch - EE",HYPERLINK(CONCATENATE("https://www.saflax.de/0-WVK-Retail/Bilder-Pictures/SAFLAX-",'Basis-Tabelle-Samen'!N222,"-",'Basis-Tabelle-Samen'!J222,"-garden-to-go-lite-estonian.jpg")),
IF($C$1="Finnisch - FI",HYPERLINK(CONCATENATE("https://www.saflax.de/0-WVK-Retail/Bilder-Pictures/SAFLAX-",'Basis-Tabelle-Samen'!N222,"-",'Basis-Tabelle-Samen'!J222,"-garden-to-go-lite-finnish.jpg")),
IF($C$1="Französisch - FR",HYPERLINK(CONCATENATE("https://www.saflax.de/0-WVK-Retail/Bilder-Pictures/SAFLAX-",'Basis-Tabelle-Samen'!N222,"-",'Basis-Tabelle-Samen'!J222,"-garden-to-go-lite-french.jpg")),
IF($C$1="Griechisch - GR",HYPERLINK(CONCATENATE("https://www.saflax.de/0-WVK-Retail/Bilder-Pictures/SAFLAX-",'Basis-Tabelle-Samen'!N222,"-",'Basis-Tabelle-Samen'!J222,"-garden-to-go-lite-greek.jpg")),
IF($C$1="Irisch - IE",HYPERLINK(CONCATENATE("https://www.saflax.de/0-WVK-Retail/Bilder-Pictures/SAFLAX-",'Basis-Tabelle-Samen'!N222,"-",'Basis-Tabelle-Samen'!J222,"-garden-to-go-lite-irish.jpg")),
IF($C$1="Isländisch - IS",HYPERLINK(CONCATENATE("https://www.saflax.de/0-WVK-Retail/Bilder-Pictures/SAFLAX-",'Basis-Tabelle-Samen'!N222,"-",'Basis-Tabelle-Samen'!J222,"-garden-to-go-lite-icelandic.jpg")),
IF($C$1="Italienisch - IT",HYPERLINK(CONCATENATE("https://www.saflax.de/0-WVK-Retail/Bilder-Pictures/SAFLAX-",'Basis-Tabelle-Samen'!N222,"-",'Basis-Tabelle-Samen'!J222,"-garden-to-go-lite-italian.jpg")),
IF($C$1="Japanisch - JP",HYPERLINK(CONCATENATE("https://www.saflax.de/0-WVK-Retail/Bilder-Pictures/SAFLAX-",'Basis-Tabelle-Samen'!N222,"-",'Basis-Tabelle-Samen'!J222,"-garden-to-go-lite-japanese.jpg")),
IF($C$1="Kroatisch - HR",HYPERLINK(CONCATENATE("https://www.saflax.de/0-WVK-Retail/Bilder-Pictures/SAFLAX-",'Basis-Tabelle-Samen'!N222,"-",'Basis-Tabelle-Samen'!J222,"-garden-to-go-lite-croatian.jpg")),
IF($C$1="Lettisch - LV",HYPERLINK(CONCATENATE("https://www.saflax.de/0-WVK-Retail/Bilder-Pictures/SAFLAX-",'Basis-Tabelle-Samen'!N222,"-",'Basis-Tabelle-Samen'!J222,"-garden-to-go-lite-latvian.jpg")),
IF($C$1="Litauisch - LT",HYPERLINK(CONCATENATE("https://www.saflax.de/0-WVK-Retail/Bilder-Pictures/SAFLAX-",'Basis-Tabelle-Samen'!N222,"-",'Basis-Tabelle-Samen'!J222,"-garden-to-go-lite-lithuanian.jpg")),
IF($C$1="Maltesisch - MT",HYPERLINK(CONCATENATE("https://www.saflax.de/0-WVK-Retail/Bilder-Pictures/SAFLAX-",'Basis-Tabelle-Samen'!N222,"-",'Basis-Tabelle-Samen'!J222,"-garden-to-go-lite-maltese.jpg")),
IF($C$1="Niederländisch - NL",HYPERLINK(CONCATENATE("https://www.saflax.de/0-WVK-Retail/Bilder-Pictures/SAFLAX-",'Basis-Tabelle-Samen'!N222,"-",'Basis-Tabelle-Samen'!J222,"-garden-to-go-lite-dutch.jpg")),
IF($C$1="Norwegisch - NO",HYPERLINK(CONCATENATE("https://www.saflax.de/0-WVK-Retail/Bilder-Pictures/SAFLAX-",'Basis-Tabelle-Samen'!N222,"-",'Basis-Tabelle-Samen'!J222,"-garden-to-go-lite-nowegian.jpg")),
IF($C$1="Polnisch - PL",HYPERLINK(CONCATENATE("https://www.saflax.de/0-WVK-Retail/Bilder-Pictures/SAFLAX-",'Basis-Tabelle-Samen'!N222,"-",'Basis-Tabelle-Samen'!J222,"-garden-to-go-lite-polish.jpg")),
IF($C$1="Portugiesisch - PT",HYPERLINK(CONCATENATE("https://www.saflax.de/0-WVK-Retail/Bilder-Pictures/SAFLAX-",'Basis-Tabelle-Samen'!N222,"-",'Basis-Tabelle-Samen'!J222,"-garden-to-go-lite-portuguese.jpg")),
IF($C$1="Rumänisch - RO",HYPERLINK(CONCATENATE("https://www.saflax.de/0-WVK-Retail/Bilder-Pictures/SAFLAX-",'Basis-Tabelle-Samen'!N222,"-",'Basis-Tabelle-Samen'!J222,"-garden-to-go-lite-romanian.jpg")),
IF($C$1="Schwedisch - SE",HYPERLINK(CONCATENATE("https://www.saflax.de/0-WVK-Retail/Bilder-Pictures/SAFLAX-",'Basis-Tabelle-Samen'!N222,"-",'Basis-Tabelle-Samen'!J222,"-garden-to-go-lite-swedish.jpg")),
IF($C$1="Slowakisch - SK",HYPERLINK(CONCATENATE("https://www.saflax.de/0-WVK-Retail/Bilder-Pictures/SAFLAX-",'Basis-Tabelle-Samen'!N222,"-",'Basis-Tabelle-Samen'!J222,"-garden-to-go-lite-slovak.jpg")),
IF($C$1="Slowenisch - SI",HYPERLINK(CONCATENATE("https://www.saflax.de/0-WVK-Retail/Bilder-Pictures/SAFLAX-",'Basis-Tabelle-Samen'!N222,"-",'Basis-Tabelle-Samen'!J222,"-garden-to-go-lite-slovenian.jpg")),
IF($C$1="Spanisch - ES",HYPERLINK(CONCATENATE("https://www.saflax.de/0-WVK-Retail/Bilder-Pictures/SAFLAX-",'Basis-Tabelle-Samen'!N222,"-",'Basis-Tabelle-Samen'!J222,"-garden-to-go-lite-spanish.jpg")),
IF($C$1="Tschechisch - CZ",HYPERLINK(CONCATENATE("https://www.saflax.de/0-WVK-Retail/Bilder-Pictures/SAFLAX-",'Basis-Tabelle-Samen'!N222,"-",'Basis-Tabelle-Samen'!J222,"-garden-to-go-lite-czech.jpg")),
IF($C$1="Türkisch - TR",HYPERLINK(CONCATENATE("https://www.saflax.de/0-WVK-Retail/Bilder-Pictures/SAFLAX-",'Basis-Tabelle-Samen'!N222,"-",'Basis-Tabelle-Samen'!J222,"-garden-to-go-lite-turkish.jpg")),
IF($C$1="Ungarisch - HU",HYPERLINK(CONCATENATE("https://www.saflax.de/0-WVK-Retail/Bilder-Pictures/SAFLAX-",'Basis-Tabelle-Samen'!N222,"-",'Basis-Tabelle-Samen'!J222,"-garden-to-go-lite-hungarian.jpg")),
" ACHTUNG")))))))))))))))))))))))))))))</f>
        <v>https://www.saflax.de/0-WVK-Retail/Bilder-Pictures/SAFLAX-84359-tamarindus-indica-garden-to-go-lite-english.jpg</v>
      </c>
      <c r="AO220" s="330" t="str">
        <f>IF(J220&lt;1,"",
IF($C$1="Bulgarisch - BG",HYPERLINK(CONCATENATE("https://www.saflax.de/0-WVK-Retail/Bilder-Pictures/SAFLAX-",'Basis-Tabelle-Samen'!Q222,"-",'Basis-Tabelle-Samen'!J222,"-garden-to-go-bulgarian.jpg")),
IF($C$1="Dänisch - DK",HYPERLINK(CONCATENATE("https://www.saflax.de/0-WVK-Retail/Bilder-Pictures/SAFLAX-",'Basis-Tabelle-Samen'!Q222,"-",'Basis-Tabelle-Samen'!J222,"-garden-to-go-danish.jpg")),
IF($C$1="Deutsch - DE",HYPERLINK(CONCATENATE("https://www.saflax.de/0-WVK-Retail/Bilder-Pictures/SAFLAX-",'Basis-Tabelle-Samen'!Q222,"-",'Basis-Tabelle-Samen'!J222,"-garden-to-go-german.jpg")),
IF($C$1="Englisch - UK",HYPERLINK(CONCATENATE("https://www.saflax.de/0-WVK-Retail/Bilder-Pictures/SAFLAX-",'Basis-Tabelle-Samen'!Q222,"-",'Basis-Tabelle-Samen'!J222,"-garden-to-go-english.jpg")),
IF($C$1="Estnisch - EE",HYPERLINK(CONCATENATE("https://www.saflax.de/0-WVK-Retail/Bilder-Pictures/SAFLAX-",'Basis-Tabelle-Samen'!Q222,"-",'Basis-Tabelle-Samen'!J222,"-garden-to-go-estonian.jpg")),
IF($C$1="Finnisch - FI",HYPERLINK(CONCATENATE("https://www.saflax.de/0-WVK-Retail/Bilder-Pictures/SAFLAX-",'Basis-Tabelle-Samen'!Q222,"-",'Basis-Tabelle-Samen'!J222,"-garden-to-go-finnish.jpg")),
IF($C$1="Französisch - FR",HYPERLINK(CONCATENATE("https://www.saflax.de/0-WVK-Retail/Bilder-Pictures/SAFLAX-",'Basis-Tabelle-Samen'!Q222,"-",'Basis-Tabelle-Samen'!J222,"-garden-to-go-french.jpg")),
IF($C$1="Griechisch - GR",HYPERLINK(CONCATENATE("https://www.saflax.de/0-WVK-Retail/Bilder-Pictures/SAFLAX-",'Basis-Tabelle-Samen'!Q222,"-",'Basis-Tabelle-Samen'!J222,"-garden-to-go-greek.jpg")),
IF($C$1="Irisch - IE",HYPERLINK(CONCATENATE("https://www.saflax.de/0-WVK-Retail/Bilder-Pictures/SAFLAX-",'Basis-Tabelle-Samen'!Q222,"-",'Basis-Tabelle-Samen'!J222,"-garden-to-go-irish.jpg")),
IF($C$1="Isländisch - IS",HYPERLINK(CONCATENATE("https://www.saflax.de/0-WVK-Retail/Bilder-Pictures/SAFLAX-",'Basis-Tabelle-Samen'!Q222,"-",'Basis-Tabelle-Samen'!J222,"-garden-to-go-icelandic.jpg")),
IF($C$1="Italienisch - IT",HYPERLINK(CONCATENATE("https://www.saflax.de/0-WVK-Retail/Bilder-Pictures/SAFLAX-",'Basis-Tabelle-Samen'!Q222,"-",'Basis-Tabelle-Samen'!J222,"-garden-to-go-italian.jpg")),
IF($C$1="Japanisch - JP",HYPERLINK(CONCATENATE("https://www.saflax.de/0-WVK-Retail/Bilder-Pictures/SAFLAX-",'Basis-Tabelle-Samen'!Q222,"-",'Basis-Tabelle-Samen'!J222,"-garden-to-go-japanese.jpg")),
IF($C$1="Kroatisch - HR",HYPERLINK(CONCATENATE("https://www.saflax.de/0-WVK-Retail/Bilder-Pictures/SAFLAX-",'Basis-Tabelle-Samen'!Q222,"-",'Basis-Tabelle-Samen'!J222,"-garden-to-go-croatian.jpg")),
IF($C$1="Lettisch - LV",HYPERLINK(CONCATENATE("https://www.saflax.de/0-WVK-Retail/Bilder-Pictures/SAFLAX-",'Basis-Tabelle-Samen'!Q222,"-",'Basis-Tabelle-Samen'!J222,"-garden-to-go-latvian.jpg")),
IF($C$1="Litauisch - LT",HYPERLINK(CONCATENATE("https://www.saflax.de/0-WVK-Retail/Bilder-Pictures/SAFLAX-",'Basis-Tabelle-Samen'!Q222,"-",'Basis-Tabelle-Samen'!J222,"-garden-to-go-lithuanian.jpg")),
IF($C$1="Maltesisch - MT",HYPERLINK(CONCATENATE("https://www.saflax.de/0-WVK-Retail/Bilder-Pictures/SAFLAX-",'Basis-Tabelle-Samen'!Q222,"-",'Basis-Tabelle-Samen'!J222,"-garden-to-go-maltese.jpg")),
IF($C$1="Niederländisch - NL",HYPERLINK(CONCATENATE("https://www.saflax.de/0-WVK-Retail/Bilder-Pictures/SAFLAX-",'Basis-Tabelle-Samen'!Q222,"-",'Basis-Tabelle-Samen'!J222,"-garden-to-go-dutch.jpg")),
IF($C$1="Norwegisch - NO",HYPERLINK(CONCATENATE("https://www.saflax.de/0-WVK-Retail/Bilder-Pictures/SAFLAX-",'Basis-Tabelle-Samen'!Q222,"-",'Basis-Tabelle-Samen'!J222,"-garden-to-go-nowegian.jpg")),
IF($C$1="Polnisch - PL",HYPERLINK(CONCATENATE("https://www.saflax.de/0-WVK-Retail/Bilder-Pictures/SAFLAX-",'Basis-Tabelle-Samen'!Q222,"-",'Basis-Tabelle-Samen'!J222,"-garden-to-go-polish.jpg")),
IF($C$1="Portugiesisch - PT",HYPERLINK(CONCATENATE("https://www.saflax.de/0-WVK-Retail/Bilder-Pictures/SAFLAX-",'Basis-Tabelle-Samen'!Q222,"-",'Basis-Tabelle-Samen'!J222,"-garden-to-go-portuguese.jpg")),
IF($C$1="Rumänisch - RO",HYPERLINK(CONCATENATE("https://www.saflax.de/0-WVK-Retail/Bilder-Pictures/SAFLAX-",'Basis-Tabelle-Samen'!Q222,"-",'Basis-Tabelle-Samen'!J222,"-garden-to-go-romanian.jpg")),
IF($C$1="Schwedisch - SE",HYPERLINK(CONCATENATE("https://www.saflax.de/0-WVK-Retail/Bilder-Pictures/SAFLAX-",'Basis-Tabelle-Samen'!Q222,"-",'Basis-Tabelle-Samen'!J222,"-garden-to-go-swedish.jpg")),
IF($C$1="Slowakisch - SK",HYPERLINK(CONCATENATE("https://www.saflax.de/0-WVK-Retail/Bilder-Pictures/SAFLAX-",'Basis-Tabelle-Samen'!Q222,"-",'Basis-Tabelle-Samen'!J222,"-garden-to-go-slovak.jpg")),
IF($C$1="Slowenisch - SI",HYPERLINK(CONCATENATE("https://www.saflax.de/0-WVK-Retail/Bilder-Pictures/SAFLAX-",'Basis-Tabelle-Samen'!Q222,"-",'Basis-Tabelle-Samen'!J222,"-garden-to-go-slovenian.jpg")),
IF($C$1="Spanisch - ES",HYPERLINK(CONCATENATE("https://www.saflax.de/0-WVK-Retail/Bilder-Pictures/SAFLAX-",'Basis-Tabelle-Samen'!Q222,"-",'Basis-Tabelle-Samen'!J222,"-garden-to-go-spanish.jpg")),
IF($C$1="Tschechisch - CZ",HYPERLINK(CONCATENATE("https://www.saflax.de/0-WVK-Retail/Bilder-Pictures/SAFLAX-",'Basis-Tabelle-Samen'!Q222,"-",'Basis-Tabelle-Samen'!J222,"-garden-to-go-czech.jpg")),
IF($C$1="Türkisch - TR",HYPERLINK(CONCATENATE("https://www.saflax.de/0-WVK-Retail/Bilder-Pictures/SAFLAX-",'Basis-Tabelle-Samen'!Q222,"-",'Basis-Tabelle-Samen'!J222,"-garden-to-go-turkish.jpg")),
IF($C$1="Ungarisch - HU",HYPERLINK(CONCATENATE("https://www.saflax.de/0-WVK-Retail/Bilder-Pictures/SAFLAX-",'Basis-Tabelle-Samen'!Q222,"-",'Basis-Tabelle-Samen'!J222,"-garden-to-go-hungarian.jpg")),
" ACHTUNG")))))))))))))))))))))))))))))</f>
        <v>https://www.saflax.de/0-WVK-Retail/Bilder-Pictures/SAFLAX-54359-tamarindus-indica-garden-to-go-english.jpg</v>
      </c>
      <c r="AP220" s="330" t="str">
        <f>IF(K220&lt;1,"",
IF($C$1="Bulgarisch - BG",HYPERLINK(CONCATENATE("https://www.saflax.de/0-WVK-Retail/Bilder-Pictures/SAFLAX-",'Basis-Tabelle-Samen'!T222,"-",'Basis-Tabelle-Samen'!J222,"-cultivation-set-bulgarian.jpg")),
IF($C$1="Dänisch - DK",HYPERLINK(CONCATENATE("https://www.saflax.de/0-WVK-Retail/Bilder-Pictures/SAFLAX-",'Basis-Tabelle-Samen'!T222,"-",'Basis-Tabelle-Samen'!J222,"-cultivation-set-danish.jpg")),
IF($C$1="Deutsch - DE",HYPERLINK(CONCATENATE("https://www.saflax.de/0-WVK-Retail/Bilder-Pictures/SAFLAX-",'Basis-Tabelle-Samen'!T222,"-",'Basis-Tabelle-Samen'!J222,"-cultivation-set-german.jpg")),
IF($C$1="Englisch - UK",HYPERLINK(CONCATENATE("https://www.saflax.de/0-WVK-Retail/Bilder-Pictures/SAFLAX-",'Basis-Tabelle-Samen'!T222,"-",'Basis-Tabelle-Samen'!J222,"-cultivation-set-english.jpg")),
IF($C$1="Estnisch - EE",HYPERLINK(CONCATENATE("https://www.saflax.de/0-WVK-Retail/Bilder-Pictures/SAFLAX-",'Basis-Tabelle-Samen'!T222,"-",'Basis-Tabelle-Samen'!J222,"-cultivation-set-estonian.jpg")),
IF($C$1="Finnisch - FI",HYPERLINK(CONCATENATE("https://www.saflax.de/0-WVK-Retail/Bilder-Pictures/SAFLAX-",'Basis-Tabelle-Samen'!T222,"-",'Basis-Tabelle-Samen'!J222,"-cultivation-set-finnish.jpg")),
IF($C$1="Französisch - FR",HYPERLINK(CONCATENATE("https://www.saflax.de/0-WVK-Retail/Bilder-Pictures/SAFLAX-",'Basis-Tabelle-Samen'!T222,"-",'Basis-Tabelle-Samen'!J222,"-cultivation-set-french.jpg")),
IF($C$1="Griechisch - GR",HYPERLINK(CONCATENATE("https://www.saflax.de/0-WVK-Retail/Bilder-Pictures/SAFLAX-",'Basis-Tabelle-Samen'!T222,"-",'Basis-Tabelle-Samen'!J222,"-cultivation-set-greek.jpg")),
IF($C$1="Irisch - IE",HYPERLINK(CONCATENATE("https://www.saflax.de/0-WVK-Retail/Bilder-Pictures/SAFLAX-",'Basis-Tabelle-Samen'!T222,"-",'Basis-Tabelle-Samen'!J222,"-cultivation-set-irish.jpg")),
IF($C$1="Isländisch - IS",HYPERLINK(CONCATENATE("https://www.saflax.de/0-WVK-Retail/Bilder-Pictures/SAFLAX-",'Basis-Tabelle-Samen'!T222,"-",'Basis-Tabelle-Samen'!J222,"-cultivation-set-icelandic.jpg")),
IF($C$1="Italienisch - IT",HYPERLINK(CONCATENATE("https://www.saflax.de/0-WVK-Retail/Bilder-Pictures/SAFLAX-",'Basis-Tabelle-Samen'!T222,"-",'Basis-Tabelle-Samen'!J222,"-cultivation-set-italian.jpg")),
IF($C$1="Japanisch - JP",HYPERLINK(CONCATENATE("https://www.saflax.de/0-WVK-Retail/Bilder-Pictures/SAFLAX-",'Basis-Tabelle-Samen'!T222,"-",'Basis-Tabelle-Samen'!J222,"-cultivation-set-japanese.jpg")),
IF($C$1="Kroatisch - HR",HYPERLINK(CONCATENATE("https://www.saflax.de/0-WVK-Retail/Bilder-Pictures/SAFLAX-",'Basis-Tabelle-Samen'!T222,"-",'Basis-Tabelle-Samen'!J222,"-cultivation-set-croatian.jpg")),
IF($C$1="Lettisch - LV",HYPERLINK(CONCATENATE("https://www.saflax.de/0-WVK-Retail/Bilder-Pictures/SAFLAX-",'Basis-Tabelle-Samen'!T222,"-",'Basis-Tabelle-Samen'!J222,"-cultivation-set-latvian.jpg")),
IF($C$1="Litauisch - LT",HYPERLINK(CONCATENATE("https://www.saflax.de/0-WVK-Retail/Bilder-Pictures/SAFLAX-",'Basis-Tabelle-Samen'!T222,"-",'Basis-Tabelle-Samen'!J222,"-cultivation-set-lithuanian.jpg")),
IF($C$1="Maltesisch - MT",HYPERLINK(CONCATENATE("https://www.saflax.de/0-WVK-Retail/Bilder-Pictures/SAFLAX-",'Basis-Tabelle-Samen'!T222,"-",'Basis-Tabelle-Samen'!J222,"-cultivation-set-maltese.jpg")),
IF($C$1="Niederländisch - NL",HYPERLINK(CONCATENATE("https://www.saflax.de/0-WVK-Retail/Bilder-Pictures/SAFLAX-",'Basis-Tabelle-Samen'!T222,"-",'Basis-Tabelle-Samen'!J222,"-cultivation-set-dutch.jpg")),
IF($C$1="Norwegisch - NO",HYPERLINK(CONCATENATE("https://www.saflax.de/0-WVK-Retail/Bilder-Pictures/SAFLAX-",'Basis-Tabelle-Samen'!T222,"-",'Basis-Tabelle-Samen'!J222,"-cultivation-set-nowegian.jpg")),
IF($C$1="Polnisch - PL",HYPERLINK(CONCATENATE("https://www.saflax.de/0-WVK-Retail/Bilder-Pictures/SAFLAX-",'Basis-Tabelle-Samen'!T222,"-",'Basis-Tabelle-Samen'!J222,"-cultivation-set-polish.jpg")),
IF($C$1="Portugiesisch - PT",HYPERLINK(CONCATENATE("https://www.saflax.de/0-WVK-Retail/Bilder-Pictures/SAFLAX-",'Basis-Tabelle-Samen'!T222,"-",'Basis-Tabelle-Samen'!J222,"-cultivation-set-portuguese.jpg")),
IF($C$1="Rumänisch - RO",HYPERLINK(CONCATENATE("https://www.saflax.de/0-WVK-Retail/Bilder-Pictures/SAFLAX-",'Basis-Tabelle-Samen'!T222,"-",'Basis-Tabelle-Samen'!J222,"-cultivation-set-romanian.jpg")),
IF($C$1="Schwedisch - SE",HYPERLINK(CONCATENATE("https://www.saflax.de/0-WVK-Retail/Bilder-Pictures/SAFLAX-",'Basis-Tabelle-Samen'!T222,"-",'Basis-Tabelle-Samen'!J222,"-cultivation-set-swedish.jpg")),
IF($C$1="Slowakisch - SK",HYPERLINK(CONCATENATE("https://www.saflax.de/0-WVK-Retail/Bilder-Pictures/SAFLAX-",'Basis-Tabelle-Samen'!T222,"-",'Basis-Tabelle-Samen'!J222,"-cultivation-set-slovak.jpg")),
IF($C$1="Slowenisch - SI",HYPERLINK(CONCATENATE("https://www.saflax.de/0-WVK-Retail/Bilder-Pictures/SAFLAX-",'Basis-Tabelle-Samen'!T222,"-",'Basis-Tabelle-Samen'!J222,"-cultivation-set-slovenian.jpg")),
IF($C$1="Spanisch - ES",HYPERLINK(CONCATENATE("https://www.saflax.de/0-WVK-Retail/Bilder-Pictures/SAFLAX-",'Basis-Tabelle-Samen'!T222,"-",'Basis-Tabelle-Samen'!J222,"-cultivation-set-spanish.jpg")),
IF($C$1="Tschechisch - CZ",HYPERLINK(CONCATENATE("https://www.saflax.de/0-WVK-Retail/Bilder-Pictures/SAFLAX-",'Basis-Tabelle-Samen'!T222,"-",'Basis-Tabelle-Samen'!J222,"-cultivation-set-czech.jpg")),
IF($C$1="Türkisch - TR",HYPERLINK(CONCATENATE("https://www.saflax.de/0-WVK-Retail/Bilder-Pictures/SAFLAX-",'Basis-Tabelle-Samen'!T222,"-",'Basis-Tabelle-Samen'!J222,"-cultivation-set-turkish.jpg")),
IF($C$1="Ungarisch - HU",HYPERLINK(CONCATENATE("https://www.saflax.de/0-WVK-Retail/Bilder-Pictures/SAFLAX-",'Basis-Tabelle-Samen'!T222,"-",'Basis-Tabelle-Samen'!J222,"-cultivation-set-hungarian.jpg")),
" ACHTUNG")))))))))))))))))))))))))))))</f>
        <v>https://www.saflax.de/0-WVK-Retail/Bilder-Pictures/SAFLAX-34359-tamarindus-indica-cultivation-set-english.jpg</v>
      </c>
      <c r="AQ220" s="330" t="str">
        <f>IF(L220&lt;1,"",
IF($C$1="Bulgarisch - BG",HYPERLINK(CONCATENATE("https://www.saflax.de/0-WVK-Retail/Bilder-Pictures/SAFLAX-",'Basis-Tabelle-Samen'!W222,"-",'Basis-Tabelle-Samen'!J222,"-garden-in-the-bag-bulgarian.jpg")),
IF($C$1="Dänisch - DK",HYPERLINK(CONCATENATE("https://www.saflax.de/0-WVK-Retail/Bilder-Pictures/SAFLAX-",'Basis-Tabelle-Samen'!W222,"-",'Basis-Tabelle-Samen'!J222,"-garden-in-the-bag-danish.jpg")),
IF($C$1="Deutsch - DE",HYPERLINK(CONCATENATE("https://www.saflax.de/0-WVK-Retail/Bilder-Pictures/SAFLAX-",'Basis-Tabelle-Samen'!W222,"-",'Basis-Tabelle-Samen'!J222,"-garden-in-the-bag-german.jpg")),
IF($C$1="Englisch - UK",HYPERLINK(CONCATENATE("https://www.saflax.de/0-WVK-Retail/Bilder-Pictures/SAFLAX-",'Basis-Tabelle-Samen'!W222,"-",'Basis-Tabelle-Samen'!J222,"-garden-in-the-bag-english.jpg")),
IF($C$1="Estnisch - EE",HYPERLINK(CONCATENATE("https://www.saflax.de/0-WVK-Retail/Bilder-Pictures/SAFLAX-",'Basis-Tabelle-Samen'!W222,"-",'Basis-Tabelle-Samen'!J222,"-garden-in-the-bag-estonian.jpg")),
IF($C$1="Finnisch - FI",HYPERLINK(CONCATENATE("https://www.saflax.de/0-WVK-Retail/Bilder-Pictures/SAFLAX-",'Basis-Tabelle-Samen'!W222,"-",'Basis-Tabelle-Samen'!J222,"-garden-in-the-bag-finnish.jpg")),
IF($C$1="Französisch - FR",HYPERLINK(CONCATENATE("https://www.saflax.de/0-WVK-Retail/Bilder-Pictures/SAFLAX-",'Basis-Tabelle-Samen'!W222,"-",'Basis-Tabelle-Samen'!J222,"-garden-in-the-bag-french.jpg")),
IF($C$1="Griechisch - GR",HYPERLINK(CONCATENATE("https://www.saflax.de/0-WVK-Retail/Bilder-Pictures/SAFLAX-",'Basis-Tabelle-Samen'!W222,"-",'Basis-Tabelle-Samen'!J222,"-garden-in-the-bag-greek.jpg")),
IF($C$1="Irisch - IE",HYPERLINK(CONCATENATE("https://www.saflax.de/0-WVK-Retail/Bilder-Pictures/SAFLAX-",'Basis-Tabelle-Samen'!W222,"-",'Basis-Tabelle-Samen'!J222,"-garden-in-the-bag-irish.jpg")),
IF($C$1="Isländisch - IS",HYPERLINK(CONCATENATE("https://www.saflax.de/0-WVK-Retail/Bilder-Pictures/SAFLAX-",'Basis-Tabelle-Samen'!W222,"-",'Basis-Tabelle-Samen'!J222,"-garden-in-the-bag-icelandic.jpg")),
IF($C$1="Italienisch - IT",HYPERLINK(CONCATENATE("https://www.saflax.de/0-WVK-Retail/Bilder-Pictures/SAFLAX-",'Basis-Tabelle-Samen'!W222,"-",'Basis-Tabelle-Samen'!J222,"-garden-in-the-bag-italian.jpg")),
IF($C$1="Japanisch - JP",HYPERLINK(CONCATENATE("https://www.saflax.de/0-WVK-Retail/Bilder-Pictures/SAFLAX-",'Basis-Tabelle-Samen'!W222,"-",'Basis-Tabelle-Samen'!J222,"-garden-in-the-bag-japanese.jpg")),
IF($C$1="Kroatisch - HR",HYPERLINK(CONCATENATE("https://www.saflax.de/0-WVK-Retail/Bilder-Pictures/SAFLAX-",'Basis-Tabelle-Samen'!W222,"-",'Basis-Tabelle-Samen'!J222,"-garden-in-the-bag-croatian.jpg")),
IF($C$1="Lettisch - LV",HYPERLINK(CONCATENATE("https://www.saflax.de/0-WVK-Retail/Bilder-Pictures/SAFLAX-",'Basis-Tabelle-Samen'!W222,"-",'Basis-Tabelle-Samen'!J222,"-garden-in-the-bag-latvian.jpg")),
IF($C$1="Litauisch - LT",HYPERLINK(CONCATENATE("https://www.saflax.de/0-WVK-Retail/Bilder-Pictures/SAFLAX-",'Basis-Tabelle-Samen'!W222,"-",'Basis-Tabelle-Samen'!J222,"-garden-in-the-bag-lithuanian.jpg")),
IF($C$1="Maltesisch - MT",HYPERLINK(CONCATENATE("https://www.saflax.de/0-WVK-Retail/Bilder-Pictures/SAFLAX-",'Basis-Tabelle-Samen'!W222,"-",'Basis-Tabelle-Samen'!J222,"-garden-in-the-bag-maltese.jpg")),
IF($C$1="Niederländisch - NL",HYPERLINK(CONCATENATE("https://www.saflax.de/0-WVK-Retail/Bilder-Pictures/SAFLAX-",'Basis-Tabelle-Samen'!W222,"-",'Basis-Tabelle-Samen'!J222,"-garden-in-the-bag-dutch.jpg")),
IF($C$1="Norwegisch - NO",HYPERLINK(CONCATENATE("https://www.saflax.de/0-WVK-Retail/Bilder-Pictures/SAFLAX-",'Basis-Tabelle-Samen'!W222,"-",'Basis-Tabelle-Samen'!J222,"-garden-in-the-bag-nowegian.jpg")),
IF($C$1="Polnisch - PL",HYPERLINK(CONCATENATE("https://www.saflax.de/0-WVK-Retail/Bilder-Pictures/SAFLAX-",'Basis-Tabelle-Samen'!W222,"-",'Basis-Tabelle-Samen'!J222,"-garden-in-the-bag-polish.jpg")),
IF($C$1="Portugiesisch - PT",HYPERLINK(CONCATENATE("https://www.saflax.de/0-WVK-Retail/Bilder-Pictures/SAFLAX-",'Basis-Tabelle-Samen'!W222,"-",'Basis-Tabelle-Samen'!J222,"-garden-in-the-bag-portuguese.jpg")),
IF($C$1="Rumänisch - RO",HYPERLINK(CONCATENATE("https://www.saflax.de/0-WVK-Retail/Bilder-Pictures/SAFLAX-",'Basis-Tabelle-Samen'!W222,"-",'Basis-Tabelle-Samen'!J222,"-garden-in-the-bag-romanian.jpg")),
IF($C$1="Schwedisch - SE",HYPERLINK(CONCATENATE("https://www.saflax.de/0-WVK-Retail/Bilder-Pictures/SAFLAX-",'Basis-Tabelle-Samen'!W222,"-",'Basis-Tabelle-Samen'!J222,"-garden-in-the-bag-swedish.jpg")),
IF($C$1="Slowakisch - SK",HYPERLINK(CONCATENATE("https://www.saflax.de/0-WVK-Retail/Bilder-Pictures/SAFLAX-",'Basis-Tabelle-Samen'!W222,"-",'Basis-Tabelle-Samen'!J222,"-garden-in-the-bag-slovak.jpg")),
IF($C$1="Slowenisch - SI",HYPERLINK(CONCATENATE("https://www.saflax.de/0-WVK-Retail/Bilder-Pictures/SAFLAX-",'Basis-Tabelle-Samen'!W222,"-",'Basis-Tabelle-Samen'!J222,"-garden-in-the-bag-slovenian.jpg")),
IF($C$1="Spanisch - ES",HYPERLINK(CONCATENATE("https://www.saflax.de/0-WVK-Retail/Bilder-Pictures/SAFLAX-",'Basis-Tabelle-Samen'!W222,"-",'Basis-Tabelle-Samen'!J222,"-garden-in-the-bag-spanish.jpg")),
IF($C$1="Tschechisch - CZ",HYPERLINK(CONCATENATE("https://www.saflax.de/0-WVK-Retail/Bilder-Pictures/SAFLAX-",'Basis-Tabelle-Samen'!W222,"-",'Basis-Tabelle-Samen'!J222,"-garden-in-the-bag-czech.jpg")),
IF($C$1="Türkisch - TR",HYPERLINK(CONCATENATE("https://www.saflax.de/0-WVK-Retail/Bilder-Pictures/SAFLAX-",'Basis-Tabelle-Samen'!W222,"-",'Basis-Tabelle-Samen'!J222,"-garden-in-the-bag-turkish.jpg")),
IF($C$1="Ungarisch - HU",HYPERLINK(CONCATENATE("https://www.saflax.de/0-WVK-Retail/Bilder-Pictures/SAFLAX-",'Basis-Tabelle-Samen'!W222,"-",'Basis-Tabelle-Samen'!J222,"-garden-in-the-bag-hungarian.jpg")),
" ACHTUNG")))))))))))))))))))))))))))))</f>
        <v>https://www.saflax.de/0-WVK-Retail/Bilder-Pictures/SAFLAX-64359-tamarindus-indica-garden-in-the-bag-english.jpg</v>
      </c>
    </row>
    <row r="221" spans="1:43" ht="17.100000000000001" customHeight="1" x14ac:dyDescent="0.2">
      <c r="A221" s="318" t="str">
        <f>IF('Basis-Tabelle-Samen'!A228="","",IF($C$1="Deutsch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21" s="319" t="str">
        <f>'Basis-Tabelle-Samen'!I228</f>
        <v>Acer palmatum atropurpureum</v>
      </c>
      <c r="C221" s="316" t="str">
        <f>IF($C$1="Bulgarisch - BG",'Basis-Tabelle-Samen'!Z228,
IF($C$1="Dänisch - DK",'Basis-Tabelle-Samen'!AA228,
IF($C$1="Deutsch - DE",'Basis-Tabelle-Samen'!AB228,
IF($C$1="Englisch - UK",'Basis-Tabelle-Samen'!AC228,
IF($C$1="Estnisch - EE",'Basis-Tabelle-Samen'!AD228,
IF($C$1="Finnisch - FI",'Basis-Tabelle-Samen'!AE228,
IF($C$1="Französisch - FR",'Basis-Tabelle-Samen'!AF228,
IF($C$1="Griechisch - GR",'Basis-Tabelle-Samen'!AG228,
IF($C$1="Irisch - IE",'Basis-Tabelle-Samen'!AH228,
IF($C$1="Isländisch - IS",'Basis-Tabelle-Samen'!AI228,
IF($C$1="Italienisch - IT",'Basis-Tabelle-Samen'!AJ228,
IF($C$1="Japanisch - JP",'Basis-Tabelle-Samen'!AK228,
IF($C$1="Kroatisch - HR",'Basis-Tabelle-Samen'!AL228,
IF($C$1="Lettisch - LV",'Basis-Tabelle-Samen'!AM228,
IF($C$1="Litauisch - LT",'Basis-Tabelle-Samen'!AN228,
IF($C$1="Maltesisch - MT",'Basis-Tabelle-Samen'!AO228,
IF($C$1="Niederländisch - NL",'Basis-Tabelle-Samen'!AP228,
IF($C$1="Norwegisch - NO",'Basis-Tabelle-Samen'!AQ228,
IF($C$1="Polnisch - PL",'Basis-Tabelle-Samen'!AR228,
IF($C$1="Portugiesisch - PT",'Basis-Tabelle-Samen'!AS228,
IF($C$1="Rumänisch - RO",'Basis-Tabelle-Samen'!AT228,
IF($C$1="Schwedisch - SE",'Basis-Tabelle-Samen'!AU228,
IF($C$1="Slowakisch - SK",'Basis-Tabelle-Samen'!AV228,
IF($C$1="Slowenisch - SI",'Basis-Tabelle-Samen'!AW228,
IF($C$1="Spanisch - ES",'Basis-Tabelle-Samen'!AX228,
IF($C$1="Tschechisch - CZ",'Basis-Tabelle-Samen'!AY228,
IF($C$1="Türkisch - TR",'Basis-Tabelle-Samen'!AZ228,
IF($C$1="Ungarisch - HU",'Basis-Tabelle-Samen'!BA228,
" ACHTUNG"))))))))))))))))))))))))))))</f>
        <v>Bonsai - Red Japanese Maple</v>
      </c>
      <c r="D221" s="320">
        <f>'Basis-Tabelle-Samen'!F228</f>
        <v>20</v>
      </c>
      <c r="E221" s="321" t="str">
        <f>'Basis-Tabelle-Samen'!H228</f>
        <v>7 %</v>
      </c>
      <c r="F221" s="322" t="str">
        <f>IF('Basis-Tabelle-Samen'!G228="","",'Basis-Tabelle-Samen'!G228)</f>
        <v>04</v>
      </c>
      <c r="G221" s="320">
        <f>'Basis-Tabelle-Samen'!C228</f>
        <v>14952</v>
      </c>
      <c r="H221" s="323">
        <f>'Basis-Tabelle-Samen'!D228</f>
        <v>4055473149523</v>
      </c>
      <c r="I221" s="324">
        <f>'Basis-Tabelle-Samen'!E228</f>
        <v>1.85</v>
      </c>
      <c r="J221" s="325">
        <f t="shared" si="3"/>
        <v>12</v>
      </c>
      <c r="K221" s="326">
        <f>'Basis-Tabelle-Samen'!K228</f>
        <v>74952</v>
      </c>
      <c r="L221" s="323">
        <f>'Basis-Tabelle-Samen'!L228</f>
        <v>4055473749525</v>
      </c>
      <c r="M221" s="324">
        <f>'Basis-Tabelle-Samen'!M228</f>
        <v>2.4500000000000002</v>
      </c>
      <c r="N221" s="326">
        <f>IF(K221&lt;1,"",'3'!$I$15)</f>
        <v>15</v>
      </c>
      <c r="O221" s="327">
        <f>IF(K221&lt;1,"",'3'!$J$11)</f>
        <v>90</v>
      </c>
      <c r="P221" s="326">
        <f>'Basis-Tabelle-Samen'!N228</f>
        <v>84952</v>
      </c>
      <c r="Q221" s="323">
        <f>'Basis-Tabelle-Samen'!O228</f>
        <v>4055473849522</v>
      </c>
      <c r="R221" s="328">
        <f>'Basis-Tabelle-Samen'!P228</f>
        <v>3.75</v>
      </c>
      <c r="S221" s="326">
        <f>IF(R221&lt;1,"",'3'!$M$15)</f>
        <v>18</v>
      </c>
      <c r="T221" s="327">
        <f>IF(R221&lt;1,"",'3'!$N$11)</f>
        <v>72</v>
      </c>
      <c r="U221" s="326">
        <f>'Basis-Tabelle-Samen'!Q228</f>
        <v>54952</v>
      </c>
      <c r="V221" s="323">
        <f>'Basis-Tabelle-Samen'!R228</f>
        <v>4055473549521</v>
      </c>
      <c r="W221" s="324">
        <f>'Basis-Tabelle-Samen'!S228</f>
        <v>4.95</v>
      </c>
      <c r="X221" s="326">
        <f>IF(U221&lt;1,"",'3'!$Q$15)</f>
        <v>6</v>
      </c>
      <c r="Y221" s="327">
        <f>IF(U221&lt;1,"",'3'!$R$11)</f>
        <v>24</v>
      </c>
      <c r="Z221" s="326">
        <f>'Basis-Tabelle-Samen'!T228</f>
        <v>34952</v>
      </c>
      <c r="AA221" s="323">
        <f>'Basis-Tabelle-Samen'!U228</f>
        <v>4055473349527</v>
      </c>
      <c r="AB221" s="324">
        <f>'Basis-Tabelle-Samen'!V228</f>
        <v>6.75</v>
      </c>
      <c r="AC221" s="326">
        <f>IF(Z221&lt;1,"",'3'!$U$15)</f>
        <v>6</v>
      </c>
      <c r="AD221" s="327">
        <f>IF(Z221&lt;1,"",'3'!$V$11)</f>
        <v>24</v>
      </c>
      <c r="AE221" s="326">
        <f>'Basis-Tabelle-Samen'!W228</f>
        <v>64952</v>
      </c>
      <c r="AF221" s="323">
        <f>'Basis-Tabelle-Samen'!X228</f>
        <v>4055473649528</v>
      </c>
      <c r="AG221" s="324">
        <f>'Basis-Tabelle-Samen'!Y228</f>
        <v>2.95</v>
      </c>
      <c r="AH221" s="326">
        <f>IF(AE221&lt;1,"",'3'!$Y$15)</f>
        <v>8</v>
      </c>
      <c r="AI221" s="327">
        <f>IF(AE221&lt;1,"",'3'!$Z$11)</f>
        <v>64</v>
      </c>
      <c r="AJ221" s="315"/>
      <c r="AK221" s="316" t="str">
        <f>IF(G221&lt;1,"",
IF($C$1="Bulgarisch - BG",HYPERLINK(CONCATENATE("https://www.saflax.de/0-WVK-Retail/Bilder-Pictures/SAFLAX-",'Basis-Tabelle-Samen'!C228,"-",'Basis-Tabelle-Samen'!J228,"-seed-package-front-cr-bulgarian.jpg")),
IF($C$1="Dänisch - DK",HYPERLINK(CONCATENATE("https://www.saflax.de/0-WVK-Retail/Bilder-Pictures/SAFLAX-",'Basis-Tabelle-Samen'!C228,"-",'Basis-Tabelle-Samen'!J228,"-seed-package-front-cr-danish.jpg")),
IF($C$1="Deutsch - DE",HYPERLINK(CONCATENATE("https://www.saflax.de/0-WVK-Retail/Bilder-Pictures/SAFLAX-",'Basis-Tabelle-Samen'!C228,"-",'Basis-Tabelle-Samen'!J228,"-seed-package-front-cr-german.jpg")),
IF($C$1="Englisch - UK",HYPERLINK(CONCATENATE("https://www.saflax.de/0-WVK-Retail/Bilder-Pictures/SAFLAX-",'Basis-Tabelle-Samen'!C228,"-",'Basis-Tabelle-Samen'!J228,"-seed-package-front-cr-english.jpg")),
IF($C$1="Estnisch - EE",HYPERLINK(CONCATENATE("https://www.saflax.de/0-WVK-Retail/Bilder-Pictures/SAFLAX-",'Basis-Tabelle-Samen'!C228,"-",'Basis-Tabelle-Samen'!J228,"-seed-package-front-cr-estonian.jpg")),
IF($C$1="Finnisch - FI",HYPERLINK(CONCATENATE("https://www.saflax.de/0-WVK-Retail/Bilder-Pictures/SAFLAX-",'Basis-Tabelle-Samen'!C228,"-",'Basis-Tabelle-Samen'!J228,"-seed-package-front-cr-finnish.jpg")),
IF($C$1="Französisch - FR",HYPERLINK(CONCATENATE("https://www.saflax.de/0-WVK-Retail/Bilder-Pictures/SAFLAX-",'Basis-Tabelle-Samen'!C228,"-",'Basis-Tabelle-Samen'!J228,"-seed-package-front-cr-french.jpg")),
IF($C$1="Griechisch - GR",HYPERLINK(CONCATENATE("https://www.saflax.de/0-WVK-Retail/Bilder-Pictures/SAFLAX-",'Basis-Tabelle-Samen'!C228,"-",'Basis-Tabelle-Samen'!J228,"-seed-package-front-cr-greek.jpg")),
IF($C$1="Irisch - IE",HYPERLINK(CONCATENATE("https://www.saflax.de/0-WVK-Retail/Bilder-Pictures/SAFLAX-",'Basis-Tabelle-Samen'!C228,"-",'Basis-Tabelle-Samen'!J228,"-seed-package-front-cr-irish.jpg")),
IF($C$1="Isländisch - IS",HYPERLINK(CONCATENATE("https://www.saflax.de/0-WVK-Retail/Bilder-Pictures/SAFLAX-",'Basis-Tabelle-Samen'!C228,"-",'Basis-Tabelle-Samen'!J228,"-seed-package-front-cr-icelandic.jpg")),
IF($C$1="Italienisch - IT",HYPERLINK(CONCATENATE("https://www.saflax.de/0-WVK-Retail/Bilder-Pictures/SAFLAX-",'Basis-Tabelle-Samen'!C228,"-",'Basis-Tabelle-Samen'!J228,"-seed-package-front-cr-italian.jpg")),
IF($C$1="Japanisch - JP",HYPERLINK(CONCATENATE("https://www.saflax.de/0-WVK-Retail/Bilder-Pictures/SAFLAX-",'Basis-Tabelle-Samen'!C228,"-",'Basis-Tabelle-Samen'!J228,"-seed-package-front-cr-japanese.jpg")),
IF($C$1="Kroatisch - HR",HYPERLINK(CONCATENATE("https://www.saflax.de/0-WVK-Retail/Bilder-Pictures/SAFLAX-",'Basis-Tabelle-Samen'!C228,"-",'Basis-Tabelle-Samen'!J228,"-seed-package-front-cr-croatian.jpg")),
IF($C$1="Lettisch - LV",HYPERLINK(CONCATENATE("https://www.saflax.de/0-WVK-Retail/Bilder-Pictures/SAFLAX-",'Basis-Tabelle-Samen'!C228,"-",'Basis-Tabelle-Samen'!J228,"-seed-package-front-cr-latvian.jpg")),
IF($C$1="Litauisch - LT",HYPERLINK(CONCATENATE("https://www.saflax.de/0-WVK-Retail/Bilder-Pictures/SAFLAX-",'Basis-Tabelle-Samen'!C228,"-",'Basis-Tabelle-Samen'!J228,"-seed-package-front-cr-lithuanian.jpg")),
IF($C$1="Maltesisch - MT",HYPERLINK(CONCATENATE("https://www.saflax.de/0-WVK-Retail/Bilder-Pictures/SAFLAX-",'Basis-Tabelle-Samen'!C228,"-",'Basis-Tabelle-Samen'!J228,"-seed-package-front-cr-maltese.jpg")),
IF($C$1="Niederländisch - NL",HYPERLINK(CONCATENATE("https://www.saflax.de/0-WVK-Retail/Bilder-Pictures/SAFLAX-",'Basis-Tabelle-Samen'!C228,"-",'Basis-Tabelle-Samen'!J228,"-seed-package-front-cr-dutch.jpg")),
IF($C$1="Norwegisch - NO",HYPERLINK(CONCATENATE("https://www.saflax.de/0-WVK-Retail/Bilder-Pictures/SAFLAX-",'Basis-Tabelle-Samen'!C228,"-",'Basis-Tabelle-Samen'!J228,"-seed-package-front-cr-nowegian.jpg")),
IF($C$1="Polnisch - PL",HYPERLINK(CONCATENATE("https://www.saflax.de/0-WVK-Retail/Bilder-Pictures/SAFLAX-",'Basis-Tabelle-Samen'!C228,"-",'Basis-Tabelle-Samen'!J228,"-seed-package-front-cr-polish.jpg")),
IF($C$1="Portugiesisch - PT",HYPERLINK(CONCATENATE("https://www.saflax.de/0-WVK-Retail/Bilder-Pictures/SAFLAX-",'Basis-Tabelle-Samen'!C228,"-",'Basis-Tabelle-Samen'!J228,"-seed-package-front-cr-portuguese.jpg")),
IF($C$1="Rumänisch - RO",HYPERLINK(CONCATENATE("https://www.saflax.de/0-WVK-Retail/Bilder-Pictures/SAFLAX-",'Basis-Tabelle-Samen'!C228,"-",'Basis-Tabelle-Samen'!J228,"-seed-package-front-cr-romanian.jpg")),
IF($C$1="Schwedisch - SE",HYPERLINK(CONCATENATE("https://www.saflax.de/0-WVK-Retail/Bilder-Pictures/SAFLAX-",'Basis-Tabelle-Samen'!C228,"-",'Basis-Tabelle-Samen'!J228,"-seed-package-front-cr-swedish.jpg")),
IF($C$1="Slowakisch - SK",HYPERLINK(CONCATENATE("https://www.saflax.de/0-WVK-Retail/Bilder-Pictures/SAFLAX-",'Basis-Tabelle-Samen'!C228,"-",'Basis-Tabelle-Samen'!J228,"-seed-package-front-cr-slovak.jpg")),
IF($C$1="Slowenisch - SI",HYPERLINK(CONCATENATE("https://www.saflax.de/0-WVK-Retail/Bilder-Pictures/SAFLAX-",'Basis-Tabelle-Samen'!C228,"-",'Basis-Tabelle-Samen'!J228,"-seed-package-front-cr-slovenian.jpg")),
IF($C$1="Spanisch - ES",HYPERLINK(CONCATENATE("https://www.saflax.de/0-WVK-Retail/Bilder-Pictures/SAFLAX-",'Basis-Tabelle-Samen'!C228,"-",'Basis-Tabelle-Samen'!J228,"-seed-package-front-cr-spanish.jpg")),
IF($C$1="Tschechisch - CZ",HYPERLINK(CONCATENATE("https://www.saflax.de/0-WVK-Retail/Bilder-Pictures/SAFLAX-",'Basis-Tabelle-Samen'!C228,"-",'Basis-Tabelle-Samen'!J228,"-seed-package-front-cr-czech.jpg")),
IF($C$1="Türkisch - TR",HYPERLINK(CONCATENATE("https://www.saflax.de/0-WVK-Retail/Bilder-Pictures/SAFLAX-",'Basis-Tabelle-Samen'!C228,"-",'Basis-Tabelle-Samen'!J228,"-seed-package-front-cr-turkish.jpg")),
IF($C$1="Ungarisch - HU",HYPERLINK(CONCATENATE("https://www.saflax.de/0-WVK-Retail/Bilder-Pictures/SAFLAX-",'Basis-Tabelle-Samen'!C228,"-",'Basis-Tabelle-Samen'!J228,"-seed-package-front-cr-hungarian.jpg")),
" ACHTUNG")))))))))))))))))))))))))))))</f>
        <v>https://www.saflax.de/0-WVK-Retail/Bilder-Pictures/SAFLAX-14952-acer-palmatum-seed-package-front-cr-english.jpg</v>
      </c>
      <c r="AL221" s="330" t="str">
        <f>IF(G221&lt;1,"",
IF($C$1="Bulgarisch - BG",HYPERLINK(CONCATENATE("https://www.saflax.de/0-WVK-Retail/Bilder-Pictures/SAFLAX-",'Basis-Tabelle-Samen'!C228,"-",'Basis-Tabelle-Samen'!J228,"-seed-package-back-cr-bulgarian.jpg")),
IF($C$1="Dänisch - DK",HYPERLINK(CONCATENATE("https://www.saflax.de/0-WVK-Retail/Bilder-Pictures/SAFLAX-",'Basis-Tabelle-Samen'!C228,"-",'Basis-Tabelle-Samen'!J228,"-seed-package-back-cr-danish.jpg")),
IF($C$1="Deutsch - DE",HYPERLINK(CONCATENATE("https://www.saflax.de/0-WVK-Retail/Bilder-Pictures/SAFLAX-",'Basis-Tabelle-Samen'!C228,"-",'Basis-Tabelle-Samen'!J228,"-seed-package-back-cr-german.jpg")),
IF($C$1="Englisch - UK",HYPERLINK(CONCATENATE("https://www.saflax.de/0-WVK-Retail/Bilder-Pictures/SAFLAX-",'Basis-Tabelle-Samen'!C228,"-",'Basis-Tabelle-Samen'!J228,"-seed-package-back-cr-english.jpg")),
IF($C$1="Estnisch - EE",HYPERLINK(CONCATENATE("https://www.saflax.de/0-WVK-Retail/Bilder-Pictures/SAFLAX-",'Basis-Tabelle-Samen'!C228,"-",'Basis-Tabelle-Samen'!J228,"-seed-package-back-cr-estonian.jpg")),
IF($C$1="Finnisch - FI",HYPERLINK(CONCATENATE("https://www.saflax.de/0-WVK-Retail/Bilder-Pictures/SAFLAX-",'Basis-Tabelle-Samen'!C228,"-",'Basis-Tabelle-Samen'!J228,"-seed-package-back-cr-finnish.jpg")),
IF($C$1="Französisch - FR",HYPERLINK(CONCATENATE("https://www.saflax.de/0-WVK-Retail/Bilder-Pictures/SAFLAX-",'Basis-Tabelle-Samen'!C228,"-",'Basis-Tabelle-Samen'!J228,"-seed-package-back-cr-french.jpg")),
IF($C$1="Griechisch - GR",HYPERLINK(CONCATENATE("https://www.saflax.de/0-WVK-Retail/Bilder-Pictures/SAFLAX-",'Basis-Tabelle-Samen'!C228,"-",'Basis-Tabelle-Samen'!J228,"-seed-package-back-cr-greek.jpg")),
IF($C$1="Irisch - IE",HYPERLINK(CONCATENATE("https://www.saflax.de/0-WVK-Retail/Bilder-Pictures/SAFLAX-",'Basis-Tabelle-Samen'!C228,"-",'Basis-Tabelle-Samen'!J228,"-seed-package-back-cr-irish.jpg")),
IF($C$1="Isländisch - IS",HYPERLINK(CONCATENATE("https://www.saflax.de/0-WVK-Retail/Bilder-Pictures/SAFLAX-",'Basis-Tabelle-Samen'!C228,"-",'Basis-Tabelle-Samen'!J228,"-seed-package-back-cr-icelandic.jpg")),
IF($C$1="Italienisch - IT",HYPERLINK(CONCATENATE("https://www.saflax.de/0-WVK-Retail/Bilder-Pictures/SAFLAX-",'Basis-Tabelle-Samen'!C228,"-",'Basis-Tabelle-Samen'!J228,"-seed-package-back-cr-italian.jpg")),
IF($C$1="Japanisch - JP",HYPERLINK(CONCATENATE("https://www.saflax.de/0-WVK-Retail/Bilder-Pictures/SAFLAX-",'Basis-Tabelle-Samen'!C228,"-",'Basis-Tabelle-Samen'!J228,"-seed-package-back-cr-japanese.jpg")),
IF($C$1="Kroatisch - HR",HYPERLINK(CONCATENATE("https://www.saflax.de/0-WVK-Retail/Bilder-Pictures/SAFLAX-",'Basis-Tabelle-Samen'!C228,"-",'Basis-Tabelle-Samen'!J228,"-seed-package-back-cr-croatian.jpg")),
IF($C$1="Lettisch - LV",HYPERLINK(CONCATENATE("https://www.saflax.de/0-WVK-Retail/Bilder-Pictures/SAFLAX-",'Basis-Tabelle-Samen'!C228,"-",'Basis-Tabelle-Samen'!J228,"-seed-package-back-cr-latvian.jpg")),
IF($C$1="Litauisch - LT",HYPERLINK(CONCATENATE("https://www.saflax.de/0-WVK-Retail/Bilder-Pictures/SAFLAX-",'Basis-Tabelle-Samen'!C228,"-",'Basis-Tabelle-Samen'!J228,"-seed-package-back-cr-lithuanian.jpg")),
IF($C$1="Maltesisch - MT",HYPERLINK(CONCATENATE("https://www.saflax.de/0-WVK-Retail/Bilder-Pictures/SAFLAX-",'Basis-Tabelle-Samen'!C228,"-",'Basis-Tabelle-Samen'!J228,"-seed-package-back-cr-maltese.jpg")),
IF($C$1="Niederländisch - NL",HYPERLINK(CONCATENATE("https://www.saflax.de/0-WVK-Retail/Bilder-Pictures/SAFLAX-",'Basis-Tabelle-Samen'!C228,"-",'Basis-Tabelle-Samen'!J228,"-seed-package-back-cr-dutch.jpg")),
IF($C$1="Norwegisch - NO",HYPERLINK(CONCATENATE("https://www.saflax.de/0-WVK-Retail/Bilder-Pictures/SAFLAX-",'Basis-Tabelle-Samen'!C228,"-",'Basis-Tabelle-Samen'!J228,"-seed-package-back-cr-nowegian.jpg")),
IF($C$1="Polnisch - PL",HYPERLINK(CONCATENATE("https://www.saflax.de/0-WVK-Retail/Bilder-Pictures/SAFLAX-",'Basis-Tabelle-Samen'!C228,"-",'Basis-Tabelle-Samen'!J228,"-seed-package-back-cr-polish.jpg")),
IF($C$1="Portugiesisch - PT",HYPERLINK(CONCATENATE("https://www.saflax.de/0-WVK-Retail/Bilder-Pictures/SAFLAX-",'Basis-Tabelle-Samen'!C228,"-",'Basis-Tabelle-Samen'!J228,"-seed-package-back-cr-portuguese.jpg")),
IF($C$1="Rumänisch - RO",HYPERLINK(CONCATENATE("https://www.saflax.de/0-WVK-Retail/Bilder-Pictures/SAFLAX-",'Basis-Tabelle-Samen'!C228,"-",'Basis-Tabelle-Samen'!J228,"-seed-package-back-cr-romanian.jpg")),
IF($C$1="Schwedisch - SE",HYPERLINK(CONCATENATE("https://www.saflax.de/0-WVK-Retail/Bilder-Pictures/SAFLAX-",'Basis-Tabelle-Samen'!C228,"-",'Basis-Tabelle-Samen'!J228,"-seed-package-back-cr-swedish.jpg")),
IF($C$1="Slowakisch - SK",HYPERLINK(CONCATENATE("https://www.saflax.de/0-WVK-Retail/Bilder-Pictures/SAFLAX-",'Basis-Tabelle-Samen'!C228,"-",'Basis-Tabelle-Samen'!J228,"-seed-package-back-cr-slovak.jpg")),
IF($C$1="Slowenisch - SI",HYPERLINK(CONCATENATE("https://www.saflax.de/0-WVK-Retail/Bilder-Pictures/SAFLAX-",'Basis-Tabelle-Samen'!C228,"-",'Basis-Tabelle-Samen'!J228,"-seed-package-back-cr-slovenian.jpg")),
IF($C$1="Spanisch - ES",HYPERLINK(CONCATENATE("https://www.saflax.de/0-WVK-Retail/Bilder-Pictures/SAFLAX-",'Basis-Tabelle-Samen'!C228,"-",'Basis-Tabelle-Samen'!J228,"-seed-package-back-cr-spanish.jpg")),
IF($C$1="Tschechisch - CZ",HYPERLINK(CONCATENATE("https://www.saflax.de/0-WVK-Retail/Bilder-Pictures/SAFLAX-",'Basis-Tabelle-Samen'!C228,"-",'Basis-Tabelle-Samen'!J228,"-seed-package-back-cr-czech.jpg")),
IF($C$1="Türkisch - TR",HYPERLINK(CONCATENATE("https://www.saflax.de/0-WVK-Retail/Bilder-Pictures/SAFLAX-",'Basis-Tabelle-Samen'!C228,"-",'Basis-Tabelle-Samen'!J228,"-seed-package-back-cr-turkish.jpg")),
IF($C$1="Ungarisch - HU",HYPERLINK(CONCATENATE("https://www.saflax.de/0-WVK-Retail/Bilder-Pictures/SAFLAX-",'Basis-Tabelle-Samen'!C228,"-",'Basis-Tabelle-Samen'!J228,"-seed-package-back-cr-hungarian.jpg")),
" ACHTUNG")))))))))))))))))))))))))))))</f>
        <v>https://www.saflax.de/0-WVK-Retail/Bilder-Pictures/SAFLAX-14952-acer-palmatum-seed-package-back-cr-english.jpg</v>
      </c>
      <c r="AM221" s="330" t="str">
        <f>IF(H221&lt;1,"",
IF($C$1="Bulgarisch - BG",HYPERLINK(CONCATENATE("https://www.saflax.de/0-WVK-Retail/Bilder-Pictures/SAFLAX-",'Basis-Tabelle-Samen'!K228,"-",'Basis-Tabelle-Samen'!J228,"-garden-to-go-mini-bulgarian.jpg")),
IF($C$1="Dänisch - DK",HYPERLINK(CONCATENATE("https://www.saflax.de/0-WVK-Retail/Bilder-Pictures/SAFLAX-",'Basis-Tabelle-Samen'!K228,"-",'Basis-Tabelle-Samen'!J228,"-garden-to-go-mini-danish.jpg")),
IF($C$1="Deutsch - DE",HYPERLINK(CONCATENATE("https://www.saflax.de/0-WVK-Retail/Bilder-Pictures/SAFLAX-",'Basis-Tabelle-Samen'!K228,"-",'Basis-Tabelle-Samen'!J228,"-garden-to-go-mini-german.jpg")),
IF($C$1="Englisch - UK",HYPERLINK(CONCATENATE("https://www.saflax.de/0-WVK-Retail/Bilder-Pictures/SAFLAX-",'Basis-Tabelle-Samen'!K228,"-",'Basis-Tabelle-Samen'!J228,"-garden-to-go-mini-english.jpg")),
IF($C$1="Estnisch - EE",HYPERLINK(CONCATENATE("https://www.saflax.de/0-WVK-Retail/Bilder-Pictures/SAFLAX-",'Basis-Tabelle-Samen'!K228,"-",'Basis-Tabelle-Samen'!J228,"-garden-to-go-mini-estonian.jpg")),
IF($C$1="Finnisch - FI",HYPERLINK(CONCATENATE("https://www.saflax.de/0-WVK-Retail/Bilder-Pictures/SAFLAX-",'Basis-Tabelle-Samen'!K228,"-",'Basis-Tabelle-Samen'!J228,"-garden-to-go-mini-finnish.jpg")),
IF($C$1="Französisch - FR",HYPERLINK(CONCATENATE("https://www.saflax.de/0-WVK-Retail/Bilder-Pictures/SAFLAX-",'Basis-Tabelle-Samen'!K228,"-",'Basis-Tabelle-Samen'!J228,"-garden-to-go-mini-french.jpg")),
IF($C$1="Griechisch - GR",HYPERLINK(CONCATENATE("https://www.saflax.de/0-WVK-Retail/Bilder-Pictures/SAFLAX-",'Basis-Tabelle-Samen'!K228,"-",'Basis-Tabelle-Samen'!J228,"-garden-to-go-mini-greek.jpg")),
IF($C$1="Irisch - IE",HYPERLINK(CONCATENATE("https://www.saflax.de/0-WVK-Retail/Bilder-Pictures/SAFLAX-",'Basis-Tabelle-Samen'!K228,"-",'Basis-Tabelle-Samen'!J228,"-garden-to-go-mini-irish.jpg")),
IF($C$1="Isländisch - IS",HYPERLINK(CONCATENATE("https://www.saflax.de/0-WVK-Retail/Bilder-Pictures/SAFLAX-",'Basis-Tabelle-Samen'!K228,"-",'Basis-Tabelle-Samen'!J228,"-garden-to-go-mini-icelandic.jpg")),
IF($C$1="Italienisch - IT",HYPERLINK(CONCATENATE("https://www.saflax.de/0-WVK-Retail/Bilder-Pictures/SAFLAX-",'Basis-Tabelle-Samen'!K228,"-",'Basis-Tabelle-Samen'!J228,"-garden-to-go-mini-italian.jpg")),
IF($C$1="Japanisch - JP",HYPERLINK(CONCATENATE("https://www.saflax.de/0-WVK-Retail/Bilder-Pictures/SAFLAX-",'Basis-Tabelle-Samen'!K228,"-",'Basis-Tabelle-Samen'!J228,"-garden-to-go-mini-japanese.jpg")),
IF($C$1="Kroatisch - HR",HYPERLINK(CONCATENATE("https://www.saflax.de/0-WVK-Retail/Bilder-Pictures/SAFLAX-",'Basis-Tabelle-Samen'!K228,"-",'Basis-Tabelle-Samen'!J228,"-garden-to-go-mini-croatian.jpg")),
IF($C$1="Lettisch - LV",HYPERLINK(CONCATENATE("https://www.saflax.de/0-WVK-Retail/Bilder-Pictures/SAFLAX-",'Basis-Tabelle-Samen'!K228,"-",'Basis-Tabelle-Samen'!J228,"-garden-to-go-mini-latvian.jpg")),
IF($C$1="Litauisch - LT",HYPERLINK(CONCATENATE("https://www.saflax.de/0-WVK-Retail/Bilder-Pictures/SAFLAX-",'Basis-Tabelle-Samen'!K228,"-",'Basis-Tabelle-Samen'!J228,"-garden-to-go-mini-lithuanian.jpg")),
IF($C$1="Maltesisch - MT",HYPERLINK(CONCATENATE("https://www.saflax.de/0-WVK-Retail/Bilder-Pictures/SAFLAX-",'Basis-Tabelle-Samen'!K228,"-",'Basis-Tabelle-Samen'!J228,"-garden-to-go-mini-maltese.jpg")),
IF($C$1="Niederländisch - NL",HYPERLINK(CONCATENATE("https://www.saflax.de/0-WVK-Retail/Bilder-Pictures/SAFLAX-",'Basis-Tabelle-Samen'!K228,"-",'Basis-Tabelle-Samen'!J228,"-garden-to-go-mini-dutch.jpg")),
IF($C$1="Norwegisch - NO",HYPERLINK(CONCATENATE("https://www.saflax.de/0-WVK-Retail/Bilder-Pictures/SAFLAX-",'Basis-Tabelle-Samen'!K228,"-",'Basis-Tabelle-Samen'!J228,"-garden-to-go-mini-nowegian.jpg")),
IF($C$1="Polnisch - PL",HYPERLINK(CONCATENATE("https://www.saflax.de/0-WVK-Retail/Bilder-Pictures/SAFLAX-",'Basis-Tabelle-Samen'!K228,"-",'Basis-Tabelle-Samen'!J228,"-garden-to-go-mini-polish.jpg")),
IF($C$1="Portugiesisch - PT",HYPERLINK(CONCATENATE("https://www.saflax.de/0-WVK-Retail/Bilder-Pictures/SAFLAX-",'Basis-Tabelle-Samen'!K228,"-",'Basis-Tabelle-Samen'!J228,"-garden-to-go-mini-portuguese.jpg")),
IF($C$1="Rumänisch - RO",HYPERLINK(CONCATENATE("https://www.saflax.de/0-WVK-Retail/Bilder-Pictures/SAFLAX-",'Basis-Tabelle-Samen'!K228,"-",'Basis-Tabelle-Samen'!J228,"-garden-to-go-mini-romanian.jpg")),
IF($C$1="Schwedisch - SE",HYPERLINK(CONCATENATE("https://www.saflax.de/0-WVK-Retail/Bilder-Pictures/SAFLAX-",'Basis-Tabelle-Samen'!K228,"-",'Basis-Tabelle-Samen'!J228,"-garden-to-go-mini-swedish.jpg")),
IF($C$1="Slowakisch - SK",HYPERLINK(CONCATENATE("https://www.saflax.de/0-WVK-Retail/Bilder-Pictures/SAFLAX-",'Basis-Tabelle-Samen'!K228,"-",'Basis-Tabelle-Samen'!J228,"-garden-to-go-mini-slovak.jpg")),
IF($C$1="Slowenisch - SI",HYPERLINK(CONCATENATE("https://www.saflax.de/0-WVK-Retail/Bilder-Pictures/SAFLAX-",'Basis-Tabelle-Samen'!K228,"-",'Basis-Tabelle-Samen'!J228,"-garden-to-go-mini-slovenian.jpg")),
IF($C$1="Spanisch - ES",HYPERLINK(CONCATENATE("https://www.saflax.de/0-WVK-Retail/Bilder-Pictures/SAFLAX-",'Basis-Tabelle-Samen'!K228,"-",'Basis-Tabelle-Samen'!J228,"-garden-to-go-mini-spanish.jpg")),
IF($C$1="Tschechisch - CZ",HYPERLINK(CONCATENATE("https://www.saflax.de/0-WVK-Retail/Bilder-Pictures/SAFLAX-",'Basis-Tabelle-Samen'!K228,"-",'Basis-Tabelle-Samen'!J228,"-garden-to-go-mini-czech.jpg")),
IF($C$1="Türkisch - TR",HYPERLINK(CONCATENATE("https://www.saflax.de/0-WVK-Retail/Bilder-Pictures/SAFLAX-",'Basis-Tabelle-Samen'!K228,"-",'Basis-Tabelle-Samen'!J228,"-garden-to-go-mini-turkish.jpg")),
IF($C$1="Ungarisch - HU",HYPERLINK(CONCATENATE("https://www.saflax.de/0-WVK-Retail/Bilder-Pictures/SAFLAX-",'Basis-Tabelle-Samen'!K228,"-",'Basis-Tabelle-Samen'!J228,"-garden-to-go-mini-hungarian.jpg")),
" ACHTUNG")))))))))))))))))))))))))))))</f>
        <v>https://www.saflax.de/0-WVK-Retail/Bilder-Pictures/SAFLAX-74952-acer-palmatum-garden-to-go-mini-english.jpg</v>
      </c>
      <c r="AN221" s="330" t="str">
        <f>IF(I221&lt;1,"",
IF($C$1="Bulgarisch - BG",HYPERLINK(CONCATENATE("https://www.saflax.de/0-WVK-Retail/Bilder-Pictures/SAFLAX-",'Basis-Tabelle-Samen'!N228,"-",'Basis-Tabelle-Samen'!J228,"-garden-to-go-lite-bulgarian.jpg")),
IF($C$1="Dänisch - DK",HYPERLINK(CONCATENATE("https://www.saflax.de/0-WVK-Retail/Bilder-Pictures/SAFLAX-",'Basis-Tabelle-Samen'!N228,"-",'Basis-Tabelle-Samen'!J228,"-garden-to-go-lite-danish.jpg")),
IF($C$1="Deutsch - DE",HYPERLINK(CONCATENATE("https://www.saflax.de/0-WVK-Retail/Bilder-Pictures/SAFLAX-",'Basis-Tabelle-Samen'!N228,"-",'Basis-Tabelle-Samen'!J228,"-garden-to-go-lite-german.jpg")),
IF($C$1="Englisch - UK",HYPERLINK(CONCATENATE("https://www.saflax.de/0-WVK-Retail/Bilder-Pictures/SAFLAX-",'Basis-Tabelle-Samen'!N228,"-",'Basis-Tabelle-Samen'!J228,"-garden-to-go-lite-english.jpg")),
IF($C$1="Estnisch - EE",HYPERLINK(CONCATENATE("https://www.saflax.de/0-WVK-Retail/Bilder-Pictures/SAFLAX-",'Basis-Tabelle-Samen'!N228,"-",'Basis-Tabelle-Samen'!J228,"-garden-to-go-lite-estonian.jpg")),
IF($C$1="Finnisch - FI",HYPERLINK(CONCATENATE("https://www.saflax.de/0-WVK-Retail/Bilder-Pictures/SAFLAX-",'Basis-Tabelle-Samen'!N228,"-",'Basis-Tabelle-Samen'!J228,"-garden-to-go-lite-finnish.jpg")),
IF($C$1="Französisch - FR",HYPERLINK(CONCATENATE("https://www.saflax.de/0-WVK-Retail/Bilder-Pictures/SAFLAX-",'Basis-Tabelle-Samen'!N228,"-",'Basis-Tabelle-Samen'!J228,"-garden-to-go-lite-french.jpg")),
IF($C$1="Griechisch - GR",HYPERLINK(CONCATENATE("https://www.saflax.de/0-WVK-Retail/Bilder-Pictures/SAFLAX-",'Basis-Tabelle-Samen'!N228,"-",'Basis-Tabelle-Samen'!J228,"-garden-to-go-lite-greek.jpg")),
IF($C$1="Irisch - IE",HYPERLINK(CONCATENATE("https://www.saflax.de/0-WVK-Retail/Bilder-Pictures/SAFLAX-",'Basis-Tabelle-Samen'!N228,"-",'Basis-Tabelle-Samen'!J228,"-garden-to-go-lite-irish.jpg")),
IF($C$1="Isländisch - IS",HYPERLINK(CONCATENATE("https://www.saflax.de/0-WVK-Retail/Bilder-Pictures/SAFLAX-",'Basis-Tabelle-Samen'!N228,"-",'Basis-Tabelle-Samen'!J228,"-garden-to-go-lite-icelandic.jpg")),
IF($C$1="Italienisch - IT",HYPERLINK(CONCATENATE("https://www.saflax.de/0-WVK-Retail/Bilder-Pictures/SAFLAX-",'Basis-Tabelle-Samen'!N228,"-",'Basis-Tabelle-Samen'!J228,"-garden-to-go-lite-italian.jpg")),
IF($C$1="Japanisch - JP",HYPERLINK(CONCATENATE("https://www.saflax.de/0-WVK-Retail/Bilder-Pictures/SAFLAX-",'Basis-Tabelle-Samen'!N228,"-",'Basis-Tabelle-Samen'!J228,"-garden-to-go-lite-japanese.jpg")),
IF($C$1="Kroatisch - HR",HYPERLINK(CONCATENATE("https://www.saflax.de/0-WVK-Retail/Bilder-Pictures/SAFLAX-",'Basis-Tabelle-Samen'!N228,"-",'Basis-Tabelle-Samen'!J228,"-garden-to-go-lite-croatian.jpg")),
IF($C$1="Lettisch - LV",HYPERLINK(CONCATENATE("https://www.saflax.de/0-WVK-Retail/Bilder-Pictures/SAFLAX-",'Basis-Tabelle-Samen'!N228,"-",'Basis-Tabelle-Samen'!J228,"-garden-to-go-lite-latvian.jpg")),
IF($C$1="Litauisch - LT",HYPERLINK(CONCATENATE("https://www.saflax.de/0-WVK-Retail/Bilder-Pictures/SAFLAX-",'Basis-Tabelle-Samen'!N228,"-",'Basis-Tabelle-Samen'!J228,"-garden-to-go-lite-lithuanian.jpg")),
IF($C$1="Maltesisch - MT",HYPERLINK(CONCATENATE("https://www.saflax.de/0-WVK-Retail/Bilder-Pictures/SAFLAX-",'Basis-Tabelle-Samen'!N228,"-",'Basis-Tabelle-Samen'!J228,"-garden-to-go-lite-maltese.jpg")),
IF($C$1="Niederländisch - NL",HYPERLINK(CONCATENATE("https://www.saflax.de/0-WVK-Retail/Bilder-Pictures/SAFLAX-",'Basis-Tabelle-Samen'!N228,"-",'Basis-Tabelle-Samen'!J228,"-garden-to-go-lite-dutch.jpg")),
IF($C$1="Norwegisch - NO",HYPERLINK(CONCATENATE("https://www.saflax.de/0-WVK-Retail/Bilder-Pictures/SAFLAX-",'Basis-Tabelle-Samen'!N228,"-",'Basis-Tabelle-Samen'!J228,"-garden-to-go-lite-nowegian.jpg")),
IF($C$1="Polnisch - PL",HYPERLINK(CONCATENATE("https://www.saflax.de/0-WVK-Retail/Bilder-Pictures/SAFLAX-",'Basis-Tabelle-Samen'!N228,"-",'Basis-Tabelle-Samen'!J228,"-garden-to-go-lite-polish.jpg")),
IF($C$1="Portugiesisch - PT",HYPERLINK(CONCATENATE("https://www.saflax.de/0-WVK-Retail/Bilder-Pictures/SAFLAX-",'Basis-Tabelle-Samen'!N228,"-",'Basis-Tabelle-Samen'!J228,"-garden-to-go-lite-portuguese.jpg")),
IF($C$1="Rumänisch - RO",HYPERLINK(CONCATENATE("https://www.saflax.de/0-WVK-Retail/Bilder-Pictures/SAFLAX-",'Basis-Tabelle-Samen'!N228,"-",'Basis-Tabelle-Samen'!J228,"-garden-to-go-lite-romanian.jpg")),
IF($C$1="Schwedisch - SE",HYPERLINK(CONCATENATE("https://www.saflax.de/0-WVK-Retail/Bilder-Pictures/SAFLAX-",'Basis-Tabelle-Samen'!N228,"-",'Basis-Tabelle-Samen'!J228,"-garden-to-go-lite-swedish.jpg")),
IF($C$1="Slowakisch - SK",HYPERLINK(CONCATENATE("https://www.saflax.de/0-WVK-Retail/Bilder-Pictures/SAFLAX-",'Basis-Tabelle-Samen'!N228,"-",'Basis-Tabelle-Samen'!J228,"-garden-to-go-lite-slovak.jpg")),
IF($C$1="Slowenisch - SI",HYPERLINK(CONCATENATE("https://www.saflax.de/0-WVK-Retail/Bilder-Pictures/SAFLAX-",'Basis-Tabelle-Samen'!N228,"-",'Basis-Tabelle-Samen'!J228,"-garden-to-go-lite-slovenian.jpg")),
IF($C$1="Spanisch - ES",HYPERLINK(CONCATENATE("https://www.saflax.de/0-WVK-Retail/Bilder-Pictures/SAFLAX-",'Basis-Tabelle-Samen'!N228,"-",'Basis-Tabelle-Samen'!J228,"-garden-to-go-lite-spanish.jpg")),
IF($C$1="Tschechisch - CZ",HYPERLINK(CONCATENATE("https://www.saflax.de/0-WVK-Retail/Bilder-Pictures/SAFLAX-",'Basis-Tabelle-Samen'!N228,"-",'Basis-Tabelle-Samen'!J228,"-garden-to-go-lite-czech.jpg")),
IF($C$1="Türkisch - TR",HYPERLINK(CONCATENATE("https://www.saflax.de/0-WVK-Retail/Bilder-Pictures/SAFLAX-",'Basis-Tabelle-Samen'!N228,"-",'Basis-Tabelle-Samen'!J228,"-garden-to-go-lite-turkish.jpg")),
IF($C$1="Ungarisch - HU",HYPERLINK(CONCATENATE("https://www.saflax.de/0-WVK-Retail/Bilder-Pictures/SAFLAX-",'Basis-Tabelle-Samen'!N228,"-",'Basis-Tabelle-Samen'!J228,"-garden-to-go-lite-hungarian.jpg")),
" ACHTUNG")))))))))))))))))))))))))))))</f>
        <v>https://www.saflax.de/0-WVK-Retail/Bilder-Pictures/SAFLAX-84952-acer-palmatum-garden-to-go-lite-english.jpg</v>
      </c>
      <c r="AO221" s="330" t="str">
        <f>IF(J221&lt;1,"",
IF($C$1="Bulgarisch - BG",HYPERLINK(CONCATENATE("https://www.saflax.de/0-WVK-Retail/Bilder-Pictures/SAFLAX-",'Basis-Tabelle-Samen'!Q228,"-",'Basis-Tabelle-Samen'!J228,"-garden-to-go-bulgarian.jpg")),
IF($C$1="Dänisch - DK",HYPERLINK(CONCATENATE("https://www.saflax.de/0-WVK-Retail/Bilder-Pictures/SAFLAX-",'Basis-Tabelle-Samen'!Q228,"-",'Basis-Tabelle-Samen'!J228,"-garden-to-go-danish.jpg")),
IF($C$1="Deutsch - DE",HYPERLINK(CONCATENATE("https://www.saflax.de/0-WVK-Retail/Bilder-Pictures/SAFLAX-",'Basis-Tabelle-Samen'!Q228,"-",'Basis-Tabelle-Samen'!J228,"-garden-to-go-german.jpg")),
IF($C$1="Englisch - UK",HYPERLINK(CONCATENATE("https://www.saflax.de/0-WVK-Retail/Bilder-Pictures/SAFLAX-",'Basis-Tabelle-Samen'!Q228,"-",'Basis-Tabelle-Samen'!J228,"-garden-to-go-english.jpg")),
IF($C$1="Estnisch - EE",HYPERLINK(CONCATENATE("https://www.saflax.de/0-WVK-Retail/Bilder-Pictures/SAFLAX-",'Basis-Tabelle-Samen'!Q228,"-",'Basis-Tabelle-Samen'!J228,"-garden-to-go-estonian.jpg")),
IF($C$1="Finnisch - FI",HYPERLINK(CONCATENATE("https://www.saflax.de/0-WVK-Retail/Bilder-Pictures/SAFLAX-",'Basis-Tabelle-Samen'!Q228,"-",'Basis-Tabelle-Samen'!J228,"-garden-to-go-finnish.jpg")),
IF($C$1="Französisch - FR",HYPERLINK(CONCATENATE("https://www.saflax.de/0-WVK-Retail/Bilder-Pictures/SAFLAX-",'Basis-Tabelle-Samen'!Q228,"-",'Basis-Tabelle-Samen'!J228,"-garden-to-go-french.jpg")),
IF($C$1="Griechisch - GR",HYPERLINK(CONCATENATE("https://www.saflax.de/0-WVK-Retail/Bilder-Pictures/SAFLAX-",'Basis-Tabelle-Samen'!Q228,"-",'Basis-Tabelle-Samen'!J228,"-garden-to-go-greek.jpg")),
IF($C$1="Irisch - IE",HYPERLINK(CONCATENATE("https://www.saflax.de/0-WVK-Retail/Bilder-Pictures/SAFLAX-",'Basis-Tabelle-Samen'!Q228,"-",'Basis-Tabelle-Samen'!J228,"-garden-to-go-irish.jpg")),
IF($C$1="Isländisch - IS",HYPERLINK(CONCATENATE("https://www.saflax.de/0-WVK-Retail/Bilder-Pictures/SAFLAX-",'Basis-Tabelle-Samen'!Q228,"-",'Basis-Tabelle-Samen'!J228,"-garden-to-go-icelandic.jpg")),
IF($C$1="Italienisch - IT",HYPERLINK(CONCATENATE("https://www.saflax.de/0-WVK-Retail/Bilder-Pictures/SAFLAX-",'Basis-Tabelle-Samen'!Q228,"-",'Basis-Tabelle-Samen'!J228,"-garden-to-go-italian.jpg")),
IF($C$1="Japanisch - JP",HYPERLINK(CONCATENATE("https://www.saflax.de/0-WVK-Retail/Bilder-Pictures/SAFLAX-",'Basis-Tabelle-Samen'!Q228,"-",'Basis-Tabelle-Samen'!J228,"-garden-to-go-japanese.jpg")),
IF($C$1="Kroatisch - HR",HYPERLINK(CONCATENATE("https://www.saflax.de/0-WVK-Retail/Bilder-Pictures/SAFLAX-",'Basis-Tabelle-Samen'!Q228,"-",'Basis-Tabelle-Samen'!J228,"-garden-to-go-croatian.jpg")),
IF($C$1="Lettisch - LV",HYPERLINK(CONCATENATE("https://www.saflax.de/0-WVK-Retail/Bilder-Pictures/SAFLAX-",'Basis-Tabelle-Samen'!Q228,"-",'Basis-Tabelle-Samen'!J228,"-garden-to-go-latvian.jpg")),
IF($C$1="Litauisch - LT",HYPERLINK(CONCATENATE("https://www.saflax.de/0-WVK-Retail/Bilder-Pictures/SAFLAX-",'Basis-Tabelle-Samen'!Q228,"-",'Basis-Tabelle-Samen'!J228,"-garden-to-go-lithuanian.jpg")),
IF($C$1="Maltesisch - MT",HYPERLINK(CONCATENATE("https://www.saflax.de/0-WVK-Retail/Bilder-Pictures/SAFLAX-",'Basis-Tabelle-Samen'!Q228,"-",'Basis-Tabelle-Samen'!J228,"-garden-to-go-maltese.jpg")),
IF($C$1="Niederländisch - NL",HYPERLINK(CONCATENATE("https://www.saflax.de/0-WVK-Retail/Bilder-Pictures/SAFLAX-",'Basis-Tabelle-Samen'!Q228,"-",'Basis-Tabelle-Samen'!J228,"-garden-to-go-dutch.jpg")),
IF($C$1="Norwegisch - NO",HYPERLINK(CONCATENATE("https://www.saflax.de/0-WVK-Retail/Bilder-Pictures/SAFLAX-",'Basis-Tabelle-Samen'!Q228,"-",'Basis-Tabelle-Samen'!J228,"-garden-to-go-nowegian.jpg")),
IF($C$1="Polnisch - PL",HYPERLINK(CONCATENATE("https://www.saflax.de/0-WVK-Retail/Bilder-Pictures/SAFLAX-",'Basis-Tabelle-Samen'!Q228,"-",'Basis-Tabelle-Samen'!J228,"-garden-to-go-polish.jpg")),
IF($C$1="Portugiesisch - PT",HYPERLINK(CONCATENATE("https://www.saflax.de/0-WVK-Retail/Bilder-Pictures/SAFLAX-",'Basis-Tabelle-Samen'!Q228,"-",'Basis-Tabelle-Samen'!J228,"-garden-to-go-portuguese.jpg")),
IF($C$1="Rumänisch - RO",HYPERLINK(CONCATENATE("https://www.saflax.de/0-WVK-Retail/Bilder-Pictures/SAFLAX-",'Basis-Tabelle-Samen'!Q228,"-",'Basis-Tabelle-Samen'!J228,"-garden-to-go-romanian.jpg")),
IF($C$1="Schwedisch - SE",HYPERLINK(CONCATENATE("https://www.saflax.de/0-WVK-Retail/Bilder-Pictures/SAFLAX-",'Basis-Tabelle-Samen'!Q228,"-",'Basis-Tabelle-Samen'!J228,"-garden-to-go-swedish.jpg")),
IF($C$1="Slowakisch - SK",HYPERLINK(CONCATENATE("https://www.saflax.de/0-WVK-Retail/Bilder-Pictures/SAFLAX-",'Basis-Tabelle-Samen'!Q228,"-",'Basis-Tabelle-Samen'!J228,"-garden-to-go-slovak.jpg")),
IF($C$1="Slowenisch - SI",HYPERLINK(CONCATENATE("https://www.saflax.de/0-WVK-Retail/Bilder-Pictures/SAFLAX-",'Basis-Tabelle-Samen'!Q228,"-",'Basis-Tabelle-Samen'!J228,"-garden-to-go-slovenian.jpg")),
IF($C$1="Spanisch - ES",HYPERLINK(CONCATENATE("https://www.saflax.de/0-WVK-Retail/Bilder-Pictures/SAFLAX-",'Basis-Tabelle-Samen'!Q228,"-",'Basis-Tabelle-Samen'!J228,"-garden-to-go-spanish.jpg")),
IF($C$1="Tschechisch - CZ",HYPERLINK(CONCATENATE("https://www.saflax.de/0-WVK-Retail/Bilder-Pictures/SAFLAX-",'Basis-Tabelle-Samen'!Q228,"-",'Basis-Tabelle-Samen'!J228,"-garden-to-go-czech.jpg")),
IF($C$1="Türkisch - TR",HYPERLINK(CONCATENATE("https://www.saflax.de/0-WVK-Retail/Bilder-Pictures/SAFLAX-",'Basis-Tabelle-Samen'!Q228,"-",'Basis-Tabelle-Samen'!J228,"-garden-to-go-turkish.jpg")),
IF($C$1="Ungarisch - HU",HYPERLINK(CONCATENATE("https://www.saflax.de/0-WVK-Retail/Bilder-Pictures/SAFLAX-",'Basis-Tabelle-Samen'!Q228,"-",'Basis-Tabelle-Samen'!J228,"-garden-to-go-hungarian.jpg")),
" ACHTUNG")))))))))))))))))))))))))))))</f>
        <v>https://www.saflax.de/0-WVK-Retail/Bilder-Pictures/SAFLAX-54952-acer-palmatum-garden-to-go-english.jpg</v>
      </c>
      <c r="AP221" s="330" t="str">
        <f>IF(K221&lt;1,"",
IF($C$1="Bulgarisch - BG",HYPERLINK(CONCATENATE("https://www.saflax.de/0-WVK-Retail/Bilder-Pictures/SAFLAX-",'Basis-Tabelle-Samen'!T228,"-",'Basis-Tabelle-Samen'!J228,"-cultivation-set-bulgarian.jpg")),
IF($C$1="Dänisch - DK",HYPERLINK(CONCATENATE("https://www.saflax.de/0-WVK-Retail/Bilder-Pictures/SAFLAX-",'Basis-Tabelle-Samen'!T228,"-",'Basis-Tabelle-Samen'!J228,"-cultivation-set-danish.jpg")),
IF($C$1="Deutsch - DE",HYPERLINK(CONCATENATE("https://www.saflax.de/0-WVK-Retail/Bilder-Pictures/SAFLAX-",'Basis-Tabelle-Samen'!T228,"-",'Basis-Tabelle-Samen'!J228,"-cultivation-set-german.jpg")),
IF($C$1="Englisch - UK",HYPERLINK(CONCATENATE("https://www.saflax.de/0-WVK-Retail/Bilder-Pictures/SAFLAX-",'Basis-Tabelle-Samen'!T228,"-",'Basis-Tabelle-Samen'!J228,"-cultivation-set-english.jpg")),
IF($C$1="Estnisch - EE",HYPERLINK(CONCATENATE("https://www.saflax.de/0-WVK-Retail/Bilder-Pictures/SAFLAX-",'Basis-Tabelle-Samen'!T228,"-",'Basis-Tabelle-Samen'!J228,"-cultivation-set-estonian.jpg")),
IF($C$1="Finnisch - FI",HYPERLINK(CONCATENATE("https://www.saflax.de/0-WVK-Retail/Bilder-Pictures/SAFLAX-",'Basis-Tabelle-Samen'!T228,"-",'Basis-Tabelle-Samen'!J228,"-cultivation-set-finnish.jpg")),
IF($C$1="Französisch - FR",HYPERLINK(CONCATENATE("https://www.saflax.de/0-WVK-Retail/Bilder-Pictures/SAFLAX-",'Basis-Tabelle-Samen'!T228,"-",'Basis-Tabelle-Samen'!J228,"-cultivation-set-french.jpg")),
IF($C$1="Griechisch - GR",HYPERLINK(CONCATENATE("https://www.saflax.de/0-WVK-Retail/Bilder-Pictures/SAFLAX-",'Basis-Tabelle-Samen'!T228,"-",'Basis-Tabelle-Samen'!J228,"-cultivation-set-greek.jpg")),
IF($C$1="Irisch - IE",HYPERLINK(CONCATENATE("https://www.saflax.de/0-WVK-Retail/Bilder-Pictures/SAFLAX-",'Basis-Tabelle-Samen'!T228,"-",'Basis-Tabelle-Samen'!J228,"-cultivation-set-irish.jpg")),
IF($C$1="Isländisch - IS",HYPERLINK(CONCATENATE("https://www.saflax.de/0-WVK-Retail/Bilder-Pictures/SAFLAX-",'Basis-Tabelle-Samen'!T228,"-",'Basis-Tabelle-Samen'!J228,"-cultivation-set-icelandic.jpg")),
IF($C$1="Italienisch - IT",HYPERLINK(CONCATENATE("https://www.saflax.de/0-WVK-Retail/Bilder-Pictures/SAFLAX-",'Basis-Tabelle-Samen'!T228,"-",'Basis-Tabelle-Samen'!J228,"-cultivation-set-italian.jpg")),
IF($C$1="Japanisch - JP",HYPERLINK(CONCATENATE("https://www.saflax.de/0-WVK-Retail/Bilder-Pictures/SAFLAX-",'Basis-Tabelle-Samen'!T228,"-",'Basis-Tabelle-Samen'!J228,"-cultivation-set-japanese.jpg")),
IF($C$1="Kroatisch - HR",HYPERLINK(CONCATENATE("https://www.saflax.de/0-WVK-Retail/Bilder-Pictures/SAFLAX-",'Basis-Tabelle-Samen'!T228,"-",'Basis-Tabelle-Samen'!J228,"-cultivation-set-croatian.jpg")),
IF($C$1="Lettisch - LV",HYPERLINK(CONCATENATE("https://www.saflax.de/0-WVK-Retail/Bilder-Pictures/SAFLAX-",'Basis-Tabelle-Samen'!T228,"-",'Basis-Tabelle-Samen'!J228,"-cultivation-set-latvian.jpg")),
IF($C$1="Litauisch - LT",HYPERLINK(CONCATENATE("https://www.saflax.de/0-WVK-Retail/Bilder-Pictures/SAFLAX-",'Basis-Tabelle-Samen'!T228,"-",'Basis-Tabelle-Samen'!J228,"-cultivation-set-lithuanian.jpg")),
IF($C$1="Maltesisch - MT",HYPERLINK(CONCATENATE("https://www.saflax.de/0-WVK-Retail/Bilder-Pictures/SAFLAX-",'Basis-Tabelle-Samen'!T228,"-",'Basis-Tabelle-Samen'!J228,"-cultivation-set-maltese.jpg")),
IF($C$1="Niederländisch - NL",HYPERLINK(CONCATENATE("https://www.saflax.de/0-WVK-Retail/Bilder-Pictures/SAFLAX-",'Basis-Tabelle-Samen'!T228,"-",'Basis-Tabelle-Samen'!J228,"-cultivation-set-dutch.jpg")),
IF($C$1="Norwegisch - NO",HYPERLINK(CONCATENATE("https://www.saflax.de/0-WVK-Retail/Bilder-Pictures/SAFLAX-",'Basis-Tabelle-Samen'!T228,"-",'Basis-Tabelle-Samen'!J228,"-cultivation-set-nowegian.jpg")),
IF($C$1="Polnisch - PL",HYPERLINK(CONCATENATE("https://www.saflax.de/0-WVK-Retail/Bilder-Pictures/SAFLAX-",'Basis-Tabelle-Samen'!T228,"-",'Basis-Tabelle-Samen'!J228,"-cultivation-set-polish.jpg")),
IF($C$1="Portugiesisch - PT",HYPERLINK(CONCATENATE("https://www.saflax.de/0-WVK-Retail/Bilder-Pictures/SAFLAX-",'Basis-Tabelle-Samen'!T228,"-",'Basis-Tabelle-Samen'!J228,"-cultivation-set-portuguese.jpg")),
IF($C$1="Rumänisch - RO",HYPERLINK(CONCATENATE("https://www.saflax.de/0-WVK-Retail/Bilder-Pictures/SAFLAX-",'Basis-Tabelle-Samen'!T228,"-",'Basis-Tabelle-Samen'!J228,"-cultivation-set-romanian.jpg")),
IF($C$1="Schwedisch - SE",HYPERLINK(CONCATENATE("https://www.saflax.de/0-WVK-Retail/Bilder-Pictures/SAFLAX-",'Basis-Tabelle-Samen'!T228,"-",'Basis-Tabelle-Samen'!J228,"-cultivation-set-swedish.jpg")),
IF($C$1="Slowakisch - SK",HYPERLINK(CONCATENATE("https://www.saflax.de/0-WVK-Retail/Bilder-Pictures/SAFLAX-",'Basis-Tabelle-Samen'!T228,"-",'Basis-Tabelle-Samen'!J228,"-cultivation-set-slovak.jpg")),
IF($C$1="Slowenisch - SI",HYPERLINK(CONCATENATE("https://www.saflax.de/0-WVK-Retail/Bilder-Pictures/SAFLAX-",'Basis-Tabelle-Samen'!T228,"-",'Basis-Tabelle-Samen'!J228,"-cultivation-set-slovenian.jpg")),
IF($C$1="Spanisch - ES",HYPERLINK(CONCATENATE("https://www.saflax.de/0-WVK-Retail/Bilder-Pictures/SAFLAX-",'Basis-Tabelle-Samen'!T228,"-",'Basis-Tabelle-Samen'!J228,"-cultivation-set-spanish.jpg")),
IF($C$1="Tschechisch - CZ",HYPERLINK(CONCATENATE("https://www.saflax.de/0-WVK-Retail/Bilder-Pictures/SAFLAX-",'Basis-Tabelle-Samen'!T228,"-",'Basis-Tabelle-Samen'!J228,"-cultivation-set-czech.jpg")),
IF($C$1="Türkisch - TR",HYPERLINK(CONCATENATE("https://www.saflax.de/0-WVK-Retail/Bilder-Pictures/SAFLAX-",'Basis-Tabelle-Samen'!T228,"-",'Basis-Tabelle-Samen'!J228,"-cultivation-set-turkish.jpg")),
IF($C$1="Ungarisch - HU",HYPERLINK(CONCATENATE("https://www.saflax.de/0-WVK-Retail/Bilder-Pictures/SAFLAX-",'Basis-Tabelle-Samen'!T228,"-",'Basis-Tabelle-Samen'!J228,"-cultivation-set-hungarian.jpg")),
" ACHTUNG")))))))))))))))))))))))))))))</f>
        <v>https://www.saflax.de/0-WVK-Retail/Bilder-Pictures/SAFLAX-34952-acer-palmatum-cultivation-set-english.jpg</v>
      </c>
      <c r="AQ221" s="330" t="str">
        <f>IF(L221&lt;1,"",
IF($C$1="Bulgarisch - BG",HYPERLINK(CONCATENATE("https://www.saflax.de/0-WVK-Retail/Bilder-Pictures/SAFLAX-",'Basis-Tabelle-Samen'!W228,"-",'Basis-Tabelle-Samen'!J228,"-garden-in-the-bag-bulgarian.jpg")),
IF($C$1="Dänisch - DK",HYPERLINK(CONCATENATE("https://www.saflax.de/0-WVK-Retail/Bilder-Pictures/SAFLAX-",'Basis-Tabelle-Samen'!W228,"-",'Basis-Tabelle-Samen'!J228,"-garden-in-the-bag-danish.jpg")),
IF($C$1="Deutsch - DE",HYPERLINK(CONCATENATE("https://www.saflax.de/0-WVK-Retail/Bilder-Pictures/SAFLAX-",'Basis-Tabelle-Samen'!W228,"-",'Basis-Tabelle-Samen'!J228,"-garden-in-the-bag-german.jpg")),
IF($C$1="Englisch - UK",HYPERLINK(CONCATENATE("https://www.saflax.de/0-WVK-Retail/Bilder-Pictures/SAFLAX-",'Basis-Tabelle-Samen'!W228,"-",'Basis-Tabelle-Samen'!J228,"-garden-in-the-bag-english.jpg")),
IF($C$1="Estnisch - EE",HYPERLINK(CONCATENATE("https://www.saflax.de/0-WVK-Retail/Bilder-Pictures/SAFLAX-",'Basis-Tabelle-Samen'!W228,"-",'Basis-Tabelle-Samen'!J228,"-garden-in-the-bag-estonian.jpg")),
IF($C$1="Finnisch - FI",HYPERLINK(CONCATENATE("https://www.saflax.de/0-WVK-Retail/Bilder-Pictures/SAFLAX-",'Basis-Tabelle-Samen'!W228,"-",'Basis-Tabelle-Samen'!J228,"-garden-in-the-bag-finnish.jpg")),
IF($C$1="Französisch - FR",HYPERLINK(CONCATENATE("https://www.saflax.de/0-WVK-Retail/Bilder-Pictures/SAFLAX-",'Basis-Tabelle-Samen'!W228,"-",'Basis-Tabelle-Samen'!J228,"-garden-in-the-bag-french.jpg")),
IF($C$1="Griechisch - GR",HYPERLINK(CONCATENATE("https://www.saflax.de/0-WVK-Retail/Bilder-Pictures/SAFLAX-",'Basis-Tabelle-Samen'!W228,"-",'Basis-Tabelle-Samen'!J228,"-garden-in-the-bag-greek.jpg")),
IF($C$1="Irisch - IE",HYPERLINK(CONCATENATE("https://www.saflax.de/0-WVK-Retail/Bilder-Pictures/SAFLAX-",'Basis-Tabelle-Samen'!W228,"-",'Basis-Tabelle-Samen'!J228,"-garden-in-the-bag-irish.jpg")),
IF($C$1="Isländisch - IS",HYPERLINK(CONCATENATE("https://www.saflax.de/0-WVK-Retail/Bilder-Pictures/SAFLAX-",'Basis-Tabelle-Samen'!W228,"-",'Basis-Tabelle-Samen'!J228,"-garden-in-the-bag-icelandic.jpg")),
IF($C$1="Italienisch - IT",HYPERLINK(CONCATENATE("https://www.saflax.de/0-WVK-Retail/Bilder-Pictures/SAFLAX-",'Basis-Tabelle-Samen'!W228,"-",'Basis-Tabelle-Samen'!J228,"-garden-in-the-bag-italian.jpg")),
IF($C$1="Japanisch - JP",HYPERLINK(CONCATENATE("https://www.saflax.de/0-WVK-Retail/Bilder-Pictures/SAFLAX-",'Basis-Tabelle-Samen'!W228,"-",'Basis-Tabelle-Samen'!J228,"-garden-in-the-bag-japanese.jpg")),
IF($C$1="Kroatisch - HR",HYPERLINK(CONCATENATE("https://www.saflax.de/0-WVK-Retail/Bilder-Pictures/SAFLAX-",'Basis-Tabelle-Samen'!W228,"-",'Basis-Tabelle-Samen'!J228,"-garden-in-the-bag-croatian.jpg")),
IF($C$1="Lettisch - LV",HYPERLINK(CONCATENATE("https://www.saflax.de/0-WVK-Retail/Bilder-Pictures/SAFLAX-",'Basis-Tabelle-Samen'!W228,"-",'Basis-Tabelle-Samen'!J228,"-garden-in-the-bag-latvian.jpg")),
IF($C$1="Litauisch - LT",HYPERLINK(CONCATENATE("https://www.saflax.de/0-WVK-Retail/Bilder-Pictures/SAFLAX-",'Basis-Tabelle-Samen'!W228,"-",'Basis-Tabelle-Samen'!J228,"-garden-in-the-bag-lithuanian.jpg")),
IF($C$1="Maltesisch - MT",HYPERLINK(CONCATENATE("https://www.saflax.de/0-WVK-Retail/Bilder-Pictures/SAFLAX-",'Basis-Tabelle-Samen'!W228,"-",'Basis-Tabelle-Samen'!J228,"-garden-in-the-bag-maltese.jpg")),
IF($C$1="Niederländisch - NL",HYPERLINK(CONCATENATE("https://www.saflax.de/0-WVK-Retail/Bilder-Pictures/SAFLAX-",'Basis-Tabelle-Samen'!W228,"-",'Basis-Tabelle-Samen'!J228,"-garden-in-the-bag-dutch.jpg")),
IF($C$1="Norwegisch - NO",HYPERLINK(CONCATENATE("https://www.saflax.de/0-WVK-Retail/Bilder-Pictures/SAFLAX-",'Basis-Tabelle-Samen'!W228,"-",'Basis-Tabelle-Samen'!J228,"-garden-in-the-bag-nowegian.jpg")),
IF($C$1="Polnisch - PL",HYPERLINK(CONCATENATE("https://www.saflax.de/0-WVK-Retail/Bilder-Pictures/SAFLAX-",'Basis-Tabelle-Samen'!W228,"-",'Basis-Tabelle-Samen'!J228,"-garden-in-the-bag-polish.jpg")),
IF($C$1="Portugiesisch - PT",HYPERLINK(CONCATENATE("https://www.saflax.de/0-WVK-Retail/Bilder-Pictures/SAFLAX-",'Basis-Tabelle-Samen'!W228,"-",'Basis-Tabelle-Samen'!J228,"-garden-in-the-bag-portuguese.jpg")),
IF($C$1="Rumänisch - RO",HYPERLINK(CONCATENATE("https://www.saflax.de/0-WVK-Retail/Bilder-Pictures/SAFLAX-",'Basis-Tabelle-Samen'!W228,"-",'Basis-Tabelle-Samen'!J228,"-garden-in-the-bag-romanian.jpg")),
IF($C$1="Schwedisch - SE",HYPERLINK(CONCATENATE("https://www.saflax.de/0-WVK-Retail/Bilder-Pictures/SAFLAX-",'Basis-Tabelle-Samen'!W228,"-",'Basis-Tabelle-Samen'!J228,"-garden-in-the-bag-swedish.jpg")),
IF($C$1="Slowakisch - SK",HYPERLINK(CONCATENATE("https://www.saflax.de/0-WVK-Retail/Bilder-Pictures/SAFLAX-",'Basis-Tabelle-Samen'!W228,"-",'Basis-Tabelle-Samen'!J228,"-garden-in-the-bag-slovak.jpg")),
IF($C$1="Slowenisch - SI",HYPERLINK(CONCATENATE("https://www.saflax.de/0-WVK-Retail/Bilder-Pictures/SAFLAX-",'Basis-Tabelle-Samen'!W228,"-",'Basis-Tabelle-Samen'!J228,"-garden-in-the-bag-slovenian.jpg")),
IF($C$1="Spanisch - ES",HYPERLINK(CONCATENATE("https://www.saflax.de/0-WVK-Retail/Bilder-Pictures/SAFLAX-",'Basis-Tabelle-Samen'!W228,"-",'Basis-Tabelle-Samen'!J228,"-garden-in-the-bag-spanish.jpg")),
IF($C$1="Tschechisch - CZ",HYPERLINK(CONCATENATE("https://www.saflax.de/0-WVK-Retail/Bilder-Pictures/SAFLAX-",'Basis-Tabelle-Samen'!W228,"-",'Basis-Tabelle-Samen'!J228,"-garden-in-the-bag-czech.jpg")),
IF($C$1="Türkisch - TR",HYPERLINK(CONCATENATE("https://www.saflax.de/0-WVK-Retail/Bilder-Pictures/SAFLAX-",'Basis-Tabelle-Samen'!W228,"-",'Basis-Tabelle-Samen'!J228,"-garden-in-the-bag-turkish.jpg")),
IF($C$1="Ungarisch - HU",HYPERLINK(CONCATENATE("https://www.saflax.de/0-WVK-Retail/Bilder-Pictures/SAFLAX-",'Basis-Tabelle-Samen'!W228,"-",'Basis-Tabelle-Samen'!J228,"-garden-in-the-bag-hungarian.jpg")),
" ACHTUNG")))))))))))))))))))))))))))))</f>
        <v>https://www.saflax.de/0-WVK-Retail/Bilder-Pictures/SAFLAX-64952-acer-palmatum-garden-in-the-bag-english.jpg</v>
      </c>
    </row>
    <row r="222" spans="1:43" ht="17.100000000000001" customHeight="1" x14ac:dyDescent="0.2">
      <c r="A222" s="318" t="str">
        <f>IF('Basis-Tabelle-Samen'!A216="","",IF($C$1="Deutsch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22" s="319" t="str">
        <f>'Basis-Tabelle-Samen'!I216</f>
        <v>Acer rubrum</v>
      </c>
      <c r="C222" s="316" t="str">
        <f>IF($C$1="Bulgarisch - BG",'Basis-Tabelle-Samen'!Z216,
IF($C$1="Dänisch - DK",'Basis-Tabelle-Samen'!AA216,
IF($C$1="Deutsch - DE",'Basis-Tabelle-Samen'!AB216,
IF($C$1="Englisch - UK",'Basis-Tabelle-Samen'!AC216,
IF($C$1="Estnisch - EE",'Basis-Tabelle-Samen'!AD216,
IF($C$1="Finnisch - FI",'Basis-Tabelle-Samen'!AE216,
IF($C$1="Französisch - FR",'Basis-Tabelle-Samen'!AF216,
IF($C$1="Griechisch - GR",'Basis-Tabelle-Samen'!AG216,
IF($C$1="Irisch - IE",'Basis-Tabelle-Samen'!AH216,
IF($C$1="Isländisch - IS",'Basis-Tabelle-Samen'!AI216,
IF($C$1="Italienisch - IT",'Basis-Tabelle-Samen'!AJ216,
IF($C$1="Japanisch - JP",'Basis-Tabelle-Samen'!AK216,
IF($C$1="Kroatisch - HR",'Basis-Tabelle-Samen'!AL216,
IF($C$1="Lettisch - LV",'Basis-Tabelle-Samen'!AM216,
IF($C$1="Litauisch - LT",'Basis-Tabelle-Samen'!AN216,
IF($C$1="Maltesisch - MT",'Basis-Tabelle-Samen'!AO216,
IF($C$1="Niederländisch - NL",'Basis-Tabelle-Samen'!AP216,
IF($C$1="Norwegisch - NO",'Basis-Tabelle-Samen'!AQ216,
IF($C$1="Polnisch - PL",'Basis-Tabelle-Samen'!AR216,
IF($C$1="Portugiesisch - PT",'Basis-Tabelle-Samen'!AS216,
IF($C$1="Rumänisch - RO",'Basis-Tabelle-Samen'!AT216,
IF($C$1="Schwedisch - SE",'Basis-Tabelle-Samen'!AU216,
IF($C$1="Slowakisch - SK",'Basis-Tabelle-Samen'!AV216,
IF($C$1="Slowenisch - SI",'Basis-Tabelle-Samen'!AW216,
IF($C$1="Spanisch - ES",'Basis-Tabelle-Samen'!AX216,
IF($C$1="Tschechisch - CZ",'Basis-Tabelle-Samen'!AY216,
IF($C$1="Türkisch - TR",'Basis-Tabelle-Samen'!AZ216,
IF($C$1="Ungarisch - HU",'Basis-Tabelle-Samen'!BA216,
" ACHTUNG"))))))))))))))))))))))))))))</f>
        <v>Bonsai - Red Maple</v>
      </c>
      <c r="D222" s="320">
        <f>'Basis-Tabelle-Samen'!F216</f>
        <v>20</v>
      </c>
      <c r="E222" s="321" t="str">
        <f>'Basis-Tabelle-Samen'!H216</f>
        <v>7 %</v>
      </c>
      <c r="F222" s="322" t="str">
        <f>IF('Basis-Tabelle-Samen'!G216="","",'Basis-Tabelle-Samen'!G216)</f>
        <v>04</v>
      </c>
      <c r="G222" s="320">
        <f>'Basis-Tabelle-Samen'!C216</f>
        <v>14138</v>
      </c>
      <c r="H222" s="323">
        <f>'Basis-Tabelle-Samen'!D216</f>
        <v>4055473141381</v>
      </c>
      <c r="I222" s="324">
        <f>'Basis-Tabelle-Samen'!E216</f>
        <v>1.85</v>
      </c>
      <c r="J222" s="325">
        <f t="shared" si="3"/>
        <v>12</v>
      </c>
      <c r="K222" s="326">
        <f>'Basis-Tabelle-Samen'!K216</f>
        <v>74138</v>
      </c>
      <c r="L222" s="323">
        <f>'Basis-Tabelle-Samen'!L216</f>
        <v>4055473741383</v>
      </c>
      <c r="M222" s="324">
        <f>'Basis-Tabelle-Samen'!M216</f>
        <v>2.4500000000000002</v>
      </c>
      <c r="N222" s="326">
        <f>IF(K222&lt;1,"",'3'!$I$15)</f>
        <v>15</v>
      </c>
      <c r="O222" s="327">
        <f>IF(K222&lt;1,"",'3'!$J$11)</f>
        <v>90</v>
      </c>
      <c r="P222" s="326">
        <f>'Basis-Tabelle-Samen'!N216</f>
        <v>84138</v>
      </c>
      <c r="Q222" s="323">
        <f>'Basis-Tabelle-Samen'!O216</f>
        <v>4055473841380</v>
      </c>
      <c r="R222" s="328">
        <f>'Basis-Tabelle-Samen'!P216</f>
        <v>3.75</v>
      </c>
      <c r="S222" s="326">
        <f>IF(R222&lt;1,"",'3'!$M$15)</f>
        <v>18</v>
      </c>
      <c r="T222" s="327">
        <f>IF(R222&lt;1,"",'3'!$N$11)</f>
        <v>72</v>
      </c>
      <c r="U222" s="326">
        <f>'Basis-Tabelle-Samen'!Q216</f>
        <v>54138</v>
      </c>
      <c r="V222" s="323">
        <f>'Basis-Tabelle-Samen'!R216</f>
        <v>4055473541389</v>
      </c>
      <c r="W222" s="324">
        <f>'Basis-Tabelle-Samen'!S216</f>
        <v>4.95</v>
      </c>
      <c r="X222" s="326">
        <f>IF(U222&lt;1,"",'3'!$Q$15)</f>
        <v>6</v>
      </c>
      <c r="Y222" s="327">
        <f>IF(U222&lt;1,"",'3'!$R$11)</f>
        <v>24</v>
      </c>
      <c r="Z222" s="326">
        <f>'Basis-Tabelle-Samen'!T216</f>
        <v>34138</v>
      </c>
      <c r="AA222" s="323">
        <f>'Basis-Tabelle-Samen'!U216</f>
        <v>4055473341385</v>
      </c>
      <c r="AB222" s="324">
        <f>'Basis-Tabelle-Samen'!V216</f>
        <v>6.75</v>
      </c>
      <c r="AC222" s="326">
        <f>IF(Z222&lt;1,"",'3'!$U$15)</f>
        <v>6</v>
      </c>
      <c r="AD222" s="327">
        <f>IF(Z222&lt;1,"",'3'!$V$11)</f>
        <v>24</v>
      </c>
      <c r="AE222" s="326">
        <f>'Basis-Tabelle-Samen'!W216</f>
        <v>64138</v>
      </c>
      <c r="AF222" s="323">
        <f>'Basis-Tabelle-Samen'!X216</f>
        <v>4055473641386</v>
      </c>
      <c r="AG222" s="324">
        <f>'Basis-Tabelle-Samen'!Y216</f>
        <v>2.95</v>
      </c>
      <c r="AH222" s="326">
        <f>IF(AE222&lt;1,"",'3'!$Y$15)</f>
        <v>8</v>
      </c>
      <c r="AI222" s="327">
        <f>IF(AE222&lt;1,"",'3'!$Z$11)</f>
        <v>64</v>
      </c>
      <c r="AJ222" s="315"/>
      <c r="AK222" s="316" t="str">
        <f>IF(G222&lt;1,"",
IF($C$1="Bulgarisch - BG",HYPERLINK(CONCATENATE("https://www.saflax.de/0-WVK-Retail/Bilder-Pictures/SAFLAX-",'Basis-Tabelle-Samen'!C216,"-",'Basis-Tabelle-Samen'!J216,"-seed-package-front-cr-bulgarian.jpg")),
IF($C$1="Dänisch - DK",HYPERLINK(CONCATENATE("https://www.saflax.de/0-WVK-Retail/Bilder-Pictures/SAFLAX-",'Basis-Tabelle-Samen'!C216,"-",'Basis-Tabelle-Samen'!J216,"-seed-package-front-cr-danish.jpg")),
IF($C$1="Deutsch - DE",HYPERLINK(CONCATENATE("https://www.saflax.de/0-WVK-Retail/Bilder-Pictures/SAFLAX-",'Basis-Tabelle-Samen'!C216,"-",'Basis-Tabelle-Samen'!J216,"-seed-package-front-cr-german.jpg")),
IF($C$1="Englisch - UK",HYPERLINK(CONCATENATE("https://www.saflax.de/0-WVK-Retail/Bilder-Pictures/SAFLAX-",'Basis-Tabelle-Samen'!C216,"-",'Basis-Tabelle-Samen'!J216,"-seed-package-front-cr-english.jpg")),
IF($C$1="Estnisch - EE",HYPERLINK(CONCATENATE("https://www.saflax.de/0-WVK-Retail/Bilder-Pictures/SAFLAX-",'Basis-Tabelle-Samen'!C216,"-",'Basis-Tabelle-Samen'!J216,"-seed-package-front-cr-estonian.jpg")),
IF($C$1="Finnisch - FI",HYPERLINK(CONCATENATE("https://www.saflax.de/0-WVK-Retail/Bilder-Pictures/SAFLAX-",'Basis-Tabelle-Samen'!C216,"-",'Basis-Tabelle-Samen'!J216,"-seed-package-front-cr-finnish.jpg")),
IF($C$1="Französisch - FR",HYPERLINK(CONCATENATE("https://www.saflax.de/0-WVK-Retail/Bilder-Pictures/SAFLAX-",'Basis-Tabelle-Samen'!C216,"-",'Basis-Tabelle-Samen'!J216,"-seed-package-front-cr-french.jpg")),
IF($C$1="Griechisch - GR",HYPERLINK(CONCATENATE("https://www.saflax.de/0-WVK-Retail/Bilder-Pictures/SAFLAX-",'Basis-Tabelle-Samen'!C216,"-",'Basis-Tabelle-Samen'!J216,"-seed-package-front-cr-greek.jpg")),
IF($C$1="Irisch - IE",HYPERLINK(CONCATENATE("https://www.saflax.de/0-WVK-Retail/Bilder-Pictures/SAFLAX-",'Basis-Tabelle-Samen'!C216,"-",'Basis-Tabelle-Samen'!J216,"-seed-package-front-cr-irish.jpg")),
IF($C$1="Isländisch - IS",HYPERLINK(CONCATENATE("https://www.saflax.de/0-WVK-Retail/Bilder-Pictures/SAFLAX-",'Basis-Tabelle-Samen'!C216,"-",'Basis-Tabelle-Samen'!J216,"-seed-package-front-cr-icelandic.jpg")),
IF($C$1="Italienisch - IT",HYPERLINK(CONCATENATE("https://www.saflax.de/0-WVK-Retail/Bilder-Pictures/SAFLAX-",'Basis-Tabelle-Samen'!C216,"-",'Basis-Tabelle-Samen'!J216,"-seed-package-front-cr-italian.jpg")),
IF($C$1="Japanisch - JP",HYPERLINK(CONCATENATE("https://www.saflax.de/0-WVK-Retail/Bilder-Pictures/SAFLAX-",'Basis-Tabelle-Samen'!C216,"-",'Basis-Tabelle-Samen'!J216,"-seed-package-front-cr-japanese.jpg")),
IF($C$1="Kroatisch - HR",HYPERLINK(CONCATENATE("https://www.saflax.de/0-WVK-Retail/Bilder-Pictures/SAFLAX-",'Basis-Tabelle-Samen'!C216,"-",'Basis-Tabelle-Samen'!J216,"-seed-package-front-cr-croatian.jpg")),
IF($C$1="Lettisch - LV",HYPERLINK(CONCATENATE("https://www.saflax.de/0-WVK-Retail/Bilder-Pictures/SAFLAX-",'Basis-Tabelle-Samen'!C216,"-",'Basis-Tabelle-Samen'!J216,"-seed-package-front-cr-latvian.jpg")),
IF($C$1="Litauisch - LT",HYPERLINK(CONCATENATE("https://www.saflax.de/0-WVK-Retail/Bilder-Pictures/SAFLAX-",'Basis-Tabelle-Samen'!C216,"-",'Basis-Tabelle-Samen'!J216,"-seed-package-front-cr-lithuanian.jpg")),
IF($C$1="Maltesisch - MT",HYPERLINK(CONCATENATE("https://www.saflax.de/0-WVK-Retail/Bilder-Pictures/SAFLAX-",'Basis-Tabelle-Samen'!C216,"-",'Basis-Tabelle-Samen'!J216,"-seed-package-front-cr-maltese.jpg")),
IF($C$1="Niederländisch - NL",HYPERLINK(CONCATENATE("https://www.saflax.de/0-WVK-Retail/Bilder-Pictures/SAFLAX-",'Basis-Tabelle-Samen'!C216,"-",'Basis-Tabelle-Samen'!J216,"-seed-package-front-cr-dutch.jpg")),
IF($C$1="Norwegisch - NO",HYPERLINK(CONCATENATE("https://www.saflax.de/0-WVK-Retail/Bilder-Pictures/SAFLAX-",'Basis-Tabelle-Samen'!C216,"-",'Basis-Tabelle-Samen'!J216,"-seed-package-front-cr-nowegian.jpg")),
IF($C$1="Polnisch - PL",HYPERLINK(CONCATENATE("https://www.saflax.de/0-WVK-Retail/Bilder-Pictures/SAFLAX-",'Basis-Tabelle-Samen'!C216,"-",'Basis-Tabelle-Samen'!J216,"-seed-package-front-cr-polish.jpg")),
IF($C$1="Portugiesisch - PT",HYPERLINK(CONCATENATE("https://www.saflax.de/0-WVK-Retail/Bilder-Pictures/SAFLAX-",'Basis-Tabelle-Samen'!C216,"-",'Basis-Tabelle-Samen'!J216,"-seed-package-front-cr-portuguese.jpg")),
IF($C$1="Rumänisch - RO",HYPERLINK(CONCATENATE("https://www.saflax.de/0-WVK-Retail/Bilder-Pictures/SAFLAX-",'Basis-Tabelle-Samen'!C216,"-",'Basis-Tabelle-Samen'!J216,"-seed-package-front-cr-romanian.jpg")),
IF($C$1="Schwedisch - SE",HYPERLINK(CONCATENATE("https://www.saflax.de/0-WVK-Retail/Bilder-Pictures/SAFLAX-",'Basis-Tabelle-Samen'!C216,"-",'Basis-Tabelle-Samen'!J216,"-seed-package-front-cr-swedish.jpg")),
IF($C$1="Slowakisch - SK",HYPERLINK(CONCATENATE("https://www.saflax.de/0-WVK-Retail/Bilder-Pictures/SAFLAX-",'Basis-Tabelle-Samen'!C216,"-",'Basis-Tabelle-Samen'!J216,"-seed-package-front-cr-slovak.jpg")),
IF($C$1="Slowenisch - SI",HYPERLINK(CONCATENATE("https://www.saflax.de/0-WVK-Retail/Bilder-Pictures/SAFLAX-",'Basis-Tabelle-Samen'!C216,"-",'Basis-Tabelle-Samen'!J216,"-seed-package-front-cr-slovenian.jpg")),
IF($C$1="Spanisch - ES",HYPERLINK(CONCATENATE("https://www.saflax.de/0-WVK-Retail/Bilder-Pictures/SAFLAX-",'Basis-Tabelle-Samen'!C216,"-",'Basis-Tabelle-Samen'!J216,"-seed-package-front-cr-spanish.jpg")),
IF($C$1="Tschechisch - CZ",HYPERLINK(CONCATENATE("https://www.saflax.de/0-WVK-Retail/Bilder-Pictures/SAFLAX-",'Basis-Tabelle-Samen'!C216,"-",'Basis-Tabelle-Samen'!J216,"-seed-package-front-cr-czech.jpg")),
IF($C$1="Türkisch - TR",HYPERLINK(CONCATENATE("https://www.saflax.de/0-WVK-Retail/Bilder-Pictures/SAFLAX-",'Basis-Tabelle-Samen'!C216,"-",'Basis-Tabelle-Samen'!J216,"-seed-package-front-cr-turkish.jpg")),
IF($C$1="Ungarisch - HU",HYPERLINK(CONCATENATE("https://www.saflax.de/0-WVK-Retail/Bilder-Pictures/SAFLAX-",'Basis-Tabelle-Samen'!C216,"-",'Basis-Tabelle-Samen'!J216,"-seed-package-front-cr-hungarian.jpg")),
" ACHTUNG")))))))))))))))))))))))))))))</f>
        <v>https://www.saflax.de/0-WVK-Retail/Bilder-Pictures/SAFLAX-14138-acer-rubrum-seed-package-front-cr-english.jpg</v>
      </c>
      <c r="AL222" s="330" t="str">
        <f>IF(G222&lt;1,"",
IF($C$1="Bulgarisch - BG",HYPERLINK(CONCATENATE("https://www.saflax.de/0-WVK-Retail/Bilder-Pictures/SAFLAX-",'Basis-Tabelle-Samen'!C216,"-",'Basis-Tabelle-Samen'!J216,"-seed-package-back-cr-bulgarian.jpg")),
IF($C$1="Dänisch - DK",HYPERLINK(CONCATENATE("https://www.saflax.de/0-WVK-Retail/Bilder-Pictures/SAFLAX-",'Basis-Tabelle-Samen'!C216,"-",'Basis-Tabelle-Samen'!J216,"-seed-package-back-cr-danish.jpg")),
IF($C$1="Deutsch - DE",HYPERLINK(CONCATENATE("https://www.saflax.de/0-WVK-Retail/Bilder-Pictures/SAFLAX-",'Basis-Tabelle-Samen'!C216,"-",'Basis-Tabelle-Samen'!J216,"-seed-package-back-cr-german.jpg")),
IF($C$1="Englisch - UK",HYPERLINK(CONCATENATE("https://www.saflax.de/0-WVK-Retail/Bilder-Pictures/SAFLAX-",'Basis-Tabelle-Samen'!C216,"-",'Basis-Tabelle-Samen'!J216,"-seed-package-back-cr-english.jpg")),
IF($C$1="Estnisch - EE",HYPERLINK(CONCATENATE("https://www.saflax.de/0-WVK-Retail/Bilder-Pictures/SAFLAX-",'Basis-Tabelle-Samen'!C216,"-",'Basis-Tabelle-Samen'!J216,"-seed-package-back-cr-estonian.jpg")),
IF($C$1="Finnisch - FI",HYPERLINK(CONCATENATE("https://www.saflax.de/0-WVK-Retail/Bilder-Pictures/SAFLAX-",'Basis-Tabelle-Samen'!C216,"-",'Basis-Tabelle-Samen'!J216,"-seed-package-back-cr-finnish.jpg")),
IF($C$1="Französisch - FR",HYPERLINK(CONCATENATE("https://www.saflax.de/0-WVK-Retail/Bilder-Pictures/SAFLAX-",'Basis-Tabelle-Samen'!C216,"-",'Basis-Tabelle-Samen'!J216,"-seed-package-back-cr-french.jpg")),
IF($C$1="Griechisch - GR",HYPERLINK(CONCATENATE("https://www.saflax.de/0-WVK-Retail/Bilder-Pictures/SAFLAX-",'Basis-Tabelle-Samen'!C216,"-",'Basis-Tabelle-Samen'!J216,"-seed-package-back-cr-greek.jpg")),
IF($C$1="Irisch - IE",HYPERLINK(CONCATENATE("https://www.saflax.de/0-WVK-Retail/Bilder-Pictures/SAFLAX-",'Basis-Tabelle-Samen'!C216,"-",'Basis-Tabelle-Samen'!J216,"-seed-package-back-cr-irish.jpg")),
IF($C$1="Isländisch - IS",HYPERLINK(CONCATENATE("https://www.saflax.de/0-WVK-Retail/Bilder-Pictures/SAFLAX-",'Basis-Tabelle-Samen'!C216,"-",'Basis-Tabelle-Samen'!J216,"-seed-package-back-cr-icelandic.jpg")),
IF($C$1="Italienisch - IT",HYPERLINK(CONCATENATE("https://www.saflax.de/0-WVK-Retail/Bilder-Pictures/SAFLAX-",'Basis-Tabelle-Samen'!C216,"-",'Basis-Tabelle-Samen'!J216,"-seed-package-back-cr-italian.jpg")),
IF($C$1="Japanisch - JP",HYPERLINK(CONCATENATE("https://www.saflax.de/0-WVK-Retail/Bilder-Pictures/SAFLAX-",'Basis-Tabelle-Samen'!C216,"-",'Basis-Tabelle-Samen'!J216,"-seed-package-back-cr-japanese.jpg")),
IF($C$1="Kroatisch - HR",HYPERLINK(CONCATENATE("https://www.saflax.de/0-WVK-Retail/Bilder-Pictures/SAFLAX-",'Basis-Tabelle-Samen'!C216,"-",'Basis-Tabelle-Samen'!J216,"-seed-package-back-cr-croatian.jpg")),
IF($C$1="Lettisch - LV",HYPERLINK(CONCATENATE("https://www.saflax.de/0-WVK-Retail/Bilder-Pictures/SAFLAX-",'Basis-Tabelle-Samen'!C216,"-",'Basis-Tabelle-Samen'!J216,"-seed-package-back-cr-latvian.jpg")),
IF($C$1="Litauisch - LT",HYPERLINK(CONCATENATE("https://www.saflax.de/0-WVK-Retail/Bilder-Pictures/SAFLAX-",'Basis-Tabelle-Samen'!C216,"-",'Basis-Tabelle-Samen'!J216,"-seed-package-back-cr-lithuanian.jpg")),
IF($C$1="Maltesisch - MT",HYPERLINK(CONCATENATE("https://www.saflax.de/0-WVK-Retail/Bilder-Pictures/SAFLAX-",'Basis-Tabelle-Samen'!C216,"-",'Basis-Tabelle-Samen'!J216,"-seed-package-back-cr-maltese.jpg")),
IF($C$1="Niederländisch - NL",HYPERLINK(CONCATENATE("https://www.saflax.de/0-WVK-Retail/Bilder-Pictures/SAFLAX-",'Basis-Tabelle-Samen'!C216,"-",'Basis-Tabelle-Samen'!J216,"-seed-package-back-cr-dutch.jpg")),
IF($C$1="Norwegisch - NO",HYPERLINK(CONCATENATE("https://www.saflax.de/0-WVK-Retail/Bilder-Pictures/SAFLAX-",'Basis-Tabelle-Samen'!C216,"-",'Basis-Tabelle-Samen'!J216,"-seed-package-back-cr-nowegian.jpg")),
IF($C$1="Polnisch - PL",HYPERLINK(CONCATENATE("https://www.saflax.de/0-WVK-Retail/Bilder-Pictures/SAFLAX-",'Basis-Tabelle-Samen'!C216,"-",'Basis-Tabelle-Samen'!J216,"-seed-package-back-cr-polish.jpg")),
IF($C$1="Portugiesisch - PT",HYPERLINK(CONCATENATE("https://www.saflax.de/0-WVK-Retail/Bilder-Pictures/SAFLAX-",'Basis-Tabelle-Samen'!C216,"-",'Basis-Tabelle-Samen'!J216,"-seed-package-back-cr-portuguese.jpg")),
IF($C$1="Rumänisch - RO",HYPERLINK(CONCATENATE("https://www.saflax.de/0-WVK-Retail/Bilder-Pictures/SAFLAX-",'Basis-Tabelle-Samen'!C216,"-",'Basis-Tabelle-Samen'!J216,"-seed-package-back-cr-romanian.jpg")),
IF($C$1="Schwedisch - SE",HYPERLINK(CONCATENATE("https://www.saflax.de/0-WVK-Retail/Bilder-Pictures/SAFLAX-",'Basis-Tabelle-Samen'!C216,"-",'Basis-Tabelle-Samen'!J216,"-seed-package-back-cr-swedish.jpg")),
IF($C$1="Slowakisch - SK",HYPERLINK(CONCATENATE("https://www.saflax.de/0-WVK-Retail/Bilder-Pictures/SAFLAX-",'Basis-Tabelle-Samen'!C216,"-",'Basis-Tabelle-Samen'!J216,"-seed-package-back-cr-slovak.jpg")),
IF($C$1="Slowenisch - SI",HYPERLINK(CONCATENATE("https://www.saflax.de/0-WVK-Retail/Bilder-Pictures/SAFLAX-",'Basis-Tabelle-Samen'!C216,"-",'Basis-Tabelle-Samen'!J216,"-seed-package-back-cr-slovenian.jpg")),
IF($C$1="Spanisch - ES",HYPERLINK(CONCATENATE("https://www.saflax.de/0-WVK-Retail/Bilder-Pictures/SAFLAX-",'Basis-Tabelle-Samen'!C216,"-",'Basis-Tabelle-Samen'!J216,"-seed-package-back-cr-spanish.jpg")),
IF($C$1="Tschechisch - CZ",HYPERLINK(CONCATENATE("https://www.saflax.de/0-WVK-Retail/Bilder-Pictures/SAFLAX-",'Basis-Tabelle-Samen'!C216,"-",'Basis-Tabelle-Samen'!J216,"-seed-package-back-cr-czech.jpg")),
IF($C$1="Türkisch - TR",HYPERLINK(CONCATENATE("https://www.saflax.de/0-WVK-Retail/Bilder-Pictures/SAFLAX-",'Basis-Tabelle-Samen'!C216,"-",'Basis-Tabelle-Samen'!J216,"-seed-package-back-cr-turkish.jpg")),
IF($C$1="Ungarisch - HU",HYPERLINK(CONCATENATE("https://www.saflax.de/0-WVK-Retail/Bilder-Pictures/SAFLAX-",'Basis-Tabelle-Samen'!C216,"-",'Basis-Tabelle-Samen'!J216,"-seed-package-back-cr-hungarian.jpg")),
" ACHTUNG")))))))))))))))))))))))))))))</f>
        <v>https://www.saflax.de/0-WVK-Retail/Bilder-Pictures/SAFLAX-14138-acer-rubrum-seed-package-back-cr-english.jpg</v>
      </c>
      <c r="AM222" s="330" t="str">
        <f>IF(H222&lt;1,"",
IF($C$1="Bulgarisch - BG",HYPERLINK(CONCATENATE("https://www.saflax.de/0-WVK-Retail/Bilder-Pictures/SAFLAX-",'Basis-Tabelle-Samen'!K216,"-",'Basis-Tabelle-Samen'!J216,"-garden-to-go-mini-bulgarian.jpg")),
IF($C$1="Dänisch - DK",HYPERLINK(CONCATENATE("https://www.saflax.de/0-WVK-Retail/Bilder-Pictures/SAFLAX-",'Basis-Tabelle-Samen'!K216,"-",'Basis-Tabelle-Samen'!J216,"-garden-to-go-mini-danish.jpg")),
IF($C$1="Deutsch - DE",HYPERLINK(CONCATENATE("https://www.saflax.de/0-WVK-Retail/Bilder-Pictures/SAFLAX-",'Basis-Tabelle-Samen'!K216,"-",'Basis-Tabelle-Samen'!J216,"-garden-to-go-mini-german.jpg")),
IF($C$1="Englisch - UK",HYPERLINK(CONCATENATE("https://www.saflax.de/0-WVK-Retail/Bilder-Pictures/SAFLAX-",'Basis-Tabelle-Samen'!K216,"-",'Basis-Tabelle-Samen'!J216,"-garden-to-go-mini-english.jpg")),
IF($C$1="Estnisch - EE",HYPERLINK(CONCATENATE("https://www.saflax.de/0-WVK-Retail/Bilder-Pictures/SAFLAX-",'Basis-Tabelle-Samen'!K216,"-",'Basis-Tabelle-Samen'!J216,"-garden-to-go-mini-estonian.jpg")),
IF($C$1="Finnisch - FI",HYPERLINK(CONCATENATE("https://www.saflax.de/0-WVK-Retail/Bilder-Pictures/SAFLAX-",'Basis-Tabelle-Samen'!K216,"-",'Basis-Tabelle-Samen'!J216,"-garden-to-go-mini-finnish.jpg")),
IF($C$1="Französisch - FR",HYPERLINK(CONCATENATE("https://www.saflax.de/0-WVK-Retail/Bilder-Pictures/SAFLAX-",'Basis-Tabelle-Samen'!K216,"-",'Basis-Tabelle-Samen'!J216,"-garden-to-go-mini-french.jpg")),
IF($C$1="Griechisch - GR",HYPERLINK(CONCATENATE("https://www.saflax.de/0-WVK-Retail/Bilder-Pictures/SAFLAX-",'Basis-Tabelle-Samen'!K216,"-",'Basis-Tabelle-Samen'!J216,"-garden-to-go-mini-greek.jpg")),
IF($C$1="Irisch - IE",HYPERLINK(CONCATENATE("https://www.saflax.de/0-WVK-Retail/Bilder-Pictures/SAFLAX-",'Basis-Tabelle-Samen'!K216,"-",'Basis-Tabelle-Samen'!J216,"-garden-to-go-mini-irish.jpg")),
IF($C$1="Isländisch - IS",HYPERLINK(CONCATENATE("https://www.saflax.de/0-WVK-Retail/Bilder-Pictures/SAFLAX-",'Basis-Tabelle-Samen'!K216,"-",'Basis-Tabelle-Samen'!J216,"-garden-to-go-mini-icelandic.jpg")),
IF($C$1="Italienisch - IT",HYPERLINK(CONCATENATE("https://www.saflax.de/0-WVK-Retail/Bilder-Pictures/SAFLAX-",'Basis-Tabelle-Samen'!K216,"-",'Basis-Tabelle-Samen'!J216,"-garden-to-go-mini-italian.jpg")),
IF($C$1="Japanisch - JP",HYPERLINK(CONCATENATE("https://www.saflax.de/0-WVK-Retail/Bilder-Pictures/SAFLAX-",'Basis-Tabelle-Samen'!K216,"-",'Basis-Tabelle-Samen'!J216,"-garden-to-go-mini-japanese.jpg")),
IF($C$1="Kroatisch - HR",HYPERLINK(CONCATENATE("https://www.saflax.de/0-WVK-Retail/Bilder-Pictures/SAFLAX-",'Basis-Tabelle-Samen'!K216,"-",'Basis-Tabelle-Samen'!J216,"-garden-to-go-mini-croatian.jpg")),
IF($C$1="Lettisch - LV",HYPERLINK(CONCATENATE("https://www.saflax.de/0-WVK-Retail/Bilder-Pictures/SAFLAX-",'Basis-Tabelle-Samen'!K216,"-",'Basis-Tabelle-Samen'!J216,"-garden-to-go-mini-latvian.jpg")),
IF($C$1="Litauisch - LT",HYPERLINK(CONCATENATE("https://www.saflax.de/0-WVK-Retail/Bilder-Pictures/SAFLAX-",'Basis-Tabelle-Samen'!K216,"-",'Basis-Tabelle-Samen'!J216,"-garden-to-go-mini-lithuanian.jpg")),
IF($C$1="Maltesisch - MT",HYPERLINK(CONCATENATE("https://www.saflax.de/0-WVK-Retail/Bilder-Pictures/SAFLAX-",'Basis-Tabelle-Samen'!K216,"-",'Basis-Tabelle-Samen'!J216,"-garden-to-go-mini-maltese.jpg")),
IF($C$1="Niederländisch - NL",HYPERLINK(CONCATENATE("https://www.saflax.de/0-WVK-Retail/Bilder-Pictures/SAFLAX-",'Basis-Tabelle-Samen'!K216,"-",'Basis-Tabelle-Samen'!J216,"-garden-to-go-mini-dutch.jpg")),
IF($C$1="Norwegisch - NO",HYPERLINK(CONCATENATE("https://www.saflax.de/0-WVK-Retail/Bilder-Pictures/SAFLAX-",'Basis-Tabelle-Samen'!K216,"-",'Basis-Tabelle-Samen'!J216,"-garden-to-go-mini-nowegian.jpg")),
IF($C$1="Polnisch - PL",HYPERLINK(CONCATENATE("https://www.saflax.de/0-WVK-Retail/Bilder-Pictures/SAFLAX-",'Basis-Tabelle-Samen'!K216,"-",'Basis-Tabelle-Samen'!J216,"-garden-to-go-mini-polish.jpg")),
IF($C$1="Portugiesisch - PT",HYPERLINK(CONCATENATE("https://www.saflax.de/0-WVK-Retail/Bilder-Pictures/SAFLAX-",'Basis-Tabelle-Samen'!K216,"-",'Basis-Tabelle-Samen'!J216,"-garden-to-go-mini-portuguese.jpg")),
IF($C$1="Rumänisch - RO",HYPERLINK(CONCATENATE("https://www.saflax.de/0-WVK-Retail/Bilder-Pictures/SAFLAX-",'Basis-Tabelle-Samen'!K216,"-",'Basis-Tabelle-Samen'!J216,"-garden-to-go-mini-romanian.jpg")),
IF($C$1="Schwedisch - SE",HYPERLINK(CONCATENATE("https://www.saflax.de/0-WVK-Retail/Bilder-Pictures/SAFLAX-",'Basis-Tabelle-Samen'!K216,"-",'Basis-Tabelle-Samen'!J216,"-garden-to-go-mini-swedish.jpg")),
IF($C$1="Slowakisch - SK",HYPERLINK(CONCATENATE("https://www.saflax.de/0-WVK-Retail/Bilder-Pictures/SAFLAX-",'Basis-Tabelle-Samen'!K216,"-",'Basis-Tabelle-Samen'!J216,"-garden-to-go-mini-slovak.jpg")),
IF($C$1="Slowenisch - SI",HYPERLINK(CONCATENATE("https://www.saflax.de/0-WVK-Retail/Bilder-Pictures/SAFLAX-",'Basis-Tabelle-Samen'!K216,"-",'Basis-Tabelle-Samen'!J216,"-garden-to-go-mini-slovenian.jpg")),
IF($C$1="Spanisch - ES",HYPERLINK(CONCATENATE("https://www.saflax.de/0-WVK-Retail/Bilder-Pictures/SAFLAX-",'Basis-Tabelle-Samen'!K216,"-",'Basis-Tabelle-Samen'!J216,"-garden-to-go-mini-spanish.jpg")),
IF($C$1="Tschechisch - CZ",HYPERLINK(CONCATENATE("https://www.saflax.de/0-WVK-Retail/Bilder-Pictures/SAFLAX-",'Basis-Tabelle-Samen'!K216,"-",'Basis-Tabelle-Samen'!J216,"-garden-to-go-mini-czech.jpg")),
IF($C$1="Türkisch - TR",HYPERLINK(CONCATENATE("https://www.saflax.de/0-WVK-Retail/Bilder-Pictures/SAFLAX-",'Basis-Tabelle-Samen'!K216,"-",'Basis-Tabelle-Samen'!J216,"-garden-to-go-mini-turkish.jpg")),
IF($C$1="Ungarisch - HU",HYPERLINK(CONCATENATE("https://www.saflax.de/0-WVK-Retail/Bilder-Pictures/SAFLAX-",'Basis-Tabelle-Samen'!K216,"-",'Basis-Tabelle-Samen'!J216,"-garden-to-go-mini-hungarian.jpg")),
" ACHTUNG")))))))))))))))))))))))))))))</f>
        <v>https://www.saflax.de/0-WVK-Retail/Bilder-Pictures/SAFLAX-74138-acer-rubrum-garden-to-go-mini-english.jpg</v>
      </c>
      <c r="AN222" s="330" t="str">
        <f>IF(I222&lt;1,"",
IF($C$1="Bulgarisch - BG",HYPERLINK(CONCATENATE("https://www.saflax.de/0-WVK-Retail/Bilder-Pictures/SAFLAX-",'Basis-Tabelle-Samen'!N216,"-",'Basis-Tabelle-Samen'!J216,"-garden-to-go-lite-bulgarian.jpg")),
IF($C$1="Dänisch - DK",HYPERLINK(CONCATENATE("https://www.saflax.de/0-WVK-Retail/Bilder-Pictures/SAFLAX-",'Basis-Tabelle-Samen'!N216,"-",'Basis-Tabelle-Samen'!J216,"-garden-to-go-lite-danish.jpg")),
IF($C$1="Deutsch - DE",HYPERLINK(CONCATENATE("https://www.saflax.de/0-WVK-Retail/Bilder-Pictures/SAFLAX-",'Basis-Tabelle-Samen'!N216,"-",'Basis-Tabelle-Samen'!J216,"-garden-to-go-lite-german.jpg")),
IF($C$1="Englisch - UK",HYPERLINK(CONCATENATE("https://www.saflax.de/0-WVK-Retail/Bilder-Pictures/SAFLAX-",'Basis-Tabelle-Samen'!N216,"-",'Basis-Tabelle-Samen'!J216,"-garden-to-go-lite-english.jpg")),
IF($C$1="Estnisch - EE",HYPERLINK(CONCATENATE("https://www.saflax.de/0-WVK-Retail/Bilder-Pictures/SAFLAX-",'Basis-Tabelle-Samen'!N216,"-",'Basis-Tabelle-Samen'!J216,"-garden-to-go-lite-estonian.jpg")),
IF($C$1="Finnisch - FI",HYPERLINK(CONCATENATE("https://www.saflax.de/0-WVK-Retail/Bilder-Pictures/SAFLAX-",'Basis-Tabelle-Samen'!N216,"-",'Basis-Tabelle-Samen'!J216,"-garden-to-go-lite-finnish.jpg")),
IF($C$1="Französisch - FR",HYPERLINK(CONCATENATE("https://www.saflax.de/0-WVK-Retail/Bilder-Pictures/SAFLAX-",'Basis-Tabelle-Samen'!N216,"-",'Basis-Tabelle-Samen'!J216,"-garden-to-go-lite-french.jpg")),
IF($C$1="Griechisch - GR",HYPERLINK(CONCATENATE("https://www.saflax.de/0-WVK-Retail/Bilder-Pictures/SAFLAX-",'Basis-Tabelle-Samen'!N216,"-",'Basis-Tabelle-Samen'!J216,"-garden-to-go-lite-greek.jpg")),
IF($C$1="Irisch - IE",HYPERLINK(CONCATENATE("https://www.saflax.de/0-WVK-Retail/Bilder-Pictures/SAFLAX-",'Basis-Tabelle-Samen'!N216,"-",'Basis-Tabelle-Samen'!J216,"-garden-to-go-lite-irish.jpg")),
IF($C$1="Isländisch - IS",HYPERLINK(CONCATENATE("https://www.saflax.de/0-WVK-Retail/Bilder-Pictures/SAFLAX-",'Basis-Tabelle-Samen'!N216,"-",'Basis-Tabelle-Samen'!J216,"-garden-to-go-lite-icelandic.jpg")),
IF($C$1="Italienisch - IT",HYPERLINK(CONCATENATE("https://www.saflax.de/0-WVK-Retail/Bilder-Pictures/SAFLAX-",'Basis-Tabelle-Samen'!N216,"-",'Basis-Tabelle-Samen'!J216,"-garden-to-go-lite-italian.jpg")),
IF($C$1="Japanisch - JP",HYPERLINK(CONCATENATE("https://www.saflax.de/0-WVK-Retail/Bilder-Pictures/SAFLAX-",'Basis-Tabelle-Samen'!N216,"-",'Basis-Tabelle-Samen'!J216,"-garden-to-go-lite-japanese.jpg")),
IF($C$1="Kroatisch - HR",HYPERLINK(CONCATENATE("https://www.saflax.de/0-WVK-Retail/Bilder-Pictures/SAFLAX-",'Basis-Tabelle-Samen'!N216,"-",'Basis-Tabelle-Samen'!J216,"-garden-to-go-lite-croatian.jpg")),
IF($C$1="Lettisch - LV",HYPERLINK(CONCATENATE("https://www.saflax.de/0-WVK-Retail/Bilder-Pictures/SAFLAX-",'Basis-Tabelle-Samen'!N216,"-",'Basis-Tabelle-Samen'!J216,"-garden-to-go-lite-latvian.jpg")),
IF($C$1="Litauisch - LT",HYPERLINK(CONCATENATE("https://www.saflax.de/0-WVK-Retail/Bilder-Pictures/SAFLAX-",'Basis-Tabelle-Samen'!N216,"-",'Basis-Tabelle-Samen'!J216,"-garden-to-go-lite-lithuanian.jpg")),
IF($C$1="Maltesisch - MT",HYPERLINK(CONCATENATE("https://www.saflax.de/0-WVK-Retail/Bilder-Pictures/SAFLAX-",'Basis-Tabelle-Samen'!N216,"-",'Basis-Tabelle-Samen'!J216,"-garden-to-go-lite-maltese.jpg")),
IF($C$1="Niederländisch - NL",HYPERLINK(CONCATENATE("https://www.saflax.de/0-WVK-Retail/Bilder-Pictures/SAFLAX-",'Basis-Tabelle-Samen'!N216,"-",'Basis-Tabelle-Samen'!J216,"-garden-to-go-lite-dutch.jpg")),
IF($C$1="Norwegisch - NO",HYPERLINK(CONCATENATE("https://www.saflax.de/0-WVK-Retail/Bilder-Pictures/SAFLAX-",'Basis-Tabelle-Samen'!N216,"-",'Basis-Tabelle-Samen'!J216,"-garden-to-go-lite-nowegian.jpg")),
IF($C$1="Polnisch - PL",HYPERLINK(CONCATENATE("https://www.saflax.de/0-WVK-Retail/Bilder-Pictures/SAFLAX-",'Basis-Tabelle-Samen'!N216,"-",'Basis-Tabelle-Samen'!J216,"-garden-to-go-lite-polish.jpg")),
IF($C$1="Portugiesisch - PT",HYPERLINK(CONCATENATE("https://www.saflax.de/0-WVK-Retail/Bilder-Pictures/SAFLAX-",'Basis-Tabelle-Samen'!N216,"-",'Basis-Tabelle-Samen'!J216,"-garden-to-go-lite-portuguese.jpg")),
IF($C$1="Rumänisch - RO",HYPERLINK(CONCATENATE("https://www.saflax.de/0-WVK-Retail/Bilder-Pictures/SAFLAX-",'Basis-Tabelle-Samen'!N216,"-",'Basis-Tabelle-Samen'!J216,"-garden-to-go-lite-romanian.jpg")),
IF($C$1="Schwedisch - SE",HYPERLINK(CONCATENATE("https://www.saflax.de/0-WVK-Retail/Bilder-Pictures/SAFLAX-",'Basis-Tabelle-Samen'!N216,"-",'Basis-Tabelle-Samen'!J216,"-garden-to-go-lite-swedish.jpg")),
IF($C$1="Slowakisch - SK",HYPERLINK(CONCATENATE("https://www.saflax.de/0-WVK-Retail/Bilder-Pictures/SAFLAX-",'Basis-Tabelle-Samen'!N216,"-",'Basis-Tabelle-Samen'!J216,"-garden-to-go-lite-slovak.jpg")),
IF($C$1="Slowenisch - SI",HYPERLINK(CONCATENATE("https://www.saflax.de/0-WVK-Retail/Bilder-Pictures/SAFLAX-",'Basis-Tabelle-Samen'!N216,"-",'Basis-Tabelle-Samen'!J216,"-garden-to-go-lite-slovenian.jpg")),
IF($C$1="Spanisch - ES",HYPERLINK(CONCATENATE("https://www.saflax.de/0-WVK-Retail/Bilder-Pictures/SAFLAX-",'Basis-Tabelle-Samen'!N216,"-",'Basis-Tabelle-Samen'!J216,"-garden-to-go-lite-spanish.jpg")),
IF($C$1="Tschechisch - CZ",HYPERLINK(CONCATENATE("https://www.saflax.de/0-WVK-Retail/Bilder-Pictures/SAFLAX-",'Basis-Tabelle-Samen'!N216,"-",'Basis-Tabelle-Samen'!J216,"-garden-to-go-lite-czech.jpg")),
IF($C$1="Türkisch - TR",HYPERLINK(CONCATENATE("https://www.saflax.de/0-WVK-Retail/Bilder-Pictures/SAFLAX-",'Basis-Tabelle-Samen'!N216,"-",'Basis-Tabelle-Samen'!J216,"-garden-to-go-lite-turkish.jpg")),
IF($C$1="Ungarisch - HU",HYPERLINK(CONCATENATE("https://www.saflax.de/0-WVK-Retail/Bilder-Pictures/SAFLAX-",'Basis-Tabelle-Samen'!N216,"-",'Basis-Tabelle-Samen'!J216,"-garden-to-go-lite-hungarian.jpg")),
" ACHTUNG")))))))))))))))))))))))))))))</f>
        <v>https://www.saflax.de/0-WVK-Retail/Bilder-Pictures/SAFLAX-84138-acer-rubrum-garden-to-go-lite-english.jpg</v>
      </c>
      <c r="AO222" s="330" t="str">
        <f>IF(J222&lt;1,"",
IF($C$1="Bulgarisch - BG",HYPERLINK(CONCATENATE("https://www.saflax.de/0-WVK-Retail/Bilder-Pictures/SAFLAX-",'Basis-Tabelle-Samen'!Q216,"-",'Basis-Tabelle-Samen'!J216,"-garden-to-go-bulgarian.jpg")),
IF($C$1="Dänisch - DK",HYPERLINK(CONCATENATE("https://www.saflax.de/0-WVK-Retail/Bilder-Pictures/SAFLAX-",'Basis-Tabelle-Samen'!Q216,"-",'Basis-Tabelle-Samen'!J216,"-garden-to-go-danish.jpg")),
IF($C$1="Deutsch - DE",HYPERLINK(CONCATENATE("https://www.saflax.de/0-WVK-Retail/Bilder-Pictures/SAFLAX-",'Basis-Tabelle-Samen'!Q216,"-",'Basis-Tabelle-Samen'!J216,"-garden-to-go-german.jpg")),
IF($C$1="Englisch - UK",HYPERLINK(CONCATENATE("https://www.saflax.de/0-WVK-Retail/Bilder-Pictures/SAFLAX-",'Basis-Tabelle-Samen'!Q216,"-",'Basis-Tabelle-Samen'!J216,"-garden-to-go-english.jpg")),
IF($C$1="Estnisch - EE",HYPERLINK(CONCATENATE("https://www.saflax.de/0-WVK-Retail/Bilder-Pictures/SAFLAX-",'Basis-Tabelle-Samen'!Q216,"-",'Basis-Tabelle-Samen'!J216,"-garden-to-go-estonian.jpg")),
IF($C$1="Finnisch - FI",HYPERLINK(CONCATENATE("https://www.saflax.de/0-WVK-Retail/Bilder-Pictures/SAFLAX-",'Basis-Tabelle-Samen'!Q216,"-",'Basis-Tabelle-Samen'!J216,"-garden-to-go-finnish.jpg")),
IF($C$1="Französisch - FR",HYPERLINK(CONCATENATE("https://www.saflax.de/0-WVK-Retail/Bilder-Pictures/SAFLAX-",'Basis-Tabelle-Samen'!Q216,"-",'Basis-Tabelle-Samen'!J216,"-garden-to-go-french.jpg")),
IF($C$1="Griechisch - GR",HYPERLINK(CONCATENATE("https://www.saflax.de/0-WVK-Retail/Bilder-Pictures/SAFLAX-",'Basis-Tabelle-Samen'!Q216,"-",'Basis-Tabelle-Samen'!J216,"-garden-to-go-greek.jpg")),
IF($C$1="Irisch - IE",HYPERLINK(CONCATENATE("https://www.saflax.de/0-WVK-Retail/Bilder-Pictures/SAFLAX-",'Basis-Tabelle-Samen'!Q216,"-",'Basis-Tabelle-Samen'!J216,"-garden-to-go-irish.jpg")),
IF($C$1="Isländisch - IS",HYPERLINK(CONCATENATE("https://www.saflax.de/0-WVK-Retail/Bilder-Pictures/SAFLAX-",'Basis-Tabelle-Samen'!Q216,"-",'Basis-Tabelle-Samen'!J216,"-garden-to-go-icelandic.jpg")),
IF($C$1="Italienisch - IT",HYPERLINK(CONCATENATE("https://www.saflax.de/0-WVK-Retail/Bilder-Pictures/SAFLAX-",'Basis-Tabelle-Samen'!Q216,"-",'Basis-Tabelle-Samen'!J216,"-garden-to-go-italian.jpg")),
IF($C$1="Japanisch - JP",HYPERLINK(CONCATENATE("https://www.saflax.de/0-WVK-Retail/Bilder-Pictures/SAFLAX-",'Basis-Tabelle-Samen'!Q216,"-",'Basis-Tabelle-Samen'!J216,"-garden-to-go-japanese.jpg")),
IF($C$1="Kroatisch - HR",HYPERLINK(CONCATENATE("https://www.saflax.de/0-WVK-Retail/Bilder-Pictures/SAFLAX-",'Basis-Tabelle-Samen'!Q216,"-",'Basis-Tabelle-Samen'!J216,"-garden-to-go-croatian.jpg")),
IF($C$1="Lettisch - LV",HYPERLINK(CONCATENATE("https://www.saflax.de/0-WVK-Retail/Bilder-Pictures/SAFLAX-",'Basis-Tabelle-Samen'!Q216,"-",'Basis-Tabelle-Samen'!J216,"-garden-to-go-latvian.jpg")),
IF($C$1="Litauisch - LT",HYPERLINK(CONCATENATE("https://www.saflax.de/0-WVK-Retail/Bilder-Pictures/SAFLAX-",'Basis-Tabelle-Samen'!Q216,"-",'Basis-Tabelle-Samen'!J216,"-garden-to-go-lithuanian.jpg")),
IF($C$1="Maltesisch - MT",HYPERLINK(CONCATENATE("https://www.saflax.de/0-WVK-Retail/Bilder-Pictures/SAFLAX-",'Basis-Tabelle-Samen'!Q216,"-",'Basis-Tabelle-Samen'!J216,"-garden-to-go-maltese.jpg")),
IF($C$1="Niederländisch - NL",HYPERLINK(CONCATENATE("https://www.saflax.de/0-WVK-Retail/Bilder-Pictures/SAFLAX-",'Basis-Tabelle-Samen'!Q216,"-",'Basis-Tabelle-Samen'!J216,"-garden-to-go-dutch.jpg")),
IF($C$1="Norwegisch - NO",HYPERLINK(CONCATENATE("https://www.saflax.de/0-WVK-Retail/Bilder-Pictures/SAFLAX-",'Basis-Tabelle-Samen'!Q216,"-",'Basis-Tabelle-Samen'!J216,"-garden-to-go-nowegian.jpg")),
IF($C$1="Polnisch - PL",HYPERLINK(CONCATENATE("https://www.saflax.de/0-WVK-Retail/Bilder-Pictures/SAFLAX-",'Basis-Tabelle-Samen'!Q216,"-",'Basis-Tabelle-Samen'!J216,"-garden-to-go-polish.jpg")),
IF($C$1="Portugiesisch - PT",HYPERLINK(CONCATENATE("https://www.saflax.de/0-WVK-Retail/Bilder-Pictures/SAFLAX-",'Basis-Tabelle-Samen'!Q216,"-",'Basis-Tabelle-Samen'!J216,"-garden-to-go-portuguese.jpg")),
IF($C$1="Rumänisch - RO",HYPERLINK(CONCATENATE("https://www.saflax.de/0-WVK-Retail/Bilder-Pictures/SAFLAX-",'Basis-Tabelle-Samen'!Q216,"-",'Basis-Tabelle-Samen'!J216,"-garden-to-go-romanian.jpg")),
IF($C$1="Schwedisch - SE",HYPERLINK(CONCATENATE("https://www.saflax.de/0-WVK-Retail/Bilder-Pictures/SAFLAX-",'Basis-Tabelle-Samen'!Q216,"-",'Basis-Tabelle-Samen'!J216,"-garden-to-go-swedish.jpg")),
IF($C$1="Slowakisch - SK",HYPERLINK(CONCATENATE("https://www.saflax.de/0-WVK-Retail/Bilder-Pictures/SAFLAX-",'Basis-Tabelle-Samen'!Q216,"-",'Basis-Tabelle-Samen'!J216,"-garden-to-go-slovak.jpg")),
IF($C$1="Slowenisch - SI",HYPERLINK(CONCATENATE("https://www.saflax.de/0-WVK-Retail/Bilder-Pictures/SAFLAX-",'Basis-Tabelle-Samen'!Q216,"-",'Basis-Tabelle-Samen'!J216,"-garden-to-go-slovenian.jpg")),
IF($C$1="Spanisch - ES",HYPERLINK(CONCATENATE("https://www.saflax.de/0-WVK-Retail/Bilder-Pictures/SAFLAX-",'Basis-Tabelle-Samen'!Q216,"-",'Basis-Tabelle-Samen'!J216,"-garden-to-go-spanish.jpg")),
IF($C$1="Tschechisch - CZ",HYPERLINK(CONCATENATE("https://www.saflax.de/0-WVK-Retail/Bilder-Pictures/SAFLAX-",'Basis-Tabelle-Samen'!Q216,"-",'Basis-Tabelle-Samen'!J216,"-garden-to-go-czech.jpg")),
IF($C$1="Türkisch - TR",HYPERLINK(CONCATENATE("https://www.saflax.de/0-WVK-Retail/Bilder-Pictures/SAFLAX-",'Basis-Tabelle-Samen'!Q216,"-",'Basis-Tabelle-Samen'!J216,"-garden-to-go-turkish.jpg")),
IF($C$1="Ungarisch - HU",HYPERLINK(CONCATENATE("https://www.saflax.de/0-WVK-Retail/Bilder-Pictures/SAFLAX-",'Basis-Tabelle-Samen'!Q216,"-",'Basis-Tabelle-Samen'!J216,"-garden-to-go-hungarian.jpg")),
" ACHTUNG")))))))))))))))))))))))))))))</f>
        <v>https://www.saflax.de/0-WVK-Retail/Bilder-Pictures/SAFLAX-54138-acer-rubrum-garden-to-go-english.jpg</v>
      </c>
      <c r="AP222" s="330" t="str">
        <f>IF(K222&lt;1,"",
IF($C$1="Bulgarisch - BG",HYPERLINK(CONCATENATE("https://www.saflax.de/0-WVK-Retail/Bilder-Pictures/SAFLAX-",'Basis-Tabelle-Samen'!T216,"-",'Basis-Tabelle-Samen'!J216,"-cultivation-set-bulgarian.jpg")),
IF($C$1="Dänisch - DK",HYPERLINK(CONCATENATE("https://www.saflax.de/0-WVK-Retail/Bilder-Pictures/SAFLAX-",'Basis-Tabelle-Samen'!T216,"-",'Basis-Tabelle-Samen'!J216,"-cultivation-set-danish.jpg")),
IF($C$1="Deutsch - DE",HYPERLINK(CONCATENATE("https://www.saflax.de/0-WVK-Retail/Bilder-Pictures/SAFLAX-",'Basis-Tabelle-Samen'!T216,"-",'Basis-Tabelle-Samen'!J216,"-cultivation-set-german.jpg")),
IF($C$1="Englisch - UK",HYPERLINK(CONCATENATE("https://www.saflax.de/0-WVK-Retail/Bilder-Pictures/SAFLAX-",'Basis-Tabelle-Samen'!T216,"-",'Basis-Tabelle-Samen'!J216,"-cultivation-set-english.jpg")),
IF($C$1="Estnisch - EE",HYPERLINK(CONCATENATE("https://www.saflax.de/0-WVK-Retail/Bilder-Pictures/SAFLAX-",'Basis-Tabelle-Samen'!T216,"-",'Basis-Tabelle-Samen'!J216,"-cultivation-set-estonian.jpg")),
IF($C$1="Finnisch - FI",HYPERLINK(CONCATENATE("https://www.saflax.de/0-WVK-Retail/Bilder-Pictures/SAFLAX-",'Basis-Tabelle-Samen'!T216,"-",'Basis-Tabelle-Samen'!J216,"-cultivation-set-finnish.jpg")),
IF($C$1="Französisch - FR",HYPERLINK(CONCATENATE("https://www.saflax.de/0-WVK-Retail/Bilder-Pictures/SAFLAX-",'Basis-Tabelle-Samen'!T216,"-",'Basis-Tabelle-Samen'!J216,"-cultivation-set-french.jpg")),
IF($C$1="Griechisch - GR",HYPERLINK(CONCATENATE("https://www.saflax.de/0-WVK-Retail/Bilder-Pictures/SAFLAX-",'Basis-Tabelle-Samen'!T216,"-",'Basis-Tabelle-Samen'!J216,"-cultivation-set-greek.jpg")),
IF($C$1="Irisch - IE",HYPERLINK(CONCATENATE("https://www.saflax.de/0-WVK-Retail/Bilder-Pictures/SAFLAX-",'Basis-Tabelle-Samen'!T216,"-",'Basis-Tabelle-Samen'!J216,"-cultivation-set-irish.jpg")),
IF($C$1="Isländisch - IS",HYPERLINK(CONCATENATE("https://www.saflax.de/0-WVK-Retail/Bilder-Pictures/SAFLAX-",'Basis-Tabelle-Samen'!T216,"-",'Basis-Tabelle-Samen'!J216,"-cultivation-set-icelandic.jpg")),
IF($C$1="Italienisch - IT",HYPERLINK(CONCATENATE("https://www.saflax.de/0-WVK-Retail/Bilder-Pictures/SAFLAX-",'Basis-Tabelle-Samen'!T216,"-",'Basis-Tabelle-Samen'!J216,"-cultivation-set-italian.jpg")),
IF($C$1="Japanisch - JP",HYPERLINK(CONCATENATE("https://www.saflax.de/0-WVK-Retail/Bilder-Pictures/SAFLAX-",'Basis-Tabelle-Samen'!T216,"-",'Basis-Tabelle-Samen'!J216,"-cultivation-set-japanese.jpg")),
IF($C$1="Kroatisch - HR",HYPERLINK(CONCATENATE("https://www.saflax.de/0-WVK-Retail/Bilder-Pictures/SAFLAX-",'Basis-Tabelle-Samen'!T216,"-",'Basis-Tabelle-Samen'!J216,"-cultivation-set-croatian.jpg")),
IF($C$1="Lettisch - LV",HYPERLINK(CONCATENATE("https://www.saflax.de/0-WVK-Retail/Bilder-Pictures/SAFLAX-",'Basis-Tabelle-Samen'!T216,"-",'Basis-Tabelle-Samen'!J216,"-cultivation-set-latvian.jpg")),
IF($C$1="Litauisch - LT",HYPERLINK(CONCATENATE("https://www.saflax.de/0-WVK-Retail/Bilder-Pictures/SAFLAX-",'Basis-Tabelle-Samen'!T216,"-",'Basis-Tabelle-Samen'!J216,"-cultivation-set-lithuanian.jpg")),
IF($C$1="Maltesisch - MT",HYPERLINK(CONCATENATE("https://www.saflax.de/0-WVK-Retail/Bilder-Pictures/SAFLAX-",'Basis-Tabelle-Samen'!T216,"-",'Basis-Tabelle-Samen'!J216,"-cultivation-set-maltese.jpg")),
IF($C$1="Niederländisch - NL",HYPERLINK(CONCATENATE("https://www.saflax.de/0-WVK-Retail/Bilder-Pictures/SAFLAX-",'Basis-Tabelle-Samen'!T216,"-",'Basis-Tabelle-Samen'!J216,"-cultivation-set-dutch.jpg")),
IF($C$1="Norwegisch - NO",HYPERLINK(CONCATENATE("https://www.saflax.de/0-WVK-Retail/Bilder-Pictures/SAFLAX-",'Basis-Tabelle-Samen'!T216,"-",'Basis-Tabelle-Samen'!J216,"-cultivation-set-nowegian.jpg")),
IF($C$1="Polnisch - PL",HYPERLINK(CONCATENATE("https://www.saflax.de/0-WVK-Retail/Bilder-Pictures/SAFLAX-",'Basis-Tabelle-Samen'!T216,"-",'Basis-Tabelle-Samen'!J216,"-cultivation-set-polish.jpg")),
IF($C$1="Portugiesisch - PT",HYPERLINK(CONCATENATE("https://www.saflax.de/0-WVK-Retail/Bilder-Pictures/SAFLAX-",'Basis-Tabelle-Samen'!T216,"-",'Basis-Tabelle-Samen'!J216,"-cultivation-set-portuguese.jpg")),
IF($C$1="Rumänisch - RO",HYPERLINK(CONCATENATE("https://www.saflax.de/0-WVK-Retail/Bilder-Pictures/SAFLAX-",'Basis-Tabelle-Samen'!T216,"-",'Basis-Tabelle-Samen'!J216,"-cultivation-set-romanian.jpg")),
IF($C$1="Schwedisch - SE",HYPERLINK(CONCATENATE("https://www.saflax.de/0-WVK-Retail/Bilder-Pictures/SAFLAX-",'Basis-Tabelle-Samen'!T216,"-",'Basis-Tabelle-Samen'!J216,"-cultivation-set-swedish.jpg")),
IF($C$1="Slowakisch - SK",HYPERLINK(CONCATENATE("https://www.saflax.de/0-WVK-Retail/Bilder-Pictures/SAFLAX-",'Basis-Tabelle-Samen'!T216,"-",'Basis-Tabelle-Samen'!J216,"-cultivation-set-slovak.jpg")),
IF($C$1="Slowenisch - SI",HYPERLINK(CONCATENATE("https://www.saflax.de/0-WVK-Retail/Bilder-Pictures/SAFLAX-",'Basis-Tabelle-Samen'!T216,"-",'Basis-Tabelle-Samen'!J216,"-cultivation-set-slovenian.jpg")),
IF($C$1="Spanisch - ES",HYPERLINK(CONCATENATE("https://www.saflax.de/0-WVK-Retail/Bilder-Pictures/SAFLAX-",'Basis-Tabelle-Samen'!T216,"-",'Basis-Tabelle-Samen'!J216,"-cultivation-set-spanish.jpg")),
IF($C$1="Tschechisch - CZ",HYPERLINK(CONCATENATE("https://www.saflax.de/0-WVK-Retail/Bilder-Pictures/SAFLAX-",'Basis-Tabelle-Samen'!T216,"-",'Basis-Tabelle-Samen'!J216,"-cultivation-set-czech.jpg")),
IF($C$1="Türkisch - TR",HYPERLINK(CONCATENATE("https://www.saflax.de/0-WVK-Retail/Bilder-Pictures/SAFLAX-",'Basis-Tabelle-Samen'!T216,"-",'Basis-Tabelle-Samen'!J216,"-cultivation-set-turkish.jpg")),
IF($C$1="Ungarisch - HU",HYPERLINK(CONCATENATE("https://www.saflax.de/0-WVK-Retail/Bilder-Pictures/SAFLAX-",'Basis-Tabelle-Samen'!T216,"-",'Basis-Tabelle-Samen'!J216,"-cultivation-set-hungarian.jpg")),
" ACHTUNG")))))))))))))))))))))))))))))</f>
        <v>https://www.saflax.de/0-WVK-Retail/Bilder-Pictures/SAFLAX-34138-acer-rubrum-cultivation-set-english.jpg</v>
      </c>
      <c r="AQ222" s="330" t="str">
        <f>IF(L222&lt;1,"",
IF($C$1="Bulgarisch - BG",HYPERLINK(CONCATENATE("https://www.saflax.de/0-WVK-Retail/Bilder-Pictures/SAFLAX-",'Basis-Tabelle-Samen'!W216,"-",'Basis-Tabelle-Samen'!J216,"-garden-in-the-bag-bulgarian.jpg")),
IF($C$1="Dänisch - DK",HYPERLINK(CONCATENATE("https://www.saflax.de/0-WVK-Retail/Bilder-Pictures/SAFLAX-",'Basis-Tabelle-Samen'!W216,"-",'Basis-Tabelle-Samen'!J216,"-garden-in-the-bag-danish.jpg")),
IF($C$1="Deutsch - DE",HYPERLINK(CONCATENATE("https://www.saflax.de/0-WVK-Retail/Bilder-Pictures/SAFLAX-",'Basis-Tabelle-Samen'!W216,"-",'Basis-Tabelle-Samen'!J216,"-garden-in-the-bag-german.jpg")),
IF($C$1="Englisch - UK",HYPERLINK(CONCATENATE("https://www.saflax.de/0-WVK-Retail/Bilder-Pictures/SAFLAX-",'Basis-Tabelle-Samen'!W216,"-",'Basis-Tabelle-Samen'!J216,"-garden-in-the-bag-english.jpg")),
IF($C$1="Estnisch - EE",HYPERLINK(CONCATENATE("https://www.saflax.de/0-WVK-Retail/Bilder-Pictures/SAFLAX-",'Basis-Tabelle-Samen'!W216,"-",'Basis-Tabelle-Samen'!J216,"-garden-in-the-bag-estonian.jpg")),
IF($C$1="Finnisch - FI",HYPERLINK(CONCATENATE("https://www.saflax.de/0-WVK-Retail/Bilder-Pictures/SAFLAX-",'Basis-Tabelle-Samen'!W216,"-",'Basis-Tabelle-Samen'!J216,"-garden-in-the-bag-finnish.jpg")),
IF($C$1="Französisch - FR",HYPERLINK(CONCATENATE("https://www.saflax.de/0-WVK-Retail/Bilder-Pictures/SAFLAX-",'Basis-Tabelle-Samen'!W216,"-",'Basis-Tabelle-Samen'!J216,"-garden-in-the-bag-french.jpg")),
IF($C$1="Griechisch - GR",HYPERLINK(CONCATENATE("https://www.saflax.de/0-WVK-Retail/Bilder-Pictures/SAFLAX-",'Basis-Tabelle-Samen'!W216,"-",'Basis-Tabelle-Samen'!J216,"-garden-in-the-bag-greek.jpg")),
IF($C$1="Irisch - IE",HYPERLINK(CONCATENATE("https://www.saflax.de/0-WVK-Retail/Bilder-Pictures/SAFLAX-",'Basis-Tabelle-Samen'!W216,"-",'Basis-Tabelle-Samen'!J216,"-garden-in-the-bag-irish.jpg")),
IF($C$1="Isländisch - IS",HYPERLINK(CONCATENATE("https://www.saflax.de/0-WVK-Retail/Bilder-Pictures/SAFLAX-",'Basis-Tabelle-Samen'!W216,"-",'Basis-Tabelle-Samen'!J216,"-garden-in-the-bag-icelandic.jpg")),
IF($C$1="Italienisch - IT",HYPERLINK(CONCATENATE("https://www.saflax.de/0-WVK-Retail/Bilder-Pictures/SAFLAX-",'Basis-Tabelle-Samen'!W216,"-",'Basis-Tabelle-Samen'!J216,"-garden-in-the-bag-italian.jpg")),
IF($C$1="Japanisch - JP",HYPERLINK(CONCATENATE("https://www.saflax.de/0-WVK-Retail/Bilder-Pictures/SAFLAX-",'Basis-Tabelle-Samen'!W216,"-",'Basis-Tabelle-Samen'!J216,"-garden-in-the-bag-japanese.jpg")),
IF($C$1="Kroatisch - HR",HYPERLINK(CONCATENATE("https://www.saflax.de/0-WVK-Retail/Bilder-Pictures/SAFLAX-",'Basis-Tabelle-Samen'!W216,"-",'Basis-Tabelle-Samen'!J216,"-garden-in-the-bag-croatian.jpg")),
IF($C$1="Lettisch - LV",HYPERLINK(CONCATENATE("https://www.saflax.de/0-WVK-Retail/Bilder-Pictures/SAFLAX-",'Basis-Tabelle-Samen'!W216,"-",'Basis-Tabelle-Samen'!J216,"-garden-in-the-bag-latvian.jpg")),
IF($C$1="Litauisch - LT",HYPERLINK(CONCATENATE("https://www.saflax.de/0-WVK-Retail/Bilder-Pictures/SAFLAX-",'Basis-Tabelle-Samen'!W216,"-",'Basis-Tabelle-Samen'!J216,"-garden-in-the-bag-lithuanian.jpg")),
IF($C$1="Maltesisch - MT",HYPERLINK(CONCATENATE("https://www.saflax.de/0-WVK-Retail/Bilder-Pictures/SAFLAX-",'Basis-Tabelle-Samen'!W216,"-",'Basis-Tabelle-Samen'!J216,"-garden-in-the-bag-maltese.jpg")),
IF($C$1="Niederländisch - NL",HYPERLINK(CONCATENATE("https://www.saflax.de/0-WVK-Retail/Bilder-Pictures/SAFLAX-",'Basis-Tabelle-Samen'!W216,"-",'Basis-Tabelle-Samen'!J216,"-garden-in-the-bag-dutch.jpg")),
IF($C$1="Norwegisch - NO",HYPERLINK(CONCATENATE("https://www.saflax.de/0-WVK-Retail/Bilder-Pictures/SAFLAX-",'Basis-Tabelle-Samen'!W216,"-",'Basis-Tabelle-Samen'!J216,"-garden-in-the-bag-nowegian.jpg")),
IF($C$1="Polnisch - PL",HYPERLINK(CONCATENATE("https://www.saflax.de/0-WVK-Retail/Bilder-Pictures/SAFLAX-",'Basis-Tabelle-Samen'!W216,"-",'Basis-Tabelle-Samen'!J216,"-garden-in-the-bag-polish.jpg")),
IF($C$1="Portugiesisch - PT",HYPERLINK(CONCATENATE("https://www.saflax.de/0-WVK-Retail/Bilder-Pictures/SAFLAX-",'Basis-Tabelle-Samen'!W216,"-",'Basis-Tabelle-Samen'!J216,"-garden-in-the-bag-portuguese.jpg")),
IF($C$1="Rumänisch - RO",HYPERLINK(CONCATENATE("https://www.saflax.de/0-WVK-Retail/Bilder-Pictures/SAFLAX-",'Basis-Tabelle-Samen'!W216,"-",'Basis-Tabelle-Samen'!J216,"-garden-in-the-bag-romanian.jpg")),
IF($C$1="Schwedisch - SE",HYPERLINK(CONCATENATE("https://www.saflax.de/0-WVK-Retail/Bilder-Pictures/SAFLAX-",'Basis-Tabelle-Samen'!W216,"-",'Basis-Tabelle-Samen'!J216,"-garden-in-the-bag-swedish.jpg")),
IF($C$1="Slowakisch - SK",HYPERLINK(CONCATENATE("https://www.saflax.de/0-WVK-Retail/Bilder-Pictures/SAFLAX-",'Basis-Tabelle-Samen'!W216,"-",'Basis-Tabelle-Samen'!J216,"-garden-in-the-bag-slovak.jpg")),
IF($C$1="Slowenisch - SI",HYPERLINK(CONCATENATE("https://www.saflax.de/0-WVK-Retail/Bilder-Pictures/SAFLAX-",'Basis-Tabelle-Samen'!W216,"-",'Basis-Tabelle-Samen'!J216,"-garden-in-the-bag-slovenian.jpg")),
IF($C$1="Spanisch - ES",HYPERLINK(CONCATENATE("https://www.saflax.de/0-WVK-Retail/Bilder-Pictures/SAFLAX-",'Basis-Tabelle-Samen'!W216,"-",'Basis-Tabelle-Samen'!J216,"-garden-in-the-bag-spanish.jpg")),
IF($C$1="Tschechisch - CZ",HYPERLINK(CONCATENATE("https://www.saflax.de/0-WVK-Retail/Bilder-Pictures/SAFLAX-",'Basis-Tabelle-Samen'!W216,"-",'Basis-Tabelle-Samen'!J216,"-garden-in-the-bag-czech.jpg")),
IF($C$1="Türkisch - TR",HYPERLINK(CONCATENATE("https://www.saflax.de/0-WVK-Retail/Bilder-Pictures/SAFLAX-",'Basis-Tabelle-Samen'!W216,"-",'Basis-Tabelle-Samen'!J216,"-garden-in-the-bag-turkish.jpg")),
IF($C$1="Ungarisch - HU",HYPERLINK(CONCATENATE("https://www.saflax.de/0-WVK-Retail/Bilder-Pictures/SAFLAX-",'Basis-Tabelle-Samen'!W216,"-",'Basis-Tabelle-Samen'!J216,"-garden-in-the-bag-hungarian.jpg")),
" ACHTUNG")))))))))))))))))))))))))))))</f>
        <v>https://www.saflax.de/0-WVK-Retail/Bilder-Pictures/SAFLAX-64138-acer-rubrum-garden-in-the-bag-english.jpg</v>
      </c>
    </row>
    <row r="223" spans="1:43" ht="17.100000000000001" customHeight="1" x14ac:dyDescent="0.2">
      <c r="A223" s="318" t="str">
        <f>IF('Basis-Tabelle-Samen'!A236="","",IF($C$1="Deutsch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23" s="319" t="str">
        <f>'Basis-Tabelle-Samen'!I236</f>
        <v>Acer buergerianum</v>
      </c>
      <c r="C223" s="316" t="str">
        <f>IF($C$1="Bulgarisch - BG",'Basis-Tabelle-Samen'!Z236,
IF($C$1="Dänisch - DK",'Basis-Tabelle-Samen'!AA236,
IF($C$1="Deutsch - DE",'Basis-Tabelle-Samen'!AB236,
IF($C$1="Englisch - UK",'Basis-Tabelle-Samen'!AC236,
IF($C$1="Estnisch - EE",'Basis-Tabelle-Samen'!AD236,
IF($C$1="Finnisch - FI",'Basis-Tabelle-Samen'!AE236,
IF($C$1="Französisch - FR",'Basis-Tabelle-Samen'!AF236,
IF($C$1="Griechisch - GR",'Basis-Tabelle-Samen'!AG236,
IF($C$1="Irisch - IE",'Basis-Tabelle-Samen'!AH236,
IF($C$1="Isländisch - IS",'Basis-Tabelle-Samen'!AI236,
IF($C$1="Italienisch - IT",'Basis-Tabelle-Samen'!AJ236,
IF($C$1="Japanisch - JP",'Basis-Tabelle-Samen'!AK236,
IF($C$1="Kroatisch - HR",'Basis-Tabelle-Samen'!AL236,
IF($C$1="Lettisch - LV",'Basis-Tabelle-Samen'!AM236,
IF($C$1="Litauisch - LT",'Basis-Tabelle-Samen'!AN236,
IF($C$1="Maltesisch - MT",'Basis-Tabelle-Samen'!AO236,
IF($C$1="Niederländisch - NL",'Basis-Tabelle-Samen'!AP236,
IF($C$1="Norwegisch - NO",'Basis-Tabelle-Samen'!AQ236,
IF($C$1="Polnisch - PL",'Basis-Tabelle-Samen'!AR236,
IF($C$1="Portugiesisch - PT",'Basis-Tabelle-Samen'!AS236,
IF($C$1="Rumänisch - RO",'Basis-Tabelle-Samen'!AT236,
IF($C$1="Schwedisch - SE",'Basis-Tabelle-Samen'!AU236,
IF($C$1="Slowakisch - SK",'Basis-Tabelle-Samen'!AV236,
IF($C$1="Slowenisch - SI",'Basis-Tabelle-Samen'!AW236,
IF($C$1="Spanisch - ES",'Basis-Tabelle-Samen'!AX236,
IF($C$1="Tschechisch - CZ",'Basis-Tabelle-Samen'!AY236,
IF($C$1="Türkisch - TR",'Basis-Tabelle-Samen'!AZ236,
IF($C$1="Ungarisch - HU",'Basis-Tabelle-Samen'!BA236,
" ACHTUNG"))))))))))))))))))))))))))))</f>
        <v>Bonsai - Three Toothed Maple</v>
      </c>
      <c r="D223" s="320">
        <f>'Basis-Tabelle-Samen'!F236</f>
        <v>30</v>
      </c>
      <c r="E223" s="321" t="str">
        <f>'Basis-Tabelle-Samen'!H236</f>
        <v>7 %</v>
      </c>
      <c r="F223" s="322" t="str">
        <f>IF('Basis-Tabelle-Samen'!G236="","",'Basis-Tabelle-Samen'!G236)</f>
        <v>04</v>
      </c>
      <c r="G223" s="320">
        <f>'Basis-Tabelle-Samen'!C236</f>
        <v>14998</v>
      </c>
      <c r="H223" s="323">
        <f>'Basis-Tabelle-Samen'!D236</f>
        <v>4055473149981</v>
      </c>
      <c r="I223" s="324">
        <f>'Basis-Tabelle-Samen'!E236</f>
        <v>1.85</v>
      </c>
      <c r="J223" s="325">
        <f t="shared" si="3"/>
        <v>12</v>
      </c>
      <c r="K223" s="326">
        <f>'Basis-Tabelle-Samen'!K236</f>
        <v>74998</v>
      </c>
      <c r="L223" s="323">
        <f>'Basis-Tabelle-Samen'!L236</f>
        <v>4055473749983</v>
      </c>
      <c r="M223" s="324">
        <f>'Basis-Tabelle-Samen'!M236</f>
        <v>2.4500000000000002</v>
      </c>
      <c r="N223" s="326">
        <f>IF(K223&lt;1,"",'3'!$I$15)</f>
        <v>15</v>
      </c>
      <c r="O223" s="327">
        <f>IF(K223&lt;1,"",'3'!$J$11)</f>
        <v>90</v>
      </c>
      <c r="P223" s="326">
        <f>'Basis-Tabelle-Samen'!N236</f>
        <v>84998</v>
      </c>
      <c r="Q223" s="323">
        <f>'Basis-Tabelle-Samen'!O236</f>
        <v>4055473849980</v>
      </c>
      <c r="R223" s="328">
        <f>'Basis-Tabelle-Samen'!P236</f>
        <v>3.75</v>
      </c>
      <c r="S223" s="326">
        <f>IF(R223&lt;1,"",'3'!$M$15)</f>
        <v>18</v>
      </c>
      <c r="T223" s="327">
        <f>IF(R223&lt;1,"",'3'!$N$11)</f>
        <v>72</v>
      </c>
      <c r="U223" s="326">
        <f>'Basis-Tabelle-Samen'!Q236</f>
        <v>54998</v>
      </c>
      <c r="V223" s="323">
        <f>'Basis-Tabelle-Samen'!R236</f>
        <v>4055473549989</v>
      </c>
      <c r="W223" s="324">
        <f>'Basis-Tabelle-Samen'!S236</f>
        <v>4.95</v>
      </c>
      <c r="X223" s="326">
        <f>IF(U223&lt;1,"",'3'!$Q$15)</f>
        <v>6</v>
      </c>
      <c r="Y223" s="327">
        <f>IF(U223&lt;1,"",'3'!$R$11)</f>
        <v>24</v>
      </c>
      <c r="Z223" s="326">
        <f>'Basis-Tabelle-Samen'!T236</f>
        <v>34998</v>
      </c>
      <c r="AA223" s="323">
        <f>'Basis-Tabelle-Samen'!U236</f>
        <v>4055473349985</v>
      </c>
      <c r="AB223" s="324">
        <f>'Basis-Tabelle-Samen'!V236</f>
        <v>6.75</v>
      </c>
      <c r="AC223" s="326">
        <f>IF(Z223&lt;1,"",'3'!$U$15)</f>
        <v>6</v>
      </c>
      <c r="AD223" s="327">
        <f>IF(Z223&lt;1,"",'3'!$V$11)</f>
        <v>24</v>
      </c>
      <c r="AE223" s="326">
        <f>'Basis-Tabelle-Samen'!W236</f>
        <v>64998</v>
      </c>
      <c r="AF223" s="323">
        <f>'Basis-Tabelle-Samen'!X236</f>
        <v>4055473649986</v>
      </c>
      <c r="AG223" s="324">
        <f>'Basis-Tabelle-Samen'!Y236</f>
        <v>2.95</v>
      </c>
      <c r="AH223" s="326">
        <f>IF(AE223&lt;1,"",'3'!$Y$15)</f>
        <v>8</v>
      </c>
      <c r="AI223" s="327">
        <f>IF(AE223&lt;1,"",'3'!$Z$11)</f>
        <v>64</v>
      </c>
      <c r="AJ223" s="315"/>
      <c r="AK223" s="316" t="str">
        <f>IF(G223&lt;1,"",
IF($C$1="Bulgarisch - BG",HYPERLINK(CONCATENATE("https://www.saflax.de/0-WVK-Retail/Bilder-Pictures/SAFLAX-",'Basis-Tabelle-Samen'!C236,"-",'Basis-Tabelle-Samen'!J236,"-seed-package-front-cr-bulgarian.jpg")),
IF($C$1="Dänisch - DK",HYPERLINK(CONCATENATE("https://www.saflax.de/0-WVK-Retail/Bilder-Pictures/SAFLAX-",'Basis-Tabelle-Samen'!C236,"-",'Basis-Tabelle-Samen'!J236,"-seed-package-front-cr-danish.jpg")),
IF($C$1="Deutsch - DE",HYPERLINK(CONCATENATE("https://www.saflax.de/0-WVK-Retail/Bilder-Pictures/SAFLAX-",'Basis-Tabelle-Samen'!C236,"-",'Basis-Tabelle-Samen'!J236,"-seed-package-front-cr-german.jpg")),
IF($C$1="Englisch - UK",HYPERLINK(CONCATENATE("https://www.saflax.de/0-WVK-Retail/Bilder-Pictures/SAFLAX-",'Basis-Tabelle-Samen'!C236,"-",'Basis-Tabelle-Samen'!J236,"-seed-package-front-cr-english.jpg")),
IF($C$1="Estnisch - EE",HYPERLINK(CONCATENATE("https://www.saflax.de/0-WVK-Retail/Bilder-Pictures/SAFLAX-",'Basis-Tabelle-Samen'!C236,"-",'Basis-Tabelle-Samen'!J236,"-seed-package-front-cr-estonian.jpg")),
IF($C$1="Finnisch - FI",HYPERLINK(CONCATENATE("https://www.saflax.de/0-WVK-Retail/Bilder-Pictures/SAFLAX-",'Basis-Tabelle-Samen'!C236,"-",'Basis-Tabelle-Samen'!J236,"-seed-package-front-cr-finnish.jpg")),
IF($C$1="Französisch - FR",HYPERLINK(CONCATENATE("https://www.saflax.de/0-WVK-Retail/Bilder-Pictures/SAFLAX-",'Basis-Tabelle-Samen'!C236,"-",'Basis-Tabelle-Samen'!J236,"-seed-package-front-cr-french.jpg")),
IF($C$1="Griechisch - GR",HYPERLINK(CONCATENATE("https://www.saflax.de/0-WVK-Retail/Bilder-Pictures/SAFLAX-",'Basis-Tabelle-Samen'!C236,"-",'Basis-Tabelle-Samen'!J236,"-seed-package-front-cr-greek.jpg")),
IF($C$1="Irisch - IE",HYPERLINK(CONCATENATE("https://www.saflax.de/0-WVK-Retail/Bilder-Pictures/SAFLAX-",'Basis-Tabelle-Samen'!C236,"-",'Basis-Tabelle-Samen'!J236,"-seed-package-front-cr-irish.jpg")),
IF($C$1="Isländisch - IS",HYPERLINK(CONCATENATE("https://www.saflax.de/0-WVK-Retail/Bilder-Pictures/SAFLAX-",'Basis-Tabelle-Samen'!C236,"-",'Basis-Tabelle-Samen'!J236,"-seed-package-front-cr-icelandic.jpg")),
IF($C$1="Italienisch - IT",HYPERLINK(CONCATENATE("https://www.saflax.de/0-WVK-Retail/Bilder-Pictures/SAFLAX-",'Basis-Tabelle-Samen'!C236,"-",'Basis-Tabelle-Samen'!J236,"-seed-package-front-cr-italian.jpg")),
IF($C$1="Japanisch - JP",HYPERLINK(CONCATENATE("https://www.saflax.de/0-WVK-Retail/Bilder-Pictures/SAFLAX-",'Basis-Tabelle-Samen'!C236,"-",'Basis-Tabelle-Samen'!J236,"-seed-package-front-cr-japanese.jpg")),
IF($C$1="Kroatisch - HR",HYPERLINK(CONCATENATE("https://www.saflax.de/0-WVK-Retail/Bilder-Pictures/SAFLAX-",'Basis-Tabelle-Samen'!C236,"-",'Basis-Tabelle-Samen'!J236,"-seed-package-front-cr-croatian.jpg")),
IF($C$1="Lettisch - LV",HYPERLINK(CONCATENATE("https://www.saflax.de/0-WVK-Retail/Bilder-Pictures/SAFLAX-",'Basis-Tabelle-Samen'!C236,"-",'Basis-Tabelle-Samen'!J236,"-seed-package-front-cr-latvian.jpg")),
IF($C$1="Litauisch - LT",HYPERLINK(CONCATENATE("https://www.saflax.de/0-WVK-Retail/Bilder-Pictures/SAFLAX-",'Basis-Tabelle-Samen'!C236,"-",'Basis-Tabelle-Samen'!J236,"-seed-package-front-cr-lithuanian.jpg")),
IF($C$1="Maltesisch - MT",HYPERLINK(CONCATENATE("https://www.saflax.de/0-WVK-Retail/Bilder-Pictures/SAFLAX-",'Basis-Tabelle-Samen'!C236,"-",'Basis-Tabelle-Samen'!J236,"-seed-package-front-cr-maltese.jpg")),
IF($C$1="Niederländisch - NL",HYPERLINK(CONCATENATE("https://www.saflax.de/0-WVK-Retail/Bilder-Pictures/SAFLAX-",'Basis-Tabelle-Samen'!C236,"-",'Basis-Tabelle-Samen'!J236,"-seed-package-front-cr-dutch.jpg")),
IF($C$1="Norwegisch - NO",HYPERLINK(CONCATENATE("https://www.saflax.de/0-WVK-Retail/Bilder-Pictures/SAFLAX-",'Basis-Tabelle-Samen'!C236,"-",'Basis-Tabelle-Samen'!J236,"-seed-package-front-cr-nowegian.jpg")),
IF($C$1="Polnisch - PL",HYPERLINK(CONCATENATE("https://www.saflax.de/0-WVK-Retail/Bilder-Pictures/SAFLAX-",'Basis-Tabelle-Samen'!C236,"-",'Basis-Tabelle-Samen'!J236,"-seed-package-front-cr-polish.jpg")),
IF($C$1="Portugiesisch - PT",HYPERLINK(CONCATENATE("https://www.saflax.de/0-WVK-Retail/Bilder-Pictures/SAFLAX-",'Basis-Tabelle-Samen'!C236,"-",'Basis-Tabelle-Samen'!J236,"-seed-package-front-cr-portuguese.jpg")),
IF($C$1="Rumänisch - RO",HYPERLINK(CONCATENATE("https://www.saflax.de/0-WVK-Retail/Bilder-Pictures/SAFLAX-",'Basis-Tabelle-Samen'!C236,"-",'Basis-Tabelle-Samen'!J236,"-seed-package-front-cr-romanian.jpg")),
IF($C$1="Schwedisch - SE",HYPERLINK(CONCATENATE("https://www.saflax.de/0-WVK-Retail/Bilder-Pictures/SAFLAX-",'Basis-Tabelle-Samen'!C236,"-",'Basis-Tabelle-Samen'!J236,"-seed-package-front-cr-swedish.jpg")),
IF($C$1="Slowakisch - SK",HYPERLINK(CONCATENATE("https://www.saflax.de/0-WVK-Retail/Bilder-Pictures/SAFLAX-",'Basis-Tabelle-Samen'!C236,"-",'Basis-Tabelle-Samen'!J236,"-seed-package-front-cr-slovak.jpg")),
IF($C$1="Slowenisch - SI",HYPERLINK(CONCATENATE("https://www.saflax.de/0-WVK-Retail/Bilder-Pictures/SAFLAX-",'Basis-Tabelle-Samen'!C236,"-",'Basis-Tabelle-Samen'!J236,"-seed-package-front-cr-slovenian.jpg")),
IF($C$1="Spanisch - ES",HYPERLINK(CONCATENATE("https://www.saflax.de/0-WVK-Retail/Bilder-Pictures/SAFLAX-",'Basis-Tabelle-Samen'!C236,"-",'Basis-Tabelle-Samen'!J236,"-seed-package-front-cr-spanish.jpg")),
IF($C$1="Tschechisch - CZ",HYPERLINK(CONCATENATE("https://www.saflax.de/0-WVK-Retail/Bilder-Pictures/SAFLAX-",'Basis-Tabelle-Samen'!C236,"-",'Basis-Tabelle-Samen'!J236,"-seed-package-front-cr-czech.jpg")),
IF($C$1="Türkisch - TR",HYPERLINK(CONCATENATE("https://www.saflax.de/0-WVK-Retail/Bilder-Pictures/SAFLAX-",'Basis-Tabelle-Samen'!C236,"-",'Basis-Tabelle-Samen'!J236,"-seed-package-front-cr-turkish.jpg")),
IF($C$1="Ungarisch - HU",HYPERLINK(CONCATENATE("https://www.saflax.de/0-WVK-Retail/Bilder-Pictures/SAFLAX-",'Basis-Tabelle-Samen'!C236,"-",'Basis-Tabelle-Samen'!J236,"-seed-package-front-cr-hungarian.jpg")),
" ACHTUNG")))))))))))))))))))))))))))))</f>
        <v>https://www.saflax.de/0-WVK-Retail/Bilder-Pictures/SAFLAX-14998-acer-buergerianum-seed-package-front-cr-english.jpg</v>
      </c>
      <c r="AL223" s="330" t="str">
        <f>IF(G223&lt;1,"",
IF($C$1="Bulgarisch - BG",HYPERLINK(CONCATENATE("https://www.saflax.de/0-WVK-Retail/Bilder-Pictures/SAFLAX-",'Basis-Tabelle-Samen'!C236,"-",'Basis-Tabelle-Samen'!J236,"-seed-package-back-cr-bulgarian.jpg")),
IF($C$1="Dänisch - DK",HYPERLINK(CONCATENATE("https://www.saflax.de/0-WVK-Retail/Bilder-Pictures/SAFLAX-",'Basis-Tabelle-Samen'!C236,"-",'Basis-Tabelle-Samen'!J236,"-seed-package-back-cr-danish.jpg")),
IF($C$1="Deutsch - DE",HYPERLINK(CONCATENATE("https://www.saflax.de/0-WVK-Retail/Bilder-Pictures/SAFLAX-",'Basis-Tabelle-Samen'!C236,"-",'Basis-Tabelle-Samen'!J236,"-seed-package-back-cr-german.jpg")),
IF($C$1="Englisch - UK",HYPERLINK(CONCATENATE("https://www.saflax.de/0-WVK-Retail/Bilder-Pictures/SAFLAX-",'Basis-Tabelle-Samen'!C236,"-",'Basis-Tabelle-Samen'!J236,"-seed-package-back-cr-english.jpg")),
IF($C$1="Estnisch - EE",HYPERLINK(CONCATENATE("https://www.saflax.de/0-WVK-Retail/Bilder-Pictures/SAFLAX-",'Basis-Tabelle-Samen'!C236,"-",'Basis-Tabelle-Samen'!J236,"-seed-package-back-cr-estonian.jpg")),
IF($C$1="Finnisch - FI",HYPERLINK(CONCATENATE("https://www.saflax.de/0-WVK-Retail/Bilder-Pictures/SAFLAX-",'Basis-Tabelle-Samen'!C236,"-",'Basis-Tabelle-Samen'!J236,"-seed-package-back-cr-finnish.jpg")),
IF($C$1="Französisch - FR",HYPERLINK(CONCATENATE("https://www.saflax.de/0-WVK-Retail/Bilder-Pictures/SAFLAX-",'Basis-Tabelle-Samen'!C236,"-",'Basis-Tabelle-Samen'!J236,"-seed-package-back-cr-french.jpg")),
IF($C$1="Griechisch - GR",HYPERLINK(CONCATENATE("https://www.saflax.de/0-WVK-Retail/Bilder-Pictures/SAFLAX-",'Basis-Tabelle-Samen'!C236,"-",'Basis-Tabelle-Samen'!J236,"-seed-package-back-cr-greek.jpg")),
IF($C$1="Irisch - IE",HYPERLINK(CONCATENATE("https://www.saflax.de/0-WVK-Retail/Bilder-Pictures/SAFLAX-",'Basis-Tabelle-Samen'!C236,"-",'Basis-Tabelle-Samen'!J236,"-seed-package-back-cr-irish.jpg")),
IF($C$1="Isländisch - IS",HYPERLINK(CONCATENATE("https://www.saflax.de/0-WVK-Retail/Bilder-Pictures/SAFLAX-",'Basis-Tabelle-Samen'!C236,"-",'Basis-Tabelle-Samen'!J236,"-seed-package-back-cr-icelandic.jpg")),
IF($C$1="Italienisch - IT",HYPERLINK(CONCATENATE("https://www.saflax.de/0-WVK-Retail/Bilder-Pictures/SAFLAX-",'Basis-Tabelle-Samen'!C236,"-",'Basis-Tabelle-Samen'!J236,"-seed-package-back-cr-italian.jpg")),
IF($C$1="Japanisch - JP",HYPERLINK(CONCATENATE("https://www.saflax.de/0-WVK-Retail/Bilder-Pictures/SAFLAX-",'Basis-Tabelle-Samen'!C236,"-",'Basis-Tabelle-Samen'!J236,"-seed-package-back-cr-japanese.jpg")),
IF($C$1="Kroatisch - HR",HYPERLINK(CONCATENATE("https://www.saflax.de/0-WVK-Retail/Bilder-Pictures/SAFLAX-",'Basis-Tabelle-Samen'!C236,"-",'Basis-Tabelle-Samen'!J236,"-seed-package-back-cr-croatian.jpg")),
IF($C$1="Lettisch - LV",HYPERLINK(CONCATENATE("https://www.saflax.de/0-WVK-Retail/Bilder-Pictures/SAFLAX-",'Basis-Tabelle-Samen'!C236,"-",'Basis-Tabelle-Samen'!J236,"-seed-package-back-cr-latvian.jpg")),
IF($C$1="Litauisch - LT",HYPERLINK(CONCATENATE("https://www.saflax.de/0-WVK-Retail/Bilder-Pictures/SAFLAX-",'Basis-Tabelle-Samen'!C236,"-",'Basis-Tabelle-Samen'!J236,"-seed-package-back-cr-lithuanian.jpg")),
IF($C$1="Maltesisch - MT",HYPERLINK(CONCATENATE("https://www.saflax.de/0-WVK-Retail/Bilder-Pictures/SAFLAX-",'Basis-Tabelle-Samen'!C236,"-",'Basis-Tabelle-Samen'!J236,"-seed-package-back-cr-maltese.jpg")),
IF($C$1="Niederländisch - NL",HYPERLINK(CONCATENATE("https://www.saflax.de/0-WVK-Retail/Bilder-Pictures/SAFLAX-",'Basis-Tabelle-Samen'!C236,"-",'Basis-Tabelle-Samen'!J236,"-seed-package-back-cr-dutch.jpg")),
IF($C$1="Norwegisch - NO",HYPERLINK(CONCATENATE("https://www.saflax.de/0-WVK-Retail/Bilder-Pictures/SAFLAX-",'Basis-Tabelle-Samen'!C236,"-",'Basis-Tabelle-Samen'!J236,"-seed-package-back-cr-nowegian.jpg")),
IF($C$1="Polnisch - PL",HYPERLINK(CONCATENATE("https://www.saflax.de/0-WVK-Retail/Bilder-Pictures/SAFLAX-",'Basis-Tabelle-Samen'!C236,"-",'Basis-Tabelle-Samen'!J236,"-seed-package-back-cr-polish.jpg")),
IF($C$1="Portugiesisch - PT",HYPERLINK(CONCATENATE("https://www.saflax.de/0-WVK-Retail/Bilder-Pictures/SAFLAX-",'Basis-Tabelle-Samen'!C236,"-",'Basis-Tabelle-Samen'!J236,"-seed-package-back-cr-portuguese.jpg")),
IF($C$1="Rumänisch - RO",HYPERLINK(CONCATENATE("https://www.saflax.de/0-WVK-Retail/Bilder-Pictures/SAFLAX-",'Basis-Tabelle-Samen'!C236,"-",'Basis-Tabelle-Samen'!J236,"-seed-package-back-cr-romanian.jpg")),
IF($C$1="Schwedisch - SE",HYPERLINK(CONCATENATE("https://www.saflax.de/0-WVK-Retail/Bilder-Pictures/SAFLAX-",'Basis-Tabelle-Samen'!C236,"-",'Basis-Tabelle-Samen'!J236,"-seed-package-back-cr-swedish.jpg")),
IF($C$1="Slowakisch - SK",HYPERLINK(CONCATENATE("https://www.saflax.de/0-WVK-Retail/Bilder-Pictures/SAFLAX-",'Basis-Tabelle-Samen'!C236,"-",'Basis-Tabelle-Samen'!J236,"-seed-package-back-cr-slovak.jpg")),
IF($C$1="Slowenisch - SI",HYPERLINK(CONCATENATE("https://www.saflax.de/0-WVK-Retail/Bilder-Pictures/SAFLAX-",'Basis-Tabelle-Samen'!C236,"-",'Basis-Tabelle-Samen'!J236,"-seed-package-back-cr-slovenian.jpg")),
IF($C$1="Spanisch - ES",HYPERLINK(CONCATENATE("https://www.saflax.de/0-WVK-Retail/Bilder-Pictures/SAFLAX-",'Basis-Tabelle-Samen'!C236,"-",'Basis-Tabelle-Samen'!J236,"-seed-package-back-cr-spanish.jpg")),
IF($C$1="Tschechisch - CZ",HYPERLINK(CONCATENATE("https://www.saflax.de/0-WVK-Retail/Bilder-Pictures/SAFLAX-",'Basis-Tabelle-Samen'!C236,"-",'Basis-Tabelle-Samen'!J236,"-seed-package-back-cr-czech.jpg")),
IF($C$1="Türkisch - TR",HYPERLINK(CONCATENATE("https://www.saflax.de/0-WVK-Retail/Bilder-Pictures/SAFLAX-",'Basis-Tabelle-Samen'!C236,"-",'Basis-Tabelle-Samen'!J236,"-seed-package-back-cr-turkish.jpg")),
IF($C$1="Ungarisch - HU",HYPERLINK(CONCATENATE("https://www.saflax.de/0-WVK-Retail/Bilder-Pictures/SAFLAX-",'Basis-Tabelle-Samen'!C236,"-",'Basis-Tabelle-Samen'!J236,"-seed-package-back-cr-hungarian.jpg")),
" ACHTUNG")))))))))))))))))))))))))))))</f>
        <v>https://www.saflax.de/0-WVK-Retail/Bilder-Pictures/SAFLAX-14998-acer-buergerianum-seed-package-back-cr-english.jpg</v>
      </c>
      <c r="AM223" s="330" t="str">
        <f>IF(H223&lt;1,"",
IF($C$1="Bulgarisch - BG",HYPERLINK(CONCATENATE("https://www.saflax.de/0-WVK-Retail/Bilder-Pictures/SAFLAX-",'Basis-Tabelle-Samen'!K236,"-",'Basis-Tabelle-Samen'!J236,"-garden-to-go-mini-bulgarian.jpg")),
IF($C$1="Dänisch - DK",HYPERLINK(CONCATENATE("https://www.saflax.de/0-WVK-Retail/Bilder-Pictures/SAFLAX-",'Basis-Tabelle-Samen'!K236,"-",'Basis-Tabelle-Samen'!J236,"-garden-to-go-mini-danish.jpg")),
IF($C$1="Deutsch - DE",HYPERLINK(CONCATENATE("https://www.saflax.de/0-WVK-Retail/Bilder-Pictures/SAFLAX-",'Basis-Tabelle-Samen'!K236,"-",'Basis-Tabelle-Samen'!J236,"-garden-to-go-mini-german.jpg")),
IF($C$1="Englisch - UK",HYPERLINK(CONCATENATE("https://www.saflax.de/0-WVK-Retail/Bilder-Pictures/SAFLAX-",'Basis-Tabelle-Samen'!K236,"-",'Basis-Tabelle-Samen'!J236,"-garden-to-go-mini-english.jpg")),
IF($C$1="Estnisch - EE",HYPERLINK(CONCATENATE("https://www.saflax.de/0-WVK-Retail/Bilder-Pictures/SAFLAX-",'Basis-Tabelle-Samen'!K236,"-",'Basis-Tabelle-Samen'!J236,"-garden-to-go-mini-estonian.jpg")),
IF($C$1="Finnisch - FI",HYPERLINK(CONCATENATE("https://www.saflax.de/0-WVK-Retail/Bilder-Pictures/SAFLAX-",'Basis-Tabelle-Samen'!K236,"-",'Basis-Tabelle-Samen'!J236,"-garden-to-go-mini-finnish.jpg")),
IF($C$1="Französisch - FR",HYPERLINK(CONCATENATE("https://www.saflax.de/0-WVK-Retail/Bilder-Pictures/SAFLAX-",'Basis-Tabelle-Samen'!K236,"-",'Basis-Tabelle-Samen'!J236,"-garden-to-go-mini-french.jpg")),
IF($C$1="Griechisch - GR",HYPERLINK(CONCATENATE("https://www.saflax.de/0-WVK-Retail/Bilder-Pictures/SAFLAX-",'Basis-Tabelle-Samen'!K236,"-",'Basis-Tabelle-Samen'!J236,"-garden-to-go-mini-greek.jpg")),
IF($C$1="Irisch - IE",HYPERLINK(CONCATENATE("https://www.saflax.de/0-WVK-Retail/Bilder-Pictures/SAFLAX-",'Basis-Tabelle-Samen'!K236,"-",'Basis-Tabelle-Samen'!J236,"-garden-to-go-mini-irish.jpg")),
IF($C$1="Isländisch - IS",HYPERLINK(CONCATENATE("https://www.saflax.de/0-WVK-Retail/Bilder-Pictures/SAFLAX-",'Basis-Tabelle-Samen'!K236,"-",'Basis-Tabelle-Samen'!J236,"-garden-to-go-mini-icelandic.jpg")),
IF($C$1="Italienisch - IT",HYPERLINK(CONCATENATE("https://www.saflax.de/0-WVK-Retail/Bilder-Pictures/SAFLAX-",'Basis-Tabelle-Samen'!K236,"-",'Basis-Tabelle-Samen'!J236,"-garden-to-go-mini-italian.jpg")),
IF($C$1="Japanisch - JP",HYPERLINK(CONCATENATE("https://www.saflax.de/0-WVK-Retail/Bilder-Pictures/SAFLAX-",'Basis-Tabelle-Samen'!K236,"-",'Basis-Tabelle-Samen'!J236,"-garden-to-go-mini-japanese.jpg")),
IF($C$1="Kroatisch - HR",HYPERLINK(CONCATENATE("https://www.saflax.de/0-WVK-Retail/Bilder-Pictures/SAFLAX-",'Basis-Tabelle-Samen'!K236,"-",'Basis-Tabelle-Samen'!J236,"-garden-to-go-mini-croatian.jpg")),
IF($C$1="Lettisch - LV",HYPERLINK(CONCATENATE("https://www.saflax.de/0-WVK-Retail/Bilder-Pictures/SAFLAX-",'Basis-Tabelle-Samen'!K236,"-",'Basis-Tabelle-Samen'!J236,"-garden-to-go-mini-latvian.jpg")),
IF($C$1="Litauisch - LT",HYPERLINK(CONCATENATE("https://www.saflax.de/0-WVK-Retail/Bilder-Pictures/SAFLAX-",'Basis-Tabelle-Samen'!K236,"-",'Basis-Tabelle-Samen'!J236,"-garden-to-go-mini-lithuanian.jpg")),
IF($C$1="Maltesisch - MT",HYPERLINK(CONCATENATE("https://www.saflax.de/0-WVK-Retail/Bilder-Pictures/SAFLAX-",'Basis-Tabelle-Samen'!K236,"-",'Basis-Tabelle-Samen'!J236,"-garden-to-go-mini-maltese.jpg")),
IF($C$1="Niederländisch - NL",HYPERLINK(CONCATENATE("https://www.saflax.de/0-WVK-Retail/Bilder-Pictures/SAFLAX-",'Basis-Tabelle-Samen'!K236,"-",'Basis-Tabelle-Samen'!J236,"-garden-to-go-mini-dutch.jpg")),
IF($C$1="Norwegisch - NO",HYPERLINK(CONCATENATE("https://www.saflax.de/0-WVK-Retail/Bilder-Pictures/SAFLAX-",'Basis-Tabelle-Samen'!K236,"-",'Basis-Tabelle-Samen'!J236,"-garden-to-go-mini-nowegian.jpg")),
IF($C$1="Polnisch - PL",HYPERLINK(CONCATENATE("https://www.saflax.de/0-WVK-Retail/Bilder-Pictures/SAFLAX-",'Basis-Tabelle-Samen'!K236,"-",'Basis-Tabelle-Samen'!J236,"-garden-to-go-mini-polish.jpg")),
IF($C$1="Portugiesisch - PT",HYPERLINK(CONCATENATE("https://www.saflax.de/0-WVK-Retail/Bilder-Pictures/SAFLAX-",'Basis-Tabelle-Samen'!K236,"-",'Basis-Tabelle-Samen'!J236,"-garden-to-go-mini-portuguese.jpg")),
IF($C$1="Rumänisch - RO",HYPERLINK(CONCATENATE("https://www.saflax.de/0-WVK-Retail/Bilder-Pictures/SAFLAX-",'Basis-Tabelle-Samen'!K236,"-",'Basis-Tabelle-Samen'!J236,"-garden-to-go-mini-romanian.jpg")),
IF($C$1="Schwedisch - SE",HYPERLINK(CONCATENATE("https://www.saflax.de/0-WVK-Retail/Bilder-Pictures/SAFLAX-",'Basis-Tabelle-Samen'!K236,"-",'Basis-Tabelle-Samen'!J236,"-garden-to-go-mini-swedish.jpg")),
IF($C$1="Slowakisch - SK",HYPERLINK(CONCATENATE("https://www.saflax.de/0-WVK-Retail/Bilder-Pictures/SAFLAX-",'Basis-Tabelle-Samen'!K236,"-",'Basis-Tabelle-Samen'!J236,"-garden-to-go-mini-slovak.jpg")),
IF($C$1="Slowenisch - SI",HYPERLINK(CONCATENATE("https://www.saflax.de/0-WVK-Retail/Bilder-Pictures/SAFLAX-",'Basis-Tabelle-Samen'!K236,"-",'Basis-Tabelle-Samen'!J236,"-garden-to-go-mini-slovenian.jpg")),
IF($C$1="Spanisch - ES",HYPERLINK(CONCATENATE("https://www.saflax.de/0-WVK-Retail/Bilder-Pictures/SAFLAX-",'Basis-Tabelle-Samen'!K236,"-",'Basis-Tabelle-Samen'!J236,"-garden-to-go-mini-spanish.jpg")),
IF($C$1="Tschechisch - CZ",HYPERLINK(CONCATENATE("https://www.saflax.de/0-WVK-Retail/Bilder-Pictures/SAFLAX-",'Basis-Tabelle-Samen'!K236,"-",'Basis-Tabelle-Samen'!J236,"-garden-to-go-mini-czech.jpg")),
IF($C$1="Türkisch - TR",HYPERLINK(CONCATENATE("https://www.saflax.de/0-WVK-Retail/Bilder-Pictures/SAFLAX-",'Basis-Tabelle-Samen'!K236,"-",'Basis-Tabelle-Samen'!J236,"-garden-to-go-mini-turkish.jpg")),
IF($C$1="Ungarisch - HU",HYPERLINK(CONCATENATE("https://www.saflax.de/0-WVK-Retail/Bilder-Pictures/SAFLAX-",'Basis-Tabelle-Samen'!K236,"-",'Basis-Tabelle-Samen'!J236,"-garden-to-go-mini-hungarian.jpg")),
" ACHTUNG")))))))))))))))))))))))))))))</f>
        <v>https://www.saflax.de/0-WVK-Retail/Bilder-Pictures/SAFLAX-74998-acer-buergerianum-garden-to-go-mini-english.jpg</v>
      </c>
      <c r="AN223" s="330" t="str">
        <f>IF(I223&lt;1,"",
IF($C$1="Bulgarisch - BG",HYPERLINK(CONCATENATE("https://www.saflax.de/0-WVK-Retail/Bilder-Pictures/SAFLAX-",'Basis-Tabelle-Samen'!N236,"-",'Basis-Tabelle-Samen'!J236,"-garden-to-go-lite-bulgarian.jpg")),
IF($C$1="Dänisch - DK",HYPERLINK(CONCATENATE("https://www.saflax.de/0-WVK-Retail/Bilder-Pictures/SAFLAX-",'Basis-Tabelle-Samen'!N236,"-",'Basis-Tabelle-Samen'!J236,"-garden-to-go-lite-danish.jpg")),
IF($C$1="Deutsch - DE",HYPERLINK(CONCATENATE("https://www.saflax.de/0-WVK-Retail/Bilder-Pictures/SAFLAX-",'Basis-Tabelle-Samen'!N236,"-",'Basis-Tabelle-Samen'!J236,"-garden-to-go-lite-german.jpg")),
IF($C$1="Englisch - UK",HYPERLINK(CONCATENATE("https://www.saflax.de/0-WVK-Retail/Bilder-Pictures/SAFLAX-",'Basis-Tabelle-Samen'!N236,"-",'Basis-Tabelle-Samen'!J236,"-garden-to-go-lite-english.jpg")),
IF($C$1="Estnisch - EE",HYPERLINK(CONCATENATE("https://www.saflax.de/0-WVK-Retail/Bilder-Pictures/SAFLAX-",'Basis-Tabelle-Samen'!N236,"-",'Basis-Tabelle-Samen'!J236,"-garden-to-go-lite-estonian.jpg")),
IF($C$1="Finnisch - FI",HYPERLINK(CONCATENATE("https://www.saflax.de/0-WVK-Retail/Bilder-Pictures/SAFLAX-",'Basis-Tabelle-Samen'!N236,"-",'Basis-Tabelle-Samen'!J236,"-garden-to-go-lite-finnish.jpg")),
IF($C$1="Französisch - FR",HYPERLINK(CONCATENATE("https://www.saflax.de/0-WVK-Retail/Bilder-Pictures/SAFLAX-",'Basis-Tabelle-Samen'!N236,"-",'Basis-Tabelle-Samen'!J236,"-garden-to-go-lite-french.jpg")),
IF($C$1="Griechisch - GR",HYPERLINK(CONCATENATE("https://www.saflax.de/0-WVK-Retail/Bilder-Pictures/SAFLAX-",'Basis-Tabelle-Samen'!N236,"-",'Basis-Tabelle-Samen'!J236,"-garden-to-go-lite-greek.jpg")),
IF($C$1="Irisch - IE",HYPERLINK(CONCATENATE("https://www.saflax.de/0-WVK-Retail/Bilder-Pictures/SAFLAX-",'Basis-Tabelle-Samen'!N236,"-",'Basis-Tabelle-Samen'!J236,"-garden-to-go-lite-irish.jpg")),
IF($C$1="Isländisch - IS",HYPERLINK(CONCATENATE("https://www.saflax.de/0-WVK-Retail/Bilder-Pictures/SAFLAX-",'Basis-Tabelle-Samen'!N236,"-",'Basis-Tabelle-Samen'!J236,"-garden-to-go-lite-icelandic.jpg")),
IF($C$1="Italienisch - IT",HYPERLINK(CONCATENATE("https://www.saflax.de/0-WVK-Retail/Bilder-Pictures/SAFLAX-",'Basis-Tabelle-Samen'!N236,"-",'Basis-Tabelle-Samen'!J236,"-garden-to-go-lite-italian.jpg")),
IF($C$1="Japanisch - JP",HYPERLINK(CONCATENATE("https://www.saflax.de/0-WVK-Retail/Bilder-Pictures/SAFLAX-",'Basis-Tabelle-Samen'!N236,"-",'Basis-Tabelle-Samen'!J236,"-garden-to-go-lite-japanese.jpg")),
IF($C$1="Kroatisch - HR",HYPERLINK(CONCATENATE("https://www.saflax.de/0-WVK-Retail/Bilder-Pictures/SAFLAX-",'Basis-Tabelle-Samen'!N236,"-",'Basis-Tabelle-Samen'!J236,"-garden-to-go-lite-croatian.jpg")),
IF($C$1="Lettisch - LV",HYPERLINK(CONCATENATE("https://www.saflax.de/0-WVK-Retail/Bilder-Pictures/SAFLAX-",'Basis-Tabelle-Samen'!N236,"-",'Basis-Tabelle-Samen'!J236,"-garden-to-go-lite-latvian.jpg")),
IF($C$1="Litauisch - LT",HYPERLINK(CONCATENATE("https://www.saflax.de/0-WVK-Retail/Bilder-Pictures/SAFLAX-",'Basis-Tabelle-Samen'!N236,"-",'Basis-Tabelle-Samen'!J236,"-garden-to-go-lite-lithuanian.jpg")),
IF($C$1="Maltesisch - MT",HYPERLINK(CONCATENATE("https://www.saflax.de/0-WVK-Retail/Bilder-Pictures/SAFLAX-",'Basis-Tabelle-Samen'!N236,"-",'Basis-Tabelle-Samen'!J236,"-garden-to-go-lite-maltese.jpg")),
IF($C$1="Niederländisch - NL",HYPERLINK(CONCATENATE("https://www.saflax.de/0-WVK-Retail/Bilder-Pictures/SAFLAX-",'Basis-Tabelle-Samen'!N236,"-",'Basis-Tabelle-Samen'!J236,"-garden-to-go-lite-dutch.jpg")),
IF($C$1="Norwegisch - NO",HYPERLINK(CONCATENATE("https://www.saflax.de/0-WVK-Retail/Bilder-Pictures/SAFLAX-",'Basis-Tabelle-Samen'!N236,"-",'Basis-Tabelle-Samen'!J236,"-garden-to-go-lite-nowegian.jpg")),
IF($C$1="Polnisch - PL",HYPERLINK(CONCATENATE("https://www.saflax.de/0-WVK-Retail/Bilder-Pictures/SAFLAX-",'Basis-Tabelle-Samen'!N236,"-",'Basis-Tabelle-Samen'!J236,"-garden-to-go-lite-polish.jpg")),
IF($C$1="Portugiesisch - PT",HYPERLINK(CONCATENATE("https://www.saflax.de/0-WVK-Retail/Bilder-Pictures/SAFLAX-",'Basis-Tabelle-Samen'!N236,"-",'Basis-Tabelle-Samen'!J236,"-garden-to-go-lite-portuguese.jpg")),
IF($C$1="Rumänisch - RO",HYPERLINK(CONCATENATE("https://www.saflax.de/0-WVK-Retail/Bilder-Pictures/SAFLAX-",'Basis-Tabelle-Samen'!N236,"-",'Basis-Tabelle-Samen'!J236,"-garden-to-go-lite-romanian.jpg")),
IF($C$1="Schwedisch - SE",HYPERLINK(CONCATENATE("https://www.saflax.de/0-WVK-Retail/Bilder-Pictures/SAFLAX-",'Basis-Tabelle-Samen'!N236,"-",'Basis-Tabelle-Samen'!J236,"-garden-to-go-lite-swedish.jpg")),
IF($C$1="Slowakisch - SK",HYPERLINK(CONCATENATE("https://www.saflax.de/0-WVK-Retail/Bilder-Pictures/SAFLAX-",'Basis-Tabelle-Samen'!N236,"-",'Basis-Tabelle-Samen'!J236,"-garden-to-go-lite-slovak.jpg")),
IF($C$1="Slowenisch - SI",HYPERLINK(CONCATENATE("https://www.saflax.de/0-WVK-Retail/Bilder-Pictures/SAFLAX-",'Basis-Tabelle-Samen'!N236,"-",'Basis-Tabelle-Samen'!J236,"-garden-to-go-lite-slovenian.jpg")),
IF($C$1="Spanisch - ES",HYPERLINK(CONCATENATE("https://www.saflax.de/0-WVK-Retail/Bilder-Pictures/SAFLAX-",'Basis-Tabelle-Samen'!N236,"-",'Basis-Tabelle-Samen'!J236,"-garden-to-go-lite-spanish.jpg")),
IF($C$1="Tschechisch - CZ",HYPERLINK(CONCATENATE("https://www.saflax.de/0-WVK-Retail/Bilder-Pictures/SAFLAX-",'Basis-Tabelle-Samen'!N236,"-",'Basis-Tabelle-Samen'!J236,"-garden-to-go-lite-czech.jpg")),
IF($C$1="Türkisch - TR",HYPERLINK(CONCATENATE("https://www.saflax.de/0-WVK-Retail/Bilder-Pictures/SAFLAX-",'Basis-Tabelle-Samen'!N236,"-",'Basis-Tabelle-Samen'!J236,"-garden-to-go-lite-turkish.jpg")),
IF($C$1="Ungarisch - HU",HYPERLINK(CONCATENATE("https://www.saflax.de/0-WVK-Retail/Bilder-Pictures/SAFLAX-",'Basis-Tabelle-Samen'!N236,"-",'Basis-Tabelle-Samen'!J236,"-garden-to-go-lite-hungarian.jpg")),
" ACHTUNG")))))))))))))))))))))))))))))</f>
        <v>https://www.saflax.de/0-WVK-Retail/Bilder-Pictures/SAFLAX-84998-acer-buergerianum-garden-to-go-lite-english.jpg</v>
      </c>
      <c r="AO223" s="330" t="str">
        <f>IF(J223&lt;1,"",
IF($C$1="Bulgarisch - BG",HYPERLINK(CONCATENATE("https://www.saflax.de/0-WVK-Retail/Bilder-Pictures/SAFLAX-",'Basis-Tabelle-Samen'!Q236,"-",'Basis-Tabelle-Samen'!J236,"-garden-to-go-bulgarian.jpg")),
IF($C$1="Dänisch - DK",HYPERLINK(CONCATENATE("https://www.saflax.de/0-WVK-Retail/Bilder-Pictures/SAFLAX-",'Basis-Tabelle-Samen'!Q236,"-",'Basis-Tabelle-Samen'!J236,"-garden-to-go-danish.jpg")),
IF($C$1="Deutsch - DE",HYPERLINK(CONCATENATE("https://www.saflax.de/0-WVK-Retail/Bilder-Pictures/SAFLAX-",'Basis-Tabelle-Samen'!Q236,"-",'Basis-Tabelle-Samen'!J236,"-garden-to-go-german.jpg")),
IF($C$1="Englisch - UK",HYPERLINK(CONCATENATE("https://www.saflax.de/0-WVK-Retail/Bilder-Pictures/SAFLAX-",'Basis-Tabelle-Samen'!Q236,"-",'Basis-Tabelle-Samen'!J236,"-garden-to-go-english.jpg")),
IF($C$1="Estnisch - EE",HYPERLINK(CONCATENATE("https://www.saflax.de/0-WVK-Retail/Bilder-Pictures/SAFLAX-",'Basis-Tabelle-Samen'!Q236,"-",'Basis-Tabelle-Samen'!J236,"-garden-to-go-estonian.jpg")),
IF($C$1="Finnisch - FI",HYPERLINK(CONCATENATE("https://www.saflax.de/0-WVK-Retail/Bilder-Pictures/SAFLAX-",'Basis-Tabelle-Samen'!Q236,"-",'Basis-Tabelle-Samen'!J236,"-garden-to-go-finnish.jpg")),
IF($C$1="Französisch - FR",HYPERLINK(CONCATENATE("https://www.saflax.de/0-WVK-Retail/Bilder-Pictures/SAFLAX-",'Basis-Tabelle-Samen'!Q236,"-",'Basis-Tabelle-Samen'!J236,"-garden-to-go-french.jpg")),
IF($C$1="Griechisch - GR",HYPERLINK(CONCATENATE("https://www.saflax.de/0-WVK-Retail/Bilder-Pictures/SAFLAX-",'Basis-Tabelle-Samen'!Q236,"-",'Basis-Tabelle-Samen'!J236,"-garden-to-go-greek.jpg")),
IF($C$1="Irisch - IE",HYPERLINK(CONCATENATE("https://www.saflax.de/0-WVK-Retail/Bilder-Pictures/SAFLAX-",'Basis-Tabelle-Samen'!Q236,"-",'Basis-Tabelle-Samen'!J236,"-garden-to-go-irish.jpg")),
IF($C$1="Isländisch - IS",HYPERLINK(CONCATENATE("https://www.saflax.de/0-WVK-Retail/Bilder-Pictures/SAFLAX-",'Basis-Tabelle-Samen'!Q236,"-",'Basis-Tabelle-Samen'!J236,"-garden-to-go-icelandic.jpg")),
IF($C$1="Italienisch - IT",HYPERLINK(CONCATENATE("https://www.saflax.de/0-WVK-Retail/Bilder-Pictures/SAFLAX-",'Basis-Tabelle-Samen'!Q236,"-",'Basis-Tabelle-Samen'!J236,"-garden-to-go-italian.jpg")),
IF($C$1="Japanisch - JP",HYPERLINK(CONCATENATE("https://www.saflax.de/0-WVK-Retail/Bilder-Pictures/SAFLAX-",'Basis-Tabelle-Samen'!Q236,"-",'Basis-Tabelle-Samen'!J236,"-garden-to-go-japanese.jpg")),
IF($C$1="Kroatisch - HR",HYPERLINK(CONCATENATE("https://www.saflax.de/0-WVK-Retail/Bilder-Pictures/SAFLAX-",'Basis-Tabelle-Samen'!Q236,"-",'Basis-Tabelle-Samen'!J236,"-garden-to-go-croatian.jpg")),
IF($C$1="Lettisch - LV",HYPERLINK(CONCATENATE("https://www.saflax.de/0-WVK-Retail/Bilder-Pictures/SAFLAX-",'Basis-Tabelle-Samen'!Q236,"-",'Basis-Tabelle-Samen'!J236,"-garden-to-go-latvian.jpg")),
IF($C$1="Litauisch - LT",HYPERLINK(CONCATENATE("https://www.saflax.de/0-WVK-Retail/Bilder-Pictures/SAFLAX-",'Basis-Tabelle-Samen'!Q236,"-",'Basis-Tabelle-Samen'!J236,"-garden-to-go-lithuanian.jpg")),
IF($C$1="Maltesisch - MT",HYPERLINK(CONCATENATE("https://www.saflax.de/0-WVK-Retail/Bilder-Pictures/SAFLAX-",'Basis-Tabelle-Samen'!Q236,"-",'Basis-Tabelle-Samen'!J236,"-garden-to-go-maltese.jpg")),
IF($C$1="Niederländisch - NL",HYPERLINK(CONCATENATE("https://www.saflax.de/0-WVK-Retail/Bilder-Pictures/SAFLAX-",'Basis-Tabelle-Samen'!Q236,"-",'Basis-Tabelle-Samen'!J236,"-garden-to-go-dutch.jpg")),
IF($C$1="Norwegisch - NO",HYPERLINK(CONCATENATE("https://www.saflax.de/0-WVK-Retail/Bilder-Pictures/SAFLAX-",'Basis-Tabelle-Samen'!Q236,"-",'Basis-Tabelle-Samen'!J236,"-garden-to-go-nowegian.jpg")),
IF($C$1="Polnisch - PL",HYPERLINK(CONCATENATE("https://www.saflax.de/0-WVK-Retail/Bilder-Pictures/SAFLAX-",'Basis-Tabelle-Samen'!Q236,"-",'Basis-Tabelle-Samen'!J236,"-garden-to-go-polish.jpg")),
IF($C$1="Portugiesisch - PT",HYPERLINK(CONCATENATE("https://www.saflax.de/0-WVK-Retail/Bilder-Pictures/SAFLAX-",'Basis-Tabelle-Samen'!Q236,"-",'Basis-Tabelle-Samen'!J236,"-garden-to-go-portuguese.jpg")),
IF($C$1="Rumänisch - RO",HYPERLINK(CONCATENATE("https://www.saflax.de/0-WVK-Retail/Bilder-Pictures/SAFLAX-",'Basis-Tabelle-Samen'!Q236,"-",'Basis-Tabelle-Samen'!J236,"-garden-to-go-romanian.jpg")),
IF($C$1="Schwedisch - SE",HYPERLINK(CONCATENATE("https://www.saflax.de/0-WVK-Retail/Bilder-Pictures/SAFLAX-",'Basis-Tabelle-Samen'!Q236,"-",'Basis-Tabelle-Samen'!J236,"-garden-to-go-swedish.jpg")),
IF($C$1="Slowakisch - SK",HYPERLINK(CONCATENATE("https://www.saflax.de/0-WVK-Retail/Bilder-Pictures/SAFLAX-",'Basis-Tabelle-Samen'!Q236,"-",'Basis-Tabelle-Samen'!J236,"-garden-to-go-slovak.jpg")),
IF($C$1="Slowenisch - SI",HYPERLINK(CONCATENATE("https://www.saflax.de/0-WVK-Retail/Bilder-Pictures/SAFLAX-",'Basis-Tabelle-Samen'!Q236,"-",'Basis-Tabelle-Samen'!J236,"-garden-to-go-slovenian.jpg")),
IF($C$1="Spanisch - ES",HYPERLINK(CONCATENATE("https://www.saflax.de/0-WVK-Retail/Bilder-Pictures/SAFLAX-",'Basis-Tabelle-Samen'!Q236,"-",'Basis-Tabelle-Samen'!J236,"-garden-to-go-spanish.jpg")),
IF($C$1="Tschechisch - CZ",HYPERLINK(CONCATENATE("https://www.saflax.de/0-WVK-Retail/Bilder-Pictures/SAFLAX-",'Basis-Tabelle-Samen'!Q236,"-",'Basis-Tabelle-Samen'!J236,"-garden-to-go-czech.jpg")),
IF($C$1="Türkisch - TR",HYPERLINK(CONCATENATE("https://www.saflax.de/0-WVK-Retail/Bilder-Pictures/SAFLAX-",'Basis-Tabelle-Samen'!Q236,"-",'Basis-Tabelle-Samen'!J236,"-garden-to-go-turkish.jpg")),
IF($C$1="Ungarisch - HU",HYPERLINK(CONCATENATE("https://www.saflax.de/0-WVK-Retail/Bilder-Pictures/SAFLAX-",'Basis-Tabelle-Samen'!Q236,"-",'Basis-Tabelle-Samen'!J236,"-garden-to-go-hungarian.jpg")),
" ACHTUNG")))))))))))))))))))))))))))))</f>
        <v>https://www.saflax.de/0-WVK-Retail/Bilder-Pictures/SAFLAX-54998-acer-buergerianum-garden-to-go-english.jpg</v>
      </c>
      <c r="AP223" s="330" t="str">
        <f>IF(K223&lt;1,"",
IF($C$1="Bulgarisch - BG",HYPERLINK(CONCATENATE("https://www.saflax.de/0-WVK-Retail/Bilder-Pictures/SAFLAX-",'Basis-Tabelle-Samen'!T236,"-",'Basis-Tabelle-Samen'!J236,"-cultivation-set-bulgarian.jpg")),
IF($C$1="Dänisch - DK",HYPERLINK(CONCATENATE("https://www.saflax.de/0-WVK-Retail/Bilder-Pictures/SAFLAX-",'Basis-Tabelle-Samen'!T236,"-",'Basis-Tabelle-Samen'!J236,"-cultivation-set-danish.jpg")),
IF($C$1="Deutsch - DE",HYPERLINK(CONCATENATE("https://www.saflax.de/0-WVK-Retail/Bilder-Pictures/SAFLAX-",'Basis-Tabelle-Samen'!T236,"-",'Basis-Tabelle-Samen'!J236,"-cultivation-set-german.jpg")),
IF($C$1="Englisch - UK",HYPERLINK(CONCATENATE("https://www.saflax.de/0-WVK-Retail/Bilder-Pictures/SAFLAX-",'Basis-Tabelle-Samen'!T236,"-",'Basis-Tabelle-Samen'!J236,"-cultivation-set-english.jpg")),
IF($C$1="Estnisch - EE",HYPERLINK(CONCATENATE("https://www.saflax.de/0-WVK-Retail/Bilder-Pictures/SAFLAX-",'Basis-Tabelle-Samen'!T236,"-",'Basis-Tabelle-Samen'!J236,"-cultivation-set-estonian.jpg")),
IF($C$1="Finnisch - FI",HYPERLINK(CONCATENATE("https://www.saflax.de/0-WVK-Retail/Bilder-Pictures/SAFLAX-",'Basis-Tabelle-Samen'!T236,"-",'Basis-Tabelle-Samen'!J236,"-cultivation-set-finnish.jpg")),
IF($C$1="Französisch - FR",HYPERLINK(CONCATENATE("https://www.saflax.de/0-WVK-Retail/Bilder-Pictures/SAFLAX-",'Basis-Tabelle-Samen'!T236,"-",'Basis-Tabelle-Samen'!J236,"-cultivation-set-french.jpg")),
IF($C$1="Griechisch - GR",HYPERLINK(CONCATENATE("https://www.saflax.de/0-WVK-Retail/Bilder-Pictures/SAFLAX-",'Basis-Tabelle-Samen'!T236,"-",'Basis-Tabelle-Samen'!J236,"-cultivation-set-greek.jpg")),
IF($C$1="Irisch - IE",HYPERLINK(CONCATENATE("https://www.saflax.de/0-WVK-Retail/Bilder-Pictures/SAFLAX-",'Basis-Tabelle-Samen'!T236,"-",'Basis-Tabelle-Samen'!J236,"-cultivation-set-irish.jpg")),
IF($C$1="Isländisch - IS",HYPERLINK(CONCATENATE("https://www.saflax.de/0-WVK-Retail/Bilder-Pictures/SAFLAX-",'Basis-Tabelle-Samen'!T236,"-",'Basis-Tabelle-Samen'!J236,"-cultivation-set-icelandic.jpg")),
IF($C$1="Italienisch - IT",HYPERLINK(CONCATENATE("https://www.saflax.de/0-WVK-Retail/Bilder-Pictures/SAFLAX-",'Basis-Tabelle-Samen'!T236,"-",'Basis-Tabelle-Samen'!J236,"-cultivation-set-italian.jpg")),
IF($C$1="Japanisch - JP",HYPERLINK(CONCATENATE("https://www.saflax.de/0-WVK-Retail/Bilder-Pictures/SAFLAX-",'Basis-Tabelle-Samen'!T236,"-",'Basis-Tabelle-Samen'!J236,"-cultivation-set-japanese.jpg")),
IF($C$1="Kroatisch - HR",HYPERLINK(CONCATENATE("https://www.saflax.de/0-WVK-Retail/Bilder-Pictures/SAFLAX-",'Basis-Tabelle-Samen'!T236,"-",'Basis-Tabelle-Samen'!J236,"-cultivation-set-croatian.jpg")),
IF($C$1="Lettisch - LV",HYPERLINK(CONCATENATE("https://www.saflax.de/0-WVK-Retail/Bilder-Pictures/SAFLAX-",'Basis-Tabelle-Samen'!T236,"-",'Basis-Tabelle-Samen'!J236,"-cultivation-set-latvian.jpg")),
IF($C$1="Litauisch - LT",HYPERLINK(CONCATENATE("https://www.saflax.de/0-WVK-Retail/Bilder-Pictures/SAFLAX-",'Basis-Tabelle-Samen'!T236,"-",'Basis-Tabelle-Samen'!J236,"-cultivation-set-lithuanian.jpg")),
IF($C$1="Maltesisch - MT",HYPERLINK(CONCATENATE("https://www.saflax.de/0-WVK-Retail/Bilder-Pictures/SAFLAX-",'Basis-Tabelle-Samen'!T236,"-",'Basis-Tabelle-Samen'!J236,"-cultivation-set-maltese.jpg")),
IF($C$1="Niederländisch - NL",HYPERLINK(CONCATENATE("https://www.saflax.de/0-WVK-Retail/Bilder-Pictures/SAFLAX-",'Basis-Tabelle-Samen'!T236,"-",'Basis-Tabelle-Samen'!J236,"-cultivation-set-dutch.jpg")),
IF($C$1="Norwegisch - NO",HYPERLINK(CONCATENATE("https://www.saflax.de/0-WVK-Retail/Bilder-Pictures/SAFLAX-",'Basis-Tabelle-Samen'!T236,"-",'Basis-Tabelle-Samen'!J236,"-cultivation-set-nowegian.jpg")),
IF($C$1="Polnisch - PL",HYPERLINK(CONCATENATE("https://www.saflax.de/0-WVK-Retail/Bilder-Pictures/SAFLAX-",'Basis-Tabelle-Samen'!T236,"-",'Basis-Tabelle-Samen'!J236,"-cultivation-set-polish.jpg")),
IF($C$1="Portugiesisch - PT",HYPERLINK(CONCATENATE("https://www.saflax.de/0-WVK-Retail/Bilder-Pictures/SAFLAX-",'Basis-Tabelle-Samen'!T236,"-",'Basis-Tabelle-Samen'!J236,"-cultivation-set-portuguese.jpg")),
IF($C$1="Rumänisch - RO",HYPERLINK(CONCATENATE("https://www.saflax.de/0-WVK-Retail/Bilder-Pictures/SAFLAX-",'Basis-Tabelle-Samen'!T236,"-",'Basis-Tabelle-Samen'!J236,"-cultivation-set-romanian.jpg")),
IF($C$1="Schwedisch - SE",HYPERLINK(CONCATENATE("https://www.saflax.de/0-WVK-Retail/Bilder-Pictures/SAFLAX-",'Basis-Tabelle-Samen'!T236,"-",'Basis-Tabelle-Samen'!J236,"-cultivation-set-swedish.jpg")),
IF($C$1="Slowakisch - SK",HYPERLINK(CONCATENATE("https://www.saflax.de/0-WVK-Retail/Bilder-Pictures/SAFLAX-",'Basis-Tabelle-Samen'!T236,"-",'Basis-Tabelle-Samen'!J236,"-cultivation-set-slovak.jpg")),
IF($C$1="Slowenisch - SI",HYPERLINK(CONCATENATE("https://www.saflax.de/0-WVK-Retail/Bilder-Pictures/SAFLAX-",'Basis-Tabelle-Samen'!T236,"-",'Basis-Tabelle-Samen'!J236,"-cultivation-set-slovenian.jpg")),
IF($C$1="Spanisch - ES",HYPERLINK(CONCATENATE("https://www.saflax.de/0-WVK-Retail/Bilder-Pictures/SAFLAX-",'Basis-Tabelle-Samen'!T236,"-",'Basis-Tabelle-Samen'!J236,"-cultivation-set-spanish.jpg")),
IF($C$1="Tschechisch - CZ",HYPERLINK(CONCATENATE("https://www.saflax.de/0-WVK-Retail/Bilder-Pictures/SAFLAX-",'Basis-Tabelle-Samen'!T236,"-",'Basis-Tabelle-Samen'!J236,"-cultivation-set-czech.jpg")),
IF($C$1="Türkisch - TR",HYPERLINK(CONCATENATE("https://www.saflax.de/0-WVK-Retail/Bilder-Pictures/SAFLAX-",'Basis-Tabelle-Samen'!T236,"-",'Basis-Tabelle-Samen'!J236,"-cultivation-set-turkish.jpg")),
IF($C$1="Ungarisch - HU",HYPERLINK(CONCATENATE("https://www.saflax.de/0-WVK-Retail/Bilder-Pictures/SAFLAX-",'Basis-Tabelle-Samen'!T236,"-",'Basis-Tabelle-Samen'!J236,"-cultivation-set-hungarian.jpg")),
" ACHTUNG")))))))))))))))))))))))))))))</f>
        <v>https://www.saflax.de/0-WVK-Retail/Bilder-Pictures/SAFLAX-34998-acer-buergerianum-cultivation-set-english.jpg</v>
      </c>
      <c r="AQ223" s="330" t="str">
        <f>IF(L223&lt;1,"",
IF($C$1="Bulgarisch - BG",HYPERLINK(CONCATENATE("https://www.saflax.de/0-WVK-Retail/Bilder-Pictures/SAFLAX-",'Basis-Tabelle-Samen'!W236,"-",'Basis-Tabelle-Samen'!J236,"-garden-in-the-bag-bulgarian.jpg")),
IF($C$1="Dänisch - DK",HYPERLINK(CONCATENATE("https://www.saflax.de/0-WVK-Retail/Bilder-Pictures/SAFLAX-",'Basis-Tabelle-Samen'!W236,"-",'Basis-Tabelle-Samen'!J236,"-garden-in-the-bag-danish.jpg")),
IF($C$1="Deutsch - DE",HYPERLINK(CONCATENATE("https://www.saflax.de/0-WVK-Retail/Bilder-Pictures/SAFLAX-",'Basis-Tabelle-Samen'!W236,"-",'Basis-Tabelle-Samen'!J236,"-garden-in-the-bag-german.jpg")),
IF($C$1="Englisch - UK",HYPERLINK(CONCATENATE("https://www.saflax.de/0-WVK-Retail/Bilder-Pictures/SAFLAX-",'Basis-Tabelle-Samen'!W236,"-",'Basis-Tabelle-Samen'!J236,"-garden-in-the-bag-english.jpg")),
IF($C$1="Estnisch - EE",HYPERLINK(CONCATENATE("https://www.saflax.de/0-WVK-Retail/Bilder-Pictures/SAFLAX-",'Basis-Tabelle-Samen'!W236,"-",'Basis-Tabelle-Samen'!J236,"-garden-in-the-bag-estonian.jpg")),
IF($C$1="Finnisch - FI",HYPERLINK(CONCATENATE("https://www.saflax.de/0-WVK-Retail/Bilder-Pictures/SAFLAX-",'Basis-Tabelle-Samen'!W236,"-",'Basis-Tabelle-Samen'!J236,"-garden-in-the-bag-finnish.jpg")),
IF($C$1="Französisch - FR",HYPERLINK(CONCATENATE("https://www.saflax.de/0-WVK-Retail/Bilder-Pictures/SAFLAX-",'Basis-Tabelle-Samen'!W236,"-",'Basis-Tabelle-Samen'!J236,"-garden-in-the-bag-french.jpg")),
IF($C$1="Griechisch - GR",HYPERLINK(CONCATENATE("https://www.saflax.de/0-WVK-Retail/Bilder-Pictures/SAFLAX-",'Basis-Tabelle-Samen'!W236,"-",'Basis-Tabelle-Samen'!J236,"-garden-in-the-bag-greek.jpg")),
IF($C$1="Irisch - IE",HYPERLINK(CONCATENATE("https://www.saflax.de/0-WVK-Retail/Bilder-Pictures/SAFLAX-",'Basis-Tabelle-Samen'!W236,"-",'Basis-Tabelle-Samen'!J236,"-garden-in-the-bag-irish.jpg")),
IF($C$1="Isländisch - IS",HYPERLINK(CONCATENATE("https://www.saflax.de/0-WVK-Retail/Bilder-Pictures/SAFLAX-",'Basis-Tabelle-Samen'!W236,"-",'Basis-Tabelle-Samen'!J236,"-garden-in-the-bag-icelandic.jpg")),
IF($C$1="Italienisch - IT",HYPERLINK(CONCATENATE("https://www.saflax.de/0-WVK-Retail/Bilder-Pictures/SAFLAX-",'Basis-Tabelle-Samen'!W236,"-",'Basis-Tabelle-Samen'!J236,"-garden-in-the-bag-italian.jpg")),
IF($C$1="Japanisch - JP",HYPERLINK(CONCATENATE("https://www.saflax.de/0-WVK-Retail/Bilder-Pictures/SAFLAX-",'Basis-Tabelle-Samen'!W236,"-",'Basis-Tabelle-Samen'!J236,"-garden-in-the-bag-japanese.jpg")),
IF($C$1="Kroatisch - HR",HYPERLINK(CONCATENATE("https://www.saflax.de/0-WVK-Retail/Bilder-Pictures/SAFLAX-",'Basis-Tabelle-Samen'!W236,"-",'Basis-Tabelle-Samen'!J236,"-garden-in-the-bag-croatian.jpg")),
IF($C$1="Lettisch - LV",HYPERLINK(CONCATENATE("https://www.saflax.de/0-WVK-Retail/Bilder-Pictures/SAFLAX-",'Basis-Tabelle-Samen'!W236,"-",'Basis-Tabelle-Samen'!J236,"-garden-in-the-bag-latvian.jpg")),
IF($C$1="Litauisch - LT",HYPERLINK(CONCATENATE("https://www.saflax.de/0-WVK-Retail/Bilder-Pictures/SAFLAX-",'Basis-Tabelle-Samen'!W236,"-",'Basis-Tabelle-Samen'!J236,"-garden-in-the-bag-lithuanian.jpg")),
IF($C$1="Maltesisch - MT",HYPERLINK(CONCATENATE("https://www.saflax.de/0-WVK-Retail/Bilder-Pictures/SAFLAX-",'Basis-Tabelle-Samen'!W236,"-",'Basis-Tabelle-Samen'!J236,"-garden-in-the-bag-maltese.jpg")),
IF($C$1="Niederländisch - NL",HYPERLINK(CONCATENATE("https://www.saflax.de/0-WVK-Retail/Bilder-Pictures/SAFLAX-",'Basis-Tabelle-Samen'!W236,"-",'Basis-Tabelle-Samen'!J236,"-garden-in-the-bag-dutch.jpg")),
IF($C$1="Norwegisch - NO",HYPERLINK(CONCATENATE("https://www.saflax.de/0-WVK-Retail/Bilder-Pictures/SAFLAX-",'Basis-Tabelle-Samen'!W236,"-",'Basis-Tabelle-Samen'!J236,"-garden-in-the-bag-nowegian.jpg")),
IF($C$1="Polnisch - PL",HYPERLINK(CONCATENATE("https://www.saflax.de/0-WVK-Retail/Bilder-Pictures/SAFLAX-",'Basis-Tabelle-Samen'!W236,"-",'Basis-Tabelle-Samen'!J236,"-garden-in-the-bag-polish.jpg")),
IF($C$1="Portugiesisch - PT",HYPERLINK(CONCATENATE("https://www.saflax.de/0-WVK-Retail/Bilder-Pictures/SAFLAX-",'Basis-Tabelle-Samen'!W236,"-",'Basis-Tabelle-Samen'!J236,"-garden-in-the-bag-portuguese.jpg")),
IF($C$1="Rumänisch - RO",HYPERLINK(CONCATENATE("https://www.saflax.de/0-WVK-Retail/Bilder-Pictures/SAFLAX-",'Basis-Tabelle-Samen'!W236,"-",'Basis-Tabelle-Samen'!J236,"-garden-in-the-bag-romanian.jpg")),
IF($C$1="Schwedisch - SE",HYPERLINK(CONCATENATE("https://www.saflax.de/0-WVK-Retail/Bilder-Pictures/SAFLAX-",'Basis-Tabelle-Samen'!W236,"-",'Basis-Tabelle-Samen'!J236,"-garden-in-the-bag-swedish.jpg")),
IF($C$1="Slowakisch - SK",HYPERLINK(CONCATENATE("https://www.saflax.de/0-WVK-Retail/Bilder-Pictures/SAFLAX-",'Basis-Tabelle-Samen'!W236,"-",'Basis-Tabelle-Samen'!J236,"-garden-in-the-bag-slovak.jpg")),
IF($C$1="Slowenisch - SI",HYPERLINK(CONCATENATE("https://www.saflax.de/0-WVK-Retail/Bilder-Pictures/SAFLAX-",'Basis-Tabelle-Samen'!W236,"-",'Basis-Tabelle-Samen'!J236,"-garden-in-the-bag-slovenian.jpg")),
IF($C$1="Spanisch - ES",HYPERLINK(CONCATENATE("https://www.saflax.de/0-WVK-Retail/Bilder-Pictures/SAFLAX-",'Basis-Tabelle-Samen'!W236,"-",'Basis-Tabelle-Samen'!J236,"-garden-in-the-bag-spanish.jpg")),
IF($C$1="Tschechisch - CZ",HYPERLINK(CONCATENATE("https://www.saflax.de/0-WVK-Retail/Bilder-Pictures/SAFLAX-",'Basis-Tabelle-Samen'!W236,"-",'Basis-Tabelle-Samen'!J236,"-garden-in-the-bag-czech.jpg")),
IF($C$1="Türkisch - TR",HYPERLINK(CONCATENATE("https://www.saflax.de/0-WVK-Retail/Bilder-Pictures/SAFLAX-",'Basis-Tabelle-Samen'!W236,"-",'Basis-Tabelle-Samen'!J236,"-garden-in-the-bag-turkish.jpg")),
IF($C$1="Ungarisch - HU",HYPERLINK(CONCATENATE("https://www.saflax.de/0-WVK-Retail/Bilder-Pictures/SAFLAX-",'Basis-Tabelle-Samen'!W236,"-",'Basis-Tabelle-Samen'!J236,"-garden-in-the-bag-hungarian.jpg")),
" ACHTUNG")))))))))))))))))))))))))))))</f>
        <v>https://www.saflax.de/0-WVK-Retail/Bilder-Pictures/SAFLAX-64998-acer-buergerianum-garden-in-the-bag-english.jpg</v>
      </c>
    </row>
    <row r="224" spans="1:43" ht="17.100000000000001" customHeight="1" x14ac:dyDescent="0.2">
      <c r="A224" s="318" t="str">
        <f>IF('Basis-Tabelle-Samen'!A226="","",IF($C$1="Deutsch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24" s="319" t="str">
        <f>'Basis-Tabelle-Samen'!I226</f>
        <v>Casuarina equisetifolia</v>
      </c>
      <c r="C224" s="316" t="str">
        <f>IF($C$1="Bulgarisch - BG",'Basis-Tabelle-Samen'!Z226,
IF($C$1="Dänisch - DK",'Basis-Tabelle-Samen'!AA226,
IF($C$1="Deutsch - DE",'Basis-Tabelle-Samen'!AB226,
IF($C$1="Englisch - UK",'Basis-Tabelle-Samen'!AC226,
IF($C$1="Estnisch - EE",'Basis-Tabelle-Samen'!AD226,
IF($C$1="Finnisch - FI",'Basis-Tabelle-Samen'!AE226,
IF($C$1="Französisch - FR",'Basis-Tabelle-Samen'!AF226,
IF($C$1="Griechisch - GR",'Basis-Tabelle-Samen'!AG226,
IF($C$1="Irisch - IE",'Basis-Tabelle-Samen'!AH226,
IF($C$1="Isländisch - IS",'Basis-Tabelle-Samen'!AI226,
IF($C$1="Italienisch - IT",'Basis-Tabelle-Samen'!AJ226,
IF($C$1="Japanisch - JP",'Basis-Tabelle-Samen'!AK226,
IF($C$1="Kroatisch - HR",'Basis-Tabelle-Samen'!AL226,
IF($C$1="Lettisch - LV",'Basis-Tabelle-Samen'!AM226,
IF($C$1="Litauisch - LT",'Basis-Tabelle-Samen'!AN226,
IF($C$1="Maltesisch - MT",'Basis-Tabelle-Samen'!AO226,
IF($C$1="Niederländisch - NL",'Basis-Tabelle-Samen'!AP226,
IF($C$1="Norwegisch - NO",'Basis-Tabelle-Samen'!AQ226,
IF($C$1="Polnisch - PL",'Basis-Tabelle-Samen'!AR226,
IF($C$1="Portugiesisch - PT",'Basis-Tabelle-Samen'!AS226,
IF($C$1="Rumänisch - RO",'Basis-Tabelle-Samen'!AT226,
IF($C$1="Schwedisch - SE",'Basis-Tabelle-Samen'!AU226,
IF($C$1="Slowakisch - SK",'Basis-Tabelle-Samen'!AV226,
IF($C$1="Slowenisch - SI",'Basis-Tabelle-Samen'!AW226,
IF($C$1="Spanisch - ES",'Basis-Tabelle-Samen'!AX226,
IF($C$1="Tschechisch - CZ",'Basis-Tabelle-Samen'!AY226,
IF($C$1="Türkisch - TR",'Basis-Tabelle-Samen'!AZ226,
IF($C$1="Ungarisch - HU",'Basis-Tabelle-Samen'!BA226,
" ACHTUNG"))))))))))))))))))))))))))))</f>
        <v>Bonsai - Sea Ironwood</v>
      </c>
      <c r="D224" s="320">
        <f>'Basis-Tabelle-Samen'!F226</f>
        <v>200</v>
      </c>
      <c r="E224" s="321" t="str">
        <f>'Basis-Tabelle-Samen'!H226</f>
        <v>7 %</v>
      </c>
      <c r="F224" s="322" t="str">
        <f>IF('Basis-Tabelle-Samen'!G226="","",'Basis-Tabelle-Samen'!G226)</f>
        <v>04</v>
      </c>
      <c r="G224" s="320">
        <f>'Basis-Tabelle-Samen'!C226</f>
        <v>14921</v>
      </c>
      <c r="H224" s="323">
        <f>'Basis-Tabelle-Samen'!D226</f>
        <v>4055473149219</v>
      </c>
      <c r="I224" s="324">
        <f>'Basis-Tabelle-Samen'!E226</f>
        <v>1.85</v>
      </c>
      <c r="J224" s="325">
        <f t="shared" si="3"/>
        <v>12</v>
      </c>
      <c r="K224" s="326">
        <f>'Basis-Tabelle-Samen'!K226</f>
        <v>74921</v>
      </c>
      <c r="L224" s="323">
        <f>'Basis-Tabelle-Samen'!L226</f>
        <v>4055473749211</v>
      </c>
      <c r="M224" s="324">
        <f>'Basis-Tabelle-Samen'!M226</f>
        <v>2.4500000000000002</v>
      </c>
      <c r="N224" s="326">
        <f>IF(K224&lt;1,"",'3'!$I$15)</f>
        <v>15</v>
      </c>
      <c r="O224" s="327">
        <f>IF(K224&lt;1,"",'3'!$J$11)</f>
        <v>90</v>
      </c>
      <c r="P224" s="326">
        <f>'Basis-Tabelle-Samen'!N226</f>
        <v>84921</v>
      </c>
      <c r="Q224" s="323">
        <f>'Basis-Tabelle-Samen'!O226</f>
        <v>4055473849218</v>
      </c>
      <c r="R224" s="328">
        <f>'Basis-Tabelle-Samen'!P226</f>
        <v>3.75</v>
      </c>
      <c r="S224" s="326">
        <f>IF(R224&lt;1,"",'3'!$M$15)</f>
        <v>18</v>
      </c>
      <c r="T224" s="327">
        <f>IF(R224&lt;1,"",'3'!$N$11)</f>
        <v>72</v>
      </c>
      <c r="U224" s="326">
        <f>'Basis-Tabelle-Samen'!Q226</f>
        <v>54921</v>
      </c>
      <c r="V224" s="323">
        <f>'Basis-Tabelle-Samen'!R226</f>
        <v>4055473549217</v>
      </c>
      <c r="W224" s="324">
        <f>'Basis-Tabelle-Samen'!S226</f>
        <v>4.95</v>
      </c>
      <c r="X224" s="326">
        <f>IF(U224&lt;1,"",'3'!$Q$15)</f>
        <v>6</v>
      </c>
      <c r="Y224" s="327">
        <f>IF(U224&lt;1,"",'3'!$R$11)</f>
        <v>24</v>
      </c>
      <c r="Z224" s="326">
        <f>'Basis-Tabelle-Samen'!T226</f>
        <v>34921</v>
      </c>
      <c r="AA224" s="323">
        <f>'Basis-Tabelle-Samen'!U226</f>
        <v>4055473349213</v>
      </c>
      <c r="AB224" s="324">
        <f>'Basis-Tabelle-Samen'!V226</f>
        <v>6.75</v>
      </c>
      <c r="AC224" s="326">
        <f>IF(Z224&lt;1,"",'3'!$U$15)</f>
        <v>6</v>
      </c>
      <c r="AD224" s="327">
        <f>IF(Z224&lt;1,"",'3'!$V$11)</f>
        <v>24</v>
      </c>
      <c r="AE224" s="326">
        <f>'Basis-Tabelle-Samen'!W226</f>
        <v>64921</v>
      </c>
      <c r="AF224" s="323">
        <f>'Basis-Tabelle-Samen'!X226</f>
        <v>4055473649214</v>
      </c>
      <c r="AG224" s="324">
        <f>'Basis-Tabelle-Samen'!Y226</f>
        <v>2.95</v>
      </c>
      <c r="AH224" s="326">
        <f>IF(AE224&lt;1,"",'3'!$Y$15)</f>
        <v>8</v>
      </c>
      <c r="AI224" s="327">
        <f>IF(AE224&lt;1,"",'3'!$Z$11)</f>
        <v>64</v>
      </c>
      <c r="AJ224" s="315"/>
      <c r="AK224" s="316" t="str">
        <f>IF(G224&lt;1,"",
IF($C$1="Bulgarisch - BG",HYPERLINK(CONCATENATE("https://www.saflax.de/0-WVK-Retail/Bilder-Pictures/SAFLAX-",'Basis-Tabelle-Samen'!C226,"-",'Basis-Tabelle-Samen'!J226,"-seed-package-front-cr-bulgarian.jpg")),
IF($C$1="Dänisch - DK",HYPERLINK(CONCATENATE("https://www.saflax.de/0-WVK-Retail/Bilder-Pictures/SAFLAX-",'Basis-Tabelle-Samen'!C226,"-",'Basis-Tabelle-Samen'!J226,"-seed-package-front-cr-danish.jpg")),
IF($C$1="Deutsch - DE",HYPERLINK(CONCATENATE("https://www.saflax.de/0-WVK-Retail/Bilder-Pictures/SAFLAX-",'Basis-Tabelle-Samen'!C226,"-",'Basis-Tabelle-Samen'!J226,"-seed-package-front-cr-german.jpg")),
IF($C$1="Englisch - UK",HYPERLINK(CONCATENATE("https://www.saflax.de/0-WVK-Retail/Bilder-Pictures/SAFLAX-",'Basis-Tabelle-Samen'!C226,"-",'Basis-Tabelle-Samen'!J226,"-seed-package-front-cr-english.jpg")),
IF($C$1="Estnisch - EE",HYPERLINK(CONCATENATE("https://www.saflax.de/0-WVK-Retail/Bilder-Pictures/SAFLAX-",'Basis-Tabelle-Samen'!C226,"-",'Basis-Tabelle-Samen'!J226,"-seed-package-front-cr-estonian.jpg")),
IF($C$1="Finnisch - FI",HYPERLINK(CONCATENATE("https://www.saflax.de/0-WVK-Retail/Bilder-Pictures/SAFLAX-",'Basis-Tabelle-Samen'!C226,"-",'Basis-Tabelle-Samen'!J226,"-seed-package-front-cr-finnish.jpg")),
IF($C$1="Französisch - FR",HYPERLINK(CONCATENATE("https://www.saflax.de/0-WVK-Retail/Bilder-Pictures/SAFLAX-",'Basis-Tabelle-Samen'!C226,"-",'Basis-Tabelle-Samen'!J226,"-seed-package-front-cr-french.jpg")),
IF($C$1="Griechisch - GR",HYPERLINK(CONCATENATE("https://www.saflax.de/0-WVK-Retail/Bilder-Pictures/SAFLAX-",'Basis-Tabelle-Samen'!C226,"-",'Basis-Tabelle-Samen'!J226,"-seed-package-front-cr-greek.jpg")),
IF($C$1="Irisch - IE",HYPERLINK(CONCATENATE("https://www.saflax.de/0-WVK-Retail/Bilder-Pictures/SAFLAX-",'Basis-Tabelle-Samen'!C226,"-",'Basis-Tabelle-Samen'!J226,"-seed-package-front-cr-irish.jpg")),
IF($C$1="Isländisch - IS",HYPERLINK(CONCATENATE("https://www.saflax.de/0-WVK-Retail/Bilder-Pictures/SAFLAX-",'Basis-Tabelle-Samen'!C226,"-",'Basis-Tabelle-Samen'!J226,"-seed-package-front-cr-icelandic.jpg")),
IF($C$1="Italienisch - IT",HYPERLINK(CONCATENATE("https://www.saflax.de/0-WVK-Retail/Bilder-Pictures/SAFLAX-",'Basis-Tabelle-Samen'!C226,"-",'Basis-Tabelle-Samen'!J226,"-seed-package-front-cr-italian.jpg")),
IF($C$1="Japanisch - JP",HYPERLINK(CONCATENATE("https://www.saflax.de/0-WVK-Retail/Bilder-Pictures/SAFLAX-",'Basis-Tabelle-Samen'!C226,"-",'Basis-Tabelle-Samen'!J226,"-seed-package-front-cr-japanese.jpg")),
IF($C$1="Kroatisch - HR",HYPERLINK(CONCATENATE("https://www.saflax.de/0-WVK-Retail/Bilder-Pictures/SAFLAX-",'Basis-Tabelle-Samen'!C226,"-",'Basis-Tabelle-Samen'!J226,"-seed-package-front-cr-croatian.jpg")),
IF($C$1="Lettisch - LV",HYPERLINK(CONCATENATE("https://www.saflax.de/0-WVK-Retail/Bilder-Pictures/SAFLAX-",'Basis-Tabelle-Samen'!C226,"-",'Basis-Tabelle-Samen'!J226,"-seed-package-front-cr-latvian.jpg")),
IF($C$1="Litauisch - LT",HYPERLINK(CONCATENATE("https://www.saflax.de/0-WVK-Retail/Bilder-Pictures/SAFLAX-",'Basis-Tabelle-Samen'!C226,"-",'Basis-Tabelle-Samen'!J226,"-seed-package-front-cr-lithuanian.jpg")),
IF($C$1="Maltesisch - MT",HYPERLINK(CONCATENATE("https://www.saflax.de/0-WVK-Retail/Bilder-Pictures/SAFLAX-",'Basis-Tabelle-Samen'!C226,"-",'Basis-Tabelle-Samen'!J226,"-seed-package-front-cr-maltese.jpg")),
IF($C$1="Niederländisch - NL",HYPERLINK(CONCATENATE("https://www.saflax.de/0-WVK-Retail/Bilder-Pictures/SAFLAX-",'Basis-Tabelle-Samen'!C226,"-",'Basis-Tabelle-Samen'!J226,"-seed-package-front-cr-dutch.jpg")),
IF($C$1="Norwegisch - NO",HYPERLINK(CONCATENATE("https://www.saflax.de/0-WVK-Retail/Bilder-Pictures/SAFLAX-",'Basis-Tabelle-Samen'!C226,"-",'Basis-Tabelle-Samen'!J226,"-seed-package-front-cr-nowegian.jpg")),
IF($C$1="Polnisch - PL",HYPERLINK(CONCATENATE("https://www.saflax.de/0-WVK-Retail/Bilder-Pictures/SAFLAX-",'Basis-Tabelle-Samen'!C226,"-",'Basis-Tabelle-Samen'!J226,"-seed-package-front-cr-polish.jpg")),
IF($C$1="Portugiesisch - PT",HYPERLINK(CONCATENATE("https://www.saflax.de/0-WVK-Retail/Bilder-Pictures/SAFLAX-",'Basis-Tabelle-Samen'!C226,"-",'Basis-Tabelle-Samen'!J226,"-seed-package-front-cr-portuguese.jpg")),
IF($C$1="Rumänisch - RO",HYPERLINK(CONCATENATE("https://www.saflax.de/0-WVK-Retail/Bilder-Pictures/SAFLAX-",'Basis-Tabelle-Samen'!C226,"-",'Basis-Tabelle-Samen'!J226,"-seed-package-front-cr-romanian.jpg")),
IF($C$1="Schwedisch - SE",HYPERLINK(CONCATENATE("https://www.saflax.de/0-WVK-Retail/Bilder-Pictures/SAFLAX-",'Basis-Tabelle-Samen'!C226,"-",'Basis-Tabelle-Samen'!J226,"-seed-package-front-cr-swedish.jpg")),
IF($C$1="Slowakisch - SK",HYPERLINK(CONCATENATE("https://www.saflax.de/0-WVK-Retail/Bilder-Pictures/SAFLAX-",'Basis-Tabelle-Samen'!C226,"-",'Basis-Tabelle-Samen'!J226,"-seed-package-front-cr-slovak.jpg")),
IF($C$1="Slowenisch - SI",HYPERLINK(CONCATENATE("https://www.saflax.de/0-WVK-Retail/Bilder-Pictures/SAFLAX-",'Basis-Tabelle-Samen'!C226,"-",'Basis-Tabelle-Samen'!J226,"-seed-package-front-cr-slovenian.jpg")),
IF($C$1="Spanisch - ES",HYPERLINK(CONCATENATE("https://www.saflax.de/0-WVK-Retail/Bilder-Pictures/SAFLAX-",'Basis-Tabelle-Samen'!C226,"-",'Basis-Tabelle-Samen'!J226,"-seed-package-front-cr-spanish.jpg")),
IF($C$1="Tschechisch - CZ",HYPERLINK(CONCATENATE("https://www.saflax.de/0-WVK-Retail/Bilder-Pictures/SAFLAX-",'Basis-Tabelle-Samen'!C226,"-",'Basis-Tabelle-Samen'!J226,"-seed-package-front-cr-czech.jpg")),
IF($C$1="Türkisch - TR",HYPERLINK(CONCATENATE("https://www.saflax.de/0-WVK-Retail/Bilder-Pictures/SAFLAX-",'Basis-Tabelle-Samen'!C226,"-",'Basis-Tabelle-Samen'!J226,"-seed-package-front-cr-turkish.jpg")),
IF($C$1="Ungarisch - HU",HYPERLINK(CONCATENATE("https://www.saflax.de/0-WVK-Retail/Bilder-Pictures/SAFLAX-",'Basis-Tabelle-Samen'!C226,"-",'Basis-Tabelle-Samen'!J226,"-seed-package-front-cr-hungarian.jpg")),
" ACHTUNG")))))))))))))))))))))))))))))</f>
        <v>https://www.saflax.de/0-WVK-Retail/Bilder-Pictures/SAFLAX-14921-casuarina-equisetifolia-seed-package-front-cr-english.jpg</v>
      </c>
      <c r="AL224" s="330" t="str">
        <f>IF(G224&lt;1,"",
IF($C$1="Bulgarisch - BG",HYPERLINK(CONCATENATE("https://www.saflax.de/0-WVK-Retail/Bilder-Pictures/SAFLAX-",'Basis-Tabelle-Samen'!C226,"-",'Basis-Tabelle-Samen'!J226,"-seed-package-back-cr-bulgarian.jpg")),
IF($C$1="Dänisch - DK",HYPERLINK(CONCATENATE("https://www.saflax.de/0-WVK-Retail/Bilder-Pictures/SAFLAX-",'Basis-Tabelle-Samen'!C226,"-",'Basis-Tabelle-Samen'!J226,"-seed-package-back-cr-danish.jpg")),
IF($C$1="Deutsch - DE",HYPERLINK(CONCATENATE("https://www.saflax.de/0-WVK-Retail/Bilder-Pictures/SAFLAX-",'Basis-Tabelle-Samen'!C226,"-",'Basis-Tabelle-Samen'!J226,"-seed-package-back-cr-german.jpg")),
IF($C$1="Englisch - UK",HYPERLINK(CONCATENATE("https://www.saflax.de/0-WVK-Retail/Bilder-Pictures/SAFLAX-",'Basis-Tabelle-Samen'!C226,"-",'Basis-Tabelle-Samen'!J226,"-seed-package-back-cr-english.jpg")),
IF($C$1="Estnisch - EE",HYPERLINK(CONCATENATE("https://www.saflax.de/0-WVK-Retail/Bilder-Pictures/SAFLAX-",'Basis-Tabelle-Samen'!C226,"-",'Basis-Tabelle-Samen'!J226,"-seed-package-back-cr-estonian.jpg")),
IF($C$1="Finnisch - FI",HYPERLINK(CONCATENATE("https://www.saflax.de/0-WVK-Retail/Bilder-Pictures/SAFLAX-",'Basis-Tabelle-Samen'!C226,"-",'Basis-Tabelle-Samen'!J226,"-seed-package-back-cr-finnish.jpg")),
IF($C$1="Französisch - FR",HYPERLINK(CONCATENATE("https://www.saflax.de/0-WVK-Retail/Bilder-Pictures/SAFLAX-",'Basis-Tabelle-Samen'!C226,"-",'Basis-Tabelle-Samen'!J226,"-seed-package-back-cr-french.jpg")),
IF($C$1="Griechisch - GR",HYPERLINK(CONCATENATE("https://www.saflax.de/0-WVK-Retail/Bilder-Pictures/SAFLAX-",'Basis-Tabelle-Samen'!C226,"-",'Basis-Tabelle-Samen'!J226,"-seed-package-back-cr-greek.jpg")),
IF($C$1="Irisch - IE",HYPERLINK(CONCATENATE("https://www.saflax.de/0-WVK-Retail/Bilder-Pictures/SAFLAX-",'Basis-Tabelle-Samen'!C226,"-",'Basis-Tabelle-Samen'!J226,"-seed-package-back-cr-irish.jpg")),
IF($C$1="Isländisch - IS",HYPERLINK(CONCATENATE("https://www.saflax.de/0-WVK-Retail/Bilder-Pictures/SAFLAX-",'Basis-Tabelle-Samen'!C226,"-",'Basis-Tabelle-Samen'!J226,"-seed-package-back-cr-icelandic.jpg")),
IF($C$1="Italienisch - IT",HYPERLINK(CONCATENATE("https://www.saflax.de/0-WVK-Retail/Bilder-Pictures/SAFLAX-",'Basis-Tabelle-Samen'!C226,"-",'Basis-Tabelle-Samen'!J226,"-seed-package-back-cr-italian.jpg")),
IF($C$1="Japanisch - JP",HYPERLINK(CONCATENATE("https://www.saflax.de/0-WVK-Retail/Bilder-Pictures/SAFLAX-",'Basis-Tabelle-Samen'!C226,"-",'Basis-Tabelle-Samen'!J226,"-seed-package-back-cr-japanese.jpg")),
IF($C$1="Kroatisch - HR",HYPERLINK(CONCATENATE("https://www.saflax.de/0-WVK-Retail/Bilder-Pictures/SAFLAX-",'Basis-Tabelle-Samen'!C226,"-",'Basis-Tabelle-Samen'!J226,"-seed-package-back-cr-croatian.jpg")),
IF($C$1="Lettisch - LV",HYPERLINK(CONCATENATE("https://www.saflax.de/0-WVK-Retail/Bilder-Pictures/SAFLAX-",'Basis-Tabelle-Samen'!C226,"-",'Basis-Tabelle-Samen'!J226,"-seed-package-back-cr-latvian.jpg")),
IF($C$1="Litauisch - LT",HYPERLINK(CONCATENATE("https://www.saflax.de/0-WVK-Retail/Bilder-Pictures/SAFLAX-",'Basis-Tabelle-Samen'!C226,"-",'Basis-Tabelle-Samen'!J226,"-seed-package-back-cr-lithuanian.jpg")),
IF($C$1="Maltesisch - MT",HYPERLINK(CONCATENATE("https://www.saflax.de/0-WVK-Retail/Bilder-Pictures/SAFLAX-",'Basis-Tabelle-Samen'!C226,"-",'Basis-Tabelle-Samen'!J226,"-seed-package-back-cr-maltese.jpg")),
IF($C$1="Niederländisch - NL",HYPERLINK(CONCATENATE("https://www.saflax.de/0-WVK-Retail/Bilder-Pictures/SAFLAX-",'Basis-Tabelle-Samen'!C226,"-",'Basis-Tabelle-Samen'!J226,"-seed-package-back-cr-dutch.jpg")),
IF($C$1="Norwegisch - NO",HYPERLINK(CONCATENATE("https://www.saflax.de/0-WVK-Retail/Bilder-Pictures/SAFLAX-",'Basis-Tabelle-Samen'!C226,"-",'Basis-Tabelle-Samen'!J226,"-seed-package-back-cr-nowegian.jpg")),
IF($C$1="Polnisch - PL",HYPERLINK(CONCATENATE("https://www.saflax.de/0-WVK-Retail/Bilder-Pictures/SAFLAX-",'Basis-Tabelle-Samen'!C226,"-",'Basis-Tabelle-Samen'!J226,"-seed-package-back-cr-polish.jpg")),
IF($C$1="Portugiesisch - PT",HYPERLINK(CONCATENATE("https://www.saflax.de/0-WVK-Retail/Bilder-Pictures/SAFLAX-",'Basis-Tabelle-Samen'!C226,"-",'Basis-Tabelle-Samen'!J226,"-seed-package-back-cr-portuguese.jpg")),
IF($C$1="Rumänisch - RO",HYPERLINK(CONCATENATE("https://www.saflax.de/0-WVK-Retail/Bilder-Pictures/SAFLAX-",'Basis-Tabelle-Samen'!C226,"-",'Basis-Tabelle-Samen'!J226,"-seed-package-back-cr-romanian.jpg")),
IF($C$1="Schwedisch - SE",HYPERLINK(CONCATENATE("https://www.saflax.de/0-WVK-Retail/Bilder-Pictures/SAFLAX-",'Basis-Tabelle-Samen'!C226,"-",'Basis-Tabelle-Samen'!J226,"-seed-package-back-cr-swedish.jpg")),
IF($C$1="Slowakisch - SK",HYPERLINK(CONCATENATE("https://www.saflax.de/0-WVK-Retail/Bilder-Pictures/SAFLAX-",'Basis-Tabelle-Samen'!C226,"-",'Basis-Tabelle-Samen'!J226,"-seed-package-back-cr-slovak.jpg")),
IF($C$1="Slowenisch - SI",HYPERLINK(CONCATENATE("https://www.saflax.de/0-WVK-Retail/Bilder-Pictures/SAFLAX-",'Basis-Tabelle-Samen'!C226,"-",'Basis-Tabelle-Samen'!J226,"-seed-package-back-cr-slovenian.jpg")),
IF($C$1="Spanisch - ES",HYPERLINK(CONCATENATE("https://www.saflax.de/0-WVK-Retail/Bilder-Pictures/SAFLAX-",'Basis-Tabelle-Samen'!C226,"-",'Basis-Tabelle-Samen'!J226,"-seed-package-back-cr-spanish.jpg")),
IF($C$1="Tschechisch - CZ",HYPERLINK(CONCATENATE("https://www.saflax.de/0-WVK-Retail/Bilder-Pictures/SAFLAX-",'Basis-Tabelle-Samen'!C226,"-",'Basis-Tabelle-Samen'!J226,"-seed-package-back-cr-czech.jpg")),
IF($C$1="Türkisch - TR",HYPERLINK(CONCATENATE("https://www.saflax.de/0-WVK-Retail/Bilder-Pictures/SAFLAX-",'Basis-Tabelle-Samen'!C226,"-",'Basis-Tabelle-Samen'!J226,"-seed-package-back-cr-turkish.jpg")),
IF($C$1="Ungarisch - HU",HYPERLINK(CONCATENATE("https://www.saflax.de/0-WVK-Retail/Bilder-Pictures/SAFLAX-",'Basis-Tabelle-Samen'!C226,"-",'Basis-Tabelle-Samen'!J226,"-seed-package-back-cr-hungarian.jpg")),
" ACHTUNG")))))))))))))))))))))))))))))</f>
        <v>https://www.saflax.de/0-WVK-Retail/Bilder-Pictures/SAFLAX-14921-casuarina-equisetifolia-seed-package-back-cr-english.jpg</v>
      </c>
      <c r="AM224" s="330" t="str">
        <f>IF(H224&lt;1,"",
IF($C$1="Bulgarisch - BG",HYPERLINK(CONCATENATE("https://www.saflax.de/0-WVK-Retail/Bilder-Pictures/SAFLAX-",'Basis-Tabelle-Samen'!K226,"-",'Basis-Tabelle-Samen'!J226,"-garden-to-go-mini-bulgarian.jpg")),
IF($C$1="Dänisch - DK",HYPERLINK(CONCATENATE("https://www.saflax.de/0-WVK-Retail/Bilder-Pictures/SAFLAX-",'Basis-Tabelle-Samen'!K226,"-",'Basis-Tabelle-Samen'!J226,"-garden-to-go-mini-danish.jpg")),
IF($C$1="Deutsch - DE",HYPERLINK(CONCATENATE("https://www.saflax.de/0-WVK-Retail/Bilder-Pictures/SAFLAX-",'Basis-Tabelle-Samen'!K226,"-",'Basis-Tabelle-Samen'!J226,"-garden-to-go-mini-german.jpg")),
IF($C$1="Englisch - UK",HYPERLINK(CONCATENATE("https://www.saflax.de/0-WVK-Retail/Bilder-Pictures/SAFLAX-",'Basis-Tabelle-Samen'!K226,"-",'Basis-Tabelle-Samen'!J226,"-garden-to-go-mini-english.jpg")),
IF($C$1="Estnisch - EE",HYPERLINK(CONCATENATE("https://www.saflax.de/0-WVK-Retail/Bilder-Pictures/SAFLAX-",'Basis-Tabelle-Samen'!K226,"-",'Basis-Tabelle-Samen'!J226,"-garden-to-go-mini-estonian.jpg")),
IF($C$1="Finnisch - FI",HYPERLINK(CONCATENATE("https://www.saflax.de/0-WVK-Retail/Bilder-Pictures/SAFLAX-",'Basis-Tabelle-Samen'!K226,"-",'Basis-Tabelle-Samen'!J226,"-garden-to-go-mini-finnish.jpg")),
IF($C$1="Französisch - FR",HYPERLINK(CONCATENATE("https://www.saflax.de/0-WVK-Retail/Bilder-Pictures/SAFLAX-",'Basis-Tabelle-Samen'!K226,"-",'Basis-Tabelle-Samen'!J226,"-garden-to-go-mini-french.jpg")),
IF($C$1="Griechisch - GR",HYPERLINK(CONCATENATE("https://www.saflax.de/0-WVK-Retail/Bilder-Pictures/SAFLAX-",'Basis-Tabelle-Samen'!K226,"-",'Basis-Tabelle-Samen'!J226,"-garden-to-go-mini-greek.jpg")),
IF($C$1="Irisch - IE",HYPERLINK(CONCATENATE("https://www.saflax.de/0-WVK-Retail/Bilder-Pictures/SAFLAX-",'Basis-Tabelle-Samen'!K226,"-",'Basis-Tabelle-Samen'!J226,"-garden-to-go-mini-irish.jpg")),
IF($C$1="Isländisch - IS",HYPERLINK(CONCATENATE("https://www.saflax.de/0-WVK-Retail/Bilder-Pictures/SAFLAX-",'Basis-Tabelle-Samen'!K226,"-",'Basis-Tabelle-Samen'!J226,"-garden-to-go-mini-icelandic.jpg")),
IF($C$1="Italienisch - IT",HYPERLINK(CONCATENATE("https://www.saflax.de/0-WVK-Retail/Bilder-Pictures/SAFLAX-",'Basis-Tabelle-Samen'!K226,"-",'Basis-Tabelle-Samen'!J226,"-garden-to-go-mini-italian.jpg")),
IF($C$1="Japanisch - JP",HYPERLINK(CONCATENATE("https://www.saflax.de/0-WVK-Retail/Bilder-Pictures/SAFLAX-",'Basis-Tabelle-Samen'!K226,"-",'Basis-Tabelle-Samen'!J226,"-garden-to-go-mini-japanese.jpg")),
IF($C$1="Kroatisch - HR",HYPERLINK(CONCATENATE("https://www.saflax.de/0-WVK-Retail/Bilder-Pictures/SAFLAX-",'Basis-Tabelle-Samen'!K226,"-",'Basis-Tabelle-Samen'!J226,"-garden-to-go-mini-croatian.jpg")),
IF($C$1="Lettisch - LV",HYPERLINK(CONCATENATE("https://www.saflax.de/0-WVK-Retail/Bilder-Pictures/SAFLAX-",'Basis-Tabelle-Samen'!K226,"-",'Basis-Tabelle-Samen'!J226,"-garden-to-go-mini-latvian.jpg")),
IF($C$1="Litauisch - LT",HYPERLINK(CONCATENATE("https://www.saflax.de/0-WVK-Retail/Bilder-Pictures/SAFLAX-",'Basis-Tabelle-Samen'!K226,"-",'Basis-Tabelle-Samen'!J226,"-garden-to-go-mini-lithuanian.jpg")),
IF($C$1="Maltesisch - MT",HYPERLINK(CONCATENATE("https://www.saflax.de/0-WVK-Retail/Bilder-Pictures/SAFLAX-",'Basis-Tabelle-Samen'!K226,"-",'Basis-Tabelle-Samen'!J226,"-garden-to-go-mini-maltese.jpg")),
IF($C$1="Niederländisch - NL",HYPERLINK(CONCATENATE("https://www.saflax.de/0-WVK-Retail/Bilder-Pictures/SAFLAX-",'Basis-Tabelle-Samen'!K226,"-",'Basis-Tabelle-Samen'!J226,"-garden-to-go-mini-dutch.jpg")),
IF($C$1="Norwegisch - NO",HYPERLINK(CONCATENATE("https://www.saflax.de/0-WVK-Retail/Bilder-Pictures/SAFLAX-",'Basis-Tabelle-Samen'!K226,"-",'Basis-Tabelle-Samen'!J226,"-garden-to-go-mini-nowegian.jpg")),
IF($C$1="Polnisch - PL",HYPERLINK(CONCATENATE("https://www.saflax.de/0-WVK-Retail/Bilder-Pictures/SAFLAX-",'Basis-Tabelle-Samen'!K226,"-",'Basis-Tabelle-Samen'!J226,"-garden-to-go-mini-polish.jpg")),
IF($C$1="Portugiesisch - PT",HYPERLINK(CONCATENATE("https://www.saflax.de/0-WVK-Retail/Bilder-Pictures/SAFLAX-",'Basis-Tabelle-Samen'!K226,"-",'Basis-Tabelle-Samen'!J226,"-garden-to-go-mini-portuguese.jpg")),
IF($C$1="Rumänisch - RO",HYPERLINK(CONCATENATE("https://www.saflax.de/0-WVK-Retail/Bilder-Pictures/SAFLAX-",'Basis-Tabelle-Samen'!K226,"-",'Basis-Tabelle-Samen'!J226,"-garden-to-go-mini-romanian.jpg")),
IF($C$1="Schwedisch - SE",HYPERLINK(CONCATENATE("https://www.saflax.de/0-WVK-Retail/Bilder-Pictures/SAFLAX-",'Basis-Tabelle-Samen'!K226,"-",'Basis-Tabelle-Samen'!J226,"-garden-to-go-mini-swedish.jpg")),
IF($C$1="Slowakisch - SK",HYPERLINK(CONCATENATE("https://www.saflax.de/0-WVK-Retail/Bilder-Pictures/SAFLAX-",'Basis-Tabelle-Samen'!K226,"-",'Basis-Tabelle-Samen'!J226,"-garden-to-go-mini-slovak.jpg")),
IF($C$1="Slowenisch - SI",HYPERLINK(CONCATENATE("https://www.saflax.de/0-WVK-Retail/Bilder-Pictures/SAFLAX-",'Basis-Tabelle-Samen'!K226,"-",'Basis-Tabelle-Samen'!J226,"-garden-to-go-mini-slovenian.jpg")),
IF($C$1="Spanisch - ES",HYPERLINK(CONCATENATE("https://www.saflax.de/0-WVK-Retail/Bilder-Pictures/SAFLAX-",'Basis-Tabelle-Samen'!K226,"-",'Basis-Tabelle-Samen'!J226,"-garden-to-go-mini-spanish.jpg")),
IF($C$1="Tschechisch - CZ",HYPERLINK(CONCATENATE("https://www.saflax.de/0-WVK-Retail/Bilder-Pictures/SAFLAX-",'Basis-Tabelle-Samen'!K226,"-",'Basis-Tabelle-Samen'!J226,"-garden-to-go-mini-czech.jpg")),
IF($C$1="Türkisch - TR",HYPERLINK(CONCATENATE("https://www.saflax.de/0-WVK-Retail/Bilder-Pictures/SAFLAX-",'Basis-Tabelle-Samen'!K226,"-",'Basis-Tabelle-Samen'!J226,"-garden-to-go-mini-turkish.jpg")),
IF($C$1="Ungarisch - HU",HYPERLINK(CONCATENATE("https://www.saflax.de/0-WVK-Retail/Bilder-Pictures/SAFLAX-",'Basis-Tabelle-Samen'!K226,"-",'Basis-Tabelle-Samen'!J226,"-garden-to-go-mini-hungarian.jpg")),
" ACHTUNG")))))))))))))))))))))))))))))</f>
        <v>https://www.saflax.de/0-WVK-Retail/Bilder-Pictures/SAFLAX-74921-casuarina-equisetifolia-garden-to-go-mini-english.jpg</v>
      </c>
      <c r="AN224" s="330" t="str">
        <f>IF(I224&lt;1,"",
IF($C$1="Bulgarisch - BG",HYPERLINK(CONCATENATE("https://www.saflax.de/0-WVK-Retail/Bilder-Pictures/SAFLAX-",'Basis-Tabelle-Samen'!N226,"-",'Basis-Tabelle-Samen'!J226,"-garden-to-go-lite-bulgarian.jpg")),
IF($C$1="Dänisch - DK",HYPERLINK(CONCATENATE("https://www.saflax.de/0-WVK-Retail/Bilder-Pictures/SAFLAX-",'Basis-Tabelle-Samen'!N226,"-",'Basis-Tabelle-Samen'!J226,"-garden-to-go-lite-danish.jpg")),
IF($C$1="Deutsch - DE",HYPERLINK(CONCATENATE("https://www.saflax.de/0-WVK-Retail/Bilder-Pictures/SAFLAX-",'Basis-Tabelle-Samen'!N226,"-",'Basis-Tabelle-Samen'!J226,"-garden-to-go-lite-german.jpg")),
IF($C$1="Englisch - UK",HYPERLINK(CONCATENATE("https://www.saflax.de/0-WVK-Retail/Bilder-Pictures/SAFLAX-",'Basis-Tabelle-Samen'!N226,"-",'Basis-Tabelle-Samen'!J226,"-garden-to-go-lite-english.jpg")),
IF($C$1="Estnisch - EE",HYPERLINK(CONCATENATE("https://www.saflax.de/0-WVK-Retail/Bilder-Pictures/SAFLAX-",'Basis-Tabelle-Samen'!N226,"-",'Basis-Tabelle-Samen'!J226,"-garden-to-go-lite-estonian.jpg")),
IF($C$1="Finnisch - FI",HYPERLINK(CONCATENATE("https://www.saflax.de/0-WVK-Retail/Bilder-Pictures/SAFLAX-",'Basis-Tabelle-Samen'!N226,"-",'Basis-Tabelle-Samen'!J226,"-garden-to-go-lite-finnish.jpg")),
IF($C$1="Französisch - FR",HYPERLINK(CONCATENATE("https://www.saflax.de/0-WVK-Retail/Bilder-Pictures/SAFLAX-",'Basis-Tabelle-Samen'!N226,"-",'Basis-Tabelle-Samen'!J226,"-garden-to-go-lite-french.jpg")),
IF($C$1="Griechisch - GR",HYPERLINK(CONCATENATE("https://www.saflax.de/0-WVK-Retail/Bilder-Pictures/SAFLAX-",'Basis-Tabelle-Samen'!N226,"-",'Basis-Tabelle-Samen'!J226,"-garden-to-go-lite-greek.jpg")),
IF($C$1="Irisch - IE",HYPERLINK(CONCATENATE("https://www.saflax.de/0-WVK-Retail/Bilder-Pictures/SAFLAX-",'Basis-Tabelle-Samen'!N226,"-",'Basis-Tabelle-Samen'!J226,"-garden-to-go-lite-irish.jpg")),
IF($C$1="Isländisch - IS",HYPERLINK(CONCATENATE("https://www.saflax.de/0-WVK-Retail/Bilder-Pictures/SAFLAX-",'Basis-Tabelle-Samen'!N226,"-",'Basis-Tabelle-Samen'!J226,"-garden-to-go-lite-icelandic.jpg")),
IF($C$1="Italienisch - IT",HYPERLINK(CONCATENATE("https://www.saflax.de/0-WVK-Retail/Bilder-Pictures/SAFLAX-",'Basis-Tabelle-Samen'!N226,"-",'Basis-Tabelle-Samen'!J226,"-garden-to-go-lite-italian.jpg")),
IF($C$1="Japanisch - JP",HYPERLINK(CONCATENATE("https://www.saflax.de/0-WVK-Retail/Bilder-Pictures/SAFLAX-",'Basis-Tabelle-Samen'!N226,"-",'Basis-Tabelle-Samen'!J226,"-garden-to-go-lite-japanese.jpg")),
IF($C$1="Kroatisch - HR",HYPERLINK(CONCATENATE("https://www.saflax.de/0-WVK-Retail/Bilder-Pictures/SAFLAX-",'Basis-Tabelle-Samen'!N226,"-",'Basis-Tabelle-Samen'!J226,"-garden-to-go-lite-croatian.jpg")),
IF($C$1="Lettisch - LV",HYPERLINK(CONCATENATE("https://www.saflax.de/0-WVK-Retail/Bilder-Pictures/SAFLAX-",'Basis-Tabelle-Samen'!N226,"-",'Basis-Tabelle-Samen'!J226,"-garden-to-go-lite-latvian.jpg")),
IF($C$1="Litauisch - LT",HYPERLINK(CONCATENATE("https://www.saflax.de/0-WVK-Retail/Bilder-Pictures/SAFLAX-",'Basis-Tabelle-Samen'!N226,"-",'Basis-Tabelle-Samen'!J226,"-garden-to-go-lite-lithuanian.jpg")),
IF($C$1="Maltesisch - MT",HYPERLINK(CONCATENATE("https://www.saflax.de/0-WVK-Retail/Bilder-Pictures/SAFLAX-",'Basis-Tabelle-Samen'!N226,"-",'Basis-Tabelle-Samen'!J226,"-garden-to-go-lite-maltese.jpg")),
IF($C$1="Niederländisch - NL",HYPERLINK(CONCATENATE("https://www.saflax.de/0-WVK-Retail/Bilder-Pictures/SAFLAX-",'Basis-Tabelle-Samen'!N226,"-",'Basis-Tabelle-Samen'!J226,"-garden-to-go-lite-dutch.jpg")),
IF($C$1="Norwegisch - NO",HYPERLINK(CONCATENATE("https://www.saflax.de/0-WVK-Retail/Bilder-Pictures/SAFLAX-",'Basis-Tabelle-Samen'!N226,"-",'Basis-Tabelle-Samen'!J226,"-garden-to-go-lite-nowegian.jpg")),
IF($C$1="Polnisch - PL",HYPERLINK(CONCATENATE("https://www.saflax.de/0-WVK-Retail/Bilder-Pictures/SAFLAX-",'Basis-Tabelle-Samen'!N226,"-",'Basis-Tabelle-Samen'!J226,"-garden-to-go-lite-polish.jpg")),
IF($C$1="Portugiesisch - PT",HYPERLINK(CONCATENATE("https://www.saflax.de/0-WVK-Retail/Bilder-Pictures/SAFLAX-",'Basis-Tabelle-Samen'!N226,"-",'Basis-Tabelle-Samen'!J226,"-garden-to-go-lite-portuguese.jpg")),
IF($C$1="Rumänisch - RO",HYPERLINK(CONCATENATE("https://www.saflax.de/0-WVK-Retail/Bilder-Pictures/SAFLAX-",'Basis-Tabelle-Samen'!N226,"-",'Basis-Tabelle-Samen'!J226,"-garden-to-go-lite-romanian.jpg")),
IF($C$1="Schwedisch - SE",HYPERLINK(CONCATENATE("https://www.saflax.de/0-WVK-Retail/Bilder-Pictures/SAFLAX-",'Basis-Tabelle-Samen'!N226,"-",'Basis-Tabelle-Samen'!J226,"-garden-to-go-lite-swedish.jpg")),
IF($C$1="Slowakisch - SK",HYPERLINK(CONCATENATE("https://www.saflax.de/0-WVK-Retail/Bilder-Pictures/SAFLAX-",'Basis-Tabelle-Samen'!N226,"-",'Basis-Tabelle-Samen'!J226,"-garden-to-go-lite-slovak.jpg")),
IF($C$1="Slowenisch - SI",HYPERLINK(CONCATENATE("https://www.saflax.de/0-WVK-Retail/Bilder-Pictures/SAFLAX-",'Basis-Tabelle-Samen'!N226,"-",'Basis-Tabelle-Samen'!J226,"-garden-to-go-lite-slovenian.jpg")),
IF($C$1="Spanisch - ES",HYPERLINK(CONCATENATE("https://www.saflax.de/0-WVK-Retail/Bilder-Pictures/SAFLAX-",'Basis-Tabelle-Samen'!N226,"-",'Basis-Tabelle-Samen'!J226,"-garden-to-go-lite-spanish.jpg")),
IF($C$1="Tschechisch - CZ",HYPERLINK(CONCATENATE("https://www.saflax.de/0-WVK-Retail/Bilder-Pictures/SAFLAX-",'Basis-Tabelle-Samen'!N226,"-",'Basis-Tabelle-Samen'!J226,"-garden-to-go-lite-czech.jpg")),
IF($C$1="Türkisch - TR",HYPERLINK(CONCATENATE("https://www.saflax.de/0-WVK-Retail/Bilder-Pictures/SAFLAX-",'Basis-Tabelle-Samen'!N226,"-",'Basis-Tabelle-Samen'!J226,"-garden-to-go-lite-turkish.jpg")),
IF($C$1="Ungarisch - HU",HYPERLINK(CONCATENATE("https://www.saflax.de/0-WVK-Retail/Bilder-Pictures/SAFLAX-",'Basis-Tabelle-Samen'!N226,"-",'Basis-Tabelle-Samen'!J226,"-garden-to-go-lite-hungarian.jpg")),
" ACHTUNG")))))))))))))))))))))))))))))</f>
        <v>https://www.saflax.de/0-WVK-Retail/Bilder-Pictures/SAFLAX-84921-casuarina-equisetifolia-garden-to-go-lite-english.jpg</v>
      </c>
      <c r="AO224" s="330" t="str">
        <f>IF(J224&lt;1,"",
IF($C$1="Bulgarisch - BG",HYPERLINK(CONCATENATE("https://www.saflax.de/0-WVK-Retail/Bilder-Pictures/SAFLAX-",'Basis-Tabelle-Samen'!Q226,"-",'Basis-Tabelle-Samen'!J226,"-garden-to-go-bulgarian.jpg")),
IF($C$1="Dänisch - DK",HYPERLINK(CONCATENATE("https://www.saflax.de/0-WVK-Retail/Bilder-Pictures/SAFLAX-",'Basis-Tabelle-Samen'!Q226,"-",'Basis-Tabelle-Samen'!J226,"-garden-to-go-danish.jpg")),
IF($C$1="Deutsch - DE",HYPERLINK(CONCATENATE("https://www.saflax.de/0-WVK-Retail/Bilder-Pictures/SAFLAX-",'Basis-Tabelle-Samen'!Q226,"-",'Basis-Tabelle-Samen'!J226,"-garden-to-go-german.jpg")),
IF($C$1="Englisch - UK",HYPERLINK(CONCATENATE("https://www.saflax.de/0-WVK-Retail/Bilder-Pictures/SAFLAX-",'Basis-Tabelle-Samen'!Q226,"-",'Basis-Tabelle-Samen'!J226,"-garden-to-go-english.jpg")),
IF($C$1="Estnisch - EE",HYPERLINK(CONCATENATE("https://www.saflax.de/0-WVK-Retail/Bilder-Pictures/SAFLAX-",'Basis-Tabelle-Samen'!Q226,"-",'Basis-Tabelle-Samen'!J226,"-garden-to-go-estonian.jpg")),
IF($C$1="Finnisch - FI",HYPERLINK(CONCATENATE("https://www.saflax.de/0-WVK-Retail/Bilder-Pictures/SAFLAX-",'Basis-Tabelle-Samen'!Q226,"-",'Basis-Tabelle-Samen'!J226,"-garden-to-go-finnish.jpg")),
IF($C$1="Französisch - FR",HYPERLINK(CONCATENATE("https://www.saflax.de/0-WVK-Retail/Bilder-Pictures/SAFLAX-",'Basis-Tabelle-Samen'!Q226,"-",'Basis-Tabelle-Samen'!J226,"-garden-to-go-french.jpg")),
IF($C$1="Griechisch - GR",HYPERLINK(CONCATENATE("https://www.saflax.de/0-WVK-Retail/Bilder-Pictures/SAFLAX-",'Basis-Tabelle-Samen'!Q226,"-",'Basis-Tabelle-Samen'!J226,"-garden-to-go-greek.jpg")),
IF($C$1="Irisch - IE",HYPERLINK(CONCATENATE("https://www.saflax.de/0-WVK-Retail/Bilder-Pictures/SAFLAX-",'Basis-Tabelle-Samen'!Q226,"-",'Basis-Tabelle-Samen'!J226,"-garden-to-go-irish.jpg")),
IF($C$1="Isländisch - IS",HYPERLINK(CONCATENATE("https://www.saflax.de/0-WVK-Retail/Bilder-Pictures/SAFLAX-",'Basis-Tabelle-Samen'!Q226,"-",'Basis-Tabelle-Samen'!J226,"-garden-to-go-icelandic.jpg")),
IF($C$1="Italienisch - IT",HYPERLINK(CONCATENATE("https://www.saflax.de/0-WVK-Retail/Bilder-Pictures/SAFLAX-",'Basis-Tabelle-Samen'!Q226,"-",'Basis-Tabelle-Samen'!J226,"-garden-to-go-italian.jpg")),
IF($C$1="Japanisch - JP",HYPERLINK(CONCATENATE("https://www.saflax.de/0-WVK-Retail/Bilder-Pictures/SAFLAX-",'Basis-Tabelle-Samen'!Q226,"-",'Basis-Tabelle-Samen'!J226,"-garden-to-go-japanese.jpg")),
IF($C$1="Kroatisch - HR",HYPERLINK(CONCATENATE("https://www.saflax.de/0-WVK-Retail/Bilder-Pictures/SAFLAX-",'Basis-Tabelle-Samen'!Q226,"-",'Basis-Tabelle-Samen'!J226,"-garden-to-go-croatian.jpg")),
IF($C$1="Lettisch - LV",HYPERLINK(CONCATENATE("https://www.saflax.de/0-WVK-Retail/Bilder-Pictures/SAFLAX-",'Basis-Tabelle-Samen'!Q226,"-",'Basis-Tabelle-Samen'!J226,"-garden-to-go-latvian.jpg")),
IF($C$1="Litauisch - LT",HYPERLINK(CONCATENATE("https://www.saflax.de/0-WVK-Retail/Bilder-Pictures/SAFLAX-",'Basis-Tabelle-Samen'!Q226,"-",'Basis-Tabelle-Samen'!J226,"-garden-to-go-lithuanian.jpg")),
IF($C$1="Maltesisch - MT",HYPERLINK(CONCATENATE("https://www.saflax.de/0-WVK-Retail/Bilder-Pictures/SAFLAX-",'Basis-Tabelle-Samen'!Q226,"-",'Basis-Tabelle-Samen'!J226,"-garden-to-go-maltese.jpg")),
IF($C$1="Niederländisch - NL",HYPERLINK(CONCATENATE("https://www.saflax.de/0-WVK-Retail/Bilder-Pictures/SAFLAX-",'Basis-Tabelle-Samen'!Q226,"-",'Basis-Tabelle-Samen'!J226,"-garden-to-go-dutch.jpg")),
IF($C$1="Norwegisch - NO",HYPERLINK(CONCATENATE("https://www.saflax.de/0-WVK-Retail/Bilder-Pictures/SAFLAX-",'Basis-Tabelle-Samen'!Q226,"-",'Basis-Tabelle-Samen'!J226,"-garden-to-go-nowegian.jpg")),
IF($C$1="Polnisch - PL",HYPERLINK(CONCATENATE("https://www.saflax.de/0-WVK-Retail/Bilder-Pictures/SAFLAX-",'Basis-Tabelle-Samen'!Q226,"-",'Basis-Tabelle-Samen'!J226,"-garden-to-go-polish.jpg")),
IF($C$1="Portugiesisch - PT",HYPERLINK(CONCATENATE("https://www.saflax.de/0-WVK-Retail/Bilder-Pictures/SAFLAX-",'Basis-Tabelle-Samen'!Q226,"-",'Basis-Tabelle-Samen'!J226,"-garden-to-go-portuguese.jpg")),
IF($C$1="Rumänisch - RO",HYPERLINK(CONCATENATE("https://www.saflax.de/0-WVK-Retail/Bilder-Pictures/SAFLAX-",'Basis-Tabelle-Samen'!Q226,"-",'Basis-Tabelle-Samen'!J226,"-garden-to-go-romanian.jpg")),
IF($C$1="Schwedisch - SE",HYPERLINK(CONCATENATE("https://www.saflax.de/0-WVK-Retail/Bilder-Pictures/SAFLAX-",'Basis-Tabelle-Samen'!Q226,"-",'Basis-Tabelle-Samen'!J226,"-garden-to-go-swedish.jpg")),
IF($C$1="Slowakisch - SK",HYPERLINK(CONCATENATE("https://www.saflax.de/0-WVK-Retail/Bilder-Pictures/SAFLAX-",'Basis-Tabelle-Samen'!Q226,"-",'Basis-Tabelle-Samen'!J226,"-garden-to-go-slovak.jpg")),
IF($C$1="Slowenisch - SI",HYPERLINK(CONCATENATE("https://www.saflax.de/0-WVK-Retail/Bilder-Pictures/SAFLAX-",'Basis-Tabelle-Samen'!Q226,"-",'Basis-Tabelle-Samen'!J226,"-garden-to-go-slovenian.jpg")),
IF($C$1="Spanisch - ES",HYPERLINK(CONCATENATE("https://www.saflax.de/0-WVK-Retail/Bilder-Pictures/SAFLAX-",'Basis-Tabelle-Samen'!Q226,"-",'Basis-Tabelle-Samen'!J226,"-garden-to-go-spanish.jpg")),
IF($C$1="Tschechisch - CZ",HYPERLINK(CONCATENATE("https://www.saflax.de/0-WVK-Retail/Bilder-Pictures/SAFLAX-",'Basis-Tabelle-Samen'!Q226,"-",'Basis-Tabelle-Samen'!J226,"-garden-to-go-czech.jpg")),
IF($C$1="Türkisch - TR",HYPERLINK(CONCATENATE("https://www.saflax.de/0-WVK-Retail/Bilder-Pictures/SAFLAX-",'Basis-Tabelle-Samen'!Q226,"-",'Basis-Tabelle-Samen'!J226,"-garden-to-go-turkish.jpg")),
IF($C$1="Ungarisch - HU",HYPERLINK(CONCATENATE("https://www.saflax.de/0-WVK-Retail/Bilder-Pictures/SAFLAX-",'Basis-Tabelle-Samen'!Q226,"-",'Basis-Tabelle-Samen'!J226,"-garden-to-go-hungarian.jpg")),
" ACHTUNG")))))))))))))))))))))))))))))</f>
        <v>https://www.saflax.de/0-WVK-Retail/Bilder-Pictures/SAFLAX-54921-casuarina-equisetifolia-garden-to-go-english.jpg</v>
      </c>
      <c r="AP224" s="330" t="str">
        <f>IF(K224&lt;1,"",
IF($C$1="Bulgarisch - BG",HYPERLINK(CONCATENATE("https://www.saflax.de/0-WVK-Retail/Bilder-Pictures/SAFLAX-",'Basis-Tabelle-Samen'!T226,"-",'Basis-Tabelle-Samen'!J226,"-cultivation-set-bulgarian.jpg")),
IF($C$1="Dänisch - DK",HYPERLINK(CONCATENATE("https://www.saflax.de/0-WVK-Retail/Bilder-Pictures/SAFLAX-",'Basis-Tabelle-Samen'!T226,"-",'Basis-Tabelle-Samen'!J226,"-cultivation-set-danish.jpg")),
IF($C$1="Deutsch - DE",HYPERLINK(CONCATENATE("https://www.saflax.de/0-WVK-Retail/Bilder-Pictures/SAFLAX-",'Basis-Tabelle-Samen'!T226,"-",'Basis-Tabelle-Samen'!J226,"-cultivation-set-german.jpg")),
IF($C$1="Englisch - UK",HYPERLINK(CONCATENATE("https://www.saflax.de/0-WVK-Retail/Bilder-Pictures/SAFLAX-",'Basis-Tabelle-Samen'!T226,"-",'Basis-Tabelle-Samen'!J226,"-cultivation-set-english.jpg")),
IF($C$1="Estnisch - EE",HYPERLINK(CONCATENATE("https://www.saflax.de/0-WVK-Retail/Bilder-Pictures/SAFLAX-",'Basis-Tabelle-Samen'!T226,"-",'Basis-Tabelle-Samen'!J226,"-cultivation-set-estonian.jpg")),
IF($C$1="Finnisch - FI",HYPERLINK(CONCATENATE("https://www.saflax.de/0-WVK-Retail/Bilder-Pictures/SAFLAX-",'Basis-Tabelle-Samen'!T226,"-",'Basis-Tabelle-Samen'!J226,"-cultivation-set-finnish.jpg")),
IF($C$1="Französisch - FR",HYPERLINK(CONCATENATE("https://www.saflax.de/0-WVK-Retail/Bilder-Pictures/SAFLAX-",'Basis-Tabelle-Samen'!T226,"-",'Basis-Tabelle-Samen'!J226,"-cultivation-set-french.jpg")),
IF($C$1="Griechisch - GR",HYPERLINK(CONCATENATE("https://www.saflax.de/0-WVK-Retail/Bilder-Pictures/SAFLAX-",'Basis-Tabelle-Samen'!T226,"-",'Basis-Tabelle-Samen'!J226,"-cultivation-set-greek.jpg")),
IF($C$1="Irisch - IE",HYPERLINK(CONCATENATE("https://www.saflax.de/0-WVK-Retail/Bilder-Pictures/SAFLAX-",'Basis-Tabelle-Samen'!T226,"-",'Basis-Tabelle-Samen'!J226,"-cultivation-set-irish.jpg")),
IF($C$1="Isländisch - IS",HYPERLINK(CONCATENATE("https://www.saflax.de/0-WVK-Retail/Bilder-Pictures/SAFLAX-",'Basis-Tabelle-Samen'!T226,"-",'Basis-Tabelle-Samen'!J226,"-cultivation-set-icelandic.jpg")),
IF($C$1="Italienisch - IT",HYPERLINK(CONCATENATE("https://www.saflax.de/0-WVK-Retail/Bilder-Pictures/SAFLAX-",'Basis-Tabelle-Samen'!T226,"-",'Basis-Tabelle-Samen'!J226,"-cultivation-set-italian.jpg")),
IF($C$1="Japanisch - JP",HYPERLINK(CONCATENATE("https://www.saflax.de/0-WVK-Retail/Bilder-Pictures/SAFLAX-",'Basis-Tabelle-Samen'!T226,"-",'Basis-Tabelle-Samen'!J226,"-cultivation-set-japanese.jpg")),
IF($C$1="Kroatisch - HR",HYPERLINK(CONCATENATE("https://www.saflax.de/0-WVK-Retail/Bilder-Pictures/SAFLAX-",'Basis-Tabelle-Samen'!T226,"-",'Basis-Tabelle-Samen'!J226,"-cultivation-set-croatian.jpg")),
IF($C$1="Lettisch - LV",HYPERLINK(CONCATENATE("https://www.saflax.de/0-WVK-Retail/Bilder-Pictures/SAFLAX-",'Basis-Tabelle-Samen'!T226,"-",'Basis-Tabelle-Samen'!J226,"-cultivation-set-latvian.jpg")),
IF($C$1="Litauisch - LT",HYPERLINK(CONCATENATE("https://www.saflax.de/0-WVK-Retail/Bilder-Pictures/SAFLAX-",'Basis-Tabelle-Samen'!T226,"-",'Basis-Tabelle-Samen'!J226,"-cultivation-set-lithuanian.jpg")),
IF($C$1="Maltesisch - MT",HYPERLINK(CONCATENATE("https://www.saflax.de/0-WVK-Retail/Bilder-Pictures/SAFLAX-",'Basis-Tabelle-Samen'!T226,"-",'Basis-Tabelle-Samen'!J226,"-cultivation-set-maltese.jpg")),
IF($C$1="Niederländisch - NL",HYPERLINK(CONCATENATE("https://www.saflax.de/0-WVK-Retail/Bilder-Pictures/SAFLAX-",'Basis-Tabelle-Samen'!T226,"-",'Basis-Tabelle-Samen'!J226,"-cultivation-set-dutch.jpg")),
IF($C$1="Norwegisch - NO",HYPERLINK(CONCATENATE("https://www.saflax.de/0-WVK-Retail/Bilder-Pictures/SAFLAX-",'Basis-Tabelle-Samen'!T226,"-",'Basis-Tabelle-Samen'!J226,"-cultivation-set-nowegian.jpg")),
IF($C$1="Polnisch - PL",HYPERLINK(CONCATENATE("https://www.saflax.de/0-WVK-Retail/Bilder-Pictures/SAFLAX-",'Basis-Tabelle-Samen'!T226,"-",'Basis-Tabelle-Samen'!J226,"-cultivation-set-polish.jpg")),
IF($C$1="Portugiesisch - PT",HYPERLINK(CONCATENATE("https://www.saflax.de/0-WVK-Retail/Bilder-Pictures/SAFLAX-",'Basis-Tabelle-Samen'!T226,"-",'Basis-Tabelle-Samen'!J226,"-cultivation-set-portuguese.jpg")),
IF($C$1="Rumänisch - RO",HYPERLINK(CONCATENATE("https://www.saflax.de/0-WVK-Retail/Bilder-Pictures/SAFLAX-",'Basis-Tabelle-Samen'!T226,"-",'Basis-Tabelle-Samen'!J226,"-cultivation-set-romanian.jpg")),
IF($C$1="Schwedisch - SE",HYPERLINK(CONCATENATE("https://www.saflax.de/0-WVK-Retail/Bilder-Pictures/SAFLAX-",'Basis-Tabelle-Samen'!T226,"-",'Basis-Tabelle-Samen'!J226,"-cultivation-set-swedish.jpg")),
IF($C$1="Slowakisch - SK",HYPERLINK(CONCATENATE("https://www.saflax.de/0-WVK-Retail/Bilder-Pictures/SAFLAX-",'Basis-Tabelle-Samen'!T226,"-",'Basis-Tabelle-Samen'!J226,"-cultivation-set-slovak.jpg")),
IF($C$1="Slowenisch - SI",HYPERLINK(CONCATENATE("https://www.saflax.de/0-WVK-Retail/Bilder-Pictures/SAFLAX-",'Basis-Tabelle-Samen'!T226,"-",'Basis-Tabelle-Samen'!J226,"-cultivation-set-slovenian.jpg")),
IF($C$1="Spanisch - ES",HYPERLINK(CONCATENATE("https://www.saflax.de/0-WVK-Retail/Bilder-Pictures/SAFLAX-",'Basis-Tabelle-Samen'!T226,"-",'Basis-Tabelle-Samen'!J226,"-cultivation-set-spanish.jpg")),
IF($C$1="Tschechisch - CZ",HYPERLINK(CONCATENATE("https://www.saflax.de/0-WVK-Retail/Bilder-Pictures/SAFLAX-",'Basis-Tabelle-Samen'!T226,"-",'Basis-Tabelle-Samen'!J226,"-cultivation-set-czech.jpg")),
IF($C$1="Türkisch - TR",HYPERLINK(CONCATENATE("https://www.saflax.de/0-WVK-Retail/Bilder-Pictures/SAFLAX-",'Basis-Tabelle-Samen'!T226,"-",'Basis-Tabelle-Samen'!J226,"-cultivation-set-turkish.jpg")),
IF($C$1="Ungarisch - HU",HYPERLINK(CONCATENATE("https://www.saflax.de/0-WVK-Retail/Bilder-Pictures/SAFLAX-",'Basis-Tabelle-Samen'!T226,"-",'Basis-Tabelle-Samen'!J226,"-cultivation-set-hungarian.jpg")),
" ACHTUNG")))))))))))))))))))))))))))))</f>
        <v>https://www.saflax.de/0-WVK-Retail/Bilder-Pictures/SAFLAX-34921-casuarina-equisetifolia-cultivation-set-english.jpg</v>
      </c>
      <c r="AQ224" s="330" t="str">
        <f>IF(L224&lt;1,"",
IF($C$1="Bulgarisch - BG",HYPERLINK(CONCATENATE("https://www.saflax.de/0-WVK-Retail/Bilder-Pictures/SAFLAX-",'Basis-Tabelle-Samen'!W226,"-",'Basis-Tabelle-Samen'!J226,"-garden-in-the-bag-bulgarian.jpg")),
IF($C$1="Dänisch - DK",HYPERLINK(CONCATENATE("https://www.saflax.de/0-WVK-Retail/Bilder-Pictures/SAFLAX-",'Basis-Tabelle-Samen'!W226,"-",'Basis-Tabelle-Samen'!J226,"-garden-in-the-bag-danish.jpg")),
IF($C$1="Deutsch - DE",HYPERLINK(CONCATENATE("https://www.saflax.de/0-WVK-Retail/Bilder-Pictures/SAFLAX-",'Basis-Tabelle-Samen'!W226,"-",'Basis-Tabelle-Samen'!J226,"-garden-in-the-bag-german.jpg")),
IF($C$1="Englisch - UK",HYPERLINK(CONCATENATE("https://www.saflax.de/0-WVK-Retail/Bilder-Pictures/SAFLAX-",'Basis-Tabelle-Samen'!W226,"-",'Basis-Tabelle-Samen'!J226,"-garden-in-the-bag-english.jpg")),
IF($C$1="Estnisch - EE",HYPERLINK(CONCATENATE("https://www.saflax.de/0-WVK-Retail/Bilder-Pictures/SAFLAX-",'Basis-Tabelle-Samen'!W226,"-",'Basis-Tabelle-Samen'!J226,"-garden-in-the-bag-estonian.jpg")),
IF($C$1="Finnisch - FI",HYPERLINK(CONCATENATE("https://www.saflax.de/0-WVK-Retail/Bilder-Pictures/SAFLAX-",'Basis-Tabelle-Samen'!W226,"-",'Basis-Tabelle-Samen'!J226,"-garden-in-the-bag-finnish.jpg")),
IF($C$1="Französisch - FR",HYPERLINK(CONCATENATE("https://www.saflax.de/0-WVK-Retail/Bilder-Pictures/SAFLAX-",'Basis-Tabelle-Samen'!W226,"-",'Basis-Tabelle-Samen'!J226,"-garden-in-the-bag-french.jpg")),
IF($C$1="Griechisch - GR",HYPERLINK(CONCATENATE("https://www.saflax.de/0-WVK-Retail/Bilder-Pictures/SAFLAX-",'Basis-Tabelle-Samen'!W226,"-",'Basis-Tabelle-Samen'!J226,"-garden-in-the-bag-greek.jpg")),
IF($C$1="Irisch - IE",HYPERLINK(CONCATENATE("https://www.saflax.de/0-WVK-Retail/Bilder-Pictures/SAFLAX-",'Basis-Tabelle-Samen'!W226,"-",'Basis-Tabelle-Samen'!J226,"-garden-in-the-bag-irish.jpg")),
IF($C$1="Isländisch - IS",HYPERLINK(CONCATENATE("https://www.saflax.de/0-WVK-Retail/Bilder-Pictures/SAFLAX-",'Basis-Tabelle-Samen'!W226,"-",'Basis-Tabelle-Samen'!J226,"-garden-in-the-bag-icelandic.jpg")),
IF($C$1="Italienisch - IT",HYPERLINK(CONCATENATE("https://www.saflax.de/0-WVK-Retail/Bilder-Pictures/SAFLAX-",'Basis-Tabelle-Samen'!W226,"-",'Basis-Tabelle-Samen'!J226,"-garden-in-the-bag-italian.jpg")),
IF($C$1="Japanisch - JP",HYPERLINK(CONCATENATE("https://www.saflax.de/0-WVK-Retail/Bilder-Pictures/SAFLAX-",'Basis-Tabelle-Samen'!W226,"-",'Basis-Tabelle-Samen'!J226,"-garden-in-the-bag-japanese.jpg")),
IF($C$1="Kroatisch - HR",HYPERLINK(CONCATENATE("https://www.saflax.de/0-WVK-Retail/Bilder-Pictures/SAFLAX-",'Basis-Tabelle-Samen'!W226,"-",'Basis-Tabelle-Samen'!J226,"-garden-in-the-bag-croatian.jpg")),
IF($C$1="Lettisch - LV",HYPERLINK(CONCATENATE("https://www.saflax.de/0-WVK-Retail/Bilder-Pictures/SAFLAX-",'Basis-Tabelle-Samen'!W226,"-",'Basis-Tabelle-Samen'!J226,"-garden-in-the-bag-latvian.jpg")),
IF($C$1="Litauisch - LT",HYPERLINK(CONCATENATE("https://www.saflax.de/0-WVK-Retail/Bilder-Pictures/SAFLAX-",'Basis-Tabelle-Samen'!W226,"-",'Basis-Tabelle-Samen'!J226,"-garden-in-the-bag-lithuanian.jpg")),
IF($C$1="Maltesisch - MT",HYPERLINK(CONCATENATE("https://www.saflax.de/0-WVK-Retail/Bilder-Pictures/SAFLAX-",'Basis-Tabelle-Samen'!W226,"-",'Basis-Tabelle-Samen'!J226,"-garden-in-the-bag-maltese.jpg")),
IF($C$1="Niederländisch - NL",HYPERLINK(CONCATENATE("https://www.saflax.de/0-WVK-Retail/Bilder-Pictures/SAFLAX-",'Basis-Tabelle-Samen'!W226,"-",'Basis-Tabelle-Samen'!J226,"-garden-in-the-bag-dutch.jpg")),
IF($C$1="Norwegisch - NO",HYPERLINK(CONCATENATE("https://www.saflax.de/0-WVK-Retail/Bilder-Pictures/SAFLAX-",'Basis-Tabelle-Samen'!W226,"-",'Basis-Tabelle-Samen'!J226,"-garden-in-the-bag-nowegian.jpg")),
IF($C$1="Polnisch - PL",HYPERLINK(CONCATENATE("https://www.saflax.de/0-WVK-Retail/Bilder-Pictures/SAFLAX-",'Basis-Tabelle-Samen'!W226,"-",'Basis-Tabelle-Samen'!J226,"-garden-in-the-bag-polish.jpg")),
IF($C$1="Portugiesisch - PT",HYPERLINK(CONCATENATE("https://www.saflax.de/0-WVK-Retail/Bilder-Pictures/SAFLAX-",'Basis-Tabelle-Samen'!W226,"-",'Basis-Tabelle-Samen'!J226,"-garden-in-the-bag-portuguese.jpg")),
IF($C$1="Rumänisch - RO",HYPERLINK(CONCATENATE("https://www.saflax.de/0-WVK-Retail/Bilder-Pictures/SAFLAX-",'Basis-Tabelle-Samen'!W226,"-",'Basis-Tabelle-Samen'!J226,"-garden-in-the-bag-romanian.jpg")),
IF($C$1="Schwedisch - SE",HYPERLINK(CONCATENATE("https://www.saflax.de/0-WVK-Retail/Bilder-Pictures/SAFLAX-",'Basis-Tabelle-Samen'!W226,"-",'Basis-Tabelle-Samen'!J226,"-garden-in-the-bag-swedish.jpg")),
IF($C$1="Slowakisch - SK",HYPERLINK(CONCATENATE("https://www.saflax.de/0-WVK-Retail/Bilder-Pictures/SAFLAX-",'Basis-Tabelle-Samen'!W226,"-",'Basis-Tabelle-Samen'!J226,"-garden-in-the-bag-slovak.jpg")),
IF($C$1="Slowenisch - SI",HYPERLINK(CONCATENATE("https://www.saflax.de/0-WVK-Retail/Bilder-Pictures/SAFLAX-",'Basis-Tabelle-Samen'!W226,"-",'Basis-Tabelle-Samen'!J226,"-garden-in-the-bag-slovenian.jpg")),
IF($C$1="Spanisch - ES",HYPERLINK(CONCATENATE("https://www.saflax.de/0-WVK-Retail/Bilder-Pictures/SAFLAX-",'Basis-Tabelle-Samen'!W226,"-",'Basis-Tabelle-Samen'!J226,"-garden-in-the-bag-spanish.jpg")),
IF($C$1="Tschechisch - CZ",HYPERLINK(CONCATENATE("https://www.saflax.de/0-WVK-Retail/Bilder-Pictures/SAFLAX-",'Basis-Tabelle-Samen'!W226,"-",'Basis-Tabelle-Samen'!J226,"-garden-in-the-bag-czech.jpg")),
IF($C$1="Türkisch - TR",HYPERLINK(CONCATENATE("https://www.saflax.de/0-WVK-Retail/Bilder-Pictures/SAFLAX-",'Basis-Tabelle-Samen'!W226,"-",'Basis-Tabelle-Samen'!J226,"-garden-in-the-bag-turkish.jpg")),
IF($C$1="Ungarisch - HU",HYPERLINK(CONCATENATE("https://www.saflax.de/0-WVK-Retail/Bilder-Pictures/SAFLAX-",'Basis-Tabelle-Samen'!W226,"-",'Basis-Tabelle-Samen'!J226,"-garden-in-the-bag-hungarian.jpg")),
" ACHTUNG")))))))))))))))))))))))))))))</f>
        <v>https://www.saflax.de/0-WVK-Retail/Bilder-Pictures/SAFLAX-64921-casuarina-equisetifolia-garden-in-the-bag-english.jpg</v>
      </c>
    </row>
    <row r="225" spans="1:43" ht="17.100000000000001" customHeight="1" x14ac:dyDescent="0.2">
      <c r="A225" s="318" t="str">
        <f>IF('Basis-Tabelle-Samen'!A237="","",IF($C$1="Deutsch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25" s="319" t="str">
        <f>'Basis-Tabelle-Samen'!I237</f>
        <v>Juniperus chinensis</v>
      </c>
      <c r="C225" s="316" t="str">
        <f>IF($C$1="Bulgarisch - BG",'Basis-Tabelle-Samen'!Z237,
IF($C$1="Dänisch - DK",'Basis-Tabelle-Samen'!AA237,
IF($C$1="Deutsch - DE",'Basis-Tabelle-Samen'!AB237,
IF($C$1="Englisch - UK",'Basis-Tabelle-Samen'!AC237,
IF($C$1="Estnisch - EE",'Basis-Tabelle-Samen'!AD237,
IF($C$1="Finnisch - FI",'Basis-Tabelle-Samen'!AE237,
IF($C$1="Französisch - FR",'Basis-Tabelle-Samen'!AF237,
IF($C$1="Griechisch - GR",'Basis-Tabelle-Samen'!AG237,
IF($C$1="Irisch - IE",'Basis-Tabelle-Samen'!AH237,
IF($C$1="Isländisch - IS",'Basis-Tabelle-Samen'!AI237,
IF($C$1="Italienisch - IT",'Basis-Tabelle-Samen'!AJ237,
IF($C$1="Japanisch - JP",'Basis-Tabelle-Samen'!AK237,
IF($C$1="Kroatisch - HR",'Basis-Tabelle-Samen'!AL237,
IF($C$1="Lettisch - LV",'Basis-Tabelle-Samen'!AM237,
IF($C$1="Litauisch - LT",'Basis-Tabelle-Samen'!AN237,
IF($C$1="Maltesisch - MT",'Basis-Tabelle-Samen'!AO237,
IF($C$1="Niederländisch - NL",'Basis-Tabelle-Samen'!AP237,
IF($C$1="Norwegisch - NO",'Basis-Tabelle-Samen'!AQ237,
IF($C$1="Polnisch - PL",'Basis-Tabelle-Samen'!AR237,
IF($C$1="Portugiesisch - PT",'Basis-Tabelle-Samen'!AS237,
IF($C$1="Rumänisch - RO",'Basis-Tabelle-Samen'!AT237,
IF($C$1="Schwedisch - SE",'Basis-Tabelle-Samen'!AU237,
IF($C$1="Slowakisch - SK",'Basis-Tabelle-Samen'!AV237,
IF($C$1="Slowenisch - SI",'Basis-Tabelle-Samen'!AW237,
IF($C$1="Spanisch - ES",'Basis-Tabelle-Samen'!AX237,
IF($C$1="Tschechisch - CZ",'Basis-Tabelle-Samen'!AY237,
IF($C$1="Türkisch - TR",'Basis-Tabelle-Samen'!AZ237,
IF($C$1="Ungarisch - HU",'Basis-Tabelle-Samen'!BA237,
" ACHTUNG"))))))))))))))))))))))))))))</f>
        <v>Bonsai - Chinese Juniper</v>
      </c>
      <c r="D225" s="320">
        <f>'Basis-Tabelle-Samen'!F237</f>
        <v>30</v>
      </c>
      <c r="E225" s="321" t="str">
        <f>'Basis-Tabelle-Samen'!H237</f>
        <v>7 %</v>
      </c>
      <c r="F225" s="322" t="str">
        <f>IF('Basis-Tabelle-Samen'!G237="","",'Basis-Tabelle-Samen'!G237)</f>
        <v>04</v>
      </c>
      <c r="G225" s="320">
        <f>'Basis-Tabelle-Samen'!C237</f>
        <v>14999</v>
      </c>
      <c r="H225" s="323">
        <f>'Basis-Tabelle-Samen'!D237</f>
        <v>4055473149998</v>
      </c>
      <c r="I225" s="324">
        <f>'Basis-Tabelle-Samen'!E237</f>
        <v>1.85</v>
      </c>
      <c r="J225" s="325">
        <f t="shared" si="3"/>
        <v>12</v>
      </c>
      <c r="K225" s="326">
        <f>'Basis-Tabelle-Samen'!K237</f>
        <v>74999</v>
      </c>
      <c r="L225" s="323">
        <f>'Basis-Tabelle-Samen'!L237</f>
        <v>4055473749990</v>
      </c>
      <c r="M225" s="324">
        <f>'Basis-Tabelle-Samen'!M237</f>
        <v>2.4500000000000002</v>
      </c>
      <c r="N225" s="326">
        <f>IF(K225&lt;1,"",'3'!$I$15)</f>
        <v>15</v>
      </c>
      <c r="O225" s="327">
        <f>IF(K225&lt;1,"",'3'!$J$11)</f>
        <v>90</v>
      </c>
      <c r="P225" s="326">
        <f>'Basis-Tabelle-Samen'!N237</f>
        <v>84999</v>
      </c>
      <c r="Q225" s="323">
        <f>'Basis-Tabelle-Samen'!O237</f>
        <v>4055473849997</v>
      </c>
      <c r="R225" s="328">
        <f>'Basis-Tabelle-Samen'!P237</f>
        <v>3.75</v>
      </c>
      <c r="S225" s="326">
        <f>IF(R225&lt;1,"",'3'!$M$15)</f>
        <v>18</v>
      </c>
      <c r="T225" s="327">
        <f>IF(R225&lt;1,"",'3'!$N$11)</f>
        <v>72</v>
      </c>
      <c r="U225" s="326">
        <f>'Basis-Tabelle-Samen'!Q237</f>
        <v>54999</v>
      </c>
      <c r="V225" s="323">
        <f>'Basis-Tabelle-Samen'!R237</f>
        <v>4055473549996</v>
      </c>
      <c r="W225" s="324">
        <f>'Basis-Tabelle-Samen'!S237</f>
        <v>4.95</v>
      </c>
      <c r="X225" s="326">
        <f>IF(U225&lt;1,"",'3'!$Q$15)</f>
        <v>6</v>
      </c>
      <c r="Y225" s="327">
        <f>IF(U225&lt;1,"",'3'!$R$11)</f>
        <v>24</v>
      </c>
      <c r="Z225" s="326">
        <f>'Basis-Tabelle-Samen'!T237</f>
        <v>34999</v>
      </c>
      <c r="AA225" s="323">
        <f>'Basis-Tabelle-Samen'!U237</f>
        <v>4055473349992</v>
      </c>
      <c r="AB225" s="324">
        <f>'Basis-Tabelle-Samen'!V237</f>
        <v>6.75</v>
      </c>
      <c r="AC225" s="326">
        <f>IF(Z225&lt;1,"",'3'!$U$15)</f>
        <v>6</v>
      </c>
      <c r="AD225" s="327">
        <f>IF(Z225&lt;1,"",'3'!$V$11)</f>
        <v>24</v>
      </c>
      <c r="AE225" s="326">
        <f>'Basis-Tabelle-Samen'!W237</f>
        <v>64999</v>
      </c>
      <c r="AF225" s="323">
        <f>'Basis-Tabelle-Samen'!X237</f>
        <v>4055473649993</v>
      </c>
      <c r="AG225" s="324">
        <f>'Basis-Tabelle-Samen'!Y237</f>
        <v>2.95</v>
      </c>
      <c r="AH225" s="326">
        <f>IF(AE225&lt;1,"",'3'!$Y$15)</f>
        <v>8</v>
      </c>
      <c r="AI225" s="327">
        <f>IF(AE225&lt;1,"",'3'!$Z$11)</f>
        <v>64</v>
      </c>
      <c r="AJ225" s="315"/>
      <c r="AK225" s="316" t="str">
        <f>IF(G225&lt;1,"",
IF($C$1="Bulgarisch - BG",HYPERLINK(CONCATENATE("https://www.saflax.de/0-WVK-Retail/Bilder-Pictures/SAFLAX-",'Basis-Tabelle-Samen'!C237,"-",'Basis-Tabelle-Samen'!J237,"-seed-package-front-cr-bulgarian.jpg")),
IF($C$1="Dänisch - DK",HYPERLINK(CONCATENATE("https://www.saflax.de/0-WVK-Retail/Bilder-Pictures/SAFLAX-",'Basis-Tabelle-Samen'!C237,"-",'Basis-Tabelle-Samen'!J237,"-seed-package-front-cr-danish.jpg")),
IF($C$1="Deutsch - DE",HYPERLINK(CONCATENATE("https://www.saflax.de/0-WVK-Retail/Bilder-Pictures/SAFLAX-",'Basis-Tabelle-Samen'!C237,"-",'Basis-Tabelle-Samen'!J237,"-seed-package-front-cr-german.jpg")),
IF($C$1="Englisch - UK",HYPERLINK(CONCATENATE("https://www.saflax.de/0-WVK-Retail/Bilder-Pictures/SAFLAX-",'Basis-Tabelle-Samen'!C237,"-",'Basis-Tabelle-Samen'!J237,"-seed-package-front-cr-english.jpg")),
IF($C$1="Estnisch - EE",HYPERLINK(CONCATENATE("https://www.saflax.de/0-WVK-Retail/Bilder-Pictures/SAFLAX-",'Basis-Tabelle-Samen'!C237,"-",'Basis-Tabelle-Samen'!J237,"-seed-package-front-cr-estonian.jpg")),
IF($C$1="Finnisch - FI",HYPERLINK(CONCATENATE("https://www.saflax.de/0-WVK-Retail/Bilder-Pictures/SAFLAX-",'Basis-Tabelle-Samen'!C237,"-",'Basis-Tabelle-Samen'!J237,"-seed-package-front-cr-finnish.jpg")),
IF($C$1="Französisch - FR",HYPERLINK(CONCATENATE("https://www.saflax.de/0-WVK-Retail/Bilder-Pictures/SAFLAX-",'Basis-Tabelle-Samen'!C237,"-",'Basis-Tabelle-Samen'!J237,"-seed-package-front-cr-french.jpg")),
IF($C$1="Griechisch - GR",HYPERLINK(CONCATENATE("https://www.saflax.de/0-WVK-Retail/Bilder-Pictures/SAFLAX-",'Basis-Tabelle-Samen'!C237,"-",'Basis-Tabelle-Samen'!J237,"-seed-package-front-cr-greek.jpg")),
IF($C$1="Irisch - IE",HYPERLINK(CONCATENATE("https://www.saflax.de/0-WVK-Retail/Bilder-Pictures/SAFLAX-",'Basis-Tabelle-Samen'!C237,"-",'Basis-Tabelle-Samen'!J237,"-seed-package-front-cr-irish.jpg")),
IF($C$1="Isländisch - IS",HYPERLINK(CONCATENATE("https://www.saflax.de/0-WVK-Retail/Bilder-Pictures/SAFLAX-",'Basis-Tabelle-Samen'!C237,"-",'Basis-Tabelle-Samen'!J237,"-seed-package-front-cr-icelandic.jpg")),
IF($C$1="Italienisch - IT",HYPERLINK(CONCATENATE("https://www.saflax.de/0-WVK-Retail/Bilder-Pictures/SAFLAX-",'Basis-Tabelle-Samen'!C237,"-",'Basis-Tabelle-Samen'!J237,"-seed-package-front-cr-italian.jpg")),
IF($C$1="Japanisch - JP",HYPERLINK(CONCATENATE("https://www.saflax.de/0-WVK-Retail/Bilder-Pictures/SAFLAX-",'Basis-Tabelle-Samen'!C237,"-",'Basis-Tabelle-Samen'!J237,"-seed-package-front-cr-japanese.jpg")),
IF($C$1="Kroatisch - HR",HYPERLINK(CONCATENATE("https://www.saflax.de/0-WVK-Retail/Bilder-Pictures/SAFLAX-",'Basis-Tabelle-Samen'!C237,"-",'Basis-Tabelle-Samen'!J237,"-seed-package-front-cr-croatian.jpg")),
IF($C$1="Lettisch - LV",HYPERLINK(CONCATENATE("https://www.saflax.de/0-WVK-Retail/Bilder-Pictures/SAFLAX-",'Basis-Tabelle-Samen'!C237,"-",'Basis-Tabelle-Samen'!J237,"-seed-package-front-cr-latvian.jpg")),
IF($C$1="Litauisch - LT",HYPERLINK(CONCATENATE("https://www.saflax.de/0-WVK-Retail/Bilder-Pictures/SAFLAX-",'Basis-Tabelle-Samen'!C237,"-",'Basis-Tabelle-Samen'!J237,"-seed-package-front-cr-lithuanian.jpg")),
IF($C$1="Maltesisch - MT",HYPERLINK(CONCATENATE("https://www.saflax.de/0-WVK-Retail/Bilder-Pictures/SAFLAX-",'Basis-Tabelle-Samen'!C237,"-",'Basis-Tabelle-Samen'!J237,"-seed-package-front-cr-maltese.jpg")),
IF($C$1="Niederländisch - NL",HYPERLINK(CONCATENATE("https://www.saflax.de/0-WVK-Retail/Bilder-Pictures/SAFLAX-",'Basis-Tabelle-Samen'!C237,"-",'Basis-Tabelle-Samen'!J237,"-seed-package-front-cr-dutch.jpg")),
IF($C$1="Norwegisch - NO",HYPERLINK(CONCATENATE("https://www.saflax.de/0-WVK-Retail/Bilder-Pictures/SAFLAX-",'Basis-Tabelle-Samen'!C237,"-",'Basis-Tabelle-Samen'!J237,"-seed-package-front-cr-nowegian.jpg")),
IF($C$1="Polnisch - PL",HYPERLINK(CONCATENATE("https://www.saflax.de/0-WVK-Retail/Bilder-Pictures/SAFLAX-",'Basis-Tabelle-Samen'!C237,"-",'Basis-Tabelle-Samen'!J237,"-seed-package-front-cr-polish.jpg")),
IF($C$1="Portugiesisch - PT",HYPERLINK(CONCATENATE("https://www.saflax.de/0-WVK-Retail/Bilder-Pictures/SAFLAX-",'Basis-Tabelle-Samen'!C237,"-",'Basis-Tabelle-Samen'!J237,"-seed-package-front-cr-portuguese.jpg")),
IF($C$1="Rumänisch - RO",HYPERLINK(CONCATENATE("https://www.saflax.de/0-WVK-Retail/Bilder-Pictures/SAFLAX-",'Basis-Tabelle-Samen'!C237,"-",'Basis-Tabelle-Samen'!J237,"-seed-package-front-cr-romanian.jpg")),
IF($C$1="Schwedisch - SE",HYPERLINK(CONCATENATE("https://www.saflax.de/0-WVK-Retail/Bilder-Pictures/SAFLAX-",'Basis-Tabelle-Samen'!C237,"-",'Basis-Tabelle-Samen'!J237,"-seed-package-front-cr-swedish.jpg")),
IF($C$1="Slowakisch - SK",HYPERLINK(CONCATENATE("https://www.saflax.de/0-WVK-Retail/Bilder-Pictures/SAFLAX-",'Basis-Tabelle-Samen'!C237,"-",'Basis-Tabelle-Samen'!J237,"-seed-package-front-cr-slovak.jpg")),
IF($C$1="Slowenisch - SI",HYPERLINK(CONCATENATE("https://www.saflax.de/0-WVK-Retail/Bilder-Pictures/SAFLAX-",'Basis-Tabelle-Samen'!C237,"-",'Basis-Tabelle-Samen'!J237,"-seed-package-front-cr-slovenian.jpg")),
IF($C$1="Spanisch - ES",HYPERLINK(CONCATENATE("https://www.saflax.de/0-WVK-Retail/Bilder-Pictures/SAFLAX-",'Basis-Tabelle-Samen'!C237,"-",'Basis-Tabelle-Samen'!J237,"-seed-package-front-cr-spanish.jpg")),
IF($C$1="Tschechisch - CZ",HYPERLINK(CONCATENATE("https://www.saflax.de/0-WVK-Retail/Bilder-Pictures/SAFLAX-",'Basis-Tabelle-Samen'!C237,"-",'Basis-Tabelle-Samen'!J237,"-seed-package-front-cr-czech.jpg")),
IF($C$1="Türkisch - TR",HYPERLINK(CONCATENATE("https://www.saflax.de/0-WVK-Retail/Bilder-Pictures/SAFLAX-",'Basis-Tabelle-Samen'!C237,"-",'Basis-Tabelle-Samen'!J237,"-seed-package-front-cr-turkish.jpg")),
IF($C$1="Ungarisch - HU",HYPERLINK(CONCATENATE("https://www.saflax.de/0-WVK-Retail/Bilder-Pictures/SAFLAX-",'Basis-Tabelle-Samen'!C237,"-",'Basis-Tabelle-Samen'!J237,"-seed-package-front-cr-hungarian.jpg")),
" ACHTUNG")))))))))))))))))))))))))))))</f>
        <v>https://www.saflax.de/0-WVK-Retail/Bilder-Pictures/SAFLAX-14999-juniperus-chinensis-seed-package-front-cr-english.jpg</v>
      </c>
      <c r="AL225" s="330" t="str">
        <f>IF(G225&lt;1,"",
IF($C$1="Bulgarisch - BG",HYPERLINK(CONCATENATE("https://www.saflax.de/0-WVK-Retail/Bilder-Pictures/SAFLAX-",'Basis-Tabelle-Samen'!C237,"-",'Basis-Tabelle-Samen'!J237,"-seed-package-back-cr-bulgarian.jpg")),
IF($C$1="Dänisch - DK",HYPERLINK(CONCATENATE("https://www.saflax.de/0-WVK-Retail/Bilder-Pictures/SAFLAX-",'Basis-Tabelle-Samen'!C237,"-",'Basis-Tabelle-Samen'!J237,"-seed-package-back-cr-danish.jpg")),
IF($C$1="Deutsch - DE",HYPERLINK(CONCATENATE("https://www.saflax.de/0-WVK-Retail/Bilder-Pictures/SAFLAX-",'Basis-Tabelle-Samen'!C237,"-",'Basis-Tabelle-Samen'!J237,"-seed-package-back-cr-german.jpg")),
IF($C$1="Englisch - UK",HYPERLINK(CONCATENATE("https://www.saflax.de/0-WVK-Retail/Bilder-Pictures/SAFLAX-",'Basis-Tabelle-Samen'!C237,"-",'Basis-Tabelle-Samen'!J237,"-seed-package-back-cr-english.jpg")),
IF($C$1="Estnisch - EE",HYPERLINK(CONCATENATE("https://www.saflax.de/0-WVK-Retail/Bilder-Pictures/SAFLAX-",'Basis-Tabelle-Samen'!C237,"-",'Basis-Tabelle-Samen'!J237,"-seed-package-back-cr-estonian.jpg")),
IF($C$1="Finnisch - FI",HYPERLINK(CONCATENATE("https://www.saflax.de/0-WVK-Retail/Bilder-Pictures/SAFLAX-",'Basis-Tabelle-Samen'!C237,"-",'Basis-Tabelle-Samen'!J237,"-seed-package-back-cr-finnish.jpg")),
IF($C$1="Französisch - FR",HYPERLINK(CONCATENATE("https://www.saflax.de/0-WVK-Retail/Bilder-Pictures/SAFLAX-",'Basis-Tabelle-Samen'!C237,"-",'Basis-Tabelle-Samen'!J237,"-seed-package-back-cr-french.jpg")),
IF($C$1="Griechisch - GR",HYPERLINK(CONCATENATE("https://www.saflax.de/0-WVK-Retail/Bilder-Pictures/SAFLAX-",'Basis-Tabelle-Samen'!C237,"-",'Basis-Tabelle-Samen'!J237,"-seed-package-back-cr-greek.jpg")),
IF($C$1="Irisch - IE",HYPERLINK(CONCATENATE("https://www.saflax.de/0-WVK-Retail/Bilder-Pictures/SAFLAX-",'Basis-Tabelle-Samen'!C237,"-",'Basis-Tabelle-Samen'!J237,"-seed-package-back-cr-irish.jpg")),
IF($C$1="Isländisch - IS",HYPERLINK(CONCATENATE("https://www.saflax.de/0-WVK-Retail/Bilder-Pictures/SAFLAX-",'Basis-Tabelle-Samen'!C237,"-",'Basis-Tabelle-Samen'!J237,"-seed-package-back-cr-icelandic.jpg")),
IF($C$1="Italienisch - IT",HYPERLINK(CONCATENATE("https://www.saflax.de/0-WVK-Retail/Bilder-Pictures/SAFLAX-",'Basis-Tabelle-Samen'!C237,"-",'Basis-Tabelle-Samen'!J237,"-seed-package-back-cr-italian.jpg")),
IF($C$1="Japanisch - JP",HYPERLINK(CONCATENATE("https://www.saflax.de/0-WVK-Retail/Bilder-Pictures/SAFLAX-",'Basis-Tabelle-Samen'!C237,"-",'Basis-Tabelle-Samen'!J237,"-seed-package-back-cr-japanese.jpg")),
IF($C$1="Kroatisch - HR",HYPERLINK(CONCATENATE("https://www.saflax.de/0-WVK-Retail/Bilder-Pictures/SAFLAX-",'Basis-Tabelle-Samen'!C237,"-",'Basis-Tabelle-Samen'!J237,"-seed-package-back-cr-croatian.jpg")),
IF($C$1="Lettisch - LV",HYPERLINK(CONCATENATE("https://www.saflax.de/0-WVK-Retail/Bilder-Pictures/SAFLAX-",'Basis-Tabelle-Samen'!C237,"-",'Basis-Tabelle-Samen'!J237,"-seed-package-back-cr-latvian.jpg")),
IF($C$1="Litauisch - LT",HYPERLINK(CONCATENATE("https://www.saflax.de/0-WVK-Retail/Bilder-Pictures/SAFLAX-",'Basis-Tabelle-Samen'!C237,"-",'Basis-Tabelle-Samen'!J237,"-seed-package-back-cr-lithuanian.jpg")),
IF($C$1="Maltesisch - MT",HYPERLINK(CONCATENATE("https://www.saflax.de/0-WVK-Retail/Bilder-Pictures/SAFLAX-",'Basis-Tabelle-Samen'!C237,"-",'Basis-Tabelle-Samen'!J237,"-seed-package-back-cr-maltese.jpg")),
IF($C$1="Niederländisch - NL",HYPERLINK(CONCATENATE("https://www.saflax.de/0-WVK-Retail/Bilder-Pictures/SAFLAX-",'Basis-Tabelle-Samen'!C237,"-",'Basis-Tabelle-Samen'!J237,"-seed-package-back-cr-dutch.jpg")),
IF($C$1="Norwegisch - NO",HYPERLINK(CONCATENATE("https://www.saflax.de/0-WVK-Retail/Bilder-Pictures/SAFLAX-",'Basis-Tabelle-Samen'!C237,"-",'Basis-Tabelle-Samen'!J237,"-seed-package-back-cr-nowegian.jpg")),
IF($C$1="Polnisch - PL",HYPERLINK(CONCATENATE("https://www.saflax.de/0-WVK-Retail/Bilder-Pictures/SAFLAX-",'Basis-Tabelle-Samen'!C237,"-",'Basis-Tabelle-Samen'!J237,"-seed-package-back-cr-polish.jpg")),
IF($C$1="Portugiesisch - PT",HYPERLINK(CONCATENATE("https://www.saflax.de/0-WVK-Retail/Bilder-Pictures/SAFLAX-",'Basis-Tabelle-Samen'!C237,"-",'Basis-Tabelle-Samen'!J237,"-seed-package-back-cr-portuguese.jpg")),
IF($C$1="Rumänisch - RO",HYPERLINK(CONCATENATE("https://www.saflax.de/0-WVK-Retail/Bilder-Pictures/SAFLAX-",'Basis-Tabelle-Samen'!C237,"-",'Basis-Tabelle-Samen'!J237,"-seed-package-back-cr-romanian.jpg")),
IF($C$1="Schwedisch - SE",HYPERLINK(CONCATENATE("https://www.saflax.de/0-WVK-Retail/Bilder-Pictures/SAFLAX-",'Basis-Tabelle-Samen'!C237,"-",'Basis-Tabelle-Samen'!J237,"-seed-package-back-cr-swedish.jpg")),
IF($C$1="Slowakisch - SK",HYPERLINK(CONCATENATE("https://www.saflax.de/0-WVK-Retail/Bilder-Pictures/SAFLAX-",'Basis-Tabelle-Samen'!C237,"-",'Basis-Tabelle-Samen'!J237,"-seed-package-back-cr-slovak.jpg")),
IF($C$1="Slowenisch - SI",HYPERLINK(CONCATENATE("https://www.saflax.de/0-WVK-Retail/Bilder-Pictures/SAFLAX-",'Basis-Tabelle-Samen'!C237,"-",'Basis-Tabelle-Samen'!J237,"-seed-package-back-cr-slovenian.jpg")),
IF($C$1="Spanisch - ES",HYPERLINK(CONCATENATE("https://www.saflax.de/0-WVK-Retail/Bilder-Pictures/SAFLAX-",'Basis-Tabelle-Samen'!C237,"-",'Basis-Tabelle-Samen'!J237,"-seed-package-back-cr-spanish.jpg")),
IF($C$1="Tschechisch - CZ",HYPERLINK(CONCATENATE("https://www.saflax.de/0-WVK-Retail/Bilder-Pictures/SAFLAX-",'Basis-Tabelle-Samen'!C237,"-",'Basis-Tabelle-Samen'!J237,"-seed-package-back-cr-czech.jpg")),
IF($C$1="Türkisch - TR",HYPERLINK(CONCATENATE("https://www.saflax.de/0-WVK-Retail/Bilder-Pictures/SAFLAX-",'Basis-Tabelle-Samen'!C237,"-",'Basis-Tabelle-Samen'!J237,"-seed-package-back-cr-turkish.jpg")),
IF($C$1="Ungarisch - HU",HYPERLINK(CONCATENATE("https://www.saflax.de/0-WVK-Retail/Bilder-Pictures/SAFLAX-",'Basis-Tabelle-Samen'!C237,"-",'Basis-Tabelle-Samen'!J237,"-seed-package-back-cr-hungarian.jpg")),
" ACHTUNG")))))))))))))))))))))))))))))</f>
        <v>https://www.saflax.de/0-WVK-Retail/Bilder-Pictures/SAFLAX-14999-juniperus-chinensis-seed-package-back-cr-english.jpg</v>
      </c>
      <c r="AM225" s="330" t="str">
        <f>IF(H225&lt;1,"",
IF($C$1="Bulgarisch - BG",HYPERLINK(CONCATENATE("https://www.saflax.de/0-WVK-Retail/Bilder-Pictures/SAFLAX-",'Basis-Tabelle-Samen'!K237,"-",'Basis-Tabelle-Samen'!J237,"-garden-to-go-mini-bulgarian.jpg")),
IF($C$1="Dänisch - DK",HYPERLINK(CONCATENATE("https://www.saflax.de/0-WVK-Retail/Bilder-Pictures/SAFLAX-",'Basis-Tabelle-Samen'!K237,"-",'Basis-Tabelle-Samen'!J237,"-garden-to-go-mini-danish.jpg")),
IF($C$1="Deutsch - DE",HYPERLINK(CONCATENATE("https://www.saflax.de/0-WVK-Retail/Bilder-Pictures/SAFLAX-",'Basis-Tabelle-Samen'!K237,"-",'Basis-Tabelle-Samen'!J237,"-garden-to-go-mini-german.jpg")),
IF($C$1="Englisch - UK",HYPERLINK(CONCATENATE("https://www.saflax.de/0-WVK-Retail/Bilder-Pictures/SAFLAX-",'Basis-Tabelle-Samen'!K237,"-",'Basis-Tabelle-Samen'!J237,"-garden-to-go-mini-english.jpg")),
IF($C$1="Estnisch - EE",HYPERLINK(CONCATENATE("https://www.saflax.de/0-WVK-Retail/Bilder-Pictures/SAFLAX-",'Basis-Tabelle-Samen'!K237,"-",'Basis-Tabelle-Samen'!J237,"-garden-to-go-mini-estonian.jpg")),
IF($C$1="Finnisch - FI",HYPERLINK(CONCATENATE("https://www.saflax.de/0-WVK-Retail/Bilder-Pictures/SAFLAX-",'Basis-Tabelle-Samen'!K237,"-",'Basis-Tabelle-Samen'!J237,"-garden-to-go-mini-finnish.jpg")),
IF($C$1="Französisch - FR",HYPERLINK(CONCATENATE("https://www.saflax.de/0-WVK-Retail/Bilder-Pictures/SAFLAX-",'Basis-Tabelle-Samen'!K237,"-",'Basis-Tabelle-Samen'!J237,"-garden-to-go-mini-french.jpg")),
IF($C$1="Griechisch - GR",HYPERLINK(CONCATENATE("https://www.saflax.de/0-WVK-Retail/Bilder-Pictures/SAFLAX-",'Basis-Tabelle-Samen'!K237,"-",'Basis-Tabelle-Samen'!J237,"-garden-to-go-mini-greek.jpg")),
IF($C$1="Irisch - IE",HYPERLINK(CONCATENATE("https://www.saflax.de/0-WVK-Retail/Bilder-Pictures/SAFLAX-",'Basis-Tabelle-Samen'!K237,"-",'Basis-Tabelle-Samen'!J237,"-garden-to-go-mini-irish.jpg")),
IF($C$1="Isländisch - IS",HYPERLINK(CONCATENATE("https://www.saflax.de/0-WVK-Retail/Bilder-Pictures/SAFLAX-",'Basis-Tabelle-Samen'!K237,"-",'Basis-Tabelle-Samen'!J237,"-garden-to-go-mini-icelandic.jpg")),
IF($C$1="Italienisch - IT",HYPERLINK(CONCATENATE("https://www.saflax.de/0-WVK-Retail/Bilder-Pictures/SAFLAX-",'Basis-Tabelle-Samen'!K237,"-",'Basis-Tabelle-Samen'!J237,"-garden-to-go-mini-italian.jpg")),
IF($C$1="Japanisch - JP",HYPERLINK(CONCATENATE("https://www.saflax.de/0-WVK-Retail/Bilder-Pictures/SAFLAX-",'Basis-Tabelle-Samen'!K237,"-",'Basis-Tabelle-Samen'!J237,"-garden-to-go-mini-japanese.jpg")),
IF($C$1="Kroatisch - HR",HYPERLINK(CONCATENATE("https://www.saflax.de/0-WVK-Retail/Bilder-Pictures/SAFLAX-",'Basis-Tabelle-Samen'!K237,"-",'Basis-Tabelle-Samen'!J237,"-garden-to-go-mini-croatian.jpg")),
IF($C$1="Lettisch - LV",HYPERLINK(CONCATENATE("https://www.saflax.de/0-WVK-Retail/Bilder-Pictures/SAFLAX-",'Basis-Tabelle-Samen'!K237,"-",'Basis-Tabelle-Samen'!J237,"-garden-to-go-mini-latvian.jpg")),
IF($C$1="Litauisch - LT",HYPERLINK(CONCATENATE("https://www.saflax.de/0-WVK-Retail/Bilder-Pictures/SAFLAX-",'Basis-Tabelle-Samen'!K237,"-",'Basis-Tabelle-Samen'!J237,"-garden-to-go-mini-lithuanian.jpg")),
IF($C$1="Maltesisch - MT",HYPERLINK(CONCATENATE("https://www.saflax.de/0-WVK-Retail/Bilder-Pictures/SAFLAX-",'Basis-Tabelle-Samen'!K237,"-",'Basis-Tabelle-Samen'!J237,"-garden-to-go-mini-maltese.jpg")),
IF($C$1="Niederländisch - NL",HYPERLINK(CONCATENATE("https://www.saflax.de/0-WVK-Retail/Bilder-Pictures/SAFLAX-",'Basis-Tabelle-Samen'!K237,"-",'Basis-Tabelle-Samen'!J237,"-garden-to-go-mini-dutch.jpg")),
IF($C$1="Norwegisch - NO",HYPERLINK(CONCATENATE("https://www.saflax.de/0-WVK-Retail/Bilder-Pictures/SAFLAX-",'Basis-Tabelle-Samen'!K237,"-",'Basis-Tabelle-Samen'!J237,"-garden-to-go-mini-nowegian.jpg")),
IF($C$1="Polnisch - PL",HYPERLINK(CONCATENATE("https://www.saflax.de/0-WVK-Retail/Bilder-Pictures/SAFLAX-",'Basis-Tabelle-Samen'!K237,"-",'Basis-Tabelle-Samen'!J237,"-garden-to-go-mini-polish.jpg")),
IF($C$1="Portugiesisch - PT",HYPERLINK(CONCATENATE("https://www.saflax.de/0-WVK-Retail/Bilder-Pictures/SAFLAX-",'Basis-Tabelle-Samen'!K237,"-",'Basis-Tabelle-Samen'!J237,"-garden-to-go-mini-portuguese.jpg")),
IF($C$1="Rumänisch - RO",HYPERLINK(CONCATENATE("https://www.saflax.de/0-WVK-Retail/Bilder-Pictures/SAFLAX-",'Basis-Tabelle-Samen'!K237,"-",'Basis-Tabelle-Samen'!J237,"-garden-to-go-mini-romanian.jpg")),
IF($C$1="Schwedisch - SE",HYPERLINK(CONCATENATE("https://www.saflax.de/0-WVK-Retail/Bilder-Pictures/SAFLAX-",'Basis-Tabelle-Samen'!K237,"-",'Basis-Tabelle-Samen'!J237,"-garden-to-go-mini-swedish.jpg")),
IF($C$1="Slowakisch - SK",HYPERLINK(CONCATENATE("https://www.saflax.de/0-WVK-Retail/Bilder-Pictures/SAFLAX-",'Basis-Tabelle-Samen'!K237,"-",'Basis-Tabelle-Samen'!J237,"-garden-to-go-mini-slovak.jpg")),
IF($C$1="Slowenisch - SI",HYPERLINK(CONCATENATE("https://www.saflax.de/0-WVK-Retail/Bilder-Pictures/SAFLAX-",'Basis-Tabelle-Samen'!K237,"-",'Basis-Tabelle-Samen'!J237,"-garden-to-go-mini-slovenian.jpg")),
IF($C$1="Spanisch - ES",HYPERLINK(CONCATENATE("https://www.saflax.de/0-WVK-Retail/Bilder-Pictures/SAFLAX-",'Basis-Tabelle-Samen'!K237,"-",'Basis-Tabelle-Samen'!J237,"-garden-to-go-mini-spanish.jpg")),
IF($C$1="Tschechisch - CZ",HYPERLINK(CONCATENATE("https://www.saflax.de/0-WVK-Retail/Bilder-Pictures/SAFLAX-",'Basis-Tabelle-Samen'!K237,"-",'Basis-Tabelle-Samen'!J237,"-garden-to-go-mini-czech.jpg")),
IF($C$1="Türkisch - TR",HYPERLINK(CONCATENATE("https://www.saflax.de/0-WVK-Retail/Bilder-Pictures/SAFLAX-",'Basis-Tabelle-Samen'!K237,"-",'Basis-Tabelle-Samen'!J237,"-garden-to-go-mini-turkish.jpg")),
IF($C$1="Ungarisch - HU",HYPERLINK(CONCATENATE("https://www.saflax.de/0-WVK-Retail/Bilder-Pictures/SAFLAX-",'Basis-Tabelle-Samen'!K237,"-",'Basis-Tabelle-Samen'!J237,"-garden-to-go-mini-hungarian.jpg")),
" ACHTUNG")))))))))))))))))))))))))))))</f>
        <v>https://www.saflax.de/0-WVK-Retail/Bilder-Pictures/SAFLAX-74999-juniperus-chinensis-garden-to-go-mini-english.jpg</v>
      </c>
      <c r="AN225" s="330" t="str">
        <f>IF(I225&lt;1,"",
IF($C$1="Bulgarisch - BG",HYPERLINK(CONCATENATE("https://www.saflax.de/0-WVK-Retail/Bilder-Pictures/SAFLAX-",'Basis-Tabelle-Samen'!N237,"-",'Basis-Tabelle-Samen'!J237,"-garden-to-go-lite-bulgarian.jpg")),
IF($C$1="Dänisch - DK",HYPERLINK(CONCATENATE("https://www.saflax.de/0-WVK-Retail/Bilder-Pictures/SAFLAX-",'Basis-Tabelle-Samen'!N237,"-",'Basis-Tabelle-Samen'!J237,"-garden-to-go-lite-danish.jpg")),
IF($C$1="Deutsch - DE",HYPERLINK(CONCATENATE("https://www.saflax.de/0-WVK-Retail/Bilder-Pictures/SAFLAX-",'Basis-Tabelle-Samen'!N237,"-",'Basis-Tabelle-Samen'!J237,"-garden-to-go-lite-german.jpg")),
IF($C$1="Englisch - UK",HYPERLINK(CONCATENATE("https://www.saflax.de/0-WVK-Retail/Bilder-Pictures/SAFLAX-",'Basis-Tabelle-Samen'!N237,"-",'Basis-Tabelle-Samen'!J237,"-garden-to-go-lite-english.jpg")),
IF($C$1="Estnisch - EE",HYPERLINK(CONCATENATE("https://www.saflax.de/0-WVK-Retail/Bilder-Pictures/SAFLAX-",'Basis-Tabelle-Samen'!N237,"-",'Basis-Tabelle-Samen'!J237,"-garden-to-go-lite-estonian.jpg")),
IF($C$1="Finnisch - FI",HYPERLINK(CONCATENATE("https://www.saflax.de/0-WVK-Retail/Bilder-Pictures/SAFLAX-",'Basis-Tabelle-Samen'!N237,"-",'Basis-Tabelle-Samen'!J237,"-garden-to-go-lite-finnish.jpg")),
IF($C$1="Französisch - FR",HYPERLINK(CONCATENATE("https://www.saflax.de/0-WVK-Retail/Bilder-Pictures/SAFLAX-",'Basis-Tabelle-Samen'!N237,"-",'Basis-Tabelle-Samen'!J237,"-garden-to-go-lite-french.jpg")),
IF($C$1="Griechisch - GR",HYPERLINK(CONCATENATE("https://www.saflax.de/0-WVK-Retail/Bilder-Pictures/SAFLAX-",'Basis-Tabelle-Samen'!N237,"-",'Basis-Tabelle-Samen'!J237,"-garden-to-go-lite-greek.jpg")),
IF($C$1="Irisch - IE",HYPERLINK(CONCATENATE("https://www.saflax.de/0-WVK-Retail/Bilder-Pictures/SAFLAX-",'Basis-Tabelle-Samen'!N237,"-",'Basis-Tabelle-Samen'!J237,"-garden-to-go-lite-irish.jpg")),
IF($C$1="Isländisch - IS",HYPERLINK(CONCATENATE("https://www.saflax.de/0-WVK-Retail/Bilder-Pictures/SAFLAX-",'Basis-Tabelle-Samen'!N237,"-",'Basis-Tabelle-Samen'!J237,"-garden-to-go-lite-icelandic.jpg")),
IF($C$1="Italienisch - IT",HYPERLINK(CONCATENATE("https://www.saflax.de/0-WVK-Retail/Bilder-Pictures/SAFLAX-",'Basis-Tabelle-Samen'!N237,"-",'Basis-Tabelle-Samen'!J237,"-garden-to-go-lite-italian.jpg")),
IF($C$1="Japanisch - JP",HYPERLINK(CONCATENATE("https://www.saflax.de/0-WVK-Retail/Bilder-Pictures/SAFLAX-",'Basis-Tabelle-Samen'!N237,"-",'Basis-Tabelle-Samen'!J237,"-garden-to-go-lite-japanese.jpg")),
IF($C$1="Kroatisch - HR",HYPERLINK(CONCATENATE("https://www.saflax.de/0-WVK-Retail/Bilder-Pictures/SAFLAX-",'Basis-Tabelle-Samen'!N237,"-",'Basis-Tabelle-Samen'!J237,"-garden-to-go-lite-croatian.jpg")),
IF($C$1="Lettisch - LV",HYPERLINK(CONCATENATE("https://www.saflax.de/0-WVK-Retail/Bilder-Pictures/SAFLAX-",'Basis-Tabelle-Samen'!N237,"-",'Basis-Tabelle-Samen'!J237,"-garden-to-go-lite-latvian.jpg")),
IF($C$1="Litauisch - LT",HYPERLINK(CONCATENATE("https://www.saflax.de/0-WVK-Retail/Bilder-Pictures/SAFLAX-",'Basis-Tabelle-Samen'!N237,"-",'Basis-Tabelle-Samen'!J237,"-garden-to-go-lite-lithuanian.jpg")),
IF($C$1="Maltesisch - MT",HYPERLINK(CONCATENATE("https://www.saflax.de/0-WVK-Retail/Bilder-Pictures/SAFLAX-",'Basis-Tabelle-Samen'!N237,"-",'Basis-Tabelle-Samen'!J237,"-garden-to-go-lite-maltese.jpg")),
IF($C$1="Niederländisch - NL",HYPERLINK(CONCATENATE("https://www.saflax.de/0-WVK-Retail/Bilder-Pictures/SAFLAX-",'Basis-Tabelle-Samen'!N237,"-",'Basis-Tabelle-Samen'!J237,"-garden-to-go-lite-dutch.jpg")),
IF($C$1="Norwegisch - NO",HYPERLINK(CONCATENATE("https://www.saflax.de/0-WVK-Retail/Bilder-Pictures/SAFLAX-",'Basis-Tabelle-Samen'!N237,"-",'Basis-Tabelle-Samen'!J237,"-garden-to-go-lite-nowegian.jpg")),
IF($C$1="Polnisch - PL",HYPERLINK(CONCATENATE("https://www.saflax.de/0-WVK-Retail/Bilder-Pictures/SAFLAX-",'Basis-Tabelle-Samen'!N237,"-",'Basis-Tabelle-Samen'!J237,"-garden-to-go-lite-polish.jpg")),
IF($C$1="Portugiesisch - PT",HYPERLINK(CONCATENATE("https://www.saflax.de/0-WVK-Retail/Bilder-Pictures/SAFLAX-",'Basis-Tabelle-Samen'!N237,"-",'Basis-Tabelle-Samen'!J237,"-garden-to-go-lite-portuguese.jpg")),
IF($C$1="Rumänisch - RO",HYPERLINK(CONCATENATE("https://www.saflax.de/0-WVK-Retail/Bilder-Pictures/SAFLAX-",'Basis-Tabelle-Samen'!N237,"-",'Basis-Tabelle-Samen'!J237,"-garden-to-go-lite-romanian.jpg")),
IF($C$1="Schwedisch - SE",HYPERLINK(CONCATENATE("https://www.saflax.de/0-WVK-Retail/Bilder-Pictures/SAFLAX-",'Basis-Tabelle-Samen'!N237,"-",'Basis-Tabelle-Samen'!J237,"-garden-to-go-lite-swedish.jpg")),
IF($C$1="Slowakisch - SK",HYPERLINK(CONCATENATE("https://www.saflax.de/0-WVK-Retail/Bilder-Pictures/SAFLAX-",'Basis-Tabelle-Samen'!N237,"-",'Basis-Tabelle-Samen'!J237,"-garden-to-go-lite-slovak.jpg")),
IF($C$1="Slowenisch - SI",HYPERLINK(CONCATENATE("https://www.saflax.de/0-WVK-Retail/Bilder-Pictures/SAFLAX-",'Basis-Tabelle-Samen'!N237,"-",'Basis-Tabelle-Samen'!J237,"-garden-to-go-lite-slovenian.jpg")),
IF($C$1="Spanisch - ES",HYPERLINK(CONCATENATE("https://www.saflax.de/0-WVK-Retail/Bilder-Pictures/SAFLAX-",'Basis-Tabelle-Samen'!N237,"-",'Basis-Tabelle-Samen'!J237,"-garden-to-go-lite-spanish.jpg")),
IF($C$1="Tschechisch - CZ",HYPERLINK(CONCATENATE("https://www.saflax.de/0-WVK-Retail/Bilder-Pictures/SAFLAX-",'Basis-Tabelle-Samen'!N237,"-",'Basis-Tabelle-Samen'!J237,"-garden-to-go-lite-czech.jpg")),
IF($C$1="Türkisch - TR",HYPERLINK(CONCATENATE("https://www.saflax.de/0-WVK-Retail/Bilder-Pictures/SAFLAX-",'Basis-Tabelle-Samen'!N237,"-",'Basis-Tabelle-Samen'!J237,"-garden-to-go-lite-turkish.jpg")),
IF($C$1="Ungarisch - HU",HYPERLINK(CONCATENATE("https://www.saflax.de/0-WVK-Retail/Bilder-Pictures/SAFLAX-",'Basis-Tabelle-Samen'!N237,"-",'Basis-Tabelle-Samen'!J237,"-garden-to-go-lite-hungarian.jpg")),
" ACHTUNG")))))))))))))))))))))))))))))</f>
        <v>https://www.saflax.de/0-WVK-Retail/Bilder-Pictures/SAFLAX-84999-juniperus-chinensis-garden-to-go-lite-english.jpg</v>
      </c>
      <c r="AO225" s="330" t="str">
        <f>IF(J225&lt;1,"",
IF($C$1="Bulgarisch - BG",HYPERLINK(CONCATENATE("https://www.saflax.de/0-WVK-Retail/Bilder-Pictures/SAFLAX-",'Basis-Tabelle-Samen'!Q237,"-",'Basis-Tabelle-Samen'!J237,"-garden-to-go-bulgarian.jpg")),
IF($C$1="Dänisch - DK",HYPERLINK(CONCATENATE("https://www.saflax.de/0-WVK-Retail/Bilder-Pictures/SAFLAX-",'Basis-Tabelle-Samen'!Q237,"-",'Basis-Tabelle-Samen'!J237,"-garden-to-go-danish.jpg")),
IF($C$1="Deutsch - DE",HYPERLINK(CONCATENATE("https://www.saflax.de/0-WVK-Retail/Bilder-Pictures/SAFLAX-",'Basis-Tabelle-Samen'!Q237,"-",'Basis-Tabelle-Samen'!J237,"-garden-to-go-german.jpg")),
IF($C$1="Englisch - UK",HYPERLINK(CONCATENATE("https://www.saflax.de/0-WVK-Retail/Bilder-Pictures/SAFLAX-",'Basis-Tabelle-Samen'!Q237,"-",'Basis-Tabelle-Samen'!J237,"-garden-to-go-english.jpg")),
IF($C$1="Estnisch - EE",HYPERLINK(CONCATENATE("https://www.saflax.de/0-WVK-Retail/Bilder-Pictures/SAFLAX-",'Basis-Tabelle-Samen'!Q237,"-",'Basis-Tabelle-Samen'!J237,"-garden-to-go-estonian.jpg")),
IF($C$1="Finnisch - FI",HYPERLINK(CONCATENATE("https://www.saflax.de/0-WVK-Retail/Bilder-Pictures/SAFLAX-",'Basis-Tabelle-Samen'!Q237,"-",'Basis-Tabelle-Samen'!J237,"-garden-to-go-finnish.jpg")),
IF($C$1="Französisch - FR",HYPERLINK(CONCATENATE("https://www.saflax.de/0-WVK-Retail/Bilder-Pictures/SAFLAX-",'Basis-Tabelle-Samen'!Q237,"-",'Basis-Tabelle-Samen'!J237,"-garden-to-go-french.jpg")),
IF($C$1="Griechisch - GR",HYPERLINK(CONCATENATE("https://www.saflax.de/0-WVK-Retail/Bilder-Pictures/SAFLAX-",'Basis-Tabelle-Samen'!Q237,"-",'Basis-Tabelle-Samen'!J237,"-garden-to-go-greek.jpg")),
IF($C$1="Irisch - IE",HYPERLINK(CONCATENATE("https://www.saflax.de/0-WVK-Retail/Bilder-Pictures/SAFLAX-",'Basis-Tabelle-Samen'!Q237,"-",'Basis-Tabelle-Samen'!J237,"-garden-to-go-irish.jpg")),
IF($C$1="Isländisch - IS",HYPERLINK(CONCATENATE("https://www.saflax.de/0-WVK-Retail/Bilder-Pictures/SAFLAX-",'Basis-Tabelle-Samen'!Q237,"-",'Basis-Tabelle-Samen'!J237,"-garden-to-go-icelandic.jpg")),
IF($C$1="Italienisch - IT",HYPERLINK(CONCATENATE("https://www.saflax.de/0-WVK-Retail/Bilder-Pictures/SAFLAX-",'Basis-Tabelle-Samen'!Q237,"-",'Basis-Tabelle-Samen'!J237,"-garden-to-go-italian.jpg")),
IF($C$1="Japanisch - JP",HYPERLINK(CONCATENATE("https://www.saflax.de/0-WVK-Retail/Bilder-Pictures/SAFLAX-",'Basis-Tabelle-Samen'!Q237,"-",'Basis-Tabelle-Samen'!J237,"-garden-to-go-japanese.jpg")),
IF($C$1="Kroatisch - HR",HYPERLINK(CONCATENATE("https://www.saflax.de/0-WVK-Retail/Bilder-Pictures/SAFLAX-",'Basis-Tabelle-Samen'!Q237,"-",'Basis-Tabelle-Samen'!J237,"-garden-to-go-croatian.jpg")),
IF($C$1="Lettisch - LV",HYPERLINK(CONCATENATE("https://www.saflax.de/0-WVK-Retail/Bilder-Pictures/SAFLAX-",'Basis-Tabelle-Samen'!Q237,"-",'Basis-Tabelle-Samen'!J237,"-garden-to-go-latvian.jpg")),
IF($C$1="Litauisch - LT",HYPERLINK(CONCATENATE("https://www.saflax.de/0-WVK-Retail/Bilder-Pictures/SAFLAX-",'Basis-Tabelle-Samen'!Q237,"-",'Basis-Tabelle-Samen'!J237,"-garden-to-go-lithuanian.jpg")),
IF($C$1="Maltesisch - MT",HYPERLINK(CONCATENATE("https://www.saflax.de/0-WVK-Retail/Bilder-Pictures/SAFLAX-",'Basis-Tabelle-Samen'!Q237,"-",'Basis-Tabelle-Samen'!J237,"-garden-to-go-maltese.jpg")),
IF($C$1="Niederländisch - NL",HYPERLINK(CONCATENATE("https://www.saflax.de/0-WVK-Retail/Bilder-Pictures/SAFLAX-",'Basis-Tabelle-Samen'!Q237,"-",'Basis-Tabelle-Samen'!J237,"-garden-to-go-dutch.jpg")),
IF($C$1="Norwegisch - NO",HYPERLINK(CONCATENATE("https://www.saflax.de/0-WVK-Retail/Bilder-Pictures/SAFLAX-",'Basis-Tabelle-Samen'!Q237,"-",'Basis-Tabelle-Samen'!J237,"-garden-to-go-nowegian.jpg")),
IF($C$1="Polnisch - PL",HYPERLINK(CONCATENATE("https://www.saflax.de/0-WVK-Retail/Bilder-Pictures/SAFLAX-",'Basis-Tabelle-Samen'!Q237,"-",'Basis-Tabelle-Samen'!J237,"-garden-to-go-polish.jpg")),
IF($C$1="Portugiesisch - PT",HYPERLINK(CONCATENATE("https://www.saflax.de/0-WVK-Retail/Bilder-Pictures/SAFLAX-",'Basis-Tabelle-Samen'!Q237,"-",'Basis-Tabelle-Samen'!J237,"-garden-to-go-portuguese.jpg")),
IF($C$1="Rumänisch - RO",HYPERLINK(CONCATENATE("https://www.saflax.de/0-WVK-Retail/Bilder-Pictures/SAFLAX-",'Basis-Tabelle-Samen'!Q237,"-",'Basis-Tabelle-Samen'!J237,"-garden-to-go-romanian.jpg")),
IF($C$1="Schwedisch - SE",HYPERLINK(CONCATENATE("https://www.saflax.de/0-WVK-Retail/Bilder-Pictures/SAFLAX-",'Basis-Tabelle-Samen'!Q237,"-",'Basis-Tabelle-Samen'!J237,"-garden-to-go-swedish.jpg")),
IF($C$1="Slowakisch - SK",HYPERLINK(CONCATENATE("https://www.saflax.de/0-WVK-Retail/Bilder-Pictures/SAFLAX-",'Basis-Tabelle-Samen'!Q237,"-",'Basis-Tabelle-Samen'!J237,"-garden-to-go-slovak.jpg")),
IF($C$1="Slowenisch - SI",HYPERLINK(CONCATENATE("https://www.saflax.de/0-WVK-Retail/Bilder-Pictures/SAFLAX-",'Basis-Tabelle-Samen'!Q237,"-",'Basis-Tabelle-Samen'!J237,"-garden-to-go-slovenian.jpg")),
IF($C$1="Spanisch - ES",HYPERLINK(CONCATENATE("https://www.saflax.de/0-WVK-Retail/Bilder-Pictures/SAFLAX-",'Basis-Tabelle-Samen'!Q237,"-",'Basis-Tabelle-Samen'!J237,"-garden-to-go-spanish.jpg")),
IF($C$1="Tschechisch - CZ",HYPERLINK(CONCATENATE("https://www.saflax.de/0-WVK-Retail/Bilder-Pictures/SAFLAX-",'Basis-Tabelle-Samen'!Q237,"-",'Basis-Tabelle-Samen'!J237,"-garden-to-go-czech.jpg")),
IF($C$1="Türkisch - TR",HYPERLINK(CONCATENATE("https://www.saflax.de/0-WVK-Retail/Bilder-Pictures/SAFLAX-",'Basis-Tabelle-Samen'!Q237,"-",'Basis-Tabelle-Samen'!J237,"-garden-to-go-turkish.jpg")),
IF($C$1="Ungarisch - HU",HYPERLINK(CONCATENATE("https://www.saflax.de/0-WVK-Retail/Bilder-Pictures/SAFLAX-",'Basis-Tabelle-Samen'!Q237,"-",'Basis-Tabelle-Samen'!J237,"-garden-to-go-hungarian.jpg")),
" ACHTUNG")))))))))))))))))))))))))))))</f>
        <v>https://www.saflax.de/0-WVK-Retail/Bilder-Pictures/SAFLAX-54999-juniperus-chinensis-garden-to-go-english.jpg</v>
      </c>
      <c r="AP225" s="330" t="str">
        <f>IF(K225&lt;1,"",
IF($C$1="Bulgarisch - BG",HYPERLINK(CONCATENATE("https://www.saflax.de/0-WVK-Retail/Bilder-Pictures/SAFLAX-",'Basis-Tabelle-Samen'!T237,"-",'Basis-Tabelle-Samen'!J237,"-cultivation-set-bulgarian.jpg")),
IF($C$1="Dänisch - DK",HYPERLINK(CONCATENATE("https://www.saflax.de/0-WVK-Retail/Bilder-Pictures/SAFLAX-",'Basis-Tabelle-Samen'!T237,"-",'Basis-Tabelle-Samen'!J237,"-cultivation-set-danish.jpg")),
IF($C$1="Deutsch - DE",HYPERLINK(CONCATENATE("https://www.saflax.de/0-WVK-Retail/Bilder-Pictures/SAFLAX-",'Basis-Tabelle-Samen'!T237,"-",'Basis-Tabelle-Samen'!J237,"-cultivation-set-german.jpg")),
IF($C$1="Englisch - UK",HYPERLINK(CONCATENATE("https://www.saflax.de/0-WVK-Retail/Bilder-Pictures/SAFLAX-",'Basis-Tabelle-Samen'!T237,"-",'Basis-Tabelle-Samen'!J237,"-cultivation-set-english.jpg")),
IF($C$1="Estnisch - EE",HYPERLINK(CONCATENATE("https://www.saflax.de/0-WVK-Retail/Bilder-Pictures/SAFLAX-",'Basis-Tabelle-Samen'!T237,"-",'Basis-Tabelle-Samen'!J237,"-cultivation-set-estonian.jpg")),
IF($C$1="Finnisch - FI",HYPERLINK(CONCATENATE("https://www.saflax.de/0-WVK-Retail/Bilder-Pictures/SAFLAX-",'Basis-Tabelle-Samen'!T237,"-",'Basis-Tabelle-Samen'!J237,"-cultivation-set-finnish.jpg")),
IF($C$1="Französisch - FR",HYPERLINK(CONCATENATE("https://www.saflax.de/0-WVK-Retail/Bilder-Pictures/SAFLAX-",'Basis-Tabelle-Samen'!T237,"-",'Basis-Tabelle-Samen'!J237,"-cultivation-set-french.jpg")),
IF($C$1="Griechisch - GR",HYPERLINK(CONCATENATE("https://www.saflax.de/0-WVK-Retail/Bilder-Pictures/SAFLAX-",'Basis-Tabelle-Samen'!T237,"-",'Basis-Tabelle-Samen'!J237,"-cultivation-set-greek.jpg")),
IF($C$1="Irisch - IE",HYPERLINK(CONCATENATE("https://www.saflax.de/0-WVK-Retail/Bilder-Pictures/SAFLAX-",'Basis-Tabelle-Samen'!T237,"-",'Basis-Tabelle-Samen'!J237,"-cultivation-set-irish.jpg")),
IF($C$1="Isländisch - IS",HYPERLINK(CONCATENATE("https://www.saflax.de/0-WVK-Retail/Bilder-Pictures/SAFLAX-",'Basis-Tabelle-Samen'!T237,"-",'Basis-Tabelle-Samen'!J237,"-cultivation-set-icelandic.jpg")),
IF($C$1="Italienisch - IT",HYPERLINK(CONCATENATE("https://www.saflax.de/0-WVK-Retail/Bilder-Pictures/SAFLAX-",'Basis-Tabelle-Samen'!T237,"-",'Basis-Tabelle-Samen'!J237,"-cultivation-set-italian.jpg")),
IF($C$1="Japanisch - JP",HYPERLINK(CONCATENATE("https://www.saflax.de/0-WVK-Retail/Bilder-Pictures/SAFLAX-",'Basis-Tabelle-Samen'!T237,"-",'Basis-Tabelle-Samen'!J237,"-cultivation-set-japanese.jpg")),
IF($C$1="Kroatisch - HR",HYPERLINK(CONCATENATE("https://www.saflax.de/0-WVK-Retail/Bilder-Pictures/SAFLAX-",'Basis-Tabelle-Samen'!T237,"-",'Basis-Tabelle-Samen'!J237,"-cultivation-set-croatian.jpg")),
IF($C$1="Lettisch - LV",HYPERLINK(CONCATENATE("https://www.saflax.de/0-WVK-Retail/Bilder-Pictures/SAFLAX-",'Basis-Tabelle-Samen'!T237,"-",'Basis-Tabelle-Samen'!J237,"-cultivation-set-latvian.jpg")),
IF($C$1="Litauisch - LT",HYPERLINK(CONCATENATE("https://www.saflax.de/0-WVK-Retail/Bilder-Pictures/SAFLAX-",'Basis-Tabelle-Samen'!T237,"-",'Basis-Tabelle-Samen'!J237,"-cultivation-set-lithuanian.jpg")),
IF($C$1="Maltesisch - MT",HYPERLINK(CONCATENATE("https://www.saflax.de/0-WVK-Retail/Bilder-Pictures/SAFLAX-",'Basis-Tabelle-Samen'!T237,"-",'Basis-Tabelle-Samen'!J237,"-cultivation-set-maltese.jpg")),
IF($C$1="Niederländisch - NL",HYPERLINK(CONCATENATE("https://www.saflax.de/0-WVK-Retail/Bilder-Pictures/SAFLAX-",'Basis-Tabelle-Samen'!T237,"-",'Basis-Tabelle-Samen'!J237,"-cultivation-set-dutch.jpg")),
IF($C$1="Norwegisch - NO",HYPERLINK(CONCATENATE("https://www.saflax.de/0-WVK-Retail/Bilder-Pictures/SAFLAX-",'Basis-Tabelle-Samen'!T237,"-",'Basis-Tabelle-Samen'!J237,"-cultivation-set-nowegian.jpg")),
IF($C$1="Polnisch - PL",HYPERLINK(CONCATENATE("https://www.saflax.de/0-WVK-Retail/Bilder-Pictures/SAFLAX-",'Basis-Tabelle-Samen'!T237,"-",'Basis-Tabelle-Samen'!J237,"-cultivation-set-polish.jpg")),
IF($C$1="Portugiesisch - PT",HYPERLINK(CONCATENATE("https://www.saflax.de/0-WVK-Retail/Bilder-Pictures/SAFLAX-",'Basis-Tabelle-Samen'!T237,"-",'Basis-Tabelle-Samen'!J237,"-cultivation-set-portuguese.jpg")),
IF($C$1="Rumänisch - RO",HYPERLINK(CONCATENATE("https://www.saflax.de/0-WVK-Retail/Bilder-Pictures/SAFLAX-",'Basis-Tabelle-Samen'!T237,"-",'Basis-Tabelle-Samen'!J237,"-cultivation-set-romanian.jpg")),
IF($C$1="Schwedisch - SE",HYPERLINK(CONCATENATE("https://www.saflax.de/0-WVK-Retail/Bilder-Pictures/SAFLAX-",'Basis-Tabelle-Samen'!T237,"-",'Basis-Tabelle-Samen'!J237,"-cultivation-set-swedish.jpg")),
IF($C$1="Slowakisch - SK",HYPERLINK(CONCATENATE("https://www.saflax.de/0-WVK-Retail/Bilder-Pictures/SAFLAX-",'Basis-Tabelle-Samen'!T237,"-",'Basis-Tabelle-Samen'!J237,"-cultivation-set-slovak.jpg")),
IF($C$1="Slowenisch - SI",HYPERLINK(CONCATENATE("https://www.saflax.de/0-WVK-Retail/Bilder-Pictures/SAFLAX-",'Basis-Tabelle-Samen'!T237,"-",'Basis-Tabelle-Samen'!J237,"-cultivation-set-slovenian.jpg")),
IF($C$1="Spanisch - ES",HYPERLINK(CONCATENATE("https://www.saflax.de/0-WVK-Retail/Bilder-Pictures/SAFLAX-",'Basis-Tabelle-Samen'!T237,"-",'Basis-Tabelle-Samen'!J237,"-cultivation-set-spanish.jpg")),
IF($C$1="Tschechisch - CZ",HYPERLINK(CONCATENATE("https://www.saflax.de/0-WVK-Retail/Bilder-Pictures/SAFLAX-",'Basis-Tabelle-Samen'!T237,"-",'Basis-Tabelle-Samen'!J237,"-cultivation-set-czech.jpg")),
IF($C$1="Türkisch - TR",HYPERLINK(CONCATENATE("https://www.saflax.de/0-WVK-Retail/Bilder-Pictures/SAFLAX-",'Basis-Tabelle-Samen'!T237,"-",'Basis-Tabelle-Samen'!J237,"-cultivation-set-turkish.jpg")),
IF($C$1="Ungarisch - HU",HYPERLINK(CONCATENATE("https://www.saflax.de/0-WVK-Retail/Bilder-Pictures/SAFLAX-",'Basis-Tabelle-Samen'!T237,"-",'Basis-Tabelle-Samen'!J237,"-cultivation-set-hungarian.jpg")),
" ACHTUNG")))))))))))))))))))))))))))))</f>
        <v>https://www.saflax.de/0-WVK-Retail/Bilder-Pictures/SAFLAX-34999-juniperus-chinensis-cultivation-set-english.jpg</v>
      </c>
      <c r="AQ225" s="330" t="str">
        <f>IF(L225&lt;1,"",
IF($C$1="Bulgarisch - BG",HYPERLINK(CONCATENATE("https://www.saflax.de/0-WVK-Retail/Bilder-Pictures/SAFLAX-",'Basis-Tabelle-Samen'!W237,"-",'Basis-Tabelle-Samen'!J237,"-garden-in-the-bag-bulgarian.jpg")),
IF($C$1="Dänisch - DK",HYPERLINK(CONCATENATE("https://www.saflax.de/0-WVK-Retail/Bilder-Pictures/SAFLAX-",'Basis-Tabelle-Samen'!W237,"-",'Basis-Tabelle-Samen'!J237,"-garden-in-the-bag-danish.jpg")),
IF($C$1="Deutsch - DE",HYPERLINK(CONCATENATE("https://www.saflax.de/0-WVK-Retail/Bilder-Pictures/SAFLAX-",'Basis-Tabelle-Samen'!W237,"-",'Basis-Tabelle-Samen'!J237,"-garden-in-the-bag-german.jpg")),
IF($C$1="Englisch - UK",HYPERLINK(CONCATENATE("https://www.saflax.de/0-WVK-Retail/Bilder-Pictures/SAFLAX-",'Basis-Tabelle-Samen'!W237,"-",'Basis-Tabelle-Samen'!J237,"-garden-in-the-bag-english.jpg")),
IF($C$1="Estnisch - EE",HYPERLINK(CONCATENATE("https://www.saflax.de/0-WVK-Retail/Bilder-Pictures/SAFLAX-",'Basis-Tabelle-Samen'!W237,"-",'Basis-Tabelle-Samen'!J237,"-garden-in-the-bag-estonian.jpg")),
IF($C$1="Finnisch - FI",HYPERLINK(CONCATENATE("https://www.saflax.de/0-WVK-Retail/Bilder-Pictures/SAFLAX-",'Basis-Tabelle-Samen'!W237,"-",'Basis-Tabelle-Samen'!J237,"-garden-in-the-bag-finnish.jpg")),
IF($C$1="Französisch - FR",HYPERLINK(CONCATENATE("https://www.saflax.de/0-WVK-Retail/Bilder-Pictures/SAFLAX-",'Basis-Tabelle-Samen'!W237,"-",'Basis-Tabelle-Samen'!J237,"-garden-in-the-bag-french.jpg")),
IF($C$1="Griechisch - GR",HYPERLINK(CONCATENATE("https://www.saflax.de/0-WVK-Retail/Bilder-Pictures/SAFLAX-",'Basis-Tabelle-Samen'!W237,"-",'Basis-Tabelle-Samen'!J237,"-garden-in-the-bag-greek.jpg")),
IF($C$1="Irisch - IE",HYPERLINK(CONCATENATE("https://www.saflax.de/0-WVK-Retail/Bilder-Pictures/SAFLAX-",'Basis-Tabelle-Samen'!W237,"-",'Basis-Tabelle-Samen'!J237,"-garden-in-the-bag-irish.jpg")),
IF($C$1="Isländisch - IS",HYPERLINK(CONCATENATE("https://www.saflax.de/0-WVK-Retail/Bilder-Pictures/SAFLAX-",'Basis-Tabelle-Samen'!W237,"-",'Basis-Tabelle-Samen'!J237,"-garden-in-the-bag-icelandic.jpg")),
IF($C$1="Italienisch - IT",HYPERLINK(CONCATENATE("https://www.saflax.de/0-WVK-Retail/Bilder-Pictures/SAFLAX-",'Basis-Tabelle-Samen'!W237,"-",'Basis-Tabelle-Samen'!J237,"-garden-in-the-bag-italian.jpg")),
IF($C$1="Japanisch - JP",HYPERLINK(CONCATENATE("https://www.saflax.de/0-WVK-Retail/Bilder-Pictures/SAFLAX-",'Basis-Tabelle-Samen'!W237,"-",'Basis-Tabelle-Samen'!J237,"-garden-in-the-bag-japanese.jpg")),
IF($C$1="Kroatisch - HR",HYPERLINK(CONCATENATE("https://www.saflax.de/0-WVK-Retail/Bilder-Pictures/SAFLAX-",'Basis-Tabelle-Samen'!W237,"-",'Basis-Tabelle-Samen'!J237,"-garden-in-the-bag-croatian.jpg")),
IF($C$1="Lettisch - LV",HYPERLINK(CONCATENATE("https://www.saflax.de/0-WVK-Retail/Bilder-Pictures/SAFLAX-",'Basis-Tabelle-Samen'!W237,"-",'Basis-Tabelle-Samen'!J237,"-garden-in-the-bag-latvian.jpg")),
IF($C$1="Litauisch - LT",HYPERLINK(CONCATENATE("https://www.saflax.de/0-WVK-Retail/Bilder-Pictures/SAFLAX-",'Basis-Tabelle-Samen'!W237,"-",'Basis-Tabelle-Samen'!J237,"-garden-in-the-bag-lithuanian.jpg")),
IF($C$1="Maltesisch - MT",HYPERLINK(CONCATENATE("https://www.saflax.de/0-WVK-Retail/Bilder-Pictures/SAFLAX-",'Basis-Tabelle-Samen'!W237,"-",'Basis-Tabelle-Samen'!J237,"-garden-in-the-bag-maltese.jpg")),
IF($C$1="Niederländisch - NL",HYPERLINK(CONCATENATE("https://www.saflax.de/0-WVK-Retail/Bilder-Pictures/SAFLAX-",'Basis-Tabelle-Samen'!W237,"-",'Basis-Tabelle-Samen'!J237,"-garden-in-the-bag-dutch.jpg")),
IF($C$1="Norwegisch - NO",HYPERLINK(CONCATENATE("https://www.saflax.de/0-WVK-Retail/Bilder-Pictures/SAFLAX-",'Basis-Tabelle-Samen'!W237,"-",'Basis-Tabelle-Samen'!J237,"-garden-in-the-bag-nowegian.jpg")),
IF($C$1="Polnisch - PL",HYPERLINK(CONCATENATE("https://www.saflax.de/0-WVK-Retail/Bilder-Pictures/SAFLAX-",'Basis-Tabelle-Samen'!W237,"-",'Basis-Tabelle-Samen'!J237,"-garden-in-the-bag-polish.jpg")),
IF($C$1="Portugiesisch - PT",HYPERLINK(CONCATENATE("https://www.saflax.de/0-WVK-Retail/Bilder-Pictures/SAFLAX-",'Basis-Tabelle-Samen'!W237,"-",'Basis-Tabelle-Samen'!J237,"-garden-in-the-bag-portuguese.jpg")),
IF($C$1="Rumänisch - RO",HYPERLINK(CONCATENATE("https://www.saflax.de/0-WVK-Retail/Bilder-Pictures/SAFLAX-",'Basis-Tabelle-Samen'!W237,"-",'Basis-Tabelle-Samen'!J237,"-garden-in-the-bag-romanian.jpg")),
IF($C$1="Schwedisch - SE",HYPERLINK(CONCATENATE("https://www.saflax.de/0-WVK-Retail/Bilder-Pictures/SAFLAX-",'Basis-Tabelle-Samen'!W237,"-",'Basis-Tabelle-Samen'!J237,"-garden-in-the-bag-swedish.jpg")),
IF($C$1="Slowakisch - SK",HYPERLINK(CONCATENATE("https://www.saflax.de/0-WVK-Retail/Bilder-Pictures/SAFLAX-",'Basis-Tabelle-Samen'!W237,"-",'Basis-Tabelle-Samen'!J237,"-garden-in-the-bag-slovak.jpg")),
IF($C$1="Slowenisch - SI",HYPERLINK(CONCATENATE("https://www.saflax.de/0-WVK-Retail/Bilder-Pictures/SAFLAX-",'Basis-Tabelle-Samen'!W237,"-",'Basis-Tabelle-Samen'!J237,"-garden-in-the-bag-slovenian.jpg")),
IF($C$1="Spanisch - ES",HYPERLINK(CONCATENATE("https://www.saflax.de/0-WVK-Retail/Bilder-Pictures/SAFLAX-",'Basis-Tabelle-Samen'!W237,"-",'Basis-Tabelle-Samen'!J237,"-garden-in-the-bag-spanish.jpg")),
IF($C$1="Tschechisch - CZ",HYPERLINK(CONCATENATE("https://www.saflax.de/0-WVK-Retail/Bilder-Pictures/SAFLAX-",'Basis-Tabelle-Samen'!W237,"-",'Basis-Tabelle-Samen'!J237,"-garden-in-the-bag-czech.jpg")),
IF($C$1="Türkisch - TR",HYPERLINK(CONCATENATE("https://www.saflax.de/0-WVK-Retail/Bilder-Pictures/SAFLAX-",'Basis-Tabelle-Samen'!W237,"-",'Basis-Tabelle-Samen'!J237,"-garden-in-the-bag-turkish.jpg")),
IF($C$1="Ungarisch - HU",HYPERLINK(CONCATENATE("https://www.saflax.de/0-WVK-Retail/Bilder-Pictures/SAFLAX-",'Basis-Tabelle-Samen'!W237,"-",'Basis-Tabelle-Samen'!J237,"-garden-in-the-bag-hungarian.jpg")),
" ACHTUNG")))))))))))))))))))))))))))))</f>
        <v>https://www.saflax.de/0-WVK-Retail/Bilder-Pictures/SAFLAX-64999-juniperus-chinensis-garden-in-the-bag-english.jpg</v>
      </c>
    </row>
    <row r="226" spans="1:43" ht="17.100000000000001" customHeight="1" x14ac:dyDescent="0.2">
      <c r="A226" s="318" t="str">
        <f>IF('Basis-Tabelle-Samen'!A219="","",IF($C$1="Deutsch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26" s="319" t="str">
        <f>'Basis-Tabelle-Samen'!I219</f>
        <v>Ginkgo biloba</v>
      </c>
      <c r="C226" s="316" t="str">
        <f>IF($C$1="Bulgarisch - BG",'Basis-Tabelle-Samen'!Z219,
IF($C$1="Dänisch - DK",'Basis-Tabelle-Samen'!AA219,
IF($C$1="Deutsch - DE",'Basis-Tabelle-Samen'!AB219,
IF($C$1="Englisch - UK",'Basis-Tabelle-Samen'!AC219,
IF($C$1="Estnisch - EE",'Basis-Tabelle-Samen'!AD219,
IF($C$1="Finnisch - FI",'Basis-Tabelle-Samen'!AE219,
IF($C$1="Französisch - FR",'Basis-Tabelle-Samen'!AF219,
IF($C$1="Griechisch - GR",'Basis-Tabelle-Samen'!AG219,
IF($C$1="Irisch - IE",'Basis-Tabelle-Samen'!AH219,
IF($C$1="Isländisch - IS",'Basis-Tabelle-Samen'!AI219,
IF($C$1="Italienisch - IT",'Basis-Tabelle-Samen'!AJ219,
IF($C$1="Japanisch - JP",'Basis-Tabelle-Samen'!AK219,
IF($C$1="Kroatisch - HR",'Basis-Tabelle-Samen'!AL219,
IF($C$1="Lettisch - LV",'Basis-Tabelle-Samen'!AM219,
IF($C$1="Litauisch - LT",'Basis-Tabelle-Samen'!AN219,
IF($C$1="Maltesisch - MT",'Basis-Tabelle-Samen'!AO219,
IF($C$1="Niederländisch - NL",'Basis-Tabelle-Samen'!AP219,
IF($C$1="Norwegisch - NO",'Basis-Tabelle-Samen'!AQ219,
IF($C$1="Polnisch - PL",'Basis-Tabelle-Samen'!AR219,
IF($C$1="Portugiesisch - PT",'Basis-Tabelle-Samen'!AS219,
IF($C$1="Rumänisch - RO",'Basis-Tabelle-Samen'!AT219,
IF($C$1="Schwedisch - SE",'Basis-Tabelle-Samen'!AU219,
IF($C$1="Slowakisch - SK",'Basis-Tabelle-Samen'!AV219,
IF($C$1="Slowenisch - SI",'Basis-Tabelle-Samen'!AW219,
IF($C$1="Spanisch - ES",'Basis-Tabelle-Samen'!AX219,
IF($C$1="Tschechisch - CZ",'Basis-Tabelle-Samen'!AY219,
IF($C$1="Türkisch - TR",'Basis-Tabelle-Samen'!AZ219,
IF($C$1="Ungarisch - HU",'Basis-Tabelle-Samen'!BA219,
" ACHTUNG"))))))))))))))))))))))))))))</f>
        <v>Bonsai - Maidenhair Tree</v>
      </c>
      <c r="D226" s="320">
        <f>'Basis-Tabelle-Samen'!F219</f>
        <v>4</v>
      </c>
      <c r="E226" s="321" t="str">
        <f>'Basis-Tabelle-Samen'!H219</f>
        <v>7 %</v>
      </c>
      <c r="F226" s="322" t="str">
        <f>IF('Basis-Tabelle-Samen'!G219="","",'Basis-Tabelle-Samen'!G219)</f>
        <v>04</v>
      </c>
      <c r="G226" s="320">
        <f>'Basis-Tabelle-Samen'!C219</f>
        <v>14338</v>
      </c>
      <c r="H226" s="323">
        <f>'Basis-Tabelle-Samen'!D219</f>
        <v>4055473143385</v>
      </c>
      <c r="I226" s="324">
        <f>'Basis-Tabelle-Samen'!E219</f>
        <v>1.85</v>
      </c>
      <c r="J226" s="325">
        <f t="shared" si="3"/>
        <v>12</v>
      </c>
      <c r="K226" s="326">
        <f>'Basis-Tabelle-Samen'!K219</f>
        <v>74338</v>
      </c>
      <c r="L226" s="323">
        <f>'Basis-Tabelle-Samen'!L219</f>
        <v>4055473743387</v>
      </c>
      <c r="M226" s="324">
        <f>'Basis-Tabelle-Samen'!M219</f>
        <v>2.4500000000000002</v>
      </c>
      <c r="N226" s="326">
        <f>IF(K226&lt;1,"",'3'!$I$15)</f>
        <v>15</v>
      </c>
      <c r="O226" s="327">
        <f>IF(K226&lt;1,"",'3'!$J$11)</f>
        <v>90</v>
      </c>
      <c r="P226" s="326">
        <f>'Basis-Tabelle-Samen'!N219</f>
        <v>84338</v>
      </c>
      <c r="Q226" s="323">
        <f>'Basis-Tabelle-Samen'!O219</f>
        <v>4055473843384</v>
      </c>
      <c r="R226" s="328">
        <f>'Basis-Tabelle-Samen'!P219</f>
        <v>3.75</v>
      </c>
      <c r="S226" s="326">
        <f>IF(R226&lt;1,"",'3'!$M$15)</f>
        <v>18</v>
      </c>
      <c r="T226" s="327">
        <f>IF(R226&lt;1,"",'3'!$N$11)</f>
        <v>72</v>
      </c>
      <c r="U226" s="326">
        <f>'Basis-Tabelle-Samen'!Q219</f>
        <v>54338</v>
      </c>
      <c r="V226" s="323">
        <f>'Basis-Tabelle-Samen'!R219</f>
        <v>4055473543383</v>
      </c>
      <c r="W226" s="324">
        <f>'Basis-Tabelle-Samen'!S219</f>
        <v>4.95</v>
      </c>
      <c r="X226" s="326">
        <f>IF(U226&lt;1,"",'3'!$Q$15)</f>
        <v>6</v>
      </c>
      <c r="Y226" s="327">
        <f>IF(U226&lt;1,"",'3'!$R$11)</f>
        <v>24</v>
      </c>
      <c r="Z226" s="326">
        <f>'Basis-Tabelle-Samen'!T219</f>
        <v>34338</v>
      </c>
      <c r="AA226" s="323">
        <f>'Basis-Tabelle-Samen'!U219</f>
        <v>4055473343389</v>
      </c>
      <c r="AB226" s="324">
        <f>'Basis-Tabelle-Samen'!V219</f>
        <v>6.75</v>
      </c>
      <c r="AC226" s="326">
        <f>IF(Z226&lt;1,"",'3'!$U$15)</f>
        <v>6</v>
      </c>
      <c r="AD226" s="327">
        <f>IF(Z226&lt;1,"",'3'!$V$11)</f>
        <v>24</v>
      </c>
      <c r="AE226" s="326">
        <f>'Basis-Tabelle-Samen'!W219</f>
        <v>64338</v>
      </c>
      <c r="AF226" s="323">
        <f>'Basis-Tabelle-Samen'!X219</f>
        <v>4055473643380</v>
      </c>
      <c r="AG226" s="324">
        <f>'Basis-Tabelle-Samen'!Y219</f>
        <v>2.95</v>
      </c>
      <c r="AH226" s="326">
        <f>IF(AE226&lt;1,"",'3'!$Y$15)</f>
        <v>8</v>
      </c>
      <c r="AI226" s="327">
        <f>IF(AE226&lt;1,"",'3'!$Z$11)</f>
        <v>64</v>
      </c>
      <c r="AJ226" s="315"/>
      <c r="AK226" s="316" t="str">
        <f>IF(G226&lt;1,"",
IF($C$1="Bulgarisch - BG",HYPERLINK(CONCATENATE("https://www.saflax.de/0-WVK-Retail/Bilder-Pictures/SAFLAX-",'Basis-Tabelle-Samen'!C219,"-",'Basis-Tabelle-Samen'!J219,"-seed-package-front-cr-bulgarian.jpg")),
IF($C$1="Dänisch - DK",HYPERLINK(CONCATENATE("https://www.saflax.de/0-WVK-Retail/Bilder-Pictures/SAFLAX-",'Basis-Tabelle-Samen'!C219,"-",'Basis-Tabelle-Samen'!J219,"-seed-package-front-cr-danish.jpg")),
IF($C$1="Deutsch - DE",HYPERLINK(CONCATENATE("https://www.saflax.de/0-WVK-Retail/Bilder-Pictures/SAFLAX-",'Basis-Tabelle-Samen'!C219,"-",'Basis-Tabelle-Samen'!J219,"-seed-package-front-cr-german.jpg")),
IF($C$1="Englisch - UK",HYPERLINK(CONCATENATE("https://www.saflax.de/0-WVK-Retail/Bilder-Pictures/SAFLAX-",'Basis-Tabelle-Samen'!C219,"-",'Basis-Tabelle-Samen'!J219,"-seed-package-front-cr-english.jpg")),
IF($C$1="Estnisch - EE",HYPERLINK(CONCATENATE("https://www.saflax.de/0-WVK-Retail/Bilder-Pictures/SAFLAX-",'Basis-Tabelle-Samen'!C219,"-",'Basis-Tabelle-Samen'!J219,"-seed-package-front-cr-estonian.jpg")),
IF($C$1="Finnisch - FI",HYPERLINK(CONCATENATE("https://www.saflax.de/0-WVK-Retail/Bilder-Pictures/SAFLAX-",'Basis-Tabelle-Samen'!C219,"-",'Basis-Tabelle-Samen'!J219,"-seed-package-front-cr-finnish.jpg")),
IF($C$1="Französisch - FR",HYPERLINK(CONCATENATE("https://www.saflax.de/0-WVK-Retail/Bilder-Pictures/SAFLAX-",'Basis-Tabelle-Samen'!C219,"-",'Basis-Tabelle-Samen'!J219,"-seed-package-front-cr-french.jpg")),
IF($C$1="Griechisch - GR",HYPERLINK(CONCATENATE("https://www.saflax.de/0-WVK-Retail/Bilder-Pictures/SAFLAX-",'Basis-Tabelle-Samen'!C219,"-",'Basis-Tabelle-Samen'!J219,"-seed-package-front-cr-greek.jpg")),
IF($C$1="Irisch - IE",HYPERLINK(CONCATENATE("https://www.saflax.de/0-WVK-Retail/Bilder-Pictures/SAFLAX-",'Basis-Tabelle-Samen'!C219,"-",'Basis-Tabelle-Samen'!J219,"-seed-package-front-cr-irish.jpg")),
IF($C$1="Isländisch - IS",HYPERLINK(CONCATENATE("https://www.saflax.de/0-WVK-Retail/Bilder-Pictures/SAFLAX-",'Basis-Tabelle-Samen'!C219,"-",'Basis-Tabelle-Samen'!J219,"-seed-package-front-cr-icelandic.jpg")),
IF($C$1="Italienisch - IT",HYPERLINK(CONCATENATE("https://www.saflax.de/0-WVK-Retail/Bilder-Pictures/SAFLAX-",'Basis-Tabelle-Samen'!C219,"-",'Basis-Tabelle-Samen'!J219,"-seed-package-front-cr-italian.jpg")),
IF($C$1="Japanisch - JP",HYPERLINK(CONCATENATE("https://www.saflax.de/0-WVK-Retail/Bilder-Pictures/SAFLAX-",'Basis-Tabelle-Samen'!C219,"-",'Basis-Tabelle-Samen'!J219,"-seed-package-front-cr-japanese.jpg")),
IF($C$1="Kroatisch - HR",HYPERLINK(CONCATENATE("https://www.saflax.de/0-WVK-Retail/Bilder-Pictures/SAFLAX-",'Basis-Tabelle-Samen'!C219,"-",'Basis-Tabelle-Samen'!J219,"-seed-package-front-cr-croatian.jpg")),
IF($C$1="Lettisch - LV",HYPERLINK(CONCATENATE("https://www.saflax.de/0-WVK-Retail/Bilder-Pictures/SAFLAX-",'Basis-Tabelle-Samen'!C219,"-",'Basis-Tabelle-Samen'!J219,"-seed-package-front-cr-latvian.jpg")),
IF($C$1="Litauisch - LT",HYPERLINK(CONCATENATE("https://www.saflax.de/0-WVK-Retail/Bilder-Pictures/SAFLAX-",'Basis-Tabelle-Samen'!C219,"-",'Basis-Tabelle-Samen'!J219,"-seed-package-front-cr-lithuanian.jpg")),
IF($C$1="Maltesisch - MT",HYPERLINK(CONCATENATE("https://www.saflax.de/0-WVK-Retail/Bilder-Pictures/SAFLAX-",'Basis-Tabelle-Samen'!C219,"-",'Basis-Tabelle-Samen'!J219,"-seed-package-front-cr-maltese.jpg")),
IF($C$1="Niederländisch - NL",HYPERLINK(CONCATENATE("https://www.saflax.de/0-WVK-Retail/Bilder-Pictures/SAFLAX-",'Basis-Tabelle-Samen'!C219,"-",'Basis-Tabelle-Samen'!J219,"-seed-package-front-cr-dutch.jpg")),
IF($C$1="Norwegisch - NO",HYPERLINK(CONCATENATE("https://www.saflax.de/0-WVK-Retail/Bilder-Pictures/SAFLAX-",'Basis-Tabelle-Samen'!C219,"-",'Basis-Tabelle-Samen'!J219,"-seed-package-front-cr-nowegian.jpg")),
IF($C$1="Polnisch - PL",HYPERLINK(CONCATENATE("https://www.saflax.de/0-WVK-Retail/Bilder-Pictures/SAFLAX-",'Basis-Tabelle-Samen'!C219,"-",'Basis-Tabelle-Samen'!J219,"-seed-package-front-cr-polish.jpg")),
IF($C$1="Portugiesisch - PT",HYPERLINK(CONCATENATE("https://www.saflax.de/0-WVK-Retail/Bilder-Pictures/SAFLAX-",'Basis-Tabelle-Samen'!C219,"-",'Basis-Tabelle-Samen'!J219,"-seed-package-front-cr-portuguese.jpg")),
IF($C$1="Rumänisch - RO",HYPERLINK(CONCATENATE("https://www.saflax.de/0-WVK-Retail/Bilder-Pictures/SAFLAX-",'Basis-Tabelle-Samen'!C219,"-",'Basis-Tabelle-Samen'!J219,"-seed-package-front-cr-romanian.jpg")),
IF($C$1="Schwedisch - SE",HYPERLINK(CONCATENATE("https://www.saflax.de/0-WVK-Retail/Bilder-Pictures/SAFLAX-",'Basis-Tabelle-Samen'!C219,"-",'Basis-Tabelle-Samen'!J219,"-seed-package-front-cr-swedish.jpg")),
IF($C$1="Slowakisch - SK",HYPERLINK(CONCATENATE("https://www.saflax.de/0-WVK-Retail/Bilder-Pictures/SAFLAX-",'Basis-Tabelle-Samen'!C219,"-",'Basis-Tabelle-Samen'!J219,"-seed-package-front-cr-slovak.jpg")),
IF($C$1="Slowenisch - SI",HYPERLINK(CONCATENATE("https://www.saflax.de/0-WVK-Retail/Bilder-Pictures/SAFLAX-",'Basis-Tabelle-Samen'!C219,"-",'Basis-Tabelle-Samen'!J219,"-seed-package-front-cr-slovenian.jpg")),
IF($C$1="Spanisch - ES",HYPERLINK(CONCATENATE("https://www.saflax.de/0-WVK-Retail/Bilder-Pictures/SAFLAX-",'Basis-Tabelle-Samen'!C219,"-",'Basis-Tabelle-Samen'!J219,"-seed-package-front-cr-spanish.jpg")),
IF($C$1="Tschechisch - CZ",HYPERLINK(CONCATENATE("https://www.saflax.de/0-WVK-Retail/Bilder-Pictures/SAFLAX-",'Basis-Tabelle-Samen'!C219,"-",'Basis-Tabelle-Samen'!J219,"-seed-package-front-cr-czech.jpg")),
IF($C$1="Türkisch - TR",HYPERLINK(CONCATENATE("https://www.saflax.de/0-WVK-Retail/Bilder-Pictures/SAFLAX-",'Basis-Tabelle-Samen'!C219,"-",'Basis-Tabelle-Samen'!J219,"-seed-package-front-cr-turkish.jpg")),
IF($C$1="Ungarisch - HU",HYPERLINK(CONCATENATE("https://www.saflax.de/0-WVK-Retail/Bilder-Pictures/SAFLAX-",'Basis-Tabelle-Samen'!C219,"-",'Basis-Tabelle-Samen'!J219,"-seed-package-front-cr-hungarian.jpg")),
" ACHTUNG")))))))))))))))))))))))))))))</f>
        <v>https://www.saflax.de/0-WVK-Retail/Bilder-Pictures/SAFLAX-14338-ginkgo-biloba-seed-package-front-cr-english.jpg</v>
      </c>
      <c r="AL226" s="330" t="str">
        <f>IF(G226&lt;1,"",
IF($C$1="Bulgarisch - BG",HYPERLINK(CONCATENATE("https://www.saflax.de/0-WVK-Retail/Bilder-Pictures/SAFLAX-",'Basis-Tabelle-Samen'!C219,"-",'Basis-Tabelle-Samen'!J219,"-seed-package-back-cr-bulgarian.jpg")),
IF($C$1="Dänisch - DK",HYPERLINK(CONCATENATE("https://www.saflax.de/0-WVK-Retail/Bilder-Pictures/SAFLAX-",'Basis-Tabelle-Samen'!C219,"-",'Basis-Tabelle-Samen'!J219,"-seed-package-back-cr-danish.jpg")),
IF($C$1="Deutsch - DE",HYPERLINK(CONCATENATE("https://www.saflax.de/0-WVK-Retail/Bilder-Pictures/SAFLAX-",'Basis-Tabelle-Samen'!C219,"-",'Basis-Tabelle-Samen'!J219,"-seed-package-back-cr-german.jpg")),
IF($C$1="Englisch - UK",HYPERLINK(CONCATENATE("https://www.saflax.de/0-WVK-Retail/Bilder-Pictures/SAFLAX-",'Basis-Tabelle-Samen'!C219,"-",'Basis-Tabelle-Samen'!J219,"-seed-package-back-cr-english.jpg")),
IF($C$1="Estnisch - EE",HYPERLINK(CONCATENATE("https://www.saflax.de/0-WVK-Retail/Bilder-Pictures/SAFLAX-",'Basis-Tabelle-Samen'!C219,"-",'Basis-Tabelle-Samen'!J219,"-seed-package-back-cr-estonian.jpg")),
IF($C$1="Finnisch - FI",HYPERLINK(CONCATENATE("https://www.saflax.de/0-WVK-Retail/Bilder-Pictures/SAFLAX-",'Basis-Tabelle-Samen'!C219,"-",'Basis-Tabelle-Samen'!J219,"-seed-package-back-cr-finnish.jpg")),
IF($C$1="Französisch - FR",HYPERLINK(CONCATENATE("https://www.saflax.de/0-WVK-Retail/Bilder-Pictures/SAFLAX-",'Basis-Tabelle-Samen'!C219,"-",'Basis-Tabelle-Samen'!J219,"-seed-package-back-cr-french.jpg")),
IF($C$1="Griechisch - GR",HYPERLINK(CONCATENATE("https://www.saflax.de/0-WVK-Retail/Bilder-Pictures/SAFLAX-",'Basis-Tabelle-Samen'!C219,"-",'Basis-Tabelle-Samen'!J219,"-seed-package-back-cr-greek.jpg")),
IF($C$1="Irisch - IE",HYPERLINK(CONCATENATE("https://www.saflax.de/0-WVK-Retail/Bilder-Pictures/SAFLAX-",'Basis-Tabelle-Samen'!C219,"-",'Basis-Tabelle-Samen'!J219,"-seed-package-back-cr-irish.jpg")),
IF($C$1="Isländisch - IS",HYPERLINK(CONCATENATE("https://www.saflax.de/0-WVK-Retail/Bilder-Pictures/SAFLAX-",'Basis-Tabelle-Samen'!C219,"-",'Basis-Tabelle-Samen'!J219,"-seed-package-back-cr-icelandic.jpg")),
IF($C$1="Italienisch - IT",HYPERLINK(CONCATENATE("https://www.saflax.de/0-WVK-Retail/Bilder-Pictures/SAFLAX-",'Basis-Tabelle-Samen'!C219,"-",'Basis-Tabelle-Samen'!J219,"-seed-package-back-cr-italian.jpg")),
IF($C$1="Japanisch - JP",HYPERLINK(CONCATENATE("https://www.saflax.de/0-WVK-Retail/Bilder-Pictures/SAFLAX-",'Basis-Tabelle-Samen'!C219,"-",'Basis-Tabelle-Samen'!J219,"-seed-package-back-cr-japanese.jpg")),
IF($C$1="Kroatisch - HR",HYPERLINK(CONCATENATE("https://www.saflax.de/0-WVK-Retail/Bilder-Pictures/SAFLAX-",'Basis-Tabelle-Samen'!C219,"-",'Basis-Tabelle-Samen'!J219,"-seed-package-back-cr-croatian.jpg")),
IF($C$1="Lettisch - LV",HYPERLINK(CONCATENATE("https://www.saflax.de/0-WVK-Retail/Bilder-Pictures/SAFLAX-",'Basis-Tabelle-Samen'!C219,"-",'Basis-Tabelle-Samen'!J219,"-seed-package-back-cr-latvian.jpg")),
IF($C$1="Litauisch - LT",HYPERLINK(CONCATENATE("https://www.saflax.de/0-WVK-Retail/Bilder-Pictures/SAFLAX-",'Basis-Tabelle-Samen'!C219,"-",'Basis-Tabelle-Samen'!J219,"-seed-package-back-cr-lithuanian.jpg")),
IF($C$1="Maltesisch - MT",HYPERLINK(CONCATENATE("https://www.saflax.de/0-WVK-Retail/Bilder-Pictures/SAFLAX-",'Basis-Tabelle-Samen'!C219,"-",'Basis-Tabelle-Samen'!J219,"-seed-package-back-cr-maltese.jpg")),
IF($C$1="Niederländisch - NL",HYPERLINK(CONCATENATE("https://www.saflax.de/0-WVK-Retail/Bilder-Pictures/SAFLAX-",'Basis-Tabelle-Samen'!C219,"-",'Basis-Tabelle-Samen'!J219,"-seed-package-back-cr-dutch.jpg")),
IF($C$1="Norwegisch - NO",HYPERLINK(CONCATENATE("https://www.saflax.de/0-WVK-Retail/Bilder-Pictures/SAFLAX-",'Basis-Tabelle-Samen'!C219,"-",'Basis-Tabelle-Samen'!J219,"-seed-package-back-cr-nowegian.jpg")),
IF($C$1="Polnisch - PL",HYPERLINK(CONCATENATE("https://www.saflax.de/0-WVK-Retail/Bilder-Pictures/SAFLAX-",'Basis-Tabelle-Samen'!C219,"-",'Basis-Tabelle-Samen'!J219,"-seed-package-back-cr-polish.jpg")),
IF($C$1="Portugiesisch - PT",HYPERLINK(CONCATENATE("https://www.saflax.de/0-WVK-Retail/Bilder-Pictures/SAFLAX-",'Basis-Tabelle-Samen'!C219,"-",'Basis-Tabelle-Samen'!J219,"-seed-package-back-cr-portuguese.jpg")),
IF($C$1="Rumänisch - RO",HYPERLINK(CONCATENATE("https://www.saflax.de/0-WVK-Retail/Bilder-Pictures/SAFLAX-",'Basis-Tabelle-Samen'!C219,"-",'Basis-Tabelle-Samen'!J219,"-seed-package-back-cr-romanian.jpg")),
IF($C$1="Schwedisch - SE",HYPERLINK(CONCATENATE("https://www.saflax.de/0-WVK-Retail/Bilder-Pictures/SAFLAX-",'Basis-Tabelle-Samen'!C219,"-",'Basis-Tabelle-Samen'!J219,"-seed-package-back-cr-swedish.jpg")),
IF($C$1="Slowakisch - SK",HYPERLINK(CONCATENATE("https://www.saflax.de/0-WVK-Retail/Bilder-Pictures/SAFLAX-",'Basis-Tabelle-Samen'!C219,"-",'Basis-Tabelle-Samen'!J219,"-seed-package-back-cr-slovak.jpg")),
IF($C$1="Slowenisch - SI",HYPERLINK(CONCATENATE("https://www.saflax.de/0-WVK-Retail/Bilder-Pictures/SAFLAX-",'Basis-Tabelle-Samen'!C219,"-",'Basis-Tabelle-Samen'!J219,"-seed-package-back-cr-slovenian.jpg")),
IF($C$1="Spanisch - ES",HYPERLINK(CONCATENATE("https://www.saflax.de/0-WVK-Retail/Bilder-Pictures/SAFLAX-",'Basis-Tabelle-Samen'!C219,"-",'Basis-Tabelle-Samen'!J219,"-seed-package-back-cr-spanish.jpg")),
IF($C$1="Tschechisch - CZ",HYPERLINK(CONCATENATE("https://www.saflax.de/0-WVK-Retail/Bilder-Pictures/SAFLAX-",'Basis-Tabelle-Samen'!C219,"-",'Basis-Tabelle-Samen'!J219,"-seed-package-back-cr-czech.jpg")),
IF($C$1="Türkisch - TR",HYPERLINK(CONCATENATE("https://www.saflax.de/0-WVK-Retail/Bilder-Pictures/SAFLAX-",'Basis-Tabelle-Samen'!C219,"-",'Basis-Tabelle-Samen'!J219,"-seed-package-back-cr-turkish.jpg")),
IF($C$1="Ungarisch - HU",HYPERLINK(CONCATENATE("https://www.saflax.de/0-WVK-Retail/Bilder-Pictures/SAFLAX-",'Basis-Tabelle-Samen'!C219,"-",'Basis-Tabelle-Samen'!J219,"-seed-package-back-cr-hungarian.jpg")),
" ACHTUNG")))))))))))))))))))))))))))))</f>
        <v>https://www.saflax.de/0-WVK-Retail/Bilder-Pictures/SAFLAX-14338-ginkgo-biloba-seed-package-back-cr-english.jpg</v>
      </c>
      <c r="AM226" s="330" t="str">
        <f>IF(H226&lt;1,"",
IF($C$1="Bulgarisch - BG",HYPERLINK(CONCATENATE("https://www.saflax.de/0-WVK-Retail/Bilder-Pictures/SAFLAX-",'Basis-Tabelle-Samen'!K219,"-",'Basis-Tabelle-Samen'!J219,"-garden-to-go-mini-bulgarian.jpg")),
IF($C$1="Dänisch - DK",HYPERLINK(CONCATENATE("https://www.saflax.de/0-WVK-Retail/Bilder-Pictures/SAFLAX-",'Basis-Tabelle-Samen'!K219,"-",'Basis-Tabelle-Samen'!J219,"-garden-to-go-mini-danish.jpg")),
IF($C$1="Deutsch - DE",HYPERLINK(CONCATENATE("https://www.saflax.de/0-WVK-Retail/Bilder-Pictures/SAFLAX-",'Basis-Tabelle-Samen'!K219,"-",'Basis-Tabelle-Samen'!J219,"-garden-to-go-mini-german.jpg")),
IF($C$1="Englisch - UK",HYPERLINK(CONCATENATE("https://www.saflax.de/0-WVK-Retail/Bilder-Pictures/SAFLAX-",'Basis-Tabelle-Samen'!K219,"-",'Basis-Tabelle-Samen'!J219,"-garden-to-go-mini-english.jpg")),
IF($C$1="Estnisch - EE",HYPERLINK(CONCATENATE("https://www.saflax.de/0-WVK-Retail/Bilder-Pictures/SAFLAX-",'Basis-Tabelle-Samen'!K219,"-",'Basis-Tabelle-Samen'!J219,"-garden-to-go-mini-estonian.jpg")),
IF($C$1="Finnisch - FI",HYPERLINK(CONCATENATE("https://www.saflax.de/0-WVK-Retail/Bilder-Pictures/SAFLAX-",'Basis-Tabelle-Samen'!K219,"-",'Basis-Tabelle-Samen'!J219,"-garden-to-go-mini-finnish.jpg")),
IF($C$1="Französisch - FR",HYPERLINK(CONCATENATE("https://www.saflax.de/0-WVK-Retail/Bilder-Pictures/SAFLAX-",'Basis-Tabelle-Samen'!K219,"-",'Basis-Tabelle-Samen'!J219,"-garden-to-go-mini-french.jpg")),
IF($C$1="Griechisch - GR",HYPERLINK(CONCATENATE("https://www.saflax.de/0-WVK-Retail/Bilder-Pictures/SAFLAX-",'Basis-Tabelle-Samen'!K219,"-",'Basis-Tabelle-Samen'!J219,"-garden-to-go-mini-greek.jpg")),
IF($C$1="Irisch - IE",HYPERLINK(CONCATENATE("https://www.saflax.de/0-WVK-Retail/Bilder-Pictures/SAFLAX-",'Basis-Tabelle-Samen'!K219,"-",'Basis-Tabelle-Samen'!J219,"-garden-to-go-mini-irish.jpg")),
IF($C$1="Isländisch - IS",HYPERLINK(CONCATENATE("https://www.saflax.de/0-WVK-Retail/Bilder-Pictures/SAFLAX-",'Basis-Tabelle-Samen'!K219,"-",'Basis-Tabelle-Samen'!J219,"-garden-to-go-mini-icelandic.jpg")),
IF($C$1="Italienisch - IT",HYPERLINK(CONCATENATE("https://www.saflax.de/0-WVK-Retail/Bilder-Pictures/SAFLAX-",'Basis-Tabelle-Samen'!K219,"-",'Basis-Tabelle-Samen'!J219,"-garden-to-go-mini-italian.jpg")),
IF($C$1="Japanisch - JP",HYPERLINK(CONCATENATE("https://www.saflax.de/0-WVK-Retail/Bilder-Pictures/SAFLAX-",'Basis-Tabelle-Samen'!K219,"-",'Basis-Tabelle-Samen'!J219,"-garden-to-go-mini-japanese.jpg")),
IF($C$1="Kroatisch - HR",HYPERLINK(CONCATENATE("https://www.saflax.de/0-WVK-Retail/Bilder-Pictures/SAFLAX-",'Basis-Tabelle-Samen'!K219,"-",'Basis-Tabelle-Samen'!J219,"-garden-to-go-mini-croatian.jpg")),
IF($C$1="Lettisch - LV",HYPERLINK(CONCATENATE("https://www.saflax.de/0-WVK-Retail/Bilder-Pictures/SAFLAX-",'Basis-Tabelle-Samen'!K219,"-",'Basis-Tabelle-Samen'!J219,"-garden-to-go-mini-latvian.jpg")),
IF($C$1="Litauisch - LT",HYPERLINK(CONCATENATE("https://www.saflax.de/0-WVK-Retail/Bilder-Pictures/SAFLAX-",'Basis-Tabelle-Samen'!K219,"-",'Basis-Tabelle-Samen'!J219,"-garden-to-go-mini-lithuanian.jpg")),
IF($C$1="Maltesisch - MT",HYPERLINK(CONCATENATE("https://www.saflax.de/0-WVK-Retail/Bilder-Pictures/SAFLAX-",'Basis-Tabelle-Samen'!K219,"-",'Basis-Tabelle-Samen'!J219,"-garden-to-go-mini-maltese.jpg")),
IF($C$1="Niederländisch - NL",HYPERLINK(CONCATENATE("https://www.saflax.de/0-WVK-Retail/Bilder-Pictures/SAFLAX-",'Basis-Tabelle-Samen'!K219,"-",'Basis-Tabelle-Samen'!J219,"-garden-to-go-mini-dutch.jpg")),
IF($C$1="Norwegisch - NO",HYPERLINK(CONCATENATE("https://www.saflax.de/0-WVK-Retail/Bilder-Pictures/SAFLAX-",'Basis-Tabelle-Samen'!K219,"-",'Basis-Tabelle-Samen'!J219,"-garden-to-go-mini-nowegian.jpg")),
IF($C$1="Polnisch - PL",HYPERLINK(CONCATENATE("https://www.saflax.de/0-WVK-Retail/Bilder-Pictures/SAFLAX-",'Basis-Tabelle-Samen'!K219,"-",'Basis-Tabelle-Samen'!J219,"-garden-to-go-mini-polish.jpg")),
IF($C$1="Portugiesisch - PT",HYPERLINK(CONCATENATE("https://www.saflax.de/0-WVK-Retail/Bilder-Pictures/SAFLAX-",'Basis-Tabelle-Samen'!K219,"-",'Basis-Tabelle-Samen'!J219,"-garden-to-go-mini-portuguese.jpg")),
IF($C$1="Rumänisch - RO",HYPERLINK(CONCATENATE("https://www.saflax.de/0-WVK-Retail/Bilder-Pictures/SAFLAX-",'Basis-Tabelle-Samen'!K219,"-",'Basis-Tabelle-Samen'!J219,"-garden-to-go-mini-romanian.jpg")),
IF($C$1="Schwedisch - SE",HYPERLINK(CONCATENATE("https://www.saflax.de/0-WVK-Retail/Bilder-Pictures/SAFLAX-",'Basis-Tabelle-Samen'!K219,"-",'Basis-Tabelle-Samen'!J219,"-garden-to-go-mini-swedish.jpg")),
IF($C$1="Slowakisch - SK",HYPERLINK(CONCATENATE("https://www.saflax.de/0-WVK-Retail/Bilder-Pictures/SAFLAX-",'Basis-Tabelle-Samen'!K219,"-",'Basis-Tabelle-Samen'!J219,"-garden-to-go-mini-slovak.jpg")),
IF($C$1="Slowenisch - SI",HYPERLINK(CONCATENATE("https://www.saflax.de/0-WVK-Retail/Bilder-Pictures/SAFLAX-",'Basis-Tabelle-Samen'!K219,"-",'Basis-Tabelle-Samen'!J219,"-garden-to-go-mini-slovenian.jpg")),
IF($C$1="Spanisch - ES",HYPERLINK(CONCATENATE("https://www.saflax.de/0-WVK-Retail/Bilder-Pictures/SAFLAX-",'Basis-Tabelle-Samen'!K219,"-",'Basis-Tabelle-Samen'!J219,"-garden-to-go-mini-spanish.jpg")),
IF($C$1="Tschechisch - CZ",HYPERLINK(CONCATENATE("https://www.saflax.de/0-WVK-Retail/Bilder-Pictures/SAFLAX-",'Basis-Tabelle-Samen'!K219,"-",'Basis-Tabelle-Samen'!J219,"-garden-to-go-mini-czech.jpg")),
IF($C$1="Türkisch - TR",HYPERLINK(CONCATENATE("https://www.saflax.de/0-WVK-Retail/Bilder-Pictures/SAFLAX-",'Basis-Tabelle-Samen'!K219,"-",'Basis-Tabelle-Samen'!J219,"-garden-to-go-mini-turkish.jpg")),
IF($C$1="Ungarisch - HU",HYPERLINK(CONCATENATE("https://www.saflax.de/0-WVK-Retail/Bilder-Pictures/SAFLAX-",'Basis-Tabelle-Samen'!K219,"-",'Basis-Tabelle-Samen'!J219,"-garden-to-go-mini-hungarian.jpg")),
" ACHTUNG")))))))))))))))))))))))))))))</f>
        <v>https://www.saflax.de/0-WVK-Retail/Bilder-Pictures/SAFLAX-74338-ginkgo-biloba-garden-to-go-mini-english.jpg</v>
      </c>
      <c r="AN226" s="330" t="str">
        <f>IF(I226&lt;1,"",
IF($C$1="Bulgarisch - BG",HYPERLINK(CONCATENATE("https://www.saflax.de/0-WVK-Retail/Bilder-Pictures/SAFLAX-",'Basis-Tabelle-Samen'!N219,"-",'Basis-Tabelle-Samen'!J219,"-garden-to-go-lite-bulgarian.jpg")),
IF($C$1="Dänisch - DK",HYPERLINK(CONCATENATE("https://www.saflax.de/0-WVK-Retail/Bilder-Pictures/SAFLAX-",'Basis-Tabelle-Samen'!N219,"-",'Basis-Tabelle-Samen'!J219,"-garden-to-go-lite-danish.jpg")),
IF($C$1="Deutsch - DE",HYPERLINK(CONCATENATE("https://www.saflax.de/0-WVK-Retail/Bilder-Pictures/SAFLAX-",'Basis-Tabelle-Samen'!N219,"-",'Basis-Tabelle-Samen'!J219,"-garden-to-go-lite-german.jpg")),
IF($C$1="Englisch - UK",HYPERLINK(CONCATENATE("https://www.saflax.de/0-WVK-Retail/Bilder-Pictures/SAFLAX-",'Basis-Tabelle-Samen'!N219,"-",'Basis-Tabelle-Samen'!J219,"-garden-to-go-lite-english.jpg")),
IF($C$1="Estnisch - EE",HYPERLINK(CONCATENATE("https://www.saflax.de/0-WVK-Retail/Bilder-Pictures/SAFLAX-",'Basis-Tabelle-Samen'!N219,"-",'Basis-Tabelle-Samen'!J219,"-garden-to-go-lite-estonian.jpg")),
IF($C$1="Finnisch - FI",HYPERLINK(CONCATENATE("https://www.saflax.de/0-WVK-Retail/Bilder-Pictures/SAFLAX-",'Basis-Tabelle-Samen'!N219,"-",'Basis-Tabelle-Samen'!J219,"-garden-to-go-lite-finnish.jpg")),
IF($C$1="Französisch - FR",HYPERLINK(CONCATENATE("https://www.saflax.de/0-WVK-Retail/Bilder-Pictures/SAFLAX-",'Basis-Tabelle-Samen'!N219,"-",'Basis-Tabelle-Samen'!J219,"-garden-to-go-lite-french.jpg")),
IF($C$1="Griechisch - GR",HYPERLINK(CONCATENATE("https://www.saflax.de/0-WVK-Retail/Bilder-Pictures/SAFLAX-",'Basis-Tabelle-Samen'!N219,"-",'Basis-Tabelle-Samen'!J219,"-garden-to-go-lite-greek.jpg")),
IF($C$1="Irisch - IE",HYPERLINK(CONCATENATE("https://www.saflax.de/0-WVK-Retail/Bilder-Pictures/SAFLAX-",'Basis-Tabelle-Samen'!N219,"-",'Basis-Tabelle-Samen'!J219,"-garden-to-go-lite-irish.jpg")),
IF($C$1="Isländisch - IS",HYPERLINK(CONCATENATE("https://www.saflax.de/0-WVK-Retail/Bilder-Pictures/SAFLAX-",'Basis-Tabelle-Samen'!N219,"-",'Basis-Tabelle-Samen'!J219,"-garden-to-go-lite-icelandic.jpg")),
IF($C$1="Italienisch - IT",HYPERLINK(CONCATENATE("https://www.saflax.de/0-WVK-Retail/Bilder-Pictures/SAFLAX-",'Basis-Tabelle-Samen'!N219,"-",'Basis-Tabelle-Samen'!J219,"-garden-to-go-lite-italian.jpg")),
IF($C$1="Japanisch - JP",HYPERLINK(CONCATENATE("https://www.saflax.de/0-WVK-Retail/Bilder-Pictures/SAFLAX-",'Basis-Tabelle-Samen'!N219,"-",'Basis-Tabelle-Samen'!J219,"-garden-to-go-lite-japanese.jpg")),
IF($C$1="Kroatisch - HR",HYPERLINK(CONCATENATE("https://www.saflax.de/0-WVK-Retail/Bilder-Pictures/SAFLAX-",'Basis-Tabelle-Samen'!N219,"-",'Basis-Tabelle-Samen'!J219,"-garden-to-go-lite-croatian.jpg")),
IF($C$1="Lettisch - LV",HYPERLINK(CONCATENATE("https://www.saflax.de/0-WVK-Retail/Bilder-Pictures/SAFLAX-",'Basis-Tabelle-Samen'!N219,"-",'Basis-Tabelle-Samen'!J219,"-garden-to-go-lite-latvian.jpg")),
IF($C$1="Litauisch - LT",HYPERLINK(CONCATENATE("https://www.saflax.de/0-WVK-Retail/Bilder-Pictures/SAFLAX-",'Basis-Tabelle-Samen'!N219,"-",'Basis-Tabelle-Samen'!J219,"-garden-to-go-lite-lithuanian.jpg")),
IF($C$1="Maltesisch - MT",HYPERLINK(CONCATENATE("https://www.saflax.de/0-WVK-Retail/Bilder-Pictures/SAFLAX-",'Basis-Tabelle-Samen'!N219,"-",'Basis-Tabelle-Samen'!J219,"-garden-to-go-lite-maltese.jpg")),
IF($C$1="Niederländisch - NL",HYPERLINK(CONCATENATE("https://www.saflax.de/0-WVK-Retail/Bilder-Pictures/SAFLAX-",'Basis-Tabelle-Samen'!N219,"-",'Basis-Tabelle-Samen'!J219,"-garden-to-go-lite-dutch.jpg")),
IF($C$1="Norwegisch - NO",HYPERLINK(CONCATENATE("https://www.saflax.de/0-WVK-Retail/Bilder-Pictures/SAFLAX-",'Basis-Tabelle-Samen'!N219,"-",'Basis-Tabelle-Samen'!J219,"-garden-to-go-lite-nowegian.jpg")),
IF($C$1="Polnisch - PL",HYPERLINK(CONCATENATE("https://www.saflax.de/0-WVK-Retail/Bilder-Pictures/SAFLAX-",'Basis-Tabelle-Samen'!N219,"-",'Basis-Tabelle-Samen'!J219,"-garden-to-go-lite-polish.jpg")),
IF($C$1="Portugiesisch - PT",HYPERLINK(CONCATENATE("https://www.saflax.de/0-WVK-Retail/Bilder-Pictures/SAFLAX-",'Basis-Tabelle-Samen'!N219,"-",'Basis-Tabelle-Samen'!J219,"-garden-to-go-lite-portuguese.jpg")),
IF($C$1="Rumänisch - RO",HYPERLINK(CONCATENATE("https://www.saflax.de/0-WVK-Retail/Bilder-Pictures/SAFLAX-",'Basis-Tabelle-Samen'!N219,"-",'Basis-Tabelle-Samen'!J219,"-garden-to-go-lite-romanian.jpg")),
IF($C$1="Schwedisch - SE",HYPERLINK(CONCATENATE("https://www.saflax.de/0-WVK-Retail/Bilder-Pictures/SAFLAX-",'Basis-Tabelle-Samen'!N219,"-",'Basis-Tabelle-Samen'!J219,"-garden-to-go-lite-swedish.jpg")),
IF($C$1="Slowakisch - SK",HYPERLINK(CONCATENATE("https://www.saflax.de/0-WVK-Retail/Bilder-Pictures/SAFLAX-",'Basis-Tabelle-Samen'!N219,"-",'Basis-Tabelle-Samen'!J219,"-garden-to-go-lite-slovak.jpg")),
IF($C$1="Slowenisch - SI",HYPERLINK(CONCATENATE("https://www.saflax.de/0-WVK-Retail/Bilder-Pictures/SAFLAX-",'Basis-Tabelle-Samen'!N219,"-",'Basis-Tabelle-Samen'!J219,"-garden-to-go-lite-slovenian.jpg")),
IF($C$1="Spanisch - ES",HYPERLINK(CONCATENATE("https://www.saflax.de/0-WVK-Retail/Bilder-Pictures/SAFLAX-",'Basis-Tabelle-Samen'!N219,"-",'Basis-Tabelle-Samen'!J219,"-garden-to-go-lite-spanish.jpg")),
IF($C$1="Tschechisch - CZ",HYPERLINK(CONCATENATE("https://www.saflax.de/0-WVK-Retail/Bilder-Pictures/SAFLAX-",'Basis-Tabelle-Samen'!N219,"-",'Basis-Tabelle-Samen'!J219,"-garden-to-go-lite-czech.jpg")),
IF($C$1="Türkisch - TR",HYPERLINK(CONCATENATE("https://www.saflax.de/0-WVK-Retail/Bilder-Pictures/SAFLAX-",'Basis-Tabelle-Samen'!N219,"-",'Basis-Tabelle-Samen'!J219,"-garden-to-go-lite-turkish.jpg")),
IF($C$1="Ungarisch - HU",HYPERLINK(CONCATENATE("https://www.saflax.de/0-WVK-Retail/Bilder-Pictures/SAFLAX-",'Basis-Tabelle-Samen'!N219,"-",'Basis-Tabelle-Samen'!J219,"-garden-to-go-lite-hungarian.jpg")),
" ACHTUNG")))))))))))))))))))))))))))))</f>
        <v>https://www.saflax.de/0-WVK-Retail/Bilder-Pictures/SAFLAX-84338-ginkgo-biloba-garden-to-go-lite-english.jpg</v>
      </c>
      <c r="AO226" s="330" t="str">
        <f>IF(J226&lt;1,"",
IF($C$1="Bulgarisch - BG",HYPERLINK(CONCATENATE("https://www.saflax.de/0-WVK-Retail/Bilder-Pictures/SAFLAX-",'Basis-Tabelle-Samen'!Q219,"-",'Basis-Tabelle-Samen'!J219,"-garden-to-go-bulgarian.jpg")),
IF($C$1="Dänisch - DK",HYPERLINK(CONCATENATE("https://www.saflax.de/0-WVK-Retail/Bilder-Pictures/SAFLAX-",'Basis-Tabelle-Samen'!Q219,"-",'Basis-Tabelle-Samen'!J219,"-garden-to-go-danish.jpg")),
IF($C$1="Deutsch - DE",HYPERLINK(CONCATENATE("https://www.saflax.de/0-WVK-Retail/Bilder-Pictures/SAFLAX-",'Basis-Tabelle-Samen'!Q219,"-",'Basis-Tabelle-Samen'!J219,"-garden-to-go-german.jpg")),
IF($C$1="Englisch - UK",HYPERLINK(CONCATENATE("https://www.saflax.de/0-WVK-Retail/Bilder-Pictures/SAFLAX-",'Basis-Tabelle-Samen'!Q219,"-",'Basis-Tabelle-Samen'!J219,"-garden-to-go-english.jpg")),
IF($C$1="Estnisch - EE",HYPERLINK(CONCATENATE("https://www.saflax.de/0-WVK-Retail/Bilder-Pictures/SAFLAX-",'Basis-Tabelle-Samen'!Q219,"-",'Basis-Tabelle-Samen'!J219,"-garden-to-go-estonian.jpg")),
IF($C$1="Finnisch - FI",HYPERLINK(CONCATENATE("https://www.saflax.de/0-WVK-Retail/Bilder-Pictures/SAFLAX-",'Basis-Tabelle-Samen'!Q219,"-",'Basis-Tabelle-Samen'!J219,"-garden-to-go-finnish.jpg")),
IF($C$1="Französisch - FR",HYPERLINK(CONCATENATE("https://www.saflax.de/0-WVK-Retail/Bilder-Pictures/SAFLAX-",'Basis-Tabelle-Samen'!Q219,"-",'Basis-Tabelle-Samen'!J219,"-garden-to-go-french.jpg")),
IF($C$1="Griechisch - GR",HYPERLINK(CONCATENATE("https://www.saflax.de/0-WVK-Retail/Bilder-Pictures/SAFLAX-",'Basis-Tabelle-Samen'!Q219,"-",'Basis-Tabelle-Samen'!J219,"-garden-to-go-greek.jpg")),
IF($C$1="Irisch - IE",HYPERLINK(CONCATENATE("https://www.saflax.de/0-WVK-Retail/Bilder-Pictures/SAFLAX-",'Basis-Tabelle-Samen'!Q219,"-",'Basis-Tabelle-Samen'!J219,"-garden-to-go-irish.jpg")),
IF($C$1="Isländisch - IS",HYPERLINK(CONCATENATE("https://www.saflax.de/0-WVK-Retail/Bilder-Pictures/SAFLAX-",'Basis-Tabelle-Samen'!Q219,"-",'Basis-Tabelle-Samen'!J219,"-garden-to-go-icelandic.jpg")),
IF($C$1="Italienisch - IT",HYPERLINK(CONCATENATE("https://www.saflax.de/0-WVK-Retail/Bilder-Pictures/SAFLAX-",'Basis-Tabelle-Samen'!Q219,"-",'Basis-Tabelle-Samen'!J219,"-garden-to-go-italian.jpg")),
IF($C$1="Japanisch - JP",HYPERLINK(CONCATENATE("https://www.saflax.de/0-WVK-Retail/Bilder-Pictures/SAFLAX-",'Basis-Tabelle-Samen'!Q219,"-",'Basis-Tabelle-Samen'!J219,"-garden-to-go-japanese.jpg")),
IF($C$1="Kroatisch - HR",HYPERLINK(CONCATENATE("https://www.saflax.de/0-WVK-Retail/Bilder-Pictures/SAFLAX-",'Basis-Tabelle-Samen'!Q219,"-",'Basis-Tabelle-Samen'!J219,"-garden-to-go-croatian.jpg")),
IF($C$1="Lettisch - LV",HYPERLINK(CONCATENATE("https://www.saflax.de/0-WVK-Retail/Bilder-Pictures/SAFLAX-",'Basis-Tabelle-Samen'!Q219,"-",'Basis-Tabelle-Samen'!J219,"-garden-to-go-latvian.jpg")),
IF($C$1="Litauisch - LT",HYPERLINK(CONCATENATE("https://www.saflax.de/0-WVK-Retail/Bilder-Pictures/SAFLAX-",'Basis-Tabelle-Samen'!Q219,"-",'Basis-Tabelle-Samen'!J219,"-garden-to-go-lithuanian.jpg")),
IF($C$1="Maltesisch - MT",HYPERLINK(CONCATENATE("https://www.saflax.de/0-WVK-Retail/Bilder-Pictures/SAFLAX-",'Basis-Tabelle-Samen'!Q219,"-",'Basis-Tabelle-Samen'!J219,"-garden-to-go-maltese.jpg")),
IF($C$1="Niederländisch - NL",HYPERLINK(CONCATENATE("https://www.saflax.de/0-WVK-Retail/Bilder-Pictures/SAFLAX-",'Basis-Tabelle-Samen'!Q219,"-",'Basis-Tabelle-Samen'!J219,"-garden-to-go-dutch.jpg")),
IF($C$1="Norwegisch - NO",HYPERLINK(CONCATENATE("https://www.saflax.de/0-WVK-Retail/Bilder-Pictures/SAFLAX-",'Basis-Tabelle-Samen'!Q219,"-",'Basis-Tabelle-Samen'!J219,"-garden-to-go-nowegian.jpg")),
IF($C$1="Polnisch - PL",HYPERLINK(CONCATENATE("https://www.saflax.de/0-WVK-Retail/Bilder-Pictures/SAFLAX-",'Basis-Tabelle-Samen'!Q219,"-",'Basis-Tabelle-Samen'!J219,"-garden-to-go-polish.jpg")),
IF($C$1="Portugiesisch - PT",HYPERLINK(CONCATENATE("https://www.saflax.de/0-WVK-Retail/Bilder-Pictures/SAFLAX-",'Basis-Tabelle-Samen'!Q219,"-",'Basis-Tabelle-Samen'!J219,"-garden-to-go-portuguese.jpg")),
IF($C$1="Rumänisch - RO",HYPERLINK(CONCATENATE("https://www.saflax.de/0-WVK-Retail/Bilder-Pictures/SAFLAX-",'Basis-Tabelle-Samen'!Q219,"-",'Basis-Tabelle-Samen'!J219,"-garden-to-go-romanian.jpg")),
IF($C$1="Schwedisch - SE",HYPERLINK(CONCATENATE("https://www.saflax.de/0-WVK-Retail/Bilder-Pictures/SAFLAX-",'Basis-Tabelle-Samen'!Q219,"-",'Basis-Tabelle-Samen'!J219,"-garden-to-go-swedish.jpg")),
IF($C$1="Slowakisch - SK",HYPERLINK(CONCATENATE("https://www.saflax.de/0-WVK-Retail/Bilder-Pictures/SAFLAX-",'Basis-Tabelle-Samen'!Q219,"-",'Basis-Tabelle-Samen'!J219,"-garden-to-go-slovak.jpg")),
IF($C$1="Slowenisch - SI",HYPERLINK(CONCATENATE("https://www.saflax.de/0-WVK-Retail/Bilder-Pictures/SAFLAX-",'Basis-Tabelle-Samen'!Q219,"-",'Basis-Tabelle-Samen'!J219,"-garden-to-go-slovenian.jpg")),
IF($C$1="Spanisch - ES",HYPERLINK(CONCATENATE("https://www.saflax.de/0-WVK-Retail/Bilder-Pictures/SAFLAX-",'Basis-Tabelle-Samen'!Q219,"-",'Basis-Tabelle-Samen'!J219,"-garden-to-go-spanish.jpg")),
IF($C$1="Tschechisch - CZ",HYPERLINK(CONCATENATE("https://www.saflax.de/0-WVK-Retail/Bilder-Pictures/SAFLAX-",'Basis-Tabelle-Samen'!Q219,"-",'Basis-Tabelle-Samen'!J219,"-garden-to-go-czech.jpg")),
IF($C$1="Türkisch - TR",HYPERLINK(CONCATENATE("https://www.saflax.de/0-WVK-Retail/Bilder-Pictures/SAFLAX-",'Basis-Tabelle-Samen'!Q219,"-",'Basis-Tabelle-Samen'!J219,"-garden-to-go-turkish.jpg")),
IF($C$1="Ungarisch - HU",HYPERLINK(CONCATENATE("https://www.saflax.de/0-WVK-Retail/Bilder-Pictures/SAFLAX-",'Basis-Tabelle-Samen'!Q219,"-",'Basis-Tabelle-Samen'!J219,"-garden-to-go-hungarian.jpg")),
" ACHTUNG")))))))))))))))))))))))))))))</f>
        <v>https://www.saflax.de/0-WVK-Retail/Bilder-Pictures/SAFLAX-54338-ginkgo-biloba-garden-to-go-english.jpg</v>
      </c>
      <c r="AP226" s="330" t="str">
        <f>IF(K226&lt;1,"",
IF($C$1="Bulgarisch - BG",HYPERLINK(CONCATENATE("https://www.saflax.de/0-WVK-Retail/Bilder-Pictures/SAFLAX-",'Basis-Tabelle-Samen'!T219,"-",'Basis-Tabelle-Samen'!J219,"-cultivation-set-bulgarian.jpg")),
IF($C$1="Dänisch - DK",HYPERLINK(CONCATENATE("https://www.saflax.de/0-WVK-Retail/Bilder-Pictures/SAFLAX-",'Basis-Tabelle-Samen'!T219,"-",'Basis-Tabelle-Samen'!J219,"-cultivation-set-danish.jpg")),
IF($C$1="Deutsch - DE",HYPERLINK(CONCATENATE("https://www.saflax.de/0-WVK-Retail/Bilder-Pictures/SAFLAX-",'Basis-Tabelle-Samen'!T219,"-",'Basis-Tabelle-Samen'!J219,"-cultivation-set-german.jpg")),
IF($C$1="Englisch - UK",HYPERLINK(CONCATENATE("https://www.saflax.de/0-WVK-Retail/Bilder-Pictures/SAFLAX-",'Basis-Tabelle-Samen'!T219,"-",'Basis-Tabelle-Samen'!J219,"-cultivation-set-english.jpg")),
IF($C$1="Estnisch - EE",HYPERLINK(CONCATENATE("https://www.saflax.de/0-WVK-Retail/Bilder-Pictures/SAFLAX-",'Basis-Tabelle-Samen'!T219,"-",'Basis-Tabelle-Samen'!J219,"-cultivation-set-estonian.jpg")),
IF($C$1="Finnisch - FI",HYPERLINK(CONCATENATE("https://www.saflax.de/0-WVK-Retail/Bilder-Pictures/SAFLAX-",'Basis-Tabelle-Samen'!T219,"-",'Basis-Tabelle-Samen'!J219,"-cultivation-set-finnish.jpg")),
IF($C$1="Französisch - FR",HYPERLINK(CONCATENATE("https://www.saflax.de/0-WVK-Retail/Bilder-Pictures/SAFLAX-",'Basis-Tabelle-Samen'!T219,"-",'Basis-Tabelle-Samen'!J219,"-cultivation-set-french.jpg")),
IF($C$1="Griechisch - GR",HYPERLINK(CONCATENATE("https://www.saflax.de/0-WVK-Retail/Bilder-Pictures/SAFLAX-",'Basis-Tabelle-Samen'!T219,"-",'Basis-Tabelle-Samen'!J219,"-cultivation-set-greek.jpg")),
IF($C$1="Irisch - IE",HYPERLINK(CONCATENATE("https://www.saflax.de/0-WVK-Retail/Bilder-Pictures/SAFLAX-",'Basis-Tabelle-Samen'!T219,"-",'Basis-Tabelle-Samen'!J219,"-cultivation-set-irish.jpg")),
IF($C$1="Isländisch - IS",HYPERLINK(CONCATENATE("https://www.saflax.de/0-WVK-Retail/Bilder-Pictures/SAFLAX-",'Basis-Tabelle-Samen'!T219,"-",'Basis-Tabelle-Samen'!J219,"-cultivation-set-icelandic.jpg")),
IF($C$1="Italienisch - IT",HYPERLINK(CONCATENATE("https://www.saflax.de/0-WVK-Retail/Bilder-Pictures/SAFLAX-",'Basis-Tabelle-Samen'!T219,"-",'Basis-Tabelle-Samen'!J219,"-cultivation-set-italian.jpg")),
IF($C$1="Japanisch - JP",HYPERLINK(CONCATENATE("https://www.saflax.de/0-WVK-Retail/Bilder-Pictures/SAFLAX-",'Basis-Tabelle-Samen'!T219,"-",'Basis-Tabelle-Samen'!J219,"-cultivation-set-japanese.jpg")),
IF($C$1="Kroatisch - HR",HYPERLINK(CONCATENATE("https://www.saflax.de/0-WVK-Retail/Bilder-Pictures/SAFLAX-",'Basis-Tabelle-Samen'!T219,"-",'Basis-Tabelle-Samen'!J219,"-cultivation-set-croatian.jpg")),
IF($C$1="Lettisch - LV",HYPERLINK(CONCATENATE("https://www.saflax.de/0-WVK-Retail/Bilder-Pictures/SAFLAX-",'Basis-Tabelle-Samen'!T219,"-",'Basis-Tabelle-Samen'!J219,"-cultivation-set-latvian.jpg")),
IF($C$1="Litauisch - LT",HYPERLINK(CONCATENATE("https://www.saflax.de/0-WVK-Retail/Bilder-Pictures/SAFLAX-",'Basis-Tabelle-Samen'!T219,"-",'Basis-Tabelle-Samen'!J219,"-cultivation-set-lithuanian.jpg")),
IF($C$1="Maltesisch - MT",HYPERLINK(CONCATENATE("https://www.saflax.de/0-WVK-Retail/Bilder-Pictures/SAFLAX-",'Basis-Tabelle-Samen'!T219,"-",'Basis-Tabelle-Samen'!J219,"-cultivation-set-maltese.jpg")),
IF($C$1="Niederländisch - NL",HYPERLINK(CONCATENATE("https://www.saflax.de/0-WVK-Retail/Bilder-Pictures/SAFLAX-",'Basis-Tabelle-Samen'!T219,"-",'Basis-Tabelle-Samen'!J219,"-cultivation-set-dutch.jpg")),
IF($C$1="Norwegisch - NO",HYPERLINK(CONCATENATE("https://www.saflax.de/0-WVK-Retail/Bilder-Pictures/SAFLAX-",'Basis-Tabelle-Samen'!T219,"-",'Basis-Tabelle-Samen'!J219,"-cultivation-set-nowegian.jpg")),
IF($C$1="Polnisch - PL",HYPERLINK(CONCATENATE("https://www.saflax.de/0-WVK-Retail/Bilder-Pictures/SAFLAX-",'Basis-Tabelle-Samen'!T219,"-",'Basis-Tabelle-Samen'!J219,"-cultivation-set-polish.jpg")),
IF($C$1="Portugiesisch - PT",HYPERLINK(CONCATENATE("https://www.saflax.de/0-WVK-Retail/Bilder-Pictures/SAFLAX-",'Basis-Tabelle-Samen'!T219,"-",'Basis-Tabelle-Samen'!J219,"-cultivation-set-portuguese.jpg")),
IF($C$1="Rumänisch - RO",HYPERLINK(CONCATENATE("https://www.saflax.de/0-WVK-Retail/Bilder-Pictures/SAFLAX-",'Basis-Tabelle-Samen'!T219,"-",'Basis-Tabelle-Samen'!J219,"-cultivation-set-romanian.jpg")),
IF($C$1="Schwedisch - SE",HYPERLINK(CONCATENATE("https://www.saflax.de/0-WVK-Retail/Bilder-Pictures/SAFLAX-",'Basis-Tabelle-Samen'!T219,"-",'Basis-Tabelle-Samen'!J219,"-cultivation-set-swedish.jpg")),
IF($C$1="Slowakisch - SK",HYPERLINK(CONCATENATE("https://www.saflax.de/0-WVK-Retail/Bilder-Pictures/SAFLAX-",'Basis-Tabelle-Samen'!T219,"-",'Basis-Tabelle-Samen'!J219,"-cultivation-set-slovak.jpg")),
IF($C$1="Slowenisch - SI",HYPERLINK(CONCATENATE("https://www.saflax.de/0-WVK-Retail/Bilder-Pictures/SAFLAX-",'Basis-Tabelle-Samen'!T219,"-",'Basis-Tabelle-Samen'!J219,"-cultivation-set-slovenian.jpg")),
IF($C$1="Spanisch - ES",HYPERLINK(CONCATENATE("https://www.saflax.de/0-WVK-Retail/Bilder-Pictures/SAFLAX-",'Basis-Tabelle-Samen'!T219,"-",'Basis-Tabelle-Samen'!J219,"-cultivation-set-spanish.jpg")),
IF($C$1="Tschechisch - CZ",HYPERLINK(CONCATENATE("https://www.saflax.de/0-WVK-Retail/Bilder-Pictures/SAFLAX-",'Basis-Tabelle-Samen'!T219,"-",'Basis-Tabelle-Samen'!J219,"-cultivation-set-czech.jpg")),
IF($C$1="Türkisch - TR",HYPERLINK(CONCATENATE("https://www.saflax.de/0-WVK-Retail/Bilder-Pictures/SAFLAX-",'Basis-Tabelle-Samen'!T219,"-",'Basis-Tabelle-Samen'!J219,"-cultivation-set-turkish.jpg")),
IF($C$1="Ungarisch - HU",HYPERLINK(CONCATENATE("https://www.saflax.de/0-WVK-Retail/Bilder-Pictures/SAFLAX-",'Basis-Tabelle-Samen'!T219,"-",'Basis-Tabelle-Samen'!J219,"-cultivation-set-hungarian.jpg")),
" ACHTUNG")))))))))))))))))))))))))))))</f>
        <v>https://www.saflax.de/0-WVK-Retail/Bilder-Pictures/SAFLAX-34338-ginkgo-biloba-cultivation-set-english.jpg</v>
      </c>
      <c r="AQ226" s="330" t="str">
        <f>IF(L226&lt;1,"",
IF($C$1="Bulgarisch - BG",HYPERLINK(CONCATENATE("https://www.saflax.de/0-WVK-Retail/Bilder-Pictures/SAFLAX-",'Basis-Tabelle-Samen'!W219,"-",'Basis-Tabelle-Samen'!J219,"-garden-in-the-bag-bulgarian.jpg")),
IF($C$1="Dänisch - DK",HYPERLINK(CONCATENATE("https://www.saflax.de/0-WVK-Retail/Bilder-Pictures/SAFLAX-",'Basis-Tabelle-Samen'!W219,"-",'Basis-Tabelle-Samen'!J219,"-garden-in-the-bag-danish.jpg")),
IF($C$1="Deutsch - DE",HYPERLINK(CONCATENATE("https://www.saflax.de/0-WVK-Retail/Bilder-Pictures/SAFLAX-",'Basis-Tabelle-Samen'!W219,"-",'Basis-Tabelle-Samen'!J219,"-garden-in-the-bag-german.jpg")),
IF($C$1="Englisch - UK",HYPERLINK(CONCATENATE("https://www.saflax.de/0-WVK-Retail/Bilder-Pictures/SAFLAX-",'Basis-Tabelle-Samen'!W219,"-",'Basis-Tabelle-Samen'!J219,"-garden-in-the-bag-english.jpg")),
IF($C$1="Estnisch - EE",HYPERLINK(CONCATENATE("https://www.saflax.de/0-WVK-Retail/Bilder-Pictures/SAFLAX-",'Basis-Tabelle-Samen'!W219,"-",'Basis-Tabelle-Samen'!J219,"-garden-in-the-bag-estonian.jpg")),
IF($C$1="Finnisch - FI",HYPERLINK(CONCATENATE("https://www.saflax.de/0-WVK-Retail/Bilder-Pictures/SAFLAX-",'Basis-Tabelle-Samen'!W219,"-",'Basis-Tabelle-Samen'!J219,"-garden-in-the-bag-finnish.jpg")),
IF($C$1="Französisch - FR",HYPERLINK(CONCATENATE("https://www.saflax.de/0-WVK-Retail/Bilder-Pictures/SAFLAX-",'Basis-Tabelle-Samen'!W219,"-",'Basis-Tabelle-Samen'!J219,"-garden-in-the-bag-french.jpg")),
IF($C$1="Griechisch - GR",HYPERLINK(CONCATENATE("https://www.saflax.de/0-WVK-Retail/Bilder-Pictures/SAFLAX-",'Basis-Tabelle-Samen'!W219,"-",'Basis-Tabelle-Samen'!J219,"-garden-in-the-bag-greek.jpg")),
IF($C$1="Irisch - IE",HYPERLINK(CONCATENATE("https://www.saflax.de/0-WVK-Retail/Bilder-Pictures/SAFLAX-",'Basis-Tabelle-Samen'!W219,"-",'Basis-Tabelle-Samen'!J219,"-garden-in-the-bag-irish.jpg")),
IF($C$1="Isländisch - IS",HYPERLINK(CONCATENATE("https://www.saflax.de/0-WVK-Retail/Bilder-Pictures/SAFLAX-",'Basis-Tabelle-Samen'!W219,"-",'Basis-Tabelle-Samen'!J219,"-garden-in-the-bag-icelandic.jpg")),
IF($C$1="Italienisch - IT",HYPERLINK(CONCATENATE("https://www.saflax.de/0-WVK-Retail/Bilder-Pictures/SAFLAX-",'Basis-Tabelle-Samen'!W219,"-",'Basis-Tabelle-Samen'!J219,"-garden-in-the-bag-italian.jpg")),
IF($C$1="Japanisch - JP",HYPERLINK(CONCATENATE("https://www.saflax.de/0-WVK-Retail/Bilder-Pictures/SAFLAX-",'Basis-Tabelle-Samen'!W219,"-",'Basis-Tabelle-Samen'!J219,"-garden-in-the-bag-japanese.jpg")),
IF($C$1="Kroatisch - HR",HYPERLINK(CONCATENATE("https://www.saflax.de/0-WVK-Retail/Bilder-Pictures/SAFLAX-",'Basis-Tabelle-Samen'!W219,"-",'Basis-Tabelle-Samen'!J219,"-garden-in-the-bag-croatian.jpg")),
IF($C$1="Lettisch - LV",HYPERLINK(CONCATENATE("https://www.saflax.de/0-WVK-Retail/Bilder-Pictures/SAFLAX-",'Basis-Tabelle-Samen'!W219,"-",'Basis-Tabelle-Samen'!J219,"-garden-in-the-bag-latvian.jpg")),
IF($C$1="Litauisch - LT",HYPERLINK(CONCATENATE("https://www.saflax.de/0-WVK-Retail/Bilder-Pictures/SAFLAX-",'Basis-Tabelle-Samen'!W219,"-",'Basis-Tabelle-Samen'!J219,"-garden-in-the-bag-lithuanian.jpg")),
IF($C$1="Maltesisch - MT",HYPERLINK(CONCATENATE("https://www.saflax.de/0-WVK-Retail/Bilder-Pictures/SAFLAX-",'Basis-Tabelle-Samen'!W219,"-",'Basis-Tabelle-Samen'!J219,"-garden-in-the-bag-maltese.jpg")),
IF($C$1="Niederländisch - NL",HYPERLINK(CONCATENATE("https://www.saflax.de/0-WVK-Retail/Bilder-Pictures/SAFLAX-",'Basis-Tabelle-Samen'!W219,"-",'Basis-Tabelle-Samen'!J219,"-garden-in-the-bag-dutch.jpg")),
IF($C$1="Norwegisch - NO",HYPERLINK(CONCATENATE("https://www.saflax.de/0-WVK-Retail/Bilder-Pictures/SAFLAX-",'Basis-Tabelle-Samen'!W219,"-",'Basis-Tabelle-Samen'!J219,"-garden-in-the-bag-nowegian.jpg")),
IF($C$1="Polnisch - PL",HYPERLINK(CONCATENATE("https://www.saflax.de/0-WVK-Retail/Bilder-Pictures/SAFLAX-",'Basis-Tabelle-Samen'!W219,"-",'Basis-Tabelle-Samen'!J219,"-garden-in-the-bag-polish.jpg")),
IF($C$1="Portugiesisch - PT",HYPERLINK(CONCATENATE("https://www.saflax.de/0-WVK-Retail/Bilder-Pictures/SAFLAX-",'Basis-Tabelle-Samen'!W219,"-",'Basis-Tabelle-Samen'!J219,"-garden-in-the-bag-portuguese.jpg")),
IF($C$1="Rumänisch - RO",HYPERLINK(CONCATENATE("https://www.saflax.de/0-WVK-Retail/Bilder-Pictures/SAFLAX-",'Basis-Tabelle-Samen'!W219,"-",'Basis-Tabelle-Samen'!J219,"-garden-in-the-bag-romanian.jpg")),
IF($C$1="Schwedisch - SE",HYPERLINK(CONCATENATE("https://www.saflax.de/0-WVK-Retail/Bilder-Pictures/SAFLAX-",'Basis-Tabelle-Samen'!W219,"-",'Basis-Tabelle-Samen'!J219,"-garden-in-the-bag-swedish.jpg")),
IF($C$1="Slowakisch - SK",HYPERLINK(CONCATENATE("https://www.saflax.de/0-WVK-Retail/Bilder-Pictures/SAFLAX-",'Basis-Tabelle-Samen'!W219,"-",'Basis-Tabelle-Samen'!J219,"-garden-in-the-bag-slovak.jpg")),
IF($C$1="Slowenisch - SI",HYPERLINK(CONCATENATE("https://www.saflax.de/0-WVK-Retail/Bilder-Pictures/SAFLAX-",'Basis-Tabelle-Samen'!W219,"-",'Basis-Tabelle-Samen'!J219,"-garden-in-the-bag-slovenian.jpg")),
IF($C$1="Spanisch - ES",HYPERLINK(CONCATENATE("https://www.saflax.de/0-WVK-Retail/Bilder-Pictures/SAFLAX-",'Basis-Tabelle-Samen'!W219,"-",'Basis-Tabelle-Samen'!J219,"-garden-in-the-bag-spanish.jpg")),
IF($C$1="Tschechisch - CZ",HYPERLINK(CONCATENATE("https://www.saflax.de/0-WVK-Retail/Bilder-Pictures/SAFLAX-",'Basis-Tabelle-Samen'!W219,"-",'Basis-Tabelle-Samen'!J219,"-garden-in-the-bag-czech.jpg")),
IF($C$1="Türkisch - TR",HYPERLINK(CONCATENATE("https://www.saflax.de/0-WVK-Retail/Bilder-Pictures/SAFLAX-",'Basis-Tabelle-Samen'!W219,"-",'Basis-Tabelle-Samen'!J219,"-garden-in-the-bag-turkish.jpg")),
IF($C$1="Ungarisch - HU",HYPERLINK(CONCATENATE("https://www.saflax.de/0-WVK-Retail/Bilder-Pictures/SAFLAX-",'Basis-Tabelle-Samen'!W219,"-",'Basis-Tabelle-Samen'!J219,"-garden-in-the-bag-hungarian.jpg")),
" ACHTUNG")))))))))))))))))))))))))))))</f>
        <v>https://www.saflax.de/0-WVK-Retail/Bilder-Pictures/SAFLAX-64338-ginkgo-biloba-garden-in-the-bag-english.jpg</v>
      </c>
    </row>
    <row r="227" spans="1:43" ht="17.100000000000001" customHeight="1" x14ac:dyDescent="0.2">
      <c r="A227" s="318" t="str">
        <f>IF('Basis-Tabelle-Samen'!A212="","",IF($C$1="Deutsch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27" s="319" t="str">
        <f>'Basis-Tabelle-Samen'!I212</f>
        <v>Bolusanthus speciosus</v>
      </c>
      <c r="C227" s="316" t="str">
        <f>IF($C$1="Bulgarisch - BG",'Basis-Tabelle-Samen'!Z212,
IF($C$1="Dänisch - DK",'Basis-Tabelle-Samen'!AA212,
IF($C$1="Deutsch - DE",'Basis-Tabelle-Samen'!AB212,
IF($C$1="Englisch - UK",'Basis-Tabelle-Samen'!AC212,
IF($C$1="Estnisch - EE",'Basis-Tabelle-Samen'!AD212,
IF($C$1="Finnisch - FI",'Basis-Tabelle-Samen'!AE212,
IF($C$1="Französisch - FR",'Basis-Tabelle-Samen'!AF212,
IF($C$1="Griechisch - GR",'Basis-Tabelle-Samen'!AG212,
IF($C$1="Irisch - IE",'Basis-Tabelle-Samen'!AH212,
IF($C$1="Isländisch - IS",'Basis-Tabelle-Samen'!AI212,
IF($C$1="Italienisch - IT",'Basis-Tabelle-Samen'!AJ212,
IF($C$1="Japanisch - JP",'Basis-Tabelle-Samen'!AK212,
IF($C$1="Kroatisch - HR",'Basis-Tabelle-Samen'!AL212,
IF($C$1="Lettisch - LV",'Basis-Tabelle-Samen'!AM212,
IF($C$1="Litauisch - LT",'Basis-Tabelle-Samen'!AN212,
IF($C$1="Maltesisch - MT",'Basis-Tabelle-Samen'!AO212,
IF($C$1="Niederländisch - NL",'Basis-Tabelle-Samen'!AP212,
IF($C$1="Norwegisch - NO",'Basis-Tabelle-Samen'!AQ212,
IF($C$1="Polnisch - PL",'Basis-Tabelle-Samen'!AR212,
IF($C$1="Portugiesisch - PT",'Basis-Tabelle-Samen'!AS212,
IF($C$1="Rumänisch - RO",'Basis-Tabelle-Samen'!AT212,
IF($C$1="Schwedisch - SE",'Basis-Tabelle-Samen'!AU212,
IF($C$1="Slowakisch - SK",'Basis-Tabelle-Samen'!AV212,
IF($C$1="Slowenisch - SI",'Basis-Tabelle-Samen'!AW212,
IF($C$1="Spanisch - ES",'Basis-Tabelle-Samen'!AX212,
IF($C$1="Tschechisch - CZ",'Basis-Tabelle-Samen'!AY212,
IF($C$1="Türkisch - TR",'Basis-Tabelle-Samen'!AZ212,
IF($C$1="Ungarisch - HU",'Basis-Tabelle-Samen'!BA212,
" ACHTUNG"))))))))))))))))))))))))))))</f>
        <v>Bonsai - African Wisteria Tree</v>
      </c>
      <c r="D227" s="320">
        <f>'Basis-Tabelle-Samen'!F212</f>
        <v>15</v>
      </c>
      <c r="E227" s="321" t="str">
        <f>'Basis-Tabelle-Samen'!H212</f>
        <v>7 %</v>
      </c>
      <c r="F227" s="322" t="str">
        <f>IF('Basis-Tabelle-Samen'!G212="","",'Basis-Tabelle-Samen'!G212)</f>
        <v>04</v>
      </c>
      <c r="G227" s="320">
        <f>'Basis-Tabelle-Samen'!C212</f>
        <v>14000</v>
      </c>
      <c r="H227" s="323">
        <f>'Basis-Tabelle-Samen'!D212</f>
        <v>4055473140001</v>
      </c>
      <c r="I227" s="324">
        <f>'Basis-Tabelle-Samen'!E212</f>
        <v>1.85</v>
      </c>
      <c r="J227" s="325">
        <f t="shared" si="3"/>
        <v>12</v>
      </c>
      <c r="K227" s="326">
        <f>'Basis-Tabelle-Samen'!K212</f>
        <v>74000</v>
      </c>
      <c r="L227" s="323">
        <f>'Basis-Tabelle-Samen'!L212</f>
        <v>4055473740003</v>
      </c>
      <c r="M227" s="324">
        <f>'Basis-Tabelle-Samen'!M212</f>
        <v>2.4500000000000002</v>
      </c>
      <c r="N227" s="326">
        <f>IF(K227&lt;1,"",'3'!$I$15)</f>
        <v>15</v>
      </c>
      <c r="O227" s="327">
        <f>IF(K227&lt;1,"",'3'!$J$11)</f>
        <v>90</v>
      </c>
      <c r="P227" s="326">
        <f>'Basis-Tabelle-Samen'!N212</f>
        <v>84000</v>
      </c>
      <c r="Q227" s="323">
        <f>'Basis-Tabelle-Samen'!O212</f>
        <v>4055473840000</v>
      </c>
      <c r="R227" s="328">
        <f>'Basis-Tabelle-Samen'!P212</f>
        <v>3.75</v>
      </c>
      <c r="S227" s="326">
        <f>IF(R227&lt;1,"",'3'!$M$15)</f>
        <v>18</v>
      </c>
      <c r="T227" s="327">
        <f>IF(R227&lt;1,"",'3'!$N$11)</f>
        <v>72</v>
      </c>
      <c r="U227" s="326">
        <f>'Basis-Tabelle-Samen'!Q212</f>
        <v>54000</v>
      </c>
      <c r="V227" s="323">
        <f>'Basis-Tabelle-Samen'!R212</f>
        <v>4055473540009</v>
      </c>
      <c r="W227" s="324">
        <f>'Basis-Tabelle-Samen'!S212</f>
        <v>4.95</v>
      </c>
      <c r="X227" s="326">
        <f>IF(U227&lt;1,"",'3'!$Q$15)</f>
        <v>6</v>
      </c>
      <c r="Y227" s="327">
        <f>IF(U227&lt;1,"",'3'!$R$11)</f>
        <v>24</v>
      </c>
      <c r="Z227" s="326">
        <f>'Basis-Tabelle-Samen'!T212</f>
        <v>34000</v>
      </c>
      <c r="AA227" s="323">
        <f>'Basis-Tabelle-Samen'!U212</f>
        <v>4055473340005</v>
      </c>
      <c r="AB227" s="324">
        <f>'Basis-Tabelle-Samen'!V212</f>
        <v>6.75</v>
      </c>
      <c r="AC227" s="326">
        <f>IF(Z227&lt;1,"",'3'!$U$15)</f>
        <v>6</v>
      </c>
      <c r="AD227" s="327">
        <f>IF(Z227&lt;1,"",'3'!$V$11)</f>
        <v>24</v>
      </c>
      <c r="AE227" s="326">
        <f>'Basis-Tabelle-Samen'!W212</f>
        <v>64000</v>
      </c>
      <c r="AF227" s="323">
        <f>'Basis-Tabelle-Samen'!X212</f>
        <v>4055473640006</v>
      </c>
      <c r="AG227" s="324">
        <f>'Basis-Tabelle-Samen'!Y212</f>
        <v>2.95</v>
      </c>
      <c r="AH227" s="326">
        <f>IF(AE227&lt;1,"",'3'!$Y$15)</f>
        <v>8</v>
      </c>
      <c r="AI227" s="327">
        <f>IF(AE227&lt;1,"",'3'!$Z$11)</f>
        <v>64</v>
      </c>
      <c r="AJ227" s="315"/>
      <c r="AK227" s="316" t="str">
        <f>IF(G227&lt;1,"",
IF($C$1="Bulgarisch - BG",HYPERLINK(CONCATENATE("https://www.saflax.de/0-WVK-Retail/Bilder-Pictures/SAFLAX-",'Basis-Tabelle-Samen'!C212,"-",'Basis-Tabelle-Samen'!J212,"-seed-package-front-cr-bulgarian.jpg")),
IF($C$1="Dänisch - DK",HYPERLINK(CONCATENATE("https://www.saflax.de/0-WVK-Retail/Bilder-Pictures/SAFLAX-",'Basis-Tabelle-Samen'!C212,"-",'Basis-Tabelle-Samen'!J212,"-seed-package-front-cr-danish.jpg")),
IF($C$1="Deutsch - DE",HYPERLINK(CONCATENATE("https://www.saflax.de/0-WVK-Retail/Bilder-Pictures/SAFLAX-",'Basis-Tabelle-Samen'!C212,"-",'Basis-Tabelle-Samen'!J212,"-seed-package-front-cr-german.jpg")),
IF($C$1="Englisch - UK",HYPERLINK(CONCATENATE("https://www.saflax.de/0-WVK-Retail/Bilder-Pictures/SAFLAX-",'Basis-Tabelle-Samen'!C212,"-",'Basis-Tabelle-Samen'!J212,"-seed-package-front-cr-english.jpg")),
IF($C$1="Estnisch - EE",HYPERLINK(CONCATENATE("https://www.saflax.de/0-WVK-Retail/Bilder-Pictures/SAFLAX-",'Basis-Tabelle-Samen'!C212,"-",'Basis-Tabelle-Samen'!J212,"-seed-package-front-cr-estonian.jpg")),
IF($C$1="Finnisch - FI",HYPERLINK(CONCATENATE("https://www.saflax.de/0-WVK-Retail/Bilder-Pictures/SAFLAX-",'Basis-Tabelle-Samen'!C212,"-",'Basis-Tabelle-Samen'!J212,"-seed-package-front-cr-finnish.jpg")),
IF($C$1="Französisch - FR",HYPERLINK(CONCATENATE("https://www.saflax.de/0-WVK-Retail/Bilder-Pictures/SAFLAX-",'Basis-Tabelle-Samen'!C212,"-",'Basis-Tabelle-Samen'!J212,"-seed-package-front-cr-french.jpg")),
IF($C$1="Griechisch - GR",HYPERLINK(CONCATENATE("https://www.saflax.de/0-WVK-Retail/Bilder-Pictures/SAFLAX-",'Basis-Tabelle-Samen'!C212,"-",'Basis-Tabelle-Samen'!J212,"-seed-package-front-cr-greek.jpg")),
IF($C$1="Irisch - IE",HYPERLINK(CONCATENATE("https://www.saflax.de/0-WVK-Retail/Bilder-Pictures/SAFLAX-",'Basis-Tabelle-Samen'!C212,"-",'Basis-Tabelle-Samen'!J212,"-seed-package-front-cr-irish.jpg")),
IF($C$1="Isländisch - IS",HYPERLINK(CONCATENATE("https://www.saflax.de/0-WVK-Retail/Bilder-Pictures/SAFLAX-",'Basis-Tabelle-Samen'!C212,"-",'Basis-Tabelle-Samen'!J212,"-seed-package-front-cr-icelandic.jpg")),
IF($C$1="Italienisch - IT",HYPERLINK(CONCATENATE("https://www.saflax.de/0-WVK-Retail/Bilder-Pictures/SAFLAX-",'Basis-Tabelle-Samen'!C212,"-",'Basis-Tabelle-Samen'!J212,"-seed-package-front-cr-italian.jpg")),
IF($C$1="Japanisch - JP",HYPERLINK(CONCATENATE("https://www.saflax.de/0-WVK-Retail/Bilder-Pictures/SAFLAX-",'Basis-Tabelle-Samen'!C212,"-",'Basis-Tabelle-Samen'!J212,"-seed-package-front-cr-japanese.jpg")),
IF($C$1="Kroatisch - HR",HYPERLINK(CONCATENATE("https://www.saflax.de/0-WVK-Retail/Bilder-Pictures/SAFLAX-",'Basis-Tabelle-Samen'!C212,"-",'Basis-Tabelle-Samen'!J212,"-seed-package-front-cr-croatian.jpg")),
IF($C$1="Lettisch - LV",HYPERLINK(CONCATENATE("https://www.saflax.de/0-WVK-Retail/Bilder-Pictures/SAFLAX-",'Basis-Tabelle-Samen'!C212,"-",'Basis-Tabelle-Samen'!J212,"-seed-package-front-cr-latvian.jpg")),
IF($C$1="Litauisch - LT",HYPERLINK(CONCATENATE("https://www.saflax.de/0-WVK-Retail/Bilder-Pictures/SAFLAX-",'Basis-Tabelle-Samen'!C212,"-",'Basis-Tabelle-Samen'!J212,"-seed-package-front-cr-lithuanian.jpg")),
IF($C$1="Maltesisch - MT",HYPERLINK(CONCATENATE("https://www.saflax.de/0-WVK-Retail/Bilder-Pictures/SAFLAX-",'Basis-Tabelle-Samen'!C212,"-",'Basis-Tabelle-Samen'!J212,"-seed-package-front-cr-maltese.jpg")),
IF($C$1="Niederländisch - NL",HYPERLINK(CONCATENATE("https://www.saflax.de/0-WVK-Retail/Bilder-Pictures/SAFLAX-",'Basis-Tabelle-Samen'!C212,"-",'Basis-Tabelle-Samen'!J212,"-seed-package-front-cr-dutch.jpg")),
IF($C$1="Norwegisch - NO",HYPERLINK(CONCATENATE("https://www.saflax.de/0-WVK-Retail/Bilder-Pictures/SAFLAX-",'Basis-Tabelle-Samen'!C212,"-",'Basis-Tabelle-Samen'!J212,"-seed-package-front-cr-nowegian.jpg")),
IF($C$1="Polnisch - PL",HYPERLINK(CONCATENATE("https://www.saflax.de/0-WVK-Retail/Bilder-Pictures/SAFLAX-",'Basis-Tabelle-Samen'!C212,"-",'Basis-Tabelle-Samen'!J212,"-seed-package-front-cr-polish.jpg")),
IF($C$1="Portugiesisch - PT",HYPERLINK(CONCATENATE("https://www.saflax.de/0-WVK-Retail/Bilder-Pictures/SAFLAX-",'Basis-Tabelle-Samen'!C212,"-",'Basis-Tabelle-Samen'!J212,"-seed-package-front-cr-portuguese.jpg")),
IF($C$1="Rumänisch - RO",HYPERLINK(CONCATENATE("https://www.saflax.de/0-WVK-Retail/Bilder-Pictures/SAFLAX-",'Basis-Tabelle-Samen'!C212,"-",'Basis-Tabelle-Samen'!J212,"-seed-package-front-cr-romanian.jpg")),
IF($C$1="Schwedisch - SE",HYPERLINK(CONCATENATE("https://www.saflax.de/0-WVK-Retail/Bilder-Pictures/SAFLAX-",'Basis-Tabelle-Samen'!C212,"-",'Basis-Tabelle-Samen'!J212,"-seed-package-front-cr-swedish.jpg")),
IF($C$1="Slowakisch - SK",HYPERLINK(CONCATENATE("https://www.saflax.de/0-WVK-Retail/Bilder-Pictures/SAFLAX-",'Basis-Tabelle-Samen'!C212,"-",'Basis-Tabelle-Samen'!J212,"-seed-package-front-cr-slovak.jpg")),
IF($C$1="Slowenisch - SI",HYPERLINK(CONCATENATE("https://www.saflax.de/0-WVK-Retail/Bilder-Pictures/SAFLAX-",'Basis-Tabelle-Samen'!C212,"-",'Basis-Tabelle-Samen'!J212,"-seed-package-front-cr-slovenian.jpg")),
IF($C$1="Spanisch - ES",HYPERLINK(CONCATENATE("https://www.saflax.de/0-WVK-Retail/Bilder-Pictures/SAFLAX-",'Basis-Tabelle-Samen'!C212,"-",'Basis-Tabelle-Samen'!J212,"-seed-package-front-cr-spanish.jpg")),
IF($C$1="Tschechisch - CZ",HYPERLINK(CONCATENATE("https://www.saflax.de/0-WVK-Retail/Bilder-Pictures/SAFLAX-",'Basis-Tabelle-Samen'!C212,"-",'Basis-Tabelle-Samen'!J212,"-seed-package-front-cr-czech.jpg")),
IF($C$1="Türkisch - TR",HYPERLINK(CONCATENATE("https://www.saflax.de/0-WVK-Retail/Bilder-Pictures/SAFLAX-",'Basis-Tabelle-Samen'!C212,"-",'Basis-Tabelle-Samen'!J212,"-seed-package-front-cr-turkish.jpg")),
IF($C$1="Ungarisch - HU",HYPERLINK(CONCATENATE("https://www.saflax.de/0-WVK-Retail/Bilder-Pictures/SAFLAX-",'Basis-Tabelle-Samen'!C212,"-",'Basis-Tabelle-Samen'!J212,"-seed-package-front-cr-hungarian.jpg")),
" ACHTUNG")))))))))))))))))))))))))))))</f>
        <v>https://www.saflax.de/0-WVK-Retail/Bilder-Pictures/SAFLAX-14000-bolusanthus-speciosus-seed-package-front-cr-english.jpg</v>
      </c>
      <c r="AL227" s="330" t="str">
        <f>IF(G227&lt;1,"",
IF($C$1="Bulgarisch - BG",HYPERLINK(CONCATENATE("https://www.saflax.de/0-WVK-Retail/Bilder-Pictures/SAFLAX-",'Basis-Tabelle-Samen'!C212,"-",'Basis-Tabelle-Samen'!J212,"-seed-package-back-cr-bulgarian.jpg")),
IF($C$1="Dänisch - DK",HYPERLINK(CONCATENATE("https://www.saflax.de/0-WVK-Retail/Bilder-Pictures/SAFLAX-",'Basis-Tabelle-Samen'!C212,"-",'Basis-Tabelle-Samen'!J212,"-seed-package-back-cr-danish.jpg")),
IF($C$1="Deutsch - DE",HYPERLINK(CONCATENATE("https://www.saflax.de/0-WVK-Retail/Bilder-Pictures/SAFLAX-",'Basis-Tabelle-Samen'!C212,"-",'Basis-Tabelle-Samen'!J212,"-seed-package-back-cr-german.jpg")),
IF($C$1="Englisch - UK",HYPERLINK(CONCATENATE("https://www.saflax.de/0-WVK-Retail/Bilder-Pictures/SAFLAX-",'Basis-Tabelle-Samen'!C212,"-",'Basis-Tabelle-Samen'!J212,"-seed-package-back-cr-english.jpg")),
IF($C$1="Estnisch - EE",HYPERLINK(CONCATENATE("https://www.saflax.de/0-WVK-Retail/Bilder-Pictures/SAFLAX-",'Basis-Tabelle-Samen'!C212,"-",'Basis-Tabelle-Samen'!J212,"-seed-package-back-cr-estonian.jpg")),
IF($C$1="Finnisch - FI",HYPERLINK(CONCATENATE("https://www.saflax.de/0-WVK-Retail/Bilder-Pictures/SAFLAX-",'Basis-Tabelle-Samen'!C212,"-",'Basis-Tabelle-Samen'!J212,"-seed-package-back-cr-finnish.jpg")),
IF($C$1="Französisch - FR",HYPERLINK(CONCATENATE("https://www.saflax.de/0-WVK-Retail/Bilder-Pictures/SAFLAX-",'Basis-Tabelle-Samen'!C212,"-",'Basis-Tabelle-Samen'!J212,"-seed-package-back-cr-french.jpg")),
IF($C$1="Griechisch - GR",HYPERLINK(CONCATENATE("https://www.saflax.de/0-WVK-Retail/Bilder-Pictures/SAFLAX-",'Basis-Tabelle-Samen'!C212,"-",'Basis-Tabelle-Samen'!J212,"-seed-package-back-cr-greek.jpg")),
IF($C$1="Irisch - IE",HYPERLINK(CONCATENATE("https://www.saflax.de/0-WVK-Retail/Bilder-Pictures/SAFLAX-",'Basis-Tabelle-Samen'!C212,"-",'Basis-Tabelle-Samen'!J212,"-seed-package-back-cr-irish.jpg")),
IF($C$1="Isländisch - IS",HYPERLINK(CONCATENATE("https://www.saflax.de/0-WVK-Retail/Bilder-Pictures/SAFLAX-",'Basis-Tabelle-Samen'!C212,"-",'Basis-Tabelle-Samen'!J212,"-seed-package-back-cr-icelandic.jpg")),
IF($C$1="Italienisch - IT",HYPERLINK(CONCATENATE("https://www.saflax.de/0-WVK-Retail/Bilder-Pictures/SAFLAX-",'Basis-Tabelle-Samen'!C212,"-",'Basis-Tabelle-Samen'!J212,"-seed-package-back-cr-italian.jpg")),
IF($C$1="Japanisch - JP",HYPERLINK(CONCATENATE("https://www.saflax.de/0-WVK-Retail/Bilder-Pictures/SAFLAX-",'Basis-Tabelle-Samen'!C212,"-",'Basis-Tabelle-Samen'!J212,"-seed-package-back-cr-japanese.jpg")),
IF($C$1="Kroatisch - HR",HYPERLINK(CONCATENATE("https://www.saflax.de/0-WVK-Retail/Bilder-Pictures/SAFLAX-",'Basis-Tabelle-Samen'!C212,"-",'Basis-Tabelle-Samen'!J212,"-seed-package-back-cr-croatian.jpg")),
IF($C$1="Lettisch - LV",HYPERLINK(CONCATENATE("https://www.saflax.de/0-WVK-Retail/Bilder-Pictures/SAFLAX-",'Basis-Tabelle-Samen'!C212,"-",'Basis-Tabelle-Samen'!J212,"-seed-package-back-cr-latvian.jpg")),
IF($C$1="Litauisch - LT",HYPERLINK(CONCATENATE("https://www.saflax.de/0-WVK-Retail/Bilder-Pictures/SAFLAX-",'Basis-Tabelle-Samen'!C212,"-",'Basis-Tabelle-Samen'!J212,"-seed-package-back-cr-lithuanian.jpg")),
IF($C$1="Maltesisch - MT",HYPERLINK(CONCATENATE("https://www.saflax.de/0-WVK-Retail/Bilder-Pictures/SAFLAX-",'Basis-Tabelle-Samen'!C212,"-",'Basis-Tabelle-Samen'!J212,"-seed-package-back-cr-maltese.jpg")),
IF($C$1="Niederländisch - NL",HYPERLINK(CONCATENATE("https://www.saflax.de/0-WVK-Retail/Bilder-Pictures/SAFLAX-",'Basis-Tabelle-Samen'!C212,"-",'Basis-Tabelle-Samen'!J212,"-seed-package-back-cr-dutch.jpg")),
IF($C$1="Norwegisch - NO",HYPERLINK(CONCATENATE("https://www.saflax.de/0-WVK-Retail/Bilder-Pictures/SAFLAX-",'Basis-Tabelle-Samen'!C212,"-",'Basis-Tabelle-Samen'!J212,"-seed-package-back-cr-nowegian.jpg")),
IF($C$1="Polnisch - PL",HYPERLINK(CONCATENATE("https://www.saflax.de/0-WVK-Retail/Bilder-Pictures/SAFLAX-",'Basis-Tabelle-Samen'!C212,"-",'Basis-Tabelle-Samen'!J212,"-seed-package-back-cr-polish.jpg")),
IF($C$1="Portugiesisch - PT",HYPERLINK(CONCATENATE("https://www.saflax.de/0-WVK-Retail/Bilder-Pictures/SAFLAX-",'Basis-Tabelle-Samen'!C212,"-",'Basis-Tabelle-Samen'!J212,"-seed-package-back-cr-portuguese.jpg")),
IF($C$1="Rumänisch - RO",HYPERLINK(CONCATENATE("https://www.saflax.de/0-WVK-Retail/Bilder-Pictures/SAFLAX-",'Basis-Tabelle-Samen'!C212,"-",'Basis-Tabelle-Samen'!J212,"-seed-package-back-cr-romanian.jpg")),
IF($C$1="Schwedisch - SE",HYPERLINK(CONCATENATE("https://www.saflax.de/0-WVK-Retail/Bilder-Pictures/SAFLAX-",'Basis-Tabelle-Samen'!C212,"-",'Basis-Tabelle-Samen'!J212,"-seed-package-back-cr-swedish.jpg")),
IF($C$1="Slowakisch - SK",HYPERLINK(CONCATENATE("https://www.saflax.de/0-WVK-Retail/Bilder-Pictures/SAFLAX-",'Basis-Tabelle-Samen'!C212,"-",'Basis-Tabelle-Samen'!J212,"-seed-package-back-cr-slovak.jpg")),
IF($C$1="Slowenisch - SI",HYPERLINK(CONCATENATE("https://www.saflax.de/0-WVK-Retail/Bilder-Pictures/SAFLAX-",'Basis-Tabelle-Samen'!C212,"-",'Basis-Tabelle-Samen'!J212,"-seed-package-back-cr-slovenian.jpg")),
IF($C$1="Spanisch - ES",HYPERLINK(CONCATENATE("https://www.saflax.de/0-WVK-Retail/Bilder-Pictures/SAFLAX-",'Basis-Tabelle-Samen'!C212,"-",'Basis-Tabelle-Samen'!J212,"-seed-package-back-cr-spanish.jpg")),
IF($C$1="Tschechisch - CZ",HYPERLINK(CONCATENATE("https://www.saflax.de/0-WVK-Retail/Bilder-Pictures/SAFLAX-",'Basis-Tabelle-Samen'!C212,"-",'Basis-Tabelle-Samen'!J212,"-seed-package-back-cr-czech.jpg")),
IF($C$1="Türkisch - TR",HYPERLINK(CONCATENATE("https://www.saflax.de/0-WVK-Retail/Bilder-Pictures/SAFLAX-",'Basis-Tabelle-Samen'!C212,"-",'Basis-Tabelle-Samen'!J212,"-seed-package-back-cr-turkish.jpg")),
IF($C$1="Ungarisch - HU",HYPERLINK(CONCATENATE("https://www.saflax.de/0-WVK-Retail/Bilder-Pictures/SAFLAX-",'Basis-Tabelle-Samen'!C212,"-",'Basis-Tabelle-Samen'!J212,"-seed-package-back-cr-hungarian.jpg")),
" ACHTUNG")))))))))))))))))))))))))))))</f>
        <v>https://www.saflax.de/0-WVK-Retail/Bilder-Pictures/SAFLAX-14000-bolusanthus-speciosus-seed-package-back-cr-english.jpg</v>
      </c>
      <c r="AM227" s="330" t="str">
        <f>IF(H227&lt;1,"",
IF($C$1="Bulgarisch - BG",HYPERLINK(CONCATENATE("https://www.saflax.de/0-WVK-Retail/Bilder-Pictures/SAFLAX-",'Basis-Tabelle-Samen'!K212,"-",'Basis-Tabelle-Samen'!J212,"-garden-to-go-mini-bulgarian.jpg")),
IF($C$1="Dänisch - DK",HYPERLINK(CONCATENATE("https://www.saflax.de/0-WVK-Retail/Bilder-Pictures/SAFLAX-",'Basis-Tabelle-Samen'!K212,"-",'Basis-Tabelle-Samen'!J212,"-garden-to-go-mini-danish.jpg")),
IF($C$1="Deutsch - DE",HYPERLINK(CONCATENATE("https://www.saflax.de/0-WVK-Retail/Bilder-Pictures/SAFLAX-",'Basis-Tabelle-Samen'!K212,"-",'Basis-Tabelle-Samen'!J212,"-garden-to-go-mini-german.jpg")),
IF($C$1="Englisch - UK",HYPERLINK(CONCATENATE("https://www.saflax.de/0-WVK-Retail/Bilder-Pictures/SAFLAX-",'Basis-Tabelle-Samen'!K212,"-",'Basis-Tabelle-Samen'!J212,"-garden-to-go-mini-english.jpg")),
IF($C$1="Estnisch - EE",HYPERLINK(CONCATENATE("https://www.saflax.de/0-WVK-Retail/Bilder-Pictures/SAFLAX-",'Basis-Tabelle-Samen'!K212,"-",'Basis-Tabelle-Samen'!J212,"-garden-to-go-mini-estonian.jpg")),
IF($C$1="Finnisch - FI",HYPERLINK(CONCATENATE("https://www.saflax.de/0-WVK-Retail/Bilder-Pictures/SAFLAX-",'Basis-Tabelle-Samen'!K212,"-",'Basis-Tabelle-Samen'!J212,"-garden-to-go-mini-finnish.jpg")),
IF($C$1="Französisch - FR",HYPERLINK(CONCATENATE("https://www.saflax.de/0-WVK-Retail/Bilder-Pictures/SAFLAX-",'Basis-Tabelle-Samen'!K212,"-",'Basis-Tabelle-Samen'!J212,"-garden-to-go-mini-french.jpg")),
IF($C$1="Griechisch - GR",HYPERLINK(CONCATENATE("https://www.saflax.de/0-WVK-Retail/Bilder-Pictures/SAFLAX-",'Basis-Tabelle-Samen'!K212,"-",'Basis-Tabelle-Samen'!J212,"-garden-to-go-mini-greek.jpg")),
IF($C$1="Irisch - IE",HYPERLINK(CONCATENATE("https://www.saflax.de/0-WVK-Retail/Bilder-Pictures/SAFLAX-",'Basis-Tabelle-Samen'!K212,"-",'Basis-Tabelle-Samen'!J212,"-garden-to-go-mini-irish.jpg")),
IF($C$1="Isländisch - IS",HYPERLINK(CONCATENATE("https://www.saflax.de/0-WVK-Retail/Bilder-Pictures/SAFLAX-",'Basis-Tabelle-Samen'!K212,"-",'Basis-Tabelle-Samen'!J212,"-garden-to-go-mini-icelandic.jpg")),
IF($C$1="Italienisch - IT",HYPERLINK(CONCATENATE("https://www.saflax.de/0-WVK-Retail/Bilder-Pictures/SAFLAX-",'Basis-Tabelle-Samen'!K212,"-",'Basis-Tabelle-Samen'!J212,"-garden-to-go-mini-italian.jpg")),
IF($C$1="Japanisch - JP",HYPERLINK(CONCATENATE("https://www.saflax.de/0-WVK-Retail/Bilder-Pictures/SAFLAX-",'Basis-Tabelle-Samen'!K212,"-",'Basis-Tabelle-Samen'!J212,"-garden-to-go-mini-japanese.jpg")),
IF($C$1="Kroatisch - HR",HYPERLINK(CONCATENATE("https://www.saflax.de/0-WVK-Retail/Bilder-Pictures/SAFLAX-",'Basis-Tabelle-Samen'!K212,"-",'Basis-Tabelle-Samen'!J212,"-garden-to-go-mini-croatian.jpg")),
IF($C$1="Lettisch - LV",HYPERLINK(CONCATENATE("https://www.saflax.de/0-WVK-Retail/Bilder-Pictures/SAFLAX-",'Basis-Tabelle-Samen'!K212,"-",'Basis-Tabelle-Samen'!J212,"-garden-to-go-mini-latvian.jpg")),
IF($C$1="Litauisch - LT",HYPERLINK(CONCATENATE("https://www.saflax.de/0-WVK-Retail/Bilder-Pictures/SAFLAX-",'Basis-Tabelle-Samen'!K212,"-",'Basis-Tabelle-Samen'!J212,"-garden-to-go-mini-lithuanian.jpg")),
IF($C$1="Maltesisch - MT",HYPERLINK(CONCATENATE("https://www.saflax.de/0-WVK-Retail/Bilder-Pictures/SAFLAX-",'Basis-Tabelle-Samen'!K212,"-",'Basis-Tabelle-Samen'!J212,"-garden-to-go-mini-maltese.jpg")),
IF($C$1="Niederländisch - NL",HYPERLINK(CONCATENATE("https://www.saflax.de/0-WVK-Retail/Bilder-Pictures/SAFLAX-",'Basis-Tabelle-Samen'!K212,"-",'Basis-Tabelle-Samen'!J212,"-garden-to-go-mini-dutch.jpg")),
IF($C$1="Norwegisch - NO",HYPERLINK(CONCATENATE("https://www.saflax.de/0-WVK-Retail/Bilder-Pictures/SAFLAX-",'Basis-Tabelle-Samen'!K212,"-",'Basis-Tabelle-Samen'!J212,"-garden-to-go-mini-nowegian.jpg")),
IF($C$1="Polnisch - PL",HYPERLINK(CONCATENATE("https://www.saflax.de/0-WVK-Retail/Bilder-Pictures/SAFLAX-",'Basis-Tabelle-Samen'!K212,"-",'Basis-Tabelle-Samen'!J212,"-garden-to-go-mini-polish.jpg")),
IF($C$1="Portugiesisch - PT",HYPERLINK(CONCATENATE("https://www.saflax.de/0-WVK-Retail/Bilder-Pictures/SAFLAX-",'Basis-Tabelle-Samen'!K212,"-",'Basis-Tabelle-Samen'!J212,"-garden-to-go-mini-portuguese.jpg")),
IF($C$1="Rumänisch - RO",HYPERLINK(CONCATENATE("https://www.saflax.de/0-WVK-Retail/Bilder-Pictures/SAFLAX-",'Basis-Tabelle-Samen'!K212,"-",'Basis-Tabelle-Samen'!J212,"-garden-to-go-mini-romanian.jpg")),
IF($C$1="Schwedisch - SE",HYPERLINK(CONCATENATE("https://www.saflax.de/0-WVK-Retail/Bilder-Pictures/SAFLAX-",'Basis-Tabelle-Samen'!K212,"-",'Basis-Tabelle-Samen'!J212,"-garden-to-go-mini-swedish.jpg")),
IF($C$1="Slowakisch - SK",HYPERLINK(CONCATENATE("https://www.saflax.de/0-WVK-Retail/Bilder-Pictures/SAFLAX-",'Basis-Tabelle-Samen'!K212,"-",'Basis-Tabelle-Samen'!J212,"-garden-to-go-mini-slovak.jpg")),
IF($C$1="Slowenisch - SI",HYPERLINK(CONCATENATE("https://www.saflax.de/0-WVK-Retail/Bilder-Pictures/SAFLAX-",'Basis-Tabelle-Samen'!K212,"-",'Basis-Tabelle-Samen'!J212,"-garden-to-go-mini-slovenian.jpg")),
IF($C$1="Spanisch - ES",HYPERLINK(CONCATENATE("https://www.saflax.de/0-WVK-Retail/Bilder-Pictures/SAFLAX-",'Basis-Tabelle-Samen'!K212,"-",'Basis-Tabelle-Samen'!J212,"-garden-to-go-mini-spanish.jpg")),
IF($C$1="Tschechisch - CZ",HYPERLINK(CONCATENATE("https://www.saflax.de/0-WVK-Retail/Bilder-Pictures/SAFLAX-",'Basis-Tabelle-Samen'!K212,"-",'Basis-Tabelle-Samen'!J212,"-garden-to-go-mini-czech.jpg")),
IF($C$1="Türkisch - TR",HYPERLINK(CONCATENATE("https://www.saflax.de/0-WVK-Retail/Bilder-Pictures/SAFLAX-",'Basis-Tabelle-Samen'!K212,"-",'Basis-Tabelle-Samen'!J212,"-garden-to-go-mini-turkish.jpg")),
IF($C$1="Ungarisch - HU",HYPERLINK(CONCATENATE("https://www.saflax.de/0-WVK-Retail/Bilder-Pictures/SAFLAX-",'Basis-Tabelle-Samen'!K212,"-",'Basis-Tabelle-Samen'!J212,"-garden-to-go-mini-hungarian.jpg")),
" ACHTUNG")))))))))))))))))))))))))))))</f>
        <v>https://www.saflax.de/0-WVK-Retail/Bilder-Pictures/SAFLAX-74000-bolusanthus-speciosus-garden-to-go-mini-english.jpg</v>
      </c>
      <c r="AN227" s="330" t="str">
        <f>IF(I227&lt;1,"",
IF($C$1="Bulgarisch - BG",HYPERLINK(CONCATENATE("https://www.saflax.de/0-WVK-Retail/Bilder-Pictures/SAFLAX-",'Basis-Tabelle-Samen'!N212,"-",'Basis-Tabelle-Samen'!J212,"-garden-to-go-lite-bulgarian.jpg")),
IF($C$1="Dänisch - DK",HYPERLINK(CONCATENATE("https://www.saflax.de/0-WVK-Retail/Bilder-Pictures/SAFLAX-",'Basis-Tabelle-Samen'!N212,"-",'Basis-Tabelle-Samen'!J212,"-garden-to-go-lite-danish.jpg")),
IF($C$1="Deutsch - DE",HYPERLINK(CONCATENATE("https://www.saflax.de/0-WVK-Retail/Bilder-Pictures/SAFLAX-",'Basis-Tabelle-Samen'!N212,"-",'Basis-Tabelle-Samen'!J212,"-garden-to-go-lite-german.jpg")),
IF($C$1="Englisch - UK",HYPERLINK(CONCATENATE("https://www.saflax.de/0-WVK-Retail/Bilder-Pictures/SAFLAX-",'Basis-Tabelle-Samen'!N212,"-",'Basis-Tabelle-Samen'!J212,"-garden-to-go-lite-english.jpg")),
IF($C$1="Estnisch - EE",HYPERLINK(CONCATENATE("https://www.saflax.de/0-WVK-Retail/Bilder-Pictures/SAFLAX-",'Basis-Tabelle-Samen'!N212,"-",'Basis-Tabelle-Samen'!J212,"-garden-to-go-lite-estonian.jpg")),
IF($C$1="Finnisch - FI",HYPERLINK(CONCATENATE("https://www.saflax.de/0-WVK-Retail/Bilder-Pictures/SAFLAX-",'Basis-Tabelle-Samen'!N212,"-",'Basis-Tabelle-Samen'!J212,"-garden-to-go-lite-finnish.jpg")),
IF($C$1="Französisch - FR",HYPERLINK(CONCATENATE("https://www.saflax.de/0-WVK-Retail/Bilder-Pictures/SAFLAX-",'Basis-Tabelle-Samen'!N212,"-",'Basis-Tabelle-Samen'!J212,"-garden-to-go-lite-french.jpg")),
IF($C$1="Griechisch - GR",HYPERLINK(CONCATENATE("https://www.saflax.de/0-WVK-Retail/Bilder-Pictures/SAFLAX-",'Basis-Tabelle-Samen'!N212,"-",'Basis-Tabelle-Samen'!J212,"-garden-to-go-lite-greek.jpg")),
IF($C$1="Irisch - IE",HYPERLINK(CONCATENATE("https://www.saflax.de/0-WVK-Retail/Bilder-Pictures/SAFLAX-",'Basis-Tabelle-Samen'!N212,"-",'Basis-Tabelle-Samen'!J212,"-garden-to-go-lite-irish.jpg")),
IF($C$1="Isländisch - IS",HYPERLINK(CONCATENATE("https://www.saflax.de/0-WVK-Retail/Bilder-Pictures/SAFLAX-",'Basis-Tabelle-Samen'!N212,"-",'Basis-Tabelle-Samen'!J212,"-garden-to-go-lite-icelandic.jpg")),
IF($C$1="Italienisch - IT",HYPERLINK(CONCATENATE("https://www.saflax.de/0-WVK-Retail/Bilder-Pictures/SAFLAX-",'Basis-Tabelle-Samen'!N212,"-",'Basis-Tabelle-Samen'!J212,"-garden-to-go-lite-italian.jpg")),
IF($C$1="Japanisch - JP",HYPERLINK(CONCATENATE("https://www.saflax.de/0-WVK-Retail/Bilder-Pictures/SAFLAX-",'Basis-Tabelle-Samen'!N212,"-",'Basis-Tabelle-Samen'!J212,"-garden-to-go-lite-japanese.jpg")),
IF($C$1="Kroatisch - HR",HYPERLINK(CONCATENATE("https://www.saflax.de/0-WVK-Retail/Bilder-Pictures/SAFLAX-",'Basis-Tabelle-Samen'!N212,"-",'Basis-Tabelle-Samen'!J212,"-garden-to-go-lite-croatian.jpg")),
IF($C$1="Lettisch - LV",HYPERLINK(CONCATENATE("https://www.saflax.de/0-WVK-Retail/Bilder-Pictures/SAFLAX-",'Basis-Tabelle-Samen'!N212,"-",'Basis-Tabelle-Samen'!J212,"-garden-to-go-lite-latvian.jpg")),
IF($C$1="Litauisch - LT",HYPERLINK(CONCATENATE("https://www.saflax.de/0-WVK-Retail/Bilder-Pictures/SAFLAX-",'Basis-Tabelle-Samen'!N212,"-",'Basis-Tabelle-Samen'!J212,"-garden-to-go-lite-lithuanian.jpg")),
IF($C$1="Maltesisch - MT",HYPERLINK(CONCATENATE("https://www.saflax.de/0-WVK-Retail/Bilder-Pictures/SAFLAX-",'Basis-Tabelle-Samen'!N212,"-",'Basis-Tabelle-Samen'!J212,"-garden-to-go-lite-maltese.jpg")),
IF($C$1="Niederländisch - NL",HYPERLINK(CONCATENATE("https://www.saflax.de/0-WVK-Retail/Bilder-Pictures/SAFLAX-",'Basis-Tabelle-Samen'!N212,"-",'Basis-Tabelle-Samen'!J212,"-garden-to-go-lite-dutch.jpg")),
IF($C$1="Norwegisch - NO",HYPERLINK(CONCATENATE("https://www.saflax.de/0-WVK-Retail/Bilder-Pictures/SAFLAX-",'Basis-Tabelle-Samen'!N212,"-",'Basis-Tabelle-Samen'!J212,"-garden-to-go-lite-nowegian.jpg")),
IF($C$1="Polnisch - PL",HYPERLINK(CONCATENATE("https://www.saflax.de/0-WVK-Retail/Bilder-Pictures/SAFLAX-",'Basis-Tabelle-Samen'!N212,"-",'Basis-Tabelle-Samen'!J212,"-garden-to-go-lite-polish.jpg")),
IF($C$1="Portugiesisch - PT",HYPERLINK(CONCATENATE("https://www.saflax.de/0-WVK-Retail/Bilder-Pictures/SAFLAX-",'Basis-Tabelle-Samen'!N212,"-",'Basis-Tabelle-Samen'!J212,"-garden-to-go-lite-portuguese.jpg")),
IF($C$1="Rumänisch - RO",HYPERLINK(CONCATENATE("https://www.saflax.de/0-WVK-Retail/Bilder-Pictures/SAFLAX-",'Basis-Tabelle-Samen'!N212,"-",'Basis-Tabelle-Samen'!J212,"-garden-to-go-lite-romanian.jpg")),
IF($C$1="Schwedisch - SE",HYPERLINK(CONCATENATE("https://www.saflax.de/0-WVK-Retail/Bilder-Pictures/SAFLAX-",'Basis-Tabelle-Samen'!N212,"-",'Basis-Tabelle-Samen'!J212,"-garden-to-go-lite-swedish.jpg")),
IF($C$1="Slowakisch - SK",HYPERLINK(CONCATENATE("https://www.saflax.de/0-WVK-Retail/Bilder-Pictures/SAFLAX-",'Basis-Tabelle-Samen'!N212,"-",'Basis-Tabelle-Samen'!J212,"-garden-to-go-lite-slovak.jpg")),
IF($C$1="Slowenisch - SI",HYPERLINK(CONCATENATE("https://www.saflax.de/0-WVK-Retail/Bilder-Pictures/SAFLAX-",'Basis-Tabelle-Samen'!N212,"-",'Basis-Tabelle-Samen'!J212,"-garden-to-go-lite-slovenian.jpg")),
IF($C$1="Spanisch - ES",HYPERLINK(CONCATENATE("https://www.saflax.de/0-WVK-Retail/Bilder-Pictures/SAFLAX-",'Basis-Tabelle-Samen'!N212,"-",'Basis-Tabelle-Samen'!J212,"-garden-to-go-lite-spanish.jpg")),
IF($C$1="Tschechisch - CZ",HYPERLINK(CONCATENATE("https://www.saflax.de/0-WVK-Retail/Bilder-Pictures/SAFLAX-",'Basis-Tabelle-Samen'!N212,"-",'Basis-Tabelle-Samen'!J212,"-garden-to-go-lite-czech.jpg")),
IF($C$1="Türkisch - TR",HYPERLINK(CONCATENATE("https://www.saflax.de/0-WVK-Retail/Bilder-Pictures/SAFLAX-",'Basis-Tabelle-Samen'!N212,"-",'Basis-Tabelle-Samen'!J212,"-garden-to-go-lite-turkish.jpg")),
IF($C$1="Ungarisch - HU",HYPERLINK(CONCATENATE("https://www.saflax.de/0-WVK-Retail/Bilder-Pictures/SAFLAX-",'Basis-Tabelle-Samen'!N212,"-",'Basis-Tabelle-Samen'!J212,"-garden-to-go-lite-hungarian.jpg")),
" ACHTUNG")))))))))))))))))))))))))))))</f>
        <v>https://www.saflax.de/0-WVK-Retail/Bilder-Pictures/SAFLAX-84000-bolusanthus-speciosus-garden-to-go-lite-english.jpg</v>
      </c>
      <c r="AO227" s="330" t="str">
        <f>IF(J227&lt;1,"",
IF($C$1="Bulgarisch - BG",HYPERLINK(CONCATENATE("https://www.saflax.de/0-WVK-Retail/Bilder-Pictures/SAFLAX-",'Basis-Tabelle-Samen'!Q212,"-",'Basis-Tabelle-Samen'!J212,"-garden-to-go-bulgarian.jpg")),
IF($C$1="Dänisch - DK",HYPERLINK(CONCATENATE("https://www.saflax.de/0-WVK-Retail/Bilder-Pictures/SAFLAX-",'Basis-Tabelle-Samen'!Q212,"-",'Basis-Tabelle-Samen'!J212,"-garden-to-go-danish.jpg")),
IF($C$1="Deutsch - DE",HYPERLINK(CONCATENATE("https://www.saflax.de/0-WVK-Retail/Bilder-Pictures/SAFLAX-",'Basis-Tabelle-Samen'!Q212,"-",'Basis-Tabelle-Samen'!J212,"-garden-to-go-german.jpg")),
IF($C$1="Englisch - UK",HYPERLINK(CONCATENATE("https://www.saflax.de/0-WVK-Retail/Bilder-Pictures/SAFLAX-",'Basis-Tabelle-Samen'!Q212,"-",'Basis-Tabelle-Samen'!J212,"-garden-to-go-english.jpg")),
IF($C$1="Estnisch - EE",HYPERLINK(CONCATENATE("https://www.saflax.de/0-WVK-Retail/Bilder-Pictures/SAFLAX-",'Basis-Tabelle-Samen'!Q212,"-",'Basis-Tabelle-Samen'!J212,"-garden-to-go-estonian.jpg")),
IF($C$1="Finnisch - FI",HYPERLINK(CONCATENATE("https://www.saflax.de/0-WVK-Retail/Bilder-Pictures/SAFLAX-",'Basis-Tabelle-Samen'!Q212,"-",'Basis-Tabelle-Samen'!J212,"-garden-to-go-finnish.jpg")),
IF($C$1="Französisch - FR",HYPERLINK(CONCATENATE("https://www.saflax.de/0-WVK-Retail/Bilder-Pictures/SAFLAX-",'Basis-Tabelle-Samen'!Q212,"-",'Basis-Tabelle-Samen'!J212,"-garden-to-go-french.jpg")),
IF($C$1="Griechisch - GR",HYPERLINK(CONCATENATE("https://www.saflax.de/0-WVK-Retail/Bilder-Pictures/SAFLAX-",'Basis-Tabelle-Samen'!Q212,"-",'Basis-Tabelle-Samen'!J212,"-garden-to-go-greek.jpg")),
IF($C$1="Irisch - IE",HYPERLINK(CONCATENATE("https://www.saflax.de/0-WVK-Retail/Bilder-Pictures/SAFLAX-",'Basis-Tabelle-Samen'!Q212,"-",'Basis-Tabelle-Samen'!J212,"-garden-to-go-irish.jpg")),
IF($C$1="Isländisch - IS",HYPERLINK(CONCATENATE("https://www.saflax.de/0-WVK-Retail/Bilder-Pictures/SAFLAX-",'Basis-Tabelle-Samen'!Q212,"-",'Basis-Tabelle-Samen'!J212,"-garden-to-go-icelandic.jpg")),
IF($C$1="Italienisch - IT",HYPERLINK(CONCATENATE("https://www.saflax.de/0-WVK-Retail/Bilder-Pictures/SAFLAX-",'Basis-Tabelle-Samen'!Q212,"-",'Basis-Tabelle-Samen'!J212,"-garden-to-go-italian.jpg")),
IF($C$1="Japanisch - JP",HYPERLINK(CONCATENATE("https://www.saflax.de/0-WVK-Retail/Bilder-Pictures/SAFLAX-",'Basis-Tabelle-Samen'!Q212,"-",'Basis-Tabelle-Samen'!J212,"-garden-to-go-japanese.jpg")),
IF($C$1="Kroatisch - HR",HYPERLINK(CONCATENATE("https://www.saflax.de/0-WVK-Retail/Bilder-Pictures/SAFLAX-",'Basis-Tabelle-Samen'!Q212,"-",'Basis-Tabelle-Samen'!J212,"-garden-to-go-croatian.jpg")),
IF($C$1="Lettisch - LV",HYPERLINK(CONCATENATE("https://www.saflax.de/0-WVK-Retail/Bilder-Pictures/SAFLAX-",'Basis-Tabelle-Samen'!Q212,"-",'Basis-Tabelle-Samen'!J212,"-garden-to-go-latvian.jpg")),
IF($C$1="Litauisch - LT",HYPERLINK(CONCATENATE("https://www.saflax.de/0-WVK-Retail/Bilder-Pictures/SAFLAX-",'Basis-Tabelle-Samen'!Q212,"-",'Basis-Tabelle-Samen'!J212,"-garden-to-go-lithuanian.jpg")),
IF($C$1="Maltesisch - MT",HYPERLINK(CONCATENATE("https://www.saflax.de/0-WVK-Retail/Bilder-Pictures/SAFLAX-",'Basis-Tabelle-Samen'!Q212,"-",'Basis-Tabelle-Samen'!J212,"-garden-to-go-maltese.jpg")),
IF($C$1="Niederländisch - NL",HYPERLINK(CONCATENATE("https://www.saflax.de/0-WVK-Retail/Bilder-Pictures/SAFLAX-",'Basis-Tabelle-Samen'!Q212,"-",'Basis-Tabelle-Samen'!J212,"-garden-to-go-dutch.jpg")),
IF($C$1="Norwegisch - NO",HYPERLINK(CONCATENATE("https://www.saflax.de/0-WVK-Retail/Bilder-Pictures/SAFLAX-",'Basis-Tabelle-Samen'!Q212,"-",'Basis-Tabelle-Samen'!J212,"-garden-to-go-nowegian.jpg")),
IF($C$1="Polnisch - PL",HYPERLINK(CONCATENATE("https://www.saflax.de/0-WVK-Retail/Bilder-Pictures/SAFLAX-",'Basis-Tabelle-Samen'!Q212,"-",'Basis-Tabelle-Samen'!J212,"-garden-to-go-polish.jpg")),
IF($C$1="Portugiesisch - PT",HYPERLINK(CONCATENATE("https://www.saflax.de/0-WVK-Retail/Bilder-Pictures/SAFLAX-",'Basis-Tabelle-Samen'!Q212,"-",'Basis-Tabelle-Samen'!J212,"-garden-to-go-portuguese.jpg")),
IF($C$1="Rumänisch - RO",HYPERLINK(CONCATENATE("https://www.saflax.de/0-WVK-Retail/Bilder-Pictures/SAFLAX-",'Basis-Tabelle-Samen'!Q212,"-",'Basis-Tabelle-Samen'!J212,"-garden-to-go-romanian.jpg")),
IF($C$1="Schwedisch - SE",HYPERLINK(CONCATENATE("https://www.saflax.de/0-WVK-Retail/Bilder-Pictures/SAFLAX-",'Basis-Tabelle-Samen'!Q212,"-",'Basis-Tabelle-Samen'!J212,"-garden-to-go-swedish.jpg")),
IF($C$1="Slowakisch - SK",HYPERLINK(CONCATENATE("https://www.saflax.de/0-WVK-Retail/Bilder-Pictures/SAFLAX-",'Basis-Tabelle-Samen'!Q212,"-",'Basis-Tabelle-Samen'!J212,"-garden-to-go-slovak.jpg")),
IF($C$1="Slowenisch - SI",HYPERLINK(CONCATENATE("https://www.saflax.de/0-WVK-Retail/Bilder-Pictures/SAFLAX-",'Basis-Tabelle-Samen'!Q212,"-",'Basis-Tabelle-Samen'!J212,"-garden-to-go-slovenian.jpg")),
IF($C$1="Spanisch - ES",HYPERLINK(CONCATENATE("https://www.saflax.de/0-WVK-Retail/Bilder-Pictures/SAFLAX-",'Basis-Tabelle-Samen'!Q212,"-",'Basis-Tabelle-Samen'!J212,"-garden-to-go-spanish.jpg")),
IF($C$1="Tschechisch - CZ",HYPERLINK(CONCATENATE("https://www.saflax.de/0-WVK-Retail/Bilder-Pictures/SAFLAX-",'Basis-Tabelle-Samen'!Q212,"-",'Basis-Tabelle-Samen'!J212,"-garden-to-go-czech.jpg")),
IF($C$1="Türkisch - TR",HYPERLINK(CONCATENATE("https://www.saflax.de/0-WVK-Retail/Bilder-Pictures/SAFLAX-",'Basis-Tabelle-Samen'!Q212,"-",'Basis-Tabelle-Samen'!J212,"-garden-to-go-turkish.jpg")),
IF($C$1="Ungarisch - HU",HYPERLINK(CONCATENATE("https://www.saflax.de/0-WVK-Retail/Bilder-Pictures/SAFLAX-",'Basis-Tabelle-Samen'!Q212,"-",'Basis-Tabelle-Samen'!J212,"-garden-to-go-hungarian.jpg")),
" ACHTUNG")))))))))))))))))))))))))))))</f>
        <v>https://www.saflax.de/0-WVK-Retail/Bilder-Pictures/SAFLAX-54000-bolusanthus-speciosus-garden-to-go-english.jpg</v>
      </c>
      <c r="AP227" s="330" t="str">
        <f>IF(K227&lt;1,"",
IF($C$1="Bulgarisch - BG",HYPERLINK(CONCATENATE("https://www.saflax.de/0-WVK-Retail/Bilder-Pictures/SAFLAX-",'Basis-Tabelle-Samen'!T212,"-",'Basis-Tabelle-Samen'!J212,"-cultivation-set-bulgarian.jpg")),
IF($C$1="Dänisch - DK",HYPERLINK(CONCATENATE("https://www.saflax.de/0-WVK-Retail/Bilder-Pictures/SAFLAX-",'Basis-Tabelle-Samen'!T212,"-",'Basis-Tabelle-Samen'!J212,"-cultivation-set-danish.jpg")),
IF($C$1="Deutsch - DE",HYPERLINK(CONCATENATE("https://www.saflax.de/0-WVK-Retail/Bilder-Pictures/SAFLAX-",'Basis-Tabelle-Samen'!T212,"-",'Basis-Tabelle-Samen'!J212,"-cultivation-set-german.jpg")),
IF($C$1="Englisch - UK",HYPERLINK(CONCATENATE("https://www.saflax.de/0-WVK-Retail/Bilder-Pictures/SAFLAX-",'Basis-Tabelle-Samen'!T212,"-",'Basis-Tabelle-Samen'!J212,"-cultivation-set-english.jpg")),
IF($C$1="Estnisch - EE",HYPERLINK(CONCATENATE("https://www.saflax.de/0-WVK-Retail/Bilder-Pictures/SAFLAX-",'Basis-Tabelle-Samen'!T212,"-",'Basis-Tabelle-Samen'!J212,"-cultivation-set-estonian.jpg")),
IF($C$1="Finnisch - FI",HYPERLINK(CONCATENATE("https://www.saflax.de/0-WVK-Retail/Bilder-Pictures/SAFLAX-",'Basis-Tabelle-Samen'!T212,"-",'Basis-Tabelle-Samen'!J212,"-cultivation-set-finnish.jpg")),
IF($C$1="Französisch - FR",HYPERLINK(CONCATENATE("https://www.saflax.de/0-WVK-Retail/Bilder-Pictures/SAFLAX-",'Basis-Tabelle-Samen'!T212,"-",'Basis-Tabelle-Samen'!J212,"-cultivation-set-french.jpg")),
IF($C$1="Griechisch - GR",HYPERLINK(CONCATENATE("https://www.saflax.de/0-WVK-Retail/Bilder-Pictures/SAFLAX-",'Basis-Tabelle-Samen'!T212,"-",'Basis-Tabelle-Samen'!J212,"-cultivation-set-greek.jpg")),
IF($C$1="Irisch - IE",HYPERLINK(CONCATENATE("https://www.saflax.de/0-WVK-Retail/Bilder-Pictures/SAFLAX-",'Basis-Tabelle-Samen'!T212,"-",'Basis-Tabelle-Samen'!J212,"-cultivation-set-irish.jpg")),
IF($C$1="Isländisch - IS",HYPERLINK(CONCATENATE("https://www.saflax.de/0-WVK-Retail/Bilder-Pictures/SAFLAX-",'Basis-Tabelle-Samen'!T212,"-",'Basis-Tabelle-Samen'!J212,"-cultivation-set-icelandic.jpg")),
IF($C$1="Italienisch - IT",HYPERLINK(CONCATENATE("https://www.saflax.de/0-WVK-Retail/Bilder-Pictures/SAFLAX-",'Basis-Tabelle-Samen'!T212,"-",'Basis-Tabelle-Samen'!J212,"-cultivation-set-italian.jpg")),
IF($C$1="Japanisch - JP",HYPERLINK(CONCATENATE("https://www.saflax.de/0-WVK-Retail/Bilder-Pictures/SAFLAX-",'Basis-Tabelle-Samen'!T212,"-",'Basis-Tabelle-Samen'!J212,"-cultivation-set-japanese.jpg")),
IF($C$1="Kroatisch - HR",HYPERLINK(CONCATENATE("https://www.saflax.de/0-WVK-Retail/Bilder-Pictures/SAFLAX-",'Basis-Tabelle-Samen'!T212,"-",'Basis-Tabelle-Samen'!J212,"-cultivation-set-croatian.jpg")),
IF($C$1="Lettisch - LV",HYPERLINK(CONCATENATE("https://www.saflax.de/0-WVK-Retail/Bilder-Pictures/SAFLAX-",'Basis-Tabelle-Samen'!T212,"-",'Basis-Tabelle-Samen'!J212,"-cultivation-set-latvian.jpg")),
IF($C$1="Litauisch - LT",HYPERLINK(CONCATENATE("https://www.saflax.de/0-WVK-Retail/Bilder-Pictures/SAFLAX-",'Basis-Tabelle-Samen'!T212,"-",'Basis-Tabelle-Samen'!J212,"-cultivation-set-lithuanian.jpg")),
IF($C$1="Maltesisch - MT",HYPERLINK(CONCATENATE("https://www.saflax.de/0-WVK-Retail/Bilder-Pictures/SAFLAX-",'Basis-Tabelle-Samen'!T212,"-",'Basis-Tabelle-Samen'!J212,"-cultivation-set-maltese.jpg")),
IF($C$1="Niederländisch - NL",HYPERLINK(CONCATENATE("https://www.saflax.de/0-WVK-Retail/Bilder-Pictures/SAFLAX-",'Basis-Tabelle-Samen'!T212,"-",'Basis-Tabelle-Samen'!J212,"-cultivation-set-dutch.jpg")),
IF($C$1="Norwegisch - NO",HYPERLINK(CONCATENATE("https://www.saflax.de/0-WVK-Retail/Bilder-Pictures/SAFLAX-",'Basis-Tabelle-Samen'!T212,"-",'Basis-Tabelle-Samen'!J212,"-cultivation-set-nowegian.jpg")),
IF($C$1="Polnisch - PL",HYPERLINK(CONCATENATE("https://www.saflax.de/0-WVK-Retail/Bilder-Pictures/SAFLAX-",'Basis-Tabelle-Samen'!T212,"-",'Basis-Tabelle-Samen'!J212,"-cultivation-set-polish.jpg")),
IF($C$1="Portugiesisch - PT",HYPERLINK(CONCATENATE("https://www.saflax.de/0-WVK-Retail/Bilder-Pictures/SAFLAX-",'Basis-Tabelle-Samen'!T212,"-",'Basis-Tabelle-Samen'!J212,"-cultivation-set-portuguese.jpg")),
IF($C$1="Rumänisch - RO",HYPERLINK(CONCATENATE("https://www.saflax.de/0-WVK-Retail/Bilder-Pictures/SAFLAX-",'Basis-Tabelle-Samen'!T212,"-",'Basis-Tabelle-Samen'!J212,"-cultivation-set-romanian.jpg")),
IF($C$1="Schwedisch - SE",HYPERLINK(CONCATENATE("https://www.saflax.de/0-WVK-Retail/Bilder-Pictures/SAFLAX-",'Basis-Tabelle-Samen'!T212,"-",'Basis-Tabelle-Samen'!J212,"-cultivation-set-swedish.jpg")),
IF($C$1="Slowakisch - SK",HYPERLINK(CONCATENATE("https://www.saflax.de/0-WVK-Retail/Bilder-Pictures/SAFLAX-",'Basis-Tabelle-Samen'!T212,"-",'Basis-Tabelle-Samen'!J212,"-cultivation-set-slovak.jpg")),
IF($C$1="Slowenisch - SI",HYPERLINK(CONCATENATE("https://www.saflax.de/0-WVK-Retail/Bilder-Pictures/SAFLAX-",'Basis-Tabelle-Samen'!T212,"-",'Basis-Tabelle-Samen'!J212,"-cultivation-set-slovenian.jpg")),
IF($C$1="Spanisch - ES",HYPERLINK(CONCATENATE("https://www.saflax.de/0-WVK-Retail/Bilder-Pictures/SAFLAX-",'Basis-Tabelle-Samen'!T212,"-",'Basis-Tabelle-Samen'!J212,"-cultivation-set-spanish.jpg")),
IF($C$1="Tschechisch - CZ",HYPERLINK(CONCATENATE("https://www.saflax.de/0-WVK-Retail/Bilder-Pictures/SAFLAX-",'Basis-Tabelle-Samen'!T212,"-",'Basis-Tabelle-Samen'!J212,"-cultivation-set-czech.jpg")),
IF($C$1="Türkisch - TR",HYPERLINK(CONCATENATE("https://www.saflax.de/0-WVK-Retail/Bilder-Pictures/SAFLAX-",'Basis-Tabelle-Samen'!T212,"-",'Basis-Tabelle-Samen'!J212,"-cultivation-set-turkish.jpg")),
IF($C$1="Ungarisch - HU",HYPERLINK(CONCATENATE("https://www.saflax.de/0-WVK-Retail/Bilder-Pictures/SAFLAX-",'Basis-Tabelle-Samen'!T212,"-",'Basis-Tabelle-Samen'!J212,"-cultivation-set-hungarian.jpg")),
" ACHTUNG")))))))))))))))))))))))))))))</f>
        <v>https://www.saflax.de/0-WVK-Retail/Bilder-Pictures/SAFLAX-34000-bolusanthus-speciosus-cultivation-set-english.jpg</v>
      </c>
      <c r="AQ227" s="330" t="str">
        <f>IF(L227&lt;1,"",
IF($C$1="Bulgarisch - BG",HYPERLINK(CONCATENATE("https://www.saflax.de/0-WVK-Retail/Bilder-Pictures/SAFLAX-",'Basis-Tabelle-Samen'!W212,"-",'Basis-Tabelle-Samen'!J212,"-garden-in-the-bag-bulgarian.jpg")),
IF($C$1="Dänisch - DK",HYPERLINK(CONCATENATE("https://www.saflax.de/0-WVK-Retail/Bilder-Pictures/SAFLAX-",'Basis-Tabelle-Samen'!W212,"-",'Basis-Tabelle-Samen'!J212,"-garden-in-the-bag-danish.jpg")),
IF($C$1="Deutsch - DE",HYPERLINK(CONCATENATE("https://www.saflax.de/0-WVK-Retail/Bilder-Pictures/SAFLAX-",'Basis-Tabelle-Samen'!W212,"-",'Basis-Tabelle-Samen'!J212,"-garden-in-the-bag-german.jpg")),
IF($C$1="Englisch - UK",HYPERLINK(CONCATENATE("https://www.saflax.de/0-WVK-Retail/Bilder-Pictures/SAFLAX-",'Basis-Tabelle-Samen'!W212,"-",'Basis-Tabelle-Samen'!J212,"-garden-in-the-bag-english.jpg")),
IF($C$1="Estnisch - EE",HYPERLINK(CONCATENATE("https://www.saflax.de/0-WVK-Retail/Bilder-Pictures/SAFLAX-",'Basis-Tabelle-Samen'!W212,"-",'Basis-Tabelle-Samen'!J212,"-garden-in-the-bag-estonian.jpg")),
IF($C$1="Finnisch - FI",HYPERLINK(CONCATENATE("https://www.saflax.de/0-WVK-Retail/Bilder-Pictures/SAFLAX-",'Basis-Tabelle-Samen'!W212,"-",'Basis-Tabelle-Samen'!J212,"-garden-in-the-bag-finnish.jpg")),
IF($C$1="Französisch - FR",HYPERLINK(CONCATENATE("https://www.saflax.de/0-WVK-Retail/Bilder-Pictures/SAFLAX-",'Basis-Tabelle-Samen'!W212,"-",'Basis-Tabelle-Samen'!J212,"-garden-in-the-bag-french.jpg")),
IF($C$1="Griechisch - GR",HYPERLINK(CONCATENATE("https://www.saflax.de/0-WVK-Retail/Bilder-Pictures/SAFLAX-",'Basis-Tabelle-Samen'!W212,"-",'Basis-Tabelle-Samen'!J212,"-garden-in-the-bag-greek.jpg")),
IF($C$1="Irisch - IE",HYPERLINK(CONCATENATE("https://www.saflax.de/0-WVK-Retail/Bilder-Pictures/SAFLAX-",'Basis-Tabelle-Samen'!W212,"-",'Basis-Tabelle-Samen'!J212,"-garden-in-the-bag-irish.jpg")),
IF($C$1="Isländisch - IS",HYPERLINK(CONCATENATE("https://www.saflax.de/0-WVK-Retail/Bilder-Pictures/SAFLAX-",'Basis-Tabelle-Samen'!W212,"-",'Basis-Tabelle-Samen'!J212,"-garden-in-the-bag-icelandic.jpg")),
IF($C$1="Italienisch - IT",HYPERLINK(CONCATENATE("https://www.saflax.de/0-WVK-Retail/Bilder-Pictures/SAFLAX-",'Basis-Tabelle-Samen'!W212,"-",'Basis-Tabelle-Samen'!J212,"-garden-in-the-bag-italian.jpg")),
IF($C$1="Japanisch - JP",HYPERLINK(CONCATENATE("https://www.saflax.de/0-WVK-Retail/Bilder-Pictures/SAFLAX-",'Basis-Tabelle-Samen'!W212,"-",'Basis-Tabelle-Samen'!J212,"-garden-in-the-bag-japanese.jpg")),
IF($C$1="Kroatisch - HR",HYPERLINK(CONCATENATE("https://www.saflax.de/0-WVK-Retail/Bilder-Pictures/SAFLAX-",'Basis-Tabelle-Samen'!W212,"-",'Basis-Tabelle-Samen'!J212,"-garden-in-the-bag-croatian.jpg")),
IF($C$1="Lettisch - LV",HYPERLINK(CONCATENATE("https://www.saflax.de/0-WVK-Retail/Bilder-Pictures/SAFLAX-",'Basis-Tabelle-Samen'!W212,"-",'Basis-Tabelle-Samen'!J212,"-garden-in-the-bag-latvian.jpg")),
IF($C$1="Litauisch - LT",HYPERLINK(CONCATENATE("https://www.saflax.de/0-WVK-Retail/Bilder-Pictures/SAFLAX-",'Basis-Tabelle-Samen'!W212,"-",'Basis-Tabelle-Samen'!J212,"-garden-in-the-bag-lithuanian.jpg")),
IF($C$1="Maltesisch - MT",HYPERLINK(CONCATENATE("https://www.saflax.de/0-WVK-Retail/Bilder-Pictures/SAFLAX-",'Basis-Tabelle-Samen'!W212,"-",'Basis-Tabelle-Samen'!J212,"-garden-in-the-bag-maltese.jpg")),
IF($C$1="Niederländisch - NL",HYPERLINK(CONCATENATE("https://www.saflax.de/0-WVK-Retail/Bilder-Pictures/SAFLAX-",'Basis-Tabelle-Samen'!W212,"-",'Basis-Tabelle-Samen'!J212,"-garden-in-the-bag-dutch.jpg")),
IF($C$1="Norwegisch - NO",HYPERLINK(CONCATENATE("https://www.saflax.de/0-WVK-Retail/Bilder-Pictures/SAFLAX-",'Basis-Tabelle-Samen'!W212,"-",'Basis-Tabelle-Samen'!J212,"-garden-in-the-bag-nowegian.jpg")),
IF($C$1="Polnisch - PL",HYPERLINK(CONCATENATE("https://www.saflax.de/0-WVK-Retail/Bilder-Pictures/SAFLAX-",'Basis-Tabelle-Samen'!W212,"-",'Basis-Tabelle-Samen'!J212,"-garden-in-the-bag-polish.jpg")),
IF($C$1="Portugiesisch - PT",HYPERLINK(CONCATENATE("https://www.saflax.de/0-WVK-Retail/Bilder-Pictures/SAFLAX-",'Basis-Tabelle-Samen'!W212,"-",'Basis-Tabelle-Samen'!J212,"-garden-in-the-bag-portuguese.jpg")),
IF($C$1="Rumänisch - RO",HYPERLINK(CONCATENATE("https://www.saflax.de/0-WVK-Retail/Bilder-Pictures/SAFLAX-",'Basis-Tabelle-Samen'!W212,"-",'Basis-Tabelle-Samen'!J212,"-garden-in-the-bag-romanian.jpg")),
IF($C$1="Schwedisch - SE",HYPERLINK(CONCATENATE("https://www.saflax.de/0-WVK-Retail/Bilder-Pictures/SAFLAX-",'Basis-Tabelle-Samen'!W212,"-",'Basis-Tabelle-Samen'!J212,"-garden-in-the-bag-swedish.jpg")),
IF($C$1="Slowakisch - SK",HYPERLINK(CONCATENATE("https://www.saflax.de/0-WVK-Retail/Bilder-Pictures/SAFLAX-",'Basis-Tabelle-Samen'!W212,"-",'Basis-Tabelle-Samen'!J212,"-garden-in-the-bag-slovak.jpg")),
IF($C$1="Slowenisch - SI",HYPERLINK(CONCATENATE("https://www.saflax.de/0-WVK-Retail/Bilder-Pictures/SAFLAX-",'Basis-Tabelle-Samen'!W212,"-",'Basis-Tabelle-Samen'!J212,"-garden-in-the-bag-slovenian.jpg")),
IF($C$1="Spanisch - ES",HYPERLINK(CONCATENATE("https://www.saflax.de/0-WVK-Retail/Bilder-Pictures/SAFLAX-",'Basis-Tabelle-Samen'!W212,"-",'Basis-Tabelle-Samen'!J212,"-garden-in-the-bag-spanish.jpg")),
IF($C$1="Tschechisch - CZ",HYPERLINK(CONCATENATE("https://www.saflax.de/0-WVK-Retail/Bilder-Pictures/SAFLAX-",'Basis-Tabelle-Samen'!W212,"-",'Basis-Tabelle-Samen'!J212,"-garden-in-the-bag-czech.jpg")),
IF($C$1="Türkisch - TR",HYPERLINK(CONCATENATE("https://www.saflax.de/0-WVK-Retail/Bilder-Pictures/SAFLAX-",'Basis-Tabelle-Samen'!W212,"-",'Basis-Tabelle-Samen'!J212,"-garden-in-the-bag-turkish.jpg")),
IF($C$1="Ungarisch - HU",HYPERLINK(CONCATENATE("https://www.saflax.de/0-WVK-Retail/Bilder-Pictures/SAFLAX-",'Basis-Tabelle-Samen'!W212,"-",'Basis-Tabelle-Samen'!J212,"-garden-in-the-bag-hungarian.jpg")),
" ACHTUNG")))))))))))))))))))))))))))))</f>
        <v>https://www.saflax.de/0-WVK-Retail/Bilder-Pictures/SAFLAX-64000-bolusanthus-speciosus-garden-in-the-bag-english.jpg</v>
      </c>
    </row>
    <row r="228" spans="1:43" ht="17.100000000000001" customHeight="1" x14ac:dyDescent="0.2">
      <c r="A228" s="318" t="str">
        <f>IF('Basis-Tabelle-Samen'!A223="","",IF($C$1="Deutsch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28" s="319" t="str">
        <f>'Basis-Tabelle-Samen'!I223</f>
        <v>Wisteria sinensis</v>
      </c>
      <c r="C228" s="316" t="str">
        <f>IF($C$1="Bulgarisch - BG",'Basis-Tabelle-Samen'!Z223,
IF($C$1="Dänisch - DK",'Basis-Tabelle-Samen'!AA223,
IF($C$1="Deutsch - DE",'Basis-Tabelle-Samen'!AB223,
IF($C$1="Englisch - UK",'Basis-Tabelle-Samen'!AC223,
IF($C$1="Estnisch - EE",'Basis-Tabelle-Samen'!AD223,
IF($C$1="Finnisch - FI",'Basis-Tabelle-Samen'!AE223,
IF($C$1="Französisch - FR",'Basis-Tabelle-Samen'!AF223,
IF($C$1="Griechisch - GR",'Basis-Tabelle-Samen'!AG223,
IF($C$1="Irisch - IE",'Basis-Tabelle-Samen'!AH223,
IF($C$1="Isländisch - IS",'Basis-Tabelle-Samen'!AI223,
IF($C$1="Italienisch - IT",'Basis-Tabelle-Samen'!AJ223,
IF($C$1="Japanisch - JP",'Basis-Tabelle-Samen'!AK223,
IF($C$1="Kroatisch - HR",'Basis-Tabelle-Samen'!AL223,
IF($C$1="Lettisch - LV",'Basis-Tabelle-Samen'!AM223,
IF($C$1="Litauisch - LT",'Basis-Tabelle-Samen'!AN223,
IF($C$1="Maltesisch - MT",'Basis-Tabelle-Samen'!AO223,
IF($C$1="Niederländisch - NL",'Basis-Tabelle-Samen'!AP223,
IF($C$1="Norwegisch - NO",'Basis-Tabelle-Samen'!AQ223,
IF($C$1="Polnisch - PL",'Basis-Tabelle-Samen'!AR223,
IF($C$1="Portugiesisch - PT",'Basis-Tabelle-Samen'!AS223,
IF($C$1="Rumänisch - RO",'Basis-Tabelle-Samen'!AT223,
IF($C$1="Schwedisch - SE",'Basis-Tabelle-Samen'!AU223,
IF($C$1="Slowakisch - SK",'Basis-Tabelle-Samen'!AV223,
IF($C$1="Slowenisch - SI",'Basis-Tabelle-Samen'!AW223,
IF($C$1="Spanisch - ES",'Basis-Tabelle-Samen'!AX223,
IF($C$1="Tschechisch - CZ",'Basis-Tabelle-Samen'!AY223,
IF($C$1="Türkisch - TR",'Basis-Tabelle-Samen'!AZ223,
IF($C$1="Ungarisch - HU",'Basis-Tabelle-Samen'!BA223,
" ACHTUNG"))))))))))))))))))))))))))))</f>
        <v>Bonsai - Blue Chinese Wisteria</v>
      </c>
      <c r="D228" s="320">
        <f>'Basis-Tabelle-Samen'!F223</f>
        <v>4</v>
      </c>
      <c r="E228" s="321" t="str">
        <f>'Basis-Tabelle-Samen'!H223</f>
        <v>7 %</v>
      </c>
      <c r="F228" s="322" t="str">
        <f>IF('Basis-Tabelle-Samen'!G223="","",'Basis-Tabelle-Samen'!G223)</f>
        <v>04</v>
      </c>
      <c r="G228" s="320">
        <f>'Basis-Tabelle-Samen'!C223</f>
        <v>14360</v>
      </c>
      <c r="H228" s="323">
        <f>'Basis-Tabelle-Samen'!D223</f>
        <v>4055473143606</v>
      </c>
      <c r="I228" s="324">
        <f>'Basis-Tabelle-Samen'!E223</f>
        <v>1.85</v>
      </c>
      <c r="J228" s="325">
        <f t="shared" si="3"/>
        <v>12</v>
      </c>
      <c r="K228" s="326">
        <f>'Basis-Tabelle-Samen'!K223</f>
        <v>74360</v>
      </c>
      <c r="L228" s="323">
        <f>'Basis-Tabelle-Samen'!L223</f>
        <v>4055473743608</v>
      </c>
      <c r="M228" s="324">
        <f>'Basis-Tabelle-Samen'!M223</f>
        <v>2.4500000000000002</v>
      </c>
      <c r="N228" s="326">
        <f>IF(K228&lt;1,"",'3'!$I$15)</f>
        <v>15</v>
      </c>
      <c r="O228" s="327">
        <f>IF(K228&lt;1,"",'3'!$J$11)</f>
        <v>90</v>
      </c>
      <c r="P228" s="326">
        <f>'Basis-Tabelle-Samen'!N223</f>
        <v>84360</v>
      </c>
      <c r="Q228" s="323">
        <f>'Basis-Tabelle-Samen'!O223</f>
        <v>4055473843605</v>
      </c>
      <c r="R228" s="328">
        <f>'Basis-Tabelle-Samen'!P223</f>
        <v>3.75</v>
      </c>
      <c r="S228" s="326">
        <f>IF(R228&lt;1,"",'3'!$M$15)</f>
        <v>18</v>
      </c>
      <c r="T228" s="327">
        <f>IF(R228&lt;1,"",'3'!$N$11)</f>
        <v>72</v>
      </c>
      <c r="U228" s="326">
        <f>'Basis-Tabelle-Samen'!Q223</f>
        <v>54360</v>
      </c>
      <c r="V228" s="323">
        <f>'Basis-Tabelle-Samen'!R223</f>
        <v>4055473543604</v>
      </c>
      <c r="W228" s="324">
        <f>'Basis-Tabelle-Samen'!S223</f>
        <v>4.95</v>
      </c>
      <c r="X228" s="326">
        <f>IF(U228&lt;1,"",'3'!$Q$15)</f>
        <v>6</v>
      </c>
      <c r="Y228" s="327">
        <f>IF(U228&lt;1,"",'3'!$R$11)</f>
        <v>24</v>
      </c>
      <c r="Z228" s="326">
        <f>'Basis-Tabelle-Samen'!T223</f>
        <v>34360</v>
      </c>
      <c r="AA228" s="323">
        <f>'Basis-Tabelle-Samen'!U223</f>
        <v>4055473343600</v>
      </c>
      <c r="AB228" s="324">
        <f>'Basis-Tabelle-Samen'!V223</f>
        <v>6.75</v>
      </c>
      <c r="AC228" s="326">
        <f>IF(Z228&lt;1,"",'3'!$U$15)</f>
        <v>6</v>
      </c>
      <c r="AD228" s="327">
        <f>IF(Z228&lt;1,"",'3'!$V$11)</f>
        <v>24</v>
      </c>
      <c r="AE228" s="326">
        <f>'Basis-Tabelle-Samen'!W223</f>
        <v>64360</v>
      </c>
      <c r="AF228" s="323">
        <f>'Basis-Tabelle-Samen'!X223</f>
        <v>4055473643601</v>
      </c>
      <c r="AG228" s="324">
        <f>'Basis-Tabelle-Samen'!Y223</f>
        <v>2.95</v>
      </c>
      <c r="AH228" s="326">
        <f>IF(AE228&lt;1,"",'3'!$Y$15)</f>
        <v>8</v>
      </c>
      <c r="AI228" s="327">
        <f>IF(AE228&lt;1,"",'3'!$Z$11)</f>
        <v>64</v>
      </c>
      <c r="AJ228" s="315"/>
      <c r="AK228" s="316" t="str">
        <f>IF(G228&lt;1,"",
IF($C$1="Bulgarisch - BG",HYPERLINK(CONCATENATE("https://www.saflax.de/0-WVK-Retail/Bilder-Pictures/SAFLAX-",'Basis-Tabelle-Samen'!C223,"-",'Basis-Tabelle-Samen'!J223,"-seed-package-front-cr-bulgarian.jpg")),
IF($C$1="Dänisch - DK",HYPERLINK(CONCATENATE("https://www.saflax.de/0-WVK-Retail/Bilder-Pictures/SAFLAX-",'Basis-Tabelle-Samen'!C223,"-",'Basis-Tabelle-Samen'!J223,"-seed-package-front-cr-danish.jpg")),
IF($C$1="Deutsch - DE",HYPERLINK(CONCATENATE("https://www.saflax.de/0-WVK-Retail/Bilder-Pictures/SAFLAX-",'Basis-Tabelle-Samen'!C223,"-",'Basis-Tabelle-Samen'!J223,"-seed-package-front-cr-german.jpg")),
IF($C$1="Englisch - UK",HYPERLINK(CONCATENATE("https://www.saflax.de/0-WVK-Retail/Bilder-Pictures/SAFLAX-",'Basis-Tabelle-Samen'!C223,"-",'Basis-Tabelle-Samen'!J223,"-seed-package-front-cr-english.jpg")),
IF($C$1="Estnisch - EE",HYPERLINK(CONCATENATE("https://www.saflax.de/0-WVK-Retail/Bilder-Pictures/SAFLAX-",'Basis-Tabelle-Samen'!C223,"-",'Basis-Tabelle-Samen'!J223,"-seed-package-front-cr-estonian.jpg")),
IF($C$1="Finnisch - FI",HYPERLINK(CONCATENATE("https://www.saflax.de/0-WVK-Retail/Bilder-Pictures/SAFLAX-",'Basis-Tabelle-Samen'!C223,"-",'Basis-Tabelle-Samen'!J223,"-seed-package-front-cr-finnish.jpg")),
IF($C$1="Französisch - FR",HYPERLINK(CONCATENATE("https://www.saflax.de/0-WVK-Retail/Bilder-Pictures/SAFLAX-",'Basis-Tabelle-Samen'!C223,"-",'Basis-Tabelle-Samen'!J223,"-seed-package-front-cr-french.jpg")),
IF($C$1="Griechisch - GR",HYPERLINK(CONCATENATE("https://www.saflax.de/0-WVK-Retail/Bilder-Pictures/SAFLAX-",'Basis-Tabelle-Samen'!C223,"-",'Basis-Tabelle-Samen'!J223,"-seed-package-front-cr-greek.jpg")),
IF($C$1="Irisch - IE",HYPERLINK(CONCATENATE("https://www.saflax.de/0-WVK-Retail/Bilder-Pictures/SAFLAX-",'Basis-Tabelle-Samen'!C223,"-",'Basis-Tabelle-Samen'!J223,"-seed-package-front-cr-irish.jpg")),
IF($C$1="Isländisch - IS",HYPERLINK(CONCATENATE("https://www.saflax.de/0-WVK-Retail/Bilder-Pictures/SAFLAX-",'Basis-Tabelle-Samen'!C223,"-",'Basis-Tabelle-Samen'!J223,"-seed-package-front-cr-icelandic.jpg")),
IF($C$1="Italienisch - IT",HYPERLINK(CONCATENATE("https://www.saflax.de/0-WVK-Retail/Bilder-Pictures/SAFLAX-",'Basis-Tabelle-Samen'!C223,"-",'Basis-Tabelle-Samen'!J223,"-seed-package-front-cr-italian.jpg")),
IF($C$1="Japanisch - JP",HYPERLINK(CONCATENATE("https://www.saflax.de/0-WVK-Retail/Bilder-Pictures/SAFLAX-",'Basis-Tabelle-Samen'!C223,"-",'Basis-Tabelle-Samen'!J223,"-seed-package-front-cr-japanese.jpg")),
IF($C$1="Kroatisch - HR",HYPERLINK(CONCATENATE("https://www.saflax.de/0-WVK-Retail/Bilder-Pictures/SAFLAX-",'Basis-Tabelle-Samen'!C223,"-",'Basis-Tabelle-Samen'!J223,"-seed-package-front-cr-croatian.jpg")),
IF($C$1="Lettisch - LV",HYPERLINK(CONCATENATE("https://www.saflax.de/0-WVK-Retail/Bilder-Pictures/SAFLAX-",'Basis-Tabelle-Samen'!C223,"-",'Basis-Tabelle-Samen'!J223,"-seed-package-front-cr-latvian.jpg")),
IF($C$1="Litauisch - LT",HYPERLINK(CONCATENATE("https://www.saflax.de/0-WVK-Retail/Bilder-Pictures/SAFLAX-",'Basis-Tabelle-Samen'!C223,"-",'Basis-Tabelle-Samen'!J223,"-seed-package-front-cr-lithuanian.jpg")),
IF($C$1="Maltesisch - MT",HYPERLINK(CONCATENATE("https://www.saflax.de/0-WVK-Retail/Bilder-Pictures/SAFLAX-",'Basis-Tabelle-Samen'!C223,"-",'Basis-Tabelle-Samen'!J223,"-seed-package-front-cr-maltese.jpg")),
IF($C$1="Niederländisch - NL",HYPERLINK(CONCATENATE("https://www.saflax.de/0-WVK-Retail/Bilder-Pictures/SAFLAX-",'Basis-Tabelle-Samen'!C223,"-",'Basis-Tabelle-Samen'!J223,"-seed-package-front-cr-dutch.jpg")),
IF($C$1="Norwegisch - NO",HYPERLINK(CONCATENATE("https://www.saflax.de/0-WVK-Retail/Bilder-Pictures/SAFLAX-",'Basis-Tabelle-Samen'!C223,"-",'Basis-Tabelle-Samen'!J223,"-seed-package-front-cr-nowegian.jpg")),
IF($C$1="Polnisch - PL",HYPERLINK(CONCATENATE("https://www.saflax.de/0-WVK-Retail/Bilder-Pictures/SAFLAX-",'Basis-Tabelle-Samen'!C223,"-",'Basis-Tabelle-Samen'!J223,"-seed-package-front-cr-polish.jpg")),
IF($C$1="Portugiesisch - PT",HYPERLINK(CONCATENATE("https://www.saflax.de/0-WVK-Retail/Bilder-Pictures/SAFLAX-",'Basis-Tabelle-Samen'!C223,"-",'Basis-Tabelle-Samen'!J223,"-seed-package-front-cr-portuguese.jpg")),
IF($C$1="Rumänisch - RO",HYPERLINK(CONCATENATE("https://www.saflax.de/0-WVK-Retail/Bilder-Pictures/SAFLAX-",'Basis-Tabelle-Samen'!C223,"-",'Basis-Tabelle-Samen'!J223,"-seed-package-front-cr-romanian.jpg")),
IF($C$1="Schwedisch - SE",HYPERLINK(CONCATENATE("https://www.saflax.de/0-WVK-Retail/Bilder-Pictures/SAFLAX-",'Basis-Tabelle-Samen'!C223,"-",'Basis-Tabelle-Samen'!J223,"-seed-package-front-cr-swedish.jpg")),
IF($C$1="Slowakisch - SK",HYPERLINK(CONCATENATE("https://www.saflax.de/0-WVK-Retail/Bilder-Pictures/SAFLAX-",'Basis-Tabelle-Samen'!C223,"-",'Basis-Tabelle-Samen'!J223,"-seed-package-front-cr-slovak.jpg")),
IF($C$1="Slowenisch - SI",HYPERLINK(CONCATENATE("https://www.saflax.de/0-WVK-Retail/Bilder-Pictures/SAFLAX-",'Basis-Tabelle-Samen'!C223,"-",'Basis-Tabelle-Samen'!J223,"-seed-package-front-cr-slovenian.jpg")),
IF($C$1="Spanisch - ES",HYPERLINK(CONCATENATE("https://www.saflax.de/0-WVK-Retail/Bilder-Pictures/SAFLAX-",'Basis-Tabelle-Samen'!C223,"-",'Basis-Tabelle-Samen'!J223,"-seed-package-front-cr-spanish.jpg")),
IF($C$1="Tschechisch - CZ",HYPERLINK(CONCATENATE("https://www.saflax.de/0-WVK-Retail/Bilder-Pictures/SAFLAX-",'Basis-Tabelle-Samen'!C223,"-",'Basis-Tabelle-Samen'!J223,"-seed-package-front-cr-czech.jpg")),
IF($C$1="Türkisch - TR",HYPERLINK(CONCATENATE("https://www.saflax.de/0-WVK-Retail/Bilder-Pictures/SAFLAX-",'Basis-Tabelle-Samen'!C223,"-",'Basis-Tabelle-Samen'!J223,"-seed-package-front-cr-turkish.jpg")),
IF($C$1="Ungarisch - HU",HYPERLINK(CONCATENATE("https://www.saflax.de/0-WVK-Retail/Bilder-Pictures/SAFLAX-",'Basis-Tabelle-Samen'!C223,"-",'Basis-Tabelle-Samen'!J223,"-seed-package-front-cr-hungarian.jpg")),
" ACHTUNG")))))))))))))))))))))))))))))</f>
        <v>https://www.saflax.de/0-WVK-Retail/Bilder-Pictures/SAFLAX-14360-wisteria-sinensis-seed-package-front-cr-english.jpg</v>
      </c>
      <c r="AL228" s="330" t="str">
        <f>IF(G228&lt;1,"",
IF($C$1="Bulgarisch - BG",HYPERLINK(CONCATENATE("https://www.saflax.de/0-WVK-Retail/Bilder-Pictures/SAFLAX-",'Basis-Tabelle-Samen'!C223,"-",'Basis-Tabelle-Samen'!J223,"-seed-package-back-cr-bulgarian.jpg")),
IF($C$1="Dänisch - DK",HYPERLINK(CONCATENATE("https://www.saflax.de/0-WVK-Retail/Bilder-Pictures/SAFLAX-",'Basis-Tabelle-Samen'!C223,"-",'Basis-Tabelle-Samen'!J223,"-seed-package-back-cr-danish.jpg")),
IF($C$1="Deutsch - DE",HYPERLINK(CONCATENATE("https://www.saflax.de/0-WVK-Retail/Bilder-Pictures/SAFLAX-",'Basis-Tabelle-Samen'!C223,"-",'Basis-Tabelle-Samen'!J223,"-seed-package-back-cr-german.jpg")),
IF($C$1="Englisch - UK",HYPERLINK(CONCATENATE("https://www.saflax.de/0-WVK-Retail/Bilder-Pictures/SAFLAX-",'Basis-Tabelle-Samen'!C223,"-",'Basis-Tabelle-Samen'!J223,"-seed-package-back-cr-english.jpg")),
IF($C$1="Estnisch - EE",HYPERLINK(CONCATENATE("https://www.saflax.de/0-WVK-Retail/Bilder-Pictures/SAFLAX-",'Basis-Tabelle-Samen'!C223,"-",'Basis-Tabelle-Samen'!J223,"-seed-package-back-cr-estonian.jpg")),
IF($C$1="Finnisch - FI",HYPERLINK(CONCATENATE("https://www.saflax.de/0-WVK-Retail/Bilder-Pictures/SAFLAX-",'Basis-Tabelle-Samen'!C223,"-",'Basis-Tabelle-Samen'!J223,"-seed-package-back-cr-finnish.jpg")),
IF($C$1="Französisch - FR",HYPERLINK(CONCATENATE("https://www.saflax.de/0-WVK-Retail/Bilder-Pictures/SAFLAX-",'Basis-Tabelle-Samen'!C223,"-",'Basis-Tabelle-Samen'!J223,"-seed-package-back-cr-french.jpg")),
IF($C$1="Griechisch - GR",HYPERLINK(CONCATENATE("https://www.saflax.de/0-WVK-Retail/Bilder-Pictures/SAFLAX-",'Basis-Tabelle-Samen'!C223,"-",'Basis-Tabelle-Samen'!J223,"-seed-package-back-cr-greek.jpg")),
IF($C$1="Irisch - IE",HYPERLINK(CONCATENATE("https://www.saflax.de/0-WVK-Retail/Bilder-Pictures/SAFLAX-",'Basis-Tabelle-Samen'!C223,"-",'Basis-Tabelle-Samen'!J223,"-seed-package-back-cr-irish.jpg")),
IF($C$1="Isländisch - IS",HYPERLINK(CONCATENATE("https://www.saflax.de/0-WVK-Retail/Bilder-Pictures/SAFLAX-",'Basis-Tabelle-Samen'!C223,"-",'Basis-Tabelle-Samen'!J223,"-seed-package-back-cr-icelandic.jpg")),
IF($C$1="Italienisch - IT",HYPERLINK(CONCATENATE("https://www.saflax.de/0-WVK-Retail/Bilder-Pictures/SAFLAX-",'Basis-Tabelle-Samen'!C223,"-",'Basis-Tabelle-Samen'!J223,"-seed-package-back-cr-italian.jpg")),
IF($C$1="Japanisch - JP",HYPERLINK(CONCATENATE("https://www.saflax.de/0-WVK-Retail/Bilder-Pictures/SAFLAX-",'Basis-Tabelle-Samen'!C223,"-",'Basis-Tabelle-Samen'!J223,"-seed-package-back-cr-japanese.jpg")),
IF($C$1="Kroatisch - HR",HYPERLINK(CONCATENATE("https://www.saflax.de/0-WVK-Retail/Bilder-Pictures/SAFLAX-",'Basis-Tabelle-Samen'!C223,"-",'Basis-Tabelle-Samen'!J223,"-seed-package-back-cr-croatian.jpg")),
IF($C$1="Lettisch - LV",HYPERLINK(CONCATENATE("https://www.saflax.de/0-WVK-Retail/Bilder-Pictures/SAFLAX-",'Basis-Tabelle-Samen'!C223,"-",'Basis-Tabelle-Samen'!J223,"-seed-package-back-cr-latvian.jpg")),
IF($C$1="Litauisch - LT",HYPERLINK(CONCATENATE("https://www.saflax.de/0-WVK-Retail/Bilder-Pictures/SAFLAX-",'Basis-Tabelle-Samen'!C223,"-",'Basis-Tabelle-Samen'!J223,"-seed-package-back-cr-lithuanian.jpg")),
IF($C$1="Maltesisch - MT",HYPERLINK(CONCATENATE("https://www.saflax.de/0-WVK-Retail/Bilder-Pictures/SAFLAX-",'Basis-Tabelle-Samen'!C223,"-",'Basis-Tabelle-Samen'!J223,"-seed-package-back-cr-maltese.jpg")),
IF($C$1="Niederländisch - NL",HYPERLINK(CONCATENATE("https://www.saflax.de/0-WVK-Retail/Bilder-Pictures/SAFLAX-",'Basis-Tabelle-Samen'!C223,"-",'Basis-Tabelle-Samen'!J223,"-seed-package-back-cr-dutch.jpg")),
IF($C$1="Norwegisch - NO",HYPERLINK(CONCATENATE("https://www.saflax.de/0-WVK-Retail/Bilder-Pictures/SAFLAX-",'Basis-Tabelle-Samen'!C223,"-",'Basis-Tabelle-Samen'!J223,"-seed-package-back-cr-nowegian.jpg")),
IF($C$1="Polnisch - PL",HYPERLINK(CONCATENATE("https://www.saflax.de/0-WVK-Retail/Bilder-Pictures/SAFLAX-",'Basis-Tabelle-Samen'!C223,"-",'Basis-Tabelle-Samen'!J223,"-seed-package-back-cr-polish.jpg")),
IF($C$1="Portugiesisch - PT",HYPERLINK(CONCATENATE("https://www.saflax.de/0-WVK-Retail/Bilder-Pictures/SAFLAX-",'Basis-Tabelle-Samen'!C223,"-",'Basis-Tabelle-Samen'!J223,"-seed-package-back-cr-portuguese.jpg")),
IF($C$1="Rumänisch - RO",HYPERLINK(CONCATENATE("https://www.saflax.de/0-WVK-Retail/Bilder-Pictures/SAFLAX-",'Basis-Tabelle-Samen'!C223,"-",'Basis-Tabelle-Samen'!J223,"-seed-package-back-cr-romanian.jpg")),
IF($C$1="Schwedisch - SE",HYPERLINK(CONCATENATE("https://www.saflax.de/0-WVK-Retail/Bilder-Pictures/SAFLAX-",'Basis-Tabelle-Samen'!C223,"-",'Basis-Tabelle-Samen'!J223,"-seed-package-back-cr-swedish.jpg")),
IF($C$1="Slowakisch - SK",HYPERLINK(CONCATENATE("https://www.saflax.de/0-WVK-Retail/Bilder-Pictures/SAFLAX-",'Basis-Tabelle-Samen'!C223,"-",'Basis-Tabelle-Samen'!J223,"-seed-package-back-cr-slovak.jpg")),
IF($C$1="Slowenisch - SI",HYPERLINK(CONCATENATE("https://www.saflax.de/0-WVK-Retail/Bilder-Pictures/SAFLAX-",'Basis-Tabelle-Samen'!C223,"-",'Basis-Tabelle-Samen'!J223,"-seed-package-back-cr-slovenian.jpg")),
IF($C$1="Spanisch - ES",HYPERLINK(CONCATENATE("https://www.saflax.de/0-WVK-Retail/Bilder-Pictures/SAFLAX-",'Basis-Tabelle-Samen'!C223,"-",'Basis-Tabelle-Samen'!J223,"-seed-package-back-cr-spanish.jpg")),
IF($C$1="Tschechisch - CZ",HYPERLINK(CONCATENATE("https://www.saflax.de/0-WVK-Retail/Bilder-Pictures/SAFLAX-",'Basis-Tabelle-Samen'!C223,"-",'Basis-Tabelle-Samen'!J223,"-seed-package-back-cr-czech.jpg")),
IF($C$1="Türkisch - TR",HYPERLINK(CONCATENATE("https://www.saflax.de/0-WVK-Retail/Bilder-Pictures/SAFLAX-",'Basis-Tabelle-Samen'!C223,"-",'Basis-Tabelle-Samen'!J223,"-seed-package-back-cr-turkish.jpg")),
IF($C$1="Ungarisch - HU",HYPERLINK(CONCATENATE("https://www.saflax.de/0-WVK-Retail/Bilder-Pictures/SAFLAX-",'Basis-Tabelle-Samen'!C223,"-",'Basis-Tabelle-Samen'!J223,"-seed-package-back-cr-hungarian.jpg")),
" ACHTUNG")))))))))))))))))))))))))))))</f>
        <v>https://www.saflax.de/0-WVK-Retail/Bilder-Pictures/SAFLAX-14360-wisteria-sinensis-seed-package-back-cr-english.jpg</v>
      </c>
      <c r="AM228" s="330" t="str">
        <f>IF(H228&lt;1,"",
IF($C$1="Bulgarisch - BG",HYPERLINK(CONCATENATE("https://www.saflax.de/0-WVK-Retail/Bilder-Pictures/SAFLAX-",'Basis-Tabelle-Samen'!K223,"-",'Basis-Tabelle-Samen'!J223,"-garden-to-go-mini-bulgarian.jpg")),
IF($C$1="Dänisch - DK",HYPERLINK(CONCATENATE("https://www.saflax.de/0-WVK-Retail/Bilder-Pictures/SAFLAX-",'Basis-Tabelle-Samen'!K223,"-",'Basis-Tabelle-Samen'!J223,"-garden-to-go-mini-danish.jpg")),
IF($C$1="Deutsch - DE",HYPERLINK(CONCATENATE("https://www.saflax.de/0-WVK-Retail/Bilder-Pictures/SAFLAX-",'Basis-Tabelle-Samen'!K223,"-",'Basis-Tabelle-Samen'!J223,"-garden-to-go-mini-german.jpg")),
IF($C$1="Englisch - UK",HYPERLINK(CONCATENATE("https://www.saflax.de/0-WVK-Retail/Bilder-Pictures/SAFLAX-",'Basis-Tabelle-Samen'!K223,"-",'Basis-Tabelle-Samen'!J223,"-garden-to-go-mini-english.jpg")),
IF($C$1="Estnisch - EE",HYPERLINK(CONCATENATE("https://www.saflax.de/0-WVK-Retail/Bilder-Pictures/SAFLAX-",'Basis-Tabelle-Samen'!K223,"-",'Basis-Tabelle-Samen'!J223,"-garden-to-go-mini-estonian.jpg")),
IF($C$1="Finnisch - FI",HYPERLINK(CONCATENATE("https://www.saflax.de/0-WVK-Retail/Bilder-Pictures/SAFLAX-",'Basis-Tabelle-Samen'!K223,"-",'Basis-Tabelle-Samen'!J223,"-garden-to-go-mini-finnish.jpg")),
IF($C$1="Französisch - FR",HYPERLINK(CONCATENATE("https://www.saflax.de/0-WVK-Retail/Bilder-Pictures/SAFLAX-",'Basis-Tabelle-Samen'!K223,"-",'Basis-Tabelle-Samen'!J223,"-garden-to-go-mini-french.jpg")),
IF($C$1="Griechisch - GR",HYPERLINK(CONCATENATE("https://www.saflax.de/0-WVK-Retail/Bilder-Pictures/SAFLAX-",'Basis-Tabelle-Samen'!K223,"-",'Basis-Tabelle-Samen'!J223,"-garden-to-go-mini-greek.jpg")),
IF($C$1="Irisch - IE",HYPERLINK(CONCATENATE("https://www.saflax.de/0-WVK-Retail/Bilder-Pictures/SAFLAX-",'Basis-Tabelle-Samen'!K223,"-",'Basis-Tabelle-Samen'!J223,"-garden-to-go-mini-irish.jpg")),
IF($C$1="Isländisch - IS",HYPERLINK(CONCATENATE("https://www.saflax.de/0-WVK-Retail/Bilder-Pictures/SAFLAX-",'Basis-Tabelle-Samen'!K223,"-",'Basis-Tabelle-Samen'!J223,"-garden-to-go-mini-icelandic.jpg")),
IF($C$1="Italienisch - IT",HYPERLINK(CONCATENATE("https://www.saflax.de/0-WVK-Retail/Bilder-Pictures/SAFLAX-",'Basis-Tabelle-Samen'!K223,"-",'Basis-Tabelle-Samen'!J223,"-garden-to-go-mini-italian.jpg")),
IF($C$1="Japanisch - JP",HYPERLINK(CONCATENATE("https://www.saflax.de/0-WVK-Retail/Bilder-Pictures/SAFLAX-",'Basis-Tabelle-Samen'!K223,"-",'Basis-Tabelle-Samen'!J223,"-garden-to-go-mini-japanese.jpg")),
IF($C$1="Kroatisch - HR",HYPERLINK(CONCATENATE("https://www.saflax.de/0-WVK-Retail/Bilder-Pictures/SAFLAX-",'Basis-Tabelle-Samen'!K223,"-",'Basis-Tabelle-Samen'!J223,"-garden-to-go-mini-croatian.jpg")),
IF($C$1="Lettisch - LV",HYPERLINK(CONCATENATE("https://www.saflax.de/0-WVK-Retail/Bilder-Pictures/SAFLAX-",'Basis-Tabelle-Samen'!K223,"-",'Basis-Tabelle-Samen'!J223,"-garden-to-go-mini-latvian.jpg")),
IF($C$1="Litauisch - LT",HYPERLINK(CONCATENATE("https://www.saflax.de/0-WVK-Retail/Bilder-Pictures/SAFLAX-",'Basis-Tabelle-Samen'!K223,"-",'Basis-Tabelle-Samen'!J223,"-garden-to-go-mini-lithuanian.jpg")),
IF($C$1="Maltesisch - MT",HYPERLINK(CONCATENATE("https://www.saflax.de/0-WVK-Retail/Bilder-Pictures/SAFLAX-",'Basis-Tabelle-Samen'!K223,"-",'Basis-Tabelle-Samen'!J223,"-garden-to-go-mini-maltese.jpg")),
IF($C$1="Niederländisch - NL",HYPERLINK(CONCATENATE("https://www.saflax.de/0-WVK-Retail/Bilder-Pictures/SAFLAX-",'Basis-Tabelle-Samen'!K223,"-",'Basis-Tabelle-Samen'!J223,"-garden-to-go-mini-dutch.jpg")),
IF($C$1="Norwegisch - NO",HYPERLINK(CONCATENATE("https://www.saflax.de/0-WVK-Retail/Bilder-Pictures/SAFLAX-",'Basis-Tabelle-Samen'!K223,"-",'Basis-Tabelle-Samen'!J223,"-garden-to-go-mini-nowegian.jpg")),
IF($C$1="Polnisch - PL",HYPERLINK(CONCATENATE("https://www.saflax.de/0-WVK-Retail/Bilder-Pictures/SAFLAX-",'Basis-Tabelle-Samen'!K223,"-",'Basis-Tabelle-Samen'!J223,"-garden-to-go-mini-polish.jpg")),
IF($C$1="Portugiesisch - PT",HYPERLINK(CONCATENATE("https://www.saflax.de/0-WVK-Retail/Bilder-Pictures/SAFLAX-",'Basis-Tabelle-Samen'!K223,"-",'Basis-Tabelle-Samen'!J223,"-garden-to-go-mini-portuguese.jpg")),
IF($C$1="Rumänisch - RO",HYPERLINK(CONCATENATE("https://www.saflax.de/0-WVK-Retail/Bilder-Pictures/SAFLAX-",'Basis-Tabelle-Samen'!K223,"-",'Basis-Tabelle-Samen'!J223,"-garden-to-go-mini-romanian.jpg")),
IF($C$1="Schwedisch - SE",HYPERLINK(CONCATENATE("https://www.saflax.de/0-WVK-Retail/Bilder-Pictures/SAFLAX-",'Basis-Tabelle-Samen'!K223,"-",'Basis-Tabelle-Samen'!J223,"-garden-to-go-mini-swedish.jpg")),
IF($C$1="Slowakisch - SK",HYPERLINK(CONCATENATE("https://www.saflax.de/0-WVK-Retail/Bilder-Pictures/SAFLAX-",'Basis-Tabelle-Samen'!K223,"-",'Basis-Tabelle-Samen'!J223,"-garden-to-go-mini-slovak.jpg")),
IF($C$1="Slowenisch - SI",HYPERLINK(CONCATENATE("https://www.saflax.de/0-WVK-Retail/Bilder-Pictures/SAFLAX-",'Basis-Tabelle-Samen'!K223,"-",'Basis-Tabelle-Samen'!J223,"-garden-to-go-mini-slovenian.jpg")),
IF($C$1="Spanisch - ES",HYPERLINK(CONCATENATE("https://www.saflax.de/0-WVK-Retail/Bilder-Pictures/SAFLAX-",'Basis-Tabelle-Samen'!K223,"-",'Basis-Tabelle-Samen'!J223,"-garden-to-go-mini-spanish.jpg")),
IF($C$1="Tschechisch - CZ",HYPERLINK(CONCATENATE("https://www.saflax.de/0-WVK-Retail/Bilder-Pictures/SAFLAX-",'Basis-Tabelle-Samen'!K223,"-",'Basis-Tabelle-Samen'!J223,"-garden-to-go-mini-czech.jpg")),
IF($C$1="Türkisch - TR",HYPERLINK(CONCATENATE("https://www.saflax.de/0-WVK-Retail/Bilder-Pictures/SAFLAX-",'Basis-Tabelle-Samen'!K223,"-",'Basis-Tabelle-Samen'!J223,"-garden-to-go-mini-turkish.jpg")),
IF($C$1="Ungarisch - HU",HYPERLINK(CONCATENATE("https://www.saflax.de/0-WVK-Retail/Bilder-Pictures/SAFLAX-",'Basis-Tabelle-Samen'!K223,"-",'Basis-Tabelle-Samen'!J223,"-garden-to-go-mini-hungarian.jpg")),
" ACHTUNG")))))))))))))))))))))))))))))</f>
        <v>https://www.saflax.de/0-WVK-Retail/Bilder-Pictures/SAFLAX-74360-wisteria-sinensis-garden-to-go-mini-english.jpg</v>
      </c>
      <c r="AN228" s="330" t="str">
        <f>IF(I228&lt;1,"",
IF($C$1="Bulgarisch - BG",HYPERLINK(CONCATENATE("https://www.saflax.de/0-WVK-Retail/Bilder-Pictures/SAFLAX-",'Basis-Tabelle-Samen'!N223,"-",'Basis-Tabelle-Samen'!J223,"-garden-to-go-lite-bulgarian.jpg")),
IF($C$1="Dänisch - DK",HYPERLINK(CONCATENATE("https://www.saflax.de/0-WVK-Retail/Bilder-Pictures/SAFLAX-",'Basis-Tabelle-Samen'!N223,"-",'Basis-Tabelle-Samen'!J223,"-garden-to-go-lite-danish.jpg")),
IF($C$1="Deutsch - DE",HYPERLINK(CONCATENATE("https://www.saflax.de/0-WVK-Retail/Bilder-Pictures/SAFLAX-",'Basis-Tabelle-Samen'!N223,"-",'Basis-Tabelle-Samen'!J223,"-garden-to-go-lite-german.jpg")),
IF($C$1="Englisch - UK",HYPERLINK(CONCATENATE("https://www.saflax.de/0-WVK-Retail/Bilder-Pictures/SAFLAX-",'Basis-Tabelle-Samen'!N223,"-",'Basis-Tabelle-Samen'!J223,"-garden-to-go-lite-english.jpg")),
IF($C$1="Estnisch - EE",HYPERLINK(CONCATENATE("https://www.saflax.de/0-WVK-Retail/Bilder-Pictures/SAFLAX-",'Basis-Tabelle-Samen'!N223,"-",'Basis-Tabelle-Samen'!J223,"-garden-to-go-lite-estonian.jpg")),
IF($C$1="Finnisch - FI",HYPERLINK(CONCATENATE("https://www.saflax.de/0-WVK-Retail/Bilder-Pictures/SAFLAX-",'Basis-Tabelle-Samen'!N223,"-",'Basis-Tabelle-Samen'!J223,"-garden-to-go-lite-finnish.jpg")),
IF($C$1="Französisch - FR",HYPERLINK(CONCATENATE("https://www.saflax.de/0-WVK-Retail/Bilder-Pictures/SAFLAX-",'Basis-Tabelle-Samen'!N223,"-",'Basis-Tabelle-Samen'!J223,"-garden-to-go-lite-french.jpg")),
IF($C$1="Griechisch - GR",HYPERLINK(CONCATENATE("https://www.saflax.de/0-WVK-Retail/Bilder-Pictures/SAFLAX-",'Basis-Tabelle-Samen'!N223,"-",'Basis-Tabelle-Samen'!J223,"-garden-to-go-lite-greek.jpg")),
IF($C$1="Irisch - IE",HYPERLINK(CONCATENATE("https://www.saflax.de/0-WVK-Retail/Bilder-Pictures/SAFLAX-",'Basis-Tabelle-Samen'!N223,"-",'Basis-Tabelle-Samen'!J223,"-garden-to-go-lite-irish.jpg")),
IF($C$1="Isländisch - IS",HYPERLINK(CONCATENATE("https://www.saflax.de/0-WVK-Retail/Bilder-Pictures/SAFLAX-",'Basis-Tabelle-Samen'!N223,"-",'Basis-Tabelle-Samen'!J223,"-garden-to-go-lite-icelandic.jpg")),
IF($C$1="Italienisch - IT",HYPERLINK(CONCATENATE("https://www.saflax.de/0-WVK-Retail/Bilder-Pictures/SAFLAX-",'Basis-Tabelle-Samen'!N223,"-",'Basis-Tabelle-Samen'!J223,"-garden-to-go-lite-italian.jpg")),
IF($C$1="Japanisch - JP",HYPERLINK(CONCATENATE("https://www.saflax.de/0-WVK-Retail/Bilder-Pictures/SAFLAX-",'Basis-Tabelle-Samen'!N223,"-",'Basis-Tabelle-Samen'!J223,"-garden-to-go-lite-japanese.jpg")),
IF($C$1="Kroatisch - HR",HYPERLINK(CONCATENATE("https://www.saflax.de/0-WVK-Retail/Bilder-Pictures/SAFLAX-",'Basis-Tabelle-Samen'!N223,"-",'Basis-Tabelle-Samen'!J223,"-garden-to-go-lite-croatian.jpg")),
IF($C$1="Lettisch - LV",HYPERLINK(CONCATENATE("https://www.saflax.de/0-WVK-Retail/Bilder-Pictures/SAFLAX-",'Basis-Tabelle-Samen'!N223,"-",'Basis-Tabelle-Samen'!J223,"-garden-to-go-lite-latvian.jpg")),
IF($C$1="Litauisch - LT",HYPERLINK(CONCATENATE("https://www.saflax.de/0-WVK-Retail/Bilder-Pictures/SAFLAX-",'Basis-Tabelle-Samen'!N223,"-",'Basis-Tabelle-Samen'!J223,"-garden-to-go-lite-lithuanian.jpg")),
IF($C$1="Maltesisch - MT",HYPERLINK(CONCATENATE("https://www.saflax.de/0-WVK-Retail/Bilder-Pictures/SAFLAX-",'Basis-Tabelle-Samen'!N223,"-",'Basis-Tabelle-Samen'!J223,"-garden-to-go-lite-maltese.jpg")),
IF($C$1="Niederländisch - NL",HYPERLINK(CONCATENATE("https://www.saflax.de/0-WVK-Retail/Bilder-Pictures/SAFLAX-",'Basis-Tabelle-Samen'!N223,"-",'Basis-Tabelle-Samen'!J223,"-garden-to-go-lite-dutch.jpg")),
IF($C$1="Norwegisch - NO",HYPERLINK(CONCATENATE("https://www.saflax.de/0-WVK-Retail/Bilder-Pictures/SAFLAX-",'Basis-Tabelle-Samen'!N223,"-",'Basis-Tabelle-Samen'!J223,"-garden-to-go-lite-nowegian.jpg")),
IF($C$1="Polnisch - PL",HYPERLINK(CONCATENATE("https://www.saflax.de/0-WVK-Retail/Bilder-Pictures/SAFLAX-",'Basis-Tabelle-Samen'!N223,"-",'Basis-Tabelle-Samen'!J223,"-garden-to-go-lite-polish.jpg")),
IF($C$1="Portugiesisch - PT",HYPERLINK(CONCATENATE("https://www.saflax.de/0-WVK-Retail/Bilder-Pictures/SAFLAX-",'Basis-Tabelle-Samen'!N223,"-",'Basis-Tabelle-Samen'!J223,"-garden-to-go-lite-portuguese.jpg")),
IF($C$1="Rumänisch - RO",HYPERLINK(CONCATENATE("https://www.saflax.de/0-WVK-Retail/Bilder-Pictures/SAFLAX-",'Basis-Tabelle-Samen'!N223,"-",'Basis-Tabelle-Samen'!J223,"-garden-to-go-lite-romanian.jpg")),
IF($C$1="Schwedisch - SE",HYPERLINK(CONCATENATE("https://www.saflax.de/0-WVK-Retail/Bilder-Pictures/SAFLAX-",'Basis-Tabelle-Samen'!N223,"-",'Basis-Tabelle-Samen'!J223,"-garden-to-go-lite-swedish.jpg")),
IF($C$1="Slowakisch - SK",HYPERLINK(CONCATENATE("https://www.saflax.de/0-WVK-Retail/Bilder-Pictures/SAFLAX-",'Basis-Tabelle-Samen'!N223,"-",'Basis-Tabelle-Samen'!J223,"-garden-to-go-lite-slovak.jpg")),
IF($C$1="Slowenisch - SI",HYPERLINK(CONCATENATE("https://www.saflax.de/0-WVK-Retail/Bilder-Pictures/SAFLAX-",'Basis-Tabelle-Samen'!N223,"-",'Basis-Tabelle-Samen'!J223,"-garden-to-go-lite-slovenian.jpg")),
IF($C$1="Spanisch - ES",HYPERLINK(CONCATENATE("https://www.saflax.de/0-WVK-Retail/Bilder-Pictures/SAFLAX-",'Basis-Tabelle-Samen'!N223,"-",'Basis-Tabelle-Samen'!J223,"-garden-to-go-lite-spanish.jpg")),
IF($C$1="Tschechisch - CZ",HYPERLINK(CONCATENATE("https://www.saflax.de/0-WVK-Retail/Bilder-Pictures/SAFLAX-",'Basis-Tabelle-Samen'!N223,"-",'Basis-Tabelle-Samen'!J223,"-garden-to-go-lite-czech.jpg")),
IF($C$1="Türkisch - TR",HYPERLINK(CONCATENATE("https://www.saflax.de/0-WVK-Retail/Bilder-Pictures/SAFLAX-",'Basis-Tabelle-Samen'!N223,"-",'Basis-Tabelle-Samen'!J223,"-garden-to-go-lite-turkish.jpg")),
IF($C$1="Ungarisch - HU",HYPERLINK(CONCATENATE("https://www.saflax.de/0-WVK-Retail/Bilder-Pictures/SAFLAX-",'Basis-Tabelle-Samen'!N223,"-",'Basis-Tabelle-Samen'!J223,"-garden-to-go-lite-hungarian.jpg")),
" ACHTUNG")))))))))))))))))))))))))))))</f>
        <v>https://www.saflax.de/0-WVK-Retail/Bilder-Pictures/SAFLAX-84360-wisteria-sinensis-garden-to-go-lite-english.jpg</v>
      </c>
      <c r="AO228" s="330" t="str">
        <f>IF(J228&lt;1,"",
IF($C$1="Bulgarisch - BG",HYPERLINK(CONCATENATE("https://www.saflax.de/0-WVK-Retail/Bilder-Pictures/SAFLAX-",'Basis-Tabelle-Samen'!Q223,"-",'Basis-Tabelle-Samen'!J223,"-garden-to-go-bulgarian.jpg")),
IF($C$1="Dänisch - DK",HYPERLINK(CONCATENATE("https://www.saflax.de/0-WVK-Retail/Bilder-Pictures/SAFLAX-",'Basis-Tabelle-Samen'!Q223,"-",'Basis-Tabelle-Samen'!J223,"-garden-to-go-danish.jpg")),
IF($C$1="Deutsch - DE",HYPERLINK(CONCATENATE("https://www.saflax.de/0-WVK-Retail/Bilder-Pictures/SAFLAX-",'Basis-Tabelle-Samen'!Q223,"-",'Basis-Tabelle-Samen'!J223,"-garden-to-go-german.jpg")),
IF($C$1="Englisch - UK",HYPERLINK(CONCATENATE("https://www.saflax.de/0-WVK-Retail/Bilder-Pictures/SAFLAX-",'Basis-Tabelle-Samen'!Q223,"-",'Basis-Tabelle-Samen'!J223,"-garden-to-go-english.jpg")),
IF($C$1="Estnisch - EE",HYPERLINK(CONCATENATE("https://www.saflax.de/0-WVK-Retail/Bilder-Pictures/SAFLAX-",'Basis-Tabelle-Samen'!Q223,"-",'Basis-Tabelle-Samen'!J223,"-garden-to-go-estonian.jpg")),
IF($C$1="Finnisch - FI",HYPERLINK(CONCATENATE("https://www.saflax.de/0-WVK-Retail/Bilder-Pictures/SAFLAX-",'Basis-Tabelle-Samen'!Q223,"-",'Basis-Tabelle-Samen'!J223,"-garden-to-go-finnish.jpg")),
IF($C$1="Französisch - FR",HYPERLINK(CONCATENATE("https://www.saflax.de/0-WVK-Retail/Bilder-Pictures/SAFLAX-",'Basis-Tabelle-Samen'!Q223,"-",'Basis-Tabelle-Samen'!J223,"-garden-to-go-french.jpg")),
IF($C$1="Griechisch - GR",HYPERLINK(CONCATENATE("https://www.saflax.de/0-WVK-Retail/Bilder-Pictures/SAFLAX-",'Basis-Tabelle-Samen'!Q223,"-",'Basis-Tabelle-Samen'!J223,"-garden-to-go-greek.jpg")),
IF($C$1="Irisch - IE",HYPERLINK(CONCATENATE("https://www.saflax.de/0-WVK-Retail/Bilder-Pictures/SAFLAX-",'Basis-Tabelle-Samen'!Q223,"-",'Basis-Tabelle-Samen'!J223,"-garden-to-go-irish.jpg")),
IF($C$1="Isländisch - IS",HYPERLINK(CONCATENATE("https://www.saflax.de/0-WVK-Retail/Bilder-Pictures/SAFLAX-",'Basis-Tabelle-Samen'!Q223,"-",'Basis-Tabelle-Samen'!J223,"-garden-to-go-icelandic.jpg")),
IF($C$1="Italienisch - IT",HYPERLINK(CONCATENATE("https://www.saflax.de/0-WVK-Retail/Bilder-Pictures/SAFLAX-",'Basis-Tabelle-Samen'!Q223,"-",'Basis-Tabelle-Samen'!J223,"-garden-to-go-italian.jpg")),
IF($C$1="Japanisch - JP",HYPERLINK(CONCATENATE("https://www.saflax.de/0-WVK-Retail/Bilder-Pictures/SAFLAX-",'Basis-Tabelle-Samen'!Q223,"-",'Basis-Tabelle-Samen'!J223,"-garden-to-go-japanese.jpg")),
IF($C$1="Kroatisch - HR",HYPERLINK(CONCATENATE("https://www.saflax.de/0-WVK-Retail/Bilder-Pictures/SAFLAX-",'Basis-Tabelle-Samen'!Q223,"-",'Basis-Tabelle-Samen'!J223,"-garden-to-go-croatian.jpg")),
IF($C$1="Lettisch - LV",HYPERLINK(CONCATENATE("https://www.saflax.de/0-WVK-Retail/Bilder-Pictures/SAFLAX-",'Basis-Tabelle-Samen'!Q223,"-",'Basis-Tabelle-Samen'!J223,"-garden-to-go-latvian.jpg")),
IF($C$1="Litauisch - LT",HYPERLINK(CONCATENATE("https://www.saflax.de/0-WVK-Retail/Bilder-Pictures/SAFLAX-",'Basis-Tabelle-Samen'!Q223,"-",'Basis-Tabelle-Samen'!J223,"-garden-to-go-lithuanian.jpg")),
IF($C$1="Maltesisch - MT",HYPERLINK(CONCATENATE("https://www.saflax.de/0-WVK-Retail/Bilder-Pictures/SAFLAX-",'Basis-Tabelle-Samen'!Q223,"-",'Basis-Tabelle-Samen'!J223,"-garden-to-go-maltese.jpg")),
IF($C$1="Niederländisch - NL",HYPERLINK(CONCATENATE("https://www.saflax.de/0-WVK-Retail/Bilder-Pictures/SAFLAX-",'Basis-Tabelle-Samen'!Q223,"-",'Basis-Tabelle-Samen'!J223,"-garden-to-go-dutch.jpg")),
IF($C$1="Norwegisch - NO",HYPERLINK(CONCATENATE("https://www.saflax.de/0-WVK-Retail/Bilder-Pictures/SAFLAX-",'Basis-Tabelle-Samen'!Q223,"-",'Basis-Tabelle-Samen'!J223,"-garden-to-go-nowegian.jpg")),
IF($C$1="Polnisch - PL",HYPERLINK(CONCATENATE("https://www.saflax.de/0-WVK-Retail/Bilder-Pictures/SAFLAX-",'Basis-Tabelle-Samen'!Q223,"-",'Basis-Tabelle-Samen'!J223,"-garden-to-go-polish.jpg")),
IF($C$1="Portugiesisch - PT",HYPERLINK(CONCATENATE("https://www.saflax.de/0-WVK-Retail/Bilder-Pictures/SAFLAX-",'Basis-Tabelle-Samen'!Q223,"-",'Basis-Tabelle-Samen'!J223,"-garden-to-go-portuguese.jpg")),
IF($C$1="Rumänisch - RO",HYPERLINK(CONCATENATE("https://www.saflax.de/0-WVK-Retail/Bilder-Pictures/SAFLAX-",'Basis-Tabelle-Samen'!Q223,"-",'Basis-Tabelle-Samen'!J223,"-garden-to-go-romanian.jpg")),
IF($C$1="Schwedisch - SE",HYPERLINK(CONCATENATE("https://www.saflax.de/0-WVK-Retail/Bilder-Pictures/SAFLAX-",'Basis-Tabelle-Samen'!Q223,"-",'Basis-Tabelle-Samen'!J223,"-garden-to-go-swedish.jpg")),
IF($C$1="Slowakisch - SK",HYPERLINK(CONCATENATE("https://www.saflax.de/0-WVK-Retail/Bilder-Pictures/SAFLAX-",'Basis-Tabelle-Samen'!Q223,"-",'Basis-Tabelle-Samen'!J223,"-garden-to-go-slovak.jpg")),
IF($C$1="Slowenisch - SI",HYPERLINK(CONCATENATE("https://www.saflax.de/0-WVK-Retail/Bilder-Pictures/SAFLAX-",'Basis-Tabelle-Samen'!Q223,"-",'Basis-Tabelle-Samen'!J223,"-garden-to-go-slovenian.jpg")),
IF($C$1="Spanisch - ES",HYPERLINK(CONCATENATE("https://www.saflax.de/0-WVK-Retail/Bilder-Pictures/SAFLAX-",'Basis-Tabelle-Samen'!Q223,"-",'Basis-Tabelle-Samen'!J223,"-garden-to-go-spanish.jpg")),
IF($C$1="Tschechisch - CZ",HYPERLINK(CONCATENATE("https://www.saflax.de/0-WVK-Retail/Bilder-Pictures/SAFLAX-",'Basis-Tabelle-Samen'!Q223,"-",'Basis-Tabelle-Samen'!J223,"-garden-to-go-czech.jpg")),
IF($C$1="Türkisch - TR",HYPERLINK(CONCATENATE("https://www.saflax.de/0-WVK-Retail/Bilder-Pictures/SAFLAX-",'Basis-Tabelle-Samen'!Q223,"-",'Basis-Tabelle-Samen'!J223,"-garden-to-go-turkish.jpg")),
IF($C$1="Ungarisch - HU",HYPERLINK(CONCATENATE("https://www.saflax.de/0-WVK-Retail/Bilder-Pictures/SAFLAX-",'Basis-Tabelle-Samen'!Q223,"-",'Basis-Tabelle-Samen'!J223,"-garden-to-go-hungarian.jpg")),
" ACHTUNG")))))))))))))))))))))))))))))</f>
        <v>https://www.saflax.de/0-WVK-Retail/Bilder-Pictures/SAFLAX-54360-wisteria-sinensis-garden-to-go-english.jpg</v>
      </c>
      <c r="AP228" s="330" t="str">
        <f>IF(K228&lt;1,"",
IF($C$1="Bulgarisch - BG",HYPERLINK(CONCATENATE("https://www.saflax.de/0-WVK-Retail/Bilder-Pictures/SAFLAX-",'Basis-Tabelle-Samen'!T223,"-",'Basis-Tabelle-Samen'!J223,"-cultivation-set-bulgarian.jpg")),
IF($C$1="Dänisch - DK",HYPERLINK(CONCATENATE("https://www.saflax.de/0-WVK-Retail/Bilder-Pictures/SAFLAX-",'Basis-Tabelle-Samen'!T223,"-",'Basis-Tabelle-Samen'!J223,"-cultivation-set-danish.jpg")),
IF($C$1="Deutsch - DE",HYPERLINK(CONCATENATE("https://www.saflax.de/0-WVK-Retail/Bilder-Pictures/SAFLAX-",'Basis-Tabelle-Samen'!T223,"-",'Basis-Tabelle-Samen'!J223,"-cultivation-set-german.jpg")),
IF($C$1="Englisch - UK",HYPERLINK(CONCATENATE("https://www.saflax.de/0-WVK-Retail/Bilder-Pictures/SAFLAX-",'Basis-Tabelle-Samen'!T223,"-",'Basis-Tabelle-Samen'!J223,"-cultivation-set-english.jpg")),
IF($C$1="Estnisch - EE",HYPERLINK(CONCATENATE("https://www.saflax.de/0-WVK-Retail/Bilder-Pictures/SAFLAX-",'Basis-Tabelle-Samen'!T223,"-",'Basis-Tabelle-Samen'!J223,"-cultivation-set-estonian.jpg")),
IF($C$1="Finnisch - FI",HYPERLINK(CONCATENATE("https://www.saflax.de/0-WVK-Retail/Bilder-Pictures/SAFLAX-",'Basis-Tabelle-Samen'!T223,"-",'Basis-Tabelle-Samen'!J223,"-cultivation-set-finnish.jpg")),
IF($C$1="Französisch - FR",HYPERLINK(CONCATENATE("https://www.saflax.de/0-WVK-Retail/Bilder-Pictures/SAFLAX-",'Basis-Tabelle-Samen'!T223,"-",'Basis-Tabelle-Samen'!J223,"-cultivation-set-french.jpg")),
IF($C$1="Griechisch - GR",HYPERLINK(CONCATENATE("https://www.saflax.de/0-WVK-Retail/Bilder-Pictures/SAFLAX-",'Basis-Tabelle-Samen'!T223,"-",'Basis-Tabelle-Samen'!J223,"-cultivation-set-greek.jpg")),
IF($C$1="Irisch - IE",HYPERLINK(CONCATENATE("https://www.saflax.de/0-WVK-Retail/Bilder-Pictures/SAFLAX-",'Basis-Tabelle-Samen'!T223,"-",'Basis-Tabelle-Samen'!J223,"-cultivation-set-irish.jpg")),
IF($C$1="Isländisch - IS",HYPERLINK(CONCATENATE("https://www.saflax.de/0-WVK-Retail/Bilder-Pictures/SAFLAX-",'Basis-Tabelle-Samen'!T223,"-",'Basis-Tabelle-Samen'!J223,"-cultivation-set-icelandic.jpg")),
IF($C$1="Italienisch - IT",HYPERLINK(CONCATENATE("https://www.saflax.de/0-WVK-Retail/Bilder-Pictures/SAFLAX-",'Basis-Tabelle-Samen'!T223,"-",'Basis-Tabelle-Samen'!J223,"-cultivation-set-italian.jpg")),
IF($C$1="Japanisch - JP",HYPERLINK(CONCATENATE("https://www.saflax.de/0-WVK-Retail/Bilder-Pictures/SAFLAX-",'Basis-Tabelle-Samen'!T223,"-",'Basis-Tabelle-Samen'!J223,"-cultivation-set-japanese.jpg")),
IF($C$1="Kroatisch - HR",HYPERLINK(CONCATENATE("https://www.saflax.de/0-WVK-Retail/Bilder-Pictures/SAFLAX-",'Basis-Tabelle-Samen'!T223,"-",'Basis-Tabelle-Samen'!J223,"-cultivation-set-croatian.jpg")),
IF($C$1="Lettisch - LV",HYPERLINK(CONCATENATE("https://www.saflax.de/0-WVK-Retail/Bilder-Pictures/SAFLAX-",'Basis-Tabelle-Samen'!T223,"-",'Basis-Tabelle-Samen'!J223,"-cultivation-set-latvian.jpg")),
IF($C$1="Litauisch - LT",HYPERLINK(CONCATENATE("https://www.saflax.de/0-WVK-Retail/Bilder-Pictures/SAFLAX-",'Basis-Tabelle-Samen'!T223,"-",'Basis-Tabelle-Samen'!J223,"-cultivation-set-lithuanian.jpg")),
IF($C$1="Maltesisch - MT",HYPERLINK(CONCATENATE("https://www.saflax.de/0-WVK-Retail/Bilder-Pictures/SAFLAX-",'Basis-Tabelle-Samen'!T223,"-",'Basis-Tabelle-Samen'!J223,"-cultivation-set-maltese.jpg")),
IF($C$1="Niederländisch - NL",HYPERLINK(CONCATENATE("https://www.saflax.de/0-WVK-Retail/Bilder-Pictures/SAFLAX-",'Basis-Tabelle-Samen'!T223,"-",'Basis-Tabelle-Samen'!J223,"-cultivation-set-dutch.jpg")),
IF($C$1="Norwegisch - NO",HYPERLINK(CONCATENATE("https://www.saflax.de/0-WVK-Retail/Bilder-Pictures/SAFLAX-",'Basis-Tabelle-Samen'!T223,"-",'Basis-Tabelle-Samen'!J223,"-cultivation-set-nowegian.jpg")),
IF($C$1="Polnisch - PL",HYPERLINK(CONCATENATE("https://www.saflax.de/0-WVK-Retail/Bilder-Pictures/SAFLAX-",'Basis-Tabelle-Samen'!T223,"-",'Basis-Tabelle-Samen'!J223,"-cultivation-set-polish.jpg")),
IF($C$1="Portugiesisch - PT",HYPERLINK(CONCATENATE("https://www.saflax.de/0-WVK-Retail/Bilder-Pictures/SAFLAX-",'Basis-Tabelle-Samen'!T223,"-",'Basis-Tabelle-Samen'!J223,"-cultivation-set-portuguese.jpg")),
IF($C$1="Rumänisch - RO",HYPERLINK(CONCATENATE("https://www.saflax.de/0-WVK-Retail/Bilder-Pictures/SAFLAX-",'Basis-Tabelle-Samen'!T223,"-",'Basis-Tabelle-Samen'!J223,"-cultivation-set-romanian.jpg")),
IF($C$1="Schwedisch - SE",HYPERLINK(CONCATENATE("https://www.saflax.de/0-WVK-Retail/Bilder-Pictures/SAFLAX-",'Basis-Tabelle-Samen'!T223,"-",'Basis-Tabelle-Samen'!J223,"-cultivation-set-swedish.jpg")),
IF($C$1="Slowakisch - SK",HYPERLINK(CONCATENATE("https://www.saflax.de/0-WVK-Retail/Bilder-Pictures/SAFLAX-",'Basis-Tabelle-Samen'!T223,"-",'Basis-Tabelle-Samen'!J223,"-cultivation-set-slovak.jpg")),
IF($C$1="Slowenisch - SI",HYPERLINK(CONCATENATE("https://www.saflax.de/0-WVK-Retail/Bilder-Pictures/SAFLAX-",'Basis-Tabelle-Samen'!T223,"-",'Basis-Tabelle-Samen'!J223,"-cultivation-set-slovenian.jpg")),
IF($C$1="Spanisch - ES",HYPERLINK(CONCATENATE("https://www.saflax.de/0-WVK-Retail/Bilder-Pictures/SAFLAX-",'Basis-Tabelle-Samen'!T223,"-",'Basis-Tabelle-Samen'!J223,"-cultivation-set-spanish.jpg")),
IF($C$1="Tschechisch - CZ",HYPERLINK(CONCATENATE("https://www.saflax.de/0-WVK-Retail/Bilder-Pictures/SAFLAX-",'Basis-Tabelle-Samen'!T223,"-",'Basis-Tabelle-Samen'!J223,"-cultivation-set-czech.jpg")),
IF($C$1="Türkisch - TR",HYPERLINK(CONCATENATE("https://www.saflax.de/0-WVK-Retail/Bilder-Pictures/SAFLAX-",'Basis-Tabelle-Samen'!T223,"-",'Basis-Tabelle-Samen'!J223,"-cultivation-set-turkish.jpg")),
IF($C$1="Ungarisch - HU",HYPERLINK(CONCATENATE("https://www.saflax.de/0-WVK-Retail/Bilder-Pictures/SAFLAX-",'Basis-Tabelle-Samen'!T223,"-",'Basis-Tabelle-Samen'!J223,"-cultivation-set-hungarian.jpg")),
" ACHTUNG")))))))))))))))))))))))))))))</f>
        <v>https://www.saflax.de/0-WVK-Retail/Bilder-Pictures/SAFLAX-34360-wisteria-sinensis-cultivation-set-english.jpg</v>
      </c>
      <c r="AQ228" s="330" t="str">
        <f>IF(L228&lt;1,"",
IF($C$1="Bulgarisch - BG",HYPERLINK(CONCATENATE("https://www.saflax.de/0-WVK-Retail/Bilder-Pictures/SAFLAX-",'Basis-Tabelle-Samen'!W223,"-",'Basis-Tabelle-Samen'!J223,"-garden-in-the-bag-bulgarian.jpg")),
IF($C$1="Dänisch - DK",HYPERLINK(CONCATENATE("https://www.saflax.de/0-WVK-Retail/Bilder-Pictures/SAFLAX-",'Basis-Tabelle-Samen'!W223,"-",'Basis-Tabelle-Samen'!J223,"-garden-in-the-bag-danish.jpg")),
IF($C$1="Deutsch - DE",HYPERLINK(CONCATENATE("https://www.saflax.de/0-WVK-Retail/Bilder-Pictures/SAFLAX-",'Basis-Tabelle-Samen'!W223,"-",'Basis-Tabelle-Samen'!J223,"-garden-in-the-bag-german.jpg")),
IF($C$1="Englisch - UK",HYPERLINK(CONCATENATE("https://www.saflax.de/0-WVK-Retail/Bilder-Pictures/SAFLAX-",'Basis-Tabelle-Samen'!W223,"-",'Basis-Tabelle-Samen'!J223,"-garden-in-the-bag-english.jpg")),
IF($C$1="Estnisch - EE",HYPERLINK(CONCATENATE("https://www.saflax.de/0-WVK-Retail/Bilder-Pictures/SAFLAX-",'Basis-Tabelle-Samen'!W223,"-",'Basis-Tabelle-Samen'!J223,"-garden-in-the-bag-estonian.jpg")),
IF($C$1="Finnisch - FI",HYPERLINK(CONCATENATE("https://www.saflax.de/0-WVK-Retail/Bilder-Pictures/SAFLAX-",'Basis-Tabelle-Samen'!W223,"-",'Basis-Tabelle-Samen'!J223,"-garden-in-the-bag-finnish.jpg")),
IF($C$1="Französisch - FR",HYPERLINK(CONCATENATE("https://www.saflax.de/0-WVK-Retail/Bilder-Pictures/SAFLAX-",'Basis-Tabelle-Samen'!W223,"-",'Basis-Tabelle-Samen'!J223,"-garden-in-the-bag-french.jpg")),
IF($C$1="Griechisch - GR",HYPERLINK(CONCATENATE("https://www.saflax.de/0-WVK-Retail/Bilder-Pictures/SAFLAX-",'Basis-Tabelle-Samen'!W223,"-",'Basis-Tabelle-Samen'!J223,"-garden-in-the-bag-greek.jpg")),
IF($C$1="Irisch - IE",HYPERLINK(CONCATENATE("https://www.saflax.de/0-WVK-Retail/Bilder-Pictures/SAFLAX-",'Basis-Tabelle-Samen'!W223,"-",'Basis-Tabelle-Samen'!J223,"-garden-in-the-bag-irish.jpg")),
IF($C$1="Isländisch - IS",HYPERLINK(CONCATENATE("https://www.saflax.de/0-WVK-Retail/Bilder-Pictures/SAFLAX-",'Basis-Tabelle-Samen'!W223,"-",'Basis-Tabelle-Samen'!J223,"-garden-in-the-bag-icelandic.jpg")),
IF($C$1="Italienisch - IT",HYPERLINK(CONCATENATE("https://www.saflax.de/0-WVK-Retail/Bilder-Pictures/SAFLAX-",'Basis-Tabelle-Samen'!W223,"-",'Basis-Tabelle-Samen'!J223,"-garden-in-the-bag-italian.jpg")),
IF($C$1="Japanisch - JP",HYPERLINK(CONCATENATE("https://www.saflax.de/0-WVK-Retail/Bilder-Pictures/SAFLAX-",'Basis-Tabelle-Samen'!W223,"-",'Basis-Tabelle-Samen'!J223,"-garden-in-the-bag-japanese.jpg")),
IF($C$1="Kroatisch - HR",HYPERLINK(CONCATENATE("https://www.saflax.de/0-WVK-Retail/Bilder-Pictures/SAFLAX-",'Basis-Tabelle-Samen'!W223,"-",'Basis-Tabelle-Samen'!J223,"-garden-in-the-bag-croatian.jpg")),
IF($C$1="Lettisch - LV",HYPERLINK(CONCATENATE("https://www.saflax.de/0-WVK-Retail/Bilder-Pictures/SAFLAX-",'Basis-Tabelle-Samen'!W223,"-",'Basis-Tabelle-Samen'!J223,"-garden-in-the-bag-latvian.jpg")),
IF($C$1="Litauisch - LT",HYPERLINK(CONCATENATE("https://www.saflax.de/0-WVK-Retail/Bilder-Pictures/SAFLAX-",'Basis-Tabelle-Samen'!W223,"-",'Basis-Tabelle-Samen'!J223,"-garden-in-the-bag-lithuanian.jpg")),
IF($C$1="Maltesisch - MT",HYPERLINK(CONCATENATE("https://www.saflax.de/0-WVK-Retail/Bilder-Pictures/SAFLAX-",'Basis-Tabelle-Samen'!W223,"-",'Basis-Tabelle-Samen'!J223,"-garden-in-the-bag-maltese.jpg")),
IF($C$1="Niederländisch - NL",HYPERLINK(CONCATENATE("https://www.saflax.de/0-WVK-Retail/Bilder-Pictures/SAFLAX-",'Basis-Tabelle-Samen'!W223,"-",'Basis-Tabelle-Samen'!J223,"-garden-in-the-bag-dutch.jpg")),
IF($C$1="Norwegisch - NO",HYPERLINK(CONCATENATE("https://www.saflax.de/0-WVK-Retail/Bilder-Pictures/SAFLAX-",'Basis-Tabelle-Samen'!W223,"-",'Basis-Tabelle-Samen'!J223,"-garden-in-the-bag-nowegian.jpg")),
IF($C$1="Polnisch - PL",HYPERLINK(CONCATENATE("https://www.saflax.de/0-WVK-Retail/Bilder-Pictures/SAFLAX-",'Basis-Tabelle-Samen'!W223,"-",'Basis-Tabelle-Samen'!J223,"-garden-in-the-bag-polish.jpg")),
IF($C$1="Portugiesisch - PT",HYPERLINK(CONCATENATE("https://www.saflax.de/0-WVK-Retail/Bilder-Pictures/SAFLAX-",'Basis-Tabelle-Samen'!W223,"-",'Basis-Tabelle-Samen'!J223,"-garden-in-the-bag-portuguese.jpg")),
IF($C$1="Rumänisch - RO",HYPERLINK(CONCATENATE("https://www.saflax.de/0-WVK-Retail/Bilder-Pictures/SAFLAX-",'Basis-Tabelle-Samen'!W223,"-",'Basis-Tabelle-Samen'!J223,"-garden-in-the-bag-romanian.jpg")),
IF($C$1="Schwedisch - SE",HYPERLINK(CONCATENATE("https://www.saflax.de/0-WVK-Retail/Bilder-Pictures/SAFLAX-",'Basis-Tabelle-Samen'!W223,"-",'Basis-Tabelle-Samen'!J223,"-garden-in-the-bag-swedish.jpg")),
IF($C$1="Slowakisch - SK",HYPERLINK(CONCATENATE("https://www.saflax.de/0-WVK-Retail/Bilder-Pictures/SAFLAX-",'Basis-Tabelle-Samen'!W223,"-",'Basis-Tabelle-Samen'!J223,"-garden-in-the-bag-slovak.jpg")),
IF($C$1="Slowenisch - SI",HYPERLINK(CONCATENATE("https://www.saflax.de/0-WVK-Retail/Bilder-Pictures/SAFLAX-",'Basis-Tabelle-Samen'!W223,"-",'Basis-Tabelle-Samen'!J223,"-garden-in-the-bag-slovenian.jpg")),
IF($C$1="Spanisch - ES",HYPERLINK(CONCATENATE("https://www.saflax.de/0-WVK-Retail/Bilder-Pictures/SAFLAX-",'Basis-Tabelle-Samen'!W223,"-",'Basis-Tabelle-Samen'!J223,"-garden-in-the-bag-spanish.jpg")),
IF($C$1="Tschechisch - CZ",HYPERLINK(CONCATENATE("https://www.saflax.de/0-WVK-Retail/Bilder-Pictures/SAFLAX-",'Basis-Tabelle-Samen'!W223,"-",'Basis-Tabelle-Samen'!J223,"-garden-in-the-bag-czech.jpg")),
IF($C$1="Türkisch - TR",HYPERLINK(CONCATENATE("https://www.saflax.de/0-WVK-Retail/Bilder-Pictures/SAFLAX-",'Basis-Tabelle-Samen'!W223,"-",'Basis-Tabelle-Samen'!J223,"-garden-in-the-bag-turkish.jpg")),
IF($C$1="Ungarisch - HU",HYPERLINK(CONCATENATE("https://www.saflax.de/0-WVK-Retail/Bilder-Pictures/SAFLAX-",'Basis-Tabelle-Samen'!W223,"-",'Basis-Tabelle-Samen'!J223,"-garden-in-the-bag-hungarian.jpg")),
" ACHTUNG")))))))))))))))))))))))))))))</f>
        <v>https://www.saflax.de/0-WVK-Retail/Bilder-Pictures/SAFLAX-64360-wisteria-sinensis-garden-in-the-bag-english.jpg</v>
      </c>
    </row>
    <row r="229" spans="1:43" ht="17.100000000000001" customHeight="1" x14ac:dyDescent="0.2">
      <c r="A229" s="318" t="str">
        <f>IF('Basis-Tabelle-Samen'!A221="","",IF($C$1="Deutsch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29" s="319" t="str">
        <f>'Basis-Tabelle-Samen'!I221</f>
        <v>Punica granatum nana</v>
      </c>
      <c r="C229" s="316" t="str">
        <f>IF($C$1="Bulgarisch - BG",'Basis-Tabelle-Samen'!Z221,
IF($C$1="Dänisch - DK",'Basis-Tabelle-Samen'!AA221,
IF($C$1="Deutsch - DE",'Basis-Tabelle-Samen'!AB221,
IF($C$1="Englisch - UK",'Basis-Tabelle-Samen'!AC221,
IF($C$1="Estnisch - EE",'Basis-Tabelle-Samen'!AD221,
IF($C$1="Finnisch - FI",'Basis-Tabelle-Samen'!AE221,
IF($C$1="Französisch - FR",'Basis-Tabelle-Samen'!AF221,
IF($C$1="Griechisch - GR",'Basis-Tabelle-Samen'!AG221,
IF($C$1="Irisch - IE",'Basis-Tabelle-Samen'!AH221,
IF($C$1="Isländisch - IS",'Basis-Tabelle-Samen'!AI221,
IF($C$1="Italienisch - IT",'Basis-Tabelle-Samen'!AJ221,
IF($C$1="Japanisch - JP",'Basis-Tabelle-Samen'!AK221,
IF($C$1="Kroatisch - HR",'Basis-Tabelle-Samen'!AL221,
IF($C$1="Lettisch - LV",'Basis-Tabelle-Samen'!AM221,
IF($C$1="Litauisch - LT",'Basis-Tabelle-Samen'!AN221,
IF($C$1="Maltesisch - MT",'Basis-Tabelle-Samen'!AO221,
IF($C$1="Niederländisch - NL",'Basis-Tabelle-Samen'!AP221,
IF($C$1="Norwegisch - NO",'Basis-Tabelle-Samen'!AQ221,
IF($C$1="Polnisch - PL",'Basis-Tabelle-Samen'!AR221,
IF($C$1="Portugiesisch - PT",'Basis-Tabelle-Samen'!AS221,
IF($C$1="Rumänisch - RO",'Basis-Tabelle-Samen'!AT221,
IF($C$1="Schwedisch - SE",'Basis-Tabelle-Samen'!AU221,
IF($C$1="Slowakisch - SK",'Basis-Tabelle-Samen'!AV221,
IF($C$1="Slowenisch - SI",'Basis-Tabelle-Samen'!AW221,
IF($C$1="Spanisch - ES",'Basis-Tabelle-Samen'!AX221,
IF($C$1="Tschechisch - CZ",'Basis-Tabelle-Samen'!AY221,
IF($C$1="Türkisch - TR",'Basis-Tabelle-Samen'!AZ221,
IF($C$1="Ungarisch - HU",'Basis-Tabelle-Samen'!BA221,
" ACHTUNG"))))))))))))))))))))))))))))</f>
        <v>Bonsai - Dwarf Pomegranate</v>
      </c>
      <c r="D229" s="320">
        <f>'Basis-Tabelle-Samen'!F221</f>
        <v>50</v>
      </c>
      <c r="E229" s="321" t="str">
        <f>'Basis-Tabelle-Samen'!H221</f>
        <v>7 %</v>
      </c>
      <c r="F229" s="322" t="str">
        <f>IF('Basis-Tabelle-Samen'!G221="","",'Basis-Tabelle-Samen'!G221)</f>
        <v>04</v>
      </c>
      <c r="G229" s="320">
        <f>'Basis-Tabelle-Samen'!C221</f>
        <v>14350</v>
      </c>
      <c r="H229" s="323">
        <f>'Basis-Tabelle-Samen'!D221</f>
        <v>4055473143507</v>
      </c>
      <c r="I229" s="324">
        <f>'Basis-Tabelle-Samen'!E221</f>
        <v>1.85</v>
      </c>
      <c r="J229" s="325">
        <f t="shared" si="3"/>
        <v>12</v>
      </c>
      <c r="K229" s="326">
        <f>'Basis-Tabelle-Samen'!K221</f>
        <v>74350</v>
      </c>
      <c r="L229" s="323">
        <f>'Basis-Tabelle-Samen'!L221</f>
        <v>4055473743509</v>
      </c>
      <c r="M229" s="324">
        <f>'Basis-Tabelle-Samen'!M221</f>
        <v>2.4500000000000002</v>
      </c>
      <c r="N229" s="326">
        <f>IF(K229&lt;1,"",'3'!$I$15)</f>
        <v>15</v>
      </c>
      <c r="O229" s="327">
        <f>IF(K229&lt;1,"",'3'!$J$11)</f>
        <v>90</v>
      </c>
      <c r="P229" s="326">
        <f>'Basis-Tabelle-Samen'!N221</f>
        <v>84350</v>
      </c>
      <c r="Q229" s="323">
        <f>'Basis-Tabelle-Samen'!O221</f>
        <v>4055473843506</v>
      </c>
      <c r="R229" s="328">
        <f>'Basis-Tabelle-Samen'!P221</f>
        <v>3.75</v>
      </c>
      <c r="S229" s="326">
        <f>IF(R229&lt;1,"",'3'!$M$15)</f>
        <v>18</v>
      </c>
      <c r="T229" s="327">
        <f>IF(R229&lt;1,"",'3'!$N$11)</f>
        <v>72</v>
      </c>
      <c r="U229" s="326">
        <f>'Basis-Tabelle-Samen'!Q221</f>
        <v>54350</v>
      </c>
      <c r="V229" s="323">
        <f>'Basis-Tabelle-Samen'!R221</f>
        <v>4055473543505</v>
      </c>
      <c r="W229" s="324">
        <f>'Basis-Tabelle-Samen'!S221</f>
        <v>4.95</v>
      </c>
      <c r="X229" s="326">
        <f>IF(U229&lt;1,"",'3'!$Q$15)</f>
        <v>6</v>
      </c>
      <c r="Y229" s="327">
        <f>IF(U229&lt;1,"",'3'!$R$11)</f>
        <v>24</v>
      </c>
      <c r="Z229" s="326">
        <f>'Basis-Tabelle-Samen'!T221</f>
        <v>34350</v>
      </c>
      <c r="AA229" s="323">
        <f>'Basis-Tabelle-Samen'!U221</f>
        <v>4055473343501</v>
      </c>
      <c r="AB229" s="324">
        <f>'Basis-Tabelle-Samen'!V221</f>
        <v>6.75</v>
      </c>
      <c r="AC229" s="326">
        <f>IF(Z229&lt;1,"",'3'!$U$15)</f>
        <v>6</v>
      </c>
      <c r="AD229" s="327">
        <f>IF(Z229&lt;1,"",'3'!$V$11)</f>
        <v>24</v>
      </c>
      <c r="AE229" s="326">
        <f>'Basis-Tabelle-Samen'!W221</f>
        <v>64350</v>
      </c>
      <c r="AF229" s="323">
        <f>'Basis-Tabelle-Samen'!X221</f>
        <v>4055473643502</v>
      </c>
      <c r="AG229" s="324">
        <f>'Basis-Tabelle-Samen'!Y221</f>
        <v>2.95</v>
      </c>
      <c r="AH229" s="326">
        <f>IF(AE229&lt;1,"",'3'!$Y$15)</f>
        <v>8</v>
      </c>
      <c r="AI229" s="327">
        <f>IF(AE229&lt;1,"",'3'!$Z$11)</f>
        <v>64</v>
      </c>
      <c r="AJ229" s="315"/>
      <c r="AK229" s="316" t="str">
        <f>IF(G229&lt;1,"",
IF($C$1="Bulgarisch - BG",HYPERLINK(CONCATENATE("https://www.saflax.de/0-WVK-Retail/Bilder-Pictures/SAFLAX-",'Basis-Tabelle-Samen'!C221,"-",'Basis-Tabelle-Samen'!J221,"-seed-package-front-cr-bulgarian.jpg")),
IF($C$1="Dänisch - DK",HYPERLINK(CONCATENATE("https://www.saflax.de/0-WVK-Retail/Bilder-Pictures/SAFLAX-",'Basis-Tabelle-Samen'!C221,"-",'Basis-Tabelle-Samen'!J221,"-seed-package-front-cr-danish.jpg")),
IF($C$1="Deutsch - DE",HYPERLINK(CONCATENATE("https://www.saflax.de/0-WVK-Retail/Bilder-Pictures/SAFLAX-",'Basis-Tabelle-Samen'!C221,"-",'Basis-Tabelle-Samen'!J221,"-seed-package-front-cr-german.jpg")),
IF($C$1="Englisch - UK",HYPERLINK(CONCATENATE("https://www.saflax.de/0-WVK-Retail/Bilder-Pictures/SAFLAX-",'Basis-Tabelle-Samen'!C221,"-",'Basis-Tabelle-Samen'!J221,"-seed-package-front-cr-english.jpg")),
IF($C$1="Estnisch - EE",HYPERLINK(CONCATENATE("https://www.saflax.de/0-WVK-Retail/Bilder-Pictures/SAFLAX-",'Basis-Tabelle-Samen'!C221,"-",'Basis-Tabelle-Samen'!J221,"-seed-package-front-cr-estonian.jpg")),
IF($C$1="Finnisch - FI",HYPERLINK(CONCATENATE("https://www.saflax.de/0-WVK-Retail/Bilder-Pictures/SAFLAX-",'Basis-Tabelle-Samen'!C221,"-",'Basis-Tabelle-Samen'!J221,"-seed-package-front-cr-finnish.jpg")),
IF($C$1="Französisch - FR",HYPERLINK(CONCATENATE("https://www.saflax.de/0-WVK-Retail/Bilder-Pictures/SAFLAX-",'Basis-Tabelle-Samen'!C221,"-",'Basis-Tabelle-Samen'!J221,"-seed-package-front-cr-french.jpg")),
IF($C$1="Griechisch - GR",HYPERLINK(CONCATENATE("https://www.saflax.de/0-WVK-Retail/Bilder-Pictures/SAFLAX-",'Basis-Tabelle-Samen'!C221,"-",'Basis-Tabelle-Samen'!J221,"-seed-package-front-cr-greek.jpg")),
IF($C$1="Irisch - IE",HYPERLINK(CONCATENATE("https://www.saflax.de/0-WVK-Retail/Bilder-Pictures/SAFLAX-",'Basis-Tabelle-Samen'!C221,"-",'Basis-Tabelle-Samen'!J221,"-seed-package-front-cr-irish.jpg")),
IF($C$1="Isländisch - IS",HYPERLINK(CONCATENATE("https://www.saflax.de/0-WVK-Retail/Bilder-Pictures/SAFLAX-",'Basis-Tabelle-Samen'!C221,"-",'Basis-Tabelle-Samen'!J221,"-seed-package-front-cr-icelandic.jpg")),
IF($C$1="Italienisch - IT",HYPERLINK(CONCATENATE("https://www.saflax.de/0-WVK-Retail/Bilder-Pictures/SAFLAX-",'Basis-Tabelle-Samen'!C221,"-",'Basis-Tabelle-Samen'!J221,"-seed-package-front-cr-italian.jpg")),
IF($C$1="Japanisch - JP",HYPERLINK(CONCATENATE("https://www.saflax.de/0-WVK-Retail/Bilder-Pictures/SAFLAX-",'Basis-Tabelle-Samen'!C221,"-",'Basis-Tabelle-Samen'!J221,"-seed-package-front-cr-japanese.jpg")),
IF($C$1="Kroatisch - HR",HYPERLINK(CONCATENATE("https://www.saflax.de/0-WVK-Retail/Bilder-Pictures/SAFLAX-",'Basis-Tabelle-Samen'!C221,"-",'Basis-Tabelle-Samen'!J221,"-seed-package-front-cr-croatian.jpg")),
IF($C$1="Lettisch - LV",HYPERLINK(CONCATENATE("https://www.saflax.de/0-WVK-Retail/Bilder-Pictures/SAFLAX-",'Basis-Tabelle-Samen'!C221,"-",'Basis-Tabelle-Samen'!J221,"-seed-package-front-cr-latvian.jpg")),
IF($C$1="Litauisch - LT",HYPERLINK(CONCATENATE("https://www.saflax.de/0-WVK-Retail/Bilder-Pictures/SAFLAX-",'Basis-Tabelle-Samen'!C221,"-",'Basis-Tabelle-Samen'!J221,"-seed-package-front-cr-lithuanian.jpg")),
IF($C$1="Maltesisch - MT",HYPERLINK(CONCATENATE("https://www.saflax.de/0-WVK-Retail/Bilder-Pictures/SAFLAX-",'Basis-Tabelle-Samen'!C221,"-",'Basis-Tabelle-Samen'!J221,"-seed-package-front-cr-maltese.jpg")),
IF($C$1="Niederländisch - NL",HYPERLINK(CONCATENATE("https://www.saflax.de/0-WVK-Retail/Bilder-Pictures/SAFLAX-",'Basis-Tabelle-Samen'!C221,"-",'Basis-Tabelle-Samen'!J221,"-seed-package-front-cr-dutch.jpg")),
IF($C$1="Norwegisch - NO",HYPERLINK(CONCATENATE("https://www.saflax.de/0-WVK-Retail/Bilder-Pictures/SAFLAX-",'Basis-Tabelle-Samen'!C221,"-",'Basis-Tabelle-Samen'!J221,"-seed-package-front-cr-nowegian.jpg")),
IF($C$1="Polnisch - PL",HYPERLINK(CONCATENATE("https://www.saflax.de/0-WVK-Retail/Bilder-Pictures/SAFLAX-",'Basis-Tabelle-Samen'!C221,"-",'Basis-Tabelle-Samen'!J221,"-seed-package-front-cr-polish.jpg")),
IF($C$1="Portugiesisch - PT",HYPERLINK(CONCATENATE("https://www.saflax.de/0-WVK-Retail/Bilder-Pictures/SAFLAX-",'Basis-Tabelle-Samen'!C221,"-",'Basis-Tabelle-Samen'!J221,"-seed-package-front-cr-portuguese.jpg")),
IF($C$1="Rumänisch - RO",HYPERLINK(CONCATENATE("https://www.saflax.de/0-WVK-Retail/Bilder-Pictures/SAFLAX-",'Basis-Tabelle-Samen'!C221,"-",'Basis-Tabelle-Samen'!J221,"-seed-package-front-cr-romanian.jpg")),
IF($C$1="Schwedisch - SE",HYPERLINK(CONCATENATE("https://www.saflax.de/0-WVK-Retail/Bilder-Pictures/SAFLAX-",'Basis-Tabelle-Samen'!C221,"-",'Basis-Tabelle-Samen'!J221,"-seed-package-front-cr-swedish.jpg")),
IF($C$1="Slowakisch - SK",HYPERLINK(CONCATENATE("https://www.saflax.de/0-WVK-Retail/Bilder-Pictures/SAFLAX-",'Basis-Tabelle-Samen'!C221,"-",'Basis-Tabelle-Samen'!J221,"-seed-package-front-cr-slovak.jpg")),
IF($C$1="Slowenisch - SI",HYPERLINK(CONCATENATE("https://www.saflax.de/0-WVK-Retail/Bilder-Pictures/SAFLAX-",'Basis-Tabelle-Samen'!C221,"-",'Basis-Tabelle-Samen'!J221,"-seed-package-front-cr-slovenian.jpg")),
IF($C$1="Spanisch - ES",HYPERLINK(CONCATENATE("https://www.saflax.de/0-WVK-Retail/Bilder-Pictures/SAFLAX-",'Basis-Tabelle-Samen'!C221,"-",'Basis-Tabelle-Samen'!J221,"-seed-package-front-cr-spanish.jpg")),
IF($C$1="Tschechisch - CZ",HYPERLINK(CONCATENATE("https://www.saflax.de/0-WVK-Retail/Bilder-Pictures/SAFLAX-",'Basis-Tabelle-Samen'!C221,"-",'Basis-Tabelle-Samen'!J221,"-seed-package-front-cr-czech.jpg")),
IF($C$1="Türkisch - TR",HYPERLINK(CONCATENATE("https://www.saflax.de/0-WVK-Retail/Bilder-Pictures/SAFLAX-",'Basis-Tabelle-Samen'!C221,"-",'Basis-Tabelle-Samen'!J221,"-seed-package-front-cr-turkish.jpg")),
IF($C$1="Ungarisch - HU",HYPERLINK(CONCATENATE("https://www.saflax.de/0-WVK-Retail/Bilder-Pictures/SAFLAX-",'Basis-Tabelle-Samen'!C221,"-",'Basis-Tabelle-Samen'!J221,"-seed-package-front-cr-hungarian.jpg")),
" ACHTUNG")))))))))))))))))))))))))))))</f>
        <v>https://www.saflax.de/0-WVK-Retail/Bilder-Pictures/SAFLAX-14350-punica-granatum-nana-seed-package-front-cr-english.jpg</v>
      </c>
      <c r="AL229" s="330" t="str">
        <f>IF(G229&lt;1,"",
IF($C$1="Bulgarisch - BG",HYPERLINK(CONCATENATE("https://www.saflax.de/0-WVK-Retail/Bilder-Pictures/SAFLAX-",'Basis-Tabelle-Samen'!C221,"-",'Basis-Tabelle-Samen'!J221,"-seed-package-back-cr-bulgarian.jpg")),
IF($C$1="Dänisch - DK",HYPERLINK(CONCATENATE("https://www.saflax.de/0-WVK-Retail/Bilder-Pictures/SAFLAX-",'Basis-Tabelle-Samen'!C221,"-",'Basis-Tabelle-Samen'!J221,"-seed-package-back-cr-danish.jpg")),
IF($C$1="Deutsch - DE",HYPERLINK(CONCATENATE("https://www.saflax.de/0-WVK-Retail/Bilder-Pictures/SAFLAX-",'Basis-Tabelle-Samen'!C221,"-",'Basis-Tabelle-Samen'!J221,"-seed-package-back-cr-german.jpg")),
IF($C$1="Englisch - UK",HYPERLINK(CONCATENATE("https://www.saflax.de/0-WVK-Retail/Bilder-Pictures/SAFLAX-",'Basis-Tabelle-Samen'!C221,"-",'Basis-Tabelle-Samen'!J221,"-seed-package-back-cr-english.jpg")),
IF($C$1="Estnisch - EE",HYPERLINK(CONCATENATE("https://www.saflax.de/0-WVK-Retail/Bilder-Pictures/SAFLAX-",'Basis-Tabelle-Samen'!C221,"-",'Basis-Tabelle-Samen'!J221,"-seed-package-back-cr-estonian.jpg")),
IF($C$1="Finnisch - FI",HYPERLINK(CONCATENATE("https://www.saflax.de/0-WVK-Retail/Bilder-Pictures/SAFLAX-",'Basis-Tabelle-Samen'!C221,"-",'Basis-Tabelle-Samen'!J221,"-seed-package-back-cr-finnish.jpg")),
IF($C$1="Französisch - FR",HYPERLINK(CONCATENATE("https://www.saflax.de/0-WVK-Retail/Bilder-Pictures/SAFLAX-",'Basis-Tabelle-Samen'!C221,"-",'Basis-Tabelle-Samen'!J221,"-seed-package-back-cr-french.jpg")),
IF($C$1="Griechisch - GR",HYPERLINK(CONCATENATE("https://www.saflax.de/0-WVK-Retail/Bilder-Pictures/SAFLAX-",'Basis-Tabelle-Samen'!C221,"-",'Basis-Tabelle-Samen'!J221,"-seed-package-back-cr-greek.jpg")),
IF($C$1="Irisch - IE",HYPERLINK(CONCATENATE("https://www.saflax.de/0-WVK-Retail/Bilder-Pictures/SAFLAX-",'Basis-Tabelle-Samen'!C221,"-",'Basis-Tabelle-Samen'!J221,"-seed-package-back-cr-irish.jpg")),
IF($C$1="Isländisch - IS",HYPERLINK(CONCATENATE("https://www.saflax.de/0-WVK-Retail/Bilder-Pictures/SAFLAX-",'Basis-Tabelle-Samen'!C221,"-",'Basis-Tabelle-Samen'!J221,"-seed-package-back-cr-icelandic.jpg")),
IF($C$1="Italienisch - IT",HYPERLINK(CONCATENATE("https://www.saflax.de/0-WVK-Retail/Bilder-Pictures/SAFLAX-",'Basis-Tabelle-Samen'!C221,"-",'Basis-Tabelle-Samen'!J221,"-seed-package-back-cr-italian.jpg")),
IF($C$1="Japanisch - JP",HYPERLINK(CONCATENATE("https://www.saflax.de/0-WVK-Retail/Bilder-Pictures/SAFLAX-",'Basis-Tabelle-Samen'!C221,"-",'Basis-Tabelle-Samen'!J221,"-seed-package-back-cr-japanese.jpg")),
IF($C$1="Kroatisch - HR",HYPERLINK(CONCATENATE("https://www.saflax.de/0-WVK-Retail/Bilder-Pictures/SAFLAX-",'Basis-Tabelle-Samen'!C221,"-",'Basis-Tabelle-Samen'!J221,"-seed-package-back-cr-croatian.jpg")),
IF($C$1="Lettisch - LV",HYPERLINK(CONCATENATE("https://www.saflax.de/0-WVK-Retail/Bilder-Pictures/SAFLAX-",'Basis-Tabelle-Samen'!C221,"-",'Basis-Tabelle-Samen'!J221,"-seed-package-back-cr-latvian.jpg")),
IF($C$1="Litauisch - LT",HYPERLINK(CONCATENATE("https://www.saflax.de/0-WVK-Retail/Bilder-Pictures/SAFLAX-",'Basis-Tabelle-Samen'!C221,"-",'Basis-Tabelle-Samen'!J221,"-seed-package-back-cr-lithuanian.jpg")),
IF($C$1="Maltesisch - MT",HYPERLINK(CONCATENATE("https://www.saflax.de/0-WVK-Retail/Bilder-Pictures/SAFLAX-",'Basis-Tabelle-Samen'!C221,"-",'Basis-Tabelle-Samen'!J221,"-seed-package-back-cr-maltese.jpg")),
IF($C$1="Niederländisch - NL",HYPERLINK(CONCATENATE("https://www.saflax.de/0-WVK-Retail/Bilder-Pictures/SAFLAX-",'Basis-Tabelle-Samen'!C221,"-",'Basis-Tabelle-Samen'!J221,"-seed-package-back-cr-dutch.jpg")),
IF($C$1="Norwegisch - NO",HYPERLINK(CONCATENATE("https://www.saflax.de/0-WVK-Retail/Bilder-Pictures/SAFLAX-",'Basis-Tabelle-Samen'!C221,"-",'Basis-Tabelle-Samen'!J221,"-seed-package-back-cr-nowegian.jpg")),
IF($C$1="Polnisch - PL",HYPERLINK(CONCATENATE("https://www.saflax.de/0-WVK-Retail/Bilder-Pictures/SAFLAX-",'Basis-Tabelle-Samen'!C221,"-",'Basis-Tabelle-Samen'!J221,"-seed-package-back-cr-polish.jpg")),
IF($C$1="Portugiesisch - PT",HYPERLINK(CONCATENATE("https://www.saflax.de/0-WVK-Retail/Bilder-Pictures/SAFLAX-",'Basis-Tabelle-Samen'!C221,"-",'Basis-Tabelle-Samen'!J221,"-seed-package-back-cr-portuguese.jpg")),
IF($C$1="Rumänisch - RO",HYPERLINK(CONCATENATE("https://www.saflax.de/0-WVK-Retail/Bilder-Pictures/SAFLAX-",'Basis-Tabelle-Samen'!C221,"-",'Basis-Tabelle-Samen'!J221,"-seed-package-back-cr-romanian.jpg")),
IF($C$1="Schwedisch - SE",HYPERLINK(CONCATENATE("https://www.saflax.de/0-WVK-Retail/Bilder-Pictures/SAFLAX-",'Basis-Tabelle-Samen'!C221,"-",'Basis-Tabelle-Samen'!J221,"-seed-package-back-cr-swedish.jpg")),
IF($C$1="Slowakisch - SK",HYPERLINK(CONCATENATE("https://www.saflax.de/0-WVK-Retail/Bilder-Pictures/SAFLAX-",'Basis-Tabelle-Samen'!C221,"-",'Basis-Tabelle-Samen'!J221,"-seed-package-back-cr-slovak.jpg")),
IF($C$1="Slowenisch - SI",HYPERLINK(CONCATENATE("https://www.saflax.de/0-WVK-Retail/Bilder-Pictures/SAFLAX-",'Basis-Tabelle-Samen'!C221,"-",'Basis-Tabelle-Samen'!J221,"-seed-package-back-cr-slovenian.jpg")),
IF($C$1="Spanisch - ES",HYPERLINK(CONCATENATE("https://www.saflax.de/0-WVK-Retail/Bilder-Pictures/SAFLAX-",'Basis-Tabelle-Samen'!C221,"-",'Basis-Tabelle-Samen'!J221,"-seed-package-back-cr-spanish.jpg")),
IF($C$1="Tschechisch - CZ",HYPERLINK(CONCATENATE("https://www.saflax.de/0-WVK-Retail/Bilder-Pictures/SAFLAX-",'Basis-Tabelle-Samen'!C221,"-",'Basis-Tabelle-Samen'!J221,"-seed-package-back-cr-czech.jpg")),
IF($C$1="Türkisch - TR",HYPERLINK(CONCATENATE("https://www.saflax.de/0-WVK-Retail/Bilder-Pictures/SAFLAX-",'Basis-Tabelle-Samen'!C221,"-",'Basis-Tabelle-Samen'!J221,"-seed-package-back-cr-turkish.jpg")),
IF($C$1="Ungarisch - HU",HYPERLINK(CONCATENATE("https://www.saflax.de/0-WVK-Retail/Bilder-Pictures/SAFLAX-",'Basis-Tabelle-Samen'!C221,"-",'Basis-Tabelle-Samen'!J221,"-seed-package-back-cr-hungarian.jpg")),
" ACHTUNG")))))))))))))))))))))))))))))</f>
        <v>https://www.saflax.de/0-WVK-Retail/Bilder-Pictures/SAFLAX-14350-punica-granatum-nana-seed-package-back-cr-english.jpg</v>
      </c>
      <c r="AM229" s="330" t="str">
        <f>IF(H229&lt;1,"",
IF($C$1="Bulgarisch - BG",HYPERLINK(CONCATENATE("https://www.saflax.de/0-WVK-Retail/Bilder-Pictures/SAFLAX-",'Basis-Tabelle-Samen'!K221,"-",'Basis-Tabelle-Samen'!J221,"-garden-to-go-mini-bulgarian.jpg")),
IF($C$1="Dänisch - DK",HYPERLINK(CONCATENATE("https://www.saflax.de/0-WVK-Retail/Bilder-Pictures/SAFLAX-",'Basis-Tabelle-Samen'!K221,"-",'Basis-Tabelle-Samen'!J221,"-garden-to-go-mini-danish.jpg")),
IF($C$1="Deutsch - DE",HYPERLINK(CONCATENATE("https://www.saflax.de/0-WVK-Retail/Bilder-Pictures/SAFLAX-",'Basis-Tabelle-Samen'!K221,"-",'Basis-Tabelle-Samen'!J221,"-garden-to-go-mini-german.jpg")),
IF($C$1="Englisch - UK",HYPERLINK(CONCATENATE("https://www.saflax.de/0-WVK-Retail/Bilder-Pictures/SAFLAX-",'Basis-Tabelle-Samen'!K221,"-",'Basis-Tabelle-Samen'!J221,"-garden-to-go-mini-english.jpg")),
IF($C$1="Estnisch - EE",HYPERLINK(CONCATENATE("https://www.saflax.de/0-WVK-Retail/Bilder-Pictures/SAFLAX-",'Basis-Tabelle-Samen'!K221,"-",'Basis-Tabelle-Samen'!J221,"-garden-to-go-mini-estonian.jpg")),
IF($C$1="Finnisch - FI",HYPERLINK(CONCATENATE("https://www.saflax.de/0-WVK-Retail/Bilder-Pictures/SAFLAX-",'Basis-Tabelle-Samen'!K221,"-",'Basis-Tabelle-Samen'!J221,"-garden-to-go-mini-finnish.jpg")),
IF($C$1="Französisch - FR",HYPERLINK(CONCATENATE("https://www.saflax.de/0-WVK-Retail/Bilder-Pictures/SAFLAX-",'Basis-Tabelle-Samen'!K221,"-",'Basis-Tabelle-Samen'!J221,"-garden-to-go-mini-french.jpg")),
IF($C$1="Griechisch - GR",HYPERLINK(CONCATENATE("https://www.saflax.de/0-WVK-Retail/Bilder-Pictures/SAFLAX-",'Basis-Tabelle-Samen'!K221,"-",'Basis-Tabelle-Samen'!J221,"-garden-to-go-mini-greek.jpg")),
IF($C$1="Irisch - IE",HYPERLINK(CONCATENATE("https://www.saflax.de/0-WVK-Retail/Bilder-Pictures/SAFLAX-",'Basis-Tabelle-Samen'!K221,"-",'Basis-Tabelle-Samen'!J221,"-garden-to-go-mini-irish.jpg")),
IF($C$1="Isländisch - IS",HYPERLINK(CONCATENATE("https://www.saflax.de/0-WVK-Retail/Bilder-Pictures/SAFLAX-",'Basis-Tabelle-Samen'!K221,"-",'Basis-Tabelle-Samen'!J221,"-garden-to-go-mini-icelandic.jpg")),
IF($C$1="Italienisch - IT",HYPERLINK(CONCATENATE("https://www.saflax.de/0-WVK-Retail/Bilder-Pictures/SAFLAX-",'Basis-Tabelle-Samen'!K221,"-",'Basis-Tabelle-Samen'!J221,"-garden-to-go-mini-italian.jpg")),
IF($C$1="Japanisch - JP",HYPERLINK(CONCATENATE("https://www.saflax.de/0-WVK-Retail/Bilder-Pictures/SAFLAX-",'Basis-Tabelle-Samen'!K221,"-",'Basis-Tabelle-Samen'!J221,"-garden-to-go-mini-japanese.jpg")),
IF($C$1="Kroatisch - HR",HYPERLINK(CONCATENATE("https://www.saflax.de/0-WVK-Retail/Bilder-Pictures/SAFLAX-",'Basis-Tabelle-Samen'!K221,"-",'Basis-Tabelle-Samen'!J221,"-garden-to-go-mini-croatian.jpg")),
IF($C$1="Lettisch - LV",HYPERLINK(CONCATENATE("https://www.saflax.de/0-WVK-Retail/Bilder-Pictures/SAFLAX-",'Basis-Tabelle-Samen'!K221,"-",'Basis-Tabelle-Samen'!J221,"-garden-to-go-mini-latvian.jpg")),
IF($C$1="Litauisch - LT",HYPERLINK(CONCATENATE("https://www.saflax.de/0-WVK-Retail/Bilder-Pictures/SAFLAX-",'Basis-Tabelle-Samen'!K221,"-",'Basis-Tabelle-Samen'!J221,"-garden-to-go-mini-lithuanian.jpg")),
IF($C$1="Maltesisch - MT",HYPERLINK(CONCATENATE("https://www.saflax.de/0-WVK-Retail/Bilder-Pictures/SAFLAX-",'Basis-Tabelle-Samen'!K221,"-",'Basis-Tabelle-Samen'!J221,"-garden-to-go-mini-maltese.jpg")),
IF($C$1="Niederländisch - NL",HYPERLINK(CONCATENATE("https://www.saflax.de/0-WVK-Retail/Bilder-Pictures/SAFLAX-",'Basis-Tabelle-Samen'!K221,"-",'Basis-Tabelle-Samen'!J221,"-garden-to-go-mini-dutch.jpg")),
IF($C$1="Norwegisch - NO",HYPERLINK(CONCATENATE("https://www.saflax.de/0-WVK-Retail/Bilder-Pictures/SAFLAX-",'Basis-Tabelle-Samen'!K221,"-",'Basis-Tabelle-Samen'!J221,"-garden-to-go-mini-nowegian.jpg")),
IF($C$1="Polnisch - PL",HYPERLINK(CONCATENATE("https://www.saflax.de/0-WVK-Retail/Bilder-Pictures/SAFLAX-",'Basis-Tabelle-Samen'!K221,"-",'Basis-Tabelle-Samen'!J221,"-garden-to-go-mini-polish.jpg")),
IF($C$1="Portugiesisch - PT",HYPERLINK(CONCATENATE("https://www.saflax.de/0-WVK-Retail/Bilder-Pictures/SAFLAX-",'Basis-Tabelle-Samen'!K221,"-",'Basis-Tabelle-Samen'!J221,"-garden-to-go-mini-portuguese.jpg")),
IF($C$1="Rumänisch - RO",HYPERLINK(CONCATENATE("https://www.saflax.de/0-WVK-Retail/Bilder-Pictures/SAFLAX-",'Basis-Tabelle-Samen'!K221,"-",'Basis-Tabelle-Samen'!J221,"-garden-to-go-mini-romanian.jpg")),
IF($C$1="Schwedisch - SE",HYPERLINK(CONCATENATE("https://www.saflax.de/0-WVK-Retail/Bilder-Pictures/SAFLAX-",'Basis-Tabelle-Samen'!K221,"-",'Basis-Tabelle-Samen'!J221,"-garden-to-go-mini-swedish.jpg")),
IF($C$1="Slowakisch - SK",HYPERLINK(CONCATENATE("https://www.saflax.de/0-WVK-Retail/Bilder-Pictures/SAFLAX-",'Basis-Tabelle-Samen'!K221,"-",'Basis-Tabelle-Samen'!J221,"-garden-to-go-mini-slovak.jpg")),
IF($C$1="Slowenisch - SI",HYPERLINK(CONCATENATE("https://www.saflax.de/0-WVK-Retail/Bilder-Pictures/SAFLAX-",'Basis-Tabelle-Samen'!K221,"-",'Basis-Tabelle-Samen'!J221,"-garden-to-go-mini-slovenian.jpg")),
IF($C$1="Spanisch - ES",HYPERLINK(CONCATENATE("https://www.saflax.de/0-WVK-Retail/Bilder-Pictures/SAFLAX-",'Basis-Tabelle-Samen'!K221,"-",'Basis-Tabelle-Samen'!J221,"-garden-to-go-mini-spanish.jpg")),
IF($C$1="Tschechisch - CZ",HYPERLINK(CONCATENATE("https://www.saflax.de/0-WVK-Retail/Bilder-Pictures/SAFLAX-",'Basis-Tabelle-Samen'!K221,"-",'Basis-Tabelle-Samen'!J221,"-garden-to-go-mini-czech.jpg")),
IF($C$1="Türkisch - TR",HYPERLINK(CONCATENATE("https://www.saflax.de/0-WVK-Retail/Bilder-Pictures/SAFLAX-",'Basis-Tabelle-Samen'!K221,"-",'Basis-Tabelle-Samen'!J221,"-garden-to-go-mini-turkish.jpg")),
IF($C$1="Ungarisch - HU",HYPERLINK(CONCATENATE("https://www.saflax.de/0-WVK-Retail/Bilder-Pictures/SAFLAX-",'Basis-Tabelle-Samen'!K221,"-",'Basis-Tabelle-Samen'!J221,"-garden-to-go-mini-hungarian.jpg")),
" ACHTUNG")))))))))))))))))))))))))))))</f>
        <v>https://www.saflax.de/0-WVK-Retail/Bilder-Pictures/SAFLAX-74350-punica-granatum-nana-garden-to-go-mini-english.jpg</v>
      </c>
      <c r="AN229" s="330" t="str">
        <f>IF(I229&lt;1,"",
IF($C$1="Bulgarisch - BG",HYPERLINK(CONCATENATE("https://www.saflax.de/0-WVK-Retail/Bilder-Pictures/SAFLAX-",'Basis-Tabelle-Samen'!N221,"-",'Basis-Tabelle-Samen'!J221,"-garden-to-go-lite-bulgarian.jpg")),
IF($C$1="Dänisch - DK",HYPERLINK(CONCATENATE("https://www.saflax.de/0-WVK-Retail/Bilder-Pictures/SAFLAX-",'Basis-Tabelle-Samen'!N221,"-",'Basis-Tabelle-Samen'!J221,"-garden-to-go-lite-danish.jpg")),
IF($C$1="Deutsch - DE",HYPERLINK(CONCATENATE("https://www.saflax.de/0-WVK-Retail/Bilder-Pictures/SAFLAX-",'Basis-Tabelle-Samen'!N221,"-",'Basis-Tabelle-Samen'!J221,"-garden-to-go-lite-german.jpg")),
IF($C$1="Englisch - UK",HYPERLINK(CONCATENATE("https://www.saflax.de/0-WVK-Retail/Bilder-Pictures/SAFLAX-",'Basis-Tabelle-Samen'!N221,"-",'Basis-Tabelle-Samen'!J221,"-garden-to-go-lite-english.jpg")),
IF($C$1="Estnisch - EE",HYPERLINK(CONCATENATE("https://www.saflax.de/0-WVK-Retail/Bilder-Pictures/SAFLAX-",'Basis-Tabelle-Samen'!N221,"-",'Basis-Tabelle-Samen'!J221,"-garden-to-go-lite-estonian.jpg")),
IF($C$1="Finnisch - FI",HYPERLINK(CONCATENATE("https://www.saflax.de/0-WVK-Retail/Bilder-Pictures/SAFLAX-",'Basis-Tabelle-Samen'!N221,"-",'Basis-Tabelle-Samen'!J221,"-garden-to-go-lite-finnish.jpg")),
IF($C$1="Französisch - FR",HYPERLINK(CONCATENATE("https://www.saflax.de/0-WVK-Retail/Bilder-Pictures/SAFLAX-",'Basis-Tabelle-Samen'!N221,"-",'Basis-Tabelle-Samen'!J221,"-garden-to-go-lite-french.jpg")),
IF($C$1="Griechisch - GR",HYPERLINK(CONCATENATE("https://www.saflax.de/0-WVK-Retail/Bilder-Pictures/SAFLAX-",'Basis-Tabelle-Samen'!N221,"-",'Basis-Tabelle-Samen'!J221,"-garden-to-go-lite-greek.jpg")),
IF($C$1="Irisch - IE",HYPERLINK(CONCATENATE("https://www.saflax.de/0-WVK-Retail/Bilder-Pictures/SAFLAX-",'Basis-Tabelle-Samen'!N221,"-",'Basis-Tabelle-Samen'!J221,"-garden-to-go-lite-irish.jpg")),
IF($C$1="Isländisch - IS",HYPERLINK(CONCATENATE("https://www.saflax.de/0-WVK-Retail/Bilder-Pictures/SAFLAX-",'Basis-Tabelle-Samen'!N221,"-",'Basis-Tabelle-Samen'!J221,"-garden-to-go-lite-icelandic.jpg")),
IF($C$1="Italienisch - IT",HYPERLINK(CONCATENATE("https://www.saflax.de/0-WVK-Retail/Bilder-Pictures/SAFLAX-",'Basis-Tabelle-Samen'!N221,"-",'Basis-Tabelle-Samen'!J221,"-garden-to-go-lite-italian.jpg")),
IF($C$1="Japanisch - JP",HYPERLINK(CONCATENATE("https://www.saflax.de/0-WVK-Retail/Bilder-Pictures/SAFLAX-",'Basis-Tabelle-Samen'!N221,"-",'Basis-Tabelle-Samen'!J221,"-garden-to-go-lite-japanese.jpg")),
IF($C$1="Kroatisch - HR",HYPERLINK(CONCATENATE("https://www.saflax.de/0-WVK-Retail/Bilder-Pictures/SAFLAX-",'Basis-Tabelle-Samen'!N221,"-",'Basis-Tabelle-Samen'!J221,"-garden-to-go-lite-croatian.jpg")),
IF($C$1="Lettisch - LV",HYPERLINK(CONCATENATE("https://www.saflax.de/0-WVK-Retail/Bilder-Pictures/SAFLAX-",'Basis-Tabelle-Samen'!N221,"-",'Basis-Tabelle-Samen'!J221,"-garden-to-go-lite-latvian.jpg")),
IF($C$1="Litauisch - LT",HYPERLINK(CONCATENATE("https://www.saflax.de/0-WVK-Retail/Bilder-Pictures/SAFLAX-",'Basis-Tabelle-Samen'!N221,"-",'Basis-Tabelle-Samen'!J221,"-garden-to-go-lite-lithuanian.jpg")),
IF($C$1="Maltesisch - MT",HYPERLINK(CONCATENATE("https://www.saflax.de/0-WVK-Retail/Bilder-Pictures/SAFLAX-",'Basis-Tabelle-Samen'!N221,"-",'Basis-Tabelle-Samen'!J221,"-garden-to-go-lite-maltese.jpg")),
IF($C$1="Niederländisch - NL",HYPERLINK(CONCATENATE("https://www.saflax.de/0-WVK-Retail/Bilder-Pictures/SAFLAX-",'Basis-Tabelle-Samen'!N221,"-",'Basis-Tabelle-Samen'!J221,"-garden-to-go-lite-dutch.jpg")),
IF($C$1="Norwegisch - NO",HYPERLINK(CONCATENATE("https://www.saflax.de/0-WVK-Retail/Bilder-Pictures/SAFLAX-",'Basis-Tabelle-Samen'!N221,"-",'Basis-Tabelle-Samen'!J221,"-garden-to-go-lite-nowegian.jpg")),
IF($C$1="Polnisch - PL",HYPERLINK(CONCATENATE("https://www.saflax.de/0-WVK-Retail/Bilder-Pictures/SAFLAX-",'Basis-Tabelle-Samen'!N221,"-",'Basis-Tabelle-Samen'!J221,"-garden-to-go-lite-polish.jpg")),
IF($C$1="Portugiesisch - PT",HYPERLINK(CONCATENATE("https://www.saflax.de/0-WVK-Retail/Bilder-Pictures/SAFLAX-",'Basis-Tabelle-Samen'!N221,"-",'Basis-Tabelle-Samen'!J221,"-garden-to-go-lite-portuguese.jpg")),
IF($C$1="Rumänisch - RO",HYPERLINK(CONCATENATE("https://www.saflax.de/0-WVK-Retail/Bilder-Pictures/SAFLAX-",'Basis-Tabelle-Samen'!N221,"-",'Basis-Tabelle-Samen'!J221,"-garden-to-go-lite-romanian.jpg")),
IF($C$1="Schwedisch - SE",HYPERLINK(CONCATENATE("https://www.saflax.de/0-WVK-Retail/Bilder-Pictures/SAFLAX-",'Basis-Tabelle-Samen'!N221,"-",'Basis-Tabelle-Samen'!J221,"-garden-to-go-lite-swedish.jpg")),
IF($C$1="Slowakisch - SK",HYPERLINK(CONCATENATE("https://www.saflax.de/0-WVK-Retail/Bilder-Pictures/SAFLAX-",'Basis-Tabelle-Samen'!N221,"-",'Basis-Tabelle-Samen'!J221,"-garden-to-go-lite-slovak.jpg")),
IF($C$1="Slowenisch - SI",HYPERLINK(CONCATENATE("https://www.saflax.de/0-WVK-Retail/Bilder-Pictures/SAFLAX-",'Basis-Tabelle-Samen'!N221,"-",'Basis-Tabelle-Samen'!J221,"-garden-to-go-lite-slovenian.jpg")),
IF($C$1="Spanisch - ES",HYPERLINK(CONCATENATE("https://www.saflax.de/0-WVK-Retail/Bilder-Pictures/SAFLAX-",'Basis-Tabelle-Samen'!N221,"-",'Basis-Tabelle-Samen'!J221,"-garden-to-go-lite-spanish.jpg")),
IF($C$1="Tschechisch - CZ",HYPERLINK(CONCATENATE("https://www.saflax.de/0-WVK-Retail/Bilder-Pictures/SAFLAX-",'Basis-Tabelle-Samen'!N221,"-",'Basis-Tabelle-Samen'!J221,"-garden-to-go-lite-czech.jpg")),
IF($C$1="Türkisch - TR",HYPERLINK(CONCATENATE("https://www.saflax.de/0-WVK-Retail/Bilder-Pictures/SAFLAX-",'Basis-Tabelle-Samen'!N221,"-",'Basis-Tabelle-Samen'!J221,"-garden-to-go-lite-turkish.jpg")),
IF($C$1="Ungarisch - HU",HYPERLINK(CONCATENATE("https://www.saflax.de/0-WVK-Retail/Bilder-Pictures/SAFLAX-",'Basis-Tabelle-Samen'!N221,"-",'Basis-Tabelle-Samen'!J221,"-garden-to-go-lite-hungarian.jpg")),
" ACHTUNG")))))))))))))))))))))))))))))</f>
        <v>https://www.saflax.de/0-WVK-Retail/Bilder-Pictures/SAFLAX-84350-punica-granatum-nana-garden-to-go-lite-english.jpg</v>
      </c>
      <c r="AO229" s="330" t="str">
        <f>IF(J229&lt;1,"",
IF($C$1="Bulgarisch - BG",HYPERLINK(CONCATENATE("https://www.saflax.de/0-WVK-Retail/Bilder-Pictures/SAFLAX-",'Basis-Tabelle-Samen'!Q221,"-",'Basis-Tabelle-Samen'!J221,"-garden-to-go-bulgarian.jpg")),
IF($C$1="Dänisch - DK",HYPERLINK(CONCATENATE("https://www.saflax.de/0-WVK-Retail/Bilder-Pictures/SAFLAX-",'Basis-Tabelle-Samen'!Q221,"-",'Basis-Tabelle-Samen'!J221,"-garden-to-go-danish.jpg")),
IF($C$1="Deutsch - DE",HYPERLINK(CONCATENATE("https://www.saflax.de/0-WVK-Retail/Bilder-Pictures/SAFLAX-",'Basis-Tabelle-Samen'!Q221,"-",'Basis-Tabelle-Samen'!J221,"-garden-to-go-german.jpg")),
IF($C$1="Englisch - UK",HYPERLINK(CONCATENATE("https://www.saflax.de/0-WVK-Retail/Bilder-Pictures/SAFLAX-",'Basis-Tabelle-Samen'!Q221,"-",'Basis-Tabelle-Samen'!J221,"-garden-to-go-english.jpg")),
IF($C$1="Estnisch - EE",HYPERLINK(CONCATENATE("https://www.saflax.de/0-WVK-Retail/Bilder-Pictures/SAFLAX-",'Basis-Tabelle-Samen'!Q221,"-",'Basis-Tabelle-Samen'!J221,"-garden-to-go-estonian.jpg")),
IF($C$1="Finnisch - FI",HYPERLINK(CONCATENATE("https://www.saflax.de/0-WVK-Retail/Bilder-Pictures/SAFLAX-",'Basis-Tabelle-Samen'!Q221,"-",'Basis-Tabelle-Samen'!J221,"-garden-to-go-finnish.jpg")),
IF($C$1="Französisch - FR",HYPERLINK(CONCATENATE("https://www.saflax.de/0-WVK-Retail/Bilder-Pictures/SAFLAX-",'Basis-Tabelle-Samen'!Q221,"-",'Basis-Tabelle-Samen'!J221,"-garden-to-go-french.jpg")),
IF($C$1="Griechisch - GR",HYPERLINK(CONCATENATE("https://www.saflax.de/0-WVK-Retail/Bilder-Pictures/SAFLAX-",'Basis-Tabelle-Samen'!Q221,"-",'Basis-Tabelle-Samen'!J221,"-garden-to-go-greek.jpg")),
IF($C$1="Irisch - IE",HYPERLINK(CONCATENATE("https://www.saflax.de/0-WVK-Retail/Bilder-Pictures/SAFLAX-",'Basis-Tabelle-Samen'!Q221,"-",'Basis-Tabelle-Samen'!J221,"-garden-to-go-irish.jpg")),
IF($C$1="Isländisch - IS",HYPERLINK(CONCATENATE("https://www.saflax.de/0-WVK-Retail/Bilder-Pictures/SAFLAX-",'Basis-Tabelle-Samen'!Q221,"-",'Basis-Tabelle-Samen'!J221,"-garden-to-go-icelandic.jpg")),
IF($C$1="Italienisch - IT",HYPERLINK(CONCATENATE("https://www.saflax.de/0-WVK-Retail/Bilder-Pictures/SAFLAX-",'Basis-Tabelle-Samen'!Q221,"-",'Basis-Tabelle-Samen'!J221,"-garden-to-go-italian.jpg")),
IF($C$1="Japanisch - JP",HYPERLINK(CONCATENATE("https://www.saflax.de/0-WVK-Retail/Bilder-Pictures/SAFLAX-",'Basis-Tabelle-Samen'!Q221,"-",'Basis-Tabelle-Samen'!J221,"-garden-to-go-japanese.jpg")),
IF($C$1="Kroatisch - HR",HYPERLINK(CONCATENATE("https://www.saflax.de/0-WVK-Retail/Bilder-Pictures/SAFLAX-",'Basis-Tabelle-Samen'!Q221,"-",'Basis-Tabelle-Samen'!J221,"-garden-to-go-croatian.jpg")),
IF($C$1="Lettisch - LV",HYPERLINK(CONCATENATE("https://www.saflax.de/0-WVK-Retail/Bilder-Pictures/SAFLAX-",'Basis-Tabelle-Samen'!Q221,"-",'Basis-Tabelle-Samen'!J221,"-garden-to-go-latvian.jpg")),
IF($C$1="Litauisch - LT",HYPERLINK(CONCATENATE("https://www.saflax.de/0-WVK-Retail/Bilder-Pictures/SAFLAX-",'Basis-Tabelle-Samen'!Q221,"-",'Basis-Tabelle-Samen'!J221,"-garden-to-go-lithuanian.jpg")),
IF($C$1="Maltesisch - MT",HYPERLINK(CONCATENATE("https://www.saflax.de/0-WVK-Retail/Bilder-Pictures/SAFLAX-",'Basis-Tabelle-Samen'!Q221,"-",'Basis-Tabelle-Samen'!J221,"-garden-to-go-maltese.jpg")),
IF($C$1="Niederländisch - NL",HYPERLINK(CONCATENATE("https://www.saflax.de/0-WVK-Retail/Bilder-Pictures/SAFLAX-",'Basis-Tabelle-Samen'!Q221,"-",'Basis-Tabelle-Samen'!J221,"-garden-to-go-dutch.jpg")),
IF($C$1="Norwegisch - NO",HYPERLINK(CONCATENATE("https://www.saflax.de/0-WVK-Retail/Bilder-Pictures/SAFLAX-",'Basis-Tabelle-Samen'!Q221,"-",'Basis-Tabelle-Samen'!J221,"-garden-to-go-nowegian.jpg")),
IF($C$1="Polnisch - PL",HYPERLINK(CONCATENATE("https://www.saflax.de/0-WVK-Retail/Bilder-Pictures/SAFLAX-",'Basis-Tabelle-Samen'!Q221,"-",'Basis-Tabelle-Samen'!J221,"-garden-to-go-polish.jpg")),
IF($C$1="Portugiesisch - PT",HYPERLINK(CONCATENATE("https://www.saflax.de/0-WVK-Retail/Bilder-Pictures/SAFLAX-",'Basis-Tabelle-Samen'!Q221,"-",'Basis-Tabelle-Samen'!J221,"-garden-to-go-portuguese.jpg")),
IF($C$1="Rumänisch - RO",HYPERLINK(CONCATENATE("https://www.saflax.de/0-WVK-Retail/Bilder-Pictures/SAFLAX-",'Basis-Tabelle-Samen'!Q221,"-",'Basis-Tabelle-Samen'!J221,"-garden-to-go-romanian.jpg")),
IF($C$1="Schwedisch - SE",HYPERLINK(CONCATENATE("https://www.saflax.de/0-WVK-Retail/Bilder-Pictures/SAFLAX-",'Basis-Tabelle-Samen'!Q221,"-",'Basis-Tabelle-Samen'!J221,"-garden-to-go-swedish.jpg")),
IF($C$1="Slowakisch - SK",HYPERLINK(CONCATENATE("https://www.saflax.de/0-WVK-Retail/Bilder-Pictures/SAFLAX-",'Basis-Tabelle-Samen'!Q221,"-",'Basis-Tabelle-Samen'!J221,"-garden-to-go-slovak.jpg")),
IF($C$1="Slowenisch - SI",HYPERLINK(CONCATENATE("https://www.saflax.de/0-WVK-Retail/Bilder-Pictures/SAFLAX-",'Basis-Tabelle-Samen'!Q221,"-",'Basis-Tabelle-Samen'!J221,"-garden-to-go-slovenian.jpg")),
IF($C$1="Spanisch - ES",HYPERLINK(CONCATENATE("https://www.saflax.de/0-WVK-Retail/Bilder-Pictures/SAFLAX-",'Basis-Tabelle-Samen'!Q221,"-",'Basis-Tabelle-Samen'!J221,"-garden-to-go-spanish.jpg")),
IF($C$1="Tschechisch - CZ",HYPERLINK(CONCATENATE("https://www.saflax.de/0-WVK-Retail/Bilder-Pictures/SAFLAX-",'Basis-Tabelle-Samen'!Q221,"-",'Basis-Tabelle-Samen'!J221,"-garden-to-go-czech.jpg")),
IF($C$1="Türkisch - TR",HYPERLINK(CONCATENATE("https://www.saflax.de/0-WVK-Retail/Bilder-Pictures/SAFLAX-",'Basis-Tabelle-Samen'!Q221,"-",'Basis-Tabelle-Samen'!J221,"-garden-to-go-turkish.jpg")),
IF($C$1="Ungarisch - HU",HYPERLINK(CONCATENATE("https://www.saflax.de/0-WVK-Retail/Bilder-Pictures/SAFLAX-",'Basis-Tabelle-Samen'!Q221,"-",'Basis-Tabelle-Samen'!J221,"-garden-to-go-hungarian.jpg")),
" ACHTUNG")))))))))))))))))))))))))))))</f>
        <v>https://www.saflax.de/0-WVK-Retail/Bilder-Pictures/SAFLAX-54350-punica-granatum-nana-garden-to-go-english.jpg</v>
      </c>
      <c r="AP229" s="330" t="str">
        <f>IF(K229&lt;1,"",
IF($C$1="Bulgarisch - BG",HYPERLINK(CONCATENATE("https://www.saflax.de/0-WVK-Retail/Bilder-Pictures/SAFLAX-",'Basis-Tabelle-Samen'!T221,"-",'Basis-Tabelle-Samen'!J221,"-cultivation-set-bulgarian.jpg")),
IF($C$1="Dänisch - DK",HYPERLINK(CONCATENATE("https://www.saflax.de/0-WVK-Retail/Bilder-Pictures/SAFLAX-",'Basis-Tabelle-Samen'!T221,"-",'Basis-Tabelle-Samen'!J221,"-cultivation-set-danish.jpg")),
IF($C$1="Deutsch - DE",HYPERLINK(CONCATENATE("https://www.saflax.de/0-WVK-Retail/Bilder-Pictures/SAFLAX-",'Basis-Tabelle-Samen'!T221,"-",'Basis-Tabelle-Samen'!J221,"-cultivation-set-german.jpg")),
IF($C$1="Englisch - UK",HYPERLINK(CONCATENATE("https://www.saflax.de/0-WVK-Retail/Bilder-Pictures/SAFLAX-",'Basis-Tabelle-Samen'!T221,"-",'Basis-Tabelle-Samen'!J221,"-cultivation-set-english.jpg")),
IF($C$1="Estnisch - EE",HYPERLINK(CONCATENATE("https://www.saflax.de/0-WVK-Retail/Bilder-Pictures/SAFLAX-",'Basis-Tabelle-Samen'!T221,"-",'Basis-Tabelle-Samen'!J221,"-cultivation-set-estonian.jpg")),
IF($C$1="Finnisch - FI",HYPERLINK(CONCATENATE("https://www.saflax.de/0-WVK-Retail/Bilder-Pictures/SAFLAX-",'Basis-Tabelle-Samen'!T221,"-",'Basis-Tabelle-Samen'!J221,"-cultivation-set-finnish.jpg")),
IF($C$1="Französisch - FR",HYPERLINK(CONCATENATE("https://www.saflax.de/0-WVK-Retail/Bilder-Pictures/SAFLAX-",'Basis-Tabelle-Samen'!T221,"-",'Basis-Tabelle-Samen'!J221,"-cultivation-set-french.jpg")),
IF($C$1="Griechisch - GR",HYPERLINK(CONCATENATE("https://www.saflax.de/0-WVK-Retail/Bilder-Pictures/SAFLAX-",'Basis-Tabelle-Samen'!T221,"-",'Basis-Tabelle-Samen'!J221,"-cultivation-set-greek.jpg")),
IF($C$1="Irisch - IE",HYPERLINK(CONCATENATE("https://www.saflax.de/0-WVK-Retail/Bilder-Pictures/SAFLAX-",'Basis-Tabelle-Samen'!T221,"-",'Basis-Tabelle-Samen'!J221,"-cultivation-set-irish.jpg")),
IF($C$1="Isländisch - IS",HYPERLINK(CONCATENATE("https://www.saflax.de/0-WVK-Retail/Bilder-Pictures/SAFLAX-",'Basis-Tabelle-Samen'!T221,"-",'Basis-Tabelle-Samen'!J221,"-cultivation-set-icelandic.jpg")),
IF($C$1="Italienisch - IT",HYPERLINK(CONCATENATE("https://www.saflax.de/0-WVK-Retail/Bilder-Pictures/SAFLAX-",'Basis-Tabelle-Samen'!T221,"-",'Basis-Tabelle-Samen'!J221,"-cultivation-set-italian.jpg")),
IF($C$1="Japanisch - JP",HYPERLINK(CONCATENATE("https://www.saflax.de/0-WVK-Retail/Bilder-Pictures/SAFLAX-",'Basis-Tabelle-Samen'!T221,"-",'Basis-Tabelle-Samen'!J221,"-cultivation-set-japanese.jpg")),
IF($C$1="Kroatisch - HR",HYPERLINK(CONCATENATE("https://www.saflax.de/0-WVK-Retail/Bilder-Pictures/SAFLAX-",'Basis-Tabelle-Samen'!T221,"-",'Basis-Tabelle-Samen'!J221,"-cultivation-set-croatian.jpg")),
IF($C$1="Lettisch - LV",HYPERLINK(CONCATENATE("https://www.saflax.de/0-WVK-Retail/Bilder-Pictures/SAFLAX-",'Basis-Tabelle-Samen'!T221,"-",'Basis-Tabelle-Samen'!J221,"-cultivation-set-latvian.jpg")),
IF($C$1="Litauisch - LT",HYPERLINK(CONCATENATE("https://www.saflax.de/0-WVK-Retail/Bilder-Pictures/SAFLAX-",'Basis-Tabelle-Samen'!T221,"-",'Basis-Tabelle-Samen'!J221,"-cultivation-set-lithuanian.jpg")),
IF($C$1="Maltesisch - MT",HYPERLINK(CONCATENATE("https://www.saflax.de/0-WVK-Retail/Bilder-Pictures/SAFLAX-",'Basis-Tabelle-Samen'!T221,"-",'Basis-Tabelle-Samen'!J221,"-cultivation-set-maltese.jpg")),
IF($C$1="Niederländisch - NL",HYPERLINK(CONCATENATE("https://www.saflax.de/0-WVK-Retail/Bilder-Pictures/SAFLAX-",'Basis-Tabelle-Samen'!T221,"-",'Basis-Tabelle-Samen'!J221,"-cultivation-set-dutch.jpg")),
IF($C$1="Norwegisch - NO",HYPERLINK(CONCATENATE("https://www.saflax.de/0-WVK-Retail/Bilder-Pictures/SAFLAX-",'Basis-Tabelle-Samen'!T221,"-",'Basis-Tabelle-Samen'!J221,"-cultivation-set-nowegian.jpg")),
IF($C$1="Polnisch - PL",HYPERLINK(CONCATENATE("https://www.saflax.de/0-WVK-Retail/Bilder-Pictures/SAFLAX-",'Basis-Tabelle-Samen'!T221,"-",'Basis-Tabelle-Samen'!J221,"-cultivation-set-polish.jpg")),
IF($C$1="Portugiesisch - PT",HYPERLINK(CONCATENATE("https://www.saflax.de/0-WVK-Retail/Bilder-Pictures/SAFLAX-",'Basis-Tabelle-Samen'!T221,"-",'Basis-Tabelle-Samen'!J221,"-cultivation-set-portuguese.jpg")),
IF($C$1="Rumänisch - RO",HYPERLINK(CONCATENATE("https://www.saflax.de/0-WVK-Retail/Bilder-Pictures/SAFLAX-",'Basis-Tabelle-Samen'!T221,"-",'Basis-Tabelle-Samen'!J221,"-cultivation-set-romanian.jpg")),
IF($C$1="Schwedisch - SE",HYPERLINK(CONCATENATE("https://www.saflax.de/0-WVK-Retail/Bilder-Pictures/SAFLAX-",'Basis-Tabelle-Samen'!T221,"-",'Basis-Tabelle-Samen'!J221,"-cultivation-set-swedish.jpg")),
IF($C$1="Slowakisch - SK",HYPERLINK(CONCATENATE("https://www.saflax.de/0-WVK-Retail/Bilder-Pictures/SAFLAX-",'Basis-Tabelle-Samen'!T221,"-",'Basis-Tabelle-Samen'!J221,"-cultivation-set-slovak.jpg")),
IF($C$1="Slowenisch - SI",HYPERLINK(CONCATENATE("https://www.saflax.de/0-WVK-Retail/Bilder-Pictures/SAFLAX-",'Basis-Tabelle-Samen'!T221,"-",'Basis-Tabelle-Samen'!J221,"-cultivation-set-slovenian.jpg")),
IF($C$1="Spanisch - ES",HYPERLINK(CONCATENATE("https://www.saflax.de/0-WVK-Retail/Bilder-Pictures/SAFLAX-",'Basis-Tabelle-Samen'!T221,"-",'Basis-Tabelle-Samen'!J221,"-cultivation-set-spanish.jpg")),
IF($C$1="Tschechisch - CZ",HYPERLINK(CONCATENATE("https://www.saflax.de/0-WVK-Retail/Bilder-Pictures/SAFLAX-",'Basis-Tabelle-Samen'!T221,"-",'Basis-Tabelle-Samen'!J221,"-cultivation-set-czech.jpg")),
IF($C$1="Türkisch - TR",HYPERLINK(CONCATENATE("https://www.saflax.de/0-WVK-Retail/Bilder-Pictures/SAFLAX-",'Basis-Tabelle-Samen'!T221,"-",'Basis-Tabelle-Samen'!J221,"-cultivation-set-turkish.jpg")),
IF($C$1="Ungarisch - HU",HYPERLINK(CONCATENATE("https://www.saflax.de/0-WVK-Retail/Bilder-Pictures/SAFLAX-",'Basis-Tabelle-Samen'!T221,"-",'Basis-Tabelle-Samen'!J221,"-cultivation-set-hungarian.jpg")),
" ACHTUNG")))))))))))))))))))))))))))))</f>
        <v>https://www.saflax.de/0-WVK-Retail/Bilder-Pictures/SAFLAX-34350-punica-granatum-nana-cultivation-set-english.jpg</v>
      </c>
      <c r="AQ229" s="330" t="str">
        <f>IF(L229&lt;1,"",
IF($C$1="Bulgarisch - BG",HYPERLINK(CONCATENATE("https://www.saflax.de/0-WVK-Retail/Bilder-Pictures/SAFLAX-",'Basis-Tabelle-Samen'!W221,"-",'Basis-Tabelle-Samen'!J221,"-garden-in-the-bag-bulgarian.jpg")),
IF($C$1="Dänisch - DK",HYPERLINK(CONCATENATE("https://www.saflax.de/0-WVK-Retail/Bilder-Pictures/SAFLAX-",'Basis-Tabelle-Samen'!W221,"-",'Basis-Tabelle-Samen'!J221,"-garden-in-the-bag-danish.jpg")),
IF($C$1="Deutsch - DE",HYPERLINK(CONCATENATE("https://www.saflax.de/0-WVK-Retail/Bilder-Pictures/SAFLAX-",'Basis-Tabelle-Samen'!W221,"-",'Basis-Tabelle-Samen'!J221,"-garden-in-the-bag-german.jpg")),
IF($C$1="Englisch - UK",HYPERLINK(CONCATENATE("https://www.saflax.de/0-WVK-Retail/Bilder-Pictures/SAFLAX-",'Basis-Tabelle-Samen'!W221,"-",'Basis-Tabelle-Samen'!J221,"-garden-in-the-bag-english.jpg")),
IF($C$1="Estnisch - EE",HYPERLINK(CONCATENATE("https://www.saflax.de/0-WVK-Retail/Bilder-Pictures/SAFLAX-",'Basis-Tabelle-Samen'!W221,"-",'Basis-Tabelle-Samen'!J221,"-garden-in-the-bag-estonian.jpg")),
IF($C$1="Finnisch - FI",HYPERLINK(CONCATENATE("https://www.saflax.de/0-WVK-Retail/Bilder-Pictures/SAFLAX-",'Basis-Tabelle-Samen'!W221,"-",'Basis-Tabelle-Samen'!J221,"-garden-in-the-bag-finnish.jpg")),
IF($C$1="Französisch - FR",HYPERLINK(CONCATENATE("https://www.saflax.de/0-WVK-Retail/Bilder-Pictures/SAFLAX-",'Basis-Tabelle-Samen'!W221,"-",'Basis-Tabelle-Samen'!J221,"-garden-in-the-bag-french.jpg")),
IF($C$1="Griechisch - GR",HYPERLINK(CONCATENATE("https://www.saflax.de/0-WVK-Retail/Bilder-Pictures/SAFLAX-",'Basis-Tabelle-Samen'!W221,"-",'Basis-Tabelle-Samen'!J221,"-garden-in-the-bag-greek.jpg")),
IF($C$1="Irisch - IE",HYPERLINK(CONCATENATE("https://www.saflax.de/0-WVK-Retail/Bilder-Pictures/SAFLAX-",'Basis-Tabelle-Samen'!W221,"-",'Basis-Tabelle-Samen'!J221,"-garden-in-the-bag-irish.jpg")),
IF($C$1="Isländisch - IS",HYPERLINK(CONCATENATE("https://www.saflax.de/0-WVK-Retail/Bilder-Pictures/SAFLAX-",'Basis-Tabelle-Samen'!W221,"-",'Basis-Tabelle-Samen'!J221,"-garden-in-the-bag-icelandic.jpg")),
IF($C$1="Italienisch - IT",HYPERLINK(CONCATENATE("https://www.saflax.de/0-WVK-Retail/Bilder-Pictures/SAFLAX-",'Basis-Tabelle-Samen'!W221,"-",'Basis-Tabelle-Samen'!J221,"-garden-in-the-bag-italian.jpg")),
IF($C$1="Japanisch - JP",HYPERLINK(CONCATENATE("https://www.saflax.de/0-WVK-Retail/Bilder-Pictures/SAFLAX-",'Basis-Tabelle-Samen'!W221,"-",'Basis-Tabelle-Samen'!J221,"-garden-in-the-bag-japanese.jpg")),
IF($C$1="Kroatisch - HR",HYPERLINK(CONCATENATE("https://www.saflax.de/0-WVK-Retail/Bilder-Pictures/SAFLAX-",'Basis-Tabelle-Samen'!W221,"-",'Basis-Tabelle-Samen'!J221,"-garden-in-the-bag-croatian.jpg")),
IF($C$1="Lettisch - LV",HYPERLINK(CONCATENATE("https://www.saflax.de/0-WVK-Retail/Bilder-Pictures/SAFLAX-",'Basis-Tabelle-Samen'!W221,"-",'Basis-Tabelle-Samen'!J221,"-garden-in-the-bag-latvian.jpg")),
IF($C$1="Litauisch - LT",HYPERLINK(CONCATENATE("https://www.saflax.de/0-WVK-Retail/Bilder-Pictures/SAFLAX-",'Basis-Tabelle-Samen'!W221,"-",'Basis-Tabelle-Samen'!J221,"-garden-in-the-bag-lithuanian.jpg")),
IF($C$1="Maltesisch - MT",HYPERLINK(CONCATENATE("https://www.saflax.de/0-WVK-Retail/Bilder-Pictures/SAFLAX-",'Basis-Tabelle-Samen'!W221,"-",'Basis-Tabelle-Samen'!J221,"-garden-in-the-bag-maltese.jpg")),
IF($C$1="Niederländisch - NL",HYPERLINK(CONCATENATE("https://www.saflax.de/0-WVK-Retail/Bilder-Pictures/SAFLAX-",'Basis-Tabelle-Samen'!W221,"-",'Basis-Tabelle-Samen'!J221,"-garden-in-the-bag-dutch.jpg")),
IF($C$1="Norwegisch - NO",HYPERLINK(CONCATENATE("https://www.saflax.de/0-WVK-Retail/Bilder-Pictures/SAFLAX-",'Basis-Tabelle-Samen'!W221,"-",'Basis-Tabelle-Samen'!J221,"-garden-in-the-bag-nowegian.jpg")),
IF($C$1="Polnisch - PL",HYPERLINK(CONCATENATE("https://www.saflax.de/0-WVK-Retail/Bilder-Pictures/SAFLAX-",'Basis-Tabelle-Samen'!W221,"-",'Basis-Tabelle-Samen'!J221,"-garden-in-the-bag-polish.jpg")),
IF($C$1="Portugiesisch - PT",HYPERLINK(CONCATENATE("https://www.saflax.de/0-WVK-Retail/Bilder-Pictures/SAFLAX-",'Basis-Tabelle-Samen'!W221,"-",'Basis-Tabelle-Samen'!J221,"-garden-in-the-bag-portuguese.jpg")),
IF($C$1="Rumänisch - RO",HYPERLINK(CONCATENATE("https://www.saflax.de/0-WVK-Retail/Bilder-Pictures/SAFLAX-",'Basis-Tabelle-Samen'!W221,"-",'Basis-Tabelle-Samen'!J221,"-garden-in-the-bag-romanian.jpg")),
IF($C$1="Schwedisch - SE",HYPERLINK(CONCATENATE("https://www.saflax.de/0-WVK-Retail/Bilder-Pictures/SAFLAX-",'Basis-Tabelle-Samen'!W221,"-",'Basis-Tabelle-Samen'!J221,"-garden-in-the-bag-swedish.jpg")),
IF($C$1="Slowakisch - SK",HYPERLINK(CONCATENATE("https://www.saflax.de/0-WVK-Retail/Bilder-Pictures/SAFLAX-",'Basis-Tabelle-Samen'!W221,"-",'Basis-Tabelle-Samen'!J221,"-garden-in-the-bag-slovak.jpg")),
IF($C$1="Slowenisch - SI",HYPERLINK(CONCATENATE("https://www.saflax.de/0-WVK-Retail/Bilder-Pictures/SAFLAX-",'Basis-Tabelle-Samen'!W221,"-",'Basis-Tabelle-Samen'!J221,"-garden-in-the-bag-slovenian.jpg")),
IF($C$1="Spanisch - ES",HYPERLINK(CONCATENATE("https://www.saflax.de/0-WVK-Retail/Bilder-Pictures/SAFLAX-",'Basis-Tabelle-Samen'!W221,"-",'Basis-Tabelle-Samen'!J221,"-garden-in-the-bag-spanish.jpg")),
IF($C$1="Tschechisch - CZ",HYPERLINK(CONCATENATE("https://www.saflax.de/0-WVK-Retail/Bilder-Pictures/SAFLAX-",'Basis-Tabelle-Samen'!W221,"-",'Basis-Tabelle-Samen'!J221,"-garden-in-the-bag-czech.jpg")),
IF($C$1="Türkisch - TR",HYPERLINK(CONCATENATE("https://www.saflax.de/0-WVK-Retail/Bilder-Pictures/SAFLAX-",'Basis-Tabelle-Samen'!W221,"-",'Basis-Tabelle-Samen'!J221,"-garden-in-the-bag-turkish.jpg")),
IF($C$1="Ungarisch - HU",HYPERLINK(CONCATENATE("https://www.saflax.de/0-WVK-Retail/Bilder-Pictures/SAFLAX-",'Basis-Tabelle-Samen'!W221,"-",'Basis-Tabelle-Samen'!J221,"-garden-in-the-bag-hungarian.jpg")),
" ACHTUNG")))))))))))))))))))))))))))))</f>
        <v>https://www.saflax.de/0-WVK-Retail/Bilder-Pictures/SAFLAX-64350-punica-granatum-nana-garden-in-the-bag-english.jpg</v>
      </c>
    </row>
    <row r="230" spans="1:43" ht="17.100000000000001" customHeight="1" x14ac:dyDescent="0.2">
      <c r="A230" s="318" t="str">
        <f>IF('Basis-Tabelle-Samen'!A233="","",IF($C$1="Deutsch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30" s="319" t="str">
        <f>'Basis-Tabelle-Samen'!I233</f>
        <v>Larix decidua</v>
      </c>
      <c r="C230" s="316" t="str">
        <f>IF($C$1="Bulgarisch - BG",'Basis-Tabelle-Samen'!Z233,
IF($C$1="Dänisch - DK",'Basis-Tabelle-Samen'!AA233,
IF($C$1="Deutsch - DE",'Basis-Tabelle-Samen'!AB233,
IF($C$1="Englisch - UK",'Basis-Tabelle-Samen'!AC233,
IF($C$1="Estnisch - EE",'Basis-Tabelle-Samen'!AD233,
IF($C$1="Finnisch - FI",'Basis-Tabelle-Samen'!AE233,
IF($C$1="Französisch - FR",'Basis-Tabelle-Samen'!AF233,
IF($C$1="Griechisch - GR",'Basis-Tabelle-Samen'!AG233,
IF($C$1="Irisch - IE",'Basis-Tabelle-Samen'!AH233,
IF($C$1="Isländisch - IS",'Basis-Tabelle-Samen'!AI233,
IF($C$1="Italienisch - IT",'Basis-Tabelle-Samen'!AJ233,
IF($C$1="Japanisch - JP",'Basis-Tabelle-Samen'!AK233,
IF($C$1="Kroatisch - HR",'Basis-Tabelle-Samen'!AL233,
IF($C$1="Lettisch - LV",'Basis-Tabelle-Samen'!AM233,
IF($C$1="Litauisch - LT",'Basis-Tabelle-Samen'!AN233,
IF($C$1="Maltesisch - MT",'Basis-Tabelle-Samen'!AO233,
IF($C$1="Niederländisch - NL",'Basis-Tabelle-Samen'!AP233,
IF($C$1="Norwegisch - NO",'Basis-Tabelle-Samen'!AQ233,
IF($C$1="Polnisch - PL",'Basis-Tabelle-Samen'!AR233,
IF($C$1="Portugiesisch - PT",'Basis-Tabelle-Samen'!AS233,
IF($C$1="Rumänisch - RO",'Basis-Tabelle-Samen'!AT233,
IF($C$1="Schwedisch - SE",'Basis-Tabelle-Samen'!AU233,
IF($C$1="Slowakisch - SK",'Basis-Tabelle-Samen'!AV233,
IF($C$1="Slowenisch - SI",'Basis-Tabelle-Samen'!AW233,
IF($C$1="Spanisch - ES",'Basis-Tabelle-Samen'!AX233,
IF($C$1="Tschechisch - CZ",'Basis-Tabelle-Samen'!AY233,
IF($C$1="Türkisch - TR",'Basis-Tabelle-Samen'!AZ233,
IF($C$1="Ungarisch - HU",'Basis-Tabelle-Samen'!BA233,
" ACHTUNG"))))))))))))))))))))))))))))</f>
        <v>Bonsai - European Larch</v>
      </c>
      <c r="D230" s="320">
        <f>'Basis-Tabelle-Samen'!F233</f>
        <v>75</v>
      </c>
      <c r="E230" s="321" t="str">
        <f>'Basis-Tabelle-Samen'!H233</f>
        <v>7 %</v>
      </c>
      <c r="F230" s="322" t="str">
        <f>IF('Basis-Tabelle-Samen'!G233="","",'Basis-Tabelle-Samen'!G233)</f>
        <v>04</v>
      </c>
      <c r="G230" s="320">
        <f>'Basis-Tabelle-Samen'!C233</f>
        <v>14993</v>
      </c>
      <c r="H230" s="323">
        <f>'Basis-Tabelle-Samen'!D233</f>
        <v>4055473149936</v>
      </c>
      <c r="I230" s="324">
        <f>'Basis-Tabelle-Samen'!E233</f>
        <v>1.85</v>
      </c>
      <c r="J230" s="325">
        <f t="shared" si="3"/>
        <v>12</v>
      </c>
      <c r="K230" s="326">
        <f>'Basis-Tabelle-Samen'!K233</f>
        <v>74993</v>
      </c>
      <c r="L230" s="323">
        <f>'Basis-Tabelle-Samen'!L233</f>
        <v>4055473749938</v>
      </c>
      <c r="M230" s="324">
        <f>'Basis-Tabelle-Samen'!M233</f>
        <v>2.4500000000000002</v>
      </c>
      <c r="N230" s="326">
        <f>IF(K230&lt;1,"",'3'!$I$15)</f>
        <v>15</v>
      </c>
      <c r="O230" s="327">
        <f>IF(K230&lt;1,"",'3'!$J$11)</f>
        <v>90</v>
      </c>
      <c r="P230" s="326">
        <f>'Basis-Tabelle-Samen'!N233</f>
        <v>84993</v>
      </c>
      <c r="Q230" s="323">
        <f>'Basis-Tabelle-Samen'!O233</f>
        <v>4055473849935</v>
      </c>
      <c r="R230" s="328">
        <f>'Basis-Tabelle-Samen'!P233</f>
        <v>3.75</v>
      </c>
      <c r="S230" s="326">
        <f>IF(R230&lt;1,"",'3'!$M$15)</f>
        <v>18</v>
      </c>
      <c r="T230" s="327">
        <f>IF(R230&lt;1,"",'3'!$N$11)</f>
        <v>72</v>
      </c>
      <c r="U230" s="326">
        <f>'Basis-Tabelle-Samen'!Q233</f>
        <v>54993</v>
      </c>
      <c r="V230" s="323">
        <f>'Basis-Tabelle-Samen'!R233</f>
        <v>4055473549934</v>
      </c>
      <c r="W230" s="324">
        <f>'Basis-Tabelle-Samen'!S233</f>
        <v>4.95</v>
      </c>
      <c r="X230" s="326">
        <f>IF(U230&lt;1,"",'3'!$Q$15)</f>
        <v>6</v>
      </c>
      <c r="Y230" s="327">
        <f>IF(U230&lt;1,"",'3'!$R$11)</f>
        <v>24</v>
      </c>
      <c r="Z230" s="326">
        <f>'Basis-Tabelle-Samen'!T233</f>
        <v>34993</v>
      </c>
      <c r="AA230" s="323">
        <f>'Basis-Tabelle-Samen'!U233</f>
        <v>4055473349930</v>
      </c>
      <c r="AB230" s="324">
        <f>'Basis-Tabelle-Samen'!V233</f>
        <v>6.75</v>
      </c>
      <c r="AC230" s="326">
        <f>IF(Z230&lt;1,"",'3'!$U$15)</f>
        <v>6</v>
      </c>
      <c r="AD230" s="327">
        <f>IF(Z230&lt;1,"",'3'!$V$11)</f>
        <v>24</v>
      </c>
      <c r="AE230" s="326">
        <f>'Basis-Tabelle-Samen'!W233</f>
        <v>64993</v>
      </c>
      <c r="AF230" s="323">
        <f>'Basis-Tabelle-Samen'!X233</f>
        <v>4055473649931</v>
      </c>
      <c r="AG230" s="324">
        <f>'Basis-Tabelle-Samen'!Y233</f>
        <v>2.95</v>
      </c>
      <c r="AH230" s="326">
        <f>IF(AE230&lt;1,"",'3'!$Y$15)</f>
        <v>8</v>
      </c>
      <c r="AI230" s="327">
        <f>IF(AE230&lt;1,"",'3'!$Z$11)</f>
        <v>64</v>
      </c>
      <c r="AJ230" s="315"/>
      <c r="AK230" s="316" t="str">
        <f>IF(G230&lt;1,"",
IF($C$1="Bulgarisch - BG",HYPERLINK(CONCATENATE("https://www.saflax.de/0-WVK-Retail/Bilder-Pictures/SAFLAX-",'Basis-Tabelle-Samen'!C233,"-",'Basis-Tabelle-Samen'!J233,"-seed-package-front-cr-bulgarian.jpg")),
IF($C$1="Dänisch - DK",HYPERLINK(CONCATENATE("https://www.saflax.de/0-WVK-Retail/Bilder-Pictures/SAFLAX-",'Basis-Tabelle-Samen'!C233,"-",'Basis-Tabelle-Samen'!J233,"-seed-package-front-cr-danish.jpg")),
IF($C$1="Deutsch - DE",HYPERLINK(CONCATENATE("https://www.saflax.de/0-WVK-Retail/Bilder-Pictures/SAFLAX-",'Basis-Tabelle-Samen'!C233,"-",'Basis-Tabelle-Samen'!J233,"-seed-package-front-cr-german.jpg")),
IF($C$1="Englisch - UK",HYPERLINK(CONCATENATE("https://www.saflax.de/0-WVK-Retail/Bilder-Pictures/SAFLAX-",'Basis-Tabelle-Samen'!C233,"-",'Basis-Tabelle-Samen'!J233,"-seed-package-front-cr-english.jpg")),
IF($C$1="Estnisch - EE",HYPERLINK(CONCATENATE("https://www.saflax.de/0-WVK-Retail/Bilder-Pictures/SAFLAX-",'Basis-Tabelle-Samen'!C233,"-",'Basis-Tabelle-Samen'!J233,"-seed-package-front-cr-estonian.jpg")),
IF($C$1="Finnisch - FI",HYPERLINK(CONCATENATE("https://www.saflax.de/0-WVK-Retail/Bilder-Pictures/SAFLAX-",'Basis-Tabelle-Samen'!C233,"-",'Basis-Tabelle-Samen'!J233,"-seed-package-front-cr-finnish.jpg")),
IF($C$1="Französisch - FR",HYPERLINK(CONCATENATE("https://www.saflax.de/0-WVK-Retail/Bilder-Pictures/SAFLAX-",'Basis-Tabelle-Samen'!C233,"-",'Basis-Tabelle-Samen'!J233,"-seed-package-front-cr-french.jpg")),
IF($C$1="Griechisch - GR",HYPERLINK(CONCATENATE("https://www.saflax.de/0-WVK-Retail/Bilder-Pictures/SAFLAX-",'Basis-Tabelle-Samen'!C233,"-",'Basis-Tabelle-Samen'!J233,"-seed-package-front-cr-greek.jpg")),
IF($C$1="Irisch - IE",HYPERLINK(CONCATENATE("https://www.saflax.de/0-WVK-Retail/Bilder-Pictures/SAFLAX-",'Basis-Tabelle-Samen'!C233,"-",'Basis-Tabelle-Samen'!J233,"-seed-package-front-cr-irish.jpg")),
IF($C$1="Isländisch - IS",HYPERLINK(CONCATENATE("https://www.saflax.de/0-WVK-Retail/Bilder-Pictures/SAFLAX-",'Basis-Tabelle-Samen'!C233,"-",'Basis-Tabelle-Samen'!J233,"-seed-package-front-cr-icelandic.jpg")),
IF($C$1="Italienisch - IT",HYPERLINK(CONCATENATE("https://www.saflax.de/0-WVK-Retail/Bilder-Pictures/SAFLAX-",'Basis-Tabelle-Samen'!C233,"-",'Basis-Tabelle-Samen'!J233,"-seed-package-front-cr-italian.jpg")),
IF($C$1="Japanisch - JP",HYPERLINK(CONCATENATE("https://www.saflax.de/0-WVK-Retail/Bilder-Pictures/SAFLAX-",'Basis-Tabelle-Samen'!C233,"-",'Basis-Tabelle-Samen'!J233,"-seed-package-front-cr-japanese.jpg")),
IF($C$1="Kroatisch - HR",HYPERLINK(CONCATENATE("https://www.saflax.de/0-WVK-Retail/Bilder-Pictures/SAFLAX-",'Basis-Tabelle-Samen'!C233,"-",'Basis-Tabelle-Samen'!J233,"-seed-package-front-cr-croatian.jpg")),
IF($C$1="Lettisch - LV",HYPERLINK(CONCATENATE("https://www.saflax.de/0-WVK-Retail/Bilder-Pictures/SAFLAX-",'Basis-Tabelle-Samen'!C233,"-",'Basis-Tabelle-Samen'!J233,"-seed-package-front-cr-latvian.jpg")),
IF($C$1="Litauisch - LT",HYPERLINK(CONCATENATE("https://www.saflax.de/0-WVK-Retail/Bilder-Pictures/SAFLAX-",'Basis-Tabelle-Samen'!C233,"-",'Basis-Tabelle-Samen'!J233,"-seed-package-front-cr-lithuanian.jpg")),
IF($C$1="Maltesisch - MT",HYPERLINK(CONCATENATE("https://www.saflax.de/0-WVK-Retail/Bilder-Pictures/SAFLAX-",'Basis-Tabelle-Samen'!C233,"-",'Basis-Tabelle-Samen'!J233,"-seed-package-front-cr-maltese.jpg")),
IF($C$1="Niederländisch - NL",HYPERLINK(CONCATENATE("https://www.saflax.de/0-WVK-Retail/Bilder-Pictures/SAFLAX-",'Basis-Tabelle-Samen'!C233,"-",'Basis-Tabelle-Samen'!J233,"-seed-package-front-cr-dutch.jpg")),
IF($C$1="Norwegisch - NO",HYPERLINK(CONCATENATE("https://www.saflax.de/0-WVK-Retail/Bilder-Pictures/SAFLAX-",'Basis-Tabelle-Samen'!C233,"-",'Basis-Tabelle-Samen'!J233,"-seed-package-front-cr-nowegian.jpg")),
IF($C$1="Polnisch - PL",HYPERLINK(CONCATENATE("https://www.saflax.de/0-WVK-Retail/Bilder-Pictures/SAFLAX-",'Basis-Tabelle-Samen'!C233,"-",'Basis-Tabelle-Samen'!J233,"-seed-package-front-cr-polish.jpg")),
IF($C$1="Portugiesisch - PT",HYPERLINK(CONCATENATE("https://www.saflax.de/0-WVK-Retail/Bilder-Pictures/SAFLAX-",'Basis-Tabelle-Samen'!C233,"-",'Basis-Tabelle-Samen'!J233,"-seed-package-front-cr-portuguese.jpg")),
IF($C$1="Rumänisch - RO",HYPERLINK(CONCATENATE("https://www.saflax.de/0-WVK-Retail/Bilder-Pictures/SAFLAX-",'Basis-Tabelle-Samen'!C233,"-",'Basis-Tabelle-Samen'!J233,"-seed-package-front-cr-romanian.jpg")),
IF($C$1="Schwedisch - SE",HYPERLINK(CONCATENATE("https://www.saflax.de/0-WVK-Retail/Bilder-Pictures/SAFLAX-",'Basis-Tabelle-Samen'!C233,"-",'Basis-Tabelle-Samen'!J233,"-seed-package-front-cr-swedish.jpg")),
IF($C$1="Slowakisch - SK",HYPERLINK(CONCATENATE("https://www.saflax.de/0-WVK-Retail/Bilder-Pictures/SAFLAX-",'Basis-Tabelle-Samen'!C233,"-",'Basis-Tabelle-Samen'!J233,"-seed-package-front-cr-slovak.jpg")),
IF($C$1="Slowenisch - SI",HYPERLINK(CONCATENATE("https://www.saflax.de/0-WVK-Retail/Bilder-Pictures/SAFLAX-",'Basis-Tabelle-Samen'!C233,"-",'Basis-Tabelle-Samen'!J233,"-seed-package-front-cr-slovenian.jpg")),
IF($C$1="Spanisch - ES",HYPERLINK(CONCATENATE("https://www.saflax.de/0-WVK-Retail/Bilder-Pictures/SAFLAX-",'Basis-Tabelle-Samen'!C233,"-",'Basis-Tabelle-Samen'!J233,"-seed-package-front-cr-spanish.jpg")),
IF($C$1="Tschechisch - CZ",HYPERLINK(CONCATENATE("https://www.saflax.de/0-WVK-Retail/Bilder-Pictures/SAFLAX-",'Basis-Tabelle-Samen'!C233,"-",'Basis-Tabelle-Samen'!J233,"-seed-package-front-cr-czech.jpg")),
IF($C$1="Türkisch - TR",HYPERLINK(CONCATENATE("https://www.saflax.de/0-WVK-Retail/Bilder-Pictures/SAFLAX-",'Basis-Tabelle-Samen'!C233,"-",'Basis-Tabelle-Samen'!J233,"-seed-package-front-cr-turkish.jpg")),
IF($C$1="Ungarisch - HU",HYPERLINK(CONCATENATE("https://www.saflax.de/0-WVK-Retail/Bilder-Pictures/SAFLAX-",'Basis-Tabelle-Samen'!C233,"-",'Basis-Tabelle-Samen'!J233,"-seed-package-front-cr-hungarian.jpg")),
" ACHTUNG")))))))))))))))))))))))))))))</f>
        <v>https://www.saflax.de/0-WVK-Retail/Bilder-Pictures/SAFLAX-14993-larix-decidua-seed-package-front-cr-english.jpg</v>
      </c>
      <c r="AL230" s="330" t="str">
        <f>IF(G230&lt;1,"",
IF($C$1="Bulgarisch - BG",HYPERLINK(CONCATENATE("https://www.saflax.de/0-WVK-Retail/Bilder-Pictures/SAFLAX-",'Basis-Tabelle-Samen'!C233,"-",'Basis-Tabelle-Samen'!J233,"-seed-package-back-cr-bulgarian.jpg")),
IF($C$1="Dänisch - DK",HYPERLINK(CONCATENATE("https://www.saflax.de/0-WVK-Retail/Bilder-Pictures/SAFLAX-",'Basis-Tabelle-Samen'!C233,"-",'Basis-Tabelle-Samen'!J233,"-seed-package-back-cr-danish.jpg")),
IF($C$1="Deutsch - DE",HYPERLINK(CONCATENATE("https://www.saflax.de/0-WVK-Retail/Bilder-Pictures/SAFLAX-",'Basis-Tabelle-Samen'!C233,"-",'Basis-Tabelle-Samen'!J233,"-seed-package-back-cr-german.jpg")),
IF($C$1="Englisch - UK",HYPERLINK(CONCATENATE("https://www.saflax.de/0-WVK-Retail/Bilder-Pictures/SAFLAX-",'Basis-Tabelle-Samen'!C233,"-",'Basis-Tabelle-Samen'!J233,"-seed-package-back-cr-english.jpg")),
IF($C$1="Estnisch - EE",HYPERLINK(CONCATENATE("https://www.saflax.de/0-WVK-Retail/Bilder-Pictures/SAFLAX-",'Basis-Tabelle-Samen'!C233,"-",'Basis-Tabelle-Samen'!J233,"-seed-package-back-cr-estonian.jpg")),
IF($C$1="Finnisch - FI",HYPERLINK(CONCATENATE("https://www.saflax.de/0-WVK-Retail/Bilder-Pictures/SAFLAX-",'Basis-Tabelle-Samen'!C233,"-",'Basis-Tabelle-Samen'!J233,"-seed-package-back-cr-finnish.jpg")),
IF($C$1="Französisch - FR",HYPERLINK(CONCATENATE("https://www.saflax.de/0-WVK-Retail/Bilder-Pictures/SAFLAX-",'Basis-Tabelle-Samen'!C233,"-",'Basis-Tabelle-Samen'!J233,"-seed-package-back-cr-french.jpg")),
IF($C$1="Griechisch - GR",HYPERLINK(CONCATENATE("https://www.saflax.de/0-WVK-Retail/Bilder-Pictures/SAFLAX-",'Basis-Tabelle-Samen'!C233,"-",'Basis-Tabelle-Samen'!J233,"-seed-package-back-cr-greek.jpg")),
IF($C$1="Irisch - IE",HYPERLINK(CONCATENATE("https://www.saflax.de/0-WVK-Retail/Bilder-Pictures/SAFLAX-",'Basis-Tabelle-Samen'!C233,"-",'Basis-Tabelle-Samen'!J233,"-seed-package-back-cr-irish.jpg")),
IF($C$1="Isländisch - IS",HYPERLINK(CONCATENATE("https://www.saflax.de/0-WVK-Retail/Bilder-Pictures/SAFLAX-",'Basis-Tabelle-Samen'!C233,"-",'Basis-Tabelle-Samen'!J233,"-seed-package-back-cr-icelandic.jpg")),
IF($C$1="Italienisch - IT",HYPERLINK(CONCATENATE("https://www.saflax.de/0-WVK-Retail/Bilder-Pictures/SAFLAX-",'Basis-Tabelle-Samen'!C233,"-",'Basis-Tabelle-Samen'!J233,"-seed-package-back-cr-italian.jpg")),
IF($C$1="Japanisch - JP",HYPERLINK(CONCATENATE("https://www.saflax.de/0-WVK-Retail/Bilder-Pictures/SAFLAX-",'Basis-Tabelle-Samen'!C233,"-",'Basis-Tabelle-Samen'!J233,"-seed-package-back-cr-japanese.jpg")),
IF($C$1="Kroatisch - HR",HYPERLINK(CONCATENATE("https://www.saflax.de/0-WVK-Retail/Bilder-Pictures/SAFLAX-",'Basis-Tabelle-Samen'!C233,"-",'Basis-Tabelle-Samen'!J233,"-seed-package-back-cr-croatian.jpg")),
IF($C$1="Lettisch - LV",HYPERLINK(CONCATENATE("https://www.saflax.de/0-WVK-Retail/Bilder-Pictures/SAFLAX-",'Basis-Tabelle-Samen'!C233,"-",'Basis-Tabelle-Samen'!J233,"-seed-package-back-cr-latvian.jpg")),
IF($C$1="Litauisch - LT",HYPERLINK(CONCATENATE("https://www.saflax.de/0-WVK-Retail/Bilder-Pictures/SAFLAX-",'Basis-Tabelle-Samen'!C233,"-",'Basis-Tabelle-Samen'!J233,"-seed-package-back-cr-lithuanian.jpg")),
IF($C$1="Maltesisch - MT",HYPERLINK(CONCATENATE("https://www.saflax.de/0-WVK-Retail/Bilder-Pictures/SAFLAX-",'Basis-Tabelle-Samen'!C233,"-",'Basis-Tabelle-Samen'!J233,"-seed-package-back-cr-maltese.jpg")),
IF($C$1="Niederländisch - NL",HYPERLINK(CONCATENATE("https://www.saflax.de/0-WVK-Retail/Bilder-Pictures/SAFLAX-",'Basis-Tabelle-Samen'!C233,"-",'Basis-Tabelle-Samen'!J233,"-seed-package-back-cr-dutch.jpg")),
IF($C$1="Norwegisch - NO",HYPERLINK(CONCATENATE("https://www.saflax.de/0-WVK-Retail/Bilder-Pictures/SAFLAX-",'Basis-Tabelle-Samen'!C233,"-",'Basis-Tabelle-Samen'!J233,"-seed-package-back-cr-nowegian.jpg")),
IF($C$1="Polnisch - PL",HYPERLINK(CONCATENATE("https://www.saflax.de/0-WVK-Retail/Bilder-Pictures/SAFLAX-",'Basis-Tabelle-Samen'!C233,"-",'Basis-Tabelle-Samen'!J233,"-seed-package-back-cr-polish.jpg")),
IF($C$1="Portugiesisch - PT",HYPERLINK(CONCATENATE("https://www.saflax.de/0-WVK-Retail/Bilder-Pictures/SAFLAX-",'Basis-Tabelle-Samen'!C233,"-",'Basis-Tabelle-Samen'!J233,"-seed-package-back-cr-portuguese.jpg")),
IF($C$1="Rumänisch - RO",HYPERLINK(CONCATENATE("https://www.saflax.de/0-WVK-Retail/Bilder-Pictures/SAFLAX-",'Basis-Tabelle-Samen'!C233,"-",'Basis-Tabelle-Samen'!J233,"-seed-package-back-cr-romanian.jpg")),
IF($C$1="Schwedisch - SE",HYPERLINK(CONCATENATE("https://www.saflax.de/0-WVK-Retail/Bilder-Pictures/SAFLAX-",'Basis-Tabelle-Samen'!C233,"-",'Basis-Tabelle-Samen'!J233,"-seed-package-back-cr-swedish.jpg")),
IF($C$1="Slowakisch - SK",HYPERLINK(CONCATENATE("https://www.saflax.de/0-WVK-Retail/Bilder-Pictures/SAFLAX-",'Basis-Tabelle-Samen'!C233,"-",'Basis-Tabelle-Samen'!J233,"-seed-package-back-cr-slovak.jpg")),
IF($C$1="Slowenisch - SI",HYPERLINK(CONCATENATE("https://www.saflax.de/0-WVK-Retail/Bilder-Pictures/SAFLAX-",'Basis-Tabelle-Samen'!C233,"-",'Basis-Tabelle-Samen'!J233,"-seed-package-back-cr-slovenian.jpg")),
IF($C$1="Spanisch - ES",HYPERLINK(CONCATENATE("https://www.saflax.de/0-WVK-Retail/Bilder-Pictures/SAFLAX-",'Basis-Tabelle-Samen'!C233,"-",'Basis-Tabelle-Samen'!J233,"-seed-package-back-cr-spanish.jpg")),
IF($C$1="Tschechisch - CZ",HYPERLINK(CONCATENATE("https://www.saflax.de/0-WVK-Retail/Bilder-Pictures/SAFLAX-",'Basis-Tabelle-Samen'!C233,"-",'Basis-Tabelle-Samen'!J233,"-seed-package-back-cr-czech.jpg")),
IF($C$1="Türkisch - TR",HYPERLINK(CONCATENATE("https://www.saflax.de/0-WVK-Retail/Bilder-Pictures/SAFLAX-",'Basis-Tabelle-Samen'!C233,"-",'Basis-Tabelle-Samen'!J233,"-seed-package-back-cr-turkish.jpg")),
IF($C$1="Ungarisch - HU",HYPERLINK(CONCATENATE("https://www.saflax.de/0-WVK-Retail/Bilder-Pictures/SAFLAX-",'Basis-Tabelle-Samen'!C233,"-",'Basis-Tabelle-Samen'!J233,"-seed-package-back-cr-hungarian.jpg")),
" ACHTUNG")))))))))))))))))))))))))))))</f>
        <v>https://www.saflax.de/0-WVK-Retail/Bilder-Pictures/SAFLAX-14993-larix-decidua-seed-package-back-cr-english.jpg</v>
      </c>
      <c r="AM230" s="330" t="str">
        <f>IF(H230&lt;1,"",
IF($C$1="Bulgarisch - BG",HYPERLINK(CONCATENATE("https://www.saflax.de/0-WVK-Retail/Bilder-Pictures/SAFLAX-",'Basis-Tabelle-Samen'!K233,"-",'Basis-Tabelle-Samen'!J233,"-garden-to-go-mini-bulgarian.jpg")),
IF($C$1="Dänisch - DK",HYPERLINK(CONCATENATE("https://www.saflax.de/0-WVK-Retail/Bilder-Pictures/SAFLAX-",'Basis-Tabelle-Samen'!K233,"-",'Basis-Tabelle-Samen'!J233,"-garden-to-go-mini-danish.jpg")),
IF($C$1="Deutsch - DE",HYPERLINK(CONCATENATE("https://www.saflax.de/0-WVK-Retail/Bilder-Pictures/SAFLAX-",'Basis-Tabelle-Samen'!K233,"-",'Basis-Tabelle-Samen'!J233,"-garden-to-go-mini-german.jpg")),
IF($C$1="Englisch - UK",HYPERLINK(CONCATENATE("https://www.saflax.de/0-WVK-Retail/Bilder-Pictures/SAFLAX-",'Basis-Tabelle-Samen'!K233,"-",'Basis-Tabelle-Samen'!J233,"-garden-to-go-mini-english.jpg")),
IF($C$1="Estnisch - EE",HYPERLINK(CONCATENATE("https://www.saflax.de/0-WVK-Retail/Bilder-Pictures/SAFLAX-",'Basis-Tabelle-Samen'!K233,"-",'Basis-Tabelle-Samen'!J233,"-garden-to-go-mini-estonian.jpg")),
IF($C$1="Finnisch - FI",HYPERLINK(CONCATENATE("https://www.saflax.de/0-WVK-Retail/Bilder-Pictures/SAFLAX-",'Basis-Tabelle-Samen'!K233,"-",'Basis-Tabelle-Samen'!J233,"-garden-to-go-mini-finnish.jpg")),
IF($C$1="Französisch - FR",HYPERLINK(CONCATENATE("https://www.saflax.de/0-WVK-Retail/Bilder-Pictures/SAFLAX-",'Basis-Tabelle-Samen'!K233,"-",'Basis-Tabelle-Samen'!J233,"-garden-to-go-mini-french.jpg")),
IF($C$1="Griechisch - GR",HYPERLINK(CONCATENATE("https://www.saflax.de/0-WVK-Retail/Bilder-Pictures/SAFLAX-",'Basis-Tabelle-Samen'!K233,"-",'Basis-Tabelle-Samen'!J233,"-garden-to-go-mini-greek.jpg")),
IF($C$1="Irisch - IE",HYPERLINK(CONCATENATE("https://www.saflax.de/0-WVK-Retail/Bilder-Pictures/SAFLAX-",'Basis-Tabelle-Samen'!K233,"-",'Basis-Tabelle-Samen'!J233,"-garden-to-go-mini-irish.jpg")),
IF($C$1="Isländisch - IS",HYPERLINK(CONCATENATE("https://www.saflax.de/0-WVK-Retail/Bilder-Pictures/SAFLAX-",'Basis-Tabelle-Samen'!K233,"-",'Basis-Tabelle-Samen'!J233,"-garden-to-go-mini-icelandic.jpg")),
IF($C$1="Italienisch - IT",HYPERLINK(CONCATENATE("https://www.saflax.de/0-WVK-Retail/Bilder-Pictures/SAFLAX-",'Basis-Tabelle-Samen'!K233,"-",'Basis-Tabelle-Samen'!J233,"-garden-to-go-mini-italian.jpg")),
IF($C$1="Japanisch - JP",HYPERLINK(CONCATENATE("https://www.saflax.de/0-WVK-Retail/Bilder-Pictures/SAFLAX-",'Basis-Tabelle-Samen'!K233,"-",'Basis-Tabelle-Samen'!J233,"-garden-to-go-mini-japanese.jpg")),
IF($C$1="Kroatisch - HR",HYPERLINK(CONCATENATE("https://www.saflax.de/0-WVK-Retail/Bilder-Pictures/SAFLAX-",'Basis-Tabelle-Samen'!K233,"-",'Basis-Tabelle-Samen'!J233,"-garden-to-go-mini-croatian.jpg")),
IF($C$1="Lettisch - LV",HYPERLINK(CONCATENATE("https://www.saflax.de/0-WVK-Retail/Bilder-Pictures/SAFLAX-",'Basis-Tabelle-Samen'!K233,"-",'Basis-Tabelle-Samen'!J233,"-garden-to-go-mini-latvian.jpg")),
IF($C$1="Litauisch - LT",HYPERLINK(CONCATENATE("https://www.saflax.de/0-WVK-Retail/Bilder-Pictures/SAFLAX-",'Basis-Tabelle-Samen'!K233,"-",'Basis-Tabelle-Samen'!J233,"-garden-to-go-mini-lithuanian.jpg")),
IF($C$1="Maltesisch - MT",HYPERLINK(CONCATENATE("https://www.saflax.de/0-WVK-Retail/Bilder-Pictures/SAFLAX-",'Basis-Tabelle-Samen'!K233,"-",'Basis-Tabelle-Samen'!J233,"-garden-to-go-mini-maltese.jpg")),
IF($C$1="Niederländisch - NL",HYPERLINK(CONCATENATE("https://www.saflax.de/0-WVK-Retail/Bilder-Pictures/SAFLAX-",'Basis-Tabelle-Samen'!K233,"-",'Basis-Tabelle-Samen'!J233,"-garden-to-go-mini-dutch.jpg")),
IF($C$1="Norwegisch - NO",HYPERLINK(CONCATENATE("https://www.saflax.de/0-WVK-Retail/Bilder-Pictures/SAFLAX-",'Basis-Tabelle-Samen'!K233,"-",'Basis-Tabelle-Samen'!J233,"-garden-to-go-mini-nowegian.jpg")),
IF($C$1="Polnisch - PL",HYPERLINK(CONCATENATE("https://www.saflax.de/0-WVK-Retail/Bilder-Pictures/SAFLAX-",'Basis-Tabelle-Samen'!K233,"-",'Basis-Tabelle-Samen'!J233,"-garden-to-go-mini-polish.jpg")),
IF($C$1="Portugiesisch - PT",HYPERLINK(CONCATENATE("https://www.saflax.de/0-WVK-Retail/Bilder-Pictures/SAFLAX-",'Basis-Tabelle-Samen'!K233,"-",'Basis-Tabelle-Samen'!J233,"-garden-to-go-mini-portuguese.jpg")),
IF($C$1="Rumänisch - RO",HYPERLINK(CONCATENATE("https://www.saflax.de/0-WVK-Retail/Bilder-Pictures/SAFLAX-",'Basis-Tabelle-Samen'!K233,"-",'Basis-Tabelle-Samen'!J233,"-garden-to-go-mini-romanian.jpg")),
IF($C$1="Schwedisch - SE",HYPERLINK(CONCATENATE("https://www.saflax.de/0-WVK-Retail/Bilder-Pictures/SAFLAX-",'Basis-Tabelle-Samen'!K233,"-",'Basis-Tabelle-Samen'!J233,"-garden-to-go-mini-swedish.jpg")),
IF($C$1="Slowakisch - SK",HYPERLINK(CONCATENATE("https://www.saflax.de/0-WVK-Retail/Bilder-Pictures/SAFLAX-",'Basis-Tabelle-Samen'!K233,"-",'Basis-Tabelle-Samen'!J233,"-garden-to-go-mini-slovak.jpg")),
IF($C$1="Slowenisch - SI",HYPERLINK(CONCATENATE("https://www.saflax.de/0-WVK-Retail/Bilder-Pictures/SAFLAX-",'Basis-Tabelle-Samen'!K233,"-",'Basis-Tabelle-Samen'!J233,"-garden-to-go-mini-slovenian.jpg")),
IF($C$1="Spanisch - ES",HYPERLINK(CONCATENATE("https://www.saflax.de/0-WVK-Retail/Bilder-Pictures/SAFLAX-",'Basis-Tabelle-Samen'!K233,"-",'Basis-Tabelle-Samen'!J233,"-garden-to-go-mini-spanish.jpg")),
IF($C$1="Tschechisch - CZ",HYPERLINK(CONCATENATE("https://www.saflax.de/0-WVK-Retail/Bilder-Pictures/SAFLAX-",'Basis-Tabelle-Samen'!K233,"-",'Basis-Tabelle-Samen'!J233,"-garden-to-go-mini-czech.jpg")),
IF($C$1="Türkisch - TR",HYPERLINK(CONCATENATE("https://www.saflax.de/0-WVK-Retail/Bilder-Pictures/SAFLAX-",'Basis-Tabelle-Samen'!K233,"-",'Basis-Tabelle-Samen'!J233,"-garden-to-go-mini-turkish.jpg")),
IF($C$1="Ungarisch - HU",HYPERLINK(CONCATENATE("https://www.saflax.de/0-WVK-Retail/Bilder-Pictures/SAFLAX-",'Basis-Tabelle-Samen'!K233,"-",'Basis-Tabelle-Samen'!J233,"-garden-to-go-mini-hungarian.jpg")),
" ACHTUNG")))))))))))))))))))))))))))))</f>
        <v>https://www.saflax.de/0-WVK-Retail/Bilder-Pictures/SAFLAX-74993-larix-decidua-garden-to-go-mini-english.jpg</v>
      </c>
      <c r="AN230" s="330" t="str">
        <f>IF(I230&lt;1,"",
IF($C$1="Bulgarisch - BG",HYPERLINK(CONCATENATE("https://www.saflax.de/0-WVK-Retail/Bilder-Pictures/SAFLAX-",'Basis-Tabelle-Samen'!N233,"-",'Basis-Tabelle-Samen'!J233,"-garden-to-go-lite-bulgarian.jpg")),
IF($C$1="Dänisch - DK",HYPERLINK(CONCATENATE("https://www.saflax.de/0-WVK-Retail/Bilder-Pictures/SAFLAX-",'Basis-Tabelle-Samen'!N233,"-",'Basis-Tabelle-Samen'!J233,"-garden-to-go-lite-danish.jpg")),
IF($C$1="Deutsch - DE",HYPERLINK(CONCATENATE("https://www.saflax.de/0-WVK-Retail/Bilder-Pictures/SAFLAX-",'Basis-Tabelle-Samen'!N233,"-",'Basis-Tabelle-Samen'!J233,"-garden-to-go-lite-german.jpg")),
IF($C$1="Englisch - UK",HYPERLINK(CONCATENATE("https://www.saflax.de/0-WVK-Retail/Bilder-Pictures/SAFLAX-",'Basis-Tabelle-Samen'!N233,"-",'Basis-Tabelle-Samen'!J233,"-garden-to-go-lite-english.jpg")),
IF($C$1="Estnisch - EE",HYPERLINK(CONCATENATE("https://www.saflax.de/0-WVK-Retail/Bilder-Pictures/SAFLAX-",'Basis-Tabelle-Samen'!N233,"-",'Basis-Tabelle-Samen'!J233,"-garden-to-go-lite-estonian.jpg")),
IF($C$1="Finnisch - FI",HYPERLINK(CONCATENATE("https://www.saflax.de/0-WVK-Retail/Bilder-Pictures/SAFLAX-",'Basis-Tabelle-Samen'!N233,"-",'Basis-Tabelle-Samen'!J233,"-garden-to-go-lite-finnish.jpg")),
IF($C$1="Französisch - FR",HYPERLINK(CONCATENATE("https://www.saflax.de/0-WVK-Retail/Bilder-Pictures/SAFLAX-",'Basis-Tabelle-Samen'!N233,"-",'Basis-Tabelle-Samen'!J233,"-garden-to-go-lite-french.jpg")),
IF($C$1="Griechisch - GR",HYPERLINK(CONCATENATE("https://www.saflax.de/0-WVK-Retail/Bilder-Pictures/SAFLAX-",'Basis-Tabelle-Samen'!N233,"-",'Basis-Tabelle-Samen'!J233,"-garden-to-go-lite-greek.jpg")),
IF($C$1="Irisch - IE",HYPERLINK(CONCATENATE("https://www.saflax.de/0-WVK-Retail/Bilder-Pictures/SAFLAX-",'Basis-Tabelle-Samen'!N233,"-",'Basis-Tabelle-Samen'!J233,"-garden-to-go-lite-irish.jpg")),
IF($C$1="Isländisch - IS",HYPERLINK(CONCATENATE("https://www.saflax.de/0-WVK-Retail/Bilder-Pictures/SAFLAX-",'Basis-Tabelle-Samen'!N233,"-",'Basis-Tabelle-Samen'!J233,"-garden-to-go-lite-icelandic.jpg")),
IF($C$1="Italienisch - IT",HYPERLINK(CONCATENATE("https://www.saflax.de/0-WVK-Retail/Bilder-Pictures/SAFLAX-",'Basis-Tabelle-Samen'!N233,"-",'Basis-Tabelle-Samen'!J233,"-garden-to-go-lite-italian.jpg")),
IF($C$1="Japanisch - JP",HYPERLINK(CONCATENATE("https://www.saflax.de/0-WVK-Retail/Bilder-Pictures/SAFLAX-",'Basis-Tabelle-Samen'!N233,"-",'Basis-Tabelle-Samen'!J233,"-garden-to-go-lite-japanese.jpg")),
IF($C$1="Kroatisch - HR",HYPERLINK(CONCATENATE("https://www.saflax.de/0-WVK-Retail/Bilder-Pictures/SAFLAX-",'Basis-Tabelle-Samen'!N233,"-",'Basis-Tabelle-Samen'!J233,"-garden-to-go-lite-croatian.jpg")),
IF($C$1="Lettisch - LV",HYPERLINK(CONCATENATE("https://www.saflax.de/0-WVK-Retail/Bilder-Pictures/SAFLAX-",'Basis-Tabelle-Samen'!N233,"-",'Basis-Tabelle-Samen'!J233,"-garden-to-go-lite-latvian.jpg")),
IF($C$1="Litauisch - LT",HYPERLINK(CONCATENATE("https://www.saflax.de/0-WVK-Retail/Bilder-Pictures/SAFLAX-",'Basis-Tabelle-Samen'!N233,"-",'Basis-Tabelle-Samen'!J233,"-garden-to-go-lite-lithuanian.jpg")),
IF($C$1="Maltesisch - MT",HYPERLINK(CONCATENATE("https://www.saflax.de/0-WVK-Retail/Bilder-Pictures/SAFLAX-",'Basis-Tabelle-Samen'!N233,"-",'Basis-Tabelle-Samen'!J233,"-garden-to-go-lite-maltese.jpg")),
IF($C$1="Niederländisch - NL",HYPERLINK(CONCATENATE("https://www.saflax.de/0-WVK-Retail/Bilder-Pictures/SAFLAX-",'Basis-Tabelle-Samen'!N233,"-",'Basis-Tabelle-Samen'!J233,"-garden-to-go-lite-dutch.jpg")),
IF($C$1="Norwegisch - NO",HYPERLINK(CONCATENATE("https://www.saflax.de/0-WVK-Retail/Bilder-Pictures/SAFLAX-",'Basis-Tabelle-Samen'!N233,"-",'Basis-Tabelle-Samen'!J233,"-garden-to-go-lite-nowegian.jpg")),
IF($C$1="Polnisch - PL",HYPERLINK(CONCATENATE("https://www.saflax.de/0-WVK-Retail/Bilder-Pictures/SAFLAX-",'Basis-Tabelle-Samen'!N233,"-",'Basis-Tabelle-Samen'!J233,"-garden-to-go-lite-polish.jpg")),
IF($C$1="Portugiesisch - PT",HYPERLINK(CONCATENATE("https://www.saflax.de/0-WVK-Retail/Bilder-Pictures/SAFLAX-",'Basis-Tabelle-Samen'!N233,"-",'Basis-Tabelle-Samen'!J233,"-garden-to-go-lite-portuguese.jpg")),
IF($C$1="Rumänisch - RO",HYPERLINK(CONCATENATE("https://www.saflax.de/0-WVK-Retail/Bilder-Pictures/SAFLAX-",'Basis-Tabelle-Samen'!N233,"-",'Basis-Tabelle-Samen'!J233,"-garden-to-go-lite-romanian.jpg")),
IF($C$1="Schwedisch - SE",HYPERLINK(CONCATENATE("https://www.saflax.de/0-WVK-Retail/Bilder-Pictures/SAFLAX-",'Basis-Tabelle-Samen'!N233,"-",'Basis-Tabelle-Samen'!J233,"-garden-to-go-lite-swedish.jpg")),
IF($C$1="Slowakisch - SK",HYPERLINK(CONCATENATE("https://www.saflax.de/0-WVK-Retail/Bilder-Pictures/SAFLAX-",'Basis-Tabelle-Samen'!N233,"-",'Basis-Tabelle-Samen'!J233,"-garden-to-go-lite-slovak.jpg")),
IF($C$1="Slowenisch - SI",HYPERLINK(CONCATENATE("https://www.saflax.de/0-WVK-Retail/Bilder-Pictures/SAFLAX-",'Basis-Tabelle-Samen'!N233,"-",'Basis-Tabelle-Samen'!J233,"-garden-to-go-lite-slovenian.jpg")),
IF($C$1="Spanisch - ES",HYPERLINK(CONCATENATE("https://www.saflax.de/0-WVK-Retail/Bilder-Pictures/SAFLAX-",'Basis-Tabelle-Samen'!N233,"-",'Basis-Tabelle-Samen'!J233,"-garden-to-go-lite-spanish.jpg")),
IF($C$1="Tschechisch - CZ",HYPERLINK(CONCATENATE("https://www.saflax.de/0-WVK-Retail/Bilder-Pictures/SAFLAX-",'Basis-Tabelle-Samen'!N233,"-",'Basis-Tabelle-Samen'!J233,"-garden-to-go-lite-czech.jpg")),
IF($C$1="Türkisch - TR",HYPERLINK(CONCATENATE("https://www.saflax.de/0-WVK-Retail/Bilder-Pictures/SAFLAX-",'Basis-Tabelle-Samen'!N233,"-",'Basis-Tabelle-Samen'!J233,"-garden-to-go-lite-turkish.jpg")),
IF($C$1="Ungarisch - HU",HYPERLINK(CONCATENATE("https://www.saflax.de/0-WVK-Retail/Bilder-Pictures/SAFLAX-",'Basis-Tabelle-Samen'!N233,"-",'Basis-Tabelle-Samen'!J233,"-garden-to-go-lite-hungarian.jpg")),
" ACHTUNG")))))))))))))))))))))))))))))</f>
        <v>https://www.saflax.de/0-WVK-Retail/Bilder-Pictures/SAFLAX-84993-larix-decidua-garden-to-go-lite-english.jpg</v>
      </c>
      <c r="AO230" s="330" t="str">
        <f>IF(J230&lt;1,"",
IF($C$1="Bulgarisch - BG",HYPERLINK(CONCATENATE("https://www.saflax.de/0-WVK-Retail/Bilder-Pictures/SAFLAX-",'Basis-Tabelle-Samen'!Q233,"-",'Basis-Tabelle-Samen'!J233,"-garden-to-go-bulgarian.jpg")),
IF($C$1="Dänisch - DK",HYPERLINK(CONCATENATE("https://www.saflax.de/0-WVK-Retail/Bilder-Pictures/SAFLAX-",'Basis-Tabelle-Samen'!Q233,"-",'Basis-Tabelle-Samen'!J233,"-garden-to-go-danish.jpg")),
IF($C$1="Deutsch - DE",HYPERLINK(CONCATENATE("https://www.saflax.de/0-WVK-Retail/Bilder-Pictures/SAFLAX-",'Basis-Tabelle-Samen'!Q233,"-",'Basis-Tabelle-Samen'!J233,"-garden-to-go-german.jpg")),
IF($C$1="Englisch - UK",HYPERLINK(CONCATENATE("https://www.saflax.de/0-WVK-Retail/Bilder-Pictures/SAFLAX-",'Basis-Tabelle-Samen'!Q233,"-",'Basis-Tabelle-Samen'!J233,"-garden-to-go-english.jpg")),
IF($C$1="Estnisch - EE",HYPERLINK(CONCATENATE("https://www.saflax.de/0-WVK-Retail/Bilder-Pictures/SAFLAX-",'Basis-Tabelle-Samen'!Q233,"-",'Basis-Tabelle-Samen'!J233,"-garden-to-go-estonian.jpg")),
IF($C$1="Finnisch - FI",HYPERLINK(CONCATENATE("https://www.saflax.de/0-WVK-Retail/Bilder-Pictures/SAFLAX-",'Basis-Tabelle-Samen'!Q233,"-",'Basis-Tabelle-Samen'!J233,"-garden-to-go-finnish.jpg")),
IF($C$1="Französisch - FR",HYPERLINK(CONCATENATE("https://www.saflax.de/0-WVK-Retail/Bilder-Pictures/SAFLAX-",'Basis-Tabelle-Samen'!Q233,"-",'Basis-Tabelle-Samen'!J233,"-garden-to-go-french.jpg")),
IF($C$1="Griechisch - GR",HYPERLINK(CONCATENATE("https://www.saflax.de/0-WVK-Retail/Bilder-Pictures/SAFLAX-",'Basis-Tabelle-Samen'!Q233,"-",'Basis-Tabelle-Samen'!J233,"-garden-to-go-greek.jpg")),
IF($C$1="Irisch - IE",HYPERLINK(CONCATENATE("https://www.saflax.de/0-WVK-Retail/Bilder-Pictures/SAFLAX-",'Basis-Tabelle-Samen'!Q233,"-",'Basis-Tabelle-Samen'!J233,"-garden-to-go-irish.jpg")),
IF($C$1="Isländisch - IS",HYPERLINK(CONCATENATE("https://www.saflax.de/0-WVK-Retail/Bilder-Pictures/SAFLAX-",'Basis-Tabelle-Samen'!Q233,"-",'Basis-Tabelle-Samen'!J233,"-garden-to-go-icelandic.jpg")),
IF($C$1="Italienisch - IT",HYPERLINK(CONCATENATE("https://www.saflax.de/0-WVK-Retail/Bilder-Pictures/SAFLAX-",'Basis-Tabelle-Samen'!Q233,"-",'Basis-Tabelle-Samen'!J233,"-garden-to-go-italian.jpg")),
IF($C$1="Japanisch - JP",HYPERLINK(CONCATENATE("https://www.saflax.de/0-WVK-Retail/Bilder-Pictures/SAFLAX-",'Basis-Tabelle-Samen'!Q233,"-",'Basis-Tabelle-Samen'!J233,"-garden-to-go-japanese.jpg")),
IF($C$1="Kroatisch - HR",HYPERLINK(CONCATENATE("https://www.saflax.de/0-WVK-Retail/Bilder-Pictures/SAFLAX-",'Basis-Tabelle-Samen'!Q233,"-",'Basis-Tabelle-Samen'!J233,"-garden-to-go-croatian.jpg")),
IF($C$1="Lettisch - LV",HYPERLINK(CONCATENATE("https://www.saflax.de/0-WVK-Retail/Bilder-Pictures/SAFLAX-",'Basis-Tabelle-Samen'!Q233,"-",'Basis-Tabelle-Samen'!J233,"-garden-to-go-latvian.jpg")),
IF($C$1="Litauisch - LT",HYPERLINK(CONCATENATE("https://www.saflax.de/0-WVK-Retail/Bilder-Pictures/SAFLAX-",'Basis-Tabelle-Samen'!Q233,"-",'Basis-Tabelle-Samen'!J233,"-garden-to-go-lithuanian.jpg")),
IF($C$1="Maltesisch - MT",HYPERLINK(CONCATENATE("https://www.saflax.de/0-WVK-Retail/Bilder-Pictures/SAFLAX-",'Basis-Tabelle-Samen'!Q233,"-",'Basis-Tabelle-Samen'!J233,"-garden-to-go-maltese.jpg")),
IF($C$1="Niederländisch - NL",HYPERLINK(CONCATENATE("https://www.saflax.de/0-WVK-Retail/Bilder-Pictures/SAFLAX-",'Basis-Tabelle-Samen'!Q233,"-",'Basis-Tabelle-Samen'!J233,"-garden-to-go-dutch.jpg")),
IF($C$1="Norwegisch - NO",HYPERLINK(CONCATENATE("https://www.saflax.de/0-WVK-Retail/Bilder-Pictures/SAFLAX-",'Basis-Tabelle-Samen'!Q233,"-",'Basis-Tabelle-Samen'!J233,"-garden-to-go-nowegian.jpg")),
IF($C$1="Polnisch - PL",HYPERLINK(CONCATENATE("https://www.saflax.de/0-WVK-Retail/Bilder-Pictures/SAFLAX-",'Basis-Tabelle-Samen'!Q233,"-",'Basis-Tabelle-Samen'!J233,"-garden-to-go-polish.jpg")),
IF($C$1="Portugiesisch - PT",HYPERLINK(CONCATENATE("https://www.saflax.de/0-WVK-Retail/Bilder-Pictures/SAFLAX-",'Basis-Tabelle-Samen'!Q233,"-",'Basis-Tabelle-Samen'!J233,"-garden-to-go-portuguese.jpg")),
IF($C$1="Rumänisch - RO",HYPERLINK(CONCATENATE("https://www.saflax.de/0-WVK-Retail/Bilder-Pictures/SAFLAX-",'Basis-Tabelle-Samen'!Q233,"-",'Basis-Tabelle-Samen'!J233,"-garden-to-go-romanian.jpg")),
IF($C$1="Schwedisch - SE",HYPERLINK(CONCATENATE("https://www.saflax.de/0-WVK-Retail/Bilder-Pictures/SAFLAX-",'Basis-Tabelle-Samen'!Q233,"-",'Basis-Tabelle-Samen'!J233,"-garden-to-go-swedish.jpg")),
IF($C$1="Slowakisch - SK",HYPERLINK(CONCATENATE("https://www.saflax.de/0-WVK-Retail/Bilder-Pictures/SAFLAX-",'Basis-Tabelle-Samen'!Q233,"-",'Basis-Tabelle-Samen'!J233,"-garden-to-go-slovak.jpg")),
IF($C$1="Slowenisch - SI",HYPERLINK(CONCATENATE("https://www.saflax.de/0-WVK-Retail/Bilder-Pictures/SAFLAX-",'Basis-Tabelle-Samen'!Q233,"-",'Basis-Tabelle-Samen'!J233,"-garden-to-go-slovenian.jpg")),
IF($C$1="Spanisch - ES",HYPERLINK(CONCATENATE("https://www.saflax.de/0-WVK-Retail/Bilder-Pictures/SAFLAX-",'Basis-Tabelle-Samen'!Q233,"-",'Basis-Tabelle-Samen'!J233,"-garden-to-go-spanish.jpg")),
IF($C$1="Tschechisch - CZ",HYPERLINK(CONCATENATE("https://www.saflax.de/0-WVK-Retail/Bilder-Pictures/SAFLAX-",'Basis-Tabelle-Samen'!Q233,"-",'Basis-Tabelle-Samen'!J233,"-garden-to-go-czech.jpg")),
IF($C$1="Türkisch - TR",HYPERLINK(CONCATENATE("https://www.saflax.de/0-WVK-Retail/Bilder-Pictures/SAFLAX-",'Basis-Tabelle-Samen'!Q233,"-",'Basis-Tabelle-Samen'!J233,"-garden-to-go-turkish.jpg")),
IF($C$1="Ungarisch - HU",HYPERLINK(CONCATENATE("https://www.saflax.de/0-WVK-Retail/Bilder-Pictures/SAFLAX-",'Basis-Tabelle-Samen'!Q233,"-",'Basis-Tabelle-Samen'!J233,"-garden-to-go-hungarian.jpg")),
" ACHTUNG")))))))))))))))))))))))))))))</f>
        <v>https://www.saflax.de/0-WVK-Retail/Bilder-Pictures/SAFLAX-54993-larix-decidua-garden-to-go-english.jpg</v>
      </c>
      <c r="AP230" s="330" t="str">
        <f>IF(K230&lt;1,"",
IF($C$1="Bulgarisch - BG",HYPERLINK(CONCATENATE("https://www.saflax.de/0-WVK-Retail/Bilder-Pictures/SAFLAX-",'Basis-Tabelle-Samen'!T233,"-",'Basis-Tabelle-Samen'!J233,"-cultivation-set-bulgarian.jpg")),
IF($C$1="Dänisch - DK",HYPERLINK(CONCATENATE("https://www.saflax.de/0-WVK-Retail/Bilder-Pictures/SAFLAX-",'Basis-Tabelle-Samen'!T233,"-",'Basis-Tabelle-Samen'!J233,"-cultivation-set-danish.jpg")),
IF($C$1="Deutsch - DE",HYPERLINK(CONCATENATE("https://www.saflax.de/0-WVK-Retail/Bilder-Pictures/SAFLAX-",'Basis-Tabelle-Samen'!T233,"-",'Basis-Tabelle-Samen'!J233,"-cultivation-set-german.jpg")),
IF($C$1="Englisch - UK",HYPERLINK(CONCATENATE("https://www.saflax.de/0-WVK-Retail/Bilder-Pictures/SAFLAX-",'Basis-Tabelle-Samen'!T233,"-",'Basis-Tabelle-Samen'!J233,"-cultivation-set-english.jpg")),
IF($C$1="Estnisch - EE",HYPERLINK(CONCATENATE("https://www.saflax.de/0-WVK-Retail/Bilder-Pictures/SAFLAX-",'Basis-Tabelle-Samen'!T233,"-",'Basis-Tabelle-Samen'!J233,"-cultivation-set-estonian.jpg")),
IF($C$1="Finnisch - FI",HYPERLINK(CONCATENATE("https://www.saflax.de/0-WVK-Retail/Bilder-Pictures/SAFLAX-",'Basis-Tabelle-Samen'!T233,"-",'Basis-Tabelle-Samen'!J233,"-cultivation-set-finnish.jpg")),
IF($C$1="Französisch - FR",HYPERLINK(CONCATENATE("https://www.saflax.de/0-WVK-Retail/Bilder-Pictures/SAFLAX-",'Basis-Tabelle-Samen'!T233,"-",'Basis-Tabelle-Samen'!J233,"-cultivation-set-french.jpg")),
IF($C$1="Griechisch - GR",HYPERLINK(CONCATENATE("https://www.saflax.de/0-WVK-Retail/Bilder-Pictures/SAFLAX-",'Basis-Tabelle-Samen'!T233,"-",'Basis-Tabelle-Samen'!J233,"-cultivation-set-greek.jpg")),
IF($C$1="Irisch - IE",HYPERLINK(CONCATENATE("https://www.saflax.de/0-WVK-Retail/Bilder-Pictures/SAFLAX-",'Basis-Tabelle-Samen'!T233,"-",'Basis-Tabelle-Samen'!J233,"-cultivation-set-irish.jpg")),
IF($C$1="Isländisch - IS",HYPERLINK(CONCATENATE("https://www.saflax.de/0-WVK-Retail/Bilder-Pictures/SAFLAX-",'Basis-Tabelle-Samen'!T233,"-",'Basis-Tabelle-Samen'!J233,"-cultivation-set-icelandic.jpg")),
IF($C$1="Italienisch - IT",HYPERLINK(CONCATENATE("https://www.saflax.de/0-WVK-Retail/Bilder-Pictures/SAFLAX-",'Basis-Tabelle-Samen'!T233,"-",'Basis-Tabelle-Samen'!J233,"-cultivation-set-italian.jpg")),
IF($C$1="Japanisch - JP",HYPERLINK(CONCATENATE("https://www.saflax.de/0-WVK-Retail/Bilder-Pictures/SAFLAX-",'Basis-Tabelle-Samen'!T233,"-",'Basis-Tabelle-Samen'!J233,"-cultivation-set-japanese.jpg")),
IF($C$1="Kroatisch - HR",HYPERLINK(CONCATENATE("https://www.saflax.de/0-WVK-Retail/Bilder-Pictures/SAFLAX-",'Basis-Tabelle-Samen'!T233,"-",'Basis-Tabelle-Samen'!J233,"-cultivation-set-croatian.jpg")),
IF($C$1="Lettisch - LV",HYPERLINK(CONCATENATE("https://www.saflax.de/0-WVK-Retail/Bilder-Pictures/SAFLAX-",'Basis-Tabelle-Samen'!T233,"-",'Basis-Tabelle-Samen'!J233,"-cultivation-set-latvian.jpg")),
IF($C$1="Litauisch - LT",HYPERLINK(CONCATENATE("https://www.saflax.de/0-WVK-Retail/Bilder-Pictures/SAFLAX-",'Basis-Tabelle-Samen'!T233,"-",'Basis-Tabelle-Samen'!J233,"-cultivation-set-lithuanian.jpg")),
IF($C$1="Maltesisch - MT",HYPERLINK(CONCATENATE("https://www.saflax.de/0-WVK-Retail/Bilder-Pictures/SAFLAX-",'Basis-Tabelle-Samen'!T233,"-",'Basis-Tabelle-Samen'!J233,"-cultivation-set-maltese.jpg")),
IF($C$1="Niederländisch - NL",HYPERLINK(CONCATENATE("https://www.saflax.de/0-WVK-Retail/Bilder-Pictures/SAFLAX-",'Basis-Tabelle-Samen'!T233,"-",'Basis-Tabelle-Samen'!J233,"-cultivation-set-dutch.jpg")),
IF($C$1="Norwegisch - NO",HYPERLINK(CONCATENATE("https://www.saflax.de/0-WVK-Retail/Bilder-Pictures/SAFLAX-",'Basis-Tabelle-Samen'!T233,"-",'Basis-Tabelle-Samen'!J233,"-cultivation-set-nowegian.jpg")),
IF($C$1="Polnisch - PL",HYPERLINK(CONCATENATE("https://www.saflax.de/0-WVK-Retail/Bilder-Pictures/SAFLAX-",'Basis-Tabelle-Samen'!T233,"-",'Basis-Tabelle-Samen'!J233,"-cultivation-set-polish.jpg")),
IF($C$1="Portugiesisch - PT",HYPERLINK(CONCATENATE("https://www.saflax.de/0-WVK-Retail/Bilder-Pictures/SAFLAX-",'Basis-Tabelle-Samen'!T233,"-",'Basis-Tabelle-Samen'!J233,"-cultivation-set-portuguese.jpg")),
IF($C$1="Rumänisch - RO",HYPERLINK(CONCATENATE("https://www.saflax.de/0-WVK-Retail/Bilder-Pictures/SAFLAX-",'Basis-Tabelle-Samen'!T233,"-",'Basis-Tabelle-Samen'!J233,"-cultivation-set-romanian.jpg")),
IF($C$1="Schwedisch - SE",HYPERLINK(CONCATENATE("https://www.saflax.de/0-WVK-Retail/Bilder-Pictures/SAFLAX-",'Basis-Tabelle-Samen'!T233,"-",'Basis-Tabelle-Samen'!J233,"-cultivation-set-swedish.jpg")),
IF($C$1="Slowakisch - SK",HYPERLINK(CONCATENATE("https://www.saflax.de/0-WVK-Retail/Bilder-Pictures/SAFLAX-",'Basis-Tabelle-Samen'!T233,"-",'Basis-Tabelle-Samen'!J233,"-cultivation-set-slovak.jpg")),
IF($C$1="Slowenisch - SI",HYPERLINK(CONCATENATE("https://www.saflax.de/0-WVK-Retail/Bilder-Pictures/SAFLAX-",'Basis-Tabelle-Samen'!T233,"-",'Basis-Tabelle-Samen'!J233,"-cultivation-set-slovenian.jpg")),
IF($C$1="Spanisch - ES",HYPERLINK(CONCATENATE("https://www.saflax.de/0-WVK-Retail/Bilder-Pictures/SAFLAX-",'Basis-Tabelle-Samen'!T233,"-",'Basis-Tabelle-Samen'!J233,"-cultivation-set-spanish.jpg")),
IF($C$1="Tschechisch - CZ",HYPERLINK(CONCATENATE("https://www.saflax.de/0-WVK-Retail/Bilder-Pictures/SAFLAX-",'Basis-Tabelle-Samen'!T233,"-",'Basis-Tabelle-Samen'!J233,"-cultivation-set-czech.jpg")),
IF($C$1="Türkisch - TR",HYPERLINK(CONCATENATE("https://www.saflax.de/0-WVK-Retail/Bilder-Pictures/SAFLAX-",'Basis-Tabelle-Samen'!T233,"-",'Basis-Tabelle-Samen'!J233,"-cultivation-set-turkish.jpg")),
IF($C$1="Ungarisch - HU",HYPERLINK(CONCATENATE("https://www.saflax.de/0-WVK-Retail/Bilder-Pictures/SAFLAX-",'Basis-Tabelle-Samen'!T233,"-",'Basis-Tabelle-Samen'!J233,"-cultivation-set-hungarian.jpg")),
" ACHTUNG")))))))))))))))))))))))))))))</f>
        <v>https://www.saflax.de/0-WVK-Retail/Bilder-Pictures/SAFLAX-34993-larix-decidua-cultivation-set-english.jpg</v>
      </c>
      <c r="AQ230" s="330" t="str">
        <f>IF(L230&lt;1,"",
IF($C$1="Bulgarisch - BG",HYPERLINK(CONCATENATE("https://www.saflax.de/0-WVK-Retail/Bilder-Pictures/SAFLAX-",'Basis-Tabelle-Samen'!W233,"-",'Basis-Tabelle-Samen'!J233,"-garden-in-the-bag-bulgarian.jpg")),
IF($C$1="Dänisch - DK",HYPERLINK(CONCATENATE("https://www.saflax.de/0-WVK-Retail/Bilder-Pictures/SAFLAX-",'Basis-Tabelle-Samen'!W233,"-",'Basis-Tabelle-Samen'!J233,"-garden-in-the-bag-danish.jpg")),
IF($C$1="Deutsch - DE",HYPERLINK(CONCATENATE("https://www.saflax.de/0-WVK-Retail/Bilder-Pictures/SAFLAX-",'Basis-Tabelle-Samen'!W233,"-",'Basis-Tabelle-Samen'!J233,"-garden-in-the-bag-german.jpg")),
IF($C$1="Englisch - UK",HYPERLINK(CONCATENATE("https://www.saflax.de/0-WVK-Retail/Bilder-Pictures/SAFLAX-",'Basis-Tabelle-Samen'!W233,"-",'Basis-Tabelle-Samen'!J233,"-garden-in-the-bag-english.jpg")),
IF($C$1="Estnisch - EE",HYPERLINK(CONCATENATE("https://www.saflax.de/0-WVK-Retail/Bilder-Pictures/SAFLAX-",'Basis-Tabelle-Samen'!W233,"-",'Basis-Tabelle-Samen'!J233,"-garden-in-the-bag-estonian.jpg")),
IF($C$1="Finnisch - FI",HYPERLINK(CONCATENATE("https://www.saflax.de/0-WVK-Retail/Bilder-Pictures/SAFLAX-",'Basis-Tabelle-Samen'!W233,"-",'Basis-Tabelle-Samen'!J233,"-garden-in-the-bag-finnish.jpg")),
IF($C$1="Französisch - FR",HYPERLINK(CONCATENATE("https://www.saflax.de/0-WVK-Retail/Bilder-Pictures/SAFLAX-",'Basis-Tabelle-Samen'!W233,"-",'Basis-Tabelle-Samen'!J233,"-garden-in-the-bag-french.jpg")),
IF($C$1="Griechisch - GR",HYPERLINK(CONCATENATE("https://www.saflax.de/0-WVK-Retail/Bilder-Pictures/SAFLAX-",'Basis-Tabelle-Samen'!W233,"-",'Basis-Tabelle-Samen'!J233,"-garden-in-the-bag-greek.jpg")),
IF($C$1="Irisch - IE",HYPERLINK(CONCATENATE("https://www.saflax.de/0-WVK-Retail/Bilder-Pictures/SAFLAX-",'Basis-Tabelle-Samen'!W233,"-",'Basis-Tabelle-Samen'!J233,"-garden-in-the-bag-irish.jpg")),
IF($C$1="Isländisch - IS",HYPERLINK(CONCATENATE("https://www.saflax.de/0-WVK-Retail/Bilder-Pictures/SAFLAX-",'Basis-Tabelle-Samen'!W233,"-",'Basis-Tabelle-Samen'!J233,"-garden-in-the-bag-icelandic.jpg")),
IF($C$1="Italienisch - IT",HYPERLINK(CONCATENATE("https://www.saflax.de/0-WVK-Retail/Bilder-Pictures/SAFLAX-",'Basis-Tabelle-Samen'!W233,"-",'Basis-Tabelle-Samen'!J233,"-garden-in-the-bag-italian.jpg")),
IF($C$1="Japanisch - JP",HYPERLINK(CONCATENATE("https://www.saflax.de/0-WVK-Retail/Bilder-Pictures/SAFLAX-",'Basis-Tabelle-Samen'!W233,"-",'Basis-Tabelle-Samen'!J233,"-garden-in-the-bag-japanese.jpg")),
IF($C$1="Kroatisch - HR",HYPERLINK(CONCATENATE("https://www.saflax.de/0-WVK-Retail/Bilder-Pictures/SAFLAX-",'Basis-Tabelle-Samen'!W233,"-",'Basis-Tabelle-Samen'!J233,"-garden-in-the-bag-croatian.jpg")),
IF($C$1="Lettisch - LV",HYPERLINK(CONCATENATE("https://www.saflax.de/0-WVK-Retail/Bilder-Pictures/SAFLAX-",'Basis-Tabelle-Samen'!W233,"-",'Basis-Tabelle-Samen'!J233,"-garden-in-the-bag-latvian.jpg")),
IF($C$1="Litauisch - LT",HYPERLINK(CONCATENATE("https://www.saflax.de/0-WVK-Retail/Bilder-Pictures/SAFLAX-",'Basis-Tabelle-Samen'!W233,"-",'Basis-Tabelle-Samen'!J233,"-garden-in-the-bag-lithuanian.jpg")),
IF($C$1="Maltesisch - MT",HYPERLINK(CONCATENATE("https://www.saflax.de/0-WVK-Retail/Bilder-Pictures/SAFLAX-",'Basis-Tabelle-Samen'!W233,"-",'Basis-Tabelle-Samen'!J233,"-garden-in-the-bag-maltese.jpg")),
IF($C$1="Niederländisch - NL",HYPERLINK(CONCATENATE("https://www.saflax.de/0-WVK-Retail/Bilder-Pictures/SAFLAX-",'Basis-Tabelle-Samen'!W233,"-",'Basis-Tabelle-Samen'!J233,"-garden-in-the-bag-dutch.jpg")),
IF($C$1="Norwegisch - NO",HYPERLINK(CONCATENATE("https://www.saflax.de/0-WVK-Retail/Bilder-Pictures/SAFLAX-",'Basis-Tabelle-Samen'!W233,"-",'Basis-Tabelle-Samen'!J233,"-garden-in-the-bag-nowegian.jpg")),
IF($C$1="Polnisch - PL",HYPERLINK(CONCATENATE("https://www.saflax.de/0-WVK-Retail/Bilder-Pictures/SAFLAX-",'Basis-Tabelle-Samen'!W233,"-",'Basis-Tabelle-Samen'!J233,"-garden-in-the-bag-polish.jpg")),
IF($C$1="Portugiesisch - PT",HYPERLINK(CONCATENATE("https://www.saflax.de/0-WVK-Retail/Bilder-Pictures/SAFLAX-",'Basis-Tabelle-Samen'!W233,"-",'Basis-Tabelle-Samen'!J233,"-garden-in-the-bag-portuguese.jpg")),
IF($C$1="Rumänisch - RO",HYPERLINK(CONCATENATE("https://www.saflax.de/0-WVK-Retail/Bilder-Pictures/SAFLAX-",'Basis-Tabelle-Samen'!W233,"-",'Basis-Tabelle-Samen'!J233,"-garden-in-the-bag-romanian.jpg")),
IF($C$1="Schwedisch - SE",HYPERLINK(CONCATENATE("https://www.saflax.de/0-WVK-Retail/Bilder-Pictures/SAFLAX-",'Basis-Tabelle-Samen'!W233,"-",'Basis-Tabelle-Samen'!J233,"-garden-in-the-bag-swedish.jpg")),
IF($C$1="Slowakisch - SK",HYPERLINK(CONCATENATE("https://www.saflax.de/0-WVK-Retail/Bilder-Pictures/SAFLAX-",'Basis-Tabelle-Samen'!W233,"-",'Basis-Tabelle-Samen'!J233,"-garden-in-the-bag-slovak.jpg")),
IF($C$1="Slowenisch - SI",HYPERLINK(CONCATENATE("https://www.saflax.de/0-WVK-Retail/Bilder-Pictures/SAFLAX-",'Basis-Tabelle-Samen'!W233,"-",'Basis-Tabelle-Samen'!J233,"-garden-in-the-bag-slovenian.jpg")),
IF($C$1="Spanisch - ES",HYPERLINK(CONCATENATE("https://www.saflax.de/0-WVK-Retail/Bilder-Pictures/SAFLAX-",'Basis-Tabelle-Samen'!W233,"-",'Basis-Tabelle-Samen'!J233,"-garden-in-the-bag-spanish.jpg")),
IF($C$1="Tschechisch - CZ",HYPERLINK(CONCATENATE("https://www.saflax.de/0-WVK-Retail/Bilder-Pictures/SAFLAX-",'Basis-Tabelle-Samen'!W233,"-",'Basis-Tabelle-Samen'!J233,"-garden-in-the-bag-czech.jpg")),
IF($C$1="Türkisch - TR",HYPERLINK(CONCATENATE("https://www.saflax.de/0-WVK-Retail/Bilder-Pictures/SAFLAX-",'Basis-Tabelle-Samen'!W233,"-",'Basis-Tabelle-Samen'!J233,"-garden-in-the-bag-turkish.jpg")),
IF($C$1="Ungarisch - HU",HYPERLINK(CONCATENATE("https://www.saflax.de/0-WVK-Retail/Bilder-Pictures/SAFLAX-",'Basis-Tabelle-Samen'!W233,"-",'Basis-Tabelle-Samen'!J233,"-garden-in-the-bag-hungarian.jpg")),
" ACHTUNG")))))))))))))))))))))))))))))</f>
        <v>https://www.saflax.de/0-WVK-Retail/Bilder-Pictures/SAFLAX-64993-larix-decidua-garden-in-the-bag-english.jpg</v>
      </c>
    </row>
    <row r="231" spans="1:43" ht="17.100000000000001" customHeight="1" x14ac:dyDescent="0.2">
      <c r="A231" s="318" t="str">
        <f>IF('Basis-Tabelle-Samen'!A213="","",IF($C$1="Deutsch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31" s="319" t="str">
        <f>'Basis-Tabelle-Samen'!I213</f>
        <v>Morus alba</v>
      </c>
      <c r="C231" s="316" t="str">
        <f>IF($C$1="Bulgarisch - BG",'Basis-Tabelle-Samen'!Z213,
IF($C$1="Dänisch - DK",'Basis-Tabelle-Samen'!AA213,
IF($C$1="Deutsch - DE",'Basis-Tabelle-Samen'!AB213,
IF($C$1="Englisch - UK",'Basis-Tabelle-Samen'!AC213,
IF($C$1="Estnisch - EE",'Basis-Tabelle-Samen'!AD213,
IF($C$1="Finnisch - FI",'Basis-Tabelle-Samen'!AE213,
IF($C$1="Französisch - FR",'Basis-Tabelle-Samen'!AF213,
IF($C$1="Griechisch - GR",'Basis-Tabelle-Samen'!AG213,
IF($C$1="Irisch - IE",'Basis-Tabelle-Samen'!AH213,
IF($C$1="Isländisch - IS",'Basis-Tabelle-Samen'!AI213,
IF($C$1="Italienisch - IT",'Basis-Tabelle-Samen'!AJ213,
IF($C$1="Japanisch - JP",'Basis-Tabelle-Samen'!AK213,
IF($C$1="Kroatisch - HR",'Basis-Tabelle-Samen'!AL213,
IF($C$1="Lettisch - LV",'Basis-Tabelle-Samen'!AM213,
IF($C$1="Litauisch - LT",'Basis-Tabelle-Samen'!AN213,
IF($C$1="Maltesisch - MT",'Basis-Tabelle-Samen'!AO213,
IF($C$1="Niederländisch - NL",'Basis-Tabelle-Samen'!AP213,
IF($C$1="Norwegisch - NO",'Basis-Tabelle-Samen'!AQ213,
IF($C$1="Polnisch - PL",'Basis-Tabelle-Samen'!AR213,
IF($C$1="Portugiesisch - PT",'Basis-Tabelle-Samen'!AS213,
IF($C$1="Rumänisch - RO",'Basis-Tabelle-Samen'!AT213,
IF($C$1="Schwedisch - SE",'Basis-Tabelle-Samen'!AU213,
IF($C$1="Slowakisch - SK",'Basis-Tabelle-Samen'!AV213,
IF($C$1="Slowenisch - SI",'Basis-Tabelle-Samen'!AW213,
IF($C$1="Spanisch - ES",'Basis-Tabelle-Samen'!AX213,
IF($C$1="Tschechisch - CZ",'Basis-Tabelle-Samen'!AY213,
IF($C$1="Türkisch - TR",'Basis-Tabelle-Samen'!AZ213,
IF($C$1="Ungarisch - HU",'Basis-Tabelle-Samen'!BA213,
" ACHTUNG"))))))))))))))))))))))))))))</f>
        <v>Bonsai - White Mulberry</v>
      </c>
      <c r="D231" s="320">
        <f>'Basis-Tabelle-Samen'!F213</f>
        <v>200</v>
      </c>
      <c r="E231" s="321" t="str">
        <f>'Basis-Tabelle-Samen'!H213</f>
        <v>7 %</v>
      </c>
      <c r="F231" s="322" t="str">
        <f>IF('Basis-Tabelle-Samen'!G213="","",'Basis-Tabelle-Samen'!G213)</f>
        <v>04</v>
      </c>
      <c r="G231" s="320">
        <f>'Basis-Tabelle-Samen'!C213</f>
        <v>14002</v>
      </c>
      <c r="H231" s="323">
        <f>'Basis-Tabelle-Samen'!D213</f>
        <v>4055473140025</v>
      </c>
      <c r="I231" s="324">
        <f>'Basis-Tabelle-Samen'!E213</f>
        <v>1.85</v>
      </c>
      <c r="J231" s="325">
        <f t="shared" si="3"/>
        <v>12</v>
      </c>
      <c r="K231" s="326">
        <f>'Basis-Tabelle-Samen'!K213</f>
        <v>74002</v>
      </c>
      <c r="L231" s="323">
        <f>'Basis-Tabelle-Samen'!L213</f>
        <v>4055473740027</v>
      </c>
      <c r="M231" s="324">
        <f>'Basis-Tabelle-Samen'!M213</f>
        <v>2.4500000000000002</v>
      </c>
      <c r="N231" s="326">
        <f>IF(K231&lt;1,"",'3'!$I$15)</f>
        <v>15</v>
      </c>
      <c r="O231" s="327">
        <f>IF(K231&lt;1,"",'3'!$J$11)</f>
        <v>90</v>
      </c>
      <c r="P231" s="326">
        <f>'Basis-Tabelle-Samen'!N213</f>
        <v>84002</v>
      </c>
      <c r="Q231" s="323">
        <f>'Basis-Tabelle-Samen'!O213</f>
        <v>4055473840024</v>
      </c>
      <c r="R231" s="328">
        <f>'Basis-Tabelle-Samen'!P213</f>
        <v>3.75</v>
      </c>
      <c r="S231" s="326">
        <f>IF(R231&lt;1,"",'3'!$M$15)</f>
        <v>18</v>
      </c>
      <c r="T231" s="327">
        <f>IF(R231&lt;1,"",'3'!$N$11)</f>
        <v>72</v>
      </c>
      <c r="U231" s="326">
        <f>'Basis-Tabelle-Samen'!Q213</f>
        <v>54002</v>
      </c>
      <c r="V231" s="323">
        <f>'Basis-Tabelle-Samen'!R213</f>
        <v>4055473540023</v>
      </c>
      <c r="W231" s="324">
        <f>'Basis-Tabelle-Samen'!S213</f>
        <v>4.95</v>
      </c>
      <c r="X231" s="326">
        <f>IF(U231&lt;1,"",'3'!$Q$15)</f>
        <v>6</v>
      </c>
      <c r="Y231" s="327">
        <f>IF(U231&lt;1,"",'3'!$R$11)</f>
        <v>24</v>
      </c>
      <c r="Z231" s="326">
        <f>'Basis-Tabelle-Samen'!T213</f>
        <v>34002</v>
      </c>
      <c r="AA231" s="323">
        <f>'Basis-Tabelle-Samen'!U213</f>
        <v>4055473340029</v>
      </c>
      <c r="AB231" s="324">
        <f>'Basis-Tabelle-Samen'!V213</f>
        <v>6.75</v>
      </c>
      <c r="AC231" s="326">
        <f>IF(Z231&lt;1,"",'3'!$U$15)</f>
        <v>6</v>
      </c>
      <c r="AD231" s="327">
        <f>IF(Z231&lt;1,"",'3'!$V$11)</f>
        <v>24</v>
      </c>
      <c r="AE231" s="326">
        <f>'Basis-Tabelle-Samen'!W213</f>
        <v>64002</v>
      </c>
      <c r="AF231" s="323">
        <f>'Basis-Tabelle-Samen'!X213</f>
        <v>4055473640020</v>
      </c>
      <c r="AG231" s="324">
        <f>'Basis-Tabelle-Samen'!Y213</f>
        <v>2.95</v>
      </c>
      <c r="AH231" s="326">
        <f>IF(AE231&lt;1,"",'3'!$Y$15)</f>
        <v>8</v>
      </c>
      <c r="AI231" s="327">
        <f>IF(AE231&lt;1,"",'3'!$Z$11)</f>
        <v>64</v>
      </c>
      <c r="AJ231" s="315"/>
      <c r="AK231" s="316" t="str">
        <f>IF(G231&lt;1,"",
IF($C$1="Bulgarisch - BG",HYPERLINK(CONCATENATE("https://www.saflax.de/0-WVK-Retail/Bilder-Pictures/SAFLAX-",'Basis-Tabelle-Samen'!C213,"-",'Basis-Tabelle-Samen'!J213,"-seed-package-front-cr-bulgarian.jpg")),
IF($C$1="Dänisch - DK",HYPERLINK(CONCATENATE("https://www.saflax.de/0-WVK-Retail/Bilder-Pictures/SAFLAX-",'Basis-Tabelle-Samen'!C213,"-",'Basis-Tabelle-Samen'!J213,"-seed-package-front-cr-danish.jpg")),
IF($C$1="Deutsch - DE",HYPERLINK(CONCATENATE("https://www.saflax.de/0-WVK-Retail/Bilder-Pictures/SAFLAX-",'Basis-Tabelle-Samen'!C213,"-",'Basis-Tabelle-Samen'!J213,"-seed-package-front-cr-german.jpg")),
IF($C$1="Englisch - UK",HYPERLINK(CONCATENATE("https://www.saflax.de/0-WVK-Retail/Bilder-Pictures/SAFLAX-",'Basis-Tabelle-Samen'!C213,"-",'Basis-Tabelle-Samen'!J213,"-seed-package-front-cr-english.jpg")),
IF($C$1="Estnisch - EE",HYPERLINK(CONCATENATE("https://www.saflax.de/0-WVK-Retail/Bilder-Pictures/SAFLAX-",'Basis-Tabelle-Samen'!C213,"-",'Basis-Tabelle-Samen'!J213,"-seed-package-front-cr-estonian.jpg")),
IF($C$1="Finnisch - FI",HYPERLINK(CONCATENATE("https://www.saflax.de/0-WVK-Retail/Bilder-Pictures/SAFLAX-",'Basis-Tabelle-Samen'!C213,"-",'Basis-Tabelle-Samen'!J213,"-seed-package-front-cr-finnish.jpg")),
IF($C$1="Französisch - FR",HYPERLINK(CONCATENATE("https://www.saflax.de/0-WVK-Retail/Bilder-Pictures/SAFLAX-",'Basis-Tabelle-Samen'!C213,"-",'Basis-Tabelle-Samen'!J213,"-seed-package-front-cr-french.jpg")),
IF($C$1="Griechisch - GR",HYPERLINK(CONCATENATE("https://www.saflax.de/0-WVK-Retail/Bilder-Pictures/SAFLAX-",'Basis-Tabelle-Samen'!C213,"-",'Basis-Tabelle-Samen'!J213,"-seed-package-front-cr-greek.jpg")),
IF($C$1="Irisch - IE",HYPERLINK(CONCATENATE("https://www.saflax.de/0-WVK-Retail/Bilder-Pictures/SAFLAX-",'Basis-Tabelle-Samen'!C213,"-",'Basis-Tabelle-Samen'!J213,"-seed-package-front-cr-irish.jpg")),
IF($C$1="Isländisch - IS",HYPERLINK(CONCATENATE("https://www.saflax.de/0-WVK-Retail/Bilder-Pictures/SAFLAX-",'Basis-Tabelle-Samen'!C213,"-",'Basis-Tabelle-Samen'!J213,"-seed-package-front-cr-icelandic.jpg")),
IF($C$1="Italienisch - IT",HYPERLINK(CONCATENATE("https://www.saflax.de/0-WVK-Retail/Bilder-Pictures/SAFLAX-",'Basis-Tabelle-Samen'!C213,"-",'Basis-Tabelle-Samen'!J213,"-seed-package-front-cr-italian.jpg")),
IF($C$1="Japanisch - JP",HYPERLINK(CONCATENATE("https://www.saflax.de/0-WVK-Retail/Bilder-Pictures/SAFLAX-",'Basis-Tabelle-Samen'!C213,"-",'Basis-Tabelle-Samen'!J213,"-seed-package-front-cr-japanese.jpg")),
IF($C$1="Kroatisch - HR",HYPERLINK(CONCATENATE("https://www.saflax.de/0-WVK-Retail/Bilder-Pictures/SAFLAX-",'Basis-Tabelle-Samen'!C213,"-",'Basis-Tabelle-Samen'!J213,"-seed-package-front-cr-croatian.jpg")),
IF($C$1="Lettisch - LV",HYPERLINK(CONCATENATE("https://www.saflax.de/0-WVK-Retail/Bilder-Pictures/SAFLAX-",'Basis-Tabelle-Samen'!C213,"-",'Basis-Tabelle-Samen'!J213,"-seed-package-front-cr-latvian.jpg")),
IF($C$1="Litauisch - LT",HYPERLINK(CONCATENATE("https://www.saflax.de/0-WVK-Retail/Bilder-Pictures/SAFLAX-",'Basis-Tabelle-Samen'!C213,"-",'Basis-Tabelle-Samen'!J213,"-seed-package-front-cr-lithuanian.jpg")),
IF($C$1="Maltesisch - MT",HYPERLINK(CONCATENATE("https://www.saflax.de/0-WVK-Retail/Bilder-Pictures/SAFLAX-",'Basis-Tabelle-Samen'!C213,"-",'Basis-Tabelle-Samen'!J213,"-seed-package-front-cr-maltese.jpg")),
IF($C$1="Niederländisch - NL",HYPERLINK(CONCATENATE("https://www.saflax.de/0-WVK-Retail/Bilder-Pictures/SAFLAX-",'Basis-Tabelle-Samen'!C213,"-",'Basis-Tabelle-Samen'!J213,"-seed-package-front-cr-dutch.jpg")),
IF($C$1="Norwegisch - NO",HYPERLINK(CONCATENATE("https://www.saflax.de/0-WVK-Retail/Bilder-Pictures/SAFLAX-",'Basis-Tabelle-Samen'!C213,"-",'Basis-Tabelle-Samen'!J213,"-seed-package-front-cr-nowegian.jpg")),
IF($C$1="Polnisch - PL",HYPERLINK(CONCATENATE("https://www.saflax.de/0-WVK-Retail/Bilder-Pictures/SAFLAX-",'Basis-Tabelle-Samen'!C213,"-",'Basis-Tabelle-Samen'!J213,"-seed-package-front-cr-polish.jpg")),
IF($C$1="Portugiesisch - PT",HYPERLINK(CONCATENATE("https://www.saflax.de/0-WVK-Retail/Bilder-Pictures/SAFLAX-",'Basis-Tabelle-Samen'!C213,"-",'Basis-Tabelle-Samen'!J213,"-seed-package-front-cr-portuguese.jpg")),
IF($C$1="Rumänisch - RO",HYPERLINK(CONCATENATE("https://www.saflax.de/0-WVK-Retail/Bilder-Pictures/SAFLAX-",'Basis-Tabelle-Samen'!C213,"-",'Basis-Tabelle-Samen'!J213,"-seed-package-front-cr-romanian.jpg")),
IF($C$1="Schwedisch - SE",HYPERLINK(CONCATENATE("https://www.saflax.de/0-WVK-Retail/Bilder-Pictures/SAFLAX-",'Basis-Tabelle-Samen'!C213,"-",'Basis-Tabelle-Samen'!J213,"-seed-package-front-cr-swedish.jpg")),
IF($C$1="Slowakisch - SK",HYPERLINK(CONCATENATE("https://www.saflax.de/0-WVK-Retail/Bilder-Pictures/SAFLAX-",'Basis-Tabelle-Samen'!C213,"-",'Basis-Tabelle-Samen'!J213,"-seed-package-front-cr-slovak.jpg")),
IF($C$1="Slowenisch - SI",HYPERLINK(CONCATENATE("https://www.saflax.de/0-WVK-Retail/Bilder-Pictures/SAFLAX-",'Basis-Tabelle-Samen'!C213,"-",'Basis-Tabelle-Samen'!J213,"-seed-package-front-cr-slovenian.jpg")),
IF($C$1="Spanisch - ES",HYPERLINK(CONCATENATE("https://www.saflax.de/0-WVK-Retail/Bilder-Pictures/SAFLAX-",'Basis-Tabelle-Samen'!C213,"-",'Basis-Tabelle-Samen'!J213,"-seed-package-front-cr-spanish.jpg")),
IF($C$1="Tschechisch - CZ",HYPERLINK(CONCATENATE("https://www.saflax.de/0-WVK-Retail/Bilder-Pictures/SAFLAX-",'Basis-Tabelle-Samen'!C213,"-",'Basis-Tabelle-Samen'!J213,"-seed-package-front-cr-czech.jpg")),
IF($C$1="Türkisch - TR",HYPERLINK(CONCATENATE("https://www.saflax.de/0-WVK-Retail/Bilder-Pictures/SAFLAX-",'Basis-Tabelle-Samen'!C213,"-",'Basis-Tabelle-Samen'!J213,"-seed-package-front-cr-turkish.jpg")),
IF($C$1="Ungarisch - HU",HYPERLINK(CONCATENATE("https://www.saflax.de/0-WVK-Retail/Bilder-Pictures/SAFLAX-",'Basis-Tabelle-Samen'!C213,"-",'Basis-Tabelle-Samen'!J213,"-seed-package-front-cr-hungarian.jpg")),
" ACHTUNG")))))))))))))))))))))))))))))</f>
        <v>https://www.saflax.de/0-WVK-Retail/Bilder-Pictures/SAFLAX-14002-morus-alba-seed-package-front-cr-english.jpg</v>
      </c>
      <c r="AL231" s="330" t="str">
        <f>IF(G231&lt;1,"",
IF($C$1="Bulgarisch - BG",HYPERLINK(CONCATENATE("https://www.saflax.de/0-WVK-Retail/Bilder-Pictures/SAFLAX-",'Basis-Tabelle-Samen'!C213,"-",'Basis-Tabelle-Samen'!J213,"-seed-package-back-cr-bulgarian.jpg")),
IF($C$1="Dänisch - DK",HYPERLINK(CONCATENATE("https://www.saflax.de/0-WVK-Retail/Bilder-Pictures/SAFLAX-",'Basis-Tabelle-Samen'!C213,"-",'Basis-Tabelle-Samen'!J213,"-seed-package-back-cr-danish.jpg")),
IF($C$1="Deutsch - DE",HYPERLINK(CONCATENATE("https://www.saflax.de/0-WVK-Retail/Bilder-Pictures/SAFLAX-",'Basis-Tabelle-Samen'!C213,"-",'Basis-Tabelle-Samen'!J213,"-seed-package-back-cr-german.jpg")),
IF($C$1="Englisch - UK",HYPERLINK(CONCATENATE("https://www.saflax.de/0-WVK-Retail/Bilder-Pictures/SAFLAX-",'Basis-Tabelle-Samen'!C213,"-",'Basis-Tabelle-Samen'!J213,"-seed-package-back-cr-english.jpg")),
IF($C$1="Estnisch - EE",HYPERLINK(CONCATENATE("https://www.saflax.de/0-WVK-Retail/Bilder-Pictures/SAFLAX-",'Basis-Tabelle-Samen'!C213,"-",'Basis-Tabelle-Samen'!J213,"-seed-package-back-cr-estonian.jpg")),
IF($C$1="Finnisch - FI",HYPERLINK(CONCATENATE("https://www.saflax.de/0-WVK-Retail/Bilder-Pictures/SAFLAX-",'Basis-Tabelle-Samen'!C213,"-",'Basis-Tabelle-Samen'!J213,"-seed-package-back-cr-finnish.jpg")),
IF($C$1="Französisch - FR",HYPERLINK(CONCATENATE("https://www.saflax.de/0-WVK-Retail/Bilder-Pictures/SAFLAX-",'Basis-Tabelle-Samen'!C213,"-",'Basis-Tabelle-Samen'!J213,"-seed-package-back-cr-french.jpg")),
IF($C$1="Griechisch - GR",HYPERLINK(CONCATENATE("https://www.saflax.de/0-WVK-Retail/Bilder-Pictures/SAFLAX-",'Basis-Tabelle-Samen'!C213,"-",'Basis-Tabelle-Samen'!J213,"-seed-package-back-cr-greek.jpg")),
IF($C$1="Irisch - IE",HYPERLINK(CONCATENATE("https://www.saflax.de/0-WVK-Retail/Bilder-Pictures/SAFLAX-",'Basis-Tabelle-Samen'!C213,"-",'Basis-Tabelle-Samen'!J213,"-seed-package-back-cr-irish.jpg")),
IF($C$1="Isländisch - IS",HYPERLINK(CONCATENATE("https://www.saflax.de/0-WVK-Retail/Bilder-Pictures/SAFLAX-",'Basis-Tabelle-Samen'!C213,"-",'Basis-Tabelle-Samen'!J213,"-seed-package-back-cr-icelandic.jpg")),
IF($C$1="Italienisch - IT",HYPERLINK(CONCATENATE("https://www.saflax.de/0-WVK-Retail/Bilder-Pictures/SAFLAX-",'Basis-Tabelle-Samen'!C213,"-",'Basis-Tabelle-Samen'!J213,"-seed-package-back-cr-italian.jpg")),
IF($C$1="Japanisch - JP",HYPERLINK(CONCATENATE("https://www.saflax.de/0-WVK-Retail/Bilder-Pictures/SAFLAX-",'Basis-Tabelle-Samen'!C213,"-",'Basis-Tabelle-Samen'!J213,"-seed-package-back-cr-japanese.jpg")),
IF($C$1="Kroatisch - HR",HYPERLINK(CONCATENATE("https://www.saflax.de/0-WVK-Retail/Bilder-Pictures/SAFLAX-",'Basis-Tabelle-Samen'!C213,"-",'Basis-Tabelle-Samen'!J213,"-seed-package-back-cr-croatian.jpg")),
IF($C$1="Lettisch - LV",HYPERLINK(CONCATENATE("https://www.saflax.de/0-WVK-Retail/Bilder-Pictures/SAFLAX-",'Basis-Tabelle-Samen'!C213,"-",'Basis-Tabelle-Samen'!J213,"-seed-package-back-cr-latvian.jpg")),
IF($C$1="Litauisch - LT",HYPERLINK(CONCATENATE("https://www.saflax.de/0-WVK-Retail/Bilder-Pictures/SAFLAX-",'Basis-Tabelle-Samen'!C213,"-",'Basis-Tabelle-Samen'!J213,"-seed-package-back-cr-lithuanian.jpg")),
IF($C$1="Maltesisch - MT",HYPERLINK(CONCATENATE("https://www.saflax.de/0-WVK-Retail/Bilder-Pictures/SAFLAX-",'Basis-Tabelle-Samen'!C213,"-",'Basis-Tabelle-Samen'!J213,"-seed-package-back-cr-maltese.jpg")),
IF($C$1="Niederländisch - NL",HYPERLINK(CONCATENATE("https://www.saflax.de/0-WVK-Retail/Bilder-Pictures/SAFLAX-",'Basis-Tabelle-Samen'!C213,"-",'Basis-Tabelle-Samen'!J213,"-seed-package-back-cr-dutch.jpg")),
IF($C$1="Norwegisch - NO",HYPERLINK(CONCATENATE("https://www.saflax.de/0-WVK-Retail/Bilder-Pictures/SAFLAX-",'Basis-Tabelle-Samen'!C213,"-",'Basis-Tabelle-Samen'!J213,"-seed-package-back-cr-nowegian.jpg")),
IF($C$1="Polnisch - PL",HYPERLINK(CONCATENATE("https://www.saflax.de/0-WVK-Retail/Bilder-Pictures/SAFLAX-",'Basis-Tabelle-Samen'!C213,"-",'Basis-Tabelle-Samen'!J213,"-seed-package-back-cr-polish.jpg")),
IF($C$1="Portugiesisch - PT",HYPERLINK(CONCATENATE("https://www.saflax.de/0-WVK-Retail/Bilder-Pictures/SAFLAX-",'Basis-Tabelle-Samen'!C213,"-",'Basis-Tabelle-Samen'!J213,"-seed-package-back-cr-portuguese.jpg")),
IF($C$1="Rumänisch - RO",HYPERLINK(CONCATENATE("https://www.saflax.de/0-WVK-Retail/Bilder-Pictures/SAFLAX-",'Basis-Tabelle-Samen'!C213,"-",'Basis-Tabelle-Samen'!J213,"-seed-package-back-cr-romanian.jpg")),
IF($C$1="Schwedisch - SE",HYPERLINK(CONCATENATE("https://www.saflax.de/0-WVK-Retail/Bilder-Pictures/SAFLAX-",'Basis-Tabelle-Samen'!C213,"-",'Basis-Tabelle-Samen'!J213,"-seed-package-back-cr-swedish.jpg")),
IF($C$1="Slowakisch - SK",HYPERLINK(CONCATENATE("https://www.saflax.de/0-WVK-Retail/Bilder-Pictures/SAFLAX-",'Basis-Tabelle-Samen'!C213,"-",'Basis-Tabelle-Samen'!J213,"-seed-package-back-cr-slovak.jpg")),
IF($C$1="Slowenisch - SI",HYPERLINK(CONCATENATE("https://www.saflax.de/0-WVK-Retail/Bilder-Pictures/SAFLAX-",'Basis-Tabelle-Samen'!C213,"-",'Basis-Tabelle-Samen'!J213,"-seed-package-back-cr-slovenian.jpg")),
IF($C$1="Spanisch - ES",HYPERLINK(CONCATENATE("https://www.saflax.de/0-WVK-Retail/Bilder-Pictures/SAFLAX-",'Basis-Tabelle-Samen'!C213,"-",'Basis-Tabelle-Samen'!J213,"-seed-package-back-cr-spanish.jpg")),
IF($C$1="Tschechisch - CZ",HYPERLINK(CONCATENATE("https://www.saflax.de/0-WVK-Retail/Bilder-Pictures/SAFLAX-",'Basis-Tabelle-Samen'!C213,"-",'Basis-Tabelle-Samen'!J213,"-seed-package-back-cr-czech.jpg")),
IF($C$1="Türkisch - TR",HYPERLINK(CONCATENATE("https://www.saflax.de/0-WVK-Retail/Bilder-Pictures/SAFLAX-",'Basis-Tabelle-Samen'!C213,"-",'Basis-Tabelle-Samen'!J213,"-seed-package-back-cr-turkish.jpg")),
IF($C$1="Ungarisch - HU",HYPERLINK(CONCATENATE("https://www.saflax.de/0-WVK-Retail/Bilder-Pictures/SAFLAX-",'Basis-Tabelle-Samen'!C213,"-",'Basis-Tabelle-Samen'!J213,"-seed-package-back-cr-hungarian.jpg")),
" ACHTUNG")))))))))))))))))))))))))))))</f>
        <v>https://www.saflax.de/0-WVK-Retail/Bilder-Pictures/SAFLAX-14002-morus-alba-seed-package-back-cr-english.jpg</v>
      </c>
      <c r="AM231" s="330" t="str">
        <f>IF(H231&lt;1,"",
IF($C$1="Bulgarisch - BG",HYPERLINK(CONCATENATE("https://www.saflax.de/0-WVK-Retail/Bilder-Pictures/SAFLAX-",'Basis-Tabelle-Samen'!K213,"-",'Basis-Tabelle-Samen'!J213,"-garden-to-go-mini-bulgarian.jpg")),
IF($C$1="Dänisch - DK",HYPERLINK(CONCATENATE("https://www.saflax.de/0-WVK-Retail/Bilder-Pictures/SAFLAX-",'Basis-Tabelle-Samen'!K213,"-",'Basis-Tabelle-Samen'!J213,"-garden-to-go-mini-danish.jpg")),
IF($C$1="Deutsch - DE",HYPERLINK(CONCATENATE("https://www.saflax.de/0-WVK-Retail/Bilder-Pictures/SAFLAX-",'Basis-Tabelle-Samen'!K213,"-",'Basis-Tabelle-Samen'!J213,"-garden-to-go-mini-german.jpg")),
IF($C$1="Englisch - UK",HYPERLINK(CONCATENATE("https://www.saflax.de/0-WVK-Retail/Bilder-Pictures/SAFLAX-",'Basis-Tabelle-Samen'!K213,"-",'Basis-Tabelle-Samen'!J213,"-garden-to-go-mini-english.jpg")),
IF($C$1="Estnisch - EE",HYPERLINK(CONCATENATE("https://www.saflax.de/0-WVK-Retail/Bilder-Pictures/SAFLAX-",'Basis-Tabelle-Samen'!K213,"-",'Basis-Tabelle-Samen'!J213,"-garden-to-go-mini-estonian.jpg")),
IF($C$1="Finnisch - FI",HYPERLINK(CONCATENATE("https://www.saflax.de/0-WVK-Retail/Bilder-Pictures/SAFLAX-",'Basis-Tabelle-Samen'!K213,"-",'Basis-Tabelle-Samen'!J213,"-garden-to-go-mini-finnish.jpg")),
IF($C$1="Französisch - FR",HYPERLINK(CONCATENATE("https://www.saflax.de/0-WVK-Retail/Bilder-Pictures/SAFLAX-",'Basis-Tabelle-Samen'!K213,"-",'Basis-Tabelle-Samen'!J213,"-garden-to-go-mini-french.jpg")),
IF($C$1="Griechisch - GR",HYPERLINK(CONCATENATE("https://www.saflax.de/0-WVK-Retail/Bilder-Pictures/SAFLAX-",'Basis-Tabelle-Samen'!K213,"-",'Basis-Tabelle-Samen'!J213,"-garden-to-go-mini-greek.jpg")),
IF($C$1="Irisch - IE",HYPERLINK(CONCATENATE("https://www.saflax.de/0-WVK-Retail/Bilder-Pictures/SAFLAX-",'Basis-Tabelle-Samen'!K213,"-",'Basis-Tabelle-Samen'!J213,"-garden-to-go-mini-irish.jpg")),
IF($C$1="Isländisch - IS",HYPERLINK(CONCATENATE("https://www.saflax.de/0-WVK-Retail/Bilder-Pictures/SAFLAX-",'Basis-Tabelle-Samen'!K213,"-",'Basis-Tabelle-Samen'!J213,"-garden-to-go-mini-icelandic.jpg")),
IF($C$1="Italienisch - IT",HYPERLINK(CONCATENATE("https://www.saflax.de/0-WVK-Retail/Bilder-Pictures/SAFLAX-",'Basis-Tabelle-Samen'!K213,"-",'Basis-Tabelle-Samen'!J213,"-garden-to-go-mini-italian.jpg")),
IF($C$1="Japanisch - JP",HYPERLINK(CONCATENATE("https://www.saflax.de/0-WVK-Retail/Bilder-Pictures/SAFLAX-",'Basis-Tabelle-Samen'!K213,"-",'Basis-Tabelle-Samen'!J213,"-garden-to-go-mini-japanese.jpg")),
IF($C$1="Kroatisch - HR",HYPERLINK(CONCATENATE("https://www.saflax.de/0-WVK-Retail/Bilder-Pictures/SAFLAX-",'Basis-Tabelle-Samen'!K213,"-",'Basis-Tabelle-Samen'!J213,"-garden-to-go-mini-croatian.jpg")),
IF($C$1="Lettisch - LV",HYPERLINK(CONCATENATE("https://www.saflax.de/0-WVK-Retail/Bilder-Pictures/SAFLAX-",'Basis-Tabelle-Samen'!K213,"-",'Basis-Tabelle-Samen'!J213,"-garden-to-go-mini-latvian.jpg")),
IF($C$1="Litauisch - LT",HYPERLINK(CONCATENATE("https://www.saflax.de/0-WVK-Retail/Bilder-Pictures/SAFLAX-",'Basis-Tabelle-Samen'!K213,"-",'Basis-Tabelle-Samen'!J213,"-garden-to-go-mini-lithuanian.jpg")),
IF($C$1="Maltesisch - MT",HYPERLINK(CONCATENATE("https://www.saflax.de/0-WVK-Retail/Bilder-Pictures/SAFLAX-",'Basis-Tabelle-Samen'!K213,"-",'Basis-Tabelle-Samen'!J213,"-garden-to-go-mini-maltese.jpg")),
IF($C$1="Niederländisch - NL",HYPERLINK(CONCATENATE("https://www.saflax.de/0-WVK-Retail/Bilder-Pictures/SAFLAX-",'Basis-Tabelle-Samen'!K213,"-",'Basis-Tabelle-Samen'!J213,"-garden-to-go-mini-dutch.jpg")),
IF($C$1="Norwegisch - NO",HYPERLINK(CONCATENATE("https://www.saflax.de/0-WVK-Retail/Bilder-Pictures/SAFLAX-",'Basis-Tabelle-Samen'!K213,"-",'Basis-Tabelle-Samen'!J213,"-garden-to-go-mini-nowegian.jpg")),
IF($C$1="Polnisch - PL",HYPERLINK(CONCATENATE("https://www.saflax.de/0-WVK-Retail/Bilder-Pictures/SAFLAX-",'Basis-Tabelle-Samen'!K213,"-",'Basis-Tabelle-Samen'!J213,"-garden-to-go-mini-polish.jpg")),
IF($C$1="Portugiesisch - PT",HYPERLINK(CONCATENATE("https://www.saflax.de/0-WVK-Retail/Bilder-Pictures/SAFLAX-",'Basis-Tabelle-Samen'!K213,"-",'Basis-Tabelle-Samen'!J213,"-garden-to-go-mini-portuguese.jpg")),
IF($C$1="Rumänisch - RO",HYPERLINK(CONCATENATE("https://www.saflax.de/0-WVK-Retail/Bilder-Pictures/SAFLAX-",'Basis-Tabelle-Samen'!K213,"-",'Basis-Tabelle-Samen'!J213,"-garden-to-go-mini-romanian.jpg")),
IF($C$1="Schwedisch - SE",HYPERLINK(CONCATENATE("https://www.saflax.de/0-WVK-Retail/Bilder-Pictures/SAFLAX-",'Basis-Tabelle-Samen'!K213,"-",'Basis-Tabelle-Samen'!J213,"-garden-to-go-mini-swedish.jpg")),
IF($C$1="Slowakisch - SK",HYPERLINK(CONCATENATE("https://www.saflax.de/0-WVK-Retail/Bilder-Pictures/SAFLAX-",'Basis-Tabelle-Samen'!K213,"-",'Basis-Tabelle-Samen'!J213,"-garden-to-go-mini-slovak.jpg")),
IF($C$1="Slowenisch - SI",HYPERLINK(CONCATENATE("https://www.saflax.de/0-WVK-Retail/Bilder-Pictures/SAFLAX-",'Basis-Tabelle-Samen'!K213,"-",'Basis-Tabelle-Samen'!J213,"-garden-to-go-mini-slovenian.jpg")),
IF($C$1="Spanisch - ES",HYPERLINK(CONCATENATE("https://www.saflax.de/0-WVK-Retail/Bilder-Pictures/SAFLAX-",'Basis-Tabelle-Samen'!K213,"-",'Basis-Tabelle-Samen'!J213,"-garden-to-go-mini-spanish.jpg")),
IF($C$1="Tschechisch - CZ",HYPERLINK(CONCATENATE("https://www.saflax.de/0-WVK-Retail/Bilder-Pictures/SAFLAX-",'Basis-Tabelle-Samen'!K213,"-",'Basis-Tabelle-Samen'!J213,"-garden-to-go-mini-czech.jpg")),
IF($C$1="Türkisch - TR",HYPERLINK(CONCATENATE("https://www.saflax.de/0-WVK-Retail/Bilder-Pictures/SAFLAX-",'Basis-Tabelle-Samen'!K213,"-",'Basis-Tabelle-Samen'!J213,"-garden-to-go-mini-turkish.jpg")),
IF($C$1="Ungarisch - HU",HYPERLINK(CONCATENATE("https://www.saflax.de/0-WVK-Retail/Bilder-Pictures/SAFLAX-",'Basis-Tabelle-Samen'!K213,"-",'Basis-Tabelle-Samen'!J213,"-garden-to-go-mini-hungarian.jpg")),
" ACHTUNG")))))))))))))))))))))))))))))</f>
        <v>https://www.saflax.de/0-WVK-Retail/Bilder-Pictures/SAFLAX-74002-morus-alba-garden-to-go-mini-english.jpg</v>
      </c>
      <c r="AN231" s="330" t="str">
        <f>IF(I231&lt;1,"",
IF($C$1="Bulgarisch - BG",HYPERLINK(CONCATENATE("https://www.saflax.de/0-WVK-Retail/Bilder-Pictures/SAFLAX-",'Basis-Tabelle-Samen'!N213,"-",'Basis-Tabelle-Samen'!J213,"-garden-to-go-lite-bulgarian.jpg")),
IF($C$1="Dänisch - DK",HYPERLINK(CONCATENATE("https://www.saflax.de/0-WVK-Retail/Bilder-Pictures/SAFLAX-",'Basis-Tabelle-Samen'!N213,"-",'Basis-Tabelle-Samen'!J213,"-garden-to-go-lite-danish.jpg")),
IF($C$1="Deutsch - DE",HYPERLINK(CONCATENATE("https://www.saflax.de/0-WVK-Retail/Bilder-Pictures/SAFLAX-",'Basis-Tabelle-Samen'!N213,"-",'Basis-Tabelle-Samen'!J213,"-garden-to-go-lite-german.jpg")),
IF($C$1="Englisch - UK",HYPERLINK(CONCATENATE("https://www.saflax.de/0-WVK-Retail/Bilder-Pictures/SAFLAX-",'Basis-Tabelle-Samen'!N213,"-",'Basis-Tabelle-Samen'!J213,"-garden-to-go-lite-english.jpg")),
IF($C$1="Estnisch - EE",HYPERLINK(CONCATENATE("https://www.saflax.de/0-WVK-Retail/Bilder-Pictures/SAFLAX-",'Basis-Tabelle-Samen'!N213,"-",'Basis-Tabelle-Samen'!J213,"-garden-to-go-lite-estonian.jpg")),
IF($C$1="Finnisch - FI",HYPERLINK(CONCATENATE("https://www.saflax.de/0-WVK-Retail/Bilder-Pictures/SAFLAX-",'Basis-Tabelle-Samen'!N213,"-",'Basis-Tabelle-Samen'!J213,"-garden-to-go-lite-finnish.jpg")),
IF($C$1="Französisch - FR",HYPERLINK(CONCATENATE("https://www.saflax.de/0-WVK-Retail/Bilder-Pictures/SAFLAX-",'Basis-Tabelle-Samen'!N213,"-",'Basis-Tabelle-Samen'!J213,"-garden-to-go-lite-french.jpg")),
IF($C$1="Griechisch - GR",HYPERLINK(CONCATENATE("https://www.saflax.de/0-WVK-Retail/Bilder-Pictures/SAFLAX-",'Basis-Tabelle-Samen'!N213,"-",'Basis-Tabelle-Samen'!J213,"-garden-to-go-lite-greek.jpg")),
IF($C$1="Irisch - IE",HYPERLINK(CONCATENATE("https://www.saflax.de/0-WVK-Retail/Bilder-Pictures/SAFLAX-",'Basis-Tabelle-Samen'!N213,"-",'Basis-Tabelle-Samen'!J213,"-garden-to-go-lite-irish.jpg")),
IF($C$1="Isländisch - IS",HYPERLINK(CONCATENATE("https://www.saflax.de/0-WVK-Retail/Bilder-Pictures/SAFLAX-",'Basis-Tabelle-Samen'!N213,"-",'Basis-Tabelle-Samen'!J213,"-garden-to-go-lite-icelandic.jpg")),
IF($C$1="Italienisch - IT",HYPERLINK(CONCATENATE("https://www.saflax.de/0-WVK-Retail/Bilder-Pictures/SAFLAX-",'Basis-Tabelle-Samen'!N213,"-",'Basis-Tabelle-Samen'!J213,"-garden-to-go-lite-italian.jpg")),
IF($C$1="Japanisch - JP",HYPERLINK(CONCATENATE("https://www.saflax.de/0-WVK-Retail/Bilder-Pictures/SAFLAX-",'Basis-Tabelle-Samen'!N213,"-",'Basis-Tabelle-Samen'!J213,"-garden-to-go-lite-japanese.jpg")),
IF($C$1="Kroatisch - HR",HYPERLINK(CONCATENATE("https://www.saflax.de/0-WVK-Retail/Bilder-Pictures/SAFLAX-",'Basis-Tabelle-Samen'!N213,"-",'Basis-Tabelle-Samen'!J213,"-garden-to-go-lite-croatian.jpg")),
IF($C$1="Lettisch - LV",HYPERLINK(CONCATENATE("https://www.saflax.de/0-WVK-Retail/Bilder-Pictures/SAFLAX-",'Basis-Tabelle-Samen'!N213,"-",'Basis-Tabelle-Samen'!J213,"-garden-to-go-lite-latvian.jpg")),
IF($C$1="Litauisch - LT",HYPERLINK(CONCATENATE("https://www.saflax.de/0-WVK-Retail/Bilder-Pictures/SAFLAX-",'Basis-Tabelle-Samen'!N213,"-",'Basis-Tabelle-Samen'!J213,"-garden-to-go-lite-lithuanian.jpg")),
IF($C$1="Maltesisch - MT",HYPERLINK(CONCATENATE("https://www.saflax.de/0-WVK-Retail/Bilder-Pictures/SAFLAX-",'Basis-Tabelle-Samen'!N213,"-",'Basis-Tabelle-Samen'!J213,"-garden-to-go-lite-maltese.jpg")),
IF($C$1="Niederländisch - NL",HYPERLINK(CONCATENATE("https://www.saflax.de/0-WVK-Retail/Bilder-Pictures/SAFLAX-",'Basis-Tabelle-Samen'!N213,"-",'Basis-Tabelle-Samen'!J213,"-garden-to-go-lite-dutch.jpg")),
IF($C$1="Norwegisch - NO",HYPERLINK(CONCATENATE("https://www.saflax.de/0-WVK-Retail/Bilder-Pictures/SAFLAX-",'Basis-Tabelle-Samen'!N213,"-",'Basis-Tabelle-Samen'!J213,"-garden-to-go-lite-nowegian.jpg")),
IF($C$1="Polnisch - PL",HYPERLINK(CONCATENATE("https://www.saflax.de/0-WVK-Retail/Bilder-Pictures/SAFLAX-",'Basis-Tabelle-Samen'!N213,"-",'Basis-Tabelle-Samen'!J213,"-garden-to-go-lite-polish.jpg")),
IF($C$1="Portugiesisch - PT",HYPERLINK(CONCATENATE("https://www.saflax.de/0-WVK-Retail/Bilder-Pictures/SAFLAX-",'Basis-Tabelle-Samen'!N213,"-",'Basis-Tabelle-Samen'!J213,"-garden-to-go-lite-portuguese.jpg")),
IF($C$1="Rumänisch - RO",HYPERLINK(CONCATENATE("https://www.saflax.de/0-WVK-Retail/Bilder-Pictures/SAFLAX-",'Basis-Tabelle-Samen'!N213,"-",'Basis-Tabelle-Samen'!J213,"-garden-to-go-lite-romanian.jpg")),
IF($C$1="Schwedisch - SE",HYPERLINK(CONCATENATE("https://www.saflax.de/0-WVK-Retail/Bilder-Pictures/SAFLAX-",'Basis-Tabelle-Samen'!N213,"-",'Basis-Tabelle-Samen'!J213,"-garden-to-go-lite-swedish.jpg")),
IF($C$1="Slowakisch - SK",HYPERLINK(CONCATENATE("https://www.saflax.de/0-WVK-Retail/Bilder-Pictures/SAFLAX-",'Basis-Tabelle-Samen'!N213,"-",'Basis-Tabelle-Samen'!J213,"-garden-to-go-lite-slovak.jpg")),
IF($C$1="Slowenisch - SI",HYPERLINK(CONCATENATE("https://www.saflax.de/0-WVK-Retail/Bilder-Pictures/SAFLAX-",'Basis-Tabelle-Samen'!N213,"-",'Basis-Tabelle-Samen'!J213,"-garden-to-go-lite-slovenian.jpg")),
IF($C$1="Spanisch - ES",HYPERLINK(CONCATENATE("https://www.saflax.de/0-WVK-Retail/Bilder-Pictures/SAFLAX-",'Basis-Tabelle-Samen'!N213,"-",'Basis-Tabelle-Samen'!J213,"-garden-to-go-lite-spanish.jpg")),
IF($C$1="Tschechisch - CZ",HYPERLINK(CONCATENATE("https://www.saflax.de/0-WVK-Retail/Bilder-Pictures/SAFLAX-",'Basis-Tabelle-Samen'!N213,"-",'Basis-Tabelle-Samen'!J213,"-garden-to-go-lite-czech.jpg")),
IF($C$1="Türkisch - TR",HYPERLINK(CONCATENATE("https://www.saflax.de/0-WVK-Retail/Bilder-Pictures/SAFLAX-",'Basis-Tabelle-Samen'!N213,"-",'Basis-Tabelle-Samen'!J213,"-garden-to-go-lite-turkish.jpg")),
IF($C$1="Ungarisch - HU",HYPERLINK(CONCATENATE("https://www.saflax.de/0-WVK-Retail/Bilder-Pictures/SAFLAX-",'Basis-Tabelle-Samen'!N213,"-",'Basis-Tabelle-Samen'!J213,"-garden-to-go-lite-hungarian.jpg")),
" ACHTUNG")))))))))))))))))))))))))))))</f>
        <v>https://www.saflax.de/0-WVK-Retail/Bilder-Pictures/SAFLAX-84002-morus-alba-garden-to-go-lite-english.jpg</v>
      </c>
      <c r="AO231" s="330" t="str">
        <f>IF(J231&lt;1,"",
IF($C$1="Bulgarisch - BG",HYPERLINK(CONCATENATE("https://www.saflax.de/0-WVK-Retail/Bilder-Pictures/SAFLAX-",'Basis-Tabelle-Samen'!Q213,"-",'Basis-Tabelle-Samen'!J213,"-garden-to-go-bulgarian.jpg")),
IF($C$1="Dänisch - DK",HYPERLINK(CONCATENATE("https://www.saflax.de/0-WVK-Retail/Bilder-Pictures/SAFLAX-",'Basis-Tabelle-Samen'!Q213,"-",'Basis-Tabelle-Samen'!J213,"-garden-to-go-danish.jpg")),
IF($C$1="Deutsch - DE",HYPERLINK(CONCATENATE("https://www.saflax.de/0-WVK-Retail/Bilder-Pictures/SAFLAX-",'Basis-Tabelle-Samen'!Q213,"-",'Basis-Tabelle-Samen'!J213,"-garden-to-go-german.jpg")),
IF($C$1="Englisch - UK",HYPERLINK(CONCATENATE("https://www.saflax.de/0-WVK-Retail/Bilder-Pictures/SAFLAX-",'Basis-Tabelle-Samen'!Q213,"-",'Basis-Tabelle-Samen'!J213,"-garden-to-go-english.jpg")),
IF($C$1="Estnisch - EE",HYPERLINK(CONCATENATE("https://www.saflax.de/0-WVK-Retail/Bilder-Pictures/SAFLAX-",'Basis-Tabelle-Samen'!Q213,"-",'Basis-Tabelle-Samen'!J213,"-garden-to-go-estonian.jpg")),
IF($C$1="Finnisch - FI",HYPERLINK(CONCATENATE("https://www.saflax.de/0-WVK-Retail/Bilder-Pictures/SAFLAX-",'Basis-Tabelle-Samen'!Q213,"-",'Basis-Tabelle-Samen'!J213,"-garden-to-go-finnish.jpg")),
IF($C$1="Französisch - FR",HYPERLINK(CONCATENATE("https://www.saflax.de/0-WVK-Retail/Bilder-Pictures/SAFLAX-",'Basis-Tabelle-Samen'!Q213,"-",'Basis-Tabelle-Samen'!J213,"-garden-to-go-french.jpg")),
IF($C$1="Griechisch - GR",HYPERLINK(CONCATENATE("https://www.saflax.de/0-WVK-Retail/Bilder-Pictures/SAFLAX-",'Basis-Tabelle-Samen'!Q213,"-",'Basis-Tabelle-Samen'!J213,"-garden-to-go-greek.jpg")),
IF($C$1="Irisch - IE",HYPERLINK(CONCATENATE("https://www.saflax.de/0-WVK-Retail/Bilder-Pictures/SAFLAX-",'Basis-Tabelle-Samen'!Q213,"-",'Basis-Tabelle-Samen'!J213,"-garden-to-go-irish.jpg")),
IF($C$1="Isländisch - IS",HYPERLINK(CONCATENATE("https://www.saflax.de/0-WVK-Retail/Bilder-Pictures/SAFLAX-",'Basis-Tabelle-Samen'!Q213,"-",'Basis-Tabelle-Samen'!J213,"-garden-to-go-icelandic.jpg")),
IF($C$1="Italienisch - IT",HYPERLINK(CONCATENATE("https://www.saflax.de/0-WVK-Retail/Bilder-Pictures/SAFLAX-",'Basis-Tabelle-Samen'!Q213,"-",'Basis-Tabelle-Samen'!J213,"-garden-to-go-italian.jpg")),
IF($C$1="Japanisch - JP",HYPERLINK(CONCATENATE("https://www.saflax.de/0-WVK-Retail/Bilder-Pictures/SAFLAX-",'Basis-Tabelle-Samen'!Q213,"-",'Basis-Tabelle-Samen'!J213,"-garden-to-go-japanese.jpg")),
IF($C$1="Kroatisch - HR",HYPERLINK(CONCATENATE("https://www.saflax.de/0-WVK-Retail/Bilder-Pictures/SAFLAX-",'Basis-Tabelle-Samen'!Q213,"-",'Basis-Tabelle-Samen'!J213,"-garden-to-go-croatian.jpg")),
IF($C$1="Lettisch - LV",HYPERLINK(CONCATENATE("https://www.saflax.de/0-WVK-Retail/Bilder-Pictures/SAFLAX-",'Basis-Tabelle-Samen'!Q213,"-",'Basis-Tabelle-Samen'!J213,"-garden-to-go-latvian.jpg")),
IF($C$1="Litauisch - LT",HYPERLINK(CONCATENATE("https://www.saflax.de/0-WVK-Retail/Bilder-Pictures/SAFLAX-",'Basis-Tabelle-Samen'!Q213,"-",'Basis-Tabelle-Samen'!J213,"-garden-to-go-lithuanian.jpg")),
IF($C$1="Maltesisch - MT",HYPERLINK(CONCATENATE("https://www.saflax.de/0-WVK-Retail/Bilder-Pictures/SAFLAX-",'Basis-Tabelle-Samen'!Q213,"-",'Basis-Tabelle-Samen'!J213,"-garden-to-go-maltese.jpg")),
IF($C$1="Niederländisch - NL",HYPERLINK(CONCATENATE("https://www.saflax.de/0-WVK-Retail/Bilder-Pictures/SAFLAX-",'Basis-Tabelle-Samen'!Q213,"-",'Basis-Tabelle-Samen'!J213,"-garden-to-go-dutch.jpg")),
IF($C$1="Norwegisch - NO",HYPERLINK(CONCATENATE("https://www.saflax.de/0-WVK-Retail/Bilder-Pictures/SAFLAX-",'Basis-Tabelle-Samen'!Q213,"-",'Basis-Tabelle-Samen'!J213,"-garden-to-go-nowegian.jpg")),
IF($C$1="Polnisch - PL",HYPERLINK(CONCATENATE("https://www.saflax.de/0-WVK-Retail/Bilder-Pictures/SAFLAX-",'Basis-Tabelle-Samen'!Q213,"-",'Basis-Tabelle-Samen'!J213,"-garden-to-go-polish.jpg")),
IF($C$1="Portugiesisch - PT",HYPERLINK(CONCATENATE("https://www.saflax.de/0-WVK-Retail/Bilder-Pictures/SAFLAX-",'Basis-Tabelle-Samen'!Q213,"-",'Basis-Tabelle-Samen'!J213,"-garden-to-go-portuguese.jpg")),
IF($C$1="Rumänisch - RO",HYPERLINK(CONCATENATE("https://www.saflax.de/0-WVK-Retail/Bilder-Pictures/SAFLAX-",'Basis-Tabelle-Samen'!Q213,"-",'Basis-Tabelle-Samen'!J213,"-garden-to-go-romanian.jpg")),
IF($C$1="Schwedisch - SE",HYPERLINK(CONCATENATE("https://www.saflax.de/0-WVK-Retail/Bilder-Pictures/SAFLAX-",'Basis-Tabelle-Samen'!Q213,"-",'Basis-Tabelle-Samen'!J213,"-garden-to-go-swedish.jpg")),
IF($C$1="Slowakisch - SK",HYPERLINK(CONCATENATE("https://www.saflax.de/0-WVK-Retail/Bilder-Pictures/SAFLAX-",'Basis-Tabelle-Samen'!Q213,"-",'Basis-Tabelle-Samen'!J213,"-garden-to-go-slovak.jpg")),
IF($C$1="Slowenisch - SI",HYPERLINK(CONCATENATE("https://www.saflax.de/0-WVK-Retail/Bilder-Pictures/SAFLAX-",'Basis-Tabelle-Samen'!Q213,"-",'Basis-Tabelle-Samen'!J213,"-garden-to-go-slovenian.jpg")),
IF($C$1="Spanisch - ES",HYPERLINK(CONCATENATE("https://www.saflax.de/0-WVK-Retail/Bilder-Pictures/SAFLAX-",'Basis-Tabelle-Samen'!Q213,"-",'Basis-Tabelle-Samen'!J213,"-garden-to-go-spanish.jpg")),
IF($C$1="Tschechisch - CZ",HYPERLINK(CONCATENATE("https://www.saflax.de/0-WVK-Retail/Bilder-Pictures/SAFLAX-",'Basis-Tabelle-Samen'!Q213,"-",'Basis-Tabelle-Samen'!J213,"-garden-to-go-czech.jpg")),
IF($C$1="Türkisch - TR",HYPERLINK(CONCATENATE("https://www.saflax.de/0-WVK-Retail/Bilder-Pictures/SAFLAX-",'Basis-Tabelle-Samen'!Q213,"-",'Basis-Tabelle-Samen'!J213,"-garden-to-go-turkish.jpg")),
IF($C$1="Ungarisch - HU",HYPERLINK(CONCATENATE("https://www.saflax.de/0-WVK-Retail/Bilder-Pictures/SAFLAX-",'Basis-Tabelle-Samen'!Q213,"-",'Basis-Tabelle-Samen'!J213,"-garden-to-go-hungarian.jpg")),
" ACHTUNG")))))))))))))))))))))))))))))</f>
        <v>https://www.saflax.de/0-WVK-Retail/Bilder-Pictures/SAFLAX-54002-morus-alba-garden-to-go-english.jpg</v>
      </c>
      <c r="AP231" s="330" t="str">
        <f>IF(K231&lt;1,"",
IF($C$1="Bulgarisch - BG",HYPERLINK(CONCATENATE("https://www.saflax.de/0-WVK-Retail/Bilder-Pictures/SAFLAX-",'Basis-Tabelle-Samen'!T213,"-",'Basis-Tabelle-Samen'!J213,"-cultivation-set-bulgarian.jpg")),
IF($C$1="Dänisch - DK",HYPERLINK(CONCATENATE("https://www.saflax.de/0-WVK-Retail/Bilder-Pictures/SAFLAX-",'Basis-Tabelle-Samen'!T213,"-",'Basis-Tabelle-Samen'!J213,"-cultivation-set-danish.jpg")),
IF($C$1="Deutsch - DE",HYPERLINK(CONCATENATE("https://www.saflax.de/0-WVK-Retail/Bilder-Pictures/SAFLAX-",'Basis-Tabelle-Samen'!T213,"-",'Basis-Tabelle-Samen'!J213,"-cultivation-set-german.jpg")),
IF($C$1="Englisch - UK",HYPERLINK(CONCATENATE("https://www.saflax.de/0-WVK-Retail/Bilder-Pictures/SAFLAX-",'Basis-Tabelle-Samen'!T213,"-",'Basis-Tabelle-Samen'!J213,"-cultivation-set-english.jpg")),
IF($C$1="Estnisch - EE",HYPERLINK(CONCATENATE("https://www.saflax.de/0-WVK-Retail/Bilder-Pictures/SAFLAX-",'Basis-Tabelle-Samen'!T213,"-",'Basis-Tabelle-Samen'!J213,"-cultivation-set-estonian.jpg")),
IF($C$1="Finnisch - FI",HYPERLINK(CONCATENATE("https://www.saflax.de/0-WVK-Retail/Bilder-Pictures/SAFLAX-",'Basis-Tabelle-Samen'!T213,"-",'Basis-Tabelle-Samen'!J213,"-cultivation-set-finnish.jpg")),
IF($C$1="Französisch - FR",HYPERLINK(CONCATENATE("https://www.saflax.de/0-WVK-Retail/Bilder-Pictures/SAFLAX-",'Basis-Tabelle-Samen'!T213,"-",'Basis-Tabelle-Samen'!J213,"-cultivation-set-french.jpg")),
IF($C$1="Griechisch - GR",HYPERLINK(CONCATENATE("https://www.saflax.de/0-WVK-Retail/Bilder-Pictures/SAFLAX-",'Basis-Tabelle-Samen'!T213,"-",'Basis-Tabelle-Samen'!J213,"-cultivation-set-greek.jpg")),
IF($C$1="Irisch - IE",HYPERLINK(CONCATENATE("https://www.saflax.de/0-WVK-Retail/Bilder-Pictures/SAFLAX-",'Basis-Tabelle-Samen'!T213,"-",'Basis-Tabelle-Samen'!J213,"-cultivation-set-irish.jpg")),
IF($C$1="Isländisch - IS",HYPERLINK(CONCATENATE("https://www.saflax.de/0-WVK-Retail/Bilder-Pictures/SAFLAX-",'Basis-Tabelle-Samen'!T213,"-",'Basis-Tabelle-Samen'!J213,"-cultivation-set-icelandic.jpg")),
IF($C$1="Italienisch - IT",HYPERLINK(CONCATENATE("https://www.saflax.de/0-WVK-Retail/Bilder-Pictures/SAFLAX-",'Basis-Tabelle-Samen'!T213,"-",'Basis-Tabelle-Samen'!J213,"-cultivation-set-italian.jpg")),
IF($C$1="Japanisch - JP",HYPERLINK(CONCATENATE("https://www.saflax.de/0-WVK-Retail/Bilder-Pictures/SAFLAX-",'Basis-Tabelle-Samen'!T213,"-",'Basis-Tabelle-Samen'!J213,"-cultivation-set-japanese.jpg")),
IF($C$1="Kroatisch - HR",HYPERLINK(CONCATENATE("https://www.saflax.de/0-WVK-Retail/Bilder-Pictures/SAFLAX-",'Basis-Tabelle-Samen'!T213,"-",'Basis-Tabelle-Samen'!J213,"-cultivation-set-croatian.jpg")),
IF($C$1="Lettisch - LV",HYPERLINK(CONCATENATE("https://www.saflax.de/0-WVK-Retail/Bilder-Pictures/SAFLAX-",'Basis-Tabelle-Samen'!T213,"-",'Basis-Tabelle-Samen'!J213,"-cultivation-set-latvian.jpg")),
IF($C$1="Litauisch - LT",HYPERLINK(CONCATENATE("https://www.saflax.de/0-WVK-Retail/Bilder-Pictures/SAFLAX-",'Basis-Tabelle-Samen'!T213,"-",'Basis-Tabelle-Samen'!J213,"-cultivation-set-lithuanian.jpg")),
IF($C$1="Maltesisch - MT",HYPERLINK(CONCATENATE("https://www.saflax.de/0-WVK-Retail/Bilder-Pictures/SAFLAX-",'Basis-Tabelle-Samen'!T213,"-",'Basis-Tabelle-Samen'!J213,"-cultivation-set-maltese.jpg")),
IF($C$1="Niederländisch - NL",HYPERLINK(CONCATENATE("https://www.saflax.de/0-WVK-Retail/Bilder-Pictures/SAFLAX-",'Basis-Tabelle-Samen'!T213,"-",'Basis-Tabelle-Samen'!J213,"-cultivation-set-dutch.jpg")),
IF($C$1="Norwegisch - NO",HYPERLINK(CONCATENATE("https://www.saflax.de/0-WVK-Retail/Bilder-Pictures/SAFLAX-",'Basis-Tabelle-Samen'!T213,"-",'Basis-Tabelle-Samen'!J213,"-cultivation-set-nowegian.jpg")),
IF($C$1="Polnisch - PL",HYPERLINK(CONCATENATE("https://www.saflax.de/0-WVK-Retail/Bilder-Pictures/SAFLAX-",'Basis-Tabelle-Samen'!T213,"-",'Basis-Tabelle-Samen'!J213,"-cultivation-set-polish.jpg")),
IF($C$1="Portugiesisch - PT",HYPERLINK(CONCATENATE("https://www.saflax.de/0-WVK-Retail/Bilder-Pictures/SAFLAX-",'Basis-Tabelle-Samen'!T213,"-",'Basis-Tabelle-Samen'!J213,"-cultivation-set-portuguese.jpg")),
IF($C$1="Rumänisch - RO",HYPERLINK(CONCATENATE("https://www.saflax.de/0-WVK-Retail/Bilder-Pictures/SAFLAX-",'Basis-Tabelle-Samen'!T213,"-",'Basis-Tabelle-Samen'!J213,"-cultivation-set-romanian.jpg")),
IF($C$1="Schwedisch - SE",HYPERLINK(CONCATENATE("https://www.saflax.de/0-WVK-Retail/Bilder-Pictures/SAFLAX-",'Basis-Tabelle-Samen'!T213,"-",'Basis-Tabelle-Samen'!J213,"-cultivation-set-swedish.jpg")),
IF($C$1="Slowakisch - SK",HYPERLINK(CONCATENATE("https://www.saflax.de/0-WVK-Retail/Bilder-Pictures/SAFLAX-",'Basis-Tabelle-Samen'!T213,"-",'Basis-Tabelle-Samen'!J213,"-cultivation-set-slovak.jpg")),
IF($C$1="Slowenisch - SI",HYPERLINK(CONCATENATE("https://www.saflax.de/0-WVK-Retail/Bilder-Pictures/SAFLAX-",'Basis-Tabelle-Samen'!T213,"-",'Basis-Tabelle-Samen'!J213,"-cultivation-set-slovenian.jpg")),
IF($C$1="Spanisch - ES",HYPERLINK(CONCATENATE("https://www.saflax.de/0-WVK-Retail/Bilder-Pictures/SAFLAX-",'Basis-Tabelle-Samen'!T213,"-",'Basis-Tabelle-Samen'!J213,"-cultivation-set-spanish.jpg")),
IF($C$1="Tschechisch - CZ",HYPERLINK(CONCATENATE("https://www.saflax.de/0-WVK-Retail/Bilder-Pictures/SAFLAX-",'Basis-Tabelle-Samen'!T213,"-",'Basis-Tabelle-Samen'!J213,"-cultivation-set-czech.jpg")),
IF($C$1="Türkisch - TR",HYPERLINK(CONCATENATE("https://www.saflax.de/0-WVK-Retail/Bilder-Pictures/SAFLAX-",'Basis-Tabelle-Samen'!T213,"-",'Basis-Tabelle-Samen'!J213,"-cultivation-set-turkish.jpg")),
IF($C$1="Ungarisch - HU",HYPERLINK(CONCATENATE("https://www.saflax.de/0-WVK-Retail/Bilder-Pictures/SAFLAX-",'Basis-Tabelle-Samen'!T213,"-",'Basis-Tabelle-Samen'!J213,"-cultivation-set-hungarian.jpg")),
" ACHTUNG")))))))))))))))))))))))))))))</f>
        <v>https://www.saflax.de/0-WVK-Retail/Bilder-Pictures/SAFLAX-34002-morus-alba-cultivation-set-english.jpg</v>
      </c>
      <c r="AQ231" s="330" t="str">
        <f>IF(L231&lt;1,"",
IF($C$1="Bulgarisch - BG",HYPERLINK(CONCATENATE("https://www.saflax.de/0-WVK-Retail/Bilder-Pictures/SAFLAX-",'Basis-Tabelle-Samen'!W213,"-",'Basis-Tabelle-Samen'!J213,"-garden-in-the-bag-bulgarian.jpg")),
IF($C$1="Dänisch - DK",HYPERLINK(CONCATENATE("https://www.saflax.de/0-WVK-Retail/Bilder-Pictures/SAFLAX-",'Basis-Tabelle-Samen'!W213,"-",'Basis-Tabelle-Samen'!J213,"-garden-in-the-bag-danish.jpg")),
IF($C$1="Deutsch - DE",HYPERLINK(CONCATENATE("https://www.saflax.de/0-WVK-Retail/Bilder-Pictures/SAFLAX-",'Basis-Tabelle-Samen'!W213,"-",'Basis-Tabelle-Samen'!J213,"-garden-in-the-bag-german.jpg")),
IF($C$1="Englisch - UK",HYPERLINK(CONCATENATE("https://www.saflax.de/0-WVK-Retail/Bilder-Pictures/SAFLAX-",'Basis-Tabelle-Samen'!W213,"-",'Basis-Tabelle-Samen'!J213,"-garden-in-the-bag-english.jpg")),
IF($C$1="Estnisch - EE",HYPERLINK(CONCATENATE("https://www.saflax.de/0-WVK-Retail/Bilder-Pictures/SAFLAX-",'Basis-Tabelle-Samen'!W213,"-",'Basis-Tabelle-Samen'!J213,"-garden-in-the-bag-estonian.jpg")),
IF($C$1="Finnisch - FI",HYPERLINK(CONCATENATE("https://www.saflax.de/0-WVK-Retail/Bilder-Pictures/SAFLAX-",'Basis-Tabelle-Samen'!W213,"-",'Basis-Tabelle-Samen'!J213,"-garden-in-the-bag-finnish.jpg")),
IF($C$1="Französisch - FR",HYPERLINK(CONCATENATE("https://www.saflax.de/0-WVK-Retail/Bilder-Pictures/SAFLAX-",'Basis-Tabelle-Samen'!W213,"-",'Basis-Tabelle-Samen'!J213,"-garden-in-the-bag-french.jpg")),
IF($C$1="Griechisch - GR",HYPERLINK(CONCATENATE("https://www.saflax.de/0-WVK-Retail/Bilder-Pictures/SAFLAX-",'Basis-Tabelle-Samen'!W213,"-",'Basis-Tabelle-Samen'!J213,"-garden-in-the-bag-greek.jpg")),
IF($C$1="Irisch - IE",HYPERLINK(CONCATENATE("https://www.saflax.de/0-WVK-Retail/Bilder-Pictures/SAFLAX-",'Basis-Tabelle-Samen'!W213,"-",'Basis-Tabelle-Samen'!J213,"-garden-in-the-bag-irish.jpg")),
IF($C$1="Isländisch - IS",HYPERLINK(CONCATENATE("https://www.saflax.de/0-WVK-Retail/Bilder-Pictures/SAFLAX-",'Basis-Tabelle-Samen'!W213,"-",'Basis-Tabelle-Samen'!J213,"-garden-in-the-bag-icelandic.jpg")),
IF($C$1="Italienisch - IT",HYPERLINK(CONCATENATE("https://www.saflax.de/0-WVK-Retail/Bilder-Pictures/SAFLAX-",'Basis-Tabelle-Samen'!W213,"-",'Basis-Tabelle-Samen'!J213,"-garden-in-the-bag-italian.jpg")),
IF($C$1="Japanisch - JP",HYPERLINK(CONCATENATE("https://www.saflax.de/0-WVK-Retail/Bilder-Pictures/SAFLAX-",'Basis-Tabelle-Samen'!W213,"-",'Basis-Tabelle-Samen'!J213,"-garden-in-the-bag-japanese.jpg")),
IF($C$1="Kroatisch - HR",HYPERLINK(CONCATENATE("https://www.saflax.de/0-WVK-Retail/Bilder-Pictures/SAFLAX-",'Basis-Tabelle-Samen'!W213,"-",'Basis-Tabelle-Samen'!J213,"-garden-in-the-bag-croatian.jpg")),
IF($C$1="Lettisch - LV",HYPERLINK(CONCATENATE("https://www.saflax.de/0-WVK-Retail/Bilder-Pictures/SAFLAX-",'Basis-Tabelle-Samen'!W213,"-",'Basis-Tabelle-Samen'!J213,"-garden-in-the-bag-latvian.jpg")),
IF($C$1="Litauisch - LT",HYPERLINK(CONCATENATE("https://www.saflax.de/0-WVK-Retail/Bilder-Pictures/SAFLAX-",'Basis-Tabelle-Samen'!W213,"-",'Basis-Tabelle-Samen'!J213,"-garden-in-the-bag-lithuanian.jpg")),
IF($C$1="Maltesisch - MT",HYPERLINK(CONCATENATE("https://www.saflax.de/0-WVK-Retail/Bilder-Pictures/SAFLAX-",'Basis-Tabelle-Samen'!W213,"-",'Basis-Tabelle-Samen'!J213,"-garden-in-the-bag-maltese.jpg")),
IF($C$1="Niederländisch - NL",HYPERLINK(CONCATENATE("https://www.saflax.de/0-WVK-Retail/Bilder-Pictures/SAFLAX-",'Basis-Tabelle-Samen'!W213,"-",'Basis-Tabelle-Samen'!J213,"-garden-in-the-bag-dutch.jpg")),
IF($C$1="Norwegisch - NO",HYPERLINK(CONCATENATE("https://www.saflax.de/0-WVK-Retail/Bilder-Pictures/SAFLAX-",'Basis-Tabelle-Samen'!W213,"-",'Basis-Tabelle-Samen'!J213,"-garden-in-the-bag-nowegian.jpg")),
IF($C$1="Polnisch - PL",HYPERLINK(CONCATENATE("https://www.saflax.de/0-WVK-Retail/Bilder-Pictures/SAFLAX-",'Basis-Tabelle-Samen'!W213,"-",'Basis-Tabelle-Samen'!J213,"-garden-in-the-bag-polish.jpg")),
IF($C$1="Portugiesisch - PT",HYPERLINK(CONCATENATE("https://www.saflax.de/0-WVK-Retail/Bilder-Pictures/SAFLAX-",'Basis-Tabelle-Samen'!W213,"-",'Basis-Tabelle-Samen'!J213,"-garden-in-the-bag-portuguese.jpg")),
IF($C$1="Rumänisch - RO",HYPERLINK(CONCATENATE("https://www.saflax.de/0-WVK-Retail/Bilder-Pictures/SAFLAX-",'Basis-Tabelle-Samen'!W213,"-",'Basis-Tabelle-Samen'!J213,"-garden-in-the-bag-romanian.jpg")),
IF($C$1="Schwedisch - SE",HYPERLINK(CONCATENATE("https://www.saflax.de/0-WVK-Retail/Bilder-Pictures/SAFLAX-",'Basis-Tabelle-Samen'!W213,"-",'Basis-Tabelle-Samen'!J213,"-garden-in-the-bag-swedish.jpg")),
IF($C$1="Slowakisch - SK",HYPERLINK(CONCATENATE("https://www.saflax.de/0-WVK-Retail/Bilder-Pictures/SAFLAX-",'Basis-Tabelle-Samen'!W213,"-",'Basis-Tabelle-Samen'!J213,"-garden-in-the-bag-slovak.jpg")),
IF($C$1="Slowenisch - SI",HYPERLINK(CONCATENATE("https://www.saflax.de/0-WVK-Retail/Bilder-Pictures/SAFLAX-",'Basis-Tabelle-Samen'!W213,"-",'Basis-Tabelle-Samen'!J213,"-garden-in-the-bag-slovenian.jpg")),
IF($C$1="Spanisch - ES",HYPERLINK(CONCATENATE("https://www.saflax.de/0-WVK-Retail/Bilder-Pictures/SAFLAX-",'Basis-Tabelle-Samen'!W213,"-",'Basis-Tabelle-Samen'!J213,"-garden-in-the-bag-spanish.jpg")),
IF($C$1="Tschechisch - CZ",HYPERLINK(CONCATENATE("https://www.saflax.de/0-WVK-Retail/Bilder-Pictures/SAFLAX-",'Basis-Tabelle-Samen'!W213,"-",'Basis-Tabelle-Samen'!J213,"-garden-in-the-bag-czech.jpg")),
IF($C$1="Türkisch - TR",HYPERLINK(CONCATENATE("https://www.saflax.de/0-WVK-Retail/Bilder-Pictures/SAFLAX-",'Basis-Tabelle-Samen'!W213,"-",'Basis-Tabelle-Samen'!J213,"-garden-in-the-bag-turkish.jpg")),
IF($C$1="Ungarisch - HU",HYPERLINK(CONCATENATE("https://www.saflax.de/0-WVK-Retail/Bilder-Pictures/SAFLAX-",'Basis-Tabelle-Samen'!W213,"-",'Basis-Tabelle-Samen'!J213,"-garden-in-the-bag-hungarian.jpg")),
" ACHTUNG")))))))))))))))))))))))))))))</f>
        <v>https://www.saflax.de/0-WVK-Retail/Bilder-Pictures/SAFLAX-64002-morus-alba-garden-in-the-bag-english.jpg</v>
      </c>
    </row>
    <row r="232" spans="1:43" ht="17.100000000000001" customHeight="1" x14ac:dyDescent="0.2">
      <c r="A232" s="318" t="str">
        <f>IF('Basis-Tabelle-Samen'!A218="","",IF($C$1="Deutsch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32" s="319" t="str">
        <f>'Basis-Tabelle-Samen'!I218</f>
        <v>Myrtus communis</v>
      </c>
      <c r="C232" s="316" t="str">
        <f>IF($C$1="Bulgarisch - BG",'Basis-Tabelle-Samen'!Z218,
IF($C$1="Dänisch - DK",'Basis-Tabelle-Samen'!AA218,
IF($C$1="Deutsch - DE",'Basis-Tabelle-Samen'!AB218,
IF($C$1="Englisch - UK",'Basis-Tabelle-Samen'!AC218,
IF($C$1="Estnisch - EE",'Basis-Tabelle-Samen'!AD218,
IF($C$1="Finnisch - FI",'Basis-Tabelle-Samen'!AE218,
IF($C$1="Französisch - FR",'Basis-Tabelle-Samen'!AF218,
IF($C$1="Griechisch - GR",'Basis-Tabelle-Samen'!AG218,
IF($C$1="Irisch - IE",'Basis-Tabelle-Samen'!AH218,
IF($C$1="Isländisch - IS",'Basis-Tabelle-Samen'!AI218,
IF($C$1="Italienisch - IT",'Basis-Tabelle-Samen'!AJ218,
IF($C$1="Japanisch - JP",'Basis-Tabelle-Samen'!AK218,
IF($C$1="Kroatisch - HR",'Basis-Tabelle-Samen'!AL218,
IF($C$1="Lettisch - LV",'Basis-Tabelle-Samen'!AM218,
IF($C$1="Litauisch - LT",'Basis-Tabelle-Samen'!AN218,
IF($C$1="Maltesisch - MT",'Basis-Tabelle-Samen'!AO218,
IF($C$1="Niederländisch - NL",'Basis-Tabelle-Samen'!AP218,
IF($C$1="Norwegisch - NO",'Basis-Tabelle-Samen'!AQ218,
IF($C$1="Polnisch - PL",'Basis-Tabelle-Samen'!AR218,
IF($C$1="Portugiesisch - PT",'Basis-Tabelle-Samen'!AS218,
IF($C$1="Rumänisch - RO",'Basis-Tabelle-Samen'!AT218,
IF($C$1="Schwedisch - SE",'Basis-Tabelle-Samen'!AU218,
IF($C$1="Slowakisch - SK",'Basis-Tabelle-Samen'!AV218,
IF($C$1="Slowenisch - SI",'Basis-Tabelle-Samen'!AW218,
IF($C$1="Spanisch - ES",'Basis-Tabelle-Samen'!AX218,
IF($C$1="Tschechisch - CZ",'Basis-Tabelle-Samen'!AY218,
IF($C$1="Türkisch - TR",'Basis-Tabelle-Samen'!AZ218,
IF($C$1="Ungarisch - HU",'Basis-Tabelle-Samen'!BA218,
" ACHTUNG"))))))))))))))))))))))))))))</f>
        <v>Bonsai - True Myrtle</v>
      </c>
      <c r="D232" s="320">
        <f>'Basis-Tabelle-Samen'!F218</f>
        <v>30</v>
      </c>
      <c r="E232" s="321" t="str">
        <f>'Basis-Tabelle-Samen'!H218</f>
        <v>7 %</v>
      </c>
      <c r="F232" s="322" t="str">
        <f>IF('Basis-Tabelle-Samen'!G218="","",'Basis-Tabelle-Samen'!G218)</f>
        <v>04</v>
      </c>
      <c r="G232" s="320">
        <f>'Basis-Tabelle-Samen'!C218</f>
        <v>14314</v>
      </c>
      <c r="H232" s="323">
        <f>'Basis-Tabelle-Samen'!D218</f>
        <v>4055473143149</v>
      </c>
      <c r="I232" s="324">
        <f>'Basis-Tabelle-Samen'!E218</f>
        <v>1.85</v>
      </c>
      <c r="J232" s="325">
        <f t="shared" si="3"/>
        <v>12</v>
      </c>
      <c r="K232" s="326">
        <f>'Basis-Tabelle-Samen'!K218</f>
        <v>74314</v>
      </c>
      <c r="L232" s="323">
        <f>'Basis-Tabelle-Samen'!L218</f>
        <v>4055473743141</v>
      </c>
      <c r="M232" s="324">
        <f>'Basis-Tabelle-Samen'!M218</f>
        <v>2.4500000000000002</v>
      </c>
      <c r="N232" s="326">
        <f>IF(K232&lt;1,"",'3'!$I$15)</f>
        <v>15</v>
      </c>
      <c r="O232" s="327">
        <f>IF(K232&lt;1,"",'3'!$J$11)</f>
        <v>90</v>
      </c>
      <c r="P232" s="326">
        <f>'Basis-Tabelle-Samen'!N218</f>
        <v>84314</v>
      </c>
      <c r="Q232" s="323">
        <f>'Basis-Tabelle-Samen'!O218</f>
        <v>4055473843148</v>
      </c>
      <c r="R232" s="328">
        <f>'Basis-Tabelle-Samen'!P218</f>
        <v>3.75</v>
      </c>
      <c r="S232" s="326">
        <f>IF(R232&lt;1,"",'3'!$M$15)</f>
        <v>18</v>
      </c>
      <c r="T232" s="327">
        <f>IF(R232&lt;1,"",'3'!$N$11)</f>
        <v>72</v>
      </c>
      <c r="U232" s="326">
        <f>'Basis-Tabelle-Samen'!Q218</f>
        <v>54314</v>
      </c>
      <c r="V232" s="323">
        <f>'Basis-Tabelle-Samen'!R218</f>
        <v>4055473543147</v>
      </c>
      <c r="W232" s="324">
        <f>'Basis-Tabelle-Samen'!S218</f>
        <v>4.95</v>
      </c>
      <c r="X232" s="326">
        <f>IF(U232&lt;1,"",'3'!$Q$15)</f>
        <v>6</v>
      </c>
      <c r="Y232" s="327">
        <f>IF(U232&lt;1,"",'3'!$R$11)</f>
        <v>24</v>
      </c>
      <c r="Z232" s="326">
        <f>'Basis-Tabelle-Samen'!T218</f>
        <v>34314</v>
      </c>
      <c r="AA232" s="323">
        <f>'Basis-Tabelle-Samen'!U218</f>
        <v>4055473343143</v>
      </c>
      <c r="AB232" s="324">
        <f>'Basis-Tabelle-Samen'!V218</f>
        <v>6.75</v>
      </c>
      <c r="AC232" s="326">
        <f>IF(Z232&lt;1,"",'3'!$U$15)</f>
        <v>6</v>
      </c>
      <c r="AD232" s="327">
        <f>IF(Z232&lt;1,"",'3'!$V$11)</f>
        <v>24</v>
      </c>
      <c r="AE232" s="326">
        <f>'Basis-Tabelle-Samen'!W218</f>
        <v>64314</v>
      </c>
      <c r="AF232" s="323">
        <f>'Basis-Tabelle-Samen'!X218</f>
        <v>4055473643144</v>
      </c>
      <c r="AG232" s="324">
        <f>'Basis-Tabelle-Samen'!Y218</f>
        <v>2.95</v>
      </c>
      <c r="AH232" s="326">
        <f>IF(AE232&lt;1,"",'3'!$Y$15)</f>
        <v>8</v>
      </c>
      <c r="AI232" s="327">
        <f>IF(AE232&lt;1,"",'3'!$Z$11)</f>
        <v>64</v>
      </c>
      <c r="AJ232" s="315"/>
      <c r="AK232" s="316" t="str">
        <f>IF(G232&lt;1,"",
IF($C$1="Bulgarisch - BG",HYPERLINK(CONCATENATE("https://www.saflax.de/0-WVK-Retail/Bilder-Pictures/SAFLAX-",'Basis-Tabelle-Samen'!C218,"-",'Basis-Tabelle-Samen'!J218,"-seed-package-front-cr-bulgarian.jpg")),
IF($C$1="Dänisch - DK",HYPERLINK(CONCATENATE("https://www.saflax.de/0-WVK-Retail/Bilder-Pictures/SAFLAX-",'Basis-Tabelle-Samen'!C218,"-",'Basis-Tabelle-Samen'!J218,"-seed-package-front-cr-danish.jpg")),
IF($C$1="Deutsch - DE",HYPERLINK(CONCATENATE("https://www.saflax.de/0-WVK-Retail/Bilder-Pictures/SAFLAX-",'Basis-Tabelle-Samen'!C218,"-",'Basis-Tabelle-Samen'!J218,"-seed-package-front-cr-german.jpg")),
IF($C$1="Englisch - UK",HYPERLINK(CONCATENATE("https://www.saflax.de/0-WVK-Retail/Bilder-Pictures/SAFLAX-",'Basis-Tabelle-Samen'!C218,"-",'Basis-Tabelle-Samen'!J218,"-seed-package-front-cr-english.jpg")),
IF($C$1="Estnisch - EE",HYPERLINK(CONCATENATE("https://www.saflax.de/0-WVK-Retail/Bilder-Pictures/SAFLAX-",'Basis-Tabelle-Samen'!C218,"-",'Basis-Tabelle-Samen'!J218,"-seed-package-front-cr-estonian.jpg")),
IF($C$1="Finnisch - FI",HYPERLINK(CONCATENATE("https://www.saflax.de/0-WVK-Retail/Bilder-Pictures/SAFLAX-",'Basis-Tabelle-Samen'!C218,"-",'Basis-Tabelle-Samen'!J218,"-seed-package-front-cr-finnish.jpg")),
IF($C$1="Französisch - FR",HYPERLINK(CONCATENATE("https://www.saflax.de/0-WVK-Retail/Bilder-Pictures/SAFLAX-",'Basis-Tabelle-Samen'!C218,"-",'Basis-Tabelle-Samen'!J218,"-seed-package-front-cr-french.jpg")),
IF($C$1="Griechisch - GR",HYPERLINK(CONCATENATE("https://www.saflax.de/0-WVK-Retail/Bilder-Pictures/SAFLAX-",'Basis-Tabelle-Samen'!C218,"-",'Basis-Tabelle-Samen'!J218,"-seed-package-front-cr-greek.jpg")),
IF($C$1="Irisch - IE",HYPERLINK(CONCATENATE("https://www.saflax.de/0-WVK-Retail/Bilder-Pictures/SAFLAX-",'Basis-Tabelle-Samen'!C218,"-",'Basis-Tabelle-Samen'!J218,"-seed-package-front-cr-irish.jpg")),
IF($C$1="Isländisch - IS",HYPERLINK(CONCATENATE("https://www.saflax.de/0-WVK-Retail/Bilder-Pictures/SAFLAX-",'Basis-Tabelle-Samen'!C218,"-",'Basis-Tabelle-Samen'!J218,"-seed-package-front-cr-icelandic.jpg")),
IF($C$1="Italienisch - IT",HYPERLINK(CONCATENATE("https://www.saflax.de/0-WVK-Retail/Bilder-Pictures/SAFLAX-",'Basis-Tabelle-Samen'!C218,"-",'Basis-Tabelle-Samen'!J218,"-seed-package-front-cr-italian.jpg")),
IF($C$1="Japanisch - JP",HYPERLINK(CONCATENATE("https://www.saflax.de/0-WVK-Retail/Bilder-Pictures/SAFLAX-",'Basis-Tabelle-Samen'!C218,"-",'Basis-Tabelle-Samen'!J218,"-seed-package-front-cr-japanese.jpg")),
IF($C$1="Kroatisch - HR",HYPERLINK(CONCATENATE("https://www.saflax.de/0-WVK-Retail/Bilder-Pictures/SAFLAX-",'Basis-Tabelle-Samen'!C218,"-",'Basis-Tabelle-Samen'!J218,"-seed-package-front-cr-croatian.jpg")),
IF($C$1="Lettisch - LV",HYPERLINK(CONCATENATE("https://www.saflax.de/0-WVK-Retail/Bilder-Pictures/SAFLAX-",'Basis-Tabelle-Samen'!C218,"-",'Basis-Tabelle-Samen'!J218,"-seed-package-front-cr-latvian.jpg")),
IF($C$1="Litauisch - LT",HYPERLINK(CONCATENATE("https://www.saflax.de/0-WVK-Retail/Bilder-Pictures/SAFLAX-",'Basis-Tabelle-Samen'!C218,"-",'Basis-Tabelle-Samen'!J218,"-seed-package-front-cr-lithuanian.jpg")),
IF($C$1="Maltesisch - MT",HYPERLINK(CONCATENATE("https://www.saflax.de/0-WVK-Retail/Bilder-Pictures/SAFLAX-",'Basis-Tabelle-Samen'!C218,"-",'Basis-Tabelle-Samen'!J218,"-seed-package-front-cr-maltese.jpg")),
IF($C$1="Niederländisch - NL",HYPERLINK(CONCATENATE("https://www.saflax.de/0-WVK-Retail/Bilder-Pictures/SAFLAX-",'Basis-Tabelle-Samen'!C218,"-",'Basis-Tabelle-Samen'!J218,"-seed-package-front-cr-dutch.jpg")),
IF($C$1="Norwegisch - NO",HYPERLINK(CONCATENATE("https://www.saflax.de/0-WVK-Retail/Bilder-Pictures/SAFLAX-",'Basis-Tabelle-Samen'!C218,"-",'Basis-Tabelle-Samen'!J218,"-seed-package-front-cr-nowegian.jpg")),
IF($C$1="Polnisch - PL",HYPERLINK(CONCATENATE("https://www.saflax.de/0-WVK-Retail/Bilder-Pictures/SAFLAX-",'Basis-Tabelle-Samen'!C218,"-",'Basis-Tabelle-Samen'!J218,"-seed-package-front-cr-polish.jpg")),
IF($C$1="Portugiesisch - PT",HYPERLINK(CONCATENATE("https://www.saflax.de/0-WVK-Retail/Bilder-Pictures/SAFLAX-",'Basis-Tabelle-Samen'!C218,"-",'Basis-Tabelle-Samen'!J218,"-seed-package-front-cr-portuguese.jpg")),
IF($C$1="Rumänisch - RO",HYPERLINK(CONCATENATE("https://www.saflax.de/0-WVK-Retail/Bilder-Pictures/SAFLAX-",'Basis-Tabelle-Samen'!C218,"-",'Basis-Tabelle-Samen'!J218,"-seed-package-front-cr-romanian.jpg")),
IF($C$1="Schwedisch - SE",HYPERLINK(CONCATENATE("https://www.saflax.de/0-WVK-Retail/Bilder-Pictures/SAFLAX-",'Basis-Tabelle-Samen'!C218,"-",'Basis-Tabelle-Samen'!J218,"-seed-package-front-cr-swedish.jpg")),
IF($C$1="Slowakisch - SK",HYPERLINK(CONCATENATE("https://www.saflax.de/0-WVK-Retail/Bilder-Pictures/SAFLAX-",'Basis-Tabelle-Samen'!C218,"-",'Basis-Tabelle-Samen'!J218,"-seed-package-front-cr-slovak.jpg")),
IF($C$1="Slowenisch - SI",HYPERLINK(CONCATENATE("https://www.saflax.de/0-WVK-Retail/Bilder-Pictures/SAFLAX-",'Basis-Tabelle-Samen'!C218,"-",'Basis-Tabelle-Samen'!J218,"-seed-package-front-cr-slovenian.jpg")),
IF($C$1="Spanisch - ES",HYPERLINK(CONCATENATE("https://www.saflax.de/0-WVK-Retail/Bilder-Pictures/SAFLAX-",'Basis-Tabelle-Samen'!C218,"-",'Basis-Tabelle-Samen'!J218,"-seed-package-front-cr-spanish.jpg")),
IF($C$1="Tschechisch - CZ",HYPERLINK(CONCATENATE("https://www.saflax.de/0-WVK-Retail/Bilder-Pictures/SAFLAX-",'Basis-Tabelle-Samen'!C218,"-",'Basis-Tabelle-Samen'!J218,"-seed-package-front-cr-czech.jpg")),
IF($C$1="Türkisch - TR",HYPERLINK(CONCATENATE("https://www.saflax.de/0-WVK-Retail/Bilder-Pictures/SAFLAX-",'Basis-Tabelle-Samen'!C218,"-",'Basis-Tabelle-Samen'!J218,"-seed-package-front-cr-turkish.jpg")),
IF($C$1="Ungarisch - HU",HYPERLINK(CONCATENATE("https://www.saflax.de/0-WVK-Retail/Bilder-Pictures/SAFLAX-",'Basis-Tabelle-Samen'!C218,"-",'Basis-Tabelle-Samen'!J218,"-seed-package-front-cr-hungarian.jpg")),
" ACHTUNG")))))))))))))))))))))))))))))</f>
        <v>https://www.saflax.de/0-WVK-Retail/Bilder-Pictures/SAFLAX-14314-myrtus-communis-seed-package-front-cr-english.jpg</v>
      </c>
      <c r="AL232" s="330" t="str">
        <f>IF(G232&lt;1,"",
IF($C$1="Bulgarisch - BG",HYPERLINK(CONCATENATE("https://www.saflax.de/0-WVK-Retail/Bilder-Pictures/SAFLAX-",'Basis-Tabelle-Samen'!C218,"-",'Basis-Tabelle-Samen'!J218,"-seed-package-back-cr-bulgarian.jpg")),
IF($C$1="Dänisch - DK",HYPERLINK(CONCATENATE("https://www.saflax.de/0-WVK-Retail/Bilder-Pictures/SAFLAX-",'Basis-Tabelle-Samen'!C218,"-",'Basis-Tabelle-Samen'!J218,"-seed-package-back-cr-danish.jpg")),
IF($C$1="Deutsch - DE",HYPERLINK(CONCATENATE("https://www.saflax.de/0-WVK-Retail/Bilder-Pictures/SAFLAX-",'Basis-Tabelle-Samen'!C218,"-",'Basis-Tabelle-Samen'!J218,"-seed-package-back-cr-german.jpg")),
IF($C$1="Englisch - UK",HYPERLINK(CONCATENATE("https://www.saflax.de/0-WVK-Retail/Bilder-Pictures/SAFLAX-",'Basis-Tabelle-Samen'!C218,"-",'Basis-Tabelle-Samen'!J218,"-seed-package-back-cr-english.jpg")),
IF($C$1="Estnisch - EE",HYPERLINK(CONCATENATE("https://www.saflax.de/0-WVK-Retail/Bilder-Pictures/SAFLAX-",'Basis-Tabelle-Samen'!C218,"-",'Basis-Tabelle-Samen'!J218,"-seed-package-back-cr-estonian.jpg")),
IF($C$1="Finnisch - FI",HYPERLINK(CONCATENATE("https://www.saflax.de/0-WVK-Retail/Bilder-Pictures/SAFLAX-",'Basis-Tabelle-Samen'!C218,"-",'Basis-Tabelle-Samen'!J218,"-seed-package-back-cr-finnish.jpg")),
IF($C$1="Französisch - FR",HYPERLINK(CONCATENATE("https://www.saflax.de/0-WVK-Retail/Bilder-Pictures/SAFLAX-",'Basis-Tabelle-Samen'!C218,"-",'Basis-Tabelle-Samen'!J218,"-seed-package-back-cr-french.jpg")),
IF($C$1="Griechisch - GR",HYPERLINK(CONCATENATE("https://www.saflax.de/0-WVK-Retail/Bilder-Pictures/SAFLAX-",'Basis-Tabelle-Samen'!C218,"-",'Basis-Tabelle-Samen'!J218,"-seed-package-back-cr-greek.jpg")),
IF($C$1="Irisch - IE",HYPERLINK(CONCATENATE("https://www.saflax.de/0-WVK-Retail/Bilder-Pictures/SAFLAX-",'Basis-Tabelle-Samen'!C218,"-",'Basis-Tabelle-Samen'!J218,"-seed-package-back-cr-irish.jpg")),
IF($C$1="Isländisch - IS",HYPERLINK(CONCATENATE("https://www.saflax.de/0-WVK-Retail/Bilder-Pictures/SAFLAX-",'Basis-Tabelle-Samen'!C218,"-",'Basis-Tabelle-Samen'!J218,"-seed-package-back-cr-icelandic.jpg")),
IF($C$1="Italienisch - IT",HYPERLINK(CONCATENATE("https://www.saflax.de/0-WVK-Retail/Bilder-Pictures/SAFLAX-",'Basis-Tabelle-Samen'!C218,"-",'Basis-Tabelle-Samen'!J218,"-seed-package-back-cr-italian.jpg")),
IF($C$1="Japanisch - JP",HYPERLINK(CONCATENATE("https://www.saflax.de/0-WVK-Retail/Bilder-Pictures/SAFLAX-",'Basis-Tabelle-Samen'!C218,"-",'Basis-Tabelle-Samen'!J218,"-seed-package-back-cr-japanese.jpg")),
IF($C$1="Kroatisch - HR",HYPERLINK(CONCATENATE("https://www.saflax.de/0-WVK-Retail/Bilder-Pictures/SAFLAX-",'Basis-Tabelle-Samen'!C218,"-",'Basis-Tabelle-Samen'!J218,"-seed-package-back-cr-croatian.jpg")),
IF($C$1="Lettisch - LV",HYPERLINK(CONCATENATE("https://www.saflax.de/0-WVK-Retail/Bilder-Pictures/SAFLAX-",'Basis-Tabelle-Samen'!C218,"-",'Basis-Tabelle-Samen'!J218,"-seed-package-back-cr-latvian.jpg")),
IF($C$1="Litauisch - LT",HYPERLINK(CONCATENATE("https://www.saflax.de/0-WVK-Retail/Bilder-Pictures/SAFLAX-",'Basis-Tabelle-Samen'!C218,"-",'Basis-Tabelle-Samen'!J218,"-seed-package-back-cr-lithuanian.jpg")),
IF($C$1="Maltesisch - MT",HYPERLINK(CONCATENATE("https://www.saflax.de/0-WVK-Retail/Bilder-Pictures/SAFLAX-",'Basis-Tabelle-Samen'!C218,"-",'Basis-Tabelle-Samen'!J218,"-seed-package-back-cr-maltese.jpg")),
IF($C$1="Niederländisch - NL",HYPERLINK(CONCATENATE("https://www.saflax.de/0-WVK-Retail/Bilder-Pictures/SAFLAX-",'Basis-Tabelle-Samen'!C218,"-",'Basis-Tabelle-Samen'!J218,"-seed-package-back-cr-dutch.jpg")),
IF($C$1="Norwegisch - NO",HYPERLINK(CONCATENATE("https://www.saflax.de/0-WVK-Retail/Bilder-Pictures/SAFLAX-",'Basis-Tabelle-Samen'!C218,"-",'Basis-Tabelle-Samen'!J218,"-seed-package-back-cr-nowegian.jpg")),
IF($C$1="Polnisch - PL",HYPERLINK(CONCATENATE("https://www.saflax.de/0-WVK-Retail/Bilder-Pictures/SAFLAX-",'Basis-Tabelle-Samen'!C218,"-",'Basis-Tabelle-Samen'!J218,"-seed-package-back-cr-polish.jpg")),
IF($C$1="Portugiesisch - PT",HYPERLINK(CONCATENATE("https://www.saflax.de/0-WVK-Retail/Bilder-Pictures/SAFLAX-",'Basis-Tabelle-Samen'!C218,"-",'Basis-Tabelle-Samen'!J218,"-seed-package-back-cr-portuguese.jpg")),
IF($C$1="Rumänisch - RO",HYPERLINK(CONCATENATE("https://www.saflax.de/0-WVK-Retail/Bilder-Pictures/SAFLAX-",'Basis-Tabelle-Samen'!C218,"-",'Basis-Tabelle-Samen'!J218,"-seed-package-back-cr-romanian.jpg")),
IF($C$1="Schwedisch - SE",HYPERLINK(CONCATENATE("https://www.saflax.de/0-WVK-Retail/Bilder-Pictures/SAFLAX-",'Basis-Tabelle-Samen'!C218,"-",'Basis-Tabelle-Samen'!J218,"-seed-package-back-cr-swedish.jpg")),
IF($C$1="Slowakisch - SK",HYPERLINK(CONCATENATE("https://www.saflax.de/0-WVK-Retail/Bilder-Pictures/SAFLAX-",'Basis-Tabelle-Samen'!C218,"-",'Basis-Tabelle-Samen'!J218,"-seed-package-back-cr-slovak.jpg")),
IF($C$1="Slowenisch - SI",HYPERLINK(CONCATENATE("https://www.saflax.de/0-WVK-Retail/Bilder-Pictures/SAFLAX-",'Basis-Tabelle-Samen'!C218,"-",'Basis-Tabelle-Samen'!J218,"-seed-package-back-cr-slovenian.jpg")),
IF($C$1="Spanisch - ES",HYPERLINK(CONCATENATE("https://www.saflax.de/0-WVK-Retail/Bilder-Pictures/SAFLAX-",'Basis-Tabelle-Samen'!C218,"-",'Basis-Tabelle-Samen'!J218,"-seed-package-back-cr-spanish.jpg")),
IF($C$1="Tschechisch - CZ",HYPERLINK(CONCATENATE("https://www.saflax.de/0-WVK-Retail/Bilder-Pictures/SAFLAX-",'Basis-Tabelle-Samen'!C218,"-",'Basis-Tabelle-Samen'!J218,"-seed-package-back-cr-czech.jpg")),
IF($C$1="Türkisch - TR",HYPERLINK(CONCATENATE("https://www.saflax.de/0-WVK-Retail/Bilder-Pictures/SAFLAX-",'Basis-Tabelle-Samen'!C218,"-",'Basis-Tabelle-Samen'!J218,"-seed-package-back-cr-turkish.jpg")),
IF($C$1="Ungarisch - HU",HYPERLINK(CONCATENATE("https://www.saflax.de/0-WVK-Retail/Bilder-Pictures/SAFLAX-",'Basis-Tabelle-Samen'!C218,"-",'Basis-Tabelle-Samen'!J218,"-seed-package-back-cr-hungarian.jpg")),
" ACHTUNG")))))))))))))))))))))))))))))</f>
        <v>https://www.saflax.de/0-WVK-Retail/Bilder-Pictures/SAFLAX-14314-myrtus-communis-seed-package-back-cr-english.jpg</v>
      </c>
      <c r="AM232" s="330" t="str">
        <f>IF(H232&lt;1,"",
IF($C$1="Bulgarisch - BG",HYPERLINK(CONCATENATE("https://www.saflax.de/0-WVK-Retail/Bilder-Pictures/SAFLAX-",'Basis-Tabelle-Samen'!K218,"-",'Basis-Tabelle-Samen'!J218,"-garden-to-go-mini-bulgarian.jpg")),
IF($C$1="Dänisch - DK",HYPERLINK(CONCATENATE("https://www.saflax.de/0-WVK-Retail/Bilder-Pictures/SAFLAX-",'Basis-Tabelle-Samen'!K218,"-",'Basis-Tabelle-Samen'!J218,"-garden-to-go-mini-danish.jpg")),
IF($C$1="Deutsch - DE",HYPERLINK(CONCATENATE("https://www.saflax.de/0-WVK-Retail/Bilder-Pictures/SAFLAX-",'Basis-Tabelle-Samen'!K218,"-",'Basis-Tabelle-Samen'!J218,"-garden-to-go-mini-german.jpg")),
IF($C$1="Englisch - UK",HYPERLINK(CONCATENATE("https://www.saflax.de/0-WVK-Retail/Bilder-Pictures/SAFLAX-",'Basis-Tabelle-Samen'!K218,"-",'Basis-Tabelle-Samen'!J218,"-garden-to-go-mini-english.jpg")),
IF($C$1="Estnisch - EE",HYPERLINK(CONCATENATE("https://www.saflax.de/0-WVK-Retail/Bilder-Pictures/SAFLAX-",'Basis-Tabelle-Samen'!K218,"-",'Basis-Tabelle-Samen'!J218,"-garden-to-go-mini-estonian.jpg")),
IF($C$1="Finnisch - FI",HYPERLINK(CONCATENATE("https://www.saflax.de/0-WVK-Retail/Bilder-Pictures/SAFLAX-",'Basis-Tabelle-Samen'!K218,"-",'Basis-Tabelle-Samen'!J218,"-garden-to-go-mini-finnish.jpg")),
IF($C$1="Französisch - FR",HYPERLINK(CONCATENATE("https://www.saflax.de/0-WVK-Retail/Bilder-Pictures/SAFLAX-",'Basis-Tabelle-Samen'!K218,"-",'Basis-Tabelle-Samen'!J218,"-garden-to-go-mini-french.jpg")),
IF($C$1="Griechisch - GR",HYPERLINK(CONCATENATE("https://www.saflax.de/0-WVK-Retail/Bilder-Pictures/SAFLAX-",'Basis-Tabelle-Samen'!K218,"-",'Basis-Tabelle-Samen'!J218,"-garden-to-go-mini-greek.jpg")),
IF($C$1="Irisch - IE",HYPERLINK(CONCATENATE("https://www.saflax.de/0-WVK-Retail/Bilder-Pictures/SAFLAX-",'Basis-Tabelle-Samen'!K218,"-",'Basis-Tabelle-Samen'!J218,"-garden-to-go-mini-irish.jpg")),
IF($C$1="Isländisch - IS",HYPERLINK(CONCATENATE("https://www.saflax.de/0-WVK-Retail/Bilder-Pictures/SAFLAX-",'Basis-Tabelle-Samen'!K218,"-",'Basis-Tabelle-Samen'!J218,"-garden-to-go-mini-icelandic.jpg")),
IF($C$1="Italienisch - IT",HYPERLINK(CONCATENATE("https://www.saflax.de/0-WVK-Retail/Bilder-Pictures/SAFLAX-",'Basis-Tabelle-Samen'!K218,"-",'Basis-Tabelle-Samen'!J218,"-garden-to-go-mini-italian.jpg")),
IF($C$1="Japanisch - JP",HYPERLINK(CONCATENATE("https://www.saflax.de/0-WVK-Retail/Bilder-Pictures/SAFLAX-",'Basis-Tabelle-Samen'!K218,"-",'Basis-Tabelle-Samen'!J218,"-garden-to-go-mini-japanese.jpg")),
IF($C$1="Kroatisch - HR",HYPERLINK(CONCATENATE("https://www.saflax.de/0-WVK-Retail/Bilder-Pictures/SAFLAX-",'Basis-Tabelle-Samen'!K218,"-",'Basis-Tabelle-Samen'!J218,"-garden-to-go-mini-croatian.jpg")),
IF($C$1="Lettisch - LV",HYPERLINK(CONCATENATE("https://www.saflax.de/0-WVK-Retail/Bilder-Pictures/SAFLAX-",'Basis-Tabelle-Samen'!K218,"-",'Basis-Tabelle-Samen'!J218,"-garden-to-go-mini-latvian.jpg")),
IF($C$1="Litauisch - LT",HYPERLINK(CONCATENATE("https://www.saflax.de/0-WVK-Retail/Bilder-Pictures/SAFLAX-",'Basis-Tabelle-Samen'!K218,"-",'Basis-Tabelle-Samen'!J218,"-garden-to-go-mini-lithuanian.jpg")),
IF($C$1="Maltesisch - MT",HYPERLINK(CONCATENATE("https://www.saflax.de/0-WVK-Retail/Bilder-Pictures/SAFLAX-",'Basis-Tabelle-Samen'!K218,"-",'Basis-Tabelle-Samen'!J218,"-garden-to-go-mini-maltese.jpg")),
IF($C$1="Niederländisch - NL",HYPERLINK(CONCATENATE("https://www.saflax.de/0-WVK-Retail/Bilder-Pictures/SAFLAX-",'Basis-Tabelle-Samen'!K218,"-",'Basis-Tabelle-Samen'!J218,"-garden-to-go-mini-dutch.jpg")),
IF($C$1="Norwegisch - NO",HYPERLINK(CONCATENATE("https://www.saflax.de/0-WVK-Retail/Bilder-Pictures/SAFLAX-",'Basis-Tabelle-Samen'!K218,"-",'Basis-Tabelle-Samen'!J218,"-garden-to-go-mini-nowegian.jpg")),
IF($C$1="Polnisch - PL",HYPERLINK(CONCATENATE("https://www.saflax.de/0-WVK-Retail/Bilder-Pictures/SAFLAX-",'Basis-Tabelle-Samen'!K218,"-",'Basis-Tabelle-Samen'!J218,"-garden-to-go-mini-polish.jpg")),
IF($C$1="Portugiesisch - PT",HYPERLINK(CONCATENATE("https://www.saflax.de/0-WVK-Retail/Bilder-Pictures/SAFLAX-",'Basis-Tabelle-Samen'!K218,"-",'Basis-Tabelle-Samen'!J218,"-garden-to-go-mini-portuguese.jpg")),
IF($C$1="Rumänisch - RO",HYPERLINK(CONCATENATE("https://www.saflax.de/0-WVK-Retail/Bilder-Pictures/SAFLAX-",'Basis-Tabelle-Samen'!K218,"-",'Basis-Tabelle-Samen'!J218,"-garden-to-go-mini-romanian.jpg")),
IF($C$1="Schwedisch - SE",HYPERLINK(CONCATENATE("https://www.saflax.de/0-WVK-Retail/Bilder-Pictures/SAFLAX-",'Basis-Tabelle-Samen'!K218,"-",'Basis-Tabelle-Samen'!J218,"-garden-to-go-mini-swedish.jpg")),
IF($C$1="Slowakisch - SK",HYPERLINK(CONCATENATE("https://www.saflax.de/0-WVK-Retail/Bilder-Pictures/SAFLAX-",'Basis-Tabelle-Samen'!K218,"-",'Basis-Tabelle-Samen'!J218,"-garden-to-go-mini-slovak.jpg")),
IF($C$1="Slowenisch - SI",HYPERLINK(CONCATENATE("https://www.saflax.de/0-WVK-Retail/Bilder-Pictures/SAFLAX-",'Basis-Tabelle-Samen'!K218,"-",'Basis-Tabelle-Samen'!J218,"-garden-to-go-mini-slovenian.jpg")),
IF($C$1="Spanisch - ES",HYPERLINK(CONCATENATE("https://www.saflax.de/0-WVK-Retail/Bilder-Pictures/SAFLAX-",'Basis-Tabelle-Samen'!K218,"-",'Basis-Tabelle-Samen'!J218,"-garden-to-go-mini-spanish.jpg")),
IF($C$1="Tschechisch - CZ",HYPERLINK(CONCATENATE("https://www.saflax.de/0-WVK-Retail/Bilder-Pictures/SAFLAX-",'Basis-Tabelle-Samen'!K218,"-",'Basis-Tabelle-Samen'!J218,"-garden-to-go-mini-czech.jpg")),
IF($C$1="Türkisch - TR",HYPERLINK(CONCATENATE("https://www.saflax.de/0-WVK-Retail/Bilder-Pictures/SAFLAX-",'Basis-Tabelle-Samen'!K218,"-",'Basis-Tabelle-Samen'!J218,"-garden-to-go-mini-turkish.jpg")),
IF($C$1="Ungarisch - HU",HYPERLINK(CONCATENATE("https://www.saflax.de/0-WVK-Retail/Bilder-Pictures/SAFLAX-",'Basis-Tabelle-Samen'!K218,"-",'Basis-Tabelle-Samen'!J218,"-garden-to-go-mini-hungarian.jpg")),
" ACHTUNG")))))))))))))))))))))))))))))</f>
        <v>https://www.saflax.de/0-WVK-Retail/Bilder-Pictures/SAFLAX-74314-myrtus-communis-garden-to-go-mini-english.jpg</v>
      </c>
      <c r="AN232" s="330" t="str">
        <f>IF(I232&lt;1,"",
IF($C$1="Bulgarisch - BG",HYPERLINK(CONCATENATE("https://www.saflax.de/0-WVK-Retail/Bilder-Pictures/SAFLAX-",'Basis-Tabelle-Samen'!N218,"-",'Basis-Tabelle-Samen'!J218,"-garden-to-go-lite-bulgarian.jpg")),
IF($C$1="Dänisch - DK",HYPERLINK(CONCATENATE("https://www.saflax.de/0-WVK-Retail/Bilder-Pictures/SAFLAX-",'Basis-Tabelle-Samen'!N218,"-",'Basis-Tabelle-Samen'!J218,"-garden-to-go-lite-danish.jpg")),
IF($C$1="Deutsch - DE",HYPERLINK(CONCATENATE("https://www.saflax.de/0-WVK-Retail/Bilder-Pictures/SAFLAX-",'Basis-Tabelle-Samen'!N218,"-",'Basis-Tabelle-Samen'!J218,"-garden-to-go-lite-german.jpg")),
IF($C$1="Englisch - UK",HYPERLINK(CONCATENATE("https://www.saflax.de/0-WVK-Retail/Bilder-Pictures/SAFLAX-",'Basis-Tabelle-Samen'!N218,"-",'Basis-Tabelle-Samen'!J218,"-garden-to-go-lite-english.jpg")),
IF($C$1="Estnisch - EE",HYPERLINK(CONCATENATE("https://www.saflax.de/0-WVK-Retail/Bilder-Pictures/SAFLAX-",'Basis-Tabelle-Samen'!N218,"-",'Basis-Tabelle-Samen'!J218,"-garden-to-go-lite-estonian.jpg")),
IF($C$1="Finnisch - FI",HYPERLINK(CONCATENATE("https://www.saflax.de/0-WVK-Retail/Bilder-Pictures/SAFLAX-",'Basis-Tabelle-Samen'!N218,"-",'Basis-Tabelle-Samen'!J218,"-garden-to-go-lite-finnish.jpg")),
IF($C$1="Französisch - FR",HYPERLINK(CONCATENATE("https://www.saflax.de/0-WVK-Retail/Bilder-Pictures/SAFLAX-",'Basis-Tabelle-Samen'!N218,"-",'Basis-Tabelle-Samen'!J218,"-garden-to-go-lite-french.jpg")),
IF($C$1="Griechisch - GR",HYPERLINK(CONCATENATE("https://www.saflax.de/0-WVK-Retail/Bilder-Pictures/SAFLAX-",'Basis-Tabelle-Samen'!N218,"-",'Basis-Tabelle-Samen'!J218,"-garden-to-go-lite-greek.jpg")),
IF($C$1="Irisch - IE",HYPERLINK(CONCATENATE("https://www.saflax.de/0-WVK-Retail/Bilder-Pictures/SAFLAX-",'Basis-Tabelle-Samen'!N218,"-",'Basis-Tabelle-Samen'!J218,"-garden-to-go-lite-irish.jpg")),
IF($C$1="Isländisch - IS",HYPERLINK(CONCATENATE("https://www.saflax.de/0-WVK-Retail/Bilder-Pictures/SAFLAX-",'Basis-Tabelle-Samen'!N218,"-",'Basis-Tabelle-Samen'!J218,"-garden-to-go-lite-icelandic.jpg")),
IF($C$1="Italienisch - IT",HYPERLINK(CONCATENATE("https://www.saflax.de/0-WVK-Retail/Bilder-Pictures/SAFLAX-",'Basis-Tabelle-Samen'!N218,"-",'Basis-Tabelle-Samen'!J218,"-garden-to-go-lite-italian.jpg")),
IF($C$1="Japanisch - JP",HYPERLINK(CONCATENATE("https://www.saflax.de/0-WVK-Retail/Bilder-Pictures/SAFLAX-",'Basis-Tabelle-Samen'!N218,"-",'Basis-Tabelle-Samen'!J218,"-garden-to-go-lite-japanese.jpg")),
IF($C$1="Kroatisch - HR",HYPERLINK(CONCATENATE("https://www.saflax.de/0-WVK-Retail/Bilder-Pictures/SAFLAX-",'Basis-Tabelle-Samen'!N218,"-",'Basis-Tabelle-Samen'!J218,"-garden-to-go-lite-croatian.jpg")),
IF($C$1="Lettisch - LV",HYPERLINK(CONCATENATE("https://www.saflax.de/0-WVK-Retail/Bilder-Pictures/SAFLAX-",'Basis-Tabelle-Samen'!N218,"-",'Basis-Tabelle-Samen'!J218,"-garden-to-go-lite-latvian.jpg")),
IF($C$1="Litauisch - LT",HYPERLINK(CONCATENATE("https://www.saflax.de/0-WVK-Retail/Bilder-Pictures/SAFLAX-",'Basis-Tabelle-Samen'!N218,"-",'Basis-Tabelle-Samen'!J218,"-garden-to-go-lite-lithuanian.jpg")),
IF($C$1="Maltesisch - MT",HYPERLINK(CONCATENATE("https://www.saflax.de/0-WVK-Retail/Bilder-Pictures/SAFLAX-",'Basis-Tabelle-Samen'!N218,"-",'Basis-Tabelle-Samen'!J218,"-garden-to-go-lite-maltese.jpg")),
IF($C$1="Niederländisch - NL",HYPERLINK(CONCATENATE("https://www.saflax.de/0-WVK-Retail/Bilder-Pictures/SAFLAX-",'Basis-Tabelle-Samen'!N218,"-",'Basis-Tabelle-Samen'!J218,"-garden-to-go-lite-dutch.jpg")),
IF($C$1="Norwegisch - NO",HYPERLINK(CONCATENATE("https://www.saflax.de/0-WVK-Retail/Bilder-Pictures/SAFLAX-",'Basis-Tabelle-Samen'!N218,"-",'Basis-Tabelle-Samen'!J218,"-garden-to-go-lite-nowegian.jpg")),
IF($C$1="Polnisch - PL",HYPERLINK(CONCATENATE("https://www.saflax.de/0-WVK-Retail/Bilder-Pictures/SAFLAX-",'Basis-Tabelle-Samen'!N218,"-",'Basis-Tabelle-Samen'!J218,"-garden-to-go-lite-polish.jpg")),
IF($C$1="Portugiesisch - PT",HYPERLINK(CONCATENATE("https://www.saflax.de/0-WVK-Retail/Bilder-Pictures/SAFLAX-",'Basis-Tabelle-Samen'!N218,"-",'Basis-Tabelle-Samen'!J218,"-garden-to-go-lite-portuguese.jpg")),
IF($C$1="Rumänisch - RO",HYPERLINK(CONCATENATE("https://www.saflax.de/0-WVK-Retail/Bilder-Pictures/SAFLAX-",'Basis-Tabelle-Samen'!N218,"-",'Basis-Tabelle-Samen'!J218,"-garden-to-go-lite-romanian.jpg")),
IF($C$1="Schwedisch - SE",HYPERLINK(CONCATENATE("https://www.saflax.de/0-WVK-Retail/Bilder-Pictures/SAFLAX-",'Basis-Tabelle-Samen'!N218,"-",'Basis-Tabelle-Samen'!J218,"-garden-to-go-lite-swedish.jpg")),
IF($C$1="Slowakisch - SK",HYPERLINK(CONCATENATE("https://www.saflax.de/0-WVK-Retail/Bilder-Pictures/SAFLAX-",'Basis-Tabelle-Samen'!N218,"-",'Basis-Tabelle-Samen'!J218,"-garden-to-go-lite-slovak.jpg")),
IF($C$1="Slowenisch - SI",HYPERLINK(CONCATENATE("https://www.saflax.de/0-WVK-Retail/Bilder-Pictures/SAFLAX-",'Basis-Tabelle-Samen'!N218,"-",'Basis-Tabelle-Samen'!J218,"-garden-to-go-lite-slovenian.jpg")),
IF($C$1="Spanisch - ES",HYPERLINK(CONCATENATE("https://www.saflax.de/0-WVK-Retail/Bilder-Pictures/SAFLAX-",'Basis-Tabelle-Samen'!N218,"-",'Basis-Tabelle-Samen'!J218,"-garden-to-go-lite-spanish.jpg")),
IF($C$1="Tschechisch - CZ",HYPERLINK(CONCATENATE("https://www.saflax.de/0-WVK-Retail/Bilder-Pictures/SAFLAX-",'Basis-Tabelle-Samen'!N218,"-",'Basis-Tabelle-Samen'!J218,"-garden-to-go-lite-czech.jpg")),
IF($C$1="Türkisch - TR",HYPERLINK(CONCATENATE("https://www.saflax.de/0-WVK-Retail/Bilder-Pictures/SAFLAX-",'Basis-Tabelle-Samen'!N218,"-",'Basis-Tabelle-Samen'!J218,"-garden-to-go-lite-turkish.jpg")),
IF($C$1="Ungarisch - HU",HYPERLINK(CONCATENATE("https://www.saflax.de/0-WVK-Retail/Bilder-Pictures/SAFLAX-",'Basis-Tabelle-Samen'!N218,"-",'Basis-Tabelle-Samen'!J218,"-garden-to-go-lite-hungarian.jpg")),
" ACHTUNG")))))))))))))))))))))))))))))</f>
        <v>https://www.saflax.de/0-WVK-Retail/Bilder-Pictures/SAFLAX-84314-myrtus-communis-garden-to-go-lite-english.jpg</v>
      </c>
      <c r="AO232" s="330" t="str">
        <f>IF(J232&lt;1,"",
IF($C$1="Bulgarisch - BG",HYPERLINK(CONCATENATE("https://www.saflax.de/0-WVK-Retail/Bilder-Pictures/SAFLAX-",'Basis-Tabelle-Samen'!Q218,"-",'Basis-Tabelle-Samen'!J218,"-garden-to-go-bulgarian.jpg")),
IF($C$1="Dänisch - DK",HYPERLINK(CONCATENATE("https://www.saflax.de/0-WVK-Retail/Bilder-Pictures/SAFLAX-",'Basis-Tabelle-Samen'!Q218,"-",'Basis-Tabelle-Samen'!J218,"-garden-to-go-danish.jpg")),
IF($C$1="Deutsch - DE",HYPERLINK(CONCATENATE("https://www.saflax.de/0-WVK-Retail/Bilder-Pictures/SAFLAX-",'Basis-Tabelle-Samen'!Q218,"-",'Basis-Tabelle-Samen'!J218,"-garden-to-go-german.jpg")),
IF($C$1="Englisch - UK",HYPERLINK(CONCATENATE("https://www.saflax.de/0-WVK-Retail/Bilder-Pictures/SAFLAX-",'Basis-Tabelle-Samen'!Q218,"-",'Basis-Tabelle-Samen'!J218,"-garden-to-go-english.jpg")),
IF($C$1="Estnisch - EE",HYPERLINK(CONCATENATE("https://www.saflax.de/0-WVK-Retail/Bilder-Pictures/SAFLAX-",'Basis-Tabelle-Samen'!Q218,"-",'Basis-Tabelle-Samen'!J218,"-garden-to-go-estonian.jpg")),
IF($C$1="Finnisch - FI",HYPERLINK(CONCATENATE("https://www.saflax.de/0-WVK-Retail/Bilder-Pictures/SAFLAX-",'Basis-Tabelle-Samen'!Q218,"-",'Basis-Tabelle-Samen'!J218,"-garden-to-go-finnish.jpg")),
IF($C$1="Französisch - FR",HYPERLINK(CONCATENATE("https://www.saflax.de/0-WVK-Retail/Bilder-Pictures/SAFLAX-",'Basis-Tabelle-Samen'!Q218,"-",'Basis-Tabelle-Samen'!J218,"-garden-to-go-french.jpg")),
IF($C$1="Griechisch - GR",HYPERLINK(CONCATENATE("https://www.saflax.de/0-WVK-Retail/Bilder-Pictures/SAFLAX-",'Basis-Tabelle-Samen'!Q218,"-",'Basis-Tabelle-Samen'!J218,"-garden-to-go-greek.jpg")),
IF($C$1="Irisch - IE",HYPERLINK(CONCATENATE("https://www.saflax.de/0-WVK-Retail/Bilder-Pictures/SAFLAX-",'Basis-Tabelle-Samen'!Q218,"-",'Basis-Tabelle-Samen'!J218,"-garden-to-go-irish.jpg")),
IF($C$1="Isländisch - IS",HYPERLINK(CONCATENATE("https://www.saflax.de/0-WVK-Retail/Bilder-Pictures/SAFLAX-",'Basis-Tabelle-Samen'!Q218,"-",'Basis-Tabelle-Samen'!J218,"-garden-to-go-icelandic.jpg")),
IF($C$1="Italienisch - IT",HYPERLINK(CONCATENATE("https://www.saflax.de/0-WVK-Retail/Bilder-Pictures/SAFLAX-",'Basis-Tabelle-Samen'!Q218,"-",'Basis-Tabelle-Samen'!J218,"-garden-to-go-italian.jpg")),
IF($C$1="Japanisch - JP",HYPERLINK(CONCATENATE("https://www.saflax.de/0-WVK-Retail/Bilder-Pictures/SAFLAX-",'Basis-Tabelle-Samen'!Q218,"-",'Basis-Tabelle-Samen'!J218,"-garden-to-go-japanese.jpg")),
IF($C$1="Kroatisch - HR",HYPERLINK(CONCATENATE("https://www.saflax.de/0-WVK-Retail/Bilder-Pictures/SAFLAX-",'Basis-Tabelle-Samen'!Q218,"-",'Basis-Tabelle-Samen'!J218,"-garden-to-go-croatian.jpg")),
IF($C$1="Lettisch - LV",HYPERLINK(CONCATENATE("https://www.saflax.de/0-WVK-Retail/Bilder-Pictures/SAFLAX-",'Basis-Tabelle-Samen'!Q218,"-",'Basis-Tabelle-Samen'!J218,"-garden-to-go-latvian.jpg")),
IF($C$1="Litauisch - LT",HYPERLINK(CONCATENATE("https://www.saflax.de/0-WVK-Retail/Bilder-Pictures/SAFLAX-",'Basis-Tabelle-Samen'!Q218,"-",'Basis-Tabelle-Samen'!J218,"-garden-to-go-lithuanian.jpg")),
IF($C$1="Maltesisch - MT",HYPERLINK(CONCATENATE("https://www.saflax.de/0-WVK-Retail/Bilder-Pictures/SAFLAX-",'Basis-Tabelle-Samen'!Q218,"-",'Basis-Tabelle-Samen'!J218,"-garden-to-go-maltese.jpg")),
IF($C$1="Niederländisch - NL",HYPERLINK(CONCATENATE("https://www.saflax.de/0-WVK-Retail/Bilder-Pictures/SAFLAX-",'Basis-Tabelle-Samen'!Q218,"-",'Basis-Tabelle-Samen'!J218,"-garden-to-go-dutch.jpg")),
IF($C$1="Norwegisch - NO",HYPERLINK(CONCATENATE("https://www.saflax.de/0-WVK-Retail/Bilder-Pictures/SAFLAX-",'Basis-Tabelle-Samen'!Q218,"-",'Basis-Tabelle-Samen'!J218,"-garden-to-go-nowegian.jpg")),
IF($C$1="Polnisch - PL",HYPERLINK(CONCATENATE("https://www.saflax.de/0-WVK-Retail/Bilder-Pictures/SAFLAX-",'Basis-Tabelle-Samen'!Q218,"-",'Basis-Tabelle-Samen'!J218,"-garden-to-go-polish.jpg")),
IF($C$1="Portugiesisch - PT",HYPERLINK(CONCATENATE("https://www.saflax.de/0-WVK-Retail/Bilder-Pictures/SAFLAX-",'Basis-Tabelle-Samen'!Q218,"-",'Basis-Tabelle-Samen'!J218,"-garden-to-go-portuguese.jpg")),
IF($C$1="Rumänisch - RO",HYPERLINK(CONCATENATE("https://www.saflax.de/0-WVK-Retail/Bilder-Pictures/SAFLAX-",'Basis-Tabelle-Samen'!Q218,"-",'Basis-Tabelle-Samen'!J218,"-garden-to-go-romanian.jpg")),
IF($C$1="Schwedisch - SE",HYPERLINK(CONCATENATE("https://www.saflax.de/0-WVK-Retail/Bilder-Pictures/SAFLAX-",'Basis-Tabelle-Samen'!Q218,"-",'Basis-Tabelle-Samen'!J218,"-garden-to-go-swedish.jpg")),
IF($C$1="Slowakisch - SK",HYPERLINK(CONCATENATE("https://www.saflax.de/0-WVK-Retail/Bilder-Pictures/SAFLAX-",'Basis-Tabelle-Samen'!Q218,"-",'Basis-Tabelle-Samen'!J218,"-garden-to-go-slovak.jpg")),
IF($C$1="Slowenisch - SI",HYPERLINK(CONCATENATE("https://www.saflax.de/0-WVK-Retail/Bilder-Pictures/SAFLAX-",'Basis-Tabelle-Samen'!Q218,"-",'Basis-Tabelle-Samen'!J218,"-garden-to-go-slovenian.jpg")),
IF($C$1="Spanisch - ES",HYPERLINK(CONCATENATE("https://www.saflax.de/0-WVK-Retail/Bilder-Pictures/SAFLAX-",'Basis-Tabelle-Samen'!Q218,"-",'Basis-Tabelle-Samen'!J218,"-garden-to-go-spanish.jpg")),
IF($C$1="Tschechisch - CZ",HYPERLINK(CONCATENATE("https://www.saflax.de/0-WVK-Retail/Bilder-Pictures/SAFLAX-",'Basis-Tabelle-Samen'!Q218,"-",'Basis-Tabelle-Samen'!J218,"-garden-to-go-czech.jpg")),
IF($C$1="Türkisch - TR",HYPERLINK(CONCATENATE("https://www.saflax.de/0-WVK-Retail/Bilder-Pictures/SAFLAX-",'Basis-Tabelle-Samen'!Q218,"-",'Basis-Tabelle-Samen'!J218,"-garden-to-go-turkish.jpg")),
IF($C$1="Ungarisch - HU",HYPERLINK(CONCATENATE("https://www.saflax.de/0-WVK-Retail/Bilder-Pictures/SAFLAX-",'Basis-Tabelle-Samen'!Q218,"-",'Basis-Tabelle-Samen'!J218,"-garden-to-go-hungarian.jpg")),
" ACHTUNG")))))))))))))))))))))))))))))</f>
        <v>https://www.saflax.de/0-WVK-Retail/Bilder-Pictures/SAFLAX-54314-myrtus-communis-garden-to-go-english.jpg</v>
      </c>
      <c r="AP232" s="330" t="str">
        <f>IF(K232&lt;1,"",
IF($C$1="Bulgarisch - BG",HYPERLINK(CONCATENATE("https://www.saflax.de/0-WVK-Retail/Bilder-Pictures/SAFLAX-",'Basis-Tabelle-Samen'!T218,"-",'Basis-Tabelle-Samen'!J218,"-cultivation-set-bulgarian.jpg")),
IF($C$1="Dänisch - DK",HYPERLINK(CONCATENATE("https://www.saflax.de/0-WVK-Retail/Bilder-Pictures/SAFLAX-",'Basis-Tabelle-Samen'!T218,"-",'Basis-Tabelle-Samen'!J218,"-cultivation-set-danish.jpg")),
IF($C$1="Deutsch - DE",HYPERLINK(CONCATENATE("https://www.saflax.de/0-WVK-Retail/Bilder-Pictures/SAFLAX-",'Basis-Tabelle-Samen'!T218,"-",'Basis-Tabelle-Samen'!J218,"-cultivation-set-german.jpg")),
IF($C$1="Englisch - UK",HYPERLINK(CONCATENATE("https://www.saflax.de/0-WVK-Retail/Bilder-Pictures/SAFLAX-",'Basis-Tabelle-Samen'!T218,"-",'Basis-Tabelle-Samen'!J218,"-cultivation-set-english.jpg")),
IF($C$1="Estnisch - EE",HYPERLINK(CONCATENATE("https://www.saflax.de/0-WVK-Retail/Bilder-Pictures/SAFLAX-",'Basis-Tabelle-Samen'!T218,"-",'Basis-Tabelle-Samen'!J218,"-cultivation-set-estonian.jpg")),
IF($C$1="Finnisch - FI",HYPERLINK(CONCATENATE("https://www.saflax.de/0-WVK-Retail/Bilder-Pictures/SAFLAX-",'Basis-Tabelle-Samen'!T218,"-",'Basis-Tabelle-Samen'!J218,"-cultivation-set-finnish.jpg")),
IF($C$1="Französisch - FR",HYPERLINK(CONCATENATE("https://www.saflax.de/0-WVK-Retail/Bilder-Pictures/SAFLAX-",'Basis-Tabelle-Samen'!T218,"-",'Basis-Tabelle-Samen'!J218,"-cultivation-set-french.jpg")),
IF($C$1="Griechisch - GR",HYPERLINK(CONCATENATE("https://www.saflax.de/0-WVK-Retail/Bilder-Pictures/SAFLAX-",'Basis-Tabelle-Samen'!T218,"-",'Basis-Tabelle-Samen'!J218,"-cultivation-set-greek.jpg")),
IF($C$1="Irisch - IE",HYPERLINK(CONCATENATE("https://www.saflax.de/0-WVK-Retail/Bilder-Pictures/SAFLAX-",'Basis-Tabelle-Samen'!T218,"-",'Basis-Tabelle-Samen'!J218,"-cultivation-set-irish.jpg")),
IF($C$1="Isländisch - IS",HYPERLINK(CONCATENATE("https://www.saflax.de/0-WVK-Retail/Bilder-Pictures/SAFLAX-",'Basis-Tabelle-Samen'!T218,"-",'Basis-Tabelle-Samen'!J218,"-cultivation-set-icelandic.jpg")),
IF($C$1="Italienisch - IT",HYPERLINK(CONCATENATE("https://www.saflax.de/0-WVK-Retail/Bilder-Pictures/SAFLAX-",'Basis-Tabelle-Samen'!T218,"-",'Basis-Tabelle-Samen'!J218,"-cultivation-set-italian.jpg")),
IF($C$1="Japanisch - JP",HYPERLINK(CONCATENATE("https://www.saflax.de/0-WVK-Retail/Bilder-Pictures/SAFLAX-",'Basis-Tabelle-Samen'!T218,"-",'Basis-Tabelle-Samen'!J218,"-cultivation-set-japanese.jpg")),
IF($C$1="Kroatisch - HR",HYPERLINK(CONCATENATE("https://www.saflax.de/0-WVK-Retail/Bilder-Pictures/SAFLAX-",'Basis-Tabelle-Samen'!T218,"-",'Basis-Tabelle-Samen'!J218,"-cultivation-set-croatian.jpg")),
IF($C$1="Lettisch - LV",HYPERLINK(CONCATENATE("https://www.saflax.de/0-WVK-Retail/Bilder-Pictures/SAFLAX-",'Basis-Tabelle-Samen'!T218,"-",'Basis-Tabelle-Samen'!J218,"-cultivation-set-latvian.jpg")),
IF($C$1="Litauisch - LT",HYPERLINK(CONCATENATE("https://www.saflax.de/0-WVK-Retail/Bilder-Pictures/SAFLAX-",'Basis-Tabelle-Samen'!T218,"-",'Basis-Tabelle-Samen'!J218,"-cultivation-set-lithuanian.jpg")),
IF($C$1="Maltesisch - MT",HYPERLINK(CONCATENATE("https://www.saflax.de/0-WVK-Retail/Bilder-Pictures/SAFLAX-",'Basis-Tabelle-Samen'!T218,"-",'Basis-Tabelle-Samen'!J218,"-cultivation-set-maltese.jpg")),
IF($C$1="Niederländisch - NL",HYPERLINK(CONCATENATE("https://www.saflax.de/0-WVK-Retail/Bilder-Pictures/SAFLAX-",'Basis-Tabelle-Samen'!T218,"-",'Basis-Tabelle-Samen'!J218,"-cultivation-set-dutch.jpg")),
IF($C$1="Norwegisch - NO",HYPERLINK(CONCATENATE("https://www.saflax.de/0-WVK-Retail/Bilder-Pictures/SAFLAX-",'Basis-Tabelle-Samen'!T218,"-",'Basis-Tabelle-Samen'!J218,"-cultivation-set-nowegian.jpg")),
IF($C$1="Polnisch - PL",HYPERLINK(CONCATENATE("https://www.saflax.de/0-WVK-Retail/Bilder-Pictures/SAFLAX-",'Basis-Tabelle-Samen'!T218,"-",'Basis-Tabelle-Samen'!J218,"-cultivation-set-polish.jpg")),
IF($C$1="Portugiesisch - PT",HYPERLINK(CONCATENATE("https://www.saflax.de/0-WVK-Retail/Bilder-Pictures/SAFLAX-",'Basis-Tabelle-Samen'!T218,"-",'Basis-Tabelle-Samen'!J218,"-cultivation-set-portuguese.jpg")),
IF($C$1="Rumänisch - RO",HYPERLINK(CONCATENATE("https://www.saflax.de/0-WVK-Retail/Bilder-Pictures/SAFLAX-",'Basis-Tabelle-Samen'!T218,"-",'Basis-Tabelle-Samen'!J218,"-cultivation-set-romanian.jpg")),
IF($C$1="Schwedisch - SE",HYPERLINK(CONCATENATE("https://www.saflax.de/0-WVK-Retail/Bilder-Pictures/SAFLAX-",'Basis-Tabelle-Samen'!T218,"-",'Basis-Tabelle-Samen'!J218,"-cultivation-set-swedish.jpg")),
IF($C$1="Slowakisch - SK",HYPERLINK(CONCATENATE("https://www.saflax.de/0-WVK-Retail/Bilder-Pictures/SAFLAX-",'Basis-Tabelle-Samen'!T218,"-",'Basis-Tabelle-Samen'!J218,"-cultivation-set-slovak.jpg")),
IF($C$1="Slowenisch - SI",HYPERLINK(CONCATENATE("https://www.saflax.de/0-WVK-Retail/Bilder-Pictures/SAFLAX-",'Basis-Tabelle-Samen'!T218,"-",'Basis-Tabelle-Samen'!J218,"-cultivation-set-slovenian.jpg")),
IF($C$1="Spanisch - ES",HYPERLINK(CONCATENATE("https://www.saflax.de/0-WVK-Retail/Bilder-Pictures/SAFLAX-",'Basis-Tabelle-Samen'!T218,"-",'Basis-Tabelle-Samen'!J218,"-cultivation-set-spanish.jpg")),
IF($C$1="Tschechisch - CZ",HYPERLINK(CONCATENATE("https://www.saflax.de/0-WVK-Retail/Bilder-Pictures/SAFLAX-",'Basis-Tabelle-Samen'!T218,"-",'Basis-Tabelle-Samen'!J218,"-cultivation-set-czech.jpg")),
IF($C$1="Türkisch - TR",HYPERLINK(CONCATENATE("https://www.saflax.de/0-WVK-Retail/Bilder-Pictures/SAFLAX-",'Basis-Tabelle-Samen'!T218,"-",'Basis-Tabelle-Samen'!J218,"-cultivation-set-turkish.jpg")),
IF($C$1="Ungarisch - HU",HYPERLINK(CONCATENATE("https://www.saflax.de/0-WVK-Retail/Bilder-Pictures/SAFLAX-",'Basis-Tabelle-Samen'!T218,"-",'Basis-Tabelle-Samen'!J218,"-cultivation-set-hungarian.jpg")),
" ACHTUNG")))))))))))))))))))))))))))))</f>
        <v>https://www.saflax.de/0-WVK-Retail/Bilder-Pictures/SAFLAX-34314-myrtus-communis-cultivation-set-english.jpg</v>
      </c>
      <c r="AQ232" s="330" t="str">
        <f>IF(L232&lt;1,"",
IF($C$1="Bulgarisch - BG",HYPERLINK(CONCATENATE("https://www.saflax.de/0-WVK-Retail/Bilder-Pictures/SAFLAX-",'Basis-Tabelle-Samen'!W218,"-",'Basis-Tabelle-Samen'!J218,"-garden-in-the-bag-bulgarian.jpg")),
IF($C$1="Dänisch - DK",HYPERLINK(CONCATENATE("https://www.saflax.de/0-WVK-Retail/Bilder-Pictures/SAFLAX-",'Basis-Tabelle-Samen'!W218,"-",'Basis-Tabelle-Samen'!J218,"-garden-in-the-bag-danish.jpg")),
IF($C$1="Deutsch - DE",HYPERLINK(CONCATENATE("https://www.saflax.de/0-WVK-Retail/Bilder-Pictures/SAFLAX-",'Basis-Tabelle-Samen'!W218,"-",'Basis-Tabelle-Samen'!J218,"-garden-in-the-bag-german.jpg")),
IF($C$1="Englisch - UK",HYPERLINK(CONCATENATE("https://www.saflax.de/0-WVK-Retail/Bilder-Pictures/SAFLAX-",'Basis-Tabelle-Samen'!W218,"-",'Basis-Tabelle-Samen'!J218,"-garden-in-the-bag-english.jpg")),
IF($C$1="Estnisch - EE",HYPERLINK(CONCATENATE("https://www.saflax.de/0-WVK-Retail/Bilder-Pictures/SAFLAX-",'Basis-Tabelle-Samen'!W218,"-",'Basis-Tabelle-Samen'!J218,"-garden-in-the-bag-estonian.jpg")),
IF($C$1="Finnisch - FI",HYPERLINK(CONCATENATE("https://www.saflax.de/0-WVK-Retail/Bilder-Pictures/SAFLAX-",'Basis-Tabelle-Samen'!W218,"-",'Basis-Tabelle-Samen'!J218,"-garden-in-the-bag-finnish.jpg")),
IF($C$1="Französisch - FR",HYPERLINK(CONCATENATE("https://www.saflax.de/0-WVK-Retail/Bilder-Pictures/SAFLAX-",'Basis-Tabelle-Samen'!W218,"-",'Basis-Tabelle-Samen'!J218,"-garden-in-the-bag-french.jpg")),
IF($C$1="Griechisch - GR",HYPERLINK(CONCATENATE("https://www.saflax.de/0-WVK-Retail/Bilder-Pictures/SAFLAX-",'Basis-Tabelle-Samen'!W218,"-",'Basis-Tabelle-Samen'!J218,"-garden-in-the-bag-greek.jpg")),
IF($C$1="Irisch - IE",HYPERLINK(CONCATENATE("https://www.saflax.de/0-WVK-Retail/Bilder-Pictures/SAFLAX-",'Basis-Tabelle-Samen'!W218,"-",'Basis-Tabelle-Samen'!J218,"-garden-in-the-bag-irish.jpg")),
IF($C$1="Isländisch - IS",HYPERLINK(CONCATENATE("https://www.saflax.de/0-WVK-Retail/Bilder-Pictures/SAFLAX-",'Basis-Tabelle-Samen'!W218,"-",'Basis-Tabelle-Samen'!J218,"-garden-in-the-bag-icelandic.jpg")),
IF($C$1="Italienisch - IT",HYPERLINK(CONCATENATE("https://www.saflax.de/0-WVK-Retail/Bilder-Pictures/SAFLAX-",'Basis-Tabelle-Samen'!W218,"-",'Basis-Tabelle-Samen'!J218,"-garden-in-the-bag-italian.jpg")),
IF($C$1="Japanisch - JP",HYPERLINK(CONCATENATE("https://www.saflax.de/0-WVK-Retail/Bilder-Pictures/SAFLAX-",'Basis-Tabelle-Samen'!W218,"-",'Basis-Tabelle-Samen'!J218,"-garden-in-the-bag-japanese.jpg")),
IF($C$1="Kroatisch - HR",HYPERLINK(CONCATENATE("https://www.saflax.de/0-WVK-Retail/Bilder-Pictures/SAFLAX-",'Basis-Tabelle-Samen'!W218,"-",'Basis-Tabelle-Samen'!J218,"-garden-in-the-bag-croatian.jpg")),
IF($C$1="Lettisch - LV",HYPERLINK(CONCATENATE("https://www.saflax.de/0-WVK-Retail/Bilder-Pictures/SAFLAX-",'Basis-Tabelle-Samen'!W218,"-",'Basis-Tabelle-Samen'!J218,"-garden-in-the-bag-latvian.jpg")),
IF($C$1="Litauisch - LT",HYPERLINK(CONCATENATE("https://www.saflax.de/0-WVK-Retail/Bilder-Pictures/SAFLAX-",'Basis-Tabelle-Samen'!W218,"-",'Basis-Tabelle-Samen'!J218,"-garden-in-the-bag-lithuanian.jpg")),
IF($C$1="Maltesisch - MT",HYPERLINK(CONCATENATE("https://www.saflax.de/0-WVK-Retail/Bilder-Pictures/SAFLAX-",'Basis-Tabelle-Samen'!W218,"-",'Basis-Tabelle-Samen'!J218,"-garden-in-the-bag-maltese.jpg")),
IF($C$1="Niederländisch - NL",HYPERLINK(CONCATENATE("https://www.saflax.de/0-WVK-Retail/Bilder-Pictures/SAFLAX-",'Basis-Tabelle-Samen'!W218,"-",'Basis-Tabelle-Samen'!J218,"-garden-in-the-bag-dutch.jpg")),
IF($C$1="Norwegisch - NO",HYPERLINK(CONCATENATE("https://www.saflax.de/0-WVK-Retail/Bilder-Pictures/SAFLAX-",'Basis-Tabelle-Samen'!W218,"-",'Basis-Tabelle-Samen'!J218,"-garden-in-the-bag-nowegian.jpg")),
IF($C$1="Polnisch - PL",HYPERLINK(CONCATENATE("https://www.saflax.de/0-WVK-Retail/Bilder-Pictures/SAFLAX-",'Basis-Tabelle-Samen'!W218,"-",'Basis-Tabelle-Samen'!J218,"-garden-in-the-bag-polish.jpg")),
IF($C$1="Portugiesisch - PT",HYPERLINK(CONCATENATE("https://www.saflax.de/0-WVK-Retail/Bilder-Pictures/SAFLAX-",'Basis-Tabelle-Samen'!W218,"-",'Basis-Tabelle-Samen'!J218,"-garden-in-the-bag-portuguese.jpg")),
IF($C$1="Rumänisch - RO",HYPERLINK(CONCATENATE("https://www.saflax.de/0-WVK-Retail/Bilder-Pictures/SAFLAX-",'Basis-Tabelle-Samen'!W218,"-",'Basis-Tabelle-Samen'!J218,"-garden-in-the-bag-romanian.jpg")),
IF($C$1="Schwedisch - SE",HYPERLINK(CONCATENATE("https://www.saflax.de/0-WVK-Retail/Bilder-Pictures/SAFLAX-",'Basis-Tabelle-Samen'!W218,"-",'Basis-Tabelle-Samen'!J218,"-garden-in-the-bag-swedish.jpg")),
IF($C$1="Slowakisch - SK",HYPERLINK(CONCATENATE("https://www.saflax.de/0-WVK-Retail/Bilder-Pictures/SAFLAX-",'Basis-Tabelle-Samen'!W218,"-",'Basis-Tabelle-Samen'!J218,"-garden-in-the-bag-slovak.jpg")),
IF($C$1="Slowenisch - SI",HYPERLINK(CONCATENATE("https://www.saflax.de/0-WVK-Retail/Bilder-Pictures/SAFLAX-",'Basis-Tabelle-Samen'!W218,"-",'Basis-Tabelle-Samen'!J218,"-garden-in-the-bag-slovenian.jpg")),
IF($C$1="Spanisch - ES",HYPERLINK(CONCATENATE("https://www.saflax.de/0-WVK-Retail/Bilder-Pictures/SAFLAX-",'Basis-Tabelle-Samen'!W218,"-",'Basis-Tabelle-Samen'!J218,"-garden-in-the-bag-spanish.jpg")),
IF($C$1="Tschechisch - CZ",HYPERLINK(CONCATENATE("https://www.saflax.de/0-WVK-Retail/Bilder-Pictures/SAFLAX-",'Basis-Tabelle-Samen'!W218,"-",'Basis-Tabelle-Samen'!J218,"-garden-in-the-bag-czech.jpg")),
IF($C$1="Türkisch - TR",HYPERLINK(CONCATENATE("https://www.saflax.de/0-WVK-Retail/Bilder-Pictures/SAFLAX-",'Basis-Tabelle-Samen'!W218,"-",'Basis-Tabelle-Samen'!J218,"-garden-in-the-bag-turkish.jpg")),
IF($C$1="Ungarisch - HU",HYPERLINK(CONCATENATE("https://www.saflax.de/0-WVK-Retail/Bilder-Pictures/SAFLAX-",'Basis-Tabelle-Samen'!W218,"-",'Basis-Tabelle-Samen'!J218,"-garden-in-the-bag-hungarian.jpg")),
" ACHTUNG")))))))))))))))))))))))))))))</f>
        <v>https://www.saflax.de/0-WVK-Retail/Bilder-Pictures/SAFLAX-64314-myrtus-communis-garden-in-the-bag-english.jpg</v>
      </c>
    </row>
    <row r="233" spans="1:43" ht="17.100000000000001" customHeight="1" x14ac:dyDescent="0.2">
      <c r="A233" s="318" t="str">
        <f>IF('Basis-Tabelle-Samen'!A220="","",IF($C$1="Deutsch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33" s="319" t="str">
        <f>'Basis-Tabelle-Samen'!I220</f>
        <v>Olea europea</v>
      </c>
      <c r="C233" s="316" t="str">
        <f>IF($C$1="Bulgarisch - BG",'Basis-Tabelle-Samen'!Z220,
IF($C$1="Dänisch - DK",'Basis-Tabelle-Samen'!AA220,
IF($C$1="Deutsch - DE",'Basis-Tabelle-Samen'!AB220,
IF($C$1="Englisch - UK",'Basis-Tabelle-Samen'!AC220,
IF($C$1="Estnisch - EE",'Basis-Tabelle-Samen'!AD220,
IF($C$1="Finnisch - FI",'Basis-Tabelle-Samen'!AE220,
IF($C$1="Französisch - FR",'Basis-Tabelle-Samen'!AF220,
IF($C$1="Griechisch - GR",'Basis-Tabelle-Samen'!AG220,
IF($C$1="Irisch - IE",'Basis-Tabelle-Samen'!AH220,
IF($C$1="Isländisch - IS",'Basis-Tabelle-Samen'!AI220,
IF($C$1="Italienisch - IT",'Basis-Tabelle-Samen'!AJ220,
IF($C$1="Japanisch - JP",'Basis-Tabelle-Samen'!AK220,
IF($C$1="Kroatisch - HR",'Basis-Tabelle-Samen'!AL220,
IF($C$1="Lettisch - LV",'Basis-Tabelle-Samen'!AM220,
IF($C$1="Litauisch - LT",'Basis-Tabelle-Samen'!AN220,
IF($C$1="Maltesisch - MT",'Basis-Tabelle-Samen'!AO220,
IF($C$1="Niederländisch - NL",'Basis-Tabelle-Samen'!AP220,
IF($C$1="Norwegisch - NO",'Basis-Tabelle-Samen'!AQ220,
IF($C$1="Polnisch - PL",'Basis-Tabelle-Samen'!AR220,
IF($C$1="Portugiesisch - PT",'Basis-Tabelle-Samen'!AS220,
IF($C$1="Rumänisch - RO",'Basis-Tabelle-Samen'!AT220,
IF($C$1="Schwedisch - SE",'Basis-Tabelle-Samen'!AU220,
IF($C$1="Slowakisch - SK",'Basis-Tabelle-Samen'!AV220,
IF($C$1="Slowenisch - SI",'Basis-Tabelle-Samen'!AW220,
IF($C$1="Spanisch - ES",'Basis-Tabelle-Samen'!AX220,
IF($C$1="Tschechisch - CZ",'Basis-Tabelle-Samen'!AY220,
IF($C$1="Türkisch - TR",'Basis-Tabelle-Samen'!AZ220,
IF($C$1="Ungarisch - HU",'Basis-Tabelle-Samen'!BA220,
" ACHTUNG"))))))))))))))))))))))))))))</f>
        <v>Bonsai - Common Olive</v>
      </c>
      <c r="D233" s="320">
        <f>'Basis-Tabelle-Samen'!F220</f>
        <v>20</v>
      </c>
      <c r="E233" s="321" t="str">
        <f>'Basis-Tabelle-Samen'!H220</f>
        <v>7 %</v>
      </c>
      <c r="F233" s="322" t="str">
        <f>IF('Basis-Tabelle-Samen'!G220="","",'Basis-Tabelle-Samen'!G220)</f>
        <v>04</v>
      </c>
      <c r="G233" s="320">
        <f>'Basis-Tabelle-Samen'!C220</f>
        <v>14346</v>
      </c>
      <c r="H233" s="323">
        <f>'Basis-Tabelle-Samen'!D220</f>
        <v>4055473143460</v>
      </c>
      <c r="I233" s="324">
        <f>'Basis-Tabelle-Samen'!E220</f>
        <v>1.85</v>
      </c>
      <c r="J233" s="325">
        <f t="shared" si="3"/>
        <v>12</v>
      </c>
      <c r="K233" s="326">
        <f>'Basis-Tabelle-Samen'!K220</f>
        <v>74346</v>
      </c>
      <c r="L233" s="323">
        <f>'Basis-Tabelle-Samen'!L220</f>
        <v>4055473743462</v>
      </c>
      <c r="M233" s="324">
        <f>'Basis-Tabelle-Samen'!M220</f>
        <v>2.4500000000000002</v>
      </c>
      <c r="N233" s="326">
        <f>IF(K233&lt;1,"",'3'!$I$15)</f>
        <v>15</v>
      </c>
      <c r="O233" s="327">
        <f>IF(K233&lt;1,"",'3'!$J$11)</f>
        <v>90</v>
      </c>
      <c r="P233" s="326">
        <f>'Basis-Tabelle-Samen'!N220</f>
        <v>84346</v>
      </c>
      <c r="Q233" s="323">
        <f>'Basis-Tabelle-Samen'!O220</f>
        <v>4055473843469</v>
      </c>
      <c r="R233" s="328">
        <f>'Basis-Tabelle-Samen'!P220</f>
        <v>3.75</v>
      </c>
      <c r="S233" s="326">
        <f>IF(R233&lt;1,"",'3'!$M$15)</f>
        <v>18</v>
      </c>
      <c r="T233" s="327">
        <f>IF(R233&lt;1,"",'3'!$N$11)</f>
        <v>72</v>
      </c>
      <c r="U233" s="326">
        <f>'Basis-Tabelle-Samen'!Q220</f>
        <v>54346</v>
      </c>
      <c r="V233" s="323">
        <f>'Basis-Tabelle-Samen'!R220</f>
        <v>4055473543468</v>
      </c>
      <c r="W233" s="324">
        <f>'Basis-Tabelle-Samen'!S220</f>
        <v>4.95</v>
      </c>
      <c r="X233" s="326">
        <f>IF(U233&lt;1,"",'3'!$Q$15)</f>
        <v>6</v>
      </c>
      <c r="Y233" s="327">
        <f>IF(U233&lt;1,"",'3'!$R$11)</f>
        <v>24</v>
      </c>
      <c r="Z233" s="326">
        <f>'Basis-Tabelle-Samen'!T220</f>
        <v>34346</v>
      </c>
      <c r="AA233" s="323">
        <f>'Basis-Tabelle-Samen'!U220</f>
        <v>4055473343464</v>
      </c>
      <c r="AB233" s="324">
        <f>'Basis-Tabelle-Samen'!V220</f>
        <v>6.75</v>
      </c>
      <c r="AC233" s="326">
        <f>IF(Z233&lt;1,"",'3'!$U$15)</f>
        <v>6</v>
      </c>
      <c r="AD233" s="327">
        <f>IF(Z233&lt;1,"",'3'!$V$11)</f>
        <v>24</v>
      </c>
      <c r="AE233" s="326">
        <f>'Basis-Tabelle-Samen'!W220</f>
        <v>64346</v>
      </c>
      <c r="AF233" s="323">
        <f>'Basis-Tabelle-Samen'!X220</f>
        <v>4055473643465</v>
      </c>
      <c r="AG233" s="324">
        <f>'Basis-Tabelle-Samen'!Y220</f>
        <v>2.95</v>
      </c>
      <c r="AH233" s="326">
        <f>IF(AE233&lt;1,"",'3'!$Y$15)</f>
        <v>8</v>
      </c>
      <c r="AI233" s="327">
        <f>IF(AE233&lt;1,"",'3'!$Z$11)</f>
        <v>64</v>
      </c>
      <c r="AJ233" s="315"/>
      <c r="AK233" s="316" t="str">
        <f>IF(G233&lt;1,"",
IF($C$1="Bulgarisch - BG",HYPERLINK(CONCATENATE("https://www.saflax.de/0-WVK-Retail/Bilder-Pictures/SAFLAX-",'Basis-Tabelle-Samen'!C220,"-",'Basis-Tabelle-Samen'!J220,"-seed-package-front-cr-bulgarian.jpg")),
IF($C$1="Dänisch - DK",HYPERLINK(CONCATENATE("https://www.saflax.de/0-WVK-Retail/Bilder-Pictures/SAFLAX-",'Basis-Tabelle-Samen'!C220,"-",'Basis-Tabelle-Samen'!J220,"-seed-package-front-cr-danish.jpg")),
IF($C$1="Deutsch - DE",HYPERLINK(CONCATENATE("https://www.saflax.de/0-WVK-Retail/Bilder-Pictures/SAFLAX-",'Basis-Tabelle-Samen'!C220,"-",'Basis-Tabelle-Samen'!J220,"-seed-package-front-cr-german.jpg")),
IF($C$1="Englisch - UK",HYPERLINK(CONCATENATE("https://www.saflax.de/0-WVK-Retail/Bilder-Pictures/SAFLAX-",'Basis-Tabelle-Samen'!C220,"-",'Basis-Tabelle-Samen'!J220,"-seed-package-front-cr-english.jpg")),
IF($C$1="Estnisch - EE",HYPERLINK(CONCATENATE("https://www.saflax.de/0-WVK-Retail/Bilder-Pictures/SAFLAX-",'Basis-Tabelle-Samen'!C220,"-",'Basis-Tabelle-Samen'!J220,"-seed-package-front-cr-estonian.jpg")),
IF($C$1="Finnisch - FI",HYPERLINK(CONCATENATE("https://www.saflax.de/0-WVK-Retail/Bilder-Pictures/SAFLAX-",'Basis-Tabelle-Samen'!C220,"-",'Basis-Tabelle-Samen'!J220,"-seed-package-front-cr-finnish.jpg")),
IF($C$1="Französisch - FR",HYPERLINK(CONCATENATE("https://www.saflax.de/0-WVK-Retail/Bilder-Pictures/SAFLAX-",'Basis-Tabelle-Samen'!C220,"-",'Basis-Tabelle-Samen'!J220,"-seed-package-front-cr-french.jpg")),
IF($C$1="Griechisch - GR",HYPERLINK(CONCATENATE("https://www.saflax.de/0-WVK-Retail/Bilder-Pictures/SAFLAX-",'Basis-Tabelle-Samen'!C220,"-",'Basis-Tabelle-Samen'!J220,"-seed-package-front-cr-greek.jpg")),
IF($C$1="Irisch - IE",HYPERLINK(CONCATENATE("https://www.saflax.de/0-WVK-Retail/Bilder-Pictures/SAFLAX-",'Basis-Tabelle-Samen'!C220,"-",'Basis-Tabelle-Samen'!J220,"-seed-package-front-cr-irish.jpg")),
IF($C$1="Isländisch - IS",HYPERLINK(CONCATENATE("https://www.saflax.de/0-WVK-Retail/Bilder-Pictures/SAFLAX-",'Basis-Tabelle-Samen'!C220,"-",'Basis-Tabelle-Samen'!J220,"-seed-package-front-cr-icelandic.jpg")),
IF($C$1="Italienisch - IT",HYPERLINK(CONCATENATE("https://www.saflax.de/0-WVK-Retail/Bilder-Pictures/SAFLAX-",'Basis-Tabelle-Samen'!C220,"-",'Basis-Tabelle-Samen'!J220,"-seed-package-front-cr-italian.jpg")),
IF($C$1="Japanisch - JP",HYPERLINK(CONCATENATE("https://www.saflax.de/0-WVK-Retail/Bilder-Pictures/SAFLAX-",'Basis-Tabelle-Samen'!C220,"-",'Basis-Tabelle-Samen'!J220,"-seed-package-front-cr-japanese.jpg")),
IF($C$1="Kroatisch - HR",HYPERLINK(CONCATENATE("https://www.saflax.de/0-WVK-Retail/Bilder-Pictures/SAFLAX-",'Basis-Tabelle-Samen'!C220,"-",'Basis-Tabelle-Samen'!J220,"-seed-package-front-cr-croatian.jpg")),
IF($C$1="Lettisch - LV",HYPERLINK(CONCATENATE("https://www.saflax.de/0-WVK-Retail/Bilder-Pictures/SAFLAX-",'Basis-Tabelle-Samen'!C220,"-",'Basis-Tabelle-Samen'!J220,"-seed-package-front-cr-latvian.jpg")),
IF($C$1="Litauisch - LT",HYPERLINK(CONCATENATE("https://www.saflax.de/0-WVK-Retail/Bilder-Pictures/SAFLAX-",'Basis-Tabelle-Samen'!C220,"-",'Basis-Tabelle-Samen'!J220,"-seed-package-front-cr-lithuanian.jpg")),
IF($C$1="Maltesisch - MT",HYPERLINK(CONCATENATE("https://www.saflax.de/0-WVK-Retail/Bilder-Pictures/SAFLAX-",'Basis-Tabelle-Samen'!C220,"-",'Basis-Tabelle-Samen'!J220,"-seed-package-front-cr-maltese.jpg")),
IF($C$1="Niederländisch - NL",HYPERLINK(CONCATENATE("https://www.saflax.de/0-WVK-Retail/Bilder-Pictures/SAFLAX-",'Basis-Tabelle-Samen'!C220,"-",'Basis-Tabelle-Samen'!J220,"-seed-package-front-cr-dutch.jpg")),
IF($C$1="Norwegisch - NO",HYPERLINK(CONCATENATE("https://www.saflax.de/0-WVK-Retail/Bilder-Pictures/SAFLAX-",'Basis-Tabelle-Samen'!C220,"-",'Basis-Tabelle-Samen'!J220,"-seed-package-front-cr-nowegian.jpg")),
IF($C$1="Polnisch - PL",HYPERLINK(CONCATENATE("https://www.saflax.de/0-WVK-Retail/Bilder-Pictures/SAFLAX-",'Basis-Tabelle-Samen'!C220,"-",'Basis-Tabelle-Samen'!J220,"-seed-package-front-cr-polish.jpg")),
IF($C$1="Portugiesisch - PT",HYPERLINK(CONCATENATE("https://www.saflax.de/0-WVK-Retail/Bilder-Pictures/SAFLAX-",'Basis-Tabelle-Samen'!C220,"-",'Basis-Tabelle-Samen'!J220,"-seed-package-front-cr-portuguese.jpg")),
IF($C$1="Rumänisch - RO",HYPERLINK(CONCATENATE("https://www.saflax.de/0-WVK-Retail/Bilder-Pictures/SAFLAX-",'Basis-Tabelle-Samen'!C220,"-",'Basis-Tabelle-Samen'!J220,"-seed-package-front-cr-romanian.jpg")),
IF($C$1="Schwedisch - SE",HYPERLINK(CONCATENATE("https://www.saflax.de/0-WVK-Retail/Bilder-Pictures/SAFLAX-",'Basis-Tabelle-Samen'!C220,"-",'Basis-Tabelle-Samen'!J220,"-seed-package-front-cr-swedish.jpg")),
IF($C$1="Slowakisch - SK",HYPERLINK(CONCATENATE("https://www.saflax.de/0-WVK-Retail/Bilder-Pictures/SAFLAX-",'Basis-Tabelle-Samen'!C220,"-",'Basis-Tabelle-Samen'!J220,"-seed-package-front-cr-slovak.jpg")),
IF($C$1="Slowenisch - SI",HYPERLINK(CONCATENATE("https://www.saflax.de/0-WVK-Retail/Bilder-Pictures/SAFLAX-",'Basis-Tabelle-Samen'!C220,"-",'Basis-Tabelle-Samen'!J220,"-seed-package-front-cr-slovenian.jpg")),
IF($C$1="Spanisch - ES",HYPERLINK(CONCATENATE("https://www.saflax.de/0-WVK-Retail/Bilder-Pictures/SAFLAX-",'Basis-Tabelle-Samen'!C220,"-",'Basis-Tabelle-Samen'!J220,"-seed-package-front-cr-spanish.jpg")),
IF($C$1="Tschechisch - CZ",HYPERLINK(CONCATENATE("https://www.saflax.de/0-WVK-Retail/Bilder-Pictures/SAFLAX-",'Basis-Tabelle-Samen'!C220,"-",'Basis-Tabelle-Samen'!J220,"-seed-package-front-cr-czech.jpg")),
IF($C$1="Türkisch - TR",HYPERLINK(CONCATENATE("https://www.saflax.de/0-WVK-Retail/Bilder-Pictures/SAFLAX-",'Basis-Tabelle-Samen'!C220,"-",'Basis-Tabelle-Samen'!J220,"-seed-package-front-cr-turkish.jpg")),
IF($C$1="Ungarisch - HU",HYPERLINK(CONCATENATE("https://www.saflax.de/0-WVK-Retail/Bilder-Pictures/SAFLAX-",'Basis-Tabelle-Samen'!C220,"-",'Basis-Tabelle-Samen'!J220,"-seed-package-front-cr-hungarian.jpg")),
" ACHTUNG")))))))))))))))))))))))))))))</f>
        <v>https://www.saflax.de/0-WVK-Retail/Bilder-Pictures/SAFLAX-14346-olea-europea-seed-package-front-cr-english.jpg</v>
      </c>
      <c r="AL233" s="330" t="str">
        <f>IF(G233&lt;1,"",
IF($C$1="Bulgarisch - BG",HYPERLINK(CONCATENATE("https://www.saflax.de/0-WVK-Retail/Bilder-Pictures/SAFLAX-",'Basis-Tabelle-Samen'!C220,"-",'Basis-Tabelle-Samen'!J220,"-seed-package-back-cr-bulgarian.jpg")),
IF($C$1="Dänisch - DK",HYPERLINK(CONCATENATE("https://www.saflax.de/0-WVK-Retail/Bilder-Pictures/SAFLAX-",'Basis-Tabelle-Samen'!C220,"-",'Basis-Tabelle-Samen'!J220,"-seed-package-back-cr-danish.jpg")),
IF($C$1="Deutsch - DE",HYPERLINK(CONCATENATE("https://www.saflax.de/0-WVK-Retail/Bilder-Pictures/SAFLAX-",'Basis-Tabelle-Samen'!C220,"-",'Basis-Tabelle-Samen'!J220,"-seed-package-back-cr-german.jpg")),
IF($C$1="Englisch - UK",HYPERLINK(CONCATENATE("https://www.saflax.de/0-WVK-Retail/Bilder-Pictures/SAFLAX-",'Basis-Tabelle-Samen'!C220,"-",'Basis-Tabelle-Samen'!J220,"-seed-package-back-cr-english.jpg")),
IF($C$1="Estnisch - EE",HYPERLINK(CONCATENATE("https://www.saflax.de/0-WVK-Retail/Bilder-Pictures/SAFLAX-",'Basis-Tabelle-Samen'!C220,"-",'Basis-Tabelle-Samen'!J220,"-seed-package-back-cr-estonian.jpg")),
IF($C$1="Finnisch - FI",HYPERLINK(CONCATENATE("https://www.saflax.de/0-WVK-Retail/Bilder-Pictures/SAFLAX-",'Basis-Tabelle-Samen'!C220,"-",'Basis-Tabelle-Samen'!J220,"-seed-package-back-cr-finnish.jpg")),
IF($C$1="Französisch - FR",HYPERLINK(CONCATENATE("https://www.saflax.de/0-WVK-Retail/Bilder-Pictures/SAFLAX-",'Basis-Tabelle-Samen'!C220,"-",'Basis-Tabelle-Samen'!J220,"-seed-package-back-cr-french.jpg")),
IF($C$1="Griechisch - GR",HYPERLINK(CONCATENATE("https://www.saflax.de/0-WVK-Retail/Bilder-Pictures/SAFLAX-",'Basis-Tabelle-Samen'!C220,"-",'Basis-Tabelle-Samen'!J220,"-seed-package-back-cr-greek.jpg")),
IF($C$1="Irisch - IE",HYPERLINK(CONCATENATE("https://www.saflax.de/0-WVK-Retail/Bilder-Pictures/SAFLAX-",'Basis-Tabelle-Samen'!C220,"-",'Basis-Tabelle-Samen'!J220,"-seed-package-back-cr-irish.jpg")),
IF($C$1="Isländisch - IS",HYPERLINK(CONCATENATE("https://www.saflax.de/0-WVK-Retail/Bilder-Pictures/SAFLAX-",'Basis-Tabelle-Samen'!C220,"-",'Basis-Tabelle-Samen'!J220,"-seed-package-back-cr-icelandic.jpg")),
IF($C$1="Italienisch - IT",HYPERLINK(CONCATENATE("https://www.saflax.de/0-WVK-Retail/Bilder-Pictures/SAFLAX-",'Basis-Tabelle-Samen'!C220,"-",'Basis-Tabelle-Samen'!J220,"-seed-package-back-cr-italian.jpg")),
IF($C$1="Japanisch - JP",HYPERLINK(CONCATENATE("https://www.saflax.de/0-WVK-Retail/Bilder-Pictures/SAFLAX-",'Basis-Tabelle-Samen'!C220,"-",'Basis-Tabelle-Samen'!J220,"-seed-package-back-cr-japanese.jpg")),
IF($C$1="Kroatisch - HR",HYPERLINK(CONCATENATE("https://www.saflax.de/0-WVK-Retail/Bilder-Pictures/SAFLAX-",'Basis-Tabelle-Samen'!C220,"-",'Basis-Tabelle-Samen'!J220,"-seed-package-back-cr-croatian.jpg")),
IF($C$1="Lettisch - LV",HYPERLINK(CONCATENATE("https://www.saflax.de/0-WVK-Retail/Bilder-Pictures/SAFLAX-",'Basis-Tabelle-Samen'!C220,"-",'Basis-Tabelle-Samen'!J220,"-seed-package-back-cr-latvian.jpg")),
IF($C$1="Litauisch - LT",HYPERLINK(CONCATENATE("https://www.saflax.de/0-WVK-Retail/Bilder-Pictures/SAFLAX-",'Basis-Tabelle-Samen'!C220,"-",'Basis-Tabelle-Samen'!J220,"-seed-package-back-cr-lithuanian.jpg")),
IF($C$1="Maltesisch - MT",HYPERLINK(CONCATENATE("https://www.saflax.de/0-WVK-Retail/Bilder-Pictures/SAFLAX-",'Basis-Tabelle-Samen'!C220,"-",'Basis-Tabelle-Samen'!J220,"-seed-package-back-cr-maltese.jpg")),
IF($C$1="Niederländisch - NL",HYPERLINK(CONCATENATE("https://www.saflax.de/0-WVK-Retail/Bilder-Pictures/SAFLAX-",'Basis-Tabelle-Samen'!C220,"-",'Basis-Tabelle-Samen'!J220,"-seed-package-back-cr-dutch.jpg")),
IF($C$1="Norwegisch - NO",HYPERLINK(CONCATENATE("https://www.saflax.de/0-WVK-Retail/Bilder-Pictures/SAFLAX-",'Basis-Tabelle-Samen'!C220,"-",'Basis-Tabelle-Samen'!J220,"-seed-package-back-cr-nowegian.jpg")),
IF($C$1="Polnisch - PL",HYPERLINK(CONCATENATE("https://www.saflax.de/0-WVK-Retail/Bilder-Pictures/SAFLAX-",'Basis-Tabelle-Samen'!C220,"-",'Basis-Tabelle-Samen'!J220,"-seed-package-back-cr-polish.jpg")),
IF($C$1="Portugiesisch - PT",HYPERLINK(CONCATENATE("https://www.saflax.de/0-WVK-Retail/Bilder-Pictures/SAFLAX-",'Basis-Tabelle-Samen'!C220,"-",'Basis-Tabelle-Samen'!J220,"-seed-package-back-cr-portuguese.jpg")),
IF($C$1="Rumänisch - RO",HYPERLINK(CONCATENATE("https://www.saflax.de/0-WVK-Retail/Bilder-Pictures/SAFLAX-",'Basis-Tabelle-Samen'!C220,"-",'Basis-Tabelle-Samen'!J220,"-seed-package-back-cr-romanian.jpg")),
IF($C$1="Schwedisch - SE",HYPERLINK(CONCATENATE("https://www.saflax.de/0-WVK-Retail/Bilder-Pictures/SAFLAX-",'Basis-Tabelle-Samen'!C220,"-",'Basis-Tabelle-Samen'!J220,"-seed-package-back-cr-swedish.jpg")),
IF($C$1="Slowakisch - SK",HYPERLINK(CONCATENATE("https://www.saflax.de/0-WVK-Retail/Bilder-Pictures/SAFLAX-",'Basis-Tabelle-Samen'!C220,"-",'Basis-Tabelle-Samen'!J220,"-seed-package-back-cr-slovak.jpg")),
IF($C$1="Slowenisch - SI",HYPERLINK(CONCATENATE("https://www.saflax.de/0-WVK-Retail/Bilder-Pictures/SAFLAX-",'Basis-Tabelle-Samen'!C220,"-",'Basis-Tabelle-Samen'!J220,"-seed-package-back-cr-slovenian.jpg")),
IF($C$1="Spanisch - ES",HYPERLINK(CONCATENATE("https://www.saflax.de/0-WVK-Retail/Bilder-Pictures/SAFLAX-",'Basis-Tabelle-Samen'!C220,"-",'Basis-Tabelle-Samen'!J220,"-seed-package-back-cr-spanish.jpg")),
IF($C$1="Tschechisch - CZ",HYPERLINK(CONCATENATE("https://www.saflax.de/0-WVK-Retail/Bilder-Pictures/SAFLAX-",'Basis-Tabelle-Samen'!C220,"-",'Basis-Tabelle-Samen'!J220,"-seed-package-back-cr-czech.jpg")),
IF($C$1="Türkisch - TR",HYPERLINK(CONCATENATE("https://www.saflax.de/0-WVK-Retail/Bilder-Pictures/SAFLAX-",'Basis-Tabelle-Samen'!C220,"-",'Basis-Tabelle-Samen'!J220,"-seed-package-back-cr-turkish.jpg")),
IF($C$1="Ungarisch - HU",HYPERLINK(CONCATENATE("https://www.saflax.de/0-WVK-Retail/Bilder-Pictures/SAFLAX-",'Basis-Tabelle-Samen'!C220,"-",'Basis-Tabelle-Samen'!J220,"-seed-package-back-cr-hungarian.jpg")),
" ACHTUNG")))))))))))))))))))))))))))))</f>
        <v>https://www.saflax.de/0-WVK-Retail/Bilder-Pictures/SAFLAX-14346-olea-europea-seed-package-back-cr-english.jpg</v>
      </c>
      <c r="AM233" s="330" t="str">
        <f>IF(H233&lt;1,"",
IF($C$1="Bulgarisch - BG",HYPERLINK(CONCATENATE("https://www.saflax.de/0-WVK-Retail/Bilder-Pictures/SAFLAX-",'Basis-Tabelle-Samen'!K220,"-",'Basis-Tabelle-Samen'!J220,"-garden-to-go-mini-bulgarian.jpg")),
IF($C$1="Dänisch - DK",HYPERLINK(CONCATENATE("https://www.saflax.de/0-WVK-Retail/Bilder-Pictures/SAFLAX-",'Basis-Tabelle-Samen'!K220,"-",'Basis-Tabelle-Samen'!J220,"-garden-to-go-mini-danish.jpg")),
IF($C$1="Deutsch - DE",HYPERLINK(CONCATENATE("https://www.saflax.de/0-WVK-Retail/Bilder-Pictures/SAFLAX-",'Basis-Tabelle-Samen'!K220,"-",'Basis-Tabelle-Samen'!J220,"-garden-to-go-mini-german.jpg")),
IF($C$1="Englisch - UK",HYPERLINK(CONCATENATE("https://www.saflax.de/0-WVK-Retail/Bilder-Pictures/SAFLAX-",'Basis-Tabelle-Samen'!K220,"-",'Basis-Tabelle-Samen'!J220,"-garden-to-go-mini-english.jpg")),
IF($C$1="Estnisch - EE",HYPERLINK(CONCATENATE("https://www.saflax.de/0-WVK-Retail/Bilder-Pictures/SAFLAX-",'Basis-Tabelle-Samen'!K220,"-",'Basis-Tabelle-Samen'!J220,"-garden-to-go-mini-estonian.jpg")),
IF($C$1="Finnisch - FI",HYPERLINK(CONCATENATE("https://www.saflax.de/0-WVK-Retail/Bilder-Pictures/SAFLAX-",'Basis-Tabelle-Samen'!K220,"-",'Basis-Tabelle-Samen'!J220,"-garden-to-go-mini-finnish.jpg")),
IF($C$1="Französisch - FR",HYPERLINK(CONCATENATE("https://www.saflax.de/0-WVK-Retail/Bilder-Pictures/SAFLAX-",'Basis-Tabelle-Samen'!K220,"-",'Basis-Tabelle-Samen'!J220,"-garden-to-go-mini-french.jpg")),
IF($C$1="Griechisch - GR",HYPERLINK(CONCATENATE("https://www.saflax.de/0-WVK-Retail/Bilder-Pictures/SAFLAX-",'Basis-Tabelle-Samen'!K220,"-",'Basis-Tabelle-Samen'!J220,"-garden-to-go-mini-greek.jpg")),
IF($C$1="Irisch - IE",HYPERLINK(CONCATENATE("https://www.saflax.de/0-WVK-Retail/Bilder-Pictures/SAFLAX-",'Basis-Tabelle-Samen'!K220,"-",'Basis-Tabelle-Samen'!J220,"-garden-to-go-mini-irish.jpg")),
IF($C$1="Isländisch - IS",HYPERLINK(CONCATENATE("https://www.saflax.de/0-WVK-Retail/Bilder-Pictures/SAFLAX-",'Basis-Tabelle-Samen'!K220,"-",'Basis-Tabelle-Samen'!J220,"-garden-to-go-mini-icelandic.jpg")),
IF($C$1="Italienisch - IT",HYPERLINK(CONCATENATE("https://www.saflax.de/0-WVK-Retail/Bilder-Pictures/SAFLAX-",'Basis-Tabelle-Samen'!K220,"-",'Basis-Tabelle-Samen'!J220,"-garden-to-go-mini-italian.jpg")),
IF($C$1="Japanisch - JP",HYPERLINK(CONCATENATE("https://www.saflax.de/0-WVK-Retail/Bilder-Pictures/SAFLAX-",'Basis-Tabelle-Samen'!K220,"-",'Basis-Tabelle-Samen'!J220,"-garden-to-go-mini-japanese.jpg")),
IF($C$1="Kroatisch - HR",HYPERLINK(CONCATENATE("https://www.saflax.de/0-WVK-Retail/Bilder-Pictures/SAFLAX-",'Basis-Tabelle-Samen'!K220,"-",'Basis-Tabelle-Samen'!J220,"-garden-to-go-mini-croatian.jpg")),
IF($C$1="Lettisch - LV",HYPERLINK(CONCATENATE("https://www.saflax.de/0-WVK-Retail/Bilder-Pictures/SAFLAX-",'Basis-Tabelle-Samen'!K220,"-",'Basis-Tabelle-Samen'!J220,"-garden-to-go-mini-latvian.jpg")),
IF($C$1="Litauisch - LT",HYPERLINK(CONCATENATE("https://www.saflax.de/0-WVK-Retail/Bilder-Pictures/SAFLAX-",'Basis-Tabelle-Samen'!K220,"-",'Basis-Tabelle-Samen'!J220,"-garden-to-go-mini-lithuanian.jpg")),
IF($C$1="Maltesisch - MT",HYPERLINK(CONCATENATE("https://www.saflax.de/0-WVK-Retail/Bilder-Pictures/SAFLAX-",'Basis-Tabelle-Samen'!K220,"-",'Basis-Tabelle-Samen'!J220,"-garden-to-go-mini-maltese.jpg")),
IF($C$1="Niederländisch - NL",HYPERLINK(CONCATENATE("https://www.saflax.de/0-WVK-Retail/Bilder-Pictures/SAFLAX-",'Basis-Tabelle-Samen'!K220,"-",'Basis-Tabelle-Samen'!J220,"-garden-to-go-mini-dutch.jpg")),
IF($C$1="Norwegisch - NO",HYPERLINK(CONCATENATE("https://www.saflax.de/0-WVK-Retail/Bilder-Pictures/SAFLAX-",'Basis-Tabelle-Samen'!K220,"-",'Basis-Tabelle-Samen'!J220,"-garden-to-go-mini-nowegian.jpg")),
IF($C$1="Polnisch - PL",HYPERLINK(CONCATENATE("https://www.saflax.de/0-WVK-Retail/Bilder-Pictures/SAFLAX-",'Basis-Tabelle-Samen'!K220,"-",'Basis-Tabelle-Samen'!J220,"-garden-to-go-mini-polish.jpg")),
IF($C$1="Portugiesisch - PT",HYPERLINK(CONCATENATE("https://www.saflax.de/0-WVK-Retail/Bilder-Pictures/SAFLAX-",'Basis-Tabelle-Samen'!K220,"-",'Basis-Tabelle-Samen'!J220,"-garden-to-go-mini-portuguese.jpg")),
IF($C$1="Rumänisch - RO",HYPERLINK(CONCATENATE("https://www.saflax.de/0-WVK-Retail/Bilder-Pictures/SAFLAX-",'Basis-Tabelle-Samen'!K220,"-",'Basis-Tabelle-Samen'!J220,"-garden-to-go-mini-romanian.jpg")),
IF($C$1="Schwedisch - SE",HYPERLINK(CONCATENATE("https://www.saflax.de/0-WVK-Retail/Bilder-Pictures/SAFLAX-",'Basis-Tabelle-Samen'!K220,"-",'Basis-Tabelle-Samen'!J220,"-garden-to-go-mini-swedish.jpg")),
IF($C$1="Slowakisch - SK",HYPERLINK(CONCATENATE("https://www.saflax.de/0-WVK-Retail/Bilder-Pictures/SAFLAX-",'Basis-Tabelle-Samen'!K220,"-",'Basis-Tabelle-Samen'!J220,"-garden-to-go-mini-slovak.jpg")),
IF($C$1="Slowenisch - SI",HYPERLINK(CONCATENATE("https://www.saflax.de/0-WVK-Retail/Bilder-Pictures/SAFLAX-",'Basis-Tabelle-Samen'!K220,"-",'Basis-Tabelle-Samen'!J220,"-garden-to-go-mini-slovenian.jpg")),
IF($C$1="Spanisch - ES",HYPERLINK(CONCATENATE("https://www.saflax.de/0-WVK-Retail/Bilder-Pictures/SAFLAX-",'Basis-Tabelle-Samen'!K220,"-",'Basis-Tabelle-Samen'!J220,"-garden-to-go-mini-spanish.jpg")),
IF($C$1="Tschechisch - CZ",HYPERLINK(CONCATENATE("https://www.saflax.de/0-WVK-Retail/Bilder-Pictures/SAFLAX-",'Basis-Tabelle-Samen'!K220,"-",'Basis-Tabelle-Samen'!J220,"-garden-to-go-mini-czech.jpg")),
IF($C$1="Türkisch - TR",HYPERLINK(CONCATENATE("https://www.saflax.de/0-WVK-Retail/Bilder-Pictures/SAFLAX-",'Basis-Tabelle-Samen'!K220,"-",'Basis-Tabelle-Samen'!J220,"-garden-to-go-mini-turkish.jpg")),
IF($C$1="Ungarisch - HU",HYPERLINK(CONCATENATE("https://www.saflax.de/0-WVK-Retail/Bilder-Pictures/SAFLAX-",'Basis-Tabelle-Samen'!K220,"-",'Basis-Tabelle-Samen'!J220,"-garden-to-go-mini-hungarian.jpg")),
" ACHTUNG")))))))))))))))))))))))))))))</f>
        <v>https://www.saflax.de/0-WVK-Retail/Bilder-Pictures/SAFLAX-74346-olea-europea-garden-to-go-mini-english.jpg</v>
      </c>
      <c r="AN233" s="330" t="str">
        <f>IF(I233&lt;1,"",
IF($C$1="Bulgarisch - BG",HYPERLINK(CONCATENATE("https://www.saflax.de/0-WVK-Retail/Bilder-Pictures/SAFLAX-",'Basis-Tabelle-Samen'!N220,"-",'Basis-Tabelle-Samen'!J220,"-garden-to-go-lite-bulgarian.jpg")),
IF($C$1="Dänisch - DK",HYPERLINK(CONCATENATE("https://www.saflax.de/0-WVK-Retail/Bilder-Pictures/SAFLAX-",'Basis-Tabelle-Samen'!N220,"-",'Basis-Tabelle-Samen'!J220,"-garden-to-go-lite-danish.jpg")),
IF($C$1="Deutsch - DE",HYPERLINK(CONCATENATE("https://www.saflax.de/0-WVK-Retail/Bilder-Pictures/SAFLAX-",'Basis-Tabelle-Samen'!N220,"-",'Basis-Tabelle-Samen'!J220,"-garden-to-go-lite-german.jpg")),
IF($C$1="Englisch - UK",HYPERLINK(CONCATENATE("https://www.saflax.de/0-WVK-Retail/Bilder-Pictures/SAFLAX-",'Basis-Tabelle-Samen'!N220,"-",'Basis-Tabelle-Samen'!J220,"-garden-to-go-lite-english.jpg")),
IF($C$1="Estnisch - EE",HYPERLINK(CONCATENATE("https://www.saflax.de/0-WVK-Retail/Bilder-Pictures/SAFLAX-",'Basis-Tabelle-Samen'!N220,"-",'Basis-Tabelle-Samen'!J220,"-garden-to-go-lite-estonian.jpg")),
IF($C$1="Finnisch - FI",HYPERLINK(CONCATENATE("https://www.saflax.de/0-WVK-Retail/Bilder-Pictures/SAFLAX-",'Basis-Tabelle-Samen'!N220,"-",'Basis-Tabelle-Samen'!J220,"-garden-to-go-lite-finnish.jpg")),
IF($C$1="Französisch - FR",HYPERLINK(CONCATENATE("https://www.saflax.de/0-WVK-Retail/Bilder-Pictures/SAFLAX-",'Basis-Tabelle-Samen'!N220,"-",'Basis-Tabelle-Samen'!J220,"-garden-to-go-lite-french.jpg")),
IF($C$1="Griechisch - GR",HYPERLINK(CONCATENATE("https://www.saflax.de/0-WVK-Retail/Bilder-Pictures/SAFLAX-",'Basis-Tabelle-Samen'!N220,"-",'Basis-Tabelle-Samen'!J220,"-garden-to-go-lite-greek.jpg")),
IF($C$1="Irisch - IE",HYPERLINK(CONCATENATE("https://www.saflax.de/0-WVK-Retail/Bilder-Pictures/SAFLAX-",'Basis-Tabelle-Samen'!N220,"-",'Basis-Tabelle-Samen'!J220,"-garden-to-go-lite-irish.jpg")),
IF($C$1="Isländisch - IS",HYPERLINK(CONCATENATE("https://www.saflax.de/0-WVK-Retail/Bilder-Pictures/SAFLAX-",'Basis-Tabelle-Samen'!N220,"-",'Basis-Tabelle-Samen'!J220,"-garden-to-go-lite-icelandic.jpg")),
IF($C$1="Italienisch - IT",HYPERLINK(CONCATENATE("https://www.saflax.de/0-WVK-Retail/Bilder-Pictures/SAFLAX-",'Basis-Tabelle-Samen'!N220,"-",'Basis-Tabelle-Samen'!J220,"-garden-to-go-lite-italian.jpg")),
IF($C$1="Japanisch - JP",HYPERLINK(CONCATENATE("https://www.saflax.de/0-WVK-Retail/Bilder-Pictures/SAFLAX-",'Basis-Tabelle-Samen'!N220,"-",'Basis-Tabelle-Samen'!J220,"-garden-to-go-lite-japanese.jpg")),
IF($C$1="Kroatisch - HR",HYPERLINK(CONCATENATE("https://www.saflax.de/0-WVK-Retail/Bilder-Pictures/SAFLAX-",'Basis-Tabelle-Samen'!N220,"-",'Basis-Tabelle-Samen'!J220,"-garden-to-go-lite-croatian.jpg")),
IF($C$1="Lettisch - LV",HYPERLINK(CONCATENATE("https://www.saflax.de/0-WVK-Retail/Bilder-Pictures/SAFLAX-",'Basis-Tabelle-Samen'!N220,"-",'Basis-Tabelle-Samen'!J220,"-garden-to-go-lite-latvian.jpg")),
IF($C$1="Litauisch - LT",HYPERLINK(CONCATENATE("https://www.saflax.de/0-WVK-Retail/Bilder-Pictures/SAFLAX-",'Basis-Tabelle-Samen'!N220,"-",'Basis-Tabelle-Samen'!J220,"-garden-to-go-lite-lithuanian.jpg")),
IF($C$1="Maltesisch - MT",HYPERLINK(CONCATENATE("https://www.saflax.de/0-WVK-Retail/Bilder-Pictures/SAFLAX-",'Basis-Tabelle-Samen'!N220,"-",'Basis-Tabelle-Samen'!J220,"-garden-to-go-lite-maltese.jpg")),
IF($C$1="Niederländisch - NL",HYPERLINK(CONCATENATE("https://www.saflax.de/0-WVK-Retail/Bilder-Pictures/SAFLAX-",'Basis-Tabelle-Samen'!N220,"-",'Basis-Tabelle-Samen'!J220,"-garden-to-go-lite-dutch.jpg")),
IF($C$1="Norwegisch - NO",HYPERLINK(CONCATENATE("https://www.saflax.de/0-WVK-Retail/Bilder-Pictures/SAFLAX-",'Basis-Tabelle-Samen'!N220,"-",'Basis-Tabelle-Samen'!J220,"-garden-to-go-lite-nowegian.jpg")),
IF($C$1="Polnisch - PL",HYPERLINK(CONCATENATE("https://www.saflax.de/0-WVK-Retail/Bilder-Pictures/SAFLAX-",'Basis-Tabelle-Samen'!N220,"-",'Basis-Tabelle-Samen'!J220,"-garden-to-go-lite-polish.jpg")),
IF($C$1="Portugiesisch - PT",HYPERLINK(CONCATENATE("https://www.saflax.de/0-WVK-Retail/Bilder-Pictures/SAFLAX-",'Basis-Tabelle-Samen'!N220,"-",'Basis-Tabelle-Samen'!J220,"-garden-to-go-lite-portuguese.jpg")),
IF($C$1="Rumänisch - RO",HYPERLINK(CONCATENATE("https://www.saflax.de/0-WVK-Retail/Bilder-Pictures/SAFLAX-",'Basis-Tabelle-Samen'!N220,"-",'Basis-Tabelle-Samen'!J220,"-garden-to-go-lite-romanian.jpg")),
IF($C$1="Schwedisch - SE",HYPERLINK(CONCATENATE("https://www.saflax.de/0-WVK-Retail/Bilder-Pictures/SAFLAX-",'Basis-Tabelle-Samen'!N220,"-",'Basis-Tabelle-Samen'!J220,"-garden-to-go-lite-swedish.jpg")),
IF($C$1="Slowakisch - SK",HYPERLINK(CONCATENATE("https://www.saflax.de/0-WVK-Retail/Bilder-Pictures/SAFLAX-",'Basis-Tabelle-Samen'!N220,"-",'Basis-Tabelle-Samen'!J220,"-garden-to-go-lite-slovak.jpg")),
IF($C$1="Slowenisch - SI",HYPERLINK(CONCATENATE("https://www.saflax.de/0-WVK-Retail/Bilder-Pictures/SAFLAX-",'Basis-Tabelle-Samen'!N220,"-",'Basis-Tabelle-Samen'!J220,"-garden-to-go-lite-slovenian.jpg")),
IF($C$1="Spanisch - ES",HYPERLINK(CONCATENATE("https://www.saflax.de/0-WVK-Retail/Bilder-Pictures/SAFLAX-",'Basis-Tabelle-Samen'!N220,"-",'Basis-Tabelle-Samen'!J220,"-garden-to-go-lite-spanish.jpg")),
IF($C$1="Tschechisch - CZ",HYPERLINK(CONCATENATE("https://www.saflax.de/0-WVK-Retail/Bilder-Pictures/SAFLAX-",'Basis-Tabelle-Samen'!N220,"-",'Basis-Tabelle-Samen'!J220,"-garden-to-go-lite-czech.jpg")),
IF($C$1="Türkisch - TR",HYPERLINK(CONCATENATE("https://www.saflax.de/0-WVK-Retail/Bilder-Pictures/SAFLAX-",'Basis-Tabelle-Samen'!N220,"-",'Basis-Tabelle-Samen'!J220,"-garden-to-go-lite-turkish.jpg")),
IF($C$1="Ungarisch - HU",HYPERLINK(CONCATENATE("https://www.saflax.de/0-WVK-Retail/Bilder-Pictures/SAFLAX-",'Basis-Tabelle-Samen'!N220,"-",'Basis-Tabelle-Samen'!J220,"-garden-to-go-lite-hungarian.jpg")),
" ACHTUNG")))))))))))))))))))))))))))))</f>
        <v>https://www.saflax.de/0-WVK-Retail/Bilder-Pictures/SAFLAX-84346-olea-europea-garden-to-go-lite-english.jpg</v>
      </c>
      <c r="AO233" s="330" t="str">
        <f>IF(J233&lt;1,"",
IF($C$1="Bulgarisch - BG",HYPERLINK(CONCATENATE("https://www.saflax.de/0-WVK-Retail/Bilder-Pictures/SAFLAX-",'Basis-Tabelle-Samen'!Q220,"-",'Basis-Tabelle-Samen'!J220,"-garden-to-go-bulgarian.jpg")),
IF($C$1="Dänisch - DK",HYPERLINK(CONCATENATE("https://www.saflax.de/0-WVK-Retail/Bilder-Pictures/SAFLAX-",'Basis-Tabelle-Samen'!Q220,"-",'Basis-Tabelle-Samen'!J220,"-garden-to-go-danish.jpg")),
IF($C$1="Deutsch - DE",HYPERLINK(CONCATENATE("https://www.saflax.de/0-WVK-Retail/Bilder-Pictures/SAFLAX-",'Basis-Tabelle-Samen'!Q220,"-",'Basis-Tabelle-Samen'!J220,"-garden-to-go-german.jpg")),
IF($C$1="Englisch - UK",HYPERLINK(CONCATENATE("https://www.saflax.de/0-WVK-Retail/Bilder-Pictures/SAFLAX-",'Basis-Tabelle-Samen'!Q220,"-",'Basis-Tabelle-Samen'!J220,"-garden-to-go-english.jpg")),
IF($C$1="Estnisch - EE",HYPERLINK(CONCATENATE("https://www.saflax.de/0-WVK-Retail/Bilder-Pictures/SAFLAX-",'Basis-Tabelle-Samen'!Q220,"-",'Basis-Tabelle-Samen'!J220,"-garden-to-go-estonian.jpg")),
IF($C$1="Finnisch - FI",HYPERLINK(CONCATENATE("https://www.saflax.de/0-WVK-Retail/Bilder-Pictures/SAFLAX-",'Basis-Tabelle-Samen'!Q220,"-",'Basis-Tabelle-Samen'!J220,"-garden-to-go-finnish.jpg")),
IF($C$1="Französisch - FR",HYPERLINK(CONCATENATE("https://www.saflax.de/0-WVK-Retail/Bilder-Pictures/SAFLAX-",'Basis-Tabelle-Samen'!Q220,"-",'Basis-Tabelle-Samen'!J220,"-garden-to-go-french.jpg")),
IF($C$1="Griechisch - GR",HYPERLINK(CONCATENATE("https://www.saflax.de/0-WVK-Retail/Bilder-Pictures/SAFLAX-",'Basis-Tabelle-Samen'!Q220,"-",'Basis-Tabelle-Samen'!J220,"-garden-to-go-greek.jpg")),
IF($C$1="Irisch - IE",HYPERLINK(CONCATENATE("https://www.saflax.de/0-WVK-Retail/Bilder-Pictures/SAFLAX-",'Basis-Tabelle-Samen'!Q220,"-",'Basis-Tabelle-Samen'!J220,"-garden-to-go-irish.jpg")),
IF($C$1="Isländisch - IS",HYPERLINK(CONCATENATE("https://www.saflax.de/0-WVK-Retail/Bilder-Pictures/SAFLAX-",'Basis-Tabelle-Samen'!Q220,"-",'Basis-Tabelle-Samen'!J220,"-garden-to-go-icelandic.jpg")),
IF($C$1="Italienisch - IT",HYPERLINK(CONCATENATE("https://www.saflax.de/0-WVK-Retail/Bilder-Pictures/SAFLAX-",'Basis-Tabelle-Samen'!Q220,"-",'Basis-Tabelle-Samen'!J220,"-garden-to-go-italian.jpg")),
IF($C$1="Japanisch - JP",HYPERLINK(CONCATENATE("https://www.saflax.de/0-WVK-Retail/Bilder-Pictures/SAFLAX-",'Basis-Tabelle-Samen'!Q220,"-",'Basis-Tabelle-Samen'!J220,"-garden-to-go-japanese.jpg")),
IF($C$1="Kroatisch - HR",HYPERLINK(CONCATENATE("https://www.saflax.de/0-WVK-Retail/Bilder-Pictures/SAFLAX-",'Basis-Tabelle-Samen'!Q220,"-",'Basis-Tabelle-Samen'!J220,"-garden-to-go-croatian.jpg")),
IF($C$1="Lettisch - LV",HYPERLINK(CONCATENATE("https://www.saflax.de/0-WVK-Retail/Bilder-Pictures/SAFLAX-",'Basis-Tabelle-Samen'!Q220,"-",'Basis-Tabelle-Samen'!J220,"-garden-to-go-latvian.jpg")),
IF($C$1="Litauisch - LT",HYPERLINK(CONCATENATE("https://www.saflax.de/0-WVK-Retail/Bilder-Pictures/SAFLAX-",'Basis-Tabelle-Samen'!Q220,"-",'Basis-Tabelle-Samen'!J220,"-garden-to-go-lithuanian.jpg")),
IF($C$1="Maltesisch - MT",HYPERLINK(CONCATENATE("https://www.saflax.de/0-WVK-Retail/Bilder-Pictures/SAFLAX-",'Basis-Tabelle-Samen'!Q220,"-",'Basis-Tabelle-Samen'!J220,"-garden-to-go-maltese.jpg")),
IF($C$1="Niederländisch - NL",HYPERLINK(CONCATENATE("https://www.saflax.de/0-WVK-Retail/Bilder-Pictures/SAFLAX-",'Basis-Tabelle-Samen'!Q220,"-",'Basis-Tabelle-Samen'!J220,"-garden-to-go-dutch.jpg")),
IF($C$1="Norwegisch - NO",HYPERLINK(CONCATENATE("https://www.saflax.de/0-WVK-Retail/Bilder-Pictures/SAFLAX-",'Basis-Tabelle-Samen'!Q220,"-",'Basis-Tabelle-Samen'!J220,"-garden-to-go-nowegian.jpg")),
IF($C$1="Polnisch - PL",HYPERLINK(CONCATENATE("https://www.saflax.de/0-WVK-Retail/Bilder-Pictures/SAFLAX-",'Basis-Tabelle-Samen'!Q220,"-",'Basis-Tabelle-Samen'!J220,"-garden-to-go-polish.jpg")),
IF($C$1="Portugiesisch - PT",HYPERLINK(CONCATENATE("https://www.saflax.de/0-WVK-Retail/Bilder-Pictures/SAFLAX-",'Basis-Tabelle-Samen'!Q220,"-",'Basis-Tabelle-Samen'!J220,"-garden-to-go-portuguese.jpg")),
IF($C$1="Rumänisch - RO",HYPERLINK(CONCATENATE("https://www.saflax.de/0-WVK-Retail/Bilder-Pictures/SAFLAX-",'Basis-Tabelle-Samen'!Q220,"-",'Basis-Tabelle-Samen'!J220,"-garden-to-go-romanian.jpg")),
IF($C$1="Schwedisch - SE",HYPERLINK(CONCATENATE("https://www.saflax.de/0-WVK-Retail/Bilder-Pictures/SAFLAX-",'Basis-Tabelle-Samen'!Q220,"-",'Basis-Tabelle-Samen'!J220,"-garden-to-go-swedish.jpg")),
IF($C$1="Slowakisch - SK",HYPERLINK(CONCATENATE("https://www.saflax.de/0-WVK-Retail/Bilder-Pictures/SAFLAX-",'Basis-Tabelle-Samen'!Q220,"-",'Basis-Tabelle-Samen'!J220,"-garden-to-go-slovak.jpg")),
IF($C$1="Slowenisch - SI",HYPERLINK(CONCATENATE("https://www.saflax.de/0-WVK-Retail/Bilder-Pictures/SAFLAX-",'Basis-Tabelle-Samen'!Q220,"-",'Basis-Tabelle-Samen'!J220,"-garden-to-go-slovenian.jpg")),
IF($C$1="Spanisch - ES",HYPERLINK(CONCATENATE("https://www.saflax.de/0-WVK-Retail/Bilder-Pictures/SAFLAX-",'Basis-Tabelle-Samen'!Q220,"-",'Basis-Tabelle-Samen'!J220,"-garden-to-go-spanish.jpg")),
IF($C$1="Tschechisch - CZ",HYPERLINK(CONCATENATE("https://www.saflax.de/0-WVK-Retail/Bilder-Pictures/SAFLAX-",'Basis-Tabelle-Samen'!Q220,"-",'Basis-Tabelle-Samen'!J220,"-garden-to-go-czech.jpg")),
IF($C$1="Türkisch - TR",HYPERLINK(CONCATENATE("https://www.saflax.de/0-WVK-Retail/Bilder-Pictures/SAFLAX-",'Basis-Tabelle-Samen'!Q220,"-",'Basis-Tabelle-Samen'!J220,"-garden-to-go-turkish.jpg")),
IF($C$1="Ungarisch - HU",HYPERLINK(CONCATENATE("https://www.saflax.de/0-WVK-Retail/Bilder-Pictures/SAFLAX-",'Basis-Tabelle-Samen'!Q220,"-",'Basis-Tabelle-Samen'!J220,"-garden-to-go-hungarian.jpg")),
" ACHTUNG")))))))))))))))))))))))))))))</f>
        <v>https://www.saflax.de/0-WVK-Retail/Bilder-Pictures/SAFLAX-54346-olea-europea-garden-to-go-english.jpg</v>
      </c>
      <c r="AP233" s="330" t="str">
        <f>IF(K233&lt;1,"",
IF($C$1="Bulgarisch - BG",HYPERLINK(CONCATENATE("https://www.saflax.de/0-WVK-Retail/Bilder-Pictures/SAFLAX-",'Basis-Tabelle-Samen'!T220,"-",'Basis-Tabelle-Samen'!J220,"-cultivation-set-bulgarian.jpg")),
IF($C$1="Dänisch - DK",HYPERLINK(CONCATENATE("https://www.saflax.de/0-WVK-Retail/Bilder-Pictures/SAFLAX-",'Basis-Tabelle-Samen'!T220,"-",'Basis-Tabelle-Samen'!J220,"-cultivation-set-danish.jpg")),
IF($C$1="Deutsch - DE",HYPERLINK(CONCATENATE("https://www.saflax.de/0-WVK-Retail/Bilder-Pictures/SAFLAX-",'Basis-Tabelle-Samen'!T220,"-",'Basis-Tabelle-Samen'!J220,"-cultivation-set-german.jpg")),
IF($C$1="Englisch - UK",HYPERLINK(CONCATENATE("https://www.saflax.de/0-WVK-Retail/Bilder-Pictures/SAFLAX-",'Basis-Tabelle-Samen'!T220,"-",'Basis-Tabelle-Samen'!J220,"-cultivation-set-english.jpg")),
IF($C$1="Estnisch - EE",HYPERLINK(CONCATENATE("https://www.saflax.de/0-WVK-Retail/Bilder-Pictures/SAFLAX-",'Basis-Tabelle-Samen'!T220,"-",'Basis-Tabelle-Samen'!J220,"-cultivation-set-estonian.jpg")),
IF($C$1="Finnisch - FI",HYPERLINK(CONCATENATE("https://www.saflax.de/0-WVK-Retail/Bilder-Pictures/SAFLAX-",'Basis-Tabelle-Samen'!T220,"-",'Basis-Tabelle-Samen'!J220,"-cultivation-set-finnish.jpg")),
IF($C$1="Französisch - FR",HYPERLINK(CONCATENATE("https://www.saflax.de/0-WVK-Retail/Bilder-Pictures/SAFLAX-",'Basis-Tabelle-Samen'!T220,"-",'Basis-Tabelle-Samen'!J220,"-cultivation-set-french.jpg")),
IF($C$1="Griechisch - GR",HYPERLINK(CONCATENATE("https://www.saflax.de/0-WVK-Retail/Bilder-Pictures/SAFLAX-",'Basis-Tabelle-Samen'!T220,"-",'Basis-Tabelle-Samen'!J220,"-cultivation-set-greek.jpg")),
IF($C$1="Irisch - IE",HYPERLINK(CONCATENATE("https://www.saflax.de/0-WVK-Retail/Bilder-Pictures/SAFLAX-",'Basis-Tabelle-Samen'!T220,"-",'Basis-Tabelle-Samen'!J220,"-cultivation-set-irish.jpg")),
IF($C$1="Isländisch - IS",HYPERLINK(CONCATENATE("https://www.saflax.de/0-WVK-Retail/Bilder-Pictures/SAFLAX-",'Basis-Tabelle-Samen'!T220,"-",'Basis-Tabelle-Samen'!J220,"-cultivation-set-icelandic.jpg")),
IF($C$1="Italienisch - IT",HYPERLINK(CONCATENATE("https://www.saflax.de/0-WVK-Retail/Bilder-Pictures/SAFLAX-",'Basis-Tabelle-Samen'!T220,"-",'Basis-Tabelle-Samen'!J220,"-cultivation-set-italian.jpg")),
IF($C$1="Japanisch - JP",HYPERLINK(CONCATENATE("https://www.saflax.de/0-WVK-Retail/Bilder-Pictures/SAFLAX-",'Basis-Tabelle-Samen'!T220,"-",'Basis-Tabelle-Samen'!J220,"-cultivation-set-japanese.jpg")),
IF($C$1="Kroatisch - HR",HYPERLINK(CONCATENATE("https://www.saflax.de/0-WVK-Retail/Bilder-Pictures/SAFLAX-",'Basis-Tabelle-Samen'!T220,"-",'Basis-Tabelle-Samen'!J220,"-cultivation-set-croatian.jpg")),
IF($C$1="Lettisch - LV",HYPERLINK(CONCATENATE("https://www.saflax.de/0-WVK-Retail/Bilder-Pictures/SAFLAX-",'Basis-Tabelle-Samen'!T220,"-",'Basis-Tabelle-Samen'!J220,"-cultivation-set-latvian.jpg")),
IF($C$1="Litauisch - LT",HYPERLINK(CONCATENATE("https://www.saflax.de/0-WVK-Retail/Bilder-Pictures/SAFLAX-",'Basis-Tabelle-Samen'!T220,"-",'Basis-Tabelle-Samen'!J220,"-cultivation-set-lithuanian.jpg")),
IF($C$1="Maltesisch - MT",HYPERLINK(CONCATENATE("https://www.saflax.de/0-WVK-Retail/Bilder-Pictures/SAFLAX-",'Basis-Tabelle-Samen'!T220,"-",'Basis-Tabelle-Samen'!J220,"-cultivation-set-maltese.jpg")),
IF($C$1="Niederländisch - NL",HYPERLINK(CONCATENATE("https://www.saflax.de/0-WVK-Retail/Bilder-Pictures/SAFLAX-",'Basis-Tabelle-Samen'!T220,"-",'Basis-Tabelle-Samen'!J220,"-cultivation-set-dutch.jpg")),
IF($C$1="Norwegisch - NO",HYPERLINK(CONCATENATE("https://www.saflax.de/0-WVK-Retail/Bilder-Pictures/SAFLAX-",'Basis-Tabelle-Samen'!T220,"-",'Basis-Tabelle-Samen'!J220,"-cultivation-set-nowegian.jpg")),
IF($C$1="Polnisch - PL",HYPERLINK(CONCATENATE("https://www.saflax.de/0-WVK-Retail/Bilder-Pictures/SAFLAX-",'Basis-Tabelle-Samen'!T220,"-",'Basis-Tabelle-Samen'!J220,"-cultivation-set-polish.jpg")),
IF($C$1="Portugiesisch - PT",HYPERLINK(CONCATENATE("https://www.saflax.de/0-WVK-Retail/Bilder-Pictures/SAFLAX-",'Basis-Tabelle-Samen'!T220,"-",'Basis-Tabelle-Samen'!J220,"-cultivation-set-portuguese.jpg")),
IF($C$1="Rumänisch - RO",HYPERLINK(CONCATENATE("https://www.saflax.de/0-WVK-Retail/Bilder-Pictures/SAFLAX-",'Basis-Tabelle-Samen'!T220,"-",'Basis-Tabelle-Samen'!J220,"-cultivation-set-romanian.jpg")),
IF($C$1="Schwedisch - SE",HYPERLINK(CONCATENATE("https://www.saflax.de/0-WVK-Retail/Bilder-Pictures/SAFLAX-",'Basis-Tabelle-Samen'!T220,"-",'Basis-Tabelle-Samen'!J220,"-cultivation-set-swedish.jpg")),
IF($C$1="Slowakisch - SK",HYPERLINK(CONCATENATE("https://www.saflax.de/0-WVK-Retail/Bilder-Pictures/SAFLAX-",'Basis-Tabelle-Samen'!T220,"-",'Basis-Tabelle-Samen'!J220,"-cultivation-set-slovak.jpg")),
IF($C$1="Slowenisch - SI",HYPERLINK(CONCATENATE("https://www.saflax.de/0-WVK-Retail/Bilder-Pictures/SAFLAX-",'Basis-Tabelle-Samen'!T220,"-",'Basis-Tabelle-Samen'!J220,"-cultivation-set-slovenian.jpg")),
IF($C$1="Spanisch - ES",HYPERLINK(CONCATENATE("https://www.saflax.de/0-WVK-Retail/Bilder-Pictures/SAFLAX-",'Basis-Tabelle-Samen'!T220,"-",'Basis-Tabelle-Samen'!J220,"-cultivation-set-spanish.jpg")),
IF($C$1="Tschechisch - CZ",HYPERLINK(CONCATENATE("https://www.saflax.de/0-WVK-Retail/Bilder-Pictures/SAFLAX-",'Basis-Tabelle-Samen'!T220,"-",'Basis-Tabelle-Samen'!J220,"-cultivation-set-czech.jpg")),
IF($C$1="Türkisch - TR",HYPERLINK(CONCATENATE("https://www.saflax.de/0-WVK-Retail/Bilder-Pictures/SAFLAX-",'Basis-Tabelle-Samen'!T220,"-",'Basis-Tabelle-Samen'!J220,"-cultivation-set-turkish.jpg")),
IF($C$1="Ungarisch - HU",HYPERLINK(CONCATENATE("https://www.saflax.de/0-WVK-Retail/Bilder-Pictures/SAFLAX-",'Basis-Tabelle-Samen'!T220,"-",'Basis-Tabelle-Samen'!J220,"-cultivation-set-hungarian.jpg")),
" ACHTUNG")))))))))))))))))))))))))))))</f>
        <v>https://www.saflax.de/0-WVK-Retail/Bilder-Pictures/SAFLAX-34346-olea-europea-cultivation-set-english.jpg</v>
      </c>
      <c r="AQ233" s="330" t="str">
        <f>IF(L233&lt;1,"",
IF($C$1="Bulgarisch - BG",HYPERLINK(CONCATENATE("https://www.saflax.de/0-WVK-Retail/Bilder-Pictures/SAFLAX-",'Basis-Tabelle-Samen'!W220,"-",'Basis-Tabelle-Samen'!J220,"-garden-in-the-bag-bulgarian.jpg")),
IF($C$1="Dänisch - DK",HYPERLINK(CONCATENATE("https://www.saflax.de/0-WVK-Retail/Bilder-Pictures/SAFLAX-",'Basis-Tabelle-Samen'!W220,"-",'Basis-Tabelle-Samen'!J220,"-garden-in-the-bag-danish.jpg")),
IF($C$1="Deutsch - DE",HYPERLINK(CONCATENATE("https://www.saflax.de/0-WVK-Retail/Bilder-Pictures/SAFLAX-",'Basis-Tabelle-Samen'!W220,"-",'Basis-Tabelle-Samen'!J220,"-garden-in-the-bag-german.jpg")),
IF($C$1="Englisch - UK",HYPERLINK(CONCATENATE("https://www.saflax.de/0-WVK-Retail/Bilder-Pictures/SAFLAX-",'Basis-Tabelle-Samen'!W220,"-",'Basis-Tabelle-Samen'!J220,"-garden-in-the-bag-english.jpg")),
IF($C$1="Estnisch - EE",HYPERLINK(CONCATENATE("https://www.saflax.de/0-WVK-Retail/Bilder-Pictures/SAFLAX-",'Basis-Tabelle-Samen'!W220,"-",'Basis-Tabelle-Samen'!J220,"-garden-in-the-bag-estonian.jpg")),
IF($C$1="Finnisch - FI",HYPERLINK(CONCATENATE("https://www.saflax.de/0-WVK-Retail/Bilder-Pictures/SAFLAX-",'Basis-Tabelle-Samen'!W220,"-",'Basis-Tabelle-Samen'!J220,"-garden-in-the-bag-finnish.jpg")),
IF($C$1="Französisch - FR",HYPERLINK(CONCATENATE("https://www.saflax.de/0-WVK-Retail/Bilder-Pictures/SAFLAX-",'Basis-Tabelle-Samen'!W220,"-",'Basis-Tabelle-Samen'!J220,"-garden-in-the-bag-french.jpg")),
IF($C$1="Griechisch - GR",HYPERLINK(CONCATENATE("https://www.saflax.de/0-WVK-Retail/Bilder-Pictures/SAFLAX-",'Basis-Tabelle-Samen'!W220,"-",'Basis-Tabelle-Samen'!J220,"-garden-in-the-bag-greek.jpg")),
IF($C$1="Irisch - IE",HYPERLINK(CONCATENATE("https://www.saflax.de/0-WVK-Retail/Bilder-Pictures/SAFLAX-",'Basis-Tabelle-Samen'!W220,"-",'Basis-Tabelle-Samen'!J220,"-garden-in-the-bag-irish.jpg")),
IF($C$1="Isländisch - IS",HYPERLINK(CONCATENATE("https://www.saflax.de/0-WVK-Retail/Bilder-Pictures/SAFLAX-",'Basis-Tabelle-Samen'!W220,"-",'Basis-Tabelle-Samen'!J220,"-garden-in-the-bag-icelandic.jpg")),
IF($C$1="Italienisch - IT",HYPERLINK(CONCATENATE("https://www.saflax.de/0-WVK-Retail/Bilder-Pictures/SAFLAX-",'Basis-Tabelle-Samen'!W220,"-",'Basis-Tabelle-Samen'!J220,"-garden-in-the-bag-italian.jpg")),
IF($C$1="Japanisch - JP",HYPERLINK(CONCATENATE("https://www.saflax.de/0-WVK-Retail/Bilder-Pictures/SAFLAX-",'Basis-Tabelle-Samen'!W220,"-",'Basis-Tabelle-Samen'!J220,"-garden-in-the-bag-japanese.jpg")),
IF($C$1="Kroatisch - HR",HYPERLINK(CONCATENATE("https://www.saflax.de/0-WVK-Retail/Bilder-Pictures/SAFLAX-",'Basis-Tabelle-Samen'!W220,"-",'Basis-Tabelle-Samen'!J220,"-garden-in-the-bag-croatian.jpg")),
IF($C$1="Lettisch - LV",HYPERLINK(CONCATENATE("https://www.saflax.de/0-WVK-Retail/Bilder-Pictures/SAFLAX-",'Basis-Tabelle-Samen'!W220,"-",'Basis-Tabelle-Samen'!J220,"-garden-in-the-bag-latvian.jpg")),
IF($C$1="Litauisch - LT",HYPERLINK(CONCATENATE("https://www.saflax.de/0-WVK-Retail/Bilder-Pictures/SAFLAX-",'Basis-Tabelle-Samen'!W220,"-",'Basis-Tabelle-Samen'!J220,"-garden-in-the-bag-lithuanian.jpg")),
IF($C$1="Maltesisch - MT",HYPERLINK(CONCATENATE("https://www.saflax.de/0-WVK-Retail/Bilder-Pictures/SAFLAX-",'Basis-Tabelle-Samen'!W220,"-",'Basis-Tabelle-Samen'!J220,"-garden-in-the-bag-maltese.jpg")),
IF($C$1="Niederländisch - NL",HYPERLINK(CONCATENATE("https://www.saflax.de/0-WVK-Retail/Bilder-Pictures/SAFLAX-",'Basis-Tabelle-Samen'!W220,"-",'Basis-Tabelle-Samen'!J220,"-garden-in-the-bag-dutch.jpg")),
IF($C$1="Norwegisch - NO",HYPERLINK(CONCATENATE("https://www.saflax.de/0-WVK-Retail/Bilder-Pictures/SAFLAX-",'Basis-Tabelle-Samen'!W220,"-",'Basis-Tabelle-Samen'!J220,"-garden-in-the-bag-nowegian.jpg")),
IF($C$1="Polnisch - PL",HYPERLINK(CONCATENATE("https://www.saflax.de/0-WVK-Retail/Bilder-Pictures/SAFLAX-",'Basis-Tabelle-Samen'!W220,"-",'Basis-Tabelle-Samen'!J220,"-garden-in-the-bag-polish.jpg")),
IF($C$1="Portugiesisch - PT",HYPERLINK(CONCATENATE("https://www.saflax.de/0-WVK-Retail/Bilder-Pictures/SAFLAX-",'Basis-Tabelle-Samen'!W220,"-",'Basis-Tabelle-Samen'!J220,"-garden-in-the-bag-portuguese.jpg")),
IF($C$1="Rumänisch - RO",HYPERLINK(CONCATENATE("https://www.saflax.de/0-WVK-Retail/Bilder-Pictures/SAFLAX-",'Basis-Tabelle-Samen'!W220,"-",'Basis-Tabelle-Samen'!J220,"-garden-in-the-bag-romanian.jpg")),
IF($C$1="Schwedisch - SE",HYPERLINK(CONCATENATE("https://www.saflax.de/0-WVK-Retail/Bilder-Pictures/SAFLAX-",'Basis-Tabelle-Samen'!W220,"-",'Basis-Tabelle-Samen'!J220,"-garden-in-the-bag-swedish.jpg")),
IF($C$1="Slowakisch - SK",HYPERLINK(CONCATENATE("https://www.saflax.de/0-WVK-Retail/Bilder-Pictures/SAFLAX-",'Basis-Tabelle-Samen'!W220,"-",'Basis-Tabelle-Samen'!J220,"-garden-in-the-bag-slovak.jpg")),
IF($C$1="Slowenisch - SI",HYPERLINK(CONCATENATE("https://www.saflax.de/0-WVK-Retail/Bilder-Pictures/SAFLAX-",'Basis-Tabelle-Samen'!W220,"-",'Basis-Tabelle-Samen'!J220,"-garden-in-the-bag-slovenian.jpg")),
IF($C$1="Spanisch - ES",HYPERLINK(CONCATENATE("https://www.saflax.de/0-WVK-Retail/Bilder-Pictures/SAFLAX-",'Basis-Tabelle-Samen'!W220,"-",'Basis-Tabelle-Samen'!J220,"-garden-in-the-bag-spanish.jpg")),
IF($C$1="Tschechisch - CZ",HYPERLINK(CONCATENATE("https://www.saflax.de/0-WVK-Retail/Bilder-Pictures/SAFLAX-",'Basis-Tabelle-Samen'!W220,"-",'Basis-Tabelle-Samen'!J220,"-garden-in-the-bag-czech.jpg")),
IF($C$1="Türkisch - TR",HYPERLINK(CONCATENATE("https://www.saflax.de/0-WVK-Retail/Bilder-Pictures/SAFLAX-",'Basis-Tabelle-Samen'!W220,"-",'Basis-Tabelle-Samen'!J220,"-garden-in-the-bag-turkish.jpg")),
IF($C$1="Ungarisch - HU",HYPERLINK(CONCATENATE("https://www.saflax.de/0-WVK-Retail/Bilder-Pictures/SAFLAX-",'Basis-Tabelle-Samen'!W220,"-",'Basis-Tabelle-Samen'!J220,"-garden-in-the-bag-hungarian.jpg")),
" ACHTUNG")))))))))))))))))))))))))))))</f>
        <v>https://www.saflax.de/0-WVK-Retail/Bilder-Pictures/SAFLAX-64346-olea-europea-garden-in-the-bag-english.jpg</v>
      </c>
    </row>
    <row r="234" spans="1:43" ht="17.100000000000001" customHeight="1" x14ac:dyDescent="0.2">
      <c r="A234" s="318" t="str">
        <f>IF('Basis-Tabelle-Samen'!A231="","",IF($C$1="Deutsch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34" s="319" t="str">
        <f>'Basis-Tabelle-Samen'!I231</f>
        <v>Pinus parviflora</v>
      </c>
      <c r="C234" s="316" t="str">
        <f>IF($C$1="Bulgarisch - BG",'Basis-Tabelle-Samen'!Z231,
IF($C$1="Dänisch - DK",'Basis-Tabelle-Samen'!AA231,
IF($C$1="Deutsch - DE",'Basis-Tabelle-Samen'!AB231,
IF($C$1="Englisch - UK",'Basis-Tabelle-Samen'!AC231,
IF($C$1="Estnisch - EE",'Basis-Tabelle-Samen'!AD231,
IF($C$1="Finnisch - FI",'Basis-Tabelle-Samen'!AE231,
IF($C$1="Französisch - FR",'Basis-Tabelle-Samen'!AF231,
IF($C$1="Griechisch - GR",'Basis-Tabelle-Samen'!AG231,
IF($C$1="Irisch - IE",'Basis-Tabelle-Samen'!AH231,
IF($C$1="Isländisch - IS",'Basis-Tabelle-Samen'!AI231,
IF($C$1="Italienisch - IT",'Basis-Tabelle-Samen'!AJ231,
IF($C$1="Japanisch - JP",'Basis-Tabelle-Samen'!AK231,
IF($C$1="Kroatisch - HR",'Basis-Tabelle-Samen'!AL231,
IF($C$1="Lettisch - LV",'Basis-Tabelle-Samen'!AM231,
IF($C$1="Litauisch - LT",'Basis-Tabelle-Samen'!AN231,
IF($C$1="Maltesisch - MT",'Basis-Tabelle-Samen'!AO231,
IF($C$1="Niederländisch - NL",'Basis-Tabelle-Samen'!AP231,
IF($C$1="Norwegisch - NO",'Basis-Tabelle-Samen'!AQ231,
IF($C$1="Polnisch - PL",'Basis-Tabelle-Samen'!AR231,
IF($C$1="Portugiesisch - PT",'Basis-Tabelle-Samen'!AS231,
IF($C$1="Rumänisch - RO",'Basis-Tabelle-Samen'!AT231,
IF($C$1="Schwedisch - SE",'Basis-Tabelle-Samen'!AU231,
IF($C$1="Slowakisch - SK",'Basis-Tabelle-Samen'!AV231,
IF($C$1="Slowenisch - SI",'Basis-Tabelle-Samen'!AW231,
IF($C$1="Spanisch - ES",'Basis-Tabelle-Samen'!AX231,
IF($C$1="Tschechisch - CZ",'Basis-Tabelle-Samen'!AY231,
IF($C$1="Türkisch - TR",'Basis-Tabelle-Samen'!AZ231,
IF($C$1="Ungarisch - HU",'Basis-Tabelle-Samen'!BA231,
" ACHTUNG"))))))))))))))))))))))))))))</f>
        <v>Bonsai - Japanese White Pine</v>
      </c>
      <c r="D234" s="320">
        <f>'Basis-Tabelle-Samen'!F231</f>
        <v>12</v>
      </c>
      <c r="E234" s="321" t="str">
        <f>'Basis-Tabelle-Samen'!H231</f>
        <v>7 %</v>
      </c>
      <c r="F234" s="322" t="str">
        <f>IF('Basis-Tabelle-Samen'!G231="","",'Basis-Tabelle-Samen'!G231)</f>
        <v>04</v>
      </c>
      <c r="G234" s="320">
        <f>'Basis-Tabelle-Samen'!C231</f>
        <v>14969</v>
      </c>
      <c r="H234" s="323">
        <f>'Basis-Tabelle-Samen'!D231</f>
        <v>4055473149691</v>
      </c>
      <c r="I234" s="324">
        <f>'Basis-Tabelle-Samen'!E231</f>
        <v>1.85</v>
      </c>
      <c r="J234" s="325">
        <f t="shared" si="3"/>
        <v>12</v>
      </c>
      <c r="K234" s="326">
        <f>'Basis-Tabelle-Samen'!K231</f>
        <v>74969</v>
      </c>
      <c r="L234" s="323">
        <f>'Basis-Tabelle-Samen'!L231</f>
        <v>4055473749693</v>
      </c>
      <c r="M234" s="324">
        <f>'Basis-Tabelle-Samen'!M231</f>
        <v>2.4500000000000002</v>
      </c>
      <c r="N234" s="326">
        <f>IF(K234&lt;1,"",'3'!$I$15)</f>
        <v>15</v>
      </c>
      <c r="O234" s="327">
        <f>IF(K234&lt;1,"",'3'!$J$11)</f>
        <v>90</v>
      </c>
      <c r="P234" s="326">
        <f>'Basis-Tabelle-Samen'!N231</f>
        <v>84969</v>
      </c>
      <c r="Q234" s="323">
        <f>'Basis-Tabelle-Samen'!O231</f>
        <v>4055473849690</v>
      </c>
      <c r="R234" s="328">
        <f>'Basis-Tabelle-Samen'!P231</f>
        <v>3.75</v>
      </c>
      <c r="S234" s="326">
        <f>IF(R234&lt;1,"",'3'!$M$15)</f>
        <v>18</v>
      </c>
      <c r="T234" s="327">
        <f>IF(R234&lt;1,"",'3'!$N$11)</f>
        <v>72</v>
      </c>
      <c r="U234" s="326">
        <f>'Basis-Tabelle-Samen'!Q231</f>
        <v>54969</v>
      </c>
      <c r="V234" s="323">
        <f>'Basis-Tabelle-Samen'!R231</f>
        <v>4055473549699</v>
      </c>
      <c r="W234" s="324">
        <f>'Basis-Tabelle-Samen'!S231</f>
        <v>4.95</v>
      </c>
      <c r="X234" s="326">
        <f>IF(U234&lt;1,"",'3'!$Q$15)</f>
        <v>6</v>
      </c>
      <c r="Y234" s="327">
        <f>IF(U234&lt;1,"",'3'!$R$11)</f>
        <v>24</v>
      </c>
      <c r="Z234" s="326">
        <f>'Basis-Tabelle-Samen'!T231</f>
        <v>34969</v>
      </c>
      <c r="AA234" s="323">
        <f>'Basis-Tabelle-Samen'!U231</f>
        <v>4055473349695</v>
      </c>
      <c r="AB234" s="324">
        <f>'Basis-Tabelle-Samen'!V231</f>
        <v>6.75</v>
      </c>
      <c r="AC234" s="326">
        <f>IF(Z234&lt;1,"",'3'!$U$15)</f>
        <v>6</v>
      </c>
      <c r="AD234" s="327">
        <f>IF(Z234&lt;1,"",'3'!$V$11)</f>
        <v>24</v>
      </c>
      <c r="AE234" s="326">
        <f>'Basis-Tabelle-Samen'!W231</f>
        <v>64969</v>
      </c>
      <c r="AF234" s="323">
        <f>'Basis-Tabelle-Samen'!X231</f>
        <v>4055473649696</v>
      </c>
      <c r="AG234" s="324">
        <f>'Basis-Tabelle-Samen'!Y231</f>
        <v>2.95</v>
      </c>
      <c r="AH234" s="326">
        <f>IF(AE234&lt;1,"",'3'!$Y$15)</f>
        <v>8</v>
      </c>
      <c r="AI234" s="327">
        <f>IF(AE234&lt;1,"",'3'!$Z$11)</f>
        <v>64</v>
      </c>
      <c r="AJ234" s="315"/>
      <c r="AK234" s="316" t="str">
        <f>IF(G234&lt;1,"",
IF($C$1="Bulgarisch - BG",HYPERLINK(CONCATENATE("https://www.saflax.de/0-WVK-Retail/Bilder-Pictures/SAFLAX-",'Basis-Tabelle-Samen'!C231,"-",'Basis-Tabelle-Samen'!J231,"-seed-package-front-cr-bulgarian.jpg")),
IF($C$1="Dänisch - DK",HYPERLINK(CONCATENATE("https://www.saflax.de/0-WVK-Retail/Bilder-Pictures/SAFLAX-",'Basis-Tabelle-Samen'!C231,"-",'Basis-Tabelle-Samen'!J231,"-seed-package-front-cr-danish.jpg")),
IF($C$1="Deutsch - DE",HYPERLINK(CONCATENATE("https://www.saflax.de/0-WVK-Retail/Bilder-Pictures/SAFLAX-",'Basis-Tabelle-Samen'!C231,"-",'Basis-Tabelle-Samen'!J231,"-seed-package-front-cr-german.jpg")),
IF($C$1="Englisch - UK",HYPERLINK(CONCATENATE("https://www.saflax.de/0-WVK-Retail/Bilder-Pictures/SAFLAX-",'Basis-Tabelle-Samen'!C231,"-",'Basis-Tabelle-Samen'!J231,"-seed-package-front-cr-english.jpg")),
IF($C$1="Estnisch - EE",HYPERLINK(CONCATENATE("https://www.saflax.de/0-WVK-Retail/Bilder-Pictures/SAFLAX-",'Basis-Tabelle-Samen'!C231,"-",'Basis-Tabelle-Samen'!J231,"-seed-package-front-cr-estonian.jpg")),
IF($C$1="Finnisch - FI",HYPERLINK(CONCATENATE("https://www.saflax.de/0-WVK-Retail/Bilder-Pictures/SAFLAX-",'Basis-Tabelle-Samen'!C231,"-",'Basis-Tabelle-Samen'!J231,"-seed-package-front-cr-finnish.jpg")),
IF($C$1="Französisch - FR",HYPERLINK(CONCATENATE("https://www.saflax.de/0-WVK-Retail/Bilder-Pictures/SAFLAX-",'Basis-Tabelle-Samen'!C231,"-",'Basis-Tabelle-Samen'!J231,"-seed-package-front-cr-french.jpg")),
IF($C$1="Griechisch - GR",HYPERLINK(CONCATENATE("https://www.saflax.de/0-WVK-Retail/Bilder-Pictures/SAFLAX-",'Basis-Tabelle-Samen'!C231,"-",'Basis-Tabelle-Samen'!J231,"-seed-package-front-cr-greek.jpg")),
IF($C$1="Irisch - IE",HYPERLINK(CONCATENATE("https://www.saflax.de/0-WVK-Retail/Bilder-Pictures/SAFLAX-",'Basis-Tabelle-Samen'!C231,"-",'Basis-Tabelle-Samen'!J231,"-seed-package-front-cr-irish.jpg")),
IF($C$1="Isländisch - IS",HYPERLINK(CONCATENATE("https://www.saflax.de/0-WVK-Retail/Bilder-Pictures/SAFLAX-",'Basis-Tabelle-Samen'!C231,"-",'Basis-Tabelle-Samen'!J231,"-seed-package-front-cr-icelandic.jpg")),
IF($C$1="Italienisch - IT",HYPERLINK(CONCATENATE("https://www.saflax.de/0-WVK-Retail/Bilder-Pictures/SAFLAX-",'Basis-Tabelle-Samen'!C231,"-",'Basis-Tabelle-Samen'!J231,"-seed-package-front-cr-italian.jpg")),
IF($C$1="Japanisch - JP",HYPERLINK(CONCATENATE("https://www.saflax.de/0-WVK-Retail/Bilder-Pictures/SAFLAX-",'Basis-Tabelle-Samen'!C231,"-",'Basis-Tabelle-Samen'!J231,"-seed-package-front-cr-japanese.jpg")),
IF($C$1="Kroatisch - HR",HYPERLINK(CONCATENATE("https://www.saflax.de/0-WVK-Retail/Bilder-Pictures/SAFLAX-",'Basis-Tabelle-Samen'!C231,"-",'Basis-Tabelle-Samen'!J231,"-seed-package-front-cr-croatian.jpg")),
IF($C$1="Lettisch - LV",HYPERLINK(CONCATENATE("https://www.saflax.de/0-WVK-Retail/Bilder-Pictures/SAFLAX-",'Basis-Tabelle-Samen'!C231,"-",'Basis-Tabelle-Samen'!J231,"-seed-package-front-cr-latvian.jpg")),
IF($C$1="Litauisch - LT",HYPERLINK(CONCATENATE("https://www.saflax.de/0-WVK-Retail/Bilder-Pictures/SAFLAX-",'Basis-Tabelle-Samen'!C231,"-",'Basis-Tabelle-Samen'!J231,"-seed-package-front-cr-lithuanian.jpg")),
IF($C$1="Maltesisch - MT",HYPERLINK(CONCATENATE("https://www.saflax.de/0-WVK-Retail/Bilder-Pictures/SAFLAX-",'Basis-Tabelle-Samen'!C231,"-",'Basis-Tabelle-Samen'!J231,"-seed-package-front-cr-maltese.jpg")),
IF($C$1="Niederländisch - NL",HYPERLINK(CONCATENATE("https://www.saflax.de/0-WVK-Retail/Bilder-Pictures/SAFLAX-",'Basis-Tabelle-Samen'!C231,"-",'Basis-Tabelle-Samen'!J231,"-seed-package-front-cr-dutch.jpg")),
IF($C$1="Norwegisch - NO",HYPERLINK(CONCATENATE("https://www.saflax.de/0-WVK-Retail/Bilder-Pictures/SAFLAX-",'Basis-Tabelle-Samen'!C231,"-",'Basis-Tabelle-Samen'!J231,"-seed-package-front-cr-nowegian.jpg")),
IF($C$1="Polnisch - PL",HYPERLINK(CONCATENATE("https://www.saflax.de/0-WVK-Retail/Bilder-Pictures/SAFLAX-",'Basis-Tabelle-Samen'!C231,"-",'Basis-Tabelle-Samen'!J231,"-seed-package-front-cr-polish.jpg")),
IF($C$1="Portugiesisch - PT",HYPERLINK(CONCATENATE("https://www.saflax.de/0-WVK-Retail/Bilder-Pictures/SAFLAX-",'Basis-Tabelle-Samen'!C231,"-",'Basis-Tabelle-Samen'!J231,"-seed-package-front-cr-portuguese.jpg")),
IF($C$1="Rumänisch - RO",HYPERLINK(CONCATENATE("https://www.saflax.de/0-WVK-Retail/Bilder-Pictures/SAFLAX-",'Basis-Tabelle-Samen'!C231,"-",'Basis-Tabelle-Samen'!J231,"-seed-package-front-cr-romanian.jpg")),
IF($C$1="Schwedisch - SE",HYPERLINK(CONCATENATE("https://www.saflax.de/0-WVK-Retail/Bilder-Pictures/SAFLAX-",'Basis-Tabelle-Samen'!C231,"-",'Basis-Tabelle-Samen'!J231,"-seed-package-front-cr-swedish.jpg")),
IF($C$1="Slowakisch - SK",HYPERLINK(CONCATENATE("https://www.saflax.de/0-WVK-Retail/Bilder-Pictures/SAFLAX-",'Basis-Tabelle-Samen'!C231,"-",'Basis-Tabelle-Samen'!J231,"-seed-package-front-cr-slovak.jpg")),
IF($C$1="Slowenisch - SI",HYPERLINK(CONCATENATE("https://www.saflax.de/0-WVK-Retail/Bilder-Pictures/SAFLAX-",'Basis-Tabelle-Samen'!C231,"-",'Basis-Tabelle-Samen'!J231,"-seed-package-front-cr-slovenian.jpg")),
IF($C$1="Spanisch - ES",HYPERLINK(CONCATENATE("https://www.saflax.de/0-WVK-Retail/Bilder-Pictures/SAFLAX-",'Basis-Tabelle-Samen'!C231,"-",'Basis-Tabelle-Samen'!J231,"-seed-package-front-cr-spanish.jpg")),
IF($C$1="Tschechisch - CZ",HYPERLINK(CONCATENATE("https://www.saflax.de/0-WVK-Retail/Bilder-Pictures/SAFLAX-",'Basis-Tabelle-Samen'!C231,"-",'Basis-Tabelle-Samen'!J231,"-seed-package-front-cr-czech.jpg")),
IF($C$1="Türkisch - TR",HYPERLINK(CONCATENATE("https://www.saflax.de/0-WVK-Retail/Bilder-Pictures/SAFLAX-",'Basis-Tabelle-Samen'!C231,"-",'Basis-Tabelle-Samen'!J231,"-seed-package-front-cr-turkish.jpg")),
IF($C$1="Ungarisch - HU",HYPERLINK(CONCATENATE("https://www.saflax.de/0-WVK-Retail/Bilder-Pictures/SAFLAX-",'Basis-Tabelle-Samen'!C231,"-",'Basis-Tabelle-Samen'!J231,"-seed-package-front-cr-hungarian.jpg")),
" ACHTUNG")))))))))))))))))))))))))))))</f>
        <v>https://www.saflax.de/0-WVK-Retail/Bilder-Pictures/SAFLAX-14969-pinus-parviflora-seed-package-front-cr-english.jpg</v>
      </c>
      <c r="AL234" s="330" t="str">
        <f>IF(G234&lt;1,"",
IF($C$1="Bulgarisch - BG",HYPERLINK(CONCATENATE("https://www.saflax.de/0-WVK-Retail/Bilder-Pictures/SAFLAX-",'Basis-Tabelle-Samen'!C231,"-",'Basis-Tabelle-Samen'!J231,"-seed-package-back-cr-bulgarian.jpg")),
IF($C$1="Dänisch - DK",HYPERLINK(CONCATENATE("https://www.saflax.de/0-WVK-Retail/Bilder-Pictures/SAFLAX-",'Basis-Tabelle-Samen'!C231,"-",'Basis-Tabelle-Samen'!J231,"-seed-package-back-cr-danish.jpg")),
IF($C$1="Deutsch - DE",HYPERLINK(CONCATENATE("https://www.saflax.de/0-WVK-Retail/Bilder-Pictures/SAFLAX-",'Basis-Tabelle-Samen'!C231,"-",'Basis-Tabelle-Samen'!J231,"-seed-package-back-cr-german.jpg")),
IF($C$1="Englisch - UK",HYPERLINK(CONCATENATE("https://www.saflax.de/0-WVK-Retail/Bilder-Pictures/SAFLAX-",'Basis-Tabelle-Samen'!C231,"-",'Basis-Tabelle-Samen'!J231,"-seed-package-back-cr-english.jpg")),
IF($C$1="Estnisch - EE",HYPERLINK(CONCATENATE("https://www.saflax.de/0-WVK-Retail/Bilder-Pictures/SAFLAX-",'Basis-Tabelle-Samen'!C231,"-",'Basis-Tabelle-Samen'!J231,"-seed-package-back-cr-estonian.jpg")),
IF($C$1="Finnisch - FI",HYPERLINK(CONCATENATE("https://www.saflax.de/0-WVK-Retail/Bilder-Pictures/SAFLAX-",'Basis-Tabelle-Samen'!C231,"-",'Basis-Tabelle-Samen'!J231,"-seed-package-back-cr-finnish.jpg")),
IF($C$1="Französisch - FR",HYPERLINK(CONCATENATE("https://www.saflax.de/0-WVK-Retail/Bilder-Pictures/SAFLAX-",'Basis-Tabelle-Samen'!C231,"-",'Basis-Tabelle-Samen'!J231,"-seed-package-back-cr-french.jpg")),
IF($C$1="Griechisch - GR",HYPERLINK(CONCATENATE("https://www.saflax.de/0-WVK-Retail/Bilder-Pictures/SAFLAX-",'Basis-Tabelle-Samen'!C231,"-",'Basis-Tabelle-Samen'!J231,"-seed-package-back-cr-greek.jpg")),
IF($C$1="Irisch - IE",HYPERLINK(CONCATENATE("https://www.saflax.de/0-WVK-Retail/Bilder-Pictures/SAFLAX-",'Basis-Tabelle-Samen'!C231,"-",'Basis-Tabelle-Samen'!J231,"-seed-package-back-cr-irish.jpg")),
IF($C$1="Isländisch - IS",HYPERLINK(CONCATENATE("https://www.saflax.de/0-WVK-Retail/Bilder-Pictures/SAFLAX-",'Basis-Tabelle-Samen'!C231,"-",'Basis-Tabelle-Samen'!J231,"-seed-package-back-cr-icelandic.jpg")),
IF($C$1="Italienisch - IT",HYPERLINK(CONCATENATE("https://www.saflax.de/0-WVK-Retail/Bilder-Pictures/SAFLAX-",'Basis-Tabelle-Samen'!C231,"-",'Basis-Tabelle-Samen'!J231,"-seed-package-back-cr-italian.jpg")),
IF($C$1="Japanisch - JP",HYPERLINK(CONCATENATE("https://www.saflax.de/0-WVK-Retail/Bilder-Pictures/SAFLAX-",'Basis-Tabelle-Samen'!C231,"-",'Basis-Tabelle-Samen'!J231,"-seed-package-back-cr-japanese.jpg")),
IF($C$1="Kroatisch - HR",HYPERLINK(CONCATENATE("https://www.saflax.de/0-WVK-Retail/Bilder-Pictures/SAFLAX-",'Basis-Tabelle-Samen'!C231,"-",'Basis-Tabelle-Samen'!J231,"-seed-package-back-cr-croatian.jpg")),
IF($C$1="Lettisch - LV",HYPERLINK(CONCATENATE("https://www.saflax.de/0-WVK-Retail/Bilder-Pictures/SAFLAX-",'Basis-Tabelle-Samen'!C231,"-",'Basis-Tabelle-Samen'!J231,"-seed-package-back-cr-latvian.jpg")),
IF($C$1="Litauisch - LT",HYPERLINK(CONCATENATE("https://www.saflax.de/0-WVK-Retail/Bilder-Pictures/SAFLAX-",'Basis-Tabelle-Samen'!C231,"-",'Basis-Tabelle-Samen'!J231,"-seed-package-back-cr-lithuanian.jpg")),
IF($C$1="Maltesisch - MT",HYPERLINK(CONCATENATE("https://www.saflax.de/0-WVK-Retail/Bilder-Pictures/SAFLAX-",'Basis-Tabelle-Samen'!C231,"-",'Basis-Tabelle-Samen'!J231,"-seed-package-back-cr-maltese.jpg")),
IF($C$1="Niederländisch - NL",HYPERLINK(CONCATENATE("https://www.saflax.de/0-WVK-Retail/Bilder-Pictures/SAFLAX-",'Basis-Tabelle-Samen'!C231,"-",'Basis-Tabelle-Samen'!J231,"-seed-package-back-cr-dutch.jpg")),
IF($C$1="Norwegisch - NO",HYPERLINK(CONCATENATE("https://www.saflax.de/0-WVK-Retail/Bilder-Pictures/SAFLAX-",'Basis-Tabelle-Samen'!C231,"-",'Basis-Tabelle-Samen'!J231,"-seed-package-back-cr-nowegian.jpg")),
IF($C$1="Polnisch - PL",HYPERLINK(CONCATENATE("https://www.saflax.de/0-WVK-Retail/Bilder-Pictures/SAFLAX-",'Basis-Tabelle-Samen'!C231,"-",'Basis-Tabelle-Samen'!J231,"-seed-package-back-cr-polish.jpg")),
IF($C$1="Portugiesisch - PT",HYPERLINK(CONCATENATE("https://www.saflax.de/0-WVK-Retail/Bilder-Pictures/SAFLAX-",'Basis-Tabelle-Samen'!C231,"-",'Basis-Tabelle-Samen'!J231,"-seed-package-back-cr-portuguese.jpg")),
IF($C$1="Rumänisch - RO",HYPERLINK(CONCATENATE("https://www.saflax.de/0-WVK-Retail/Bilder-Pictures/SAFLAX-",'Basis-Tabelle-Samen'!C231,"-",'Basis-Tabelle-Samen'!J231,"-seed-package-back-cr-romanian.jpg")),
IF($C$1="Schwedisch - SE",HYPERLINK(CONCATENATE("https://www.saflax.de/0-WVK-Retail/Bilder-Pictures/SAFLAX-",'Basis-Tabelle-Samen'!C231,"-",'Basis-Tabelle-Samen'!J231,"-seed-package-back-cr-swedish.jpg")),
IF($C$1="Slowakisch - SK",HYPERLINK(CONCATENATE("https://www.saflax.de/0-WVK-Retail/Bilder-Pictures/SAFLAX-",'Basis-Tabelle-Samen'!C231,"-",'Basis-Tabelle-Samen'!J231,"-seed-package-back-cr-slovak.jpg")),
IF($C$1="Slowenisch - SI",HYPERLINK(CONCATENATE("https://www.saflax.de/0-WVK-Retail/Bilder-Pictures/SAFLAX-",'Basis-Tabelle-Samen'!C231,"-",'Basis-Tabelle-Samen'!J231,"-seed-package-back-cr-slovenian.jpg")),
IF($C$1="Spanisch - ES",HYPERLINK(CONCATENATE("https://www.saflax.de/0-WVK-Retail/Bilder-Pictures/SAFLAX-",'Basis-Tabelle-Samen'!C231,"-",'Basis-Tabelle-Samen'!J231,"-seed-package-back-cr-spanish.jpg")),
IF($C$1="Tschechisch - CZ",HYPERLINK(CONCATENATE("https://www.saflax.de/0-WVK-Retail/Bilder-Pictures/SAFLAX-",'Basis-Tabelle-Samen'!C231,"-",'Basis-Tabelle-Samen'!J231,"-seed-package-back-cr-czech.jpg")),
IF($C$1="Türkisch - TR",HYPERLINK(CONCATENATE("https://www.saflax.de/0-WVK-Retail/Bilder-Pictures/SAFLAX-",'Basis-Tabelle-Samen'!C231,"-",'Basis-Tabelle-Samen'!J231,"-seed-package-back-cr-turkish.jpg")),
IF($C$1="Ungarisch - HU",HYPERLINK(CONCATENATE("https://www.saflax.de/0-WVK-Retail/Bilder-Pictures/SAFLAX-",'Basis-Tabelle-Samen'!C231,"-",'Basis-Tabelle-Samen'!J231,"-seed-package-back-cr-hungarian.jpg")),
" ACHTUNG")))))))))))))))))))))))))))))</f>
        <v>https://www.saflax.de/0-WVK-Retail/Bilder-Pictures/SAFLAX-14969-pinus-parviflora-seed-package-back-cr-english.jpg</v>
      </c>
      <c r="AM234" s="330" t="str">
        <f>IF(H234&lt;1,"",
IF($C$1="Bulgarisch - BG",HYPERLINK(CONCATENATE("https://www.saflax.de/0-WVK-Retail/Bilder-Pictures/SAFLAX-",'Basis-Tabelle-Samen'!K231,"-",'Basis-Tabelle-Samen'!J231,"-garden-to-go-mini-bulgarian.jpg")),
IF($C$1="Dänisch - DK",HYPERLINK(CONCATENATE("https://www.saflax.de/0-WVK-Retail/Bilder-Pictures/SAFLAX-",'Basis-Tabelle-Samen'!K231,"-",'Basis-Tabelle-Samen'!J231,"-garden-to-go-mini-danish.jpg")),
IF($C$1="Deutsch - DE",HYPERLINK(CONCATENATE("https://www.saflax.de/0-WVK-Retail/Bilder-Pictures/SAFLAX-",'Basis-Tabelle-Samen'!K231,"-",'Basis-Tabelle-Samen'!J231,"-garden-to-go-mini-german.jpg")),
IF($C$1="Englisch - UK",HYPERLINK(CONCATENATE("https://www.saflax.de/0-WVK-Retail/Bilder-Pictures/SAFLAX-",'Basis-Tabelle-Samen'!K231,"-",'Basis-Tabelle-Samen'!J231,"-garden-to-go-mini-english.jpg")),
IF($C$1="Estnisch - EE",HYPERLINK(CONCATENATE("https://www.saflax.de/0-WVK-Retail/Bilder-Pictures/SAFLAX-",'Basis-Tabelle-Samen'!K231,"-",'Basis-Tabelle-Samen'!J231,"-garden-to-go-mini-estonian.jpg")),
IF($C$1="Finnisch - FI",HYPERLINK(CONCATENATE("https://www.saflax.de/0-WVK-Retail/Bilder-Pictures/SAFLAX-",'Basis-Tabelle-Samen'!K231,"-",'Basis-Tabelle-Samen'!J231,"-garden-to-go-mini-finnish.jpg")),
IF($C$1="Französisch - FR",HYPERLINK(CONCATENATE("https://www.saflax.de/0-WVK-Retail/Bilder-Pictures/SAFLAX-",'Basis-Tabelle-Samen'!K231,"-",'Basis-Tabelle-Samen'!J231,"-garden-to-go-mini-french.jpg")),
IF($C$1="Griechisch - GR",HYPERLINK(CONCATENATE("https://www.saflax.de/0-WVK-Retail/Bilder-Pictures/SAFLAX-",'Basis-Tabelle-Samen'!K231,"-",'Basis-Tabelle-Samen'!J231,"-garden-to-go-mini-greek.jpg")),
IF($C$1="Irisch - IE",HYPERLINK(CONCATENATE("https://www.saflax.de/0-WVK-Retail/Bilder-Pictures/SAFLAX-",'Basis-Tabelle-Samen'!K231,"-",'Basis-Tabelle-Samen'!J231,"-garden-to-go-mini-irish.jpg")),
IF($C$1="Isländisch - IS",HYPERLINK(CONCATENATE("https://www.saflax.de/0-WVK-Retail/Bilder-Pictures/SAFLAX-",'Basis-Tabelle-Samen'!K231,"-",'Basis-Tabelle-Samen'!J231,"-garden-to-go-mini-icelandic.jpg")),
IF($C$1="Italienisch - IT",HYPERLINK(CONCATENATE("https://www.saflax.de/0-WVK-Retail/Bilder-Pictures/SAFLAX-",'Basis-Tabelle-Samen'!K231,"-",'Basis-Tabelle-Samen'!J231,"-garden-to-go-mini-italian.jpg")),
IF($C$1="Japanisch - JP",HYPERLINK(CONCATENATE("https://www.saflax.de/0-WVK-Retail/Bilder-Pictures/SAFLAX-",'Basis-Tabelle-Samen'!K231,"-",'Basis-Tabelle-Samen'!J231,"-garden-to-go-mini-japanese.jpg")),
IF($C$1="Kroatisch - HR",HYPERLINK(CONCATENATE("https://www.saflax.de/0-WVK-Retail/Bilder-Pictures/SAFLAX-",'Basis-Tabelle-Samen'!K231,"-",'Basis-Tabelle-Samen'!J231,"-garden-to-go-mini-croatian.jpg")),
IF($C$1="Lettisch - LV",HYPERLINK(CONCATENATE("https://www.saflax.de/0-WVK-Retail/Bilder-Pictures/SAFLAX-",'Basis-Tabelle-Samen'!K231,"-",'Basis-Tabelle-Samen'!J231,"-garden-to-go-mini-latvian.jpg")),
IF($C$1="Litauisch - LT",HYPERLINK(CONCATENATE("https://www.saflax.de/0-WVK-Retail/Bilder-Pictures/SAFLAX-",'Basis-Tabelle-Samen'!K231,"-",'Basis-Tabelle-Samen'!J231,"-garden-to-go-mini-lithuanian.jpg")),
IF($C$1="Maltesisch - MT",HYPERLINK(CONCATENATE("https://www.saflax.de/0-WVK-Retail/Bilder-Pictures/SAFLAX-",'Basis-Tabelle-Samen'!K231,"-",'Basis-Tabelle-Samen'!J231,"-garden-to-go-mini-maltese.jpg")),
IF($C$1="Niederländisch - NL",HYPERLINK(CONCATENATE("https://www.saflax.de/0-WVK-Retail/Bilder-Pictures/SAFLAX-",'Basis-Tabelle-Samen'!K231,"-",'Basis-Tabelle-Samen'!J231,"-garden-to-go-mini-dutch.jpg")),
IF($C$1="Norwegisch - NO",HYPERLINK(CONCATENATE("https://www.saflax.de/0-WVK-Retail/Bilder-Pictures/SAFLAX-",'Basis-Tabelle-Samen'!K231,"-",'Basis-Tabelle-Samen'!J231,"-garden-to-go-mini-nowegian.jpg")),
IF($C$1="Polnisch - PL",HYPERLINK(CONCATENATE("https://www.saflax.de/0-WVK-Retail/Bilder-Pictures/SAFLAX-",'Basis-Tabelle-Samen'!K231,"-",'Basis-Tabelle-Samen'!J231,"-garden-to-go-mini-polish.jpg")),
IF($C$1="Portugiesisch - PT",HYPERLINK(CONCATENATE("https://www.saflax.de/0-WVK-Retail/Bilder-Pictures/SAFLAX-",'Basis-Tabelle-Samen'!K231,"-",'Basis-Tabelle-Samen'!J231,"-garden-to-go-mini-portuguese.jpg")),
IF($C$1="Rumänisch - RO",HYPERLINK(CONCATENATE("https://www.saflax.de/0-WVK-Retail/Bilder-Pictures/SAFLAX-",'Basis-Tabelle-Samen'!K231,"-",'Basis-Tabelle-Samen'!J231,"-garden-to-go-mini-romanian.jpg")),
IF($C$1="Schwedisch - SE",HYPERLINK(CONCATENATE("https://www.saflax.de/0-WVK-Retail/Bilder-Pictures/SAFLAX-",'Basis-Tabelle-Samen'!K231,"-",'Basis-Tabelle-Samen'!J231,"-garden-to-go-mini-swedish.jpg")),
IF($C$1="Slowakisch - SK",HYPERLINK(CONCATENATE("https://www.saflax.de/0-WVK-Retail/Bilder-Pictures/SAFLAX-",'Basis-Tabelle-Samen'!K231,"-",'Basis-Tabelle-Samen'!J231,"-garden-to-go-mini-slovak.jpg")),
IF($C$1="Slowenisch - SI",HYPERLINK(CONCATENATE("https://www.saflax.de/0-WVK-Retail/Bilder-Pictures/SAFLAX-",'Basis-Tabelle-Samen'!K231,"-",'Basis-Tabelle-Samen'!J231,"-garden-to-go-mini-slovenian.jpg")),
IF($C$1="Spanisch - ES",HYPERLINK(CONCATENATE("https://www.saflax.de/0-WVK-Retail/Bilder-Pictures/SAFLAX-",'Basis-Tabelle-Samen'!K231,"-",'Basis-Tabelle-Samen'!J231,"-garden-to-go-mini-spanish.jpg")),
IF($C$1="Tschechisch - CZ",HYPERLINK(CONCATENATE("https://www.saflax.de/0-WVK-Retail/Bilder-Pictures/SAFLAX-",'Basis-Tabelle-Samen'!K231,"-",'Basis-Tabelle-Samen'!J231,"-garden-to-go-mini-czech.jpg")),
IF($C$1="Türkisch - TR",HYPERLINK(CONCATENATE("https://www.saflax.de/0-WVK-Retail/Bilder-Pictures/SAFLAX-",'Basis-Tabelle-Samen'!K231,"-",'Basis-Tabelle-Samen'!J231,"-garden-to-go-mini-turkish.jpg")),
IF($C$1="Ungarisch - HU",HYPERLINK(CONCATENATE("https://www.saflax.de/0-WVK-Retail/Bilder-Pictures/SAFLAX-",'Basis-Tabelle-Samen'!K231,"-",'Basis-Tabelle-Samen'!J231,"-garden-to-go-mini-hungarian.jpg")),
" ACHTUNG")))))))))))))))))))))))))))))</f>
        <v>https://www.saflax.de/0-WVK-Retail/Bilder-Pictures/SAFLAX-74969-pinus-parviflora-garden-to-go-mini-english.jpg</v>
      </c>
      <c r="AN234" s="330" t="str">
        <f>IF(I234&lt;1,"",
IF($C$1="Bulgarisch - BG",HYPERLINK(CONCATENATE("https://www.saflax.de/0-WVK-Retail/Bilder-Pictures/SAFLAX-",'Basis-Tabelle-Samen'!N231,"-",'Basis-Tabelle-Samen'!J231,"-garden-to-go-lite-bulgarian.jpg")),
IF($C$1="Dänisch - DK",HYPERLINK(CONCATENATE("https://www.saflax.de/0-WVK-Retail/Bilder-Pictures/SAFLAX-",'Basis-Tabelle-Samen'!N231,"-",'Basis-Tabelle-Samen'!J231,"-garden-to-go-lite-danish.jpg")),
IF($C$1="Deutsch - DE",HYPERLINK(CONCATENATE("https://www.saflax.de/0-WVK-Retail/Bilder-Pictures/SAFLAX-",'Basis-Tabelle-Samen'!N231,"-",'Basis-Tabelle-Samen'!J231,"-garden-to-go-lite-german.jpg")),
IF($C$1="Englisch - UK",HYPERLINK(CONCATENATE("https://www.saflax.de/0-WVK-Retail/Bilder-Pictures/SAFLAX-",'Basis-Tabelle-Samen'!N231,"-",'Basis-Tabelle-Samen'!J231,"-garden-to-go-lite-english.jpg")),
IF($C$1="Estnisch - EE",HYPERLINK(CONCATENATE("https://www.saflax.de/0-WVK-Retail/Bilder-Pictures/SAFLAX-",'Basis-Tabelle-Samen'!N231,"-",'Basis-Tabelle-Samen'!J231,"-garden-to-go-lite-estonian.jpg")),
IF($C$1="Finnisch - FI",HYPERLINK(CONCATENATE("https://www.saflax.de/0-WVK-Retail/Bilder-Pictures/SAFLAX-",'Basis-Tabelle-Samen'!N231,"-",'Basis-Tabelle-Samen'!J231,"-garden-to-go-lite-finnish.jpg")),
IF($C$1="Französisch - FR",HYPERLINK(CONCATENATE("https://www.saflax.de/0-WVK-Retail/Bilder-Pictures/SAFLAX-",'Basis-Tabelle-Samen'!N231,"-",'Basis-Tabelle-Samen'!J231,"-garden-to-go-lite-french.jpg")),
IF($C$1="Griechisch - GR",HYPERLINK(CONCATENATE("https://www.saflax.de/0-WVK-Retail/Bilder-Pictures/SAFLAX-",'Basis-Tabelle-Samen'!N231,"-",'Basis-Tabelle-Samen'!J231,"-garden-to-go-lite-greek.jpg")),
IF($C$1="Irisch - IE",HYPERLINK(CONCATENATE("https://www.saflax.de/0-WVK-Retail/Bilder-Pictures/SAFLAX-",'Basis-Tabelle-Samen'!N231,"-",'Basis-Tabelle-Samen'!J231,"-garden-to-go-lite-irish.jpg")),
IF($C$1="Isländisch - IS",HYPERLINK(CONCATENATE("https://www.saflax.de/0-WVK-Retail/Bilder-Pictures/SAFLAX-",'Basis-Tabelle-Samen'!N231,"-",'Basis-Tabelle-Samen'!J231,"-garden-to-go-lite-icelandic.jpg")),
IF($C$1="Italienisch - IT",HYPERLINK(CONCATENATE("https://www.saflax.de/0-WVK-Retail/Bilder-Pictures/SAFLAX-",'Basis-Tabelle-Samen'!N231,"-",'Basis-Tabelle-Samen'!J231,"-garden-to-go-lite-italian.jpg")),
IF($C$1="Japanisch - JP",HYPERLINK(CONCATENATE("https://www.saflax.de/0-WVK-Retail/Bilder-Pictures/SAFLAX-",'Basis-Tabelle-Samen'!N231,"-",'Basis-Tabelle-Samen'!J231,"-garden-to-go-lite-japanese.jpg")),
IF($C$1="Kroatisch - HR",HYPERLINK(CONCATENATE("https://www.saflax.de/0-WVK-Retail/Bilder-Pictures/SAFLAX-",'Basis-Tabelle-Samen'!N231,"-",'Basis-Tabelle-Samen'!J231,"-garden-to-go-lite-croatian.jpg")),
IF($C$1="Lettisch - LV",HYPERLINK(CONCATENATE("https://www.saflax.de/0-WVK-Retail/Bilder-Pictures/SAFLAX-",'Basis-Tabelle-Samen'!N231,"-",'Basis-Tabelle-Samen'!J231,"-garden-to-go-lite-latvian.jpg")),
IF($C$1="Litauisch - LT",HYPERLINK(CONCATENATE("https://www.saflax.de/0-WVK-Retail/Bilder-Pictures/SAFLAX-",'Basis-Tabelle-Samen'!N231,"-",'Basis-Tabelle-Samen'!J231,"-garden-to-go-lite-lithuanian.jpg")),
IF($C$1="Maltesisch - MT",HYPERLINK(CONCATENATE("https://www.saflax.de/0-WVK-Retail/Bilder-Pictures/SAFLAX-",'Basis-Tabelle-Samen'!N231,"-",'Basis-Tabelle-Samen'!J231,"-garden-to-go-lite-maltese.jpg")),
IF($C$1="Niederländisch - NL",HYPERLINK(CONCATENATE("https://www.saflax.de/0-WVK-Retail/Bilder-Pictures/SAFLAX-",'Basis-Tabelle-Samen'!N231,"-",'Basis-Tabelle-Samen'!J231,"-garden-to-go-lite-dutch.jpg")),
IF($C$1="Norwegisch - NO",HYPERLINK(CONCATENATE("https://www.saflax.de/0-WVK-Retail/Bilder-Pictures/SAFLAX-",'Basis-Tabelle-Samen'!N231,"-",'Basis-Tabelle-Samen'!J231,"-garden-to-go-lite-nowegian.jpg")),
IF($C$1="Polnisch - PL",HYPERLINK(CONCATENATE("https://www.saflax.de/0-WVK-Retail/Bilder-Pictures/SAFLAX-",'Basis-Tabelle-Samen'!N231,"-",'Basis-Tabelle-Samen'!J231,"-garden-to-go-lite-polish.jpg")),
IF($C$1="Portugiesisch - PT",HYPERLINK(CONCATENATE("https://www.saflax.de/0-WVK-Retail/Bilder-Pictures/SAFLAX-",'Basis-Tabelle-Samen'!N231,"-",'Basis-Tabelle-Samen'!J231,"-garden-to-go-lite-portuguese.jpg")),
IF($C$1="Rumänisch - RO",HYPERLINK(CONCATENATE("https://www.saflax.de/0-WVK-Retail/Bilder-Pictures/SAFLAX-",'Basis-Tabelle-Samen'!N231,"-",'Basis-Tabelle-Samen'!J231,"-garden-to-go-lite-romanian.jpg")),
IF($C$1="Schwedisch - SE",HYPERLINK(CONCATENATE("https://www.saflax.de/0-WVK-Retail/Bilder-Pictures/SAFLAX-",'Basis-Tabelle-Samen'!N231,"-",'Basis-Tabelle-Samen'!J231,"-garden-to-go-lite-swedish.jpg")),
IF($C$1="Slowakisch - SK",HYPERLINK(CONCATENATE("https://www.saflax.de/0-WVK-Retail/Bilder-Pictures/SAFLAX-",'Basis-Tabelle-Samen'!N231,"-",'Basis-Tabelle-Samen'!J231,"-garden-to-go-lite-slovak.jpg")),
IF($C$1="Slowenisch - SI",HYPERLINK(CONCATENATE("https://www.saflax.de/0-WVK-Retail/Bilder-Pictures/SAFLAX-",'Basis-Tabelle-Samen'!N231,"-",'Basis-Tabelle-Samen'!J231,"-garden-to-go-lite-slovenian.jpg")),
IF($C$1="Spanisch - ES",HYPERLINK(CONCATENATE("https://www.saflax.de/0-WVK-Retail/Bilder-Pictures/SAFLAX-",'Basis-Tabelle-Samen'!N231,"-",'Basis-Tabelle-Samen'!J231,"-garden-to-go-lite-spanish.jpg")),
IF($C$1="Tschechisch - CZ",HYPERLINK(CONCATENATE("https://www.saflax.de/0-WVK-Retail/Bilder-Pictures/SAFLAX-",'Basis-Tabelle-Samen'!N231,"-",'Basis-Tabelle-Samen'!J231,"-garden-to-go-lite-czech.jpg")),
IF($C$1="Türkisch - TR",HYPERLINK(CONCATENATE("https://www.saflax.de/0-WVK-Retail/Bilder-Pictures/SAFLAX-",'Basis-Tabelle-Samen'!N231,"-",'Basis-Tabelle-Samen'!J231,"-garden-to-go-lite-turkish.jpg")),
IF($C$1="Ungarisch - HU",HYPERLINK(CONCATENATE("https://www.saflax.de/0-WVK-Retail/Bilder-Pictures/SAFLAX-",'Basis-Tabelle-Samen'!N231,"-",'Basis-Tabelle-Samen'!J231,"-garden-to-go-lite-hungarian.jpg")),
" ACHTUNG")))))))))))))))))))))))))))))</f>
        <v>https://www.saflax.de/0-WVK-Retail/Bilder-Pictures/SAFLAX-84969-pinus-parviflora-garden-to-go-lite-english.jpg</v>
      </c>
      <c r="AO234" s="330" t="str">
        <f>IF(J234&lt;1,"",
IF($C$1="Bulgarisch - BG",HYPERLINK(CONCATENATE("https://www.saflax.de/0-WVK-Retail/Bilder-Pictures/SAFLAX-",'Basis-Tabelle-Samen'!Q231,"-",'Basis-Tabelle-Samen'!J231,"-garden-to-go-bulgarian.jpg")),
IF($C$1="Dänisch - DK",HYPERLINK(CONCATENATE("https://www.saflax.de/0-WVK-Retail/Bilder-Pictures/SAFLAX-",'Basis-Tabelle-Samen'!Q231,"-",'Basis-Tabelle-Samen'!J231,"-garden-to-go-danish.jpg")),
IF($C$1="Deutsch - DE",HYPERLINK(CONCATENATE("https://www.saflax.de/0-WVK-Retail/Bilder-Pictures/SAFLAX-",'Basis-Tabelle-Samen'!Q231,"-",'Basis-Tabelle-Samen'!J231,"-garden-to-go-german.jpg")),
IF($C$1="Englisch - UK",HYPERLINK(CONCATENATE("https://www.saflax.de/0-WVK-Retail/Bilder-Pictures/SAFLAX-",'Basis-Tabelle-Samen'!Q231,"-",'Basis-Tabelle-Samen'!J231,"-garden-to-go-english.jpg")),
IF($C$1="Estnisch - EE",HYPERLINK(CONCATENATE("https://www.saflax.de/0-WVK-Retail/Bilder-Pictures/SAFLAX-",'Basis-Tabelle-Samen'!Q231,"-",'Basis-Tabelle-Samen'!J231,"-garden-to-go-estonian.jpg")),
IF($C$1="Finnisch - FI",HYPERLINK(CONCATENATE("https://www.saflax.de/0-WVK-Retail/Bilder-Pictures/SAFLAX-",'Basis-Tabelle-Samen'!Q231,"-",'Basis-Tabelle-Samen'!J231,"-garden-to-go-finnish.jpg")),
IF($C$1="Französisch - FR",HYPERLINK(CONCATENATE("https://www.saflax.de/0-WVK-Retail/Bilder-Pictures/SAFLAX-",'Basis-Tabelle-Samen'!Q231,"-",'Basis-Tabelle-Samen'!J231,"-garden-to-go-french.jpg")),
IF($C$1="Griechisch - GR",HYPERLINK(CONCATENATE("https://www.saflax.de/0-WVK-Retail/Bilder-Pictures/SAFLAX-",'Basis-Tabelle-Samen'!Q231,"-",'Basis-Tabelle-Samen'!J231,"-garden-to-go-greek.jpg")),
IF($C$1="Irisch - IE",HYPERLINK(CONCATENATE("https://www.saflax.de/0-WVK-Retail/Bilder-Pictures/SAFLAX-",'Basis-Tabelle-Samen'!Q231,"-",'Basis-Tabelle-Samen'!J231,"-garden-to-go-irish.jpg")),
IF($C$1="Isländisch - IS",HYPERLINK(CONCATENATE("https://www.saflax.de/0-WVK-Retail/Bilder-Pictures/SAFLAX-",'Basis-Tabelle-Samen'!Q231,"-",'Basis-Tabelle-Samen'!J231,"-garden-to-go-icelandic.jpg")),
IF($C$1="Italienisch - IT",HYPERLINK(CONCATENATE("https://www.saflax.de/0-WVK-Retail/Bilder-Pictures/SAFLAX-",'Basis-Tabelle-Samen'!Q231,"-",'Basis-Tabelle-Samen'!J231,"-garden-to-go-italian.jpg")),
IF($C$1="Japanisch - JP",HYPERLINK(CONCATENATE("https://www.saflax.de/0-WVK-Retail/Bilder-Pictures/SAFLAX-",'Basis-Tabelle-Samen'!Q231,"-",'Basis-Tabelle-Samen'!J231,"-garden-to-go-japanese.jpg")),
IF($C$1="Kroatisch - HR",HYPERLINK(CONCATENATE("https://www.saflax.de/0-WVK-Retail/Bilder-Pictures/SAFLAX-",'Basis-Tabelle-Samen'!Q231,"-",'Basis-Tabelle-Samen'!J231,"-garden-to-go-croatian.jpg")),
IF($C$1="Lettisch - LV",HYPERLINK(CONCATENATE("https://www.saflax.de/0-WVK-Retail/Bilder-Pictures/SAFLAX-",'Basis-Tabelle-Samen'!Q231,"-",'Basis-Tabelle-Samen'!J231,"-garden-to-go-latvian.jpg")),
IF($C$1="Litauisch - LT",HYPERLINK(CONCATENATE("https://www.saflax.de/0-WVK-Retail/Bilder-Pictures/SAFLAX-",'Basis-Tabelle-Samen'!Q231,"-",'Basis-Tabelle-Samen'!J231,"-garden-to-go-lithuanian.jpg")),
IF($C$1="Maltesisch - MT",HYPERLINK(CONCATENATE("https://www.saflax.de/0-WVK-Retail/Bilder-Pictures/SAFLAX-",'Basis-Tabelle-Samen'!Q231,"-",'Basis-Tabelle-Samen'!J231,"-garden-to-go-maltese.jpg")),
IF($C$1="Niederländisch - NL",HYPERLINK(CONCATENATE("https://www.saflax.de/0-WVK-Retail/Bilder-Pictures/SAFLAX-",'Basis-Tabelle-Samen'!Q231,"-",'Basis-Tabelle-Samen'!J231,"-garden-to-go-dutch.jpg")),
IF($C$1="Norwegisch - NO",HYPERLINK(CONCATENATE("https://www.saflax.de/0-WVK-Retail/Bilder-Pictures/SAFLAX-",'Basis-Tabelle-Samen'!Q231,"-",'Basis-Tabelle-Samen'!J231,"-garden-to-go-nowegian.jpg")),
IF($C$1="Polnisch - PL",HYPERLINK(CONCATENATE("https://www.saflax.de/0-WVK-Retail/Bilder-Pictures/SAFLAX-",'Basis-Tabelle-Samen'!Q231,"-",'Basis-Tabelle-Samen'!J231,"-garden-to-go-polish.jpg")),
IF($C$1="Portugiesisch - PT",HYPERLINK(CONCATENATE("https://www.saflax.de/0-WVK-Retail/Bilder-Pictures/SAFLAX-",'Basis-Tabelle-Samen'!Q231,"-",'Basis-Tabelle-Samen'!J231,"-garden-to-go-portuguese.jpg")),
IF($C$1="Rumänisch - RO",HYPERLINK(CONCATENATE("https://www.saflax.de/0-WVK-Retail/Bilder-Pictures/SAFLAX-",'Basis-Tabelle-Samen'!Q231,"-",'Basis-Tabelle-Samen'!J231,"-garden-to-go-romanian.jpg")),
IF($C$1="Schwedisch - SE",HYPERLINK(CONCATENATE("https://www.saflax.de/0-WVK-Retail/Bilder-Pictures/SAFLAX-",'Basis-Tabelle-Samen'!Q231,"-",'Basis-Tabelle-Samen'!J231,"-garden-to-go-swedish.jpg")),
IF($C$1="Slowakisch - SK",HYPERLINK(CONCATENATE("https://www.saflax.de/0-WVK-Retail/Bilder-Pictures/SAFLAX-",'Basis-Tabelle-Samen'!Q231,"-",'Basis-Tabelle-Samen'!J231,"-garden-to-go-slovak.jpg")),
IF($C$1="Slowenisch - SI",HYPERLINK(CONCATENATE("https://www.saflax.de/0-WVK-Retail/Bilder-Pictures/SAFLAX-",'Basis-Tabelle-Samen'!Q231,"-",'Basis-Tabelle-Samen'!J231,"-garden-to-go-slovenian.jpg")),
IF($C$1="Spanisch - ES",HYPERLINK(CONCATENATE("https://www.saflax.de/0-WVK-Retail/Bilder-Pictures/SAFLAX-",'Basis-Tabelle-Samen'!Q231,"-",'Basis-Tabelle-Samen'!J231,"-garden-to-go-spanish.jpg")),
IF($C$1="Tschechisch - CZ",HYPERLINK(CONCATENATE("https://www.saflax.de/0-WVK-Retail/Bilder-Pictures/SAFLAX-",'Basis-Tabelle-Samen'!Q231,"-",'Basis-Tabelle-Samen'!J231,"-garden-to-go-czech.jpg")),
IF($C$1="Türkisch - TR",HYPERLINK(CONCATENATE("https://www.saflax.de/0-WVK-Retail/Bilder-Pictures/SAFLAX-",'Basis-Tabelle-Samen'!Q231,"-",'Basis-Tabelle-Samen'!J231,"-garden-to-go-turkish.jpg")),
IF($C$1="Ungarisch - HU",HYPERLINK(CONCATENATE("https://www.saflax.de/0-WVK-Retail/Bilder-Pictures/SAFLAX-",'Basis-Tabelle-Samen'!Q231,"-",'Basis-Tabelle-Samen'!J231,"-garden-to-go-hungarian.jpg")),
" ACHTUNG")))))))))))))))))))))))))))))</f>
        <v>https://www.saflax.de/0-WVK-Retail/Bilder-Pictures/SAFLAX-54969-pinus-parviflora-garden-to-go-english.jpg</v>
      </c>
      <c r="AP234" s="330" t="str">
        <f>IF(K234&lt;1,"",
IF($C$1="Bulgarisch - BG",HYPERLINK(CONCATENATE("https://www.saflax.de/0-WVK-Retail/Bilder-Pictures/SAFLAX-",'Basis-Tabelle-Samen'!T231,"-",'Basis-Tabelle-Samen'!J231,"-cultivation-set-bulgarian.jpg")),
IF($C$1="Dänisch - DK",HYPERLINK(CONCATENATE("https://www.saflax.de/0-WVK-Retail/Bilder-Pictures/SAFLAX-",'Basis-Tabelle-Samen'!T231,"-",'Basis-Tabelle-Samen'!J231,"-cultivation-set-danish.jpg")),
IF($C$1="Deutsch - DE",HYPERLINK(CONCATENATE("https://www.saflax.de/0-WVK-Retail/Bilder-Pictures/SAFLAX-",'Basis-Tabelle-Samen'!T231,"-",'Basis-Tabelle-Samen'!J231,"-cultivation-set-german.jpg")),
IF($C$1="Englisch - UK",HYPERLINK(CONCATENATE("https://www.saflax.de/0-WVK-Retail/Bilder-Pictures/SAFLAX-",'Basis-Tabelle-Samen'!T231,"-",'Basis-Tabelle-Samen'!J231,"-cultivation-set-english.jpg")),
IF($C$1="Estnisch - EE",HYPERLINK(CONCATENATE("https://www.saflax.de/0-WVK-Retail/Bilder-Pictures/SAFLAX-",'Basis-Tabelle-Samen'!T231,"-",'Basis-Tabelle-Samen'!J231,"-cultivation-set-estonian.jpg")),
IF($C$1="Finnisch - FI",HYPERLINK(CONCATENATE("https://www.saflax.de/0-WVK-Retail/Bilder-Pictures/SAFLAX-",'Basis-Tabelle-Samen'!T231,"-",'Basis-Tabelle-Samen'!J231,"-cultivation-set-finnish.jpg")),
IF($C$1="Französisch - FR",HYPERLINK(CONCATENATE("https://www.saflax.de/0-WVK-Retail/Bilder-Pictures/SAFLAX-",'Basis-Tabelle-Samen'!T231,"-",'Basis-Tabelle-Samen'!J231,"-cultivation-set-french.jpg")),
IF($C$1="Griechisch - GR",HYPERLINK(CONCATENATE("https://www.saflax.de/0-WVK-Retail/Bilder-Pictures/SAFLAX-",'Basis-Tabelle-Samen'!T231,"-",'Basis-Tabelle-Samen'!J231,"-cultivation-set-greek.jpg")),
IF($C$1="Irisch - IE",HYPERLINK(CONCATENATE("https://www.saflax.de/0-WVK-Retail/Bilder-Pictures/SAFLAX-",'Basis-Tabelle-Samen'!T231,"-",'Basis-Tabelle-Samen'!J231,"-cultivation-set-irish.jpg")),
IF($C$1="Isländisch - IS",HYPERLINK(CONCATENATE("https://www.saflax.de/0-WVK-Retail/Bilder-Pictures/SAFLAX-",'Basis-Tabelle-Samen'!T231,"-",'Basis-Tabelle-Samen'!J231,"-cultivation-set-icelandic.jpg")),
IF($C$1="Italienisch - IT",HYPERLINK(CONCATENATE("https://www.saflax.de/0-WVK-Retail/Bilder-Pictures/SAFLAX-",'Basis-Tabelle-Samen'!T231,"-",'Basis-Tabelle-Samen'!J231,"-cultivation-set-italian.jpg")),
IF($C$1="Japanisch - JP",HYPERLINK(CONCATENATE("https://www.saflax.de/0-WVK-Retail/Bilder-Pictures/SAFLAX-",'Basis-Tabelle-Samen'!T231,"-",'Basis-Tabelle-Samen'!J231,"-cultivation-set-japanese.jpg")),
IF($C$1="Kroatisch - HR",HYPERLINK(CONCATENATE("https://www.saflax.de/0-WVK-Retail/Bilder-Pictures/SAFLAX-",'Basis-Tabelle-Samen'!T231,"-",'Basis-Tabelle-Samen'!J231,"-cultivation-set-croatian.jpg")),
IF($C$1="Lettisch - LV",HYPERLINK(CONCATENATE("https://www.saflax.de/0-WVK-Retail/Bilder-Pictures/SAFLAX-",'Basis-Tabelle-Samen'!T231,"-",'Basis-Tabelle-Samen'!J231,"-cultivation-set-latvian.jpg")),
IF($C$1="Litauisch - LT",HYPERLINK(CONCATENATE("https://www.saflax.de/0-WVK-Retail/Bilder-Pictures/SAFLAX-",'Basis-Tabelle-Samen'!T231,"-",'Basis-Tabelle-Samen'!J231,"-cultivation-set-lithuanian.jpg")),
IF($C$1="Maltesisch - MT",HYPERLINK(CONCATENATE("https://www.saflax.de/0-WVK-Retail/Bilder-Pictures/SAFLAX-",'Basis-Tabelle-Samen'!T231,"-",'Basis-Tabelle-Samen'!J231,"-cultivation-set-maltese.jpg")),
IF($C$1="Niederländisch - NL",HYPERLINK(CONCATENATE("https://www.saflax.de/0-WVK-Retail/Bilder-Pictures/SAFLAX-",'Basis-Tabelle-Samen'!T231,"-",'Basis-Tabelle-Samen'!J231,"-cultivation-set-dutch.jpg")),
IF($C$1="Norwegisch - NO",HYPERLINK(CONCATENATE("https://www.saflax.de/0-WVK-Retail/Bilder-Pictures/SAFLAX-",'Basis-Tabelle-Samen'!T231,"-",'Basis-Tabelle-Samen'!J231,"-cultivation-set-nowegian.jpg")),
IF($C$1="Polnisch - PL",HYPERLINK(CONCATENATE("https://www.saflax.de/0-WVK-Retail/Bilder-Pictures/SAFLAX-",'Basis-Tabelle-Samen'!T231,"-",'Basis-Tabelle-Samen'!J231,"-cultivation-set-polish.jpg")),
IF($C$1="Portugiesisch - PT",HYPERLINK(CONCATENATE("https://www.saflax.de/0-WVK-Retail/Bilder-Pictures/SAFLAX-",'Basis-Tabelle-Samen'!T231,"-",'Basis-Tabelle-Samen'!J231,"-cultivation-set-portuguese.jpg")),
IF($C$1="Rumänisch - RO",HYPERLINK(CONCATENATE("https://www.saflax.de/0-WVK-Retail/Bilder-Pictures/SAFLAX-",'Basis-Tabelle-Samen'!T231,"-",'Basis-Tabelle-Samen'!J231,"-cultivation-set-romanian.jpg")),
IF($C$1="Schwedisch - SE",HYPERLINK(CONCATENATE("https://www.saflax.de/0-WVK-Retail/Bilder-Pictures/SAFLAX-",'Basis-Tabelle-Samen'!T231,"-",'Basis-Tabelle-Samen'!J231,"-cultivation-set-swedish.jpg")),
IF($C$1="Slowakisch - SK",HYPERLINK(CONCATENATE("https://www.saflax.de/0-WVK-Retail/Bilder-Pictures/SAFLAX-",'Basis-Tabelle-Samen'!T231,"-",'Basis-Tabelle-Samen'!J231,"-cultivation-set-slovak.jpg")),
IF($C$1="Slowenisch - SI",HYPERLINK(CONCATENATE("https://www.saflax.de/0-WVK-Retail/Bilder-Pictures/SAFLAX-",'Basis-Tabelle-Samen'!T231,"-",'Basis-Tabelle-Samen'!J231,"-cultivation-set-slovenian.jpg")),
IF($C$1="Spanisch - ES",HYPERLINK(CONCATENATE("https://www.saflax.de/0-WVK-Retail/Bilder-Pictures/SAFLAX-",'Basis-Tabelle-Samen'!T231,"-",'Basis-Tabelle-Samen'!J231,"-cultivation-set-spanish.jpg")),
IF($C$1="Tschechisch - CZ",HYPERLINK(CONCATENATE("https://www.saflax.de/0-WVK-Retail/Bilder-Pictures/SAFLAX-",'Basis-Tabelle-Samen'!T231,"-",'Basis-Tabelle-Samen'!J231,"-cultivation-set-czech.jpg")),
IF($C$1="Türkisch - TR",HYPERLINK(CONCATENATE("https://www.saflax.de/0-WVK-Retail/Bilder-Pictures/SAFLAX-",'Basis-Tabelle-Samen'!T231,"-",'Basis-Tabelle-Samen'!J231,"-cultivation-set-turkish.jpg")),
IF($C$1="Ungarisch - HU",HYPERLINK(CONCATENATE("https://www.saflax.de/0-WVK-Retail/Bilder-Pictures/SAFLAX-",'Basis-Tabelle-Samen'!T231,"-",'Basis-Tabelle-Samen'!J231,"-cultivation-set-hungarian.jpg")),
" ACHTUNG")))))))))))))))))))))))))))))</f>
        <v>https://www.saflax.de/0-WVK-Retail/Bilder-Pictures/SAFLAX-34969-pinus-parviflora-cultivation-set-english.jpg</v>
      </c>
      <c r="AQ234" s="330" t="str">
        <f>IF(L234&lt;1,"",
IF($C$1="Bulgarisch - BG",HYPERLINK(CONCATENATE("https://www.saflax.de/0-WVK-Retail/Bilder-Pictures/SAFLAX-",'Basis-Tabelle-Samen'!W231,"-",'Basis-Tabelle-Samen'!J231,"-garden-in-the-bag-bulgarian.jpg")),
IF($C$1="Dänisch - DK",HYPERLINK(CONCATENATE("https://www.saflax.de/0-WVK-Retail/Bilder-Pictures/SAFLAX-",'Basis-Tabelle-Samen'!W231,"-",'Basis-Tabelle-Samen'!J231,"-garden-in-the-bag-danish.jpg")),
IF($C$1="Deutsch - DE",HYPERLINK(CONCATENATE("https://www.saflax.de/0-WVK-Retail/Bilder-Pictures/SAFLAX-",'Basis-Tabelle-Samen'!W231,"-",'Basis-Tabelle-Samen'!J231,"-garden-in-the-bag-german.jpg")),
IF($C$1="Englisch - UK",HYPERLINK(CONCATENATE("https://www.saflax.de/0-WVK-Retail/Bilder-Pictures/SAFLAX-",'Basis-Tabelle-Samen'!W231,"-",'Basis-Tabelle-Samen'!J231,"-garden-in-the-bag-english.jpg")),
IF($C$1="Estnisch - EE",HYPERLINK(CONCATENATE("https://www.saflax.de/0-WVK-Retail/Bilder-Pictures/SAFLAX-",'Basis-Tabelle-Samen'!W231,"-",'Basis-Tabelle-Samen'!J231,"-garden-in-the-bag-estonian.jpg")),
IF($C$1="Finnisch - FI",HYPERLINK(CONCATENATE("https://www.saflax.de/0-WVK-Retail/Bilder-Pictures/SAFLAX-",'Basis-Tabelle-Samen'!W231,"-",'Basis-Tabelle-Samen'!J231,"-garden-in-the-bag-finnish.jpg")),
IF($C$1="Französisch - FR",HYPERLINK(CONCATENATE("https://www.saflax.de/0-WVK-Retail/Bilder-Pictures/SAFLAX-",'Basis-Tabelle-Samen'!W231,"-",'Basis-Tabelle-Samen'!J231,"-garden-in-the-bag-french.jpg")),
IF($C$1="Griechisch - GR",HYPERLINK(CONCATENATE("https://www.saflax.de/0-WVK-Retail/Bilder-Pictures/SAFLAX-",'Basis-Tabelle-Samen'!W231,"-",'Basis-Tabelle-Samen'!J231,"-garden-in-the-bag-greek.jpg")),
IF($C$1="Irisch - IE",HYPERLINK(CONCATENATE("https://www.saflax.de/0-WVK-Retail/Bilder-Pictures/SAFLAX-",'Basis-Tabelle-Samen'!W231,"-",'Basis-Tabelle-Samen'!J231,"-garden-in-the-bag-irish.jpg")),
IF($C$1="Isländisch - IS",HYPERLINK(CONCATENATE("https://www.saflax.de/0-WVK-Retail/Bilder-Pictures/SAFLAX-",'Basis-Tabelle-Samen'!W231,"-",'Basis-Tabelle-Samen'!J231,"-garden-in-the-bag-icelandic.jpg")),
IF($C$1="Italienisch - IT",HYPERLINK(CONCATENATE("https://www.saflax.de/0-WVK-Retail/Bilder-Pictures/SAFLAX-",'Basis-Tabelle-Samen'!W231,"-",'Basis-Tabelle-Samen'!J231,"-garden-in-the-bag-italian.jpg")),
IF($C$1="Japanisch - JP",HYPERLINK(CONCATENATE("https://www.saflax.de/0-WVK-Retail/Bilder-Pictures/SAFLAX-",'Basis-Tabelle-Samen'!W231,"-",'Basis-Tabelle-Samen'!J231,"-garden-in-the-bag-japanese.jpg")),
IF($C$1="Kroatisch - HR",HYPERLINK(CONCATENATE("https://www.saflax.de/0-WVK-Retail/Bilder-Pictures/SAFLAX-",'Basis-Tabelle-Samen'!W231,"-",'Basis-Tabelle-Samen'!J231,"-garden-in-the-bag-croatian.jpg")),
IF($C$1="Lettisch - LV",HYPERLINK(CONCATENATE("https://www.saflax.de/0-WVK-Retail/Bilder-Pictures/SAFLAX-",'Basis-Tabelle-Samen'!W231,"-",'Basis-Tabelle-Samen'!J231,"-garden-in-the-bag-latvian.jpg")),
IF($C$1="Litauisch - LT",HYPERLINK(CONCATENATE("https://www.saflax.de/0-WVK-Retail/Bilder-Pictures/SAFLAX-",'Basis-Tabelle-Samen'!W231,"-",'Basis-Tabelle-Samen'!J231,"-garden-in-the-bag-lithuanian.jpg")),
IF($C$1="Maltesisch - MT",HYPERLINK(CONCATENATE("https://www.saflax.de/0-WVK-Retail/Bilder-Pictures/SAFLAX-",'Basis-Tabelle-Samen'!W231,"-",'Basis-Tabelle-Samen'!J231,"-garden-in-the-bag-maltese.jpg")),
IF($C$1="Niederländisch - NL",HYPERLINK(CONCATENATE("https://www.saflax.de/0-WVK-Retail/Bilder-Pictures/SAFLAX-",'Basis-Tabelle-Samen'!W231,"-",'Basis-Tabelle-Samen'!J231,"-garden-in-the-bag-dutch.jpg")),
IF($C$1="Norwegisch - NO",HYPERLINK(CONCATENATE("https://www.saflax.de/0-WVK-Retail/Bilder-Pictures/SAFLAX-",'Basis-Tabelle-Samen'!W231,"-",'Basis-Tabelle-Samen'!J231,"-garden-in-the-bag-nowegian.jpg")),
IF($C$1="Polnisch - PL",HYPERLINK(CONCATENATE("https://www.saflax.de/0-WVK-Retail/Bilder-Pictures/SAFLAX-",'Basis-Tabelle-Samen'!W231,"-",'Basis-Tabelle-Samen'!J231,"-garden-in-the-bag-polish.jpg")),
IF($C$1="Portugiesisch - PT",HYPERLINK(CONCATENATE("https://www.saflax.de/0-WVK-Retail/Bilder-Pictures/SAFLAX-",'Basis-Tabelle-Samen'!W231,"-",'Basis-Tabelle-Samen'!J231,"-garden-in-the-bag-portuguese.jpg")),
IF($C$1="Rumänisch - RO",HYPERLINK(CONCATENATE("https://www.saflax.de/0-WVK-Retail/Bilder-Pictures/SAFLAX-",'Basis-Tabelle-Samen'!W231,"-",'Basis-Tabelle-Samen'!J231,"-garden-in-the-bag-romanian.jpg")),
IF($C$1="Schwedisch - SE",HYPERLINK(CONCATENATE("https://www.saflax.de/0-WVK-Retail/Bilder-Pictures/SAFLAX-",'Basis-Tabelle-Samen'!W231,"-",'Basis-Tabelle-Samen'!J231,"-garden-in-the-bag-swedish.jpg")),
IF($C$1="Slowakisch - SK",HYPERLINK(CONCATENATE("https://www.saflax.de/0-WVK-Retail/Bilder-Pictures/SAFLAX-",'Basis-Tabelle-Samen'!W231,"-",'Basis-Tabelle-Samen'!J231,"-garden-in-the-bag-slovak.jpg")),
IF($C$1="Slowenisch - SI",HYPERLINK(CONCATENATE("https://www.saflax.de/0-WVK-Retail/Bilder-Pictures/SAFLAX-",'Basis-Tabelle-Samen'!W231,"-",'Basis-Tabelle-Samen'!J231,"-garden-in-the-bag-slovenian.jpg")),
IF($C$1="Spanisch - ES",HYPERLINK(CONCATENATE("https://www.saflax.de/0-WVK-Retail/Bilder-Pictures/SAFLAX-",'Basis-Tabelle-Samen'!W231,"-",'Basis-Tabelle-Samen'!J231,"-garden-in-the-bag-spanish.jpg")),
IF($C$1="Tschechisch - CZ",HYPERLINK(CONCATENATE("https://www.saflax.de/0-WVK-Retail/Bilder-Pictures/SAFLAX-",'Basis-Tabelle-Samen'!W231,"-",'Basis-Tabelle-Samen'!J231,"-garden-in-the-bag-czech.jpg")),
IF($C$1="Türkisch - TR",HYPERLINK(CONCATENATE("https://www.saflax.de/0-WVK-Retail/Bilder-Pictures/SAFLAX-",'Basis-Tabelle-Samen'!W231,"-",'Basis-Tabelle-Samen'!J231,"-garden-in-the-bag-turkish.jpg")),
IF($C$1="Ungarisch - HU",HYPERLINK(CONCATENATE("https://www.saflax.de/0-WVK-Retail/Bilder-Pictures/SAFLAX-",'Basis-Tabelle-Samen'!W231,"-",'Basis-Tabelle-Samen'!J231,"-garden-in-the-bag-hungarian.jpg")),
" ACHTUNG")))))))))))))))))))))))))))))</f>
        <v>https://www.saflax.de/0-WVK-Retail/Bilder-Pictures/SAFLAX-64969-pinus-parviflora-garden-in-the-bag-english.jpg</v>
      </c>
    </row>
    <row r="235" spans="1:43" ht="17.100000000000001" customHeight="1" x14ac:dyDescent="0.2">
      <c r="A235" s="318" t="str">
        <f>IF('Basis-Tabelle-Samen'!A235="","",IF($C$1="Deutsch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35" s="319" t="str">
        <f>'Basis-Tabelle-Samen'!I235</f>
        <v>Pinus thunbergii</v>
      </c>
      <c r="C235" s="316" t="str">
        <f>IF($C$1="Bulgarisch - BG",'Basis-Tabelle-Samen'!Z235,
IF($C$1="Dänisch - DK",'Basis-Tabelle-Samen'!AA235,
IF($C$1="Deutsch - DE",'Basis-Tabelle-Samen'!AB235,
IF($C$1="Englisch - UK",'Basis-Tabelle-Samen'!AC235,
IF($C$1="Estnisch - EE",'Basis-Tabelle-Samen'!AD235,
IF($C$1="Finnisch - FI",'Basis-Tabelle-Samen'!AE235,
IF($C$1="Französisch - FR",'Basis-Tabelle-Samen'!AF235,
IF($C$1="Griechisch - GR",'Basis-Tabelle-Samen'!AG235,
IF($C$1="Irisch - IE",'Basis-Tabelle-Samen'!AH235,
IF($C$1="Isländisch - IS",'Basis-Tabelle-Samen'!AI235,
IF($C$1="Italienisch - IT",'Basis-Tabelle-Samen'!AJ235,
IF($C$1="Japanisch - JP",'Basis-Tabelle-Samen'!AK235,
IF($C$1="Kroatisch - HR",'Basis-Tabelle-Samen'!AL235,
IF($C$1="Lettisch - LV",'Basis-Tabelle-Samen'!AM235,
IF($C$1="Litauisch - LT",'Basis-Tabelle-Samen'!AN235,
IF($C$1="Maltesisch - MT",'Basis-Tabelle-Samen'!AO235,
IF($C$1="Niederländisch - NL",'Basis-Tabelle-Samen'!AP235,
IF($C$1="Norwegisch - NO",'Basis-Tabelle-Samen'!AQ235,
IF($C$1="Polnisch - PL",'Basis-Tabelle-Samen'!AR235,
IF($C$1="Portugiesisch - PT",'Basis-Tabelle-Samen'!AS235,
IF($C$1="Rumänisch - RO",'Basis-Tabelle-Samen'!AT235,
IF($C$1="Schwedisch - SE",'Basis-Tabelle-Samen'!AU235,
IF($C$1="Slowakisch - SK",'Basis-Tabelle-Samen'!AV235,
IF($C$1="Slowenisch - SI",'Basis-Tabelle-Samen'!AW235,
IF($C$1="Spanisch - ES",'Basis-Tabelle-Samen'!AX235,
IF($C$1="Tschechisch - CZ",'Basis-Tabelle-Samen'!AY235,
IF($C$1="Türkisch - TR",'Basis-Tabelle-Samen'!AZ235,
IF($C$1="Ungarisch - HU",'Basis-Tabelle-Samen'!BA235,
" ACHTUNG"))))))))))))))))))))))))))))</f>
        <v>Bonsai - Japanese Black Pine</v>
      </c>
      <c r="D235" s="320">
        <f>'Basis-Tabelle-Samen'!F235</f>
        <v>30</v>
      </c>
      <c r="E235" s="321" t="str">
        <f>'Basis-Tabelle-Samen'!H235</f>
        <v>7 %</v>
      </c>
      <c r="F235" s="322" t="str">
        <f>IF('Basis-Tabelle-Samen'!G235="","",'Basis-Tabelle-Samen'!G235)</f>
        <v>04</v>
      </c>
      <c r="G235" s="320">
        <f>'Basis-Tabelle-Samen'!C235</f>
        <v>14995</v>
      </c>
      <c r="H235" s="323">
        <f>'Basis-Tabelle-Samen'!D235</f>
        <v>4055473149950</v>
      </c>
      <c r="I235" s="324">
        <f>'Basis-Tabelle-Samen'!E235</f>
        <v>1.85</v>
      </c>
      <c r="J235" s="325">
        <f t="shared" si="3"/>
        <v>12</v>
      </c>
      <c r="K235" s="326">
        <f>'Basis-Tabelle-Samen'!K235</f>
        <v>74995</v>
      </c>
      <c r="L235" s="323">
        <f>'Basis-Tabelle-Samen'!L235</f>
        <v>4055473749952</v>
      </c>
      <c r="M235" s="324">
        <f>'Basis-Tabelle-Samen'!M235</f>
        <v>2.4500000000000002</v>
      </c>
      <c r="N235" s="326">
        <f>IF(K235&lt;1,"",'3'!$I$15)</f>
        <v>15</v>
      </c>
      <c r="O235" s="327">
        <f>IF(K235&lt;1,"",'3'!$J$11)</f>
        <v>90</v>
      </c>
      <c r="P235" s="326">
        <f>'Basis-Tabelle-Samen'!N235</f>
        <v>84995</v>
      </c>
      <c r="Q235" s="323">
        <f>'Basis-Tabelle-Samen'!O235</f>
        <v>4055473849959</v>
      </c>
      <c r="R235" s="328">
        <f>'Basis-Tabelle-Samen'!P235</f>
        <v>3.75</v>
      </c>
      <c r="S235" s="326">
        <f>IF(R235&lt;1,"",'3'!$M$15)</f>
        <v>18</v>
      </c>
      <c r="T235" s="327">
        <f>IF(R235&lt;1,"",'3'!$N$11)</f>
        <v>72</v>
      </c>
      <c r="U235" s="326">
        <f>'Basis-Tabelle-Samen'!Q235</f>
        <v>54995</v>
      </c>
      <c r="V235" s="323">
        <f>'Basis-Tabelle-Samen'!R235</f>
        <v>4055473549958</v>
      </c>
      <c r="W235" s="324">
        <f>'Basis-Tabelle-Samen'!S235</f>
        <v>4.95</v>
      </c>
      <c r="X235" s="326">
        <f>IF(U235&lt;1,"",'3'!$Q$15)</f>
        <v>6</v>
      </c>
      <c r="Y235" s="327">
        <f>IF(U235&lt;1,"",'3'!$R$11)</f>
        <v>24</v>
      </c>
      <c r="Z235" s="326">
        <f>'Basis-Tabelle-Samen'!T235</f>
        <v>34995</v>
      </c>
      <c r="AA235" s="323">
        <f>'Basis-Tabelle-Samen'!U235</f>
        <v>4055473349954</v>
      </c>
      <c r="AB235" s="324">
        <f>'Basis-Tabelle-Samen'!V235</f>
        <v>6.75</v>
      </c>
      <c r="AC235" s="326">
        <f>IF(Z235&lt;1,"",'3'!$U$15)</f>
        <v>6</v>
      </c>
      <c r="AD235" s="327">
        <f>IF(Z235&lt;1,"",'3'!$V$11)</f>
        <v>24</v>
      </c>
      <c r="AE235" s="326">
        <f>'Basis-Tabelle-Samen'!W235</f>
        <v>64995</v>
      </c>
      <c r="AF235" s="323">
        <f>'Basis-Tabelle-Samen'!X235</f>
        <v>4055473649955</v>
      </c>
      <c r="AG235" s="324">
        <f>'Basis-Tabelle-Samen'!Y235</f>
        <v>2.95</v>
      </c>
      <c r="AH235" s="326">
        <f>IF(AE235&lt;1,"",'3'!$Y$15)</f>
        <v>8</v>
      </c>
      <c r="AI235" s="327">
        <f>IF(AE235&lt;1,"",'3'!$Z$11)</f>
        <v>64</v>
      </c>
      <c r="AJ235" s="315"/>
      <c r="AK235" s="316" t="str">
        <f>IF(G235&lt;1,"",
IF($C$1="Bulgarisch - BG",HYPERLINK(CONCATENATE("https://www.saflax.de/0-WVK-Retail/Bilder-Pictures/SAFLAX-",'Basis-Tabelle-Samen'!C235,"-",'Basis-Tabelle-Samen'!J235,"-seed-package-front-cr-bulgarian.jpg")),
IF($C$1="Dänisch - DK",HYPERLINK(CONCATENATE("https://www.saflax.de/0-WVK-Retail/Bilder-Pictures/SAFLAX-",'Basis-Tabelle-Samen'!C235,"-",'Basis-Tabelle-Samen'!J235,"-seed-package-front-cr-danish.jpg")),
IF($C$1="Deutsch - DE",HYPERLINK(CONCATENATE("https://www.saflax.de/0-WVK-Retail/Bilder-Pictures/SAFLAX-",'Basis-Tabelle-Samen'!C235,"-",'Basis-Tabelle-Samen'!J235,"-seed-package-front-cr-german.jpg")),
IF($C$1="Englisch - UK",HYPERLINK(CONCATENATE("https://www.saflax.de/0-WVK-Retail/Bilder-Pictures/SAFLAX-",'Basis-Tabelle-Samen'!C235,"-",'Basis-Tabelle-Samen'!J235,"-seed-package-front-cr-english.jpg")),
IF($C$1="Estnisch - EE",HYPERLINK(CONCATENATE("https://www.saflax.de/0-WVK-Retail/Bilder-Pictures/SAFLAX-",'Basis-Tabelle-Samen'!C235,"-",'Basis-Tabelle-Samen'!J235,"-seed-package-front-cr-estonian.jpg")),
IF($C$1="Finnisch - FI",HYPERLINK(CONCATENATE("https://www.saflax.de/0-WVK-Retail/Bilder-Pictures/SAFLAX-",'Basis-Tabelle-Samen'!C235,"-",'Basis-Tabelle-Samen'!J235,"-seed-package-front-cr-finnish.jpg")),
IF($C$1="Französisch - FR",HYPERLINK(CONCATENATE("https://www.saflax.de/0-WVK-Retail/Bilder-Pictures/SAFLAX-",'Basis-Tabelle-Samen'!C235,"-",'Basis-Tabelle-Samen'!J235,"-seed-package-front-cr-french.jpg")),
IF($C$1="Griechisch - GR",HYPERLINK(CONCATENATE("https://www.saflax.de/0-WVK-Retail/Bilder-Pictures/SAFLAX-",'Basis-Tabelle-Samen'!C235,"-",'Basis-Tabelle-Samen'!J235,"-seed-package-front-cr-greek.jpg")),
IF($C$1="Irisch - IE",HYPERLINK(CONCATENATE("https://www.saflax.de/0-WVK-Retail/Bilder-Pictures/SAFLAX-",'Basis-Tabelle-Samen'!C235,"-",'Basis-Tabelle-Samen'!J235,"-seed-package-front-cr-irish.jpg")),
IF($C$1="Isländisch - IS",HYPERLINK(CONCATENATE("https://www.saflax.de/0-WVK-Retail/Bilder-Pictures/SAFLAX-",'Basis-Tabelle-Samen'!C235,"-",'Basis-Tabelle-Samen'!J235,"-seed-package-front-cr-icelandic.jpg")),
IF($C$1="Italienisch - IT",HYPERLINK(CONCATENATE("https://www.saflax.de/0-WVK-Retail/Bilder-Pictures/SAFLAX-",'Basis-Tabelle-Samen'!C235,"-",'Basis-Tabelle-Samen'!J235,"-seed-package-front-cr-italian.jpg")),
IF($C$1="Japanisch - JP",HYPERLINK(CONCATENATE("https://www.saflax.de/0-WVK-Retail/Bilder-Pictures/SAFLAX-",'Basis-Tabelle-Samen'!C235,"-",'Basis-Tabelle-Samen'!J235,"-seed-package-front-cr-japanese.jpg")),
IF($C$1="Kroatisch - HR",HYPERLINK(CONCATENATE("https://www.saflax.de/0-WVK-Retail/Bilder-Pictures/SAFLAX-",'Basis-Tabelle-Samen'!C235,"-",'Basis-Tabelle-Samen'!J235,"-seed-package-front-cr-croatian.jpg")),
IF($C$1="Lettisch - LV",HYPERLINK(CONCATENATE("https://www.saflax.de/0-WVK-Retail/Bilder-Pictures/SAFLAX-",'Basis-Tabelle-Samen'!C235,"-",'Basis-Tabelle-Samen'!J235,"-seed-package-front-cr-latvian.jpg")),
IF($C$1="Litauisch - LT",HYPERLINK(CONCATENATE("https://www.saflax.de/0-WVK-Retail/Bilder-Pictures/SAFLAX-",'Basis-Tabelle-Samen'!C235,"-",'Basis-Tabelle-Samen'!J235,"-seed-package-front-cr-lithuanian.jpg")),
IF($C$1="Maltesisch - MT",HYPERLINK(CONCATENATE("https://www.saflax.de/0-WVK-Retail/Bilder-Pictures/SAFLAX-",'Basis-Tabelle-Samen'!C235,"-",'Basis-Tabelle-Samen'!J235,"-seed-package-front-cr-maltese.jpg")),
IF($C$1="Niederländisch - NL",HYPERLINK(CONCATENATE("https://www.saflax.de/0-WVK-Retail/Bilder-Pictures/SAFLAX-",'Basis-Tabelle-Samen'!C235,"-",'Basis-Tabelle-Samen'!J235,"-seed-package-front-cr-dutch.jpg")),
IF($C$1="Norwegisch - NO",HYPERLINK(CONCATENATE("https://www.saflax.de/0-WVK-Retail/Bilder-Pictures/SAFLAX-",'Basis-Tabelle-Samen'!C235,"-",'Basis-Tabelle-Samen'!J235,"-seed-package-front-cr-nowegian.jpg")),
IF($C$1="Polnisch - PL",HYPERLINK(CONCATENATE("https://www.saflax.de/0-WVK-Retail/Bilder-Pictures/SAFLAX-",'Basis-Tabelle-Samen'!C235,"-",'Basis-Tabelle-Samen'!J235,"-seed-package-front-cr-polish.jpg")),
IF($C$1="Portugiesisch - PT",HYPERLINK(CONCATENATE("https://www.saflax.de/0-WVK-Retail/Bilder-Pictures/SAFLAX-",'Basis-Tabelle-Samen'!C235,"-",'Basis-Tabelle-Samen'!J235,"-seed-package-front-cr-portuguese.jpg")),
IF($C$1="Rumänisch - RO",HYPERLINK(CONCATENATE("https://www.saflax.de/0-WVK-Retail/Bilder-Pictures/SAFLAX-",'Basis-Tabelle-Samen'!C235,"-",'Basis-Tabelle-Samen'!J235,"-seed-package-front-cr-romanian.jpg")),
IF($C$1="Schwedisch - SE",HYPERLINK(CONCATENATE("https://www.saflax.de/0-WVK-Retail/Bilder-Pictures/SAFLAX-",'Basis-Tabelle-Samen'!C235,"-",'Basis-Tabelle-Samen'!J235,"-seed-package-front-cr-swedish.jpg")),
IF($C$1="Slowakisch - SK",HYPERLINK(CONCATENATE("https://www.saflax.de/0-WVK-Retail/Bilder-Pictures/SAFLAX-",'Basis-Tabelle-Samen'!C235,"-",'Basis-Tabelle-Samen'!J235,"-seed-package-front-cr-slovak.jpg")),
IF($C$1="Slowenisch - SI",HYPERLINK(CONCATENATE("https://www.saflax.de/0-WVK-Retail/Bilder-Pictures/SAFLAX-",'Basis-Tabelle-Samen'!C235,"-",'Basis-Tabelle-Samen'!J235,"-seed-package-front-cr-slovenian.jpg")),
IF($C$1="Spanisch - ES",HYPERLINK(CONCATENATE("https://www.saflax.de/0-WVK-Retail/Bilder-Pictures/SAFLAX-",'Basis-Tabelle-Samen'!C235,"-",'Basis-Tabelle-Samen'!J235,"-seed-package-front-cr-spanish.jpg")),
IF($C$1="Tschechisch - CZ",HYPERLINK(CONCATENATE("https://www.saflax.de/0-WVK-Retail/Bilder-Pictures/SAFLAX-",'Basis-Tabelle-Samen'!C235,"-",'Basis-Tabelle-Samen'!J235,"-seed-package-front-cr-czech.jpg")),
IF($C$1="Türkisch - TR",HYPERLINK(CONCATENATE("https://www.saflax.de/0-WVK-Retail/Bilder-Pictures/SAFLAX-",'Basis-Tabelle-Samen'!C235,"-",'Basis-Tabelle-Samen'!J235,"-seed-package-front-cr-turkish.jpg")),
IF($C$1="Ungarisch - HU",HYPERLINK(CONCATENATE("https://www.saflax.de/0-WVK-Retail/Bilder-Pictures/SAFLAX-",'Basis-Tabelle-Samen'!C235,"-",'Basis-Tabelle-Samen'!J235,"-seed-package-front-cr-hungarian.jpg")),
" ACHTUNG")))))))))))))))))))))))))))))</f>
        <v>https://www.saflax.de/0-WVK-Retail/Bilder-Pictures/SAFLAX-14995-pinus-thunbergii-seed-package-front-cr-english.jpg</v>
      </c>
      <c r="AL235" s="330" t="str">
        <f>IF(G235&lt;1,"",
IF($C$1="Bulgarisch - BG",HYPERLINK(CONCATENATE("https://www.saflax.de/0-WVK-Retail/Bilder-Pictures/SAFLAX-",'Basis-Tabelle-Samen'!C235,"-",'Basis-Tabelle-Samen'!J235,"-seed-package-back-cr-bulgarian.jpg")),
IF($C$1="Dänisch - DK",HYPERLINK(CONCATENATE("https://www.saflax.de/0-WVK-Retail/Bilder-Pictures/SAFLAX-",'Basis-Tabelle-Samen'!C235,"-",'Basis-Tabelle-Samen'!J235,"-seed-package-back-cr-danish.jpg")),
IF($C$1="Deutsch - DE",HYPERLINK(CONCATENATE("https://www.saflax.de/0-WVK-Retail/Bilder-Pictures/SAFLAX-",'Basis-Tabelle-Samen'!C235,"-",'Basis-Tabelle-Samen'!J235,"-seed-package-back-cr-german.jpg")),
IF($C$1="Englisch - UK",HYPERLINK(CONCATENATE("https://www.saflax.de/0-WVK-Retail/Bilder-Pictures/SAFLAX-",'Basis-Tabelle-Samen'!C235,"-",'Basis-Tabelle-Samen'!J235,"-seed-package-back-cr-english.jpg")),
IF($C$1="Estnisch - EE",HYPERLINK(CONCATENATE("https://www.saflax.de/0-WVK-Retail/Bilder-Pictures/SAFLAX-",'Basis-Tabelle-Samen'!C235,"-",'Basis-Tabelle-Samen'!J235,"-seed-package-back-cr-estonian.jpg")),
IF($C$1="Finnisch - FI",HYPERLINK(CONCATENATE("https://www.saflax.de/0-WVK-Retail/Bilder-Pictures/SAFLAX-",'Basis-Tabelle-Samen'!C235,"-",'Basis-Tabelle-Samen'!J235,"-seed-package-back-cr-finnish.jpg")),
IF($C$1="Französisch - FR",HYPERLINK(CONCATENATE("https://www.saflax.de/0-WVK-Retail/Bilder-Pictures/SAFLAX-",'Basis-Tabelle-Samen'!C235,"-",'Basis-Tabelle-Samen'!J235,"-seed-package-back-cr-french.jpg")),
IF($C$1="Griechisch - GR",HYPERLINK(CONCATENATE("https://www.saflax.de/0-WVK-Retail/Bilder-Pictures/SAFLAX-",'Basis-Tabelle-Samen'!C235,"-",'Basis-Tabelle-Samen'!J235,"-seed-package-back-cr-greek.jpg")),
IF($C$1="Irisch - IE",HYPERLINK(CONCATENATE("https://www.saflax.de/0-WVK-Retail/Bilder-Pictures/SAFLAX-",'Basis-Tabelle-Samen'!C235,"-",'Basis-Tabelle-Samen'!J235,"-seed-package-back-cr-irish.jpg")),
IF($C$1="Isländisch - IS",HYPERLINK(CONCATENATE("https://www.saflax.de/0-WVK-Retail/Bilder-Pictures/SAFLAX-",'Basis-Tabelle-Samen'!C235,"-",'Basis-Tabelle-Samen'!J235,"-seed-package-back-cr-icelandic.jpg")),
IF($C$1="Italienisch - IT",HYPERLINK(CONCATENATE("https://www.saflax.de/0-WVK-Retail/Bilder-Pictures/SAFLAX-",'Basis-Tabelle-Samen'!C235,"-",'Basis-Tabelle-Samen'!J235,"-seed-package-back-cr-italian.jpg")),
IF($C$1="Japanisch - JP",HYPERLINK(CONCATENATE("https://www.saflax.de/0-WVK-Retail/Bilder-Pictures/SAFLAX-",'Basis-Tabelle-Samen'!C235,"-",'Basis-Tabelle-Samen'!J235,"-seed-package-back-cr-japanese.jpg")),
IF($C$1="Kroatisch - HR",HYPERLINK(CONCATENATE("https://www.saflax.de/0-WVK-Retail/Bilder-Pictures/SAFLAX-",'Basis-Tabelle-Samen'!C235,"-",'Basis-Tabelle-Samen'!J235,"-seed-package-back-cr-croatian.jpg")),
IF($C$1="Lettisch - LV",HYPERLINK(CONCATENATE("https://www.saflax.de/0-WVK-Retail/Bilder-Pictures/SAFLAX-",'Basis-Tabelle-Samen'!C235,"-",'Basis-Tabelle-Samen'!J235,"-seed-package-back-cr-latvian.jpg")),
IF($C$1="Litauisch - LT",HYPERLINK(CONCATENATE("https://www.saflax.de/0-WVK-Retail/Bilder-Pictures/SAFLAX-",'Basis-Tabelle-Samen'!C235,"-",'Basis-Tabelle-Samen'!J235,"-seed-package-back-cr-lithuanian.jpg")),
IF($C$1="Maltesisch - MT",HYPERLINK(CONCATENATE("https://www.saflax.de/0-WVK-Retail/Bilder-Pictures/SAFLAX-",'Basis-Tabelle-Samen'!C235,"-",'Basis-Tabelle-Samen'!J235,"-seed-package-back-cr-maltese.jpg")),
IF($C$1="Niederländisch - NL",HYPERLINK(CONCATENATE("https://www.saflax.de/0-WVK-Retail/Bilder-Pictures/SAFLAX-",'Basis-Tabelle-Samen'!C235,"-",'Basis-Tabelle-Samen'!J235,"-seed-package-back-cr-dutch.jpg")),
IF($C$1="Norwegisch - NO",HYPERLINK(CONCATENATE("https://www.saflax.de/0-WVK-Retail/Bilder-Pictures/SAFLAX-",'Basis-Tabelle-Samen'!C235,"-",'Basis-Tabelle-Samen'!J235,"-seed-package-back-cr-nowegian.jpg")),
IF($C$1="Polnisch - PL",HYPERLINK(CONCATENATE("https://www.saflax.de/0-WVK-Retail/Bilder-Pictures/SAFLAX-",'Basis-Tabelle-Samen'!C235,"-",'Basis-Tabelle-Samen'!J235,"-seed-package-back-cr-polish.jpg")),
IF($C$1="Portugiesisch - PT",HYPERLINK(CONCATENATE("https://www.saflax.de/0-WVK-Retail/Bilder-Pictures/SAFLAX-",'Basis-Tabelle-Samen'!C235,"-",'Basis-Tabelle-Samen'!J235,"-seed-package-back-cr-portuguese.jpg")),
IF($C$1="Rumänisch - RO",HYPERLINK(CONCATENATE("https://www.saflax.de/0-WVK-Retail/Bilder-Pictures/SAFLAX-",'Basis-Tabelle-Samen'!C235,"-",'Basis-Tabelle-Samen'!J235,"-seed-package-back-cr-romanian.jpg")),
IF($C$1="Schwedisch - SE",HYPERLINK(CONCATENATE("https://www.saflax.de/0-WVK-Retail/Bilder-Pictures/SAFLAX-",'Basis-Tabelle-Samen'!C235,"-",'Basis-Tabelle-Samen'!J235,"-seed-package-back-cr-swedish.jpg")),
IF($C$1="Slowakisch - SK",HYPERLINK(CONCATENATE("https://www.saflax.de/0-WVK-Retail/Bilder-Pictures/SAFLAX-",'Basis-Tabelle-Samen'!C235,"-",'Basis-Tabelle-Samen'!J235,"-seed-package-back-cr-slovak.jpg")),
IF($C$1="Slowenisch - SI",HYPERLINK(CONCATENATE("https://www.saflax.de/0-WVK-Retail/Bilder-Pictures/SAFLAX-",'Basis-Tabelle-Samen'!C235,"-",'Basis-Tabelle-Samen'!J235,"-seed-package-back-cr-slovenian.jpg")),
IF($C$1="Spanisch - ES",HYPERLINK(CONCATENATE("https://www.saflax.de/0-WVK-Retail/Bilder-Pictures/SAFLAX-",'Basis-Tabelle-Samen'!C235,"-",'Basis-Tabelle-Samen'!J235,"-seed-package-back-cr-spanish.jpg")),
IF($C$1="Tschechisch - CZ",HYPERLINK(CONCATENATE("https://www.saflax.de/0-WVK-Retail/Bilder-Pictures/SAFLAX-",'Basis-Tabelle-Samen'!C235,"-",'Basis-Tabelle-Samen'!J235,"-seed-package-back-cr-czech.jpg")),
IF($C$1="Türkisch - TR",HYPERLINK(CONCATENATE("https://www.saflax.de/0-WVK-Retail/Bilder-Pictures/SAFLAX-",'Basis-Tabelle-Samen'!C235,"-",'Basis-Tabelle-Samen'!J235,"-seed-package-back-cr-turkish.jpg")),
IF($C$1="Ungarisch - HU",HYPERLINK(CONCATENATE("https://www.saflax.de/0-WVK-Retail/Bilder-Pictures/SAFLAX-",'Basis-Tabelle-Samen'!C235,"-",'Basis-Tabelle-Samen'!J235,"-seed-package-back-cr-hungarian.jpg")),
" ACHTUNG")))))))))))))))))))))))))))))</f>
        <v>https://www.saflax.de/0-WVK-Retail/Bilder-Pictures/SAFLAX-14995-pinus-thunbergii-seed-package-back-cr-english.jpg</v>
      </c>
      <c r="AM235" s="330" t="str">
        <f>IF(H235&lt;1,"",
IF($C$1="Bulgarisch - BG",HYPERLINK(CONCATENATE("https://www.saflax.de/0-WVK-Retail/Bilder-Pictures/SAFLAX-",'Basis-Tabelle-Samen'!K235,"-",'Basis-Tabelle-Samen'!J235,"-garden-to-go-mini-bulgarian.jpg")),
IF($C$1="Dänisch - DK",HYPERLINK(CONCATENATE("https://www.saflax.de/0-WVK-Retail/Bilder-Pictures/SAFLAX-",'Basis-Tabelle-Samen'!K235,"-",'Basis-Tabelle-Samen'!J235,"-garden-to-go-mini-danish.jpg")),
IF($C$1="Deutsch - DE",HYPERLINK(CONCATENATE("https://www.saflax.de/0-WVK-Retail/Bilder-Pictures/SAFLAX-",'Basis-Tabelle-Samen'!K235,"-",'Basis-Tabelle-Samen'!J235,"-garden-to-go-mini-german.jpg")),
IF($C$1="Englisch - UK",HYPERLINK(CONCATENATE("https://www.saflax.de/0-WVK-Retail/Bilder-Pictures/SAFLAX-",'Basis-Tabelle-Samen'!K235,"-",'Basis-Tabelle-Samen'!J235,"-garden-to-go-mini-english.jpg")),
IF($C$1="Estnisch - EE",HYPERLINK(CONCATENATE("https://www.saflax.de/0-WVK-Retail/Bilder-Pictures/SAFLAX-",'Basis-Tabelle-Samen'!K235,"-",'Basis-Tabelle-Samen'!J235,"-garden-to-go-mini-estonian.jpg")),
IF($C$1="Finnisch - FI",HYPERLINK(CONCATENATE("https://www.saflax.de/0-WVK-Retail/Bilder-Pictures/SAFLAX-",'Basis-Tabelle-Samen'!K235,"-",'Basis-Tabelle-Samen'!J235,"-garden-to-go-mini-finnish.jpg")),
IF($C$1="Französisch - FR",HYPERLINK(CONCATENATE("https://www.saflax.de/0-WVK-Retail/Bilder-Pictures/SAFLAX-",'Basis-Tabelle-Samen'!K235,"-",'Basis-Tabelle-Samen'!J235,"-garden-to-go-mini-french.jpg")),
IF($C$1="Griechisch - GR",HYPERLINK(CONCATENATE("https://www.saflax.de/0-WVK-Retail/Bilder-Pictures/SAFLAX-",'Basis-Tabelle-Samen'!K235,"-",'Basis-Tabelle-Samen'!J235,"-garden-to-go-mini-greek.jpg")),
IF($C$1="Irisch - IE",HYPERLINK(CONCATENATE("https://www.saflax.de/0-WVK-Retail/Bilder-Pictures/SAFLAX-",'Basis-Tabelle-Samen'!K235,"-",'Basis-Tabelle-Samen'!J235,"-garden-to-go-mini-irish.jpg")),
IF($C$1="Isländisch - IS",HYPERLINK(CONCATENATE("https://www.saflax.de/0-WVK-Retail/Bilder-Pictures/SAFLAX-",'Basis-Tabelle-Samen'!K235,"-",'Basis-Tabelle-Samen'!J235,"-garden-to-go-mini-icelandic.jpg")),
IF($C$1="Italienisch - IT",HYPERLINK(CONCATENATE("https://www.saflax.de/0-WVK-Retail/Bilder-Pictures/SAFLAX-",'Basis-Tabelle-Samen'!K235,"-",'Basis-Tabelle-Samen'!J235,"-garden-to-go-mini-italian.jpg")),
IF($C$1="Japanisch - JP",HYPERLINK(CONCATENATE("https://www.saflax.de/0-WVK-Retail/Bilder-Pictures/SAFLAX-",'Basis-Tabelle-Samen'!K235,"-",'Basis-Tabelle-Samen'!J235,"-garden-to-go-mini-japanese.jpg")),
IF($C$1="Kroatisch - HR",HYPERLINK(CONCATENATE("https://www.saflax.de/0-WVK-Retail/Bilder-Pictures/SAFLAX-",'Basis-Tabelle-Samen'!K235,"-",'Basis-Tabelle-Samen'!J235,"-garden-to-go-mini-croatian.jpg")),
IF($C$1="Lettisch - LV",HYPERLINK(CONCATENATE("https://www.saflax.de/0-WVK-Retail/Bilder-Pictures/SAFLAX-",'Basis-Tabelle-Samen'!K235,"-",'Basis-Tabelle-Samen'!J235,"-garden-to-go-mini-latvian.jpg")),
IF($C$1="Litauisch - LT",HYPERLINK(CONCATENATE("https://www.saflax.de/0-WVK-Retail/Bilder-Pictures/SAFLAX-",'Basis-Tabelle-Samen'!K235,"-",'Basis-Tabelle-Samen'!J235,"-garden-to-go-mini-lithuanian.jpg")),
IF($C$1="Maltesisch - MT",HYPERLINK(CONCATENATE("https://www.saflax.de/0-WVK-Retail/Bilder-Pictures/SAFLAX-",'Basis-Tabelle-Samen'!K235,"-",'Basis-Tabelle-Samen'!J235,"-garden-to-go-mini-maltese.jpg")),
IF($C$1="Niederländisch - NL",HYPERLINK(CONCATENATE("https://www.saflax.de/0-WVK-Retail/Bilder-Pictures/SAFLAX-",'Basis-Tabelle-Samen'!K235,"-",'Basis-Tabelle-Samen'!J235,"-garden-to-go-mini-dutch.jpg")),
IF($C$1="Norwegisch - NO",HYPERLINK(CONCATENATE("https://www.saflax.de/0-WVK-Retail/Bilder-Pictures/SAFLAX-",'Basis-Tabelle-Samen'!K235,"-",'Basis-Tabelle-Samen'!J235,"-garden-to-go-mini-nowegian.jpg")),
IF($C$1="Polnisch - PL",HYPERLINK(CONCATENATE("https://www.saflax.de/0-WVK-Retail/Bilder-Pictures/SAFLAX-",'Basis-Tabelle-Samen'!K235,"-",'Basis-Tabelle-Samen'!J235,"-garden-to-go-mini-polish.jpg")),
IF($C$1="Portugiesisch - PT",HYPERLINK(CONCATENATE("https://www.saflax.de/0-WVK-Retail/Bilder-Pictures/SAFLAX-",'Basis-Tabelle-Samen'!K235,"-",'Basis-Tabelle-Samen'!J235,"-garden-to-go-mini-portuguese.jpg")),
IF($C$1="Rumänisch - RO",HYPERLINK(CONCATENATE("https://www.saflax.de/0-WVK-Retail/Bilder-Pictures/SAFLAX-",'Basis-Tabelle-Samen'!K235,"-",'Basis-Tabelle-Samen'!J235,"-garden-to-go-mini-romanian.jpg")),
IF($C$1="Schwedisch - SE",HYPERLINK(CONCATENATE("https://www.saflax.de/0-WVK-Retail/Bilder-Pictures/SAFLAX-",'Basis-Tabelle-Samen'!K235,"-",'Basis-Tabelle-Samen'!J235,"-garden-to-go-mini-swedish.jpg")),
IF($C$1="Slowakisch - SK",HYPERLINK(CONCATENATE("https://www.saflax.de/0-WVK-Retail/Bilder-Pictures/SAFLAX-",'Basis-Tabelle-Samen'!K235,"-",'Basis-Tabelle-Samen'!J235,"-garden-to-go-mini-slovak.jpg")),
IF($C$1="Slowenisch - SI",HYPERLINK(CONCATENATE("https://www.saflax.de/0-WVK-Retail/Bilder-Pictures/SAFLAX-",'Basis-Tabelle-Samen'!K235,"-",'Basis-Tabelle-Samen'!J235,"-garden-to-go-mini-slovenian.jpg")),
IF($C$1="Spanisch - ES",HYPERLINK(CONCATENATE("https://www.saflax.de/0-WVK-Retail/Bilder-Pictures/SAFLAX-",'Basis-Tabelle-Samen'!K235,"-",'Basis-Tabelle-Samen'!J235,"-garden-to-go-mini-spanish.jpg")),
IF($C$1="Tschechisch - CZ",HYPERLINK(CONCATENATE("https://www.saflax.de/0-WVK-Retail/Bilder-Pictures/SAFLAX-",'Basis-Tabelle-Samen'!K235,"-",'Basis-Tabelle-Samen'!J235,"-garden-to-go-mini-czech.jpg")),
IF($C$1="Türkisch - TR",HYPERLINK(CONCATENATE("https://www.saflax.de/0-WVK-Retail/Bilder-Pictures/SAFLAX-",'Basis-Tabelle-Samen'!K235,"-",'Basis-Tabelle-Samen'!J235,"-garden-to-go-mini-turkish.jpg")),
IF($C$1="Ungarisch - HU",HYPERLINK(CONCATENATE("https://www.saflax.de/0-WVK-Retail/Bilder-Pictures/SAFLAX-",'Basis-Tabelle-Samen'!K235,"-",'Basis-Tabelle-Samen'!J235,"-garden-to-go-mini-hungarian.jpg")),
" ACHTUNG")))))))))))))))))))))))))))))</f>
        <v>https://www.saflax.de/0-WVK-Retail/Bilder-Pictures/SAFLAX-74995-pinus-thunbergii-garden-to-go-mini-english.jpg</v>
      </c>
      <c r="AN235" s="330" t="str">
        <f>IF(I235&lt;1,"",
IF($C$1="Bulgarisch - BG",HYPERLINK(CONCATENATE("https://www.saflax.de/0-WVK-Retail/Bilder-Pictures/SAFLAX-",'Basis-Tabelle-Samen'!N235,"-",'Basis-Tabelle-Samen'!J235,"-garden-to-go-lite-bulgarian.jpg")),
IF($C$1="Dänisch - DK",HYPERLINK(CONCATENATE("https://www.saflax.de/0-WVK-Retail/Bilder-Pictures/SAFLAX-",'Basis-Tabelle-Samen'!N235,"-",'Basis-Tabelle-Samen'!J235,"-garden-to-go-lite-danish.jpg")),
IF($C$1="Deutsch - DE",HYPERLINK(CONCATENATE("https://www.saflax.de/0-WVK-Retail/Bilder-Pictures/SAFLAX-",'Basis-Tabelle-Samen'!N235,"-",'Basis-Tabelle-Samen'!J235,"-garden-to-go-lite-german.jpg")),
IF($C$1="Englisch - UK",HYPERLINK(CONCATENATE("https://www.saflax.de/0-WVK-Retail/Bilder-Pictures/SAFLAX-",'Basis-Tabelle-Samen'!N235,"-",'Basis-Tabelle-Samen'!J235,"-garden-to-go-lite-english.jpg")),
IF($C$1="Estnisch - EE",HYPERLINK(CONCATENATE("https://www.saflax.de/0-WVK-Retail/Bilder-Pictures/SAFLAX-",'Basis-Tabelle-Samen'!N235,"-",'Basis-Tabelle-Samen'!J235,"-garden-to-go-lite-estonian.jpg")),
IF($C$1="Finnisch - FI",HYPERLINK(CONCATENATE("https://www.saflax.de/0-WVK-Retail/Bilder-Pictures/SAFLAX-",'Basis-Tabelle-Samen'!N235,"-",'Basis-Tabelle-Samen'!J235,"-garden-to-go-lite-finnish.jpg")),
IF($C$1="Französisch - FR",HYPERLINK(CONCATENATE("https://www.saflax.de/0-WVK-Retail/Bilder-Pictures/SAFLAX-",'Basis-Tabelle-Samen'!N235,"-",'Basis-Tabelle-Samen'!J235,"-garden-to-go-lite-french.jpg")),
IF($C$1="Griechisch - GR",HYPERLINK(CONCATENATE("https://www.saflax.de/0-WVK-Retail/Bilder-Pictures/SAFLAX-",'Basis-Tabelle-Samen'!N235,"-",'Basis-Tabelle-Samen'!J235,"-garden-to-go-lite-greek.jpg")),
IF($C$1="Irisch - IE",HYPERLINK(CONCATENATE("https://www.saflax.de/0-WVK-Retail/Bilder-Pictures/SAFLAX-",'Basis-Tabelle-Samen'!N235,"-",'Basis-Tabelle-Samen'!J235,"-garden-to-go-lite-irish.jpg")),
IF($C$1="Isländisch - IS",HYPERLINK(CONCATENATE("https://www.saflax.de/0-WVK-Retail/Bilder-Pictures/SAFLAX-",'Basis-Tabelle-Samen'!N235,"-",'Basis-Tabelle-Samen'!J235,"-garden-to-go-lite-icelandic.jpg")),
IF($C$1="Italienisch - IT",HYPERLINK(CONCATENATE("https://www.saflax.de/0-WVK-Retail/Bilder-Pictures/SAFLAX-",'Basis-Tabelle-Samen'!N235,"-",'Basis-Tabelle-Samen'!J235,"-garden-to-go-lite-italian.jpg")),
IF($C$1="Japanisch - JP",HYPERLINK(CONCATENATE("https://www.saflax.de/0-WVK-Retail/Bilder-Pictures/SAFLAX-",'Basis-Tabelle-Samen'!N235,"-",'Basis-Tabelle-Samen'!J235,"-garden-to-go-lite-japanese.jpg")),
IF($C$1="Kroatisch - HR",HYPERLINK(CONCATENATE("https://www.saflax.de/0-WVK-Retail/Bilder-Pictures/SAFLAX-",'Basis-Tabelle-Samen'!N235,"-",'Basis-Tabelle-Samen'!J235,"-garden-to-go-lite-croatian.jpg")),
IF($C$1="Lettisch - LV",HYPERLINK(CONCATENATE("https://www.saflax.de/0-WVK-Retail/Bilder-Pictures/SAFLAX-",'Basis-Tabelle-Samen'!N235,"-",'Basis-Tabelle-Samen'!J235,"-garden-to-go-lite-latvian.jpg")),
IF($C$1="Litauisch - LT",HYPERLINK(CONCATENATE("https://www.saflax.de/0-WVK-Retail/Bilder-Pictures/SAFLAX-",'Basis-Tabelle-Samen'!N235,"-",'Basis-Tabelle-Samen'!J235,"-garden-to-go-lite-lithuanian.jpg")),
IF($C$1="Maltesisch - MT",HYPERLINK(CONCATENATE("https://www.saflax.de/0-WVK-Retail/Bilder-Pictures/SAFLAX-",'Basis-Tabelle-Samen'!N235,"-",'Basis-Tabelle-Samen'!J235,"-garden-to-go-lite-maltese.jpg")),
IF($C$1="Niederländisch - NL",HYPERLINK(CONCATENATE("https://www.saflax.de/0-WVK-Retail/Bilder-Pictures/SAFLAX-",'Basis-Tabelle-Samen'!N235,"-",'Basis-Tabelle-Samen'!J235,"-garden-to-go-lite-dutch.jpg")),
IF($C$1="Norwegisch - NO",HYPERLINK(CONCATENATE("https://www.saflax.de/0-WVK-Retail/Bilder-Pictures/SAFLAX-",'Basis-Tabelle-Samen'!N235,"-",'Basis-Tabelle-Samen'!J235,"-garden-to-go-lite-nowegian.jpg")),
IF($C$1="Polnisch - PL",HYPERLINK(CONCATENATE("https://www.saflax.de/0-WVK-Retail/Bilder-Pictures/SAFLAX-",'Basis-Tabelle-Samen'!N235,"-",'Basis-Tabelle-Samen'!J235,"-garden-to-go-lite-polish.jpg")),
IF($C$1="Portugiesisch - PT",HYPERLINK(CONCATENATE("https://www.saflax.de/0-WVK-Retail/Bilder-Pictures/SAFLAX-",'Basis-Tabelle-Samen'!N235,"-",'Basis-Tabelle-Samen'!J235,"-garden-to-go-lite-portuguese.jpg")),
IF($C$1="Rumänisch - RO",HYPERLINK(CONCATENATE("https://www.saflax.de/0-WVK-Retail/Bilder-Pictures/SAFLAX-",'Basis-Tabelle-Samen'!N235,"-",'Basis-Tabelle-Samen'!J235,"-garden-to-go-lite-romanian.jpg")),
IF($C$1="Schwedisch - SE",HYPERLINK(CONCATENATE("https://www.saflax.de/0-WVK-Retail/Bilder-Pictures/SAFLAX-",'Basis-Tabelle-Samen'!N235,"-",'Basis-Tabelle-Samen'!J235,"-garden-to-go-lite-swedish.jpg")),
IF($C$1="Slowakisch - SK",HYPERLINK(CONCATENATE("https://www.saflax.de/0-WVK-Retail/Bilder-Pictures/SAFLAX-",'Basis-Tabelle-Samen'!N235,"-",'Basis-Tabelle-Samen'!J235,"-garden-to-go-lite-slovak.jpg")),
IF($C$1="Slowenisch - SI",HYPERLINK(CONCATENATE("https://www.saflax.de/0-WVK-Retail/Bilder-Pictures/SAFLAX-",'Basis-Tabelle-Samen'!N235,"-",'Basis-Tabelle-Samen'!J235,"-garden-to-go-lite-slovenian.jpg")),
IF($C$1="Spanisch - ES",HYPERLINK(CONCATENATE("https://www.saflax.de/0-WVK-Retail/Bilder-Pictures/SAFLAX-",'Basis-Tabelle-Samen'!N235,"-",'Basis-Tabelle-Samen'!J235,"-garden-to-go-lite-spanish.jpg")),
IF($C$1="Tschechisch - CZ",HYPERLINK(CONCATENATE("https://www.saflax.de/0-WVK-Retail/Bilder-Pictures/SAFLAX-",'Basis-Tabelle-Samen'!N235,"-",'Basis-Tabelle-Samen'!J235,"-garden-to-go-lite-czech.jpg")),
IF($C$1="Türkisch - TR",HYPERLINK(CONCATENATE("https://www.saflax.de/0-WVK-Retail/Bilder-Pictures/SAFLAX-",'Basis-Tabelle-Samen'!N235,"-",'Basis-Tabelle-Samen'!J235,"-garden-to-go-lite-turkish.jpg")),
IF($C$1="Ungarisch - HU",HYPERLINK(CONCATENATE("https://www.saflax.de/0-WVK-Retail/Bilder-Pictures/SAFLAX-",'Basis-Tabelle-Samen'!N235,"-",'Basis-Tabelle-Samen'!J235,"-garden-to-go-lite-hungarian.jpg")),
" ACHTUNG")))))))))))))))))))))))))))))</f>
        <v>https://www.saflax.de/0-WVK-Retail/Bilder-Pictures/SAFLAX-84995-pinus-thunbergii-garden-to-go-lite-english.jpg</v>
      </c>
      <c r="AO235" s="330" t="str">
        <f>IF(J235&lt;1,"",
IF($C$1="Bulgarisch - BG",HYPERLINK(CONCATENATE("https://www.saflax.de/0-WVK-Retail/Bilder-Pictures/SAFLAX-",'Basis-Tabelle-Samen'!Q235,"-",'Basis-Tabelle-Samen'!J235,"-garden-to-go-bulgarian.jpg")),
IF($C$1="Dänisch - DK",HYPERLINK(CONCATENATE("https://www.saflax.de/0-WVK-Retail/Bilder-Pictures/SAFLAX-",'Basis-Tabelle-Samen'!Q235,"-",'Basis-Tabelle-Samen'!J235,"-garden-to-go-danish.jpg")),
IF($C$1="Deutsch - DE",HYPERLINK(CONCATENATE("https://www.saflax.de/0-WVK-Retail/Bilder-Pictures/SAFLAX-",'Basis-Tabelle-Samen'!Q235,"-",'Basis-Tabelle-Samen'!J235,"-garden-to-go-german.jpg")),
IF($C$1="Englisch - UK",HYPERLINK(CONCATENATE("https://www.saflax.de/0-WVK-Retail/Bilder-Pictures/SAFLAX-",'Basis-Tabelle-Samen'!Q235,"-",'Basis-Tabelle-Samen'!J235,"-garden-to-go-english.jpg")),
IF($C$1="Estnisch - EE",HYPERLINK(CONCATENATE("https://www.saflax.de/0-WVK-Retail/Bilder-Pictures/SAFLAX-",'Basis-Tabelle-Samen'!Q235,"-",'Basis-Tabelle-Samen'!J235,"-garden-to-go-estonian.jpg")),
IF($C$1="Finnisch - FI",HYPERLINK(CONCATENATE("https://www.saflax.de/0-WVK-Retail/Bilder-Pictures/SAFLAX-",'Basis-Tabelle-Samen'!Q235,"-",'Basis-Tabelle-Samen'!J235,"-garden-to-go-finnish.jpg")),
IF($C$1="Französisch - FR",HYPERLINK(CONCATENATE("https://www.saflax.de/0-WVK-Retail/Bilder-Pictures/SAFLAX-",'Basis-Tabelle-Samen'!Q235,"-",'Basis-Tabelle-Samen'!J235,"-garden-to-go-french.jpg")),
IF($C$1="Griechisch - GR",HYPERLINK(CONCATENATE("https://www.saflax.de/0-WVK-Retail/Bilder-Pictures/SAFLAX-",'Basis-Tabelle-Samen'!Q235,"-",'Basis-Tabelle-Samen'!J235,"-garden-to-go-greek.jpg")),
IF($C$1="Irisch - IE",HYPERLINK(CONCATENATE("https://www.saflax.de/0-WVK-Retail/Bilder-Pictures/SAFLAX-",'Basis-Tabelle-Samen'!Q235,"-",'Basis-Tabelle-Samen'!J235,"-garden-to-go-irish.jpg")),
IF($C$1="Isländisch - IS",HYPERLINK(CONCATENATE("https://www.saflax.de/0-WVK-Retail/Bilder-Pictures/SAFLAX-",'Basis-Tabelle-Samen'!Q235,"-",'Basis-Tabelle-Samen'!J235,"-garden-to-go-icelandic.jpg")),
IF($C$1="Italienisch - IT",HYPERLINK(CONCATENATE("https://www.saflax.de/0-WVK-Retail/Bilder-Pictures/SAFLAX-",'Basis-Tabelle-Samen'!Q235,"-",'Basis-Tabelle-Samen'!J235,"-garden-to-go-italian.jpg")),
IF($C$1="Japanisch - JP",HYPERLINK(CONCATENATE("https://www.saflax.de/0-WVK-Retail/Bilder-Pictures/SAFLAX-",'Basis-Tabelle-Samen'!Q235,"-",'Basis-Tabelle-Samen'!J235,"-garden-to-go-japanese.jpg")),
IF($C$1="Kroatisch - HR",HYPERLINK(CONCATENATE("https://www.saflax.de/0-WVK-Retail/Bilder-Pictures/SAFLAX-",'Basis-Tabelle-Samen'!Q235,"-",'Basis-Tabelle-Samen'!J235,"-garden-to-go-croatian.jpg")),
IF($C$1="Lettisch - LV",HYPERLINK(CONCATENATE("https://www.saflax.de/0-WVK-Retail/Bilder-Pictures/SAFLAX-",'Basis-Tabelle-Samen'!Q235,"-",'Basis-Tabelle-Samen'!J235,"-garden-to-go-latvian.jpg")),
IF($C$1="Litauisch - LT",HYPERLINK(CONCATENATE("https://www.saflax.de/0-WVK-Retail/Bilder-Pictures/SAFLAX-",'Basis-Tabelle-Samen'!Q235,"-",'Basis-Tabelle-Samen'!J235,"-garden-to-go-lithuanian.jpg")),
IF($C$1="Maltesisch - MT",HYPERLINK(CONCATENATE("https://www.saflax.de/0-WVK-Retail/Bilder-Pictures/SAFLAX-",'Basis-Tabelle-Samen'!Q235,"-",'Basis-Tabelle-Samen'!J235,"-garden-to-go-maltese.jpg")),
IF($C$1="Niederländisch - NL",HYPERLINK(CONCATENATE("https://www.saflax.de/0-WVK-Retail/Bilder-Pictures/SAFLAX-",'Basis-Tabelle-Samen'!Q235,"-",'Basis-Tabelle-Samen'!J235,"-garden-to-go-dutch.jpg")),
IF($C$1="Norwegisch - NO",HYPERLINK(CONCATENATE("https://www.saflax.de/0-WVK-Retail/Bilder-Pictures/SAFLAX-",'Basis-Tabelle-Samen'!Q235,"-",'Basis-Tabelle-Samen'!J235,"-garden-to-go-nowegian.jpg")),
IF($C$1="Polnisch - PL",HYPERLINK(CONCATENATE("https://www.saflax.de/0-WVK-Retail/Bilder-Pictures/SAFLAX-",'Basis-Tabelle-Samen'!Q235,"-",'Basis-Tabelle-Samen'!J235,"-garden-to-go-polish.jpg")),
IF($C$1="Portugiesisch - PT",HYPERLINK(CONCATENATE("https://www.saflax.de/0-WVK-Retail/Bilder-Pictures/SAFLAX-",'Basis-Tabelle-Samen'!Q235,"-",'Basis-Tabelle-Samen'!J235,"-garden-to-go-portuguese.jpg")),
IF($C$1="Rumänisch - RO",HYPERLINK(CONCATENATE("https://www.saflax.de/0-WVK-Retail/Bilder-Pictures/SAFLAX-",'Basis-Tabelle-Samen'!Q235,"-",'Basis-Tabelle-Samen'!J235,"-garden-to-go-romanian.jpg")),
IF($C$1="Schwedisch - SE",HYPERLINK(CONCATENATE("https://www.saflax.de/0-WVK-Retail/Bilder-Pictures/SAFLAX-",'Basis-Tabelle-Samen'!Q235,"-",'Basis-Tabelle-Samen'!J235,"-garden-to-go-swedish.jpg")),
IF($C$1="Slowakisch - SK",HYPERLINK(CONCATENATE("https://www.saflax.de/0-WVK-Retail/Bilder-Pictures/SAFLAX-",'Basis-Tabelle-Samen'!Q235,"-",'Basis-Tabelle-Samen'!J235,"-garden-to-go-slovak.jpg")),
IF($C$1="Slowenisch - SI",HYPERLINK(CONCATENATE("https://www.saflax.de/0-WVK-Retail/Bilder-Pictures/SAFLAX-",'Basis-Tabelle-Samen'!Q235,"-",'Basis-Tabelle-Samen'!J235,"-garden-to-go-slovenian.jpg")),
IF($C$1="Spanisch - ES",HYPERLINK(CONCATENATE("https://www.saflax.de/0-WVK-Retail/Bilder-Pictures/SAFLAX-",'Basis-Tabelle-Samen'!Q235,"-",'Basis-Tabelle-Samen'!J235,"-garden-to-go-spanish.jpg")),
IF($C$1="Tschechisch - CZ",HYPERLINK(CONCATENATE("https://www.saflax.de/0-WVK-Retail/Bilder-Pictures/SAFLAX-",'Basis-Tabelle-Samen'!Q235,"-",'Basis-Tabelle-Samen'!J235,"-garden-to-go-czech.jpg")),
IF($C$1="Türkisch - TR",HYPERLINK(CONCATENATE("https://www.saflax.de/0-WVK-Retail/Bilder-Pictures/SAFLAX-",'Basis-Tabelle-Samen'!Q235,"-",'Basis-Tabelle-Samen'!J235,"-garden-to-go-turkish.jpg")),
IF($C$1="Ungarisch - HU",HYPERLINK(CONCATENATE("https://www.saflax.de/0-WVK-Retail/Bilder-Pictures/SAFLAX-",'Basis-Tabelle-Samen'!Q235,"-",'Basis-Tabelle-Samen'!J235,"-garden-to-go-hungarian.jpg")),
" ACHTUNG")))))))))))))))))))))))))))))</f>
        <v>https://www.saflax.de/0-WVK-Retail/Bilder-Pictures/SAFLAX-54995-pinus-thunbergii-garden-to-go-english.jpg</v>
      </c>
      <c r="AP235" s="330" t="str">
        <f>IF(K235&lt;1,"",
IF($C$1="Bulgarisch - BG",HYPERLINK(CONCATENATE("https://www.saflax.de/0-WVK-Retail/Bilder-Pictures/SAFLAX-",'Basis-Tabelle-Samen'!T235,"-",'Basis-Tabelle-Samen'!J235,"-cultivation-set-bulgarian.jpg")),
IF($C$1="Dänisch - DK",HYPERLINK(CONCATENATE("https://www.saflax.de/0-WVK-Retail/Bilder-Pictures/SAFLAX-",'Basis-Tabelle-Samen'!T235,"-",'Basis-Tabelle-Samen'!J235,"-cultivation-set-danish.jpg")),
IF($C$1="Deutsch - DE",HYPERLINK(CONCATENATE("https://www.saflax.de/0-WVK-Retail/Bilder-Pictures/SAFLAX-",'Basis-Tabelle-Samen'!T235,"-",'Basis-Tabelle-Samen'!J235,"-cultivation-set-german.jpg")),
IF($C$1="Englisch - UK",HYPERLINK(CONCATENATE("https://www.saflax.de/0-WVK-Retail/Bilder-Pictures/SAFLAX-",'Basis-Tabelle-Samen'!T235,"-",'Basis-Tabelle-Samen'!J235,"-cultivation-set-english.jpg")),
IF($C$1="Estnisch - EE",HYPERLINK(CONCATENATE("https://www.saflax.de/0-WVK-Retail/Bilder-Pictures/SAFLAX-",'Basis-Tabelle-Samen'!T235,"-",'Basis-Tabelle-Samen'!J235,"-cultivation-set-estonian.jpg")),
IF($C$1="Finnisch - FI",HYPERLINK(CONCATENATE("https://www.saflax.de/0-WVK-Retail/Bilder-Pictures/SAFLAX-",'Basis-Tabelle-Samen'!T235,"-",'Basis-Tabelle-Samen'!J235,"-cultivation-set-finnish.jpg")),
IF($C$1="Französisch - FR",HYPERLINK(CONCATENATE("https://www.saflax.de/0-WVK-Retail/Bilder-Pictures/SAFLAX-",'Basis-Tabelle-Samen'!T235,"-",'Basis-Tabelle-Samen'!J235,"-cultivation-set-french.jpg")),
IF($C$1="Griechisch - GR",HYPERLINK(CONCATENATE("https://www.saflax.de/0-WVK-Retail/Bilder-Pictures/SAFLAX-",'Basis-Tabelle-Samen'!T235,"-",'Basis-Tabelle-Samen'!J235,"-cultivation-set-greek.jpg")),
IF($C$1="Irisch - IE",HYPERLINK(CONCATENATE("https://www.saflax.de/0-WVK-Retail/Bilder-Pictures/SAFLAX-",'Basis-Tabelle-Samen'!T235,"-",'Basis-Tabelle-Samen'!J235,"-cultivation-set-irish.jpg")),
IF($C$1="Isländisch - IS",HYPERLINK(CONCATENATE("https://www.saflax.de/0-WVK-Retail/Bilder-Pictures/SAFLAX-",'Basis-Tabelle-Samen'!T235,"-",'Basis-Tabelle-Samen'!J235,"-cultivation-set-icelandic.jpg")),
IF($C$1="Italienisch - IT",HYPERLINK(CONCATENATE("https://www.saflax.de/0-WVK-Retail/Bilder-Pictures/SAFLAX-",'Basis-Tabelle-Samen'!T235,"-",'Basis-Tabelle-Samen'!J235,"-cultivation-set-italian.jpg")),
IF($C$1="Japanisch - JP",HYPERLINK(CONCATENATE("https://www.saflax.de/0-WVK-Retail/Bilder-Pictures/SAFLAX-",'Basis-Tabelle-Samen'!T235,"-",'Basis-Tabelle-Samen'!J235,"-cultivation-set-japanese.jpg")),
IF($C$1="Kroatisch - HR",HYPERLINK(CONCATENATE("https://www.saflax.de/0-WVK-Retail/Bilder-Pictures/SAFLAX-",'Basis-Tabelle-Samen'!T235,"-",'Basis-Tabelle-Samen'!J235,"-cultivation-set-croatian.jpg")),
IF($C$1="Lettisch - LV",HYPERLINK(CONCATENATE("https://www.saflax.de/0-WVK-Retail/Bilder-Pictures/SAFLAX-",'Basis-Tabelle-Samen'!T235,"-",'Basis-Tabelle-Samen'!J235,"-cultivation-set-latvian.jpg")),
IF($C$1="Litauisch - LT",HYPERLINK(CONCATENATE("https://www.saflax.de/0-WVK-Retail/Bilder-Pictures/SAFLAX-",'Basis-Tabelle-Samen'!T235,"-",'Basis-Tabelle-Samen'!J235,"-cultivation-set-lithuanian.jpg")),
IF($C$1="Maltesisch - MT",HYPERLINK(CONCATENATE("https://www.saflax.de/0-WVK-Retail/Bilder-Pictures/SAFLAX-",'Basis-Tabelle-Samen'!T235,"-",'Basis-Tabelle-Samen'!J235,"-cultivation-set-maltese.jpg")),
IF($C$1="Niederländisch - NL",HYPERLINK(CONCATENATE("https://www.saflax.de/0-WVK-Retail/Bilder-Pictures/SAFLAX-",'Basis-Tabelle-Samen'!T235,"-",'Basis-Tabelle-Samen'!J235,"-cultivation-set-dutch.jpg")),
IF($C$1="Norwegisch - NO",HYPERLINK(CONCATENATE("https://www.saflax.de/0-WVK-Retail/Bilder-Pictures/SAFLAX-",'Basis-Tabelle-Samen'!T235,"-",'Basis-Tabelle-Samen'!J235,"-cultivation-set-nowegian.jpg")),
IF($C$1="Polnisch - PL",HYPERLINK(CONCATENATE("https://www.saflax.de/0-WVK-Retail/Bilder-Pictures/SAFLAX-",'Basis-Tabelle-Samen'!T235,"-",'Basis-Tabelle-Samen'!J235,"-cultivation-set-polish.jpg")),
IF($C$1="Portugiesisch - PT",HYPERLINK(CONCATENATE("https://www.saflax.de/0-WVK-Retail/Bilder-Pictures/SAFLAX-",'Basis-Tabelle-Samen'!T235,"-",'Basis-Tabelle-Samen'!J235,"-cultivation-set-portuguese.jpg")),
IF($C$1="Rumänisch - RO",HYPERLINK(CONCATENATE("https://www.saflax.de/0-WVK-Retail/Bilder-Pictures/SAFLAX-",'Basis-Tabelle-Samen'!T235,"-",'Basis-Tabelle-Samen'!J235,"-cultivation-set-romanian.jpg")),
IF($C$1="Schwedisch - SE",HYPERLINK(CONCATENATE("https://www.saflax.de/0-WVK-Retail/Bilder-Pictures/SAFLAX-",'Basis-Tabelle-Samen'!T235,"-",'Basis-Tabelle-Samen'!J235,"-cultivation-set-swedish.jpg")),
IF($C$1="Slowakisch - SK",HYPERLINK(CONCATENATE("https://www.saflax.de/0-WVK-Retail/Bilder-Pictures/SAFLAX-",'Basis-Tabelle-Samen'!T235,"-",'Basis-Tabelle-Samen'!J235,"-cultivation-set-slovak.jpg")),
IF($C$1="Slowenisch - SI",HYPERLINK(CONCATENATE("https://www.saflax.de/0-WVK-Retail/Bilder-Pictures/SAFLAX-",'Basis-Tabelle-Samen'!T235,"-",'Basis-Tabelle-Samen'!J235,"-cultivation-set-slovenian.jpg")),
IF($C$1="Spanisch - ES",HYPERLINK(CONCATENATE("https://www.saflax.de/0-WVK-Retail/Bilder-Pictures/SAFLAX-",'Basis-Tabelle-Samen'!T235,"-",'Basis-Tabelle-Samen'!J235,"-cultivation-set-spanish.jpg")),
IF($C$1="Tschechisch - CZ",HYPERLINK(CONCATENATE("https://www.saflax.de/0-WVK-Retail/Bilder-Pictures/SAFLAX-",'Basis-Tabelle-Samen'!T235,"-",'Basis-Tabelle-Samen'!J235,"-cultivation-set-czech.jpg")),
IF($C$1="Türkisch - TR",HYPERLINK(CONCATENATE("https://www.saflax.de/0-WVK-Retail/Bilder-Pictures/SAFLAX-",'Basis-Tabelle-Samen'!T235,"-",'Basis-Tabelle-Samen'!J235,"-cultivation-set-turkish.jpg")),
IF($C$1="Ungarisch - HU",HYPERLINK(CONCATENATE("https://www.saflax.de/0-WVK-Retail/Bilder-Pictures/SAFLAX-",'Basis-Tabelle-Samen'!T235,"-",'Basis-Tabelle-Samen'!J235,"-cultivation-set-hungarian.jpg")),
" ACHTUNG")))))))))))))))))))))))))))))</f>
        <v>https://www.saflax.de/0-WVK-Retail/Bilder-Pictures/SAFLAX-34995-pinus-thunbergii-cultivation-set-english.jpg</v>
      </c>
      <c r="AQ235" s="330" t="str">
        <f>IF(L235&lt;1,"",
IF($C$1="Bulgarisch - BG",HYPERLINK(CONCATENATE("https://www.saflax.de/0-WVK-Retail/Bilder-Pictures/SAFLAX-",'Basis-Tabelle-Samen'!W235,"-",'Basis-Tabelle-Samen'!J235,"-garden-in-the-bag-bulgarian.jpg")),
IF($C$1="Dänisch - DK",HYPERLINK(CONCATENATE("https://www.saflax.de/0-WVK-Retail/Bilder-Pictures/SAFLAX-",'Basis-Tabelle-Samen'!W235,"-",'Basis-Tabelle-Samen'!J235,"-garden-in-the-bag-danish.jpg")),
IF($C$1="Deutsch - DE",HYPERLINK(CONCATENATE("https://www.saflax.de/0-WVK-Retail/Bilder-Pictures/SAFLAX-",'Basis-Tabelle-Samen'!W235,"-",'Basis-Tabelle-Samen'!J235,"-garden-in-the-bag-german.jpg")),
IF($C$1="Englisch - UK",HYPERLINK(CONCATENATE("https://www.saflax.de/0-WVK-Retail/Bilder-Pictures/SAFLAX-",'Basis-Tabelle-Samen'!W235,"-",'Basis-Tabelle-Samen'!J235,"-garden-in-the-bag-english.jpg")),
IF($C$1="Estnisch - EE",HYPERLINK(CONCATENATE("https://www.saflax.de/0-WVK-Retail/Bilder-Pictures/SAFLAX-",'Basis-Tabelle-Samen'!W235,"-",'Basis-Tabelle-Samen'!J235,"-garden-in-the-bag-estonian.jpg")),
IF($C$1="Finnisch - FI",HYPERLINK(CONCATENATE("https://www.saflax.de/0-WVK-Retail/Bilder-Pictures/SAFLAX-",'Basis-Tabelle-Samen'!W235,"-",'Basis-Tabelle-Samen'!J235,"-garden-in-the-bag-finnish.jpg")),
IF($C$1="Französisch - FR",HYPERLINK(CONCATENATE("https://www.saflax.de/0-WVK-Retail/Bilder-Pictures/SAFLAX-",'Basis-Tabelle-Samen'!W235,"-",'Basis-Tabelle-Samen'!J235,"-garden-in-the-bag-french.jpg")),
IF($C$1="Griechisch - GR",HYPERLINK(CONCATENATE("https://www.saflax.de/0-WVK-Retail/Bilder-Pictures/SAFLAX-",'Basis-Tabelle-Samen'!W235,"-",'Basis-Tabelle-Samen'!J235,"-garden-in-the-bag-greek.jpg")),
IF($C$1="Irisch - IE",HYPERLINK(CONCATENATE("https://www.saflax.de/0-WVK-Retail/Bilder-Pictures/SAFLAX-",'Basis-Tabelle-Samen'!W235,"-",'Basis-Tabelle-Samen'!J235,"-garden-in-the-bag-irish.jpg")),
IF($C$1="Isländisch - IS",HYPERLINK(CONCATENATE("https://www.saflax.de/0-WVK-Retail/Bilder-Pictures/SAFLAX-",'Basis-Tabelle-Samen'!W235,"-",'Basis-Tabelle-Samen'!J235,"-garden-in-the-bag-icelandic.jpg")),
IF($C$1="Italienisch - IT",HYPERLINK(CONCATENATE("https://www.saflax.de/0-WVK-Retail/Bilder-Pictures/SAFLAX-",'Basis-Tabelle-Samen'!W235,"-",'Basis-Tabelle-Samen'!J235,"-garden-in-the-bag-italian.jpg")),
IF($C$1="Japanisch - JP",HYPERLINK(CONCATENATE("https://www.saflax.de/0-WVK-Retail/Bilder-Pictures/SAFLAX-",'Basis-Tabelle-Samen'!W235,"-",'Basis-Tabelle-Samen'!J235,"-garden-in-the-bag-japanese.jpg")),
IF($C$1="Kroatisch - HR",HYPERLINK(CONCATENATE("https://www.saflax.de/0-WVK-Retail/Bilder-Pictures/SAFLAX-",'Basis-Tabelle-Samen'!W235,"-",'Basis-Tabelle-Samen'!J235,"-garden-in-the-bag-croatian.jpg")),
IF($C$1="Lettisch - LV",HYPERLINK(CONCATENATE("https://www.saflax.de/0-WVK-Retail/Bilder-Pictures/SAFLAX-",'Basis-Tabelle-Samen'!W235,"-",'Basis-Tabelle-Samen'!J235,"-garden-in-the-bag-latvian.jpg")),
IF($C$1="Litauisch - LT",HYPERLINK(CONCATENATE("https://www.saflax.de/0-WVK-Retail/Bilder-Pictures/SAFLAX-",'Basis-Tabelle-Samen'!W235,"-",'Basis-Tabelle-Samen'!J235,"-garden-in-the-bag-lithuanian.jpg")),
IF($C$1="Maltesisch - MT",HYPERLINK(CONCATENATE("https://www.saflax.de/0-WVK-Retail/Bilder-Pictures/SAFLAX-",'Basis-Tabelle-Samen'!W235,"-",'Basis-Tabelle-Samen'!J235,"-garden-in-the-bag-maltese.jpg")),
IF($C$1="Niederländisch - NL",HYPERLINK(CONCATENATE("https://www.saflax.de/0-WVK-Retail/Bilder-Pictures/SAFLAX-",'Basis-Tabelle-Samen'!W235,"-",'Basis-Tabelle-Samen'!J235,"-garden-in-the-bag-dutch.jpg")),
IF($C$1="Norwegisch - NO",HYPERLINK(CONCATENATE("https://www.saflax.de/0-WVK-Retail/Bilder-Pictures/SAFLAX-",'Basis-Tabelle-Samen'!W235,"-",'Basis-Tabelle-Samen'!J235,"-garden-in-the-bag-nowegian.jpg")),
IF($C$1="Polnisch - PL",HYPERLINK(CONCATENATE("https://www.saflax.de/0-WVK-Retail/Bilder-Pictures/SAFLAX-",'Basis-Tabelle-Samen'!W235,"-",'Basis-Tabelle-Samen'!J235,"-garden-in-the-bag-polish.jpg")),
IF($C$1="Portugiesisch - PT",HYPERLINK(CONCATENATE("https://www.saflax.de/0-WVK-Retail/Bilder-Pictures/SAFLAX-",'Basis-Tabelle-Samen'!W235,"-",'Basis-Tabelle-Samen'!J235,"-garden-in-the-bag-portuguese.jpg")),
IF($C$1="Rumänisch - RO",HYPERLINK(CONCATENATE("https://www.saflax.de/0-WVK-Retail/Bilder-Pictures/SAFLAX-",'Basis-Tabelle-Samen'!W235,"-",'Basis-Tabelle-Samen'!J235,"-garden-in-the-bag-romanian.jpg")),
IF($C$1="Schwedisch - SE",HYPERLINK(CONCATENATE("https://www.saflax.de/0-WVK-Retail/Bilder-Pictures/SAFLAX-",'Basis-Tabelle-Samen'!W235,"-",'Basis-Tabelle-Samen'!J235,"-garden-in-the-bag-swedish.jpg")),
IF($C$1="Slowakisch - SK",HYPERLINK(CONCATENATE("https://www.saflax.de/0-WVK-Retail/Bilder-Pictures/SAFLAX-",'Basis-Tabelle-Samen'!W235,"-",'Basis-Tabelle-Samen'!J235,"-garden-in-the-bag-slovak.jpg")),
IF($C$1="Slowenisch - SI",HYPERLINK(CONCATENATE("https://www.saflax.de/0-WVK-Retail/Bilder-Pictures/SAFLAX-",'Basis-Tabelle-Samen'!W235,"-",'Basis-Tabelle-Samen'!J235,"-garden-in-the-bag-slovenian.jpg")),
IF($C$1="Spanisch - ES",HYPERLINK(CONCATENATE("https://www.saflax.de/0-WVK-Retail/Bilder-Pictures/SAFLAX-",'Basis-Tabelle-Samen'!W235,"-",'Basis-Tabelle-Samen'!J235,"-garden-in-the-bag-spanish.jpg")),
IF($C$1="Tschechisch - CZ",HYPERLINK(CONCATENATE("https://www.saflax.de/0-WVK-Retail/Bilder-Pictures/SAFLAX-",'Basis-Tabelle-Samen'!W235,"-",'Basis-Tabelle-Samen'!J235,"-garden-in-the-bag-czech.jpg")),
IF($C$1="Türkisch - TR",HYPERLINK(CONCATENATE("https://www.saflax.de/0-WVK-Retail/Bilder-Pictures/SAFLAX-",'Basis-Tabelle-Samen'!W235,"-",'Basis-Tabelle-Samen'!J235,"-garden-in-the-bag-turkish.jpg")),
IF($C$1="Ungarisch - HU",HYPERLINK(CONCATENATE("https://www.saflax.de/0-WVK-Retail/Bilder-Pictures/SAFLAX-",'Basis-Tabelle-Samen'!W235,"-",'Basis-Tabelle-Samen'!J235,"-garden-in-the-bag-hungarian.jpg")),
" ACHTUNG")))))))))))))))))))))))))))))</f>
        <v>https://www.saflax.de/0-WVK-Retail/Bilder-Pictures/SAFLAX-64995-pinus-thunbergii-garden-in-the-bag-english.jpg</v>
      </c>
    </row>
    <row r="236" spans="1:43" ht="17.100000000000001" customHeight="1" x14ac:dyDescent="0.2">
      <c r="A236" s="318" t="str">
        <f>IF('Basis-Tabelle-Samen'!A225="","",IF($C$1="Deutsch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36" s="319" t="str">
        <f>'Basis-Tabelle-Samen'!I225</f>
        <v>Pinus pinea</v>
      </c>
      <c r="C236" s="316" t="str">
        <f>IF($C$1="Bulgarisch - BG",'Basis-Tabelle-Samen'!Z225,
IF($C$1="Dänisch - DK",'Basis-Tabelle-Samen'!AA225,
IF($C$1="Deutsch - DE",'Basis-Tabelle-Samen'!AB225,
IF($C$1="Englisch - UK",'Basis-Tabelle-Samen'!AC225,
IF($C$1="Estnisch - EE",'Basis-Tabelle-Samen'!AD225,
IF($C$1="Finnisch - FI",'Basis-Tabelle-Samen'!AE225,
IF($C$1="Französisch - FR",'Basis-Tabelle-Samen'!AF225,
IF($C$1="Griechisch - GR",'Basis-Tabelle-Samen'!AG225,
IF($C$1="Irisch - IE",'Basis-Tabelle-Samen'!AH225,
IF($C$1="Isländisch - IS",'Basis-Tabelle-Samen'!AI225,
IF($C$1="Italienisch - IT",'Basis-Tabelle-Samen'!AJ225,
IF($C$1="Japanisch - JP",'Basis-Tabelle-Samen'!AK225,
IF($C$1="Kroatisch - HR",'Basis-Tabelle-Samen'!AL225,
IF($C$1="Lettisch - LV",'Basis-Tabelle-Samen'!AM225,
IF($C$1="Litauisch - LT",'Basis-Tabelle-Samen'!AN225,
IF($C$1="Maltesisch - MT",'Basis-Tabelle-Samen'!AO225,
IF($C$1="Niederländisch - NL",'Basis-Tabelle-Samen'!AP225,
IF($C$1="Norwegisch - NO",'Basis-Tabelle-Samen'!AQ225,
IF($C$1="Polnisch - PL",'Basis-Tabelle-Samen'!AR225,
IF($C$1="Portugiesisch - PT",'Basis-Tabelle-Samen'!AS225,
IF($C$1="Rumänisch - RO",'Basis-Tabelle-Samen'!AT225,
IF($C$1="Schwedisch - SE",'Basis-Tabelle-Samen'!AU225,
IF($C$1="Slowakisch - SK",'Basis-Tabelle-Samen'!AV225,
IF($C$1="Slowenisch - SI",'Basis-Tabelle-Samen'!AW225,
IF($C$1="Spanisch - ES",'Basis-Tabelle-Samen'!AX225,
IF($C$1="Tschechisch - CZ",'Basis-Tabelle-Samen'!AY225,
IF($C$1="Türkisch - TR",'Basis-Tabelle-Samen'!AZ225,
IF($C$1="Ungarisch - HU",'Basis-Tabelle-Samen'!BA225,
" ACHTUNG"))))))))))))))))))))))))))))</f>
        <v>Bonsai - Stone Pine</v>
      </c>
      <c r="D236" s="320">
        <f>'Basis-Tabelle-Samen'!F225</f>
        <v>6</v>
      </c>
      <c r="E236" s="321" t="str">
        <f>'Basis-Tabelle-Samen'!H225</f>
        <v>7 %</v>
      </c>
      <c r="F236" s="322" t="str">
        <f>IF('Basis-Tabelle-Samen'!G225="","",'Basis-Tabelle-Samen'!G225)</f>
        <v>04</v>
      </c>
      <c r="G236" s="320">
        <f>'Basis-Tabelle-Samen'!C225</f>
        <v>14918</v>
      </c>
      <c r="H236" s="323">
        <f>'Basis-Tabelle-Samen'!D225</f>
        <v>4055473149189</v>
      </c>
      <c r="I236" s="324">
        <f>'Basis-Tabelle-Samen'!E225</f>
        <v>1.85</v>
      </c>
      <c r="J236" s="325">
        <f t="shared" si="3"/>
        <v>12</v>
      </c>
      <c r="K236" s="326">
        <f>'Basis-Tabelle-Samen'!K225</f>
        <v>74918</v>
      </c>
      <c r="L236" s="323">
        <f>'Basis-Tabelle-Samen'!L225</f>
        <v>4055473749181</v>
      </c>
      <c r="M236" s="324">
        <f>'Basis-Tabelle-Samen'!M225</f>
        <v>2.4500000000000002</v>
      </c>
      <c r="N236" s="326">
        <f>IF(K236&lt;1,"",'3'!$I$15)</f>
        <v>15</v>
      </c>
      <c r="O236" s="327">
        <f>IF(K236&lt;1,"",'3'!$J$11)</f>
        <v>90</v>
      </c>
      <c r="P236" s="326">
        <f>'Basis-Tabelle-Samen'!N225</f>
        <v>84918</v>
      </c>
      <c r="Q236" s="323">
        <f>'Basis-Tabelle-Samen'!O225</f>
        <v>4055473849188</v>
      </c>
      <c r="R236" s="328">
        <f>'Basis-Tabelle-Samen'!P225</f>
        <v>3.75</v>
      </c>
      <c r="S236" s="326">
        <f>IF(R236&lt;1,"",'3'!$M$15)</f>
        <v>18</v>
      </c>
      <c r="T236" s="327">
        <f>IF(R236&lt;1,"",'3'!$N$11)</f>
        <v>72</v>
      </c>
      <c r="U236" s="326">
        <f>'Basis-Tabelle-Samen'!Q225</f>
        <v>54918</v>
      </c>
      <c r="V236" s="323">
        <f>'Basis-Tabelle-Samen'!R225</f>
        <v>4055473549187</v>
      </c>
      <c r="W236" s="324">
        <f>'Basis-Tabelle-Samen'!S225</f>
        <v>4.95</v>
      </c>
      <c r="X236" s="326">
        <f>IF(U236&lt;1,"",'3'!$Q$15)</f>
        <v>6</v>
      </c>
      <c r="Y236" s="327">
        <f>IF(U236&lt;1,"",'3'!$R$11)</f>
        <v>24</v>
      </c>
      <c r="Z236" s="326">
        <f>'Basis-Tabelle-Samen'!T225</f>
        <v>34918</v>
      </c>
      <c r="AA236" s="323">
        <f>'Basis-Tabelle-Samen'!U225</f>
        <v>4055473349183</v>
      </c>
      <c r="AB236" s="324">
        <f>'Basis-Tabelle-Samen'!V225</f>
        <v>6.75</v>
      </c>
      <c r="AC236" s="326">
        <f>IF(Z236&lt;1,"",'3'!$U$15)</f>
        <v>6</v>
      </c>
      <c r="AD236" s="327">
        <f>IF(Z236&lt;1,"",'3'!$V$11)</f>
        <v>24</v>
      </c>
      <c r="AE236" s="326">
        <f>'Basis-Tabelle-Samen'!W225</f>
        <v>64918</v>
      </c>
      <c r="AF236" s="323">
        <f>'Basis-Tabelle-Samen'!X225</f>
        <v>4055473649184</v>
      </c>
      <c r="AG236" s="324">
        <f>'Basis-Tabelle-Samen'!Y225</f>
        <v>2.95</v>
      </c>
      <c r="AH236" s="326">
        <f>IF(AE236&lt;1,"",'3'!$Y$15)</f>
        <v>8</v>
      </c>
      <c r="AI236" s="327">
        <f>IF(AE236&lt;1,"",'3'!$Z$11)</f>
        <v>64</v>
      </c>
      <c r="AJ236" s="315"/>
      <c r="AK236" s="316" t="str">
        <f>IF(G236&lt;1,"",
IF($C$1="Bulgarisch - BG",HYPERLINK(CONCATENATE("https://www.saflax.de/0-WVK-Retail/Bilder-Pictures/SAFLAX-",'Basis-Tabelle-Samen'!C225,"-",'Basis-Tabelle-Samen'!J225,"-seed-package-front-cr-bulgarian.jpg")),
IF($C$1="Dänisch - DK",HYPERLINK(CONCATENATE("https://www.saflax.de/0-WVK-Retail/Bilder-Pictures/SAFLAX-",'Basis-Tabelle-Samen'!C225,"-",'Basis-Tabelle-Samen'!J225,"-seed-package-front-cr-danish.jpg")),
IF($C$1="Deutsch - DE",HYPERLINK(CONCATENATE("https://www.saflax.de/0-WVK-Retail/Bilder-Pictures/SAFLAX-",'Basis-Tabelle-Samen'!C225,"-",'Basis-Tabelle-Samen'!J225,"-seed-package-front-cr-german.jpg")),
IF($C$1="Englisch - UK",HYPERLINK(CONCATENATE("https://www.saflax.de/0-WVK-Retail/Bilder-Pictures/SAFLAX-",'Basis-Tabelle-Samen'!C225,"-",'Basis-Tabelle-Samen'!J225,"-seed-package-front-cr-english.jpg")),
IF($C$1="Estnisch - EE",HYPERLINK(CONCATENATE("https://www.saflax.de/0-WVK-Retail/Bilder-Pictures/SAFLAX-",'Basis-Tabelle-Samen'!C225,"-",'Basis-Tabelle-Samen'!J225,"-seed-package-front-cr-estonian.jpg")),
IF($C$1="Finnisch - FI",HYPERLINK(CONCATENATE("https://www.saflax.de/0-WVK-Retail/Bilder-Pictures/SAFLAX-",'Basis-Tabelle-Samen'!C225,"-",'Basis-Tabelle-Samen'!J225,"-seed-package-front-cr-finnish.jpg")),
IF($C$1="Französisch - FR",HYPERLINK(CONCATENATE("https://www.saflax.de/0-WVK-Retail/Bilder-Pictures/SAFLAX-",'Basis-Tabelle-Samen'!C225,"-",'Basis-Tabelle-Samen'!J225,"-seed-package-front-cr-french.jpg")),
IF($C$1="Griechisch - GR",HYPERLINK(CONCATENATE("https://www.saflax.de/0-WVK-Retail/Bilder-Pictures/SAFLAX-",'Basis-Tabelle-Samen'!C225,"-",'Basis-Tabelle-Samen'!J225,"-seed-package-front-cr-greek.jpg")),
IF($C$1="Irisch - IE",HYPERLINK(CONCATENATE("https://www.saflax.de/0-WVK-Retail/Bilder-Pictures/SAFLAX-",'Basis-Tabelle-Samen'!C225,"-",'Basis-Tabelle-Samen'!J225,"-seed-package-front-cr-irish.jpg")),
IF($C$1="Isländisch - IS",HYPERLINK(CONCATENATE("https://www.saflax.de/0-WVK-Retail/Bilder-Pictures/SAFLAX-",'Basis-Tabelle-Samen'!C225,"-",'Basis-Tabelle-Samen'!J225,"-seed-package-front-cr-icelandic.jpg")),
IF($C$1="Italienisch - IT",HYPERLINK(CONCATENATE("https://www.saflax.de/0-WVK-Retail/Bilder-Pictures/SAFLAX-",'Basis-Tabelle-Samen'!C225,"-",'Basis-Tabelle-Samen'!J225,"-seed-package-front-cr-italian.jpg")),
IF($C$1="Japanisch - JP",HYPERLINK(CONCATENATE("https://www.saflax.de/0-WVK-Retail/Bilder-Pictures/SAFLAX-",'Basis-Tabelle-Samen'!C225,"-",'Basis-Tabelle-Samen'!J225,"-seed-package-front-cr-japanese.jpg")),
IF($C$1="Kroatisch - HR",HYPERLINK(CONCATENATE("https://www.saflax.de/0-WVK-Retail/Bilder-Pictures/SAFLAX-",'Basis-Tabelle-Samen'!C225,"-",'Basis-Tabelle-Samen'!J225,"-seed-package-front-cr-croatian.jpg")),
IF($C$1="Lettisch - LV",HYPERLINK(CONCATENATE("https://www.saflax.de/0-WVK-Retail/Bilder-Pictures/SAFLAX-",'Basis-Tabelle-Samen'!C225,"-",'Basis-Tabelle-Samen'!J225,"-seed-package-front-cr-latvian.jpg")),
IF($C$1="Litauisch - LT",HYPERLINK(CONCATENATE("https://www.saflax.de/0-WVK-Retail/Bilder-Pictures/SAFLAX-",'Basis-Tabelle-Samen'!C225,"-",'Basis-Tabelle-Samen'!J225,"-seed-package-front-cr-lithuanian.jpg")),
IF($C$1="Maltesisch - MT",HYPERLINK(CONCATENATE("https://www.saflax.de/0-WVK-Retail/Bilder-Pictures/SAFLAX-",'Basis-Tabelle-Samen'!C225,"-",'Basis-Tabelle-Samen'!J225,"-seed-package-front-cr-maltese.jpg")),
IF($C$1="Niederländisch - NL",HYPERLINK(CONCATENATE("https://www.saflax.de/0-WVK-Retail/Bilder-Pictures/SAFLAX-",'Basis-Tabelle-Samen'!C225,"-",'Basis-Tabelle-Samen'!J225,"-seed-package-front-cr-dutch.jpg")),
IF($C$1="Norwegisch - NO",HYPERLINK(CONCATENATE("https://www.saflax.de/0-WVK-Retail/Bilder-Pictures/SAFLAX-",'Basis-Tabelle-Samen'!C225,"-",'Basis-Tabelle-Samen'!J225,"-seed-package-front-cr-nowegian.jpg")),
IF($C$1="Polnisch - PL",HYPERLINK(CONCATENATE("https://www.saflax.de/0-WVK-Retail/Bilder-Pictures/SAFLAX-",'Basis-Tabelle-Samen'!C225,"-",'Basis-Tabelle-Samen'!J225,"-seed-package-front-cr-polish.jpg")),
IF($C$1="Portugiesisch - PT",HYPERLINK(CONCATENATE("https://www.saflax.de/0-WVK-Retail/Bilder-Pictures/SAFLAX-",'Basis-Tabelle-Samen'!C225,"-",'Basis-Tabelle-Samen'!J225,"-seed-package-front-cr-portuguese.jpg")),
IF($C$1="Rumänisch - RO",HYPERLINK(CONCATENATE("https://www.saflax.de/0-WVK-Retail/Bilder-Pictures/SAFLAX-",'Basis-Tabelle-Samen'!C225,"-",'Basis-Tabelle-Samen'!J225,"-seed-package-front-cr-romanian.jpg")),
IF($C$1="Schwedisch - SE",HYPERLINK(CONCATENATE("https://www.saflax.de/0-WVK-Retail/Bilder-Pictures/SAFLAX-",'Basis-Tabelle-Samen'!C225,"-",'Basis-Tabelle-Samen'!J225,"-seed-package-front-cr-swedish.jpg")),
IF($C$1="Slowakisch - SK",HYPERLINK(CONCATENATE("https://www.saflax.de/0-WVK-Retail/Bilder-Pictures/SAFLAX-",'Basis-Tabelle-Samen'!C225,"-",'Basis-Tabelle-Samen'!J225,"-seed-package-front-cr-slovak.jpg")),
IF($C$1="Slowenisch - SI",HYPERLINK(CONCATENATE("https://www.saflax.de/0-WVK-Retail/Bilder-Pictures/SAFLAX-",'Basis-Tabelle-Samen'!C225,"-",'Basis-Tabelle-Samen'!J225,"-seed-package-front-cr-slovenian.jpg")),
IF($C$1="Spanisch - ES",HYPERLINK(CONCATENATE("https://www.saflax.de/0-WVK-Retail/Bilder-Pictures/SAFLAX-",'Basis-Tabelle-Samen'!C225,"-",'Basis-Tabelle-Samen'!J225,"-seed-package-front-cr-spanish.jpg")),
IF($C$1="Tschechisch - CZ",HYPERLINK(CONCATENATE("https://www.saflax.de/0-WVK-Retail/Bilder-Pictures/SAFLAX-",'Basis-Tabelle-Samen'!C225,"-",'Basis-Tabelle-Samen'!J225,"-seed-package-front-cr-czech.jpg")),
IF($C$1="Türkisch - TR",HYPERLINK(CONCATENATE("https://www.saflax.de/0-WVK-Retail/Bilder-Pictures/SAFLAX-",'Basis-Tabelle-Samen'!C225,"-",'Basis-Tabelle-Samen'!J225,"-seed-package-front-cr-turkish.jpg")),
IF($C$1="Ungarisch - HU",HYPERLINK(CONCATENATE("https://www.saflax.de/0-WVK-Retail/Bilder-Pictures/SAFLAX-",'Basis-Tabelle-Samen'!C225,"-",'Basis-Tabelle-Samen'!J225,"-seed-package-front-cr-hungarian.jpg")),
" ACHTUNG")))))))))))))))))))))))))))))</f>
        <v>https://www.saflax.de/0-WVK-Retail/Bilder-Pictures/SAFLAX-14918-pinus-pinea-seed-package-front-cr-english.jpg</v>
      </c>
      <c r="AL236" s="330" t="str">
        <f>IF(G236&lt;1,"",
IF($C$1="Bulgarisch - BG",HYPERLINK(CONCATENATE("https://www.saflax.de/0-WVK-Retail/Bilder-Pictures/SAFLAX-",'Basis-Tabelle-Samen'!C225,"-",'Basis-Tabelle-Samen'!J225,"-seed-package-back-cr-bulgarian.jpg")),
IF($C$1="Dänisch - DK",HYPERLINK(CONCATENATE("https://www.saflax.de/0-WVK-Retail/Bilder-Pictures/SAFLAX-",'Basis-Tabelle-Samen'!C225,"-",'Basis-Tabelle-Samen'!J225,"-seed-package-back-cr-danish.jpg")),
IF($C$1="Deutsch - DE",HYPERLINK(CONCATENATE("https://www.saflax.de/0-WVK-Retail/Bilder-Pictures/SAFLAX-",'Basis-Tabelle-Samen'!C225,"-",'Basis-Tabelle-Samen'!J225,"-seed-package-back-cr-german.jpg")),
IF($C$1="Englisch - UK",HYPERLINK(CONCATENATE("https://www.saflax.de/0-WVK-Retail/Bilder-Pictures/SAFLAX-",'Basis-Tabelle-Samen'!C225,"-",'Basis-Tabelle-Samen'!J225,"-seed-package-back-cr-english.jpg")),
IF($C$1="Estnisch - EE",HYPERLINK(CONCATENATE("https://www.saflax.de/0-WVK-Retail/Bilder-Pictures/SAFLAX-",'Basis-Tabelle-Samen'!C225,"-",'Basis-Tabelle-Samen'!J225,"-seed-package-back-cr-estonian.jpg")),
IF($C$1="Finnisch - FI",HYPERLINK(CONCATENATE("https://www.saflax.de/0-WVK-Retail/Bilder-Pictures/SAFLAX-",'Basis-Tabelle-Samen'!C225,"-",'Basis-Tabelle-Samen'!J225,"-seed-package-back-cr-finnish.jpg")),
IF($C$1="Französisch - FR",HYPERLINK(CONCATENATE("https://www.saflax.de/0-WVK-Retail/Bilder-Pictures/SAFLAX-",'Basis-Tabelle-Samen'!C225,"-",'Basis-Tabelle-Samen'!J225,"-seed-package-back-cr-french.jpg")),
IF($C$1="Griechisch - GR",HYPERLINK(CONCATENATE("https://www.saflax.de/0-WVK-Retail/Bilder-Pictures/SAFLAX-",'Basis-Tabelle-Samen'!C225,"-",'Basis-Tabelle-Samen'!J225,"-seed-package-back-cr-greek.jpg")),
IF($C$1="Irisch - IE",HYPERLINK(CONCATENATE("https://www.saflax.de/0-WVK-Retail/Bilder-Pictures/SAFLAX-",'Basis-Tabelle-Samen'!C225,"-",'Basis-Tabelle-Samen'!J225,"-seed-package-back-cr-irish.jpg")),
IF($C$1="Isländisch - IS",HYPERLINK(CONCATENATE("https://www.saflax.de/0-WVK-Retail/Bilder-Pictures/SAFLAX-",'Basis-Tabelle-Samen'!C225,"-",'Basis-Tabelle-Samen'!J225,"-seed-package-back-cr-icelandic.jpg")),
IF($C$1="Italienisch - IT",HYPERLINK(CONCATENATE("https://www.saflax.de/0-WVK-Retail/Bilder-Pictures/SAFLAX-",'Basis-Tabelle-Samen'!C225,"-",'Basis-Tabelle-Samen'!J225,"-seed-package-back-cr-italian.jpg")),
IF($C$1="Japanisch - JP",HYPERLINK(CONCATENATE("https://www.saflax.de/0-WVK-Retail/Bilder-Pictures/SAFLAX-",'Basis-Tabelle-Samen'!C225,"-",'Basis-Tabelle-Samen'!J225,"-seed-package-back-cr-japanese.jpg")),
IF($C$1="Kroatisch - HR",HYPERLINK(CONCATENATE("https://www.saflax.de/0-WVK-Retail/Bilder-Pictures/SAFLAX-",'Basis-Tabelle-Samen'!C225,"-",'Basis-Tabelle-Samen'!J225,"-seed-package-back-cr-croatian.jpg")),
IF($C$1="Lettisch - LV",HYPERLINK(CONCATENATE("https://www.saflax.de/0-WVK-Retail/Bilder-Pictures/SAFLAX-",'Basis-Tabelle-Samen'!C225,"-",'Basis-Tabelle-Samen'!J225,"-seed-package-back-cr-latvian.jpg")),
IF($C$1="Litauisch - LT",HYPERLINK(CONCATENATE("https://www.saflax.de/0-WVK-Retail/Bilder-Pictures/SAFLAX-",'Basis-Tabelle-Samen'!C225,"-",'Basis-Tabelle-Samen'!J225,"-seed-package-back-cr-lithuanian.jpg")),
IF($C$1="Maltesisch - MT",HYPERLINK(CONCATENATE("https://www.saflax.de/0-WVK-Retail/Bilder-Pictures/SAFLAX-",'Basis-Tabelle-Samen'!C225,"-",'Basis-Tabelle-Samen'!J225,"-seed-package-back-cr-maltese.jpg")),
IF($C$1="Niederländisch - NL",HYPERLINK(CONCATENATE("https://www.saflax.de/0-WVK-Retail/Bilder-Pictures/SAFLAX-",'Basis-Tabelle-Samen'!C225,"-",'Basis-Tabelle-Samen'!J225,"-seed-package-back-cr-dutch.jpg")),
IF($C$1="Norwegisch - NO",HYPERLINK(CONCATENATE("https://www.saflax.de/0-WVK-Retail/Bilder-Pictures/SAFLAX-",'Basis-Tabelle-Samen'!C225,"-",'Basis-Tabelle-Samen'!J225,"-seed-package-back-cr-nowegian.jpg")),
IF($C$1="Polnisch - PL",HYPERLINK(CONCATENATE("https://www.saflax.de/0-WVK-Retail/Bilder-Pictures/SAFLAX-",'Basis-Tabelle-Samen'!C225,"-",'Basis-Tabelle-Samen'!J225,"-seed-package-back-cr-polish.jpg")),
IF($C$1="Portugiesisch - PT",HYPERLINK(CONCATENATE("https://www.saflax.de/0-WVK-Retail/Bilder-Pictures/SAFLAX-",'Basis-Tabelle-Samen'!C225,"-",'Basis-Tabelle-Samen'!J225,"-seed-package-back-cr-portuguese.jpg")),
IF($C$1="Rumänisch - RO",HYPERLINK(CONCATENATE("https://www.saflax.de/0-WVK-Retail/Bilder-Pictures/SAFLAX-",'Basis-Tabelle-Samen'!C225,"-",'Basis-Tabelle-Samen'!J225,"-seed-package-back-cr-romanian.jpg")),
IF($C$1="Schwedisch - SE",HYPERLINK(CONCATENATE("https://www.saflax.de/0-WVK-Retail/Bilder-Pictures/SAFLAX-",'Basis-Tabelle-Samen'!C225,"-",'Basis-Tabelle-Samen'!J225,"-seed-package-back-cr-swedish.jpg")),
IF($C$1="Slowakisch - SK",HYPERLINK(CONCATENATE("https://www.saflax.de/0-WVK-Retail/Bilder-Pictures/SAFLAX-",'Basis-Tabelle-Samen'!C225,"-",'Basis-Tabelle-Samen'!J225,"-seed-package-back-cr-slovak.jpg")),
IF($C$1="Slowenisch - SI",HYPERLINK(CONCATENATE("https://www.saflax.de/0-WVK-Retail/Bilder-Pictures/SAFLAX-",'Basis-Tabelle-Samen'!C225,"-",'Basis-Tabelle-Samen'!J225,"-seed-package-back-cr-slovenian.jpg")),
IF($C$1="Spanisch - ES",HYPERLINK(CONCATENATE("https://www.saflax.de/0-WVK-Retail/Bilder-Pictures/SAFLAX-",'Basis-Tabelle-Samen'!C225,"-",'Basis-Tabelle-Samen'!J225,"-seed-package-back-cr-spanish.jpg")),
IF($C$1="Tschechisch - CZ",HYPERLINK(CONCATENATE("https://www.saflax.de/0-WVK-Retail/Bilder-Pictures/SAFLAX-",'Basis-Tabelle-Samen'!C225,"-",'Basis-Tabelle-Samen'!J225,"-seed-package-back-cr-czech.jpg")),
IF($C$1="Türkisch - TR",HYPERLINK(CONCATENATE("https://www.saflax.de/0-WVK-Retail/Bilder-Pictures/SAFLAX-",'Basis-Tabelle-Samen'!C225,"-",'Basis-Tabelle-Samen'!J225,"-seed-package-back-cr-turkish.jpg")),
IF($C$1="Ungarisch - HU",HYPERLINK(CONCATENATE("https://www.saflax.de/0-WVK-Retail/Bilder-Pictures/SAFLAX-",'Basis-Tabelle-Samen'!C225,"-",'Basis-Tabelle-Samen'!J225,"-seed-package-back-cr-hungarian.jpg")),
" ACHTUNG")))))))))))))))))))))))))))))</f>
        <v>https://www.saflax.de/0-WVK-Retail/Bilder-Pictures/SAFLAX-14918-pinus-pinea-seed-package-back-cr-english.jpg</v>
      </c>
      <c r="AM236" s="330" t="str">
        <f>IF(H236&lt;1,"",
IF($C$1="Bulgarisch - BG",HYPERLINK(CONCATENATE("https://www.saflax.de/0-WVK-Retail/Bilder-Pictures/SAFLAX-",'Basis-Tabelle-Samen'!K225,"-",'Basis-Tabelle-Samen'!J225,"-garden-to-go-mini-bulgarian.jpg")),
IF($C$1="Dänisch - DK",HYPERLINK(CONCATENATE("https://www.saflax.de/0-WVK-Retail/Bilder-Pictures/SAFLAX-",'Basis-Tabelle-Samen'!K225,"-",'Basis-Tabelle-Samen'!J225,"-garden-to-go-mini-danish.jpg")),
IF($C$1="Deutsch - DE",HYPERLINK(CONCATENATE("https://www.saflax.de/0-WVK-Retail/Bilder-Pictures/SAFLAX-",'Basis-Tabelle-Samen'!K225,"-",'Basis-Tabelle-Samen'!J225,"-garden-to-go-mini-german.jpg")),
IF($C$1="Englisch - UK",HYPERLINK(CONCATENATE("https://www.saflax.de/0-WVK-Retail/Bilder-Pictures/SAFLAX-",'Basis-Tabelle-Samen'!K225,"-",'Basis-Tabelle-Samen'!J225,"-garden-to-go-mini-english.jpg")),
IF($C$1="Estnisch - EE",HYPERLINK(CONCATENATE("https://www.saflax.de/0-WVK-Retail/Bilder-Pictures/SAFLAX-",'Basis-Tabelle-Samen'!K225,"-",'Basis-Tabelle-Samen'!J225,"-garden-to-go-mini-estonian.jpg")),
IF($C$1="Finnisch - FI",HYPERLINK(CONCATENATE("https://www.saflax.de/0-WVK-Retail/Bilder-Pictures/SAFLAX-",'Basis-Tabelle-Samen'!K225,"-",'Basis-Tabelle-Samen'!J225,"-garden-to-go-mini-finnish.jpg")),
IF($C$1="Französisch - FR",HYPERLINK(CONCATENATE("https://www.saflax.de/0-WVK-Retail/Bilder-Pictures/SAFLAX-",'Basis-Tabelle-Samen'!K225,"-",'Basis-Tabelle-Samen'!J225,"-garden-to-go-mini-french.jpg")),
IF($C$1="Griechisch - GR",HYPERLINK(CONCATENATE("https://www.saflax.de/0-WVK-Retail/Bilder-Pictures/SAFLAX-",'Basis-Tabelle-Samen'!K225,"-",'Basis-Tabelle-Samen'!J225,"-garden-to-go-mini-greek.jpg")),
IF($C$1="Irisch - IE",HYPERLINK(CONCATENATE("https://www.saflax.de/0-WVK-Retail/Bilder-Pictures/SAFLAX-",'Basis-Tabelle-Samen'!K225,"-",'Basis-Tabelle-Samen'!J225,"-garden-to-go-mini-irish.jpg")),
IF($C$1="Isländisch - IS",HYPERLINK(CONCATENATE("https://www.saflax.de/0-WVK-Retail/Bilder-Pictures/SAFLAX-",'Basis-Tabelle-Samen'!K225,"-",'Basis-Tabelle-Samen'!J225,"-garden-to-go-mini-icelandic.jpg")),
IF($C$1="Italienisch - IT",HYPERLINK(CONCATENATE("https://www.saflax.de/0-WVK-Retail/Bilder-Pictures/SAFLAX-",'Basis-Tabelle-Samen'!K225,"-",'Basis-Tabelle-Samen'!J225,"-garden-to-go-mini-italian.jpg")),
IF($C$1="Japanisch - JP",HYPERLINK(CONCATENATE("https://www.saflax.de/0-WVK-Retail/Bilder-Pictures/SAFLAX-",'Basis-Tabelle-Samen'!K225,"-",'Basis-Tabelle-Samen'!J225,"-garden-to-go-mini-japanese.jpg")),
IF($C$1="Kroatisch - HR",HYPERLINK(CONCATENATE("https://www.saflax.de/0-WVK-Retail/Bilder-Pictures/SAFLAX-",'Basis-Tabelle-Samen'!K225,"-",'Basis-Tabelle-Samen'!J225,"-garden-to-go-mini-croatian.jpg")),
IF($C$1="Lettisch - LV",HYPERLINK(CONCATENATE("https://www.saflax.de/0-WVK-Retail/Bilder-Pictures/SAFLAX-",'Basis-Tabelle-Samen'!K225,"-",'Basis-Tabelle-Samen'!J225,"-garden-to-go-mini-latvian.jpg")),
IF($C$1="Litauisch - LT",HYPERLINK(CONCATENATE("https://www.saflax.de/0-WVK-Retail/Bilder-Pictures/SAFLAX-",'Basis-Tabelle-Samen'!K225,"-",'Basis-Tabelle-Samen'!J225,"-garden-to-go-mini-lithuanian.jpg")),
IF($C$1="Maltesisch - MT",HYPERLINK(CONCATENATE("https://www.saflax.de/0-WVK-Retail/Bilder-Pictures/SAFLAX-",'Basis-Tabelle-Samen'!K225,"-",'Basis-Tabelle-Samen'!J225,"-garden-to-go-mini-maltese.jpg")),
IF($C$1="Niederländisch - NL",HYPERLINK(CONCATENATE("https://www.saflax.de/0-WVK-Retail/Bilder-Pictures/SAFLAX-",'Basis-Tabelle-Samen'!K225,"-",'Basis-Tabelle-Samen'!J225,"-garden-to-go-mini-dutch.jpg")),
IF($C$1="Norwegisch - NO",HYPERLINK(CONCATENATE("https://www.saflax.de/0-WVK-Retail/Bilder-Pictures/SAFLAX-",'Basis-Tabelle-Samen'!K225,"-",'Basis-Tabelle-Samen'!J225,"-garden-to-go-mini-nowegian.jpg")),
IF($C$1="Polnisch - PL",HYPERLINK(CONCATENATE("https://www.saflax.de/0-WVK-Retail/Bilder-Pictures/SAFLAX-",'Basis-Tabelle-Samen'!K225,"-",'Basis-Tabelle-Samen'!J225,"-garden-to-go-mini-polish.jpg")),
IF($C$1="Portugiesisch - PT",HYPERLINK(CONCATENATE("https://www.saflax.de/0-WVK-Retail/Bilder-Pictures/SAFLAX-",'Basis-Tabelle-Samen'!K225,"-",'Basis-Tabelle-Samen'!J225,"-garden-to-go-mini-portuguese.jpg")),
IF($C$1="Rumänisch - RO",HYPERLINK(CONCATENATE("https://www.saflax.de/0-WVK-Retail/Bilder-Pictures/SAFLAX-",'Basis-Tabelle-Samen'!K225,"-",'Basis-Tabelle-Samen'!J225,"-garden-to-go-mini-romanian.jpg")),
IF($C$1="Schwedisch - SE",HYPERLINK(CONCATENATE("https://www.saflax.de/0-WVK-Retail/Bilder-Pictures/SAFLAX-",'Basis-Tabelle-Samen'!K225,"-",'Basis-Tabelle-Samen'!J225,"-garden-to-go-mini-swedish.jpg")),
IF($C$1="Slowakisch - SK",HYPERLINK(CONCATENATE("https://www.saflax.de/0-WVK-Retail/Bilder-Pictures/SAFLAX-",'Basis-Tabelle-Samen'!K225,"-",'Basis-Tabelle-Samen'!J225,"-garden-to-go-mini-slovak.jpg")),
IF($C$1="Slowenisch - SI",HYPERLINK(CONCATENATE("https://www.saflax.de/0-WVK-Retail/Bilder-Pictures/SAFLAX-",'Basis-Tabelle-Samen'!K225,"-",'Basis-Tabelle-Samen'!J225,"-garden-to-go-mini-slovenian.jpg")),
IF($C$1="Spanisch - ES",HYPERLINK(CONCATENATE("https://www.saflax.de/0-WVK-Retail/Bilder-Pictures/SAFLAX-",'Basis-Tabelle-Samen'!K225,"-",'Basis-Tabelle-Samen'!J225,"-garden-to-go-mini-spanish.jpg")),
IF($C$1="Tschechisch - CZ",HYPERLINK(CONCATENATE("https://www.saflax.de/0-WVK-Retail/Bilder-Pictures/SAFLAX-",'Basis-Tabelle-Samen'!K225,"-",'Basis-Tabelle-Samen'!J225,"-garden-to-go-mini-czech.jpg")),
IF($C$1="Türkisch - TR",HYPERLINK(CONCATENATE("https://www.saflax.de/0-WVK-Retail/Bilder-Pictures/SAFLAX-",'Basis-Tabelle-Samen'!K225,"-",'Basis-Tabelle-Samen'!J225,"-garden-to-go-mini-turkish.jpg")),
IF($C$1="Ungarisch - HU",HYPERLINK(CONCATENATE("https://www.saflax.de/0-WVK-Retail/Bilder-Pictures/SAFLAX-",'Basis-Tabelle-Samen'!K225,"-",'Basis-Tabelle-Samen'!J225,"-garden-to-go-mini-hungarian.jpg")),
" ACHTUNG")))))))))))))))))))))))))))))</f>
        <v>https://www.saflax.de/0-WVK-Retail/Bilder-Pictures/SAFLAX-74918-pinus-pinea-garden-to-go-mini-english.jpg</v>
      </c>
      <c r="AN236" s="330" t="str">
        <f>IF(I236&lt;1,"",
IF($C$1="Bulgarisch - BG",HYPERLINK(CONCATENATE("https://www.saflax.de/0-WVK-Retail/Bilder-Pictures/SAFLAX-",'Basis-Tabelle-Samen'!N225,"-",'Basis-Tabelle-Samen'!J225,"-garden-to-go-lite-bulgarian.jpg")),
IF($C$1="Dänisch - DK",HYPERLINK(CONCATENATE("https://www.saflax.de/0-WVK-Retail/Bilder-Pictures/SAFLAX-",'Basis-Tabelle-Samen'!N225,"-",'Basis-Tabelle-Samen'!J225,"-garden-to-go-lite-danish.jpg")),
IF($C$1="Deutsch - DE",HYPERLINK(CONCATENATE("https://www.saflax.de/0-WVK-Retail/Bilder-Pictures/SAFLAX-",'Basis-Tabelle-Samen'!N225,"-",'Basis-Tabelle-Samen'!J225,"-garden-to-go-lite-german.jpg")),
IF($C$1="Englisch - UK",HYPERLINK(CONCATENATE("https://www.saflax.de/0-WVK-Retail/Bilder-Pictures/SAFLAX-",'Basis-Tabelle-Samen'!N225,"-",'Basis-Tabelle-Samen'!J225,"-garden-to-go-lite-english.jpg")),
IF($C$1="Estnisch - EE",HYPERLINK(CONCATENATE("https://www.saflax.de/0-WVK-Retail/Bilder-Pictures/SAFLAX-",'Basis-Tabelle-Samen'!N225,"-",'Basis-Tabelle-Samen'!J225,"-garden-to-go-lite-estonian.jpg")),
IF($C$1="Finnisch - FI",HYPERLINK(CONCATENATE("https://www.saflax.de/0-WVK-Retail/Bilder-Pictures/SAFLAX-",'Basis-Tabelle-Samen'!N225,"-",'Basis-Tabelle-Samen'!J225,"-garden-to-go-lite-finnish.jpg")),
IF($C$1="Französisch - FR",HYPERLINK(CONCATENATE("https://www.saflax.de/0-WVK-Retail/Bilder-Pictures/SAFLAX-",'Basis-Tabelle-Samen'!N225,"-",'Basis-Tabelle-Samen'!J225,"-garden-to-go-lite-french.jpg")),
IF($C$1="Griechisch - GR",HYPERLINK(CONCATENATE("https://www.saflax.de/0-WVK-Retail/Bilder-Pictures/SAFLAX-",'Basis-Tabelle-Samen'!N225,"-",'Basis-Tabelle-Samen'!J225,"-garden-to-go-lite-greek.jpg")),
IF($C$1="Irisch - IE",HYPERLINK(CONCATENATE("https://www.saflax.de/0-WVK-Retail/Bilder-Pictures/SAFLAX-",'Basis-Tabelle-Samen'!N225,"-",'Basis-Tabelle-Samen'!J225,"-garden-to-go-lite-irish.jpg")),
IF($C$1="Isländisch - IS",HYPERLINK(CONCATENATE("https://www.saflax.de/0-WVK-Retail/Bilder-Pictures/SAFLAX-",'Basis-Tabelle-Samen'!N225,"-",'Basis-Tabelle-Samen'!J225,"-garden-to-go-lite-icelandic.jpg")),
IF($C$1="Italienisch - IT",HYPERLINK(CONCATENATE("https://www.saflax.de/0-WVK-Retail/Bilder-Pictures/SAFLAX-",'Basis-Tabelle-Samen'!N225,"-",'Basis-Tabelle-Samen'!J225,"-garden-to-go-lite-italian.jpg")),
IF($C$1="Japanisch - JP",HYPERLINK(CONCATENATE("https://www.saflax.de/0-WVK-Retail/Bilder-Pictures/SAFLAX-",'Basis-Tabelle-Samen'!N225,"-",'Basis-Tabelle-Samen'!J225,"-garden-to-go-lite-japanese.jpg")),
IF($C$1="Kroatisch - HR",HYPERLINK(CONCATENATE("https://www.saflax.de/0-WVK-Retail/Bilder-Pictures/SAFLAX-",'Basis-Tabelle-Samen'!N225,"-",'Basis-Tabelle-Samen'!J225,"-garden-to-go-lite-croatian.jpg")),
IF($C$1="Lettisch - LV",HYPERLINK(CONCATENATE("https://www.saflax.de/0-WVK-Retail/Bilder-Pictures/SAFLAX-",'Basis-Tabelle-Samen'!N225,"-",'Basis-Tabelle-Samen'!J225,"-garden-to-go-lite-latvian.jpg")),
IF($C$1="Litauisch - LT",HYPERLINK(CONCATENATE("https://www.saflax.de/0-WVK-Retail/Bilder-Pictures/SAFLAX-",'Basis-Tabelle-Samen'!N225,"-",'Basis-Tabelle-Samen'!J225,"-garden-to-go-lite-lithuanian.jpg")),
IF($C$1="Maltesisch - MT",HYPERLINK(CONCATENATE("https://www.saflax.de/0-WVK-Retail/Bilder-Pictures/SAFLAX-",'Basis-Tabelle-Samen'!N225,"-",'Basis-Tabelle-Samen'!J225,"-garden-to-go-lite-maltese.jpg")),
IF($C$1="Niederländisch - NL",HYPERLINK(CONCATENATE("https://www.saflax.de/0-WVK-Retail/Bilder-Pictures/SAFLAX-",'Basis-Tabelle-Samen'!N225,"-",'Basis-Tabelle-Samen'!J225,"-garden-to-go-lite-dutch.jpg")),
IF($C$1="Norwegisch - NO",HYPERLINK(CONCATENATE("https://www.saflax.de/0-WVK-Retail/Bilder-Pictures/SAFLAX-",'Basis-Tabelle-Samen'!N225,"-",'Basis-Tabelle-Samen'!J225,"-garden-to-go-lite-nowegian.jpg")),
IF($C$1="Polnisch - PL",HYPERLINK(CONCATENATE("https://www.saflax.de/0-WVK-Retail/Bilder-Pictures/SAFLAX-",'Basis-Tabelle-Samen'!N225,"-",'Basis-Tabelle-Samen'!J225,"-garden-to-go-lite-polish.jpg")),
IF($C$1="Portugiesisch - PT",HYPERLINK(CONCATENATE("https://www.saflax.de/0-WVK-Retail/Bilder-Pictures/SAFLAX-",'Basis-Tabelle-Samen'!N225,"-",'Basis-Tabelle-Samen'!J225,"-garden-to-go-lite-portuguese.jpg")),
IF($C$1="Rumänisch - RO",HYPERLINK(CONCATENATE("https://www.saflax.de/0-WVK-Retail/Bilder-Pictures/SAFLAX-",'Basis-Tabelle-Samen'!N225,"-",'Basis-Tabelle-Samen'!J225,"-garden-to-go-lite-romanian.jpg")),
IF($C$1="Schwedisch - SE",HYPERLINK(CONCATENATE("https://www.saflax.de/0-WVK-Retail/Bilder-Pictures/SAFLAX-",'Basis-Tabelle-Samen'!N225,"-",'Basis-Tabelle-Samen'!J225,"-garden-to-go-lite-swedish.jpg")),
IF($C$1="Slowakisch - SK",HYPERLINK(CONCATENATE("https://www.saflax.de/0-WVK-Retail/Bilder-Pictures/SAFLAX-",'Basis-Tabelle-Samen'!N225,"-",'Basis-Tabelle-Samen'!J225,"-garden-to-go-lite-slovak.jpg")),
IF($C$1="Slowenisch - SI",HYPERLINK(CONCATENATE("https://www.saflax.de/0-WVK-Retail/Bilder-Pictures/SAFLAX-",'Basis-Tabelle-Samen'!N225,"-",'Basis-Tabelle-Samen'!J225,"-garden-to-go-lite-slovenian.jpg")),
IF($C$1="Spanisch - ES",HYPERLINK(CONCATENATE("https://www.saflax.de/0-WVK-Retail/Bilder-Pictures/SAFLAX-",'Basis-Tabelle-Samen'!N225,"-",'Basis-Tabelle-Samen'!J225,"-garden-to-go-lite-spanish.jpg")),
IF($C$1="Tschechisch - CZ",HYPERLINK(CONCATENATE("https://www.saflax.de/0-WVK-Retail/Bilder-Pictures/SAFLAX-",'Basis-Tabelle-Samen'!N225,"-",'Basis-Tabelle-Samen'!J225,"-garden-to-go-lite-czech.jpg")),
IF($C$1="Türkisch - TR",HYPERLINK(CONCATENATE("https://www.saflax.de/0-WVK-Retail/Bilder-Pictures/SAFLAX-",'Basis-Tabelle-Samen'!N225,"-",'Basis-Tabelle-Samen'!J225,"-garden-to-go-lite-turkish.jpg")),
IF($C$1="Ungarisch - HU",HYPERLINK(CONCATENATE("https://www.saflax.de/0-WVK-Retail/Bilder-Pictures/SAFLAX-",'Basis-Tabelle-Samen'!N225,"-",'Basis-Tabelle-Samen'!J225,"-garden-to-go-lite-hungarian.jpg")),
" ACHTUNG")))))))))))))))))))))))))))))</f>
        <v>https://www.saflax.de/0-WVK-Retail/Bilder-Pictures/SAFLAX-84918-pinus-pinea-garden-to-go-lite-english.jpg</v>
      </c>
      <c r="AO236" s="330" t="str">
        <f>IF(J236&lt;1,"",
IF($C$1="Bulgarisch - BG",HYPERLINK(CONCATENATE("https://www.saflax.de/0-WVK-Retail/Bilder-Pictures/SAFLAX-",'Basis-Tabelle-Samen'!Q225,"-",'Basis-Tabelle-Samen'!J225,"-garden-to-go-bulgarian.jpg")),
IF($C$1="Dänisch - DK",HYPERLINK(CONCATENATE("https://www.saflax.de/0-WVK-Retail/Bilder-Pictures/SAFLAX-",'Basis-Tabelle-Samen'!Q225,"-",'Basis-Tabelle-Samen'!J225,"-garden-to-go-danish.jpg")),
IF($C$1="Deutsch - DE",HYPERLINK(CONCATENATE("https://www.saflax.de/0-WVK-Retail/Bilder-Pictures/SAFLAX-",'Basis-Tabelle-Samen'!Q225,"-",'Basis-Tabelle-Samen'!J225,"-garden-to-go-german.jpg")),
IF($C$1="Englisch - UK",HYPERLINK(CONCATENATE("https://www.saflax.de/0-WVK-Retail/Bilder-Pictures/SAFLAX-",'Basis-Tabelle-Samen'!Q225,"-",'Basis-Tabelle-Samen'!J225,"-garden-to-go-english.jpg")),
IF($C$1="Estnisch - EE",HYPERLINK(CONCATENATE("https://www.saflax.de/0-WVK-Retail/Bilder-Pictures/SAFLAX-",'Basis-Tabelle-Samen'!Q225,"-",'Basis-Tabelle-Samen'!J225,"-garden-to-go-estonian.jpg")),
IF($C$1="Finnisch - FI",HYPERLINK(CONCATENATE("https://www.saflax.de/0-WVK-Retail/Bilder-Pictures/SAFLAX-",'Basis-Tabelle-Samen'!Q225,"-",'Basis-Tabelle-Samen'!J225,"-garden-to-go-finnish.jpg")),
IF($C$1="Französisch - FR",HYPERLINK(CONCATENATE("https://www.saflax.de/0-WVK-Retail/Bilder-Pictures/SAFLAX-",'Basis-Tabelle-Samen'!Q225,"-",'Basis-Tabelle-Samen'!J225,"-garden-to-go-french.jpg")),
IF($C$1="Griechisch - GR",HYPERLINK(CONCATENATE("https://www.saflax.de/0-WVK-Retail/Bilder-Pictures/SAFLAX-",'Basis-Tabelle-Samen'!Q225,"-",'Basis-Tabelle-Samen'!J225,"-garden-to-go-greek.jpg")),
IF($C$1="Irisch - IE",HYPERLINK(CONCATENATE("https://www.saflax.de/0-WVK-Retail/Bilder-Pictures/SAFLAX-",'Basis-Tabelle-Samen'!Q225,"-",'Basis-Tabelle-Samen'!J225,"-garden-to-go-irish.jpg")),
IF($C$1="Isländisch - IS",HYPERLINK(CONCATENATE("https://www.saflax.de/0-WVK-Retail/Bilder-Pictures/SAFLAX-",'Basis-Tabelle-Samen'!Q225,"-",'Basis-Tabelle-Samen'!J225,"-garden-to-go-icelandic.jpg")),
IF($C$1="Italienisch - IT",HYPERLINK(CONCATENATE("https://www.saflax.de/0-WVK-Retail/Bilder-Pictures/SAFLAX-",'Basis-Tabelle-Samen'!Q225,"-",'Basis-Tabelle-Samen'!J225,"-garden-to-go-italian.jpg")),
IF($C$1="Japanisch - JP",HYPERLINK(CONCATENATE("https://www.saflax.de/0-WVK-Retail/Bilder-Pictures/SAFLAX-",'Basis-Tabelle-Samen'!Q225,"-",'Basis-Tabelle-Samen'!J225,"-garden-to-go-japanese.jpg")),
IF($C$1="Kroatisch - HR",HYPERLINK(CONCATENATE("https://www.saflax.de/0-WVK-Retail/Bilder-Pictures/SAFLAX-",'Basis-Tabelle-Samen'!Q225,"-",'Basis-Tabelle-Samen'!J225,"-garden-to-go-croatian.jpg")),
IF($C$1="Lettisch - LV",HYPERLINK(CONCATENATE("https://www.saflax.de/0-WVK-Retail/Bilder-Pictures/SAFLAX-",'Basis-Tabelle-Samen'!Q225,"-",'Basis-Tabelle-Samen'!J225,"-garden-to-go-latvian.jpg")),
IF($C$1="Litauisch - LT",HYPERLINK(CONCATENATE("https://www.saflax.de/0-WVK-Retail/Bilder-Pictures/SAFLAX-",'Basis-Tabelle-Samen'!Q225,"-",'Basis-Tabelle-Samen'!J225,"-garden-to-go-lithuanian.jpg")),
IF($C$1="Maltesisch - MT",HYPERLINK(CONCATENATE("https://www.saflax.de/0-WVK-Retail/Bilder-Pictures/SAFLAX-",'Basis-Tabelle-Samen'!Q225,"-",'Basis-Tabelle-Samen'!J225,"-garden-to-go-maltese.jpg")),
IF($C$1="Niederländisch - NL",HYPERLINK(CONCATENATE("https://www.saflax.de/0-WVK-Retail/Bilder-Pictures/SAFLAX-",'Basis-Tabelle-Samen'!Q225,"-",'Basis-Tabelle-Samen'!J225,"-garden-to-go-dutch.jpg")),
IF($C$1="Norwegisch - NO",HYPERLINK(CONCATENATE("https://www.saflax.de/0-WVK-Retail/Bilder-Pictures/SAFLAX-",'Basis-Tabelle-Samen'!Q225,"-",'Basis-Tabelle-Samen'!J225,"-garden-to-go-nowegian.jpg")),
IF($C$1="Polnisch - PL",HYPERLINK(CONCATENATE("https://www.saflax.de/0-WVK-Retail/Bilder-Pictures/SAFLAX-",'Basis-Tabelle-Samen'!Q225,"-",'Basis-Tabelle-Samen'!J225,"-garden-to-go-polish.jpg")),
IF($C$1="Portugiesisch - PT",HYPERLINK(CONCATENATE("https://www.saflax.de/0-WVK-Retail/Bilder-Pictures/SAFLAX-",'Basis-Tabelle-Samen'!Q225,"-",'Basis-Tabelle-Samen'!J225,"-garden-to-go-portuguese.jpg")),
IF($C$1="Rumänisch - RO",HYPERLINK(CONCATENATE("https://www.saflax.de/0-WVK-Retail/Bilder-Pictures/SAFLAX-",'Basis-Tabelle-Samen'!Q225,"-",'Basis-Tabelle-Samen'!J225,"-garden-to-go-romanian.jpg")),
IF($C$1="Schwedisch - SE",HYPERLINK(CONCATENATE("https://www.saflax.de/0-WVK-Retail/Bilder-Pictures/SAFLAX-",'Basis-Tabelle-Samen'!Q225,"-",'Basis-Tabelle-Samen'!J225,"-garden-to-go-swedish.jpg")),
IF($C$1="Slowakisch - SK",HYPERLINK(CONCATENATE("https://www.saflax.de/0-WVK-Retail/Bilder-Pictures/SAFLAX-",'Basis-Tabelle-Samen'!Q225,"-",'Basis-Tabelle-Samen'!J225,"-garden-to-go-slovak.jpg")),
IF($C$1="Slowenisch - SI",HYPERLINK(CONCATENATE("https://www.saflax.de/0-WVK-Retail/Bilder-Pictures/SAFLAX-",'Basis-Tabelle-Samen'!Q225,"-",'Basis-Tabelle-Samen'!J225,"-garden-to-go-slovenian.jpg")),
IF($C$1="Spanisch - ES",HYPERLINK(CONCATENATE("https://www.saflax.de/0-WVK-Retail/Bilder-Pictures/SAFLAX-",'Basis-Tabelle-Samen'!Q225,"-",'Basis-Tabelle-Samen'!J225,"-garden-to-go-spanish.jpg")),
IF($C$1="Tschechisch - CZ",HYPERLINK(CONCATENATE("https://www.saflax.de/0-WVK-Retail/Bilder-Pictures/SAFLAX-",'Basis-Tabelle-Samen'!Q225,"-",'Basis-Tabelle-Samen'!J225,"-garden-to-go-czech.jpg")),
IF($C$1="Türkisch - TR",HYPERLINK(CONCATENATE("https://www.saflax.de/0-WVK-Retail/Bilder-Pictures/SAFLAX-",'Basis-Tabelle-Samen'!Q225,"-",'Basis-Tabelle-Samen'!J225,"-garden-to-go-turkish.jpg")),
IF($C$1="Ungarisch - HU",HYPERLINK(CONCATENATE("https://www.saflax.de/0-WVK-Retail/Bilder-Pictures/SAFLAX-",'Basis-Tabelle-Samen'!Q225,"-",'Basis-Tabelle-Samen'!J225,"-garden-to-go-hungarian.jpg")),
" ACHTUNG")))))))))))))))))))))))))))))</f>
        <v>https://www.saflax.de/0-WVK-Retail/Bilder-Pictures/SAFLAX-54918-pinus-pinea-garden-to-go-english.jpg</v>
      </c>
      <c r="AP236" s="330" t="str">
        <f>IF(K236&lt;1,"",
IF($C$1="Bulgarisch - BG",HYPERLINK(CONCATENATE("https://www.saflax.de/0-WVK-Retail/Bilder-Pictures/SAFLAX-",'Basis-Tabelle-Samen'!T225,"-",'Basis-Tabelle-Samen'!J225,"-cultivation-set-bulgarian.jpg")),
IF($C$1="Dänisch - DK",HYPERLINK(CONCATENATE("https://www.saflax.de/0-WVK-Retail/Bilder-Pictures/SAFLAX-",'Basis-Tabelle-Samen'!T225,"-",'Basis-Tabelle-Samen'!J225,"-cultivation-set-danish.jpg")),
IF($C$1="Deutsch - DE",HYPERLINK(CONCATENATE("https://www.saflax.de/0-WVK-Retail/Bilder-Pictures/SAFLAX-",'Basis-Tabelle-Samen'!T225,"-",'Basis-Tabelle-Samen'!J225,"-cultivation-set-german.jpg")),
IF($C$1="Englisch - UK",HYPERLINK(CONCATENATE("https://www.saflax.de/0-WVK-Retail/Bilder-Pictures/SAFLAX-",'Basis-Tabelle-Samen'!T225,"-",'Basis-Tabelle-Samen'!J225,"-cultivation-set-english.jpg")),
IF($C$1="Estnisch - EE",HYPERLINK(CONCATENATE("https://www.saflax.de/0-WVK-Retail/Bilder-Pictures/SAFLAX-",'Basis-Tabelle-Samen'!T225,"-",'Basis-Tabelle-Samen'!J225,"-cultivation-set-estonian.jpg")),
IF($C$1="Finnisch - FI",HYPERLINK(CONCATENATE("https://www.saflax.de/0-WVK-Retail/Bilder-Pictures/SAFLAX-",'Basis-Tabelle-Samen'!T225,"-",'Basis-Tabelle-Samen'!J225,"-cultivation-set-finnish.jpg")),
IF($C$1="Französisch - FR",HYPERLINK(CONCATENATE("https://www.saflax.de/0-WVK-Retail/Bilder-Pictures/SAFLAX-",'Basis-Tabelle-Samen'!T225,"-",'Basis-Tabelle-Samen'!J225,"-cultivation-set-french.jpg")),
IF($C$1="Griechisch - GR",HYPERLINK(CONCATENATE("https://www.saflax.de/0-WVK-Retail/Bilder-Pictures/SAFLAX-",'Basis-Tabelle-Samen'!T225,"-",'Basis-Tabelle-Samen'!J225,"-cultivation-set-greek.jpg")),
IF($C$1="Irisch - IE",HYPERLINK(CONCATENATE("https://www.saflax.de/0-WVK-Retail/Bilder-Pictures/SAFLAX-",'Basis-Tabelle-Samen'!T225,"-",'Basis-Tabelle-Samen'!J225,"-cultivation-set-irish.jpg")),
IF($C$1="Isländisch - IS",HYPERLINK(CONCATENATE("https://www.saflax.de/0-WVK-Retail/Bilder-Pictures/SAFLAX-",'Basis-Tabelle-Samen'!T225,"-",'Basis-Tabelle-Samen'!J225,"-cultivation-set-icelandic.jpg")),
IF($C$1="Italienisch - IT",HYPERLINK(CONCATENATE("https://www.saflax.de/0-WVK-Retail/Bilder-Pictures/SAFLAX-",'Basis-Tabelle-Samen'!T225,"-",'Basis-Tabelle-Samen'!J225,"-cultivation-set-italian.jpg")),
IF($C$1="Japanisch - JP",HYPERLINK(CONCATENATE("https://www.saflax.de/0-WVK-Retail/Bilder-Pictures/SAFLAX-",'Basis-Tabelle-Samen'!T225,"-",'Basis-Tabelle-Samen'!J225,"-cultivation-set-japanese.jpg")),
IF($C$1="Kroatisch - HR",HYPERLINK(CONCATENATE("https://www.saflax.de/0-WVK-Retail/Bilder-Pictures/SAFLAX-",'Basis-Tabelle-Samen'!T225,"-",'Basis-Tabelle-Samen'!J225,"-cultivation-set-croatian.jpg")),
IF($C$1="Lettisch - LV",HYPERLINK(CONCATENATE("https://www.saflax.de/0-WVK-Retail/Bilder-Pictures/SAFLAX-",'Basis-Tabelle-Samen'!T225,"-",'Basis-Tabelle-Samen'!J225,"-cultivation-set-latvian.jpg")),
IF($C$1="Litauisch - LT",HYPERLINK(CONCATENATE("https://www.saflax.de/0-WVK-Retail/Bilder-Pictures/SAFLAX-",'Basis-Tabelle-Samen'!T225,"-",'Basis-Tabelle-Samen'!J225,"-cultivation-set-lithuanian.jpg")),
IF($C$1="Maltesisch - MT",HYPERLINK(CONCATENATE("https://www.saflax.de/0-WVK-Retail/Bilder-Pictures/SAFLAX-",'Basis-Tabelle-Samen'!T225,"-",'Basis-Tabelle-Samen'!J225,"-cultivation-set-maltese.jpg")),
IF($C$1="Niederländisch - NL",HYPERLINK(CONCATENATE("https://www.saflax.de/0-WVK-Retail/Bilder-Pictures/SAFLAX-",'Basis-Tabelle-Samen'!T225,"-",'Basis-Tabelle-Samen'!J225,"-cultivation-set-dutch.jpg")),
IF($C$1="Norwegisch - NO",HYPERLINK(CONCATENATE("https://www.saflax.de/0-WVK-Retail/Bilder-Pictures/SAFLAX-",'Basis-Tabelle-Samen'!T225,"-",'Basis-Tabelle-Samen'!J225,"-cultivation-set-nowegian.jpg")),
IF($C$1="Polnisch - PL",HYPERLINK(CONCATENATE("https://www.saflax.de/0-WVK-Retail/Bilder-Pictures/SAFLAX-",'Basis-Tabelle-Samen'!T225,"-",'Basis-Tabelle-Samen'!J225,"-cultivation-set-polish.jpg")),
IF($C$1="Portugiesisch - PT",HYPERLINK(CONCATENATE("https://www.saflax.de/0-WVK-Retail/Bilder-Pictures/SAFLAX-",'Basis-Tabelle-Samen'!T225,"-",'Basis-Tabelle-Samen'!J225,"-cultivation-set-portuguese.jpg")),
IF($C$1="Rumänisch - RO",HYPERLINK(CONCATENATE("https://www.saflax.de/0-WVK-Retail/Bilder-Pictures/SAFLAX-",'Basis-Tabelle-Samen'!T225,"-",'Basis-Tabelle-Samen'!J225,"-cultivation-set-romanian.jpg")),
IF($C$1="Schwedisch - SE",HYPERLINK(CONCATENATE("https://www.saflax.de/0-WVK-Retail/Bilder-Pictures/SAFLAX-",'Basis-Tabelle-Samen'!T225,"-",'Basis-Tabelle-Samen'!J225,"-cultivation-set-swedish.jpg")),
IF($C$1="Slowakisch - SK",HYPERLINK(CONCATENATE("https://www.saflax.de/0-WVK-Retail/Bilder-Pictures/SAFLAX-",'Basis-Tabelle-Samen'!T225,"-",'Basis-Tabelle-Samen'!J225,"-cultivation-set-slovak.jpg")),
IF($C$1="Slowenisch - SI",HYPERLINK(CONCATENATE("https://www.saflax.de/0-WVK-Retail/Bilder-Pictures/SAFLAX-",'Basis-Tabelle-Samen'!T225,"-",'Basis-Tabelle-Samen'!J225,"-cultivation-set-slovenian.jpg")),
IF($C$1="Spanisch - ES",HYPERLINK(CONCATENATE("https://www.saflax.de/0-WVK-Retail/Bilder-Pictures/SAFLAX-",'Basis-Tabelle-Samen'!T225,"-",'Basis-Tabelle-Samen'!J225,"-cultivation-set-spanish.jpg")),
IF($C$1="Tschechisch - CZ",HYPERLINK(CONCATENATE("https://www.saflax.de/0-WVK-Retail/Bilder-Pictures/SAFLAX-",'Basis-Tabelle-Samen'!T225,"-",'Basis-Tabelle-Samen'!J225,"-cultivation-set-czech.jpg")),
IF($C$1="Türkisch - TR",HYPERLINK(CONCATENATE("https://www.saflax.de/0-WVK-Retail/Bilder-Pictures/SAFLAX-",'Basis-Tabelle-Samen'!T225,"-",'Basis-Tabelle-Samen'!J225,"-cultivation-set-turkish.jpg")),
IF($C$1="Ungarisch - HU",HYPERLINK(CONCATENATE("https://www.saflax.de/0-WVK-Retail/Bilder-Pictures/SAFLAX-",'Basis-Tabelle-Samen'!T225,"-",'Basis-Tabelle-Samen'!J225,"-cultivation-set-hungarian.jpg")),
" ACHTUNG")))))))))))))))))))))))))))))</f>
        <v>https://www.saflax.de/0-WVK-Retail/Bilder-Pictures/SAFLAX-34918-pinus-pinea-cultivation-set-english.jpg</v>
      </c>
      <c r="AQ236" s="330" t="str">
        <f>IF(L236&lt;1,"",
IF($C$1="Bulgarisch - BG",HYPERLINK(CONCATENATE("https://www.saflax.de/0-WVK-Retail/Bilder-Pictures/SAFLAX-",'Basis-Tabelle-Samen'!W225,"-",'Basis-Tabelle-Samen'!J225,"-garden-in-the-bag-bulgarian.jpg")),
IF($C$1="Dänisch - DK",HYPERLINK(CONCATENATE("https://www.saflax.de/0-WVK-Retail/Bilder-Pictures/SAFLAX-",'Basis-Tabelle-Samen'!W225,"-",'Basis-Tabelle-Samen'!J225,"-garden-in-the-bag-danish.jpg")),
IF($C$1="Deutsch - DE",HYPERLINK(CONCATENATE("https://www.saflax.de/0-WVK-Retail/Bilder-Pictures/SAFLAX-",'Basis-Tabelle-Samen'!W225,"-",'Basis-Tabelle-Samen'!J225,"-garden-in-the-bag-german.jpg")),
IF($C$1="Englisch - UK",HYPERLINK(CONCATENATE("https://www.saflax.de/0-WVK-Retail/Bilder-Pictures/SAFLAX-",'Basis-Tabelle-Samen'!W225,"-",'Basis-Tabelle-Samen'!J225,"-garden-in-the-bag-english.jpg")),
IF($C$1="Estnisch - EE",HYPERLINK(CONCATENATE("https://www.saflax.de/0-WVK-Retail/Bilder-Pictures/SAFLAX-",'Basis-Tabelle-Samen'!W225,"-",'Basis-Tabelle-Samen'!J225,"-garden-in-the-bag-estonian.jpg")),
IF($C$1="Finnisch - FI",HYPERLINK(CONCATENATE("https://www.saflax.de/0-WVK-Retail/Bilder-Pictures/SAFLAX-",'Basis-Tabelle-Samen'!W225,"-",'Basis-Tabelle-Samen'!J225,"-garden-in-the-bag-finnish.jpg")),
IF($C$1="Französisch - FR",HYPERLINK(CONCATENATE("https://www.saflax.de/0-WVK-Retail/Bilder-Pictures/SAFLAX-",'Basis-Tabelle-Samen'!W225,"-",'Basis-Tabelle-Samen'!J225,"-garden-in-the-bag-french.jpg")),
IF($C$1="Griechisch - GR",HYPERLINK(CONCATENATE("https://www.saflax.de/0-WVK-Retail/Bilder-Pictures/SAFLAX-",'Basis-Tabelle-Samen'!W225,"-",'Basis-Tabelle-Samen'!J225,"-garden-in-the-bag-greek.jpg")),
IF($C$1="Irisch - IE",HYPERLINK(CONCATENATE("https://www.saflax.de/0-WVK-Retail/Bilder-Pictures/SAFLAX-",'Basis-Tabelle-Samen'!W225,"-",'Basis-Tabelle-Samen'!J225,"-garden-in-the-bag-irish.jpg")),
IF($C$1="Isländisch - IS",HYPERLINK(CONCATENATE("https://www.saflax.de/0-WVK-Retail/Bilder-Pictures/SAFLAX-",'Basis-Tabelle-Samen'!W225,"-",'Basis-Tabelle-Samen'!J225,"-garden-in-the-bag-icelandic.jpg")),
IF($C$1="Italienisch - IT",HYPERLINK(CONCATENATE("https://www.saflax.de/0-WVK-Retail/Bilder-Pictures/SAFLAX-",'Basis-Tabelle-Samen'!W225,"-",'Basis-Tabelle-Samen'!J225,"-garden-in-the-bag-italian.jpg")),
IF($C$1="Japanisch - JP",HYPERLINK(CONCATENATE("https://www.saflax.de/0-WVK-Retail/Bilder-Pictures/SAFLAX-",'Basis-Tabelle-Samen'!W225,"-",'Basis-Tabelle-Samen'!J225,"-garden-in-the-bag-japanese.jpg")),
IF($C$1="Kroatisch - HR",HYPERLINK(CONCATENATE("https://www.saflax.de/0-WVK-Retail/Bilder-Pictures/SAFLAX-",'Basis-Tabelle-Samen'!W225,"-",'Basis-Tabelle-Samen'!J225,"-garden-in-the-bag-croatian.jpg")),
IF($C$1="Lettisch - LV",HYPERLINK(CONCATENATE("https://www.saflax.de/0-WVK-Retail/Bilder-Pictures/SAFLAX-",'Basis-Tabelle-Samen'!W225,"-",'Basis-Tabelle-Samen'!J225,"-garden-in-the-bag-latvian.jpg")),
IF($C$1="Litauisch - LT",HYPERLINK(CONCATENATE("https://www.saflax.de/0-WVK-Retail/Bilder-Pictures/SAFLAX-",'Basis-Tabelle-Samen'!W225,"-",'Basis-Tabelle-Samen'!J225,"-garden-in-the-bag-lithuanian.jpg")),
IF($C$1="Maltesisch - MT",HYPERLINK(CONCATENATE("https://www.saflax.de/0-WVK-Retail/Bilder-Pictures/SAFLAX-",'Basis-Tabelle-Samen'!W225,"-",'Basis-Tabelle-Samen'!J225,"-garden-in-the-bag-maltese.jpg")),
IF($C$1="Niederländisch - NL",HYPERLINK(CONCATENATE("https://www.saflax.de/0-WVK-Retail/Bilder-Pictures/SAFLAX-",'Basis-Tabelle-Samen'!W225,"-",'Basis-Tabelle-Samen'!J225,"-garden-in-the-bag-dutch.jpg")),
IF($C$1="Norwegisch - NO",HYPERLINK(CONCATENATE("https://www.saflax.de/0-WVK-Retail/Bilder-Pictures/SAFLAX-",'Basis-Tabelle-Samen'!W225,"-",'Basis-Tabelle-Samen'!J225,"-garden-in-the-bag-nowegian.jpg")),
IF($C$1="Polnisch - PL",HYPERLINK(CONCATENATE("https://www.saflax.de/0-WVK-Retail/Bilder-Pictures/SAFLAX-",'Basis-Tabelle-Samen'!W225,"-",'Basis-Tabelle-Samen'!J225,"-garden-in-the-bag-polish.jpg")),
IF($C$1="Portugiesisch - PT",HYPERLINK(CONCATENATE("https://www.saflax.de/0-WVK-Retail/Bilder-Pictures/SAFLAX-",'Basis-Tabelle-Samen'!W225,"-",'Basis-Tabelle-Samen'!J225,"-garden-in-the-bag-portuguese.jpg")),
IF($C$1="Rumänisch - RO",HYPERLINK(CONCATENATE("https://www.saflax.de/0-WVK-Retail/Bilder-Pictures/SAFLAX-",'Basis-Tabelle-Samen'!W225,"-",'Basis-Tabelle-Samen'!J225,"-garden-in-the-bag-romanian.jpg")),
IF($C$1="Schwedisch - SE",HYPERLINK(CONCATENATE("https://www.saflax.de/0-WVK-Retail/Bilder-Pictures/SAFLAX-",'Basis-Tabelle-Samen'!W225,"-",'Basis-Tabelle-Samen'!J225,"-garden-in-the-bag-swedish.jpg")),
IF($C$1="Slowakisch - SK",HYPERLINK(CONCATENATE("https://www.saflax.de/0-WVK-Retail/Bilder-Pictures/SAFLAX-",'Basis-Tabelle-Samen'!W225,"-",'Basis-Tabelle-Samen'!J225,"-garden-in-the-bag-slovak.jpg")),
IF($C$1="Slowenisch - SI",HYPERLINK(CONCATENATE("https://www.saflax.de/0-WVK-Retail/Bilder-Pictures/SAFLAX-",'Basis-Tabelle-Samen'!W225,"-",'Basis-Tabelle-Samen'!J225,"-garden-in-the-bag-slovenian.jpg")),
IF($C$1="Spanisch - ES",HYPERLINK(CONCATENATE("https://www.saflax.de/0-WVK-Retail/Bilder-Pictures/SAFLAX-",'Basis-Tabelle-Samen'!W225,"-",'Basis-Tabelle-Samen'!J225,"-garden-in-the-bag-spanish.jpg")),
IF($C$1="Tschechisch - CZ",HYPERLINK(CONCATENATE("https://www.saflax.de/0-WVK-Retail/Bilder-Pictures/SAFLAX-",'Basis-Tabelle-Samen'!W225,"-",'Basis-Tabelle-Samen'!J225,"-garden-in-the-bag-czech.jpg")),
IF($C$1="Türkisch - TR",HYPERLINK(CONCATENATE("https://www.saflax.de/0-WVK-Retail/Bilder-Pictures/SAFLAX-",'Basis-Tabelle-Samen'!W225,"-",'Basis-Tabelle-Samen'!J225,"-garden-in-the-bag-turkish.jpg")),
IF($C$1="Ungarisch - HU",HYPERLINK(CONCATENATE("https://www.saflax.de/0-WVK-Retail/Bilder-Pictures/SAFLAX-",'Basis-Tabelle-Samen'!W225,"-",'Basis-Tabelle-Samen'!J225,"-garden-in-the-bag-hungarian.jpg")),
" ACHTUNG")))))))))))))))))))))))))))))</f>
        <v>https://www.saflax.de/0-WVK-Retail/Bilder-Pictures/SAFLAX-64918-pinus-pinea-garden-in-the-bag-english.jpg</v>
      </c>
    </row>
    <row r="237" spans="1:43" ht="17.100000000000001" customHeight="1" x14ac:dyDescent="0.2">
      <c r="A237" s="318" t="str">
        <f>IF('Basis-Tabelle-Samen'!A227="","",IF($C$1="Deutsch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37" s="319" t="str">
        <f>'Basis-Tabelle-Samen'!I227</f>
        <v>Pinus ponderosa</v>
      </c>
      <c r="C237" s="316" t="str">
        <f>IF($C$1="Bulgarisch - BG",'Basis-Tabelle-Samen'!Z227,
IF($C$1="Dänisch - DK",'Basis-Tabelle-Samen'!AA227,
IF($C$1="Deutsch - DE",'Basis-Tabelle-Samen'!AB227,
IF($C$1="Englisch - UK",'Basis-Tabelle-Samen'!AC227,
IF($C$1="Estnisch - EE",'Basis-Tabelle-Samen'!AD227,
IF($C$1="Finnisch - FI",'Basis-Tabelle-Samen'!AE227,
IF($C$1="Französisch - FR",'Basis-Tabelle-Samen'!AF227,
IF($C$1="Griechisch - GR",'Basis-Tabelle-Samen'!AG227,
IF($C$1="Irisch - IE",'Basis-Tabelle-Samen'!AH227,
IF($C$1="Isländisch - IS",'Basis-Tabelle-Samen'!AI227,
IF($C$1="Italienisch - IT",'Basis-Tabelle-Samen'!AJ227,
IF($C$1="Japanisch - JP",'Basis-Tabelle-Samen'!AK227,
IF($C$1="Kroatisch - HR",'Basis-Tabelle-Samen'!AL227,
IF($C$1="Lettisch - LV",'Basis-Tabelle-Samen'!AM227,
IF($C$1="Litauisch - LT",'Basis-Tabelle-Samen'!AN227,
IF($C$1="Maltesisch - MT",'Basis-Tabelle-Samen'!AO227,
IF($C$1="Niederländisch - NL",'Basis-Tabelle-Samen'!AP227,
IF($C$1="Norwegisch - NO",'Basis-Tabelle-Samen'!AQ227,
IF($C$1="Polnisch - PL",'Basis-Tabelle-Samen'!AR227,
IF($C$1="Portugiesisch - PT",'Basis-Tabelle-Samen'!AS227,
IF($C$1="Rumänisch - RO",'Basis-Tabelle-Samen'!AT227,
IF($C$1="Schwedisch - SE",'Basis-Tabelle-Samen'!AU227,
IF($C$1="Slowakisch - SK",'Basis-Tabelle-Samen'!AV227,
IF($C$1="Slowenisch - SI",'Basis-Tabelle-Samen'!AW227,
IF($C$1="Spanisch - ES",'Basis-Tabelle-Samen'!AX227,
IF($C$1="Tschechisch - CZ",'Basis-Tabelle-Samen'!AY227,
IF($C$1="Türkisch - TR",'Basis-Tabelle-Samen'!AZ227,
IF($C$1="Ungarisch - HU",'Basis-Tabelle-Samen'!BA227,
" ACHTUNG"))))))))))))))))))))))))))))</f>
        <v>Bonsai - Ponderosa Pine</v>
      </c>
      <c r="D237" s="320">
        <f>'Basis-Tabelle-Samen'!F227</f>
        <v>20</v>
      </c>
      <c r="E237" s="321" t="str">
        <f>'Basis-Tabelle-Samen'!H227</f>
        <v>7 %</v>
      </c>
      <c r="F237" s="322" t="str">
        <f>IF('Basis-Tabelle-Samen'!G227="","",'Basis-Tabelle-Samen'!G227)</f>
        <v>04</v>
      </c>
      <c r="G237" s="320">
        <f>'Basis-Tabelle-Samen'!C227</f>
        <v>14947</v>
      </c>
      <c r="H237" s="323">
        <f>'Basis-Tabelle-Samen'!D227</f>
        <v>4055473149479</v>
      </c>
      <c r="I237" s="324">
        <f>'Basis-Tabelle-Samen'!E227</f>
        <v>1.85</v>
      </c>
      <c r="J237" s="325">
        <f t="shared" si="3"/>
        <v>12</v>
      </c>
      <c r="K237" s="326">
        <f>'Basis-Tabelle-Samen'!K227</f>
        <v>74947</v>
      </c>
      <c r="L237" s="323">
        <f>'Basis-Tabelle-Samen'!L227</f>
        <v>4055473749471</v>
      </c>
      <c r="M237" s="324">
        <f>'Basis-Tabelle-Samen'!M227</f>
        <v>2.4500000000000002</v>
      </c>
      <c r="N237" s="326">
        <f>IF(K237&lt;1,"",'3'!$I$15)</f>
        <v>15</v>
      </c>
      <c r="O237" s="327">
        <f>IF(K237&lt;1,"",'3'!$J$11)</f>
        <v>90</v>
      </c>
      <c r="P237" s="326">
        <f>'Basis-Tabelle-Samen'!N227</f>
        <v>84947</v>
      </c>
      <c r="Q237" s="323">
        <f>'Basis-Tabelle-Samen'!O227</f>
        <v>4055473849478</v>
      </c>
      <c r="R237" s="328">
        <f>'Basis-Tabelle-Samen'!P227</f>
        <v>3.75</v>
      </c>
      <c r="S237" s="326">
        <f>IF(R237&lt;1,"",'3'!$M$15)</f>
        <v>18</v>
      </c>
      <c r="T237" s="327">
        <f>IF(R237&lt;1,"",'3'!$N$11)</f>
        <v>72</v>
      </c>
      <c r="U237" s="326">
        <f>'Basis-Tabelle-Samen'!Q227</f>
        <v>54947</v>
      </c>
      <c r="V237" s="323">
        <f>'Basis-Tabelle-Samen'!R227</f>
        <v>4055473549477</v>
      </c>
      <c r="W237" s="324">
        <f>'Basis-Tabelle-Samen'!S227</f>
        <v>4.95</v>
      </c>
      <c r="X237" s="326">
        <f>IF(U237&lt;1,"",'3'!$Q$15)</f>
        <v>6</v>
      </c>
      <c r="Y237" s="327">
        <f>IF(U237&lt;1,"",'3'!$R$11)</f>
        <v>24</v>
      </c>
      <c r="Z237" s="326">
        <f>'Basis-Tabelle-Samen'!T227</f>
        <v>34947</v>
      </c>
      <c r="AA237" s="323">
        <f>'Basis-Tabelle-Samen'!U227</f>
        <v>4055473349473</v>
      </c>
      <c r="AB237" s="324">
        <f>'Basis-Tabelle-Samen'!V227</f>
        <v>6.75</v>
      </c>
      <c r="AC237" s="326">
        <f>IF(Z237&lt;1,"",'3'!$U$15)</f>
        <v>6</v>
      </c>
      <c r="AD237" s="327">
        <f>IF(Z237&lt;1,"",'3'!$V$11)</f>
        <v>24</v>
      </c>
      <c r="AE237" s="326">
        <f>'Basis-Tabelle-Samen'!W227</f>
        <v>64947</v>
      </c>
      <c r="AF237" s="323">
        <f>'Basis-Tabelle-Samen'!X227</f>
        <v>4055473649474</v>
      </c>
      <c r="AG237" s="324">
        <f>'Basis-Tabelle-Samen'!Y227</f>
        <v>2.95</v>
      </c>
      <c r="AH237" s="326">
        <f>IF(AE237&lt;1,"",'3'!$Y$15)</f>
        <v>8</v>
      </c>
      <c r="AI237" s="327">
        <f>IF(AE237&lt;1,"",'3'!$Z$11)</f>
        <v>64</v>
      </c>
      <c r="AJ237" s="315"/>
      <c r="AK237" s="316" t="str">
        <f>IF(G237&lt;1,"",
IF($C$1="Bulgarisch - BG",HYPERLINK(CONCATENATE("https://www.saflax.de/0-WVK-Retail/Bilder-Pictures/SAFLAX-",'Basis-Tabelle-Samen'!C227,"-",'Basis-Tabelle-Samen'!J227,"-seed-package-front-cr-bulgarian.jpg")),
IF($C$1="Dänisch - DK",HYPERLINK(CONCATENATE("https://www.saflax.de/0-WVK-Retail/Bilder-Pictures/SAFLAX-",'Basis-Tabelle-Samen'!C227,"-",'Basis-Tabelle-Samen'!J227,"-seed-package-front-cr-danish.jpg")),
IF($C$1="Deutsch - DE",HYPERLINK(CONCATENATE("https://www.saflax.de/0-WVK-Retail/Bilder-Pictures/SAFLAX-",'Basis-Tabelle-Samen'!C227,"-",'Basis-Tabelle-Samen'!J227,"-seed-package-front-cr-german.jpg")),
IF($C$1="Englisch - UK",HYPERLINK(CONCATENATE("https://www.saflax.de/0-WVK-Retail/Bilder-Pictures/SAFLAX-",'Basis-Tabelle-Samen'!C227,"-",'Basis-Tabelle-Samen'!J227,"-seed-package-front-cr-english.jpg")),
IF($C$1="Estnisch - EE",HYPERLINK(CONCATENATE("https://www.saflax.de/0-WVK-Retail/Bilder-Pictures/SAFLAX-",'Basis-Tabelle-Samen'!C227,"-",'Basis-Tabelle-Samen'!J227,"-seed-package-front-cr-estonian.jpg")),
IF($C$1="Finnisch - FI",HYPERLINK(CONCATENATE("https://www.saflax.de/0-WVK-Retail/Bilder-Pictures/SAFLAX-",'Basis-Tabelle-Samen'!C227,"-",'Basis-Tabelle-Samen'!J227,"-seed-package-front-cr-finnish.jpg")),
IF($C$1="Französisch - FR",HYPERLINK(CONCATENATE("https://www.saflax.de/0-WVK-Retail/Bilder-Pictures/SAFLAX-",'Basis-Tabelle-Samen'!C227,"-",'Basis-Tabelle-Samen'!J227,"-seed-package-front-cr-french.jpg")),
IF($C$1="Griechisch - GR",HYPERLINK(CONCATENATE("https://www.saflax.de/0-WVK-Retail/Bilder-Pictures/SAFLAX-",'Basis-Tabelle-Samen'!C227,"-",'Basis-Tabelle-Samen'!J227,"-seed-package-front-cr-greek.jpg")),
IF($C$1="Irisch - IE",HYPERLINK(CONCATENATE("https://www.saflax.de/0-WVK-Retail/Bilder-Pictures/SAFLAX-",'Basis-Tabelle-Samen'!C227,"-",'Basis-Tabelle-Samen'!J227,"-seed-package-front-cr-irish.jpg")),
IF($C$1="Isländisch - IS",HYPERLINK(CONCATENATE("https://www.saflax.de/0-WVK-Retail/Bilder-Pictures/SAFLAX-",'Basis-Tabelle-Samen'!C227,"-",'Basis-Tabelle-Samen'!J227,"-seed-package-front-cr-icelandic.jpg")),
IF($C$1="Italienisch - IT",HYPERLINK(CONCATENATE("https://www.saflax.de/0-WVK-Retail/Bilder-Pictures/SAFLAX-",'Basis-Tabelle-Samen'!C227,"-",'Basis-Tabelle-Samen'!J227,"-seed-package-front-cr-italian.jpg")),
IF($C$1="Japanisch - JP",HYPERLINK(CONCATENATE("https://www.saflax.de/0-WVK-Retail/Bilder-Pictures/SAFLAX-",'Basis-Tabelle-Samen'!C227,"-",'Basis-Tabelle-Samen'!J227,"-seed-package-front-cr-japanese.jpg")),
IF($C$1="Kroatisch - HR",HYPERLINK(CONCATENATE("https://www.saflax.de/0-WVK-Retail/Bilder-Pictures/SAFLAX-",'Basis-Tabelle-Samen'!C227,"-",'Basis-Tabelle-Samen'!J227,"-seed-package-front-cr-croatian.jpg")),
IF($C$1="Lettisch - LV",HYPERLINK(CONCATENATE("https://www.saflax.de/0-WVK-Retail/Bilder-Pictures/SAFLAX-",'Basis-Tabelle-Samen'!C227,"-",'Basis-Tabelle-Samen'!J227,"-seed-package-front-cr-latvian.jpg")),
IF($C$1="Litauisch - LT",HYPERLINK(CONCATENATE("https://www.saflax.de/0-WVK-Retail/Bilder-Pictures/SAFLAX-",'Basis-Tabelle-Samen'!C227,"-",'Basis-Tabelle-Samen'!J227,"-seed-package-front-cr-lithuanian.jpg")),
IF($C$1="Maltesisch - MT",HYPERLINK(CONCATENATE("https://www.saflax.de/0-WVK-Retail/Bilder-Pictures/SAFLAX-",'Basis-Tabelle-Samen'!C227,"-",'Basis-Tabelle-Samen'!J227,"-seed-package-front-cr-maltese.jpg")),
IF($C$1="Niederländisch - NL",HYPERLINK(CONCATENATE("https://www.saflax.de/0-WVK-Retail/Bilder-Pictures/SAFLAX-",'Basis-Tabelle-Samen'!C227,"-",'Basis-Tabelle-Samen'!J227,"-seed-package-front-cr-dutch.jpg")),
IF($C$1="Norwegisch - NO",HYPERLINK(CONCATENATE("https://www.saflax.de/0-WVK-Retail/Bilder-Pictures/SAFLAX-",'Basis-Tabelle-Samen'!C227,"-",'Basis-Tabelle-Samen'!J227,"-seed-package-front-cr-nowegian.jpg")),
IF($C$1="Polnisch - PL",HYPERLINK(CONCATENATE("https://www.saflax.de/0-WVK-Retail/Bilder-Pictures/SAFLAX-",'Basis-Tabelle-Samen'!C227,"-",'Basis-Tabelle-Samen'!J227,"-seed-package-front-cr-polish.jpg")),
IF($C$1="Portugiesisch - PT",HYPERLINK(CONCATENATE("https://www.saflax.de/0-WVK-Retail/Bilder-Pictures/SAFLAX-",'Basis-Tabelle-Samen'!C227,"-",'Basis-Tabelle-Samen'!J227,"-seed-package-front-cr-portuguese.jpg")),
IF($C$1="Rumänisch - RO",HYPERLINK(CONCATENATE("https://www.saflax.de/0-WVK-Retail/Bilder-Pictures/SAFLAX-",'Basis-Tabelle-Samen'!C227,"-",'Basis-Tabelle-Samen'!J227,"-seed-package-front-cr-romanian.jpg")),
IF($C$1="Schwedisch - SE",HYPERLINK(CONCATENATE("https://www.saflax.de/0-WVK-Retail/Bilder-Pictures/SAFLAX-",'Basis-Tabelle-Samen'!C227,"-",'Basis-Tabelle-Samen'!J227,"-seed-package-front-cr-swedish.jpg")),
IF($C$1="Slowakisch - SK",HYPERLINK(CONCATENATE("https://www.saflax.de/0-WVK-Retail/Bilder-Pictures/SAFLAX-",'Basis-Tabelle-Samen'!C227,"-",'Basis-Tabelle-Samen'!J227,"-seed-package-front-cr-slovak.jpg")),
IF($C$1="Slowenisch - SI",HYPERLINK(CONCATENATE("https://www.saflax.de/0-WVK-Retail/Bilder-Pictures/SAFLAX-",'Basis-Tabelle-Samen'!C227,"-",'Basis-Tabelle-Samen'!J227,"-seed-package-front-cr-slovenian.jpg")),
IF($C$1="Spanisch - ES",HYPERLINK(CONCATENATE("https://www.saflax.de/0-WVK-Retail/Bilder-Pictures/SAFLAX-",'Basis-Tabelle-Samen'!C227,"-",'Basis-Tabelle-Samen'!J227,"-seed-package-front-cr-spanish.jpg")),
IF($C$1="Tschechisch - CZ",HYPERLINK(CONCATENATE("https://www.saflax.de/0-WVK-Retail/Bilder-Pictures/SAFLAX-",'Basis-Tabelle-Samen'!C227,"-",'Basis-Tabelle-Samen'!J227,"-seed-package-front-cr-czech.jpg")),
IF($C$1="Türkisch - TR",HYPERLINK(CONCATENATE("https://www.saflax.de/0-WVK-Retail/Bilder-Pictures/SAFLAX-",'Basis-Tabelle-Samen'!C227,"-",'Basis-Tabelle-Samen'!J227,"-seed-package-front-cr-turkish.jpg")),
IF($C$1="Ungarisch - HU",HYPERLINK(CONCATENATE("https://www.saflax.de/0-WVK-Retail/Bilder-Pictures/SAFLAX-",'Basis-Tabelle-Samen'!C227,"-",'Basis-Tabelle-Samen'!J227,"-seed-package-front-cr-hungarian.jpg")),
" ACHTUNG")))))))))))))))))))))))))))))</f>
        <v>https://www.saflax.de/0-WVK-Retail/Bilder-Pictures/SAFLAX-14947-pinus-ponderosa-seed-package-front-cr-english.jpg</v>
      </c>
      <c r="AL237" s="330" t="str">
        <f>IF(G237&lt;1,"",
IF($C$1="Bulgarisch - BG",HYPERLINK(CONCATENATE("https://www.saflax.de/0-WVK-Retail/Bilder-Pictures/SAFLAX-",'Basis-Tabelle-Samen'!C227,"-",'Basis-Tabelle-Samen'!J227,"-seed-package-back-cr-bulgarian.jpg")),
IF($C$1="Dänisch - DK",HYPERLINK(CONCATENATE("https://www.saflax.de/0-WVK-Retail/Bilder-Pictures/SAFLAX-",'Basis-Tabelle-Samen'!C227,"-",'Basis-Tabelle-Samen'!J227,"-seed-package-back-cr-danish.jpg")),
IF($C$1="Deutsch - DE",HYPERLINK(CONCATENATE("https://www.saflax.de/0-WVK-Retail/Bilder-Pictures/SAFLAX-",'Basis-Tabelle-Samen'!C227,"-",'Basis-Tabelle-Samen'!J227,"-seed-package-back-cr-german.jpg")),
IF($C$1="Englisch - UK",HYPERLINK(CONCATENATE("https://www.saflax.de/0-WVK-Retail/Bilder-Pictures/SAFLAX-",'Basis-Tabelle-Samen'!C227,"-",'Basis-Tabelle-Samen'!J227,"-seed-package-back-cr-english.jpg")),
IF($C$1="Estnisch - EE",HYPERLINK(CONCATENATE("https://www.saflax.de/0-WVK-Retail/Bilder-Pictures/SAFLAX-",'Basis-Tabelle-Samen'!C227,"-",'Basis-Tabelle-Samen'!J227,"-seed-package-back-cr-estonian.jpg")),
IF($C$1="Finnisch - FI",HYPERLINK(CONCATENATE("https://www.saflax.de/0-WVK-Retail/Bilder-Pictures/SAFLAX-",'Basis-Tabelle-Samen'!C227,"-",'Basis-Tabelle-Samen'!J227,"-seed-package-back-cr-finnish.jpg")),
IF($C$1="Französisch - FR",HYPERLINK(CONCATENATE("https://www.saflax.de/0-WVK-Retail/Bilder-Pictures/SAFLAX-",'Basis-Tabelle-Samen'!C227,"-",'Basis-Tabelle-Samen'!J227,"-seed-package-back-cr-french.jpg")),
IF($C$1="Griechisch - GR",HYPERLINK(CONCATENATE("https://www.saflax.de/0-WVK-Retail/Bilder-Pictures/SAFLAX-",'Basis-Tabelle-Samen'!C227,"-",'Basis-Tabelle-Samen'!J227,"-seed-package-back-cr-greek.jpg")),
IF($C$1="Irisch - IE",HYPERLINK(CONCATENATE("https://www.saflax.de/0-WVK-Retail/Bilder-Pictures/SAFLAX-",'Basis-Tabelle-Samen'!C227,"-",'Basis-Tabelle-Samen'!J227,"-seed-package-back-cr-irish.jpg")),
IF($C$1="Isländisch - IS",HYPERLINK(CONCATENATE("https://www.saflax.de/0-WVK-Retail/Bilder-Pictures/SAFLAX-",'Basis-Tabelle-Samen'!C227,"-",'Basis-Tabelle-Samen'!J227,"-seed-package-back-cr-icelandic.jpg")),
IF($C$1="Italienisch - IT",HYPERLINK(CONCATENATE("https://www.saflax.de/0-WVK-Retail/Bilder-Pictures/SAFLAX-",'Basis-Tabelle-Samen'!C227,"-",'Basis-Tabelle-Samen'!J227,"-seed-package-back-cr-italian.jpg")),
IF($C$1="Japanisch - JP",HYPERLINK(CONCATENATE("https://www.saflax.de/0-WVK-Retail/Bilder-Pictures/SAFLAX-",'Basis-Tabelle-Samen'!C227,"-",'Basis-Tabelle-Samen'!J227,"-seed-package-back-cr-japanese.jpg")),
IF($C$1="Kroatisch - HR",HYPERLINK(CONCATENATE("https://www.saflax.de/0-WVK-Retail/Bilder-Pictures/SAFLAX-",'Basis-Tabelle-Samen'!C227,"-",'Basis-Tabelle-Samen'!J227,"-seed-package-back-cr-croatian.jpg")),
IF($C$1="Lettisch - LV",HYPERLINK(CONCATENATE("https://www.saflax.de/0-WVK-Retail/Bilder-Pictures/SAFLAX-",'Basis-Tabelle-Samen'!C227,"-",'Basis-Tabelle-Samen'!J227,"-seed-package-back-cr-latvian.jpg")),
IF($C$1="Litauisch - LT",HYPERLINK(CONCATENATE("https://www.saflax.de/0-WVK-Retail/Bilder-Pictures/SAFLAX-",'Basis-Tabelle-Samen'!C227,"-",'Basis-Tabelle-Samen'!J227,"-seed-package-back-cr-lithuanian.jpg")),
IF($C$1="Maltesisch - MT",HYPERLINK(CONCATENATE("https://www.saflax.de/0-WVK-Retail/Bilder-Pictures/SAFLAX-",'Basis-Tabelle-Samen'!C227,"-",'Basis-Tabelle-Samen'!J227,"-seed-package-back-cr-maltese.jpg")),
IF($C$1="Niederländisch - NL",HYPERLINK(CONCATENATE("https://www.saflax.de/0-WVK-Retail/Bilder-Pictures/SAFLAX-",'Basis-Tabelle-Samen'!C227,"-",'Basis-Tabelle-Samen'!J227,"-seed-package-back-cr-dutch.jpg")),
IF($C$1="Norwegisch - NO",HYPERLINK(CONCATENATE("https://www.saflax.de/0-WVK-Retail/Bilder-Pictures/SAFLAX-",'Basis-Tabelle-Samen'!C227,"-",'Basis-Tabelle-Samen'!J227,"-seed-package-back-cr-nowegian.jpg")),
IF($C$1="Polnisch - PL",HYPERLINK(CONCATENATE("https://www.saflax.de/0-WVK-Retail/Bilder-Pictures/SAFLAX-",'Basis-Tabelle-Samen'!C227,"-",'Basis-Tabelle-Samen'!J227,"-seed-package-back-cr-polish.jpg")),
IF($C$1="Portugiesisch - PT",HYPERLINK(CONCATENATE("https://www.saflax.de/0-WVK-Retail/Bilder-Pictures/SAFLAX-",'Basis-Tabelle-Samen'!C227,"-",'Basis-Tabelle-Samen'!J227,"-seed-package-back-cr-portuguese.jpg")),
IF($C$1="Rumänisch - RO",HYPERLINK(CONCATENATE("https://www.saflax.de/0-WVK-Retail/Bilder-Pictures/SAFLAX-",'Basis-Tabelle-Samen'!C227,"-",'Basis-Tabelle-Samen'!J227,"-seed-package-back-cr-romanian.jpg")),
IF($C$1="Schwedisch - SE",HYPERLINK(CONCATENATE("https://www.saflax.de/0-WVK-Retail/Bilder-Pictures/SAFLAX-",'Basis-Tabelle-Samen'!C227,"-",'Basis-Tabelle-Samen'!J227,"-seed-package-back-cr-swedish.jpg")),
IF($C$1="Slowakisch - SK",HYPERLINK(CONCATENATE("https://www.saflax.de/0-WVK-Retail/Bilder-Pictures/SAFLAX-",'Basis-Tabelle-Samen'!C227,"-",'Basis-Tabelle-Samen'!J227,"-seed-package-back-cr-slovak.jpg")),
IF($C$1="Slowenisch - SI",HYPERLINK(CONCATENATE("https://www.saflax.de/0-WVK-Retail/Bilder-Pictures/SAFLAX-",'Basis-Tabelle-Samen'!C227,"-",'Basis-Tabelle-Samen'!J227,"-seed-package-back-cr-slovenian.jpg")),
IF($C$1="Spanisch - ES",HYPERLINK(CONCATENATE("https://www.saflax.de/0-WVK-Retail/Bilder-Pictures/SAFLAX-",'Basis-Tabelle-Samen'!C227,"-",'Basis-Tabelle-Samen'!J227,"-seed-package-back-cr-spanish.jpg")),
IF($C$1="Tschechisch - CZ",HYPERLINK(CONCATENATE("https://www.saflax.de/0-WVK-Retail/Bilder-Pictures/SAFLAX-",'Basis-Tabelle-Samen'!C227,"-",'Basis-Tabelle-Samen'!J227,"-seed-package-back-cr-czech.jpg")),
IF($C$1="Türkisch - TR",HYPERLINK(CONCATENATE("https://www.saflax.de/0-WVK-Retail/Bilder-Pictures/SAFLAX-",'Basis-Tabelle-Samen'!C227,"-",'Basis-Tabelle-Samen'!J227,"-seed-package-back-cr-turkish.jpg")),
IF($C$1="Ungarisch - HU",HYPERLINK(CONCATENATE("https://www.saflax.de/0-WVK-Retail/Bilder-Pictures/SAFLAX-",'Basis-Tabelle-Samen'!C227,"-",'Basis-Tabelle-Samen'!J227,"-seed-package-back-cr-hungarian.jpg")),
" ACHTUNG")))))))))))))))))))))))))))))</f>
        <v>https://www.saflax.de/0-WVK-Retail/Bilder-Pictures/SAFLAX-14947-pinus-ponderosa-seed-package-back-cr-english.jpg</v>
      </c>
      <c r="AM237" s="330" t="str">
        <f>IF(H237&lt;1,"",
IF($C$1="Bulgarisch - BG",HYPERLINK(CONCATENATE("https://www.saflax.de/0-WVK-Retail/Bilder-Pictures/SAFLAX-",'Basis-Tabelle-Samen'!K227,"-",'Basis-Tabelle-Samen'!J227,"-garden-to-go-mini-bulgarian.jpg")),
IF($C$1="Dänisch - DK",HYPERLINK(CONCATENATE("https://www.saflax.de/0-WVK-Retail/Bilder-Pictures/SAFLAX-",'Basis-Tabelle-Samen'!K227,"-",'Basis-Tabelle-Samen'!J227,"-garden-to-go-mini-danish.jpg")),
IF($C$1="Deutsch - DE",HYPERLINK(CONCATENATE("https://www.saflax.de/0-WVK-Retail/Bilder-Pictures/SAFLAX-",'Basis-Tabelle-Samen'!K227,"-",'Basis-Tabelle-Samen'!J227,"-garden-to-go-mini-german.jpg")),
IF($C$1="Englisch - UK",HYPERLINK(CONCATENATE("https://www.saflax.de/0-WVK-Retail/Bilder-Pictures/SAFLAX-",'Basis-Tabelle-Samen'!K227,"-",'Basis-Tabelle-Samen'!J227,"-garden-to-go-mini-english.jpg")),
IF($C$1="Estnisch - EE",HYPERLINK(CONCATENATE("https://www.saflax.de/0-WVK-Retail/Bilder-Pictures/SAFLAX-",'Basis-Tabelle-Samen'!K227,"-",'Basis-Tabelle-Samen'!J227,"-garden-to-go-mini-estonian.jpg")),
IF($C$1="Finnisch - FI",HYPERLINK(CONCATENATE("https://www.saflax.de/0-WVK-Retail/Bilder-Pictures/SAFLAX-",'Basis-Tabelle-Samen'!K227,"-",'Basis-Tabelle-Samen'!J227,"-garden-to-go-mini-finnish.jpg")),
IF($C$1="Französisch - FR",HYPERLINK(CONCATENATE("https://www.saflax.de/0-WVK-Retail/Bilder-Pictures/SAFLAX-",'Basis-Tabelle-Samen'!K227,"-",'Basis-Tabelle-Samen'!J227,"-garden-to-go-mini-french.jpg")),
IF($C$1="Griechisch - GR",HYPERLINK(CONCATENATE("https://www.saflax.de/0-WVK-Retail/Bilder-Pictures/SAFLAX-",'Basis-Tabelle-Samen'!K227,"-",'Basis-Tabelle-Samen'!J227,"-garden-to-go-mini-greek.jpg")),
IF($C$1="Irisch - IE",HYPERLINK(CONCATENATE("https://www.saflax.de/0-WVK-Retail/Bilder-Pictures/SAFLAX-",'Basis-Tabelle-Samen'!K227,"-",'Basis-Tabelle-Samen'!J227,"-garden-to-go-mini-irish.jpg")),
IF($C$1="Isländisch - IS",HYPERLINK(CONCATENATE("https://www.saflax.de/0-WVK-Retail/Bilder-Pictures/SAFLAX-",'Basis-Tabelle-Samen'!K227,"-",'Basis-Tabelle-Samen'!J227,"-garden-to-go-mini-icelandic.jpg")),
IF($C$1="Italienisch - IT",HYPERLINK(CONCATENATE("https://www.saflax.de/0-WVK-Retail/Bilder-Pictures/SAFLAX-",'Basis-Tabelle-Samen'!K227,"-",'Basis-Tabelle-Samen'!J227,"-garden-to-go-mini-italian.jpg")),
IF($C$1="Japanisch - JP",HYPERLINK(CONCATENATE("https://www.saflax.de/0-WVK-Retail/Bilder-Pictures/SAFLAX-",'Basis-Tabelle-Samen'!K227,"-",'Basis-Tabelle-Samen'!J227,"-garden-to-go-mini-japanese.jpg")),
IF($C$1="Kroatisch - HR",HYPERLINK(CONCATENATE("https://www.saflax.de/0-WVK-Retail/Bilder-Pictures/SAFLAX-",'Basis-Tabelle-Samen'!K227,"-",'Basis-Tabelle-Samen'!J227,"-garden-to-go-mini-croatian.jpg")),
IF($C$1="Lettisch - LV",HYPERLINK(CONCATENATE("https://www.saflax.de/0-WVK-Retail/Bilder-Pictures/SAFLAX-",'Basis-Tabelle-Samen'!K227,"-",'Basis-Tabelle-Samen'!J227,"-garden-to-go-mini-latvian.jpg")),
IF($C$1="Litauisch - LT",HYPERLINK(CONCATENATE("https://www.saflax.de/0-WVK-Retail/Bilder-Pictures/SAFLAX-",'Basis-Tabelle-Samen'!K227,"-",'Basis-Tabelle-Samen'!J227,"-garden-to-go-mini-lithuanian.jpg")),
IF($C$1="Maltesisch - MT",HYPERLINK(CONCATENATE("https://www.saflax.de/0-WVK-Retail/Bilder-Pictures/SAFLAX-",'Basis-Tabelle-Samen'!K227,"-",'Basis-Tabelle-Samen'!J227,"-garden-to-go-mini-maltese.jpg")),
IF($C$1="Niederländisch - NL",HYPERLINK(CONCATENATE("https://www.saflax.de/0-WVK-Retail/Bilder-Pictures/SAFLAX-",'Basis-Tabelle-Samen'!K227,"-",'Basis-Tabelle-Samen'!J227,"-garden-to-go-mini-dutch.jpg")),
IF($C$1="Norwegisch - NO",HYPERLINK(CONCATENATE("https://www.saflax.de/0-WVK-Retail/Bilder-Pictures/SAFLAX-",'Basis-Tabelle-Samen'!K227,"-",'Basis-Tabelle-Samen'!J227,"-garden-to-go-mini-nowegian.jpg")),
IF($C$1="Polnisch - PL",HYPERLINK(CONCATENATE("https://www.saflax.de/0-WVK-Retail/Bilder-Pictures/SAFLAX-",'Basis-Tabelle-Samen'!K227,"-",'Basis-Tabelle-Samen'!J227,"-garden-to-go-mini-polish.jpg")),
IF($C$1="Portugiesisch - PT",HYPERLINK(CONCATENATE("https://www.saflax.de/0-WVK-Retail/Bilder-Pictures/SAFLAX-",'Basis-Tabelle-Samen'!K227,"-",'Basis-Tabelle-Samen'!J227,"-garden-to-go-mini-portuguese.jpg")),
IF($C$1="Rumänisch - RO",HYPERLINK(CONCATENATE("https://www.saflax.de/0-WVK-Retail/Bilder-Pictures/SAFLAX-",'Basis-Tabelle-Samen'!K227,"-",'Basis-Tabelle-Samen'!J227,"-garden-to-go-mini-romanian.jpg")),
IF($C$1="Schwedisch - SE",HYPERLINK(CONCATENATE("https://www.saflax.de/0-WVK-Retail/Bilder-Pictures/SAFLAX-",'Basis-Tabelle-Samen'!K227,"-",'Basis-Tabelle-Samen'!J227,"-garden-to-go-mini-swedish.jpg")),
IF($C$1="Slowakisch - SK",HYPERLINK(CONCATENATE("https://www.saflax.de/0-WVK-Retail/Bilder-Pictures/SAFLAX-",'Basis-Tabelle-Samen'!K227,"-",'Basis-Tabelle-Samen'!J227,"-garden-to-go-mini-slovak.jpg")),
IF($C$1="Slowenisch - SI",HYPERLINK(CONCATENATE("https://www.saflax.de/0-WVK-Retail/Bilder-Pictures/SAFLAX-",'Basis-Tabelle-Samen'!K227,"-",'Basis-Tabelle-Samen'!J227,"-garden-to-go-mini-slovenian.jpg")),
IF($C$1="Spanisch - ES",HYPERLINK(CONCATENATE("https://www.saflax.de/0-WVK-Retail/Bilder-Pictures/SAFLAX-",'Basis-Tabelle-Samen'!K227,"-",'Basis-Tabelle-Samen'!J227,"-garden-to-go-mini-spanish.jpg")),
IF($C$1="Tschechisch - CZ",HYPERLINK(CONCATENATE("https://www.saflax.de/0-WVK-Retail/Bilder-Pictures/SAFLAX-",'Basis-Tabelle-Samen'!K227,"-",'Basis-Tabelle-Samen'!J227,"-garden-to-go-mini-czech.jpg")),
IF($C$1="Türkisch - TR",HYPERLINK(CONCATENATE("https://www.saflax.de/0-WVK-Retail/Bilder-Pictures/SAFLAX-",'Basis-Tabelle-Samen'!K227,"-",'Basis-Tabelle-Samen'!J227,"-garden-to-go-mini-turkish.jpg")),
IF($C$1="Ungarisch - HU",HYPERLINK(CONCATENATE("https://www.saflax.de/0-WVK-Retail/Bilder-Pictures/SAFLAX-",'Basis-Tabelle-Samen'!K227,"-",'Basis-Tabelle-Samen'!J227,"-garden-to-go-mini-hungarian.jpg")),
" ACHTUNG")))))))))))))))))))))))))))))</f>
        <v>https://www.saflax.de/0-WVK-Retail/Bilder-Pictures/SAFLAX-74947-pinus-ponderosa-garden-to-go-mini-english.jpg</v>
      </c>
      <c r="AN237" s="330" t="str">
        <f>IF(I237&lt;1,"",
IF($C$1="Bulgarisch - BG",HYPERLINK(CONCATENATE("https://www.saflax.de/0-WVK-Retail/Bilder-Pictures/SAFLAX-",'Basis-Tabelle-Samen'!N227,"-",'Basis-Tabelle-Samen'!J227,"-garden-to-go-lite-bulgarian.jpg")),
IF($C$1="Dänisch - DK",HYPERLINK(CONCATENATE("https://www.saflax.de/0-WVK-Retail/Bilder-Pictures/SAFLAX-",'Basis-Tabelle-Samen'!N227,"-",'Basis-Tabelle-Samen'!J227,"-garden-to-go-lite-danish.jpg")),
IF($C$1="Deutsch - DE",HYPERLINK(CONCATENATE("https://www.saflax.de/0-WVK-Retail/Bilder-Pictures/SAFLAX-",'Basis-Tabelle-Samen'!N227,"-",'Basis-Tabelle-Samen'!J227,"-garden-to-go-lite-german.jpg")),
IF($C$1="Englisch - UK",HYPERLINK(CONCATENATE("https://www.saflax.de/0-WVK-Retail/Bilder-Pictures/SAFLAX-",'Basis-Tabelle-Samen'!N227,"-",'Basis-Tabelle-Samen'!J227,"-garden-to-go-lite-english.jpg")),
IF($C$1="Estnisch - EE",HYPERLINK(CONCATENATE("https://www.saflax.de/0-WVK-Retail/Bilder-Pictures/SAFLAX-",'Basis-Tabelle-Samen'!N227,"-",'Basis-Tabelle-Samen'!J227,"-garden-to-go-lite-estonian.jpg")),
IF($C$1="Finnisch - FI",HYPERLINK(CONCATENATE("https://www.saflax.de/0-WVK-Retail/Bilder-Pictures/SAFLAX-",'Basis-Tabelle-Samen'!N227,"-",'Basis-Tabelle-Samen'!J227,"-garden-to-go-lite-finnish.jpg")),
IF($C$1="Französisch - FR",HYPERLINK(CONCATENATE("https://www.saflax.de/0-WVK-Retail/Bilder-Pictures/SAFLAX-",'Basis-Tabelle-Samen'!N227,"-",'Basis-Tabelle-Samen'!J227,"-garden-to-go-lite-french.jpg")),
IF($C$1="Griechisch - GR",HYPERLINK(CONCATENATE("https://www.saflax.de/0-WVK-Retail/Bilder-Pictures/SAFLAX-",'Basis-Tabelle-Samen'!N227,"-",'Basis-Tabelle-Samen'!J227,"-garden-to-go-lite-greek.jpg")),
IF($C$1="Irisch - IE",HYPERLINK(CONCATENATE("https://www.saflax.de/0-WVK-Retail/Bilder-Pictures/SAFLAX-",'Basis-Tabelle-Samen'!N227,"-",'Basis-Tabelle-Samen'!J227,"-garden-to-go-lite-irish.jpg")),
IF($C$1="Isländisch - IS",HYPERLINK(CONCATENATE("https://www.saflax.de/0-WVK-Retail/Bilder-Pictures/SAFLAX-",'Basis-Tabelle-Samen'!N227,"-",'Basis-Tabelle-Samen'!J227,"-garden-to-go-lite-icelandic.jpg")),
IF($C$1="Italienisch - IT",HYPERLINK(CONCATENATE("https://www.saflax.de/0-WVK-Retail/Bilder-Pictures/SAFLAX-",'Basis-Tabelle-Samen'!N227,"-",'Basis-Tabelle-Samen'!J227,"-garden-to-go-lite-italian.jpg")),
IF($C$1="Japanisch - JP",HYPERLINK(CONCATENATE("https://www.saflax.de/0-WVK-Retail/Bilder-Pictures/SAFLAX-",'Basis-Tabelle-Samen'!N227,"-",'Basis-Tabelle-Samen'!J227,"-garden-to-go-lite-japanese.jpg")),
IF($C$1="Kroatisch - HR",HYPERLINK(CONCATENATE("https://www.saflax.de/0-WVK-Retail/Bilder-Pictures/SAFLAX-",'Basis-Tabelle-Samen'!N227,"-",'Basis-Tabelle-Samen'!J227,"-garden-to-go-lite-croatian.jpg")),
IF($C$1="Lettisch - LV",HYPERLINK(CONCATENATE("https://www.saflax.de/0-WVK-Retail/Bilder-Pictures/SAFLAX-",'Basis-Tabelle-Samen'!N227,"-",'Basis-Tabelle-Samen'!J227,"-garden-to-go-lite-latvian.jpg")),
IF($C$1="Litauisch - LT",HYPERLINK(CONCATENATE("https://www.saflax.de/0-WVK-Retail/Bilder-Pictures/SAFLAX-",'Basis-Tabelle-Samen'!N227,"-",'Basis-Tabelle-Samen'!J227,"-garden-to-go-lite-lithuanian.jpg")),
IF($C$1="Maltesisch - MT",HYPERLINK(CONCATENATE("https://www.saflax.de/0-WVK-Retail/Bilder-Pictures/SAFLAX-",'Basis-Tabelle-Samen'!N227,"-",'Basis-Tabelle-Samen'!J227,"-garden-to-go-lite-maltese.jpg")),
IF($C$1="Niederländisch - NL",HYPERLINK(CONCATENATE("https://www.saflax.de/0-WVK-Retail/Bilder-Pictures/SAFLAX-",'Basis-Tabelle-Samen'!N227,"-",'Basis-Tabelle-Samen'!J227,"-garden-to-go-lite-dutch.jpg")),
IF($C$1="Norwegisch - NO",HYPERLINK(CONCATENATE("https://www.saflax.de/0-WVK-Retail/Bilder-Pictures/SAFLAX-",'Basis-Tabelle-Samen'!N227,"-",'Basis-Tabelle-Samen'!J227,"-garden-to-go-lite-nowegian.jpg")),
IF($C$1="Polnisch - PL",HYPERLINK(CONCATENATE("https://www.saflax.de/0-WVK-Retail/Bilder-Pictures/SAFLAX-",'Basis-Tabelle-Samen'!N227,"-",'Basis-Tabelle-Samen'!J227,"-garden-to-go-lite-polish.jpg")),
IF($C$1="Portugiesisch - PT",HYPERLINK(CONCATENATE("https://www.saflax.de/0-WVK-Retail/Bilder-Pictures/SAFLAX-",'Basis-Tabelle-Samen'!N227,"-",'Basis-Tabelle-Samen'!J227,"-garden-to-go-lite-portuguese.jpg")),
IF($C$1="Rumänisch - RO",HYPERLINK(CONCATENATE("https://www.saflax.de/0-WVK-Retail/Bilder-Pictures/SAFLAX-",'Basis-Tabelle-Samen'!N227,"-",'Basis-Tabelle-Samen'!J227,"-garden-to-go-lite-romanian.jpg")),
IF($C$1="Schwedisch - SE",HYPERLINK(CONCATENATE("https://www.saflax.de/0-WVK-Retail/Bilder-Pictures/SAFLAX-",'Basis-Tabelle-Samen'!N227,"-",'Basis-Tabelle-Samen'!J227,"-garden-to-go-lite-swedish.jpg")),
IF($C$1="Slowakisch - SK",HYPERLINK(CONCATENATE("https://www.saflax.de/0-WVK-Retail/Bilder-Pictures/SAFLAX-",'Basis-Tabelle-Samen'!N227,"-",'Basis-Tabelle-Samen'!J227,"-garden-to-go-lite-slovak.jpg")),
IF($C$1="Slowenisch - SI",HYPERLINK(CONCATENATE("https://www.saflax.de/0-WVK-Retail/Bilder-Pictures/SAFLAX-",'Basis-Tabelle-Samen'!N227,"-",'Basis-Tabelle-Samen'!J227,"-garden-to-go-lite-slovenian.jpg")),
IF($C$1="Spanisch - ES",HYPERLINK(CONCATENATE("https://www.saflax.de/0-WVK-Retail/Bilder-Pictures/SAFLAX-",'Basis-Tabelle-Samen'!N227,"-",'Basis-Tabelle-Samen'!J227,"-garden-to-go-lite-spanish.jpg")),
IF($C$1="Tschechisch - CZ",HYPERLINK(CONCATENATE("https://www.saflax.de/0-WVK-Retail/Bilder-Pictures/SAFLAX-",'Basis-Tabelle-Samen'!N227,"-",'Basis-Tabelle-Samen'!J227,"-garden-to-go-lite-czech.jpg")),
IF($C$1="Türkisch - TR",HYPERLINK(CONCATENATE("https://www.saflax.de/0-WVK-Retail/Bilder-Pictures/SAFLAX-",'Basis-Tabelle-Samen'!N227,"-",'Basis-Tabelle-Samen'!J227,"-garden-to-go-lite-turkish.jpg")),
IF($C$1="Ungarisch - HU",HYPERLINK(CONCATENATE("https://www.saflax.de/0-WVK-Retail/Bilder-Pictures/SAFLAX-",'Basis-Tabelle-Samen'!N227,"-",'Basis-Tabelle-Samen'!J227,"-garden-to-go-lite-hungarian.jpg")),
" ACHTUNG")))))))))))))))))))))))))))))</f>
        <v>https://www.saflax.de/0-WVK-Retail/Bilder-Pictures/SAFLAX-84947-pinus-ponderosa-garden-to-go-lite-english.jpg</v>
      </c>
      <c r="AO237" s="330" t="str">
        <f>IF(J237&lt;1,"",
IF($C$1="Bulgarisch - BG",HYPERLINK(CONCATENATE("https://www.saflax.de/0-WVK-Retail/Bilder-Pictures/SAFLAX-",'Basis-Tabelle-Samen'!Q227,"-",'Basis-Tabelle-Samen'!J227,"-garden-to-go-bulgarian.jpg")),
IF($C$1="Dänisch - DK",HYPERLINK(CONCATENATE("https://www.saflax.de/0-WVK-Retail/Bilder-Pictures/SAFLAX-",'Basis-Tabelle-Samen'!Q227,"-",'Basis-Tabelle-Samen'!J227,"-garden-to-go-danish.jpg")),
IF($C$1="Deutsch - DE",HYPERLINK(CONCATENATE("https://www.saflax.de/0-WVK-Retail/Bilder-Pictures/SAFLAX-",'Basis-Tabelle-Samen'!Q227,"-",'Basis-Tabelle-Samen'!J227,"-garden-to-go-german.jpg")),
IF($C$1="Englisch - UK",HYPERLINK(CONCATENATE("https://www.saflax.de/0-WVK-Retail/Bilder-Pictures/SAFLAX-",'Basis-Tabelle-Samen'!Q227,"-",'Basis-Tabelle-Samen'!J227,"-garden-to-go-english.jpg")),
IF($C$1="Estnisch - EE",HYPERLINK(CONCATENATE("https://www.saflax.de/0-WVK-Retail/Bilder-Pictures/SAFLAX-",'Basis-Tabelle-Samen'!Q227,"-",'Basis-Tabelle-Samen'!J227,"-garden-to-go-estonian.jpg")),
IF($C$1="Finnisch - FI",HYPERLINK(CONCATENATE("https://www.saflax.de/0-WVK-Retail/Bilder-Pictures/SAFLAX-",'Basis-Tabelle-Samen'!Q227,"-",'Basis-Tabelle-Samen'!J227,"-garden-to-go-finnish.jpg")),
IF($C$1="Französisch - FR",HYPERLINK(CONCATENATE("https://www.saflax.de/0-WVK-Retail/Bilder-Pictures/SAFLAX-",'Basis-Tabelle-Samen'!Q227,"-",'Basis-Tabelle-Samen'!J227,"-garden-to-go-french.jpg")),
IF($C$1="Griechisch - GR",HYPERLINK(CONCATENATE("https://www.saflax.de/0-WVK-Retail/Bilder-Pictures/SAFLAX-",'Basis-Tabelle-Samen'!Q227,"-",'Basis-Tabelle-Samen'!J227,"-garden-to-go-greek.jpg")),
IF($C$1="Irisch - IE",HYPERLINK(CONCATENATE("https://www.saflax.de/0-WVK-Retail/Bilder-Pictures/SAFLAX-",'Basis-Tabelle-Samen'!Q227,"-",'Basis-Tabelle-Samen'!J227,"-garden-to-go-irish.jpg")),
IF($C$1="Isländisch - IS",HYPERLINK(CONCATENATE("https://www.saflax.de/0-WVK-Retail/Bilder-Pictures/SAFLAX-",'Basis-Tabelle-Samen'!Q227,"-",'Basis-Tabelle-Samen'!J227,"-garden-to-go-icelandic.jpg")),
IF($C$1="Italienisch - IT",HYPERLINK(CONCATENATE("https://www.saflax.de/0-WVK-Retail/Bilder-Pictures/SAFLAX-",'Basis-Tabelle-Samen'!Q227,"-",'Basis-Tabelle-Samen'!J227,"-garden-to-go-italian.jpg")),
IF($C$1="Japanisch - JP",HYPERLINK(CONCATENATE("https://www.saflax.de/0-WVK-Retail/Bilder-Pictures/SAFLAX-",'Basis-Tabelle-Samen'!Q227,"-",'Basis-Tabelle-Samen'!J227,"-garden-to-go-japanese.jpg")),
IF($C$1="Kroatisch - HR",HYPERLINK(CONCATENATE("https://www.saflax.de/0-WVK-Retail/Bilder-Pictures/SAFLAX-",'Basis-Tabelle-Samen'!Q227,"-",'Basis-Tabelle-Samen'!J227,"-garden-to-go-croatian.jpg")),
IF($C$1="Lettisch - LV",HYPERLINK(CONCATENATE("https://www.saflax.de/0-WVK-Retail/Bilder-Pictures/SAFLAX-",'Basis-Tabelle-Samen'!Q227,"-",'Basis-Tabelle-Samen'!J227,"-garden-to-go-latvian.jpg")),
IF($C$1="Litauisch - LT",HYPERLINK(CONCATENATE("https://www.saflax.de/0-WVK-Retail/Bilder-Pictures/SAFLAX-",'Basis-Tabelle-Samen'!Q227,"-",'Basis-Tabelle-Samen'!J227,"-garden-to-go-lithuanian.jpg")),
IF($C$1="Maltesisch - MT",HYPERLINK(CONCATENATE("https://www.saflax.de/0-WVK-Retail/Bilder-Pictures/SAFLAX-",'Basis-Tabelle-Samen'!Q227,"-",'Basis-Tabelle-Samen'!J227,"-garden-to-go-maltese.jpg")),
IF($C$1="Niederländisch - NL",HYPERLINK(CONCATENATE("https://www.saflax.de/0-WVK-Retail/Bilder-Pictures/SAFLAX-",'Basis-Tabelle-Samen'!Q227,"-",'Basis-Tabelle-Samen'!J227,"-garden-to-go-dutch.jpg")),
IF($C$1="Norwegisch - NO",HYPERLINK(CONCATENATE("https://www.saflax.de/0-WVK-Retail/Bilder-Pictures/SAFLAX-",'Basis-Tabelle-Samen'!Q227,"-",'Basis-Tabelle-Samen'!J227,"-garden-to-go-nowegian.jpg")),
IF($C$1="Polnisch - PL",HYPERLINK(CONCATENATE("https://www.saflax.de/0-WVK-Retail/Bilder-Pictures/SAFLAX-",'Basis-Tabelle-Samen'!Q227,"-",'Basis-Tabelle-Samen'!J227,"-garden-to-go-polish.jpg")),
IF($C$1="Portugiesisch - PT",HYPERLINK(CONCATENATE("https://www.saflax.de/0-WVK-Retail/Bilder-Pictures/SAFLAX-",'Basis-Tabelle-Samen'!Q227,"-",'Basis-Tabelle-Samen'!J227,"-garden-to-go-portuguese.jpg")),
IF($C$1="Rumänisch - RO",HYPERLINK(CONCATENATE("https://www.saflax.de/0-WVK-Retail/Bilder-Pictures/SAFLAX-",'Basis-Tabelle-Samen'!Q227,"-",'Basis-Tabelle-Samen'!J227,"-garden-to-go-romanian.jpg")),
IF($C$1="Schwedisch - SE",HYPERLINK(CONCATENATE("https://www.saflax.de/0-WVK-Retail/Bilder-Pictures/SAFLAX-",'Basis-Tabelle-Samen'!Q227,"-",'Basis-Tabelle-Samen'!J227,"-garden-to-go-swedish.jpg")),
IF($C$1="Slowakisch - SK",HYPERLINK(CONCATENATE("https://www.saflax.de/0-WVK-Retail/Bilder-Pictures/SAFLAX-",'Basis-Tabelle-Samen'!Q227,"-",'Basis-Tabelle-Samen'!J227,"-garden-to-go-slovak.jpg")),
IF($C$1="Slowenisch - SI",HYPERLINK(CONCATENATE("https://www.saflax.de/0-WVK-Retail/Bilder-Pictures/SAFLAX-",'Basis-Tabelle-Samen'!Q227,"-",'Basis-Tabelle-Samen'!J227,"-garden-to-go-slovenian.jpg")),
IF($C$1="Spanisch - ES",HYPERLINK(CONCATENATE("https://www.saflax.de/0-WVK-Retail/Bilder-Pictures/SAFLAX-",'Basis-Tabelle-Samen'!Q227,"-",'Basis-Tabelle-Samen'!J227,"-garden-to-go-spanish.jpg")),
IF($C$1="Tschechisch - CZ",HYPERLINK(CONCATENATE("https://www.saflax.de/0-WVK-Retail/Bilder-Pictures/SAFLAX-",'Basis-Tabelle-Samen'!Q227,"-",'Basis-Tabelle-Samen'!J227,"-garden-to-go-czech.jpg")),
IF($C$1="Türkisch - TR",HYPERLINK(CONCATENATE("https://www.saflax.de/0-WVK-Retail/Bilder-Pictures/SAFLAX-",'Basis-Tabelle-Samen'!Q227,"-",'Basis-Tabelle-Samen'!J227,"-garden-to-go-turkish.jpg")),
IF($C$1="Ungarisch - HU",HYPERLINK(CONCATENATE("https://www.saflax.de/0-WVK-Retail/Bilder-Pictures/SAFLAX-",'Basis-Tabelle-Samen'!Q227,"-",'Basis-Tabelle-Samen'!J227,"-garden-to-go-hungarian.jpg")),
" ACHTUNG")))))))))))))))))))))))))))))</f>
        <v>https://www.saflax.de/0-WVK-Retail/Bilder-Pictures/SAFLAX-54947-pinus-ponderosa-garden-to-go-english.jpg</v>
      </c>
      <c r="AP237" s="330" t="str">
        <f>IF(K237&lt;1,"",
IF($C$1="Bulgarisch - BG",HYPERLINK(CONCATENATE("https://www.saflax.de/0-WVK-Retail/Bilder-Pictures/SAFLAX-",'Basis-Tabelle-Samen'!T227,"-",'Basis-Tabelle-Samen'!J227,"-cultivation-set-bulgarian.jpg")),
IF($C$1="Dänisch - DK",HYPERLINK(CONCATENATE("https://www.saflax.de/0-WVK-Retail/Bilder-Pictures/SAFLAX-",'Basis-Tabelle-Samen'!T227,"-",'Basis-Tabelle-Samen'!J227,"-cultivation-set-danish.jpg")),
IF($C$1="Deutsch - DE",HYPERLINK(CONCATENATE("https://www.saflax.de/0-WVK-Retail/Bilder-Pictures/SAFLAX-",'Basis-Tabelle-Samen'!T227,"-",'Basis-Tabelle-Samen'!J227,"-cultivation-set-german.jpg")),
IF($C$1="Englisch - UK",HYPERLINK(CONCATENATE("https://www.saflax.de/0-WVK-Retail/Bilder-Pictures/SAFLAX-",'Basis-Tabelle-Samen'!T227,"-",'Basis-Tabelle-Samen'!J227,"-cultivation-set-english.jpg")),
IF($C$1="Estnisch - EE",HYPERLINK(CONCATENATE("https://www.saflax.de/0-WVK-Retail/Bilder-Pictures/SAFLAX-",'Basis-Tabelle-Samen'!T227,"-",'Basis-Tabelle-Samen'!J227,"-cultivation-set-estonian.jpg")),
IF($C$1="Finnisch - FI",HYPERLINK(CONCATENATE("https://www.saflax.de/0-WVK-Retail/Bilder-Pictures/SAFLAX-",'Basis-Tabelle-Samen'!T227,"-",'Basis-Tabelle-Samen'!J227,"-cultivation-set-finnish.jpg")),
IF($C$1="Französisch - FR",HYPERLINK(CONCATENATE("https://www.saflax.de/0-WVK-Retail/Bilder-Pictures/SAFLAX-",'Basis-Tabelle-Samen'!T227,"-",'Basis-Tabelle-Samen'!J227,"-cultivation-set-french.jpg")),
IF($C$1="Griechisch - GR",HYPERLINK(CONCATENATE("https://www.saflax.de/0-WVK-Retail/Bilder-Pictures/SAFLAX-",'Basis-Tabelle-Samen'!T227,"-",'Basis-Tabelle-Samen'!J227,"-cultivation-set-greek.jpg")),
IF($C$1="Irisch - IE",HYPERLINK(CONCATENATE("https://www.saflax.de/0-WVK-Retail/Bilder-Pictures/SAFLAX-",'Basis-Tabelle-Samen'!T227,"-",'Basis-Tabelle-Samen'!J227,"-cultivation-set-irish.jpg")),
IF($C$1="Isländisch - IS",HYPERLINK(CONCATENATE("https://www.saflax.de/0-WVK-Retail/Bilder-Pictures/SAFLAX-",'Basis-Tabelle-Samen'!T227,"-",'Basis-Tabelle-Samen'!J227,"-cultivation-set-icelandic.jpg")),
IF($C$1="Italienisch - IT",HYPERLINK(CONCATENATE("https://www.saflax.de/0-WVK-Retail/Bilder-Pictures/SAFLAX-",'Basis-Tabelle-Samen'!T227,"-",'Basis-Tabelle-Samen'!J227,"-cultivation-set-italian.jpg")),
IF($C$1="Japanisch - JP",HYPERLINK(CONCATENATE("https://www.saflax.de/0-WVK-Retail/Bilder-Pictures/SAFLAX-",'Basis-Tabelle-Samen'!T227,"-",'Basis-Tabelle-Samen'!J227,"-cultivation-set-japanese.jpg")),
IF($C$1="Kroatisch - HR",HYPERLINK(CONCATENATE("https://www.saflax.de/0-WVK-Retail/Bilder-Pictures/SAFLAX-",'Basis-Tabelle-Samen'!T227,"-",'Basis-Tabelle-Samen'!J227,"-cultivation-set-croatian.jpg")),
IF($C$1="Lettisch - LV",HYPERLINK(CONCATENATE("https://www.saflax.de/0-WVK-Retail/Bilder-Pictures/SAFLAX-",'Basis-Tabelle-Samen'!T227,"-",'Basis-Tabelle-Samen'!J227,"-cultivation-set-latvian.jpg")),
IF($C$1="Litauisch - LT",HYPERLINK(CONCATENATE("https://www.saflax.de/0-WVK-Retail/Bilder-Pictures/SAFLAX-",'Basis-Tabelle-Samen'!T227,"-",'Basis-Tabelle-Samen'!J227,"-cultivation-set-lithuanian.jpg")),
IF($C$1="Maltesisch - MT",HYPERLINK(CONCATENATE("https://www.saflax.de/0-WVK-Retail/Bilder-Pictures/SAFLAX-",'Basis-Tabelle-Samen'!T227,"-",'Basis-Tabelle-Samen'!J227,"-cultivation-set-maltese.jpg")),
IF($C$1="Niederländisch - NL",HYPERLINK(CONCATENATE("https://www.saflax.de/0-WVK-Retail/Bilder-Pictures/SAFLAX-",'Basis-Tabelle-Samen'!T227,"-",'Basis-Tabelle-Samen'!J227,"-cultivation-set-dutch.jpg")),
IF($C$1="Norwegisch - NO",HYPERLINK(CONCATENATE("https://www.saflax.de/0-WVK-Retail/Bilder-Pictures/SAFLAX-",'Basis-Tabelle-Samen'!T227,"-",'Basis-Tabelle-Samen'!J227,"-cultivation-set-nowegian.jpg")),
IF($C$1="Polnisch - PL",HYPERLINK(CONCATENATE("https://www.saflax.de/0-WVK-Retail/Bilder-Pictures/SAFLAX-",'Basis-Tabelle-Samen'!T227,"-",'Basis-Tabelle-Samen'!J227,"-cultivation-set-polish.jpg")),
IF($C$1="Portugiesisch - PT",HYPERLINK(CONCATENATE("https://www.saflax.de/0-WVK-Retail/Bilder-Pictures/SAFLAX-",'Basis-Tabelle-Samen'!T227,"-",'Basis-Tabelle-Samen'!J227,"-cultivation-set-portuguese.jpg")),
IF($C$1="Rumänisch - RO",HYPERLINK(CONCATENATE("https://www.saflax.de/0-WVK-Retail/Bilder-Pictures/SAFLAX-",'Basis-Tabelle-Samen'!T227,"-",'Basis-Tabelle-Samen'!J227,"-cultivation-set-romanian.jpg")),
IF($C$1="Schwedisch - SE",HYPERLINK(CONCATENATE("https://www.saflax.de/0-WVK-Retail/Bilder-Pictures/SAFLAX-",'Basis-Tabelle-Samen'!T227,"-",'Basis-Tabelle-Samen'!J227,"-cultivation-set-swedish.jpg")),
IF($C$1="Slowakisch - SK",HYPERLINK(CONCATENATE("https://www.saflax.de/0-WVK-Retail/Bilder-Pictures/SAFLAX-",'Basis-Tabelle-Samen'!T227,"-",'Basis-Tabelle-Samen'!J227,"-cultivation-set-slovak.jpg")),
IF($C$1="Slowenisch - SI",HYPERLINK(CONCATENATE("https://www.saflax.de/0-WVK-Retail/Bilder-Pictures/SAFLAX-",'Basis-Tabelle-Samen'!T227,"-",'Basis-Tabelle-Samen'!J227,"-cultivation-set-slovenian.jpg")),
IF($C$1="Spanisch - ES",HYPERLINK(CONCATENATE("https://www.saflax.de/0-WVK-Retail/Bilder-Pictures/SAFLAX-",'Basis-Tabelle-Samen'!T227,"-",'Basis-Tabelle-Samen'!J227,"-cultivation-set-spanish.jpg")),
IF($C$1="Tschechisch - CZ",HYPERLINK(CONCATENATE("https://www.saflax.de/0-WVK-Retail/Bilder-Pictures/SAFLAX-",'Basis-Tabelle-Samen'!T227,"-",'Basis-Tabelle-Samen'!J227,"-cultivation-set-czech.jpg")),
IF($C$1="Türkisch - TR",HYPERLINK(CONCATENATE("https://www.saflax.de/0-WVK-Retail/Bilder-Pictures/SAFLAX-",'Basis-Tabelle-Samen'!T227,"-",'Basis-Tabelle-Samen'!J227,"-cultivation-set-turkish.jpg")),
IF($C$1="Ungarisch - HU",HYPERLINK(CONCATENATE("https://www.saflax.de/0-WVK-Retail/Bilder-Pictures/SAFLAX-",'Basis-Tabelle-Samen'!T227,"-",'Basis-Tabelle-Samen'!J227,"-cultivation-set-hungarian.jpg")),
" ACHTUNG")))))))))))))))))))))))))))))</f>
        <v>https://www.saflax.de/0-WVK-Retail/Bilder-Pictures/SAFLAX-34947-pinus-ponderosa-cultivation-set-english.jpg</v>
      </c>
      <c r="AQ237" s="330" t="str">
        <f>IF(L237&lt;1,"",
IF($C$1="Bulgarisch - BG",HYPERLINK(CONCATENATE("https://www.saflax.de/0-WVK-Retail/Bilder-Pictures/SAFLAX-",'Basis-Tabelle-Samen'!W227,"-",'Basis-Tabelle-Samen'!J227,"-garden-in-the-bag-bulgarian.jpg")),
IF($C$1="Dänisch - DK",HYPERLINK(CONCATENATE("https://www.saflax.de/0-WVK-Retail/Bilder-Pictures/SAFLAX-",'Basis-Tabelle-Samen'!W227,"-",'Basis-Tabelle-Samen'!J227,"-garden-in-the-bag-danish.jpg")),
IF($C$1="Deutsch - DE",HYPERLINK(CONCATENATE("https://www.saflax.de/0-WVK-Retail/Bilder-Pictures/SAFLAX-",'Basis-Tabelle-Samen'!W227,"-",'Basis-Tabelle-Samen'!J227,"-garden-in-the-bag-german.jpg")),
IF($C$1="Englisch - UK",HYPERLINK(CONCATENATE("https://www.saflax.de/0-WVK-Retail/Bilder-Pictures/SAFLAX-",'Basis-Tabelle-Samen'!W227,"-",'Basis-Tabelle-Samen'!J227,"-garden-in-the-bag-english.jpg")),
IF($C$1="Estnisch - EE",HYPERLINK(CONCATENATE("https://www.saflax.de/0-WVK-Retail/Bilder-Pictures/SAFLAX-",'Basis-Tabelle-Samen'!W227,"-",'Basis-Tabelle-Samen'!J227,"-garden-in-the-bag-estonian.jpg")),
IF($C$1="Finnisch - FI",HYPERLINK(CONCATENATE("https://www.saflax.de/0-WVK-Retail/Bilder-Pictures/SAFLAX-",'Basis-Tabelle-Samen'!W227,"-",'Basis-Tabelle-Samen'!J227,"-garden-in-the-bag-finnish.jpg")),
IF($C$1="Französisch - FR",HYPERLINK(CONCATENATE("https://www.saflax.de/0-WVK-Retail/Bilder-Pictures/SAFLAX-",'Basis-Tabelle-Samen'!W227,"-",'Basis-Tabelle-Samen'!J227,"-garden-in-the-bag-french.jpg")),
IF($C$1="Griechisch - GR",HYPERLINK(CONCATENATE("https://www.saflax.de/0-WVK-Retail/Bilder-Pictures/SAFLAX-",'Basis-Tabelle-Samen'!W227,"-",'Basis-Tabelle-Samen'!J227,"-garden-in-the-bag-greek.jpg")),
IF($C$1="Irisch - IE",HYPERLINK(CONCATENATE("https://www.saflax.de/0-WVK-Retail/Bilder-Pictures/SAFLAX-",'Basis-Tabelle-Samen'!W227,"-",'Basis-Tabelle-Samen'!J227,"-garden-in-the-bag-irish.jpg")),
IF($C$1="Isländisch - IS",HYPERLINK(CONCATENATE("https://www.saflax.de/0-WVK-Retail/Bilder-Pictures/SAFLAX-",'Basis-Tabelle-Samen'!W227,"-",'Basis-Tabelle-Samen'!J227,"-garden-in-the-bag-icelandic.jpg")),
IF($C$1="Italienisch - IT",HYPERLINK(CONCATENATE("https://www.saflax.de/0-WVK-Retail/Bilder-Pictures/SAFLAX-",'Basis-Tabelle-Samen'!W227,"-",'Basis-Tabelle-Samen'!J227,"-garden-in-the-bag-italian.jpg")),
IF($C$1="Japanisch - JP",HYPERLINK(CONCATENATE("https://www.saflax.de/0-WVK-Retail/Bilder-Pictures/SAFLAX-",'Basis-Tabelle-Samen'!W227,"-",'Basis-Tabelle-Samen'!J227,"-garden-in-the-bag-japanese.jpg")),
IF($C$1="Kroatisch - HR",HYPERLINK(CONCATENATE("https://www.saflax.de/0-WVK-Retail/Bilder-Pictures/SAFLAX-",'Basis-Tabelle-Samen'!W227,"-",'Basis-Tabelle-Samen'!J227,"-garden-in-the-bag-croatian.jpg")),
IF($C$1="Lettisch - LV",HYPERLINK(CONCATENATE("https://www.saflax.de/0-WVK-Retail/Bilder-Pictures/SAFLAX-",'Basis-Tabelle-Samen'!W227,"-",'Basis-Tabelle-Samen'!J227,"-garden-in-the-bag-latvian.jpg")),
IF($C$1="Litauisch - LT",HYPERLINK(CONCATENATE("https://www.saflax.de/0-WVK-Retail/Bilder-Pictures/SAFLAX-",'Basis-Tabelle-Samen'!W227,"-",'Basis-Tabelle-Samen'!J227,"-garden-in-the-bag-lithuanian.jpg")),
IF($C$1="Maltesisch - MT",HYPERLINK(CONCATENATE("https://www.saflax.de/0-WVK-Retail/Bilder-Pictures/SAFLAX-",'Basis-Tabelle-Samen'!W227,"-",'Basis-Tabelle-Samen'!J227,"-garden-in-the-bag-maltese.jpg")),
IF($C$1="Niederländisch - NL",HYPERLINK(CONCATENATE("https://www.saflax.de/0-WVK-Retail/Bilder-Pictures/SAFLAX-",'Basis-Tabelle-Samen'!W227,"-",'Basis-Tabelle-Samen'!J227,"-garden-in-the-bag-dutch.jpg")),
IF($C$1="Norwegisch - NO",HYPERLINK(CONCATENATE("https://www.saflax.de/0-WVK-Retail/Bilder-Pictures/SAFLAX-",'Basis-Tabelle-Samen'!W227,"-",'Basis-Tabelle-Samen'!J227,"-garden-in-the-bag-nowegian.jpg")),
IF($C$1="Polnisch - PL",HYPERLINK(CONCATENATE("https://www.saflax.de/0-WVK-Retail/Bilder-Pictures/SAFLAX-",'Basis-Tabelle-Samen'!W227,"-",'Basis-Tabelle-Samen'!J227,"-garden-in-the-bag-polish.jpg")),
IF($C$1="Portugiesisch - PT",HYPERLINK(CONCATENATE("https://www.saflax.de/0-WVK-Retail/Bilder-Pictures/SAFLAX-",'Basis-Tabelle-Samen'!W227,"-",'Basis-Tabelle-Samen'!J227,"-garden-in-the-bag-portuguese.jpg")),
IF($C$1="Rumänisch - RO",HYPERLINK(CONCATENATE("https://www.saflax.de/0-WVK-Retail/Bilder-Pictures/SAFLAX-",'Basis-Tabelle-Samen'!W227,"-",'Basis-Tabelle-Samen'!J227,"-garden-in-the-bag-romanian.jpg")),
IF($C$1="Schwedisch - SE",HYPERLINK(CONCATENATE("https://www.saflax.de/0-WVK-Retail/Bilder-Pictures/SAFLAX-",'Basis-Tabelle-Samen'!W227,"-",'Basis-Tabelle-Samen'!J227,"-garden-in-the-bag-swedish.jpg")),
IF($C$1="Slowakisch - SK",HYPERLINK(CONCATENATE("https://www.saflax.de/0-WVK-Retail/Bilder-Pictures/SAFLAX-",'Basis-Tabelle-Samen'!W227,"-",'Basis-Tabelle-Samen'!J227,"-garden-in-the-bag-slovak.jpg")),
IF($C$1="Slowenisch - SI",HYPERLINK(CONCATENATE("https://www.saflax.de/0-WVK-Retail/Bilder-Pictures/SAFLAX-",'Basis-Tabelle-Samen'!W227,"-",'Basis-Tabelle-Samen'!J227,"-garden-in-the-bag-slovenian.jpg")),
IF($C$1="Spanisch - ES",HYPERLINK(CONCATENATE("https://www.saflax.de/0-WVK-Retail/Bilder-Pictures/SAFLAX-",'Basis-Tabelle-Samen'!W227,"-",'Basis-Tabelle-Samen'!J227,"-garden-in-the-bag-spanish.jpg")),
IF($C$1="Tschechisch - CZ",HYPERLINK(CONCATENATE("https://www.saflax.de/0-WVK-Retail/Bilder-Pictures/SAFLAX-",'Basis-Tabelle-Samen'!W227,"-",'Basis-Tabelle-Samen'!J227,"-garden-in-the-bag-czech.jpg")),
IF($C$1="Türkisch - TR",HYPERLINK(CONCATENATE("https://www.saflax.de/0-WVK-Retail/Bilder-Pictures/SAFLAX-",'Basis-Tabelle-Samen'!W227,"-",'Basis-Tabelle-Samen'!J227,"-garden-in-the-bag-turkish.jpg")),
IF($C$1="Ungarisch - HU",HYPERLINK(CONCATENATE("https://www.saflax.de/0-WVK-Retail/Bilder-Pictures/SAFLAX-",'Basis-Tabelle-Samen'!W227,"-",'Basis-Tabelle-Samen'!J227,"-garden-in-the-bag-hungarian.jpg")),
" ACHTUNG")))))))))))))))))))))))))))))</f>
        <v>https://www.saflax.de/0-WVK-Retail/Bilder-Pictures/SAFLAX-64947-pinus-ponderosa-garden-in-the-bag-english.jpg</v>
      </c>
    </row>
    <row r="238" spans="1:43" ht="17.100000000000001" customHeight="1" x14ac:dyDescent="0.2">
      <c r="A238" s="318" t="str">
        <f>IF('Basis-Tabelle-Samen'!A229="","",IF($C$1="Deutsch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38" s="319" t="str">
        <f>'Basis-Tabelle-Samen'!I229</f>
        <v>Malus sylvestris</v>
      </c>
      <c r="C238" s="316" t="str">
        <f>IF($C$1="Bulgarisch - BG",'Basis-Tabelle-Samen'!Z229,
IF($C$1="Dänisch - DK",'Basis-Tabelle-Samen'!AA229,
IF($C$1="Deutsch - DE",'Basis-Tabelle-Samen'!AB229,
IF($C$1="Englisch - UK",'Basis-Tabelle-Samen'!AC229,
IF($C$1="Estnisch - EE",'Basis-Tabelle-Samen'!AD229,
IF($C$1="Finnisch - FI",'Basis-Tabelle-Samen'!AE229,
IF($C$1="Französisch - FR",'Basis-Tabelle-Samen'!AF229,
IF($C$1="Griechisch - GR",'Basis-Tabelle-Samen'!AG229,
IF($C$1="Irisch - IE",'Basis-Tabelle-Samen'!AH229,
IF($C$1="Isländisch - IS",'Basis-Tabelle-Samen'!AI229,
IF($C$1="Italienisch - IT",'Basis-Tabelle-Samen'!AJ229,
IF($C$1="Japanisch - JP",'Basis-Tabelle-Samen'!AK229,
IF($C$1="Kroatisch - HR",'Basis-Tabelle-Samen'!AL229,
IF($C$1="Lettisch - LV",'Basis-Tabelle-Samen'!AM229,
IF($C$1="Litauisch - LT",'Basis-Tabelle-Samen'!AN229,
IF($C$1="Maltesisch - MT",'Basis-Tabelle-Samen'!AO229,
IF($C$1="Niederländisch - NL",'Basis-Tabelle-Samen'!AP229,
IF($C$1="Norwegisch - NO",'Basis-Tabelle-Samen'!AQ229,
IF($C$1="Polnisch - PL",'Basis-Tabelle-Samen'!AR229,
IF($C$1="Portugiesisch - PT",'Basis-Tabelle-Samen'!AS229,
IF($C$1="Rumänisch - RO",'Basis-Tabelle-Samen'!AT229,
IF($C$1="Schwedisch - SE",'Basis-Tabelle-Samen'!AU229,
IF($C$1="Slowakisch - SK",'Basis-Tabelle-Samen'!AV229,
IF($C$1="Slowenisch - SI",'Basis-Tabelle-Samen'!AW229,
IF($C$1="Spanisch - ES",'Basis-Tabelle-Samen'!AX229,
IF($C$1="Tschechisch - CZ",'Basis-Tabelle-Samen'!AY229,
IF($C$1="Türkisch - TR",'Basis-Tabelle-Samen'!AZ229,
IF($C$1="Ungarisch - HU",'Basis-Tabelle-Samen'!BA229,
" ACHTUNG"))))))))))))))))))))))))))))</f>
        <v>Bonsai - Wild Crab</v>
      </c>
      <c r="D238" s="320">
        <f>'Basis-Tabelle-Samen'!F229</f>
        <v>30</v>
      </c>
      <c r="E238" s="321" t="str">
        <f>'Basis-Tabelle-Samen'!H229</f>
        <v>7 %</v>
      </c>
      <c r="F238" s="322" t="str">
        <f>IF('Basis-Tabelle-Samen'!G229="","",'Basis-Tabelle-Samen'!G229)</f>
        <v>04</v>
      </c>
      <c r="G238" s="320">
        <f>'Basis-Tabelle-Samen'!C229</f>
        <v>14953</v>
      </c>
      <c r="H238" s="323">
        <f>'Basis-Tabelle-Samen'!D229</f>
        <v>4055473149530</v>
      </c>
      <c r="I238" s="324">
        <f>'Basis-Tabelle-Samen'!E229</f>
        <v>1.85</v>
      </c>
      <c r="J238" s="325">
        <f t="shared" si="3"/>
        <v>12</v>
      </c>
      <c r="K238" s="326">
        <f>'Basis-Tabelle-Samen'!K229</f>
        <v>74953</v>
      </c>
      <c r="L238" s="323">
        <f>'Basis-Tabelle-Samen'!L229</f>
        <v>4055473749532</v>
      </c>
      <c r="M238" s="324">
        <f>'Basis-Tabelle-Samen'!M229</f>
        <v>2.4500000000000002</v>
      </c>
      <c r="N238" s="326">
        <f>IF(K238&lt;1,"",'3'!$I$15)</f>
        <v>15</v>
      </c>
      <c r="O238" s="327">
        <f>IF(K238&lt;1,"",'3'!$J$11)</f>
        <v>90</v>
      </c>
      <c r="P238" s="326">
        <f>'Basis-Tabelle-Samen'!N229</f>
        <v>84953</v>
      </c>
      <c r="Q238" s="323">
        <f>'Basis-Tabelle-Samen'!O229</f>
        <v>4055473849539</v>
      </c>
      <c r="R238" s="328">
        <f>'Basis-Tabelle-Samen'!P229</f>
        <v>3.75</v>
      </c>
      <c r="S238" s="326">
        <f>IF(R238&lt;1,"",'3'!$M$15)</f>
        <v>18</v>
      </c>
      <c r="T238" s="327">
        <f>IF(R238&lt;1,"",'3'!$N$11)</f>
        <v>72</v>
      </c>
      <c r="U238" s="326">
        <f>'Basis-Tabelle-Samen'!Q229</f>
        <v>54953</v>
      </c>
      <c r="V238" s="323">
        <f>'Basis-Tabelle-Samen'!R229</f>
        <v>4055473549538</v>
      </c>
      <c r="W238" s="324">
        <f>'Basis-Tabelle-Samen'!S229</f>
        <v>4.95</v>
      </c>
      <c r="X238" s="326">
        <f>IF(U238&lt;1,"",'3'!$Q$15)</f>
        <v>6</v>
      </c>
      <c r="Y238" s="327">
        <f>IF(U238&lt;1,"",'3'!$R$11)</f>
        <v>24</v>
      </c>
      <c r="Z238" s="326">
        <f>'Basis-Tabelle-Samen'!T229</f>
        <v>34953</v>
      </c>
      <c r="AA238" s="323">
        <f>'Basis-Tabelle-Samen'!U229</f>
        <v>4055473349534</v>
      </c>
      <c r="AB238" s="324">
        <f>'Basis-Tabelle-Samen'!V229</f>
        <v>6.75</v>
      </c>
      <c r="AC238" s="326">
        <f>IF(Z238&lt;1,"",'3'!$U$15)</f>
        <v>6</v>
      </c>
      <c r="AD238" s="327">
        <f>IF(Z238&lt;1,"",'3'!$V$11)</f>
        <v>24</v>
      </c>
      <c r="AE238" s="326">
        <f>'Basis-Tabelle-Samen'!W229</f>
        <v>64953</v>
      </c>
      <c r="AF238" s="323">
        <f>'Basis-Tabelle-Samen'!X229</f>
        <v>4055473649535</v>
      </c>
      <c r="AG238" s="324">
        <f>'Basis-Tabelle-Samen'!Y229</f>
        <v>2.95</v>
      </c>
      <c r="AH238" s="326">
        <f>IF(AE238&lt;1,"",'3'!$Y$15)</f>
        <v>8</v>
      </c>
      <c r="AI238" s="327">
        <f>IF(AE238&lt;1,"",'3'!$Z$11)</f>
        <v>64</v>
      </c>
      <c r="AJ238" s="315"/>
      <c r="AK238" s="316" t="str">
        <f>IF(G238&lt;1,"",
IF($C$1="Bulgarisch - BG",HYPERLINK(CONCATENATE("https://www.saflax.de/0-WVK-Retail/Bilder-Pictures/SAFLAX-",'Basis-Tabelle-Samen'!C229,"-",'Basis-Tabelle-Samen'!J229,"-seed-package-front-cr-bulgarian.jpg")),
IF($C$1="Dänisch - DK",HYPERLINK(CONCATENATE("https://www.saflax.de/0-WVK-Retail/Bilder-Pictures/SAFLAX-",'Basis-Tabelle-Samen'!C229,"-",'Basis-Tabelle-Samen'!J229,"-seed-package-front-cr-danish.jpg")),
IF($C$1="Deutsch - DE",HYPERLINK(CONCATENATE("https://www.saflax.de/0-WVK-Retail/Bilder-Pictures/SAFLAX-",'Basis-Tabelle-Samen'!C229,"-",'Basis-Tabelle-Samen'!J229,"-seed-package-front-cr-german.jpg")),
IF($C$1="Englisch - UK",HYPERLINK(CONCATENATE("https://www.saflax.de/0-WVK-Retail/Bilder-Pictures/SAFLAX-",'Basis-Tabelle-Samen'!C229,"-",'Basis-Tabelle-Samen'!J229,"-seed-package-front-cr-english.jpg")),
IF($C$1="Estnisch - EE",HYPERLINK(CONCATENATE("https://www.saflax.de/0-WVK-Retail/Bilder-Pictures/SAFLAX-",'Basis-Tabelle-Samen'!C229,"-",'Basis-Tabelle-Samen'!J229,"-seed-package-front-cr-estonian.jpg")),
IF($C$1="Finnisch - FI",HYPERLINK(CONCATENATE("https://www.saflax.de/0-WVK-Retail/Bilder-Pictures/SAFLAX-",'Basis-Tabelle-Samen'!C229,"-",'Basis-Tabelle-Samen'!J229,"-seed-package-front-cr-finnish.jpg")),
IF($C$1="Französisch - FR",HYPERLINK(CONCATENATE("https://www.saflax.de/0-WVK-Retail/Bilder-Pictures/SAFLAX-",'Basis-Tabelle-Samen'!C229,"-",'Basis-Tabelle-Samen'!J229,"-seed-package-front-cr-french.jpg")),
IF($C$1="Griechisch - GR",HYPERLINK(CONCATENATE("https://www.saflax.de/0-WVK-Retail/Bilder-Pictures/SAFLAX-",'Basis-Tabelle-Samen'!C229,"-",'Basis-Tabelle-Samen'!J229,"-seed-package-front-cr-greek.jpg")),
IF($C$1="Irisch - IE",HYPERLINK(CONCATENATE("https://www.saflax.de/0-WVK-Retail/Bilder-Pictures/SAFLAX-",'Basis-Tabelle-Samen'!C229,"-",'Basis-Tabelle-Samen'!J229,"-seed-package-front-cr-irish.jpg")),
IF($C$1="Isländisch - IS",HYPERLINK(CONCATENATE("https://www.saflax.de/0-WVK-Retail/Bilder-Pictures/SAFLAX-",'Basis-Tabelle-Samen'!C229,"-",'Basis-Tabelle-Samen'!J229,"-seed-package-front-cr-icelandic.jpg")),
IF($C$1="Italienisch - IT",HYPERLINK(CONCATENATE("https://www.saflax.de/0-WVK-Retail/Bilder-Pictures/SAFLAX-",'Basis-Tabelle-Samen'!C229,"-",'Basis-Tabelle-Samen'!J229,"-seed-package-front-cr-italian.jpg")),
IF($C$1="Japanisch - JP",HYPERLINK(CONCATENATE("https://www.saflax.de/0-WVK-Retail/Bilder-Pictures/SAFLAX-",'Basis-Tabelle-Samen'!C229,"-",'Basis-Tabelle-Samen'!J229,"-seed-package-front-cr-japanese.jpg")),
IF($C$1="Kroatisch - HR",HYPERLINK(CONCATENATE("https://www.saflax.de/0-WVK-Retail/Bilder-Pictures/SAFLAX-",'Basis-Tabelle-Samen'!C229,"-",'Basis-Tabelle-Samen'!J229,"-seed-package-front-cr-croatian.jpg")),
IF($C$1="Lettisch - LV",HYPERLINK(CONCATENATE("https://www.saflax.de/0-WVK-Retail/Bilder-Pictures/SAFLAX-",'Basis-Tabelle-Samen'!C229,"-",'Basis-Tabelle-Samen'!J229,"-seed-package-front-cr-latvian.jpg")),
IF($C$1="Litauisch - LT",HYPERLINK(CONCATENATE("https://www.saflax.de/0-WVK-Retail/Bilder-Pictures/SAFLAX-",'Basis-Tabelle-Samen'!C229,"-",'Basis-Tabelle-Samen'!J229,"-seed-package-front-cr-lithuanian.jpg")),
IF($C$1="Maltesisch - MT",HYPERLINK(CONCATENATE("https://www.saflax.de/0-WVK-Retail/Bilder-Pictures/SAFLAX-",'Basis-Tabelle-Samen'!C229,"-",'Basis-Tabelle-Samen'!J229,"-seed-package-front-cr-maltese.jpg")),
IF($C$1="Niederländisch - NL",HYPERLINK(CONCATENATE("https://www.saflax.de/0-WVK-Retail/Bilder-Pictures/SAFLAX-",'Basis-Tabelle-Samen'!C229,"-",'Basis-Tabelle-Samen'!J229,"-seed-package-front-cr-dutch.jpg")),
IF($C$1="Norwegisch - NO",HYPERLINK(CONCATENATE("https://www.saflax.de/0-WVK-Retail/Bilder-Pictures/SAFLAX-",'Basis-Tabelle-Samen'!C229,"-",'Basis-Tabelle-Samen'!J229,"-seed-package-front-cr-nowegian.jpg")),
IF($C$1="Polnisch - PL",HYPERLINK(CONCATENATE("https://www.saflax.de/0-WVK-Retail/Bilder-Pictures/SAFLAX-",'Basis-Tabelle-Samen'!C229,"-",'Basis-Tabelle-Samen'!J229,"-seed-package-front-cr-polish.jpg")),
IF($C$1="Portugiesisch - PT",HYPERLINK(CONCATENATE("https://www.saflax.de/0-WVK-Retail/Bilder-Pictures/SAFLAX-",'Basis-Tabelle-Samen'!C229,"-",'Basis-Tabelle-Samen'!J229,"-seed-package-front-cr-portuguese.jpg")),
IF($C$1="Rumänisch - RO",HYPERLINK(CONCATENATE("https://www.saflax.de/0-WVK-Retail/Bilder-Pictures/SAFLAX-",'Basis-Tabelle-Samen'!C229,"-",'Basis-Tabelle-Samen'!J229,"-seed-package-front-cr-romanian.jpg")),
IF($C$1="Schwedisch - SE",HYPERLINK(CONCATENATE("https://www.saflax.de/0-WVK-Retail/Bilder-Pictures/SAFLAX-",'Basis-Tabelle-Samen'!C229,"-",'Basis-Tabelle-Samen'!J229,"-seed-package-front-cr-swedish.jpg")),
IF($C$1="Slowakisch - SK",HYPERLINK(CONCATENATE("https://www.saflax.de/0-WVK-Retail/Bilder-Pictures/SAFLAX-",'Basis-Tabelle-Samen'!C229,"-",'Basis-Tabelle-Samen'!J229,"-seed-package-front-cr-slovak.jpg")),
IF($C$1="Slowenisch - SI",HYPERLINK(CONCATENATE("https://www.saflax.de/0-WVK-Retail/Bilder-Pictures/SAFLAX-",'Basis-Tabelle-Samen'!C229,"-",'Basis-Tabelle-Samen'!J229,"-seed-package-front-cr-slovenian.jpg")),
IF($C$1="Spanisch - ES",HYPERLINK(CONCATENATE("https://www.saflax.de/0-WVK-Retail/Bilder-Pictures/SAFLAX-",'Basis-Tabelle-Samen'!C229,"-",'Basis-Tabelle-Samen'!J229,"-seed-package-front-cr-spanish.jpg")),
IF($C$1="Tschechisch - CZ",HYPERLINK(CONCATENATE("https://www.saflax.de/0-WVK-Retail/Bilder-Pictures/SAFLAX-",'Basis-Tabelle-Samen'!C229,"-",'Basis-Tabelle-Samen'!J229,"-seed-package-front-cr-czech.jpg")),
IF($C$1="Türkisch - TR",HYPERLINK(CONCATENATE("https://www.saflax.de/0-WVK-Retail/Bilder-Pictures/SAFLAX-",'Basis-Tabelle-Samen'!C229,"-",'Basis-Tabelle-Samen'!J229,"-seed-package-front-cr-turkish.jpg")),
IF($C$1="Ungarisch - HU",HYPERLINK(CONCATENATE("https://www.saflax.de/0-WVK-Retail/Bilder-Pictures/SAFLAX-",'Basis-Tabelle-Samen'!C229,"-",'Basis-Tabelle-Samen'!J229,"-seed-package-front-cr-hungarian.jpg")),
" ACHTUNG")))))))))))))))))))))))))))))</f>
        <v>https://www.saflax.de/0-WVK-Retail/Bilder-Pictures/SAFLAX-14953-malus-sylvestris-seed-package-front-cr-english.jpg</v>
      </c>
      <c r="AL238" s="330" t="str">
        <f>IF(G238&lt;1,"",
IF($C$1="Bulgarisch - BG",HYPERLINK(CONCATENATE("https://www.saflax.de/0-WVK-Retail/Bilder-Pictures/SAFLAX-",'Basis-Tabelle-Samen'!C229,"-",'Basis-Tabelle-Samen'!J229,"-seed-package-back-cr-bulgarian.jpg")),
IF($C$1="Dänisch - DK",HYPERLINK(CONCATENATE("https://www.saflax.de/0-WVK-Retail/Bilder-Pictures/SAFLAX-",'Basis-Tabelle-Samen'!C229,"-",'Basis-Tabelle-Samen'!J229,"-seed-package-back-cr-danish.jpg")),
IF($C$1="Deutsch - DE",HYPERLINK(CONCATENATE("https://www.saflax.de/0-WVK-Retail/Bilder-Pictures/SAFLAX-",'Basis-Tabelle-Samen'!C229,"-",'Basis-Tabelle-Samen'!J229,"-seed-package-back-cr-german.jpg")),
IF($C$1="Englisch - UK",HYPERLINK(CONCATENATE("https://www.saflax.de/0-WVK-Retail/Bilder-Pictures/SAFLAX-",'Basis-Tabelle-Samen'!C229,"-",'Basis-Tabelle-Samen'!J229,"-seed-package-back-cr-english.jpg")),
IF($C$1="Estnisch - EE",HYPERLINK(CONCATENATE("https://www.saflax.de/0-WVK-Retail/Bilder-Pictures/SAFLAX-",'Basis-Tabelle-Samen'!C229,"-",'Basis-Tabelle-Samen'!J229,"-seed-package-back-cr-estonian.jpg")),
IF($C$1="Finnisch - FI",HYPERLINK(CONCATENATE("https://www.saflax.de/0-WVK-Retail/Bilder-Pictures/SAFLAX-",'Basis-Tabelle-Samen'!C229,"-",'Basis-Tabelle-Samen'!J229,"-seed-package-back-cr-finnish.jpg")),
IF($C$1="Französisch - FR",HYPERLINK(CONCATENATE("https://www.saflax.de/0-WVK-Retail/Bilder-Pictures/SAFLAX-",'Basis-Tabelle-Samen'!C229,"-",'Basis-Tabelle-Samen'!J229,"-seed-package-back-cr-french.jpg")),
IF($C$1="Griechisch - GR",HYPERLINK(CONCATENATE("https://www.saflax.de/0-WVK-Retail/Bilder-Pictures/SAFLAX-",'Basis-Tabelle-Samen'!C229,"-",'Basis-Tabelle-Samen'!J229,"-seed-package-back-cr-greek.jpg")),
IF($C$1="Irisch - IE",HYPERLINK(CONCATENATE("https://www.saflax.de/0-WVK-Retail/Bilder-Pictures/SAFLAX-",'Basis-Tabelle-Samen'!C229,"-",'Basis-Tabelle-Samen'!J229,"-seed-package-back-cr-irish.jpg")),
IF($C$1="Isländisch - IS",HYPERLINK(CONCATENATE("https://www.saflax.de/0-WVK-Retail/Bilder-Pictures/SAFLAX-",'Basis-Tabelle-Samen'!C229,"-",'Basis-Tabelle-Samen'!J229,"-seed-package-back-cr-icelandic.jpg")),
IF($C$1="Italienisch - IT",HYPERLINK(CONCATENATE("https://www.saflax.de/0-WVK-Retail/Bilder-Pictures/SAFLAX-",'Basis-Tabelle-Samen'!C229,"-",'Basis-Tabelle-Samen'!J229,"-seed-package-back-cr-italian.jpg")),
IF($C$1="Japanisch - JP",HYPERLINK(CONCATENATE("https://www.saflax.de/0-WVK-Retail/Bilder-Pictures/SAFLAX-",'Basis-Tabelle-Samen'!C229,"-",'Basis-Tabelle-Samen'!J229,"-seed-package-back-cr-japanese.jpg")),
IF($C$1="Kroatisch - HR",HYPERLINK(CONCATENATE("https://www.saflax.de/0-WVK-Retail/Bilder-Pictures/SAFLAX-",'Basis-Tabelle-Samen'!C229,"-",'Basis-Tabelle-Samen'!J229,"-seed-package-back-cr-croatian.jpg")),
IF($C$1="Lettisch - LV",HYPERLINK(CONCATENATE("https://www.saflax.de/0-WVK-Retail/Bilder-Pictures/SAFLAX-",'Basis-Tabelle-Samen'!C229,"-",'Basis-Tabelle-Samen'!J229,"-seed-package-back-cr-latvian.jpg")),
IF($C$1="Litauisch - LT",HYPERLINK(CONCATENATE("https://www.saflax.de/0-WVK-Retail/Bilder-Pictures/SAFLAX-",'Basis-Tabelle-Samen'!C229,"-",'Basis-Tabelle-Samen'!J229,"-seed-package-back-cr-lithuanian.jpg")),
IF($C$1="Maltesisch - MT",HYPERLINK(CONCATENATE("https://www.saflax.de/0-WVK-Retail/Bilder-Pictures/SAFLAX-",'Basis-Tabelle-Samen'!C229,"-",'Basis-Tabelle-Samen'!J229,"-seed-package-back-cr-maltese.jpg")),
IF($C$1="Niederländisch - NL",HYPERLINK(CONCATENATE("https://www.saflax.de/0-WVK-Retail/Bilder-Pictures/SAFLAX-",'Basis-Tabelle-Samen'!C229,"-",'Basis-Tabelle-Samen'!J229,"-seed-package-back-cr-dutch.jpg")),
IF($C$1="Norwegisch - NO",HYPERLINK(CONCATENATE("https://www.saflax.de/0-WVK-Retail/Bilder-Pictures/SAFLAX-",'Basis-Tabelle-Samen'!C229,"-",'Basis-Tabelle-Samen'!J229,"-seed-package-back-cr-nowegian.jpg")),
IF($C$1="Polnisch - PL",HYPERLINK(CONCATENATE("https://www.saflax.de/0-WVK-Retail/Bilder-Pictures/SAFLAX-",'Basis-Tabelle-Samen'!C229,"-",'Basis-Tabelle-Samen'!J229,"-seed-package-back-cr-polish.jpg")),
IF($C$1="Portugiesisch - PT",HYPERLINK(CONCATENATE("https://www.saflax.de/0-WVK-Retail/Bilder-Pictures/SAFLAX-",'Basis-Tabelle-Samen'!C229,"-",'Basis-Tabelle-Samen'!J229,"-seed-package-back-cr-portuguese.jpg")),
IF($C$1="Rumänisch - RO",HYPERLINK(CONCATENATE("https://www.saflax.de/0-WVK-Retail/Bilder-Pictures/SAFLAX-",'Basis-Tabelle-Samen'!C229,"-",'Basis-Tabelle-Samen'!J229,"-seed-package-back-cr-romanian.jpg")),
IF($C$1="Schwedisch - SE",HYPERLINK(CONCATENATE("https://www.saflax.de/0-WVK-Retail/Bilder-Pictures/SAFLAX-",'Basis-Tabelle-Samen'!C229,"-",'Basis-Tabelle-Samen'!J229,"-seed-package-back-cr-swedish.jpg")),
IF($C$1="Slowakisch - SK",HYPERLINK(CONCATENATE("https://www.saflax.de/0-WVK-Retail/Bilder-Pictures/SAFLAX-",'Basis-Tabelle-Samen'!C229,"-",'Basis-Tabelle-Samen'!J229,"-seed-package-back-cr-slovak.jpg")),
IF($C$1="Slowenisch - SI",HYPERLINK(CONCATENATE("https://www.saflax.de/0-WVK-Retail/Bilder-Pictures/SAFLAX-",'Basis-Tabelle-Samen'!C229,"-",'Basis-Tabelle-Samen'!J229,"-seed-package-back-cr-slovenian.jpg")),
IF($C$1="Spanisch - ES",HYPERLINK(CONCATENATE("https://www.saflax.de/0-WVK-Retail/Bilder-Pictures/SAFLAX-",'Basis-Tabelle-Samen'!C229,"-",'Basis-Tabelle-Samen'!J229,"-seed-package-back-cr-spanish.jpg")),
IF($C$1="Tschechisch - CZ",HYPERLINK(CONCATENATE("https://www.saflax.de/0-WVK-Retail/Bilder-Pictures/SAFLAX-",'Basis-Tabelle-Samen'!C229,"-",'Basis-Tabelle-Samen'!J229,"-seed-package-back-cr-czech.jpg")),
IF($C$1="Türkisch - TR",HYPERLINK(CONCATENATE("https://www.saflax.de/0-WVK-Retail/Bilder-Pictures/SAFLAX-",'Basis-Tabelle-Samen'!C229,"-",'Basis-Tabelle-Samen'!J229,"-seed-package-back-cr-turkish.jpg")),
IF($C$1="Ungarisch - HU",HYPERLINK(CONCATENATE("https://www.saflax.de/0-WVK-Retail/Bilder-Pictures/SAFLAX-",'Basis-Tabelle-Samen'!C229,"-",'Basis-Tabelle-Samen'!J229,"-seed-package-back-cr-hungarian.jpg")),
" ACHTUNG")))))))))))))))))))))))))))))</f>
        <v>https://www.saflax.de/0-WVK-Retail/Bilder-Pictures/SAFLAX-14953-malus-sylvestris-seed-package-back-cr-english.jpg</v>
      </c>
      <c r="AM238" s="330" t="str">
        <f>IF(H238&lt;1,"",
IF($C$1="Bulgarisch - BG",HYPERLINK(CONCATENATE("https://www.saflax.de/0-WVK-Retail/Bilder-Pictures/SAFLAX-",'Basis-Tabelle-Samen'!K229,"-",'Basis-Tabelle-Samen'!J229,"-garden-to-go-mini-bulgarian.jpg")),
IF($C$1="Dänisch - DK",HYPERLINK(CONCATENATE("https://www.saflax.de/0-WVK-Retail/Bilder-Pictures/SAFLAX-",'Basis-Tabelle-Samen'!K229,"-",'Basis-Tabelle-Samen'!J229,"-garden-to-go-mini-danish.jpg")),
IF($C$1="Deutsch - DE",HYPERLINK(CONCATENATE("https://www.saflax.de/0-WVK-Retail/Bilder-Pictures/SAFLAX-",'Basis-Tabelle-Samen'!K229,"-",'Basis-Tabelle-Samen'!J229,"-garden-to-go-mini-german.jpg")),
IF($C$1="Englisch - UK",HYPERLINK(CONCATENATE("https://www.saflax.de/0-WVK-Retail/Bilder-Pictures/SAFLAX-",'Basis-Tabelle-Samen'!K229,"-",'Basis-Tabelle-Samen'!J229,"-garden-to-go-mini-english.jpg")),
IF($C$1="Estnisch - EE",HYPERLINK(CONCATENATE("https://www.saflax.de/0-WVK-Retail/Bilder-Pictures/SAFLAX-",'Basis-Tabelle-Samen'!K229,"-",'Basis-Tabelle-Samen'!J229,"-garden-to-go-mini-estonian.jpg")),
IF($C$1="Finnisch - FI",HYPERLINK(CONCATENATE("https://www.saflax.de/0-WVK-Retail/Bilder-Pictures/SAFLAX-",'Basis-Tabelle-Samen'!K229,"-",'Basis-Tabelle-Samen'!J229,"-garden-to-go-mini-finnish.jpg")),
IF($C$1="Französisch - FR",HYPERLINK(CONCATENATE("https://www.saflax.de/0-WVK-Retail/Bilder-Pictures/SAFLAX-",'Basis-Tabelle-Samen'!K229,"-",'Basis-Tabelle-Samen'!J229,"-garden-to-go-mini-french.jpg")),
IF($C$1="Griechisch - GR",HYPERLINK(CONCATENATE("https://www.saflax.de/0-WVK-Retail/Bilder-Pictures/SAFLAX-",'Basis-Tabelle-Samen'!K229,"-",'Basis-Tabelle-Samen'!J229,"-garden-to-go-mini-greek.jpg")),
IF($C$1="Irisch - IE",HYPERLINK(CONCATENATE("https://www.saflax.de/0-WVK-Retail/Bilder-Pictures/SAFLAX-",'Basis-Tabelle-Samen'!K229,"-",'Basis-Tabelle-Samen'!J229,"-garden-to-go-mini-irish.jpg")),
IF($C$1="Isländisch - IS",HYPERLINK(CONCATENATE("https://www.saflax.de/0-WVK-Retail/Bilder-Pictures/SAFLAX-",'Basis-Tabelle-Samen'!K229,"-",'Basis-Tabelle-Samen'!J229,"-garden-to-go-mini-icelandic.jpg")),
IF($C$1="Italienisch - IT",HYPERLINK(CONCATENATE("https://www.saflax.de/0-WVK-Retail/Bilder-Pictures/SAFLAX-",'Basis-Tabelle-Samen'!K229,"-",'Basis-Tabelle-Samen'!J229,"-garden-to-go-mini-italian.jpg")),
IF($C$1="Japanisch - JP",HYPERLINK(CONCATENATE("https://www.saflax.de/0-WVK-Retail/Bilder-Pictures/SAFLAX-",'Basis-Tabelle-Samen'!K229,"-",'Basis-Tabelle-Samen'!J229,"-garden-to-go-mini-japanese.jpg")),
IF($C$1="Kroatisch - HR",HYPERLINK(CONCATENATE("https://www.saflax.de/0-WVK-Retail/Bilder-Pictures/SAFLAX-",'Basis-Tabelle-Samen'!K229,"-",'Basis-Tabelle-Samen'!J229,"-garden-to-go-mini-croatian.jpg")),
IF($C$1="Lettisch - LV",HYPERLINK(CONCATENATE("https://www.saflax.de/0-WVK-Retail/Bilder-Pictures/SAFLAX-",'Basis-Tabelle-Samen'!K229,"-",'Basis-Tabelle-Samen'!J229,"-garden-to-go-mini-latvian.jpg")),
IF($C$1="Litauisch - LT",HYPERLINK(CONCATENATE("https://www.saflax.de/0-WVK-Retail/Bilder-Pictures/SAFLAX-",'Basis-Tabelle-Samen'!K229,"-",'Basis-Tabelle-Samen'!J229,"-garden-to-go-mini-lithuanian.jpg")),
IF($C$1="Maltesisch - MT",HYPERLINK(CONCATENATE("https://www.saflax.de/0-WVK-Retail/Bilder-Pictures/SAFLAX-",'Basis-Tabelle-Samen'!K229,"-",'Basis-Tabelle-Samen'!J229,"-garden-to-go-mini-maltese.jpg")),
IF($C$1="Niederländisch - NL",HYPERLINK(CONCATENATE("https://www.saflax.de/0-WVK-Retail/Bilder-Pictures/SAFLAX-",'Basis-Tabelle-Samen'!K229,"-",'Basis-Tabelle-Samen'!J229,"-garden-to-go-mini-dutch.jpg")),
IF($C$1="Norwegisch - NO",HYPERLINK(CONCATENATE("https://www.saflax.de/0-WVK-Retail/Bilder-Pictures/SAFLAX-",'Basis-Tabelle-Samen'!K229,"-",'Basis-Tabelle-Samen'!J229,"-garden-to-go-mini-nowegian.jpg")),
IF($C$1="Polnisch - PL",HYPERLINK(CONCATENATE("https://www.saflax.de/0-WVK-Retail/Bilder-Pictures/SAFLAX-",'Basis-Tabelle-Samen'!K229,"-",'Basis-Tabelle-Samen'!J229,"-garden-to-go-mini-polish.jpg")),
IF($C$1="Portugiesisch - PT",HYPERLINK(CONCATENATE("https://www.saflax.de/0-WVK-Retail/Bilder-Pictures/SAFLAX-",'Basis-Tabelle-Samen'!K229,"-",'Basis-Tabelle-Samen'!J229,"-garden-to-go-mini-portuguese.jpg")),
IF($C$1="Rumänisch - RO",HYPERLINK(CONCATENATE("https://www.saflax.de/0-WVK-Retail/Bilder-Pictures/SAFLAX-",'Basis-Tabelle-Samen'!K229,"-",'Basis-Tabelle-Samen'!J229,"-garden-to-go-mini-romanian.jpg")),
IF($C$1="Schwedisch - SE",HYPERLINK(CONCATENATE("https://www.saflax.de/0-WVK-Retail/Bilder-Pictures/SAFLAX-",'Basis-Tabelle-Samen'!K229,"-",'Basis-Tabelle-Samen'!J229,"-garden-to-go-mini-swedish.jpg")),
IF($C$1="Slowakisch - SK",HYPERLINK(CONCATENATE("https://www.saflax.de/0-WVK-Retail/Bilder-Pictures/SAFLAX-",'Basis-Tabelle-Samen'!K229,"-",'Basis-Tabelle-Samen'!J229,"-garden-to-go-mini-slovak.jpg")),
IF($C$1="Slowenisch - SI",HYPERLINK(CONCATENATE("https://www.saflax.de/0-WVK-Retail/Bilder-Pictures/SAFLAX-",'Basis-Tabelle-Samen'!K229,"-",'Basis-Tabelle-Samen'!J229,"-garden-to-go-mini-slovenian.jpg")),
IF($C$1="Spanisch - ES",HYPERLINK(CONCATENATE("https://www.saflax.de/0-WVK-Retail/Bilder-Pictures/SAFLAX-",'Basis-Tabelle-Samen'!K229,"-",'Basis-Tabelle-Samen'!J229,"-garden-to-go-mini-spanish.jpg")),
IF($C$1="Tschechisch - CZ",HYPERLINK(CONCATENATE("https://www.saflax.de/0-WVK-Retail/Bilder-Pictures/SAFLAX-",'Basis-Tabelle-Samen'!K229,"-",'Basis-Tabelle-Samen'!J229,"-garden-to-go-mini-czech.jpg")),
IF($C$1="Türkisch - TR",HYPERLINK(CONCATENATE("https://www.saflax.de/0-WVK-Retail/Bilder-Pictures/SAFLAX-",'Basis-Tabelle-Samen'!K229,"-",'Basis-Tabelle-Samen'!J229,"-garden-to-go-mini-turkish.jpg")),
IF($C$1="Ungarisch - HU",HYPERLINK(CONCATENATE("https://www.saflax.de/0-WVK-Retail/Bilder-Pictures/SAFLAX-",'Basis-Tabelle-Samen'!K229,"-",'Basis-Tabelle-Samen'!J229,"-garden-to-go-mini-hungarian.jpg")),
" ACHTUNG")))))))))))))))))))))))))))))</f>
        <v>https://www.saflax.de/0-WVK-Retail/Bilder-Pictures/SAFLAX-74953-malus-sylvestris-garden-to-go-mini-english.jpg</v>
      </c>
      <c r="AN238" s="330" t="str">
        <f>IF(I238&lt;1,"",
IF($C$1="Bulgarisch - BG",HYPERLINK(CONCATENATE("https://www.saflax.de/0-WVK-Retail/Bilder-Pictures/SAFLAX-",'Basis-Tabelle-Samen'!N229,"-",'Basis-Tabelle-Samen'!J229,"-garden-to-go-lite-bulgarian.jpg")),
IF($C$1="Dänisch - DK",HYPERLINK(CONCATENATE("https://www.saflax.de/0-WVK-Retail/Bilder-Pictures/SAFLAX-",'Basis-Tabelle-Samen'!N229,"-",'Basis-Tabelle-Samen'!J229,"-garden-to-go-lite-danish.jpg")),
IF($C$1="Deutsch - DE",HYPERLINK(CONCATENATE("https://www.saflax.de/0-WVK-Retail/Bilder-Pictures/SAFLAX-",'Basis-Tabelle-Samen'!N229,"-",'Basis-Tabelle-Samen'!J229,"-garden-to-go-lite-german.jpg")),
IF($C$1="Englisch - UK",HYPERLINK(CONCATENATE("https://www.saflax.de/0-WVK-Retail/Bilder-Pictures/SAFLAX-",'Basis-Tabelle-Samen'!N229,"-",'Basis-Tabelle-Samen'!J229,"-garden-to-go-lite-english.jpg")),
IF($C$1="Estnisch - EE",HYPERLINK(CONCATENATE("https://www.saflax.de/0-WVK-Retail/Bilder-Pictures/SAFLAX-",'Basis-Tabelle-Samen'!N229,"-",'Basis-Tabelle-Samen'!J229,"-garden-to-go-lite-estonian.jpg")),
IF($C$1="Finnisch - FI",HYPERLINK(CONCATENATE("https://www.saflax.de/0-WVK-Retail/Bilder-Pictures/SAFLAX-",'Basis-Tabelle-Samen'!N229,"-",'Basis-Tabelle-Samen'!J229,"-garden-to-go-lite-finnish.jpg")),
IF($C$1="Französisch - FR",HYPERLINK(CONCATENATE("https://www.saflax.de/0-WVK-Retail/Bilder-Pictures/SAFLAX-",'Basis-Tabelle-Samen'!N229,"-",'Basis-Tabelle-Samen'!J229,"-garden-to-go-lite-french.jpg")),
IF($C$1="Griechisch - GR",HYPERLINK(CONCATENATE("https://www.saflax.de/0-WVK-Retail/Bilder-Pictures/SAFLAX-",'Basis-Tabelle-Samen'!N229,"-",'Basis-Tabelle-Samen'!J229,"-garden-to-go-lite-greek.jpg")),
IF($C$1="Irisch - IE",HYPERLINK(CONCATENATE("https://www.saflax.de/0-WVK-Retail/Bilder-Pictures/SAFLAX-",'Basis-Tabelle-Samen'!N229,"-",'Basis-Tabelle-Samen'!J229,"-garden-to-go-lite-irish.jpg")),
IF($C$1="Isländisch - IS",HYPERLINK(CONCATENATE("https://www.saflax.de/0-WVK-Retail/Bilder-Pictures/SAFLAX-",'Basis-Tabelle-Samen'!N229,"-",'Basis-Tabelle-Samen'!J229,"-garden-to-go-lite-icelandic.jpg")),
IF($C$1="Italienisch - IT",HYPERLINK(CONCATENATE("https://www.saflax.de/0-WVK-Retail/Bilder-Pictures/SAFLAX-",'Basis-Tabelle-Samen'!N229,"-",'Basis-Tabelle-Samen'!J229,"-garden-to-go-lite-italian.jpg")),
IF($C$1="Japanisch - JP",HYPERLINK(CONCATENATE("https://www.saflax.de/0-WVK-Retail/Bilder-Pictures/SAFLAX-",'Basis-Tabelle-Samen'!N229,"-",'Basis-Tabelle-Samen'!J229,"-garden-to-go-lite-japanese.jpg")),
IF($C$1="Kroatisch - HR",HYPERLINK(CONCATENATE("https://www.saflax.de/0-WVK-Retail/Bilder-Pictures/SAFLAX-",'Basis-Tabelle-Samen'!N229,"-",'Basis-Tabelle-Samen'!J229,"-garden-to-go-lite-croatian.jpg")),
IF($C$1="Lettisch - LV",HYPERLINK(CONCATENATE("https://www.saflax.de/0-WVK-Retail/Bilder-Pictures/SAFLAX-",'Basis-Tabelle-Samen'!N229,"-",'Basis-Tabelle-Samen'!J229,"-garden-to-go-lite-latvian.jpg")),
IF($C$1="Litauisch - LT",HYPERLINK(CONCATENATE("https://www.saflax.de/0-WVK-Retail/Bilder-Pictures/SAFLAX-",'Basis-Tabelle-Samen'!N229,"-",'Basis-Tabelle-Samen'!J229,"-garden-to-go-lite-lithuanian.jpg")),
IF($C$1="Maltesisch - MT",HYPERLINK(CONCATENATE("https://www.saflax.de/0-WVK-Retail/Bilder-Pictures/SAFLAX-",'Basis-Tabelle-Samen'!N229,"-",'Basis-Tabelle-Samen'!J229,"-garden-to-go-lite-maltese.jpg")),
IF($C$1="Niederländisch - NL",HYPERLINK(CONCATENATE("https://www.saflax.de/0-WVK-Retail/Bilder-Pictures/SAFLAX-",'Basis-Tabelle-Samen'!N229,"-",'Basis-Tabelle-Samen'!J229,"-garden-to-go-lite-dutch.jpg")),
IF($C$1="Norwegisch - NO",HYPERLINK(CONCATENATE("https://www.saflax.de/0-WVK-Retail/Bilder-Pictures/SAFLAX-",'Basis-Tabelle-Samen'!N229,"-",'Basis-Tabelle-Samen'!J229,"-garden-to-go-lite-nowegian.jpg")),
IF($C$1="Polnisch - PL",HYPERLINK(CONCATENATE("https://www.saflax.de/0-WVK-Retail/Bilder-Pictures/SAFLAX-",'Basis-Tabelle-Samen'!N229,"-",'Basis-Tabelle-Samen'!J229,"-garden-to-go-lite-polish.jpg")),
IF($C$1="Portugiesisch - PT",HYPERLINK(CONCATENATE("https://www.saflax.de/0-WVK-Retail/Bilder-Pictures/SAFLAX-",'Basis-Tabelle-Samen'!N229,"-",'Basis-Tabelle-Samen'!J229,"-garden-to-go-lite-portuguese.jpg")),
IF($C$1="Rumänisch - RO",HYPERLINK(CONCATENATE("https://www.saflax.de/0-WVK-Retail/Bilder-Pictures/SAFLAX-",'Basis-Tabelle-Samen'!N229,"-",'Basis-Tabelle-Samen'!J229,"-garden-to-go-lite-romanian.jpg")),
IF($C$1="Schwedisch - SE",HYPERLINK(CONCATENATE("https://www.saflax.de/0-WVK-Retail/Bilder-Pictures/SAFLAX-",'Basis-Tabelle-Samen'!N229,"-",'Basis-Tabelle-Samen'!J229,"-garden-to-go-lite-swedish.jpg")),
IF($C$1="Slowakisch - SK",HYPERLINK(CONCATENATE("https://www.saflax.de/0-WVK-Retail/Bilder-Pictures/SAFLAX-",'Basis-Tabelle-Samen'!N229,"-",'Basis-Tabelle-Samen'!J229,"-garden-to-go-lite-slovak.jpg")),
IF($C$1="Slowenisch - SI",HYPERLINK(CONCATENATE("https://www.saflax.de/0-WVK-Retail/Bilder-Pictures/SAFLAX-",'Basis-Tabelle-Samen'!N229,"-",'Basis-Tabelle-Samen'!J229,"-garden-to-go-lite-slovenian.jpg")),
IF($C$1="Spanisch - ES",HYPERLINK(CONCATENATE("https://www.saflax.de/0-WVK-Retail/Bilder-Pictures/SAFLAX-",'Basis-Tabelle-Samen'!N229,"-",'Basis-Tabelle-Samen'!J229,"-garden-to-go-lite-spanish.jpg")),
IF($C$1="Tschechisch - CZ",HYPERLINK(CONCATENATE("https://www.saflax.de/0-WVK-Retail/Bilder-Pictures/SAFLAX-",'Basis-Tabelle-Samen'!N229,"-",'Basis-Tabelle-Samen'!J229,"-garden-to-go-lite-czech.jpg")),
IF($C$1="Türkisch - TR",HYPERLINK(CONCATENATE("https://www.saflax.de/0-WVK-Retail/Bilder-Pictures/SAFLAX-",'Basis-Tabelle-Samen'!N229,"-",'Basis-Tabelle-Samen'!J229,"-garden-to-go-lite-turkish.jpg")),
IF($C$1="Ungarisch - HU",HYPERLINK(CONCATENATE("https://www.saflax.de/0-WVK-Retail/Bilder-Pictures/SAFLAX-",'Basis-Tabelle-Samen'!N229,"-",'Basis-Tabelle-Samen'!J229,"-garden-to-go-lite-hungarian.jpg")),
" ACHTUNG")))))))))))))))))))))))))))))</f>
        <v>https://www.saflax.de/0-WVK-Retail/Bilder-Pictures/SAFLAX-84953-malus-sylvestris-garden-to-go-lite-english.jpg</v>
      </c>
      <c r="AO238" s="330" t="str">
        <f>IF(J238&lt;1,"",
IF($C$1="Bulgarisch - BG",HYPERLINK(CONCATENATE("https://www.saflax.de/0-WVK-Retail/Bilder-Pictures/SAFLAX-",'Basis-Tabelle-Samen'!Q229,"-",'Basis-Tabelle-Samen'!J229,"-garden-to-go-bulgarian.jpg")),
IF($C$1="Dänisch - DK",HYPERLINK(CONCATENATE("https://www.saflax.de/0-WVK-Retail/Bilder-Pictures/SAFLAX-",'Basis-Tabelle-Samen'!Q229,"-",'Basis-Tabelle-Samen'!J229,"-garden-to-go-danish.jpg")),
IF($C$1="Deutsch - DE",HYPERLINK(CONCATENATE("https://www.saflax.de/0-WVK-Retail/Bilder-Pictures/SAFLAX-",'Basis-Tabelle-Samen'!Q229,"-",'Basis-Tabelle-Samen'!J229,"-garden-to-go-german.jpg")),
IF($C$1="Englisch - UK",HYPERLINK(CONCATENATE("https://www.saflax.de/0-WVK-Retail/Bilder-Pictures/SAFLAX-",'Basis-Tabelle-Samen'!Q229,"-",'Basis-Tabelle-Samen'!J229,"-garden-to-go-english.jpg")),
IF($C$1="Estnisch - EE",HYPERLINK(CONCATENATE("https://www.saflax.de/0-WVK-Retail/Bilder-Pictures/SAFLAX-",'Basis-Tabelle-Samen'!Q229,"-",'Basis-Tabelle-Samen'!J229,"-garden-to-go-estonian.jpg")),
IF($C$1="Finnisch - FI",HYPERLINK(CONCATENATE("https://www.saflax.de/0-WVK-Retail/Bilder-Pictures/SAFLAX-",'Basis-Tabelle-Samen'!Q229,"-",'Basis-Tabelle-Samen'!J229,"-garden-to-go-finnish.jpg")),
IF($C$1="Französisch - FR",HYPERLINK(CONCATENATE("https://www.saflax.de/0-WVK-Retail/Bilder-Pictures/SAFLAX-",'Basis-Tabelle-Samen'!Q229,"-",'Basis-Tabelle-Samen'!J229,"-garden-to-go-french.jpg")),
IF($C$1="Griechisch - GR",HYPERLINK(CONCATENATE("https://www.saflax.de/0-WVK-Retail/Bilder-Pictures/SAFLAX-",'Basis-Tabelle-Samen'!Q229,"-",'Basis-Tabelle-Samen'!J229,"-garden-to-go-greek.jpg")),
IF($C$1="Irisch - IE",HYPERLINK(CONCATENATE("https://www.saflax.de/0-WVK-Retail/Bilder-Pictures/SAFLAX-",'Basis-Tabelle-Samen'!Q229,"-",'Basis-Tabelle-Samen'!J229,"-garden-to-go-irish.jpg")),
IF($C$1="Isländisch - IS",HYPERLINK(CONCATENATE("https://www.saflax.de/0-WVK-Retail/Bilder-Pictures/SAFLAX-",'Basis-Tabelle-Samen'!Q229,"-",'Basis-Tabelle-Samen'!J229,"-garden-to-go-icelandic.jpg")),
IF($C$1="Italienisch - IT",HYPERLINK(CONCATENATE("https://www.saflax.de/0-WVK-Retail/Bilder-Pictures/SAFLAX-",'Basis-Tabelle-Samen'!Q229,"-",'Basis-Tabelle-Samen'!J229,"-garden-to-go-italian.jpg")),
IF($C$1="Japanisch - JP",HYPERLINK(CONCATENATE("https://www.saflax.de/0-WVK-Retail/Bilder-Pictures/SAFLAX-",'Basis-Tabelle-Samen'!Q229,"-",'Basis-Tabelle-Samen'!J229,"-garden-to-go-japanese.jpg")),
IF($C$1="Kroatisch - HR",HYPERLINK(CONCATENATE("https://www.saflax.de/0-WVK-Retail/Bilder-Pictures/SAFLAX-",'Basis-Tabelle-Samen'!Q229,"-",'Basis-Tabelle-Samen'!J229,"-garden-to-go-croatian.jpg")),
IF($C$1="Lettisch - LV",HYPERLINK(CONCATENATE("https://www.saflax.de/0-WVK-Retail/Bilder-Pictures/SAFLAX-",'Basis-Tabelle-Samen'!Q229,"-",'Basis-Tabelle-Samen'!J229,"-garden-to-go-latvian.jpg")),
IF($C$1="Litauisch - LT",HYPERLINK(CONCATENATE("https://www.saflax.de/0-WVK-Retail/Bilder-Pictures/SAFLAX-",'Basis-Tabelle-Samen'!Q229,"-",'Basis-Tabelle-Samen'!J229,"-garden-to-go-lithuanian.jpg")),
IF($C$1="Maltesisch - MT",HYPERLINK(CONCATENATE("https://www.saflax.de/0-WVK-Retail/Bilder-Pictures/SAFLAX-",'Basis-Tabelle-Samen'!Q229,"-",'Basis-Tabelle-Samen'!J229,"-garden-to-go-maltese.jpg")),
IF($C$1="Niederländisch - NL",HYPERLINK(CONCATENATE("https://www.saflax.de/0-WVK-Retail/Bilder-Pictures/SAFLAX-",'Basis-Tabelle-Samen'!Q229,"-",'Basis-Tabelle-Samen'!J229,"-garden-to-go-dutch.jpg")),
IF($C$1="Norwegisch - NO",HYPERLINK(CONCATENATE("https://www.saflax.de/0-WVK-Retail/Bilder-Pictures/SAFLAX-",'Basis-Tabelle-Samen'!Q229,"-",'Basis-Tabelle-Samen'!J229,"-garden-to-go-nowegian.jpg")),
IF($C$1="Polnisch - PL",HYPERLINK(CONCATENATE("https://www.saflax.de/0-WVK-Retail/Bilder-Pictures/SAFLAX-",'Basis-Tabelle-Samen'!Q229,"-",'Basis-Tabelle-Samen'!J229,"-garden-to-go-polish.jpg")),
IF($C$1="Portugiesisch - PT",HYPERLINK(CONCATENATE("https://www.saflax.de/0-WVK-Retail/Bilder-Pictures/SAFLAX-",'Basis-Tabelle-Samen'!Q229,"-",'Basis-Tabelle-Samen'!J229,"-garden-to-go-portuguese.jpg")),
IF($C$1="Rumänisch - RO",HYPERLINK(CONCATENATE("https://www.saflax.de/0-WVK-Retail/Bilder-Pictures/SAFLAX-",'Basis-Tabelle-Samen'!Q229,"-",'Basis-Tabelle-Samen'!J229,"-garden-to-go-romanian.jpg")),
IF($C$1="Schwedisch - SE",HYPERLINK(CONCATENATE("https://www.saflax.de/0-WVK-Retail/Bilder-Pictures/SAFLAX-",'Basis-Tabelle-Samen'!Q229,"-",'Basis-Tabelle-Samen'!J229,"-garden-to-go-swedish.jpg")),
IF($C$1="Slowakisch - SK",HYPERLINK(CONCATENATE("https://www.saflax.de/0-WVK-Retail/Bilder-Pictures/SAFLAX-",'Basis-Tabelle-Samen'!Q229,"-",'Basis-Tabelle-Samen'!J229,"-garden-to-go-slovak.jpg")),
IF($C$1="Slowenisch - SI",HYPERLINK(CONCATENATE("https://www.saflax.de/0-WVK-Retail/Bilder-Pictures/SAFLAX-",'Basis-Tabelle-Samen'!Q229,"-",'Basis-Tabelle-Samen'!J229,"-garden-to-go-slovenian.jpg")),
IF($C$1="Spanisch - ES",HYPERLINK(CONCATENATE("https://www.saflax.de/0-WVK-Retail/Bilder-Pictures/SAFLAX-",'Basis-Tabelle-Samen'!Q229,"-",'Basis-Tabelle-Samen'!J229,"-garden-to-go-spanish.jpg")),
IF($C$1="Tschechisch - CZ",HYPERLINK(CONCATENATE("https://www.saflax.de/0-WVK-Retail/Bilder-Pictures/SAFLAX-",'Basis-Tabelle-Samen'!Q229,"-",'Basis-Tabelle-Samen'!J229,"-garden-to-go-czech.jpg")),
IF($C$1="Türkisch - TR",HYPERLINK(CONCATENATE("https://www.saflax.de/0-WVK-Retail/Bilder-Pictures/SAFLAX-",'Basis-Tabelle-Samen'!Q229,"-",'Basis-Tabelle-Samen'!J229,"-garden-to-go-turkish.jpg")),
IF($C$1="Ungarisch - HU",HYPERLINK(CONCATENATE("https://www.saflax.de/0-WVK-Retail/Bilder-Pictures/SAFLAX-",'Basis-Tabelle-Samen'!Q229,"-",'Basis-Tabelle-Samen'!J229,"-garden-to-go-hungarian.jpg")),
" ACHTUNG")))))))))))))))))))))))))))))</f>
        <v>https://www.saflax.de/0-WVK-Retail/Bilder-Pictures/SAFLAX-54953-malus-sylvestris-garden-to-go-english.jpg</v>
      </c>
      <c r="AP238" s="330" t="str">
        <f>IF(K238&lt;1,"",
IF($C$1="Bulgarisch - BG",HYPERLINK(CONCATENATE("https://www.saflax.de/0-WVK-Retail/Bilder-Pictures/SAFLAX-",'Basis-Tabelle-Samen'!T229,"-",'Basis-Tabelle-Samen'!J229,"-cultivation-set-bulgarian.jpg")),
IF($C$1="Dänisch - DK",HYPERLINK(CONCATENATE("https://www.saflax.de/0-WVK-Retail/Bilder-Pictures/SAFLAX-",'Basis-Tabelle-Samen'!T229,"-",'Basis-Tabelle-Samen'!J229,"-cultivation-set-danish.jpg")),
IF($C$1="Deutsch - DE",HYPERLINK(CONCATENATE("https://www.saflax.de/0-WVK-Retail/Bilder-Pictures/SAFLAX-",'Basis-Tabelle-Samen'!T229,"-",'Basis-Tabelle-Samen'!J229,"-cultivation-set-german.jpg")),
IF($C$1="Englisch - UK",HYPERLINK(CONCATENATE("https://www.saflax.de/0-WVK-Retail/Bilder-Pictures/SAFLAX-",'Basis-Tabelle-Samen'!T229,"-",'Basis-Tabelle-Samen'!J229,"-cultivation-set-english.jpg")),
IF($C$1="Estnisch - EE",HYPERLINK(CONCATENATE("https://www.saflax.de/0-WVK-Retail/Bilder-Pictures/SAFLAX-",'Basis-Tabelle-Samen'!T229,"-",'Basis-Tabelle-Samen'!J229,"-cultivation-set-estonian.jpg")),
IF($C$1="Finnisch - FI",HYPERLINK(CONCATENATE("https://www.saflax.de/0-WVK-Retail/Bilder-Pictures/SAFLAX-",'Basis-Tabelle-Samen'!T229,"-",'Basis-Tabelle-Samen'!J229,"-cultivation-set-finnish.jpg")),
IF($C$1="Französisch - FR",HYPERLINK(CONCATENATE("https://www.saflax.de/0-WVK-Retail/Bilder-Pictures/SAFLAX-",'Basis-Tabelle-Samen'!T229,"-",'Basis-Tabelle-Samen'!J229,"-cultivation-set-french.jpg")),
IF($C$1="Griechisch - GR",HYPERLINK(CONCATENATE("https://www.saflax.de/0-WVK-Retail/Bilder-Pictures/SAFLAX-",'Basis-Tabelle-Samen'!T229,"-",'Basis-Tabelle-Samen'!J229,"-cultivation-set-greek.jpg")),
IF($C$1="Irisch - IE",HYPERLINK(CONCATENATE("https://www.saflax.de/0-WVK-Retail/Bilder-Pictures/SAFLAX-",'Basis-Tabelle-Samen'!T229,"-",'Basis-Tabelle-Samen'!J229,"-cultivation-set-irish.jpg")),
IF($C$1="Isländisch - IS",HYPERLINK(CONCATENATE("https://www.saflax.de/0-WVK-Retail/Bilder-Pictures/SAFLAX-",'Basis-Tabelle-Samen'!T229,"-",'Basis-Tabelle-Samen'!J229,"-cultivation-set-icelandic.jpg")),
IF($C$1="Italienisch - IT",HYPERLINK(CONCATENATE("https://www.saflax.de/0-WVK-Retail/Bilder-Pictures/SAFLAX-",'Basis-Tabelle-Samen'!T229,"-",'Basis-Tabelle-Samen'!J229,"-cultivation-set-italian.jpg")),
IF($C$1="Japanisch - JP",HYPERLINK(CONCATENATE("https://www.saflax.de/0-WVK-Retail/Bilder-Pictures/SAFLAX-",'Basis-Tabelle-Samen'!T229,"-",'Basis-Tabelle-Samen'!J229,"-cultivation-set-japanese.jpg")),
IF($C$1="Kroatisch - HR",HYPERLINK(CONCATENATE("https://www.saflax.de/0-WVK-Retail/Bilder-Pictures/SAFLAX-",'Basis-Tabelle-Samen'!T229,"-",'Basis-Tabelle-Samen'!J229,"-cultivation-set-croatian.jpg")),
IF($C$1="Lettisch - LV",HYPERLINK(CONCATENATE("https://www.saflax.de/0-WVK-Retail/Bilder-Pictures/SAFLAX-",'Basis-Tabelle-Samen'!T229,"-",'Basis-Tabelle-Samen'!J229,"-cultivation-set-latvian.jpg")),
IF($C$1="Litauisch - LT",HYPERLINK(CONCATENATE("https://www.saflax.de/0-WVK-Retail/Bilder-Pictures/SAFLAX-",'Basis-Tabelle-Samen'!T229,"-",'Basis-Tabelle-Samen'!J229,"-cultivation-set-lithuanian.jpg")),
IF($C$1="Maltesisch - MT",HYPERLINK(CONCATENATE("https://www.saflax.de/0-WVK-Retail/Bilder-Pictures/SAFLAX-",'Basis-Tabelle-Samen'!T229,"-",'Basis-Tabelle-Samen'!J229,"-cultivation-set-maltese.jpg")),
IF($C$1="Niederländisch - NL",HYPERLINK(CONCATENATE("https://www.saflax.de/0-WVK-Retail/Bilder-Pictures/SAFLAX-",'Basis-Tabelle-Samen'!T229,"-",'Basis-Tabelle-Samen'!J229,"-cultivation-set-dutch.jpg")),
IF($C$1="Norwegisch - NO",HYPERLINK(CONCATENATE("https://www.saflax.de/0-WVK-Retail/Bilder-Pictures/SAFLAX-",'Basis-Tabelle-Samen'!T229,"-",'Basis-Tabelle-Samen'!J229,"-cultivation-set-nowegian.jpg")),
IF($C$1="Polnisch - PL",HYPERLINK(CONCATENATE("https://www.saflax.de/0-WVK-Retail/Bilder-Pictures/SAFLAX-",'Basis-Tabelle-Samen'!T229,"-",'Basis-Tabelle-Samen'!J229,"-cultivation-set-polish.jpg")),
IF($C$1="Portugiesisch - PT",HYPERLINK(CONCATENATE("https://www.saflax.de/0-WVK-Retail/Bilder-Pictures/SAFLAX-",'Basis-Tabelle-Samen'!T229,"-",'Basis-Tabelle-Samen'!J229,"-cultivation-set-portuguese.jpg")),
IF($C$1="Rumänisch - RO",HYPERLINK(CONCATENATE("https://www.saflax.de/0-WVK-Retail/Bilder-Pictures/SAFLAX-",'Basis-Tabelle-Samen'!T229,"-",'Basis-Tabelle-Samen'!J229,"-cultivation-set-romanian.jpg")),
IF($C$1="Schwedisch - SE",HYPERLINK(CONCATENATE("https://www.saflax.de/0-WVK-Retail/Bilder-Pictures/SAFLAX-",'Basis-Tabelle-Samen'!T229,"-",'Basis-Tabelle-Samen'!J229,"-cultivation-set-swedish.jpg")),
IF($C$1="Slowakisch - SK",HYPERLINK(CONCATENATE("https://www.saflax.de/0-WVK-Retail/Bilder-Pictures/SAFLAX-",'Basis-Tabelle-Samen'!T229,"-",'Basis-Tabelle-Samen'!J229,"-cultivation-set-slovak.jpg")),
IF($C$1="Slowenisch - SI",HYPERLINK(CONCATENATE("https://www.saflax.de/0-WVK-Retail/Bilder-Pictures/SAFLAX-",'Basis-Tabelle-Samen'!T229,"-",'Basis-Tabelle-Samen'!J229,"-cultivation-set-slovenian.jpg")),
IF($C$1="Spanisch - ES",HYPERLINK(CONCATENATE("https://www.saflax.de/0-WVK-Retail/Bilder-Pictures/SAFLAX-",'Basis-Tabelle-Samen'!T229,"-",'Basis-Tabelle-Samen'!J229,"-cultivation-set-spanish.jpg")),
IF($C$1="Tschechisch - CZ",HYPERLINK(CONCATENATE("https://www.saflax.de/0-WVK-Retail/Bilder-Pictures/SAFLAX-",'Basis-Tabelle-Samen'!T229,"-",'Basis-Tabelle-Samen'!J229,"-cultivation-set-czech.jpg")),
IF($C$1="Türkisch - TR",HYPERLINK(CONCATENATE("https://www.saflax.de/0-WVK-Retail/Bilder-Pictures/SAFLAX-",'Basis-Tabelle-Samen'!T229,"-",'Basis-Tabelle-Samen'!J229,"-cultivation-set-turkish.jpg")),
IF($C$1="Ungarisch - HU",HYPERLINK(CONCATENATE("https://www.saflax.de/0-WVK-Retail/Bilder-Pictures/SAFLAX-",'Basis-Tabelle-Samen'!T229,"-",'Basis-Tabelle-Samen'!J229,"-cultivation-set-hungarian.jpg")),
" ACHTUNG")))))))))))))))))))))))))))))</f>
        <v>https://www.saflax.de/0-WVK-Retail/Bilder-Pictures/SAFLAX-34953-malus-sylvestris-cultivation-set-english.jpg</v>
      </c>
      <c r="AQ238" s="330" t="str">
        <f>IF(L238&lt;1,"",
IF($C$1="Bulgarisch - BG",HYPERLINK(CONCATENATE("https://www.saflax.de/0-WVK-Retail/Bilder-Pictures/SAFLAX-",'Basis-Tabelle-Samen'!W229,"-",'Basis-Tabelle-Samen'!J229,"-garden-in-the-bag-bulgarian.jpg")),
IF($C$1="Dänisch - DK",HYPERLINK(CONCATENATE("https://www.saflax.de/0-WVK-Retail/Bilder-Pictures/SAFLAX-",'Basis-Tabelle-Samen'!W229,"-",'Basis-Tabelle-Samen'!J229,"-garden-in-the-bag-danish.jpg")),
IF($C$1="Deutsch - DE",HYPERLINK(CONCATENATE("https://www.saflax.de/0-WVK-Retail/Bilder-Pictures/SAFLAX-",'Basis-Tabelle-Samen'!W229,"-",'Basis-Tabelle-Samen'!J229,"-garden-in-the-bag-german.jpg")),
IF($C$1="Englisch - UK",HYPERLINK(CONCATENATE("https://www.saflax.de/0-WVK-Retail/Bilder-Pictures/SAFLAX-",'Basis-Tabelle-Samen'!W229,"-",'Basis-Tabelle-Samen'!J229,"-garden-in-the-bag-english.jpg")),
IF($C$1="Estnisch - EE",HYPERLINK(CONCATENATE("https://www.saflax.de/0-WVK-Retail/Bilder-Pictures/SAFLAX-",'Basis-Tabelle-Samen'!W229,"-",'Basis-Tabelle-Samen'!J229,"-garden-in-the-bag-estonian.jpg")),
IF($C$1="Finnisch - FI",HYPERLINK(CONCATENATE("https://www.saflax.de/0-WVK-Retail/Bilder-Pictures/SAFLAX-",'Basis-Tabelle-Samen'!W229,"-",'Basis-Tabelle-Samen'!J229,"-garden-in-the-bag-finnish.jpg")),
IF($C$1="Französisch - FR",HYPERLINK(CONCATENATE("https://www.saflax.de/0-WVK-Retail/Bilder-Pictures/SAFLAX-",'Basis-Tabelle-Samen'!W229,"-",'Basis-Tabelle-Samen'!J229,"-garden-in-the-bag-french.jpg")),
IF($C$1="Griechisch - GR",HYPERLINK(CONCATENATE("https://www.saflax.de/0-WVK-Retail/Bilder-Pictures/SAFLAX-",'Basis-Tabelle-Samen'!W229,"-",'Basis-Tabelle-Samen'!J229,"-garden-in-the-bag-greek.jpg")),
IF($C$1="Irisch - IE",HYPERLINK(CONCATENATE("https://www.saflax.de/0-WVK-Retail/Bilder-Pictures/SAFLAX-",'Basis-Tabelle-Samen'!W229,"-",'Basis-Tabelle-Samen'!J229,"-garden-in-the-bag-irish.jpg")),
IF($C$1="Isländisch - IS",HYPERLINK(CONCATENATE("https://www.saflax.de/0-WVK-Retail/Bilder-Pictures/SAFLAX-",'Basis-Tabelle-Samen'!W229,"-",'Basis-Tabelle-Samen'!J229,"-garden-in-the-bag-icelandic.jpg")),
IF($C$1="Italienisch - IT",HYPERLINK(CONCATENATE("https://www.saflax.de/0-WVK-Retail/Bilder-Pictures/SAFLAX-",'Basis-Tabelle-Samen'!W229,"-",'Basis-Tabelle-Samen'!J229,"-garden-in-the-bag-italian.jpg")),
IF($C$1="Japanisch - JP",HYPERLINK(CONCATENATE("https://www.saflax.de/0-WVK-Retail/Bilder-Pictures/SAFLAX-",'Basis-Tabelle-Samen'!W229,"-",'Basis-Tabelle-Samen'!J229,"-garden-in-the-bag-japanese.jpg")),
IF($C$1="Kroatisch - HR",HYPERLINK(CONCATENATE("https://www.saflax.de/0-WVK-Retail/Bilder-Pictures/SAFLAX-",'Basis-Tabelle-Samen'!W229,"-",'Basis-Tabelle-Samen'!J229,"-garden-in-the-bag-croatian.jpg")),
IF($C$1="Lettisch - LV",HYPERLINK(CONCATENATE("https://www.saflax.de/0-WVK-Retail/Bilder-Pictures/SAFLAX-",'Basis-Tabelle-Samen'!W229,"-",'Basis-Tabelle-Samen'!J229,"-garden-in-the-bag-latvian.jpg")),
IF($C$1="Litauisch - LT",HYPERLINK(CONCATENATE("https://www.saflax.de/0-WVK-Retail/Bilder-Pictures/SAFLAX-",'Basis-Tabelle-Samen'!W229,"-",'Basis-Tabelle-Samen'!J229,"-garden-in-the-bag-lithuanian.jpg")),
IF($C$1="Maltesisch - MT",HYPERLINK(CONCATENATE("https://www.saflax.de/0-WVK-Retail/Bilder-Pictures/SAFLAX-",'Basis-Tabelle-Samen'!W229,"-",'Basis-Tabelle-Samen'!J229,"-garden-in-the-bag-maltese.jpg")),
IF($C$1="Niederländisch - NL",HYPERLINK(CONCATENATE("https://www.saflax.de/0-WVK-Retail/Bilder-Pictures/SAFLAX-",'Basis-Tabelle-Samen'!W229,"-",'Basis-Tabelle-Samen'!J229,"-garden-in-the-bag-dutch.jpg")),
IF($C$1="Norwegisch - NO",HYPERLINK(CONCATENATE("https://www.saflax.de/0-WVK-Retail/Bilder-Pictures/SAFLAX-",'Basis-Tabelle-Samen'!W229,"-",'Basis-Tabelle-Samen'!J229,"-garden-in-the-bag-nowegian.jpg")),
IF($C$1="Polnisch - PL",HYPERLINK(CONCATENATE("https://www.saflax.de/0-WVK-Retail/Bilder-Pictures/SAFLAX-",'Basis-Tabelle-Samen'!W229,"-",'Basis-Tabelle-Samen'!J229,"-garden-in-the-bag-polish.jpg")),
IF($C$1="Portugiesisch - PT",HYPERLINK(CONCATENATE("https://www.saflax.de/0-WVK-Retail/Bilder-Pictures/SAFLAX-",'Basis-Tabelle-Samen'!W229,"-",'Basis-Tabelle-Samen'!J229,"-garden-in-the-bag-portuguese.jpg")),
IF($C$1="Rumänisch - RO",HYPERLINK(CONCATENATE("https://www.saflax.de/0-WVK-Retail/Bilder-Pictures/SAFLAX-",'Basis-Tabelle-Samen'!W229,"-",'Basis-Tabelle-Samen'!J229,"-garden-in-the-bag-romanian.jpg")),
IF($C$1="Schwedisch - SE",HYPERLINK(CONCATENATE("https://www.saflax.de/0-WVK-Retail/Bilder-Pictures/SAFLAX-",'Basis-Tabelle-Samen'!W229,"-",'Basis-Tabelle-Samen'!J229,"-garden-in-the-bag-swedish.jpg")),
IF($C$1="Slowakisch - SK",HYPERLINK(CONCATENATE("https://www.saflax.de/0-WVK-Retail/Bilder-Pictures/SAFLAX-",'Basis-Tabelle-Samen'!W229,"-",'Basis-Tabelle-Samen'!J229,"-garden-in-the-bag-slovak.jpg")),
IF($C$1="Slowenisch - SI",HYPERLINK(CONCATENATE("https://www.saflax.de/0-WVK-Retail/Bilder-Pictures/SAFLAX-",'Basis-Tabelle-Samen'!W229,"-",'Basis-Tabelle-Samen'!J229,"-garden-in-the-bag-slovenian.jpg")),
IF($C$1="Spanisch - ES",HYPERLINK(CONCATENATE("https://www.saflax.de/0-WVK-Retail/Bilder-Pictures/SAFLAX-",'Basis-Tabelle-Samen'!W229,"-",'Basis-Tabelle-Samen'!J229,"-garden-in-the-bag-spanish.jpg")),
IF($C$1="Tschechisch - CZ",HYPERLINK(CONCATENATE("https://www.saflax.de/0-WVK-Retail/Bilder-Pictures/SAFLAX-",'Basis-Tabelle-Samen'!W229,"-",'Basis-Tabelle-Samen'!J229,"-garden-in-the-bag-czech.jpg")),
IF($C$1="Türkisch - TR",HYPERLINK(CONCATENATE("https://www.saflax.de/0-WVK-Retail/Bilder-Pictures/SAFLAX-",'Basis-Tabelle-Samen'!W229,"-",'Basis-Tabelle-Samen'!J229,"-garden-in-the-bag-turkish.jpg")),
IF($C$1="Ungarisch - HU",HYPERLINK(CONCATENATE("https://www.saflax.de/0-WVK-Retail/Bilder-Pictures/SAFLAX-",'Basis-Tabelle-Samen'!W229,"-",'Basis-Tabelle-Samen'!J229,"-garden-in-the-bag-hungarian.jpg")),
" ACHTUNG")))))))))))))))))))))))))))))</f>
        <v>https://www.saflax.de/0-WVK-Retail/Bilder-Pictures/SAFLAX-64953-malus-sylvestris-garden-in-the-bag-english.jpg</v>
      </c>
    </row>
    <row r="239" spans="1:43" ht="17.100000000000001" customHeight="1" x14ac:dyDescent="0.2">
      <c r="A239" s="318" t="str">
        <f>IF('Basis-Tabelle-Samen'!A230="","",IF($C$1="Deutsch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39" s="319" t="str">
        <f>'Basis-Tabelle-Samen'!I230</f>
        <v>Adenium obesum</v>
      </c>
      <c r="C239" s="316" t="str">
        <f>IF($C$1="Bulgarisch - BG",'Basis-Tabelle-Samen'!Z230,
IF($C$1="Dänisch - DK",'Basis-Tabelle-Samen'!AA230,
IF($C$1="Deutsch - DE",'Basis-Tabelle-Samen'!AB230,
IF($C$1="Englisch - UK",'Basis-Tabelle-Samen'!AC230,
IF($C$1="Estnisch - EE",'Basis-Tabelle-Samen'!AD230,
IF($C$1="Finnisch - FI",'Basis-Tabelle-Samen'!AE230,
IF($C$1="Französisch - FR",'Basis-Tabelle-Samen'!AF230,
IF($C$1="Griechisch - GR",'Basis-Tabelle-Samen'!AG230,
IF($C$1="Irisch - IE",'Basis-Tabelle-Samen'!AH230,
IF($C$1="Isländisch - IS",'Basis-Tabelle-Samen'!AI230,
IF($C$1="Italienisch - IT",'Basis-Tabelle-Samen'!AJ230,
IF($C$1="Japanisch - JP",'Basis-Tabelle-Samen'!AK230,
IF($C$1="Kroatisch - HR",'Basis-Tabelle-Samen'!AL230,
IF($C$1="Lettisch - LV",'Basis-Tabelle-Samen'!AM230,
IF($C$1="Litauisch - LT",'Basis-Tabelle-Samen'!AN230,
IF($C$1="Maltesisch - MT",'Basis-Tabelle-Samen'!AO230,
IF($C$1="Niederländisch - NL",'Basis-Tabelle-Samen'!AP230,
IF($C$1="Norwegisch - NO",'Basis-Tabelle-Samen'!AQ230,
IF($C$1="Polnisch - PL",'Basis-Tabelle-Samen'!AR230,
IF($C$1="Portugiesisch - PT",'Basis-Tabelle-Samen'!AS230,
IF($C$1="Rumänisch - RO",'Basis-Tabelle-Samen'!AT230,
IF($C$1="Schwedisch - SE",'Basis-Tabelle-Samen'!AU230,
IF($C$1="Slowakisch - SK",'Basis-Tabelle-Samen'!AV230,
IF($C$1="Slowenisch - SI",'Basis-Tabelle-Samen'!AW230,
IF($C$1="Spanisch - ES",'Basis-Tabelle-Samen'!AX230,
IF($C$1="Tschechisch - CZ",'Basis-Tabelle-Samen'!AY230,
IF($C$1="Türkisch - TR",'Basis-Tabelle-Samen'!AZ230,
IF($C$1="Ungarisch - HU",'Basis-Tabelle-Samen'!BA230,
" ACHTUNG"))))))))))))))))))))))))))))</f>
        <v>Bonsai - Desert Rose</v>
      </c>
      <c r="D239" s="320">
        <f>'Basis-Tabelle-Samen'!F230</f>
        <v>8</v>
      </c>
      <c r="E239" s="321" t="str">
        <f>'Basis-Tabelle-Samen'!H230</f>
        <v>7 %</v>
      </c>
      <c r="F239" s="322" t="str">
        <f>IF('Basis-Tabelle-Samen'!G230="","",'Basis-Tabelle-Samen'!G230)</f>
        <v>04</v>
      </c>
      <c r="G239" s="320">
        <f>'Basis-Tabelle-Samen'!C230</f>
        <v>14955</v>
      </c>
      <c r="H239" s="323">
        <f>'Basis-Tabelle-Samen'!D230</f>
        <v>4055473149554</v>
      </c>
      <c r="I239" s="324">
        <f>'Basis-Tabelle-Samen'!E230</f>
        <v>1.85</v>
      </c>
      <c r="J239" s="325">
        <f t="shared" si="3"/>
        <v>12</v>
      </c>
      <c r="K239" s="326">
        <f>'Basis-Tabelle-Samen'!K230</f>
        <v>74955</v>
      </c>
      <c r="L239" s="323">
        <f>'Basis-Tabelle-Samen'!L230</f>
        <v>4055473749556</v>
      </c>
      <c r="M239" s="324">
        <f>'Basis-Tabelle-Samen'!M230</f>
        <v>2.4500000000000002</v>
      </c>
      <c r="N239" s="326">
        <f>IF(K239&lt;1,"",'3'!$I$15)</f>
        <v>15</v>
      </c>
      <c r="O239" s="327">
        <f>IF(K239&lt;1,"",'3'!$J$11)</f>
        <v>90</v>
      </c>
      <c r="P239" s="326">
        <f>'Basis-Tabelle-Samen'!N230</f>
        <v>84955</v>
      </c>
      <c r="Q239" s="323">
        <f>'Basis-Tabelle-Samen'!O230</f>
        <v>4055473849553</v>
      </c>
      <c r="R239" s="328">
        <f>'Basis-Tabelle-Samen'!P230</f>
        <v>3.75</v>
      </c>
      <c r="S239" s="326">
        <f>IF(R239&lt;1,"",'3'!$M$15)</f>
        <v>18</v>
      </c>
      <c r="T239" s="327">
        <f>IF(R239&lt;1,"",'3'!$N$11)</f>
        <v>72</v>
      </c>
      <c r="U239" s="326">
        <f>'Basis-Tabelle-Samen'!Q230</f>
        <v>54955</v>
      </c>
      <c r="V239" s="323">
        <f>'Basis-Tabelle-Samen'!R230</f>
        <v>4055473549552</v>
      </c>
      <c r="W239" s="324">
        <f>'Basis-Tabelle-Samen'!S230</f>
        <v>4.95</v>
      </c>
      <c r="X239" s="326">
        <f>IF(U239&lt;1,"",'3'!$Q$15)</f>
        <v>6</v>
      </c>
      <c r="Y239" s="327">
        <f>IF(U239&lt;1,"",'3'!$R$11)</f>
        <v>24</v>
      </c>
      <c r="Z239" s="326">
        <f>'Basis-Tabelle-Samen'!T230</f>
        <v>34955</v>
      </c>
      <c r="AA239" s="323">
        <f>'Basis-Tabelle-Samen'!U230</f>
        <v>4055473349558</v>
      </c>
      <c r="AB239" s="324">
        <f>'Basis-Tabelle-Samen'!V230</f>
        <v>6.75</v>
      </c>
      <c r="AC239" s="326">
        <f>IF(Z239&lt;1,"",'3'!$U$15)</f>
        <v>6</v>
      </c>
      <c r="AD239" s="327">
        <f>IF(Z239&lt;1,"",'3'!$V$11)</f>
        <v>24</v>
      </c>
      <c r="AE239" s="326">
        <f>'Basis-Tabelle-Samen'!W230</f>
        <v>64955</v>
      </c>
      <c r="AF239" s="323">
        <f>'Basis-Tabelle-Samen'!X230</f>
        <v>4055473649559</v>
      </c>
      <c r="AG239" s="324">
        <f>'Basis-Tabelle-Samen'!Y230</f>
        <v>2.95</v>
      </c>
      <c r="AH239" s="326">
        <f>IF(AE239&lt;1,"",'3'!$Y$15)</f>
        <v>8</v>
      </c>
      <c r="AI239" s="327">
        <f>IF(AE239&lt;1,"",'3'!$Z$11)</f>
        <v>64</v>
      </c>
      <c r="AJ239" s="315"/>
      <c r="AK239" s="316" t="str">
        <f>IF(G239&lt;1,"",
IF($C$1="Bulgarisch - BG",HYPERLINK(CONCATENATE("https://www.saflax.de/0-WVK-Retail/Bilder-Pictures/SAFLAX-",'Basis-Tabelle-Samen'!C230,"-",'Basis-Tabelle-Samen'!J230,"-seed-package-front-cr-bulgarian.jpg")),
IF($C$1="Dänisch - DK",HYPERLINK(CONCATENATE("https://www.saflax.de/0-WVK-Retail/Bilder-Pictures/SAFLAX-",'Basis-Tabelle-Samen'!C230,"-",'Basis-Tabelle-Samen'!J230,"-seed-package-front-cr-danish.jpg")),
IF($C$1="Deutsch - DE",HYPERLINK(CONCATENATE("https://www.saflax.de/0-WVK-Retail/Bilder-Pictures/SAFLAX-",'Basis-Tabelle-Samen'!C230,"-",'Basis-Tabelle-Samen'!J230,"-seed-package-front-cr-german.jpg")),
IF($C$1="Englisch - UK",HYPERLINK(CONCATENATE("https://www.saflax.de/0-WVK-Retail/Bilder-Pictures/SAFLAX-",'Basis-Tabelle-Samen'!C230,"-",'Basis-Tabelle-Samen'!J230,"-seed-package-front-cr-english.jpg")),
IF($C$1="Estnisch - EE",HYPERLINK(CONCATENATE("https://www.saflax.de/0-WVK-Retail/Bilder-Pictures/SAFLAX-",'Basis-Tabelle-Samen'!C230,"-",'Basis-Tabelle-Samen'!J230,"-seed-package-front-cr-estonian.jpg")),
IF($C$1="Finnisch - FI",HYPERLINK(CONCATENATE("https://www.saflax.de/0-WVK-Retail/Bilder-Pictures/SAFLAX-",'Basis-Tabelle-Samen'!C230,"-",'Basis-Tabelle-Samen'!J230,"-seed-package-front-cr-finnish.jpg")),
IF($C$1="Französisch - FR",HYPERLINK(CONCATENATE("https://www.saflax.de/0-WVK-Retail/Bilder-Pictures/SAFLAX-",'Basis-Tabelle-Samen'!C230,"-",'Basis-Tabelle-Samen'!J230,"-seed-package-front-cr-french.jpg")),
IF($C$1="Griechisch - GR",HYPERLINK(CONCATENATE("https://www.saflax.de/0-WVK-Retail/Bilder-Pictures/SAFLAX-",'Basis-Tabelle-Samen'!C230,"-",'Basis-Tabelle-Samen'!J230,"-seed-package-front-cr-greek.jpg")),
IF($C$1="Irisch - IE",HYPERLINK(CONCATENATE("https://www.saflax.de/0-WVK-Retail/Bilder-Pictures/SAFLAX-",'Basis-Tabelle-Samen'!C230,"-",'Basis-Tabelle-Samen'!J230,"-seed-package-front-cr-irish.jpg")),
IF($C$1="Isländisch - IS",HYPERLINK(CONCATENATE("https://www.saflax.de/0-WVK-Retail/Bilder-Pictures/SAFLAX-",'Basis-Tabelle-Samen'!C230,"-",'Basis-Tabelle-Samen'!J230,"-seed-package-front-cr-icelandic.jpg")),
IF($C$1="Italienisch - IT",HYPERLINK(CONCATENATE("https://www.saflax.de/0-WVK-Retail/Bilder-Pictures/SAFLAX-",'Basis-Tabelle-Samen'!C230,"-",'Basis-Tabelle-Samen'!J230,"-seed-package-front-cr-italian.jpg")),
IF($C$1="Japanisch - JP",HYPERLINK(CONCATENATE("https://www.saflax.de/0-WVK-Retail/Bilder-Pictures/SAFLAX-",'Basis-Tabelle-Samen'!C230,"-",'Basis-Tabelle-Samen'!J230,"-seed-package-front-cr-japanese.jpg")),
IF($C$1="Kroatisch - HR",HYPERLINK(CONCATENATE("https://www.saflax.de/0-WVK-Retail/Bilder-Pictures/SAFLAX-",'Basis-Tabelle-Samen'!C230,"-",'Basis-Tabelle-Samen'!J230,"-seed-package-front-cr-croatian.jpg")),
IF($C$1="Lettisch - LV",HYPERLINK(CONCATENATE("https://www.saflax.de/0-WVK-Retail/Bilder-Pictures/SAFLAX-",'Basis-Tabelle-Samen'!C230,"-",'Basis-Tabelle-Samen'!J230,"-seed-package-front-cr-latvian.jpg")),
IF($C$1="Litauisch - LT",HYPERLINK(CONCATENATE("https://www.saflax.de/0-WVK-Retail/Bilder-Pictures/SAFLAX-",'Basis-Tabelle-Samen'!C230,"-",'Basis-Tabelle-Samen'!J230,"-seed-package-front-cr-lithuanian.jpg")),
IF($C$1="Maltesisch - MT",HYPERLINK(CONCATENATE("https://www.saflax.de/0-WVK-Retail/Bilder-Pictures/SAFLAX-",'Basis-Tabelle-Samen'!C230,"-",'Basis-Tabelle-Samen'!J230,"-seed-package-front-cr-maltese.jpg")),
IF($C$1="Niederländisch - NL",HYPERLINK(CONCATENATE("https://www.saflax.de/0-WVK-Retail/Bilder-Pictures/SAFLAX-",'Basis-Tabelle-Samen'!C230,"-",'Basis-Tabelle-Samen'!J230,"-seed-package-front-cr-dutch.jpg")),
IF($C$1="Norwegisch - NO",HYPERLINK(CONCATENATE("https://www.saflax.de/0-WVK-Retail/Bilder-Pictures/SAFLAX-",'Basis-Tabelle-Samen'!C230,"-",'Basis-Tabelle-Samen'!J230,"-seed-package-front-cr-nowegian.jpg")),
IF($C$1="Polnisch - PL",HYPERLINK(CONCATENATE("https://www.saflax.de/0-WVK-Retail/Bilder-Pictures/SAFLAX-",'Basis-Tabelle-Samen'!C230,"-",'Basis-Tabelle-Samen'!J230,"-seed-package-front-cr-polish.jpg")),
IF($C$1="Portugiesisch - PT",HYPERLINK(CONCATENATE("https://www.saflax.de/0-WVK-Retail/Bilder-Pictures/SAFLAX-",'Basis-Tabelle-Samen'!C230,"-",'Basis-Tabelle-Samen'!J230,"-seed-package-front-cr-portuguese.jpg")),
IF($C$1="Rumänisch - RO",HYPERLINK(CONCATENATE("https://www.saflax.de/0-WVK-Retail/Bilder-Pictures/SAFLAX-",'Basis-Tabelle-Samen'!C230,"-",'Basis-Tabelle-Samen'!J230,"-seed-package-front-cr-romanian.jpg")),
IF($C$1="Schwedisch - SE",HYPERLINK(CONCATENATE("https://www.saflax.de/0-WVK-Retail/Bilder-Pictures/SAFLAX-",'Basis-Tabelle-Samen'!C230,"-",'Basis-Tabelle-Samen'!J230,"-seed-package-front-cr-swedish.jpg")),
IF($C$1="Slowakisch - SK",HYPERLINK(CONCATENATE("https://www.saflax.de/0-WVK-Retail/Bilder-Pictures/SAFLAX-",'Basis-Tabelle-Samen'!C230,"-",'Basis-Tabelle-Samen'!J230,"-seed-package-front-cr-slovak.jpg")),
IF($C$1="Slowenisch - SI",HYPERLINK(CONCATENATE("https://www.saflax.de/0-WVK-Retail/Bilder-Pictures/SAFLAX-",'Basis-Tabelle-Samen'!C230,"-",'Basis-Tabelle-Samen'!J230,"-seed-package-front-cr-slovenian.jpg")),
IF($C$1="Spanisch - ES",HYPERLINK(CONCATENATE("https://www.saflax.de/0-WVK-Retail/Bilder-Pictures/SAFLAX-",'Basis-Tabelle-Samen'!C230,"-",'Basis-Tabelle-Samen'!J230,"-seed-package-front-cr-spanish.jpg")),
IF($C$1="Tschechisch - CZ",HYPERLINK(CONCATENATE("https://www.saflax.de/0-WVK-Retail/Bilder-Pictures/SAFLAX-",'Basis-Tabelle-Samen'!C230,"-",'Basis-Tabelle-Samen'!J230,"-seed-package-front-cr-czech.jpg")),
IF($C$1="Türkisch - TR",HYPERLINK(CONCATENATE("https://www.saflax.de/0-WVK-Retail/Bilder-Pictures/SAFLAX-",'Basis-Tabelle-Samen'!C230,"-",'Basis-Tabelle-Samen'!J230,"-seed-package-front-cr-turkish.jpg")),
IF($C$1="Ungarisch - HU",HYPERLINK(CONCATENATE("https://www.saflax.de/0-WVK-Retail/Bilder-Pictures/SAFLAX-",'Basis-Tabelle-Samen'!C230,"-",'Basis-Tabelle-Samen'!J230,"-seed-package-front-cr-hungarian.jpg")),
" ACHTUNG")))))))))))))))))))))))))))))</f>
        <v>https://www.saflax.de/0-WVK-Retail/Bilder-Pictures/SAFLAX-14955-adenium-obesum-seed-package-front-cr-english.jpg</v>
      </c>
      <c r="AL239" s="330" t="str">
        <f>IF(G239&lt;1,"",
IF($C$1="Bulgarisch - BG",HYPERLINK(CONCATENATE("https://www.saflax.de/0-WVK-Retail/Bilder-Pictures/SAFLAX-",'Basis-Tabelle-Samen'!C230,"-",'Basis-Tabelle-Samen'!J230,"-seed-package-back-cr-bulgarian.jpg")),
IF($C$1="Dänisch - DK",HYPERLINK(CONCATENATE("https://www.saflax.de/0-WVK-Retail/Bilder-Pictures/SAFLAX-",'Basis-Tabelle-Samen'!C230,"-",'Basis-Tabelle-Samen'!J230,"-seed-package-back-cr-danish.jpg")),
IF($C$1="Deutsch - DE",HYPERLINK(CONCATENATE("https://www.saflax.de/0-WVK-Retail/Bilder-Pictures/SAFLAX-",'Basis-Tabelle-Samen'!C230,"-",'Basis-Tabelle-Samen'!J230,"-seed-package-back-cr-german.jpg")),
IF($C$1="Englisch - UK",HYPERLINK(CONCATENATE("https://www.saflax.de/0-WVK-Retail/Bilder-Pictures/SAFLAX-",'Basis-Tabelle-Samen'!C230,"-",'Basis-Tabelle-Samen'!J230,"-seed-package-back-cr-english.jpg")),
IF($C$1="Estnisch - EE",HYPERLINK(CONCATENATE("https://www.saflax.de/0-WVK-Retail/Bilder-Pictures/SAFLAX-",'Basis-Tabelle-Samen'!C230,"-",'Basis-Tabelle-Samen'!J230,"-seed-package-back-cr-estonian.jpg")),
IF($C$1="Finnisch - FI",HYPERLINK(CONCATENATE("https://www.saflax.de/0-WVK-Retail/Bilder-Pictures/SAFLAX-",'Basis-Tabelle-Samen'!C230,"-",'Basis-Tabelle-Samen'!J230,"-seed-package-back-cr-finnish.jpg")),
IF($C$1="Französisch - FR",HYPERLINK(CONCATENATE("https://www.saflax.de/0-WVK-Retail/Bilder-Pictures/SAFLAX-",'Basis-Tabelle-Samen'!C230,"-",'Basis-Tabelle-Samen'!J230,"-seed-package-back-cr-french.jpg")),
IF($C$1="Griechisch - GR",HYPERLINK(CONCATENATE("https://www.saflax.de/0-WVK-Retail/Bilder-Pictures/SAFLAX-",'Basis-Tabelle-Samen'!C230,"-",'Basis-Tabelle-Samen'!J230,"-seed-package-back-cr-greek.jpg")),
IF($C$1="Irisch - IE",HYPERLINK(CONCATENATE("https://www.saflax.de/0-WVK-Retail/Bilder-Pictures/SAFLAX-",'Basis-Tabelle-Samen'!C230,"-",'Basis-Tabelle-Samen'!J230,"-seed-package-back-cr-irish.jpg")),
IF($C$1="Isländisch - IS",HYPERLINK(CONCATENATE("https://www.saflax.de/0-WVK-Retail/Bilder-Pictures/SAFLAX-",'Basis-Tabelle-Samen'!C230,"-",'Basis-Tabelle-Samen'!J230,"-seed-package-back-cr-icelandic.jpg")),
IF($C$1="Italienisch - IT",HYPERLINK(CONCATENATE("https://www.saflax.de/0-WVK-Retail/Bilder-Pictures/SAFLAX-",'Basis-Tabelle-Samen'!C230,"-",'Basis-Tabelle-Samen'!J230,"-seed-package-back-cr-italian.jpg")),
IF($C$1="Japanisch - JP",HYPERLINK(CONCATENATE("https://www.saflax.de/0-WVK-Retail/Bilder-Pictures/SAFLAX-",'Basis-Tabelle-Samen'!C230,"-",'Basis-Tabelle-Samen'!J230,"-seed-package-back-cr-japanese.jpg")),
IF($C$1="Kroatisch - HR",HYPERLINK(CONCATENATE("https://www.saflax.de/0-WVK-Retail/Bilder-Pictures/SAFLAX-",'Basis-Tabelle-Samen'!C230,"-",'Basis-Tabelle-Samen'!J230,"-seed-package-back-cr-croatian.jpg")),
IF($C$1="Lettisch - LV",HYPERLINK(CONCATENATE("https://www.saflax.de/0-WVK-Retail/Bilder-Pictures/SAFLAX-",'Basis-Tabelle-Samen'!C230,"-",'Basis-Tabelle-Samen'!J230,"-seed-package-back-cr-latvian.jpg")),
IF($C$1="Litauisch - LT",HYPERLINK(CONCATENATE("https://www.saflax.de/0-WVK-Retail/Bilder-Pictures/SAFLAX-",'Basis-Tabelle-Samen'!C230,"-",'Basis-Tabelle-Samen'!J230,"-seed-package-back-cr-lithuanian.jpg")),
IF($C$1="Maltesisch - MT",HYPERLINK(CONCATENATE("https://www.saflax.de/0-WVK-Retail/Bilder-Pictures/SAFLAX-",'Basis-Tabelle-Samen'!C230,"-",'Basis-Tabelle-Samen'!J230,"-seed-package-back-cr-maltese.jpg")),
IF($C$1="Niederländisch - NL",HYPERLINK(CONCATENATE("https://www.saflax.de/0-WVK-Retail/Bilder-Pictures/SAFLAX-",'Basis-Tabelle-Samen'!C230,"-",'Basis-Tabelle-Samen'!J230,"-seed-package-back-cr-dutch.jpg")),
IF($C$1="Norwegisch - NO",HYPERLINK(CONCATENATE("https://www.saflax.de/0-WVK-Retail/Bilder-Pictures/SAFLAX-",'Basis-Tabelle-Samen'!C230,"-",'Basis-Tabelle-Samen'!J230,"-seed-package-back-cr-nowegian.jpg")),
IF($C$1="Polnisch - PL",HYPERLINK(CONCATENATE("https://www.saflax.de/0-WVK-Retail/Bilder-Pictures/SAFLAX-",'Basis-Tabelle-Samen'!C230,"-",'Basis-Tabelle-Samen'!J230,"-seed-package-back-cr-polish.jpg")),
IF($C$1="Portugiesisch - PT",HYPERLINK(CONCATENATE("https://www.saflax.de/0-WVK-Retail/Bilder-Pictures/SAFLAX-",'Basis-Tabelle-Samen'!C230,"-",'Basis-Tabelle-Samen'!J230,"-seed-package-back-cr-portuguese.jpg")),
IF($C$1="Rumänisch - RO",HYPERLINK(CONCATENATE("https://www.saflax.de/0-WVK-Retail/Bilder-Pictures/SAFLAX-",'Basis-Tabelle-Samen'!C230,"-",'Basis-Tabelle-Samen'!J230,"-seed-package-back-cr-romanian.jpg")),
IF($C$1="Schwedisch - SE",HYPERLINK(CONCATENATE("https://www.saflax.de/0-WVK-Retail/Bilder-Pictures/SAFLAX-",'Basis-Tabelle-Samen'!C230,"-",'Basis-Tabelle-Samen'!J230,"-seed-package-back-cr-swedish.jpg")),
IF($C$1="Slowakisch - SK",HYPERLINK(CONCATENATE("https://www.saflax.de/0-WVK-Retail/Bilder-Pictures/SAFLAX-",'Basis-Tabelle-Samen'!C230,"-",'Basis-Tabelle-Samen'!J230,"-seed-package-back-cr-slovak.jpg")),
IF($C$1="Slowenisch - SI",HYPERLINK(CONCATENATE("https://www.saflax.de/0-WVK-Retail/Bilder-Pictures/SAFLAX-",'Basis-Tabelle-Samen'!C230,"-",'Basis-Tabelle-Samen'!J230,"-seed-package-back-cr-slovenian.jpg")),
IF($C$1="Spanisch - ES",HYPERLINK(CONCATENATE("https://www.saflax.de/0-WVK-Retail/Bilder-Pictures/SAFLAX-",'Basis-Tabelle-Samen'!C230,"-",'Basis-Tabelle-Samen'!J230,"-seed-package-back-cr-spanish.jpg")),
IF($C$1="Tschechisch - CZ",HYPERLINK(CONCATENATE("https://www.saflax.de/0-WVK-Retail/Bilder-Pictures/SAFLAX-",'Basis-Tabelle-Samen'!C230,"-",'Basis-Tabelle-Samen'!J230,"-seed-package-back-cr-czech.jpg")),
IF($C$1="Türkisch - TR",HYPERLINK(CONCATENATE("https://www.saflax.de/0-WVK-Retail/Bilder-Pictures/SAFLAX-",'Basis-Tabelle-Samen'!C230,"-",'Basis-Tabelle-Samen'!J230,"-seed-package-back-cr-turkish.jpg")),
IF($C$1="Ungarisch - HU",HYPERLINK(CONCATENATE("https://www.saflax.de/0-WVK-Retail/Bilder-Pictures/SAFLAX-",'Basis-Tabelle-Samen'!C230,"-",'Basis-Tabelle-Samen'!J230,"-seed-package-back-cr-hungarian.jpg")),
" ACHTUNG")))))))))))))))))))))))))))))</f>
        <v>https://www.saflax.de/0-WVK-Retail/Bilder-Pictures/SAFLAX-14955-adenium-obesum-seed-package-back-cr-english.jpg</v>
      </c>
      <c r="AM239" s="330" t="str">
        <f>IF(H239&lt;1,"",
IF($C$1="Bulgarisch - BG",HYPERLINK(CONCATENATE("https://www.saflax.de/0-WVK-Retail/Bilder-Pictures/SAFLAX-",'Basis-Tabelle-Samen'!K230,"-",'Basis-Tabelle-Samen'!J230,"-garden-to-go-mini-bulgarian.jpg")),
IF($C$1="Dänisch - DK",HYPERLINK(CONCATENATE("https://www.saflax.de/0-WVK-Retail/Bilder-Pictures/SAFLAX-",'Basis-Tabelle-Samen'!K230,"-",'Basis-Tabelle-Samen'!J230,"-garden-to-go-mini-danish.jpg")),
IF($C$1="Deutsch - DE",HYPERLINK(CONCATENATE("https://www.saflax.de/0-WVK-Retail/Bilder-Pictures/SAFLAX-",'Basis-Tabelle-Samen'!K230,"-",'Basis-Tabelle-Samen'!J230,"-garden-to-go-mini-german.jpg")),
IF($C$1="Englisch - UK",HYPERLINK(CONCATENATE("https://www.saflax.de/0-WVK-Retail/Bilder-Pictures/SAFLAX-",'Basis-Tabelle-Samen'!K230,"-",'Basis-Tabelle-Samen'!J230,"-garden-to-go-mini-english.jpg")),
IF($C$1="Estnisch - EE",HYPERLINK(CONCATENATE("https://www.saflax.de/0-WVK-Retail/Bilder-Pictures/SAFLAX-",'Basis-Tabelle-Samen'!K230,"-",'Basis-Tabelle-Samen'!J230,"-garden-to-go-mini-estonian.jpg")),
IF($C$1="Finnisch - FI",HYPERLINK(CONCATENATE("https://www.saflax.de/0-WVK-Retail/Bilder-Pictures/SAFLAX-",'Basis-Tabelle-Samen'!K230,"-",'Basis-Tabelle-Samen'!J230,"-garden-to-go-mini-finnish.jpg")),
IF($C$1="Französisch - FR",HYPERLINK(CONCATENATE("https://www.saflax.de/0-WVK-Retail/Bilder-Pictures/SAFLAX-",'Basis-Tabelle-Samen'!K230,"-",'Basis-Tabelle-Samen'!J230,"-garden-to-go-mini-french.jpg")),
IF($C$1="Griechisch - GR",HYPERLINK(CONCATENATE("https://www.saflax.de/0-WVK-Retail/Bilder-Pictures/SAFLAX-",'Basis-Tabelle-Samen'!K230,"-",'Basis-Tabelle-Samen'!J230,"-garden-to-go-mini-greek.jpg")),
IF($C$1="Irisch - IE",HYPERLINK(CONCATENATE("https://www.saflax.de/0-WVK-Retail/Bilder-Pictures/SAFLAX-",'Basis-Tabelle-Samen'!K230,"-",'Basis-Tabelle-Samen'!J230,"-garden-to-go-mini-irish.jpg")),
IF($C$1="Isländisch - IS",HYPERLINK(CONCATENATE("https://www.saflax.de/0-WVK-Retail/Bilder-Pictures/SAFLAX-",'Basis-Tabelle-Samen'!K230,"-",'Basis-Tabelle-Samen'!J230,"-garden-to-go-mini-icelandic.jpg")),
IF($C$1="Italienisch - IT",HYPERLINK(CONCATENATE("https://www.saflax.de/0-WVK-Retail/Bilder-Pictures/SAFLAX-",'Basis-Tabelle-Samen'!K230,"-",'Basis-Tabelle-Samen'!J230,"-garden-to-go-mini-italian.jpg")),
IF($C$1="Japanisch - JP",HYPERLINK(CONCATENATE("https://www.saflax.de/0-WVK-Retail/Bilder-Pictures/SAFLAX-",'Basis-Tabelle-Samen'!K230,"-",'Basis-Tabelle-Samen'!J230,"-garden-to-go-mini-japanese.jpg")),
IF($C$1="Kroatisch - HR",HYPERLINK(CONCATENATE("https://www.saflax.de/0-WVK-Retail/Bilder-Pictures/SAFLAX-",'Basis-Tabelle-Samen'!K230,"-",'Basis-Tabelle-Samen'!J230,"-garden-to-go-mini-croatian.jpg")),
IF($C$1="Lettisch - LV",HYPERLINK(CONCATENATE("https://www.saflax.de/0-WVK-Retail/Bilder-Pictures/SAFLAX-",'Basis-Tabelle-Samen'!K230,"-",'Basis-Tabelle-Samen'!J230,"-garden-to-go-mini-latvian.jpg")),
IF($C$1="Litauisch - LT",HYPERLINK(CONCATENATE("https://www.saflax.de/0-WVK-Retail/Bilder-Pictures/SAFLAX-",'Basis-Tabelle-Samen'!K230,"-",'Basis-Tabelle-Samen'!J230,"-garden-to-go-mini-lithuanian.jpg")),
IF($C$1="Maltesisch - MT",HYPERLINK(CONCATENATE("https://www.saflax.de/0-WVK-Retail/Bilder-Pictures/SAFLAX-",'Basis-Tabelle-Samen'!K230,"-",'Basis-Tabelle-Samen'!J230,"-garden-to-go-mini-maltese.jpg")),
IF($C$1="Niederländisch - NL",HYPERLINK(CONCATENATE("https://www.saflax.de/0-WVK-Retail/Bilder-Pictures/SAFLAX-",'Basis-Tabelle-Samen'!K230,"-",'Basis-Tabelle-Samen'!J230,"-garden-to-go-mini-dutch.jpg")),
IF($C$1="Norwegisch - NO",HYPERLINK(CONCATENATE("https://www.saflax.de/0-WVK-Retail/Bilder-Pictures/SAFLAX-",'Basis-Tabelle-Samen'!K230,"-",'Basis-Tabelle-Samen'!J230,"-garden-to-go-mini-nowegian.jpg")),
IF($C$1="Polnisch - PL",HYPERLINK(CONCATENATE("https://www.saflax.de/0-WVK-Retail/Bilder-Pictures/SAFLAX-",'Basis-Tabelle-Samen'!K230,"-",'Basis-Tabelle-Samen'!J230,"-garden-to-go-mini-polish.jpg")),
IF($C$1="Portugiesisch - PT",HYPERLINK(CONCATENATE("https://www.saflax.de/0-WVK-Retail/Bilder-Pictures/SAFLAX-",'Basis-Tabelle-Samen'!K230,"-",'Basis-Tabelle-Samen'!J230,"-garden-to-go-mini-portuguese.jpg")),
IF($C$1="Rumänisch - RO",HYPERLINK(CONCATENATE("https://www.saflax.de/0-WVK-Retail/Bilder-Pictures/SAFLAX-",'Basis-Tabelle-Samen'!K230,"-",'Basis-Tabelle-Samen'!J230,"-garden-to-go-mini-romanian.jpg")),
IF($C$1="Schwedisch - SE",HYPERLINK(CONCATENATE("https://www.saflax.de/0-WVK-Retail/Bilder-Pictures/SAFLAX-",'Basis-Tabelle-Samen'!K230,"-",'Basis-Tabelle-Samen'!J230,"-garden-to-go-mini-swedish.jpg")),
IF($C$1="Slowakisch - SK",HYPERLINK(CONCATENATE("https://www.saflax.de/0-WVK-Retail/Bilder-Pictures/SAFLAX-",'Basis-Tabelle-Samen'!K230,"-",'Basis-Tabelle-Samen'!J230,"-garden-to-go-mini-slovak.jpg")),
IF($C$1="Slowenisch - SI",HYPERLINK(CONCATENATE("https://www.saflax.de/0-WVK-Retail/Bilder-Pictures/SAFLAX-",'Basis-Tabelle-Samen'!K230,"-",'Basis-Tabelle-Samen'!J230,"-garden-to-go-mini-slovenian.jpg")),
IF($C$1="Spanisch - ES",HYPERLINK(CONCATENATE("https://www.saflax.de/0-WVK-Retail/Bilder-Pictures/SAFLAX-",'Basis-Tabelle-Samen'!K230,"-",'Basis-Tabelle-Samen'!J230,"-garden-to-go-mini-spanish.jpg")),
IF($C$1="Tschechisch - CZ",HYPERLINK(CONCATENATE("https://www.saflax.de/0-WVK-Retail/Bilder-Pictures/SAFLAX-",'Basis-Tabelle-Samen'!K230,"-",'Basis-Tabelle-Samen'!J230,"-garden-to-go-mini-czech.jpg")),
IF($C$1="Türkisch - TR",HYPERLINK(CONCATENATE("https://www.saflax.de/0-WVK-Retail/Bilder-Pictures/SAFLAX-",'Basis-Tabelle-Samen'!K230,"-",'Basis-Tabelle-Samen'!J230,"-garden-to-go-mini-turkish.jpg")),
IF($C$1="Ungarisch - HU",HYPERLINK(CONCATENATE("https://www.saflax.de/0-WVK-Retail/Bilder-Pictures/SAFLAX-",'Basis-Tabelle-Samen'!K230,"-",'Basis-Tabelle-Samen'!J230,"-garden-to-go-mini-hungarian.jpg")),
" ACHTUNG")))))))))))))))))))))))))))))</f>
        <v>https://www.saflax.de/0-WVK-Retail/Bilder-Pictures/SAFLAX-74955-adenium-obesum-garden-to-go-mini-english.jpg</v>
      </c>
      <c r="AN239" s="330" t="str">
        <f>IF(I239&lt;1,"",
IF($C$1="Bulgarisch - BG",HYPERLINK(CONCATENATE("https://www.saflax.de/0-WVK-Retail/Bilder-Pictures/SAFLAX-",'Basis-Tabelle-Samen'!N230,"-",'Basis-Tabelle-Samen'!J230,"-garden-to-go-lite-bulgarian.jpg")),
IF($C$1="Dänisch - DK",HYPERLINK(CONCATENATE("https://www.saflax.de/0-WVK-Retail/Bilder-Pictures/SAFLAX-",'Basis-Tabelle-Samen'!N230,"-",'Basis-Tabelle-Samen'!J230,"-garden-to-go-lite-danish.jpg")),
IF($C$1="Deutsch - DE",HYPERLINK(CONCATENATE("https://www.saflax.de/0-WVK-Retail/Bilder-Pictures/SAFLAX-",'Basis-Tabelle-Samen'!N230,"-",'Basis-Tabelle-Samen'!J230,"-garden-to-go-lite-german.jpg")),
IF($C$1="Englisch - UK",HYPERLINK(CONCATENATE("https://www.saflax.de/0-WVK-Retail/Bilder-Pictures/SAFLAX-",'Basis-Tabelle-Samen'!N230,"-",'Basis-Tabelle-Samen'!J230,"-garden-to-go-lite-english.jpg")),
IF($C$1="Estnisch - EE",HYPERLINK(CONCATENATE("https://www.saflax.de/0-WVK-Retail/Bilder-Pictures/SAFLAX-",'Basis-Tabelle-Samen'!N230,"-",'Basis-Tabelle-Samen'!J230,"-garden-to-go-lite-estonian.jpg")),
IF($C$1="Finnisch - FI",HYPERLINK(CONCATENATE("https://www.saflax.de/0-WVK-Retail/Bilder-Pictures/SAFLAX-",'Basis-Tabelle-Samen'!N230,"-",'Basis-Tabelle-Samen'!J230,"-garden-to-go-lite-finnish.jpg")),
IF($C$1="Französisch - FR",HYPERLINK(CONCATENATE("https://www.saflax.de/0-WVK-Retail/Bilder-Pictures/SAFLAX-",'Basis-Tabelle-Samen'!N230,"-",'Basis-Tabelle-Samen'!J230,"-garden-to-go-lite-french.jpg")),
IF($C$1="Griechisch - GR",HYPERLINK(CONCATENATE("https://www.saflax.de/0-WVK-Retail/Bilder-Pictures/SAFLAX-",'Basis-Tabelle-Samen'!N230,"-",'Basis-Tabelle-Samen'!J230,"-garden-to-go-lite-greek.jpg")),
IF($C$1="Irisch - IE",HYPERLINK(CONCATENATE("https://www.saflax.de/0-WVK-Retail/Bilder-Pictures/SAFLAX-",'Basis-Tabelle-Samen'!N230,"-",'Basis-Tabelle-Samen'!J230,"-garden-to-go-lite-irish.jpg")),
IF($C$1="Isländisch - IS",HYPERLINK(CONCATENATE("https://www.saflax.de/0-WVK-Retail/Bilder-Pictures/SAFLAX-",'Basis-Tabelle-Samen'!N230,"-",'Basis-Tabelle-Samen'!J230,"-garden-to-go-lite-icelandic.jpg")),
IF($C$1="Italienisch - IT",HYPERLINK(CONCATENATE("https://www.saflax.de/0-WVK-Retail/Bilder-Pictures/SAFLAX-",'Basis-Tabelle-Samen'!N230,"-",'Basis-Tabelle-Samen'!J230,"-garden-to-go-lite-italian.jpg")),
IF($C$1="Japanisch - JP",HYPERLINK(CONCATENATE("https://www.saflax.de/0-WVK-Retail/Bilder-Pictures/SAFLAX-",'Basis-Tabelle-Samen'!N230,"-",'Basis-Tabelle-Samen'!J230,"-garden-to-go-lite-japanese.jpg")),
IF($C$1="Kroatisch - HR",HYPERLINK(CONCATENATE("https://www.saflax.de/0-WVK-Retail/Bilder-Pictures/SAFLAX-",'Basis-Tabelle-Samen'!N230,"-",'Basis-Tabelle-Samen'!J230,"-garden-to-go-lite-croatian.jpg")),
IF($C$1="Lettisch - LV",HYPERLINK(CONCATENATE("https://www.saflax.de/0-WVK-Retail/Bilder-Pictures/SAFLAX-",'Basis-Tabelle-Samen'!N230,"-",'Basis-Tabelle-Samen'!J230,"-garden-to-go-lite-latvian.jpg")),
IF($C$1="Litauisch - LT",HYPERLINK(CONCATENATE("https://www.saflax.de/0-WVK-Retail/Bilder-Pictures/SAFLAX-",'Basis-Tabelle-Samen'!N230,"-",'Basis-Tabelle-Samen'!J230,"-garden-to-go-lite-lithuanian.jpg")),
IF($C$1="Maltesisch - MT",HYPERLINK(CONCATENATE("https://www.saflax.de/0-WVK-Retail/Bilder-Pictures/SAFLAX-",'Basis-Tabelle-Samen'!N230,"-",'Basis-Tabelle-Samen'!J230,"-garden-to-go-lite-maltese.jpg")),
IF($C$1="Niederländisch - NL",HYPERLINK(CONCATENATE("https://www.saflax.de/0-WVK-Retail/Bilder-Pictures/SAFLAX-",'Basis-Tabelle-Samen'!N230,"-",'Basis-Tabelle-Samen'!J230,"-garden-to-go-lite-dutch.jpg")),
IF($C$1="Norwegisch - NO",HYPERLINK(CONCATENATE("https://www.saflax.de/0-WVK-Retail/Bilder-Pictures/SAFLAX-",'Basis-Tabelle-Samen'!N230,"-",'Basis-Tabelle-Samen'!J230,"-garden-to-go-lite-nowegian.jpg")),
IF($C$1="Polnisch - PL",HYPERLINK(CONCATENATE("https://www.saflax.de/0-WVK-Retail/Bilder-Pictures/SAFLAX-",'Basis-Tabelle-Samen'!N230,"-",'Basis-Tabelle-Samen'!J230,"-garden-to-go-lite-polish.jpg")),
IF($C$1="Portugiesisch - PT",HYPERLINK(CONCATENATE("https://www.saflax.de/0-WVK-Retail/Bilder-Pictures/SAFLAX-",'Basis-Tabelle-Samen'!N230,"-",'Basis-Tabelle-Samen'!J230,"-garden-to-go-lite-portuguese.jpg")),
IF($C$1="Rumänisch - RO",HYPERLINK(CONCATENATE("https://www.saflax.de/0-WVK-Retail/Bilder-Pictures/SAFLAX-",'Basis-Tabelle-Samen'!N230,"-",'Basis-Tabelle-Samen'!J230,"-garden-to-go-lite-romanian.jpg")),
IF($C$1="Schwedisch - SE",HYPERLINK(CONCATENATE("https://www.saflax.de/0-WVK-Retail/Bilder-Pictures/SAFLAX-",'Basis-Tabelle-Samen'!N230,"-",'Basis-Tabelle-Samen'!J230,"-garden-to-go-lite-swedish.jpg")),
IF($C$1="Slowakisch - SK",HYPERLINK(CONCATENATE("https://www.saflax.de/0-WVK-Retail/Bilder-Pictures/SAFLAX-",'Basis-Tabelle-Samen'!N230,"-",'Basis-Tabelle-Samen'!J230,"-garden-to-go-lite-slovak.jpg")),
IF($C$1="Slowenisch - SI",HYPERLINK(CONCATENATE("https://www.saflax.de/0-WVK-Retail/Bilder-Pictures/SAFLAX-",'Basis-Tabelle-Samen'!N230,"-",'Basis-Tabelle-Samen'!J230,"-garden-to-go-lite-slovenian.jpg")),
IF($C$1="Spanisch - ES",HYPERLINK(CONCATENATE("https://www.saflax.de/0-WVK-Retail/Bilder-Pictures/SAFLAX-",'Basis-Tabelle-Samen'!N230,"-",'Basis-Tabelle-Samen'!J230,"-garden-to-go-lite-spanish.jpg")),
IF($C$1="Tschechisch - CZ",HYPERLINK(CONCATENATE("https://www.saflax.de/0-WVK-Retail/Bilder-Pictures/SAFLAX-",'Basis-Tabelle-Samen'!N230,"-",'Basis-Tabelle-Samen'!J230,"-garden-to-go-lite-czech.jpg")),
IF($C$1="Türkisch - TR",HYPERLINK(CONCATENATE("https://www.saflax.de/0-WVK-Retail/Bilder-Pictures/SAFLAX-",'Basis-Tabelle-Samen'!N230,"-",'Basis-Tabelle-Samen'!J230,"-garden-to-go-lite-turkish.jpg")),
IF($C$1="Ungarisch - HU",HYPERLINK(CONCATENATE("https://www.saflax.de/0-WVK-Retail/Bilder-Pictures/SAFLAX-",'Basis-Tabelle-Samen'!N230,"-",'Basis-Tabelle-Samen'!J230,"-garden-to-go-lite-hungarian.jpg")),
" ACHTUNG")))))))))))))))))))))))))))))</f>
        <v>https://www.saflax.de/0-WVK-Retail/Bilder-Pictures/SAFLAX-84955-adenium-obesum-garden-to-go-lite-english.jpg</v>
      </c>
      <c r="AO239" s="330" t="str">
        <f>IF(J239&lt;1,"",
IF($C$1="Bulgarisch - BG",HYPERLINK(CONCATENATE("https://www.saflax.de/0-WVK-Retail/Bilder-Pictures/SAFLAX-",'Basis-Tabelle-Samen'!Q230,"-",'Basis-Tabelle-Samen'!J230,"-garden-to-go-bulgarian.jpg")),
IF($C$1="Dänisch - DK",HYPERLINK(CONCATENATE("https://www.saflax.de/0-WVK-Retail/Bilder-Pictures/SAFLAX-",'Basis-Tabelle-Samen'!Q230,"-",'Basis-Tabelle-Samen'!J230,"-garden-to-go-danish.jpg")),
IF($C$1="Deutsch - DE",HYPERLINK(CONCATENATE("https://www.saflax.de/0-WVK-Retail/Bilder-Pictures/SAFLAX-",'Basis-Tabelle-Samen'!Q230,"-",'Basis-Tabelle-Samen'!J230,"-garden-to-go-german.jpg")),
IF($C$1="Englisch - UK",HYPERLINK(CONCATENATE("https://www.saflax.de/0-WVK-Retail/Bilder-Pictures/SAFLAX-",'Basis-Tabelle-Samen'!Q230,"-",'Basis-Tabelle-Samen'!J230,"-garden-to-go-english.jpg")),
IF($C$1="Estnisch - EE",HYPERLINK(CONCATENATE("https://www.saflax.de/0-WVK-Retail/Bilder-Pictures/SAFLAX-",'Basis-Tabelle-Samen'!Q230,"-",'Basis-Tabelle-Samen'!J230,"-garden-to-go-estonian.jpg")),
IF($C$1="Finnisch - FI",HYPERLINK(CONCATENATE("https://www.saflax.de/0-WVK-Retail/Bilder-Pictures/SAFLAX-",'Basis-Tabelle-Samen'!Q230,"-",'Basis-Tabelle-Samen'!J230,"-garden-to-go-finnish.jpg")),
IF($C$1="Französisch - FR",HYPERLINK(CONCATENATE("https://www.saflax.de/0-WVK-Retail/Bilder-Pictures/SAFLAX-",'Basis-Tabelle-Samen'!Q230,"-",'Basis-Tabelle-Samen'!J230,"-garden-to-go-french.jpg")),
IF($C$1="Griechisch - GR",HYPERLINK(CONCATENATE("https://www.saflax.de/0-WVK-Retail/Bilder-Pictures/SAFLAX-",'Basis-Tabelle-Samen'!Q230,"-",'Basis-Tabelle-Samen'!J230,"-garden-to-go-greek.jpg")),
IF($C$1="Irisch - IE",HYPERLINK(CONCATENATE("https://www.saflax.de/0-WVK-Retail/Bilder-Pictures/SAFLAX-",'Basis-Tabelle-Samen'!Q230,"-",'Basis-Tabelle-Samen'!J230,"-garden-to-go-irish.jpg")),
IF($C$1="Isländisch - IS",HYPERLINK(CONCATENATE("https://www.saflax.de/0-WVK-Retail/Bilder-Pictures/SAFLAX-",'Basis-Tabelle-Samen'!Q230,"-",'Basis-Tabelle-Samen'!J230,"-garden-to-go-icelandic.jpg")),
IF($C$1="Italienisch - IT",HYPERLINK(CONCATENATE("https://www.saflax.de/0-WVK-Retail/Bilder-Pictures/SAFLAX-",'Basis-Tabelle-Samen'!Q230,"-",'Basis-Tabelle-Samen'!J230,"-garden-to-go-italian.jpg")),
IF($C$1="Japanisch - JP",HYPERLINK(CONCATENATE("https://www.saflax.de/0-WVK-Retail/Bilder-Pictures/SAFLAX-",'Basis-Tabelle-Samen'!Q230,"-",'Basis-Tabelle-Samen'!J230,"-garden-to-go-japanese.jpg")),
IF($C$1="Kroatisch - HR",HYPERLINK(CONCATENATE("https://www.saflax.de/0-WVK-Retail/Bilder-Pictures/SAFLAX-",'Basis-Tabelle-Samen'!Q230,"-",'Basis-Tabelle-Samen'!J230,"-garden-to-go-croatian.jpg")),
IF($C$1="Lettisch - LV",HYPERLINK(CONCATENATE("https://www.saflax.de/0-WVK-Retail/Bilder-Pictures/SAFLAX-",'Basis-Tabelle-Samen'!Q230,"-",'Basis-Tabelle-Samen'!J230,"-garden-to-go-latvian.jpg")),
IF($C$1="Litauisch - LT",HYPERLINK(CONCATENATE("https://www.saflax.de/0-WVK-Retail/Bilder-Pictures/SAFLAX-",'Basis-Tabelle-Samen'!Q230,"-",'Basis-Tabelle-Samen'!J230,"-garden-to-go-lithuanian.jpg")),
IF($C$1="Maltesisch - MT",HYPERLINK(CONCATENATE("https://www.saflax.de/0-WVK-Retail/Bilder-Pictures/SAFLAX-",'Basis-Tabelle-Samen'!Q230,"-",'Basis-Tabelle-Samen'!J230,"-garden-to-go-maltese.jpg")),
IF($C$1="Niederländisch - NL",HYPERLINK(CONCATENATE("https://www.saflax.de/0-WVK-Retail/Bilder-Pictures/SAFLAX-",'Basis-Tabelle-Samen'!Q230,"-",'Basis-Tabelle-Samen'!J230,"-garden-to-go-dutch.jpg")),
IF($C$1="Norwegisch - NO",HYPERLINK(CONCATENATE("https://www.saflax.de/0-WVK-Retail/Bilder-Pictures/SAFLAX-",'Basis-Tabelle-Samen'!Q230,"-",'Basis-Tabelle-Samen'!J230,"-garden-to-go-nowegian.jpg")),
IF($C$1="Polnisch - PL",HYPERLINK(CONCATENATE("https://www.saflax.de/0-WVK-Retail/Bilder-Pictures/SAFLAX-",'Basis-Tabelle-Samen'!Q230,"-",'Basis-Tabelle-Samen'!J230,"-garden-to-go-polish.jpg")),
IF($C$1="Portugiesisch - PT",HYPERLINK(CONCATENATE("https://www.saflax.de/0-WVK-Retail/Bilder-Pictures/SAFLAX-",'Basis-Tabelle-Samen'!Q230,"-",'Basis-Tabelle-Samen'!J230,"-garden-to-go-portuguese.jpg")),
IF($C$1="Rumänisch - RO",HYPERLINK(CONCATENATE("https://www.saflax.de/0-WVK-Retail/Bilder-Pictures/SAFLAX-",'Basis-Tabelle-Samen'!Q230,"-",'Basis-Tabelle-Samen'!J230,"-garden-to-go-romanian.jpg")),
IF($C$1="Schwedisch - SE",HYPERLINK(CONCATENATE("https://www.saflax.de/0-WVK-Retail/Bilder-Pictures/SAFLAX-",'Basis-Tabelle-Samen'!Q230,"-",'Basis-Tabelle-Samen'!J230,"-garden-to-go-swedish.jpg")),
IF($C$1="Slowakisch - SK",HYPERLINK(CONCATENATE("https://www.saflax.de/0-WVK-Retail/Bilder-Pictures/SAFLAX-",'Basis-Tabelle-Samen'!Q230,"-",'Basis-Tabelle-Samen'!J230,"-garden-to-go-slovak.jpg")),
IF($C$1="Slowenisch - SI",HYPERLINK(CONCATENATE("https://www.saflax.de/0-WVK-Retail/Bilder-Pictures/SAFLAX-",'Basis-Tabelle-Samen'!Q230,"-",'Basis-Tabelle-Samen'!J230,"-garden-to-go-slovenian.jpg")),
IF($C$1="Spanisch - ES",HYPERLINK(CONCATENATE("https://www.saflax.de/0-WVK-Retail/Bilder-Pictures/SAFLAX-",'Basis-Tabelle-Samen'!Q230,"-",'Basis-Tabelle-Samen'!J230,"-garden-to-go-spanish.jpg")),
IF($C$1="Tschechisch - CZ",HYPERLINK(CONCATENATE("https://www.saflax.de/0-WVK-Retail/Bilder-Pictures/SAFLAX-",'Basis-Tabelle-Samen'!Q230,"-",'Basis-Tabelle-Samen'!J230,"-garden-to-go-czech.jpg")),
IF($C$1="Türkisch - TR",HYPERLINK(CONCATENATE("https://www.saflax.de/0-WVK-Retail/Bilder-Pictures/SAFLAX-",'Basis-Tabelle-Samen'!Q230,"-",'Basis-Tabelle-Samen'!J230,"-garden-to-go-turkish.jpg")),
IF($C$1="Ungarisch - HU",HYPERLINK(CONCATENATE("https://www.saflax.de/0-WVK-Retail/Bilder-Pictures/SAFLAX-",'Basis-Tabelle-Samen'!Q230,"-",'Basis-Tabelle-Samen'!J230,"-garden-to-go-hungarian.jpg")),
" ACHTUNG")))))))))))))))))))))))))))))</f>
        <v>https://www.saflax.de/0-WVK-Retail/Bilder-Pictures/SAFLAX-54955-adenium-obesum-garden-to-go-english.jpg</v>
      </c>
      <c r="AP239" s="330" t="str">
        <f>IF(K239&lt;1,"",
IF($C$1="Bulgarisch - BG",HYPERLINK(CONCATENATE("https://www.saflax.de/0-WVK-Retail/Bilder-Pictures/SAFLAX-",'Basis-Tabelle-Samen'!T230,"-",'Basis-Tabelle-Samen'!J230,"-cultivation-set-bulgarian.jpg")),
IF($C$1="Dänisch - DK",HYPERLINK(CONCATENATE("https://www.saflax.de/0-WVK-Retail/Bilder-Pictures/SAFLAX-",'Basis-Tabelle-Samen'!T230,"-",'Basis-Tabelle-Samen'!J230,"-cultivation-set-danish.jpg")),
IF($C$1="Deutsch - DE",HYPERLINK(CONCATENATE("https://www.saflax.de/0-WVK-Retail/Bilder-Pictures/SAFLAX-",'Basis-Tabelle-Samen'!T230,"-",'Basis-Tabelle-Samen'!J230,"-cultivation-set-german.jpg")),
IF($C$1="Englisch - UK",HYPERLINK(CONCATENATE("https://www.saflax.de/0-WVK-Retail/Bilder-Pictures/SAFLAX-",'Basis-Tabelle-Samen'!T230,"-",'Basis-Tabelle-Samen'!J230,"-cultivation-set-english.jpg")),
IF($C$1="Estnisch - EE",HYPERLINK(CONCATENATE("https://www.saflax.de/0-WVK-Retail/Bilder-Pictures/SAFLAX-",'Basis-Tabelle-Samen'!T230,"-",'Basis-Tabelle-Samen'!J230,"-cultivation-set-estonian.jpg")),
IF($C$1="Finnisch - FI",HYPERLINK(CONCATENATE("https://www.saflax.de/0-WVK-Retail/Bilder-Pictures/SAFLAX-",'Basis-Tabelle-Samen'!T230,"-",'Basis-Tabelle-Samen'!J230,"-cultivation-set-finnish.jpg")),
IF($C$1="Französisch - FR",HYPERLINK(CONCATENATE("https://www.saflax.de/0-WVK-Retail/Bilder-Pictures/SAFLAX-",'Basis-Tabelle-Samen'!T230,"-",'Basis-Tabelle-Samen'!J230,"-cultivation-set-french.jpg")),
IF($C$1="Griechisch - GR",HYPERLINK(CONCATENATE("https://www.saflax.de/0-WVK-Retail/Bilder-Pictures/SAFLAX-",'Basis-Tabelle-Samen'!T230,"-",'Basis-Tabelle-Samen'!J230,"-cultivation-set-greek.jpg")),
IF($C$1="Irisch - IE",HYPERLINK(CONCATENATE("https://www.saflax.de/0-WVK-Retail/Bilder-Pictures/SAFLAX-",'Basis-Tabelle-Samen'!T230,"-",'Basis-Tabelle-Samen'!J230,"-cultivation-set-irish.jpg")),
IF($C$1="Isländisch - IS",HYPERLINK(CONCATENATE("https://www.saflax.de/0-WVK-Retail/Bilder-Pictures/SAFLAX-",'Basis-Tabelle-Samen'!T230,"-",'Basis-Tabelle-Samen'!J230,"-cultivation-set-icelandic.jpg")),
IF($C$1="Italienisch - IT",HYPERLINK(CONCATENATE("https://www.saflax.de/0-WVK-Retail/Bilder-Pictures/SAFLAX-",'Basis-Tabelle-Samen'!T230,"-",'Basis-Tabelle-Samen'!J230,"-cultivation-set-italian.jpg")),
IF($C$1="Japanisch - JP",HYPERLINK(CONCATENATE("https://www.saflax.de/0-WVK-Retail/Bilder-Pictures/SAFLAX-",'Basis-Tabelle-Samen'!T230,"-",'Basis-Tabelle-Samen'!J230,"-cultivation-set-japanese.jpg")),
IF($C$1="Kroatisch - HR",HYPERLINK(CONCATENATE("https://www.saflax.de/0-WVK-Retail/Bilder-Pictures/SAFLAX-",'Basis-Tabelle-Samen'!T230,"-",'Basis-Tabelle-Samen'!J230,"-cultivation-set-croatian.jpg")),
IF($C$1="Lettisch - LV",HYPERLINK(CONCATENATE("https://www.saflax.de/0-WVK-Retail/Bilder-Pictures/SAFLAX-",'Basis-Tabelle-Samen'!T230,"-",'Basis-Tabelle-Samen'!J230,"-cultivation-set-latvian.jpg")),
IF($C$1="Litauisch - LT",HYPERLINK(CONCATENATE("https://www.saflax.de/0-WVK-Retail/Bilder-Pictures/SAFLAX-",'Basis-Tabelle-Samen'!T230,"-",'Basis-Tabelle-Samen'!J230,"-cultivation-set-lithuanian.jpg")),
IF($C$1="Maltesisch - MT",HYPERLINK(CONCATENATE("https://www.saflax.de/0-WVK-Retail/Bilder-Pictures/SAFLAX-",'Basis-Tabelle-Samen'!T230,"-",'Basis-Tabelle-Samen'!J230,"-cultivation-set-maltese.jpg")),
IF($C$1="Niederländisch - NL",HYPERLINK(CONCATENATE("https://www.saflax.de/0-WVK-Retail/Bilder-Pictures/SAFLAX-",'Basis-Tabelle-Samen'!T230,"-",'Basis-Tabelle-Samen'!J230,"-cultivation-set-dutch.jpg")),
IF($C$1="Norwegisch - NO",HYPERLINK(CONCATENATE("https://www.saflax.de/0-WVK-Retail/Bilder-Pictures/SAFLAX-",'Basis-Tabelle-Samen'!T230,"-",'Basis-Tabelle-Samen'!J230,"-cultivation-set-nowegian.jpg")),
IF($C$1="Polnisch - PL",HYPERLINK(CONCATENATE("https://www.saflax.de/0-WVK-Retail/Bilder-Pictures/SAFLAX-",'Basis-Tabelle-Samen'!T230,"-",'Basis-Tabelle-Samen'!J230,"-cultivation-set-polish.jpg")),
IF($C$1="Portugiesisch - PT",HYPERLINK(CONCATENATE("https://www.saflax.de/0-WVK-Retail/Bilder-Pictures/SAFLAX-",'Basis-Tabelle-Samen'!T230,"-",'Basis-Tabelle-Samen'!J230,"-cultivation-set-portuguese.jpg")),
IF($C$1="Rumänisch - RO",HYPERLINK(CONCATENATE("https://www.saflax.de/0-WVK-Retail/Bilder-Pictures/SAFLAX-",'Basis-Tabelle-Samen'!T230,"-",'Basis-Tabelle-Samen'!J230,"-cultivation-set-romanian.jpg")),
IF($C$1="Schwedisch - SE",HYPERLINK(CONCATENATE("https://www.saflax.de/0-WVK-Retail/Bilder-Pictures/SAFLAX-",'Basis-Tabelle-Samen'!T230,"-",'Basis-Tabelle-Samen'!J230,"-cultivation-set-swedish.jpg")),
IF($C$1="Slowakisch - SK",HYPERLINK(CONCATENATE("https://www.saflax.de/0-WVK-Retail/Bilder-Pictures/SAFLAX-",'Basis-Tabelle-Samen'!T230,"-",'Basis-Tabelle-Samen'!J230,"-cultivation-set-slovak.jpg")),
IF($C$1="Slowenisch - SI",HYPERLINK(CONCATENATE("https://www.saflax.de/0-WVK-Retail/Bilder-Pictures/SAFLAX-",'Basis-Tabelle-Samen'!T230,"-",'Basis-Tabelle-Samen'!J230,"-cultivation-set-slovenian.jpg")),
IF($C$1="Spanisch - ES",HYPERLINK(CONCATENATE("https://www.saflax.de/0-WVK-Retail/Bilder-Pictures/SAFLAX-",'Basis-Tabelle-Samen'!T230,"-",'Basis-Tabelle-Samen'!J230,"-cultivation-set-spanish.jpg")),
IF($C$1="Tschechisch - CZ",HYPERLINK(CONCATENATE("https://www.saflax.de/0-WVK-Retail/Bilder-Pictures/SAFLAX-",'Basis-Tabelle-Samen'!T230,"-",'Basis-Tabelle-Samen'!J230,"-cultivation-set-czech.jpg")),
IF($C$1="Türkisch - TR",HYPERLINK(CONCATENATE("https://www.saflax.de/0-WVK-Retail/Bilder-Pictures/SAFLAX-",'Basis-Tabelle-Samen'!T230,"-",'Basis-Tabelle-Samen'!J230,"-cultivation-set-turkish.jpg")),
IF($C$1="Ungarisch - HU",HYPERLINK(CONCATENATE("https://www.saflax.de/0-WVK-Retail/Bilder-Pictures/SAFLAX-",'Basis-Tabelle-Samen'!T230,"-",'Basis-Tabelle-Samen'!J230,"-cultivation-set-hungarian.jpg")),
" ACHTUNG")))))))))))))))))))))))))))))</f>
        <v>https://www.saflax.de/0-WVK-Retail/Bilder-Pictures/SAFLAX-34955-adenium-obesum-cultivation-set-english.jpg</v>
      </c>
      <c r="AQ239" s="330" t="str">
        <f>IF(L239&lt;1,"",
IF($C$1="Bulgarisch - BG",HYPERLINK(CONCATENATE("https://www.saflax.de/0-WVK-Retail/Bilder-Pictures/SAFLAX-",'Basis-Tabelle-Samen'!W230,"-",'Basis-Tabelle-Samen'!J230,"-garden-in-the-bag-bulgarian.jpg")),
IF($C$1="Dänisch - DK",HYPERLINK(CONCATENATE("https://www.saflax.de/0-WVK-Retail/Bilder-Pictures/SAFLAX-",'Basis-Tabelle-Samen'!W230,"-",'Basis-Tabelle-Samen'!J230,"-garden-in-the-bag-danish.jpg")),
IF($C$1="Deutsch - DE",HYPERLINK(CONCATENATE("https://www.saflax.de/0-WVK-Retail/Bilder-Pictures/SAFLAX-",'Basis-Tabelle-Samen'!W230,"-",'Basis-Tabelle-Samen'!J230,"-garden-in-the-bag-german.jpg")),
IF($C$1="Englisch - UK",HYPERLINK(CONCATENATE("https://www.saflax.de/0-WVK-Retail/Bilder-Pictures/SAFLAX-",'Basis-Tabelle-Samen'!W230,"-",'Basis-Tabelle-Samen'!J230,"-garden-in-the-bag-english.jpg")),
IF($C$1="Estnisch - EE",HYPERLINK(CONCATENATE("https://www.saflax.de/0-WVK-Retail/Bilder-Pictures/SAFLAX-",'Basis-Tabelle-Samen'!W230,"-",'Basis-Tabelle-Samen'!J230,"-garden-in-the-bag-estonian.jpg")),
IF($C$1="Finnisch - FI",HYPERLINK(CONCATENATE("https://www.saflax.de/0-WVK-Retail/Bilder-Pictures/SAFLAX-",'Basis-Tabelle-Samen'!W230,"-",'Basis-Tabelle-Samen'!J230,"-garden-in-the-bag-finnish.jpg")),
IF($C$1="Französisch - FR",HYPERLINK(CONCATENATE("https://www.saflax.de/0-WVK-Retail/Bilder-Pictures/SAFLAX-",'Basis-Tabelle-Samen'!W230,"-",'Basis-Tabelle-Samen'!J230,"-garden-in-the-bag-french.jpg")),
IF($C$1="Griechisch - GR",HYPERLINK(CONCATENATE("https://www.saflax.de/0-WVK-Retail/Bilder-Pictures/SAFLAX-",'Basis-Tabelle-Samen'!W230,"-",'Basis-Tabelle-Samen'!J230,"-garden-in-the-bag-greek.jpg")),
IF($C$1="Irisch - IE",HYPERLINK(CONCATENATE("https://www.saflax.de/0-WVK-Retail/Bilder-Pictures/SAFLAX-",'Basis-Tabelle-Samen'!W230,"-",'Basis-Tabelle-Samen'!J230,"-garden-in-the-bag-irish.jpg")),
IF($C$1="Isländisch - IS",HYPERLINK(CONCATENATE("https://www.saflax.de/0-WVK-Retail/Bilder-Pictures/SAFLAX-",'Basis-Tabelle-Samen'!W230,"-",'Basis-Tabelle-Samen'!J230,"-garden-in-the-bag-icelandic.jpg")),
IF($C$1="Italienisch - IT",HYPERLINK(CONCATENATE("https://www.saflax.de/0-WVK-Retail/Bilder-Pictures/SAFLAX-",'Basis-Tabelle-Samen'!W230,"-",'Basis-Tabelle-Samen'!J230,"-garden-in-the-bag-italian.jpg")),
IF($C$1="Japanisch - JP",HYPERLINK(CONCATENATE("https://www.saflax.de/0-WVK-Retail/Bilder-Pictures/SAFLAX-",'Basis-Tabelle-Samen'!W230,"-",'Basis-Tabelle-Samen'!J230,"-garden-in-the-bag-japanese.jpg")),
IF($C$1="Kroatisch - HR",HYPERLINK(CONCATENATE("https://www.saflax.de/0-WVK-Retail/Bilder-Pictures/SAFLAX-",'Basis-Tabelle-Samen'!W230,"-",'Basis-Tabelle-Samen'!J230,"-garden-in-the-bag-croatian.jpg")),
IF($C$1="Lettisch - LV",HYPERLINK(CONCATENATE("https://www.saflax.de/0-WVK-Retail/Bilder-Pictures/SAFLAX-",'Basis-Tabelle-Samen'!W230,"-",'Basis-Tabelle-Samen'!J230,"-garden-in-the-bag-latvian.jpg")),
IF($C$1="Litauisch - LT",HYPERLINK(CONCATENATE("https://www.saflax.de/0-WVK-Retail/Bilder-Pictures/SAFLAX-",'Basis-Tabelle-Samen'!W230,"-",'Basis-Tabelle-Samen'!J230,"-garden-in-the-bag-lithuanian.jpg")),
IF($C$1="Maltesisch - MT",HYPERLINK(CONCATENATE("https://www.saflax.de/0-WVK-Retail/Bilder-Pictures/SAFLAX-",'Basis-Tabelle-Samen'!W230,"-",'Basis-Tabelle-Samen'!J230,"-garden-in-the-bag-maltese.jpg")),
IF($C$1="Niederländisch - NL",HYPERLINK(CONCATENATE("https://www.saflax.de/0-WVK-Retail/Bilder-Pictures/SAFLAX-",'Basis-Tabelle-Samen'!W230,"-",'Basis-Tabelle-Samen'!J230,"-garden-in-the-bag-dutch.jpg")),
IF($C$1="Norwegisch - NO",HYPERLINK(CONCATENATE("https://www.saflax.de/0-WVK-Retail/Bilder-Pictures/SAFLAX-",'Basis-Tabelle-Samen'!W230,"-",'Basis-Tabelle-Samen'!J230,"-garden-in-the-bag-nowegian.jpg")),
IF($C$1="Polnisch - PL",HYPERLINK(CONCATENATE("https://www.saflax.de/0-WVK-Retail/Bilder-Pictures/SAFLAX-",'Basis-Tabelle-Samen'!W230,"-",'Basis-Tabelle-Samen'!J230,"-garden-in-the-bag-polish.jpg")),
IF($C$1="Portugiesisch - PT",HYPERLINK(CONCATENATE("https://www.saflax.de/0-WVK-Retail/Bilder-Pictures/SAFLAX-",'Basis-Tabelle-Samen'!W230,"-",'Basis-Tabelle-Samen'!J230,"-garden-in-the-bag-portuguese.jpg")),
IF($C$1="Rumänisch - RO",HYPERLINK(CONCATENATE("https://www.saflax.de/0-WVK-Retail/Bilder-Pictures/SAFLAX-",'Basis-Tabelle-Samen'!W230,"-",'Basis-Tabelle-Samen'!J230,"-garden-in-the-bag-romanian.jpg")),
IF($C$1="Schwedisch - SE",HYPERLINK(CONCATENATE("https://www.saflax.de/0-WVK-Retail/Bilder-Pictures/SAFLAX-",'Basis-Tabelle-Samen'!W230,"-",'Basis-Tabelle-Samen'!J230,"-garden-in-the-bag-swedish.jpg")),
IF($C$1="Slowakisch - SK",HYPERLINK(CONCATENATE("https://www.saflax.de/0-WVK-Retail/Bilder-Pictures/SAFLAX-",'Basis-Tabelle-Samen'!W230,"-",'Basis-Tabelle-Samen'!J230,"-garden-in-the-bag-slovak.jpg")),
IF($C$1="Slowenisch - SI",HYPERLINK(CONCATENATE("https://www.saflax.de/0-WVK-Retail/Bilder-Pictures/SAFLAX-",'Basis-Tabelle-Samen'!W230,"-",'Basis-Tabelle-Samen'!J230,"-garden-in-the-bag-slovenian.jpg")),
IF($C$1="Spanisch - ES",HYPERLINK(CONCATENATE("https://www.saflax.de/0-WVK-Retail/Bilder-Pictures/SAFLAX-",'Basis-Tabelle-Samen'!W230,"-",'Basis-Tabelle-Samen'!J230,"-garden-in-the-bag-spanish.jpg")),
IF($C$1="Tschechisch - CZ",HYPERLINK(CONCATENATE("https://www.saflax.de/0-WVK-Retail/Bilder-Pictures/SAFLAX-",'Basis-Tabelle-Samen'!W230,"-",'Basis-Tabelle-Samen'!J230,"-garden-in-the-bag-czech.jpg")),
IF($C$1="Türkisch - TR",HYPERLINK(CONCATENATE("https://www.saflax.de/0-WVK-Retail/Bilder-Pictures/SAFLAX-",'Basis-Tabelle-Samen'!W230,"-",'Basis-Tabelle-Samen'!J230,"-garden-in-the-bag-turkish.jpg")),
IF($C$1="Ungarisch - HU",HYPERLINK(CONCATENATE("https://www.saflax.de/0-WVK-Retail/Bilder-Pictures/SAFLAX-",'Basis-Tabelle-Samen'!W230,"-",'Basis-Tabelle-Samen'!J230,"-garden-in-the-bag-hungarian.jpg")),
" ACHTUNG")))))))))))))))))))))))))))))</f>
        <v>https://www.saflax.de/0-WVK-Retail/Bilder-Pictures/SAFLAX-64955-adenium-obesum-garden-in-the-bag-english.jpg</v>
      </c>
    </row>
    <row r="240" spans="1:43" ht="17.100000000000001" customHeight="1" x14ac:dyDescent="0.2">
      <c r="A240" s="318" t="str">
        <f>IF('Basis-Tabelle-Samen'!A238="","",IF($C$1="Deutsch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40" s="319" t="str">
        <f>'Basis-Tabelle-Samen'!I238</f>
        <v>Solanum melonga</v>
      </c>
      <c r="C240" s="316" t="str">
        <f>IF($C$1="Bulgarisch - BG",'Basis-Tabelle-Samen'!Z238,
IF($C$1="Dänisch - DK",'Basis-Tabelle-Samen'!AA238,
IF($C$1="Deutsch - DE",'Basis-Tabelle-Samen'!AB238,
IF($C$1="Englisch - UK",'Basis-Tabelle-Samen'!AC238,
IF($C$1="Estnisch - EE",'Basis-Tabelle-Samen'!AD238,
IF($C$1="Finnisch - FI",'Basis-Tabelle-Samen'!AE238,
IF($C$1="Französisch - FR",'Basis-Tabelle-Samen'!AF238,
IF($C$1="Griechisch - GR",'Basis-Tabelle-Samen'!AG238,
IF($C$1="Irisch - IE",'Basis-Tabelle-Samen'!AH238,
IF($C$1="Isländisch - IS",'Basis-Tabelle-Samen'!AI238,
IF($C$1="Italienisch - IT",'Basis-Tabelle-Samen'!AJ238,
IF($C$1="Japanisch - JP",'Basis-Tabelle-Samen'!AK238,
IF($C$1="Kroatisch - HR",'Basis-Tabelle-Samen'!AL238,
IF($C$1="Lettisch - LV",'Basis-Tabelle-Samen'!AM238,
IF($C$1="Litauisch - LT",'Basis-Tabelle-Samen'!AN238,
IF($C$1="Maltesisch - MT",'Basis-Tabelle-Samen'!AO238,
IF($C$1="Niederländisch - NL",'Basis-Tabelle-Samen'!AP238,
IF($C$1="Norwegisch - NO",'Basis-Tabelle-Samen'!AQ238,
IF($C$1="Polnisch - PL",'Basis-Tabelle-Samen'!AR238,
IF($C$1="Portugiesisch - PT",'Basis-Tabelle-Samen'!AS238,
IF($C$1="Rumänisch - RO",'Basis-Tabelle-Samen'!AT238,
IF($C$1="Schwedisch - SE",'Basis-Tabelle-Samen'!AU238,
IF($C$1="Slowakisch - SK",'Basis-Tabelle-Samen'!AV238,
IF($C$1="Slowenisch - SI",'Basis-Tabelle-Samen'!AW238,
IF($C$1="Spanisch - ES",'Basis-Tabelle-Samen'!AX238,
IF($C$1="Tschechisch - CZ",'Basis-Tabelle-Samen'!AY238,
IF($C$1="Türkisch - TR",'Basis-Tabelle-Samen'!AZ238,
IF($C$1="Ungarisch - HU",'Basis-Tabelle-Samen'!BA238,
" ACHTUNG"))))))))))))))))))))))))))))</f>
        <v>Eggplant</v>
      </c>
      <c r="D240" s="320">
        <f>'Basis-Tabelle-Samen'!F238</f>
        <v>20</v>
      </c>
      <c r="E240" s="321" t="str">
        <f>'Basis-Tabelle-Samen'!H238</f>
        <v>7 %</v>
      </c>
      <c r="F240" s="322" t="str">
        <f>IF('Basis-Tabelle-Samen'!G238="","",'Basis-Tabelle-Samen'!G238)</f>
        <v>05</v>
      </c>
      <c r="G240" s="320">
        <f>'Basis-Tabelle-Samen'!C238</f>
        <v>12355</v>
      </c>
      <c r="H240" s="323">
        <f>'Basis-Tabelle-Samen'!D238</f>
        <v>4055473123554</v>
      </c>
      <c r="I240" s="324">
        <f>'Basis-Tabelle-Samen'!E238</f>
        <v>1.85</v>
      </c>
      <c r="J240" s="325">
        <f t="shared" si="3"/>
        <v>12</v>
      </c>
      <c r="K240" s="326">
        <f>'Basis-Tabelle-Samen'!K238</f>
        <v>72355</v>
      </c>
      <c r="L240" s="323">
        <f>'Basis-Tabelle-Samen'!L238</f>
        <v>4055473723556</v>
      </c>
      <c r="M240" s="324">
        <f>'Basis-Tabelle-Samen'!M238</f>
        <v>2.4500000000000002</v>
      </c>
      <c r="N240" s="326">
        <f>IF(K240&lt;1,"",'3'!$I$15)</f>
        <v>15</v>
      </c>
      <c r="O240" s="327">
        <f>IF(K240&lt;1,"",'3'!$J$11)</f>
        <v>90</v>
      </c>
      <c r="P240" s="326">
        <f>'Basis-Tabelle-Samen'!N238</f>
        <v>82355</v>
      </c>
      <c r="Q240" s="323">
        <f>'Basis-Tabelle-Samen'!O238</f>
        <v>4055473823553</v>
      </c>
      <c r="R240" s="328">
        <f>'Basis-Tabelle-Samen'!P238</f>
        <v>3.75</v>
      </c>
      <c r="S240" s="326">
        <f>IF(R240&lt;1,"",'3'!$M$15)</f>
        <v>18</v>
      </c>
      <c r="T240" s="327">
        <f>IF(R240&lt;1,"",'3'!$N$11)</f>
        <v>72</v>
      </c>
      <c r="U240" s="326">
        <f>'Basis-Tabelle-Samen'!Q238</f>
        <v>52355</v>
      </c>
      <c r="V240" s="323">
        <f>'Basis-Tabelle-Samen'!R238</f>
        <v>4055473523552</v>
      </c>
      <c r="W240" s="324">
        <f>'Basis-Tabelle-Samen'!S238</f>
        <v>4.95</v>
      </c>
      <c r="X240" s="326">
        <f>IF(U240&lt;1,"",'3'!$Q$15)</f>
        <v>6</v>
      </c>
      <c r="Y240" s="327">
        <f>IF(U240&lt;1,"",'3'!$R$11)</f>
        <v>24</v>
      </c>
      <c r="Z240" s="326">
        <f>'Basis-Tabelle-Samen'!T238</f>
        <v>32355</v>
      </c>
      <c r="AA240" s="323">
        <f>'Basis-Tabelle-Samen'!U238</f>
        <v>4055473323558</v>
      </c>
      <c r="AB240" s="324">
        <f>'Basis-Tabelle-Samen'!V238</f>
        <v>6.75</v>
      </c>
      <c r="AC240" s="326">
        <f>IF(Z240&lt;1,"",'3'!$U$15)</f>
        <v>6</v>
      </c>
      <c r="AD240" s="327">
        <f>IF(Z240&lt;1,"",'3'!$V$11)</f>
        <v>24</v>
      </c>
      <c r="AE240" s="326">
        <f>'Basis-Tabelle-Samen'!W238</f>
        <v>62355</v>
      </c>
      <c r="AF240" s="323">
        <f>'Basis-Tabelle-Samen'!X238</f>
        <v>4055473623559</v>
      </c>
      <c r="AG240" s="324">
        <f>'Basis-Tabelle-Samen'!Y238</f>
        <v>2.95</v>
      </c>
      <c r="AH240" s="326">
        <f>IF(AE240&lt;1,"",'3'!$Y$15)</f>
        <v>8</v>
      </c>
      <c r="AI240" s="327">
        <f>IF(AE240&lt;1,"",'3'!$Z$11)</f>
        <v>64</v>
      </c>
      <c r="AJ240" s="315"/>
      <c r="AK240" s="316" t="str">
        <f>IF(G240&lt;1,"",
IF($C$1="Bulgarisch - BG",HYPERLINK(CONCATENATE("https://www.saflax.de/0-WVK-Retail/Bilder-Pictures/SAFLAX-",'Basis-Tabelle-Samen'!C238,"-",'Basis-Tabelle-Samen'!J238,"-seed-package-front-cr-bulgarian.jpg")),
IF($C$1="Dänisch - DK",HYPERLINK(CONCATENATE("https://www.saflax.de/0-WVK-Retail/Bilder-Pictures/SAFLAX-",'Basis-Tabelle-Samen'!C238,"-",'Basis-Tabelle-Samen'!J238,"-seed-package-front-cr-danish.jpg")),
IF($C$1="Deutsch - DE",HYPERLINK(CONCATENATE("https://www.saflax.de/0-WVK-Retail/Bilder-Pictures/SAFLAX-",'Basis-Tabelle-Samen'!C238,"-",'Basis-Tabelle-Samen'!J238,"-seed-package-front-cr-german.jpg")),
IF($C$1="Englisch - UK",HYPERLINK(CONCATENATE("https://www.saflax.de/0-WVK-Retail/Bilder-Pictures/SAFLAX-",'Basis-Tabelle-Samen'!C238,"-",'Basis-Tabelle-Samen'!J238,"-seed-package-front-cr-english.jpg")),
IF($C$1="Estnisch - EE",HYPERLINK(CONCATENATE("https://www.saflax.de/0-WVK-Retail/Bilder-Pictures/SAFLAX-",'Basis-Tabelle-Samen'!C238,"-",'Basis-Tabelle-Samen'!J238,"-seed-package-front-cr-estonian.jpg")),
IF($C$1="Finnisch - FI",HYPERLINK(CONCATENATE("https://www.saflax.de/0-WVK-Retail/Bilder-Pictures/SAFLAX-",'Basis-Tabelle-Samen'!C238,"-",'Basis-Tabelle-Samen'!J238,"-seed-package-front-cr-finnish.jpg")),
IF($C$1="Französisch - FR",HYPERLINK(CONCATENATE("https://www.saflax.de/0-WVK-Retail/Bilder-Pictures/SAFLAX-",'Basis-Tabelle-Samen'!C238,"-",'Basis-Tabelle-Samen'!J238,"-seed-package-front-cr-french.jpg")),
IF($C$1="Griechisch - GR",HYPERLINK(CONCATENATE("https://www.saflax.de/0-WVK-Retail/Bilder-Pictures/SAFLAX-",'Basis-Tabelle-Samen'!C238,"-",'Basis-Tabelle-Samen'!J238,"-seed-package-front-cr-greek.jpg")),
IF($C$1="Irisch - IE",HYPERLINK(CONCATENATE("https://www.saflax.de/0-WVK-Retail/Bilder-Pictures/SAFLAX-",'Basis-Tabelle-Samen'!C238,"-",'Basis-Tabelle-Samen'!J238,"-seed-package-front-cr-irish.jpg")),
IF($C$1="Isländisch - IS",HYPERLINK(CONCATENATE("https://www.saflax.de/0-WVK-Retail/Bilder-Pictures/SAFLAX-",'Basis-Tabelle-Samen'!C238,"-",'Basis-Tabelle-Samen'!J238,"-seed-package-front-cr-icelandic.jpg")),
IF($C$1="Italienisch - IT",HYPERLINK(CONCATENATE("https://www.saflax.de/0-WVK-Retail/Bilder-Pictures/SAFLAX-",'Basis-Tabelle-Samen'!C238,"-",'Basis-Tabelle-Samen'!J238,"-seed-package-front-cr-italian.jpg")),
IF($C$1="Japanisch - JP",HYPERLINK(CONCATENATE("https://www.saflax.de/0-WVK-Retail/Bilder-Pictures/SAFLAX-",'Basis-Tabelle-Samen'!C238,"-",'Basis-Tabelle-Samen'!J238,"-seed-package-front-cr-japanese.jpg")),
IF($C$1="Kroatisch - HR",HYPERLINK(CONCATENATE("https://www.saflax.de/0-WVK-Retail/Bilder-Pictures/SAFLAX-",'Basis-Tabelle-Samen'!C238,"-",'Basis-Tabelle-Samen'!J238,"-seed-package-front-cr-croatian.jpg")),
IF($C$1="Lettisch - LV",HYPERLINK(CONCATENATE("https://www.saflax.de/0-WVK-Retail/Bilder-Pictures/SAFLAX-",'Basis-Tabelle-Samen'!C238,"-",'Basis-Tabelle-Samen'!J238,"-seed-package-front-cr-latvian.jpg")),
IF($C$1="Litauisch - LT",HYPERLINK(CONCATENATE("https://www.saflax.de/0-WVK-Retail/Bilder-Pictures/SAFLAX-",'Basis-Tabelle-Samen'!C238,"-",'Basis-Tabelle-Samen'!J238,"-seed-package-front-cr-lithuanian.jpg")),
IF($C$1="Maltesisch - MT",HYPERLINK(CONCATENATE("https://www.saflax.de/0-WVK-Retail/Bilder-Pictures/SAFLAX-",'Basis-Tabelle-Samen'!C238,"-",'Basis-Tabelle-Samen'!J238,"-seed-package-front-cr-maltese.jpg")),
IF($C$1="Niederländisch - NL",HYPERLINK(CONCATENATE("https://www.saflax.de/0-WVK-Retail/Bilder-Pictures/SAFLAX-",'Basis-Tabelle-Samen'!C238,"-",'Basis-Tabelle-Samen'!J238,"-seed-package-front-cr-dutch.jpg")),
IF($C$1="Norwegisch - NO",HYPERLINK(CONCATENATE("https://www.saflax.de/0-WVK-Retail/Bilder-Pictures/SAFLAX-",'Basis-Tabelle-Samen'!C238,"-",'Basis-Tabelle-Samen'!J238,"-seed-package-front-cr-nowegian.jpg")),
IF($C$1="Polnisch - PL",HYPERLINK(CONCATENATE("https://www.saflax.de/0-WVK-Retail/Bilder-Pictures/SAFLAX-",'Basis-Tabelle-Samen'!C238,"-",'Basis-Tabelle-Samen'!J238,"-seed-package-front-cr-polish.jpg")),
IF($C$1="Portugiesisch - PT",HYPERLINK(CONCATENATE("https://www.saflax.de/0-WVK-Retail/Bilder-Pictures/SAFLAX-",'Basis-Tabelle-Samen'!C238,"-",'Basis-Tabelle-Samen'!J238,"-seed-package-front-cr-portuguese.jpg")),
IF($C$1="Rumänisch - RO",HYPERLINK(CONCATENATE("https://www.saflax.de/0-WVK-Retail/Bilder-Pictures/SAFLAX-",'Basis-Tabelle-Samen'!C238,"-",'Basis-Tabelle-Samen'!J238,"-seed-package-front-cr-romanian.jpg")),
IF($C$1="Schwedisch - SE",HYPERLINK(CONCATENATE("https://www.saflax.de/0-WVK-Retail/Bilder-Pictures/SAFLAX-",'Basis-Tabelle-Samen'!C238,"-",'Basis-Tabelle-Samen'!J238,"-seed-package-front-cr-swedish.jpg")),
IF($C$1="Slowakisch - SK",HYPERLINK(CONCATENATE("https://www.saflax.de/0-WVK-Retail/Bilder-Pictures/SAFLAX-",'Basis-Tabelle-Samen'!C238,"-",'Basis-Tabelle-Samen'!J238,"-seed-package-front-cr-slovak.jpg")),
IF($C$1="Slowenisch - SI",HYPERLINK(CONCATENATE("https://www.saflax.de/0-WVK-Retail/Bilder-Pictures/SAFLAX-",'Basis-Tabelle-Samen'!C238,"-",'Basis-Tabelle-Samen'!J238,"-seed-package-front-cr-slovenian.jpg")),
IF($C$1="Spanisch - ES",HYPERLINK(CONCATENATE("https://www.saflax.de/0-WVK-Retail/Bilder-Pictures/SAFLAX-",'Basis-Tabelle-Samen'!C238,"-",'Basis-Tabelle-Samen'!J238,"-seed-package-front-cr-spanish.jpg")),
IF($C$1="Tschechisch - CZ",HYPERLINK(CONCATENATE("https://www.saflax.de/0-WVK-Retail/Bilder-Pictures/SAFLAX-",'Basis-Tabelle-Samen'!C238,"-",'Basis-Tabelle-Samen'!J238,"-seed-package-front-cr-czech.jpg")),
IF($C$1="Türkisch - TR",HYPERLINK(CONCATENATE("https://www.saflax.de/0-WVK-Retail/Bilder-Pictures/SAFLAX-",'Basis-Tabelle-Samen'!C238,"-",'Basis-Tabelle-Samen'!J238,"-seed-package-front-cr-turkish.jpg")),
IF($C$1="Ungarisch - HU",HYPERLINK(CONCATENATE("https://www.saflax.de/0-WVK-Retail/Bilder-Pictures/SAFLAX-",'Basis-Tabelle-Samen'!C238,"-",'Basis-Tabelle-Samen'!J238,"-seed-package-front-cr-hungarian.jpg")),
" ACHTUNG")))))))))))))))))))))))))))))</f>
        <v>https://www.saflax.de/0-WVK-Retail/Bilder-Pictures/SAFLAX-12355-solanum-melonga-seed-package-front-cr-english.jpg</v>
      </c>
      <c r="AL240" s="330" t="str">
        <f>IF(G240&lt;1,"",
IF($C$1="Bulgarisch - BG",HYPERLINK(CONCATENATE("https://www.saflax.de/0-WVK-Retail/Bilder-Pictures/SAFLAX-",'Basis-Tabelle-Samen'!C238,"-",'Basis-Tabelle-Samen'!J238,"-seed-package-back-cr-bulgarian.jpg")),
IF($C$1="Dänisch - DK",HYPERLINK(CONCATENATE("https://www.saflax.de/0-WVK-Retail/Bilder-Pictures/SAFLAX-",'Basis-Tabelle-Samen'!C238,"-",'Basis-Tabelle-Samen'!J238,"-seed-package-back-cr-danish.jpg")),
IF($C$1="Deutsch - DE",HYPERLINK(CONCATENATE("https://www.saflax.de/0-WVK-Retail/Bilder-Pictures/SAFLAX-",'Basis-Tabelle-Samen'!C238,"-",'Basis-Tabelle-Samen'!J238,"-seed-package-back-cr-german.jpg")),
IF($C$1="Englisch - UK",HYPERLINK(CONCATENATE("https://www.saflax.de/0-WVK-Retail/Bilder-Pictures/SAFLAX-",'Basis-Tabelle-Samen'!C238,"-",'Basis-Tabelle-Samen'!J238,"-seed-package-back-cr-english.jpg")),
IF($C$1="Estnisch - EE",HYPERLINK(CONCATENATE("https://www.saflax.de/0-WVK-Retail/Bilder-Pictures/SAFLAX-",'Basis-Tabelle-Samen'!C238,"-",'Basis-Tabelle-Samen'!J238,"-seed-package-back-cr-estonian.jpg")),
IF($C$1="Finnisch - FI",HYPERLINK(CONCATENATE("https://www.saflax.de/0-WVK-Retail/Bilder-Pictures/SAFLAX-",'Basis-Tabelle-Samen'!C238,"-",'Basis-Tabelle-Samen'!J238,"-seed-package-back-cr-finnish.jpg")),
IF($C$1="Französisch - FR",HYPERLINK(CONCATENATE("https://www.saflax.de/0-WVK-Retail/Bilder-Pictures/SAFLAX-",'Basis-Tabelle-Samen'!C238,"-",'Basis-Tabelle-Samen'!J238,"-seed-package-back-cr-french.jpg")),
IF($C$1="Griechisch - GR",HYPERLINK(CONCATENATE("https://www.saflax.de/0-WVK-Retail/Bilder-Pictures/SAFLAX-",'Basis-Tabelle-Samen'!C238,"-",'Basis-Tabelle-Samen'!J238,"-seed-package-back-cr-greek.jpg")),
IF($C$1="Irisch - IE",HYPERLINK(CONCATENATE("https://www.saflax.de/0-WVK-Retail/Bilder-Pictures/SAFLAX-",'Basis-Tabelle-Samen'!C238,"-",'Basis-Tabelle-Samen'!J238,"-seed-package-back-cr-irish.jpg")),
IF($C$1="Isländisch - IS",HYPERLINK(CONCATENATE("https://www.saflax.de/0-WVK-Retail/Bilder-Pictures/SAFLAX-",'Basis-Tabelle-Samen'!C238,"-",'Basis-Tabelle-Samen'!J238,"-seed-package-back-cr-icelandic.jpg")),
IF($C$1="Italienisch - IT",HYPERLINK(CONCATENATE("https://www.saflax.de/0-WVK-Retail/Bilder-Pictures/SAFLAX-",'Basis-Tabelle-Samen'!C238,"-",'Basis-Tabelle-Samen'!J238,"-seed-package-back-cr-italian.jpg")),
IF($C$1="Japanisch - JP",HYPERLINK(CONCATENATE("https://www.saflax.de/0-WVK-Retail/Bilder-Pictures/SAFLAX-",'Basis-Tabelle-Samen'!C238,"-",'Basis-Tabelle-Samen'!J238,"-seed-package-back-cr-japanese.jpg")),
IF($C$1="Kroatisch - HR",HYPERLINK(CONCATENATE("https://www.saflax.de/0-WVK-Retail/Bilder-Pictures/SAFLAX-",'Basis-Tabelle-Samen'!C238,"-",'Basis-Tabelle-Samen'!J238,"-seed-package-back-cr-croatian.jpg")),
IF($C$1="Lettisch - LV",HYPERLINK(CONCATENATE("https://www.saflax.de/0-WVK-Retail/Bilder-Pictures/SAFLAX-",'Basis-Tabelle-Samen'!C238,"-",'Basis-Tabelle-Samen'!J238,"-seed-package-back-cr-latvian.jpg")),
IF($C$1="Litauisch - LT",HYPERLINK(CONCATENATE("https://www.saflax.de/0-WVK-Retail/Bilder-Pictures/SAFLAX-",'Basis-Tabelle-Samen'!C238,"-",'Basis-Tabelle-Samen'!J238,"-seed-package-back-cr-lithuanian.jpg")),
IF($C$1="Maltesisch - MT",HYPERLINK(CONCATENATE("https://www.saflax.de/0-WVK-Retail/Bilder-Pictures/SAFLAX-",'Basis-Tabelle-Samen'!C238,"-",'Basis-Tabelle-Samen'!J238,"-seed-package-back-cr-maltese.jpg")),
IF($C$1="Niederländisch - NL",HYPERLINK(CONCATENATE("https://www.saflax.de/0-WVK-Retail/Bilder-Pictures/SAFLAX-",'Basis-Tabelle-Samen'!C238,"-",'Basis-Tabelle-Samen'!J238,"-seed-package-back-cr-dutch.jpg")),
IF($C$1="Norwegisch - NO",HYPERLINK(CONCATENATE("https://www.saflax.de/0-WVK-Retail/Bilder-Pictures/SAFLAX-",'Basis-Tabelle-Samen'!C238,"-",'Basis-Tabelle-Samen'!J238,"-seed-package-back-cr-nowegian.jpg")),
IF($C$1="Polnisch - PL",HYPERLINK(CONCATENATE("https://www.saflax.de/0-WVK-Retail/Bilder-Pictures/SAFLAX-",'Basis-Tabelle-Samen'!C238,"-",'Basis-Tabelle-Samen'!J238,"-seed-package-back-cr-polish.jpg")),
IF($C$1="Portugiesisch - PT",HYPERLINK(CONCATENATE("https://www.saflax.de/0-WVK-Retail/Bilder-Pictures/SAFLAX-",'Basis-Tabelle-Samen'!C238,"-",'Basis-Tabelle-Samen'!J238,"-seed-package-back-cr-portuguese.jpg")),
IF($C$1="Rumänisch - RO",HYPERLINK(CONCATENATE("https://www.saflax.de/0-WVK-Retail/Bilder-Pictures/SAFLAX-",'Basis-Tabelle-Samen'!C238,"-",'Basis-Tabelle-Samen'!J238,"-seed-package-back-cr-romanian.jpg")),
IF($C$1="Schwedisch - SE",HYPERLINK(CONCATENATE("https://www.saflax.de/0-WVK-Retail/Bilder-Pictures/SAFLAX-",'Basis-Tabelle-Samen'!C238,"-",'Basis-Tabelle-Samen'!J238,"-seed-package-back-cr-swedish.jpg")),
IF($C$1="Slowakisch - SK",HYPERLINK(CONCATENATE("https://www.saflax.de/0-WVK-Retail/Bilder-Pictures/SAFLAX-",'Basis-Tabelle-Samen'!C238,"-",'Basis-Tabelle-Samen'!J238,"-seed-package-back-cr-slovak.jpg")),
IF($C$1="Slowenisch - SI",HYPERLINK(CONCATENATE("https://www.saflax.de/0-WVK-Retail/Bilder-Pictures/SAFLAX-",'Basis-Tabelle-Samen'!C238,"-",'Basis-Tabelle-Samen'!J238,"-seed-package-back-cr-slovenian.jpg")),
IF($C$1="Spanisch - ES",HYPERLINK(CONCATENATE("https://www.saflax.de/0-WVK-Retail/Bilder-Pictures/SAFLAX-",'Basis-Tabelle-Samen'!C238,"-",'Basis-Tabelle-Samen'!J238,"-seed-package-back-cr-spanish.jpg")),
IF($C$1="Tschechisch - CZ",HYPERLINK(CONCATENATE("https://www.saflax.de/0-WVK-Retail/Bilder-Pictures/SAFLAX-",'Basis-Tabelle-Samen'!C238,"-",'Basis-Tabelle-Samen'!J238,"-seed-package-back-cr-czech.jpg")),
IF($C$1="Türkisch - TR",HYPERLINK(CONCATENATE("https://www.saflax.de/0-WVK-Retail/Bilder-Pictures/SAFLAX-",'Basis-Tabelle-Samen'!C238,"-",'Basis-Tabelle-Samen'!J238,"-seed-package-back-cr-turkish.jpg")),
IF($C$1="Ungarisch - HU",HYPERLINK(CONCATENATE("https://www.saflax.de/0-WVK-Retail/Bilder-Pictures/SAFLAX-",'Basis-Tabelle-Samen'!C238,"-",'Basis-Tabelle-Samen'!J238,"-seed-package-back-cr-hungarian.jpg")),
" ACHTUNG")))))))))))))))))))))))))))))</f>
        <v>https://www.saflax.de/0-WVK-Retail/Bilder-Pictures/SAFLAX-12355-solanum-melonga-seed-package-back-cr-english.jpg</v>
      </c>
      <c r="AM240" s="330" t="str">
        <f>IF(H240&lt;1,"",
IF($C$1="Bulgarisch - BG",HYPERLINK(CONCATENATE("https://www.saflax.de/0-WVK-Retail/Bilder-Pictures/SAFLAX-",'Basis-Tabelle-Samen'!K238,"-",'Basis-Tabelle-Samen'!J238,"-garden-to-go-mini-bulgarian.jpg")),
IF($C$1="Dänisch - DK",HYPERLINK(CONCATENATE("https://www.saflax.de/0-WVK-Retail/Bilder-Pictures/SAFLAX-",'Basis-Tabelle-Samen'!K238,"-",'Basis-Tabelle-Samen'!J238,"-garden-to-go-mini-danish.jpg")),
IF($C$1="Deutsch - DE",HYPERLINK(CONCATENATE("https://www.saflax.de/0-WVK-Retail/Bilder-Pictures/SAFLAX-",'Basis-Tabelle-Samen'!K238,"-",'Basis-Tabelle-Samen'!J238,"-garden-to-go-mini-german.jpg")),
IF($C$1="Englisch - UK",HYPERLINK(CONCATENATE("https://www.saflax.de/0-WVK-Retail/Bilder-Pictures/SAFLAX-",'Basis-Tabelle-Samen'!K238,"-",'Basis-Tabelle-Samen'!J238,"-garden-to-go-mini-english.jpg")),
IF($C$1="Estnisch - EE",HYPERLINK(CONCATENATE("https://www.saflax.de/0-WVK-Retail/Bilder-Pictures/SAFLAX-",'Basis-Tabelle-Samen'!K238,"-",'Basis-Tabelle-Samen'!J238,"-garden-to-go-mini-estonian.jpg")),
IF($C$1="Finnisch - FI",HYPERLINK(CONCATENATE("https://www.saflax.de/0-WVK-Retail/Bilder-Pictures/SAFLAX-",'Basis-Tabelle-Samen'!K238,"-",'Basis-Tabelle-Samen'!J238,"-garden-to-go-mini-finnish.jpg")),
IF($C$1="Französisch - FR",HYPERLINK(CONCATENATE("https://www.saflax.de/0-WVK-Retail/Bilder-Pictures/SAFLAX-",'Basis-Tabelle-Samen'!K238,"-",'Basis-Tabelle-Samen'!J238,"-garden-to-go-mini-french.jpg")),
IF($C$1="Griechisch - GR",HYPERLINK(CONCATENATE("https://www.saflax.de/0-WVK-Retail/Bilder-Pictures/SAFLAX-",'Basis-Tabelle-Samen'!K238,"-",'Basis-Tabelle-Samen'!J238,"-garden-to-go-mini-greek.jpg")),
IF($C$1="Irisch - IE",HYPERLINK(CONCATENATE("https://www.saflax.de/0-WVK-Retail/Bilder-Pictures/SAFLAX-",'Basis-Tabelle-Samen'!K238,"-",'Basis-Tabelle-Samen'!J238,"-garden-to-go-mini-irish.jpg")),
IF($C$1="Isländisch - IS",HYPERLINK(CONCATENATE("https://www.saflax.de/0-WVK-Retail/Bilder-Pictures/SAFLAX-",'Basis-Tabelle-Samen'!K238,"-",'Basis-Tabelle-Samen'!J238,"-garden-to-go-mini-icelandic.jpg")),
IF($C$1="Italienisch - IT",HYPERLINK(CONCATENATE("https://www.saflax.de/0-WVK-Retail/Bilder-Pictures/SAFLAX-",'Basis-Tabelle-Samen'!K238,"-",'Basis-Tabelle-Samen'!J238,"-garden-to-go-mini-italian.jpg")),
IF($C$1="Japanisch - JP",HYPERLINK(CONCATENATE("https://www.saflax.de/0-WVK-Retail/Bilder-Pictures/SAFLAX-",'Basis-Tabelle-Samen'!K238,"-",'Basis-Tabelle-Samen'!J238,"-garden-to-go-mini-japanese.jpg")),
IF($C$1="Kroatisch - HR",HYPERLINK(CONCATENATE("https://www.saflax.de/0-WVK-Retail/Bilder-Pictures/SAFLAX-",'Basis-Tabelle-Samen'!K238,"-",'Basis-Tabelle-Samen'!J238,"-garden-to-go-mini-croatian.jpg")),
IF($C$1="Lettisch - LV",HYPERLINK(CONCATENATE("https://www.saflax.de/0-WVK-Retail/Bilder-Pictures/SAFLAX-",'Basis-Tabelle-Samen'!K238,"-",'Basis-Tabelle-Samen'!J238,"-garden-to-go-mini-latvian.jpg")),
IF($C$1="Litauisch - LT",HYPERLINK(CONCATENATE("https://www.saflax.de/0-WVK-Retail/Bilder-Pictures/SAFLAX-",'Basis-Tabelle-Samen'!K238,"-",'Basis-Tabelle-Samen'!J238,"-garden-to-go-mini-lithuanian.jpg")),
IF($C$1="Maltesisch - MT",HYPERLINK(CONCATENATE("https://www.saflax.de/0-WVK-Retail/Bilder-Pictures/SAFLAX-",'Basis-Tabelle-Samen'!K238,"-",'Basis-Tabelle-Samen'!J238,"-garden-to-go-mini-maltese.jpg")),
IF($C$1="Niederländisch - NL",HYPERLINK(CONCATENATE("https://www.saflax.de/0-WVK-Retail/Bilder-Pictures/SAFLAX-",'Basis-Tabelle-Samen'!K238,"-",'Basis-Tabelle-Samen'!J238,"-garden-to-go-mini-dutch.jpg")),
IF($C$1="Norwegisch - NO",HYPERLINK(CONCATENATE("https://www.saflax.de/0-WVK-Retail/Bilder-Pictures/SAFLAX-",'Basis-Tabelle-Samen'!K238,"-",'Basis-Tabelle-Samen'!J238,"-garden-to-go-mini-nowegian.jpg")),
IF($C$1="Polnisch - PL",HYPERLINK(CONCATENATE("https://www.saflax.de/0-WVK-Retail/Bilder-Pictures/SAFLAX-",'Basis-Tabelle-Samen'!K238,"-",'Basis-Tabelle-Samen'!J238,"-garden-to-go-mini-polish.jpg")),
IF($C$1="Portugiesisch - PT",HYPERLINK(CONCATENATE("https://www.saflax.de/0-WVK-Retail/Bilder-Pictures/SAFLAX-",'Basis-Tabelle-Samen'!K238,"-",'Basis-Tabelle-Samen'!J238,"-garden-to-go-mini-portuguese.jpg")),
IF($C$1="Rumänisch - RO",HYPERLINK(CONCATENATE("https://www.saflax.de/0-WVK-Retail/Bilder-Pictures/SAFLAX-",'Basis-Tabelle-Samen'!K238,"-",'Basis-Tabelle-Samen'!J238,"-garden-to-go-mini-romanian.jpg")),
IF($C$1="Schwedisch - SE",HYPERLINK(CONCATENATE("https://www.saflax.de/0-WVK-Retail/Bilder-Pictures/SAFLAX-",'Basis-Tabelle-Samen'!K238,"-",'Basis-Tabelle-Samen'!J238,"-garden-to-go-mini-swedish.jpg")),
IF($C$1="Slowakisch - SK",HYPERLINK(CONCATENATE("https://www.saflax.de/0-WVK-Retail/Bilder-Pictures/SAFLAX-",'Basis-Tabelle-Samen'!K238,"-",'Basis-Tabelle-Samen'!J238,"-garden-to-go-mini-slovak.jpg")),
IF($C$1="Slowenisch - SI",HYPERLINK(CONCATENATE("https://www.saflax.de/0-WVK-Retail/Bilder-Pictures/SAFLAX-",'Basis-Tabelle-Samen'!K238,"-",'Basis-Tabelle-Samen'!J238,"-garden-to-go-mini-slovenian.jpg")),
IF($C$1="Spanisch - ES",HYPERLINK(CONCATENATE("https://www.saflax.de/0-WVK-Retail/Bilder-Pictures/SAFLAX-",'Basis-Tabelle-Samen'!K238,"-",'Basis-Tabelle-Samen'!J238,"-garden-to-go-mini-spanish.jpg")),
IF($C$1="Tschechisch - CZ",HYPERLINK(CONCATENATE("https://www.saflax.de/0-WVK-Retail/Bilder-Pictures/SAFLAX-",'Basis-Tabelle-Samen'!K238,"-",'Basis-Tabelle-Samen'!J238,"-garden-to-go-mini-czech.jpg")),
IF($C$1="Türkisch - TR",HYPERLINK(CONCATENATE("https://www.saflax.de/0-WVK-Retail/Bilder-Pictures/SAFLAX-",'Basis-Tabelle-Samen'!K238,"-",'Basis-Tabelle-Samen'!J238,"-garden-to-go-mini-turkish.jpg")),
IF($C$1="Ungarisch - HU",HYPERLINK(CONCATENATE("https://www.saflax.de/0-WVK-Retail/Bilder-Pictures/SAFLAX-",'Basis-Tabelle-Samen'!K238,"-",'Basis-Tabelle-Samen'!J238,"-garden-to-go-mini-hungarian.jpg")),
" ACHTUNG")))))))))))))))))))))))))))))</f>
        <v>https://www.saflax.de/0-WVK-Retail/Bilder-Pictures/SAFLAX-72355-solanum-melonga-garden-to-go-mini-english.jpg</v>
      </c>
      <c r="AN240" s="330" t="str">
        <f>IF(I240&lt;1,"",
IF($C$1="Bulgarisch - BG",HYPERLINK(CONCATENATE("https://www.saflax.de/0-WVK-Retail/Bilder-Pictures/SAFLAX-",'Basis-Tabelle-Samen'!N238,"-",'Basis-Tabelle-Samen'!J238,"-garden-to-go-lite-bulgarian.jpg")),
IF($C$1="Dänisch - DK",HYPERLINK(CONCATENATE("https://www.saflax.de/0-WVK-Retail/Bilder-Pictures/SAFLAX-",'Basis-Tabelle-Samen'!N238,"-",'Basis-Tabelle-Samen'!J238,"-garden-to-go-lite-danish.jpg")),
IF($C$1="Deutsch - DE",HYPERLINK(CONCATENATE("https://www.saflax.de/0-WVK-Retail/Bilder-Pictures/SAFLAX-",'Basis-Tabelle-Samen'!N238,"-",'Basis-Tabelle-Samen'!J238,"-garden-to-go-lite-german.jpg")),
IF($C$1="Englisch - UK",HYPERLINK(CONCATENATE("https://www.saflax.de/0-WVK-Retail/Bilder-Pictures/SAFLAX-",'Basis-Tabelle-Samen'!N238,"-",'Basis-Tabelle-Samen'!J238,"-garden-to-go-lite-english.jpg")),
IF($C$1="Estnisch - EE",HYPERLINK(CONCATENATE("https://www.saflax.de/0-WVK-Retail/Bilder-Pictures/SAFLAX-",'Basis-Tabelle-Samen'!N238,"-",'Basis-Tabelle-Samen'!J238,"-garden-to-go-lite-estonian.jpg")),
IF($C$1="Finnisch - FI",HYPERLINK(CONCATENATE("https://www.saflax.de/0-WVK-Retail/Bilder-Pictures/SAFLAX-",'Basis-Tabelle-Samen'!N238,"-",'Basis-Tabelle-Samen'!J238,"-garden-to-go-lite-finnish.jpg")),
IF($C$1="Französisch - FR",HYPERLINK(CONCATENATE("https://www.saflax.de/0-WVK-Retail/Bilder-Pictures/SAFLAX-",'Basis-Tabelle-Samen'!N238,"-",'Basis-Tabelle-Samen'!J238,"-garden-to-go-lite-french.jpg")),
IF($C$1="Griechisch - GR",HYPERLINK(CONCATENATE("https://www.saflax.de/0-WVK-Retail/Bilder-Pictures/SAFLAX-",'Basis-Tabelle-Samen'!N238,"-",'Basis-Tabelle-Samen'!J238,"-garden-to-go-lite-greek.jpg")),
IF($C$1="Irisch - IE",HYPERLINK(CONCATENATE("https://www.saflax.de/0-WVK-Retail/Bilder-Pictures/SAFLAX-",'Basis-Tabelle-Samen'!N238,"-",'Basis-Tabelle-Samen'!J238,"-garden-to-go-lite-irish.jpg")),
IF($C$1="Isländisch - IS",HYPERLINK(CONCATENATE("https://www.saflax.de/0-WVK-Retail/Bilder-Pictures/SAFLAX-",'Basis-Tabelle-Samen'!N238,"-",'Basis-Tabelle-Samen'!J238,"-garden-to-go-lite-icelandic.jpg")),
IF($C$1="Italienisch - IT",HYPERLINK(CONCATENATE("https://www.saflax.de/0-WVK-Retail/Bilder-Pictures/SAFLAX-",'Basis-Tabelle-Samen'!N238,"-",'Basis-Tabelle-Samen'!J238,"-garden-to-go-lite-italian.jpg")),
IF($C$1="Japanisch - JP",HYPERLINK(CONCATENATE("https://www.saflax.de/0-WVK-Retail/Bilder-Pictures/SAFLAX-",'Basis-Tabelle-Samen'!N238,"-",'Basis-Tabelle-Samen'!J238,"-garden-to-go-lite-japanese.jpg")),
IF($C$1="Kroatisch - HR",HYPERLINK(CONCATENATE("https://www.saflax.de/0-WVK-Retail/Bilder-Pictures/SAFLAX-",'Basis-Tabelle-Samen'!N238,"-",'Basis-Tabelle-Samen'!J238,"-garden-to-go-lite-croatian.jpg")),
IF($C$1="Lettisch - LV",HYPERLINK(CONCATENATE("https://www.saflax.de/0-WVK-Retail/Bilder-Pictures/SAFLAX-",'Basis-Tabelle-Samen'!N238,"-",'Basis-Tabelle-Samen'!J238,"-garden-to-go-lite-latvian.jpg")),
IF($C$1="Litauisch - LT",HYPERLINK(CONCATENATE("https://www.saflax.de/0-WVK-Retail/Bilder-Pictures/SAFLAX-",'Basis-Tabelle-Samen'!N238,"-",'Basis-Tabelle-Samen'!J238,"-garden-to-go-lite-lithuanian.jpg")),
IF($C$1="Maltesisch - MT",HYPERLINK(CONCATENATE("https://www.saflax.de/0-WVK-Retail/Bilder-Pictures/SAFLAX-",'Basis-Tabelle-Samen'!N238,"-",'Basis-Tabelle-Samen'!J238,"-garden-to-go-lite-maltese.jpg")),
IF($C$1="Niederländisch - NL",HYPERLINK(CONCATENATE("https://www.saflax.de/0-WVK-Retail/Bilder-Pictures/SAFLAX-",'Basis-Tabelle-Samen'!N238,"-",'Basis-Tabelle-Samen'!J238,"-garden-to-go-lite-dutch.jpg")),
IF($C$1="Norwegisch - NO",HYPERLINK(CONCATENATE("https://www.saflax.de/0-WVK-Retail/Bilder-Pictures/SAFLAX-",'Basis-Tabelle-Samen'!N238,"-",'Basis-Tabelle-Samen'!J238,"-garden-to-go-lite-nowegian.jpg")),
IF($C$1="Polnisch - PL",HYPERLINK(CONCATENATE("https://www.saflax.de/0-WVK-Retail/Bilder-Pictures/SAFLAX-",'Basis-Tabelle-Samen'!N238,"-",'Basis-Tabelle-Samen'!J238,"-garden-to-go-lite-polish.jpg")),
IF($C$1="Portugiesisch - PT",HYPERLINK(CONCATENATE("https://www.saflax.de/0-WVK-Retail/Bilder-Pictures/SAFLAX-",'Basis-Tabelle-Samen'!N238,"-",'Basis-Tabelle-Samen'!J238,"-garden-to-go-lite-portuguese.jpg")),
IF($C$1="Rumänisch - RO",HYPERLINK(CONCATENATE("https://www.saflax.de/0-WVK-Retail/Bilder-Pictures/SAFLAX-",'Basis-Tabelle-Samen'!N238,"-",'Basis-Tabelle-Samen'!J238,"-garden-to-go-lite-romanian.jpg")),
IF($C$1="Schwedisch - SE",HYPERLINK(CONCATENATE("https://www.saflax.de/0-WVK-Retail/Bilder-Pictures/SAFLAX-",'Basis-Tabelle-Samen'!N238,"-",'Basis-Tabelle-Samen'!J238,"-garden-to-go-lite-swedish.jpg")),
IF($C$1="Slowakisch - SK",HYPERLINK(CONCATENATE("https://www.saflax.de/0-WVK-Retail/Bilder-Pictures/SAFLAX-",'Basis-Tabelle-Samen'!N238,"-",'Basis-Tabelle-Samen'!J238,"-garden-to-go-lite-slovak.jpg")),
IF($C$1="Slowenisch - SI",HYPERLINK(CONCATENATE("https://www.saflax.de/0-WVK-Retail/Bilder-Pictures/SAFLAX-",'Basis-Tabelle-Samen'!N238,"-",'Basis-Tabelle-Samen'!J238,"-garden-to-go-lite-slovenian.jpg")),
IF($C$1="Spanisch - ES",HYPERLINK(CONCATENATE("https://www.saflax.de/0-WVK-Retail/Bilder-Pictures/SAFLAX-",'Basis-Tabelle-Samen'!N238,"-",'Basis-Tabelle-Samen'!J238,"-garden-to-go-lite-spanish.jpg")),
IF($C$1="Tschechisch - CZ",HYPERLINK(CONCATENATE("https://www.saflax.de/0-WVK-Retail/Bilder-Pictures/SAFLAX-",'Basis-Tabelle-Samen'!N238,"-",'Basis-Tabelle-Samen'!J238,"-garden-to-go-lite-czech.jpg")),
IF($C$1="Türkisch - TR",HYPERLINK(CONCATENATE("https://www.saflax.de/0-WVK-Retail/Bilder-Pictures/SAFLAX-",'Basis-Tabelle-Samen'!N238,"-",'Basis-Tabelle-Samen'!J238,"-garden-to-go-lite-turkish.jpg")),
IF($C$1="Ungarisch - HU",HYPERLINK(CONCATENATE("https://www.saflax.de/0-WVK-Retail/Bilder-Pictures/SAFLAX-",'Basis-Tabelle-Samen'!N238,"-",'Basis-Tabelle-Samen'!J238,"-garden-to-go-lite-hungarian.jpg")),
" ACHTUNG")))))))))))))))))))))))))))))</f>
        <v>https://www.saflax.de/0-WVK-Retail/Bilder-Pictures/SAFLAX-82355-solanum-melonga-garden-to-go-lite-english.jpg</v>
      </c>
      <c r="AO240" s="330" t="str">
        <f>IF(J240&lt;1,"",
IF($C$1="Bulgarisch - BG",HYPERLINK(CONCATENATE("https://www.saflax.de/0-WVK-Retail/Bilder-Pictures/SAFLAX-",'Basis-Tabelle-Samen'!Q238,"-",'Basis-Tabelle-Samen'!J238,"-garden-to-go-bulgarian.jpg")),
IF($C$1="Dänisch - DK",HYPERLINK(CONCATENATE("https://www.saflax.de/0-WVK-Retail/Bilder-Pictures/SAFLAX-",'Basis-Tabelle-Samen'!Q238,"-",'Basis-Tabelle-Samen'!J238,"-garden-to-go-danish.jpg")),
IF($C$1="Deutsch - DE",HYPERLINK(CONCATENATE("https://www.saflax.de/0-WVK-Retail/Bilder-Pictures/SAFLAX-",'Basis-Tabelle-Samen'!Q238,"-",'Basis-Tabelle-Samen'!J238,"-garden-to-go-german.jpg")),
IF($C$1="Englisch - UK",HYPERLINK(CONCATENATE("https://www.saflax.de/0-WVK-Retail/Bilder-Pictures/SAFLAX-",'Basis-Tabelle-Samen'!Q238,"-",'Basis-Tabelle-Samen'!J238,"-garden-to-go-english.jpg")),
IF($C$1="Estnisch - EE",HYPERLINK(CONCATENATE("https://www.saflax.de/0-WVK-Retail/Bilder-Pictures/SAFLAX-",'Basis-Tabelle-Samen'!Q238,"-",'Basis-Tabelle-Samen'!J238,"-garden-to-go-estonian.jpg")),
IF($C$1="Finnisch - FI",HYPERLINK(CONCATENATE("https://www.saflax.de/0-WVK-Retail/Bilder-Pictures/SAFLAX-",'Basis-Tabelle-Samen'!Q238,"-",'Basis-Tabelle-Samen'!J238,"-garden-to-go-finnish.jpg")),
IF($C$1="Französisch - FR",HYPERLINK(CONCATENATE("https://www.saflax.de/0-WVK-Retail/Bilder-Pictures/SAFLAX-",'Basis-Tabelle-Samen'!Q238,"-",'Basis-Tabelle-Samen'!J238,"-garden-to-go-french.jpg")),
IF($C$1="Griechisch - GR",HYPERLINK(CONCATENATE("https://www.saflax.de/0-WVK-Retail/Bilder-Pictures/SAFLAX-",'Basis-Tabelle-Samen'!Q238,"-",'Basis-Tabelle-Samen'!J238,"-garden-to-go-greek.jpg")),
IF($C$1="Irisch - IE",HYPERLINK(CONCATENATE("https://www.saflax.de/0-WVK-Retail/Bilder-Pictures/SAFLAX-",'Basis-Tabelle-Samen'!Q238,"-",'Basis-Tabelle-Samen'!J238,"-garden-to-go-irish.jpg")),
IF($C$1="Isländisch - IS",HYPERLINK(CONCATENATE("https://www.saflax.de/0-WVK-Retail/Bilder-Pictures/SAFLAX-",'Basis-Tabelle-Samen'!Q238,"-",'Basis-Tabelle-Samen'!J238,"-garden-to-go-icelandic.jpg")),
IF($C$1="Italienisch - IT",HYPERLINK(CONCATENATE("https://www.saflax.de/0-WVK-Retail/Bilder-Pictures/SAFLAX-",'Basis-Tabelle-Samen'!Q238,"-",'Basis-Tabelle-Samen'!J238,"-garden-to-go-italian.jpg")),
IF($C$1="Japanisch - JP",HYPERLINK(CONCATENATE("https://www.saflax.de/0-WVK-Retail/Bilder-Pictures/SAFLAX-",'Basis-Tabelle-Samen'!Q238,"-",'Basis-Tabelle-Samen'!J238,"-garden-to-go-japanese.jpg")),
IF($C$1="Kroatisch - HR",HYPERLINK(CONCATENATE("https://www.saflax.de/0-WVK-Retail/Bilder-Pictures/SAFLAX-",'Basis-Tabelle-Samen'!Q238,"-",'Basis-Tabelle-Samen'!J238,"-garden-to-go-croatian.jpg")),
IF($C$1="Lettisch - LV",HYPERLINK(CONCATENATE("https://www.saflax.de/0-WVK-Retail/Bilder-Pictures/SAFLAX-",'Basis-Tabelle-Samen'!Q238,"-",'Basis-Tabelle-Samen'!J238,"-garden-to-go-latvian.jpg")),
IF($C$1="Litauisch - LT",HYPERLINK(CONCATENATE("https://www.saflax.de/0-WVK-Retail/Bilder-Pictures/SAFLAX-",'Basis-Tabelle-Samen'!Q238,"-",'Basis-Tabelle-Samen'!J238,"-garden-to-go-lithuanian.jpg")),
IF($C$1="Maltesisch - MT",HYPERLINK(CONCATENATE("https://www.saflax.de/0-WVK-Retail/Bilder-Pictures/SAFLAX-",'Basis-Tabelle-Samen'!Q238,"-",'Basis-Tabelle-Samen'!J238,"-garden-to-go-maltese.jpg")),
IF($C$1="Niederländisch - NL",HYPERLINK(CONCATENATE("https://www.saflax.de/0-WVK-Retail/Bilder-Pictures/SAFLAX-",'Basis-Tabelle-Samen'!Q238,"-",'Basis-Tabelle-Samen'!J238,"-garden-to-go-dutch.jpg")),
IF($C$1="Norwegisch - NO",HYPERLINK(CONCATENATE("https://www.saflax.de/0-WVK-Retail/Bilder-Pictures/SAFLAX-",'Basis-Tabelle-Samen'!Q238,"-",'Basis-Tabelle-Samen'!J238,"-garden-to-go-nowegian.jpg")),
IF($C$1="Polnisch - PL",HYPERLINK(CONCATENATE("https://www.saflax.de/0-WVK-Retail/Bilder-Pictures/SAFLAX-",'Basis-Tabelle-Samen'!Q238,"-",'Basis-Tabelle-Samen'!J238,"-garden-to-go-polish.jpg")),
IF($C$1="Portugiesisch - PT",HYPERLINK(CONCATENATE("https://www.saflax.de/0-WVK-Retail/Bilder-Pictures/SAFLAX-",'Basis-Tabelle-Samen'!Q238,"-",'Basis-Tabelle-Samen'!J238,"-garden-to-go-portuguese.jpg")),
IF($C$1="Rumänisch - RO",HYPERLINK(CONCATENATE("https://www.saflax.de/0-WVK-Retail/Bilder-Pictures/SAFLAX-",'Basis-Tabelle-Samen'!Q238,"-",'Basis-Tabelle-Samen'!J238,"-garden-to-go-romanian.jpg")),
IF($C$1="Schwedisch - SE",HYPERLINK(CONCATENATE("https://www.saflax.de/0-WVK-Retail/Bilder-Pictures/SAFLAX-",'Basis-Tabelle-Samen'!Q238,"-",'Basis-Tabelle-Samen'!J238,"-garden-to-go-swedish.jpg")),
IF($C$1="Slowakisch - SK",HYPERLINK(CONCATENATE("https://www.saflax.de/0-WVK-Retail/Bilder-Pictures/SAFLAX-",'Basis-Tabelle-Samen'!Q238,"-",'Basis-Tabelle-Samen'!J238,"-garden-to-go-slovak.jpg")),
IF($C$1="Slowenisch - SI",HYPERLINK(CONCATENATE("https://www.saflax.de/0-WVK-Retail/Bilder-Pictures/SAFLAX-",'Basis-Tabelle-Samen'!Q238,"-",'Basis-Tabelle-Samen'!J238,"-garden-to-go-slovenian.jpg")),
IF($C$1="Spanisch - ES",HYPERLINK(CONCATENATE("https://www.saflax.de/0-WVK-Retail/Bilder-Pictures/SAFLAX-",'Basis-Tabelle-Samen'!Q238,"-",'Basis-Tabelle-Samen'!J238,"-garden-to-go-spanish.jpg")),
IF($C$1="Tschechisch - CZ",HYPERLINK(CONCATENATE("https://www.saflax.de/0-WVK-Retail/Bilder-Pictures/SAFLAX-",'Basis-Tabelle-Samen'!Q238,"-",'Basis-Tabelle-Samen'!J238,"-garden-to-go-czech.jpg")),
IF($C$1="Türkisch - TR",HYPERLINK(CONCATENATE("https://www.saflax.de/0-WVK-Retail/Bilder-Pictures/SAFLAX-",'Basis-Tabelle-Samen'!Q238,"-",'Basis-Tabelle-Samen'!J238,"-garden-to-go-turkish.jpg")),
IF($C$1="Ungarisch - HU",HYPERLINK(CONCATENATE("https://www.saflax.de/0-WVK-Retail/Bilder-Pictures/SAFLAX-",'Basis-Tabelle-Samen'!Q238,"-",'Basis-Tabelle-Samen'!J238,"-garden-to-go-hungarian.jpg")),
" ACHTUNG")))))))))))))))))))))))))))))</f>
        <v>https://www.saflax.de/0-WVK-Retail/Bilder-Pictures/SAFLAX-52355-solanum-melonga-garden-to-go-english.jpg</v>
      </c>
      <c r="AP240" s="330" t="str">
        <f>IF(K240&lt;1,"",
IF($C$1="Bulgarisch - BG",HYPERLINK(CONCATENATE("https://www.saflax.de/0-WVK-Retail/Bilder-Pictures/SAFLAX-",'Basis-Tabelle-Samen'!T238,"-",'Basis-Tabelle-Samen'!J238,"-cultivation-set-bulgarian.jpg")),
IF($C$1="Dänisch - DK",HYPERLINK(CONCATENATE("https://www.saflax.de/0-WVK-Retail/Bilder-Pictures/SAFLAX-",'Basis-Tabelle-Samen'!T238,"-",'Basis-Tabelle-Samen'!J238,"-cultivation-set-danish.jpg")),
IF($C$1="Deutsch - DE",HYPERLINK(CONCATENATE("https://www.saflax.de/0-WVK-Retail/Bilder-Pictures/SAFLAX-",'Basis-Tabelle-Samen'!T238,"-",'Basis-Tabelle-Samen'!J238,"-cultivation-set-german.jpg")),
IF($C$1="Englisch - UK",HYPERLINK(CONCATENATE("https://www.saflax.de/0-WVK-Retail/Bilder-Pictures/SAFLAX-",'Basis-Tabelle-Samen'!T238,"-",'Basis-Tabelle-Samen'!J238,"-cultivation-set-english.jpg")),
IF($C$1="Estnisch - EE",HYPERLINK(CONCATENATE("https://www.saflax.de/0-WVK-Retail/Bilder-Pictures/SAFLAX-",'Basis-Tabelle-Samen'!T238,"-",'Basis-Tabelle-Samen'!J238,"-cultivation-set-estonian.jpg")),
IF($C$1="Finnisch - FI",HYPERLINK(CONCATENATE("https://www.saflax.de/0-WVK-Retail/Bilder-Pictures/SAFLAX-",'Basis-Tabelle-Samen'!T238,"-",'Basis-Tabelle-Samen'!J238,"-cultivation-set-finnish.jpg")),
IF($C$1="Französisch - FR",HYPERLINK(CONCATENATE("https://www.saflax.de/0-WVK-Retail/Bilder-Pictures/SAFLAX-",'Basis-Tabelle-Samen'!T238,"-",'Basis-Tabelle-Samen'!J238,"-cultivation-set-french.jpg")),
IF($C$1="Griechisch - GR",HYPERLINK(CONCATENATE("https://www.saflax.de/0-WVK-Retail/Bilder-Pictures/SAFLAX-",'Basis-Tabelle-Samen'!T238,"-",'Basis-Tabelle-Samen'!J238,"-cultivation-set-greek.jpg")),
IF($C$1="Irisch - IE",HYPERLINK(CONCATENATE("https://www.saflax.de/0-WVK-Retail/Bilder-Pictures/SAFLAX-",'Basis-Tabelle-Samen'!T238,"-",'Basis-Tabelle-Samen'!J238,"-cultivation-set-irish.jpg")),
IF($C$1="Isländisch - IS",HYPERLINK(CONCATENATE("https://www.saflax.de/0-WVK-Retail/Bilder-Pictures/SAFLAX-",'Basis-Tabelle-Samen'!T238,"-",'Basis-Tabelle-Samen'!J238,"-cultivation-set-icelandic.jpg")),
IF($C$1="Italienisch - IT",HYPERLINK(CONCATENATE("https://www.saflax.de/0-WVK-Retail/Bilder-Pictures/SAFLAX-",'Basis-Tabelle-Samen'!T238,"-",'Basis-Tabelle-Samen'!J238,"-cultivation-set-italian.jpg")),
IF($C$1="Japanisch - JP",HYPERLINK(CONCATENATE("https://www.saflax.de/0-WVK-Retail/Bilder-Pictures/SAFLAX-",'Basis-Tabelle-Samen'!T238,"-",'Basis-Tabelle-Samen'!J238,"-cultivation-set-japanese.jpg")),
IF($C$1="Kroatisch - HR",HYPERLINK(CONCATENATE("https://www.saflax.de/0-WVK-Retail/Bilder-Pictures/SAFLAX-",'Basis-Tabelle-Samen'!T238,"-",'Basis-Tabelle-Samen'!J238,"-cultivation-set-croatian.jpg")),
IF($C$1="Lettisch - LV",HYPERLINK(CONCATENATE("https://www.saflax.de/0-WVK-Retail/Bilder-Pictures/SAFLAX-",'Basis-Tabelle-Samen'!T238,"-",'Basis-Tabelle-Samen'!J238,"-cultivation-set-latvian.jpg")),
IF($C$1="Litauisch - LT",HYPERLINK(CONCATENATE("https://www.saflax.de/0-WVK-Retail/Bilder-Pictures/SAFLAX-",'Basis-Tabelle-Samen'!T238,"-",'Basis-Tabelle-Samen'!J238,"-cultivation-set-lithuanian.jpg")),
IF($C$1="Maltesisch - MT",HYPERLINK(CONCATENATE("https://www.saflax.de/0-WVK-Retail/Bilder-Pictures/SAFLAX-",'Basis-Tabelle-Samen'!T238,"-",'Basis-Tabelle-Samen'!J238,"-cultivation-set-maltese.jpg")),
IF($C$1="Niederländisch - NL",HYPERLINK(CONCATENATE("https://www.saflax.de/0-WVK-Retail/Bilder-Pictures/SAFLAX-",'Basis-Tabelle-Samen'!T238,"-",'Basis-Tabelle-Samen'!J238,"-cultivation-set-dutch.jpg")),
IF($C$1="Norwegisch - NO",HYPERLINK(CONCATENATE("https://www.saflax.de/0-WVK-Retail/Bilder-Pictures/SAFLAX-",'Basis-Tabelle-Samen'!T238,"-",'Basis-Tabelle-Samen'!J238,"-cultivation-set-nowegian.jpg")),
IF($C$1="Polnisch - PL",HYPERLINK(CONCATENATE("https://www.saflax.de/0-WVK-Retail/Bilder-Pictures/SAFLAX-",'Basis-Tabelle-Samen'!T238,"-",'Basis-Tabelle-Samen'!J238,"-cultivation-set-polish.jpg")),
IF($C$1="Portugiesisch - PT",HYPERLINK(CONCATENATE("https://www.saflax.de/0-WVK-Retail/Bilder-Pictures/SAFLAX-",'Basis-Tabelle-Samen'!T238,"-",'Basis-Tabelle-Samen'!J238,"-cultivation-set-portuguese.jpg")),
IF($C$1="Rumänisch - RO",HYPERLINK(CONCATENATE("https://www.saflax.de/0-WVK-Retail/Bilder-Pictures/SAFLAX-",'Basis-Tabelle-Samen'!T238,"-",'Basis-Tabelle-Samen'!J238,"-cultivation-set-romanian.jpg")),
IF($C$1="Schwedisch - SE",HYPERLINK(CONCATENATE("https://www.saflax.de/0-WVK-Retail/Bilder-Pictures/SAFLAX-",'Basis-Tabelle-Samen'!T238,"-",'Basis-Tabelle-Samen'!J238,"-cultivation-set-swedish.jpg")),
IF($C$1="Slowakisch - SK",HYPERLINK(CONCATENATE("https://www.saflax.de/0-WVK-Retail/Bilder-Pictures/SAFLAX-",'Basis-Tabelle-Samen'!T238,"-",'Basis-Tabelle-Samen'!J238,"-cultivation-set-slovak.jpg")),
IF($C$1="Slowenisch - SI",HYPERLINK(CONCATENATE("https://www.saflax.de/0-WVK-Retail/Bilder-Pictures/SAFLAX-",'Basis-Tabelle-Samen'!T238,"-",'Basis-Tabelle-Samen'!J238,"-cultivation-set-slovenian.jpg")),
IF($C$1="Spanisch - ES",HYPERLINK(CONCATENATE("https://www.saflax.de/0-WVK-Retail/Bilder-Pictures/SAFLAX-",'Basis-Tabelle-Samen'!T238,"-",'Basis-Tabelle-Samen'!J238,"-cultivation-set-spanish.jpg")),
IF($C$1="Tschechisch - CZ",HYPERLINK(CONCATENATE("https://www.saflax.de/0-WVK-Retail/Bilder-Pictures/SAFLAX-",'Basis-Tabelle-Samen'!T238,"-",'Basis-Tabelle-Samen'!J238,"-cultivation-set-czech.jpg")),
IF($C$1="Türkisch - TR",HYPERLINK(CONCATENATE("https://www.saflax.de/0-WVK-Retail/Bilder-Pictures/SAFLAX-",'Basis-Tabelle-Samen'!T238,"-",'Basis-Tabelle-Samen'!J238,"-cultivation-set-turkish.jpg")),
IF($C$1="Ungarisch - HU",HYPERLINK(CONCATENATE("https://www.saflax.de/0-WVK-Retail/Bilder-Pictures/SAFLAX-",'Basis-Tabelle-Samen'!T238,"-",'Basis-Tabelle-Samen'!J238,"-cultivation-set-hungarian.jpg")),
" ACHTUNG")))))))))))))))))))))))))))))</f>
        <v>https://www.saflax.de/0-WVK-Retail/Bilder-Pictures/SAFLAX-32355-solanum-melonga-cultivation-set-english.jpg</v>
      </c>
      <c r="AQ240" s="330" t="str">
        <f>IF(L240&lt;1,"",
IF($C$1="Bulgarisch - BG",HYPERLINK(CONCATENATE("https://www.saflax.de/0-WVK-Retail/Bilder-Pictures/SAFLAX-",'Basis-Tabelle-Samen'!W238,"-",'Basis-Tabelle-Samen'!J238,"-garden-in-the-bag-bulgarian.jpg")),
IF($C$1="Dänisch - DK",HYPERLINK(CONCATENATE("https://www.saflax.de/0-WVK-Retail/Bilder-Pictures/SAFLAX-",'Basis-Tabelle-Samen'!W238,"-",'Basis-Tabelle-Samen'!J238,"-garden-in-the-bag-danish.jpg")),
IF($C$1="Deutsch - DE",HYPERLINK(CONCATENATE("https://www.saflax.de/0-WVK-Retail/Bilder-Pictures/SAFLAX-",'Basis-Tabelle-Samen'!W238,"-",'Basis-Tabelle-Samen'!J238,"-garden-in-the-bag-german.jpg")),
IF($C$1="Englisch - UK",HYPERLINK(CONCATENATE("https://www.saflax.de/0-WVK-Retail/Bilder-Pictures/SAFLAX-",'Basis-Tabelle-Samen'!W238,"-",'Basis-Tabelle-Samen'!J238,"-garden-in-the-bag-english.jpg")),
IF($C$1="Estnisch - EE",HYPERLINK(CONCATENATE("https://www.saflax.de/0-WVK-Retail/Bilder-Pictures/SAFLAX-",'Basis-Tabelle-Samen'!W238,"-",'Basis-Tabelle-Samen'!J238,"-garden-in-the-bag-estonian.jpg")),
IF($C$1="Finnisch - FI",HYPERLINK(CONCATENATE("https://www.saflax.de/0-WVK-Retail/Bilder-Pictures/SAFLAX-",'Basis-Tabelle-Samen'!W238,"-",'Basis-Tabelle-Samen'!J238,"-garden-in-the-bag-finnish.jpg")),
IF($C$1="Französisch - FR",HYPERLINK(CONCATENATE("https://www.saflax.de/0-WVK-Retail/Bilder-Pictures/SAFLAX-",'Basis-Tabelle-Samen'!W238,"-",'Basis-Tabelle-Samen'!J238,"-garden-in-the-bag-french.jpg")),
IF($C$1="Griechisch - GR",HYPERLINK(CONCATENATE("https://www.saflax.de/0-WVK-Retail/Bilder-Pictures/SAFLAX-",'Basis-Tabelle-Samen'!W238,"-",'Basis-Tabelle-Samen'!J238,"-garden-in-the-bag-greek.jpg")),
IF($C$1="Irisch - IE",HYPERLINK(CONCATENATE("https://www.saflax.de/0-WVK-Retail/Bilder-Pictures/SAFLAX-",'Basis-Tabelle-Samen'!W238,"-",'Basis-Tabelle-Samen'!J238,"-garden-in-the-bag-irish.jpg")),
IF($C$1="Isländisch - IS",HYPERLINK(CONCATENATE("https://www.saflax.de/0-WVK-Retail/Bilder-Pictures/SAFLAX-",'Basis-Tabelle-Samen'!W238,"-",'Basis-Tabelle-Samen'!J238,"-garden-in-the-bag-icelandic.jpg")),
IF($C$1="Italienisch - IT",HYPERLINK(CONCATENATE("https://www.saflax.de/0-WVK-Retail/Bilder-Pictures/SAFLAX-",'Basis-Tabelle-Samen'!W238,"-",'Basis-Tabelle-Samen'!J238,"-garden-in-the-bag-italian.jpg")),
IF($C$1="Japanisch - JP",HYPERLINK(CONCATENATE("https://www.saflax.de/0-WVK-Retail/Bilder-Pictures/SAFLAX-",'Basis-Tabelle-Samen'!W238,"-",'Basis-Tabelle-Samen'!J238,"-garden-in-the-bag-japanese.jpg")),
IF($C$1="Kroatisch - HR",HYPERLINK(CONCATENATE("https://www.saflax.de/0-WVK-Retail/Bilder-Pictures/SAFLAX-",'Basis-Tabelle-Samen'!W238,"-",'Basis-Tabelle-Samen'!J238,"-garden-in-the-bag-croatian.jpg")),
IF($C$1="Lettisch - LV",HYPERLINK(CONCATENATE("https://www.saflax.de/0-WVK-Retail/Bilder-Pictures/SAFLAX-",'Basis-Tabelle-Samen'!W238,"-",'Basis-Tabelle-Samen'!J238,"-garden-in-the-bag-latvian.jpg")),
IF($C$1="Litauisch - LT",HYPERLINK(CONCATENATE("https://www.saflax.de/0-WVK-Retail/Bilder-Pictures/SAFLAX-",'Basis-Tabelle-Samen'!W238,"-",'Basis-Tabelle-Samen'!J238,"-garden-in-the-bag-lithuanian.jpg")),
IF($C$1="Maltesisch - MT",HYPERLINK(CONCATENATE("https://www.saflax.de/0-WVK-Retail/Bilder-Pictures/SAFLAX-",'Basis-Tabelle-Samen'!W238,"-",'Basis-Tabelle-Samen'!J238,"-garden-in-the-bag-maltese.jpg")),
IF($C$1="Niederländisch - NL",HYPERLINK(CONCATENATE("https://www.saflax.de/0-WVK-Retail/Bilder-Pictures/SAFLAX-",'Basis-Tabelle-Samen'!W238,"-",'Basis-Tabelle-Samen'!J238,"-garden-in-the-bag-dutch.jpg")),
IF($C$1="Norwegisch - NO",HYPERLINK(CONCATENATE("https://www.saflax.de/0-WVK-Retail/Bilder-Pictures/SAFLAX-",'Basis-Tabelle-Samen'!W238,"-",'Basis-Tabelle-Samen'!J238,"-garden-in-the-bag-nowegian.jpg")),
IF($C$1="Polnisch - PL",HYPERLINK(CONCATENATE("https://www.saflax.de/0-WVK-Retail/Bilder-Pictures/SAFLAX-",'Basis-Tabelle-Samen'!W238,"-",'Basis-Tabelle-Samen'!J238,"-garden-in-the-bag-polish.jpg")),
IF($C$1="Portugiesisch - PT",HYPERLINK(CONCATENATE("https://www.saflax.de/0-WVK-Retail/Bilder-Pictures/SAFLAX-",'Basis-Tabelle-Samen'!W238,"-",'Basis-Tabelle-Samen'!J238,"-garden-in-the-bag-portuguese.jpg")),
IF($C$1="Rumänisch - RO",HYPERLINK(CONCATENATE("https://www.saflax.de/0-WVK-Retail/Bilder-Pictures/SAFLAX-",'Basis-Tabelle-Samen'!W238,"-",'Basis-Tabelle-Samen'!J238,"-garden-in-the-bag-romanian.jpg")),
IF($C$1="Schwedisch - SE",HYPERLINK(CONCATENATE("https://www.saflax.de/0-WVK-Retail/Bilder-Pictures/SAFLAX-",'Basis-Tabelle-Samen'!W238,"-",'Basis-Tabelle-Samen'!J238,"-garden-in-the-bag-swedish.jpg")),
IF($C$1="Slowakisch - SK",HYPERLINK(CONCATENATE("https://www.saflax.de/0-WVK-Retail/Bilder-Pictures/SAFLAX-",'Basis-Tabelle-Samen'!W238,"-",'Basis-Tabelle-Samen'!J238,"-garden-in-the-bag-slovak.jpg")),
IF($C$1="Slowenisch - SI",HYPERLINK(CONCATENATE("https://www.saflax.de/0-WVK-Retail/Bilder-Pictures/SAFLAX-",'Basis-Tabelle-Samen'!W238,"-",'Basis-Tabelle-Samen'!J238,"-garden-in-the-bag-slovenian.jpg")),
IF($C$1="Spanisch - ES",HYPERLINK(CONCATENATE("https://www.saflax.de/0-WVK-Retail/Bilder-Pictures/SAFLAX-",'Basis-Tabelle-Samen'!W238,"-",'Basis-Tabelle-Samen'!J238,"-garden-in-the-bag-spanish.jpg")),
IF($C$1="Tschechisch - CZ",HYPERLINK(CONCATENATE("https://www.saflax.de/0-WVK-Retail/Bilder-Pictures/SAFLAX-",'Basis-Tabelle-Samen'!W238,"-",'Basis-Tabelle-Samen'!J238,"-garden-in-the-bag-czech.jpg")),
IF($C$1="Türkisch - TR",HYPERLINK(CONCATENATE("https://www.saflax.de/0-WVK-Retail/Bilder-Pictures/SAFLAX-",'Basis-Tabelle-Samen'!W238,"-",'Basis-Tabelle-Samen'!J238,"-garden-in-the-bag-turkish.jpg")),
IF($C$1="Ungarisch - HU",HYPERLINK(CONCATENATE("https://www.saflax.de/0-WVK-Retail/Bilder-Pictures/SAFLAX-",'Basis-Tabelle-Samen'!W238,"-",'Basis-Tabelle-Samen'!J238,"-garden-in-the-bag-hungarian.jpg")),
" ACHTUNG")))))))))))))))))))))))))))))</f>
        <v>https://www.saflax.de/0-WVK-Retail/Bilder-Pictures/SAFLAX-62355-solanum-melonga-garden-in-the-bag-english.jpg</v>
      </c>
    </row>
    <row r="241" spans="1:43" ht="17.100000000000001" customHeight="1" x14ac:dyDescent="0.2">
      <c r="A241" s="318" t="str">
        <f>IF('Basis-Tabelle-Samen'!A242="","",IF($C$1="Deutsch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41" s="319" t="str">
        <f>'Basis-Tabelle-Samen'!I242</f>
        <v>Cynara cardunculus</v>
      </c>
      <c r="C241" s="316" t="str">
        <f>IF($C$1="Bulgarisch - BG",'Basis-Tabelle-Samen'!Z242,
IF($C$1="Dänisch - DK",'Basis-Tabelle-Samen'!AA242,
IF($C$1="Deutsch - DE",'Basis-Tabelle-Samen'!AB242,
IF($C$1="Englisch - UK",'Basis-Tabelle-Samen'!AC242,
IF($C$1="Estnisch - EE",'Basis-Tabelle-Samen'!AD242,
IF($C$1="Finnisch - FI",'Basis-Tabelle-Samen'!AE242,
IF($C$1="Französisch - FR",'Basis-Tabelle-Samen'!AF242,
IF($C$1="Griechisch - GR",'Basis-Tabelle-Samen'!AG242,
IF($C$1="Irisch - IE",'Basis-Tabelle-Samen'!AH242,
IF($C$1="Isländisch - IS",'Basis-Tabelle-Samen'!AI242,
IF($C$1="Italienisch - IT",'Basis-Tabelle-Samen'!AJ242,
IF($C$1="Japanisch - JP",'Basis-Tabelle-Samen'!AK242,
IF($C$1="Kroatisch - HR",'Basis-Tabelle-Samen'!AL242,
IF($C$1="Lettisch - LV",'Basis-Tabelle-Samen'!AM242,
IF($C$1="Litauisch - LT",'Basis-Tabelle-Samen'!AN242,
IF($C$1="Maltesisch - MT",'Basis-Tabelle-Samen'!AO242,
IF($C$1="Niederländisch - NL",'Basis-Tabelle-Samen'!AP242,
IF($C$1="Norwegisch - NO",'Basis-Tabelle-Samen'!AQ242,
IF($C$1="Polnisch - PL",'Basis-Tabelle-Samen'!AR242,
IF($C$1="Portugiesisch - PT",'Basis-Tabelle-Samen'!AS242,
IF($C$1="Rumänisch - RO",'Basis-Tabelle-Samen'!AT242,
IF($C$1="Schwedisch - SE",'Basis-Tabelle-Samen'!AU242,
IF($C$1="Slowakisch - SK",'Basis-Tabelle-Samen'!AV242,
IF($C$1="Slowenisch - SI",'Basis-Tabelle-Samen'!AW242,
IF($C$1="Spanisch - ES",'Basis-Tabelle-Samen'!AX242,
IF($C$1="Tschechisch - CZ",'Basis-Tabelle-Samen'!AY242,
IF($C$1="Türkisch - TR",'Basis-Tabelle-Samen'!AZ242,
IF($C$1="Ungarisch - HU",'Basis-Tabelle-Samen'!BA242,
" ACHTUNG"))))))))))))))))))))))))))))</f>
        <v>Cardoon / Spanish Artichoke</v>
      </c>
      <c r="D241" s="320">
        <f>'Basis-Tabelle-Samen'!F242</f>
        <v>50</v>
      </c>
      <c r="E241" s="321" t="str">
        <f>'Basis-Tabelle-Samen'!H242</f>
        <v>7 %</v>
      </c>
      <c r="F241" s="322" t="str">
        <f>IF('Basis-Tabelle-Samen'!G242="","",'Basis-Tabelle-Samen'!G242)</f>
        <v>05</v>
      </c>
      <c r="G241" s="320">
        <f>'Basis-Tabelle-Samen'!C242</f>
        <v>13113</v>
      </c>
      <c r="H241" s="323">
        <f>'Basis-Tabelle-Samen'!D242</f>
        <v>4055473131139</v>
      </c>
      <c r="I241" s="324">
        <f>'Basis-Tabelle-Samen'!E242</f>
        <v>1.85</v>
      </c>
      <c r="J241" s="325">
        <f t="shared" si="3"/>
        <v>12</v>
      </c>
      <c r="K241" s="326">
        <f>'Basis-Tabelle-Samen'!K242</f>
        <v>73113</v>
      </c>
      <c r="L241" s="323">
        <f>'Basis-Tabelle-Samen'!L242</f>
        <v>4055473731131</v>
      </c>
      <c r="M241" s="324">
        <f>'Basis-Tabelle-Samen'!M242</f>
        <v>2.4500000000000002</v>
      </c>
      <c r="N241" s="326">
        <f>IF(K241&lt;1,"",'3'!$I$15)</f>
        <v>15</v>
      </c>
      <c r="O241" s="327">
        <f>IF(K241&lt;1,"",'3'!$J$11)</f>
        <v>90</v>
      </c>
      <c r="P241" s="326">
        <f>'Basis-Tabelle-Samen'!N242</f>
        <v>83113</v>
      </c>
      <c r="Q241" s="323">
        <f>'Basis-Tabelle-Samen'!O242</f>
        <v>4055473831138</v>
      </c>
      <c r="R241" s="328">
        <f>'Basis-Tabelle-Samen'!P242</f>
        <v>3.75</v>
      </c>
      <c r="S241" s="326">
        <f>IF(R241&lt;1,"",'3'!$M$15)</f>
        <v>18</v>
      </c>
      <c r="T241" s="327">
        <f>IF(R241&lt;1,"",'3'!$N$11)</f>
        <v>72</v>
      </c>
      <c r="U241" s="326">
        <f>'Basis-Tabelle-Samen'!Q242</f>
        <v>53113</v>
      </c>
      <c r="V241" s="323">
        <f>'Basis-Tabelle-Samen'!R242</f>
        <v>4055473531137</v>
      </c>
      <c r="W241" s="324">
        <f>'Basis-Tabelle-Samen'!S242</f>
        <v>4.95</v>
      </c>
      <c r="X241" s="326">
        <f>IF(U241&lt;1,"",'3'!$Q$15)</f>
        <v>6</v>
      </c>
      <c r="Y241" s="327">
        <f>IF(U241&lt;1,"",'3'!$R$11)</f>
        <v>24</v>
      </c>
      <c r="Z241" s="326">
        <f>'Basis-Tabelle-Samen'!T242</f>
        <v>33113</v>
      </c>
      <c r="AA241" s="323">
        <f>'Basis-Tabelle-Samen'!U242</f>
        <v>4055473331133</v>
      </c>
      <c r="AB241" s="324">
        <f>'Basis-Tabelle-Samen'!V242</f>
        <v>6.75</v>
      </c>
      <c r="AC241" s="326">
        <f>IF(Z241&lt;1,"",'3'!$U$15)</f>
        <v>6</v>
      </c>
      <c r="AD241" s="327">
        <f>IF(Z241&lt;1,"",'3'!$V$11)</f>
        <v>24</v>
      </c>
      <c r="AE241" s="326">
        <f>'Basis-Tabelle-Samen'!W242</f>
        <v>63113</v>
      </c>
      <c r="AF241" s="323">
        <f>'Basis-Tabelle-Samen'!X242</f>
        <v>4055473631134</v>
      </c>
      <c r="AG241" s="324">
        <f>'Basis-Tabelle-Samen'!Y242</f>
        <v>2.95</v>
      </c>
      <c r="AH241" s="326">
        <f>IF(AE241&lt;1,"",'3'!$Y$15)</f>
        <v>8</v>
      </c>
      <c r="AI241" s="327">
        <f>IF(AE241&lt;1,"",'3'!$Z$11)</f>
        <v>64</v>
      </c>
      <c r="AJ241" s="315"/>
      <c r="AK241" s="316" t="str">
        <f>IF(G241&lt;1,"",
IF($C$1="Bulgarisch - BG",HYPERLINK(CONCATENATE("https://www.saflax.de/0-WVK-Retail/Bilder-Pictures/SAFLAX-",'Basis-Tabelle-Samen'!C242,"-",'Basis-Tabelle-Samen'!J242,"-seed-package-front-cr-bulgarian.jpg")),
IF($C$1="Dänisch - DK",HYPERLINK(CONCATENATE("https://www.saflax.de/0-WVK-Retail/Bilder-Pictures/SAFLAX-",'Basis-Tabelle-Samen'!C242,"-",'Basis-Tabelle-Samen'!J242,"-seed-package-front-cr-danish.jpg")),
IF($C$1="Deutsch - DE",HYPERLINK(CONCATENATE("https://www.saflax.de/0-WVK-Retail/Bilder-Pictures/SAFLAX-",'Basis-Tabelle-Samen'!C242,"-",'Basis-Tabelle-Samen'!J242,"-seed-package-front-cr-german.jpg")),
IF($C$1="Englisch - UK",HYPERLINK(CONCATENATE("https://www.saflax.de/0-WVK-Retail/Bilder-Pictures/SAFLAX-",'Basis-Tabelle-Samen'!C242,"-",'Basis-Tabelle-Samen'!J242,"-seed-package-front-cr-english.jpg")),
IF($C$1="Estnisch - EE",HYPERLINK(CONCATENATE("https://www.saflax.de/0-WVK-Retail/Bilder-Pictures/SAFLAX-",'Basis-Tabelle-Samen'!C242,"-",'Basis-Tabelle-Samen'!J242,"-seed-package-front-cr-estonian.jpg")),
IF($C$1="Finnisch - FI",HYPERLINK(CONCATENATE("https://www.saflax.de/0-WVK-Retail/Bilder-Pictures/SAFLAX-",'Basis-Tabelle-Samen'!C242,"-",'Basis-Tabelle-Samen'!J242,"-seed-package-front-cr-finnish.jpg")),
IF($C$1="Französisch - FR",HYPERLINK(CONCATENATE("https://www.saflax.de/0-WVK-Retail/Bilder-Pictures/SAFLAX-",'Basis-Tabelle-Samen'!C242,"-",'Basis-Tabelle-Samen'!J242,"-seed-package-front-cr-french.jpg")),
IF($C$1="Griechisch - GR",HYPERLINK(CONCATENATE("https://www.saflax.de/0-WVK-Retail/Bilder-Pictures/SAFLAX-",'Basis-Tabelle-Samen'!C242,"-",'Basis-Tabelle-Samen'!J242,"-seed-package-front-cr-greek.jpg")),
IF($C$1="Irisch - IE",HYPERLINK(CONCATENATE("https://www.saflax.de/0-WVK-Retail/Bilder-Pictures/SAFLAX-",'Basis-Tabelle-Samen'!C242,"-",'Basis-Tabelle-Samen'!J242,"-seed-package-front-cr-irish.jpg")),
IF($C$1="Isländisch - IS",HYPERLINK(CONCATENATE("https://www.saflax.de/0-WVK-Retail/Bilder-Pictures/SAFLAX-",'Basis-Tabelle-Samen'!C242,"-",'Basis-Tabelle-Samen'!J242,"-seed-package-front-cr-icelandic.jpg")),
IF($C$1="Italienisch - IT",HYPERLINK(CONCATENATE("https://www.saflax.de/0-WVK-Retail/Bilder-Pictures/SAFLAX-",'Basis-Tabelle-Samen'!C242,"-",'Basis-Tabelle-Samen'!J242,"-seed-package-front-cr-italian.jpg")),
IF($C$1="Japanisch - JP",HYPERLINK(CONCATENATE("https://www.saflax.de/0-WVK-Retail/Bilder-Pictures/SAFLAX-",'Basis-Tabelle-Samen'!C242,"-",'Basis-Tabelle-Samen'!J242,"-seed-package-front-cr-japanese.jpg")),
IF($C$1="Kroatisch - HR",HYPERLINK(CONCATENATE("https://www.saflax.de/0-WVK-Retail/Bilder-Pictures/SAFLAX-",'Basis-Tabelle-Samen'!C242,"-",'Basis-Tabelle-Samen'!J242,"-seed-package-front-cr-croatian.jpg")),
IF($C$1="Lettisch - LV",HYPERLINK(CONCATENATE("https://www.saflax.de/0-WVK-Retail/Bilder-Pictures/SAFLAX-",'Basis-Tabelle-Samen'!C242,"-",'Basis-Tabelle-Samen'!J242,"-seed-package-front-cr-latvian.jpg")),
IF($C$1="Litauisch - LT",HYPERLINK(CONCATENATE("https://www.saflax.de/0-WVK-Retail/Bilder-Pictures/SAFLAX-",'Basis-Tabelle-Samen'!C242,"-",'Basis-Tabelle-Samen'!J242,"-seed-package-front-cr-lithuanian.jpg")),
IF($C$1="Maltesisch - MT",HYPERLINK(CONCATENATE("https://www.saflax.de/0-WVK-Retail/Bilder-Pictures/SAFLAX-",'Basis-Tabelle-Samen'!C242,"-",'Basis-Tabelle-Samen'!J242,"-seed-package-front-cr-maltese.jpg")),
IF($C$1="Niederländisch - NL",HYPERLINK(CONCATENATE("https://www.saflax.de/0-WVK-Retail/Bilder-Pictures/SAFLAX-",'Basis-Tabelle-Samen'!C242,"-",'Basis-Tabelle-Samen'!J242,"-seed-package-front-cr-dutch.jpg")),
IF($C$1="Norwegisch - NO",HYPERLINK(CONCATENATE("https://www.saflax.de/0-WVK-Retail/Bilder-Pictures/SAFLAX-",'Basis-Tabelle-Samen'!C242,"-",'Basis-Tabelle-Samen'!J242,"-seed-package-front-cr-nowegian.jpg")),
IF($C$1="Polnisch - PL",HYPERLINK(CONCATENATE("https://www.saflax.de/0-WVK-Retail/Bilder-Pictures/SAFLAX-",'Basis-Tabelle-Samen'!C242,"-",'Basis-Tabelle-Samen'!J242,"-seed-package-front-cr-polish.jpg")),
IF($C$1="Portugiesisch - PT",HYPERLINK(CONCATENATE("https://www.saflax.de/0-WVK-Retail/Bilder-Pictures/SAFLAX-",'Basis-Tabelle-Samen'!C242,"-",'Basis-Tabelle-Samen'!J242,"-seed-package-front-cr-portuguese.jpg")),
IF($C$1="Rumänisch - RO",HYPERLINK(CONCATENATE("https://www.saflax.de/0-WVK-Retail/Bilder-Pictures/SAFLAX-",'Basis-Tabelle-Samen'!C242,"-",'Basis-Tabelle-Samen'!J242,"-seed-package-front-cr-romanian.jpg")),
IF($C$1="Schwedisch - SE",HYPERLINK(CONCATENATE("https://www.saflax.de/0-WVK-Retail/Bilder-Pictures/SAFLAX-",'Basis-Tabelle-Samen'!C242,"-",'Basis-Tabelle-Samen'!J242,"-seed-package-front-cr-swedish.jpg")),
IF($C$1="Slowakisch - SK",HYPERLINK(CONCATENATE("https://www.saflax.de/0-WVK-Retail/Bilder-Pictures/SAFLAX-",'Basis-Tabelle-Samen'!C242,"-",'Basis-Tabelle-Samen'!J242,"-seed-package-front-cr-slovak.jpg")),
IF($C$1="Slowenisch - SI",HYPERLINK(CONCATENATE("https://www.saflax.de/0-WVK-Retail/Bilder-Pictures/SAFLAX-",'Basis-Tabelle-Samen'!C242,"-",'Basis-Tabelle-Samen'!J242,"-seed-package-front-cr-slovenian.jpg")),
IF($C$1="Spanisch - ES",HYPERLINK(CONCATENATE("https://www.saflax.de/0-WVK-Retail/Bilder-Pictures/SAFLAX-",'Basis-Tabelle-Samen'!C242,"-",'Basis-Tabelle-Samen'!J242,"-seed-package-front-cr-spanish.jpg")),
IF($C$1="Tschechisch - CZ",HYPERLINK(CONCATENATE("https://www.saflax.de/0-WVK-Retail/Bilder-Pictures/SAFLAX-",'Basis-Tabelle-Samen'!C242,"-",'Basis-Tabelle-Samen'!J242,"-seed-package-front-cr-czech.jpg")),
IF($C$1="Türkisch - TR",HYPERLINK(CONCATENATE("https://www.saflax.de/0-WVK-Retail/Bilder-Pictures/SAFLAX-",'Basis-Tabelle-Samen'!C242,"-",'Basis-Tabelle-Samen'!J242,"-seed-package-front-cr-turkish.jpg")),
IF($C$1="Ungarisch - HU",HYPERLINK(CONCATENATE("https://www.saflax.de/0-WVK-Retail/Bilder-Pictures/SAFLAX-",'Basis-Tabelle-Samen'!C242,"-",'Basis-Tabelle-Samen'!J242,"-seed-package-front-cr-hungarian.jpg")),
" ACHTUNG")))))))))))))))))))))))))))))</f>
        <v>https://www.saflax.de/0-WVK-Retail/Bilder-Pictures/SAFLAX-13113-cynara-cardunculus-seed-package-front-cr-english.jpg</v>
      </c>
      <c r="AL241" s="330" t="str">
        <f>IF(G241&lt;1,"",
IF($C$1="Bulgarisch - BG",HYPERLINK(CONCATENATE("https://www.saflax.de/0-WVK-Retail/Bilder-Pictures/SAFLAX-",'Basis-Tabelle-Samen'!C242,"-",'Basis-Tabelle-Samen'!J242,"-seed-package-back-cr-bulgarian.jpg")),
IF($C$1="Dänisch - DK",HYPERLINK(CONCATENATE("https://www.saflax.de/0-WVK-Retail/Bilder-Pictures/SAFLAX-",'Basis-Tabelle-Samen'!C242,"-",'Basis-Tabelle-Samen'!J242,"-seed-package-back-cr-danish.jpg")),
IF($C$1="Deutsch - DE",HYPERLINK(CONCATENATE("https://www.saflax.de/0-WVK-Retail/Bilder-Pictures/SAFLAX-",'Basis-Tabelle-Samen'!C242,"-",'Basis-Tabelle-Samen'!J242,"-seed-package-back-cr-german.jpg")),
IF($C$1="Englisch - UK",HYPERLINK(CONCATENATE("https://www.saflax.de/0-WVK-Retail/Bilder-Pictures/SAFLAX-",'Basis-Tabelle-Samen'!C242,"-",'Basis-Tabelle-Samen'!J242,"-seed-package-back-cr-english.jpg")),
IF($C$1="Estnisch - EE",HYPERLINK(CONCATENATE("https://www.saflax.de/0-WVK-Retail/Bilder-Pictures/SAFLAX-",'Basis-Tabelle-Samen'!C242,"-",'Basis-Tabelle-Samen'!J242,"-seed-package-back-cr-estonian.jpg")),
IF($C$1="Finnisch - FI",HYPERLINK(CONCATENATE("https://www.saflax.de/0-WVK-Retail/Bilder-Pictures/SAFLAX-",'Basis-Tabelle-Samen'!C242,"-",'Basis-Tabelle-Samen'!J242,"-seed-package-back-cr-finnish.jpg")),
IF($C$1="Französisch - FR",HYPERLINK(CONCATENATE("https://www.saflax.de/0-WVK-Retail/Bilder-Pictures/SAFLAX-",'Basis-Tabelle-Samen'!C242,"-",'Basis-Tabelle-Samen'!J242,"-seed-package-back-cr-french.jpg")),
IF($C$1="Griechisch - GR",HYPERLINK(CONCATENATE("https://www.saflax.de/0-WVK-Retail/Bilder-Pictures/SAFLAX-",'Basis-Tabelle-Samen'!C242,"-",'Basis-Tabelle-Samen'!J242,"-seed-package-back-cr-greek.jpg")),
IF($C$1="Irisch - IE",HYPERLINK(CONCATENATE("https://www.saflax.de/0-WVK-Retail/Bilder-Pictures/SAFLAX-",'Basis-Tabelle-Samen'!C242,"-",'Basis-Tabelle-Samen'!J242,"-seed-package-back-cr-irish.jpg")),
IF($C$1="Isländisch - IS",HYPERLINK(CONCATENATE("https://www.saflax.de/0-WVK-Retail/Bilder-Pictures/SAFLAX-",'Basis-Tabelle-Samen'!C242,"-",'Basis-Tabelle-Samen'!J242,"-seed-package-back-cr-icelandic.jpg")),
IF($C$1="Italienisch - IT",HYPERLINK(CONCATENATE("https://www.saflax.de/0-WVK-Retail/Bilder-Pictures/SAFLAX-",'Basis-Tabelle-Samen'!C242,"-",'Basis-Tabelle-Samen'!J242,"-seed-package-back-cr-italian.jpg")),
IF($C$1="Japanisch - JP",HYPERLINK(CONCATENATE("https://www.saflax.de/0-WVK-Retail/Bilder-Pictures/SAFLAX-",'Basis-Tabelle-Samen'!C242,"-",'Basis-Tabelle-Samen'!J242,"-seed-package-back-cr-japanese.jpg")),
IF($C$1="Kroatisch - HR",HYPERLINK(CONCATENATE("https://www.saflax.de/0-WVK-Retail/Bilder-Pictures/SAFLAX-",'Basis-Tabelle-Samen'!C242,"-",'Basis-Tabelle-Samen'!J242,"-seed-package-back-cr-croatian.jpg")),
IF($C$1="Lettisch - LV",HYPERLINK(CONCATENATE("https://www.saflax.de/0-WVK-Retail/Bilder-Pictures/SAFLAX-",'Basis-Tabelle-Samen'!C242,"-",'Basis-Tabelle-Samen'!J242,"-seed-package-back-cr-latvian.jpg")),
IF($C$1="Litauisch - LT",HYPERLINK(CONCATENATE("https://www.saflax.de/0-WVK-Retail/Bilder-Pictures/SAFLAX-",'Basis-Tabelle-Samen'!C242,"-",'Basis-Tabelle-Samen'!J242,"-seed-package-back-cr-lithuanian.jpg")),
IF($C$1="Maltesisch - MT",HYPERLINK(CONCATENATE("https://www.saflax.de/0-WVK-Retail/Bilder-Pictures/SAFLAX-",'Basis-Tabelle-Samen'!C242,"-",'Basis-Tabelle-Samen'!J242,"-seed-package-back-cr-maltese.jpg")),
IF($C$1="Niederländisch - NL",HYPERLINK(CONCATENATE("https://www.saflax.de/0-WVK-Retail/Bilder-Pictures/SAFLAX-",'Basis-Tabelle-Samen'!C242,"-",'Basis-Tabelle-Samen'!J242,"-seed-package-back-cr-dutch.jpg")),
IF($C$1="Norwegisch - NO",HYPERLINK(CONCATENATE("https://www.saflax.de/0-WVK-Retail/Bilder-Pictures/SAFLAX-",'Basis-Tabelle-Samen'!C242,"-",'Basis-Tabelle-Samen'!J242,"-seed-package-back-cr-nowegian.jpg")),
IF($C$1="Polnisch - PL",HYPERLINK(CONCATENATE("https://www.saflax.de/0-WVK-Retail/Bilder-Pictures/SAFLAX-",'Basis-Tabelle-Samen'!C242,"-",'Basis-Tabelle-Samen'!J242,"-seed-package-back-cr-polish.jpg")),
IF($C$1="Portugiesisch - PT",HYPERLINK(CONCATENATE("https://www.saflax.de/0-WVK-Retail/Bilder-Pictures/SAFLAX-",'Basis-Tabelle-Samen'!C242,"-",'Basis-Tabelle-Samen'!J242,"-seed-package-back-cr-portuguese.jpg")),
IF($C$1="Rumänisch - RO",HYPERLINK(CONCATENATE("https://www.saflax.de/0-WVK-Retail/Bilder-Pictures/SAFLAX-",'Basis-Tabelle-Samen'!C242,"-",'Basis-Tabelle-Samen'!J242,"-seed-package-back-cr-romanian.jpg")),
IF($C$1="Schwedisch - SE",HYPERLINK(CONCATENATE("https://www.saflax.de/0-WVK-Retail/Bilder-Pictures/SAFLAX-",'Basis-Tabelle-Samen'!C242,"-",'Basis-Tabelle-Samen'!J242,"-seed-package-back-cr-swedish.jpg")),
IF($C$1="Slowakisch - SK",HYPERLINK(CONCATENATE("https://www.saflax.de/0-WVK-Retail/Bilder-Pictures/SAFLAX-",'Basis-Tabelle-Samen'!C242,"-",'Basis-Tabelle-Samen'!J242,"-seed-package-back-cr-slovak.jpg")),
IF($C$1="Slowenisch - SI",HYPERLINK(CONCATENATE("https://www.saflax.de/0-WVK-Retail/Bilder-Pictures/SAFLAX-",'Basis-Tabelle-Samen'!C242,"-",'Basis-Tabelle-Samen'!J242,"-seed-package-back-cr-slovenian.jpg")),
IF($C$1="Spanisch - ES",HYPERLINK(CONCATENATE("https://www.saflax.de/0-WVK-Retail/Bilder-Pictures/SAFLAX-",'Basis-Tabelle-Samen'!C242,"-",'Basis-Tabelle-Samen'!J242,"-seed-package-back-cr-spanish.jpg")),
IF($C$1="Tschechisch - CZ",HYPERLINK(CONCATENATE("https://www.saflax.de/0-WVK-Retail/Bilder-Pictures/SAFLAX-",'Basis-Tabelle-Samen'!C242,"-",'Basis-Tabelle-Samen'!J242,"-seed-package-back-cr-czech.jpg")),
IF($C$1="Türkisch - TR",HYPERLINK(CONCATENATE("https://www.saflax.de/0-WVK-Retail/Bilder-Pictures/SAFLAX-",'Basis-Tabelle-Samen'!C242,"-",'Basis-Tabelle-Samen'!J242,"-seed-package-back-cr-turkish.jpg")),
IF($C$1="Ungarisch - HU",HYPERLINK(CONCATENATE("https://www.saflax.de/0-WVK-Retail/Bilder-Pictures/SAFLAX-",'Basis-Tabelle-Samen'!C242,"-",'Basis-Tabelle-Samen'!J242,"-seed-package-back-cr-hungarian.jpg")),
" ACHTUNG")))))))))))))))))))))))))))))</f>
        <v>https://www.saflax.de/0-WVK-Retail/Bilder-Pictures/SAFLAX-13113-cynara-cardunculus-seed-package-back-cr-english.jpg</v>
      </c>
      <c r="AM241" s="330" t="str">
        <f>IF(H241&lt;1,"",
IF($C$1="Bulgarisch - BG",HYPERLINK(CONCATENATE("https://www.saflax.de/0-WVK-Retail/Bilder-Pictures/SAFLAX-",'Basis-Tabelle-Samen'!K242,"-",'Basis-Tabelle-Samen'!J242,"-garden-to-go-mini-bulgarian.jpg")),
IF($C$1="Dänisch - DK",HYPERLINK(CONCATENATE("https://www.saflax.de/0-WVK-Retail/Bilder-Pictures/SAFLAX-",'Basis-Tabelle-Samen'!K242,"-",'Basis-Tabelle-Samen'!J242,"-garden-to-go-mini-danish.jpg")),
IF($C$1="Deutsch - DE",HYPERLINK(CONCATENATE("https://www.saflax.de/0-WVK-Retail/Bilder-Pictures/SAFLAX-",'Basis-Tabelle-Samen'!K242,"-",'Basis-Tabelle-Samen'!J242,"-garden-to-go-mini-german.jpg")),
IF($C$1="Englisch - UK",HYPERLINK(CONCATENATE("https://www.saflax.de/0-WVK-Retail/Bilder-Pictures/SAFLAX-",'Basis-Tabelle-Samen'!K242,"-",'Basis-Tabelle-Samen'!J242,"-garden-to-go-mini-english.jpg")),
IF($C$1="Estnisch - EE",HYPERLINK(CONCATENATE("https://www.saflax.de/0-WVK-Retail/Bilder-Pictures/SAFLAX-",'Basis-Tabelle-Samen'!K242,"-",'Basis-Tabelle-Samen'!J242,"-garden-to-go-mini-estonian.jpg")),
IF($C$1="Finnisch - FI",HYPERLINK(CONCATENATE("https://www.saflax.de/0-WVK-Retail/Bilder-Pictures/SAFLAX-",'Basis-Tabelle-Samen'!K242,"-",'Basis-Tabelle-Samen'!J242,"-garden-to-go-mini-finnish.jpg")),
IF($C$1="Französisch - FR",HYPERLINK(CONCATENATE("https://www.saflax.de/0-WVK-Retail/Bilder-Pictures/SAFLAX-",'Basis-Tabelle-Samen'!K242,"-",'Basis-Tabelle-Samen'!J242,"-garden-to-go-mini-french.jpg")),
IF($C$1="Griechisch - GR",HYPERLINK(CONCATENATE("https://www.saflax.de/0-WVK-Retail/Bilder-Pictures/SAFLAX-",'Basis-Tabelle-Samen'!K242,"-",'Basis-Tabelle-Samen'!J242,"-garden-to-go-mini-greek.jpg")),
IF($C$1="Irisch - IE",HYPERLINK(CONCATENATE("https://www.saflax.de/0-WVK-Retail/Bilder-Pictures/SAFLAX-",'Basis-Tabelle-Samen'!K242,"-",'Basis-Tabelle-Samen'!J242,"-garden-to-go-mini-irish.jpg")),
IF($C$1="Isländisch - IS",HYPERLINK(CONCATENATE("https://www.saflax.de/0-WVK-Retail/Bilder-Pictures/SAFLAX-",'Basis-Tabelle-Samen'!K242,"-",'Basis-Tabelle-Samen'!J242,"-garden-to-go-mini-icelandic.jpg")),
IF($C$1="Italienisch - IT",HYPERLINK(CONCATENATE("https://www.saflax.de/0-WVK-Retail/Bilder-Pictures/SAFLAX-",'Basis-Tabelle-Samen'!K242,"-",'Basis-Tabelle-Samen'!J242,"-garden-to-go-mini-italian.jpg")),
IF($C$1="Japanisch - JP",HYPERLINK(CONCATENATE("https://www.saflax.de/0-WVK-Retail/Bilder-Pictures/SAFLAX-",'Basis-Tabelle-Samen'!K242,"-",'Basis-Tabelle-Samen'!J242,"-garden-to-go-mini-japanese.jpg")),
IF($C$1="Kroatisch - HR",HYPERLINK(CONCATENATE("https://www.saflax.de/0-WVK-Retail/Bilder-Pictures/SAFLAX-",'Basis-Tabelle-Samen'!K242,"-",'Basis-Tabelle-Samen'!J242,"-garden-to-go-mini-croatian.jpg")),
IF($C$1="Lettisch - LV",HYPERLINK(CONCATENATE("https://www.saflax.de/0-WVK-Retail/Bilder-Pictures/SAFLAX-",'Basis-Tabelle-Samen'!K242,"-",'Basis-Tabelle-Samen'!J242,"-garden-to-go-mini-latvian.jpg")),
IF($C$1="Litauisch - LT",HYPERLINK(CONCATENATE("https://www.saflax.de/0-WVK-Retail/Bilder-Pictures/SAFLAX-",'Basis-Tabelle-Samen'!K242,"-",'Basis-Tabelle-Samen'!J242,"-garden-to-go-mini-lithuanian.jpg")),
IF($C$1="Maltesisch - MT",HYPERLINK(CONCATENATE("https://www.saflax.de/0-WVK-Retail/Bilder-Pictures/SAFLAX-",'Basis-Tabelle-Samen'!K242,"-",'Basis-Tabelle-Samen'!J242,"-garden-to-go-mini-maltese.jpg")),
IF($C$1="Niederländisch - NL",HYPERLINK(CONCATENATE("https://www.saflax.de/0-WVK-Retail/Bilder-Pictures/SAFLAX-",'Basis-Tabelle-Samen'!K242,"-",'Basis-Tabelle-Samen'!J242,"-garden-to-go-mini-dutch.jpg")),
IF($C$1="Norwegisch - NO",HYPERLINK(CONCATENATE("https://www.saflax.de/0-WVK-Retail/Bilder-Pictures/SAFLAX-",'Basis-Tabelle-Samen'!K242,"-",'Basis-Tabelle-Samen'!J242,"-garden-to-go-mini-nowegian.jpg")),
IF($C$1="Polnisch - PL",HYPERLINK(CONCATENATE("https://www.saflax.de/0-WVK-Retail/Bilder-Pictures/SAFLAX-",'Basis-Tabelle-Samen'!K242,"-",'Basis-Tabelle-Samen'!J242,"-garden-to-go-mini-polish.jpg")),
IF($C$1="Portugiesisch - PT",HYPERLINK(CONCATENATE("https://www.saflax.de/0-WVK-Retail/Bilder-Pictures/SAFLAX-",'Basis-Tabelle-Samen'!K242,"-",'Basis-Tabelle-Samen'!J242,"-garden-to-go-mini-portuguese.jpg")),
IF($C$1="Rumänisch - RO",HYPERLINK(CONCATENATE("https://www.saflax.de/0-WVK-Retail/Bilder-Pictures/SAFLAX-",'Basis-Tabelle-Samen'!K242,"-",'Basis-Tabelle-Samen'!J242,"-garden-to-go-mini-romanian.jpg")),
IF($C$1="Schwedisch - SE",HYPERLINK(CONCATENATE("https://www.saflax.de/0-WVK-Retail/Bilder-Pictures/SAFLAX-",'Basis-Tabelle-Samen'!K242,"-",'Basis-Tabelle-Samen'!J242,"-garden-to-go-mini-swedish.jpg")),
IF($C$1="Slowakisch - SK",HYPERLINK(CONCATENATE("https://www.saflax.de/0-WVK-Retail/Bilder-Pictures/SAFLAX-",'Basis-Tabelle-Samen'!K242,"-",'Basis-Tabelle-Samen'!J242,"-garden-to-go-mini-slovak.jpg")),
IF($C$1="Slowenisch - SI",HYPERLINK(CONCATENATE("https://www.saflax.de/0-WVK-Retail/Bilder-Pictures/SAFLAX-",'Basis-Tabelle-Samen'!K242,"-",'Basis-Tabelle-Samen'!J242,"-garden-to-go-mini-slovenian.jpg")),
IF($C$1="Spanisch - ES",HYPERLINK(CONCATENATE("https://www.saflax.de/0-WVK-Retail/Bilder-Pictures/SAFLAX-",'Basis-Tabelle-Samen'!K242,"-",'Basis-Tabelle-Samen'!J242,"-garden-to-go-mini-spanish.jpg")),
IF($C$1="Tschechisch - CZ",HYPERLINK(CONCATENATE("https://www.saflax.de/0-WVK-Retail/Bilder-Pictures/SAFLAX-",'Basis-Tabelle-Samen'!K242,"-",'Basis-Tabelle-Samen'!J242,"-garden-to-go-mini-czech.jpg")),
IF($C$1="Türkisch - TR",HYPERLINK(CONCATENATE("https://www.saflax.de/0-WVK-Retail/Bilder-Pictures/SAFLAX-",'Basis-Tabelle-Samen'!K242,"-",'Basis-Tabelle-Samen'!J242,"-garden-to-go-mini-turkish.jpg")),
IF($C$1="Ungarisch - HU",HYPERLINK(CONCATENATE("https://www.saflax.de/0-WVK-Retail/Bilder-Pictures/SAFLAX-",'Basis-Tabelle-Samen'!K242,"-",'Basis-Tabelle-Samen'!J242,"-garden-to-go-mini-hungarian.jpg")),
" ACHTUNG")))))))))))))))))))))))))))))</f>
        <v>https://www.saflax.de/0-WVK-Retail/Bilder-Pictures/SAFLAX-73113-cynara-cardunculus-garden-to-go-mini-english.jpg</v>
      </c>
      <c r="AN241" s="330" t="str">
        <f>IF(I241&lt;1,"",
IF($C$1="Bulgarisch - BG",HYPERLINK(CONCATENATE("https://www.saflax.de/0-WVK-Retail/Bilder-Pictures/SAFLAX-",'Basis-Tabelle-Samen'!N242,"-",'Basis-Tabelle-Samen'!J242,"-garden-to-go-lite-bulgarian.jpg")),
IF($C$1="Dänisch - DK",HYPERLINK(CONCATENATE("https://www.saflax.de/0-WVK-Retail/Bilder-Pictures/SAFLAX-",'Basis-Tabelle-Samen'!N242,"-",'Basis-Tabelle-Samen'!J242,"-garden-to-go-lite-danish.jpg")),
IF($C$1="Deutsch - DE",HYPERLINK(CONCATENATE("https://www.saflax.de/0-WVK-Retail/Bilder-Pictures/SAFLAX-",'Basis-Tabelle-Samen'!N242,"-",'Basis-Tabelle-Samen'!J242,"-garden-to-go-lite-german.jpg")),
IF($C$1="Englisch - UK",HYPERLINK(CONCATENATE("https://www.saflax.de/0-WVK-Retail/Bilder-Pictures/SAFLAX-",'Basis-Tabelle-Samen'!N242,"-",'Basis-Tabelle-Samen'!J242,"-garden-to-go-lite-english.jpg")),
IF($C$1="Estnisch - EE",HYPERLINK(CONCATENATE("https://www.saflax.de/0-WVK-Retail/Bilder-Pictures/SAFLAX-",'Basis-Tabelle-Samen'!N242,"-",'Basis-Tabelle-Samen'!J242,"-garden-to-go-lite-estonian.jpg")),
IF($C$1="Finnisch - FI",HYPERLINK(CONCATENATE("https://www.saflax.de/0-WVK-Retail/Bilder-Pictures/SAFLAX-",'Basis-Tabelle-Samen'!N242,"-",'Basis-Tabelle-Samen'!J242,"-garden-to-go-lite-finnish.jpg")),
IF($C$1="Französisch - FR",HYPERLINK(CONCATENATE("https://www.saflax.de/0-WVK-Retail/Bilder-Pictures/SAFLAX-",'Basis-Tabelle-Samen'!N242,"-",'Basis-Tabelle-Samen'!J242,"-garden-to-go-lite-french.jpg")),
IF($C$1="Griechisch - GR",HYPERLINK(CONCATENATE("https://www.saflax.de/0-WVK-Retail/Bilder-Pictures/SAFLAX-",'Basis-Tabelle-Samen'!N242,"-",'Basis-Tabelle-Samen'!J242,"-garden-to-go-lite-greek.jpg")),
IF($C$1="Irisch - IE",HYPERLINK(CONCATENATE("https://www.saflax.de/0-WVK-Retail/Bilder-Pictures/SAFLAX-",'Basis-Tabelle-Samen'!N242,"-",'Basis-Tabelle-Samen'!J242,"-garden-to-go-lite-irish.jpg")),
IF($C$1="Isländisch - IS",HYPERLINK(CONCATENATE("https://www.saflax.de/0-WVK-Retail/Bilder-Pictures/SAFLAX-",'Basis-Tabelle-Samen'!N242,"-",'Basis-Tabelle-Samen'!J242,"-garden-to-go-lite-icelandic.jpg")),
IF($C$1="Italienisch - IT",HYPERLINK(CONCATENATE("https://www.saflax.de/0-WVK-Retail/Bilder-Pictures/SAFLAX-",'Basis-Tabelle-Samen'!N242,"-",'Basis-Tabelle-Samen'!J242,"-garden-to-go-lite-italian.jpg")),
IF($C$1="Japanisch - JP",HYPERLINK(CONCATENATE("https://www.saflax.de/0-WVK-Retail/Bilder-Pictures/SAFLAX-",'Basis-Tabelle-Samen'!N242,"-",'Basis-Tabelle-Samen'!J242,"-garden-to-go-lite-japanese.jpg")),
IF($C$1="Kroatisch - HR",HYPERLINK(CONCATENATE("https://www.saflax.de/0-WVK-Retail/Bilder-Pictures/SAFLAX-",'Basis-Tabelle-Samen'!N242,"-",'Basis-Tabelle-Samen'!J242,"-garden-to-go-lite-croatian.jpg")),
IF($C$1="Lettisch - LV",HYPERLINK(CONCATENATE("https://www.saflax.de/0-WVK-Retail/Bilder-Pictures/SAFLAX-",'Basis-Tabelle-Samen'!N242,"-",'Basis-Tabelle-Samen'!J242,"-garden-to-go-lite-latvian.jpg")),
IF($C$1="Litauisch - LT",HYPERLINK(CONCATENATE("https://www.saflax.de/0-WVK-Retail/Bilder-Pictures/SAFLAX-",'Basis-Tabelle-Samen'!N242,"-",'Basis-Tabelle-Samen'!J242,"-garden-to-go-lite-lithuanian.jpg")),
IF($C$1="Maltesisch - MT",HYPERLINK(CONCATENATE("https://www.saflax.de/0-WVK-Retail/Bilder-Pictures/SAFLAX-",'Basis-Tabelle-Samen'!N242,"-",'Basis-Tabelle-Samen'!J242,"-garden-to-go-lite-maltese.jpg")),
IF($C$1="Niederländisch - NL",HYPERLINK(CONCATENATE("https://www.saflax.de/0-WVK-Retail/Bilder-Pictures/SAFLAX-",'Basis-Tabelle-Samen'!N242,"-",'Basis-Tabelle-Samen'!J242,"-garden-to-go-lite-dutch.jpg")),
IF($C$1="Norwegisch - NO",HYPERLINK(CONCATENATE("https://www.saflax.de/0-WVK-Retail/Bilder-Pictures/SAFLAX-",'Basis-Tabelle-Samen'!N242,"-",'Basis-Tabelle-Samen'!J242,"-garden-to-go-lite-nowegian.jpg")),
IF($C$1="Polnisch - PL",HYPERLINK(CONCATENATE("https://www.saflax.de/0-WVK-Retail/Bilder-Pictures/SAFLAX-",'Basis-Tabelle-Samen'!N242,"-",'Basis-Tabelle-Samen'!J242,"-garden-to-go-lite-polish.jpg")),
IF($C$1="Portugiesisch - PT",HYPERLINK(CONCATENATE("https://www.saflax.de/0-WVK-Retail/Bilder-Pictures/SAFLAX-",'Basis-Tabelle-Samen'!N242,"-",'Basis-Tabelle-Samen'!J242,"-garden-to-go-lite-portuguese.jpg")),
IF($C$1="Rumänisch - RO",HYPERLINK(CONCATENATE("https://www.saflax.de/0-WVK-Retail/Bilder-Pictures/SAFLAX-",'Basis-Tabelle-Samen'!N242,"-",'Basis-Tabelle-Samen'!J242,"-garden-to-go-lite-romanian.jpg")),
IF($C$1="Schwedisch - SE",HYPERLINK(CONCATENATE("https://www.saflax.de/0-WVK-Retail/Bilder-Pictures/SAFLAX-",'Basis-Tabelle-Samen'!N242,"-",'Basis-Tabelle-Samen'!J242,"-garden-to-go-lite-swedish.jpg")),
IF($C$1="Slowakisch - SK",HYPERLINK(CONCATENATE("https://www.saflax.de/0-WVK-Retail/Bilder-Pictures/SAFLAX-",'Basis-Tabelle-Samen'!N242,"-",'Basis-Tabelle-Samen'!J242,"-garden-to-go-lite-slovak.jpg")),
IF($C$1="Slowenisch - SI",HYPERLINK(CONCATENATE("https://www.saflax.de/0-WVK-Retail/Bilder-Pictures/SAFLAX-",'Basis-Tabelle-Samen'!N242,"-",'Basis-Tabelle-Samen'!J242,"-garden-to-go-lite-slovenian.jpg")),
IF($C$1="Spanisch - ES",HYPERLINK(CONCATENATE("https://www.saflax.de/0-WVK-Retail/Bilder-Pictures/SAFLAX-",'Basis-Tabelle-Samen'!N242,"-",'Basis-Tabelle-Samen'!J242,"-garden-to-go-lite-spanish.jpg")),
IF($C$1="Tschechisch - CZ",HYPERLINK(CONCATENATE("https://www.saflax.de/0-WVK-Retail/Bilder-Pictures/SAFLAX-",'Basis-Tabelle-Samen'!N242,"-",'Basis-Tabelle-Samen'!J242,"-garden-to-go-lite-czech.jpg")),
IF($C$1="Türkisch - TR",HYPERLINK(CONCATENATE("https://www.saflax.de/0-WVK-Retail/Bilder-Pictures/SAFLAX-",'Basis-Tabelle-Samen'!N242,"-",'Basis-Tabelle-Samen'!J242,"-garden-to-go-lite-turkish.jpg")),
IF($C$1="Ungarisch - HU",HYPERLINK(CONCATENATE("https://www.saflax.de/0-WVK-Retail/Bilder-Pictures/SAFLAX-",'Basis-Tabelle-Samen'!N242,"-",'Basis-Tabelle-Samen'!J242,"-garden-to-go-lite-hungarian.jpg")),
" ACHTUNG")))))))))))))))))))))))))))))</f>
        <v>https://www.saflax.de/0-WVK-Retail/Bilder-Pictures/SAFLAX-83113-cynara-cardunculus-garden-to-go-lite-english.jpg</v>
      </c>
      <c r="AO241" s="330" t="str">
        <f>IF(J241&lt;1,"",
IF($C$1="Bulgarisch - BG",HYPERLINK(CONCATENATE("https://www.saflax.de/0-WVK-Retail/Bilder-Pictures/SAFLAX-",'Basis-Tabelle-Samen'!Q242,"-",'Basis-Tabelle-Samen'!J242,"-garden-to-go-bulgarian.jpg")),
IF($C$1="Dänisch - DK",HYPERLINK(CONCATENATE("https://www.saflax.de/0-WVK-Retail/Bilder-Pictures/SAFLAX-",'Basis-Tabelle-Samen'!Q242,"-",'Basis-Tabelle-Samen'!J242,"-garden-to-go-danish.jpg")),
IF($C$1="Deutsch - DE",HYPERLINK(CONCATENATE("https://www.saflax.de/0-WVK-Retail/Bilder-Pictures/SAFLAX-",'Basis-Tabelle-Samen'!Q242,"-",'Basis-Tabelle-Samen'!J242,"-garden-to-go-german.jpg")),
IF($C$1="Englisch - UK",HYPERLINK(CONCATENATE("https://www.saflax.de/0-WVK-Retail/Bilder-Pictures/SAFLAX-",'Basis-Tabelle-Samen'!Q242,"-",'Basis-Tabelle-Samen'!J242,"-garden-to-go-english.jpg")),
IF($C$1="Estnisch - EE",HYPERLINK(CONCATENATE("https://www.saflax.de/0-WVK-Retail/Bilder-Pictures/SAFLAX-",'Basis-Tabelle-Samen'!Q242,"-",'Basis-Tabelle-Samen'!J242,"-garden-to-go-estonian.jpg")),
IF($C$1="Finnisch - FI",HYPERLINK(CONCATENATE("https://www.saflax.de/0-WVK-Retail/Bilder-Pictures/SAFLAX-",'Basis-Tabelle-Samen'!Q242,"-",'Basis-Tabelle-Samen'!J242,"-garden-to-go-finnish.jpg")),
IF($C$1="Französisch - FR",HYPERLINK(CONCATENATE("https://www.saflax.de/0-WVK-Retail/Bilder-Pictures/SAFLAX-",'Basis-Tabelle-Samen'!Q242,"-",'Basis-Tabelle-Samen'!J242,"-garden-to-go-french.jpg")),
IF($C$1="Griechisch - GR",HYPERLINK(CONCATENATE("https://www.saflax.de/0-WVK-Retail/Bilder-Pictures/SAFLAX-",'Basis-Tabelle-Samen'!Q242,"-",'Basis-Tabelle-Samen'!J242,"-garden-to-go-greek.jpg")),
IF($C$1="Irisch - IE",HYPERLINK(CONCATENATE("https://www.saflax.de/0-WVK-Retail/Bilder-Pictures/SAFLAX-",'Basis-Tabelle-Samen'!Q242,"-",'Basis-Tabelle-Samen'!J242,"-garden-to-go-irish.jpg")),
IF($C$1="Isländisch - IS",HYPERLINK(CONCATENATE("https://www.saflax.de/0-WVK-Retail/Bilder-Pictures/SAFLAX-",'Basis-Tabelle-Samen'!Q242,"-",'Basis-Tabelle-Samen'!J242,"-garden-to-go-icelandic.jpg")),
IF($C$1="Italienisch - IT",HYPERLINK(CONCATENATE("https://www.saflax.de/0-WVK-Retail/Bilder-Pictures/SAFLAX-",'Basis-Tabelle-Samen'!Q242,"-",'Basis-Tabelle-Samen'!J242,"-garden-to-go-italian.jpg")),
IF($C$1="Japanisch - JP",HYPERLINK(CONCATENATE("https://www.saflax.de/0-WVK-Retail/Bilder-Pictures/SAFLAX-",'Basis-Tabelle-Samen'!Q242,"-",'Basis-Tabelle-Samen'!J242,"-garden-to-go-japanese.jpg")),
IF($C$1="Kroatisch - HR",HYPERLINK(CONCATENATE("https://www.saflax.de/0-WVK-Retail/Bilder-Pictures/SAFLAX-",'Basis-Tabelle-Samen'!Q242,"-",'Basis-Tabelle-Samen'!J242,"-garden-to-go-croatian.jpg")),
IF($C$1="Lettisch - LV",HYPERLINK(CONCATENATE("https://www.saflax.de/0-WVK-Retail/Bilder-Pictures/SAFLAX-",'Basis-Tabelle-Samen'!Q242,"-",'Basis-Tabelle-Samen'!J242,"-garden-to-go-latvian.jpg")),
IF($C$1="Litauisch - LT",HYPERLINK(CONCATENATE("https://www.saflax.de/0-WVK-Retail/Bilder-Pictures/SAFLAX-",'Basis-Tabelle-Samen'!Q242,"-",'Basis-Tabelle-Samen'!J242,"-garden-to-go-lithuanian.jpg")),
IF($C$1="Maltesisch - MT",HYPERLINK(CONCATENATE("https://www.saflax.de/0-WVK-Retail/Bilder-Pictures/SAFLAX-",'Basis-Tabelle-Samen'!Q242,"-",'Basis-Tabelle-Samen'!J242,"-garden-to-go-maltese.jpg")),
IF($C$1="Niederländisch - NL",HYPERLINK(CONCATENATE("https://www.saflax.de/0-WVK-Retail/Bilder-Pictures/SAFLAX-",'Basis-Tabelle-Samen'!Q242,"-",'Basis-Tabelle-Samen'!J242,"-garden-to-go-dutch.jpg")),
IF($C$1="Norwegisch - NO",HYPERLINK(CONCATENATE("https://www.saflax.de/0-WVK-Retail/Bilder-Pictures/SAFLAX-",'Basis-Tabelle-Samen'!Q242,"-",'Basis-Tabelle-Samen'!J242,"-garden-to-go-nowegian.jpg")),
IF($C$1="Polnisch - PL",HYPERLINK(CONCATENATE("https://www.saflax.de/0-WVK-Retail/Bilder-Pictures/SAFLAX-",'Basis-Tabelle-Samen'!Q242,"-",'Basis-Tabelle-Samen'!J242,"-garden-to-go-polish.jpg")),
IF($C$1="Portugiesisch - PT",HYPERLINK(CONCATENATE("https://www.saflax.de/0-WVK-Retail/Bilder-Pictures/SAFLAX-",'Basis-Tabelle-Samen'!Q242,"-",'Basis-Tabelle-Samen'!J242,"-garden-to-go-portuguese.jpg")),
IF($C$1="Rumänisch - RO",HYPERLINK(CONCATENATE("https://www.saflax.de/0-WVK-Retail/Bilder-Pictures/SAFLAX-",'Basis-Tabelle-Samen'!Q242,"-",'Basis-Tabelle-Samen'!J242,"-garden-to-go-romanian.jpg")),
IF($C$1="Schwedisch - SE",HYPERLINK(CONCATENATE("https://www.saflax.de/0-WVK-Retail/Bilder-Pictures/SAFLAX-",'Basis-Tabelle-Samen'!Q242,"-",'Basis-Tabelle-Samen'!J242,"-garden-to-go-swedish.jpg")),
IF($C$1="Slowakisch - SK",HYPERLINK(CONCATENATE("https://www.saflax.de/0-WVK-Retail/Bilder-Pictures/SAFLAX-",'Basis-Tabelle-Samen'!Q242,"-",'Basis-Tabelle-Samen'!J242,"-garden-to-go-slovak.jpg")),
IF($C$1="Slowenisch - SI",HYPERLINK(CONCATENATE("https://www.saflax.de/0-WVK-Retail/Bilder-Pictures/SAFLAX-",'Basis-Tabelle-Samen'!Q242,"-",'Basis-Tabelle-Samen'!J242,"-garden-to-go-slovenian.jpg")),
IF($C$1="Spanisch - ES",HYPERLINK(CONCATENATE("https://www.saflax.de/0-WVK-Retail/Bilder-Pictures/SAFLAX-",'Basis-Tabelle-Samen'!Q242,"-",'Basis-Tabelle-Samen'!J242,"-garden-to-go-spanish.jpg")),
IF($C$1="Tschechisch - CZ",HYPERLINK(CONCATENATE("https://www.saflax.de/0-WVK-Retail/Bilder-Pictures/SAFLAX-",'Basis-Tabelle-Samen'!Q242,"-",'Basis-Tabelle-Samen'!J242,"-garden-to-go-czech.jpg")),
IF($C$1="Türkisch - TR",HYPERLINK(CONCATENATE("https://www.saflax.de/0-WVK-Retail/Bilder-Pictures/SAFLAX-",'Basis-Tabelle-Samen'!Q242,"-",'Basis-Tabelle-Samen'!J242,"-garden-to-go-turkish.jpg")),
IF($C$1="Ungarisch - HU",HYPERLINK(CONCATENATE("https://www.saflax.de/0-WVK-Retail/Bilder-Pictures/SAFLAX-",'Basis-Tabelle-Samen'!Q242,"-",'Basis-Tabelle-Samen'!J242,"-garden-to-go-hungarian.jpg")),
" ACHTUNG")))))))))))))))))))))))))))))</f>
        <v>https://www.saflax.de/0-WVK-Retail/Bilder-Pictures/SAFLAX-53113-cynara-cardunculus-garden-to-go-english.jpg</v>
      </c>
      <c r="AP241" s="330" t="str">
        <f>IF(K241&lt;1,"",
IF($C$1="Bulgarisch - BG",HYPERLINK(CONCATENATE("https://www.saflax.de/0-WVK-Retail/Bilder-Pictures/SAFLAX-",'Basis-Tabelle-Samen'!T242,"-",'Basis-Tabelle-Samen'!J242,"-cultivation-set-bulgarian.jpg")),
IF($C$1="Dänisch - DK",HYPERLINK(CONCATENATE("https://www.saflax.de/0-WVK-Retail/Bilder-Pictures/SAFLAX-",'Basis-Tabelle-Samen'!T242,"-",'Basis-Tabelle-Samen'!J242,"-cultivation-set-danish.jpg")),
IF($C$1="Deutsch - DE",HYPERLINK(CONCATENATE("https://www.saflax.de/0-WVK-Retail/Bilder-Pictures/SAFLAX-",'Basis-Tabelle-Samen'!T242,"-",'Basis-Tabelle-Samen'!J242,"-cultivation-set-german.jpg")),
IF($C$1="Englisch - UK",HYPERLINK(CONCATENATE("https://www.saflax.de/0-WVK-Retail/Bilder-Pictures/SAFLAX-",'Basis-Tabelle-Samen'!T242,"-",'Basis-Tabelle-Samen'!J242,"-cultivation-set-english.jpg")),
IF($C$1="Estnisch - EE",HYPERLINK(CONCATENATE("https://www.saflax.de/0-WVK-Retail/Bilder-Pictures/SAFLAX-",'Basis-Tabelle-Samen'!T242,"-",'Basis-Tabelle-Samen'!J242,"-cultivation-set-estonian.jpg")),
IF($C$1="Finnisch - FI",HYPERLINK(CONCATENATE("https://www.saflax.de/0-WVK-Retail/Bilder-Pictures/SAFLAX-",'Basis-Tabelle-Samen'!T242,"-",'Basis-Tabelle-Samen'!J242,"-cultivation-set-finnish.jpg")),
IF($C$1="Französisch - FR",HYPERLINK(CONCATENATE("https://www.saflax.de/0-WVK-Retail/Bilder-Pictures/SAFLAX-",'Basis-Tabelle-Samen'!T242,"-",'Basis-Tabelle-Samen'!J242,"-cultivation-set-french.jpg")),
IF($C$1="Griechisch - GR",HYPERLINK(CONCATENATE("https://www.saflax.de/0-WVK-Retail/Bilder-Pictures/SAFLAX-",'Basis-Tabelle-Samen'!T242,"-",'Basis-Tabelle-Samen'!J242,"-cultivation-set-greek.jpg")),
IF($C$1="Irisch - IE",HYPERLINK(CONCATENATE("https://www.saflax.de/0-WVK-Retail/Bilder-Pictures/SAFLAX-",'Basis-Tabelle-Samen'!T242,"-",'Basis-Tabelle-Samen'!J242,"-cultivation-set-irish.jpg")),
IF($C$1="Isländisch - IS",HYPERLINK(CONCATENATE("https://www.saflax.de/0-WVK-Retail/Bilder-Pictures/SAFLAX-",'Basis-Tabelle-Samen'!T242,"-",'Basis-Tabelle-Samen'!J242,"-cultivation-set-icelandic.jpg")),
IF($C$1="Italienisch - IT",HYPERLINK(CONCATENATE("https://www.saflax.de/0-WVK-Retail/Bilder-Pictures/SAFLAX-",'Basis-Tabelle-Samen'!T242,"-",'Basis-Tabelle-Samen'!J242,"-cultivation-set-italian.jpg")),
IF($C$1="Japanisch - JP",HYPERLINK(CONCATENATE("https://www.saflax.de/0-WVK-Retail/Bilder-Pictures/SAFLAX-",'Basis-Tabelle-Samen'!T242,"-",'Basis-Tabelle-Samen'!J242,"-cultivation-set-japanese.jpg")),
IF($C$1="Kroatisch - HR",HYPERLINK(CONCATENATE("https://www.saflax.de/0-WVK-Retail/Bilder-Pictures/SAFLAX-",'Basis-Tabelle-Samen'!T242,"-",'Basis-Tabelle-Samen'!J242,"-cultivation-set-croatian.jpg")),
IF($C$1="Lettisch - LV",HYPERLINK(CONCATENATE("https://www.saflax.de/0-WVK-Retail/Bilder-Pictures/SAFLAX-",'Basis-Tabelle-Samen'!T242,"-",'Basis-Tabelle-Samen'!J242,"-cultivation-set-latvian.jpg")),
IF($C$1="Litauisch - LT",HYPERLINK(CONCATENATE("https://www.saflax.de/0-WVK-Retail/Bilder-Pictures/SAFLAX-",'Basis-Tabelle-Samen'!T242,"-",'Basis-Tabelle-Samen'!J242,"-cultivation-set-lithuanian.jpg")),
IF($C$1="Maltesisch - MT",HYPERLINK(CONCATENATE("https://www.saflax.de/0-WVK-Retail/Bilder-Pictures/SAFLAX-",'Basis-Tabelle-Samen'!T242,"-",'Basis-Tabelle-Samen'!J242,"-cultivation-set-maltese.jpg")),
IF($C$1="Niederländisch - NL",HYPERLINK(CONCATENATE("https://www.saflax.de/0-WVK-Retail/Bilder-Pictures/SAFLAX-",'Basis-Tabelle-Samen'!T242,"-",'Basis-Tabelle-Samen'!J242,"-cultivation-set-dutch.jpg")),
IF($C$1="Norwegisch - NO",HYPERLINK(CONCATENATE("https://www.saflax.de/0-WVK-Retail/Bilder-Pictures/SAFLAX-",'Basis-Tabelle-Samen'!T242,"-",'Basis-Tabelle-Samen'!J242,"-cultivation-set-nowegian.jpg")),
IF($C$1="Polnisch - PL",HYPERLINK(CONCATENATE("https://www.saflax.de/0-WVK-Retail/Bilder-Pictures/SAFLAX-",'Basis-Tabelle-Samen'!T242,"-",'Basis-Tabelle-Samen'!J242,"-cultivation-set-polish.jpg")),
IF($C$1="Portugiesisch - PT",HYPERLINK(CONCATENATE("https://www.saflax.de/0-WVK-Retail/Bilder-Pictures/SAFLAX-",'Basis-Tabelle-Samen'!T242,"-",'Basis-Tabelle-Samen'!J242,"-cultivation-set-portuguese.jpg")),
IF($C$1="Rumänisch - RO",HYPERLINK(CONCATENATE("https://www.saflax.de/0-WVK-Retail/Bilder-Pictures/SAFLAX-",'Basis-Tabelle-Samen'!T242,"-",'Basis-Tabelle-Samen'!J242,"-cultivation-set-romanian.jpg")),
IF($C$1="Schwedisch - SE",HYPERLINK(CONCATENATE("https://www.saflax.de/0-WVK-Retail/Bilder-Pictures/SAFLAX-",'Basis-Tabelle-Samen'!T242,"-",'Basis-Tabelle-Samen'!J242,"-cultivation-set-swedish.jpg")),
IF($C$1="Slowakisch - SK",HYPERLINK(CONCATENATE("https://www.saflax.de/0-WVK-Retail/Bilder-Pictures/SAFLAX-",'Basis-Tabelle-Samen'!T242,"-",'Basis-Tabelle-Samen'!J242,"-cultivation-set-slovak.jpg")),
IF($C$1="Slowenisch - SI",HYPERLINK(CONCATENATE("https://www.saflax.de/0-WVK-Retail/Bilder-Pictures/SAFLAX-",'Basis-Tabelle-Samen'!T242,"-",'Basis-Tabelle-Samen'!J242,"-cultivation-set-slovenian.jpg")),
IF($C$1="Spanisch - ES",HYPERLINK(CONCATENATE("https://www.saflax.de/0-WVK-Retail/Bilder-Pictures/SAFLAX-",'Basis-Tabelle-Samen'!T242,"-",'Basis-Tabelle-Samen'!J242,"-cultivation-set-spanish.jpg")),
IF($C$1="Tschechisch - CZ",HYPERLINK(CONCATENATE("https://www.saflax.de/0-WVK-Retail/Bilder-Pictures/SAFLAX-",'Basis-Tabelle-Samen'!T242,"-",'Basis-Tabelle-Samen'!J242,"-cultivation-set-czech.jpg")),
IF($C$1="Türkisch - TR",HYPERLINK(CONCATENATE("https://www.saflax.de/0-WVK-Retail/Bilder-Pictures/SAFLAX-",'Basis-Tabelle-Samen'!T242,"-",'Basis-Tabelle-Samen'!J242,"-cultivation-set-turkish.jpg")),
IF($C$1="Ungarisch - HU",HYPERLINK(CONCATENATE("https://www.saflax.de/0-WVK-Retail/Bilder-Pictures/SAFLAX-",'Basis-Tabelle-Samen'!T242,"-",'Basis-Tabelle-Samen'!J242,"-cultivation-set-hungarian.jpg")),
" ACHTUNG")))))))))))))))))))))))))))))</f>
        <v>https://www.saflax.de/0-WVK-Retail/Bilder-Pictures/SAFLAX-33113-cynara-cardunculus-cultivation-set-english.jpg</v>
      </c>
      <c r="AQ241" s="330" t="str">
        <f>IF(L241&lt;1,"",
IF($C$1="Bulgarisch - BG",HYPERLINK(CONCATENATE("https://www.saflax.de/0-WVK-Retail/Bilder-Pictures/SAFLAX-",'Basis-Tabelle-Samen'!W242,"-",'Basis-Tabelle-Samen'!J242,"-garden-in-the-bag-bulgarian.jpg")),
IF($C$1="Dänisch - DK",HYPERLINK(CONCATENATE("https://www.saflax.de/0-WVK-Retail/Bilder-Pictures/SAFLAX-",'Basis-Tabelle-Samen'!W242,"-",'Basis-Tabelle-Samen'!J242,"-garden-in-the-bag-danish.jpg")),
IF($C$1="Deutsch - DE",HYPERLINK(CONCATENATE("https://www.saflax.de/0-WVK-Retail/Bilder-Pictures/SAFLAX-",'Basis-Tabelle-Samen'!W242,"-",'Basis-Tabelle-Samen'!J242,"-garden-in-the-bag-german.jpg")),
IF($C$1="Englisch - UK",HYPERLINK(CONCATENATE("https://www.saflax.de/0-WVK-Retail/Bilder-Pictures/SAFLAX-",'Basis-Tabelle-Samen'!W242,"-",'Basis-Tabelle-Samen'!J242,"-garden-in-the-bag-english.jpg")),
IF($C$1="Estnisch - EE",HYPERLINK(CONCATENATE("https://www.saflax.de/0-WVK-Retail/Bilder-Pictures/SAFLAX-",'Basis-Tabelle-Samen'!W242,"-",'Basis-Tabelle-Samen'!J242,"-garden-in-the-bag-estonian.jpg")),
IF($C$1="Finnisch - FI",HYPERLINK(CONCATENATE("https://www.saflax.de/0-WVK-Retail/Bilder-Pictures/SAFLAX-",'Basis-Tabelle-Samen'!W242,"-",'Basis-Tabelle-Samen'!J242,"-garden-in-the-bag-finnish.jpg")),
IF($C$1="Französisch - FR",HYPERLINK(CONCATENATE("https://www.saflax.de/0-WVK-Retail/Bilder-Pictures/SAFLAX-",'Basis-Tabelle-Samen'!W242,"-",'Basis-Tabelle-Samen'!J242,"-garden-in-the-bag-french.jpg")),
IF($C$1="Griechisch - GR",HYPERLINK(CONCATENATE("https://www.saflax.de/0-WVK-Retail/Bilder-Pictures/SAFLAX-",'Basis-Tabelle-Samen'!W242,"-",'Basis-Tabelle-Samen'!J242,"-garden-in-the-bag-greek.jpg")),
IF($C$1="Irisch - IE",HYPERLINK(CONCATENATE("https://www.saflax.de/0-WVK-Retail/Bilder-Pictures/SAFLAX-",'Basis-Tabelle-Samen'!W242,"-",'Basis-Tabelle-Samen'!J242,"-garden-in-the-bag-irish.jpg")),
IF($C$1="Isländisch - IS",HYPERLINK(CONCATENATE("https://www.saflax.de/0-WVK-Retail/Bilder-Pictures/SAFLAX-",'Basis-Tabelle-Samen'!W242,"-",'Basis-Tabelle-Samen'!J242,"-garden-in-the-bag-icelandic.jpg")),
IF($C$1="Italienisch - IT",HYPERLINK(CONCATENATE("https://www.saflax.de/0-WVK-Retail/Bilder-Pictures/SAFLAX-",'Basis-Tabelle-Samen'!W242,"-",'Basis-Tabelle-Samen'!J242,"-garden-in-the-bag-italian.jpg")),
IF($C$1="Japanisch - JP",HYPERLINK(CONCATENATE("https://www.saflax.de/0-WVK-Retail/Bilder-Pictures/SAFLAX-",'Basis-Tabelle-Samen'!W242,"-",'Basis-Tabelle-Samen'!J242,"-garden-in-the-bag-japanese.jpg")),
IF($C$1="Kroatisch - HR",HYPERLINK(CONCATENATE("https://www.saflax.de/0-WVK-Retail/Bilder-Pictures/SAFLAX-",'Basis-Tabelle-Samen'!W242,"-",'Basis-Tabelle-Samen'!J242,"-garden-in-the-bag-croatian.jpg")),
IF($C$1="Lettisch - LV",HYPERLINK(CONCATENATE("https://www.saflax.de/0-WVK-Retail/Bilder-Pictures/SAFLAX-",'Basis-Tabelle-Samen'!W242,"-",'Basis-Tabelle-Samen'!J242,"-garden-in-the-bag-latvian.jpg")),
IF($C$1="Litauisch - LT",HYPERLINK(CONCATENATE("https://www.saflax.de/0-WVK-Retail/Bilder-Pictures/SAFLAX-",'Basis-Tabelle-Samen'!W242,"-",'Basis-Tabelle-Samen'!J242,"-garden-in-the-bag-lithuanian.jpg")),
IF($C$1="Maltesisch - MT",HYPERLINK(CONCATENATE("https://www.saflax.de/0-WVK-Retail/Bilder-Pictures/SAFLAX-",'Basis-Tabelle-Samen'!W242,"-",'Basis-Tabelle-Samen'!J242,"-garden-in-the-bag-maltese.jpg")),
IF($C$1="Niederländisch - NL",HYPERLINK(CONCATENATE("https://www.saflax.de/0-WVK-Retail/Bilder-Pictures/SAFLAX-",'Basis-Tabelle-Samen'!W242,"-",'Basis-Tabelle-Samen'!J242,"-garden-in-the-bag-dutch.jpg")),
IF($C$1="Norwegisch - NO",HYPERLINK(CONCATENATE("https://www.saflax.de/0-WVK-Retail/Bilder-Pictures/SAFLAX-",'Basis-Tabelle-Samen'!W242,"-",'Basis-Tabelle-Samen'!J242,"-garden-in-the-bag-nowegian.jpg")),
IF($C$1="Polnisch - PL",HYPERLINK(CONCATENATE("https://www.saflax.de/0-WVK-Retail/Bilder-Pictures/SAFLAX-",'Basis-Tabelle-Samen'!W242,"-",'Basis-Tabelle-Samen'!J242,"-garden-in-the-bag-polish.jpg")),
IF($C$1="Portugiesisch - PT",HYPERLINK(CONCATENATE("https://www.saflax.de/0-WVK-Retail/Bilder-Pictures/SAFLAX-",'Basis-Tabelle-Samen'!W242,"-",'Basis-Tabelle-Samen'!J242,"-garden-in-the-bag-portuguese.jpg")),
IF($C$1="Rumänisch - RO",HYPERLINK(CONCATENATE("https://www.saflax.de/0-WVK-Retail/Bilder-Pictures/SAFLAX-",'Basis-Tabelle-Samen'!W242,"-",'Basis-Tabelle-Samen'!J242,"-garden-in-the-bag-romanian.jpg")),
IF($C$1="Schwedisch - SE",HYPERLINK(CONCATENATE("https://www.saflax.de/0-WVK-Retail/Bilder-Pictures/SAFLAX-",'Basis-Tabelle-Samen'!W242,"-",'Basis-Tabelle-Samen'!J242,"-garden-in-the-bag-swedish.jpg")),
IF($C$1="Slowakisch - SK",HYPERLINK(CONCATENATE("https://www.saflax.de/0-WVK-Retail/Bilder-Pictures/SAFLAX-",'Basis-Tabelle-Samen'!W242,"-",'Basis-Tabelle-Samen'!J242,"-garden-in-the-bag-slovak.jpg")),
IF($C$1="Slowenisch - SI",HYPERLINK(CONCATENATE("https://www.saflax.de/0-WVK-Retail/Bilder-Pictures/SAFLAX-",'Basis-Tabelle-Samen'!W242,"-",'Basis-Tabelle-Samen'!J242,"-garden-in-the-bag-slovenian.jpg")),
IF($C$1="Spanisch - ES",HYPERLINK(CONCATENATE("https://www.saflax.de/0-WVK-Retail/Bilder-Pictures/SAFLAX-",'Basis-Tabelle-Samen'!W242,"-",'Basis-Tabelle-Samen'!J242,"-garden-in-the-bag-spanish.jpg")),
IF($C$1="Tschechisch - CZ",HYPERLINK(CONCATENATE("https://www.saflax.de/0-WVK-Retail/Bilder-Pictures/SAFLAX-",'Basis-Tabelle-Samen'!W242,"-",'Basis-Tabelle-Samen'!J242,"-garden-in-the-bag-czech.jpg")),
IF($C$1="Türkisch - TR",HYPERLINK(CONCATENATE("https://www.saflax.de/0-WVK-Retail/Bilder-Pictures/SAFLAX-",'Basis-Tabelle-Samen'!W242,"-",'Basis-Tabelle-Samen'!J242,"-garden-in-the-bag-turkish.jpg")),
IF($C$1="Ungarisch - HU",HYPERLINK(CONCATENATE("https://www.saflax.de/0-WVK-Retail/Bilder-Pictures/SAFLAX-",'Basis-Tabelle-Samen'!W242,"-",'Basis-Tabelle-Samen'!J242,"-garden-in-the-bag-hungarian.jpg")),
" ACHTUNG")))))))))))))))))))))))))))))</f>
        <v>https://www.saflax.de/0-WVK-Retail/Bilder-Pictures/SAFLAX-63113-cynara-cardunculus-garden-in-the-bag-english.jpg</v>
      </c>
    </row>
    <row r="242" spans="1:43" ht="17.100000000000001" customHeight="1" x14ac:dyDescent="0.2">
      <c r="A242" s="318" t="str">
        <f>IF('Basis-Tabelle-Samen'!A251="","",IF($C$1="Deutsch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42" s="319" t="str">
        <f>'Basis-Tabelle-Samen'!I251</f>
        <v>Luffa aegyptica syn. L. cylindrica</v>
      </c>
      <c r="C242" s="316" t="str">
        <f>IF($C$1="Bulgarisch - BG",'Basis-Tabelle-Samen'!Z251,
IF($C$1="Dänisch - DK",'Basis-Tabelle-Samen'!AA251,
IF($C$1="Deutsch - DE",'Basis-Tabelle-Samen'!AB251,
IF($C$1="Englisch - UK",'Basis-Tabelle-Samen'!AC251,
IF($C$1="Estnisch - EE",'Basis-Tabelle-Samen'!AD251,
IF($C$1="Finnisch - FI",'Basis-Tabelle-Samen'!AE251,
IF($C$1="Französisch - FR",'Basis-Tabelle-Samen'!AF251,
IF($C$1="Griechisch - GR",'Basis-Tabelle-Samen'!AG251,
IF($C$1="Irisch - IE",'Basis-Tabelle-Samen'!AH251,
IF($C$1="Isländisch - IS",'Basis-Tabelle-Samen'!AI251,
IF($C$1="Italienisch - IT",'Basis-Tabelle-Samen'!AJ251,
IF($C$1="Japanisch - JP",'Basis-Tabelle-Samen'!AK251,
IF($C$1="Kroatisch - HR",'Basis-Tabelle-Samen'!AL251,
IF($C$1="Lettisch - LV",'Basis-Tabelle-Samen'!AM251,
IF($C$1="Litauisch - LT",'Basis-Tabelle-Samen'!AN251,
IF($C$1="Maltesisch - MT",'Basis-Tabelle-Samen'!AO251,
IF($C$1="Niederländisch - NL",'Basis-Tabelle-Samen'!AP251,
IF($C$1="Norwegisch - NO",'Basis-Tabelle-Samen'!AQ251,
IF($C$1="Polnisch - PL",'Basis-Tabelle-Samen'!AR251,
IF($C$1="Portugiesisch - PT",'Basis-Tabelle-Samen'!AS251,
IF($C$1="Rumänisch - RO",'Basis-Tabelle-Samen'!AT251,
IF($C$1="Schwedisch - SE",'Basis-Tabelle-Samen'!AU251,
IF($C$1="Slowakisch - SK",'Basis-Tabelle-Samen'!AV251,
IF($C$1="Slowenisch - SI",'Basis-Tabelle-Samen'!AW251,
IF($C$1="Spanisch - ES",'Basis-Tabelle-Samen'!AX251,
IF($C$1="Tschechisch - CZ",'Basis-Tabelle-Samen'!AY251,
IF($C$1="Türkisch - TR",'Basis-Tabelle-Samen'!AZ251,
IF($C$1="Ungarisch - HU",'Basis-Tabelle-Samen'!BA251,
" ACHTUNG"))))))))))))))))))))))))))))</f>
        <v>Luffa sponge cucumber</v>
      </c>
      <c r="D242" s="320">
        <f>'Basis-Tabelle-Samen'!F251</f>
        <v>10</v>
      </c>
      <c r="E242" s="321" t="str">
        <f>'Basis-Tabelle-Samen'!H251</f>
        <v>7 %</v>
      </c>
      <c r="F242" s="322" t="str">
        <f>IF('Basis-Tabelle-Samen'!G251="","",'Basis-Tabelle-Samen'!G251)</f>
        <v>05</v>
      </c>
      <c r="G242" s="320">
        <f>'Basis-Tabelle-Samen'!C251</f>
        <v>13504</v>
      </c>
      <c r="H242" s="323">
        <f>'Basis-Tabelle-Samen'!D251</f>
        <v>4055473135045</v>
      </c>
      <c r="I242" s="324">
        <f>'Basis-Tabelle-Samen'!E251</f>
        <v>1.85</v>
      </c>
      <c r="J242" s="325">
        <f t="shared" si="3"/>
        <v>12</v>
      </c>
      <c r="K242" s="326">
        <f>'Basis-Tabelle-Samen'!K251</f>
        <v>73504</v>
      </c>
      <c r="L242" s="323">
        <f>'Basis-Tabelle-Samen'!L251</f>
        <v>4055473735047</v>
      </c>
      <c r="M242" s="324">
        <f>'Basis-Tabelle-Samen'!M251</f>
        <v>2.4500000000000002</v>
      </c>
      <c r="N242" s="326">
        <f>IF(K242&lt;1,"",'3'!$I$15)</f>
        <v>15</v>
      </c>
      <c r="O242" s="327">
        <f>IF(K242&lt;1,"",'3'!$J$11)</f>
        <v>90</v>
      </c>
      <c r="P242" s="326">
        <f>'Basis-Tabelle-Samen'!N251</f>
        <v>83504</v>
      </c>
      <c r="Q242" s="323">
        <f>'Basis-Tabelle-Samen'!O251</f>
        <v>4055473835044</v>
      </c>
      <c r="R242" s="328">
        <f>'Basis-Tabelle-Samen'!P251</f>
        <v>3.75</v>
      </c>
      <c r="S242" s="326">
        <f>IF(R242&lt;1,"",'3'!$M$15)</f>
        <v>18</v>
      </c>
      <c r="T242" s="327">
        <f>IF(R242&lt;1,"",'3'!$N$11)</f>
        <v>72</v>
      </c>
      <c r="U242" s="326">
        <f>'Basis-Tabelle-Samen'!Q251</f>
        <v>53504</v>
      </c>
      <c r="V242" s="323">
        <f>'Basis-Tabelle-Samen'!R251</f>
        <v>4055473535043</v>
      </c>
      <c r="W242" s="324">
        <f>'Basis-Tabelle-Samen'!S251</f>
        <v>4.95</v>
      </c>
      <c r="X242" s="326">
        <f>IF(U242&lt;1,"",'3'!$Q$15)</f>
        <v>6</v>
      </c>
      <c r="Y242" s="327">
        <f>IF(U242&lt;1,"",'3'!$R$11)</f>
        <v>24</v>
      </c>
      <c r="Z242" s="326">
        <f>'Basis-Tabelle-Samen'!T251</f>
        <v>33504</v>
      </c>
      <c r="AA242" s="323">
        <f>'Basis-Tabelle-Samen'!U251</f>
        <v>4055473335049</v>
      </c>
      <c r="AB242" s="324">
        <f>'Basis-Tabelle-Samen'!V251</f>
        <v>6.75</v>
      </c>
      <c r="AC242" s="326">
        <f>IF(Z242&lt;1,"",'3'!$U$15)</f>
        <v>6</v>
      </c>
      <c r="AD242" s="327">
        <f>IF(Z242&lt;1,"",'3'!$V$11)</f>
        <v>24</v>
      </c>
      <c r="AE242" s="326">
        <f>'Basis-Tabelle-Samen'!W251</f>
        <v>63504</v>
      </c>
      <c r="AF242" s="323">
        <f>'Basis-Tabelle-Samen'!X251</f>
        <v>4055473635040</v>
      </c>
      <c r="AG242" s="324">
        <f>'Basis-Tabelle-Samen'!Y251</f>
        <v>2.95</v>
      </c>
      <c r="AH242" s="326">
        <f>IF(AE242&lt;1,"",'3'!$Y$15)</f>
        <v>8</v>
      </c>
      <c r="AI242" s="327">
        <f>IF(AE242&lt;1,"",'3'!$Z$11)</f>
        <v>64</v>
      </c>
      <c r="AJ242" s="315"/>
      <c r="AK242" s="316" t="str">
        <f>IF(G242&lt;1,"",
IF($C$1="Bulgarisch - BG",HYPERLINK(CONCATENATE("https://www.saflax.de/0-WVK-Retail/Bilder-Pictures/SAFLAX-",'Basis-Tabelle-Samen'!C251,"-",'Basis-Tabelle-Samen'!J251,"-seed-package-front-cr-bulgarian.jpg")),
IF($C$1="Dänisch - DK",HYPERLINK(CONCATENATE("https://www.saflax.de/0-WVK-Retail/Bilder-Pictures/SAFLAX-",'Basis-Tabelle-Samen'!C251,"-",'Basis-Tabelle-Samen'!J251,"-seed-package-front-cr-danish.jpg")),
IF($C$1="Deutsch - DE",HYPERLINK(CONCATENATE("https://www.saflax.de/0-WVK-Retail/Bilder-Pictures/SAFLAX-",'Basis-Tabelle-Samen'!C251,"-",'Basis-Tabelle-Samen'!J251,"-seed-package-front-cr-german.jpg")),
IF($C$1="Englisch - UK",HYPERLINK(CONCATENATE("https://www.saflax.de/0-WVK-Retail/Bilder-Pictures/SAFLAX-",'Basis-Tabelle-Samen'!C251,"-",'Basis-Tabelle-Samen'!J251,"-seed-package-front-cr-english.jpg")),
IF($C$1="Estnisch - EE",HYPERLINK(CONCATENATE("https://www.saflax.de/0-WVK-Retail/Bilder-Pictures/SAFLAX-",'Basis-Tabelle-Samen'!C251,"-",'Basis-Tabelle-Samen'!J251,"-seed-package-front-cr-estonian.jpg")),
IF($C$1="Finnisch - FI",HYPERLINK(CONCATENATE("https://www.saflax.de/0-WVK-Retail/Bilder-Pictures/SAFLAX-",'Basis-Tabelle-Samen'!C251,"-",'Basis-Tabelle-Samen'!J251,"-seed-package-front-cr-finnish.jpg")),
IF($C$1="Französisch - FR",HYPERLINK(CONCATENATE("https://www.saflax.de/0-WVK-Retail/Bilder-Pictures/SAFLAX-",'Basis-Tabelle-Samen'!C251,"-",'Basis-Tabelle-Samen'!J251,"-seed-package-front-cr-french.jpg")),
IF($C$1="Griechisch - GR",HYPERLINK(CONCATENATE("https://www.saflax.de/0-WVK-Retail/Bilder-Pictures/SAFLAX-",'Basis-Tabelle-Samen'!C251,"-",'Basis-Tabelle-Samen'!J251,"-seed-package-front-cr-greek.jpg")),
IF($C$1="Irisch - IE",HYPERLINK(CONCATENATE("https://www.saflax.de/0-WVK-Retail/Bilder-Pictures/SAFLAX-",'Basis-Tabelle-Samen'!C251,"-",'Basis-Tabelle-Samen'!J251,"-seed-package-front-cr-irish.jpg")),
IF($C$1="Isländisch - IS",HYPERLINK(CONCATENATE("https://www.saflax.de/0-WVK-Retail/Bilder-Pictures/SAFLAX-",'Basis-Tabelle-Samen'!C251,"-",'Basis-Tabelle-Samen'!J251,"-seed-package-front-cr-icelandic.jpg")),
IF($C$1="Italienisch - IT",HYPERLINK(CONCATENATE("https://www.saflax.de/0-WVK-Retail/Bilder-Pictures/SAFLAX-",'Basis-Tabelle-Samen'!C251,"-",'Basis-Tabelle-Samen'!J251,"-seed-package-front-cr-italian.jpg")),
IF($C$1="Japanisch - JP",HYPERLINK(CONCATENATE("https://www.saflax.de/0-WVK-Retail/Bilder-Pictures/SAFLAX-",'Basis-Tabelle-Samen'!C251,"-",'Basis-Tabelle-Samen'!J251,"-seed-package-front-cr-japanese.jpg")),
IF($C$1="Kroatisch - HR",HYPERLINK(CONCATENATE("https://www.saflax.de/0-WVK-Retail/Bilder-Pictures/SAFLAX-",'Basis-Tabelle-Samen'!C251,"-",'Basis-Tabelle-Samen'!J251,"-seed-package-front-cr-croatian.jpg")),
IF($C$1="Lettisch - LV",HYPERLINK(CONCATENATE("https://www.saflax.de/0-WVK-Retail/Bilder-Pictures/SAFLAX-",'Basis-Tabelle-Samen'!C251,"-",'Basis-Tabelle-Samen'!J251,"-seed-package-front-cr-latvian.jpg")),
IF($C$1="Litauisch - LT",HYPERLINK(CONCATENATE("https://www.saflax.de/0-WVK-Retail/Bilder-Pictures/SAFLAX-",'Basis-Tabelle-Samen'!C251,"-",'Basis-Tabelle-Samen'!J251,"-seed-package-front-cr-lithuanian.jpg")),
IF($C$1="Maltesisch - MT",HYPERLINK(CONCATENATE("https://www.saflax.de/0-WVK-Retail/Bilder-Pictures/SAFLAX-",'Basis-Tabelle-Samen'!C251,"-",'Basis-Tabelle-Samen'!J251,"-seed-package-front-cr-maltese.jpg")),
IF($C$1="Niederländisch - NL",HYPERLINK(CONCATENATE("https://www.saflax.de/0-WVK-Retail/Bilder-Pictures/SAFLAX-",'Basis-Tabelle-Samen'!C251,"-",'Basis-Tabelle-Samen'!J251,"-seed-package-front-cr-dutch.jpg")),
IF($C$1="Norwegisch - NO",HYPERLINK(CONCATENATE("https://www.saflax.de/0-WVK-Retail/Bilder-Pictures/SAFLAX-",'Basis-Tabelle-Samen'!C251,"-",'Basis-Tabelle-Samen'!J251,"-seed-package-front-cr-nowegian.jpg")),
IF($C$1="Polnisch - PL",HYPERLINK(CONCATENATE("https://www.saflax.de/0-WVK-Retail/Bilder-Pictures/SAFLAX-",'Basis-Tabelle-Samen'!C251,"-",'Basis-Tabelle-Samen'!J251,"-seed-package-front-cr-polish.jpg")),
IF($C$1="Portugiesisch - PT",HYPERLINK(CONCATENATE("https://www.saflax.de/0-WVK-Retail/Bilder-Pictures/SAFLAX-",'Basis-Tabelle-Samen'!C251,"-",'Basis-Tabelle-Samen'!J251,"-seed-package-front-cr-portuguese.jpg")),
IF($C$1="Rumänisch - RO",HYPERLINK(CONCATENATE("https://www.saflax.de/0-WVK-Retail/Bilder-Pictures/SAFLAX-",'Basis-Tabelle-Samen'!C251,"-",'Basis-Tabelle-Samen'!J251,"-seed-package-front-cr-romanian.jpg")),
IF($C$1="Schwedisch - SE",HYPERLINK(CONCATENATE("https://www.saflax.de/0-WVK-Retail/Bilder-Pictures/SAFLAX-",'Basis-Tabelle-Samen'!C251,"-",'Basis-Tabelle-Samen'!J251,"-seed-package-front-cr-swedish.jpg")),
IF($C$1="Slowakisch - SK",HYPERLINK(CONCATENATE("https://www.saflax.de/0-WVK-Retail/Bilder-Pictures/SAFLAX-",'Basis-Tabelle-Samen'!C251,"-",'Basis-Tabelle-Samen'!J251,"-seed-package-front-cr-slovak.jpg")),
IF($C$1="Slowenisch - SI",HYPERLINK(CONCATENATE("https://www.saflax.de/0-WVK-Retail/Bilder-Pictures/SAFLAX-",'Basis-Tabelle-Samen'!C251,"-",'Basis-Tabelle-Samen'!J251,"-seed-package-front-cr-slovenian.jpg")),
IF($C$1="Spanisch - ES",HYPERLINK(CONCATENATE("https://www.saflax.de/0-WVK-Retail/Bilder-Pictures/SAFLAX-",'Basis-Tabelle-Samen'!C251,"-",'Basis-Tabelle-Samen'!J251,"-seed-package-front-cr-spanish.jpg")),
IF($C$1="Tschechisch - CZ",HYPERLINK(CONCATENATE("https://www.saflax.de/0-WVK-Retail/Bilder-Pictures/SAFLAX-",'Basis-Tabelle-Samen'!C251,"-",'Basis-Tabelle-Samen'!J251,"-seed-package-front-cr-czech.jpg")),
IF($C$1="Türkisch - TR",HYPERLINK(CONCATENATE("https://www.saflax.de/0-WVK-Retail/Bilder-Pictures/SAFLAX-",'Basis-Tabelle-Samen'!C251,"-",'Basis-Tabelle-Samen'!J251,"-seed-package-front-cr-turkish.jpg")),
IF($C$1="Ungarisch - HU",HYPERLINK(CONCATENATE("https://www.saflax.de/0-WVK-Retail/Bilder-Pictures/SAFLAX-",'Basis-Tabelle-Samen'!C251,"-",'Basis-Tabelle-Samen'!J251,"-seed-package-front-cr-hungarian.jpg")),
" ACHTUNG")))))))))))))))))))))))))))))</f>
        <v>https://www.saflax.de/0-WVK-Retail/Bilder-Pictures/SAFLAX-13504-luffa-aegyptica-seed-package-front-cr-english.jpg</v>
      </c>
      <c r="AL242" s="330" t="str">
        <f>IF(G242&lt;1,"",
IF($C$1="Bulgarisch - BG",HYPERLINK(CONCATENATE("https://www.saflax.de/0-WVK-Retail/Bilder-Pictures/SAFLAX-",'Basis-Tabelle-Samen'!C251,"-",'Basis-Tabelle-Samen'!J251,"-seed-package-back-cr-bulgarian.jpg")),
IF($C$1="Dänisch - DK",HYPERLINK(CONCATENATE("https://www.saflax.de/0-WVK-Retail/Bilder-Pictures/SAFLAX-",'Basis-Tabelle-Samen'!C251,"-",'Basis-Tabelle-Samen'!J251,"-seed-package-back-cr-danish.jpg")),
IF($C$1="Deutsch - DE",HYPERLINK(CONCATENATE("https://www.saflax.de/0-WVK-Retail/Bilder-Pictures/SAFLAX-",'Basis-Tabelle-Samen'!C251,"-",'Basis-Tabelle-Samen'!J251,"-seed-package-back-cr-german.jpg")),
IF($C$1="Englisch - UK",HYPERLINK(CONCATENATE("https://www.saflax.de/0-WVK-Retail/Bilder-Pictures/SAFLAX-",'Basis-Tabelle-Samen'!C251,"-",'Basis-Tabelle-Samen'!J251,"-seed-package-back-cr-english.jpg")),
IF($C$1="Estnisch - EE",HYPERLINK(CONCATENATE("https://www.saflax.de/0-WVK-Retail/Bilder-Pictures/SAFLAX-",'Basis-Tabelle-Samen'!C251,"-",'Basis-Tabelle-Samen'!J251,"-seed-package-back-cr-estonian.jpg")),
IF($C$1="Finnisch - FI",HYPERLINK(CONCATENATE("https://www.saflax.de/0-WVK-Retail/Bilder-Pictures/SAFLAX-",'Basis-Tabelle-Samen'!C251,"-",'Basis-Tabelle-Samen'!J251,"-seed-package-back-cr-finnish.jpg")),
IF($C$1="Französisch - FR",HYPERLINK(CONCATENATE("https://www.saflax.de/0-WVK-Retail/Bilder-Pictures/SAFLAX-",'Basis-Tabelle-Samen'!C251,"-",'Basis-Tabelle-Samen'!J251,"-seed-package-back-cr-french.jpg")),
IF($C$1="Griechisch - GR",HYPERLINK(CONCATENATE("https://www.saflax.de/0-WVK-Retail/Bilder-Pictures/SAFLAX-",'Basis-Tabelle-Samen'!C251,"-",'Basis-Tabelle-Samen'!J251,"-seed-package-back-cr-greek.jpg")),
IF($C$1="Irisch - IE",HYPERLINK(CONCATENATE("https://www.saflax.de/0-WVK-Retail/Bilder-Pictures/SAFLAX-",'Basis-Tabelle-Samen'!C251,"-",'Basis-Tabelle-Samen'!J251,"-seed-package-back-cr-irish.jpg")),
IF($C$1="Isländisch - IS",HYPERLINK(CONCATENATE("https://www.saflax.de/0-WVK-Retail/Bilder-Pictures/SAFLAX-",'Basis-Tabelle-Samen'!C251,"-",'Basis-Tabelle-Samen'!J251,"-seed-package-back-cr-icelandic.jpg")),
IF($C$1="Italienisch - IT",HYPERLINK(CONCATENATE("https://www.saflax.de/0-WVK-Retail/Bilder-Pictures/SAFLAX-",'Basis-Tabelle-Samen'!C251,"-",'Basis-Tabelle-Samen'!J251,"-seed-package-back-cr-italian.jpg")),
IF($C$1="Japanisch - JP",HYPERLINK(CONCATENATE("https://www.saflax.de/0-WVK-Retail/Bilder-Pictures/SAFLAX-",'Basis-Tabelle-Samen'!C251,"-",'Basis-Tabelle-Samen'!J251,"-seed-package-back-cr-japanese.jpg")),
IF($C$1="Kroatisch - HR",HYPERLINK(CONCATENATE("https://www.saflax.de/0-WVK-Retail/Bilder-Pictures/SAFLAX-",'Basis-Tabelle-Samen'!C251,"-",'Basis-Tabelle-Samen'!J251,"-seed-package-back-cr-croatian.jpg")),
IF($C$1="Lettisch - LV",HYPERLINK(CONCATENATE("https://www.saflax.de/0-WVK-Retail/Bilder-Pictures/SAFLAX-",'Basis-Tabelle-Samen'!C251,"-",'Basis-Tabelle-Samen'!J251,"-seed-package-back-cr-latvian.jpg")),
IF($C$1="Litauisch - LT",HYPERLINK(CONCATENATE("https://www.saflax.de/0-WVK-Retail/Bilder-Pictures/SAFLAX-",'Basis-Tabelle-Samen'!C251,"-",'Basis-Tabelle-Samen'!J251,"-seed-package-back-cr-lithuanian.jpg")),
IF($C$1="Maltesisch - MT",HYPERLINK(CONCATENATE("https://www.saflax.de/0-WVK-Retail/Bilder-Pictures/SAFLAX-",'Basis-Tabelle-Samen'!C251,"-",'Basis-Tabelle-Samen'!J251,"-seed-package-back-cr-maltese.jpg")),
IF($C$1="Niederländisch - NL",HYPERLINK(CONCATENATE("https://www.saflax.de/0-WVK-Retail/Bilder-Pictures/SAFLAX-",'Basis-Tabelle-Samen'!C251,"-",'Basis-Tabelle-Samen'!J251,"-seed-package-back-cr-dutch.jpg")),
IF($C$1="Norwegisch - NO",HYPERLINK(CONCATENATE("https://www.saflax.de/0-WVK-Retail/Bilder-Pictures/SAFLAX-",'Basis-Tabelle-Samen'!C251,"-",'Basis-Tabelle-Samen'!J251,"-seed-package-back-cr-nowegian.jpg")),
IF($C$1="Polnisch - PL",HYPERLINK(CONCATENATE("https://www.saflax.de/0-WVK-Retail/Bilder-Pictures/SAFLAX-",'Basis-Tabelle-Samen'!C251,"-",'Basis-Tabelle-Samen'!J251,"-seed-package-back-cr-polish.jpg")),
IF($C$1="Portugiesisch - PT",HYPERLINK(CONCATENATE("https://www.saflax.de/0-WVK-Retail/Bilder-Pictures/SAFLAX-",'Basis-Tabelle-Samen'!C251,"-",'Basis-Tabelle-Samen'!J251,"-seed-package-back-cr-portuguese.jpg")),
IF($C$1="Rumänisch - RO",HYPERLINK(CONCATENATE("https://www.saflax.de/0-WVK-Retail/Bilder-Pictures/SAFLAX-",'Basis-Tabelle-Samen'!C251,"-",'Basis-Tabelle-Samen'!J251,"-seed-package-back-cr-romanian.jpg")),
IF($C$1="Schwedisch - SE",HYPERLINK(CONCATENATE("https://www.saflax.de/0-WVK-Retail/Bilder-Pictures/SAFLAX-",'Basis-Tabelle-Samen'!C251,"-",'Basis-Tabelle-Samen'!J251,"-seed-package-back-cr-swedish.jpg")),
IF($C$1="Slowakisch - SK",HYPERLINK(CONCATENATE("https://www.saflax.de/0-WVK-Retail/Bilder-Pictures/SAFLAX-",'Basis-Tabelle-Samen'!C251,"-",'Basis-Tabelle-Samen'!J251,"-seed-package-back-cr-slovak.jpg")),
IF($C$1="Slowenisch - SI",HYPERLINK(CONCATENATE("https://www.saflax.de/0-WVK-Retail/Bilder-Pictures/SAFLAX-",'Basis-Tabelle-Samen'!C251,"-",'Basis-Tabelle-Samen'!J251,"-seed-package-back-cr-slovenian.jpg")),
IF($C$1="Spanisch - ES",HYPERLINK(CONCATENATE("https://www.saflax.de/0-WVK-Retail/Bilder-Pictures/SAFLAX-",'Basis-Tabelle-Samen'!C251,"-",'Basis-Tabelle-Samen'!J251,"-seed-package-back-cr-spanish.jpg")),
IF($C$1="Tschechisch - CZ",HYPERLINK(CONCATENATE("https://www.saflax.de/0-WVK-Retail/Bilder-Pictures/SAFLAX-",'Basis-Tabelle-Samen'!C251,"-",'Basis-Tabelle-Samen'!J251,"-seed-package-back-cr-czech.jpg")),
IF($C$1="Türkisch - TR",HYPERLINK(CONCATENATE("https://www.saflax.de/0-WVK-Retail/Bilder-Pictures/SAFLAX-",'Basis-Tabelle-Samen'!C251,"-",'Basis-Tabelle-Samen'!J251,"-seed-package-back-cr-turkish.jpg")),
IF($C$1="Ungarisch - HU",HYPERLINK(CONCATENATE("https://www.saflax.de/0-WVK-Retail/Bilder-Pictures/SAFLAX-",'Basis-Tabelle-Samen'!C251,"-",'Basis-Tabelle-Samen'!J251,"-seed-package-back-cr-hungarian.jpg")),
" ACHTUNG")))))))))))))))))))))))))))))</f>
        <v>https://www.saflax.de/0-WVK-Retail/Bilder-Pictures/SAFLAX-13504-luffa-aegyptica-seed-package-back-cr-english.jpg</v>
      </c>
      <c r="AM242" s="330" t="str">
        <f>IF(H242&lt;1,"",
IF($C$1="Bulgarisch - BG",HYPERLINK(CONCATENATE("https://www.saflax.de/0-WVK-Retail/Bilder-Pictures/SAFLAX-",'Basis-Tabelle-Samen'!K251,"-",'Basis-Tabelle-Samen'!J251,"-garden-to-go-mini-bulgarian.jpg")),
IF($C$1="Dänisch - DK",HYPERLINK(CONCATENATE("https://www.saflax.de/0-WVK-Retail/Bilder-Pictures/SAFLAX-",'Basis-Tabelle-Samen'!K251,"-",'Basis-Tabelle-Samen'!J251,"-garden-to-go-mini-danish.jpg")),
IF($C$1="Deutsch - DE",HYPERLINK(CONCATENATE("https://www.saflax.de/0-WVK-Retail/Bilder-Pictures/SAFLAX-",'Basis-Tabelle-Samen'!K251,"-",'Basis-Tabelle-Samen'!J251,"-garden-to-go-mini-german.jpg")),
IF($C$1="Englisch - UK",HYPERLINK(CONCATENATE("https://www.saflax.de/0-WVK-Retail/Bilder-Pictures/SAFLAX-",'Basis-Tabelle-Samen'!K251,"-",'Basis-Tabelle-Samen'!J251,"-garden-to-go-mini-english.jpg")),
IF($C$1="Estnisch - EE",HYPERLINK(CONCATENATE("https://www.saflax.de/0-WVK-Retail/Bilder-Pictures/SAFLAX-",'Basis-Tabelle-Samen'!K251,"-",'Basis-Tabelle-Samen'!J251,"-garden-to-go-mini-estonian.jpg")),
IF($C$1="Finnisch - FI",HYPERLINK(CONCATENATE("https://www.saflax.de/0-WVK-Retail/Bilder-Pictures/SAFLAX-",'Basis-Tabelle-Samen'!K251,"-",'Basis-Tabelle-Samen'!J251,"-garden-to-go-mini-finnish.jpg")),
IF($C$1="Französisch - FR",HYPERLINK(CONCATENATE("https://www.saflax.de/0-WVK-Retail/Bilder-Pictures/SAFLAX-",'Basis-Tabelle-Samen'!K251,"-",'Basis-Tabelle-Samen'!J251,"-garden-to-go-mini-french.jpg")),
IF($C$1="Griechisch - GR",HYPERLINK(CONCATENATE("https://www.saflax.de/0-WVK-Retail/Bilder-Pictures/SAFLAX-",'Basis-Tabelle-Samen'!K251,"-",'Basis-Tabelle-Samen'!J251,"-garden-to-go-mini-greek.jpg")),
IF($C$1="Irisch - IE",HYPERLINK(CONCATENATE("https://www.saflax.de/0-WVK-Retail/Bilder-Pictures/SAFLAX-",'Basis-Tabelle-Samen'!K251,"-",'Basis-Tabelle-Samen'!J251,"-garden-to-go-mini-irish.jpg")),
IF($C$1="Isländisch - IS",HYPERLINK(CONCATENATE("https://www.saflax.de/0-WVK-Retail/Bilder-Pictures/SAFLAX-",'Basis-Tabelle-Samen'!K251,"-",'Basis-Tabelle-Samen'!J251,"-garden-to-go-mini-icelandic.jpg")),
IF($C$1="Italienisch - IT",HYPERLINK(CONCATENATE("https://www.saflax.de/0-WVK-Retail/Bilder-Pictures/SAFLAX-",'Basis-Tabelle-Samen'!K251,"-",'Basis-Tabelle-Samen'!J251,"-garden-to-go-mini-italian.jpg")),
IF($C$1="Japanisch - JP",HYPERLINK(CONCATENATE("https://www.saflax.de/0-WVK-Retail/Bilder-Pictures/SAFLAX-",'Basis-Tabelle-Samen'!K251,"-",'Basis-Tabelle-Samen'!J251,"-garden-to-go-mini-japanese.jpg")),
IF($C$1="Kroatisch - HR",HYPERLINK(CONCATENATE("https://www.saflax.de/0-WVK-Retail/Bilder-Pictures/SAFLAX-",'Basis-Tabelle-Samen'!K251,"-",'Basis-Tabelle-Samen'!J251,"-garden-to-go-mini-croatian.jpg")),
IF($C$1="Lettisch - LV",HYPERLINK(CONCATENATE("https://www.saflax.de/0-WVK-Retail/Bilder-Pictures/SAFLAX-",'Basis-Tabelle-Samen'!K251,"-",'Basis-Tabelle-Samen'!J251,"-garden-to-go-mini-latvian.jpg")),
IF($C$1="Litauisch - LT",HYPERLINK(CONCATENATE("https://www.saflax.de/0-WVK-Retail/Bilder-Pictures/SAFLAX-",'Basis-Tabelle-Samen'!K251,"-",'Basis-Tabelle-Samen'!J251,"-garden-to-go-mini-lithuanian.jpg")),
IF($C$1="Maltesisch - MT",HYPERLINK(CONCATENATE("https://www.saflax.de/0-WVK-Retail/Bilder-Pictures/SAFLAX-",'Basis-Tabelle-Samen'!K251,"-",'Basis-Tabelle-Samen'!J251,"-garden-to-go-mini-maltese.jpg")),
IF($C$1="Niederländisch - NL",HYPERLINK(CONCATENATE("https://www.saflax.de/0-WVK-Retail/Bilder-Pictures/SAFLAX-",'Basis-Tabelle-Samen'!K251,"-",'Basis-Tabelle-Samen'!J251,"-garden-to-go-mini-dutch.jpg")),
IF($C$1="Norwegisch - NO",HYPERLINK(CONCATENATE("https://www.saflax.de/0-WVK-Retail/Bilder-Pictures/SAFLAX-",'Basis-Tabelle-Samen'!K251,"-",'Basis-Tabelle-Samen'!J251,"-garden-to-go-mini-nowegian.jpg")),
IF($C$1="Polnisch - PL",HYPERLINK(CONCATENATE("https://www.saflax.de/0-WVK-Retail/Bilder-Pictures/SAFLAX-",'Basis-Tabelle-Samen'!K251,"-",'Basis-Tabelle-Samen'!J251,"-garden-to-go-mini-polish.jpg")),
IF($C$1="Portugiesisch - PT",HYPERLINK(CONCATENATE("https://www.saflax.de/0-WVK-Retail/Bilder-Pictures/SAFLAX-",'Basis-Tabelle-Samen'!K251,"-",'Basis-Tabelle-Samen'!J251,"-garden-to-go-mini-portuguese.jpg")),
IF($C$1="Rumänisch - RO",HYPERLINK(CONCATENATE("https://www.saflax.de/0-WVK-Retail/Bilder-Pictures/SAFLAX-",'Basis-Tabelle-Samen'!K251,"-",'Basis-Tabelle-Samen'!J251,"-garden-to-go-mini-romanian.jpg")),
IF($C$1="Schwedisch - SE",HYPERLINK(CONCATENATE("https://www.saflax.de/0-WVK-Retail/Bilder-Pictures/SAFLAX-",'Basis-Tabelle-Samen'!K251,"-",'Basis-Tabelle-Samen'!J251,"-garden-to-go-mini-swedish.jpg")),
IF($C$1="Slowakisch - SK",HYPERLINK(CONCATENATE("https://www.saflax.de/0-WVK-Retail/Bilder-Pictures/SAFLAX-",'Basis-Tabelle-Samen'!K251,"-",'Basis-Tabelle-Samen'!J251,"-garden-to-go-mini-slovak.jpg")),
IF($C$1="Slowenisch - SI",HYPERLINK(CONCATENATE("https://www.saflax.de/0-WVK-Retail/Bilder-Pictures/SAFLAX-",'Basis-Tabelle-Samen'!K251,"-",'Basis-Tabelle-Samen'!J251,"-garden-to-go-mini-slovenian.jpg")),
IF($C$1="Spanisch - ES",HYPERLINK(CONCATENATE("https://www.saflax.de/0-WVK-Retail/Bilder-Pictures/SAFLAX-",'Basis-Tabelle-Samen'!K251,"-",'Basis-Tabelle-Samen'!J251,"-garden-to-go-mini-spanish.jpg")),
IF($C$1="Tschechisch - CZ",HYPERLINK(CONCATENATE("https://www.saflax.de/0-WVK-Retail/Bilder-Pictures/SAFLAX-",'Basis-Tabelle-Samen'!K251,"-",'Basis-Tabelle-Samen'!J251,"-garden-to-go-mini-czech.jpg")),
IF($C$1="Türkisch - TR",HYPERLINK(CONCATENATE("https://www.saflax.de/0-WVK-Retail/Bilder-Pictures/SAFLAX-",'Basis-Tabelle-Samen'!K251,"-",'Basis-Tabelle-Samen'!J251,"-garden-to-go-mini-turkish.jpg")),
IF($C$1="Ungarisch - HU",HYPERLINK(CONCATENATE("https://www.saflax.de/0-WVK-Retail/Bilder-Pictures/SAFLAX-",'Basis-Tabelle-Samen'!K251,"-",'Basis-Tabelle-Samen'!J251,"-garden-to-go-mini-hungarian.jpg")),
" ACHTUNG")))))))))))))))))))))))))))))</f>
        <v>https://www.saflax.de/0-WVK-Retail/Bilder-Pictures/SAFLAX-73504-luffa-aegyptica-garden-to-go-mini-english.jpg</v>
      </c>
      <c r="AN242" s="330" t="str">
        <f>IF(I242&lt;1,"",
IF($C$1="Bulgarisch - BG",HYPERLINK(CONCATENATE("https://www.saflax.de/0-WVK-Retail/Bilder-Pictures/SAFLAX-",'Basis-Tabelle-Samen'!N251,"-",'Basis-Tabelle-Samen'!J251,"-garden-to-go-lite-bulgarian.jpg")),
IF($C$1="Dänisch - DK",HYPERLINK(CONCATENATE("https://www.saflax.de/0-WVK-Retail/Bilder-Pictures/SAFLAX-",'Basis-Tabelle-Samen'!N251,"-",'Basis-Tabelle-Samen'!J251,"-garden-to-go-lite-danish.jpg")),
IF($C$1="Deutsch - DE",HYPERLINK(CONCATENATE("https://www.saflax.de/0-WVK-Retail/Bilder-Pictures/SAFLAX-",'Basis-Tabelle-Samen'!N251,"-",'Basis-Tabelle-Samen'!J251,"-garden-to-go-lite-german.jpg")),
IF($C$1="Englisch - UK",HYPERLINK(CONCATENATE("https://www.saflax.de/0-WVK-Retail/Bilder-Pictures/SAFLAX-",'Basis-Tabelle-Samen'!N251,"-",'Basis-Tabelle-Samen'!J251,"-garden-to-go-lite-english.jpg")),
IF($C$1="Estnisch - EE",HYPERLINK(CONCATENATE("https://www.saflax.de/0-WVK-Retail/Bilder-Pictures/SAFLAX-",'Basis-Tabelle-Samen'!N251,"-",'Basis-Tabelle-Samen'!J251,"-garden-to-go-lite-estonian.jpg")),
IF($C$1="Finnisch - FI",HYPERLINK(CONCATENATE("https://www.saflax.de/0-WVK-Retail/Bilder-Pictures/SAFLAX-",'Basis-Tabelle-Samen'!N251,"-",'Basis-Tabelle-Samen'!J251,"-garden-to-go-lite-finnish.jpg")),
IF($C$1="Französisch - FR",HYPERLINK(CONCATENATE("https://www.saflax.de/0-WVK-Retail/Bilder-Pictures/SAFLAX-",'Basis-Tabelle-Samen'!N251,"-",'Basis-Tabelle-Samen'!J251,"-garden-to-go-lite-french.jpg")),
IF($C$1="Griechisch - GR",HYPERLINK(CONCATENATE("https://www.saflax.de/0-WVK-Retail/Bilder-Pictures/SAFLAX-",'Basis-Tabelle-Samen'!N251,"-",'Basis-Tabelle-Samen'!J251,"-garden-to-go-lite-greek.jpg")),
IF($C$1="Irisch - IE",HYPERLINK(CONCATENATE("https://www.saflax.de/0-WVK-Retail/Bilder-Pictures/SAFLAX-",'Basis-Tabelle-Samen'!N251,"-",'Basis-Tabelle-Samen'!J251,"-garden-to-go-lite-irish.jpg")),
IF($C$1="Isländisch - IS",HYPERLINK(CONCATENATE("https://www.saflax.de/0-WVK-Retail/Bilder-Pictures/SAFLAX-",'Basis-Tabelle-Samen'!N251,"-",'Basis-Tabelle-Samen'!J251,"-garden-to-go-lite-icelandic.jpg")),
IF($C$1="Italienisch - IT",HYPERLINK(CONCATENATE("https://www.saflax.de/0-WVK-Retail/Bilder-Pictures/SAFLAX-",'Basis-Tabelle-Samen'!N251,"-",'Basis-Tabelle-Samen'!J251,"-garden-to-go-lite-italian.jpg")),
IF($C$1="Japanisch - JP",HYPERLINK(CONCATENATE("https://www.saflax.de/0-WVK-Retail/Bilder-Pictures/SAFLAX-",'Basis-Tabelle-Samen'!N251,"-",'Basis-Tabelle-Samen'!J251,"-garden-to-go-lite-japanese.jpg")),
IF($C$1="Kroatisch - HR",HYPERLINK(CONCATENATE("https://www.saflax.de/0-WVK-Retail/Bilder-Pictures/SAFLAX-",'Basis-Tabelle-Samen'!N251,"-",'Basis-Tabelle-Samen'!J251,"-garden-to-go-lite-croatian.jpg")),
IF($C$1="Lettisch - LV",HYPERLINK(CONCATENATE("https://www.saflax.de/0-WVK-Retail/Bilder-Pictures/SAFLAX-",'Basis-Tabelle-Samen'!N251,"-",'Basis-Tabelle-Samen'!J251,"-garden-to-go-lite-latvian.jpg")),
IF($C$1="Litauisch - LT",HYPERLINK(CONCATENATE("https://www.saflax.de/0-WVK-Retail/Bilder-Pictures/SAFLAX-",'Basis-Tabelle-Samen'!N251,"-",'Basis-Tabelle-Samen'!J251,"-garden-to-go-lite-lithuanian.jpg")),
IF($C$1="Maltesisch - MT",HYPERLINK(CONCATENATE("https://www.saflax.de/0-WVK-Retail/Bilder-Pictures/SAFLAX-",'Basis-Tabelle-Samen'!N251,"-",'Basis-Tabelle-Samen'!J251,"-garden-to-go-lite-maltese.jpg")),
IF($C$1="Niederländisch - NL",HYPERLINK(CONCATENATE("https://www.saflax.de/0-WVK-Retail/Bilder-Pictures/SAFLAX-",'Basis-Tabelle-Samen'!N251,"-",'Basis-Tabelle-Samen'!J251,"-garden-to-go-lite-dutch.jpg")),
IF($C$1="Norwegisch - NO",HYPERLINK(CONCATENATE("https://www.saflax.de/0-WVK-Retail/Bilder-Pictures/SAFLAX-",'Basis-Tabelle-Samen'!N251,"-",'Basis-Tabelle-Samen'!J251,"-garden-to-go-lite-nowegian.jpg")),
IF($C$1="Polnisch - PL",HYPERLINK(CONCATENATE("https://www.saflax.de/0-WVK-Retail/Bilder-Pictures/SAFLAX-",'Basis-Tabelle-Samen'!N251,"-",'Basis-Tabelle-Samen'!J251,"-garden-to-go-lite-polish.jpg")),
IF($C$1="Portugiesisch - PT",HYPERLINK(CONCATENATE("https://www.saflax.de/0-WVK-Retail/Bilder-Pictures/SAFLAX-",'Basis-Tabelle-Samen'!N251,"-",'Basis-Tabelle-Samen'!J251,"-garden-to-go-lite-portuguese.jpg")),
IF($C$1="Rumänisch - RO",HYPERLINK(CONCATENATE("https://www.saflax.de/0-WVK-Retail/Bilder-Pictures/SAFLAX-",'Basis-Tabelle-Samen'!N251,"-",'Basis-Tabelle-Samen'!J251,"-garden-to-go-lite-romanian.jpg")),
IF($C$1="Schwedisch - SE",HYPERLINK(CONCATENATE("https://www.saflax.de/0-WVK-Retail/Bilder-Pictures/SAFLAX-",'Basis-Tabelle-Samen'!N251,"-",'Basis-Tabelle-Samen'!J251,"-garden-to-go-lite-swedish.jpg")),
IF($C$1="Slowakisch - SK",HYPERLINK(CONCATENATE("https://www.saflax.de/0-WVK-Retail/Bilder-Pictures/SAFLAX-",'Basis-Tabelle-Samen'!N251,"-",'Basis-Tabelle-Samen'!J251,"-garden-to-go-lite-slovak.jpg")),
IF($C$1="Slowenisch - SI",HYPERLINK(CONCATENATE("https://www.saflax.de/0-WVK-Retail/Bilder-Pictures/SAFLAX-",'Basis-Tabelle-Samen'!N251,"-",'Basis-Tabelle-Samen'!J251,"-garden-to-go-lite-slovenian.jpg")),
IF($C$1="Spanisch - ES",HYPERLINK(CONCATENATE("https://www.saflax.de/0-WVK-Retail/Bilder-Pictures/SAFLAX-",'Basis-Tabelle-Samen'!N251,"-",'Basis-Tabelle-Samen'!J251,"-garden-to-go-lite-spanish.jpg")),
IF($C$1="Tschechisch - CZ",HYPERLINK(CONCATENATE("https://www.saflax.de/0-WVK-Retail/Bilder-Pictures/SAFLAX-",'Basis-Tabelle-Samen'!N251,"-",'Basis-Tabelle-Samen'!J251,"-garden-to-go-lite-czech.jpg")),
IF($C$1="Türkisch - TR",HYPERLINK(CONCATENATE("https://www.saflax.de/0-WVK-Retail/Bilder-Pictures/SAFLAX-",'Basis-Tabelle-Samen'!N251,"-",'Basis-Tabelle-Samen'!J251,"-garden-to-go-lite-turkish.jpg")),
IF($C$1="Ungarisch - HU",HYPERLINK(CONCATENATE("https://www.saflax.de/0-WVK-Retail/Bilder-Pictures/SAFLAX-",'Basis-Tabelle-Samen'!N251,"-",'Basis-Tabelle-Samen'!J251,"-garden-to-go-lite-hungarian.jpg")),
" ACHTUNG")))))))))))))))))))))))))))))</f>
        <v>https://www.saflax.de/0-WVK-Retail/Bilder-Pictures/SAFLAX-83504-luffa-aegyptica-garden-to-go-lite-english.jpg</v>
      </c>
      <c r="AO242" s="330" t="str">
        <f>IF(J242&lt;1,"",
IF($C$1="Bulgarisch - BG",HYPERLINK(CONCATENATE("https://www.saflax.de/0-WVK-Retail/Bilder-Pictures/SAFLAX-",'Basis-Tabelle-Samen'!Q251,"-",'Basis-Tabelle-Samen'!J251,"-garden-to-go-bulgarian.jpg")),
IF($C$1="Dänisch - DK",HYPERLINK(CONCATENATE("https://www.saflax.de/0-WVK-Retail/Bilder-Pictures/SAFLAX-",'Basis-Tabelle-Samen'!Q251,"-",'Basis-Tabelle-Samen'!J251,"-garden-to-go-danish.jpg")),
IF($C$1="Deutsch - DE",HYPERLINK(CONCATENATE("https://www.saflax.de/0-WVK-Retail/Bilder-Pictures/SAFLAX-",'Basis-Tabelle-Samen'!Q251,"-",'Basis-Tabelle-Samen'!J251,"-garden-to-go-german.jpg")),
IF($C$1="Englisch - UK",HYPERLINK(CONCATENATE("https://www.saflax.de/0-WVK-Retail/Bilder-Pictures/SAFLAX-",'Basis-Tabelle-Samen'!Q251,"-",'Basis-Tabelle-Samen'!J251,"-garden-to-go-english.jpg")),
IF($C$1="Estnisch - EE",HYPERLINK(CONCATENATE("https://www.saflax.de/0-WVK-Retail/Bilder-Pictures/SAFLAX-",'Basis-Tabelle-Samen'!Q251,"-",'Basis-Tabelle-Samen'!J251,"-garden-to-go-estonian.jpg")),
IF($C$1="Finnisch - FI",HYPERLINK(CONCATENATE("https://www.saflax.de/0-WVK-Retail/Bilder-Pictures/SAFLAX-",'Basis-Tabelle-Samen'!Q251,"-",'Basis-Tabelle-Samen'!J251,"-garden-to-go-finnish.jpg")),
IF($C$1="Französisch - FR",HYPERLINK(CONCATENATE("https://www.saflax.de/0-WVK-Retail/Bilder-Pictures/SAFLAX-",'Basis-Tabelle-Samen'!Q251,"-",'Basis-Tabelle-Samen'!J251,"-garden-to-go-french.jpg")),
IF($C$1="Griechisch - GR",HYPERLINK(CONCATENATE("https://www.saflax.de/0-WVK-Retail/Bilder-Pictures/SAFLAX-",'Basis-Tabelle-Samen'!Q251,"-",'Basis-Tabelle-Samen'!J251,"-garden-to-go-greek.jpg")),
IF($C$1="Irisch - IE",HYPERLINK(CONCATENATE("https://www.saflax.de/0-WVK-Retail/Bilder-Pictures/SAFLAX-",'Basis-Tabelle-Samen'!Q251,"-",'Basis-Tabelle-Samen'!J251,"-garden-to-go-irish.jpg")),
IF($C$1="Isländisch - IS",HYPERLINK(CONCATENATE("https://www.saflax.de/0-WVK-Retail/Bilder-Pictures/SAFLAX-",'Basis-Tabelle-Samen'!Q251,"-",'Basis-Tabelle-Samen'!J251,"-garden-to-go-icelandic.jpg")),
IF($C$1="Italienisch - IT",HYPERLINK(CONCATENATE("https://www.saflax.de/0-WVK-Retail/Bilder-Pictures/SAFLAX-",'Basis-Tabelle-Samen'!Q251,"-",'Basis-Tabelle-Samen'!J251,"-garden-to-go-italian.jpg")),
IF($C$1="Japanisch - JP",HYPERLINK(CONCATENATE("https://www.saflax.de/0-WVK-Retail/Bilder-Pictures/SAFLAX-",'Basis-Tabelle-Samen'!Q251,"-",'Basis-Tabelle-Samen'!J251,"-garden-to-go-japanese.jpg")),
IF($C$1="Kroatisch - HR",HYPERLINK(CONCATENATE("https://www.saflax.de/0-WVK-Retail/Bilder-Pictures/SAFLAX-",'Basis-Tabelle-Samen'!Q251,"-",'Basis-Tabelle-Samen'!J251,"-garden-to-go-croatian.jpg")),
IF($C$1="Lettisch - LV",HYPERLINK(CONCATENATE("https://www.saflax.de/0-WVK-Retail/Bilder-Pictures/SAFLAX-",'Basis-Tabelle-Samen'!Q251,"-",'Basis-Tabelle-Samen'!J251,"-garden-to-go-latvian.jpg")),
IF($C$1="Litauisch - LT",HYPERLINK(CONCATENATE("https://www.saflax.de/0-WVK-Retail/Bilder-Pictures/SAFLAX-",'Basis-Tabelle-Samen'!Q251,"-",'Basis-Tabelle-Samen'!J251,"-garden-to-go-lithuanian.jpg")),
IF($C$1="Maltesisch - MT",HYPERLINK(CONCATENATE("https://www.saflax.de/0-WVK-Retail/Bilder-Pictures/SAFLAX-",'Basis-Tabelle-Samen'!Q251,"-",'Basis-Tabelle-Samen'!J251,"-garden-to-go-maltese.jpg")),
IF($C$1="Niederländisch - NL",HYPERLINK(CONCATENATE("https://www.saflax.de/0-WVK-Retail/Bilder-Pictures/SAFLAX-",'Basis-Tabelle-Samen'!Q251,"-",'Basis-Tabelle-Samen'!J251,"-garden-to-go-dutch.jpg")),
IF($C$1="Norwegisch - NO",HYPERLINK(CONCATENATE("https://www.saflax.de/0-WVK-Retail/Bilder-Pictures/SAFLAX-",'Basis-Tabelle-Samen'!Q251,"-",'Basis-Tabelle-Samen'!J251,"-garden-to-go-nowegian.jpg")),
IF($C$1="Polnisch - PL",HYPERLINK(CONCATENATE("https://www.saflax.de/0-WVK-Retail/Bilder-Pictures/SAFLAX-",'Basis-Tabelle-Samen'!Q251,"-",'Basis-Tabelle-Samen'!J251,"-garden-to-go-polish.jpg")),
IF($C$1="Portugiesisch - PT",HYPERLINK(CONCATENATE("https://www.saflax.de/0-WVK-Retail/Bilder-Pictures/SAFLAX-",'Basis-Tabelle-Samen'!Q251,"-",'Basis-Tabelle-Samen'!J251,"-garden-to-go-portuguese.jpg")),
IF($C$1="Rumänisch - RO",HYPERLINK(CONCATENATE("https://www.saflax.de/0-WVK-Retail/Bilder-Pictures/SAFLAX-",'Basis-Tabelle-Samen'!Q251,"-",'Basis-Tabelle-Samen'!J251,"-garden-to-go-romanian.jpg")),
IF($C$1="Schwedisch - SE",HYPERLINK(CONCATENATE("https://www.saflax.de/0-WVK-Retail/Bilder-Pictures/SAFLAX-",'Basis-Tabelle-Samen'!Q251,"-",'Basis-Tabelle-Samen'!J251,"-garden-to-go-swedish.jpg")),
IF($C$1="Slowakisch - SK",HYPERLINK(CONCATENATE("https://www.saflax.de/0-WVK-Retail/Bilder-Pictures/SAFLAX-",'Basis-Tabelle-Samen'!Q251,"-",'Basis-Tabelle-Samen'!J251,"-garden-to-go-slovak.jpg")),
IF($C$1="Slowenisch - SI",HYPERLINK(CONCATENATE("https://www.saflax.de/0-WVK-Retail/Bilder-Pictures/SAFLAX-",'Basis-Tabelle-Samen'!Q251,"-",'Basis-Tabelle-Samen'!J251,"-garden-to-go-slovenian.jpg")),
IF($C$1="Spanisch - ES",HYPERLINK(CONCATENATE("https://www.saflax.de/0-WVK-Retail/Bilder-Pictures/SAFLAX-",'Basis-Tabelle-Samen'!Q251,"-",'Basis-Tabelle-Samen'!J251,"-garden-to-go-spanish.jpg")),
IF($C$1="Tschechisch - CZ",HYPERLINK(CONCATENATE("https://www.saflax.de/0-WVK-Retail/Bilder-Pictures/SAFLAX-",'Basis-Tabelle-Samen'!Q251,"-",'Basis-Tabelle-Samen'!J251,"-garden-to-go-czech.jpg")),
IF($C$1="Türkisch - TR",HYPERLINK(CONCATENATE("https://www.saflax.de/0-WVK-Retail/Bilder-Pictures/SAFLAX-",'Basis-Tabelle-Samen'!Q251,"-",'Basis-Tabelle-Samen'!J251,"-garden-to-go-turkish.jpg")),
IF($C$1="Ungarisch - HU",HYPERLINK(CONCATENATE("https://www.saflax.de/0-WVK-Retail/Bilder-Pictures/SAFLAX-",'Basis-Tabelle-Samen'!Q251,"-",'Basis-Tabelle-Samen'!J251,"-garden-to-go-hungarian.jpg")),
" ACHTUNG")))))))))))))))))))))))))))))</f>
        <v>https://www.saflax.de/0-WVK-Retail/Bilder-Pictures/SAFLAX-53504-luffa-aegyptica-garden-to-go-english.jpg</v>
      </c>
      <c r="AP242" s="330" t="str">
        <f>IF(K242&lt;1,"",
IF($C$1="Bulgarisch - BG",HYPERLINK(CONCATENATE("https://www.saflax.de/0-WVK-Retail/Bilder-Pictures/SAFLAX-",'Basis-Tabelle-Samen'!T251,"-",'Basis-Tabelle-Samen'!J251,"-cultivation-set-bulgarian.jpg")),
IF($C$1="Dänisch - DK",HYPERLINK(CONCATENATE("https://www.saflax.de/0-WVK-Retail/Bilder-Pictures/SAFLAX-",'Basis-Tabelle-Samen'!T251,"-",'Basis-Tabelle-Samen'!J251,"-cultivation-set-danish.jpg")),
IF($C$1="Deutsch - DE",HYPERLINK(CONCATENATE("https://www.saflax.de/0-WVK-Retail/Bilder-Pictures/SAFLAX-",'Basis-Tabelle-Samen'!T251,"-",'Basis-Tabelle-Samen'!J251,"-cultivation-set-german.jpg")),
IF($C$1="Englisch - UK",HYPERLINK(CONCATENATE("https://www.saflax.de/0-WVK-Retail/Bilder-Pictures/SAFLAX-",'Basis-Tabelle-Samen'!T251,"-",'Basis-Tabelle-Samen'!J251,"-cultivation-set-english.jpg")),
IF($C$1="Estnisch - EE",HYPERLINK(CONCATENATE("https://www.saflax.de/0-WVK-Retail/Bilder-Pictures/SAFLAX-",'Basis-Tabelle-Samen'!T251,"-",'Basis-Tabelle-Samen'!J251,"-cultivation-set-estonian.jpg")),
IF($C$1="Finnisch - FI",HYPERLINK(CONCATENATE("https://www.saflax.de/0-WVK-Retail/Bilder-Pictures/SAFLAX-",'Basis-Tabelle-Samen'!T251,"-",'Basis-Tabelle-Samen'!J251,"-cultivation-set-finnish.jpg")),
IF($C$1="Französisch - FR",HYPERLINK(CONCATENATE("https://www.saflax.de/0-WVK-Retail/Bilder-Pictures/SAFLAX-",'Basis-Tabelle-Samen'!T251,"-",'Basis-Tabelle-Samen'!J251,"-cultivation-set-french.jpg")),
IF($C$1="Griechisch - GR",HYPERLINK(CONCATENATE("https://www.saflax.de/0-WVK-Retail/Bilder-Pictures/SAFLAX-",'Basis-Tabelle-Samen'!T251,"-",'Basis-Tabelle-Samen'!J251,"-cultivation-set-greek.jpg")),
IF($C$1="Irisch - IE",HYPERLINK(CONCATENATE("https://www.saflax.de/0-WVK-Retail/Bilder-Pictures/SAFLAX-",'Basis-Tabelle-Samen'!T251,"-",'Basis-Tabelle-Samen'!J251,"-cultivation-set-irish.jpg")),
IF($C$1="Isländisch - IS",HYPERLINK(CONCATENATE("https://www.saflax.de/0-WVK-Retail/Bilder-Pictures/SAFLAX-",'Basis-Tabelle-Samen'!T251,"-",'Basis-Tabelle-Samen'!J251,"-cultivation-set-icelandic.jpg")),
IF($C$1="Italienisch - IT",HYPERLINK(CONCATENATE("https://www.saflax.de/0-WVK-Retail/Bilder-Pictures/SAFLAX-",'Basis-Tabelle-Samen'!T251,"-",'Basis-Tabelle-Samen'!J251,"-cultivation-set-italian.jpg")),
IF($C$1="Japanisch - JP",HYPERLINK(CONCATENATE("https://www.saflax.de/0-WVK-Retail/Bilder-Pictures/SAFLAX-",'Basis-Tabelle-Samen'!T251,"-",'Basis-Tabelle-Samen'!J251,"-cultivation-set-japanese.jpg")),
IF($C$1="Kroatisch - HR",HYPERLINK(CONCATENATE("https://www.saflax.de/0-WVK-Retail/Bilder-Pictures/SAFLAX-",'Basis-Tabelle-Samen'!T251,"-",'Basis-Tabelle-Samen'!J251,"-cultivation-set-croatian.jpg")),
IF($C$1="Lettisch - LV",HYPERLINK(CONCATENATE("https://www.saflax.de/0-WVK-Retail/Bilder-Pictures/SAFLAX-",'Basis-Tabelle-Samen'!T251,"-",'Basis-Tabelle-Samen'!J251,"-cultivation-set-latvian.jpg")),
IF($C$1="Litauisch - LT",HYPERLINK(CONCATENATE("https://www.saflax.de/0-WVK-Retail/Bilder-Pictures/SAFLAX-",'Basis-Tabelle-Samen'!T251,"-",'Basis-Tabelle-Samen'!J251,"-cultivation-set-lithuanian.jpg")),
IF($C$1="Maltesisch - MT",HYPERLINK(CONCATENATE("https://www.saflax.de/0-WVK-Retail/Bilder-Pictures/SAFLAX-",'Basis-Tabelle-Samen'!T251,"-",'Basis-Tabelle-Samen'!J251,"-cultivation-set-maltese.jpg")),
IF($C$1="Niederländisch - NL",HYPERLINK(CONCATENATE("https://www.saflax.de/0-WVK-Retail/Bilder-Pictures/SAFLAX-",'Basis-Tabelle-Samen'!T251,"-",'Basis-Tabelle-Samen'!J251,"-cultivation-set-dutch.jpg")),
IF($C$1="Norwegisch - NO",HYPERLINK(CONCATENATE("https://www.saflax.de/0-WVK-Retail/Bilder-Pictures/SAFLAX-",'Basis-Tabelle-Samen'!T251,"-",'Basis-Tabelle-Samen'!J251,"-cultivation-set-nowegian.jpg")),
IF($C$1="Polnisch - PL",HYPERLINK(CONCATENATE("https://www.saflax.de/0-WVK-Retail/Bilder-Pictures/SAFLAX-",'Basis-Tabelle-Samen'!T251,"-",'Basis-Tabelle-Samen'!J251,"-cultivation-set-polish.jpg")),
IF($C$1="Portugiesisch - PT",HYPERLINK(CONCATENATE("https://www.saflax.de/0-WVK-Retail/Bilder-Pictures/SAFLAX-",'Basis-Tabelle-Samen'!T251,"-",'Basis-Tabelle-Samen'!J251,"-cultivation-set-portuguese.jpg")),
IF($C$1="Rumänisch - RO",HYPERLINK(CONCATENATE("https://www.saflax.de/0-WVK-Retail/Bilder-Pictures/SAFLAX-",'Basis-Tabelle-Samen'!T251,"-",'Basis-Tabelle-Samen'!J251,"-cultivation-set-romanian.jpg")),
IF($C$1="Schwedisch - SE",HYPERLINK(CONCATENATE("https://www.saflax.de/0-WVK-Retail/Bilder-Pictures/SAFLAX-",'Basis-Tabelle-Samen'!T251,"-",'Basis-Tabelle-Samen'!J251,"-cultivation-set-swedish.jpg")),
IF($C$1="Slowakisch - SK",HYPERLINK(CONCATENATE("https://www.saflax.de/0-WVK-Retail/Bilder-Pictures/SAFLAX-",'Basis-Tabelle-Samen'!T251,"-",'Basis-Tabelle-Samen'!J251,"-cultivation-set-slovak.jpg")),
IF($C$1="Slowenisch - SI",HYPERLINK(CONCATENATE("https://www.saflax.de/0-WVK-Retail/Bilder-Pictures/SAFLAX-",'Basis-Tabelle-Samen'!T251,"-",'Basis-Tabelle-Samen'!J251,"-cultivation-set-slovenian.jpg")),
IF($C$1="Spanisch - ES",HYPERLINK(CONCATENATE("https://www.saflax.de/0-WVK-Retail/Bilder-Pictures/SAFLAX-",'Basis-Tabelle-Samen'!T251,"-",'Basis-Tabelle-Samen'!J251,"-cultivation-set-spanish.jpg")),
IF($C$1="Tschechisch - CZ",HYPERLINK(CONCATENATE("https://www.saflax.de/0-WVK-Retail/Bilder-Pictures/SAFLAX-",'Basis-Tabelle-Samen'!T251,"-",'Basis-Tabelle-Samen'!J251,"-cultivation-set-czech.jpg")),
IF($C$1="Türkisch - TR",HYPERLINK(CONCATENATE("https://www.saflax.de/0-WVK-Retail/Bilder-Pictures/SAFLAX-",'Basis-Tabelle-Samen'!T251,"-",'Basis-Tabelle-Samen'!J251,"-cultivation-set-turkish.jpg")),
IF($C$1="Ungarisch - HU",HYPERLINK(CONCATENATE("https://www.saflax.de/0-WVK-Retail/Bilder-Pictures/SAFLAX-",'Basis-Tabelle-Samen'!T251,"-",'Basis-Tabelle-Samen'!J251,"-cultivation-set-hungarian.jpg")),
" ACHTUNG")))))))))))))))))))))))))))))</f>
        <v>https://www.saflax.de/0-WVK-Retail/Bilder-Pictures/SAFLAX-33504-luffa-aegyptica-cultivation-set-english.jpg</v>
      </c>
      <c r="AQ242" s="330" t="str">
        <f>IF(L242&lt;1,"",
IF($C$1="Bulgarisch - BG",HYPERLINK(CONCATENATE("https://www.saflax.de/0-WVK-Retail/Bilder-Pictures/SAFLAX-",'Basis-Tabelle-Samen'!W251,"-",'Basis-Tabelle-Samen'!J251,"-garden-in-the-bag-bulgarian.jpg")),
IF($C$1="Dänisch - DK",HYPERLINK(CONCATENATE("https://www.saflax.de/0-WVK-Retail/Bilder-Pictures/SAFLAX-",'Basis-Tabelle-Samen'!W251,"-",'Basis-Tabelle-Samen'!J251,"-garden-in-the-bag-danish.jpg")),
IF($C$1="Deutsch - DE",HYPERLINK(CONCATENATE("https://www.saflax.de/0-WVK-Retail/Bilder-Pictures/SAFLAX-",'Basis-Tabelle-Samen'!W251,"-",'Basis-Tabelle-Samen'!J251,"-garden-in-the-bag-german.jpg")),
IF($C$1="Englisch - UK",HYPERLINK(CONCATENATE("https://www.saflax.de/0-WVK-Retail/Bilder-Pictures/SAFLAX-",'Basis-Tabelle-Samen'!W251,"-",'Basis-Tabelle-Samen'!J251,"-garden-in-the-bag-english.jpg")),
IF($C$1="Estnisch - EE",HYPERLINK(CONCATENATE("https://www.saflax.de/0-WVK-Retail/Bilder-Pictures/SAFLAX-",'Basis-Tabelle-Samen'!W251,"-",'Basis-Tabelle-Samen'!J251,"-garden-in-the-bag-estonian.jpg")),
IF($C$1="Finnisch - FI",HYPERLINK(CONCATENATE("https://www.saflax.de/0-WVK-Retail/Bilder-Pictures/SAFLAX-",'Basis-Tabelle-Samen'!W251,"-",'Basis-Tabelle-Samen'!J251,"-garden-in-the-bag-finnish.jpg")),
IF($C$1="Französisch - FR",HYPERLINK(CONCATENATE("https://www.saflax.de/0-WVK-Retail/Bilder-Pictures/SAFLAX-",'Basis-Tabelle-Samen'!W251,"-",'Basis-Tabelle-Samen'!J251,"-garden-in-the-bag-french.jpg")),
IF($C$1="Griechisch - GR",HYPERLINK(CONCATENATE("https://www.saflax.de/0-WVK-Retail/Bilder-Pictures/SAFLAX-",'Basis-Tabelle-Samen'!W251,"-",'Basis-Tabelle-Samen'!J251,"-garden-in-the-bag-greek.jpg")),
IF($C$1="Irisch - IE",HYPERLINK(CONCATENATE("https://www.saflax.de/0-WVK-Retail/Bilder-Pictures/SAFLAX-",'Basis-Tabelle-Samen'!W251,"-",'Basis-Tabelle-Samen'!J251,"-garden-in-the-bag-irish.jpg")),
IF($C$1="Isländisch - IS",HYPERLINK(CONCATENATE("https://www.saflax.de/0-WVK-Retail/Bilder-Pictures/SAFLAX-",'Basis-Tabelle-Samen'!W251,"-",'Basis-Tabelle-Samen'!J251,"-garden-in-the-bag-icelandic.jpg")),
IF($C$1="Italienisch - IT",HYPERLINK(CONCATENATE("https://www.saflax.de/0-WVK-Retail/Bilder-Pictures/SAFLAX-",'Basis-Tabelle-Samen'!W251,"-",'Basis-Tabelle-Samen'!J251,"-garden-in-the-bag-italian.jpg")),
IF($C$1="Japanisch - JP",HYPERLINK(CONCATENATE("https://www.saflax.de/0-WVK-Retail/Bilder-Pictures/SAFLAX-",'Basis-Tabelle-Samen'!W251,"-",'Basis-Tabelle-Samen'!J251,"-garden-in-the-bag-japanese.jpg")),
IF($C$1="Kroatisch - HR",HYPERLINK(CONCATENATE("https://www.saflax.de/0-WVK-Retail/Bilder-Pictures/SAFLAX-",'Basis-Tabelle-Samen'!W251,"-",'Basis-Tabelle-Samen'!J251,"-garden-in-the-bag-croatian.jpg")),
IF($C$1="Lettisch - LV",HYPERLINK(CONCATENATE("https://www.saflax.de/0-WVK-Retail/Bilder-Pictures/SAFLAX-",'Basis-Tabelle-Samen'!W251,"-",'Basis-Tabelle-Samen'!J251,"-garden-in-the-bag-latvian.jpg")),
IF($C$1="Litauisch - LT",HYPERLINK(CONCATENATE("https://www.saflax.de/0-WVK-Retail/Bilder-Pictures/SAFLAX-",'Basis-Tabelle-Samen'!W251,"-",'Basis-Tabelle-Samen'!J251,"-garden-in-the-bag-lithuanian.jpg")),
IF($C$1="Maltesisch - MT",HYPERLINK(CONCATENATE("https://www.saflax.de/0-WVK-Retail/Bilder-Pictures/SAFLAX-",'Basis-Tabelle-Samen'!W251,"-",'Basis-Tabelle-Samen'!J251,"-garden-in-the-bag-maltese.jpg")),
IF($C$1="Niederländisch - NL",HYPERLINK(CONCATENATE("https://www.saflax.de/0-WVK-Retail/Bilder-Pictures/SAFLAX-",'Basis-Tabelle-Samen'!W251,"-",'Basis-Tabelle-Samen'!J251,"-garden-in-the-bag-dutch.jpg")),
IF($C$1="Norwegisch - NO",HYPERLINK(CONCATENATE("https://www.saflax.de/0-WVK-Retail/Bilder-Pictures/SAFLAX-",'Basis-Tabelle-Samen'!W251,"-",'Basis-Tabelle-Samen'!J251,"-garden-in-the-bag-nowegian.jpg")),
IF($C$1="Polnisch - PL",HYPERLINK(CONCATENATE("https://www.saflax.de/0-WVK-Retail/Bilder-Pictures/SAFLAX-",'Basis-Tabelle-Samen'!W251,"-",'Basis-Tabelle-Samen'!J251,"-garden-in-the-bag-polish.jpg")),
IF($C$1="Portugiesisch - PT",HYPERLINK(CONCATENATE("https://www.saflax.de/0-WVK-Retail/Bilder-Pictures/SAFLAX-",'Basis-Tabelle-Samen'!W251,"-",'Basis-Tabelle-Samen'!J251,"-garden-in-the-bag-portuguese.jpg")),
IF($C$1="Rumänisch - RO",HYPERLINK(CONCATENATE("https://www.saflax.de/0-WVK-Retail/Bilder-Pictures/SAFLAX-",'Basis-Tabelle-Samen'!W251,"-",'Basis-Tabelle-Samen'!J251,"-garden-in-the-bag-romanian.jpg")),
IF($C$1="Schwedisch - SE",HYPERLINK(CONCATENATE("https://www.saflax.de/0-WVK-Retail/Bilder-Pictures/SAFLAX-",'Basis-Tabelle-Samen'!W251,"-",'Basis-Tabelle-Samen'!J251,"-garden-in-the-bag-swedish.jpg")),
IF($C$1="Slowakisch - SK",HYPERLINK(CONCATENATE("https://www.saflax.de/0-WVK-Retail/Bilder-Pictures/SAFLAX-",'Basis-Tabelle-Samen'!W251,"-",'Basis-Tabelle-Samen'!J251,"-garden-in-the-bag-slovak.jpg")),
IF($C$1="Slowenisch - SI",HYPERLINK(CONCATENATE("https://www.saflax.de/0-WVK-Retail/Bilder-Pictures/SAFLAX-",'Basis-Tabelle-Samen'!W251,"-",'Basis-Tabelle-Samen'!J251,"-garden-in-the-bag-slovenian.jpg")),
IF($C$1="Spanisch - ES",HYPERLINK(CONCATENATE("https://www.saflax.de/0-WVK-Retail/Bilder-Pictures/SAFLAX-",'Basis-Tabelle-Samen'!W251,"-",'Basis-Tabelle-Samen'!J251,"-garden-in-the-bag-spanish.jpg")),
IF($C$1="Tschechisch - CZ",HYPERLINK(CONCATENATE("https://www.saflax.de/0-WVK-Retail/Bilder-Pictures/SAFLAX-",'Basis-Tabelle-Samen'!W251,"-",'Basis-Tabelle-Samen'!J251,"-garden-in-the-bag-czech.jpg")),
IF($C$1="Türkisch - TR",HYPERLINK(CONCATENATE("https://www.saflax.de/0-WVK-Retail/Bilder-Pictures/SAFLAX-",'Basis-Tabelle-Samen'!W251,"-",'Basis-Tabelle-Samen'!J251,"-garden-in-the-bag-turkish.jpg")),
IF($C$1="Ungarisch - HU",HYPERLINK(CONCATENATE("https://www.saflax.de/0-WVK-Retail/Bilder-Pictures/SAFLAX-",'Basis-Tabelle-Samen'!W251,"-",'Basis-Tabelle-Samen'!J251,"-garden-in-the-bag-hungarian.jpg")),
" ACHTUNG")))))))))))))))))))))))))))))</f>
        <v>https://www.saflax.de/0-WVK-Retail/Bilder-Pictures/SAFLAX-63504-luffa-aegyptica-garden-in-the-bag-english.jpg</v>
      </c>
    </row>
    <row r="243" spans="1:43" ht="17.100000000000001" customHeight="1" x14ac:dyDescent="0.2">
      <c r="A243" s="318" t="str">
        <f>IF('Basis-Tabelle-Samen'!A250="","",IF($C$1="Deutsch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43" s="319" t="str">
        <f>'Basis-Tabelle-Samen'!I250</f>
        <v>Cucumis metuliferus</v>
      </c>
      <c r="C243" s="316" t="str">
        <f>IF($C$1="Bulgarisch - BG",'Basis-Tabelle-Samen'!Z250,
IF($C$1="Dänisch - DK",'Basis-Tabelle-Samen'!AA250,
IF($C$1="Deutsch - DE",'Basis-Tabelle-Samen'!AB250,
IF($C$1="Englisch - UK",'Basis-Tabelle-Samen'!AC250,
IF($C$1="Estnisch - EE",'Basis-Tabelle-Samen'!AD250,
IF($C$1="Finnisch - FI",'Basis-Tabelle-Samen'!AE250,
IF($C$1="Französisch - FR",'Basis-Tabelle-Samen'!AF250,
IF($C$1="Griechisch - GR",'Basis-Tabelle-Samen'!AG250,
IF($C$1="Irisch - IE",'Basis-Tabelle-Samen'!AH250,
IF($C$1="Isländisch - IS",'Basis-Tabelle-Samen'!AI250,
IF($C$1="Italienisch - IT",'Basis-Tabelle-Samen'!AJ250,
IF($C$1="Japanisch - JP",'Basis-Tabelle-Samen'!AK250,
IF($C$1="Kroatisch - HR",'Basis-Tabelle-Samen'!AL250,
IF($C$1="Lettisch - LV",'Basis-Tabelle-Samen'!AM250,
IF($C$1="Litauisch - LT",'Basis-Tabelle-Samen'!AN250,
IF($C$1="Maltesisch - MT",'Basis-Tabelle-Samen'!AO250,
IF($C$1="Niederländisch - NL",'Basis-Tabelle-Samen'!AP250,
IF($C$1="Norwegisch - NO",'Basis-Tabelle-Samen'!AQ250,
IF($C$1="Polnisch - PL",'Basis-Tabelle-Samen'!AR250,
IF($C$1="Portugiesisch - PT",'Basis-Tabelle-Samen'!AS250,
IF($C$1="Rumänisch - RO",'Basis-Tabelle-Samen'!AT250,
IF($C$1="Schwedisch - SE",'Basis-Tabelle-Samen'!AU250,
IF($C$1="Slowakisch - SK",'Basis-Tabelle-Samen'!AV250,
IF($C$1="Slowenisch - SI",'Basis-Tabelle-Samen'!AW250,
IF($C$1="Spanisch - ES",'Basis-Tabelle-Samen'!AX250,
IF($C$1="Tschechisch - CZ",'Basis-Tabelle-Samen'!AY250,
IF($C$1="Türkisch - TR",'Basis-Tabelle-Samen'!AZ250,
IF($C$1="Ungarisch - HU",'Basis-Tabelle-Samen'!BA250,
" ACHTUNG"))))))))))))))))))))))))))))</f>
        <v>Kiwano Horned cucumber</v>
      </c>
      <c r="D243" s="320">
        <f>'Basis-Tabelle-Samen'!F250</f>
        <v>10</v>
      </c>
      <c r="E243" s="321" t="str">
        <f>'Basis-Tabelle-Samen'!H250</f>
        <v>7 %</v>
      </c>
      <c r="F243" s="322" t="str">
        <f>IF('Basis-Tabelle-Samen'!G250="","",'Basis-Tabelle-Samen'!G250)</f>
        <v>05</v>
      </c>
      <c r="G243" s="320">
        <f>'Basis-Tabelle-Samen'!C250</f>
        <v>13503</v>
      </c>
      <c r="H243" s="323">
        <f>'Basis-Tabelle-Samen'!D250</f>
        <v>4055473135038</v>
      </c>
      <c r="I243" s="324">
        <f>'Basis-Tabelle-Samen'!E250</f>
        <v>1.85</v>
      </c>
      <c r="J243" s="325">
        <f t="shared" si="3"/>
        <v>12</v>
      </c>
      <c r="K243" s="326">
        <f>'Basis-Tabelle-Samen'!K250</f>
        <v>73503</v>
      </c>
      <c r="L243" s="323">
        <f>'Basis-Tabelle-Samen'!L250</f>
        <v>4055473735030</v>
      </c>
      <c r="M243" s="324">
        <f>'Basis-Tabelle-Samen'!M250</f>
        <v>2.4500000000000002</v>
      </c>
      <c r="N243" s="326">
        <f>IF(K243&lt;1,"",'3'!$I$15)</f>
        <v>15</v>
      </c>
      <c r="O243" s="327">
        <f>IF(K243&lt;1,"",'3'!$J$11)</f>
        <v>90</v>
      </c>
      <c r="P243" s="326">
        <f>'Basis-Tabelle-Samen'!N250</f>
        <v>83503</v>
      </c>
      <c r="Q243" s="323">
        <f>'Basis-Tabelle-Samen'!O250</f>
        <v>4055473835037</v>
      </c>
      <c r="R243" s="328">
        <f>'Basis-Tabelle-Samen'!P250</f>
        <v>3.75</v>
      </c>
      <c r="S243" s="326">
        <f>IF(R243&lt;1,"",'3'!$M$15)</f>
        <v>18</v>
      </c>
      <c r="T243" s="327">
        <f>IF(R243&lt;1,"",'3'!$N$11)</f>
        <v>72</v>
      </c>
      <c r="U243" s="326">
        <f>'Basis-Tabelle-Samen'!Q250</f>
        <v>53503</v>
      </c>
      <c r="V243" s="323">
        <f>'Basis-Tabelle-Samen'!R250</f>
        <v>4055473535036</v>
      </c>
      <c r="W243" s="324">
        <f>'Basis-Tabelle-Samen'!S250</f>
        <v>4.95</v>
      </c>
      <c r="X243" s="326">
        <f>IF(U243&lt;1,"",'3'!$Q$15)</f>
        <v>6</v>
      </c>
      <c r="Y243" s="327">
        <f>IF(U243&lt;1,"",'3'!$R$11)</f>
        <v>24</v>
      </c>
      <c r="Z243" s="326">
        <f>'Basis-Tabelle-Samen'!T250</f>
        <v>33503</v>
      </c>
      <c r="AA243" s="323">
        <f>'Basis-Tabelle-Samen'!U250</f>
        <v>4055473335032</v>
      </c>
      <c r="AB243" s="324">
        <f>'Basis-Tabelle-Samen'!V250</f>
        <v>6.75</v>
      </c>
      <c r="AC243" s="326">
        <f>IF(Z243&lt;1,"",'3'!$U$15)</f>
        <v>6</v>
      </c>
      <c r="AD243" s="327">
        <f>IF(Z243&lt;1,"",'3'!$V$11)</f>
        <v>24</v>
      </c>
      <c r="AE243" s="326">
        <f>'Basis-Tabelle-Samen'!W250</f>
        <v>63503</v>
      </c>
      <c r="AF243" s="323">
        <f>'Basis-Tabelle-Samen'!X250</f>
        <v>4055473635033</v>
      </c>
      <c r="AG243" s="324">
        <f>'Basis-Tabelle-Samen'!Y250</f>
        <v>2.95</v>
      </c>
      <c r="AH243" s="326">
        <f>IF(AE243&lt;1,"",'3'!$Y$15)</f>
        <v>8</v>
      </c>
      <c r="AI243" s="327">
        <f>IF(AE243&lt;1,"",'3'!$Z$11)</f>
        <v>64</v>
      </c>
      <c r="AJ243" s="315"/>
      <c r="AK243" s="316" t="str">
        <f>IF(G243&lt;1,"",
IF($C$1="Bulgarisch - BG",HYPERLINK(CONCATENATE("https://www.saflax.de/0-WVK-Retail/Bilder-Pictures/SAFLAX-",'Basis-Tabelle-Samen'!C250,"-",'Basis-Tabelle-Samen'!J250,"-seed-package-front-cr-bulgarian.jpg")),
IF($C$1="Dänisch - DK",HYPERLINK(CONCATENATE("https://www.saflax.de/0-WVK-Retail/Bilder-Pictures/SAFLAX-",'Basis-Tabelle-Samen'!C250,"-",'Basis-Tabelle-Samen'!J250,"-seed-package-front-cr-danish.jpg")),
IF($C$1="Deutsch - DE",HYPERLINK(CONCATENATE("https://www.saflax.de/0-WVK-Retail/Bilder-Pictures/SAFLAX-",'Basis-Tabelle-Samen'!C250,"-",'Basis-Tabelle-Samen'!J250,"-seed-package-front-cr-german.jpg")),
IF($C$1="Englisch - UK",HYPERLINK(CONCATENATE("https://www.saflax.de/0-WVK-Retail/Bilder-Pictures/SAFLAX-",'Basis-Tabelle-Samen'!C250,"-",'Basis-Tabelle-Samen'!J250,"-seed-package-front-cr-english.jpg")),
IF($C$1="Estnisch - EE",HYPERLINK(CONCATENATE("https://www.saflax.de/0-WVK-Retail/Bilder-Pictures/SAFLAX-",'Basis-Tabelle-Samen'!C250,"-",'Basis-Tabelle-Samen'!J250,"-seed-package-front-cr-estonian.jpg")),
IF($C$1="Finnisch - FI",HYPERLINK(CONCATENATE("https://www.saflax.de/0-WVK-Retail/Bilder-Pictures/SAFLAX-",'Basis-Tabelle-Samen'!C250,"-",'Basis-Tabelle-Samen'!J250,"-seed-package-front-cr-finnish.jpg")),
IF($C$1="Französisch - FR",HYPERLINK(CONCATENATE("https://www.saflax.de/0-WVK-Retail/Bilder-Pictures/SAFLAX-",'Basis-Tabelle-Samen'!C250,"-",'Basis-Tabelle-Samen'!J250,"-seed-package-front-cr-french.jpg")),
IF($C$1="Griechisch - GR",HYPERLINK(CONCATENATE("https://www.saflax.de/0-WVK-Retail/Bilder-Pictures/SAFLAX-",'Basis-Tabelle-Samen'!C250,"-",'Basis-Tabelle-Samen'!J250,"-seed-package-front-cr-greek.jpg")),
IF($C$1="Irisch - IE",HYPERLINK(CONCATENATE("https://www.saflax.de/0-WVK-Retail/Bilder-Pictures/SAFLAX-",'Basis-Tabelle-Samen'!C250,"-",'Basis-Tabelle-Samen'!J250,"-seed-package-front-cr-irish.jpg")),
IF($C$1="Isländisch - IS",HYPERLINK(CONCATENATE("https://www.saflax.de/0-WVK-Retail/Bilder-Pictures/SAFLAX-",'Basis-Tabelle-Samen'!C250,"-",'Basis-Tabelle-Samen'!J250,"-seed-package-front-cr-icelandic.jpg")),
IF($C$1="Italienisch - IT",HYPERLINK(CONCATENATE("https://www.saflax.de/0-WVK-Retail/Bilder-Pictures/SAFLAX-",'Basis-Tabelle-Samen'!C250,"-",'Basis-Tabelle-Samen'!J250,"-seed-package-front-cr-italian.jpg")),
IF($C$1="Japanisch - JP",HYPERLINK(CONCATENATE("https://www.saflax.de/0-WVK-Retail/Bilder-Pictures/SAFLAX-",'Basis-Tabelle-Samen'!C250,"-",'Basis-Tabelle-Samen'!J250,"-seed-package-front-cr-japanese.jpg")),
IF($C$1="Kroatisch - HR",HYPERLINK(CONCATENATE("https://www.saflax.de/0-WVK-Retail/Bilder-Pictures/SAFLAX-",'Basis-Tabelle-Samen'!C250,"-",'Basis-Tabelle-Samen'!J250,"-seed-package-front-cr-croatian.jpg")),
IF($C$1="Lettisch - LV",HYPERLINK(CONCATENATE("https://www.saflax.de/0-WVK-Retail/Bilder-Pictures/SAFLAX-",'Basis-Tabelle-Samen'!C250,"-",'Basis-Tabelle-Samen'!J250,"-seed-package-front-cr-latvian.jpg")),
IF($C$1="Litauisch - LT",HYPERLINK(CONCATENATE("https://www.saflax.de/0-WVK-Retail/Bilder-Pictures/SAFLAX-",'Basis-Tabelle-Samen'!C250,"-",'Basis-Tabelle-Samen'!J250,"-seed-package-front-cr-lithuanian.jpg")),
IF($C$1="Maltesisch - MT",HYPERLINK(CONCATENATE("https://www.saflax.de/0-WVK-Retail/Bilder-Pictures/SAFLAX-",'Basis-Tabelle-Samen'!C250,"-",'Basis-Tabelle-Samen'!J250,"-seed-package-front-cr-maltese.jpg")),
IF($C$1="Niederländisch - NL",HYPERLINK(CONCATENATE("https://www.saflax.de/0-WVK-Retail/Bilder-Pictures/SAFLAX-",'Basis-Tabelle-Samen'!C250,"-",'Basis-Tabelle-Samen'!J250,"-seed-package-front-cr-dutch.jpg")),
IF($C$1="Norwegisch - NO",HYPERLINK(CONCATENATE("https://www.saflax.de/0-WVK-Retail/Bilder-Pictures/SAFLAX-",'Basis-Tabelle-Samen'!C250,"-",'Basis-Tabelle-Samen'!J250,"-seed-package-front-cr-nowegian.jpg")),
IF($C$1="Polnisch - PL",HYPERLINK(CONCATENATE("https://www.saflax.de/0-WVK-Retail/Bilder-Pictures/SAFLAX-",'Basis-Tabelle-Samen'!C250,"-",'Basis-Tabelle-Samen'!J250,"-seed-package-front-cr-polish.jpg")),
IF($C$1="Portugiesisch - PT",HYPERLINK(CONCATENATE("https://www.saflax.de/0-WVK-Retail/Bilder-Pictures/SAFLAX-",'Basis-Tabelle-Samen'!C250,"-",'Basis-Tabelle-Samen'!J250,"-seed-package-front-cr-portuguese.jpg")),
IF($C$1="Rumänisch - RO",HYPERLINK(CONCATENATE("https://www.saflax.de/0-WVK-Retail/Bilder-Pictures/SAFLAX-",'Basis-Tabelle-Samen'!C250,"-",'Basis-Tabelle-Samen'!J250,"-seed-package-front-cr-romanian.jpg")),
IF($C$1="Schwedisch - SE",HYPERLINK(CONCATENATE("https://www.saflax.de/0-WVK-Retail/Bilder-Pictures/SAFLAX-",'Basis-Tabelle-Samen'!C250,"-",'Basis-Tabelle-Samen'!J250,"-seed-package-front-cr-swedish.jpg")),
IF($C$1="Slowakisch - SK",HYPERLINK(CONCATENATE("https://www.saflax.de/0-WVK-Retail/Bilder-Pictures/SAFLAX-",'Basis-Tabelle-Samen'!C250,"-",'Basis-Tabelle-Samen'!J250,"-seed-package-front-cr-slovak.jpg")),
IF($C$1="Slowenisch - SI",HYPERLINK(CONCATENATE("https://www.saflax.de/0-WVK-Retail/Bilder-Pictures/SAFLAX-",'Basis-Tabelle-Samen'!C250,"-",'Basis-Tabelle-Samen'!J250,"-seed-package-front-cr-slovenian.jpg")),
IF($C$1="Spanisch - ES",HYPERLINK(CONCATENATE("https://www.saflax.de/0-WVK-Retail/Bilder-Pictures/SAFLAX-",'Basis-Tabelle-Samen'!C250,"-",'Basis-Tabelle-Samen'!J250,"-seed-package-front-cr-spanish.jpg")),
IF($C$1="Tschechisch - CZ",HYPERLINK(CONCATENATE("https://www.saflax.de/0-WVK-Retail/Bilder-Pictures/SAFLAX-",'Basis-Tabelle-Samen'!C250,"-",'Basis-Tabelle-Samen'!J250,"-seed-package-front-cr-czech.jpg")),
IF($C$1="Türkisch - TR",HYPERLINK(CONCATENATE("https://www.saflax.de/0-WVK-Retail/Bilder-Pictures/SAFLAX-",'Basis-Tabelle-Samen'!C250,"-",'Basis-Tabelle-Samen'!J250,"-seed-package-front-cr-turkish.jpg")),
IF($C$1="Ungarisch - HU",HYPERLINK(CONCATENATE("https://www.saflax.de/0-WVK-Retail/Bilder-Pictures/SAFLAX-",'Basis-Tabelle-Samen'!C250,"-",'Basis-Tabelle-Samen'!J250,"-seed-package-front-cr-hungarian.jpg")),
" ACHTUNG")))))))))))))))))))))))))))))</f>
        <v>https://www.saflax.de/0-WVK-Retail/Bilder-Pictures/SAFLAX-13503-cucumis-metuliferus-seed-package-front-cr-english.jpg</v>
      </c>
      <c r="AL243" s="330" t="str">
        <f>IF(G243&lt;1,"",
IF($C$1="Bulgarisch - BG",HYPERLINK(CONCATENATE("https://www.saflax.de/0-WVK-Retail/Bilder-Pictures/SAFLAX-",'Basis-Tabelle-Samen'!C250,"-",'Basis-Tabelle-Samen'!J250,"-seed-package-back-cr-bulgarian.jpg")),
IF($C$1="Dänisch - DK",HYPERLINK(CONCATENATE("https://www.saflax.de/0-WVK-Retail/Bilder-Pictures/SAFLAX-",'Basis-Tabelle-Samen'!C250,"-",'Basis-Tabelle-Samen'!J250,"-seed-package-back-cr-danish.jpg")),
IF($C$1="Deutsch - DE",HYPERLINK(CONCATENATE("https://www.saflax.de/0-WVK-Retail/Bilder-Pictures/SAFLAX-",'Basis-Tabelle-Samen'!C250,"-",'Basis-Tabelle-Samen'!J250,"-seed-package-back-cr-german.jpg")),
IF($C$1="Englisch - UK",HYPERLINK(CONCATENATE("https://www.saflax.de/0-WVK-Retail/Bilder-Pictures/SAFLAX-",'Basis-Tabelle-Samen'!C250,"-",'Basis-Tabelle-Samen'!J250,"-seed-package-back-cr-english.jpg")),
IF($C$1="Estnisch - EE",HYPERLINK(CONCATENATE("https://www.saflax.de/0-WVK-Retail/Bilder-Pictures/SAFLAX-",'Basis-Tabelle-Samen'!C250,"-",'Basis-Tabelle-Samen'!J250,"-seed-package-back-cr-estonian.jpg")),
IF($C$1="Finnisch - FI",HYPERLINK(CONCATENATE("https://www.saflax.de/0-WVK-Retail/Bilder-Pictures/SAFLAX-",'Basis-Tabelle-Samen'!C250,"-",'Basis-Tabelle-Samen'!J250,"-seed-package-back-cr-finnish.jpg")),
IF($C$1="Französisch - FR",HYPERLINK(CONCATENATE("https://www.saflax.de/0-WVK-Retail/Bilder-Pictures/SAFLAX-",'Basis-Tabelle-Samen'!C250,"-",'Basis-Tabelle-Samen'!J250,"-seed-package-back-cr-french.jpg")),
IF($C$1="Griechisch - GR",HYPERLINK(CONCATENATE("https://www.saflax.de/0-WVK-Retail/Bilder-Pictures/SAFLAX-",'Basis-Tabelle-Samen'!C250,"-",'Basis-Tabelle-Samen'!J250,"-seed-package-back-cr-greek.jpg")),
IF($C$1="Irisch - IE",HYPERLINK(CONCATENATE("https://www.saflax.de/0-WVK-Retail/Bilder-Pictures/SAFLAX-",'Basis-Tabelle-Samen'!C250,"-",'Basis-Tabelle-Samen'!J250,"-seed-package-back-cr-irish.jpg")),
IF($C$1="Isländisch - IS",HYPERLINK(CONCATENATE("https://www.saflax.de/0-WVK-Retail/Bilder-Pictures/SAFLAX-",'Basis-Tabelle-Samen'!C250,"-",'Basis-Tabelle-Samen'!J250,"-seed-package-back-cr-icelandic.jpg")),
IF($C$1="Italienisch - IT",HYPERLINK(CONCATENATE("https://www.saflax.de/0-WVK-Retail/Bilder-Pictures/SAFLAX-",'Basis-Tabelle-Samen'!C250,"-",'Basis-Tabelle-Samen'!J250,"-seed-package-back-cr-italian.jpg")),
IF($C$1="Japanisch - JP",HYPERLINK(CONCATENATE("https://www.saflax.de/0-WVK-Retail/Bilder-Pictures/SAFLAX-",'Basis-Tabelle-Samen'!C250,"-",'Basis-Tabelle-Samen'!J250,"-seed-package-back-cr-japanese.jpg")),
IF($C$1="Kroatisch - HR",HYPERLINK(CONCATENATE("https://www.saflax.de/0-WVK-Retail/Bilder-Pictures/SAFLAX-",'Basis-Tabelle-Samen'!C250,"-",'Basis-Tabelle-Samen'!J250,"-seed-package-back-cr-croatian.jpg")),
IF($C$1="Lettisch - LV",HYPERLINK(CONCATENATE("https://www.saflax.de/0-WVK-Retail/Bilder-Pictures/SAFLAX-",'Basis-Tabelle-Samen'!C250,"-",'Basis-Tabelle-Samen'!J250,"-seed-package-back-cr-latvian.jpg")),
IF($C$1="Litauisch - LT",HYPERLINK(CONCATENATE("https://www.saflax.de/0-WVK-Retail/Bilder-Pictures/SAFLAX-",'Basis-Tabelle-Samen'!C250,"-",'Basis-Tabelle-Samen'!J250,"-seed-package-back-cr-lithuanian.jpg")),
IF($C$1="Maltesisch - MT",HYPERLINK(CONCATENATE("https://www.saflax.de/0-WVK-Retail/Bilder-Pictures/SAFLAX-",'Basis-Tabelle-Samen'!C250,"-",'Basis-Tabelle-Samen'!J250,"-seed-package-back-cr-maltese.jpg")),
IF($C$1="Niederländisch - NL",HYPERLINK(CONCATENATE("https://www.saflax.de/0-WVK-Retail/Bilder-Pictures/SAFLAX-",'Basis-Tabelle-Samen'!C250,"-",'Basis-Tabelle-Samen'!J250,"-seed-package-back-cr-dutch.jpg")),
IF($C$1="Norwegisch - NO",HYPERLINK(CONCATENATE("https://www.saflax.de/0-WVK-Retail/Bilder-Pictures/SAFLAX-",'Basis-Tabelle-Samen'!C250,"-",'Basis-Tabelle-Samen'!J250,"-seed-package-back-cr-nowegian.jpg")),
IF($C$1="Polnisch - PL",HYPERLINK(CONCATENATE("https://www.saflax.de/0-WVK-Retail/Bilder-Pictures/SAFLAX-",'Basis-Tabelle-Samen'!C250,"-",'Basis-Tabelle-Samen'!J250,"-seed-package-back-cr-polish.jpg")),
IF($C$1="Portugiesisch - PT",HYPERLINK(CONCATENATE("https://www.saflax.de/0-WVK-Retail/Bilder-Pictures/SAFLAX-",'Basis-Tabelle-Samen'!C250,"-",'Basis-Tabelle-Samen'!J250,"-seed-package-back-cr-portuguese.jpg")),
IF($C$1="Rumänisch - RO",HYPERLINK(CONCATENATE("https://www.saflax.de/0-WVK-Retail/Bilder-Pictures/SAFLAX-",'Basis-Tabelle-Samen'!C250,"-",'Basis-Tabelle-Samen'!J250,"-seed-package-back-cr-romanian.jpg")),
IF($C$1="Schwedisch - SE",HYPERLINK(CONCATENATE("https://www.saflax.de/0-WVK-Retail/Bilder-Pictures/SAFLAX-",'Basis-Tabelle-Samen'!C250,"-",'Basis-Tabelle-Samen'!J250,"-seed-package-back-cr-swedish.jpg")),
IF($C$1="Slowakisch - SK",HYPERLINK(CONCATENATE("https://www.saflax.de/0-WVK-Retail/Bilder-Pictures/SAFLAX-",'Basis-Tabelle-Samen'!C250,"-",'Basis-Tabelle-Samen'!J250,"-seed-package-back-cr-slovak.jpg")),
IF($C$1="Slowenisch - SI",HYPERLINK(CONCATENATE("https://www.saflax.de/0-WVK-Retail/Bilder-Pictures/SAFLAX-",'Basis-Tabelle-Samen'!C250,"-",'Basis-Tabelle-Samen'!J250,"-seed-package-back-cr-slovenian.jpg")),
IF($C$1="Spanisch - ES",HYPERLINK(CONCATENATE("https://www.saflax.de/0-WVK-Retail/Bilder-Pictures/SAFLAX-",'Basis-Tabelle-Samen'!C250,"-",'Basis-Tabelle-Samen'!J250,"-seed-package-back-cr-spanish.jpg")),
IF($C$1="Tschechisch - CZ",HYPERLINK(CONCATENATE("https://www.saflax.de/0-WVK-Retail/Bilder-Pictures/SAFLAX-",'Basis-Tabelle-Samen'!C250,"-",'Basis-Tabelle-Samen'!J250,"-seed-package-back-cr-czech.jpg")),
IF($C$1="Türkisch - TR",HYPERLINK(CONCATENATE("https://www.saflax.de/0-WVK-Retail/Bilder-Pictures/SAFLAX-",'Basis-Tabelle-Samen'!C250,"-",'Basis-Tabelle-Samen'!J250,"-seed-package-back-cr-turkish.jpg")),
IF($C$1="Ungarisch - HU",HYPERLINK(CONCATENATE("https://www.saflax.de/0-WVK-Retail/Bilder-Pictures/SAFLAX-",'Basis-Tabelle-Samen'!C250,"-",'Basis-Tabelle-Samen'!J250,"-seed-package-back-cr-hungarian.jpg")),
" ACHTUNG")))))))))))))))))))))))))))))</f>
        <v>https://www.saflax.de/0-WVK-Retail/Bilder-Pictures/SAFLAX-13503-cucumis-metuliferus-seed-package-back-cr-english.jpg</v>
      </c>
      <c r="AM243" s="330" t="str">
        <f>IF(H243&lt;1,"",
IF($C$1="Bulgarisch - BG",HYPERLINK(CONCATENATE("https://www.saflax.de/0-WVK-Retail/Bilder-Pictures/SAFLAX-",'Basis-Tabelle-Samen'!K250,"-",'Basis-Tabelle-Samen'!J250,"-garden-to-go-mini-bulgarian.jpg")),
IF($C$1="Dänisch - DK",HYPERLINK(CONCATENATE("https://www.saflax.de/0-WVK-Retail/Bilder-Pictures/SAFLAX-",'Basis-Tabelle-Samen'!K250,"-",'Basis-Tabelle-Samen'!J250,"-garden-to-go-mini-danish.jpg")),
IF($C$1="Deutsch - DE",HYPERLINK(CONCATENATE("https://www.saflax.de/0-WVK-Retail/Bilder-Pictures/SAFLAX-",'Basis-Tabelle-Samen'!K250,"-",'Basis-Tabelle-Samen'!J250,"-garden-to-go-mini-german.jpg")),
IF($C$1="Englisch - UK",HYPERLINK(CONCATENATE("https://www.saflax.de/0-WVK-Retail/Bilder-Pictures/SAFLAX-",'Basis-Tabelle-Samen'!K250,"-",'Basis-Tabelle-Samen'!J250,"-garden-to-go-mini-english.jpg")),
IF($C$1="Estnisch - EE",HYPERLINK(CONCATENATE("https://www.saflax.de/0-WVK-Retail/Bilder-Pictures/SAFLAX-",'Basis-Tabelle-Samen'!K250,"-",'Basis-Tabelle-Samen'!J250,"-garden-to-go-mini-estonian.jpg")),
IF($C$1="Finnisch - FI",HYPERLINK(CONCATENATE("https://www.saflax.de/0-WVK-Retail/Bilder-Pictures/SAFLAX-",'Basis-Tabelle-Samen'!K250,"-",'Basis-Tabelle-Samen'!J250,"-garden-to-go-mini-finnish.jpg")),
IF($C$1="Französisch - FR",HYPERLINK(CONCATENATE("https://www.saflax.de/0-WVK-Retail/Bilder-Pictures/SAFLAX-",'Basis-Tabelle-Samen'!K250,"-",'Basis-Tabelle-Samen'!J250,"-garden-to-go-mini-french.jpg")),
IF($C$1="Griechisch - GR",HYPERLINK(CONCATENATE("https://www.saflax.de/0-WVK-Retail/Bilder-Pictures/SAFLAX-",'Basis-Tabelle-Samen'!K250,"-",'Basis-Tabelle-Samen'!J250,"-garden-to-go-mini-greek.jpg")),
IF($C$1="Irisch - IE",HYPERLINK(CONCATENATE("https://www.saflax.de/0-WVK-Retail/Bilder-Pictures/SAFLAX-",'Basis-Tabelle-Samen'!K250,"-",'Basis-Tabelle-Samen'!J250,"-garden-to-go-mini-irish.jpg")),
IF($C$1="Isländisch - IS",HYPERLINK(CONCATENATE("https://www.saflax.de/0-WVK-Retail/Bilder-Pictures/SAFLAX-",'Basis-Tabelle-Samen'!K250,"-",'Basis-Tabelle-Samen'!J250,"-garden-to-go-mini-icelandic.jpg")),
IF($C$1="Italienisch - IT",HYPERLINK(CONCATENATE("https://www.saflax.de/0-WVK-Retail/Bilder-Pictures/SAFLAX-",'Basis-Tabelle-Samen'!K250,"-",'Basis-Tabelle-Samen'!J250,"-garden-to-go-mini-italian.jpg")),
IF($C$1="Japanisch - JP",HYPERLINK(CONCATENATE("https://www.saflax.de/0-WVK-Retail/Bilder-Pictures/SAFLAX-",'Basis-Tabelle-Samen'!K250,"-",'Basis-Tabelle-Samen'!J250,"-garden-to-go-mini-japanese.jpg")),
IF($C$1="Kroatisch - HR",HYPERLINK(CONCATENATE("https://www.saflax.de/0-WVK-Retail/Bilder-Pictures/SAFLAX-",'Basis-Tabelle-Samen'!K250,"-",'Basis-Tabelle-Samen'!J250,"-garden-to-go-mini-croatian.jpg")),
IF($C$1="Lettisch - LV",HYPERLINK(CONCATENATE("https://www.saflax.de/0-WVK-Retail/Bilder-Pictures/SAFLAX-",'Basis-Tabelle-Samen'!K250,"-",'Basis-Tabelle-Samen'!J250,"-garden-to-go-mini-latvian.jpg")),
IF($C$1="Litauisch - LT",HYPERLINK(CONCATENATE("https://www.saflax.de/0-WVK-Retail/Bilder-Pictures/SAFLAX-",'Basis-Tabelle-Samen'!K250,"-",'Basis-Tabelle-Samen'!J250,"-garden-to-go-mini-lithuanian.jpg")),
IF($C$1="Maltesisch - MT",HYPERLINK(CONCATENATE("https://www.saflax.de/0-WVK-Retail/Bilder-Pictures/SAFLAX-",'Basis-Tabelle-Samen'!K250,"-",'Basis-Tabelle-Samen'!J250,"-garden-to-go-mini-maltese.jpg")),
IF($C$1="Niederländisch - NL",HYPERLINK(CONCATENATE("https://www.saflax.de/0-WVK-Retail/Bilder-Pictures/SAFLAX-",'Basis-Tabelle-Samen'!K250,"-",'Basis-Tabelle-Samen'!J250,"-garden-to-go-mini-dutch.jpg")),
IF($C$1="Norwegisch - NO",HYPERLINK(CONCATENATE("https://www.saflax.de/0-WVK-Retail/Bilder-Pictures/SAFLAX-",'Basis-Tabelle-Samen'!K250,"-",'Basis-Tabelle-Samen'!J250,"-garden-to-go-mini-nowegian.jpg")),
IF($C$1="Polnisch - PL",HYPERLINK(CONCATENATE("https://www.saflax.de/0-WVK-Retail/Bilder-Pictures/SAFLAX-",'Basis-Tabelle-Samen'!K250,"-",'Basis-Tabelle-Samen'!J250,"-garden-to-go-mini-polish.jpg")),
IF($C$1="Portugiesisch - PT",HYPERLINK(CONCATENATE("https://www.saflax.de/0-WVK-Retail/Bilder-Pictures/SAFLAX-",'Basis-Tabelle-Samen'!K250,"-",'Basis-Tabelle-Samen'!J250,"-garden-to-go-mini-portuguese.jpg")),
IF($C$1="Rumänisch - RO",HYPERLINK(CONCATENATE("https://www.saflax.de/0-WVK-Retail/Bilder-Pictures/SAFLAX-",'Basis-Tabelle-Samen'!K250,"-",'Basis-Tabelle-Samen'!J250,"-garden-to-go-mini-romanian.jpg")),
IF($C$1="Schwedisch - SE",HYPERLINK(CONCATENATE("https://www.saflax.de/0-WVK-Retail/Bilder-Pictures/SAFLAX-",'Basis-Tabelle-Samen'!K250,"-",'Basis-Tabelle-Samen'!J250,"-garden-to-go-mini-swedish.jpg")),
IF($C$1="Slowakisch - SK",HYPERLINK(CONCATENATE("https://www.saflax.de/0-WVK-Retail/Bilder-Pictures/SAFLAX-",'Basis-Tabelle-Samen'!K250,"-",'Basis-Tabelle-Samen'!J250,"-garden-to-go-mini-slovak.jpg")),
IF($C$1="Slowenisch - SI",HYPERLINK(CONCATENATE("https://www.saflax.de/0-WVK-Retail/Bilder-Pictures/SAFLAX-",'Basis-Tabelle-Samen'!K250,"-",'Basis-Tabelle-Samen'!J250,"-garden-to-go-mini-slovenian.jpg")),
IF($C$1="Spanisch - ES",HYPERLINK(CONCATENATE("https://www.saflax.de/0-WVK-Retail/Bilder-Pictures/SAFLAX-",'Basis-Tabelle-Samen'!K250,"-",'Basis-Tabelle-Samen'!J250,"-garden-to-go-mini-spanish.jpg")),
IF($C$1="Tschechisch - CZ",HYPERLINK(CONCATENATE("https://www.saflax.de/0-WVK-Retail/Bilder-Pictures/SAFLAX-",'Basis-Tabelle-Samen'!K250,"-",'Basis-Tabelle-Samen'!J250,"-garden-to-go-mini-czech.jpg")),
IF($C$1="Türkisch - TR",HYPERLINK(CONCATENATE("https://www.saflax.de/0-WVK-Retail/Bilder-Pictures/SAFLAX-",'Basis-Tabelle-Samen'!K250,"-",'Basis-Tabelle-Samen'!J250,"-garden-to-go-mini-turkish.jpg")),
IF($C$1="Ungarisch - HU",HYPERLINK(CONCATENATE("https://www.saflax.de/0-WVK-Retail/Bilder-Pictures/SAFLAX-",'Basis-Tabelle-Samen'!K250,"-",'Basis-Tabelle-Samen'!J250,"-garden-to-go-mini-hungarian.jpg")),
" ACHTUNG")))))))))))))))))))))))))))))</f>
        <v>https://www.saflax.de/0-WVK-Retail/Bilder-Pictures/SAFLAX-73503-cucumis-metuliferus-garden-to-go-mini-english.jpg</v>
      </c>
      <c r="AN243" s="330" t="str">
        <f>IF(I243&lt;1,"",
IF($C$1="Bulgarisch - BG",HYPERLINK(CONCATENATE("https://www.saflax.de/0-WVK-Retail/Bilder-Pictures/SAFLAX-",'Basis-Tabelle-Samen'!N250,"-",'Basis-Tabelle-Samen'!J250,"-garden-to-go-lite-bulgarian.jpg")),
IF($C$1="Dänisch - DK",HYPERLINK(CONCATENATE("https://www.saflax.de/0-WVK-Retail/Bilder-Pictures/SAFLAX-",'Basis-Tabelle-Samen'!N250,"-",'Basis-Tabelle-Samen'!J250,"-garden-to-go-lite-danish.jpg")),
IF($C$1="Deutsch - DE",HYPERLINK(CONCATENATE("https://www.saflax.de/0-WVK-Retail/Bilder-Pictures/SAFLAX-",'Basis-Tabelle-Samen'!N250,"-",'Basis-Tabelle-Samen'!J250,"-garden-to-go-lite-german.jpg")),
IF($C$1="Englisch - UK",HYPERLINK(CONCATENATE("https://www.saflax.de/0-WVK-Retail/Bilder-Pictures/SAFLAX-",'Basis-Tabelle-Samen'!N250,"-",'Basis-Tabelle-Samen'!J250,"-garden-to-go-lite-english.jpg")),
IF($C$1="Estnisch - EE",HYPERLINK(CONCATENATE("https://www.saflax.de/0-WVK-Retail/Bilder-Pictures/SAFLAX-",'Basis-Tabelle-Samen'!N250,"-",'Basis-Tabelle-Samen'!J250,"-garden-to-go-lite-estonian.jpg")),
IF($C$1="Finnisch - FI",HYPERLINK(CONCATENATE("https://www.saflax.de/0-WVK-Retail/Bilder-Pictures/SAFLAX-",'Basis-Tabelle-Samen'!N250,"-",'Basis-Tabelle-Samen'!J250,"-garden-to-go-lite-finnish.jpg")),
IF($C$1="Französisch - FR",HYPERLINK(CONCATENATE("https://www.saflax.de/0-WVK-Retail/Bilder-Pictures/SAFLAX-",'Basis-Tabelle-Samen'!N250,"-",'Basis-Tabelle-Samen'!J250,"-garden-to-go-lite-french.jpg")),
IF($C$1="Griechisch - GR",HYPERLINK(CONCATENATE("https://www.saflax.de/0-WVK-Retail/Bilder-Pictures/SAFLAX-",'Basis-Tabelle-Samen'!N250,"-",'Basis-Tabelle-Samen'!J250,"-garden-to-go-lite-greek.jpg")),
IF($C$1="Irisch - IE",HYPERLINK(CONCATENATE("https://www.saflax.de/0-WVK-Retail/Bilder-Pictures/SAFLAX-",'Basis-Tabelle-Samen'!N250,"-",'Basis-Tabelle-Samen'!J250,"-garden-to-go-lite-irish.jpg")),
IF($C$1="Isländisch - IS",HYPERLINK(CONCATENATE("https://www.saflax.de/0-WVK-Retail/Bilder-Pictures/SAFLAX-",'Basis-Tabelle-Samen'!N250,"-",'Basis-Tabelle-Samen'!J250,"-garden-to-go-lite-icelandic.jpg")),
IF($C$1="Italienisch - IT",HYPERLINK(CONCATENATE("https://www.saflax.de/0-WVK-Retail/Bilder-Pictures/SAFLAX-",'Basis-Tabelle-Samen'!N250,"-",'Basis-Tabelle-Samen'!J250,"-garden-to-go-lite-italian.jpg")),
IF($C$1="Japanisch - JP",HYPERLINK(CONCATENATE("https://www.saflax.de/0-WVK-Retail/Bilder-Pictures/SAFLAX-",'Basis-Tabelle-Samen'!N250,"-",'Basis-Tabelle-Samen'!J250,"-garden-to-go-lite-japanese.jpg")),
IF($C$1="Kroatisch - HR",HYPERLINK(CONCATENATE("https://www.saflax.de/0-WVK-Retail/Bilder-Pictures/SAFLAX-",'Basis-Tabelle-Samen'!N250,"-",'Basis-Tabelle-Samen'!J250,"-garden-to-go-lite-croatian.jpg")),
IF($C$1="Lettisch - LV",HYPERLINK(CONCATENATE("https://www.saflax.de/0-WVK-Retail/Bilder-Pictures/SAFLAX-",'Basis-Tabelle-Samen'!N250,"-",'Basis-Tabelle-Samen'!J250,"-garden-to-go-lite-latvian.jpg")),
IF($C$1="Litauisch - LT",HYPERLINK(CONCATENATE("https://www.saflax.de/0-WVK-Retail/Bilder-Pictures/SAFLAX-",'Basis-Tabelle-Samen'!N250,"-",'Basis-Tabelle-Samen'!J250,"-garden-to-go-lite-lithuanian.jpg")),
IF($C$1="Maltesisch - MT",HYPERLINK(CONCATENATE("https://www.saflax.de/0-WVK-Retail/Bilder-Pictures/SAFLAX-",'Basis-Tabelle-Samen'!N250,"-",'Basis-Tabelle-Samen'!J250,"-garden-to-go-lite-maltese.jpg")),
IF($C$1="Niederländisch - NL",HYPERLINK(CONCATENATE("https://www.saflax.de/0-WVK-Retail/Bilder-Pictures/SAFLAX-",'Basis-Tabelle-Samen'!N250,"-",'Basis-Tabelle-Samen'!J250,"-garden-to-go-lite-dutch.jpg")),
IF($C$1="Norwegisch - NO",HYPERLINK(CONCATENATE("https://www.saflax.de/0-WVK-Retail/Bilder-Pictures/SAFLAX-",'Basis-Tabelle-Samen'!N250,"-",'Basis-Tabelle-Samen'!J250,"-garden-to-go-lite-nowegian.jpg")),
IF($C$1="Polnisch - PL",HYPERLINK(CONCATENATE("https://www.saflax.de/0-WVK-Retail/Bilder-Pictures/SAFLAX-",'Basis-Tabelle-Samen'!N250,"-",'Basis-Tabelle-Samen'!J250,"-garden-to-go-lite-polish.jpg")),
IF($C$1="Portugiesisch - PT",HYPERLINK(CONCATENATE("https://www.saflax.de/0-WVK-Retail/Bilder-Pictures/SAFLAX-",'Basis-Tabelle-Samen'!N250,"-",'Basis-Tabelle-Samen'!J250,"-garden-to-go-lite-portuguese.jpg")),
IF($C$1="Rumänisch - RO",HYPERLINK(CONCATENATE("https://www.saflax.de/0-WVK-Retail/Bilder-Pictures/SAFLAX-",'Basis-Tabelle-Samen'!N250,"-",'Basis-Tabelle-Samen'!J250,"-garden-to-go-lite-romanian.jpg")),
IF($C$1="Schwedisch - SE",HYPERLINK(CONCATENATE("https://www.saflax.de/0-WVK-Retail/Bilder-Pictures/SAFLAX-",'Basis-Tabelle-Samen'!N250,"-",'Basis-Tabelle-Samen'!J250,"-garden-to-go-lite-swedish.jpg")),
IF($C$1="Slowakisch - SK",HYPERLINK(CONCATENATE("https://www.saflax.de/0-WVK-Retail/Bilder-Pictures/SAFLAX-",'Basis-Tabelle-Samen'!N250,"-",'Basis-Tabelle-Samen'!J250,"-garden-to-go-lite-slovak.jpg")),
IF($C$1="Slowenisch - SI",HYPERLINK(CONCATENATE("https://www.saflax.de/0-WVK-Retail/Bilder-Pictures/SAFLAX-",'Basis-Tabelle-Samen'!N250,"-",'Basis-Tabelle-Samen'!J250,"-garden-to-go-lite-slovenian.jpg")),
IF($C$1="Spanisch - ES",HYPERLINK(CONCATENATE("https://www.saflax.de/0-WVK-Retail/Bilder-Pictures/SAFLAX-",'Basis-Tabelle-Samen'!N250,"-",'Basis-Tabelle-Samen'!J250,"-garden-to-go-lite-spanish.jpg")),
IF($C$1="Tschechisch - CZ",HYPERLINK(CONCATENATE("https://www.saflax.de/0-WVK-Retail/Bilder-Pictures/SAFLAX-",'Basis-Tabelle-Samen'!N250,"-",'Basis-Tabelle-Samen'!J250,"-garden-to-go-lite-czech.jpg")),
IF($C$1="Türkisch - TR",HYPERLINK(CONCATENATE("https://www.saflax.de/0-WVK-Retail/Bilder-Pictures/SAFLAX-",'Basis-Tabelle-Samen'!N250,"-",'Basis-Tabelle-Samen'!J250,"-garden-to-go-lite-turkish.jpg")),
IF($C$1="Ungarisch - HU",HYPERLINK(CONCATENATE("https://www.saflax.de/0-WVK-Retail/Bilder-Pictures/SAFLAX-",'Basis-Tabelle-Samen'!N250,"-",'Basis-Tabelle-Samen'!J250,"-garden-to-go-lite-hungarian.jpg")),
" ACHTUNG")))))))))))))))))))))))))))))</f>
        <v>https://www.saflax.de/0-WVK-Retail/Bilder-Pictures/SAFLAX-83503-cucumis-metuliferus-garden-to-go-lite-english.jpg</v>
      </c>
      <c r="AO243" s="330" t="str">
        <f>IF(J243&lt;1,"",
IF($C$1="Bulgarisch - BG",HYPERLINK(CONCATENATE("https://www.saflax.de/0-WVK-Retail/Bilder-Pictures/SAFLAX-",'Basis-Tabelle-Samen'!Q250,"-",'Basis-Tabelle-Samen'!J250,"-garden-to-go-bulgarian.jpg")),
IF($C$1="Dänisch - DK",HYPERLINK(CONCATENATE("https://www.saflax.de/0-WVK-Retail/Bilder-Pictures/SAFLAX-",'Basis-Tabelle-Samen'!Q250,"-",'Basis-Tabelle-Samen'!J250,"-garden-to-go-danish.jpg")),
IF($C$1="Deutsch - DE",HYPERLINK(CONCATENATE("https://www.saflax.de/0-WVK-Retail/Bilder-Pictures/SAFLAX-",'Basis-Tabelle-Samen'!Q250,"-",'Basis-Tabelle-Samen'!J250,"-garden-to-go-german.jpg")),
IF($C$1="Englisch - UK",HYPERLINK(CONCATENATE("https://www.saflax.de/0-WVK-Retail/Bilder-Pictures/SAFLAX-",'Basis-Tabelle-Samen'!Q250,"-",'Basis-Tabelle-Samen'!J250,"-garden-to-go-english.jpg")),
IF($C$1="Estnisch - EE",HYPERLINK(CONCATENATE("https://www.saflax.de/0-WVK-Retail/Bilder-Pictures/SAFLAX-",'Basis-Tabelle-Samen'!Q250,"-",'Basis-Tabelle-Samen'!J250,"-garden-to-go-estonian.jpg")),
IF($C$1="Finnisch - FI",HYPERLINK(CONCATENATE("https://www.saflax.de/0-WVK-Retail/Bilder-Pictures/SAFLAX-",'Basis-Tabelle-Samen'!Q250,"-",'Basis-Tabelle-Samen'!J250,"-garden-to-go-finnish.jpg")),
IF($C$1="Französisch - FR",HYPERLINK(CONCATENATE("https://www.saflax.de/0-WVK-Retail/Bilder-Pictures/SAFLAX-",'Basis-Tabelle-Samen'!Q250,"-",'Basis-Tabelle-Samen'!J250,"-garden-to-go-french.jpg")),
IF($C$1="Griechisch - GR",HYPERLINK(CONCATENATE("https://www.saflax.de/0-WVK-Retail/Bilder-Pictures/SAFLAX-",'Basis-Tabelle-Samen'!Q250,"-",'Basis-Tabelle-Samen'!J250,"-garden-to-go-greek.jpg")),
IF($C$1="Irisch - IE",HYPERLINK(CONCATENATE("https://www.saflax.de/0-WVK-Retail/Bilder-Pictures/SAFLAX-",'Basis-Tabelle-Samen'!Q250,"-",'Basis-Tabelle-Samen'!J250,"-garden-to-go-irish.jpg")),
IF($C$1="Isländisch - IS",HYPERLINK(CONCATENATE("https://www.saflax.de/0-WVK-Retail/Bilder-Pictures/SAFLAX-",'Basis-Tabelle-Samen'!Q250,"-",'Basis-Tabelle-Samen'!J250,"-garden-to-go-icelandic.jpg")),
IF($C$1="Italienisch - IT",HYPERLINK(CONCATENATE("https://www.saflax.de/0-WVK-Retail/Bilder-Pictures/SAFLAX-",'Basis-Tabelle-Samen'!Q250,"-",'Basis-Tabelle-Samen'!J250,"-garden-to-go-italian.jpg")),
IF($C$1="Japanisch - JP",HYPERLINK(CONCATENATE("https://www.saflax.de/0-WVK-Retail/Bilder-Pictures/SAFLAX-",'Basis-Tabelle-Samen'!Q250,"-",'Basis-Tabelle-Samen'!J250,"-garden-to-go-japanese.jpg")),
IF($C$1="Kroatisch - HR",HYPERLINK(CONCATENATE("https://www.saflax.de/0-WVK-Retail/Bilder-Pictures/SAFLAX-",'Basis-Tabelle-Samen'!Q250,"-",'Basis-Tabelle-Samen'!J250,"-garden-to-go-croatian.jpg")),
IF($C$1="Lettisch - LV",HYPERLINK(CONCATENATE("https://www.saflax.de/0-WVK-Retail/Bilder-Pictures/SAFLAX-",'Basis-Tabelle-Samen'!Q250,"-",'Basis-Tabelle-Samen'!J250,"-garden-to-go-latvian.jpg")),
IF($C$1="Litauisch - LT",HYPERLINK(CONCATENATE("https://www.saflax.de/0-WVK-Retail/Bilder-Pictures/SAFLAX-",'Basis-Tabelle-Samen'!Q250,"-",'Basis-Tabelle-Samen'!J250,"-garden-to-go-lithuanian.jpg")),
IF($C$1="Maltesisch - MT",HYPERLINK(CONCATENATE("https://www.saflax.de/0-WVK-Retail/Bilder-Pictures/SAFLAX-",'Basis-Tabelle-Samen'!Q250,"-",'Basis-Tabelle-Samen'!J250,"-garden-to-go-maltese.jpg")),
IF($C$1="Niederländisch - NL",HYPERLINK(CONCATENATE("https://www.saflax.de/0-WVK-Retail/Bilder-Pictures/SAFLAX-",'Basis-Tabelle-Samen'!Q250,"-",'Basis-Tabelle-Samen'!J250,"-garden-to-go-dutch.jpg")),
IF($C$1="Norwegisch - NO",HYPERLINK(CONCATENATE("https://www.saflax.de/0-WVK-Retail/Bilder-Pictures/SAFLAX-",'Basis-Tabelle-Samen'!Q250,"-",'Basis-Tabelle-Samen'!J250,"-garden-to-go-nowegian.jpg")),
IF($C$1="Polnisch - PL",HYPERLINK(CONCATENATE("https://www.saflax.de/0-WVK-Retail/Bilder-Pictures/SAFLAX-",'Basis-Tabelle-Samen'!Q250,"-",'Basis-Tabelle-Samen'!J250,"-garden-to-go-polish.jpg")),
IF($C$1="Portugiesisch - PT",HYPERLINK(CONCATENATE("https://www.saflax.de/0-WVK-Retail/Bilder-Pictures/SAFLAX-",'Basis-Tabelle-Samen'!Q250,"-",'Basis-Tabelle-Samen'!J250,"-garden-to-go-portuguese.jpg")),
IF($C$1="Rumänisch - RO",HYPERLINK(CONCATENATE("https://www.saflax.de/0-WVK-Retail/Bilder-Pictures/SAFLAX-",'Basis-Tabelle-Samen'!Q250,"-",'Basis-Tabelle-Samen'!J250,"-garden-to-go-romanian.jpg")),
IF($C$1="Schwedisch - SE",HYPERLINK(CONCATENATE("https://www.saflax.de/0-WVK-Retail/Bilder-Pictures/SAFLAX-",'Basis-Tabelle-Samen'!Q250,"-",'Basis-Tabelle-Samen'!J250,"-garden-to-go-swedish.jpg")),
IF($C$1="Slowakisch - SK",HYPERLINK(CONCATENATE("https://www.saflax.de/0-WVK-Retail/Bilder-Pictures/SAFLAX-",'Basis-Tabelle-Samen'!Q250,"-",'Basis-Tabelle-Samen'!J250,"-garden-to-go-slovak.jpg")),
IF($C$1="Slowenisch - SI",HYPERLINK(CONCATENATE("https://www.saflax.de/0-WVK-Retail/Bilder-Pictures/SAFLAX-",'Basis-Tabelle-Samen'!Q250,"-",'Basis-Tabelle-Samen'!J250,"-garden-to-go-slovenian.jpg")),
IF($C$1="Spanisch - ES",HYPERLINK(CONCATENATE("https://www.saflax.de/0-WVK-Retail/Bilder-Pictures/SAFLAX-",'Basis-Tabelle-Samen'!Q250,"-",'Basis-Tabelle-Samen'!J250,"-garden-to-go-spanish.jpg")),
IF($C$1="Tschechisch - CZ",HYPERLINK(CONCATENATE("https://www.saflax.de/0-WVK-Retail/Bilder-Pictures/SAFLAX-",'Basis-Tabelle-Samen'!Q250,"-",'Basis-Tabelle-Samen'!J250,"-garden-to-go-czech.jpg")),
IF($C$1="Türkisch - TR",HYPERLINK(CONCATENATE("https://www.saflax.de/0-WVK-Retail/Bilder-Pictures/SAFLAX-",'Basis-Tabelle-Samen'!Q250,"-",'Basis-Tabelle-Samen'!J250,"-garden-to-go-turkish.jpg")),
IF($C$1="Ungarisch - HU",HYPERLINK(CONCATENATE("https://www.saflax.de/0-WVK-Retail/Bilder-Pictures/SAFLAX-",'Basis-Tabelle-Samen'!Q250,"-",'Basis-Tabelle-Samen'!J250,"-garden-to-go-hungarian.jpg")),
" ACHTUNG")))))))))))))))))))))))))))))</f>
        <v>https://www.saflax.de/0-WVK-Retail/Bilder-Pictures/SAFLAX-53503-cucumis-metuliferus-garden-to-go-english.jpg</v>
      </c>
      <c r="AP243" s="330" t="str">
        <f>IF(K243&lt;1,"",
IF($C$1="Bulgarisch - BG",HYPERLINK(CONCATENATE("https://www.saflax.de/0-WVK-Retail/Bilder-Pictures/SAFLAX-",'Basis-Tabelle-Samen'!T250,"-",'Basis-Tabelle-Samen'!J250,"-cultivation-set-bulgarian.jpg")),
IF($C$1="Dänisch - DK",HYPERLINK(CONCATENATE("https://www.saflax.de/0-WVK-Retail/Bilder-Pictures/SAFLAX-",'Basis-Tabelle-Samen'!T250,"-",'Basis-Tabelle-Samen'!J250,"-cultivation-set-danish.jpg")),
IF($C$1="Deutsch - DE",HYPERLINK(CONCATENATE("https://www.saflax.de/0-WVK-Retail/Bilder-Pictures/SAFLAX-",'Basis-Tabelle-Samen'!T250,"-",'Basis-Tabelle-Samen'!J250,"-cultivation-set-german.jpg")),
IF($C$1="Englisch - UK",HYPERLINK(CONCATENATE("https://www.saflax.de/0-WVK-Retail/Bilder-Pictures/SAFLAX-",'Basis-Tabelle-Samen'!T250,"-",'Basis-Tabelle-Samen'!J250,"-cultivation-set-english.jpg")),
IF($C$1="Estnisch - EE",HYPERLINK(CONCATENATE("https://www.saflax.de/0-WVK-Retail/Bilder-Pictures/SAFLAX-",'Basis-Tabelle-Samen'!T250,"-",'Basis-Tabelle-Samen'!J250,"-cultivation-set-estonian.jpg")),
IF($C$1="Finnisch - FI",HYPERLINK(CONCATENATE("https://www.saflax.de/0-WVK-Retail/Bilder-Pictures/SAFLAX-",'Basis-Tabelle-Samen'!T250,"-",'Basis-Tabelle-Samen'!J250,"-cultivation-set-finnish.jpg")),
IF($C$1="Französisch - FR",HYPERLINK(CONCATENATE("https://www.saflax.de/0-WVK-Retail/Bilder-Pictures/SAFLAX-",'Basis-Tabelle-Samen'!T250,"-",'Basis-Tabelle-Samen'!J250,"-cultivation-set-french.jpg")),
IF($C$1="Griechisch - GR",HYPERLINK(CONCATENATE("https://www.saflax.de/0-WVK-Retail/Bilder-Pictures/SAFLAX-",'Basis-Tabelle-Samen'!T250,"-",'Basis-Tabelle-Samen'!J250,"-cultivation-set-greek.jpg")),
IF($C$1="Irisch - IE",HYPERLINK(CONCATENATE("https://www.saflax.de/0-WVK-Retail/Bilder-Pictures/SAFLAX-",'Basis-Tabelle-Samen'!T250,"-",'Basis-Tabelle-Samen'!J250,"-cultivation-set-irish.jpg")),
IF($C$1="Isländisch - IS",HYPERLINK(CONCATENATE("https://www.saflax.de/0-WVK-Retail/Bilder-Pictures/SAFLAX-",'Basis-Tabelle-Samen'!T250,"-",'Basis-Tabelle-Samen'!J250,"-cultivation-set-icelandic.jpg")),
IF($C$1="Italienisch - IT",HYPERLINK(CONCATENATE("https://www.saflax.de/0-WVK-Retail/Bilder-Pictures/SAFLAX-",'Basis-Tabelle-Samen'!T250,"-",'Basis-Tabelle-Samen'!J250,"-cultivation-set-italian.jpg")),
IF($C$1="Japanisch - JP",HYPERLINK(CONCATENATE("https://www.saflax.de/0-WVK-Retail/Bilder-Pictures/SAFLAX-",'Basis-Tabelle-Samen'!T250,"-",'Basis-Tabelle-Samen'!J250,"-cultivation-set-japanese.jpg")),
IF($C$1="Kroatisch - HR",HYPERLINK(CONCATENATE("https://www.saflax.de/0-WVK-Retail/Bilder-Pictures/SAFLAX-",'Basis-Tabelle-Samen'!T250,"-",'Basis-Tabelle-Samen'!J250,"-cultivation-set-croatian.jpg")),
IF($C$1="Lettisch - LV",HYPERLINK(CONCATENATE("https://www.saflax.de/0-WVK-Retail/Bilder-Pictures/SAFLAX-",'Basis-Tabelle-Samen'!T250,"-",'Basis-Tabelle-Samen'!J250,"-cultivation-set-latvian.jpg")),
IF($C$1="Litauisch - LT",HYPERLINK(CONCATENATE("https://www.saflax.de/0-WVK-Retail/Bilder-Pictures/SAFLAX-",'Basis-Tabelle-Samen'!T250,"-",'Basis-Tabelle-Samen'!J250,"-cultivation-set-lithuanian.jpg")),
IF($C$1="Maltesisch - MT",HYPERLINK(CONCATENATE("https://www.saflax.de/0-WVK-Retail/Bilder-Pictures/SAFLAX-",'Basis-Tabelle-Samen'!T250,"-",'Basis-Tabelle-Samen'!J250,"-cultivation-set-maltese.jpg")),
IF($C$1="Niederländisch - NL",HYPERLINK(CONCATENATE("https://www.saflax.de/0-WVK-Retail/Bilder-Pictures/SAFLAX-",'Basis-Tabelle-Samen'!T250,"-",'Basis-Tabelle-Samen'!J250,"-cultivation-set-dutch.jpg")),
IF($C$1="Norwegisch - NO",HYPERLINK(CONCATENATE("https://www.saflax.de/0-WVK-Retail/Bilder-Pictures/SAFLAX-",'Basis-Tabelle-Samen'!T250,"-",'Basis-Tabelle-Samen'!J250,"-cultivation-set-nowegian.jpg")),
IF($C$1="Polnisch - PL",HYPERLINK(CONCATENATE("https://www.saflax.de/0-WVK-Retail/Bilder-Pictures/SAFLAX-",'Basis-Tabelle-Samen'!T250,"-",'Basis-Tabelle-Samen'!J250,"-cultivation-set-polish.jpg")),
IF($C$1="Portugiesisch - PT",HYPERLINK(CONCATENATE("https://www.saflax.de/0-WVK-Retail/Bilder-Pictures/SAFLAX-",'Basis-Tabelle-Samen'!T250,"-",'Basis-Tabelle-Samen'!J250,"-cultivation-set-portuguese.jpg")),
IF($C$1="Rumänisch - RO",HYPERLINK(CONCATENATE("https://www.saflax.de/0-WVK-Retail/Bilder-Pictures/SAFLAX-",'Basis-Tabelle-Samen'!T250,"-",'Basis-Tabelle-Samen'!J250,"-cultivation-set-romanian.jpg")),
IF($C$1="Schwedisch - SE",HYPERLINK(CONCATENATE("https://www.saflax.de/0-WVK-Retail/Bilder-Pictures/SAFLAX-",'Basis-Tabelle-Samen'!T250,"-",'Basis-Tabelle-Samen'!J250,"-cultivation-set-swedish.jpg")),
IF($C$1="Slowakisch - SK",HYPERLINK(CONCATENATE("https://www.saflax.de/0-WVK-Retail/Bilder-Pictures/SAFLAX-",'Basis-Tabelle-Samen'!T250,"-",'Basis-Tabelle-Samen'!J250,"-cultivation-set-slovak.jpg")),
IF($C$1="Slowenisch - SI",HYPERLINK(CONCATENATE("https://www.saflax.de/0-WVK-Retail/Bilder-Pictures/SAFLAX-",'Basis-Tabelle-Samen'!T250,"-",'Basis-Tabelle-Samen'!J250,"-cultivation-set-slovenian.jpg")),
IF($C$1="Spanisch - ES",HYPERLINK(CONCATENATE("https://www.saflax.de/0-WVK-Retail/Bilder-Pictures/SAFLAX-",'Basis-Tabelle-Samen'!T250,"-",'Basis-Tabelle-Samen'!J250,"-cultivation-set-spanish.jpg")),
IF($C$1="Tschechisch - CZ",HYPERLINK(CONCATENATE("https://www.saflax.de/0-WVK-Retail/Bilder-Pictures/SAFLAX-",'Basis-Tabelle-Samen'!T250,"-",'Basis-Tabelle-Samen'!J250,"-cultivation-set-czech.jpg")),
IF($C$1="Türkisch - TR",HYPERLINK(CONCATENATE("https://www.saflax.de/0-WVK-Retail/Bilder-Pictures/SAFLAX-",'Basis-Tabelle-Samen'!T250,"-",'Basis-Tabelle-Samen'!J250,"-cultivation-set-turkish.jpg")),
IF($C$1="Ungarisch - HU",HYPERLINK(CONCATENATE("https://www.saflax.de/0-WVK-Retail/Bilder-Pictures/SAFLAX-",'Basis-Tabelle-Samen'!T250,"-",'Basis-Tabelle-Samen'!J250,"-cultivation-set-hungarian.jpg")),
" ACHTUNG")))))))))))))))))))))))))))))</f>
        <v>https://www.saflax.de/0-WVK-Retail/Bilder-Pictures/SAFLAX-33503-cucumis-metuliferus-cultivation-set-english.jpg</v>
      </c>
      <c r="AQ243" s="330" t="str">
        <f>IF(L243&lt;1,"",
IF($C$1="Bulgarisch - BG",HYPERLINK(CONCATENATE("https://www.saflax.de/0-WVK-Retail/Bilder-Pictures/SAFLAX-",'Basis-Tabelle-Samen'!W250,"-",'Basis-Tabelle-Samen'!J250,"-garden-in-the-bag-bulgarian.jpg")),
IF($C$1="Dänisch - DK",HYPERLINK(CONCATENATE("https://www.saflax.de/0-WVK-Retail/Bilder-Pictures/SAFLAX-",'Basis-Tabelle-Samen'!W250,"-",'Basis-Tabelle-Samen'!J250,"-garden-in-the-bag-danish.jpg")),
IF($C$1="Deutsch - DE",HYPERLINK(CONCATENATE("https://www.saflax.de/0-WVK-Retail/Bilder-Pictures/SAFLAX-",'Basis-Tabelle-Samen'!W250,"-",'Basis-Tabelle-Samen'!J250,"-garden-in-the-bag-german.jpg")),
IF($C$1="Englisch - UK",HYPERLINK(CONCATENATE("https://www.saflax.de/0-WVK-Retail/Bilder-Pictures/SAFLAX-",'Basis-Tabelle-Samen'!W250,"-",'Basis-Tabelle-Samen'!J250,"-garden-in-the-bag-english.jpg")),
IF($C$1="Estnisch - EE",HYPERLINK(CONCATENATE("https://www.saflax.de/0-WVK-Retail/Bilder-Pictures/SAFLAX-",'Basis-Tabelle-Samen'!W250,"-",'Basis-Tabelle-Samen'!J250,"-garden-in-the-bag-estonian.jpg")),
IF($C$1="Finnisch - FI",HYPERLINK(CONCATENATE("https://www.saflax.de/0-WVK-Retail/Bilder-Pictures/SAFLAX-",'Basis-Tabelle-Samen'!W250,"-",'Basis-Tabelle-Samen'!J250,"-garden-in-the-bag-finnish.jpg")),
IF($C$1="Französisch - FR",HYPERLINK(CONCATENATE("https://www.saflax.de/0-WVK-Retail/Bilder-Pictures/SAFLAX-",'Basis-Tabelle-Samen'!W250,"-",'Basis-Tabelle-Samen'!J250,"-garden-in-the-bag-french.jpg")),
IF($C$1="Griechisch - GR",HYPERLINK(CONCATENATE("https://www.saflax.de/0-WVK-Retail/Bilder-Pictures/SAFLAX-",'Basis-Tabelle-Samen'!W250,"-",'Basis-Tabelle-Samen'!J250,"-garden-in-the-bag-greek.jpg")),
IF($C$1="Irisch - IE",HYPERLINK(CONCATENATE("https://www.saflax.de/0-WVK-Retail/Bilder-Pictures/SAFLAX-",'Basis-Tabelle-Samen'!W250,"-",'Basis-Tabelle-Samen'!J250,"-garden-in-the-bag-irish.jpg")),
IF($C$1="Isländisch - IS",HYPERLINK(CONCATENATE("https://www.saflax.de/0-WVK-Retail/Bilder-Pictures/SAFLAX-",'Basis-Tabelle-Samen'!W250,"-",'Basis-Tabelle-Samen'!J250,"-garden-in-the-bag-icelandic.jpg")),
IF($C$1="Italienisch - IT",HYPERLINK(CONCATENATE("https://www.saflax.de/0-WVK-Retail/Bilder-Pictures/SAFLAX-",'Basis-Tabelle-Samen'!W250,"-",'Basis-Tabelle-Samen'!J250,"-garden-in-the-bag-italian.jpg")),
IF($C$1="Japanisch - JP",HYPERLINK(CONCATENATE("https://www.saflax.de/0-WVK-Retail/Bilder-Pictures/SAFLAX-",'Basis-Tabelle-Samen'!W250,"-",'Basis-Tabelle-Samen'!J250,"-garden-in-the-bag-japanese.jpg")),
IF($C$1="Kroatisch - HR",HYPERLINK(CONCATENATE("https://www.saflax.de/0-WVK-Retail/Bilder-Pictures/SAFLAX-",'Basis-Tabelle-Samen'!W250,"-",'Basis-Tabelle-Samen'!J250,"-garden-in-the-bag-croatian.jpg")),
IF($C$1="Lettisch - LV",HYPERLINK(CONCATENATE("https://www.saflax.de/0-WVK-Retail/Bilder-Pictures/SAFLAX-",'Basis-Tabelle-Samen'!W250,"-",'Basis-Tabelle-Samen'!J250,"-garden-in-the-bag-latvian.jpg")),
IF($C$1="Litauisch - LT",HYPERLINK(CONCATENATE("https://www.saflax.de/0-WVK-Retail/Bilder-Pictures/SAFLAX-",'Basis-Tabelle-Samen'!W250,"-",'Basis-Tabelle-Samen'!J250,"-garden-in-the-bag-lithuanian.jpg")),
IF($C$1="Maltesisch - MT",HYPERLINK(CONCATENATE("https://www.saflax.de/0-WVK-Retail/Bilder-Pictures/SAFLAX-",'Basis-Tabelle-Samen'!W250,"-",'Basis-Tabelle-Samen'!J250,"-garden-in-the-bag-maltese.jpg")),
IF($C$1="Niederländisch - NL",HYPERLINK(CONCATENATE("https://www.saflax.de/0-WVK-Retail/Bilder-Pictures/SAFLAX-",'Basis-Tabelle-Samen'!W250,"-",'Basis-Tabelle-Samen'!J250,"-garden-in-the-bag-dutch.jpg")),
IF($C$1="Norwegisch - NO",HYPERLINK(CONCATENATE("https://www.saflax.de/0-WVK-Retail/Bilder-Pictures/SAFLAX-",'Basis-Tabelle-Samen'!W250,"-",'Basis-Tabelle-Samen'!J250,"-garden-in-the-bag-nowegian.jpg")),
IF($C$1="Polnisch - PL",HYPERLINK(CONCATENATE("https://www.saflax.de/0-WVK-Retail/Bilder-Pictures/SAFLAX-",'Basis-Tabelle-Samen'!W250,"-",'Basis-Tabelle-Samen'!J250,"-garden-in-the-bag-polish.jpg")),
IF($C$1="Portugiesisch - PT",HYPERLINK(CONCATENATE("https://www.saflax.de/0-WVK-Retail/Bilder-Pictures/SAFLAX-",'Basis-Tabelle-Samen'!W250,"-",'Basis-Tabelle-Samen'!J250,"-garden-in-the-bag-portuguese.jpg")),
IF($C$1="Rumänisch - RO",HYPERLINK(CONCATENATE("https://www.saflax.de/0-WVK-Retail/Bilder-Pictures/SAFLAX-",'Basis-Tabelle-Samen'!W250,"-",'Basis-Tabelle-Samen'!J250,"-garden-in-the-bag-romanian.jpg")),
IF($C$1="Schwedisch - SE",HYPERLINK(CONCATENATE("https://www.saflax.de/0-WVK-Retail/Bilder-Pictures/SAFLAX-",'Basis-Tabelle-Samen'!W250,"-",'Basis-Tabelle-Samen'!J250,"-garden-in-the-bag-swedish.jpg")),
IF($C$1="Slowakisch - SK",HYPERLINK(CONCATENATE("https://www.saflax.de/0-WVK-Retail/Bilder-Pictures/SAFLAX-",'Basis-Tabelle-Samen'!W250,"-",'Basis-Tabelle-Samen'!J250,"-garden-in-the-bag-slovak.jpg")),
IF($C$1="Slowenisch - SI",HYPERLINK(CONCATENATE("https://www.saflax.de/0-WVK-Retail/Bilder-Pictures/SAFLAX-",'Basis-Tabelle-Samen'!W250,"-",'Basis-Tabelle-Samen'!J250,"-garden-in-the-bag-slovenian.jpg")),
IF($C$1="Spanisch - ES",HYPERLINK(CONCATENATE("https://www.saflax.de/0-WVK-Retail/Bilder-Pictures/SAFLAX-",'Basis-Tabelle-Samen'!W250,"-",'Basis-Tabelle-Samen'!J250,"-garden-in-the-bag-spanish.jpg")),
IF($C$1="Tschechisch - CZ",HYPERLINK(CONCATENATE("https://www.saflax.de/0-WVK-Retail/Bilder-Pictures/SAFLAX-",'Basis-Tabelle-Samen'!W250,"-",'Basis-Tabelle-Samen'!J250,"-garden-in-the-bag-czech.jpg")),
IF($C$1="Türkisch - TR",HYPERLINK(CONCATENATE("https://www.saflax.de/0-WVK-Retail/Bilder-Pictures/SAFLAX-",'Basis-Tabelle-Samen'!W250,"-",'Basis-Tabelle-Samen'!J250,"-garden-in-the-bag-turkish.jpg")),
IF($C$1="Ungarisch - HU",HYPERLINK(CONCATENATE("https://www.saflax.de/0-WVK-Retail/Bilder-Pictures/SAFLAX-",'Basis-Tabelle-Samen'!W250,"-",'Basis-Tabelle-Samen'!J250,"-garden-in-the-bag-hungarian.jpg")),
" ACHTUNG")))))))))))))))))))))))))))))</f>
        <v>https://www.saflax.de/0-WVK-Retail/Bilder-Pictures/SAFLAX-63503-cucumis-metuliferus-garden-in-the-bag-english.jpg</v>
      </c>
    </row>
    <row r="244" spans="1:43" ht="17.100000000000001" customHeight="1" x14ac:dyDescent="0.2">
      <c r="A244" s="318" t="str">
        <f>IF('Basis-Tabelle-Samen'!A252="","",IF($C$1="Deutsch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44" s="319" t="str">
        <f>'Basis-Tabelle-Samen'!I252</f>
        <v>Capsicum annum</v>
      </c>
      <c r="C244" s="316" t="str">
        <f>IF($C$1="Bulgarisch - BG",'Basis-Tabelle-Samen'!Z252,
IF($C$1="Dänisch - DK",'Basis-Tabelle-Samen'!AA252,
IF($C$1="Deutsch - DE",'Basis-Tabelle-Samen'!AB252,
IF($C$1="Englisch - UK",'Basis-Tabelle-Samen'!AC252,
IF($C$1="Estnisch - EE",'Basis-Tabelle-Samen'!AD252,
IF($C$1="Finnisch - FI",'Basis-Tabelle-Samen'!AE252,
IF($C$1="Französisch - FR",'Basis-Tabelle-Samen'!AF252,
IF($C$1="Griechisch - GR",'Basis-Tabelle-Samen'!AG252,
IF($C$1="Irisch - IE",'Basis-Tabelle-Samen'!AH252,
IF($C$1="Isländisch - IS",'Basis-Tabelle-Samen'!AI252,
IF($C$1="Italienisch - IT",'Basis-Tabelle-Samen'!AJ252,
IF($C$1="Japanisch - JP",'Basis-Tabelle-Samen'!AK252,
IF($C$1="Kroatisch - HR",'Basis-Tabelle-Samen'!AL252,
IF($C$1="Lettisch - LV",'Basis-Tabelle-Samen'!AM252,
IF($C$1="Litauisch - LT",'Basis-Tabelle-Samen'!AN252,
IF($C$1="Maltesisch - MT",'Basis-Tabelle-Samen'!AO252,
IF($C$1="Niederländisch - NL",'Basis-Tabelle-Samen'!AP252,
IF($C$1="Norwegisch - NO",'Basis-Tabelle-Samen'!AQ252,
IF($C$1="Polnisch - PL",'Basis-Tabelle-Samen'!AR252,
IF($C$1="Portugiesisch - PT",'Basis-Tabelle-Samen'!AS252,
IF($C$1="Rumänisch - RO",'Basis-Tabelle-Samen'!AT252,
IF($C$1="Schwedisch - SE",'Basis-Tabelle-Samen'!AU252,
IF($C$1="Slowakisch - SK",'Basis-Tabelle-Samen'!AV252,
IF($C$1="Slowenisch - SI",'Basis-Tabelle-Samen'!AW252,
IF($C$1="Spanisch - ES",'Basis-Tabelle-Samen'!AX252,
IF($C$1="Tschechisch - CZ",'Basis-Tabelle-Samen'!AY252,
IF($C$1="Türkisch - TR",'Basis-Tabelle-Samen'!AZ252,
IF($C$1="Ungarisch - HU",'Basis-Tabelle-Samen'!BA252,
" ACHTUNG"))))))))))))))))))))))))))))</f>
        <v>Pepper - Sweet Chocolate x</v>
      </c>
      <c r="D244" s="320">
        <f>'Basis-Tabelle-Samen'!F252</f>
        <v>10</v>
      </c>
      <c r="E244" s="321" t="str">
        <f>'Basis-Tabelle-Samen'!H252</f>
        <v>7 %</v>
      </c>
      <c r="F244" s="322" t="str">
        <f>IF('Basis-Tabelle-Samen'!G252="","",'Basis-Tabelle-Samen'!G252)</f>
        <v>05</v>
      </c>
      <c r="G244" s="320">
        <f>'Basis-Tabelle-Samen'!C252</f>
        <v>13505</v>
      </c>
      <c r="H244" s="323">
        <f>'Basis-Tabelle-Samen'!D252</f>
        <v>4055473135052</v>
      </c>
      <c r="I244" s="324">
        <f>'Basis-Tabelle-Samen'!E252</f>
        <v>1.85</v>
      </c>
      <c r="J244" s="325">
        <f t="shared" si="3"/>
        <v>12</v>
      </c>
      <c r="K244" s="326">
        <f>'Basis-Tabelle-Samen'!K252</f>
        <v>73505</v>
      </c>
      <c r="L244" s="323">
        <f>'Basis-Tabelle-Samen'!L252</f>
        <v>4055473735054</v>
      </c>
      <c r="M244" s="324">
        <f>'Basis-Tabelle-Samen'!M252</f>
        <v>2.4500000000000002</v>
      </c>
      <c r="N244" s="326">
        <f>IF(K244&lt;1,"",'3'!$I$15)</f>
        <v>15</v>
      </c>
      <c r="O244" s="327">
        <f>IF(K244&lt;1,"",'3'!$J$11)</f>
        <v>90</v>
      </c>
      <c r="P244" s="326">
        <f>'Basis-Tabelle-Samen'!N252</f>
        <v>83505</v>
      </c>
      <c r="Q244" s="323">
        <f>'Basis-Tabelle-Samen'!O252</f>
        <v>4055473835051</v>
      </c>
      <c r="R244" s="328">
        <f>'Basis-Tabelle-Samen'!P252</f>
        <v>3.75</v>
      </c>
      <c r="S244" s="326">
        <f>IF(R244&lt;1,"",'3'!$M$15)</f>
        <v>18</v>
      </c>
      <c r="T244" s="327">
        <f>IF(R244&lt;1,"",'3'!$N$11)</f>
        <v>72</v>
      </c>
      <c r="U244" s="326">
        <f>'Basis-Tabelle-Samen'!Q252</f>
        <v>53505</v>
      </c>
      <c r="V244" s="323">
        <f>'Basis-Tabelle-Samen'!R252</f>
        <v>4055473535050</v>
      </c>
      <c r="W244" s="324">
        <f>'Basis-Tabelle-Samen'!S252</f>
        <v>4.95</v>
      </c>
      <c r="X244" s="326">
        <f>IF(U244&lt;1,"",'3'!$Q$15)</f>
        <v>6</v>
      </c>
      <c r="Y244" s="327">
        <f>IF(U244&lt;1,"",'3'!$R$11)</f>
        <v>24</v>
      </c>
      <c r="Z244" s="326">
        <f>'Basis-Tabelle-Samen'!T252</f>
        <v>33505</v>
      </c>
      <c r="AA244" s="323">
        <f>'Basis-Tabelle-Samen'!U252</f>
        <v>4055473335056</v>
      </c>
      <c r="AB244" s="324">
        <f>'Basis-Tabelle-Samen'!V252</f>
        <v>6.75</v>
      </c>
      <c r="AC244" s="326">
        <f>IF(Z244&lt;1,"",'3'!$U$15)</f>
        <v>6</v>
      </c>
      <c r="AD244" s="327">
        <f>IF(Z244&lt;1,"",'3'!$V$11)</f>
        <v>24</v>
      </c>
      <c r="AE244" s="326">
        <f>'Basis-Tabelle-Samen'!W252</f>
        <v>63505</v>
      </c>
      <c r="AF244" s="323">
        <f>'Basis-Tabelle-Samen'!X252</f>
        <v>4055473635057</v>
      </c>
      <c r="AG244" s="324">
        <f>'Basis-Tabelle-Samen'!Y252</f>
        <v>2.95</v>
      </c>
      <c r="AH244" s="326">
        <f>IF(AE244&lt;1,"",'3'!$Y$15)</f>
        <v>8</v>
      </c>
      <c r="AI244" s="327">
        <f>IF(AE244&lt;1,"",'3'!$Z$11)</f>
        <v>64</v>
      </c>
      <c r="AJ244" s="315"/>
      <c r="AK244" s="316" t="str">
        <f>IF(G244&lt;1,"",
IF($C$1="Bulgarisch - BG",HYPERLINK(CONCATENATE("https://www.saflax.de/0-WVK-Retail/Bilder-Pictures/SAFLAX-",'Basis-Tabelle-Samen'!C252,"-",'Basis-Tabelle-Samen'!J252,"-seed-package-front-cr-bulgarian.jpg")),
IF($C$1="Dänisch - DK",HYPERLINK(CONCATENATE("https://www.saflax.de/0-WVK-Retail/Bilder-Pictures/SAFLAX-",'Basis-Tabelle-Samen'!C252,"-",'Basis-Tabelle-Samen'!J252,"-seed-package-front-cr-danish.jpg")),
IF($C$1="Deutsch - DE",HYPERLINK(CONCATENATE("https://www.saflax.de/0-WVK-Retail/Bilder-Pictures/SAFLAX-",'Basis-Tabelle-Samen'!C252,"-",'Basis-Tabelle-Samen'!J252,"-seed-package-front-cr-german.jpg")),
IF($C$1="Englisch - UK",HYPERLINK(CONCATENATE("https://www.saflax.de/0-WVK-Retail/Bilder-Pictures/SAFLAX-",'Basis-Tabelle-Samen'!C252,"-",'Basis-Tabelle-Samen'!J252,"-seed-package-front-cr-english.jpg")),
IF($C$1="Estnisch - EE",HYPERLINK(CONCATENATE("https://www.saflax.de/0-WVK-Retail/Bilder-Pictures/SAFLAX-",'Basis-Tabelle-Samen'!C252,"-",'Basis-Tabelle-Samen'!J252,"-seed-package-front-cr-estonian.jpg")),
IF($C$1="Finnisch - FI",HYPERLINK(CONCATENATE("https://www.saflax.de/0-WVK-Retail/Bilder-Pictures/SAFLAX-",'Basis-Tabelle-Samen'!C252,"-",'Basis-Tabelle-Samen'!J252,"-seed-package-front-cr-finnish.jpg")),
IF($C$1="Französisch - FR",HYPERLINK(CONCATENATE("https://www.saflax.de/0-WVK-Retail/Bilder-Pictures/SAFLAX-",'Basis-Tabelle-Samen'!C252,"-",'Basis-Tabelle-Samen'!J252,"-seed-package-front-cr-french.jpg")),
IF($C$1="Griechisch - GR",HYPERLINK(CONCATENATE("https://www.saflax.de/0-WVK-Retail/Bilder-Pictures/SAFLAX-",'Basis-Tabelle-Samen'!C252,"-",'Basis-Tabelle-Samen'!J252,"-seed-package-front-cr-greek.jpg")),
IF($C$1="Irisch - IE",HYPERLINK(CONCATENATE("https://www.saflax.de/0-WVK-Retail/Bilder-Pictures/SAFLAX-",'Basis-Tabelle-Samen'!C252,"-",'Basis-Tabelle-Samen'!J252,"-seed-package-front-cr-irish.jpg")),
IF($C$1="Isländisch - IS",HYPERLINK(CONCATENATE("https://www.saflax.de/0-WVK-Retail/Bilder-Pictures/SAFLAX-",'Basis-Tabelle-Samen'!C252,"-",'Basis-Tabelle-Samen'!J252,"-seed-package-front-cr-icelandic.jpg")),
IF($C$1="Italienisch - IT",HYPERLINK(CONCATENATE("https://www.saflax.de/0-WVK-Retail/Bilder-Pictures/SAFLAX-",'Basis-Tabelle-Samen'!C252,"-",'Basis-Tabelle-Samen'!J252,"-seed-package-front-cr-italian.jpg")),
IF($C$1="Japanisch - JP",HYPERLINK(CONCATENATE("https://www.saflax.de/0-WVK-Retail/Bilder-Pictures/SAFLAX-",'Basis-Tabelle-Samen'!C252,"-",'Basis-Tabelle-Samen'!J252,"-seed-package-front-cr-japanese.jpg")),
IF($C$1="Kroatisch - HR",HYPERLINK(CONCATENATE("https://www.saflax.de/0-WVK-Retail/Bilder-Pictures/SAFLAX-",'Basis-Tabelle-Samen'!C252,"-",'Basis-Tabelle-Samen'!J252,"-seed-package-front-cr-croatian.jpg")),
IF($C$1="Lettisch - LV",HYPERLINK(CONCATENATE("https://www.saflax.de/0-WVK-Retail/Bilder-Pictures/SAFLAX-",'Basis-Tabelle-Samen'!C252,"-",'Basis-Tabelle-Samen'!J252,"-seed-package-front-cr-latvian.jpg")),
IF($C$1="Litauisch - LT",HYPERLINK(CONCATENATE("https://www.saflax.de/0-WVK-Retail/Bilder-Pictures/SAFLAX-",'Basis-Tabelle-Samen'!C252,"-",'Basis-Tabelle-Samen'!J252,"-seed-package-front-cr-lithuanian.jpg")),
IF($C$1="Maltesisch - MT",HYPERLINK(CONCATENATE("https://www.saflax.de/0-WVK-Retail/Bilder-Pictures/SAFLAX-",'Basis-Tabelle-Samen'!C252,"-",'Basis-Tabelle-Samen'!J252,"-seed-package-front-cr-maltese.jpg")),
IF($C$1="Niederländisch - NL",HYPERLINK(CONCATENATE("https://www.saflax.de/0-WVK-Retail/Bilder-Pictures/SAFLAX-",'Basis-Tabelle-Samen'!C252,"-",'Basis-Tabelle-Samen'!J252,"-seed-package-front-cr-dutch.jpg")),
IF($C$1="Norwegisch - NO",HYPERLINK(CONCATENATE("https://www.saflax.de/0-WVK-Retail/Bilder-Pictures/SAFLAX-",'Basis-Tabelle-Samen'!C252,"-",'Basis-Tabelle-Samen'!J252,"-seed-package-front-cr-nowegian.jpg")),
IF($C$1="Polnisch - PL",HYPERLINK(CONCATENATE("https://www.saflax.de/0-WVK-Retail/Bilder-Pictures/SAFLAX-",'Basis-Tabelle-Samen'!C252,"-",'Basis-Tabelle-Samen'!J252,"-seed-package-front-cr-polish.jpg")),
IF($C$1="Portugiesisch - PT",HYPERLINK(CONCATENATE("https://www.saflax.de/0-WVK-Retail/Bilder-Pictures/SAFLAX-",'Basis-Tabelle-Samen'!C252,"-",'Basis-Tabelle-Samen'!J252,"-seed-package-front-cr-portuguese.jpg")),
IF($C$1="Rumänisch - RO",HYPERLINK(CONCATENATE("https://www.saflax.de/0-WVK-Retail/Bilder-Pictures/SAFLAX-",'Basis-Tabelle-Samen'!C252,"-",'Basis-Tabelle-Samen'!J252,"-seed-package-front-cr-romanian.jpg")),
IF($C$1="Schwedisch - SE",HYPERLINK(CONCATENATE("https://www.saflax.de/0-WVK-Retail/Bilder-Pictures/SAFLAX-",'Basis-Tabelle-Samen'!C252,"-",'Basis-Tabelle-Samen'!J252,"-seed-package-front-cr-swedish.jpg")),
IF($C$1="Slowakisch - SK",HYPERLINK(CONCATENATE("https://www.saflax.de/0-WVK-Retail/Bilder-Pictures/SAFLAX-",'Basis-Tabelle-Samen'!C252,"-",'Basis-Tabelle-Samen'!J252,"-seed-package-front-cr-slovak.jpg")),
IF($C$1="Slowenisch - SI",HYPERLINK(CONCATENATE("https://www.saflax.de/0-WVK-Retail/Bilder-Pictures/SAFLAX-",'Basis-Tabelle-Samen'!C252,"-",'Basis-Tabelle-Samen'!J252,"-seed-package-front-cr-slovenian.jpg")),
IF($C$1="Spanisch - ES",HYPERLINK(CONCATENATE("https://www.saflax.de/0-WVK-Retail/Bilder-Pictures/SAFLAX-",'Basis-Tabelle-Samen'!C252,"-",'Basis-Tabelle-Samen'!J252,"-seed-package-front-cr-spanish.jpg")),
IF($C$1="Tschechisch - CZ",HYPERLINK(CONCATENATE("https://www.saflax.de/0-WVK-Retail/Bilder-Pictures/SAFLAX-",'Basis-Tabelle-Samen'!C252,"-",'Basis-Tabelle-Samen'!J252,"-seed-package-front-cr-czech.jpg")),
IF($C$1="Türkisch - TR",HYPERLINK(CONCATENATE("https://www.saflax.de/0-WVK-Retail/Bilder-Pictures/SAFLAX-",'Basis-Tabelle-Samen'!C252,"-",'Basis-Tabelle-Samen'!J252,"-seed-package-front-cr-turkish.jpg")),
IF($C$1="Ungarisch - HU",HYPERLINK(CONCATENATE("https://www.saflax.de/0-WVK-Retail/Bilder-Pictures/SAFLAX-",'Basis-Tabelle-Samen'!C252,"-",'Basis-Tabelle-Samen'!J252,"-seed-package-front-cr-hungarian.jpg")),
" ACHTUNG")))))))))))))))))))))))))))))</f>
        <v>https://www.saflax.de/0-WVK-Retail/Bilder-Pictures/SAFLAX-13505-capsicum-annum-seed-package-front-cr-english.jpg</v>
      </c>
      <c r="AL244" s="330" t="str">
        <f>IF(G244&lt;1,"",
IF($C$1="Bulgarisch - BG",HYPERLINK(CONCATENATE("https://www.saflax.de/0-WVK-Retail/Bilder-Pictures/SAFLAX-",'Basis-Tabelle-Samen'!C252,"-",'Basis-Tabelle-Samen'!J252,"-seed-package-back-cr-bulgarian.jpg")),
IF($C$1="Dänisch - DK",HYPERLINK(CONCATENATE("https://www.saflax.de/0-WVK-Retail/Bilder-Pictures/SAFLAX-",'Basis-Tabelle-Samen'!C252,"-",'Basis-Tabelle-Samen'!J252,"-seed-package-back-cr-danish.jpg")),
IF($C$1="Deutsch - DE",HYPERLINK(CONCATENATE("https://www.saflax.de/0-WVK-Retail/Bilder-Pictures/SAFLAX-",'Basis-Tabelle-Samen'!C252,"-",'Basis-Tabelle-Samen'!J252,"-seed-package-back-cr-german.jpg")),
IF($C$1="Englisch - UK",HYPERLINK(CONCATENATE("https://www.saflax.de/0-WVK-Retail/Bilder-Pictures/SAFLAX-",'Basis-Tabelle-Samen'!C252,"-",'Basis-Tabelle-Samen'!J252,"-seed-package-back-cr-english.jpg")),
IF($C$1="Estnisch - EE",HYPERLINK(CONCATENATE("https://www.saflax.de/0-WVK-Retail/Bilder-Pictures/SAFLAX-",'Basis-Tabelle-Samen'!C252,"-",'Basis-Tabelle-Samen'!J252,"-seed-package-back-cr-estonian.jpg")),
IF($C$1="Finnisch - FI",HYPERLINK(CONCATENATE("https://www.saflax.de/0-WVK-Retail/Bilder-Pictures/SAFLAX-",'Basis-Tabelle-Samen'!C252,"-",'Basis-Tabelle-Samen'!J252,"-seed-package-back-cr-finnish.jpg")),
IF($C$1="Französisch - FR",HYPERLINK(CONCATENATE("https://www.saflax.de/0-WVK-Retail/Bilder-Pictures/SAFLAX-",'Basis-Tabelle-Samen'!C252,"-",'Basis-Tabelle-Samen'!J252,"-seed-package-back-cr-french.jpg")),
IF($C$1="Griechisch - GR",HYPERLINK(CONCATENATE("https://www.saflax.de/0-WVK-Retail/Bilder-Pictures/SAFLAX-",'Basis-Tabelle-Samen'!C252,"-",'Basis-Tabelle-Samen'!J252,"-seed-package-back-cr-greek.jpg")),
IF($C$1="Irisch - IE",HYPERLINK(CONCATENATE("https://www.saflax.de/0-WVK-Retail/Bilder-Pictures/SAFLAX-",'Basis-Tabelle-Samen'!C252,"-",'Basis-Tabelle-Samen'!J252,"-seed-package-back-cr-irish.jpg")),
IF($C$1="Isländisch - IS",HYPERLINK(CONCATENATE("https://www.saflax.de/0-WVK-Retail/Bilder-Pictures/SAFLAX-",'Basis-Tabelle-Samen'!C252,"-",'Basis-Tabelle-Samen'!J252,"-seed-package-back-cr-icelandic.jpg")),
IF($C$1="Italienisch - IT",HYPERLINK(CONCATENATE("https://www.saflax.de/0-WVK-Retail/Bilder-Pictures/SAFLAX-",'Basis-Tabelle-Samen'!C252,"-",'Basis-Tabelle-Samen'!J252,"-seed-package-back-cr-italian.jpg")),
IF($C$1="Japanisch - JP",HYPERLINK(CONCATENATE("https://www.saflax.de/0-WVK-Retail/Bilder-Pictures/SAFLAX-",'Basis-Tabelle-Samen'!C252,"-",'Basis-Tabelle-Samen'!J252,"-seed-package-back-cr-japanese.jpg")),
IF($C$1="Kroatisch - HR",HYPERLINK(CONCATENATE("https://www.saflax.de/0-WVK-Retail/Bilder-Pictures/SAFLAX-",'Basis-Tabelle-Samen'!C252,"-",'Basis-Tabelle-Samen'!J252,"-seed-package-back-cr-croatian.jpg")),
IF($C$1="Lettisch - LV",HYPERLINK(CONCATENATE("https://www.saflax.de/0-WVK-Retail/Bilder-Pictures/SAFLAX-",'Basis-Tabelle-Samen'!C252,"-",'Basis-Tabelle-Samen'!J252,"-seed-package-back-cr-latvian.jpg")),
IF($C$1="Litauisch - LT",HYPERLINK(CONCATENATE("https://www.saflax.de/0-WVK-Retail/Bilder-Pictures/SAFLAX-",'Basis-Tabelle-Samen'!C252,"-",'Basis-Tabelle-Samen'!J252,"-seed-package-back-cr-lithuanian.jpg")),
IF($C$1="Maltesisch - MT",HYPERLINK(CONCATENATE("https://www.saflax.de/0-WVK-Retail/Bilder-Pictures/SAFLAX-",'Basis-Tabelle-Samen'!C252,"-",'Basis-Tabelle-Samen'!J252,"-seed-package-back-cr-maltese.jpg")),
IF($C$1="Niederländisch - NL",HYPERLINK(CONCATENATE("https://www.saflax.de/0-WVK-Retail/Bilder-Pictures/SAFLAX-",'Basis-Tabelle-Samen'!C252,"-",'Basis-Tabelle-Samen'!J252,"-seed-package-back-cr-dutch.jpg")),
IF($C$1="Norwegisch - NO",HYPERLINK(CONCATENATE("https://www.saflax.de/0-WVK-Retail/Bilder-Pictures/SAFLAX-",'Basis-Tabelle-Samen'!C252,"-",'Basis-Tabelle-Samen'!J252,"-seed-package-back-cr-nowegian.jpg")),
IF($C$1="Polnisch - PL",HYPERLINK(CONCATENATE("https://www.saflax.de/0-WVK-Retail/Bilder-Pictures/SAFLAX-",'Basis-Tabelle-Samen'!C252,"-",'Basis-Tabelle-Samen'!J252,"-seed-package-back-cr-polish.jpg")),
IF($C$1="Portugiesisch - PT",HYPERLINK(CONCATENATE("https://www.saflax.de/0-WVK-Retail/Bilder-Pictures/SAFLAX-",'Basis-Tabelle-Samen'!C252,"-",'Basis-Tabelle-Samen'!J252,"-seed-package-back-cr-portuguese.jpg")),
IF($C$1="Rumänisch - RO",HYPERLINK(CONCATENATE("https://www.saflax.de/0-WVK-Retail/Bilder-Pictures/SAFLAX-",'Basis-Tabelle-Samen'!C252,"-",'Basis-Tabelle-Samen'!J252,"-seed-package-back-cr-romanian.jpg")),
IF($C$1="Schwedisch - SE",HYPERLINK(CONCATENATE("https://www.saflax.de/0-WVK-Retail/Bilder-Pictures/SAFLAX-",'Basis-Tabelle-Samen'!C252,"-",'Basis-Tabelle-Samen'!J252,"-seed-package-back-cr-swedish.jpg")),
IF($C$1="Slowakisch - SK",HYPERLINK(CONCATENATE("https://www.saflax.de/0-WVK-Retail/Bilder-Pictures/SAFLAX-",'Basis-Tabelle-Samen'!C252,"-",'Basis-Tabelle-Samen'!J252,"-seed-package-back-cr-slovak.jpg")),
IF($C$1="Slowenisch - SI",HYPERLINK(CONCATENATE("https://www.saflax.de/0-WVK-Retail/Bilder-Pictures/SAFLAX-",'Basis-Tabelle-Samen'!C252,"-",'Basis-Tabelle-Samen'!J252,"-seed-package-back-cr-slovenian.jpg")),
IF($C$1="Spanisch - ES",HYPERLINK(CONCATENATE("https://www.saflax.de/0-WVK-Retail/Bilder-Pictures/SAFLAX-",'Basis-Tabelle-Samen'!C252,"-",'Basis-Tabelle-Samen'!J252,"-seed-package-back-cr-spanish.jpg")),
IF($C$1="Tschechisch - CZ",HYPERLINK(CONCATENATE("https://www.saflax.de/0-WVK-Retail/Bilder-Pictures/SAFLAX-",'Basis-Tabelle-Samen'!C252,"-",'Basis-Tabelle-Samen'!J252,"-seed-package-back-cr-czech.jpg")),
IF($C$1="Türkisch - TR",HYPERLINK(CONCATENATE("https://www.saflax.de/0-WVK-Retail/Bilder-Pictures/SAFLAX-",'Basis-Tabelle-Samen'!C252,"-",'Basis-Tabelle-Samen'!J252,"-seed-package-back-cr-turkish.jpg")),
IF($C$1="Ungarisch - HU",HYPERLINK(CONCATENATE("https://www.saflax.de/0-WVK-Retail/Bilder-Pictures/SAFLAX-",'Basis-Tabelle-Samen'!C252,"-",'Basis-Tabelle-Samen'!J252,"-seed-package-back-cr-hungarian.jpg")),
" ACHTUNG")))))))))))))))))))))))))))))</f>
        <v>https://www.saflax.de/0-WVK-Retail/Bilder-Pictures/SAFLAX-13505-capsicum-annum-seed-package-back-cr-english.jpg</v>
      </c>
      <c r="AM244" s="330" t="str">
        <f>IF(H244&lt;1,"",
IF($C$1="Bulgarisch - BG",HYPERLINK(CONCATENATE("https://www.saflax.de/0-WVK-Retail/Bilder-Pictures/SAFLAX-",'Basis-Tabelle-Samen'!K252,"-",'Basis-Tabelle-Samen'!J252,"-garden-to-go-mini-bulgarian.jpg")),
IF($C$1="Dänisch - DK",HYPERLINK(CONCATENATE("https://www.saflax.de/0-WVK-Retail/Bilder-Pictures/SAFLAX-",'Basis-Tabelle-Samen'!K252,"-",'Basis-Tabelle-Samen'!J252,"-garden-to-go-mini-danish.jpg")),
IF($C$1="Deutsch - DE",HYPERLINK(CONCATENATE("https://www.saflax.de/0-WVK-Retail/Bilder-Pictures/SAFLAX-",'Basis-Tabelle-Samen'!K252,"-",'Basis-Tabelle-Samen'!J252,"-garden-to-go-mini-german.jpg")),
IF($C$1="Englisch - UK",HYPERLINK(CONCATENATE("https://www.saflax.de/0-WVK-Retail/Bilder-Pictures/SAFLAX-",'Basis-Tabelle-Samen'!K252,"-",'Basis-Tabelle-Samen'!J252,"-garden-to-go-mini-english.jpg")),
IF($C$1="Estnisch - EE",HYPERLINK(CONCATENATE("https://www.saflax.de/0-WVK-Retail/Bilder-Pictures/SAFLAX-",'Basis-Tabelle-Samen'!K252,"-",'Basis-Tabelle-Samen'!J252,"-garden-to-go-mini-estonian.jpg")),
IF($C$1="Finnisch - FI",HYPERLINK(CONCATENATE("https://www.saflax.de/0-WVK-Retail/Bilder-Pictures/SAFLAX-",'Basis-Tabelle-Samen'!K252,"-",'Basis-Tabelle-Samen'!J252,"-garden-to-go-mini-finnish.jpg")),
IF($C$1="Französisch - FR",HYPERLINK(CONCATENATE("https://www.saflax.de/0-WVK-Retail/Bilder-Pictures/SAFLAX-",'Basis-Tabelle-Samen'!K252,"-",'Basis-Tabelle-Samen'!J252,"-garden-to-go-mini-french.jpg")),
IF($C$1="Griechisch - GR",HYPERLINK(CONCATENATE("https://www.saflax.de/0-WVK-Retail/Bilder-Pictures/SAFLAX-",'Basis-Tabelle-Samen'!K252,"-",'Basis-Tabelle-Samen'!J252,"-garden-to-go-mini-greek.jpg")),
IF($C$1="Irisch - IE",HYPERLINK(CONCATENATE("https://www.saflax.de/0-WVK-Retail/Bilder-Pictures/SAFLAX-",'Basis-Tabelle-Samen'!K252,"-",'Basis-Tabelle-Samen'!J252,"-garden-to-go-mini-irish.jpg")),
IF($C$1="Isländisch - IS",HYPERLINK(CONCATENATE("https://www.saflax.de/0-WVK-Retail/Bilder-Pictures/SAFLAX-",'Basis-Tabelle-Samen'!K252,"-",'Basis-Tabelle-Samen'!J252,"-garden-to-go-mini-icelandic.jpg")),
IF($C$1="Italienisch - IT",HYPERLINK(CONCATENATE("https://www.saflax.de/0-WVK-Retail/Bilder-Pictures/SAFLAX-",'Basis-Tabelle-Samen'!K252,"-",'Basis-Tabelle-Samen'!J252,"-garden-to-go-mini-italian.jpg")),
IF($C$1="Japanisch - JP",HYPERLINK(CONCATENATE("https://www.saflax.de/0-WVK-Retail/Bilder-Pictures/SAFLAX-",'Basis-Tabelle-Samen'!K252,"-",'Basis-Tabelle-Samen'!J252,"-garden-to-go-mini-japanese.jpg")),
IF($C$1="Kroatisch - HR",HYPERLINK(CONCATENATE("https://www.saflax.de/0-WVK-Retail/Bilder-Pictures/SAFLAX-",'Basis-Tabelle-Samen'!K252,"-",'Basis-Tabelle-Samen'!J252,"-garden-to-go-mini-croatian.jpg")),
IF($C$1="Lettisch - LV",HYPERLINK(CONCATENATE("https://www.saflax.de/0-WVK-Retail/Bilder-Pictures/SAFLAX-",'Basis-Tabelle-Samen'!K252,"-",'Basis-Tabelle-Samen'!J252,"-garden-to-go-mini-latvian.jpg")),
IF($C$1="Litauisch - LT",HYPERLINK(CONCATENATE("https://www.saflax.de/0-WVK-Retail/Bilder-Pictures/SAFLAX-",'Basis-Tabelle-Samen'!K252,"-",'Basis-Tabelle-Samen'!J252,"-garden-to-go-mini-lithuanian.jpg")),
IF($C$1="Maltesisch - MT",HYPERLINK(CONCATENATE("https://www.saflax.de/0-WVK-Retail/Bilder-Pictures/SAFLAX-",'Basis-Tabelle-Samen'!K252,"-",'Basis-Tabelle-Samen'!J252,"-garden-to-go-mini-maltese.jpg")),
IF($C$1="Niederländisch - NL",HYPERLINK(CONCATENATE("https://www.saflax.de/0-WVK-Retail/Bilder-Pictures/SAFLAX-",'Basis-Tabelle-Samen'!K252,"-",'Basis-Tabelle-Samen'!J252,"-garden-to-go-mini-dutch.jpg")),
IF($C$1="Norwegisch - NO",HYPERLINK(CONCATENATE("https://www.saflax.de/0-WVK-Retail/Bilder-Pictures/SAFLAX-",'Basis-Tabelle-Samen'!K252,"-",'Basis-Tabelle-Samen'!J252,"-garden-to-go-mini-nowegian.jpg")),
IF($C$1="Polnisch - PL",HYPERLINK(CONCATENATE("https://www.saflax.de/0-WVK-Retail/Bilder-Pictures/SAFLAX-",'Basis-Tabelle-Samen'!K252,"-",'Basis-Tabelle-Samen'!J252,"-garden-to-go-mini-polish.jpg")),
IF($C$1="Portugiesisch - PT",HYPERLINK(CONCATENATE("https://www.saflax.de/0-WVK-Retail/Bilder-Pictures/SAFLAX-",'Basis-Tabelle-Samen'!K252,"-",'Basis-Tabelle-Samen'!J252,"-garden-to-go-mini-portuguese.jpg")),
IF($C$1="Rumänisch - RO",HYPERLINK(CONCATENATE("https://www.saflax.de/0-WVK-Retail/Bilder-Pictures/SAFLAX-",'Basis-Tabelle-Samen'!K252,"-",'Basis-Tabelle-Samen'!J252,"-garden-to-go-mini-romanian.jpg")),
IF($C$1="Schwedisch - SE",HYPERLINK(CONCATENATE("https://www.saflax.de/0-WVK-Retail/Bilder-Pictures/SAFLAX-",'Basis-Tabelle-Samen'!K252,"-",'Basis-Tabelle-Samen'!J252,"-garden-to-go-mini-swedish.jpg")),
IF($C$1="Slowakisch - SK",HYPERLINK(CONCATENATE("https://www.saflax.de/0-WVK-Retail/Bilder-Pictures/SAFLAX-",'Basis-Tabelle-Samen'!K252,"-",'Basis-Tabelle-Samen'!J252,"-garden-to-go-mini-slovak.jpg")),
IF($C$1="Slowenisch - SI",HYPERLINK(CONCATENATE("https://www.saflax.de/0-WVK-Retail/Bilder-Pictures/SAFLAX-",'Basis-Tabelle-Samen'!K252,"-",'Basis-Tabelle-Samen'!J252,"-garden-to-go-mini-slovenian.jpg")),
IF($C$1="Spanisch - ES",HYPERLINK(CONCATENATE("https://www.saflax.de/0-WVK-Retail/Bilder-Pictures/SAFLAX-",'Basis-Tabelle-Samen'!K252,"-",'Basis-Tabelle-Samen'!J252,"-garden-to-go-mini-spanish.jpg")),
IF($C$1="Tschechisch - CZ",HYPERLINK(CONCATENATE("https://www.saflax.de/0-WVK-Retail/Bilder-Pictures/SAFLAX-",'Basis-Tabelle-Samen'!K252,"-",'Basis-Tabelle-Samen'!J252,"-garden-to-go-mini-czech.jpg")),
IF($C$1="Türkisch - TR",HYPERLINK(CONCATENATE("https://www.saflax.de/0-WVK-Retail/Bilder-Pictures/SAFLAX-",'Basis-Tabelle-Samen'!K252,"-",'Basis-Tabelle-Samen'!J252,"-garden-to-go-mini-turkish.jpg")),
IF($C$1="Ungarisch - HU",HYPERLINK(CONCATENATE("https://www.saflax.de/0-WVK-Retail/Bilder-Pictures/SAFLAX-",'Basis-Tabelle-Samen'!K252,"-",'Basis-Tabelle-Samen'!J252,"-garden-to-go-mini-hungarian.jpg")),
" ACHTUNG")))))))))))))))))))))))))))))</f>
        <v>https://www.saflax.de/0-WVK-Retail/Bilder-Pictures/SAFLAX-73505-capsicum-annum-garden-to-go-mini-english.jpg</v>
      </c>
      <c r="AN244" s="330" t="str">
        <f>IF(I244&lt;1,"",
IF($C$1="Bulgarisch - BG",HYPERLINK(CONCATENATE("https://www.saflax.de/0-WVK-Retail/Bilder-Pictures/SAFLAX-",'Basis-Tabelle-Samen'!N252,"-",'Basis-Tabelle-Samen'!J252,"-garden-to-go-lite-bulgarian.jpg")),
IF($C$1="Dänisch - DK",HYPERLINK(CONCATENATE("https://www.saflax.de/0-WVK-Retail/Bilder-Pictures/SAFLAX-",'Basis-Tabelle-Samen'!N252,"-",'Basis-Tabelle-Samen'!J252,"-garden-to-go-lite-danish.jpg")),
IF($C$1="Deutsch - DE",HYPERLINK(CONCATENATE("https://www.saflax.de/0-WVK-Retail/Bilder-Pictures/SAFLAX-",'Basis-Tabelle-Samen'!N252,"-",'Basis-Tabelle-Samen'!J252,"-garden-to-go-lite-german.jpg")),
IF($C$1="Englisch - UK",HYPERLINK(CONCATENATE("https://www.saflax.de/0-WVK-Retail/Bilder-Pictures/SAFLAX-",'Basis-Tabelle-Samen'!N252,"-",'Basis-Tabelle-Samen'!J252,"-garden-to-go-lite-english.jpg")),
IF($C$1="Estnisch - EE",HYPERLINK(CONCATENATE("https://www.saflax.de/0-WVK-Retail/Bilder-Pictures/SAFLAX-",'Basis-Tabelle-Samen'!N252,"-",'Basis-Tabelle-Samen'!J252,"-garden-to-go-lite-estonian.jpg")),
IF($C$1="Finnisch - FI",HYPERLINK(CONCATENATE("https://www.saflax.de/0-WVK-Retail/Bilder-Pictures/SAFLAX-",'Basis-Tabelle-Samen'!N252,"-",'Basis-Tabelle-Samen'!J252,"-garden-to-go-lite-finnish.jpg")),
IF($C$1="Französisch - FR",HYPERLINK(CONCATENATE("https://www.saflax.de/0-WVK-Retail/Bilder-Pictures/SAFLAX-",'Basis-Tabelle-Samen'!N252,"-",'Basis-Tabelle-Samen'!J252,"-garden-to-go-lite-french.jpg")),
IF($C$1="Griechisch - GR",HYPERLINK(CONCATENATE("https://www.saflax.de/0-WVK-Retail/Bilder-Pictures/SAFLAX-",'Basis-Tabelle-Samen'!N252,"-",'Basis-Tabelle-Samen'!J252,"-garden-to-go-lite-greek.jpg")),
IF($C$1="Irisch - IE",HYPERLINK(CONCATENATE("https://www.saflax.de/0-WVK-Retail/Bilder-Pictures/SAFLAX-",'Basis-Tabelle-Samen'!N252,"-",'Basis-Tabelle-Samen'!J252,"-garden-to-go-lite-irish.jpg")),
IF($C$1="Isländisch - IS",HYPERLINK(CONCATENATE("https://www.saflax.de/0-WVK-Retail/Bilder-Pictures/SAFLAX-",'Basis-Tabelle-Samen'!N252,"-",'Basis-Tabelle-Samen'!J252,"-garden-to-go-lite-icelandic.jpg")),
IF($C$1="Italienisch - IT",HYPERLINK(CONCATENATE("https://www.saflax.de/0-WVK-Retail/Bilder-Pictures/SAFLAX-",'Basis-Tabelle-Samen'!N252,"-",'Basis-Tabelle-Samen'!J252,"-garden-to-go-lite-italian.jpg")),
IF($C$1="Japanisch - JP",HYPERLINK(CONCATENATE("https://www.saflax.de/0-WVK-Retail/Bilder-Pictures/SAFLAX-",'Basis-Tabelle-Samen'!N252,"-",'Basis-Tabelle-Samen'!J252,"-garden-to-go-lite-japanese.jpg")),
IF($C$1="Kroatisch - HR",HYPERLINK(CONCATENATE("https://www.saflax.de/0-WVK-Retail/Bilder-Pictures/SAFLAX-",'Basis-Tabelle-Samen'!N252,"-",'Basis-Tabelle-Samen'!J252,"-garden-to-go-lite-croatian.jpg")),
IF($C$1="Lettisch - LV",HYPERLINK(CONCATENATE("https://www.saflax.de/0-WVK-Retail/Bilder-Pictures/SAFLAX-",'Basis-Tabelle-Samen'!N252,"-",'Basis-Tabelle-Samen'!J252,"-garden-to-go-lite-latvian.jpg")),
IF($C$1="Litauisch - LT",HYPERLINK(CONCATENATE("https://www.saflax.de/0-WVK-Retail/Bilder-Pictures/SAFLAX-",'Basis-Tabelle-Samen'!N252,"-",'Basis-Tabelle-Samen'!J252,"-garden-to-go-lite-lithuanian.jpg")),
IF($C$1="Maltesisch - MT",HYPERLINK(CONCATENATE("https://www.saflax.de/0-WVK-Retail/Bilder-Pictures/SAFLAX-",'Basis-Tabelle-Samen'!N252,"-",'Basis-Tabelle-Samen'!J252,"-garden-to-go-lite-maltese.jpg")),
IF($C$1="Niederländisch - NL",HYPERLINK(CONCATENATE("https://www.saflax.de/0-WVK-Retail/Bilder-Pictures/SAFLAX-",'Basis-Tabelle-Samen'!N252,"-",'Basis-Tabelle-Samen'!J252,"-garden-to-go-lite-dutch.jpg")),
IF($C$1="Norwegisch - NO",HYPERLINK(CONCATENATE("https://www.saflax.de/0-WVK-Retail/Bilder-Pictures/SAFLAX-",'Basis-Tabelle-Samen'!N252,"-",'Basis-Tabelle-Samen'!J252,"-garden-to-go-lite-nowegian.jpg")),
IF($C$1="Polnisch - PL",HYPERLINK(CONCATENATE("https://www.saflax.de/0-WVK-Retail/Bilder-Pictures/SAFLAX-",'Basis-Tabelle-Samen'!N252,"-",'Basis-Tabelle-Samen'!J252,"-garden-to-go-lite-polish.jpg")),
IF($C$1="Portugiesisch - PT",HYPERLINK(CONCATENATE("https://www.saflax.de/0-WVK-Retail/Bilder-Pictures/SAFLAX-",'Basis-Tabelle-Samen'!N252,"-",'Basis-Tabelle-Samen'!J252,"-garden-to-go-lite-portuguese.jpg")),
IF($C$1="Rumänisch - RO",HYPERLINK(CONCATENATE("https://www.saflax.de/0-WVK-Retail/Bilder-Pictures/SAFLAX-",'Basis-Tabelle-Samen'!N252,"-",'Basis-Tabelle-Samen'!J252,"-garden-to-go-lite-romanian.jpg")),
IF($C$1="Schwedisch - SE",HYPERLINK(CONCATENATE("https://www.saflax.de/0-WVK-Retail/Bilder-Pictures/SAFLAX-",'Basis-Tabelle-Samen'!N252,"-",'Basis-Tabelle-Samen'!J252,"-garden-to-go-lite-swedish.jpg")),
IF($C$1="Slowakisch - SK",HYPERLINK(CONCATENATE("https://www.saflax.de/0-WVK-Retail/Bilder-Pictures/SAFLAX-",'Basis-Tabelle-Samen'!N252,"-",'Basis-Tabelle-Samen'!J252,"-garden-to-go-lite-slovak.jpg")),
IF($C$1="Slowenisch - SI",HYPERLINK(CONCATENATE("https://www.saflax.de/0-WVK-Retail/Bilder-Pictures/SAFLAX-",'Basis-Tabelle-Samen'!N252,"-",'Basis-Tabelle-Samen'!J252,"-garden-to-go-lite-slovenian.jpg")),
IF($C$1="Spanisch - ES",HYPERLINK(CONCATENATE("https://www.saflax.de/0-WVK-Retail/Bilder-Pictures/SAFLAX-",'Basis-Tabelle-Samen'!N252,"-",'Basis-Tabelle-Samen'!J252,"-garden-to-go-lite-spanish.jpg")),
IF($C$1="Tschechisch - CZ",HYPERLINK(CONCATENATE("https://www.saflax.de/0-WVK-Retail/Bilder-Pictures/SAFLAX-",'Basis-Tabelle-Samen'!N252,"-",'Basis-Tabelle-Samen'!J252,"-garden-to-go-lite-czech.jpg")),
IF($C$1="Türkisch - TR",HYPERLINK(CONCATENATE("https://www.saflax.de/0-WVK-Retail/Bilder-Pictures/SAFLAX-",'Basis-Tabelle-Samen'!N252,"-",'Basis-Tabelle-Samen'!J252,"-garden-to-go-lite-turkish.jpg")),
IF($C$1="Ungarisch - HU",HYPERLINK(CONCATENATE("https://www.saflax.de/0-WVK-Retail/Bilder-Pictures/SAFLAX-",'Basis-Tabelle-Samen'!N252,"-",'Basis-Tabelle-Samen'!J252,"-garden-to-go-lite-hungarian.jpg")),
" ACHTUNG")))))))))))))))))))))))))))))</f>
        <v>https://www.saflax.de/0-WVK-Retail/Bilder-Pictures/SAFLAX-83505-capsicum-annum-garden-to-go-lite-english.jpg</v>
      </c>
      <c r="AO244" s="330" t="str">
        <f>IF(J244&lt;1,"",
IF($C$1="Bulgarisch - BG",HYPERLINK(CONCATENATE("https://www.saflax.de/0-WVK-Retail/Bilder-Pictures/SAFLAX-",'Basis-Tabelle-Samen'!Q252,"-",'Basis-Tabelle-Samen'!J252,"-garden-to-go-bulgarian.jpg")),
IF($C$1="Dänisch - DK",HYPERLINK(CONCATENATE("https://www.saflax.de/0-WVK-Retail/Bilder-Pictures/SAFLAX-",'Basis-Tabelle-Samen'!Q252,"-",'Basis-Tabelle-Samen'!J252,"-garden-to-go-danish.jpg")),
IF($C$1="Deutsch - DE",HYPERLINK(CONCATENATE("https://www.saflax.de/0-WVK-Retail/Bilder-Pictures/SAFLAX-",'Basis-Tabelle-Samen'!Q252,"-",'Basis-Tabelle-Samen'!J252,"-garden-to-go-german.jpg")),
IF($C$1="Englisch - UK",HYPERLINK(CONCATENATE("https://www.saflax.de/0-WVK-Retail/Bilder-Pictures/SAFLAX-",'Basis-Tabelle-Samen'!Q252,"-",'Basis-Tabelle-Samen'!J252,"-garden-to-go-english.jpg")),
IF($C$1="Estnisch - EE",HYPERLINK(CONCATENATE("https://www.saflax.de/0-WVK-Retail/Bilder-Pictures/SAFLAX-",'Basis-Tabelle-Samen'!Q252,"-",'Basis-Tabelle-Samen'!J252,"-garden-to-go-estonian.jpg")),
IF($C$1="Finnisch - FI",HYPERLINK(CONCATENATE("https://www.saflax.de/0-WVK-Retail/Bilder-Pictures/SAFLAX-",'Basis-Tabelle-Samen'!Q252,"-",'Basis-Tabelle-Samen'!J252,"-garden-to-go-finnish.jpg")),
IF($C$1="Französisch - FR",HYPERLINK(CONCATENATE("https://www.saflax.de/0-WVK-Retail/Bilder-Pictures/SAFLAX-",'Basis-Tabelle-Samen'!Q252,"-",'Basis-Tabelle-Samen'!J252,"-garden-to-go-french.jpg")),
IF($C$1="Griechisch - GR",HYPERLINK(CONCATENATE("https://www.saflax.de/0-WVK-Retail/Bilder-Pictures/SAFLAX-",'Basis-Tabelle-Samen'!Q252,"-",'Basis-Tabelle-Samen'!J252,"-garden-to-go-greek.jpg")),
IF($C$1="Irisch - IE",HYPERLINK(CONCATENATE("https://www.saflax.de/0-WVK-Retail/Bilder-Pictures/SAFLAX-",'Basis-Tabelle-Samen'!Q252,"-",'Basis-Tabelle-Samen'!J252,"-garden-to-go-irish.jpg")),
IF($C$1="Isländisch - IS",HYPERLINK(CONCATENATE("https://www.saflax.de/0-WVK-Retail/Bilder-Pictures/SAFLAX-",'Basis-Tabelle-Samen'!Q252,"-",'Basis-Tabelle-Samen'!J252,"-garden-to-go-icelandic.jpg")),
IF($C$1="Italienisch - IT",HYPERLINK(CONCATENATE("https://www.saflax.de/0-WVK-Retail/Bilder-Pictures/SAFLAX-",'Basis-Tabelle-Samen'!Q252,"-",'Basis-Tabelle-Samen'!J252,"-garden-to-go-italian.jpg")),
IF($C$1="Japanisch - JP",HYPERLINK(CONCATENATE("https://www.saflax.de/0-WVK-Retail/Bilder-Pictures/SAFLAX-",'Basis-Tabelle-Samen'!Q252,"-",'Basis-Tabelle-Samen'!J252,"-garden-to-go-japanese.jpg")),
IF($C$1="Kroatisch - HR",HYPERLINK(CONCATENATE("https://www.saflax.de/0-WVK-Retail/Bilder-Pictures/SAFLAX-",'Basis-Tabelle-Samen'!Q252,"-",'Basis-Tabelle-Samen'!J252,"-garden-to-go-croatian.jpg")),
IF($C$1="Lettisch - LV",HYPERLINK(CONCATENATE("https://www.saflax.de/0-WVK-Retail/Bilder-Pictures/SAFLAX-",'Basis-Tabelle-Samen'!Q252,"-",'Basis-Tabelle-Samen'!J252,"-garden-to-go-latvian.jpg")),
IF($C$1="Litauisch - LT",HYPERLINK(CONCATENATE("https://www.saflax.de/0-WVK-Retail/Bilder-Pictures/SAFLAX-",'Basis-Tabelle-Samen'!Q252,"-",'Basis-Tabelle-Samen'!J252,"-garden-to-go-lithuanian.jpg")),
IF($C$1="Maltesisch - MT",HYPERLINK(CONCATENATE("https://www.saflax.de/0-WVK-Retail/Bilder-Pictures/SAFLAX-",'Basis-Tabelle-Samen'!Q252,"-",'Basis-Tabelle-Samen'!J252,"-garden-to-go-maltese.jpg")),
IF($C$1="Niederländisch - NL",HYPERLINK(CONCATENATE("https://www.saflax.de/0-WVK-Retail/Bilder-Pictures/SAFLAX-",'Basis-Tabelle-Samen'!Q252,"-",'Basis-Tabelle-Samen'!J252,"-garden-to-go-dutch.jpg")),
IF($C$1="Norwegisch - NO",HYPERLINK(CONCATENATE("https://www.saflax.de/0-WVK-Retail/Bilder-Pictures/SAFLAX-",'Basis-Tabelle-Samen'!Q252,"-",'Basis-Tabelle-Samen'!J252,"-garden-to-go-nowegian.jpg")),
IF($C$1="Polnisch - PL",HYPERLINK(CONCATENATE("https://www.saflax.de/0-WVK-Retail/Bilder-Pictures/SAFLAX-",'Basis-Tabelle-Samen'!Q252,"-",'Basis-Tabelle-Samen'!J252,"-garden-to-go-polish.jpg")),
IF($C$1="Portugiesisch - PT",HYPERLINK(CONCATENATE("https://www.saflax.de/0-WVK-Retail/Bilder-Pictures/SAFLAX-",'Basis-Tabelle-Samen'!Q252,"-",'Basis-Tabelle-Samen'!J252,"-garden-to-go-portuguese.jpg")),
IF($C$1="Rumänisch - RO",HYPERLINK(CONCATENATE("https://www.saflax.de/0-WVK-Retail/Bilder-Pictures/SAFLAX-",'Basis-Tabelle-Samen'!Q252,"-",'Basis-Tabelle-Samen'!J252,"-garden-to-go-romanian.jpg")),
IF($C$1="Schwedisch - SE",HYPERLINK(CONCATENATE("https://www.saflax.de/0-WVK-Retail/Bilder-Pictures/SAFLAX-",'Basis-Tabelle-Samen'!Q252,"-",'Basis-Tabelle-Samen'!J252,"-garden-to-go-swedish.jpg")),
IF($C$1="Slowakisch - SK",HYPERLINK(CONCATENATE("https://www.saflax.de/0-WVK-Retail/Bilder-Pictures/SAFLAX-",'Basis-Tabelle-Samen'!Q252,"-",'Basis-Tabelle-Samen'!J252,"-garden-to-go-slovak.jpg")),
IF($C$1="Slowenisch - SI",HYPERLINK(CONCATENATE("https://www.saflax.de/0-WVK-Retail/Bilder-Pictures/SAFLAX-",'Basis-Tabelle-Samen'!Q252,"-",'Basis-Tabelle-Samen'!J252,"-garden-to-go-slovenian.jpg")),
IF($C$1="Spanisch - ES",HYPERLINK(CONCATENATE("https://www.saflax.de/0-WVK-Retail/Bilder-Pictures/SAFLAX-",'Basis-Tabelle-Samen'!Q252,"-",'Basis-Tabelle-Samen'!J252,"-garden-to-go-spanish.jpg")),
IF($C$1="Tschechisch - CZ",HYPERLINK(CONCATENATE("https://www.saflax.de/0-WVK-Retail/Bilder-Pictures/SAFLAX-",'Basis-Tabelle-Samen'!Q252,"-",'Basis-Tabelle-Samen'!J252,"-garden-to-go-czech.jpg")),
IF($C$1="Türkisch - TR",HYPERLINK(CONCATENATE("https://www.saflax.de/0-WVK-Retail/Bilder-Pictures/SAFLAX-",'Basis-Tabelle-Samen'!Q252,"-",'Basis-Tabelle-Samen'!J252,"-garden-to-go-turkish.jpg")),
IF($C$1="Ungarisch - HU",HYPERLINK(CONCATENATE("https://www.saflax.de/0-WVK-Retail/Bilder-Pictures/SAFLAX-",'Basis-Tabelle-Samen'!Q252,"-",'Basis-Tabelle-Samen'!J252,"-garden-to-go-hungarian.jpg")),
" ACHTUNG")))))))))))))))))))))))))))))</f>
        <v>https://www.saflax.de/0-WVK-Retail/Bilder-Pictures/SAFLAX-53505-capsicum-annum-garden-to-go-english.jpg</v>
      </c>
      <c r="AP244" s="330" t="str">
        <f>IF(K244&lt;1,"",
IF($C$1="Bulgarisch - BG",HYPERLINK(CONCATENATE("https://www.saflax.de/0-WVK-Retail/Bilder-Pictures/SAFLAX-",'Basis-Tabelle-Samen'!T252,"-",'Basis-Tabelle-Samen'!J252,"-cultivation-set-bulgarian.jpg")),
IF($C$1="Dänisch - DK",HYPERLINK(CONCATENATE("https://www.saflax.de/0-WVK-Retail/Bilder-Pictures/SAFLAX-",'Basis-Tabelle-Samen'!T252,"-",'Basis-Tabelle-Samen'!J252,"-cultivation-set-danish.jpg")),
IF($C$1="Deutsch - DE",HYPERLINK(CONCATENATE("https://www.saflax.de/0-WVK-Retail/Bilder-Pictures/SAFLAX-",'Basis-Tabelle-Samen'!T252,"-",'Basis-Tabelle-Samen'!J252,"-cultivation-set-german.jpg")),
IF($C$1="Englisch - UK",HYPERLINK(CONCATENATE("https://www.saflax.de/0-WVK-Retail/Bilder-Pictures/SAFLAX-",'Basis-Tabelle-Samen'!T252,"-",'Basis-Tabelle-Samen'!J252,"-cultivation-set-english.jpg")),
IF($C$1="Estnisch - EE",HYPERLINK(CONCATENATE("https://www.saflax.de/0-WVK-Retail/Bilder-Pictures/SAFLAX-",'Basis-Tabelle-Samen'!T252,"-",'Basis-Tabelle-Samen'!J252,"-cultivation-set-estonian.jpg")),
IF($C$1="Finnisch - FI",HYPERLINK(CONCATENATE("https://www.saflax.de/0-WVK-Retail/Bilder-Pictures/SAFLAX-",'Basis-Tabelle-Samen'!T252,"-",'Basis-Tabelle-Samen'!J252,"-cultivation-set-finnish.jpg")),
IF($C$1="Französisch - FR",HYPERLINK(CONCATENATE("https://www.saflax.de/0-WVK-Retail/Bilder-Pictures/SAFLAX-",'Basis-Tabelle-Samen'!T252,"-",'Basis-Tabelle-Samen'!J252,"-cultivation-set-french.jpg")),
IF($C$1="Griechisch - GR",HYPERLINK(CONCATENATE("https://www.saflax.de/0-WVK-Retail/Bilder-Pictures/SAFLAX-",'Basis-Tabelle-Samen'!T252,"-",'Basis-Tabelle-Samen'!J252,"-cultivation-set-greek.jpg")),
IF($C$1="Irisch - IE",HYPERLINK(CONCATENATE("https://www.saflax.de/0-WVK-Retail/Bilder-Pictures/SAFLAX-",'Basis-Tabelle-Samen'!T252,"-",'Basis-Tabelle-Samen'!J252,"-cultivation-set-irish.jpg")),
IF($C$1="Isländisch - IS",HYPERLINK(CONCATENATE("https://www.saflax.de/0-WVK-Retail/Bilder-Pictures/SAFLAX-",'Basis-Tabelle-Samen'!T252,"-",'Basis-Tabelle-Samen'!J252,"-cultivation-set-icelandic.jpg")),
IF($C$1="Italienisch - IT",HYPERLINK(CONCATENATE("https://www.saflax.de/0-WVK-Retail/Bilder-Pictures/SAFLAX-",'Basis-Tabelle-Samen'!T252,"-",'Basis-Tabelle-Samen'!J252,"-cultivation-set-italian.jpg")),
IF($C$1="Japanisch - JP",HYPERLINK(CONCATENATE("https://www.saflax.de/0-WVK-Retail/Bilder-Pictures/SAFLAX-",'Basis-Tabelle-Samen'!T252,"-",'Basis-Tabelle-Samen'!J252,"-cultivation-set-japanese.jpg")),
IF($C$1="Kroatisch - HR",HYPERLINK(CONCATENATE("https://www.saflax.de/0-WVK-Retail/Bilder-Pictures/SAFLAX-",'Basis-Tabelle-Samen'!T252,"-",'Basis-Tabelle-Samen'!J252,"-cultivation-set-croatian.jpg")),
IF($C$1="Lettisch - LV",HYPERLINK(CONCATENATE("https://www.saflax.de/0-WVK-Retail/Bilder-Pictures/SAFLAX-",'Basis-Tabelle-Samen'!T252,"-",'Basis-Tabelle-Samen'!J252,"-cultivation-set-latvian.jpg")),
IF($C$1="Litauisch - LT",HYPERLINK(CONCATENATE("https://www.saflax.de/0-WVK-Retail/Bilder-Pictures/SAFLAX-",'Basis-Tabelle-Samen'!T252,"-",'Basis-Tabelle-Samen'!J252,"-cultivation-set-lithuanian.jpg")),
IF($C$1="Maltesisch - MT",HYPERLINK(CONCATENATE("https://www.saflax.de/0-WVK-Retail/Bilder-Pictures/SAFLAX-",'Basis-Tabelle-Samen'!T252,"-",'Basis-Tabelle-Samen'!J252,"-cultivation-set-maltese.jpg")),
IF($C$1="Niederländisch - NL",HYPERLINK(CONCATENATE("https://www.saflax.de/0-WVK-Retail/Bilder-Pictures/SAFLAX-",'Basis-Tabelle-Samen'!T252,"-",'Basis-Tabelle-Samen'!J252,"-cultivation-set-dutch.jpg")),
IF($C$1="Norwegisch - NO",HYPERLINK(CONCATENATE("https://www.saflax.de/0-WVK-Retail/Bilder-Pictures/SAFLAX-",'Basis-Tabelle-Samen'!T252,"-",'Basis-Tabelle-Samen'!J252,"-cultivation-set-nowegian.jpg")),
IF($C$1="Polnisch - PL",HYPERLINK(CONCATENATE("https://www.saflax.de/0-WVK-Retail/Bilder-Pictures/SAFLAX-",'Basis-Tabelle-Samen'!T252,"-",'Basis-Tabelle-Samen'!J252,"-cultivation-set-polish.jpg")),
IF($C$1="Portugiesisch - PT",HYPERLINK(CONCATENATE("https://www.saflax.de/0-WVK-Retail/Bilder-Pictures/SAFLAX-",'Basis-Tabelle-Samen'!T252,"-",'Basis-Tabelle-Samen'!J252,"-cultivation-set-portuguese.jpg")),
IF($C$1="Rumänisch - RO",HYPERLINK(CONCATENATE("https://www.saflax.de/0-WVK-Retail/Bilder-Pictures/SAFLAX-",'Basis-Tabelle-Samen'!T252,"-",'Basis-Tabelle-Samen'!J252,"-cultivation-set-romanian.jpg")),
IF($C$1="Schwedisch - SE",HYPERLINK(CONCATENATE("https://www.saflax.de/0-WVK-Retail/Bilder-Pictures/SAFLAX-",'Basis-Tabelle-Samen'!T252,"-",'Basis-Tabelle-Samen'!J252,"-cultivation-set-swedish.jpg")),
IF($C$1="Slowakisch - SK",HYPERLINK(CONCATENATE("https://www.saflax.de/0-WVK-Retail/Bilder-Pictures/SAFLAX-",'Basis-Tabelle-Samen'!T252,"-",'Basis-Tabelle-Samen'!J252,"-cultivation-set-slovak.jpg")),
IF($C$1="Slowenisch - SI",HYPERLINK(CONCATENATE("https://www.saflax.de/0-WVK-Retail/Bilder-Pictures/SAFLAX-",'Basis-Tabelle-Samen'!T252,"-",'Basis-Tabelle-Samen'!J252,"-cultivation-set-slovenian.jpg")),
IF($C$1="Spanisch - ES",HYPERLINK(CONCATENATE("https://www.saflax.de/0-WVK-Retail/Bilder-Pictures/SAFLAX-",'Basis-Tabelle-Samen'!T252,"-",'Basis-Tabelle-Samen'!J252,"-cultivation-set-spanish.jpg")),
IF($C$1="Tschechisch - CZ",HYPERLINK(CONCATENATE("https://www.saflax.de/0-WVK-Retail/Bilder-Pictures/SAFLAX-",'Basis-Tabelle-Samen'!T252,"-",'Basis-Tabelle-Samen'!J252,"-cultivation-set-czech.jpg")),
IF($C$1="Türkisch - TR",HYPERLINK(CONCATENATE("https://www.saflax.de/0-WVK-Retail/Bilder-Pictures/SAFLAX-",'Basis-Tabelle-Samen'!T252,"-",'Basis-Tabelle-Samen'!J252,"-cultivation-set-turkish.jpg")),
IF($C$1="Ungarisch - HU",HYPERLINK(CONCATENATE("https://www.saflax.de/0-WVK-Retail/Bilder-Pictures/SAFLAX-",'Basis-Tabelle-Samen'!T252,"-",'Basis-Tabelle-Samen'!J252,"-cultivation-set-hungarian.jpg")),
" ACHTUNG")))))))))))))))))))))))))))))</f>
        <v>https://www.saflax.de/0-WVK-Retail/Bilder-Pictures/SAFLAX-33505-capsicum-annum-cultivation-set-english.jpg</v>
      </c>
      <c r="AQ244" s="330" t="str">
        <f>IF(L244&lt;1,"",
IF($C$1="Bulgarisch - BG",HYPERLINK(CONCATENATE("https://www.saflax.de/0-WVK-Retail/Bilder-Pictures/SAFLAX-",'Basis-Tabelle-Samen'!W252,"-",'Basis-Tabelle-Samen'!J252,"-garden-in-the-bag-bulgarian.jpg")),
IF($C$1="Dänisch - DK",HYPERLINK(CONCATENATE("https://www.saflax.de/0-WVK-Retail/Bilder-Pictures/SAFLAX-",'Basis-Tabelle-Samen'!W252,"-",'Basis-Tabelle-Samen'!J252,"-garden-in-the-bag-danish.jpg")),
IF($C$1="Deutsch - DE",HYPERLINK(CONCATENATE("https://www.saflax.de/0-WVK-Retail/Bilder-Pictures/SAFLAX-",'Basis-Tabelle-Samen'!W252,"-",'Basis-Tabelle-Samen'!J252,"-garden-in-the-bag-german.jpg")),
IF($C$1="Englisch - UK",HYPERLINK(CONCATENATE("https://www.saflax.de/0-WVK-Retail/Bilder-Pictures/SAFLAX-",'Basis-Tabelle-Samen'!W252,"-",'Basis-Tabelle-Samen'!J252,"-garden-in-the-bag-english.jpg")),
IF($C$1="Estnisch - EE",HYPERLINK(CONCATENATE("https://www.saflax.de/0-WVK-Retail/Bilder-Pictures/SAFLAX-",'Basis-Tabelle-Samen'!W252,"-",'Basis-Tabelle-Samen'!J252,"-garden-in-the-bag-estonian.jpg")),
IF($C$1="Finnisch - FI",HYPERLINK(CONCATENATE("https://www.saflax.de/0-WVK-Retail/Bilder-Pictures/SAFLAX-",'Basis-Tabelle-Samen'!W252,"-",'Basis-Tabelle-Samen'!J252,"-garden-in-the-bag-finnish.jpg")),
IF($C$1="Französisch - FR",HYPERLINK(CONCATENATE("https://www.saflax.de/0-WVK-Retail/Bilder-Pictures/SAFLAX-",'Basis-Tabelle-Samen'!W252,"-",'Basis-Tabelle-Samen'!J252,"-garden-in-the-bag-french.jpg")),
IF($C$1="Griechisch - GR",HYPERLINK(CONCATENATE("https://www.saflax.de/0-WVK-Retail/Bilder-Pictures/SAFLAX-",'Basis-Tabelle-Samen'!W252,"-",'Basis-Tabelle-Samen'!J252,"-garden-in-the-bag-greek.jpg")),
IF($C$1="Irisch - IE",HYPERLINK(CONCATENATE("https://www.saflax.de/0-WVK-Retail/Bilder-Pictures/SAFLAX-",'Basis-Tabelle-Samen'!W252,"-",'Basis-Tabelle-Samen'!J252,"-garden-in-the-bag-irish.jpg")),
IF($C$1="Isländisch - IS",HYPERLINK(CONCATENATE("https://www.saflax.de/0-WVK-Retail/Bilder-Pictures/SAFLAX-",'Basis-Tabelle-Samen'!W252,"-",'Basis-Tabelle-Samen'!J252,"-garden-in-the-bag-icelandic.jpg")),
IF($C$1="Italienisch - IT",HYPERLINK(CONCATENATE("https://www.saflax.de/0-WVK-Retail/Bilder-Pictures/SAFLAX-",'Basis-Tabelle-Samen'!W252,"-",'Basis-Tabelle-Samen'!J252,"-garden-in-the-bag-italian.jpg")),
IF($C$1="Japanisch - JP",HYPERLINK(CONCATENATE("https://www.saflax.de/0-WVK-Retail/Bilder-Pictures/SAFLAX-",'Basis-Tabelle-Samen'!W252,"-",'Basis-Tabelle-Samen'!J252,"-garden-in-the-bag-japanese.jpg")),
IF($C$1="Kroatisch - HR",HYPERLINK(CONCATENATE("https://www.saflax.de/0-WVK-Retail/Bilder-Pictures/SAFLAX-",'Basis-Tabelle-Samen'!W252,"-",'Basis-Tabelle-Samen'!J252,"-garden-in-the-bag-croatian.jpg")),
IF($C$1="Lettisch - LV",HYPERLINK(CONCATENATE("https://www.saflax.de/0-WVK-Retail/Bilder-Pictures/SAFLAX-",'Basis-Tabelle-Samen'!W252,"-",'Basis-Tabelle-Samen'!J252,"-garden-in-the-bag-latvian.jpg")),
IF($C$1="Litauisch - LT",HYPERLINK(CONCATENATE("https://www.saflax.de/0-WVK-Retail/Bilder-Pictures/SAFLAX-",'Basis-Tabelle-Samen'!W252,"-",'Basis-Tabelle-Samen'!J252,"-garden-in-the-bag-lithuanian.jpg")),
IF($C$1="Maltesisch - MT",HYPERLINK(CONCATENATE("https://www.saflax.de/0-WVK-Retail/Bilder-Pictures/SAFLAX-",'Basis-Tabelle-Samen'!W252,"-",'Basis-Tabelle-Samen'!J252,"-garden-in-the-bag-maltese.jpg")),
IF($C$1="Niederländisch - NL",HYPERLINK(CONCATENATE("https://www.saflax.de/0-WVK-Retail/Bilder-Pictures/SAFLAX-",'Basis-Tabelle-Samen'!W252,"-",'Basis-Tabelle-Samen'!J252,"-garden-in-the-bag-dutch.jpg")),
IF($C$1="Norwegisch - NO",HYPERLINK(CONCATENATE("https://www.saflax.de/0-WVK-Retail/Bilder-Pictures/SAFLAX-",'Basis-Tabelle-Samen'!W252,"-",'Basis-Tabelle-Samen'!J252,"-garden-in-the-bag-nowegian.jpg")),
IF($C$1="Polnisch - PL",HYPERLINK(CONCATENATE("https://www.saflax.de/0-WVK-Retail/Bilder-Pictures/SAFLAX-",'Basis-Tabelle-Samen'!W252,"-",'Basis-Tabelle-Samen'!J252,"-garden-in-the-bag-polish.jpg")),
IF($C$1="Portugiesisch - PT",HYPERLINK(CONCATENATE("https://www.saflax.de/0-WVK-Retail/Bilder-Pictures/SAFLAX-",'Basis-Tabelle-Samen'!W252,"-",'Basis-Tabelle-Samen'!J252,"-garden-in-the-bag-portuguese.jpg")),
IF($C$1="Rumänisch - RO",HYPERLINK(CONCATENATE("https://www.saflax.de/0-WVK-Retail/Bilder-Pictures/SAFLAX-",'Basis-Tabelle-Samen'!W252,"-",'Basis-Tabelle-Samen'!J252,"-garden-in-the-bag-romanian.jpg")),
IF($C$1="Schwedisch - SE",HYPERLINK(CONCATENATE("https://www.saflax.de/0-WVK-Retail/Bilder-Pictures/SAFLAX-",'Basis-Tabelle-Samen'!W252,"-",'Basis-Tabelle-Samen'!J252,"-garden-in-the-bag-swedish.jpg")),
IF($C$1="Slowakisch - SK",HYPERLINK(CONCATENATE("https://www.saflax.de/0-WVK-Retail/Bilder-Pictures/SAFLAX-",'Basis-Tabelle-Samen'!W252,"-",'Basis-Tabelle-Samen'!J252,"-garden-in-the-bag-slovak.jpg")),
IF($C$1="Slowenisch - SI",HYPERLINK(CONCATENATE("https://www.saflax.de/0-WVK-Retail/Bilder-Pictures/SAFLAX-",'Basis-Tabelle-Samen'!W252,"-",'Basis-Tabelle-Samen'!J252,"-garden-in-the-bag-slovenian.jpg")),
IF($C$1="Spanisch - ES",HYPERLINK(CONCATENATE("https://www.saflax.de/0-WVK-Retail/Bilder-Pictures/SAFLAX-",'Basis-Tabelle-Samen'!W252,"-",'Basis-Tabelle-Samen'!J252,"-garden-in-the-bag-spanish.jpg")),
IF($C$1="Tschechisch - CZ",HYPERLINK(CONCATENATE("https://www.saflax.de/0-WVK-Retail/Bilder-Pictures/SAFLAX-",'Basis-Tabelle-Samen'!W252,"-",'Basis-Tabelle-Samen'!J252,"-garden-in-the-bag-czech.jpg")),
IF($C$1="Türkisch - TR",HYPERLINK(CONCATENATE("https://www.saflax.de/0-WVK-Retail/Bilder-Pictures/SAFLAX-",'Basis-Tabelle-Samen'!W252,"-",'Basis-Tabelle-Samen'!J252,"-garden-in-the-bag-turkish.jpg")),
IF($C$1="Ungarisch - HU",HYPERLINK(CONCATENATE("https://www.saflax.de/0-WVK-Retail/Bilder-Pictures/SAFLAX-",'Basis-Tabelle-Samen'!W252,"-",'Basis-Tabelle-Samen'!J252,"-garden-in-the-bag-hungarian.jpg")),
" ACHTUNG")))))))))))))))))))))))))))))</f>
        <v>https://www.saflax.de/0-WVK-Retail/Bilder-Pictures/SAFLAX-63505-capsicum-annum-garden-in-the-bag-english.jpg</v>
      </c>
    </row>
    <row r="245" spans="1:43" ht="17.100000000000001" customHeight="1" x14ac:dyDescent="0.2">
      <c r="A245" s="318" t="str">
        <f>IF('Basis-Tabelle-Samen'!A257="","",IF($C$1="Deutsch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45" s="319" t="str">
        <f>'Basis-Tabelle-Samen'!I257</f>
        <v>Capsicum annuum</v>
      </c>
      <c r="C245" s="316" t="str">
        <f>IF($C$1="Bulgarisch - BG",'Basis-Tabelle-Samen'!Z257,
IF($C$1="Dänisch - DK",'Basis-Tabelle-Samen'!AA257,
IF($C$1="Deutsch - DE",'Basis-Tabelle-Samen'!AB257,
IF($C$1="Englisch - UK",'Basis-Tabelle-Samen'!AC257,
IF($C$1="Estnisch - EE",'Basis-Tabelle-Samen'!AD257,
IF($C$1="Finnisch - FI",'Basis-Tabelle-Samen'!AE257,
IF($C$1="Französisch - FR",'Basis-Tabelle-Samen'!AF257,
IF($C$1="Griechisch - GR",'Basis-Tabelle-Samen'!AG257,
IF($C$1="Irisch - IE",'Basis-Tabelle-Samen'!AH257,
IF($C$1="Isländisch - IS",'Basis-Tabelle-Samen'!AI257,
IF($C$1="Italienisch - IT",'Basis-Tabelle-Samen'!AJ257,
IF($C$1="Japanisch - JP",'Basis-Tabelle-Samen'!AK257,
IF($C$1="Kroatisch - HR",'Basis-Tabelle-Samen'!AL257,
IF($C$1="Lettisch - LV",'Basis-Tabelle-Samen'!AM257,
IF($C$1="Litauisch - LT",'Basis-Tabelle-Samen'!AN257,
IF($C$1="Maltesisch - MT",'Basis-Tabelle-Samen'!AO257,
IF($C$1="Niederländisch - NL",'Basis-Tabelle-Samen'!AP257,
IF($C$1="Norwegisch - NO",'Basis-Tabelle-Samen'!AQ257,
IF($C$1="Polnisch - PL",'Basis-Tabelle-Samen'!AR257,
IF($C$1="Portugiesisch - PT",'Basis-Tabelle-Samen'!AS257,
IF($C$1="Rumänisch - RO",'Basis-Tabelle-Samen'!AT257,
IF($C$1="Schwedisch - SE",'Basis-Tabelle-Samen'!AU257,
IF($C$1="Slowakisch - SK",'Basis-Tabelle-Samen'!AV257,
IF($C$1="Slowenisch - SI",'Basis-Tabelle-Samen'!AW257,
IF($C$1="Spanisch - ES",'Basis-Tabelle-Samen'!AX257,
IF($C$1="Tschechisch - CZ",'Basis-Tabelle-Samen'!AY257,
IF($C$1="Türkisch - TR",'Basis-Tabelle-Samen'!AZ257,
IF($C$1="Ungarisch - HU",'Basis-Tabelle-Samen'!BA257,
" ACHTUNG"))))))))))))))))))))))))))))</f>
        <v>Chili - Peter Peppers Penis Chili</v>
      </c>
      <c r="D245" s="320">
        <f>'Basis-Tabelle-Samen'!F257</f>
        <v>10</v>
      </c>
      <c r="E245" s="321" t="str">
        <f>'Basis-Tabelle-Samen'!H257</f>
        <v>7 %</v>
      </c>
      <c r="F245" s="322" t="str">
        <f>IF('Basis-Tabelle-Samen'!G257="","",'Basis-Tabelle-Samen'!G257)</f>
        <v>05</v>
      </c>
      <c r="G245" s="320">
        <f>'Basis-Tabelle-Samen'!C257</f>
        <v>13536</v>
      </c>
      <c r="H245" s="323">
        <f>'Basis-Tabelle-Samen'!D257</f>
        <v>4055473135366</v>
      </c>
      <c r="I245" s="324">
        <f>'Basis-Tabelle-Samen'!E257</f>
        <v>1.85</v>
      </c>
      <c r="J245" s="325">
        <f t="shared" si="3"/>
        <v>12</v>
      </c>
      <c r="K245" s="326">
        <f>'Basis-Tabelle-Samen'!K257</f>
        <v>73536</v>
      </c>
      <c r="L245" s="323">
        <f>'Basis-Tabelle-Samen'!L257</f>
        <v>4055473735368</v>
      </c>
      <c r="M245" s="324">
        <f>'Basis-Tabelle-Samen'!M257</f>
        <v>2.4500000000000002</v>
      </c>
      <c r="N245" s="326">
        <f>IF(K245&lt;1,"",'3'!$I$15)</f>
        <v>15</v>
      </c>
      <c r="O245" s="327">
        <f>IF(K245&lt;1,"",'3'!$J$11)</f>
        <v>90</v>
      </c>
      <c r="P245" s="326">
        <f>'Basis-Tabelle-Samen'!N257</f>
        <v>83536</v>
      </c>
      <c r="Q245" s="323">
        <f>'Basis-Tabelle-Samen'!O257</f>
        <v>4055473835365</v>
      </c>
      <c r="R245" s="328">
        <f>'Basis-Tabelle-Samen'!P257</f>
        <v>3.75</v>
      </c>
      <c r="S245" s="326">
        <f>IF(R245&lt;1,"",'3'!$M$15)</f>
        <v>18</v>
      </c>
      <c r="T245" s="327">
        <f>IF(R245&lt;1,"",'3'!$N$11)</f>
        <v>72</v>
      </c>
      <c r="U245" s="326">
        <f>'Basis-Tabelle-Samen'!Q257</f>
        <v>53536</v>
      </c>
      <c r="V245" s="323">
        <f>'Basis-Tabelle-Samen'!R257</f>
        <v>4055473535364</v>
      </c>
      <c r="W245" s="324">
        <f>'Basis-Tabelle-Samen'!S257</f>
        <v>4.95</v>
      </c>
      <c r="X245" s="326">
        <f>IF(U245&lt;1,"",'3'!$Q$15)</f>
        <v>6</v>
      </c>
      <c r="Y245" s="327">
        <f>IF(U245&lt;1,"",'3'!$R$11)</f>
        <v>24</v>
      </c>
      <c r="Z245" s="326">
        <f>'Basis-Tabelle-Samen'!T257</f>
        <v>33536</v>
      </c>
      <c r="AA245" s="323">
        <f>'Basis-Tabelle-Samen'!U257</f>
        <v>4055473335360</v>
      </c>
      <c r="AB245" s="324">
        <f>'Basis-Tabelle-Samen'!V257</f>
        <v>6.75</v>
      </c>
      <c r="AC245" s="326">
        <f>IF(Z245&lt;1,"",'3'!$U$15)</f>
        <v>6</v>
      </c>
      <c r="AD245" s="327">
        <f>IF(Z245&lt;1,"",'3'!$V$11)</f>
        <v>24</v>
      </c>
      <c r="AE245" s="326">
        <f>'Basis-Tabelle-Samen'!W257</f>
        <v>63536</v>
      </c>
      <c r="AF245" s="323">
        <f>'Basis-Tabelle-Samen'!X257</f>
        <v>4055473635361</v>
      </c>
      <c r="AG245" s="324">
        <f>'Basis-Tabelle-Samen'!Y257</f>
        <v>2.95</v>
      </c>
      <c r="AH245" s="326">
        <f>IF(AE245&lt;1,"",'3'!$Y$15)</f>
        <v>8</v>
      </c>
      <c r="AI245" s="327">
        <f>IF(AE245&lt;1,"",'3'!$Z$11)</f>
        <v>64</v>
      </c>
      <c r="AJ245" s="315"/>
      <c r="AK245" s="316" t="str">
        <f>IF(G245&lt;1,"",
IF($C$1="Bulgarisch - BG",HYPERLINK(CONCATENATE("https://www.saflax.de/0-WVK-Retail/Bilder-Pictures/SAFLAX-",'Basis-Tabelle-Samen'!C257,"-",'Basis-Tabelle-Samen'!J257,"-seed-package-front-cr-bulgarian.jpg")),
IF($C$1="Dänisch - DK",HYPERLINK(CONCATENATE("https://www.saflax.de/0-WVK-Retail/Bilder-Pictures/SAFLAX-",'Basis-Tabelle-Samen'!C257,"-",'Basis-Tabelle-Samen'!J257,"-seed-package-front-cr-danish.jpg")),
IF($C$1="Deutsch - DE",HYPERLINK(CONCATENATE("https://www.saflax.de/0-WVK-Retail/Bilder-Pictures/SAFLAX-",'Basis-Tabelle-Samen'!C257,"-",'Basis-Tabelle-Samen'!J257,"-seed-package-front-cr-german.jpg")),
IF($C$1="Englisch - UK",HYPERLINK(CONCATENATE("https://www.saflax.de/0-WVK-Retail/Bilder-Pictures/SAFLAX-",'Basis-Tabelle-Samen'!C257,"-",'Basis-Tabelle-Samen'!J257,"-seed-package-front-cr-english.jpg")),
IF($C$1="Estnisch - EE",HYPERLINK(CONCATENATE("https://www.saflax.de/0-WVK-Retail/Bilder-Pictures/SAFLAX-",'Basis-Tabelle-Samen'!C257,"-",'Basis-Tabelle-Samen'!J257,"-seed-package-front-cr-estonian.jpg")),
IF($C$1="Finnisch - FI",HYPERLINK(CONCATENATE("https://www.saflax.de/0-WVK-Retail/Bilder-Pictures/SAFLAX-",'Basis-Tabelle-Samen'!C257,"-",'Basis-Tabelle-Samen'!J257,"-seed-package-front-cr-finnish.jpg")),
IF($C$1="Französisch - FR",HYPERLINK(CONCATENATE("https://www.saflax.de/0-WVK-Retail/Bilder-Pictures/SAFLAX-",'Basis-Tabelle-Samen'!C257,"-",'Basis-Tabelle-Samen'!J257,"-seed-package-front-cr-french.jpg")),
IF($C$1="Griechisch - GR",HYPERLINK(CONCATENATE("https://www.saflax.de/0-WVK-Retail/Bilder-Pictures/SAFLAX-",'Basis-Tabelle-Samen'!C257,"-",'Basis-Tabelle-Samen'!J257,"-seed-package-front-cr-greek.jpg")),
IF($C$1="Irisch - IE",HYPERLINK(CONCATENATE("https://www.saflax.de/0-WVK-Retail/Bilder-Pictures/SAFLAX-",'Basis-Tabelle-Samen'!C257,"-",'Basis-Tabelle-Samen'!J257,"-seed-package-front-cr-irish.jpg")),
IF($C$1="Isländisch - IS",HYPERLINK(CONCATENATE("https://www.saflax.de/0-WVK-Retail/Bilder-Pictures/SAFLAX-",'Basis-Tabelle-Samen'!C257,"-",'Basis-Tabelle-Samen'!J257,"-seed-package-front-cr-icelandic.jpg")),
IF($C$1="Italienisch - IT",HYPERLINK(CONCATENATE("https://www.saflax.de/0-WVK-Retail/Bilder-Pictures/SAFLAX-",'Basis-Tabelle-Samen'!C257,"-",'Basis-Tabelle-Samen'!J257,"-seed-package-front-cr-italian.jpg")),
IF($C$1="Japanisch - JP",HYPERLINK(CONCATENATE("https://www.saflax.de/0-WVK-Retail/Bilder-Pictures/SAFLAX-",'Basis-Tabelle-Samen'!C257,"-",'Basis-Tabelle-Samen'!J257,"-seed-package-front-cr-japanese.jpg")),
IF($C$1="Kroatisch - HR",HYPERLINK(CONCATENATE("https://www.saflax.de/0-WVK-Retail/Bilder-Pictures/SAFLAX-",'Basis-Tabelle-Samen'!C257,"-",'Basis-Tabelle-Samen'!J257,"-seed-package-front-cr-croatian.jpg")),
IF($C$1="Lettisch - LV",HYPERLINK(CONCATENATE("https://www.saflax.de/0-WVK-Retail/Bilder-Pictures/SAFLAX-",'Basis-Tabelle-Samen'!C257,"-",'Basis-Tabelle-Samen'!J257,"-seed-package-front-cr-latvian.jpg")),
IF($C$1="Litauisch - LT",HYPERLINK(CONCATENATE("https://www.saflax.de/0-WVK-Retail/Bilder-Pictures/SAFLAX-",'Basis-Tabelle-Samen'!C257,"-",'Basis-Tabelle-Samen'!J257,"-seed-package-front-cr-lithuanian.jpg")),
IF($C$1="Maltesisch - MT",HYPERLINK(CONCATENATE("https://www.saflax.de/0-WVK-Retail/Bilder-Pictures/SAFLAX-",'Basis-Tabelle-Samen'!C257,"-",'Basis-Tabelle-Samen'!J257,"-seed-package-front-cr-maltese.jpg")),
IF($C$1="Niederländisch - NL",HYPERLINK(CONCATENATE("https://www.saflax.de/0-WVK-Retail/Bilder-Pictures/SAFLAX-",'Basis-Tabelle-Samen'!C257,"-",'Basis-Tabelle-Samen'!J257,"-seed-package-front-cr-dutch.jpg")),
IF($C$1="Norwegisch - NO",HYPERLINK(CONCATENATE("https://www.saflax.de/0-WVK-Retail/Bilder-Pictures/SAFLAX-",'Basis-Tabelle-Samen'!C257,"-",'Basis-Tabelle-Samen'!J257,"-seed-package-front-cr-nowegian.jpg")),
IF($C$1="Polnisch - PL",HYPERLINK(CONCATENATE("https://www.saflax.de/0-WVK-Retail/Bilder-Pictures/SAFLAX-",'Basis-Tabelle-Samen'!C257,"-",'Basis-Tabelle-Samen'!J257,"-seed-package-front-cr-polish.jpg")),
IF($C$1="Portugiesisch - PT",HYPERLINK(CONCATENATE("https://www.saflax.de/0-WVK-Retail/Bilder-Pictures/SAFLAX-",'Basis-Tabelle-Samen'!C257,"-",'Basis-Tabelle-Samen'!J257,"-seed-package-front-cr-portuguese.jpg")),
IF($C$1="Rumänisch - RO",HYPERLINK(CONCATENATE("https://www.saflax.de/0-WVK-Retail/Bilder-Pictures/SAFLAX-",'Basis-Tabelle-Samen'!C257,"-",'Basis-Tabelle-Samen'!J257,"-seed-package-front-cr-romanian.jpg")),
IF($C$1="Schwedisch - SE",HYPERLINK(CONCATENATE("https://www.saflax.de/0-WVK-Retail/Bilder-Pictures/SAFLAX-",'Basis-Tabelle-Samen'!C257,"-",'Basis-Tabelle-Samen'!J257,"-seed-package-front-cr-swedish.jpg")),
IF($C$1="Slowakisch - SK",HYPERLINK(CONCATENATE("https://www.saflax.de/0-WVK-Retail/Bilder-Pictures/SAFLAX-",'Basis-Tabelle-Samen'!C257,"-",'Basis-Tabelle-Samen'!J257,"-seed-package-front-cr-slovak.jpg")),
IF($C$1="Slowenisch - SI",HYPERLINK(CONCATENATE("https://www.saflax.de/0-WVK-Retail/Bilder-Pictures/SAFLAX-",'Basis-Tabelle-Samen'!C257,"-",'Basis-Tabelle-Samen'!J257,"-seed-package-front-cr-slovenian.jpg")),
IF($C$1="Spanisch - ES",HYPERLINK(CONCATENATE("https://www.saflax.de/0-WVK-Retail/Bilder-Pictures/SAFLAX-",'Basis-Tabelle-Samen'!C257,"-",'Basis-Tabelle-Samen'!J257,"-seed-package-front-cr-spanish.jpg")),
IF($C$1="Tschechisch - CZ",HYPERLINK(CONCATENATE("https://www.saflax.de/0-WVK-Retail/Bilder-Pictures/SAFLAX-",'Basis-Tabelle-Samen'!C257,"-",'Basis-Tabelle-Samen'!J257,"-seed-package-front-cr-czech.jpg")),
IF($C$1="Türkisch - TR",HYPERLINK(CONCATENATE("https://www.saflax.de/0-WVK-Retail/Bilder-Pictures/SAFLAX-",'Basis-Tabelle-Samen'!C257,"-",'Basis-Tabelle-Samen'!J257,"-seed-package-front-cr-turkish.jpg")),
IF($C$1="Ungarisch - HU",HYPERLINK(CONCATENATE("https://www.saflax.de/0-WVK-Retail/Bilder-Pictures/SAFLAX-",'Basis-Tabelle-Samen'!C257,"-",'Basis-Tabelle-Samen'!J257,"-seed-package-front-cr-hungarian.jpg")),
" ACHTUNG")))))))))))))))))))))))))))))</f>
        <v>https://www.saflax.de/0-WVK-Retail/Bilder-Pictures/SAFLAX-13536-capsicum-annuum-seed-package-front-cr-english.jpg</v>
      </c>
      <c r="AL245" s="330" t="str">
        <f>IF(G245&lt;1,"",
IF($C$1="Bulgarisch - BG",HYPERLINK(CONCATENATE("https://www.saflax.de/0-WVK-Retail/Bilder-Pictures/SAFLAX-",'Basis-Tabelle-Samen'!C257,"-",'Basis-Tabelle-Samen'!J257,"-seed-package-back-cr-bulgarian.jpg")),
IF($C$1="Dänisch - DK",HYPERLINK(CONCATENATE("https://www.saflax.de/0-WVK-Retail/Bilder-Pictures/SAFLAX-",'Basis-Tabelle-Samen'!C257,"-",'Basis-Tabelle-Samen'!J257,"-seed-package-back-cr-danish.jpg")),
IF($C$1="Deutsch - DE",HYPERLINK(CONCATENATE("https://www.saflax.de/0-WVK-Retail/Bilder-Pictures/SAFLAX-",'Basis-Tabelle-Samen'!C257,"-",'Basis-Tabelle-Samen'!J257,"-seed-package-back-cr-german.jpg")),
IF($C$1="Englisch - UK",HYPERLINK(CONCATENATE("https://www.saflax.de/0-WVK-Retail/Bilder-Pictures/SAFLAX-",'Basis-Tabelle-Samen'!C257,"-",'Basis-Tabelle-Samen'!J257,"-seed-package-back-cr-english.jpg")),
IF($C$1="Estnisch - EE",HYPERLINK(CONCATENATE("https://www.saflax.de/0-WVK-Retail/Bilder-Pictures/SAFLAX-",'Basis-Tabelle-Samen'!C257,"-",'Basis-Tabelle-Samen'!J257,"-seed-package-back-cr-estonian.jpg")),
IF($C$1="Finnisch - FI",HYPERLINK(CONCATENATE("https://www.saflax.de/0-WVK-Retail/Bilder-Pictures/SAFLAX-",'Basis-Tabelle-Samen'!C257,"-",'Basis-Tabelle-Samen'!J257,"-seed-package-back-cr-finnish.jpg")),
IF($C$1="Französisch - FR",HYPERLINK(CONCATENATE("https://www.saflax.de/0-WVK-Retail/Bilder-Pictures/SAFLAX-",'Basis-Tabelle-Samen'!C257,"-",'Basis-Tabelle-Samen'!J257,"-seed-package-back-cr-french.jpg")),
IF($C$1="Griechisch - GR",HYPERLINK(CONCATENATE("https://www.saflax.de/0-WVK-Retail/Bilder-Pictures/SAFLAX-",'Basis-Tabelle-Samen'!C257,"-",'Basis-Tabelle-Samen'!J257,"-seed-package-back-cr-greek.jpg")),
IF($C$1="Irisch - IE",HYPERLINK(CONCATENATE("https://www.saflax.de/0-WVK-Retail/Bilder-Pictures/SAFLAX-",'Basis-Tabelle-Samen'!C257,"-",'Basis-Tabelle-Samen'!J257,"-seed-package-back-cr-irish.jpg")),
IF($C$1="Isländisch - IS",HYPERLINK(CONCATENATE("https://www.saflax.de/0-WVK-Retail/Bilder-Pictures/SAFLAX-",'Basis-Tabelle-Samen'!C257,"-",'Basis-Tabelle-Samen'!J257,"-seed-package-back-cr-icelandic.jpg")),
IF($C$1="Italienisch - IT",HYPERLINK(CONCATENATE("https://www.saflax.de/0-WVK-Retail/Bilder-Pictures/SAFLAX-",'Basis-Tabelle-Samen'!C257,"-",'Basis-Tabelle-Samen'!J257,"-seed-package-back-cr-italian.jpg")),
IF($C$1="Japanisch - JP",HYPERLINK(CONCATENATE("https://www.saflax.de/0-WVK-Retail/Bilder-Pictures/SAFLAX-",'Basis-Tabelle-Samen'!C257,"-",'Basis-Tabelle-Samen'!J257,"-seed-package-back-cr-japanese.jpg")),
IF($C$1="Kroatisch - HR",HYPERLINK(CONCATENATE("https://www.saflax.de/0-WVK-Retail/Bilder-Pictures/SAFLAX-",'Basis-Tabelle-Samen'!C257,"-",'Basis-Tabelle-Samen'!J257,"-seed-package-back-cr-croatian.jpg")),
IF($C$1="Lettisch - LV",HYPERLINK(CONCATENATE("https://www.saflax.de/0-WVK-Retail/Bilder-Pictures/SAFLAX-",'Basis-Tabelle-Samen'!C257,"-",'Basis-Tabelle-Samen'!J257,"-seed-package-back-cr-latvian.jpg")),
IF($C$1="Litauisch - LT",HYPERLINK(CONCATENATE("https://www.saflax.de/0-WVK-Retail/Bilder-Pictures/SAFLAX-",'Basis-Tabelle-Samen'!C257,"-",'Basis-Tabelle-Samen'!J257,"-seed-package-back-cr-lithuanian.jpg")),
IF($C$1="Maltesisch - MT",HYPERLINK(CONCATENATE("https://www.saflax.de/0-WVK-Retail/Bilder-Pictures/SAFLAX-",'Basis-Tabelle-Samen'!C257,"-",'Basis-Tabelle-Samen'!J257,"-seed-package-back-cr-maltese.jpg")),
IF($C$1="Niederländisch - NL",HYPERLINK(CONCATENATE("https://www.saflax.de/0-WVK-Retail/Bilder-Pictures/SAFLAX-",'Basis-Tabelle-Samen'!C257,"-",'Basis-Tabelle-Samen'!J257,"-seed-package-back-cr-dutch.jpg")),
IF($C$1="Norwegisch - NO",HYPERLINK(CONCATENATE("https://www.saflax.de/0-WVK-Retail/Bilder-Pictures/SAFLAX-",'Basis-Tabelle-Samen'!C257,"-",'Basis-Tabelle-Samen'!J257,"-seed-package-back-cr-nowegian.jpg")),
IF($C$1="Polnisch - PL",HYPERLINK(CONCATENATE("https://www.saflax.de/0-WVK-Retail/Bilder-Pictures/SAFLAX-",'Basis-Tabelle-Samen'!C257,"-",'Basis-Tabelle-Samen'!J257,"-seed-package-back-cr-polish.jpg")),
IF($C$1="Portugiesisch - PT",HYPERLINK(CONCATENATE("https://www.saflax.de/0-WVK-Retail/Bilder-Pictures/SAFLAX-",'Basis-Tabelle-Samen'!C257,"-",'Basis-Tabelle-Samen'!J257,"-seed-package-back-cr-portuguese.jpg")),
IF($C$1="Rumänisch - RO",HYPERLINK(CONCATENATE("https://www.saflax.de/0-WVK-Retail/Bilder-Pictures/SAFLAX-",'Basis-Tabelle-Samen'!C257,"-",'Basis-Tabelle-Samen'!J257,"-seed-package-back-cr-romanian.jpg")),
IF($C$1="Schwedisch - SE",HYPERLINK(CONCATENATE("https://www.saflax.de/0-WVK-Retail/Bilder-Pictures/SAFLAX-",'Basis-Tabelle-Samen'!C257,"-",'Basis-Tabelle-Samen'!J257,"-seed-package-back-cr-swedish.jpg")),
IF($C$1="Slowakisch - SK",HYPERLINK(CONCATENATE("https://www.saflax.de/0-WVK-Retail/Bilder-Pictures/SAFLAX-",'Basis-Tabelle-Samen'!C257,"-",'Basis-Tabelle-Samen'!J257,"-seed-package-back-cr-slovak.jpg")),
IF($C$1="Slowenisch - SI",HYPERLINK(CONCATENATE("https://www.saflax.de/0-WVK-Retail/Bilder-Pictures/SAFLAX-",'Basis-Tabelle-Samen'!C257,"-",'Basis-Tabelle-Samen'!J257,"-seed-package-back-cr-slovenian.jpg")),
IF($C$1="Spanisch - ES",HYPERLINK(CONCATENATE("https://www.saflax.de/0-WVK-Retail/Bilder-Pictures/SAFLAX-",'Basis-Tabelle-Samen'!C257,"-",'Basis-Tabelle-Samen'!J257,"-seed-package-back-cr-spanish.jpg")),
IF($C$1="Tschechisch - CZ",HYPERLINK(CONCATENATE("https://www.saflax.de/0-WVK-Retail/Bilder-Pictures/SAFLAX-",'Basis-Tabelle-Samen'!C257,"-",'Basis-Tabelle-Samen'!J257,"-seed-package-back-cr-czech.jpg")),
IF($C$1="Türkisch - TR",HYPERLINK(CONCATENATE("https://www.saflax.de/0-WVK-Retail/Bilder-Pictures/SAFLAX-",'Basis-Tabelle-Samen'!C257,"-",'Basis-Tabelle-Samen'!J257,"-seed-package-back-cr-turkish.jpg")),
IF($C$1="Ungarisch - HU",HYPERLINK(CONCATENATE("https://www.saflax.de/0-WVK-Retail/Bilder-Pictures/SAFLAX-",'Basis-Tabelle-Samen'!C257,"-",'Basis-Tabelle-Samen'!J257,"-seed-package-back-cr-hungarian.jpg")),
" ACHTUNG")))))))))))))))))))))))))))))</f>
        <v>https://www.saflax.de/0-WVK-Retail/Bilder-Pictures/SAFLAX-13536-capsicum-annuum-seed-package-back-cr-english.jpg</v>
      </c>
      <c r="AM245" s="330" t="str">
        <f>IF(H245&lt;1,"",
IF($C$1="Bulgarisch - BG",HYPERLINK(CONCATENATE("https://www.saflax.de/0-WVK-Retail/Bilder-Pictures/SAFLAX-",'Basis-Tabelle-Samen'!K257,"-",'Basis-Tabelle-Samen'!J257,"-garden-to-go-mini-bulgarian.jpg")),
IF($C$1="Dänisch - DK",HYPERLINK(CONCATENATE("https://www.saflax.de/0-WVK-Retail/Bilder-Pictures/SAFLAX-",'Basis-Tabelle-Samen'!K257,"-",'Basis-Tabelle-Samen'!J257,"-garden-to-go-mini-danish.jpg")),
IF($C$1="Deutsch - DE",HYPERLINK(CONCATENATE("https://www.saflax.de/0-WVK-Retail/Bilder-Pictures/SAFLAX-",'Basis-Tabelle-Samen'!K257,"-",'Basis-Tabelle-Samen'!J257,"-garden-to-go-mini-german.jpg")),
IF($C$1="Englisch - UK",HYPERLINK(CONCATENATE("https://www.saflax.de/0-WVK-Retail/Bilder-Pictures/SAFLAX-",'Basis-Tabelle-Samen'!K257,"-",'Basis-Tabelle-Samen'!J257,"-garden-to-go-mini-english.jpg")),
IF($C$1="Estnisch - EE",HYPERLINK(CONCATENATE("https://www.saflax.de/0-WVK-Retail/Bilder-Pictures/SAFLAX-",'Basis-Tabelle-Samen'!K257,"-",'Basis-Tabelle-Samen'!J257,"-garden-to-go-mini-estonian.jpg")),
IF($C$1="Finnisch - FI",HYPERLINK(CONCATENATE("https://www.saflax.de/0-WVK-Retail/Bilder-Pictures/SAFLAX-",'Basis-Tabelle-Samen'!K257,"-",'Basis-Tabelle-Samen'!J257,"-garden-to-go-mini-finnish.jpg")),
IF($C$1="Französisch - FR",HYPERLINK(CONCATENATE("https://www.saflax.de/0-WVK-Retail/Bilder-Pictures/SAFLAX-",'Basis-Tabelle-Samen'!K257,"-",'Basis-Tabelle-Samen'!J257,"-garden-to-go-mini-french.jpg")),
IF($C$1="Griechisch - GR",HYPERLINK(CONCATENATE("https://www.saflax.de/0-WVK-Retail/Bilder-Pictures/SAFLAX-",'Basis-Tabelle-Samen'!K257,"-",'Basis-Tabelle-Samen'!J257,"-garden-to-go-mini-greek.jpg")),
IF($C$1="Irisch - IE",HYPERLINK(CONCATENATE("https://www.saflax.de/0-WVK-Retail/Bilder-Pictures/SAFLAX-",'Basis-Tabelle-Samen'!K257,"-",'Basis-Tabelle-Samen'!J257,"-garden-to-go-mini-irish.jpg")),
IF($C$1="Isländisch - IS",HYPERLINK(CONCATENATE("https://www.saflax.de/0-WVK-Retail/Bilder-Pictures/SAFLAX-",'Basis-Tabelle-Samen'!K257,"-",'Basis-Tabelle-Samen'!J257,"-garden-to-go-mini-icelandic.jpg")),
IF($C$1="Italienisch - IT",HYPERLINK(CONCATENATE("https://www.saflax.de/0-WVK-Retail/Bilder-Pictures/SAFLAX-",'Basis-Tabelle-Samen'!K257,"-",'Basis-Tabelle-Samen'!J257,"-garden-to-go-mini-italian.jpg")),
IF($C$1="Japanisch - JP",HYPERLINK(CONCATENATE("https://www.saflax.de/0-WVK-Retail/Bilder-Pictures/SAFLAX-",'Basis-Tabelle-Samen'!K257,"-",'Basis-Tabelle-Samen'!J257,"-garden-to-go-mini-japanese.jpg")),
IF($C$1="Kroatisch - HR",HYPERLINK(CONCATENATE("https://www.saflax.de/0-WVK-Retail/Bilder-Pictures/SAFLAX-",'Basis-Tabelle-Samen'!K257,"-",'Basis-Tabelle-Samen'!J257,"-garden-to-go-mini-croatian.jpg")),
IF($C$1="Lettisch - LV",HYPERLINK(CONCATENATE("https://www.saflax.de/0-WVK-Retail/Bilder-Pictures/SAFLAX-",'Basis-Tabelle-Samen'!K257,"-",'Basis-Tabelle-Samen'!J257,"-garden-to-go-mini-latvian.jpg")),
IF($C$1="Litauisch - LT",HYPERLINK(CONCATENATE("https://www.saflax.de/0-WVK-Retail/Bilder-Pictures/SAFLAX-",'Basis-Tabelle-Samen'!K257,"-",'Basis-Tabelle-Samen'!J257,"-garden-to-go-mini-lithuanian.jpg")),
IF($C$1="Maltesisch - MT",HYPERLINK(CONCATENATE("https://www.saflax.de/0-WVK-Retail/Bilder-Pictures/SAFLAX-",'Basis-Tabelle-Samen'!K257,"-",'Basis-Tabelle-Samen'!J257,"-garden-to-go-mini-maltese.jpg")),
IF($C$1="Niederländisch - NL",HYPERLINK(CONCATENATE("https://www.saflax.de/0-WVK-Retail/Bilder-Pictures/SAFLAX-",'Basis-Tabelle-Samen'!K257,"-",'Basis-Tabelle-Samen'!J257,"-garden-to-go-mini-dutch.jpg")),
IF($C$1="Norwegisch - NO",HYPERLINK(CONCATENATE("https://www.saflax.de/0-WVK-Retail/Bilder-Pictures/SAFLAX-",'Basis-Tabelle-Samen'!K257,"-",'Basis-Tabelle-Samen'!J257,"-garden-to-go-mini-nowegian.jpg")),
IF($C$1="Polnisch - PL",HYPERLINK(CONCATENATE("https://www.saflax.de/0-WVK-Retail/Bilder-Pictures/SAFLAX-",'Basis-Tabelle-Samen'!K257,"-",'Basis-Tabelle-Samen'!J257,"-garden-to-go-mini-polish.jpg")),
IF($C$1="Portugiesisch - PT",HYPERLINK(CONCATENATE("https://www.saflax.de/0-WVK-Retail/Bilder-Pictures/SAFLAX-",'Basis-Tabelle-Samen'!K257,"-",'Basis-Tabelle-Samen'!J257,"-garden-to-go-mini-portuguese.jpg")),
IF($C$1="Rumänisch - RO",HYPERLINK(CONCATENATE("https://www.saflax.de/0-WVK-Retail/Bilder-Pictures/SAFLAX-",'Basis-Tabelle-Samen'!K257,"-",'Basis-Tabelle-Samen'!J257,"-garden-to-go-mini-romanian.jpg")),
IF($C$1="Schwedisch - SE",HYPERLINK(CONCATENATE("https://www.saflax.de/0-WVK-Retail/Bilder-Pictures/SAFLAX-",'Basis-Tabelle-Samen'!K257,"-",'Basis-Tabelle-Samen'!J257,"-garden-to-go-mini-swedish.jpg")),
IF($C$1="Slowakisch - SK",HYPERLINK(CONCATENATE("https://www.saflax.de/0-WVK-Retail/Bilder-Pictures/SAFLAX-",'Basis-Tabelle-Samen'!K257,"-",'Basis-Tabelle-Samen'!J257,"-garden-to-go-mini-slovak.jpg")),
IF($C$1="Slowenisch - SI",HYPERLINK(CONCATENATE("https://www.saflax.de/0-WVK-Retail/Bilder-Pictures/SAFLAX-",'Basis-Tabelle-Samen'!K257,"-",'Basis-Tabelle-Samen'!J257,"-garden-to-go-mini-slovenian.jpg")),
IF($C$1="Spanisch - ES",HYPERLINK(CONCATENATE("https://www.saflax.de/0-WVK-Retail/Bilder-Pictures/SAFLAX-",'Basis-Tabelle-Samen'!K257,"-",'Basis-Tabelle-Samen'!J257,"-garden-to-go-mini-spanish.jpg")),
IF($C$1="Tschechisch - CZ",HYPERLINK(CONCATENATE("https://www.saflax.de/0-WVK-Retail/Bilder-Pictures/SAFLAX-",'Basis-Tabelle-Samen'!K257,"-",'Basis-Tabelle-Samen'!J257,"-garden-to-go-mini-czech.jpg")),
IF($C$1="Türkisch - TR",HYPERLINK(CONCATENATE("https://www.saflax.de/0-WVK-Retail/Bilder-Pictures/SAFLAX-",'Basis-Tabelle-Samen'!K257,"-",'Basis-Tabelle-Samen'!J257,"-garden-to-go-mini-turkish.jpg")),
IF($C$1="Ungarisch - HU",HYPERLINK(CONCATENATE("https://www.saflax.de/0-WVK-Retail/Bilder-Pictures/SAFLAX-",'Basis-Tabelle-Samen'!K257,"-",'Basis-Tabelle-Samen'!J257,"-garden-to-go-mini-hungarian.jpg")),
" ACHTUNG")))))))))))))))))))))))))))))</f>
        <v>https://www.saflax.de/0-WVK-Retail/Bilder-Pictures/SAFLAX-73536-capsicum-annuum-garden-to-go-mini-english.jpg</v>
      </c>
      <c r="AN245" s="330" t="str">
        <f>IF(I245&lt;1,"",
IF($C$1="Bulgarisch - BG",HYPERLINK(CONCATENATE("https://www.saflax.de/0-WVK-Retail/Bilder-Pictures/SAFLAX-",'Basis-Tabelle-Samen'!N257,"-",'Basis-Tabelle-Samen'!J257,"-garden-to-go-lite-bulgarian.jpg")),
IF($C$1="Dänisch - DK",HYPERLINK(CONCATENATE("https://www.saflax.de/0-WVK-Retail/Bilder-Pictures/SAFLAX-",'Basis-Tabelle-Samen'!N257,"-",'Basis-Tabelle-Samen'!J257,"-garden-to-go-lite-danish.jpg")),
IF($C$1="Deutsch - DE",HYPERLINK(CONCATENATE("https://www.saflax.de/0-WVK-Retail/Bilder-Pictures/SAFLAX-",'Basis-Tabelle-Samen'!N257,"-",'Basis-Tabelle-Samen'!J257,"-garden-to-go-lite-german.jpg")),
IF($C$1="Englisch - UK",HYPERLINK(CONCATENATE("https://www.saflax.de/0-WVK-Retail/Bilder-Pictures/SAFLAX-",'Basis-Tabelle-Samen'!N257,"-",'Basis-Tabelle-Samen'!J257,"-garden-to-go-lite-english.jpg")),
IF($C$1="Estnisch - EE",HYPERLINK(CONCATENATE("https://www.saflax.de/0-WVK-Retail/Bilder-Pictures/SAFLAX-",'Basis-Tabelle-Samen'!N257,"-",'Basis-Tabelle-Samen'!J257,"-garden-to-go-lite-estonian.jpg")),
IF($C$1="Finnisch - FI",HYPERLINK(CONCATENATE("https://www.saflax.de/0-WVK-Retail/Bilder-Pictures/SAFLAX-",'Basis-Tabelle-Samen'!N257,"-",'Basis-Tabelle-Samen'!J257,"-garden-to-go-lite-finnish.jpg")),
IF($C$1="Französisch - FR",HYPERLINK(CONCATENATE("https://www.saflax.de/0-WVK-Retail/Bilder-Pictures/SAFLAX-",'Basis-Tabelle-Samen'!N257,"-",'Basis-Tabelle-Samen'!J257,"-garden-to-go-lite-french.jpg")),
IF($C$1="Griechisch - GR",HYPERLINK(CONCATENATE("https://www.saflax.de/0-WVK-Retail/Bilder-Pictures/SAFLAX-",'Basis-Tabelle-Samen'!N257,"-",'Basis-Tabelle-Samen'!J257,"-garden-to-go-lite-greek.jpg")),
IF($C$1="Irisch - IE",HYPERLINK(CONCATENATE("https://www.saflax.de/0-WVK-Retail/Bilder-Pictures/SAFLAX-",'Basis-Tabelle-Samen'!N257,"-",'Basis-Tabelle-Samen'!J257,"-garden-to-go-lite-irish.jpg")),
IF($C$1="Isländisch - IS",HYPERLINK(CONCATENATE("https://www.saflax.de/0-WVK-Retail/Bilder-Pictures/SAFLAX-",'Basis-Tabelle-Samen'!N257,"-",'Basis-Tabelle-Samen'!J257,"-garden-to-go-lite-icelandic.jpg")),
IF($C$1="Italienisch - IT",HYPERLINK(CONCATENATE("https://www.saflax.de/0-WVK-Retail/Bilder-Pictures/SAFLAX-",'Basis-Tabelle-Samen'!N257,"-",'Basis-Tabelle-Samen'!J257,"-garden-to-go-lite-italian.jpg")),
IF($C$1="Japanisch - JP",HYPERLINK(CONCATENATE("https://www.saflax.de/0-WVK-Retail/Bilder-Pictures/SAFLAX-",'Basis-Tabelle-Samen'!N257,"-",'Basis-Tabelle-Samen'!J257,"-garden-to-go-lite-japanese.jpg")),
IF($C$1="Kroatisch - HR",HYPERLINK(CONCATENATE("https://www.saflax.de/0-WVK-Retail/Bilder-Pictures/SAFLAX-",'Basis-Tabelle-Samen'!N257,"-",'Basis-Tabelle-Samen'!J257,"-garden-to-go-lite-croatian.jpg")),
IF($C$1="Lettisch - LV",HYPERLINK(CONCATENATE("https://www.saflax.de/0-WVK-Retail/Bilder-Pictures/SAFLAX-",'Basis-Tabelle-Samen'!N257,"-",'Basis-Tabelle-Samen'!J257,"-garden-to-go-lite-latvian.jpg")),
IF($C$1="Litauisch - LT",HYPERLINK(CONCATENATE("https://www.saflax.de/0-WVK-Retail/Bilder-Pictures/SAFLAX-",'Basis-Tabelle-Samen'!N257,"-",'Basis-Tabelle-Samen'!J257,"-garden-to-go-lite-lithuanian.jpg")),
IF($C$1="Maltesisch - MT",HYPERLINK(CONCATENATE("https://www.saflax.de/0-WVK-Retail/Bilder-Pictures/SAFLAX-",'Basis-Tabelle-Samen'!N257,"-",'Basis-Tabelle-Samen'!J257,"-garden-to-go-lite-maltese.jpg")),
IF($C$1="Niederländisch - NL",HYPERLINK(CONCATENATE("https://www.saflax.de/0-WVK-Retail/Bilder-Pictures/SAFLAX-",'Basis-Tabelle-Samen'!N257,"-",'Basis-Tabelle-Samen'!J257,"-garden-to-go-lite-dutch.jpg")),
IF($C$1="Norwegisch - NO",HYPERLINK(CONCATENATE("https://www.saflax.de/0-WVK-Retail/Bilder-Pictures/SAFLAX-",'Basis-Tabelle-Samen'!N257,"-",'Basis-Tabelle-Samen'!J257,"-garden-to-go-lite-nowegian.jpg")),
IF($C$1="Polnisch - PL",HYPERLINK(CONCATENATE("https://www.saflax.de/0-WVK-Retail/Bilder-Pictures/SAFLAX-",'Basis-Tabelle-Samen'!N257,"-",'Basis-Tabelle-Samen'!J257,"-garden-to-go-lite-polish.jpg")),
IF($C$1="Portugiesisch - PT",HYPERLINK(CONCATENATE("https://www.saflax.de/0-WVK-Retail/Bilder-Pictures/SAFLAX-",'Basis-Tabelle-Samen'!N257,"-",'Basis-Tabelle-Samen'!J257,"-garden-to-go-lite-portuguese.jpg")),
IF($C$1="Rumänisch - RO",HYPERLINK(CONCATENATE("https://www.saflax.de/0-WVK-Retail/Bilder-Pictures/SAFLAX-",'Basis-Tabelle-Samen'!N257,"-",'Basis-Tabelle-Samen'!J257,"-garden-to-go-lite-romanian.jpg")),
IF($C$1="Schwedisch - SE",HYPERLINK(CONCATENATE("https://www.saflax.de/0-WVK-Retail/Bilder-Pictures/SAFLAX-",'Basis-Tabelle-Samen'!N257,"-",'Basis-Tabelle-Samen'!J257,"-garden-to-go-lite-swedish.jpg")),
IF($C$1="Slowakisch - SK",HYPERLINK(CONCATENATE("https://www.saflax.de/0-WVK-Retail/Bilder-Pictures/SAFLAX-",'Basis-Tabelle-Samen'!N257,"-",'Basis-Tabelle-Samen'!J257,"-garden-to-go-lite-slovak.jpg")),
IF($C$1="Slowenisch - SI",HYPERLINK(CONCATENATE("https://www.saflax.de/0-WVK-Retail/Bilder-Pictures/SAFLAX-",'Basis-Tabelle-Samen'!N257,"-",'Basis-Tabelle-Samen'!J257,"-garden-to-go-lite-slovenian.jpg")),
IF($C$1="Spanisch - ES",HYPERLINK(CONCATENATE("https://www.saflax.de/0-WVK-Retail/Bilder-Pictures/SAFLAX-",'Basis-Tabelle-Samen'!N257,"-",'Basis-Tabelle-Samen'!J257,"-garden-to-go-lite-spanish.jpg")),
IF($C$1="Tschechisch - CZ",HYPERLINK(CONCATENATE("https://www.saflax.de/0-WVK-Retail/Bilder-Pictures/SAFLAX-",'Basis-Tabelle-Samen'!N257,"-",'Basis-Tabelle-Samen'!J257,"-garden-to-go-lite-czech.jpg")),
IF($C$1="Türkisch - TR",HYPERLINK(CONCATENATE("https://www.saflax.de/0-WVK-Retail/Bilder-Pictures/SAFLAX-",'Basis-Tabelle-Samen'!N257,"-",'Basis-Tabelle-Samen'!J257,"-garden-to-go-lite-turkish.jpg")),
IF($C$1="Ungarisch - HU",HYPERLINK(CONCATENATE("https://www.saflax.de/0-WVK-Retail/Bilder-Pictures/SAFLAX-",'Basis-Tabelle-Samen'!N257,"-",'Basis-Tabelle-Samen'!J257,"-garden-to-go-lite-hungarian.jpg")),
" ACHTUNG")))))))))))))))))))))))))))))</f>
        <v>https://www.saflax.de/0-WVK-Retail/Bilder-Pictures/SAFLAX-83536-capsicum-annuum-garden-to-go-lite-english.jpg</v>
      </c>
      <c r="AO245" s="330" t="str">
        <f>IF(J245&lt;1,"",
IF($C$1="Bulgarisch - BG",HYPERLINK(CONCATENATE("https://www.saflax.de/0-WVK-Retail/Bilder-Pictures/SAFLAX-",'Basis-Tabelle-Samen'!Q257,"-",'Basis-Tabelle-Samen'!J257,"-garden-to-go-bulgarian.jpg")),
IF($C$1="Dänisch - DK",HYPERLINK(CONCATENATE("https://www.saflax.de/0-WVK-Retail/Bilder-Pictures/SAFLAX-",'Basis-Tabelle-Samen'!Q257,"-",'Basis-Tabelle-Samen'!J257,"-garden-to-go-danish.jpg")),
IF($C$1="Deutsch - DE",HYPERLINK(CONCATENATE("https://www.saflax.de/0-WVK-Retail/Bilder-Pictures/SAFLAX-",'Basis-Tabelle-Samen'!Q257,"-",'Basis-Tabelle-Samen'!J257,"-garden-to-go-german.jpg")),
IF($C$1="Englisch - UK",HYPERLINK(CONCATENATE("https://www.saflax.de/0-WVK-Retail/Bilder-Pictures/SAFLAX-",'Basis-Tabelle-Samen'!Q257,"-",'Basis-Tabelle-Samen'!J257,"-garden-to-go-english.jpg")),
IF($C$1="Estnisch - EE",HYPERLINK(CONCATENATE("https://www.saflax.de/0-WVK-Retail/Bilder-Pictures/SAFLAX-",'Basis-Tabelle-Samen'!Q257,"-",'Basis-Tabelle-Samen'!J257,"-garden-to-go-estonian.jpg")),
IF($C$1="Finnisch - FI",HYPERLINK(CONCATENATE("https://www.saflax.de/0-WVK-Retail/Bilder-Pictures/SAFLAX-",'Basis-Tabelle-Samen'!Q257,"-",'Basis-Tabelle-Samen'!J257,"-garden-to-go-finnish.jpg")),
IF($C$1="Französisch - FR",HYPERLINK(CONCATENATE("https://www.saflax.de/0-WVK-Retail/Bilder-Pictures/SAFLAX-",'Basis-Tabelle-Samen'!Q257,"-",'Basis-Tabelle-Samen'!J257,"-garden-to-go-french.jpg")),
IF($C$1="Griechisch - GR",HYPERLINK(CONCATENATE("https://www.saflax.de/0-WVK-Retail/Bilder-Pictures/SAFLAX-",'Basis-Tabelle-Samen'!Q257,"-",'Basis-Tabelle-Samen'!J257,"-garden-to-go-greek.jpg")),
IF($C$1="Irisch - IE",HYPERLINK(CONCATENATE("https://www.saflax.de/0-WVK-Retail/Bilder-Pictures/SAFLAX-",'Basis-Tabelle-Samen'!Q257,"-",'Basis-Tabelle-Samen'!J257,"-garden-to-go-irish.jpg")),
IF($C$1="Isländisch - IS",HYPERLINK(CONCATENATE("https://www.saflax.de/0-WVK-Retail/Bilder-Pictures/SAFLAX-",'Basis-Tabelle-Samen'!Q257,"-",'Basis-Tabelle-Samen'!J257,"-garden-to-go-icelandic.jpg")),
IF($C$1="Italienisch - IT",HYPERLINK(CONCATENATE("https://www.saflax.de/0-WVK-Retail/Bilder-Pictures/SAFLAX-",'Basis-Tabelle-Samen'!Q257,"-",'Basis-Tabelle-Samen'!J257,"-garden-to-go-italian.jpg")),
IF($C$1="Japanisch - JP",HYPERLINK(CONCATENATE("https://www.saflax.de/0-WVK-Retail/Bilder-Pictures/SAFLAX-",'Basis-Tabelle-Samen'!Q257,"-",'Basis-Tabelle-Samen'!J257,"-garden-to-go-japanese.jpg")),
IF($C$1="Kroatisch - HR",HYPERLINK(CONCATENATE("https://www.saflax.de/0-WVK-Retail/Bilder-Pictures/SAFLAX-",'Basis-Tabelle-Samen'!Q257,"-",'Basis-Tabelle-Samen'!J257,"-garden-to-go-croatian.jpg")),
IF($C$1="Lettisch - LV",HYPERLINK(CONCATENATE("https://www.saflax.de/0-WVK-Retail/Bilder-Pictures/SAFLAX-",'Basis-Tabelle-Samen'!Q257,"-",'Basis-Tabelle-Samen'!J257,"-garden-to-go-latvian.jpg")),
IF($C$1="Litauisch - LT",HYPERLINK(CONCATENATE("https://www.saflax.de/0-WVK-Retail/Bilder-Pictures/SAFLAX-",'Basis-Tabelle-Samen'!Q257,"-",'Basis-Tabelle-Samen'!J257,"-garden-to-go-lithuanian.jpg")),
IF($C$1="Maltesisch - MT",HYPERLINK(CONCATENATE("https://www.saflax.de/0-WVK-Retail/Bilder-Pictures/SAFLAX-",'Basis-Tabelle-Samen'!Q257,"-",'Basis-Tabelle-Samen'!J257,"-garden-to-go-maltese.jpg")),
IF($C$1="Niederländisch - NL",HYPERLINK(CONCATENATE("https://www.saflax.de/0-WVK-Retail/Bilder-Pictures/SAFLAX-",'Basis-Tabelle-Samen'!Q257,"-",'Basis-Tabelle-Samen'!J257,"-garden-to-go-dutch.jpg")),
IF($C$1="Norwegisch - NO",HYPERLINK(CONCATENATE("https://www.saflax.de/0-WVK-Retail/Bilder-Pictures/SAFLAX-",'Basis-Tabelle-Samen'!Q257,"-",'Basis-Tabelle-Samen'!J257,"-garden-to-go-nowegian.jpg")),
IF($C$1="Polnisch - PL",HYPERLINK(CONCATENATE("https://www.saflax.de/0-WVK-Retail/Bilder-Pictures/SAFLAX-",'Basis-Tabelle-Samen'!Q257,"-",'Basis-Tabelle-Samen'!J257,"-garden-to-go-polish.jpg")),
IF($C$1="Portugiesisch - PT",HYPERLINK(CONCATENATE("https://www.saflax.de/0-WVK-Retail/Bilder-Pictures/SAFLAX-",'Basis-Tabelle-Samen'!Q257,"-",'Basis-Tabelle-Samen'!J257,"-garden-to-go-portuguese.jpg")),
IF($C$1="Rumänisch - RO",HYPERLINK(CONCATENATE("https://www.saflax.de/0-WVK-Retail/Bilder-Pictures/SAFLAX-",'Basis-Tabelle-Samen'!Q257,"-",'Basis-Tabelle-Samen'!J257,"-garden-to-go-romanian.jpg")),
IF($C$1="Schwedisch - SE",HYPERLINK(CONCATENATE("https://www.saflax.de/0-WVK-Retail/Bilder-Pictures/SAFLAX-",'Basis-Tabelle-Samen'!Q257,"-",'Basis-Tabelle-Samen'!J257,"-garden-to-go-swedish.jpg")),
IF($C$1="Slowakisch - SK",HYPERLINK(CONCATENATE("https://www.saflax.de/0-WVK-Retail/Bilder-Pictures/SAFLAX-",'Basis-Tabelle-Samen'!Q257,"-",'Basis-Tabelle-Samen'!J257,"-garden-to-go-slovak.jpg")),
IF($C$1="Slowenisch - SI",HYPERLINK(CONCATENATE("https://www.saflax.de/0-WVK-Retail/Bilder-Pictures/SAFLAX-",'Basis-Tabelle-Samen'!Q257,"-",'Basis-Tabelle-Samen'!J257,"-garden-to-go-slovenian.jpg")),
IF($C$1="Spanisch - ES",HYPERLINK(CONCATENATE("https://www.saflax.de/0-WVK-Retail/Bilder-Pictures/SAFLAX-",'Basis-Tabelle-Samen'!Q257,"-",'Basis-Tabelle-Samen'!J257,"-garden-to-go-spanish.jpg")),
IF($C$1="Tschechisch - CZ",HYPERLINK(CONCATENATE("https://www.saflax.de/0-WVK-Retail/Bilder-Pictures/SAFLAX-",'Basis-Tabelle-Samen'!Q257,"-",'Basis-Tabelle-Samen'!J257,"-garden-to-go-czech.jpg")),
IF($C$1="Türkisch - TR",HYPERLINK(CONCATENATE("https://www.saflax.de/0-WVK-Retail/Bilder-Pictures/SAFLAX-",'Basis-Tabelle-Samen'!Q257,"-",'Basis-Tabelle-Samen'!J257,"-garden-to-go-turkish.jpg")),
IF($C$1="Ungarisch - HU",HYPERLINK(CONCATENATE("https://www.saflax.de/0-WVK-Retail/Bilder-Pictures/SAFLAX-",'Basis-Tabelle-Samen'!Q257,"-",'Basis-Tabelle-Samen'!J257,"-garden-to-go-hungarian.jpg")),
" ACHTUNG")))))))))))))))))))))))))))))</f>
        <v>https://www.saflax.de/0-WVK-Retail/Bilder-Pictures/SAFLAX-53536-capsicum-annuum-garden-to-go-english.jpg</v>
      </c>
      <c r="AP245" s="330" t="str">
        <f>IF(K245&lt;1,"",
IF($C$1="Bulgarisch - BG",HYPERLINK(CONCATENATE("https://www.saflax.de/0-WVK-Retail/Bilder-Pictures/SAFLAX-",'Basis-Tabelle-Samen'!T257,"-",'Basis-Tabelle-Samen'!J257,"-cultivation-set-bulgarian.jpg")),
IF($C$1="Dänisch - DK",HYPERLINK(CONCATENATE("https://www.saflax.de/0-WVK-Retail/Bilder-Pictures/SAFLAX-",'Basis-Tabelle-Samen'!T257,"-",'Basis-Tabelle-Samen'!J257,"-cultivation-set-danish.jpg")),
IF($C$1="Deutsch - DE",HYPERLINK(CONCATENATE("https://www.saflax.de/0-WVK-Retail/Bilder-Pictures/SAFLAX-",'Basis-Tabelle-Samen'!T257,"-",'Basis-Tabelle-Samen'!J257,"-cultivation-set-german.jpg")),
IF($C$1="Englisch - UK",HYPERLINK(CONCATENATE("https://www.saflax.de/0-WVK-Retail/Bilder-Pictures/SAFLAX-",'Basis-Tabelle-Samen'!T257,"-",'Basis-Tabelle-Samen'!J257,"-cultivation-set-english.jpg")),
IF($C$1="Estnisch - EE",HYPERLINK(CONCATENATE("https://www.saflax.de/0-WVK-Retail/Bilder-Pictures/SAFLAX-",'Basis-Tabelle-Samen'!T257,"-",'Basis-Tabelle-Samen'!J257,"-cultivation-set-estonian.jpg")),
IF($C$1="Finnisch - FI",HYPERLINK(CONCATENATE("https://www.saflax.de/0-WVK-Retail/Bilder-Pictures/SAFLAX-",'Basis-Tabelle-Samen'!T257,"-",'Basis-Tabelle-Samen'!J257,"-cultivation-set-finnish.jpg")),
IF($C$1="Französisch - FR",HYPERLINK(CONCATENATE("https://www.saflax.de/0-WVK-Retail/Bilder-Pictures/SAFLAX-",'Basis-Tabelle-Samen'!T257,"-",'Basis-Tabelle-Samen'!J257,"-cultivation-set-french.jpg")),
IF($C$1="Griechisch - GR",HYPERLINK(CONCATENATE("https://www.saflax.de/0-WVK-Retail/Bilder-Pictures/SAFLAX-",'Basis-Tabelle-Samen'!T257,"-",'Basis-Tabelle-Samen'!J257,"-cultivation-set-greek.jpg")),
IF($C$1="Irisch - IE",HYPERLINK(CONCATENATE("https://www.saflax.de/0-WVK-Retail/Bilder-Pictures/SAFLAX-",'Basis-Tabelle-Samen'!T257,"-",'Basis-Tabelle-Samen'!J257,"-cultivation-set-irish.jpg")),
IF($C$1="Isländisch - IS",HYPERLINK(CONCATENATE("https://www.saflax.de/0-WVK-Retail/Bilder-Pictures/SAFLAX-",'Basis-Tabelle-Samen'!T257,"-",'Basis-Tabelle-Samen'!J257,"-cultivation-set-icelandic.jpg")),
IF($C$1="Italienisch - IT",HYPERLINK(CONCATENATE("https://www.saflax.de/0-WVK-Retail/Bilder-Pictures/SAFLAX-",'Basis-Tabelle-Samen'!T257,"-",'Basis-Tabelle-Samen'!J257,"-cultivation-set-italian.jpg")),
IF($C$1="Japanisch - JP",HYPERLINK(CONCATENATE("https://www.saflax.de/0-WVK-Retail/Bilder-Pictures/SAFLAX-",'Basis-Tabelle-Samen'!T257,"-",'Basis-Tabelle-Samen'!J257,"-cultivation-set-japanese.jpg")),
IF($C$1="Kroatisch - HR",HYPERLINK(CONCATENATE("https://www.saflax.de/0-WVK-Retail/Bilder-Pictures/SAFLAX-",'Basis-Tabelle-Samen'!T257,"-",'Basis-Tabelle-Samen'!J257,"-cultivation-set-croatian.jpg")),
IF($C$1="Lettisch - LV",HYPERLINK(CONCATENATE("https://www.saflax.de/0-WVK-Retail/Bilder-Pictures/SAFLAX-",'Basis-Tabelle-Samen'!T257,"-",'Basis-Tabelle-Samen'!J257,"-cultivation-set-latvian.jpg")),
IF($C$1="Litauisch - LT",HYPERLINK(CONCATENATE("https://www.saflax.de/0-WVK-Retail/Bilder-Pictures/SAFLAX-",'Basis-Tabelle-Samen'!T257,"-",'Basis-Tabelle-Samen'!J257,"-cultivation-set-lithuanian.jpg")),
IF($C$1="Maltesisch - MT",HYPERLINK(CONCATENATE("https://www.saflax.de/0-WVK-Retail/Bilder-Pictures/SAFLAX-",'Basis-Tabelle-Samen'!T257,"-",'Basis-Tabelle-Samen'!J257,"-cultivation-set-maltese.jpg")),
IF($C$1="Niederländisch - NL",HYPERLINK(CONCATENATE("https://www.saflax.de/0-WVK-Retail/Bilder-Pictures/SAFLAX-",'Basis-Tabelle-Samen'!T257,"-",'Basis-Tabelle-Samen'!J257,"-cultivation-set-dutch.jpg")),
IF($C$1="Norwegisch - NO",HYPERLINK(CONCATENATE("https://www.saflax.de/0-WVK-Retail/Bilder-Pictures/SAFLAX-",'Basis-Tabelle-Samen'!T257,"-",'Basis-Tabelle-Samen'!J257,"-cultivation-set-nowegian.jpg")),
IF($C$1="Polnisch - PL",HYPERLINK(CONCATENATE("https://www.saflax.de/0-WVK-Retail/Bilder-Pictures/SAFLAX-",'Basis-Tabelle-Samen'!T257,"-",'Basis-Tabelle-Samen'!J257,"-cultivation-set-polish.jpg")),
IF($C$1="Portugiesisch - PT",HYPERLINK(CONCATENATE("https://www.saflax.de/0-WVK-Retail/Bilder-Pictures/SAFLAX-",'Basis-Tabelle-Samen'!T257,"-",'Basis-Tabelle-Samen'!J257,"-cultivation-set-portuguese.jpg")),
IF($C$1="Rumänisch - RO",HYPERLINK(CONCATENATE("https://www.saflax.de/0-WVK-Retail/Bilder-Pictures/SAFLAX-",'Basis-Tabelle-Samen'!T257,"-",'Basis-Tabelle-Samen'!J257,"-cultivation-set-romanian.jpg")),
IF($C$1="Schwedisch - SE",HYPERLINK(CONCATENATE("https://www.saflax.de/0-WVK-Retail/Bilder-Pictures/SAFLAX-",'Basis-Tabelle-Samen'!T257,"-",'Basis-Tabelle-Samen'!J257,"-cultivation-set-swedish.jpg")),
IF($C$1="Slowakisch - SK",HYPERLINK(CONCATENATE("https://www.saflax.de/0-WVK-Retail/Bilder-Pictures/SAFLAX-",'Basis-Tabelle-Samen'!T257,"-",'Basis-Tabelle-Samen'!J257,"-cultivation-set-slovak.jpg")),
IF($C$1="Slowenisch - SI",HYPERLINK(CONCATENATE("https://www.saflax.de/0-WVK-Retail/Bilder-Pictures/SAFLAX-",'Basis-Tabelle-Samen'!T257,"-",'Basis-Tabelle-Samen'!J257,"-cultivation-set-slovenian.jpg")),
IF($C$1="Spanisch - ES",HYPERLINK(CONCATENATE("https://www.saflax.de/0-WVK-Retail/Bilder-Pictures/SAFLAX-",'Basis-Tabelle-Samen'!T257,"-",'Basis-Tabelle-Samen'!J257,"-cultivation-set-spanish.jpg")),
IF($C$1="Tschechisch - CZ",HYPERLINK(CONCATENATE("https://www.saflax.de/0-WVK-Retail/Bilder-Pictures/SAFLAX-",'Basis-Tabelle-Samen'!T257,"-",'Basis-Tabelle-Samen'!J257,"-cultivation-set-czech.jpg")),
IF($C$1="Türkisch - TR",HYPERLINK(CONCATENATE("https://www.saflax.de/0-WVK-Retail/Bilder-Pictures/SAFLAX-",'Basis-Tabelle-Samen'!T257,"-",'Basis-Tabelle-Samen'!J257,"-cultivation-set-turkish.jpg")),
IF($C$1="Ungarisch - HU",HYPERLINK(CONCATENATE("https://www.saflax.de/0-WVK-Retail/Bilder-Pictures/SAFLAX-",'Basis-Tabelle-Samen'!T257,"-",'Basis-Tabelle-Samen'!J257,"-cultivation-set-hungarian.jpg")),
" ACHTUNG")))))))))))))))))))))))))))))</f>
        <v>https://www.saflax.de/0-WVK-Retail/Bilder-Pictures/SAFLAX-33536-capsicum-annuum-cultivation-set-english.jpg</v>
      </c>
      <c r="AQ245" s="330" t="str">
        <f>IF(L245&lt;1,"",
IF($C$1="Bulgarisch - BG",HYPERLINK(CONCATENATE("https://www.saflax.de/0-WVK-Retail/Bilder-Pictures/SAFLAX-",'Basis-Tabelle-Samen'!W257,"-",'Basis-Tabelle-Samen'!J257,"-garden-in-the-bag-bulgarian.jpg")),
IF($C$1="Dänisch - DK",HYPERLINK(CONCATENATE("https://www.saflax.de/0-WVK-Retail/Bilder-Pictures/SAFLAX-",'Basis-Tabelle-Samen'!W257,"-",'Basis-Tabelle-Samen'!J257,"-garden-in-the-bag-danish.jpg")),
IF($C$1="Deutsch - DE",HYPERLINK(CONCATENATE("https://www.saflax.de/0-WVK-Retail/Bilder-Pictures/SAFLAX-",'Basis-Tabelle-Samen'!W257,"-",'Basis-Tabelle-Samen'!J257,"-garden-in-the-bag-german.jpg")),
IF($C$1="Englisch - UK",HYPERLINK(CONCATENATE("https://www.saflax.de/0-WVK-Retail/Bilder-Pictures/SAFLAX-",'Basis-Tabelle-Samen'!W257,"-",'Basis-Tabelle-Samen'!J257,"-garden-in-the-bag-english.jpg")),
IF($C$1="Estnisch - EE",HYPERLINK(CONCATENATE("https://www.saflax.de/0-WVK-Retail/Bilder-Pictures/SAFLAX-",'Basis-Tabelle-Samen'!W257,"-",'Basis-Tabelle-Samen'!J257,"-garden-in-the-bag-estonian.jpg")),
IF($C$1="Finnisch - FI",HYPERLINK(CONCATENATE("https://www.saflax.de/0-WVK-Retail/Bilder-Pictures/SAFLAX-",'Basis-Tabelle-Samen'!W257,"-",'Basis-Tabelle-Samen'!J257,"-garden-in-the-bag-finnish.jpg")),
IF($C$1="Französisch - FR",HYPERLINK(CONCATENATE("https://www.saflax.de/0-WVK-Retail/Bilder-Pictures/SAFLAX-",'Basis-Tabelle-Samen'!W257,"-",'Basis-Tabelle-Samen'!J257,"-garden-in-the-bag-french.jpg")),
IF($C$1="Griechisch - GR",HYPERLINK(CONCATENATE("https://www.saflax.de/0-WVK-Retail/Bilder-Pictures/SAFLAX-",'Basis-Tabelle-Samen'!W257,"-",'Basis-Tabelle-Samen'!J257,"-garden-in-the-bag-greek.jpg")),
IF($C$1="Irisch - IE",HYPERLINK(CONCATENATE("https://www.saflax.de/0-WVK-Retail/Bilder-Pictures/SAFLAX-",'Basis-Tabelle-Samen'!W257,"-",'Basis-Tabelle-Samen'!J257,"-garden-in-the-bag-irish.jpg")),
IF($C$1="Isländisch - IS",HYPERLINK(CONCATENATE("https://www.saflax.de/0-WVK-Retail/Bilder-Pictures/SAFLAX-",'Basis-Tabelle-Samen'!W257,"-",'Basis-Tabelle-Samen'!J257,"-garden-in-the-bag-icelandic.jpg")),
IF($C$1="Italienisch - IT",HYPERLINK(CONCATENATE("https://www.saflax.de/0-WVK-Retail/Bilder-Pictures/SAFLAX-",'Basis-Tabelle-Samen'!W257,"-",'Basis-Tabelle-Samen'!J257,"-garden-in-the-bag-italian.jpg")),
IF($C$1="Japanisch - JP",HYPERLINK(CONCATENATE("https://www.saflax.de/0-WVK-Retail/Bilder-Pictures/SAFLAX-",'Basis-Tabelle-Samen'!W257,"-",'Basis-Tabelle-Samen'!J257,"-garden-in-the-bag-japanese.jpg")),
IF($C$1="Kroatisch - HR",HYPERLINK(CONCATENATE("https://www.saflax.de/0-WVK-Retail/Bilder-Pictures/SAFLAX-",'Basis-Tabelle-Samen'!W257,"-",'Basis-Tabelle-Samen'!J257,"-garden-in-the-bag-croatian.jpg")),
IF($C$1="Lettisch - LV",HYPERLINK(CONCATENATE("https://www.saflax.de/0-WVK-Retail/Bilder-Pictures/SAFLAX-",'Basis-Tabelle-Samen'!W257,"-",'Basis-Tabelle-Samen'!J257,"-garden-in-the-bag-latvian.jpg")),
IF($C$1="Litauisch - LT",HYPERLINK(CONCATENATE("https://www.saflax.de/0-WVK-Retail/Bilder-Pictures/SAFLAX-",'Basis-Tabelle-Samen'!W257,"-",'Basis-Tabelle-Samen'!J257,"-garden-in-the-bag-lithuanian.jpg")),
IF($C$1="Maltesisch - MT",HYPERLINK(CONCATENATE("https://www.saflax.de/0-WVK-Retail/Bilder-Pictures/SAFLAX-",'Basis-Tabelle-Samen'!W257,"-",'Basis-Tabelle-Samen'!J257,"-garden-in-the-bag-maltese.jpg")),
IF($C$1="Niederländisch - NL",HYPERLINK(CONCATENATE("https://www.saflax.de/0-WVK-Retail/Bilder-Pictures/SAFLAX-",'Basis-Tabelle-Samen'!W257,"-",'Basis-Tabelle-Samen'!J257,"-garden-in-the-bag-dutch.jpg")),
IF($C$1="Norwegisch - NO",HYPERLINK(CONCATENATE("https://www.saflax.de/0-WVK-Retail/Bilder-Pictures/SAFLAX-",'Basis-Tabelle-Samen'!W257,"-",'Basis-Tabelle-Samen'!J257,"-garden-in-the-bag-nowegian.jpg")),
IF($C$1="Polnisch - PL",HYPERLINK(CONCATENATE("https://www.saflax.de/0-WVK-Retail/Bilder-Pictures/SAFLAX-",'Basis-Tabelle-Samen'!W257,"-",'Basis-Tabelle-Samen'!J257,"-garden-in-the-bag-polish.jpg")),
IF($C$1="Portugiesisch - PT",HYPERLINK(CONCATENATE("https://www.saflax.de/0-WVK-Retail/Bilder-Pictures/SAFLAX-",'Basis-Tabelle-Samen'!W257,"-",'Basis-Tabelle-Samen'!J257,"-garden-in-the-bag-portuguese.jpg")),
IF($C$1="Rumänisch - RO",HYPERLINK(CONCATENATE("https://www.saflax.de/0-WVK-Retail/Bilder-Pictures/SAFLAX-",'Basis-Tabelle-Samen'!W257,"-",'Basis-Tabelle-Samen'!J257,"-garden-in-the-bag-romanian.jpg")),
IF($C$1="Schwedisch - SE",HYPERLINK(CONCATENATE("https://www.saflax.de/0-WVK-Retail/Bilder-Pictures/SAFLAX-",'Basis-Tabelle-Samen'!W257,"-",'Basis-Tabelle-Samen'!J257,"-garden-in-the-bag-swedish.jpg")),
IF($C$1="Slowakisch - SK",HYPERLINK(CONCATENATE("https://www.saflax.de/0-WVK-Retail/Bilder-Pictures/SAFLAX-",'Basis-Tabelle-Samen'!W257,"-",'Basis-Tabelle-Samen'!J257,"-garden-in-the-bag-slovak.jpg")),
IF($C$1="Slowenisch - SI",HYPERLINK(CONCATENATE("https://www.saflax.de/0-WVK-Retail/Bilder-Pictures/SAFLAX-",'Basis-Tabelle-Samen'!W257,"-",'Basis-Tabelle-Samen'!J257,"-garden-in-the-bag-slovenian.jpg")),
IF($C$1="Spanisch - ES",HYPERLINK(CONCATENATE("https://www.saflax.de/0-WVK-Retail/Bilder-Pictures/SAFLAX-",'Basis-Tabelle-Samen'!W257,"-",'Basis-Tabelle-Samen'!J257,"-garden-in-the-bag-spanish.jpg")),
IF($C$1="Tschechisch - CZ",HYPERLINK(CONCATENATE("https://www.saflax.de/0-WVK-Retail/Bilder-Pictures/SAFLAX-",'Basis-Tabelle-Samen'!W257,"-",'Basis-Tabelle-Samen'!J257,"-garden-in-the-bag-czech.jpg")),
IF($C$1="Türkisch - TR",HYPERLINK(CONCATENATE("https://www.saflax.de/0-WVK-Retail/Bilder-Pictures/SAFLAX-",'Basis-Tabelle-Samen'!W257,"-",'Basis-Tabelle-Samen'!J257,"-garden-in-the-bag-turkish.jpg")),
IF($C$1="Ungarisch - HU",HYPERLINK(CONCATENATE("https://www.saflax.de/0-WVK-Retail/Bilder-Pictures/SAFLAX-",'Basis-Tabelle-Samen'!W257,"-",'Basis-Tabelle-Samen'!J257,"-garden-in-the-bag-hungarian.jpg")),
" ACHTUNG")))))))))))))))))))))))))))))</f>
        <v>https://www.saflax.de/0-WVK-Retail/Bilder-Pictures/SAFLAX-63536-capsicum-annuum-garden-in-the-bag-english.jpg</v>
      </c>
    </row>
    <row r="246" spans="1:43" ht="17.100000000000001" customHeight="1" x14ac:dyDescent="0.2">
      <c r="A246" s="318" t="str">
        <f>IF('Basis-Tabelle-Samen'!A254="","",IF($C$1="Deutsch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46" s="319" t="str">
        <f>'Basis-Tabelle-Samen'!I254</f>
        <v>Capsicum annum</v>
      </c>
      <c r="C246" s="316" t="str">
        <f>IF($C$1="Bulgarisch - BG",'Basis-Tabelle-Samen'!Z254,
IF($C$1="Dänisch - DK",'Basis-Tabelle-Samen'!AA254,
IF($C$1="Deutsch - DE",'Basis-Tabelle-Samen'!AB254,
IF($C$1="Englisch - UK",'Basis-Tabelle-Samen'!AC254,
IF($C$1="Estnisch - EE",'Basis-Tabelle-Samen'!AD254,
IF($C$1="Finnisch - FI",'Basis-Tabelle-Samen'!AE254,
IF($C$1="Französisch - FR",'Basis-Tabelle-Samen'!AF254,
IF($C$1="Griechisch - GR",'Basis-Tabelle-Samen'!AG254,
IF($C$1="Irisch - IE",'Basis-Tabelle-Samen'!AH254,
IF($C$1="Isländisch - IS",'Basis-Tabelle-Samen'!AI254,
IF($C$1="Italienisch - IT",'Basis-Tabelle-Samen'!AJ254,
IF($C$1="Japanisch - JP",'Basis-Tabelle-Samen'!AK254,
IF($C$1="Kroatisch - HR",'Basis-Tabelle-Samen'!AL254,
IF($C$1="Lettisch - LV",'Basis-Tabelle-Samen'!AM254,
IF($C$1="Litauisch - LT",'Basis-Tabelle-Samen'!AN254,
IF($C$1="Maltesisch - MT",'Basis-Tabelle-Samen'!AO254,
IF($C$1="Niederländisch - NL",'Basis-Tabelle-Samen'!AP254,
IF($C$1="Norwegisch - NO",'Basis-Tabelle-Samen'!AQ254,
IF($C$1="Polnisch - PL",'Basis-Tabelle-Samen'!AR254,
IF($C$1="Portugiesisch - PT",'Basis-Tabelle-Samen'!AS254,
IF($C$1="Rumänisch - RO",'Basis-Tabelle-Samen'!AT254,
IF($C$1="Schwedisch - SE",'Basis-Tabelle-Samen'!AU254,
IF($C$1="Slowakisch - SK",'Basis-Tabelle-Samen'!AV254,
IF($C$1="Slowenisch - SI",'Basis-Tabelle-Samen'!AW254,
IF($C$1="Spanisch - ES",'Basis-Tabelle-Samen'!AX254,
IF($C$1="Tschechisch - CZ",'Basis-Tabelle-Samen'!AY254,
IF($C$1="Türkisch - TR",'Basis-Tabelle-Samen'!AZ254,
IF($C$1="Ungarisch - HU",'Basis-Tabelle-Samen'!BA254,
" ACHTUNG"))))))))))))))))))))))))))))</f>
        <v>Chili - De Cayenne</v>
      </c>
      <c r="D246" s="320">
        <f>'Basis-Tabelle-Samen'!F254</f>
        <v>20</v>
      </c>
      <c r="E246" s="321" t="str">
        <f>'Basis-Tabelle-Samen'!H254</f>
        <v>7 %</v>
      </c>
      <c r="F246" s="322" t="str">
        <f>IF('Basis-Tabelle-Samen'!G254="","",'Basis-Tabelle-Samen'!G254)</f>
        <v>05</v>
      </c>
      <c r="G246" s="320">
        <f>'Basis-Tabelle-Samen'!C254</f>
        <v>13509</v>
      </c>
      <c r="H246" s="323">
        <f>'Basis-Tabelle-Samen'!D254</f>
        <v>4055473135090</v>
      </c>
      <c r="I246" s="324">
        <f>'Basis-Tabelle-Samen'!E254</f>
        <v>1.85</v>
      </c>
      <c r="J246" s="325">
        <f t="shared" si="3"/>
        <v>12</v>
      </c>
      <c r="K246" s="326">
        <f>'Basis-Tabelle-Samen'!K254</f>
        <v>73509</v>
      </c>
      <c r="L246" s="323">
        <f>'Basis-Tabelle-Samen'!L254</f>
        <v>4055473735092</v>
      </c>
      <c r="M246" s="324">
        <f>'Basis-Tabelle-Samen'!M254</f>
        <v>2.4500000000000002</v>
      </c>
      <c r="N246" s="326">
        <f>IF(K246&lt;1,"",'3'!$I$15)</f>
        <v>15</v>
      </c>
      <c r="O246" s="327">
        <f>IF(K246&lt;1,"",'3'!$J$11)</f>
        <v>90</v>
      </c>
      <c r="P246" s="326">
        <f>'Basis-Tabelle-Samen'!N254</f>
        <v>83509</v>
      </c>
      <c r="Q246" s="323">
        <f>'Basis-Tabelle-Samen'!O254</f>
        <v>4055473835099</v>
      </c>
      <c r="R246" s="328">
        <f>'Basis-Tabelle-Samen'!P254</f>
        <v>3.75</v>
      </c>
      <c r="S246" s="326">
        <f>IF(R246&lt;1,"",'3'!$M$15)</f>
        <v>18</v>
      </c>
      <c r="T246" s="327">
        <f>IF(R246&lt;1,"",'3'!$N$11)</f>
        <v>72</v>
      </c>
      <c r="U246" s="326">
        <f>'Basis-Tabelle-Samen'!Q254</f>
        <v>53509</v>
      </c>
      <c r="V246" s="323">
        <f>'Basis-Tabelle-Samen'!R254</f>
        <v>4055473535098</v>
      </c>
      <c r="W246" s="324">
        <f>'Basis-Tabelle-Samen'!S254</f>
        <v>4.95</v>
      </c>
      <c r="X246" s="326">
        <f>IF(U246&lt;1,"",'3'!$Q$15)</f>
        <v>6</v>
      </c>
      <c r="Y246" s="327">
        <f>IF(U246&lt;1,"",'3'!$R$11)</f>
        <v>24</v>
      </c>
      <c r="Z246" s="326">
        <f>'Basis-Tabelle-Samen'!T254</f>
        <v>33509</v>
      </c>
      <c r="AA246" s="323">
        <f>'Basis-Tabelle-Samen'!U254</f>
        <v>4055473335094</v>
      </c>
      <c r="AB246" s="324">
        <f>'Basis-Tabelle-Samen'!V254</f>
        <v>6.75</v>
      </c>
      <c r="AC246" s="326">
        <f>IF(Z246&lt;1,"",'3'!$U$15)</f>
        <v>6</v>
      </c>
      <c r="AD246" s="327">
        <f>IF(Z246&lt;1,"",'3'!$V$11)</f>
        <v>24</v>
      </c>
      <c r="AE246" s="326">
        <f>'Basis-Tabelle-Samen'!W254</f>
        <v>63509</v>
      </c>
      <c r="AF246" s="323">
        <f>'Basis-Tabelle-Samen'!X254</f>
        <v>4055473635095</v>
      </c>
      <c r="AG246" s="324">
        <f>'Basis-Tabelle-Samen'!Y254</f>
        <v>2.95</v>
      </c>
      <c r="AH246" s="326">
        <f>IF(AE246&lt;1,"",'3'!$Y$15)</f>
        <v>8</v>
      </c>
      <c r="AI246" s="327">
        <f>IF(AE246&lt;1,"",'3'!$Z$11)</f>
        <v>64</v>
      </c>
      <c r="AJ246" s="315"/>
      <c r="AK246" s="316" t="str">
        <f>IF(G246&lt;1,"",
IF($C$1="Bulgarisch - BG",HYPERLINK(CONCATENATE("https://www.saflax.de/0-WVK-Retail/Bilder-Pictures/SAFLAX-",'Basis-Tabelle-Samen'!C254,"-",'Basis-Tabelle-Samen'!J254,"-seed-package-front-cr-bulgarian.jpg")),
IF($C$1="Dänisch - DK",HYPERLINK(CONCATENATE("https://www.saflax.de/0-WVK-Retail/Bilder-Pictures/SAFLAX-",'Basis-Tabelle-Samen'!C254,"-",'Basis-Tabelle-Samen'!J254,"-seed-package-front-cr-danish.jpg")),
IF($C$1="Deutsch - DE",HYPERLINK(CONCATENATE("https://www.saflax.de/0-WVK-Retail/Bilder-Pictures/SAFLAX-",'Basis-Tabelle-Samen'!C254,"-",'Basis-Tabelle-Samen'!J254,"-seed-package-front-cr-german.jpg")),
IF($C$1="Englisch - UK",HYPERLINK(CONCATENATE("https://www.saflax.de/0-WVK-Retail/Bilder-Pictures/SAFLAX-",'Basis-Tabelle-Samen'!C254,"-",'Basis-Tabelle-Samen'!J254,"-seed-package-front-cr-english.jpg")),
IF($C$1="Estnisch - EE",HYPERLINK(CONCATENATE("https://www.saflax.de/0-WVK-Retail/Bilder-Pictures/SAFLAX-",'Basis-Tabelle-Samen'!C254,"-",'Basis-Tabelle-Samen'!J254,"-seed-package-front-cr-estonian.jpg")),
IF($C$1="Finnisch - FI",HYPERLINK(CONCATENATE("https://www.saflax.de/0-WVK-Retail/Bilder-Pictures/SAFLAX-",'Basis-Tabelle-Samen'!C254,"-",'Basis-Tabelle-Samen'!J254,"-seed-package-front-cr-finnish.jpg")),
IF($C$1="Französisch - FR",HYPERLINK(CONCATENATE("https://www.saflax.de/0-WVK-Retail/Bilder-Pictures/SAFLAX-",'Basis-Tabelle-Samen'!C254,"-",'Basis-Tabelle-Samen'!J254,"-seed-package-front-cr-french.jpg")),
IF($C$1="Griechisch - GR",HYPERLINK(CONCATENATE("https://www.saflax.de/0-WVK-Retail/Bilder-Pictures/SAFLAX-",'Basis-Tabelle-Samen'!C254,"-",'Basis-Tabelle-Samen'!J254,"-seed-package-front-cr-greek.jpg")),
IF($C$1="Irisch - IE",HYPERLINK(CONCATENATE("https://www.saflax.de/0-WVK-Retail/Bilder-Pictures/SAFLAX-",'Basis-Tabelle-Samen'!C254,"-",'Basis-Tabelle-Samen'!J254,"-seed-package-front-cr-irish.jpg")),
IF($C$1="Isländisch - IS",HYPERLINK(CONCATENATE("https://www.saflax.de/0-WVK-Retail/Bilder-Pictures/SAFLAX-",'Basis-Tabelle-Samen'!C254,"-",'Basis-Tabelle-Samen'!J254,"-seed-package-front-cr-icelandic.jpg")),
IF($C$1="Italienisch - IT",HYPERLINK(CONCATENATE("https://www.saflax.de/0-WVK-Retail/Bilder-Pictures/SAFLAX-",'Basis-Tabelle-Samen'!C254,"-",'Basis-Tabelle-Samen'!J254,"-seed-package-front-cr-italian.jpg")),
IF($C$1="Japanisch - JP",HYPERLINK(CONCATENATE("https://www.saflax.de/0-WVK-Retail/Bilder-Pictures/SAFLAX-",'Basis-Tabelle-Samen'!C254,"-",'Basis-Tabelle-Samen'!J254,"-seed-package-front-cr-japanese.jpg")),
IF($C$1="Kroatisch - HR",HYPERLINK(CONCATENATE("https://www.saflax.de/0-WVK-Retail/Bilder-Pictures/SAFLAX-",'Basis-Tabelle-Samen'!C254,"-",'Basis-Tabelle-Samen'!J254,"-seed-package-front-cr-croatian.jpg")),
IF($C$1="Lettisch - LV",HYPERLINK(CONCATENATE("https://www.saflax.de/0-WVK-Retail/Bilder-Pictures/SAFLAX-",'Basis-Tabelle-Samen'!C254,"-",'Basis-Tabelle-Samen'!J254,"-seed-package-front-cr-latvian.jpg")),
IF($C$1="Litauisch - LT",HYPERLINK(CONCATENATE("https://www.saflax.de/0-WVK-Retail/Bilder-Pictures/SAFLAX-",'Basis-Tabelle-Samen'!C254,"-",'Basis-Tabelle-Samen'!J254,"-seed-package-front-cr-lithuanian.jpg")),
IF($C$1="Maltesisch - MT",HYPERLINK(CONCATENATE("https://www.saflax.de/0-WVK-Retail/Bilder-Pictures/SAFLAX-",'Basis-Tabelle-Samen'!C254,"-",'Basis-Tabelle-Samen'!J254,"-seed-package-front-cr-maltese.jpg")),
IF($C$1="Niederländisch - NL",HYPERLINK(CONCATENATE("https://www.saflax.de/0-WVK-Retail/Bilder-Pictures/SAFLAX-",'Basis-Tabelle-Samen'!C254,"-",'Basis-Tabelle-Samen'!J254,"-seed-package-front-cr-dutch.jpg")),
IF($C$1="Norwegisch - NO",HYPERLINK(CONCATENATE("https://www.saflax.de/0-WVK-Retail/Bilder-Pictures/SAFLAX-",'Basis-Tabelle-Samen'!C254,"-",'Basis-Tabelle-Samen'!J254,"-seed-package-front-cr-nowegian.jpg")),
IF($C$1="Polnisch - PL",HYPERLINK(CONCATENATE("https://www.saflax.de/0-WVK-Retail/Bilder-Pictures/SAFLAX-",'Basis-Tabelle-Samen'!C254,"-",'Basis-Tabelle-Samen'!J254,"-seed-package-front-cr-polish.jpg")),
IF($C$1="Portugiesisch - PT",HYPERLINK(CONCATENATE("https://www.saflax.de/0-WVK-Retail/Bilder-Pictures/SAFLAX-",'Basis-Tabelle-Samen'!C254,"-",'Basis-Tabelle-Samen'!J254,"-seed-package-front-cr-portuguese.jpg")),
IF($C$1="Rumänisch - RO",HYPERLINK(CONCATENATE("https://www.saflax.de/0-WVK-Retail/Bilder-Pictures/SAFLAX-",'Basis-Tabelle-Samen'!C254,"-",'Basis-Tabelle-Samen'!J254,"-seed-package-front-cr-romanian.jpg")),
IF($C$1="Schwedisch - SE",HYPERLINK(CONCATENATE("https://www.saflax.de/0-WVK-Retail/Bilder-Pictures/SAFLAX-",'Basis-Tabelle-Samen'!C254,"-",'Basis-Tabelle-Samen'!J254,"-seed-package-front-cr-swedish.jpg")),
IF($C$1="Slowakisch - SK",HYPERLINK(CONCATENATE("https://www.saflax.de/0-WVK-Retail/Bilder-Pictures/SAFLAX-",'Basis-Tabelle-Samen'!C254,"-",'Basis-Tabelle-Samen'!J254,"-seed-package-front-cr-slovak.jpg")),
IF($C$1="Slowenisch - SI",HYPERLINK(CONCATENATE("https://www.saflax.de/0-WVK-Retail/Bilder-Pictures/SAFLAX-",'Basis-Tabelle-Samen'!C254,"-",'Basis-Tabelle-Samen'!J254,"-seed-package-front-cr-slovenian.jpg")),
IF($C$1="Spanisch - ES",HYPERLINK(CONCATENATE("https://www.saflax.de/0-WVK-Retail/Bilder-Pictures/SAFLAX-",'Basis-Tabelle-Samen'!C254,"-",'Basis-Tabelle-Samen'!J254,"-seed-package-front-cr-spanish.jpg")),
IF($C$1="Tschechisch - CZ",HYPERLINK(CONCATENATE("https://www.saflax.de/0-WVK-Retail/Bilder-Pictures/SAFLAX-",'Basis-Tabelle-Samen'!C254,"-",'Basis-Tabelle-Samen'!J254,"-seed-package-front-cr-czech.jpg")),
IF($C$1="Türkisch - TR",HYPERLINK(CONCATENATE("https://www.saflax.de/0-WVK-Retail/Bilder-Pictures/SAFLAX-",'Basis-Tabelle-Samen'!C254,"-",'Basis-Tabelle-Samen'!J254,"-seed-package-front-cr-turkish.jpg")),
IF($C$1="Ungarisch - HU",HYPERLINK(CONCATENATE("https://www.saflax.de/0-WVK-Retail/Bilder-Pictures/SAFLAX-",'Basis-Tabelle-Samen'!C254,"-",'Basis-Tabelle-Samen'!J254,"-seed-package-front-cr-hungarian.jpg")),
" ACHTUNG")))))))))))))))))))))))))))))</f>
        <v>https://www.saflax.de/0-WVK-Retail/Bilder-Pictures/SAFLAX-13509-capsicum-annum-seed-package-front-cr-english.jpg</v>
      </c>
      <c r="AL246" s="330" t="str">
        <f>IF(G246&lt;1,"",
IF($C$1="Bulgarisch - BG",HYPERLINK(CONCATENATE("https://www.saflax.de/0-WVK-Retail/Bilder-Pictures/SAFLAX-",'Basis-Tabelle-Samen'!C254,"-",'Basis-Tabelle-Samen'!J254,"-seed-package-back-cr-bulgarian.jpg")),
IF($C$1="Dänisch - DK",HYPERLINK(CONCATENATE("https://www.saflax.de/0-WVK-Retail/Bilder-Pictures/SAFLAX-",'Basis-Tabelle-Samen'!C254,"-",'Basis-Tabelle-Samen'!J254,"-seed-package-back-cr-danish.jpg")),
IF($C$1="Deutsch - DE",HYPERLINK(CONCATENATE("https://www.saflax.de/0-WVK-Retail/Bilder-Pictures/SAFLAX-",'Basis-Tabelle-Samen'!C254,"-",'Basis-Tabelle-Samen'!J254,"-seed-package-back-cr-german.jpg")),
IF($C$1="Englisch - UK",HYPERLINK(CONCATENATE("https://www.saflax.de/0-WVK-Retail/Bilder-Pictures/SAFLAX-",'Basis-Tabelle-Samen'!C254,"-",'Basis-Tabelle-Samen'!J254,"-seed-package-back-cr-english.jpg")),
IF($C$1="Estnisch - EE",HYPERLINK(CONCATENATE("https://www.saflax.de/0-WVK-Retail/Bilder-Pictures/SAFLAX-",'Basis-Tabelle-Samen'!C254,"-",'Basis-Tabelle-Samen'!J254,"-seed-package-back-cr-estonian.jpg")),
IF($C$1="Finnisch - FI",HYPERLINK(CONCATENATE("https://www.saflax.de/0-WVK-Retail/Bilder-Pictures/SAFLAX-",'Basis-Tabelle-Samen'!C254,"-",'Basis-Tabelle-Samen'!J254,"-seed-package-back-cr-finnish.jpg")),
IF($C$1="Französisch - FR",HYPERLINK(CONCATENATE("https://www.saflax.de/0-WVK-Retail/Bilder-Pictures/SAFLAX-",'Basis-Tabelle-Samen'!C254,"-",'Basis-Tabelle-Samen'!J254,"-seed-package-back-cr-french.jpg")),
IF($C$1="Griechisch - GR",HYPERLINK(CONCATENATE("https://www.saflax.de/0-WVK-Retail/Bilder-Pictures/SAFLAX-",'Basis-Tabelle-Samen'!C254,"-",'Basis-Tabelle-Samen'!J254,"-seed-package-back-cr-greek.jpg")),
IF($C$1="Irisch - IE",HYPERLINK(CONCATENATE("https://www.saflax.de/0-WVK-Retail/Bilder-Pictures/SAFLAX-",'Basis-Tabelle-Samen'!C254,"-",'Basis-Tabelle-Samen'!J254,"-seed-package-back-cr-irish.jpg")),
IF($C$1="Isländisch - IS",HYPERLINK(CONCATENATE("https://www.saflax.de/0-WVK-Retail/Bilder-Pictures/SAFLAX-",'Basis-Tabelle-Samen'!C254,"-",'Basis-Tabelle-Samen'!J254,"-seed-package-back-cr-icelandic.jpg")),
IF($C$1="Italienisch - IT",HYPERLINK(CONCATENATE("https://www.saflax.de/0-WVK-Retail/Bilder-Pictures/SAFLAX-",'Basis-Tabelle-Samen'!C254,"-",'Basis-Tabelle-Samen'!J254,"-seed-package-back-cr-italian.jpg")),
IF($C$1="Japanisch - JP",HYPERLINK(CONCATENATE("https://www.saflax.de/0-WVK-Retail/Bilder-Pictures/SAFLAX-",'Basis-Tabelle-Samen'!C254,"-",'Basis-Tabelle-Samen'!J254,"-seed-package-back-cr-japanese.jpg")),
IF($C$1="Kroatisch - HR",HYPERLINK(CONCATENATE("https://www.saflax.de/0-WVK-Retail/Bilder-Pictures/SAFLAX-",'Basis-Tabelle-Samen'!C254,"-",'Basis-Tabelle-Samen'!J254,"-seed-package-back-cr-croatian.jpg")),
IF($C$1="Lettisch - LV",HYPERLINK(CONCATENATE("https://www.saflax.de/0-WVK-Retail/Bilder-Pictures/SAFLAX-",'Basis-Tabelle-Samen'!C254,"-",'Basis-Tabelle-Samen'!J254,"-seed-package-back-cr-latvian.jpg")),
IF($C$1="Litauisch - LT",HYPERLINK(CONCATENATE("https://www.saflax.de/0-WVK-Retail/Bilder-Pictures/SAFLAX-",'Basis-Tabelle-Samen'!C254,"-",'Basis-Tabelle-Samen'!J254,"-seed-package-back-cr-lithuanian.jpg")),
IF($C$1="Maltesisch - MT",HYPERLINK(CONCATENATE("https://www.saflax.de/0-WVK-Retail/Bilder-Pictures/SAFLAX-",'Basis-Tabelle-Samen'!C254,"-",'Basis-Tabelle-Samen'!J254,"-seed-package-back-cr-maltese.jpg")),
IF($C$1="Niederländisch - NL",HYPERLINK(CONCATENATE("https://www.saflax.de/0-WVK-Retail/Bilder-Pictures/SAFLAX-",'Basis-Tabelle-Samen'!C254,"-",'Basis-Tabelle-Samen'!J254,"-seed-package-back-cr-dutch.jpg")),
IF($C$1="Norwegisch - NO",HYPERLINK(CONCATENATE("https://www.saflax.de/0-WVK-Retail/Bilder-Pictures/SAFLAX-",'Basis-Tabelle-Samen'!C254,"-",'Basis-Tabelle-Samen'!J254,"-seed-package-back-cr-nowegian.jpg")),
IF($C$1="Polnisch - PL",HYPERLINK(CONCATENATE("https://www.saflax.de/0-WVK-Retail/Bilder-Pictures/SAFLAX-",'Basis-Tabelle-Samen'!C254,"-",'Basis-Tabelle-Samen'!J254,"-seed-package-back-cr-polish.jpg")),
IF($C$1="Portugiesisch - PT",HYPERLINK(CONCATENATE("https://www.saflax.de/0-WVK-Retail/Bilder-Pictures/SAFLAX-",'Basis-Tabelle-Samen'!C254,"-",'Basis-Tabelle-Samen'!J254,"-seed-package-back-cr-portuguese.jpg")),
IF($C$1="Rumänisch - RO",HYPERLINK(CONCATENATE("https://www.saflax.de/0-WVK-Retail/Bilder-Pictures/SAFLAX-",'Basis-Tabelle-Samen'!C254,"-",'Basis-Tabelle-Samen'!J254,"-seed-package-back-cr-romanian.jpg")),
IF($C$1="Schwedisch - SE",HYPERLINK(CONCATENATE("https://www.saflax.de/0-WVK-Retail/Bilder-Pictures/SAFLAX-",'Basis-Tabelle-Samen'!C254,"-",'Basis-Tabelle-Samen'!J254,"-seed-package-back-cr-swedish.jpg")),
IF($C$1="Slowakisch - SK",HYPERLINK(CONCATENATE("https://www.saflax.de/0-WVK-Retail/Bilder-Pictures/SAFLAX-",'Basis-Tabelle-Samen'!C254,"-",'Basis-Tabelle-Samen'!J254,"-seed-package-back-cr-slovak.jpg")),
IF($C$1="Slowenisch - SI",HYPERLINK(CONCATENATE("https://www.saflax.de/0-WVK-Retail/Bilder-Pictures/SAFLAX-",'Basis-Tabelle-Samen'!C254,"-",'Basis-Tabelle-Samen'!J254,"-seed-package-back-cr-slovenian.jpg")),
IF($C$1="Spanisch - ES",HYPERLINK(CONCATENATE("https://www.saflax.de/0-WVK-Retail/Bilder-Pictures/SAFLAX-",'Basis-Tabelle-Samen'!C254,"-",'Basis-Tabelle-Samen'!J254,"-seed-package-back-cr-spanish.jpg")),
IF($C$1="Tschechisch - CZ",HYPERLINK(CONCATENATE("https://www.saflax.de/0-WVK-Retail/Bilder-Pictures/SAFLAX-",'Basis-Tabelle-Samen'!C254,"-",'Basis-Tabelle-Samen'!J254,"-seed-package-back-cr-czech.jpg")),
IF($C$1="Türkisch - TR",HYPERLINK(CONCATENATE("https://www.saflax.de/0-WVK-Retail/Bilder-Pictures/SAFLAX-",'Basis-Tabelle-Samen'!C254,"-",'Basis-Tabelle-Samen'!J254,"-seed-package-back-cr-turkish.jpg")),
IF($C$1="Ungarisch - HU",HYPERLINK(CONCATENATE("https://www.saflax.de/0-WVK-Retail/Bilder-Pictures/SAFLAX-",'Basis-Tabelle-Samen'!C254,"-",'Basis-Tabelle-Samen'!J254,"-seed-package-back-cr-hungarian.jpg")),
" ACHTUNG")))))))))))))))))))))))))))))</f>
        <v>https://www.saflax.de/0-WVK-Retail/Bilder-Pictures/SAFLAX-13509-capsicum-annum-seed-package-back-cr-english.jpg</v>
      </c>
      <c r="AM246" s="330" t="str">
        <f>IF(H246&lt;1,"",
IF($C$1="Bulgarisch - BG",HYPERLINK(CONCATENATE("https://www.saflax.de/0-WVK-Retail/Bilder-Pictures/SAFLAX-",'Basis-Tabelle-Samen'!K254,"-",'Basis-Tabelle-Samen'!J254,"-garden-to-go-mini-bulgarian.jpg")),
IF($C$1="Dänisch - DK",HYPERLINK(CONCATENATE("https://www.saflax.de/0-WVK-Retail/Bilder-Pictures/SAFLAX-",'Basis-Tabelle-Samen'!K254,"-",'Basis-Tabelle-Samen'!J254,"-garden-to-go-mini-danish.jpg")),
IF($C$1="Deutsch - DE",HYPERLINK(CONCATENATE("https://www.saflax.de/0-WVK-Retail/Bilder-Pictures/SAFLAX-",'Basis-Tabelle-Samen'!K254,"-",'Basis-Tabelle-Samen'!J254,"-garden-to-go-mini-german.jpg")),
IF($C$1="Englisch - UK",HYPERLINK(CONCATENATE("https://www.saflax.de/0-WVK-Retail/Bilder-Pictures/SAFLAX-",'Basis-Tabelle-Samen'!K254,"-",'Basis-Tabelle-Samen'!J254,"-garden-to-go-mini-english.jpg")),
IF($C$1="Estnisch - EE",HYPERLINK(CONCATENATE("https://www.saflax.de/0-WVK-Retail/Bilder-Pictures/SAFLAX-",'Basis-Tabelle-Samen'!K254,"-",'Basis-Tabelle-Samen'!J254,"-garden-to-go-mini-estonian.jpg")),
IF($C$1="Finnisch - FI",HYPERLINK(CONCATENATE("https://www.saflax.de/0-WVK-Retail/Bilder-Pictures/SAFLAX-",'Basis-Tabelle-Samen'!K254,"-",'Basis-Tabelle-Samen'!J254,"-garden-to-go-mini-finnish.jpg")),
IF($C$1="Französisch - FR",HYPERLINK(CONCATENATE("https://www.saflax.de/0-WVK-Retail/Bilder-Pictures/SAFLAX-",'Basis-Tabelle-Samen'!K254,"-",'Basis-Tabelle-Samen'!J254,"-garden-to-go-mini-french.jpg")),
IF($C$1="Griechisch - GR",HYPERLINK(CONCATENATE("https://www.saflax.de/0-WVK-Retail/Bilder-Pictures/SAFLAX-",'Basis-Tabelle-Samen'!K254,"-",'Basis-Tabelle-Samen'!J254,"-garden-to-go-mini-greek.jpg")),
IF($C$1="Irisch - IE",HYPERLINK(CONCATENATE("https://www.saflax.de/0-WVK-Retail/Bilder-Pictures/SAFLAX-",'Basis-Tabelle-Samen'!K254,"-",'Basis-Tabelle-Samen'!J254,"-garden-to-go-mini-irish.jpg")),
IF($C$1="Isländisch - IS",HYPERLINK(CONCATENATE("https://www.saflax.de/0-WVK-Retail/Bilder-Pictures/SAFLAX-",'Basis-Tabelle-Samen'!K254,"-",'Basis-Tabelle-Samen'!J254,"-garden-to-go-mini-icelandic.jpg")),
IF($C$1="Italienisch - IT",HYPERLINK(CONCATENATE("https://www.saflax.de/0-WVK-Retail/Bilder-Pictures/SAFLAX-",'Basis-Tabelle-Samen'!K254,"-",'Basis-Tabelle-Samen'!J254,"-garden-to-go-mini-italian.jpg")),
IF($C$1="Japanisch - JP",HYPERLINK(CONCATENATE("https://www.saflax.de/0-WVK-Retail/Bilder-Pictures/SAFLAX-",'Basis-Tabelle-Samen'!K254,"-",'Basis-Tabelle-Samen'!J254,"-garden-to-go-mini-japanese.jpg")),
IF($C$1="Kroatisch - HR",HYPERLINK(CONCATENATE("https://www.saflax.de/0-WVK-Retail/Bilder-Pictures/SAFLAX-",'Basis-Tabelle-Samen'!K254,"-",'Basis-Tabelle-Samen'!J254,"-garden-to-go-mini-croatian.jpg")),
IF($C$1="Lettisch - LV",HYPERLINK(CONCATENATE("https://www.saflax.de/0-WVK-Retail/Bilder-Pictures/SAFLAX-",'Basis-Tabelle-Samen'!K254,"-",'Basis-Tabelle-Samen'!J254,"-garden-to-go-mini-latvian.jpg")),
IF($C$1="Litauisch - LT",HYPERLINK(CONCATENATE("https://www.saflax.de/0-WVK-Retail/Bilder-Pictures/SAFLAX-",'Basis-Tabelle-Samen'!K254,"-",'Basis-Tabelle-Samen'!J254,"-garden-to-go-mini-lithuanian.jpg")),
IF($C$1="Maltesisch - MT",HYPERLINK(CONCATENATE("https://www.saflax.de/0-WVK-Retail/Bilder-Pictures/SAFLAX-",'Basis-Tabelle-Samen'!K254,"-",'Basis-Tabelle-Samen'!J254,"-garden-to-go-mini-maltese.jpg")),
IF($C$1="Niederländisch - NL",HYPERLINK(CONCATENATE("https://www.saflax.de/0-WVK-Retail/Bilder-Pictures/SAFLAX-",'Basis-Tabelle-Samen'!K254,"-",'Basis-Tabelle-Samen'!J254,"-garden-to-go-mini-dutch.jpg")),
IF($C$1="Norwegisch - NO",HYPERLINK(CONCATENATE("https://www.saflax.de/0-WVK-Retail/Bilder-Pictures/SAFLAX-",'Basis-Tabelle-Samen'!K254,"-",'Basis-Tabelle-Samen'!J254,"-garden-to-go-mini-nowegian.jpg")),
IF($C$1="Polnisch - PL",HYPERLINK(CONCATENATE("https://www.saflax.de/0-WVK-Retail/Bilder-Pictures/SAFLAX-",'Basis-Tabelle-Samen'!K254,"-",'Basis-Tabelle-Samen'!J254,"-garden-to-go-mini-polish.jpg")),
IF($C$1="Portugiesisch - PT",HYPERLINK(CONCATENATE("https://www.saflax.de/0-WVK-Retail/Bilder-Pictures/SAFLAX-",'Basis-Tabelle-Samen'!K254,"-",'Basis-Tabelle-Samen'!J254,"-garden-to-go-mini-portuguese.jpg")),
IF($C$1="Rumänisch - RO",HYPERLINK(CONCATENATE("https://www.saflax.de/0-WVK-Retail/Bilder-Pictures/SAFLAX-",'Basis-Tabelle-Samen'!K254,"-",'Basis-Tabelle-Samen'!J254,"-garden-to-go-mini-romanian.jpg")),
IF($C$1="Schwedisch - SE",HYPERLINK(CONCATENATE("https://www.saflax.de/0-WVK-Retail/Bilder-Pictures/SAFLAX-",'Basis-Tabelle-Samen'!K254,"-",'Basis-Tabelle-Samen'!J254,"-garden-to-go-mini-swedish.jpg")),
IF($C$1="Slowakisch - SK",HYPERLINK(CONCATENATE("https://www.saflax.de/0-WVK-Retail/Bilder-Pictures/SAFLAX-",'Basis-Tabelle-Samen'!K254,"-",'Basis-Tabelle-Samen'!J254,"-garden-to-go-mini-slovak.jpg")),
IF($C$1="Slowenisch - SI",HYPERLINK(CONCATENATE("https://www.saflax.de/0-WVK-Retail/Bilder-Pictures/SAFLAX-",'Basis-Tabelle-Samen'!K254,"-",'Basis-Tabelle-Samen'!J254,"-garden-to-go-mini-slovenian.jpg")),
IF($C$1="Spanisch - ES",HYPERLINK(CONCATENATE("https://www.saflax.de/0-WVK-Retail/Bilder-Pictures/SAFLAX-",'Basis-Tabelle-Samen'!K254,"-",'Basis-Tabelle-Samen'!J254,"-garden-to-go-mini-spanish.jpg")),
IF($C$1="Tschechisch - CZ",HYPERLINK(CONCATENATE("https://www.saflax.de/0-WVK-Retail/Bilder-Pictures/SAFLAX-",'Basis-Tabelle-Samen'!K254,"-",'Basis-Tabelle-Samen'!J254,"-garden-to-go-mini-czech.jpg")),
IF($C$1="Türkisch - TR",HYPERLINK(CONCATENATE("https://www.saflax.de/0-WVK-Retail/Bilder-Pictures/SAFLAX-",'Basis-Tabelle-Samen'!K254,"-",'Basis-Tabelle-Samen'!J254,"-garden-to-go-mini-turkish.jpg")),
IF($C$1="Ungarisch - HU",HYPERLINK(CONCATENATE("https://www.saflax.de/0-WVK-Retail/Bilder-Pictures/SAFLAX-",'Basis-Tabelle-Samen'!K254,"-",'Basis-Tabelle-Samen'!J254,"-garden-to-go-mini-hungarian.jpg")),
" ACHTUNG")))))))))))))))))))))))))))))</f>
        <v>https://www.saflax.de/0-WVK-Retail/Bilder-Pictures/SAFLAX-73509-capsicum-annum-garden-to-go-mini-english.jpg</v>
      </c>
      <c r="AN246" s="330" t="str">
        <f>IF(I246&lt;1,"",
IF($C$1="Bulgarisch - BG",HYPERLINK(CONCATENATE("https://www.saflax.de/0-WVK-Retail/Bilder-Pictures/SAFLAX-",'Basis-Tabelle-Samen'!N254,"-",'Basis-Tabelle-Samen'!J254,"-garden-to-go-lite-bulgarian.jpg")),
IF($C$1="Dänisch - DK",HYPERLINK(CONCATENATE("https://www.saflax.de/0-WVK-Retail/Bilder-Pictures/SAFLAX-",'Basis-Tabelle-Samen'!N254,"-",'Basis-Tabelle-Samen'!J254,"-garden-to-go-lite-danish.jpg")),
IF($C$1="Deutsch - DE",HYPERLINK(CONCATENATE("https://www.saflax.de/0-WVK-Retail/Bilder-Pictures/SAFLAX-",'Basis-Tabelle-Samen'!N254,"-",'Basis-Tabelle-Samen'!J254,"-garden-to-go-lite-german.jpg")),
IF($C$1="Englisch - UK",HYPERLINK(CONCATENATE("https://www.saflax.de/0-WVK-Retail/Bilder-Pictures/SAFLAX-",'Basis-Tabelle-Samen'!N254,"-",'Basis-Tabelle-Samen'!J254,"-garden-to-go-lite-english.jpg")),
IF($C$1="Estnisch - EE",HYPERLINK(CONCATENATE("https://www.saflax.de/0-WVK-Retail/Bilder-Pictures/SAFLAX-",'Basis-Tabelle-Samen'!N254,"-",'Basis-Tabelle-Samen'!J254,"-garden-to-go-lite-estonian.jpg")),
IF($C$1="Finnisch - FI",HYPERLINK(CONCATENATE("https://www.saflax.de/0-WVK-Retail/Bilder-Pictures/SAFLAX-",'Basis-Tabelle-Samen'!N254,"-",'Basis-Tabelle-Samen'!J254,"-garden-to-go-lite-finnish.jpg")),
IF($C$1="Französisch - FR",HYPERLINK(CONCATENATE("https://www.saflax.de/0-WVK-Retail/Bilder-Pictures/SAFLAX-",'Basis-Tabelle-Samen'!N254,"-",'Basis-Tabelle-Samen'!J254,"-garden-to-go-lite-french.jpg")),
IF($C$1="Griechisch - GR",HYPERLINK(CONCATENATE("https://www.saflax.de/0-WVK-Retail/Bilder-Pictures/SAFLAX-",'Basis-Tabelle-Samen'!N254,"-",'Basis-Tabelle-Samen'!J254,"-garden-to-go-lite-greek.jpg")),
IF($C$1="Irisch - IE",HYPERLINK(CONCATENATE("https://www.saflax.de/0-WVK-Retail/Bilder-Pictures/SAFLAX-",'Basis-Tabelle-Samen'!N254,"-",'Basis-Tabelle-Samen'!J254,"-garden-to-go-lite-irish.jpg")),
IF($C$1="Isländisch - IS",HYPERLINK(CONCATENATE("https://www.saflax.de/0-WVK-Retail/Bilder-Pictures/SAFLAX-",'Basis-Tabelle-Samen'!N254,"-",'Basis-Tabelle-Samen'!J254,"-garden-to-go-lite-icelandic.jpg")),
IF($C$1="Italienisch - IT",HYPERLINK(CONCATENATE("https://www.saflax.de/0-WVK-Retail/Bilder-Pictures/SAFLAX-",'Basis-Tabelle-Samen'!N254,"-",'Basis-Tabelle-Samen'!J254,"-garden-to-go-lite-italian.jpg")),
IF($C$1="Japanisch - JP",HYPERLINK(CONCATENATE("https://www.saflax.de/0-WVK-Retail/Bilder-Pictures/SAFLAX-",'Basis-Tabelle-Samen'!N254,"-",'Basis-Tabelle-Samen'!J254,"-garden-to-go-lite-japanese.jpg")),
IF($C$1="Kroatisch - HR",HYPERLINK(CONCATENATE("https://www.saflax.de/0-WVK-Retail/Bilder-Pictures/SAFLAX-",'Basis-Tabelle-Samen'!N254,"-",'Basis-Tabelle-Samen'!J254,"-garden-to-go-lite-croatian.jpg")),
IF($C$1="Lettisch - LV",HYPERLINK(CONCATENATE("https://www.saflax.de/0-WVK-Retail/Bilder-Pictures/SAFLAX-",'Basis-Tabelle-Samen'!N254,"-",'Basis-Tabelle-Samen'!J254,"-garden-to-go-lite-latvian.jpg")),
IF($C$1="Litauisch - LT",HYPERLINK(CONCATENATE("https://www.saflax.de/0-WVK-Retail/Bilder-Pictures/SAFLAX-",'Basis-Tabelle-Samen'!N254,"-",'Basis-Tabelle-Samen'!J254,"-garden-to-go-lite-lithuanian.jpg")),
IF($C$1="Maltesisch - MT",HYPERLINK(CONCATENATE("https://www.saflax.de/0-WVK-Retail/Bilder-Pictures/SAFLAX-",'Basis-Tabelle-Samen'!N254,"-",'Basis-Tabelle-Samen'!J254,"-garden-to-go-lite-maltese.jpg")),
IF($C$1="Niederländisch - NL",HYPERLINK(CONCATENATE("https://www.saflax.de/0-WVK-Retail/Bilder-Pictures/SAFLAX-",'Basis-Tabelle-Samen'!N254,"-",'Basis-Tabelle-Samen'!J254,"-garden-to-go-lite-dutch.jpg")),
IF($C$1="Norwegisch - NO",HYPERLINK(CONCATENATE("https://www.saflax.de/0-WVK-Retail/Bilder-Pictures/SAFLAX-",'Basis-Tabelle-Samen'!N254,"-",'Basis-Tabelle-Samen'!J254,"-garden-to-go-lite-nowegian.jpg")),
IF($C$1="Polnisch - PL",HYPERLINK(CONCATENATE("https://www.saflax.de/0-WVK-Retail/Bilder-Pictures/SAFLAX-",'Basis-Tabelle-Samen'!N254,"-",'Basis-Tabelle-Samen'!J254,"-garden-to-go-lite-polish.jpg")),
IF($C$1="Portugiesisch - PT",HYPERLINK(CONCATENATE("https://www.saflax.de/0-WVK-Retail/Bilder-Pictures/SAFLAX-",'Basis-Tabelle-Samen'!N254,"-",'Basis-Tabelle-Samen'!J254,"-garden-to-go-lite-portuguese.jpg")),
IF($C$1="Rumänisch - RO",HYPERLINK(CONCATENATE("https://www.saflax.de/0-WVK-Retail/Bilder-Pictures/SAFLAX-",'Basis-Tabelle-Samen'!N254,"-",'Basis-Tabelle-Samen'!J254,"-garden-to-go-lite-romanian.jpg")),
IF($C$1="Schwedisch - SE",HYPERLINK(CONCATENATE("https://www.saflax.de/0-WVK-Retail/Bilder-Pictures/SAFLAX-",'Basis-Tabelle-Samen'!N254,"-",'Basis-Tabelle-Samen'!J254,"-garden-to-go-lite-swedish.jpg")),
IF($C$1="Slowakisch - SK",HYPERLINK(CONCATENATE("https://www.saflax.de/0-WVK-Retail/Bilder-Pictures/SAFLAX-",'Basis-Tabelle-Samen'!N254,"-",'Basis-Tabelle-Samen'!J254,"-garden-to-go-lite-slovak.jpg")),
IF($C$1="Slowenisch - SI",HYPERLINK(CONCATENATE("https://www.saflax.de/0-WVK-Retail/Bilder-Pictures/SAFLAX-",'Basis-Tabelle-Samen'!N254,"-",'Basis-Tabelle-Samen'!J254,"-garden-to-go-lite-slovenian.jpg")),
IF($C$1="Spanisch - ES",HYPERLINK(CONCATENATE("https://www.saflax.de/0-WVK-Retail/Bilder-Pictures/SAFLAX-",'Basis-Tabelle-Samen'!N254,"-",'Basis-Tabelle-Samen'!J254,"-garden-to-go-lite-spanish.jpg")),
IF($C$1="Tschechisch - CZ",HYPERLINK(CONCATENATE("https://www.saflax.de/0-WVK-Retail/Bilder-Pictures/SAFLAX-",'Basis-Tabelle-Samen'!N254,"-",'Basis-Tabelle-Samen'!J254,"-garden-to-go-lite-czech.jpg")),
IF($C$1="Türkisch - TR",HYPERLINK(CONCATENATE("https://www.saflax.de/0-WVK-Retail/Bilder-Pictures/SAFLAX-",'Basis-Tabelle-Samen'!N254,"-",'Basis-Tabelle-Samen'!J254,"-garden-to-go-lite-turkish.jpg")),
IF($C$1="Ungarisch - HU",HYPERLINK(CONCATENATE("https://www.saflax.de/0-WVK-Retail/Bilder-Pictures/SAFLAX-",'Basis-Tabelle-Samen'!N254,"-",'Basis-Tabelle-Samen'!J254,"-garden-to-go-lite-hungarian.jpg")),
" ACHTUNG")))))))))))))))))))))))))))))</f>
        <v>https://www.saflax.de/0-WVK-Retail/Bilder-Pictures/SAFLAX-83509-capsicum-annum-garden-to-go-lite-english.jpg</v>
      </c>
      <c r="AO246" s="330" t="str">
        <f>IF(J246&lt;1,"",
IF($C$1="Bulgarisch - BG",HYPERLINK(CONCATENATE("https://www.saflax.de/0-WVK-Retail/Bilder-Pictures/SAFLAX-",'Basis-Tabelle-Samen'!Q254,"-",'Basis-Tabelle-Samen'!J254,"-garden-to-go-bulgarian.jpg")),
IF($C$1="Dänisch - DK",HYPERLINK(CONCATENATE("https://www.saflax.de/0-WVK-Retail/Bilder-Pictures/SAFLAX-",'Basis-Tabelle-Samen'!Q254,"-",'Basis-Tabelle-Samen'!J254,"-garden-to-go-danish.jpg")),
IF($C$1="Deutsch - DE",HYPERLINK(CONCATENATE("https://www.saflax.de/0-WVK-Retail/Bilder-Pictures/SAFLAX-",'Basis-Tabelle-Samen'!Q254,"-",'Basis-Tabelle-Samen'!J254,"-garden-to-go-german.jpg")),
IF($C$1="Englisch - UK",HYPERLINK(CONCATENATE("https://www.saflax.de/0-WVK-Retail/Bilder-Pictures/SAFLAX-",'Basis-Tabelle-Samen'!Q254,"-",'Basis-Tabelle-Samen'!J254,"-garden-to-go-english.jpg")),
IF($C$1="Estnisch - EE",HYPERLINK(CONCATENATE("https://www.saflax.de/0-WVK-Retail/Bilder-Pictures/SAFLAX-",'Basis-Tabelle-Samen'!Q254,"-",'Basis-Tabelle-Samen'!J254,"-garden-to-go-estonian.jpg")),
IF($C$1="Finnisch - FI",HYPERLINK(CONCATENATE("https://www.saflax.de/0-WVK-Retail/Bilder-Pictures/SAFLAX-",'Basis-Tabelle-Samen'!Q254,"-",'Basis-Tabelle-Samen'!J254,"-garden-to-go-finnish.jpg")),
IF($C$1="Französisch - FR",HYPERLINK(CONCATENATE("https://www.saflax.de/0-WVK-Retail/Bilder-Pictures/SAFLAX-",'Basis-Tabelle-Samen'!Q254,"-",'Basis-Tabelle-Samen'!J254,"-garden-to-go-french.jpg")),
IF($C$1="Griechisch - GR",HYPERLINK(CONCATENATE("https://www.saflax.de/0-WVK-Retail/Bilder-Pictures/SAFLAX-",'Basis-Tabelle-Samen'!Q254,"-",'Basis-Tabelle-Samen'!J254,"-garden-to-go-greek.jpg")),
IF($C$1="Irisch - IE",HYPERLINK(CONCATENATE("https://www.saflax.de/0-WVK-Retail/Bilder-Pictures/SAFLAX-",'Basis-Tabelle-Samen'!Q254,"-",'Basis-Tabelle-Samen'!J254,"-garden-to-go-irish.jpg")),
IF($C$1="Isländisch - IS",HYPERLINK(CONCATENATE("https://www.saflax.de/0-WVK-Retail/Bilder-Pictures/SAFLAX-",'Basis-Tabelle-Samen'!Q254,"-",'Basis-Tabelle-Samen'!J254,"-garden-to-go-icelandic.jpg")),
IF($C$1="Italienisch - IT",HYPERLINK(CONCATENATE("https://www.saflax.de/0-WVK-Retail/Bilder-Pictures/SAFLAX-",'Basis-Tabelle-Samen'!Q254,"-",'Basis-Tabelle-Samen'!J254,"-garden-to-go-italian.jpg")),
IF($C$1="Japanisch - JP",HYPERLINK(CONCATENATE("https://www.saflax.de/0-WVK-Retail/Bilder-Pictures/SAFLAX-",'Basis-Tabelle-Samen'!Q254,"-",'Basis-Tabelle-Samen'!J254,"-garden-to-go-japanese.jpg")),
IF($C$1="Kroatisch - HR",HYPERLINK(CONCATENATE("https://www.saflax.de/0-WVK-Retail/Bilder-Pictures/SAFLAX-",'Basis-Tabelle-Samen'!Q254,"-",'Basis-Tabelle-Samen'!J254,"-garden-to-go-croatian.jpg")),
IF($C$1="Lettisch - LV",HYPERLINK(CONCATENATE("https://www.saflax.de/0-WVK-Retail/Bilder-Pictures/SAFLAX-",'Basis-Tabelle-Samen'!Q254,"-",'Basis-Tabelle-Samen'!J254,"-garden-to-go-latvian.jpg")),
IF($C$1="Litauisch - LT",HYPERLINK(CONCATENATE("https://www.saflax.de/0-WVK-Retail/Bilder-Pictures/SAFLAX-",'Basis-Tabelle-Samen'!Q254,"-",'Basis-Tabelle-Samen'!J254,"-garden-to-go-lithuanian.jpg")),
IF($C$1="Maltesisch - MT",HYPERLINK(CONCATENATE("https://www.saflax.de/0-WVK-Retail/Bilder-Pictures/SAFLAX-",'Basis-Tabelle-Samen'!Q254,"-",'Basis-Tabelle-Samen'!J254,"-garden-to-go-maltese.jpg")),
IF($C$1="Niederländisch - NL",HYPERLINK(CONCATENATE("https://www.saflax.de/0-WVK-Retail/Bilder-Pictures/SAFLAX-",'Basis-Tabelle-Samen'!Q254,"-",'Basis-Tabelle-Samen'!J254,"-garden-to-go-dutch.jpg")),
IF($C$1="Norwegisch - NO",HYPERLINK(CONCATENATE("https://www.saflax.de/0-WVK-Retail/Bilder-Pictures/SAFLAX-",'Basis-Tabelle-Samen'!Q254,"-",'Basis-Tabelle-Samen'!J254,"-garden-to-go-nowegian.jpg")),
IF($C$1="Polnisch - PL",HYPERLINK(CONCATENATE("https://www.saflax.de/0-WVK-Retail/Bilder-Pictures/SAFLAX-",'Basis-Tabelle-Samen'!Q254,"-",'Basis-Tabelle-Samen'!J254,"-garden-to-go-polish.jpg")),
IF($C$1="Portugiesisch - PT",HYPERLINK(CONCATENATE("https://www.saflax.de/0-WVK-Retail/Bilder-Pictures/SAFLAX-",'Basis-Tabelle-Samen'!Q254,"-",'Basis-Tabelle-Samen'!J254,"-garden-to-go-portuguese.jpg")),
IF($C$1="Rumänisch - RO",HYPERLINK(CONCATENATE("https://www.saflax.de/0-WVK-Retail/Bilder-Pictures/SAFLAX-",'Basis-Tabelle-Samen'!Q254,"-",'Basis-Tabelle-Samen'!J254,"-garden-to-go-romanian.jpg")),
IF($C$1="Schwedisch - SE",HYPERLINK(CONCATENATE("https://www.saflax.de/0-WVK-Retail/Bilder-Pictures/SAFLAX-",'Basis-Tabelle-Samen'!Q254,"-",'Basis-Tabelle-Samen'!J254,"-garden-to-go-swedish.jpg")),
IF($C$1="Slowakisch - SK",HYPERLINK(CONCATENATE("https://www.saflax.de/0-WVK-Retail/Bilder-Pictures/SAFLAX-",'Basis-Tabelle-Samen'!Q254,"-",'Basis-Tabelle-Samen'!J254,"-garden-to-go-slovak.jpg")),
IF($C$1="Slowenisch - SI",HYPERLINK(CONCATENATE("https://www.saflax.de/0-WVK-Retail/Bilder-Pictures/SAFLAX-",'Basis-Tabelle-Samen'!Q254,"-",'Basis-Tabelle-Samen'!J254,"-garden-to-go-slovenian.jpg")),
IF($C$1="Spanisch - ES",HYPERLINK(CONCATENATE("https://www.saflax.de/0-WVK-Retail/Bilder-Pictures/SAFLAX-",'Basis-Tabelle-Samen'!Q254,"-",'Basis-Tabelle-Samen'!J254,"-garden-to-go-spanish.jpg")),
IF($C$1="Tschechisch - CZ",HYPERLINK(CONCATENATE("https://www.saflax.de/0-WVK-Retail/Bilder-Pictures/SAFLAX-",'Basis-Tabelle-Samen'!Q254,"-",'Basis-Tabelle-Samen'!J254,"-garden-to-go-czech.jpg")),
IF($C$1="Türkisch - TR",HYPERLINK(CONCATENATE("https://www.saflax.de/0-WVK-Retail/Bilder-Pictures/SAFLAX-",'Basis-Tabelle-Samen'!Q254,"-",'Basis-Tabelle-Samen'!J254,"-garden-to-go-turkish.jpg")),
IF($C$1="Ungarisch - HU",HYPERLINK(CONCATENATE("https://www.saflax.de/0-WVK-Retail/Bilder-Pictures/SAFLAX-",'Basis-Tabelle-Samen'!Q254,"-",'Basis-Tabelle-Samen'!J254,"-garden-to-go-hungarian.jpg")),
" ACHTUNG")))))))))))))))))))))))))))))</f>
        <v>https://www.saflax.de/0-WVK-Retail/Bilder-Pictures/SAFLAX-53509-capsicum-annum-garden-to-go-english.jpg</v>
      </c>
      <c r="AP246" s="330" t="str">
        <f>IF(K246&lt;1,"",
IF($C$1="Bulgarisch - BG",HYPERLINK(CONCATENATE("https://www.saflax.de/0-WVK-Retail/Bilder-Pictures/SAFLAX-",'Basis-Tabelle-Samen'!T254,"-",'Basis-Tabelle-Samen'!J254,"-cultivation-set-bulgarian.jpg")),
IF($C$1="Dänisch - DK",HYPERLINK(CONCATENATE("https://www.saflax.de/0-WVK-Retail/Bilder-Pictures/SAFLAX-",'Basis-Tabelle-Samen'!T254,"-",'Basis-Tabelle-Samen'!J254,"-cultivation-set-danish.jpg")),
IF($C$1="Deutsch - DE",HYPERLINK(CONCATENATE("https://www.saflax.de/0-WVK-Retail/Bilder-Pictures/SAFLAX-",'Basis-Tabelle-Samen'!T254,"-",'Basis-Tabelle-Samen'!J254,"-cultivation-set-german.jpg")),
IF($C$1="Englisch - UK",HYPERLINK(CONCATENATE("https://www.saflax.de/0-WVK-Retail/Bilder-Pictures/SAFLAX-",'Basis-Tabelle-Samen'!T254,"-",'Basis-Tabelle-Samen'!J254,"-cultivation-set-english.jpg")),
IF($C$1="Estnisch - EE",HYPERLINK(CONCATENATE("https://www.saflax.de/0-WVK-Retail/Bilder-Pictures/SAFLAX-",'Basis-Tabelle-Samen'!T254,"-",'Basis-Tabelle-Samen'!J254,"-cultivation-set-estonian.jpg")),
IF($C$1="Finnisch - FI",HYPERLINK(CONCATENATE("https://www.saflax.de/0-WVK-Retail/Bilder-Pictures/SAFLAX-",'Basis-Tabelle-Samen'!T254,"-",'Basis-Tabelle-Samen'!J254,"-cultivation-set-finnish.jpg")),
IF($C$1="Französisch - FR",HYPERLINK(CONCATENATE("https://www.saflax.de/0-WVK-Retail/Bilder-Pictures/SAFLAX-",'Basis-Tabelle-Samen'!T254,"-",'Basis-Tabelle-Samen'!J254,"-cultivation-set-french.jpg")),
IF($C$1="Griechisch - GR",HYPERLINK(CONCATENATE("https://www.saflax.de/0-WVK-Retail/Bilder-Pictures/SAFLAX-",'Basis-Tabelle-Samen'!T254,"-",'Basis-Tabelle-Samen'!J254,"-cultivation-set-greek.jpg")),
IF($C$1="Irisch - IE",HYPERLINK(CONCATENATE("https://www.saflax.de/0-WVK-Retail/Bilder-Pictures/SAFLAX-",'Basis-Tabelle-Samen'!T254,"-",'Basis-Tabelle-Samen'!J254,"-cultivation-set-irish.jpg")),
IF($C$1="Isländisch - IS",HYPERLINK(CONCATENATE("https://www.saflax.de/0-WVK-Retail/Bilder-Pictures/SAFLAX-",'Basis-Tabelle-Samen'!T254,"-",'Basis-Tabelle-Samen'!J254,"-cultivation-set-icelandic.jpg")),
IF($C$1="Italienisch - IT",HYPERLINK(CONCATENATE("https://www.saflax.de/0-WVK-Retail/Bilder-Pictures/SAFLAX-",'Basis-Tabelle-Samen'!T254,"-",'Basis-Tabelle-Samen'!J254,"-cultivation-set-italian.jpg")),
IF($C$1="Japanisch - JP",HYPERLINK(CONCATENATE("https://www.saflax.de/0-WVK-Retail/Bilder-Pictures/SAFLAX-",'Basis-Tabelle-Samen'!T254,"-",'Basis-Tabelle-Samen'!J254,"-cultivation-set-japanese.jpg")),
IF($C$1="Kroatisch - HR",HYPERLINK(CONCATENATE("https://www.saflax.de/0-WVK-Retail/Bilder-Pictures/SAFLAX-",'Basis-Tabelle-Samen'!T254,"-",'Basis-Tabelle-Samen'!J254,"-cultivation-set-croatian.jpg")),
IF($C$1="Lettisch - LV",HYPERLINK(CONCATENATE("https://www.saflax.de/0-WVK-Retail/Bilder-Pictures/SAFLAX-",'Basis-Tabelle-Samen'!T254,"-",'Basis-Tabelle-Samen'!J254,"-cultivation-set-latvian.jpg")),
IF($C$1="Litauisch - LT",HYPERLINK(CONCATENATE("https://www.saflax.de/0-WVK-Retail/Bilder-Pictures/SAFLAX-",'Basis-Tabelle-Samen'!T254,"-",'Basis-Tabelle-Samen'!J254,"-cultivation-set-lithuanian.jpg")),
IF($C$1="Maltesisch - MT",HYPERLINK(CONCATENATE("https://www.saflax.de/0-WVK-Retail/Bilder-Pictures/SAFLAX-",'Basis-Tabelle-Samen'!T254,"-",'Basis-Tabelle-Samen'!J254,"-cultivation-set-maltese.jpg")),
IF($C$1="Niederländisch - NL",HYPERLINK(CONCATENATE("https://www.saflax.de/0-WVK-Retail/Bilder-Pictures/SAFLAX-",'Basis-Tabelle-Samen'!T254,"-",'Basis-Tabelle-Samen'!J254,"-cultivation-set-dutch.jpg")),
IF($C$1="Norwegisch - NO",HYPERLINK(CONCATENATE("https://www.saflax.de/0-WVK-Retail/Bilder-Pictures/SAFLAX-",'Basis-Tabelle-Samen'!T254,"-",'Basis-Tabelle-Samen'!J254,"-cultivation-set-nowegian.jpg")),
IF($C$1="Polnisch - PL",HYPERLINK(CONCATENATE("https://www.saflax.de/0-WVK-Retail/Bilder-Pictures/SAFLAX-",'Basis-Tabelle-Samen'!T254,"-",'Basis-Tabelle-Samen'!J254,"-cultivation-set-polish.jpg")),
IF($C$1="Portugiesisch - PT",HYPERLINK(CONCATENATE("https://www.saflax.de/0-WVK-Retail/Bilder-Pictures/SAFLAX-",'Basis-Tabelle-Samen'!T254,"-",'Basis-Tabelle-Samen'!J254,"-cultivation-set-portuguese.jpg")),
IF($C$1="Rumänisch - RO",HYPERLINK(CONCATENATE("https://www.saflax.de/0-WVK-Retail/Bilder-Pictures/SAFLAX-",'Basis-Tabelle-Samen'!T254,"-",'Basis-Tabelle-Samen'!J254,"-cultivation-set-romanian.jpg")),
IF($C$1="Schwedisch - SE",HYPERLINK(CONCATENATE("https://www.saflax.de/0-WVK-Retail/Bilder-Pictures/SAFLAX-",'Basis-Tabelle-Samen'!T254,"-",'Basis-Tabelle-Samen'!J254,"-cultivation-set-swedish.jpg")),
IF($C$1="Slowakisch - SK",HYPERLINK(CONCATENATE("https://www.saflax.de/0-WVK-Retail/Bilder-Pictures/SAFLAX-",'Basis-Tabelle-Samen'!T254,"-",'Basis-Tabelle-Samen'!J254,"-cultivation-set-slovak.jpg")),
IF($C$1="Slowenisch - SI",HYPERLINK(CONCATENATE("https://www.saflax.de/0-WVK-Retail/Bilder-Pictures/SAFLAX-",'Basis-Tabelle-Samen'!T254,"-",'Basis-Tabelle-Samen'!J254,"-cultivation-set-slovenian.jpg")),
IF($C$1="Spanisch - ES",HYPERLINK(CONCATENATE("https://www.saflax.de/0-WVK-Retail/Bilder-Pictures/SAFLAX-",'Basis-Tabelle-Samen'!T254,"-",'Basis-Tabelle-Samen'!J254,"-cultivation-set-spanish.jpg")),
IF($C$1="Tschechisch - CZ",HYPERLINK(CONCATENATE("https://www.saflax.de/0-WVK-Retail/Bilder-Pictures/SAFLAX-",'Basis-Tabelle-Samen'!T254,"-",'Basis-Tabelle-Samen'!J254,"-cultivation-set-czech.jpg")),
IF($C$1="Türkisch - TR",HYPERLINK(CONCATENATE("https://www.saflax.de/0-WVK-Retail/Bilder-Pictures/SAFLAX-",'Basis-Tabelle-Samen'!T254,"-",'Basis-Tabelle-Samen'!J254,"-cultivation-set-turkish.jpg")),
IF($C$1="Ungarisch - HU",HYPERLINK(CONCATENATE("https://www.saflax.de/0-WVK-Retail/Bilder-Pictures/SAFLAX-",'Basis-Tabelle-Samen'!T254,"-",'Basis-Tabelle-Samen'!J254,"-cultivation-set-hungarian.jpg")),
" ACHTUNG")))))))))))))))))))))))))))))</f>
        <v>https://www.saflax.de/0-WVK-Retail/Bilder-Pictures/SAFLAX-33509-capsicum-annum-cultivation-set-english.jpg</v>
      </c>
      <c r="AQ246" s="330" t="str">
        <f>IF(L246&lt;1,"",
IF($C$1="Bulgarisch - BG",HYPERLINK(CONCATENATE("https://www.saflax.de/0-WVK-Retail/Bilder-Pictures/SAFLAX-",'Basis-Tabelle-Samen'!W254,"-",'Basis-Tabelle-Samen'!J254,"-garden-in-the-bag-bulgarian.jpg")),
IF($C$1="Dänisch - DK",HYPERLINK(CONCATENATE("https://www.saflax.de/0-WVK-Retail/Bilder-Pictures/SAFLAX-",'Basis-Tabelle-Samen'!W254,"-",'Basis-Tabelle-Samen'!J254,"-garden-in-the-bag-danish.jpg")),
IF($C$1="Deutsch - DE",HYPERLINK(CONCATENATE("https://www.saflax.de/0-WVK-Retail/Bilder-Pictures/SAFLAX-",'Basis-Tabelle-Samen'!W254,"-",'Basis-Tabelle-Samen'!J254,"-garden-in-the-bag-german.jpg")),
IF($C$1="Englisch - UK",HYPERLINK(CONCATENATE("https://www.saflax.de/0-WVK-Retail/Bilder-Pictures/SAFLAX-",'Basis-Tabelle-Samen'!W254,"-",'Basis-Tabelle-Samen'!J254,"-garden-in-the-bag-english.jpg")),
IF($C$1="Estnisch - EE",HYPERLINK(CONCATENATE("https://www.saflax.de/0-WVK-Retail/Bilder-Pictures/SAFLAX-",'Basis-Tabelle-Samen'!W254,"-",'Basis-Tabelle-Samen'!J254,"-garden-in-the-bag-estonian.jpg")),
IF($C$1="Finnisch - FI",HYPERLINK(CONCATENATE("https://www.saflax.de/0-WVK-Retail/Bilder-Pictures/SAFLAX-",'Basis-Tabelle-Samen'!W254,"-",'Basis-Tabelle-Samen'!J254,"-garden-in-the-bag-finnish.jpg")),
IF($C$1="Französisch - FR",HYPERLINK(CONCATENATE("https://www.saflax.de/0-WVK-Retail/Bilder-Pictures/SAFLAX-",'Basis-Tabelle-Samen'!W254,"-",'Basis-Tabelle-Samen'!J254,"-garden-in-the-bag-french.jpg")),
IF($C$1="Griechisch - GR",HYPERLINK(CONCATENATE("https://www.saflax.de/0-WVK-Retail/Bilder-Pictures/SAFLAX-",'Basis-Tabelle-Samen'!W254,"-",'Basis-Tabelle-Samen'!J254,"-garden-in-the-bag-greek.jpg")),
IF($C$1="Irisch - IE",HYPERLINK(CONCATENATE("https://www.saflax.de/0-WVK-Retail/Bilder-Pictures/SAFLAX-",'Basis-Tabelle-Samen'!W254,"-",'Basis-Tabelle-Samen'!J254,"-garden-in-the-bag-irish.jpg")),
IF($C$1="Isländisch - IS",HYPERLINK(CONCATENATE("https://www.saflax.de/0-WVK-Retail/Bilder-Pictures/SAFLAX-",'Basis-Tabelle-Samen'!W254,"-",'Basis-Tabelle-Samen'!J254,"-garden-in-the-bag-icelandic.jpg")),
IF($C$1="Italienisch - IT",HYPERLINK(CONCATENATE("https://www.saflax.de/0-WVK-Retail/Bilder-Pictures/SAFLAX-",'Basis-Tabelle-Samen'!W254,"-",'Basis-Tabelle-Samen'!J254,"-garden-in-the-bag-italian.jpg")),
IF($C$1="Japanisch - JP",HYPERLINK(CONCATENATE("https://www.saflax.de/0-WVK-Retail/Bilder-Pictures/SAFLAX-",'Basis-Tabelle-Samen'!W254,"-",'Basis-Tabelle-Samen'!J254,"-garden-in-the-bag-japanese.jpg")),
IF($C$1="Kroatisch - HR",HYPERLINK(CONCATENATE("https://www.saflax.de/0-WVK-Retail/Bilder-Pictures/SAFLAX-",'Basis-Tabelle-Samen'!W254,"-",'Basis-Tabelle-Samen'!J254,"-garden-in-the-bag-croatian.jpg")),
IF($C$1="Lettisch - LV",HYPERLINK(CONCATENATE("https://www.saflax.de/0-WVK-Retail/Bilder-Pictures/SAFLAX-",'Basis-Tabelle-Samen'!W254,"-",'Basis-Tabelle-Samen'!J254,"-garden-in-the-bag-latvian.jpg")),
IF($C$1="Litauisch - LT",HYPERLINK(CONCATENATE("https://www.saflax.de/0-WVK-Retail/Bilder-Pictures/SAFLAX-",'Basis-Tabelle-Samen'!W254,"-",'Basis-Tabelle-Samen'!J254,"-garden-in-the-bag-lithuanian.jpg")),
IF($C$1="Maltesisch - MT",HYPERLINK(CONCATENATE("https://www.saflax.de/0-WVK-Retail/Bilder-Pictures/SAFLAX-",'Basis-Tabelle-Samen'!W254,"-",'Basis-Tabelle-Samen'!J254,"-garden-in-the-bag-maltese.jpg")),
IF($C$1="Niederländisch - NL",HYPERLINK(CONCATENATE("https://www.saflax.de/0-WVK-Retail/Bilder-Pictures/SAFLAX-",'Basis-Tabelle-Samen'!W254,"-",'Basis-Tabelle-Samen'!J254,"-garden-in-the-bag-dutch.jpg")),
IF($C$1="Norwegisch - NO",HYPERLINK(CONCATENATE("https://www.saflax.de/0-WVK-Retail/Bilder-Pictures/SAFLAX-",'Basis-Tabelle-Samen'!W254,"-",'Basis-Tabelle-Samen'!J254,"-garden-in-the-bag-nowegian.jpg")),
IF($C$1="Polnisch - PL",HYPERLINK(CONCATENATE("https://www.saflax.de/0-WVK-Retail/Bilder-Pictures/SAFLAX-",'Basis-Tabelle-Samen'!W254,"-",'Basis-Tabelle-Samen'!J254,"-garden-in-the-bag-polish.jpg")),
IF($C$1="Portugiesisch - PT",HYPERLINK(CONCATENATE("https://www.saflax.de/0-WVK-Retail/Bilder-Pictures/SAFLAX-",'Basis-Tabelle-Samen'!W254,"-",'Basis-Tabelle-Samen'!J254,"-garden-in-the-bag-portuguese.jpg")),
IF($C$1="Rumänisch - RO",HYPERLINK(CONCATENATE("https://www.saflax.de/0-WVK-Retail/Bilder-Pictures/SAFLAX-",'Basis-Tabelle-Samen'!W254,"-",'Basis-Tabelle-Samen'!J254,"-garden-in-the-bag-romanian.jpg")),
IF($C$1="Schwedisch - SE",HYPERLINK(CONCATENATE("https://www.saflax.de/0-WVK-Retail/Bilder-Pictures/SAFLAX-",'Basis-Tabelle-Samen'!W254,"-",'Basis-Tabelle-Samen'!J254,"-garden-in-the-bag-swedish.jpg")),
IF($C$1="Slowakisch - SK",HYPERLINK(CONCATENATE("https://www.saflax.de/0-WVK-Retail/Bilder-Pictures/SAFLAX-",'Basis-Tabelle-Samen'!W254,"-",'Basis-Tabelle-Samen'!J254,"-garden-in-the-bag-slovak.jpg")),
IF($C$1="Slowenisch - SI",HYPERLINK(CONCATENATE("https://www.saflax.de/0-WVK-Retail/Bilder-Pictures/SAFLAX-",'Basis-Tabelle-Samen'!W254,"-",'Basis-Tabelle-Samen'!J254,"-garden-in-the-bag-slovenian.jpg")),
IF($C$1="Spanisch - ES",HYPERLINK(CONCATENATE("https://www.saflax.de/0-WVK-Retail/Bilder-Pictures/SAFLAX-",'Basis-Tabelle-Samen'!W254,"-",'Basis-Tabelle-Samen'!J254,"-garden-in-the-bag-spanish.jpg")),
IF($C$1="Tschechisch - CZ",HYPERLINK(CONCATENATE("https://www.saflax.de/0-WVK-Retail/Bilder-Pictures/SAFLAX-",'Basis-Tabelle-Samen'!W254,"-",'Basis-Tabelle-Samen'!J254,"-garden-in-the-bag-czech.jpg")),
IF($C$1="Türkisch - TR",HYPERLINK(CONCATENATE("https://www.saflax.de/0-WVK-Retail/Bilder-Pictures/SAFLAX-",'Basis-Tabelle-Samen'!W254,"-",'Basis-Tabelle-Samen'!J254,"-garden-in-the-bag-turkish.jpg")),
IF($C$1="Ungarisch - HU",HYPERLINK(CONCATENATE("https://www.saflax.de/0-WVK-Retail/Bilder-Pictures/SAFLAX-",'Basis-Tabelle-Samen'!W254,"-",'Basis-Tabelle-Samen'!J254,"-garden-in-the-bag-hungarian.jpg")),
" ACHTUNG")))))))))))))))))))))))))))))</f>
        <v>https://www.saflax.de/0-WVK-Retail/Bilder-Pictures/SAFLAX-63509-capsicum-annum-garden-in-the-bag-english.jpg</v>
      </c>
    </row>
    <row r="247" spans="1:43" ht="17.100000000000001" customHeight="1" x14ac:dyDescent="0.2">
      <c r="A247" s="318" t="str">
        <f>IF('Basis-Tabelle-Samen'!A253="","",IF($C$1="Deutsch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47" s="319" t="str">
        <f>'Basis-Tabelle-Samen'!I253</f>
        <v>Capsicum chinense</v>
      </c>
      <c r="C247" s="316" t="str">
        <f>IF($C$1="Bulgarisch - BG",'Basis-Tabelle-Samen'!Z253,
IF($C$1="Dänisch - DK",'Basis-Tabelle-Samen'!AA253,
IF($C$1="Deutsch - DE",'Basis-Tabelle-Samen'!AB253,
IF($C$1="Englisch - UK",'Basis-Tabelle-Samen'!AC253,
IF($C$1="Estnisch - EE",'Basis-Tabelle-Samen'!AD253,
IF($C$1="Finnisch - FI",'Basis-Tabelle-Samen'!AE253,
IF($C$1="Französisch - FR",'Basis-Tabelle-Samen'!AF253,
IF($C$1="Griechisch - GR",'Basis-Tabelle-Samen'!AG253,
IF($C$1="Irisch - IE",'Basis-Tabelle-Samen'!AH253,
IF($C$1="Isländisch - IS",'Basis-Tabelle-Samen'!AI253,
IF($C$1="Italienisch - IT",'Basis-Tabelle-Samen'!AJ253,
IF($C$1="Japanisch - JP",'Basis-Tabelle-Samen'!AK253,
IF($C$1="Kroatisch - HR",'Basis-Tabelle-Samen'!AL253,
IF($C$1="Lettisch - LV",'Basis-Tabelle-Samen'!AM253,
IF($C$1="Litauisch - LT",'Basis-Tabelle-Samen'!AN253,
IF($C$1="Maltesisch - MT",'Basis-Tabelle-Samen'!AO253,
IF($C$1="Niederländisch - NL",'Basis-Tabelle-Samen'!AP253,
IF($C$1="Norwegisch - NO",'Basis-Tabelle-Samen'!AQ253,
IF($C$1="Polnisch - PL",'Basis-Tabelle-Samen'!AR253,
IF($C$1="Portugiesisch - PT",'Basis-Tabelle-Samen'!AS253,
IF($C$1="Rumänisch - RO",'Basis-Tabelle-Samen'!AT253,
IF($C$1="Schwedisch - SE",'Basis-Tabelle-Samen'!AU253,
IF($C$1="Slowakisch - SK",'Basis-Tabelle-Samen'!AV253,
IF($C$1="Slowenisch - SI",'Basis-Tabelle-Samen'!AW253,
IF($C$1="Spanisch - ES",'Basis-Tabelle-Samen'!AX253,
IF($C$1="Tschechisch - CZ",'Basis-Tabelle-Samen'!AY253,
IF($C$1="Türkisch - TR",'Basis-Tabelle-Samen'!AZ253,
IF($C$1="Ungarisch - HU",'Basis-Tabelle-Samen'!BA253,
" ACHTUNG"))))))))))))))))))))))))))))</f>
        <v>Chili - Habanero Antilles Red</v>
      </c>
      <c r="D247" s="320">
        <f>'Basis-Tabelle-Samen'!F253</f>
        <v>10</v>
      </c>
      <c r="E247" s="321" t="str">
        <f>'Basis-Tabelle-Samen'!H253</f>
        <v>7 %</v>
      </c>
      <c r="F247" s="322" t="str">
        <f>IF('Basis-Tabelle-Samen'!G253="","",'Basis-Tabelle-Samen'!G253)</f>
        <v>05</v>
      </c>
      <c r="G247" s="320">
        <f>'Basis-Tabelle-Samen'!C253</f>
        <v>13506</v>
      </c>
      <c r="H247" s="323">
        <f>'Basis-Tabelle-Samen'!D253</f>
        <v>4055473135069</v>
      </c>
      <c r="I247" s="324">
        <f>'Basis-Tabelle-Samen'!E253</f>
        <v>1.85</v>
      </c>
      <c r="J247" s="325">
        <f t="shared" si="3"/>
        <v>12</v>
      </c>
      <c r="K247" s="326">
        <f>'Basis-Tabelle-Samen'!K253</f>
        <v>73506</v>
      </c>
      <c r="L247" s="323">
        <f>'Basis-Tabelle-Samen'!L253</f>
        <v>4055473735061</v>
      </c>
      <c r="M247" s="324">
        <f>'Basis-Tabelle-Samen'!M253</f>
        <v>2.4500000000000002</v>
      </c>
      <c r="N247" s="326">
        <f>IF(K247&lt;1,"",'3'!$I$15)</f>
        <v>15</v>
      </c>
      <c r="O247" s="327">
        <f>IF(K247&lt;1,"",'3'!$J$11)</f>
        <v>90</v>
      </c>
      <c r="P247" s="326">
        <f>'Basis-Tabelle-Samen'!N253</f>
        <v>83506</v>
      </c>
      <c r="Q247" s="323">
        <f>'Basis-Tabelle-Samen'!O253</f>
        <v>4055473835068</v>
      </c>
      <c r="R247" s="328">
        <f>'Basis-Tabelle-Samen'!P253</f>
        <v>3.75</v>
      </c>
      <c r="S247" s="326">
        <f>IF(R247&lt;1,"",'3'!$M$15)</f>
        <v>18</v>
      </c>
      <c r="T247" s="327">
        <f>IF(R247&lt;1,"",'3'!$N$11)</f>
        <v>72</v>
      </c>
      <c r="U247" s="326">
        <f>'Basis-Tabelle-Samen'!Q253</f>
        <v>53506</v>
      </c>
      <c r="V247" s="323">
        <f>'Basis-Tabelle-Samen'!R253</f>
        <v>4055473535067</v>
      </c>
      <c r="W247" s="324">
        <f>'Basis-Tabelle-Samen'!S253</f>
        <v>4.95</v>
      </c>
      <c r="X247" s="326">
        <f>IF(U247&lt;1,"",'3'!$Q$15)</f>
        <v>6</v>
      </c>
      <c r="Y247" s="327">
        <f>IF(U247&lt;1,"",'3'!$R$11)</f>
        <v>24</v>
      </c>
      <c r="Z247" s="326">
        <f>'Basis-Tabelle-Samen'!T253</f>
        <v>33506</v>
      </c>
      <c r="AA247" s="323">
        <f>'Basis-Tabelle-Samen'!U253</f>
        <v>4055473335063</v>
      </c>
      <c r="AB247" s="324">
        <f>'Basis-Tabelle-Samen'!V253</f>
        <v>6.75</v>
      </c>
      <c r="AC247" s="326">
        <f>IF(Z247&lt;1,"",'3'!$U$15)</f>
        <v>6</v>
      </c>
      <c r="AD247" s="327">
        <f>IF(Z247&lt;1,"",'3'!$V$11)</f>
        <v>24</v>
      </c>
      <c r="AE247" s="326">
        <f>'Basis-Tabelle-Samen'!W253</f>
        <v>63506</v>
      </c>
      <c r="AF247" s="323">
        <f>'Basis-Tabelle-Samen'!X253</f>
        <v>4055473635064</v>
      </c>
      <c r="AG247" s="324">
        <f>'Basis-Tabelle-Samen'!Y253</f>
        <v>2.95</v>
      </c>
      <c r="AH247" s="326">
        <f>IF(AE247&lt;1,"",'3'!$Y$15)</f>
        <v>8</v>
      </c>
      <c r="AI247" s="327">
        <f>IF(AE247&lt;1,"",'3'!$Z$11)</f>
        <v>64</v>
      </c>
      <c r="AJ247" s="315"/>
      <c r="AK247" s="316" t="str">
        <f>IF(G247&lt;1,"",
IF($C$1="Bulgarisch - BG",HYPERLINK(CONCATENATE("https://www.saflax.de/0-WVK-Retail/Bilder-Pictures/SAFLAX-",'Basis-Tabelle-Samen'!C253,"-",'Basis-Tabelle-Samen'!J253,"-seed-package-front-cr-bulgarian.jpg")),
IF($C$1="Dänisch - DK",HYPERLINK(CONCATENATE("https://www.saflax.de/0-WVK-Retail/Bilder-Pictures/SAFLAX-",'Basis-Tabelle-Samen'!C253,"-",'Basis-Tabelle-Samen'!J253,"-seed-package-front-cr-danish.jpg")),
IF($C$1="Deutsch - DE",HYPERLINK(CONCATENATE("https://www.saflax.de/0-WVK-Retail/Bilder-Pictures/SAFLAX-",'Basis-Tabelle-Samen'!C253,"-",'Basis-Tabelle-Samen'!J253,"-seed-package-front-cr-german.jpg")),
IF($C$1="Englisch - UK",HYPERLINK(CONCATENATE("https://www.saflax.de/0-WVK-Retail/Bilder-Pictures/SAFLAX-",'Basis-Tabelle-Samen'!C253,"-",'Basis-Tabelle-Samen'!J253,"-seed-package-front-cr-english.jpg")),
IF($C$1="Estnisch - EE",HYPERLINK(CONCATENATE("https://www.saflax.de/0-WVK-Retail/Bilder-Pictures/SAFLAX-",'Basis-Tabelle-Samen'!C253,"-",'Basis-Tabelle-Samen'!J253,"-seed-package-front-cr-estonian.jpg")),
IF($C$1="Finnisch - FI",HYPERLINK(CONCATENATE("https://www.saflax.de/0-WVK-Retail/Bilder-Pictures/SAFLAX-",'Basis-Tabelle-Samen'!C253,"-",'Basis-Tabelle-Samen'!J253,"-seed-package-front-cr-finnish.jpg")),
IF($C$1="Französisch - FR",HYPERLINK(CONCATENATE("https://www.saflax.de/0-WVK-Retail/Bilder-Pictures/SAFLAX-",'Basis-Tabelle-Samen'!C253,"-",'Basis-Tabelle-Samen'!J253,"-seed-package-front-cr-french.jpg")),
IF($C$1="Griechisch - GR",HYPERLINK(CONCATENATE("https://www.saflax.de/0-WVK-Retail/Bilder-Pictures/SAFLAX-",'Basis-Tabelle-Samen'!C253,"-",'Basis-Tabelle-Samen'!J253,"-seed-package-front-cr-greek.jpg")),
IF($C$1="Irisch - IE",HYPERLINK(CONCATENATE("https://www.saflax.de/0-WVK-Retail/Bilder-Pictures/SAFLAX-",'Basis-Tabelle-Samen'!C253,"-",'Basis-Tabelle-Samen'!J253,"-seed-package-front-cr-irish.jpg")),
IF($C$1="Isländisch - IS",HYPERLINK(CONCATENATE("https://www.saflax.de/0-WVK-Retail/Bilder-Pictures/SAFLAX-",'Basis-Tabelle-Samen'!C253,"-",'Basis-Tabelle-Samen'!J253,"-seed-package-front-cr-icelandic.jpg")),
IF($C$1="Italienisch - IT",HYPERLINK(CONCATENATE("https://www.saflax.de/0-WVK-Retail/Bilder-Pictures/SAFLAX-",'Basis-Tabelle-Samen'!C253,"-",'Basis-Tabelle-Samen'!J253,"-seed-package-front-cr-italian.jpg")),
IF($C$1="Japanisch - JP",HYPERLINK(CONCATENATE("https://www.saflax.de/0-WVK-Retail/Bilder-Pictures/SAFLAX-",'Basis-Tabelle-Samen'!C253,"-",'Basis-Tabelle-Samen'!J253,"-seed-package-front-cr-japanese.jpg")),
IF($C$1="Kroatisch - HR",HYPERLINK(CONCATENATE("https://www.saflax.de/0-WVK-Retail/Bilder-Pictures/SAFLAX-",'Basis-Tabelle-Samen'!C253,"-",'Basis-Tabelle-Samen'!J253,"-seed-package-front-cr-croatian.jpg")),
IF($C$1="Lettisch - LV",HYPERLINK(CONCATENATE("https://www.saflax.de/0-WVK-Retail/Bilder-Pictures/SAFLAX-",'Basis-Tabelle-Samen'!C253,"-",'Basis-Tabelle-Samen'!J253,"-seed-package-front-cr-latvian.jpg")),
IF($C$1="Litauisch - LT",HYPERLINK(CONCATENATE("https://www.saflax.de/0-WVK-Retail/Bilder-Pictures/SAFLAX-",'Basis-Tabelle-Samen'!C253,"-",'Basis-Tabelle-Samen'!J253,"-seed-package-front-cr-lithuanian.jpg")),
IF($C$1="Maltesisch - MT",HYPERLINK(CONCATENATE("https://www.saflax.de/0-WVK-Retail/Bilder-Pictures/SAFLAX-",'Basis-Tabelle-Samen'!C253,"-",'Basis-Tabelle-Samen'!J253,"-seed-package-front-cr-maltese.jpg")),
IF($C$1="Niederländisch - NL",HYPERLINK(CONCATENATE("https://www.saflax.de/0-WVK-Retail/Bilder-Pictures/SAFLAX-",'Basis-Tabelle-Samen'!C253,"-",'Basis-Tabelle-Samen'!J253,"-seed-package-front-cr-dutch.jpg")),
IF($C$1="Norwegisch - NO",HYPERLINK(CONCATENATE("https://www.saflax.de/0-WVK-Retail/Bilder-Pictures/SAFLAX-",'Basis-Tabelle-Samen'!C253,"-",'Basis-Tabelle-Samen'!J253,"-seed-package-front-cr-nowegian.jpg")),
IF($C$1="Polnisch - PL",HYPERLINK(CONCATENATE("https://www.saflax.de/0-WVK-Retail/Bilder-Pictures/SAFLAX-",'Basis-Tabelle-Samen'!C253,"-",'Basis-Tabelle-Samen'!J253,"-seed-package-front-cr-polish.jpg")),
IF($C$1="Portugiesisch - PT",HYPERLINK(CONCATENATE("https://www.saflax.de/0-WVK-Retail/Bilder-Pictures/SAFLAX-",'Basis-Tabelle-Samen'!C253,"-",'Basis-Tabelle-Samen'!J253,"-seed-package-front-cr-portuguese.jpg")),
IF($C$1="Rumänisch - RO",HYPERLINK(CONCATENATE("https://www.saflax.de/0-WVK-Retail/Bilder-Pictures/SAFLAX-",'Basis-Tabelle-Samen'!C253,"-",'Basis-Tabelle-Samen'!J253,"-seed-package-front-cr-romanian.jpg")),
IF($C$1="Schwedisch - SE",HYPERLINK(CONCATENATE("https://www.saflax.de/0-WVK-Retail/Bilder-Pictures/SAFLAX-",'Basis-Tabelle-Samen'!C253,"-",'Basis-Tabelle-Samen'!J253,"-seed-package-front-cr-swedish.jpg")),
IF($C$1="Slowakisch - SK",HYPERLINK(CONCATENATE("https://www.saflax.de/0-WVK-Retail/Bilder-Pictures/SAFLAX-",'Basis-Tabelle-Samen'!C253,"-",'Basis-Tabelle-Samen'!J253,"-seed-package-front-cr-slovak.jpg")),
IF($C$1="Slowenisch - SI",HYPERLINK(CONCATENATE("https://www.saflax.de/0-WVK-Retail/Bilder-Pictures/SAFLAX-",'Basis-Tabelle-Samen'!C253,"-",'Basis-Tabelle-Samen'!J253,"-seed-package-front-cr-slovenian.jpg")),
IF($C$1="Spanisch - ES",HYPERLINK(CONCATENATE("https://www.saflax.de/0-WVK-Retail/Bilder-Pictures/SAFLAX-",'Basis-Tabelle-Samen'!C253,"-",'Basis-Tabelle-Samen'!J253,"-seed-package-front-cr-spanish.jpg")),
IF($C$1="Tschechisch - CZ",HYPERLINK(CONCATENATE("https://www.saflax.de/0-WVK-Retail/Bilder-Pictures/SAFLAX-",'Basis-Tabelle-Samen'!C253,"-",'Basis-Tabelle-Samen'!J253,"-seed-package-front-cr-czech.jpg")),
IF($C$1="Türkisch - TR",HYPERLINK(CONCATENATE("https://www.saflax.de/0-WVK-Retail/Bilder-Pictures/SAFLAX-",'Basis-Tabelle-Samen'!C253,"-",'Basis-Tabelle-Samen'!J253,"-seed-package-front-cr-turkish.jpg")),
IF($C$1="Ungarisch - HU",HYPERLINK(CONCATENATE("https://www.saflax.de/0-WVK-Retail/Bilder-Pictures/SAFLAX-",'Basis-Tabelle-Samen'!C253,"-",'Basis-Tabelle-Samen'!J253,"-seed-package-front-cr-hungarian.jpg")),
" ACHTUNG")))))))))))))))))))))))))))))</f>
        <v>https://www.saflax.de/0-WVK-Retail/Bilder-Pictures/SAFLAX-13506-capsicum-chinense-seed-package-front-cr-english.jpg</v>
      </c>
      <c r="AL247" s="330" t="str">
        <f>IF(G247&lt;1,"",
IF($C$1="Bulgarisch - BG",HYPERLINK(CONCATENATE("https://www.saflax.de/0-WVK-Retail/Bilder-Pictures/SAFLAX-",'Basis-Tabelle-Samen'!C253,"-",'Basis-Tabelle-Samen'!J253,"-seed-package-back-cr-bulgarian.jpg")),
IF($C$1="Dänisch - DK",HYPERLINK(CONCATENATE("https://www.saflax.de/0-WVK-Retail/Bilder-Pictures/SAFLAX-",'Basis-Tabelle-Samen'!C253,"-",'Basis-Tabelle-Samen'!J253,"-seed-package-back-cr-danish.jpg")),
IF($C$1="Deutsch - DE",HYPERLINK(CONCATENATE("https://www.saflax.de/0-WVK-Retail/Bilder-Pictures/SAFLAX-",'Basis-Tabelle-Samen'!C253,"-",'Basis-Tabelle-Samen'!J253,"-seed-package-back-cr-german.jpg")),
IF($C$1="Englisch - UK",HYPERLINK(CONCATENATE("https://www.saflax.de/0-WVK-Retail/Bilder-Pictures/SAFLAX-",'Basis-Tabelle-Samen'!C253,"-",'Basis-Tabelle-Samen'!J253,"-seed-package-back-cr-english.jpg")),
IF($C$1="Estnisch - EE",HYPERLINK(CONCATENATE("https://www.saflax.de/0-WVK-Retail/Bilder-Pictures/SAFLAX-",'Basis-Tabelle-Samen'!C253,"-",'Basis-Tabelle-Samen'!J253,"-seed-package-back-cr-estonian.jpg")),
IF($C$1="Finnisch - FI",HYPERLINK(CONCATENATE("https://www.saflax.de/0-WVK-Retail/Bilder-Pictures/SAFLAX-",'Basis-Tabelle-Samen'!C253,"-",'Basis-Tabelle-Samen'!J253,"-seed-package-back-cr-finnish.jpg")),
IF($C$1="Französisch - FR",HYPERLINK(CONCATENATE("https://www.saflax.de/0-WVK-Retail/Bilder-Pictures/SAFLAX-",'Basis-Tabelle-Samen'!C253,"-",'Basis-Tabelle-Samen'!J253,"-seed-package-back-cr-french.jpg")),
IF($C$1="Griechisch - GR",HYPERLINK(CONCATENATE("https://www.saflax.de/0-WVK-Retail/Bilder-Pictures/SAFLAX-",'Basis-Tabelle-Samen'!C253,"-",'Basis-Tabelle-Samen'!J253,"-seed-package-back-cr-greek.jpg")),
IF($C$1="Irisch - IE",HYPERLINK(CONCATENATE("https://www.saflax.de/0-WVK-Retail/Bilder-Pictures/SAFLAX-",'Basis-Tabelle-Samen'!C253,"-",'Basis-Tabelle-Samen'!J253,"-seed-package-back-cr-irish.jpg")),
IF($C$1="Isländisch - IS",HYPERLINK(CONCATENATE("https://www.saflax.de/0-WVK-Retail/Bilder-Pictures/SAFLAX-",'Basis-Tabelle-Samen'!C253,"-",'Basis-Tabelle-Samen'!J253,"-seed-package-back-cr-icelandic.jpg")),
IF($C$1="Italienisch - IT",HYPERLINK(CONCATENATE("https://www.saflax.de/0-WVK-Retail/Bilder-Pictures/SAFLAX-",'Basis-Tabelle-Samen'!C253,"-",'Basis-Tabelle-Samen'!J253,"-seed-package-back-cr-italian.jpg")),
IF($C$1="Japanisch - JP",HYPERLINK(CONCATENATE("https://www.saflax.de/0-WVK-Retail/Bilder-Pictures/SAFLAX-",'Basis-Tabelle-Samen'!C253,"-",'Basis-Tabelle-Samen'!J253,"-seed-package-back-cr-japanese.jpg")),
IF($C$1="Kroatisch - HR",HYPERLINK(CONCATENATE("https://www.saflax.de/0-WVK-Retail/Bilder-Pictures/SAFLAX-",'Basis-Tabelle-Samen'!C253,"-",'Basis-Tabelle-Samen'!J253,"-seed-package-back-cr-croatian.jpg")),
IF($C$1="Lettisch - LV",HYPERLINK(CONCATENATE("https://www.saflax.de/0-WVK-Retail/Bilder-Pictures/SAFLAX-",'Basis-Tabelle-Samen'!C253,"-",'Basis-Tabelle-Samen'!J253,"-seed-package-back-cr-latvian.jpg")),
IF($C$1="Litauisch - LT",HYPERLINK(CONCATENATE("https://www.saflax.de/0-WVK-Retail/Bilder-Pictures/SAFLAX-",'Basis-Tabelle-Samen'!C253,"-",'Basis-Tabelle-Samen'!J253,"-seed-package-back-cr-lithuanian.jpg")),
IF($C$1="Maltesisch - MT",HYPERLINK(CONCATENATE("https://www.saflax.de/0-WVK-Retail/Bilder-Pictures/SAFLAX-",'Basis-Tabelle-Samen'!C253,"-",'Basis-Tabelle-Samen'!J253,"-seed-package-back-cr-maltese.jpg")),
IF($C$1="Niederländisch - NL",HYPERLINK(CONCATENATE("https://www.saflax.de/0-WVK-Retail/Bilder-Pictures/SAFLAX-",'Basis-Tabelle-Samen'!C253,"-",'Basis-Tabelle-Samen'!J253,"-seed-package-back-cr-dutch.jpg")),
IF($C$1="Norwegisch - NO",HYPERLINK(CONCATENATE("https://www.saflax.de/0-WVK-Retail/Bilder-Pictures/SAFLAX-",'Basis-Tabelle-Samen'!C253,"-",'Basis-Tabelle-Samen'!J253,"-seed-package-back-cr-nowegian.jpg")),
IF($C$1="Polnisch - PL",HYPERLINK(CONCATENATE("https://www.saflax.de/0-WVK-Retail/Bilder-Pictures/SAFLAX-",'Basis-Tabelle-Samen'!C253,"-",'Basis-Tabelle-Samen'!J253,"-seed-package-back-cr-polish.jpg")),
IF($C$1="Portugiesisch - PT",HYPERLINK(CONCATENATE("https://www.saflax.de/0-WVK-Retail/Bilder-Pictures/SAFLAX-",'Basis-Tabelle-Samen'!C253,"-",'Basis-Tabelle-Samen'!J253,"-seed-package-back-cr-portuguese.jpg")),
IF($C$1="Rumänisch - RO",HYPERLINK(CONCATENATE("https://www.saflax.de/0-WVK-Retail/Bilder-Pictures/SAFLAX-",'Basis-Tabelle-Samen'!C253,"-",'Basis-Tabelle-Samen'!J253,"-seed-package-back-cr-romanian.jpg")),
IF($C$1="Schwedisch - SE",HYPERLINK(CONCATENATE("https://www.saflax.de/0-WVK-Retail/Bilder-Pictures/SAFLAX-",'Basis-Tabelle-Samen'!C253,"-",'Basis-Tabelle-Samen'!J253,"-seed-package-back-cr-swedish.jpg")),
IF($C$1="Slowakisch - SK",HYPERLINK(CONCATENATE("https://www.saflax.de/0-WVK-Retail/Bilder-Pictures/SAFLAX-",'Basis-Tabelle-Samen'!C253,"-",'Basis-Tabelle-Samen'!J253,"-seed-package-back-cr-slovak.jpg")),
IF($C$1="Slowenisch - SI",HYPERLINK(CONCATENATE("https://www.saflax.de/0-WVK-Retail/Bilder-Pictures/SAFLAX-",'Basis-Tabelle-Samen'!C253,"-",'Basis-Tabelle-Samen'!J253,"-seed-package-back-cr-slovenian.jpg")),
IF($C$1="Spanisch - ES",HYPERLINK(CONCATENATE("https://www.saflax.de/0-WVK-Retail/Bilder-Pictures/SAFLAX-",'Basis-Tabelle-Samen'!C253,"-",'Basis-Tabelle-Samen'!J253,"-seed-package-back-cr-spanish.jpg")),
IF($C$1="Tschechisch - CZ",HYPERLINK(CONCATENATE("https://www.saflax.de/0-WVK-Retail/Bilder-Pictures/SAFLAX-",'Basis-Tabelle-Samen'!C253,"-",'Basis-Tabelle-Samen'!J253,"-seed-package-back-cr-czech.jpg")),
IF($C$1="Türkisch - TR",HYPERLINK(CONCATENATE("https://www.saflax.de/0-WVK-Retail/Bilder-Pictures/SAFLAX-",'Basis-Tabelle-Samen'!C253,"-",'Basis-Tabelle-Samen'!J253,"-seed-package-back-cr-turkish.jpg")),
IF($C$1="Ungarisch - HU",HYPERLINK(CONCATENATE("https://www.saflax.de/0-WVK-Retail/Bilder-Pictures/SAFLAX-",'Basis-Tabelle-Samen'!C253,"-",'Basis-Tabelle-Samen'!J253,"-seed-package-back-cr-hungarian.jpg")),
" ACHTUNG")))))))))))))))))))))))))))))</f>
        <v>https://www.saflax.de/0-WVK-Retail/Bilder-Pictures/SAFLAX-13506-capsicum-chinense-seed-package-back-cr-english.jpg</v>
      </c>
      <c r="AM247" s="330" t="str">
        <f>IF(H247&lt;1,"",
IF($C$1="Bulgarisch - BG",HYPERLINK(CONCATENATE("https://www.saflax.de/0-WVK-Retail/Bilder-Pictures/SAFLAX-",'Basis-Tabelle-Samen'!K253,"-",'Basis-Tabelle-Samen'!J253,"-garden-to-go-mini-bulgarian.jpg")),
IF($C$1="Dänisch - DK",HYPERLINK(CONCATENATE("https://www.saflax.de/0-WVK-Retail/Bilder-Pictures/SAFLAX-",'Basis-Tabelle-Samen'!K253,"-",'Basis-Tabelle-Samen'!J253,"-garden-to-go-mini-danish.jpg")),
IF($C$1="Deutsch - DE",HYPERLINK(CONCATENATE("https://www.saflax.de/0-WVK-Retail/Bilder-Pictures/SAFLAX-",'Basis-Tabelle-Samen'!K253,"-",'Basis-Tabelle-Samen'!J253,"-garden-to-go-mini-german.jpg")),
IF($C$1="Englisch - UK",HYPERLINK(CONCATENATE("https://www.saflax.de/0-WVK-Retail/Bilder-Pictures/SAFLAX-",'Basis-Tabelle-Samen'!K253,"-",'Basis-Tabelle-Samen'!J253,"-garden-to-go-mini-english.jpg")),
IF($C$1="Estnisch - EE",HYPERLINK(CONCATENATE("https://www.saflax.de/0-WVK-Retail/Bilder-Pictures/SAFLAX-",'Basis-Tabelle-Samen'!K253,"-",'Basis-Tabelle-Samen'!J253,"-garden-to-go-mini-estonian.jpg")),
IF($C$1="Finnisch - FI",HYPERLINK(CONCATENATE("https://www.saflax.de/0-WVK-Retail/Bilder-Pictures/SAFLAX-",'Basis-Tabelle-Samen'!K253,"-",'Basis-Tabelle-Samen'!J253,"-garden-to-go-mini-finnish.jpg")),
IF($C$1="Französisch - FR",HYPERLINK(CONCATENATE("https://www.saflax.de/0-WVK-Retail/Bilder-Pictures/SAFLAX-",'Basis-Tabelle-Samen'!K253,"-",'Basis-Tabelle-Samen'!J253,"-garden-to-go-mini-french.jpg")),
IF($C$1="Griechisch - GR",HYPERLINK(CONCATENATE("https://www.saflax.de/0-WVK-Retail/Bilder-Pictures/SAFLAX-",'Basis-Tabelle-Samen'!K253,"-",'Basis-Tabelle-Samen'!J253,"-garden-to-go-mini-greek.jpg")),
IF($C$1="Irisch - IE",HYPERLINK(CONCATENATE("https://www.saflax.de/0-WVK-Retail/Bilder-Pictures/SAFLAX-",'Basis-Tabelle-Samen'!K253,"-",'Basis-Tabelle-Samen'!J253,"-garden-to-go-mini-irish.jpg")),
IF($C$1="Isländisch - IS",HYPERLINK(CONCATENATE("https://www.saflax.de/0-WVK-Retail/Bilder-Pictures/SAFLAX-",'Basis-Tabelle-Samen'!K253,"-",'Basis-Tabelle-Samen'!J253,"-garden-to-go-mini-icelandic.jpg")),
IF($C$1="Italienisch - IT",HYPERLINK(CONCATENATE("https://www.saflax.de/0-WVK-Retail/Bilder-Pictures/SAFLAX-",'Basis-Tabelle-Samen'!K253,"-",'Basis-Tabelle-Samen'!J253,"-garden-to-go-mini-italian.jpg")),
IF($C$1="Japanisch - JP",HYPERLINK(CONCATENATE("https://www.saflax.de/0-WVK-Retail/Bilder-Pictures/SAFLAX-",'Basis-Tabelle-Samen'!K253,"-",'Basis-Tabelle-Samen'!J253,"-garden-to-go-mini-japanese.jpg")),
IF($C$1="Kroatisch - HR",HYPERLINK(CONCATENATE("https://www.saflax.de/0-WVK-Retail/Bilder-Pictures/SAFLAX-",'Basis-Tabelle-Samen'!K253,"-",'Basis-Tabelle-Samen'!J253,"-garden-to-go-mini-croatian.jpg")),
IF($C$1="Lettisch - LV",HYPERLINK(CONCATENATE("https://www.saflax.de/0-WVK-Retail/Bilder-Pictures/SAFLAX-",'Basis-Tabelle-Samen'!K253,"-",'Basis-Tabelle-Samen'!J253,"-garden-to-go-mini-latvian.jpg")),
IF($C$1="Litauisch - LT",HYPERLINK(CONCATENATE("https://www.saflax.de/0-WVK-Retail/Bilder-Pictures/SAFLAX-",'Basis-Tabelle-Samen'!K253,"-",'Basis-Tabelle-Samen'!J253,"-garden-to-go-mini-lithuanian.jpg")),
IF($C$1="Maltesisch - MT",HYPERLINK(CONCATENATE("https://www.saflax.de/0-WVK-Retail/Bilder-Pictures/SAFLAX-",'Basis-Tabelle-Samen'!K253,"-",'Basis-Tabelle-Samen'!J253,"-garden-to-go-mini-maltese.jpg")),
IF($C$1="Niederländisch - NL",HYPERLINK(CONCATENATE("https://www.saflax.de/0-WVK-Retail/Bilder-Pictures/SAFLAX-",'Basis-Tabelle-Samen'!K253,"-",'Basis-Tabelle-Samen'!J253,"-garden-to-go-mini-dutch.jpg")),
IF($C$1="Norwegisch - NO",HYPERLINK(CONCATENATE("https://www.saflax.de/0-WVK-Retail/Bilder-Pictures/SAFLAX-",'Basis-Tabelle-Samen'!K253,"-",'Basis-Tabelle-Samen'!J253,"-garden-to-go-mini-nowegian.jpg")),
IF($C$1="Polnisch - PL",HYPERLINK(CONCATENATE("https://www.saflax.de/0-WVK-Retail/Bilder-Pictures/SAFLAX-",'Basis-Tabelle-Samen'!K253,"-",'Basis-Tabelle-Samen'!J253,"-garden-to-go-mini-polish.jpg")),
IF($C$1="Portugiesisch - PT",HYPERLINK(CONCATENATE("https://www.saflax.de/0-WVK-Retail/Bilder-Pictures/SAFLAX-",'Basis-Tabelle-Samen'!K253,"-",'Basis-Tabelle-Samen'!J253,"-garden-to-go-mini-portuguese.jpg")),
IF($C$1="Rumänisch - RO",HYPERLINK(CONCATENATE("https://www.saflax.de/0-WVK-Retail/Bilder-Pictures/SAFLAX-",'Basis-Tabelle-Samen'!K253,"-",'Basis-Tabelle-Samen'!J253,"-garden-to-go-mini-romanian.jpg")),
IF($C$1="Schwedisch - SE",HYPERLINK(CONCATENATE("https://www.saflax.de/0-WVK-Retail/Bilder-Pictures/SAFLAX-",'Basis-Tabelle-Samen'!K253,"-",'Basis-Tabelle-Samen'!J253,"-garden-to-go-mini-swedish.jpg")),
IF($C$1="Slowakisch - SK",HYPERLINK(CONCATENATE("https://www.saflax.de/0-WVK-Retail/Bilder-Pictures/SAFLAX-",'Basis-Tabelle-Samen'!K253,"-",'Basis-Tabelle-Samen'!J253,"-garden-to-go-mini-slovak.jpg")),
IF($C$1="Slowenisch - SI",HYPERLINK(CONCATENATE("https://www.saflax.de/0-WVK-Retail/Bilder-Pictures/SAFLAX-",'Basis-Tabelle-Samen'!K253,"-",'Basis-Tabelle-Samen'!J253,"-garden-to-go-mini-slovenian.jpg")),
IF($C$1="Spanisch - ES",HYPERLINK(CONCATENATE("https://www.saflax.de/0-WVK-Retail/Bilder-Pictures/SAFLAX-",'Basis-Tabelle-Samen'!K253,"-",'Basis-Tabelle-Samen'!J253,"-garden-to-go-mini-spanish.jpg")),
IF($C$1="Tschechisch - CZ",HYPERLINK(CONCATENATE("https://www.saflax.de/0-WVK-Retail/Bilder-Pictures/SAFLAX-",'Basis-Tabelle-Samen'!K253,"-",'Basis-Tabelle-Samen'!J253,"-garden-to-go-mini-czech.jpg")),
IF($C$1="Türkisch - TR",HYPERLINK(CONCATENATE("https://www.saflax.de/0-WVK-Retail/Bilder-Pictures/SAFLAX-",'Basis-Tabelle-Samen'!K253,"-",'Basis-Tabelle-Samen'!J253,"-garden-to-go-mini-turkish.jpg")),
IF($C$1="Ungarisch - HU",HYPERLINK(CONCATENATE("https://www.saflax.de/0-WVK-Retail/Bilder-Pictures/SAFLAX-",'Basis-Tabelle-Samen'!K253,"-",'Basis-Tabelle-Samen'!J253,"-garden-to-go-mini-hungarian.jpg")),
" ACHTUNG")))))))))))))))))))))))))))))</f>
        <v>https://www.saflax.de/0-WVK-Retail/Bilder-Pictures/SAFLAX-73506-capsicum-chinense-garden-to-go-mini-english.jpg</v>
      </c>
      <c r="AN247" s="330" t="str">
        <f>IF(I247&lt;1,"",
IF($C$1="Bulgarisch - BG",HYPERLINK(CONCATENATE("https://www.saflax.de/0-WVK-Retail/Bilder-Pictures/SAFLAX-",'Basis-Tabelle-Samen'!N253,"-",'Basis-Tabelle-Samen'!J253,"-garden-to-go-lite-bulgarian.jpg")),
IF($C$1="Dänisch - DK",HYPERLINK(CONCATENATE("https://www.saflax.de/0-WVK-Retail/Bilder-Pictures/SAFLAX-",'Basis-Tabelle-Samen'!N253,"-",'Basis-Tabelle-Samen'!J253,"-garden-to-go-lite-danish.jpg")),
IF($C$1="Deutsch - DE",HYPERLINK(CONCATENATE("https://www.saflax.de/0-WVK-Retail/Bilder-Pictures/SAFLAX-",'Basis-Tabelle-Samen'!N253,"-",'Basis-Tabelle-Samen'!J253,"-garden-to-go-lite-german.jpg")),
IF($C$1="Englisch - UK",HYPERLINK(CONCATENATE("https://www.saflax.de/0-WVK-Retail/Bilder-Pictures/SAFLAX-",'Basis-Tabelle-Samen'!N253,"-",'Basis-Tabelle-Samen'!J253,"-garden-to-go-lite-english.jpg")),
IF($C$1="Estnisch - EE",HYPERLINK(CONCATENATE("https://www.saflax.de/0-WVK-Retail/Bilder-Pictures/SAFLAX-",'Basis-Tabelle-Samen'!N253,"-",'Basis-Tabelle-Samen'!J253,"-garden-to-go-lite-estonian.jpg")),
IF($C$1="Finnisch - FI",HYPERLINK(CONCATENATE("https://www.saflax.de/0-WVK-Retail/Bilder-Pictures/SAFLAX-",'Basis-Tabelle-Samen'!N253,"-",'Basis-Tabelle-Samen'!J253,"-garden-to-go-lite-finnish.jpg")),
IF($C$1="Französisch - FR",HYPERLINK(CONCATENATE("https://www.saflax.de/0-WVK-Retail/Bilder-Pictures/SAFLAX-",'Basis-Tabelle-Samen'!N253,"-",'Basis-Tabelle-Samen'!J253,"-garden-to-go-lite-french.jpg")),
IF($C$1="Griechisch - GR",HYPERLINK(CONCATENATE("https://www.saflax.de/0-WVK-Retail/Bilder-Pictures/SAFLAX-",'Basis-Tabelle-Samen'!N253,"-",'Basis-Tabelle-Samen'!J253,"-garden-to-go-lite-greek.jpg")),
IF($C$1="Irisch - IE",HYPERLINK(CONCATENATE("https://www.saflax.de/0-WVK-Retail/Bilder-Pictures/SAFLAX-",'Basis-Tabelle-Samen'!N253,"-",'Basis-Tabelle-Samen'!J253,"-garden-to-go-lite-irish.jpg")),
IF($C$1="Isländisch - IS",HYPERLINK(CONCATENATE("https://www.saflax.de/0-WVK-Retail/Bilder-Pictures/SAFLAX-",'Basis-Tabelle-Samen'!N253,"-",'Basis-Tabelle-Samen'!J253,"-garden-to-go-lite-icelandic.jpg")),
IF($C$1="Italienisch - IT",HYPERLINK(CONCATENATE("https://www.saflax.de/0-WVK-Retail/Bilder-Pictures/SAFLAX-",'Basis-Tabelle-Samen'!N253,"-",'Basis-Tabelle-Samen'!J253,"-garden-to-go-lite-italian.jpg")),
IF($C$1="Japanisch - JP",HYPERLINK(CONCATENATE("https://www.saflax.de/0-WVK-Retail/Bilder-Pictures/SAFLAX-",'Basis-Tabelle-Samen'!N253,"-",'Basis-Tabelle-Samen'!J253,"-garden-to-go-lite-japanese.jpg")),
IF($C$1="Kroatisch - HR",HYPERLINK(CONCATENATE("https://www.saflax.de/0-WVK-Retail/Bilder-Pictures/SAFLAX-",'Basis-Tabelle-Samen'!N253,"-",'Basis-Tabelle-Samen'!J253,"-garden-to-go-lite-croatian.jpg")),
IF($C$1="Lettisch - LV",HYPERLINK(CONCATENATE("https://www.saflax.de/0-WVK-Retail/Bilder-Pictures/SAFLAX-",'Basis-Tabelle-Samen'!N253,"-",'Basis-Tabelle-Samen'!J253,"-garden-to-go-lite-latvian.jpg")),
IF($C$1="Litauisch - LT",HYPERLINK(CONCATENATE("https://www.saflax.de/0-WVK-Retail/Bilder-Pictures/SAFLAX-",'Basis-Tabelle-Samen'!N253,"-",'Basis-Tabelle-Samen'!J253,"-garden-to-go-lite-lithuanian.jpg")),
IF($C$1="Maltesisch - MT",HYPERLINK(CONCATENATE("https://www.saflax.de/0-WVK-Retail/Bilder-Pictures/SAFLAX-",'Basis-Tabelle-Samen'!N253,"-",'Basis-Tabelle-Samen'!J253,"-garden-to-go-lite-maltese.jpg")),
IF($C$1="Niederländisch - NL",HYPERLINK(CONCATENATE("https://www.saflax.de/0-WVK-Retail/Bilder-Pictures/SAFLAX-",'Basis-Tabelle-Samen'!N253,"-",'Basis-Tabelle-Samen'!J253,"-garden-to-go-lite-dutch.jpg")),
IF($C$1="Norwegisch - NO",HYPERLINK(CONCATENATE("https://www.saflax.de/0-WVK-Retail/Bilder-Pictures/SAFLAX-",'Basis-Tabelle-Samen'!N253,"-",'Basis-Tabelle-Samen'!J253,"-garden-to-go-lite-nowegian.jpg")),
IF($C$1="Polnisch - PL",HYPERLINK(CONCATENATE("https://www.saflax.de/0-WVK-Retail/Bilder-Pictures/SAFLAX-",'Basis-Tabelle-Samen'!N253,"-",'Basis-Tabelle-Samen'!J253,"-garden-to-go-lite-polish.jpg")),
IF($C$1="Portugiesisch - PT",HYPERLINK(CONCATENATE("https://www.saflax.de/0-WVK-Retail/Bilder-Pictures/SAFLAX-",'Basis-Tabelle-Samen'!N253,"-",'Basis-Tabelle-Samen'!J253,"-garden-to-go-lite-portuguese.jpg")),
IF($C$1="Rumänisch - RO",HYPERLINK(CONCATENATE("https://www.saflax.de/0-WVK-Retail/Bilder-Pictures/SAFLAX-",'Basis-Tabelle-Samen'!N253,"-",'Basis-Tabelle-Samen'!J253,"-garden-to-go-lite-romanian.jpg")),
IF($C$1="Schwedisch - SE",HYPERLINK(CONCATENATE("https://www.saflax.de/0-WVK-Retail/Bilder-Pictures/SAFLAX-",'Basis-Tabelle-Samen'!N253,"-",'Basis-Tabelle-Samen'!J253,"-garden-to-go-lite-swedish.jpg")),
IF($C$1="Slowakisch - SK",HYPERLINK(CONCATENATE("https://www.saflax.de/0-WVK-Retail/Bilder-Pictures/SAFLAX-",'Basis-Tabelle-Samen'!N253,"-",'Basis-Tabelle-Samen'!J253,"-garden-to-go-lite-slovak.jpg")),
IF($C$1="Slowenisch - SI",HYPERLINK(CONCATENATE("https://www.saflax.de/0-WVK-Retail/Bilder-Pictures/SAFLAX-",'Basis-Tabelle-Samen'!N253,"-",'Basis-Tabelle-Samen'!J253,"-garden-to-go-lite-slovenian.jpg")),
IF($C$1="Spanisch - ES",HYPERLINK(CONCATENATE("https://www.saflax.de/0-WVK-Retail/Bilder-Pictures/SAFLAX-",'Basis-Tabelle-Samen'!N253,"-",'Basis-Tabelle-Samen'!J253,"-garden-to-go-lite-spanish.jpg")),
IF($C$1="Tschechisch - CZ",HYPERLINK(CONCATENATE("https://www.saflax.de/0-WVK-Retail/Bilder-Pictures/SAFLAX-",'Basis-Tabelle-Samen'!N253,"-",'Basis-Tabelle-Samen'!J253,"-garden-to-go-lite-czech.jpg")),
IF($C$1="Türkisch - TR",HYPERLINK(CONCATENATE("https://www.saflax.de/0-WVK-Retail/Bilder-Pictures/SAFLAX-",'Basis-Tabelle-Samen'!N253,"-",'Basis-Tabelle-Samen'!J253,"-garden-to-go-lite-turkish.jpg")),
IF($C$1="Ungarisch - HU",HYPERLINK(CONCATENATE("https://www.saflax.de/0-WVK-Retail/Bilder-Pictures/SAFLAX-",'Basis-Tabelle-Samen'!N253,"-",'Basis-Tabelle-Samen'!J253,"-garden-to-go-lite-hungarian.jpg")),
" ACHTUNG")))))))))))))))))))))))))))))</f>
        <v>https://www.saflax.de/0-WVK-Retail/Bilder-Pictures/SAFLAX-83506-capsicum-chinense-garden-to-go-lite-english.jpg</v>
      </c>
      <c r="AO247" s="330" t="str">
        <f>IF(J247&lt;1,"",
IF($C$1="Bulgarisch - BG",HYPERLINK(CONCATENATE("https://www.saflax.de/0-WVK-Retail/Bilder-Pictures/SAFLAX-",'Basis-Tabelle-Samen'!Q253,"-",'Basis-Tabelle-Samen'!J253,"-garden-to-go-bulgarian.jpg")),
IF($C$1="Dänisch - DK",HYPERLINK(CONCATENATE("https://www.saflax.de/0-WVK-Retail/Bilder-Pictures/SAFLAX-",'Basis-Tabelle-Samen'!Q253,"-",'Basis-Tabelle-Samen'!J253,"-garden-to-go-danish.jpg")),
IF($C$1="Deutsch - DE",HYPERLINK(CONCATENATE("https://www.saflax.de/0-WVK-Retail/Bilder-Pictures/SAFLAX-",'Basis-Tabelle-Samen'!Q253,"-",'Basis-Tabelle-Samen'!J253,"-garden-to-go-german.jpg")),
IF($C$1="Englisch - UK",HYPERLINK(CONCATENATE("https://www.saflax.de/0-WVK-Retail/Bilder-Pictures/SAFLAX-",'Basis-Tabelle-Samen'!Q253,"-",'Basis-Tabelle-Samen'!J253,"-garden-to-go-english.jpg")),
IF($C$1="Estnisch - EE",HYPERLINK(CONCATENATE("https://www.saflax.de/0-WVK-Retail/Bilder-Pictures/SAFLAX-",'Basis-Tabelle-Samen'!Q253,"-",'Basis-Tabelle-Samen'!J253,"-garden-to-go-estonian.jpg")),
IF($C$1="Finnisch - FI",HYPERLINK(CONCATENATE("https://www.saflax.de/0-WVK-Retail/Bilder-Pictures/SAFLAX-",'Basis-Tabelle-Samen'!Q253,"-",'Basis-Tabelle-Samen'!J253,"-garden-to-go-finnish.jpg")),
IF($C$1="Französisch - FR",HYPERLINK(CONCATENATE("https://www.saflax.de/0-WVK-Retail/Bilder-Pictures/SAFLAX-",'Basis-Tabelle-Samen'!Q253,"-",'Basis-Tabelle-Samen'!J253,"-garden-to-go-french.jpg")),
IF($C$1="Griechisch - GR",HYPERLINK(CONCATENATE("https://www.saflax.de/0-WVK-Retail/Bilder-Pictures/SAFLAX-",'Basis-Tabelle-Samen'!Q253,"-",'Basis-Tabelle-Samen'!J253,"-garden-to-go-greek.jpg")),
IF($C$1="Irisch - IE",HYPERLINK(CONCATENATE("https://www.saflax.de/0-WVK-Retail/Bilder-Pictures/SAFLAX-",'Basis-Tabelle-Samen'!Q253,"-",'Basis-Tabelle-Samen'!J253,"-garden-to-go-irish.jpg")),
IF($C$1="Isländisch - IS",HYPERLINK(CONCATENATE("https://www.saflax.de/0-WVK-Retail/Bilder-Pictures/SAFLAX-",'Basis-Tabelle-Samen'!Q253,"-",'Basis-Tabelle-Samen'!J253,"-garden-to-go-icelandic.jpg")),
IF($C$1="Italienisch - IT",HYPERLINK(CONCATENATE("https://www.saflax.de/0-WVK-Retail/Bilder-Pictures/SAFLAX-",'Basis-Tabelle-Samen'!Q253,"-",'Basis-Tabelle-Samen'!J253,"-garden-to-go-italian.jpg")),
IF($C$1="Japanisch - JP",HYPERLINK(CONCATENATE("https://www.saflax.de/0-WVK-Retail/Bilder-Pictures/SAFLAX-",'Basis-Tabelle-Samen'!Q253,"-",'Basis-Tabelle-Samen'!J253,"-garden-to-go-japanese.jpg")),
IF($C$1="Kroatisch - HR",HYPERLINK(CONCATENATE("https://www.saflax.de/0-WVK-Retail/Bilder-Pictures/SAFLAX-",'Basis-Tabelle-Samen'!Q253,"-",'Basis-Tabelle-Samen'!J253,"-garden-to-go-croatian.jpg")),
IF($C$1="Lettisch - LV",HYPERLINK(CONCATENATE("https://www.saflax.de/0-WVK-Retail/Bilder-Pictures/SAFLAX-",'Basis-Tabelle-Samen'!Q253,"-",'Basis-Tabelle-Samen'!J253,"-garden-to-go-latvian.jpg")),
IF($C$1="Litauisch - LT",HYPERLINK(CONCATENATE("https://www.saflax.de/0-WVK-Retail/Bilder-Pictures/SAFLAX-",'Basis-Tabelle-Samen'!Q253,"-",'Basis-Tabelle-Samen'!J253,"-garden-to-go-lithuanian.jpg")),
IF($C$1="Maltesisch - MT",HYPERLINK(CONCATENATE("https://www.saflax.de/0-WVK-Retail/Bilder-Pictures/SAFLAX-",'Basis-Tabelle-Samen'!Q253,"-",'Basis-Tabelle-Samen'!J253,"-garden-to-go-maltese.jpg")),
IF($C$1="Niederländisch - NL",HYPERLINK(CONCATENATE("https://www.saflax.de/0-WVK-Retail/Bilder-Pictures/SAFLAX-",'Basis-Tabelle-Samen'!Q253,"-",'Basis-Tabelle-Samen'!J253,"-garden-to-go-dutch.jpg")),
IF($C$1="Norwegisch - NO",HYPERLINK(CONCATENATE("https://www.saflax.de/0-WVK-Retail/Bilder-Pictures/SAFLAX-",'Basis-Tabelle-Samen'!Q253,"-",'Basis-Tabelle-Samen'!J253,"-garden-to-go-nowegian.jpg")),
IF($C$1="Polnisch - PL",HYPERLINK(CONCATENATE("https://www.saflax.de/0-WVK-Retail/Bilder-Pictures/SAFLAX-",'Basis-Tabelle-Samen'!Q253,"-",'Basis-Tabelle-Samen'!J253,"-garden-to-go-polish.jpg")),
IF($C$1="Portugiesisch - PT",HYPERLINK(CONCATENATE("https://www.saflax.de/0-WVK-Retail/Bilder-Pictures/SAFLAX-",'Basis-Tabelle-Samen'!Q253,"-",'Basis-Tabelle-Samen'!J253,"-garden-to-go-portuguese.jpg")),
IF($C$1="Rumänisch - RO",HYPERLINK(CONCATENATE("https://www.saflax.de/0-WVK-Retail/Bilder-Pictures/SAFLAX-",'Basis-Tabelle-Samen'!Q253,"-",'Basis-Tabelle-Samen'!J253,"-garden-to-go-romanian.jpg")),
IF($C$1="Schwedisch - SE",HYPERLINK(CONCATENATE("https://www.saflax.de/0-WVK-Retail/Bilder-Pictures/SAFLAX-",'Basis-Tabelle-Samen'!Q253,"-",'Basis-Tabelle-Samen'!J253,"-garden-to-go-swedish.jpg")),
IF($C$1="Slowakisch - SK",HYPERLINK(CONCATENATE("https://www.saflax.de/0-WVK-Retail/Bilder-Pictures/SAFLAX-",'Basis-Tabelle-Samen'!Q253,"-",'Basis-Tabelle-Samen'!J253,"-garden-to-go-slovak.jpg")),
IF($C$1="Slowenisch - SI",HYPERLINK(CONCATENATE("https://www.saflax.de/0-WVK-Retail/Bilder-Pictures/SAFLAX-",'Basis-Tabelle-Samen'!Q253,"-",'Basis-Tabelle-Samen'!J253,"-garden-to-go-slovenian.jpg")),
IF($C$1="Spanisch - ES",HYPERLINK(CONCATENATE("https://www.saflax.de/0-WVK-Retail/Bilder-Pictures/SAFLAX-",'Basis-Tabelle-Samen'!Q253,"-",'Basis-Tabelle-Samen'!J253,"-garden-to-go-spanish.jpg")),
IF($C$1="Tschechisch - CZ",HYPERLINK(CONCATENATE("https://www.saflax.de/0-WVK-Retail/Bilder-Pictures/SAFLAX-",'Basis-Tabelle-Samen'!Q253,"-",'Basis-Tabelle-Samen'!J253,"-garden-to-go-czech.jpg")),
IF($C$1="Türkisch - TR",HYPERLINK(CONCATENATE("https://www.saflax.de/0-WVK-Retail/Bilder-Pictures/SAFLAX-",'Basis-Tabelle-Samen'!Q253,"-",'Basis-Tabelle-Samen'!J253,"-garden-to-go-turkish.jpg")),
IF($C$1="Ungarisch - HU",HYPERLINK(CONCATENATE("https://www.saflax.de/0-WVK-Retail/Bilder-Pictures/SAFLAX-",'Basis-Tabelle-Samen'!Q253,"-",'Basis-Tabelle-Samen'!J253,"-garden-to-go-hungarian.jpg")),
" ACHTUNG")))))))))))))))))))))))))))))</f>
        <v>https://www.saflax.de/0-WVK-Retail/Bilder-Pictures/SAFLAX-53506-capsicum-chinense-garden-to-go-english.jpg</v>
      </c>
      <c r="AP247" s="330" t="str">
        <f>IF(K247&lt;1,"",
IF($C$1="Bulgarisch - BG",HYPERLINK(CONCATENATE("https://www.saflax.de/0-WVK-Retail/Bilder-Pictures/SAFLAX-",'Basis-Tabelle-Samen'!T253,"-",'Basis-Tabelle-Samen'!J253,"-cultivation-set-bulgarian.jpg")),
IF($C$1="Dänisch - DK",HYPERLINK(CONCATENATE("https://www.saflax.de/0-WVK-Retail/Bilder-Pictures/SAFLAX-",'Basis-Tabelle-Samen'!T253,"-",'Basis-Tabelle-Samen'!J253,"-cultivation-set-danish.jpg")),
IF($C$1="Deutsch - DE",HYPERLINK(CONCATENATE("https://www.saflax.de/0-WVK-Retail/Bilder-Pictures/SAFLAX-",'Basis-Tabelle-Samen'!T253,"-",'Basis-Tabelle-Samen'!J253,"-cultivation-set-german.jpg")),
IF($C$1="Englisch - UK",HYPERLINK(CONCATENATE("https://www.saflax.de/0-WVK-Retail/Bilder-Pictures/SAFLAX-",'Basis-Tabelle-Samen'!T253,"-",'Basis-Tabelle-Samen'!J253,"-cultivation-set-english.jpg")),
IF($C$1="Estnisch - EE",HYPERLINK(CONCATENATE("https://www.saflax.de/0-WVK-Retail/Bilder-Pictures/SAFLAX-",'Basis-Tabelle-Samen'!T253,"-",'Basis-Tabelle-Samen'!J253,"-cultivation-set-estonian.jpg")),
IF($C$1="Finnisch - FI",HYPERLINK(CONCATENATE("https://www.saflax.de/0-WVK-Retail/Bilder-Pictures/SAFLAX-",'Basis-Tabelle-Samen'!T253,"-",'Basis-Tabelle-Samen'!J253,"-cultivation-set-finnish.jpg")),
IF($C$1="Französisch - FR",HYPERLINK(CONCATENATE("https://www.saflax.de/0-WVK-Retail/Bilder-Pictures/SAFLAX-",'Basis-Tabelle-Samen'!T253,"-",'Basis-Tabelle-Samen'!J253,"-cultivation-set-french.jpg")),
IF($C$1="Griechisch - GR",HYPERLINK(CONCATENATE("https://www.saflax.de/0-WVK-Retail/Bilder-Pictures/SAFLAX-",'Basis-Tabelle-Samen'!T253,"-",'Basis-Tabelle-Samen'!J253,"-cultivation-set-greek.jpg")),
IF($C$1="Irisch - IE",HYPERLINK(CONCATENATE("https://www.saflax.de/0-WVK-Retail/Bilder-Pictures/SAFLAX-",'Basis-Tabelle-Samen'!T253,"-",'Basis-Tabelle-Samen'!J253,"-cultivation-set-irish.jpg")),
IF($C$1="Isländisch - IS",HYPERLINK(CONCATENATE("https://www.saflax.de/0-WVK-Retail/Bilder-Pictures/SAFLAX-",'Basis-Tabelle-Samen'!T253,"-",'Basis-Tabelle-Samen'!J253,"-cultivation-set-icelandic.jpg")),
IF($C$1="Italienisch - IT",HYPERLINK(CONCATENATE("https://www.saflax.de/0-WVK-Retail/Bilder-Pictures/SAFLAX-",'Basis-Tabelle-Samen'!T253,"-",'Basis-Tabelle-Samen'!J253,"-cultivation-set-italian.jpg")),
IF($C$1="Japanisch - JP",HYPERLINK(CONCATENATE("https://www.saflax.de/0-WVK-Retail/Bilder-Pictures/SAFLAX-",'Basis-Tabelle-Samen'!T253,"-",'Basis-Tabelle-Samen'!J253,"-cultivation-set-japanese.jpg")),
IF($C$1="Kroatisch - HR",HYPERLINK(CONCATENATE("https://www.saflax.de/0-WVK-Retail/Bilder-Pictures/SAFLAX-",'Basis-Tabelle-Samen'!T253,"-",'Basis-Tabelle-Samen'!J253,"-cultivation-set-croatian.jpg")),
IF($C$1="Lettisch - LV",HYPERLINK(CONCATENATE("https://www.saflax.de/0-WVK-Retail/Bilder-Pictures/SAFLAX-",'Basis-Tabelle-Samen'!T253,"-",'Basis-Tabelle-Samen'!J253,"-cultivation-set-latvian.jpg")),
IF($C$1="Litauisch - LT",HYPERLINK(CONCATENATE("https://www.saflax.de/0-WVK-Retail/Bilder-Pictures/SAFLAX-",'Basis-Tabelle-Samen'!T253,"-",'Basis-Tabelle-Samen'!J253,"-cultivation-set-lithuanian.jpg")),
IF($C$1="Maltesisch - MT",HYPERLINK(CONCATENATE("https://www.saflax.de/0-WVK-Retail/Bilder-Pictures/SAFLAX-",'Basis-Tabelle-Samen'!T253,"-",'Basis-Tabelle-Samen'!J253,"-cultivation-set-maltese.jpg")),
IF($C$1="Niederländisch - NL",HYPERLINK(CONCATENATE("https://www.saflax.de/0-WVK-Retail/Bilder-Pictures/SAFLAX-",'Basis-Tabelle-Samen'!T253,"-",'Basis-Tabelle-Samen'!J253,"-cultivation-set-dutch.jpg")),
IF($C$1="Norwegisch - NO",HYPERLINK(CONCATENATE("https://www.saflax.de/0-WVK-Retail/Bilder-Pictures/SAFLAX-",'Basis-Tabelle-Samen'!T253,"-",'Basis-Tabelle-Samen'!J253,"-cultivation-set-nowegian.jpg")),
IF($C$1="Polnisch - PL",HYPERLINK(CONCATENATE("https://www.saflax.de/0-WVK-Retail/Bilder-Pictures/SAFLAX-",'Basis-Tabelle-Samen'!T253,"-",'Basis-Tabelle-Samen'!J253,"-cultivation-set-polish.jpg")),
IF($C$1="Portugiesisch - PT",HYPERLINK(CONCATENATE("https://www.saflax.de/0-WVK-Retail/Bilder-Pictures/SAFLAX-",'Basis-Tabelle-Samen'!T253,"-",'Basis-Tabelle-Samen'!J253,"-cultivation-set-portuguese.jpg")),
IF($C$1="Rumänisch - RO",HYPERLINK(CONCATENATE("https://www.saflax.de/0-WVK-Retail/Bilder-Pictures/SAFLAX-",'Basis-Tabelle-Samen'!T253,"-",'Basis-Tabelle-Samen'!J253,"-cultivation-set-romanian.jpg")),
IF($C$1="Schwedisch - SE",HYPERLINK(CONCATENATE("https://www.saflax.de/0-WVK-Retail/Bilder-Pictures/SAFLAX-",'Basis-Tabelle-Samen'!T253,"-",'Basis-Tabelle-Samen'!J253,"-cultivation-set-swedish.jpg")),
IF($C$1="Slowakisch - SK",HYPERLINK(CONCATENATE("https://www.saflax.de/0-WVK-Retail/Bilder-Pictures/SAFLAX-",'Basis-Tabelle-Samen'!T253,"-",'Basis-Tabelle-Samen'!J253,"-cultivation-set-slovak.jpg")),
IF($C$1="Slowenisch - SI",HYPERLINK(CONCATENATE("https://www.saflax.de/0-WVK-Retail/Bilder-Pictures/SAFLAX-",'Basis-Tabelle-Samen'!T253,"-",'Basis-Tabelle-Samen'!J253,"-cultivation-set-slovenian.jpg")),
IF($C$1="Spanisch - ES",HYPERLINK(CONCATENATE("https://www.saflax.de/0-WVK-Retail/Bilder-Pictures/SAFLAX-",'Basis-Tabelle-Samen'!T253,"-",'Basis-Tabelle-Samen'!J253,"-cultivation-set-spanish.jpg")),
IF($C$1="Tschechisch - CZ",HYPERLINK(CONCATENATE("https://www.saflax.de/0-WVK-Retail/Bilder-Pictures/SAFLAX-",'Basis-Tabelle-Samen'!T253,"-",'Basis-Tabelle-Samen'!J253,"-cultivation-set-czech.jpg")),
IF($C$1="Türkisch - TR",HYPERLINK(CONCATENATE("https://www.saflax.de/0-WVK-Retail/Bilder-Pictures/SAFLAX-",'Basis-Tabelle-Samen'!T253,"-",'Basis-Tabelle-Samen'!J253,"-cultivation-set-turkish.jpg")),
IF($C$1="Ungarisch - HU",HYPERLINK(CONCATENATE("https://www.saflax.de/0-WVK-Retail/Bilder-Pictures/SAFLAX-",'Basis-Tabelle-Samen'!T253,"-",'Basis-Tabelle-Samen'!J253,"-cultivation-set-hungarian.jpg")),
" ACHTUNG")))))))))))))))))))))))))))))</f>
        <v>https://www.saflax.de/0-WVK-Retail/Bilder-Pictures/SAFLAX-33506-capsicum-chinense-cultivation-set-english.jpg</v>
      </c>
      <c r="AQ247" s="330" t="str">
        <f>IF(L247&lt;1,"",
IF($C$1="Bulgarisch - BG",HYPERLINK(CONCATENATE("https://www.saflax.de/0-WVK-Retail/Bilder-Pictures/SAFLAX-",'Basis-Tabelle-Samen'!W253,"-",'Basis-Tabelle-Samen'!J253,"-garden-in-the-bag-bulgarian.jpg")),
IF($C$1="Dänisch - DK",HYPERLINK(CONCATENATE("https://www.saflax.de/0-WVK-Retail/Bilder-Pictures/SAFLAX-",'Basis-Tabelle-Samen'!W253,"-",'Basis-Tabelle-Samen'!J253,"-garden-in-the-bag-danish.jpg")),
IF($C$1="Deutsch - DE",HYPERLINK(CONCATENATE("https://www.saflax.de/0-WVK-Retail/Bilder-Pictures/SAFLAX-",'Basis-Tabelle-Samen'!W253,"-",'Basis-Tabelle-Samen'!J253,"-garden-in-the-bag-german.jpg")),
IF($C$1="Englisch - UK",HYPERLINK(CONCATENATE("https://www.saflax.de/0-WVK-Retail/Bilder-Pictures/SAFLAX-",'Basis-Tabelle-Samen'!W253,"-",'Basis-Tabelle-Samen'!J253,"-garden-in-the-bag-english.jpg")),
IF($C$1="Estnisch - EE",HYPERLINK(CONCATENATE("https://www.saflax.de/0-WVK-Retail/Bilder-Pictures/SAFLAX-",'Basis-Tabelle-Samen'!W253,"-",'Basis-Tabelle-Samen'!J253,"-garden-in-the-bag-estonian.jpg")),
IF($C$1="Finnisch - FI",HYPERLINK(CONCATENATE("https://www.saflax.de/0-WVK-Retail/Bilder-Pictures/SAFLAX-",'Basis-Tabelle-Samen'!W253,"-",'Basis-Tabelle-Samen'!J253,"-garden-in-the-bag-finnish.jpg")),
IF($C$1="Französisch - FR",HYPERLINK(CONCATENATE("https://www.saflax.de/0-WVK-Retail/Bilder-Pictures/SAFLAX-",'Basis-Tabelle-Samen'!W253,"-",'Basis-Tabelle-Samen'!J253,"-garden-in-the-bag-french.jpg")),
IF($C$1="Griechisch - GR",HYPERLINK(CONCATENATE("https://www.saflax.de/0-WVK-Retail/Bilder-Pictures/SAFLAX-",'Basis-Tabelle-Samen'!W253,"-",'Basis-Tabelle-Samen'!J253,"-garden-in-the-bag-greek.jpg")),
IF($C$1="Irisch - IE",HYPERLINK(CONCATENATE("https://www.saflax.de/0-WVK-Retail/Bilder-Pictures/SAFLAX-",'Basis-Tabelle-Samen'!W253,"-",'Basis-Tabelle-Samen'!J253,"-garden-in-the-bag-irish.jpg")),
IF($C$1="Isländisch - IS",HYPERLINK(CONCATENATE("https://www.saflax.de/0-WVK-Retail/Bilder-Pictures/SAFLAX-",'Basis-Tabelle-Samen'!W253,"-",'Basis-Tabelle-Samen'!J253,"-garden-in-the-bag-icelandic.jpg")),
IF($C$1="Italienisch - IT",HYPERLINK(CONCATENATE("https://www.saflax.de/0-WVK-Retail/Bilder-Pictures/SAFLAX-",'Basis-Tabelle-Samen'!W253,"-",'Basis-Tabelle-Samen'!J253,"-garden-in-the-bag-italian.jpg")),
IF($C$1="Japanisch - JP",HYPERLINK(CONCATENATE("https://www.saflax.de/0-WVK-Retail/Bilder-Pictures/SAFLAX-",'Basis-Tabelle-Samen'!W253,"-",'Basis-Tabelle-Samen'!J253,"-garden-in-the-bag-japanese.jpg")),
IF($C$1="Kroatisch - HR",HYPERLINK(CONCATENATE("https://www.saflax.de/0-WVK-Retail/Bilder-Pictures/SAFLAX-",'Basis-Tabelle-Samen'!W253,"-",'Basis-Tabelle-Samen'!J253,"-garden-in-the-bag-croatian.jpg")),
IF($C$1="Lettisch - LV",HYPERLINK(CONCATENATE("https://www.saflax.de/0-WVK-Retail/Bilder-Pictures/SAFLAX-",'Basis-Tabelle-Samen'!W253,"-",'Basis-Tabelle-Samen'!J253,"-garden-in-the-bag-latvian.jpg")),
IF($C$1="Litauisch - LT",HYPERLINK(CONCATENATE("https://www.saflax.de/0-WVK-Retail/Bilder-Pictures/SAFLAX-",'Basis-Tabelle-Samen'!W253,"-",'Basis-Tabelle-Samen'!J253,"-garden-in-the-bag-lithuanian.jpg")),
IF($C$1="Maltesisch - MT",HYPERLINK(CONCATENATE("https://www.saflax.de/0-WVK-Retail/Bilder-Pictures/SAFLAX-",'Basis-Tabelle-Samen'!W253,"-",'Basis-Tabelle-Samen'!J253,"-garden-in-the-bag-maltese.jpg")),
IF($C$1="Niederländisch - NL",HYPERLINK(CONCATENATE("https://www.saflax.de/0-WVK-Retail/Bilder-Pictures/SAFLAX-",'Basis-Tabelle-Samen'!W253,"-",'Basis-Tabelle-Samen'!J253,"-garden-in-the-bag-dutch.jpg")),
IF($C$1="Norwegisch - NO",HYPERLINK(CONCATENATE("https://www.saflax.de/0-WVK-Retail/Bilder-Pictures/SAFLAX-",'Basis-Tabelle-Samen'!W253,"-",'Basis-Tabelle-Samen'!J253,"-garden-in-the-bag-nowegian.jpg")),
IF($C$1="Polnisch - PL",HYPERLINK(CONCATENATE("https://www.saflax.de/0-WVK-Retail/Bilder-Pictures/SAFLAX-",'Basis-Tabelle-Samen'!W253,"-",'Basis-Tabelle-Samen'!J253,"-garden-in-the-bag-polish.jpg")),
IF($C$1="Portugiesisch - PT",HYPERLINK(CONCATENATE("https://www.saflax.de/0-WVK-Retail/Bilder-Pictures/SAFLAX-",'Basis-Tabelle-Samen'!W253,"-",'Basis-Tabelle-Samen'!J253,"-garden-in-the-bag-portuguese.jpg")),
IF($C$1="Rumänisch - RO",HYPERLINK(CONCATENATE("https://www.saflax.de/0-WVK-Retail/Bilder-Pictures/SAFLAX-",'Basis-Tabelle-Samen'!W253,"-",'Basis-Tabelle-Samen'!J253,"-garden-in-the-bag-romanian.jpg")),
IF($C$1="Schwedisch - SE",HYPERLINK(CONCATENATE("https://www.saflax.de/0-WVK-Retail/Bilder-Pictures/SAFLAX-",'Basis-Tabelle-Samen'!W253,"-",'Basis-Tabelle-Samen'!J253,"-garden-in-the-bag-swedish.jpg")),
IF($C$1="Slowakisch - SK",HYPERLINK(CONCATENATE("https://www.saflax.de/0-WVK-Retail/Bilder-Pictures/SAFLAX-",'Basis-Tabelle-Samen'!W253,"-",'Basis-Tabelle-Samen'!J253,"-garden-in-the-bag-slovak.jpg")),
IF($C$1="Slowenisch - SI",HYPERLINK(CONCATENATE("https://www.saflax.de/0-WVK-Retail/Bilder-Pictures/SAFLAX-",'Basis-Tabelle-Samen'!W253,"-",'Basis-Tabelle-Samen'!J253,"-garden-in-the-bag-slovenian.jpg")),
IF($C$1="Spanisch - ES",HYPERLINK(CONCATENATE("https://www.saflax.de/0-WVK-Retail/Bilder-Pictures/SAFLAX-",'Basis-Tabelle-Samen'!W253,"-",'Basis-Tabelle-Samen'!J253,"-garden-in-the-bag-spanish.jpg")),
IF($C$1="Tschechisch - CZ",HYPERLINK(CONCATENATE("https://www.saflax.de/0-WVK-Retail/Bilder-Pictures/SAFLAX-",'Basis-Tabelle-Samen'!W253,"-",'Basis-Tabelle-Samen'!J253,"-garden-in-the-bag-czech.jpg")),
IF($C$1="Türkisch - TR",HYPERLINK(CONCATENATE("https://www.saflax.de/0-WVK-Retail/Bilder-Pictures/SAFLAX-",'Basis-Tabelle-Samen'!W253,"-",'Basis-Tabelle-Samen'!J253,"-garden-in-the-bag-turkish.jpg")),
IF($C$1="Ungarisch - HU",HYPERLINK(CONCATENATE("https://www.saflax.de/0-WVK-Retail/Bilder-Pictures/SAFLAX-",'Basis-Tabelle-Samen'!W253,"-",'Basis-Tabelle-Samen'!J253,"-garden-in-the-bag-hungarian.jpg")),
" ACHTUNG")))))))))))))))))))))))))))))</f>
        <v>https://www.saflax.de/0-WVK-Retail/Bilder-Pictures/SAFLAX-63506-capsicum-chinense-garden-in-the-bag-english.jpg</v>
      </c>
    </row>
    <row r="248" spans="1:43" ht="17.100000000000001" customHeight="1" x14ac:dyDescent="0.2">
      <c r="A248" s="318" t="str">
        <f>IF('Basis-Tabelle-Samen'!A255="","",IF($C$1="Deutsch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48" s="319" t="str">
        <f>'Basis-Tabelle-Samen'!I255</f>
        <v>Capsicum chinense</v>
      </c>
      <c r="C248" s="316" t="str">
        <f>IF($C$1="Bulgarisch - BG",'Basis-Tabelle-Samen'!Z255,
IF($C$1="Dänisch - DK",'Basis-Tabelle-Samen'!AA255,
IF($C$1="Deutsch - DE",'Basis-Tabelle-Samen'!AB255,
IF($C$1="Englisch - UK",'Basis-Tabelle-Samen'!AC255,
IF($C$1="Estnisch - EE",'Basis-Tabelle-Samen'!AD255,
IF($C$1="Finnisch - FI",'Basis-Tabelle-Samen'!AE255,
IF($C$1="Französisch - FR",'Basis-Tabelle-Samen'!AF255,
IF($C$1="Griechisch - GR",'Basis-Tabelle-Samen'!AG255,
IF($C$1="Irisch - IE",'Basis-Tabelle-Samen'!AH255,
IF($C$1="Isländisch - IS",'Basis-Tabelle-Samen'!AI255,
IF($C$1="Italienisch - IT",'Basis-Tabelle-Samen'!AJ255,
IF($C$1="Japanisch - JP",'Basis-Tabelle-Samen'!AK255,
IF($C$1="Kroatisch - HR",'Basis-Tabelle-Samen'!AL255,
IF($C$1="Lettisch - LV",'Basis-Tabelle-Samen'!AM255,
IF($C$1="Litauisch - LT",'Basis-Tabelle-Samen'!AN255,
IF($C$1="Maltesisch - MT",'Basis-Tabelle-Samen'!AO255,
IF($C$1="Niederländisch - NL",'Basis-Tabelle-Samen'!AP255,
IF($C$1="Norwegisch - NO",'Basis-Tabelle-Samen'!AQ255,
IF($C$1="Polnisch - PL",'Basis-Tabelle-Samen'!AR255,
IF($C$1="Portugiesisch - PT",'Basis-Tabelle-Samen'!AS255,
IF($C$1="Rumänisch - RO",'Basis-Tabelle-Samen'!AT255,
IF($C$1="Schwedisch - SE",'Basis-Tabelle-Samen'!AU255,
IF($C$1="Slowakisch - SK",'Basis-Tabelle-Samen'!AV255,
IF($C$1="Slowenisch - SI",'Basis-Tabelle-Samen'!AW255,
IF($C$1="Spanisch - ES",'Basis-Tabelle-Samen'!AX255,
IF($C$1="Tschechisch - CZ",'Basis-Tabelle-Samen'!AY255,
IF($C$1="Türkisch - TR",'Basis-Tabelle-Samen'!AZ255,
IF($C$1="Ungarisch - HU",'Basis-Tabelle-Samen'!BA255,
" ACHTUNG"))))))))))))))))))))))))))))</f>
        <v>Chili - Habanero Chocolate</v>
      </c>
      <c r="D248" s="320">
        <f>'Basis-Tabelle-Samen'!F255</f>
        <v>10</v>
      </c>
      <c r="E248" s="321" t="str">
        <f>'Basis-Tabelle-Samen'!H255</f>
        <v>7 %</v>
      </c>
      <c r="F248" s="322" t="str">
        <f>IF('Basis-Tabelle-Samen'!G255="","",'Basis-Tabelle-Samen'!G255)</f>
        <v>05</v>
      </c>
      <c r="G248" s="320">
        <f>'Basis-Tabelle-Samen'!C255</f>
        <v>13534</v>
      </c>
      <c r="H248" s="323">
        <f>'Basis-Tabelle-Samen'!D255</f>
        <v>4055473135342</v>
      </c>
      <c r="I248" s="324">
        <f>'Basis-Tabelle-Samen'!E255</f>
        <v>1.85</v>
      </c>
      <c r="J248" s="325">
        <f t="shared" si="3"/>
        <v>12</v>
      </c>
      <c r="K248" s="326">
        <f>'Basis-Tabelle-Samen'!K255</f>
        <v>73534</v>
      </c>
      <c r="L248" s="323">
        <f>'Basis-Tabelle-Samen'!L255</f>
        <v>4055473735344</v>
      </c>
      <c r="M248" s="324">
        <f>'Basis-Tabelle-Samen'!M255</f>
        <v>2.4500000000000002</v>
      </c>
      <c r="N248" s="326">
        <f>IF(K248&lt;1,"",'3'!$I$15)</f>
        <v>15</v>
      </c>
      <c r="O248" s="327">
        <f>IF(K248&lt;1,"",'3'!$J$11)</f>
        <v>90</v>
      </c>
      <c r="P248" s="326">
        <f>'Basis-Tabelle-Samen'!N255</f>
        <v>83534</v>
      </c>
      <c r="Q248" s="323">
        <f>'Basis-Tabelle-Samen'!O255</f>
        <v>4055473835341</v>
      </c>
      <c r="R248" s="328">
        <f>'Basis-Tabelle-Samen'!P255</f>
        <v>3.75</v>
      </c>
      <c r="S248" s="326">
        <f>IF(R248&lt;1,"",'3'!$M$15)</f>
        <v>18</v>
      </c>
      <c r="T248" s="327">
        <f>IF(R248&lt;1,"",'3'!$N$11)</f>
        <v>72</v>
      </c>
      <c r="U248" s="326">
        <f>'Basis-Tabelle-Samen'!Q255</f>
        <v>53534</v>
      </c>
      <c r="V248" s="323">
        <f>'Basis-Tabelle-Samen'!R255</f>
        <v>4055473535340</v>
      </c>
      <c r="W248" s="324">
        <f>'Basis-Tabelle-Samen'!S255</f>
        <v>4.95</v>
      </c>
      <c r="X248" s="326">
        <f>IF(U248&lt;1,"",'3'!$Q$15)</f>
        <v>6</v>
      </c>
      <c r="Y248" s="327">
        <f>IF(U248&lt;1,"",'3'!$R$11)</f>
        <v>24</v>
      </c>
      <c r="Z248" s="326">
        <f>'Basis-Tabelle-Samen'!T255</f>
        <v>33534</v>
      </c>
      <c r="AA248" s="323">
        <f>'Basis-Tabelle-Samen'!U255</f>
        <v>4055473335346</v>
      </c>
      <c r="AB248" s="324">
        <f>'Basis-Tabelle-Samen'!V255</f>
        <v>6.75</v>
      </c>
      <c r="AC248" s="326">
        <f>IF(Z248&lt;1,"",'3'!$U$15)</f>
        <v>6</v>
      </c>
      <c r="AD248" s="327">
        <f>IF(Z248&lt;1,"",'3'!$V$11)</f>
        <v>24</v>
      </c>
      <c r="AE248" s="326">
        <f>'Basis-Tabelle-Samen'!W255</f>
        <v>63534</v>
      </c>
      <c r="AF248" s="323">
        <f>'Basis-Tabelle-Samen'!X255</f>
        <v>4055473635347</v>
      </c>
      <c r="AG248" s="324">
        <f>'Basis-Tabelle-Samen'!Y255</f>
        <v>2.95</v>
      </c>
      <c r="AH248" s="326">
        <f>IF(AE248&lt;1,"",'3'!$Y$15)</f>
        <v>8</v>
      </c>
      <c r="AI248" s="327">
        <f>IF(AE248&lt;1,"",'3'!$Z$11)</f>
        <v>64</v>
      </c>
      <c r="AJ248" s="315"/>
      <c r="AK248" s="316" t="str">
        <f>IF(G248&lt;1,"",
IF($C$1="Bulgarisch - BG",HYPERLINK(CONCATENATE("https://www.saflax.de/0-WVK-Retail/Bilder-Pictures/SAFLAX-",'Basis-Tabelle-Samen'!C255,"-",'Basis-Tabelle-Samen'!J255,"-seed-package-front-cr-bulgarian.jpg")),
IF($C$1="Dänisch - DK",HYPERLINK(CONCATENATE("https://www.saflax.de/0-WVK-Retail/Bilder-Pictures/SAFLAX-",'Basis-Tabelle-Samen'!C255,"-",'Basis-Tabelle-Samen'!J255,"-seed-package-front-cr-danish.jpg")),
IF($C$1="Deutsch - DE",HYPERLINK(CONCATENATE("https://www.saflax.de/0-WVK-Retail/Bilder-Pictures/SAFLAX-",'Basis-Tabelle-Samen'!C255,"-",'Basis-Tabelle-Samen'!J255,"-seed-package-front-cr-german.jpg")),
IF($C$1="Englisch - UK",HYPERLINK(CONCATENATE("https://www.saflax.de/0-WVK-Retail/Bilder-Pictures/SAFLAX-",'Basis-Tabelle-Samen'!C255,"-",'Basis-Tabelle-Samen'!J255,"-seed-package-front-cr-english.jpg")),
IF($C$1="Estnisch - EE",HYPERLINK(CONCATENATE("https://www.saflax.de/0-WVK-Retail/Bilder-Pictures/SAFLAX-",'Basis-Tabelle-Samen'!C255,"-",'Basis-Tabelle-Samen'!J255,"-seed-package-front-cr-estonian.jpg")),
IF($C$1="Finnisch - FI",HYPERLINK(CONCATENATE("https://www.saflax.de/0-WVK-Retail/Bilder-Pictures/SAFLAX-",'Basis-Tabelle-Samen'!C255,"-",'Basis-Tabelle-Samen'!J255,"-seed-package-front-cr-finnish.jpg")),
IF($C$1="Französisch - FR",HYPERLINK(CONCATENATE("https://www.saflax.de/0-WVK-Retail/Bilder-Pictures/SAFLAX-",'Basis-Tabelle-Samen'!C255,"-",'Basis-Tabelle-Samen'!J255,"-seed-package-front-cr-french.jpg")),
IF($C$1="Griechisch - GR",HYPERLINK(CONCATENATE("https://www.saflax.de/0-WVK-Retail/Bilder-Pictures/SAFLAX-",'Basis-Tabelle-Samen'!C255,"-",'Basis-Tabelle-Samen'!J255,"-seed-package-front-cr-greek.jpg")),
IF($C$1="Irisch - IE",HYPERLINK(CONCATENATE("https://www.saflax.de/0-WVK-Retail/Bilder-Pictures/SAFLAX-",'Basis-Tabelle-Samen'!C255,"-",'Basis-Tabelle-Samen'!J255,"-seed-package-front-cr-irish.jpg")),
IF($C$1="Isländisch - IS",HYPERLINK(CONCATENATE("https://www.saflax.de/0-WVK-Retail/Bilder-Pictures/SAFLAX-",'Basis-Tabelle-Samen'!C255,"-",'Basis-Tabelle-Samen'!J255,"-seed-package-front-cr-icelandic.jpg")),
IF($C$1="Italienisch - IT",HYPERLINK(CONCATENATE("https://www.saflax.de/0-WVK-Retail/Bilder-Pictures/SAFLAX-",'Basis-Tabelle-Samen'!C255,"-",'Basis-Tabelle-Samen'!J255,"-seed-package-front-cr-italian.jpg")),
IF($C$1="Japanisch - JP",HYPERLINK(CONCATENATE("https://www.saflax.de/0-WVK-Retail/Bilder-Pictures/SAFLAX-",'Basis-Tabelle-Samen'!C255,"-",'Basis-Tabelle-Samen'!J255,"-seed-package-front-cr-japanese.jpg")),
IF($C$1="Kroatisch - HR",HYPERLINK(CONCATENATE("https://www.saflax.de/0-WVK-Retail/Bilder-Pictures/SAFLAX-",'Basis-Tabelle-Samen'!C255,"-",'Basis-Tabelle-Samen'!J255,"-seed-package-front-cr-croatian.jpg")),
IF($C$1="Lettisch - LV",HYPERLINK(CONCATENATE("https://www.saflax.de/0-WVK-Retail/Bilder-Pictures/SAFLAX-",'Basis-Tabelle-Samen'!C255,"-",'Basis-Tabelle-Samen'!J255,"-seed-package-front-cr-latvian.jpg")),
IF($C$1="Litauisch - LT",HYPERLINK(CONCATENATE("https://www.saflax.de/0-WVK-Retail/Bilder-Pictures/SAFLAX-",'Basis-Tabelle-Samen'!C255,"-",'Basis-Tabelle-Samen'!J255,"-seed-package-front-cr-lithuanian.jpg")),
IF($C$1="Maltesisch - MT",HYPERLINK(CONCATENATE("https://www.saflax.de/0-WVK-Retail/Bilder-Pictures/SAFLAX-",'Basis-Tabelle-Samen'!C255,"-",'Basis-Tabelle-Samen'!J255,"-seed-package-front-cr-maltese.jpg")),
IF($C$1="Niederländisch - NL",HYPERLINK(CONCATENATE("https://www.saflax.de/0-WVK-Retail/Bilder-Pictures/SAFLAX-",'Basis-Tabelle-Samen'!C255,"-",'Basis-Tabelle-Samen'!J255,"-seed-package-front-cr-dutch.jpg")),
IF($C$1="Norwegisch - NO",HYPERLINK(CONCATENATE("https://www.saflax.de/0-WVK-Retail/Bilder-Pictures/SAFLAX-",'Basis-Tabelle-Samen'!C255,"-",'Basis-Tabelle-Samen'!J255,"-seed-package-front-cr-nowegian.jpg")),
IF($C$1="Polnisch - PL",HYPERLINK(CONCATENATE("https://www.saflax.de/0-WVK-Retail/Bilder-Pictures/SAFLAX-",'Basis-Tabelle-Samen'!C255,"-",'Basis-Tabelle-Samen'!J255,"-seed-package-front-cr-polish.jpg")),
IF($C$1="Portugiesisch - PT",HYPERLINK(CONCATENATE("https://www.saflax.de/0-WVK-Retail/Bilder-Pictures/SAFLAX-",'Basis-Tabelle-Samen'!C255,"-",'Basis-Tabelle-Samen'!J255,"-seed-package-front-cr-portuguese.jpg")),
IF($C$1="Rumänisch - RO",HYPERLINK(CONCATENATE("https://www.saflax.de/0-WVK-Retail/Bilder-Pictures/SAFLAX-",'Basis-Tabelle-Samen'!C255,"-",'Basis-Tabelle-Samen'!J255,"-seed-package-front-cr-romanian.jpg")),
IF($C$1="Schwedisch - SE",HYPERLINK(CONCATENATE("https://www.saflax.de/0-WVK-Retail/Bilder-Pictures/SAFLAX-",'Basis-Tabelle-Samen'!C255,"-",'Basis-Tabelle-Samen'!J255,"-seed-package-front-cr-swedish.jpg")),
IF($C$1="Slowakisch - SK",HYPERLINK(CONCATENATE("https://www.saflax.de/0-WVK-Retail/Bilder-Pictures/SAFLAX-",'Basis-Tabelle-Samen'!C255,"-",'Basis-Tabelle-Samen'!J255,"-seed-package-front-cr-slovak.jpg")),
IF($C$1="Slowenisch - SI",HYPERLINK(CONCATENATE("https://www.saflax.de/0-WVK-Retail/Bilder-Pictures/SAFLAX-",'Basis-Tabelle-Samen'!C255,"-",'Basis-Tabelle-Samen'!J255,"-seed-package-front-cr-slovenian.jpg")),
IF($C$1="Spanisch - ES",HYPERLINK(CONCATENATE("https://www.saflax.de/0-WVK-Retail/Bilder-Pictures/SAFLAX-",'Basis-Tabelle-Samen'!C255,"-",'Basis-Tabelle-Samen'!J255,"-seed-package-front-cr-spanish.jpg")),
IF($C$1="Tschechisch - CZ",HYPERLINK(CONCATENATE("https://www.saflax.de/0-WVK-Retail/Bilder-Pictures/SAFLAX-",'Basis-Tabelle-Samen'!C255,"-",'Basis-Tabelle-Samen'!J255,"-seed-package-front-cr-czech.jpg")),
IF($C$1="Türkisch - TR",HYPERLINK(CONCATENATE("https://www.saflax.de/0-WVK-Retail/Bilder-Pictures/SAFLAX-",'Basis-Tabelle-Samen'!C255,"-",'Basis-Tabelle-Samen'!J255,"-seed-package-front-cr-turkish.jpg")),
IF($C$1="Ungarisch - HU",HYPERLINK(CONCATENATE("https://www.saflax.de/0-WVK-Retail/Bilder-Pictures/SAFLAX-",'Basis-Tabelle-Samen'!C255,"-",'Basis-Tabelle-Samen'!J255,"-seed-package-front-cr-hungarian.jpg")),
" ACHTUNG")))))))))))))))))))))))))))))</f>
        <v>https://www.saflax.de/0-WVK-Retail/Bilder-Pictures/SAFLAX-13534-capsicum-chinense-seed-package-front-cr-english.jpg</v>
      </c>
      <c r="AL248" s="330" t="str">
        <f>IF(G248&lt;1,"",
IF($C$1="Bulgarisch - BG",HYPERLINK(CONCATENATE("https://www.saflax.de/0-WVK-Retail/Bilder-Pictures/SAFLAX-",'Basis-Tabelle-Samen'!C255,"-",'Basis-Tabelle-Samen'!J255,"-seed-package-back-cr-bulgarian.jpg")),
IF($C$1="Dänisch - DK",HYPERLINK(CONCATENATE("https://www.saflax.de/0-WVK-Retail/Bilder-Pictures/SAFLAX-",'Basis-Tabelle-Samen'!C255,"-",'Basis-Tabelle-Samen'!J255,"-seed-package-back-cr-danish.jpg")),
IF($C$1="Deutsch - DE",HYPERLINK(CONCATENATE("https://www.saflax.de/0-WVK-Retail/Bilder-Pictures/SAFLAX-",'Basis-Tabelle-Samen'!C255,"-",'Basis-Tabelle-Samen'!J255,"-seed-package-back-cr-german.jpg")),
IF($C$1="Englisch - UK",HYPERLINK(CONCATENATE("https://www.saflax.de/0-WVK-Retail/Bilder-Pictures/SAFLAX-",'Basis-Tabelle-Samen'!C255,"-",'Basis-Tabelle-Samen'!J255,"-seed-package-back-cr-english.jpg")),
IF($C$1="Estnisch - EE",HYPERLINK(CONCATENATE("https://www.saflax.de/0-WVK-Retail/Bilder-Pictures/SAFLAX-",'Basis-Tabelle-Samen'!C255,"-",'Basis-Tabelle-Samen'!J255,"-seed-package-back-cr-estonian.jpg")),
IF($C$1="Finnisch - FI",HYPERLINK(CONCATENATE("https://www.saflax.de/0-WVK-Retail/Bilder-Pictures/SAFLAX-",'Basis-Tabelle-Samen'!C255,"-",'Basis-Tabelle-Samen'!J255,"-seed-package-back-cr-finnish.jpg")),
IF($C$1="Französisch - FR",HYPERLINK(CONCATENATE("https://www.saflax.de/0-WVK-Retail/Bilder-Pictures/SAFLAX-",'Basis-Tabelle-Samen'!C255,"-",'Basis-Tabelle-Samen'!J255,"-seed-package-back-cr-french.jpg")),
IF($C$1="Griechisch - GR",HYPERLINK(CONCATENATE("https://www.saflax.de/0-WVK-Retail/Bilder-Pictures/SAFLAX-",'Basis-Tabelle-Samen'!C255,"-",'Basis-Tabelle-Samen'!J255,"-seed-package-back-cr-greek.jpg")),
IF($C$1="Irisch - IE",HYPERLINK(CONCATENATE("https://www.saflax.de/0-WVK-Retail/Bilder-Pictures/SAFLAX-",'Basis-Tabelle-Samen'!C255,"-",'Basis-Tabelle-Samen'!J255,"-seed-package-back-cr-irish.jpg")),
IF($C$1="Isländisch - IS",HYPERLINK(CONCATENATE("https://www.saflax.de/0-WVK-Retail/Bilder-Pictures/SAFLAX-",'Basis-Tabelle-Samen'!C255,"-",'Basis-Tabelle-Samen'!J255,"-seed-package-back-cr-icelandic.jpg")),
IF($C$1="Italienisch - IT",HYPERLINK(CONCATENATE("https://www.saflax.de/0-WVK-Retail/Bilder-Pictures/SAFLAX-",'Basis-Tabelle-Samen'!C255,"-",'Basis-Tabelle-Samen'!J255,"-seed-package-back-cr-italian.jpg")),
IF($C$1="Japanisch - JP",HYPERLINK(CONCATENATE("https://www.saflax.de/0-WVK-Retail/Bilder-Pictures/SAFLAX-",'Basis-Tabelle-Samen'!C255,"-",'Basis-Tabelle-Samen'!J255,"-seed-package-back-cr-japanese.jpg")),
IF($C$1="Kroatisch - HR",HYPERLINK(CONCATENATE("https://www.saflax.de/0-WVK-Retail/Bilder-Pictures/SAFLAX-",'Basis-Tabelle-Samen'!C255,"-",'Basis-Tabelle-Samen'!J255,"-seed-package-back-cr-croatian.jpg")),
IF($C$1="Lettisch - LV",HYPERLINK(CONCATENATE("https://www.saflax.de/0-WVK-Retail/Bilder-Pictures/SAFLAX-",'Basis-Tabelle-Samen'!C255,"-",'Basis-Tabelle-Samen'!J255,"-seed-package-back-cr-latvian.jpg")),
IF($C$1="Litauisch - LT",HYPERLINK(CONCATENATE("https://www.saflax.de/0-WVK-Retail/Bilder-Pictures/SAFLAX-",'Basis-Tabelle-Samen'!C255,"-",'Basis-Tabelle-Samen'!J255,"-seed-package-back-cr-lithuanian.jpg")),
IF($C$1="Maltesisch - MT",HYPERLINK(CONCATENATE("https://www.saflax.de/0-WVK-Retail/Bilder-Pictures/SAFLAX-",'Basis-Tabelle-Samen'!C255,"-",'Basis-Tabelle-Samen'!J255,"-seed-package-back-cr-maltese.jpg")),
IF($C$1="Niederländisch - NL",HYPERLINK(CONCATENATE("https://www.saflax.de/0-WVK-Retail/Bilder-Pictures/SAFLAX-",'Basis-Tabelle-Samen'!C255,"-",'Basis-Tabelle-Samen'!J255,"-seed-package-back-cr-dutch.jpg")),
IF($C$1="Norwegisch - NO",HYPERLINK(CONCATENATE("https://www.saflax.de/0-WVK-Retail/Bilder-Pictures/SAFLAX-",'Basis-Tabelle-Samen'!C255,"-",'Basis-Tabelle-Samen'!J255,"-seed-package-back-cr-nowegian.jpg")),
IF($C$1="Polnisch - PL",HYPERLINK(CONCATENATE("https://www.saflax.de/0-WVK-Retail/Bilder-Pictures/SAFLAX-",'Basis-Tabelle-Samen'!C255,"-",'Basis-Tabelle-Samen'!J255,"-seed-package-back-cr-polish.jpg")),
IF($C$1="Portugiesisch - PT",HYPERLINK(CONCATENATE("https://www.saflax.de/0-WVK-Retail/Bilder-Pictures/SAFLAX-",'Basis-Tabelle-Samen'!C255,"-",'Basis-Tabelle-Samen'!J255,"-seed-package-back-cr-portuguese.jpg")),
IF($C$1="Rumänisch - RO",HYPERLINK(CONCATENATE("https://www.saflax.de/0-WVK-Retail/Bilder-Pictures/SAFLAX-",'Basis-Tabelle-Samen'!C255,"-",'Basis-Tabelle-Samen'!J255,"-seed-package-back-cr-romanian.jpg")),
IF($C$1="Schwedisch - SE",HYPERLINK(CONCATENATE("https://www.saflax.de/0-WVK-Retail/Bilder-Pictures/SAFLAX-",'Basis-Tabelle-Samen'!C255,"-",'Basis-Tabelle-Samen'!J255,"-seed-package-back-cr-swedish.jpg")),
IF($C$1="Slowakisch - SK",HYPERLINK(CONCATENATE("https://www.saflax.de/0-WVK-Retail/Bilder-Pictures/SAFLAX-",'Basis-Tabelle-Samen'!C255,"-",'Basis-Tabelle-Samen'!J255,"-seed-package-back-cr-slovak.jpg")),
IF($C$1="Slowenisch - SI",HYPERLINK(CONCATENATE("https://www.saflax.de/0-WVK-Retail/Bilder-Pictures/SAFLAX-",'Basis-Tabelle-Samen'!C255,"-",'Basis-Tabelle-Samen'!J255,"-seed-package-back-cr-slovenian.jpg")),
IF($C$1="Spanisch - ES",HYPERLINK(CONCATENATE("https://www.saflax.de/0-WVK-Retail/Bilder-Pictures/SAFLAX-",'Basis-Tabelle-Samen'!C255,"-",'Basis-Tabelle-Samen'!J255,"-seed-package-back-cr-spanish.jpg")),
IF($C$1="Tschechisch - CZ",HYPERLINK(CONCATENATE("https://www.saflax.de/0-WVK-Retail/Bilder-Pictures/SAFLAX-",'Basis-Tabelle-Samen'!C255,"-",'Basis-Tabelle-Samen'!J255,"-seed-package-back-cr-czech.jpg")),
IF($C$1="Türkisch - TR",HYPERLINK(CONCATENATE("https://www.saflax.de/0-WVK-Retail/Bilder-Pictures/SAFLAX-",'Basis-Tabelle-Samen'!C255,"-",'Basis-Tabelle-Samen'!J255,"-seed-package-back-cr-turkish.jpg")),
IF($C$1="Ungarisch - HU",HYPERLINK(CONCATENATE("https://www.saflax.de/0-WVK-Retail/Bilder-Pictures/SAFLAX-",'Basis-Tabelle-Samen'!C255,"-",'Basis-Tabelle-Samen'!J255,"-seed-package-back-cr-hungarian.jpg")),
" ACHTUNG")))))))))))))))))))))))))))))</f>
        <v>https://www.saflax.de/0-WVK-Retail/Bilder-Pictures/SAFLAX-13534-capsicum-chinense-seed-package-back-cr-english.jpg</v>
      </c>
      <c r="AM248" s="330" t="str">
        <f>IF(H248&lt;1,"",
IF($C$1="Bulgarisch - BG",HYPERLINK(CONCATENATE("https://www.saflax.de/0-WVK-Retail/Bilder-Pictures/SAFLAX-",'Basis-Tabelle-Samen'!K255,"-",'Basis-Tabelle-Samen'!J255,"-garden-to-go-mini-bulgarian.jpg")),
IF($C$1="Dänisch - DK",HYPERLINK(CONCATENATE("https://www.saflax.de/0-WVK-Retail/Bilder-Pictures/SAFLAX-",'Basis-Tabelle-Samen'!K255,"-",'Basis-Tabelle-Samen'!J255,"-garden-to-go-mini-danish.jpg")),
IF($C$1="Deutsch - DE",HYPERLINK(CONCATENATE("https://www.saflax.de/0-WVK-Retail/Bilder-Pictures/SAFLAX-",'Basis-Tabelle-Samen'!K255,"-",'Basis-Tabelle-Samen'!J255,"-garden-to-go-mini-german.jpg")),
IF($C$1="Englisch - UK",HYPERLINK(CONCATENATE("https://www.saflax.de/0-WVK-Retail/Bilder-Pictures/SAFLAX-",'Basis-Tabelle-Samen'!K255,"-",'Basis-Tabelle-Samen'!J255,"-garden-to-go-mini-english.jpg")),
IF($C$1="Estnisch - EE",HYPERLINK(CONCATENATE("https://www.saflax.de/0-WVK-Retail/Bilder-Pictures/SAFLAX-",'Basis-Tabelle-Samen'!K255,"-",'Basis-Tabelle-Samen'!J255,"-garden-to-go-mini-estonian.jpg")),
IF($C$1="Finnisch - FI",HYPERLINK(CONCATENATE("https://www.saflax.de/0-WVK-Retail/Bilder-Pictures/SAFLAX-",'Basis-Tabelle-Samen'!K255,"-",'Basis-Tabelle-Samen'!J255,"-garden-to-go-mini-finnish.jpg")),
IF($C$1="Französisch - FR",HYPERLINK(CONCATENATE("https://www.saflax.de/0-WVK-Retail/Bilder-Pictures/SAFLAX-",'Basis-Tabelle-Samen'!K255,"-",'Basis-Tabelle-Samen'!J255,"-garden-to-go-mini-french.jpg")),
IF($C$1="Griechisch - GR",HYPERLINK(CONCATENATE("https://www.saflax.de/0-WVK-Retail/Bilder-Pictures/SAFLAX-",'Basis-Tabelle-Samen'!K255,"-",'Basis-Tabelle-Samen'!J255,"-garden-to-go-mini-greek.jpg")),
IF($C$1="Irisch - IE",HYPERLINK(CONCATENATE("https://www.saflax.de/0-WVK-Retail/Bilder-Pictures/SAFLAX-",'Basis-Tabelle-Samen'!K255,"-",'Basis-Tabelle-Samen'!J255,"-garden-to-go-mini-irish.jpg")),
IF($C$1="Isländisch - IS",HYPERLINK(CONCATENATE("https://www.saflax.de/0-WVK-Retail/Bilder-Pictures/SAFLAX-",'Basis-Tabelle-Samen'!K255,"-",'Basis-Tabelle-Samen'!J255,"-garden-to-go-mini-icelandic.jpg")),
IF($C$1="Italienisch - IT",HYPERLINK(CONCATENATE("https://www.saflax.de/0-WVK-Retail/Bilder-Pictures/SAFLAX-",'Basis-Tabelle-Samen'!K255,"-",'Basis-Tabelle-Samen'!J255,"-garden-to-go-mini-italian.jpg")),
IF($C$1="Japanisch - JP",HYPERLINK(CONCATENATE("https://www.saflax.de/0-WVK-Retail/Bilder-Pictures/SAFLAX-",'Basis-Tabelle-Samen'!K255,"-",'Basis-Tabelle-Samen'!J255,"-garden-to-go-mini-japanese.jpg")),
IF($C$1="Kroatisch - HR",HYPERLINK(CONCATENATE("https://www.saflax.de/0-WVK-Retail/Bilder-Pictures/SAFLAX-",'Basis-Tabelle-Samen'!K255,"-",'Basis-Tabelle-Samen'!J255,"-garden-to-go-mini-croatian.jpg")),
IF($C$1="Lettisch - LV",HYPERLINK(CONCATENATE("https://www.saflax.de/0-WVK-Retail/Bilder-Pictures/SAFLAX-",'Basis-Tabelle-Samen'!K255,"-",'Basis-Tabelle-Samen'!J255,"-garden-to-go-mini-latvian.jpg")),
IF($C$1="Litauisch - LT",HYPERLINK(CONCATENATE("https://www.saflax.de/0-WVK-Retail/Bilder-Pictures/SAFLAX-",'Basis-Tabelle-Samen'!K255,"-",'Basis-Tabelle-Samen'!J255,"-garden-to-go-mini-lithuanian.jpg")),
IF($C$1="Maltesisch - MT",HYPERLINK(CONCATENATE("https://www.saflax.de/0-WVK-Retail/Bilder-Pictures/SAFLAX-",'Basis-Tabelle-Samen'!K255,"-",'Basis-Tabelle-Samen'!J255,"-garden-to-go-mini-maltese.jpg")),
IF($C$1="Niederländisch - NL",HYPERLINK(CONCATENATE("https://www.saflax.de/0-WVK-Retail/Bilder-Pictures/SAFLAX-",'Basis-Tabelle-Samen'!K255,"-",'Basis-Tabelle-Samen'!J255,"-garden-to-go-mini-dutch.jpg")),
IF($C$1="Norwegisch - NO",HYPERLINK(CONCATENATE("https://www.saflax.de/0-WVK-Retail/Bilder-Pictures/SAFLAX-",'Basis-Tabelle-Samen'!K255,"-",'Basis-Tabelle-Samen'!J255,"-garden-to-go-mini-nowegian.jpg")),
IF($C$1="Polnisch - PL",HYPERLINK(CONCATENATE("https://www.saflax.de/0-WVK-Retail/Bilder-Pictures/SAFLAX-",'Basis-Tabelle-Samen'!K255,"-",'Basis-Tabelle-Samen'!J255,"-garden-to-go-mini-polish.jpg")),
IF($C$1="Portugiesisch - PT",HYPERLINK(CONCATENATE("https://www.saflax.de/0-WVK-Retail/Bilder-Pictures/SAFLAX-",'Basis-Tabelle-Samen'!K255,"-",'Basis-Tabelle-Samen'!J255,"-garden-to-go-mini-portuguese.jpg")),
IF($C$1="Rumänisch - RO",HYPERLINK(CONCATENATE("https://www.saflax.de/0-WVK-Retail/Bilder-Pictures/SAFLAX-",'Basis-Tabelle-Samen'!K255,"-",'Basis-Tabelle-Samen'!J255,"-garden-to-go-mini-romanian.jpg")),
IF($C$1="Schwedisch - SE",HYPERLINK(CONCATENATE("https://www.saflax.de/0-WVK-Retail/Bilder-Pictures/SAFLAX-",'Basis-Tabelle-Samen'!K255,"-",'Basis-Tabelle-Samen'!J255,"-garden-to-go-mini-swedish.jpg")),
IF($C$1="Slowakisch - SK",HYPERLINK(CONCATENATE("https://www.saflax.de/0-WVK-Retail/Bilder-Pictures/SAFLAX-",'Basis-Tabelle-Samen'!K255,"-",'Basis-Tabelle-Samen'!J255,"-garden-to-go-mini-slovak.jpg")),
IF($C$1="Slowenisch - SI",HYPERLINK(CONCATENATE("https://www.saflax.de/0-WVK-Retail/Bilder-Pictures/SAFLAX-",'Basis-Tabelle-Samen'!K255,"-",'Basis-Tabelle-Samen'!J255,"-garden-to-go-mini-slovenian.jpg")),
IF($C$1="Spanisch - ES",HYPERLINK(CONCATENATE("https://www.saflax.de/0-WVK-Retail/Bilder-Pictures/SAFLAX-",'Basis-Tabelle-Samen'!K255,"-",'Basis-Tabelle-Samen'!J255,"-garden-to-go-mini-spanish.jpg")),
IF($C$1="Tschechisch - CZ",HYPERLINK(CONCATENATE("https://www.saflax.de/0-WVK-Retail/Bilder-Pictures/SAFLAX-",'Basis-Tabelle-Samen'!K255,"-",'Basis-Tabelle-Samen'!J255,"-garden-to-go-mini-czech.jpg")),
IF($C$1="Türkisch - TR",HYPERLINK(CONCATENATE("https://www.saflax.de/0-WVK-Retail/Bilder-Pictures/SAFLAX-",'Basis-Tabelle-Samen'!K255,"-",'Basis-Tabelle-Samen'!J255,"-garden-to-go-mini-turkish.jpg")),
IF($C$1="Ungarisch - HU",HYPERLINK(CONCATENATE("https://www.saflax.de/0-WVK-Retail/Bilder-Pictures/SAFLAX-",'Basis-Tabelle-Samen'!K255,"-",'Basis-Tabelle-Samen'!J255,"-garden-to-go-mini-hungarian.jpg")),
" ACHTUNG")))))))))))))))))))))))))))))</f>
        <v>https://www.saflax.de/0-WVK-Retail/Bilder-Pictures/SAFLAX-73534-capsicum-chinense-garden-to-go-mini-english.jpg</v>
      </c>
      <c r="AN248" s="330" t="str">
        <f>IF(I248&lt;1,"",
IF($C$1="Bulgarisch - BG",HYPERLINK(CONCATENATE("https://www.saflax.de/0-WVK-Retail/Bilder-Pictures/SAFLAX-",'Basis-Tabelle-Samen'!N255,"-",'Basis-Tabelle-Samen'!J255,"-garden-to-go-lite-bulgarian.jpg")),
IF($C$1="Dänisch - DK",HYPERLINK(CONCATENATE("https://www.saflax.de/0-WVK-Retail/Bilder-Pictures/SAFLAX-",'Basis-Tabelle-Samen'!N255,"-",'Basis-Tabelle-Samen'!J255,"-garden-to-go-lite-danish.jpg")),
IF($C$1="Deutsch - DE",HYPERLINK(CONCATENATE("https://www.saflax.de/0-WVK-Retail/Bilder-Pictures/SAFLAX-",'Basis-Tabelle-Samen'!N255,"-",'Basis-Tabelle-Samen'!J255,"-garden-to-go-lite-german.jpg")),
IF($C$1="Englisch - UK",HYPERLINK(CONCATENATE("https://www.saflax.de/0-WVK-Retail/Bilder-Pictures/SAFLAX-",'Basis-Tabelle-Samen'!N255,"-",'Basis-Tabelle-Samen'!J255,"-garden-to-go-lite-english.jpg")),
IF($C$1="Estnisch - EE",HYPERLINK(CONCATENATE("https://www.saflax.de/0-WVK-Retail/Bilder-Pictures/SAFLAX-",'Basis-Tabelle-Samen'!N255,"-",'Basis-Tabelle-Samen'!J255,"-garden-to-go-lite-estonian.jpg")),
IF($C$1="Finnisch - FI",HYPERLINK(CONCATENATE("https://www.saflax.de/0-WVK-Retail/Bilder-Pictures/SAFLAX-",'Basis-Tabelle-Samen'!N255,"-",'Basis-Tabelle-Samen'!J255,"-garden-to-go-lite-finnish.jpg")),
IF($C$1="Französisch - FR",HYPERLINK(CONCATENATE("https://www.saflax.de/0-WVK-Retail/Bilder-Pictures/SAFLAX-",'Basis-Tabelle-Samen'!N255,"-",'Basis-Tabelle-Samen'!J255,"-garden-to-go-lite-french.jpg")),
IF($C$1="Griechisch - GR",HYPERLINK(CONCATENATE("https://www.saflax.de/0-WVK-Retail/Bilder-Pictures/SAFLAX-",'Basis-Tabelle-Samen'!N255,"-",'Basis-Tabelle-Samen'!J255,"-garden-to-go-lite-greek.jpg")),
IF($C$1="Irisch - IE",HYPERLINK(CONCATENATE("https://www.saflax.de/0-WVK-Retail/Bilder-Pictures/SAFLAX-",'Basis-Tabelle-Samen'!N255,"-",'Basis-Tabelle-Samen'!J255,"-garden-to-go-lite-irish.jpg")),
IF($C$1="Isländisch - IS",HYPERLINK(CONCATENATE("https://www.saflax.de/0-WVK-Retail/Bilder-Pictures/SAFLAX-",'Basis-Tabelle-Samen'!N255,"-",'Basis-Tabelle-Samen'!J255,"-garden-to-go-lite-icelandic.jpg")),
IF($C$1="Italienisch - IT",HYPERLINK(CONCATENATE("https://www.saflax.de/0-WVK-Retail/Bilder-Pictures/SAFLAX-",'Basis-Tabelle-Samen'!N255,"-",'Basis-Tabelle-Samen'!J255,"-garden-to-go-lite-italian.jpg")),
IF($C$1="Japanisch - JP",HYPERLINK(CONCATENATE("https://www.saflax.de/0-WVK-Retail/Bilder-Pictures/SAFLAX-",'Basis-Tabelle-Samen'!N255,"-",'Basis-Tabelle-Samen'!J255,"-garden-to-go-lite-japanese.jpg")),
IF($C$1="Kroatisch - HR",HYPERLINK(CONCATENATE("https://www.saflax.de/0-WVK-Retail/Bilder-Pictures/SAFLAX-",'Basis-Tabelle-Samen'!N255,"-",'Basis-Tabelle-Samen'!J255,"-garden-to-go-lite-croatian.jpg")),
IF($C$1="Lettisch - LV",HYPERLINK(CONCATENATE("https://www.saflax.de/0-WVK-Retail/Bilder-Pictures/SAFLAX-",'Basis-Tabelle-Samen'!N255,"-",'Basis-Tabelle-Samen'!J255,"-garden-to-go-lite-latvian.jpg")),
IF($C$1="Litauisch - LT",HYPERLINK(CONCATENATE("https://www.saflax.de/0-WVK-Retail/Bilder-Pictures/SAFLAX-",'Basis-Tabelle-Samen'!N255,"-",'Basis-Tabelle-Samen'!J255,"-garden-to-go-lite-lithuanian.jpg")),
IF($C$1="Maltesisch - MT",HYPERLINK(CONCATENATE("https://www.saflax.de/0-WVK-Retail/Bilder-Pictures/SAFLAX-",'Basis-Tabelle-Samen'!N255,"-",'Basis-Tabelle-Samen'!J255,"-garden-to-go-lite-maltese.jpg")),
IF($C$1="Niederländisch - NL",HYPERLINK(CONCATENATE("https://www.saflax.de/0-WVK-Retail/Bilder-Pictures/SAFLAX-",'Basis-Tabelle-Samen'!N255,"-",'Basis-Tabelle-Samen'!J255,"-garden-to-go-lite-dutch.jpg")),
IF($C$1="Norwegisch - NO",HYPERLINK(CONCATENATE("https://www.saflax.de/0-WVK-Retail/Bilder-Pictures/SAFLAX-",'Basis-Tabelle-Samen'!N255,"-",'Basis-Tabelle-Samen'!J255,"-garden-to-go-lite-nowegian.jpg")),
IF($C$1="Polnisch - PL",HYPERLINK(CONCATENATE("https://www.saflax.de/0-WVK-Retail/Bilder-Pictures/SAFLAX-",'Basis-Tabelle-Samen'!N255,"-",'Basis-Tabelle-Samen'!J255,"-garden-to-go-lite-polish.jpg")),
IF($C$1="Portugiesisch - PT",HYPERLINK(CONCATENATE("https://www.saflax.de/0-WVK-Retail/Bilder-Pictures/SAFLAX-",'Basis-Tabelle-Samen'!N255,"-",'Basis-Tabelle-Samen'!J255,"-garden-to-go-lite-portuguese.jpg")),
IF($C$1="Rumänisch - RO",HYPERLINK(CONCATENATE("https://www.saflax.de/0-WVK-Retail/Bilder-Pictures/SAFLAX-",'Basis-Tabelle-Samen'!N255,"-",'Basis-Tabelle-Samen'!J255,"-garden-to-go-lite-romanian.jpg")),
IF($C$1="Schwedisch - SE",HYPERLINK(CONCATENATE("https://www.saflax.de/0-WVK-Retail/Bilder-Pictures/SAFLAX-",'Basis-Tabelle-Samen'!N255,"-",'Basis-Tabelle-Samen'!J255,"-garden-to-go-lite-swedish.jpg")),
IF($C$1="Slowakisch - SK",HYPERLINK(CONCATENATE("https://www.saflax.de/0-WVK-Retail/Bilder-Pictures/SAFLAX-",'Basis-Tabelle-Samen'!N255,"-",'Basis-Tabelle-Samen'!J255,"-garden-to-go-lite-slovak.jpg")),
IF($C$1="Slowenisch - SI",HYPERLINK(CONCATENATE("https://www.saflax.de/0-WVK-Retail/Bilder-Pictures/SAFLAX-",'Basis-Tabelle-Samen'!N255,"-",'Basis-Tabelle-Samen'!J255,"-garden-to-go-lite-slovenian.jpg")),
IF($C$1="Spanisch - ES",HYPERLINK(CONCATENATE("https://www.saflax.de/0-WVK-Retail/Bilder-Pictures/SAFLAX-",'Basis-Tabelle-Samen'!N255,"-",'Basis-Tabelle-Samen'!J255,"-garden-to-go-lite-spanish.jpg")),
IF($C$1="Tschechisch - CZ",HYPERLINK(CONCATENATE("https://www.saflax.de/0-WVK-Retail/Bilder-Pictures/SAFLAX-",'Basis-Tabelle-Samen'!N255,"-",'Basis-Tabelle-Samen'!J255,"-garden-to-go-lite-czech.jpg")),
IF($C$1="Türkisch - TR",HYPERLINK(CONCATENATE("https://www.saflax.de/0-WVK-Retail/Bilder-Pictures/SAFLAX-",'Basis-Tabelle-Samen'!N255,"-",'Basis-Tabelle-Samen'!J255,"-garden-to-go-lite-turkish.jpg")),
IF($C$1="Ungarisch - HU",HYPERLINK(CONCATENATE("https://www.saflax.de/0-WVK-Retail/Bilder-Pictures/SAFLAX-",'Basis-Tabelle-Samen'!N255,"-",'Basis-Tabelle-Samen'!J255,"-garden-to-go-lite-hungarian.jpg")),
" ACHTUNG")))))))))))))))))))))))))))))</f>
        <v>https://www.saflax.de/0-WVK-Retail/Bilder-Pictures/SAFLAX-83534-capsicum-chinense-garden-to-go-lite-english.jpg</v>
      </c>
      <c r="AO248" s="330" t="str">
        <f>IF(J248&lt;1,"",
IF($C$1="Bulgarisch - BG",HYPERLINK(CONCATENATE("https://www.saflax.de/0-WVK-Retail/Bilder-Pictures/SAFLAX-",'Basis-Tabelle-Samen'!Q255,"-",'Basis-Tabelle-Samen'!J255,"-garden-to-go-bulgarian.jpg")),
IF($C$1="Dänisch - DK",HYPERLINK(CONCATENATE("https://www.saflax.de/0-WVK-Retail/Bilder-Pictures/SAFLAX-",'Basis-Tabelle-Samen'!Q255,"-",'Basis-Tabelle-Samen'!J255,"-garden-to-go-danish.jpg")),
IF($C$1="Deutsch - DE",HYPERLINK(CONCATENATE("https://www.saflax.de/0-WVK-Retail/Bilder-Pictures/SAFLAX-",'Basis-Tabelle-Samen'!Q255,"-",'Basis-Tabelle-Samen'!J255,"-garden-to-go-german.jpg")),
IF($C$1="Englisch - UK",HYPERLINK(CONCATENATE("https://www.saflax.de/0-WVK-Retail/Bilder-Pictures/SAFLAX-",'Basis-Tabelle-Samen'!Q255,"-",'Basis-Tabelle-Samen'!J255,"-garden-to-go-english.jpg")),
IF($C$1="Estnisch - EE",HYPERLINK(CONCATENATE("https://www.saflax.de/0-WVK-Retail/Bilder-Pictures/SAFLAX-",'Basis-Tabelle-Samen'!Q255,"-",'Basis-Tabelle-Samen'!J255,"-garden-to-go-estonian.jpg")),
IF($C$1="Finnisch - FI",HYPERLINK(CONCATENATE("https://www.saflax.de/0-WVK-Retail/Bilder-Pictures/SAFLAX-",'Basis-Tabelle-Samen'!Q255,"-",'Basis-Tabelle-Samen'!J255,"-garden-to-go-finnish.jpg")),
IF($C$1="Französisch - FR",HYPERLINK(CONCATENATE("https://www.saflax.de/0-WVK-Retail/Bilder-Pictures/SAFLAX-",'Basis-Tabelle-Samen'!Q255,"-",'Basis-Tabelle-Samen'!J255,"-garden-to-go-french.jpg")),
IF($C$1="Griechisch - GR",HYPERLINK(CONCATENATE("https://www.saflax.de/0-WVK-Retail/Bilder-Pictures/SAFLAX-",'Basis-Tabelle-Samen'!Q255,"-",'Basis-Tabelle-Samen'!J255,"-garden-to-go-greek.jpg")),
IF($C$1="Irisch - IE",HYPERLINK(CONCATENATE("https://www.saflax.de/0-WVK-Retail/Bilder-Pictures/SAFLAX-",'Basis-Tabelle-Samen'!Q255,"-",'Basis-Tabelle-Samen'!J255,"-garden-to-go-irish.jpg")),
IF($C$1="Isländisch - IS",HYPERLINK(CONCATENATE("https://www.saflax.de/0-WVK-Retail/Bilder-Pictures/SAFLAX-",'Basis-Tabelle-Samen'!Q255,"-",'Basis-Tabelle-Samen'!J255,"-garden-to-go-icelandic.jpg")),
IF($C$1="Italienisch - IT",HYPERLINK(CONCATENATE("https://www.saflax.de/0-WVK-Retail/Bilder-Pictures/SAFLAX-",'Basis-Tabelle-Samen'!Q255,"-",'Basis-Tabelle-Samen'!J255,"-garden-to-go-italian.jpg")),
IF($C$1="Japanisch - JP",HYPERLINK(CONCATENATE("https://www.saflax.de/0-WVK-Retail/Bilder-Pictures/SAFLAX-",'Basis-Tabelle-Samen'!Q255,"-",'Basis-Tabelle-Samen'!J255,"-garden-to-go-japanese.jpg")),
IF($C$1="Kroatisch - HR",HYPERLINK(CONCATENATE("https://www.saflax.de/0-WVK-Retail/Bilder-Pictures/SAFLAX-",'Basis-Tabelle-Samen'!Q255,"-",'Basis-Tabelle-Samen'!J255,"-garden-to-go-croatian.jpg")),
IF($C$1="Lettisch - LV",HYPERLINK(CONCATENATE("https://www.saflax.de/0-WVK-Retail/Bilder-Pictures/SAFLAX-",'Basis-Tabelle-Samen'!Q255,"-",'Basis-Tabelle-Samen'!J255,"-garden-to-go-latvian.jpg")),
IF($C$1="Litauisch - LT",HYPERLINK(CONCATENATE("https://www.saflax.de/0-WVK-Retail/Bilder-Pictures/SAFLAX-",'Basis-Tabelle-Samen'!Q255,"-",'Basis-Tabelle-Samen'!J255,"-garden-to-go-lithuanian.jpg")),
IF($C$1="Maltesisch - MT",HYPERLINK(CONCATENATE("https://www.saflax.de/0-WVK-Retail/Bilder-Pictures/SAFLAX-",'Basis-Tabelle-Samen'!Q255,"-",'Basis-Tabelle-Samen'!J255,"-garden-to-go-maltese.jpg")),
IF($C$1="Niederländisch - NL",HYPERLINK(CONCATENATE("https://www.saflax.de/0-WVK-Retail/Bilder-Pictures/SAFLAX-",'Basis-Tabelle-Samen'!Q255,"-",'Basis-Tabelle-Samen'!J255,"-garden-to-go-dutch.jpg")),
IF($C$1="Norwegisch - NO",HYPERLINK(CONCATENATE("https://www.saflax.de/0-WVK-Retail/Bilder-Pictures/SAFLAX-",'Basis-Tabelle-Samen'!Q255,"-",'Basis-Tabelle-Samen'!J255,"-garden-to-go-nowegian.jpg")),
IF($C$1="Polnisch - PL",HYPERLINK(CONCATENATE("https://www.saflax.de/0-WVK-Retail/Bilder-Pictures/SAFLAX-",'Basis-Tabelle-Samen'!Q255,"-",'Basis-Tabelle-Samen'!J255,"-garden-to-go-polish.jpg")),
IF($C$1="Portugiesisch - PT",HYPERLINK(CONCATENATE("https://www.saflax.de/0-WVK-Retail/Bilder-Pictures/SAFLAX-",'Basis-Tabelle-Samen'!Q255,"-",'Basis-Tabelle-Samen'!J255,"-garden-to-go-portuguese.jpg")),
IF($C$1="Rumänisch - RO",HYPERLINK(CONCATENATE("https://www.saflax.de/0-WVK-Retail/Bilder-Pictures/SAFLAX-",'Basis-Tabelle-Samen'!Q255,"-",'Basis-Tabelle-Samen'!J255,"-garden-to-go-romanian.jpg")),
IF($C$1="Schwedisch - SE",HYPERLINK(CONCATENATE("https://www.saflax.de/0-WVK-Retail/Bilder-Pictures/SAFLAX-",'Basis-Tabelle-Samen'!Q255,"-",'Basis-Tabelle-Samen'!J255,"-garden-to-go-swedish.jpg")),
IF($C$1="Slowakisch - SK",HYPERLINK(CONCATENATE("https://www.saflax.de/0-WVK-Retail/Bilder-Pictures/SAFLAX-",'Basis-Tabelle-Samen'!Q255,"-",'Basis-Tabelle-Samen'!J255,"-garden-to-go-slovak.jpg")),
IF($C$1="Slowenisch - SI",HYPERLINK(CONCATENATE("https://www.saflax.de/0-WVK-Retail/Bilder-Pictures/SAFLAX-",'Basis-Tabelle-Samen'!Q255,"-",'Basis-Tabelle-Samen'!J255,"-garden-to-go-slovenian.jpg")),
IF($C$1="Spanisch - ES",HYPERLINK(CONCATENATE("https://www.saflax.de/0-WVK-Retail/Bilder-Pictures/SAFLAX-",'Basis-Tabelle-Samen'!Q255,"-",'Basis-Tabelle-Samen'!J255,"-garden-to-go-spanish.jpg")),
IF($C$1="Tschechisch - CZ",HYPERLINK(CONCATENATE("https://www.saflax.de/0-WVK-Retail/Bilder-Pictures/SAFLAX-",'Basis-Tabelle-Samen'!Q255,"-",'Basis-Tabelle-Samen'!J255,"-garden-to-go-czech.jpg")),
IF($C$1="Türkisch - TR",HYPERLINK(CONCATENATE("https://www.saflax.de/0-WVK-Retail/Bilder-Pictures/SAFLAX-",'Basis-Tabelle-Samen'!Q255,"-",'Basis-Tabelle-Samen'!J255,"-garden-to-go-turkish.jpg")),
IF($C$1="Ungarisch - HU",HYPERLINK(CONCATENATE("https://www.saflax.de/0-WVK-Retail/Bilder-Pictures/SAFLAX-",'Basis-Tabelle-Samen'!Q255,"-",'Basis-Tabelle-Samen'!J255,"-garden-to-go-hungarian.jpg")),
" ACHTUNG")))))))))))))))))))))))))))))</f>
        <v>https://www.saflax.de/0-WVK-Retail/Bilder-Pictures/SAFLAX-53534-capsicum-chinense-garden-to-go-english.jpg</v>
      </c>
      <c r="AP248" s="330" t="str">
        <f>IF(K248&lt;1,"",
IF($C$1="Bulgarisch - BG",HYPERLINK(CONCATENATE("https://www.saflax.de/0-WVK-Retail/Bilder-Pictures/SAFLAX-",'Basis-Tabelle-Samen'!T255,"-",'Basis-Tabelle-Samen'!J255,"-cultivation-set-bulgarian.jpg")),
IF($C$1="Dänisch - DK",HYPERLINK(CONCATENATE("https://www.saflax.de/0-WVK-Retail/Bilder-Pictures/SAFLAX-",'Basis-Tabelle-Samen'!T255,"-",'Basis-Tabelle-Samen'!J255,"-cultivation-set-danish.jpg")),
IF($C$1="Deutsch - DE",HYPERLINK(CONCATENATE("https://www.saflax.de/0-WVK-Retail/Bilder-Pictures/SAFLAX-",'Basis-Tabelle-Samen'!T255,"-",'Basis-Tabelle-Samen'!J255,"-cultivation-set-german.jpg")),
IF($C$1="Englisch - UK",HYPERLINK(CONCATENATE("https://www.saflax.de/0-WVK-Retail/Bilder-Pictures/SAFLAX-",'Basis-Tabelle-Samen'!T255,"-",'Basis-Tabelle-Samen'!J255,"-cultivation-set-english.jpg")),
IF($C$1="Estnisch - EE",HYPERLINK(CONCATENATE("https://www.saflax.de/0-WVK-Retail/Bilder-Pictures/SAFLAX-",'Basis-Tabelle-Samen'!T255,"-",'Basis-Tabelle-Samen'!J255,"-cultivation-set-estonian.jpg")),
IF($C$1="Finnisch - FI",HYPERLINK(CONCATENATE("https://www.saflax.de/0-WVK-Retail/Bilder-Pictures/SAFLAX-",'Basis-Tabelle-Samen'!T255,"-",'Basis-Tabelle-Samen'!J255,"-cultivation-set-finnish.jpg")),
IF($C$1="Französisch - FR",HYPERLINK(CONCATENATE("https://www.saflax.de/0-WVK-Retail/Bilder-Pictures/SAFLAX-",'Basis-Tabelle-Samen'!T255,"-",'Basis-Tabelle-Samen'!J255,"-cultivation-set-french.jpg")),
IF($C$1="Griechisch - GR",HYPERLINK(CONCATENATE("https://www.saflax.de/0-WVK-Retail/Bilder-Pictures/SAFLAX-",'Basis-Tabelle-Samen'!T255,"-",'Basis-Tabelle-Samen'!J255,"-cultivation-set-greek.jpg")),
IF($C$1="Irisch - IE",HYPERLINK(CONCATENATE("https://www.saflax.de/0-WVK-Retail/Bilder-Pictures/SAFLAX-",'Basis-Tabelle-Samen'!T255,"-",'Basis-Tabelle-Samen'!J255,"-cultivation-set-irish.jpg")),
IF($C$1="Isländisch - IS",HYPERLINK(CONCATENATE("https://www.saflax.de/0-WVK-Retail/Bilder-Pictures/SAFLAX-",'Basis-Tabelle-Samen'!T255,"-",'Basis-Tabelle-Samen'!J255,"-cultivation-set-icelandic.jpg")),
IF($C$1="Italienisch - IT",HYPERLINK(CONCATENATE("https://www.saflax.de/0-WVK-Retail/Bilder-Pictures/SAFLAX-",'Basis-Tabelle-Samen'!T255,"-",'Basis-Tabelle-Samen'!J255,"-cultivation-set-italian.jpg")),
IF($C$1="Japanisch - JP",HYPERLINK(CONCATENATE("https://www.saflax.de/0-WVK-Retail/Bilder-Pictures/SAFLAX-",'Basis-Tabelle-Samen'!T255,"-",'Basis-Tabelle-Samen'!J255,"-cultivation-set-japanese.jpg")),
IF($C$1="Kroatisch - HR",HYPERLINK(CONCATENATE("https://www.saflax.de/0-WVK-Retail/Bilder-Pictures/SAFLAX-",'Basis-Tabelle-Samen'!T255,"-",'Basis-Tabelle-Samen'!J255,"-cultivation-set-croatian.jpg")),
IF($C$1="Lettisch - LV",HYPERLINK(CONCATENATE("https://www.saflax.de/0-WVK-Retail/Bilder-Pictures/SAFLAX-",'Basis-Tabelle-Samen'!T255,"-",'Basis-Tabelle-Samen'!J255,"-cultivation-set-latvian.jpg")),
IF($C$1="Litauisch - LT",HYPERLINK(CONCATENATE("https://www.saflax.de/0-WVK-Retail/Bilder-Pictures/SAFLAX-",'Basis-Tabelle-Samen'!T255,"-",'Basis-Tabelle-Samen'!J255,"-cultivation-set-lithuanian.jpg")),
IF($C$1="Maltesisch - MT",HYPERLINK(CONCATENATE("https://www.saflax.de/0-WVK-Retail/Bilder-Pictures/SAFLAX-",'Basis-Tabelle-Samen'!T255,"-",'Basis-Tabelle-Samen'!J255,"-cultivation-set-maltese.jpg")),
IF($C$1="Niederländisch - NL",HYPERLINK(CONCATENATE("https://www.saflax.de/0-WVK-Retail/Bilder-Pictures/SAFLAX-",'Basis-Tabelle-Samen'!T255,"-",'Basis-Tabelle-Samen'!J255,"-cultivation-set-dutch.jpg")),
IF($C$1="Norwegisch - NO",HYPERLINK(CONCATENATE("https://www.saflax.de/0-WVK-Retail/Bilder-Pictures/SAFLAX-",'Basis-Tabelle-Samen'!T255,"-",'Basis-Tabelle-Samen'!J255,"-cultivation-set-nowegian.jpg")),
IF($C$1="Polnisch - PL",HYPERLINK(CONCATENATE("https://www.saflax.de/0-WVK-Retail/Bilder-Pictures/SAFLAX-",'Basis-Tabelle-Samen'!T255,"-",'Basis-Tabelle-Samen'!J255,"-cultivation-set-polish.jpg")),
IF($C$1="Portugiesisch - PT",HYPERLINK(CONCATENATE("https://www.saflax.de/0-WVK-Retail/Bilder-Pictures/SAFLAX-",'Basis-Tabelle-Samen'!T255,"-",'Basis-Tabelle-Samen'!J255,"-cultivation-set-portuguese.jpg")),
IF($C$1="Rumänisch - RO",HYPERLINK(CONCATENATE("https://www.saflax.de/0-WVK-Retail/Bilder-Pictures/SAFLAX-",'Basis-Tabelle-Samen'!T255,"-",'Basis-Tabelle-Samen'!J255,"-cultivation-set-romanian.jpg")),
IF($C$1="Schwedisch - SE",HYPERLINK(CONCATENATE("https://www.saflax.de/0-WVK-Retail/Bilder-Pictures/SAFLAX-",'Basis-Tabelle-Samen'!T255,"-",'Basis-Tabelle-Samen'!J255,"-cultivation-set-swedish.jpg")),
IF($C$1="Slowakisch - SK",HYPERLINK(CONCATENATE("https://www.saflax.de/0-WVK-Retail/Bilder-Pictures/SAFLAX-",'Basis-Tabelle-Samen'!T255,"-",'Basis-Tabelle-Samen'!J255,"-cultivation-set-slovak.jpg")),
IF($C$1="Slowenisch - SI",HYPERLINK(CONCATENATE("https://www.saflax.de/0-WVK-Retail/Bilder-Pictures/SAFLAX-",'Basis-Tabelle-Samen'!T255,"-",'Basis-Tabelle-Samen'!J255,"-cultivation-set-slovenian.jpg")),
IF($C$1="Spanisch - ES",HYPERLINK(CONCATENATE("https://www.saflax.de/0-WVK-Retail/Bilder-Pictures/SAFLAX-",'Basis-Tabelle-Samen'!T255,"-",'Basis-Tabelle-Samen'!J255,"-cultivation-set-spanish.jpg")),
IF($C$1="Tschechisch - CZ",HYPERLINK(CONCATENATE("https://www.saflax.de/0-WVK-Retail/Bilder-Pictures/SAFLAX-",'Basis-Tabelle-Samen'!T255,"-",'Basis-Tabelle-Samen'!J255,"-cultivation-set-czech.jpg")),
IF($C$1="Türkisch - TR",HYPERLINK(CONCATENATE("https://www.saflax.de/0-WVK-Retail/Bilder-Pictures/SAFLAX-",'Basis-Tabelle-Samen'!T255,"-",'Basis-Tabelle-Samen'!J255,"-cultivation-set-turkish.jpg")),
IF($C$1="Ungarisch - HU",HYPERLINK(CONCATENATE("https://www.saflax.de/0-WVK-Retail/Bilder-Pictures/SAFLAX-",'Basis-Tabelle-Samen'!T255,"-",'Basis-Tabelle-Samen'!J255,"-cultivation-set-hungarian.jpg")),
" ACHTUNG")))))))))))))))))))))))))))))</f>
        <v>https://www.saflax.de/0-WVK-Retail/Bilder-Pictures/SAFLAX-33534-capsicum-chinense-cultivation-set-english.jpg</v>
      </c>
      <c r="AQ248" s="330" t="str">
        <f>IF(L248&lt;1,"",
IF($C$1="Bulgarisch - BG",HYPERLINK(CONCATENATE("https://www.saflax.de/0-WVK-Retail/Bilder-Pictures/SAFLAX-",'Basis-Tabelle-Samen'!W255,"-",'Basis-Tabelle-Samen'!J255,"-garden-in-the-bag-bulgarian.jpg")),
IF($C$1="Dänisch - DK",HYPERLINK(CONCATENATE("https://www.saflax.de/0-WVK-Retail/Bilder-Pictures/SAFLAX-",'Basis-Tabelle-Samen'!W255,"-",'Basis-Tabelle-Samen'!J255,"-garden-in-the-bag-danish.jpg")),
IF($C$1="Deutsch - DE",HYPERLINK(CONCATENATE("https://www.saflax.de/0-WVK-Retail/Bilder-Pictures/SAFLAX-",'Basis-Tabelle-Samen'!W255,"-",'Basis-Tabelle-Samen'!J255,"-garden-in-the-bag-german.jpg")),
IF($C$1="Englisch - UK",HYPERLINK(CONCATENATE("https://www.saflax.de/0-WVK-Retail/Bilder-Pictures/SAFLAX-",'Basis-Tabelle-Samen'!W255,"-",'Basis-Tabelle-Samen'!J255,"-garden-in-the-bag-english.jpg")),
IF($C$1="Estnisch - EE",HYPERLINK(CONCATENATE("https://www.saflax.de/0-WVK-Retail/Bilder-Pictures/SAFLAX-",'Basis-Tabelle-Samen'!W255,"-",'Basis-Tabelle-Samen'!J255,"-garden-in-the-bag-estonian.jpg")),
IF($C$1="Finnisch - FI",HYPERLINK(CONCATENATE("https://www.saflax.de/0-WVK-Retail/Bilder-Pictures/SAFLAX-",'Basis-Tabelle-Samen'!W255,"-",'Basis-Tabelle-Samen'!J255,"-garden-in-the-bag-finnish.jpg")),
IF($C$1="Französisch - FR",HYPERLINK(CONCATENATE("https://www.saflax.de/0-WVK-Retail/Bilder-Pictures/SAFLAX-",'Basis-Tabelle-Samen'!W255,"-",'Basis-Tabelle-Samen'!J255,"-garden-in-the-bag-french.jpg")),
IF($C$1="Griechisch - GR",HYPERLINK(CONCATENATE("https://www.saflax.de/0-WVK-Retail/Bilder-Pictures/SAFLAX-",'Basis-Tabelle-Samen'!W255,"-",'Basis-Tabelle-Samen'!J255,"-garden-in-the-bag-greek.jpg")),
IF($C$1="Irisch - IE",HYPERLINK(CONCATENATE("https://www.saflax.de/0-WVK-Retail/Bilder-Pictures/SAFLAX-",'Basis-Tabelle-Samen'!W255,"-",'Basis-Tabelle-Samen'!J255,"-garden-in-the-bag-irish.jpg")),
IF($C$1="Isländisch - IS",HYPERLINK(CONCATENATE("https://www.saflax.de/0-WVK-Retail/Bilder-Pictures/SAFLAX-",'Basis-Tabelle-Samen'!W255,"-",'Basis-Tabelle-Samen'!J255,"-garden-in-the-bag-icelandic.jpg")),
IF($C$1="Italienisch - IT",HYPERLINK(CONCATENATE("https://www.saflax.de/0-WVK-Retail/Bilder-Pictures/SAFLAX-",'Basis-Tabelle-Samen'!W255,"-",'Basis-Tabelle-Samen'!J255,"-garden-in-the-bag-italian.jpg")),
IF($C$1="Japanisch - JP",HYPERLINK(CONCATENATE("https://www.saflax.de/0-WVK-Retail/Bilder-Pictures/SAFLAX-",'Basis-Tabelle-Samen'!W255,"-",'Basis-Tabelle-Samen'!J255,"-garden-in-the-bag-japanese.jpg")),
IF($C$1="Kroatisch - HR",HYPERLINK(CONCATENATE("https://www.saflax.de/0-WVK-Retail/Bilder-Pictures/SAFLAX-",'Basis-Tabelle-Samen'!W255,"-",'Basis-Tabelle-Samen'!J255,"-garden-in-the-bag-croatian.jpg")),
IF($C$1="Lettisch - LV",HYPERLINK(CONCATENATE("https://www.saflax.de/0-WVK-Retail/Bilder-Pictures/SAFLAX-",'Basis-Tabelle-Samen'!W255,"-",'Basis-Tabelle-Samen'!J255,"-garden-in-the-bag-latvian.jpg")),
IF($C$1="Litauisch - LT",HYPERLINK(CONCATENATE("https://www.saflax.de/0-WVK-Retail/Bilder-Pictures/SAFLAX-",'Basis-Tabelle-Samen'!W255,"-",'Basis-Tabelle-Samen'!J255,"-garden-in-the-bag-lithuanian.jpg")),
IF($C$1="Maltesisch - MT",HYPERLINK(CONCATENATE("https://www.saflax.de/0-WVK-Retail/Bilder-Pictures/SAFLAX-",'Basis-Tabelle-Samen'!W255,"-",'Basis-Tabelle-Samen'!J255,"-garden-in-the-bag-maltese.jpg")),
IF($C$1="Niederländisch - NL",HYPERLINK(CONCATENATE("https://www.saflax.de/0-WVK-Retail/Bilder-Pictures/SAFLAX-",'Basis-Tabelle-Samen'!W255,"-",'Basis-Tabelle-Samen'!J255,"-garden-in-the-bag-dutch.jpg")),
IF($C$1="Norwegisch - NO",HYPERLINK(CONCATENATE("https://www.saflax.de/0-WVK-Retail/Bilder-Pictures/SAFLAX-",'Basis-Tabelle-Samen'!W255,"-",'Basis-Tabelle-Samen'!J255,"-garden-in-the-bag-nowegian.jpg")),
IF($C$1="Polnisch - PL",HYPERLINK(CONCATENATE("https://www.saflax.de/0-WVK-Retail/Bilder-Pictures/SAFLAX-",'Basis-Tabelle-Samen'!W255,"-",'Basis-Tabelle-Samen'!J255,"-garden-in-the-bag-polish.jpg")),
IF($C$1="Portugiesisch - PT",HYPERLINK(CONCATENATE("https://www.saflax.de/0-WVK-Retail/Bilder-Pictures/SAFLAX-",'Basis-Tabelle-Samen'!W255,"-",'Basis-Tabelle-Samen'!J255,"-garden-in-the-bag-portuguese.jpg")),
IF($C$1="Rumänisch - RO",HYPERLINK(CONCATENATE("https://www.saflax.de/0-WVK-Retail/Bilder-Pictures/SAFLAX-",'Basis-Tabelle-Samen'!W255,"-",'Basis-Tabelle-Samen'!J255,"-garden-in-the-bag-romanian.jpg")),
IF($C$1="Schwedisch - SE",HYPERLINK(CONCATENATE("https://www.saflax.de/0-WVK-Retail/Bilder-Pictures/SAFLAX-",'Basis-Tabelle-Samen'!W255,"-",'Basis-Tabelle-Samen'!J255,"-garden-in-the-bag-swedish.jpg")),
IF($C$1="Slowakisch - SK",HYPERLINK(CONCATENATE("https://www.saflax.de/0-WVK-Retail/Bilder-Pictures/SAFLAX-",'Basis-Tabelle-Samen'!W255,"-",'Basis-Tabelle-Samen'!J255,"-garden-in-the-bag-slovak.jpg")),
IF($C$1="Slowenisch - SI",HYPERLINK(CONCATENATE("https://www.saflax.de/0-WVK-Retail/Bilder-Pictures/SAFLAX-",'Basis-Tabelle-Samen'!W255,"-",'Basis-Tabelle-Samen'!J255,"-garden-in-the-bag-slovenian.jpg")),
IF($C$1="Spanisch - ES",HYPERLINK(CONCATENATE("https://www.saflax.de/0-WVK-Retail/Bilder-Pictures/SAFLAX-",'Basis-Tabelle-Samen'!W255,"-",'Basis-Tabelle-Samen'!J255,"-garden-in-the-bag-spanish.jpg")),
IF($C$1="Tschechisch - CZ",HYPERLINK(CONCATENATE("https://www.saflax.de/0-WVK-Retail/Bilder-Pictures/SAFLAX-",'Basis-Tabelle-Samen'!W255,"-",'Basis-Tabelle-Samen'!J255,"-garden-in-the-bag-czech.jpg")),
IF($C$1="Türkisch - TR",HYPERLINK(CONCATENATE("https://www.saflax.de/0-WVK-Retail/Bilder-Pictures/SAFLAX-",'Basis-Tabelle-Samen'!W255,"-",'Basis-Tabelle-Samen'!J255,"-garden-in-the-bag-turkish.jpg")),
IF($C$1="Ungarisch - HU",HYPERLINK(CONCATENATE("https://www.saflax.de/0-WVK-Retail/Bilder-Pictures/SAFLAX-",'Basis-Tabelle-Samen'!W255,"-",'Basis-Tabelle-Samen'!J255,"-garden-in-the-bag-hungarian.jpg")),
" ACHTUNG")))))))))))))))))))))))))))))</f>
        <v>https://www.saflax.de/0-WVK-Retail/Bilder-Pictures/SAFLAX-63534-capsicum-chinense-garden-in-the-bag-english.jpg</v>
      </c>
    </row>
    <row r="249" spans="1:43" ht="17.100000000000001" customHeight="1" x14ac:dyDescent="0.2">
      <c r="A249" s="318" t="str">
        <f>IF('Basis-Tabelle-Samen'!A256="","",IF($C$1="Deutsch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49" s="319" t="str">
        <f>'Basis-Tabelle-Samen'!I256</f>
        <v>Capsicum chinense</v>
      </c>
      <c r="C249" s="316" t="str">
        <f>IF($C$1="Bulgarisch - BG",'Basis-Tabelle-Samen'!Z256,
IF($C$1="Dänisch - DK",'Basis-Tabelle-Samen'!AA256,
IF($C$1="Deutsch - DE",'Basis-Tabelle-Samen'!AB256,
IF($C$1="Englisch - UK",'Basis-Tabelle-Samen'!AC256,
IF($C$1="Estnisch - EE",'Basis-Tabelle-Samen'!AD256,
IF($C$1="Finnisch - FI",'Basis-Tabelle-Samen'!AE256,
IF($C$1="Französisch - FR",'Basis-Tabelle-Samen'!AF256,
IF($C$1="Griechisch - GR",'Basis-Tabelle-Samen'!AG256,
IF($C$1="Irisch - IE",'Basis-Tabelle-Samen'!AH256,
IF($C$1="Isländisch - IS",'Basis-Tabelle-Samen'!AI256,
IF($C$1="Italienisch - IT",'Basis-Tabelle-Samen'!AJ256,
IF($C$1="Japanisch - JP",'Basis-Tabelle-Samen'!AK256,
IF($C$1="Kroatisch - HR",'Basis-Tabelle-Samen'!AL256,
IF($C$1="Lettisch - LV",'Basis-Tabelle-Samen'!AM256,
IF($C$1="Litauisch - LT",'Basis-Tabelle-Samen'!AN256,
IF($C$1="Maltesisch - MT",'Basis-Tabelle-Samen'!AO256,
IF($C$1="Niederländisch - NL",'Basis-Tabelle-Samen'!AP256,
IF($C$1="Norwegisch - NO",'Basis-Tabelle-Samen'!AQ256,
IF($C$1="Polnisch - PL",'Basis-Tabelle-Samen'!AR256,
IF($C$1="Portugiesisch - PT",'Basis-Tabelle-Samen'!AS256,
IF($C$1="Rumänisch - RO",'Basis-Tabelle-Samen'!AT256,
IF($C$1="Schwedisch - SE",'Basis-Tabelle-Samen'!AU256,
IF($C$1="Slowakisch - SK",'Basis-Tabelle-Samen'!AV256,
IF($C$1="Slowenisch - SI",'Basis-Tabelle-Samen'!AW256,
IF($C$1="Spanisch - ES",'Basis-Tabelle-Samen'!AX256,
IF($C$1="Tschechisch - CZ",'Basis-Tabelle-Samen'!AY256,
IF($C$1="Türkisch - TR",'Basis-Tabelle-Samen'!AZ256,
IF($C$1="Ungarisch - HU",'Basis-Tabelle-Samen'!BA256,
" ACHTUNG"))))))))))))))))))))))))))))</f>
        <v>Chili - Yellow Habanero</v>
      </c>
      <c r="D249" s="320">
        <f>'Basis-Tabelle-Samen'!F256</f>
        <v>10</v>
      </c>
      <c r="E249" s="321" t="str">
        <f>'Basis-Tabelle-Samen'!H256</f>
        <v>7 %</v>
      </c>
      <c r="F249" s="322" t="str">
        <f>IF('Basis-Tabelle-Samen'!G256="","",'Basis-Tabelle-Samen'!G256)</f>
        <v>05</v>
      </c>
      <c r="G249" s="320">
        <f>'Basis-Tabelle-Samen'!C256</f>
        <v>13535</v>
      </c>
      <c r="H249" s="323">
        <f>'Basis-Tabelle-Samen'!D256</f>
        <v>4055473135359</v>
      </c>
      <c r="I249" s="324">
        <f>'Basis-Tabelle-Samen'!E256</f>
        <v>1.85</v>
      </c>
      <c r="J249" s="325">
        <f t="shared" si="3"/>
        <v>12</v>
      </c>
      <c r="K249" s="326">
        <f>'Basis-Tabelle-Samen'!K256</f>
        <v>73535</v>
      </c>
      <c r="L249" s="323">
        <f>'Basis-Tabelle-Samen'!L256</f>
        <v>4055473735351</v>
      </c>
      <c r="M249" s="324">
        <f>'Basis-Tabelle-Samen'!M256</f>
        <v>2.4500000000000002</v>
      </c>
      <c r="N249" s="326">
        <f>IF(K249&lt;1,"",'3'!$I$15)</f>
        <v>15</v>
      </c>
      <c r="O249" s="327">
        <f>IF(K249&lt;1,"",'3'!$J$11)</f>
        <v>90</v>
      </c>
      <c r="P249" s="326">
        <f>'Basis-Tabelle-Samen'!N256</f>
        <v>83535</v>
      </c>
      <c r="Q249" s="323">
        <f>'Basis-Tabelle-Samen'!O256</f>
        <v>4055473835358</v>
      </c>
      <c r="R249" s="328">
        <f>'Basis-Tabelle-Samen'!P256</f>
        <v>3.75</v>
      </c>
      <c r="S249" s="326">
        <f>IF(R249&lt;1,"",'3'!$M$15)</f>
        <v>18</v>
      </c>
      <c r="T249" s="327">
        <f>IF(R249&lt;1,"",'3'!$N$11)</f>
        <v>72</v>
      </c>
      <c r="U249" s="326">
        <f>'Basis-Tabelle-Samen'!Q256</f>
        <v>53535</v>
      </c>
      <c r="V249" s="323">
        <f>'Basis-Tabelle-Samen'!R256</f>
        <v>4055473535357</v>
      </c>
      <c r="W249" s="324">
        <f>'Basis-Tabelle-Samen'!S256</f>
        <v>4.95</v>
      </c>
      <c r="X249" s="326">
        <f>IF(U249&lt;1,"",'3'!$Q$15)</f>
        <v>6</v>
      </c>
      <c r="Y249" s="327">
        <f>IF(U249&lt;1,"",'3'!$R$11)</f>
        <v>24</v>
      </c>
      <c r="Z249" s="326">
        <f>'Basis-Tabelle-Samen'!T256</f>
        <v>33535</v>
      </c>
      <c r="AA249" s="323">
        <f>'Basis-Tabelle-Samen'!U256</f>
        <v>4055473335353</v>
      </c>
      <c r="AB249" s="324">
        <f>'Basis-Tabelle-Samen'!V256</f>
        <v>6.75</v>
      </c>
      <c r="AC249" s="326">
        <f>IF(Z249&lt;1,"",'3'!$U$15)</f>
        <v>6</v>
      </c>
      <c r="AD249" s="327">
        <f>IF(Z249&lt;1,"",'3'!$V$11)</f>
        <v>24</v>
      </c>
      <c r="AE249" s="326">
        <f>'Basis-Tabelle-Samen'!W256</f>
        <v>63535</v>
      </c>
      <c r="AF249" s="323">
        <f>'Basis-Tabelle-Samen'!X256</f>
        <v>4055473635354</v>
      </c>
      <c r="AG249" s="324">
        <f>'Basis-Tabelle-Samen'!Y256</f>
        <v>2.95</v>
      </c>
      <c r="AH249" s="326">
        <f>IF(AE249&lt;1,"",'3'!$Y$15)</f>
        <v>8</v>
      </c>
      <c r="AI249" s="327">
        <f>IF(AE249&lt;1,"",'3'!$Z$11)</f>
        <v>64</v>
      </c>
      <c r="AJ249" s="315"/>
      <c r="AK249" s="316" t="str">
        <f>IF(G249&lt;1,"",
IF($C$1="Bulgarisch - BG",HYPERLINK(CONCATENATE("https://www.saflax.de/0-WVK-Retail/Bilder-Pictures/SAFLAX-",'Basis-Tabelle-Samen'!C256,"-",'Basis-Tabelle-Samen'!J256,"-seed-package-front-cr-bulgarian.jpg")),
IF($C$1="Dänisch - DK",HYPERLINK(CONCATENATE("https://www.saflax.de/0-WVK-Retail/Bilder-Pictures/SAFLAX-",'Basis-Tabelle-Samen'!C256,"-",'Basis-Tabelle-Samen'!J256,"-seed-package-front-cr-danish.jpg")),
IF($C$1="Deutsch - DE",HYPERLINK(CONCATENATE("https://www.saflax.de/0-WVK-Retail/Bilder-Pictures/SAFLAX-",'Basis-Tabelle-Samen'!C256,"-",'Basis-Tabelle-Samen'!J256,"-seed-package-front-cr-german.jpg")),
IF($C$1="Englisch - UK",HYPERLINK(CONCATENATE("https://www.saflax.de/0-WVK-Retail/Bilder-Pictures/SAFLAX-",'Basis-Tabelle-Samen'!C256,"-",'Basis-Tabelle-Samen'!J256,"-seed-package-front-cr-english.jpg")),
IF($C$1="Estnisch - EE",HYPERLINK(CONCATENATE("https://www.saflax.de/0-WVK-Retail/Bilder-Pictures/SAFLAX-",'Basis-Tabelle-Samen'!C256,"-",'Basis-Tabelle-Samen'!J256,"-seed-package-front-cr-estonian.jpg")),
IF($C$1="Finnisch - FI",HYPERLINK(CONCATENATE("https://www.saflax.de/0-WVK-Retail/Bilder-Pictures/SAFLAX-",'Basis-Tabelle-Samen'!C256,"-",'Basis-Tabelle-Samen'!J256,"-seed-package-front-cr-finnish.jpg")),
IF($C$1="Französisch - FR",HYPERLINK(CONCATENATE("https://www.saflax.de/0-WVK-Retail/Bilder-Pictures/SAFLAX-",'Basis-Tabelle-Samen'!C256,"-",'Basis-Tabelle-Samen'!J256,"-seed-package-front-cr-french.jpg")),
IF($C$1="Griechisch - GR",HYPERLINK(CONCATENATE("https://www.saflax.de/0-WVK-Retail/Bilder-Pictures/SAFLAX-",'Basis-Tabelle-Samen'!C256,"-",'Basis-Tabelle-Samen'!J256,"-seed-package-front-cr-greek.jpg")),
IF($C$1="Irisch - IE",HYPERLINK(CONCATENATE("https://www.saflax.de/0-WVK-Retail/Bilder-Pictures/SAFLAX-",'Basis-Tabelle-Samen'!C256,"-",'Basis-Tabelle-Samen'!J256,"-seed-package-front-cr-irish.jpg")),
IF($C$1="Isländisch - IS",HYPERLINK(CONCATENATE("https://www.saflax.de/0-WVK-Retail/Bilder-Pictures/SAFLAX-",'Basis-Tabelle-Samen'!C256,"-",'Basis-Tabelle-Samen'!J256,"-seed-package-front-cr-icelandic.jpg")),
IF($C$1="Italienisch - IT",HYPERLINK(CONCATENATE("https://www.saflax.de/0-WVK-Retail/Bilder-Pictures/SAFLAX-",'Basis-Tabelle-Samen'!C256,"-",'Basis-Tabelle-Samen'!J256,"-seed-package-front-cr-italian.jpg")),
IF($C$1="Japanisch - JP",HYPERLINK(CONCATENATE("https://www.saflax.de/0-WVK-Retail/Bilder-Pictures/SAFLAX-",'Basis-Tabelle-Samen'!C256,"-",'Basis-Tabelle-Samen'!J256,"-seed-package-front-cr-japanese.jpg")),
IF($C$1="Kroatisch - HR",HYPERLINK(CONCATENATE("https://www.saflax.de/0-WVK-Retail/Bilder-Pictures/SAFLAX-",'Basis-Tabelle-Samen'!C256,"-",'Basis-Tabelle-Samen'!J256,"-seed-package-front-cr-croatian.jpg")),
IF($C$1="Lettisch - LV",HYPERLINK(CONCATENATE("https://www.saflax.de/0-WVK-Retail/Bilder-Pictures/SAFLAX-",'Basis-Tabelle-Samen'!C256,"-",'Basis-Tabelle-Samen'!J256,"-seed-package-front-cr-latvian.jpg")),
IF($C$1="Litauisch - LT",HYPERLINK(CONCATENATE("https://www.saflax.de/0-WVK-Retail/Bilder-Pictures/SAFLAX-",'Basis-Tabelle-Samen'!C256,"-",'Basis-Tabelle-Samen'!J256,"-seed-package-front-cr-lithuanian.jpg")),
IF($C$1="Maltesisch - MT",HYPERLINK(CONCATENATE("https://www.saflax.de/0-WVK-Retail/Bilder-Pictures/SAFLAX-",'Basis-Tabelle-Samen'!C256,"-",'Basis-Tabelle-Samen'!J256,"-seed-package-front-cr-maltese.jpg")),
IF($C$1="Niederländisch - NL",HYPERLINK(CONCATENATE("https://www.saflax.de/0-WVK-Retail/Bilder-Pictures/SAFLAX-",'Basis-Tabelle-Samen'!C256,"-",'Basis-Tabelle-Samen'!J256,"-seed-package-front-cr-dutch.jpg")),
IF($C$1="Norwegisch - NO",HYPERLINK(CONCATENATE("https://www.saflax.de/0-WVK-Retail/Bilder-Pictures/SAFLAX-",'Basis-Tabelle-Samen'!C256,"-",'Basis-Tabelle-Samen'!J256,"-seed-package-front-cr-nowegian.jpg")),
IF($C$1="Polnisch - PL",HYPERLINK(CONCATENATE("https://www.saflax.de/0-WVK-Retail/Bilder-Pictures/SAFLAX-",'Basis-Tabelle-Samen'!C256,"-",'Basis-Tabelle-Samen'!J256,"-seed-package-front-cr-polish.jpg")),
IF($C$1="Portugiesisch - PT",HYPERLINK(CONCATENATE("https://www.saflax.de/0-WVK-Retail/Bilder-Pictures/SAFLAX-",'Basis-Tabelle-Samen'!C256,"-",'Basis-Tabelle-Samen'!J256,"-seed-package-front-cr-portuguese.jpg")),
IF($C$1="Rumänisch - RO",HYPERLINK(CONCATENATE("https://www.saflax.de/0-WVK-Retail/Bilder-Pictures/SAFLAX-",'Basis-Tabelle-Samen'!C256,"-",'Basis-Tabelle-Samen'!J256,"-seed-package-front-cr-romanian.jpg")),
IF($C$1="Schwedisch - SE",HYPERLINK(CONCATENATE("https://www.saflax.de/0-WVK-Retail/Bilder-Pictures/SAFLAX-",'Basis-Tabelle-Samen'!C256,"-",'Basis-Tabelle-Samen'!J256,"-seed-package-front-cr-swedish.jpg")),
IF($C$1="Slowakisch - SK",HYPERLINK(CONCATENATE("https://www.saflax.de/0-WVK-Retail/Bilder-Pictures/SAFLAX-",'Basis-Tabelle-Samen'!C256,"-",'Basis-Tabelle-Samen'!J256,"-seed-package-front-cr-slovak.jpg")),
IF($C$1="Slowenisch - SI",HYPERLINK(CONCATENATE("https://www.saflax.de/0-WVK-Retail/Bilder-Pictures/SAFLAX-",'Basis-Tabelle-Samen'!C256,"-",'Basis-Tabelle-Samen'!J256,"-seed-package-front-cr-slovenian.jpg")),
IF($C$1="Spanisch - ES",HYPERLINK(CONCATENATE("https://www.saflax.de/0-WVK-Retail/Bilder-Pictures/SAFLAX-",'Basis-Tabelle-Samen'!C256,"-",'Basis-Tabelle-Samen'!J256,"-seed-package-front-cr-spanish.jpg")),
IF($C$1="Tschechisch - CZ",HYPERLINK(CONCATENATE("https://www.saflax.de/0-WVK-Retail/Bilder-Pictures/SAFLAX-",'Basis-Tabelle-Samen'!C256,"-",'Basis-Tabelle-Samen'!J256,"-seed-package-front-cr-czech.jpg")),
IF($C$1="Türkisch - TR",HYPERLINK(CONCATENATE("https://www.saflax.de/0-WVK-Retail/Bilder-Pictures/SAFLAX-",'Basis-Tabelle-Samen'!C256,"-",'Basis-Tabelle-Samen'!J256,"-seed-package-front-cr-turkish.jpg")),
IF($C$1="Ungarisch - HU",HYPERLINK(CONCATENATE("https://www.saflax.de/0-WVK-Retail/Bilder-Pictures/SAFLAX-",'Basis-Tabelle-Samen'!C256,"-",'Basis-Tabelle-Samen'!J256,"-seed-package-front-cr-hungarian.jpg")),
" ACHTUNG")))))))))))))))))))))))))))))</f>
        <v>https://www.saflax.de/0-WVK-Retail/Bilder-Pictures/SAFLAX-13535-capsicum-chinense-seed-package-front-cr-english.jpg</v>
      </c>
      <c r="AL249" s="330" t="str">
        <f>IF(G249&lt;1,"",
IF($C$1="Bulgarisch - BG",HYPERLINK(CONCATENATE("https://www.saflax.de/0-WVK-Retail/Bilder-Pictures/SAFLAX-",'Basis-Tabelle-Samen'!C256,"-",'Basis-Tabelle-Samen'!J256,"-seed-package-back-cr-bulgarian.jpg")),
IF($C$1="Dänisch - DK",HYPERLINK(CONCATENATE("https://www.saflax.de/0-WVK-Retail/Bilder-Pictures/SAFLAX-",'Basis-Tabelle-Samen'!C256,"-",'Basis-Tabelle-Samen'!J256,"-seed-package-back-cr-danish.jpg")),
IF($C$1="Deutsch - DE",HYPERLINK(CONCATENATE("https://www.saflax.de/0-WVK-Retail/Bilder-Pictures/SAFLAX-",'Basis-Tabelle-Samen'!C256,"-",'Basis-Tabelle-Samen'!J256,"-seed-package-back-cr-german.jpg")),
IF($C$1="Englisch - UK",HYPERLINK(CONCATENATE("https://www.saflax.de/0-WVK-Retail/Bilder-Pictures/SAFLAX-",'Basis-Tabelle-Samen'!C256,"-",'Basis-Tabelle-Samen'!J256,"-seed-package-back-cr-english.jpg")),
IF($C$1="Estnisch - EE",HYPERLINK(CONCATENATE("https://www.saflax.de/0-WVK-Retail/Bilder-Pictures/SAFLAX-",'Basis-Tabelle-Samen'!C256,"-",'Basis-Tabelle-Samen'!J256,"-seed-package-back-cr-estonian.jpg")),
IF($C$1="Finnisch - FI",HYPERLINK(CONCATENATE("https://www.saflax.de/0-WVK-Retail/Bilder-Pictures/SAFLAX-",'Basis-Tabelle-Samen'!C256,"-",'Basis-Tabelle-Samen'!J256,"-seed-package-back-cr-finnish.jpg")),
IF($C$1="Französisch - FR",HYPERLINK(CONCATENATE("https://www.saflax.de/0-WVK-Retail/Bilder-Pictures/SAFLAX-",'Basis-Tabelle-Samen'!C256,"-",'Basis-Tabelle-Samen'!J256,"-seed-package-back-cr-french.jpg")),
IF($C$1="Griechisch - GR",HYPERLINK(CONCATENATE("https://www.saflax.de/0-WVK-Retail/Bilder-Pictures/SAFLAX-",'Basis-Tabelle-Samen'!C256,"-",'Basis-Tabelle-Samen'!J256,"-seed-package-back-cr-greek.jpg")),
IF($C$1="Irisch - IE",HYPERLINK(CONCATENATE("https://www.saflax.de/0-WVK-Retail/Bilder-Pictures/SAFLAX-",'Basis-Tabelle-Samen'!C256,"-",'Basis-Tabelle-Samen'!J256,"-seed-package-back-cr-irish.jpg")),
IF($C$1="Isländisch - IS",HYPERLINK(CONCATENATE("https://www.saflax.de/0-WVK-Retail/Bilder-Pictures/SAFLAX-",'Basis-Tabelle-Samen'!C256,"-",'Basis-Tabelle-Samen'!J256,"-seed-package-back-cr-icelandic.jpg")),
IF($C$1="Italienisch - IT",HYPERLINK(CONCATENATE("https://www.saflax.de/0-WVK-Retail/Bilder-Pictures/SAFLAX-",'Basis-Tabelle-Samen'!C256,"-",'Basis-Tabelle-Samen'!J256,"-seed-package-back-cr-italian.jpg")),
IF($C$1="Japanisch - JP",HYPERLINK(CONCATENATE("https://www.saflax.de/0-WVK-Retail/Bilder-Pictures/SAFLAX-",'Basis-Tabelle-Samen'!C256,"-",'Basis-Tabelle-Samen'!J256,"-seed-package-back-cr-japanese.jpg")),
IF($C$1="Kroatisch - HR",HYPERLINK(CONCATENATE("https://www.saflax.de/0-WVK-Retail/Bilder-Pictures/SAFLAX-",'Basis-Tabelle-Samen'!C256,"-",'Basis-Tabelle-Samen'!J256,"-seed-package-back-cr-croatian.jpg")),
IF($C$1="Lettisch - LV",HYPERLINK(CONCATENATE("https://www.saflax.de/0-WVK-Retail/Bilder-Pictures/SAFLAX-",'Basis-Tabelle-Samen'!C256,"-",'Basis-Tabelle-Samen'!J256,"-seed-package-back-cr-latvian.jpg")),
IF($C$1="Litauisch - LT",HYPERLINK(CONCATENATE("https://www.saflax.de/0-WVK-Retail/Bilder-Pictures/SAFLAX-",'Basis-Tabelle-Samen'!C256,"-",'Basis-Tabelle-Samen'!J256,"-seed-package-back-cr-lithuanian.jpg")),
IF($C$1="Maltesisch - MT",HYPERLINK(CONCATENATE("https://www.saflax.de/0-WVK-Retail/Bilder-Pictures/SAFLAX-",'Basis-Tabelle-Samen'!C256,"-",'Basis-Tabelle-Samen'!J256,"-seed-package-back-cr-maltese.jpg")),
IF($C$1="Niederländisch - NL",HYPERLINK(CONCATENATE("https://www.saflax.de/0-WVK-Retail/Bilder-Pictures/SAFLAX-",'Basis-Tabelle-Samen'!C256,"-",'Basis-Tabelle-Samen'!J256,"-seed-package-back-cr-dutch.jpg")),
IF($C$1="Norwegisch - NO",HYPERLINK(CONCATENATE("https://www.saflax.de/0-WVK-Retail/Bilder-Pictures/SAFLAX-",'Basis-Tabelle-Samen'!C256,"-",'Basis-Tabelle-Samen'!J256,"-seed-package-back-cr-nowegian.jpg")),
IF($C$1="Polnisch - PL",HYPERLINK(CONCATENATE("https://www.saflax.de/0-WVK-Retail/Bilder-Pictures/SAFLAX-",'Basis-Tabelle-Samen'!C256,"-",'Basis-Tabelle-Samen'!J256,"-seed-package-back-cr-polish.jpg")),
IF($C$1="Portugiesisch - PT",HYPERLINK(CONCATENATE("https://www.saflax.de/0-WVK-Retail/Bilder-Pictures/SAFLAX-",'Basis-Tabelle-Samen'!C256,"-",'Basis-Tabelle-Samen'!J256,"-seed-package-back-cr-portuguese.jpg")),
IF($C$1="Rumänisch - RO",HYPERLINK(CONCATENATE("https://www.saflax.de/0-WVK-Retail/Bilder-Pictures/SAFLAX-",'Basis-Tabelle-Samen'!C256,"-",'Basis-Tabelle-Samen'!J256,"-seed-package-back-cr-romanian.jpg")),
IF($C$1="Schwedisch - SE",HYPERLINK(CONCATENATE("https://www.saflax.de/0-WVK-Retail/Bilder-Pictures/SAFLAX-",'Basis-Tabelle-Samen'!C256,"-",'Basis-Tabelle-Samen'!J256,"-seed-package-back-cr-swedish.jpg")),
IF($C$1="Slowakisch - SK",HYPERLINK(CONCATENATE("https://www.saflax.de/0-WVK-Retail/Bilder-Pictures/SAFLAX-",'Basis-Tabelle-Samen'!C256,"-",'Basis-Tabelle-Samen'!J256,"-seed-package-back-cr-slovak.jpg")),
IF($C$1="Slowenisch - SI",HYPERLINK(CONCATENATE("https://www.saflax.de/0-WVK-Retail/Bilder-Pictures/SAFLAX-",'Basis-Tabelle-Samen'!C256,"-",'Basis-Tabelle-Samen'!J256,"-seed-package-back-cr-slovenian.jpg")),
IF($C$1="Spanisch - ES",HYPERLINK(CONCATENATE("https://www.saflax.de/0-WVK-Retail/Bilder-Pictures/SAFLAX-",'Basis-Tabelle-Samen'!C256,"-",'Basis-Tabelle-Samen'!J256,"-seed-package-back-cr-spanish.jpg")),
IF($C$1="Tschechisch - CZ",HYPERLINK(CONCATENATE("https://www.saflax.de/0-WVK-Retail/Bilder-Pictures/SAFLAX-",'Basis-Tabelle-Samen'!C256,"-",'Basis-Tabelle-Samen'!J256,"-seed-package-back-cr-czech.jpg")),
IF($C$1="Türkisch - TR",HYPERLINK(CONCATENATE("https://www.saflax.de/0-WVK-Retail/Bilder-Pictures/SAFLAX-",'Basis-Tabelle-Samen'!C256,"-",'Basis-Tabelle-Samen'!J256,"-seed-package-back-cr-turkish.jpg")),
IF($C$1="Ungarisch - HU",HYPERLINK(CONCATENATE("https://www.saflax.de/0-WVK-Retail/Bilder-Pictures/SAFLAX-",'Basis-Tabelle-Samen'!C256,"-",'Basis-Tabelle-Samen'!J256,"-seed-package-back-cr-hungarian.jpg")),
" ACHTUNG")))))))))))))))))))))))))))))</f>
        <v>https://www.saflax.de/0-WVK-Retail/Bilder-Pictures/SAFLAX-13535-capsicum-chinense-seed-package-back-cr-english.jpg</v>
      </c>
      <c r="AM249" s="330" t="str">
        <f>IF(H249&lt;1,"",
IF($C$1="Bulgarisch - BG",HYPERLINK(CONCATENATE("https://www.saflax.de/0-WVK-Retail/Bilder-Pictures/SAFLAX-",'Basis-Tabelle-Samen'!K256,"-",'Basis-Tabelle-Samen'!J256,"-garden-to-go-mini-bulgarian.jpg")),
IF($C$1="Dänisch - DK",HYPERLINK(CONCATENATE("https://www.saflax.de/0-WVK-Retail/Bilder-Pictures/SAFLAX-",'Basis-Tabelle-Samen'!K256,"-",'Basis-Tabelle-Samen'!J256,"-garden-to-go-mini-danish.jpg")),
IF($C$1="Deutsch - DE",HYPERLINK(CONCATENATE("https://www.saflax.de/0-WVK-Retail/Bilder-Pictures/SAFLAX-",'Basis-Tabelle-Samen'!K256,"-",'Basis-Tabelle-Samen'!J256,"-garden-to-go-mini-german.jpg")),
IF($C$1="Englisch - UK",HYPERLINK(CONCATENATE("https://www.saflax.de/0-WVK-Retail/Bilder-Pictures/SAFLAX-",'Basis-Tabelle-Samen'!K256,"-",'Basis-Tabelle-Samen'!J256,"-garden-to-go-mini-english.jpg")),
IF($C$1="Estnisch - EE",HYPERLINK(CONCATENATE("https://www.saflax.de/0-WVK-Retail/Bilder-Pictures/SAFLAX-",'Basis-Tabelle-Samen'!K256,"-",'Basis-Tabelle-Samen'!J256,"-garden-to-go-mini-estonian.jpg")),
IF($C$1="Finnisch - FI",HYPERLINK(CONCATENATE("https://www.saflax.de/0-WVK-Retail/Bilder-Pictures/SAFLAX-",'Basis-Tabelle-Samen'!K256,"-",'Basis-Tabelle-Samen'!J256,"-garden-to-go-mini-finnish.jpg")),
IF($C$1="Französisch - FR",HYPERLINK(CONCATENATE("https://www.saflax.de/0-WVK-Retail/Bilder-Pictures/SAFLAX-",'Basis-Tabelle-Samen'!K256,"-",'Basis-Tabelle-Samen'!J256,"-garden-to-go-mini-french.jpg")),
IF($C$1="Griechisch - GR",HYPERLINK(CONCATENATE("https://www.saflax.de/0-WVK-Retail/Bilder-Pictures/SAFLAX-",'Basis-Tabelle-Samen'!K256,"-",'Basis-Tabelle-Samen'!J256,"-garden-to-go-mini-greek.jpg")),
IF($C$1="Irisch - IE",HYPERLINK(CONCATENATE("https://www.saflax.de/0-WVK-Retail/Bilder-Pictures/SAFLAX-",'Basis-Tabelle-Samen'!K256,"-",'Basis-Tabelle-Samen'!J256,"-garden-to-go-mini-irish.jpg")),
IF($C$1="Isländisch - IS",HYPERLINK(CONCATENATE("https://www.saflax.de/0-WVK-Retail/Bilder-Pictures/SAFLAX-",'Basis-Tabelle-Samen'!K256,"-",'Basis-Tabelle-Samen'!J256,"-garden-to-go-mini-icelandic.jpg")),
IF($C$1="Italienisch - IT",HYPERLINK(CONCATENATE("https://www.saflax.de/0-WVK-Retail/Bilder-Pictures/SAFLAX-",'Basis-Tabelle-Samen'!K256,"-",'Basis-Tabelle-Samen'!J256,"-garden-to-go-mini-italian.jpg")),
IF($C$1="Japanisch - JP",HYPERLINK(CONCATENATE("https://www.saflax.de/0-WVK-Retail/Bilder-Pictures/SAFLAX-",'Basis-Tabelle-Samen'!K256,"-",'Basis-Tabelle-Samen'!J256,"-garden-to-go-mini-japanese.jpg")),
IF($C$1="Kroatisch - HR",HYPERLINK(CONCATENATE("https://www.saflax.de/0-WVK-Retail/Bilder-Pictures/SAFLAX-",'Basis-Tabelle-Samen'!K256,"-",'Basis-Tabelle-Samen'!J256,"-garden-to-go-mini-croatian.jpg")),
IF($C$1="Lettisch - LV",HYPERLINK(CONCATENATE("https://www.saflax.de/0-WVK-Retail/Bilder-Pictures/SAFLAX-",'Basis-Tabelle-Samen'!K256,"-",'Basis-Tabelle-Samen'!J256,"-garden-to-go-mini-latvian.jpg")),
IF($C$1="Litauisch - LT",HYPERLINK(CONCATENATE("https://www.saflax.de/0-WVK-Retail/Bilder-Pictures/SAFLAX-",'Basis-Tabelle-Samen'!K256,"-",'Basis-Tabelle-Samen'!J256,"-garden-to-go-mini-lithuanian.jpg")),
IF($C$1="Maltesisch - MT",HYPERLINK(CONCATENATE("https://www.saflax.de/0-WVK-Retail/Bilder-Pictures/SAFLAX-",'Basis-Tabelle-Samen'!K256,"-",'Basis-Tabelle-Samen'!J256,"-garden-to-go-mini-maltese.jpg")),
IF($C$1="Niederländisch - NL",HYPERLINK(CONCATENATE("https://www.saflax.de/0-WVK-Retail/Bilder-Pictures/SAFLAX-",'Basis-Tabelle-Samen'!K256,"-",'Basis-Tabelle-Samen'!J256,"-garden-to-go-mini-dutch.jpg")),
IF($C$1="Norwegisch - NO",HYPERLINK(CONCATENATE("https://www.saflax.de/0-WVK-Retail/Bilder-Pictures/SAFLAX-",'Basis-Tabelle-Samen'!K256,"-",'Basis-Tabelle-Samen'!J256,"-garden-to-go-mini-nowegian.jpg")),
IF($C$1="Polnisch - PL",HYPERLINK(CONCATENATE("https://www.saflax.de/0-WVK-Retail/Bilder-Pictures/SAFLAX-",'Basis-Tabelle-Samen'!K256,"-",'Basis-Tabelle-Samen'!J256,"-garden-to-go-mini-polish.jpg")),
IF($C$1="Portugiesisch - PT",HYPERLINK(CONCATENATE("https://www.saflax.de/0-WVK-Retail/Bilder-Pictures/SAFLAX-",'Basis-Tabelle-Samen'!K256,"-",'Basis-Tabelle-Samen'!J256,"-garden-to-go-mini-portuguese.jpg")),
IF($C$1="Rumänisch - RO",HYPERLINK(CONCATENATE("https://www.saflax.de/0-WVK-Retail/Bilder-Pictures/SAFLAX-",'Basis-Tabelle-Samen'!K256,"-",'Basis-Tabelle-Samen'!J256,"-garden-to-go-mini-romanian.jpg")),
IF($C$1="Schwedisch - SE",HYPERLINK(CONCATENATE("https://www.saflax.de/0-WVK-Retail/Bilder-Pictures/SAFLAX-",'Basis-Tabelle-Samen'!K256,"-",'Basis-Tabelle-Samen'!J256,"-garden-to-go-mini-swedish.jpg")),
IF($C$1="Slowakisch - SK",HYPERLINK(CONCATENATE("https://www.saflax.de/0-WVK-Retail/Bilder-Pictures/SAFLAX-",'Basis-Tabelle-Samen'!K256,"-",'Basis-Tabelle-Samen'!J256,"-garden-to-go-mini-slovak.jpg")),
IF($C$1="Slowenisch - SI",HYPERLINK(CONCATENATE("https://www.saflax.de/0-WVK-Retail/Bilder-Pictures/SAFLAX-",'Basis-Tabelle-Samen'!K256,"-",'Basis-Tabelle-Samen'!J256,"-garden-to-go-mini-slovenian.jpg")),
IF($C$1="Spanisch - ES",HYPERLINK(CONCATENATE("https://www.saflax.de/0-WVK-Retail/Bilder-Pictures/SAFLAX-",'Basis-Tabelle-Samen'!K256,"-",'Basis-Tabelle-Samen'!J256,"-garden-to-go-mini-spanish.jpg")),
IF($C$1="Tschechisch - CZ",HYPERLINK(CONCATENATE("https://www.saflax.de/0-WVK-Retail/Bilder-Pictures/SAFLAX-",'Basis-Tabelle-Samen'!K256,"-",'Basis-Tabelle-Samen'!J256,"-garden-to-go-mini-czech.jpg")),
IF($C$1="Türkisch - TR",HYPERLINK(CONCATENATE("https://www.saflax.de/0-WVK-Retail/Bilder-Pictures/SAFLAX-",'Basis-Tabelle-Samen'!K256,"-",'Basis-Tabelle-Samen'!J256,"-garden-to-go-mini-turkish.jpg")),
IF($C$1="Ungarisch - HU",HYPERLINK(CONCATENATE("https://www.saflax.de/0-WVK-Retail/Bilder-Pictures/SAFLAX-",'Basis-Tabelle-Samen'!K256,"-",'Basis-Tabelle-Samen'!J256,"-garden-to-go-mini-hungarian.jpg")),
" ACHTUNG")))))))))))))))))))))))))))))</f>
        <v>https://www.saflax.de/0-WVK-Retail/Bilder-Pictures/SAFLAX-73535-capsicum-chinense-garden-to-go-mini-english.jpg</v>
      </c>
      <c r="AN249" s="330" t="str">
        <f>IF(I249&lt;1,"",
IF($C$1="Bulgarisch - BG",HYPERLINK(CONCATENATE("https://www.saflax.de/0-WVK-Retail/Bilder-Pictures/SAFLAX-",'Basis-Tabelle-Samen'!N256,"-",'Basis-Tabelle-Samen'!J256,"-garden-to-go-lite-bulgarian.jpg")),
IF($C$1="Dänisch - DK",HYPERLINK(CONCATENATE("https://www.saflax.de/0-WVK-Retail/Bilder-Pictures/SAFLAX-",'Basis-Tabelle-Samen'!N256,"-",'Basis-Tabelle-Samen'!J256,"-garden-to-go-lite-danish.jpg")),
IF($C$1="Deutsch - DE",HYPERLINK(CONCATENATE("https://www.saflax.de/0-WVK-Retail/Bilder-Pictures/SAFLAX-",'Basis-Tabelle-Samen'!N256,"-",'Basis-Tabelle-Samen'!J256,"-garden-to-go-lite-german.jpg")),
IF($C$1="Englisch - UK",HYPERLINK(CONCATENATE("https://www.saflax.de/0-WVK-Retail/Bilder-Pictures/SAFLAX-",'Basis-Tabelle-Samen'!N256,"-",'Basis-Tabelle-Samen'!J256,"-garden-to-go-lite-english.jpg")),
IF($C$1="Estnisch - EE",HYPERLINK(CONCATENATE("https://www.saflax.de/0-WVK-Retail/Bilder-Pictures/SAFLAX-",'Basis-Tabelle-Samen'!N256,"-",'Basis-Tabelle-Samen'!J256,"-garden-to-go-lite-estonian.jpg")),
IF($C$1="Finnisch - FI",HYPERLINK(CONCATENATE("https://www.saflax.de/0-WVK-Retail/Bilder-Pictures/SAFLAX-",'Basis-Tabelle-Samen'!N256,"-",'Basis-Tabelle-Samen'!J256,"-garden-to-go-lite-finnish.jpg")),
IF($C$1="Französisch - FR",HYPERLINK(CONCATENATE("https://www.saflax.de/0-WVK-Retail/Bilder-Pictures/SAFLAX-",'Basis-Tabelle-Samen'!N256,"-",'Basis-Tabelle-Samen'!J256,"-garden-to-go-lite-french.jpg")),
IF($C$1="Griechisch - GR",HYPERLINK(CONCATENATE("https://www.saflax.de/0-WVK-Retail/Bilder-Pictures/SAFLAX-",'Basis-Tabelle-Samen'!N256,"-",'Basis-Tabelle-Samen'!J256,"-garden-to-go-lite-greek.jpg")),
IF($C$1="Irisch - IE",HYPERLINK(CONCATENATE("https://www.saflax.de/0-WVK-Retail/Bilder-Pictures/SAFLAX-",'Basis-Tabelle-Samen'!N256,"-",'Basis-Tabelle-Samen'!J256,"-garden-to-go-lite-irish.jpg")),
IF($C$1="Isländisch - IS",HYPERLINK(CONCATENATE("https://www.saflax.de/0-WVK-Retail/Bilder-Pictures/SAFLAX-",'Basis-Tabelle-Samen'!N256,"-",'Basis-Tabelle-Samen'!J256,"-garden-to-go-lite-icelandic.jpg")),
IF($C$1="Italienisch - IT",HYPERLINK(CONCATENATE("https://www.saflax.de/0-WVK-Retail/Bilder-Pictures/SAFLAX-",'Basis-Tabelle-Samen'!N256,"-",'Basis-Tabelle-Samen'!J256,"-garden-to-go-lite-italian.jpg")),
IF($C$1="Japanisch - JP",HYPERLINK(CONCATENATE("https://www.saflax.de/0-WVK-Retail/Bilder-Pictures/SAFLAX-",'Basis-Tabelle-Samen'!N256,"-",'Basis-Tabelle-Samen'!J256,"-garden-to-go-lite-japanese.jpg")),
IF($C$1="Kroatisch - HR",HYPERLINK(CONCATENATE("https://www.saflax.de/0-WVK-Retail/Bilder-Pictures/SAFLAX-",'Basis-Tabelle-Samen'!N256,"-",'Basis-Tabelle-Samen'!J256,"-garden-to-go-lite-croatian.jpg")),
IF($C$1="Lettisch - LV",HYPERLINK(CONCATENATE("https://www.saflax.de/0-WVK-Retail/Bilder-Pictures/SAFLAX-",'Basis-Tabelle-Samen'!N256,"-",'Basis-Tabelle-Samen'!J256,"-garden-to-go-lite-latvian.jpg")),
IF($C$1="Litauisch - LT",HYPERLINK(CONCATENATE("https://www.saflax.de/0-WVK-Retail/Bilder-Pictures/SAFLAX-",'Basis-Tabelle-Samen'!N256,"-",'Basis-Tabelle-Samen'!J256,"-garden-to-go-lite-lithuanian.jpg")),
IF($C$1="Maltesisch - MT",HYPERLINK(CONCATENATE("https://www.saflax.de/0-WVK-Retail/Bilder-Pictures/SAFLAX-",'Basis-Tabelle-Samen'!N256,"-",'Basis-Tabelle-Samen'!J256,"-garden-to-go-lite-maltese.jpg")),
IF($C$1="Niederländisch - NL",HYPERLINK(CONCATENATE("https://www.saflax.de/0-WVK-Retail/Bilder-Pictures/SAFLAX-",'Basis-Tabelle-Samen'!N256,"-",'Basis-Tabelle-Samen'!J256,"-garden-to-go-lite-dutch.jpg")),
IF($C$1="Norwegisch - NO",HYPERLINK(CONCATENATE("https://www.saflax.de/0-WVK-Retail/Bilder-Pictures/SAFLAX-",'Basis-Tabelle-Samen'!N256,"-",'Basis-Tabelle-Samen'!J256,"-garden-to-go-lite-nowegian.jpg")),
IF($C$1="Polnisch - PL",HYPERLINK(CONCATENATE("https://www.saflax.de/0-WVK-Retail/Bilder-Pictures/SAFLAX-",'Basis-Tabelle-Samen'!N256,"-",'Basis-Tabelle-Samen'!J256,"-garden-to-go-lite-polish.jpg")),
IF($C$1="Portugiesisch - PT",HYPERLINK(CONCATENATE("https://www.saflax.de/0-WVK-Retail/Bilder-Pictures/SAFLAX-",'Basis-Tabelle-Samen'!N256,"-",'Basis-Tabelle-Samen'!J256,"-garden-to-go-lite-portuguese.jpg")),
IF($C$1="Rumänisch - RO",HYPERLINK(CONCATENATE("https://www.saflax.de/0-WVK-Retail/Bilder-Pictures/SAFLAX-",'Basis-Tabelle-Samen'!N256,"-",'Basis-Tabelle-Samen'!J256,"-garden-to-go-lite-romanian.jpg")),
IF($C$1="Schwedisch - SE",HYPERLINK(CONCATENATE("https://www.saflax.de/0-WVK-Retail/Bilder-Pictures/SAFLAX-",'Basis-Tabelle-Samen'!N256,"-",'Basis-Tabelle-Samen'!J256,"-garden-to-go-lite-swedish.jpg")),
IF($C$1="Slowakisch - SK",HYPERLINK(CONCATENATE("https://www.saflax.de/0-WVK-Retail/Bilder-Pictures/SAFLAX-",'Basis-Tabelle-Samen'!N256,"-",'Basis-Tabelle-Samen'!J256,"-garden-to-go-lite-slovak.jpg")),
IF($C$1="Slowenisch - SI",HYPERLINK(CONCATENATE("https://www.saflax.de/0-WVK-Retail/Bilder-Pictures/SAFLAX-",'Basis-Tabelle-Samen'!N256,"-",'Basis-Tabelle-Samen'!J256,"-garden-to-go-lite-slovenian.jpg")),
IF($C$1="Spanisch - ES",HYPERLINK(CONCATENATE("https://www.saflax.de/0-WVK-Retail/Bilder-Pictures/SAFLAX-",'Basis-Tabelle-Samen'!N256,"-",'Basis-Tabelle-Samen'!J256,"-garden-to-go-lite-spanish.jpg")),
IF($C$1="Tschechisch - CZ",HYPERLINK(CONCATENATE("https://www.saflax.de/0-WVK-Retail/Bilder-Pictures/SAFLAX-",'Basis-Tabelle-Samen'!N256,"-",'Basis-Tabelle-Samen'!J256,"-garden-to-go-lite-czech.jpg")),
IF($C$1="Türkisch - TR",HYPERLINK(CONCATENATE("https://www.saflax.de/0-WVK-Retail/Bilder-Pictures/SAFLAX-",'Basis-Tabelle-Samen'!N256,"-",'Basis-Tabelle-Samen'!J256,"-garden-to-go-lite-turkish.jpg")),
IF($C$1="Ungarisch - HU",HYPERLINK(CONCATENATE("https://www.saflax.de/0-WVK-Retail/Bilder-Pictures/SAFLAX-",'Basis-Tabelle-Samen'!N256,"-",'Basis-Tabelle-Samen'!J256,"-garden-to-go-lite-hungarian.jpg")),
" ACHTUNG")))))))))))))))))))))))))))))</f>
        <v>https://www.saflax.de/0-WVK-Retail/Bilder-Pictures/SAFLAX-83535-capsicum-chinense-garden-to-go-lite-english.jpg</v>
      </c>
      <c r="AO249" s="330" t="str">
        <f>IF(J249&lt;1,"",
IF($C$1="Bulgarisch - BG",HYPERLINK(CONCATENATE("https://www.saflax.de/0-WVK-Retail/Bilder-Pictures/SAFLAX-",'Basis-Tabelle-Samen'!Q256,"-",'Basis-Tabelle-Samen'!J256,"-garden-to-go-bulgarian.jpg")),
IF($C$1="Dänisch - DK",HYPERLINK(CONCATENATE("https://www.saflax.de/0-WVK-Retail/Bilder-Pictures/SAFLAX-",'Basis-Tabelle-Samen'!Q256,"-",'Basis-Tabelle-Samen'!J256,"-garden-to-go-danish.jpg")),
IF($C$1="Deutsch - DE",HYPERLINK(CONCATENATE("https://www.saflax.de/0-WVK-Retail/Bilder-Pictures/SAFLAX-",'Basis-Tabelle-Samen'!Q256,"-",'Basis-Tabelle-Samen'!J256,"-garden-to-go-german.jpg")),
IF($C$1="Englisch - UK",HYPERLINK(CONCATENATE("https://www.saflax.de/0-WVK-Retail/Bilder-Pictures/SAFLAX-",'Basis-Tabelle-Samen'!Q256,"-",'Basis-Tabelle-Samen'!J256,"-garden-to-go-english.jpg")),
IF($C$1="Estnisch - EE",HYPERLINK(CONCATENATE("https://www.saflax.de/0-WVK-Retail/Bilder-Pictures/SAFLAX-",'Basis-Tabelle-Samen'!Q256,"-",'Basis-Tabelle-Samen'!J256,"-garden-to-go-estonian.jpg")),
IF($C$1="Finnisch - FI",HYPERLINK(CONCATENATE("https://www.saflax.de/0-WVK-Retail/Bilder-Pictures/SAFLAX-",'Basis-Tabelle-Samen'!Q256,"-",'Basis-Tabelle-Samen'!J256,"-garden-to-go-finnish.jpg")),
IF($C$1="Französisch - FR",HYPERLINK(CONCATENATE("https://www.saflax.de/0-WVK-Retail/Bilder-Pictures/SAFLAX-",'Basis-Tabelle-Samen'!Q256,"-",'Basis-Tabelle-Samen'!J256,"-garden-to-go-french.jpg")),
IF($C$1="Griechisch - GR",HYPERLINK(CONCATENATE("https://www.saflax.de/0-WVK-Retail/Bilder-Pictures/SAFLAX-",'Basis-Tabelle-Samen'!Q256,"-",'Basis-Tabelle-Samen'!J256,"-garden-to-go-greek.jpg")),
IF($C$1="Irisch - IE",HYPERLINK(CONCATENATE("https://www.saflax.de/0-WVK-Retail/Bilder-Pictures/SAFLAX-",'Basis-Tabelle-Samen'!Q256,"-",'Basis-Tabelle-Samen'!J256,"-garden-to-go-irish.jpg")),
IF($C$1="Isländisch - IS",HYPERLINK(CONCATENATE("https://www.saflax.de/0-WVK-Retail/Bilder-Pictures/SAFLAX-",'Basis-Tabelle-Samen'!Q256,"-",'Basis-Tabelle-Samen'!J256,"-garden-to-go-icelandic.jpg")),
IF($C$1="Italienisch - IT",HYPERLINK(CONCATENATE("https://www.saflax.de/0-WVK-Retail/Bilder-Pictures/SAFLAX-",'Basis-Tabelle-Samen'!Q256,"-",'Basis-Tabelle-Samen'!J256,"-garden-to-go-italian.jpg")),
IF($C$1="Japanisch - JP",HYPERLINK(CONCATENATE("https://www.saflax.de/0-WVK-Retail/Bilder-Pictures/SAFLAX-",'Basis-Tabelle-Samen'!Q256,"-",'Basis-Tabelle-Samen'!J256,"-garden-to-go-japanese.jpg")),
IF($C$1="Kroatisch - HR",HYPERLINK(CONCATENATE("https://www.saflax.de/0-WVK-Retail/Bilder-Pictures/SAFLAX-",'Basis-Tabelle-Samen'!Q256,"-",'Basis-Tabelle-Samen'!J256,"-garden-to-go-croatian.jpg")),
IF($C$1="Lettisch - LV",HYPERLINK(CONCATENATE("https://www.saflax.de/0-WVK-Retail/Bilder-Pictures/SAFLAX-",'Basis-Tabelle-Samen'!Q256,"-",'Basis-Tabelle-Samen'!J256,"-garden-to-go-latvian.jpg")),
IF($C$1="Litauisch - LT",HYPERLINK(CONCATENATE("https://www.saflax.de/0-WVK-Retail/Bilder-Pictures/SAFLAX-",'Basis-Tabelle-Samen'!Q256,"-",'Basis-Tabelle-Samen'!J256,"-garden-to-go-lithuanian.jpg")),
IF($C$1="Maltesisch - MT",HYPERLINK(CONCATENATE("https://www.saflax.de/0-WVK-Retail/Bilder-Pictures/SAFLAX-",'Basis-Tabelle-Samen'!Q256,"-",'Basis-Tabelle-Samen'!J256,"-garden-to-go-maltese.jpg")),
IF($C$1="Niederländisch - NL",HYPERLINK(CONCATENATE("https://www.saflax.de/0-WVK-Retail/Bilder-Pictures/SAFLAX-",'Basis-Tabelle-Samen'!Q256,"-",'Basis-Tabelle-Samen'!J256,"-garden-to-go-dutch.jpg")),
IF($C$1="Norwegisch - NO",HYPERLINK(CONCATENATE("https://www.saflax.de/0-WVK-Retail/Bilder-Pictures/SAFLAX-",'Basis-Tabelle-Samen'!Q256,"-",'Basis-Tabelle-Samen'!J256,"-garden-to-go-nowegian.jpg")),
IF($C$1="Polnisch - PL",HYPERLINK(CONCATENATE("https://www.saflax.de/0-WVK-Retail/Bilder-Pictures/SAFLAX-",'Basis-Tabelle-Samen'!Q256,"-",'Basis-Tabelle-Samen'!J256,"-garden-to-go-polish.jpg")),
IF($C$1="Portugiesisch - PT",HYPERLINK(CONCATENATE("https://www.saflax.de/0-WVK-Retail/Bilder-Pictures/SAFLAX-",'Basis-Tabelle-Samen'!Q256,"-",'Basis-Tabelle-Samen'!J256,"-garden-to-go-portuguese.jpg")),
IF($C$1="Rumänisch - RO",HYPERLINK(CONCATENATE("https://www.saflax.de/0-WVK-Retail/Bilder-Pictures/SAFLAX-",'Basis-Tabelle-Samen'!Q256,"-",'Basis-Tabelle-Samen'!J256,"-garden-to-go-romanian.jpg")),
IF($C$1="Schwedisch - SE",HYPERLINK(CONCATENATE("https://www.saflax.de/0-WVK-Retail/Bilder-Pictures/SAFLAX-",'Basis-Tabelle-Samen'!Q256,"-",'Basis-Tabelle-Samen'!J256,"-garden-to-go-swedish.jpg")),
IF($C$1="Slowakisch - SK",HYPERLINK(CONCATENATE("https://www.saflax.de/0-WVK-Retail/Bilder-Pictures/SAFLAX-",'Basis-Tabelle-Samen'!Q256,"-",'Basis-Tabelle-Samen'!J256,"-garden-to-go-slovak.jpg")),
IF($C$1="Slowenisch - SI",HYPERLINK(CONCATENATE("https://www.saflax.de/0-WVK-Retail/Bilder-Pictures/SAFLAX-",'Basis-Tabelle-Samen'!Q256,"-",'Basis-Tabelle-Samen'!J256,"-garden-to-go-slovenian.jpg")),
IF($C$1="Spanisch - ES",HYPERLINK(CONCATENATE("https://www.saflax.de/0-WVK-Retail/Bilder-Pictures/SAFLAX-",'Basis-Tabelle-Samen'!Q256,"-",'Basis-Tabelle-Samen'!J256,"-garden-to-go-spanish.jpg")),
IF($C$1="Tschechisch - CZ",HYPERLINK(CONCATENATE("https://www.saflax.de/0-WVK-Retail/Bilder-Pictures/SAFLAX-",'Basis-Tabelle-Samen'!Q256,"-",'Basis-Tabelle-Samen'!J256,"-garden-to-go-czech.jpg")),
IF($C$1="Türkisch - TR",HYPERLINK(CONCATENATE("https://www.saflax.de/0-WVK-Retail/Bilder-Pictures/SAFLAX-",'Basis-Tabelle-Samen'!Q256,"-",'Basis-Tabelle-Samen'!J256,"-garden-to-go-turkish.jpg")),
IF($C$1="Ungarisch - HU",HYPERLINK(CONCATENATE("https://www.saflax.de/0-WVK-Retail/Bilder-Pictures/SAFLAX-",'Basis-Tabelle-Samen'!Q256,"-",'Basis-Tabelle-Samen'!J256,"-garden-to-go-hungarian.jpg")),
" ACHTUNG")))))))))))))))))))))))))))))</f>
        <v>https://www.saflax.de/0-WVK-Retail/Bilder-Pictures/SAFLAX-53535-capsicum-chinense-garden-to-go-english.jpg</v>
      </c>
      <c r="AP249" s="330" t="str">
        <f>IF(K249&lt;1,"",
IF($C$1="Bulgarisch - BG",HYPERLINK(CONCATENATE("https://www.saflax.de/0-WVK-Retail/Bilder-Pictures/SAFLAX-",'Basis-Tabelle-Samen'!T256,"-",'Basis-Tabelle-Samen'!J256,"-cultivation-set-bulgarian.jpg")),
IF($C$1="Dänisch - DK",HYPERLINK(CONCATENATE("https://www.saflax.de/0-WVK-Retail/Bilder-Pictures/SAFLAX-",'Basis-Tabelle-Samen'!T256,"-",'Basis-Tabelle-Samen'!J256,"-cultivation-set-danish.jpg")),
IF($C$1="Deutsch - DE",HYPERLINK(CONCATENATE("https://www.saflax.de/0-WVK-Retail/Bilder-Pictures/SAFLAX-",'Basis-Tabelle-Samen'!T256,"-",'Basis-Tabelle-Samen'!J256,"-cultivation-set-german.jpg")),
IF($C$1="Englisch - UK",HYPERLINK(CONCATENATE("https://www.saflax.de/0-WVK-Retail/Bilder-Pictures/SAFLAX-",'Basis-Tabelle-Samen'!T256,"-",'Basis-Tabelle-Samen'!J256,"-cultivation-set-english.jpg")),
IF($C$1="Estnisch - EE",HYPERLINK(CONCATENATE("https://www.saflax.de/0-WVK-Retail/Bilder-Pictures/SAFLAX-",'Basis-Tabelle-Samen'!T256,"-",'Basis-Tabelle-Samen'!J256,"-cultivation-set-estonian.jpg")),
IF($C$1="Finnisch - FI",HYPERLINK(CONCATENATE("https://www.saflax.de/0-WVK-Retail/Bilder-Pictures/SAFLAX-",'Basis-Tabelle-Samen'!T256,"-",'Basis-Tabelle-Samen'!J256,"-cultivation-set-finnish.jpg")),
IF($C$1="Französisch - FR",HYPERLINK(CONCATENATE("https://www.saflax.de/0-WVK-Retail/Bilder-Pictures/SAFLAX-",'Basis-Tabelle-Samen'!T256,"-",'Basis-Tabelle-Samen'!J256,"-cultivation-set-french.jpg")),
IF($C$1="Griechisch - GR",HYPERLINK(CONCATENATE("https://www.saflax.de/0-WVK-Retail/Bilder-Pictures/SAFLAX-",'Basis-Tabelle-Samen'!T256,"-",'Basis-Tabelle-Samen'!J256,"-cultivation-set-greek.jpg")),
IF($C$1="Irisch - IE",HYPERLINK(CONCATENATE("https://www.saflax.de/0-WVK-Retail/Bilder-Pictures/SAFLAX-",'Basis-Tabelle-Samen'!T256,"-",'Basis-Tabelle-Samen'!J256,"-cultivation-set-irish.jpg")),
IF($C$1="Isländisch - IS",HYPERLINK(CONCATENATE("https://www.saflax.de/0-WVK-Retail/Bilder-Pictures/SAFLAX-",'Basis-Tabelle-Samen'!T256,"-",'Basis-Tabelle-Samen'!J256,"-cultivation-set-icelandic.jpg")),
IF($C$1="Italienisch - IT",HYPERLINK(CONCATENATE("https://www.saflax.de/0-WVK-Retail/Bilder-Pictures/SAFLAX-",'Basis-Tabelle-Samen'!T256,"-",'Basis-Tabelle-Samen'!J256,"-cultivation-set-italian.jpg")),
IF($C$1="Japanisch - JP",HYPERLINK(CONCATENATE("https://www.saflax.de/0-WVK-Retail/Bilder-Pictures/SAFLAX-",'Basis-Tabelle-Samen'!T256,"-",'Basis-Tabelle-Samen'!J256,"-cultivation-set-japanese.jpg")),
IF($C$1="Kroatisch - HR",HYPERLINK(CONCATENATE("https://www.saflax.de/0-WVK-Retail/Bilder-Pictures/SAFLAX-",'Basis-Tabelle-Samen'!T256,"-",'Basis-Tabelle-Samen'!J256,"-cultivation-set-croatian.jpg")),
IF($C$1="Lettisch - LV",HYPERLINK(CONCATENATE("https://www.saflax.de/0-WVK-Retail/Bilder-Pictures/SAFLAX-",'Basis-Tabelle-Samen'!T256,"-",'Basis-Tabelle-Samen'!J256,"-cultivation-set-latvian.jpg")),
IF($C$1="Litauisch - LT",HYPERLINK(CONCATENATE("https://www.saflax.de/0-WVK-Retail/Bilder-Pictures/SAFLAX-",'Basis-Tabelle-Samen'!T256,"-",'Basis-Tabelle-Samen'!J256,"-cultivation-set-lithuanian.jpg")),
IF($C$1="Maltesisch - MT",HYPERLINK(CONCATENATE("https://www.saflax.de/0-WVK-Retail/Bilder-Pictures/SAFLAX-",'Basis-Tabelle-Samen'!T256,"-",'Basis-Tabelle-Samen'!J256,"-cultivation-set-maltese.jpg")),
IF($C$1="Niederländisch - NL",HYPERLINK(CONCATENATE("https://www.saflax.de/0-WVK-Retail/Bilder-Pictures/SAFLAX-",'Basis-Tabelle-Samen'!T256,"-",'Basis-Tabelle-Samen'!J256,"-cultivation-set-dutch.jpg")),
IF($C$1="Norwegisch - NO",HYPERLINK(CONCATENATE("https://www.saflax.de/0-WVK-Retail/Bilder-Pictures/SAFLAX-",'Basis-Tabelle-Samen'!T256,"-",'Basis-Tabelle-Samen'!J256,"-cultivation-set-nowegian.jpg")),
IF($C$1="Polnisch - PL",HYPERLINK(CONCATENATE("https://www.saflax.de/0-WVK-Retail/Bilder-Pictures/SAFLAX-",'Basis-Tabelle-Samen'!T256,"-",'Basis-Tabelle-Samen'!J256,"-cultivation-set-polish.jpg")),
IF($C$1="Portugiesisch - PT",HYPERLINK(CONCATENATE("https://www.saflax.de/0-WVK-Retail/Bilder-Pictures/SAFLAX-",'Basis-Tabelle-Samen'!T256,"-",'Basis-Tabelle-Samen'!J256,"-cultivation-set-portuguese.jpg")),
IF($C$1="Rumänisch - RO",HYPERLINK(CONCATENATE("https://www.saflax.de/0-WVK-Retail/Bilder-Pictures/SAFLAX-",'Basis-Tabelle-Samen'!T256,"-",'Basis-Tabelle-Samen'!J256,"-cultivation-set-romanian.jpg")),
IF($C$1="Schwedisch - SE",HYPERLINK(CONCATENATE("https://www.saflax.de/0-WVK-Retail/Bilder-Pictures/SAFLAX-",'Basis-Tabelle-Samen'!T256,"-",'Basis-Tabelle-Samen'!J256,"-cultivation-set-swedish.jpg")),
IF($C$1="Slowakisch - SK",HYPERLINK(CONCATENATE("https://www.saflax.de/0-WVK-Retail/Bilder-Pictures/SAFLAX-",'Basis-Tabelle-Samen'!T256,"-",'Basis-Tabelle-Samen'!J256,"-cultivation-set-slovak.jpg")),
IF($C$1="Slowenisch - SI",HYPERLINK(CONCATENATE("https://www.saflax.de/0-WVK-Retail/Bilder-Pictures/SAFLAX-",'Basis-Tabelle-Samen'!T256,"-",'Basis-Tabelle-Samen'!J256,"-cultivation-set-slovenian.jpg")),
IF($C$1="Spanisch - ES",HYPERLINK(CONCATENATE("https://www.saflax.de/0-WVK-Retail/Bilder-Pictures/SAFLAX-",'Basis-Tabelle-Samen'!T256,"-",'Basis-Tabelle-Samen'!J256,"-cultivation-set-spanish.jpg")),
IF($C$1="Tschechisch - CZ",HYPERLINK(CONCATENATE("https://www.saflax.de/0-WVK-Retail/Bilder-Pictures/SAFLAX-",'Basis-Tabelle-Samen'!T256,"-",'Basis-Tabelle-Samen'!J256,"-cultivation-set-czech.jpg")),
IF($C$1="Türkisch - TR",HYPERLINK(CONCATENATE("https://www.saflax.de/0-WVK-Retail/Bilder-Pictures/SAFLAX-",'Basis-Tabelle-Samen'!T256,"-",'Basis-Tabelle-Samen'!J256,"-cultivation-set-turkish.jpg")),
IF($C$1="Ungarisch - HU",HYPERLINK(CONCATENATE("https://www.saflax.de/0-WVK-Retail/Bilder-Pictures/SAFLAX-",'Basis-Tabelle-Samen'!T256,"-",'Basis-Tabelle-Samen'!J256,"-cultivation-set-hungarian.jpg")),
" ACHTUNG")))))))))))))))))))))))))))))</f>
        <v>https://www.saflax.de/0-WVK-Retail/Bilder-Pictures/SAFLAX-33535-capsicum-chinense-cultivation-set-english.jpg</v>
      </c>
      <c r="AQ249" s="330" t="str">
        <f>IF(L249&lt;1,"",
IF($C$1="Bulgarisch - BG",HYPERLINK(CONCATENATE("https://www.saflax.de/0-WVK-Retail/Bilder-Pictures/SAFLAX-",'Basis-Tabelle-Samen'!W256,"-",'Basis-Tabelle-Samen'!J256,"-garden-in-the-bag-bulgarian.jpg")),
IF($C$1="Dänisch - DK",HYPERLINK(CONCATENATE("https://www.saflax.de/0-WVK-Retail/Bilder-Pictures/SAFLAX-",'Basis-Tabelle-Samen'!W256,"-",'Basis-Tabelle-Samen'!J256,"-garden-in-the-bag-danish.jpg")),
IF($C$1="Deutsch - DE",HYPERLINK(CONCATENATE("https://www.saflax.de/0-WVK-Retail/Bilder-Pictures/SAFLAX-",'Basis-Tabelle-Samen'!W256,"-",'Basis-Tabelle-Samen'!J256,"-garden-in-the-bag-german.jpg")),
IF($C$1="Englisch - UK",HYPERLINK(CONCATENATE("https://www.saflax.de/0-WVK-Retail/Bilder-Pictures/SAFLAX-",'Basis-Tabelle-Samen'!W256,"-",'Basis-Tabelle-Samen'!J256,"-garden-in-the-bag-english.jpg")),
IF($C$1="Estnisch - EE",HYPERLINK(CONCATENATE("https://www.saflax.de/0-WVK-Retail/Bilder-Pictures/SAFLAX-",'Basis-Tabelle-Samen'!W256,"-",'Basis-Tabelle-Samen'!J256,"-garden-in-the-bag-estonian.jpg")),
IF($C$1="Finnisch - FI",HYPERLINK(CONCATENATE("https://www.saflax.de/0-WVK-Retail/Bilder-Pictures/SAFLAX-",'Basis-Tabelle-Samen'!W256,"-",'Basis-Tabelle-Samen'!J256,"-garden-in-the-bag-finnish.jpg")),
IF($C$1="Französisch - FR",HYPERLINK(CONCATENATE("https://www.saflax.de/0-WVK-Retail/Bilder-Pictures/SAFLAX-",'Basis-Tabelle-Samen'!W256,"-",'Basis-Tabelle-Samen'!J256,"-garden-in-the-bag-french.jpg")),
IF($C$1="Griechisch - GR",HYPERLINK(CONCATENATE("https://www.saflax.de/0-WVK-Retail/Bilder-Pictures/SAFLAX-",'Basis-Tabelle-Samen'!W256,"-",'Basis-Tabelle-Samen'!J256,"-garden-in-the-bag-greek.jpg")),
IF($C$1="Irisch - IE",HYPERLINK(CONCATENATE("https://www.saflax.de/0-WVK-Retail/Bilder-Pictures/SAFLAX-",'Basis-Tabelle-Samen'!W256,"-",'Basis-Tabelle-Samen'!J256,"-garden-in-the-bag-irish.jpg")),
IF($C$1="Isländisch - IS",HYPERLINK(CONCATENATE("https://www.saflax.de/0-WVK-Retail/Bilder-Pictures/SAFLAX-",'Basis-Tabelle-Samen'!W256,"-",'Basis-Tabelle-Samen'!J256,"-garden-in-the-bag-icelandic.jpg")),
IF($C$1="Italienisch - IT",HYPERLINK(CONCATENATE("https://www.saflax.de/0-WVK-Retail/Bilder-Pictures/SAFLAX-",'Basis-Tabelle-Samen'!W256,"-",'Basis-Tabelle-Samen'!J256,"-garden-in-the-bag-italian.jpg")),
IF($C$1="Japanisch - JP",HYPERLINK(CONCATENATE("https://www.saflax.de/0-WVK-Retail/Bilder-Pictures/SAFLAX-",'Basis-Tabelle-Samen'!W256,"-",'Basis-Tabelle-Samen'!J256,"-garden-in-the-bag-japanese.jpg")),
IF($C$1="Kroatisch - HR",HYPERLINK(CONCATENATE("https://www.saflax.de/0-WVK-Retail/Bilder-Pictures/SAFLAX-",'Basis-Tabelle-Samen'!W256,"-",'Basis-Tabelle-Samen'!J256,"-garden-in-the-bag-croatian.jpg")),
IF($C$1="Lettisch - LV",HYPERLINK(CONCATENATE("https://www.saflax.de/0-WVK-Retail/Bilder-Pictures/SAFLAX-",'Basis-Tabelle-Samen'!W256,"-",'Basis-Tabelle-Samen'!J256,"-garden-in-the-bag-latvian.jpg")),
IF($C$1="Litauisch - LT",HYPERLINK(CONCATENATE("https://www.saflax.de/0-WVK-Retail/Bilder-Pictures/SAFLAX-",'Basis-Tabelle-Samen'!W256,"-",'Basis-Tabelle-Samen'!J256,"-garden-in-the-bag-lithuanian.jpg")),
IF($C$1="Maltesisch - MT",HYPERLINK(CONCATENATE("https://www.saflax.de/0-WVK-Retail/Bilder-Pictures/SAFLAX-",'Basis-Tabelle-Samen'!W256,"-",'Basis-Tabelle-Samen'!J256,"-garden-in-the-bag-maltese.jpg")),
IF($C$1="Niederländisch - NL",HYPERLINK(CONCATENATE("https://www.saflax.de/0-WVK-Retail/Bilder-Pictures/SAFLAX-",'Basis-Tabelle-Samen'!W256,"-",'Basis-Tabelle-Samen'!J256,"-garden-in-the-bag-dutch.jpg")),
IF($C$1="Norwegisch - NO",HYPERLINK(CONCATENATE("https://www.saflax.de/0-WVK-Retail/Bilder-Pictures/SAFLAX-",'Basis-Tabelle-Samen'!W256,"-",'Basis-Tabelle-Samen'!J256,"-garden-in-the-bag-nowegian.jpg")),
IF($C$1="Polnisch - PL",HYPERLINK(CONCATENATE("https://www.saflax.de/0-WVK-Retail/Bilder-Pictures/SAFLAX-",'Basis-Tabelle-Samen'!W256,"-",'Basis-Tabelle-Samen'!J256,"-garden-in-the-bag-polish.jpg")),
IF($C$1="Portugiesisch - PT",HYPERLINK(CONCATENATE("https://www.saflax.de/0-WVK-Retail/Bilder-Pictures/SAFLAX-",'Basis-Tabelle-Samen'!W256,"-",'Basis-Tabelle-Samen'!J256,"-garden-in-the-bag-portuguese.jpg")),
IF($C$1="Rumänisch - RO",HYPERLINK(CONCATENATE("https://www.saflax.de/0-WVK-Retail/Bilder-Pictures/SAFLAX-",'Basis-Tabelle-Samen'!W256,"-",'Basis-Tabelle-Samen'!J256,"-garden-in-the-bag-romanian.jpg")),
IF($C$1="Schwedisch - SE",HYPERLINK(CONCATENATE("https://www.saflax.de/0-WVK-Retail/Bilder-Pictures/SAFLAX-",'Basis-Tabelle-Samen'!W256,"-",'Basis-Tabelle-Samen'!J256,"-garden-in-the-bag-swedish.jpg")),
IF($C$1="Slowakisch - SK",HYPERLINK(CONCATENATE("https://www.saflax.de/0-WVK-Retail/Bilder-Pictures/SAFLAX-",'Basis-Tabelle-Samen'!W256,"-",'Basis-Tabelle-Samen'!J256,"-garden-in-the-bag-slovak.jpg")),
IF($C$1="Slowenisch - SI",HYPERLINK(CONCATENATE("https://www.saflax.de/0-WVK-Retail/Bilder-Pictures/SAFLAX-",'Basis-Tabelle-Samen'!W256,"-",'Basis-Tabelle-Samen'!J256,"-garden-in-the-bag-slovenian.jpg")),
IF($C$1="Spanisch - ES",HYPERLINK(CONCATENATE("https://www.saflax.de/0-WVK-Retail/Bilder-Pictures/SAFLAX-",'Basis-Tabelle-Samen'!W256,"-",'Basis-Tabelle-Samen'!J256,"-garden-in-the-bag-spanish.jpg")),
IF($C$1="Tschechisch - CZ",HYPERLINK(CONCATENATE("https://www.saflax.de/0-WVK-Retail/Bilder-Pictures/SAFLAX-",'Basis-Tabelle-Samen'!W256,"-",'Basis-Tabelle-Samen'!J256,"-garden-in-the-bag-czech.jpg")),
IF($C$1="Türkisch - TR",HYPERLINK(CONCATENATE("https://www.saflax.de/0-WVK-Retail/Bilder-Pictures/SAFLAX-",'Basis-Tabelle-Samen'!W256,"-",'Basis-Tabelle-Samen'!J256,"-garden-in-the-bag-turkish.jpg")),
IF($C$1="Ungarisch - HU",HYPERLINK(CONCATENATE("https://www.saflax.de/0-WVK-Retail/Bilder-Pictures/SAFLAX-",'Basis-Tabelle-Samen'!W256,"-",'Basis-Tabelle-Samen'!J256,"-garden-in-the-bag-hungarian.jpg")),
" ACHTUNG")))))))))))))))))))))))))))))</f>
        <v>https://www.saflax.de/0-WVK-Retail/Bilder-Pictures/SAFLAX-63535-capsicum-chinense-garden-in-the-bag-english.jpg</v>
      </c>
    </row>
    <row r="250" spans="1:43" ht="17.100000000000001" customHeight="1" x14ac:dyDescent="0.2">
      <c r="A250" s="318" t="str">
        <f>IF('Basis-Tabelle-Samen'!A239="","",IF($C$1="Deutsch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50" s="319" t="str">
        <f>'Basis-Tabelle-Samen'!I239</f>
        <v>Cucurbita maxima</v>
      </c>
      <c r="C250" s="316" t="str">
        <f>IF($C$1="Bulgarisch - BG",'Basis-Tabelle-Samen'!Z239,
IF($C$1="Dänisch - DK",'Basis-Tabelle-Samen'!AA239,
IF($C$1="Deutsch - DE",'Basis-Tabelle-Samen'!AB239,
IF($C$1="Englisch - UK",'Basis-Tabelle-Samen'!AC239,
IF($C$1="Estnisch - EE",'Basis-Tabelle-Samen'!AD239,
IF($C$1="Finnisch - FI",'Basis-Tabelle-Samen'!AE239,
IF($C$1="Französisch - FR",'Basis-Tabelle-Samen'!AF239,
IF($C$1="Griechisch - GR",'Basis-Tabelle-Samen'!AG239,
IF($C$1="Irisch - IE",'Basis-Tabelle-Samen'!AH239,
IF($C$1="Isländisch - IS",'Basis-Tabelle-Samen'!AI239,
IF($C$1="Italienisch - IT",'Basis-Tabelle-Samen'!AJ239,
IF($C$1="Japanisch - JP",'Basis-Tabelle-Samen'!AK239,
IF($C$1="Kroatisch - HR",'Basis-Tabelle-Samen'!AL239,
IF($C$1="Lettisch - LV",'Basis-Tabelle-Samen'!AM239,
IF($C$1="Litauisch - LT",'Basis-Tabelle-Samen'!AN239,
IF($C$1="Maltesisch - MT",'Basis-Tabelle-Samen'!AO239,
IF($C$1="Niederländisch - NL",'Basis-Tabelle-Samen'!AP239,
IF($C$1="Norwegisch - NO",'Basis-Tabelle-Samen'!AQ239,
IF($C$1="Polnisch - PL",'Basis-Tabelle-Samen'!AR239,
IF($C$1="Portugiesisch - PT",'Basis-Tabelle-Samen'!AS239,
IF($C$1="Rumänisch - RO",'Basis-Tabelle-Samen'!AT239,
IF($C$1="Schwedisch - SE",'Basis-Tabelle-Samen'!AU239,
IF($C$1="Slowakisch - SK",'Basis-Tabelle-Samen'!AV239,
IF($C$1="Slowenisch - SI",'Basis-Tabelle-Samen'!AW239,
IF($C$1="Spanisch - ES",'Basis-Tabelle-Samen'!AX239,
IF($C$1="Tschechisch - CZ",'Basis-Tabelle-Samen'!AY239,
IF($C$1="Türkisch - TR",'Basis-Tabelle-Samen'!AZ239,
IF($C$1="Ungarisch - HU",'Basis-Tabelle-Samen'!BA239,
" ACHTUNG"))))))))))))))))))))))))))))</f>
        <v>Pumpkin - Atlantic Giant</v>
      </c>
      <c r="D250" s="320">
        <f>'Basis-Tabelle-Samen'!F239</f>
        <v>7</v>
      </c>
      <c r="E250" s="321" t="str">
        <f>'Basis-Tabelle-Samen'!H239</f>
        <v>7 %</v>
      </c>
      <c r="F250" s="322" t="str">
        <f>IF('Basis-Tabelle-Samen'!G239="","",'Basis-Tabelle-Samen'!G239)</f>
        <v>05</v>
      </c>
      <c r="G250" s="320">
        <f>'Basis-Tabelle-Samen'!C239</f>
        <v>13070</v>
      </c>
      <c r="H250" s="323">
        <f>'Basis-Tabelle-Samen'!D239</f>
        <v>4055473130705</v>
      </c>
      <c r="I250" s="324">
        <f>'Basis-Tabelle-Samen'!E239</f>
        <v>1.85</v>
      </c>
      <c r="J250" s="325">
        <f t="shared" si="3"/>
        <v>12</v>
      </c>
      <c r="K250" s="326">
        <f>'Basis-Tabelle-Samen'!K239</f>
        <v>73070</v>
      </c>
      <c r="L250" s="323">
        <f>'Basis-Tabelle-Samen'!L239</f>
        <v>4055473730707</v>
      </c>
      <c r="M250" s="324">
        <f>'Basis-Tabelle-Samen'!M239</f>
        <v>2.4500000000000002</v>
      </c>
      <c r="N250" s="326">
        <f>IF(K250&lt;1,"",'3'!$I$15)</f>
        <v>15</v>
      </c>
      <c r="O250" s="327">
        <f>IF(K250&lt;1,"",'3'!$J$11)</f>
        <v>90</v>
      </c>
      <c r="P250" s="326">
        <f>'Basis-Tabelle-Samen'!N239</f>
        <v>83070</v>
      </c>
      <c r="Q250" s="323">
        <f>'Basis-Tabelle-Samen'!O239</f>
        <v>4055473830704</v>
      </c>
      <c r="R250" s="328">
        <f>'Basis-Tabelle-Samen'!P239</f>
        <v>3.75</v>
      </c>
      <c r="S250" s="326">
        <f>IF(R250&lt;1,"",'3'!$M$15)</f>
        <v>18</v>
      </c>
      <c r="T250" s="327">
        <f>IF(R250&lt;1,"",'3'!$N$11)</f>
        <v>72</v>
      </c>
      <c r="U250" s="326">
        <f>'Basis-Tabelle-Samen'!Q239</f>
        <v>53070</v>
      </c>
      <c r="V250" s="323">
        <f>'Basis-Tabelle-Samen'!R239</f>
        <v>4055473530703</v>
      </c>
      <c r="W250" s="324">
        <f>'Basis-Tabelle-Samen'!S239</f>
        <v>4.95</v>
      </c>
      <c r="X250" s="326">
        <f>IF(U250&lt;1,"",'3'!$Q$15)</f>
        <v>6</v>
      </c>
      <c r="Y250" s="327">
        <f>IF(U250&lt;1,"",'3'!$R$11)</f>
        <v>24</v>
      </c>
      <c r="Z250" s="326">
        <f>'Basis-Tabelle-Samen'!T239</f>
        <v>33070</v>
      </c>
      <c r="AA250" s="323">
        <f>'Basis-Tabelle-Samen'!U239</f>
        <v>4055473330709</v>
      </c>
      <c r="AB250" s="324">
        <f>'Basis-Tabelle-Samen'!V239</f>
        <v>6.75</v>
      </c>
      <c r="AC250" s="326">
        <f>IF(Z250&lt;1,"",'3'!$U$15)</f>
        <v>6</v>
      </c>
      <c r="AD250" s="327">
        <f>IF(Z250&lt;1,"",'3'!$V$11)</f>
        <v>24</v>
      </c>
      <c r="AE250" s="326">
        <f>'Basis-Tabelle-Samen'!W239</f>
        <v>63070</v>
      </c>
      <c r="AF250" s="323">
        <f>'Basis-Tabelle-Samen'!X239</f>
        <v>4055473630700</v>
      </c>
      <c r="AG250" s="324">
        <f>'Basis-Tabelle-Samen'!Y239</f>
        <v>2.95</v>
      </c>
      <c r="AH250" s="326">
        <f>IF(AE250&lt;1,"",'3'!$Y$15)</f>
        <v>8</v>
      </c>
      <c r="AI250" s="327">
        <f>IF(AE250&lt;1,"",'3'!$Z$11)</f>
        <v>64</v>
      </c>
      <c r="AJ250" s="315"/>
      <c r="AK250" s="316" t="str">
        <f>IF(G250&lt;1,"",
IF($C$1="Bulgarisch - BG",HYPERLINK(CONCATENATE("https://www.saflax.de/0-WVK-Retail/Bilder-Pictures/SAFLAX-",'Basis-Tabelle-Samen'!C239,"-",'Basis-Tabelle-Samen'!J239,"-seed-package-front-cr-bulgarian.jpg")),
IF($C$1="Dänisch - DK",HYPERLINK(CONCATENATE("https://www.saflax.de/0-WVK-Retail/Bilder-Pictures/SAFLAX-",'Basis-Tabelle-Samen'!C239,"-",'Basis-Tabelle-Samen'!J239,"-seed-package-front-cr-danish.jpg")),
IF($C$1="Deutsch - DE",HYPERLINK(CONCATENATE("https://www.saflax.de/0-WVK-Retail/Bilder-Pictures/SAFLAX-",'Basis-Tabelle-Samen'!C239,"-",'Basis-Tabelle-Samen'!J239,"-seed-package-front-cr-german.jpg")),
IF($C$1="Englisch - UK",HYPERLINK(CONCATENATE("https://www.saflax.de/0-WVK-Retail/Bilder-Pictures/SAFLAX-",'Basis-Tabelle-Samen'!C239,"-",'Basis-Tabelle-Samen'!J239,"-seed-package-front-cr-english.jpg")),
IF($C$1="Estnisch - EE",HYPERLINK(CONCATENATE("https://www.saflax.de/0-WVK-Retail/Bilder-Pictures/SAFLAX-",'Basis-Tabelle-Samen'!C239,"-",'Basis-Tabelle-Samen'!J239,"-seed-package-front-cr-estonian.jpg")),
IF($C$1="Finnisch - FI",HYPERLINK(CONCATENATE("https://www.saflax.de/0-WVK-Retail/Bilder-Pictures/SAFLAX-",'Basis-Tabelle-Samen'!C239,"-",'Basis-Tabelle-Samen'!J239,"-seed-package-front-cr-finnish.jpg")),
IF($C$1="Französisch - FR",HYPERLINK(CONCATENATE("https://www.saflax.de/0-WVK-Retail/Bilder-Pictures/SAFLAX-",'Basis-Tabelle-Samen'!C239,"-",'Basis-Tabelle-Samen'!J239,"-seed-package-front-cr-french.jpg")),
IF($C$1="Griechisch - GR",HYPERLINK(CONCATENATE("https://www.saflax.de/0-WVK-Retail/Bilder-Pictures/SAFLAX-",'Basis-Tabelle-Samen'!C239,"-",'Basis-Tabelle-Samen'!J239,"-seed-package-front-cr-greek.jpg")),
IF($C$1="Irisch - IE",HYPERLINK(CONCATENATE("https://www.saflax.de/0-WVK-Retail/Bilder-Pictures/SAFLAX-",'Basis-Tabelle-Samen'!C239,"-",'Basis-Tabelle-Samen'!J239,"-seed-package-front-cr-irish.jpg")),
IF($C$1="Isländisch - IS",HYPERLINK(CONCATENATE("https://www.saflax.de/0-WVK-Retail/Bilder-Pictures/SAFLAX-",'Basis-Tabelle-Samen'!C239,"-",'Basis-Tabelle-Samen'!J239,"-seed-package-front-cr-icelandic.jpg")),
IF($C$1="Italienisch - IT",HYPERLINK(CONCATENATE("https://www.saflax.de/0-WVK-Retail/Bilder-Pictures/SAFLAX-",'Basis-Tabelle-Samen'!C239,"-",'Basis-Tabelle-Samen'!J239,"-seed-package-front-cr-italian.jpg")),
IF($C$1="Japanisch - JP",HYPERLINK(CONCATENATE("https://www.saflax.de/0-WVK-Retail/Bilder-Pictures/SAFLAX-",'Basis-Tabelle-Samen'!C239,"-",'Basis-Tabelle-Samen'!J239,"-seed-package-front-cr-japanese.jpg")),
IF($C$1="Kroatisch - HR",HYPERLINK(CONCATENATE("https://www.saflax.de/0-WVK-Retail/Bilder-Pictures/SAFLAX-",'Basis-Tabelle-Samen'!C239,"-",'Basis-Tabelle-Samen'!J239,"-seed-package-front-cr-croatian.jpg")),
IF($C$1="Lettisch - LV",HYPERLINK(CONCATENATE("https://www.saflax.de/0-WVK-Retail/Bilder-Pictures/SAFLAX-",'Basis-Tabelle-Samen'!C239,"-",'Basis-Tabelle-Samen'!J239,"-seed-package-front-cr-latvian.jpg")),
IF($C$1="Litauisch - LT",HYPERLINK(CONCATENATE("https://www.saflax.de/0-WVK-Retail/Bilder-Pictures/SAFLAX-",'Basis-Tabelle-Samen'!C239,"-",'Basis-Tabelle-Samen'!J239,"-seed-package-front-cr-lithuanian.jpg")),
IF($C$1="Maltesisch - MT",HYPERLINK(CONCATENATE("https://www.saflax.de/0-WVK-Retail/Bilder-Pictures/SAFLAX-",'Basis-Tabelle-Samen'!C239,"-",'Basis-Tabelle-Samen'!J239,"-seed-package-front-cr-maltese.jpg")),
IF($C$1="Niederländisch - NL",HYPERLINK(CONCATENATE("https://www.saflax.de/0-WVK-Retail/Bilder-Pictures/SAFLAX-",'Basis-Tabelle-Samen'!C239,"-",'Basis-Tabelle-Samen'!J239,"-seed-package-front-cr-dutch.jpg")),
IF($C$1="Norwegisch - NO",HYPERLINK(CONCATENATE("https://www.saflax.de/0-WVK-Retail/Bilder-Pictures/SAFLAX-",'Basis-Tabelle-Samen'!C239,"-",'Basis-Tabelle-Samen'!J239,"-seed-package-front-cr-nowegian.jpg")),
IF($C$1="Polnisch - PL",HYPERLINK(CONCATENATE("https://www.saflax.de/0-WVK-Retail/Bilder-Pictures/SAFLAX-",'Basis-Tabelle-Samen'!C239,"-",'Basis-Tabelle-Samen'!J239,"-seed-package-front-cr-polish.jpg")),
IF($C$1="Portugiesisch - PT",HYPERLINK(CONCATENATE("https://www.saflax.de/0-WVK-Retail/Bilder-Pictures/SAFLAX-",'Basis-Tabelle-Samen'!C239,"-",'Basis-Tabelle-Samen'!J239,"-seed-package-front-cr-portuguese.jpg")),
IF($C$1="Rumänisch - RO",HYPERLINK(CONCATENATE("https://www.saflax.de/0-WVK-Retail/Bilder-Pictures/SAFLAX-",'Basis-Tabelle-Samen'!C239,"-",'Basis-Tabelle-Samen'!J239,"-seed-package-front-cr-romanian.jpg")),
IF($C$1="Schwedisch - SE",HYPERLINK(CONCATENATE("https://www.saflax.de/0-WVK-Retail/Bilder-Pictures/SAFLAX-",'Basis-Tabelle-Samen'!C239,"-",'Basis-Tabelle-Samen'!J239,"-seed-package-front-cr-swedish.jpg")),
IF($C$1="Slowakisch - SK",HYPERLINK(CONCATENATE("https://www.saflax.de/0-WVK-Retail/Bilder-Pictures/SAFLAX-",'Basis-Tabelle-Samen'!C239,"-",'Basis-Tabelle-Samen'!J239,"-seed-package-front-cr-slovak.jpg")),
IF($C$1="Slowenisch - SI",HYPERLINK(CONCATENATE("https://www.saflax.de/0-WVK-Retail/Bilder-Pictures/SAFLAX-",'Basis-Tabelle-Samen'!C239,"-",'Basis-Tabelle-Samen'!J239,"-seed-package-front-cr-slovenian.jpg")),
IF($C$1="Spanisch - ES",HYPERLINK(CONCATENATE("https://www.saflax.de/0-WVK-Retail/Bilder-Pictures/SAFLAX-",'Basis-Tabelle-Samen'!C239,"-",'Basis-Tabelle-Samen'!J239,"-seed-package-front-cr-spanish.jpg")),
IF($C$1="Tschechisch - CZ",HYPERLINK(CONCATENATE("https://www.saflax.de/0-WVK-Retail/Bilder-Pictures/SAFLAX-",'Basis-Tabelle-Samen'!C239,"-",'Basis-Tabelle-Samen'!J239,"-seed-package-front-cr-czech.jpg")),
IF($C$1="Türkisch - TR",HYPERLINK(CONCATENATE("https://www.saflax.de/0-WVK-Retail/Bilder-Pictures/SAFLAX-",'Basis-Tabelle-Samen'!C239,"-",'Basis-Tabelle-Samen'!J239,"-seed-package-front-cr-turkish.jpg")),
IF($C$1="Ungarisch - HU",HYPERLINK(CONCATENATE("https://www.saflax.de/0-WVK-Retail/Bilder-Pictures/SAFLAX-",'Basis-Tabelle-Samen'!C239,"-",'Basis-Tabelle-Samen'!J239,"-seed-package-front-cr-hungarian.jpg")),
" ACHTUNG")))))))))))))))))))))))))))))</f>
        <v>https://www.saflax.de/0-WVK-Retail/Bilder-Pictures/SAFLAX-13070-cucurbita-maxima-seed-package-front-cr-english.jpg</v>
      </c>
      <c r="AL250" s="330" t="str">
        <f>IF(G250&lt;1,"",
IF($C$1="Bulgarisch - BG",HYPERLINK(CONCATENATE("https://www.saflax.de/0-WVK-Retail/Bilder-Pictures/SAFLAX-",'Basis-Tabelle-Samen'!C239,"-",'Basis-Tabelle-Samen'!J239,"-seed-package-back-cr-bulgarian.jpg")),
IF($C$1="Dänisch - DK",HYPERLINK(CONCATENATE("https://www.saflax.de/0-WVK-Retail/Bilder-Pictures/SAFLAX-",'Basis-Tabelle-Samen'!C239,"-",'Basis-Tabelle-Samen'!J239,"-seed-package-back-cr-danish.jpg")),
IF($C$1="Deutsch - DE",HYPERLINK(CONCATENATE("https://www.saflax.de/0-WVK-Retail/Bilder-Pictures/SAFLAX-",'Basis-Tabelle-Samen'!C239,"-",'Basis-Tabelle-Samen'!J239,"-seed-package-back-cr-german.jpg")),
IF($C$1="Englisch - UK",HYPERLINK(CONCATENATE("https://www.saflax.de/0-WVK-Retail/Bilder-Pictures/SAFLAX-",'Basis-Tabelle-Samen'!C239,"-",'Basis-Tabelle-Samen'!J239,"-seed-package-back-cr-english.jpg")),
IF($C$1="Estnisch - EE",HYPERLINK(CONCATENATE("https://www.saflax.de/0-WVK-Retail/Bilder-Pictures/SAFLAX-",'Basis-Tabelle-Samen'!C239,"-",'Basis-Tabelle-Samen'!J239,"-seed-package-back-cr-estonian.jpg")),
IF($C$1="Finnisch - FI",HYPERLINK(CONCATENATE("https://www.saflax.de/0-WVK-Retail/Bilder-Pictures/SAFLAX-",'Basis-Tabelle-Samen'!C239,"-",'Basis-Tabelle-Samen'!J239,"-seed-package-back-cr-finnish.jpg")),
IF($C$1="Französisch - FR",HYPERLINK(CONCATENATE("https://www.saflax.de/0-WVK-Retail/Bilder-Pictures/SAFLAX-",'Basis-Tabelle-Samen'!C239,"-",'Basis-Tabelle-Samen'!J239,"-seed-package-back-cr-french.jpg")),
IF($C$1="Griechisch - GR",HYPERLINK(CONCATENATE("https://www.saflax.de/0-WVK-Retail/Bilder-Pictures/SAFLAX-",'Basis-Tabelle-Samen'!C239,"-",'Basis-Tabelle-Samen'!J239,"-seed-package-back-cr-greek.jpg")),
IF($C$1="Irisch - IE",HYPERLINK(CONCATENATE("https://www.saflax.de/0-WVK-Retail/Bilder-Pictures/SAFLAX-",'Basis-Tabelle-Samen'!C239,"-",'Basis-Tabelle-Samen'!J239,"-seed-package-back-cr-irish.jpg")),
IF($C$1="Isländisch - IS",HYPERLINK(CONCATENATE("https://www.saflax.de/0-WVK-Retail/Bilder-Pictures/SAFLAX-",'Basis-Tabelle-Samen'!C239,"-",'Basis-Tabelle-Samen'!J239,"-seed-package-back-cr-icelandic.jpg")),
IF($C$1="Italienisch - IT",HYPERLINK(CONCATENATE("https://www.saflax.de/0-WVK-Retail/Bilder-Pictures/SAFLAX-",'Basis-Tabelle-Samen'!C239,"-",'Basis-Tabelle-Samen'!J239,"-seed-package-back-cr-italian.jpg")),
IF($C$1="Japanisch - JP",HYPERLINK(CONCATENATE("https://www.saflax.de/0-WVK-Retail/Bilder-Pictures/SAFLAX-",'Basis-Tabelle-Samen'!C239,"-",'Basis-Tabelle-Samen'!J239,"-seed-package-back-cr-japanese.jpg")),
IF($C$1="Kroatisch - HR",HYPERLINK(CONCATENATE("https://www.saflax.de/0-WVK-Retail/Bilder-Pictures/SAFLAX-",'Basis-Tabelle-Samen'!C239,"-",'Basis-Tabelle-Samen'!J239,"-seed-package-back-cr-croatian.jpg")),
IF($C$1="Lettisch - LV",HYPERLINK(CONCATENATE("https://www.saflax.de/0-WVK-Retail/Bilder-Pictures/SAFLAX-",'Basis-Tabelle-Samen'!C239,"-",'Basis-Tabelle-Samen'!J239,"-seed-package-back-cr-latvian.jpg")),
IF($C$1="Litauisch - LT",HYPERLINK(CONCATENATE("https://www.saflax.de/0-WVK-Retail/Bilder-Pictures/SAFLAX-",'Basis-Tabelle-Samen'!C239,"-",'Basis-Tabelle-Samen'!J239,"-seed-package-back-cr-lithuanian.jpg")),
IF($C$1="Maltesisch - MT",HYPERLINK(CONCATENATE("https://www.saflax.de/0-WVK-Retail/Bilder-Pictures/SAFLAX-",'Basis-Tabelle-Samen'!C239,"-",'Basis-Tabelle-Samen'!J239,"-seed-package-back-cr-maltese.jpg")),
IF($C$1="Niederländisch - NL",HYPERLINK(CONCATENATE("https://www.saflax.de/0-WVK-Retail/Bilder-Pictures/SAFLAX-",'Basis-Tabelle-Samen'!C239,"-",'Basis-Tabelle-Samen'!J239,"-seed-package-back-cr-dutch.jpg")),
IF($C$1="Norwegisch - NO",HYPERLINK(CONCATENATE("https://www.saflax.de/0-WVK-Retail/Bilder-Pictures/SAFLAX-",'Basis-Tabelle-Samen'!C239,"-",'Basis-Tabelle-Samen'!J239,"-seed-package-back-cr-nowegian.jpg")),
IF($C$1="Polnisch - PL",HYPERLINK(CONCATENATE("https://www.saflax.de/0-WVK-Retail/Bilder-Pictures/SAFLAX-",'Basis-Tabelle-Samen'!C239,"-",'Basis-Tabelle-Samen'!J239,"-seed-package-back-cr-polish.jpg")),
IF($C$1="Portugiesisch - PT",HYPERLINK(CONCATENATE("https://www.saflax.de/0-WVK-Retail/Bilder-Pictures/SAFLAX-",'Basis-Tabelle-Samen'!C239,"-",'Basis-Tabelle-Samen'!J239,"-seed-package-back-cr-portuguese.jpg")),
IF($C$1="Rumänisch - RO",HYPERLINK(CONCATENATE("https://www.saflax.de/0-WVK-Retail/Bilder-Pictures/SAFLAX-",'Basis-Tabelle-Samen'!C239,"-",'Basis-Tabelle-Samen'!J239,"-seed-package-back-cr-romanian.jpg")),
IF($C$1="Schwedisch - SE",HYPERLINK(CONCATENATE("https://www.saflax.de/0-WVK-Retail/Bilder-Pictures/SAFLAX-",'Basis-Tabelle-Samen'!C239,"-",'Basis-Tabelle-Samen'!J239,"-seed-package-back-cr-swedish.jpg")),
IF($C$1="Slowakisch - SK",HYPERLINK(CONCATENATE("https://www.saflax.de/0-WVK-Retail/Bilder-Pictures/SAFLAX-",'Basis-Tabelle-Samen'!C239,"-",'Basis-Tabelle-Samen'!J239,"-seed-package-back-cr-slovak.jpg")),
IF($C$1="Slowenisch - SI",HYPERLINK(CONCATENATE("https://www.saflax.de/0-WVK-Retail/Bilder-Pictures/SAFLAX-",'Basis-Tabelle-Samen'!C239,"-",'Basis-Tabelle-Samen'!J239,"-seed-package-back-cr-slovenian.jpg")),
IF($C$1="Spanisch - ES",HYPERLINK(CONCATENATE("https://www.saflax.de/0-WVK-Retail/Bilder-Pictures/SAFLAX-",'Basis-Tabelle-Samen'!C239,"-",'Basis-Tabelle-Samen'!J239,"-seed-package-back-cr-spanish.jpg")),
IF($C$1="Tschechisch - CZ",HYPERLINK(CONCATENATE("https://www.saflax.de/0-WVK-Retail/Bilder-Pictures/SAFLAX-",'Basis-Tabelle-Samen'!C239,"-",'Basis-Tabelle-Samen'!J239,"-seed-package-back-cr-czech.jpg")),
IF($C$1="Türkisch - TR",HYPERLINK(CONCATENATE("https://www.saflax.de/0-WVK-Retail/Bilder-Pictures/SAFLAX-",'Basis-Tabelle-Samen'!C239,"-",'Basis-Tabelle-Samen'!J239,"-seed-package-back-cr-turkish.jpg")),
IF($C$1="Ungarisch - HU",HYPERLINK(CONCATENATE("https://www.saflax.de/0-WVK-Retail/Bilder-Pictures/SAFLAX-",'Basis-Tabelle-Samen'!C239,"-",'Basis-Tabelle-Samen'!J239,"-seed-package-back-cr-hungarian.jpg")),
" ACHTUNG")))))))))))))))))))))))))))))</f>
        <v>https://www.saflax.de/0-WVK-Retail/Bilder-Pictures/SAFLAX-13070-cucurbita-maxima-seed-package-back-cr-english.jpg</v>
      </c>
      <c r="AM250" s="330" t="str">
        <f>IF(H250&lt;1,"",
IF($C$1="Bulgarisch - BG",HYPERLINK(CONCATENATE("https://www.saflax.de/0-WVK-Retail/Bilder-Pictures/SAFLAX-",'Basis-Tabelle-Samen'!K239,"-",'Basis-Tabelle-Samen'!J239,"-garden-to-go-mini-bulgarian.jpg")),
IF($C$1="Dänisch - DK",HYPERLINK(CONCATENATE("https://www.saflax.de/0-WVK-Retail/Bilder-Pictures/SAFLAX-",'Basis-Tabelle-Samen'!K239,"-",'Basis-Tabelle-Samen'!J239,"-garden-to-go-mini-danish.jpg")),
IF($C$1="Deutsch - DE",HYPERLINK(CONCATENATE("https://www.saflax.de/0-WVK-Retail/Bilder-Pictures/SAFLAX-",'Basis-Tabelle-Samen'!K239,"-",'Basis-Tabelle-Samen'!J239,"-garden-to-go-mini-german.jpg")),
IF($C$1="Englisch - UK",HYPERLINK(CONCATENATE("https://www.saflax.de/0-WVK-Retail/Bilder-Pictures/SAFLAX-",'Basis-Tabelle-Samen'!K239,"-",'Basis-Tabelle-Samen'!J239,"-garden-to-go-mini-english.jpg")),
IF($C$1="Estnisch - EE",HYPERLINK(CONCATENATE("https://www.saflax.de/0-WVK-Retail/Bilder-Pictures/SAFLAX-",'Basis-Tabelle-Samen'!K239,"-",'Basis-Tabelle-Samen'!J239,"-garden-to-go-mini-estonian.jpg")),
IF($C$1="Finnisch - FI",HYPERLINK(CONCATENATE("https://www.saflax.de/0-WVK-Retail/Bilder-Pictures/SAFLAX-",'Basis-Tabelle-Samen'!K239,"-",'Basis-Tabelle-Samen'!J239,"-garden-to-go-mini-finnish.jpg")),
IF($C$1="Französisch - FR",HYPERLINK(CONCATENATE("https://www.saflax.de/0-WVK-Retail/Bilder-Pictures/SAFLAX-",'Basis-Tabelle-Samen'!K239,"-",'Basis-Tabelle-Samen'!J239,"-garden-to-go-mini-french.jpg")),
IF($C$1="Griechisch - GR",HYPERLINK(CONCATENATE("https://www.saflax.de/0-WVK-Retail/Bilder-Pictures/SAFLAX-",'Basis-Tabelle-Samen'!K239,"-",'Basis-Tabelle-Samen'!J239,"-garden-to-go-mini-greek.jpg")),
IF($C$1="Irisch - IE",HYPERLINK(CONCATENATE("https://www.saflax.de/0-WVK-Retail/Bilder-Pictures/SAFLAX-",'Basis-Tabelle-Samen'!K239,"-",'Basis-Tabelle-Samen'!J239,"-garden-to-go-mini-irish.jpg")),
IF($C$1="Isländisch - IS",HYPERLINK(CONCATENATE("https://www.saflax.de/0-WVK-Retail/Bilder-Pictures/SAFLAX-",'Basis-Tabelle-Samen'!K239,"-",'Basis-Tabelle-Samen'!J239,"-garden-to-go-mini-icelandic.jpg")),
IF($C$1="Italienisch - IT",HYPERLINK(CONCATENATE("https://www.saflax.de/0-WVK-Retail/Bilder-Pictures/SAFLAX-",'Basis-Tabelle-Samen'!K239,"-",'Basis-Tabelle-Samen'!J239,"-garden-to-go-mini-italian.jpg")),
IF($C$1="Japanisch - JP",HYPERLINK(CONCATENATE("https://www.saflax.de/0-WVK-Retail/Bilder-Pictures/SAFLAX-",'Basis-Tabelle-Samen'!K239,"-",'Basis-Tabelle-Samen'!J239,"-garden-to-go-mini-japanese.jpg")),
IF($C$1="Kroatisch - HR",HYPERLINK(CONCATENATE("https://www.saflax.de/0-WVK-Retail/Bilder-Pictures/SAFLAX-",'Basis-Tabelle-Samen'!K239,"-",'Basis-Tabelle-Samen'!J239,"-garden-to-go-mini-croatian.jpg")),
IF($C$1="Lettisch - LV",HYPERLINK(CONCATENATE("https://www.saflax.de/0-WVK-Retail/Bilder-Pictures/SAFLAX-",'Basis-Tabelle-Samen'!K239,"-",'Basis-Tabelle-Samen'!J239,"-garden-to-go-mini-latvian.jpg")),
IF($C$1="Litauisch - LT",HYPERLINK(CONCATENATE("https://www.saflax.de/0-WVK-Retail/Bilder-Pictures/SAFLAX-",'Basis-Tabelle-Samen'!K239,"-",'Basis-Tabelle-Samen'!J239,"-garden-to-go-mini-lithuanian.jpg")),
IF($C$1="Maltesisch - MT",HYPERLINK(CONCATENATE("https://www.saflax.de/0-WVK-Retail/Bilder-Pictures/SAFLAX-",'Basis-Tabelle-Samen'!K239,"-",'Basis-Tabelle-Samen'!J239,"-garden-to-go-mini-maltese.jpg")),
IF($C$1="Niederländisch - NL",HYPERLINK(CONCATENATE("https://www.saflax.de/0-WVK-Retail/Bilder-Pictures/SAFLAX-",'Basis-Tabelle-Samen'!K239,"-",'Basis-Tabelle-Samen'!J239,"-garden-to-go-mini-dutch.jpg")),
IF($C$1="Norwegisch - NO",HYPERLINK(CONCATENATE("https://www.saflax.de/0-WVK-Retail/Bilder-Pictures/SAFLAX-",'Basis-Tabelle-Samen'!K239,"-",'Basis-Tabelle-Samen'!J239,"-garden-to-go-mini-nowegian.jpg")),
IF($C$1="Polnisch - PL",HYPERLINK(CONCATENATE("https://www.saflax.de/0-WVK-Retail/Bilder-Pictures/SAFLAX-",'Basis-Tabelle-Samen'!K239,"-",'Basis-Tabelle-Samen'!J239,"-garden-to-go-mini-polish.jpg")),
IF($C$1="Portugiesisch - PT",HYPERLINK(CONCATENATE("https://www.saflax.de/0-WVK-Retail/Bilder-Pictures/SAFLAX-",'Basis-Tabelle-Samen'!K239,"-",'Basis-Tabelle-Samen'!J239,"-garden-to-go-mini-portuguese.jpg")),
IF($C$1="Rumänisch - RO",HYPERLINK(CONCATENATE("https://www.saflax.de/0-WVK-Retail/Bilder-Pictures/SAFLAX-",'Basis-Tabelle-Samen'!K239,"-",'Basis-Tabelle-Samen'!J239,"-garden-to-go-mini-romanian.jpg")),
IF($C$1="Schwedisch - SE",HYPERLINK(CONCATENATE("https://www.saflax.de/0-WVK-Retail/Bilder-Pictures/SAFLAX-",'Basis-Tabelle-Samen'!K239,"-",'Basis-Tabelle-Samen'!J239,"-garden-to-go-mini-swedish.jpg")),
IF($C$1="Slowakisch - SK",HYPERLINK(CONCATENATE("https://www.saflax.de/0-WVK-Retail/Bilder-Pictures/SAFLAX-",'Basis-Tabelle-Samen'!K239,"-",'Basis-Tabelle-Samen'!J239,"-garden-to-go-mini-slovak.jpg")),
IF($C$1="Slowenisch - SI",HYPERLINK(CONCATENATE("https://www.saflax.de/0-WVK-Retail/Bilder-Pictures/SAFLAX-",'Basis-Tabelle-Samen'!K239,"-",'Basis-Tabelle-Samen'!J239,"-garden-to-go-mini-slovenian.jpg")),
IF($C$1="Spanisch - ES",HYPERLINK(CONCATENATE("https://www.saflax.de/0-WVK-Retail/Bilder-Pictures/SAFLAX-",'Basis-Tabelle-Samen'!K239,"-",'Basis-Tabelle-Samen'!J239,"-garden-to-go-mini-spanish.jpg")),
IF($C$1="Tschechisch - CZ",HYPERLINK(CONCATENATE("https://www.saflax.de/0-WVK-Retail/Bilder-Pictures/SAFLAX-",'Basis-Tabelle-Samen'!K239,"-",'Basis-Tabelle-Samen'!J239,"-garden-to-go-mini-czech.jpg")),
IF($C$1="Türkisch - TR",HYPERLINK(CONCATENATE("https://www.saflax.de/0-WVK-Retail/Bilder-Pictures/SAFLAX-",'Basis-Tabelle-Samen'!K239,"-",'Basis-Tabelle-Samen'!J239,"-garden-to-go-mini-turkish.jpg")),
IF($C$1="Ungarisch - HU",HYPERLINK(CONCATENATE("https://www.saflax.de/0-WVK-Retail/Bilder-Pictures/SAFLAX-",'Basis-Tabelle-Samen'!K239,"-",'Basis-Tabelle-Samen'!J239,"-garden-to-go-mini-hungarian.jpg")),
" ACHTUNG")))))))))))))))))))))))))))))</f>
        <v>https://www.saflax.de/0-WVK-Retail/Bilder-Pictures/SAFLAX-73070-cucurbita-maxima-garden-to-go-mini-english.jpg</v>
      </c>
      <c r="AN250" s="330" t="str">
        <f>IF(I250&lt;1,"",
IF($C$1="Bulgarisch - BG",HYPERLINK(CONCATENATE("https://www.saflax.de/0-WVK-Retail/Bilder-Pictures/SAFLAX-",'Basis-Tabelle-Samen'!N239,"-",'Basis-Tabelle-Samen'!J239,"-garden-to-go-lite-bulgarian.jpg")),
IF($C$1="Dänisch - DK",HYPERLINK(CONCATENATE("https://www.saflax.de/0-WVK-Retail/Bilder-Pictures/SAFLAX-",'Basis-Tabelle-Samen'!N239,"-",'Basis-Tabelle-Samen'!J239,"-garden-to-go-lite-danish.jpg")),
IF($C$1="Deutsch - DE",HYPERLINK(CONCATENATE("https://www.saflax.de/0-WVK-Retail/Bilder-Pictures/SAFLAX-",'Basis-Tabelle-Samen'!N239,"-",'Basis-Tabelle-Samen'!J239,"-garden-to-go-lite-german.jpg")),
IF($C$1="Englisch - UK",HYPERLINK(CONCATENATE("https://www.saflax.de/0-WVK-Retail/Bilder-Pictures/SAFLAX-",'Basis-Tabelle-Samen'!N239,"-",'Basis-Tabelle-Samen'!J239,"-garden-to-go-lite-english.jpg")),
IF($C$1="Estnisch - EE",HYPERLINK(CONCATENATE("https://www.saflax.de/0-WVK-Retail/Bilder-Pictures/SAFLAX-",'Basis-Tabelle-Samen'!N239,"-",'Basis-Tabelle-Samen'!J239,"-garden-to-go-lite-estonian.jpg")),
IF($C$1="Finnisch - FI",HYPERLINK(CONCATENATE("https://www.saflax.de/0-WVK-Retail/Bilder-Pictures/SAFLAX-",'Basis-Tabelle-Samen'!N239,"-",'Basis-Tabelle-Samen'!J239,"-garden-to-go-lite-finnish.jpg")),
IF($C$1="Französisch - FR",HYPERLINK(CONCATENATE("https://www.saflax.de/0-WVK-Retail/Bilder-Pictures/SAFLAX-",'Basis-Tabelle-Samen'!N239,"-",'Basis-Tabelle-Samen'!J239,"-garden-to-go-lite-french.jpg")),
IF($C$1="Griechisch - GR",HYPERLINK(CONCATENATE("https://www.saflax.de/0-WVK-Retail/Bilder-Pictures/SAFLAX-",'Basis-Tabelle-Samen'!N239,"-",'Basis-Tabelle-Samen'!J239,"-garden-to-go-lite-greek.jpg")),
IF($C$1="Irisch - IE",HYPERLINK(CONCATENATE("https://www.saflax.de/0-WVK-Retail/Bilder-Pictures/SAFLAX-",'Basis-Tabelle-Samen'!N239,"-",'Basis-Tabelle-Samen'!J239,"-garden-to-go-lite-irish.jpg")),
IF($C$1="Isländisch - IS",HYPERLINK(CONCATENATE("https://www.saflax.de/0-WVK-Retail/Bilder-Pictures/SAFLAX-",'Basis-Tabelle-Samen'!N239,"-",'Basis-Tabelle-Samen'!J239,"-garden-to-go-lite-icelandic.jpg")),
IF($C$1="Italienisch - IT",HYPERLINK(CONCATENATE("https://www.saflax.de/0-WVK-Retail/Bilder-Pictures/SAFLAX-",'Basis-Tabelle-Samen'!N239,"-",'Basis-Tabelle-Samen'!J239,"-garden-to-go-lite-italian.jpg")),
IF($C$1="Japanisch - JP",HYPERLINK(CONCATENATE("https://www.saflax.de/0-WVK-Retail/Bilder-Pictures/SAFLAX-",'Basis-Tabelle-Samen'!N239,"-",'Basis-Tabelle-Samen'!J239,"-garden-to-go-lite-japanese.jpg")),
IF($C$1="Kroatisch - HR",HYPERLINK(CONCATENATE("https://www.saflax.de/0-WVK-Retail/Bilder-Pictures/SAFLAX-",'Basis-Tabelle-Samen'!N239,"-",'Basis-Tabelle-Samen'!J239,"-garden-to-go-lite-croatian.jpg")),
IF($C$1="Lettisch - LV",HYPERLINK(CONCATENATE("https://www.saflax.de/0-WVK-Retail/Bilder-Pictures/SAFLAX-",'Basis-Tabelle-Samen'!N239,"-",'Basis-Tabelle-Samen'!J239,"-garden-to-go-lite-latvian.jpg")),
IF($C$1="Litauisch - LT",HYPERLINK(CONCATENATE("https://www.saflax.de/0-WVK-Retail/Bilder-Pictures/SAFLAX-",'Basis-Tabelle-Samen'!N239,"-",'Basis-Tabelle-Samen'!J239,"-garden-to-go-lite-lithuanian.jpg")),
IF($C$1="Maltesisch - MT",HYPERLINK(CONCATENATE("https://www.saflax.de/0-WVK-Retail/Bilder-Pictures/SAFLAX-",'Basis-Tabelle-Samen'!N239,"-",'Basis-Tabelle-Samen'!J239,"-garden-to-go-lite-maltese.jpg")),
IF($C$1="Niederländisch - NL",HYPERLINK(CONCATENATE("https://www.saflax.de/0-WVK-Retail/Bilder-Pictures/SAFLAX-",'Basis-Tabelle-Samen'!N239,"-",'Basis-Tabelle-Samen'!J239,"-garden-to-go-lite-dutch.jpg")),
IF($C$1="Norwegisch - NO",HYPERLINK(CONCATENATE("https://www.saflax.de/0-WVK-Retail/Bilder-Pictures/SAFLAX-",'Basis-Tabelle-Samen'!N239,"-",'Basis-Tabelle-Samen'!J239,"-garden-to-go-lite-nowegian.jpg")),
IF($C$1="Polnisch - PL",HYPERLINK(CONCATENATE("https://www.saflax.de/0-WVK-Retail/Bilder-Pictures/SAFLAX-",'Basis-Tabelle-Samen'!N239,"-",'Basis-Tabelle-Samen'!J239,"-garden-to-go-lite-polish.jpg")),
IF($C$1="Portugiesisch - PT",HYPERLINK(CONCATENATE("https://www.saflax.de/0-WVK-Retail/Bilder-Pictures/SAFLAX-",'Basis-Tabelle-Samen'!N239,"-",'Basis-Tabelle-Samen'!J239,"-garden-to-go-lite-portuguese.jpg")),
IF($C$1="Rumänisch - RO",HYPERLINK(CONCATENATE("https://www.saflax.de/0-WVK-Retail/Bilder-Pictures/SAFLAX-",'Basis-Tabelle-Samen'!N239,"-",'Basis-Tabelle-Samen'!J239,"-garden-to-go-lite-romanian.jpg")),
IF($C$1="Schwedisch - SE",HYPERLINK(CONCATENATE("https://www.saflax.de/0-WVK-Retail/Bilder-Pictures/SAFLAX-",'Basis-Tabelle-Samen'!N239,"-",'Basis-Tabelle-Samen'!J239,"-garden-to-go-lite-swedish.jpg")),
IF($C$1="Slowakisch - SK",HYPERLINK(CONCATENATE("https://www.saflax.de/0-WVK-Retail/Bilder-Pictures/SAFLAX-",'Basis-Tabelle-Samen'!N239,"-",'Basis-Tabelle-Samen'!J239,"-garden-to-go-lite-slovak.jpg")),
IF($C$1="Slowenisch - SI",HYPERLINK(CONCATENATE("https://www.saflax.de/0-WVK-Retail/Bilder-Pictures/SAFLAX-",'Basis-Tabelle-Samen'!N239,"-",'Basis-Tabelle-Samen'!J239,"-garden-to-go-lite-slovenian.jpg")),
IF($C$1="Spanisch - ES",HYPERLINK(CONCATENATE("https://www.saflax.de/0-WVK-Retail/Bilder-Pictures/SAFLAX-",'Basis-Tabelle-Samen'!N239,"-",'Basis-Tabelle-Samen'!J239,"-garden-to-go-lite-spanish.jpg")),
IF($C$1="Tschechisch - CZ",HYPERLINK(CONCATENATE("https://www.saflax.de/0-WVK-Retail/Bilder-Pictures/SAFLAX-",'Basis-Tabelle-Samen'!N239,"-",'Basis-Tabelle-Samen'!J239,"-garden-to-go-lite-czech.jpg")),
IF($C$1="Türkisch - TR",HYPERLINK(CONCATENATE("https://www.saflax.de/0-WVK-Retail/Bilder-Pictures/SAFLAX-",'Basis-Tabelle-Samen'!N239,"-",'Basis-Tabelle-Samen'!J239,"-garden-to-go-lite-turkish.jpg")),
IF($C$1="Ungarisch - HU",HYPERLINK(CONCATENATE("https://www.saflax.de/0-WVK-Retail/Bilder-Pictures/SAFLAX-",'Basis-Tabelle-Samen'!N239,"-",'Basis-Tabelle-Samen'!J239,"-garden-to-go-lite-hungarian.jpg")),
" ACHTUNG")))))))))))))))))))))))))))))</f>
        <v>https://www.saflax.de/0-WVK-Retail/Bilder-Pictures/SAFLAX-83070-cucurbita-maxima-garden-to-go-lite-english.jpg</v>
      </c>
      <c r="AO250" s="330" t="str">
        <f>IF(J250&lt;1,"",
IF($C$1="Bulgarisch - BG",HYPERLINK(CONCATENATE("https://www.saflax.de/0-WVK-Retail/Bilder-Pictures/SAFLAX-",'Basis-Tabelle-Samen'!Q239,"-",'Basis-Tabelle-Samen'!J239,"-garden-to-go-bulgarian.jpg")),
IF($C$1="Dänisch - DK",HYPERLINK(CONCATENATE("https://www.saflax.de/0-WVK-Retail/Bilder-Pictures/SAFLAX-",'Basis-Tabelle-Samen'!Q239,"-",'Basis-Tabelle-Samen'!J239,"-garden-to-go-danish.jpg")),
IF($C$1="Deutsch - DE",HYPERLINK(CONCATENATE("https://www.saflax.de/0-WVK-Retail/Bilder-Pictures/SAFLAX-",'Basis-Tabelle-Samen'!Q239,"-",'Basis-Tabelle-Samen'!J239,"-garden-to-go-german.jpg")),
IF($C$1="Englisch - UK",HYPERLINK(CONCATENATE("https://www.saflax.de/0-WVK-Retail/Bilder-Pictures/SAFLAX-",'Basis-Tabelle-Samen'!Q239,"-",'Basis-Tabelle-Samen'!J239,"-garden-to-go-english.jpg")),
IF($C$1="Estnisch - EE",HYPERLINK(CONCATENATE("https://www.saflax.de/0-WVK-Retail/Bilder-Pictures/SAFLAX-",'Basis-Tabelle-Samen'!Q239,"-",'Basis-Tabelle-Samen'!J239,"-garden-to-go-estonian.jpg")),
IF($C$1="Finnisch - FI",HYPERLINK(CONCATENATE("https://www.saflax.de/0-WVK-Retail/Bilder-Pictures/SAFLAX-",'Basis-Tabelle-Samen'!Q239,"-",'Basis-Tabelle-Samen'!J239,"-garden-to-go-finnish.jpg")),
IF($C$1="Französisch - FR",HYPERLINK(CONCATENATE("https://www.saflax.de/0-WVK-Retail/Bilder-Pictures/SAFLAX-",'Basis-Tabelle-Samen'!Q239,"-",'Basis-Tabelle-Samen'!J239,"-garden-to-go-french.jpg")),
IF($C$1="Griechisch - GR",HYPERLINK(CONCATENATE("https://www.saflax.de/0-WVK-Retail/Bilder-Pictures/SAFLAX-",'Basis-Tabelle-Samen'!Q239,"-",'Basis-Tabelle-Samen'!J239,"-garden-to-go-greek.jpg")),
IF($C$1="Irisch - IE",HYPERLINK(CONCATENATE("https://www.saflax.de/0-WVK-Retail/Bilder-Pictures/SAFLAX-",'Basis-Tabelle-Samen'!Q239,"-",'Basis-Tabelle-Samen'!J239,"-garden-to-go-irish.jpg")),
IF($C$1="Isländisch - IS",HYPERLINK(CONCATENATE("https://www.saflax.de/0-WVK-Retail/Bilder-Pictures/SAFLAX-",'Basis-Tabelle-Samen'!Q239,"-",'Basis-Tabelle-Samen'!J239,"-garden-to-go-icelandic.jpg")),
IF($C$1="Italienisch - IT",HYPERLINK(CONCATENATE("https://www.saflax.de/0-WVK-Retail/Bilder-Pictures/SAFLAX-",'Basis-Tabelle-Samen'!Q239,"-",'Basis-Tabelle-Samen'!J239,"-garden-to-go-italian.jpg")),
IF($C$1="Japanisch - JP",HYPERLINK(CONCATENATE("https://www.saflax.de/0-WVK-Retail/Bilder-Pictures/SAFLAX-",'Basis-Tabelle-Samen'!Q239,"-",'Basis-Tabelle-Samen'!J239,"-garden-to-go-japanese.jpg")),
IF($C$1="Kroatisch - HR",HYPERLINK(CONCATENATE("https://www.saflax.de/0-WVK-Retail/Bilder-Pictures/SAFLAX-",'Basis-Tabelle-Samen'!Q239,"-",'Basis-Tabelle-Samen'!J239,"-garden-to-go-croatian.jpg")),
IF($C$1="Lettisch - LV",HYPERLINK(CONCATENATE("https://www.saflax.de/0-WVK-Retail/Bilder-Pictures/SAFLAX-",'Basis-Tabelle-Samen'!Q239,"-",'Basis-Tabelle-Samen'!J239,"-garden-to-go-latvian.jpg")),
IF($C$1="Litauisch - LT",HYPERLINK(CONCATENATE("https://www.saflax.de/0-WVK-Retail/Bilder-Pictures/SAFLAX-",'Basis-Tabelle-Samen'!Q239,"-",'Basis-Tabelle-Samen'!J239,"-garden-to-go-lithuanian.jpg")),
IF($C$1="Maltesisch - MT",HYPERLINK(CONCATENATE("https://www.saflax.de/0-WVK-Retail/Bilder-Pictures/SAFLAX-",'Basis-Tabelle-Samen'!Q239,"-",'Basis-Tabelle-Samen'!J239,"-garden-to-go-maltese.jpg")),
IF($C$1="Niederländisch - NL",HYPERLINK(CONCATENATE("https://www.saflax.de/0-WVK-Retail/Bilder-Pictures/SAFLAX-",'Basis-Tabelle-Samen'!Q239,"-",'Basis-Tabelle-Samen'!J239,"-garden-to-go-dutch.jpg")),
IF($C$1="Norwegisch - NO",HYPERLINK(CONCATENATE("https://www.saflax.de/0-WVK-Retail/Bilder-Pictures/SAFLAX-",'Basis-Tabelle-Samen'!Q239,"-",'Basis-Tabelle-Samen'!J239,"-garden-to-go-nowegian.jpg")),
IF($C$1="Polnisch - PL",HYPERLINK(CONCATENATE("https://www.saflax.de/0-WVK-Retail/Bilder-Pictures/SAFLAX-",'Basis-Tabelle-Samen'!Q239,"-",'Basis-Tabelle-Samen'!J239,"-garden-to-go-polish.jpg")),
IF($C$1="Portugiesisch - PT",HYPERLINK(CONCATENATE("https://www.saflax.de/0-WVK-Retail/Bilder-Pictures/SAFLAX-",'Basis-Tabelle-Samen'!Q239,"-",'Basis-Tabelle-Samen'!J239,"-garden-to-go-portuguese.jpg")),
IF($C$1="Rumänisch - RO",HYPERLINK(CONCATENATE("https://www.saflax.de/0-WVK-Retail/Bilder-Pictures/SAFLAX-",'Basis-Tabelle-Samen'!Q239,"-",'Basis-Tabelle-Samen'!J239,"-garden-to-go-romanian.jpg")),
IF($C$1="Schwedisch - SE",HYPERLINK(CONCATENATE("https://www.saflax.de/0-WVK-Retail/Bilder-Pictures/SAFLAX-",'Basis-Tabelle-Samen'!Q239,"-",'Basis-Tabelle-Samen'!J239,"-garden-to-go-swedish.jpg")),
IF($C$1="Slowakisch - SK",HYPERLINK(CONCATENATE("https://www.saflax.de/0-WVK-Retail/Bilder-Pictures/SAFLAX-",'Basis-Tabelle-Samen'!Q239,"-",'Basis-Tabelle-Samen'!J239,"-garden-to-go-slovak.jpg")),
IF($C$1="Slowenisch - SI",HYPERLINK(CONCATENATE("https://www.saflax.de/0-WVK-Retail/Bilder-Pictures/SAFLAX-",'Basis-Tabelle-Samen'!Q239,"-",'Basis-Tabelle-Samen'!J239,"-garden-to-go-slovenian.jpg")),
IF($C$1="Spanisch - ES",HYPERLINK(CONCATENATE("https://www.saflax.de/0-WVK-Retail/Bilder-Pictures/SAFLAX-",'Basis-Tabelle-Samen'!Q239,"-",'Basis-Tabelle-Samen'!J239,"-garden-to-go-spanish.jpg")),
IF($C$1="Tschechisch - CZ",HYPERLINK(CONCATENATE("https://www.saflax.de/0-WVK-Retail/Bilder-Pictures/SAFLAX-",'Basis-Tabelle-Samen'!Q239,"-",'Basis-Tabelle-Samen'!J239,"-garden-to-go-czech.jpg")),
IF($C$1="Türkisch - TR",HYPERLINK(CONCATENATE("https://www.saflax.de/0-WVK-Retail/Bilder-Pictures/SAFLAX-",'Basis-Tabelle-Samen'!Q239,"-",'Basis-Tabelle-Samen'!J239,"-garden-to-go-turkish.jpg")),
IF($C$1="Ungarisch - HU",HYPERLINK(CONCATENATE("https://www.saflax.de/0-WVK-Retail/Bilder-Pictures/SAFLAX-",'Basis-Tabelle-Samen'!Q239,"-",'Basis-Tabelle-Samen'!J239,"-garden-to-go-hungarian.jpg")),
" ACHTUNG")))))))))))))))))))))))))))))</f>
        <v>https://www.saflax.de/0-WVK-Retail/Bilder-Pictures/SAFLAX-53070-cucurbita-maxima-garden-to-go-english.jpg</v>
      </c>
      <c r="AP250" s="330" t="str">
        <f>IF(K250&lt;1,"",
IF($C$1="Bulgarisch - BG",HYPERLINK(CONCATENATE("https://www.saflax.de/0-WVK-Retail/Bilder-Pictures/SAFLAX-",'Basis-Tabelle-Samen'!T239,"-",'Basis-Tabelle-Samen'!J239,"-cultivation-set-bulgarian.jpg")),
IF($C$1="Dänisch - DK",HYPERLINK(CONCATENATE("https://www.saflax.de/0-WVK-Retail/Bilder-Pictures/SAFLAX-",'Basis-Tabelle-Samen'!T239,"-",'Basis-Tabelle-Samen'!J239,"-cultivation-set-danish.jpg")),
IF($C$1="Deutsch - DE",HYPERLINK(CONCATENATE("https://www.saflax.de/0-WVK-Retail/Bilder-Pictures/SAFLAX-",'Basis-Tabelle-Samen'!T239,"-",'Basis-Tabelle-Samen'!J239,"-cultivation-set-german.jpg")),
IF($C$1="Englisch - UK",HYPERLINK(CONCATENATE("https://www.saflax.de/0-WVK-Retail/Bilder-Pictures/SAFLAX-",'Basis-Tabelle-Samen'!T239,"-",'Basis-Tabelle-Samen'!J239,"-cultivation-set-english.jpg")),
IF($C$1="Estnisch - EE",HYPERLINK(CONCATENATE("https://www.saflax.de/0-WVK-Retail/Bilder-Pictures/SAFLAX-",'Basis-Tabelle-Samen'!T239,"-",'Basis-Tabelle-Samen'!J239,"-cultivation-set-estonian.jpg")),
IF($C$1="Finnisch - FI",HYPERLINK(CONCATENATE("https://www.saflax.de/0-WVK-Retail/Bilder-Pictures/SAFLAX-",'Basis-Tabelle-Samen'!T239,"-",'Basis-Tabelle-Samen'!J239,"-cultivation-set-finnish.jpg")),
IF($C$1="Französisch - FR",HYPERLINK(CONCATENATE("https://www.saflax.de/0-WVK-Retail/Bilder-Pictures/SAFLAX-",'Basis-Tabelle-Samen'!T239,"-",'Basis-Tabelle-Samen'!J239,"-cultivation-set-french.jpg")),
IF($C$1="Griechisch - GR",HYPERLINK(CONCATENATE("https://www.saflax.de/0-WVK-Retail/Bilder-Pictures/SAFLAX-",'Basis-Tabelle-Samen'!T239,"-",'Basis-Tabelle-Samen'!J239,"-cultivation-set-greek.jpg")),
IF($C$1="Irisch - IE",HYPERLINK(CONCATENATE("https://www.saflax.de/0-WVK-Retail/Bilder-Pictures/SAFLAX-",'Basis-Tabelle-Samen'!T239,"-",'Basis-Tabelle-Samen'!J239,"-cultivation-set-irish.jpg")),
IF($C$1="Isländisch - IS",HYPERLINK(CONCATENATE("https://www.saflax.de/0-WVK-Retail/Bilder-Pictures/SAFLAX-",'Basis-Tabelle-Samen'!T239,"-",'Basis-Tabelle-Samen'!J239,"-cultivation-set-icelandic.jpg")),
IF($C$1="Italienisch - IT",HYPERLINK(CONCATENATE("https://www.saflax.de/0-WVK-Retail/Bilder-Pictures/SAFLAX-",'Basis-Tabelle-Samen'!T239,"-",'Basis-Tabelle-Samen'!J239,"-cultivation-set-italian.jpg")),
IF($C$1="Japanisch - JP",HYPERLINK(CONCATENATE("https://www.saflax.de/0-WVK-Retail/Bilder-Pictures/SAFLAX-",'Basis-Tabelle-Samen'!T239,"-",'Basis-Tabelle-Samen'!J239,"-cultivation-set-japanese.jpg")),
IF($C$1="Kroatisch - HR",HYPERLINK(CONCATENATE("https://www.saflax.de/0-WVK-Retail/Bilder-Pictures/SAFLAX-",'Basis-Tabelle-Samen'!T239,"-",'Basis-Tabelle-Samen'!J239,"-cultivation-set-croatian.jpg")),
IF($C$1="Lettisch - LV",HYPERLINK(CONCATENATE("https://www.saflax.de/0-WVK-Retail/Bilder-Pictures/SAFLAX-",'Basis-Tabelle-Samen'!T239,"-",'Basis-Tabelle-Samen'!J239,"-cultivation-set-latvian.jpg")),
IF($C$1="Litauisch - LT",HYPERLINK(CONCATENATE("https://www.saflax.de/0-WVK-Retail/Bilder-Pictures/SAFLAX-",'Basis-Tabelle-Samen'!T239,"-",'Basis-Tabelle-Samen'!J239,"-cultivation-set-lithuanian.jpg")),
IF($C$1="Maltesisch - MT",HYPERLINK(CONCATENATE("https://www.saflax.de/0-WVK-Retail/Bilder-Pictures/SAFLAX-",'Basis-Tabelle-Samen'!T239,"-",'Basis-Tabelle-Samen'!J239,"-cultivation-set-maltese.jpg")),
IF($C$1="Niederländisch - NL",HYPERLINK(CONCATENATE("https://www.saflax.de/0-WVK-Retail/Bilder-Pictures/SAFLAX-",'Basis-Tabelle-Samen'!T239,"-",'Basis-Tabelle-Samen'!J239,"-cultivation-set-dutch.jpg")),
IF($C$1="Norwegisch - NO",HYPERLINK(CONCATENATE("https://www.saflax.de/0-WVK-Retail/Bilder-Pictures/SAFLAX-",'Basis-Tabelle-Samen'!T239,"-",'Basis-Tabelle-Samen'!J239,"-cultivation-set-nowegian.jpg")),
IF($C$1="Polnisch - PL",HYPERLINK(CONCATENATE("https://www.saflax.de/0-WVK-Retail/Bilder-Pictures/SAFLAX-",'Basis-Tabelle-Samen'!T239,"-",'Basis-Tabelle-Samen'!J239,"-cultivation-set-polish.jpg")),
IF($C$1="Portugiesisch - PT",HYPERLINK(CONCATENATE("https://www.saflax.de/0-WVK-Retail/Bilder-Pictures/SAFLAX-",'Basis-Tabelle-Samen'!T239,"-",'Basis-Tabelle-Samen'!J239,"-cultivation-set-portuguese.jpg")),
IF($C$1="Rumänisch - RO",HYPERLINK(CONCATENATE("https://www.saflax.de/0-WVK-Retail/Bilder-Pictures/SAFLAX-",'Basis-Tabelle-Samen'!T239,"-",'Basis-Tabelle-Samen'!J239,"-cultivation-set-romanian.jpg")),
IF($C$1="Schwedisch - SE",HYPERLINK(CONCATENATE("https://www.saflax.de/0-WVK-Retail/Bilder-Pictures/SAFLAX-",'Basis-Tabelle-Samen'!T239,"-",'Basis-Tabelle-Samen'!J239,"-cultivation-set-swedish.jpg")),
IF($C$1="Slowakisch - SK",HYPERLINK(CONCATENATE("https://www.saflax.de/0-WVK-Retail/Bilder-Pictures/SAFLAX-",'Basis-Tabelle-Samen'!T239,"-",'Basis-Tabelle-Samen'!J239,"-cultivation-set-slovak.jpg")),
IF($C$1="Slowenisch - SI",HYPERLINK(CONCATENATE("https://www.saflax.de/0-WVK-Retail/Bilder-Pictures/SAFLAX-",'Basis-Tabelle-Samen'!T239,"-",'Basis-Tabelle-Samen'!J239,"-cultivation-set-slovenian.jpg")),
IF($C$1="Spanisch - ES",HYPERLINK(CONCATENATE("https://www.saflax.de/0-WVK-Retail/Bilder-Pictures/SAFLAX-",'Basis-Tabelle-Samen'!T239,"-",'Basis-Tabelle-Samen'!J239,"-cultivation-set-spanish.jpg")),
IF($C$1="Tschechisch - CZ",HYPERLINK(CONCATENATE("https://www.saflax.de/0-WVK-Retail/Bilder-Pictures/SAFLAX-",'Basis-Tabelle-Samen'!T239,"-",'Basis-Tabelle-Samen'!J239,"-cultivation-set-czech.jpg")),
IF($C$1="Türkisch - TR",HYPERLINK(CONCATENATE("https://www.saflax.de/0-WVK-Retail/Bilder-Pictures/SAFLAX-",'Basis-Tabelle-Samen'!T239,"-",'Basis-Tabelle-Samen'!J239,"-cultivation-set-turkish.jpg")),
IF($C$1="Ungarisch - HU",HYPERLINK(CONCATENATE("https://www.saflax.de/0-WVK-Retail/Bilder-Pictures/SAFLAX-",'Basis-Tabelle-Samen'!T239,"-",'Basis-Tabelle-Samen'!J239,"-cultivation-set-hungarian.jpg")),
" ACHTUNG")))))))))))))))))))))))))))))</f>
        <v>https://www.saflax.de/0-WVK-Retail/Bilder-Pictures/SAFLAX-33070-cucurbita-maxima-cultivation-set-english.jpg</v>
      </c>
      <c r="AQ250" s="330" t="str">
        <f>IF(L250&lt;1,"",
IF($C$1="Bulgarisch - BG",HYPERLINK(CONCATENATE("https://www.saflax.de/0-WVK-Retail/Bilder-Pictures/SAFLAX-",'Basis-Tabelle-Samen'!W239,"-",'Basis-Tabelle-Samen'!J239,"-garden-in-the-bag-bulgarian.jpg")),
IF($C$1="Dänisch - DK",HYPERLINK(CONCATENATE("https://www.saflax.de/0-WVK-Retail/Bilder-Pictures/SAFLAX-",'Basis-Tabelle-Samen'!W239,"-",'Basis-Tabelle-Samen'!J239,"-garden-in-the-bag-danish.jpg")),
IF($C$1="Deutsch - DE",HYPERLINK(CONCATENATE("https://www.saflax.de/0-WVK-Retail/Bilder-Pictures/SAFLAX-",'Basis-Tabelle-Samen'!W239,"-",'Basis-Tabelle-Samen'!J239,"-garden-in-the-bag-german.jpg")),
IF($C$1="Englisch - UK",HYPERLINK(CONCATENATE("https://www.saflax.de/0-WVK-Retail/Bilder-Pictures/SAFLAX-",'Basis-Tabelle-Samen'!W239,"-",'Basis-Tabelle-Samen'!J239,"-garden-in-the-bag-english.jpg")),
IF($C$1="Estnisch - EE",HYPERLINK(CONCATENATE("https://www.saflax.de/0-WVK-Retail/Bilder-Pictures/SAFLAX-",'Basis-Tabelle-Samen'!W239,"-",'Basis-Tabelle-Samen'!J239,"-garden-in-the-bag-estonian.jpg")),
IF($C$1="Finnisch - FI",HYPERLINK(CONCATENATE("https://www.saflax.de/0-WVK-Retail/Bilder-Pictures/SAFLAX-",'Basis-Tabelle-Samen'!W239,"-",'Basis-Tabelle-Samen'!J239,"-garden-in-the-bag-finnish.jpg")),
IF($C$1="Französisch - FR",HYPERLINK(CONCATENATE("https://www.saflax.de/0-WVK-Retail/Bilder-Pictures/SAFLAX-",'Basis-Tabelle-Samen'!W239,"-",'Basis-Tabelle-Samen'!J239,"-garden-in-the-bag-french.jpg")),
IF($C$1="Griechisch - GR",HYPERLINK(CONCATENATE("https://www.saflax.de/0-WVK-Retail/Bilder-Pictures/SAFLAX-",'Basis-Tabelle-Samen'!W239,"-",'Basis-Tabelle-Samen'!J239,"-garden-in-the-bag-greek.jpg")),
IF($C$1="Irisch - IE",HYPERLINK(CONCATENATE("https://www.saflax.de/0-WVK-Retail/Bilder-Pictures/SAFLAX-",'Basis-Tabelle-Samen'!W239,"-",'Basis-Tabelle-Samen'!J239,"-garden-in-the-bag-irish.jpg")),
IF($C$1="Isländisch - IS",HYPERLINK(CONCATENATE("https://www.saflax.de/0-WVK-Retail/Bilder-Pictures/SAFLAX-",'Basis-Tabelle-Samen'!W239,"-",'Basis-Tabelle-Samen'!J239,"-garden-in-the-bag-icelandic.jpg")),
IF($C$1="Italienisch - IT",HYPERLINK(CONCATENATE("https://www.saflax.de/0-WVK-Retail/Bilder-Pictures/SAFLAX-",'Basis-Tabelle-Samen'!W239,"-",'Basis-Tabelle-Samen'!J239,"-garden-in-the-bag-italian.jpg")),
IF($C$1="Japanisch - JP",HYPERLINK(CONCATENATE("https://www.saflax.de/0-WVK-Retail/Bilder-Pictures/SAFLAX-",'Basis-Tabelle-Samen'!W239,"-",'Basis-Tabelle-Samen'!J239,"-garden-in-the-bag-japanese.jpg")),
IF($C$1="Kroatisch - HR",HYPERLINK(CONCATENATE("https://www.saflax.de/0-WVK-Retail/Bilder-Pictures/SAFLAX-",'Basis-Tabelle-Samen'!W239,"-",'Basis-Tabelle-Samen'!J239,"-garden-in-the-bag-croatian.jpg")),
IF($C$1="Lettisch - LV",HYPERLINK(CONCATENATE("https://www.saflax.de/0-WVK-Retail/Bilder-Pictures/SAFLAX-",'Basis-Tabelle-Samen'!W239,"-",'Basis-Tabelle-Samen'!J239,"-garden-in-the-bag-latvian.jpg")),
IF($C$1="Litauisch - LT",HYPERLINK(CONCATENATE("https://www.saflax.de/0-WVK-Retail/Bilder-Pictures/SAFLAX-",'Basis-Tabelle-Samen'!W239,"-",'Basis-Tabelle-Samen'!J239,"-garden-in-the-bag-lithuanian.jpg")),
IF($C$1="Maltesisch - MT",HYPERLINK(CONCATENATE("https://www.saflax.de/0-WVK-Retail/Bilder-Pictures/SAFLAX-",'Basis-Tabelle-Samen'!W239,"-",'Basis-Tabelle-Samen'!J239,"-garden-in-the-bag-maltese.jpg")),
IF($C$1="Niederländisch - NL",HYPERLINK(CONCATENATE("https://www.saflax.de/0-WVK-Retail/Bilder-Pictures/SAFLAX-",'Basis-Tabelle-Samen'!W239,"-",'Basis-Tabelle-Samen'!J239,"-garden-in-the-bag-dutch.jpg")),
IF($C$1="Norwegisch - NO",HYPERLINK(CONCATENATE("https://www.saflax.de/0-WVK-Retail/Bilder-Pictures/SAFLAX-",'Basis-Tabelle-Samen'!W239,"-",'Basis-Tabelle-Samen'!J239,"-garden-in-the-bag-nowegian.jpg")),
IF($C$1="Polnisch - PL",HYPERLINK(CONCATENATE("https://www.saflax.de/0-WVK-Retail/Bilder-Pictures/SAFLAX-",'Basis-Tabelle-Samen'!W239,"-",'Basis-Tabelle-Samen'!J239,"-garden-in-the-bag-polish.jpg")),
IF($C$1="Portugiesisch - PT",HYPERLINK(CONCATENATE("https://www.saflax.de/0-WVK-Retail/Bilder-Pictures/SAFLAX-",'Basis-Tabelle-Samen'!W239,"-",'Basis-Tabelle-Samen'!J239,"-garden-in-the-bag-portuguese.jpg")),
IF($C$1="Rumänisch - RO",HYPERLINK(CONCATENATE("https://www.saflax.de/0-WVK-Retail/Bilder-Pictures/SAFLAX-",'Basis-Tabelle-Samen'!W239,"-",'Basis-Tabelle-Samen'!J239,"-garden-in-the-bag-romanian.jpg")),
IF($C$1="Schwedisch - SE",HYPERLINK(CONCATENATE("https://www.saflax.de/0-WVK-Retail/Bilder-Pictures/SAFLAX-",'Basis-Tabelle-Samen'!W239,"-",'Basis-Tabelle-Samen'!J239,"-garden-in-the-bag-swedish.jpg")),
IF($C$1="Slowakisch - SK",HYPERLINK(CONCATENATE("https://www.saflax.de/0-WVK-Retail/Bilder-Pictures/SAFLAX-",'Basis-Tabelle-Samen'!W239,"-",'Basis-Tabelle-Samen'!J239,"-garden-in-the-bag-slovak.jpg")),
IF($C$1="Slowenisch - SI",HYPERLINK(CONCATENATE("https://www.saflax.de/0-WVK-Retail/Bilder-Pictures/SAFLAX-",'Basis-Tabelle-Samen'!W239,"-",'Basis-Tabelle-Samen'!J239,"-garden-in-the-bag-slovenian.jpg")),
IF($C$1="Spanisch - ES",HYPERLINK(CONCATENATE("https://www.saflax.de/0-WVK-Retail/Bilder-Pictures/SAFLAX-",'Basis-Tabelle-Samen'!W239,"-",'Basis-Tabelle-Samen'!J239,"-garden-in-the-bag-spanish.jpg")),
IF($C$1="Tschechisch - CZ",HYPERLINK(CONCATENATE("https://www.saflax.de/0-WVK-Retail/Bilder-Pictures/SAFLAX-",'Basis-Tabelle-Samen'!W239,"-",'Basis-Tabelle-Samen'!J239,"-garden-in-the-bag-czech.jpg")),
IF($C$1="Türkisch - TR",HYPERLINK(CONCATENATE("https://www.saflax.de/0-WVK-Retail/Bilder-Pictures/SAFLAX-",'Basis-Tabelle-Samen'!W239,"-",'Basis-Tabelle-Samen'!J239,"-garden-in-the-bag-turkish.jpg")),
IF($C$1="Ungarisch - HU",HYPERLINK(CONCATENATE("https://www.saflax.de/0-WVK-Retail/Bilder-Pictures/SAFLAX-",'Basis-Tabelle-Samen'!W239,"-",'Basis-Tabelle-Samen'!J239,"-garden-in-the-bag-hungarian.jpg")),
" ACHTUNG")))))))))))))))))))))))))))))</f>
        <v>https://www.saflax.de/0-WVK-Retail/Bilder-Pictures/SAFLAX-63070-cucurbita-maxima-garden-in-the-bag-english.jpg</v>
      </c>
    </row>
    <row r="251" spans="1:43" ht="17.100000000000001" customHeight="1" x14ac:dyDescent="0.2">
      <c r="A251" s="318" t="str">
        <f>IF('Basis-Tabelle-Samen'!A241="","",IF($C$1="Deutsch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51" s="319" t="str">
        <f>'Basis-Tabelle-Samen'!I241</f>
        <v>Cucurbita maxima</v>
      </c>
      <c r="C251" s="316" t="str">
        <f>IF($C$1="Bulgarisch - BG",'Basis-Tabelle-Samen'!Z241,
IF($C$1="Dänisch - DK",'Basis-Tabelle-Samen'!AA241,
IF($C$1="Deutsch - DE",'Basis-Tabelle-Samen'!AB241,
IF($C$1="Englisch - UK",'Basis-Tabelle-Samen'!AC241,
IF($C$1="Estnisch - EE",'Basis-Tabelle-Samen'!AD241,
IF($C$1="Finnisch - FI",'Basis-Tabelle-Samen'!AE241,
IF($C$1="Französisch - FR",'Basis-Tabelle-Samen'!AF241,
IF($C$1="Griechisch - GR",'Basis-Tabelle-Samen'!AG241,
IF($C$1="Irisch - IE",'Basis-Tabelle-Samen'!AH241,
IF($C$1="Isländisch - IS",'Basis-Tabelle-Samen'!AI241,
IF($C$1="Italienisch - IT",'Basis-Tabelle-Samen'!AJ241,
IF($C$1="Japanisch - JP",'Basis-Tabelle-Samen'!AK241,
IF($C$1="Kroatisch - HR",'Basis-Tabelle-Samen'!AL241,
IF($C$1="Lettisch - LV",'Basis-Tabelle-Samen'!AM241,
IF($C$1="Litauisch - LT",'Basis-Tabelle-Samen'!AN241,
IF($C$1="Maltesisch - MT",'Basis-Tabelle-Samen'!AO241,
IF($C$1="Niederländisch - NL",'Basis-Tabelle-Samen'!AP241,
IF($C$1="Norwegisch - NO",'Basis-Tabelle-Samen'!AQ241,
IF($C$1="Polnisch - PL",'Basis-Tabelle-Samen'!AR241,
IF($C$1="Portugiesisch - PT",'Basis-Tabelle-Samen'!AS241,
IF($C$1="Rumänisch - RO",'Basis-Tabelle-Samen'!AT241,
IF($C$1="Schwedisch - SE",'Basis-Tabelle-Samen'!AU241,
IF($C$1="Slowakisch - SK",'Basis-Tabelle-Samen'!AV241,
IF($C$1="Slowenisch - SI",'Basis-Tabelle-Samen'!AW241,
IF($C$1="Spanisch - ES",'Basis-Tabelle-Samen'!AX241,
IF($C$1="Tschechisch - CZ",'Basis-Tabelle-Samen'!AY241,
IF($C$1="Türkisch - TR",'Basis-Tabelle-Samen'!AZ241,
IF($C$1="Ungarisch - HU",'Basis-Tabelle-Samen'!BA241,
" ACHTUNG"))))))))))))))))))))))))))))</f>
        <v>Pumpkin - Japanese Hokkaido</v>
      </c>
      <c r="D251" s="320">
        <f>'Basis-Tabelle-Samen'!F241</f>
        <v>10</v>
      </c>
      <c r="E251" s="321" t="str">
        <f>'Basis-Tabelle-Samen'!H241</f>
        <v>7 %</v>
      </c>
      <c r="F251" s="322" t="str">
        <f>IF('Basis-Tabelle-Samen'!G241="","",'Basis-Tabelle-Samen'!G241)</f>
        <v>05</v>
      </c>
      <c r="G251" s="320">
        <f>'Basis-Tabelle-Samen'!C241</f>
        <v>13080</v>
      </c>
      <c r="H251" s="323">
        <f>'Basis-Tabelle-Samen'!D241</f>
        <v>4055473130804</v>
      </c>
      <c r="I251" s="324">
        <f>'Basis-Tabelle-Samen'!E241</f>
        <v>1.85</v>
      </c>
      <c r="J251" s="325">
        <f t="shared" si="3"/>
        <v>12</v>
      </c>
      <c r="K251" s="326">
        <f>'Basis-Tabelle-Samen'!K241</f>
        <v>73080</v>
      </c>
      <c r="L251" s="323">
        <f>'Basis-Tabelle-Samen'!L241</f>
        <v>4055473730806</v>
      </c>
      <c r="M251" s="324">
        <f>'Basis-Tabelle-Samen'!M241</f>
        <v>2.4500000000000002</v>
      </c>
      <c r="N251" s="326">
        <f>IF(K251&lt;1,"",'3'!$I$15)</f>
        <v>15</v>
      </c>
      <c r="O251" s="327">
        <f>IF(K251&lt;1,"",'3'!$J$11)</f>
        <v>90</v>
      </c>
      <c r="P251" s="326">
        <f>'Basis-Tabelle-Samen'!N241</f>
        <v>83080</v>
      </c>
      <c r="Q251" s="323">
        <f>'Basis-Tabelle-Samen'!O241</f>
        <v>4055473830803</v>
      </c>
      <c r="R251" s="328">
        <f>'Basis-Tabelle-Samen'!P241</f>
        <v>3.75</v>
      </c>
      <c r="S251" s="326">
        <f>IF(R251&lt;1,"",'3'!$M$15)</f>
        <v>18</v>
      </c>
      <c r="T251" s="327">
        <f>IF(R251&lt;1,"",'3'!$N$11)</f>
        <v>72</v>
      </c>
      <c r="U251" s="326">
        <f>'Basis-Tabelle-Samen'!Q241</f>
        <v>53080</v>
      </c>
      <c r="V251" s="323">
        <f>'Basis-Tabelle-Samen'!R241</f>
        <v>4055473530802</v>
      </c>
      <c r="W251" s="324">
        <f>'Basis-Tabelle-Samen'!S241</f>
        <v>4.95</v>
      </c>
      <c r="X251" s="326">
        <f>IF(U251&lt;1,"",'3'!$Q$15)</f>
        <v>6</v>
      </c>
      <c r="Y251" s="327">
        <f>IF(U251&lt;1,"",'3'!$R$11)</f>
        <v>24</v>
      </c>
      <c r="Z251" s="326">
        <f>'Basis-Tabelle-Samen'!T241</f>
        <v>33080</v>
      </c>
      <c r="AA251" s="323">
        <f>'Basis-Tabelle-Samen'!U241</f>
        <v>4055473330808</v>
      </c>
      <c r="AB251" s="324">
        <f>'Basis-Tabelle-Samen'!V241</f>
        <v>6.75</v>
      </c>
      <c r="AC251" s="326">
        <f>IF(Z251&lt;1,"",'3'!$U$15)</f>
        <v>6</v>
      </c>
      <c r="AD251" s="327">
        <f>IF(Z251&lt;1,"",'3'!$V$11)</f>
        <v>24</v>
      </c>
      <c r="AE251" s="326">
        <f>'Basis-Tabelle-Samen'!W241</f>
        <v>63080</v>
      </c>
      <c r="AF251" s="323">
        <f>'Basis-Tabelle-Samen'!X241</f>
        <v>4055473630809</v>
      </c>
      <c r="AG251" s="324">
        <f>'Basis-Tabelle-Samen'!Y241</f>
        <v>2.95</v>
      </c>
      <c r="AH251" s="326">
        <f>IF(AE251&lt;1,"",'3'!$Y$15)</f>
        <v>8</v>
      </c>
      <c r="AI251" s="327">
        <f>IF(AE251&lt;1,"",'3'!$Z$11)</f>
        <v>64</v>
      </c>
      <c r="AJ251" s="315"/>
      <c r="AK251" s="316" t="str">
        <f>IF(G251&lt;1,"",
IF($C$1="Bulgarisch - BG",HYPERLINK(CONCATENATE("https://www.saflax.de/0-WVK-Retail/Bilder-Pictures/SAFLAX-",'Basis-Tabelle-Samen'!C241,"-",'Basis-Tabelle-Samen'!J241,"-seed-package-front-cr-bulgarian.jpg")),
IF($C$1="Dänisch - DK",HYPERLINK(CONCATENATE("https://www.saflax.de/0-WVK-Retail/Bilder-Pictures/SAFLAX-",'Basis-Tabelle-Samen'!C241,"-",'Basis-Tabelle-Samen'!J241,"-seed-package-front-cr-danish.jpg")),
IF($C$1="Deutsch - DE",HYPERLINK(CONCATENATE("https://www.saflax.de/0-WVK-Retail/Bilder-Pictures/SAFLAX-",'Basis-Tabelle-Samen'!C241,"-",'Basis-Tabelle-Samen'!J241,"-seed-package-front-cr-german.jpg")),
IF($C$1="Englisch - UK",HYPERLINK(CONCATENATE("https://www.saflax.de/0-WVK-Retail/Bilder-Pictures/SAFLAX-",'Basis-Tabelle-Samen'!C241,"-",'Basis-Tabelle-Samen'!J241,"-seed-package-front-cr-english.jpg")),
IF($C$1="Estnisch - EE",HYPERLINK(CONCATENATE("https://www.saflax.de/0-WVK-Retail/Bilder-Pictures/SAFLAX-",'Basis-Tabelle-Samen'!C241,"-",'Basis-Tabelle-Samen'!J241,"-seed-package-front-cr-estonian.jpg")),
IF($C$1="Finnisch - FI",HYPERLINK(CONCATENATE("https://www.saflax.de/0-WVK-Retail/Bilder-Pictures/SAFLAX-",'Basis-Tabelle-Samen'!C241,"-",'Basis-Tabelle-Samen'!J241,"-seed-package-front-cr-finnish.jpg")),
IF($C$1="Französisch - FR",HYPERLINK(CONCATENATE("https://www.saflax.de/0-WVK-Retail/Bilder-Pictures/SAFLAX-",'Basis-Tabelle-Samen'!C241,"-",'Basis-Tabelle-Samen'!J241,"-seed-package-front-cr-french.jpg")),
IF($C$1="Griechisch - GR",HYPERLINK(CONCATENATE("https://www.saflax.de/0-WVK-Retail/Bilder-Pictures/SAFLAX-",'Basis-Tabelle-Samen'!C241,"-",'Basis-Tabelle-Samen'!J241,"-seed-package-front-cr-greek.jpg")),
IF($C$1="Irisch - IE",HYPERLINK(CONCATENATE("https://www.saflax.de/0-WVK-Retail/Bilder-Pictures/SAFLAX-",'Basis-Tabelle-Samen'!C241,"-",'Basis-Tabelle-Samen'!J241,"-seed-package-front-cr-irish.jpg")),
IF($C$1="Isländisch - IS",HYPERLINK(CONCATENATE("https://www.saflax.de/0-WVK-Retail/Bilder-Pictures/SAFLAX-",'Basis-Tabelle-Samen'!C241,"-",'Basis-Tabelle-Samen'!J241,"-seed-package-front-cr-icelandic.jpg")),
IF($C$1="Italienisch - IT",HYPERLINK(CONCATENATE("https://www.saflax.de/0-WVK-Retail/Bilder-Pictures/SAFLAX-",'Basis-Tabelle-Samen'!C241,"-",'Basis-Tabelle-Samen'!J241,"-seed-package-front-cr-italian.jpg")),
IF($C$1="Japanisch - JP",HYPERLINK(CONCATENATE("https://www.saflax.de/0-WVK-Retail/Bilder-Pictures/SAFLAX-",'Basis-Tabelle-Samen'!C241,"-",'Basis-Tabelle-Samen'!J241,"-seed-package-front-cr-japanese.jpg")),
IF($C$1="Kroatisch - HR",HYPERLINK(CONCATENATE("https://www.saflax.de/0-WVK-Retail/Bilder-Pictures/SAFLAX-",'Basis-Tabelle-Samen'!C241,"-",'Basis-Tabelle-Samen'!J241,"-seed-package-front-cr-croatian.jpg")),
IF($C$1="Lettisch - LV",HYPERLINK(CONCATENATE("https://www.saflax.de/0-WVK-Retail/Bilder-Pictures/SAFLAX-",'Basis-Tabelle-Samen'!C241,"-",'Basis-Tabelle-Samen'!J241,"-seed-package-front-cr-latvian.jpg")),
IF($C$1="Litauisch - LT",HYPERLINK(CONCATENATE("https://www.saflax.de/0-WVK-Retail/Bilder-Pictures/SAFLAX-",'Basis-Tabelle-Samen'!C241,"-",'Basis-Tabelle-Samen'!J241,"-seed-package-front-cr-lithuanian.jpg")),
IF($C$1="Maltesisch - MT",HYPERLINK(CONCATENATE("https://www.saflax.de/0-WVK-Retail/Bilder-Pictures/SAFLAX-",'Basis-Tabelle-Samen'!C241,"-",'Basis-Tabelle-Samen'!J241,"-seed-package-front-cr-maltese.jpg")),
IF($C$1="Niederländisch - NL",HYPERLINK(CONCATENATE("https://www.saflax.de/0-WVK-Retail/Bilder-Pictures/SAFLAX-",'Basis-Tabelle-Samen'!C241,"-",'Basis-Tabelle-Samen'!J241,"-seed-package-front-cr-dutch.jpg")),
IF($C$1="Norwegisch - NO",HYPERLINK(CONCATENATE("https://www.saflax.de/0-WVK-Retail/Bilder-Pictures/SAFLAX-",'Basis-Tabelle-Samen'!C241,"-",'Basis-Tabelle-Samen'!J241,"-seed-package-front-cr-nowegian.jpg")),
IF($C$1="Polnisch - PL",HYPERLINK(CONCATENATE("https://www.saflax.de/0-WVK-Retail/Bilder-Pictures/SAFLAX-",'Basis-Tabelle-Samen'!C241,"-",'Basis-Tabelle-Samen'!J241,"-seed-package-front-cr-polish.jpg")),
IF($C$1="Portugiesisch - PT",HYPERLINK(CONCATENATE("https://www.saflax.de/0-WVK-Retail/Bilder-Pictures/SAFLAX-",'Basis-Tabelle-Samen'!C241,"-",'Basis-Tabelle-Samen'!J241,"-seed-package-front-cr-portuguese.jpg")),
IF($C$1="Rumänisch - RO",HYPERLINK(CONCATENATE("https://www.saflax.de/0-WVK-Retail/Bilder-Pictures/SAFLAX-",'Basis-Tabelle-Samen'!C241,"-",'Basis-Tabelle-Samen'!J241,"-seed-package-front-cr-romanian.jpg")),
IF($C$1="Schwedisch - SE",HYPERLINK(CONCATENATE("https://www.saflax.de/0-WVK-Retail/Bilder-Pictures/SAFLAX-",'Basis-Tabelle-Samen'!C241,"-",'Basis-Tabelle-Samen'!J241,"-seed-package-front-cr-swedish.jpg")),
IF($C$1="Slowakisch - SK",HYPERLINK(CONCATENATE("https://www.saflax.de/0-WVK-Retail/Bilder-Pictures/SAFLAX-",'Basis-Tabelle-Samen'!C241,"-",'Basis-Tabelle-Samen'!J241,"-seed-package-front-cr-slovak.jpg")),
IF($C$1="Slowenisch - SI",HYPERLINK(CONCATENATE("https://www.saflax.de/0-WVK-Retail/Bilder-Pictures/SAFLAX-",'Basis-Tabelle-Samen'!C241,"-",'Basis-Tabelle-Samen'!J241,"-seed-package-front-cr-slovenian.jpg")),
IF($C$1="Spanisch - ES",HYPERLINK(CONCATENATE("https://www.saflax.de/0-WVK-Retail/Bilder-Pictures/SAFLAX-",'Basis-Tabelle-Samen'!C241,"-",'Basis-Tabelle-Samen'!J241,"-seed-package-front-cr-spanish.jpg")),
IF($C$1="Tschechisch - CZ",HYPERLINK(CONCATENATE("https://www.saflax.de/0-WVK-Retail/Bilder-Pictures/SAFLAX-",'Basis-Tabelle-Samen'!C241,"-",'Basis-Tabelle-Samen'!J241,"-seed-package-front-cr-czech.jpg")),
IF($C$1="Türkisch - TR",HYPERLINK(CONCATENATE("https://www.saflax.de/0-WVK-Retail/Bilder-Pictures/SAFLAX-",'Basis-Tabelle-Samen'!C241,"-",'Basis-Tabelle-Samen'!J241,"-seed-package-front-cr-turkish.jpg")),
IF($C$1="Ungarisch - HU",HYPERLINK(CONCATENATE("https://www.saflax.de/0-WVK-Retail/Bilder-Pictures/SAFLAX-",'Basis-Tabelle-Samen'!C241,"-",'Basis-Tabelle-Samen'!J241,"-seed-package-front-cr-hungarian.jpg")),
" ACHTUNG")))))))))))))))))))))))))))))</f>
        <v>https://www.saflax.de/0-WVK-Retail/Bilder-Pictures/SAFLAX-13080-cucurbita-maxima-seed-package-front-cr-english.jpg</v>
      </c>
      <c r="AL251" s="330" t="str">
        <f>IF(G251&lt;1,"",
IF($C$1="Bulgarisch - BG",HYPERLINK(CONCATENATE("https://www.saflax.de/0-WVK-Retail/Bilder-Pictures/SAFLAX-",'Basis-Tabelle-Samen'!C241,"-",'Basis-Tabelle-Samen'!J241,"-seed-package-back-cr-bulgarian.jpg")),
IF($C$1="Dänisch - DK",HYPERLINK(CONCATENATE("https://www.saflax.de/0-WVK-Retail/Bilder-Pictures/SAFLAX-",'Basis-Tabelle-Samen'!C241,"-",'Basis-Tabelle-Samen'!J241,"-seed-package-back-cr-danish.jpg")),
IF($C$1="Deutsch - DE",HYPERLINK(CONCATENATE("https://www.saflax.de/0-WVK-Retail/Bilder-Pictures/SAFLAX-",'Basis-Tabelle-Samen'!C241,"-",'Basis-Tabelle-Samen'!J241,"-seed-package-back-cr-german.jpg")),
IF($C$1="Englisch - UK",HYPERLINK(CONCATENATE("https://www.saflax.de/0-WVK-Retail/Bilder-Pictures/SAFLAX-",'Basis-Tabelle-Samen'!C241,"-",'Basis-Tabelle-Samen'!J241,"-seed-package-back-cr-english.jpg")),
IF($C$1="Estnisch - EE",HYPERLINK(CONCATENATE("https://www.saflax.de/0-WVK-Retail/Bilder-Pictures/SAFLAX-",'Basis-Tabelle-Samen'!C241,"-",'Basis-Tabelle-Samen'!J241,"-seed-package-back-cr-estonian.jpg")),
IF($C$1="Finnisch - FI",HYPERLINK(CONCATENATE("https://www.saflax.de/0-WVK-Retail/Bilder-Pictures/SAFLAX-",'Basis-Tabelle-Samen'!C241,"-",'Basis-Tabelle-Samen'!J241,"-seed-package-back-cr-finnish.jpg")),
IF($C$1="Französisch - FR",HYPERLINK(CONCATENATE("https://www.saflax.de/0-WVK-Retail/Bilder-Pictures/SAFLAX-",'Basis-Tabelle-Samen'!C241,"-",'Basis-Tabelle-Samen'!J241,"-seed-package-back-cr-french.jpg")),
IF($C$1="Griechisch - GR",HYPERLINK(CONCATENATE("https://www.saflax.de/0-WVK-Retail/Bilder-Pictures/SAFLAX-",'Basis-Tabelle-Samen'!C241,"-",'Basis-Tabelle-Samen'!J241,"-seed-package-back-cr-greek.jpg")),
IF($C$1="Irisch - IE",HYPERLINK(CONCATENATE("https://www.saflax.de/0-WVK-Retail/Bilder-Pictures/SAFLAX-",'Basis-Tabelle-Samen'!C241,"-",'Basis-Tabelle-Samen'!J241,"-seed-package-back-cr-irish.jpg")),
IF($C$1="Isländisch - IS",HYPERLINK(CONCATENATE("https://www.saflax.de/0-WVK-Retail/Bilder-Pictures/SAFLAX-",'Basis-Tabelle-Samen'!C241,"-",'Basis-Tabelle-Samen'!J241,"-seed-package-back-cr-icelandic.jpg")),
IF($C$1="Italienisch - IT",HYPERLINK(CONCATENATE("https://www.saflax.de/0-WVK-Retail/Bilder-Pictures/SAFLAX-",'Basis-Tabelle-Samen'!C241,"-",'Basis-Tabelle-Samen'!J241,"-seed-package-back-cr-italian.jpg")),
IF($C$1="Japanisch - JP",HYPERLINK(CONCATENATE("https://www.saflax.de/0-WVK-Retail/Bilder-Pictures/SAFLAX-",'Basis-Tabelle-Samen'!C241,"-",'Basis-Tabelle-Samen'!J241,"-seed-package-back-cr-japanese.jpg")),
IF($C$1="Kroatisch - HR",HYPERLINK(CONCATENATE("https://www.saflax.de/0-WVK-Retail/Bilder-Pictures/SAFLAX-",'Basis-Tabelle-Samen'!C241,"-",'Basis-Tabelle-Samen'!J241,"-seed-package-back-cr-croatian.jpg")),
IF($C$1="Lettisch - LV",HYPERLINK(CONCATENATE("https://www.saflax.de/0-WVK-Retail/Bilder-Pictures/SAFLAX-",'Basis-Tabelle-Samen'!C241,"-",'Basis-Tabelle-Samen'!J241,"-seed-package-back-cr-latvian.jpg")),
IF($C$1="Litauisch - LT",HYPERLINK(CONCATENATE("https://www.saflax.de/0-WVK-Retail/Bilder-Pictures/SAFLAX-",'Basis-Tabelle-Samen'!C241,"-",'Basis-Tabelle-Samen'!J241,"-seed-package-back-cr-lithuanian.jpg")),
IF($C$1="Maltesisch - MT",HYPERLINK(CONCATENATE("https://www.saflax.de/0-WVK-Retail/Bilder-Pictures/SAFLAX-",'Basis-Tabelle-Samen'!C241,"-",'Basis-Tabelle-Samen'!J241,"-seed-package-back-cr-maltese.jpg")),
IF($C$1="Niederländisch - NL",HYPERLINK(CONCATENATE("https://www.saflax.de/0-WVK-Retail/Bilder-Pictures/SAFLAX-",'Basis-Tabelle-Samen'!C241,"-",'Basis-Tabelle-Samen'!J241,"-seed-package-back-cr-dutch.jpg")),
IF($C$1="Norwegisch - NO",HYPERLINK(CONCATENATE("https://www.saflax.de/0-WVK-Retail/Bilder-Pictures/SAFLAX-",'Basis-Tabelle-Samen'!C241,"-",'Basis-Tabelle-Samen'!J241,"-seed-package-back-cr-nowegian.jpg")),
IF($C$1="Polnisch - PL",HYPERLINK(CONCATENATE("https://www.saflax.de/0-WVK-Retail/Bilder-Pictures/SAFLAX-",'Basis-Tabelle-Samen'!C241,"-",'Basis-Tabelle-Samen'!J241,"-seed-package-back-cr-polish.jpg")),
IF($C$1="Portugiesisch - PT",HYPERLINK(CONCATENATE("https://www.saflax.de/0-WVK-Retail/Bilder-Pictures/SAFLAX-",'Basis-Tabelle-Samen'!C241,"-",'Basis-Tabelle-Samen'!J241,"-seed-package-back-cr-portuguese.jpg")),
IF($C$1="Rumänisch - RO",HYPERLINK(CONCATENATE("https://www.saflax.de/0-WVK-Retail/Bilder-Pictures/SAFLAX-",'Basis-Tabelle-Samen'!C241,"-",'Basis-Tabelle-Samen'!J241,"-seed-package-back-cr-romanian.jpg")),
IF($C$1="Schwedisch - SE",HYPERLINK(CONCATENATE("https://www.saflax.de/0-WVK-Retail/Bilder-Pictures/SAFLAX-",'Basis-Tabelle-Samen'!C241,"-",'Basis-Tabelle-Samen'!J241,"-seed-package-back-cr-swedish.jpg")),
IF($C$1="Slowakisch - SK",HYPERLINK(CONCATENATE("https://www.saflax.de/0-WVK-Retail/Bilder-Pictures/SAFLAX-",'Basis-Tabelle-Samen'!C241,"-",'Basis-Tabelle-Samen'!J241,"-seed-package-back-cr-slovak.jpg")),
IF($C$1="Slowenisch - SI",HYPERLINK(CONCATENATE("https://www.saflax.de/0-WVK-Retail/Bilder-Pictures/SAFLAX-",'Basis-Tabelle-Samen'!C241,"-",'Basis-Tabelle-Samen'!J241,"-seed-package-back-cr-slovenian.jpg")),
IF($C$1="Spanisch - ES",HYPERLINK(CONCATENATE("https://www.saflax.de/0-WVK-Retail/Bilder-Pictures/SAFLAX-",'Basis-Tabelle-Samen'!C241,"-",'Basis-Tabelle-Samen'!J241,"-seed-package-back-cr-spanish.jpg")),
IF($C$1="Tschechisch - CZ",HYPERLINK(CONCATENATE("https://www.saflax.de/0-WVK-Retail/Bilder-Pictures/SAFLAX-",'Basis-Tabelle-Samen'!C241,"-",'Basis-Tabelle-Samen'!J241,"-seed-package-back-cr-czech.jpg")),
IF($C$1="Türkisch - TR",HYPERLINK(CONCATENATE("https://www.saflax.de/0-WVK-Retail/Bilder-Pictures/SAFLAX-",'Basis-Tabelle-Samen'!C241,"-",'Basis-Tabelle-Samen'!J241,"-seed-package-back-cr-turkish.jpg")),
IF($C$1="Ungarisch - HU",HYPERLINK(CONCATENATE("https://www.saflax.de/0-WVK-Retail/Bilder-Pictures/SAFLAX-",'Basis-Tabelle-Samen'!C241,"-",'Basis-Tabelle-Samen'!J241,"-seed-package-back-cr-hungarian.jpg")),
" ACHTUNG")))))))))))))))))))))))))))))</f>
        <v>https://www.saflax.de/0-WVK-Retail/Bilder-Pictures/SAFLAX-13080-cucurbita-maxima-seed-package-back-cr-english.jpg</v>
      </c>
      <c r="AM251" s="330" t="str">
        <f>IF(H251&lt;1,"",
IF($C$1="Bulgarisch - BG",HYPERLINK(CONCATENATE("https://www.saflax.de/0-WVK-Retail/Bilder-Pictures/SAFLAX-",'Basis-Tabelle-Samen'!K241,"-",'Basis-Tabelle-Samen'!J241,"-garden-to-go-mini-bulgarian.jpg")),
IF($C$1="Dänisch - DK",HYPERLINK(CONCATENATE("https://www.saflax.de/0-WVK-Retail/Bilder-Pictures/SAFLAX-",'Basis-Tabelle-Samen'!K241,"-",'Basis-Tabelle-Samen'!J241,"-garden-to-go-mini-danish.jpg")),
IF($C$1="Deutsch - DE",HYPERLINK(CONCATENATE("https://www.saflax.de/0-WVK-Retail/Bilder-Pictures/SAFLAX-",'Basis-Tabelle-Samen'!K241,"-",'Basis-Tabelle-Samen'!J241,"-garden-to-go-mini-german.jpg")),
IF($C$1="Englisch - UK",HYPERLINK(CONCATENATE("https://www.saflax.de/0-WVK-Retail/Bilder-Pictures/SAFLAX-",'Basis-Tabelle-Samen'!K241,"-",'Basis-Tabelle-Samen'!J241,"-garden-to-go-mini-english.jpg")),
IF($C$1="Estnisch - EE",HYPERLINK(CONCATENATE("https://www.saflax.de/0-WVK-Retail/Bilder-Pictures/SAFLAX-",'Basis-Tabelle-Samen'!K241,"-",'Basis-Tabelle-Samen'!J241,"-garden-to-go-mini-estonian.jpg")),
IF($C$1="Finnisch - FI",HYPERLINK(CONCATENATE("https://www.saflax.de/0-WVK-Retail/Bilder-Pictures/SAFLAX-",'Basis-Tabelle-Samen'!K241,"-",'Basis-Tabelle-Samen'!J241,"-garden-to-go-mini-finnish.jpg")),
IF($C$1="Französisch - FR",HYPERLINK(CONCATENATE("https://www.saflax.de/0-WVK-Retail/Bilder-Pictures/SAFLAX-",'Basis-Tabelle-Samen'!K241,"-",'Basis-Tabelle-Samen'!J241,"-garden-to-go-mini-french.jpg")),
IF($C$1="Griechisch - GR",HYPERLINK(CONCATENATE("https://www.saflax.de/0-WVK-Retail/Bilder-Pictures/SAFLAX-",'Basis-Tabelle-Samen'!K241,"-",'Basis-Tabelle-Samen'!J241,"-garden-to-go-mini-greek.jpg")),
IF($C$1="Irisch - IE",HYPERLINK(CONCATENATE("https://www.saflax.de/0-WVK-Retail/Bilder-Pictures/SAFLAX-",'Basis-Tabelle-Samen'!K241,"-",'Basis-Tabelle-Samen'!J241,"-garden-to-go-mini-irish.jpg")),
IF($C$1="Isländisch - IS",HYPERLINK(CONCATENATE("https://www.saflax.de/0-WVK-Retail/Bilder-Pictures/SAFLAX-",'Basis-Tabelle-Samen'!K241,"-",'Basis-Tabelle-Samen'!J241,"-garden-to-go-mini-icelandic.jpg")),
IF($C$1="Italienisch - IT",HYPERLINK(CONCATENATE("https://www.saflax.de/0-WVK-Retail/Bilder-Pictures/SAFLAX-",'Basis-Tabelle-Samen'!K241,"-",'Basis-Tabelle-Samen'!J241,"-garden-to-go-mini-italian.jpg")),
IF($C$1="Japanisch - JP",HYPERLINK(CONCATENATE("https://www.saflax.de/0-WVK-Retail/Bilder-Pictures/SAFLAX-",'Basis-Tabelle-Samen'!K241,"-",'Basis-Tabelle-Samen'!J241,"-garden-to-go-mini-japanese.jpg")),
IF($C$1="Kroatisch - HR",HYPERLINK(CONCATENATE("https://www.saflax.de/0-WVK-Retail/Bilder-Pictures/SAFLAX-",'Basis-Tabelle-Samen'!K241,"-",'Basis-Tabelle-Samen'!J241,"-garden-to-go-mini-croatian.jpg")),
IF($C$1="Lettisch - LV",HYPERLINK(CONCATENATE("https://www.saflax.de/0-WVK-Retail/Bilder-Pictures/SAFLAX-",'Basis-Tabelle-Samen'!K241,"-",'Basis-Tabelle-Samen'!J241,"-garden-to-go-mini-latvian.jpg")),
IF($C$1="Litauisch - LT",HYPERLINK(CONCATENATE("https://www.saflax.de/0-WVK-Retail/Bilder-Pictures/SAFLAX-",'Basis-Tabelle-Samen'!K241,"-",'Basis-Tabelle-Samen'!J241,"-garden-to-go-mini-lithuanian.jpg")),
IF($C$1="Maltesisch - MT",HYPERLINK(CONCATENATE("https://www.saflax.de/0-WVK-Retail/Bilder-Pictures/SAFLAX-",'Basis-Tabelle-Samen'!K241,"-",'Basis-Tabelle-Samen'!J241,"-garden-to-go-mini-maltese.jpg")),
IF($C$1="Niederländisch - NL",HYPERLINK(CONCATENATE("https://www.saflax.de/0-WVK-Retail/Bilder-Pictures/SAFLAX-",'Basis-Tabelle-Samen'!K241,"-",'Basis-Tabelle-Samen'!J241,"-garden-to-go-mini-dutch.jpg")),
IF($C$1="Norwegisch - NO",HYPERLINK(CONCATENATE("https://www.saflax.de/0-WVK-Retail/Bilder-Pictures/SAFLAX-",'Basis-Tabelle-Samen'!K241,"-",'Basis-Tabelle-Samen'!J241,"-garden-to-go-mini-nowegian.jpg")),
IF($C$1="Polnisch - PL",HYPERLINK(CONCATENATE("https://www.saflax.de/0-WVK-Retail/Bilder-Pictures/SAFLAX-",'Basis-Tabelle-Samen'!K241,"-",'Basis-Tabelle-Samen'!J241,"-garden-to-go-mini-polish.jpg")),
IF($C$1="Portugiesisch - PT",HYPERLINK(CONCATENATE("https://www.saflax.de/0-WVK-Retail/Bilder-Pictures/SAFLAX-",'Basis-Tabelle-Samen'!K241,"-",'Basis-Tabelle-Samen'!J241,"-garden-to-go-mini-portuguese.jpg")),
IF($C$1="Rumänisch - RO",HYPERLINK(CONCATENATE("https://www.saflax.de/0-WVK-Retail/Bilder-Pictures/SAFLAX-",'Basis-Tabelle-Samen'!K241,"-",'Basis-Tabelle-Samen'!J241,"-garden-to-go-mini-romanian.jpg")),
IF($C$1="Schwedisch - SE",HYPERLINK(CONCATENATE("https://www.saflax.de/0-WVK-Retail/Bilder-Pictures/SAFLAX-",'Basis-Tabelle-Samen'!K241,"-",'Basis-Tabelle-Samen'!J241,"-garden-to-go-mini-swedish.jpg")),
IF($C$1="Slowakisch - SK",HYPERLINK(CONCATENATE("https://www.saflax.de/0-WVK-Retail/Bilder-Pictures/SAFLAX-",'Basis-Tabelle-Samen'!K241,"-",'Basis-Tabelle-Samen'!J241,"-garden-to-go-mini-slovak.jpg")),
IF($C$1="Slowenisch - SI",HYPERLINK(CONCATENATE("https://www.saflax.de/0-WVK-Retail/Bilder-Pictures/SAFLAX-",'Basis-Tabelle-Samen'!K241,"-",'Basis-Tabelle-Samen'!J241,"-garden-to-go-mini-slovenian.jpg")),
IF($C$1="Spanisch - ES",HYPERLINK(CONCATENATE("https://www.saflax.de/0-WVK-Retail/Bilder-Pictures/SAFLAX-",'Basis-Tabelle-Samen'!K241,"-",'Basis-Tabelle-Samen'!J241,"-garden-to-go-mini-spanish.jpg")),
IF($C$1="Tschechisch - CZ",HYPERLINK(CONCATENATE("https://www.saflax.de/0-WVK-Retail/Bilder-Pictures/SAFLAX-",'Basis-Tabelle-Samen'!K241,"-",'Basis-Tabelle-Samen'!J241,"-garden-to-go-mini-czech.jpg")),
IF($C$1="Türkisch - TR",HYPERLINK(CONCATENATE("https://www.saflax.de/0-WVK-Retail/Bilder-Pictures/SAFLAX-",'Basis-Tabelle-Samen'!K241,"-",'Basis-Tabelle-Samen'!J241,"-garden-to-go-mini-turkish.jpg")),
IF($C$1="Ungarisch - HU",HYPERLINK(CONCATENATE("https://www.saflax.de/0-WVK-Retail/Bilder-Pictures/SAFLAX-",'Basis-Tabelle-Samen'!K241,"-",'Basis-Tabelle-Samen'!J241,"-garden-to-go-mini-hungarian.jpg")),
" ACHTUNG")))))))))))))))))))))))))))))</f>
        <v>https://www.saflax.de/0-WVK-Retail/Bilder-Pictures/SAFLAX-73080-cucurbita-maxima-garden-to-go-mini-english.jpg</v>
      </c>
      <c r="AN251" s="330" t="str">
        <f>IF(I251&lt;1,"",
IF($C$1="Bulgarisch - BG",HYPERLINK(CONCATENATE("https://www.saflax.de/0-WVK-Retail/Bilder-Pictures/SAFLAX-",'Basis-Tabelle-Samen'!N241,"-",'Basis-Tabelle-Samen'!J241,"-garden-to-go-lite-bulgarian.jpg")),
IF($C$1="Dänisch - DK",HYPERLINK(CONCATENATE("https://www.saflax.de/0-WVK-Retail/Bilder-Pictures/SAFLAX-",'Basis-Tabelle-Samen'!N241,"-",'Basis-Tabelle-Samen'!J241,"-garden-to-go-lite-danish.jpg")),
IF($C$1="Deutsch - DE",HYPERLINK(CONCATENATE("https://www.saflax.de/0-WVK-Retail/Bilder-Pictures/SAFLAX-",'Basis-Tabelle-Samen'!N241,"-",'Basis-Tabelle-Samen'!J241,"-garden-to-go-lite-german.jpg")),
IF($C$1="Englisch - UK",HYPERLINK(CONCATENATE("https://www.saflax.de/0-WVK-Retail/Bilder-Pictures/SAFLAX-",'Basis-Tabelle-Samen'!N241,"-",'Basis-Tabelle-Samen'!J241,"-garden-to-go-lite-english.jpg")),
IF($C$1="Estnisch - EE",HYPERLINK(CONCATENATE("https://www.saflax.de/0-WVK-Retail/Bilder-Pictures/SAFLAX-",'Basis-Tabelle-Samen'!N241,"-",'Basis-Tabelle-Samen'!J241,"-garden-to-go-lite-estonian.jpg")),
IF($C$1="Finnisch - FI",HYPERLINK(CONCATENATE("https://www.saflax.de/0-WVK-Retail/Bilder-Pictures/SAFLAX-",'Basis-Tabelle-Samen'!N241,"-",'Basis-Tabelle-Samen'!J241,"-garden-to-go-lite-finnish.jpg")),
IF($C$1="Französisch - FR",HYPERLINK(CONCATENATE("https://www.saflax.de/0-WVK-Retail/Bilder-Pictures/SAFLAX-",'Basis-Tabelle-Samen'!N241,"-",'Basis-Tabelle-Samen'!J241,"-garden-to-go-lite-french.jpg")),
IF($C$1="Griechisch - GR",HYPERLINK(CONCATENATE("https://www.saflax.de/0-WVK-Retail/Bilder-Pictures/SAFLAX-",'Basis-Tabelle-Samen'!N241,"-",'Basis-Tabelle-Samen'!J241,"-garden-to-go-lite-greek.jpg")),
IF($C$1="Irisch - IE",HYPERLINK(CONCATENATE("https://www.saflax.de/0-WVK-Retail/Bilder-Pictures/SAFLAX-",'Basis-Tabelle-Samen'!N241,"-",'Basis-Tabelle-Samen'!J241,"-garden-to-go-lite-irish.jpg")),
IF($C$1="Isländisch - IS",HYPERLINK(CONCATENATE("https://www.saflax.de/0-WVK-Retail/Bilder-Pictures/SAFLAX-",'Basis-Tabelle-Samen'!N241,"-",'Basis-Tabelle-Samen'!J241,"-garden-to-go-lite-icelandic.jpg")),
IF($C$1="Italienisch - IT",HYPERLINK(CONCATENATE("https://www.saflax.de/0-WVK-Retail/Bilder-Pictures/SAFLAX-",'Basis-Tabelle-Samen'!N241,"-",'Basis-Tabelle-Samen'!J241,"-garden-to-go-lite-italian.jpg")),
IF($C$1="Japanisch - JP",HYPERLINK(CONCATENATE("https://www.saflax.de/0-WVK-Retail/Bilder-Pictures/SAFLAX-",'Basis-Tabelle-Samen'!N241,"-",'Basis-Tabelle-Samen'!J241,"-garden-to-go-lite-japanese.jpg")),
IF($C$1="Kroatisch - HR",HYPERLINK(CONCATENATE("https://www.saflax.de/0-WVK-Retail/Bilder-Pictures/SAFLAX-",'Basis-Tabelle-Samen'!N241,"-",'Basis-Tabelle-Samen'!J241,"-garden-to-go-lite-croatian.jpg")),
IF($C$1="Lettisch - LV",HYPERLINK(CONCATENATE("https://www.saflax.de/0-WVK-Retail/Bilder-Pictures/SAFLAX-",'Basis-Tabelle-Samen'!N241,"-",'Basis-Tabelle-Samen'!J241,"-garden-to-go-lite-latvian.jpg")),
IF($C$1="Litauisch - LT",HYPERLINK(CONCATENATE("https://www.saflax.de/0-WVK-Retail/Bilder-Pictures/SAFLAX-",'Basis-Tabelle-Samen'!N241,"-",'Basis-Tabelle-Samen'!J241,"-garden-to-go-lite-lithuanian.jpg")),
IF($C$1="Maltesisch - MT",HYPERLINK(CONCATENATE("https://www.saflax.de/0-WVK-Retail/Bilder-Pictures/SAFLAX-",'Basis-Tabelle-Samen'!N241,"-",'Basis-Tabelle-Samen'!J241,"-garden-to-go-lite-maltese.jpg")),
IF($C$1="Niederländisch - NL",HYPERLINK(CONCATENATE("https://www.saflax.de/0-WVK-Retail/Bilder-Pictures/SAFLAX-",'Basis-Tabelle-Samen'!N241,"-",'Basis-Tabelle-Samen'!J241,"-garden-to-go-lite-dutch.jpg")),
IF($C$1="Norwegisch - NO",HYPERLINK(CONCATENATE("https://www.saflax.de/0-WVK-Retail/Bilder-Pictures/SAFLAX-",'Basis-Tabelle-Samen'!N241,"-",'Basis-Tabelle-Samen'!J241,"-garden-to-go-lite-nowegian.jpg")),
IF($C$1="Polnisch - PL",HYPERLINK(CONCATENATE("https://www.saflax.de/0-WVK-Retail/Bilder-Pictures/SAFLAX-",'Basis-Tabelle-Samen'!N241,"-",'Basis-Tabelle-Samen'!J241,"-garden-to-go-lite-polish.jpg")),
IF($C$1="Portugiesisch - PT",HYPERLINK(CONCATENATE("https://www.saflax.de/0-WVK-Retail/Bilder-Pictures/SAFLAX-",'Basis-Tabelle-Samen'!N241,"-",'Basis-Tabelle-Samen'!J241,"-garden-to-go-lite-portuguese.jpg")),
IF($C$1="Rumänisch - RO",HYPERLINK(CONCATENATE("https://www.saflax.de/0-WVK-Retail/Bilder-Pictures/SAFLAX-",'Basis-Tabelle-Samen'!N241,"-",'Basis-Tabelle-Samen'!J241,"-garden-to-go-lite-romanian.jpg")),
IF($C$1="Schwedisch - SE",HYPERLINK(CONCATENATE("https://www.saflax.de/0-WVK-Retail/Bilder-Pictures/SAFLAX-",'Basis-Tabelle-Samen'!N241,"-",'Basis-Tabelle-Samen'!J241,"-garden-to-go-lite-swedish.jpg")),
IF($C$1="Slowakisch - SK",HYPERLINK(CONCATENATE("https://www.saflax.de/0-WVK-Retail/Bilder-Pictures/SAFLAX-",'Basis-Tabelle-Samen'!N241,"-",'Basis-Tabelle-Samen'!J241,"-garden-to-go-lite-slovak.jpg")),
IF($C$1="Slowenisch - SI",HYPERLINK(CONCATENATE("https://www.saflax.de/0-WVK-Retail/Bilder-Pictures/SAFLAX-",'Basis-Tabelle-Samen'!N241,"-",'Basis-Tabelle-Samen'!J241,"-garden-to-go-lite-slovenian.jpg")),
IF($C$1="Spanisch - ES",HYPERLINK(CONCATENATE("https://www.saflax.de/0-WVK-Retail/Bilder-Pictures/SAFLAX-",'Basis-Tabelle-Samen'!N241,"-",'Basis-Tabelle-Samen'!J241,"-garden-to-go-lite-spanish.jpg")),
IF($C$1="Tschechisch - CZ",HYPERLINK(CONCATENATE("https://www.saflax.de/0-WVK-Retail/Bilder-Pictures/SAFLAX-",'Basis-Tabelle-Samen'!N241,"-",'Basis-Tabelle-Samen'!J241,"-garden-to-go-lite-czech.jpg")),
IF($C$1="Türkisch - TR",HYPERLINK(CONCATENATE("https://www.saflax.de/0-WVK-Retail/Bilder-Pictures/SAFLAX-",'Basis-Tabelle-Samen'!N241,"-",'Basis-Tabelle-Samen'!J241,"-garden-to-go-lite-turkish.jpg")),
IF($C$1="Ungarisch - HU",HYPERLINK(CONCATENATE("https://www.saflax.de/0-WVK-Retail/Bilder-Pictures/SAFLAX-",'Basis-Tabelle-Samen'!N241,"-",'Basis-Tabelle-Samen'!J241,"-garden-to-go-lite-hungarian.jpg")),
" ACHTUNG")))))))))))))))))))))))))))))</f>
        <v>https://www.saflax.de/0-WVK-Retail/Bilder-Pictures/SAFLAX-83080-cucurbita-maxima-garden-to-go-lite-english.jpg</v>
      </c>
      <c r="AO251" s="330" t="str">
        <f>IF(J251&lt;1,"",
IF($C$1="Bulgarisch - BG",HYPERLINK(CONCATENATE("https://www.saflax.de/0-WVK-Retail/Bilder-Pictures/SAFLAX-",'Basis-Tabelle-Samen'!Q241,"-",'Basis-Tabelle-Samen'!J241,"-garden-to-go-bulgarian.jpg")),
IF($C$1="Dänisch - DK",HYPERLINK(CONCATENATE("https://www.saflax.de/0-WVK-Retail/Bilder-Pictures/SAFLAX-",'Basis-Tabelle-Samen'!Q241,"-",'Basis-Tabelle-Samen'!J241,"-garden-to-go-danish.jpg")),
IF($C$1="Deutsch - DE",HYPERLINK(CONCATENATE("https://www.saflax.de/0-WVK-Retail/Bilder-Pictures/SAFLAX-",'Basis-Tabelle-Samen'!Q241,"-",'Basis-Tabelle-Samen'!J241,"-garden-to-go-german.jpg")),
IF($C$1="Englisch - UK",HYPERLINK(CONCATENATE("https://www.saflax.de/0-WVK-Retail/Bilder-Pictures/SAFLAX-",'Basis-Tabelle-Samen'!Q241,"-",'Basis-Tabelle-Samen'!J241,"-garden-to-go-english.jpg")),
IF($C$1="Estnisch - EE",HYPERLINK(CONCATENATE("https://www.saflax.de/0-WVK-Retail/Bilder-Pictures/SAFLAX-",'Basis-Tabelle-Samen'!Q241,"-",'Basis-Tabelle-Samen'!J241,"-garden-to-go-estonian.jpg")),
IF($C$1="Finnisch - FI",HYPERLINK(CONCATENATE("https://www.saflax.de/0-WVK-Retail/Bilder-Pictures/SAFLAX-",'Basis-Tabelle-Samen'!Q241,"-",'Basis-Tabelle-Samen'!J241,"-garden-to-go-finnish.jpg")),
IF($C$1="Französisch - FR",HYPERLINK(CONCATENATE("https://www.saflax.de/0-WVK-Retail/Bilder-Pictures/SAFLAX-",'Basis-Tabelle-Samen'!Q241,"-",'Basis-Tabelle-Samen'!J241,"-garden-to-go-french.jpg")),
IF($C$1="Griechisch - GR",HYPERLINK(CONCATENATE("https://www.saflax.de/0-WVK-Retail/Bilder-Pictures/SAFLAX-",'Basis-Tabelle-Samen'!Q241,"-",'Basis-Tabelle-Samen'!J241,"-garden-to-go-greek.jpg")),
IF($C$1="Irisch - IE",HYPERLINK(CONCATENATE("https://www.saflax.de/0-WVK-Retail/Bilder-Pictures/SAFLAX-",'Basis-Tabelle-Samen'!Q241,"-",'Basis-Tabelle-Samen'!J241,"-garden-to-go-irish.jpg")),
IF($C$1="Isländisch - IS",HYPERLINK(CONCATENATE("https://www.saflax.de/0-WVK-Retail/Bilder-Pictures/SAFLAX-",'Basis-Tabelle-Samen'!Q241,"-",'Basis-Tabelle-Samen'!J241,"-garden-to-go-icelandic.jpg")),
IF($C$1="Italienisch - IT",HYPERLINK(CONCATENATE("https://www.saflax.de/0-WVK-Retail/Bilder-Pictures/SAFLAX-",'Basis-Tabelle-Samen'!Q241,"-",'Basis-Tabelle-Samen'!J241,"-garden-to-go-italian.jpg")),
IF($C$1="Japanisch - JP",HYPERLINK(CONCATENATE("https://www.saflax.de/0-WVK-Retail/Bilder-Pictures/SAFLAX-",'Basis-Tabelle-Samen'!Q241,"-",'Basis-Tabelle-Samen'!J241,"-garden-to-go-japanese.jpg")),
IF($C$1="Kroatisch - HR",HYPERLINK(CONCATENATE("https://www.saflax.de/0-WVK-Retail/Bilder-Pictures/SAFLAX-",'Basis-Tabelle-Samen'!Q241,"-",'Basis-Tabelle-Samen'!J241,"-garden-to-go-croatian.jpg")),
IF($C$1="Lettisch - LV",HYPERLINK(CONCATENATE("https://www.saflax.de/0-WVK-Retail/Bilder-Pictures/SAFLAX-",'Basis-Tabelle-Samen'!Q241,"-",'Basis-Tabelle-Samen'!J241,"-garden-to-go-latvian.jpg")),
IF($C$1="Litauisch - LT",HYPERLINK(CONCATENATE("https://www.saflax.de/0-WVK-Retail/Bilder-Pictures/SAFLAX-",'Basis-Tabelle-Samen'!Q241,"-",'Basis-Tabelle-Samen'!J241,"-garden-to-go-lithuanian.jpg")),
IF($C$1="Maltesisch - MT",HYPERLINK(CONCATENATE("https://www.saflax.de/0-WVK-Retail/Bilder-Pictures/SAFLAX-",'Basis-Tabelle-Samen'!Q241,"-",'Basis-Tabelle-Samen'!J241,"-garden-to-go-maltese.jpg")),
IF($C$1="Niederländisch - NL",HYPERLINK(CONCATENATE("https://www.saflax.de/0-WVK-Retail/Bilder-Pictures/SAFLAX-",'Basis-Tabelle-Samen'!Q241,"-",'Basis-Tabelle-Samen'!J241,"-garden-to-go-dutch.jpg")),
IF($C$1="Norwegisch - NO",HYPERLINK(CONCATENATE("https://www.saflax.de/0-WVK-Retail/Bilder-Pictures/SAFLAX-",'Basis-Tabelle-Samen'!Q241,"-",'Basis-Tabelle-Samen'!J241,"-garden-to-go-nowegian.jpg")),
IF($C$1="Polnisch - PL",HYPERLINK(CONCATENATE("https://www.saflax.de/0-WVK-Retail/Bilder-Pictures/SAFLAX-",'Basis-Tabelle-Samen'!Q241,"-",'Basis-Tabelle-Samen'!J241,"-garden-to-go-polish.jpg")),
IF($C$1="Portugiesisch - PT",HYPERLINK(CONCATENATE("https://www.saflax.de/0-WVK-Retail/Bilder-Pictures/SAFLAX-",'Basis-Tabelle-Samen'!Q241,"-",'Basis-Tabelle-Samen'!J241,"-garden-to-go-portuguese.jpg")),
IF($C$1="Rumänisch - RO",HYPERLINK(CONCATENATE("https://www.saflax.de/0-WVK-Retail/Bilder-Pictures/SAFLAX-",'Basis-Tabelle-Samen'!Q241,"-",'Basis-Tabelle-Samen'!J241,"-garden-to-go-romanian.jpg")),
IF($C$1="Schwedisch - SE",HYPERLINK(CONCATENATE("https://www.saflax.de/0-WVK-Retail/Bilder-Pictures/SAFLAX-",'Basis-Tabelle-Samen'!Q241,"-",'Basis-Tabelle-Samen'!J241,"-garden-to-go-swedish.jpg")),
IF($C$1="Slowakisch - SK",HYPERLINK(CONCATENATE("https://www.saflax.de/0-WVK-Retail/Bilder-Pictures/SAFLAX-",'Basis-Tabelle-Samen'!Q241,"-",'Basis-Tabelle-Samen'!J241,"-garden-to-go-slovak.jpg")),
IF($C$1="Slowenisch - SI",HYPERLINK(CONCATENATE("https://www.saflax.de/0-WVK-Retail/Bilder-Pictures/SAFLAX-",'Basis-Tabelle-Samen'!Q241,"-",'Basis-Tabelle-Samen'!J241,"-garden-to-go-slovenian.jpg")),
IF($C$1="Spanisch - ES",HYPERLINK(CONCATENATE("https://www.saflax.de/0-WVK-Retail/Bilder-Pictures/SAFLAX-",'Basis-Tabelle-Samen'!Q241,"-",'Basis-Tabelle-Samen'!J241,"-garden-to-go-spanish.jpg")),
IF($C$1="Tschechisch - CZ",HYPERLINK(CONCATENATE("https://www.saflax.de/0-WVK-Retail/Bilder-Pictures/SAFLAX-",'Basis-Tabelle-Samen'!Q241,"-",'Basis-Tabelle-Samen'!J241,"-garden-to-go-czech.jpg")),
IF($C$1="Türkisch - TR",HYPERLINK(CONCATENATE("https://www.saflax.de/0-WVK-Retail/Bilder-Pictures/SAFLAX-",'Basis-Tabelle-Samen'!Q241,"-",'Basis-Tabelle-Samen'!J241,"-garden-to-go-turkish.jpg")),
IF($C$1="Ungarisch - HU",HYPERLINK(CONCATENATE("https://www.saflax.de/0-WVK-Retail/Bilder-Pictures/SAFLAX-",'Basis-Tabelle-Samen'!Q241,"-",'Basis-Tabelle-Samen'!J241,"-garden-to-go-hungarian.jpg")),
" ACHTUNG")))))))))))))))))))))))))))))</f>
        <v>https://www.saflax.de/0-WVK-Retail/Bilder-Pictures/SAFLAX-53080-cucurbita-maxima-garden-to-go-english.jpg</v>
      </c>
      <c r="AP251" s="330" t="str">
        <f>IF(K251&lt;1,"",
IF($C$1="Bulgarisch - BG",HYPERLINK(CONCATENATE("https://www.saflax.de/0-WVK-Retail/Bilder-Pictures/SAFLAX-",'Basis-Tabelle-Samen'!T241,"-",'Basis-Tabelle-Samen'!J241,"-cultivation-set-bulgarian.jpg")),
IF($C$1="Dänisch - DK",HYPERLINK(CONCATENATE("https://www.saflax.de/0-WVK-Retail/Bilder-Pictures/SAFLAX-",'Basis-Tabelle-Samen'!T241,"-",'Basis-Tabelle-Samen'!J241,"-cultivation-set-danish.jpg")),
IF($C$1="Deutsch - DE",HYPERLINK(CONCATENATE("https://www.saflax.de/0-WVK-Retail/Bilder-Pictures/SAFLAX-",'Basis-Tabelle-Samen'!T241,"-",'Basis-Tabelle-Samen'!J241,"-cultivation-set-german.jpg")),
IF($C$1="Englisch - UK",HYPERLINK(CONCATENATE("https://www.saflax.de/0-WVK-Retail/Bilder-Pictures/SAFLAX-",'Basis-Tabelle-Samen'!T241,"-",'Basis-Tabelle-Samen'!J241,"-cultivation-set-english.jpg")),
IF($C$1="Estnisch - EE",HYPERLINK(CONCATENATE("https://www.saflax.de/0-WVK-Retail/Bilder-Pictures/SAFLAX-",'Basis-Tabelle-Samen'!T241,"-",'Basis-Tabelle-Samen'!J241,"-cultivation-set-estonian.jpg")),
IF($C$1="Finnisch - FI",HYPERLINK(CONCATENATE("https://www.saflax.de/0-WVK-Retail/Bilder-Pictures/SAFLAX-",'Basis-Tabelle-Samen'!T241,"-",'Basis-Tabelle-Samen'!J241,"-cultivation-set-finnish.jpg")),
IF($C$1="Französisch - FR",HYPERLINK(CONCATENATE("https://www.saflax.de/0-WVK-Retail/Bilder-Pictures/SAFLAX-",'Basis-Tabelle-Samen'!T241,"-",'Basis-Tabelle-Samen'!J241,"-cultivation-set-french.jpg")),
IF($C$1="Griechisch - GR",HYPERLINK(CONCATENATE("https://www.saflax.de/0-WVK-Retail/Bilder-Pictures/SAFLAX-",'Basis-Tabelle-Samen'!T241,"-",'Basis-Tabelle-Samen'!J241,"-cultivation-set-greek.jpg")),
IF($C$1="Irisch - IE",HYPERLINK(CONCATENATE("https://www.saflax.de/0-WVK-Retail/Bilder-Pictures/SAFLAX-",'Basis-Tabelle-Samen'!T241,"-",'Basis-Tabelle-Samen'!J241,"-cultivation-set-irish.jpg")),
IF($C$1="Isländisch - IS",HYPERLINK(CONCATENATE("https://www.saflax.de/0-WVK-Retail/Bilder-Pictures/SAFLAX-",'Basis-Tabelle-Samen'!T241,"-",'Basis-Tabelle-Samen'!J241,"-cultivation-set-icelandic.jpg")),
IF($C$1="Italienisch - IT",HYPERLINK(CONCATENATE("https://www.saflax.de/0-WVK-Retail/Bilder-Pictures/SAFLAX-",'Basis-Tabelle-Samen'!T241,"-",'Basis-Tabelle-Samen'!J241,"-cultivation-set-italian.jpg")),
IF($C$1="Japanisch - JP",HYPERLINK(CONCATENATE("https://www.saflax.de/0-WVK-Retail/Bilder-Pictures/SAFLAX-",'Basis-Tabelle-Samen'!T241,"-",'Basis-Tabelle-Samen'!J241,"-cultivation-set-japanese.jpg")),
IF($C$1="Kroatisch - HR",HYPERLINK(CONCATENATE("https://www.saflax.de/0-WVK-Retail/Bilder-Pictures/SAFLAX-",'Basis-Tabelle-Samen'!T241,"-",'Basis-Tabelle-Samen'!J241,"-cultivation-set-croatian.jpg")),
IF($C$1="Lettisch - LV",HYPERLINK(CONCATENATE("https://www.saflax.de/0-WVK-Retail/Bilder-Pictures/SAFLAX-",'Basis-Tabelle-Samen'!T241,"-",'Basis-Tabelle-Samen'!J241,"-cultivation-set-latvian.jpg")),
IF($C$1="Litauisch - LT",HYPERLINK(CONCATENATE("https://www.saflax.de/0-WVK-Retail/Bilder-Pictures/SAFLAX-",'Basis-Tabelle-Samen'!T241,"-",'Basis-Tabelle-Samen'!J241,"-cultivation-set-lithuanian.jpg")),
IF($C$1="Maltesisch - MT",HYPERLINK(CONCATENATE("https://www.saflax.de/0-WVK-Retail/Bilder-Pictures/SAFLAX-",'Basis-Tabelle-Samen'!T241,"-",'Basis-Tabelle-Samen'!J241,"-cultivation-set-maltese.jpg")),
IF($C$1="Niederländisch - NL",HYPERLINK(CONCATENATE("https://www.saflax.de/0-WVK-Retail/Bilder-Pictures/SAFLAX-",'Basis-Tabelle-Samen'!T241,"-",'Basis-Tabelle-Samen'!J241,"-cultivation-set-dutch.jpg")),
IF($C$1="Norwegisch - NO",HYPERLINK(CONCATENATE("https://www.saflax.de/0-WVK-Retail/Bilder-Pictures/SAFLAX-",'Basis-Tabelle-Samen'!T241,"-",'Basis-Tabelle-Samen'!J241,"-cultivation-set-nowegian.jpg")),
IF($C$1="Polnisch - PL",HYPERLINK(CONCATENATE("https://www.saflax.de/0-WVK-Retail/Bilder-Pictures/SAFLAX-",'Basis-Tabelle-Samen'!T241,"-",'Basis-Tabelle-Samen'!J241,"-cultivation-set-polish.jpg")),
IF($C$1="Portugiesisch - PT",HYPERLINK(CONCATENATE("https://www.saflax.de/0-WVK-Retail/Bilder-Pictures/SAFLAX-",'Basis-Tabelle-Samen'!T241,"-",'Basis-Tabelle-Samen'!J241,"-cultivation-set-portuguese.jpg")),
IF($C$1="Rumänisch - RO",HYPERLINK(CONCATENATE("https://www.saflax.de/0-WVK-Retail/Bilder-Pictures/SAFLAX-",'Basis-Tabelle-Samen'!T241,"-",'Basis-Tabelle-Samen'!J241,"-cultivation-set-romanian.jpg")),
IF($C$1="Schwedisch - SE",HYPERLINK(CONCATENATE("https://www.saflax.de/0-WVK-Retail/Bilder-Pictures/SAFLAX-",'Basis-Tabelle-Samen'!T241,"-",'Basis-Tabelle-Samen'!J241,"-cultivation-set-swedish.jpg")),
IF($C$1="Slowakisch - SK",HYPERLINK(CONCATENATE("https://www.saflax.de/0-WVK-Retail/Bilder-Pictures/SAFLAX-",'Basis-Tabelle-Samen'!T241,"-",'Basis-Tabelle-Samen'!J241,"-cultivation-set-slovak.jpg")),
IF($C$1="Slowenisch - SI",HYPERLINK(CONCATENATE("https://www.saflax.de/0-WVK-Retail/Bilder-Pictures/SAFLAX-",'Basis-Tabelle-Samen'!T241,"-",'Basis-Tabelle-Samen'!J241,"-cultivation-set-slovenian.jpg")),
IF($C$1="Spanisch - ES",HYPERLINK(CONCATENATE("https://www.saflax.de/0-WVK-Retail/Bilder-Pictures/SAFLAX-",'Basis-Tabelle-Samen'!T241,"-",'Basis-Tabelle-Samen'!J241,"-cultivation-set-spanish.jpg")),
IF($C$1="Tschechisch - CZ",HYPERLINK(CONCATENATE("https://www.saflax.de/0-WVK-Retail/Bilder-Pictures/SAFLAX-",'Basis-Tabelle-Samen'!T241,"-",'Basis-Tabelle-Samen'!J241,"-cultivation-set-czech.jpg")),
IF($C$1="Türkisch - TR",HYPERLINK(CONCATENATE("https://www.saflax.de/0-WVK-Retail/Bilder-Pictures/SAFLAX-",'Basis-Tabelle-Samen'!T241,"-",'Basis-Tabelle-Samen'!J241,"-cultivation-set-turkish.jpg")),
IF($C$1="Ungarisch - HU",HYPERLINK(CONCATENATE("https://www.saflax.de/0-WVK-Retail/Bilder-Pictures/SAFLAX-",'Basis-Tabelle-Samen'!T241,"-",'Basis-Tabelle-Samen'!J241,"-cultivation-set-hungarian.jpg")),
" ACHTUNG")))))))))))))))))))))))))))))</f>
        <v>https://www.saflax.de/0-WVK-Retail/Bilder-Pictures/SAFLAX-33080-cucurbita-maxima-cultivation-set-english.jpg</v>
      </c>
      <c r="AQ251" s="330" t="str">
        <f>IF(L251&lt;1,"",
IF($C$1="Bulgarisch - BG",HYPERLINK(CONCATENATE("https://www.saflax.de/0-WVK-Retail/Bilder-Pictures/SAFLAX-",'Basis-Tabelle-Samen'!W241,"-",'Basis-Tabelle-Samen'!J241,"-garden-in-the-bag-bulgarian.jpg")),
IF($C$1="Dänisch - DK",HYPERLINK(CONCATENATE("https://www.saflax.de/0-WVK-Retail/Bilder-Pictures/SAFLAX-",'Basis-Tabelle-Samen'!W241,"-",'Basis-Tabelle-Samen'!J241,"-garden-in-the-bag-danish.jpg")),
IF($C$1="Deutsch - DE",HYPERLINK(CONCATENATE("https://www.saflax.de/0-WVK-Retail/Bilder-Pictures/SAFLAX-",'Basis-Tabelle-Samen'!W241,"-",'Basis-Tabelle-Samen'!J241,"-garden-in-the-bag-german.jpg")),
IF($C$1="Englisch - UK",HYPERLINK(CONCATENATE("https://www.saflax.de/0-WVK-Retail/Bilder-Pictures/SAFLAX-",'Basis-Tabelle-Samen'!W241,"-",'Basis-Tabelle-Samen'!J241,"-garden-in-the-bag-english.jpg")),
IF($C$1="Estnisch - EE",HYPERLINK(CONCATENATE("https://www.saflax.de/0-WVK-Retail/Bilder-Pictures/SAFLAX-",'Basis-Tabelle-Samen'!W241,"-",'Basis-Tabelle-Samen'!J241,"-garden-in-the-bag-estonian.jpg")),
IF($C$1="Finnisch - FI",HYPERLINK(CONCATENATE("https://www.saflax.de/0-WVK-Retail/Bilder-Pictures/SAFLAX-",'Basis-Tabelle-Samen'!W241,"-",'Basis-Tabelle-Samen'!J241,"-garden-in-the-bag-finnish.jpg")),
IF($C$1="Französisch - FR",HYPERLINK(CONCATENATE("https://www.saflax.de/0-WVK-Retail/Bilder-Pictures/SAFLAX-",'Basis-Tabelle-Samen'!W241,"-",'Basis-Tabelle-Samen'!J241,"-garden-in-the-bag-french.jpg")),
IF($C$1="Griechisch - GR",HYPERLINK(CONCATENATE("https://www.saflax.de/0-WVK-Retail/Bilder-Pictures/SAFLAX-",'Basis-Tabelle-Samen'!W241,"-",'Basis-Tabelle-Samen'!J241,"-garden-in-the-bag-greek.jpg")),
IF($C$1="Irisch - IE",HYPERLINK(CONCATENATE("https://www.saflax.de/0-WVK-Retail/Bilder-Pictures/SAFLAX-",'Basis-Tabelle-Samen'!W241,"-",'Basis-Tabelle-Samen'!J241,"-garden-in-the-bag-irish.jpg")),
IF($C$1="Isländisch - IS",HYPERLINK(CONCATENATE("https://www.saflax.de/0-WVK-Retail/Bilder-Pictures/SAFLAX-",'Basis-Tabelle-Samen'!W241,"-",'Basis-Tabelle-Samen'!J241,"-garden-in-the-bag-icelandic.jpg")),
IF($C$1="Italienisch - IT",HYPERLINK(CONCATENATE("https://www.saflax.de/0-WVK-Retail/Bilder-Pictures/SAFLAX-",'Basis-Tabelle-Samen'!W241,"-",'Basis-Tabelle-Samen'!J241,"-garden-in-the-bag-italian.jpg")),
IF($C$1="Japanisch - JP",HYPERLINK(CONCATENATE("https://www.saflax.de/0-WVK-Retail/Bilder-Pictures/SAFLAX-",'Basis-Tabelle-Samen'!W241,"-",'Basis-Tabelle-Samen'!J241,"-garden-in-the-bag-japanese.jpg")),
IF($C$1="Kroatisch - HR",HYPERLINK(CONCATENATE("https://www.saflax.de/0-WVK-Retail/Bilder-Pictures/SAFLAX-",'Basis-Tabelle-Samen'!W241,"-",'Basis-Tabelle-Samen'!J241,"-garden-in-the-bag-croatian.jpg")),
IF($C$1="Lettisch - LV",HYPERLINK(CONCATENATE("https://www.saflax.de/0-WVK-Retail/Bilder-Pictures/SAFLAX-",'Basis-Tabelle-Samen'!W241,"-",'Basis-Tabelle-Samen'!J241,"-garden-in-the-bag-latvian.jpg")),
IF($C$1="Litauisch - LT",HYPERLINK(CONCATENATE("https://www.saflax.de/0-WVK-Retail/Bilder-Pictures/SAFLAX-",'Basis-Tabelle-Samen'!W241,"-",'Basis-Tabelle-Samen'!J241,"-garden-in-the-bag-lithuanian.jpg")),
IF($C$1="Maltesisch - MT",HYPERLINK(CONCATENATE("https://www.saflax.de/0-WVK-Retail/Bilder-Pictures/SAFLAX-",'Basis-Tabelle-Samen'!W241,"-",'Basis-Tabelle-Samen'!J241,"-garden-in-the-bag-maltese.jpg")),
IF($C$1="Niederländisch - NL",HYPERLINK(CONCATENATE("https://www.saflax.de/0-WVK-Retail/Bilder-Pictures/SAFLAX-",'Basis-Tabelle-Samen'!W241,"-",'Basis-Tabelle-Samen'!J241,"-garden-in-the-bag-dutch.jpg")),
IF($C$1="Norwegisch - NO",HYPERLINK(CONCATENATE("https://www.saflax.de/0-WVK-Retail/Bilder-Pictures/SAFLAX-",'Basis-Tabelle-Samen'!W241,"-",'Basis-Tabelle-Samen'!J241,"-garden-in-the-bag-nowegian.jpg")),
IF($C$1="Polnisch - PL",HYPERLINK(CONCATENATE("https://www.saflax.de/0-WVK-Retail/Bilder-Pictures/SAFLAX-",'Basis-Tabelle-Samen'!W241,"-",'Basis-Tabelle-Samen'!J241,"-garden-in-the-bag-polish.jpg")),
IF($C$1="Portugiesisch - PT",HYPERLINK(CONCATENATE("https://www.saflax.de/0-WVK-Retail/Bilder-Pictures/SAFLAX-",'Basis-Tabelle-Samen'!W241,"-",'Basis-Tabelle-Samen'!J241,"-garden-in-the-bag-portuguese.jpg")),
IF($C$1="Rumänisch - RO",HYPERLINK(CONCATENATE("https://www.saflax.de/0-WVK-Retail/Bilder-Pictures/SAFLAX-",'Basis-Tabelle-Samen'!W241,"-",'Basis-Tabelle-Samen'!J241,"-garden-in-the-bag-romanian.jpg")),
IF($C$1="Schwedisch - SE",HYPERLINK(CONCATENATE("https://www.saflax.de/0-WVK-Retail/Bilder-Pictures/SAFLAX-",'Basis-Tabelle-Samen'!W241,"-",'Basis-Tabelle-Samen'!J241,"-garden-in-the-bag-swedish.jpg")),
IF($C$1="Slowakisch - SK",HYPERLINK(CONCATENATE("https://www.saflax.de/0-WVK-Retail/Bilder-Pictures/SAFLAX-",'Basis-Tabelle-Samen'!W241,"-",'Basis-Tabelle-Samen'!J241,"-garden-in-the-bag-slovak.jpg")),
IF($C$1="Slowenisch - SI",HYPERLINK(CONCATENATE("https://www.saflax.de/0-WVK-Retail/Bilder-Pictures/SAFLAX-",'Basis-Tabelle-Samen'!W241,"-",'Basis-Tabelle-Samen'!J241,"-garden-in-the-bag-slovenian.jpg")),
IF($C$1="Spanisch - ES",HYPERLINK(CONCATENATE("https://www.saflax.de/0-WVK-Retail/Bilder-Pictures/SAFLAX-",'Basis-Tabelle-Samen'!W241,"-",'Basis-Tabelle-Samen'!J241,"-garden-in-the-bag-spanish.jpg")),
IF($C$1="Tschechisch - CZ",HYPERLINK(CONCATENATE("https://www.saflax.de/0-WVK-Retail/Bilder-Pictures/SAFLAX-",'Basis-Tabelle-Samen'!W241,"-",'Basis-Tabelle-Samen'!J241,"-garden-in-the-bag-czech.jpg")),
IF($C$1="Türkisch - TR",HYPERLINK(CONCATENATE("https://www.saflax.de/0-WVK-Retail/Bilder-Pictures/SAFLAX-",'Basis-Tabelle-Samen'!W241,"-",'Basis-Tabelle-Samen'!J241,"-garden-in-the-bag-turkish.jpg")),
IF($C$1="Ungarisch - HU",HYPERLINK(CONCATENATE("https://www.saflax.de/0-WVK-Retail/Bilder-Pictures/SAFLAX-",'Basis-Tabelle-Samen'!W241,"-",'Basis-Tabelle-Samen'!J241,"-garden-in-the-bag-hungarian.jpg")),
" ACHTUNG")))))))))))))))))))))))))))))</f>
        <v>https://www.saflax.de/0-WVK-Retail/Bilder-Pictures/SAFLAX-63080-cucurbita-maxima-garden-in-the-bag-english.jpg</v>
      </c>
    </row>
    <row r="252" spans="1:43" ht="17.100000000000001" customHeight="1" x14ac:dyDescent="0.2">
      <c r="A252" s="318" t="str">
        <f>IF('Basis-Tabelle-Samen'!A240="","",IF($C$1="Deutsch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52" s="319" t="str">
        <f>'Basis-Tabelle-Samen'!I240</f>
        <v>Cucurbita pepo</v>
      </c>
      <c r="C252" s="316" t="str">
        <f>IF($C$1="Bulgarisch - BG",'Basis-Tabelle-Samen'!Z240,
IF($C$1="Dänisch - DK",'Basis-Tabelle-Samen'!AA240,
IF($C$1="Deutsch - DE",'Basis-Tabelle-Samen'!AB240,
IF($C$1="Englisch - UK",'Basis-Tabelle-Samen'!AC240,
IF($C$1="Estnisch - EE",'Basis-Tabelle-Samen'!AD240,
IF($C$1="Finnisch - FI",'Basis-Tabelle-Samen'!AE240,
IF($C$1="Französisch - FR",'Basis-Tabelle-Samen'!AF240,
IF($C$1="Griechisch - GR",'Basis-Tabelle-Samen'!AG240,
IF($C$1="Irisch - IE",'Basis-Tabelle-Samen'!AH240,
IF($C$1="Isländisch - IS",'Basis-Tabelle-Samen'!AI240,
IF($C$1="Italienisch - IT",'Basis-Tabelle-Samen'!AJ240,
IF($C$1="Japanisch - JP",'Basis-Tabelle-Samen'!AK240,
IF($C$1="Kroatisch - HR",'Basis-Tabelle-Samen'!AL240,
IF($C$1="Lettisch - LV",'Basis-Tabelle-Samen'!AM240,
IF($C$1="Litauisch - LT",'Basis-Tabelle-Samen'!AN240,
IF($C$1="Maltesisch - MT",'Basis-Tabelle-Samen'!AO240,
IF($C$1="Niederländisch - NL",'Basis-Tabelle-Samen'!AP240,
IF($C$1="Norwegisch - NO",'Basis-Tabelle-Samen'!AQ240,
IF($C$1="Polnisch - PL",'Basis-Tabelle-Samen'!AR240,
IF($C$1="Portugiesisch - PT",'Basis-Tabelle-Samen'!AS240,
IF($C$1="Rumänisch - RO",'Basis-Tabelle-Samen'!AT240,
IF($C$1="Schwedisch - SE",'Basis-Tabelle-Samen'!AU240,
IF($C$1="Slowakisch - SK",'Basis-Tabelle-Samen'!AV240,
IF($C$1="Slowenisch - SI",'Basis-Tabelle-Samen'!AW240,
IF($C$1="Spanisch - ES",'Basis-Tabelle-Samen'!AX240,
IF($C$1="Tschechisch - CZ",'Basis-Tabelle-Samen'!AY240,
IF($C$1="Türkisch - TR",'Basis-Tabelle-Samen'!AZ240,
IF($C$1="Ungarisch - HU",'Basis-Tabelle-Samen'!BA240,
" ACHTUNG"))))))))))))))))))))))))))))</f>
        <v>Pumpkin - Lantern Pumpkin</v>
      </c>
      <c r="D252" s="320">
        <f>'Basis-Tabelle-Samen'!F240</f>
        <v>10</v>
      </c>
      <c r="E252" s="321" t="str">
        <f>'Basis-Tabelle-Samen'!H240</f>
        <v>7 %</v>
      </c>
      <c r="F252" s="322" t="str">
        <f>IF('Basis-Tabelle-Samen'!G240="","",'Basis-Tabelle-Samen'!G240)</f>
        <v>05</v>
      </c>
      <c r="G252" s="320">
        <f>'Basis-Tabelle-Samen'!C240</f>
        <v>13076</v>
      </c>
      <c r="H252" s="323">
        <f>'Basis-Tabelle-Samen'!D240</f>
        <v>4055473130767</v>
      </c>
      <c r="I252" s="324">
        <f>'Basis-Tabelle-Samen'!E240</f>
        <v>1.85</v>
      </c>
      <c r="J252" s="325">
        <f t="shared" si="3"/>
        <v>12</v>
      </c>
      <c r="K252" s="326">
        <f>'Basis-Tabelle-Samen'!K240</f>
        <v>73076</v>
      </c>
      <c r="L252" s="323">
        <f>'Basis-Tabelle-Samen'!L240</f>
        <v>4055473730769</v>
      </c>
      <c r="M252" s="324">
        <f>'Basis-Tabelle-Samen'!M240</f>
        <v>2.4500000000000002</v>
      </c>
      <c r="N252" s="326">
        <f>IF(K252&lt;1,"",'3'!$I$15)</f>
        <v>15</v>
      </c>
      <c r="O252" s="327">
        <f>IF(K252&lt;1,"",'3'!$J$11)</f>
        <v>90</v>
      </c>
      <c r="P252" s="326">
        <f>'Basis-Tabelle-Samen'!N240</f>
        <v>83076</v>
      </c>
      <c r="Q252" s="323">
        <f>'Basis-Tabelle-Samen'!O240</f>
        <v>4055473830766</v>
      </c>
      <c r="R252" s="328">
        <f>'Basis-Tabelle-Samen'!P240</f>
        <v>3.75</v>
      </c>
      <c r="S252" s="326">
        <f>IF(R252&lt;1,"",'3'!$M$15)</f>
        <v>18</v>
      </c>
      <c r="T252" s="327">
        <f>IF(R252&lt;1,"",'3'!$N$11)</f>
        <v>72</v>
      </c>
      <c r="U252" s="326">
        <f>'Basis-Tabelle-Samen'!Q240</f>
        <v>53076</v>
      </c>
      <c r="V252" s="323">
        <f>'Basis-Tabelle-Samen'!R240</f>
        <v>4055473530765</v>
      </c>
      <c r="W252" s="324">
        <f>'Basis-Tabelle-Samen'!S240</f>
        <v>4.95</v>
      </c>
      <c r="X252" s="326">
        <f>IF(U252&lt;1,"",'3'!$Q$15)</f>
        <v>6</v>
      </c>
      <c r="Y252" s="327">
        <f>IF(U252&lt;1,"",'3'!$R$11)</f>
        <v>24</v>
      </c>
      <c r="Z252" s="326">
        <f>'Basis-Tabelle-Samen'!T240</f>
        <v>33076</v>
      </c>
      <c r="AA252" s="323">
        <f>'Basis-Tabelle-Samen'!U240</f>
        <v>4055473330761</v>
      </c>
      <c r="AB252" s="324">
        <f>'Basis-Tabelle-Samen'!V240</f>
        <v>6.75</v>
      </c>
      <c r="AC252" s="326">
        <f>IF(Z252&lt;1,"",'3'!$U$15)</f>
        <v>6</v>
      </c>
      <c r="AD252" s="327">
        <f>IF(Z252&lt;1,"",'3'!$V$11)</f>
        <v>24</v>
      </c>
      <c r="AE252" s="326">
        <f>'Basis-Tabelle-Samen'!W240</f>
        <v>63076</v>
      </c>
      <c r="AF252" s="323">
        <f>'Basis-Tabelle-Samen'!X240</f>
        <v>4055473630762</v>
      </c>
      <c r="AG252" s="324">
        <f>'Basis-Tabelle-Samen'!Y240</f>
        <v>2.95</v>
      </c>
      <c r="AH252" s="326">
        <f>IF(AE252&lt;1,"",'3'!$Y$15)</f>
        <v>8</v>
      </c>
      <c r="AI252" s="327">
        <f>IF(AE252&lt;1,"",'3'!$Z$11)</f>
        <v>64</v>
      </c>
      <c r="AJ252" s="315"/>
      <c r="AK252" s="316" t="str">
        <f>IF(G252&lt;1,"",
IF($C$1="Bulgarisch - BG",HYPERLINK(CONCATENATE("https://www.saflax.de/0-WVK-Retail/Bilder-Pictures/SAFLAX-",'Basis-Tabelle-Samen'!C240,"-",'Basis-Tabelle-Samen'!J240,"-seed-package-front-cr-bulgarian.jpg")),
IF($C$1="Dänisch - DK",HYPERLINK(CONCATENATE("https://www.saflax.de/0-WVK-Retail/Bilder-Pictures/SAFLAX-",'Basis-Tabelle-Samen'!C240,"-",'Basis-Tabelle-Samen'!J240,"-seed-package-front-cr-danish.jpg")),
IF($C$1="Deutsch - DE",HYPERLINK(CONCATENATE("https://www.saflax.de/0-WVK-Retail/Bilder-Pictures/SAFLAX-",'Basis-Tabelle-Samen'!C240,"-",'Basis-Tabelle-Samen'!J240,"-seed-package-front-cr-german.jpg")),
IF($C$1="Englisch - UK",HYPERLINK(CONCATENATE("https://www.saflax.de/0-WVK-Retail/Bilder-Pictures/SAFLAX-",'Basis-Tabelle-Samen'!C240,"-",'Basis-Tabelle-Samen'!J240,"-seed-package-front-cr-english.jpg")),
IF($C$1="Estnisch - EE",HYPERLINK(CONCATENATE("https://www.saflax.de/0-WVK-Retail/Bilder-Pictures/SAFLAX-",'Basis-Tabelle-Samen'!C240,"-",'Basis-Tabelle-Samen'!J240,"-seed-package-front-cr-estonian.jpg")),
IF($C$1="Finnisch - FI",HYPERLINK(CONCATENATE("https://www.saflax.de/0-WVK-Retail/Bilder-Pictures/SAFLAX-",'Basis-Tabelle-Samen'!C240,"-",'Basis-Tabelle-Samen'!J240,"-seed-package-front-cr-finnish.jpg")),
IF($C$1="Französisch - FR",HYPERLINK(CONCATENATE("https://www.saflax.de/0-WVK-Retail/Bilder-Pictures/SAFLAX-",'Basis-Tabelle-Samen'!C240,"-",'Basis-Tabelle-Samen'!J240,"-seed-package-front-cr-french.jpg")),
IF($C$1="Griechisch - GR",HYPERLINK(CONCATENATE("https://www.saflax.de/0-WVK-Retail/Bilder-Pictures/SAFLAX-",'Basis-Tabelle-Samen'!C240,"-",'Basis-Tabelle-Samen'!J240,"-seed-package-front-cr-greek.jpg")),
IF($C$1="Irisch - IE",HYPERLINK(CONCATENATE("https://www.saflax.de/0-WVK-Retail/Bilder-Pictures/SAFLAX-",'Basis-Tabelle-Samen'!C240,"-",'Basis-Tabelle-Samen'!J240,"-seed-package-front-cr-irish.jpg")),
IF($C$1="Isländisch - IS",HYPERLINK(CONCATENATE("https://www.saflax.de/0-WVK-Retail/Bilder-Pictures/SAFLAX-",'Basis-Tabelle-Samen'!C240,"-",'Basis-Tabelle-Samen'!J240,"-seed-package-front-cr-icelandic.jpg")),
IF($C$1="Italienisch - IT",HYPERLINK(CONCATENATE("https://www.saflax.de/0-WVK-Retail/Bilder-Pictures/SAFLAX-",'Basis-Tabelle-Samen'!C240,"-",'Basis-Tabelle-Samen'!J240,"-seed-package-front-cr-italian.jpg")),
IF($C$1="Japanisch - JP",HYPERLINK(CONCATENATE("https://www.saflax.de/0-WVK-Retail/Bilder-Pictures/SAFLAX-",'Basis-Tabelle-Samen'!C240,"-",'Basis-Tabelle-Samen'!J240,"-seed-package-front-cr-japanese.jpg")),
IF($C$1="Kroatisch - HR",HYPERLINK(CONCATENATE("https://www.saflax.de/0-WVK-Retail/Bilder-Pictures/SAFLAX-",'Basis-Tabelle-Samen'!C240,"-",'Basis-Tabelle-Samen'!J240,"-seed-package-front-cr-croatian.jpg")),
IF($C$1="Lettisch - LV",HYPERLINK(CONCATENATE("https://www.saflax.de/0-WVK-Retail/Bilder-Pictures/SAFLAX-",'Basis-Tabelle-Samen'!C240,"-",'Basis-Tabelle-Samen'!J240,"-seed-package-front-cr-latvian.jpg")),
IF($C$1="Litauisch - LT",HYPERLINK(CONCATENATE("https://www.saflax.de/0-WVK-Retail/Bilder-Pictures/SAFLAX-",'Basis-Tabelle-Samen'!C240,"-",'Basis-Tabelle-Samen'!J240,"-seed-package-front-cr-lithuanian.jpg")),
IF($C$1="Maltesisch - MT",HYPERLINK(CONCATENATE("https://www.saflax.de/0-WVK-Retail/Bilder-Pictures/SAFLAX-",'Basis-Tabelle-Samen'!C240,"-",'Basis-Tabelle-Samen'!J240,"-seed-package-front-cr-maltese.jpg")),
IF($C$1="Niederländisch - NL",HYPERLINK(CONCATENATE("https://www.saflax.de/0-WVK-Retail/Bilder-Pictures/SAFLAX-",'Basis-Tabelle-Samen'!C240,"-",'Basis-Tabelle-Samen'!J240,"-seed-package-front-cr-dutch.jpg")),
IF($C$1="Norwegisch - NO",HYPERLINK(CONCATENATE("https://www.saflax.de/0-WVK-Retail/Bilder-Pictures/SAFLAX-",'Basis-Tabelle-Samen'!C240,"-",'Basis-Tabelle-Samen'!J240,"-seed-package-front-cr-nowegian.jpg")),
IF($C$1="Polnisch - PL",HYPERLINK(CONCATENATE("https://www.saflax.de/0-WVK-Retail/Bilder-Pictures/SAFLAX-",'Basis-Tabelle-Samen'!C240,"-",'Basis-Tabelle-Samen'!J240,"-seed-package-front-cr-polish.jpg")),
IF($C$1="Portugiesisch - PT",HYPERLINK(CONCATENATE("https://www.saflax.de/0-WVK-Retail/Bilder-Pictures/SAFLAX-",'Basis-Tabelle-Samen'!C240,"-",'Basis-Tabelle-Samen'!J240,"-seed-package-front-cr-portuguese.jpg")),
IF($C$1="Rumänisch - RO",HYPERLINK(CONCATENATE("https://www.saflax.de/0-WVK-Retail/Bilder-Pictures/SAFLAX-",'Basis-Tabelle-Samen'!C240,"-",'Basis-Tabelle-Samen'!J240,"-seed-package-front-cr-romanian.jpg")),
IF($C$1="Schwedisch - SE",HYPERLINK(CONCATENATE("https://www.saflax.de/0-WVK-Retail/Bilder-Pictures/SAFLAX-",'Basis-Tabelle-Samen'!C240,"-",'Basis-Tabelle-Samen'!J240,"-seed-package-front-cr-swedish.jpg")),
IF($C$1="Slowakisch - SK",HYPERLINK(CONCATENATE("https://www.saflax.de/0-WVK-Retail/Bilder-Pictures/SAFLAX-",'Basis-Tabelle-Samen'!C240,"-",'Basis-Tabelle-Samen'!J240,"-seed-package-front-cr-slovak.jpg")),
IF($C$1="Slowenisch - SI",HYPERLINK(CONCATENATE("https://www.saflax.de/0-WVK-Retail/Bilder-Pictures/SAFLAX-",'Basis-Tabelle-Samen'!C240,"-",'Basis-Tabelle-Samen'!J240,"-seed-package-front-cr-slovenian.jpg")),
IF($C$1="Spanisch - ES",HYPERLINK(CONCATENATE("https://www.saflax.de/0-WVK-Retail/Bilder-Pictures/SAFLAX-",'Basis-Tabelle-Samen'!C240,"-",'Basis-Tabelle-Samen'!J240,"-seed-package-front-cr-spanish.jpg")),
IF($C$1="Tschechisch - CZ",HYPERLINK(CONCATENATE("https://www.saflax.de/0-WVK-Retail/Bilder-Pictures/SAFLAX-",'Basis-Tabelle-Samen'!C240,"-",'Basis-Tabelle-Samen'!J240,"-seed-package-front-cr-czech.jpg")),
IF($C$1="Türkisch - TR",HYPERLINK(CONCATENATE("https://www.saflax.de/0-WVK-Retail/Bilder-Pictures/SAFLAX-",'Basis-Tabelle-Samen'!C240,"-",'Basis-Tabelle-Samen'!J240,"-seed-package-front-cr-turkish.jpg")),
IF($C$1="Ungarisch - HU",HYPERLINK(CONCATENATE("https://www.saflax.de/0-WVK-Retail/Bilder-Pictures/SAFLAX-",'Basis-Tabelle-Samen'!C240,"-",'Basis-Tabelle-Samen'!J240,"-seed-package-front-cr-hungarian.jpg")),
" ACHTUNG")))))))))))))))))))))))))))))</f>
        <v>https://www.saflax.de/0-WVK-Retail/Bilder-Pictures/SAFLAX-13076-cucurbita-pepo-seed-package-front-cr-english.jpg</v>
      </c>
      <c r="AL252" s="330" t="str">
        <f>IF(G252&lt;1,"",
IF($C$1="Bulgarisch - BG",HYPERLINK(CONCATENATE("https://www.saflax.de/0-WVK-Retail/Bilder-Pictures/SAFLAX-",'Basis-Tabelle-Samen'!C240,"-",'Basis-Tabelle-Samen'!J240,"-seed-package-back-cr-bulgarian.jpg")),
IF($C$1="Dänisch - DK",HYPERLINK(CONCATENATE("https://www.saflax.de/0-WVK-Retail/Bilder-Pictures/SAFLAX-",'Basis-Tabelle-Samen'!C240,"-",'Basis-Tabelle-Samen'!J240,"-seed-package-back-cr-danish.jpg")),
IF($C$1="Deutsch - DE",HYPERLINK(CONCATENATE("https://www.saflax.de/0-WVK-Retail/Bilder-Pictures/SAFLAX-",'Basis-Tabelle-Samen'!C240,"-",'Basis-Tabelle-Samen'!J240,"-seed-package-back-cr-german.jpg")),
IF($C$1="Englisch - UK",HYPERLINK(CONCATENATE("https://www.saflax.de/0-WVK-Retail/Bilder-Pictures/SAFLAX-",'Basis-Tabelle-Samen'!C240,"-",'Basis-Tabelle-Samen'!J240,"-seed-package-back-cr-english.jpg")),
IF($C$1="Estnisch - EE",HYPERLINK(CONCATENATE("https://www.saflax.de/0-WVK-Retail/Bilder-Pictures/SAFLAX-",'Basis-Tabelle-Samen'!C240,"-",'Basis-Tabelle-Samen'!J240,"-seed-package-back-cr-estonian.jpg")),
IF($C$1="Finnisch - FI",HYPERLINK(CONCATENATE("https://www.saflax.de/0-WVK-Retail/Bilder-Pictures/SAFLAX-",'Basis-Tabelle-Samen'!C240,"-",'Basis-Tabelle-Samen'!J240,"-seed-package-back-cr-finnish.jpg")),
IF($C$1="Französisch - FR",HYPERLINK(CONCATENATE("https://www.saflax.de/0-WVK-Retail/Bilder-Pictures/SAFLAX-",'Basis-Tabelle-Samen'!C240,"-",'Basis-Tabelle-Samen'!J240,"-seed-package-back-cr-french.jpg")),
IF($C$1="Griechisch - GR",HYPERLINK(CONCATENATE("https://www.saflax.de/0-WVK-Retail/Bilder-Pictures/SAFLAX-",'Basis-Tabelle-Samen'!C240,"-",'Basis-Tabelle-Samen'!J240,"-seed-package-back-cr-greek.jpg")),
IF($C$1="Irisch - IE",HYPERLINK(CONCATENATE("https://www.saflax.de/0-WVK-Retail/Bilder-Pictures/SAFLAX-",'Basis-Tabelle-Samen'!C240,"-",'Basis-Tabelle-Samen'!J240,"-seed-package-back-cr-irish.jpg")),
IF($C$1="Isländisch - IS",HYPERLINK(CONCATENATE("https://www.saflax.de/0-WVK-Retail/Bilder-Pictures/SAFLAX-",'Basis-Tabelle-Samen'!C240,"-",'Basis-Tabelle-Samen'!J240,"-seed-package-back-cr-icelandic.jpg")),
IF($C$1="Italienisch - IT",HYPERLINK(CONCATENATE("https://www.saflax.de/0-WVK-Retail/Bilder-Pictures/SAFLAX-",'Basis-Tabelle-Samen'!C240,"-",'Basis-Tabelle-Samen'!J240,"-seed-package-back-cr-italian.jpg")),
IF($C$1="Japanisch - JP",HYPERLINK(CONCATENATE("https://www.saflax.de/0-WVK-Retail/Bilder-Pictures/SAFLAX-",'Basis-Tabelle-Samen'!C240,"-",'Basis-Tabelle-Samen'!J240,"-seed-package-back-cr-japanese.jpg")),
IF($C$1="Kroatisch - HR",HYPERLINK(CONCATENATE("https://www.saflax.de/0-WVK-Retail/Bilder-Pictures/SAFLAX-",'Basis-Tabelle-Samen'!C240,"-",'Basis-Tabelle-Samen'!J240,"-seed-package-back-cr-croatian.jpg")),
IF($C$1="Lettisch - LV",HYPERLINK(CONCATENATE("https://www.saflax.de/0-WVK-Retail/Bilder-Pictures/SAFLAX-",'Basis-Tabelle-Samen'!C240,"-",'Basis-Tabelle-Samen'!J240,"-seed-package-back-cr-latvian.jpg")),
IF($C$1="Litauisch - LT",HYPERLINK(CONCATENATE("https://www.saflax.de/0-WVK-Retail/Bilder-Pictures/SAFLAX-",'Basis-Tabelle-Samen'!C240,"-",'Basis-Tabelle-Samen'!J240,"-seed-package-back-cr-lithuanian.jpg")),
IF($C$1="Maltesisch - MT",HYPERLINK(CONCATENATE("https://www.saflax.de/0-WVK-Retail/Bilder-Pictures/SAFLAX-",'Basis-Tabelle-Samen'!C240,"-",'Basis-Tabelle-Samen'!J240,"-seed-package-back-cr-maltese.jpg")),
IF($C$1="Niederländisch - NL",HYPERLINK(CONCATENATE("https://www.saflax.de/0-WVK-Retail/Bilder-Pictures/SAFLAX-",'Basis-Tabelle-Samen'!C240,"-",'Basis-Tabelle-Samen'!J240,"-seed-package-back-cr-dutch.jpg")),
IF($C$1="Norwegisch - NO",HYPERLINK(CONCATENATE("https://www.saflax.de/0-WVK-Retail/Bilder-Pictures/SAFLAX-",'Basis-Tabelle-Samen'!C240,"-",'Basis-Tabelle-Samen'!J240,"-seed-package-back-cr-nowegian.jpg")),
IF($C$1="Polnisch - PL",HYPERLINK(CONCATENATE("https://www.saflax.de/0-WVK-Retail/Bilder-Pictures/SAFLAX-",'Basis-Tabelle-Samen'!C240,"-",'Basis-Tabelle-Samen'!J240,"-seed-package-back-cr-polish.jpg")),
IF($C$1="Portugiesisch - PT",HYPERLINK(CONCATENATE("https://www.saflax.de/0-WVK-Retail/Bilder-Pictures/SAFLAX-",'Basis-Tabelle-Samen'!C240,"-",'Basis-Tabelle-Samen'!J240,"-seed-package-back-cr-portuguese.jpg")),
IF($C$1="Rumänisch - RO",HYPERLINK(CONCATENATE("https://www.saflax.de/0-WVK-Retail/Bilder-Pictures/SAFLAX-",'Basis-Tabelle-Samen'!C240,"-",'Basis-Tabelle-Samen'!J240,"-seed-package-back-cr-romanian.jpg")),
IF($C$1="Schwedisch - SE",HYPERLINK(CONCATENATE("https://www.saflax.de/0-WVK-Retail/Bilder-Pictures/SAFLAX-",'Basis-Tabelle-Samen'!C240,"-",'Basis-Tabelle-Samen'!J240,"-seed-package-back-cr-swedish.jpg")),
IF($C$1="Slowakisch - SK",HYPERLINK(CONCATENATE("https://www.saflax.de/0-WVK-Retail/Bilder-Pictures/SAFLAX-",'Basis-Tabelle-Samen'!C240,"-",'Basis-Tabelle-Samen'!J240,"-seed-package-back-cr-slovak.jpg")),
IF($C$1="Slowenisch - SI",HYPERLINK(CONCATENATE("https://www.saflax.de/0-WVK-Retail/Bilder-Pictures/SAFLAX-",'Basis-Tabelle-Samen'!C240,"-",'Basis-Tabelle-Samen'!J240,"-seed-package-back-cr-slovenian.jpg")),
IF($C$1="Spanisch - ES",HYPERLINK(CONCATENATE("https://www.saflax.de/0-WVK-Retail/Bilder-Pictures/SAFLAX-",'Basis-Tabelle-Samen'!C240,"-",'Basis-Tabelle-Samen'!J240,"-seed-package-back-cr-spanish.jpg")),
IF($C$1="Tschechisch - CZ",HYPERLINK(CONCATENATE("https://www.saflax.de/0-WVK-Retail/Bilder-Pictures/SAFLAX-",'Basis-Tabelle-Samen'!C240,"-",'Basis-Tabelle-Samen'!J240,"-seed-package-back-cr-czech.jpg")),
IF($C$1="Türkisch - TR",HYPERLINK(CONCATENATE("https://www.saflax.de/0-WVK-Retail/Bilder-Pictures/SAFLAX-",'Basis-Tabelle-Samen'!C240,"-",'Basis-Tabelle-Samen'!J240,"-seed-package-back-cr-turkish.jpg")),
IF($C$1="Ungarisch - HU",HYPERLINK(CONCATENATE("https://www.saflax.de/0-WVK-Retail/Bilder-Pictures/SAFLAX-",'Basis-Tabelle-Samen'!C240,"-",'Basis-Tabelle-Samen'!J240,"-seed-package-back-cr-hungarian.jpg")),
" ACHTUNG")))))))))))))))))))))))))))))</f>
        <v>https://www.saflax.de/0-WVK-Retail/Bilder-Pictures/SAFLAX-13076-cucurbita-pepo-seed-package-back-cr-english.jpg</v>
      </c>
      <c r="AM252" s="330" t="str">
        <f>IF(H252&lt;1,"",
IF($C$1="Bulgarisch - BG",HYPERLINK(CONCATENATE("https://www.saflax.de/0-WVK-Retail/Bilder-Pictures/SAFLAX-",'Basis-Tabelle-Samen'!K240,"-",'Basis-Tabelle-Samen'!J240,"-garden-to-go-mini-bulgarian.jpg")),
IF($C$1="Dänisch - DK",HYPERLINK(CONCATENATE("https://www.saflax.de/0-WVK-Retail/Bilder-Pictures/SAFLAX-",'Basis-Tabelle-Samen'!K240,"-",'Basis-Tabelle-Samen'!J240,"-garden-to-go-mini-danish.jpg")),
IF($C$1="Deutsch - DE",HYPERLINK(CONCATENATE("https://www.saflax.de/0-WVK-Retail/Bilder-Pictures/SAFLAX-",'Basis-Tabelle-Samen'!K240,"-",'Basis-Tabelle-Samen'!J240,"-garden-to-go-mini-german.jpg")),
IF($C$1="Englisch - UK",HYPERLINK(CONCATENATE("https://www.saflax.de/0-WVK-Retail/Bilder-Pictures/SAFLAX-",'Basis-Tabelle-Samen'!K240,"-",'Basis-Tabelle-Samen'!J240,"-garden-to-go-mini-english.jpg")),
IF($C$1="Estnisch - EE",HYPERLINK(CONCATENATE("https://www.saflax.de/0-WVK-Retail/Bilder-Pictures/SAFLAX-",'Basis-Tabelle-Samen'!K240,"-",'Basis-Tabelle-Samen'!J240,"-garden-to-go-mini-estonian.jpg")),
IF($C$1="Finnisch - FI",HYPERLINK(CONCATENATE("https://www.saflax.de/0-WVK-Retail/Bilder-Pictures/SAFLAX-",'Basis-Tabelle-Samen'!K240,"-",'Basis-Tabelle-Samen'!J240,"-garden-to-go-mini-finnish.jpg")),
IF($C$1="Französisch - FR",HYPERLINK(CONCATENATE("https://www.saflax.de/0-WVK-Retail/Bilder-Pictures/SAFLAX-",'Basis-Tabelle-Samen'!K240,"-",'Basis-Tabelle-Samen'!J240,"-garden-to-go-mini-french.jpg")),
IF($C$1="Griechisch - GR",HYPERLINK(CONCATENATE("https://www.saflax.de/0-WVK-Retail/Bilder-Pictures/SAFLAX-",'Basis-Tabelle-Samen'!K240,"-",'Basis-Tabelle-Samen'!J240,"-garden-to-go-mini-greek.jpg")),
IF($C$1="Irisch - IE",HYPERLINK(CONCATENATE("https://www.saflax.de/0-WVK-Retail/Bilder-Pictures/SAFLAX-",'Basis-Tabelle-Samen'!K240,"-",'Basis-Tabelle-Samen'!J240,"-garden-to-go-mini-irish.jpg")),
IF($C$1="Isländisch - IS",HYPERLINK(CONCATENATE("https://www.saflax.de/0-WVK-Retail/Bilder-Pictures/SAFLAX-",'Basis-Tabelle-Samen'!K240,"-",'Basis-Tabelle-Samen'!J240,"-garden-to-go-mini-icelandic.jpg")),
IF($C$1="Italienisch - IT",HYPERLINK(CONCATENATE("https://www.saflax.de/0-WVK-Retail/Bilder-Pictures/SAFLAX-",'Basis-Tabelle-Samen'!K240,"-",'Basis-Tabelle-Samen'!J240,"-garden-to-go-mini-italian.jpg")),
IF($C$1="Japanisch - JP",HYPERLINK(CONCATENATE("https://www.saflax.de/0-WVK-Retail/Bilder-Pictures/SAFLAX-",'Basis-Tabelle-Samen'!K240,"-",'Basis-Tabelle-Samen'!J240,"-garden-to-go-mini-japanese.jpg")),
IF($C$1="Kroatisch - HR",HYPERLINK(CONCATENATE("https://www.saflax.de/0-WVK-Retail/Bilder-Pictures/SAFLAX-",'Basis-Tabelle-Samen'!K240,"-",'Basis-Tabelle-Samen'!J240,"-garden-to-go-mini-croatian.jpg")),
IF($C$1="Lettisch - LV",HYPERLINK(CONCATENATE("https://www.saflax.de/0-WVK-Retail/Bilder-Pictures/SAFLAX-",'Basis-Tabelle-Samen'!K240,"-",'Basis-Tabelle-Samen'!J240,"-garden-to-go-mini-latvian.jpg")),
IF($C$1="Litauisch - LT",HYPERLINK(CONCATENATE("https://www.saflax.de/0-WVK-Retail/Bilder-Pictures/SAFLAX-",'Basis-Tabelle-Samen'!K240,"-",'Basis-Tabelle-Samen'!J240,"-garden-to-go-mini-lithuanian.jpg")),
IF($C$1="Maltesisch - MT",HYPERLINK(CONCATENATE("https://www.saflax.de/0-WVK-Retail/Bilder-Pictures/SAFLAX-",'Basis-Tabelle-Samen'!K240,"-",'Basis-Tabelle-Samen'!J240,"-garden-to-go-mini-maltese.jpg")),
IF($C$1="Niederländisch - NL",HYPERLINK(CONCATENATE("https://www.saflax.de/0-WVK-Retail/Bilder-Pictures/SAFLAX-",'Basis-Tabelle-Samen'!K240,"-",'Basis-Tabelle-Samen'!J240,"-garden-to-go-mini-dutch.jpg")),
IF($C$1="Norwegisch - NO",HYPERLINK(CONCATENATE("https://www.saflax.de/0-WVK-Retail/Bilder-Pictures/SAFLAX-",'Basis-Tabelle-Samen'!K240,"-",'Basis-Tabelle-Samen'!J240,"-garden-to-go-mini-nowegian.jpg")),
IF($C$1="Polnisch - PL",HYPERLINK(CONCATENATE("https://www.saflax.de/0-WVK-Retail/Bilder-Pictures/SAFLAX-",'Basis-Tabelle-Samen'!K240,"-",'Basis-Tabelle-Samen'!J240,"-garden-to-go-mini-polish.jpg")),
IF($C$1="Portugiesisch - PT",HYPERLINK(CONCATENATE("https://www.saflax.de/0-WVK-Retail/Bilder-Pictures/SAFLAX-",'Basis-Tabelle-Samen'!K240,"-",'Basis-Tabelle-Samen'!J240,"-garden-to-go-mini-portuguese.jpg")),
IF($C$1="Rumänisch - RO",HYPERLINK(CONCATENATE("https://www.saflax.de/0-WVK-Retail/Bilder-Pictures/SAFLAX-",'Basis-Tabelle-Samen'!K240,"-",'Basis-Tabelle-Samen'!J240,"-garden-to-go-mini-romanian.jpg")),
IF($C$1="Schwedisch - SE",HYPERLINK(CONCATENATE("https://www.saflax.de/0-WVK-Retail/Bilder-Pictures/SAFLAX-",'Basis-Tabelle-Samen'!K240,"-",'Basis-Tabelle-Samen'!J240,"-garden-to-go-mini-swedish.jpg")),
IF($C$1="Slowakisch - SK",HYPERLINK(CONCATENATE("https://www.saflax.de/0-WVK-Retail/Bilder-Pictures/SAFLAX-",'Basis-Tabelle-Samen'!K240,"-",'Basis-Tabelle-Samen'!J240,"-garden-to-go-mini-slovak.jpg")),
IF($C$1="Slowenisch - SI",HYPERLINK(CONCATENATE("https://www.saflax.de/0-WVK-Retail/Bilder-Pictures/SAFLAX-",'Basis-Tabelle-Samen'!K240,"-",'Basis-Tabelle-Samen'!J240,"-garden-to-go-mini-slovenian.jpg")),
IF($C$1="Spanisch - ES",HYPERLINK(CONCATENATE("https://www.saflax.de/0-WVK-Retail/Bilder-Pictures/SAFLAX-",'Basis-Tabelle-Samen'!K240,"-",'Basis-Tabelle-Samen'!J240,"-garden-to-go-mini-spanish.jpg")),
IF($C$1="Tschechisch - CZ",HYPERLINK(CONCATENATE("https://www.saflax.de/0-WVK-Retail/Bilder-Pictures/SAFLAX-",'Basis-Tabelle-Samen'!K240,"-",'Basis-Tabelle-Samen'!J240,"-garden-to-go-mini-czech.jpg")),
IF($C$1="Türkisch - TR",HYPERLINK(CONCATENATE("https://www.saflax.de/0-WVK-Retail/Bilder-Pictures/SAFLAX-",'Basis-Tabelle-Samen'!K240,"-",'Basis-Tabelle-Samen'!J240,"-garden-to-go-mini-turkish.jpg")),
IF($C$1="Ungarisch - HU",HYPERLINK(CONCATENATE("https://www.saflax.de/0-WVK-Retail/Bilder-Pictures/SAFLAX-",'Basis-Tabelle-Samen'!K240,"-",'Basis-Tabelle-Samen'!J240,"-garden-to-go-mini-hungarian.jpg")),
" ACHTUNG")))))))))))))))))))))))))))))</f>
        <v>https://www.saflax.de/0-WVK-Retail/Bilder-Pictures/SAFLAX-73076-cucurbita-pepo-garden-to-go-mini-english.jpg</v>
      </c>
      <c r="AN252" s="330" t="str">
        <f>IF(I252&lt;1,"",
IF($C$1="Bulgarisch - BG",HYPERLINK(CONCATENATE("https://www.saflax.de/0-WVK-Retail/Bilder-Pictures/SAFLAX-",'Basis-Tabelle-Samen'!N240,"-",'Basis-Tabelle-Samen'!J240,"-garden-to-go-lite-bulgarian.jpg")),
IF($C$1="Dänisch - DK",HYPERLINK(CONCATENATE("https://www.saflax.de/0-WVK-Retail/Bilder-Pictures/SAFLAX-",'Basis-Tabelle-Samen'!N240,"-",'Basis-Tabelle-Samen'!J240,"-garden-to-go-lite-danish.jpg")),
IF($C$1="Deutsch - DE",HYPERLINK(CONCATENATE("https://www.saflax.de/0-WVK-Retail/Bilder-Pictures/SAFLAX-",'Basis-Tabelle-Samen'!N240,"-",'Basis-Tabelle-Samen'!J240,"-garden-to-go-lite-german.jpg")),
IF($C$1="Englisch - UK",HYPERLINK(CONCATENATE("https://www.saflax.de/0-WVK-Retail/Bilder-Pictures/SAFLAX-",'Basis-Tabelle-Samen'!N240,"-",'Basis-Tabelle-Samen'!J240,"-garden-to-go-lite-english.jpg")),
IF($C$1="Estnisch - EE",HYPERLINK(CONCATENATE("https://www.saflax.de/0-WVK-Retail/Bilder-Pictures/SAFLAX-",'Basis-Tabelle-Samen'!N240,"-",'Basis-Tabelle-Samen'!J240,"-garden-to-go-lite-estonian.jpg")),
IF($C$1="Finnisch - FI",HYPERLINK(CONCATENATE("https://www.saflax.de/0-WVK-Retail/Bilder-Pictures/SAFLAX-",'Basis-Tabelle-Samen'!N240,"-",'Basis-Tabelle-Samen'!J240,"-garden-to-go-lite-finnish.jpg")),
IF($C$1="Französisch - FR",HYPERLINK(CONCATENATE("https://www.saflax.de/0-WVK-Retail/Bilder-Pictures/SAFLAX-",'Basis-Tabelle-Samen'!N240,"-",'Basis-Tabelle-Samen'!J240,"-garden-to-go-lite-french.jpg")),
IF($C$1="Griechisch - GR",HYPERLINK(CONCATENATE("https://www.saflax.de/0-WVK-Retail/Bilder-Pictures/SAFLAX-",'Basis-Tabelle-Samen'!N240,"-",'Basis-Tabelle-Samen'!J240,"-garden-to-go-lite-greek.jpg")),
IF($C$1="Irisch - IE",HYPERLINK(CONCATENATE("https://www.saflax.de/0-WVK-Retail/Bilder-Pictures/SAFLAX-",'Basis-Tabelle-Samen'!N240,"-",'Basis-Tabelle-Samen'!J240,"-garden-to-go-lite-irish.jpg")),
IF($C$1="Isländisch - IS",HYPERLINK(CONCATENATE("https://www.saflax.de/0-WVK-Retail/Bilder-Pictures/SAFLAX-",'Basis-Tabelle-Samen'!N240,"-",'Basis-Tabelle-Samen'!J240,"-garden-to-go-lite-icelandic.jpg")),
IF($C$1="Italienisch - IT",HYPERLINK(CONCATENATE("https://www.saflax.de/0-WVK-Retail/Bilder-Pictures/SAFLAX-",'Basis-Tabelle-Samen'!N240,"-",'Basis-Tabelle-Samen'!J240,"-garden-to-go-lite-italian.jpg")),
IF($C$1="Japanisch - JP",HYPERLINK(CONCATENATE("https://www.saflax.de/0-WVK-Retail/Bilder-Pictures/SAFLAX-",'Basis-Tabelle-Samen'!N240,"-",'Basis-Tabelle-Samen'!J240,"-garden-to-go-lite-japanese.jpg")),
IF($C$1="Kroatisch - HR",HYPERLINK(CONCATENATE("https://www.saflax.de/0-WVK-Retail/Bilder-Pictures/SAFLAX-",'Basis-Tabelle-Samen'!N240,"-",'Basis-Tabelle-Samen'!J240,"-garden-to-go-lite-croatian.jpg")),
IF($C$1="Lettisch - LV",HYPERLINK(CONCATENATE("https://www.saflax.de/0-WVK-Retail/Bilder-Pictures/SAFLAX-",'Basis-Tabelle-Samen'!N240,"-",'Basis-Tabelle-Samen'!J240,"-garden-to-go-lite-latvian.jpg")),
IF($C$1="Litauisch - LT",HYPERLINK(CONCATENATE("https://www.saflax.de/0-WVK-Retail/Bilder-Pictures/SAFLAX-",'Basis-Tabelle-Samen'!N240,"-",'Basis-Tabelle-Samen'!J240,"-garden-to-go-lite-lithuanian.jpg")),
IF($C$1="Maltesisch - MT",HYPERLINK(CONCATENATE("https://www.saflax.de/0-WVK-Retail/Bilder-Pictures/SAFLAX-",'Basis-Tabelle-Samen'!N240,"-",'Basis-Tabelle-Samen'!J240,"-garden-to-go-lite-maltese.jpg")),
IF($C$1="Niederländisch - NL",HYPERLINK(CONCATENATE("https://www.saflax.de/0-WVK-Retail/Bilder-Pictures/SAFLAX-",'Basis-Tabelle-Samen'!N240,"-",'Basis-Tabelle-Samen'!J240,"-garden-to-go-lite-dutch.jpg")),
IF($C$1="Norwegisch - NO",HYPERLINK(CONCATENATE("https://www.saflax.de/0-WVK-Retail/Bilder-Pictures/SAFLAX-",'Basis-Tabelle-Samen'!N240,"-",'Basis-Tabelle-Samen'!J240,"-garden-to-go-lite-nowegian.jpg")),
IF($C$1="Polnisch - PL",HYPERLINK(CONCATENATE("https://www.saflax.de/0-WVK-Retail/Bilder-Pictures/SAFLAX-",'Basis-Tabelle-Samen'!N240,"-",'Basis-Tabelle-Samen'!J240,"-garden-to-go-lite-polish.jpg")),
IF($C$1="Portugiesisch - PT",HYPERLINK(CONCATENATE("https://www.saflax.de/0-WVK-Retail/Bilder-Pictures/SAFLAX-",'Basis-Tabelle-Samen'!N240,"-",'Basis-Tabelle-Samen'!J240,"-garden-to-go-lite-portuguese.jpg")),
IF($C$1="Rumänisch - RO",HYPERLINK(CONCATENATE("https://www.saflax.de/0-WVK-Retail/Bilder-Pictures/SAFLAX-",'Basis-Tabelle-Samen'!N240,"-",'Basis-Tabelle-Samen'!J240,"-garden-to-go-lite-romanian.jpg")),
IF($C$1="Schwedisch - SE",HYPERLINK(CONCATENATE("https://www.saflax.de/0-WVK-Retail/Bilder-Pictures/SAFLAX-",'Basis-Tabelle-Samen'!N240,"-",'Basis-Tabelle-Samen'!J240,"-garden-to-go-lite-swedish.jpg")),
IF($C$1="Slowakisch - SK",HYPERLINK(CONCATENATE("https://www.saflax.de/0-WVK-Retail/Bilder-Pictures/SAFLAX-",'Basis-Tabelle-Samen'!N240,"-",'Basis-Tabelle-Samen'!J240,"-garden-to-go-lite-slovak.jpg")),
IF($C$1="Slowenisch - SI",HYPERLINK(CONCATENATE("https://www.saflax.de/0-WVK-Retail/Bilder-Pictures/SAFLAX-",'Basis-Tabelle-Samen'!N240,"-",'Basis-Tabelle-Samen'!J240,"-garden-to-go-lite-slovenian.jpg")),
IF($C$1="Spanisch - ES",HYPERLINK(CONCATENATE("https://www.saflax.de/0-WVK-Retail/Bilder-Pictures/SAFLAX-",'Basis-Tabelle-Samen'!N240,"-",'Basis-Tabelle-Samen'!J240,"-garden-to-go-lite-spanish.jpg")),
IF($C$1="Tschechisch - CZ",HYPERLINK(CONCATENATE("https://www.saflax.de/0-WVK-Retail/Bilder-Pictures/SAFLAX-",'Basis-Tabelle-Samen'!N240,"-",'Basis-Tabelle-Samen'!J240,"-garden-to-go-lite-czech.jpg")),
IF($C$1="Türkisch - TR",HYPERLINK(CONCATENATE("https://www.saflax.de/0-WVK-Retail/Bilder-Pictures/SAFLAX-",'Basis-Tabelle-Samen'!N240,"-",'Basis-Tabelle-Samen'!J240,"-garden-to-go-lite-turkish.jpg")),
IF($C$1="Ungarisch - HU",HYPERLINK(CONCATENATE("https://www.saflax.de/0-WVK-Retail/Bilder-Pictures/SAFLAX-",'Basis-Tabelle-Samen'!N240,"-",'Basis-Tabelle-Samen'!J240,"-garden-to-go-lite-hungarian.jpg")),
" ACHTUNG")))))))))))))))))))))))))))))</f>
        <v>https://www.saflax.de/0-WVK-Retail/Bilder-Pictures/SAFLAX-83076-cucurbita-pepo-garden-to-go-lite-english.jpg</v>
      </c>
      <c r="AO252" s="330" t="str">
        <f>IF(J252&lt;1,"",
IF($C$1="Bulgarisch - BG",HYPERLINK(CONCATENATE("https://www.saflax.de/0-WVK-Retail/Bilder-Pictures/SAFLAX-",'Basis-Tabelle-Samen'!Q240,"-",'Basis-Tabelle-Samen'!J240,"-garden-to-go-bulgarian.jpg")),
IF($C$1="Dänisch - DK",HYPERLINK(CONCATENATE("https://www.saflax.de/0-WVK-Retail/Bilder-Pictures/SAFLAX-",'Basis-Tabelle-Samen'!Q240,"-",'Basis-Tabelle-Samen'!J240,"-garden-to-go-danish.jpg")),
IF($C$1="Deutsch - DE",HYPERLINK(CONCATENATE("https://www.saflax.de/0-WVK-Retail/Bilder-Pictures/SAFLAX-",'Basis-Tabelle-Samen'!Q240,"-",'Basis-Tabelle-Samen'!J240,"-garden-to-go-german.jpg")),
IF($C$1="Englisch - UK",HYPERLINK(CONCATENATE("https://www.saflax.de/0-WVK-Retail/Bilder-Pictures/SAFLAX-",'Basis-Tabelle-Samen'!Q240,"-",'Basis-Tabelle-Samen'!J240,"-garden-to-go-english.jpg")),
IF($C$1="Estnisch - EE",HYPERLINK(CONCATENATE("https://www.saflax.de/0-WVK-Retail/Bilder-Pictures/SAFLAX-",'Basis-Tabelle-Samen'!Q240,"-",'Basis-Tabelle-Samen'!J240,"-garden-to-go-estonian.jpg")),
IF($C$1="Finnisch - FI",HYPERLINK(CONCATENATE("https://www.saflax.de/0-WVK-Retail/Bilder-Pictures/SAFLAX-",'Basis-Tabelle-Samen'!Q240,"-",'Basis-Tabelle-Samen'!J240,"-garden-to-go-finnish.jpg")),
IF($C$1="Französisch - FR",HYPERLINK(CONCATENATE("https://www.saflax.de/0-WVK-Retail/Bilder-Pictures/SAFLAX-",'Basis-Tabelle-Samen'!Q240,"-",'Basis-Tabelle-Samen'!J240,"-garden-to-go-french.jpg")),
IF($C$1="Griechisch - GR",HYPERLINK(CONCATENATE("https://www.saflax.de/0-WVK-Retail/Bilder-Pictures/SAFLAX-",'Basis-Tabelle-Samen'!Q240,"-",'Basis-Tabelle-Samen'!J240,"-garden-to-go-greek.jpg")),
IF($C$1="Irisch - IE",HYPERLINK(CONCATENATE("https://www.saflax.de/0-WVK-Retail/Bilder-Pictures/SAFLAX-",'Basis-Tabelle-Samen'!Q240,"-",'Basis-Tabelle-Samen'!J240,"-garden-to-go-irish.jpg")),
IF($C$1="Isländisch - IS",HYPERLINK(CONCATENATE("https://www.saflax.de/0-WVK-Retail/Bilder-Pictures/SAFLAX-",'Basis-Tabelle-Samen'!Q240,"-",'Basis-Tabelle-Samen'!J240,"-garden-to-go-icelandic.jpg")),
IF($C$1="Italienisch - IT",HYPERLINK(CONCATENATE("https://www.saflax.de/0-WVK-Retail/Bilder-Pictures/SAFLAX-",'Basis-Tabelle-Samen'!Q240,"-",'Basis-Tabelle-Samen'!J240,"-garden-to-go-italian.jpg")),
IF($C$1="Japanisch - JP",HYPERLINK(CONCATENATE("https://www.saflax.de/0-WVK-Retail/Bilder-Pictures/SAFLAX-",'Basis-Tabelle-Samen'!Q240,"-",'Basis-Tabelle-Samen'!J240,"-garden-to-go-japanese.jpg")),
IF($C$1="Kroatisch - HR",HYPERLINK(CONCATENATE("https://www.saflax.de/0-WVK-Retail/Bilder-Pictures/SAFLAX-",'Basis-Tabelle-Samen'!Q240,"-",'Basis-Tabelle-Samen'!J240,"-garden-to-go-croatian.jpg")),
IF($C$1="Lettisch - LV",HYPERLINK(CONCATENATE("https://www.saflax.de/0-WVK-Retail/Bilder-Pictures/SAFLAX-",'Basis-Tabelle-Samen'!Q240,"-",'Basis-Tabelle-Samen'!J240,"-garden-to-go-latvian.jpg")),
IF($C$1="Litauisch - LT",HYPERLINK(CONCATENATE("https://www.saflax.de/0-WVK-Retail/Bilder-Pictures/SAFLAX-",'Basis-Tabelle-Samen'!Q240,"-",'Basis-Tabelle-Samen'!J240,"-garden-to-go-lithuanian.jpg")),
IF($C$1="Maltesisch - MT",HYPERLINK(CONCATENATE("https://www.saflax.de/0-WVK-Retail/Bilder-Pictures/SAFLAX-",'Basis-Tabelle-Samen'!Q240,"-",'Basis-Tabelle-Samen'!J240,"-garden-to-go-maltese.jpg")),
IF($C$1="Niederländisch - NL",HYPERLINK(CONCATENATE("https://www.saflax.de/0-WVK-Retail/Bilder-Pictures/SAFLAX-",'Basis-Tabelle-Samen'!Q240,"-",'Basis-Tabelle-Samen'!J240,"-garden-to-go-dutch.jpg")),
IF($C$1="Norwegisch - NO",HYPERLINK(CONCATENATE("https://www.saflax.de/0-WVK-Retail/Bilder-Pictures/SAFLAX-",'Basis-Tabelle-Samen'!Q240,"-",'Basis-Tabelle-Samen'!J240,"-garden-to-go-nowegian.jpg")),
IF($C$1="Polnisch - PL",HYPERLINK(CONCATENATE("https://www.saflax.de/0-WVK-Retail/Bilder-Pictures/SAFLAX-",'Basis-Tabelle-Samen'!Q240,"-",'Basis-Tabelle-Samen'!J240,"-garden-to-go-polish.jpg")),
IF($C$1="Portugiesisch - PT",HYPERLINK(CONCATENATE("https://www.saflax.de/0-WVK-Retail/Bilder-Pictures/SAFLAX-",'Basis-Tabelle-Samen'!Q240,"-",'Basis-Tabelle-Samen'!J240,"-garden-to-go-portuguese.jpg")),
IF($C$1="Rumänisch - RO",HYPERLINK(CONCATENATE("https://www.saflax.de/0-WVK-Retail/Bilder-Pictures/SAFLAX-",'Basis-Tabelle-Samen'!Q240,"-",'Basis-Tabelle-Samen'!J240,"-garden-to-go-romanian.jpg")),
IF($C$1="Schwedisch - SE",HYPERLINK(CONCATENATE("https://www.saflax.de/0-WVK-Retail/Bilder-Pictures/SAFLAX-",'Basis-Tabelle-Samen'!Q240,"-",'Basis-Tabelle-Samen'!J240,"-garden-to-go-swedish.jpg")),
IF($C$1="Slowakisch - SK",HYPERLINK(CONCATENATE("https://www.saflax.de/0-WVK-Retail/Bilder-Pictures/SAFLAX-",'Basis-Tabelle-Samen'!Q240,"-",'Basis-Tabelle-Samen'!J240,"-garden-to-go-slovak.jpg")),
IF($C$1="Slowenisch - SI",HYPERLINK(CONCATENATE("https://www.saflax.de/0-WVK-Retail/Bilder-Pictures/SAFLAX-",'Basis-Tabelle-Samen'!Q240,"-",'Basis-Tabelle-Samen'!J240,"-garden-to-go-slovenian.jpg")),
IF($C$1="Spanisch - ES",HYPERLINK(CONCATENATE("https://www.saflax.de/0-WVK-Retail/Bilder-Pictures/SAFLAX-",'Basis-Tabelle-Samen'!Q240,"-",'Basis-Tabelle-Samen'!J240,"-garden-to-go-spanish.jpg")),
IF($C$1="Tschechisch - CZ",HYPERLINK(CONCATENATE("https://www.saflax.de/0-WVK-Retail/Bilder-Pictures/SAFLAX-",'Basis-Tabelle-Samen'!Q240,"-",'Basis-Tabelle-Samen'!J240,"-garden-to-go-czech.jpg")),
IF($C$1="Türkisch - TR",HYPERLINK(CONCATENATE("https://www.saflax.de/0-WVK-Retail/Bilder-Pictures/SAFLAX-",'Basis-Tabelle-Samen'!Q240,"-",'Basis-Tabelle-Samen'!J240,"-garden-to-go-turkish.jpg")),
IF($C$1="Ungarisch - HU",HYPERLINK(CONCATENATE("https://www.saflax.de/0-WVK-Retail/Bilder-Pictures/SAFLAX-",'Basis-Tabelle-Samen'!Q240,"-",'Basis-Tabelle-Samen'!J240,"-garden-to-go-hungarian.jpg")),
" ACHTUNG")))))))))))))))))))))))))))))</f>
        <v>https://www.saflax.de/0-WVK-Retail/Bilder-Pictures/SAFLAX-53076-cucurbita-pepo-garden-to-go-english.jpg</v>
      </c>
      <c r="AP252" s="330" t="str">
        <f>IF(K252&lt;1,"",
IF($C$1="Bulgarisch - BG",HYPERLINK(CONCATENATE("https://www.saflax.de/0-WVK-Retail/Bilder-Pictures/SAFLAX-",'Basis-Tabelle-Samen'!T240,"-",'Basis-Tabelle-Samen'!J240,"-cultivation-set-bulgarian.jpg")),
IF($C$1="Dänisch - DK",HYPERLINK(CONCATENATE("https://www.saflax.de/0-WVK-Retail/Bilder-Pictures/SAFLAX-",'Basis-Tabelle-Samen'!T240,"-",'Basis-Tabelle-Samen'!J240,"-cultivation-set-danish.jpg")),
IF($C$1="Deutsch - DE",HYPERLINK(CONCATENATE("https://www.saflax.de/0-WVK-Retail/Bilder-Pictures/SAFLAX-",'Basis-Tabelle-Samen'!T240,"-",'Basis-Tabelle-Samen'!J240,"-cultivation-set-german.jpg")),
IF($C$1="Englisch - UK",HYPERLINK(CONCATENATE("https://www.saflax.de/0-WVK-Retail/Bilder-Pictures/SAFLAX-",'Basis-Tabelle-Samen'!T240,"-",'Basis-Tabelle-Samen'!J240,"-cultivation-set-english.jpg")),
IF($C$1="Estnisch - EE",HYPERLINK(CONCATENATE("https://www.saflax.de/0-WVK-Retail/Bilder-Pictures/SAFLAX-",'Basis-Tabelle-Samen'!T240,"-",'Basis-Tabelle-Samen'!J240,"-cultivation-set-estonian.jpg")),
IF($C$1="Finnisch - FI",HYPERLINK(CONCATENATE("https://www.saflax.de/0-WVK-Retail/Bilder-Pictures/SAFLAX-",'Basis-Tabelle-Samen'!T240,"-",'Basis-Tabelle-Samen'!J240,"-cultivation-set-finnish.jpg")),
IF($C$1="Französisch - FR",HYPERLINK(CONCATENATE("https://www.saflax.de/0-WVK-Retail/Bilder-Pictures/SAFLAX-",'Basis-Tabelle-Samen'!T240,"-",'Basis-Tabelle-Samen'!J240,"-cultivation-set-french.jpg")),
IF($C$1="Griechisch - GR",HYPERLINK(CONCATENATE("https://www.saflax.de/0-WVK-Retail/Bilder-Pictures/SAFLAX-",'Basis-Tabelle-Samen'!T240,"-",'Basis-Tabelle-Samen'!J240,"-cultivation-set-greek.jpg")),
IF($C$1="Irisch - IE",HYPERLINK(CONCATENATE("https://www.saflax.de/0-WVK-Retail/Bilder-Pictures/SAFLAX-",'Basis-Tabelle-Samen'!T240,"-",'Basis-Tabelle-Samen'!J240,"-cultivation-set-irish.jpg")),
IF($C$1="Isländisch - IS",HYPERLINK(CONCATENATE("https://www.saflax.de/0-WVK-Retail/Bilder-Pictures/SAFLAX-",'Basis-Tabelle-Samen'!T240,"-",'Basis-Tabelle-Samen'!J240,"-cultivation-set-icelandic.jpg")),
IF($C$1="Italienisch - IT",HYPERLINK(CONCATENATE("https://www.saflax.de/0-WVK-Retail/Bilder-Pictures/SAFLAX-",'Basis-Tabelle-Samen'!T240,"-",'Basis-Tabelle-Samen'!J240,"-cultivation-set-italian.jpg")),
IF($C$1="Japanisch - JP",HYPERLINK(CONCATENATE("https://www.saflax.de/0-WVK-Retail/Bilder-Pictures/SAFLAX-",'Basis-Tabelle-Samen'!T240,"-",'Basis-Tabelle-Samen'!J240,"-cultivation-set-japanese.jpg")),
IF($C$1="Kroatisch - HR",HYPERLINK(CONCATENATE("https://www.saflax.de/0-WVK-Retail/Bilder-Pictures/SAFLAX-",'Basis-Tabelle-Samen'!T240,"-",'Basis-Tabelle-Samen'!J240,"-cultivation-set-croatian.jpg")),
IF($C$1="Lettisch - LV",HYPERLINK(CONCATENATE("https://www.saflax.de/0-WVK-Retail/Bilder-Pictures/SAFLAX-",'Basis-Tabelle-Samen'!T240,"-",'Basis-Tabelle-Samen'!J240,"-cultivation-set-latvian.jpg")),
IF($C$1="Litauisch - LT",HYPERLINK(CONCATENATE("https://www.saflax.de/0-WVK-Retail/Bilder-Pictures/SAFLAX-",'Basis-Tabelle-Samen'!T240,"-",'Basis-Tabelle-Samen'!J240,"-cultivation-set-lithuanian.jpg")),
IF($C$1="Maltesisch - MT",HYPERLINK(CONCATENATE("https://www.saflax.de/0-WVK-Retail/Bilder-Pictures/SAFLAX-",'Basis-Tabelle-Samen'!T240,"-",'Basis-Tabelle-Samen'!J240,"-cultivation-set-maltese.jpg")),
IF($C$1="Niederländisch - NL",HYPERLINK(CONCATENATE("https://www.saflax.de/0-WVK-Retail/Bilder-Pictures/SAFLAX-",'Basis-Tabelle-Samen'!T240,"-",'Basis-Tabelle-Samen'!J240,"-cultivation-set-dutch.jpg")),
IF($C$1="Norwegisch - NO",HYPERLINK(CONCATENATE("https://www.saflax.de/0-WVK-Retail/Bilder-Pictures/SAFLAX-",'Basis-Tabelle-Samen'!T240,"-",'Basis-Tabelle-Samen'!J240,"-cultivation-set-nowegian.jpg")),
IF($C$1="Polnisch - PL",HYPERLINK(CONCATENATE("https://www.saflax.de/0-WVK-Retail/Bilder-Pictures/SAFLAX-",'Basis-Tabelle-Samen'!T240,"-",'Basis-Tabelle-Samen'!J240,"-cultivation-set-polish.jpg")),
IF($C$1="Portugiesisch - PT",HYPERLINK(CONCATENATE("https://www.saflax.de/0-WVK-Retail/Bilder-Pictures/SAFLAX-",'Basis-Tabelle-Samen'!T240,"-",'Basis-Tabelle-Samen'!J240,"-cultivation-set-portuguese.jpg")),
IF($C$1="Rumänisch - RO",HYPERLINK(CONCATENATE("https://www.saflax.de/0-WVK-Retail/Bilder-Pictures/SAFLAX-",'Basis-Tabelle-Samen'!T240,"-",'Basis-Tabelle-Samen'!J240,"-cultivation-set-romanian.jpg")),
IF($C$1="Schwedisch - SE",HYPERLINK(CONCATENATE("https://www.saflax.de/0-WVK-Retail/Bilder-Pictures/SAFLAX-",'Basis-Tabelle-Samen'!T240,"-",'Basis-Tabelle-Samen'!J240,"-cultivation-set-swedish.jpg")),
IF($C$1="Slowakisch - SK",HYPERLINK(CONCATENATE("https://www.saflax.de/0-WVK-Retail/Bilder-Pictures/SAFLAX-",'Basis-Tabelle-Samen'!T240,"-",'Basis-Tabelle-Samen'!J240,"-cultivation-set-slovak.jpg")),
IF($C$1="Slowenisch - SI",HYPERLINK(CONCATENATE("https://www.saflax.de/0-WVK-Retail/Bilder-Pictures/SAFLAX-",'Basis-Tabelle-Samen'!T240,"-",'Basis-Tabelle-Samen'!J240,"-cultivation-set-slovenian.jpg")),
IF($C$1="Spanisch - ES",HYPERLINK(CONCATENATE("https://www.saflax.de/0-WVK-Retail/Bilder-Pictures/SAFLAX-",'Basis-Tabelle-Samen'!T240,"-",'Basis-Tabelle-Samen'!J240,"-cultivation-set-spanish.jpg")),
IF($C$1="Tschechisch - CZ",HYPERLINK(CONCATENATE("https://www.saflax.de/0-WVK-Retail/Bilder-Pictures/SAFLAX-",'Basis-Tabelle-Samen'!T240,"-",'Basis-Tabelle-Samen'!J240,"-cultivation-set-czech.jpg")),
IF($C$1="Türkisch - TR",HYPERLINK(CONCATENATE("https://www.saflax.de/0-WVK-Retail/Bilder-Pictures/SAFLAX-",'Basis-Tabelle-Samen'!T240,"-",'Basis-Tabelle-Samen'!J240,"-cultivation-set-turkish.jpg")),
IF($C$1="Ungarisch - HU",HYPERLINK(CONCATENATE("https://www.saflax.de/0-WVK-Retail/Bilder-Pictures/SAFLAX-",'Basis-Tabelle-Samen'!T240,"-",'Basis-Tabelle-Samen'!J240,"-cultivation-set-hungarian.jpg")),
" ACHTUNG")))))))))))))))))))))))))))))</f>
        <v>https://www.saflax.de/0-WVK-Retail/Bilder-Pictures/SAFLAX-33076-cucurbita-pepo-cultivation-set-english.jpg</v>
      </c>
      <c r="AQ252" s="330" t="str">
        <f>IF(L252&lt;1,"",
IF($C$1="Bulgarisch - BG",HYPERLINK(CONCATENATE("https://www.saflax.de/0-WVK-Retail/Bilder-Pictures/SAFLAX-",'Basis-Tabelle-Samen'!W240,"-",'Basis-Tabelle-Samen'!J240,"-garden-in-the-bag-bulgarian.jpg")),
IF($C$1="Dänisch - DK",HYPERLINK(CONCATENATE("https://www.saflax.de/0-WVK-Retail/Bilder-Pictures/SAFLAX-",'Basis-Tabelle-Samen'!W240,"-",'Basis-Tabelle-Samen'!J240,"-garden-in-the-bag-danish.jpg")),
IF($C$1="Deutsch - DE",HYPERLINK(CONCATENATE("https://www.saflax.de/0-WVK-Retail/Bilder-Pictures/SAFLAX-",'Basis-Tabelle-Samen'!W240,"-",'Basis-Tabelle-Samen'!J240,"-garden-in-the-bag-german.jpg")),
IF($C$1="Englisch - UK",HYPERLINK(CONCATENATE("https://www.saflax.de/0-WVK-Retail/Bilder-Pictures/SAFLAX-",'Basis-Tabelle-Samen'!W240,"-",'Basis-Tabelle-Samen'!J240,"-garden-in-the-bag-english.jpg")),
IF($C$1="Estnisch - EE",HYPERLINK(CONCATENATE("https://www.saflax.de/0-WVK-Retail/Bilder-Pictures/SAFLAX-",'Basis-Tabelle-Samen'!W240,"-",'Basis-Tabelle-Samen'!J240,"-garden-in-the-bag-estonian.jpg")),
IF($C$1="Finnisch - FI",HYPERLINK(CONCATENATE("https://www.saflax.de/0-WVK-Retail/Bilder-Pictures/SAFLAX-",'Basis-Tabelle-Samen'!W240,"-",'Basis-Tabelle-Samen'!J240,"-garden-in-the-bag-finnish.jpg")),
IF($C$1="Französisch - FR",HYPERLINK(CONCATENATE("https://www.saflax.de/0-WVK-Retail/Bilder-Pictures/SAFLAX-",'Basis-Tabelle-Samen'!W240,"-",'Basis-Tabelle-Samen'!J240,"-garden-in-the-bag-french.jpg")),
IF($C$1="Griechisch - GR",HYPERLINK(CONCATENATE("https://www.saflax.de/0-WVK-Retail/Bilder-Pictures/SAFLAX-",'Basis-Tabelle-Samen'!W240,"-",'Basis-Tabelle-Samen'!J240,"-garden-in-the-bag-greek.jpg")),
IF($C$1="Irisch - IE",HYPERLINK(CONCATENATE("https://www.saflax.de/0-WVK-Retail/Bilder-Pictures/SAFLAX-",'Basis-Tabelle-Samen'!W240,"-",'Basis-Tabelle-Samen'!J240,"-garden-in-the-bag-irish.jpg")),
IF($C$1="Isländisch - IS",HYPERLINK(CONCATENATE("https://www.saflax.de/0-WVK-Retail/Bilder-Pictures/SAFLAX-",'Basis-Tabelle-Samen'!W240,"-",'Basis-Tabelle-Samen'!J240,"-garden-in-the-bag-icelandic.jpg")),
IF($C$1="Italienisch - IT",HYPERLINK(CONCATENATE("https://www.saflax.de/0-WVK-Retail/Bilder-Pictures/SAFLAX-",'Basis-Tabelle-Samen'!W240,"-",'Basis-Tabelle-Samen'!J240,"-garden-in-the-bag-italian.jpg")),
IF($C$1="Japanisch - JP",HYPERLINK(CONCATENATE("https://www.saflax.de/0-WVK-Retail/Bilder-Pictures/SAFLAX-",'Basis-Tabelle-Samen'!W240,"-",'Basis-Tabelle-Samen'!J240,"-garden-in-the-bag-japanese.jpg")),
IF($C$1="Kroatisch - HR",HYPERLINK(CONCATENATE("https://www.saflax.de/0-WVK-Retail/Bilder-Pictures/SAFLAX-",'Basis-Tabelle-Samen'!W240,"-",'Basis-Tabelle-Samen'!J240,"-garden-in-the-bag-croatian.jpg")),
IF($C$1="Lettisch - LV",HYPERLINK(CONCATENATE("https://www.saflax.de/0-WVK-Retail/Bilder-Pictures/SAFLAX-",'Basis-Tabelle-Samen'!W240,"-",'Basis-Tabelle-Samen'!J240,"-garden-in-the-bag-latvian.jpg")),
IF($C$1="Litauisch - LT",HYPERLINK(CONCATENATE("https://www.saflax.de/0-WVK-Retail/Bilder-Pictures/SAFLAX-",'Basis-Tabelle-Samen'!W240,"-",'Basis-Tabelle-Samen'!J240,"-garden-in-the-bag-lithuanian.jpg")),
IF($C$1="Maltesisch - MT",HYPERLINK(CONCATENATE("https://www.saflax.de/0-WVK-Retail/Bilder-Pictures/SAFLAX-",'Basis-Tabelle-Samen'!W240,"-",'Basis-Tabelle-Samen'!J240,"-garden-in-the-bag-maltese.jpg")),
IF($C$1="Niederländisch - NL",HYPERLINK(CONCATENATE("https://www.saflax.de/0-WVK-Retail/Bilder-Pictures/SAFLAX-",'Basis-Tabelle-Samen'!W240,"-",'Basis-Tabelle-Samen'!J240,"-garden-in-the-bag-dutch.jpg")),
IF($C$1="Norwegisch - NO",HYPERLINK(CONCATENATE("https://www.saflax.de/0-WVK-Retail/Bilder-Pictures/SAFLAX-",'Basis-Tabelle-Samen'!W240,"-",'Basis-Tabelle-Samen'!J240,"-garden-in-the-bag-nowegian.jpg")),
IF($C$1="Polnisch - PL",HYPERLINK(CONCATENATE("https://www.saflax.de/0-WVK-Retail/Bilder-Pictures/SAFLAX-",'Basis-Tabelle-Samen'!W240,"-",'Basis-Tabelle-Samen'!J240,"-garden-in-the-bag-polish.jpg")),
IF($C$1="Portugiesisch - PT",HYPERLINK(CONCATENATE("https://www.saflax.de/0-WVK-Retail/Bilder-Pictures/SAFLAX-",'Basis-Tabelle-Samen'!W240,"-",'Basis-Tabelle-Samen'!J240,"-garden-in-the-bag-portuguese.jpg")),
IF($C$1="Rumänisch - RO",HYPERLINK(CONCATENATE("https://www.saflax.de/0-WVK-Retail/Bilder-Pictures/SAFLAX-",'Basis-Tabelle-Samen'!W240,"-",'Basis-Tabelle-Samen'!J240,"-garden-in-the-bag-romanian.jpg")),
IF($C$1="Schwedisch - SE",HYPERLINK(CONCATENATE("https://www.saflax.de/0-WVK-Retail/Bilder-Pictures/SAFLAX-",'Basis-Tabelle-Samen'!W240,"-",'Basis-Tabelle-Samen'!J240,"-garden-in-the-bag-swedish.jpg")),
IF($C$1="Slowakisch - SK",HYPERLINK(CONCATENATE("https://www.saflax.de/0-WVK-Retail/Bilder-Pictures/SAFLAX-",'Basis-Tabelle-Samen'!W240,"-",'Basis-Tabelle-Samen'!J240,"-garden-in-the-bag-slovak.jpg")),
IF($C$1="Slowenisch - SI",HYPERLINK(CONCATENATE("https://www.saflax.de/0-WVK-Retail/Bilder-Pictures/SAFLAX-",'Basis-Tabelle-Samen'!W240,"-",'Basis-Tabelle-Samen'!J240,"-garden-in-the-bag-slovenian.jpg")),
IF($C$1="Spanisch - ES",HYPERLINK(CONCATENATE("https://www.saflax.de/0-WVK-Retail/Bilder-Pictures/SAFLAX-",'Basis-Tabelle-Samen'!W240,"-",'Basis-Tabelle-Samen'!J240,"-garden-in-the-bag-spanish.jpg")),
IF($C$1="Tschechisch - CZ",HYPERLINK(CONCATENATE("https://www.saflax.de/0-WVK-Retail/Bilder-Pictures/SAFLAX-",'Basis-Tabelle-Samen'!W240,"-",'Basis-Tabelle-Samen'!J240,"-garden-in-the-bag-czech.jpg")),
IF($C$1="Türkisch - TR",HYPERLINK(CONCATENATE("https://www.saflax.de/0-WVK-Retail/Bilder-Pictures/SAFLAX-",'Basis-Tabelle-Samen'!W240,"-",'Basis-Tabelle-Samen'!J240,"-garden-in-the-bag-turkish.jpg")),
IF($C$1="Ungarisch - HU",HYPERLINK(CONCATENATE("https://www.saflax.de/0-WVK-Retail/Bilder-Pictures/SAFLAX-",'Basis-Tabelle-Samen'!W240,"-",'Basis-Tabelle-Samen'!J240,"-garden-in-the-bag-hungarian.jpg")),
" ACHTUNG")))))))))))))))))))))))))))))</f>
        <v>https://www.saflax.de/0-WVK-Retail/Bilder-Pictures/SAFLAX-63076-cucurbita-pepo-garden-in-the-bag-english.jpg</v>
      </c>
    </row>
    <row r="253" spans="1:43" ht="17.100000000000001" customHeight="1" x14ac:dyDescent="0.2">
      <c r="A253" s="318" t="str">
        <f>IF('Basis-Tabelle-Samen'!A248="","",IF($C$1="Deutsch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53" s="319" t="str">
        <f>'Basis-Tabelle-Samen'!I248</f>
        <v>Lycopersicon esculentum</v>
      </c>
      <c r="C253" s="316" t="str">
        <f>IF($C$1="Bulgarisch - BG",'Basis-Tabelle-Samen'!Z248,
IF($C$1="Dänisch - DK",'Basis-Tabelle-Samen'!AA248,
IF($C$1="Deutsch - DE",'Basis-Tabelle-Samen'!AB248,
IF($C$1="Englisch - UK",'Basis-Tabelle-Samen'!AC248,
IF($C$1="Estnisch - EE",'Basis-Tabelle-Samen'!AD248,
IF($C$1="Finnisch - FI",'Basis-Tabelle-Samen'!AE248,
IF($C$1="Französisch - FR",'Basis-Tabelle-Samen'!AF248,
IF($C$1="Griechisch - GR",'Basis-Tabelle-Samen'!AG248,
IF($C$1="Irisch - IE",'Basis-Tabelle-Samen'!AH248,
IF($C$1="Isländisch - IS",'Basis-Tabelle-Samen'!AI248,
IF($C$1="Italienisch - IT",'Basis-Tabelle-Samen'!AJ248,
IF($C$1="Japanisch - JP",'Basis-Tabelle-Samen'!AK248,
IF($C$1="Kroatisch - HR",'Basis-Tabelle-Samen'!AL248,
IF($C$1="Lettisch - LV",'Basis-Tabelle-Samen'!AM248,
IF($C$1="Litauisch - LT",'Basis-Tabelle-Samen'!AN248,
IF($C$1="Maltesisch - MT",'Basis-Tabelle-Samen'!AO248,
IF($C$1="Niederländisch - NL",'Basis-Tabelle-Samen'!AP248,
IF($C$1="Norwegisch - NO",'Basis-Tabelle-Samen'!AQ248,
IF($C$1="Polnisch - PL",'Basis-Tabelle-Samen'!AR248,
IF($C$1="Portugiesisch - PT",'Basis-Tabelle-Samen'!AS248,
IF($C$1="Rumänisch - RO",'Basis-Tabelle-Samen'!AT248,
IF($C$1="Schwedisch - SE",'Basis-Tabelle-Samen'!AU248,
IF($C$1="Slowakisch - SK",'Basis-Tabelle-Samen'!AV248,
IF($C$1="Slowenisch - SI",'Basis-Tabelle-Samen'!AW248,
IF($C$1="Spanisch - ES",'Basis-Tabelle-Samen'!AX248,
IF($C$1="Tschechisch - CZ",'Basis-Tabelle-Samen'!AY248,
IF($C$1="Türkisch - TR",'Basis-Tabelle-Samen'!AZ248,
IF($C$1="Ungarisch - HU",'Basis-Tabelle-Samen'!BA248,
" ACHTUNG"))))))))))))))))))))))))))))</f>
        <v>Tomato - Pink Brandywine</v>
      </c>
      <c r="D253" s="320">
        <f>'Basis-Tabelle-Samen'!F248</f>
        <v>10</v>
      </c>
      <c r="E253" s="321" t="str">
        <f>'Basis-Tabelle-Samen'!H248</f>
        <v>7 %</v>
      </c>
      <c r="F253" s="322" t="str">
        <f>IF('Basis-Tabelle-Samen'!G248="","",'Basis-Tabelle-Samen'!G248)</f>
        <v>05</v>
      </c>
      <c r="G253" s="320">
        <f>'Basis-Tabelle-Samen'!C248</f>
        <v>13424</v>
      </c>
      <c r="H253" s="323">
        <f>'Basis-Tabelle-Samen'!D248</f>
        <v>4055473134246</v>
      </c>
      <c r="I253" s="324">
        <f>'Basis-Tabelle-Samen'!E248</f>
        <v>1.85</v>
      </c>
      <c r="J253" s="325">
        <f t="shared" si="3"/>
        <v>12</v>
      </c>
      <c r="K253" s="326">
        <f>'Basis-Tabelle-Samen'!K248</f>
        <v>73424</v>
      </c>
      <c r="L253" s="323">
        <f>'Basis-Tabelle-Samen'!L248</f>
        <v>4055473734248</v>
      </c>
      <c r="M253" s="324">
        <f>'Basis-Tabelle-Samen'!M248</f>
        <v>2.4500000000000002</v>
      </c>
      <c r="N253" s="326">
        <f>IF(K253&lt;1,"",'3'!$I$15)</f>
        <v>15</v>
      </c>
      <c r="O253" s="327">
        <f>IF(K253&lt;1,"",'3'!$J$11)</f>
        <v>90</v>
      </c>
      <c r="P253" s="326">
        <f>'Basis-Tabelle-Samen'!N248</f>
        <v>83424</v>
      </c>
      <c r="Q253" s="323">
        <f>'Basis-Tabelle-Samen'!O248</f>
        <v>4055473834245</v>
      </c>
      <c r="R253" s="328">
        <f>'Basis-Tabelle-Samen'!P248</f>
        <v>3.75</v>
      </c>
      <c r="S253" s="326">
        <f>IF(R253&lt;1,"",'3'!$M$15)</f>
        <v>18</v>
      </c>
      <c r="T253" s="327">
        <f>IF(R253&lt;1,"",'3'!$N$11)</f>
        <v>72</v>
      </c>
      <c r="U253" s="326">
        <f>'Basis-Tabelle-Samen'!Q248</f>
        <v>53424</v>
      </c>
      <c r="V253" s="323">
        <f>'Basis-Tabelle-Samen'!R248</f>
        <v>4055473534244</v>
      </c>
      <c r="W253" s="324">
        <f>'Basis-Tabelle-Samen'!S248</f>
        <v>4.95</v>
      </c>
      <c r="X253" s="326">
        <f>IF(U253&lt;1,"",'3'!$Q$15)</f>
        <v>6</v>
      </c>
      <c r="Y253" s="327">
        <f>IF(U253&lt;1,"",'3'!$R$11)</f>
        <v>24</v>
      </c>
      <c r="Z253" s="326">
        <f>'Basis-Tabelle-Samen'!T248</f>
        <v>33424</v>
      </c>
      <c r="AA253" s="323">
        <f>'Basis-Tabelle-Samen'!U248</f>
        <v>4055473334240</v>
      </c>
      <c r="AB253" s="324">
        <f>'Basis-Tabelle-Samen'!V248</f>
        <v>6.75</v>
      </c>
      <c r="AC253" s="326">
        <f>IF(Z253&lt;1,"",'3'!$U$15)</f>
        <v>6</v>
      </c>
      <c r="AD253" s="327">
        <f>IF(Z253&lt;1,"",'3'!$V$11)</f>
        <v>24</v>
      </c>
      <c r="AE253" s="326">
        <f>'Basis-Tabelle-Samen'!W248</f>
        <v>63424</v>
      </c>
      <c r="AF253" s="323">
        <f>'Basis-Tabelle-Samen'!X248</f>
        <v>4055473634241</v>
      </c>
      <c r="AG253" s="324">
        <f>'Basis-Tabelle-Samen'!Y248</f>
        <v>2.95</v>
      </c>
      <c r="AH253" s="326">
        <f>IF(AE253&lt;1,"",'3'!$Y$15)</f>
        <v>8</v>
      </c>
      <c r="AI253" s="327">
        <f>IF(AE253&lt;1,"",'3'!$Z$11)</f>
        <v>64</v>
      </c>
      <c r="AJ253" s="315"/>
      <c r="AK253" s="316" t="str">
        <f>IF(G253&lt;1,"",
IF($C$1="Bulgarisch - BG",HYPERLINK(CONCATENATE("https://www.saflax.de/0-WVK-Retail/Bilder-Pictures/SAFLAX-",'Basis-Tabelle-Samen'!C248,"-",'Basis-Tabelle-Samen'!J248,"-seed-package-front-cr-bulgarian.jpg")),
IF($C$1="Dänisch - DK",HYPERLINK(CONCATENATE("https://www.saflax.de/0-WVK-Retail/Bilder-Pictures/SAFLAX-",'Basis-Tabelle-Samen'!C248,"-",'Basis-Tabelle-Samen'!J248,"-seed-package-front-cr-danish.jpg")),
IF($C$1="Deutsch - DE",HYPERLINK(CONCATENATE("https://www.saflax.de/0-WVK-Retail/Bilder-Pictures/SAFLAX-",'Basis-Tabelle-Samen'!C248,"-",'Basis-Tabelle-Samen'!J248,"-seed-package-front-cr-german.jpg")),
IF($C$1="Englisch - UK",HYPERLINK(CONCATENATE("https://www.saflax.de/0-WVK-Retail/Bilder-Pictures/SAFLAX-",'Basis-Tabelle-Samen'!C248,"-",'Basis-Tabelle-Samen'!J248,"-seed-package-front-cr-english.jpg")),
IF($C$1="Estnisch - EE",HYPERLINK(CONCATENATE("https://www.saflax.de/0-WVK-Retail/Bilder-Pictures/SAFLAX-",'Basis-Tabelle-Samen'!C248,"-",'Basis-Tabelle-Samen'!J248,"-seed-package-front-cr-estonian.jpg")),
IF($C$1="Finnisch - FI",HYPERLINK(CONCATENATE("https://www.saflax.de/0-WVK-Retail/Bilder-Pictures/SAFLAX-",'Basis-Tabelle-Samen'!C248,"-",'Basis-Tabelle-Samen'!J248,"-seed-package-front-cr-finnish.jpg")),
IF($C$1="Französisch - FR",HYPERLINK(CONCATENATE("https://www.saflax.de/0-WVK-Retail/Bilder-Pictures/SAFLAX-",'Basis-Tabelle-Samen'!C248,"-",'Basis-Tabelle-Samen'!J248,"-seed-package-front-cr-french.jpg")),
IF($C$1="Griechisch - GR",HYPERLINK(CONCATENATE("https://www.saflax.de/0-WVK-Retail/Bilder-Pictures/SAFLAX-",'Basis-Tabelle-Samen'!C248,"-",'Basis-Tabelle-Samen'!J248,"-seed-package-front-cr-greek.jpg")),
IF($C$1="Irisch - IE",HYPERLINK(CONCATENATE("https://www.saflax.de/0-WVK-Retail/Bilder-Pictures/SAFLAX-",'Basis-Tabelle-Samen'!C248,"-",'Basis-Tabelle-Samen'!J248,"-seed-package-front-cr-irish.jpg")),
IF($C$1="Isländisch - IS",HYPERLINK(CONCATENATE("https://www.saflax.de/0-WVK-Retail/Bilder-Pictures/SAFLAX-",'Basis-Tabelle-Samen'!C248,"-",'Basis-Tabelle-Samen'!J248,"-seed-package-front-cr-icelandic.jpg")),
IF($C$1="Italienisch - IT",HYPERLINK(CONCATENATE("https://www.saflax.de/0-WVK-Retail/Bilder-Pictures/SAFLAX-",'Basis-Tabelle-Samen'!C248,"-",'Basis-Tabelle-Samen'!J248,"-seed-package-front-cr-italian.jpg")),
IF($C$1="Japanisch - JP",HYPERLINK(CONCATENATE("https://www.saflax.de/0-WVK-Retail/Bilder-Pictures/SAFLAX-",'Basis-Tabelle-Samen'!C248,"-",'Basis-Tabelle-Samen'!J248,"-seed-package-front-cr-japanese.jpg")),
IF($C$1="Kroatisch - HR",HYPERLINK(CONCATENATE("https://www.saflax.de/0-WVK-Retail/Bilder-Pictures/SAFLAX-",'Basis-Tabelle-Samen'!C248,"-",'Basis-Tabelle-Samen'!J248,"-seed-package-front-cr-croatian.jpg")),
IF($C$1="Lettisch - LV",HYPERLINK(CONCATENATE("https://www.saflax.de/0-WVK-Retail/Bilder-Pictures/SAFLAX-",'Basis-Tabelle-Samen'!C248,"-",'Basis-Tabelle-Samen'!J248,"-seed-package-front-cr-latvian.jpg")),
IF($C$1="Litauisch - LT",HYPERLINK(CONCATENATE("https://www.saflax.de/0-WVK-Retail/Bilder-Pictures/SAFLAX-",'Basis-Tabelle-Samen'!C248,"-",'Basis-Tabelle-Samen'!J248,"-seed-package-front-cr-lithuanian.jpg")),
IF($C$1="Maltesisch - MT",HYPERLINK(CONCATENATE("https://www.saflax.de/0-WVK-Retail/Bilder-Pictures/SAFLAX-",'Basis-Tabelle-Samen'!C248,"-",'Basis-Tabelle-Samen'!J248,"-seed-package-front-cr-maltese.jpg")),
IF($C$1="Niederländisch - NL",HYPERLINK(CONCATENATE("https://www.saflax.de/0-WVK-Retail/Bilder-Pictures/SAFLAX-",'Basis-Tabelle-Samen'!C248,"-",'Basis-Tabelle-Samen'!J248,"-seed-package-front-cr-dutch.jpg")),
IF($C$1="Norwegisch - NO",HYPERLINK(CONCATENATE("https://www.saflax.de/0-WVK-Retail/Bilder-Pictures/SAFLAX-",'Basis-Tabelle-Samen'!C248,"-",'Basis-Tabelle-Samen'!J248,"-seed-package-front-cr-nowegian.jpg")),
IF($C$1="Polnisch - PL",HYPERLINK(CONCATENATE("https://www.saflax.de/0-WVK-Retail/Bilder-Pictures/SAFLAX-",'Basis-Tabelle-Samen'!C248,"-",'Basis-Tabelle-Samen'!J248,"-seed-package-front-cr-polish.jpg")),
IF($C$1="Portugiesisch - PT",HYPERLINK(CONCATENATE("https://www.saflax.de/0-WVK-Retail/Bilder-Pictures/SAFLAX-",'Basis-Tabelle-Samen'!C248,"-",'Basis-Tabelle-Samen'!J248,"-seed-package-front-cr-portuguese.jpg")),
IF($C$1="Rumänisch - RO",HYPERLINK(CONCATENATE("https://www.saflax.de/0-WVK-Retail/Bilder-Pictures/SAFLAX-",'Basis-Tabelle-Samen'!C248,"-",'Basis-Tabelle-Samen'!J248,"-seed-package-front-cr-romanian.jpg")),
IF($C$1="Schwedisch - SE",HYPERLINK(CONCATENATE("https://www.saflax.de/0-WVK-Retail/Bilder-Pictures/SAFLAX-",'Basis-Tabelle-Samen'!C248,"-",'Basis-Tabelle-Samen'!J248,"-seed-package-front-cr-swedish.jpg")),
IF($C$1="Slowakisch - SK",HYPERLINK(CONCATENATE("https://www.saflax.de/0-WVK-Retail/Bilder-Pictures/SAFLAX-",'Basis-Tabelle-Samen'!C248,"-",'Basis-Tabelle-Samen'!J248,"-seed-package-front-cr-slovak.jpg")),
IF($C$1="Slowenisch - SI",HYPERLINK(CONCATENATE("https://www.saflax.de/0-WVK-Retail/Bilder-Pictures/SAFLAX-",'Basis-Tabelle-Samen'!C248,"-",'Basis-Tabelle-Samen'!J248,"-seed-package-front-cr-slovenian.jpg")),
IF($C$1="Spanisch - ES",HYPERLINK(CONCATENATE("https://www.saflax.de/0-WVK-Retail/Bilder-Pictures/SAFLAX-",'Basis-Tabelle-Samen'!C248,"-",'Basis-Tabelle-Samen'!J248,"-seed-package-front-cr-spanish.jpg")),
IF($C$1="Tschechisch - CZ",HYPERLINK(CONCATENATE("https://www.saflax.de/0-WVK-Retail/Bilder-Pictures/SAFLAX-",'Basis-Tabelle-Samen'!C248,"-",'Basis-Tabelle-Samen'!J248,"-seed-package-front-cr-czech.jpg")),
IF($C$1="Türkisch - TR",HYPERLINK(CONCATENATE("https://www.saflax.de/0-WVK-Retail/Bilder-Pictures/SAFLAX-",'Basis-Tabelle-Samen'!C248,"-",'Basis-Tabelle-Samen'!J248,"-seed-package-front-cr-turkish.jpg")),
IF($C$1="Ungarisch - HU",HYPERLINK(CONCATENATE("https://www.saflax.de/0-WVK-Retail/Bilder-Pictures/SAFLAX-",'Basis-Tabelle-Samen'!C248,"-",'Basis-Tabelle-Samen'!J248,"-seed-package-front-cr-hungarian.jpg")),
" ACHTUNG")))))))))))))))))))))))))))))</f>
        <v>https://www.saflax.de/0-WVK-Retail/Bilder-Pictures/SAFLAX-13424-lycopersicon-esculentum-seed-package-front-cr-english.jpg</v>
      </c>
      <c r="AL253" s="330" t="str">
        <f>IF(G253&lt;1,"",
IF($C$1="Bulgarisch - BG",HYPERLINK(CONCATENATE("https://www.saflax.de/0-WVK-Retail/Bilder-Pictures/SAFLAX-",'Basis-Tabelle-Samen'!C248,"-",'Basis-Tabelle-Samen'!J248,"-seed-package-back-cr-bulgarian.jpg")),
IF($C$1="Dänisch - DK",HYPERLINK(CONCATENATE("https://www.saflax.de/0-WVK-Retail/Bilder-Pictures/SAFLAX-",'Basis-Tabelle-Samen'!C248,"-",'Basis-Tabelle-Samen'!J248,"-seed-package-back-cr-danish.jpg")),
IF($C$1="Deutsch - DE",HYPERLINK(CONCATENATE("https://www.saflax.de/0-WVK-Retail/Bilder-Pictures/SAFLAX-",'Basis-Tabelle-Samen'!C248,"-",'Basis-Tabelle-Samen'!J248,"-seed-package-back-cr-german.jpg")),
IF($C$1="Englisch - UK",HYPERLINK(CONCATENATE("https://www.saflax.de/0-WVK-Retail/Bilder-Pictures/SAFLAX-",'Basis-Tabelle-Samen'!C248,"-",'Basis-Tabelle-Samen'!J248,"-seed-package-back-cr-english.jpg")),
IF($C$1="Estnisch - EE",HYPERLINK(CONCATENATE("https://www.saflax.de/0-WVK-Retail/Bilder-Pictures/SAFLAX-",'Basis-Tabelle-Samen'!C248,"-",'Basis-Tabelle-Samen'!J248,"-seed-package-back-cr-estonian.jpg")),
IF($C$1="Finnisch - FI",HYPERLINK(CONCATENATE("https://www.saflax.de/0-WVK-Retail/Bilder-Pictures/SAFLAX-",'Basis-Tabelle-Samen'!C248,"-",'Basis-Tabelle-Samen'!J248,"-seed-package-back-cr-finnish.jpg")),
IF($C$1="Französisch - FR",HYPERLINK(CONCATENATE("https://www.saflax.de/0-WVK-Retail/Bilder-Pictures/SAFLAX-",'Basis-Tabelle-Samen'!C248,"-",'Basis-Tabelle-Samen'!J248,"-seed-package-back-cr-french.jpg")),
IF($C$1="Griechisch - GR",HYPERLINK(CONCATENATE("https://www.saflax.de/0-WVK-Retail/Bilder-Pictures/SAFLAX-",'Basis-Tabelle-Samen'!C248,"-",'Basis-Tabelle-Samen'!J248,"-seed-package-back-cr-greek.jpg")),
IF($C$1="Irisch - IE",HYPERLINK(CONCATENATE("https://www.saflax.de/0-WVK-Retail/Bilder-Pictures/SAFLAX-",'Basis-Tabelle-Samen'!C248,"-",'Basis-Tabelle-Samen'!J248,"-seed-package-back-cr-irish.jpg")),
IF($C$1="Isländisch - IS",HYPERLINK(CONCATENATE("https://www.saflax.de/0-WVK-Retail/Bilder-Pictures/SAFLAX-",'Basis-Tabelle-Samen'!C248,"-",'Basis-Tabelle-Samen'!J248,"-seed-package-back-cr-icelandic.jpg")),
IF($C$1="Italienisch - IT",HYPERLINK(CONCATENATE("https://www.saflax.de/0-WVK-Retail/Bilder-Pictures/SAFLAX-",'Basis-Tabelle-Samen'!C248,"-",'Basis-Tabelle-Samen'!J248,"-seed-package-back-cr-italian.jpg")),
IF($C$1="Japanisch - JP",HYPERLINK(CONCATENATE("https://www.saflax.de/0-WVK-Retail/Bilder-Pictures/SAFLAX-",'Basis-Tabelle-Samen'!C248,"-",'Basis-Tabelle-Samen'!J248,"-seed-package-back-cr-japanese.jpg")),
IF($C$1="Kroatisch - HR",HYPERLINK(CONCATENATE("https://www.saflax.de/0-WVK-Retail/Bilder-Pictures/SAFLAX-",'Basis-Tabelle-Samen'!C248,"-",'Basis-Tabelle-Samen'!J248,"-seed-package-back-cr-croatian.jpg")),
IF($C$1="Lettisch - LV",HYPERLINK(CONCATENATE("https://www.saflax.de/0-WVK-Retail/Bilder-Pictures/SAFLAX-",'Basis-Tabelle-Samen'!C248,"-",'Basis-Tabelle-Samen'!J248,"-seed-package-back-cr-latvian.jpg")),
IF($C$1="Litauisch - LT",HYPERLINK(CONCATENATE("https://www.saflax.de/0-WVK-Retail/Bilder-Pictures/SAFLAX-",'Basis-Tabelle-Samen'!C248,"-",'Basis-Tabelle-Samen'!J248,"-seed-package-back-cr-lithuanian.jpg")),
IF($C$1="Maltesisch - MT",HYPERLINK(CONCATENATE("https://www.saflax.de/0-WVK-Retail/Bilder-Pictures/SAFLAX-",'Basis-Tabelle-Samen'!C248,"-",'Basis-Tabelle-Samen'!J248,"-seed-package-back-cr-maltese.jpg")),
IF($C$1="Niederländisch - NL",HYPERLINK(CONCATENATE("https://www.saflax.de/0-WVK-Retail/Bilder-Pictures/SAFLAX-",'Basis-Tabelle-Samen'!C248,"-",'Basis-Tabelle-Samen'!J248,"-seed-package-back-cr-dutch.jpg")),
IF($C$1="Norwegisch - NO",HYPERLINK(CONCATENATE("https://www.saflax.de/0-WVK-Retail/Bilder-Pictures/SAFLAX-",'Basis-Tabelle-Samen'!C248,"-",'Basis-Tabelle-Samen'!J248,"-seed-package-back-cr-nowegian.jpg")),
IF($C$1="Polnisch - PL",HYPERLINK(CONCATENATE("https://www.saflax.de/0-WVK-Retail/Bilder-Pictures/SAFLAX-",'Basis-Tabelle-Samen'!C248,"-",'Basis-Tabelle-Samen'!J248,"-seed-package-back-cr-polish.jpg")),
IF($C$1="Portugiesisch - PT",HYPERLINK(CONCATENATE("https://www.saflax.de/0-WVK-Retail/Bilder-Pictures/SAFLAX-",'Basis-Tabelle-Samen'!C248,"-",'Basis-Tabelle-Samen'!J248,"-seed-package-back-cr-portuguese.jpg")),
IF($C$1="Rumänisch - RO",HYPERLINK(CONCATENATE("https://www.saflax.de/0-WVK-Retail/Bilder-Pictures/SAFLAX-",'Basis-Tabelle-Samen'!C248,"-",'Basis-Tabelle-Samen'!J248,"-seed-package-back-cr-romanian.jpg")),
IF($C$1="Schwedisch - SE",HYPERLINK(CONCATENATE("https://www.saflax.de/0-WVK-Retail/Bilder-Pictures/SAFLAX-",'Basis-Tabelle-Samen'!C248,"-",'Basis-Tabelle-Samen'!J248,"-seed-package-back-cr-swedish.jpg")),
IF($C$1="Slowakisch - SK",HYPERLINK(CONCATENATE("https://www.saflax.de/0-WVK-Retail/Bilder-Pictures/SAFLAX-",'Basis-Tabelle-Samen'!C248,"-",'Basis-Tabelle-Samen'!J248,"-seed-package-back-cr-slovak.jpg")),
IF($C$1="Slowenisch - SI",HYPERLINK(CONCATENATE("https://www.saflax.de/0-WVK-Retail/Bilder-Pictures/SAFLAX-",'Basis-Tabelle-Samen'!C248,"-",'Basis-Tabelle-Samen'!J248,"-seed-package-back-cr-slovenian.jpg")),
IF($C$1="Spanisch - ES",HYPERLINK(CONCATENATE("https://www.saflax.de/0-WVK-Retail/Bilder-Pictures/SAFLAX-",'Basis-Tabelle-Samen'!C248,"-",'Basis-Tabelle-Samen'!J248,"-seed-package-back-cr-spanish.jpg")),
IF($C$1="Tschechisch - CZ",HYPERLINK(CONCATENATE("https://www.saflax.de/0-WVK-Retail/Bilder-Pictures/SAFLAX-",'Basis-Tabelle-Samen'!C248,"-",'Basis-Tabelle-Samen'!J248,"-seed-package-back-cr-czech.jpg")),
IF($C$1="Türkisch - TR",HYPERLINK(CONCATENATE("https://www.saflax.de/0-WVK-Retail/Bilder-Pictures/SAFLAX-",'Basis-Tabelle-Samen'!C248,"-",'Basis-Tabelle-Samen'!J248,"-seed-package-back-cr-turkish.jpg")),
IF($C$1="Ungarisch - HU",HYPERLINK(CONCATENATE("https://www.saflax.de/0-WVK-Retail/Bilder-Pictures/SAFLAX-",'Basis-Tabelle-Samen'!C248,"-",'Basis-Tabelle-Samen'!J248,"-seed-package-back-cr-hungarian.jpg")),
" ACHTUNG")))))))))))))))))))))))))))))</f>
        <v>https://www.saflax.de/0-WVK-Retail/Bilder-Pictures/SAFLAX-13424-lycopersicon-esculentum-seed-package-back-cr-english.jpg</v>
      </c>
      <c r="AM253" s="330" t="str">
        <f>IF(H253&lt;1,"",
IF($C$1="Bulgarisch - BG",HYPERLINK(CONCATENATE("https://www.saflax.de/0-WVK-Retail/Bilder-Pictures/SAFLAX-",'Basis-Tabelle-Samen'!K248,"-",'Basis-Tabelle-Samen'!J248,"-garden-to-go-mini-bulgarian.jpg")),
IF($C$1="Dänisch - DK",HYPERLINK(CONCATENATE("https://www.saflax.de/0-WVK-Retail/Bilder-Pictures/SAFLAX-",'Basis-Tabelle-Samen'!K248,"-",'Basis-Tabelle-Samen'!J248,"-garden-to-go-mini-danish.jpg")),
IF($C$1="Deutsch - DE",HYPERLINK(CONCATENATE("https://www.saflax.de/0-WVK-Retail/Bilder-Pictures/SAFLAX-",'Basis-Tabelle-Samen'!K248,"-",'Basis-Tabelle-Samen'!J248,"-garden-to-go-mini-german.jpg")),
IF($C$1="Englisch - UK",HYPERLINK(CONCATENATE("https://www.saflax.de/0-WVK-Retail/Bilder-Pictures/SAFLAX-",'Basis-Tabelle-Samen'!K248,"-",'Basis-Tabelle-Samen'!J248,"-garden-to-go-mini-english.jpg")),
IF($C$1="Estnisch - EE",HYPERLINK(CONCATENATE("https://www.saflax.de/0-WVK-Retail/Bilder-Pictures/SAFLAX-",'Basis-Tabelle-Samen'!K248,"-",'Basis-Tabelle-Samen'!J248,"-garden-to-go-mini-estonian.jpg")),
IF($C$1="Finnisch - FI",HYPERLINK(CONCATENATE("https://www.saflax.de/0-WVK-Retail/Bilder-Pictures/SAFLAX-",'Basis-Tabelle-Samen'!K248,"-",'Basis-Tabelle-Samen'!J248,"-garden-to-go-mini-finnish.jpg")),
IF($C$1="Französisch - FR",HYPERLINK(CONCATENATE("https://www.saflax.de/0-WVK-Retail/Bilder-Pictures/SAFLAX-",'Basis-Tabelle-Samen'!K248,"-",'Basis-Tabelle-Samen'!J248,"-garden-to-go-mini-french.jpg")),
IF($C$1="Griechisch - GR",HYPERLINK(CONCATENATE("https://www.saflax.de/0-WVK-Retail/Bilder-Pictures/SAFLAX-",'Basis-Tabelle-Samen'!K248,"-",'Basis-Tabelle-Samen'!J248,"-garden-to-go-mini-greek.jpg")),
IF($C$1="Irisch - IE",HYPERLINK(CONCATENATE("https://www.saflax.de/0-WVK-Retail/Bilder-Pictures/SAFLAX-",'Basis-Tabelle-Samen'!K248,"-",'Basis-Tabelle-Samen'!J248,"-garden-to-go-mini-irish.jpg")),
IF($C$1="Isländisch - IS",HYPERLINK(CONCATENATE("https://www.saflax.de/0-WVK-Retail/Bilder-Pictures/SAFLAX-",'Basis-Tabelle-Samen'!K248,"-",'Basis-Tabelle-Samen'!J248,"-garden-to-go-mini-icelandic.jpg")),
IF($C$1="Italienisch - IT",HYPERLINK(CONCATENATE("https://www.saflax.de/0-WVK-Retail/Bilder-Pictures/SAFLAX-",'Basis-Tabelle-Samen'!K248,"-",'Basis-Tabelle-Samen'!J248,"-garden-to-go-mini-italian.jpg")),
IF($C$1="Japanisch - JP",HYPERLINK(CONCATENATE("https://www.saflax.de/0-WVK-Retail/Bilder-Pictures/SAFLAX-",'Basis-Tabelle-Samen'!K248,"-",'Basis-Tabelle-Samen'!J248,"-garden-to-go-mini-japanese.jpg")),
IF($C$1="Kroatisch - HR",HYPERLINK(CONCATENATE("https://www.saflax.de/0-WVK-Retail/Bilder-Pictures/SAFLAX-",'Basis-Tabelle-Samen'!K248,"-",'Basis-Tabelle-Samen'!J248,"-garden-to-go-mini-croatian.jpg")),
IF($C$1="Lettisch - LV",HYPERLINK(CONCATENATE("https://www.saflax.de/0-WVK-Retail/Bilder-Pictures/SAFLAX-",'Basis-Tabelle-Samen'!K248,"-",'Basis-Tabelle-Samen'!J248,"-garden-to-go-mini-latvian.jpg")),
IF($C$1="Litauisch - LT",HYPERLINK(CONCATENATE("https://www.saflax.de/0-WVK-Retail/Bilder-Pictures/SAFLAX-",'Basis-Tabelle-Samen'!K248,"-",'Basis-Tabelle-Samen'!J248,"-garden-to-go-mini-lithuanian.jpg")),
IF($C$1="Maltesisch - MT",HYPERLINK(CONCATENATE("https://www.saflax.de/0-WVK-Retail/Bilder-Pictures/SAFLAX-",'Basis-Tabelle-Samen'!K248,"-",'Basis-Tabelle-Samen'!J248,"-garden-to-go-mini-maltese.jpg")),
IF($C$1="Niederländisch - NL",HYPERLINK(CONCATENATE("https://www.saflax.de/0-WVK-Retail/Bilder-Pictures/SAFLAX-",'Basis-Tabelle-Samen'!K248,"-",'Basis-Tabelle-Samen'!J248,"-garden-to-go-mini-dutch.jpg")),
IF($C$1="Norwegisch - NO",HYPERLINK(CONCATENATE("https://www.saflax.de/0-WVK-Retail/Bilder-Pictures/SAFLAX-",'Basis-Tabelle-Samen'!K248,"-",'Basis-Tabelle-Samen'!J248,"-garden-to-go-mini-nowegian.jpg")),
IF($C$1="Polnisch - PL",HYPERLINK(CONCATENATE("https://www.saflax.de/0-WVK-Retail/Bilder-Pictures/SAFLAX-",'Basis-Tabelle-Samen'!K248,"-",'Basis-Tabelle-Samen'!J248,"-garden-to-go-mini-polish.jpg")),
IF($C$1="Portugiesisch - PT",HYPERLINK(CONCATENATE("https://www.saflax.de/0-WVK-Retail/Bilder-Pictures/SAFLAX-",'Basis-Tabelle-Samen'!K248,"-",'Basis-Tabelle-Samen'!J248,"-garden-to-go-mini-portuguese.jpg")),
IF($C$1="Rumänisch - RO",HYPERLINK(CONCATENATE("https://www.saflax.de/0-WVK-Retail/Bilder-Pictures/SAFLAX-",'Basis-Tabelle-Samen'!K248,"-",'Basis-Tabelle-Samen'!J248,"-garden-to-go-mini-romanian.jpg")),
IF($C$1="Schwedisch - SE",HYPERLINK(CONCATENATE("https://www.saflax.de/0-WVK-Retail/Bilder-Pictures/SAFLAX-",'Basis-Tabelle-Samen'!K248,"-",'Basis-Tabelle-Samen'!J248,"-garden-to-go-mini-swedish.jpg")),
IF($C$1="Slowakisch - SK",HYPERLINK(CONCATENATE("https://www.saflax.de/0-WVK-Retail/Bilder-Pictures/SAFLAX-",'Basis-Tabelle-Samen'!K248,"-",'Basis-Tabelle-Samen'!J248,"-garden-to-go-mini-slovak.jpg")),
IF($C$1="Slowenisch - SI",HYPERLINK(CONCATENATE("https://www.saflax.de/0-WVK-Retail/Bilder-Pictures/SAFLAX-",'Basis-Tabelle-Samen'!K248,"-",'Basis-Tabelle-Samen'!J248,"-garden-to-go-mini-slovenian.jpg")),
IF($C$1="Spanisch - ES",HYPERLINK(CONCATENATE("https://www.saflax.de/0-WVK-Retail/Bilder-Pictures/SAFLAX-",'Basis-Tabelle-Samen'!K248,"-",'Basis-Tabelle-Samen'!J248,"-garden-to-go-mini-spanish.jpg")),
IF($C$1="Tschechisch - CZ",HYPERLINK(CONCATENATE("https://www.saflax.de/0-WVK-Retail/Bilder-Pictures/SAFLAX-",'Basis-Tabelle-Samen'!K248,"-",'Basis-Tabelle-Samen'!J248,"-garden-to-go-mini-czech.jpg")),
IF($C$1="Türkisch - TR",HYPERLINK(CONCATENATE("https://www.saflax.de/0-WVK-Retail/Bilder-Pictures/SAFLAX-",'Basis-Tabelle-Samen'!K248,"-",'Basis-Tabelle-Samen'!J248,"-garden-to-go-mini-turkish.jpg")),
IF($C$1="Ungarisch - HU",HYPERLINK(CONCATENATE("https://www.saflax.de/0-WVK-Retail/Bilder-Pictures/SAFLAX-",'Basis-Tabelle-Samen'!K248,"-",'Basis-Tabelle-Samen'!J248,"-garden-to-go-mini-hungarian.jpg")),
" ACHTUNG")))))))))))))))))))))))))))))</f>
        <v>https://www.saflax.de/0-WVK-Retail/Bilder-Pictures/SAFLAX-73424-lycopersicon-esculentum-garden-to-go-mini-english.jpg</v>
      </c>
      <c r="AN253" s="330" t="str">
        <f>IF(I253&lt;1,"",
IF($C$1="Bulgarisch - BG",HYPERLINK(CONCATENATE("https://www.saflax.de/0-WVK-Retail/Bilder-Pictures/SAFLAX-",'Basis-Tabelle-Samen'!N248,"-",'Basis-Tabelle-Samen'!J248,"-garden-to-go-lite-bulgarian.jpg")),
IF($C$1="Dänisch - DK",HYPERLINK(CONCATENATE("https://www.saflax.de/0-WVK-Retail/Bilder-Pictures/SAFLAX-",'Basis-Tabelle-Samen'!N248,"-",'Basis-Tabelle-Samen'!J248,"-garden-to-go-lite-danish.jpg")),
IF($C$1="Deutsch - DE",HYPERLINK(CONCATENATE("https://www.saflax.de/0-WVK-Retail/Bilder-Pictures/SAFLAX-",'Basis-Tabelle-Samen'!N248,"-",'Basis-Tabelle-Samen'!J248,"-garden-to-go-lite-german.jpg")),
IF($C$1="Englisch - UK",HYPERLINK(CONCATENATE("https://www.saflax.de/0-WVK-Retail/Bilder-Pictures/SAFLAX-",'Basis-Tabelle-Samen'!N248,"-",'Basis-Tabelle-Samen'!J248,"-garden-to-go-lite-english.jpg")),
IF($C$1="Estnisch - EE",HYPERLINK(CONCATENATE("https://www.saflax.de/0-WVK-Retail/Bilder-Pictures/SAFLAX-",'Basis-Tabelle-Samen'!N248,"-",'Basis-Tabelle-Samen'!J248,"-garden-to-go-lite-estonian.jpg")),
IF($C$1="Finnisch - FI",HYPERLINK(CONCATENATE("https://www.saflax.de/0-WVK-Retail/Bilder-Pictures/SAFLAX-",'Basis-Tabelle-Samen'!N248,"-",'Basis-Tabelle-Samen'!J248,"-garden-to-go-lite-finnish.jpg")),
IF($C$1="Französisch - FR",HYPERLINK(CONCATENATE("https://www.saflax.de/0-WVK-Retail/Bilder-Pictures/SAFLAX-",'Basis-Tabelle-Samen'!N248,"-",'Basis-Tabelle-Samen'!J248,"-garden-to-go-lite-french.jpg")),
IF($C$1="Griechisch - GR",HYPERLINK(CONCATENATE("https://www.saflax.de/0-WVK-Retail/Bilder-Pictures/SAFLAX-",'Basis-Tabelle-Samen'!N248,"-",'Basis-Tabelle-Samen'!J248,"-garden-to-go-lite-greek.jpg")),
IF($C$1="Irisch - IE",HYPERLINK(CONCATENATE("https://www.saflax.de/0-WVK-Retail/Bilder-Pictures/SAFLAX-",'Basis-Tabelle-Samen'!N248,"-",'Basis-Tabelle-Samen'!J248,"-garden-to-go-lite-irish.jpg")),
IF($C$1="Isländisch - IS",HYPERLINK(CONCATENATE("https://www.saflax.de/0-WVK-Retail/Bilder-Pictures/SAFLAX-",'Basis-Tabelle-Samen'!N248,"-",'Basis-Tabelle-Samen'!J248,"-garden-to-go-lite-icelandic.jpg")),
IF($C$1="Italienisch - IT",HYPERLINK(CONCATENATE("https://www.saflax.de/0-WVK-Retail/Bilder-Pictures/SAFLAX-",'Basis-Tabelle-Samen'!N248,"-",'Basis-Tabelle-Samen'!J248,"-garden-to-go-lite-italian.jpg")),
IF($C$1="Japanisch - JP",HYPERLINK(CONCATENATE("https://www.saflax.de/0-WVK-Retail/Bilder-Pictures/SAFLAX-",'Basis-Tabelle-Samen'!N248,"-",'Basis-Tabelle-Samen'!J248,"-garden-to-go-lite-japanese.jpg")),
IF($C$1="Kroatisch - HR",HYPERLINK(CONCATENATE("https://www.saflax.de/0-WVK-Retail/Bilder-Pictures/SAFLAX-",'Basis-Tabelle-Samen'!N248,"-",'Basis-Tabelle-Samen'!J248,"-garden-to-go-lite-croatian.jpg")),
IF($C$1="Lettisch - LV",HYPERLINK(CONCATENATE("https://www.saflax.de/0-WVK-Retail/Bilder-Pictures/SAFLAX-",'Basis-Tabelle-Samen'!N248,"-",'Basis-Tabelle-Samen'!J248,"-garden-to-go-lite-latvian.jpg")),
IF($C$1="Litauisch - LT",HYPERLINK(CONCATENATE("https://www.saflax.de/0-WVK-Retail/Bilder-Pictures/SAFLAX-",'Basis-Tabelle-Samen'!N248,"-",'Basis-Tabelle-Samen'!J248,"-garden-to-go-lite-lithuanian.jpg")),
IF($C$1="Maltesisch - MT",HYPERLINK(CONCATENATE("https://www.saflax.de/0-WVK-Retail/Bilder-Pictures/SAFLAX-",'Basis-Tabelle-Samen'!N248,"-",'Basis-Tabelle-Samen'!J248,"-garden-to-go-lite-maltese.jpg")),
IF($C$1="Niederländisch - NL",HYPERLINK(CONCATENATE("https://www.saflax.de/0-WVK-Retail/Bilder-Pictures/SAFLAX-",'Basis-Tabelle-Samen'!N248,"-",'Basis-Tabelle-Samen'!J248,"-garden-to-go-lite-dutch.jpg")),
IF($C$1="Norwegisch - NO",HYPERLINK(CONCATENATE("https://www.saflax.de/0-WVK-Retail/Bilder-Pictures/SAFLAX-",'Basis-Tabelle-Samen'!N248,"-",'Basis-Tabelle-Samen'!J248,"-garden-to-go-lite-nowegian.jpg")),
IF($C$1="Polnisch - PL",HYPERLINK(CONCATENATE("https://www.saflax.de/0-WVK-Retail/Bilder-Pictures/SAFLAX-",'Basis-Tabelle-Samen'!N248,"-",'Basis-Tabelle-Samen'!J248,"-garden-to-go-lite-polish.jpg")),
IF($C$1="Portugiesisch - PT",HYPERLINK(CONCATENATE("https://www.saflax.de/0-WVK-Retail/Bilder-Pictures/SAFLAX-",'Basis-Tabelle-Samen'!N248,"-",'Basis-Tabelle-Samen'!J248,"-garden-to-go-lite-portuguese.jpg")),
IF($C$1="Rumänisch - RO",HYPERLINK(CONCATENATE("https://www.saflax.de/0-WVK-Retail/Bilder-Pictures/SAFLAX-",'Basis-Tabelle-Samen'!N248,"-",'Basis-Tabelle-Samen'!J248,"-garden-to-go-lite-romanian.jpg")),
IF($C$1="Schwedisch - SE",HYPERLINK(CONCATENATE("https://www.saflax.de/0-WVK-Retail/Bilder-Pictures/SAFLAX-",'Basis-Tabelle-Samen'!N248,"-",'Basis-Tabelle-Samen'!J248,"-garden-to-go-lite-swedish.jpg")),
IF($C$1="Slowakisch - SK",HYPERLINK(CONCATENATE("https://www.saflax.de/0-WVK-Retail/Bilder-Pictures/SAFLAX-",'Basis-Tabelle-Samen'!N248,"-",'Basis-Tabelle-Samen'!J248,"-garden-to-go-lite-slovak.jpg")),
IF($C$1="Slowenisch - SI",HYPERLINK(CONCATENATE("https://www.saflax.de/0-WVK-Retail/Bilder-Pictures/SAFLAX-",'Basis-Tabelle-Samen'!N248,"-",'Basis-Tabelle-Samen'!J248,"-garden-to-go-lite-slovenian.jpg")),
IF($C$1="Spanisch - ES",HYPERLINK(CONCATENATE("https://www.saflax.de/0-WVK-Retail/Bilder-Pictures/SAFLAX-",'Basis-Tabelle-Samen'!N248,"-",'Basis-Tabelle-Samen'!J248,"-garden-to-go-lite-spanish.jpg")),
IF($C$1="Tschechisch - CZ",HYPERLINK(CONCATENATE("https://www.saflax.de/0-WVK-Retail/Bilder-Pictures/SAFLAX-",'Basis-Tabelle-Samen'!N248,"-",'Basis-Tabelle-Samen'!J248,"-garden-to-go-lite-czech.jpg")),
IF($C$1="Türkisch - TR",HYPERLINK(CONCATENATE("https://www.saflax.de/0-WVK-Retail/Bilder-Pictures/SAFLAX-",'Basis-Tabelle-Samen'!N248,"-",'Basis-Tabelle-Samen'!J248,"-garden-to-go-lite-turkish.jpg")),
IF($C$1="Ungarisch - HU",HYPERLINK(CONCATENATE("https://www.saflax.de/0-WVK-Retail/Bilder-Pictures/SAFLAX-",'Basis-Tabelle-Samen'!N248,"-",'Basis-Tabelle-Samen'!J248,"-garden-to-go-lite-hungarian.jpg")),
" ACHTUNG")))))))))))))))))))))))))))))</f>
        <v>https://www.saflax.de/0-WVK-Retail/Bilder-Pictures/SAFLAX-83424-lycopersicon-esculentum-garden-to-go-lite-english.jpg</v>
      </c>
      <c r="AO253" s="330" t="str">
        <f>IF(J253&lt;1,"",
IF($C$1="Bulgarisch - BG",HYPERLINK(CONCATENATE("https://www.saflax.de/0-WVK-Retail/Bilder-Pictures/SAFLAX-",'Basis-Tabelle-Samen'!Q248,"-",'Basis-Tabelle-Samen'!J248,"-garden-to-go-bulgarian.jpg")),
IF($C$1="Dänisch - DK",HYPERLINK(CONCATENATE("https://www.saflax.de/0-WVK-Retail/Bilder-Pictures/SAFLAX-",'Basis-Tabelle-Samen'!Q248,"-",'Basis-Tabelle-Samen'!J248,"-garden-to-go-danish.jpg")),
IF($C$1="Deutsch - DE",HYPERLINK(CONCATENATE("https://www.saflax.de/0-WVK-Retail/Bilder-Pictures/SAFLAX-",'Basis-Tabelle-Samen'!Q248,"-",'Basis-Tabelle-Samen'!J248,"-garden-to-go-german.jpg")),
IF($C$1="Englisch - UK",HYPERLINK(CONCATENATE("https://www.saflax.de/0-WVK-Retail/Bilder-Pictures/SAFLAX-",'Basis-Tabelle-Samen'!Q248,"-",'Basis-Tabelle-Samen'!J248,"-garden-to-go-english.jpg")),
IF($C$1="Estnisch - EE",HYPERLINK(CONCATENATE("https://www.saflax.de/0-WVK-Retail/Bilder-Pictures/SAFLAX-",'Basis-Tabelle-Samen'!Q248,"-",'Basis-Tabelle-Samen'!J248,"-garden-to-go-estonian.jpg")),
IF($C$1="Finnisch - FI",HYPERLINK(CONCATENATE("https://www.saflax.de/0-WVK-Retail/Bilder-Pictures/SAFLAX-",'Basis-Tabelle-Samen'!Q248,"-",'Basis-Tabelle-Samen'!J248,"-garden-to-go-finnish.jpg")),
IF($C$1="Französisch - FR",HYPERLINK(CONCATENATE("https://www.saflax.de/0-WVK-Retail/Bilder-Pictures/SAFLAX-",'Basis-Tabelle-Samen'!Q248,"-",'Basis-Tabelle-Samen'!J248,"-garden-to-go-french.jpg")),
IF($C$1="Griechisch - GR",HYPERLINK(CONCATENATE("https://www.saflax.de/0-WVK-Retail/Bilder-Pictures/SAFLAX-",'Basis-Tabelle-Samen'!Q248,"-",'Basis-Tabelle-Samen'!J248,"-garden-to-go-greek.jpg")),
IF($C$1="Irisch - IE",HYPERLINK(CONCATENATE("https://www.saflax.de/0-WVK-Retail/Bilder-Pictures/SAFLAX-",'Basis-Tabelle-Samen'!Q248,"-",'Basis-Tabelle-Samen'!J248,"-garden-to-go-irish.jpg")),
IF($C$1="Isländisch - IS",HYPERLINK(CONCATENATE("https://www.saflax.de/0-WVK-Retail/Bilder-Pictures/SAFLAX-",'Basis-Tabelle-Samen'!Q248,"-",'Basis-Tabelle-Samen'!J248,"-garden-to-go-icelandic.jpg")),
IF($C$1="Italienisch - IT",HYPERLINK(CONCATENATE("https://www.saflax.de/0-WVK-Retail/Bilder-Pictures/SAFLAX-",'Basis-Tabelle-Samen'!Q248,"-",'Basis-Tabelle-Samen'!J248,"-garden-to-go-italian.jpg")),
IF($C$1="Japanisch - JP",HYPERLINK(CONCATENATE("https://www.saflax.de/0-WVK-Retail/Bilder-Pictures/SAFLAX-",'Basis-Tabelle-Samen'!Q248,"-",'Basis-Tabelle-Samen'!J248,"-garden-to-go-japanese.jpg")),
IF($C$1="Kroatisch - HR",HYPERLINK(CONCATENATE("https://www.saflax.de/0-WVK-Retail/Bilder-Pictures/SAFLAX-",'Basis-Tabelle-Samen'!Q248,"-",'Basis-Tabelle-Samen'!J248,"-garden-to-go-croatian.jpg")),
IF($C$1="Lettisch - LV",HYPERLINK(CONCATENATE("https://www.saflax.de/0-WVK-Retail/Bilder-Pictures/SAFLAX-",'Basis-Tabelle-Samen'!Q248,"-",'Basis-Tabelle-Samen'!J248,"-garden-to-go-latvian.jpg")),
IF($C$1="Litauisch - LT",HYPERLINK(CONCATENATE("https://www.saflax.de/0-WVK-Retail/Bilder-Pictures/SAFLAX-",'Basis-Tabelle-Samen'!Q248,"-",'Basis-Tabelle-Samen'!J248,"-garden-to-go-lithuanian.jpg")),
IF($C$1="Maltesisch - MT",HYPERLINK(CONCATENATE("https://www.saflax.de/0-WVK-Retail/Bilder-Pictures/SAFLAX-",'Basis-Tabelle-Samen'!Q248,"-",'Basis-Tabelle-Samen'!J248,"-garden-to-go-maltese.jpg")),
IF($C$1="Niederländisch - NL",HYPERLINK(CONCATENATE("https://www.saflax.de/0-WVK-Retail/Bilder-Pictures/SAFLAX-",'Basis-Tabelle-Samen'!Q248,"-",'Basis-Tabelle-Samen'!J248,"-garden-to-go-dutch.jpg")),
IF($C$1="Norwegisch - NO",HYPERLINK(CONCATENATE("https://www.saflax.de/0-WVK-Retail/Bilder-Pictures/SAFLAX-",'Basis-Tabelle-Samen'!Q248,"-",'Basis-Tabelle-Samen'!J248,"-garden-to-go-nowegian.jpg")),
IF($C$1="Polnisch - PL",HYPERLINK(CONCATENATE("https://www.saflax.de/0-WVK-Retail/Bilder-Pictures/SAFLAX-",'Basis-Tabelle-Samen'!Q248,"-",'Basis-Tabelle-Samen'!J248,"-garden-to-go-polish.jpg")),
IF($C$1="Portugiesisch - PT",HYPERLINK(CONCATENATE("https://www.saflax.de/0-WVK-Retail/Bilder-Pictures/SAFLAX-",'Basis-Tabelle-Samen'!Q248,"-",'Basis-Tabelle-Samen'!J248,"-garden-to-go-portuguese.jpg")),
IF($C$1="Rumänisch - RO",HYPERLINK(CONCATENATE("https://www.saflax.de/0-WVK-Retail/Bilder-Pictures/SAFLAX-",'Basis-Tabelle-Samen'!Q248,"-",'Basis-Tabelle-Samen'!J248,"-garden-to-go-romanian.jpg")),
IF($C$1="Schwedisch - SE",HYPERLINK(CONCATENATE("https://www.saflax.de/0-WVK-Retail/Bilder-Pictures/SAFLAX-",'Basis-Tabelle-Samen'!Q248,"-",'Basis-Tabelle-Samen'!J248,"-garden-to-go-swedish.jpg")),
IF($C$1="Slowakisch - SK",HYPERLINK(CONCATENATE("https://www.saflax.de/0-WVK-Retail/Bilder-Pictures/SAFLAX-",'Basis-Tabelle-Samen'!Q248,"-",'Basis-Tabelle-Samen'!J248,"-garden-to-go-slovak.jpg")),
IF($C$1="Slowenisch - SI",HYPERLINK(CONCATENATE("https://www.saflax.de/0-WVK-Retail/Bilder-Pictures/SAFLAX-",'Basis-Tabelle-Samen'!Q248,"-",'Basis-Tabelle-Samen'!J248,"-garden-to-go-slovenian.jpg")),
IF($C$1="Spanisch - ES",HYPERLINK(CONCATENATE("https://www.saflax.de/0-WVK-Retail/Bilder-Pictures/SAFLAX-",'Basis-Tabelle-Samen'!Q248,"-",'Basis-Tabelle-Samen'!J248,"-garden-to-go-spanish.jpg")),
IF($C$1="Tschechisch - CZ",HYPERLINK(CONCATENATE("https://www.saflax.de/0-WVK-Retail/Bilder-Pictures/SAFLAX-",'Basis-Tabelle-Samen'!Q248,"-",'Basis-Tabelle-Samen'!J248,"-garden-to-go-czech.jpg")),
IF($C$1="Türkisch - TR",HYPERLINK(CONCATENATE("https://www.saflax.de/0-WVK-Retail/Bilder-Pictures/SAFLAX-",'Basis-Tabelle-Samen'!Q248,"-",'Basis-Tabelle-Samen'!J248,"-garden-to-go-turkish.jpg")),
IF($C$1="Ungarisch - HU",HYPERLINK(CONCATENATE("https://www.saflax.de/0-WVK-Retail/Bilder-Pictures/SAFLAX-",'Basis-Tabelle-Samen'!Q248,"-",'Basis-Tabelle-Samen'!J248,"-garden-to-go-hungarian.jpg")),
" ACHTUNG")))))))))))))))))))))))))))))</f>
        <v>https://www.saflax.de/0-WVK-Retail/Bilder-Pictures/SAFLAX-53424-lycopersicon-esculentum-garden-to-go-english.jpg</v>
      </c>
      <c r="AP253" s="330" t="str">
        <f>IF(K253&lt;1,"",
IF($C$1="Bulgarisch - BG",HYPERLINK(CONCATENATE("https://www.saflax.de/0-WVK-Retail/Bilder-Pictures/SAFLAX-",'Basis-Tabelle-Samen'!T248,"-",'Basis-Tabelle-Samen'!J248,"-cultivation-set-bulgarian.jpg")),
IF($C$1="Dänisch - DK",HYPERLINK(CONCATENATE("https://www.saflax.de/0-WVK-Retail/Bilder-Pictures/SAFLAX-",'Basis-Tabelle-Samen'!T248,"-",'Basis-Tabelle-Samen'!J248,"-cultivation-set-danish.jpg")),
IF($C$1="Deutsch - DE",HYPERLINK(CONCATENATE("https://www.saflax.de/0-WVK-Retail/Bilder-Pictures/SAFLAX-",'Basis-Tabelle-Samen'!T248,"-",'Basis-Tabelle-Samen'!J248,"-cultivation-set-german.jpg")),
IF($C$1="Englisch - UK",HYPERLINK(CONCATENATE("https://www.saflax.de/0-WVK-Retail/Bilder-Pictures/SAFLAX-",'Basis-Tabelle-Samen'!T248,"-",'Basis-Tabelle-Samen'!J248,"-cultivation-set-english.jpg")),
IF($C$1="Estnisch - EE",HYPERLINK(CONCATENATE("https://www.saflax.de/0-WVK-Retail/Bilder-Pictures/SAFLAX-",'Basis-Tabelle-Samen'!T248,"-",'Basis-Tabelle-Samen'!J248,"-cultivation-set-estonian.jpg")),
IF($C$1="Finnisch - FI",HYPERLINK(CONCATENATE("https://www.saflax.de/0-WVK-Retail/Bilder-Pictures/SAFLAX-",'Basis-Tabelle-Samen'!T248,"-",'Basis-Tabelle-Samen'!J248,"-cultivation-set-finnish.jpg")),
IF($C$1="Französisch - FR",HYPERLINK(CONCATENATE("https://www.saflax.de/0-WVK-Retail/Bilder-Pictures/SAFLAX-",'Basis-Tabelle-Samen'!T248,"-",'Basis-Tabelle-Samen'!J248,"-cultivation-set-french.jpg")),
IF($C$1="Griechisch - GR",HYPERLINK(CONCATENATE("https://www.saflax.de/0-WVK-Retail/Bilder-Pictures/SAFLAX-",'Basis-Tabelle-Samen'!T248,"-",'Basis-Tabelle-Samen'!J248,"-cultivation-set-greek.jpg")),
IF($C$1="Irisch - IE",HYPERLINK(CONCATENATE("https://www.saflax.de/0-WVK-Retail/Bilder-Pictures/SAFLAX-",'Basis-Tabelle-Samen'!T248,"-",'Basis-Tabelle-Samen'!J248,"-cultivation-set-irish.jpg")),
IF($C$1="Isländisch - IS",HYPERLINK(CONCATENATE("https://www.saflax.de/0-WVK-Retail/Bilder-Pictures/SAFLAX-",'Basis-Tabelle-Samen'!T248,"-",'Basis-Tabelle-Samen'!J248,"-cultivation-set-icelandic.jpg")),
IF($C$1="Italienisch - IT",HYPERLINK(CONCATENATE("https://www.saflax.de/0-WVK-Retail/Bilder-Pictures/SAFLAX-",'Basis-Tabelle-Samen'!T248,"-",'Basis-Tabelle-Samen'!J248,"-cultivation-set-italian.jpg")),
IF($C$1="Japanisch - JP",HYPERLINK(CONCATENATE("https://www.saflax.de/0-WVK-Retail/Bilder-Pictures/SAFLAX-",'Basis-Tabelle-Samen'!T248,"-",'Basis-Tabelle-Samen'!J248,"-cultivation-set-japanese.jpg")),
IF($C$1="Kroatisch - HR",HYPERLINK(CONCATENATE("https://www.saflax.de/0-WVK-Retail/Bilder-Pictures/SAFLAX-",'Basis-Tabelle-Samen'!T248,"-",'Basis-Tabelle-Samen'!J248,"-cultivation-set-croatian.jpg")),
IF($C$1="Lettisch - LV",HYPERLINK(CONCATENATE("https://www.saflax.de/0-WVK-Retail/Bilder-Pictures/SAFLAX-",'Basis-Tabelle-Samen'!T248,"-",'Basis-Tabelle-Samen'!J248,"-cultivation-set-latvian.jpg")),
IF($C$1="Litauisch - LT",HYPERLINK(CONCATENATE("https://www.saflax.de/0-WVK-Retail/Bilder-Pictures/SAFLAX-",'Basis-Tabelle-Samen'!T248,"-",'Basis-Tabelle-Samen'!J248,"-cultivation-set-lithuanian.jpg")),
IF($C$1="Maltesisch - MT",HYPERLINK(CONCATENATE("https://www.saflax.de/0-WVK-Retail/Bilder-Pictures/SAFLAX-",'Basis-Tabelle-Samen'!T248,"-",'Basis-Tabelle-Samen'!J248,"-cultivation-set-maltese.jpg")),
IF($C$1="Niederländisch - NL",HYPERLINK(CONCATENATE("https://www.saflax.de/0-WVK-Retail/Bilder-Pictures/SAFLAX-",'Basis-Tabelle-Samen'!T248,"-",'Basis-Tabelle-Samen'!J248,"-cultivation-set-dutch.jpg")),
IF($C$1="Norwegisch - NO",HYPERLINK(CONCATENATE("https://www.saflax.de/0-WVK-Retail/Bilder-Pictures/SAFLAX-",'Basis-Tabelle-Samen'!T248,"-",'Basis-Tabelle-Samen'!J248,"-cultivation-set-nowegian.jpg")),
IF($C$1="Polnisch - PL",HYPERLINK(CONCATENATE("https://www.saflax.de/0-WVK-Retail/Bilder-Pictures/SAFLAX-",'Basis-Tabelle-Samen'!T248,"-",'Basis-Tabelle-Samen'!J248,"-cultivation-set-polish.jpg")),
IF($C$1="Portugiesisch - PT",HYPERLINK(CONCATENATE("https://www.saflax.de/0-WVK-Retail/Bilder-Pictures/SAFLAX-",'Basis-Tabelle-Samen'!T248,"-",'Basis-Tabelle-Samen'!J248,"-cultivation-set-portuguese.jpg")),
IF($C$1="Rumänisch - RO",HYPERLINK(CONCATENATE("https://www.saflax.de/0-WVK-Retail/Bilder-Pictures/SAFLAX-",'Basis-Tabelle-Samen'!T248,"-",'Basis-Tabelle-Samen'!J248,"-cultivation-set-romanian.jpg")),
IF($C$1="Schwedisch - SE",HYPERLINK(CONCATENATE("https://www.saflax.de/0-WVK-Retail/Bilder-Pictures/SAFLAX-",'Basis-Tabelle-Samen'!T248,"-",'Basis-Tabelle-Samen'!J248,"-cultivation-set-swedish.jpg")),
IF($C$1="Slowakisch - SK",HYPERLINK(CONCATENATE("https://www.saflax.de/0-WVK-Retail/Bilder-Pictures/SAFLAX-",'Basis-Tabelle-Samen'!T248,"-",'Basis-Tabelle-Samen'!J248,"-cultivation-set-slovak.jpg")),
IF($C$1="Slowenisch - SI",HYPERLINK(CONCATENATE("https://www.saflax.de/0-WVK-Retail/Bilder-Pictures/SAFLAX-",'Basis-Tabelle-Samen'!T248,"-",'Basis-Tabelle-Samen'!J248,"-cultivation-set-slovenian.jpg")),
IF($C$1="Spanisch - ES",HYPERLINK(CONCATENATE("https://www.saflax.de/0-WVK-Retail/Bilder-Pictures/SAFLAX-",'Basis-Tabelle-Samen'!T248,"-",'Basis-Tabelle-Samen'!J248,"-cultivation-set-spanish.jpg")),
IF($C$1="Tschechisch - CZ",HYPERLINK(CONCATENATE("https://www.saflax.de/0-WVK-Retail/Bilder-Pictures/SAFLAX-",'Basis-Tabelle-Samen'!T248,"-",'Basis-Tabelle-Samen'!J248,"-cultivation-set-czech.jpg")),
IF($C$1="Türkisch - TR",HYPERLINK(CONCATENATE("https://www.saflax.de/0-WVK-Retail/Bilder-Pictures/SAFLAX-",'Basis-Tabelle-Samen'!T248,"-",'Basis-Tabelle-Samen'!J248,"-cultivation-set-turkish.jpg")),
IF($C$1="Ungarisch - HU",HYPERLINK(CONCATENATE("https://www.saflax.de/0-WVK-Retail/Bilder-Pictures/SAFLAX-",'Basis-Tabelle-Samen'!T248,"-",'Basis-Tabelle-Samen'!J248,"-cultivation-set-hungarian.jpg")),
" ACHTUNG")))))))))))))))))))))))))))))</f>
        <v>https://www.saflax.de/0-WVK-Retail/Bilder-Pictures/SAFLAX-33424-lycopersicon-esculentum-cultivation-set-english.jpg</v>
      </c>
      <c r="AQ253" s="330" t="str">
        <f>IF(L253&lt;1,"",
IF($C$1="Bulgarisch - BG",HYPERLINK(CONCATENATE("https://www.saflax.de/0-WVK-Retail/Bilder-Pictures/SAFLAX-",'Basis-Tabelle-Samen'!W248,"-",'Basis-Tabelle-Samen'!J248,"-garden-in-the-bag-bulgarian.jpg")),
IF($C$1="Dänisch - DK",HYPERLINK(CONCATENATE("https://www.saflax.de/0-WVK-Retail/Bilder-Pictures/SAFLAX-",'Basis-Tabelle-Samen'!W248,"-",'Basis-Tabelle-Samen'!J248,"-garden-in-the-bag-danish.jpg")),
IF($C$1="Deutsch - DE",HYPERLINK(CONCATENATE("https://www.saflax.de/0-WVK-Retail/Bilder-Pictures/SAFLAX-",'Basis-Tabelle-Samen'!W248,"-",'Basis-Tabelle-Samen'!J248,"-garden-in-the-bag-german.jpg")),
IF($C$1="Englisch - UK",HYPERLINK(CONCATENATE("https://www.saflax.de/0-WVK-Retail/Bilder-Pictures/SAFLAX-",'Basis-Tabelle-Samen'!W248,"-",'Basis-Tabelle-Samen'!J248,"-garden-in-the-bag-english.jpg")),
IF($C$1="Estnisch - EE",HYPERLINK(CONCATENATE("https://www.saflax.de/0-WVK-Retail/Bilder-Pictures/SAFLAX-",'Basis-Tabelle-Samen'!W248,"-",'Basis-Tabelle-Samen'!J248,"-garden-in-the-bag-estonian.jpg")),
IF($C$1="Finnisch - FI",HYPERLINK(CONCATENATE("https://www.saflax.de/0-WVK-Retail/Bilder-Pictures/SAFLAX-",'Basis-Tabelle-Samen'!W248,"-",'Basis-Tabelle-Samen'!J248,"-garden-in-the-bag-finnish.jpg")),
IF($C$1="Französisch - FR",HYPERLINK(CONCATENATE("https://www.saflax.de/0-WVK-Retail/Bilder-Pictures/SAFLAX-",'Basis-Tabelle-Samen'!W248,"-",'Basis-Tabelle-Samen'!J248,"-garden-in-the-bag-french.jpg")),
IF($C$1="Griechisch - GR",HYPERLINK(CONCATENATE("https://www.saflax.de/0-WVK-Retail/Bilder-Pictures/SAFLAX-",'Basis-Tabelle-Samen'!W248,"-",'Basis-Tabelle-Samen'!J248,"-garden-in-the-bag-greek.jpg")),
IF($C$1="Irisch - IE",HYPERLINK(CONCATENATE("https://www.saflax.de/0-WVK-Retail/Bilder-Pictures/SAFLAX-",'Basis-Tabelle-Samen'!W248,"-",'Basis-Tabelle-Samen'!J248,"-garden-in-the-bag-irish.jpg")),
IF($C$1="Isländisch - IS",HYPERLINK(CONCATENATE("https://www.saflax.de/0-WVK-Retail/Bilder-Pictures/SAFLAX-",'Basis-Tabelle-Samen'!W248,"-",'Basis-Tabelle-Samen'!J248,"-garden-in-the-bag-icelandic.jpg")),
IF($C$1="Italienisch - IT",HYPERLINK(CONCATENATE("https://www.saflax.de/0-WVK-Retail/Bilder-Pictures/SAFLAX-",'Basis-Tabelle-Samen'!W248,"-",'Basis-Tabelle-Samen'!J248,"-garden-in-the-bag-italian.jpg")),
IF($C$1="Japanisch - JP",HYPERLINK(CONCATENATE("https://www.saflax.de/0-WVK-Retail/Bilder-Pictures/SAFLAX-",'Basis-Tabelle-Samen'!W248,"-",'Basis-Tabelle-Samen'!J248,"-garden-in-the-bag-japanese.jpg")),
IF($C$1="Kroatisch - HR",HYPERLINK(CONCATENATE("https://www.saflax.de/0-WVK-Retail/Bilder-Pictures/SAFLAX-",'Basis-Tabelle-Samen'!W248,"-",'Basis-Tabelle-Samen'!J248,"-garden-in-the-bag-croatian.jpg")),
IF($C$1="Lettisch - LV",HYPERLINK(CONCATENATE("https://www.saflax.de/0-WVK-Retail/Bilder-Pictures/SAFLAX-",'Basis-Tabelle-Samen'!W248,"-",'Basis-Tabelle-Samen'!J248,"-garden-in-the-bag-latvian.jpg")),
IF($C$1="Litauisch - LT",HYPERLINK(CONCATENATE("https://www.saflax.de/0-WVK-Retail/Bilder-Pictures/SAFLAX-",'Basis-Tabelle-Samen'!W248,"-",'Basis-Tabelle-Samen'!J248,"-garden-in-the-bag-lithuanian.jpg")),
IF($C$1="Maltesisch - MT",HYPERLINK(CONCATENATE("https://www.saflax.de/0-WVK-Retail/Bilder-Pictures/SAFLAX-",'Basis-Tabelle-Samen'!W248,"-",'Basis-Tabelle-Samen'!J248,"-garden-in-the-bag-maltese.jpg")),
IF($C$1="Niederländisch - NL",HYPERLINK(CONCATENATE("https://www.saflax.de/0-WVK-Retail/Bilder-Pictures/SAFLAX-",'Basis-Tabelle-Samen'!W248,"-",'Basis-Tabelle-Samen'!J248,"-garden-in-the-bag-dutch.jpg")),
IF($C$1="Norwegisch - NO",HYPERLINK(CONCATENATE("https://www.saflax.de/0-WVK-Retail/Bilder-Pictures/SAFLAX-",'Basis-Tabelle-Samen'!W248,"-",'Basis-Tabelle-Samen'!J248,"-garden-in-the-bag-nowegian.jpg")),
IF($C$1="Polnisch - PL",HYPERLINK(CONCATENATE("https://www.saflax.de/0-WVK-Retail/Bilder-Pictures/SAFLAX-",'Basis-Tabelle-Samen'!W248,"-",'Basis-Tabelle-Samen'!J248,"-garden-in-the-bag-polish.jpg")),
IF($C$1="Portugiesisch - PT",HYPERLINK(CONCATENATE("https://www.saflax.de/0-WVK-Retail/Bilder-Pictures/SAFLAX-",'Basis-Tabelle-Samen'!W248,"-",'Basis-Tabelle-Samen'!J248,"-garden-in-the-bag-portuguese.jpg")),
IF($C$1="Rumänisch - RO",HYPERLINK(CONCATENATE("https://www.saflax.de/0-WVK-Retail/Bilder-Pictures/SAFLAX-",'Basis-Tabelle-Samen'!W248,"-",'Basis-Tabelle-Samen'!J248,"-garden-in-the-bag-romanian.jpg")),
IF($C$1="Schwedisch - SE",HYPERLINK(CONCATENATE("https://www.saflax.de/0-WVK-Retail/Bilder-Pictures/SAFLAX-",'Basis-Tabelle-Samen'!W248,"-",'Basis-Tabelle-Samen'!J248,"-garden-in-the-bag-swedish.jpg")),
IF($C$1="Slowakisch - SK",HYPERLINK(CONCATENATE("https://www.saflax.de/0-WVK-Retail/Bilder-Pictures/SAFLAX-",'Basis-Tabelle-Samen'!W248,"-",'Basis-Tabelle-Samen'!J248,"-garden-in-the-bag-slovak.jpg")),
IF($C$1="Slowenisch - SI",HYPERLINK(CONCATENATE("https://www.saflax.de/0-WVK-Retail/Bilder-Pictures/SAFLAX-",'Basis-Tabelle-Samen'!W248,"-",'Basis-Tabelle-Samen'!J248,"-garden-in-the-bag-slovenian.jpg")),
IF($C$1="Spanisch - ES",HYPERLINK(CONCATENATE("https://www.saflax.de/0-WVK-Retail/Bilder-Pictures/SAFLAX-",'Basis-Tabelle-Samen'!W248,"-",'Basis-Tabelle-Samen'!J248,"-garden-in-the-bag-spanish.jpg")),
IF($C$1="Tschechisch - CZ",HYPERLINK(CONCATENATE("https://www.saflax.de/0-WVK-Retail/Bilder-Pictures/SAFLAX-",'Basis-Tabelle-Samen'!W248,"-",'Basis-Tabelle-Samen'!J248,"-garden-in-the-bag-czech.jpg")),
IF($C$1="Türkisch - TR",HYPERLINK(CONCATENATE("https://www.saflax.de/0-WVK-Retail/Bilder-Pictures/SAFLAX-",'Basis-Tabelle-Samen'!W248,"-",'Basis-Tabelle-Samen'!J248,"-garden-in-the-bag-turkish.jpg")),
IF($C$1="Ungarisch - HU",HYPERLINK(CONCATENATE("https://www.saflax.de/0-WVK-Retail/Bilder-Pictures/SAFLAX-",'Basis-Tabelle-Samen'!W248,"-",'Basis-Tabelle-Samen'!J248,"-garden-in-the-bag-hungarian.jpg")),
" ACHTUNG")))))))))))))))))))))))))))))</f>
        <v>https://www.saflax.de/0-WVK-Retail/Bilder-Pictures/SAFLAX-63424-lycopersicon-esculentum-garden-in-the-bag-english.jpg</v>
      </c>
    </row>
    <row r="254" spans="1:43" ht="17.100000000000001" customHeight="1" x14ac:dyDescent="0.2">
      <c r="A254" s="318" t="str">
        <f>IF('Basis-Tabelle-Samen'!A243="","",IF($C$1="Deutsch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54" s="319" t="str">
        <f>'Basis-Tabelle-Samen'!I243</f>
        <v>Lycopersicon esculentum</v>
      </c>
      <c r="C254" s="316" t="str">
        <f>IF($C$1="Bulgarisch - BG",'Basis-Tabelle-Samen'!Z243,
IF($C$1="Dänisch - DK",'Basis-Tabelle-Samen'!AA243,
IF($C$1="Deutsch - DE",'Basis-Tabelle-Samen'!AB243,
IF($C$1="Englisch - UK",'Basis-Tabelle-Samen'!AC243,
IF($C$1="Estnisch - EE",'Basis-Tabelle-Samen'!AD243,
IF($C$1="Finnisch - FI",'Basis-Tabelle-Samen'!AE243,
IF($C$1="Französisch - FR",'Basis-Tabelle-Samen'!AF243,
IF($C$1="Griechisch - GR",'Basis-Tabelle-Samen'!AG243,
IF($C$1="Irisch - IE",'Basis-Tabelle-Samen'!AH243,
IF($C$1="Isländisch - IS",'Basis-Tabelle-Samen'!AI243,
IF($C$1="Italienisch - IT",'Basis-Tabelle-Samen'!AJ243,
IF($C$1="Japanisch - JP",'Basis-Tabelle-Samen'!AK243,
IF($C$1="Kroatisch - HR",'Basis-Tabelle-Samen'!AL243,
IF($C$1="Lettisch - LV",'Basis-Tabelle-Samen'!AM243,
IF($C$1="Litauisch - LT",'Basis-Tabelle-Samen'!AN243,
IF($C$1="Maltesisch - MT",'Basis-Tabelle-Samen'!AO243,
IF($C$1="Niederländisch - NL",'Basis-Tabelle-Samen'!AP243,
IF($C$1="Norwegisch - NO",'Basis-Tabelle-Samen'!AQ243,
IF($C$1="Polnisch - PL",'Basis-Tabelle-Samen'!AR243,
IF($C$1="Portugiesisch - PT",'Basis-Tabelle-Samen'!AS243,
IF($C$1="Rumänisch - RO",'Basis-Tabelle-Samen'!AT243,
IF($C$1="Schwedisch - SE",'Basis-Tabelle-Samen'!AU243,
IF($C$1="Slowakisch - SK",'Basis-Tabelle-Samen'!AV243,
IF($C$1="Slowenisch - SI",'Basis-Tabelle-Samen'!AW243,
IF($C$1="Spanisch - ES",'Basis-Tabelle-Samen'!AX243,
IF($C$1="Tschechisch - CZ",'Basis-Tabelle-Samen'!AY243,
IF($C$1="Türkisch - TR",'Basis-Tabelle-Samen'!AZ243,
IF($C$1="Ungarisch - HU",'Basis-Tabelle-Samen'!BA243,
" ACHTUNG"))))))))))))))))))))))))))))</f>
        <v>Tomato - Cornue des Andes</v>
      </c>
      <c r="D254" s="320">
        <f>'Basis-Tabelle-Samen'!F243</f>
        <v>10</v>
      </c>
      <c r="E254" s="321" t="str">
        <f>'Basis-Tabelle-Samen'!H243</f>
        <v>7 %</v>
      </c>
      <c r="F254" s="322" t="str">
        <f>IF('Basis-Tabelle-Samen'!G243="","",'Basis-Tabelle-Samen'!G243)</f>
        <v>05</v>
      </c>
      <c r="G254" s="320">
        <f>'Basis-Tabelle-Samen'!C243</f>
        <v>13403</v>
      </c>
      <c r="H254" s="323">
        <f>'Basis-Tabelle-Samen'!D243</f>
        <v>4055473134031</v>
      </c>
      <c r="I254" s="324">
        <f>'Basis-Tabelle-Samen'!E243</f>
        <v>1.85</v>
      </c>
      <c r="J254" s="325">
        <f t="shared" si="3"/>
        <v>12</v>
      </c>
      <c r="K254" s="326">
        <f>'Basis-Tabelle-Samen'!K243</f>
        <v>73403</v>
      </c>
      <c r="L254" s="323">
        <f>'Basis-Tabelle-Samen'!L243</f>
        <v>4055473734033</v>
      </c>
      <c r="M254" s="324">
        <f>'Basis-Tabelle-Samen'!M243</f>
        <v>2.4500000000000002</v>
      </c>
      <c r="N254" s="326">
        <f>IF(K254&lt;1,"",'3'!$I$15)</f>
        <v>15</v>
      </c>
      <c r="O254" s="327">
        <f>IF(K254&lt;1,"",'3'!$J$11)</f>
        <v>90</v>
      </c>
      <c r="P254" s="326">
        <f>'Basis-Tabelle-Samen'!N243</f>
        <v>83403</v>
      </c>
      <c r="Q254" s="323">
        <f>'Basis-Tabelle-Samen'!O243</f>
        <v>4055473834030</v>
      </c>
      <c r="R254" s="328">
        <f>'Basis-Tabelle-Samen'!P243</f>
        <v>3.75</v>
      </c>
      <c r="S254" s="326">
        <f>IF(R254&lt;1,"",'3'!$M$15)</f>
        <v>18</v>
      </c>
      <c r="T254" s="327">
        <f>IF(R254&lt;1,"",'3'!$N$11)</f>
        <v>72</v>
      </c>
      <c r="U254" s="326">
        <f>'Basis-Tabelle-Samen'!Q243</f>
        <v>53403</v>
      </c>
      <c r="V254" s="323">
        <f>'Basis-Tabelle-Samen'!R243</f>
        <v>4055473534039</v>
      </c>
      <c r="W254" s="324">
        <f>'Basis-Tabelle-Samen'!S243</f>
        <v>4.95</v>
      </c>
      <c r="X254" s="326">
        <f>IF(U254&lt;1,"",'3'!$Q$15)</f>
        <v>6</v>
      </c>
      <c r="Y254" s="327">
        <f>IF(U254&lt;1,"",'3'!$R$11)</f>
        <v>24</v>
      </c>
      <c r="Z254" s="326">
        <f>'Basis-Tabelle-Samen'!T243</f>
        <v>33403</v>
      </c>
      <c r="AA254" s="323">
        <f>'Basis-Tabelle-Samen'!U243</f>
        <v>4055473334035</v>
      </c>
      <c r="AB254" s="324">
        <f>'Basis-Tabelle-Samen'!V243</f>
        <v>6.75</v>
      </c>
      <c r="AC254" s="326">
        <f>IF(Z254&lt;1,"",'3'!$U$15)</f>
        <v>6</v>
      </c>
      <c r="AD254" s="327">
        <f>IF(Z254&lt;1,"",'3'!$V$11)</f>
        <v>24</v>
      </c>
      <c r="AE254" s="326">
        <f>'Basis-Tabelle-Samen'!W243</f>
        <v>63403</v>
      </c>
      <c r="AF254" s="323">
        <f>'Basis-Tabelle-Samen'!X243</f>
        <v>4055473634036</v>
      </c>
      <c r="AG254" s="324">
        <f>'Basis-Tabelle-Samen'!Y243</f>
        <v>2.95</v>
      </c>
      <c r="AH254" s="326">
        <f>IF(AE254&lt;1,"",'3'!$Y$15)</f>
        <v>8</v>
      </c>
      <c r="AI254" s="327">
        <f>IF(AE254&lt;1,"",'3'!$Z$11)</f>
        <v>64</v>
      </c>
      <c r="AJ254" s="315"/>
      <c r="AK254" s="316" t="str">
        <f>IF(G254&lt;1,"",
IF($C$1="Bulgarisch - BG",HYPERLINK(CONCATENATE("https://www.saflax.de/0-WVK-Retail/Bilder-Pictures/SAFLAX-",'Basis-Tabelle-Samen'!C243,"-",'Basis-Tabelle-Samen'!J243,"-seed-package-front-cr-bulgarian.jpg")),
IF($C$1="Dänisch - DK",HYPERLINK(CONCATENATE("https://www.saflax.de/0-WVK-Retail/Bilder-Pictures/SAFLAX-",'Basis-Tabelle-Samen'!C243,"-",'Basis-Tabelle-Samen'!J243,"-seed-package-front-cr-danish.jpg")),
IF($C$1="Deutsch - DE",HYPERLINK(CONCATENATE("https://www.saflax.de/0-WVK-Retail/Bilder-Pictures/SAFLAX-",'Basis-Tabelle-Samen'!C243,"-",'Basis-Tabelle-Samen'!J243,"-seed-package-front-cr-german.jpg")),
IF($C$1="Englisch - UK",HYPERLINK(CONCATENATE("https://www.saflax.de/0-WVK-Retail/Bilder-Pictures/SAFLAX-",'Basis-Tabelle-Samen'!C243,"-",'Basis-Tabelle-Samen'!J243,"-seed-package-front-cr-english.jpg")),
IF($C$1="Estnisch - EE",HYPERLINK(CONCATENATE("https://www.saflax.de/0-WVK-Retail/Bilder-Pictures/SAFLAX-",'Basis-Tabelle-Samen'!C243,"-",'Basis-Tabelle-Samen'!J243,"-seed-package-front-cr-estonian.jpg")),
IF($C$1="Finnisch - FI",HYPERLINK(CONCATENATE("https://www.saflax.de/0-WVK-Retail/Bilder-Pictures/SAFLAX-",'Basis-Tabelle-Samen'!C243,"-",'Basis-Tabelle-Samen'!J243,"-seed-package-front-cr-finnish.jpg")),
IF($C$1="Französisch - FR",HYPERLINK(CONCATENATE("https://www.saflax.de/0-WVK-Retail/Bilder-Pictures/SAFLAX-",'Basis-Tabelle-Samen'!C243,"-",'Basis-Tabelle-Samen'!J243,"-seed-package-front-cr-french.jpg")),
IF($C$1="Griechisch - GR",HYPERLINK(CONCATENATE("https://www.saflax.de/0-WVK-Retail/Bilder-Pictures/SAFLAX-",'Basis-Tabelle-Samen'!C243,"-",'Basis-Tabelle-Samen'!J243,"-seed-package-front-cr-greek.jpg")),
IF($C$1="Irisch - IE",HYPERLINK(CONCATENATE("https://www.saflax.de/0-WVK-Retail/Bilder-Pictures/SAFLAX-",'Basis-Tabelle-Samen'!C243,"-",'Basis-Tabelle-Samen'!J243,"-seed-package-front-cr-irish.jpg")),
IF($C$1="Isländisch - IS",HYPERLINK(CONCATENATE("https://www.saflax.de/0-WVK-Retail/Bilder-Pictures/SAFLAX-",'Basis-Tabelle-Samen'!C243,"-",'Basis-Tabelle-Samen'!J243,"-seed-package-front-cr-icelandic.jpg")),
IF($C$1="Italienisch - IT",HYPERLINK(CONCATENATE("https://www.saflax.de/0-WVK-Retail/Bilder-Pictures/SAFLAX-",'Basis-Tabelle-Samen'!C243,"-",'Basis-Tabelle-Samen'!J243,"-seed-package-front-cr-italian.jpg")),
IF($C$1="Japanisch - JP",HYPERLINK(CONCATENATE("https://www.saflax.de/0-WVK-Retail/Bilder-Pictures/SAFLAX-",'Basis-Tabelle-Samen'!C243,"-",'Basis-Tabelle-Samen'!J243,"-seed-package-front-cr-japanese.jpg")),
IF($C$1="Kroatisch - HR",HYPERLINK(CONCATENATE("https://www.saflax.de/0-WVK-Retail/Bilder-Pictures/SAFLAX-",'Basis-Tabelle-Samen'!C243,"-",'Basis-Tabelle-Samen'!J243,"-seed-package-front-cr-croatian.jpg")),
IF($C$1="Lettisch - LV",HYPERLINK(CONCATENATE("https://www.saflax.de/0-WVK-Retail/Bilder-Pictures/SAFLAX-",'Basis-Tabelle-Samen'!C243,"-",'Basis-Tabelle-Samen'!J243,"-seed-package-front-cr-latvian.jpg")),
IF($C$1="Litauisch - LT",HYPERLINK(CONCATENATE("https://www.saflax.de/0-WVK-Retail/Bilder-Pictures/SAFLAX-",'Basis-Tabelle-Samen'!C243,"-",'Basis-Tabelle-Samen'!J243,"-seed-package-front-cr-lithuanian.jpg")),
IF($C$1="Maltesisch - MT",HYPERLINK(CONCATENATE("https://www.saflax.de/0-WVK-Retail/Bilder-Pictures/SAFLAX-",'Basis-Tabelle-Samen'!C243,"-",'Basis-Tabelle-Samen'!J243,"-seed-package-front-cr-maltese.jpg")),
IF($C$1="Niederländisch - NL",HYPERLINK(CONCATENATE("https://www.saflax.de/0-WVK-Retail/Bilder-Pictures/SAFLAX-",'Basis-Tabelle-Samen'!C243,"-",'Basis-Tabelle-Samen'!J243,"-seed-package-front-cr-dutch.jpg")),
IF($C$1="Norwegisch - NO",HYPERLINK(CONCATENATE("https://www.saflax.de/0-WVK-Retail/Bilder-Pictures/SAFLAX-",'Basis-Tabelle-Samen'!C243,"-",'Basis-Tabelle-Samen'!J243,"-seed-package-front-cr-nowegian.jpg")),
IF($C$1="Polnisch - PL",HYPERLINK(CONCATENATE("https://www.saflax.de/0-WVK-Retail/Bilder-Pictures/SAFLAX-",'Basis-Tabelle-Samen'!C243,"-",'Basis-Tabelle-Samen'!J243,"-seed-package-front-cr-polish.jpg")),
IF($C$1="Portugiesisch - PT",HYPERLINK(CONCATENATE("https://www.saflax.de/0-WVK-Retail/Bilder-Pictures/SAFLAX-",'Basis-Tabelle-Samen'!C243,"-",'Basis-Tabelle-Samen'!J243,"-seed-package-front-cr-portuguese.jpg")),
IF($C$1="Rumänisch - RO",HYPERLINK(CONCATENATE("https://www.saflax.de/0-WVK-Retail/Bilder-Pictures/SAFLAX-",'Basis-Tabelle-Samen'!C243,"-",'Basis-Tabelle-Samen'!J243,"-seed-package-front-cr-romanian.jpg")),
IF($C$1="Schwedisch - SE",HYPERLINK(CONCATENATE("https://www.saflax.de/0-WVK-Retail/Bilder-Pictures/SAFLAX-",'Basis-Tabelle-Samen'!C243,"-",'Basis-Tabelle-Samen'!J243,"-seed-package-front-cr-swedish.jpg")),
IF($C$1="Slowakisch - SK",HYPERLINK(CONCATENATE("https://www.saflax.de/0-WVK-Retail/Bilder-Pictures/SAFLAX-",'Basis-Tabelle-Samen'!C243,"-",'Basis-Tabelle-Samen'!J243,"-seed-package-front-cr-slovak.jpg")),
IF($C$1="Slowenisch - SI",HYPERLINK(CONCATENATE("https://www.saflax.de/0-WVK-Retail/Bilder-Pictures/SAFLAX-",'Basis-Tabelle-Samen'!C243,"-",'Basis-Tabelle-Samen'!J243,"-seed-package-front-cr-slovenian.jpg")),
IF($C$1="Spanisch - ES",HYPERLINK(CONCATENATE("https://www.saflax.de/0-WVK-Retail/Bilder-Pictures/SAFLAX-",'Basis-Tabelle-Samen'!C243,"-",'Basis-Tabelle-Samen'!J243,"-seed-package-front-cr-spanish.jpg")),
IF($C$1="Tschechisch - CZ",HYPERLINK(CONCATENATE("https://www.saflax.de/0-WVK-Retail/Bilder-Pictures/SAFLAX-",'Basis-Tabelle-Samen'!C243,"-",'Basis-Tabelle-Samen'!J243,"-seed-package-front-cr-czech.jpg")),
IF($C$1="Türkisch - TR",HYPERLINK(CONCATENATE("https://www.saflax.de/0-WVK-Retail/Bilder-Pictures/SAFLAX-",'Basis-Tabelle-Samen'!C243,"-",'Basis-Tabelle-Samen'!J243,"-seed-package-front-cr-turkish.jpg")),
IF($C$1="Ungarisch - HU",HYPERLINK(CONCATENATE("https://www.saflax.de/0-WVK-Retail/Bilder-Pictures/SAFLAX-",'Basis-Tabelle-Samen'!C243,"-",'Basis-Tabelle-Samen'!J243,"-seed-package-front-cr-hungarian.jpg")),
" ACHTUNG")))))))))))))))))))))))))))))</f>
        <v>https://www.saflax.de/0-WVK-Retail/Bilder-Pictures/SAFLAX-13403-lycopersicon-esculentum-seed-package-front-cr-english.jpg</v>
      </c>
      <c r="AL254" s="330" t="str">
        <f>IF(G254&lt;1,"",
IF($C$1="Bulgarisch - BG",HYPERLINK(CONCATENATE("https://www.saflax.de/0-WVK-Retail/Bilder-Pictures/SAFLAX-",'Basis-Tabelle-Samen'!C243,"-",'Basis-Tabelle-Samen'!J243,"-seed-package-back-cr-bulgarian.jpg")),
IF($C$1="Dänisch - DK",HYPERLINK(CONCATENATE("https://www.saflax.de/0-WVK-Retail/Bilder-Pictures/SAFLAX-",'Basis-Tabelle-Samen'!C243,"-",'Basis-Tabelle-Samen'!J243,"-seed-package-back-cr-danish.jpg")),
IF($C$1="Deutsch - DE",HYPERLINK(CONCATENATE("https://www.saflax.de/0-WVK-Retail/Bilder-Pictures/SAFLAX-",'Basis-Tabelle-Samen'!C243,"-",'Basis-Tabelle-Samen'!J243,"-seed-package-back-cr-german.jpg")),
IF($C$1="Englisch - UK",HYPERLINK(CONCATENATE("https://www.saflax.de/0-WVK-Retail/Bilder-Pictures/SAFLAX-",'Basis-Tabelle-Samen'!C243,"-",'Basis-Tabelle-Samen'!J243,"-seed-package-back-cr-english.jpg")),
IF($C$1="Estnisch - EE",HYPERLINK(CONCATENATE("https://www.saflax.de/0-WVK-Retail/Bilder-Pictures/SAFLAX-",'Basis-Tabelle-Samen'!C243,"-",'Basis-Tabelle-Samen'!J243,"-seed-package-back-cr-estonian.jpg")),
IF($C$1="Finnisch - FI",HYPERLINK(CONCATENATE("https://www.saflax.de/0-WVK-Retail/Bilder-Pictures/SAFLAX-",'Basis-Tabelle-Samen'!C243,"-",'Basis-Tabelle-Samen'!J243,"-seed-package-back-cr-finnish.jpg")),
IF($C$1="Französisch - FR",HYPERLINK(CONCATENATE("https://www.saflax.de/0-WVK-Retail/Bilder-Pictures/SAFLAX-",'Basis-Tabelle-Samen'!C243,"-",'Basis-Tabelle-Samen'!J243,"-seed-package-back-cr-french.jpg")),
IF($C$1="Griechisch - GR",HYPERLINK(CONCATENATE("https://www.saflax.de/0-WVK-Retail/Bilder-Pictures/SAFLAX-",'Basis-Tabelle-Samen'!C243,"-",'Basis-Tabelle-Samen'!J243,"-seed-package-back-cr-greek.jpg")),
IF($C$1="Irisch - IE",HYPERLINK(CONCATENATE("https://www.saflax.de/0-WVK-Retail/Bilder-Pictures/SAFLAX-",'Basis-Tabelle-Samen'!C243,"-",'Basis-Tabelle-Samen'!J243,"-seed-package-back-cr-irish.jpg")),
IF($C$1="Isländisch - IS",HYPERLINK(CONCATENATE("https://www.saflax.de/0-WVK-Retail/Bilder-Pictures/SAFLAX-",'Basis-Tabelle-Samen'!C243,"-",'Basis-Tabelle-Samen'!J243,"-seed-package-back-cr-icelandic.jpg")),
IF($C$1="Italienisch - IT",HYPERLINK(CONCATENATE("https://www.saflax.de/0-WVK-Retail/Bilder-Pictures/SAFLAX-",'Basis-Tabelle-Samen'!C243,"-",'Basis-Tabelle-Samen'!J243,"-seed-package-back-cr-italian.jpg")),
IF($C$1="Japanisch - JP",HYPERLINK(CONCATENATE("https://www.saflax.de/0-WVK-Retail/Bilder-Pictures/SAFLAX-",'Basis-Tabelle-Samen'!C243,"-",'Basis-Tabelle-Samen'!J243,"-seed-package-back-cr-japanese.jpg")),
IF($C$1="Kroatisch - HR",HYPERLINK(CONCATENATE("https://www.saflax.de/0-WVK-Retail/Bilder-Pictures/SAFLAX-",'Basis-Tabelle-Samen'!C243,"-",'Basis-Tabelle-Samen'!J243,"-seed-package-back-cr-croatian.jpg")),
IF($C$1="Lettisch - LV",HYPERLINK(CONCATENATE("https://www.saflax.de/0-WVK-Retail/Bilder-Pictures/SAFLAX-",'Basis-Tabelle-Samen'!C243,"-",'Basis-Tabelle-Samen'!J243,"-seed-package-back-cr-latvian.jpg")),
IF($C$1="Litauisch - LT",HYPERLINK(CONCATENATE("https://www.saflax.de/0-WVK-Retail/Bilder-Pictures/SAFLAX-",'Basis-Tabelle-Samen'!C243,"-",'Basis-Tabelle-Samen'!J243,"-seed-package-back-cr-lithuanian.jpg")),
IF($C$1="Maltesisch - MT",HYPERLINK(CONCATENATE("https://www.saflax.de/0-WVK-Retail/Bilder-Pictures/SAFLAX-",'Basis-Tabelle-Samen'!C243,"-",'Basis-Tabelle-Samen'!J243,"-seed-package-back-cr-maltese.jpg")),
IF($C$1="Niederländisch - NL",HYPERLINK(CONCATENATE("https://www.saflax.de/0-WVK-Retail/Bilder-Pictures/SAFLAX-",'Basis-Tabelle-Samen'!C243,"-",'Basis-Tabelle-Samen'!J243,"-seed-package-back-cr-dutch.jpg")),
IF($C$1="Norwegisch - NO",HYPERLINK(CONCATENATE("https://www.saflax.de/0-WVK-Retail/Bilder-Pictures/SAFLAX-",'Basis-Tabelle-Samen'!C243,"-",'Basis-Tabelle-Samen'!J243,"-seed-package-back-cr-nowegian.jpg")),
IF($C$1="Polnisch - PL",HYPERLINK(CONCATENATE("https://www.saflax.de/0-WVK-Retail/Bilder-Pictures/SAFLAX-",'Basis-Tabelle-Samen'!C243,"-",'Basis-Tabelle-Samen'!J243,"-seed-package-back-cr-polish.jpg")),
IF($C$1="Portugiesisch - PT",HYPERLINK(CONCATENATE("https://www.saflax.de/0-WVK-Retail/Bilder-Pictures/SAFLAX-",'Basis-Tabelle-Samen'!C243,"-",'Basis-Tabelle-Samen'!J243,"-seed-package-back-cr-portuguese.jpg")),
IF($C$1="Rumänisch - RO",HYPERLINK(CONCATENATE("https://www.saflax.de/0-WVK-Retail/Bilder-Pictures/SAFLAX-",'Basis-Tabelle-Samen'!C243,"-",'Basis-Tabelle-Samen'!J243,"-seed-package-back-cr-romanian.jpg")),
IF($C$1="Schwedisch - SE",HYPERLINK(CONCATENATE("https://www.saflax.de/0-WVK-Retail/Bilder-Pictures/SAFLAX-",'Basis-Tabelle-Samen'!C243,"-",'Basis-Tabelle-Samen'!J243,"-seed-package-back-cr-swedish.jpg")),
IF($C$1="Slowakisch - SK",HYPERLINK(CONCATENATE("https://www.saflax.de/0-WVK-Retail/Bilder-Pictures/SAFLAX-",'Basis-Tabelle-Samen'!C243,"-",'Basis-Tabelle-Samen'!J243,"-seed-package-back-cr-slovak.jpg")),
IF($C$1="Slowenisch - SI",HYPERLINK(CONCATENATE("https://www.saflax.de/0-WVK-Retail/Bilder-Pictures/SAFLAX-",'Basis-Tabelle-Samen'!C243,"-",'Basis-Tabelle-Samen'!J243,"-seed-package-back-cr-slovenian.jpg")),
IF($C$1="Spanisch - ES",HYPERLINK(CONCATENATE("https://www.saflax.de/0-WVK-Retail/Bilder-Pictures/SAFLAX-",'Basis-Tabelle-Samen'!C243,"-",'Basis-Tabelle-Samen'!J243,"-seed-package-back-cr-spanish.jpg")),
IF($C$1="Tschechisch - CZ",HYPERLINK(CONCATENATE("https://www.saflax.de/0-WVK-Retail/Bilder-Pictures/SAFLAX-",'Basis-Tabelle-Samen'!C243,"-",'Basis-Tabelle-Samen'!J243,"-seed-package-back-cr-czech.jpg")),
IF($C$1="Türkisch - TR",HYPERLINK(CONCATENATE("https://www.saflax.de/0-WVK-Retail/Bilder-Pictures/SAFLAX-",'Basis-Tabelle-Samen'!C243,"-",'Basis-Tabelle-Samen'!J243,"-seed-package-back-cr-turkish.jpg")),
IF($C$1="Ungarisch - HU",HYPERLINK(CONCATENATE("https://www.saflax.de/0-WVK-Retail/Bilder-Pictures/SAFLAX-",'Basis-Tabelle-Samen'!C243,"-",'Basis-Tabelle-Samen'!J243,"-seed-package-back-cr-hungarian.jpg")),
" ACHTUNG")))))))))))))))))))))))))))))</f>
        <v>https://www.saflax.de/0-WVK-Retail/Bilder-Pictures/SAFLAX-13403-lycopersicon-esculentum-seed-package-back-cr-english.jpg</v>
      </c>
      <c r="AM254" s="330" t="str">
        <f>IF(H254&lt;1,"",
IF($C$1="Bulgarisch - BG",HYPERLINK(CONCATENATE("https://www.saflax.de/0-WVK-Retail/Bilder-Pictures/SAFLAX-",'Basis-Tabelle-Samen'!K243,"-",'Basis-Tabelle-Samen'!J243,"-garden-to-go-mini-bulgarian.jpg")),
IF($C$1="Dänisch - DK",HYPERLINK(CONCATENATE("https://www.saflax.de/0-WVK-Retail/Bilder-Pictures/SAFLAX-",'Basis-Tabelle-Samen'!K243,"-",'Basis-Tabelle-Samen'!J243,"-garden-to-go-mini-danish.jpg")),
IF($C$1="Deutsch - DE",HYPERLINK(CONCATENATE("https://www.saflax.de/0-WVK-Retail/Bilder-Pictures/SAFLAX-",'Basis-Tabelle-Samen'!K243,"-",'Basis-Tabelle-Samen'!J243,"-garden-to-go-mini-german.jpg")),
IF($C$1="Englisch - UK",HYPERLINK(CONCATENATE("https://www.saflax.de/0-WVK-Retail/Bilder-Pictures/SAFLAX-",'Basis-Tabelle-Samen'!K243,"-",'Basis-Tabelle-Samen'!J243,"-garden-to-go-mini-english.jpg")),
IF($C$1="Estnisch - EE",HYPERLINK(CONCATENATE("https://www.saflax.de/0-WVK-Retail/Bilder-Pictures/SAFLAX-",'Basis-Tabelle-Samen'!K243,"-",'Basis-Tabelle-Samen'!J243,"-garden-to-go-mini-estonian.jpg")),
IF($C$1="Finnisch - FI",HYPERLINK(CONCATENATE("https://www.saflax.de/0-WVK-Retail/Bilder-Pictures/SAFLAX-",'Basis-Tabelle-Samen'!K243,"-",'Basis-Tabelle-Samen'!J243,"-garden-to-go-mini-finnish.jpg")),
IF($C$1="Französisch - FR",HYPERLINK(CONCATENATE("https://www.saflax.de/0-WVK-Retail/Bilder-Pictures/SAFLAX-",'Basis-Tabelle-Samen'!K243,"-",'Basis-Tabelle-Samen'!J243,"-garden-to-go-mini-french.jpg")),
IF($C$1="Griechisch - GR",HYPERLINK(CONCATENATE("https://www.saflax.de/0-WVK-Retail/Bilder-Pictures/SAFLAX-",'Basis-Tabelle-Samen'!K243,"-",'Basis-Tabelle-Samen'!J243,"-garden-to-go-mini-greek.jpg")),
IF($C$1="Irisch - IE",HYPERLINK(CONCATENATE("https://www.saflax.de/0-WVK-Retail/Bilder-Pictures/SAFLAX-",'Basis-Tabelle-Samen'!K243,"-",'Basis-Tabelle-Samen'!J243,"-garden-to-go-mini-irish.jpg")),
IF($C$1="Isländisch - IS",HYPERLINK(CONCATENATE("https://www.saflax.de/0-WVK-Retail/Bilder-Pictures/SAFLAX-",'Basis-Tabelle-Samen'!K243,"-",'Basis-Tabelle-Samen'!J243,"-garden-to-go-mini-icelandic.jpg")),
IF($C$1="Italienisch - IT",HYPERLINK(CONCATENATE("https://www.saflax.de/0-WVK-Retail/Bilder-Pictures/SAFLAX-",'Basis-Tabelle-Samen'!K243,"-",'Basis-Tabelle-Samen'!J243,"-garden-to-go-mini-italian.jpg")),
IF($C$1="Japanisch - JP",HYPERLINK(CONCATENATE("https://www.saflax.de/0-WVK-Retail/Bilder-Pictures/SAFLAX-",'Basis-Tabelle-Samen'!K243,"-",'Basis-Tabelle-Samen'!J243,"-garden-to-go-mini-japanese.jpg")),
IF($C$1="Kroatisch - HR",HYPERLINK(CONCATENATE("https://www.saflax.de/0-WVK-Retail/Bilder-Pictures/SAFLAX-",'Basis-Tabelle-Samen'!K243,"-",'Basis-Tabelle-Samen'!J243,"-garden-to-go-mini-croatian.jpg")),
IF($C$1="Lettisch - LV",HYPERLINK(CONCATENATE("https://www.saflax.de/0-WVK-Retail/Bilder-Pictures/SAFLAX-",'Basis-Tabelle-Samen'!K243,"-",'Basis-Tabelle-Samen'!J243,"-garden-to-go-mini-latvian.jpg")),
IF($C$1="Litauisch - LT",HYPERLINK(CONCATENATE("https://www.saflax.de/0-WVK-Retail/Bilder-Pictures/SAFLAX-",'Basis-Tabelle-Samen'!K243,"-",'Basis-Tabelle-Samen'!J243,"-garden-to-go-mini-lithuanian.jpg")),
IF($C$1="Maltesisch - MT",HYPERLINK(CONCATENATE("https://www.saflax.de/0-WVK-Retail/Bilder-Pictures/SAFLAX-",'Basis-Tabelle-Samen'!K243,"-",'Basis-Tabelle-Samen'!J243,"-garden-to-go-mini-maltese.jpg")),
IF($C$1="Niederländisch - NL",HYPERLINK(CONCATENATE("https://www.saflax.de/0-WVK-Retail/Bilder-Pictures/SAFLAX-",'Basis-Tabelle-Samen'!K243,"-",'Basis-Tabelle-Samen'!J243,"-garden-to-go-mini-dutch.jpg")),
IF($C$1="Norwegisch - NO",HYPERLINK(CONCATENATE("https://www.saflax.de/0-WVK-Retail/Bilder-Pictures/SAFLAX-",'Basis-Tabelle-Samen'!K243,"-",'Basis-Tabelle-Samen'!J243,"-garden-to-go-mini-nowegian.jpg")),
IF($C$1="Polnisch - PL",HYPERLINK(CONCATENATE("https://www.saflax.de/0-WVK-Retail/Bilder-Pictures/SAFLAX-",'Basis-Tabelle-Samen'!K243,"-",'Basis-Tabelle-Samen'!J243,"-garden-to-go-mini-polish.jpg")),
IF($C$1="Portugiesisch - PT",HYPERLINK(CONCATENATE("https://www.saflax.de/0-WVK-Retail/Bilder-Pictures/SAFLAX-",'Basis-Tabelle-Samen'!K243,"-",'Basis-Tabelle-Samen'!J243,"-garden-to-go-mini-portuguese.jpg")),
IF($C$1="Rumänisch - RO",HYPERLINK(CONCATENATE("https://www.saflax.de/0-WVK-Retail/Bilder-Pictures/SAFLAX-",'Basis-Tabelle-Samen'!K243,"-",'Basis-Tabelle-Samen'!J243,"-garden-to-go-mini-romanian.jpg")),
IF($C$1="Schwedisch - SE",HYPERLINK(CONCATENATE("https://www.saflax.de/0-WVK-Retail/Bilder-Pictures/SAFLAX-",'Basis-Tabelle-Samen'!K243,"-",'Basis-Tabelle-Samen'!J243,"-garden-to-go-mini-swedish.jpg")),
IF($C$1="Slowakisch - SK",HYPERLINK(CONCATENATE("https://www.saflax.de/0-WVK-Retail/Bilder-Pictures/SAFLAX-",'Basis-Tabelle-Samen'!K243,"-",'Basis-Tabelle-Samen'!J243,"-garden-to-go-mini-slovak.jpg")),
IF($C$1="Slowenisch - SI",HYPERLINK(CONCATENATE("https://www.saflax.de/0-WVK-Retail/Bilder-Pictures/SAFLAX-",'Basis-Tabelle-Samen'!K243,"-",'Basis-Tabelle-Samen'!J243,"-garden-to-go-mini-slovenian.jpg")),
IF($C$1="Spanisch - ES",HYPERLINK(CONCATENATE("https://www.saflax.de/0-WVK-Retail/Bilder-Pictures/SAFLAX-",'Basis-Tabelle-Samen'!K243,"-",'Basis-Tabelle-Samen'!J243,"-garden-to-go-mini-spanish.jpg")),
IF($C$1="Tschechisch - CZ",HYPERLINK(CONCATENATE("https://www.saflax.de/0-WVK-Retail/Bilder-Pictures/SAFLAX-",'Basis-Tabelle-Samen'!K243,"-",'Basis-Tabelle-Samen'!J243,"-garden-to-go-mini-czech.jpg")),
IF($C$1="Türkisch - TR",HYPERLINK(CONCATENATE("https://www.saflax.de/0-WVK-Retail/Bilder-Pictures/SAFLAX-",'Basis-Tabelle-Samen'!K243,"-",'Basis-Tabelle-Samen'!J243,"-garden-to-go-mini-turkish.jpg")),
IF($C$1="Ungarisch - HU",HYPERLINK(CONCATENATE("https://www.saflax.de/0-WVK-Retail/Bilder-Pictures/SAFLAX-",'Basis-Tabelle-Samen'!K243,"-",'Basis-Tabelle-Samen'!J243,"-garden-to-go-mini-hungarian.jpg")),
" ACHTUNG")))))))))))))))))))))))))))))</f>
        <v>https://www.saflax.de/0-WVK-Retail/Bilder-Pictures/SAFLAX-73403-lycopersicon-esculentum-garden-to-go-mini-english.jpg</v>
      </c>
      <c r="AN254" s="330" t="str">
        <f>IF(I254&lt;1,"",
IF($C$1="Bulgarisch - BG",HYPERLINK(CONCATENATE("https://www.saflax.de/0-WVK-Retail/Bilder-Pictures/SAFLAX-",'Basis-Tabelle-Samen'!N243,"-",'Basis-Tabelle-Samen'!J243,"-garden-to-go-lite-bulgarian.jpg")),
IF($C$1="Dänisch - DK",HYPERLINK(CONCATENATE("https://www.saflax.de/0-WVK-Retail/Bilder-Pictures/SAFLAX-",'Basis-Tabelle-Samen'!N243,"-",'Basis-Tabelle-Samen'!J243,"-garden-to-go-lite-danish.jpg")),
IF($C$1="Deutsch - DE",HYPERLINK(CONCATENATE("https://www.saflax.de/0-WVK-Retail/Bilder-Pictures/SAFLAX-",'Basis-Tabelle-Samen'!N243,"-",'Basis-Tabelle-Samen'!J243,"-garden-to-go-lite-german.jpg")),
IF($C$1="Englisch - UK",HYPERLINK(CONCATENATE("https://www.saflax.de/0-WVK-Retail/Bilder-Pictures/SAFLAX-",'Basis-Tabelle-Samen'!N243,"-",'Basis-Tabelle-Samen'!J243,"-garden-to-go-lite-english.jpg")),
IF($C$1="Estnisch - EE",HYPERLINK(CONCATENATE("https://www.saflax.de/0-WVK-Retail/Bilder-Pictures/SAFLAX-",'Basis-Tabelle-Samen'!N243,"-",'Basis-Tabelle-Samen'!J243,"-garden-to-go-lite-estonian.jpg")),
IF($C$1="Finnisch - FI",HYPERLINK(CONCATENATE("https://www.saflax.de/0-WVK-Retail/Bilder-Pictures/SAFLAX-",'Basis-Tabelle-Samen'!N243,"-",'Basis-Tabelle-Samen'!J243,"-garden-to-go-lite-finnish.jpg")),
IF($C$1="Französisch - FR",HYPERLINK(CONCATENATE("https://www.saflax.de/0-WVK-Retail/Bilder-Pictures/SAFLAX-",'Basis-Tabelle-Samen'!N243,"-",'Basis-Tabelle-Samen'!J243,"-garden-to-go-lite-french.jpg")),
IF($C$1="Griechisch - GR",HYPERLINK(CONCATENATE("https://www.saflax.de/0-WVK-Retail/Bilder-Pictures/SAFLAX-",'Basis-Tabelle-Samen'!N243,"-",'Basis-Tabelle-Samen'!J243,"-garden-to-go-lite-greek.jpg")),
IF($C$1="Irisch - IE",HYPERLINK(CONCATENATE("https://www.saflax.de/0-WVK-Retail/Bilder-Pictures/SAFLAX-",'Basis-Tabelle-Samen'!N243,"-",'Basis-Tabelle-Samen'!J243,"-garden-to-go-lite-irish.jpg")),
IF($C$1="Isländisch - IS",HYPERLINK(CONCATENATE("https://www.saflax.de/0-WVK-Retail/Bilder-Pictures/SAFLAX-",'Basis-Tabelle-Samen'!N243,"-",'Basis-Tabelle-Samen'!J243,"-garden-to-go-lite-icelandic.jpg")),
IF($C$1="Italienisch - IT",HYPERLINK(CONCATENATE("https://www.saflax.de/0-WVK-Retail/Bilder-Pictures/SAFLAX-",'Basis-Tabelle-Samen'!N243,"-",'Basis-Tabelle-Samen'!J243,"-garden-to-go-lite-italian.jpg")),
IF($C$1="Japanisch - JP",HYPERLINK(CONCATENATE("https://www.saflax.de/0-WVK-Retail/Bilder-Pictures/SAFLAX-",'Basis-Tabelle-Samen'!N243,"-",'Basis-Tabelle-Samen'!J243,"-garden-to-go-lite-japanese.jpg")),
IF($C$1="Kroatisch - HR",HYPERLINK(CONCATENATE("https://www.saflax.de/0-WVK-Retail/Bilder-Pictures/SAFLAX-",'Basis-Tabelle-Samen'!N243,"-",'Basis-Tabelle-Samen'!J243,"-garden-to-go-lite-croatian.jpg")),
IF($C$1="Lettisch - LV",HYPERLINK(CONCATENATE("https://www.saflax.de/0-WVK-Retail/Bilder-Pictures/SAFLAX-",'Basis-Tabelle-Samen'!N243,"-",'Basis-Tabelle-Samen'!J243,"-garden-to-go-lite-latvian.jpg")),
IF($C$1="Litauisch - LT",HYPERLINK(CONCATENATE("https://www.saflax.de/0-WVK-Retail/Bilder-Pictures/SAFLAX-",'Basis-Tabelle-Samen'!N243,"-",'Basis-Tabelle-Samen'!J243,"-garden-to-go-lite-lithuanian.jpg")),
IF($C$1="Maltesisch - MT",HYPERLINK(CONCATENATE("https://www.saflax.de/0-WVK-Retail/Bilder-Pictures/SAFLAX-",'Basis-Tabelle-Samen'!N243,"-",'Basis-Tabelle-Samen'!J243,"-garden-to-go-lite-maltese.jpg")),
IF($C$1="Niederländisch - NL",HYPERLINK(CONCATENATE("https://www.saflax.de/0-WVK-Retail/Bilder-Pictures/SAFLAX-",'Basis-Tabelle-Samen'!N243,"-",'Basis-Tabelle-Samen'!J243,"-garden-to-go-lite-dutch.jpg")),
IF($C$1="Norwegisch - NO",HYPERLINK(CONCATENATE("https://www.saflax.de/0-WVK-Retail/Bilder-Pictures/SAFLAX-",'Basis-Tabelle-Samen'!N243,"-",'Basis-Tabelle-Samen'!J243,"-garden-to-go-lite-nowegian.jpg")),
IF($C$1="Polnisch - PL",HYPERLINK(CONCATENATE("https://www.saflax.de/0-WVK-Retail/Bilder-Pictures/SAFLAX-",'Basis-Tabelle-Samen'!N243,"-",'Basis-Tabelle-Samen'!J243,"-garden-to-go-lite-polish.jpg")),
IF($C$1="Portugiesisch - PT",HYPERLINK(CONCATENATE("https://www.saflax.de/0-WVK-Retail/Bilder-Pictures/SAFLAX-",'Basis-Tabelle-Samen'!N243,"-",'Basis-Tabelle-Samen'!J243,"-garden-to-go-lite-portuguese.jpg")),
IF($C$1="Rumänisch - RO",HYPERLINK(CONCATENATE("https://www.saflax.de/0-WVK-Retail/Bilder-Pictures/SAFLAX-",'Basis-Tabelle-Samen'!N243,"-",'Basis-Tabelle-Samen'!J243,"-garden-to-go-lite-romanian.jpg")),
IF($C$1="Schwedisch - SE",HYPERLINK(CONCATENATE("https://www.saflax.de/0-WVK-Retail/Bilder-Pictures/SAFLAX-",'Basis-Tabelle-Samen'!N243,"-",'Basis-Tabelle-Samen'!J243,"-garden-to-go-lite-swedish.jpg")),
IF($C$1="Slowakisch - SK",HYPERLINK(CONCATENATE("https://www.saflax.de/0-WVK-Retail/Bilder-Pictures/SAFLAX-",'Basis-Tabelle-Samen'!N243,"-",'Basis-Tabelle-Samen'!J243,"-garden-to-go-lite-slovak.jpg")),
IF($C$1="Slowenisch - SI",HYPERLINK(CONCATENATE("https://www.saflax.de/0-WVK-Retail/Bilder-Pictures/SAFLAX-",'Basis-Tabelle-Samen'!N243,"-",'Basis-Tabelle-Samen'!J243,"-garden-to-go-lite-slovenian.jpg")),
IF($C$1="Spanisch - ES",HYPERLINK(CONCATENATE("https://www.saflax.de/0-WVK-Retail/Bilder-Pictures/SAFLAX-",'Basis-Tabelle-Samen'!N243,"-",'Basis-Tabelle-Samen'!J243,"-garden-to-go-lite-spanish.jpg")),
IF($C$1="Tschechisch - CZ",HYPERLINK(CONCATENATE("https://www.saflax.de/0-WVK-Retail/Bilder-Pictures/SAFLAX-",'Basis-Tabelle-Samen'!N243,"-",'Basis-Tabelle-Samen'!J243,"-garden-to-go-lite-czech.jpg")),
IF($C$1="Türkisch - TR",HYPERLINK(CONCATENATE("https://www.saflax.de/0-WVK-Retail/Bilder-Pictures/SAFLAX-",'Basis-Tabelle-Samen'!N243,"-",'Basis-Tabelle-Samen'!J243,"-garden-to-go-lite-turkish.jpg")),
IF($C$1="Ungarisch - HU",HYPERLINK(CONCATENATE("https://www.saflax.de/0-WVK-Retail/Bilder-Pictures/SAFLAX-",'Basis-Tabelle-Samen'!N243,"-",'Basis-Tabelle-Samen'!J243,"-garden-to-go-lite-hungarian.jpg")),
" ACHTUNG")))))))))))))))))))))))))))))</f>
        <v>https://www.saflax.de/0-WVK-Retail/Bilder-Pictures/SAFLAX-83403-lycopersicon-esculentum-garden-to-go-lite-english.jpg</v>
      </c>
      <c r="AO254" s="330" t="str">
        <f>IF(J254&lt;1,"",
IF($C$1="Bulgarisch - BG",HYPERLINK(CONCATENATE("https://www.saflax.de/0-WVK-Retail/Bilder-Pictures/SAFLAX-",'Basis-Tabelle-Samen'!Q243,"-",'Basis-Tabelle-Samen'!J243,"-garden-to-go-bulgarian.jpg")),
IF($C$1="Dänisch - DK",HYPERLINK(CONCATENATE("https://www.saflax.de/0-WVK-Retail/Bilder-Pictures/SAFLAX-",'Basis-Tabelle-Samen'!Q243,"-",'Basis-Tabelle-Samen'!J243,"-garden-to-go-danish.jpg")),
IF($C$1="Deutsch - DE",HYPERLINK(CONCATENATE("https://www.saflax.de/0-WVK-Retail/Bilder-Pictures/SAFLAX-",'Basis-Tabelle-Samen'!Q243,"-",'Basis-Tabelle-Samen'!J243,"-garden-to-go-german.jpg")),
IF($C$1="Englisch - UK",HYPERLINK(CONCATENATE("https://www.saflax.de/0-WVK-Retail/Bilder-Pictures/SAFLAX-",'Basis-Tabelle-Samen'!Q243,"-",'Basis-Tabelle-Samen'!J243,"-garden-to-go-english.jpg")),
IF($C$1="Estnisch - EE",HYPERLINK(CONCATENATE("https://www.saflax.de/0-WVK-Retail/Bilder-Pictures/SAFLAX-",'Basis-Tabelle-Samen'!Q243,"-",'Basis-Tabelle-Samen'!J243,"-garden-to-go-estonian.jpg")),
IF($C$1="Finnisch - FI",HYPERLINK(CONCATENATE("https://www.saflax.de/0-WVK-Retail/Bilder-Pictures/SAFLAX-",'Basis-Tabelle-Samen'!Q243,"-",'Basis-Tabelle-Samen'!J243,"-garden-to-go-finnish.jpg")),
IF($C$1="Französisch - FR",HYPERLINK(CONCATENATE("https://www.saflax.de/0-WVK-Retail/Bilder-Pictures/SAFLAX-",'Basis-Tabelle-Samen'!Q243,"-",'Basis-Tabelle-Samen'!J243,"-garden-to-go-french.jpg")),
IF($C$1="Griechisch - GR",HYPERLINK(CONCATENATE("https://www.saflax.de/0-WVK-Retail/Bilder-Pictures/SAFLAX-",'Basis-Tabelle-Samen'!Q243,"-",'Basis-Tabelle-Samen'!J243,"-garden-to-go-greek.jpg")),
IF($C$1="Irisch - IE",HYPERLINK(CONCATENATE("https://www.saflax.de/0-WVK-Retail/Bilder-Pictures/SAFLAX-",'Basis-Tabelle-Samen'!Q243,"-",'Basis-Tabelle-Samen'!J243,"-garden-to-go-irish.jpg")),
IF($C$1="Isländisch - IS",HYPERLINK(CONCATENATE("https://www.saflax.de/0-WVK-Retail/Bilder-Pictures/SAFLAX-",'Basis-Tabelle-Samen'!Q243,"-",'Basis-Tabelle-Samen'!J243,"-garden-to-go-icelandic.jpg")),
IF($C$1="Italienisch - IT",HYPERLINK(CONCATENATE("https://www.saflax.de/0-WVK-Retail/Bilder-Pictures/SAFLAX-",'Basis-Tabelle-Samen'!Q243,"-",'Basis-Tabelle-Samen'!J243,"-garden-to-go-italian.jpg")),
IF($C$1="Japanisch - JP",HYPERLINK(CONCATENATE("https://www.saflax.de/0-WVK-Retail/Bilder-Pictures/SAFLAX-",'Basis-Tabelle-Samen'!Q243,"-",'Basis-Tabelle-Samen'!J243,"-garden-to-go-japanese.jpg")),
IF($C$1="Kroatisch - HR",HYPERLINK(CONCATENATE("https://www.saflax.de/0-WVK-Retail/Bilder-Pictures/SAFLAX-",'Basis-Tabelle-Samen'!Q243,"-",'Basis-Tabelle-Samen'!J243,"-garden-to-go-croatian.jpg")),
IF($C$1="Lettisch - LV",HYPERLINK(CONCATENATE("https://www.saflax.de/0-WVK-Retail/Bilder-Pictures/SAFLAX-",'Basis-Tabelle-Samen'!Q243,"-",'Basis-Tabelle-Samen'!J243,"-garden-to-go-latvian.jpg")),
IF($C$1="Litauisch - LT",HYPERLINK(CONCATENATE("https://www.saflax.de/0-WVK-Retail/Bilder-Pictures/SAFLAX-",'Basis-Tabelle-Samen'!Q243,"-",'Basis-Tabelle-Samen'!J243,"-garden-to-go-lithuanian.jpg")),
IF($C$1="Maltesisch - MT",HYPERLINK(CONCATENATE("https://www.saflax.de/0-WVK-Retail/Bilder-Pictures/SAFLAX-",'Basis-Tabelle-Samen'!Q243,"-",'Basis-Tabelle-Samen'!J243,"-garden-to-go-maltese.jpg")),
IF($C$1="Niederländisch - NL",HYPERLINK(CONCATENATE("https://www.saflax.de/0-WVK-Retail/Bilder-Pictures/SAFLAX-",'Basis-Tabelle-Samen'!Q243,"-",'Basis-Tabelle-Samen'!J243,"-garden-to-go-dutch.jpg")),
IF($C$1="Norwegisch - NO",HYPERLINK(CONCATENATE("https://www.saflax.de/0-WVK-Retail/Bilder-Pictures/SAFLAX-",'Basis-Tabelle-Samen'!Q243,"-",'Basis-Tabelle-Samen'!J243,"-garden-to-go-nowegian.jpg")),
IF($C$1="Polnisch - PL",HYPERLINK(CONCATENATE("https://www.saflax.de/0-WVK-Retail/Bilder-Pictures/SAFLAX-",'Basis-Tabelle-Samen'!Q243,"-",'Basis-Tabelle-Samen'!J243,"-garden-to-go-polish.jpg")),
IF($C$1="Portugiesisch - PT",HYPERLINK(CONCATENATE("https://www.saflax.de/0-WVK-Retail/Bilder-Pictures/SAFLAX-",'Basis-Tabelle-Samen'!Q243,"-",'Basis-Tabelle-Samen'!J243,"-garden-to-go-portuguese.jpg")),
IF($C$1="Rumänisch - RO",HYPERLINK(CONCATENATE("https://www.saflax.de/0-WVK-Retail/Bilder-Pictures/SAFLAX-",'Basis-Tabelle-Samen'!Q243,"-",'Basis-Tabelle-Samen'!J243,"-garden-to-go-romanian.jpg")),
IF($C$1="Schwedisch - SE",HYPERLINK(CONCATENATE("https://www.saflax.de/0-WVK-Retail/Bilder-Pictures/SAFLAX-",'Basis-Tabelle-Samen'!Q243,"-",'Basis-Tabelle-Samen'!J243,"-garden-to-go-swedish.jpg")),
IF($C$1="Slowakisch - SK",HYPERLINK(CONCATENATE("https://www.saflax.de/0-WVK-Retail/Bilder-Pictures/SAFLAX-",'Basis-Tabelle-Samen'!Q243,"-",'Basis-Tabelle-Samen'!J243,"-garden-to-go-slovak.jpg")),
IF($C$1="Slowenisch - SI",HYPERLINK(CONCATENATE("https://www.saflax.de/0-WVK-Retail/Bilder-Pictures/SAFLAX-",'Basis-Tabelle-Samen'!Q243,"-",'Basis-Tabelle-Samen'!J243,"-garden-to-go-slovenian.jpg")),
IF($C$1="Spanisch - ES",HYPERLINK(CONCATENATE("https://www.saflax.de/0-WVK-Retail/Bilder-Pictures/SAFLAX-",'Basis-Tabelle-Samen'!Q243,"-",'Basis-Tabelle-Samen'!J243,"-garden-to-go-spanish.jpg")),
IF($C$1="Tschechisch - CZ",HYPERLINK(CONCATENATE("https://www.saflax.de/0-WVK-Retail/Bilder-Pictures/SAFLAX-",'Basis-Tabelle-Samen'!Q243,"-",'Basis-Tabelle-Samen'!J243,"-garden-to-go-czech.jpg")),
IF($C$1="Türkisch - TR",HYPERLINK(CONCATENATE("https://www.saflax.de/0-WVK-Retail/Bilder-Pictures/SAFLAX-",'Basis-Tabelle-Samen'!Q243,"-",'Basis-Tabelle-Samen'!J243,"-garden-to-go-turkish.jpg")),
IF($C$1="Ungarisch - HU",HYPERLINK(CONCATENATE("https://www.saflax.de/0-WVK-Retail/Bilder-Pictures/SAFLAX-",'Basis-Tabelle-Samen'!Q243,"-",'Basis-Tabelle-Samen'!J243,"-garden-to-go-hungarian.jpg")),
" ACHTUNG")))))))))))))))))))))))))))))</f>
        <v>https://www.saflax.de/0-WVK-Retail/Bilder-Pictures/SAFLAX-53403-lycopersicon-esculentum-garden-to-go-english.jpg</v>
      </c>
      <c r="AP254" s="330" t="str">
        <f>IF(K254&lt;1,"",
IF($C$1="Bulgarisch - BG",HYPERLINK(CONCATENATE("https://www.saflax.de/0-WVK-Retail/Bilder-Pictures/SAFLAX-",'Basis-Tabelle-Samen'!T243,"-",'Basis-Tabelle-Samen'!J243,"-cultivation-set-bulgarian.jpg")),
IF($C$1="Dänisch - DK",HYPERLINK(CONCATENATE("https://www.saflax.de/0-WVK-Retail/Bilder-Pictures/SAFLAX-",'Basis-Tabelle-Samen'!T243,"-",'Basis-Tabelle-Samen'!J243,"-cultivation-set-danish.jpg")),
IF($C$1="Deutsch - DE",HYPERLINK(CONCATENATE("https://www.saflax.de/0-WVK-Retail/Bilder-Pictures/SAFLAX-",'Basis-Tabelle-Samen'!T243,"-",'Basis-Tabelle-Samen'!J243,"-cultivation-set-german.jpg")),
IF($C$1="Englisch - UK",HYPERLINK(CONCATENATE("https://www.saflax.de/0-WVK-Retail/Bilder-Pictures/SAFLAX-",'Basis-Tabelle-Samen'!T243,"-",'Basis-Tabelle-Samen'!J243,"-cultivation-set-english.jpg")),
IF($C$1="Estnisch - EE",HYPERLINK(CONCATENATE("https://www.saflax.de/0-WVK-Retail/Bilder-Pictures/SAFLAX-",'Basis-Tabelle-Samen'!T243,"-",'Basis-Tabelle-Samen'!J243,"-cultivation-set-estonian.jpg")),
IF($C$1="Finnisch - FI",HYPERLINK(CONCATENATE("https://www.saflax.de/0-WVK-Retail/Bilder-Pictures/SAFLAX-",'Basis-Tabelle-Samen'!T243,"-",'Basis-Tabelle-Samen'!J243,"-cultivation-set-finnish.jpg")),
IF($C$1="Französisch - FR",HYPERLINK(CONCATENATE("https://www.saflax.de/0-WVK-Retail/Bilder-Pictures/SAFLAX-",'Basis-Tabelle-Samen'!T243,"-",'Basis-Tabelle-Samen'!J243,"-cultivation-set-french.jpg")),
IF($C$1="Griechisch - GR",HYPERLINK(CONCATENATE("https://www.saflax.de/0-WVK-Retail/Bilder-Pictures/SAFLAX-",'Basis-Tabelle-Samen'!T243,"-",'Basis-Tabelle-Samen'!J243,"-cultivation-set-greek.jpg")),
IF($C$1="Irisch - IE",HYPERLINK(CONCATENATE("https://www.saflax.de/0-WVK-Retail/Bilder-Pictures/SAFLAX-",'Basis-Tabelle-Samen'!T243,"-",'Basis-Tabelle-Samen'!J243,"-cultivation-set-irish.jpg")),
IF($C$1="Isländisch - IS",HYPERLINK(CONCATENATE("https://www.saflax.de/0-WVK-Retail/Bilder-Pictures/SAFLAX-",'Basis-Tabelle-Samen'!T243,"-",'Basis-Tabelle-Samen'!J243,"-cultivation-set-icelandic.jpg")),
IF($C$1="Italienisch - IT",HYPERLINK(CONCATENATE("https://www.saflax.de/0-WVK-Retail/Bilder-Pictures/SAFLAX-",'Basis-Tabelle-Samen'!T243,"-",'Basis-Tabelle-Samen'!J243,"-cultivation-set-italian.jpg")),
IF($C$1="Japanisch - JP",HYPERLINK(CONCATENATE("https://www.saflax.de/0-WVK-Retail/Bilder-Pictures/SAFLAX-",'Basis-Tabelle-Samen'!T243,"-",'Basis-Tabelle-Samen'!J243,"-cultivation-set-japanese.jpg")),
IF($C$1="Kroatisch - HR",HYPERLINK(CONCATENATE("https://www.saflax.de/0-WVK-Retail/Bilder-Pictures/SAFLAX-",'Basis-Tabelle-Samen'!T243,"-",'Basis-Tabelle-Samen'!J243,"-cultivation-set-croatian.jpg")),
IF($C$1="Lettisch - LV",HYPERLINK(CONCATENATE("https://www.saflax.de/0-WVK-Retail/Bilder-Pictures/SAFLAX-",'Basis-Tabelle-Samen'!T243,"-",'Basis-Tabelle-Samen'!J243,"-cultivation-set-latvian.jpg")),
IF($C$1="Litauisch - LT",HYPERLINK(CONCATENATE("https://www.saflax.de/0-WVK-Retail/Bilder-Pictures/SAFLAX-",'Basis-Tabelle-Samen'!T243,"-",'Basis-Tabelle-Samen'!J243,"-cultivation-set-lithuanian.jpg")),
IF($C$1="Maltesisch - MT",HYPERLINK(CONCATENATE("https://www.saflax.de/0-WVK-Retail/Bilder-Pictures/SAFLAX-",'Basis-Tabelle-Samen'!T243,"-",'Basis-Tabelle-Samen'!J243,"-cultivation-set-maltese.jpg")),
IF($C$1="Niederländisch - NL",HYPERLINK(CONCATENATE("https://www.saflax.de/0-WVK-Retail/Bilder-Pictures/SAFLAX-",'Basis-Tabelle-Samen'!T243,"-",'Basis-Tabelle-Samen'!J243,"-cultivation-set-dutch.jpg")),
IF($C$1="Norwegisch - NO",HYPERLINK(CONCATENATE("https://www.saflax.de/0-WVK-Retail/Bilder-Pictures/SAFLAX-",'Basis-Tabelle-Samen'!T243,"-",'Basis-Tabelle-Samen'!J243,"-cultivation-set-nowegian.jpg")),
IF($C$1="Polnisch - PL",HYPERLINK(CONCATENATE("https://www.saflax.de/0-WVK-Retail/Bilder-Pictures/SAFLAX-",'Basis-Tabelle-Samen'!T243,"-",'Basis-Tabelle-Samen'!J243,"-cultivation-set-polish.jpg")),
IF($C$1="Portugiesisch - PT",HYPERLINK(CONCATENATE("https://www.saflax.de/0-WVK-Retail/Bilder-Pictures/SAFLAX-",'Basis-Tabelle-Samen'!T243,"-",'Basis-Tabelle-Samen'!J243,"-cultivation-set-portuguese.jpg")),
IF($C$1="Rumänisch - RO",HYPERLINK(CONCATENATE("https://www.saflax.de/0-WVK-Retail/Bilder-Pictures/SAFLAX-",'Basis-Tabelle-Samen'!T243,"-",'Basis-Tabelle-Samen'!J243,"-cultivation-set-romanian.jpg")),
IF($C$1="Schwedisch - SE",HYPERLINK(CONCATENATE("https://www.saflax.de/0-WVK-Retail/Bilder-Pictures/SAFLAX-",'Basis-Tabelle-Samen'!T243,"-",'Basis-Tabelle-Samen'!J243,"-cultivation-set-swedish.jpg")),
IF($C$1="Slowakisch - SK",HYPERLINK(CONCATENATE("https://www.saflax.de/0-WVK-Retail/Bilder-Pictures/SAFLAX-",'Basis-Tabelle-Samen'!T243,"-",'Basis-Tabelle-Samen'!J243,"-cultivation-set-slovak.jpg")),
IF($C$1="Slowenisch - SI",HYPERLINK(CONCATENATE("https://www.saflax.de/0-WVK-Retail/Bilder-Pictures/SAFLAX-",'Basis-Tabelle-Samen'!T243,"-",'Basis-Tabelle-Samen'!J243,"-cultivation-set-slovenian.jpg")),
IF($C$1="Spanisch - ES",HYPERLINK(CONCATENATE("https://www.saflax.de/0-WVK-Retail/Bilder-Pictures/SAFLAX-",'Basis-Tabelle-Samen'!T243,"-",'Basis-Tabelle-Samen'!J243,"-cultivation-set-spanish.jpg")),
IF($C$1="Tschechisch - CZ",HYPERLINK(CONCATENATE("https://www.saflax.de/0-WVK-Retail/Bilder-Pictures/SAFLAX-",'Basis-Tabelle-Samen'!T243,"-",'Basis-Tabelle-Samen'!J243,"-cultivation-set-czech.jpg")),
IF($C$1="Türkisch - TR",HYPERLINK(CONCATENATE("https://www.saflax.de/0-WVK-Retail/Bilder-Pictures/SAFLAX-",'Basis-Tabelle-Samen'!T243,"-",'Basis-Tabelle-Samen'!J243,"-cultivation-set-turkish.jpg")),
IF($C$1="Ungarisch - HU",HYPERLINK(CONCATENATE("https://www.saflax.de/0-WVK-Retail/Bilder-Pictures/SAFLAX-",'Basis-Tabelle-Samen'!T243,"-",'Basis-Tabelle-Samen'!J243,"-cultivation-set-hungarian.jpg")),
" ACHTUNG")))))))))))))))))))))))))))))</f>
        <v>https://www.saflax.de/0-WVK-Retail/Bilder-Pictures/SAFLAX-33403-lycopersicon-esculentum-cultivation-set-english.jpg</v>
      </c>
      <c r="AQ254" s="330" t="str">
        <f>IF(L254&lt;1,"",
IF($C$1="Bulgarisch - BG",HYPERLINK(CONCATENATE("https://www.saflax.de/0-WVK-Retail/Bilder-Pictures/SAFLAX-",'Basis-Tabelle-Samen'!W243,"-",'Basis-Tabelle-Samen'!J243,"-garden-in-the-bag-bulgarian.jpg")),
IF($C$1="Dänisch - DK",HYPERLINK(CONCATENATE("https://www.saflax.de/0-WVK-Retail/Bilder-Pictures/SAFLAX-",'Basis-Tabelle-Samen'!W243,"-",'Basis-Tabelle-Samen'!J243,"-garden-in-the-bag-danish.jpg")),
IF($C$1="Deutsch - DE",HYPERLINK(CONCATENATE("https://www.saflax.de/0-WVK-Retail/Bilder-Pictures/SAFLAX-",'Basis-Tabelle-Samen'!W243,"-",'Basis-Tabelle-Samen'!J243,"-garden-in-the-bag-german.jpg")),
IF($C$1="Englisch - UK",HYPERLINK(CONCATENATE("https://www.saflax.de/0-WVK-Retail/Bilder-Pictures/SAFLAX-",'Basis-Tabelle-Samen'!W243,"-",'Basis-Tabelle-Samen'!J243,"-garden-in-the-bag-english.jpg")),
IF($C$1="Estnisch - EE",HYPERLINK(CONCATENATE("https://www.saflax.de/0-WVK-Retail/Bilder-Pictures/SAFLAX-",'Basis-Tabelle-Samen'!W243,"-",'Basis-Tabelle-Samen'!J243,"-garden-in-the-bag-estonian.jpg")),
IF($C$1="Finnisch - FI",HYPERLINK(CONCATENATE("https://www.saflax.de/0-WVK-Retail/Bilder-Pictures/SAFLAX-",'Basis-Tabelle-Samen'!W243,"-",'Basis-Tabelle-Samen'!J243,"-garden-in-the-bag-finnish.jpg")),
IF($C$1="Französisch - FR",HYPERLINK(CONCATENATE("https://www.saflax.de/0-WVK-Retail/Bilder-Pictures/SAFLAX-",'Basis-Tabelle-Samen'!W243,"-",'Basis-Tabelle-Samen'!J243,"-garden-in-the-bag-french.jpg")),
IF($C$1="Griechisch - GR",HYPERLINK(CONCATENATE("https://www.saflax.de/0-WVK-Retail/Bilder-Pictures/SAFLAX-",'Basis-Tabelle-Samen'!W243,"-",'Basis-Tabelle-Samen'!J243,"-garden-in-the-bag-greek.jpg")),
IF($C$1="Irisch - IE",HYPERLINK(CONCATENATE("https://www.saflax.de/0-WVK-Retail/Bilder-Pictures/SAFLAX-",'Basis-Tabelle-Samen'!W243,"-",'Basis-Tabelle-Samen'!J243,"-garden-in-the-bag-irish.jpg")),
IF($C$1="Isländisch - IS",HYPERLINK(CONCATENATE("https://www.saflax.de/0-WVK-Retail/Bilder-Pictures/SAFLAX-",'Basis-Tabelle-Samen'!W243,"-",'Basis-Tabelle-Samen'!J243,"-garden-in-the-bag-icelandic.jpg")),
IF($C$1="Italienisch - IT",HYPERLINK(CONCATENATE("https://www.saflax.de/0-WVK-Retail/Bilder-Pictures/SAFLAX-",'Basis-Tabelle-Samen'!W243,"-",'Basis-Tabelle-Samen'!J243,"-garden-in-the-bag-italian.jpg")),
IF($C$1="Japanisch - JP",HYPERLINK(CONCATENATE("https://www.saflax.de/0-WVK-Retail/Bilder-Pictures/SAFLAX-",'Basis-Tabelle-Samen'!W243,"-",'Basis-Tabelle-Samen'!J243,"-garden-in-the-bag-japanese.jpg")),
IF($C$1="Kroatisch - HR",HYPERLINK(CONCATENATE("https://www.saflax.de/0-WVK-Retail/Bilder-Pictures/SAFLAX-",'Basis-Tabelle-Samen'!W243,"-",'Basis-Tabelle-Samen'!J243,"-garden-in-the-bag-croatian.jpg")),
IF($C$1="Lettisch - LV",HYPERLINK(CONCATENATE("https://www.saflax.de/0-WVK-Retail/Bilder-Pictures/SAFLAX-",'Basis-Tabelle-Samen'!W243,"-",'Basis-Tabelle-Samen'!J243,"-garden-in-the-bag-latvian.jpg")),
IF($C$1="Litauisch - LT",HYPERLINK(CONCATENATE("https://www.saflax.de/0-WVK-Retail/Bilder-Pictures/SAFLAX-",'Basis-Tabelle-Samen'!W243,"-",'Basis-Tabelle-Samen'!J243,"-garden-in-the-bag-lithuanian.jpg")),
IF($C$1="Maltesisch - MT",HYPERLINK(CONCATENATE("https://www.saflax.de/0-WVK-Retail/Bilder-Pictures/SAFLAX-",'Basis-Tabelle-Samen'!W243,"-",'Basis-Tabelle-Samen'!J243,"-garden-in-the-bag-maltese.jpg")),
IF($C$1="Niederländisch - NL",HYPERLINK(CONCATENATE("https://www.saflax.de/0-WVK-Retail/Bilder-Pictures/SAFLAX-",'Basis-Tabelle-Samen'!W243,"-",'Basis-Tabelle-Samen'!J243,"-garden-in-the-bag-dutch.jpg")),
IF($C$1="Norwegisch - NO",HYPERLINK(CONCATENATE("https://www.saflax.de/0-WVK-Retail/Bilder-Pictures/SAFLAX-",'Basis-Tabelle-Samen'!W243,"-",'Basis-Tabelle-Samen'!J243,"-garden-in-the-bag-nowegian.jpg")),
IF($C$1="Polnisch - PL",HYPERLINK(CONCATENATE("https://www.saflax.de/0-WVK-Retail/Bilder-Pictures/SAFLAX-",'Basis-Tabelle-Samen'!W243,"-",'Basis-Tabelle-Samen'!J243,"-garden-in-the-bag-polish.jpg")),
IF($C$1="Portugiesisch - PT",HYPERLINK(CONCATENATE("https://www.saflax.de/0-WVK-Retail/Bilder-Pictures/SAFLAX-",'Basis-Tabelle-Samen'!W243,"-",'Basis-Tabelle-Samen'!J243,"-garden-in-the-bag-portuguese.jpg")),
IF($C$1="Rumänisch - RO",HYPERLINK(CONCATENATE("https://www.saflax.de/0-WVK-Retail/Bilder-Pictures/SAFLAX-",'Basis-Tabelle-Samen'!W243,"-",'Basis-Tabelle-Samen'!J243,"-garden-in-the-bag-romanian.jpg")),
IF($C$1="Schwedisch - SE",HYPERLINK(CONCATENATE("https://www.saflax.de/0-WVK-Retail/Bilder-Pictures/SAFLAX-",'Basis-Tabelle-Samen'!W243,"-",'Basis-Tabelle-Samen'!J243,"-garden-in-the-bag-swedish.jpg")),
IF($C$1="Slowakisch - SK",HYPERLINK(CONCATENATE("https://www.saflax.de/0-WVK-Retail/Bilder-Pictures/SAFLAX-",'Basis-Tabelle-Samen'!W243,"-",'Basis-Tabelle-Samen'!J243,"-garden-in-the-bag-slovak.jpg")),
IF($C$1="Slowenisch - SI",HYPERLINK(CONCATENATE("https://www.saflax.de/0-WVK-Retail/Bilder-Pictures/SAFLAX-",'Basis-Tabelle-Samen'!W243,"-",'Basis-Tabelle-Samen'!J243,"-garden-in-the-bag-slovenian.jpg")),
IF($C$1="Spanisch - ES",HYPERLINK(CONCATENATE("https://www.saflax.de/0-WVK-Retail/Bilder-Pictures/SAFLAX-",'Basis-Tabelle-Samen'!W243,"-",'Basis-Tabelle-Samen'!J243,"-garden-in-the-bag-spanish.jpg")),
IF($C$1="Tschechisch - CZ",HYPERLINK(CONCATENATE("https://www.saflax.de/0-WVK-Retail/Bilder-Pictures/SAFLAX-",'Basis-Tabelle-Samen'!W243,"-",'Basis-Tabelle-Samen'!J243,"-garden-in-the-bag-czech.jpg")),
IF($C$1="Türkisch - TR",HYPERLINK(CONCATENATE("https://www.saflax.de/0-WVK-Retail/Bilder-Pictures/SAFLAX-",'Basis-Tabelle-Samen'!W243,"-",'Basis-Tabelle-Samen'!J243,"-garden-in-the-bag-turkish.jpg")),
IF($C$1="Ungarisch - HU",HYPERLINK(CONCATENATE("https://www.saflax.de/0-WVK-Retail/Bilder-Pictures/SAFLAX-",'Basis-Tabelle-Samen'!W243,"-",'Basis-Tabelle-Samen'!J243,"-garden-in-the-bag-hungarian.jpg")),
" ACHTUNG")))))))))))))))))))))))))))))</f>
        <v>https://www.saflax.de/0-WVK-Retail/Bilder-Pictures/SAFLAX-63403-lycopersicon-esculentum-garden-in-the-bag-english.jpg</v>
      </c>
    </row>
    <row r="255" spans="1:43" ht="17.100000000000001" customHeight="1" x14ac:dyDescent="0.2">
      <c r="A255" s="318" t="str">
        <f>IF('Basis-Tabelle-Samen'!A244="","",IF($C$1="Deutsch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55" s="319" t="str">
        <f>'Basis-Tabelle-Samen'!I244</f>
        <v>Lycopersicon esculentum</v>
      </c>
      <c r="C255" s="316" t="str">
        <f>IF($C$1="Bulgarisch - BG",'Basis-Tabelle-Samen'!Z244,
IF($C$1="Dänisch - DK",'Basis-Tabelle-Samen'!AA244,
IF($C$1="Deutsch - DE",'Basis-Tabelle-Samen'!AB244,
IF($C$1="Englisch - UK",'Basis-Tabelle-Samen'!AC244,
IF($C$1="Estnisch - EE",'Basis-Tabelle-Samen'!AD244,
IF($C$1="Finnisch - FI",'Basis-Tabelle-Samen'!AE244,
IF($C$1="Französisch - FR",'Basis-Tabelle-Samen'!AF244,
IF($C$1="Griechisch - GR",'Basis-Tabelle-Samen'!AG244,
IF($C$1="Irisch - IE",'Basis-Tabelle-Samen'!AH244,
IF($C$1="Isländisch - IS",'Basis-Tabelle-Samen'!AI244,
IF($C$1="Italienisch - IT",'Basis-Tabelle-Samen'!AJ244,
IF($C$1="Japanisch - JP",'Basis-Tabelle-Samen'!AK244,
IF($C$1="Kroatisch - HR",'Basis-Tabelle-Samen'!AL244,
IF($C$1="Lettisch - LV",'Basis-Tabelle-Samen'!AM244,
IF($C$1="Litauisch - LT",'Basis-Tabelle-Samen'!AN244,
IF($C$1="Maltesisch - MT",'Basis-Tabelle-Samen'!AO244,
IF($C$1="Niederländisch - NL",'Basis-Tabelle-Samen'!AP244,
IF($C$1="Norwegisch - NO",'Basis-Tabelle-Samen'!AQ244,
IF($C$1="Polnisch - PL",'Basis-Tabelle-Samen'!AR244,
IF($C$1="Portugiesisch - PT",'Basis-Tabelle-Samen'!AS244,
IF($C$1="Rumänisch - RO",'Basis-Tabelle-Samen'!AT244,
IF($C$1="Schwedisch - SE",'Basis-Tabelle-Samen'!AU244,
IF($C$1="Slowakisch - SK",'Basis-Tabelle-Samen'!AV244,
IF($C$1="Slowenisch - SI",'Basis-Tabelle-Samen'!AW244,
IF($C$1="Spanisch - ES",'Basis-Tabelle-Samen'!AX244,
IF($C$1="Tschechisch - CZ",'Basis-Tabelle-Samen'!AY244,
IF($C$1="Türkisch - TR",'Basis-Tabelle-Samen'!AZ244,
IF($C$1="Ungarisch - HU",'Basis-Tabelle-Samen'!BA244,
" ACHTUNG"))))))))))))))))))))))))))))</f>
        <v>Tomato - Costoluto Genovese</v>
      </c>
      <c r="D255" s="320">
        <f>'Basis-Tabelle-Samen'!F244</f>
        <v>10</v>
      </c>
      <c r="E255" s="321" t="str">
        <f>'Basis-Tabelle-Samen'!H244</f>
        <v>7 %</v>
      </c>
      <c r="F255" s="322" t="str">
        <f>IF('Basis-Tabelle-Samen'!G244="","",'Basis-Tabelle-Samen'!G244)</f>
        <v>05</v>
      </c>
      <c r="G255" s="320">
        <f>'Basis-Tabelle-Samen'!C244</f>
        <v>13404</v>
      </c>
      <c r="H255" s="323">
        <f>'Basis-Tabelle-Samen'!D244</f>
        <v>4055473134048</v>
      </c>
      <c r="I255" s="324">
        <f>'Basis-Tabelle-Samen'!E244</f>
        <v>1.85</v>
      </c>
      <c r="J255" s="325">
        <f t="shared" si="3"/>
        <v>12</v>
      </c>
      <c r="K255" s="326">
        <f>'Basis-Tabelle-Samen'!K244</f>
        <v>73404</v>
      </c>
      <c r="L255" s="323">
        <f>'Basis-Tabelle-Samen'!L244</f>
        <v>4055473734040</v>
      </c>
      <c r="M255" s="324">
        <f>'Basis-Tabelle-Samen'!M244</f>
        <v>2.4500000000000002</v>
      </c>
      <c r="N255" s="326">
        <f>IF(K255&lt;1,"",'3'!$I$15)</f>
        <v>15</v>
      </c>
      <c r="O255" s="327">
        <f>IF(K255&lt;1,"",'3'!$J$11)</f>
        <v>90</v>
      </c>
      <c r="P255" s="326">
        <f>'Basis-Tabelle-Samen'!N244</f>
        <v>83404</v>
      </c>
      <c r="Q255" s="323">
        <f>'Basis-Tabelle-Samen'!O244</f>
        <v>4055473834047</v>
      </c>
      <c r="R255" s="328">
        <f>'Basis-Tabelle-Samen'!P244</f>
        <v>3.75</v>
      </c>
      <c r="S255" s="326">
        <f>IF(R255&lt;1,"",'3'!$M$15)</f>
        <v>18</v>
      </c>
      <c r="T255" s="327">
        <f>IF(R255&lt;1,"",'3'!$N$11)</f>
        <v>72</v>
      </c>
      <c r="U255" s="326">
        <f>'Basis-Tabelle-Samen'!Q244</f>
        <v>53404</v>
      </c>
      <c r="V255" s="323">
        <f>'Basis-Tabelle-Samen'!R244</f>
        <v>4055473534046</v>
      </c>
      <c r="W255" s="324">
        <f>'Basis-Tabelle-Samen'!S244</f>
        <v>4.95</v>
      </c>
      <c r="X255" s="326">
        <f>IF(U255&lt;1,"",'3'!$Q$15)</f>
        <v>6</v>
      </c>
      <c r="Y255" s="327">
        <f>IF(U255&lt;1,"",'3'!$R$11)</f>
        <v>24</v>
      </c>
      <c r="Z255" s="326">
        <f>'Basis-Tabelle-Samen'!T244</f>
        <v>33404</v>
      </c>
      <c r="AA255" s="323">
        <f>'Basis-Tabelle-Samen'!U244</f>
        <v>4055473334042</v>
      </c>
      <c r="AB255" s="324">
        <f>'Basis-Tabelle-Samen'!V244</f>
        <v>6.75</v>
      </c>
      <c r="AC255" s="326">
        <f>IF(Z255&lt;1,"",'3'!$U$15)</f>
        <v>6</v>
      </c>
      <c r="AD255" s="327">
        <f>IF(Z255&lt;1,"",'3'!$V$11)</f>
        <v>24</v>
      </c>
      <c r="AE255" s="326">
        <f>'Basis-Tabelle-Samen'!W244</f>
        <v>63404</v>
      </c>
      <c r="AF255" s="323">
        <f>'Basis-Tabelle-Samen'!X244</f>
        <v>4055473634043</v>
      </c>
      <c r="AG255" s="324">
        <f>'Basis-Tabelle-Samen'!Y244</f>
        <v>2.95</v>
      </c>
      <c r="AH255" s="326">
        <f>IF(AE255&lt;1,"",'3'!$Y$15)</f>
        <v>8</v>
      </c>
      <c r="AI255" s="327">
        <f>IF(AE255&lt;1,"",'3'!$Z$11)</f>
        <v>64</v>
      </c>
      <c r="AJ255" s="315"/>
      <c r="AK255" s="316" t="str">
        <f>IF(G255&lt;1,"",
IF($C$1="Bulgarisch - BG",HYPERLINK(CONCATENATE("https://www.saflax.de/0-WVK-Retail/Bilder-Pictures/SAFLAX-",'Basis-Tabelle-Samen'!C244,"-",'Basis-Tabelle-Samen'!J244,"-seed-package-front-cr-bulgarian.jpg")),
IF($C$1="Dänisch - DK",HYPERLINK(CONCATENATE("https://www.saflax.de/0-WVK-Retail/Bilder-Pictures/SAFLAX-",'Basis-Tabelle-Samen'!C244,"-",'Basis-Tabelle-Samen'!J244,"-seed-package-front-cr-danish.jpg")),
IF($C$1="Deutsch - DE",HYPERLINK(CONCATENATE("https://www.saflax.de/0-WVK-Retail/Bilder-Pictures/SAFLAX-",'Basis-Tabelle-Samen'!C244,"-",'Basis-Tabelle-Samen'!J244,"-seed-package-front-cr-german.jpg")),
IF($C$1="Englisch - UK",HYPERLINK(CONCATENATE("https://www.saflax.de/0-WVK-Retail/Bilder-Pictures/SAFLAX-",'Basis-Tabelle-Samen'!C244,"-",'Basis-Tabelle-Samen'!J244,"-seed-package-front-cr-english.jpg")),
IF($C$1="Estnisch - EE",HYPERLINK(CONCATENATE("https://www.saflax.de/0-WVK-Retail/Bilder-Pictures/SAFLAX-",'Basis-Tabelle-Samen'!C244,"-",'Basis-Tabelle-Samen'!J244,"-seed-package-front-cr-estonian.jpg")),
IF($C$1="Finnisch - FI",HYPERLINK(CONCATENATE("https://www.saflax.de/0-WVK-Retail/Bilder-Pictures/SAFLAX-",'Basis-Tabelle-Samen'!C244,"-",'Basis-Tabelle-Samen'!J244,"-seed-package-front-cr-finnish.jpg")),
IF($C$1="Französisch - FR",HYPERLINK(CONCATENATE("https://www.saflax.de/0-WVK-Retail/Bilder-Pictures/SAFLAX-",'Basis-Tabelle-Samen'!C244,"-",'Basis-Tabelle-Samen'!J244,"-seed-package-front-cr-french.jpg")),
IF($C$1="Griechisch - GR",HYPERLINK(CONCATENATE("https://www.saflax.de/0-WVK-Retail/Bilder-Pictures/SAFLAX-",'Basis-Tabelle-Samen'!C244,"-",'Basis-Tabelle-Samen'!J244,"-seed-package-front-cr-greek.jpg")),
IF($C$1="Irisch - IE",HYPERLINK(CONCATENATE("https://www.saflax.de/0-WVK-Retail/Bilder-Pictures/SAFLAX-",'Basis-Tabelle-Samen'!C244,"-",'Basis-Tabelle-Samen'!J244,"-seed-package-front-cr-irish.jpg")),
IF($C$1="Isländisch - IS",HYPERLINK(CONCATENATE("https://www.saflax.de/0-WVK-Retail/Bilder-Pictures/SAFLAX-",'Basis-Tabelle-Samen'!C244,"-",'Basis-Tabelle-Samen'!J244,"-seed-package-front-cr-icelandic.jpg")),
IF($C$1="Italienisch - IT",HYPERLINK(CONCATENATE("https://www.saflax.de/0-WVK-Retail/Bilder-Pictures/SAFLAX-",'Basis-Tabelle-Samen'!C244,"-",'Basis-Tabelle-Samen'!J244,"-seed-package-front-cr-italian.jpg")),
IF($C$1="Japanisch - JP",HYPERLINK(CONCATENATE("https://www.saflax.de/0-WVK-Retail/Bilder-Pictures/SAFLAX-",'Basis-Tabelle-Samen'!C244,"-",'Basis-Tabelle-Samen'!J244,"-seed-package-front-cr-japanese.jpg")),
IF($C$1="Kroatisch - HR",HYPERLINK(CONCATENATE("https://www.saflax.de/0-WVK-Retail/Bilder-Pictures/SAFLAX-",'Basis-Tabelle-Samen'!C244,"-",'Basis-Tabelle-Samen'!J244,"-seed-package-front-cr-croatian.jpg")),
IF($C$1="Lettisch - LV",HYPERLINK(CONCATENATE("https://www.saflax.de/0-WVK-Retail/Bilder-Pictures/SAFLAX-",'Basis-Tabelle-Samen'!C244,"-",'Basis-Tabelle-Samen'!J244,"-seed-package-front-cr-latvian.jpg")),
IF($C$1="Litauisch - LT",HYPERLINK(CONCATENATE("https://www.saflax.de/0-WVK-Retail/Bilder-Pictures/SAFLAX-",'Basis-Tabelle-Samen'!C244,"-",'Basis-Tabelle-Samen'!J244,"-seed-package-front-cr-lithuanian.jpg")),
IF($C$1="Maltesisch - MT",HYPERLINK(CONCATENATE("https://www.saflax.de/0-WVK-Retail/Bilder-Pictures/SAFLAX-",'Basis-Tabelle-Samen'!C244,"-",'Basis-Tabelle-Samen'!J244,"-seed-package-front-cr-maltese.jpg")),
IF($C$1="Niederländisch - NL",HYPERLINK(CONCATENATE("https://www.saflax.de/0-WVK-Retail/Bilder-Pictures/SAFLAX-",'Basis-Tabelle-Samen'!C244,"-",'Basis-Tabelle-Samen'!J244,"-seed-package-front-cr-dutch.jpg")),
IF($C$1="Norwegisch - NO",HYPERLINK(CONCATENATE("https://www.saflax.de/0-WVK-Retail/Bilder-Pictures/SAFLAX-",'Basis-Tabelle-Samen'!C244,"-",'Basis-Tabelle-Samen'!J244,"-seed-package-front-cr-nowegian.jpg")),
IF($C$1="Polnisch - PL",HYPERLINK(CONCATENATE("https://www.saflax.de/0-WVK-Retail/Bilder-Pictures/SAFLAX-",'Basis-Tabelle-Samen'!C244,"-",'Basis-Tabelle-Samen'!J244,"-seed-package-front-cr-polish.jpg")),
IF($C$1="Portugiesisch - PT",HYPERLINK(CONCATENATE("https://www.saflax.de/0-WVK-Retail/Bilder-Pictures/SAFLAX-",'Basis-Tabelle-Samen'!C244,"-",'Basis-Tabelle-Samen'!J244,"-seed-package-front-cr-portuguese.jpg")),
IF($C$1="Rumänisch - RO",HYPERLINK(CONCATENATE("https://www.saflax.de/0-WVK-Retail/Bilder-Pictures/SAFLAX-",'Basis-Tabelle-Samen'!C244,"-",'Basis-Tabelle-Samen'!J244,"-seed-package-front-cr-romanian.jpg")),
IF($C$1="Schwedisch - SE",HYPERLINK(CONCATENATE("https://www.saflax.de/0-WVK-Retail/Bilder-Pictures/SAFLAX-",'Basis-Tabelle-Samen'!C244,"-",'Basis-Tabelle-Samen'!J244,"-seed-package-front-cr-swedish.jpg")),
IF($C$1="Slowakisch - SK",HYPERLINK(CONCATENATE("https://www.saflax.de/0-WVK-Retail/Bilder-Pictures/SAFLAX-",'Basis-Tabelle-Samen'!C244,"-",'Basis-Tabelle-Samen'!J244,"-seed-package-front-cr-slovak.jpg")),
IF($C$1="Slowenisch - SI",HYPERLINK(CONCATENATE("https://www.saflax.de/0-WVK-Retail/Bilder-Pictures/SAFLAX-",'Basis-Tabelle-Samen'!C244,"-",'Basis-Tabelle-Samen'!J244,"-seed-package-front-cr-slovenian.jpg")),
IF($C$1="Spanisch - ES",HYPERLINK(CONCATENATE("https://www.saflax.de/0-WVK-Retail/Bilder-Pictures/SAFLAX-",'Basis-Tabelle-Samen'!C244,"-",'Basis-Tabelle-Samen'!J244,"-seed-package-front-cr-spanish.jpg")),
IF($C$1="Tschechisch - CZ",HYPERLINK(CONCATENATE("https://www.saflax.de/0-WVK-Retail/Bilder-Pictures/SAFLAX-",'Basis-Tabelle-Samen'!C244,"-",'Basis-Tabelle-Samen'!J244,"-seed-package-front-cr-czech.jpg")),
IF($C$1="Türkisch - TR",HYPERLINK(CONCATENATE("https://www.saflax.de/0-WVK-Retail/Bilder-Pictures/SAFLAX-",'Basis-Tabelle-Samen'!C244,"-",'Basis-Tabelle-Samen'!J244,"-seed-package-front-cr-turkish.jpg")),
IF($C$1="Ungarisch - HU",HYPERLINK(CONCATENATE("https://www.saflax.de/0-WVK-Retail/Bilder-Pictures/SAFLAX-",'Basis-Tabelle-Samen'!C244,"-",'Basis-Tabelle-Samen'!J244,"-seed-package-front-cr-hungarian.jpg")),
" ACHTUNG")))))))))))))))))))))))))))))</f>
        <v>https://www.saflax.de/0-WVK-Retail/Bilder-Pictures/SAFLAX-13404-lycopersicon-esculentum-seed-package-front-cr-english.jpg</v>
      </c>
      <c r="AL255" s="330" t="str">
        <f>IF(G255&lt;1,"",
IF($C$1="Bulgarisch - BG",HYPERLINK(CONCATENATE("https://www.saflax.de/0-WVK-Retail/Bilder-Pictures/SAFLAX-",'Basis-Tabelle-Samen'!C244,"-",'Basis-Tabelle-Samen'!J244,"-seed-package-back-cr-bulgarian.jpg")),
IF($C$1="Dänisch - DK",HYPERLINK(CONCATENATE("https://www.saflax.de/0-WVK-Retail/Bilder-Pictures/SAFLAX-",'Basis-Tabelle-Samen'!C244,"-",'Basis-Tabelle-Samen'!J244,"-seed-package-back-cr-danish.jpg")),
IF($C$1="Deutsch - DE",HYPERLINK(CONCATENATE("https://www.saflax.de/0-WVK-Retail/Bilder-Pictures/SAFLAX-",'Basis-Tabelle-Samen'!C244,"-",'Basis-Tabelle-Samen'!J244,"-seed-package-back-cr-german.jpg")),
IF($C$1="Englisch - UK",HYPERLINK(CONCATENATE("https://www.saflax.de/0-WVK-Retail/Bilder-Pictures/SAFLAX-",'Basis-Tabelle-Samen'!C244,"-",'Basis-Tabelle-Samen'!J244,"-seed-package-back-cr-english.jpg")),
IF($C$1="Estnisch - EE",HYPERLINK(CONCATENATE("https://www.saflax.de/0-WVK-Retail/Bilder-Pictures/SAFLAX-",'Basis-Tabelle-Samen'!C244,"-",'Basis-Tabelle-Samen'!J244,"-seed-package-back-cr-estonian.jpg")),
IF($C$1="Finnisch - FI",HYPERLINK(CONCATENATE("https://www.saflax.de/0-WVK-Retail/Bilder-Pictures/SAFLAX-",'Basis-Tabelle-Samen'!C244,"-",'Basis-Tabelle-Samen'!J244,"-seed-package-back-cr-finnish.jpg")),
IF($C$1="Französisch - FR",HYPERLINK(CONCATENATE("https://www.saflax.de/0-WVK-Retail/Bilder-Pictures/SAFLAX-",'Basis-Tabelle-Samen'!C244,"-",'Basis-Tabelle-Samen'!J244,"-seed-package-back-cr-french.jpg")),
IF($C$1="Griechisch - GR",HYPERLINK(CONCATENATE("https://www.saflax.de/0-WVK-Retail/Bilder-Pictures/SAFLAX-",'Basis-Tabelle-Samen'!C244,"-",'Basis-Tabelle-Samen'!J244,"-seed-package-back-cr-greek.jpg")),
IF($C$1="Irisch - IE",HYPERLINK(CONCATENATE("https://www.saflax.de/0-WVK-Retail/Bilder-Pictures/SAFLAX-",'Basis-Tabelle-Samen'!C244,"-",'Basis-Tabelle-Samen'!J244,"-seed-package-back-cr-irish.jpg")),
IF($C$1="Isländisch - IS",HYPERLINK(CONCATENATE("https://www.saflax.de/0-WVK-Retail/Bilder-Pictures/SAFLAX-",'Basis-Tabelle-Samen'!C244,"-",'Basis-Tabelle-Samen'!J244,"-seed-package-back-cr-icelandic.jpg")),
IF($C$1="Italienisch - IT",HYPERLINK(CONCATENATE("https://www.saflax.de/0-WVK-Retail/Bilder-Pictures/SAFLAX-",'Basis-Tabelle-Samen'!C244,"-",'Basis-Tabelle-Samen'!J244,"-seed-package-back-cr-italian.jpg")),
IF($C$1="Japanisch - JP",HYPERLINK(CONCATENATE("https://www.saflax.de/0-WVK-Retail/Bilder-Pictures/SAFLAX-",'Basis-Tabelle-Samen'!C244,"-",'Basis-Tabelle-Samen'!J244,"-seed-package-back-cr-japanese.jpg")),
IF($C$1="Kroatisch - HR",HYPERLINK(CONCATENATE("https://www.saflax.de/0-WVK-Retail/Bilder-Pictures/SAFLAX-",'Basis-Tabelle-Samen'!C244,"-",'Basis-Tabelle-Samen'!J244,"-seed-package-back-cr-croatian.jpg")),
IF($C$1="Lettisch - LV",HYPERLINK(CONCATENATE("https://www.saflax.de/0-WVK-Retail/Bilder-Pictures/SAFLAX-",'Basis-Tabelle-Samen'!C244,"-",'Basis-Tabelle-Samen'!J244,"-seed-package-back-cr-latvian.jpg")),
IF($C$1="Litauisch - LT",HYPERLINK(CONCATENATE("https://www.saflax.de/0-WVK-Retail/Bilder-Pictures/SAFLAX-",'Basis-Tabelle-Samen'!C244,"-",'Basis-Tabelle-Samen'!J244,"-seed-package-back-cr-lithuanian.jpg")),
IF($C$1="Maltesisch - MT",HYPERLINK(CONCATENATE("https://www.saflax.de/0-WVK-Retail/Bilder-Pictures/SAFLAX-",'Basis-Tabelle-Samen'!C244,"-",'Basis-Tabelle-Samen'!J244,"-seed-package-back-cr-maltese.jpg")),
IF($C$1="Niederländisch - NL",HYPERLINK(CONCATENATE("https://www.saflax.de/0-WVK-Retail/Bilder-Pictures/SAFLAX-",'Basis-Tabelle-Samen'!C244,"-",'Basis-Tabelle-Samen'!J244,"-seed-package-back-cr-dutch.jpg")),
IF($C$1="Norwegisch - NO",HYPERLINK(CONCATENATE("https://www.saflax.de/0-WVK-Retail/Bilder-Pictures/SAFLAX-",'Basis-Tabelle-Samen'!C244,"-",'Basis-Tabelle-Samen'!J244,"-seed-package-back-cr-nowegian.jpg")),
IF($C$1="Polnisch - PL",HYPERLINK(CONCATENATE("https://www.saflax.de/0-WVK-Retail/Bilder-Pictures/SAFLAX-",'Basis-Tabelle-Samen'!C244,"-",'Basis-Tabelle-Samen'!J244,"-seed-package-back-cr-polish.jpg")),
IF($C$1="Portugiesisch - PT",HYPERLINK(CONCATENATE("https://www.saflax.de/0-WVK-Retail/Bilder-Pictures/SAFLAX-",'Basis-Tabelle-Samen'!C244,"-",'Basis-Tabelle-Samen'!J244,"-seed-package-back-cr-portuguese.jpg")),
IF($C$1="Rumänisch - RO",HYPERLINK(CONCATENATE("https://www.saflax.de/0-WVK-Retail/Bilder-Pictures/SAFLAX-",'Basis-Tabelle-Samen'!C244,"-",'Basis-Tabelle-Samen'!J244,"-seed-package-back-cr-romanian.jpg")),
IF($C$1="Schwedisch - SE",HYPERLINK(CONCATENATE("https://www.saflax.de/0-WVK-Retail/Bilder-Pictures/SAFLAX-",'Basis-Tabelle-Samen'!C244,"-",'Basis-Tabelle-Samen'!J244,"-seed-package-back-cr-swedish.jpg")),
IF($C$1="Slowakisch - SK",HYPERLINK(CONCATENATE("https://www.saflax.de/0-WVK-Retail/Bilder-Pictures/SAFLAX-",'Basis-Tabelle-Samen'!C244,"-",'Basis-Tabelle-Samen'!J244,"-seed-package-back-cr-slovak.jpg")),
IF($C$1="Slowenisch - SI",HYPERLINK(CONCATENATE("https://www.saflax.de/0-WVK-Retail/Bilder-Pictures/SAFLAX-",'Basis-Tabelle-Samen'!C244,"-",'Basis-Tabelle-Samen'!J244,"-seed-package-back-cr-slovenian.jpg")),
IF($C$1="Spanisch - ES",HYPERLINK(CONCATENATE("https://www.saflax.de/0-WVK-Retail/Bilder-Pictures/SAFLAX-",'Basis-Tabelle-Samen'!C244,"-",'Basis-Tabelle-Samen'!J244,"-seed-package-back-cr-spanish.jpg")),
IF($C$1="Tschechisch - CZ",HYPERLINK(CONCATENATE("https://www.saflax.de/0-WVK-Retail/Bilder-Pictures/SAFLAX-",'Basis-Tabelle-Samen'!C244,"-",'Basis-Tabelle-Samen'!J244,"-seed-package-back-cr-czech.jpg")),
IF($C$1="Türkisch - TR",HYPERLINK(CONCATENATE("https://www.saflax.de/0-WVK-Retail/Bilder-Pictures/SAFLAX-",'Basis-Tabelle-Samen'!C244,"-",'Basis-Tabelle-Samen'!J244,"-seed-package-back-cr-turkish.jpg")),
IF($C$1="Ungarisch - HU",HYPERLINK(CONCATENATE("https://www.saflax.de/0-WVK-Retail/Bilder-Pictures/SAFLAX-",'Basis-Tabelle-Samen'!C244,"-",'Basis-Tabelle-Samen'!J244,"-seed-package-back-cr-hungarian.jpg")),
" ACHTUNG")))))))))))))))))))))))))))))</f>
        <v>https://www.saflax.de/0-WVK-Retail/Bilder-Pictures/SAFLAX-13404-lycopersicon-esculentum-seed-package-back-cr-english.jpg</v>
      </c>
      <c r="AM255" s="330" t="str">
        <f>IF(H255&lt;1,"",
IF($C$1="Bulgarisch - BG",HYPERLINK(CONCATENATE("https://www.saflax.de/0-WVK-Retail/Bilder-Pictures/SAFLAX-",'Basis-Tabelle-Samen'!K244,"-",'Basis-Tabelle-Samen'!J244,"-garden-to-go-mini-bulgarian.jpg")),
IF($C$1="Dänisch - DK",HYPERLINK(CONCATENATE("https://www.saflax.de/0-WVK-Retail/Bilder-Pictures/SAFLAX-",'Basis-Tabelle-Samen'!K244,"-",'Basis-Tabelle-Samen'!J244,"-garden-to-go-mini-danish.jpg")),
IF($C$1="Deutsch - DE",HYPERLINK(CONCATENATE("https://www.saflax.de/0-WVK-Retail/Bilder-Pictures/SAFLAX-",'Basis-Tabelle-Samen'!K244,"-",'Basis-Tabelle-Samen'!J244,"-garden-to-go-mini-german.jpg")),
IF($C$1="Englisch - UK",HYPERLINK(CONCATENATE("https://www.saflax.de/0-WVK-Retail/Bilder-Pictures/SAFLAX-",'Basis-Tabelle-Samen'!K244,"-",'Basis-Tabelle-Samen'!J244,"-garden-to-go-mini-english.jpg")),
IF($C$1="Estnisch - EE",HYPERLINK(CONCATENATE("https://www.saflax.de/0-WVK-Retail/Bilder-Pictures/SAFLAX-",'Basis-Tabelle-Samen'!K244,"-",'Basis-Tabelle-Samen'!J244,"-garden-to-go-mini-estonian.jpg")),
IF($C$1="Finnisch - FI",HYPERLINK(CONCATENATE("https://www.saflax.de/0-WVK-Retail/Bilder-Pictures/SAFLAX-",'Basis-Tabelle-Samen'!K244,"-",'Basis-Tabelle-Samen'!J244,"-garden-to-go-mini-finnish.jpg")),
IF($C$1="Französisch - FR",HYPERLINK(CONCATENATE("https://www.saflax.de/0-WVK-Retail/Bilder-Pictures/SAFLAX-",'Basis-Tabelle-Samen'!K244,"-",'Basis-Tabelle-Samen'!J244,"-garden-to-go-mini-french.jpg")),
IF($C$1="Griechisch - GR",HYPERLINK(CONCATENATE("https://www.saflax.de/0-WVK-Retail/Bilder-Pictures/SAFLAX-",'Basis-Tabelle-Samen'!K244,"-",'Basis-Tabelle-Samen'!J244,"-garden-to-go-mini-greek.jpg")),
IF($C$1="Irisch - IE",HYPERLINK(CONCATENATE("https://www.saflax.de/0-WVK-Retail/Bilder-Pictures/SAFLAX-",'Basis-Tabelle-Samen'!K244,"-",'Basis-Tabelle-Samen'!J244,"-garden-to-go-mini-irish.jpg")),
IF($C$1="Isländisch - IS",HYPERLINK(CONCATENATE("https://www.saflax.de/0-WVK-Retail/Bilder-Pictures/SAFLAX-",'Basis-Tabelle-Samen'!K244,"-",'Basis-Tabelle-Samen'!J244,"-garden-to-go-mini-icelandic.jpg")),
IF($C$1="Italienisch - IT",HYPERLINK(CONCATENATE("https://www.saflax.de/0-WVK-Retail/Bilder-Pictures/SAFLAX-",'Basis-Tabelle-Samen'!K244,"-",'Basis-Tabelle-Samen'!J244,"-garden-to-go-mini-italian.jpg")),
IF($C$1="Japanisch - JP",HYPERLINK(CONCATENATE("https://www.saflax.de/0-WVK-Retail/Bilder-Pictures/SAFLAX-",'Basis-Tabelle-Samen'!K244,"-",'Basis-Tabelle-Samen'!J244,"-garden-to-go-mini-japanese.jpg")),
IF($C$1="Kroatisch - HR",HYPERLINK(CONCATENATE("https://www.saflax.de/0-WVK-Retail/Bilder-Pictures/SAFLAX-",'Basis-Tabelle-Samen'!K244,"-",'Basis-Tabelle-Samen'!J244,"-garden-to-go-mini-croatian.jpg")),
IF($C$1="Lettisch - LV",HYPERLINK(CONCATENATE("https://www.saflax.de/0-WVK-Retail/Bilder-Pictures/SAFLAX-",'Basis-Tabelle-Samen'!K244,"-",'Basis-Tabelle-Samen'!J244,"-garden-to-go-mini-latvian.jpg")),
IF($C$1="Litauisch - LT",HYPERLINK(CONCATENATE("https://www.saflax.de/0-WVK-Retail/Bilder-Pictures/SAFLAX-",'Basis-Tabelle-Samen'!K244,"-",'Basis-Tabelle-Samen'!J244,"-garden-to-go-mini-lithuanian.jpg")),
IF($C$1="Maltesisch - MT",HYPERLINK(CONCATENATE("https://www.saflax.de/0-WVK-Retail/Bilder-Pictures/SAFLAX-",'Basis-Tabelle-Samen'!K244,"-",'Basis-Tabelle-Samen'!J244,"-garden-to-go-mini-maltese.jpg")),
IF($C$1="Niederländisch - NL",HYPERLINK(CONCATENATE("https://www.saflax.de/0-WVK-Retail/Bilder-Pictures/SAFLAX-",'Basis-Tabelle-Samen'!K244,"-",'Basis-Tabelle-Samen'!J244,"-garden-to-go-mini-dutch.jpg")),
IF($C$1="Norwegisch - NO",HYPERLINK(CONCATENATE("https://www.saflax.de/0-WVK-Retail/Bilder-Pictures/SAFLAX-",'Basis-Tabelle-Samen'!K244,"-",'Basis-Tabelle-Samen'!J244,"-garden-to-go-mini-nowegian.jpg")),
IF($C$1="Polnisch - PL",HYPERLINK(CONCATENATE("https://www.saflax.de/0-WVK-Retail/Bilder-Pictures/SAFLAX-",'Basis-Tabelle-Samen'!K244,"-",'Basis-Tabelle-Samen'!J244,"-garden-to-go-mini-polish.jpg")),
IF($C$1="Portugiesisch - PT",HYPERLINK(CONCATENATE("https://www.saflax.de/0-WVK-Retail/Bilder-Pictures/SAFLAX-",'Basis-Tabelle-Samen'!K244,"-",'Basis-Tabelle-Samen'!J244,"-garden-to-go-mini-portuguese.jpg")),
IF($C$1="Rumänisch - RO",HYPERLINK(CONCATENATE("https://www.saflax.de/0-WVK-Retail/Bilder-Pictures/SAFLAX-",'Basis-Tabelle-Samen'!K244,"-",'Basis-Tabelle-Samen'!J244,"-garden-to-go-mini-romanian.jpg")),
IF($C$1="Schwedisch - SE",HYPERLINK(CONCATENATE("https://www.saflax.de/0-WVK-Retail/Bilder-Pictures/SAFLAX-",'Basis-Tabelle-Samen'!K244,"-",'Basis-Tabelle-Samen'!J244,"-garden-to-go-mini-swedish.jpg")),
IF($C$1="Slowakisch - SK",HYPERLINK(CONCATENATE("https://www.saflax.de/0-WVK-Retail/Bilder-Pictures/SAFLAX-",'Basis-Tabelle-Samen'!K244,"-",'Basis-Tabelle-Samen'!J244,"-garden-to-go-mini-slovak.jpg")),
IF($C$1="Slowenisch - SI",HYPERLINK(CONCATENATE("https://www.saflax.de/0-WVK-Retail/Bilder-Pictures/SAFLAX-",'Basis-Tabelle-Samen'!K244,"-",'Basis-Tabelle-Samen'!J244,"-garden-to-go-mini-slovenian.jpg")),
IF($C$1="Spanisch - ES",HYPERLINK(CONCATENATE("https://www.saflax.de/0-WVK-Retail/Bilder-Pictures/SAFLAX-",'Basis-Tabelle-Samen'!K244,"-",'Basis-Tabelle-Samen'!J244,"-garden-to-go-mini-spanish.jpg")),
IF($C$1="Tschechisch - CZ",HYPERLINK(CONCATENATE("https://www.saflax.de/0-WVK-Retail/Bilder-Pictures/SAFLAX-",'Basis-Tabelle-Samen'!K244,"-",'Basis-Tabelle-Samen'!J244,"-garden-to-go-mini-czech.jpg")),
IF($C$1="Türkisch - TR",HYPERLINK(CONCATENATE("https://www.saflax.de/0-WVK-Retail/Bilder-Pictures/SAFLAX-",'Basis-Tabelle-Samen'!K244,"-",'Basis-Tabelle-Samen'!J244,"-garden-to-go-mini-turkish.jpg")),
IF($C$1="Ungarisch - HU",HYPERLINK(CONCATENATE("https://www.saflax.de/0-WVK-Retail/Bilder-Pictures/SAFLAX-",'Basis-Tabelle-Samen'!K244,"-",'Basis-Tabelle-Samen'!J244,"-garden-to-go-mini-hungarian.jpg")),
" ACHTUNG")))))))))))))))))))))))))))))</f>
        <v>https://www.saflax.de/0-WVK-Retail/Bilder-Pictures/SAFLAX-73404-lycopersicon-esculentum-garden-to-go-mini-english.jpg</v>
      </c>
      <c r="AN255" s="330" t="str">
        <f>IF(I255&lt;1,"",
IF($C$1="Bulgarisch - BG",HYPERLINK(CONCATENATE("https://www.saflax.de/0-WVK-Retail/Bilder-Pictures/SAFLAX-",'Basis-Tabelle-Samen'!N244,"-",'Basis-Tabelle-Samen'!J244,"-garden-to-go-lite-bulgarian.jpg")),
IF($C$1="Dänisch - DK",HYPERLINK(CONCATENATE("https://www.saflax.de/0-WVK-Retail/Bilder-Pictures/SAFLAX-",'Basis-Tabelle-Samen'!N244,"-",'Basis-Tabelle-Samen'!J244,"-garden-to-go-lite-danish.jpg")),
IF($C$1="Deutsch - DE",HYPERLINK(CONCATENATE("https://www.saflax.de/0-WVK-Retail/Bilder-Pictures/SAFLAX-",'Basis-Tabelle-Samen'!N244,"-",'Basis-Tabelle-Samen'!J244,"-garden-to-go-lite-german.jpg")),
IF($C$1="Englisch - UK",HYPERLINK(CONCATENATE("https://www.saflax.de/0-WVK-Retail/Bilder-Pictures/SAFLAX-",'Basis-Tabelle-Samen'!N244,"-",'Basis-Tabelle-Samen'!J244,"-garden-to-go-lite-english.jpg")),
IF($C$1="Estnisch - EE",HYPERLINK(CONCATENATE("https://www.saflax.de/0-WVK-Retail/Bilder-Pictures/SAFLAX-",'Basis-Tabelle-Samen'!N244,"-",'Basis-Tabelle-Samen'!J244,"-garden-to-go-lite-estonian.jpg")),
IF($C$1="Finnisch - FI",HYPERLINK(CONCATENATE("https://www.saflax.de/0-WVK-Retail/Bilder-Pictures/SAFLAX-",'Basis-Tabelle-Samen'!N244,"-",'Basis-Tabelle-Samen'!J244,"-garden-to-go-lite-finnish.jpg")),
IF($C$1="Französisch - FR",HYPERLINK(CONCATENATE("https://www.saflax.de/0-WVK-Retail/Bilder-Pictures/SAFLAX-",'Basis-Tabelle-Samen'!N244,"-",'Basis-Tabelle-Samen'!J244,"-garden-to-go-lite-french.jpg")),
IF($C$1="Griechisch - GR",HYPERLINK(CONCATENATE("https://www.saflax.de/0-WVK-Retail/Bilder-Pictures/SAFLAX-",'Basis-Tabelle-Samen'!N244,"-",'Basis-Tabelle-Samen'!J244,"-garden-to-go-lite-greek.jpg")),
IF($C$1="Irisch - IE",HYPERLINK(CONCATENATE("https://www.saflax.de/0-WVK-Retail/Bilder-Pictures/SAFLAX-",'Basis-Tabelle-Samen'!N244,"-",'Basis-Tabelle-Samen'!J244,"-garden-to-go-lite-irish.jpg")),
IF($C$1="Isländisch - IS",HYPERLINK(CONCATENATE("https://www.saflax.de/0-WVK-Retail/Bilder-Pictures/SAFLAX-",'Basis-Tabelle-Samen'!N244,"-",'Basis-Tabelle-Samen'!J244,"-garden-to-go-lite-icelandic.jpg")),
IF($C$1="Italienisch - IT",HYPERLINK(CONCATENATE("https://www.saflax.de/0-WVK-Retail/Bilder-Pictures/SAFLAX-",'Basis-Tabelle-Samen'!N244,"-",'Basis-Tabelle-Samen'!J244,"-garden-to-go-lite-italian.jpg")),
IF($C$1="Japanisch - JP",HYPERLINK(CONCATENATE("https://www.saflax.de/0-WVK-Retail/Bilder-Pictures/SAFLAX-",'Basis-Tabelle-Samen'!N244,"-",'Basis-Tabelle-Samen'!J244,"-garden-to-go-lite-japanese.jpg")),
IF($C$1="Kroatisch - HR",HYPERLINK(CONCATENATE("https://www.saflax.de/0-WVK-Retail/Bilder-Pictures/SAFLAX-",'Basis-Tabelle-Samen'!N244,"-",'Basis-Tabelle-Samen'!J244,"-garden-to-go-lite-croatian.jpg")),
IF($C$1="Lettisch - LV",HYPERLINK(CONCATENATE("https://www.saflax.de/0-WVK-Retail/Bilder-Pictures/SAFLAX-",'Basis-Tabelle-Samen'!N244,"-",'Basis-Tabelle-Samen'!J244,"-garden-to-go-lite-latvian.jpg")),
IF($C$1="Litauisch - LT",HYPERLINK(CONCATENATE("https://www.saflax.de/0-WVK-Retail/Bilder-Pictures/SAFLAX-",'Basis-Tabelle-Samen'!N244,"-",'Basis-Tabelle-Samen'!J244,"-garden-to-go-lite-lithuanian.jpg")),
IF($C$1="Maltesisch - MT",HYPERLINK(CONCATENATE("https://www.saflax.de/0-WVK-Retail/Bilder-Pictures/SAFLAX-",'Basis-Tabelle-Samen'!N244,"-",'Basis-Tabelle-Samen'!J244,"-garden-to-go-lite-maltese.jpg")),
IF($C$1="Niederländisch - NL",HYPERLINK(CONCATENATE("https://www.saflax.de/0-WVK-Retail/Bilder-Pictures/SAFLAX-",'Basis-Tabelle-Samen'!N244,"-",'Basis-Tabelle-Samen'!J244,"-garden-to-go-lite-dutch.jpg")),
IF($C$1="Norwegisch - NO",HYPERLINK(CONCATENATE("https://www.saflax.de/0-WVK-Retail/Bilder-Pictures/SAFLAX-",'Basis-Tabelle-Samen'!N244,"-",'Basis-Tabelle-Samen'!J244,"-garden-to-go-lite-nowegian.jpg")),
IF($C$1="Polnisch - PL",HYPERLINK(CONCATENATE("https://www.saflax.de/0-WVK-Retail/Bilder-Pictures/SAFLAX-",'Basis-Tabelle-Samen'!N244,"-",'Basis-Tabelle-Samen'!J244,"-garden-to-go-lite-polish.jpg")),
IF($C$1="Portugiesisch - PT",HYPERLINK(CONCATENATE("https://www.saflax.de/0-WVK-Retail/Bilder-Pictures/SAFLAX-",'Basis-Tabelle-Samen'!N244,"-",'Basis-Tabelle-Samen'!J244,"-garden-to-go-lite-portuguese.jpg")),
IF($C$1="Rumänisch - RO",HYPERLINK(CONCATENATE("https://www.saflax.de/0-WVK-Retail/Bilder-Pictures/SAFLAX-",'Basis-Tabelle-Samen'!N244,"-",'Basis-Tabelle-Samen'!J244,"-garden-to-go-lite-romanian.jpg")),
IF($C$1="Schwedisch - SE",HYPERLINK(CONCATENATE("https://www.saflax.de/0-WVK-Retail/Bilder-Pictures/SAFLAX-",'Basis-Tabelle-Samen'!N244,"-",'Basis-Tabelle-Samen'!J244,"-garden-to-go-lite-swedish.jpg")),
IF($C$1="Slowakisch - SK",HYPERLINK(CONCATENATE("https://www.saflax.de/0-WVK-Retail/Bilder-Pictures/SAFLAX-",'Basis-Tabelle-Samen'!N244,"-",'Basis-Tabelle-Samen'!J244,"-garden-to-go-lite-slovak.jpg")),
IF($C$1="Slowenisch - SI",HYPERLINK(CONCATENATE("https://www.saflax.de/0-WVK-Retail/Bilder-Pictures/SAFLAX-",'Basis-Tabelle-Samen'!N244,"-",'Basis-Tabelle-Samen'!J244,"-garden-to-go-lite-slovenian.jpg")),
IF($C$1="Spanisch - ES",HYPERLINK(CONCATENATE("https://www.saflax.de/0-WVK-Retail/Bilder-Pictures/SAFLAX-",'Basis-Tabelle-Samen'!N244,"-",'Basis-Tabelle-Samen'!J244,"-garden-to-go-lite-spanish.jpg")),
IF($C$1="Tschechisch - CZ",HYPERLINK(CONCATENATE("https://www.saflax.de/0-WVK-Retail/Bilder-Pictures/SAFLAX-",'Basis-Tabelle-Samen'!N244,"-",'Basis-Tabelle-Samen'!J244,"-garden-to-go-lite-czech.jpg")),
IF($C$1="Türkisch - TR",HYPERLINK(CONCATENATE("https://www.saflax.de/0-WVK-Retail/Bilder-Pictures/SAFLAX-",'Basis-Tabelle-Samen'!N244,"-",'Basis-Tabelle-Samen'!J244,"-garden-to-go-lite-turkish.jpg")),
IF($C$1="Ungarisch - HU",HYPERLINK(CONCATENATE("https://www.saflax.de/0-WVK-Retail/Bilder-Pictures/SAFLAX-",'Basis-Tabelle-Samen'!N244,"-",'Basis-Tabelle-Samen'!J244,"-garden-to-go-lite-hungarian.jpg")),
" ACHTUNG")))))))))))))))))))))))))))))</f>
        <v>https://www.saflax.de/0-WVK-Retail/Bilder-Pictures/SAFLAX-83404-lycopersicon-esculentum-garden-to-go-lite-english.jpg</v>
      </c>
      <c r="AO255" s="330" t="str">
        <f>IF(J255&lt;1,"",
IF($C$1="Bulgarisch - BG",HYPERLINK(CONCATENATE("https://www.saflax.de/0-WVK-Retail/Bilder-Pictures/SAFLAX-",'Basis-Tabelle-Samen'!Q244,"-",'Basis-Tabelle-Samen'!J244,"-garden-to-go-bulgarian.jpg")),
IF($C$1="Dänisch - DK",HYPERLINK(CONCATENATE("https://www.saflax.de/0-WVK-Retail/Bilder-Pictures/SAFLAX-",'Basis-Tabelle-Samen'!Q244,"-",'Basis-Tabelle-Samen'!J244,"-garden-to-go-danish.jpg")),
IF($C$1="Deutsch - DE",HYPERLINK(CONCATENATE("https://www.saflax.de/0-WVK-Retail/Bilder-Pictures/SAFLAX-",'Basis-Tabelle-Samen'!Q244,"-",'Basis-Tabelle-Samen'!J244,"-garden-to-go-german.jpg")),
IF($C$1="Englisch - UK",HYPERLINK(CONCATENATE("https://www.saflax.de/0-WVK-Retail/Bilder-Pictures/SAFLAX-",'Basis-Tabelle-Samen'!Q244,"-",'Basis-Tabelle-Samen'!J244,"-garden-to-go-english.jpg")),
IF($C$1="Estnisch - EE",HYPERLINK(CONCATENATE("https://www.saflax.de/0-WVK-Retail/Bilder-Pictures/SAFLAX-",'Basis-Tabelle-Samen'!Q244,"-",'Basis-Tabelle-Samen'!J244,"-garden-to-go-estonian.jpg")),
IF($C$1="Finnisch - FI",HYPERLINK(CONCATENATE("https://www.saflax.de/0-WVK-Retail/Bilder-Pictures/SAFLAX-",'Basis-Tabelle-Samen'!Q244,"-",'Basis-Tabelle-Samen'!J244,"-garden-to-go-finnish.jpg")),
IF($C$1="Französisch - FR",HYPERLINK(CONCATENATE("https://www.saflax.de/0-WVK-Retail/Bilder-Pictures/SAFLAX-",'Basis-Tabelle-Samen'!Q244,"-",'Basis-Tabelle-Samen'!J244,"-garden-to-go-french.jpg")),
IF($C$1="Griechisch - GR",HYPERLINK(CONCATENATE("https://www.saflax.de/0-WVK-Retail/Bilder-Pictures/SAFLAX-",'Basis-Tabelle-Samen'!Q244,"-",'Basis-Tabelle-Samen'!J244,"-garden-to-go-greek.jpg")),
IF($C$1="Irisch - IE",HYPERLINK(CONCATENATE("https://www.saflax.de/0-WVK-Retail/Bilder-Pictures/SAFLAX-",'Basis-Tabelle-Samen'!Q244,"-",'Basis-Tabelle-Samen'!J244,"-garden-to-go-irish.jpg")),
IF($C$1="Isländisch - IS",HYPERLINK(CONCATENATE("https://www.saflax.de/0-WVK-Retail/Bilder-Pictures/SAFLAX-",'Basis-Tabelle-Samen'!Q244,"-",'Basis-Tabelle-Samen'!J244,"-garden-to-go-icelandic.jpg")),
IF($C$1="Italienisch - IT",HYPERLINK(CONCATENATE("https://www.saflax.de/0-WVK-Retail/Bilder-Pictures/SAFLAX-",'Basis-Tabelle-Samen'!Q244,"-",'Basis-Tabelle-Samen'!J244,"-garden-to-go-italian.jpg")),
IF($C$1="Japanisch - JP",HYPERLINK(CONCATENATE("https://www.saflax.de/0-WVK-Retail/Bilder-Pictures/SAFLAX-",'Basis-Tabelle-Samen'!Q244,"-",'Basis-Tabelle-Samen'!J244,"-garden-to-go-japanese.jpg")),
IF($C$1="Kroatisch - HR",HYPERLINK(CONCATENATE("https://www.saflax.de/0-WVK-Retail/Bilder-Pictures/SAFLAX-",'Basis-Tabelle-Samen'!Q244,"-",'Basis-Tabelle-Samen'!J244,"-garden-to-go-croatian.jpg")),
IF($C$1="Lettisch - LV",HYPERLINK(CONCATENATE("https://www.saflax.de/0-WVK-Retail/Bilder-Pictures/SAFLAX-",'Basis-Tabelle-Samen'!Q244,"-",'Basis-Tabelle-Samen'!J244,"-garden-to-go-latvian.jpg")),
IF($C$1="Litauisch - LT",HYPERLINK(CONCATENATE("https://www.saflax.de/0-WVK-Retail/Bilder-Pictures/SAFLAX-",'Basis-Tabelle-Samen'!Q244,"-",'Basis-Tabelle-Samen'!J244,"-garden-to-go-lithuanian.jpg")),
IF($C$1="Maltesisch - MT",HYPERLINK(CONCATENATE("https://www.saflax.de/0-WVK-Retail/Bilder-Pictures/SAFLAX-",'Basis-Tabelle-Samen'!Q244,"-",'Basis-Tabelle-Samen'!J244,"-garden-to-go-maltese.jpg")),
IF($C$1="Niederländisch - NL",HYPERLINK(CONCATENATE("https://www.saflax.de/0-WVK-Retail/Bilder-Pictures/SAFLAX-",'Basis-Tabelle-Samen'!Q244,"-",'Basis-Tabelle-Samen'!J244,"-garden-to-go-dutch.jpg")),
IF($C$1="Norwegisch - NO",HYPERLINK(CONCATENATE("https://www.saflax.de/0-WVK-Retail/Bilder-Pictures/SAFLAX-",'Basis-Tabelle-Samen'!Q244,"-",'Basis-Tabelle-Samen'!J244,"-garden-to-go-nowegian.jpg")),
IF($C$1="Polnisch - PL",HYPERLINK(CONCATENATE("https://www.saflax.de/0-WVK-Retail/Bilder-Pictures/SAFLAX-",'Basis-Tabelle-Samen'!Q244,"-",'Basis-Tabelle-Samen'!J244,"-garden-to-go-polish.jpg")),
IF($C$1="Portugiesisch - PT",HYPERLINK(CONCATENATE("https://www.saflax.de/0-WVK-Retail/Bilder-Pictures/SAFLAX-",'Basis-Tabelle-Samen'!Q244,"-",'Basis-Tabelle-Samen'!J244,"-garden-to-go-portuguese.jpg")),
IF($C$1="Rumänisch - RO",HYPERLINK(CONCATENATE("https://www.saflax.de/0-WVK-Retail/Bilder-Pictures/SAFLAX-",'Basis-Tabelle-Samen'!Q244,"-",'Basis-Tabelle-Samen'!J244,"-garden-to-go-romanian.jpg")),
IF($C$1="Schwedisch - SE",HYPERLINK(CONCATENATE("https://www.saflax.de/0-WVK-Retail/Bilder-Pictures/SAFLAX-",'Basis-Tabelle-Samen'!Q244,"-",'Basis-Tabelle-Samen'!J244,"-garden-to-go-swedish.jpg")),
IF($C$1="Slowakisch - SK",HYPERLINK(CONCATENATE("https://www.saflax.de/0-WVK-Retail/Bilder-Pictures/SAFLAX-",'Basis-Tabelle-Samen'!Q244,"-",'Basis-Tabelle-Samen'!J244,"-garden-to-go-slovak.jpg")),
IF($C$1="Slowenisch - SI",HYPERLINK(CONCATENATE("https://www.saflax.de/0-WVK-Retail/Bilder-Pictures/SAFLAX-",'Basis-Tabelle-Samen'!Q244,"-",'Basis-Tabelle-Samen'!J244,"-garden-to-go-slovenian.jpg")),
IF($C$1="Spanisch - ES",HYPERLINK(CONCATENATE("https://www.saflax.de/0-WVK-Retail/Bilder-Pictures/SAFLAX-",'Basis-Tabelle-Samen'!Q244,"-",'Basis-Tabelle-Samen'!J244,"-garden-to-go-spanish.jpg")),
IF($C$1="Tschechisch - CZ",HYPERLINK(CONCATENATE("https://www.saflax.de/0-WVK-Retail/Bilder-Pictures/SAFLAX-",'Basis-Tabelle-Samen'!Q244,"-",'Basis-Tabelle-Samen'!J244,"-garden-to-go-czech.jpg")),
IF($C$1="Türkisch - TR",HYPERLINK(CONCATENATE("https://www.saflax.de/0-WVK-Retail/Bilder-Pictures/SAFLAX-",'Basis-Tabelle-Samen'!Q244,"-",'Basis-Tabelle-Samen'!J244,"-garden-to-go-turkish.jpg")),
IF($C$1="Ungarisch - HU",HYPERLINK(CONCATENATE("https://www.saflax.de/0-WVK-Retail/Bilder-Pictures/SAFLAX-",'Basis-Tabelle-Samen'!Q244,"-",'Basis-Tabelle-Samen'!J244,"-garden-to-go-hungarian.jpg")),
" ACHTUNG")))))))))))))))))))))))))))))</f>
        <v>https://www.saflax.de/0-WVK-Retail/Bilder-Pictures/SAFLAX-53404-lycopersicon-esculentum-garden-to-go-english.jpg</v>
      </c>
      <c r="AP255" s="330" t="str">
        <f>IF(K255&lt;1,"",
IF($C$1="Bulgarisch - BG",HYPERLINK(CONCATENATE("https://www.saflax.de/0-WVK-Retail/Bilder-Pictures/SAFLAX-",'Basis-Tabelle-Samen'!T244,"-",'Basis-Tabelle-Samen'!J244,"-cultivation-set-bulgarian.jpg")),
IF($C$1="Dänisch - DK",HYPERLINK(CONCATENATE("https://www.saflax.de/0-WVK-Retail/Bilder-Pictures/SAFLAX-",'Basis-Tabelle-Samen'!T244,"-",'Basis-Tabelle-Samen'!J244,"-cultivation-set-danish.jpg")),
IF($C$1="Deutsch - DE",HYPERLINK(CONCATENATE("https://www.saflax.de/0-WVK-Retail/Bilder-Pictures/SAFLAX-",'Basis-Tabelle-Samen'!T244,"-",'Basis-Tabelle-Samen'!J244,"-cultivation-set-german.jpg")),
IF($C$1="Englisch - UK",HYPERLINK(CONCATENATE("https://www.saflax.de/0-WVK-Retail/Bilder-Pictures/SAFLAX-",'Basis-Tabelle-Samen'!T244,"-",'Basis-Tabelle-Samen'!J244,"-cultivation-set-english.jpg")),
IF($C$1="Estnisch - EE",HYPERLINK(CONCATENATE("https://www.saflax.de/0-WVK-Retail/Bilder-Pictures/SAFLAX-",'Basis-Tabelle-Samen'!T244,"-",'Basis-Tabelle-Samen'!J244,"-cultivation-set-estonian.jpg")),
IF($C$1="Finnisch - FI",HYPERLINK(CONCATENATE("https://www.saflax.de/0-WVK-Retail/Bilder-Pictures/SAFLAX-",'Basis-Tabelle-Samen'!T244,"-",'Basis-Tabelle-Samen'!J244,"-cultivation-set-finnish.jpg")),
IF($C$1="Französisch - FR",HYPERLINK(CONCATENATE("https://www.saflax.de/0-WVK-Retail/Bilder-Pictures/SAFLAX-",'Basis-Tabelle-Samen'!T244,"-",'Basis-Tabelle-Samen'!J244,"-cultivation-set-french.jpg")),
IF($C$1="Griechisch - GR",HYPERLINK(CONCATENATE("https://www.saflax.de/0-WVK-Retail/Bilder-Pictures/SAFLAX-",'Basis-Tabelle-Samen'!T244,"-",'Basis-Tabelle-Samen'!J244,"-cultivation-set-greek.jpg")),
IF($C$1="Irisch - IE",HYPERLINK(CONCATENATE("https://www.saflax.de/0-WVK-Retail/Bilder-Pictures/SAFLAX-",'Basis-Tabelle-Samen'!T244,"-",'Basis-Tabelle-Samen'!J244,"-cultivation-set-irish.jpg")),
IF($C$1="Isländisch - IS",HYPERLINK(CONCATENATE("https://www.saflax.de/0-WVK-Retail/Bilder-Pictures/SAFLAX-",'Basis-Tabelle-Samen'!T244,"-",'Basis-Tabelle-Samen'!J244,"-cultivation-set-icelandic.jpg")),
IF($C$1="Italienisch - IT",HYPERLINK(CONCATENATE("https://www.saflax.de/0-WVK-Retail/Bilder-Pictures/SAFLAX-",'Basis-Tabelle-Samen'!T244,"-",'Basis-Tabelle-Samen'!J244,"-cultivation-set-italian.jpg")),
IF($C$1="Japanisch - JP",HYPERLINK(CONCATENATE("https://www.saflax.de/0-WVK-Retail/Bilder-Pictures/SAFLAX-",'Basis-Tabelle-Samen'!T244,"-",'Basis-Tabelle-Samen'!J244,"-cultivation-set-japanese.jpg")),
IF($C$1="Kroatisch - HR",HYPERLINK(CONCATENATE("https://www.saflax.de/0-WVK-Retail/Bilder-Pictures/SAFLAX-",'Basis-Tabelle-Samen'!T244,"-",'Basis-Tabelle-Samen'!J244,"-cultivation-set-croatian.jpg")),
IF($C$1="Lettisch - LV",HYPERLINK(CONCATENATE("https://www.saflax.de/0-WVK-Retail/Bilder-Pictures/SAFLAX-",'Basis-Tabelle-Samen'!T244,"-",'Basis-Tabelle-Samen'!J244,"-cultivation-set-latvian.jpg")),
IF($C$1="Litauisch - LT",HYPERLINK(CONCATENATE("https://www.saflax.de/0-WVK-Retail/Bilder-Pictures/SAFLAX-",'Basis-Tabelle-Samen'!T244,"-",'Basis-Tabelle-Samen'!J244,"-cultivation-set-lithuanian.jpg")),
IF($C$1="Maltesisch - MT",HYPERLINK(CONCATENATE("https://www.saflax.de/0-WVK-Retail/Bilder-Pictures/SAFLAX-",'Basis-Tabelle-Samen'!T244,"-",'Basis-Tabelle-Samen'!J244,"-cultivation-set-maltese.jpg")),
IF($C$1="Niederländisch - NL",HYPERLINK(CONCATENATE("https://www.saflax.de/0-WVK-Retail/Bilder-Pictures/SAFLAX-",'Basis-Tabelle-Samen'!T244,"-",'Basis-Tabelle-Samen'!J244,"-cultivation-set-dutch.jpg")),
IF($C$1="Norwegisch - NO",HYPERLINK(CONCATENATE("https://www.saflax.de/0-WVK-Retail/Bilder-Pictures/SAFLAX-",'Basis-Tabelle-Samen'!T244,"-",'Basis-Tabelle-Samen'!J244,"-cultivation-set-nowegian.jpg")),
IF($C$1="Polnisch - PL",HYPERLINK(CONCATENATE("https://www.saflax.de/0-WVK-Retail/Bilder-Pictures/SAFLAX-",'Basis-Tabelle-Samen'!T244,"-",'Basis-Tabelle-Samen'!J244,"-cultivation-set-polish.jpg")),
IF($C$1="Portugiesisch - PT",HYPERLINK(CONCATENATE("https://www.saflax.de/0-WVK-Retail/Bilder-Pictures/SAFLAX-",'Basis-Tabelle-Samen'!T244,"-",'Basis-Tabelle-Samen'!J244,"-cultivation-set-portuguese.jpg")),
IF($C$1="Rumänisch - RO",HYPERLINK(CONCATENATE("https://www.saflax.de/0-WVK-Retail/Bilder-Pictures/SAFLAX-",'Basis-Tabelle-Samen'!T244,"-",'Basis-Tabelle-Samen'!J244,"-cultivation-set-romanian.jpg")),
IF($C$1="Schwedisch - SE",HYPERLINK(CONCATENATE("https://www.saflax.de/0-WVK-Retail/Bilder-Pictures/SAFLAX-",'Basis-Tabelle-Samen'!T244,"-",'Basis-Tabelle-Samen'!J244,"-cultivation-set-swedish.jpg")),
IF($C$1="Slowakisch - SK",HYPERLINK(CONCATENATE("https://www.saflax.de/0-WVK-Retail/Bilder-Pictures/SAFLAX-",'Basis-Tabelle-Samen'!T244,"-",'Basis-Tabelle-Samen'!J244,"-cultivation-set-slovak.jpg")),
IF($C$1="Slowenisch - SI",HYPERLINK(CONCATENATE("https://www.saflax.de/0-WVK-Retail/Bilder-Pictures/SAFLAX-",'Basis-Tabelle-Samen'!T244,"-",'Basis-Tabelle-Samen'!J244,"-cultivation-set-slovenian.jpg")),
IF($C$1="Spanisch - ES",HYPERLINK(CONCATENATE("https://www.saflax.de/0-WVK-Retail/Bilder-Pictures/SAFLAX-",'Basis-Tabelle-Samen'!T244,"-",'Basis-Tabelle-Samen'!J244,"-cultivation-set-spanish.jpg")),
IF($C$1="Tschechisch - CZ",HYPERLINK(CONCATENATE("https://www.saflax.de/0-WVK-Retail/Bilder-Pictures/SAFLAX-",'Basis-Tabelle-Samen'!T244,"-",'Basis-Tabelle-Samen'!J244,"-cultivation-set-czech.jpg")),
IF($C$1="Türkisch - TR",HYPERLINK(CONCATENATE("https://www.saflax.de/0-WVK-Retail/Bilder-Pictures/SAFLAX-",'Basis-Tabelle-Samen'!T244,"-",'Basis-Tabelle-Samen'!J244,"-cultivation-set-turkish.jpg")),
IF($C$1="Ungarisch - HU",HYPERLINK(CONCATENATE("https://www.saflax.de/0-WVK-Retail/Bilder-Pictures/SAFLAX-",'Basis-Tabelle-Samen'!T244,"-",'Basis-Tabelle-Samen'!J244,"-cultivation-set-hungarian.jpg")),
" ACHTUNG")))))))))))))))))))))))))))))</f>
        <v>https://www.saflax.de/0-WVK-Retail/Bilder-Pictures/SAFLAX-33404-lycopersicon-esculentum-cultivation-set-english.jpg</v>
      </c>
      <c r="AQ255" s="330" t="str">
        <f>IF(L255&lt;1,"",
IF($C$1="Bulgarisch - BG",HYPERLINK(CONCATENATE("https://www.saflax.de/0-WVK-Retail/Bilder-Pictures/SAFLAX-",'Basis-Tabelle-Samen'!W244,"-",'Basis-Tabelle-Samen'!J244,"-garden-in-the-bag-bulgarian.jpg")),
IF($C$1="Dänisch - DK",HYPERLINK(CONCATENATE("https://www.saflax.de/0-WVK-Retail/Bilder-Pictures/SAFLAX-",'Basis-Tabelle-Samen'!W244,"-",'Basis-Tabelle-Samen'!J244,"-garden-in-the-bag-danish.jpg")),
IF($C$1="Deutsch - DE",HYPERLINK(CONCATENATE("https://www.saflax.de/0-WVK-Retail/Bilder-Pictures/SAFLAX-",'Basis-Tabelle-Samen'!W244,"-",'Basis-Tabelle-Samen'!J244,"-garden-in-the-bag-german.jpg")),
IF($C$1="Englisch - UK",HYPERLINK(CONCATENATE("https://www.saflax.de/0-WVK-Retail/Bilder-Pictures/SAFLAX-",'Basis-Tabelle-Samen'!W244,"-",'Basis-Tabelle-Samen'!J244,"-garden-in-the-bag-english.jpg")),
IF($C$1="Estnisch - EE",HYPERLINK(CONCATENATE("https://www.saflax.de/0-WVK-Retail/Bilder-Pictures/SAFLAX-",'Basis-Tabelle-Samen'!W244,"-",'Basis-Tabelle-Samen'!J244,"-garden-in-the-bag-estonian.jpg")),
IF($C$1="Finnisch - FI",HYPERLINK(CONCATENATE("https://www.saflax.de/0-WVK-Retail/Bilder-Pictures/SAFLAX-",'Basis-Tabelle-Samen'!W244,"-",'Basis-Tabelle-Samen'!J244,"-garden-in-the-bag-finnish.jpg")),
IF($C$1="Französisch - FR",HYPERLINK(CONCATENATE("https://www.saflax.de/0-WVK-Retail/Bilder-Pictures/SAFLAX-",'Basis-Tabelle-Samen'!W244,"-",'Basis-Tabelle-Samen'!J244,"-garden-in-the-bag-french.jpg")),
IF($C$1="Griechisch - GR",HYPERLINK(CONCATENATE("https://www.saflax.de/0-WVK-Retail/Bilder-Pictures/SAFLAX-",'Basis-Tabelle-Samen'!W244,"-",'Basis-Tabelle-Samen'!J244,"-garden-in-the-bag-greek.jpg")),
IF($C$1="Irisch - IE",HYPERLINK(CONCATENATE("https://www.saflax.de/0-WVK-Retail/Bilder-Pictures/SAFLAX-",'Basis-Tabelle-Samen'!W244,"-",'Basis-Tabelle-Samen'!J244,"-garden-in-the-bag-irish.jpg")),
IF($C$1="Isländisch - IS",HYPERLINK(CONCATENATE("https://www.saflax.de/0-WVK-Retail/Bilder-Pictures/SAFLAX-",'Basis-Tabelle-Samen'!W244,"-",'Basis-Tabelle-Samen'!J244,"-garden-in-the-bag-icelandic.jpg")),
IF($C$1="Italienisch - IT",HYPERLINK(CONCATENATE("https://www.saflax.de/0-WVK-Retail/Bilder-Pictures/SAFLAX-",'Basis-Tabelle-Samen'!W244,"-",'Basis-Tabelle-Samen'!J244,"-garden-in-the-bag-italian.jpg")),
IF($C$1="Japanisch - JP",HYPERLINK(CONCATENATE("https://www.saflax.de/0-WVK-Retail/Bilder-Pictures/SAFLAX-",'Basis-Tabelle-Samen'!W244,"-",'Basis-Tabelle-Samen'!J244,"-garden-in-the-bag-japanese.jpg")),
IF($C$1="Kroatisch - HR",HYPERLINK(CONCATENATE("https://www.saflax.de/0-WVK-Retail/Bilder-Pictures/SAFLAX-",'Basis-Tabelle-Samen'!W244,"-",'Basis-Tabelle-Samen'!J244,"-garden-in-the-bag-croatian.jpg")),
IF($C$1="Lettisch - LV",HYPERLINK(CONCATENATE("https://www.saflax.de/0-WVK-Retail/Bilder-Pictures/SAFLAX-",'Basis-Tabelle-Samen'!W244,"-",'Basis-Tabelle-Samen'!J244,"-garden-in-the-bag-latvian.jpg")),
IF($C$1="Litauisch - LT",HYPERLINK(CONCATENATE("https://www.saflax.de/0-WVK-Retail/Bilder-Pictures/SAFLAX-",'Basis-Tabelle-Samen'!W244,"-",'Basis-Tabelle-Samen'!J244,"-garden-in-the-bag-lithuanian.jpg")),
IF($C$1="Maltesisch - MT",HYPERLINK(CONCATENATE("https://www.saflax.de/0-WVK-Retail/Bilder-Pictures/SAFLAX-",'Basis-Tabelle-Samen'!W244,"-",'Basis-Tabelle-Samen'!J244,"-garden-in-the-bag-maltese.jpg")),
IF($C$1="Niederländisch - NL",HYPERLINK(CONCATENATE("https://www.saflax.de/0-WVK-Retail/Bilder-Pictures/SAFLAX-",'Basis-Tabelle-Samen'!W244,"-",'Basis-Tabelle-Samen'!J244,"-garden-in-the-bag-dutch.jpg")),
IF($C$1="Norwegisch - NO",HYPERLINK(CONCATENATE("https://www.saflax.de/0-WVK-Retail/Bilder-Pictures/SAFLAX-",'Basis-Tabelle-Samen'!W244,"-",'Basis-Tabelle-Samen'!J244,"-garden-in-the-bag-nowegian.jpg")),
IF($C$1="Polnisch - PL",HYPERLINK(CONCATENATE("https://www.saflax.de/0-WVK-Retail/Bilder-Pictures/SAFLAX-",'Basis-Tabelle-Samen'!W244,"-",'Basis-Tabelle-Samen'!J244,"-garden-in-the-bag-polish.jpg")),
IF($C$1="Portugiesisch - PT",HYPERLINK(CONCATENATE("https://www.saflax.de/0-WVK-Retail/Bilder-Pictures/SAFLAX-",'Basis-Tabelle-Samen'!W244,"-",'Basis-Tabelle-Samen'!J244,"-garden-in-the-bag-portuguese.jpg")),
IF($C$1="Rumänisch - RO",HYPERLINK(CONCATENATE("https://www.saflax.de/0-WVK-Retail/Bilder-Pictures/SAFLAX-",'Basis-Tabelle-Samen'!W244,"-",'Basis-Tabelle-Samen'!J244,"-garden-in-the-bag-romanian.jpg")),
IF($C$1="Schwedisch - SE",HYPERLINK(CONCATENATE("https://www.saflax.de/0-WVK-Retail/Bilder-Pictures/SAFLAX-",'Basis-Tabelle-Samen'!W244,"-",'Basis-Tabelle-Samen'!J244,"-garden-in-the-bag-swedish.jpg")),
IF($C$1="Slowakisch - SK",HYPERLINK(CONCATENATE("https://www.saflax.de/0-WVK-Retail/Bilder-Pictures/SAFLAX-",'Basis-Tabelle-Samen'!W244,"-",'Basis-Tabelle-Samen'!J244,"-garden-in-the-bag-slovak.jpg")),
IF($C$1="Slowenisch - SI",HYPERLINK(CONCATENATE("https://www.saflax.de/0-WVK-Retail/Bilder-Pictures/SAFLAX-",'Basis-Tabelle-Samen'!W244,"-",'Basis-Tabelle-Samen'!J244,"-garden-in-the-bag-slovenian.jpg")),
IF($C$1="Spanisch - ES",HYPERLINK(CONCATENATE("https://www.saflax.de/0-WVK-Retail/Bilder-Pictures/SAFLAX-",'Basis-Tabelle-Samen'!W244,"-",'Basis-Tabelle-Samen'!J244,"-garden-in-the-bag-spanish.jpg")),
IF($C$1="Tschechisch - CZ",HYPERLINK(CONCATENATE("https://www.saflax.de/0-WVK-Retail/Bilder-Pictures/SAFLAX-",'Basis-Tabelle-Samen'!W244,"-",'Basis-Tabelle-Samen'!J244,"-garden-in-the-bag-czech.jpg")),
IF($C$1="Türkisch - TR",HYPERLINK(CONCATENATE("https://www.saflax.de/0-WVK-Retail/Bilder-Pictures/SAFLAX-",'Basis-Tabelle-Samen'!W244,"-",'Basis-Tabelle-Samen'!J244,"-garden-in-the-bag-turkish.jpg")),
IF($C$1="Ungarisch - HU",HYPERLINK(CONCATENATE("https://www.saflax.de/0-WVK-Retail/Bilder-Pictures/SAFLAX-",'Basis-Tabelle-Samen'!W244,"-",'Basis-Tabelle-Samen'!J244,"-garden-in-the-bag-hungarian.jpg")),
" ACHTUNG")))))))))))))))))))))))))))))</f>
        <v>https://www.saflax.de/0-WVK-Retail/Bilder-Pictures/SAFLAX-63404-lycopersicon-esculentum-garden-in-the-bag-english.jpg</v>
      </c>
    </row>
    <row r="256" spans="1:43" ht="17.100000000000001" customHeight="1" x14ac:dyDescent="0.2">
      <c r="A256" s="318" t="str">
        <f>IF('Basis-Tabelle-Samen'!A249="","",IF($C$1="Deutsch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56" s="319" t="str">
        <f>'Basis-Tabelle-Samen'!I249</f>
        <v>Lycopersicon esculentum</v>
      </c>
      <c r="C256" s="316" t="str">
        <f>IF($C$1="Bulgarisch - BG",'Basis-Tabelle-Samen'!Z249,
IF($C$1="Dänisch - DK",'Basis-Tabelle-Samen'!AA249,
IF($C$1="Deutsch - DE",'Basis-Tabelle-Samen'!AB249,
IF($C$1="Englisch - UK",'Basis-Tabelle-Samen'!AC249,
IF($C$1="Estnisch - EE",'Basis-Tabelle-Samen'!AD249,
IF($C$1="Finnisch - FI",'Basis-Tabelle-Samen'!AE249,
IF($C$1="Französisch - FR",'Basis-Tabelle-Samen'!AF249,
IF($C$1="Griechisch - GR",'Basis-Tabelle-Samen'!AG249,
IF($C$1="Irisch - IE",'Basis-Tabelle-Samen'!AH249,
IF($C$1="Isländisch - IS",'Basis-Tabelle-Samen'!AI249,
IF($C$1="Italienisch - IT",'Basis-Tabelle-Samen'!AJ249,
IF($C$1="Japanisch - JP",'Basis-Tabelle-Samen'!AK249,
IF($C$1="Kroatisch - HR",'Basis-Tabelle-Samen'!AL249,
IF($C$1="Lettisch - LV",'Basis-Tabelle-Samen'!AM249,
IF($C$1="Litauisch - LT",'Basis-Tabelle-Samen'!AN249,
IF($C$1="Maltesisch - MT",'Basis-Tabelle-Samen'!AO249,
IF($C$1="Niederländisch - NL",'Basis-Tabelle-Samen'!AP249,
IF($C$1="Norwegisch - NO",'Basis-Tabelle-Samen'!AQ249,
IF($C$1="Polnisch - PL",'Basis-Tabelle-Samen'!AR249,
IF($C$1="Portugiesisch - PT",'Basis-Tabelle-Samen'!AS249,
IF($C$1="Rumänisch - RO",'Basis-Tabelle-Samen'!AT249,
IF($C$1="Schwedisch - SE",'Basis-Tabelle-Samen'!AU249,
IF($C$1="Slowakisch - SK",'Basis-Tabelle-Samen'!AV249,
IF($C$1="Slowenisch - SI",'Basis-Tabelle-Samen'!AW249,
IF($C$1="Spanisch - ES",'Basis-Tabelle-Samen'!AX249,
IF($C$1="Tschechisch - CZ",'Basis-Tabelle-Samen'!AY249,
IF($C$1="Türkisch - TR",'Basis-Tabelle-Samen'!AZ249,
IF($C$1="Ungarisch - HU",'Basis-Tabelle-Samen'!BA249,
" ACHTUNG"))))))))))))))))))))))))))))</f>
        <v>Tomato - Mexican Honey Tomato</v>
      </c>
      <c r="D256" s="320">
        <f>'Basis-Tabelle-Samen'!F249</f>
        <v>10</v>
      </c>
      <c r="E256" s="321" t="str">
        <f>'Basis-Tabelle-Samen'!H249</f>
        <v>7 %</v>
      </c>
      <c r="F256" s="322" t="str">
        <f>IF('Basis-Tabelle-Samen'!G249="","",'Basis-Tabelle-Samen'!G249)</f>
        <v>05</v>
      </c>
      <c r="G256" s="320">
        <f>'Basis-Tabelle-Samen'!C249</f>
        <v>13427</v>
      </c>
      <c r="H256" s="323">
        <f>'Basis-Tabelle-Samen'!D249</f>
        <v>4055473134277</v>
      </c>
      <c r="I256" s="324">
        <f>'Basis-Tabelle-Samen'!E249</f>
        <v>1.85</v>
      </c>
      <c r="J256" s="325">
        <f t="shared" si="3"/>
        <v>12</v>
      </c>
      <c r="K256" s="326">
        <f>'Basis-Tabelle-Samen'!K249</f>
        <v>73427</v>
      </c>
      <c r="L256" s="323">
        <f>'Basis-Tabelle-Samen'!L249</f>
        <v>4055473734279</v>
      </c>
      <c r="M256" s="324">
        <f>'Basis-Tabelle-Samen'!M249</f>
        <v>2.4500000000000002</v>
      </c>
      <c r="N256" s="326">
        <f>IF(K256&lt;1,"",'3'!$I$15)</f>
        <v>15</v>
      </c>
      <c r="O256" s="327">
        <f>IF(K256&lt;1,"",'3'!$J$11)</f>
        <v>90</v>
      </c>
      <c r="P256" s="326">
        <f>'Basis-Tabelle-Samen'!N249</f>
        <v>83427</v>
      </c>
      <c r="Q256" s="323">
        <f>'Basis-Tabelle-Samen'!O249</f>
        <v>4055473834276</v>
      </c>
      <c r="R256" s="328">
        <f>'Basis-Tabelle-Samen'!P249</f>
        <v>3.75</v>
      </c>
      <c r="S256" s="326">
        <f>IF(R256&lt;1,"",'3'!$M$15)</f>
        <v>18</v>
      </c>
      <c r="T256" s="327">
        <f>IF(R256&lt;1,"",'3'!$N$11)</f>
        <v>72</v>
      </c>
      <c r="U256" s="326">
        <f>'Basis-Tabelle-Samen'!Q249</f>
        <v>53427</v>
      </c>
      <c r="V256" s="323">
        <f>'Basis-Tabelle-Samen'!R249</f>
        <v>4055473534275</v>
      </c>
      <c r="W256" s="324">
        <f>'Basis-Tabelle-Samen'!S249</f>
        <v>4.95</v>
      </c>
      <c r="X256" s="326">
        <f>IF(U256&lt;1,"",'3'!$Q$15)</f>
        <v>6</v>
      </c>
      <c r="Y256" s="327">
        <f>IF(U256&lt;1,"",'3'!$R$11)</f>
        <v>24</v>
      </c>
      <c r="Z256" s="326">
        <f>'Basis-Tabelle-Samen'!T249</f>
        <v>33427</v>
      </c>
      <c r="AA256" s="323">
        <f>'Basis-Tabelle-Samen'!U249</f>
        <v>4055473334271</v>
      </c>
      <c r="AB256" s="324">
        <f>'Basis-Tabelle-Samen'!V249</f>
        <v>6.75</v>
      </c>
      <c r="AC256" s="326">
        <f>IF(Z256&lt;1,"",'3'!$U$15)</f>
        <v>6</v>
      </c>
      <c r="AD256" s="327">
        <f>IF(Z256&lt;1,"",'3'!$V$11)</f>
        <v>24</v>
      </c>
      <c r="AE256" s="326">
        <f>'Basis-Tabelle-Samen'!W249</f>
        <v>63427</v>
      </c>
      <c r="AF256" s="323">
        <f>'Basis-Tabelle-Samen'!X249</f>
        <v>4055473634272</v>
      </c>
      <c r="AG256" s="324">
        <f>'Basis-Tabelle-Samen'!Y249</f>
        <v>2.95</v>
      </c>
      <c r="AH256" s="326">
        <f>IF(AE256&lt;1,"",'3'!$Y$15)</f>
        <v>8</v>
      </c>
      <c r="AI256" s="327">
        <f>IF(AE256&lt;1,"",'3'!$Z$11)</f>
        <v>64</v>
      </c>
      <c r="AJ256" s="315"/>
      <c r="AK256" s="316" t="str">
        <f>IF(G256&lt;1,"",
IF($C$1="Bulgarisch - BG",HYPERLINK(CONCATENATE("https://www.saflax.de/0-WVK-Retail/Bilder-Pictures/SAFLAX-",'Basis-Tabelle-Samen'!C249,"-",'Basis-Tabelle-Samen'!J249,"-seed-package-front-cr-bulgarian.jpg")),
IF($C$1="Dänisch - DK",HYPERLINK(CONCATENATE("https://www.saflax.de/0-WVK-Retail/Bilder-Pictures/SAFLAX-",'Basis-Tabelle-Samen'!C249,"-",'Basis-Tabelle-Samen'!J249,"-seed-package-front-cr-danish.jpg")),
IF($C$1="Deutsch - DE",HYPERLINK(CONCATENATE("https://www.saflax.de/0-WVK-Retail/Bilder-Pictures/SAFLAX-",'Basis-Tabelle-Samen'!C249,"-",'Basis-Tabelle-Samen'!J249,"-seed-package-front-cr-german.jpg")),
IF($C$1="Englisch - UK",HYPERLINK(CONCATENATE("https://www.saflax.de/0-WVK-Retail/Bilder-Pictures/SAFLAX-",'Basis-Tabelle-Samen'!C249,"-",'Basis-Tabelle-Samen'!J249,"-seed-package-front-cr-english.jpg")),
IF($C$1="Estnisch - EE",HYPERLINK(CONCATENATE("https://www.saflax.de/0-WVK-Retail/Bilder-Pictures/SAFLAX-",'Basis-Tabelle-Samen'!C249,"-",'Basis-Tabelle-Samen'!J249,"-seed-package-front-cr-estonian.jpg")),
IF($C$1="Finnisch - FI",HYPERLINK(CONCATENATE("https://www.saflax.de/0-WVK-Retail/Bilder-Pictures/SAFLAX-",'Basis-Tabelle-Samen'!C249,"-",'Basis-Tabelle-Samen'!J249,"-seed-package-front-cr-finnish.jpg")),
IF($C$1="Französisch - FR",HYPERLINK(CONCATENATE("https://www.saflax.de/0-WVK-Retail/Bilder-Pictures/SAFLAX-",'Basis-Tabelle-Samen'!C249,"-",'Basis-Tabelle-Samen'!J249,"-seed-package-front-cr-french.jpg")),
IF($C$1="Griechisch - GR",HYPERLINK(CONCATENATE("https://www.saflax.de/0-WVK-Retail/Bilder-Pictures/SAFLAX-",'Basis-Tabelle-Samen'!C249,"-",'Basis-Tabelle-Samen'!J249,"-seed-package-front-cr-greek.jpg")),
IF($C$1="Irisch - IE",HYPERLINK(CONCATENATE("https://www.saflax.de/0-WVK-Retail/Bilder-Pictures/SAFLAX-",'Basis-Tabelle-Samen'!C249,"-",'Basis-Tabelle-Samen'!J249,"-seed-package-front-cr-irish.jpg")),
IF($C$1="Isländisch - IS",HYPERLINK(CONCATENATE("https://www.saflax.de/0-WVK-Retail/Bilder-Pictures/SAFLAX-",'Basis-Tabelle-Samen'!C249,"-",'Basis-Tabelle-Samen'!J249,"-seed-package-front-cr-icelandic.jpg")),
IF($C$1="Italienisch - IT",HYPERLINK(CONCATENATE("https://www.saflax.de/0-WVK-Retail/Bilder-Pictures/SAFLAX-",'Basis-Tabelle-Samen'!C249,"-",'Basis-Tabelle-Samen'!J249,"-seed-package-front-cr-italian.jpg")),
IF($C$1="Japanisch - JP",HYPERLINK(CONCATENATE("https://www.saflax.de/0-WVK-Retail/Bilder-Pictures/SAFLAX-",'Basis-Tabelle-Samen'!C249,"-",'Basis-Tabelle-Samen'!J249,"-seed-package-front-cr-japanese.jpg")),
IF($C$1="Kroatisch - HR",HYPERLINK(CONCATENATE("https://www.saflax.de/0-WVK-Retail/Bilder-Pictures/SAFLAX-",'Basis-Tabelle-Samen'!C249,"-",'Basis-Tabelle-Samen'!J249,"-seed-package-front-cr-croatian.jpg")),
IF($C$1="Lettisch - LV",HYPERLINK(CONCATENATE("https://www.saflax.de/0-WVK-Retail/Bilder-Pictures/SAFLAX-",'Basis-Tabelle-Samen'!C249,"-",'Basis-Tabelle-Samen'!J249,"-seed-package-front-cr-latvian.jpg")),
IF($C$1="Litauisch - LT",HYPERLINK(CONCATENATE("https://www.saflax.de/0-WVK-Retail/Bilder-Pictures/SAFLAX-",'Basis-Tabelle-Samen'!C249,"-",'Basis-Tabelle-Samen'!J249,"-seed-package-front-cr-lithuanian.jpg")),
IF($C$1="Maltesisch - MT",HYPERLINK(CONCATENATE("https://www.saflax.de/0-WVK-Retail/Bilder-Pictures/SAFLAX-",'Basis-Tabelle-Samen'!C249,"-",'Basis-Tabelle-Samen'!J249,"-seed-package-front-cr-maltese.jpg")),
IF($C$1="Niederländisch - NL",HYPERLINK(CONCATENATE("https://www.saflax.de/0-WVK-Retail/Bilder-Pictures/SAFLAX-",'Basis-Tabelle-Samen'!C249,"-",'Basis-Tabelle-Samen'!J249,"-seed-package-front-cr-dutch.jpg")),
IF($C$1="Norwegisch - NO",HYPERLINK(CONCATENATE("https://www.saflax.de/0-WVK-Retail/Bilder-Pictures/SAFLAX-",'Basis-Tabelle-Samen'!C249,"-",'Basis-Tabelle-Samen'!J249,"-seed-package-front-cr-nowegian.jpg")),
IF($C$1="Polnisch - PL",HYPERLINK(CONCATENATE("https://www.saflax.de/0-WVK-Retail/Bilder-Pictures/SAFLAX-",'Basis-Tabelle-Samen'!C249,"-",'Basis-Tabelle-Samen'!J249,"-seed-package-front-cr-polish.jpg")),
IF($C$1="Portugiesisch - PT",HYPERLINK(CONCATENATE("https://www.saflax.de/0-WVK-Retail/Bilder-Pictures/SAFLAX-",'Basis-Tabelle-Samen'!C249,"-",'Basis-Tabelle-Samen'!J249,"-seed-package-front-cr-portuguese.jpg")),
IF($C$1="Rumänisch - RO",HYPERLINK(CONCATENATE("https://www.saflax.de/0-WVK-Retail/Bilder-Pictures/SAFLAX-",'Basis-Tabelle-Samen'!C249,"-",'Basis-Tabelle-Samen'!J249,"-seed-package-front-cr-romanian.jpg")),
IF($C$1="Schwedisch - SE",HYPERLINK(CONCATENATE("https://www.saflax.de/0-WVK-Retail/Bilder-Pictures/SAFLAX-",'Basis-Tabelle-Samen'!C249,"-",'Basis-Tabelle-Samen'!J249,"-seed-package-front-cr-swedish.jpg")),
IF($C$1="Slowakisch - SK",HYPERLINK(CONCATENATE("https://www.saflax.de/0-WVK-Retail/Bilder-Pictures/SAFLAX-",'Basis-Tabelle-Samen'!C249,"-",'Basis-Tabelle-Samen'!J249,"-seed-package-front-cr-slovak.jpg")),
IF($C$1="Slowenisch - SI",HYPERLINK(CONCATENATE("https://www.saflax.de/0-WVK-Retail/Bilder-Pictures/SAFLAX-",'Basis-Tabelle-Samen'!C249,"-",'Basis-Tabelle-Samen'!J249,"-seed-package-front-cr-slovenian.jpg")),
IF($C$1="Spanisch - ES",HYPERLINK(CONCATENATE("https://www.saflax.de/0-WVK-Retail/Bilder-Pictures/SAFLAX-",'Basis-Tabelle-Samen'!C249,"-",'Basis-Tabelle-Samen'!J249,"-seed-package-front-cr-spanish.jpg")),
IF($C$1="Tschechisch - CZ",HYPERLINK(CONCATENATE("https://www.saflax.de/0-WVK-Retail/Bilder-Pictures/SAFLAX-",'Basis-Tabelle-Samen'!C249,"-",'Basis-Tabelle-Samen'!J249,"-seed-package-front-cr-czech.jpg")),
IF($C$1="Türkisch - TR",HYPERLINK(CONCATENATE("https://www.saflax.de/0-WVK-Retail/Bilder-Pictures/SAFLAX-",'Basis-Tabelle-Samen'!C249,"-",'Basis-Tabelle-Samen'!J249,"-seed-package-front-cr-turkish.jpg")),
IF($C$1="Ungarisch - HU",HYPERLINK(CONCATENATE("https://www.saflax.de/0-WVK-Retail/Bilder-Pictures/SAFLAX-",'Basis-Tabelle-Samen'!C249,"-",'Basis-Tabelle-Samen'!J249,"-seed-package-front-cr-hungarian.jpg")),
" ACHTUNG")))))))))))))))))))))))))))))</f>
        <v>https://www.saflax.de/0-WVK-Retail/Bilder-Pictures/SAFLAX-13427-lycopersicon-esculentum-seed-package-front-cr-english.jpg</v>
      </c>
      <c r="AL256" s="330" t="str">
        <f>IF(G256&lt;1,"",
IF($C$1="Bulgarisch - BG",HYPERLINK(CONCATENATE("https://www.saflax.de/0-WVK-Retail/Bilder-Pictures/SAFLAX-",'Basis-Tabelle-Samen'!C249,"-",'Basis-Tabelle-Samen'!J249,"-seed-package-back-cr-bulgarian.jpg")),
IF($C$1="Dänisch - DK",HYPERLINK(CONCATENATE("https://www.saflax.de/0-WVK-Retail/Bilder-Pictures/SAFLAX-",'Basis-Tabelle-Samen'!C249,"-",'Basis-Tabelle-Samen'!J249,"-seed-package-back-cr-danish.jpg")),
IF($C$1="Deutsch - DE",HYPERLINK(CONCATENATE("https://www.saflax.de/0-WVK-Retail/Bilder-Pictures/SAFLAX-",'Basis-Tabelle-Samen'!C249,"-",'Basis-Tabelle-Samen'!J249,"-seed-package-back-cr-german.jpg")),
IF($C$1="Englisch - UK",HYPERLINK(CONCATENATE("https://www.saflax.de/0-WVK-Retail/Bilder-Pictures/SAFLAX-",'Basis-Tabelle-Samen'!C249,"-",'Basis-Tabelle-Samen'!J249,"-seed-package-back-cr-english.jpg")),
IF($C$1="Estnisch - EE",HYPERLINK(CONCATENATE("https://www.saflax.de/0-WVK-Retail/Bilder-Pictures/SAFLAX-",'Basis-Tabelle-Samen'!C249,"-",'Basis-Tabelle-Samen'!J249,"-seed-package-back-cr-estonian.jpg")),
IF($C$1="Finnisch - FI",HYPERLINK(CONCATENATE("https://www.saflax.de/0-WVK-Retail/Bilder-Pictures/SAFLAX-",'Basis-Tabelle-Samen'!C249,"-",'Basis-Tabelle-Samen'!J249,"-seed-package-back-cr-finnish.jpg")),
IF($C$1="Französisch - FR",HYPERLINK(CONCATENATE("https://www.saflax.de/0-WVK-Retail/Bilder-Pictures/SAFLAX-",'Basis-Tabelle-Samen'!C249,"-",'Basis-Tabelle-Samen'!J249,"-seed-package-back-cr-french.jpg")),
IF($C$1="Griechisch - GR",HYPERLINK(CONCATENATE("https://www.saflax.de/0-WVK-Retail/Bilder-Pictures/SAFLAX-",'Basis-Tabelle-Samen'!C249,"-",'Basis-Tabelle-Samen'!J249,"-seed-package-back-cr-greek.jpg")),
IF($C$1="Irisch - IE",HYPERLINK(CONCATENATE("https://www.saflax.de/0-WVK-Retail/Bilder-Pictures/SAFLAX-",'Basis-Tabelle-Samen'!C249,"-",'Basis-Tabelle-Samen'!J249,"-seed-package-back-cr-irish.jpg")),
IF($C$1="Isländisch - IS",HYPERLINK(CONCATENATE("https://www.saflax.de/0-WVK-Retail/Bilder-Pictures/SAFLAX-",'Basis-Tabelle-Samen'!C249,"-",'Basis-Tabelle-Samen'!J249,"-seed-package-back-cr-icelandic.jpg")),
IF($C$1="Italienisch - IT",HYPERLINK(CONCATENATE("https://www.saflax.de/0-WVK-Retail/Bilder-Pictures/SAFLAX-",'Basis-Tabelle-Samen'!C249,"-",'Basis-Tabelle-Samen'!J249,"-seed-package-back-cr-italian.jpg")),
IF($C$1="Japanisch - JP",HYPERLINK(CONCATENATE("https://www.saflax.de/0-WVK-Retail/Bilder-Pictures/SAFLAX-",'Basis-Tabelle-Samen'!C249,"-",'Basis-Tabelle-Samen'!J249,"-seed-package-back-cr-japanese.jpg")),
IF($C$1="Kroatisch - HR",HYPERLINK(CONCATENATE("https://www.saflax.de/0-WVK-Retail/Bilder-Pictures/SAFLAX-",'Basis-Tabelle-Samen'!C249,"-",'Basis-Tabelle-Samen'!J249,"-seed-package-back-cr-croatian.jpg")),
IF($C$1="Lettisch - LV",HYPERLINK(CONCATENATE("https://www.saflax.de/0-WVK-Retail/Bilder-Pictures/SAFLAX-",'Basis-Tabelle-Samen'!C249,"-",'Basis-Tabelle-Samen'!J249,"-seed-package-back-cr-latvian.jpg")),
IF($C$1="Litauisch - LT",HYPERLINK(CONCATENATE("https://www.saflax.de/0-WVK-Retail/Bilder-Pictures/SAFLAX-",'Basis-Tabelle-Samen'!C249,"-",'Basis-Tabelle-Samen'!J249,"-seed-package-back-cr-lithuanian.jpg")),
IF($C$1="Maltesisch - MT",HYPERLINK(CONCATENATE("https://www.saflax.de/0-WVK-Retail/Bilder-Pictures/SAFLAX-",'Basis-Tabelle-Samen'!C249,"-",'Basis-Tabelle-Samen'!J249,"-seed-package-back-cr-maltese.jpg")),
IF($C$1="Niederländisch - NL",HYPERLINK(CONCATENATE("https://www.saflax.de/0-WVK-Retail/Bilder-Pictures/SAFLAX-",'Basis-Tabelle-Samen'!C249,"-",'Basis-Tabelle-Samen'!J249,"-seed-package-back-cr-dutch.jpg")),
IF($C$1="Norwegisch - NO",HYPERLINK(CONCATENATE("https://www.saflax.de/0-WVK-Retail/Bilder-Pictures/SAFLAX-",'Basis-Tabelle-Samen'!C249,"-",'Basis-Tabelle-Samen'!J249,"-seed-package-back-cr-nowegian.jpg")),
IF($C$1="Polnisch - PL",HYPERLINK(CONCATENATE("https://www.saflax.de/0-WVK-Retail/Bilder-Pictures/SAFLAX-",'Basis-Tabelle-Samen'!C249,"-",'Basis-Tabelle-Samen'!J249,"-seed-package-back-cr-polish.jpg")),
IF($C$1="Portugiesisch - PT",HYPERLINK(CONCATENATE("https://www.saflax.de/0-WVK-Retail/Bilder-Pictures/SAFLAX-",'Basis-Tabelle-Samen'!C249,"-",'Basis-Tabelle-Samen'!J249,"-seed-package-back-cr-portuguese.jpg")),
IF($C$1="Rumänisch - RO",HYPERLINK(CONCATENATE("https://www.saflax.de/0-WVK-Retail/Bilder-Pictures/SAFLAX-",'Basis-Tabelle-Samen'!C249,"-",'Basis-Tabelle-Samen'!J249,"-seed-package-back-cr-romanian.jpg")),
IF($C$1="Schwedisch - SE",HYPERLINK(CONCATENATE("https://www.saflax.de/0-WVK-Retail/Bilder-Pictures/SAFLAX-",'Basis-Tabelle-Samen'!C249,"-",'Basis-Tabelle-Samen'!J249,"-seed-package-back-cr-swedish.jpg")),
IF($C$1="Slowakisch - SK",HYPERLINK(CONCATENATE("https://www.saflax.de/0-WVK-Retail/Bilder-Pictures/SAFLAX-",'Basis-Tabelle-Samen'!C249,"-",'Basis-Tabelle-Samen'!J249,"-seed-package-back-cr-slovak.jpg")),
IF($C$1="Slowenisch - SI",HYPERLINK(CONCATENATE("https://www.saflax.de/0-WVK-Retail/Bilder-Pictures/SAFLAX-",'Basis-Tabelle-Samen'!C249,"-",'Basis-Tabelle-Samen'!J249,"-seed-package-back-cr-slovenian.jpg")),
IF($C$1="Spanisch - ES",HYPERLINK(CONCATENATE("https://www.saflax.de/0-WVK-Retail/Bilder-Pictures/SAFLAX-",'Basis-Tabelle-Samen'!C249,"-",'Basis-Tabelle-Samen'!J249,"-seed-package-back-cr-spanish.jpg")),
IF($C$1="Tschechisch - CZ",HYPERLINK(CONCATENATE("https://www.saflax.de/0-WVK-Retail/Bilder-Pictures/SAFLAX-",'Basis-Tabelle-Samen'!C249,"-",'Basis-Tabelle-Samen'!J249,"-seed-package-back-cr-czech.jpg")),
IF($C$1="Türkisch - TR",HYPERLINK(CONCATENATE("https://www.saflax.de/0-WVK-Retail/Bilder-Pictures/SAFLAX-",'Basis-Tabelle-Samen'!C249,"-",'Basis-Tabelle-Samen'!J249,"-seed-package-back-cr-turkish.jpg")),
IF($C$1="Ungarisch - HU",HYPERLINK(CONCATENATE("https://www.saflax.de/0-WVK-Retail/Bilder-Pictures/SAFLAX-",'Basis-Tabelle-Samen'!C249,"-",'Basis-Tabelle-Samen'!J249,"-seed-package-back-cr-hungarian.jpg")),
" ACHTUNG")))))))))))))))))))))))))))))</f>
        <v>https://www.saflax.de/0-WVK-Retail/Bilder-Pictures/SAFLAX-13427-lycopersicon-esculentum-seed-package-back-cr-english.jpg</v>
      </c>
      <c r="AM256" s="330" t="str">
        <f>IF(H256&lt;1,"",
IF($C$1="Bulgarisch - BG",HYPERLINK(CONCATENATE("https://www.saflax.de/0-WVK-Retail/Bilder-Pictures/SAFLAX-",'Basis-Tabelle-Samen'!K249,"-",'Basis-Tabelle-Samen'!J249,"-garden-to-go-mini-bulgarian.jpg")),
IF($C$1="Dänisch - DK",HYPERLINK(CONCATENATE("https://www.saflax.de/0-WVK-Retail/Bilder-Pictures/SAFLAX-",'Basis-Tabelle-Samen'!K249,"-",'Basis-Tabelle-Samen'!J249,"-garden-to-go-mini-danish.jpg")),
IF($C$1="Deutsch - DE",HYPERLINK(CONCATENATE("https://www.saflax.de/0-WVK-Retail/Bilder-Pictures/SAFLAX-",'Basis-Tabelle-Samen'!K249,"-",'Basis-Tabelle-Samen'!J249,"-garden-to-go-mini-german.jpg")),
IF($C$1="Englisch - UK",HYPERLINK(CONCATENATE("https://www.saflax.de/0-WVK-Retail/Bilder-Pictures/SAFLAX-",'Basis-Tabelle-Samen'!K249,"-",'Basis-Tabelle-Samen'!J249,"-garden-to-go-mini-english.jpg")),
IF($C$1="Estnisch - EE",HYPERLINK(CONCATENATE("https://www.saflax.de/0-WVK-Retail/Bilder-Pictures/SAFLAX-",'Basis-Tabelle-Samen'!K249,"-",'Basis-Tabelle-Samen'!J249,"-garden-to-go-mini-estonian.jpg")),
IF($C$1="Finnisch - FI",HYPERLINK(CONCATENATE("https://www.saflax.de/0-WVK-Retail/Bilder-Pictures/SAFLAX-",'Basis-Tabelle-Samen'!K249,"-",'Basis-Tabelle-Samen'!J249,"-garden-to-go-mini-finnish.jpg")),
IF($C$1="Französisch - FR",HYPERLINK(CONCATENATE("https://www.saflax.de/0-WVK-Retail/Bilder-Pictures/SAFLAX-",'Basis-Tabelle-Samen'!K249,"-",'Basis-Tabelle-Samen'!J249,"-garden-to-go-mini-french.jpg")),
IF($C$1="Griechisch - GR",HYPERLINK(CONCATENATE("https://www.saflax.de/0-WVK-Retail/Bilder-Pictures/SAFLAX-",'Basis-Tabelle-Samen'!K249,"-",'Basis-Tabelle-Samen'!J249,"-garden-to-go-mini-greek.jpg")),
IF($C$1="Irisch - IE",HYPERLINK(CONCATENATE("https://www.saflax.de/0-WVK-Retail/Bilder-Pictures/SAFLAX-",'Basis-Tabelle-Samen'!K249,"-",'Basis-Tabelle-Samen'!J249,"-garden-to-go-mini-irish.jpg")),
IF($C$1="Isländisch - IS",HYPERLINK(CONCATENATE("https://www.saflax.de/0-WVK-Retail/Bilder-Pictures/SAFLAX-",'Basis-Tabelle-Samen'!K249,"-",'Basis-Tabelle-Samen'!J249,"-garden-to-go-mini-icelandic.jpg")),
IF($C$1="Italienisch - IT",HYPERLINK(CONCATENATE("https://www.saflax.de/0-WVK-Retail/Bilder-Pictures/SAFLAX-",'Basis-Tabelle-Samen'!K249,"-",'Basis-Tabelle-Samen'!J249,"-garden-to-go-mini-italian.jpg")),
IF($C$1="Japanisch - JP",HYPERLINK(CONCATENATE("https://www.saflax.de/0-WVK-Retail/Bilder-Pictures/SAFLAX-",'Basis-Tabelle-Samen'!K249,"-",'Basis-Tabelle-Samen'!J249,"-garden-to-go-mini-japanese.jpg")),
IF($C$1="Kroatisch - HR",HYPERLINK(CONCATENATE("https://www.saflax.de/0-WVK-Retail/Bilder-Pictures/SAFLAX-",'Basis-Tabelle-Samen'!K249,"-",'Basis-Tabelle-Samen'!J249,"-garden-to-go-mini-croatian.jpg")),
IF($C$1="Lettisch - LV",HYPERLINK(CONCATENATE("https://www.saflax.de/0-WVK-Retail/Bilder-Pictures/SAFLAX-",'Basis-Tabelle-Samen'!K249,"-",'Basis-Tabelle-Samen'!J249,"-garden-to-go-mini-latvian.jpg")),
IF($C$1="Litauisch - LT",HYPERLINK(CONCATENATE("https://www.saflax.de/0-WVK-Retail/Bilder-Pictures/SAFLAX-",'Basis-Tabelle-Samen'!K249,"-",'Basis-Tabelle-Samen'!J249,"-garden-to-go-mini-lithuanian.jpg")),
IF($C$1="Maltesisch - MT",HYPERLINK(CONCATENATE("https://www.saflax.de/0-WVK-Retail/Bilder-Pictures/SAFLAX-",'Basis-Tabelle-Samen'!K249,"-",'Basis-Tabelle-Samen'!J249,"-garden-to-go-mini-maltese.jpg")),
IF($C$1="Niederländisch - NL",HYPERLINK(CONCATENATE("https://www.saflax.de/0-WVK-Retail/Bilder-Pictures/SAFLAX-",'Basis-Tabelle-Samen'!K249,"-",'Basis-Tabelle-Samen'!J249,"-garden-to-go-mini-dutch.jpg")),
IF($C$1="Norwegisch - NO",HYPERLINK(CONCATENATE("https://www.saflax.de/0-WVK-Retail/Bilder-Pictures/SAFLAX-",'Basis-Tabelle-Samen'!K249,"-",'Basis-Tabelle-Samen'!J249,"-garden-to-go-mini-nowegian.jpg")),
IF($C$1="Polnisch - PL",HYPERLINK(CONCATENATE("https://www.saflax.de/0-WVK-Retail/Bilder-Pictures/SAFLAX-",'Basis-Tabelle-Samen'!K249,"-",'Basis-Tabelle-Samen'!J249,"-garden-to-go-mini-polish.jpg")),
IF($C$1="Portugiesisch - PT",HYPERLINK(CONCATENATE("https://www.saflax.de/0-WVK-Retail/Bilder-Pictures/SAFLAX-",'Basis-Tabelle-Samen'!K249,"-",'Basis-Tabelle-Samen'!J249,"-garden-to-go-mini-portuguese.jpg")),
IF($C$1="Rumänisch - RO",HYPERLINK(CONCATENATE("https://www.saflax.de/0-WVK-Retail/Bilder-Pictures/SAFLAX-",'Basis-Tabelle-Samen'!K249,"-",'Basis-Tabelle-Samen'!J249,"-garden-to-go-mini-romanian.jpg")),
IF($C$1="Schwedisch - SE",HYPERLINK(CONCATENATE("https://www.saflax.de/0-WVK-Retail/Bilder-Pictures/SAFLAX-",'Basis-Tabelle-Samen'!K249,"-",'Basis-Tabelle-Samen'!J249,"-garden-to-go-mini-swedish.jpg")),
IF($C$1="Slowakisch - SK",HYPERLINK(CONCATENATE("https://www.saflax.de/0-WVK-Retail/Bilder-Pictures/SAFLAX-",'Basis-Tabelle-Samen'!K249,"-",'Basis-Tabelle-Samen'!J249,"-garden-to-go-mini-slovak.jpg")),
IF($C$1="Slowenisch - SI",HYPERLINK(CONCATENATE("https://www.saflax.de/0-WVK-Retail/Bilder-Pictures/SAFLAX-",'Basis-Tabelle-Samen'!K249,"-",'Basis-Tabelle-Samen'!J249,"-garden-to-go-mini-slovenian.jpg")),
IF($C$1="Spanisch - ES",HYPERLINK(CONCATENATE("https://www.saflax.de/0-WVK-Retail/Bilder-Pictures/SAFLAX-",'Basis-Tabelle-Samen'!K249,"-",'Basis-Tabelle-Samen'!J249,"-garden-to-go-mini-spanish.jpg")),
IF($C$1="Tschechisch - CZ",HYPERLINK(CONCATENATE("https://www.saflax.de/0-WVK-Retail/Bilder-Pictures/SAFLAX-",'Basis-Tabelle-Samen'!K249,"-",'Basis-Tabelle-Samen'!J249,"-garden-to-go-mini-czech.jpg")),
IF($C$1="Türkisch - TR",HYPERLINK(CONCATENATE("https://www.saflax.de/0-WVK-Retail/Bilder-Pictures/SAFLAX-",'Basis-Tabelle-Samen'!K249,"-",'Basis-Tabelle-Samen'!J249,"-garden-to-go-mini-turkish.jpg")),
IF($C$1="Ungarisch - HU",HYPERLINK(CONCATENATE("https://www.saflax.de/0-WVK-Retail/Bilder-Pictures/SAFLAX-",'Basis-Tabelle-Samen'!K249,"-",'Basis-Tabelle-Samen'!J249,"-garden-to-go-mini-hungarian.jpg")),
" ACHTUNG")))))))))))))))))))))))))))))</f>
        <v>https://www.saflax.de/0-WVK-Retail/Bilder-Pictures/SAFLAX-73427-lycopersicon-esculentum-garden-to-go-mini-english.jpg</v>
      </c>
      <c r="AN256" s="330" t="str">
        <f>IF(I256&lt;1,"",
IF($C$1="Bulgarisch - BG",HYPERLINK(CONCATENATE("https://www.saflax.de/0-WVK-Retail/Bilder-Pictures/SAFLAX-",'Basis-Tabelle-Samen'!N249,"-",'Basis-Tabelle-Samen'!J249,"-garden-to-go-lite-bulgarian.jpg")),
IF($C$1="Dänisch - DK",HYPERLINK(CONCATENATE("https://www.saflax.de/0-WVK-Retail/Bilder-Pictures/SAFLAX-",'Basis-Tabelle-Samen'!N249,"-",'Basis-Tabelle-Samen'!J249,"-garden-to-go-lite-danish.jpg")),
IF($C$1="Deutsch - DE",HYPERLINK(CONCATENATE("https://www.saflax.de/0-WVK-Retail/Bilder-Pictures/SAFLAX-",'Basis-Tabelle-Samen'!N249,"-",'Basis-Tabelle-Samen'!J249,"-garden-to-go-lite-german.jpg")),
IF($C$1="Englisch - UK",HYPERLINK(CONCATENATE("https://www.saflax.de/0-WVK-Retail/Bilder-Pictures/SAFLAX-",'Basis-Tabelle-Samen'!N249,"-",'Basis-Tabelle-Samen'!J249,"-garden-to-go-lite-english.jpg")),
IF($C$1="Estnisch - EE",HYPERLINK(CONCATENATE("https://www.saflax.de/0-WVK-Retail/Bilder-Pictures/SAFLAX-",'Basis-Tabelle-Samen'!N249,"-",'Basis-Tabelle-Samen'!J249,"-garden-to-go-lite-estonian.jpg")),
IF($C$1="Finnisch - FI",HYPERLINK(CONCATENATE("https://www.saflax.de/0-WVK-Retail/Bilder-Pictures/SAFLAX-",'Basis-Tabelle-Samen'!N249,"-",'Basis-Tabelle-Samen'!J249,"-garden-to-go-lite-finnish.jpg")),
IF($C$1="Französisch - FR",HYPERLINK(CONCATENATE("https://www.saflax.de/0-WVK-Retail/Bilder-Pictures/SAFLAX-",'Basis-Tabelle-Samen'!N249,"-",'Basis-Tabelle-Samen'!J249,"-garden-to-go-lite-french.jpg")),
IF($C$1="Griechisch - GR",HYPERLINK(CONCATENATE("https://www.saflax.de/0-WVK-Retail/Bilder-Pictures/SAFLAX-",'Basis-Tabelle-Samen'!N249,"-",'Basis-Tabelle-Samen'!J249,"-garden-to-go-lite-greek.jpg")),
IF($C$1="Irisch - IE",HYPERLINK(CONCATENATE("https://www.saflax.de/0-WVK-Retail/Bilder-Pictures/SAFLAX-",'Basis-Tabelle-Samen'!N249,"-",'Basis-Tabelle-Samen'!J249,"-garden-to-go-lite-irish.jpg")),
IF($C$1="Isländisch - IS",HYPERLINK(CONCATENATE("https://www.saflax.de/0-WVK-Retail/Bilder-Pictures/SAFLAX-",'Basis-Tabelle-Samen'!N249,"-",'Basis-Tabelle-Samen'!J249,"-garden-to-go-lite-icelandic.jpg")),
IF($C$1="Italienisch - IT",HYPERLINK(CONCATENATE("https://www.saflax.de/0-WVK-Retail/Bilder-Pictures/SAFLAX-",'Basis-Tabelle-Samen'!N249,"-",'Basis-Tabelle-Samen'!J249,"-garden-to-go-lite-italian.jpg")),
IF($C$1="Japanisch - JP",HYPERLINK(CONCATENATE("https://www.saflax.de/0-WVK-Retail/Bilder-Pictures/SAFLAX-",'Basis-Tabelle-Samen'!N249,"-",'Basis-Tabelle-Samen'!J249,"-garden-to-go-lite-japanese.jpg")),
IF($C$1="Kroatisch - HR",HYPERLINK(CONCATENATE("https://www.saflax.de/0-WVK-Retail/Bilder-Pictures/SAFLAX-",'Basis-Tabelle-Samen'!N249,"-",'Basis-Tabelle-Samen'!J249,"-garden-to-go-lite-croatian.jpg")),
IF($C$1="Lettisch - LV",HYPERLINK(CONCATENATE("https://www.saflax.de/0-WVK-Retail/Bilder-Pictures/SAFLAX-",'Basis-Tabelle-Samen'!N249,"-",'Basis-Tabelle-Samen'!J249,"-garden-to-go-lite-latvian.jpg")),
IF($C$1="Litauisch - LT",HYPERLINK(CONCATENATE("https://www.saflax.de/0-WVK-Retail/Bilder-Pictures/SAFLAX-",'Basis-Tabelle-Samen'!N249,"-",'Basis-Tabelle-Samen'!J249,"-garden-to-go-lite-lithuanian.jpg")),
IF($C$1="Maltesisch - MT",HYPERLINK(CONCATENATE("https://www.saflax.de/0-WVK-Retail/Bilder-Pictures/SAFLAX-",'Basis-Tabelle-Samen'!N249,"-",'Basis-Tabelle-Samen'!J249,"-garden-to-go-lite-maltese.jpg")),
IF($C$1="Niederländisch - NL",HYPERLINK(CONCATENATE("https://www.saflax.de/0-WVK-Retail/Bilder-Pictures/SAFLAX-",'Basis-Tabelle-Samen'!N249,"-",'Basis-Tabelle-Samen'!J249,"-garden-to-go-lite-dutch.jpg")),
IF($C$1="Norwegisch - NO",HYPERLINK(CONCATENATE("https://www.saflax.de/0-WVK-Retail/Bilder-Pictures/SAFLAX-",'Basis-Tabelle-Samen'!N249,"-",'Basis-Tabelle-Samen'!J249,"-garden-to-go-lite-nowegian.jpg")),
IF($C$1="Polnisch - PL",HYPERLINK(CONCATENATE("https://www.saflax.de/0-WVK-Retail/Bilder-Pictures/SAFLAX-",'Basis-Tabelle-Samen'!N249,"-",'Basis-Tabelle-Samen'!J249,"-garden-to-go-lite-polish.jpg")),
IF($C$1="Portugiesisch - PT",HYPERLINK(CONCATENATE("https://www.saflax.de/0-WVK-Retail/Bilder-Pictures/SAFLAX-",'Basis-Tabelle-Samen'!N249,"-",'Basis-Tabelle-Samen'!J249,"-garden-to-go-lite-portuguese.jpg")),
IF($C$1="Rumänisch - RO",HYPERLINK(CONCATENATE("https://www.saflax.de/0-WVK-Retail/Bilder-Pictures/SAFLAX-",'Basis-Tabelle-Samen'!N249,"-",'Basis-Tabelle-Samen'!J249,"-garden-to-go-lite-romanian.jpg")),
IF($C$1="Schwedisch - SE",HYPERLINK(CONCATENATE("https://www.saflax.de/0-WVK-Retail/Bilder-Pictures/SAFLAX-",'Basis-Tabelle-Samen'!N249,"-",'Basis-Tabelle-Samen'!J249,"-garden-to-go-lite-swedish.jpg")),
IF($C$1="Slowakisch - SK",HYPERLINK(CONCATENATE("https://www.saflax.de/0-WVK-Retail/Bilder-Pictures/SAFLAX-",'Basis-Tabelle-Samen'!N249,"-",'Basis-Tabelle-Samen'!J249,"-garden-to-go-lite-slovak.jpg")),
IF($C$1="Slowenisch - SI",HYPERLINK(CONCATENATE("https://www.saflax.de/0-WVK-Retail/Bilder-Pictures/SAFLAX-",'Basis-Tabelle-Samen'!N249,"-",'Basis-Tabelle-Samen'!J249,"-garden-to-go-lite-slovenian.jpg")),
IF($C$1="Spanisch - ES",HYPERLINK(CONCATENATE("https://www.saflax.de/0-WVK-Retail/Bilder-Pictures/SAFLAX-",'Basis-Tabelle-Samen'!N249,"-",'Basis-Tabelle-Samen'!J249,"-garden-to-go-lite-spanish.jpg")),
IF($C$1="Tschechisch - CZ",HYPERLINK(CONCATENATE("https://www.saflax.de/0-WVK-Retail/Bilder-Pictures/SAFLAX-",'Basis-Tabelle-Samen'!N249,"-",'Basis-Tabelle-Samen'!J249,"-garden-to-go-lite-czech.jpg")),
IF($C$1="Türkisch - TR",HYPERLINK(CONCATENATE("https://www.saflax.de/0-WVK-Retail/Bilder-Pictures/SAFLAX-",'Basis-Tabelle-Samen'!N249,"-",'Basis-Tabelle-Samen'!J249,"-garden-to-go-lite-turkish.jpg")),
IF($C$1="Ungarisch - HU",HYPERLINK(CONCATENATE("https://www.saflax.de/0-WVK-Retail/Bilder-Pictures/SAFLAX-",'Basis-Tabelle-Samen'!N249,"-",'Basis-Tabelle-Samen'!J249,"-garden-to-go-lite-hungarian.jpg")),
" ACHTUNG")))))))))))))))))))))))))))))</f>
        <v>https://www.saflax.de/0-WVK-Retail/Bilder-Pictures/SAFLAX-83427-lycopersicon-esculentum-garden-to-go-lite-english.jpg</v>
      </c>
      <c r="AO256" s="330" t="str">
        <f>IF(J256&lt;1,"",
IF($C$1="Bulgarisch - BG",HYPERLINK(CONCATENATE("https://www.saflax.de/0-WVK-Retail/Bilder-Pictures/SAFLAX-",'Basis-Tabelle-Samen'!Q249,"-",'Basis-Tabelle-Samen'!J249,"-garden-to-go-bulgarian.jpg")),
IF($C$1="Dänisch - DK",HYPERLINK(CONCATENATE("https://www.saflax.de/0-WVK-Retail/Bilder-Pictures/SAFLAX-",'Basis-Tabelle-Samen'!Q249,"-",'Basis-Tabelle-Samen'!J249,"-garden-to-go-danish.jpg")),
IF($C$1="Deutsch - DE",HYPERLINK(CONCATENATE("https://www.saflax.de/0-WVK-Retail/Bilder-Pictures/SAFLAX-",'Basis-Tabelle-Samen'!Q249,"-",'Basis-Tabelle-Samen'!J249,"-garden-to-go-german.jpg")),
IF($C$1="Englisch - UK",HYPERLINK(CONCATENATE("https://www.saflax.de/0-WVK-Retail/Bilder-Pictures/SAFLAX-",'Basis-Tabelle-Samen'!Q249,"-",'Basis-Tabelle-Samen'!J249,"-garden-to-go-english.jpg")),
IF($C$1="Estnisch - EE",HYPERLINK(CONCATENATE("https://www.saflax.de/0-WVK-Retail/Bilder-Pictures/SAFLAX-",'Basis-Tabelle-Samen'!Q249,"-",'Basis-Tabelle-Samen'!J249,"-garden-to-go-estonian.jpg")),
IF($C$1="Finnisch - FI",HYPERLINK(CONCATENATE("https://www.saflax.de/0-WVK-Retail/Bilder-Pictures/SAFLAX-",'Basis-Tabelle-Samen'!Q249,"-",'Basis-Tabelle-Samen'!J249,"-garden-to-go-finnish.jpg")),
IF($C$1="Französisch - FR",HYPERLINK(CONCATENATE("https://www.saflax.de/0-WVK-Retail/Bilder-Pictures/SAFLAX-",'Basis-Tabelle-Samen'!Q249,"-",'Basis-Tabelle-Samen'!J249,"-garden-to-go-french.jpg")),
IF($C$1="Griechisch - GR",HYPERLINK(CONCATENATE("https://www.saflax.de/0-WVK-Retail/Bilder-Pictures/SAFLAX-",'Basis-Tabelle-Samen'!Q249,"-",'Basis-Tabelle-Samen'!J249,"-garden-to-go-greek.jpg")),
IF($C$1="Irisch - IE",HYPERLINK(CONCATENATE("https://www.saflax.de/0-WVK-Retail/Bilder-Pictures/SAFLAX-",'Basis-Tabelle-Samen'!Q249,"-",'Basis-Tabelle-Samen'!J249,"-garden-to-go-irish.jpg")),
IF($C$1="Isländisch - IS",HYPERLINK(CONCATENATE("https://www.saflax.de/0-WVK-Retail/Bilder-Pictures/SAFLAX-",'Basis-Tabelle-Samen'!Q249,"-",'Basis-Tabelle-Samen'!J249,"-garden-to-go-icelandic.jpg")),
IF($C$1="Italienisch - IT",HYPERLINK(CONCATENATE("https://www.saflax.de/0-WVK-Retail/Bilder-Pictures/SAFLAX-",'Basis-Tabelle-Samen'!Q249,"-",'Basis-Tabelle-Samen'!J249,"-garden-to-go-italian.jpg")),
IF($C$1="Japanisch - JP",HYPERLINK(CONCATENATE("https://www.saflax.de/0-WVK-Retail/Bilder-Pictures/SAFLAX-",'Basis-Tabelle-Samen'!Q249,"-",'Basis-Tabelle-Samen'!J249,"-garden-to-go-japanese.jpg")),
IF($C$1="Kroatisch - HR",HYPERLINK(CONCATENATE("https://www.saflax.de/0-WVK-Retail/Bilder-Pictures/SAFLAX-",'Basis-Tabelle-Samen'!Q249,"-",'Basis-Tabelle-Samen'!J249,"-garden-to-go-croatian.jpg")),
IF($C$1="Lettisch - LV",HYPERLINK(CONCATENATE("https://www.saflax.de/0-WVK-Retail/Bilder-Pictures/SAFLAX-",'Basis-Tabelle-Samen'!Q249,"-",'Basis-Tabelle-Samen'!J249,"-garden-to-go-latvian.jpg")),
IF($C$1="Litauisch - LT",HYPERLINK(CONCATENATE("https://www.saflax.de/0-WVK-Retail/Bilder-Pictures/SAFLAX-",'Basis-Tabelle-Samen'!Q249,"-",'Basis-Tabelle-Samen'!J249,"-garden-to-go-lithuanian.jpg")),
IF($C$1="Maltesisch - MT",HYPERLINK(CONCATENATE("https://www.saflax.de/0-WVK-Retail/Bilder-Pictures/SAFLAX-",'Basis-Tabelle-Samen'!Q249,"-",'Basis-Tabelle-Samen'!J249,"-garden-to-go-maltese.jpg")),
IF($C$1="Niederländisch - NL",HYPERLINK(CONCATENATE("https://www.saflax.de/0-WVK-Retail/Bilder-Pictures/SAFLAX-",'Basis-Tabelle-Samen'!Q249,"-",'Basis-Tabelle-Samen'!J249,"-garden-to-go-dutch.jpg")),
IF($C$1="Norwegisch - NO",HYPERLINK(CONCATENATE("https://www.saflax.de/0-WVK-Retail/Bilder-Pictures/SAFLAX-",'Basis-Tabelle-Samen'!Q249,"-",'Basis-Tabelle-Samen'!J249,"-garden-to-go-nowegian.jpg")),
IF($C$1="Polnisch - PL",HYPERLINK(CONCATENATE("https://www.saflax.de/0-WVK-Retail/Bilder-Pictures/SAFLAX-",'Basis-Tabelle-Samen'!Q249,"-",'Basis-Tabelle-Samen'!J249,"-garden-to-go-polish.jpg")),
IF($C$1="Portugiesisch - PT",HYPERLINK(CONCATENATE("https://www.saflax.de/0-WVK-Retail/Bilder-Pictures/SAFLAX-",'Basis-Tabelle-Samen'!Q249,"-",'Basis-Tabelle-Samen'!J249,"-garden-to-go-portuguese.jpg")),
IF($C$1="Rumänisch - RO",HYPERLINK(CONCATENATE("https://www.saflax.de/0-WVK-Retail/Bilder-Pictures/SAFLAX-",'Basis-Tabelle-Samen'!Q249,"-",'Basis-Tabelle-Samen'!J249,"-garden-to-go-romanian.jpg")),
IF($C$1="Schwedisch - SE",HYPERLINK(CONCATENATE("https://www.saflax.de/0-WVK-Retail/Bilder-Pictures/SAFLAX-",'Basis-Tabelle-Samen'!Q249,"-",'Basis-Tabelle-Samen'!J249,"-garden-to-go-swedish.jpg")),
IF($C$1="Slowakisch - SK",HYPERLINK(CONCATENATE("https://www.saflax.de/0-WVK-Retail/Bilder-Pictures/SAFLAX-",'Basis-Tabelle-Samen'!Q249,"-",'Basis-Tabelle-Samen'!J249,"-garden-to-go-slovak.jpg")),
IF($C$1="Slowenisch - SI",HYPERLINK(CONCATENATE("https://www.saflax.de/0-WVK-Retail/Bilder-Pictures/SAFLAX-",'Basis-Tabelle-Samen'!Q249,"-",'Basis-Tabelle-Samen'!J249,"-garden-to-go-slovenian.jpg")),
IF($C$1="Spanisch - ES",HYPERLINK(CONCATENATE("https://www.saflax.de/0-WVK-Retail/Bilder-Pictures/SAFLAX-",'Basis-Tabelle-Samen'!Q249,"-",'Basis-Tabelle-Samen'!J249,"-garden-to-go-spanish.jpg")),
IF($C$1="Tschechisch - CZ",HYPERLINK(CONCATENATE("https://www.saflax.de/0-WVK-Retail/Bilder-Pictures/SAFLAX-",'Basis-Tabelle-Samen'!Q249,"-",'Basis-Tabelle-Samen'!J249,"-garden-to-go-czech.jpg")),
IF($C$1="Türkisch - TR",HYPERLINK(CONCATENATE("https://www.saflax.de/0-WVK-Retail/Bilder-Pictures/SAFLAX-",'Basis-Tabelle-Samen'!Q249,"-",'Basis-Tabelle-Samen'!J249,"-garden-to-go-turkish.jpg")),
IF($C$1="Ungarisch - HU",HYPERLINK(CONCATENATE("https://www.saflax.de/0-WVK-Retail/Bilder-Pictures/SAFLAX-",'Basis-Tabelle-Samen'!Q249,"-",'Basis-Tabelle-Samen'!J249,"-garden-to-go-hungarian.jpg")),
" ACHTUNG")))))))))))))))))))))))))))))</f>
        <v>https://www.saflax.de/0-WVK-Retail/Bilder-Pictures/SAFLAX-53427-lycopersicon-esculentum-garden-to-go-english.jpg</v>
      </c>
      <c r="AP256" s="330" t="str">
        <f>IF(K256&lt;1,"",
IF($C$1="Bulgarisch - BG",HYPERLINK(CONCATENATE("https://www.saflax.de/0-WVK-Retail/Bilder-Pictures/SAFLAX-",'Basis-Tabelle-Samen'!T249,"-",'Basis-Tabelle-Samen'!J249,"-cultivation-set-bulgarian.jpg")),
IF($C$1="Dänisch - DK",HYPERLINK(CONCATENATE("https://www.saflax.de/0-WVK-Retail/Bilder-Pictures/SAFLAX-",'Basis-Tabelle-Samen'!T249,"-",'Basis-Tabelle-Samen'!J249,"-cultivation-set-danish.jpg")),
IF($C$1="Deutsch - DE",HYPERLINK(CONCATENATE("https://www.saflax.de/0-WVK-Retail/Bilder-Pictures/SAFLAX-",'Basis-Tabelle-Samen'!T249,"-",'Basis-Tabelle-Samen'!J249,"-cultivation-set-german.jpg")),
IF($C$1="Englisch - UK",HYPERLINK(CONCATENATE("https://www.saflax.de/0-WVK-Retail/Bilder-Pictures/SAFLAX-",'Basis-Tabelle-Samen'!T249,"-",'Basis-Tabelle-Samen'!J249,"-cultivation-set-english.jpg")),
IF($C$1="Estnisch - EE",HYPERLINK(CONCATENATE("https://www.saflax.de/0-WVK-Retail/Bilder-Pictures/SAFLAX-",'Basis-Tabelle-Samen'!T249,"-",'Basis-Tabelle-Samen'!J249,"-cultivation-set-estonian.jpg")),
IF($C$1="Finnisch - FI",HYPERLINK(CONCATENATE("https://www.saflax.de/0-WVK-Retail/Bilder-Pictures/SAFLAX-",'Basis-Tabelle-Samen'!T249,"-",'Basis-Tabelle-Samen'!J249,"-cultivation-set-finnish.jpg")),
IF($C$1="Französisch - FR",HYPERLINK(CONCATENATE("https://www.saflax.de/0-WVK-Retail/Bilder-Pictures/SAFLAX-",'Basis-Tabelle-Samen'!T249,"-",'Basis-Tabelle-Samen'!J249,"-cultivation-set-french.jpg")),
IF($C$1="Griechisch - GR",HYPERLINK(CONCATENATE("https://www.saflax.de/0-WVK-Retail/Bilder-Pictures/SAFLAX-",'Basis-Tabelle-Samen'!T249,"-",'Basis-Tabelle-Samen'!J249,"-cultivation-set-greek.jpg")),
IF($C$1="Irisch - IE",HYPERLINK(CONCATENATE("https://www.saflax.de/0-WVK-Retail/Bilder-Pictures/SAFLAX-",'Basis-Tabelle-Samen'!T249,"-",'Basis-Tabelle-Samen'!J249,"-cultivation-set-irish.jpg")),
IF($C$1="Isländisch - IS",HYPERLINK(CONCATENATE("https://www.saflax.de/0-WVK-Retail/Bilder-Pictures/SAFLAX-",'Basis-Tabelle-Samen'!T249,"-",'Basis-Tabelle-Samen'!J249,"-cultivation-set-icelandic.jpg")),
IF($C$1="Italienisch - IT",HYPERLINK(CONCATENATE("https://www.saflax.de/0-WVK-Retail/Bilder-Pictures/SAFLAX-",'Basis-Tabelle-Samen'!T249,"-",'Basis-Tabelle-Samen'!J249,"-cultivation-set-italian.jpg")),
IF($C$1="Japanisch - JP",HYPERLINK(CONCATENATE("https://www.saflax.de/0-WVK-Retail/Bilder-Pictures/SAFLAX-",'Basis-Tabelle-Samen'!T249,"-",'Basis-Tabelle-Samen'!J249,"-cultivation-set-japanese.jpg")),
IF($C$1="Kroatisch - HR",HYPERLINK(CONCATENATE("https://www.saflax.de/0-WVK-Retail/Bilder-Pictures/SAFLAX-",'Basis-Tabelle-Samen'!T249,"-",'Basis-Tabelle-Samen'!J249,"-cultivation-set-croatian.jpg")),
IF($C$1="Lettisch - LV",HYPERLINK(CONCATENATE("https://www.saflax.de/0-WVK-Retail/Bilder-Pictures/SAFLAX-",'Basis-Tabelle-Samen'!T249,"-",'Basis-Tabelle-Samen'!J249,"-cultivation-set-latvian.jpg")),
IF($C$1="Litauisch - LT",HYPERLINK(CONCATENATE("https://www.saflax.de/0-WVK-Retail/Bilder-Pictures/SAFLAX-",'Basis-Tabelle-Samen'!T249,"-",'Basis-Tabelle-Samen'!J249,"-cultivation-set-lithuanian.jpg")),
IF($C$1="Maltesisch - MT",HYPERLINK(CONCATENATE("https://www.saflax.de/0-WVK-Retail/Bilder-Pictures/SAFLAX-",'Basis-Tabelle-Samen'!T249,"-",'Basis-Tabelle-Samen'!J249,"-cultivation-set-maltese.jpg")),
IF($C$1="Niederländisch - NL",HYPERLINK(CONCATENATE("https://www.saflax.de/0-WVK-Retail/Bilder-Pictures/SAFLAX-",'Basis-Tabelle-Samen'!T249,"-",'Basis-Tabelle-Samen'!J249,"-cultivation-set-dutch.jpg")),
IF($C$1="Norwegisch - NO",HYPERLINK(CONCATENATE("https://www.saflax.de/0-WVK-Retail/Bilder-Pictures/SAFLAX-",'Basis-Tabelle-Samen'!T249,"-",'Basis-Tabelle-Samen'!J249,"-cultivation-set-nowegian.jpg")),
IF($C$1="Polnisch - PL",HYPERLINK(CONCATENATE("https://www.saflax.de/0-WVK-Retail/Bilder-Pictures/SAFLAX-",'Basis-Tabelle-Samen'!T249,"-",'Basis-Tabelle-Samen'!J249,"-cultivation-set-polish.jpg")),
IF($C$1="Portugiesisch - PT",HYPERLINK(CONCATENATE("https://www.saflax.de/0-WVK-Retail/Bilder-Pictures/SAFLAX-",'Basis-Tabelle-Samen'!T249,"-",'Basis-Tabelle-Samen'!J249,"-cultivation-set-portuguese.jpg")),
IF($C$1="Rumänisch - RO",HYPERLINK(CONCATENATE("https://www.saflax.de/0-WVK-Retail/Bilder-Pictures/SAFLAX-",'Basis-Tabelle-Samen'!T249,"-",'Basis-Tabelle-Samen'!J249,"-cultivation-set-romanian.jpg")),
IF($C$1="Schwedisch - SE",HYPERLINK(CONCATENATE("https://www.saflax.de/0-WVK-Retail/Bilder-Pictures/SAFLAX-",'Basis-Tabelle-Samen'!T249,"-",'Basis-Tabelle-Samen'!J249,"-cultivation-set-swedish.jpg")),
IF($C$1="Slowakisch - SK",HYPERLINK(CONCATENATE("https://www.saflax.de/0-WVK-Retail/Bilder-Pictures/SAFLAX-",'Basis-Tabelle-Samen'!T249,"-",'Basis-Tabelle-Samen'!J249,"-cultivation-set-slovak.jpg")),
IF($C$1="Slowenisch - SI",HYPERLINK(CONCATENATE("https://www.saflax.de/0-WVK-Retail/Bilder-Pictures/SAFLAX-",'Basis-Tabelle-Samen'!T249,"-",'Basis-Tabelle-Samen'!J249,"-cultivation-set-slovenian.jpg")),
IF($C$1="Spanisch - ES",HYPERLINK(CONCATENATE("https://www.saflax.de/0-WVK-Retail/Bilder-Pictures/SAFLAX-",'Basis-Tabelle-Samen'!T249,"-",'Basis-Tabelle-Samen'!J249,"-cultivation-set-spanish.jpg")),
IF($C$1="Tschechisch - CZ",HYPERLINK(CONCATENATE("https://www.saflax.de/0-WVK-Retail/Bilder-Pictures/SAFLAX-",'Basis-Tabelle-Samen'!T249,"-",'Basis-Tabelle-Samen'!J249,"-cultivation-set-czech.jpg")),
IF($C$1="Türkisch - TR",HYPERLINK(CONCATENATE("https://www.saflax.de/0-WVK-Retail/Bilder-Pictures/SAFLAX-",'Basis-Tabelle-Samen'!T249,"-",'Basis-Tabelle-Samen'!J249,"-cultivation-set-turkish.jpg")),
IF($C$1="Ungarisch - HU",HYPERLINK(CONCATENATE("https://www.saflax.de/0-WVK-Retail/Bilder-Pictures/SAFLAX-",'Basis-Tabelle-Samen'!T249,"-",'Basis-Tabelle-Samen'!J249,"-cultivation-set-hungarian.jpg")),
" ACHTUNG")))))))))))))))))))))))))))))</f>
        <v>https://www.saflax.de/0-WVK-Retail/Bilder-Pictures/SAFLAX-33427-lycopersicon-esculentum-cultivation-set-english.jpg</v>
      </c>
      <c r="AQ256" s="330" t="str">
        <f>IF(L256&lt;1,"",
IF($C$1="Bulgarisch - BG",HYPERLINK(CONCATENATE("https://www.saflax.de/0-WVK-Retail/Bilder-Pictures/SAFLAX-",'Basis-Tabelle-Samen'!W249,"-",'Basis-Tabelle-Samen'!J249,"-garden-in-the-bag-bulgarian.jpg")),
IF($C$1="Dänisch - DK",HYPERLINK(CONCATENATE("https://www.saflax.de/0-WVK-Retail/Bilder-Pictures/SAFLAX-",'Basis-Tabelle-Samen'!W249,"-",'Basis-Tabelle-Samen'!J249,"-garden-in-the-bag-danish.jpg")),
IF($C$1="Deutsch - DE",HYPERLINK(CONCATENATE("https://www.saflax.de/0-WVK-Retail/Bilder-Pictures/SAFLAX-",'Basis-Tabelle-Samen'!W249,"-",'Basis-Tabelle-Samen'!J249,"-garden-in-the-bag-german.jpg")),
IF($C$1="Englisch - UK",HYPERLINK(CONCATENATE("https://www.saflax.de/0-WVK-Retail/Bilder-Pictures/SAFLAX-",'Basis-Tabelle-Samen'!W249,"-",'Basis-Tabelle-Samen'!J249,"-garden-in-the-bag-english.jpg")),
IF($C$1="Estnisch - EE",HYPERLINK(CONCATENATE("https://www.saflax.de/0-WVK-Retail/Bilder-Pictures/SAFLAX-",'Basis-Tabelle-Samen'!W249,"-",'Basis-Tabelle-Samen'!J249,"-garden-in-the-bag-estonian.jpg")),
IF($C$1="Finnisch - FI",HYPERLINK(CONCATENATE("https://www.saflax.de/0-WVK-Retail/Bilder-Pictures/SAFLAX-",'Basis-Tabelle-Samen'!W249,"-",'Basis-Tabelle-Samen'!J249,"-garden-in-the-bag-finnish.jpg")),
IF($C$1="Französisch - FR",HYPERLINK(CONCATENATE("https://www.saflax.de/0-WVK-Retail/Bilder-Pictures/SAFLAX-",'Basis-Tabelle-Samen'!W249,"-",'Basis-Tabelle-Samen'!J249,"-garden-in-the-bag-french.jpg")),
IF($C$1="Griechisch - GR",HYPERLINK(CONCATENATE("https://www.saflax.de/0-WVK-Retail/Bilder-Pictures/SAFLAX-",'Basis-Tabelle-Samen'!W249,"-",'Basis-Tabelle-Samen'!J249,"-garden-in-the-bag-greek.jpg")),
IF($C$1="Irisch - IE",HYPERLINK(CONCATENATE("https://www.saflax.de/0-WVK-Retail/Bilder-Pictures/SAFLAX-",'Basis-Tabelle-Samen'!W249,"-",'Basis-Tabelle-Samen'!J249,"-garden-in-the-bag-irish.jpg")),
IF($C$1="Isländisch - IS",HYPERLINK(CONCATENATE("https://www.saflax.de/0-WVK-Retail/Bilder-Pictures/SAFLAX-",'Basis-Tabelle-Samen'!W249,"-",'Basis-Tabelle-Samen'!J249,"-garden-in-the-bag-icelandic.jpg")),
IF($C$1="Italienisch - IT",HYPERLINK(CONCATENATE("https://www.saflax.de/0-WVK-Retail/Bilder-Pictures/SAFLAX-",'Basis-Tabelle-Samen'!W249,"-",'Basis-Tabelle-Samen'!J249,"-garden-in-the-bag-italian.jpg")),
IF($C$1="Japanisch - JP",HYPERLINK(CONCATENATE("https://www.saflax.de/0-WVK-Retail/Bilder-Pictures/SAFLAX-",'Basis-Tabelle-Samen'!W249,"-",'Basis-Tabelle-Samen'!J249,"-garden-in-the-bag-japanese.jpg")),
IF($C$1="Kroatisch - HR",HYPERLINK(CONCATENATE("https://www.saflax.de/0-WVK-Retail/Bilder-Pictures/SAFLAX-",'Basis-Tabelle-Samen'!W249,"-",'Basis-Tabelle-Samen'!J249,"-garden-in-the-bag-croatian.jpg")),
IF($C$1="Lettisch - LV",HYPERLINK(CONCATENATE("https://www.saflax.de/0-WVK-Retail/Bilder-Pictures/SAFLAX-",'Basis-Tabelle-Samen'!W249,"-",'Basis-Tabelle-Samen'!J249,"-garden-in-the-bag-latvian.jpg")),
IF($C$1="Litauisch - LT",HYPERLINK(CONCATENATE("https://www.saflax.de/0-WVK-Retail/Bilder-Pictures/SAFLAX-",'Basis-Tabelle-Samen'!W249,"-",'Basis-Tabelle-Samen'!J249,"-garden-in-the-bag-lithuanian.jpg")),
IF($C$1="Maltesisch - MT",HYPERLINK(CONCATENATE("https://www.saflax.de/0-WVK-Retail/Bilder-Pictures/SAFLAX-",'Basis-Tabelle-Samen'!W249,"-",'Basis-Tabelle-Samen'!J249,"-garden-in-the-bag-maltese.jpg")),
IF($C$1="Niederländisch - NL",HYPERLINK(CONCATENATE("https://www.saflax.de/0-WVK-Retail/Bilder-Pictures/SAFLAX-",'Basis-Tabelle-Samen'!W249,"-",'Basis-Tabelle-Samen'!J249,"-garden-in-the-bag-dutch.jpg")),
IF($C$1="Norwegisch - NO",HYPERLINK(CONCATENATE("https://www.saflax.de/0-WVK-Retail/Bilder-Pictures/SAFLAX-",'Basis-Tabelle-Samen'!W249,"-",'Basis-Tabelle-Samen'!J249,"-garden-in-the-bag-nowegian.jpg")),
IF($C$1="Polnisch - PL",HYPERLINK(CONCATENATE("https://www.saflax.de/0-WVK-Retail/Bilder-Pictures/SAFLAX-",'Basis-Tabelle-Samen'!W249,"-",'Basis-Tabelle-Samen'!J249,"-garden-in-the-bag-polish.jpg")),
IF($C$1="Portugiesisch - PT",HYPERLINK(CONCATENATE("https://www.saflax.de/0-WVK-Retail/Bilder-Pictures/SAFLAX-",'Basis-Tabelle-Samen'!W249,"-",'Basis-Tabelle-Samen'!J249,"-garden-in-the-bag-portuguese.jpg")),
IF($C$1="Rumänisch - RO",HYPERLINK(CONCATENATE("https://www.saflax.de/0-WVK-Retail/Bilder-Pictures/SAFLAX-",'Basis-Tabelle-Samen'!W249,"-",'Basis-Tabelle-Samen'!J249,"-garden-in-the-bag-romanian.jpg")),
IF($C$1="Schwedisch - SE",HYPERLINK(CONCATENATE("https://www.saflax.de/0-WVK-Retail/Bilder-Pictures/SAFLAX-",'Basis-Tabelle-Samen'!W249,"-",'Basis-Tabelle-Samen'!J249,"-garden-in-the-bag-swedish.jpg")),
IF($C$1="Slowakisch - SK",HYPERLINK(CONCATENATE("https://www.saflax.de/0-WVK-Retail/Bilder-Pictures/SAFLAX-",'Basis-Tabelle-Samen'!W249,"-",'Basis-Tabelle-Samen'!J249,"-garden-in-the-bag-slovak.jpg")),
IF($C$1="Slowenisch - SI",HYPERLINK(CONCATENATE("https://www.saflax.de/0-WVK-Retail/Bilder-Pictures/SAFLAX-",'Basis-Tabelle-Samen'!W249,"-",'Basis-Tabelle-Samen'!J249,"-garden-in-the-bag-slovenian.jpg")),
IF($C$1="Spanisch - ES",HYPERLINK(CONCATENATE("https://www.saflax.de/0-WVK-Retail/Bilder-Pictures/SAFLAX-",'Basis-Tabelle-Samen'!W249,"-",'Basis-Tabelle-Samen'!J249,"-garden-in-the-bag-spanish.jpg")),
IF($C$1="Tschechisch - CZ",HYPERLINK(CONCATENATE("https://www.saflax.de/0-WVK-Retail/Bilder-Pictures/SAFLAX-",'Basis-Tabelle-Samen'!W249,"-",'Basis-Tabelle-Samen'!J249,"-garden-in-the-bag-czech.jpg")),
IF($C$1="Türkisch - TR",HYPERLINK(CONCATENATE("https://www.saflax.de/0-WVK-Retail/Bilder-Pictures/SAFLAX-",'Basis-Tabelle-Samen'!W249,"-",'Basis-Tabelle-Samen'!J249,"-garden-in-the-bag-turkish.jpg")),
IF($C$1="Ungarisch - HU",HYPERLINK(CONCATENATE("https://www.saflax.de/0-WVK-Retail/Bilder-Pictures/SAFLAX-",'Basis-Tabelle-Samen'!W249,"-",'Basis-Tabelle-Samen'!J249,"-garden-in-the-bag-hungarian.jpg")),
" ACHTUNG")))))))))))))))))))))))))))))</f>
        <v>https://www.saflax.de/0-WVK-Retail/Bilder-Pictures/SAFLAX-63427-lycopersicon-esculentum-garden-in-the-bag-english.jpg</v>
      </c>
    </row>
    <row r="257" spans="1:43" ht="17.100000000000001" customHeight="1" x14ac:dyDescent="0.2">
      <c r="A257" s="318" t="str">
        <f>IF('Basis-Tabelle-Samen'!A245="","",IF($C$1="Deutsch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57" s="319" t="str">
        <f>'Basis-Tabelle-Samen'!I245</f>
        <v>Lycopersicon esculentum</v>
      </c>
      <c r="C257" s="316" t="str">
        <f>IF($C$1="Bulgarisch - BG",'Basis-Tabelle-Samen'!Z245,
IF($C$1="Dänisch - DK",'Basis-Tabelle-Samen'!AA245,
IF($C$1="Deutsch - DE",'Basis-Tabelle-Samen'!AB245,
IF($C$1="Englisch - UK",'Basis-Tabelle-Samen'!AC245,
IF($C$1="Estnisch - EE",'Basis-Tabelle-Samen'!AD245,
IF($C$1="Finnisch - FI",'Basis-Tabelle-Samen'!AE245,
IF($C$1="Französisch - FR",'Basis-Tabelle-Samen'!AF245,
IF($C$1="Griechisch - GR",'Basis-Tabelle-Samen'!AG245,
IF($C$1="Irisch - IE",'Basis-Tabelle-Samen'!AH245,
IF($C$1="Isländisch - IS",'Basis-Tabelle-Samen'!AI245,
IF($C$1="Italienisch - IT",'Basis-Tabelle-Samen'!AJ245,
IF($C$1="Japanisch - JP",'Basis-Tabelle-Samen'!AK245,
IF($C$1="Kroatisch - HR",'Basis-Tabelle-Samen'!AL245,
IF($C$1="Lettisch - LV",'Basis-Tabelle-Samen'!AM245,
IF($C$1="Litauisch - LT",'Basis-Tabelle-Samen'!AN245,
IF($C$1="Maltesisch - MT",'Basis-Tabelle-Samen'!AO245,
IF($C$1="Niederländisch - NL",'Basis-Tabelle-Samen'!AP245,
IF($C$1="Norwegisch - NO",'Basis-Tabelle-Samen'!AQ245,
IF($C$1="Polnisch - PL",'Basis-Tabelle-Samen'!AR245,
IF($C$1="Portugiesisch - PT",'Basis-Tabelle-Samen'!AS245,
IF($C$1="Rumänisch - RO",'Basis-Tabelle-Samen'!AT245,
IF($C$1="Schwedisch - SE",'Basis-Tabelle-Samen'!AU245,
IF($C$1="Slowakisch - SK",'Basis-Tabelle-Samen'!AV245,
IF($C$1="Slowenisch - SI",'Basis-Tabelle-Samen'!AW245,
IF($C$1="Spanisch - ES",'Basis-Tabelle-Samen'!AX245,
IF($C$1="Tschechisch - CZ",'Basis-Tabelle-Samen'!AY245,
IF($C$1="Türkisch - TR",'Basis-Tabelle-Samen'!AZ245,
IF($C$1="Ungarisch - HU",'Basis-Tabelle-Samen'!BA245,
" ACHTUNG"))))))))))))))))))))))))))))</f>
        <v>Tomato - Rose de Berne</v>
      </c>
      <c r="D257" s="320">
        <f>'Basis-Tabelle-Samen'!F245</f>
        <v>10</v>
      </c>
      <c r="E257" s="321" t="str">
        <f>'Basis-Tabelle-Samen'!H245</f>
        <v>7 %</v>
      </c>
      <c r="F257" s="322" t="str">
        <f>IF('Basis-Tabelle-Samen'!G245="","",'Basis-Tabelle-Samen'!G245)</f>
        <v>05</v>
      </c>
      <c r="G257" s="320">
        <f>'Basis-Tabelle-Samen'!C245</f>
        <v>13408</v>
      </c>
      <c r="H257" s="323">
        <f>'Basis-Tabelle-Samen'!D245</f>
        <v>4055473134086</v>
      </c>
      <c r="I257" s="324">
        <f>'Basis-Tabelle-Samen'!E245</f>
        <v>1.85</v>
      </c>
      <c r="J257" s="325">
        <f t="shared" si="3"/>
        <v>12</v>
      </c>
      <c r="K257" s="326">
        <f>'Basis-Tabelle-Samen'!K245</f>
        <v>73408</v>
      </c>
      <c r="L257" s="323">
        <f>'Basis-Tabelle-Samen'!L245</f>
        <v>4055473734088</v>
      </c>
      <c r="M257" s="324">
        <f>'Basis-Tabelle-Samen'!M245</f>
        <v>2.4500000000000002</v>
      </c>
      <c r="N257" s="326">
        <f>IF(K257&lt;1,"",'3'!$I$15)</f>
        <v>15</v>
      </c>
      <c r="O257" s="327">
        <f>IF(K257&lt;1,"",'3'!$J$11)</f>
        <v>90</v>
      </c>
      <c r="P257" s="326">
        <f>'Basis-Tabelle-Samen'!N245</f>
        <v>83408</v>
      </c>
      <c r="Q257" s="323">
        <f>'Basis-Tabelle-Samen'!O245</f>
        <v>4055473834085</v>
      </c>
      <c r="R257" s="328">
        <f>'Basis-Tabelle-Samen'!P245</f>
        <v>3.75</v>
      </c>
      <c r="S257" s="326">
        <f>IF(R257&lt;1,"",'3'!$M$15)</f>
        <v>18</v>
      </c>
      <c r="T257" s="327">
        <f>IF(R257&lt;1,"",'3'!$N$11)</f>
        <v>72</v>
      </c>
      <c r="U257" s="326">
        <f>'Basis-Tabelle-Samen'!Q245</f>
        <v>53408</v>
      </c>
      <c r="V257" s="323">
        <f>'Basis-Tabelle-Samen'!R245</f>
        <v>4055473534084</v>
      </c>
      <c r="W257" s="324">
        <f>'Basis-Tabelle-Samen'!S245</f>
        <v>4.95</v>
      </c>
      <c r="X257" s="326">
        <f>IF(U257&lt;1,"",'3'!$Q$15)</f>
        <v>6</v>
      </c>
      <c r="Y257" s="327">
        <f>IF(U257&lt;1,"",'3'!$R$11)</f>
        <v>24</v>
      </c>
      <c r="Z257" s="326">
        <f>'Basis-Tabelle-Samen'!T245</f>
        <v>33408</v>
      </c>
      <c r="AA257" s="323">
        <f>'Basis-Tabelle-Samen'!U245</f>
        <v>4055473334080</v>
      </c>
      <c r="AB257" s="324">
        <f>'Basis-Tabelle-Samen'!V245</f>
        <v>6.75</v>
      </c>
      <c r="AC257" s="326">
        <f>IF(Z257&lt;1,"",'3'!$U$15)</f>
        <v>6</v>
      </c>
      <c r="AD257" s="327">
        <f>IF(Z257&lt;1,"",'3'!$V$11)</f>
        <v>24</v>
      </c>
      <c r="AE257" s="326">
        <f>'Basis-Tabelle-Samen'!W245</f>
        <v>63408</v>
      </c>
      <c r="AF257" s="323">
        <f>'Basis-Tabelle-Samen'!X245</f>
        <v>4055473634081</v>
      </c>
      <c r="AG257" s="324">
        <f>'Basis-Tabelle-Samen'!Y245</f>
        <v>2.95</v>
      </c>
      <c r="AH257" s="326">
        <f>IF(AE257&lt;1,"",'3'!$Y$15)</f>
        <v>8</v>
      </c>
      <c r="AI257" s="327">
        <f>IF(AE257&lt;1,"",'3'!$Z$11)</f>
        <v>64</v>
      </c>
      <c r="AJ257" s="315"/>
      <c r="AK257" s="316" t="str">
        <f>IF(G257&lt;1,"",
IF($C$1="Bulgarisch - BG",HYPERLINK(CONCATENATE("https://www.saflax.de/0-WVK-Retail/Bilder-Pictures/SAFLAX-",'Basis-Tabelle-Samen'!C245,"-",'Basis-Tabelle-Samen'!J245,"-seed-package-front-cr-bulgarian.jpg")),
IF($C$1="Dänisch - DK",HYPERLINK(CONCATENATE("https://www.saflax.de/0-WVK-Retail/Bilder-Pictures/SAFLAX-",'Basis-Tabelle-Samen'!C245,"-",'Basis-Tabelle-Samen'!J245,"-seed-package-front-cr-danish.jpg")),
IF($C$1="Deutsch - DE",HYPERLINK(CONCATENATE("https://www.saflax.de/0-WVK-Retail/Bilder-Pictures/SAFLAX-",'Basis-Tabelle-Samen'!C245,"-",'Basis-Tabelle-Samen'!J245,"-seed-package-front-cr-german.jpg")),
IF($C$1="Englisch - UK",HYPERLINK(CONCATENATE("https://www.saflax.de/0-WVK-Retail/Bilder-Pictures/SAFLAX-",'Basis-Tabelle-Samen'!C245,"-",'Basis-Tabelle-Samen'!J245,"-seed-package-front-cr-english.jpg")),
IF($C$1="Estnisch - EE",HYPERLINK(CONCATENATE("https://www.saflax.de/0-WVK-Retail/Bilder-Pictures/SAFLAX-",'Basis-Tabelle-Samen'!C245,"-",'Basis-Tabelle-Samen'!J245,"-seed-package-front-cr-estonian.jpg")),
IF($C$1="Finnisch - FI",HYPERLINK(CONCATENATE("https://www.saflax.de/0-WVK-Retail/Bilder-Pictures/SAFLAX-",'Basis-Tabelle-Samen'!C245,"-",'Basis-Tabelle-Samen'!J245,"-seed-package-front-cr-finnish.jpg")),
IF($C$1="Französisch - FR",HYPERLINK(CONCATENATE("https://www.saflax.de/0-WVK-Retail/Bilder-Pictures/SAFLAX-",'Basis-Tabelle-Samen'!C245,"-",'Basis-Tabelle-Samen'!J245,"-seed-package-front-cr-french.jpg")),
IF($C$1="Griechisch - GR",HYPERLINK(CONCATENATE("https://www.saflax.de/0-WVK-Retail/Bilder-Pictures/SAFLAX-",'Basis-Tabelle-Samen'!C245,"-",'Basis-Tabelle-Samen'!J245,"-seed-package-front-cr-greek.jpg")),
IF($C$1="Irisch - IE",HYPERLINK(CONCATENATE("https://www.saflax.de/0-WVK-Retail/Bilder-Pictures/SAFLAX-",'Basis-Tabelle-Samen'!C245,"-",'Basis-Tabelle-Samen'!J245,"-seed-package-front-cr-irish.jpg")),
IF($C$1="Isländisch - IS",HYPERLINK(CONCATENATE("https://www.saflax.de/0-WVK-Retail/Bilder-Pictures/SAFLAX-",'Basis-Tabelle-Samen'!C245,"-",'Basis-Tabelle-Samen'!J245,"-seed-package-front-cr-icelandic.jpg")),
IF($C$1="Italienisch - IT",HYPERLINK(CONCATENATE("https://www.saflax.de/0-WVK-Retail/Bilder-Pictures/SAFLAX-",'Basis-Tabelle-Samen'!C245,"-",'Basis-Tabelle-Samen'!J245,"-seed-package-front-cr-italian.jpg")),
IF($C$1="Japanisch - JP",HYPERLINK(CONCATENATE("https://www.saflax.de/0-WVK-Retail/Bilder-Pictures/SAFLAX-",'Basis-Tabelle-Samen'!C245,"-",'Basis-Tabelle-Samen'!J245,"-seed-package-front-cr-japanese.jpg")),
IF($C$1="Kroatisch - HR",HYPERLINK(CONCATENATE("https://www.saflax.de/0-WVK-Retail/Bilder-Pictures/SAFLAX-",'Basis-Tabelle-Samen'!C245,"-",'Basis-Tabelle-Samen'!J245,"-seed-package-front-cr-croatian.jpg")),
IF($C$1="Lettisch - LV",HYPERLINK(CONCATENATE("https://www.saflax.de/0-WVK-Retail/Bilder-Pictures/SAFLAX-",'Basis-Tabelle-Samen'!C245,"-",'Basis-Tabelle-Samen'!J245,"-seed-package-front-cr-latvian.jpg")),
IF($C$1="Litauisch - LT",HYPERLINK(CONCATENATE("https://www.saflax.de/0-WVK-Retail/Bilder-Pictures/SAFLAX-",'Basis-Tabelle-Samen'!C245,"-",'Basis-Tabelle-Samen'!J245,"-seed-package-front-cr-lithuanian.jpg")),
IF($C$1="Maltesisch - MT",HYPERLINK(CONCATENATE("https://www.saflax.de/0-WVK-Retail/Bilder-Pictures/SAFLAX-",'Basis-Tabelle-Samen'!C245,"-",'Basis-Tabelle-Samen'!J245,"-seed-package-front-cr-maltese.jpg")),
IF($C$1="Niederländisch - NL",HYPERLINK(CONCATENATE("https://www.saflax.de/0-WVK-Retail/Bilder-Pictures/SAFLAX-",'Basis-Tabelle-Samen'!C245,"-",'Basis-Tabelle-Samen'!J245,"-seed-package-front-cr-dutch.jpg")),
IF($C$1="Norwegisch - NO",HYPERLINK(CONCATENATE("https://www.saflax.de/0-WVK-Retail/Bilder-Pictures/SAFLAX-",'Basis-Tabelle-Samen'!C245,"-",'Basis-Tabelle-Samen'!J245,"-seed-package-front-cr-nowegian.jpg")),
IF($C$1="Polnisch - PL",HYPERLINK(CONCATENATE("https://www.saflax.de/0-WVK-Retail/Bilder-Pictures/SAFLAX-",'Basis-Tabelle-Samen'!C245,"-",'Basis-Tabelle-Samen'!J245,"-seed-package-front-cr-polish.jpg")),
IF($C$1="Portugiesisch - PT",HYPERLINK(CONCATENATE("https://www.saflax.de/0-WVK-Retail/Bilder-Pictures/SAFLAX-",'Basis-Tabelle-Samen'!C245,"-",'Basis-Tabelle-Samen'!J245,"-seed-package-front-cr-portuguese.jpg")),
IF($C$1="Rumänisch - RO",HYPERLINK(CONCATENATE("https://www.saflax.de/0-WVK-Retail/Bilder-Pictures/SAFLAX-",'Basis-Tabelle-Samen'!C245,"-",'Basis-Tabelle-Samen'!J245,"-seed-package-front-cr-romanian.jpg")),
IF($C$1="Schwedisch - SE",HYPERLINK(CONCATENATE("https://www.saflax.de/0-WVK-Retail/Bilder-Pictures/SAFLAX-",'Basis-Tabelle-Samen'!C245,"-",'Basis-Tabelle-Samen'!J245,"-seed-package-front-cr-swedish.jpg")),
IF($C$1="Slowakisch - SK",HYPERLINK(CONCATENATE("https://www.saflax.de/0-WVK-Retail/Bilder-Pictures/SAFLAX-",'Basis-Tabelle-Samen'!C245,"-",'Basis-Tabelle-Samen'!J245,"-seed-package-front-cr-slovak.jpg")),
IF($C$1="Slowenisch - SI",HYPERLINK(CONCATENATE("https://www.saflax.de/0-WVK-Retail/Bilder-Pictures/SAFLAX-",'Basis-Tabelle-Samen'!C245,"-",'Basis-Tabelle-Samen'!J245,"-seed-package-front-cr-slovenian.jpg")),
IF($C$1="Spanisch - ES",HYPERLINK(CONCATENATE("https://www.saflax.de/0-WVK-Retail/Bilder-Pictures/SAFLAX-",'Basis-Tabelle-Samen'!C245,"-",'Basis-Tabelle-Samen'!J245,"-seed-package-front-cr-spanish.jpg")),
IF($C$1="Tschechisch - CZ",HYPERLINK(CONCATENATE("https://www.saflax.de/0-WVK-Retail/Bilder-Pictures/SAFLAX-",'Basis-Tabelle-Samen'!C245,"-",'Basis-Tabelle-Samen'!J245,"-seed-package-front-cr-czech.jpg")),
IF($C$1="Türkisch - TR",HYPERLINK(CONCATENATE("https://www.saflax.de/0-WVK-Retail/Bilder-Pictures/SAFLAX-",'Basis-Tabelle-Samen'!C245,"-",'Basis-Tabelle-Samen'!J245,"-seed-package-front-cr-turkish.jpg")),
IF($C$1="Ungarisch - HU",HYPERLINK(CONCATENATE("https://www.saflax.de/0-WVK-Retail/Bilder-Pictures/SAFLAX-",'Basis-Tabelle-Samen'!C245,"-",'Basis-Tabelle-Samen'!J245,"-seed-package-front-cr-hungarian.jpg")),
" ACHTUNG")))))))))))))))))))))))))))))</f>
        <v>https://www.saflax.de/0-WVK-Retail/Bilder-Pictures/SAFLAX-13408-lycopersicon-esculentum-seed-package-front-cr-english.jpg</v>
      </c>
      <c r="AL257" s="330" t="str">
        <f>IF(G257&lt;1,"",
IF($C$1="Bulgarisch - BG",HYPERLINK(CONCATENATE("https://www.saflax.de/0-WVK-Retail/Bilder-Pictures/SAFLAX-",'Basis-Tabelle-Samen'!C245,"-",'Basis-Tabelle-Samen'!J245,"-seed-package-back-cr-bulgarian.jpg")),
IF($C$1="Dänisch - DK",HYPERLINK(CONCATENATE("https://www.saflax.de/0-WVK-Retail/Bilder-Pictures/SAFLAX-",'Basis-Tabelle-Samen'!C245,"-",'Basis-Tabelle-Samen'!J245,"-seed-package-back-cr-danish.jpg")),
IF($C$1="Deutsch - DE",HYPERLINK(CONCATENATE("https://www.saflax.de/0-WVK-Retail/Bilder-Pictures/SAFLAX-",'Basis-Tabelle-Samen'!C245,"-",'Basis-Tabelle-Samen'!J245,"-seed-package-back-cr-german.jpg")),
IF($C$1="Englisch - UK",HYPERLINK(CONCATENATE("https://www.saflax.de/0-WVK-Retail/Bilder-Pictures/SAFLAX-",'Basis-Tabelle-Samen'!C245,"-",'Basis-Tabelle-Samen'!J245,"-seed-package-back-cr-english.jpg")),
IF($C$1="Estnisch - EE",HYPERLINK(CONCATENATE("https://www.saflax.de/0-WVK-Retail/Bilder-Pictures/SAFLAX-",'Basis-Tabelle-Samen'!C245,"-",'Basis-Tabelle-Samen'!J245,"-seed-package-back-cr-estonian.jpg")),
IF($C$1="Finnisch - FI",HYPERLINK(CONCATENATE("https://www.saflax.de/0-WVK-Retail/Bilder-Pictures/SAFLAX-",'Basis-Tabelle-Samen'!C245,"-",'Basis-Tabelle-Samen'!J245,"-seed-package-back-cr-finnish.jpg")),
IF($C$1="Französisch - FR",HYPERLINK(CONCATENATE("https://www.saflax.de/0-WVK-Retail/Bilder-Pictures/SAFLAX-",'Basis-Tabelle-Samen'!C245,"-",'Basis-Tabelle-Samen'!J245,"-seed-package-back-cr-french.jpg")),
IF($C$1="Griechisch - GR",HYPERLINK(CONCATENATE("https://www.saflax.de/0-WVK-Retail/Bilder-Pictures/SAFLAX-",'Basis-Tabelle-Samen'!C245,"-",'Basis-Tabelle-Samen'!J245,"-seed-package-back-cr-greek.jpg")),
IF($C$1="Irisch - IE",HYPERLINK(CONCATENATE("https://www.saflax.de/0-WVK-Retail/Bilder-Pictures/SAFLAX-",'Basis-Tabelle-Samen'!C245,"-",'Basis-Tabelle-Samen'!J245,"-seed-package-back-cr-irish.jpg")),
IF($C$1="Isländisch - IS",HYPERLINK(CONCATENATE("https://www.saflax.de/0-WVK-Retail/Bilder-Pictures/SAFLAX-",'Basis-Tabelle-Samen'!C245,"-",'Basis-Tabelle-Samen'!J245,"-seed-package-back-cr-icelandic.jpg")),
IF($C$1="Italienisch - IT",HYPERLINK(CONCATENATE("https://www.saflax.de/0-WVK-Retail/Bilder-Pictures/SAFLAX-",'Basis-Tabelle-Samen'!C245,"-",'Basis-Tabelle-Samen'!J245,"-seed-package-back-cr-italian.jpg")),
IF($C$1="Japanisch - JP",HYPERLINK(CONCATENATE("https://www.saflax.de/0-WVK-Retail/Bilder-Pictures/SAFLAX-",'Basis-Tabelle-Samen'!C245,"-",'Basis-Tabelle-Samen'!J245,"-seed-package-back-cr-japanese.jpg")),
IF($C$1="Kroatisch - HR",HYPERLINK(CONCATENATE("https://www.saflax.de/0-WVK-Retail/Bilder-Pictures/SAFLAX-",'Basis-Tabelle-Samen'!C245,"-",'Basis-Tabelle-Samen'!J245,"-seed-package-back-cr-croatian.jpg")),
IF($C$1="Lettisch - LV",HYPERLINK(CONCATENATE("https://www.saflax.de/0-WVK-Retail/Bilder-Pictures/SAFLAX-",'Basis-Tabelle-Samen'!C245,"-",'Basis-Tabelle-Samen'!J245,"-seed-package-back-cr-latvian.jpg")),
IF($C$1="Litauisch - LT",HYPERLINK(CONCATENATE("https://www.saflax.de/0-WVK-Retail/Bilder-Pictures/SAFLAX-",'Basis-Tabelle-Samen'!C245,"-",'Basis-Tabelle-Samen'!J245,"-seed-package-back-cr-lithuanian.jpg")),
IF($C$1="Maltesisch - MT",HYPERLINK(CONCATENATE("https://www.saflax.de/0-WVK-Retail/Bilder-Pictures/SAFLAX-",'Basis-Tabelle-Samen'!C245,"-",'Basis-Tabelle-Samen'!J245,"-seed-package-back-cr-maltese.jpg")),
IF($C$1="Niederländisch - NL",HYPERLINK(CONCATENATE("https://www.saflax.de/0-WVK-Retail/Bilder-Pictures/SAFLAX-",'Basis-Tabelle-Samen'!C245,"-",'Basis-Tabelle-Samen'!J245,"-seed-package-back-cr-dutch.jpg")),
IF($C$1="Norwegisch - NO",HYPERLINK(CONCATENATE("https://www.saflax.de/0-WVK-Retail/Bilder-Pictures/SAFLAX-",'Basis-Tabelle-Samen'!C245,"-",'Basis-Tabelle-Samen'!J245,"-seed-package-back-cr-nowegian.jpg")),
IF($C$1="Polnisch - PL",HYPERLINK(CONCATENATE("https://www.saflax.de/0-WVK-Retail/Bilder-Pictures/SAFLAX-",'Basis-Tabelle-Samen'!C245,"-",'Basis-Tabelle-Samen'!J245,"-seed-package-back-cr-polish.jpg")),
IF($C$1="Portugiesisch - PT",HYPERLINK(CONCATENATE("https://www.saflax.de/0-WVK-Retail/Bilder-Pictures/SAFLAX-",'Basis-Tabelle-Samen'!C245,"-",'Basis-Tabelle-Samen'!J245,"-seed-package-back-cr-portuguese.jpg")),
IF($C$1="Rumänisch - RO",HYPERLINK(CONCATENATE("https://www.saflax.de/0-WVK-Retail/Bilder-Pictures/SAFLAX-",'Basis-Tabelle-Samen'!C245,"-",'Basis-Tabelle-Samen'!J245,"-seed-package-back-cr-romanian.jpg")),
IF($C$1="Schwedisch - SE",HYPERLINK(CONCATENATE("https://www.saflax.de/0-WVK-Retail/Bilder-Pictures/SAFLAX-",'Basis-Tabelle-Samen'!C245,"-",'Basis-Tabelle-Samen'!J245,"-seed-package-back-cr-swedish.jpg")),
IF($C$1="Slowakisch - SK",HYPERLINK(CONCATENATE("https://www.saflax.de/0-WVK-Retail/Bilder-Pictures/SAFLAX-",'Basis-Tabelle-Samen'!C245,"-",'Basis-Tabelle-Samen'!J245,"-seed-package-back-cr-slovak.jpg")),
IF($C$1="Slowenisch - SI",HYPERLINK(CONCATENATE("https://www.saflax.de/0-WVK-Retail/Bilder-Pictures/SAFLAX-",'Basis-Tabelle-Samen'!C245,"-",'Basis-Tabelle-Samen'!J245,"-seed-package-back-cr-slovenian.jpg")),
IF($C$1="Spanisch - ES",HYPERLINK(CONCATENATE("https://www.saflax.de/0-WVK-Retail/Bilder-Pictures/SAFLAX-",'Basis-Tabelle-Samen'!C245,"-",'Basis-Tabelle-Samen'!J245,"-seed-package-back-cr-spanish.jpg")),
IF($C$1="Tschechisch - CZ",HYPERLINK(CONCATENATE("https://www.saflax.de/0-WVK-Retail/Bilder-Pictures/SAFLAX-",'Basis-Tabelle-Samen'!C245,"-",'Basis-Tabelle-Samen'!J245,"-seed-package-back-cr-czech.jpg")),
IF($C$1="Türkisch - TR",HYPERLINK(CONCATENATE("https://www.saflax.de/0-WVK-Retail/Bilder-Pictures/SAFLAX-",'Basis-Tabelle-Samen'!C245,"-",'Basis-Tabelle-Samen'!J245,"-seed-package-back-cr-turkish.jpg")),
IF($C$1="Ungarisch - HU",HYPERLINK(CONCATENATE("https://www.saflax.de/0-WVK-Retail/Bilder-Pictures/SAFLAX-",'Basis-Tabelle-Samen'!C245,"-",'Basis-Tabelle-Samen'!J245,"-seed-package-back-cr-hungarian.jpg")),
" ACHTUNG")))))))))))))))))))))))))))))</f>
        <v>https://www.saflax.de/0-WVK-Retail/Bilder-Pictures/SAFLAX-13408-lycopersicon-esculentum-seed-package-back-cr-english.jpg</v>
      </c>
      <c r="AM257" s="330" t="str">
        <f>IF(H257&lt;1,"",
IF($C$1="Bulgarisch - BG",HYPERLINK(CONCATENATE("https://www.saflax.de/0-WVK-Retail/Bilder-Pictures/SAFLAX-",'Basis-Tabelle-Samen'!K245,"-",'Basis-Tabelle-Samen'!J245,"-garden-to-go-mini-bulgarian.jpg")),
IF($C$1="Dänisch - DK",HYPERLINK(CONCATENATE("https://www.saflax.de/0-WVK-Retail/Bilder-Pictures/SAFLAX-",'Basis-Tabelle-Samen'!K245,"-",'Basis-Tabelle-Samen'!J245,"-garden-to-go-mini-danish.jpg")),
IF($C$1="Deutsch - DE",HYPERLINK(CONCATENATE("https://www.saflax.de/0-WVK-Retail/Bilder-Pictures/SAFLAX-",'Basis-Tabelle-Samen'!K245,"-",'Basis-Tabelle-Samen'!J245,"-garden-to-go-mini-german.jpg")),
IF($C$1="Englisch - UK",HYPERLINK(CONCATENATE("https://www.saflax.de/0-WVK-Retail/Bilder-Pictures/SAFLAX-",'Basis-Tabelle-Samen'!K245,"-",'Basis-Tabelle-Samen'!J245,"-garden-to-go-mini-english.jpg")),
IF($C$1="Estnisch - EE",HYPERLINK(CONCATENATE("https://www.saflax.de/0-WVK-Retail/Bilder-Pictures/SAFLAX-",'Basis-Tabelle-Samen'!K245,"-",'Basis-Tabelle-Samen'!J245,"-garden-to-go-mini-estonian.jpg")),
IF($C$1="Finnisch - FI",HYPERLINK(CONCATENATE("https://www.saflax.de/0-WVK-Retail/Bilder-Pictures/SAFLAX-",'Basis-Tabelle-Samen'!K245,"-",'Basis-Tabelle-Samen'!J245,"-garden-to-go-mini-finnish.jpg")),
IF($C$1="Französisch - FR",HYPERLINK(CONCATENATE("https://www.saflax.de/0-WVK-Retail/Bilder-Pictures/SAFLAX-",'Basis-Tabelle-Samen'!K245,"-",'Basis-Tabelle-Samen'!J245,"-garden-to-go-mini-french.jpg")),
IF($C$1="Griechisch - GR",HYPERLINK(CONCATENATE("https://www.saflax.de/0-WVK-Retail/Bilder-Pictures/SAFLAX-",'Basis-Tabelle-Samen'!K245,"-",'Basis-Tabelle-Samen'!J245,"-garden-to-go-mini-greek.jpg")),
IF($C$1="Irisch - IE",HYPERLINK(CONCATENATE("https://www.saflax.de/0-WVK-Retail/Bilder-Pictures/SAFLAX-",'Basis-Tabelle-Samen'!K245,"-",'Basis-Tabelle-Samen'!J245,"-garden-to-go-mini-irish.jpg")),
IF($C$1="Isländisch - IS",HYPERLINK(CONCATENATE("https://www.saflax.de/0-WVK-Retail/Bilder-Pictures/SAFLAX-",'Basis-Tabelle-Samen'!K245,"-",'Basis-Tabelle-Samen'!J245,"-garden-to-go-mini-icelandic.jpg")),
IF($C$1="Italienisch - IT",HYPERLINK(CONCATENATE("https://www.saflax.de/0-WVK-Retail/Bilder-Pictures/SAFLAX-",'Basis-Tabelle-Samen'!K245,"-",'Basis-Tabelle-Samen'!J245,"-garden-to-go-mini-italian.jpg")),
IF($C$1="Japanisch - JP",HYPERLINK(CONCATENATE("https://www.saflax.de/0-WVK-Retail/Bilder-Pictures/SAFLAX-",'Basis-Tabelle-Samen'!K245,"-",'Basis-Tabelle-Samen'!J245,"-garden-to-go-mini-japanese.jpg")),
IF($C$1="Kroatisch - HR",HYPERLINK(CONCATENATE("https://www.saflax.de/0-WVK-Retail/Bilder-Pictures/SAFLAX-",'Basis-Tabelle-Samen'!K245,"-",'Basis-Tabelle-Samen'!J245,"-garden-to-go-mini-croatian.jpg")),
IF($C$1="Lettisch - LV",HYPERLINK(CONCATENATE("https://www.saflax.de/0-WVK-Retail/Bilder-Pictures/SAFLAX-",'Basis-Tabelle-Samen'!K245,"-",'Basis-Tabelle-Samen'!J245,"-garden-to-go-mini-latvian.jpg")),
IF($C$1="Litauisch - LT",HYPERLINK(CONCATENATE("https://www.saflax.de/0-WVK-Retail/Bilder-Pictures/SAFLAX-",'Basis-Tabelle-Samen'!K245,"-",'Basis-Tabelle-Samen'!J245,"-garden-to-go-mini-lithuanian.jpg")),
IF($C$1="Maltesisch - MT",HYPERLINK(CONCATENATE("https://www.saflax.de/0-WVK-Retail/Bilder-Pictures/SAFLAX-",'Basis-Tabelle-Samen'!K245,"-",'Basis-Tabelle-Samen'!J245,"-garden-to-go-mini-maltese.jpg")),
IF($C$1="Niederländisch - NL",HYPERLINK(CONCATENATE("https://www.saflax.de/0-WVK-Retail/Bilder-Pictures/SAFLAX-",'Basis-Tabelle-Samen'!K245,"-",'Basis-Tabelle-Samen'!J245,"-garden-to-go-mini-dutch.jpg")),
IF($C$1="Norwegisch - NO",HYPERLINK(CONCATENATE("https://www.saflax.de/0-WVK-Retail/Bilder-Pictures/SAFLAX-",'Basis-Tabelle-Samen'!K245,"-",'Basis-Tabelle-Samen'!J245,"-garden-to-go-mini-nowegian.jpg")),
IF($C$1="Polnisch - PL",HYPERLINK(CONCATENATE("https://www.saflax.de/0-WVK-Retail/Bilder-Pictures/SAFLAX-",'Basis-Tabelle-Samen'!K245,"-",'Basis-Tabelle-Samen'!J245,"-garden-to-go-mini-polish.jpg")),
IF($C$1="Portugiesisch - PT",HYPERLINK(CONCATENATE("https://www.saflax.de/0-WVK-Retail/Bilder-Pictures/SAFLAX-",'Basis-Tabelle-Samen'!K245,"-",'Basis-Tabelle-Samen'!J245,"-garden-to-go-mini-portuguese.jpg")),
IF($C$1="Rumänisch - RO",HYPERLINK(CONCATENATE("https://www.saflax.de/0-WVK-Retail/Bilder-Pictures/SAFLAX-",'Basis-Tabelle-Samen'!K245,"-",'Basis-Tabelle-Samen'!J245,"-garden-to-go-mini-romanian.jpg")),
IF($C$1="Schwedisch - SE",HYPERLINK(CONCATENATE("https://www.saflax.de/0-WVK-Retail/Bilder-Pictures/SAFLAX-",'Basis-Tabelle-Samen'!K245,"-",'Basis-Tabelle-Samen'!J245,"-garden-to-go-mini-swedish.jpg")),
IF($C$1="Slowakisch - SK",HYPERLINK(CONCATENATE("https://www.saflax.de/0-WVK-Retail/Bilder-Pictures/SAFLAX-",'Basis-Tabelle-Samen'!K245,"-",'Basis-Tabelle-Samen'!J245,"-garden-to-go-mini-slovak.jpg")),
IF($C$1="Slowenisch - SI",HYPERLINK(CONCATENATE("https://www.saflax.de/0-WVK-Retail/Bilder-Pictures/SAFLAX-",'Basis-Tabelle-Samen'!K245,"-",'Basis-Tabelle-Samen'!J245,"-garden-to-go-mini-slovenian.jpg")),
IF($C$1="Spanisch - ES",HYPERLINK(CONCATENATE("https://www.saflax.de/0-WVK-Retail/Bilder-Pictures/SAFLAX-",'Basis-Tabelle-Samen'!K245,"-",'Basis-Tabelle-Samen'!J245,"-garden-to-go-mini-spanish.jpg")),
IF($C$1="Tschechisch - CZ",HYPERLINK(CONCATENATE("https://www.saflax.de/0-WVK-Retail/Bilder-Pictures/SAFLAX-",'Basis-Tabelle-Samen'!K245,"-",'Basis-Tabelle-Samen'!J245,"-garden-to-go-mini-czech.jpg")),
IF($C$1="Türkisch - TR",HYPERLINK(CONCATENATE("https://www.saflax.de/0-WVK-Retail/Bilder-Pictures/SAFLAX-",'Basis-Tabelle-Samen'!K245,"-",'Basis-Tabelle-Samen'!J245,"-garden-to-go-mini-turkish.jpg")),
IF($C$1="Ungarisch - HU",HYPERLINK(CONCATENATE("https://www.saflax.de/0-WVK-Retail/Bilder-Pictures/SAFLAX-",'Basis-Tabelle-Samen'!K245,"-",'Basis-Tabelle-Samen'!J245,"-garden-to-go-mini-hungarian.jpg")),
" ACHTUNG")))))))))))))))))))))))))))))</f>
        <v>https://www.saflax.de/0-WVK-Retail/Bilder-Pictures/SAFLAX-73408-lycopersicon-esculentum-garden-to-go-mini-english.jpg</v>
      </c>
      <c r="AN257" s="330" t="str">
        <f>IF(I257&lt;1,"",
IF($C$1="Bulgarisch - BG",HYPERLINK(CONCATENATE("https://www.saflax.de/0-WVK-Retail/Bilder-Pictures/SAFLAX-",'Basis-Tabelle-Samen'!N245,"-",'Basis-Tabelle-Samen'!J245,"-garden-to-go-lite-bulgarian.jpg")),
IF($C$1="Dänisch - DK",HYPERLINK(CONCATENATE("https://www.saflax.de/0-WVK-Retail/Bilder-Pictures/SAFLAX-",'Basis-Tabelle-Samen'!N245,"-",'Basis-Tabelle-Samen'!J245,"-garden-to-go-lite-danish.jpg")),
IF($C$1="Deutsch - DE",HYPERLINK(CONCATENATE("https://www.saflax.de/0-WVK-Retail/Bilder-Pictures/SAFLAX-",'Basis-Tabelle-Samen'!N245,"-",'Basis-Tabelle-Samen'!J245,"-garden-to-go-lite-german.jpg")),
IF($C$1="Englisch - UK",HYPERLINK(CONCATENATE("https://www.saflax.de/0-WVK-Retail/Bilder-Pictures/SAFLAX-",'Basis-Tabelle-Samen'!N245,"-",'Basis-Tabelle-Samen'!J245,"-garden-to-go-lite-english.jpg")),
IF($C$1="Estnisch - EE",HYPERLINK(CONCATENATE("https://www.saflax.de/0-WVK-Retail/Bilder-Pictures/SAFLAX-",'Basis-Tabelle-Samen'!N245,"-",'Basis-Tabelle-Samen'!J245,"-garden-to-go-lite-estonian.jpg")),
IF($C$1="Finnisch - FI",HYPERLINK(CONCATENATE("https://www.saflax.de/0-WVK-Retail/Bilder-Pictures/SAFLAX-",'Basis-Tabelle-Samen'!N245,"-",'Basis-Tabelle-Samen'!J245,"-garden-to-go-lite-finnish.jpg")),
IF($C$1="Französisch - FR",HYPERLINK(CONCATENATE("https://www.saflax.de/0-WVK-Retail/Bilder-Pictures/SAFLAX-",'Basis-Tabelle-Samen'!N245,"-",'Basis-Tabelle-Samen'!J245,"-garden-to-go-lite-french.jpg")),
IF($C$1="Griechisch - GR",HYPERLINK(CONCATENATE("https://www.saflax.de/0-WVK-Retail/Bilder-Pictures/SAFLAX-",'Basis-Tabelle-Samen'!N245,"-",'Basis-Tabelle-Samen'!J245,"-garden-to-go-lite-greek.jpg")),
IF($C$1="Irisch - IE",HYPERLINK(CONCATENATE("https://www.saflax.de/0-WVK-Retail/Bilder-Pictures/SAFLAX-",'Basis-Tabelle-Samen'!N245,"-",'Basis-Tabelle-Samen'!J245,"-garden-to-go-lite-irish.jpg")),
IF($C$1="Isländisch - IS",HYPERLINK(CONCATENATE("https://www.saflax.de/0-WVK-Retail/Bilder-Pictures/SAFLAX-",'Basis-Tabelle-Samen'!N245,"-",'Basis-Tabelle-Samen'!J245,"-garden-to-go-lite-icelandic.jpg")),
IF($C$1="Italienisch - IT",HYPERLINK(CONCATENATE("https://www.saflax.de/0-WVK-Retail/Bilder-Pictures/SAFLAX-",'Basis-Tabelle-Samen'!N245,"-",'Basis-Tabelle-Samen'!J245,"-garden-to-go-lite-italian.jpg")),
IF($C$1="Japanisch - JP",HYPERLINK(CONCATENATE("https://www.saflax.de/0-WVK-Retail/Bilder-Pictures/SAFLAX-",'Basis-Tabelle-Samen'!N245,"-",'Basis-Tabelle-Samen'!J245,"-garden-to-go-lite-japanese.jpg")),
IF($C$1="Kroatisch - HR",HYPERLINK(CONCATENATE("https://www.saflax.de/0-WVK-Retail/Bilder-Pictures/SAFLAX-",'Basis-Tabelle-Samen'!N245,"-",'Basis-Tabelle-Samen'!J245,"-garden-to-go-lite-croatian.jpg")),
IF($C$1="Lettisch - LV",HYPERLINK(CONCATENATE("https://www.saflax.de/0-WVK-Retail/Bilder-Pictures/SAFLAX-",'Basis-Tabelle-Samen'!N245,"-",'Basis-Tabelle-Samen'!J245,"-garden-to-go-lite-latvian.jpg")),
IF($C$1="Litauisch - LT",HYPERLINK(CONCATENATE("https://www.saflax.de/0-WVK-Retail/Bilder-Pictures/SAFLAX-",'Basis-Tabelle-Samen'!N245,"-",'Basis-Tabelle-Samen'!J245,"-garden-to-go-lite-lithuanian.jpg")),
IF($C$1="Maltesisch - MT",HYPERLINK(CONCATENATE("https://www.saflax.de/0-WVK-Retail/Bilder-Pictures/SAFLAX-",'Basis-Tabelle-Samen'!N245,"-",'Basis-Tabelle-Samen'!J245,"-garden-to-go-lite-maltese.jpg")),
IF($C$1="Niederländisch - NL",HYPERLINK(CONCATENATE("https://www.saflax.de/0-WVK-Retail/Bilder-Pictures/SAFLAX-",'Basis-Tabelle-Samen'!N245,"-",'Basis-Tabelle-Samen'!J245,"-garden-to-go-lite-dutch.jpg")),
IF($C$1="Norwegisch - NO",HYPERLINK(CONCATENATE("https://www.saflax.de/0-WVK-Retail/Bilder-Pictures/SAFLAX-",'Basis-Tabelle-Samen'!N245,"-",'Basis-Tabelle-Samen'!J245,"-garden-to-go-lite-nowegian.jpg")),
IF($C$1="Polnisch - PL",HYPERLINK(CONCATENATE("https://www.saflax.de/0-WVK-Retail/Bilder-Pictures/SAFLAX-",'Basis-Tabelle-Samen'!N245,"-",'Basis-Tabelle-Samen'!J245,"-garden-to-go-lite-polish.jpg")),
IF($C$1="Portugiesisch - PT",HYPERLINK(CONCATENATE("https://www.saflax.de/0-WVK-Retail/Bilder-Pictures/SAFLAX-",'Basis-Tabelle-Samen'!N245,"-",'Basis-Tabelle-Samen'!J245,"-garden-to-go-lite-portuguese.jpg")),
IF($C$1="Rumänisch - RO",HYPERLINK(CONCATENATE("https://www.saflax.de/0-WVK-Retail/Bilder-Pictures/SAFLAX-",'Basis-Tabelle-Samen'!N245,"-",'Basis-Tabelle-Samen'!J245,"-garden-to-go-lite-romanian.jpg")),
IF($C$1="Schwedisch - SE",HYPERLINK(CONCATENATE("https://www.saflax.de/0-WVK-Retail/Bilder-Pictures/SAFLAX-",'Basis-Tabelle-Samen'!N245,"-",'Basis-Tabelle-Samen'!J245,"-garden-to-go-lite-swedish.jpg")),
IF($C$1="Slowakisch - SK",HYPERLINK(CONCATENATE("https://www.saflax.de/0-WVK-Retail/Bilder-Pictures/SAFLAX-",'Basis-Tabelle-Samen'!N245,"-",'Basis-Tabelle-Samen'!J245,"-garden-to-go-lite-slovak.jpg")),
IF($C$1="Slowenisch - SI",HYPERLINK(CONCATENATE("https://www.saflax.de/0-WVK-Retail/Bilder-Pictures/SAFLAX-",'Basis-Tabelle-Samen'!N245,"-",'Basis-Tabelle-Samen'!J245,"-garden-to-go-lite-slovenian.jpg")),
IF($C$1="Spanisch - ES",HYPERLINK(CONCATENATE("https://www.saflax.de/0-WVK-Retail/Bilder-Pictures/SAFLAX-",'Basis-Tabelle-Samen'!N245,"-",'Basis-Tabelle-Samen'!J245,"-garden-to-go-lite-spanish.jpg")),
IF($C$1="Tschechisch - CZ",HYPERLINK(CONCATENATE("https://www.saflax.de/0-WVK-Retail/Bilder-Pictures/SAFLAX-",'Basis-Tabelle-Samen'!N245,"-",'Basis-Tabelle-Samen'!J245,"-garden-to-go-lite-czech.jpg")),
IF($C$1="Türkisch - TR",HYPERLINK(CONCATENATE("https://www.saflax.de/0-WVK-Retail/Bilder-Pictures/SAFLAX-",'Basis-Tabelle-Samen'!N245,"-",'Basis-Tabelle-Samen'!J245,"-garden-to-go-lite-turkish.jpg")),
IF($C$1="Ungarisch - HU",HYPERLINK(CONCATENATE("https://www.saflax.de/0-WVK-Retail/Bilder-Pictures/SAFLAX-",'Basis-Tabelle-Samen'!N245,"-",'Basis-Tabelle-Samen'!J245,"-garden-to-go-lite-hungarian.jpg")),
" ACHTUNG")))))))))))))))))))))))))))))</f>
        <v>https://www.saflax.de/0-WVK-Retail/Bilder-Pictures/SAFLAX-83408-lycopersicon-esculentum-garden-to-go-lite-english.jpg</v>
      </c>
      <c r="AO257" s="330" t="str">
        <f>IF(J257&lt;1,"",
IF($C$1="Bulgarisch - BG",HYPERLINK(CONCATENATE("https://www.saflax.de/0-WVK-Retail/Bilder-Pictures/SAFLAX-",'Basis-Tabelle-Samen'!Q245,"-",'Basis-Tabelle-Samen'!J245,"-garden-to-go-bulgarian.jpg")),
IF($C$1="Dänisch - DK",HYPERLINK(CONCATENATE("https://www.saflax.de/0-WVK-Retail/Bilder-Pictures/SAFLAX-",'Basis-Tabelle-Samen'!Q245,"-",'Basis-Tabelle-Samen'!J245,"-garden-to-go-danish.jpg")),
IF($C$1="Deutsch - DE",HYPERLINK(CONCATENATE("https://www.saflax.de/0-WVK-Retail/Bilder-Pictures/SAFLAX-",'Basis-Tabelle-Samen'!Q245,"-",'Basis-Tabelle-Samen'!J245,"-garden-to-go-german.jpg")),
IF($C$1="Englisch - UK",HYPERLINK(CONCATENATE("https://www.saflax.de/0-WVK-Retail/Bilder-Pictures/SAFLAX-",'Basis-Tabelle-Samen'!Q245,"-",'Basis-Tabelle-Samen'!J245,"-garden-to-go-english.jpg")),
IF($C$1="Estnisch - EE",HYPERLINK(CONCATENATE("https://www.saflax.de/0-WVK-Retail/Bilder-Pictures/SAFLAX-",'Basis-Tabelle-Samen'!Q245,"-",'Basis-Tabelle-Samen'!J245,"-garden-to-go-estonian.jpg")),
IF($C$1="Finnisch - FI",HYPERLINK(CONCATENATE("https://www.saflax.de/0-WVK-Retail/Bilder-Pictures/SAFLAX-",'Basis-Tabelle-Samen'!Q245,"-",'Basis-Tabelle-Samen'!J245,"-garden-to-go-finnish.jpg")),
IF($C$1="Französisch - FR",HYPERLINK(CONCATENATE("https://www.saflax.de/0-WVK-Retail/Bilder-Pictures/SAFLAX-",'Basis-Tabelle-Samen'!Q245,"-",'Basis-Tabelle-Samen'!J245,"-garden-to-go-french.jpg")),
IF($C$1="Griechisch - GR",HYPERLINK(CONCATENATE("https://www.saflax.de/0-WVK-Retail/Bilder-Pictures/SAFLAX-",'Basis-Tabelle-Samen'!Q245,"-",'Basis-Tabelle-Samen'!J245,"-garden-to-go-greek.jpg")),
IF($C$1="Irisch - IE",HYPERLINK(CONCATENATE("https://www.saflax.de/0-WVK-Retail/Bilder-Pictures/SAFLAX-",'Basis-Tabelle-Samen'!Q245,"-",'Basis-Tabelle-Samen'!J245,"-garden-to-go-irish.jpg")),
IF($C$1="Isländisch - IS",HYPERLINK(CONCATENATE("https://www.saflax.de/0-WVK-Retail/Bilder-Pictures/SAFLAX-",'Basis-Tabelle-Samen'!Q245,"-",'Basis-Tabelle-Samen'!J245,"-garden-to-go-icelandic.jpg")),
IF($C$1="Italienisch - IT",HYPERLINK(CONCATENATE("https://www.saflax.de/0-WVK-Retail/Bilder-Pictures/SAFLAX-",'Basis-Tabelle-Samen'!Q245,"-",'Basis-Tabelle-Samen'!J245,"-garden-to-go-italian.jpg")),
IF($C$1="Japanisch - JP",HYPERLINK(CONCATENATE("https://www.saflax.de/0-WVK-Retail/Bilder-Pictures/SAFLAX-",'Basis-Tabelle-Samen'!Q245,"-",'Basis-Tabelle-Samen'!J245,"-garden-to-go-japanese.jpg")),
IF($C$1="Kroatisch - HR",HYPERLINK(CONCATENATE("https://www.saflax.de/0-WVK-Retail/Bilder-Pictures/SAFLAX-",'Basis-Tabelle-Samen'!Q245,"-",'Basis-Tabelle-Samen'!J245,"-garden-to-go-croatian.jpg")),
IF($C$1="Lettisch - LV",HYPERLINK(CONCATENATE("https://www.saflax.de/0-WVK-Retail/Bilder-Pictures/SAFLAX-",'Basis-Tabelle-Samen'!Q245,"-",'Basis-Tabelle-Samen'!J245,"-garden-to-go-latvian.jpg")),
IF($C$1="Litauisch - LT",HYPERLINK(CONCATENATE("https://www.saflax.de/0-WVK-Retail/Bilder-Pictures/SAFLAX-",'Basis-Tabelle-Samen'!Q245,"-",'Basis-Tabelle-Samen'!J245,"-garden-to-go-lithuanian.jpg")),
IF($C$1="Maltesisch - MT",HYPERLINK(CONCATENATE("https://www.saflax.de/0-WVK-Retail/Bilder-Pictures/SAFLAX-",'Basis-Tabelle-Samen'!Q245,"-",'Basis-Tabelle-Samen'!J245,"-garden-to-go-maltese.jpg")),
IF($C$1="Niederländisch - NL",HYPERLINK(CONCATENATE("https://www.saflax.de/0-WVK-Retail/Bilder-Pictures/SAFLAX-",'Basis-Tabelle-Samen'!Q245,"-",'Basis-Tabelle-Samen'!J245,"-garden-to-go-dutch.jpg")),
IF($C$1="Norwegisch - NO",HYPERLINK(CONCATENATE("https://www.saflax.de/0-WVK-Retail/Bilder-Pictures/SAFLAX-",'Basis-Tabelle-Samen'!Q245,"-",'Basis-Tabelle-Samen'!J245,"-garden-to-go-nowegian.jpg")),
IF($C$1="Polnisch - PL",HYPERLINK(CONCATENATE("https://www.saflax.de/0-WVK-Retail/Bilder-Pictures/SAFLAX-",'Basis-Tabelle-Samen'!Q245,"-",'Basis-Tabelle-Samen'!J245,"-garden-to-go-polish.jpg")),
IF($C$1="Portugiesisch - PT",HYPERLINK(CONCATENATE("https://www.saflax.de/0-WVK-Retail/Bilder-Pictures/SAFLAX-",'Basis-Tabelle-Samen'!Q245,"-",'Basis-Tabelle-Samen'!J245,"-garden-to-go-portuguese.jpg")),
IF($C$1="Rumänisch - RO",HYPERLINK(CONCATENATE("https://www.saflax.de/0-WVK-Retail/Bilder-Pictures/SAFLAX-",'Basis-Tabelle-Samen'!Q245,"-",'Basis-Tabelle-Samen'!J245,"-garden-to-go-romanian.jpg")),
IF($C$1="Schwedisch - SE",HYPERLINK(CONCATENATE("https://www.saflax.de/0-WVK-Retail/Bilder-Pictures/SAFLAX-",'Basis-Tabelle-Samen'!Q245,"-",'Basis-Tabelle-Samen'!J245,"-garden-to-go-swedish.jpg")),
IF($C$1="Slowakisch - SK",HYPERLINK(CONCATENATE("https://www.saflax.de/0-WVK-Retail/Bilder-Pictures/SAFLAX-",'Basis-Tabelle-Samen'!Q245,"-",'Basis-Tabelle-Samen'!J245,"-garden-to-go-slovak.jpg")),
IF($C$1="Slowenisch - SI",HYPERLINK(CONCATENATE("https://www.saflax.de/0-WVK-Retail/Bilder-Pictures/SAFLAX-",'Basis-Tabelle-Samen'!Q245,"-",'Basis-Tabelle-Samen'!J245,"-garden-to-go-slovenian.jpg")),
IF($C$1="Spanisch - ES",HYPERLINK(CONCATENATE("https://www.saflax.de/0-WVK-Retail/Bilder-Pictures/SAFLAX-",'Basis-Tabelle-Samen'!Q245,"-",'Basis-Tabelle-Samen'!J245,"-garden-to-go-spanish.jpg")),
IF($C$1="Tschechisch - CZ",HYPERLINK(CONCATENATE("https://www.saflax.de/0-WVK-Retail/Bilder-Pictures/SAFLAX-",'Basis-Tabelle-Samen'!Q245,"-",'Basis-Tabelle-Samen'!J245,"-garden-to-go-czech.jpg")),
IF($C$1="Türkisch - TR",HYPERLINK(CONCATENATE("https://www.saflax.de/0-WVK-Retail/Bilder-Pictures/SAFLAX-",'Basis-Tabelle-Samen'!Q245,"-",'Basis-Tabelle-Samen'!J245,"-garden-to-go-turkish.jpg")),
IF($C$1="Ungarisch - HU",HYPERLINK(CONCATENATE("https://www.saflax.de/0-WVK-Retail/Bilder-Pictures/SAFLAX-",'Basis-Tabelle-Samen'!Q245,"-",'Basis-Tabelle-Samen'!J245,"-garden-to-go-hungarian.jpg")),
" ACHTUNG")))))))))))))))))))))))))))))</f>
        <v>https://www.saflax.de/0-WVK-Retail/Bilder-Pictures/SAFLAX-53408-lycopersicon-esculentum-garden-to-go-english.jpg</v>
      </c>
      <c r="AP257" s="330" t="str">
        <f>IF(K257&lt;1,"",
IF($C$1="Bulgarisch - BG",HYPERLINK(CONCATENATE("https://www.saflax.de/0-WVK-Retail/Bilder-Pictures/SAFLAX-",'Basis-Tabelle-Samen'!T245,"-",'Basis-Tabelle-Samen'!J245,"-cultivation-set-bulgarian.jpg")),
IF($C$1="Dänisch - DK",HYPERLINK(CONCATENATE("https://www.saflax.de/0-WVK-Retail/Bilder-Pictures/SAFLAX-",'Basis-Tabelle-Samen'!T245,"-",'Basis-Tabelle-Samen'!J245,"-cultivation-set-danish.jpg")),
IF($C$1="Deutsch - DE",HYPERLINK(CONCATENATE("https://www.saflax.de/0-WVK-Retail/Bilder-Pictures/SAFLAX-",'Basis-Tabelle-Samen'!T245,"-",'Basis-Tabelle-Samen'!J245,"-cultivation-set-german.jpg")),
IF($C$1="Englisch - UK",HYPERLINK(CONCATENATE("https://www.saflax.de/0-WVK-Retail/Bilder-Pictures/SAFLAX-",'Basis-Tabelle-Samen'!T245,"-",'Basis-Tabelle-Samen'!J245,"-cultivation-set-english.jpg")),
IF($C$1="Estnisch - EE",HYPERLINK(CONCATENATE("https://www.saflax.de/0-WVK-Retail/Bilder-Pictures/SAFLAX-",'Basis-Tabelle-Samen'!T245,"-",'Basis-Tabelle-Samen'!J245,"-cultivation-set-estonian.jpg")),
IF($C$1="Finnisch - FI",HYPERLINK(CONCATENATE("https://www.saflax.de/0-WVK-Retail/Bilder-Pictures/SAFLAX-",'Basis-Tabelle-Samen'!T245,"-",'Basis-Tabelle-Samen'!J245,"-cultivation-set-finnish.jpg")),
IF($C$1="Französisch - FR",HYPERLINK(CONCATENATE("https://www.saflax.de/0-WVK-Retail/Bilder-Pictures/SAFLAX-",'Basis-Tabelle-Samen'!T245,"-",'Basis-Tabelle-Samen'!J245,"-cultivation-set-french.jpg")),
IF($C$1="Griechisch - GR",HYPERLINK(CONCATENATE("https://www.saflax.de/0-WVK-Retail/Bilder-Pictures/SAFLAX-",'Basis-Tabelle-Samen'!T245,"-",'Basis-Tabelle-Samen'!J245,"-cultivation-set-greek.jpg")),
IF($C$1="Irisch - IE",HYPERLINK(CONCATENATE("https://www.saflax.de/0-WVK-Retail/Bilder-Pictures/SAFLAX-",'Basis-Tabelle-Samen'!T245,"-",'Basis-Tabelle-Samen'!J245,"-cultivation-set-irish.jpg")),
IF($C$1="Isländisch - IS",HYPERLINK(CONCATENATE("https://www.saflax.de/0-WVK-Retail/Bilder-Pictures/SAFLAX-",'Basis-Tabelle-Samen'!T245,"-",'Basis-Tabelle-Samen'!J245,"-cultivation-set-icelandic.jpg")),
IF($C$1="Italienisch - IT",HYPERLINK(CONCATENATE("https://www.saflax.de/0-WVK-Retail/Bilder-Pictures/SAFLAX-",'Basis-Tabelle-Samen'!T245,"-",'Basis-Tabelle-Samen'!J245,"-cultivation-set-italian.jpg")),
IF($C$1="Japanisch - JP",HYPERLINK(CONCATENATE("https://www.saflax.de/0-WVK-Retail/Bilder-Pictures/SAFLAX-",'Basis-Tabelle-Samen'!T245,"-",'Basis-Tabelle-Samen'!J245,"-cultivation-set-japanese.jpg")),
IF($C$1="Kroatisch - HR",HYPERLINK(CONCATENATE("https://www.saflax.de/0-WVK-Retail/Bilder-Pictures/SAFLAX-",'Basis-Tabelle-Samen'!T245,"-",'Basis-Tabelle-Samen'!J245,"-cultivation-set-croatian.jpg")),
IF($C$1="Lettisch - LV",HYPERLINK(CONCATENATE("https://www.saflax.de/0-WVK-Retail/Bilder-Pictures/SAFLAX-",'Basis-Tabelle-Samen'!T245,"-",'Basis-Tabelle-Samen'!J245,"-cultivation-set-latvian.jpg")),
IF($C$1="Litauisch - LT",HYPERLINK(CONCATENATE("https://www.saflax.de/0-WVK-Retail/Bilder-Pictures/SAFLAX-",'Basis-Tabelle-Samen'!T245,"-",'Basis-Tabelle-Samen'!J245,"-cultivation-set-lithuanian.jpg")),
IF($C$1="Maltesisch - MT",HYPERLINK(CONCATENATE("https://www.saflax.de/0-WVK-Retail/Bilder-Pictures/SAFLAX-",'Basis-Tabelle-Samen'!T245,"-",'Basis-Tabelle-Samen'!J245,"-cultivation-set-maltese.jpg")),
IF($C$1="Niederländisch - NL",HYPERLINK(CONCATENATE("https://www.saflax.de/0-WVK-Retail/Bilder-Pictures/SAFLAX-",'Basis-Tabelle-Samen'!T245,"-",'Basis-Tabelle-Samen'!J245,"-cultivation-set-dutch.jpg")),
IF($C$1="Norwegisch - NO",HYPERLINK(CONCATENATE("https://www.saflax.de/0-WVK-Retail/Bilder-Pictures/SAFLAX-",'Basis-Tabelle-Samen'!T245,"-",'Basis-Tabelle-Samen'!J245,"-cultivation-set-nowegian.jpg")),
IF($C$1="Polnisch - PL",HYPERLINK(CONCATENATE("https://www.saflax.de/0-WVK-Retail/Bilder-Pictures/SAFLAX-",'Basis-Tabelle-Samen'!T245,"-",'Basis-Tabelle-Samen'!J245,"-cultivation-set-polish.jpg")),
IF($C$1="Portugiesisch - PT",HYPERLINK(CONCATENATE("https://www.saflax.de/0-WVK-Retail/Bilder-Pictures/SAFLAX-",'Basis-Tabelle-Samen'!T245,"-",'Basis-Tabelle-Samen'!J245,"-cultivation-set-portuguese.jpg")),
IF($C$1="Rumänisch - RO",HYPERLINK(CONCATENATE("https://www.saflax.de/0-WVK-Retail/Bilder-Pictures/SAFLAX-",'Basis-Tabelle-Samen'!T245,"-",'Basis-Tabelle-Samen'!J245,"-cultivation-set-romanian.jpg")),
IF($C$1="Schwedisch - SE",HYPERLINK(CONCATENATE("https://www.saflax.de/0-WVK-Retail/Bilder-Pictures/SAFLAX-",'Basis-Tabelle-Samen'!T245,"-",'Basis-Tabelle-Samen'!J245,"-cultivation-set-swedish.jpg")),
IF($C$1="Slowakisch - SK",HYPERLINK(CONCATENATE("https://www.saflax.de/0-WVK-Retail/Bilder-Pictures/SAFLAX-",'Basis-Tabelle-Samen'!T245,"-",'Basis-Tabelle-Samen'!J245,"-cultivation-set-slovak.jpg")),
IF($C$1="Slowenisch - SI",HYPERLINK(CONCATENATE("https://www.saflax.de/0-WVK-Retail/Bilder-Pictures/SAFLAX-",'Basis-Tabelle-Samen'!T245,"-",'Basis-Tabelle-Samen'!J245,"-cultivation-set-slovenian.jpg")),
IF($C$1="Spanisch - ES",HYPERLINK(CONCATENATE("https://www.saflax.de/0-WVK-Retail/Bilder-Pictures/SAFLAX-",'Basis-Tabelle-Samen'!T245,"-",'Basis-Tabelle-Samen'!J245,"-cultivation-set-spanish.jpg")),
IF($C$1="Tschechisch - CZ",HYPERLINK(CONCATENATE("https://www.saflax.de/0-WVK-Retail/Bilder-Pictures/SAFLAX-",'Basis-Tabelle-Samen'!T245,"-",'Basis-Tabelle-Samen'!J245,"-cultivation-set-czech.jpg")),
IF($C$1="Türkisch - TR",HYPERLINK(CONCATENATE("https://www.saflax.de/0-WVK-Retail/Bilder-Pictures/SAFLAX-",'Basis-Tabelle-Samen'!T245,"-",'Basis-Tabelle-Samen'!J245,"-cultivation-set-turkish.jpg")),
IF($C$1="Ungarisch - HU",HYPERLINK(CONCATENATE("https://www.saflax.de/0-WVK-Retail/Bilder-Pictures/SAFLAX-",'Basis-Tabelle-Samen'!T245,"-",'Basis-Tabelle-Samen'!J245,"-cultivation-set-hungarian.jpg")),
" ACHTUNG")))))))))))))))))))))))))))))</f>
        <v>https://www.saflax.de/0-WVK-Retail/Bilder-Pictures/SAFLAX-33408-lycopersicon-esculentum-cultivation-set-english.jpg</v>
      </c>
      <c r="AQ257" s="330" t="str">
        <f>IF(L257&lt;1,"",
IF($C$1="Bulgarisch - BG",HYPERLINK(CONCATENATE("https://www.saflax.de/0-WVK-Retail/Bilder-Pictures/SAFLAX-",'Basis-Tabelle-Samen'!W245,"-",'Basis-Tabelle-Samen'!J245,"-garden-in-the-bag-bulgarian.jpg")),
IF($C$1="Dänisch - DK",HYPERLINK(CONCATENATE("https://www.saflax.de/0-WVK-Retail/Bilder-Pictures/SAFLAX-",'Basis-Tabelle-Samen'!W245,"-",'Basis-Tabelle-Samen'!J245,"-garden-in-the-bag-danish.jpg")),
IF($C$1="Deutsch - DE",HYPERLINK(CONCATENATE("https://www.saflax.de/0-WVK-Retail/Bilder-Pictures/SAFLAX-",'Basis-Tabelle-Samen'!W245,"-",'Basis-Tabelle-Samen'!J245,"-garden-in-the-bag-german.jpg")),
IF($C$1="Englisch - UK",HYPERLINK(CONCATENATE("https://www.saflax.de/0-WVK-Retail/Bilder-Pictures/SAFLAX-",'Basis-Tabelle-Samen'!W245,"-",'Basis-Tabelle-Samen'!J245,"-garden-in-the-bag-english.jpg")),
IF($C$1="Estnisch - EE",HYPERLINK(CONCATENATE("https://www.saflax.de/0-WVK-Retail/Bilder-Pictures/SAFLAX-",'Basis-Tabelle-Samen'!W245,"-",'Basis-Tabelle-Samen'!J245,"-garden-in-the-bag-estonian.jpg")),
IF($C$1="Finnisch - FI",HYPERLINK(CONCATENATE("https://www.saflax.de/0-WVK-Retail/Bilder-Pictures/SAFLAX-",'Basis-Tabelle-Samen'!W245,"-",'Basis-Tabelle-Samen'!J245,"-garden-in-the-bag-finnish.jpg")),
IF($C$1="Französisch - FR",HYPERLINK(CONCATENATE("https://www.saflax.de/0-WVK-Retail/Bilder-Pictures/SAFLAX-",'Basis-Tabelle-Samen'!W245,"-",'Basis-Tabelle-Samen'!J245,"-garden-in-the-bag-french.jpg")),
IF($C$1="Griechisch - GR",HYPERLINK(CONCATENATE("https://www.saflax.de/0-WVK-Retail/Bilder-Pictures/SAFLAX-",'Basis-Tabelle-Samen'!W245,"-",'Basis-Tabelle-Samen'!J245,"-garden-in-the-bag-greek.jpg")),
IF($C$1="Irisch - IE",HYPERLINK(CONCATENATE("https://www.saflax.de/0-WVK-Retail/Bilder-Pictures/SAFLAX-",'Basis-Tabelle-Samen'!W245,"-",'Basis-Tabelle-Samen'!J245,"-garden-in-the-bag-irish.jpg")),
IF($C$1="Isländisch - IS",HYPERLINK(CONCATENATE("https://www.saflax.de/0-WVK-Retail/Bilder-Pictures/SAFLAX-",'Basis-Tabelle-Samen'!W245,"-",'Basis-Tabelle-Samen'!J245,"-garden-in-the-bag-icelandic.jpg")),
IF($C$1="Italienisch - IT",HYPERLINK(CONCATENATE("https://www.saflax.de/0-WVK-Retail/Bilder-Pictures/SAFLAX-",'Basis-Tabelle-Samen'!W245,"-",'Basis-Tabelle-Samen'!J245,"-garden-in-the-bag-italian.jpg")),
IF($C$1="Japanisch - JP",HYPERLINK(CONCATENATE("https://www.saflax.de/0-WVK-Retail/Bilder-Pictures/SAFLAX-",'Basis-Tabelle-Samen'!W245,"-",'Basis-Tabelle-Samen'!J245,"-garden-in-the-bag-japanese.jpg")),
IF($C$1="Kroatisch - HR",HYPERLINK(CONCATENATE("https://www.saflax.de/0-WVK-Retail/Bilder-Pictures/SAFLAX-",'Basis-Tabelle-Samen'!W245,"-",'Basis-Tabelle-Samen'!J245,"-garden-in-the-bag-croatian.jpg")),
IF($C$1="Lettisch - LV",HYPERLINK(CONCATENATE("https://www.saflax.de/0-WVK-Retail/Bilder-Pictures/SAFLAX-",'Basis-Tabelle-Samen'!W245,"-",'Basis-Tabelle-Samen'!J245,"-garden-in-the-bag-latvian.jpg")),
IF($C$1="Litauisch - LT",HYPERLINK(CONCATENATE("https://www.saflax.de/0-WVK-Retail/Bilder-Pictures/SAFLAX-",'Basis-Tabelle-Samen'!W245,"-",'Basis-Tabelle-Samen'!J245,"-garden-in-the-bag-lithuanian.jpg")),
IF($C$1="Maltesisch - MT",HYPERLINK(CONCATENATE("https://www.saflax.de/0-WVK-Retail/Bilder-Pictures/SAFLAX-",'Basis-Tabelle-Samen'!W245,"-",'Basis-Tabelle-Samen'!J245,"-garden-in-the-bag-maltese.jpg")),
IF($C$1="Niederländisch - NL",HYPERLINK(CONCATENATE("https://www.saflax.de/0-WVK-Retail/Bilder-Pictures/SAFLAX-",'Basis-Tabelle-Samen'!W245,"-",'Basis-Tabelle-Samen'!J245,"-garden-in-the-bag-dutch.jpg")),
IF($C$1="Norwegisch - NO",HYPERLINK(CONCATENATE("https://www.saflax.de/0-WVK-Retail/Bilder-Pictures/SAFLAX-",'Basis-Tabelle-Samen'!W245,"-",'Basis-Tabelle-Samen'!J245,"-garden-in-the-bag-nowegian.jpg")),
IF($C$1="Polnisch - PL",HYPERLINK(CONCATENATE("https://www.saflax.de/0-WVK-Retail/Bilder-Pictures/SAFLAX-",'Basis-Tabelle-Samen'!W245,"-",'Basis-Tabelle-Samen'!J245,"-garden-in-the-bag-polish.jpg")),
IF($C$1="Portugiesisch - PT",HYPERLINK(CONCATENATE("https://www.saflax.de/0-WVK-Retail/Bilder-Pictures/SAFLAX-",'Basis-Tabelle-Samen'!W245,"-",'Basis-Tabelle-Samen'!J245,"-garden-in-the-bag-portuguese.jpg")),
IF($C$1="Rumänisch - RO",HYPERLINK(CONCATENATE("https://www.saflax.de/0-WVK-Retail/Bilder-Pictures/SAFLAX-",'Basis-Tabelle-Samen'!W245,"-",'Basis-Tabelle-Samen'!J245,"-garden-in-the-bag-romanian.jpg")),
IF($C$1="Schwedisch - SE",HYPERLINK(CONCATENATE("https://www.saflax.de/0-WVK-Retail/Bilder-Pictures/SAFLAX-",'Basis-Tabelle-Samen'!W245,"-",'Basis-Tabelle-Samen'!J245,"-garden-in-the-bag-swedish.jpg")),
IF($C$1="Slowakisch - SK",HYPERLINK(CONCATENATE("https://www.saflax.de/0-WVK-Retail/Bilder-Pictures/SAFLAX-",'Basis-Tabelle-Samen'!W245,"-",'Basis-Tabelle-Samen'!J245,"-garden-in-the-bag-slovak.jpg")),
IF($C$1="Slowenisch - SI",HYPERLINK(CONCATENATE("https://www.saflax.de/0-WVK-Retail/Bilder-Pictures/SAFLAX-",'Basis-Tabelle-Samen'!W245,"-",'Basis-Tabelle-Samen'!J245,"-garden-in-the-bag-slovenian.jpg")),
IF($C$1="Spanisch - ES",HYPERLINK(CONCATENATE("https://www.saflax.de/0-WVK-Retail/Bilder-Pictures/SAFLAX-",'Basis-Tabelle-Samen'!W245,"-",'Basis-Tabelle-Samen'!J245,"-garden-in-the-bag-spanish.jpg")),
IF($C$1="Tschechisch - CZ",HYPERLINK(CONCATENATE("https://www.saflax.de/0-WVK-Retail/Bilder-Pictures/SAFLAX-",'Basis-Tabelle-Samen'!W245,"-",'Basis-Tabelle-Samen'!J245,"-garden-in-the-bag-czech.jpg")),
IF($C$1="Türkisch - TR",HYPERLINK(CONCATENATE("https://www.saflax.de/0-WVK-Retail/Bilder-Pictures/SAFLAX-",'Basis-Tabelle-Samen'!W245,"-",'Basis-Tabelle-Samen'!J245,"-garden-in-the-bag-turkish.jpg")),
IF($C$1="Ungarisch - HU",HYPERLINK(CONCATENATE("https://www.saflax.de/0-WVK-Retail/Bilder-Pictures/SAFLAX-",'Basis-Tabelle-Samen'!W245,"-",'Basis-Tabelle-Samen'!J245,"-garden-in-the-bag-hungarian.jpg")),
" ACHTUNG")))))))))))))))))))))))))))))</f>
        <v>https://www.saflax.de/0-WVK-Retail/Bilder-Pictures/SAFLAX-63408-lycopersicon-esculentum-garden-in-the-bag-english.jpg</v>
      </c>
    </row>
    <row r="258" spans="1:43" ht="17.100000000000001" customHeight="1" x14ac:dyDescent="0.2">
      <c r="A258" s="318" t="str">
        <f>IF('Basis-Tabelle-Samen'!A247="","",IF($C$1="Deutsch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58" s="319" t="str">
        <f>'Basis-Tabelle-Samen'!I247</f>
        <v>Lycopersicon esculentum</v>
      </c>
      <c r="C258" s="316" t="str">
        <f>IF($C$1="Bulgarisch - BG",'Basis-Tabelle-Samen'!Z247,
IF($C$1="Dänisch - DK",'Basis-Tabelle-Samen'!AA247,
IF($C$1="Deutsch - DE",'Basis-Tabelle-Samen'!AB247,
IF($C$1="Englisch - UK",'Basis-Tabelle-Samen'!AC247,
IF($C$1="Estnisch - EE",'Basis-Tabelle-Samen'!AD247,
IF($C$1="Finnisch - FI",'Basis-Tabelle-Samen'!AE247,
IF($C$1="Französisch - FR",'Basis-Tabelle-Samen'!AF247,
IF($C$1="Griechisch - GR",'Basis-Tabelle-Samen'!AG247,
IF($C$1="Irisch - IE",'Basis-Tabelle-Samen'!AH247,
IF($C$1="Isländisch - IS",'Basis-Tabelle-Samen'!AI247,
IF($C$1="Italienisch - IT",'Basis-Tabelle-Samen'!AJ247,
IF($C$1="Japanisch - JP",'Basis-Tabelle-Samen'!AK247,
IF($C$1="Kroatisch - HR",'Basis-Tabelle-Samen'!AL247,
IF($C$1="Lettisch - LV",'Basis-Tabelle-Samen'!AM247,
IF($C$1="Litauisch - LT",'Basis-Tabelle-Samen'!AN247,
IF($C$1="Maltesisch - MT",'Basis-Tabelle-Samen'!AO247,
IF($C$1="Niederländisch - NL",'Basis-Tabelle-Samen'!AP247,
IF($C$1="Norwegisch - NO",'Basis-Tabelle-Samen'!AQ247,
IF($C$1="Polnisch - PL",'Basis-Tabelle-Samen'!AR247,
IF($C$1="Portugiesisch - PT",'Basis-Tabelle-Samen'!AS247,
IF($C$1="Rumänisch - RO",'Basis-Tabelle-Samen'!AT247,
IF($C$1="Schwedisch - SE",'Basis-Tabelle-Samen'!AU247,
IF($C$1="Slowakisch - SK",'Basis-Tabelle-Samen'!AV247,
IF($C$1="Slowenisch - SI",'Basis-Tabelle-Samen'!AW247,
IF($C$1="Spanisch - ES",'Basis-Tabelle-Samen'!AX247,
IF($C$1="Tschechisch - CZ",'Basis-Tabelle-Samen'!AY247,
IF($C$1="Türkisch - TR",'Basis-Tabelle-Samen'!AZ247,
IF($C$1="Ungarisch - HU",'Basis-Tabelle-Samen'!BA247,
" ACHTUNG"))))))))))))))))))))))))))))</f>
        <v>Tomato - San Marzano</v>
      </c>
      <c r="D258" s="320">
        <f>'Basis-Tabelle-Samen'!F247</f>
        <v>10</v>
      </c>
      <c r="E258" s="321" t="str">
        <f>'Basis-Tabelle-Samen'!H247</f>
        <v>7 %</v>
      </c>
      <c r="F258" s="322" t="str">
        <f>IF('Basis-Tabelle-Samen'!G247="","",'Basis-Tabelle-Samen'!G247)</f>
        <v>05</v>
      </c>
      <c r="G258" s="320">
        <f>'Basis-Tabelle-Samen'!C247</f>
        <v>13411</v>
      </c>
      <c r="H258" s="323">
        <f>'Basis-Tabelle-Samen'!D247</f>
        <v>4055473134116</v>
      </c>
      <c r="I258" s="324">
        <f>'Basis-Tabelle-Samen'!E247</f>
        <v>1.85</v>
      </c>
      <c r="J258" s="325">
        <f t="shared" si="3"/>
        <v>12</v>
      </c>
      <c r="K258" s="326">
        <f>'Basis-Tabelle-Samen'!K247</f>
        <v>73411</v>
      </c>
      <c r="L258" s="323">
        <f>'Basis-Tabelle-Samen'!L247</f>
        <v>4055473734118</v>
      </c>
      <c r="M258" s="324">
        <f>'Basis-Tabelle-Samen'!M247</f>
        <v>2.4500000000000002</v>
      </c>
      <c r="N258" s="326">
        <f>IF(K258&lt;1,"",'3'!$I$15)</f>
        <v>15</v>
      </c>
      <c r="O258" s="327">
        <f>IF(K258&lt;1,"",'3'!$J$11)</f>
        <v>90</v>
      </c>
      <c r="P258" s="326">
        <f>'Basis-Tabelle-Samen'!N247</f>
        <v>83411</v>
      </c>
      <c r="Q258" s="323">
        <f>'Basis-Tabelle-Samen'!O247</f>
        <v>4055473834115</v>
      </c>
      <c r="R258" s="328">
        <f>'Basis-Tabelle-Samen'!P247</f>
        <v>3.75</v>
      </c>
      <c r="S258" s="326">
        <f>IF(R258&lt;1,"",'3'!$M$15)</f>
        <v>18</v>
      </c>
      <c r="T258" s="327">
        <f>IF(R258&lt;1,"",'3'!$N$11)</f>
        <v>72</v>
      </c>
      <c r="U258" s="326">
        <f>'Basis-Tabelle-Samen'!Q247</f>
        <v>53411</v>
      </c>
      <c r="V258" s="323">
        <f>'Basis-Tabelle-Samen'!R247</f>
        <v>4055473534114</v>
      </c>
      <c r="W258" s="324">
        <f>'Basis-Tabelle-Samen'!S247</f>
        <v>4.95</v>
      </c>
      <c r="X258" s="326">
        <f>IF(U258&lt;1,"",'3'!$Q$15)</f>
        <v>6</v>
      </c>
      <c r="Y258" s="327">
        <f>IF(U258&lt;1,"",'3'!$R$11)</f>
        <v>24</v>
      </c>
      <c r="Z258" s="326">
        <f>'Basis-Tabelle-Samen'!T247</f>
        <v>33411</v>
      </c>
      <c r="AA258" s="323">
        <f>'Basis-Tabelle-Samen'!U247</f>
        <v>4055473334110</v>
      </c>
      <c r="AB258" s="324">
        <f>'Basis-Tabelle-Samen'!V247</f>
        <v>6.75</v>
      </c>
      <c r="AC258" s="326">
        <f>IF(Z258&lt;1,"",'3'!$U$15)</f>
        <v>6</v>
      </c>
      <c r="AD258" s="327">
        <f>IF(Z258&lt;1,"",'3'!$V$11)</f>
        <v>24</v>
      </c>
      <c r="AE258" s="326">
        <f>'Basis-Tabelle-Samen'!W247</f>
        <v>63411</v>
      </c>
      <c r="AF258" s="323">
        <f>'Basis-Tabelle-Samen'!X247</f>
        <v>4055473634111</v>
      </c>
      <c r="AG258" s="324">
        <f>'Basis-Tabelle-Samen'!Y247</f>
        <v>2.95</v>
      </c>
      <c r="AH258" s="326">
        <f>IF(AE258&lt;1,"",'3'!$Y$15)</f>
        <v>8</v>
      </c>
      <c r="AI258" s="327">
        <f>IF(AE258&lt;1,"",'3'!$Z$11)</f>
        <v>64</v>
      </c>
      <c r="AJ258" s="315"/>
      <c r="AK258" s="316" t="str">
        <f>IF(G258&lt;1,"",
IF($C$1="Bulgarisch - BG",HYPERLINK(CONCATENATE("https://www.saflax.de/0-WVK-Retail/Bilder-Pictures/SAFLAX-",'Basis-Tabelle-Samen'!C247,"-",'Basis-Tabelle-Samen'!J247,"-seed-package-front-cr-bulgarian.jpg")),
IF($C$1="Dänisch - DK",HYPERLINK(CONCATENATE("https://www.saflax.de/0-WVK-Retail/Bilder-Pictures/SAFLAX-",'Basis-Tabelle-Samen'!C247,"-",'Basis-Tabelle-Samen'!J247,"-seed-package-front-cr-danish.jpg")),
IF($C$1="Deutsch - DE",HYPERLINK(CONCATENATE("https://www.saflax.de/0-WVK-Retail/Bilder-Pictures/SAFLAX-",'Basis-Tabelle-Samen'!C247,"-",'Basis-Tabelle-Samen'!J247,"-seed-package-front-cr-german.jpg")),
IF($C$1="Englisch - UK",HYPERLINK(CONCATENATE("https://www.saflax.de/0-WVK-Retail/Bilder-Pictures/SAFLAX-",'Basis-Tabelle-Samen'!C247,"-",'Basis-Tabelle-Samen'!J247,"-seed-package-front-cr-english.jpg")),
IF($C$1="Estnisch - EE",HYPERLINK(CONCATENATE("https://www.saflax.de/0-WVK-Retail/Bilder-Pictures/SAFLAX-",'Basis-Tabelle-Samen'!C247,"-",'Basis-Tabelle-Samen'!J247,"-seed-package-front-cr-estonian.jpg")),
IF($C$1="Finnisch - FI",HYPERLINK(CONCATENATE("https://www.saflax.de/0-WVK-Retail/Bilder-Pictures/SAFLAX-",'Basis-Tabelle-Samen'!C247,"-",'Basis-Tabelle-Samen'!J247,"-seed-package-front-cr-finnish.jpg")),
IF($C$1="Französisch - FR",HYPERLINK(CONCATENATE("https://www.saflax.de/0-WVK-Retail/Bilder-Pictures/SAFLAX-",'Basis-Tabelle-Samen'!C247,"-",'Basis-Tabelle-Samen'!J247,"-seed-package-front-cr-french.jpg")),
IF($C$1="Griechisch - GR",HYPERLINK(CONCATENATE("https://www.saflax.de/0-WVK-Retail/Bilder-Pictures/SAFLAX-",'Basis-Tabelle-Samen'!C247,"-",'Basis-Tabelle-Samen'!J247,"-seed-package-front-cr-greek.jpg")),
IF($C$1="Irisch - IE",HYPERLINK(CONCATENATE("https://www.saflax.de/0-WVK-Retail/Bilder-Pictures/SAFLAX-",'Basis-Tabelle-Samen'!C247,"-",'Basis-Tabelle-Samen'!J247,"-seed-package-front-cr-irish.jpg")),
IF($C$1="Isländisch - IS",HYPERLINK(CONCATENATE("https://www.saflax.de/0-WVK-Retail/Bilder-Pictures/SAFLAX-",'Basis-Tabelle-Samen'!C247,"-",'Basis-Tabelle-Samen'!J247,"-seed-package-front-cr-icelandic.jpg")),
IF($C$1="Italienisch - IT",HYPERLINK(CONCATENATE("https://www.saflax.de/0-WVK-Retail/Bilder-Pictures/SAFLAX-",'Basis-Tabelle-Samen'!C247,"-",'Basis-Tabelle-Samen'!J247,"-seed-package-front-cr-italian.jpg")),
IF($C$1="Japanisch - JP",HYPERLINK(CONCATENATE("https://www.saflax.de/0-WVK-Retail/Bilder-Pictures/SAFLAX-",'Basis-Tabelle-Samen'!C247,"-",'Basis-Tabelle-Samen'!J247,"-seed-package-front-cr-japanese.jpg")),
IF($C$1="Kroatisch - HR",HYPERLINK(CONCATENATE("https://www.saflax.de/0-WVK-Retail/Bilder-Pictures/SAFLAX-",'Basis-Tabelle-Samen'!C247,"-",'Basis-Tabelle-Samen'!J247,"-seed-package-front-cr-croatian.jpg")),
IF($C$1="Lettisch - LV",HYPERLINK(CONCATENATE("https://www.saflax.de/0-WVK-Retail/Bilder-Pictures/SAFLAX-",'Basis-Tabelle-Samen'!C247,"-",'Basis-Tabelle-Samen'!J247,"-seed-package-front-cr-latvian.jpg")),
IF($C$1="Litauisch - LT",HYPERLINK(CONCATENATE("https://www.saflax.de/0-WVK-Retail/Bilder-Pictures/SAFLAX-",'Basis-Tabelle-Samen'!C247,"-",'Basis-Tabelle-Samen'!J247,"-seed-package-front-cr-lithuanian.jpg")),
IF($C$1="Maltesisch - MT",HYPERLINK(CONCATENATE("https://www.saflax.de/0-WVK-Retail/Bilder-Pictures/SAFLAX-",'Basis-Tabelle-Samen'!C247,"-",'Basis-Tabelle-Samen'!J247,"-seed-package-front-cr-maltese.jpg")),
IF($C$1="Niederländisch - NL",HYPERLINK(CONCATENATE("https://www.saflax.de/0-WVK-Retail/Bilder-Pictures/SAFLAX-",'Basis-Tabelle-Samen'!C247,"-",'Basis-Tabelle-Samen'!J247,"-seed-package-front-cr-dutch.jpg")),
IF($C$1="Norwegisch - NO",HYPERLINK(CONCATENATE("https://www.saflax.de/0-WVK-Retail/Bilder-Pictures/SAFLAX-",'Basis-Tabelle-Samen'!C247,"-",'Basis-Tabelle-Samen'!J247,"-seed-package-front-cr-nowegian.jpg")),
IF($C$1="Polnisch - PL",HYPERLINK(CONCATENATE("https://www.saflax.de/0-WVK-Retail/Bilder-Pictures/SAFLAX-",'Basis-Tabelle-Samen'!C247,"-",'Basis-Tabelle-Samen'!J247,"-seed-package-front-cr-polish.jpg")),
IF($C$1="Portugiesisch - PT",HYPERLINK(CONCATENATE("https://www.saflax.de/0-WVK-Retail/Bilder-Pictures/SAFLAX-",'Basis-Tabelle-Samen'!C247,"-",'Basis-Tabelle-Samen'!J247,"-seed-package-front-cr-portuguese.jpg")),
IF($C$1="Rumänisch - RO",HYPERLINK(CONCATENATE("https://www.saflax.de/0-WVK-Retail/Bilder-Pictures/SAFLAX-",'Basis-Tabelle-Samen'!C247,"-",'Basis-Tabelle-Samen'!J247,"-seed-package-front-cr-romanian.jpg")),
IF($C$1="Schwedisch - SE",HYPERLINK(CONCATENATE("https://www.saflax.de/0-WVK-Retail/Bilder-Pictures/SAFLAX-",'Basis-Tabelle-Samen'!C247,"-",'Basis-Tabelle-Samen'!J247,"-seed-package-front-cr-swedish.jpg")),
IF($C$1="Slowakisch - SK",HYPERLINK(CONCATENATE("https://www.saflax.de/0-WVK-Retail/Bilder-Pictures/SAFLAX-",'Basis-Tabelle-Samen'!C247,"-",'Basis-Tabelle-Samen'!J247,"-seed-package-front-cr-slovak.jpg")),
IF($C$1="Slowenisch - SI",HYPERLINK(CONCATENATE("https://www.saflax.de/0-WVK-Retail/Bilder-Pictures/SAFLAX-",'Basis-Tabelle-Samen'!C247,"-",'Basis-Tabelle-Samen'!J247,"-seed-package-front-cr-slovenian.jpg")),
IF($C$1="Spanisch - ES",HYPERLINK(CONCATENATE("https://www.saflax.de/0-WVK-Retail/Bilder-Pictures/SAFLAX-",'Basis-Tabelle-Samen'!C247,"-",'Basis-Tabelle-Samen'!J247,"-seed-package-front-cr-spanish.jpg")),
IF($C$1="Tschechisch - CZ",HYPERLINK(CONCATENATE("https://www.saflax.de/0-WVK-Retail/Bilder-Pictures/SAFLAX-",'Basis-Tabelle-Samen'!C247,"-",'Basis-Tabelle-Samen'!J247,"-seed-package-front-cr-czech.jpg")),
IF($C$1="Türkisch - TR",HYPERLINK(CONCATENATE("https://www.saflax.de/0-WVK-Retail/Bilder-Pictures/SAFLAX-",'Basis-Tabelle-Samen'!C247,"-",'Basis-Tabelle-Samen'!J247,"-seed-package-front-cr-turkish.jpg")),
IF($C$1="Ungarisch - HU",HYPERLINK(CONCATENATE("https://www.saflax.de/0-WVK-Retail/Bilder-Pictures/SAFLAX-",'Basis-Tabelle-Samen'!C247,"-",'Basis-Tabelle-Samen'!J247,"-seed-package-front-cr-hungarian.jpg")),
" ACHTUNG")))))))))))))))))))))))))))))</f>
        <v>https://www.saflax.de/0-WVK-Retail/Bilder-Pictures/SAFLAX-13411-lycopersicon-esculentum-seed-package-front-cr-english.jpg</v>
      </c>
      <c r="AL258" s="330" t="str">
        <f>IF(G258&lt;1,"",
IF($C$1="Bulgarisch - BG",HYPERLINK(CONCATENATE("https://www.saflax.de/0-WVK-Retail/Bilder-Pictures/SAFLAX-",'Basis-Tabelle-Samen'!C247,"-",'Basis-Tabelle-Samen'!J247,"-seed-package-back-cr-bulgarian.jpg")),
IF($C$1="Dänisch - DK",HYPERLINK(CONCATENATE("https://www.saflax.de/0-WVK-Retail/Bilder-Pictures/SAFLAX-",'Basis-Tabelle-Samen'!C247,"-",'Basis-Tabelle-Samen'!J247,"-seed-package-back-cr-danish.jpg")),
IF($C$1="Deutsch - DE",HYPERLINK(CONCATENATE("https://www.saflax.de/0-WVK-Retail/Bilder-Pictures/SAFLAX-",'Basis-Tabelle-Samen'!C247,"-",'Basis-Tabelle-Samen'!J247,"-seed-package-back-cr-german.jpg")),
IF($C$1="Englisch - UK",HYPERLINK(CONCATENATE("https://www.saflax.de/0-WVK-Retail/Bilder-Pictures/SAFLAX-",'Basis-Tabelle-Samen'!C247,"-",'Basis-Tabelle-Samen'!J247,"-seed-package-back-cr-english.jpg")),
IF($C$1="Estnisch - EE",HYPERLINK(CONCATENATE("https://www.saflax.de/0-WVK-Retail/Bilder-Pictures/SAFLAX-",'Basis-Tabelle-Samen'!C247,"-",'Basis-Tabelle-Samen'!J247,"-seed-package-back-cr-estonian.jpg")),
IF($C$1="Finnisch - FI",HYPERLINK(CONCATENATE("https://www.saflax.de/0-WVK-Retail/Bilder-Pictures/SAFLAX-",'Basis-Tabelle-Samen'!C247,"-",'Basis-Tabelle-Samen'!J247,"-seed-package-back-cr-finnish.jpg")),
IF($C$1="Französisch - FR",HYPERLINK(CONCATENATE("https://www.saflax.de/0-WVK-Retail/Bilder-Pictures/SAFLAX-",'Basis-Tabelle-Samen'!C247,"-",'Basis-Tabelle-Samen'!J247,"-seed-package-back-cr-french.jpg")),
IF($C$1="Griechisch - GR",HYPERLINK(CONCATENATE("https://www.saflax.de/0-WVK-Retail/Bilder-Pictures/SAFLAX-",'Basis-Tabelle-Samen'!C247,"-",'Basis-Tabelle-Samen'!J247,"-seed-package-back-cr-greek.jpg")),
IF($C$1="Irisch - IE",HYPERLINK(CONCATENATE("https://www.saflax.de/0-WVK-Retail/Bilder-Pictures/SAFLAX-",'Basis-Tabelle-Samen'!C247,"-",'Basis-Tabelle-Samen'!J247,"-seed-package-back-cr-irish.jpg")),
IF($C$1="Isländisch - IS",HYPERLINK(CONCATENATE("https://www.saflax.de/0-WVK-Retail/Bilder-Pictures/SAFLAX-",'Basis-Tabelle-Samen'!C247,"-",'Basis-Tabelle-Samen'!J247,"-seed-package-back-cr-icelandic.jpg")),
IF($C$1="Italienisch - IT",HYPERLINK(CONCATENATE("https://www.saflax.de/0-WVK-Retail/Bilder-Pictures/SAFLAX-",'Basis-Tabelle-Samen'!C247,"-",'Basis-Tabelle-Samen'!J247,"-seed-package-back-cr-italian.jpg")),
IF($C$1="Japanisch - JP",HYPERLINK(CONCATENATE("https://www.saflax.de/0-WVK-Retail/Bilder-Pictures/SAFLAX-",'Basis-Tabelle-Samen'!C247,"-",'Basis-Tabelle-Samen'!J247,"-seed-package-back-cr-japanese.jpg")),
IF($C$1="Kroatisch - HR",HYPERLINK(CONCATENATE("https://www.saflax.de/0-WVK-Retail/Bilder-Pictures/SAFLAX-",'Basis-Tabelle-Samen'!C247,"-",'Basis-Tabelle-Samen'!J247,"-seed-package-back-cr-croatian.jpg")),
IF($C$1="Lettisch - LV",HYPERLINK(CONCATENATE("https://www.saflax.de/0-WVK-Retail/Bilder-Pictures/SAFLAX-",'Basis-Tabelle-Samen'!C247,"-",'Basis-Tabelle-Samen'!J247,"-seed-package-back-cr-latvian.jpg")),
IF($C$1="Litauisch - LT",HYPERLINK(CONCATENATE("https://www.saflax.de/0-WVK-Retail/Bilder-Pictures/SAFLAX-",'Basis-Tabelle-Samen'!C247,"-",'Basis-Tabelle-Samen'!J247,"-seed-package-back-cr-lithuanian.jpg")),
IF($C$1="Maltesisch - MT",HYPERLINK(CONCATENATE("https://www.saflax.de/0-WVK-Retail/Bilder-Pictures/SAFLAX-",'Basis-Tabelle-Samen'!C247,"-",'Basis-Tabelle-Samen'!J247,"-seed-package-back-cr-maltese.jpg")),
IF($C$1="Niederländisch - NL",HYPERLINK(CONCATENATE("https://www.saflax.de/0-WVK-Retail/Bilder-Pictures/SAFLAX-",'Basis-Tabelle-Samen'!C247,"-",'Basis-Tabelle-Samen'!J247,"-seed-package-back-cr-dutch.jpg")),
IF($C$1="Norwegisch - NO",HYPERLINK(CONCATENATE("https://www.saflax.de/0-WVK-Retail/Bilder-Pictures/SAFLAX-",'Basis-Tabelle-Samen'!C247,"-",'Basis-Tabelle-Samen'!J247,"-seed-package-back-cr-nowegian.jpg")),
IF($C$1="Polnisch - PL",HYPERLINK(CONCATENATE("https://www.saflax.de/0-WVK-Retail/Bilder-Pictures/SAFLAX-",'Basis-Tabelle-Samen'!C247,"-",'Basis-Tabelle-Samen'!J247,"-seed-package-back-cr-polish.jpg")),
IF($C$1="Portugiesisch - PT",HYPERLINK(CONCATENATE("https://www.saflax.de/0-WVK-Retail/Bilder-Pictures/SAFLAX-",'Basis-Tabelle-Samen'!C247,"-",'Basis-Tabelle-Samen'!J247,"-seed-package-back-cr-portuguese.jpg")),
IF($C$1="Rumänisch - RO",HYPERLINK(CONCATENATE("https://www.saflax.de/0-WVK-Retail/Bilder-Pictures/SAFLAX-",'Basis-Tabelle-Samen'!C247,"-",'Basis-Tabelle-Samen'!J247,"-seed-package-back-cr-romanian.jpg")),
IF($C$1="Schwedisch - SE",HYPERLINK(CONCATENATE("https://www.saflax.de/0-WVK-Retail/Bilder-Pictures/SAFLAX-",'Basis-Tabelle-Samen'!C247,"-",'Basis-Tabelle-Samen'!J247,"-seed-package-back-cr-swedish.jpg")),
IF($C$1="Slowakisch - SK",HYPERLINK(CONCATENATE("https://www.saflax.de/0-WVK-Retail/Bilder-Pictures/SAFLAX-",'Basis-Tabelle-Samen'!C247,"-",'Basis-Tabelle-Samen'!J247,"-seed-package-back-cr-slovak.jpg")),
IF($C$1="Slowenisch - SI",HYPERLINK(CONCATENATE("https://www.saflax.de/0-WVK-Retail/Bilder-Pictures/SAFLAX-",'Basis-Tabelle-Samen'!C247,"-",'Basis-Tabelle-Samen'!J247,"-seed-package-back-cr-slovenian.jpg")),
IF($C$1="Spanisch - ES",HYPERLINK(CONCATENATE("https://www.saflax.de/0-WVK-Retail/Bilder-Pictures/SAFLAX-",'Basis-Tabelle-Samen'!C247,"-",'Basis-Tabelle-Samen'!J247,"-seed-package-back-cr-spanish.jpg")),
IF($C$1="Tschechisch - CZ",HYPERLINK(CONCATENATE("https://www.saflax.de/0-WVK-Retail/Bilder-Pictures/SAFLAX-",'Basis-Tabelle-Samen'!C247,"-",'Basis-Tabelle-Samen'!J247,"-seed-package-back-cr-czech.jpg")),
IF($C$1="Türkisch - TR",HYPERLINK(CONCATENATE("https://www.saflax.de/0-WVK-Retail/Bilder-Pictures/SAFLAX-",'Basis-Tabelle-Samen'!C247,"-",'Basis-Tabelle-Samen'!J247,"-seed-package-back-cr-turkish.jpg")),
IF($C$1="Ungarisch - HU",HYPERLINK(CONCATENATE("https://www.saflax.de/0-WVK-Retail/Bilder-Pictures/SAFLAX-",'Basis-Tabelle-Samen'!C247,"-",'Basis-Tabelle-Samen'!J247,"-seed-package-back-cr-hungarian.jpg")),
" ACHTUNG")))))))))))))))))))))))))))))</f>
        <v>https://www.saflax.de/0-WVK-Retail/Bilder-Pictures/SAFLAX-13411-lycopersicon-esculentum-seed-package-back-cr-english.jpg</v>
      </c>
      <c r="AM258" s="330" t="str">
        <f>IF(H258&lt;1,"",
IF($C$1="Bulgarisch - BG",HYPERLINK(CONCATENATE("https://www.saflax.de/0-WVK-Retail/Bilder-Pictures/SAFLAX-",'Basis-Tabelle-Samen'!K247,"-",'Basis-Tabelle-Samen'!J247,"-garden-to-go-mini-bulgarian.jpg")),
IF($C$1="Dänisch - DK",HYPERLINK(CONCATENATE("https://www.saflax.de/0-WVK-Retail/Bilder-Pictures/SAFLAX-",'Basis-Tabelle-Samen'!K247,"-",'Basis-Tabelle-Samen'!J247,"-garden-to-go-mini-danish.jpg")),
IF($C$1="Deutsch - DE",HYPERLINK(CONCATENATE("https://www.saflax.de/0-WVK-Retail/Bilder-Pictures/SAFLAX-",'Basis-Tabelle-Samen'!K247,"-",'Basis-Tabelle-Samen'!J247,"-garden-to-go-mini-german.jpg")),
IF($C$1="Englisch - UK",HYPERLINK(CONCATENATE("https://www.saflax.de/0-WVK-Retail/Bilder-Pictures/SAFLAX-",'Basis-Tabelle-Samen'!K247,"-",'Basis-Tabelle-Samen'!J247,"-garden-to-go-mini-english.jpg")),
IF($C$1="Estnisch - EE",HYPERLINK(CONCATENATE("https://www.saflax.de/0-WVK-Retail/Bilder-Pictures/SAFLAX-",'Basis-Tabelle-Samen'!K247,"-",'Basis-Tabelle-Samen'!J247,"-garden-to-go-mini-estonian.jpg")),
IF($C$1="Finnisch - FI",HYPERLINK(CONCATENATE("https://www.saflax.de/0-WVK-Retail/Bilder-Pictures/SAFLAX-",'Basis-Tabelle-Samen'!K247,"-",'Basis-Tabelle-Samen'!J247,"-garden-to-go-mini-finnish.jpg")),
IF($C$1="Französisch - FR",HYPERLINK(CONCATENATE("https://www.saflax.de/0-WVK-Retail/Bilder-Pictures/SAFLAX-",'Basis-Tabelle-Samen'!K247,"-",'Basis-Tabelle-Samen'!J247,"-garden-to-go-mini-french.jpg")),
IF($C$1="Griechisch - GR",HYPERLINK(CONCATENATE("https://www.saflax.de/0-WVK-Retail/Bilder-Pictures/SAFLAX-",'Basis-Tabelle-Samen'!K247,"-",'Basis-Tabelle-Samen'!J247,"-garden-to-go-mini-greek.jpg")),
IF($C$1="Irisch - IE",HYPERLINK(CONCATENATE("https://www.saflax.de/0-WVK-Retail/Bilder-Pictures/SAFLAX-",'Basis-Tabelle-Samen'!K247,"-",'Basis-Tabelle-Samen'!J247,"-garden-to-go-mini-irish.jpg")),
IF($C$1="Isländisch - IS",HYPERLINK(CONCATENATE("https://www.saflax.de/0-WVK-Retail/Bilder-Pictures/SAFLAX-",'Basis-Tabelle-Samen'!K247,"-",'Basis-Tabelle-Samen'!J247,"-garden-to-go-mini-icelandic.jpg")),
IF($C$1="Italienisch - IT",HYPERLINK(CONCATENATE("https://www.saflax.de/0-WVK-Retail/Bilder-Pictures/SAFLAX-",'Basis-Tabelle-Samen'!K247,"-",'Basis-Tabelle-Samen'!J247,"-garden-to-go-mini-italian.jpg")),
IF($C$1="Japanisch - JP",HYPERLINK(CONCATENATE("https://www.saflax.de/0-WVK-Retail/Bilder-Pictures/SAFLAX-",'Basis-Tabelle-Samen'!K247,"-",'Basis-Tabelle-Samen'!J247,"-garden-to-go-mini-japanese.jpg")),
IF($C$1="Kroatisch - HR",HYPERLINK(CONCATENATE("https://www.saflax.de/0-WVK-Retail/Bilder-Pictures/SAFLAX-",'Basis-Tabelle-Samen'!K247,"-",'Basis-Tabelle-Samen'!J247,"-garden-to-go-mini-croatian.jpg")),
IF($C$1="Lettisch - LV",HYPERLINK(CONCATENATE("https://www.saflax.de/0-WVK-Retail/Bilder-Pictures/SAFLAX-",'Basis-Tabelle-Samen'!K247,"-",'Basis-Tabelle-Samen'!J247,"-garden-to-go-mini-latvian.jpg")),
IF($C$1="Litauisch - LT",HYPERLINK(CONCATENATE("https://www.saflax.de/0-WVK-Retail/Bilder-Pictures/SAFLAX-",'Basis-Tabelle-Samen'!K247,"-",'Basis-Tabelle-Samen'!J247,"-garden-to-go-mini-lithuanian.jpg")),
IF($C$1="Maltesisch - MT",HYPERLINK(CONCATENATE("https://www.saflax.de/0-WVK-Retail/Bilder-Pictures/SAFLAX-",'Basis-Tabelle-Samen'!K247,"-",'Basis-Tabelle-Samen'!J247,"-garden-to-go-mini-maltese.jpg")),
IF($C$1="Niederländisch - NL",HYPERLINK(CONCATENATE("https://www.saflax.de/0-WVK-Retail/Bilder-Pictures/SAFLAX-",'Basis-Tabelle-Samen'!K247,"-",'Basis-Tabelle-Samen'!J247,"-garden-to-go-mini-dutch.jpg")),
IF($C$1="Norwegisch - NO",HYPERLINK(CONCATENATE("https://www.saflax.de/0-WVK-Retail/Bilder-Pictures/SAFLAX-",'Basis-Tabelle-Samen'!K247,"-",'Basis-Tabelle-Samen'!J247,"-garden-to-go-mini-nowegian.jpg")),
IF($C$1="Polnisch - PL",HYPERLINK(CONCATENATE("https://www.saflax.de/0-WVK-Retail/Bilder-Pictures/SAFLAX-",'Basis-Tabelle-Samen'!K247,"-",'Basis-Tabelle-Samen'!J247,"-garden-to-go-mini-polish.jpg")),
IF($C$1="Portugiesisch - PT",HYPERLINK(CONCATENATE("https://www.saflax.de/0-WVK-Retail/Bilder-Pictures/SAFLAX-",'Basis-Tabelle-Samen'!K247,"-",'Basis-Tabelle-Samen'!J247,"-garden-to-go-mini-portuguese.jpg")),
IF($C$1="Rumänisch - RO",HYPERLINK(CONCATENATE("https://www.saflax.de/0-WVK-Retail/Bilder-Pictures/SAFLAX-",'Basis-Tabelle-Samen'!K247,"-",'Basis-Tabelle-Samen'!J247,"-garden-to-go-mini-romanian.jpg")),
IF($C$1="Schwedisch - SE",HYPERLINK(CONCATENATE("https://www.saflax.de/0-WVK-Retail/Bilder-Pictures/SAFLAX-",'Basis-Tabelle-Samen'!K247,"-",'Basis-Tabelle-Samen'!J247,"-garden-to-go-mini-swedish.jpg")),
IF($C$1="Slowakisch - SK",HYPERLINK(CONCATENATE("https://www.saflax.de/0-WVK-Retail/Bilder-Pictures/SAFLAX-",'Basis-Tabelle-Samen'!K247,"-",'Basis-Tabelle-Samen'!J247,"-garden-to-go-mini-slovak.jpg")),
IF($C$1="Slowenisch - SI",HYPERLINK(CONCATENATE("https://www.saflax.de/0-WVK-Retail/Bilder-Pictures/SAFLAX-",'Basis-Tabelle-Samen'!K247,"-",'Basis-Tabelle-Samen'!J247,"-garden-to-go-mini-slovenian.jpg")),
IF($C$1="Spanisch - ES",HYPERLINK(CONCATENATE("https://www.saflax.de/0-WVK-Retail/Bilder-Pictures/SAFLAX-",'Basis-Tabelle-Samen'!K247,"-",'Basis-Tabelle-Samen'!J247,"-garden-to-go-mini-spanish.jpg")),
IF($C$1="Tschechisch - CZ",HYPERLINK(CONCATENATE("https://www.saflax.de/0-WVK-Retail/Bilder-Pictures/SAFLAX-",'Basis-Tabelle-Samen'!K247,"-",'Basis-Tabelle-Samen'!J247,"-garden-to-go-mini-czech.jpg")),
IF($C$1="Türkisch - TR",HYPERLINK(CONCATENATE("https://www.saflax.de/0-WVK-Retail/Bilder-Pictures/SAFLAX-",'Basis-Tabelle-Samen'!K247,"-",'Basis-Tabelle-Samen'!J247,"-garden-to-go-mini-turkish.jpg")),
IF($C$1="Ungarisch - HU",HYPERLINK(CONCATENATE("https://www.saflax.de/0-WVK-Retail/Bilder-Pictures/SAFLAX-",'Basis-Tabelle-Samen'!K247,"-",'Basis-Tabelle-Samen'!J247,"-garden-to-go-mini-hungarian.jpg")),
" ACHTUNG")))))))))))))))))))))))))))))</f>
        <v>https://www.saflax.de/0-WVK-Retail/Bilder-Pictures/SAFLAX-73411-lycopersicon-esculentum-garden-to-go-mini-english.jpg</v>
      </c>
      <c r="AN258" s="330" t="str">
        <f>IF(I258&lt;1,"",
IF($C$1="Bulgarisch - BG",HYPERLINK(CONCATENATE("https://www.saflax.de/0-WVK-Retail/Bilder-Pictures/SAFLAX-",'Basis-Tabelle-Samen'!N247,"-",'Basis-Tabelle-Samen'!J247,"-garden-to-go-lite-bulgarian.jpg")),
IF($C$1="Dänisch - DK",HYPERLINK(CONCATENATE("https://www.saflax.de/0-WVK-Retail/Bilder-Pictures/SAFLAX-",'Basis-Tabelle-Samen'!N247,"-",'Basis-Tabelle-Samen'!J247,"-garden-to-go-lite-danish.jpg")),
IF($C$1="Deutsch - DE",HYPERLINK(CONCATENATE("https://www.saflax.de/0-WVK-Retail/Bilder-Pictures/SAFLAX-",'Basis-Tabelle-Samen'!N247,"-",'Basis-Tabelle-Samen'!J247,"-garden-to-go-lite-german.jpg")),
IF($C$1="Englisch - UK",HYPERLINK(CONCATENATE("https://www.saflax.de/0-WVK-Retail/Bilder-Pictures/SAFLAX-",'Basis-Tabelle-Samen'!N247,"-",'Basis-Tabelle-Samen'!J247,"-garden-to-go-lite-english.jpg")),
IF($C$1="Estnisch - EE",HYPERLINK(CONCATENATE("https://www.saflax.de/0-WVK-Retail/Bilder-Pictures/SAFLAX-",'Basis-Tabelle-Samen'!N247,"-",'Basis-Tabelle-Samen'!J247,"-garden-to-go-lite-estonian.jpg")),
IF($C$1="Finnisch - FI",HYPERLINK(CONCATENATE("https://www.saflax.de/0-WVK-Retail/Bilder-Pictures/SAFLAX-",'Basis-Tabelle-Samen'!N247,"-",'Basis-Tabelle-Samen'!J247,"-garden-to-go-lite-finnish.jpg")),
IF($C$1="Französisch - FR",HYPERLINK(CONCATENATE("https://www.saflax.de/0-WVK-Retail/Bilder-Pictures/SAFLAX-",'Basis-Tabelle-Samen'!N247,"-",'Basis-Tabelle-Samen'!J247,"-garden-to-go-lite-french.jpg")),
IF($C$1="Griechisch - GR",HYPERLINK(CONCATENATE("https://www.saflax.de/0-WVK-Retail/Bilder-Pictures/SAFLAX-",'Basis-Tabelle-Samen'!N247,"-",'Basis-Tabelle-Samen'!J247,"-garden-to-go-lite-greek.jpg")),
IF($C$1="Irisch - IE",HYPERLINK(CONCATENATE("https://www.saflax.de/0-WVK-Retail/Bilder-Pictures/SAFLAX-",'Basis-Tabelle-Samen'!N247,"-",'Basis-Tabelle-Samen'!J247,"-garden-to-go-lite-irish.jpg")),
IF($C$1="Isländisch - IS",HYPERLINK(CONCATENATE("https://www.saflax.de/0-WVK-Retail/Bilder-Pictures/SAFLAX-",'Basis-Tabelle-Samen'!N247,"-",'Basis-Tabelle-Samen'!J247,"-garden-to-go-lite-icelandic.jpg")),
IF($C$1="Italienisch - IT",HYPERLINK(CONCATENATE("https://www.saflax.de/0-WVK-Retail/Bilder-Pictures/SAFLAX-",'Basis-Tabelle-Samen'!N247,"-",'Basis-Tabelle-Samen'!J247,"-garden-to-go-lite-italian.jpg")),
IF($C$1="Japanisch - JP",HYPERLINK(CONCATENATE("https://www.saflax.de/0-WVK-Retail/Bilder-Pictures/SAFLAX-",'Basis-Tabelle-Samen'!N247,"-",'Basis-Tabelle-Samen'!J247,"-garden-to-go-lite-japanese.jpg")),
IF($C$1="Kroatisch - HR",HYPERLINK(CONCATENATE("https://www.saflax.de/0-WVK-Retail/Bilder-Pictures/SAFLAX-",'Basis-Tabelle-Samen'!N247,"-",'Basis-Tabelle-Samen'!J247,"-garden-to-go-lite-croatian.jpg")),
IF($C$1="Lettisch - LV",HYPERLINK(CONCATENATE("https://www.saflax.de/0-WVK-Retail/Bilder-Pictures/SAFLAX-",'Basis-Tabelle-Samen'!N247,"-",'Basis-Tabelle-Samen'!J247,"-garden-to-go-lite-latvian.jpg")),
IF($C$1="Litauisch - LT",HYPERLINK(CONCATENATE("https://www.saflax.de/0-WVK-Retail/Bilder-Pictures/SAFLAX-",'Basis-Tabelle-Samen'!N247,"-",'Basis-Tabelle-Samen'!J247,"-garden-to-go-lite-lithuanian.jpg")),
IF($C$1="Maltesisch - MT",HYPERLINK(CONCATENATE("https://www.saflax.de/0-WVK-Retail/Bilder-Pictures/SAFLAX-",'Basis-Tabelle-Samen'!N247,"-",'Basis-Tabelle-Samen'!J247,"-garden-to-go-lite-maltese.jpg")),
IF($C$1="Niederländisch - NL",HYPERLINK(CONCATENATE("https://www.saflax.de/0-WVK-Retail/Bilder-Pictures/SAFLAX-",'Basis-Tabelle-Samen'!N247,"-",'Basis-Tabelle-Samen'!J247,"-garden-to-go-lite-dutch.jpg")),
IF($C$1="Norwegisch - NO",HYPERLINK(CONCATENATE("https://www.saflax.de/0-WVK-Retail/Bilder-Pictures/SAFLAX-",'Basis-Tabelle-Samen'!N247,"-",'Basis-Tabelle-Samen'!J247,"-garden-to-go-lite-nowegian.jpg")),
IF($C$1="Polnisch - PL",HYPERLINK(CONCATENATE("https://www.saflax.de/0-WVK-Retail/Bilder-Pictures/SAFLAX-",'Basis-Tabelle-Samen'!N247,"-",'Basis-Tabelle-Samen'!J247,"-garden-to-go-lite-polish.jpg")),
IF($C$1="Portugiesisch - PT",HYPERLINK(CONCATENATE("https://www.saflax.de/0-WVK-Retail/Bilder-Pictures/SAFLAX-",'Basis-Tabelle-Samen'!N247,"-",'Basis-Tabelle-Samen'!J247,"-garden-to-go-lite-portuguese.jpg")),
IF($C$1="Rumänisch - RO",HYPERLINK(CONCATENATE("https://www.saflax.de/0-WVK-Retail/Bilder-Pictures/SAFLAX-",'Basis-Tabelle-Samen'!N247,"-",'Basis-Tabelle-Samen'!J247,"-garden-to-go-lite-romanian.jpg")),
IF($C$1="Schwedisch - SE",HYPERLINK(CONCATENATE("https://www.saflax.de/0-WVK-Retail/Bilder-Pictures/SAFLAX-",'Basis-Tabelle-Samen'!N247,"-",'Basis-Tabelle-Samen'!J247,"-garden-to-go-lite-swedish.jpg")),
IF($C$1="Slowakisch - SK",HYPERLINK(CONCATENATE("https://www.saflax.de/0-WVK-Retail/Bilder-Pictures/SAFLAX-",'Basis-Tabelle-Samen'!N247,"-",'Basis-Tabelle-Samen'!J247,"-garden-to-go-lite-slovak.jpg")),
IF($C$1="Slowenisch - SI",HYPERLINK(CONCATENATE("https://www.saflax.de/0-WVK-Retail/Bilder-Pictures/SAFLAX-",'Basis-Tabelle-Samen'!N247,"-",'Basis-Tabelle-Samen'!J247,"-garden-to-go-lite-slovenian.jpg")),
IF($C$1="Spanisch - ES",HYPERLINK(CONCATENATE("https://www.saflax.de/0-WVK-Retail/Bilder-Pictures/SAFLAX-",'Basis-Tabelle-Samen'!N247,"-",'Basis-Tabelle-Samen'!J247,"-garden-to-go-lite-spanish.jpg")),
IF($C$1="Tschechisch - CZ",HYPERLINK(CONCATENATE("https://www.saflax.de/0-WVK-Retail/Bilder-Pictures/SAFLAX-",'Basis-Tabelle-Samen'!N247,"-",'Basis-Tabelle-Samen'!J247,"-garden-to-go-lite-czech.jpg")),
IF($C$1="Türkisch - TR",HYPERLINK(CONCATENATE("https://www.saflax.de/0-WVK-Retail/Bilder-Pictures/SAFLAX-",'Basis-Tabelle-Samen'!N247,"-",'Basis-Tabelle-Samen'!J247,"-garden-to-go-lite-turkish.jpg")),
IF($C$1="Ungarisch - HU",HYPERLINK(CONCATENATE("https://www.saflax.de/0-WVK-Retail/Bilder-Pictures/SAFLAX-",'Basis-Tabelle-Samen'!N247,"-",'Basis-Tabelle-Samen'!J247,"-garden-to-go-lite-hungarian.jpg")),
" ACHTUNG")))))))))))))))))))))))))))))</f>
        <v>https://www.saflax.de/0-WVK-Retail/Bilder-Pictures/SAFLAX-83411-lycopersicon-esculentum-garden-to-go-lite-english.jpg</v>
      </c>
      <c r="AO258" s="330" t="str">
        <f>IF(J258&lt;1,"",
IF($C$1="Bulgarisch - BG",HYPERLINK(CONCATENATE("https://www.saflax.de/0-WVK-Retail/Bilder-Pictures/SAFLAX-",'Basis-Tabelle-Samen'!Q247,"-",'Basis-Tabelle-Samen'!J247,"-garden-to-go-bulgarian.jpg")),
IF($C$1="Dänisch - DK",HYPERLINK(CONCATENATE("https://www.saflax.de/0-WVK-Retail/Bilder-Pictures/SAFLAX-",'Basis-Tabelle-Samen'!Q247,"-",'Basis-Tabelle-Samen'!J247,"-garden-to-go-danish.jpg")),
IF($C$1="Deutsch - DE",HYPERLINK(CONCATENATE("https://www.saflax.de/0-WVK-Retail/Bilder-Pictures/SAFLAX-",'Basis-Tabelle-Samen'!Q247,"-",'Basis-Tabelle-Samen'!J247,"-garden-to-go-german.jpg")),
IF($C$1="Englisch - UK",HYPERLINK(CONCATENATE("https://www.saflax.de/0-WVK-Retail/Bilder-Pictures/SAFLAX-",'Basis-Tabelle-Samen'!Q247,"-",'Basis-Tabelle-Samen'!J247,"-garden-to-go-english.jpg")),
IF($C$1="Estnisch - EE",HYPERLINK(CONCATENATE("https://www.saflax.de/0-WVK-Retail/Bilder-Pictures/SAFLAX-",'Basis-Tabelle-Samen'!Q247,"-",'Basis-Tabelle-Samen'!J247,"-garden-to-go-estonian.jpg")),
IF($C$1="Finnisch - FI",HYPERLINK(CONCATENATE("https://www.saflax.de/0-WVK-Retail/Bilder-Pictures/SAFLAX-",'Basis-Tabelle-Samen'!Q247,"-",'Basis-Tabelle-Samen'!J247,"-garden-to-go-finnish.jpg")),
IF($C$1="Französisch - FR",HYPERLINK(CONCATENATE("https://www.saflax.de/0-WVK-Retail/Bilder-Pictures/SAFLAX-",'Basis-Tabelle-Samen'!Q247,"-",'Basis-Tabelle-Samen'!J247,"-garden-to-go-french.jpg")),
IF($C$1="Griechisch - GR",HYPERLINK(CONCATENATE("https://www.saflax.de/0-WVK-Retail/Bilder-Pictures/SAFLAX-",'Basis-Tabelle-Samen'!Q247,"-",'Basis-Tabelle-Samen'!J247,"-garden-to-go-greek.jpg")),
IF($C$1="Irisch - IE",HYPERLINK(CONCATENATE("https://www.saflax.de/0-WVK-Retail/Bilder-Pictures/SAFLAX-",'Basis-Tabelle-Samen'!Q247,"-",'Basis-Tabelle-Samen'!J247,"-garden-to-go-irish.jpg")),
IF($C$1="Isländisch - IS",HYPERLINK(CONCATENATE("https://www.saflax.de/0-WVK-Retail/Bilder-Pictures/SAFLAX-",'Basis-Tabelle-Samen'!Q247,"-",'Basis-Tabelle-Samen'!J247,"-garden-to-go-icelandic.jpg")),
IF($C$1="Italienisch - IT",HYPERLINK(CONCATENATE("https://www.saflax.de/0-WVK-Retail/Bilder-Pictures/SAFLAX-",'Basis-Tabelle-Samen'!Q247,"-",'Basis-Tabelle-Samen'!J247,"-garden-to-go-italian.jpg")),
IF($C$1="Japanisch - JP",HYPERLINK(CONCATENATE("https://www.saflax.de/0-WVK-Retail/Bilder-Pictures/SAFLAX-",'Basis-Tabelle-Samen'!Q247,"-",'Basis-Tabelle-Samen'!J247,"-garden-to-go-japanese.jpg")),
IF($C$1="Kroatisch - HR",HYPERLINK(CONCATENATE("https://www.saflax.de/0-WVK-Retail/Bilder-Pictures/SAFLAX-",'Basis-Tabelle-Samen'!Q247,"-",'Basis-Tabelle-Samen'!J247,"-garden-to-go-croatian.jpg")),
IF($C$1="Lettisch - LV",HYPERLINK(CONCATENATE("https://www.saflax.de/0-WVK-Retail/Bilder-Pictures/SAFLAX-",'Basis-Tabelle-Samen'!Q247,"-",'Basis-Tabelle-Samen'!J247,"-garden-to-go-latvian.jpg")),
IF($C$1="Litauisch - LT",HYPERLINK(CONCATENATE("https://www.saflax.de/0-WVK-Retail/Bilder-Pictures/SAFLAX-",'Basis-Tabelle-Samen'!Q247,"-",'Basis-Tabelle-Samen'!J247,"-garden-to-go-lithuanian.jpg")),
IF($C$1="Maltesisch - MT",HYPERLINK(CONCATENATE("https://www.saflax.de/0-WVK-Retail/Bilder-Pictures/SAFLAX-",'Basis-Tabelle-Samen'!Q247,"-",'Basis-Tabelle-Samen'!J247,"-garden-to-go-maltese.jpg")),
IF($C$1="Niederländisch - NL",HYPERLINK(CONCATENATE("https://www.saflax.de/0-WVK-Retail/Bilder-Pictures/SAFLAX-",'Basis-Tabelle-Samen'!Q247,"-",'Basis-Tabelle-Samen'!J247,"-garden-to-go-dutch.jpg")),
IF($C$1="Norwegisch - NO",HYPERLINK(CONCATENATE("https://www.saflax.de/0-WVK-Retail/Bilder-Pictures/SAFLAX-",'Basis-Tabelle-Samen'!Q247,"-",'Basis-Tabelle-Samen'!J247,"-garden-to-go-nowegian.jpg")),
IF($C$1="Polnisch - PL",HYPERLINK(CONCATENATE("https://www.saflax.de/0-WVK-Retail/Bilder-Pictures/SAFLAX-",'Basis-Tabelle-Samen'!Q247,"-",'Basis-Tabelle-Samen'!J247,"-garden-to-go-polish.jpg")),
IF($C$1="Portugiesisch - PT",HYPERLINK(CONCATENATE("https://www.saflax.de/0-WVK-Retail/Bilder-Pictures/SAFLAX-",'Basis-Tabelle-Samen'!Q247,"-",'Basis-Tabelle-Samen'!J247,"-garden-to-go-portuguese.jpg")),
IF($C$1="Rumänisch - RO",HYPERLINK(CONCATENATE("https://www.saflax.de/0-WVK-Retail/Bilder-Pictures/SAFLAX-",'Basis-Tabelle-Samen'!Q247,"-",'Basis-Tabelle-Samen'!J247,"-garden-to-go-romanian.jpg")),
IF($C$1="Schwedisch - SE",HYPERLINK(CONCATENATE("https://www.saflax.de/0-WVK-Retail/Bilder-Pictures/SAFLAX-",'Basis-Tabelle-Samen'!Q247,"-",'Basis-Tabelle-Samen'!J247,"-garden-to-go-swedish.jpg")),
IF($C$1="Slowakisch - SK",HYPERLINK(CONCATENATE("https://www.saflax.de/0-WVK-Retail/Bilder-Pictures/SAFLAX-",'Basis-Tabelle-Samen'!Q247,"-",'Basis-Tabelle-Samen'!J247,"-garden-to-go-slovak.jpg")),
IF($C$1="Slowenisch - SI",HYPERLINK(CONCATENATE("https://www.saflax.de/0-WVK-Retail/Bilder-Pictures/SAFLAX-",'Basis-Tabelle-Samen'!Q247,"-",'Basis-Tabelle-Samen'!J247,"-garden-to-go-slovenian.jpg")),
IF($C$1="Spanisch - ES",HYPERLINK(CONCATENATE("https://www.saflax.de/0-WVK-Retail/Bilder-Pictures/SAFLAX-",'Basis-Tabelle-Samen'!Q247,"-",'Basis-Tabelle-Samen'!J247,"-garden-to-go-spanish.jpg")),
IF($C$1="Tschechisch - CZ",HYPERLINK(CONCATENATE("https://www.saflax.de/0-WVK-Retail/Bilder-Pictures/SAFLAX-",'Basis-Tabelle-Samen'!Q247,"-",'Basis-Tabelle-Samen'!J247,"-garden-to-go-czech.jpg")),
IF($C$1="Türkisch - TR",HYPERLINK(CONCATENATE("https://www.saflax.de/0-WVK-Retail/Bilder-Pictures/SAFLAX-",'Basis-Tabelle-Samen'!Q247,"-",'Basis-Tabelle-Samen'!J247,"-garden-to-go-turkish.jpg")),
IF($C$1="Ungarisch - HU",HYPERLINK(CONCATENATE("https://www.saflax.de/0-WVK-Retail/Bilder-Pictures/SAFLAX-",'Basis-Tabelle-Samen'!Q247,"-",'Basis-Tabelle-Samen'!J247,"-garden-to-go-hungarian.jpg")),
" ACHTUNG")))))))))))))))))))))))))))))</f>
        <v>https://www.saflax.de/0-WVK-Retail/Bilder-Pictures/SAFLAX-53411-lycopersicon-esculentum-garden-to-go-english.jpg</v>
      </c>
      <c r="AP258" s="330" t="str">
        <f>IF(K258&lt;1,"",
IF($C$1="Bulgarisch - BG",HYPERLINK(CONCATENATE("https://www.saflax.de/0-WVK-Retail/Bilder-Pictures/SAFLAX-",'Basis-Tabelle-Samen'!T247,"-",'Basis-Tabelle-Samen'!J247,"-cultivation-set-bulgarian.jpg")),
IF($C$1="Dänisch - DK",HYPERLINK(CONCATENATE("https://www.saflax.de/0-WVK-Retail/Bilder-Pictures/SAFLAX-",'Basis-Tabelle-Samen'!T247,"-",'Basis-Tabelle-Samen'!J247,"-cultivation-set-danish.jpg")),
IF($C$1="Deutsch - DE",HYPERLINK(CONCATENATE("https://www.saflax.de/0-WVK-Retail/Bilder-Pictures/SAFLAX-",'Basis-Tabelle-Samen'!T247,"-",'Basis-Tabelle-Samen'!J247,"-cultivation-set-german.jpg")),
IF($C$1="Englisch - UK",HYPERLINK(CONCATENATE("https://www.saflax.de/0-WVK-Retail/Bilder-Pictures/SAFLAX-",'Basis-Tabelle-Samen'!T247,"-",'Basis-Tabelle-Samen'!J247,"-cultivation-set-english.jpg")),
IF($C$1="Estnisch - EE",HYPERLINK(CONCATENATE("https://www.saflax.de/0-WVK-Retail/Bilder-Pictures/SAFLAX-",'Basis-Tabelle-Samen'!T247,"-",'Basis-Tabelle-Samen'!J247,"-cultivation-set-estonian.jpg")),
IF($C$1="Finnisch - FI",HYPERLINK(CONCATENATE("https://www.saflax.de/0-WVK-Retail/Bilder-Pictures/SAFLAX-",'Basis-Tabelle-Samen'!T247,"-",'Basis-Tabelle-Samen'!J247,"-cultivation-set-finnish.jpg")),
IF($C$1="Französisch - FR",HYPERLINK(CONCATENATE("https://www.saflax.de/0-WVK-Retail/Bilder-Pictures/SAFLAX-",'Basis-Tabelle-Samen'!T247,"-",'Basis-Tabelle-Samen'!J247,"-cultivation-set-french.jpg")),
IF($C$1="Griechisch - GR",HYPERLINK(CONCATENATE("https://www.saflax.de/0-WVK-Retail/Bilder-Pictures/SAFLAX-",'Basis-Tabelle-Samen'!T247,"-",'Basis-Tabelle-Samen'!J247,"-cultivation-set-greek.jpg")),
IF($C$1="Irisch - IE",HYPERLINK(CONCATENATE("https://www.saflax.de/0-WVK-Retail/Bilder-Pictures/SAFLAX-",'Basis-Tabelle-Samen'!T247,"-",'Basis-Tabelle-Samen'!J247,"-cultivation-set-irish.jpg")),
IF($C$1="Isländisch - IS",HYPERLINK(CONCATENATE("https://www.saflax.de/0-WVK-Retail/Bilder-Pictures/SAFLAX-",'Basis-Tabelle-Samen'!T247,"-",'Basis-Tabelle-Samen'!J247,"-cultivation-set-icelandic.jpg")),
IF($C$1="Italienisch - IT",HYPERLINK(CONCATENATE("https://www.saflax.de/0-WVK-Retail/Bilder-Pictures/SAFLAX-",'Basis-Tabelle-Samen'!T247,"-",'Basis-Tabelle-Samen'!J247,"-cultivation-set-italian.jpg")),
IF($C$1="Japanisch - JP",HYPERLINK(CONCATENATE("https://www.saflax.de/0-WVK-Retail/Bilder-Pictures/SAFLAX-",'Basis-Tabelle-Samen'!T247,"-",'Basis-Tabelle-Samen'!J247,"-cultivation-set-japanese.jpg")),
IF($C$1="Kroatisch - HR",HYPERLINK(CONCATENATE("https://www.saflax.de/0-WVK-Retail/Bilder-Pictures/SAFLAX-",'Basis-Tabelle-Samen'!T247,"-",'Basis-Tabelle-Samen'!J247,"-cultivation-set-croatian.jpg")),
IF($C$1="Lettisch - LV",HYPERLINK(CONCATENATE("https://www.saflax.de/0-WVK-Retail/Bilder-Pictures/SAFLAX-",'Basis-Tabelle-Samen'!T247,"-",'Basis-Tabelle-Samen'!J247,"-cultivation-set-latvian.jpg")),
IF($C$1="Litauisch - LT",HYPERLINK(CONCATENATE("https://www.saflax.de/0-WVK-Retail/Bilder-Pictures/SAFLAX-",'Basis-Tabelle-Samen'!T247,"-",'Basis-Tabelle-Samen'!J247,"-cultivation-set-lithuanian.jpg")),
IF($C$1="Maltesisch - MT",HYPERLINK(CONCATENATE("https://www.saflax.de/0-WVK-Retail/Bilder-Pictures/SAFLAX-",'Basis-Tabelle-Samen'!T247,"-",'Basis-Tabelle-Samen'!J247,"-cultivation-set-maltese.jpg")),
IF($C$1="Niederländisch - NL",HYPERLINK(CONCATENATE("https://www.saflax.de/0-WVK-Retail/Bilder-Pictures/SAFLAX-",'Basis-Tabelle-Samen'!T247,"-",'Basis-Tabelle-Samen'!J247,"-cultivation-set-dutch.jpg")),
IF($C$1="Norwegisch - NO",HYPERLINK(CONCATENATE("https://www.saflax.de/0-WVK-Retail/Bilder-Pictures/SAFLAX-",'Basis-Tabelle-Samen'!T247,"-",'Basis-Tabelle-Samen'!J247,"-cultivation-set-nowegian.jpg")),
IF($C$1="Polnisch - PL",HYPERLINK(CONCATENATE("https://www.saflax.de/0-WVK-Retail/Bilder-Pictures/SAFLAX-",'Basis-Tabelle-Samen'!T247,"-",'Basis-Tabelle-Samen'!J247,"-cultivation-set-polish.jpg")),
IF($C$1="Portugiesisch - PT",HYPERLINK(CONCATENATE("https://www.saflax.de/0-WVK-Retail/Bilder-Pictures/SAFLAX-",'Basis-Tabelle-Samen'!T247,"-",'Basis-Tabelle-Samen'!J247,"-cultivation-set-portuguese.jpg")),
IF($C$1="Rumänisch - RO",HYPERLINK(CONCATENATE("https://www.saflax.de/0-WVK-Retail/Bilder-Pictures/SAFLAX-",'Basis-Tabelle-Samen'!T247,"-",'Basis-Tabelle-Samen'!J247,"-cultivation-set-romanian.jpg")),
IF($C$1="Schwedisch - SE",HYPERLINK(CONCATENATE("https://www.saflax.de/0-WVK-Retail/Bilder-Pictures/SAFLAX-",'Basis-Tabelle-Samen'!T247,"-",'Basis-Tabelle-Samen'!J247,"-cultivation-set-swedish.jpg")),
IF($C$1="Slowakisch - SK",HYPERLINK(CONCATENATE("https://www.saflax.de/0-WVK-Retail/Bilder-Pictures/SAFLAX-",'Basis-Tabelle-Samen'!T247,"-",'Basis-Tabelle-Samen'!J247,"-cultivation-set-slovak.jpg")),
IF($C$1="Slowenisch - SI",HYPERLINK(CONCATENATE("https://www.saflax.de/0-WVK-Retail/Bilder-Pictures/SAFLAX-",'Basis-Tabelle-Samen'!T247,"-",'Basis-Tabelle-Samen'!J247,"-cultivation-set-slovenian.jpg")),
IF($C$1="Spanisch - ES",HYPERLINK(CONCATENATE("https://www.saflax.de/0-WVK-Retail/Bilder-Pictures/SAFLAX-",'Basis-Tabelle-Samen'!T247,"-",'Basis-Tabelle-Samen'!J247,"-cultivation-set-spanish.jpg")),
IF($C$1="Tschechisch - CZ",HYPERLINK(CONCATENATE("https://www.saflax.de/0-WVK-Retail/Bilder-Pictures/SAFLAX-",'Basis-Tabelle-Samen'!T247,"-",'Basis-Tabelle-Samen'!J247,"-cultivation-set-czech.jpg")),
IF($C$1="Türkisch - TR",HYPERLINK(CONCATENATE("https://www.saflax.de/0-WVK-Retail/Bilder-Pictures/SAFLAX-",'Basis-Tabelle-Samen'!T247,"-",'Basis-Tabelle-Samen'!J247,"-cultivation-set-turkish.jpg")),
IF($C$1="Ungarisch - HU",HYPERLINK(CONCATENATE("https://www.saflax.de/0-WVK-Retail/Bilder-Pictures/SAFLAX-",'Basis-Tabelle-Samen'!T247,"-",'Basis-Tabelle-Samen'!J247,"-cultivation-set-hungarian.jpg")),
" ACHTUNG")))))))))))))))))))))))))))))</f>
        <v>https://www.saflax.de/0-WVK-Retail/Bilder-Pictures/SAFLAX-33411-lycopersicon-esculentum-cultivation-set-english.jpg</v>
      </c>
      <c r="AQ258" s="330" t="str">
        <f>IF(L258&lt;1,"",
IF($C$1="Bulgarisch - BG",HYPERLINK(CONCATENATE("https://www.saflax.de/0-WVK-Retail/Bilder-Pictures/SAFLAX-",'Basis-Tabelle-Samen'!W247,"-",'Basis-Tabelle-Samen'!J247,"-garden-in-the-bag-bulgarian.jpg")),
IF($C$1="Dänisch - DK",HYPERLINK(CONCATENATE("https://www.saflax.de/0-WVK-Retail/Bilder-Pictures/SAFLAX-",'Basis-Tabelle-Samen'!W247,"-",'Basis-Tabelle-Samen'!J247,"-garden-in-the-bag-danish.jpg")),
IF($C$1="Deutsch - DE",HYPERLINK(CONCATENATE("https://www.saflax.de/0-WVK-Retail/Bilder-Pictures/SAFLAX-",'Basis-Tabelle-Samen'!W247,"-",'Basis-Tabelle-Samen'!J247,"-garden-in-the-bag-german.jpg")),
IF($C$1="Englisch - UK",HYPERLINK(CONCATENATE("https://www.saflax.de/0-WVK-Retail/Bilder-Pictures/SAFLAX-",'Basis-Tabelle-Samen'!W247,"-",'Basis-Tabelle-Samen'!J247,"-garden-in-the-bag-english.jpg")),
IF($C$1="Estnisch - EE",HYPERLINK(CONCATENATE("https://www.saflax.de/0-WVK-Retail/Bilder-Pictures/SAFLAX-",'Basis-Tabelle-Samen'!W247,"-",'Basis-Tabelle-Samen'!J247,"-garden-in-the-bag-estonian.jpg")),
IF($C$1="Finnisch - FI",HYPERLINK(CONCATENATE("https://www.saflax.de/0-WVK-Retail/Bilder-Pictures/SAFLAX-",'Basis-Tabelle-Samen'!W247,"-",'Basis-Tabelle-Samen'!J247,"-garden-in-the-bag-finnish.jpg")),
IF($C$1="Französisch - FR",HYPERLINK(CONCATENATE("https://www.saflax.de/0-WVK-Retail/Bilder-Pictures/SAFLAX-",'Basis-Tabelle-Samen'!W247,"-",'Basis-Tabelle-Samen'!J247,"-garden-in-the-bag-french.jpg")),
IF($C$1="Griechisch - GR",HYPERLINK(CONCATENATE("https://www.saflax.de/0-WVK-Retail/Bilder-Pictures/SAFLAX-",'Basis-Tabelle-Samen'!W247,"-",'Basis-Tabelle-Samen'!J247,"-garden-in-the-bag-greek.jpg")),
IF($C$1="Irisch - IE",HYPERLINK(CONCATENATE("https://www.saflax.de/0-WVK-Retail/Bilder-Pictures/SAFLAX-",'Basis-Tabelle-Samen'!W247,"-",'Basis-Tabelle-Samen'!J247,"-garden-in-the-bag-irish.jpg")),
IF($C$1="Isländisch - IS",HYPERLINK(CONCATENATE("https://www.saflax.de/0-WVK-Retail/Bilder-Pictures/SAFLAX-",'Basis-Tabelle-Samen'!W247,"-",'Basis-Tabelle-Samen'!J247,"-garden-in-the-bag-icelandic.jpg")),
IF($C$1="Italienisch - IT",HYPERLINK(CONCATENATE("https://www.saflax.de/0-WVK-Retail/Bilder-Pictures/SAFLAX-",'Basis-Tabelle-Samen'!W247,"-",'Basis-Tabelle-Samen'!J247,"-garden-in-the-bag-italian.jpg")),
IF($C$1="Japanisch - JP",HYPERLINK(CONCATENATE("https://www.saflax.de/0-WVK-Retail/Bilder-Pictures/SAFLAX-",'Basis-Tabelle-Samen'!W247,"-",'Basis-Tabelle-Samen'!J247,"-garden-in-the-bag-japanese.jpg")),
IF($C$1="Kroatisch - HR",HYPERLINK(CONCATENATE("https://www.saflax.de/0-WVK-Retail/Bilder-Pictures/SAFLAX-",'Basis-Tabelle-Samen'!W247,"-",'Basis-Tabelle-Samen'!J247,"-garden-in-the-bag-croatian.jpg")),
IF($C$1="Lettisch - LV",HYPERLINK(CONCATENATE("https://www.saflax.de/0-WVK-Retail/Bilder-Pictures/SAFLAX-",'Basis-Tabelle-Samen'!W247,"-",'Basis-Tabelle-Samen'!J247,"-garden-in-the-bag-latvian.jpg")),
IF($C$1="Litauisch - LT",HYPERLINK(CONCATENATE("https://www.saflax.de/0-WVK-Retail/Bilder-Pictures/SAFLAX-",'Basis-Tabelle-Samen'!W247,"-",'Basis-Tabelle-Samen'!J247,"-garden-in-the-bag-lithuanian.jpg")),
IF($C$1="Maltesisch - MT",HYPERLINK(CONCATENATE("https://www.saflax.de/0-WVK-Retail/Bilder-Pictures/SAFLAX-",'Basis-Tabelle-Samen'!W247,"-",'Basis-Tabelle-Samen'!J247,"-garden-in-the-bag-maltese.jpg")),
IF($C$1="Niederländisch - NL",HYPERLINK(CONCATENATE("https://www.saflax.de/0-WVK-Retail/Bilder-Pictures/SAFLAX-",'Basis-Tabelle-Samen'!W247,"-",'Basis-Tabelle-Samen'!J247,"-garden-in-the-bag-dutch.jpg")),
IF($C$1="Norwegisch - NO",HYPERLINK(CONCATENATE("https://www.saflax.de/0-WVK-Retail/Bilder-Pictures/SAFLAX-",'Basis-Tabelle-Samen'!W247,"-",'Basis-Tabelle-Samen'!J247,"-garden-in-the-bag-nowegian.jpg")),
IF($C$1="Polnisch - PL",HYPERLINK(CONCATENATE("https://www.saflax.de/0-WVK-Retail/Bilder-Pictures/SAFLAX-",'Basis-Tabelle-Samen'!W247,"-",'Basis-Tabelle-Samen'!J247,"-garden-in-the-bag-polish.jpg")),
IF($C$1="Portugiesisch - PT",HYPERLINK(CONCATENATE("https://www.saflax.de/0-WVK-Retail/Bilder-Pictures/SAFLAX-",'Basis-Tabelle-Samen'!W247,"-",'Basis-Tabelle-Samen'!J247,"-garden-in-the-bag-portuguese.jpg")),
IF($C$1="Rumänisch - RO",HYPERLINK(CONCATENATE("https://www.saflax.de/0-WVK-Retail/Bilder-Pictures/SAFLAX-",'Basis-Tabelle-Samen'!W247,"-",'Basis-Tabelle-Samen'!J247,"-garden-in-the-bag-romanian.jpg")),
IF($C$1="Schwedisch - SE",HYPERLINK(CONCATENATE("https://www.saflax.de/0-WVK-Retail/Bilder-Pictures/SAFLAX-",'Basis-Tabelle-Samen'!W247,"-",'Basis-Tabelle-Samen'!J247,"-garden-in-the-bag-swedish.jpg")),
IF($C$1="Slowakisch - SK",HYPERLINK(CONCATENATE("https://www.saflax.de/0-WVK-Retail/Bilder-Pictures/SAFLAX-",'Basis-Tabelle-Samen'!W247,"-",'Basis-Tabelle-Samen'!J247,"-garden-in-the-bag-slovak.jpg")),
IF($C$1="Slowenisch - SI",HYPERLINK(CONCATENATE("https://www.saflax.de/0-WVK-Retail/Bilder-Pictures/SAFLAX-",'Basis-Tabelle-Samen'!W247,"-",'Basis-Tabelle-Samen'!J247,"-garden-in-the-bag-slovenian.jpg")),
IF($C$1="Spanisch - ES",HYPERLINK(CONCATENATE("https://www.saflax.de/0-WVK-Retail/Bilder-Pictures/SAFLAX-",'Basis-Tabelle-Samen'!W247,"-",'Basis-Tabelle-Samen'!J247,"-garden-in-the-bag-spanish.jpg")),
IF($C$1="Tschechisch - CZ",HYPERLINK(CONCATENATE("https://www.saflax.de/0-WVK-Retail/Bilder-Pictures/SAFLAX-",'Basis-Tabelle-Samen'!W247,"-",'Basis-Tabelle-Samen'!J247,"-garden-in-the-bag-czech.jpg")),
IF($C$1="Türkisch - TR",HYPERLINK(CONCATENATE("https://www.saflax.de/0-WVK-Retail/Bilder-Pictures/SAFLAX-",'Basis-Tabelle-Samen'!W247,"-",'Basis-Tabelle-Samen'!J247,"-garden-in-the-bag-turkish.jpg")),
IF($C$1="Ungarisch - HU",HYPERLINK(CONCATENATE("https://www.saflax.de/0-WVK-Retail/Bilder-Pictures/SAFLAX-",'Basis-Tabelle-Samen'!W247,"-",'Basis-Tabelle-Samen'!J247,"-garden-in-the-bag-hungarian.jpg")),
" ACHTUNG")))))))))))))))))))))))))))))</f>
        <v>https://www.saflax.de/0-WVK-Retail/Bilder-Pictures/SAFLAX-63411-lycopersicon-esculentum-garden-in-the-bag-english.jpg</v>
      </c>
    </row>
    <row r="259" spans="1:43" ht="17.100000000000001" customHeight="1" x14ac:dyDescent="0.2">
      <c r="A259" s="318" t="str">
        <f>IF('Basis-Tabelle-Samen'!A246="","",IF($C$1="Deutsch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59" s="319" t="str">
        <f>'Basis-Tabelle-Samen'!I246</f>
        <v>Lycopersicon esculentum</v>
      </c>
      <c r="C259" s="316" t="str">
        <f>IF($C$1="Bulgarisch - BG",'Basis-Tabelle-Samen'!Z246,
IF($C$1="Dänisch - DK",'Basis-Tabelle-Samen'!AA246,
IF($C$1="Deutsch - DE",'Basis-Tabelle-Samen'!AB246,
IF($C$1="Englisch - UK",'Basis-Tabelle-Samen'!AC246,
IF($C$1="Estnisch - EE",'Basis-Tabelle-Samen'!AD246,
IF($C$1="Finnisch - FI",'Basis-Tabelle-Samen'!AE246,
IF($C$1="Französisch - FR",'Basis-Tabelle-Samen'!AF246,
IF($C$1="Griechisch - GR",'Basis-Tabelle-Samen'!AG246,
IF($C$1="Irisch - IE",'Basis-Tabelle-Samen'!AH246,
IF($C$1="Isländisch - IS",'Basis-Tabelle-Samen'!AI246,
IF($C$1="Italienisch - IT",'Basis-Tabelle-Samen'!AJ246,
IF($C$1="Japanisch - JP",'Basis-Tabelle-Samen'!AK246,
IF($C$1="Kroatisch - HR",'Basis-Tabelle-Samen'!AL246,
IF($C$1="Lettisch - LV",'Basis-Tabelle-Samen'!AM246,
IF($C$1="Litauisch - LT",'Basis-Tabelle-Samen'!AN246,
IF($C$1="Maltesisch - MT",'Basis-Tabelle-Samen'!AO246,
IF($C$1="Niederländisch - NL",'Basis-Tabelle-Samen'!AP246,
IF($C$1="Norwegisch - NO",'Basis-Tabelle-Samen'!AQ246,
IF($C$1="Polnisch - PL",'Basis-Tabelle-Samen'!AR246,
IF($C$1="Portugiesisch - PT",'Basis-Tabelle-Samen'!AS246,
IF($C$1="Rumänisch - RO",'Basis-Tabelle-Samen'!AT246,
IF($C$1="Schwedisch - SE",'Basis-Tabelle-Samen'!AU246,
IF($C$1="Slowakisch - SK",'Basis-Tabelle-Samen'!AV246,
IF($C$1="Slowenisch - SI",'Basis-Tabelle-Samen'!AW246,
IF($C$1="Spanisch - ES",'Basis-Tabelle-Samen'!AX246,
IF($C$1="Tschechisch - CZ",'Basis-Tabelle-Samen'!AY246,
IF($C$1="Türkisch - TR",'Basis-Tabelle-Samen'!AZ246,
IF($C$1="Ungarisch - HU",'Basis-Tabelle-Samen'!BA246,
" ACHTUNG"))))))))))))))))))))))))))))</f>
        <v>Tomato - Tigerella</v>
      </c>
      <c r="D259" s="320">
        <f>'Basis-Tabelle-Samen'!F246</f>
        <v>10</v>
      </c>
      <c r="E259" s="321" t="str">
        <f>'Basis-Tabelle-Samen'!H246</f>
        <v>7 %</v>
      </c>
      <c r="F259" s="322" t="str">
        <f>IF('Basis-Tabelle-Samen'!G246="","",'Basis-Tabelle-Samen'!G246)</f>
        <v>05</v>
      </c>
      <c r="G259" s="320">
        <f>'Basis-Tabelle-Samen'!C246</f>
        <v>13409</v>
      </c>
      <c r="H259" s="323">
        <f>'Basis-Tabelle-Samen'!D246</f>
        <v>4055473134093</v>
      </c>
      <c r="I259" s="324">
        <f>'Basis-Tabelle-Samen'!E246</f>
        <v>1.85</v>
      </c>
      <c r="J259" s="325">
        <f t="shared" si="3"/>
        <v>12</v>
      </c>
      <c r="K259" s="326">
        <f>'Basis-Tabelle-Samen'!K246</f>
        <v>73409</v>
      </c>
      <c r="L259" s="323">
        <f>'Basis-Tabelle-Samen'!L246</f>
        <v>4055473734095</v>
      </c>
      <c r="M259" s="324">
        <f>'Basis-Tabelle-Samen'!M246</f>
        <v>2.4500000000000002</v>
      </c>
      <c r="N259" s="326">
        <f>IF(K259&lt;1,"",'3'!$I$15)</f>
        <v>15</v>
      </c>
      <c r="O259" s="327">
        <f>IF(K259&lt;1,"",'3'!$J$11)</f>
        <v>90</v>
      </c>
      <c r="P259" s="326">
        <f>'Basis-Tabelle-Samen'!N246</f>
        <v>83409</v>
      </c>
      <c r="Q259" s="323">
        <f>'Basis-Tabelle-Samen'!O246</f>
        <v>4055473834092</v>
      </c>
      <c r="R259" s="328">
        <f>'Basis-Tabelle-Samen'!P246</f>
        <v>3.75</v>
      </c>
      <c r="S259" s="326">
        <f>IF(R259&lt;1,"",'3'!$M$15)</f>
        <v>18</v>
      </c>
      <c r="T259" s="327">
        <f>IF(R259&lt;1,"",'3'!$N$11)</f>
        <v>72</v>
      </c>
      <c r="U259" s="326">
        <f>'Basis-Tabelle-Samen'!Q246</f>
        <v>53409</v>
      </c>
      <c r="V259" s="323">
        <f>'Basis-Tabelle-Samen'!R246</f>
        <v>4055473534091</v>
      </c>
      <c r="W259" s="324">
        <f>'Basis-Tabelle-Samen'!S246</f>
        <v>4.95</v>
      </c>
      <c r="X259" s="326">
        <f>IF(U259&lt;1,"",'3'!$Q$15)</f>
        <v>6</v>
      </c>
      <c r="Y259" s="327">
        <f>IF(U259&lt;1,"",'3'!$R$11)</f>
        <v>24</v>
      </c>
      <c r="Z259" s="326">
        <f>'Basis-Tabelle-Samen'!T246</f>
        <v>33409</v>
      </c>
      <c r="AA259" s="323">
        <f>'Basis-Tabelle-Samen'!U246</f>
        <v>4055473334097</v>
      </c>
      <c r="AB259" s="324">
        <f>'Basis-Tabelle-Samen'!V246</f>
        <v>6.75</v>
      </c>
      <c r="AC259" s="326">
        <f>IF(Z259&lt;1,"",'3'!$U$15)</f>
        <v>6</v>
      </c>
      <c r="AD259" s="327">
        <f>IF(Z259&lt;1,"",'3'!$V$11)</f>
        <v>24</v>
      </c>
      <c r="AE259" s="326">
        <f>'Basis-Tabelle-Samen'!W246</f>
        <v>63409</v>
      </c>
      <c r="AF259" s="323">
        <f>'Basis-Tabelle-Samen'!X246</f>
        <v>4055473634098</v>
      </c>
      <c r="AG259" s="324">
        <f>'Basis-Tabelle-Samen'!Y246</f>
        <v>2.95</v>
      </c>
      <c r="AH259" s="326">
        <f>IF(AE259&lt;1,"",'3'!$Y$15)</f>
        <v>8</v>
      </c>
      <c r="AI259" s="327">
        <f>IF(AE259&lt;1,"",'3'!$Z$11)</f>
        <v>64</v>
      </c>
      <c r="AJ259" s="315"/>
      <c r="AK259" s="316" t="str">
        <f>IF(G259&lt;1,"",
IF($C$1="Bulgarisch - BG",HYPERLINK(CONCATENATE("https://www.saflax.de/0-WVK-Retail/Bilder-Pictures/SAFLAX-",'Basis-Tabelle-Samen'!C246,"-",'Basis-Tabelle-Samen'!J246,"-seed-package-front-cr-bulgarian.jpg")),
IF($C$1="Dänisch - DK",HYPERLINK(CONCATENATE("https://www.saflax.de/0-WVK-Retail/Bilder-Pictures/SAFLAX-",'Basis-Tabelle-Samen'!C246,"-",'Basis-Tabelle-Samen'!J246,"-seed-package-front-cr-danish.jpg")),
IF($C$1="Deutsch - DE",HYPERLINK(CONCATENATE("https://www.saflax.de/0-WVK-Retail/Bilder-Pictures/SAFLAX-",'Basis-Tabelle-Samen'!C246,"-",'Basis-Tabelle-Samen'!J246,"-seed-package-front-cr-german.jpg")),
IF($C$1="Englisch - UK",HYPERLINK(CONCATENATE("https://www.saflax.de/0-WVK-Retail/Bilder-Pictures/SAFLAX-",'Basis-Tabelle-Samen'!C246,"-",'Basis-Tabelle-Samen'!J246,"-seed-package-front-cr-english.jpg")),
IF($C$1="Estnisch - EE",HYPERLINK(CONCATENATE("https://www.saflax.de/0-WVK-Retail/Bilder-Pictures/SAFLAX-",'Basis-Tabelle-Samen'!C246,"-",'Basis-Tabelle-Samen'!J246,"-seed-package-front-cr-estonian.jpg")),
IF($C$1="Finnisch - FI",HYPERLINK(CONCATENATE("https://www.saflax.de/0-WVK-Retail/Bilder-Pictures/SAFLAX-",'Basis-Tabelle-Samen'!C246,"-",'Basis-Tabelle-Samen'!J246,"-seed-package-front-cr-finnish.jpg")),
IF($C$1="Französisch - FR",HYPERLINK(CONCATENATE("https://www.saflax.de/0-WVK-Retail/Bilder-Pictures/SAFLAX-",'Basis-Tabelle-Samen'!C246,"-",'Basis-Tabelle-Samen'!J246,"-seed-package-front-cr-french.jpg")),
IF($C$1="Griechisch - GR",HYPERLINK(CONCATENATE("https://www.saflax.de/0-WVK-Retail/Bilder-Pictures/SAFLAX-",'Basis-Tabelle-Samen'!C246,"-",'Basis-Tabelle-Samen'!J246,"-seed-package-front-cr-greek.jpg")),
IF($C$1="Irisch - IE",HYPERLINK(CONCATENATE("https://www.saflax.de/0-WVK-Retail/Bilder-Pictures/SAFLAX-",'Basis-Tabelle-Samen'!C246,"-",'Basis-Tabelle-Samen'!J246,"-seed-package-front-cr-irish.jpg")),
IF($C$1="Isländisch - IS",HYPERLINK(CONCATENATE("https://www.saflax.de/0-WVK-Retail/Bilder-Pictures/SAFLAX-",'Basis-Tabelle-Samen'!C246,"-",'Basis-Tabelle-Samen'!J246,"-seed-package-front-cr-icelandic.jpg")),
IF($C$1="Italienisch - IT",HYPERLINK(CONCATENATE("https://www.saflax.de/0-WVK-Retail/Bilder-Pictures/SAFLAX-",'Basis-Tabelle-Samen'!C246,"-",'Basis-Tabelle-Samen'!J246,"-seed-package-front-cr-italian.jpg")),
IF($C$1="Japanisch - JP",HYPERLINK(CONCATENATE("https://www.saflax.de/0-WVK-Retail/Bilder-Pictures/SAFLAX-",'Basis-Tabelle-Samen'!C246,"-",'Basis-Tabelle-Samen'!J246,"-seed-package-front-cr-japanese.jpg")),
IF($C$1="Kroatisch - HR",HYPERLINK(CONCATENATE("https://www.saflax.de/0-WVK-Retail/Bilder-Pictures/SAFLAX-",'Basis-Tabelle-Samen'!C246,"-",'Basis-Tabelle-Samen'!J246,"-seed-package-front-cr-croatian.jpg")),
IF($C$1="Lettisch - LV",HYPERLINK(CONCATENATE("https://www.saflax.de/0-WVK-Retail/Bilder-Pictures/SAFLAX-",'Basis-Tabelle-Samen'!C246,"-",'Basis-Tabelle-Samen'!J246,"-seed-package-front-cr-latvian.jpg")),
IF($C$1="Litauisch - LT",HYPERLINK(CONCATENATE("https://www.saflax.de/0-WVK-Retail/Bilder-Pictures/SAFLAX-",'Basis-Tabelle-Samen'!C246,"-",'Basis-Tabelle-Samen'!J246,"-seed-package-front-cr-lithuanian.jpg")),
IF($C$1="Maltesisch - MT",HYPERLINK(CONCATENATE("https://www.saflax.de/0-WVK-Retail/Bilder-Pictures/SAFLAX-",'Basis-Tabelle-Samen'!C246,"-",'Basis-Tabelle-Samen'!J246,"-seed-package-front-cr-maltese.jpg")),
IF($C$1="Niederländisch - NL",HYPERLINK(CONCATENATE("https://www.saflax.de/0-WVK-Retail/Bilder-Pictures/SAFLAX-",'Basis-Tabelle-Samen'!C246,"-",'Basis-Tabelle-Samen'!J246,"-seed-package-front-cr-dutch.jpg")),
IF($C$1="Norwegisch - NO",HYPERLINK(CONCATENATE("https://www.saflax.de/0-WVK-Retail/Bilder-Pictures/SAFLAX-",'Basis-Tabelle-Samen'!C246,"-",'Basis-Tabelle-Samen'!J246,"-seed-package-front-cr-nowegian.jpg")),
IF($C$1="Polnisch - PL",HYPERLINK(CONCATENATE("https://www.saflax.de/0-WVK-Retail/Bilder-Pictures/SAFLAX-",'Basis-Tabelle-Samen'!C246,"-",'Basis-Tabelle-Samen'!J246,"-seed-package-front-cr-polish.jpg")),
IF($C$1="Portugiesisch - PT",HYPERLINK(CONCATENATE("https://www.saflax.de/0-WVK-Retail/Bilder-Pictures/SAFLAX-",'Basis-Tabelle-Samen'!C246,"-",'Basis-Tabelle-Samen'!J246,"-seed-package-front-cr-portuguese.jpg")),
IF($C$1="Rumänisch - RO",HYPERLINK(CONCATENATE("https://www.saflax.de/0-WVK-Retail/Bilder-Pictures/SAFLAX-",'Basis-Tabelle-Samen'!C246,"-",'Basis-Tabelle-Samen'!J246,"-seed-package-front-cr-romanian.jpg")),
IF($C$1="Schwedisch - SE",HYPERLINK(CONCATENATE("https://www.saflax.de/0-WVK-Retail/Bilder-Pictures/SAFLAX-",'Basis-Tabelle-Samen'!C246,"-",'Basis-Tabelle-Samen'!J246,"-seed-package-front-cr-swedish.jpg")),
IF($C$1="Slowakisch - SK",HYPERLINK(CONCATENATE("https://www.saflax.de/0-WVK-Retail/Bilder-Pictures/SAFLAX-",'Basis-Tabelle-Samen'!C246,"-",'Basis-Tabelle-Samen'!J246,"-seed-package-front-cr-slovak.jpg")),
IF($C$1="Slowenisch - SI",HYPERLINK(CONCATENATE("https://www.saflax.de/0-WVK-Retail/Bilder-Pictures/SAFLAX-",'Basis-Tabelle-Samen'!C246,"-",'Basis-Tabelle-Samen'!J246,"-seed-package-front-cr-slovenian.jpg")),
IF($C$1="Spanisch - ES",HYPERLINK(CONCATENATE("https://www.saflax.de/0-WVK-Retail/Bilder-Pictures/SAFLAX-",'Basis-Tabelle-Samen'!C246,"-",'Basis-Tabelle-Samen'!J246,"-seed-package-front-cr-spanish.jpg")),
IF($C$1="Tschechisch - CZ",HYPERLINK(CONCATENATE("https://www.saflax.de/0-WVK-Retail/Bilder-Pictures/SAFLAX-",'Basis-Tabelle-Samen'!C246,"-",'Basis-Tabelle-Samen'!J246,"-seed-package-front-cr-czech.jpg")),
IF($C$1="Türkisch - TR",HYPERLINK(CONCATENATE("https://www.saflax.de/0-WVK-Retail/Bilder-Pictures/SAFLAX-",'Basis-Tabelle-Samen'!C246,"-",'Basis-Tabelle-Samen'!J246,"-seed-package-front-cr-turkish.jpg")),
IF($C$1="Ungarisch - HU",HYPERLINK(CONCATENATE("https://www.saflax.de/0-WVK-Retail/Bilder-Pictures/SAFLAX-",'Basis-Tabelle-Samen'!C246,"-",'Basis-Tabelle-Samen'!J246,"-seed-package-front-cr-hungarian.jpg")),
" ACHTUNG")))))))))))))))))))))))))))))</f>
        <v>https://www.saflax.de/0-WVK-Retail/Bilder-Pictures/SAFLAX-13409-lycopersicon-esculentum-seed-package-front-cr-english.jpg</v>
      </c>
      <c r="AL259" s="330" t="str">
        <f>IF(G259&lt;1,"",
IF($C$1="Bulgarisch - BG",HYPERLINK(CONCATENATE("https://www.saflax.de/0-WVK-Retail/Bilder-Pictures/SAFLAX-",'Basis-Tabelle-Samen'!C246,"-",'Basis-Tabelle-Samen'!J246,"-seed-package-back-cr-bulgarian.jpg")),
IF($C$1="Dänisch - DK",HYPERLINK(CONCATENATE("https://www.saflax.de/0-WVK-Retail/Bilder-Pictures/SAFLAX-",'Basis-Tabelle-Samen'!C246,"-",'Basis-Tabelle-Samen'!J246,"-seed-package-back-cr-danish.jpg")),
IF($C$1="Deutsch - DE",HYPERLINK(CONCATENATE("https://www.saflax.de/0-WVK-Retail/Bilder-Pictures/SAFLAX-",'Basis-Tabelle-Samen'!C246,"-",'Basis-Tabelle-Samen'!J246,"-seed-package-back-cr-german.jpg")),
IF($C$1="Englisch - UK",HYPERLINK(CONCATENATE("https://www.saflax.de/0-WVK-Retail/Bilder-Pictures/SAFLAX-",'Basis-Tabelle-Samen'!C246,"-",'Basis-Tabelle-Samen'!J246,"-seed-package-back-cr-english.jpg")),
IF($C$1="Estnisch - EE",HYPERLINK(CONCATENATE("https://www.saflax.de/0-WVK-Retail/Bilder-Pictures/SAFLAX-",'Basis-Tabelle-Samen'!C246,"-",'Basis-Tabelle-Samen'!J246,"-seed-package-back-cr-estonian.jpg")),
IF($C$1="Finnisch - FI",HYPERLINK(CONCATENATE("https://www.saflax.de/0-WVK-Retail/Bilder-Pictures/SAFLAX-",'Basis-Tabelle-Samen'!C246,"-",'Basis-Tabelle-Samen'!J246,"-seed-package-back-cr-finnish.jpg")),
IF($C$1="Französisch - FR",HYPERLINK(CONCATENATE("https://www.saflax.de/0-WVK-Retail/Bilder-Pictures/SAFLAX-",'Basis-Tabelle-Samen'!C246,"-",'Basis-Tabelle-Samen'!J246,"-seed-package-back-cr-french.jpg")),
IF($C$1="Griechisch - GR",HYPERLINK(CONCATENATE("https://www.saflax.de/0-WVK-Retail/Bilder-Pictures/SAFLAX-",'Basis-Tabelle-Samen'!C246,"-",'Basis-Tabelle-Samen'!J246,"-seed-package-back-cr-greek.jpg")),
IF($C$1="Irisch - IE",HYPERLINK(CONCATENATE("https://www.saflax.de/0-WVK-Retail/Bilder-Pictures/SAFLAX-",'Basis-Tabelle-Samen'!C246,"-",'Basis-Tabelle-Samen'!J246,"-seed-package-back-cr-irish.jpg")),
IF($C$1="Isländisch - IS",HYPERLINK(CONCATENATE("https://www.saflax.de/0-WVK-Retail/Bilder-Pictures/SAFLAX-",'Basis-Tabelle-Samen'!C246,"-",'Basis-Tabelle-Samen'!J246,"-seed-package-back-cr-icelandic.jpg")),
IF($C$1="Italienisch - IT",HYPERLINK(CONCATENATE("https://www.saflax.de/0-WVK-Retail/Bilder-Pictures/SAFLAX-",'Basis-Tabelle-Samen'!C246,"-",'Basis-Tabelle-Samen'!J246,"-seed-package-back-cr-italian.jpg")),
IF($C$1="Japanisch - JP",HYPERLINK(CONCATENATE("https://www.saflax.de/0-WVK-Retail/Bilder-Pictures/SAFLAX-",'Basis-Tabelle-Samen'!C246,"-",'Basis-Tabelle-Samen'!J246,"-seed-package-back-cr-japanese.jpg")),
IF($C$1="Kroatisch - HR",HYPERLINK(CONCATENATE("https://www.saflax.de/0-WVK-Retail/Bilder-Pictures/SAFLAX-",'Basis-Tabelle-Samen'!C246,"-",'Basis-Tabelle-Samen'!J246,"-seed-package-back-cr-croatian.jpg")),
IF($C$1="Lettisch - LV",HYPERLINK(CONCATENATE("https://www.saflax.de/0-WVK-Retail/Bilder-Pictures/SAFLAX-",'Basis-Tabelle-Samen'!C246,"-",'Basis-Tabelle-Samen'!J246,"-seed-package-back-cr-latvian.jpg")),
IF($C$1="Litauisch - LT",HYPERLINK(CONCATENATE("https://www.saflax.de/0-WVK-Retail/Bilder-Pictures/SAFLAX-",'Basis-Tabelle-Samen'!C246,"-",'Basis-Tabelle-Samen'!J246,"-seed-package-back-cr-lithuanian.jpg")),
IF($C$1="Maltesisch - MT",HYPERLINK(CONCATENATE("https://www.saflax.de/0-WVK-Retail/Bilder-Pictures/SAFLAX-",'Basis-Tabelle-Samen'!C246,"-",'Basis-Tabelle-Samen'!J246,"-seed-package-back-cr-maltese.jpg")),
IF($C$1="Niederländisch - NL",HYPERLINK(CONCATENATE("https://www.saflax.de/0-WVK-Retail/Bilder-Pictures/SAFLAX-",'Basis-Tabelle-Samen'!C246,"-",'Basis-Tabelle-Samen'!J246,"-seed-package-back-cr-dutch.jpg")),
IF($C$1="Norwegisch - NO",HYPERLINK(CONCATENATE("https://www.saflax.de/0-WVK-Retail/Bilder-Pictures/SAFLAX-",'Basis-Tabelle-Samen'!C246,"-",'Basis-Tabelle-Samen'!J246,"-seed-package-back-cr-nowegian.jpg")),
IF($C$1="Polnisch - PL",HYPERLINK(CONCATENATE("https://www.saflax.de/0-WVK-Retail/Bilder-Pictures/SAFLAX-",'Basis-Tabelle-Samen'!C246,"-",'Basis-Tabelle-Samen'!J246,"-seed-package-back-cr-polish.jpg")),
IF($C$1="Portugiesisch - PT",HYPERLINK(CONCATENATE("https://www.saflax.de/0-WVK-Retail/Bilder-Pictures/SAFLAX-",'Basis-Tabelle-Samen'!C246,"-",'Basis-Tabelle-Samen'!J246,"-seed-package-back-cr-portuguese.jpg")),
IF($C$1="Rumänisch - RO",HYPERLINK(CONCATENATE("https://www.saflax.de/0-WVK-Retail/Bilder-Pictures/SAFLAX-",'Basis-Tabelle-Samen'!C246,"-",'Basis-Tabelle-Samen'!J246,"-seed-package-back-cr-romanian.jpg")),
IF($C$1="Schwedisch - SE",HYPERLINK(CONCATENATE("https://www.saflax.de/0-WVK-Retail/Bilder-Pictures/SAFLAX-",'Basis-Tabelle-Samen'!C246,"-",'Basis-Tabelle-Samen'!J246,"-seed-package-back-cr-swedish.jpg")),
IF($C$1="Slowakisch - SK",HYPERLINK(CONCATENATE("https://www.saflax.de/0-WVK-Retail/Bilder-Pictures/SAFLAX-",'Basis-Tabelle-Samen'!C246,"-",'Basis-Tabelle-Samen'!J246,"-seed-package-back-cr-slovak.jpg")),
IF($C$1="Slowenisch - SI",HYPERLINK(CONCATENATE("https://www.saflax.de/0-WVK-Retail/Bilder-Pictures/SAFLAX-",'Basis-Tabelle-Samen'!C246,"-",'Basis-Tabelle-Samen'!J246,"-seed-package-back-cr-slovenian.jpg")),
IF($C$1="Spanisch - ES",HYPERLINK(CONCATENATE("https://www.saflax.de/0-WVK-Retail/Bilder-Pictures/SAFLAX-",'Basis-Tabelle-Samen'!C246,"-",'Basis-Tabelle-Samen'!J246,"-seed-package-back-cr-spanish.jpg")),
IF($C$1="Tschechisch - CZ",HYPERLINK(CONCATENATE("https://www.saflax.de/0-WVK-Retail/Bilder-Pictures/SAFLAX-",'Basis-Tabelle-Samen'!C246,"-",'Basis-Tabelle-Samen'!J246,"-seed-package-back-cr-czech.jpg")),
IF($C$1="Türkisch - TR",HYPERLINK(CONCATENATE("https://www.saflax.de/0-WVK-Retail/Bilder-Pictures/SAFLAX-",'Basis-Tabelle-Samen'!C246,"-",'Basis-Tabelle-Samen'!J246,"-seed-package-back-cr-turkish.jpg")),
IF($C$1="Ungarisch - HU",HYPERLINK(CONCATENATE("https://www.saflax.de/0-WVK-Retail/Bilder-Pictures/SAFLAX-",'Basis-Tabelle-Samen'!C246,"-",'Basis-Tabelle-Samen'!J246,"-seed-package-back-cr-hungarian.jpg")),
" ACHTUNG")))))))))))))))))))))))))))))</f>
        <v>https://www.saflax.de/0-WVK-Retail/Bilder-Pictures/SAFLAX-13409-lycopersicon-esculentum-seed-package-back-cr-english.jpg</v>
      </c>
      <c r="AM259" s="330" t="str">
        <f>IF(H259&lt;1,"",
IF($C$1="Bulgarisch - BG",HYPERLINK(CONCATENATE("https://www.saflax.de/0-WVK-Retail/Bilder-Pictures/SAFLAX-",'Basis-Tabelle-Samen'!K246,"-",'Basis-Tabelle-Samen'!J246,"-garden-to-go-mini-bulgarian.jpg")),
IF($C$1="Dänisch - DK",HYPERLINK(CONCATENATE("https://www.saflax.de/0-WVK-Retail/Bilder-Pictures/SAFLAX-",'Basis-Tabelle-Samen'!K246,"-",'Basis-Tabelle-Samen'!J246,"-garden-to-go-mini-danish.jpg")),
IF($C$1="Deutsch - DE",HYPERLINK(CONCATENATE("https://www.saflax.de/0-WVK-Retail/Bilder-Pictures/SAFLAX-",'Basis-Tabelle-Samen'!K246,"-",'Basis-Tabelle-Samen'!J246,"-garden-to-go-mini-german.jpg")),
IF($C$1="Englisch - UK",HYPERLINK(CONCATENATE("https://www.saflax.de/0-WVK-Retail/Bilder-Pictures/SAFLAX-",'Basis-Tabelle-Samen'!K246,"-",'Basis-Tabelle-Samen'!J246,"-garden-to-go-mini-english.jpg")),
IF($C$1="Estnisch - EE",HYPERLINK(CONCATENATE("https://www.saflax.de/0-WVK-Retail/Bilder-Pictures/SAFLAX-",'Basis-Tabelle-Samen'!K246,"-",'Basis-Tabelle-Samen'!J246,"-garden-to-go-mini-estonian.jpg")),
IF($C$1="Finnisch - FI",HYPERLINK(CONCATENATE("https://www.saflax.de/0-WVK-Retail/Bilder-Pictures/SAFLAX-",'Basis-Tabelle-Samen'!K246,"-",'Basis-Tabelle-Samen'!J246,"-garden-to-go-mini-finnish.jpg")),
IF($C$1="Französisch - FR",HYPERLINK(CONCATENATE("https://www.saflax.de/0-WVK-Retail/Bilder-Pictures/SAFLAX-",'Basis-Tabelle-Samen'!K246,"-",'Basis-Tabelle-Samen'!J246,"-garden-to-go-mini-french.jpg")),
IF($C$1="Griechisch - GR",HYPERLINK(CONCATENATE("https://www.saflax.de/0-WVK-Retail/Bilder-Pictures/SAFLAX-",'Basis-Tabelle-Samen'!K246,"-",'Basis-Tabelle-Samen'!J246,"-garden-to-go-mini-greek.jpg")),
IF($C$1="Irisch - IE",HYPERLINK(CONCATENATE("https://www.saflax.de/0-WVK-Retail/Bilder-Pictures/SAFLAX-",'Basis-Tabelle-Samen'!K246,"-",'Basis-Tabelle-Samen'!J246,"-garden-to-go-mini-irish.jpg")),
IF($C$1="Isländisch - IS",HYPERLINK(CONCATENATE("https://www.saflax.de/0-WVK-Retail/Bilder-Pictures/SAFLAX-",'Basis-Tabelle-Samen'!K246,"-",'Basis-Tabelle-Samen'!J246,"-garden-to-go-mini-icelandic.jpg")),
IF($C$1="Italienisch - IT",HYPERLINK(CONCATENATE("https://www.saflax.de/0-WVK-Retail/Bilder-Pictures/SAFLAX-",'Basis-Tabelle-Samen'!K246,"-",'Basis-Tabelle-Samen'!J246,"-garden-to-go-mini-italian.jpg")),
IF($C$1="Japanisch - JP",HYPERLINK(CONCATENATE("https://www.saflax.de/0-WVK-Retail/Bilder-Pictures/SAFLAX-",'Basis-Tabelle-Samen'!K246,"-",'Basis-Tabelle-Samen'!J246,"-garden-to-go-mini-japanese.jpg")),
IF($C$1="Kroatisch - HR",HYPERLINK(CONCATENATE("https://www.saflax.de/0-WVK-Retail/Bilder-Pictures/SAFLAX-",'Basis-Tabelle-Samen'!K246,"-",'Basis-Tabelle-Samen'!J246,"-garden-to-go-mini-croatian.jpg")),
IF($C$1="Lettisch - LV",HYPERLINK(CONCATENATE("https://www.saflax.de/0-WVK-Retail/Bilder-Pictures/SAFLAX-",'Basis-Tabelle-Samen'!K246,"-",'Basis-Tabelle-Samen'!J246,"-garden-to-go-mini-latvian.jpg")),
IF($C$1="Litauisch - LT",HYPERLINK(CONCATENATE("https://www.saflax.de/0-WVK-Retail/Bilder-Pictures/SAFLAX-",'Basis-Tabelle-Samen'!K246,"-",'Basis-Tabelle-Samen'!J246,"-garden-to-go-mini-lithuanian.jpg")),
IF($C$1="Maltesisch - MT",HYPERLINK(CONCATENATE("https://www.saflax.de/0-WVK-Retail/Bilder-Pictures/SAFLAX-",'Basis-Tabelle-Samen'!K246,"-",'Basis-Tabelle-Samen'!J246,"-garden-to-go-mini-maltese.jpg")),
IF($C$1="Niederländisch - NL",HYPERLINK(CONCATENATE("https://www.saflax.de/0-WVK-Retail/Bilder-Pictures/SAFLAX-",'Basis-Tabelle-Samen'!K246,"-",'Basis-Tabelle-Samen'!J246,"-garden-to-go-mini-dutch.jpg")),
IF($C$1="Norwegisch - NO",HYPERLINK(CONCATENATE("https://www.saflax.de/0-WVK-Retail/Bilder-Pictures/SAFLAX-",'Basis-Tabelle-Samen'!K246,"-",'Basis-Tabelle-Samen'!J246,"-garden-to-go-mini-nowegian.jpg")),
IF($C$1="Polnisch - PL",HYPERLINK(CONCATENATE("https://www.saflax.de/0-WVK-Retail/Bilder-Pictures/SAFLAX-",'Basis-Tabelle-Samen'!K246,"-",'Basis-Tabelle-Samen'!J246,"-garden-to-go-mini-polish.jpg")),
IF($C$1="Portugiesisch - PT",HYPERLINK(CONCATENATE("https://www.saflax.de/0-WVK-Retail/Bilder-Pictures/SAFLAX-",'Basis-Tabelle-Samen'!K246,"-",'Basis-Tabelle-Samen'!J246,"-garden-to-go-mini-portuguese.jpg")),
IF($C$1="Rumänisch - RO",HYPERLINK(CONCATENATE("https://www.saflax.de/0-WVK-Retail/Bilder-Pictures/SAFLAX-",'Basis-Tabelle-Samen'!K246,"-",'Basis-Tabelle-Samen'!J246,"-garden-to-go-mini-romanian.jpg")),
IF($C$1="Schwedisch - SE",HYPERLINK(CONCATENATE("https://www.saflax.de/0-WVK-Retail/Bilder-Pictures/SAFLAX-",'Basis-Tabelle-Samen'!K246,"-",'Basis-Tabelle-Samen'!J246,"-garden-to-go-mini-swedish.jpg")),
IF($C$1="Slowakisch - SK",HYPERLINK(CONCATENATE("https://www.saflax.de/0-WVK-Retail/Bilder-Pictures/SAFLAX-",'Basis-Tabelle-Samen'!K246,"-",'Basis-Tabelle-Samen'!J246,"-garden-to-go-mini-slovak.jpg")),
IF($C$1="Slowenisch - SI",HYPERLINK(CONCATENATE("https://www.saflax.de/0-WVK-Retail/Bilder-Pictures/SAFLAX-",'Basis-Tabelle-Samen'!K246,"-",'Basis-Tabelle-Samen'!J246,"-garden-to-go-mini-slovenian.jpg")),
IF($C$1="Spanisch - ES",HYPERLINK(CONCATENATE("https://www.saflax.de/0-WVK-Retail/Bilder-Pictures/SAFLAX-",'Basis-Tabelle-Samen'!K246,"-",'Basis-Tabelle-Samen'!J246,"-garden-to-go-mini-spanish.jpg")),
IF($C$1="Tschechisch - CZ",HYPERLINK(CONCATENATE("https://www.saflax.de/0-WVK-Retail/Bilder-Pictures/SAFLAX-",'Basis-Tabelle-Samen'!K246,"-",'Basis-Tabelle-Samen'!J246,"-garden-to-go-mini-czech.jpg")),
IF($C$1="Türkisch - TR",HYPERLINK(CONCATENATE("https://www.saflax.de/0-WVK-Retail/Bilder-Pictures/SAFLAX-",'Basis-Tabelle-Samen'!K246,"-",'Basis-Tabelle-Samen'!J246,"-garden-to-go-mini-turkish.jpg")),
IF($C$1="Ungarisch - HU",HYPERLINK(CONCATENATE("https://www.saflax.de/0-WVK-Retail/Bilder-Pictures/SAFLAX-",'Basis-Tabelle-Samen'!K246,"-",'Basis-Tabelle-Samen'!J246,"-garden-to-go-mini-hungarian.jpg")),
" ACHTUNG")))))))))))))))))))))))))))))</f>
        <v>https://www.saflax.de/0-WVK-Retail/Bilder-Pictures/SAFLAX-73409-lycopersicon-esculentum-garden-to-go-mini-english.jpg</v>
      </c>
      <c r="AN259" s="330" t="str">
        <f>IF(I259&lt;1,"",
IF($C$1="Bulgarisch - BG",HYPERLINK(CONCATENATE("https://www.saflax.de/0-WVK-Retail/Bilder-Pictures/SAFLAX-",'Basis-Tabelle-Samen'!N246,"-",'Basis-Tabelle-Samen'!J246,"-garden-to-go-lite-bulgarian.jpg")),
IF($C$1="Dänisch - DK",HYPERLINK(CONCATENATE("https://www.saflax.de/0-WVK-Retail/Bilder-Pictures/SAFLAX-",'Basis-Tabelle-Samen'!N246,"-",'Basis-Tabelle-Samen'!J246,"-garden-to-go-lite-danish.jpg")),
IF($C$1="Deutsch - DE",HYPERLINK(CONCATENATE("https://www.saflax.de/0-WVK-Retail/Bilder-Pictures/SAFLAX-",'Basis-Tabelle-Samen'!N246,"-",'Basis-Tabelle-Samen'!J246,"-garden-to-go-lite-german.jpg")),
IF($C$1="Englisch - UK",HYPERLINK(CONCATENATE("https://www.saflax.de/0-WVK-Retail/Bilder-Pictures/SAFLAX-",'Basis-Tabelle-Samen'!N246,"-",'Basis-Tabelle-Samen'!J246,"-garden-to-go-lite-english.jpg")),
IF($C$1="Estnisch - EE",HYPERLINK(CONCATENATE("https://www.saflax.de/0-WVK-Retail/Bilder-Pictures/SAFLAX-",'Basis-Tabelle-Samen'!N246,"-",'Basis-Tabelle-Samen'!J246,"-garden-to-go-lite-estonian.jpg")),
IF($C$1="Finnisch - FI",HYPERLINK(CONCATENATE("https://www.saflax.de/0-WVK-Retail/Bilder-Pictures/SAFLAX-",'Basis-Tabelle-Samen'!N246,"-",'Basis-Tabelle-Samen'!J246,"-garden-to-go-lite-finnish.jpg")),
IF($C$1="Französisch - FR",HYPERLINK(CONCATENATE("https://www.saflax.de/0-WVK-Retail/Bilder-Pictures/SAFLAX-",'Basis-Tabelle-Samen'!N246,"-",'Basis-Tabelle-Samen'!J246,"-garden-to-go-lite-french.jpg")),
IF($C$1="Griechisch - GR",HYPERLINK(CONCATENATE("https://www.saflax.de/0-WVK-Retail/Bilder-Pictures/SAFLAX-",'Basis-Tabelle-Samen'!N246,"-",'Basis-Tabelle-Samen'!J246,"-garden-to-go-lite-greek.jpg")),
IF($C$1="Irisch - IE",HYPERLINK(CONCATENATE("https://www.saflax.de/0-WVK-Retail/Bilder-Pictures/SAFLAX-",'Basis-Tabelle-Samen'!N246,"-",'Basis-Tabelle-Samen'!J246,"-garden-to-go-lite-irish.jpg")),
IF($C$1="Isländisch - IS",HYPERLINK(CONCATENATE("https://www.saflax.de/0-WVK-Retail/Bilder-Pictures/SAFLAX-",'Basis-Tabelle-Samen'!N246,"-",'Basis-Tabelle-Samen'!J246,"-garden-to-go-lite-icelandic.jpg")),
IF($C$1="Italienisch - IT",HYPERLINK(CONCATENATE("https://www.saflax.de/0-WVK-Retail/Bilder-Pictures/SAFLAX-",'Basis-Tabelle-Samen'!N246,"-",'Basis-Tabelle-Samen'!J246,"-garden-to-go-lite-italian.jpg")),
IF($C$1="Japanisch - JP",HYPERLINK(CONCATENATE("https://www.saflax.de/0-WVK-Retail/Bilder-Pictures/SAFLAX-",'Basis-Tabelle-Samen'!N246,"-",'Basis-Tabelle-Samen'!J246,"-garden-to-go-lite-japanese.jpg")),
IF($C$1="Kroatisch - HR",HYPERLINK(CONCATENATE("https://www.saflax.de/0-WVK-Retail/Bilder-Pictures/SAFLAX-",'Basis-Tabelle-Samen'!N246,"-",'Basis-Tabelle-Samen'!J246,"-garden-to-go-lite-croatian.jpg")),
IF($C$1="Lettisch - LV",HYPERLINK(CONCATENATE("https://www.saflax.de/0-WVK-Retail/Bilder-Pictures/SAFLAX-",'Basis-Tabelle-Samen'!N246,"-",'Basis-Tabelle-Samen'!J246,"-garden-to-go-lite-latvian.jpg")),
IF($C$1="Litauisch - LT",HYPERLINK(CONCATENATE("https://www.saflax.de/0-WVK-Retail/Bilder-Pictures/SAFLAX-",'Basis-Tabelle-Samen'!N246,"-",'Basis-Tabelle-Samen'!J246,"-garden-to-go-lite-lithuanian.jpg")),
IF($C$1="Maltesisch - MT",HYPERLINK(CONCATENATE("https://www.saflax.de/0-WVK-Retail/Bilder-Pictures/SAFLAX-",'Basis-Tabelle-Samen'!N246,"-",'Basis-Tabelle-Samen'!J246,"-garden-to-go-lite-maltese.jpg")),
IF($C$1="Niederländisch - NL",HYPERLINK(CONCATENATE("https://www.saflax.de/0-WVK-Retail/Bilder-Pictures/SAFLAX-",'Basis-Tabelle-Samen'!N246,"-",'Basis-Tabelle-Samen'!J246,"-garden-to-go-lite-dutch.jpg")),
IF($C$1="Norwegisch - NO",HYPERLINK(CONCATENATE("https://www.saflax.de/0-WVK-Retail/Bilder-Pictures/SAFLAX-",'Basis-Tabelle-Samen'!N246,"-",'Basis-Tabelle-Samen'!J246,"-garden-to-go-lite-nowegian.jpg")),
IF($C$1="Polnisch - PL",HYPERLINK(CONCATENATE("https://www.saflax.de/0-WVK-Retail/Bilder-Pictures/SAFLAX-",'Basis-Tabelle-Samen'!N246,"-",'Basis-Tabelle-Samen'!J246,"-garden-to-go-lite-polish.jpg")),
IF($C$1="Portugiesisch - PT",HYPERLINK(CONCATENATE("https://www.saflax.de/0-WVK-Retail/Bilder-Pictures/SAFLAX-",'Basis-Tabelle-Samen'!N246,"-",'Basis-Tabelle-Samen'!J246,"-garden-to-go-lite-portuguese.jpg")),
IF($C$1="Rumänisch - RO",HYPERLINK(CONCATENATE("https://www.saflax.de/0-WVK-Retail/Bilder-Pictures/SAFLAX-",'Basis-Tabelle-Samen'!N246,"-",'Basis-Tabelle-Samen'!J246,"-garden-to-go-lite-romanian.jpg")),
IF($C$1="Schwedisch - SE",HYPERLINK(CONCATENATE("https://www.saflax.de/0-WVK-Retail/Bilder-Pictures/SAFLAX-",'Basis-Tabelle-Samen'!N246,"-",'Basis-Tabelle-Samen'!J246,"-garden-to-go-lite-swedish.jpg")),
IF($C$1="Slowakisch - SK",HYPERLINK(CONCATENATE("https://www.saflax.de/0-WVK-Retail/Bilder-Pictures/SAFLAX-",'Basis-Tabelle-Samen'!N246,"-",'Basis-Tabelle-Samen'!J246,"-garden-to-go-lite-slovak.jpg")),
IF($C$1="Slowenisch - SI",HYPERLINK(CONCATENATE("https://www.saflax.de/0-WVK-Retail/Bilder-Pictures/SAFLAX-",'Basis-Tabelle-Samen'!N246,"-",'Basis-Tabelle-Samen'!J246,"-garden-to-go-lite-slovenian.jpg")),
IF($C$1="Spanisch - ES",HYPERLINK(CONCATENATE("https://www.saflax.de/0-WVK-Retail/Bilder-Pictures/SAFLAX-",'Basis-Tabelle-Samen'!N246,"-",'Basis-Tabelle-Samen'!J246,"-garden-to-go-lite-spanish.jpg")),
IF($C$1="Tschechisch - CZ",HYPERLINK(CONCATENATE("https://www.saflax.de/0-WVK-Retail/Bilder-Pictures/SAFLAX-",'Basis-Tabelle-Samen'!N246,"-",'Basis-Tabelle-Samen'!J246,"-garden-to-go-lite-czech.jpg")),
IF($C$1="Türkisch - TR",HYPERLINK(CONCATENATE("https://www.saflax.de/0-WVK-Retail/Bilder-Pictures/SAFLAX-",'Basis-Tabelle-Samen'!N246,"-",'Basis-Tabelle-Samen'!J246,"-garden-to-go-lite-turkish.jpg")),
IF($C$1="Ungarisch - HU",HYPERLINK(CONCATENATE("https://www.saflax.de/0-WVK-Retail/Bilder-Pictures/SAFLAX-",'Basis-Tabelle-Samen'!N246,"-",'Basis-Tabelle-Samen'!J246,"-garden-to-go-lite-hungarian.jpg")),
" ACHTUNG")))))))))))))))))))))))))))))</f>
        <v>https://www.saflax.de/0-WVK-Retail/Bilder-Pictures/SAFLAX-83409-lycopersicon-esculentum-garden-to-go-lite-english.jpg</v>
      </c>
      <c r="AO259" s="330" t="str">
        <f>IF(J259&lt;1,"",
IF($C$1="Bulgarisch - BG",HYPERLINK(CONCATENATE("https://www.saflax.de/0-WVK-Retail/Bilder-Pictures/SAFLAX-",'Basis-Tabelle-Samen'!Q246,"-",'Basis-Tabelle-Samen'!J246,"-garden-to-go-bulgarian.jpg")),
IF($C$1="Dänisch - DK",HYPERLINK(CONCATENATE("https://www.saflax.de/0-WVK-Retail/Bilder-Pictures/SAFLAX-",'Basis-Tabelle-Samen'!Q246,"-",'Basis-Tabelle-Samen'!J246,"-garden-to-go-danish.jpg")),
IF($C$1="Deutsch - DE",HYPERLINK(CONCATENATE("https://www.saflax.de/0-WVK-Retail/Bilder-Pictures/SAFLAX-",'Basis-Tabelle-Samen'!Q246,"-",'Basis-Tabelle-Samen'!J246,"-garden-to-go-german.jpg")),
IF($C$1="Englisch - UK",HYPERLINK(CONCATENATE("https://www.saflax.de/0-WVK-Retail/Bilder-Pictures/SAFLAX-",'Basis-Tabelle-Samen'!Q246,"-",'Basis-Tabelle-Samen'!J246,"-garden-to-go-english.jpg")),
IF($C$1="Estnisch - EE",HYPERLINK(CONCATENATE("https://www.saflax.de/0-WVK-Retail/Bilder-Pictures/SAFLAX-",'Basis-Tabelle-Samen'!Q246,"-",'Basis-Tabelle-Samen'!J246,"-garden-to-go-estonian.jpg")),
IF($C$1="Finnisch - FI",HYPERLINK(CONCATENATE("https://www.saflax.de/0-WVK-Retail/Bilder-Pictures/SAFLAX-",'Basis-Tabelle-Samen'!Q246,"-",'Basis-Tabelle-Samen'!J246,"-garden-to-go-finnish.jpg")),
IF($C$1="Französisch - FR",HYPERLINK(CONCATENATE("https://www.saflax.de/0-WVK-Retail/Bilder-Pictures/SAFLAX-",'Basis-Tabelle-Samen'!Q246,"-",'Basis-Tabelle-Samen'!J246,"-garden-to-go-french.jpg")),
IF($C$1="Griechisch - GR",HYPERLINK(CONCATENATE("https://www.saflax.de/0-WVK-Retail/Bilder-Pictures/SAFLAX-",'Basis-Tabelle-Samen'!Q246,"-",'Basis-Tabelle-Samen'!J246,"-garden-to-go-greek.jpg")),
IF($C$1="Irisch - IE",HYPERLINK(CONCATENATE("https://www.saflax.de/0-WVK-Retail/Bilder-Pictures/SAFLAX-",'Basis-Tabelle-Samen'!Q246,"-",'Basis-Tabelle-Samen'!J246,"-garden-to-go-irish.jpg")),
IF($C$1="Isländisch - IS",HYPERLINK(CONCATENATE("https://www.saflax.de/0-WVK-Retail/Bilder-Pictures/SAFLAX-",'Basis-Tabelle-Samen'!Q246,"-",'Basis-Tabelle-Samen'!J246,"-garden-to-go-icelandic.jpg")),
IF($C$1="Italienisch - IT",HYPERLINK(CONCATENATE("https://www.saflax.de/0-WVK-Retail/Bilder-Pictures/SAFLAX-",'Basis-Tabelle-Samen'!Q246,"-",'Basis-Tabelle-Samen'!J246,"-garden-to-go-italian.jpg")),
IF($C$1="Japanisch - JP",HYPERLINK(CONCATENATE("https://www.saflax.de/0-WVK-Retail/Bilder-Pictures/SAFLAX-",'Basis-Tabelle-Samen'!Q246,"-",'Basis-Tabelle-Samen'!J246,"-garden-to-go-japanese.jpg")),
IF($C$1="Kroatisch - HR",HYPERLINK(CONCATENATE("https://www.saflax.de/0-WVK-Retail/Bilder-Pictures/SAFLAX-",'Basis-Tabelle-Samen'!Q246,"-",'Basis-Tabelle-Samen'!J246,"-garden-to-go-croatian.jpg")),
IF($C$1="Lettisch - LV",HYPERLINK(CONCATENATE("https://www.saflax.de/0-WVK-Retail/Bilder-Pictures/SAFLAX-",'Basis-Tabelle-Samen'!Q246,"-",'Basis-Tabelle-Samen'!J246,"-garden-to-go-latvian.jpg")),
IF($C$1="Litauisch - LT",HYPERLINK(CONCATENATE("https://www.saflax.de/0-WVK-Retail/Bilder-Pictures/SAFLAX-",'Basis-Tabelle-Samen'!Q246,"-",'Basis-Tabelle-Samen'!J246,"-garden-to-go-lithuanian.jpg")),
IF($C$1="Maltesisch - MT",HYPERLINK(CONCATENATE("https://www.saflax.de/0-WVK-Retail/Bilder-Pictures/SAFLAX-",'Basis-Tabelle-Samen'!Q246,"-",'Basis-Tabelle-Samen'!J246,"-garden-to-go-maltese.jpg")),
IF($C$1="Niederländisch - NL",HYPERLINK(CONCATENATE("https://www.saflax.de/0-WVK-Retail/Bilder-Pictures/SAFLAX-",'Basis-Tabelle-Samen'!Q246,"-",'Basis-Tabelle-Samen'!J246,"-garden-to-go-dutch.jpg")),
IF($C$1="Norwegisch - NO",HYPERLINK(CONCATENATE("https://www.saflax.de/0-WVK-Retail/Bilder-Pictures/SAFLAX-",'Basis-Tabelle-Samen'!Q246,"-",'Basis-Tabelle-Samen'!J246,"-garden-to-go-nowegian.jpg")),
IF($C$1="Polnisch - PL",HYPERLINK(CONCATENATE("https://www.saflax.de/0-WVK-Retail/Bilder-Pictures/SAFLAX-",'Basis-Tabelle-Samen'!Q246,"-",'Basis-Tabelle-Samen'!J246,"-garden-to-go-polish.jpg")),
IF($C$1="Portugiesisch - PT",HYPERLINK(CONCATENATE("https://www.saflax.de/0-WVK-Retail/Bilder-Pictures/SAFLAX-",'Basis-Tabelle-Samen'!Q246,"-",'Basis-Tabelle-Samen'!J246,"-garden-to-go-portuguese.jpg")),
IF($C$1="Rumänisch - RO",HYPERLINK(CONCATENATE("https://www.saflax.de/0-WVK-Retail/Bilder-Pictures/SAFLAX-",'Basis-Tabelle-Samen'!Q246,"-",'Basis-Tabelle-Samen'!J246,"-garden-to-go-romanian.jpg")),
IF($C$1="Schwedisch - SE",HYPERLINK(CONCATENATE("https://www.saflax.de/0-WVK-Retail/Bilder-Pictures/SAFLAX-",'Basis-Tabelle-Samen'!Q246,"-",'Basis-Tabelle-Samen'!J246,"-garden-to-go-swedish.jpg")),
IF($C$1="Slowakisch - SK",HYPERLINK(CONCATENATE("https://www.saflax.de/0-WVK-Retail/Bilder-Pictures/SAFLAX-",'Basis-Tabelle-Samen'!Q246,"-",'Basis-Tabelle-Samen'!J246,"-garden-to-go-slovak.jpg")),
IF($C$1="Slowenisch - SI",HYPERLINK(CONCATENATE("https://www.saflax.de/0-WVK-Retail/Bilder-Pictures/SAFLAX-",'Basis-Tabelle-Samen'!Q246,"-",'Basis-Tabelle-Samen'!J246,"-garden-to-go-slovenian.jpg")),
IF($C$1="Spanisch - ES",HYPERLINK(CONCATENATE("https://www.saflax.de/0-WVK-Retail/Bilder-Pictures/SAFLAX-",'Basis-Tabelle-Samen'!Q246,"-",'Basis-Tabelle-Samen'!J246,"-garden-to-go-spanish.jpg")),
IF($C$1="Tschechisch - CZ",HYPERLINK(CONCATENATE("https://www.saflax.de/0-WVK-Retail/Bilder-Pictures/SAFLAX-",'Basis-Tabelle-Samen'!Q246,"-",'Basis-Tabelle-Samen'!J246,"-garden-to-go-czech.jpg")),
IF($C$1="Türkisch - TR",HYPERLINK(CONCATENATE("https://www.saflax.de/0-WVK-Retail/Bilder-Pictures/SAFLAX-",'Basis-Tabelle-Samen'!Q246,"-",'Basis-Tabelle-Samen'!J246,"-garden-to-go-turkish.jpg")),
IF($C$1="Ungarisch - HU",HYPERLINK(CONCATENATE("https://www.saflax.de/0-WVK-Retail/Bilder-Pictures/SAFLAX-",'Basis-Tabelle-Samen'!Q246,"-",'Basis-Tabelle-Samen'!J246,"-garden-to-go-hungarian.jpg")),
" ACHTUNG")))))))))))))))))))))))))))))</f>
        <v>https://www.saflax.de/0-WVK-Retail/Bilder-Pictures/SAFLAX-53409-lycopersicon-esculentum-garden-to-go-english.jpg</v>
      </c>
      <c r="AP259" s="330" t="str">
        <f>IF(K259&lt;1,"",
IF($C$1="Bulgarisch - BG",HYPERLINK(CONCATENATE("https://www.saflax.de/0-WVK-Retail/Bilder-Pictures/SAFLAX-",'Basis-Tabelle-Samen'!T246,"-",'Basis-Tabelle-Samen'!J246,"-cultivation-set-bulgarian.jpg")),
IF($C$1="Dänisch - DK",HYPERLINK(CONCATENATE("https://www.saflax.de/0-WVK-Retail/Bilder-Pictures/SAFLAX-",'Basis-Tabelle-Samen'!T246,"-",'Basis-Tabelle-Samen'!J246,"-cultivation-set-danish.jpg")),
IF($C$1="Deutsch - DE",HYPERLINK(CONCATENATE("https://www.saflax.de/0-WVK-Retail/Bilder-Pictures/SAFLAX-",'Basis-Tabelle-Samen'!T246,"-",'Basis-Tabelle-Samen'!J246,"-cultivation-set-german.jpg")),
IF($C$1="Englisch - UK",HYPERLINK(CONCATENATE("https://www.saflax.de/0-WVK-Retail/Bilder-Pictures/SAFLAX-",'Basis-Tabelle-Samen'!T246,"-",'Basis-Tabelle-Samen'!J246,"-cultivation-set-english.jpg")),
IF($C$1="Estnisch - EE",HYPERLINK(CONCATENATE("https://www.saflax.de/0-WVK-Retail/Bilder-Pictures/SAFLAX-",'Basis-Tabelle-Samen'!T246,"-",'Basis-Tabelle-Samen'!J246,"-cultivation-set-estonian.jpg")),
IF($C$1="Finnisch - FI",HYPERLINK(CONCATENATE("https://www.saflax.de/0-WVK-Retail/Bilder-Pictures/SAFLAX-",'Basis-Tabelle-Samen'!T246,"-",'Basis-Tabelle-Samen'!J246,"-cultivation-set-finnish.jpg")),
IF($C$1="Französisch - FR",HYPERLINK(CONCATENATE("https://www.saflax.de/0-WVK-Retail/Bilder-Pictures/SAFLAX-",'Basis-Tabelle-Samen'!T246,"-",'Basis-Tabelle-Samen'!J246,"-cultivation-set-french.jpg")),
IF($C$1="Griechisch - GR",HYPERLINK(CONCATENATE("https://www.saflax.de/0-WVK-Retail/Bilder-Pictures/SAFLAX-",'Basis-Tabelle-Samen'!T246,"-",'Basis-Tabelle-Samen'!J246,"-cultivation-set-greek.jpg")),
IF($C$1="Irisch - IE",HYPERLINK(CONCATENATE("https://www.saflax.de/0-WVK-Retail/Bilder-Pictures/SAFLAX-",'Basis-Tabelle-Samen'!T246,"-",'Basis-Tabelle-Samen'!J246,"-cultivation-set-irish.jpg")),
IF($C$1="Isländisch - IS",HYPERLINK(CONCATENATE("https://www.saflax.de/0-WVK-Retail/Bilder-Pictures/SAFLAX-",'Basis-Tabelle-Samen'!T246,"-",'Basis-Tabelle-Samen'!J246,"-cultivation-set-icelandic.jpg")),
IF($C$1="Italienisch - IT",HYPERLINK(CONCATENATE("https://www.saflax.de/0-WVK-Retail/Bilder-Pictures/SAFLAX-",'Basis-Tabelle-Samen'!T246,"-",'Basis-Tabelle-Samen'!J246,"-cultivation-set-italian.jpg")),
IF($C$1="Japanisch - JP",HYPERLINK(CONCATENATE("https://www.saflax.de/0-WVK-Retail/Bilder-Pictures/SAFLAX-",'Basis-Tabelle-Samen'!T246,"-",'Basis-Tabelle-Samen'!J246,"-cultivation-set-japanese.jpg")),
IF($C$1="Kroatisch - HR",HYPERLINK(CONCATENATE("https://www.saflax.de/0-WVK-Retail/Bilder-Pictures/SAFLAX-",'Basis-Tabelle-Samen'!T246,"-",'Basis-Tabelle-Samen'!J246,"-cultivation-set-croatian.jpg")),
IF($C$1="Lettisch - LV",HYPERLINK(CONCATENATE("https://www.saflax.de/0-WVK-Retail/Bilder-Pictures/SAFLAX-",'Basis-Tabelle-Samen'!T246,"-",'Basis-Tabelle-Samen'!J246,"-cultivation-set-latvian.jpg")),
IF($C$1="Litauisch - LT",HYPERLINK(CONCATENATE("https://www.saflax.de/0-WVK-Retail/Bilder-Pictures/SAFLAX-",'Basis-Tabelle-Samen'!T246,"-",'Basis-Tabelle-Samen'!J246,"-cultivation-set-lithuanian.jpg")),
IF($C$1="Maltesisch - MT",HYPERLINK(CONCATENATE("https://www.saflax.de/0-WVK-Retail/Bilder-Pictures/SAFLAX-",'Basis-Tabelle-Samen'!T246,"-",'Basis-Tabelle-Samen'!J246,"-cultivation-set-maltese.jpg")),
IF($C$1="Niederländisch - NL",HYPERLINK(CONCATENATE("https://www.saflax.de/0-WVK-Retail/Bilder-Pictures/SAFLAX-",'Basis-Tabelle-Samen'!T246,"-",'Basis-Tabelle-Samen'!J246,"-cultivation-set-dutch.jpg")),
IF($C$1="Norwegisch - NO",HYPERLINK(CONCATENATE("https://www.saflax.de/0-WVK-Retail/Bilder-Pictures/SAFLAX-",'Basis-Tabelle-Samen'!T246,"-",'Basis-Tabelle-Samen'!J246,"-cultivation-set-nowegian.jpg")),
IF($C$1="Polnisch - PL",HYPERLINK(CONCATENATE("https://www.saflax.de/0-WVK-Retail/Bilder-Pictures/SAFLAX-",'Basis-Tabelle-Samen'!T246,"-",'Basis-Tabelle-Samen'!J246,"-cultivation-set-polish.jpg")),
IF($C$1="Portugiesisch - PT",HYPERLINK(CONCATENATE("https://www.saflax.de/0-WVK-Retail/Bilder-Pictures/SAFLAX-",'Basis-Tabelle-Samen'!T246,"-",'Basis-Tabelle-Samen'!J246,"-cultivation-set-portuguese.jpg")),
IF($C$1="Rumänisch - RO",HYPERLINK(CONCATENATE("https://www.saflax.de/0-WVK-Retail/Bilder-Pictures/SAFLAX-",'Basis-Tabelle-Samen'!T246,"-",'Basis-Tabelle-Samen'!J246,"-cultivation-set-romanian.jpg")),
IF($C$1="Schwedisch - SE",HYPERLINK(CONCATENATE("https://www.saflax.de/0-WVK-Retail/Bilder-Pictures/SAFLAX-",'Basis-Tabelle-Samen'!T246,"-",'Basis-Tabelle-Samen'!J246,"-cultivation-set-swedish.jpg")),
IF($C$1="Slowakisch - SK",HYPERLINK(CONCATENATE("https://www.saflax.de/0-WVK-Retail/Bilder-Pictures/SAFLAX-",'Basis-Tabelle-Samen'!T246,"-",'Basis-Tabelle-Samen'!J246,"-cultivation-set-slovak.jpg")),
IF($C$1="Slowenisch - SI",HYPERLINK(CONCATENATE("https://www.saflax.de/0-WVK-Retail/Bilder-Pictures/SAFLAX-",'Basis-Tabelle-Samen'!T246,"-",'Basis-Tabelle-Samen'!J246,"-cultivation-set-slovenian.jpg")),
IF($C$1="Spanisch - ES",HYPERLINK(CONCATENATE("https://www.saflax.de/0-WVK-Retail/Bilder-Pictures/SAFLAX-",'Basis-Tabelle-Samen'!T246,"-",'Basis-Tabelle-Samen'!J246,"-cultivation-set-spanish.jpg")),
IF($C$1="Tschechisch - CZ",HYPERLINK(CONCATENATE("https://www.saflax.de/0-WVK-Retail/Bilder-Pictures/SAFLAX-",'Basis-Tabelle-Samen'!T246,"-",'Basis-Tabelle-Samen'!J246,"-cultivation-set-czech.jpg")),
IF($C$1="Türkisch - TR",HYPERLINK(CONCATENATE("https://www.saflax.de/0-WVK-Retail/Bilder-Pictures/SAFLAX-",'Basis-Tabelle-Samen'!T246,"-",'Basis-Tabelle-Samen'!J246,"-cultivation-set-turkish.jpg")),
IF($C$1="Ungarisch - HU",HYPERLINK(CONCATENATE("https://www.saflax.de/0-WVK-Retail/Bilder-Pictures/SAFLAX-",'Basis-Tabelle-Samen'!T246,"-",'Basis-Tabelle-Samen'!J246,"-cultivation-set-hungarian.jpg")),
" ACHTUNG")))))))))))))))))))))))))))))</f>
        <v>https://www.saflax.de/0-WVK-Retail/Bilder-Pictures/SAFLAX-33409-lycopersicon-esculentum-cultivation-set-english.jpg</v>
      </c>
      <c r="AQ259" s="330" t="str">
        <f>IF(L259&lt;1,"",
IF($C$1="Bulgarisch - BG",HYPERLINK(CONCATENATE("https://www.saflax.de/0-WVK-Retail/Bilder-Pictures/SAFLAX-",'Basis-Tabelle-Samen'!W246,"-",'Basis-Tabelle-Samen'!J246,"-garden-in-the-bag-bulgarian.jpg")),
IF($C$1="Dänisch - DK",HYPERLINK(CONCATENATE("https://www.saflax.de/0-WVK-Retail/Bilder-Pictures/SAFLAX-",'Basis-Tabelle-Samen'!W246,"-",'Basis-Tabelle-Samen'!J246,"-garden-in-the-bag-danish.jpg")),
IF($C$1="Deutsch - DE",HYPERLINK(CONCATENATE("https://www.saflax.de/0-WVK-Retail/Bilder-Pictures/SAFLAX-",'Basis-Tabelle-Samen'!W246,"-",'Basis-Tabelle-Samen'!J246,"-garden-in-the-bag-german.jpg")),
IF($C$1="Englisch - UK",HYPERLINK(CONCATENATE("https://www.saflax.de/0-WVK-Retail/Bilder-Pictures/SAFLAX-",'Basis-Tabelle-Samen'!W246,"-",'Basis-Tabelle-Samen'!J246,"-garden-in-the-bag-english.jpg")),
IF($C$1="Estnisch - EE",HYPERLINK(CONCATENATE("https://www.saflax.de/0-WVK-Retail/Bilder-Pictures/SAFLAX-",'Basis-Tabelle-Samen'!W246,"-",'Basis-Tabelle-Samen'!J246,"-garden-in-the-bag-estonian.jpg")),
IF($C$1="Finnisch - FI",HYPERLINK(CONCATENATE("https://www.saflax.de/0-WVK-Retail/Bilder-Pictures/SAFLAX-",'Basis-Tabelle-Samen'!W246,"-",'Basis-Tabelle-Samen'!J246,"-garden-in-the-bag-finnish.jpg")),
IF($C$1="Französisch - FR",HYPERLINK(CONCATENATE("https://www.saflax.de/0-WVK-Retail/Bilder-Pictures/SAFLAX-",'Basis-Tabelle-Samen'!W246,"-",'Basis-Tabelle-Samen'!J246,"-garden-in-the-bag-french.jpg")),
IF($C$1="Griechisch - GR",HYPERLINK(CONCATENATE("https://www.saflax.de/0-WVK-Retail/Bilder-Pictures/SAFLAX-",'Basis-Tabelle-Samen'!W246,"-",'Basis-Tabelle-Samen'!J246,"-garden-in-the-bag-greek.jpg")),
IF($C$1="Irisch - IE",HYPERLINK(CONCATENATE("https://www.saflax.de/0-WVK-Retail/Bilder-Pictures/SAFLAX-",'Basis-Tabelle-Samen'!W246,"-",'Basis-Tabelle-Samen'!J246,"-garden-in-the-bag-irish.jpg")),
IF($C$1="Isländisch - IS",HYPERLINK(CONCATENATE("https://www.saflax.de/0-WVK-Retail/Bilder-Pictures/SAFLAX-",'Basis-Tabelle-Samen'!W246,"-",'Basis-Tabelle-Samen'!J246,"-garden-in-the-bag-icelandic.jpg")),
IF($C$1="Italienisch - IT",HYPERLINK(CONCATENATE("https://www.saflax.de/0-WVK-Retail/Bilder-Pictures/SAFLAX-",'Basis-Tabelle-Samen'!W246,"-",'Basis-Tabelle-Samen'!J246,"-garden-in-the-bag-italian.jpg")),
IF($C$1="Japanisch - JP",HYPERLINK(CONCATENATE("https://www.saflax.de/0-WVK-Retail/Bilder-Pictures/SAFLAX-",'Basis-Tabelle-Samen'!W246,"-",'Basis-Tabelle-Samen'!J246,"-garden-in-the-bag-japanese.jpg")),
IF($C$1="Kroatisch - HR",HYPERLINK(CONCATENATE("https://www.saflax.de/0-WVK-Retail/Bilder-Pictures/SAFLAX-",'Basis-Tabelle-Samen'!W246,"-",'Basis-Tabelle-Samen'!J246,"-garden-in-the-bag-croatian.jpg")),
IF($C$1="Lettisch - LV",HYPERLINK(CONCATENATE("https://www.saflax.de/0-WVK-Retail/Bilder-Pictures/SAFLAX-",'Basis-Tabelle-Samen'!W246,"-",'Basis-Tabelle-Samen'!J246,"-garden-in-the-bag-latvian.jpg")),
IF($C$1="Litauisch - LT",HYPERLINK(CONCATENATE("https://www.saflax.de/0-WVK-Retail/Bilder-Pictures/SAFLAX-",'Basis-Tabelle-Samen'!W246,"-",'Basis-Tabelle-Samen'!J246,"-garden-in-the-bag-lithuanian.jpg")),
IF($C$1="Maltesisch - MT",HYPERLINK(CONCATENATE("https://www.saflax.de/0-WVK-Retail/Bilder-Pictures/SAFLAX-",'Basis-Tabelle-Samen'!W246,"-",'Basis-Tabelle-Samen'!J246,"-garden-in-the-bag-maltese.jpg")),
IF($C$1="Niederländisch - NL",HYPERLINK(CONCATENATE("https://www.saflax.de/0-WVK-Retail/Bilder-Pictures/SAFLAX-",'Basis-Tabelle-Samen'!W246,"-",'Basis-Tabelle-Samen'!J246,"-garden-in-the-bag-dutch.jpg")),
IF($C$1="Norwegisch - NO",HYPERLINK(CONCATENATE("https://www.saflax.de/0-WVK-Retail/Bilder-Pictures/SAFLAX-",'Basis-Tabelle-Samen'!W246,"-",'Basis-Tabelle-Samen'!J246,"-garden-in-the-bag-nowegian.jpg")),
IF($C$1="Polnisch - PL",HYPERLINK(CONCATENATE("https://www.saflax.de/0-WVK-Retail/Bilder-Pictures/SAFLAX-",'Basis-Tabelle-Samen'!W246,"-",'Basis-Tabelle-Samen'!J246,"-garden-in-the-bag-polish.jpg")),
IF($C$1="Portugiesisch - PT",HYPERLINK(CONCATENATE("https://www.saflax.de/0-WVK-Retail/Bilder-Pictures/SAFLAX-",'Basis-Tabelle-Samen'!W246,"-",'Basis-Tabelle-Samen'!J246,"-garden-in-the-bag-portuguese.jpg")),
IF($C$1="Rumänisch - RO",HYPERLINK(CONCATENATE("https://www.saflax.de/0-WVK-Retail/Bilder-Pictures/SAFLAX-",'Basis-Tabelle-Samen'!W246,"-",'Basis-Tabelle-Samen'!J246,"-garden-in-the-bag-romanian.jpg")),
IF($C$1="Schwedisch - SE",HYPERLINK(CONCATENATE("https://www.saflax.de/0-WVK-Retail/Bilder-Pictures/SAFLAX-",'Basis-Tabelle-Samen'!W246,"-",'Basis-Tabelle-Samen'!J246,"-garden-in-the-bag-swedish.jpg")),
IF($C$1="Slowakisch - SK",HYPERLINK(CONCATENATE("https://www.saflax.de/0-WVK-Retail/Bilder-Pictures/SAFLAX-",'Basis-Tabelle-Samen'!W246,"-",'Basis-Tabelle-Samen'!J246,"-garden-in-the-bag-slovak.jpg")),
IF($C$1="Slowenisch - SI",HYPERLINK(CONCATENATE("https://www.saflax.de/0-WVK-Retail/Bilder-Pictures/SAFLAX-",'Basis-Tabelle-Samen'!W246,"-",'Basis-Tabelle-Samen'!J246,"-garden-in-the-bag-slovenian.jpg")),
IF($C$1="Spanisch - ES",HYPERLINK(CONCATENATE("https://www.saflax.de/0-WVK-Retail/Bilder-Pictures/SAFLAX-",'Basis-Tabelle-Samen'!W246,"-",'Basis-Tabelle-Samen'!J246,"-garden-in-the-bag-spanish.jpg")),
IF($C$1="Tschechisch - CZ",HYPERLINK(CONCATENATE("https://www.saflax.de/0-WVK-Retail/Bilder-Pictures/SAFLAX-",'Basis-Tabelle-Samen'!W246,"-",'Basis-Tabelle-Samen'!J246,"-garden-in-the-bag-czech.jpg")),
IF($C$1="Türkisch - TR",HYPERLINK(CONCATENATE("https://www.saflax.de/0-WVK-Retail/Bilder-Pictures/SAFLAX-",'Basis-Tabelle-Samen'!W246,"-",'Basis-Tabelle-Samen'!J246,"-garden-in-the-bag-turkish.jpg")),
IF($C$1="Ungarisch - HU",HYPERLINK(CONCATENATE("https://www.saflax.de/0-WVK-Retail/Bilder-Pictures/SAFLAX-",'Basis-Tabelle-Samen'!W246,"-",'Basis-Tabelle-Samen'!J246,"-garden-in-the-bag-hungarian.jpg")),
" ACHTUNG")))))))))))))))))))))))))))))</f>
        <v>https://www.saflax.de/0-WVK-Retail/Bilder-Pictures/SAFLAX-63409-lycopersicon-esculentum-garden-in-the-bag-english.jpg</v>
      </c>
    </row>
    <row r="260" spans="1:43" ht="17.100000000000001" customHeight="1" x14ac:dyDescent="0.2">
      <c r="A260" s="318" t="str">
        <f>IF('Basis-Tabelle-Samen'!A262="","",IF($C$1="Deutsch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60" s="319" t="str">
        <f>'Basis-Tabelle-Samen'!I262</f>
        <v>Briza media</v>
      </c>
      <c r="C260" s="316" t="str">
        <f>IF($C$1="Bulgarisch - BG",'Basis-Tabelle-Samen'!Z262,
IF($C$1="Dänisch - DK",'Basis-Tabelle-Samen'!AA262,
IF($C$1="Deutsch - DE",'Basis-Tabelle-Samen'!AB262,
IF($C$1="Englisch - UK",'Basis-Tabelle-Samen'!AC262,
IF($C$1="Estnisch - EE",'Basis-Tabelle-Samen'!AD262,
IF($C$1="Finnisch - FI",'Basis-Tabelle-Samen'!AE262,
IF($C$1="Französisch - FR",'Basis-Tabelle-Samen'!AF262,
IF($C$1="Griechisch - GR",'Basis-Tabelle-Samen'!AG262,
IF($C$1="Irisch - IE",'Basis-Tabelle-Samen'!AH262,
IF($C$1="Isländisch - IS",'Basis-Tabelle-Samen'!AI262,
IF($C$1="Italienisch - IT",'Basis-Tabelle-Samen'!AJ262,
IF($C$1="Japanisch - JP",'Basis-Tabelle-Samen'!AK262,
IF($C$1="Kroatisch - HR",'Basis-Tabelle-Samen'!AL262,
IF($C$1="Lettisch - LV",'Basis-Tabelle-Samen'!AM262,
IF($C$1="Litauisch - LT",'Basis-Tabelle-Samen'!AN262,
IF($C$1="Maltesisch - MT",'Basis-Tabelle-Samen'!AO262,
IF($C$1="Niederländisch - NL",'Basis-Tabelle-Samen'!AP262,
IF($C$1="Norwegisch - NO",'Basis-Tabelle-Samen'!AQ262,
IF($C$1="Polnisch - PL",'Basis-Tabelle-Samen'!AR262,
IF($C$1="Portugiesisch - PT",'Basis-Tabelle-Samen'!AS262,
IF($C$1="Rumänisch - RO",'Basis-Tabelle-Samen'!AT262,
IF($C$1="Schwedisch - SE",'Basis-Tabelle-Samen'!AU262,
IF($C$1="Slowakisch - SK",'Basis-Tabelle-Samen'!AV262,
IF($C$1="Slowenisch - SI",'Basis-Tabelle-Samen'!AW262,
IF($C$1="Spanisch - ES",'Basis-Tabelle-Samen'!AX262,
IF($C$1="Tschechisch - CZ",'Basis-Tabelle-Samen'!AY262,
IF($C$1="Türkisch - TR",'Basis-Tabelle-Samen'!AZ262,
IF($C$1="Ungarisch - HU",'Basis-Tabelle-Samen'!BA262,
" ACHTUNG"))))))))))))))))))))))))))))</f>
        <v>Quaking Grass</v>
      </c>
      <c r="D260" s="320">
        <f>'Basis-Tabelle-Samen'!F262</f>
        <v>75</v>
      </c>
      <c r="E260" s="321" t="str">
        <f>'Basis-Tabelle-Samen'!H262</f>
        <v>7 %</v>
      </c>
      <c r="F260" s="322" t="str">
        <f>IF('Basis-Tabelle-Samen'!G262="","",'Basis-Tabelle-Samen'!G262)</f>
        <v>06</v>
      </c>
      <c r="G260" s="320">
        <f>'Basis-Tabelle-Samen'!C262</f>
        <v>13308</v>
      </c>
      <c r="H260" s="323">
        <f>'Basis-Tabelle-Samen'!D262</f>
        <v>4055473133089</v>
      </c>
      <c r="I260" s="324">
        <f>'Basis-Tabelle-Samen'!E262</f>
        <v>1.85</v>
      </c>
      <c r="J260" s="325">
        <f t="shared" si="3"/>
        <v>12</v>
      </c>
      <c r="K260" s="326">
        <f>'Basis-Tabelle-Samen'!K262</f>
        <v>73308</v>
      </c>
      <c r="L260" s="323">
        <f>'Basis-Tabelle-Samen'!L262</f>
        <v>4055473733081</v>
      </c>
      <c r="M260" s="324">
        <f>'Basis-Tabelle-Samen'!M262</f>
        <v>2.4500000000000002</v>
      </c>
      <c r="N260" s="326">
        <f>IF(K260&lt;1,"",'3'!$I$15)</f>
        <v>15</v>
      </c>
      <c r="O260" s="327">
        <f>IF(K260&lt;1,"",'3'!$J$11)</f>
        <v>90</v>
      </c>
      <c r="P260" s="326">
        <f>'Basis-Tabelle-Samen'!N262</f>
        <v>83308</v>
      </c>
      <c r="Q260" s="323">
        <f>'Basis-Tabelle-Samen'!O262</f>
        <v>4055473833088</v>
      </c>
      <c r="R260" s="328">
        <f>'Basis-Tabelle-Samen'!P262</f>
        <v>3.75</v>
      </c>
      <c r="S260" s="326">
        <f>IF(R260&lt;1,"",'3'!$M$15)</f>
        <v>18</v>
      </c>
      <c r="T260" s="327">
        <f>IF(R260&lt;1,"",'3'!$N$11)</f>
        <v>72</v>
      </c>
      <c r="U260" s="326">
        <f>'Basis-Tabelle-Samen'!Q262</f>
        <v>53308</v>
      </c>
      <c r="V260" s="323">
        <f>'Basis-Tabelle-Samen'!R262</f>
        <v>4055473533087</v>
      </c>
      <c r="W260" s="324">
        <f>'Basis-Tabelle-Samen'!S262</f>
        <v>4.95</v>
      </c>
      <c r="X260" s="326">
        <f>IF(U260&lt;1,"",'3'!$Q$15)</f>
        <v>6</v>
      </c>
      <c r="Y260" s="327">
        <f>IF(U260&lt;1,"",'3'!$R$11)</f>
        <v>24</v>
      </c>
      <c r="Z260" s="326">
        <f>'Basis-Tabelle-Samen'!T262</f>
        <v>33308</v>
      </c>
      <c r="AA260" s="323">
        <f>'Basis-Tabelle-Samen'!U262</f>
        <v>4055473333083</v>
      </c>
      <c r="AB260" s="324">
        <f>'Basis-Tabelle-Samen'!V262</f>
        <v>6.75</v>
      </c>
      <c r="AC260" s="326">
        <f>IF(Z260&lt;1,"",'3'!$U$15)</f>
        <v>6</v>
      </c>
      <c r="AD260" s="327">
        <f>IF(Z260&lt;1,"",'3'!$V$11)</f>
        <v>24</v>
      </c>
      <c r="AE260" s="326">
        <f>'Basis-Tabelle-Samen'!W262</f>
        <v>63308</v>
      </c>
      <c r="AF260" s="323">
        <f>'Basis-Tabelle-Samen'!X262</f>
        <v>4055473633084</v>
      </c>
      <c r="AG260" s="324">
        <f>'Basis-Tabelle-Samen'!Y262</f>
        <v>2.95</v>
      </c>
      <c r="AH260" s="326">
        <f>IF(AE260&lt;1,"",'3'!$Y$15)</f>
        <v>8</v>
      </c>
      <c r="AI260" s="327">
        <f>IF(AE260&lt;1,"",'3'!$Z$11)</f>
        <v>64</v>
      </c>
      <c r="AJ260" s="315"/>
      <c r="AK260" s="316" t="str">
        <f>IF(G260&lt;1,"",
IF($C$1="Bulgarisch - BG",HYPERLINK(CONCATENATE("https://www.saflax.de/0-WVK-Retail/Bilder-Pictures/SAFLAX-",'Basis-Tabelle-Samen'!C262,"-",'Basis-Tabelle-Samen'!J262,"-seed-package-front-cr-bulgarian.jpg")),
IF($C$1="Dänisch - DK",HYPERLINK(CONCATENATE("https://www.saflax.de/0-WVK-Retail/Bilder-Pictures/SAFLAX-",'Basis-Tabelle-Samen'!C262,"-",'Basis-Tabelle-Samen'!J262,"-seed-package-front-cr-danish.jpg")),
IF($C$1="Deutsch - DE",HYPERLINK(CONCATENATE("https://www.saflax.de/0-WVK-Retail/Bilder-Pictures/SAFLAX-",'Basis-Tabelle-Samen'!C262,"-",'Basis-Tabelle-Samen'!J262,"-seed-package-front-cr-german.jpg")),
IF($C$1="Englisch - UK",HYPERLINK(CONCATENATE("https://www.saflax.de/0-WVK-Retail/Bilder-Pictures/SAFLAX-",'Basis-Tabelle-Samen'!C262,"-",'Basis-Tabelle-Samen'!J262,"-seed-package-front-cr-english.jpg")),
IF($C$1="Estnisch - EE",HYPERLINK(CONCATENATE("https://www.saflax.de/0-WVK-Retail/Bilder-Pictures/SAFLAX-",'Basis-Tabelle-Samen'!C262,"-",'Basis-Tabelle-Samen'!J262,"-seed-package-front-cr-estonian.jpg")),
IF($C$1="Finnisch - FI",HYPERLINK(CONCATENATE("https://www.saflax.de/0-WVK-Retail/Bilder-Pictures/SAFLAX-",'Basis-Tabelle-Samen'!C262,"-",'Basis-Tabelle-Samen'!J262,"-seed-package-front-cr-finnish.jpg")),
IF($C$1="Französisch - FR",HYPERLINK(CONCATENATE("https://www.saflax.de/0-WVK-Retail/Bilder-Pictures/SAFLAX-",'Basis-Tabelle-Samen'!C262,"-",'Basis-Tabelle-Samen'!J262,"-seed-package-front-cr-french.jpg")),
IF($C$1="Griechisch - GR",HYPERLINK(CONCATENATE("https://www.saflax.de/0-WVK-Retail/Bilder-Pictures/SAFLAX-",'Basis-Tabelle-Samen'!C262,"-",'Basis-Tabelle-Samen'!J262,"-seed-package-front-cr-greek.jpg")),
IF($C$1="Irisch - IE",HYPERLINK(CONCATENATE("https://www.saflax.de/0-WVK-Retail/Bilder-Pictures/SAFLAX-",'Basis-Tabelle-Samen'!C262,"-",'Basis-Tabelle-Samen'!J262,"-seed-package-front-cr-irish.jpg")),
IF($C$1="Isländisch - IS",HYPERLINK(CONCATENATE("https://www.saflax.de/0-WVK-Retail/Bilder-Pictures/SAFLAX-",'Basis-Tabelle-Samen'!C262,"-",'Basis-Tabelle-Samen'!J262,"-seed-package-front-cr-icelandic.jpg")),
IF($C$1="Italienisch - IT",HYPERLINK(CONCATENATE("https://www.saflax.de/0-WVK-Retail/Bilder-Pictures/SAFLAX-",'Basis-Tabelle-Samen'!C262,"-",'Basis-Tabelle-Samen'!J262,"-seed-package-front-cr-italian.jpg")),
IF($C$1="Japanisch - JP",HYPERLINK(CONCATENATE("https://www.saflax.de/0-WVK-Retail/Bilder-Pictures/SAFLAX-",'Basis-Tabelle-Samen'!C262,"-",'Basis-Tabelle-Samen'!J262,"-seed-package-front-cr-japanese.jpg")),
IF($C$1="Kroatisch - HR",HYPERLINK(CONCATENATE("https://www.saflax.de/0-WVK-Retail/Bilder-Pictures/SAFLAX-",'Basis-Tabelle-Samen'!C262,"-",'Basis-Tabelle-Samen'!J262,"-seed-package-front-cr-croatian.jpg")),
IF($C$1="Lettisch - LV",HYPERLINK(CONCATENATE("https://www.saflax.de/0-WVK-Retail/Bilder-Pictures/SAFLAX-",'Basis-Tabelle-Samen'!C262,"-",'Basis-Tabelle-Samen'!J262,"-seed-package-front-cr-latvian.jpg")),
IF($C$1="Litauisch - LT",HYPERLINK(CONCATENATE("https://www.saflax.de/0-WVK-Retail/Bilder-Pictures/SAFLAX-",'Basis-Tabelle-Samen'!C262,"-",'Basis-Tabelle-Samen'!J262,"-seed-package-front-cr-lithuanian.jpg")),
IF($C$1="Maltesisch - MT",HYPERLINK(CONCATENATE("https://www.saflax.de/0-WVK-Retail/Bilder-Pictures/SAFLAX-",'Basis-Tabelle-Samen'!C262,"-",'Basis-Tabelle-Samen'!J262,"-seed-package-front-cr-maltese.jpg")),
IF($C$1="Niederländisch - NL",HYPERLINK(CONCATENATE("https://www.saflax.de/0-WVK-Retail/Bilder-Pictures/SAFLAX-",'Basis-Tabelle-Samen'!C262,"-",'Basis-Tabelle-Samen'!J262,"-seed-package-front-cr-dutch.jpg")),
IF($C$1="Norwegisch - NO",HYPERLINK(CONCATENATE("https://www.saflax.de/0-WVK-Retail/Bilder-Pictures/SAFLAX-",'Basis-Tabelle-Samen'!C262,"-",'Basis-Tabelle-Samen'!J262,"-seed-package-front-cr-nowegian.jpg")),
IF($C$1="Polnisch - PL",HYPERLINK(CONCATENATE("https://www.saflax.de/0-WVK-Retail/Bilder-Pictures/SAFLAX-",'Basis-Tabelle-Samen'!C262,"-",'Basis-Tabelle-Samen'!J262,"-seed-package-front-cr-polish.jpg")),
IF($C$1="Portugiesisch - PT",HYPERLINK(CONCATENATE("https://www.saflax.de/0-WVK-Retail/Bilder-Pictures/SAFLAX-",'Basis-Tabelle-Samen'!C262,"-",'Basis-Tabelle-Samen'!J262,"-seed-package-front-cr-portuguese.jpg")),
IF($C$1="Rumänisch - RO",HYPERLINK(CONCATENATE("https://www.saflax.de/0-WVK-Retail/Bilder-Pictures/SAFLAX-",'Basis-Tabelle-Samen'!C262,"-",'Basis-Tabelle-Samen'!J262,"-seed-package-front-cr-romanian.jpg")),
IF($C$1="Schwedisch - SE",HYPERLINK(CONCATENATE("https://www.saflax.de/0-WVK-Retail/Bilder-Pictures/SAFLAX-",'Basis-Tabelle-Samen'!C262,"-",'Basis-Tabelle-Samen'!J262,"-seed-package-front-cr-swedish.jpg")),
IF($C$1="Slowakisch - SK",HYPERLINK(CONCATENATE("https://www.saflax.de/0-WVK-Retail/Bilder-Pictures/SAFLAX-",'Basis-Tabelle-Samen'!C262,"-",'Basis-Tabelle-Samen'!J262,"-seed-package-front-cr-slovak.jpg")),
IF($C$1="Slowenisch - SI",HYPERLINK(CONCATENATE("https://www.saflax.de/0-WVK-Retail/Bilder-Pictures/SAFLAX-",'Basis-Tabelle-Samen'!C262,"-",'Basis-Tabelle-Samen'!J262,"-seed-package-front-cr-slovenian.jpg")),
IF($C$1="Spanisch - ES",HYPERLINK(CONCATENATE("https://www.saflax.de/0-WVK-Retail/Bilder-Pictures/SAFLAX-",'Basis-Tabelle-Samen'!C262,"-",'Basis-Tabelle-Samen'!J262,"-seed-package-front-cr-spanish.jpg")),
IF($C$1="Tschechisch - CZ",HYPERLINK(CONCATENATE("https://www.saflax.de/0-WVK-Retail/Bilder-Pictures/SAFLAX-",'Basis-Tabelle-Samen'!C262,"-",'Basis-Tabelle-Samen'!J262,"-seed-package-front-cr-czech.jpg")),
IF($C$1="Türkisch - TR",HYPERLINK(CONCATENATE("https://www.saflax.de/0-WVK-Retail/Bilder-Pictures/SAFLAX-",'Basis-Tabelle-Samen'!C262,"-",'Basis-Tabelle-Samen'!J262,"-seed-package-front-cr-turkish.jpg")),
IF($C$1="Ungarisch - HU",HYPERLINK(CONCATENATE("https://www.saflax.de/0-WVK-Retail/Bilder-Pictures/SAFLAX-",'Basis-Tabelle-Samen'!C262,"-",'Basis-Tabelle-Samen'!J262,"-seed-package-front-cr-hungarian.jpg")),
" ACHTUNG")))))))))))))))))))))))))))))</f>
        <v>https://www.saflax.de/0-WVK-Retail/Bilder-Pictures/SAFLAX-13308-briza-media-seed-package-front-cr-english.jpg</v>
      </c>
      <c r="AL260" s="330" t="str">
        <f>IF(G260&lt;1,"",
IF($C$1="Bulgarisch - BG",HYPERLINK(CONCATENATE("https://www.saflax.de/0-WVK-Retail/Bilder-Pictures/SAFLAX-",'Basis-Tabelle-Samen'!C262,"-",'Basis-Tabelle-Samen'!J262,"-seed-package-back-cr-bulgarian.jpg")),
IF($C$1="Dänisch - DK",HYPERLINK(CONCATENATE("https://www.saflax.de/0-WVK-Retail/Bilder-Pictures/SAFLAX-",'Basis-Tabelle-Samen'!C262,"-",'Basis-Tabelle-Samen'!J262,"-seed-package-back-cr-danish.jpg")),
IF($C$1="Deutsch - DE",HYPERLINK(CONCATENATE("https://www.saflax.de/0-WVK-Retail/Bilder-Pictures/SAFLAX-",'Basis-Tabelle-Samen'!C262,"-",'Basis-Tabelle-Samen'!J262,"-seed-package-back-cr-german.jpg")),
IF($C$1="Englisch - UK",HYPERLINK(CONCATENATE("https://www.saflax.de/0-WVK-Retail/Bilder-Pictures/SAFLAX-",'Basis-Tabelle-Samen'!C262,"-",'Basis-Tabelle-Samen'!J262,"-seed-package-back-cr-english.jpg")),
IF($C$1="Estnisch - EE",HYPERLINK(CONCATENATE("https://www.saflax.de/0-WVK-Retail/Bilder-Pictures/SAFLAX-",'Basis-Tabelle-Samen'!C262,"-",'Basis-Tabelle-Samen'!J262,"-seed-package-back-cr-estonian.jpg")),
IF($C$1="Finnisch - FI",HYPERLINK(CONCATENATE("https://www.saflax.de/0-WVK-Retail/Bilder-Pictures/SAFLAX-",'Basis-Tabelle-Samen'!C262,"-",'Basis-Tabelle-Samen'!J262,"-seed-package-back-cr-finnish.jpg")),
IF($C$1="Französisch - FR",HYPERLINK(CONCATENATE("https://www.saflax.de/0-WVK-Retail/Bilder-Pictures/SAFLAX-",'Basis-Tabelle-Samen'!C262,"-",'Basis-Tabelle-Samen'!J262,"-seed-package-back-cr-french.jpg")),
IF($C$1="Griechisch - GR",HYPERLINK(CONCATENATE("https://www.saflax.de/0-WVK-Retail/Bilder-Pictures/SAFLAX-",'Basis-Tabelle-Samen'!C262,"-",'Basis-Tabelle-Samen'!J262,"-seed-package-back-cr-greek.jpg")),
IF($C$1="Irisch - IE",HYPERLINK(CONCATENATE("https://www.saflax.de/0-WVK-Retail/Bilder-Pictures/SAFLAX-",'Basis-Tabelle-Samen'!C262,"-",'Basis-Tabelle-Samen'!J262,"-seed-package-back-cr-irish.jpg")),
IF($C$1="Isländisch - IS",HYPERLINK(CONCATENATE("https://www.saflax.de/0-WVK-Retail/Bilder-Pictures/SAFLAX-",'Basis-Tabelle-Samen'!C262,"-",'Basis-Tabelle-Samen'!J262,"-seed-package-back-cr-icelandic.jpg")),
IF($C$1="Italienisch - IT",HYPERLINK(CONCATENATE("https://www.saflax.de/0-WVK-Retail/Bilder-Pictures/SAFLAX-",'Basis-Tabelle-Samen'!C262,"-",'Basis-Tabelle-Samen'!J262,"-seed-package-back-cr-italian.jpg")),
IF($C$1="Japanisch - JP",HYPERLINK(CONCATENATE("https://www.saflax.de/0-WVK-Retail/Bilder-Pictures/SAFLAX-",'Basis-Tabelle-Samen'!C262,"-",'Basis-Tabelle-Samen'!J262,"-seed-package-back-cr-japanese.jpg")),
IF($C$1="Kroatisch - HR",HYPERLINK(CONCATENATE("https://www.saflax.de/0-WVK-Retail/Bilder-Pictures/SAFLAX-",'Basis-Tabelle-Samen'!C262,"-",'Basis-Tabelle-Samen'!J262,"-seed-package-back-cr-croatian.jpg")),
IF($C$1="Lettisch - LV",HYPERLINK(CONCATENATE("https://www.saflax.de/0-WVK-Retail/Bilder-Pictures/SAFLAX-",'Basis-Tabelle-Samen'!C262,"-",'Basis-Tabelle-Samen'!J262,"-seed-package-back-cr-latvian.jpg")),
IF($C$1="Litauisch - LT",HYPERLINK(CONCATENATE("https://www.saflax.de/0-WVK-Retail/Bilder-Pictures/SAFLAX-",'Basis-Tabelle-Samen'!C262,"-",'Basis-Tabelle-Samen'!J262,"-seed-package-back-cr-lithuanian.jpg")),
IF($C$1="Maltesisch - MT",HYPERLINK(CONCATENATE("https://www.saflax.de/0-WVK-Retail/Bilder-Pictures/SAFLAX-",'Basis-Tabelle-Samen'!C262,"-",'Basis-Tabelle-Samen'!J262,"-seed-package-back-cr-maltese.jpg")),
IF($C$1="Niederländisch - NL",HYPERLINK(CONCATENATE("https://www.saflax.de/0-WVK-Retail/Bilder-Pictures/SAFLAX-",'Basis-Tabelle-Samen'!C262,"-",'Basis-Tabelle-Samen'!J262,"-seed-package-back-cr-dutch.jpg")),
IF($C$1="Norwegisch - NO",HYPERLINK(CONCATENATE("https://www.saflax.de/0-WVK-Retail/Bilder-Pictures/SAFLAX-",'Basis-Tabelle-Samen'!C262,"-",'Basis-Tabelle-Samen'!J262,"-seed-package-back-cr-nowegian.jpg")),
IF($C$1="Polnisch - PL",HYPERLINK(CONCATENATE("https://www.saflax.de/0-WVK-Retail/Bilder-Pictures/SAFLAX-",'Basis-Tabelle-Samen'!C262,"-",'Basis-Tabelle-Samen'!J262,"-seed-package-back-cr-polish.jpg")),
IF($C$1="Portugiesisch - PT",HYPERLINK(CONCATENATE("https://www.saflax.de/0-WVK-Retail/Bilder-Pictures/SAFLAX-",'Basis-Tabelle-Samen'!C262,"-",'Basis-Tabelle-Samen'!J262,"-seed-package-back-cr-portuguese.jpg")),
IF($C$1="Rumänisch - RO",HYPERLINK(CONCATENATE("https://www.saflax.de/0-WVK-Retail/Bilder-Pictures/SAFLAX-",'Basis-Tabelle-Samen'!C262,"-",'Basis-Tabelle-Samen'!J262,"-seed-package-back-cr-romanian.jpg")),
IF($C$1="Schwedisch - SE",HYPERLINK(CONCATENATE("https://www.saflax.de/0-WVK-Retail/Bilder-Pictures/SAFLAX-",'Basis-Tabelle-Samen'!C262,"-",'Basis-Tabelle-Samen'!J262,"-seed-package-back-cr-swedish.jpg")),
IF($C$1="Slowakisch - SK",HYPERLINK(CONCATENATE("https://www.saflax.de/0-WVK-Retail/Bilder-Pictures/SAFLAX-",'Basis-Tabelle-Samen'!C262,"-",'Basis-Tabelle-Samen'!J262,"-seed-package-back-cr-slovak.jpg")),
IF($C$1="Slowenisch - SI",HYPERLINK(CONCATENATE("https://www.saflax.de/0-WVK-Retail/Bilder-Pictures/SAFLAX-",'Basis-Tabelle-Samen'!C262,"-",'Basis-Tabelle-Samen'!J262,"-seed-package-back-cr-slovenian.jpg")),
IF($C$1="Spanisch - ES",HYPERLINK(CONCATENATE("https://www.saflax.de/0-WVK-Retail/Bilder-Pictures/SAFLAX-",'Basis-Tabelle-Samen'!C262,"-",'Basis-Tabelle-Samen'!J262,"-seed-package-back-cr-spanish.jpg")),
IF($C$1="Tschechisch - CZ",HYPERLINK(CONCATENATE("https://www.saflax.de/0-WVK-Retail/Bilder-Pictures/SAFLAX-",'Basis-Tabelle-Samen'!C262,"-",'Basis-Tabelle-Samen'!J262,"-seed-package-back-cr-czech.jpg")),
IF($C$1="Türkisch - TR",HYPERLINK(CONCATENATE("https://www.saflax.de/0-WVK-Retail/Bilder-Pictures/SAFLAX-",'Basis-Tabelle-Samen'!C262,"-",'Basis-Tabelle-Samen'!J262,"-seed-package-back-cr-turkish.jpg")),
IF($C$1="Ungarisch - HU",HYPERLINK(CONCATENATE("https://www.saflax.de/0-WVK-Retail/Bilder-Pictures/SAFLAX-",'Basis-Tabelle-Samen'!C262,"-",'Basis-Tabelle-Samen'!J262,"-seed-package-back-cr-hungarian.jpg")),
" ACHTUNG")))))))))))))))))))))))))))))</f>
        <v>https://www.saflax.de/0-WVK-Retail/Bilder-Pictures/SAFLAX-13308-briza-media-seed-package-back-cr-english.jpg</v>
      </c>
      <c r="AM260" s="330" t="str">
        <f>IF(H260&lt;1,"",
IF($C$1="Bulgarisch - BG",HYPERLINK(CONCATENATE("https://www.saflax.de/0-WVK-Retail/Bilder-Pictures/SAFLAX-",'Basis-Tabelle-Samen'!K262,"-",'Basis-Tabelle-Samen'!J262,"-garden-to-go-mini-bulgarian.jpg")),
IF($C$1="Dänisch - DK",HYPERLINK(CONCATENATE("https://www.saflax.de/0-WVK-Retail/Bilder-Pictures/SAFLAX-",'Basis-Tabelle-Samen'!K262,"-",'Basis-Tabelle-Samen'!J262,"-garden-to-go-mini-danish.jpg")),
IF($C$1="Deutsch - DE",HYPERLINK(CONCATENATE("https://www.saflax.de/0-WVK-Retail/Bilder-Pictures/SAFLAX-",'Basis-Tabelle-Samen'!K262,"-",'Basis-Tabelle-Samen'!J262,"-garden-to-go-mini-german.jpg")),
IF($C$1="Englisch - UK",HYPERLINK(CONCATENATE("https://www.saflax.de/0-WVK-Retail/Bilder-Pictures/SAFLAX-",'Basis-Tabelle-Samen'!K262,"-",'Basis-Tabelle-Samen'!J262,"-garden-to-go-mini-english.jpg")),
IF($C$1="Estnisch - EE",HYPERLINK(CONCATENATE("https://www.saflax.de/0-WVK-Retail/Bilder-Pictures/SAFLAX-",'Basis-Tabelle-Samen'!K262,"-",'Basis-Tabelle-Samen'!J262,"-garden-to-go-mini-estonian.jpg")),
IF($C$1="Finnisch - FI",HYPERLINK(CONCATENATE("https://www.saflax.de/0-WVK-Retail/Bilder-Pictures/SAFLAX-",'Basis-Tabelle-Samen'!K262,"-",'Basis-Tabelle-Samen'!J262,"-garden-to-go-mini-finnish.jpg")),
IF($C$1="Französisch - FR",HYPERLINK(CONCATENATE("https://www.saflax.de/0-WVK-Retail/Bilder-Pictures/SAFLAX-",'Basis-Tabelle-Samen'!K262,"-",'Basis-Tabelle-Samen'!J262,"-garden-to-go-mini-french.jpg")),
IF($C$1="Griechisch - GR",HYPERLINK(CONCATENATE("https://www.saflax.de/0-WVK-Retail/Bilder-Pictures/SAFLAX-",'Basis-Tabelle-Samen'!K262,"-",'Basis-Tabelle-Samen'!J262,"-garden-to-go-mini-greek.jpg")),
IF($C$1="Irisch - IE",HYPERLINK(CONCATENATE("https://www.saflax.de/0-WVK-Retail/Bilder-Pictures/SAFLAX-",'Basis-Tabelle-Samen'!K262,"-",'Basis-Tabelle-Samen'!J262,"-garden-to-go-mini-irish.jpg")),
IF($C$1="Isländisch - IS",HYPERLINK(CONCATENATE("https://www.saflax.de/0-WVK-Retail/Bilder-Pictures/SAFLAX-",'Basis-Tabelle-Samen'!K262,"-",'Basis-Tabelle-Samen'!J262,"-garden-to-go-mini-icelandic.jpg")),
IF($C$1="Italienisch - IT",HYPERLINK(CONCATENATE("https://www.saflax.de/0-WVK-Retail/Bilder-Pictures/SAFLAX-",'Basis-Tabelle-Samen'!K262,"-",'Basis-Tabelle-Samen'!J262,"-garden-to-go-mini-italian.jpg")),
IF($C$1="Japanisch - JP",HYPERLINK(CONCATENATE("https://www.saflax.de/0-WVK-Retail/Bilder-Pictures/SAFLAX-",'Basis-Tabelle-Samen'!K262,"-",'Basis-Tabelle-Samen'!J262,"-garden-to-go-mini-japanese.jpg")),
IF($C$1="Kroatisch - HR",HYPERLINK(CONCATENATE("https://www.saflax.de/0-WVK-Retail/Bilder-Pictures/SAFLAX-",'Basis-Tabelle-Samen'!K262,"-",'Basis-Tabelle-Samen'!J262,"-garden-to-go-mini-croatian.jpg")),
IF($C$1="Lettisch - LV",HYPERLINK(CONCATENATE("https://www.saflax.de/0-WVK-Retail/Bilder-Pictures/SAFLAX-",'Basis-Tabelle-Samen'!K262,"-",'Basis-Tabelle-Samen'!J262,"-garden-to-go-mini-latvian.jpg")),
IF($C$1="Litauisch - LT",HYPERLINK(CONCATENATE("https://www.saflax.de/0-WVK-Retail/Bilder-Pictures/SAFLAX-",'Basis-Tabelle-Samen'!K262,"-",'Basis-Tabelle-Samen'!J262,"-garden-to-go-mini-lithuanian.jpg")),
IF($C$1="Maltesisch - MT",HYPERLINK(CONCATENATE("https://www.saflax.de/0-WVK-Retail/Bilder-Pictures/SAFLAX-",'Basis-Tabelle-Samen'!K262,"-",'Basis-Tabelle-Samen'!J262,"-garden-to-go-mini-maltese.jpg")),
IF($C$1="Niederländisch - NL",HYPERLINK(CONCATENATE("https://www.saflax.de/0-WVK-Retail/Bilder-Pictures/SAFLAX-",'Basis-Tabelle-Samen'!K262,"-",'Basis-Tabelle-Samen'!J262,"-garden-to-go-mini-dutch.jpg")),
IF($C$1="Norwegisch - NO",HYPERLINK(CONCATENATE("https://www.saflax.de/0-WVK-Retail/Bilder-Pictures/SAFLAX-",'Basis-Tabelle-Samen'!K262,"-",'Basis-Tabelle-Samen'!J262,"-garden-to-go-mini-nowegian.jpg")),
IF($C$1="Polnisch - PL",HYPERLINK(CONCATENATE("https://www.saflax.de/0-WVK-Retail/Bilder-Pictures/SAFLAX-",'Basis-Tabelle-Samen'!K262,"-",'Basis-Tabelle-Samen'!J262,"-garden-to-go-mini-polish.jpg")),
IF($C$1="Portugiesisch - PT",HYPERLINK(CONCATENATE("https://www.saflax.de/0-WVK-Retail/Bilder-Pictures/SAFLAX-",'Basis-Tabelle-Samen'!K262,"-",'Basis-Tabelle-Samen'!J262,"-garden-to-go-mini-portuguese.jpg")),
IF($C$1="Rumänisch - RO",HYPERLINK(CONCATENATE("https://www.saflax.de/0-WVK-Retail/Bilder-Pictures/SAFLAX-",'Basis-Tabelle-Samen'!K262,"-",'Basis-Tabelle-Samen'!J262,"-garden-to-go-mini-romanian.jpg")),
IF($C$1="Schwedisch - SE",HYPERLINK(CONCATENATE("https://www.saflax.de/0-WVK-Retail/Bilder-Pictures/SAFLAX-",'Basis-Tabelle-Samen'!K262,"-",'Basis-Tabelle-Samen'!J262,"-garden-to-go-mini-swedish.jpg")),
IF($C$1="Slowakisch - SK",HYPERLINK(CONCATENATE("https://www.saflax.de/0-WVK-Retail/Bilder-Pictures/SAFLAX-",'Basis-Tabelle-Samen'!K262,"-",'Basis-Tabelle-Samen'!J262,"-garden-to-go-mini-slovak.jpg")),
IF($C$1="Slowenisch - SI",HYPERLINK(CONCATENATE("https://www.saflax.de/0-WVK-Retail/Bilder-Pictures/SAFLAX-",'Basis-Tabelle-Samen'!K262,"-",'Basis-Tabelle-Samen'!J262,"-garden-to-go-mini-slovenian.jpg")),
IF($C$1="Spanisch - ES",HYPERLINK(CONCATENATE("https://www.saflax.de/0-WVK-Retail/Bilder-Pictures/SAFLAX-",'Basis-Tabelle-Samen'!K262,"-",'Basis-Tabelle-Samen'!J262,"-garden-to-go-mini-spanish.jpg")),
IF($C$1="Tschechisch - CZ",HYPERLINK(CONCATENATE("https://www.saflax.de/0-WVK-Retail/Bilder-Pictures/SAFLAX-",'Basis-Tabelle-Samen'!K262,"-",'Basis-Tabelle-Samen'!J262,"-garden-to-go-mini-czech.jpg")),
IF($C$1="Türkisch - TR",HYPERLINK(CONCATENATE("https://www.saflax.de/0-WVK-Retail/Bilder-Pictures/SAFLAX-",'Basis-Tabelle-Samen'!K262,"-",'Basis-Tabelle-Samen'!J262,"-garden-to-go-mini-turkish.jpg")),
IF($C$1="Ungarisch - HU",HYPERLINK(CONCATENATE("https://www.saflax.de/0-WVK-Retail/Bilder-Pictures/SAFLAX-",'Basis-Tabelle-Samen'!K262,"-",'Basis-Tabelle-Samen'!J262,"-garden-to-go-mini-hungarian.jpg")),
" ACHTUNG")))))))))))))))))))))))))))))</f>
        <v>https://www.saflax.de/0-WVK-Retail/Bilder-Pictures/SAFLAX-73308-briza-media-garden-to-go-mini-english.jpg</v>
      </c>
      <c r="AN260" s="330" t="str">
        <f>IF(I260&lt;1,"",
IF($C$1="Bulgarisch - BG",HYPERLINK(CONCATENATE("https://www.saflax.de/0-WVK-Retail/Bilder-Pictures/SAFLAX-",'Basis-Tabelle-Samen'!N262,"-",'Basis-Tabelle-Samen'!J262,"-garden-to-go-lite-bulgarian.jpg")),
IF($C$1="Dänisch - DK",HYPERLINK(CONCATENATE("https://www.saflax.de/0-WVK-Retail/Bilder-Pictures/SAFLAX-",'Basis-Tabelle-Samen'!N262,"-",'Basis-Tabelle-Samen'!J262,"-garden-to-go-lite-danish.jpg")),
IF($C$1="Deutsch - DE",HYPERLINK(CONCATENATE("https://www.saflax.de/0-WVK-Retail/Bilder-Pictures/SAFLAX-",'Basis-Tabelle-Samen'!N262,"-",'Basis-Tabelle-Samen'!J262,"-garden-to-go-lite-german.jpg")),
IF($C$1="Englisch - UK",HYPERLINK(CONCATENATE("https://www.saflax.de/0-WVK-Retail/Bilder-Pictures/SAFLAX-",'Basis-Tabelle-Samen'!N262,"-",'Basis-Tabelle-Samen'!J262,"-garden-to-go-lite-english.jpg")),
IF($C$1="Estnisch - EE",HYPERLINK(CONCATENATE("https://www.saflax.de/0-WVK-Retail/Bilder-Pictures/SAFLAX-",'Basis-Tabelle-Samen'!N262,"-",'Basis-Tabelle-Samen'!J262,"-garden-to-go-lite-estonian.jpg")),
IF($C$1="Finnisch - FI",HYPERLINK(CONCATENATE("https://www.saflax.de/0-WVK-Retail/Bilder-Pictures/SAFLAX-",'Basis-Tabelle-Samen'!N262,"-",'Basis-Tabelle-Samen'!J262,"-garden-to-go-lite-finnish.jpg")),
IF($C$1="Französisch - FR",HYPERLINK(CONCATENATE("https://www.saflax.de/0-WVK-Retail/Bilder-Pictures/SAFLAX-",'Basis-Tabelle-Samen'!N262,"-",'Basis-Tabelle-Samen'!J262,"-garden-to-go-lite-french.jpg")),
IF($C$1="Griechisch - GR",HYPERLINK(CONCATENATE("https://www.saflax.de/0-WVK-Retail/Bilder-Pictures/SAFLAX-",'Basis-Tabelle-Samen'!N262,"-",'Basis-Tabelle-Samen'!J262,"-garden-to-go-lite-greek.jpg")),
IF($C$1="Irisch - IE",HYPERLINK(CONCATENATE("https://www.saflax.de/0-WVK-Retail/Bilder-Pictures/SAFLAX-",'Basis-Tabelle-Samen'!N262,"-",'Basis-Tabelle-Samen'!J262,"-garden-to-go-lite-irish.jpg")),
IF($C$1="Isländisch - IS",HYPERLINK(CONCATENATE("https://www.saflax.de/0-WVK-Retail/Bilder-Pictures/SAFLAX-",'Basis-Tabelle-Samen'!N262,"-",'Basis-Tabelle-Samen'!J262,"-garden-to-go-lite-icelandic.jpg")),
IF($C$1="Italienisch - IT",HYPERLINK(CONCATENATE("https://www.saflax.de/0-WVK-Retail/Bilder-Pictures/SAFLAX-",'Basis-Tabelle-Samen'!N262,"-",'Basis-Tabelle-Samen'!J262,"-garden-to-go-lite-italian.jpg")),
IF($C$1="Japanisch - JP",HYPERLINK(CONCATENATE("https://www.saflax.de/0-WVK-Retail/Bilder-Pictures/SAFLAX-",'Basis-Tabelle-Samen'!N262,"-",'Basis-Tabelle-Samen'!J262,"-garden-to-go-lite-japanese.jpg")),
IF($C$1="Kroatisch - HR",HYPERLINK(CONCATENATE("https://www.saflax.de/0-WVK-Retail/Bilder-Pictures/SAFLAX-",'Basis-Tabelle-Samen'!N262,"-",'Basis-Tabelle-Samen'!J262,"-garden-to-go-lite-croatian.jpg")),
IF($C$1="Lettisch - LV",HYPERLINK(CONCATENATE("https://www.saflax.de/0-WVK-Retail/Bilder-Pictures/SAFLAX-",'Basis-Tabelle-Samen'!N262,"-",'Basis-Tabelle-Samen'!J262,"-garden-to-go-lite-latvian.jpg")),
IF($C$1="Litauisch - LT",HYPERLINK(CONCATENATE("https://www.saflax.de/0-WVK-Retail/Bilder-Pictures/SAFLAX-",'Basis-Tabelle-Samen'!N262,"-",'Basis-Tabelle-Samen'!J262,"-garden-to-go-lite-lithuanian.jpg")),
IF($C$1="Maltesisch - MT",HYPERLINK(CONCATENATE("https://www.saflax.de/0-WVK-Retail/Bilder-Pictures/SAFLAX-",'Basis-Tabelle-Samen'!N262,"-",'Basis-Tabelle-Samen'!J262,"-garden-to-go-lite-maltese.jpg")),
IF($C$1="Niederländisch - NL",HYPERLINK(CONCATENATE("https://www.saflax.de/0-WVK-Retail/Bilder-Pictures/SAFLAX-",'Basis-Tabelle-Samen'!N262,"-",'Basis-Tabelle-Samen'!J262,"-garden-to-go-lite-dutch.jpg")),
IF($C$1="Norwegisch - NO",HYPERLINK(CONCATENATE("https://www.saflax.de/0-WVK-Retail/Bilder-Pictures/SAFLAX-",'Basis-Tabelle-Samen'!N262,"-",'Basis-Tabelle-Samen'!J262,"-garden-to-go-lite-nowegian.jpg")),
IF($C$1="Polnisch - PL",HYPERLINK(CONCATENATE("https://www.saflax.de/0-WVK-Retail/Bilder-Pictures/SAFLAX-",'Basis-Tabelle-Samen'!N262,"-",'Basis-Tabelle-Samen'!J262,"-garden-to-go-lite-polish.jpg")),
IF($C$1="Portugiesisch - PT",HYPERLINK(CONCATENATE("https://www.saflax.de/0-WVK-Retail/Bilder-Pictures/SAFLAX-",'Basis-Tabelle-Samen'!N262,"-",'Basis-Tabelle-Samen'!J262,"-garden-to-go-lite-portuguese.jpg")),
IF($C$1="Rumänisch - RO",HYPERLINK(CONCATENATE("https://www.saflax.de/0-WVK-Retail/Bilder-Pictures/SAFLAX-",'Basis-Tabelle-Samen'!N262,"-",'Basis-Tabelle-Samen'!J262,"-garden-to-go-lite-romanian.jpg")),
IF($C$1="Schwedisch - SE",HYPERLINK(CONCATENATE("https://www.saflax.de/0-WVK-Retail/Bilder-Pictures/SAFLAX-",'Basis-Tabelle-Samen'!N262,"-",'Basis-Tabelle-Samen'!J262,"-garden-to-go-lite-swedish.jpg")),
IF($C$1="Slowakisch - SK",HYPERLINK(CONCATENATE("https://www.saflax.de/0-WVK-Retail/Bilder-Pictures/SAFLAX-",'Basis-Tabelle-Samen'!N262,"-",'Basis-Tabelle-Samen'!J262,"-garden-to-go-lite-slovak.jpg")),
IF($C$1="Slowenisch - SI",HYPERLINK(CONCATENATE("https://www.saflax.de/0-WVK-Retail/Bilder-Pictures/SAFLAX-",'Basis-Tabelle-Samen'!N262,"-",'Basis-Tabelle-Samen'!J262,"-garden-to-go-lite-slovenian.jpg")),
IF($C$1="Spanisch - ES",HYPERLINK(CONCATENATE("https://www.saflax.de/0-WVK-Retail/Bilder-Pictures/SAFLAX-",'Basis-Tabelle-Samen'!N262,"-",'Basis-Tabelle-Samen'!J262,"-garden-to-go-lite-spanish.jpg")),
IF($C$1="Tschechisch - CZ",HYPERLINK(CONCATENATE("https://www.saflax.de/0-WVK-Retail/Bilder-Pictures/SAFLAX-",'Basis-Tabelle-Samen'!N262,"-",'Basis-Tabelle-Samen'!J262,"-garden-to-go-lite-czech.jpg")),
IF($C$1="Türkisch - TR",HYPERLINK(CONCATENATE("https://www.saflax.de/0-WVK-Retail/Bilder-Pictures/SAFLAX-",'Basis-Tabelle-Samen'!N262,"-",'Basis-Tabelle-Samen'!J262,"-garden-to-go-lite-turkish.jpg")),
IF($C$1="Ungarisch - HU",HYPERLINK(CONCATENATE("https://www.saflax.de/0-WVK-Retail/Bilder-Pictures/SAFLAX-",'Basis-Tabelle-Samen'!N262,"-",'Basis-Tabelle-Samen'!J262,"-garden-to-go-lite-hungarian.jpg")),
" ACHTUNG")))))))))))))))))))))))))))))</f>
        <v>https://www.saflax.de/0-WVK-Retail/Bilder-Pictures/SAFLAX-83308-briza-media-garden-to-go-lite-english.jpg</v>
      </c>
      <c r="AO260" s="330" t="str">
        <f>IF(J260&lt;1,"",
IF($C$1="Bulgarisch - BG",HYPERLINK(CONCATENATE("https://www.saflax.de/0-WVK-Retail/Bilder-Pictures/SAFLAX-",'Basis-Tabelle-Samen'!Q262,"-",'Basis-Tabelle-Samen'!J262,"-garden-to-go-bulgarian.jpg")),
IF($C$1="Dänisch - DK",HYPERLINK(CONCATENATE("https://www.saflax.de/0-WVK-Retail/Bilder-Pictures/SAFLAX-",'Basis-Tabelle-Samen'!Q262,"-",'Basis-Tabelle-Samen'!J262,"-garden-to-go-danish.jpg")),
IF($C$1="Deutsch - DE",HYPERLINK(CONCATENATE("https://www.saflax.de/0-WVK-Retail/Bilder-Pictures/SAFLAX-",'Basis-Tabelle-Samen'!Q262,"-",'Basis-Tabelle-Samen'!J262,"-garden-to-go-german.jpg")),
IF($C$1="Englisch - UK",HYPERLINK(CONCATENATE("https://www.saflax.de/0-WVK-Retail/Bilder-Pictures/SAFLAX-",'Basis-Tabelle-Samen'!Q262,"-",'Basis-Tabelle-Samen'!J262,"-garden-to-go-english.jpg")),
IF($C$1="Estnisch - EE",HYPERLINK(CONCATENATE("https://www.saflax.de/0-WVK-Retail/Bilder-Pictures/SAFLAX-",'Basis-Tabelle-Samen'!Q262,"-",'Basis-Tabelle-Samen'!J262,"-garden-to-go-estonian.jpg")),
IF($C$1="Finnisch - FI",HYPERLINK(CONCATENATE("https://www.saflax.de/0-WVK-Retail/Bilder-Pictures/SAFLAX-",'Basis-Tabelle-Samen'!Q262,"-",'Basis-Tabelle-Samen'!J262,"-garden-to-go-finnish.jpg")),
IF($C$1="Französisch - FR",HYPERLINK(CONCATENATE("https://www.saflax.de/0-WVK-Retail/Bilder-Pictures/SAFLAX-",'Basis-Tabelle-Samen'!Q262,"-",'Basis-Tabelle-Samen'!J262,"-garden-to-go-french.jpg")),
IF($C$1="Griechisch - GR",HYPERLINK(CONCATENATE("https://www.saflax.de/0-WVK-Retail/Bilder-Pictures/SAFLAX-",'Basis-Tabelle-Samen'!Q262,"-",'Basis-Tabelle-Samen'!J262,"-garden-to-go-greek.jpg")),
IF($C$1="Irisch - IE",HYPERLINK(CONCATENATE("https://www.saflax.de/0-WVK-Retail/Bilder-Pictures/SAFLAX-",'Basis-Tabelle-Samen'!Q262,"-",'Basis-Tabelle-Samen'!J262,"-garden-to-go-irish.jpg")),
IF($C$1="Isländisch - IS",HYPERLINK(CONCATENATE("https://www.saflax.de/0-WVK-Retail/Bilder-Pictures/SAFLAX-",'Basis-Tabelle-Samen'!Q262,"-",'Basis-Tabelle-Samen'!J262,"-garden-to-go-icelandic.jpg")),
IF($C$1="Italienisch - IT",HYPERLINK(CONCATENATE("https://www.saflax.de/0-WVK-Retail/Bilder-Pictures/SAFLAX-",'Basis-Tabelle-Samen'!Q262,"-",'Basis-Tabelle-Samen'!J262,"-garden-to-go-italian.jpg")),
IF($C$1="Japanisch - JP",HYPERLINK(CONCATENATE("https://www.saflax.de/0-WVK-Retail/Bilder-Pictures/SAFLAX-",'Basis-Tabelle-Samen'!Q262,"-",'Basis-Tabelle-Samen'!J262,"-garden-to-go-japanese.jpg")),
IF($C$1="Kroatisch - HR",HYPERLINK(CONCATENATE("https://www.saflax.de/0-WVK-Retail/Bilder-Pictures/SAFLAX-",'Basis-Tabelle-Samen'!Q262,"-",'Basis-Tabelle-Samen'!J262,"-garden-to-go-croatian.jpg")),
IF($C$1="Lettisch - LV",HYPERLINK(CONCATENATE("https://www.saflax.de/0-WVK-Retail/Bilder-Pictures/SAFLAX-",'Basis-Tabelle-Samen'!Q262,"-",'Basis-Tabelle-Samen'!J262,"-garden-to-go-latvian.jpg")),
IF($C$1="Litauisch - LT",HYPERLINK(CONCATENATE("https://www.saflax.de/0-WVK-Retail/Bilder-Pictures/SAFLAX-",'Basis-Tabelle-Samen'!Q262,"-",'Basis-Tabelle-Samen'!J262,"-garden-to-go-lithuanian.jpg")),
IF($C$1="Maltesisch - MT",HYPERLINK(CONCATENATE("https://www.saflax.de/0-WVK-Retail/Bilder-Pictures/SAFLAX-",'Basis-Tabelle-Samen'!Q262,"-",'Basis-Tabelle-Samen'!J262,"-garden-to-go-maltese.jpg")),
IF($C$1="Niederländisch - NL",HYPERLINK(CONCATENATE("https://www.saflax.de/0-WVK-Retail/Bilder-Pictures/SAFLAX-",'Basis-Tabelle-Samen'!Q262,"-",'Basis-Tabelle-Samen'!J262,"-garden-to-go-dutch.jpg")),
IF($C$1="Norwegisch - NO",HYPERLINK(CONCATENATE("https://www.saflax.de/0-WVK-Retail/Bilder-Pictures/SAFLAX-",'Basis-Tabelle-Samen'!Q262,"-",'Basis-Tabelle-Samen'!J262,"-garden-to-go-nowegian.jpg")),
IF($C$1="Polnisch - PL",HYPERLINK(CONCATENATE("https://www.saflax.de/0-WVK-Retail/Bilder-Pictures/SAFLAX-",'Basis-Tabelle-Samen'!Q262,"-",'Basis-Tabelle-Samen'!J262,"-garden-to-go-polish.jpg")),
IF($C$1="Portugiesisch - PT",HYPERLINK(CONCATENATE("https://www.saflax.de/0-WVK-Retail/Bilder-Pictures/SAFLAX-",'Basis-Tabelle-Samen'!Q262,"-",'Basis-Tabelle-Samen'!J262,"-garden-to-go-portuguese.jpg")),
IF($C$1="Rumänisch - RO",HYPERLINK(CONCATENATE("https://www.saflax.de/0-WVK-Retail/Bilder-Pictures/SAFLAX-",'Basis-Tabelle-Samen'!Q262,"-",'Basis-Tabelle-Samen'!J262,"-garden-to-go-romanian.jpg")),
IF($C$1="Schwedisch - SE",HYPERLINK(CONCATENATE("https://www.saflax.de/0-WVK-Retail/Bilder-Pictures/SAFLAX-",'Basis-Tabelle-Samen'!Q262,"-",'Basis-Tabelle-Samen'!J262,"-garden-to-go-swedish.jpg")),
IF($C$1="Slowakisch - SK",HYPERLINK(CONCATENATE("https://www.saflax.de/0-WVK-Retail/Bilder-Pictures/SAFLAX-",'Basis-Tabelle-Samen'!Q262,"-",'Basis-Tabelle-Samen'!J262,"-garden-to-go-slovak.jpg")),
IF($C$1="Slowenisch - SI",HYPERLINK(CONCATENATE("https://www.saflax.de/0-WVK-Retail/Bilder-Pictures/SAFLAX-",'Basis-Tabelle-Samen'!Q262,"-",'Basis-Tabelle-Samen'!J262,"-garden-to-go-slovenian.jpg")),
IF($C$1="Spanisch - ES",HYPERLINK(CONCATENATE("https://www.saflax.de/0-WVK-Retail/Bilder-Pictures/SAFLAX-",'Basis-Tabelle-Samen'!Q262,"-",'Basis-Tabelle-Samen'!J262,"-garden-to-go-spanish.jpg")),
IF($C$1="Tschechisch - CZ",HYPERLINK(CONCATENATE("https://www.saflax.de/0-WVK-Retail/Bilder-Pictures/SAFLAX-",'Basis-Tabelle-Samen'!Q262,"-",'Basis-Tabelle-Samen'!J262,"-garden-to-go-czech.jpg")),
IF($C$1="Türkisch - TR",HYPERLINK(CONCATENATE("https://www.saflax.de/0-WVK-Retail/Bilder-Pictures/SAFLAX-",'Basis-Tabelle-Samen'!Q262,"-",'Basis-Tabelle-Samen'!J262,"-garden-to-go-turkish.jpg")),
IF($C$1="Ungarisch - HU",HYPERLINK(CONCATENATE("https://www.saflax.de/0-WVK-Retail/Bilder-Pictures/SAFLAX-",'Basis-Tabelle-Samen'!Q262,"-",'Basis-Tabelle-Samen'!J262,"-garden-to-go-hungarian.jpg")),
" ACHTUNG")))))))))))))))))))))))))))))</f>
        <v>https://www.saflax.de/0-WVK-Retail/Bilder-Pictures/SAFLAX-53308-briza-media-garden-to-go-english.jpg</v>
      </c>
      <c r="AP260" s="330" t="str">
        <f>IF(K260&lt;1,"",
IF($C$1="Bulgarisch - BG",HYPERLINK(CONCATENATE("https://www.saflax.de/0-WVK-Retail/Bilder-Pictures/SAFLAX-",'Basis-Tabelle-Samen'!T262,"-",'Basis-Tabelle-Samen'!J262,"-cultivation-set-bulgarian.jpg")),
IF($C$1="Dänisch - DK",HYPERLINK(CONCATENATE("https://www.saflax.de/0-WVK-Retail/Bilder-Pictures/SAFLAX-",'Basis-Tabelle-Samen'!T262,"-",'Basis-Tabelle-Samen'!J262,"-cultivation-set-danish.jpg")),
IF($C$1="Deutsch - DE",HYPERLINK(CONCATENATE("https://www.saflax.de/0-WVK-Retail/Bilder-Pictures/SAFLAX-",'Basis-Tabelle-Samen'!T262,"-",'Basis-Tabelle-Samen'!J262,"-cultivation-set-german.jpg")),
IF($C$1="Englisch - UK",HYPERLINK(CONCATENATE("https://www.saflax.de/0-WVK-Retail/Bilder-Pictures/SAFLAX-",'Basis-Tabelle-Samen'!T262,"-",'Basis-Tabelle-Samen'!J262,"-cultivation-set-english.jpg")),
IF($C$1="Estnisch - EE",HYPERLINK(CONCATENATE("https://www.saflax.de/0-WVK-Retail/Bilder-Pictures/SAFLAX-",'Basis-Tabelle-Samen'!T262,"-",'Basis-Tabelle-Samen'!J262,"-cultivation-set-estonian.jpg")),
IF($C$1="Finnisch - FI",HYPERLINK(CONCATENATE("https://www.saflax.de/0-WVK-Retail/Bilder-Pictures/SAFLAX-",'Basis-Tabelle-Samen'!T262,"-",'Basis-Tabelle-Samen'!J262,"-cultivation-set-finnish.jpg")),
IF($C$1="Französisch - FR",HYPERLINK(CONCATENATE("https://www.saflax.de/0-WVK-Retail/Bilder-Pictures/SAFLAX-",'Basis-Tabelle-Samen'!T262,"-",'Basis-Tabelle-Samen'!J262,"-cultivation-set-french.jpg")),
IF($C$1="Griechisch - GR",HYPERLINK(CONCATENATE("https://www.saflax.de/0-WVK-Retail/Bilder-Pictures/SAFLAX-",'Basis-Tabelle-Samen'!T262,"-",'Basis-Tabelle-Samen'!J262,"-cultivation-set-greek.jpg")),
IF($C$1="Irisch - IE",HYPERLINK(CONCATENATE("https://www.saflax.de/0-WVK-Retail/Bilder-Pictures/SAFLAX-",'Basis-Tabelle-Samen'!T262,"-",'Basis-Tabelle-Samen'!J262,"-cultivation-set-irish.jpg")),
IF($C$1="Isländisch - IS",HYPERLINK(CONCATENATE("https://www.saflax.de/0-WVK-Retail/Bilder-Pictures/SAFLAX-",'Basis-Tabelle-Samen'!T262,"-",'Basis-Tabelle-Samen'!J262,"-cultivation-set-icelandic.jpg")),
IF($C$1="Italienisch - IT",HYPERLINK(CONCATENATE("https://www.saflax.de/0-WVK-Retail/Bilder-Pictures/SAFLAX-",'Basis-Tabelle-Samen'!T262,"-",'Basis-Tabelle-Samen'!J262,"-cultivation-set-italian.jpg")),
IF($C$1="Japanisch - JP",HYPERLINK(CONCATENATE("https://www.saflax.de/0-WVK-Retail/Bilder-Pictures/SAFLAX-",'Basis-Tabelle-Samen'!T262,"-",'Basis-Tabelle-Samen'!J262,"-cultivation-set-japanese.jpg")),
IF($C$1="Kroatisch - HR",HYPERLINK(CONCATENATE("https://www.saflax.de/0-WVK-Retail/Bilder-Pictures/SAFLAX-",'Basis-Tabelle-Samen'!T262,"-",'Basis-Tabelle-Samen'!J262,"-cultivation-set-croatian.jpg")),
IF($C$1="Lettisch - LV",HYPERLINK(CONCATENATE("https://www.saflax.de/0-WVK-Retail/Bilder-Pictures/SAFLAX-",'Basis-Tabelle-Samen'!T262,"-",'Basis-Tabelle-Samen'!J262,"-cultivation-set-latvian.jpg")),
IF($C$1="Litauisch - LT",HYPERLINK(CONCATENATE("https://www.saflax.de/0-WVK-Retail/Bilder-Pictures/SAFLAX-",'Basis-Tabelle-Samen'!T262,"-",'Basis-Tabelle-Samen'!J262,"-cultivation-set-lithuanian.jpg")),
IF($C$1="Maltesisch - MT",HYPERLINK(CONCATENATE("https://www.saflax.de/0-WVK-Retail/Bilder-Pictures/SAFLAX-",'Basis-Tabelle-Samen'!T262,"-",'Basis-Tabelle-Samen'!J262,"-cultivation-set-maltese.jpg")),
IF($C$1="Niederländisch - NL",HYPERLINK(CONCATENATE("https://www.saflax.de/0-WVK-Retail/Bilder-Pictures/SAFLAX-",'Basis-Tabelle-Samen'!T262,"-",'Basis-Tabelle-Samen'!J262,"-cultivation-set-dutch.jpg")),
IF($C$1="Norwegisch - NO",HYPERLINK(CONCATENATE("https://www.saflax.de/0-WVK-Retail/Bilder-Pictures/SAFLAX-",'Basis-Tabelle-Samen'!T262,"-",'Basis-Tabelle-Samen'!J262,"-cultivation-set-nowegian.jpg")),
IF($C$1="Polnisch - PL",HYPERLINK(CONCATENATE("https://www.saflax.de/0-WVK-Retail/Bilder-Pictures/SAFLAX-",'Basis-Tabelle-Samen'!T262,"-",'Basis-Tabelle-Samen'!J262,"-cultivation-set-polish.jpg")),
IF($C$1="Portugiesisch - PT",HYPERLINK(CONCATENATE("https://www.saflax.de/0-WVK-Retail/Bilder-Pictures/SAFLAX-",'Basis-Tabelle-Samen'!T262,"-",'Basis-Tabelle-Samen'!J262,"-cultivation-set-portuguese.jpg")),
IF($C$1="Rumänisch - RO",HYPERLINK(CONCATENATE("https://www.saflax.de/0-WVK-Retail/Bilder-Pictures/SAFLAX-",'Basis-Tabelle-Samen'!T262,"-",'Basis-Tabelle-Samen'!J262,"-cultivation-set-romanian.jpg")),
IF($C$1="Schwedisch - SE",HYPERLINK(CONCATENATE("https://www.saflax.de/0-WVK-Retail/Bilder-Pictures/SAFLAX-",'Basis-Tabelle-Samen'!T262,"-",'Basis-Tabelle-Samen'!J262,"-cultivation-set-swedish.jpg")),
IF($C$1="Slowakisch - SK",HYPERLINK(CONCATENATE("https://www.saflax.de/0-WVK-Retail/Bilder-Pictures/SAFLAX-",'Basis-Tabelle-Samen'!T262,"-",'Basis-Tabelle-Samen'!J262,"-cultivation-set-slovak.jpg")),
IF($C$1="Slowenisch - SI",HYPERLINK(CONCATENATE("https://www.saflax.de/0-WVK-Retail/Bilder-Pictures/SAFLAX-",'Basis-Tabelle-Samen'!T262,"-",'Basis-Tabelle-Samen'!J262,"-cultivation-set-slovenian.jpg")),
IF($C$1="Spanisch - ES",HYPERLINK(CONCATENATE("https://www.saflax.de/0-WVK-Retail/Bilder-Pictures/SAFLAX-",'Basis-Tabelle-Samen'!T262,"-",'Basis-Tabelle-Samen'!J262,"-cultivation-set-spanish.jpg")),
IF($C$1="Tschechisch - CZ",HYPERLINK(CONCATENATE("https://www.saflax.de/0-WVK-Retail/Bilder-Pictures/SAFLAX-",'Basis-Tabelle-Samen'!T262,"-",'Basis-Tabelle-Samen'!J262,"-cultivation-set-czech.jpg")),
IF($C$1="Türkisch - TR",HYPERLINK(CONCATENATE("https://www.saflax.de/0-WVK-Retail/Bilder-Pictures/SAFLAX-",'Basis-Tabelle-Samen'!T262,"-",'Basis-Tabelle-Samen'!J262,"-cultivation-set-turkish.jpg")),
IF($C$1="Ungarisch - HU",HYPERLINK(CONCATENATE("https://www.saflax.de/0-WVK-Retail/Bilder-Pictures/SAFLAX-",'Basis-Tabelle-Samen'!T262,"-",'Basis-Tabelle-Samen'!J262,"-cultivation-set-hungarian.jpg")),
" ACHTUNG")))))))))))))))))))))))))))))</f>
        <v>https://www.saflax.de/0-WVK-Retail/Bilder-Pictures/SAFLAX-33308-briza-media-cultivation-set-english.jpg</v>
      </c>
      <c r="AQ260" s="330" t="str">
        <f>IF(L260&lt;1,"",
IF($C$1="Bulgarisch - BG",HYPERLINK(CONCATENATE("https://www.saflax.de/0-WVK-Retail/Bilder-Pictures/SAFLAX-",'Basis-Tabelle-Samen'!W262,"-",'Basis-Tabelle-Samen'!J262,"-garden-in-the-bag-bulgarian.jpg")),
IF($C$1="Dänisch - DK",HYPERLINK(CONCATENATE("https://www.saflax.de/0-WVK-Retail/Bilder-Pictures/SAFLAX-",'Basis-Tabelle-Samen'!W262,"-",'Basis-Tabelle-Samen'!J262,"-garden-in-the-bag-danish.jpg")),
IF($C$1="Deutsch - DE",HYPERLINK(CONCATENATE("https://www.saflax.de/0-WVK-Retail/Bilder-Pictures/SAFLAX-",'Basis-Tabelle-Samen'!W262,"-",'Basis-Tabelle-Samen'!J262,"-garden-in-the-bag-german.jpg")),
IF($C$1="Englisch - UK",HYPERLINK(CONCATENATE("https://www.saflax.de/0-WVK-Retail/Bilder-Pictures/SAFLAX-",'Basis-Tabelle-Samen'!W262,"-",'Basis-Tabelle-Samen'!J262,"-garden-in-the-bag-english.jpg")),
IF($C$1="Estnisch - EE",HYPERLINK(CONCATENATE("https://www.saflax.de/0-WVK-Retail/Bilder-Pictures/SAFLAX-",'Basis-Tabelle-Samen'!W262,"-",'Basis-Tabelle-Samen'!J262,"-garden-in-the-bag-estonian.jpg")),
IF($C$1="Finnisch - FI",HYPERLINK(CONCATENATE("https://www.saflax.de/0-WVK-Retail/Bilder-Pictures/SAFLAX-",'Basis-Tabelle-Samen'!W262,"-",'Basis-Tabelle-Samen'!J262,"-garden-in-the-bag-finnish.jpg")),
IF($C$1="Französisch - FR",HYPERLINK(CONCATENATE("https://www.saflax.de/0-WVK-Retail/Bilder-Pictures/SAFLAX-",'Basis-Tabelle-Samen'!W262,"-",'Basis-Tabelle-Samen'!J262,"-garden-in-the-bag-french.jpg")),
IF($C$1="Griechisch - GR",HYPERLINK(CONCATENATE("https://www.saflax.de/0-WVK-Retail/Bilder-Pictures/SAFLAX-",'Basis-Tabelle-Samen'!W262,"-",'Basis-Tabelle-Samen'!J262,"-garden-in-the-bag-greek.jpg")),
IF($C$1="Irisch - IE",HYPERLINK(CONCATENATE("https://www.saflax.de/0-WVK-Retail/Bilder-Pictures/SAFLAX-",'Basis-Tabelle-Samen'!W262,"-",'Basis-Tabelle-Samen'!J262,"-garden-in-the-bag-irish.jpg")),
IF($C$1="Isländisch - IS",HYPERLINK(CONCATENATE("https://www.saflax.de/0-WVK-Retail/Bilder-Pictures/SAFLAX-",'Basis-Tabelle-Samen'!W262,"-",'Basis-Tabelle-Samen'!J262,"-garden-in-the-bag-icelandic.jpg")),
IF($C$1="Italienisch - IT",HYPERLINK(CONCATENATE("https://www.saflax.de/0-WVK-Retail/Bilder-Pictures/SAFLAX-",'Basis-Tabelle-Samen'!W262,"-",'Basis-Tabelle-Samen'!J262,"-garden-in-the-bag-italian.jpg")),
IF($C$1="Japanisch - JP",HYPERLINK(CONCATENATE("https://www.saflax.de/0-WVK-Retail/Bilder-Pictures/SAFLAX-",'Basis-Tabelle-Samen'!W262,"-",'Basis-Tabelle-Samen'!J262,"-garden-in-the-bag-japanese.jpg")),
IF($C$1="Kroatisch - HR",HYPERLINK(CONCATENATE("https://www.saflax.de/0-WVK-Retail/Bilder-Pictures/SAFLAX-",'Basis-Tabelle-Samen'!W262,"-",'Basis-Tabelle-Samen'!J262,"-garden-in-the-bag-croatian.jpg")),
IF($C$1="Lettisch - LV",HYPERLINK(CONCATENATE("https://www.saflax.de/0-WVK-Retail/Bilder-Pictures/SAFLAX-",'Basis-Tabelle-Samen'!W262,"-",'Basis-Tabelle-Samen'!J262,"-garden-in-the-bag-latvian.jpg")),
IF($C$1="Litauisch - LT",HYPERLINK(CONCATENATE("https://www.saflax.de/0-WVK-Retail/Bilder-Pictures/SAFLAX-",'Basis-Tabelle-Samen'!W262,"-",'Basis-Tabelle-Samen'!J262,"-garden-in-the-bag-lithuanian.jpg")),
IF($C$1="Maltesisch - MT",HYPERLINK(CONCATENATE("https://www.saflax.de/0-WVK-Retail/Bilder-Pictures/SAFLAX-",'Basis-Tabelle-Samen'!W262,"-",'Basis-Tabelle-Samen'!J262,"-garden-in-the-bag-maltese.jpg")),
IF($C$1="Niederländisch - NL",HYPERLINK(CONCATENATE("https://www.saflax.de/0-WVK-Retail/Bilder-Pictures/SAFLAX-",'Basis-Tabelle-Samen'!W262,"-",'Basis-Tabelle-Samen'!J262,"-garden-in-the-bag-dutch.jpg")),
IF($C$1="Norwegisch - NO",HYPERLINK(CONCATENATE("https://www.saflax.de/0-WVK-Retail/Bilder-Pictures/SAFLAX-",'Basis-Tabelle-Samen'!W262,"-",'Basis-Tabelle-Samen'!J262,"-garden-in-the-bag-nowegian.jpg")),
IF($C$1="Polnisch - PL",HYPERLINK(CONCATENATE("https://www.saflax.de/0-WVK-Retail/Bilder-Pictures/SAFLAX-",'Basis-Tabelle-Samen'!W262,"-",'Basis-Tabelle-Samen'!J262,"-garden-in-the-bag-polish.jpg")),
IF($C$1="Portugiesisch - PT",HYPERLINK(CONCATENATE("https://www.saflax.de/0-WVK-Retail/Bilder-Pictures/SAFLAX-",'Basis-Tabelle-Samen'!W262,"-",'Basis-Tabelle-Samen'!J262,"-garden-in-the-bag-portuguese.jpg")),
IF($C$1="Rumänisch - RO",HYPERLINK(CONCATENATE("https://www.saflax.de/0-WVK-Retail/Bilder-Pictures/SAFLAX-",'Basis-Tabelle-Samen'!W262,"-",'Basis-Tabelle-Samen'!J262,"-garden-in-the-bag-romanian.jpg")),
IF($C$1="Schwedisch - SE",HYPERLINK(CONCATENATE("https://www.saflax.de/0-WVK-Retail/Bilder-Pictures/SAFLAX-",'Basis-Tabelle-Samen'!W262,"-",'Basis-Tabelle-Samen'!J262,"-garden-in-the-bag-swedish.jpg")),
IF($C$1="Slowakisch - SK",HYPERLINK(CONCATENATE("https://www.saflax.de/0-WVK-Retail/Bilder-Pictures/SAFLAX-",'Basis-Tabelle-Samen'!W262,"-",'Basis-Tabelle-Samen'!J262,"-garden-in-the-bag-slovak.jpg")),
IF($C$1="Slowenisch - SI",HYPERLINK(CONCATENATE("https://www.saflax.de/0-WVK-Retail/Bilder-Pictures/SAFLAX-",'Basis-Tabelle-Samen'!W262,"-",'Basis-Tabelle-Samen'!J262,"-garden-in-the-bag-slovenian.jpg")),
IF($C$1="Spanisch - ES",HYPERLINK(CONCATENATE("https://www.saflax.de/0-WVK-Retail/Bilder-Pictures/SAFLAX-",'Basis-Tabelle-Samen'!W262,"-",'Basis-Tabelle-Samen'!J262,"-garden-in-the-bag-spanish.jpg")),
IF($C$1="Tschechisch - CZ",HYPERLINK(CONCATENATE("https://www.saflax.de/0-WVK-Retail/Bilder-Pictures/SAFLAX-",'Basis-Tabelle-Samen'!W262,"-",'Basis-Tabelle-Samen'!J262,"-garden-in-the-bag-czech.jpg")),
IF($C$1="Türkisch - TR",HYPERLINK(CONCATENATE("https://www.saflax.de/0-WVK-Retail/Bilder-Pictures/SAFLAX-",'Basis-Tabelle-Samen'!W262,"-",'Basis-Tabelle-Samen'!J262,"-garden-in-the-bag-turkish.jpg")),
IF($C$1="Ungarisch - HU",HYPERLINK(CONCATENATE("https://www.saflax.de/0-WVK-Retail/Bilder-Pictures/SAFLAX-",'Basis-Tabelle-Samen'!W262,"-",'Basis-Tabelle-Samen'!J262,"-garden-in-the-bag-hungarian.jpg")),
" ACHTUNG")))))))))))))))))))))))))))))</f>
        <v>https://www.saflax.de/0-WVK-Retail/Bilder-Pictures/SAFLAX-63308-briza-media-garden-in-the-bag-english.jpg</v>
      </c>
    </row>
    <row r="261" spans="1:43" ht="17.100000000000001" customHeight="1" x14ac:dyDescent="0.2">
      <c r="A261" s="318" t="str">
        <f>IF('Basis-Tabelle-Samen'!A258="","",IF($C$1="Deutsch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61" s="319" t="str">
        <f>'Basis-Tabelle-Samen'!I258</f>
        <v>Dendrocalamus arundinacea</v>
      </c>
      <c r="C261" s="316" t="str">
        <f>IF($C$1="Bulgarisch - BG",'Basis-Tabelle-Samen'!Z258,
IF($C$1="Dänisch - DK",'Basis-Tabelle-Samen'!AA258,
IF($C$1="Deutsch - DE",'Basis-Tabelle-Samen'!AB258,
IF($C$1="Englisch - UK",'Basis-Tabelle-Samen'!AC258,
IF($C$1="Estnisch - EE",'Basis-Tabelle-Samen'!AD258,
IF($C$1="Finnisch - FI",'Basis-Tabelle-Samen'!AE258,
IF($C$1="Französisch - FR",'Basis-Tabelle-Samen'!AF258,
IF($C$1="Griechisch - GR",'Basis-Tabelle-Samen'!AG258,
IF($C$1="Irisch - IE",'Basis-Tabelle-Samen'!AH258,
IF($C$1="Isländisch - IS",'Basis-Tabelle-Samen'!AI258,
IF($C$1="Italienisch - IT",'Basis-Tabelle-Samen'!AJ258,
IF($C$1="Japanisch - JP",'Basis-Tabelle-Samen'!AK258,
IF($C$1="Kroatisch - HR",'Basis-Tabelle-Samen'!AL258,
IF($C$1="Lettisch - LV",'Basis-Tabelle-Samen'!AM258,
IF($C$1="Litauisch - LT",'Basis-Tabelle-Samen'!AN258,
IF($C$1="Maltesisch - MT",'Basis-Tabelle-Samen'!AO258,
IF($C$1="Niederländisch - NL",'Basis-Tabelle-Samen'!AP258,
IF($C$1="Norwegisch - NO",'Basis-Tabelle-Samen'!AQ258,
IF($C$1="Polnisch - PL",'Basis-Tabelle-Samen'!AR258,
IF($C$1="Portugiesisch - PT",'Basis-Tabelle-Samen'!AS258,
IF($C$1="Rumänisch - RO",'Basis-Tabelle-Samen'!AT258,
IF($C$1="Schwedisch - SE",'Basis-Tabelle-Samen'!AU258,
IF($C$1="Slowakisch - SK",'Basis-Tabelle-Samen'!AV258,
IF($C$1="Slowenisch - SI",'Basis-Tabelle-Samen'!AW258,
IF($C$1="Spanisch - ES",'Basis-Tabelle-Samen'!AX258,
IF($C$1="Tschechisch - CZ",'Basis-Tabelle-Samen'!AY258,
IF($C$1="Türkisch - TR",'Basis-Tabelle-Samen'!AZ258,
IF($C$1="Ungarisch - HU",'Basis-Tabelle-Samen'!BA258,
" ACHTUNG"))))))))))))))))))))))))))))</f>
        <v>Great Thorny Bamboo</v>
      </c>
      <c r="D261" s="320">
        <f>'Basis-Tabelle-Samen'!F258</f>
        <v>50</v>
      </c>
      <c r="E261" s="321" t="str">
        <f>'Basis-Tabelle-Samen'!H258</f>
        <v>7 %</v>
      </c>
      <c r="F261" s="322" t="str">
        <f>IF('Basis-Tabelle-Samen'!G258="","",'Basis-Tabelle-Samen'!G258)</f>
        <v>06</v>
      </c>
      <c r="G261" s="320">
        <f>'Basis-Tabelle-Samen'!C258</f>
        <v>13301</v>
      </c>
      <c r="H261" s="323">
        <f>'Basis-Tabelle-Samen'!D258</f>
        <v>4055473133010</v>
      </c>
      <c r="I261" s="324">
        <f>'Basis-Tabelle-Samen'!E258</f>
        <v>1.85</v>
      </c>
      <c r="J261" s="325">
        <f t="shared" ref="J261:J324" si="4">IF(G261&lt;1,"",IF($C$1="Deutsch - DE",10,12))</f>
        <v>12</v>
      </c>
      <c r="K261" s="326">
        <f>'Basis-Tabelle-Samen'!K258</f>
        <v>73301</v>
      </c>
      <c r="L261" s="323">
        <f>'Basis-Tabelle-Samen'!L258</f>
        <v>4055473733012</v>
      </c>
      <c r="M261" s="324">
        <f>'Basis-Tabelle-Samen'!M258</f>
        <v>2.4500000000000002</v>
      </c>
      <c r="N261" s="326">
        <f>IF(K261&lt;1,"",'3'!$I$15)</f>
        <v>15</v>
      </c>
      <c r="O261" s="327">
        <f>IF(K261&lt;1,"",'3'!$J$11)</f>
        <v>90</v>
      </c>
      <c r="P261" s="326">
        <f>'Basis-Tabelle-Samen'!N258</f>
        <v>83301</v>
      </c>
      <c r="Q261" s="323">
        <f>'Basis-Tabelle-Samen'!O258</f>
        <v>4055473833019</v>
      </c>
      <c r="R261" s="328">
        <f>'Basis-Tabelle-Samen'!P258</f>
        <v>3.75</v>
      </c>
      <c r="S261" s="326">
        <f>IF(R261&lt;1,"",'3'!$M$15)</f>
        <v>18</v>
      </c>
      <c r="T261" s="327">
        <f>IF(R261&lt;1,"",'3'!$N$11)</f>
        <v>72</v>
      </c>
      <c r="U261" s="326">
        <f>'Basis-Tabelle-Samen'!Q258</f>
        <v>53301</v>
      </c>
      <c r="V261" s="323">
        <f>'Basis-Tabelle-Samen'!R258</f>
        <v>4055473533018</v>
      </c>
      <c r="W261" s="324">
        <f>'Basis-Tabelle-Samen'!S258</f>
        <v>4.95</v>
      </c>
      <c r="X261" s="326">
        <f>IF(U261&lt;1,"",'3'!$Q$15)</f>
        <v>6</v>
      </c>
      <c r="Y261" s="327">
        <f>IF(U261&lt;1,"",'3'!$R$11)</f>
        <v>24</v>
      </c>
      <c r="Z261" s="326">
        <f>'Basis-Tabelle-Samen'!T258</f>
        <v>33301</v>
      </c>
      <c r="AA261" s="323">
        <f>'Basis-Tabelle-Samen'!U258</f>
        <v>4055473333014</v>
      </c>
      <c r="AB261" s="324">
        <f>'Basis-Tabelle-Samen'!V258</f>
        <v>6.75</v>
      </c>
      <c r="AC261" s="326">
        <f>IF(Z261&lt;1,"",'3'!$U$15)</f>
        <v>6</v>
      </c>
      <c r="AD261" s="327">
        <f>IF(Z261&lt;1,"",'3'!$V$11)</f>
        <v>24</v>
      </c>
      <c r="AE261" s="326">
        <f>'Basis-Tabelle-Samen'!W258</f>
        <v>63301</v>
      </c>
      <c r="AF261" s="323">
        <f>'Basis-Tabelle-Samen'!X258</f>
        <v>4055473633015</v>
      </c>
      <c r="AG261" s="324">
        <f>'Basis-Tabelle-Samen'!Y258</f>
        <v>2.95</v>
      </c>
      <c r="AH261" s="326">
        <f>IF(AE261&lt;1,"",'3'!$Y$15)</f>
        <v>8</v>
      </c>
      <c r="AI261" s="327">
        <f>IF(AE261&lt;1,"",'3'!$Z$11)</f>
        <v>64</v>
      </c>
      <c r="AJ261" s="315"/>
      <c r="AK261" s="316" t="str">
        <f>IF(G261&lt;1,"",
IF($C$1="Bulgarisch - BG",HYPERLINK(CONCATENATE("https://www.saflax.de/0-WVK-Retail/Bilder-Pictures/SAFLAX-",'Basis-Tabelle-Samen'!C258,"-",'Basis-Tabelle-Samen'!J258,"-seed-package-front-cr-bulgarian.jpg")),
IF($C$1="Dänisch - DK",HYPERLINK(CONCATENATE("https://www.saflax.de/0-WVK-Retail/Bilder-Pictures/SAFLAX-",'Basis-Tabelle-Samen'!C258,"-",'Basis-Tabelle-Samen'!J258,"-seed-package-front-cr-danish.jpg")),
IF($C$1="Deutsch - DE",HYPERLINK(CONCATENATE("https://www.saflax.de/0-WVK-Retail/Bilder-Pictures/SAFLAX-",'Basis-Tabelle-Samen'!C258,"-",'Basis-Tabelle-Samen'!J258,"-seed-package-front-cr-german.jpg")),
IF($C$1="Englisch - UK",HYPERLINK(CONCATENATE("https://www.saflax.de/0-WVK-Retail/Bilder-Pictures/SAFLAX-",'Basis-Tabelle-Samen'!C258,"-",'Basis-Tabelle-Samen'!J258,"-seed-package-front-cr-english.jpg")),
IF($C$1="Estnisch - EE",HYPERLINK(CONCATENATE("https://www.saflax.de/0-WVK-Retail/Bilder-Pictures/SAFLAX-",'Basis-Tabelle-Samen'!C258,"-",'Basis-Tabelle-Samen'!J258,"-seed-package-front-cr-estonian.jpg")),
IF($C$1="Finnisch - FI",HYPERLINK(CONCATENATE("https://www.saflax.de/0-WVK-Retail/Bilder-Pictures/SAFLAX-",'Basis-Tabelle-Samen'!C258,"-",'Basis-Tabelle-Samen'!J258,"-seed-package-front-cr-finnish.jpg")),
IF($C$1="Französisch - FR",HYPERLINK(CONCATENATE("https://www.saflax.de/0-WVK-Retail/Bilder-Pictures/SAFLAX-",'Basis-Tabelle-Samen'!C258,"-",'Basis-Tabelle-Samen'!J258,"-seed-package-front-cr-french.jpg")),
IF($C$1="Griechisch - GR",HYPERLINK(CONCATENATE("https://www.saflax.de/0-WVK-Retail/Bilder-Pictures/SAFLAX-",'Basis-Tabelle-Samen'!C258,"-",'Basis-Tabelle-Samen'!J258,"-seed-package-front-cr-greek.jpg")),
IF($C$1="Irisch - IE",HYPERLINK(CONCATENATE("https://www.saflax.de/0-WVK-Retail/Bilder-Pictures/SAFLAX-",'Basis-Tabelle-Samen'!C258,"-",'Basis-Tabelle-Samen'!J258,"-seed-package-front-cr-irish.jpg")),
IF($C$1="Isländisch - IS",HYPERLINK(CONCATENATE("https://www.saflax.de/0-WVK-Retail/Bilder-Pictures/SAFLAX-",'Basis-Tabelle-Samen'!C258,"-",'Basis-Tabelle-Samen'!J258,"-seed-package-front-cr-icelandic.jpg")),
IF($C$1="Italienisch - IT",HYPERLINK(CONCATENATE("https://www.saflax.de/0-WVK-Retail/Bilder-Pictures/SAFLAX-",'Basis-Tabelle-Samen'!C258,"-",'Basis-Tabelle-Samen'!J258,"-seed-package-front-cr-italian.jpg")),
IF($C$1="Japanisch - JP",HYPERLINK(CONCATENATE("https://www.saflax.de/0-WVK-Retail/Bilder-Pictures/SAFLAX-",'Basis-Tabelle-Samen'!C258,"-",'Basis-Tabelle-Samen'!J258,"-seed-package-front-cr-japanese.jpg")),
IF($C$1="Kroatisch - HR",HYPERLINK(CONCATENATE("https://www.saflax.de/0-WVK-Retail/Bilder-Pictures/SAFLAX-",'Basis-Tabelle-Samen'!C258,"-",'Basis-Tabelle-Samen'!J258,"-seed-package-front-cr-croatian.jpg")),
IF($C$1="Lettisch - LV",HYPERLINK(CONCATENATE("https://www.saflax.de/0-WVK-Retail/Bilder-Pictures/SAFLAX-",'Basis-Tabelle-Samen'!C258,"-",'Basis-Tabelle-Samen'!J258,"-seed-package-front-cr-latvian.jpg")),
IF($C$1="Litauisch - LT",HYPERLINK(CONCATENATE("https://www.saflax.de/0-WVK-Retail/Bilder-Pictures/SAFLAX-",'Basis-Tabelle-Samen'!C258,"-",'Basis-Tabelle-Samen'!J258,"-seed-package-front-cr-lithuanian.jpg")),
IF($C$1="Maltesisch - MT",HYPERLINK(CONCATENATE("https://www.saflax.de/0-WVK-Retail/Bilder-Pictures/SAFLAX-",'Basis-Tabelle-Samen'!C258,"-",'Basis-Tabelle-Samen'!J258,"-seed-package-front-cr-maltese.jpg")),
IF($C$1="Niederländisch - NL",HYPERLINK(CONCATENATE("https://www.saflax.de/0-WVK-Retail/Bilder-Pictures/SAFLAX-",'Basis-Tabelle-Samen'!C258,"-",'Basis-Tabelle-Samen'!J258,"-seed-package-front-cr-dutch.jpg")),
IF($C$1="Norwegisch - NO",HYPERLINK(CONCATENATE("https://www.saflax.de/0-WVK-Retail/Bilder-Pictures/SAFLAX-",'Basis-Tabelle-Samen'!C258,"-",'Basis-Tabelle-Samen'!J258,"-seed-package-front-cr-nowegian.jpg")),
IF($C$1="Polnisch - PL",HYPERLINK(CONCATENATE("https://www.saflax.de/0-WVK-Retail/Bilder-Pictures/SAFLAX-",'Basis-Tabelle-Samen'!C258,"-",'Basis-Tabelle-Samen'!J258,"-seed-package-front-cr-polish.jpg")),
IF($C$1="Portugiesisch - PT",HYPERLINK(CONCATENATE("https://www.saflax.de/0-WVK-Retail/Bilder-Pictures/SAFLAX-",'Basis-Tabelle-Samen'!C258,"-",'Basis-Tabelle-Samen'!J258,"-seed-package-front-cr-portuguese.jpg")),
IF($C$1="Rumänisch - RO",HYPERLINK(CONCATENATE("https://www.saflax.de/0-WVK-Retail/Bilder-Pictures/SAFLAX-",'Basis-Tabelle-Samen'!C258,"-",'Basis-Tabelle-Samen'!J258,"-seed-package-front-cr-romanian.jpg")),
IF($C$1="Schwedisch - SE",HYPERLINK(CONCATENATE("https://www.saflax.de/0-WVK-Retail/Bilder-Pictures/SAFLAX-",'Basis-Tabelle-Samen'!C258,"-",'Basis-Tabelle-Samen'!J258,"-seed-package-front-cr-swedish.jpg")),
IF($C$1="Slowakisch - SK",HYPERLINK(CONCATENATE("https://www.saflax.de/0-WVK-Retail/Bilder-Pictures/SAFLAX-",'Basis-Tabelle-Samen'!C258,"-",'Basis-Tabelle-Samen'!J258,"-seed-package-front-cr-slovak.jpg")),
IF($C$1="Slowenisch - SI",HYPERLINK(CONCATENATE("https://www.saflax.de/0-WVK-Retail/Bilder-Pictures/SAFLAX-",'Basis-Tabelle-Samen'!C258,"-",'Basis-Tabelle-Samen'!J258,"-seed-package-front-cr-slovenian.jpg")),
IF($C$1="Spanisch - ES",HYPERLINK(CONCATENATE("https://www.saflax.de/0-WVK-Retail/Bilder-Pictures/SAFLAX-",'Basis-Tabelle-Samen'!C258,"-",'Basis-Tabelle-Samen'!J258,"-seed-package-front-cr-spanish.jpg")),
IF($C$1="Tschechisch - CZ",HYPERLINK(CONCATENATE("https://www.saflax.de/0-WVK-Retail/Bilder-Pictures/SAFLAX-",'Basis-Tabelle-Samen'!C258,"-",'Basis-Tabelle-Samen'!J258,"-seed-package-front-cr-czech.jpg")),
IF($C$1="Türkisch - TR",HYPERLINK(CONCATENATE("https://www.saflax.de/0-WVK-Retail/Bilder-Pictures/SAFLAX-",'Basis-Tabelle-Samen'!C258,"-",'Basis-Tabelle-Samen'!J258,"-seed-package-front-cr-turkish.jpg")),
IF($C$1="Ungarisch - HU",HYPERLINK(CONCATENATE("https://www.saflax.de/0-WVK-Retail/Bilder-Pictures/SAFLAX-",'Basis-Tabelle-Samen'!C258,"-",'Basis-Tabelle-Samen'!J258,"-seed-package-front-cr-hungarian.jpg")),
" ACHTUNG")))))))))))))))))))))))))))))</f>
        <v>https://www.saflax.de/0-WVK-Retail/Bilder-Pictures/SAFLAX-13301-dendrocalamus-arundinacea-seed-package-front-cr-english.jpg</v>
      </c>
      <c r="AL261" s="330" t="str">
        <f>IF(G261&lt;1,"",
IF($C$1="Bulgarisch - BG",HYPERLINK(CONCATENATE("https://www.saflax.de/0-WVK-Retail/Bilder-Pictures/SAFLAX-",'Basis-Tabelle-Samen'!C258,"-",'Basis-Tabelle-Samen'!J258,"-seed-package-back-cr-bulgarian.jpg")),
IF($C$1="Dänisch - DK",HYPERLINK(CONCATENATE("https://www.saflax.de/0-WVK-Retail/Bilder-Pictures/SAFLAX-",'Basis-Tabelle-Samen'!C258,"-",'Basis-Tabelle-Samen'!J258,"-seed-package-back-cr-danish.jpg")),
IF($C$1="Deutsch - DE",HYPERLINK(CONCATENATE("https://www.saflax.de/0-WVK-Retail/Bilder-Pictures/SAFLAX-",'Basis-Tabelle-Samen'!C258,"-",'Basis-Tabelle-Samen'!J258,"-seed-package-back-cr-german.jpg")),
IF($C$1="Englisch - UK",HYPERLINK(CONCATENATE("https://www.saflax.de/0-WVK-Retail/Bilder-Pictures/SAFLAX-",'Basis-Tabelle-Samen'!C258,"-",'Basis-Tabelle-Samen'!J258,"-seed-package-back-cr-english.jpg")),
IF($C$1="Estnisch - EE",HYPERLINK(CONCATENATE("https://www.saflax.de/0-WVK-Retail/Bilder-Pictures/SAFLAX-",'Basis-Tabelle-Samen'!C258,"-",'Basis-Tabelle-Samen'!J258,"-seed-package-back-cr-estonian.jpg")),
IF($C$1="Finnisch - FI",HYPERLINK(CONCATENATE("https://www.saflax.de/0-WVK-Retail/Bilder-Pictures/SAFLAX-",'Basis-Tabelle-Samen'!C258,"-",'Basis-Tabelle-Samen'!J258,"-seed-package-back-cr-finnish.jpg")),
IF($C$1="Französisch - FR",HYPERLINK(CONCATENATE("https://www.saflax.de/0-WVK-Retail/Bilder-Pictures/SAFLAX-",'Basis-Tabelle-Samen'!C258,"-",'Basis-Tabelle-Samen'!J258,"-seed-package-back-cr-french.jpg")),
IF($C$1="Griechisch - GR",HYPERLINK(CONCATENATE("https://www.saflax.de/0-WVK-Retail/Bilder-Pictures/SAFLAX-",'Basis-Tabelle-Samen'!C258,"-",'Basis-Tabelle-Samen'!J258,"-seed-package-back-cr-greek.jpg")),
IF($C$1="Irisch - IE",HYPERLINK(CONCATENATE("https://www.saflax.de/0-WVK-Retail/Bilder-Pictures/SAFLAX-",'Basis-Tabelle-Samen'!C258,"-",'Basis-Tabelle-Samen'!J258,"-seed-package-back-cr-irish.jpg")),
IF($C$1="Isländisch - IS",HYPERLINK(CONCATENATE("https://www.saflax.de/0-WVK-Retail/Bilder-Pictures/SAFLAX-",'Basis-Tabelle-Samen'!C258,"-",'Basis-Tabelle-Samen'!J258,"-seed-package-back-cr-icelandic.jpg")),
IF($C$1="Italienisch - IT",HYPERLINK(CONCATENATE("https://www.saflax.de/0-WVK-Retail/Bilder-Pictures/SAFLAX-",'Basis-Tabelle-Samen'!C258,"-",'Basis-Tabelle-Samen'!J258,"-seed-package-back-cr-italian.jpg")),
IF($C$1="Japanisch - JP",HYPERLINK(CONCATENATE("https://www.saflax.de/0-WVK-Retail/Bilder-Pictures/SAFLAX-",'Basis-Tabelle-Samen'!C258,"-",'Basis-Tabelle-Samen'!J258,"-seed-package-back-cr-japanese.jpg")),
IF($C$1="Kroatisch - HR",HYPERLINK(CONCATENATE("https://www.saflax.de/0-WVK-Retail/Bilder-Pictures/SAFLAX-",'Basis-Tabelle-Samen'!C258,"-",'Basis-Tabelle-Samen'!J258,"-seed-package-back-cr-croatian.jpg")),
IF($C$1="Lettisch - LV",HYPERLINK(CONCATENATE("https://www.saflax.de/0-WVK-Retail/Bilder-Pictures/SAFLAX-",'Basis-Tabelle-Samen'!C258,"-",'Basis-Tabelle-Samen'!J258,"-seed-package-back-cr-latvian.jpg")),
IF($C$1="Litauisch - LT",HYPERLINK(CONCATENATE("https://www.saflax.de/0-WVK-Retail/Bilder-Pictures/SAFLAX-",'Basis-Tabelle-Samen'!C258,"-",'Basis-Tabelle-Samen'!J258,"-seed-package-back-cr-lithuanian.jpg")),
IF($C$1="Maltesisch - MT",HYPERLINK(CONCATENATE("https://www.saflax.de/0-WVK-Retail/Bilder-Pictures/SAFLAX-",'Basis-Tabelle-Samen'!C258,"-",'Basis-Tabelle-Samen'!J258,"-seed-package-back-cr-maltese.jpg")),
IF($C$1="Niederländisch - NL",HYPERLINK(CONCATENATE("https://www.saflax.de/0-WVK-Retail/Bilder-Pictures/SAFLAX-",'Basis-Tabelle-Samen'!C258,"-",'Basis-Tabelle-Samen'!J258,"-seed-package-back-cr-dutch.jpg")),
IF($C$1="Norwegisch - NO",HYPERLINK(CONCATENATE("https://www.saflax.de/0-WVK-Retail/Bilder-Pictures/SAFLAX-",'Basis-Tabelle-Samen'!C258,"-",'Basis-Tabelle-Samen'!J258,"-seed-package-back-cr-nowegian.jpg")),
IF($C$1="Polnisch - PL",HYPERLINK(CONCATENATE("https://www.saflax.de/0-WVK-Retail/Bilder-Pictures/SAFLAX-",'Basis-Tabelle-Samen'!C258,"-",'Basis-Tabelle-Samen'!J258,"-seed-package-back-cr-polish.jpg")),
IF($C$1="Portugiesisch - PT",HYPERLINK(CONCATENATE("https://www.saflax.de/0-WVK-Retail/Bilder-Pictures/SAFLAX-",'Basis-Tabelle-Samen'!C258,"-",'Basis-Tabelle-Samen'!J258,"-seed-package-back-cr-portuguese.jpg")),
IF($C$1="Rumänisch - RO",HYPERLINK(CONCATENATE("https://www.saflax.de/0-WVK-Retail/Bilder-Pictures/SAFLAX-",'Basis-Tabelle-Samen'!C258,"-",'Basis-Tabelle-Samen'!J258,"-seed-package-back-cr-romanian.jpg")),
IF($C$1="Schwedisch - SE",HYPERLINK(CONCATENATE("https://www.saflax.de/0-WVK-Retail/Bilder-Pictures/SAFLAX-",'Basis-Tabelle-Samen'!C258,"-",'Basis-Tabelle-Samen'!J258,"-seed-package-back-cr-swedish.jpg")),
IF($C$1="Slowakisch - SK",HYPERLINK(CONCATENATE("https://www.saflax.de/0-WVK-Retail/Bilder-Pictures/SAFLAX-",'Basis-Tabelle-Samen'!C258,"-",'Basis-Tabelle-Samen'!J258,"-seed-package-back-cr-slovak.jpg")),
IF($C$1="Slowenisch - SI",HYPERLINK(CONCATENATE("https://www.saflax.de/0-WVK-Retail/Bilder-Pictures/SAFLAX-",'Basis-Tabelle-Samen'!C258,"-",'Basis-Tabelle-Samen'!J258,"-seed-package-back-cr-slovenian.jpg")),
IF($C$1="Spanisch - ES",HYPERLINK(CONCATENATE("https://www.saflax.de/0-WVK-Retail/Bilder-Pictures/SAFLAX-",'Basis-Tabelle-Samen'!C258,"-",'Basis-Tabelle-Samen'!J258,"-seed-package-back-cr-spanish.jpg")),
IF($C$1="Tschechisch - CZ",HYPERLINK(CONCATENATE("https://www.saflax.de/0-WVK-Retail/Bilder-Pictures/SAFLAX-",'Basis-Tabelle-Samen'!C258,"-",'Basis-Tabelle-Samen'!J258,"-seed-package-back-cr-czech.jpg")),
IF($C$1="Türkisch - TR",HYPERLINK(CONCATENATE("https://www.saflax.de/0-WVK-Retail/Bilder-Pictures/SAFLAX-",'Basis-Tabelle-Samen'!C258,"-",'Basis-Tabelle-Samen'!J258,"-seed-package-back-cr-turkish.jpg")),
IF($C$1="Ungarisch - HU",HYPERLINK(CONCATENATE("https://www.saflax.de/0-WVK-Retail/Bilder-Pictures/SAFLAX-",'Basis-Tabelle-Samen'!C258,"-",'Basis-Tabelle-Samen'!J258,"-seed-package-back-cr-hungarian.jpg")),
" ACHTUNG")))))))))))))))))))))))))))))</f>
        <v>https://www.saflax.de/0-WVK-Retail/Bilder-Pictures/SAFLAX-13301-dendrocalamus-arundinacea-seed-package-back-cr-english.jpg</v>
      </c>
      <c r="AM261" s="330" t="str">
        <f>IF(H261&lt;1,"",
IF($C$1="Bulgarisch - BG",HYPERLINK(CONCATENATE("https://www.saflax.de/0-WVK-Retail/Bilder-Pictures/SAFLAX-",'Basis-Tabelle-Samen'!K258,"-",'Basis-Tabelle-Samen'!J258,"-garden-to-go-mini-bulgarian.jpg")),
IF($C$1="Dänisch - DK",HYPERLINK(CONCATENATE("https://www.saflax.de/0-WVK-Retail/Bilder-Pictures/SAFLAX-",'Basis-Tabelle-Samen'!K258,"-",'Basis-Tabelle-Samen'!J258,"-garden-to-go-mini-danish.jpg")),
IF($C$1="Deutsch - DE",HYPERLINK(CONCATENATE("https://www.saflax.de/0-WVK-Retail/Bilder-Pictures/SAFLAX-",'Basis-Tabelle-Samen'!K258,"-",'Basis-Tabelle-Samen'!J258,"-garden-to-go-mini-german.jpg")),
IF($C$1="Englisch - UK",HYPERLINK(CONCATENATE("https://www.saflax.de/0-WVK-Retail/Bilder-Pictures/SAFLAX-",'Basis-Tabelle-Samen'!K258,"-",'Basis-Tabelle-Samen'!J258,"-garden-to-go-mini-english.jpg")),
IF($C$1="Estnisch - EE",HYPERLINK(CONCATENATE("https://www.saflax.de/0-WVK-Retail/Bilder-Pictures/SAFLAX-",'Basis-Tabelle-Samen'!K258,"-",'Basis-Tabelle-Samen'!J258,"-garden-to-go-mini-estonian.jpg")),
IF($C$1="Finnisch - FI",HYPERLINK(CONCATENATE("https://www.saflax.de/0-WVK-Retail/Bilder-Pictures/SAFLAX-",'Basis-Tabelle-Samen'!K258,"-",'Basis-Tabelle-Samen'!J258,"-garden-to-go-mini-finnish.jpg")),
IF($C$1="Französisch - FR",HYPERLINK(CONCATENATE("https://www.saflax.de/0-WVK-Retail/Bilder-Pictures/SAFLAX-",'Basis-Tabelle-Samen'!K258,"-",'Basis-Tabelle-Samen'!J258,"-garden-to-go-mini-french.jpg")),
IF($C$1="Griechisch - GR",HYPERLINK(CONCATENATE("https://www.saflax.de/0-WVK-Retail/Bilder-Pictures/SAFLAX-",'Basis-Tabelle-Samen'!K258,"-",'Basis-Tabelle-Samen'!J258,"-garden-to-go-mini-greek.jpg")),
IF($C$1="Irisch - IE",HYPERLINK(CONCATENATE("https://www.saflax.de/0-WVK-Retail/Bilder-Pictures/SAFLAX-",'Basis-Tabelle-Samen'!K258,"-",'Basis-Tabelle-Samen'!J258,"-garden-to-go-mini-irish.jpg")),
IF($C$1="Isländisch - IS",HYPERLINK(CONCATENATE("https://www.saflax.de/0-WVK-Retail/Bilder-Pictures/SAFLAX-",'Basis-Tabelle-Samen'!K258,"-",'Basis-Tabelle-Samen'!J258,"-garden-to-go-mini-icelandic.jpg")),
IF($C$1="Italienisch - IT",HYPERLINK(CONCATENATE("https://www.saflax.de/0-WVK-Retail/Bilder-Pictures/SAFLAX-",'Basis-Tabelle-Samen'!K258,"-",'Basis-Tabelle-Samen'!J258,"-garden-to-go-mini-italian.jpg")),
IF($C$1="Japanisch - JP",HYPERLINK(CONCATENATE("https://www.saflax.de/0-WVK-Retail/Bilder-Pictures/SAFLAX-",'Basis-Tabelle-Samen'!K258,"-",'Basis-Tabelle-Samen'!J258,"-garden-to-go-mini-japanese.jpg")),
IF($C$1="Kroatisch - HR",HYPERLINK(CONCATENATE("https://www.saflax.de/0-WVK-Retail/Bilder-Pictures/SAFLAX-",'Basis-Tabelle-Samen'!K258,"-",'Basis-Tabelle-Samen'!J258,"-garden-to-go-mini-croatian.jpg")),
IF($C$1="Lettisch - LV",HYPERLINK(CONCATENATE("https://www.saflax.de/0-WVK-Retail/Bilder-Pictures/SAFLAX-",'Basis-Tabelle-Samen'!K258,"-",'Basis-Tabelle-Samen'!J258,"-garden-to-go-mini-latvian.jpg")),
IF($C$1="Litauisch - LT",HYPERLINK(CONCATENATE("https://www.saflax.de/0-WVK-Retail/Bilder-Pictures/SAFLAX-",'Basis-Tabelle-Samen'!K258,"-",'Basis-Tabelle-Samen'!J258,"-garden-to-go-mini-lithuanian.jpg")),
IF($C$1="Maltesisch - MT",HYPERLINK(CONCATENATE("https://www.saflax.de/0-WVK-Retail/Bilder-Pictures/SAFLAX-",'Basis-Tabelle-Samen'!K258,"-",'Basis-Tabelle-Samen'!J258,"-garden-to-go-mini-maltese.jpg")),
IF($C$1="Niederländisch - NL",HYPERLINK(CONCATENATE("https://www.saflax.de/0-WVK-Retail/Bilder-Pictures/SAFLAX-",'Basis-Tabelle-Samen'!K258,"-",'Basis-Tabelle-Samen'!J258,"-garden-to-go-mini-dutch.jpg")),
IF($C$1="Norwegisch - NO",HYPERLINK(CONCATENATE("https://www.saflax.de/0-WVK-Retail/Bilder-Pictures/SAFLAX-",'Basis-Tabelle-Samen'!K258,"-",'Basis-Tabelle-Samen'!J258,"-garden-to-go-mini-nowegian.jpg")),
IF($C$1="Polnisch - PL",HYPERLINK(CONCATENATE("https://www.saflax.de/0-WVK-Retail/Bilder-Pictures/SAFLAX-",'Basis-Tabelle-Samen'!K258,"-",'Basis-Tabelle-Samen'!J258,"-garden-to-go-mini-polish.jpg")),
IF($C$1="Portugiesisch - PT",HYPERLINK(CONCATENATE("https://www.saflax.de/0-WVK-Retail/Bilder-Pictures/SAFLAX-",'Basis-Tabelle-Samen'!K258,"-",'Basis-Tabelle-Samen'!J258,"-garden-to-go-mini-portuguese.jpg")),
IF($C$1="Rumänisch - RO",HYPERLINK(CONCATENATE("https://www.saflax.de/0-WVK-Retail/Bilder-Pictures/SAFLAX-",'Basis-Tabelle-Samen'!K258,"-",'Basis-Tabelle-Samen'!J258,"-garden-to-go-mini-romanian.jpg")),
IF($C$1="Schwedisch - SE",HYPERLINK(CONCATENATE("https://www.saflax.de/0-WVK-Retail/Bilder-Pictures/SAFLAX-",'Basis-Tabelle-Samen'!K258,"-",'Basis-Tabelle-Samen'!J258,"-garden-to-go-mini-swedish.jpg")),
IF($C$1="Slowakisch - SK",HYPERLINK(CONCATENATE("https://www.saflax.de/0-WVK-Retail/Bilder-Pictures/SAFLAX-",'Basis-Tabelle-Samen'!K258,"-",'Basis-Tabelle-Samen'!J258,"-garden-to-go-mini-slovak.jpg")),
IF($C$1="Slowenisch - SI",HYPERLINK(CONCATENATE("https://www.saflax.de/0-WVK-Retail/Bilder-Pictures/SAFLAX-",'Basis-Tabelle-Samen'!K258,"-",'Basis-Tabelle-Samen'!J258,"-garden-to-go-mini-slovenian.jpg")),
IF($C$1="Spanisch - ES",HYPERLINK(CONCATENATE("https://www.saflax.de/0-WVK-Retail/Bilder-Pictures/SAFLAX-",'Basis-Tabelle-Samen'!K258,"-",'Basis-Tabelle-Samen'!J258,"-garden-to-go-mini-spanish.jpg")),
IF($C$1="Tschechisch - CZ",HYPERLINK(CONCATENATE("https://www.saflax.de/0-WVK-Retail/Bilder-Pictures/SAFLAX-",'Basis-Tabelle-Samen'!K258,"-",'Basis-Tabelle-Samen'!J258,"-garden-to-go-mini-czech.jpg")),
IF($C$1="Türkisch - TR",HYPERLINK(CONCATENATE("https://www.saflax.de/0-WVK-Retail/Bilder-Pictures/SAFLAX-",'Basis-Tabelle-Samen'!K258,"-",'Basis-Tabelle-Samen'!J258,"-garden-to-go-mini-turkish.jpg")),
IF($C$1="Ungarisch - HU",HYPERLINK(CONCATENATE("https://www.saflax.de/0-WVK-Retail/Bilder-Pictures/SAFLAX-",'Basis-Tabelle-Samen'!K258,"-",'Basis-Tabelle-Samen'!J258,"-garden-to-go-mini-hungarian.jpg")),
" ACHTUNG")))))))))))))))))))))))))))))</f>
        <v>https://www.saflax.de/0-WVK-Retail/Bilder-Pictures/SAFLAX-73301-dendrocalamus-arundinacea-garden-to-go-mini-english.jpg</v>
      </c>
      <c r="AN261" s="330" t="str">
        <f>IF(I261&lt;1,"",
IF($C$1="Bulgarisch - BG",HYPERLINK(CONCATENATE("https://www.saflax.de/0-WVK-Retail/Bilder-Pictures/SAFLAX-",'Basis-Tabelle-Samen'!N258,"-",'Basis-Tabelle-Samen'!J258,"-garden-to-go-lite-bulgarian.jpg")),
IF($C$1="Dänisch - DK",HYPERLINK(CONCATENATE("https://www.saflax.de/0-WVK-Retail/Bilder-Pictures/SAFLAX-",'Basis-Tabelle-Samen'!N258,"-",'Basis-Tabelle-Samen'!J258,"-garden-to-go-lite-danish.jpg")),
IF($C$1="Deutsch - DE",HYPERLINK(CONCATENATE("https://www.saflax.de/0-WVK-Retail/Bilder-Pictures/SAFLAX-",'Basis-Tabelle-Samen'!N258,"-",'Basis-Tabelle-Samen'!J258,"-garden-to-go-lite-german.jpg")),
IF($C$1="Englisch - UK",HYPERLINK(CONCATENATE("https://www.saflax.de/0-WVK-Retail/Bilder-Pictures/SAFLAX-",'Basis-Tabelle-Samen'!N258,"-",'Basis-Tabelle-Samen'!J258,"-garden-to-go-lite-english.jpg")),
IF($C$1="Estnisch - EE",HYPERLINK(CONCATENATE("https://www.saflax.de/0-WVK-Retail/Bilder-Pictures/SAFLAX-",'Basis-Tabelle-Samen'!N258,"-",'Basis-Tabelle-Samen'!J258,"-garden-to-go-lite-estonian.jpg")),
IF($C$1="Finnisch - FI",HYPERLINK(CONCATENATE("https://www.saflax.de/0-WVK-Retail/Bilder-Pictures/SAFLAX-",'Basis-Tabelle-Samen'!N258,"-",'Basis-Tabelle-Samen'!J258,"-garden-to-go-lite-finnish.jpg")),
IF($C$1="Französisch - FR",HYPERLINK(CONCATENATE("https://www.saflax.de/0-WVK-Retail/Bilder-Pictures/SAFLAX-",'Basis-Tabelle-Samen'!N258,"-",'Basis-Tabelle-Samen'!J258,"-garden-to-go-lite-french.jpg")),
IF($C$1="Griechisch - GR",HYPERLINK(CONCATENATE("https://www.saflax.de/0-WVK-Retail/Bilder-Pictures/SAFLAX-",'Basis-Tabelle-Samen'!N258,"-",'Basis-Tabelle-Samen'!J258,"-garden-to-go-lite-greek.jpg")),
IF($C$1="Irisch - IE",HYPERLINK(CONCATENATE("https://www.saflax.de/0-WVK-Retail/Bilder-Pictures/SAFLAX-",'Basis-Tabelle-Samen'!N258,"-",'Basis-Tabelle-Samen'!J258,"-garden-to-go-lite-irish.jpg")),
IF($C$1="Isländisch - IS",HYPERLINK(CONCATENATE("https://www.saflax.de/0-WVK-Retail/Bilder-Pictures/SAFLAX-",'Basis-Tabelle-Samen'!N258,"-",'Basis-Tabelle-Samen'!J258,"-garden-to-go-lite-icelandic.jpg")),
IF($C$1="Italienisch - IT",HYPERLINK(CONCATENATE("https://www.saflax.de/0-WVK-Retail/Bilder-Pictures/SAFLAX-",'Basis-Tabelle-Samen'!N258,"-",'Basis-Tabelle-Samen'!J258,"-garden-to-go-lite-italian.jpg")),
IF($C$1="Japanisch - JP",HYPERLINK(CONCATENATE("https://www.saflax.de/0-WVK-Retail/Bilder-Pictures/SAFLAX-",'Basis-Tabelle-Samen'!N258,"-",'Basis-Tabelle-Samen'!J258,"-garden-to-go-lite-japanese.jpg")),
IF($C$1="Kroatisch - HR",HYPERLINK(CONCATENATE("https://www.saflax.de/0-WVK-Retail/Bilder-Pictures/SAFLAX-",'Basis-Tabelle-Samen'!N258,"-",'Basis-Tabelle-Samen'!J258,"-garden-to-go-lite-croatian.jpg")),
IF($C$1="Lettisch - LV",HYPERLINK(CONCATENATE("https://www.saflax.de/0-WVK-Retail/Bilder-Pictures/SAFLAX-",'Basis-Tabelle-Samen'!N258,"-",'Basis-Tabelle-Samen'!J258,"-garden-to-go-lite-latvian.jpg")),
IF($C$1="Litauisch - LT",HYPERLINK(CONCATENATE("https://www.saflax.de/0-WVK-Retail/Bilder-Pictures/SAFLAX-",'Basis-Tabelle-Samen'!N258,"-",'Basis-Tabelle-Samen'!J258,"-garden-to-go-lite-lithuanian.jpg")),
IF($C$1="Maltesisch - MT",HYPERLINK(CONCATENATE("https://www.saflax.de/0-WVK-Retail/Bilder-Pictures/SAFLAX-",'Basis-Tabelle-Samen'!N258,"-",'Basis-Tabelle-Samen'!J258,"-garden-to-go-lite-maltese.jpg")),
IF($C$1="Niederländisch - NL",HYPERLINK(CONCATENATE("https://www.saflax.de/0-WVK-Retail/Bilder-Pictures/SAFLAX-",'Basis-Tabelle-Samen'!N258,"-",'Basis-Tabelle-Samen'!J258,"-garden-to-go-lite-dutch.jpg")),
IF($C$1="Norwegisch - NO",HYPERLINK(CONCATENATE("https://www.saflax.de/0-WVK-Retail/Bilder-Pictures/SAFLAX-",'Basis-Tabelle-Samen'!N258,"-",'Basis-Tabelle-Samen'!J258,"-garden-to-go-lite-nowegian.jpg")),
IF($C$1="Polnisch - PL",HYPERLINK(CONCATENATE("https://www.saflax.de/0-WVK-Retail/Bilder-Pictures/SAFLAX-",'Basis-Tabelle-Samen'!N258,"-",'Basis-Tabelle-Samen'!J258,"-garden-to-go-lite-polish.jpg")),
IF($C$1="Portugiesisch - PT",HYPERLINK(CONCATENATE("https://www.saflax.de/0-WVK-Retail/Bilder-Pictures/SAFLAX-",'Basis-Tabelle-Samen'!N258,"-",'Basis-Tabelle-Samen'!J258,"-garden-to-go-lite-portuguese.jpg")),
IF($C$1="Rumänisch - RO",HYPERLINK(CONCATENATE("https://www.saflax.de/0-WVK-Retail/Bilder-Pictures/SAFLAX-",'Basis-Tabelle-Samen'!N258,"-",'Basis-Tabelle-Samen'!J258,"-garden-to-go-lite-romanian.jpg")),
IF($C$1="Schwedisch - SE",HYPERLINK(CONCATENATE("https://www.saflax.de/0-WVK-Retail/Bilder-Pictures/SAFLAX-",'Basis-Tabelle-Samen'!N258,"-",'Basis-Tabelle-Samen'!J258,"-garden-to-go-lite-swedish.jpg")),
IF($C$1="Slowakisch - SK",HYPERLINK(CONCATENATE("https://www.saflax.de/0-WVK-Retail/Bilder-Pictures/SAFLAX-",'Basis-Tabelle-Samen'!N258,"-",'Basis-Tabelle-Samen'!J258,"-garden-to-go-lite-slovak.jpg")),
IF($C$1="Slowenisch - SI",HYPERLINK(CONCATENATE("https://www.saflax.de/0-WVK-Retail/Bilder-Pictures/SAFLAX-",'Basis-Tabelle-Samen'!N258,"-",'Basis-Tabelle-Samen'!J258,"-garden-to-go-lite-slovenian.jpg")),
IF($C$1="Spanisch - ES",HYPERLINK(CONCATENATE("https://www.saflax.de/0-WVK-Retail/Bilder-Pictures/SAFLAX-",'Basis-Tabelle-Samen'!N258,"-",'Basis-Tabelle-Samen'!J258,"-garden-to-go-lite-spanish.jpg")),
IF($C$1="Tschechisch - CZ",HYPERLINK(CONCATENATE("https://www.saflax.de/0-WVK-Retail/Bilder-Pictures/SAFLAX-",'Basis-Tabelle-Samen'!N258,"-",'Basis-Tabelle-Samen'!J258,"-garden-to-go-lite-czech.jpg")),
IF($C$1="Türkisch - TR",HYPERLINK(CONCATENATE("https://www.saflax.de/0-WVK-Retail/Bilder-Pictures/SAFLAX-",'Basis-Tabelle-Samen'!N258,"-",'Basis-Tabelle-Samen'!J258,"-garden-to-go-lite-turkish.jpg")),
IF($C$1="Ungarisch - HU",HYPERLINK(CONCATENATE("https://www.saflax.de/0-WVK-Retail/Bilder-Pictures/SAFLAX-",'Basis-Tabelle-Samen'!N258,"-",'Basis-Tabelle-Samen'!J258,"-garden-to-go-lite-hungarian.jpg")),
" ACHTUNG")))))))))))))))))))))))))))))</f>
        <v>https://www.saflax.de/0-WVK-Retail/Bilder-Pictures/SAFLAX-83301-dendrocalamus-arundinacea-garden-to-go-lite-english.jpg</v>
      </c>
      <c r="AO261" s="330" t="str">
        <f>IF(J261&lt;1,"",
IF($C$1="Bulgarisch - BG",HYPERLINK(CONCATENATE("https://www.saflax.de/0-WVK-Retail/Bilder-Pictures/SAFLAX-",'Basis-Tabelle-Samen'!Q258,"-",'Basis-Tabelle-Samen'!J258,"-garden-to-go-bulgarian.jpg")),
IF($C$1="Dänisch - DK",HYPERLINK(CONCATENATE("https://www.saflax.de/0-WVK-Retail/Bilder-Pictures/SAFLAX-",'Basis-Tabelle-Samen'!Q258,"-",'Basis-Tabelle-Samen'!J258,"-garden-to-go-danish.jpg")),
IF($C$1="Deutsch - DE",HYPERLINK(CONCATENATE("https://www.saflax.de/0-WVK-Retail/Bilder-Pictures/SAFLAX-",'Basis-Tabelle-Samen'!Q258,"-",'Basis-Tabelle-Samen'!J258,"-garden-to-go-german.jpg")),
IF($C$1="Englisch - UK",HYPERLINK(CONCATENATE("https://www.saflax.de/0-WVK-Retail/Bilder-Pictures/SAFLAX-",'Basis-Tabelle-Samen'!Q258,"-",'Basis-Tabelle-Samen'!J258,"-garden-to-go-english.jpg")),
IF($C$1="Estnisch - EE",HYPERLINK(CONCATENATE("https://www.saflax.de/0-WVK-Retail/Bilder-Pictures/SAFLAX-",'Basis-Tabelle-Samen'!Q258,"-",'Basis-Tabelle-Samen'!J258,"-garden-to-go-estonian.jpg")),
IF($C$1="Finnisch - FI",HYPERLINK(CONCATENATE("https://www.saflax.de/0-WVK-Retail/Bilder-Pictures/SAFLAX-",'Basis-Tabelle-Samen'!Q258,"-",'Basis-Tabelle-Samen'!J258,"-garden-to-go-finnish.jpg")),
IF($C$1="Französisch - FR",HYPERLINK(CONCATENATE("https://www.saflax.de/0-WVK-Retail/Bilder-Pictures/SAFLAX-",'Basis-Tabelle-Samen'!Q258,"-",'Basis-Tabelle-Samen'!J258,"-garden-to-go-french.jpg")),
IF($C$1="Griechisch - GR",HYPERLINK(CONCATENATE("https://www.saflax.de/0-WVK-Retail/Bilder-Pictures/SAFLAX-",'Basis-Tabelle-Samen'!Q258,"-",'Basis-Tabelle-Samen'!J258,"-garden-to-go-greek.jpg")),
IF($C$1="Irisch - IE",HYPERLINK(CONCATENATE("https://www.saflax.de/0-WVK-Retail/Bilder-Pictures/SAFLAX-",'Basis-Tabelle-Samen'!Q258,"-",'Basis-Tabelle-Samen'!J258,"-garden-to-go-irish.jpg")),
IF($C$1="Isländisch - IS",HYPERLINK(CONCATENATE("https://www.saflax.de/0-WVK-Retail/Bilder-Pictures/SAFLAX-",'Basis-Tabelle-Samen'!Q258,"-",'Basis-Tabelle-Samen'!J258,"-garden-to-go-icelandic.jpg")),
IF($C$1="Italienisch - IT",HYPERLINK(CONCATENATE("https://www.saflax.de/0-WVK-Retail/Bilder-Pictures/SAFLAX-",'Basis-Tabelle-Samen'!Q258,"-",'Basis-Tabelle-Samen'!J258,"-garden-to-go-italian.jpg")),
IF($C$1="Japanisch - JP",HYPERLINK(CONCATENATE("https://www.saflax.de/0-WVK-Retail/Bilder-Pictures/SAFLAX-",'Basis-Tabelle-Samen'!Q258,"-",'Basis-Tabelle-Samen'!J258,"-garden-to-go-japanese.jpg")),
IF($C$1="Kroatisch - HR",HYPERLINK(CONCATENATE("https://www.saflax.de/0-WVK-Retail/Bilder-Pictures/SAFLAX-",'Basis-Tabelle-Samen'!Q258,"-",'Basis-Tabelle-Samen'!J258,"-garden-to-go-croatian.jpg")),
IF($C$1="Lettisch - LV",HYPERLINK(CONCATENATE("https://www.saflax.de/0-WVK-Retail/Bilder-Pictures/SAFLAX-",'Basis-Tabelle-Samen'!Q258,"-",'Basis-Tabelle-Samen'!J258,"-garden-to-go-latvian.jpg")),
IF($C$1="Litauisch - LT",HYPERLINK(CONCATENATE("https://www.saflax.de/0-WVK-Retail/Bilder-Pictures/SAFLAX-",'Basis-Tabelle-Samen'!Q258,"-",'Basis-Tabelle-Samen'!J258,"-garden-to-go-lithuanian.jpg")),
IF($C$1="Maltesisch - MT",HYPERLINK(CONCATENATE("https://www.saflax.de/0-WVK-Retail/Bilder-Pictures/SAFLAX-",'Basis-Tabelle-Samen'!Q258,"-",'Basis-Tabelle-Samen'!J258,"-garden-to-go-maltese.jpg")),
IF($C$1="Niederländisch - NL",HYPERLINK(CONCATENATE("https://www.saflax.de/0-WVK-Retail/Bilder-Pictures/SAFLAX-",'Basis-Tabelle-Samen'!Q258,"-",'Basis-Tabelle-Samen'!J258,"-garden-to-go-dutch.jpg")),
IF($C$1="Norwegisch - NO",HYPERLINK(CONCATENATE("https://www.saflax.de/0-WVK-Retail/Bilder-Pictures/SAFLAX-",'Basis-Tabelle-Samen'!Q258,"-",'Basis-Tabelle-Samen'!J258,"-garden-to-go-nowegian.jpg")),
IF($C$1="Polnisch - PL",HYPERLINK(CONCATENATE("https://www.saflax.de/0-WVK-Retail/Bilder-Pictures/SAFLAX-",'Basis-Tabelle-Samen'!Q258,"-",'Basis-Tabelle-Samen'!J258,"-garden-to-go-polish.jpg")),
IF($C$1="Portugiesisch - PT",HYPERLINK(CONCATENATE("https://www.saflax.de/0-WVK-Retail/Bilder-Pictures/SAFLAX-",'Basis-Tabelle-Samen'!Q258,"-",'Basis-Tabelle-Samen'!J258,"-garden-to-go-portuguese.jpg")),
IF($C$1="Rumänisch - RO",HYPERLINK(CONCATENATE("https://www.saflax.de/0-WVK-Retail/Bilder-Pictures/SAFLAX-",'Basis-Tabelle-Samen'!Q258,"-",'Basis-Tabelle-Samen'!J258,"-garden-to-go-romanian.jpg")),
IF($C$1="Schwedisch - SE",HYPERLINK(CONCATENATE("https://www.saflax.de/0-WVK-Retail/Bilder-Pictures/SAFLAX-",'Basis-Tabelle-Samen'!Q258,"-",'Basis-Tabelle-Samen'!J258,"-garden-to-go-swedish.jpg")),
IF($C$1="Slowakisch - SK",HYPERLINK(CONCATENATE("https://www.saflax.de/0-WVK-Retail/Bilder-Pictures/SAFLAX-",'Basis-Tabelle-Samen'!Q258,"-",'Basis-Tabelle-Samen'!J258,"-garden-to-go-slovak.jpg")),
IF($C$1="Slowenisch - SI",HYPERLINK(CONCATENATE("https://www.saflax.de/0-WVK-Retail/Bilder-Pictures/SAFLAX-",'Basis-Tabelle-Samen'!Q258,"-",'Basis-Tabelle-Samen'!J258,"-garden-to-go-slovenian.jpg")),
IF($C$1="Spanisch - ES",HYPERLINK(CONCATENATE("https://www.saflax.de/0-WVK-Retail/Bilder-Pictures/SAFLAX-",'Basis-Tabelle-Samen'!Q258,"-",'Basis-Tabelle-Samen'!J258,"-garden-to-go-spanish.jpg")),
IF($C$1="Tschechisch - CZ",HYPERLINK(CONCATENATE("https://www.saflax.de/0-WVK-Retail/Bilder-Pictures/SAFLAX-",'Basis-Tabelle-Samen'!Q258,"-",'Basis-Tabelle-Samen'!J258,"-garden-to-go-czech.jpg")),
IF($C$1="Türkisch - TR",HYPERLINK(CONCATENATE("https://www.saflax.de/0-WVK-Retail/Bilder-Pictures/SAFLAX-",'Basis-Tabelle-Samen'!Q258,"-",'Basis-Tabelle-Samen'!J258,"-garden-to-go-turkish.jpg")),
IF($C$1="Ungarisch - HU",HYPERLINK(CONCATENATE("https://www.saflax.de/0-WVK-Retail/Bilder-Pictures/SAFLAX-",'Basis-Tabelle-Samen'!Q258,"-",'Basis-Tabelle-Samen'!J258,"-garden-to-go-hungarian.jpg")),
" ACHTUNG")))))))))))))))))))))))))))))</f>
        <v>https://www.saflax.de/0-WVK-Retail/Bilder-Pictures/SAFLAX-53301-dendrocalamus-arundinacea-garden-to-go-english.jpg</v>
      </c>
      <c r="AP261" s="330" t="str">
        <f>IF(K261&lt;1,"",
IF($C$1="Bulgarisch - BG",HYPERLINK(CONCATENATE("https://www.saflax.de/0-WVK-Retail/Bilder-Pictures/SAFLAX-",'Basis-Tabelle-Samen'!T258,"-",'Basis-Tabelle-Samen'!J258,"-cultivation-set-bulgarian.jpg")),
IF($C$1="Dänisch - DK",HYPERLINK(CONCATENATE("https://www.saflax.de/0-WVK-Retail/Bilder-Pictures/SAFLAX-",'Basis-Tabelle-Samen'!T258,"-",'Basis-Tabelle-Samen'!J258,"-cultivation-set-danish.jpg")),
IF($C$1="Deutsch - DE",HYPERLINK(CONCATENATE("https://www.saflax.de/0-WVK-Retail/Bilder-Pictures/SAFLAX-",'Basis-Tabelle-Samen'!T258,"-",'Basis-Tabelle-Samen'!J258,"-cultivation-set-german.jpg")),
IF($C$1="Englisch - UK",HYPERLINK(CONCATENATE("https://www.saflax.de/0-WVK-Retail/Bilder-Pictures/SAFLAX-",'Basis-Tabelle-Samen'!T258,"-",'Basis-Tabelle-Samen'!J258,"-cultivation-set-english.jpg")),
IF($C$1="Estnisch - EE",HYPERLINK(CONCATENATE("https://www.saflax.de/0-WVK-Retail/Bilder-Pictures/SAFLAX-",'Basis-Tabelle-Samen'!T258,"-",'Basis-Tabelle-Samen'!J258,"-cultivation-set-estonian.jpg")),
IF($C$1="Finnisch - FI",HYPERLINK(CONCATENATE("https://www.saflax.de/0-WVK-Retail/Bilder-Pictures/SAFLAX-",'Basis-Tabelle-Samen'!T258,"-",'Basis-Tabelle-Samen'!J258,"-cultivation-set-finnish.jpg")),
IF($C$1="Französisch - FR",HYPERLINK(CONCATENATE("https://www.saflax.de/0-WVK-Retail/Bilder-Pictures/SAFLAX-",'Basis-Tabelle-Samen'!T258,"-",'Basis-Tabelle-Samen'!J258,"-cultivation-set-french.jpg")),
IF($C$1="Griechisch - GR",HYPERLINK(CONCATENATE("https://www.saflax.de/0-WVK-Retail/Bilder-Pictures/SAFLAX-",'Basis-Tabelle-Samen'!T258,"-",'Basis-Tabelle-Samen'!J258,"-cultivation-set-greek.jpg")),
IF($C$1="Irisch - IE",HYPERLINK(CONCATENATE("https://www.saflax.de/0-WVK-Retail/Bilder-Pictures/SAFLAX-",'Basis-Tabelle-Samen'!T258,"-",'Basis-Tabelle-Samen'!J258,"-cultivation-set-irish.jpg")),
IF($C$1="Isländisch - IS",HYPERLINK(CONCATENATE("https://www.saflax.de/0-WVK-Retail/Bilder-Pictures/SAFLAX-",'Basis-Tabelle-Samen'!T258,"-",'Basis-Tabelle-Samen'!J258,"-cultivation-set-icelandic.jpg")),
IF($C$1="Italienisch - IT",HYPERLINK(CONCATENATE("https://www.saflax.de/0-WVK-Retail/Bilder-Pictures/SAFLAX-",'Basis-Tabelle-Samen'!T258,"-",'Basis-Tabelle-Samen'!J258,"-cultivation-set-italian.jpg")),
IF($C$1="Japanisch - JP",HYPERLINK(CONCATENATE("https://www.saflax.de/0-WVK-Retail/Bilder-Pictures/SAFLAX-",'Basis-Tabelle-Samen'!T258,"-",'Basis-Tabelle-Samen'!J258,"-cultivation-set-japanese.jpg")),
IF($C$1="Kroatisch - HR",HYPERLINK(CONCATENATE("https://www.saflax.de/0-WVK-Retail/Bilder-Pictures/SAFLAX-",'Basis-Tabelle-Samen'!T258,"-",'Basis-Tabelle-Samen'!J258,"-cultivation-set-croatian.jpg")),
IF($C$1="Lettisch - LV",HYPERLINK(CONCATENATE("https://www.saflax.de/0-WVK-Retail/Bilder-Pictures/SAFLAX-",'Basis-Tabelle-Samen'!T258,"-",'Basis-Tabelle-Samen'!J258,"-cultivation-set-latvian.jpg")),
IF($C$1="Litauisch - LT",HYPERLINK(CONCATENATE("https://www.saflax.de/0-WVK-Retail/Bilder-Pictures/SAFLAX-",'Basis-Tabelle-Samen'!T258,"-",'Basis-Tabelle-Samen'!J258,"-cultivation-set-lithuanian.jpg")),
IF($C$1="Maltesisch - MT",HYPERLINK(CONCATENATE("https://www.saflax.de/0-WVK-Retail/Bilder-Pictures/SAFLAX-",'Basis-Tabelle-Samen'!T258,"-",'Basis-Tabelle-Samen'!J258,"-cultivation-set-maltese.jpg")),
IF($C$1="Niederländisch - NL",HYPERLINK(CONCATENATE("https://www.saflax.de/0-WVK-Retail/Bilder-Pictures/SAFLAX-",'Basis-Tabelle-Samen'!T258,"-",'Basis-Tabelle-Samen'!J258,"-cultivation-set-dutch.jpg")),
IF($C$1="Norwegisch - NO",HYPERLINK(CONCATENATE("https://www.saflax.de/0-WVK-Retail/Bilder-Pictures/SAFLAX-",'Basis-Tabelle-Samen'!T258,"-",'Basis-Tabelle-Samen'!J258,"-cultivation-set-nowegian.jpg")),
IF($C$1="Polnisch - PL",HYPERLINK(CONCATENATE("https://www.saflax.de/0-WVK-Retail/Bilder-Pictures/SAFLAX-",'Basis-Tabelle-Samen'!T258,"-",'Basis-Tabelle-Samen'!J258,"-cultivation-set-polish.jpg")),
IF($C$1="Portugiesisch - PT",HYPERLINK(CONCATENATE("https://www.saflax.de/0-WVK-Retail/Bilder-Pictures/SAFLAX-",'Basis-Tabelle-Samen'!T258,"-",'Basis-Tabelle-Samen'!J258,"-cultivation-set-portuguese.jpg")),
IF($C$1="Rumänisch - RO",HYPERLINK(CONCATENATE("https://www.saflax.de/0-WVK-Retail/Bilder-Pictures/SAFLAX-",'Basis-Tabelle-Samen'!T258,"-",'Basis-Tabelle-Samen'!J258,"-cultivation-set-romanian.jpg")),
IF($C$1="Schwedisch - SE",HYPERLINK(CONCATENATE("https://www.saflax.de/0-WVK-Retail/Bilder-Pictures/SAFLAX-",'Basis-Tabelle-Samen'!T258,"-",'Basis-Tabelle-Samen'!J258,"-cultivation-set-swedish.jpg")),
IF($C$1="Slowakisch - SK",HYPERLINK(CONCATENATE("https://www.saflax.de/0-WVK-Retail/Bilder-Pictures/SAFLAX-",'Basis-Tabelle-Samen'!T258,"-",'Basis-Tabelle-Samen'!J258,"-cultivation-set-slovak.jpg")),
IF($C$1="Slowenisch - SI",HYPERLINK(CONCATENATE("https://www.saflax.de/0-WVK-Retail/Bilder-Pictures/SAFLAX-",'Basis-Tabelle-Samen'!T258,"-",'Basis-Tabelle-Samen'!J258,"-cultivation-set-slovenian.jpg")),
IF($C$1="Spanisch - ES",HYPERLINK(CONCATENATE("https://www.saflax.de/0-WVK-Retail/Bilder-Pictures/SAFLAX-",'Basis-Tabelle-Samen'!T258,"-",'Basis-Tabelle-Samen'!J258,"-cultivation-set-spanish.jpg")),
IF($C$1="Tschechisch - CZ",HYPERLINK(CONCATENATE("https://www.saflax.de/0-WVK-Retail/Bilder-Pictures/SAFLAX-",'Basis-Tabelle-Samen'!T258,"-",'Basis-Tabelle-Samen'!J258,"-cultivation-set-czech.jpg")),
IF($C$1="Türkisch - TR",HYPERLINK(CONCATENATE("https://www.saflax.de/0-WVK-Retail/Bilder-Pictures/SAFLAX-",'Basis-Tabelle-Samen'!T258,"-",'Basis-Tabelle-Samen'!J258,"-cultivation-set-turkish.jpg")),
IF($C$1="Ungarisch - HU",HYPERLINK(CONCATENATE("https://www.saflax.de/0-WVK-Retail/Bilder-Pictures/SAFLAX-",'Basis-Tabelle-Samen'!T258,"-",'Basis-Tabelle-Samen'!J258,"-cultivation-set-hungarian.jpg")),
" ACHTUNG")))))))))))))))))))))))))))))</f>
        <v>https://www.saflax.de/0-WVK-Retail/Bilder-Pictures/SAFLAX-33301-dendrocalamus-arundinacea-cultivation-set-english.jpg</v>
      </c>
      <c r="AQ261" s="330" t="str">
        <f>IF(L261&lt;1,"",
IF($C$1="Bulgarisch - BG",HYPERLINK(CONCATENATE("https://www.saflax.de/0-WVK-Retail/Bilder-Pictures/SAFLAX-",'Basis-Tabelle-Samen'!W258,"-",'Basis-Tabelle-Samen'!J258,"-garden-in-the-bag-bulgarian.jpg")),
IF($C$1="Dänisch - DK",HYPERLINK(CONCATENATE("https://www.saflax.de/0-WVK-Retail/Bilder-Pictures/SAFLAX-",'Basis-Tabelle-Samen'!W258,"-",'Basis-Tabelle-Samen'!J258,"-garden-in-the-bag-danish.jpg")),
IF($C$1="Deutsch - DE",HYPERLINK(CONCATENATE("https://www.saflax.de/0-WVK-Retail/Bilder-Pictures/SAFLAX-",'Basis-Tabelle-Samen'!W258,"-",'Basis-Tabelle-Samen'!J258,"-garden-in-the-bag-german.jpg")),
IF($C$1="Englisch - UK",HYPERLINK(CONCATENATE("https://www.saflax.de/0-WVK-Retail/Bilder-Pictures/SAFLAX-",'Basis-Tabelle-Samen'!W258,"-",'Basis-Tabelle-Samen'!J258,"-garden-in-the-bag-english.jpg")),
IF($C$1="Estnisch - EE",HYPERLINK(CONCATENATE("https://www.saflax.de/0-WVK-Retail/Bilder-Pictures/SAFLAX-",'Basis-Tabelle-Samen'!W258,"-",'Basis-Tabelle-Samen'!J258,"-garden-in-the-bag-estonian.jpg")),
IF($C$1="Finnisch - FI",HYPERLINK(CONCATENATE("https://www.saflax.de/0-WVK-Retail/Bilder-Pictures/SAFLAX-",'Basis-Tabelle-Samen'!W258,"-",'Basis-Tabelle-Samen'!J258,"-garden-in-the-bag-finnish.jpg")),
IF($C$1="Französisch - FR",HYPERLINK(CONCATENATE("https://www.saflax.de/0-WVK-Retail/Bilder-Pictures/SAFLAX-",'Basis-Tabelle-Samen'!W258,"-",'Basis-Tabelle-Samen'!J258,"-garden-in-the-bag-french.jpg")),
IF($C$1="Griechisch - GR",HYPERLINK(CONCATENATE("https://www.saflax.de/0-WVK-Retail/Bilder-Pictures/SAFLAX-",'Basis-Tabelle-Samen'!W258,"-",'Basis-Tabelle-Samen'!J258,"-garden-in-the-bag-greek.jpg")),
IF($C$1="Irisch - IE",HYPERLINK(CONCATENATE("https://www.saflax.de/0-WVK-Retail/Bilder-Pictures/SAFLAX-",'Basis-Tabelle-Samen'!W258,"-",'Basis-Tabelle-Samen'!J258,"-garden-in-the-bag-irish.jpg")),
IF($C$1="Isländisch - IS",HYPERLINK(CONCATENATE("https://www.saflax.de/0-WVK-Retail/Bilder-Pictures/SAFLAX-",'Basis-Tabelle-Samen'!W258,"-",'Basis-Tabelle-Samen'!J258,"-garden-in-the-bag-icelandic.jpg")),
IF($C$1="Italienisch - IT",HYPERLINK(CONCATENATE("https://www.saflax.de/0-WVK-Retail/Bilder-Pictures/SAFLAX-",'Basis-Tabelle-Samen'!W258,"-",'Basis-Tabelle-Samen'!J258,"-garden-in-the-bag-italian.jpg")),
IF($C$1="Japanisch - JP",HYPERLINK(CONCATENATE("https://www.saflax.de/0-WVK-Retail/Bilder-Pictures/SAFLAX-",'Basis-Tabelle-Samen'!W258,"-",'Basis-Tabelle-Samen'!J258,"-garden-in-the-bag-japanese.jpg")),
IF($C$1="Kroatisch - HR",HYPERLINK(CONCATENATE("https://www.saflax.de/0-WVK-Retail/Bilder-Pictures/SAFLAX-",'Basis-Tabelle-Samen'!W258,"-",'Basis-Tabelle-Samen'!J258,"-garden-in-the-bag-croatian.jpg")),
IF($C$1="Lettisch - LV",HYPERLINK(CONCATENATE("https://www.saflax.de/0-WVK-Retail/Bilder-Pictures/SAFLAX-",'Basis-Tabelle-Samen'!W258,"-",'Basis-Tabelle-Samen'!J258,"-garden-in-the-bag-latvian.jpg")),
IF($C$1="Litauisch - LT",HYPERLINK(CONCATENATE("https://www.saflax.de/0-WVK-Retail/Bilder-Pictures/SAFLAX-",'Basis-Tabelle-Samen'!W258,"-",'Basis-Tabelle-Samen'!J258,"-garden-in-the-bag-lithuanian.jpg")),
IF($C$1="Maltesisch - MT",HYPERLINK(CONCATENATE("https://www.saflax.de/0-WVK-Retail/Bilder-Pictures/SAFLAX-",'Basis-Tabelle-Samen'!W258,"-",'Basis-Tabelle-Samen'!J258,"-garden-in-the-bag-maltese.jpg")),
IF($C$1="Niederländisch - NL",HYPERLINK(CONCATENATE("https://www.saflax.de/0-WVK-Retail/Bilder-Pictures/SAFLAX-",'Basis-Tabelle-Samen'!W258,"-",'Basis-Tabelle-Samen'!J258,"-garden-in-the-bag-dutch.jpg")),
IF($C$1="Norwegisch - NO",HYPERLINK(CONCATENATE("https://www.saflax.de/0-WVK-Retail/Bilder-Pictures/SAFLAX-",'Basis-Tabelle-Samen'!W258,"-",'Basis-Tabelle-Samen'!J258,"-garden-in-the-bag-nowegian.jpg")),
IF($C$1="Polnisch - PL",HYPERLINK(CONCATENATE("https://www.saflax.de/0-WVK-Retail/Bilder-Pictures/SAFLAX-",'Basis-Tabelle-Samen'!W258,"-",'Basis-Tabelle-Samen'!J258,"-garden-in-the-bag-polish.jpg")),
IF($C$1="Portugiesisch - PT",HYPERLINK(CONCATENATE("https://www.saflax.de/0-WVK-Retail/Bilder-Pictures/SAFLAX-",'Basis-Tabelle-Samen'!W258,"-",'Basis-Tabelle-Samen'!J258,"-garden-in-the-bag-portuguese.jpg")),
IF($C$1="Rumänisch - RO",HYPERLINK(CONCATENATE("https://www.saflax.de/0-WVK-Retail/Bilder-Pictures/SAFLAX-",'Basis-Tabelle-Samen'!W258,"-",'Basis-Tabelle-Samen'!J258,"-garden-in-the-bag-romanian.jpg")),
IF($C$1="Schwedisch - SE",HYPERLINK(CONCATENATE("https://www.saflax.de/0-WVK-Retail/Bilder-Pictures/SAFLAX-",'Basis-Tabelle-Samen'!W258,"-",'Basis-Tabelle-Samen'!J258,"-garden-in-the-bag-swedish.jpg")),
IF($C$1="Slowakisch - SK",HYPERLINK(CONCATENATE("https://www.saflax.de/0-WVK-Retail/Bilder-Pictures/SAFLAX-",'Basis-Tabelle-Samen'!W258,"-",'Basis-Tabelle-Samen'!J258,"-garden-in-the-bag-slovak.jpg")),
IF($C$1="Slowenisch - SI",HYPERLINK(CONCATENATE("https://www.saflax.de/0-WVK-Retail/Bilder-Pictures/SAFLAX-",'Basis-Tabelle-Samen'!W258,"-",'Basis-Tabelle-Samen'!J258,"-garden-in-the-bag-slovenian.jpg")),
IF($C$1="Spanisch - ES",HYPERLINK(CONCATENATE("https://www.saflax.de/0-WVK-Retail/Bilder-Pictures/SAFLAX-",'Basis-Tabelle-Samen'!W258,"-",'Basis-Tabelle-Samen'!J258,"-garden-in-the-bag-spanish.jpg")),
IF($C$1="Tschechisch - CZ",HYPERLINK(CONCATENATE("https://www.saflax.de/0-WVK-Retail/Bilder-Pictures/SAFLAX-",'Basis-Tabelle-Samen'!W258,"-",'Basis-Tabelle-Samen'!J258,"-garden-in-the-bag-czech.jpg")),
IF($C$1="Türkisch - TR",HYPERLINK(CONCATENATE("https://www.saflax.de/0-WVK-Retail/Bilder-Pictures/SAFLAX-",'Basis-Tabelle-Samen'!W258,"-",'Basis-Tabelle-Samen'!J258,"-garden-in-the-bag-turkish.jpg")),
IF($C$1="Ungarisch - HU",HYPERLINK(CONCATENATE("https://www.saflax.de/0-WVK-Retail/Bilder-Pictures/SAFLAX-",'Basis-Tabelle-Samen'!W258,"-",'Basis-Tabelle-Samen'!J258,"-garden-in-the-bag-hungarian.jpg")),
" ACHTUNG")))))))))))))))))))))))))))))</f>
        <v>https://www.saflax.de/0-WVK-Retail/Bilder-Pictures/SAFLAX-63301-dendrocalamus-arundinacea-garden-in-the-bag-english.jpg</v>
      </c>
    </row>
    <row r="262" spans="1:43" ht="17.100000000000001" customHeight="1" x14ac:dyDescent="0.2">
      <c r="A262" s="318" t="str">
        <f>IF('Basis-Tabelle-Samen'!A259="","",IF($C$1="Deutsch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62" s="319" t="str">
        <f>'Basis-Tabelle-Samen'!I259</f>
        <v>Dendrocalamus strictus</v>
      </c>
      <c r="C262" s="316" t="str">
        <f>IF($C$1="Bulgarisch - BG",'Basis-Tabelle-Samen'!Z259,
IF($C$1="Dänisch - DK",'Basis-Tabelle-Samen'!AA259,
IF($C$1="Deutsch - DE",'Basis-Tabelle-Samen'!AB259,
IF($C$1="Englisch - UK",'Basis-Tabelle-Samen'!AC259,
IF($C$1="Estnisch - EE",'Basis-Tabelle-Samen'!AD259,
IF($C$1="Finnisch - FI",'Basis-Tabelle-Samen'!AE259,
IF($C$1="Französisch - FR",'Basis-Tabelle-Samen'!AF259,
IF($C$1="Griechisch - GR",'Basis-Tabelle-Samen'!AG259,
IF($C$1="Irisch - IE",'Basis-Tabelle-Samen'!AH259,
IF($C$1="Isländisch - IS",'Basis-Tabelle-Samen'!AI259,
IF($C$1="Italienisch - IT",'Basis-Tabelle-Samen'!AJ259,
IF($C$1="Japanisch - JP",'Basis-Tabelle-Samen'!AK259,
IF($C$1="Kroatisch - HR",'Basis-Tabelle-Samen'!AL259,
IF($C$1="Lettisch - LV",'Basis-Tabelle-Samen'!AM259,
IF($C$1="Litauisch - LT",'Basis-Tabelle-Samen'!AN259,
IF($C$1="Maltesisch - MT",'Basis-Tabelle-Samen'!AO259,
IF($C$1="Niederländisch - NL",'Basis-Tabelle-Samen'!AP259,
IF($C$1="Norwegisch - NO",'Basis-Tabelle-Samen'!AQ259,
IF($C$1="Polnisch - PL",'Basis-Tabelle-Samen'!AR259,
IF($C$1="Portugiesisch - PT",'Basis-Tabelle-Samen'!AS259,
IF($C$1="Rumänisch - RO",'Basis-Tabelle-Samen'!AT259,
IF($C$1="Schwedisch - SE",'Basis-Tabelle-Samen'!AU259,
IF($C$1="Slowakisch - SK",'Basis-Tabelle-Samen'!AV259,
IF($C$1="Slowenisch - SI",'Basis-Tabelle-Samen'!AW259,
IF($C$1="Spanisch - ES",'Basis-Tabelle-Samen'!AX259,
IF($C$1="Tschechisch - CZ",'Basis-Tabelle-Samen'!AY259,
IF($C$1="Türkisch - TR",'Basis-Tabelle-Samen'!AZ259,
IF($C$1="Ungarisch - HU",'Basis-Tabelle-Samen'!BA259,
" ACHTUNG"))))))))))))))))))))))))))))</f>
        <v>Calcutta Bamboo</v>
      </c>
      <c r="D262" s="320">
        <f>'Basis-Tabelle-Samen'!F259</f>
        <v>50</v>
      </c>
      <c r="E262" s="321" t="str">
        <f>'Basis-Tabelle-Samen'!H259</f>
        <v>7 %</v>
      </c>
      <c r="F262" s="322" t="str">
        <f>IF('Basis-Tabelle-Samen'!G259="","",'Basis-Tabelle-Samen'!G259)</f>
        <v>06</v>
      </c>
      <c r="G262" s="320">
        <f>'Basis-Tabelle-Samen'!C259</f>
        <v>13302</v>
      </c>
      <c r="H262" s="323">
        <f>'Basis-Tabelle-Samen'!D259</f>
        <v>4055473133027</v>
      </c>
      <c r="I262" s="324">
        <f>'Basis-Tabelle-Samen'!E259</f>
        <v>1.85</v>
      </c>
      <c r="J262" s="325">
        <f t="shared" si="4"/>
        <v>12</v>
      </c>
      <c r="K262" s="326">
        <f>'Basis-Tabelle-Samen'!K259</f>
        <v>73302</v>
      </c>
      <c r="L262" s="323">
        <f>'Basis-Tabelle-Samen'!L259</f>
        <v>4055473733029</v>
      </c>
      <c r="M262" s="324">
        <f>'Basis-Tabelle-Samen'!M259</f>
        <v>2.4500000000000002</v>
      </c>
      <c r="N262" s="326">
        <f>IF(K262&lt;1,"",'3'!$I$15)</f>
        <v>15</v>
      </c>
      <c r="O262" s="327">
        <f>IF(K262&lt;1,"",'3'!$J$11)</f>
        <v>90</v>
      </c>
      <c r="P262" s="326">
        <f>'Basis-Tabelle-Samen'!N259</f>
        <v>83302</v>
      </c>
      <c r="Q262" s="323">
        <f>'Basis-Tabelle-Samen'!O259</f>
        <v>4055473833026</v>
      </c>
      <c r="R262" s="328">
        <f>'Basis-Tabelle-Samen'!P259</f>
        <v>3.75</v>
      </c>
      <c r="S262" s="326">
        <f>IF(R262&lt;1,"",'3'!$M$15)</f>
        <v>18</v>
      </c>
      <c r="T262" s="327">
        <f>IF(R262&lt;1,"",'3'!$N$11)</f>
        <v>72</v>
      </c>
      <c r="U262" s="326">
        <f>'Basis-Tabelle-Samen'!Q259</f>
        <v>53302</v>
      </c>
      <c r="V262" s="323">
        <f>'Basis-Tabelle-Samen'!R259</f>
        <v>4055473533025</v>
      </c>
      <c r="W262" s="324">
        <f>'Basis-Tabelle-Samen'!S259</f>
        <v>4.95</v>
      </c>
      <c r="X262" s="326">
        <f>IF(U262&lt;1,"",'3'!$Q$15)</f>
        <v>6</v>
      </c>
      <c r="Y262" s="327">
        <f>IF(U262&lt;1,"",'3'!$R$11)</f>
        <v>24</v>
      </c>
      <c r="Z262" s="326">
        <f>'Basis-Tabelle-Samen'!T259</f>
        <v>33302</v>
      </c>
      <c r="AA262" s="323">
        <f>'Basis-Tabelle-Samen'!U259</f>
        <v>4055473333021</v>
      </c>
      <c r="AB262" s="324">
        <f>'Basis-Tabelle-Samen'!V259</f>
        <v>6.75</v>
      </c>
      <c r="AC262" s="326">
        <f>IF(Z262&lt;1,"",'3'!$U$15)</f>
        <v>6</v>
      </c>
      <c r="AD262" s="327">
        <f>IF(Z262&lt;1,"",'3'!$V$11)</f>
        <v>24</v>
      </c>
      <c r="AE262" s="326">
        <f>'Basis-Tabelle-Samen'!W259</f>
        <v>63302</v>
      </c>
      <c r="AF262" s="323">
        <f>'Basis-Tabelle-Samen'!X259</f>
        <v>4055473633022</v>
      </c>
      <c r="AG262" s="324">
        <f>'Basis-Tabelle-Samen'!Y259</f>
        <v>2.95</v>
      </c>
      <c r="AH262" s="326">
        <f>IF(AE262&lt;1,"",'3'!$Y$15)</f>
        <v>8</v>
      </c>
      <c r="AI262" s="327">
        <f>IF(AE262&lt;1,"",'3'!$Z$11)</f>
        <v>64</v>
      </c>
      <c r="AJ262" s="315"/>
      <c r="AK262" s="316" t="str">
        <f>IF(G262&lt;1,"",
IF($C$1="Bulgarisch - BG",HYPERLINK(CONCATENATE("https://www.saflax.de/0-WVK-Retail/Bilder-Pictures/SAFLAX-",'Basis-Tabelle-Samen'!C259,"-",'Basis-Tabelle-Samen'!J259,"-seed-package-front-cr-bulgarian.jpg")),
IF($C$1="Dänisch - DK",HYPERLINK(CONCATENATE("https://www.saflax.de/0-WVK-Retail/Bilder-Pictures/SAFLAX-",'Basis-Tabelle-Samen'!C259,"-",'Basis-Tabelle-Samen'!J259,"-seed-package-front-cr-danish.jpg")),
IF($C$1="Deutsch - DE",HYPERLINK(CONCATENATE("https://www.saflax.de/0-WVK-Retail/Bilder-Pictures/SAFLAX-",'Basis-Tabelle-Samen'!C259,"-",'Basis-Tabelle-Samen'!J259,"-seed-package-front-cr-german.jpg")),
IF($C$1="Englisch - UK",HYPERLINK(CONCATENATE("https://www.saflax.de/0-WVK-Retail/Bilder-Pictures/SAFLAX-",'Basis-Tabelle-Samen'!C259,"-",'Basis-Tabelle-Samen'!J259,"-seed-package-front-cr-english.jpg")),
IF($C$1="Estnisch - EE",HYPERLINK(CONCATENATE("https://www.saflax.de/0-WVK-Retail/Bilder-Pictures/SAFLAX-",'Basis-Tabelle-Samen'!C259,"-",'Basis-Tabelle-Samen'!J259,"-seed-package-front-cr-estonian.jpg")),
IF($C$1="Finnisch - FI",HYPERLINK(CONCATENATE("https://www.saflax.de/0-WVK-Retail/Bilder-Pictures/SAFLAX-",'Basis-Tabelle-Samen'!C259,"-",'Basis-Tabelle-Samen'!J259,"-seed-package-front-cr-finnish.jpg")),
IF($C$1="Französisch - FR",HYPERLINK(CONCATENATE("https://www.saflax.de/0-WVK-Retail/Bilder-Pictures/SAFLAX-",'Basis-Tabelle-Samen'!C259,"-",'Basis-Tabelle-Samen'!J259,"-seed-package-front-cr-french.jpg")),
IF($C$1="Griechisch - GR",HYPERLINK(CONCATENATE("https://www.saflax.de/0-WVK-Retail/Bilder-Pictures/SAFLAX-",'Basis-Tabelle-Samen'!C259,"-",'Basis-Tabelle-Samen'!J259,"-seed-package-front-cr-greek.jpg")),
IF($C$1="Irisch - IE",HYPERLINK(CONCATENATE("https://www.saflax.de/0-WVK-Retail/Bilder-Pictures/SAFLAX-",'Basis-Tabelle-Samen'!C259,"-",'Basis-Tabelle-Samen'!J259,"-seed-package-front-cr-irish.jpg")),
IF($C$1="Isländisch - IS",HYPERLINK(CONCATENATE("https://www.saflax.de/0-WVK-Retail/Bilder-Pictures/SAFLAX-",'Basis-Tabelle-Samen'!C259,"-",'Basis-Tabelle-Samen'!J259,"-seed-package-front-cr-icelandic.jpg")),
IF($C$1="Italienisch - IT",HYPERLINK(CONCATENATE("https://www.saflax.de/0-WVK-Retail/Bilder-Pictures/SAFLAX-",'Basis-Tabelle-Samen'!C259,"-",'Basis-Tabelle-Samen'!J259,"-seed-package-front-cr-italian.jpg")),
IF($C$1="Japanisch - JP",HYPERLINK(CONCATENATE("https://www.saflax.de/0-WVK-Retail/Bilder-Pictures/SAFLAX-",'Basis-Tabelle-Samen'!C259,"-",'Basis-Tabelle-Samen'!J259,"-seed-package-front-cr-japanese.jpg")),
IF($C$1="Kroatisch - HR",HYPERLINK(CONCATENATE("https://www.saflax.de/0-WVK-Retail/Bilder-Pictures/SAFLAX-",'Basis-Tabelle-Samen'!C259,"-",'Basis-Tabelle-Samen'!J259,"-seed-package-front-cr-croatian.jpg")),
IF($C$1="Lettisch - LV",HYPERLINK(CONCATENATE("https://www.saflax.de/0-WVK-Retail/Bilder-Pictures/SAFLAX-",'Basis-Tabelle-Samen'!C259,"-",'Basis-Tabelle-Samen'!J259,"-seed-package-front-cr-latvian.jpg")),
IF($C$1="Litauisch - LT",HYPERLINK(CONCATENATE("https://www.saflax.de/0-WVK-Retail/Bilder-Pictures/SAFLAX-",'Basis-Tabelle-Samen'!C259,"-",'Basis-Tabelle-Samen'!J259,"-seed-package-front-cr-lithuanian.jpg")),
IF($C$1="Maltesisch - MT",HYPERLINK(CONCATENATE("https://www.saflax.de/0-WVK-Retail/Bilder-Pictures/SAFLAX-",'Basis-Tabelle-Samen'!C259,"-",'Basis-Tabelle-Samen'!J259,"-seed-package-front-cr-maltese.jpg")),
IF($C$1="Niederländisch - NL",HYPERLINK(CONCATENATE("https://www.saflax.de/0-WVK-Retail/Bilder-Pictures/SAFLAX-",'Basis-Tabelle-Samen'!C259,"-",'Basis-Tabelle-Samen'!J259,"-seed-package-front-cr-dutch.jpg")),
IF($C$1="Norwegisch - NO",HYPERLINK(CONCATENATE("https://www.saflax.de/0-WVK-Retail/Bilder-Pictures/SAFLAX-",'Basis-Tabelle-Samen'!C259,"-",'Basis-Tabelle-Samen'!J259,"-seed-package-front-cr-nowegian.jpg")),
IF($C$1="Polnisch - PL",HYPERLINK(CONCATENATE("https://www.saflax.de/0-WVK-Retail/Bilder-Pictures/SAFLAX-",'Basis-Tabelle-Samen'!C259,"-",'Basis-Tabelle-Samen'!J259,"-seed-package-front-cr-polish.jpg")),
IF($C$1="Portugiesisch - PT",HYPERLINK(CONCATENATE("https://www.saflax.de/0-WVK-Retail/Bilder-Pictures/SAFLAX-",'Basis-Tabelle-Samen'!C259,"-",'Basis-Tabelle-Samen'!J259,"-seed-package-front-cr-portuguese.jpg")),
IF($C$1="Rumänisch - RO",HYPERLINK(CONCATENATE("https://www.saflax.de/0-WVK-Retail/Bilder-Pictures/SAFLAX-",'Basis-Tabelle-Samen'!C259,"-",'Basis-Tabelle-Samen'!J259,"-seed-package-front-cr-romanian.jpg")),
IF($C$1="Schwedisch - SE",HYPERLINK(CONCATENATE("https://www.saflax.de/0-WVK-Retail/Bilder-Pictures/SAFLAX-",'Basis-Tabelle-Samen'!C259,"-",'Basis-Tabelle-Samen'!J259,"-seed-package-front-cr-swedish.jpg")),
IF($C$1="Slowakisch - SK",HYPERLINK(CONCATENATE("https://www.saflax.de/0-WVK-Retail/Bilder-Pictures/SAFLAX-",'Basis-Tabelle-Samen'!C259,"-",'Basis-Tabelle-Samen'!J259,"-seed-package-front-cr-slovak.jpg")),
IF($C$1="Slowenisch - SI",HYPERLINK(CONCATENATE("https://www.saflax.de/0-WVK-Retail/Bilder-Pictures/SAFLAX-",'Basis-Tabelle-Samen'!C259,"-",'Basis-Tabelle-Samen'!J259,"-seed-package-front-cr-slovenian.jpg")),
IF($C$1="Spanisch - ES",HYPERLINK(CONCATENATE("https://www.saflax.de/0-WVK-Retail/Bilder-Pictures/SAFLAX-",'Basis-Tabelle-Samen'!C259,"-",'Basis-Tabelle-Samen'!J259,"-seed-package-front-cr-spanish.jpg")),
IF($C$1="Tschechisch - CZ",HYPERLINK(CONCATENATE("https://www.saflax.de/0-WVK-Retail/Bilder-Pictures/SAFLAX-",'Basis-Tabelle-Samen'!C259,"-",'Basis-Tabelle-Samen'!J259,"-seed-package-front-cr-czech.jpg")),
IF($C$1="Türkisch - TR",HYPERLINK(CONCATENATE("https://www.saflax.de/0-WVK-Retail/Bilder-Pictures/SAFLAX-",'Basis-Tabelle-Samen'!C259,"-",'Basis-Tabelle-Samen'!J259,"-seed-package-front-cr-turkish.jpg")),
IF($C$1="Ungarisch - HU",HYPERLINK(CONCATENATE("https://www.saflax.de/0-WVK-Retail/Bilder-Pictures/SAFLAX-",'Basis-Tabelle-Samen'!C259,"-",'Basis-Tabelle-Samen'!J259,"-seed-package-front-cr-hungarian.jpg")),
" ACHTUNG")))))))))))))))))))))))))))))</f>
        <v>https://www.saflax.de/0-WVK-Retail/Bilder-Pictures/SAFLAX-13302-dendrocalamus-strictus-seed-package-front-cr-english.jpg</v>
      </c>
      <c r="AL262" s="330" t="str">
        <f>IF(G262&lt;1,"",
IF($C$1="Bulgarisch - BG",HYPERLINK(CONCATENATE("https://www.saflax.de/0-WVK-Retail/Bilder-Pictures/SAFLAX-",'Basis-Tabelle-Samen'!C259,"-",'Basis-Tabelle-Samen'!J259,"-seed-package-back-cr-bulgarian.jpg")),
IF($C$1="Dänisch - DK",HYPERLINK(CONCATENATE("https://www.saflax.de/0-WVK-Retail/Bilder-Pictures/SAFLAX-",'Basis-Tabelle-Samen'!C259,"-",'Basis-Tabelle-Samen'!J259,"-seed-package-back-cr-danish.jpg")),
IF($C$1="Deutsch - DE",HYPERLINK(CONCATENATE("https://www.saflax.de/0-WVK-Retail/Bilder-Pictures/SAFLAX-",'Basis-Tabelle-Samen'!C259,"-",'Basis-Tabelle-Samen'!J259,"-seed-package-back-cr-german.jpg")),
IF($C$1="Englisch - UK",HYPERLINK(CONCATENATE("https://www.saflax.de/0-WVK-Retail/Bilder-Pictures/SAFLAX-",'Basis-Tabelle-Samen'!C259,"-",'Basis-Tabelle-Samen'!J259,"-seed-package-back-cr-english.jpg")),
IF($C$1="Estnisch - EE",HYPERLINK(CONCATENATE("https://www.saflax.de/0-WVK-Retail/Bilder-Pictures/SAFLAX-",'Basis-Tabelle-Samen'!C259,"-",'Basis-Tabelle-Samen'!J259,"-seed-package-back-cr-estonian.jpg")),
IF($C$1="Finnisch - FI",HYPERLINK(CONCATENATE("https://www.saflax.de/0-WVK-Retail/Bilder-Pictures/SAFLAX-",'Basis-Tabelle-Samen'!C259,"-",'Basis-Tabelle-Samen'!J259,"-seed-package-back-cr-finnish.jpg")),
IF($C$1="Französisch - FR",HYPERLINK(CONCATENATE("https://www.saflax.de/0-WVK-Retail/Bilder-Pictures/SAFLAX-",'Basis-Tabelle-Samen'!C259,"-",'Basis-Tabelle-Samen'!J259,"-seed-package-back-cr-french.jpg")),
IF($C$1="Griechisch - GR",HYPERLINK(CONCATENATE("https://www.saflax.de/0-WVK-Retail/Bilder-Pictures/SAFLAX-",'Basis-Tabelle-Samen'!C259,"-",'Basis-Tabelle-Samen'!J259,"-seed-package-back-cr-greek.jpg")),
IF($C$1="Irisch - IE",HYPERLINK(CONCATENATE("https://www.saflax.de/0-WVK-Retail/Bilder-Pictures/SAFLAX-",'Basis-Tabelle-Samen'!C259,"-",'Basis-Tabelle-Samen'!J259,"-seed-package-back-cr-irish.jpg")),
IF($C$1="Isländisch - IS",HYPERLINK(CONCATENATE("https://www.saflax.de/0-WVK-Retail/Bilder-Pictures/SAFLAX-",'Basis-Tabelle-Samen'!C259,"-",'Basis-Tabelle-Samen'!J259,"-seed-package-back-cr-icelandic.jpg")),
IF($C$1="Italienisch - IT",HYPERLINK(CONCATENATE("https://www.saflax.de/0-WVK-Retail/Bilder-Pictures/SAFLAX-",'Basis-Tabelle-Samen'!C259,"-",'Basis-Tabelle-Samen'!J259,"-seed-package-back-cr-italian.jpg")),
IF($C$1="Japanisch - JP",HYPERLINK(CONCATENATE("https://www.saflax.de/0-WVK-Retail/Bilder-Pictures/SAFLAX-",'Basis-Tabelle-Samen'!C259,"-",'Basis-Tabelle-Samen'!J259,"-seed-package-back-cr-japanese.jpg")),
IF($C$1="Kroatisch - HR",HYPERLINK(CONCATENATE("https://www.saflax.de/0-WVK-Retail/Bilder-Pictures/SAFLAX-",'Basis-Tabelle-Samen'!C259,"-",'Basis-Tabelle-Samen'!J259,"-seed-package-back-cr-croatian.jpg")),
IF($C$1="Lettisch - LV",HYPERLINK(CONCATENATE("https://www.saflax.de/0-WVK-Retail/Bilder-Pictures/SAFLAX-",'Basis-Tabelle-Samen'!C259,"-",'Basis-Tabelle-Samen'!J259,"-seed-package-back-cr-latvian.jpg")),
IF($C$1="Litauisch - LT",HYPERLINK(CONCATENATE("https://www.saflax.de/0-WVK-Retail/Bilder-Pictures/SAFLAX-",'Basis-Tabelle-Samen'!C259,"-",'Basis-Tabelle-Samen'!J259,"-seed-package-back-cr-lithuanian.jpg")),
IF($C$1="Maltesisch - MT",HYPERLINK(CONCATENATE("https://www.saflax.de/0-WVK-Retail/Bilder-Pictures/SAFLAX-",'Basis-Tabelle-Samen'!C259,"-",'Basis-Tabelle-Samen'!J259,"-seed-package-back-cr-maltese.jpg")),
IF($C$1="Niederländisch - NL",HYPERLINK(CONCATENATE("https://www.saflax.de/0-WVK-Retail/Bilder-Pictures/SAFLAX-",'Basis-Tabelle-Samen'!C259,"-",'Basis-Tabelle-Samen'!J259,"-seed-package-back-cr-dutch.jpg")),
IF($C$1="Norwegisch - NO",HYPERLINK(CONCATENATE("https://www.saflax.de/0-WVK-Retail/Bilder-Pictures/SAFLAX-",'Basis-Tabelle-Samen'!C259,"-",'Basis-Tabelle-Samen'!J259,"-seed-package-back-cr-nowegian.jpg")),
IF($C$1="Polnisch - PL",HYPERLINK(CONCATENATE("https://www.saflax.de/0-WVK-Retail/Bilder-Pictures/SAFLAX-",'Basis-Tabelle-Samen'!C259,"-",'Basis-Tabelle-Samen'!J259,"-seed-package-back-cr-polish.jpg")),
IF($C$1="Portugiesisch - PT",HYPERLINK(CONCATENATE("https://www.saflax.de/0-WVK-Retail/Bilder-Pictures/SAFLAX-",'Basis-Tabelle-Samen'!C259,"-",'Basis-Tabelle-Samen'!J259,"-seed-package-back-cr-portuguese.jpg")),
IF($C$1="Rumänisch - RO",HYPERLINK(CONCATENATE("https://www.saflax.de/0-WVK-Retail/Bilder-Pictures/SAFLAX-",'Basis-Tabelle-Samen'!C259,"-",'Basis-Tabelle-Samen'!J259,"-seed-package-back-cr-romanian.jpg")),
IF($C$1="Schwedisch - SE",HYPERLINK(CONCATENATE("https://www.saflax.de/0-WVK-Retail/Bilder-Pictures/SAFLAX-",'Basis-Tabelle-Samen'!C259,"-",'Basis-Tabelle-Samen'!J259,"-seed-package-back-cr-swedish.jpg")),
IF($C$1="Slowakisch - SK",HYPERLINK(CONCATENATE("https://www.saflax.de/0-WVK-Retail/Bilder-Pictures/SAFLAX-",'Basis-Tabelle-Samen'!C259,"-",'Basis-Tabelle-Samen'!J259,"-seed-package-back-cr-slovak.jpg")),
IF($C$1="Slowenisch - SI",HYPERLINK(CONCATENATE("https://www.saflax.de/0-WVK-Retail/Bilder-Pictures/SAFLAX-",'Basis-Tabelle-Samen'!C259,"-",'Basis-Tabelle-Samen'!J259,"-seed-package-back-cr-slovenian.jpg")),
IF($C$1="Spanisch - ES",HYPERLINK(CONCATENATE("https://www.saflax.de/0-WVK-Retail/Bilder-Pictures/SAFLAX-",'Basis-Tabelle-Samen'!C259,"-",'Basis-Tabelle-Samen'!J259,"-seed-package-back-cr-spanish.jpg")),
IF($C$1="Tschechisch - CZ",HYPERLINK(CONCATENATE("https://www.saflax.de/0-WVK-Retail/Bilder-Pictures/SAFLAX-",'Basis-Tabelle-Samen'!C259,"-",'Basis-Tabelle-Samen'!J259,"-seed-package-back-cr-czech.jpg")),
IF($C$1="Türkisch - TR",HYPERLINK(CONCATENATE("https://www.saflax.de/0-WVK-Retail/Bilder-Pictures/SAFLAX-",'Basis-Tabelle-Samen'!C259,"-",'Basis-Tabelle-Samen'!J259,"-seed-package-back-cr-turkish.jpg")),
IF($C$1="Ungarisch - HU",HYPERLINK(CONCATENATE("https://www.saflax.de/0-WVK-Retail/Bilder-Pictures/SAFLAX-",'Basis-Tabelle-Samen'!C259,"-",'Basis-Tabelle-Samen'!J259,"-seed-package-back-cr-hungarian.jpg")),
" ACHTUNG")))))))))))))))))))))))))))))</f>
        <v>https://www.saflax.de/0-WVK-Retail/Bilder-Pictures/SAFLAX-13302-dendrocalamus-strictus-seed-package-back-cr-english.jpg</v>
      </c>
      <c r="AM262" s="330" t="str">
        <f>IF(H262&lt;1,"",
IF($C$1="Bulgarisch - BG",HYPERLINK(CONCATENATE("https://www.saflax.de/0-WVK-Retail/Bilder-Pictures/SAFLAX-",'Basis-Tabelle-Samen'!K259,"-",'Basis-Tabelle-Samen'!J259,"-garden-to-go-mini-bulgarian.jpg")),
IF($C$1="Dänisch - DK",HYPERLINK(CONCATENATE("https://www.saflax.de/0-WVK-Retail/Bilder-Pictures/SAFLAX-",'Basis-Tabelle-Samen'!K259,"-",'Basis-Tabelle-Samen'!J259,"-garden-to-go-mini-danish.jpg")),
IF($C$1="Deutsch - DE",HYPERLINK(CONCATENATE("https://www.saflax.de/0-WVK-Retail/Bilder-Pictures/SAFLAX-",'Basis-Tabelle-Samen'!K259,"-",'Basis-Tabelle-Samen'!J259,"-garden-to-go-mini-german.jpg")),
IF($C$1="Englisch - UK",HYPERLINK(CONCATENATE("https://www.saflax.de/0-WVK-Retail/Bilder-Pictures/SAFLAX-",'Basis-Tabelle-Samen'!K259,"-",'Basis-Tabelle-Samen'!J259,"-garden-to-go-mini-english.jpg")),
IF($C$1="Estnisch - EE",HYPERLINK(CONCATENATE("https://www.saflax.de/0-WVK-Retail/Bilder-Pictures/SAFLAX-",'Basis-Tabelle-Samen'!K259,"-",'Basis-Tabelle-Samen'!J259,"-garden-to-go-mini-estonian.jpg")),
IF($C$1="Finnisch - FI",HYPERLINK(CONCATENATE("https://www.saflax.de/0-WVK-Retail/Bilder-Pictures/SAFLAX-",'Basis-Tabelle-Samen'!K259,"-",'Basis-Tabelle-Samen'!J259,"-garden-to-go-mini-finnish.jpg")),
IF($C$1="Französisch - FR",HYPERLINK(CONCATENATE("https://www.saflax.de/0-WVK-Retail/Bilder-Pictures/SAFLAX-",'Basis-Tabelle-Samen'!K259,"-",'Basis-Tabelle-Samen'!J259,"-garden-to-go-mini-french.jpg")),
IF($C$1="Griechisch - GR",HYPERLINK(CONCATENATE("https://www.saflax.de/0-WVK-Retail/Bilder-Pictures/SAFLAX-",'Basis-Tabelle-Samen'!K259,"-",'Basis-Tabelle-Samen'!J259,"-garden-to-go-mini-greek.jpg")),
IF($C$1="Irisch - IE",HYPERLINK(CONCATENATE("https://www.saflax.de/0-WVK-Retail/Bilder-Pictures/SAFLAX-",'Basis-Tabelle-Samen'!K259,"-",'Basis-Tabelle-Samen'!J259,"-garden-to-go-mini-irish.jpg")),
IF($C$1="Isländisch - IS",HYPERLINK(CONCATENATE("https://www.saflax.de/0-WVK-Retail/Bilder-Pictures/SAFLAX-",'Basis-Tabelle-Samen'!K259,"-",'Basis-Tabelle-Samen'!J259,"-garden-to-go-mini-icelandic.jpg")),
IF($C$1="Italienisch - IT",HYPERLINK(CONCATENATE("https://www.saflax.de/0-WVK-Retail/Bilder-Pictures/SAFLAX-",'Basis-Tabelle-Samen'!K259,"-",'Basis-Tabelle-Samen'!J259,"-garden-to-go-mini-italian.jpg")),
IF($C$1="Japanisch - JP",HYPERLINK(CONCATENATE("https://www.saflax.de/0-WVK-Retail/Bilder-Pictures/SAFLAX-",'Basis-Tabelle-Samen'!K259,"-",'Basis-Tabelle-Samen'!J259,"-garden-to-go-mini-japanese.jpg")),
IF($C$1="Kroatisch - HR",HYPERLINK(CONCATENATE("https://www.saflax.de/0-WVK-Retail/Bilder-Pictures/SAFLAX-",'Basis-Tabelle-Samen'!K259,"-",'Basis-Tabelle-Samen'!J259,"-garden-to-go-mini-croatian.jpg")),
IF($C$1="Lettisch - LV",HYPERLINK(CONCATENATE("https://www.saflax.de/0-WVK-Retail/Bilder-Pictures/SAFLAX-",'Basis-Tabelle-Samen'!K259,"-",'Basis-Tabelle-Samen'!J259,"-garden-to-go-mini-latvian.jpg")),
IF($C$1="Litauisch - LT",HYPERLINK(CONCATENATE("https://www.saflax.de/0-WVK-Retail/Bilder-Pictures/SAFLAX-",'Basis-Tabelle-Samen'!K259,"-",'Basis-Tabelle-Samen'!J259,"-garden-to-go-mini-lithuanian.jpg")),
IF($C$1="Maltesisch - MT",HYPERLINK(CONCATENATE("https://www.saflax.de/0-WVK-Retail/Bilder-Pictures/SAFLAX-",'Basis-Tabelle-Samen'!K259,"-",'Basis-Tabelle-Samen'!J259,"-garden-to-go-mini-maltese.jpg")),
IF($C$1="Niederländisch - NL",HYPERLINK(CONCATENATE("https://www.saflax.de/0-WVK-Retail/Bilder-Pictures/SAFLAX-",'Basis-Tabelle-Samen'!K259,"-",'Basis-Tabelle-Samen'!J259,"-garden-to-go-mini-dutch.jpg")),
IF($C$1="Norwegisch - NO",HYPERLINK(CONCATENATE("https://www.saflax.de/0-WVK-Retail/Bilder-Pictures/SAFLAX-",'Basis-Tabelle-Samen'!K259,"-",'Basis-Tabelle-Samen'!J259,"-garden-to-go-mini-nowegian.jpg")),
IF($C$1="Polnisch - PL",HYPERLINK(CONCATENATE("https://www.saflax.de/0-WVK-Retail/Bilder-Pictures/SAFLAX-",'Basis-Tabelle-Samen'!K259,"-",'Basis-Tabelle-Samen'!J259,"-garden-to-go-mini-polish.jpg")),
IF($C$1="Portugiesisch - PT",HYPERLINK(CONCATENATE("https://www.saflax.de/0-WVK-Retail/Bilder-Pictures/SAFLAX-",'Basis-Tabelle-Samen'!K259,"-",'Basis-Tabelle-Samen'!J259,"-garden-to-go-mini-portuguese.jpg")),
IF($C$1="Rumänisch - RO",HYPERLINK(CONCATENATE("https://www.saflax.de/0-WVK-Retail/Bilder-Pictures/SAFLAX-",'Basis-Tabelle-Samen'!K259,"-",'Basis-Tabelle-Samen'!J259,"-garden-to-go-mini-romanian.jpg")),
IF($C$1="Schwedisch - SE",HYPERLINK(CONCATENATE("https://www.saflax.de/0-WVK-Retail/Bilder-Pictures/SAFLAX-",'Basis-Tabelle-Samen'!K259,"-",'Basis-Tabelle-Samen'!J259,"-garden-to-go-mini-swedish.jpg")),
IF($C$1="Slowakisch - SK",HYPERLINK(CONCATENATE("https://www.saflax.de/0-WVK-Retail/Bilder-Pictures/SAFLAX-",'Basis-Tabelle-Samen'!K259,"-",'Basis-Tabelle-Samen'!J259,"-garden-to-go-mini-slovak.jpg")),
IF($C$1="Slowenisch - SI",HYPERLINK(CONCATENATE("https://www.saflax.de/0-WVK-Retail/Bilder-Pictures/SAFLAX-",'Basis-Tabelle-Samen'!K259,"-",'Basis-Tabelle-Samen'!J259,"-garden-to-go-mini-slovenian.jpg")),
IF($C$1="Spanisch - ES",HYPERLINK(CONCATENATE("https://www.saflax.de/0-WVK-Retail/Bilder-Pictures/SAFLAX-",'Basis-Tabelle-Samen'!K259,"-",'Basis-Tabelle-Samen'!J259,"-garden-to-go-mini-spanish.jpg")),
IF($C$1="Tschechisch - CZ",HYPERLINK(CONCATENATE("https://www.saflax.de/0-WVK-Retail/Bilder-Pictures/SAFLAX-",'Basis-Tabelle-Samen'!K259,"-",'Basis-Tabelle-Samen'!J259,"-garden-to-go-mini-czech.jpg")),
IF($C$1="Türkisch - TR",HYPERLINK(CONCATENATE("https://www.saflax.de/0-WVK-Retail/Bilder-Pictures/SAFLAX-",'Basis-Tabelle-Samen'!K259,"-",'Basis-Tabelle-Samen'!J259,"-garden-to-go-mini-turkish.jpg")),
IF($C$1="Ungarisch - HU",HYPERLINK(CONCATENATE("https://www.saflax.de/0-WVK-Retail/Bilder-Pictures/SAFLAX-",'Basis-Tabelle-Samen'!K259,"-",'Basis-Tabelle-Samen'!J259,"-garden-to-go-mini-hungarian.jpg")),
" ACHTUNG")))))))))))))))))))))))))))))</f>
        <v>https://www.saflax.de/0-WVK-Retail/Bilder-Pictures/SAFLAX-73302-dendrocalamus-strictus-garden-to-go-mini-english.jpg</v>
      </c>
      <c r="AN262" s="330" t="str">
        <f>IF(I262&lt;1,"",
IF($C$1="Bulgarisch - BG",HYPERLINK(CONCATENATE("https://www.saflax.de/0-WVK-Retail/Bilder-Pictures/SAFLAX-",'Basis-Tabelle-Samen'!N259,"-",'Basis-Tabelle-Samen'!J259,"-garden-to-go-lite-bulgarian.jpg")),
IF($C$1="Dänisch - DK",HYPERLINK(CONCATENATE("https://www.saflax.de/0-WVK-Retail/Bilder-Pictures/SAFLAX-",'Basis-Tabelle-Samen'!N259,"-",'Basis-Tabelle-Samen'!J259,"-garden-to-go-lite-danish.jpg")),
IF($C$1="Deutsch - DE",HYPERLINK(CONCATENATE("https://www.saflax.de/0-WVK-Retail/Bilder-Pictures/SAFLAX-",'Basis-Tabelle-Samen'!N259,"-",'Basis-Tabelle-Samen'!J259,"-garden-to-go-lite-german.jpg")),
IF($C$1="Englisch - UK",HYPERLINK(CONCATENATE("https://www.saflax.de/0-WVK-Retail/Bilder-Pictures/SAFLAX-",'Basis-Tabelle-Samen'!N259,"-",'Basis-Tabelle-Samen'!J259,"-garden-to-go-lite-english.jpg")),
IF($C$1="Estnisch - EE",HYPERLINK(CONCATENATE("https://www.saflax.de/0-WVK-Retail/Bilder-Pictures/SAFLAX-",'Basis-Tabelle-Samen'!N259,"-",'Basis-Tabelle-Samen'!J259,"-garden-to-go-lite-estonian.jpg")),
IF($C$1="Finnisch - FI",HYPERLINK(CONCATENATE("https://www.saflax.de/0-WVK-Retail/Bilder-Pictures/SAFLAX-",'Basis-Tabelle-Samen'!N259,"-",'Basis-Tabelle-Samen'!J259,"-garden-to-go-lite-finnish.jpg")),
IF($C$1="Französisch - FR",HYPERLINK(CONCATENATE("https://www.saflax.de/0-WVK-Retail/Bilder-Pictures/SAFLAX-",'Basis-Tabelle-Samen'!N259,"-",'Basis-Tabelle-Samen'!J259,"-garden-to-go-lite-french.jpg")),
IF($C$1="Griechisch - GR",HYPERLINK(CONCATENATE("https://www.saflax.de/0-WVK-Retail/Bilder-Pictures/SAFLAX-",'Basis-Tabelle-Samen'!N259,"-",'Basis-Tabelle-Samen'!J259,"-garden-to-go-lite-greek.jpg")),
IF($C$1="Irisch - IE",HYPERLINK(CONCATENATE("https://www.saflax.de/0-WVK-Retail/Bilder-Pictures/SAFLAX-",'Basis-Tabelle-Samen'!N259,"-",'Basis-Tabelle-Samen'!J259,"-garden-to-go-lite-irish.jpg")),
IF($C$1="Isländisch - IS",HYPERLINK(CONCATENATE("https://www.saflax.de/0-WVK-Retail/Bilder-Pictures/SAFLAX-",'Basis-Tabelle-Samen'!N259,"-",'Basis-Tabelle-Samen'!J259,"-garden-to-go-lite-icelandic.jpg")),
IF($C$1="Italienisch - IT",HYPERLINK(CONCATENATE("https://www.saflax.de/0-WVK-Retail/Bilder-Pictures/SAFLAX-",'Basis-Tabelle-Samen'!N259,"-",'Basis-Tabelle-Samen'!J259,"-garden-to-go-lite-italian.jpg")),
IF($C$1="Japanisch - JP",HYPERLINK(CONCATENATE("https://www.saflax.de/0-WVK-Retail/Bilder-Pictures/SAFLAX-",'Basis-Tabelle-Samen'!N259,"-",'Basis-Tabelle-Samen'!J259,"-garden-to-go-lite-japanese.jpg")),
IF($C$1="Kroatisch - HR",HYPERLINK(CONCATENATE("https://www.saflax.de/0-WVK-Retail/Bilder-Pictures/SAFLAX-",'Basis-Tabelle-Samen'!N259,"-",'Basis-Tabelle-Samen'!J259,"-garden-to-go-lite-croatian.jpg")),
IF($C$1="Lettisch - LV",HYPERLINK(CONCATENATE("https://www.saflax.de/0-WVK-Retail/Bilder-Pictures/SAFLAX-",'Basis-Tabelle-Samen'!N259,"-",'Basis-Tabelle-Samen'!J259,"-garden-to-go-lite-latvian.jpg")),
IF($C$1="Litauisch - LT",HYPERLINK(CONCATENATE("https://www.saflax.de/0-WVK-Retail/Bilder-Pictures/SAFLAX-",'Basis-Tabelle-Samen'!N259,"-",'Basis-Tabelle-Samen'!J259,"-garden-to-go-lite-lithuanian.jpg")),
IF($C$1="Maltesisch - MT",HYPERLINK(CONCATENATE("https://www.saflax.de/0-WVK-Retail/Bilder-Pictures/SAFLAX-",'Basis-Tabelle-Samen'!N259,"-",'Basis-Tabelle-Samen'!J259,"-garden-to-go-lite-maltese.jpg")),
IF($C$1="Niederländisch - NL",HYPERLINK(CONCATENATE("https://www.saflax.de/0-WVK-Retail/Bilder-Pictures/SAFLAX-",'Basis-Tabelle-Samen'!N259,"-",'Basis-Tabelle-Samen'!J259,"-garden-to-go-lite-dutch.jpg")),
IF($C$1="Norwegisch - NO",HYPERLINK(CONCATENATE("https://www.saflax.de/0-WVK-Retail/Bilder-Pictures/SAFLAX-",'Basis-Tabelle-Samen'!N259,"-",'Basis-Tabelle-Samen'!J259,"-garden-to-go-lite-nowegian.jpg")),
IF($C$1="Polnisch - PL",HYPERLINK(CONCATENATE("https://www.saflax.de/0-WVK-Retail/Bilder-Pictures/SAFLAX-",'Basis-Tabelle-Samen'!N259,"-",'Basis-Tabelle-Samen'!J259,"-garden-to-go-lite-polish.jpg")),
IF($C$1="Portugiesisch - PT",HYPERLINK(CONCATENATE("https://www.saflax.de/0-WVK-Retail/Bilder-Pictures/SAFLAX-",'Basis-Tabelle-Samen'!N259,"-",'Basis-Tabelle-Samen'!J259,"-garden-to-go-lite-portuguese.jpg")),
IF($C$1="Rumänisch - RO",HYPERLINK(CONCATENATE("https://www.saflax.de/0-WVK-Retail/Bilder-Pictures/SAFLAX-",'Basis-Tabelle-Samen'!N259,"-",'Basis-Tabelle-Samen'!J259,"-garden-to-go-lite-romanian.jpg")),
IF($C$1="Schwedisch - SE",HYPERLINK(CONCATENATE("https://www.saflax.de/0-WVK-Retail/Bilder-Pictures/SAFLAX-",'Basis-Tabelle-Samen'!N259,"-",'Basis-Tabelle-Samen'!J259,"-garden-to-go-lite-swedish.jpg")),
IF($C$1="Slowakisch - SK",HYPERLINK(CONCATENATE("https://www.saflax.de/0-WVK-Retail/Bilder-Pictures/SAFLAX-",'Basis-Tabelle-Samen'!N259,"-",'Basis-Tabelle-Samen'!J259,"-garden-to-go-lite-slovak.jpg")),
IF($C$1="Slowenisch - SI",HYPERLINK(CONCATENATE("https://www.saflax.de/0-WVK-Retail/Bilder-Pictures/SAFLAX-",'Basis-Tabelle-Samen'!N259,"-",'Basis-Tabelle-Samen'!J259,"-garden-to-go-lite-slovenian.jpg")),
IF($C$1="Spanisch - ES",HYPERLINK(CONCATENATE("https://www.saflax.de/0-WVK-Retail/Bilder-Pictures/SAFLAX-",'Basis-Tabelle-Samen'!N259,"-",'Basis-Tabelle-Samen'!J259,"-garden-to-go-lite-spanish.jpg")),
IF($C$1="Tschechisch - CZ",HYPERLINK(CONCATENATE("https://www.saflax.de/0-WVK-Retail/Bilder-Pictures/SAFLAX-",'Basis-Tabelle-Samen'!N259,"-",'Basis-Tabelle-Samen'!J259,"-garden-to-go-lite-czech.jpg")),
IF($C$1="Türkisch - TR",HYPERLINK(CONCATENATE("https://www.saflax.de/0-WVK-Retail/Bilder-Pictures/SAFLAX-",'Basis-Tabelle-Samen'!N259,"-",'Basis-Tabelle-Samen'!J259,"-garden-to-go-lite-turkish.jpg")),
IF($C$1="Ungarisch - HU",HYPERLINK(CONCATENATE("https://www.saflax.de/0-WVK-Retail/Bilder-Pictures/SAFLAX-",'Basis-Tabelle-Samen'!N259,"-",'Basis-Tabelle-Samen'!J259,"-garden-to-go-lite-hungarian.jpg")),
" ACHTUNG")))))))))))))))))))))))))))))</f>
        <v>https://www.saflax.de/0-WVK-Retail/Bilder-Pictures/SAFLAX-83302-dendrocalamus-strictus-garden-to-go-lite-english.jpg</v>
      </c>
      <c r="AO262" s="330" t="str">
        <f>IF(J262&lt;1,"",
IF($C$1="Bulgarisch - BG",HYPERLINK(CONCATENATE("https://www.saflax.de/0-WVK-Retail/Bilder-Pictures/SAFLAX-",'Basis-Tabelle-Samen'!Q259,"-",'Basis-Tabelle-Samen'!J259,"-garden-to-go-bulgarian.jpg")),
IF($C$1="Dänisch - DK",HYPERLINK(CONCATENATE("https://www.saflax.de/0-WVK-Retail/Bilder-Pictures/SAFLAX-",'Basis-Tabelle-Samen'!Q259,"-",'Basis-Tabelle-Samen'!J259,"-garden-to-go-danish.jpg")),
IF($C$1="Deutsch - DE",HYPERLINK(CONCATENATE("https://www.saflax.de/0-WVK-Retail/Bilder-Pictures/SAFLAX-",'Basis-Tabelle-Samen'!Q259,"-",'Basis-Tabelle-Samen'!J259,"-garden-to-go-german.jpg")),
IF($C$1="Englisch - UK",HYPERLINK(CONCATENATE("https://www.saflax.de/0-WVK-Retail/Bilder-Pictures/SAFLAX-",'Basis-Tabelle-Samen'!Q259,"-",'Basis-Tabelle-Samen'!J259,"-garden-to-go-english.jpg")),
IF($C$1="Estnisch - EE",HYPERLINK(CONCATENATE("https://www.saflax.de/0-WVK-Retail/Bilder-Pictures/SAFLAX-",'Basis-Tabelle-Samen'!Q259,"-",'Basis-Tabelle-Samen'!J259,"-garden-to-go-estonian.jpg")),
IF($C$1="Finnisch - FI",HYPERLINK(CONCATENATE("https://www.saflax.de/0-WVK-Retail/Bilder-Pictures/SAFLAX-",'Basis-Tabelle-Samen'!Q259,"-",'Basis-Tabelle-Samen'!J259,"-garden-to-go-finnish.jpg")),
IF($C$1="Französisch - FR",HYPERLINK(CONCATENATE("https://www.saflax.de/0-WVK-Retail/Bilder-Pictures/SAFLAX-",'Basis-Tabelle-Samen'!Q259,"-",'Basis-Tabelle-Samen'!J259,"-garden-to-go-french.jpg")),
IF($C$1="Griechisch - GR",HYPERLINK(CONCATENATE("https://www.saflax.de/0-WVK-Retail/Bilder-Pictures/SAFLAX-",'Basis-Tabelle-Samen'!Q259,"-",'Basis-Tabelle-Samen'!J259,"-garden-to-go-greek.jpg")),
IF($C$1="Irisch - IE",HYPERLINK(CONCATENATE("https://www.saflax.de/0-WVK-Retail/Bilder-Pictures/SAFLAX-",'Basis-Tabelle-Samen'!Q259,"-",'Basis-Tabelle-Samen'!J259,"-garden-to-go-irish.jpg")),
IF($C$1="Isländisch - IS",HYPERLINK(CONCATENATE("https://www.saflax.de/0-WVK-Retail/Bilder-Pictures/SAFLAX-",'Basis-Tabelle-Samen'!Q259,"-",'Basis-Tabelle-Samen'!J259,"-garden-to-go-icelandic.jpg")),
IF($C$1="Italienisch - IT",HYPERLINK(CONCATENATE("https://www.saflax.de/0-WVK-Retail/Bilder-Pictures/SAFLAX-",'Basis-Tabelle-Samen'!Q259,"-",'Basis-Tabelle-Samen'!J259,"-garden-to-go-italian.jpg")),
IF($C$1="Japanisch - JP",HYPERLINK(CONCATENATE("https://www.saflax.de/0-WVK-Retail/Bilder-Pictures/SAFLAX-",'Basis-Tabelle-Samen'!Q259,"-",'Basis-Tabelle-Samen'!J259,"-garden-to-go-japanese.jpg")),
IF($C$1="Kroatisch - HR",HYPERLINK(CONCATENATE("https://www.saflax.de/0-WVK-Retail/Bilder-Pictures/SAFLAX-",'Basis-Tabelle-Samen'!Q259,"-",'Basis-Tabelle-Samen'!J259,"-garden-to-go-croatian.jpg")),
IF($C$1="Lettisch - LV",HYPERLINK(CONCATENATE("https://www.saflax.de/0-WVK-Retail/Bilder-Pictures/SAFLAX-",'Basis-Tabelle-Samen'!Q259,"-",'Basis-Tabelle-Samen'!J259,"-garden-to-go-latvian.jpg")),
IF($C$1="Litauisch - LT",HYPERLINK(CONCATENATE("https://www.saflax.de/0-WVK-Retail/Bilder-Pictures/SAFLAX-",'Basis-Tabelle-Samen'!Q259,"-",'Basis-Tabelle-Samen'!J259,"-garden-to-go-lithuanian.jpg")),
IF($C$1="Maltesisch - MT",HYPERLINK(CONCATENATE("https://www.saflax.de/0-WVK-Retail/Bilder-Pictures/SAFLAX-",'Basis-Tabelle-Samen'!Q259,"-",'Basis-Tabelle-Samen'!J259,"-garden-to-go-maltese.jpg")),
IF($C$1="Niederländisch - NL",HYPERLINK(CONCATENATE("https://www.saflax.de/0-WVK-Retail/Bilder-Pictures/SAFLAX-",'Basis-Tabelle-Samen'!Q259,"-",'Basis-Tabelle-Samen'!J259,"-garden-to-go-dutch.jpg")),
IF($C$1="Norwegisch - NO",HYPERLINK(CONCATENATE("https://www.saflax.de/0-WVK-Retail/Bilder-Pictures/SAFLAX-",'Basis-Tabelle-Samen'!Q259,"-",'Basis-Tabelle-Samen'!J259,"-garden-to-go-nowegian.jpg")),
IF($C$1="Polnisch - PL",HYPERLINK(CONCATENATE("https://www.saflax.de/0-WVK-Retail/Bilder-Pictures/SAFLAX-",'Basis-Tabelle-Samen'!Q259,"-",'Basis-Tabelle-Samen'!J259,"-garden-to-go-polish.jpg")),
IF($C$1="Portugiesisch - PT",HYPERLINK(CONCATENATE("https://www.saflax.de/0-WVK-Retail/Bilder-Pictures/SAFLAX-",'Basis-Tabelle-Samen'!Q259,"-",'Basis-Tabelle-Samen'!J259,"-garden-to-go-portuguese.jpg")),
IF($C$1="Rumänisch - RO",HYPERLINK(CONCATENATE("https://www.saflax.de/0-WVK-Retail/Bilder-Pictures/SAFLAX-",'Basis-Tabelle-Samen'!Q259,"-",'Basis-Tabelle-Samen'!J259,"-garden-to-go-romanian.jpg")),
IF($C$1="Schwedisch - SE",HYPERLINK(CONCATENATE("https://www.saflax.de/0-WVK-Retail/Bilder-Pictures/SAFLAX-",'Basis-Tabelle-Samen'!Q259,"-",'Basis-Tabelle-Samen'!J259,"-garden-to-go-swedish.jpg")),
IF($C$1="Slowakisch - SK",HYPERLINK(CONCATENATE("https://www.saflax.de/0-WVK-Retail/Bilder-Pictures/SAFLAX-",'Basis-Tabelle-Samen'!Q259,"-",'Basis-Tabelle-Samen'!J259,"-garden-to-go-slovak.jpg")),
IF($C$1="Slowenisch - SI",HYPERLINK(CONCATENATE("https://www.saflax.de/0-WVK-Retail/Bilder-Pictures/SAFLAX-",'Basis-Tabelle-Samen'!Q259,"-",'Basis-Tabelle-Samen'!J259,"-garden-to-go-slovenian.jpg")),
IF($C$1="Spanisch - ES",HYPERLINK(CONCATENATE("https://www.saflax.de/0-WVK-Retail/Bilder-Pictures/SAFLAX-",'Basis-Tabelle-Samen'!Q259,"-",'Basis-Tabelle-Samen'!J259,"-garden-to-go-spanish.jpg")),
IF($C$1="Tschechisch - CZ",HYPERLINK(CONCATENATE("https://www.saflax.de/0-WVK-Retail/Bilder-Pictures/SAFLAX-",'Basis-Tabelle-Samen'!Q259,"-",'Basis-Tabelle-Samen'!J259,"-garden-to-go-czech.jpg")),
IF($C$1="Türkisch - TR",HYPERLINK(CONCATENATE("https://www.saflax.de/0-WVK-Retail/Bilder-Pictures/SAFLAX-",'Basis-Tabelle-Samen'!Q259,"-",'Basis-Tabelle-Samen'!J259,"-garden-to-go-turkish.jpg")),
IF($C$1="Ungarisch - HU",HYPERLINK(CONCATENATE("https://www.saflax.de/0-WVK-Retail/Bilder-Pictures/SAFLAX-",'Basis-Tabelle-Samen'!Q259,"-",'Basis-Tabelle-Samen'!J259,"-garden-to-go-hungarian.jpg")),
" ACHTUNG")))))))))))))))))))))))))))))</f>
        <v>https://www.saflax.de/0-WVK-Retail/Bilder-Pictures/SAFLAX-53302-dendrocalamus-strictus-garden-to-go-english.jpg</v>
      </c>
      <c r="AP262" s="330" t="str">
        <f>IF(K262&lt;1,"",
IF($C$1="Bulgarisch - BG",HYPERLINK(CONCATENATE("https://www.saflax.de/0-WVK-Retail/Bilder-Pictures/SAFLAX-",'Basis-Tabelle-Samen'!T259,"-",'Basis-Tabelle-Samen'!J259,"-cultivation-set-bulgarian.jpg")),
IF($C$1="Dänisch - DK",HYPERLINK(CONCATENATE("https://www.saflax.de/0-WVK-Retail/Bilder-Pictures/SAFLAX-",'Basis-Tabelle-Samen'!T259,"-",'Basis-Tabelle-Samen'!J259,"-cultivation-set-danish.jpg")),
IF($C$1="Deutsch - DE",HYPERLINK(CONCATENATE("https://www.saflax.de/0-WVK-Retail/Bilder-Pictures/SAFLAX-",'Basis-Tabelle-Samen'!T259,"-",'Basis-Tabelle-Samen'!J259,"-cultivation-set-german.jpg")),
IF($C$1="Englisch - UK",HYPERLINK(CONCATENATE("https://www.saflax.de/0-WVK-Retail/Bilder-Pictures/SAFLAX-",'Basis-Tabelle-Samen'!T259,"-",'Basis-Tabelle-Samen'!J259,"-cultivation-set-english.jpg")),
IF($C$1="Estnisch - EE",HYPERLINK(CONCATENATE("https://www.saflax.de/0-WVK-Retail/Bilder-Pictures/SAFLAX-",'Basis-Tabelle-Samen'!T259,"-",'Basis-Tabelle-Samen'!J259,"-cultivation-set-estonian.jpg")),
IF($C$1="Finnisch - FI",HYPERLINK(CONCATENATE("https://www.saflax.de/0-WVK-Retail/Bilder-Pictures/SAFLAX-",'Basis-Tabelle-Samen'!T259,"-",'Basis-Tabelle-Samen'!J259,"-cultivation-set-finnish.jpg")),
IF($C$1="Französisch - FR",HYPERLINK(CONCATENATE("https://www.saflax.de/0-WVK-Retail/Bilder-Pictures/SAFLAX-",'Basis-Tabelle-Samen'!T259,"-",'Basis-Tabelle-Samen'!J259,"-cultivation-set-french.jpg")),
IF($C$1="Griechisch - GR",HYPERLINK(CONCATENATE("https://www.saflax.de/0-WVK-Retail/Bilder-Pictures/SAFLAX-",'Basis-Tabelle-Samen'!T259,"-",'Basis-Tabelle-Samen'!J259,"-cultivation-set-greek.jpg")),
IF($C$1="Irisch - IE",HYPERLINK(CONCATENATE("https://www.saflax.de/0-WVK-Retail/Bilder-Pictures/SAFLAX-",'Basis-Tabelle-Samen'!T259,"-",'Basis-Tabelle-Samen'!J259,"-cultivation-set-irish.jpg")),
IF($C$1="Isländisch - IS",HYPERLINK(CONCATENATE("https://www.saflax.de/0-WVK-Retail/Bilder-Pictures/SAFLAX-",'Basis-Tabelle-Samen'!T259,"-",'Basis-Tabelle-Samen'!J259,"-cultivation-set-icelandic.jpg")),
IF($C$1="Italienisch - IT",HYPERLINK(CONCATENATE("https://www.saflax.de/0-WVK-Retail/Bilder-Pictures/SAFLAX-",'Basis-Tabelle-Samen'!T259,"-",'Basis-Tabelle-Samen'!J259,"-cultivation-set-italian.jpg")),
IF($C$1="Japanisch - JP",HYPERLINK(CONCATENATE("https://www.saflax.de/0-WVK-Retail/Bilder-Pictures/SAFLAX-",'Basis-Tabelle-Samen'!T259,"-",'Basis-Tabelle-Samen'!J259,"-cultivation-set-japanese.jpg")),
IF($C$1="Kroatisch - HR",HYPERLINK(CONCATENATE("https://www.saflax.de/0-WVK-Retail/Bilder-Pictures/SAFLAX-",'Basis-Tabelle-Samen'!T259,"-",'Basis-Tabelle-Samen'!J259,"-cultivation-set-croatian.jpg")),
IF($C$1="Lettisch - LV",HYPERLINK(CONCATENATE("https://www.saflax.de/0-WVK-Retail/Bilder-Pictures/SAFLAX-",'Basis-Tabelle-Samen'!T259,"-",'Basis-Tabelle-Samen'!J259,"-cultivation-set-latvian.jpg")),
IF($C$1="Litauisch - LT",HYPERLINK(CONCATENATE("https://www.saflax.de/0-WVK-Retail/Bilder-Pictures/SAFLAX-",'Basis-Tabelle-Samen'!T259,"-",'Basis-Tabelle-Samen'!J259,"-cultivation-set-lithuanian.jpg")),
IF($C$1="Maltesisch - MT",HYPERLINK(CONCATENATE("https://www.saflax.de/0-WVK-Retail/Bilder-Pictures/SAFLAX-",'Basis-Tabelle-Samen'!T259,"-",'Basis-Tabelle-Samen'!J259,"-cultivation-set-maltese.jpg")),
IF($C$1="Niederländisch - NL",HYPERLINK(CONCATENATE("https://www.saflax.de/0-WVK-Retail/Bilder-Pictures/SAFLAX-",'Basis-Tabelle-Samen'!T259,"-",'Basis-Tabelle-Samen'!J259,"-cultivation-set-dutch.jpg")),
IF($C$1="Norwegisch - NO",HYPERLINK(CONCATENATE("https://www.saflax.de/0-WVK-Retail/Bilder-Pictures/SAFLAX-",'Basis-Tabelle-Samen'!T259,"-",'Basis-Tabelle-Samen'!J259,"-cultivation-set-nowegian.jpg")),
IF($C$1="Polnisch - PL",HYPERLINK(CONCATENATE("https://www.saflax.de/0-WVK-Retail/Bilder-Pictures/SAFLAX-",'Basis-Tabelle-Samen'!T259,"-",'Basis-Tabelle-Samen'!J259,"-cultivation-set-polish.jpg")),
IF($C$1="Portugiesisch - PT",HYPERLINK(CONCATENATE("https://www.saflax.de/0-WVK-Retail/Bilder-Pictures/SAFLAX-",'Basis-Tabelle-Samen'!T259,"-",'Basis-Tabelle-Samen'!J259,"-cultivation-set-portuguese.jpg")),
IF($C$1="Rumänisch - RO",HYPERLINK(CONCATENATE("https://www.saflax.de/0-WVK-Retail/Bilder-Pictures/SAFLAX-",'Basis-Tabelle-Samen'!T259,"-",'Basis-Tabelle-Samen'!J259,"-cultivation-set-romanian.jpg")),
IF($C$1="Schwedisch - SE",HYPERLINK(CONCATENATE("https://www.saflax.de/0-WVK-Retail/Bilder-Pictures/SAFLAX-",'Basis-Tabelle-Samen'!T259,"-",'Basis-Tabelle-Samen'!J259,"-cultivation-set-swedish.jpg")),
IF($C$1="Slowakisch - SK",HYPERLINK(CONCATENATE("https://www.saflax.de/0-WVK-Retail/Bilder-Pictures/SAFLAX-",'Basis-Tabelle-Samen'!T259,"-",'Basis-Tabelle-Samen'!J259,"-cultivation-set-slovak.jpg")),
IF($C$1="Slowenisch - SI",HYPERLINK(CONCATENATE("https://www.saflax.de/0-WVK-Retail/Bilder-Pictures/SAFLAX-",'Basis-Tabelle-Samen'!T259,"-",'Basis-Tabelle-Samen'!J259,"-cultivation-set-slovenian.jpg")),
IF($C$1="Spanisch - ES",HYPERLINK(CONCATENATE("https://www.saflax.de/0-WVK-Retail/Bilder-Pictures/SAFLAX-",'Basis-Tabelle-Samen'!T259,"-",'Basis-Tabelle-Samen'!J259,"-cultivation-set-spanish.jpg")),
IF($C$1="Tschechisch - CZ",HYPERLINK(CONCATENATE("https://www.saflax.de/0-WVK-Retail/Bilder-Pictures/SAFLAX-",'Basis-Tabelle-Samen'!T259,"-",'Basis-Tabelle-Samen'!J259,"-cultivation-set-czech.jpg")),
IF($C$1="Türkisch - TR",HYPERLINK(CONCATENATE("https://www.saflax.de/0-WVK-Retail/Bilder-Pictures/SAFLAX-",'Basis-Tabelle-Samen'!T259,"-",'Basis-Tabelle-Samen'!J259,"-cultivation-set-turkish.jpg")),
IF($C$1="Ungarisch - HU",HYPERLINK(CONCATENATE("https://www.saflax.de/0-WVK-Retail/Bilder-Pictures/SAFLAX-",'Basis-Tabelle-Samen'!T259,"-",'Basis-Tabelle-Samen'!J259,"-cultivation-set-hungarian.jpg")),
" ACHTUNG")))))))))))))))))))))))))))))</f>
        <v>https://www.saflax.de/0-WVK-Retail/Bilder-Pictures/SAFLAX-33302-dendrocalamus-strictus-cultivation-set-english.jpg</v>
      </c>
      <c r="AQ262" s="330" t="str">
        <f>IF(L262&lt;1,"",
IF($C$1="Bulgarisch - BG",HYPERLINK(CONCATENATE("https://www.saflax.de/0-WVK-Retail/Bilder-Pictures/SAFLAX-",'Basis-Tabelle-Samen'!W259,"-",'Basis-Tabelle-Samen'!J259,"-garden-in-the-bag-bulgarian.jpg")),
IF($C$1="Dänisch - DK",HYPERLINK(CONCATENATE("https://www.saflax.de/0-WVK-Retail/Bilder-Pictures/SAFLAX-",'Basis-Tabelle-Samen'!W259,"-",'Basis-Tabelle-Samen'!J259,"-garden-in-the-bag-danish.jpg")),
IF($C$1="Deutsch - DE",HYPERLINK(CONCATENATE("https://www.saflax.de/0-WVK-Retail/Bilder-Pictures/SAFLAX-",'Basis-Tabelle-Samen'!W259,"-",'Basis-Tabelle-Samen'!J259,"-garden-in-the-bag-german.jpg")),
IF($C$1="Englisch - UK",HYPERLINK(CONCATENATE("https://www.saflax.de/0-WVK-Retail/Bilder-Pictures/SAFLAX-",'Basis-Tabelle-Samen'!W259,"-",'Basis-Tabelle-Samen'!J259,"-garden-in-the-bag-english.jpg")),
IF($C$1="Estnisch - EE",HYPERLINK(CONCATENATE("https://www.saflax.de/0-WVK-Retail/Bilder-Pictures/SAFLAX-",'Basis-Tabelle-Samen'!W259,"-",'Basis-Tabelle-Samen'!J259,"-garden-in-the-bag-estonian.jpg")),
IF($C$1="Finnisch - FI",HYPERLINK(CONCATENATE("https://www.saflax.de/0-WVK-Retail/Bilder-Pictures/SAFLAX-",'Basis-Tabelle-Samen'!W259,"-",'Basis-Tabelle-Samen'!J259,"-garden-in-the-bag-finnish.jpg")),
IF($C$1="Französisch - FR",HYPERLINK(CONCATENATE("https://www.saflax.de/0-WVK-Retail/Bilder-Pictures/SAFLAX-",'Basis-Tabelle-Samen'!W259,"-",'Basis-Tabelle-Samen'!J259,"-garden-in-the-bag-french.jpg")),
IF($C$1="Griechisch - GR",HYPERLINK(CONCATENATE("https://www.saflax.de/0-WVK-Retail/Bilder-Pictures/SAFLAX-",'Basis-Tabelle-Samen'!W259,"-",'Basis-Tabelle-Samen'!J259,"-garden-in-the-bag-greek.jpg")),
IF($C$1="Irisch - IE",HYPERLINK(CONCATENATE("https://www.saflax.de/0-WVK-Retail/Bilder-Pictures/SAFLAX-",'Basis-Tabelle-Samen'!W259,"-",'Basis-Tabelle-Samen'!J259,"-garden-in-the-bag-irish.jpg")),
IF($C$1="Isländisch - IS",HYPERLINK(CONCATENATE("https://www.saflax.de/0-WVK-Retail/Bilder-Pictures/SAFLAX-",'Basis-Tabelle-Samen'!W259,"-",'Basis-Tabelle-Samen'!J259,"-garden-in-the-bag-icelandic.jpg")),
IF($C$1="Italienisch - IT",HYPERLINK(CONCATENATE("https://www.saflax.de/0-WVK-Retail/Bilder-Pictures/SAFLAX-",'Basis-Tabelle-Samen'!W259,"-",'Basis-Tabelle-Samen'!J259,"-garden-in-the-bag-italian.jpg")),
IF($C$1="Japanisch - JP",HYPERLINK(CONCATENATE("https://www.saflax.de/0-WVK-Retail/Bilder-Pictures/SAFLAX-",'Basis-Tabelle-Samen'!W259,"-",'Basis-Tabelle-Samen'!J259,"-garden-in-the-bag-japanese.jpg")),
IF($C$1="Kroatisch - HR",HYPERLINK(CONCATENATE("https://www.saflax.de/0-WVK-Retail/Bilder-Pictures/SAFLAX-",'Basis-Tabelle-Samen'!W259,"-",'Basis-Tabelle-Samen'!J259,"-garden-in-the-bag-croatian.jpg")),
IF($C$1="Lettisch - LV",HYPERLINK(CONCATENATE("https://www.saflax.de/0-WVK-Retail/Bilder-Pictures/SAFLAX-",'Basis-Tabelle-Samen'!W259,"-",'Basis-Tabelle-Samen'!J259,"-garden-in-the-bag-latvian.jpg")),
IF($C$1="Litauisch - LT",HYPERLINK(CONCATENATE("https://www.saflax.de/0-WVK-Retail/Bilder-Pictures/SAFLAX-",'Basis-Tabelle-Samen'!W259,"-",'Basis-Tabelle-Samen'!J259,"-garden-in-the-bag-lithuanian.jpg")),
IF($C$1="Maltesisch - MT",HYPERLINK(CONCATENATE("https://www.saflax.de/0-WVK-Retail/Bilder-Pictures/SAFLAX-",'Basis-Tabelle-Samen'!W259,"-",'Basis-Tabelle-Samen'!J259,"-garden-in-the-bag-maltese.jpg")),
IF($C$1="Niederländisch - NL",HYPERLINK(CONCATENATE("https://www.saflax.de/0-WVK-Retail/Bilder-Pictures/SAFLAX-",'Basis-Tabelle-Samen'!W259,"-",'Basis-Tabelle-Samen'!J259,"-garden-in-the-bag-dutch.jpg")),
IF($C$1="Norwegisch - NO",HYPERLINK(CONCATENATE("https://www.saflax.de/0-WVK-Retail/Bilder-Pictures/SAFLAX-",'Basis-Tabelle-Samen'!W259,"-",'Basis-Tabelle-Samen'!J259,"-garden-in-the-bag-nowegian.jpg")),
IF($C$1="Polnisch - PL",HYPERLINK(CONCATENATE("https://www.saflax.de/0-WVK-Retail/Bilder-Pictures/SAFLAX-",'Basis-Tabelle-Samen'!W259,"-",'Basis-Tabelle-Samen'!J259,"-garden-in-the-bag-polish.jpg")),
IF($C$1="Portugiesisch - PT",HYPERLINK(CONCATENATE("https://www.saflax.de/0-WVK-Retail/Bilder-Pictures/SAFLAX-",'Basis-Tabelle-Samen'!W259,"-",'Basis-Tabelle-Samen'!J259,"-garden-in-the-bag-portuguese.jpg")),
IF($C$1="Rumänisch - RO",HYPERLINK(CONCATENATE("https://www.saflax.de/0-WVK-Retail/Bilder-Pictures/SAFLAX-",'Basis-Tabelle-Samen'!W259,"-",'Basis-Tabelle-Samen'!J259,"-garden-in-the-bag-romanian.jpg")),
IF($C$1="Schwedisch - SE",HYPERLINK(CONCATENATE("https://www.saflax.de/0-WVK-Retail/Bilder-Pictures/SAFLAX-",'Basis-Tabelle-Samen'!W259,"-",'Basis-Tabelle-Samen'!J259,"-garden-in-the-bag-swedish.jpg")),
IF($C$1="Slowakisch - SK",HYPERLINK(CONCATENATE("https://www.saflax.de/0-WVK-Retail/Bilder-Pictures/SAFLAX-",'Basis-Tabelle-Samen'!W259,"-",'Basis-Tabelle-Samen'!J259,"-garden-in-the-bag-slovak.jpg")),
IF($C$1="Slowenisch - SI",HYPERLINK(CONCATENATE("https://www.saflax.de/0-WVK-Retail/Bilder-Pictures/SAFLAX-",'Basis-Tabelle-Samen'!W259,"-",'Basis-Tabelle-Samen'!J259,"-garden-in-the-bag-slovenian.jpg")),
IF($C$1="Spanisch - ES",HYPERLINK(CONCATENATE("https://www.saflax.de/0-WVK-Retail/Bilder-Pictures/SAFLAX-",'Basis-Tabelle-Samen'!W259,"-",'Basis-Tabelle-Samen'!J259,"-garden-in-the-bag-spanish.jpg")),
IF($C$1="Tschechisch - CZ",HYPERLINK(CONCATENATE("https://www.saflax.de/0-WVK-Retail/Bilder-Pictures/SAFLAX-",'Basis-Tabelle-Samen'!W259,"-",'Basis-Tabelle-Samen'!J259,"-garden-in-the-bag-czech.jpg")),
IF($C$1="Türkisch - TR",HYPERLINK(CONCATENATE("https://www.saflax.de/0-WVK-Retail/Bilder-Pictures/SAFLAX-",'Basis-Tabelle-Samen'!W259,"-",'Basis-Tabelle-Samen'!J259,"-garden-in-the-bag-turkish.jpg")),
IF($C$1="Ungarisch - HU",HYPERLINK(CONCATENATE("https://www.saflax.de/0-WVK-Retail/Bilder-Pictures/SAFLAX-",'Basis-Tabelle-Samen'!W259,"-",'Basis-Tabelle-Samen'!J259,"-garden-in-the-bag-hungarian.jpg")),
" ACHTUNG")))))))))))))))))))))))))))))</f>
        <v>https://www.saflax.de/0-WVK-Retail/Bilder-Pictures/SAFLAX-63302-dendrocalamus-strictus-garden-in-the-bag-english.jpg</v>
      </c>
    </row>
    <row r="263" spans="1:43" ht="17.100000000000001" customHeight="1" x14ac:dyDescent="0.2">
      <c r="A263" s="318" t="str">
        <f>IF('Basis-Tabelle-Samen'!A269="","",IF($C$1="Deutsch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63" s="319" t="str">
        <f>'Basis-Tabelle-Samen'!I269</f>
        <v>Phyllostachys pubescens</v>
      </c>
      <c r="C263" s="316" t="str">
        <f>IF($C$1="Bulgarisch - BG",'Basis-Tabelle-Samen'!Z269,
IF($C$1="Dänisch - DK",'Basis-Tabelle-Samen'!AA269,
IF($C$1="Deutsch - DE",'Basis-Tabelle-Samen'!AB269,
IF($C$1="Englisch - UK",'Basis-Tabelle-Samen'!AC269,
IF($C$1="Estnisch - EE",'Basis-Tabelle-Samen'!AD269,
IF($C$1="Finnisch - FI",'Basis-Tabelle-Samen'!AE269,
IF($C$1="Französisch - FR",'Basis-Tabelle-Samen'!AF269,
IF($C$1="Griechisch - GR",'Basis-Tabelle-Samen'!AG269,
IF($C$1="Irisch - IE",'Basis-Tabelle-Samen'!AH269,
IF($C$1="Isländisch - IS",'Basis-Tabelle-Samen'!AI269,
IF($C$1="Italienisch - IT",'Basis-Tabelle-Samen'!AJ269,
IF($C$1="Japanisch - JP",'Basis-Tabelle-Samen'!AK269,
IF($C$1="Kroatisch - HR",'Basis-Tabelle-Samen'!AL269,
IF($C$1="Lettisch - LV",'Basis-Tabelle-Samen'!AM269,
IF($C$1="Litauisch - LT",'Basis-Tabelle-Samen'!AN269,
IF($C$1="Maltesisch - MT",'Basis-Tabelle-Samen'!AO269,
IF($C$1="Niederländisch - NL",'Basis-Tabelle-Samen'!AP269,
IF($C$1="Norwegisch - NO",'Basis-Tabelle-Samen'!AQ269,
IF($C$1="Polnisch - PL",'Basis-Tabelle-Samen'!AR269,
IF($C$1="Portugiesisch - PT",'Basis-Tabelle-Samen'!AS269,
IF($C$1="Rumänisch - RO",'Basis-Tabelle-Samen'!AT269,
IF($C$1="Schwedisch - SE",'Basis-Tabelle-Samen'!AU269,
IF($C$1="Slowakisch - SK",'Basis-Tabelle-Samen'!AV269,
IF($C$1="Slowenisch - SI",'Basis-Tabelle-Samen'!AW269,
IF($C$1="Spanisch - ES",'Basis-Tabelle-Samen'!AX269,
IF($C$1="Tschechisch - CZ",'Basis-Tabelle-Samen'!AY269,
IF($C$1="Türkisch - TR",'Basis-Tabelle-Samen'!AZ269,
IF($C$1="Ungarisch - HU",'Basis-Tabelle-Samen'!BA269,
" ACHTUNG"))))))))))))))))))))))))))))</f>
        <v>Moso Bamboo</v>
      </c>
      <c r="D263" s="320">
        <f>'Basis-Tabelle-Samen'!F269</f>
        <v>20</v>
      </c>
      <c r="E263" s="321" t="str">
        <f>'Basis-Tabelle-Samen'!H269</f>
        <v>7 %</v>
      </c>
      <c r="F263" s="322" t="str">
        <f>IF('Basis-Tabelle-Samen'!G269="","",'Basis-Tabelle-Samen'!G269)</f>
        <v>06</v>
      </c>
      <c r="G263" s="320">
        <f>'Basis-Tabelle-Samen'!C269</f>
        <v>13322</v>
      </c>
      <c r="H263" s="323">
        <f>'Basis-Tabelle-Samen'!D269</f>
        <v>4055473133225</v>
      </c>
      <c r="I263" s="324">
        <f>'Basis-Tabelle-Samen'!E269</f>
        <v>1.85</v>
      </c>
      <c r="J263" s="325">
        <f t="shared" si="4"/>
        <v>12</v>
      </c>
      <c r="K263" s="326">
        <f>'Basis-Tabelle-Samen'!K269</f>
        <v>73322</v>
      </c>
      <c r="L263" s="323">
        <f>'Basis-Tabelle-Samen'!L269</f>
        <v>4055473733227</v>
      </c>
      <c r="M263" s="324">
        <f>'Basis-Tabelle-Samen'!M269</f>
        <v>2.4500000000000002</v>
      </c>
      <c r="N263" s="326">
        <f>IF(K263&lt;1,"",'3'!$I$15)</f>
        <v>15</v>
      </c>
      <c r="O263" s="327">
        <f>IF(K263&lt;1,"",'3'!$J$11)</f>
        <v>90</v>
      </c>
      <c r="P263" s="326">
        <f>'Basis-Tabelle-Samen'!N269</f>
        <v>83322</v>
      </c>
      <c r="Q263" s="323">
        <f>'Basis-Tabelle-Samen'!O269</f>
        <v>4055473833224</v>
      </c>
      <c r="R263" s="328">
        <f>'Basis-Tabelle-Samen'!P269</f>
        <v>3.75</v>
      </c>
      <c r="S263" s="326">
        <f>IF(R263&lt;1,"",'3'!$M$15)</f>
        <v>18</v>
      </c>
      <c r="T263" s="327">
        <f>IF(R263&lt;1,"",'3'!$N$11)</f>
        <v>72</v>
      </c>
      <c r="U263" s="326">
        <f>'Basis-Tabelle-Samen'!Q269</f>
        <v>53322</v>
      </c>
      <c r="V263" s="323">
        <f>'Basis-Tabelle-Samen'!R269</f>
        <v>4055473533223</v>
      </c>
      <c r="W263" s="324">
        <f>'Basis-Tabelle-Samen'!S269</f>
        <v>4.95</v>
      </c>
      <c r="X263" s="326">
        <f>IF(U263&lt;1,"",'3'!$Q$15)</f>
        <v>6</v>
      </c>
      <c r="Y263" s="327">
        <f>IF(U263&lt;1,"",'3'!$R$11)</f>
        <v>24</v>
      </c>
      <c r="Z263" s="326">
        <f>'Basis-Tabelle-Samen'!T269</f>
        <v>33322</v>
      </c>
      <c r="AA263" s="323">
        <f>'Basis-Tabelle-Samen'!U269</f>
        <v>4055473333229</v>
      </c>
      <c r="AB263" s="324">
        <f>'Basis-Tabelle-Samen'!V269</f>
        <v>6.75</v>
      </c>
      <c r="AC263" s="326">
        <f>IF(Z263&lt;1,"",'3'!$U$15)</f>
        <v>6</v>
      </c>
      <c r="AD263" s="327">
        <f>IF(Z263&lt;1,"",'3'!$V$11)</f>
        <v>24</v>
      </c>
      <c r="AE263" s="326">
        <f>'Basis-Tabelle-Samen'!W269</f>
        <v>63322</v>
      </c>
      <c r="AF263" s="323">
        <f>'Basis-Tabelle-Samen'!X269</f>
        <v>4055473633220</v>
      </c>
      <c r="AG263" s="324">
        <f>'Basis-Tabelle-Samen'!Y269</f>
        <v>2.95</v>
      </c>
      <c r="AH263" s="326">
        <f>IF(AE263&lt;1,"",'3'!$Y$15)</f>
        <v>8</v>
      </c>
      <c r="AI263" s="327">
        <f>IF(AE263&lt;1,"",'3'!$Z$11)</f>
        <v>64</v>
      </c>
      <c r="AJ263" s="315"/>
      <c r="AK263" s="316" t="str">
        <f>IF(G263&lt;1,"",
IF($C$1="Bulgarisch - BG",HYPERLINK(CONCATENATE("https://www.saflax.de/0-WVK-Retail/Bilder-Pictures/SAFLAX-",'Basis-Tabelle-Samen'!C269,"-",'Basis-Tabelle-Samen'!J269,"-seed-package-front-cr-bulgarian.jpg")),
IF($C$1="Dänisch - DK",HYPERLINK(CONCATENATE("https://www.saflax.de/0-WVK-Retail/Bilder-Pictures/SAFLAX-",'Basis-Tabelle-Samen'!C269,"-",'Basis-Tabelle-Samen'!J269,"-seed-package-front-cr-danish.jpg")),
IF($C$1="Deutsch - DE",HYPERLINK(CONCATENATE("https://www.saflax.de/0-WVK-Retail/Bilder-Pictures/SAFLAX-",'Basis-Tabelle-Samen'!C269,"-",'Basis-Tabelle-Samen'!J269,"-seed-package-front-cr-german.jpg")),
IF($C$1="Englisch - UK",HYPERLINK(CONCATENATE("https://www.saflax.de/0-WVK-Retail/Bilder-Pictures/SAFLAX-",'Basis-Tabelle-Samen'!C269,"-",'Basis-Tabelle-Samen'!J269,"-seed-package-front-cr-english.jpg")),
IF($C$1="Estnisch - EE",HYPERLINK(CONCATENATE("https://www.saflax.de/0-WVK-Retail/Bilder-Pictures/SAFLAX-",'Basis-Tabelle-Samen'!C269,"-",'Basis-Tabelle-Samen'!J269,"-seed-package-front-cr-estonian.jpg")),
IF($C$1="Finnisch - FI",HYPERLINK(CONCATENATE("https://www.saflax.de/0-WVK-Retail/Bilder-Pictures/SAFLAX-",'Basis-Tabelle-Samen'!C269,"-",'Basis-Tabelle-Samen'!J269,"-seed-package-front-cr-finnish.jpg")),
IF($C$1="Französisch - FR",HYPERLINK(CONCATENATE("https://www.saflax.de/0-WVK-Retail/Bilder-Pictures/SAFLAX-",'Basis-Tabelle-Samen'!C269,"-",'Basis-Tabelle-Samen'!J269,"-seed-package-front-cr-french.jpg")),
IF($C$1="Griechisch - GR",HYPERLINK(CONCATENATE("https://www.saflax.de/0-WVK-Retail/Bilder-Pictures/SAFLAX-",'Basis-Tabelle-Samen'!C269,"-",'Basis-Tabelle-Samen'!J269,"-seed-package-front-cr-greek.jpg")),
IF($C$1="Irisch - IE",HYPERLINK(CONCATENATE("https://www.saflax.de/0-WVK-Retail/Bilder-Pictures/SAFLAX-",'Basis-Tabelle-Samen'!C269,"-",'Basis-Tabelle-Samen'!J269,"-seed-package-front-cr-irish.jpg")),
IF($C$1="Isländisch - IS",HYPERLINK(CONCATENATE("https://www.saflax.de/0-WVK-Retail/Bilder-Pictures/SAFLAX-",'Basis-Tabelle-Samen'!C269,"-",'Basis-Tabelle-Samen'!J269,"-seed-package-front-cr-icelandic.jpg")),
IF($C$1="Italienisch - IT",HYPERLINK(CONCATENATE("https://www.saflax.de/0-WVK-Retail/Bilder-Pictures/SAFLAX-",'Basis-Tabelle-Samen'!C269,"-",'Basis-Tabelle-Samen'!J269,"-seed-package-front-cr-italian.jpg")),
IF($C$1="Japanisch - JP",HYPERLINK(CONCATENATE("https://www.saflax.de/0-WVK-Retail/Bilder-Pictures/SAFLAX-",'Basis-Tabelle-Samen'!C269,"-",'Basis-Tabelle-Samen'!J269,"-seed-package-front-cr-japanese.jpg")),
IF($C$1="Kroatisch - HR",HYPERLINK(CONCATENATE("https://www.saflax.de/0-WVK-Retail/Bilder-Pictures/SAFLAX-",'Basis-Tabelle-Samen'!C269,"-",'Basis-Tabelle-Samen'!J269,"-seed-package-front-cr-croatian.jpg")),
IF($C$1="Lettisch - LV",HYPERLINK(CONCATENATE("https://www.saflax.de/0-WVK-Retail/Bilder-Pictures/SAFLAX-",'Basis-Tabelle-Samen'!C269,"-",'Basis-Tabelle-Samen'!J269,"-seed-package-front-cr-latvian.jpg")),
IF($C$1="Litauisch - LT",HYPERLINK(CONCATENATE("https://www.saflax.de/0-WVK-Retail/Bilder-Pictures/SAFLAX-",'Basis-Tabelle-Samen'!C269,"-",'Basis-Tabelle-Samen'!J269,"-seed-package-front-cr-lithuanian.jpg")),
IF($C$1="Maltesisch - MT",HYPERLINK(CONCATENATE("https://www.saflax.de/0-WVK-Retail/Bilder-Pictures/SAFLAX-",'Basis-Tabelle-Samen'!C269,"-",'Basis-Tabelle-Samen'!J269,"-seed-package-front-cr-maltese.jpg")),
IF($C$1="Niederländisch - NL",HYPERLINK(CONCATENATE("https://www.saflax.de/0-WVK-Retail/Bilder-Pictures/SAFLAX-",'Basis-Tabelle-Samen'!C269,"-",'Basis-Tabelle-Samen'!J269,"-seed-package-front-cr-dutch.jpg")),
IF($C$1="Norwegisch - NO",HYPERLINK(CONCATENATE("https://www.saflax.de/0-WVK-Retail/Bilder-Pictures/SAFLAX-",'Basis-Tabelle-Samen'!C269,"-",'Basis-Tabelle-Samen'!J269,"-seed-package-front-cr-nowegian.jpg")),
IF($C$1="Polnisch - PL",HYPERLINK(CONCATENATE("https://www.saflax.de/0-WVK-Retail/Bilder-Pictures/SAFLAX-",'Basis-Tabelle-Samen'!C269,"-",'Basis-Tabelle-Samen'!J269,"-seed-package-front-cr-polish.jpg")),
IF($C$1="Portugiesisch - PT",HYPERLINK(CONCATENATE("https://www.saflax.de/0-WVK-Retail/Bilder-Pictures/SAFLAX-",'Basis-Tabelle-Samen'!C269,"-",'Basis-Tabelle-Samen'!J269,"-seed-package-front-cr-portuguese.jpg")),
IF($C$1="Rumänisch - RO",HYPERLINK(CONCATENATE("https://www.saflax.de/0-WVK-Retail/Bilder-Pictures/SAFLAX-",'Basis-Tabelle-Samen'!C269,"-",'Basis-Tabelle-Samen'!J269,"-seed-package-front-cr-romanian.jpg")),
IF($C$1="Schwedisch - SE",HYPERLINK(CONCATENATE("https://www.saflax.de/0-WVK-Retail/Bilder-Pictures/SAFLAX-",'Basis-Tabelle-Samen'!C269,"-",'Basis-Tabelle-Samen'!J269,"-seed-package-front-cr-swedish.jpg")),
IF($C$1="Slowakisch - SK",HYPERLINK(CONCATENATE("https://www.saflax.de/0-WVK-Retail/Bilder-Pictures/SAFLAX-",'Basis-Tabelle-Samen'!C269,"-",'Basis-Tabelle-Samen'!J269,"-seed-package-front-cr-slovak.jpg")),
IF($C$1="Slowenisch - SI",HYPERLINK(CONCATENATE("https://www.saflax.de/0-WVK-Retail/Bilder-Pictures/SAFLAX-",'Basis-Tabelle-Samen'!C269,"-",'Basis-Tabelle-Samen'!J269,"-seed-package-front-cr-slovenian.jpg")),
IF($C$1="Spanisch - ES",HYPERLINK(CONCATENATE("https://www.saflax.de/0-WVK-Retail/Bilder-Pictures/SAFLAX-",'Basis-Tabelle-Samen'!C269,"-",'Basis-Tabelle-Samen'!J269,"-seed-package-front-cr-spanish.jpg")),
IF($C$1="Tschechisch - CZ",HYPERLINK(CONCATENATE("https://www.saflax.de/0-WVK-Retail/Bilder-Pictures/SAFLAX-",'Basis-Tabelle-Samen'!C269,"-",'Basis-Tabelle-Samen'!J269,"-seed-package-front-cr-czech.jpg")),
IF($C$1="Türkisch - TR",HYPERLINK(CONCATENATE("https://www.saflax.de/0-WVK-Retail/Bilder-Pictures/SAFLAX-",'Basis-Tabelle-Samen'!C269,"-",'Basis-Tabelle-Samen'!J269,"-seed-package-front-cr-turkish.jpg")),
IF($C$1="Ungarisch - HU",HYPERLINK(CONCATENATE("https://www.saflax.de/0-WVK-Retail/Bilder-Pictures/SAFLAX-",'Basis-Tabelle-Samen'!C269,"-",'Basis-Tabelle-Samen'!J269,"-seed-package-front-cr-hungarian.jpg")),
" ACHTUNG")))))))))))))))))))))))))))))</f>
        <v>https://www.saflax.de/0-WVK-Retail/Bilder-Pictures/SAFLAX-13322-phyllostachys-pubescens-seed-package-front-cr-english.jpg</v>
      </c>
      <c r="AL263" s="330" t="str">
        <f>IF(G263&lt;1,"",
IF($C$1="Bulgarisch - BG",HYPERLINK(CONCATENATE("https://www.saflax.de/0-WVK-Retail/Bilder-Pictures/SAFLAX-",'Basis-Tabelle-Samen'!C269,"-",'Basis-Tabelle-Samen'!J269,"-seed-package-back-cr-bulgarian.jpg")),
IF($C$1="Dänisch - DK",HYPERLINK(CONCATENATE("https://www.saflax.de/0-WVK-Retail/Bilder-Pictures/SAFLAX-",'Basis-Tabelle-Samen'!C269,"-",'Basis-Tabelle-Samen'!J269,"-seed-package-back-cr-danish.jpg")),
IF($C$1="Deutsch - DE",HYPERLINK(CONCATENATE("https://www.saflax.de/0-WVK-Retail/Bilder-Pictures/SAFLAX-",'Basis-Tabelle-Samen'!C269,"-",'Basis-Tabelle-Samen'!J269,"-seed-package-back-cr-german.jpg")),
IF($C$1="Englisch - UK",HYPERLINK(CONCATENATE("https://www.saflax.de/0-WVK-Retail/Bilder-Pictures/SAFLAX-",'Basis-Tabelle-Samen'!C269,"-",'Basis-Tabelle-Samen'!J269,"-seed-package-back-cr-english.jpg")),
IF($C$1="Estnisch - EE",HYPERLINK(CONCATENATE("https://www.saflax.de/0-WVK-Retail/Bilder-Pictures/SAFLAX-",'Basis-Tabelle-Samen'!C269,"-",'Basis-Tabelle-Samen'!J269,"-seed-package-back-cr-estonian.jpg")),
IF($C$1="Finnisch - FI",HYPERLINK(CONCATENATE("https://www.saflax.de/0-WVK-Retail/Bilder-Pictures/SAFLAX-",'Basis-Tabelle-Samen'!C269,"-",'Basis-Tabelle-Samen'!J269,"-seed-package-back-cr-finnish.jpg")),
IF($C$1="Französisch - FR",HYPERLINK(CONCATENATE("https://www.saflax.de/0-WVK-Retail/Bilder-Pictures/SAFLAX-",'Basis-Tabelle-Samen'!C269,"-",'Basis-Tabelle-Samen'!J269,"-seed-package-back-cr-french.jpg")),
IF($C$1="Griechisch - GR",HYPERLINK(CONCATENATE("https://www.saflax.de/0-WVK-Retail/Bilder-Pictures/SAFLAX-",'Basis-Tabelle-Samen'!C269,"-",'Basis-Tabelle-Samen'!J269,"-seed-package-back-cr-greek.jpg")),
IF($C$1="Irisch - IE",HYPERLINK(CONCATENATE("https://www.saflax.de/0-WVK-Retail/Bilder-Pictures/SAFLAX-",'Basis-Tabelle-Samen'!C269,"-",'Basis-Tabelle-Samen'!J269,"-seed-package-back-cr-irish.jpg")),
IF($C$1="Isländisch - IS",HYPERLINK(CONCATENATE("https://www.saflax.de/0-WVK-Retail/Bilder-Pictures/SAFLAX-",'Basis-Tabelle-Samen'!C269,"-",'Basis-Tabelle-Samen'!J269,"-seed-package-back-cr-icelandic.jpg")),
IF($C$1="Italienisch - IT",HYPERLINK(CONCATENATE("https://www.saflax.de/0-WVK-Retail/Bilder-Pictures/SAFLAX-",'Basis-Tabelle-Samen'!C269,"-",'Basis-Tabelle-Samen'!J269,"-seed-package-back-cr-italian.jpg")),
IF($C$1="Japanisch - JP",HYPERLINK(CONCATENATE("https://www.saflax.de/0-WVK-Retail/Bilder-Pictures/SAFLAX-",'Basis-Tabelle-Samen'!C269,"-",'Basis-Tabelle-Samen'!J269,"-seed-package-back-cr-japanese.jpg")),
IF($C$1="Kroatisch - HR",HYPERLINK(CONCATENATE("https://www.saflax.de/0-WVK-Retail/Bilder-Pictures/SAFLAX-",'Basis-Tabelle-Samen'!C269,"-",'Basis-Tabelle-Samen'!J269,"-seed-package-back-cr-croatian.jpg")),
IF($C$1="Lettisch - LV",HYPERLINK(CONCATENATE("https://www.saflax.de/0-WVK-Retail/Bilder-Pictures/SAFLAX-",'Basis-Tabelle-Samen'!C269,"-",'Basis-Tabelle-Samen'!J269,"-seed-package-back-cr-latvian.jpg")),
IF($C$1="Litauisch - LT",HYPERLINK(CONCATENATE("https://www.saflax.de/0-WVK-Retail/Bilder-Pictures/SAFLAX-",'Basis-Tabelle-Samen'!C269,"-",'Basis-Tabelle-Samen'!J269,"-seed-package-back-cr-lithuanian.jpg")),
IF($C$1="Maltesisch - MT",HYPERLINK(CONCATENATE("https://www.saflax.de/0-WVK-Retail/Bilder-Pictures/SAFLAX-",'Basis-Tabelle-Samen'!C269,"-",'Basis-Tabelle-Samen'!J269,"-seed-package-back-cr-maltese.jpg")),
IF($C$1="Niederländisch - NL",HYPERLINK(CONCATENATE("https://www.saflax.de/0-WVK-Retail/Bilder-Pictures/SAFLAX-",'Basis-Tabelle-Samen'!C269,"-",'Basis-Tabelle-Samen'!J269,"-seed-package-back-cr-dutch.jpg")),
IF($C$1="Norwegisch - NO",HYPERLINK(CONCATENATE("https://www.saflax.de/0-WVK-Retail/Bilder-Pictures/SAFLAX-",'Basis-Tabelle-Samen'!C269,"-",'Basis-Tabelle-Samen'!J269,"-seed-package-back-cr-nowegian.jpg")),
IF($C$1="Polnisch - PL",HYPERLINK(CONCATENATE("https://www.saflax.de/0-WVK-Retail/Bilder-Pictures/SAFLAX-",'Basis-Tabelle-Samen'!C269,"-",'Basis-Tabelle-Samen'!J269,"-seed-package-back-cr-polish.jpg")),
IF($C$1="Portugiesisch - PT",HYPERLINK(CONCATENATE("https://www.saflax.de/0-WVK-Retail/Bilder-Pictures/SAFLAX-",'Basis-Tabelle-Samen'!C269,"-",'Basis-Tabelle-Samen'!J269,"-seed-package-back-cr-portuguese.jpg")),
IF($C$1="Rumänisch - RO",HYPERLINK(CONCATENATE("https://www.saflax.de/0-WVK-Retail/Bilder-Pictures/SAFLAX-",'Basis-Tabelle-Samen'!C269,"-",'Basis-Tabelle-Samen'!J269,"-seed-package-back-cr-romanian.jpg")),
IF($C$1="Schwedisch - SE",HYPERLINK(CONCATENATE("https://www.saflax.de/0-WVK-Retail/Bilder-Pictures/SAFLAX-",'Basis-Tabelle-Samen'!C269,"-",'Basis-Tabelle-Samen'!J269,"-seed-package-back-cr-swedish.jpg")),
IF($C$1="Slowakisch - SK",HYPERLINK(CONCATENATE("https://www.saflax.de/0-WVK-Retail/Bilder-Pictures/SAFLAX-",'Basis-Tabelle-Samen'!C269,"-",'Basis-Tabelle-Samen'!J269,"-seed-package-back-cr-slovak.jpg")),
IF($C$1="Slowenisch - SI",HYPERLINK(CONCATENATE("https://www.saflax.de/0-WVK-Retail/Bilder-Pictures/SAFLAX-",'Basis-Tabelle-Samen'!C269,"-",'Basis-Tabelle-Samen'!J269,"-seed-package-back-cr-slovenian.jpg")),
IF($C$1="Spanisch - ES",HYPERLINK(CONCATENATE("https://www.saflax.de/0-WVK-Retail/Bilder-Pictures/SAFLAX-",'Basis-Tabelle-Samen'!C269,"-",'Basis-Tabelle-Samen'!J269,"-seed-package-back-cr-spanish.jpg")),
IF($C$1="Tschechisch - CZ",HYPERLINK(CONCATENATE("https://www.saflax.de/0-WVK-Retail/Bilder-Pictures/SAFLAX-",'Basis-Tabelle-Samen'!C269,"-",'Basis-Tabelle-Samen'!J269,"-seed-package-back-cr-czech.jpg")),
IF($C$1="Türkisch - TR",HYPERLINK(CONCATENATE("https://www.saflax.de/0-WVK-Retail/Bilder-Pictures/SAFLAX-",'Basis-Tabelle-Samen'!C269,"-",'Basis-Tabelle-Samen'!J269,"-seed-package-back-cr-turkish.jpg")),
IF($C$1="Ungarisch - HU",HYPERLINK(CONCATENATE("https://www.saflax.de/0-WVK-Retail/Bilder-Pictures/SAFLAX-",'Basis-Tabelle-Samen'!C269,"-",'Basis-Tabelle-Samen'!J269,"-seed-package-back-cr-hungarian.jpg")),
" ACHTUNG")))))))))))))))))))))))))))))</f>
        <v>https://www.saflax.de/0-WVK-Retail/Bilder-Pictures/SAFLAX-13322-phyllostachys-pubescens-seed-package-back-cr-english.jpg</v>
      </c>
      <c r="AM263" s="330" t="str">
        <f>IF(H263&lt;1,"",
IF($C$1="Bulgarisch - BG",HYPERLINK(CONCATENATE("https://www.saflax.de/0-WVK-Retail/Bilder-Pictures/SAFLAX-",'Basis-Tabelle-Samen'!K269,"-",'Basis-Tabelle-Samen'!J269,"-garden-to-go-mini-bulgarian.jpg")),
IF($C$1="Dänisch - DK",HYPERLINK(CONCATENATE("https://www.saflax.de/0-WVK-Retail/Bilder-Pictures/SAFLAX-",'Basis-Tabelle-Samen'!K269,"-",'Basis-Tabelle-Samen'!J269,"-garden-to-go-mini-danish.jpg")),
IF($C$1="Deutsch - DE",HYPERLINK(CONCATENATE("https://www.saflax.de/0-WVK-Retail/Bilder-Pictures/SAFLAX-",'Basis-Tabelle-Samen'!K269,"-",'Basis-Tabelle-Samen'!J269,"-garden-to-go-mini-german.jpg")),
IF($C$1="Englisch - UK",HYPERLINK(CONCATENATE("https://www.saflax.de/0-WVK-Retail/Bilder-Pictures/SAFLAX-",'Basis-Tabelle-Samen'!K269,"-",'Basis-Tabelle-Samen'!J269,"-garden-to-go-mini-english.jpg")),
IF($C$1="Estnisch - EE",HYPERLINK(CONCATENATE("https://www.saflax.de/0-WVK-Retail/Bilder-Pictures/SAFLAX-",'Basis-Tabelle-Samen'!K269,"-",'Basis-Tabelle-Samen'!J269,"-garden-to-go-mini-estonian.jpg")),
IF($C$1="Finnisch - FI",HYPERLINK(CONCATENATE("https://www.saflax.de/0-WVK-Retail/Bilder-Pictures/SAFLAX-",'Basis-Tabelle-Samen'!K269,"-",'Basis-Tabelle-Samen'!J269,"-garden-to-go-mini-finnish.jpg")),
IF($C$1="Französisch - FR",HYPERLINK(CONCATENATE("https://www.saflax.de/0-WVK-Retail/Bilder-Pictures/SAFLAX-",'Basis-Tabelle-Samen'!K269,"-",'Basis-Tabelle-Samen'!J269,"-garden-to-go-mini-french.jpg")),
IF($C$1="Griechisch - GR",HYPERLINK(CONCATENATE("https://www.saflax.de/0-WVK-Retail/Bilder-Pictures/SAFLAX-",'Basis-Tabelle-Samen'!K269,"-",'Basis-Tabelle-Samen'!J269,"-garden-to-go-mini-greek.jpg")),
IF($C$1="Irisch - IE",HYPERLINK(CONCATENATE("https://www.saflax.de/0-WVK-Retail/Bilder-Pictures/SAFLAX-",'Basis-Tabelle-Samen'!K269,"-",'Basis-Tabelle-Samen'!J269,"-garden-to-go-mini-irish.jpg")),
IF($C$1="Isländisch - IS",HYPERLINK(CONCATENATE("https://www.saflax.de/0-WVK-Retail/Bilder-Pictures/SAFLAX-",'Basis-Tabelle-Samen'!K269,"-",'Basis-Tabelle-Samen'!J269,"-garden-to-go-mini-icelandic.jpg")),
IF($C$1="Italienisch - IT",HYPERLINK(CONCATENATE("https://www.saflax.de/0-WVK-Retail/Bilder-Pictures/SAFLAX-",'Basis-Tabelle-Samen'!K269,"-",'Basis-Tabelle-Samen'!J269,"-garden-to-go-mini-italian.jpg")),
IF($C$1="Japanisch - JP",HYPERLINK(CONCATENATE("https://www.saflax.de/0-WVK-Retail/Bilder-Pictures/SAFLAX-",'Basis-Tabelle-Samen'!K269,"-",'Basis-Tabelle-Samen'!J269,"-garden-to-go-mini-japanese.jpg")),
IF($C$1="Kroatisch - HR",HYPERLINK(CONCATENATE("https://www.saflax.de/0-WVK-Retail/Bilder-Pictures/SAFLAX-",'Basis-Tabelle-Samen'!K269,"-",'Basis-Tabelle-Samen'!J269,"-garden-to-go-mini-croatian.jpg")),
IF($C$1="Lettisch - LV",HYPERLINK(CONCATENATE("https://www.saflax.de/0-WVK-Retail/Bilder-Pictures/SAFLAX-",'Basis-Tabelle-Samen'!K269,"-",'Basis-Tabelle-Samen'!J269,"-garden-to-go-mini-latvian.jpg")),
IF($C$1="Litauisch - LT",HYPERLINK(CONCATENATE("https://www.saflax.de/0-WVK-Retail/Bilder-Pictures/SAFLAX-",'Basis-Tabelle-Samen'!K269,"-",'Basis-Tabelle-Samen'!J269,"-garden-to-go-mini-lithuanian.jpg")),
IF($C$1="Maltesisch - MT",HYPERLINK(CONCATENATE("https://www.saflax.de/0-WVK-Retail/Bilder-Pictures/SAFLAX-",'Basis-Tabelle-Samen'!K269,"-",'Basis-Tabelle-Samen'!J269,"-garden-to-go-mini-maltese.jpg")),
IF($C$1="Niederländisch - NL",HYPERLINK(CONCATENATE("https://www.saflax.de/0-WVK-Retail/Bilder-Pictures/SAFLAX-",'Basis-Tabelle-Samen'!K269,"-",'Basis-Tabelle-Samen'!J269,"-garden-to-go-mini-dutch.jpg")),
IF($C$1="Norwegisch - NO",HYPERLINK(CONCATENATE("https://www.saflax.de/0-WVK-Retail/Bilder-Pictures/SAFLAX-",'Basis-Tabelle-Samen'!K269,"-",'Basis-Tabelle-Samen'!J269,"-garden-to-go-mini-nowegian.jpg")),
IF($C$1="Polnisch - PL",HYPERLINK(CONCATENATE("https://www.saflax.de/0-WVK-Retail/Bilder-Pictures/SAFLAX-",'Basis-Tabelle-Samen'!K269,"-",'Basis-Tabelle-Samen'!J269,"-garden-to-go-mini-polish.jpg")),
IF($C$1="Portugiesisch - PT",HYPERLINK(CONCATENATE("https://www.saflax.de/0-WVK-Retail/Bilder-Pictures/SAFLAX-",'Basis-Tabelle-Samen'!K269,"-",'Basis-Tabelle-Samen'!J269,"-garden-to-go-mini-portuguese.jpg")),
IF($C$1="Rumänisch - RO",HYPERLINK(CONCATENATE("https://www.saflax.de/0-WVK-Retail/Bilder-Pictures/SAFLAX-",'Basis-Tabelle-Samen'!K269,"-",'Basis-Tabelle-Samen'!J269,"-garden-to-go-mini-romanian.jpg")),
IF($C$1="Schwedisch - SE",HYPERLINK(CONCATENATE("https://www.saflax.de/0-WVK-Retail/Bilder-Pictures/SAFLAX-",'Basis-Tabelle-Samen'!K269,"-",'Basis-Tabelle-Samen'!J269,"-garden-to-go-mini-swedish.jpg")),
IF($C$1="Slowakisch - SK",HYPERLINK(CONCATENATE("https://www.saflax.de/0-WVK-Retail/Bilder-Pictures/SAFLAX-",'Basis-Tabelle-Samen'!K269,"-",'Basis-Tabelle-Samen'!J269,"-garden-to-go-mini-slovak.jpg")),
IF($C$1="Slowenisch - SI",HYPERLINK(CONCATENATE("https://www.saflax.de/0-WVK-Retail/Bilder-Pictures/SAFLAX-",'Basis-Tabelle-Samen'!K269,"-",'Basis-Tabelle-Samen'!J269,"-garden-to-go-mini-slovenian.jpg")),
IF($C$1="Spanisch - ES",HYPERLINK(CONCATENATE("https://www.saflax.de/0-WVK-Retail/Bilder-Pictures/SAFLAX-",'Basis-Tabelle-Samen'!K269,"-",'Basis-Tabelle-Samen'!J269,"-garden-to-go-mini-spanish.jpg")),
IF($C$1="Tschechisch - CZ",HYPERLINK(CONCATENATE("https://www.saflax.de/0-WVK-Retail/Bilder-Pictures/SAFLAX-",'Basis-Tabelle-Samen'!K269,"-",'Basis-Tabelle-Samen'!J269,"-garden-to-go-mini-czech.jpg")),
IF($C$1="Türkisch - TR",HYPERLINK(CONCATENATE("https://www.saflax.de/0-WVK-Retail/Bilder-Pictures/SAFLAX-",'Basis-Tabelle-Samen'!K269,"-",'Basis-Tabelle-Samen'!J269,"-garden-to-go-mini-turkish.jpg")),
IF($C$1="Ungarisch - HU",HYPERLINK(CONCATENATE("https://www.saflax.de/0-WVK-Retail/Bilder-Pictures/SAFLAX-",'Basis-Tabelle-Samen'!K269,"-",'Basis-Tabelle-Samen'!J269,"-garden-to-go-mini-hungarian.jpg")),
" ACHTUNG")))))))))))))))))))))))))))))</f>
        <v>https://www.saflax.de/0-WVK-Retail/Bilder-Pictures/SAFLAX-73322-phyllostachys-pubescens-garden-to-go-mini-english.jpg</v>
      </c>
      <c r="AN263" s="330" t="str">
        <f>IF(I263&lt;1,"",
IF($C$1="Bulgarisch - BG",HYPERLINK(CONCATENATE("https://www.saflax.de/0-WVK-Retail/Bilder-Pictures/SAFLAX-",'Basis-Tabelle-Samen'!N269,"-",'Basis-Tabelle-Samen'!J269,"-garden-to-go-lite-bulgarian.jpg")),
IF($C$1="Dänisch - DK",HYPERLINK(CONCATENATE("https://www.saflax.de/0-WVK-Retail/Bilder-Pictures/SAFLAX-",'Basis-Tabelle-Samen'!N269,"-",'Basis-Tabelle-Samen'!J269,"-garden-to-go-lite-danish.jpg")),
IF($C$1="Deutsch - DE",HYPERLINK(CONCATENATE("https://www.saflax.de/0-WVK-Retail/Bilder-Pictures/SAFLAX-",'Basis-Tabelle-Samen'!N269,"-",'Basis-Tabelle-Samen'!J269,"-garden-to-go-lite-german.jpg")),
IF($C$1="Englisch - UK",HYPERLINK(CONCATENATE("https://www.saflax.de/0-WVK-Retail/Bilder-Pictures/SAFLAX-",'Basis-Tabelle-Samen'!N269,"-",'Basis-Tabelle-Samen'!J269,"-garden-to-go-lite-english.jpg")),
IF($C$1="Estnisch - EE",HYPERLINK(CONCATENATE("https://www.saflax.de/0-WVK-Retail/Bilder-Pictures/SAFLAX-",'Basis-Tabelle-Samen'!N269,"-",'Basis-Tabelle-Samen'!J269,"-garden-to-go-lite-estonian.jpg")),
IF($C$1="Finnisch - FI",HYPERLINK(CONCATENATE("https://www.saflax.de/0-WVK-Retail/Bilder-Pictures/SAFLAX-",'Basis-Tabelle-Samen'!N269,"-",'Basis-Tabelle-Samen'!J269,"-garden-to-go-lite-finnish.jpg")),
IF($C$1="Französisch - FR",HYPERLINK(CONCATENATE("https://www.saflax.de/0-WVK-Retail/Bilder-Pictures/SAFLAX-",'Basis-Tabelle-Samen'!N269,"-",'Basis-Tabelle-Samen'!J269,"-garden-to-go-lite-french.jpg")),
IF($C$1="Griechisch - GR",HYPERLINK(CONCATENATE("https://www.saflax.de/0-WVK-Retail/Bilder-Pictures/SAFLAX-",'Basis-Tabelle-Samen'!N269,"-",'Basis-Tabelle-Samen'!J269,"-garden-to-go-lite-greek.jpg")),
IF($C$1="Irisch - IE",HYPERLINK(CONCATENATE("https://www.saflax.de/0-WVK-Retail/Bilder-Pictures/SAFLAX-",'Basis-Tabelle-Samen'!N269,"-",'Basis-Tabelle-Samen'!J269,"-garden-to-go-lite-irish.jpg")),
IF($C$1="Isländisch - IS",HYPERLINK(CONCATENATE("https://www.saflax.de/0-WVK-Retail/Bilder-Pictures/SAFLAX-",'Basis-Tabelle-Samen'!N269,"-",'Basis-Tabelle-Samen'!J269,"-garden-to-go-lite-icelandic.jpg")),
IF($C$1="Italienisch - IT",HYPERLINK(CONCATENATE("https://www.saflax.de/0-WVK-Retail/Bilder-Pictures/SAFLAX-",'Basis-Tabelle-Samen'!N269,"-",'Basis-Tabelle-Samen'!J269,"-garden-to-go-lite-italian.jpg")),
IF($C$1="Japanisch - JP",HYPERLINK(CONCATENATE("https://www.saflax.de/0-WVK-Retail/Bilder-Pictures/SAFLAX-",'Basis-Tabelle-Samen'!N269,"-",'Basis-Tabelle-Samen'!J269,"-garden-to-go-lite-japanese.jpg")),
IF($C$1="Kroatisch - HR",HYPERLINK(CONCATENATE("https://www.saflax.de/0-WVK-Retail/Bilder-Pictures/SAFLAX-",'Basis-Tabelle-Samen'!N269,"-",'Basis-Tabelle-Samen'!J269,"-garden-to-go-lite-croatian.jpg")),
IF($C$1="Lettisch - LV",HYPERLINK(CONCATENATE("https://www.saflax.de/0-WVK-Retail/Bilder-Pictures/SAFLAX-",'Basis-Tabelle-Samen'!N269,"-",'Basis-Tabelle-Samen'!J269,"-garden-to-go-lite-latvian.jpg")),
IF($C$1="Litauisch - LT",HYPERLINK(CONCATENATE("https://www.saflax.de/0-WVK-Retail/Bilder-Pictures/SAFLAX-",'Basis-Tabelle-Samen'!N269,"-",'Basis-Tabelle-Samen'!J269,"-garden-to-go-lite-lithuanian.jpg")),
IF($C$1="Maltesisch - MT",HYPERLINK(CONCATENATE("https://www.saflax.de/0-WVK-Retail/Bilder-Pictures/SAFLAX-",'Basis-Tabelle-Samen'!N269,"-",'Basis-Tabelle-Samen'!J269,"-garden-to-go-lite-maltese.jpg")),
IF($C$1="Niederländisch - NL",HYPERLINK(CONCATENATE("https://www.saflax.de/0-WVK-Retail/Bilder-Pictures/SAFLAX-",'Basis-Tabelle-Samen'!N269,"-",'Basis-Tabelle-Samen'!J269,"-garden-to-go-lite-dutch.jpg")),
IF($C$1="Norwegisch - NO",HYPERLINK(CONCATENATE("https://www.saflax.de/0-WVK-Retail/Bilder-Pictures/SAFLAX-",'Basis-Tabelle-Samen'!N269,"-",'Basis-Tabelle-Samen'!J269,"-garden-to-go-lite-nowegian.jpg")),
IF($C$1="Polnisch - PL",HYPERLINK(CONCATENATE("https://www.saflax.de/0-WVK-Retail/Bilder-Pictures/SAFLAX-",'Basis-Tabelle-Samen'!N269,"-",'Basis-Tabelle-Samen'!J269,"-garden-to-go-lite-polish.jpg")),
IF($C$1="Portugiesisch - PT",HYPERLINK(CONCATENATE("https://www.saflax.de/0-WVK-Retail/Bilder-Pictures/SAFLAX-",'Basis-Tabelle-Samen'!N269,"-",'Basis-Tabelle-Samen'!J269,"-garden-to-go-lite-portuguese.jpg")),
IF($C$1="Rumänisch - RO",HYPERLINK(CONCATENATE("https://www.saflax.de/0-WVK-Retail/Bilder-Pictures/SAFLAX-",'Basis-Tabelle-Samen'!N269,"-",'Basis-Tabelle-Samen'!J269,"-garden-to-go-lite-romanian.jpg")),
IF($C$1="Schwedisch - SE",HYPERLINK(CONCATENATE("https://www.saflax.de/0-WVK-Retail/Bilder-Pictures/SAFLAX-",'Basis-Tabelle-Samen'!N269,"-",'Basis-Tabelle-Samen'!J269,"-garden-to-go-lite-swedish.jpg")),
IF($C$1="Slowakisch - SK",HYPERLINK(CONCATENATE("https://www.saflax.de/0-WVK-Retail/Bilder-Pictures/SAFLAX-",'Basis-Tabelle-Samen'!N269,"-",'Basis-Tabelle-Samen'!J269,"-garden-to-go-lite-slovak.jpg")),
IF($C$1="Slowenisch - SI",HYPERLINK(CONCATENATE("https://www.saflax.de/0-WVK-Retail/Bilder-Pictures/SAFLAX-",'Basis-Tabelle-Samen'!N269,"-",'Basis-Tabelle-Samen'!J269,"-garden-to-go-lite-slovenian.jpg")),
IF($C$1="Spanisch - ES",HYPERLINK(CONCATENATE("https://www.saflax.de/0-WVK-Retail/Bilder-Pictures/SAFLAX-",'Basis-Tabelle-Samen'!N269,"-",'Basis-Tabelle-Samen'!J269,"-garden-to-go-lite-spanish.jpg")),
IF($C$1="Tschechisch - CZ",HYPERLINK(CONCATENATE("https://www.saflax.de/0-WVK-Retail/Bilder-Pictures/SAFLAX-",'Basis-Tabelle-Samen'!N269,"-",'Basis-Tabelle-Samen'!J269,"-garden-to-go-lite-czech.jpg")),
IF($C$1="Türkisch - TR",HYPERLINK(CONCATENATE("https://www.saflax.de/0-WVK-Retail/Bilder-Pictures/SAFLAX-",'Basis-Tabelle-Samen'!N269,"-",'Basis-Tabelle-Samen'!J269,"-garden-to-go-lite-turkish.jpg")),
IF($C$1="Ungarisch - HU",HYPERLINK(CONCATENATE("https://www.saflax.de/0-WVK-Retail/Bilder-Pictures/SAFLAX-",'Basis-Tabelle-Samen'!N269,"-",'Basis-Tabelle-Samen'!J269,"-garden-to-go-lite-hungarian.jpg")),
" ACHTUNG")))))))))))))))))))))))))))))</f>
        <v>https://www.saflax.de/0-WVK-Retail/Bilder-Pictures/SAFLAX-83322-phyllostachys-pubescens-garden-to-go-lite-english.jpg</v>
      </c>
      <c r="AO263" s="330" t="str">
        <f>IF(J263&lt;1,"",
IF($C$1="Bulgarisch - BG",HYPERLINK(CONCATENATE("https://www.saflax.de/0-WVK-Retail/Bilder-Pictures/SAFLAX-",'Basis-Tabelle-Samen'!Q269,"-",'Basis-Tabelle-Samen'!J269,"-garden-to-go-bulgarian.jpg")),
IF($C$1="Dänisch - DK",HYPERLINK(CONCATENATE("https://www.saflax.de/0-WVK-Retail/Bilder-Pictures/SAFLAX-",'Basis-Tabelle-Samen'!Q269,"-",'Basis-Tabelle-Samen'!J269,"-garden-to-go-danish.jpg")),
IF($C$1="Deutsch - DE",HYPERLINK(CONCATENATE("https://www.saflax.de/0-WVK-Retail/Bilder-Pictures/SAFLAX-",'Basis-Tabelle-Samen'!Q269,"-",'Basis-Tabelle-Samen'!J269,"-garden-to-go-german.jpg")),
IF($C$1="Englisch - UK",HYPERLINK(CONCATENATE("https://www.saflax.de/0-WVK-Retail/Bilder-Pictures/SAFLAX-",'Basis-Tabelle-Samen'!Q269,"-",'Basis-Tabelle-Samen'!J269,"-garden-to-go-english.jpg")),
IF($C$1="Estnisch - EE",HYPERLINK(CONCATENATE("https://www.saflax.de/0-WVK-Retail/Bilder-Pictures/SAFLAX-",'Basis-Tabelle-Samen'!Q269,"-",'Basis-Tabelle-Samen'!J269,"-garden-to-go-estonian.jpg")),
IF($C$1="Finnisch - FI",HYPERLINK(CONCATENATE("https://www.saflax.de/0-WVK-Retail/Bilder-Pictures/SAFLAX-",'Basis-Tabelle-Samen'!Q269,"-",'Basis-Tabelle-Samen'!J269,"-garden-to-go-finnish.jpg")),
IF($C$1="Französisch - FR",HYPERLINK(CONCATENATE("https://www.saflax.de/0-WVK-Retail/Bilder-Pictures/SAFLAX-",'Basis-Tabelle-Samen'!Q269,"-",'Basis-Tabelle-Samen'!J269,"-garden-to-go-french.jpg")),
IF($C$1="Griechisch - GR",HYPERLINK(CONCATENATE("https://www.saflax.de/0-WVK-Retail/Bilder-Pictures/SAFLAX-",'Basis-Tabelle-Samen'!Q269,"-",'Basis-Tabelle-Samen'!J269,"-garden-to-go-greek.jpg")),
IF($C$1="Irisch - IE",HYPERLINK(CONCATENATE("https://www.saflax.de/0-WVK-Retail/Bilder-Pictures/SAFLAX-",'Basis-Tabelle-Samen'!Q269,"-",'Basis-Tabelle-Samen'!J269,"-garden-to-go-irish.jpg")),
IF($C$1="Isländisch - IS",HYPERLINK(CONCATENATE("https://www.saflax.de/0-WVK-Retail/Bilder-Pictures/SAFLAX-",'Basis-Tabelle-Samen'!Q269,"-",'Basis-Tabelle-Samen'!J269,"-garden-to-go-icelandic.jpg")),
IF($C$1="Italienisch - IT",HYPERLINK(CONCATENATE("https://www.saflax.de/0-WVK-Retail/Bilder-Pictures/SAFLAX-",'Basis-Tabelle-Samen'!Q269,"-",'Basis-Tabelle-Samen'!J269,"-garden-to-go-italian.jpg")),
IF($C$1="Japanisch - JP",HYPERLINK(CONCATENATE("https://www.saflax.de/0-WVK-Retail/Bilder-Pictures/SAFLAX-",'Basis-Tabelle-Samen'!Q269,"-",'Basis-Tabelle-Samen'!J269,"-garden-to-go-japanese.jpg")),
IF($C$1="Kroatisch - HR",HYPERLINK(CONCATENATE("https://www.saflax.de/0-WVK-Retail/Bilder-Pictures/SAFLAX-",'Basis-Tabelle-Samen'!Q269,"-",'Basis-Tabelle-Samen'!J269,"-garden-to-go-croatian.jpg")),
IF($C$1="Lettisch - LV",HYPERLINK(CONCATENATE("https://www.saflax.de/0-WVK-Retail/Bilder-Pictures/SAFLAX-",'Basis-Tabelle-Samen'!Q269,"-",'Basis-Tabelle-Samen'!J269,"-garden-to-go-latvian.jpg")),
IF($C$1="Litauisch - LT",HYPERLINK(CONCATENATE("https://www.saflax.de/0-WVK-Retail/Bilder-Pictures/SAFLAX-",'Basis-Tabelle-Samen'!Q269,"-",'Basis-Tabelle-Samen'!J269,"-garden-to-go-lithuanian.jpg")),
IF($C$1="Maltesisch - MT",HYPERLINK(CONCATENATE("https://www.saflax.de/0-WVK-Retail/Bilder-Pictures/SAFLAX-",'Basis-Tabelle-Samen'!Q269,"-",'Basis-Tabelle-Samen'!J269,"-garden-to-go-maltese.jpg")),
IF($C$1="Niederländisch - NL",HYPERLINK(CONCATENATE("https://www.saflax.de/0-WVK-Retail/Bilder-Pictures/SAFLAX-",'Basis-Tabelle-Samen'!Q269,"-",'Basis-Tabelle-Samen'!J269,"-garden-to-go-dutch.jpg")),
IF($C$1="Norwegisch - NO",HYPERLINK(CONCATENATE("https://www.saflax.de/0-WVK-Retail/Bilder-Pictures/SAFLAX-",'Basis-Tabelle-Samen'!Q269,"-",'Basis-Tabelle-Samen'!J269,"-garden-to-go-nowegian.jpg")),
IF($C$1="Polnisch - PL",HYPERLINK(CONCATENATE("https://www.saflax.de/0-WVK-Retail/Bilder-Pictures/SAFLAX-",'Basis-Tabelle-Samen'!Q269,"-",'Basis-Tabelle-Samen'!J269,"-garden-to-go-polish.jpg")),
IF($C$1="Portugiesisch - PT",HYPERLINK(CONCATENATE("https://www.saflax.de/0-WVK-Retail/Bilder-Pictures/SAFLAX-",'Basis-Tabelle-Samen'!Q269,"-",'Basis-Tabelle-Samen'!J269,"-garden-to-go-portuguese.jpg")),
IF($C$1="Rumänisch - RO",HYPERLINK(CONCATENATE("https://www.saflax.de/0-WVK-Retail/Bilder-Pictures/SAFLAX-",'Basis-Tabelle-Samen'!Q269,"-",'Basis-Tabelle-Samen'!J269,"-garden-to-go-romanian.jpg")),
IF($C$1="Schwedisch - SE",HYPERLINK(CONCATENATE("https://www.saflax.de/0-WVK-Retail/Bilder-Pictures/SAFLAX-",'Basis-Tabelle-Samen'!Q269,"-",'Basis-Tabelle-Samen'!J269,"-garden-to-go-swedish.jpg")),
IF($C$1="Slowakisch - SK",HYPERLINK(CONCATENATE("https://www.saflax.de/0-WVK-Retail/Bilder-Pictures/SAFLAX-",'Basis-Tabelle-Samen'!Q269,"-",'Basis-Tabelle-Samen'!J269,"-garden-to-go-slovak.jpg")),
IF($C$1="Slowenisch - SI",HYPERLINK(CONCATENATE("https://www.saflax.de/0-WVK-Retail/Bilder-Pictures/SAFLAX-",'Basis-Tabelle-Samen'!Q269,"-",'Basis-Tabelle-Samen'!J269,"-garden-to-go-slovenian.jpg")),
IF($C$1="Spanisch - ES",HYPERLINK(CONCATENATE("https://www.saflax.de/0-WVK-Retail/Bilder-Pictures/SAFLAX-",'Basis-Tabelle-Samen'!Q269,"-",'Basis-Tabelle-Samen'!J269,"-garden-to-go-spanish.jpg")),
IF($C$1="Tschechisch - CZ",HYPERLINK(CONCATENATE("https://www.saflax.de/0-WVK-Retail/Bilder-Pictures/SAFLAX-",'Basis-Tabelle-Samen'!Q269,"-",'Basis-Tabelle-Samen'!J269,"-garden-to-go-czech.jpg")),
IF($C$1="Türkisch - TR",HYPERLINK(CONCATENATE("https://www.saflax.de/0-WVK-Retail/Bilder-Pictures/SAFLAX-",'Basis-Tabelle-Samen'!Q269,"-",'Basis-Tabelle-Samen'!J269,"-garden-to-go-turkish.jpg")),
IF($C$1="Ungarisch - HU",HYPERLINK(CONCATENATE("https://www.saflax.de/0-WVK-Retail/Bilder-Pictures/SAFLAX-",'Basis-Tabelle-Samen'!Q269,"-",'Basis-Tabelle-Samen'!J269,"-garden-to-go-hungarian.jpg")),
" ACHTUNG")))))))))))))))))))))))))))))</f>
        <v>https://www.saflax.de/0-WVK-Retail/Bilder-Pictures/SAFLAX-53322-phyllostachys-pubescens-garden-to-go-english.jpg</v>
      </c>
      <c r="AP263" s="330" t="str">
        <f>IF(K263&lt;1,"",
IF($C$1="Bulgarisch - BG",HYPERLINK(CONCATENATE("https://www.saflax.de/0-WVK-Retail/Bilder-Pictures/SAFLAX-",'Basis-Tabelle-Samen'!T269,"-",'Basis-Tabelle-Samen'!J269,"-cultivation-set-bulgarian.jpg")),
IF($C$1="Dänisch - DK",HYPERLINK(CONCATENATE("https://www.saflax.de/0-WVK-Retail/Bilder-Pictures/SAFLAX-",'Basis-Tabelle-Samen'!T269,"-",'Basis-Tabelle-Samen'!J269,"-cultivation-set-danish.jpg")),
IF($C$1="Deutsch - DE",HYPERLINK(CONCATENATE("https://www.saflax.de/0-WVK-Retail/Bilder-Pictures/SAFLAX-",'Basis-Tabelle-Samen'!T269,"-",'Basis-Tabelle-Samen'!J269,"-cultivation-set-german.jpg")),
IF($C$1="Englisch - UK",HYPERLINK(CONCATENATE("https://www.saflax.de/0-WVK-Retail/Bilder-Pictures/SAFLAX-",'Basis-Tabelle-Samen'!T269,"-",'Basis-Tabelle-Samen'!J269,"-cultivation-set-english.jpg")),
IF($C$1="Estnisch - EE",HYPERLINK(CONCATENATE("https://www.saflax.de/0-WVK-Retail/Bilder-Pictures/SAFLAX-",'Basis-Tabelle-Samen'!T269,"-",'Basis-Tabelle-Samen'!J269,"-cultivation-set-estonian.jpg")),
IF($C$1="Finnisch - FI",HYPERLINK(CONCATENATE("https://www.saflax.de/0-WVK-Retail/Bilder-Pictures/SAFLAX-",'Basis-Tabelle-Samen'!T269,"-",'Basis-Tabelle-Samen'!J269,"-cultivation-set-finnish.jpg")),
IF($C$1="Französisch - FR",HYPERLINK(CONCATENATE("https://www.saflax.de/0-WVK-Retail/Bilder-Pictures/SAFLAX-",'Basis-Tabelle-Samen'!T269,"-",'Basis-Tabelle-Samen'!J269,"-cultivation-set-french.jpg")),
IF($C$1="Griechisch - GR",HYPERLINK(CONCATENATE("https://www.saflax.de/0-WVK-Retail/Bilder-Pictures/SAFLAX-",'Basis-Tabelle-Samen'!T269,"-",'Basis-Tabelle-Samen'!J269,"-cultivation-set-greek.jpg")),
IF($C$1="Irisch - IE",HYPERLINK(CONCATENATE("https://www.saflax.de/0-WVK-Retail/Bilder-Pictures/SAFLAX-",'Basis-Tabelle-Samen'!T269,"-",'Basis-Tabelle-Samen'!J269,"-cultivation-set-irish.jpg")),
IF($C$1="Isländisch - IS",HYPERLINK(CONCATENATE("https://www.saflax.de/0-WVK-Retail/Bilder-Pictures/SAFLAX-",'Basis-Tabelle-Samen'!T269,"-",'Basis-Tabelle-Samen'!J269,"-cultivation-set-icelandic.jpg")),
IF($C$1="Italienisch - IT",HYPERLINK(CONCATENATE("https://www.saflax.de/0-WVK-Retail/Bilder-Pictures/SAFLAX-",'Basis-Tabelle-Samen'!T269,"-",'Basis-Tabelle-Samen'!J269,"-cultivation-set-italian.jpg")),
IF($C$1="Japanisch - JP",HYPERLINK(CONCATENATE("https://www.saflax.de/0-WVK-Retail/Bilder-Pictures/SAFLAX-",'Basis-Tabelle-Samen'!T269,"-",'Basis-Tabelle-Samen'!J269,"-cultivation-set-japanese.jpg")),
IF($C$1="Kroatisch - HR",HYPERLINK(CONCATENATE("https://www.saflax.de/0-WVK-Retail/Bilder-Pictures/SAFLAX-",'Basis-Tabelle-Samen'!T269,"-",'Basis-Tabelle-Samen'!J269,"-cultivation-set-croatian.jpg")),
IF($C$1="Lettisch - LV",HYPERLINK(CONCATENATE("https://www.saflax.de/0-WVK-Retail/Bilder-Pictures/SAFLAX-",'Basis-Tabelle-Samen'!T269,"-",'Basis-Tabelle-Samen'!J269,"-cultivation-set-latvian.jpg")),
IF($C$1="Litauisch - LT",HYPERLINK(CONCATENATE("https://www.saflax.de/0-WVK-Retail/Bilder-Pictures/SAFLAX-",'Basis-Tabelle-Samen'!T269,"-",'Basis-Tabelle-Samen'!J269,"-cultivation-set-lithuanian.jpg")),
IF($C$1="Maltesisch - MT",HYPERLINK(CONCATENATE("https://www.saflax.de/0-WVK-Retail/Bilder-Pictures/SAFLAX-",'Basis-Tabelle-Samen'!T269,"-",'Basis-Tabelle-Samen'!J269,"-cultivation-set-maltese.jpg")),
IF($C$1="Niederländisch - NL",HYPERLINK(CONCATENATE("https://www.saflax.de/0-WVK-Retail/Bilder-Pictures/SAFLAX-",'Basis-Tabelle-Samen'!T269,"-",'Basis-Tabelle-Samen'!J269,"-cultivation-set-dutch.jpg")),
IF($C$1="Norwegisch - NO",HYPERLINK(CONCATENATE("https://www.saflax.de/0-WVK-Retail/Bilder-Pictures/SAFLAX-",'Basis-Tabelle-Samen'!T269,"-",'Basis-Tabelle-Samen'!J269,"-cultivation-set-nowegian.jpg")),
IF($C$1="Polnisch - PL",HYPERLINK(CONCATENATE("https://www.saflax.de/0-WVK-Retail/Bilder-Pictures/SAFLAX-",'Basis-Tabelle-Samen'!T269,"-",'Basis-Tabelle-Samen'!J269,"-cultivation-set-polish.jpg")),
IF($C$1="Portugiesisch - PT",HYPERLINK(CONCATENATE("https://www.saflax.de/0-WVK-Retail/Bilder-Pictures/SAFLAX-",'Basis-Tabelle-Samen'!T269,"-",'Basis-Tabelle-Samen'!J269,"-cultivation-set-portuguese.jpg")),
IF($C$1="Rumänisch - RO",HYPERLINK(CONCATENATE("https://www.saflax.de/0-WVK-Retail/Bilder-Pictures/SAFLAX-",'Basis-Tabelle-Samen'!T269,"-",'Basis-Tabelle-Samen'!J269,"-cultivation-set-romanian.jpg")),
IF($C$1="Schwedisch - SE",HYPERLINK(CONCATENATE("https://www.saflax.de/0-WVK-Retail/Bilder-Pictures/SAFLAX-",'Basis-Tabelle-Samen'!T269,"-",'Basis-Tabelle-Samen'!J269,"-cultivation-set-swedish.jpg")),
IF($C$1="Slowakisch - SK",HYPERLINK(CONCATENATE("https://www.saflax.de/0-WVK-Retail/Bilder-Pictures/SAFLAX-",'Basis-Tabelle-Samen'!T269,"-",'Basis-Tabelle-Samen'!J269,"-cultivation-set-slovak.jpg")),
IF($C$1="Slowenisch - SI",HYPERLINK(CONCATENATE("https://www.saflax.de/0-WVK-Retail/Bilder-Pictures/SAFLAX-",'Basis-Tabelle-Samen'!T269,"-",'Basis-Tabelle-Samen'!J269,"-cultivation-set-slovenian.jpg")),
IF($C$1="Spanisch - ES",HYPERLINK(CONCATENATE("https://www.saflax.de/0-WVK-Retail/Bilder-Pictures/SAFLAX-",'Basis-Tabelle-Samen'!T269,"-",'Basis-Tabelle-Samen'!J269,"-cultivation-set-spanish.jpg")),
IF($C$1="Tschechisch - CZ",HYPERLINK(CONCATENATE("https://www.saflax.de/0-WVK-Retail/Bilder-Pictures/SAFLAX-",'Basis-Tabelle-Samen'!T269,"-",'Basis-Tabelle-Samen'!J269,"-cultivation-set-czech.jpg")),
IF($C$1="Türkisch - TR",HYPERLINK(CONCATENATE("https://www.saflax.de/0-WVK-Retail/Bilder-Pictures/SAFLAX-",'Basis-Tabelle-Samen'!T269,"-",'Basis-Tabelle-Samen'!J269,"-cultivation-set-turkish.jpg")),
IF($C$1="Ungarisch - HU",HYPERLINK(CONCATENATE("https://www.saflax.de/0-WVK-Retail/Bilder-Pictures/SAFLAX-",'Basis-Tabelle-Samen'!T269,"-",'Basis-Tabelle-Samen'!J269,"-cultivation-set-hungarian.jpg")),
" ACHTUNG")))))))))))))))))))))))))))))</f>
        <v>https://www.saflax.de/0-WVK-Retail/Bilder-Pictures/SAFLAX-33322-phyllostachys-pubescens-cultivation-set-english.jpg</v>
      </c>
      <c r="AQ263" s="330" t="str">
        <f>IF(L263&lt;1,"",
IF($C$1="Bulgarisch - BG",HYPERLINK(CONCATENATE("https://www.saflax.de/0-WVK-Retail/Bilder-Pictures/SAFLAX-",'Basis-Tabelle-Samen'!W269,"-",'Basis-Tabelle-Samen'!J269,"-garden-in-the-bag-bulgarian.jpg")),
IF($C$1="Dänisch - DK",HYPERLINK(CONCATENATE("https://www.saflax.de/0-WVK-Retail/Bilder-Pictures/SAFLAX-",'Basis-Tabelle-Samen'!W269,"-",'Basis-Tabelle-Samen'!J269,"-garden-in-the-bag-danish.jpg")),
IF($C$1="Deutsch - DE",HYPERLINK(CONCATENATE("https://www.saflax.de/0-WVK-Retail/Bilder-Pictures/SAFLAX-",'Basis-Tabelle-Samen'!W269,"-",'Basis-Tabelle-Samen'!J269,"-garden-in-the-bag-german.jpg")),
IF($C$1="Englisch - UK",HYPERLINK(CONCATENATE("https://www.saflax.de/0-WVK-Retail/Bilder-Pictures/SAFLAX-",'Basis-Tabelle-Samen'!W269,"-",'Basis-Tabelle-Samen'!J269,"-garden-in-the-bag-english.jpg")),
IF($C$1="Estnisch - EE",HYPERLINK(CONCATENATE("https://www.saflax.de/0-WVK-Retail/Bilder-Pictures/SAFLAX-",'Basis-Tabelle-Samen'!W269,"-",'Basis-Tabelle-Samen'!J269,"-garden-in-the-bag-estonian.jpg")),
IF($C$1="Finnisch - FI",HYPERLINK(CONCATENATE("https://www.saflax.de/0-WVK-Retail/Bilder-Pictures/SAFLAX-",'Basis-Tabelle-Samen'!W269,"-",'Basis-Tabelle-Samen'!J269,"-garden-in-the-bag-finnish.jpg")),
IF($C$1="Französisch - FR",HYPERLINK(CONCATENATE("https://www.saflax.de/0-WVK-Retail/Bilder-Pictures/SAFLAX-",'Basis-Tabelle-Samen'!W269,"-",'Basis-Tabelle-Samen'!J269,"-garden-in-the-bag-french.jpg")),
IF($C$1="Griechisch - GR",HYPERLINK(CONCATENATE("https://www.saflax.de/0-WVK-Retail/Bilder-Pictures/SAFLAX-",'Basis-Tabelle-Samen'!W269,"-",'Basis-Tabelle-Samen'!J269,"-garden-in-the-bag-greek.jpg")),
IF($C$1="Irisch - IE",HYPERLINK(CONCATENATE("https://www.saflax.de/0-WVK-Retail/Bilder-Pictures/SAFLAX-",'Basis-Tabelle-Samen'!W269,"-",'Basis-Tabelle-Samen'!J269,"-garden-in-the-bag-irish.jpg")),
IF($C$1="Isländisch - IS",HYPERLINK(CONCATENATE("https://www.saflax.de/0-WVK-Retail/Bilder-Pictures/SAFLAX-",'Basis-Tabelle-Samen'!W269,"-",'Basis-Tabelle-Samen'!J269,"-garden-in-the-bag-icelandic.jpg")),
IF($C$1="Italienisch - IT",HYPERLINK(CONCATENATE("https://www.saflax.de/0-WVK-Retail/Bilder-Pictures/SAFLAX-",'Basis-Tabelle-Samen'!W269,"-",'Basis-Tabelle-Samen'!J269,"-garden-in-the-bag-italian.jpg")),
IF($C$1="Japanisch - JP",HYPERLINK(CONCATENATE("https://www.saflax.de/0-WVK-Retail/Bilder-Pictures/SAFLAX-",'Basis-Tabelle-Samen'!W269,"-",'Basis-Tabelle-Samen'!J269,"-garden-in-the-bag-japanese.jpg")),
IF($C$1="Kroatisch - HR",HYPERLINK(CONCATENATE("https://www.saflax.de/0-WVK-Retail/Bilder-Pictures/SAFLAX-",'Basis-Tabelle-Samen'!W269,"-",'Basis-Tabelle-Samen'!J269,"-garden-in-the-bag-croatian.jpg")),
IF($C$1="Lettisch - LV",HYPERLINK(CONCATENATE("https://www.saflax.de/0-WVK-Retail/Bilder-Pictures/SAFLAX-",'Basis-Tabelle-Samen'!W269,"-",'Basis-Tabelle-Samen'!J269,"-garden-in-the-bag-latvian.jpg")),
IF($C$1="Litauisch - LT",HYPERLINK(CONCATENATE("https://www.saflax.de/0-WVK-Retail/Bilder-Pictures/SAFLAX-",'Basis-Tabelle-Samen'!W269,"-",'Basis-Tabelle-Samen'!J269,"-garden-in-the-bag-lithuanian.jpg")),
IF($C$1="Maltesisch - MT",HYPERLINK(CONCATENATE("https://www.saflax.de/0-WVK-Retail/Bilder-Pictures/SAFLAX-",'Basis-Tabelle-Samen'!W269,"-",'Basis-Tabelle-Samen'!J269,"-garden-in-the-bag-maltese.jpg")),
IF($C$1="Niederländisch - NL",HYPERLINK(CONCATENATE("https://www.saflax.de/0-WVK-Retail/Bilder-Pictures/SAFLAX-",'Basis-Tabelle-Samen'!W269,"-",'Basis-Tabelle-Samen'!J269,"-garden-in-the-bag-dutch.jpg")),
IF($C$1="Norwegisch - NO",HYPERLINK(CONCATENATE("https://www.saflax.de/0-WVK-Retail/Bilder-Pictures/SAFLAX-",'Basis-Tabelle-Samen'!W269,"-",'Basis-Tabelle-Samen'!J269,"-garden-in-the-bag-nowegian.jpg")),
IF($C$1="Polnisch - PL",HYPERLINK(CONCATENATE("https://www.saflax.de/0-WVK-Retail/Bilder-Pictures/SAFLAX-",'Basis-Tabelle-Samen'!W269,"-",'Basis-Tabelle-Samen'!J269,"-garden-in-the-bag-polish.jpg")),
IF($C$1="Portugiesisch - PT",HYPERLINK(CONCATENATE("https://www.saflax.de/0-WVK-Retail/Bilder-Pictures/SAFLAX-",'Basis-Tabelle-Samen'!W269,"-",'Basis-Tabelle-Samen'!J269,"-garden-in-the-bag-portuguese.jpg")),
IF($C$1="Rumänisch - RO",HYPERLINK(CONCATENATE("https://www.saflax.de/0-WVK-Retail/Bilder-Pictures/SAFLAX-",'Basis-Tabelle-Samen'!W269,"-",'Basis-Tabelle-Samen'!J269,"-garden-in-the-bag-romanian.jpg")),
IF($C$1="Schwedisch - SE",HYPERLINK(CONCATENATE("https://www.saflax.de/0-WVK-Retail/Bilder-Pictures/SAFLAX-",'Basis-Tabelle-Samen'!W269,"-",'Basis-Tabelle-Samen'!J269,"-garden-in-the-bag-swedish.jpg")),
IF($C$1="Slowakisch - SK",HYPERLINK(CONCATENATE("https://www.saflax.de/0-WVK-Retail/Bilder-Pictures/SAFLAX-",'Basis-Tabelle-Samen'!W269,"-",'Basis-Tabelle-Samen'!J269,"-garden-in-the-bag-slovak.jpg")),
IF($C$1="Slowenisch - SI",HYPERLINK(CONCATENATE("https://www.saflax.de/0-WVK-Retail/Bilder-Pictures/SAFLAX-",'Basis-Tabelle-Samen'!W269,"-",'Basis-Tabelle-Samen'!J269,"-garden-in-the-bag-slovenian.jpg")),
IF($C$1="Spanisch - ES",HYPERLINK(CONCATENATE("https://www.saflax.de/0-WVK-Retail/Bilder-Pictures/SAFLAX-",'Basis-Tabelle-Samen'!W269,"-",'Basis-Tabelle-Samen'!J269,"-garden-in-the-bag-spanish.jpg")),
IF($C$1="Tschechisch - CZ",HYPERLINK(CONCATENATE("https://www.saflax.de/0-WVK-Retail/Bilder-Pictures/SAFLAX-",'Basis-Tabelle-Samen'!W269,"-",'Basis-Tabelle-Samen'!J269,"-garden-in-the-bag-czech.jpg")),
IF($C$1="Türkisch - TR",HYPERLINK(CONCATENATE("https://www.saflax.de/0-WVK-Retail/Bilder-Pictures/SAFLAX-",'Basis-Tabelle-Samen'!W269,"-",'Basis-Tabelle-Samen'!J269,"-garden-in-the-bag-turkish.jpg")),
IF($C$1="Ungarisch - HU",HYPERLINK(CONCATENATE("https://www.saflax.de/0-WVK-Retail/Bilder-Pictures/SAFLAX-",'Basis-Tabelle-Samen'!W269,"-",'Basis-Tabelle-Samen'!J269,"-garden-in-the-bag-hungarian.jpg")),
" ACHTUNG")))))))))))))))))))))))))))))</f>
        <v>https://www.saflax.de/0-WVK-Retail/Bilder-Pictures/SAFLAX-63322-phyllostachys-pubescens-garden-in-the-bag-english.jpg</v>
      </c>
    </row>
    <row r="264" spans="1:43" ht="17.100000000000001" customHeight="1" x14ac:dyDescent="0.2">
      <c r="A264" s="318" t="str">
        <f>IF('Basis-Tabelle-Samen'!A263="","",IF($C$1="Deutsch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64" s="319" t="str">
        <f>'Basis-Tabelle-Samen'!I263</f>
        <v>Stipa calamagrostis</v>
      </c>
      <c r="C264" s="316" t="str">
        <f>IF($C$1="Bulgarisch - BG",'Basis-Tabelle-Samen'!Z263,
IF($C$1="Dänisch - DK",'Basis-Tabelle-Samen'!AA263,
IF($C$1="Deutsch - DE",'Basis-Tabelle-Samen'!AB263,
IF($C$1="Englisch - UK",'Basis-Tabelle-Samen'!AC263,
IF($C$1="Estnisch - EE",'Basis-Tabelle-Samen'!AD263,
IF($C$1="Finnisch - FI",'Basis-Tabelle-Samen'!AE263,
IF($C$1="Französisch - FR",'Basis-Tabelle-Samen'!AF263,
IF($C$1="Griechisch - GR",'Basis-Tabelle-Samen'!AG263,
IF($C$1="Irisch - IE",'Basis-Tabelle-Samen'!AH263,
IF($C$1="Isländisch - IS",'Basis-Tabelle-Samen'!AI263,
IF($C$1="Italienisch - IT",'Basis-Tabelle-Samen'!AJ263,
IF($C$1="Japanisch - JP",'Basis-Tabelle-Samen'!AK263,
IF($C$1="Kroatisch - HR",'Basis-Tabelle-Samen'!AL263,
IF($C$1="Lettisch - LV",'Basis-Tabelle-Samen'!AM263,
IF($C$1="Litauisch - LT",'Basis-Tabelle-Samen'!AN263,
IF($C$1="Maltesisch - MT",'Basis-Tabelle-Samen'!AO263,
IF($C$1="Niederländisch - NL",'Basis-Tabelle-Samen'!AP263,
IF($C$1="Norwegisch - NO",'Basis-Tabelle-Samen'!AQ263,
IF($C$1="Polnisch - PL",'Basis-Tabelle-Samen'!AR263,
IF($C$1="Portugiesisch - PT",'Basis-Tabelle-Samen'!AS263,
IF($C$1="Rumänisch - RO",'Basis-Tabelle-Samen'!AT263,
IF($C$1="Schwedisch - SE",'Basis-Tabelle-Samen'!AU263,
IF($C$1="Slowakisch - SK",'Basis-Tabelle-Samen'!AV263,
IF($C$1="Slowenisch - SI",'Basis-Tabelle-Samen'!AW263,
IF($C$1="Spanisch - ES",'Basis-Tabelle-Samen'!AX263,
IF($C$1="Tschechisch - CZ",'Basis-Tabelle-Samen'!AY263,
IF($C$1="Türkisch - TR",'Basis-Tabelle-Samen'!AZ263,
IF($C$1="Ungarisch - HU",'Basis-Tabelle-Samen'!BA263,
" ACHTUNG"))))))))))))))))))))))))))))</f>
        <v>Feather Grass / Pheasant's Tail Grass</v>
      </c>
      <c r="D264" s="320">
        <f>'Basis-Tabelle-Samen'!F263</f>
        <v>50</v>
      </c>
      <c r="E264" s="321" t="str">
        <f>'Basis-Tabelle-Samen'!H263</f>
        <v>7 %</v>
      </c>
      <c r="F264" s="322" t="str">
        <f>IF('Basis-Tabelle-Samen'!G263="","",'Basis-Tabelle-Samen'!G263)</f>
        <v>06</v>
      </c>
      <c r="G264" s="320">
        <f>'Basis-Tabelle-Samen'!C263</f>
        <v>13309</v>
      </c>
      <c r="H264" s="323">
        <f>'Basis-Tabelle-Samen'!D263</f>
        <v>4055473133096</v>
      </c>
      <c r="I264" s="324">
        <f>'Basis-Tabelle-Samen'!E263</f>
        <v>1.85</v>
      </c>
      <c r="J264" s="325">
        <f t="shared" si="4"/>
        <v>12</v>
      </c>
      <c r="K264" s="326">
        <f>'Basis-Tabelle-Samen'!K263</f>
        <v>73309</v>
      </c>
      <c r="L264" s="323">
        <f>'Basis-Tabelle-Samen'!L263</f>
        <v>4055473733098</v>
      </c>
      <c r="M264" s="324">
        <f>'Basis-Tabelle-Samen'!M263</f>
        <v>2.4500000000000002</v>
      </c>
      <c r="N264" s="326">
        <f>IF(K264&lt;1,"",'3'!$I$15)</f>
        <v>15</v>
      </c>
      <c r="O264" s="327">
        <f>IF(K264&lt;1,"",'3'!$J$11)</f>
        <v>90</v>
      </c>
      <c r="P264" s="326">
        <f>'Basis-Tabelle-Samen'!N263</f>
        <v>83309</v>
      </c>
      <c r="Q264" s="323">
        <f>'Basis-Tabelle-Samen'!O263</f>
        <v>4055473833095</v>
      </c>
      <c r="R264" s="328">
        <f>'Basis-Tabelle-Samen'!P263</f>
        <v>3.75</v>
      </c>
      <c r="S264" s="326">
        <f>IF(R264&lt;1,"",'3'!$M$15)</f>
        <v>18</v>
      </c>
      <c r="T264" s="327">
        <f>IF(R264&lt;1,"",'3'!$N$11)</f>
        <v>72</v>
      </c>
      <c r="U264" s="326">
        <f>'Basis-Tabelle-Samen'!Q263</f>
        <v>53309</v>
      </c>
      <c r="V264" s="323">
        <f>'Basis-Tabelle-Samen'!R263</f>
        <v>4055473533094</v>
      </c>
      <c r="W264" s="324">
        <f>'Basis-Tabelle-Samen'!S263</f>
        <v>4.95</v>
      </c>
      <c r="X264" s="326">
        <f>IF(U264&lt;1,"",'3'!$Q$15)</f>
        <v>6</v>
      </c>
      <c r="Y264" s="327">
        <f>IF(U264&lt;1,"",'3'!$R$11)</f>
        <v>24</v>
      </c>
      <c r="Z264" s="326">
        <f>'Basis-Tabelle-Samen'!T263</f>
        <v>33309</v>
      </c>
      <c r="AA264" s="323">
        <f>'Basis-Tabelle-Samen'!U263</f>
        <v>4055473333090</v>
      </c>
      <c r="AB264" s="324">
        <f>'Basis-Tabelle-Samen'!V263</f>
        <v>6.75</v>
      </c>
      <c r="AC264" s="326">
        <f>IF(Z264&lt;1,"",'3'!$U$15)</f>
        <v>6</v>
      </c>
      <c r="AD264" s="327">
        <f>IF(Z264&lt;1,"",'3'!$V$11)</f>
        <v>24</v>
      </c>
      <c r="AE264" s="326">
        <f>'Basis-Tabelle-Samen'!W263</f>
        <v>63309</v>
      </c>
      <c r="AF264" s="323">
        <f>'Basis-Tabelle-Samen'!X263</f>
        <v>4055473633091</v>
      </c>
      <c r="AG264" s="324">
        <f>'Basis-Tabelle-Samen'!Y263</f>
        <v>2.95</v>
      </c>
      <c r="AH264" s="326">
        <f>IF(AE264&lt;1,"",'3'!$Y$15)</f>
        <v>8</v>
      </c>
      <c r="AI264" s="327">
        <f>IF(AE264&lt;1,"",'3'!$Z$11)</f>
        <v>64</v>
      </c>
      <c r="AJ264" s="315"/>
      <c r="AK264" s="316" t="str">
        <f>IF(G264&lt;1,"",
IF($C$1="Bulgarisch - BG",HYPERLINK(CONCATENATE("https://www.saflax.de/0-WVK-Retail/Bilder-Pictures/SAFLAX-",'Basis-Tabelle-Samen'!C263,"-",'Basis-Tabelle-Samen'!J263,"-seed-package-front-cr-bulgarian.jpg")),
IF($C$1="Dänisch - DK",HYPERLINK(CONCATENATE("https://www.saflax.de/0-WVK-Retail/Bilder-Pictures/SAFLAX-",'Basis-Tabelle-Samen'!C263,"-",'Basis-Tabelle-Samen'!J263,"-seed-package-front-cr-danish.jpg")),
IF($C$1="Deutsch - DE",HYPERLINK(CONCATENATE("https://www.saflax.de/0-WVK-Retail/Bilder-Pictures/SAFLAX-",'Basis-Tabelle-Samen'!C263,"-",'Basis-Tabelle-Samen'!J263,"-seed-package-front-cr-german.jpg")),
IF($C$1="Englisch - UK",HYPERLINK(CONCATENATE("https://www.saflax.de/0-WVK-Retail/Bilder-Pictures/SAFLAX-",'Basis-Tabelle-Samen'!C263,"-",'Basis-Tabelle-Samen'!J263,"-seed-package-front-cr-english.jpg")),
IF($C$1="Estnisch - EE",HYPERLINK(CONCATENATE("https://www.saflax.de/0-WVK-Retail/Bilder-Pictures/SAFLAX-",'Basis-Tabelle-Samen'!C263,"-",'Basis-Tabelle-Samen'!J263,"-seed-package-front-cr-estonian.jpg")),
IF($C$1="Finnisch - FI",HYPERLINK(CONCATENATE("https://www.saflax.de/0-WVK-Retail/Bilder-Pictures/SAFLAX-",'Basis-Tabelle-Samen'!C263,"-",'Basis-Tabelle-Samen'!J263,"-seed-package-front-cr-finnish.jpg")),
IF($C$1="Französisch - FR",HYPERLINK(CONCATENATE("https://www.saflax.de/0-WVK-Retail/Bilder-Pictures/SAFLAX-",'Basis-Tabelle-Samen'!C263,"-",'Basis-Tabelle-Samen'!J263,"-seed-package-front-cr-french.jpg")),
IF($C$1="Griechisch - GR",HYPERLINK(CONCATENATE("https://www.saflax.de/0-WVK-Retail/Bilder-Pictures/SAFLAX-",'Basis-Tabelle-Samen'!C263,"-",'Basis-Tabelle-Samen'!J263,"-seed-package-front-cr-greek.jpg")),
IF($C$1="Irisch - IE",HYPERLINK(CONCATENATE("https://www.saflax.de/0-WVK-Retail/Bilder-Pictures/SAFLAX-",'Basis-Tabelle-Samen'!C263,"-",'Basis-Tabelle-Samen'!J263,"-seed-package-front-cr-irish.jpg")),
IF($C$1="Isländisch - IS",HYPERLINK(CONCATENATE("https://www.saflax.de/0-WVK-Retail/Bilder-Pictures/SAFLAX-",'Basis-Tabelle-Samen'!C263,"-",'Basis-Tabelle-Samen'!J263,"-seed-package-front-cr-icelandic.jpg")),
IF($C$1="Italienisch - IT",HYPERLINK(CONCATENATE("https://www.saflax.de/0-WVK-Retail/Bilder-Pictures/SAFLAX-",'Basis-Tabelle-Samen'!C263,"-",'Basis-Tabelle-Samen'!J263,"-seed-package-front-cr-italian.jpg")),
IF($C$1="Japanisch - JP",HYPERLINK(CONCATENATE("https://www.saflax.de/0-WVK-Retail/Bilder-Pictures/SAFLAX-",'Basis-Tabelle-Samen'!C263,"-",'Basis-Tabelle-Samen'!J263,"-seed-package-front-cr-japanese.jpg")),
IF($C$1="Kroatisch - HR",HYPERLINK(CONCATENATE("https://www.saflax.de/0-WVK-Retail/Bilder-Pictures/SAFLAX-",'Basis-Tabelle-Samen'!C263,"-",'Basis-Tabelle-Samen'!J263,"-seed-package-front-cr-croatian.jpg")),
IF($C$1="Lettisch - LV",HYPERLINK(CONCATENATE("https://www.saflax.de/0-WVK-Retail/Bilder-Pictures/SAFLAX-",'Basis-Tabelle-Samen'!C263,"-",'Basis-Tabelle-Samen'!J263,"-seed-package-front-cr-latvian.jpg")),
IF($C$1="Litauisch - LT",HYPERLINK(CONCATENATE("https://www.saflax.de/0-WVK-Retail/Bilder-Pictures/SAFLAX-",'Basis-Tabelle-Samen'!C263,"-",'Basis-Tabelle-Samen'!J263,"-seed-package-front-cr-lithuanian.jpg")),
IF($C$1="Maltesisch - MT",HYPERLINK(CONCATENATE("https://www.saflax.de/0-WVK-Retail/Bilder-Pictures/SAFLAX-",'Basis-Tabelle-Samen'!C263,"-",'Basis-Tabelle-Samen'!J263,"-seed-package-front-cr-maltese.jpg")),
IF($C$1="Niederländisch - NL",HYPERLINK(CONCATENATE("https://www.saflax.de/0-WVK-Retail/Bilder-Pictures/SAFLAX-",'Basis-Tabelle-Samen'!C263,"-",'Basis-Tabelle-Samen'!J263,"-seed-package-front-cr-dutch.jpg")),
IF($C$1="Norwegisch - NO",HYPERLINK(CONCATENATE("https://www.saflax.de/0-WVK-Retail/Bilder-Pictures/SAFLAX-",'Basis-Tabelle-Samen'!C263,"-",'Basis-Tabelle-Samen'!J263,"-seed-package-front-cr-nowegian.jpg")),
IF($C$1="Polnisch - PL",HYPERLINK(CONCATENATE("https://www.saflax.de/0-WVK-Retail/Bilder-Pictures/SAFLAX-",'Basis-Tabelle-Samen'!C263,"-",'Basis-Tabelle-Samen'!J263,"-seed-package-front-cr-polish.jpg")),
IF($C$1="Portugiesisch - PT",HYPERLINK(CONCATENATE("https://www.saflax.de/0-WVK-Retail/Bilder-Pictures/SAFLAX-",'Basis-Tabelle-Samen'!C263,"-",'Basis-Tabelle-Samen'!J263,"-seed-package-front-cr-portuguese.jpg")),
IF($C$1="Rumänisch - RO",HYPERLINK(CONCATENATE("https://www.saflax.de/0-WVK-Retail/Bilder-Pictures/SAFLAX-",'Basis-Tabelle-Samen'!C263,"-",'Basis-Tabelle-Samen'!J263,"-seed-package-front-cr-romanian.jpg")),
IF($C$1="Schwedisch - SE",HYPERLINK(CONCATENATE("https://www.saflax.de/0-WVK-Retail/Bilder-Pictures/SAFLAX-",'Basis-Tabelle-Samen'!C263,"-",'Basis-Tabelle-Samen'!J263,"-seed-package-front-cr-swedish.jpg")),
IF($C$1="Slowakisch - SK",HYPERLINK(CONCATENATE("https://www.saflax.de/0-WVK-Retail/Bilder-Pictures/SAFLAX-",'Basis-Tabelle-Samen'!C263,"-",'Basis-Tabelle-Samen'!J263,"-seed-package-front-cr-slovak.jpg")),
IF($C$1="Slowenisch - SI",HYPERLINK(CONCATENATE("https://www.saflax.de/0-WVK-Retail/Bilder-Pictures/SAFLAX-",'Basis-Tabelle-Samen'!C263,"-",'Basis-Tabelle-Samen'!J263,"-seed-package-front-cr-slovenian.jpg")),
IF($C$1="Spanisch - ES",HYPERLINK(CONCATENATE("https://www.saflax.de/0-WVK-Retail/Bilder-Pictures/SAFLAX-",'Basis-Tabelle-Samen'!C263,"-",'Basis-Tabelle-Samen'!J263,"-seed-package-front-cr-spanish.jpg")),
IF($C$1="Tschechisch - CZ",HYPERLINK(CONCATENATE("https://www.saflax.de/0-WVK-Retail/Bilder-Pictures/SAFLAX-",'Basis-Tabelle-Samen'!C263,"-",'Basis-Tabelle-Samen'!J263,"-seed-package-front-cr-czech.jpg")),
IF($C$1="Türkisch - TR",HYPERLINK(CONCATENATE("https://www.saflax.de/0-WVK-Retail/Bilder-Pictures/SAFLAX-",'Basis-Tabelle-Samen'!C263,"-",'Basis-Tabelle-Samen'!J263,"-seed-package-front-cr-turkish.jpg")),
IF($C$1="Ungarisch - HU",HYPERLINK(CONCATENATE("https://www.saflax.de/0-WVK-Retail/Bilder-Pictures/SAFLAX-",'Basis-Tabelle-Samen'!C263,"-",'Basis-Tabelle-Samen'!J263,"-seed-package-front-cr-hungarian.jpg")),
" ACHTUNG")))))))))))))))))))))))))))))</f>
        <v>https://www.saflax.de/0-WVK-Retail/Bilder-Pictures/SAFLAX-13309-stipa-calamagrostis-seed-package-front-cr-english.jpg</v>
      </c>
      <c r="AL264" s="330" t="str">
        <f>IF(G264&lt;1,"",
IF($C$1="Bulgarisch - BG",HYPERLINK(CONCATENATE("https://www.saflax.de/0-WVK-Retail/Bilder-Pictures/SAFLAX-",'Basis-Tabelle-Samen'!C263,"-",'Basis-Tabelle-Samen'!J263,"-seed-package-back-cr-bulgarian.jpg")),
IF($C$1="Dänisch - DK",HYPERLINK(CONCATENATE("https://www.saflax.de/0-WVK-Retail/Bilder-Pictures/SAFLAX-",'Basis-Tabelle-Samen'!C263,"-",'Basis-Tabelle-Samen'!J263,"-seed-package-back-cr-danish.jpg")),
IF($C$1="Deutsch - DE",HYPERLINK(CONCATENATE("https://www.saflax.de/0-WVK-Retail/Bilder-Pictures/SAFLAX-",'Basis-Tabelle-Samen'!C263,"-",'Basis-Tabelle-Samen'!J263,"-seed-package-back-cr-german.jpg")),
IF($C$1="Englisch - UK",HYPERLINK(CONCATENATE("https://www.saflax.de/0-WVK-Retail/Bilder-Pictures/SAFLAX-",'Basis-Tabelle-Samen'!C263,"-",'Basis-Tabelle-Samen'!J263,"-seed-package-back-cr-english.jpg")),
IF($C$1="Estnisch - EE",HYPERLINK(CONCATENATE("https://www.saflax.de/0-WVK-Retail/Bilder-Pictures/SAFLAX-",'Basis-Tabelle-Samen'!C263,"-",'Basis-Tabelle-Samen'!J263,"-seed-package-back-cr-estonian.jpg")),
IF($C$1="Finnisch - FI",HYPERLINK(CONCATENATE("https://www.saflax.de/0-WVK-Retail/Bilder-Pictures/SAFLAX-",'Basis-Tabelle-Samen'!C263,"-",'Basis-Tabelle-Samen'!J263,"-seed-package-back-cr-finnish.jpg")),
IF($C$1="Französisch - FR",HYPERLINK(CONCATENATE("https://www.saflax.de/0-WVK-Retail/Bilder-Pictures/SAFLAX-",'Basis-Tabelle-Samen'!C263,"-",'Basis-Tabelle-Samen'!J263,"-seed-package-back-cr-french.jpg")),
IF($C$1="Griechisch - GR",HYPERLINK(CONCATENATE("https://www.saflax.de/0-WVK-Retail/Bilder-Pictures/SAFLAX-",'Basis-Tabelle-Samen'!C263,"-",'Basis-Tabelle-Samen'!J263,"-seed-package-back-cr-greek.jpg")),
IF($C$1="Irisch - IE",HYPERLINK(CONCATENATE("https://www.saflax.de/0-WVK-Retail/Bilder-Pictures/SAFLAX-",'Basis-Tabelle-Samen'!C263,"-",'Basis-Tabelle-Samen'!J263,"-seed-package-back-cr-irish.jpg")),
IF($C$1="Isländisch - IS",HYPERLINK(CONCATENATE("https://www.saflax.de/0-WVK-Retail/Bilder-Pictures/SAFLAX-",'Basis-Tabelle-Samen'!C263,"-",'Basis-Tabelle-Samen'!J263,"-seed-package-back-cr-icelandic.jpg")),
IF($C$1="Italienisch - IT",HYPERLINK(CONCATENATE("https://www.saflax.de/0-WVK-Retail/Bilder-Pictures/SAFLAX-",'Basis-Tabelle-Samen'!C263,"-",'Basis-Tabelle-Samen'!J263,"-seed-package-back-cr-italian.jpg")),
IF($C$1="Japanisch - JP",HYPERLINK(CONCATENATE("https://www.saflax.de/0-WVK-Retail/Bilder-Pictures/SAFLAX-",'Basis-Tabelle-Samen'!C263,"-",'Basis-Tabelle-Samen'!J263,"-seed-package-back-cr-japanese.jpg")),
IF($C$1="Kroatisch - HR",HYPERLINK(CONCATENATE("https://www.saflax.de/0-WVK-Retail/Bilder-Pictures/SAFLAX-",'Basis-Tabelle-Samen'!C263,"-",'Basis-Tabelle-Samen'!J263,"-seed-package-back-cr-croatian.jpg")),
IF($C$1="Lettisch - LV",HYPERLINK(CONCATENATE("https://www.saflax.de/0-WVK-Retail/Bilder-Pictures/SAFLAX-",'Basis-Tabelle-Samen'!C263,"-",'Basis-Tabelle-Samen'!J263,"-seed-package-back-cr-latvian.jpg")),
IF($C$1="Litauisch - LT",HYPERLINK(CONCATENATE("https://www.saflax.de/0-WVK-Retail/Bilder-Pictures/SAFLAX-",'Basis-Tabelle-Samen'!C263,"-",'Basis-Tabelle-Samen'!J263,"-seed-package-back-cr-lithuanian.jpg")),
IF($C$1="Maltesisch - MT",HYPERLINK(CONCATENATE("https://www.saflax.de/0-WVK-Retail/Bilder-Pictures/SAFLAX-",'Basis-Tabelle-Samen'!C263,"-",'Basis-Tabelle-Samen'!J263,"-seed-package-back-cr-maltese.jpg")),
IF($C$1="Niederländisch - NL",HYPERLINK(CONCATENATE("https://www.saflax.de/0-WVK-Retail/Bilder-Pictures/SAFLAX-",'Basis-Tabelle-Samen'!C263,"-",'Basis-Tabelle-Samen'!J263,"-seed-package-back-cr-dutch.jpg")),
IF($C$1="Norwegisch - NO",HYPERLINK(CONCATENATE("https://www.saflax.de/0-WVK-Retail/Bilder-Pictures/SAFLAX-",'Basis-Tabelle-Samen'!C263,"-",'Basis-Tabelle-Samen'!J263,"-seed-package-back-cr-nowegian.jpg")),
IF($C$1="Polnisch - PL",HYPERLINK(CONCATENATE("https://www.saflax.de/0-WVK-Retail/Bilder-Pictures/SAFLAX-",'Basis-Tabelle-Samen'!C263,"-",'Basis-Tabelle-Samen'!J263,"-seed-package-back-cr-polish.jpg")),
IF($C$1="Portugiesisch - PT",HYPERLINK(CONCATENATE("https://www.saflax.de/0-WVK-Retail/Bilder-Pictures/SAFLAX-",'Basis-Tabelle-Samen'!C263,"-",'Basis-Tabelle-Samen'!J263,"-seed-package-back-cr-portuguese.jpg")),
IF($C$1="Rumänisch - RO",HYPERLINK(CONCATENATE("https://www.saflax.de/0-WVK-Retail/Bilder-Pictures/SAFLAX-",'Basis-Tabelle-Samen'!C263,"-",'Basis-Tabelle-Samen'!J263,"-seed-package-back-cr-romanian.jpg")),
IF($C$1="Schwedisch - SE",HYPERLINK(CONCATENATE("https://www.saflax.de/0-WVK-Retail/Bilder-Pictures/SAFLAX-",'Basis-Tabelle-Samen'!C263,"-",'Basis-Tabelle-Samen'!J263,"-seed-package-back-cr-swedish.jpg")),
IF($C$1="Slowakisch - SK",HYPERLINK(CONCATENATE("https://www.saflax.de/0-WVK-Retail/Bilder-Pictures/SAFLAX-",'Basis-Tabelle-Samen'!C263,"-",'Basis-Tabelle-Samen'!J263,"-seed-package-back-cr-slovak.jpg")),
IF($C$1="Slowenisch - SI",HYPERLINK(CONCATENATE("https://www.saflax.de/0-WVK-Retail/Bilder-Pictures/SAFLAX-",'Basis-Tabelle-Samen'!C263,"-",'Basis-Tabelle-Samen'!J263,"-seed-package-back-cr-slovenian.jpg")),
IF($C$1="Spanisch - ES",HYPERLINK(CONCATENATE("https://www.saflax.de/0-WVK-Retail/Bilder-Pictures/SAFLAX-",'Basis-Tabelle-Samen'!C263,"-",'Basis-Tabelle-Samen'!J263,"-seed-package-back-cr-spanish.jpg")),
IF($C$1="Tschechisch - CZ",HYPERLINK(CONCATENATE("https://www.saflax.de/0-WVK-Retail/Bilder-Pictures/SAFLAX-",'Basis-Tabelle-Samen'!C263,"-",'Basis-Tabelle-Samen'!J263,"-seed-package-back-cr-czech.jpg")),
IF($C$1="Türkisch - TR",HYPERLINK(CONCATENATE("https://www.saflax.de/0-WVK-Retail/Bilder-Pictures/SAFLAX-",'Basis-Tabelle-Samen'!C263,"-",'Basis-Tabelle-Samen'!J263,"-seed-package-back-cr-turkish.jpg")),
IF($C$1="Ungarisch - HU",HYPERLINK(CONCATENATE("https://www.saflax.de/0-WVK-Retail/Bilder-Pictures/SAFLAX-",'Basis-Tabelle-Samen'!C263,"-",'Basis-Tabelle-Samen'!J263,"-seed-package-back-cr-hungarian.jpg")),
" ACHTUNG")))))))))))))))))))))))))))))</f>
        <v>https://www.saflax.de/0-WVK-Retail/Bilder-Pictures/SAFLAX-13309-stipa-calamagrostis-seed-package-back-cr-english.jpg</v>
      </c>
      <c r="AM264" s="330" t="str">
        <f>IF(H264&lt;1,"",
IF($C$1="Bulgarisch - BG",HYPERLINK(CONCATENATE("https://www.saflax.de/0-WVK-Retail/Bilder-Pictures/SAFLAX-",'Basis-Tabelle-Samen'!K263,"-",'Basis-Tabelle-Samen'!J263,"-garden-to-go-mini-bulgarian.jpg")),
IF($C$1="Dänisch - DK",HYPERLINK(CONCATENATE("https://www.saflax.de/0-WVK-Retail/Bilder-Pictures/SAFLAX-",'Basis-Tabelle-Samen'!K263,"-",'Basis-Tabelle-Samen'!J263,"-garden-to-go-mini-danish.jpg")),
IF($C$1="Deutsch - DE",HYPERLINK(CONCATENATE("https://www.saflax.de/0-WVK-Retail/Bilder-Pictures/SAFLAX-",'Basis-Tabelle-Samen'!K263,"-",'Basis-Tabelle-Samen'!J263,"-garden-to-go-mini-german.jpg")),
IF($C$1="Englisch - UK",HYPERLINK(CONCATENATE("https://www.saflax.de/0-WVK-Retail/Bilder-Pictures/SAFLAX-",'Basis-Tabelle-Samen'!K263,"-",'Basis-Tabelle-Samen'!J263,"-garden-to-go-mini-english.jpg")),
IF($C$1="Estnisch - EE",HYPERLINK(CONCATENATE("https://www.saflax.de/0-WVK-Retail/Bilder-Pictures/SAFLAX-",'Basis-Tabelle-Samen'!K263,"-",'Basis-Tabelle-Samen'!J263,"-garden-to-go-mini-estonian.jpg")),
IF($C$1="Finnisch - FI",HYPERLINK(CONCATENATE("https://www.saflax.de/0-WVK-Retail/Bilder-Pictures/SAFLAX-",'Basis-Tabelle-Samen'!K263,"-",'Basis-Tabelle-Samen'!J263,"-garden-to-go-mini-finnish.jpg")),
IF($C$1="Französisch - FR",HYPERLINK(CONCATENATE("https://www.saflax.de/0-WVK-Retail/Bilder-Pictures/SAFLAX-",'Basis-Tabelle-Samen'!K263,"-",'Basis-Tabelle-Samen'!J263,"-garden-to-go-mini-french.jpg")),
IF($C$1="Griechisch - GR",HYPERLINK(CONCATENATE("https://www.saflax.de/0-WVK-Retail/Bilder-Pictures/SAFLAX-",'Basis-Tabelle-Samen'!K263,"-",'Basis-Tabelle-Samen'!J263,"-garden-to-go-mini-greek.jpg")),
IF($C$1="Irisch - IE",HYPERLINK(CONCATENATE("https://www.saflax.de/0-WVK-Retail/Bilder-Pictures/SAFLAX-",'Basis-Tabelle-Samen'!K263,"-",'Basis-Tabelle-Samen'!J263,"-garden-to-go-mini-irish.jpg")),
IF($C$1="Isländisch - IS",HYPERLINK(CONCATENATE("https://www.saflax.de/0-WVK-Retail/Bilder-Pictures/SAFLAX-",'Basis-Tabelle-Samen'!K263,"-",'Basis-Tabelle-Samen'!J263,"-garden-to-go-mini-icelandic.jpg")),
IF($C$1="Italienisch - IT",HYPERLINK(CONCATENATE("https://www.saflax.de/0-WVK-Retail/Bilder-Pictures/SAFLAX-",'Basis-Tabelle-Samen'!K263,"-",'Basis-Tabelle-Samen'!J263,"-garden-to-go-mini-italian.jpg")),
IF($C$1="Japanisch - JP",HYPERLINK(CONCATENATE("https://www.saflax.de/0-WVK-Retail/Bilder-Pictures/SAFLAX-",'Basis-Tabelle-Samen'!K263,"-",'Basis-Tabelle-Samen'!J263,"-garden-to-go-mini-japanese.jpg")),
IF($C$1="Kroatisch - HR",HYPERLINK(CONCATENATE("https://www.saflax.de/0-WVK-Retail/Bilder-Pictures/SAFLAX-",'Basis-Tabelle-Samen'!K263,"-",'Basis-Tabelle-Samen'!J263,"-garden-to-go-mini-croatian.jpg")),
IF($C$1="Lettisch - LV",HYPERLINK(CONCATENATE("https://www.saflax.de/0-WVK-Retail/Bilder-Pictures/SAFLAX-",'Basis-Tabelle-Samen'!K263,"-",'Basis-Tabelle-Samen'!J263,"-garden-to-go-mini-latvian.jpg")),
IF($C$1="Litauisch - LT",HYPERLINK(CONCATENATE("https://www.saflax.de/0-WVK-Retail/Bilder-Pictures/SAFLAX-",'Basis-Tabelle-Samen'!K263,"-",'Basis-Tabelle-Samen'!J263,"-garden-to-go-mini-lithuanian.jpg")),
IF($C$1="Maltesisch - MT",HYPERLINK(CONCATENATE("https://www.saflax.de/0-WVK-Retail/Bilder-Pictures/SAFLAX-",'Basis-Tabelle-Samen'!K263,"-",'Basis-Tabelle-Samen'!J263,"-garden-to-go-mini-maltese.jpg")),
IF($C$1="Niederländisch - NL",HYPERLINK(CONCATENATE("https://www.saflax.de/0-WVK-Retail/Bilder-Pictures/SAFLAX-",'Basis-Tabelle-Samen'!K263,"-",'Basis-Tabelle-Samen'!J263,"-garden-to-go-mini-dutch.jpg")),
IF($C$1="Norwegisch - NO",HYPERLINK(CONCATENATE("https://www.saflax.de/0-WVK-Retail/Bilder-Pictures/SAFLAX-",'Basis-Tabelle-Samen'!K263,"-",'Basis-Tabelle-Samen'!J263,"-garden-to-go-mini-nowegian.jpg")),
IF($C$1="Polnisch - PL",HYPERLINK(CONCATENATE("https://www.saflax.de/0-WVK-Retail/Bilder-Pictures/SAFLAX-",'Basis-Tabelle-Samen'!K263,"-",'Basis-Tabelle-Samen'!J263,"-garden-to-go-mini-polish.jpg")),
IF($C$1="Portugiesisch - PT",HYPERLINK(CONCATENATE("https://www.saflax.de/0-WVK-Retail/Bilder-Pictures/SAFLAX-",'Basis-Tabelle-Samen'!K263,"-",'Basis-Tabelle-Samen'!J263,"-garden-to-go-mini-portuguese.jpg")),
IF($C$1="Rumänisch - RO",HYPERLINK(CONCATENATE("https://www.saflax.de/0-WVK-Retail/Bilder-Pictures/SAFLAX-",'Basis-Tabelle-Samen'!K263,"-",'Basis-Tabelle-Samen'!J263,"-garden-to-go-mini-romanian.jpg")),
IF($C$1="Schwedisch - SE",HYPERLINK(CONCATENATE("https://www.saflax.de/0-WVK-Retail/Bilder-Pictures/SAFLAX-",'Basis-Tabelle-Samen'!K263,"-",'Basis-Tabelle-Samen'!J263,"-garden-to-go-mini-swedish.jpg")),
IF($C$1="Slowakisch - SK",HYPERLINK(CONCATENATE("https://www.saflax.de/0-WVK-Retail/Bilder-Pictures/SAFLAX-",'Basis-Tabelle-Samen'!K263,"-",'Basis-Tabelle-Samen'!J263,"-garden-to-go-mini-slovak.jpg")),
IF($C$1="Slowenisch - SI",HYPERLINK(CONCATENATE("https://www.saflax.de/0-WVK-Retail/Bilder-Pictures/SAFLAX-",'Basis-Tabelle-Samen'!K263,"-",'Basis-Tabelle-Samen'!J263,"-garden-to-go-mini-slovenian.jpg")),
IF($C$1="Spanisch - ES",HYPERLINK(CONCATENATE("https://www.saflax.de/0-WVK-Retail/Bilder-Pictures/SAFLAX-",'Basis-Tabelle-Samen'!K263,"-",'Basis-Tabelle-Samen'!J263,"-garden-to-go-mini-spanish.jpg")),
IF($C$1="Tschechisch - CZ",HYPERLINK(CONCATENATE("https://www.saflax.de/0-WVK-Retail/Bilder-Pictures/SAFLAX-",'Basis-Tabelle-Samen'!K263,"-",'Basis-Tabelle-Samen'!J263,"-garden-to-go-mini-czech.jpg")),
IF($C$1="Türkisch - TR",HYPERLINK(CONCATENATE("https://www.saflax.de/0-WVK-Retail/Bilder-Pictures/SAFLAX-",'Basis-Tabelle-Samen'!K263,"-",'Basis-Tabelle-Samen'!J263,"-garden-to-go-mini-turkish.jpg")),
IF($C$1="Ungarisch - HU",HYPERLINK(CONCATENATE("https://www.saflax.de/0-WVK-Retail/Bilder-Pictures/SAFLAX-",'Basis-Tabelle-Samen'!K263,"-",'Basis-Tabelle-Samen'!J263,"-garden-to-go-mini-hungarian.jpg")),
" ACHTUNG")))))))))))))))))))))))))))))</f>
        <v>https://www.saflax.de/0-WVK-Retail/Bilder-Pictures/SAFLAX-73309-stipa-calamagrostis-garden-to-go-mini-english.jpg</v>
      </c>
      <c r="AN264" s="330" t="str">
        <f>IF(I264&lt;1,"",
IF($C$1="Bulgarisch - BG",HYPERLINK(CONCATENATE("https://www.saflax.de/0-WVK-Retail/Bilder-Pictures/SAFLAX-",'Basis-Tabelle-Samen'!N263,"-",'Basis-Tabelle-Samen'!J263,"-garden-to-go-lite-bulgarian.jpg")),
IF($C$1="Dänisch - DK",HYPERLINK(CONCATENATE("https://www.saflax.de/0-WVK-Retail/Bilder-Pictures/SAFLAX-",'Basis-Tabelle-Samen'!N263,"-",'Basis-Tabelle-Samen'!J263,"-garden-to-go-lite-danish.jpg")),
IF($C$1="Deutsch - DE",HYPERLINK(CONCATENATE("https://www.saflax.de/0-WVK-Retail/Bilder-Pictures/SAFLAX-",'Basis-Tabelle-Samen'!N263,"-",'Basis-Tabelle-Samen'!J263,"-garden-to-go-lite-german.jpg")),
IF($C$1="Englisch - UK",HYPERLINK(CONCATENATE("https://www.saflax.de/0-WVK-Retail/Bilder-Pictures/SAFLAX-",'Basis-Tabelle-Samen'!N263,"-",'Basis-Tabelle-Samen'!J263,"-garden-to-go-lite-english.jpg")),
IF($C$1="Estnisch - EE",HYPERLINK(CONCATENATE("https://www.saflax.de/0-WVK-Retail/Bilder-Pictures/SAFLAX-",'Basis-Tabelle-Samen'!N263,"-",'Basis-Tabelle-Samen'!J263,"-garden-to-go-lite-estonian.jpg")),
IF($C$1="Finnisch - FI",HYPERLINK(CONCATENATE("https://www.saflax.de/0-WVK-Retail/Bilder-Pictures/SAFLAX-",'Basis-Tabelle-Samen'!N263,"-",'Basis-Tabelle-Samen'!J263,"-garden-to-go-lite-finnish.jpg")),
IF($C$1="Französisch - FR",HYPERLINK(CONCATENATE("https://www.saflax.de/0-WVK-Retail/Bilder-Pictures/SAFLAX-",'Basis-Tabelle-Samen'!N263,"-",'Basis-Tabelle-Samen'!J263,"-garden-to-go-lite-french.jpg")),
IF($C$1="Griechisch - GR",HYPERLINK(CONCATENATE("https://www.saflax.de/0-WVK-Retail/Bilder-Pictures/SAFLAX-",'Basis-Tabelle-Samen'!N263,"-",'Basis-Tabelle-Samen'!J263,"-garden-to-go-lite-greek.jpg")),
IF($C$1="Irisch - IE",HYPERLINK(CONCATENATE("https://www.saflax.de/0-WVK-Retail/Bilder-Pictures/SAFLAX-",'Basis-Tabelle-Samen'!N263,"-",'Basis-Tabelle-Samen'!J263,"-garden-to-go-lite-irish.jpg")),
IF($C$1="Isländisch - IS",HYPERLINK(CONCATENATE("https://www.saflax.de/0-WVK-Retail/Bilder-Pictures/SAFLAX-",'Basis-Tabelle-Samen'!N263,"-",'Basis-Tabelle-Samen'!J263,"-garden-to-go-lite-icelandic.jpg")),
IF($C$1="Italienisch - IT",HYPERLINK(CONCATENATE("https://www.saflax.de/0-WVK-Retail/Bilder-Pictures/SAFLAX-",'Basis-Tabelle-Samen'!N263,"-",'Basis-Tabelle-Samen'!J263,"-garden-to-go-lite-italian.jpg")),
IF($C$1="Japanisch - JP",HYPERLINK(CONCATENATE("https://www.saflax.de/0-WVK-Retail/Bilder-Pictures/SAFLAX-",'Basis-Tabelle-Samen'!N263,"-",'Basis-Tabelle-Samen'!J263,"-garden-to-go-lite-japanese.jpg")),
IF($C$1="Kroatisch - HR",HYPERLINK(CONCATENATE("https://www.saflax.de/0-WVK-Retail/Bilder-Pictures/SAFLAX-",'Basis-Tabelle-Samen'!N263,"-",'Basis-Tabelle-Samen'!J263,"-garden-to-go-lite-croatian.jpg")),
IF($C$1="Lettisch - LV",HYPERLINK(CONCATENATE("https://www.saflax.de/0-WVK-Retail/Bilder-Pictures/SAFLAX-",'Basis-Tabelle-Samen'!N263,"-",'Basis-Tabelle-Samen'!J263,"-garden-to-go-lite-latvian.jpg")),
IF($C$1="Litauisch - LT",HYPERLINK(CONCATENATE("https://www.saflax.de/0-WVK-Retail/Bilder-Pictures/SAFLAX-",'Basis-Tabelle-Samen'!N263,"-",'Basis-Tabelle-Samen'!J263,"-garden-to-go-lite-lithuanian.jpg")),
IF($C$1="Maltesisch - MT",HYPERLINK(CONCATENATE("https://www.saflax.de/0-WVK-Retail/Bilder-Pictures/SAFLAX-",'Basis-Tabelle-Samen'!N263,"-",'Basis-Tabelle-Samen'!J263,"-garden-to-go-lite-maltese.jpg")),
IF($C$1="Niederländisch - NL",HYPERLINK(CONCATENATE("https://www.saflax.de/0-WVK-Retail/Bilder-Pictures/SAFLAX-",'Basis-Tabelle-Samen'!N263,"-",'Basis-Tabelle-Samen'!J263,"-garden-to-go-lite-dutch.jpg")),
IF($C$1="Norwegisch - NO",HYPERLINK(CONCATENATE("https://www.saflax.de/0-WVK-Retail/Bilder-Pictures/SAFLAX-",'Basis-Tabelle-Samen'!N263,"-",'Basis-Tabelle-Samen'!J263,"-garden-to-go-lite-nowegian.jpg")),
IF($C$1="Polnisch - PL",HYPERLINK(CONCATENATE("https://www.saflax.de/0-WVK-Retail/Bilder-Pictures/SAFLAX-",'Basis-Tabelle-Samen'!N263,"-",'Basis-Tabelle-Samen'!J263,"-garden-to-go-lite-polish.jpg")),
IF($C$1="Portugiesisch - PT",HYPERLINK(CONCATENATE("https://www.saflax.de/0-WVK-Retail/Bilder-Pictures/SAFLAX-",'Basis-Tabelle-Samen'!N263,"-",'Basis-Tabelle-Samen'!J263,"-garden-to-go-lite-portuguese.jpg")),
IF($C$1="Rumänisch - RO",HYPERLINK(CONCATENATE("https://www.saflax.de/0-WVK-Retail/Bilder-Pictures/SAFLAX-",'Basis-Tabelle-Samen'!N263,"-",'Basis-Tabelle-Samen'!J263,"-garden-to-go-lite-romanian.jpg")),
IF($C$1="Schwedisch - SE",HYPERLINK(CONCATENATE("https://www.saflax.de/0-WVK-Retail/Bilder-Pictures/SAFLAX-",'Basis-Tabelle-Samen'!N263,"-",'Basis-Tabelle-Samen'!J263,"-garden-to-go-lite-swedish.jpg")),
IF($C$1="Slowakisch - SK",HYPERLINK(CONCATENATE("https://www.saflax.de/0-WVK-Retail/Bilder-Pictures/SAFLAX-",'Basis-Tabelle-Samen'!N263,"-",'Basis-Tabelle-Samen'!J263,"-garden-to-go-lite-slovak.jpg")),
IF($C$1="Slowenisch - SI",HYPERLINK(CONCATENATE("https://www.saflax.de/0-WVK-Retail/Bilder-Pictures/SAFLAX-",'Basis-Tabelle-Samen'!N263,"-",'Basis-Tabelle-Samen'!J263,"-garden-to-go-lite-slovenian.jpg")),
IF($C$1="Spanisch - ES",HYPERLINK(CONCATENATE("https://www.saflax.de/0-WVK-Retail/Bilder-Pictures/SAFLAX-",'Basis-Tabelle-Samen'!N263,"-",'Basis-Tabelle-Samen'!J263,"-garden-to-go-lite-spanish.jpg")),
IF($C$1="Tschechisch - CZ",HYPERLINK(CONCATENATE("https://www.saflax.de/0-WVK-Retail/Bilder-Pictures/SAFLAX-",'Basis-Tabelle-Samen'!N263,"-",'Basis-Tabelle-Samen'!J263,"-garden-to-go-lite-czech.jpg")),
IF($C$1="Türkisch - TR",HYPERLINK(CONCATENATE("https://www.saflax.de/0-WVK-Retail/Bilder-Pictures/SAFLAX-",'Basis-Tabelle-Samen'!N263,"-",'Basis-Tabelle-Samen'!J263,"-garden-to-go-lite-turkish.jpg")),
IF($C$1="Ungarisch - HU",HYPERLINK(CONCATENATE("https://www.saflax.de/0-WVK-Retail/Bilder-Pictures/SAFLAX-",'Basis-Tabelle-Samen'!N263,"-",'Basis-Tabelle-Samen'!J263,"-garden-to-go-lite-hungarian.jpg")),
" ACHTUNG")))))))))))))))))))))))))))))</f>
        <v>https://www.saflax.de/0-WVK-Retail/Bilder-Pictures/SAFLAX-83309-stipa-calamagrostis-garden-to-go-lite-english.jpg</v>
      </c>
      <c r="AO264" s="330" t="str">
        <f>IF(J264&lt;1,"",
IF($C$1="Bulgarisch - BG",HYPERLINK(CONCATENATE("https://www.saflax.de/0-WVK-Retail/Bilder-Pictures/SAFLAX-",'Basis-Tabelle-Samen'!Q263,"-",'Basis-Tabelle-Samen'!J263,"-garden-to-go-bulgarian.jpg")),
IF($C$1="Dänisch - DK",HYPERLINK(CONCATENATE("https://www.saflax.de/0-WVK-Retail/Bilder-Pictures/SAFLAX-",'Basis-Tabelle-Samen'!Q263,"-",'Basis-Tabelle-Samen'!J263,"-garden-to-go-danish.jpg")),
IF($C$1="Deutsch - DE",HYPERLINK(CONCATENATE("https://www.saflax.de/0-WVK-Retail/Bilder-Pictures/SAFLAX-",'Basis-Tabelle-Samen'!Q263,"-",'Basis-Tabelle-Samen'!J263,"-garden-to-go-german.jpg")),
IF($C$1="Englisch - UK",HYPERLINK(CONCATENATE("https://www.saflax.de/0-WVK-Retail/Bilder-Pictures/SAFLAX-",'Basis-Tabelle-Samen'!Q263,"-",'Basis-Tabelle-Samen'!J263,"-garden-to-go-english.jpg")),
IF($C$1="Estnisch - EE",HYPERLINK(CONCATENATE("https://www.saflax.de/0-WVK-Retail/Bilder-Pictures/SAFLAX-",'Basis-Tabelle-Samen'!Q263,"-",'Basis-Tabelle-Samen'!J263,"-garden-to-go-estonian.jpg")),
IF($C$1="Finnisch - FI",HYPERLINK(CONCATENATE("https://www.saflax.de/0-WVK-Retail/Bilder-Pictures/SAFLAX-",'Basis-Tabelle-Samen'!Q263,"-",'Basis-Tabelle-Samen'!J263,"-garden-to-go-finnish.jpg")),
IF($C$1="Französisch - FR",HYPERLINK(CONCATENATE("https://www.saflax.de/0-WVK-Retail/Bilder-Pictures/SAFLAX-",'Basis-Tabelle-Samen'!Q263,"-",'Basis-Tabelle-Samen'!J263,"-garden-to-go-french.jpg")),
IF($C$1="Griechisch - GR",HYPERLINK(CONCATENATE("https://www.saflax.de/0-WVK-Retail/Bilder-Pictures/SAFLAX-",'Basis-Tabelle-Samen'!Q263,"-",'Basis-Tabelle-Samen'!J263,"-garden-to-go-greek.jpg")),
IF($C$1="Irisch - IE",HYPERLINK(CONCATENATE("https://www.saflax.de/0-WVK-Retail/Bilder-Pictures/SAFLAX-",'Basis-Tabelle-Samen'!Q263,"-",'Basis-Tabelle-Samen'!J263,"-garden-to-go-irish.jpg")),
IF($C$1="Isländisch - IS",HYPERLINK(CONCATENATE("https://www.saflax.de/0-WVK-Retail/Bilder-Pictures/SAFLAX-",'Basis-Tabelle-Samen'!Q263,"-",'Basis-Tabelle-Samen'!J263,"-garden-to-go-icelandic.jpg")),
IF($C$1="Italienisch - IT",HYPERLINK(CONCATENATE("https://www.saflax.de/0-WVK-Retail/Bilder-Pictures/SAFLAX-",'Basis-Tabelle-Samen'!Q263,"-",'Basis-Tabelle-Samen'!J263,"-garden-to-go-italian.jpg")),
IF($C$1="Japanisch - JP",HYPERLINK(CONCATENATE("https://www.saflax.de/0-WVK-Retail/Bilder-Pictures/SAFLAX-",'Basis-Tabelle-Samen'!Q263,"-",'Basis-Tabelle-Samen'!J263,"-garden-to-go-japanese.jpg")),
IF($C$1="Kroatisch - HR",HYPERLINK(CONCATENATE("https://www.saflax.de/0-WVK-Retail/Bilder-Pictures/SAFLAX-",'Basis-Tabelle-Samen'!Q263,"-",'Basis-Tabelle-Samen'!J263,"-garden-to-go-croatian.jpg")),
IF($C$1="Lettisch - LV",HYPERLINK(CONCATENATE("https://www.saflax.de/0-WVK-Retail/Bilder-Pictures/SAFLAX-",'Basis-Tabelle-Samen'!Q263,"-",'Basis-Tabelle-Samen'!J263,"-garden-to-go-latvian.jpg")),
IF($C$1="Litauisch - LT",HYPERLINK(CONCATENATE("https://www.saflax.de/0-WVK-Retail/Bilder-Pictures/SAFLAX-",'Basis-Tabelle-Samen'!Q263,"-",'Basis-Tabelle-Samen'!J263,"-garden-to-go-lithuanian.jpg")),
IF($C$1="Maltesisch - MT",HYPERLINK(CONCATENATE("https://www.saflax.de/0-WVK-Retail/Bilder-Pictures/SAFLAX-",'Basis-Tabelle-Samen'!Q263,"-",'Basis-Tabelle-Samen'!J263,"-garden-to-go-maltese.jpg")),
IF($C$1="Niederländisch - NL",HYPERLINK(CONCATENATE("https://www.saflax.de/0-WVK-Retail/Bilder-Pictures/SAFLAX-",'Basis-Tabelle-Samen'!Q263,"-",'Basis-Tabelle-Samen'!J263,"-garden-to-go-dutch.jpg")),
IF($C$1="Norwegisch - NO",HYPERLINK(CONCATENATE("https://www.saflax.de/0-WVK-Retail/Bilder-Pictures/SAFLAX-",'Basis-Tabelle-Samen'!Q263,"-",'Basis-Tabelle-Samen'!J263,"-garden-to-go-nowegian.jpg")),
IF($C$1="Polnisch - PL",HYPERLINK(CONCATENATE("https://www.saflax.de/0-WVK-Retail/Bilder-Pictures/SAFLAX-",'Basis-Tabelle-Samen'!Q263,"-",'Basis-Tabelle-Samen'!J263,"-garden-to-go-polish.jpg")),
IF($C$1="Portugiesisch - PT",HYPERLINK(CONCATENATE("https://www.saflax.de/0-WVK-Retail/Bilder-Pictures/SAFLAX-",'Basis-Tabelle-Samen'!Q263,"-",'Basis-Tabelle-Samen'!J263,"-garden-to-go-portuguese.jpg")),
IF($C$1="Rumänisch - RO",HYPERLINK(CONCATENATE("https://www.saflax.de/0-WVK-Retail/Bilder-Pictures/SAFLAX-",'Basis-Tabelle-Samen'!Q263,"-",'Basis-Tabelle-Samen'!J263,"-garden-to-go-romanian.jpg")),
IF($C$1="Schwedisch - SE",HYPERLINK(CONCATENATE("https://www.saflax.de/0-WVK-Retail/Bilder-Pictures/SAFLAX-",'Basis-Tabelle-Samen'!Q263,"-",'Basis-Tabelle-Samen'!J263,"-garden-to-go-swedish.jpg")),
IF($C$1="Slowakisch - SK",HYPERLINK(CONCATENATE("https://www.saflax.de/0-WVK-Retail/Bilder-Pictures/SAFLAX-",'Basis-Tabelle-Samen'!Q263,"-",'Basis-Tabelle-Samen'!J263,"-garden-to-go-slovak.jpg")),
IF($C$1="Slowenisch - SI",HYPERLINK(CONCATENATE("https://www.saflax.de/0-WVK-Retail/Bilder-Pictures/SAFLAX-",'Basis-Tabelle-Samen'!Q263,"-",'Basis-Tabelle-Samen'!J263,"-garden-to-go-slovenian.jpg")),
IF($C$1="Spanisch - ES",HYPERLINK(CONCATENATE("https://www.saflax.de/0-WVK-Retail/Bilder-Pictures/SAFLAX-",'Basis-Tabelle-Samen'!Q263,"-",'Basis-Tabelle-Samen'!J263,"-garden-to-go-spanish.jpg")),
IF($C$1="Tschechisch - CZ",HYPERLINK(CONCATENATE("https://www.saflax.de/0-WVK-Retail/Bilder-Pictures/SAFLAX-",'Basis-Tabelle-Samen'!Q263,"-",'Basis-Tabelle-Samen'!J263,"-garden-to-go-czech.jpg")),
IF($C$1="Türkisch - TR",HYPERLINK(CONCATENATE("https://www.saflax.de/0-WVK-Retail/Bilder-Pictures/SAFLAX-",'Basis-Tabelle-Samen'!Q263,"-",'Basis-Tabelle-Samen'!J263,"-garden-to-go-turkish.jpg")),
IF($C$1="Ungarisch - HU",HYPERLINK(CONCATENATE("https://www.saflax.de/0-WVK-Retail/Bilder-Pictures/SAFLAX-",'Basis-Tabelle-Samen'!Q263,"-",'Basis-Tabelle-Samen'!J263,"-garden-to-go-hungarian.jpg")),
" ACHTUNG")))))))))))))))))))))))))))))</f>
        <v>https://www.saflax.de/0-WVK-Retail/Bilder-Pictures/SAFLAX-53309-stipa-calamagrostis-garden-to-go-english.jpg</v>
      </c>
      <c r="AP264" s="330" t="str">
        <f>IF(K264&lt;1,"",
IF($C$1="Bulgarisch - BG",HYPERLINK(CONCATENATE("https://www.saflax.de/0-WVK-Retail/Bilder-Pictures/SAFLAX-",'Basis-Tabelle-Samen'!T263,"-",'Basis-Tabelle-Samen'!J263,"-cultivation-set-bulgarian.jpg")),
IF($C$1="Dänisch - DK",HYPERLINK(CONCATENATE("https://www.saflax.de/0-WVK-Retail/Bilder-Pictures/SAFLAX-",'Basis-Tabelle-Samen'!T263,"-",'Basis-Tabelle-Samen'!J263,"-cultivation-set-danish.jpg")),
IF($C$1="Deutsch - DE",HYPERLINK(CONCATENATE("https://www.saflax.de/0-WVK-Retail/Bilder-Pictures/SAFLAX-",'Basis-Tabelle-Samen'!T263,"-",'Basis-Tabelle-Samen'!J263,"-cultivation-set-german.jpg")),
IF($C$1="Englisch - UK",HYPERLINK(CONCATENATE("https://www.saflax.de/0-WVK-Retail/Bilder-Pictures/SAFLAX-",'Basis-Tabelle-Samen'!T263,"-",'Basis-Tabelle-Samen'!J263,"-cultivation-set-english.jpg")),
IF($C$1="Estnisch - EE",HYPERLINK(CONCATENATE("https://www.saflax.de/0-WVK-Retail/Bilder-Pictures/SAFLAX-",'Basis-Tabelle-Samen'!T263,"-",'Basis-Tabelle-Samen'!J263,"-cultivation-set-estonian.jpg")),
IF($C$1="Finnisch - FI",HYPERLINK(CONCATENATE("https://www.saflax.de/0-WVK-Retail/Bilder-Pictures/SAFLAX-",'Basis-Tabelle-Samen'!T263,"-",'Basis-Tabelle-Samen'!J263,"-cultivation-set-finnish.jpg")),
IF($C$1="Französisch - FR",HYPERLINK(CONCATENATE("https://www.saflax.de/0-WVK-Retail/Bilder-Pictures/SAFLAX-",'Basis-Tabelle-Samen'!T263,"-",'Basis-Tabelle-Samen'!J263,"-cultivation-set-french.jpg")),
IF($C$1="Griechisch - GR",HYPERLINK(CONCATENATE("https://www.saflax.de/0-WVK-Retail/Bilder-Pictures/SAFLAX-",'Basis-Tabelle-Samen'!T263,"-",'Basis-Tabelle-Samen'!J263,"-cultivation-set-greek.jpg")),
IF($C$1="Irisch - IE",HYPERLINK(CONCATENATE("https://www.saflax.de/0-WVK-Retail/Bilder-Pictures/SAFLAX-",'Basis-Tabelle-Samen'!T263,"-",'Basis-Tabelle-Samen'!J263,"-cultivation-set-irish.jpg")),
IF($C$1="Isländisch - IS",HYPERLINK(CONCATENATE("https://www.saflax.de/0-WVK-Retail/Bilder-Pictures/SAFLAX-",'Basis-Tabelle-Samen'!T263,"-",'Basis-Tabelle-Samen'!J263,"-cultivation-set-icelandic.jpg")),
IF($C$1="Italienisch - IT",HYPERLINK(CONCATENATE("https://www.saflax.de/0-WVK-Retail/Bilder-Pictures/SAFLAX-",'Basis-Tabelle-Samen'!T263,"-",'Basis-Tabelle-Samen'!J263,"-cultivation-set-italian.jpg")),
IF($C$1="Japanisch - JP",HYPERLINK(CONCATENATE("https://www.saflax.de/0-WVK-Retail/Bilder-Pictures/SAFLAX-",'Basis-Tabelle-Samen'!T263,"-",'Basis-Tabelle-Samen'!J263,"-cultivation-set-japanese.jpg")),
IF($C$1="Kroatisch - HR",HYPERLINK(CONCATENATE("https://www.saflax.de/0-WVK-Retail/Bilder-Pictures/SAFLAX-",'Basis-Tabelle-Samen'!T263,"-",'Basis-Tabelle-Samen'!J263,"-cultivation-set-croatian.jpg")),
IF($C$1="Lettisch - LV",HYPERLINK(CONCATENATE("https://www.saflax.de/0-WVK-Retail/Bilder-Pictures/SAFLAX-",'Basis-Tabelle-Samen'!T263,"-",'Basis-Tabelle-Samen'!J263,"-cultivation-set-latvian.jpg")),
IF($C$1="Litauisch - LT",HYPERLINK(CONCATENATE("https://www.saflax.de/0-WVK-Retail/Bilder-Pictures/SAFLAX-",'Basis-Tabelle-Samen'!T263,"-",'Basis-Tabelle-Samen'!J263,"-cultivation-set-lithuanian.jpg")),
IF($C$1="Maltesisch - MT",HYPERLINK(CONCATENATE("https://www.saflax.de/0-WVK-Retail/Bilder-Pictures/SAFLAX-",'Basis-Tabelle-Samen'!T263,"-",'Basis-Tabelle-Samen'!J263,"-cultivation-set-maltese.jpg")),
IF($C$1="Niederländisch - NL",HYPERLINK(CONCATENATE("https://www.saflax.de/0-WVK-Retail/Bilder-Pictures/SAFLAX-",'Basis-Tabelle-Samen'!T263,"-",'Basis-Tabelle-Samen'!J263,"-cultivation-set-dutch.jpg")),
IF($C$1="Norwegisch - NO",HYPERLINK(CONCATENATE("https://www.saflax.de/0-WVK-Retail/Bilder-Pictures/SAFLAX-",'Basis-Tabelle-Samen'!T263,"-",'Basis-Tabelle-Samen'!J263,"-cultivation-set-nowegian.jpg")),
IF($C$1="Polnisch - PL",HYPERLINK(CONCATENATE("https://www.saflax.de/0-WVK-Retail/Bilder-Pictures/SAFLAX-",'Basis-Tabelle-Samen'!T263,"-",'Basis-Tabelle-Samen'!J263,"-cultivation-set-polish.jpg")),
IF($C$1="Portugiesisch - PT",HYPERLINK(CONCATENATE("https://www.saflax.de/0-WVK-Retail/Bilder-Pictures/SAFLAX-",'Basis-Tabelle-Samen'!T263,"-",'Basis-Tabelle-Samen'!J263,"-cultivation-set-portuguese.jpg")),
IF($C$1="Rumänisch - RO",HYPERLINK(CONCATENATE("https://www.saflax.de/0-WVK-Retail/Bilder-Pictures/SAFLAX-",'Basis-Tabelle-Samen'!T263,"-",'Basis-Tabelle-Samen'!J263,"-cultivation-set-romanian.jpg")),
IF($C$1="Schwedisch - SE",HYPERLINK(CONCATENATE("https://www.saflax.de/0-WVK-Retail/Bilder-Pictures/SAFLAX-",'Basis-Tabelle-Samen'!T263,"-",'Basis-Tabelle-Samen'!J263,"-cultivation-set-swedish.jpg")),
IF($C$1="Slowakisch - SK",HYPERLINK(CONCATENATE("https://www.saflax.de/0-WVK-Retail/Bilder-Pictures/SAFLAX-",'Basis-Tabelle-Samen'!T263,"-",'Basis-Tabelle-Samen'!J263,"-cultivation-set-slovak.jpg")),
IF($C$1="Slowenisch - SI",HYPERLINK(CONCATENATE("https://www.saflax.de/0-WVK-Retail/Bilder-Pictures/SAFLAX-",'Basis-Tabelle-Samen'!T263,"-",'Basis-Tabelle-Samen'!J263,"-cultivation-set-slovenian.jpg")),
IF($C$1="Spanisch - ES",HYPERLINK(CONCATENATE("https://www.saflax.de/0-WVK-Retail/Bilder-Pictures/SAFLAX-",'Basis-Tabelle-Samen'!T263,"-",'Basis-Tabelle-Samen'!J263,"-cultivation-set-spanish.jpg")),
IF($C$1="Tschechisch - CZ",HYPERLINK(CONCATENATE("https://www.saflax.de/0-WVK-Retail/Bilder-Pictures/SAFLAX-",'Basis-Tabelle-Samen'!T263,"-",'Basis-Tabelle-Samen'!J263,"-cultivation-set-czech.jpg")),
IF($C$1="Türkisch - TR",HYPERLINK(CONCATENATE("https://www.saflax.de/0-WVK-Retail/Bilder-Pictures/SAFLAX-",'Basis-Tabelle-Samen'!T263,"-",'Basis-Tabelle-Samen'!J263,"-cultivation-set-turkish.jpg")),
IF($C$1="Ungarisch - HU",HYPERLINK(CONCATENATE("https://www.saflax.de/0-WVK-Retail/Bilder-Pictures/SAFLAX-",'Basis-Tabelle-Samen'!T263,"-",'Basis-Tabelle-Samen'!J263,"-cultivation-set-hungarian.jpg")),
" ACHTUNG")))))))))))))))))))))))))))))</f>
        <v>https://www.saflax.de/0-WVK-Retail/Bilder-Pictures/SAFLAX-33309-stipa-calamagrostis-cultivation-set-english.jpg</v>
      </c>
      <c r="AQ264" s="330" t="str">
        <f>IF(L264&lt;1,"",
IF($C$1="Bulgarisch - BG",HYPERLINK(CONCATENATE("https://www.saflax.de/0-WVK-Retail/Bilder-Pictures/SAFLAX-",'Basis-Tabelle-Samen'!W263,"-",'Basis-Tabelle-Samen'!J263,"-garden-in-the-bag-bulgarian.jpg")),
IF($C$1="Dänisch - DK",HYPERLINK(CONCATENATE("https://www.saflax.de/0-WVK-Retail/Bilder-Pictures/SAFLAX-",'Basis-Tabelle-Samen'!W263,"-",'Basis-Tabelle-Samen'!J263,"-garden-in-the-bag-danish.jpg")),
IF($C$1="Deutsch - DE",HYPERLINK(CONCATENATE("https://www.saflax.de/0-WVK-Retail/Bilder-Pictures/SAFLAX-",'Basis-Tabelle-Samen'!W263,"-",'Basis-Tabelle-Samen'!J263,"-garden-in-the-bag-german.jpg")),
IF($C$1="Englisch - UK",HYPERLINK(CONCATENATE("https://www.saflax.de/0-WVK-Retail/Bilder-Pictures/SAFLAX-",'Basis-Tabelle-Samen'!W263,"-",'Basis-Tabelle-Samen'!J263,"-garden-in-the-bag-english.jpg")),
IF($C$1="Estnisch - EE",HYPERLINK(CONCATENATE("https://www.saflax.de/0-WVK-Retail/Bilder-Pictures/SAFLAX-",'Basis-Tabelle-Samen'!W263,"-",'Basis-Tabelle-Samen'!J263,"-garden-in-the-bag-estonian.jpg")),
IF($C$1="Finnisch - FI",HYPERLINK(CONCATENATE("https://www.saflax.de/0-WVK-Retail/Bilder-Pictures/SAFLAX-",'Basis-Tabelle-Samen'!W263,"-",'Basis-Tabelle-Samen'!J263,"-garden-in-the-bag-finnish.jpg")),
IF($C$1="Französisch - FR",HYPERLINK(CONCATENATE("https://www.saflax.de/0-WVK-Retail/Bilder-Pictures/SAFLAX-",'Basis-Tabelle-Samen'!W263,"-",'Basis-Tabelle-Samen'!J263,"-garden-in-the-bag-french.jpg")),
IF($C$1="Griechisch - GR",HYPERLINK(CONCATENATE("https://www.saflax.de/0-WVK-Retail/Bilder-Pictures/SAFLAX-",'Basis-Tabelle-Samen'!W263,"-",'Basis-Tabelle-Samen'!J263,"-garden-in-the-bag-greek.jpg")),
IF($C$1="Irisch - IE",HYPERLINK(CONCATENATE("https://www.saflax.de/0-WVK-Retail/Bilder-Pictures/SAFLAX-",'Basis-Tabelle-Samen'!W263,"-",'Basis-Tabelle-Samen'!J263,"-garden-in-the-bag-irish.jpg")),
IF($C$1="Isländisch - IS",HYPERLINK(CONCATENATE("https://www.saflax.de/0-WVK-Retail/Bilder-Pictures/SAFLAX-",'Basis-Tabelle-Samen'!W263,"-",'Basis-Tabelle-Samen'!J263,"-garden-in-the-bag-icelandic.jpg")),
IF($C$1="Italienisch - IT",HYPERLINK(CONCATENATE("https://www.saflax.de/0-WVK-Retail/Bilder-Pictures/SAFLAX-",'Basis-Tabelle-Samen'!W263,"-",'Basis-Tabelle-Samen'!J263,"-garden-in-the-bag-italian.jpg")),
IF($C$1="Japanisch - JP",HYPERLINK(CONCATENATE("https://www.saflax.de/0-WVK-Retail/Bilder-Pictures/SAFLAX-",'Basis-Tabelle-Samen'!W263,"-",'Basis-Tabelle-Samen'!J263,"-garden-in-the-bag-japanese.jpg")),
IF($C$1="Kroatisch - HR",HYPERLINK(CONCATENATE("https://www.saflax.de/0-WVK-Retail/Bilder-Pictures/SAFLAX-",'Basis-Tabelle-Samen'!W263,"-",'Basis-Tabelle-Samen'!J263,"-garden-in-the-bag-croatian.jpg")),
IF($C$1="Lettisch - LV",HYPERLINK(CONCATENATE("https://www.saflax.de/0-WVK-Retail/Bilder-Pictures/SAFLAX-",'Basis-Tabelle-Samen'!W263,"-",'Basis-Tabelle-Samen'!J263,"-garden-in-the-bag-latvian.jpg")),
IF($C$1="Litauisch - LT",HYPERLINK(CONCATENATE("https://www.saflax.de/0-WVK-Retail/Bilder-Pictures/SAFLAX-",'Basis-Tabelle-Samen'!W263,"-",'Basis-Tabelle-Samen'!J263,"-garden-in-the-bag-lithuanian.jpg")),
IF($C$1="Maltesisch - MT",HYPERLINK(CONCATENATE("https://www.saflax.de/0-WVK-Retail/Bilder-Pictures/SAFLAX-",'Basis-Tabelle-Samen'!W263,"-",'Basis-Tabelle-Samen'!J263,"-garden-in-the-bag-maltese.jpg")),
IF($C$1="Niederländisch - NL",HYPERLINK(CONCATENATE("https://www.saflax.de/0-WVK-Retail/Bilder-Pictures/SAFLAX-",'Basis-Tabelle-Samen'!W263,"-",'Basis-Tabelle-Samen'!J263,"-garden-in-the-bag-dutch.jpg")),
IF($C$1="Norwegisch - NO",HYPERLINK(CONCATENATE("https://www.saflax.de/0-WVK-Retail/Bilder-Pictures/SAFLAX-",'Basis-Tabelle-Samen'!W263,"-",'Basis-Tabelle-Samen'!J263,"-garden-in-the-bag-nowegian.jpg")),
IF($C$1="Polnisch - PL",HYPERLINK(CONCATENATE("https://www.saflax.de/0-WVK-Retail/Bilder-Pictures/SAFLAX-",'Basis-Tabelle-Samen'!W263,"-",'Basis-Tabelle-Samen'!J263,"-garden-in-the-bag-polish.jpg")),
IF($C$1="Portugiesisch - PT",HYPERLINK(CONCATENATE("https://www.saflax.de/0-WVK-Retail/Bilder-Pictures/SAFLAX-",'Basis-Tabelle-Samen'!W263,"-",'Basis-Tabelle-Samen'!J263,"-garden-in-the-bag-portuguese.jpg")),
IF($C$1="Rumänisch - RO",HYPERLINK(CONCATENATE("https://www.saflax.de/0-WVK-Retail/Bilder-Pictures/SAFLAX-",'Basis-Tabelle-Samen'!W263,"-",'Basis-Tabelle-Samen'!J263,"-garden-in-the-bag-romanian.jpg")),
IF($C$1="Schwedisch - SE",HYPERLINK(CONCATENATE("https://www.saflax.de/0-WVK-Retail/Bilder-Pictures/SAFLAX-",'Basis-Tabelle-Samen'!W263,"-",'Basis-Tabelle-Samen'!J263,"-garden-in-the-bag-swedish.jpg")),
IF($C$1="Slowakisch - SK",HYPERLINK(CONCATENATE("https://www.saflax.de/0-WVK-Retail/Bilder-Pictures/SAFLAX-",'Basis-Tabelle-Samen'!W263,"-",'Basis-Tabelle-Samen'!J263,"-garden-in-the-bag-slovak.jpg")),
IF($C$1="Slowenisch - SI",HYPERLINK(CONCATENATE("https://www.saflax.de/0-WVK-Retail/Bilder-Pictures/SAFLAX-",'Basis-Tabelle-Samen'!W263,"-",'Basis-Tabelle-Samen'!J263,"-garden-in-the-bag-slovenian.jpg")),
IF($C$1="Spanisch - ES",HYPERLINK(CONCATENATE("https://www.saflax.de/0-WVK-Retail/Bilder-Pictures/SAFLAX-",'Basis-Tabelle-Samen'!W263,"-",'Basis-Tabelle-Samen'!J263,"-garden-in-the-bag-spanish.jpg")),
IF($C$1="Tschechisch - CZ",HYPERLINK(CONCATENATE("https://www.saflax.de/0-WVK-Retail/Bilder-Pictures/SAFLAX-",'Basis-Tabelle-Samen'!W263,"-",'Basis-Tabelle-Samen'!J263,"-garden-in-the-bag-czech.jpg")),
IF($C$1="Türkisch - TR",HYPERLINK(CONCATENATE("https://www.saflax.de/0-WVK-Retail/Bilder-Pictures/SAFLAX-",'Basis-Tabelle-Samen'!W263,"-",'Basis-Tabelle-Samen'!J263,"-garden-in-the-bag-turkish.jpg")),
IF($C$1="Ungarisch - HU",HYPERLINK(CONCATENATE("https://www.saflax.de/0-WVK-Retail/Bilder-Pictures/SAFLAX-",'Basis-Tabelle-Samen'!W263,"-",'Basis-Tabelle-Samen'!J263,"-garden-in-the-bag-hungarian.jpg")),
" ACHTUNG")))))))))))))))))))))))))))))</f>
        <v>https://www.saflax.de/0-WVK-Retail/Bilder-Pictures/SAFLAX-63309-stipa-calamagrostis-garden-in-the-bag-english.jpg</v>
      </c>
    </row>
    <row r="265" spans="1:43" ht="17.100000000000001" customHeight="1" x14ac:dyDescent="0.2">
      <c r="A265" s="318" t="str">
        <f>IF('Basis-Tabelle-Samen'!A260="","",IF($C$1="Deutsch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65" s="319" t="str">
        <f>'Basis-Tabelle-Samen'!I260</f>
        <v>Festuca glauca</v>
      </c>
      <c r="C265" s="316" t="str">
        <f>IF($C$1="Bulgarisch - BG",'Basis-Tabelle-Samen'!Z260,
IF($C$1="Dänisch - DK",'Basis-Tabelle-Samen'!AA260,
IF($C$1="Deutsch - DE",'Basis-Tabelle-Samen'!AB260,
IF($C$1="Englisch - UK",'Basis-Tabelle-Samen'!AC260,
IF($C$1="Estnisch - EE",'Basis-Tabelle-Samen'!AD260,
IF($C$1="Finnisch - FI",'Basis-Tabelle-Samen'!AE260,
IF($C$1="Französisch - FR",'Basis-Tabelle-Samen'!AF260,
IF($C$1="Griechisch - GR",'Basis-Tabelle-Samen'!AG260,
IF($C$1="Irisch - IE",'Basis-Tabelle-Samen'!AH260,
IF($C$1="Isländisch - IS",'Basis-Tabelle-Samen'!AI260,
IF($C$1="Italienisch - IT",'Basis-Tabelle-Samen'!AJ260,
IF($C$1="Japanisch - JP",'Basis-Tabelle-Samen'!AK260,
IF($C$1="Kroatisch - HR",'Basis-Tabelle-Samen'!AL260,
IF($C$1="Lettisch - LV",'Basis-Tabelle-Samen'!AM260,
IF($C$1="Litauisch - LT",'Basis-Tabelle-Samen'!AN260,
IF($C$1="Maltesisch - MT",'Basis-Tabelle-Samen'!AO260,
IF($C$1="Niederländisch - NL",'Basis-Tabelle-Samen'!AP260,
IF($C$1="Norwegisch - NO",'Basis-Tabelle-Samen'!AQ260,
IF($C$1="Polnisch - PL",'Basis-Tabelle-Samen'!AR260,
IF($C$1="Portugiesisch - PT",'Basis-Tabelle-Samen'!AS260,
IF($C$1="Rumänisch - RO",'Basis-Tabelle-Samen'!AT260,
IF($C$1="Schwedisch - SE",'Basis-Tabelle-Samen'!AU260,
IF($C$1="Slowakisch - SK",'Basis-Tabelle-Samen'!AV260,
IF($C$1="Slowenisch - SI",'Basis-Tabelle-Samen'!AW260,
IF($C$1="Spanisch - ES",'Basis-Tabelle-Samen'!AX260,
IF($C$1="Tschechisch - CZ",'Basis-Tabelle-Samen'!AY260,
IF($C$1="Türkisch - TR",'Basis-Tabelle-Samen'!AZ260,
IF($C$1="Ungarisch - HU",'Basis-Tabelle-Samen'!BA260,
" ACHTUNG"))))))))))))))))))))))))))))</f>
        <v>Blue Mountain Grass</v>
      </c>
      <c r="D265" s="320">
        <f>'Basis-Tabelle-Samen'!F260</f>
        <v>50</v>
      </c>
      <c r="E265" s="321" t="str">
        <f>'Basis-Tabelle-Samen'!H260</f>
        <v>7 %</v>
      </c>
      <c r="F265" s="322" t="str">
        <f>IF('Basis-Tabelle-Samen'!G260="","",'Basis-Tabelle-Samen'!G260)</f>
        <v>06</v>
      </c>
      <c r="G265" s="320">
        <f>'Basis-Tabelle-Samen'!C260</f>
        <v>13306</v>
      </c>
      <c r="H265" s="323">
        <f>'Basis-Tabelle-Samen'!D260</f>
        <v>4055473133065</v>
      </c>
      <c r="I265" s="324">
        <f>'Basis-Tabelle-Samen'!E260</f>
        <v>1.85</v>
      </c>
      <c r="J265" s="325">
        <f t="shared" si="4"/>
        <v>12</v>
      </c>
      <c r="K265" s="326">
        <f>'Basis-Tabelle-Samen'!K260</f>
        <v>73306</v>
      </c>
      <c r="L265" s="323">
        <f>'Basis-Tabelle-Samen'!L260</f>
        <v>4055473733067</v>
      </c>
      <c r="M265" s="324">
        <f>'Basis-Tabelle-Samen'!M260</f>
        <v>2.4500000000000002</v>
      </c>
      <c r="N265" s="326">
        <f>IF(K265&lt;1,"",'3'!$I$15)</f>
        <v>15</v>
      </c>
      <c r="O265" s="327">
        <f>IF(K265&lt;1,"",'3'!$J$11)</f>
        <v>90</v>
      </c>
      <c r="P265" s="326">
        <f>'Basis-Tabelle-Samen'!N260</f>
        <v>83306</v>
      </c>
      <c r="Q265" s="323">
        <f>'Basis-Tabelle-Samen'!O260</f>
        <v>4055473833064</v>
      </c>
      <c r="R265" s="328">
        <f>'Basis-Tabelle-Samen'!P260</f>
        <v>3.75</v>
      </c>
      <c r="S265" s="326">
        <f>IF(R265&lt;1,"",'3'!$M$15)</f>
        <v>18</v>
      </c>
      <c r="T265" s="327">
        <f>IF(R265&lt;1,"",'3'!$N$11)</f>
        <v>72</v>
      </c>
      <c r="U265" s="326">
        <f>'Basis-Tabelle-Samen'!Q260</f>
        <v>53306</v>
      </c>
      <c r="V265" s="323">
        <f>'Basis-Tabelle-Samen'!R260</f>
        <v>4055473533063</v>
      </c>
      <c r="W265" s="324">
        <f>'Basis-Tabelle-Samen'!S260</f>
        <v>4.95</v>
      </c>
      <c r="X265" s="326">
        <f>IF(U265&lt;1,"",'3'!$Q$15)</f>
        <v>6</v>
      </c>
      <c r="Y265" s="327">
        <f>IF(U265&lt;1,"",'3'!$R$11)</f>
        <v>24</v>
      </c>
      <c r="Z265" s="326">
        <f>'Basis-Tabelle-Samen'!T260</f>
        <v>33306</v>
      </c>
      <c r="AA265" s="323">
        <f>'Basis-Tabelle-Samen'!U260</f>
        <v>4055473333069</v>
      </c>
      <c r="AB265" s="324">
        <f>'Basis-Tabelle-Samen'!V260</f>
        <v>6.75</v>
      </c>
      <c r="AC265" s="326">
        <f>IF(Z265&lt;1,"",'3'!$U$15)</f>
        <v>6</v>
      </c>
      <c r="AD265" s="327">
        <f>IF(Z265&lt;1,"",'3'!$V$11)</f>
        <v>24</v>
      </c>
      <c r="AE265" s="326">
        <f>'Basis-Tabelle-Samen'!W260</f>
        <v>63306</v>
      </c>
      <c r="AF265" s="323">
        <f>'Basis-Tabelle-Samen'!X260</f>
        <v>4055473633060</v>
      </c>
      <c r="AG265" s="324">
        <f>'Basis-Tabelle-Samen'!Y260</f>
        <v>2.95</v>
      </c>
      <c r="AH265" s="326">
        <f>IF(AE265&lt;1,"",'3'!$Y$15)</f>
        <v>8</v>
      </c>
      <c r="AI265" s="327">
        <f>IF(AE265&lt;1,"",'3'!$Z$11)</f>
        <v>64</v>
      </c>
      <c r="AJ265" s="315"/>
      <c r="AK265" s="316" t="str">
        <f>IF(G265&lt;1,"",
IF($C$1="Bulgarisch - BG",HYPERLINK(CONCATENATE("https://www.saflax.de/0-WVK-Retail/Bilder-Pictures/SAFLAX-",'Basis-Tabelle-Samen'!C260,"-",'Basis-Tabelle-Samen'!J260,"-seed-package-front-cr-bulgarian.jpg")),
IF($C$1="Dänisch - DK",HYPERLINK(CONCATENATE("https://www.saflax.de/0-WVK-Retail/Bilder-Pictures/SAFLAX-",'Basis-Tabelle-Samen'!C260,"-",'Basis-Tabelle-Samen'!J260,"-seed-package-front-cr-danish.jpg")),
IF($C$1="Deutsch - DE",HYPERLINK(CONCATENATE("https://www.saflax.de/0-WVK-Retail/Bilder-Pictures/SAFLAX-",'Basis-Tabelle-Samen'!C260,"-",'Basis-Tabelle-Samen'!J260,"-seed-package-front-cr-german.jpg")),
IF($C$1="Englisch - UK",HYPERLINK(CONCATENATE("https://www.saflax.de/0-WVK-Retail/Bilder-Pictures/SAFLAX-",'Basis-Tabelle-Samen'!C260,"-",'Basis-Tabelle-Samen'!J260,"-seed-package-front-cr-english.jpg")),
IF($C$1="Estnisch - EE",HYPERLINK(CONCATENATE("https://www.saflax.de/0-WVK-Retail/Bilder-Pictures/SAFLAX-",'Basis-Tabelle-Samen'!C260,"-",'Basis-Tabelle-Samen'!J260,"-seed-package-front-cr-estonian.jpg")),
IF($C$1="Finnisch - FI",HYPERLINK(CONCATENATE("https://www.saflax.de/0-WVK-Retail/Bilder-Pictures/SAFLAX-",'Basis-Tabelle-Samen'!C260,"-",'Basis-Tabelle-Samen'!J260,"-seed-package-front-cr-finnish.jpg")),
IF($C$1="Französisch - FR",HYPERLINK(CONCATENATE("https://www.saflax.de/0-WVK-Retail/Bilder-Pictures/SAFLAX-",'Basis-Tabelle-Samen'!C260,"-",'Basis-Tabelle-Samen'!J260,"-seed-package-front-cr-french.jpg")),
IF($C$1="Griechisch - GR",HYPERLINK(CONCATENATE("https://www.saflax.de/0-WVK-Retail/Bilder-Pictures/SAFLAX-",'Basis-Tabelle-Samen'!C260,"-",'Basis-Tabelle-Samen'!J260,"-seed-package-front-cr-greek.jpg")),
IF($C$1="Irisch - IE",HYPERLINK(CONCATENATE("https://www.saflax.de/0-WVK-Retail/Bilder-Pictures/SAFLAX-",'Basis-Tabelle-Samen'!C260,"-",'Basis-Tabelle-Samen'!J260,"-seed-package-front-cr-irish.jpg")),
IF($C$1="Isländisch - IS",HYPERLINK(CONCATENATE("https://www.saflax.de/0-WVK-Retail/Bilder-Pictures/SAFLAX-",'Basis-Tabelle-Samen'!C260,"-",'Basis-Tabelle-Samen'!J260,"-seed-package-front-cr-icelandic.jpg")),
IF($C$1="Italienisch - IT",HYPERLINK(CONCATENATE("https://www.saflax.de/0-WVK-Retail/Bilder-Pictures/SAFLAX-",'Basis-Tabelle-Samen'!C260,"-",'Basis-Tabelle-Samen'!J260,"-seed-package-front-cr-italian.jpg")),
IF($C$1="Japanisch - JP",HYPERLINK(CONCATENATE("https://www.saflax.de/0-WVK-Retail/Bilder-Pictures/SAFLAX-",'Basis-Tabelle-Samen'!C260,"-",'Basis-Tabelle-Samen'!J260,"-seed-package-front-cr-japanese.jpg")),
IF($C$1="Kroatisch - HR",HYPERLINK(CONCATENATE("https://www.saflax.de/0-WVK-Retail/Bilder-Pictures/SAFLAX-",'Basis-Tabelle-Samen'!C260,"-",'Basis-Tabelle-Samen'!J260,"-seed-package-front-cr-croatian.jpg")),
IF($C$1="Lettisch - LV",HYPERLINK(CONCATENATE("https://www.saflax.de/0-WVK-Retail/Bilder-Pictures/SAFLAX-",'Basis-Tabelle-Samen'!C260,"-",'Basis-Tabelle-Samen'!J260,"-seed-package-front-cr-latvian.jpg")),
IF($C$1="Litauisch - LT",HYPERLINK(CONCATENATE("https://www.saflax.de/0-WVK-Retail/Bilder-Pictures/SAFLAX-",'Basis-Tabelle-Samen'!C260,"-",'Basis-Tabelle-Samen'!J260,"-seed-package-front-cr-lithuanian.jpg")),
IF($C$1="Maltesisch - MT",HYPERLINK(CONCATENATE("https://www.saflax.de/0-WVK-Retail/Bilder-Pictures/SAFLAX-",'Basis-Tabelle-Samen'!C260,"-",'Basis-Tabelle-Samen'!J260,"-seed-package-front-cr-maltese.jpg")),
IF($C$1="Niederländisch - NL",HYPERLINK(CONCATENATE("https://www.saflax.de/0-WVK-Retail/Bilder-Pictures/SAFLAX-",'Basis-Tabelle-Samen'!C260,"-",'Basis-Tabelle-Samen'!J260,"-seed-package-front-cr-dutch.jpg")),
IF($C$1="Norwegisch - NO",HYPERLINK(CONCATENATE("https://www.saflax.de/0-WVK-Retail/Bilder-Pictures/SAFLAX-",'Basis-Tabelle-Samen'!C260,"-",'Basis-Tabelle-Samen'!J260,"-seed-package-front-cr-nowegian.jpg")),
IF($C$1="Polnisch - PL",HYPERLINK(CONCATENATE("https://www.saflax.de/0-WVK-Retail/Bilder-Pictures/SAFLAX-",'Basis-Tabelle-Samen'!C260,"-",'Basis-Tabelle-Samen'!J260,"-seed-package-front-cr-polish.jpg")),
IF($C$1="Portugiesisch - PT",HYPERLINK(CONCATENATE("https://www.saflax.de/0-WVK-Retail/Bilder-Pictures/SAFLAX-",'Basis-Tabelle-Samen'!C260,"-",'Basis-Tabelle-Samen'!J260,"-seed-package-front-cr-portuguese.jpg")),
IF($C$1="Rumänisch - RO",HYPERLINK(CONCATENATE("https://www.saflax.de/0-WVK-Retail/Bilder-Pictures/SAFLAX-",'Basis-Tabelle-Samen'!C260,"-",'Basis-Tabelle-Samen'!J260,"-seed-package-front-cr-romanian.jpg")),
IF($C$1="Schwedisch - SE",HYPERLINK(CONCATENATE("https://www.saflax.de/0-WVK-Retail/Bilder-Pictures/SAFLAX-",'Basis-Tabelle-Samen'!C260,"-",'Basis-Tabelle-Samen'!J260,"-seed-package-front-cr-swedish.jpg")),
IF($C$1="Slowakisch - SK",HYPERLINK(CONCATENATE("https://www.saflax.de/0-WVK-Retail/Bilder-Pictures/SAFLAX-",'Basis-Tabelle-Samen'!C260,"-",'Basis-Tabelle-Samen'!J260,"-seed-package-front-cr-slovak.jpg")),
IF($C$1="Slowenisch - SI",HYPERLINK(CONCATENATE("https://www.saflax.de/0-WVK-Retail/Bilder-Pictures/SAFLAX-",'Basis-Tabelle-Samen'!C260,"-",'Basis-Tabelle-Samen'!J260,"-seed-package-front-cr-slovenian.jpg")),
IF($C$1="Spanisch - ES",HYPERLINK(CONCATENATE("https://www.saflax.de/0-WVK-Retail/Bilder-Pictures/SAFLAX-",'Basis-Tabelle-Samen'!C260,"-",'Basis-Tabelle-Samen'!J260,"-seed-package-front-cr-spanish.jpg")),
IF($C$1="Tschechisch - CZ",HYPERLINK(CONCATENATE("https://www.saflax.de/0-WVK-Retail/Bilder-Pictures/SAFLAX-",'Basis-Tabelle-Samen'!C260,"-",'Basis-Tabelle-Samen'!J260,"-seed-package-front-cr-czech.jpg")),
IF($C$1="Türkisch - TR",HYPERLINK(CONCATENATE("https://www.saflax.de/0-WVK-Retail/Bilder-Pictures/SAFLAX-",'Basis-Tabelle-Samen'!C260,"-",'Basis-Tabelle-Samen'!J260,"-seed-package-front-cr-turkish.jpg")),
IF($C$1="Ungarisch - HU",HYPERLINK(CONCATENATE("https://www.saflax.de/0-WVK-Retail/Bilder-Pictures/SAFLAX-",'Basis-Tabelle-Samen'!C260,"-",'Basis-Tabelle-Samen'!J260,"-seed-package-front-cr-hungarian.jpg")),
" ACHTUNG")))))))))))))))))))))))))))))</f>
        <v>https://www.saflax.de/0-WVK-Retail/Bilder-Pictures/SAFLAX-13306-festuca-glauca-seed-package-front-cr-english.jpg</v>
      </c>
      <c r="AL265" s="330" t="str">
        <f>IF(G265&lt;1,"",
IF($C$1="Bulgarisch - BG",HYPERLINK(CONCATENATE("https://www.saflax.de/0-WVK-Retail/Bilder-Pictures/SAFLAX-",'Basis-Tabelle-Samen'!C260,"-",'Basis-Tabelle-Samen'!J260,"-seed-package-back-cr-bulgarian.jpg")),
IF($C$1="Dänisch - DK",HYPERLINK(CONCATENATE("https://www.saflax.de/0-WVK-Retail/Bilder-Pictures/SAFLAX-",'Basis-Tabelle-Samen'!C260,"-",'Basis-Tabelle-Samen'!J260,"-seed-package-back-cr-danish.jpg")),
IF($C$1="Deutsch - DE",HYPERLINK(CONCATENATE("https://www.saflax.de/0-WVK-Retail/Bilder-Pictures/SAFLAX-",'Basis-Tabelle-Samen'!C260,"-",'Basis-Tabelle-Samen'!J260,"-seed-package-back-cr-german.jpg")),
IF($C$1="Englisch - UK",HYPERLINK(CONCATENATE("https://www.saflax.de/0-WVK-Retail/Bilder-Pictures/SAFLAX-",'Basis-Tabelle-Samen'!C260,"-",'Basis-Tabelle-Samen'!J260,"-seed-package-back-cr-english.jpg")),
IF($C$1="Estnisch - EE",HYPERLINK(CONCATENATE("https://www.saflax.de/0-WVK-Retail/Bilder-Pictures/SAFLAX-",'Basis-Tabelle-Samen'!C260,"-",'Basis-Tabelle-Samen'!J260,"-seed-package-back-cr-estonian.jpg")),
IF($C$1="Finnisch - FI",HYPERLINK(CONCATENATE("https://www.saflax.de/0-WVK-Retail/Bilder-Pictures/SAFLAX-",'Basis-Tabelle-Samen'!C260,"-",'Basis-Tabelle-Samen'!J260,"-seed-package-back-cr-finnish.jpg")),
IF($C$1="Französisch - FR",HYPERLINK(CONCATENATE("https://www.saflax.de/0-WVK-Retail/Bilder-Pictures/SAFLAX-",'Basis-Tabelle-Samen'!C260,"-",'Basis-Tabelle-Samen'!J260,"-seed-package-back-cr-french.jpg")),
IF($C$1="Griechisch - GR",HYPERLINK(CONCATENATE("https://www.saflax.de/0-WVK-Retail/Bilder-Pictures/SAFLAX-",'Basis-Tabelle-Samen'!C260,"-",'Basis-Tabelle-Samen'!J260,"-seed-package-back-cr-greek.jpg")),
IF($C$1="Irisch - IE",HYPERLINK(CONCATENATE("https://www.saflax.de/0-WVK-Retail/Bilder-Pictures/SAFLAX-",'Basis-Tabelle-Samen'!C260,"-",'Basis-Tabelle-Samen'!J260,"-seed-package-back-cr-irish.jpg")),
IF($C$1="Isländisch - IS",HYPERLINK(CONCATENATE("https://www.saflax.de/0-WVK-Retail/Bilder-Pictures/SAFLAX-",'Basis-Tabelle-Samen'!C260,"-",'Basis-Tabelle-Samen'!J260,"-seed-package-back-cr-icelandic.jpg")),
IF($C$1="Italienisch - IT",HYPERLINK(CONCATENATE("https://www.saflax.de/0-WVK-Retail/Bilder-Pictures/SAFLAX-",'Basis-Tabelle-Samen'!C260,"-",'Basis-Tabelle-Samen'!J260,"-seed-package-back-cr-italian.jpg")),
IF($C$1="Japanisch - JP",HYPERLINK(CONCATENATE("https://www.saflax.de/0-WVK-Retail/Bilder-Pictures/SAFLAX-",'Basis-Tabelle-Samen'!C260,"-",'Basis-Tabelle-Samen'!J260,"-seed-package-back-cr-japanese.jpg")),
IF($C$1="Kroatisch - HR",HYPERLINK(CONCATENATE("https://www.saflax.de/0-WVK-Retail/Bilder-Pictures/SAFLAX-",'Basis-Tabelle-Samen'!C260,"-",'Basis-Tabelle-Samen'!J260,"-seed-package-back-cr-croatian.jpg")),
IF($C$1="Lettisch - LV",HYPERLINK(CONCATENATE("https://www.saflax.de/0-WVK-Retail/Bilder-Pictures/SAFLAX-",'Basis-Tabelle-Samen'!C260,"-",'Basis-Tabelle-Samen'!J260,"-seed-package-back-cr-latvian.jpg")),
IF($C$1="Litauisch - LT",HYPERLINK(CONCATENATE("https://www.saflax.de/0-WVK-Retail/Bilder-Pictures/SAFLAX-",'Basis-Tabelle-Samen'!C260,"-",'Basis-Tabelle-Samen'!J260,"-seed-package-back-cr-lithuanian.jpg")),
IF($C$1="Maltesisch - MT",HYPERLINK(CONCATENATE("https://www.saflax.de/0-WVK-Retail/Bilder-Pictures/SAFLAX-",'Basis-Tabelle-Samen'!C260,"-",'Basis-Tabelle-Samen'!J260,"-seed-package-back-cr-maltese.jpg")),
IF($C$1="Niederländisch - NL",HYPERLINK(CONCATENATE("https://www.saflax.de/0-WVK-Retail/Bilder-Pictures/SAFLAX-",'Basis-Tabelle-Samen'!C260,"-",'Basis-Tabelle-Samen'!J260,"-seed-package-back-cr-dutch.jpg")),
IF($C$1="Norwegisch - NO",HYPERLINK(CONCATENATE("https://www.saflax.de/0-WVK-Retail/Bilder-Pictures/SAFLAX-",'Basis-Tabelle-Samen'!C260,"-",'Basis-Tabelle-Samen'!J260,"-seed-package-back-cr-nowegian.jpg")),
IF($C$1="Polnisch - PL",HYPERLINK(CONCATENATE("https://www.saflax.de/0-WVK-Retail/Bilder-Pictures/SAFLAX-",'Basis-Tabelle-Samen'!C260,"-",'Basis-Tabelle-Samen'!J260,"-seed-package-back-cr-polish.jpg")),
IF($C$1="Portugiesisch - PT",HYPERLINK(CONCATENATE("https://www.saflax.de/0-WVK-Retail/Bilder-Pictures/SAFLAX-",'Basis-Tabelle-Samen'!C260,"-",'Basis-Tabelle-Samen'!J260,"-seed-package-back-cr-portuguese.jpg")),
IF($C$1="Rumänisch - RO",HYPERLINK(CONCATENATE("https://www.saflax.de/0-WVK-Retail/Bilder-Pictures/SAFLAX-",'Basis-Tabelle-Samen'!C260,"-",'Basis-Tabelle-Samen'!J260,"-seed-package-back-cr-romanian.jpg")),
IF($C$1="Schwedisch - SE",HYPERLINK(CONCATENATE("https://www.saflax.de/0-WVK-Retail/Bilder-Pictures/SAFLAX-",'Basis-Tabelle-Samen'!C260,"-",'Basis-Tabelle-Samen'!J260,"-seed-package-back-cr-swedish.jpg")),
IF($C$1="Slowakisch - SK",HYPERLINK(CONCATENATE("https://www.saflax.de/0-WVK-Retail/Bilder-Pictures/SAFLAX-",'Basis-Tabelle-Samen'!C260,"-",'Basis-Tabelle-Samen'!J260,"-seed-package-back-cr-slovak.jpg")),
IF($C$1="Slowenisch - SI",HYPERLINK(CONCATENATE("https://www.saflax.de/0-WVK-Retail/Bilder-Pictures/SAFLAX-",'Basis-Tabelle-Samen'!C260,"-",'Basis-Tabelle-Samen'!J260,"-seed-package-back-cr-slovenian.jpg")),
IF($C$1="Spanisch - ES",HYPERLINK(CONCATENATE("https://www.saflax.de/0-WVK-Retail/Bilder-Pictures/SAFLAX-",'Basis-Tabelle-Samen'!C260,"-",'Basis-Tabelle-Samen'!J260,"-seed-package-back-cr-spanish.jpg")),
IF($C$1="Tschechisch - CZ",HYPERLINK(CONCATENATE("https://www.saflax.de/0-WVK-Retail/Bilder-Pictures/SAFLAX-",'Basis-Tabelle-Samen'!C260,"-",'Basis-Tabelle-Samen'!J260,"-seed-package-back-cr-czech.jpg")),
IF($C$1="Türkisch - TR",HYPERLINK(CONCATENATE("https://www.saflax.de/0-WVK-Retail/Bilder-Pictures/SAFLAX-",'Basis-Tabelle-Samen'!C260,"-",'Basis-Tabelle-Samen'!J260,"-seed-package-back-cr-turkish.jpg")),
IF($C$1="Ungarisch - HU",HYPERLINK(CONCATENATE("https://www.saflax.de/0-WVK-Retail/Bilder-Pictures/SAFLAX-",'Basis-Tabelle-Samen'!C260,"-",'Basis-Tabelle-Samen'!J260,"-seed-package-back-cr-hungarian.jpg")),
" ACHTUNG")))))))))))))))))))))))))))))</f>
        <v>https://www.saflax.de/0-WVK-Retail/Bilder-Pictures/SAFLAX-13306-festuca-glauca-seed-package-back-cr-english.jpg</v>
      </c>
      <c r="AM265" s="330" t="str">
        <f>IF(H265&lt;1,"",
IF($C$1="Bulgarisch - BG",HYPERLINK(CONCATENATE("https://www.saflax.de/0-WVK-Retail/Bilder-Pictures/SAFLAX-",'Basis-Tabelle-Samen'!K260,"-",'Basis-Tabelle-Samen'!J260,"-garden-to-go-mini-bulgarian.jpg")),
IF($C$1="Dänisch - DK",HYPERLINK(CONCATENATE("https://www.saflax.de/0-WVK-Retail/Bilder-Pictures/SAFLAX-",'Basis-Tabelle-Samen'!K260,"-",'Basis-Tabelle-Samen'!J260,"-garden-to-go-mini-danish.jpg")),
IF($C$1="Deutsch - DE",HYPERLINK(CONCATENATE("https://www.saflax.de/0-WVK-Retail/Bilder-Pictures/SAFLAX-",'Basis-Tabelle-Samen'!K260,"-",'Basis-Tabelle-Samen'!J260,"-garden-to-go-mini-german.jpg")),
IF($C$1="Englisch - UK",HYPERLINK(CONCATENATE("https://www.saflax.de/0-WVK-Retail/Bilder-Pictures/SAFLAX-",'Basis-Tabelle-Samen'!K260,"-",'Basis-Tabelle-Samen'!J260,"-garden-to-go-mini-english.jpg")),
IF($C$1="Estnisch - EE",HYPERLINK(CONCATENATE("https://www.saflax.de/0-WVK-Retail/Bilder-Pictures/SAFLAX-",'Basis-Tabelle-Samen'!K260,"-",'Basis-Tabelle-Samen'!J260,"-garden-to-go-mini-estonian.jpg")),
IF($C$1="Finnisch - FI",HYPERLINK(CONCATENATE("https://www.saflax.de/0-WVK-Retail/Bilder-Pictures/SAFLAX-",'Basis-Tabelle-Samen'!K260,"-",'Basis-Tabelle-Samen'!J260,"-garden-to-go-mini-finnish.jpg")),
IF($C$1="Französisch - FR",HYPERLINK(CONCATENATE("https://www.saflax.de/0-WVK-Retail/Bilder-Pictures/SAFLAX-",'Basis-Tabelle-Samen'!K260,"-",'Basis-Tabelle-Samen'!J260,"-garden-to-go-mini-french.jpg")),
IF($C$1="Griechisch - GR",HYPERLINK(CONCATENATE("https://www.saflax.de/0-WVK-Retail/Bilder-Pictures/SAFLAX-",'Basis-Tabelle-Samen'!K260,"-",'Basis-Tabelle-Samen'!J260,"-garden-to-go-mini-greek.jpg")),
IF($C$1="Irisch - IE",HYPERLINK(CONCATENATE("https://www.saflax.de/0-WVK-Retail/Bilder-Pictures/SAFLAX-",'Basis-Tabelle-Samen'!K260,"-",'Basis-Tabelle-Samen'!J260,"-garden-to-go-mini-irish.jpg")),
IF($C$1="Isländisch - IS",HYPERLINK(CONCATENATE("https://www.saflax.de/0-WVK-Retail/Bilder-Pictures/SAFLAX-",'Basis-Tabelle-Samen'!K260,"-",'Basis-Tabelle-Samen'!J260,"-garden-to-go-mini-icelandic.jpg")),
IF($C$1="Italienisch - IT",HYPERLINK(CONCATENATE("https://www.saflax.de/0-WVK-Retail/Bilder-Pictures/SAFLAX-",'Basis-Tabelle-Samen'!K260,"-",'Basis-Tabelle-Samen'!J260,"-garden-to-go-mini-italian.jpg")),
IF($C$1="Japanisch - JP",HYPERLINK(CONCATENATE("https://www.saflax.de/0-WVK-Retail/Bilder-Pictures/SAFLAX-",'Basis-Tabelle-Samen'!K260,"-",'Basis-Tabelle-Samen'!J260,"-garden-to-go-mini-japanese.jpg")),
IF($C$1="Kroatisch - HR",HYPERLINK(CONCATENATE("https://www.saflax.de/0-WVK-Retail/Bilder-Pictures/SAFLAX-",'Basis-Tabelle-Samen'!K260,"-",'Basis-Tabelle-Samen'!J260,"-garden-to-go-mini-croatian.jpg")),
IF($C$1="Lettisch - LV",HYPERLINK(CONCATENATE("https://www.saflax.de/0-WVK-Retail/Bilder-Pictures/SAFLAX-",'Basis-Tabelle-Samen'!K260,"-",'Basis-Tabelle-Samen'!J260,"-garden-to-go-mini-latvian.jpg")),
IF($C$1="Litauisch - LT",HYPERLINK(CONCATENATE("https://www.saflax.de/0-WVK-Retail/Bilder-Pictures/SAFLAX-",'Basis-Tabelle-Samen'!K260,"-",'Basis-Tabelle-Samen'!J260,"-garden-to-go-mini-lithuanian.jpg")),
IF($C$1="Maltesisch - MT",HYPERLINK(CONCATENATE("https://www.saflax.de/0-WVK-Retail/Bilder-Pictures/SAFLAX-",'Basis-Tabelle-Samen'!K260,"-",'Basis-Tabelle-Samen'!J260,"-garden-to-go-mini-maltese.jpg")),
IF($C$1="Niederländisch - NL",HYPERLINK(CONCATENATE("https://www.saflax.de/0-WVK-Retail/Bilder-Pictures/SAFLAX-",'Basis-Tabelle-Samen'!K260,"-",'Basis-Tabelle-Samen'!J260,"-garden-to-go-mini-dutch.jpg")),
IF($C$1="Norwegisch - NO",HYPERLINK(CONCATENATE("https://www.saflax.de/0-WVK-Retail/Bilder-Pictures/SAFLAX-",'Basis-Tabelle-Samen'!K260,"-",'Basis-Tabelle-Samen'!J260,"-garden-to-go-mini-nowegian.jpg")),
IF($C$1="Polnisch - PL",HYPERLINK(CONCATENATE("https://www.saflax.de/0-WVK-Retail/Bilder-Pictures/SAFLAX-",'Basis-Tabelle-Samen'!K260,"-",'Basis-Tabelle-Samen'!J260,"-garden-to-go-mini-polish.jpg")),
IF($C$1="Portugiesisch - PT",HYPERLINK(CONCATENATE("https://www.saflax.de/0-WVK-Retail/Bilder-Pictures/SAFLAX-",'Basis-Tabelle-Samen'!K260,"-",'Basis-Tabelle-Samen'!J260,"-garden-to-go-mini-portuguese.jpg")),
IF($C$1="Rumänisch - RO",HYPERLINK(CONCATENATE("https://www.saflax.de/0-WVK-Retail/Bilder-Pictures/SAFLAX-",'Basis-Tabelle-Samen'!K260,"-",'Basis-Tabelle-Samen'!J260,"-garden-to-go-mini-romanian.jpg")),
IF($C$1="Schwedisch - SE",HYPERLINK(CONCATENATE("https://www.saflax.de/0-WVK-Retail/Bilder-Pictures/SAFLAX-",'Basis-Tabelle-Samen'!K260,"-",'Basis-Tabelle-Samen'!J260,"-garden-to-go-mini-swedish.jpg")),
IF($C$1="Slowakisch - SK",HYPERLINK(CONCATENATE("https://www.saflax.de/0-WVK-Retail/Bilder-Pictures/SAFLAX-",'Basis-Tabelle-Samen'!K260,"-",'Basis-Tabelle-Samen'!J260,"-garden-to-go-mini-slovak.jpg")),
IF($C$1="Slowenisch - SI",HYPERLINK(CONCATENATE("https://www.saflax.de/0-WVK-Retail/Bilder-Pictures/SAFLAX-",'Basis-Tabelle-Samen'!K260,"-",'Basis-Tabelle-Samen'!J260,"-garden-to-go-mini-slovenian.jpg")),
IF($C$1="Spanisch - ES",HYPERLINK(CONCATENATE("https://www.saflax.de/0-WVK-Retail/Bilder-Pictures/SAFLAX-",'Basis-Tabelle-Samen'!K260,"-",'Basis-Tabelle-Samen'!J260,"-garden-to-go-mini-spanish.jpg")),
IF($C$1="Tschechisch - CZ",HYPERLINK(CONCATENATE("https://www.saflax.de/0-WVK-Retail/Bilder-Pictures/SAFLAX-",'Basis-Tabelle-Samen'!K260,"-",'Basis-Tabelle-Samen'!J260,"-garden-to-go-mini-czech.jpg")),
IF($C$1="Türkisch - TR",HYPERLINK(CONCATENATE("https://www.saflax.de/0-WVK-Retail/Bilder-Pictures/SAFLAX-",'Basis-Tabelle-Samen'!K260,"-",'Basis-Tabelle-Samen'!J260,"-garden-to-go-mini-turkish.jpg")),
IF($C$1="Ungarisch - HU",HYPERLINK(CONCATENATE("https://www.saflax.de/0-WVK-Retail/Bilder-Pictures/SAFLAX-",'Basis-Tabelle-Samen'!K260,"-",'Basis-Tabelle-Samen'!J260,"-garden-to-go-mini-hungarian.jpg")),
" ACHTUNG")))))))))))))))))))))))))))))</f>
        <v>https://www.saflax.de/0-WVK-Retail/Bilder-Pictures/SAFLAX-73306-festuca-glauca-garden-to-go-mini-english.jpg</v>
      </c>
      <c r="AN265" s="330" t="str">
        <f>IF(I265&lt;1,"",
IF($C$1="Bulgarisch - BG",HYPERLINK(CONCATENATE("https://www.saflax.de/0-WVK-Retail/Bilder-Pictures/SAFLAX-",'Basis-Tabelle-Samen'!N260,"-",'Basis-Tabelle-Samen'!J260,"-garden-to-go-lite-bulgarian.jpg")),
IF($C$1="Dänisch - DK",HYPERLINK(CONCATENATE("https://www.saflax.de/0-WVK-Retail/Bilder-Pictures/SAFLAX-",'Basis-Tabelle-Samen'!N260,"-",'Basis-Tabelle-Samen'!J260,"-garden-to-go-lite-danish.jpg")),
IF($C$1="Deutsch - DE",HYPERLINK(CONCATENATE("https://www.saflax.de/0-WVK-Retail/Bilder-Pictures/SAFLAX-",'Basis-Tabelle-Samen'!N260,"-",'Basis-Tabelle-Samen'!J260,"-garden-to-go-lite-german.jpg")),
IF($C$1="Englisch - UK",HYPERLINK(CONCATENATE("https://www.saflax.de/0-WVK-Retail/Bilder-Pictures/SAFLAX-",'Basis-Tabelle-Samen'!N260,"-",'Basis-Tabelle-Samen'!J260,"-garden-to-go-lite-english.jpg")),
IF($C$1="Estnisch - EE",HYPERLINK(CONCATENATE("https://www.saflax.de/0-WVK-Retail/Bilder-Pictures/SAFLAX-",'Basis-Tabelle-Samen'!N260,"-",'Basis-Tabelle-Samen'!J260,"-garden-to-go-lite-estonian.jpg")),
IF($C$1="Finnisch - FI",HYPERLINK(CONCATENATE("https://www.saflax.de/0-WVK-Retail/Bilder-Pictures/SAFLAX-",'Basis-Tabelle-Samen'!N260,"-",'Basis-Tabelle-Samen'!J260,"-garden-to-go-lite-finnish.jpg")),
IF($C$1="Französisch - FR",HYPERLINK(CONCATENATE("https://www.saflax.de/0-WVK-Retail/Bilder-Pictures/SAFLAX-",'Basis-Tabelle-Samen'!N260,"-",'Basis-Tabelle-Samen'!J260,"-garden-to-go-lite-french.jpg")),
IF($C$1="Griechisch - GR",HYPERLINK(CONCATENATE("https://www.saflax.de/0-WVK-Retail/Bilder-Pictures/SAFLAX-",'Basis-Tabelle-Samen'!N260,"-",'Basis-Tabelle-Samen'!J260,"-garden-to-go-lite-greek.jpg")),
IF($C$1="Irisch - IE",HYPERLINK(CONCATENATE("https://www.saflax.de/0-WVK-Retail/Bilder-Pictures/SAFLAX-",'Basis-Tabelle-Samen'!N260,"-",'Basis-Tabelle-Samen'!J260,"-garden-to-go-lite-irish.jpg")),
IF($C$1="Isländisch - IS",HYPERLINK(CONCATENATE("https://www.saflax.de/0-WVK-Retail/Bilder-Pictures/SAFLAX-",'Basis-Tabelle-Samen'!N260,"-",'Basis-Tabelle-Samen'!J260,"-garden-to-go-lite-icelandic.jpg")),
IF($C$1="Italienisch - IT",HYPERLINK(CONCATENATE("https://www.saflax.de/0-WVK-Retail/Bilder-Pictures/SAFLAX-",'Basis-Tabelle-Samen'!N260,"-",'Basis-Tabelle-Samen'!J260,"-garden-to-go-lite-italian.jpg")),
IF($C$1="Japanisch - JP",HYPERLINK(CONCATENATE("https://www.saflax.de/0-WVK-Retail/Bilder-Pictures/SAFLAX-",'Basis-Tabelle-Samen'!N260,"-",'Basis-Tabelle-Samen'!J260,"-garden-to-go-lite-japanese.jpg")),
IF($C$1="Kroatisch - HR",HYPERLINK(CONCATENATE("https://www.saflax.de/0-WVK-Retail/Bilder-Pictures/SAFLAX-",'Basis-Tabelle-Samen'!N260,"-",'Basis-Tabelle-Samen'!J260,"-garden-to-go-lite-croatian.jpg")),
IF($C$1="Lettisch - LV",HYPERLINK(CONCATENATE("https://www.saflax.de/0-WVK-Retail/Bilder-Pictures/SAFLAX-",'Basis-Tabelle-Samen'!N260,"-",'Basis-Tabelle-Samen'!J260,"-garden-to-go-lite-latvian.jpg")),
IF($C$1="Litauisch - LT",HYPERLINK(CONCATENATE("https://www.saflax.de/0-WVK-Retail/Bilder-Pictures/SAFLAX-",'Basis-Tabelle-Samen'!N260,"-",'Basis-Tabelle-Samen'!J260,"-garden-to-go-lite-lithuanian.jpg")),
IF($C$1="Maltesisch - MT",HYPERLINK(CONCATENATE("https://www.saflax.de/0-WVK-Retail/Bilder-Pictures/SAFLAX-",'Basis-Tabelle-Samen'!N260,"-",'Basis-Tabelle-Samen'!J260,"-garden-to-go-lite-maltese.jpg")),
IF($C$1="Niederländisch - NL",HYPERLINK(CONCATENATE("https://www.saflax.de/0-WVK-Retail/Bilder-Pictures/SAFLAX-",'Basis-Tabelle-Samen'!N260,"-",'Basis-Tabelle-Samen'!J260,"-garden-to-go-lite-dutch.jpg")),
IF($C$1="Norwegisch - NO",HYPERLINK(CONCATENATE("https://www.saflax.de/0-WVK-Retail/Bilder-Pictures/SAFLAX-",'Basis-Tabelle-Samen'!N260,"-",'Basis-Tabelle-Samen'!J260,"-garden-to-go-lite-nowegian.jpg")),
IF($C$1="Polnisch - PL",HYPERLINK(CONCATENATE("https://www.saflax.de/0-WVK-Retail/Bilder-Pictures/SAFLAX-",'Basis-Tabelle-Samen'!N260,"-",'Basis-Tabelle-Samen'!J260,"-garden-to-go-lite-polish.jpg")),
IF($C$1="Portugiesisch - PT",HYPERLINK(CONCATENATE("https://www.saflax.de/0-WVK-Retail/Bilder-Pictures/SAFLAX-",'Basis-Tabelle-Samen'!N260,"-",'Basis-Tabelle-Samen'!J260,"-garden-to-go-lite-portuguese.jpg")),
IF($C$1="Rumänisch - RO",HYPERLINK(CONCATENATE("https://www.saflax.de/0-WVK-Retail/Bilder-Pictures/SAFLAX-",'Basis-Tabelle-Samen'!N260,"-",'Basis-Tabelle-Samen'!J260,"-garden-to-go-lite-romanian.jpg")),
IF($C$1="Schwedisch - SE",HYPERLINK(CONCATENATE("https://www.saflax.de/0-WVK-Retail/Bilder-Pictures/SAFLAX-",'Basis-Tabelle-Samen'!N260,"-",'Basis-Tabelle-Samen'!J260,"-garden-to-go-lite-swedish.jpg")),
IF($C$1="Slowakisch - SK",HYPERLINK(CONCATENATE("https://www.saflax.de/0-WVK-Retail/Bilder-Pictures/SAFLAX-",'Basis-Tabelle-Samen'!N260,"-",'Basis-Tabelle-Samen'!J260,"-garden-to-go-lite-slovak.jpg")),
IF($C$1="Slowenisch - SI",HYPERLINK(CONCATENATE("https://www.saflax.de/0-WVK-Retail/Bilder-Pictures/SAFLAX-",'Basis-Tabelle-Samen'!N260,"-",'Basis-Tabelle-Samen'!J260,"-garden-to-go-lite-slovenian.jpg")),
IF($C$1="Spanisch - ES",HYPERLINK(CONCATENATE("https://www.saflax.de/0-WVK-Retail/Bilder-Pictures/SAFLAX-",'Basis-Tabelle-Samen'!N260,"-",'Basis-Tabelle-Samen'!J260,"-garden-to-go-lite-spanish.jpg")),
IF($C$1="Tschechisch - CZ",HYPERLINK(CONCATENATE("https://www.saflax.de/0-WVK-Retail/Bilder-Pictures/SAFLAX-",'Basis-Tabelle-Samen'!N260,"-",'Basis-Tabelle-Samen'!J260,"-garden-to-go-lite-czech.jpg")),
IF($C$1="Türkisch - TR",HYPERLINK(CONCATENATE("https://www.saflax.de/0-WVK-Retail/Bilder-Pictures/SAFLAX-",'Basis-Tabelle-Samen'!N260,"-",'Basis-Tabelle-Samen'!J260,"-garden-to-go-lite-turkish.jpg")),
IF($C$1="Ungarisch - HU",HYPERLINK(CONCATENATE("https://www.saflax.de/0-WVK-Retail/Bilder-Pictures/SAFLAX-",'Basis-Tabelle-Samen'!N260,"-",'Basis-Tabelle-Samen'!J260,"-garden-to-go-lite-hungarian.jpg")),
" ACHTUNG")))))))))))))))))))))))))))))</f>
        <v>https://www.saflax.de/0-WVK-Retail/Bilder-Pictures/SAFLAX-83306-festuca-glauca-garden-to-go-lite-english.jpg</v>
      </c>
      <c r="AO265" s="330" t="str">
        <f>IF(J265&lt;1,"",
IF($C$1="Bulgarisch - BG",HYPERLINK(CONCATENATE("https://www.saflax.de/0-WVK-Retail/Bilder-Pictures/SAFLAX-",'Basis-Tabelle-Samen'!Q260,"-",'Basis-Tabelle-Samen'!J260,"-garden-to-go-bulgarian.jpg")),
IF($C$1="Dänisch - DK",HYPERLINK(CONCATENATE("https://www.saflax.de/0-WVK-Retail/Bilder-Pictures/SAFLAX-",'Basis-Tabelle-Samen'!Q260,"-",'Basis-Tabelle-Samen'!J260,"-garden-to-go-danish.jpg")),
IF($C$1="Deutsch - DE",HYPERLINK(CONCATENATE("https://www.saflax.de/0-WVK-Retail/Bilder-Pictures/SAFLAX-",'Basis-Tabelle-Samen'!Q260,"-",'Basis-Tabelle-Samen'!J260,"-garden-to-go-german.jpg")),
IF($C$1="Englisch - UK",HYPERLINK(CONCATENATE("https://www.saflax.de/0-WVK-Retail/Bilder-Pictures/SAFLAX-",'Basis-Tabelle-Samen'!Q260,"-",'Basis-Tabelle-Samen'!J260,"-garden-to-go-english.jpg")),
IF($C$1="Estnisch - EE",HYPERLINK(CONCATENATE("https://www.saflax.de/0-WVK-Retail/Bilder-Pictures/SAFLAX-",'Basis-Tabelle-Samen'!Q260,"-",'Basis-Tabelle-Samen'!J260,"-garden-to-go-estonian.jpg")),
IF($C$1="Finnisch - FI",HYPERLINK(CONCATENATE("https://www.saflax.de/0-WVK-Retail/Bilder-Pictures/SAFLAX-",'Basis-Tabelle-Samen'!Q260,"-",'Basis-Tabelle-Samen'!J260,"-garden-to-go-finnish.jpg")),
IF($C$1="Französisch - FR",HYPERLINK(CONCATENATE("https://www.saflax.de/0-WVK-Retail/Bilder-Pictures/SAFLAX-",'Basis-Tabelle-Samen'!Q260,"-",'Basis-Tabelle-Samen'!J260,"-garden-to-go-french.jpg")),
IF($C$1="Griechisch - GR",HYPERLINK(CONCATENATE("https://www.saflax.de/0-WVK-Retail/Bilder-Pictures/SAFLAX-",'Basis-Tabelle-Samen'!Q260,"-",'Basis-Tabelle-Samen'!J260,"-garden-to-go-greek.jpg")),
IF($C$1="Irisch - IE",HYPERLINK(CONCATENATE("https://www.saflax.de/0-WVK-Retail/Bilder-Pictures/SAFLAX-",'Basis-Tabelle-Samen'!Q260,"-",'Basis-Tabelle-Samen'!J260,"-garden-to-go-irish.jpg")),
IF($C$1="Isländisch - IS",HYPERLINK(CONCATENATE("https://www.saflax.de/0-WVK-Retail/Bilder-Pictures/SAFLAX-",'Basis-Tabelle-Samen'!Q260,"-",'Basis-Tabelle-Samen'!J260,"-garden-to-go-icelandic.jpg")),
IF($C$1="Italienisch - IT",HYPERLINK(CONCATENATE("https://www.saflax.de/0-WVK-Retail/Bilder-Pictures/SAFLAX-",'Basis-Tabelle-Samen'!Q260,"-",'Basis-Tabelle-Samen'!J260,"-garden-to-go-italian.jpg")),
IF($C$1="Japanisch - JP",HYPERLINK(CONCATENATE("https://www.saflax.de/0-WVK-Retail/Bilder-Pictures/SAFLAX-",'Basis-Tabelle-Samen'!Q260,"-",'Basis-Tabelle-Samen'!J260,"-garden-to-go-japanese.jpg")),
IF($C$1="Kroatisch - HR",HYPERLINK(CONCATENATE("https://www.saflax.de/0-WVK-Retail/Bilder-Pictures/SAFLAX-",'Basis-Tabelle-Samen'!Q260,"-",'Basis-Tabelle-Samen'!J260,"-garden-to-go-croatian.jpg")),
IF($C$1="Lettisch - LV",HYPERLINK(CONCATENATE("https://www.saflax.de/0-WVK-Retail/Bilder-Pictures/SAFLAX-",'Basis-Tabelle-Samen'!Q260,"-",'Basis-Tabelle-Samen'!J260,"-garden-to-go-latvian.jpg")),
IF($C$1="Litauisch - LT",HYPERLINK(CONCATENATE("https://www.saflax.de/0-WVK-Retail/Bilder-Pictures/SAFLAX-",'Basis-Tabelle-Samen'!Q260,"-",'Basis-Tabelle-Samen'!J260,"-garden-to-go-lithuanian.jpg")),
IF($C$1="Maltesisch - MT",HYPERLINK(CONCATENATE("https://www.saflax.de/0-WVK-Retail/Bilder-Pictures/SAFLAX-",'Basis-Tabelle-Samen'!Q260,"-",'Basis-Tabelle-Samen'!J260,"-garden-to-go-maltese.jpg")),
IF($C$1="Niederländisch - NL",HYPERLINK(CONCATENATE("https://www.saflax.de/0-WVK-Retail/Bilder-Pictures/SAFLAX-",'Basis-Tabelle-Samen'!Q260,"-",'Basis-Tabelle-Samen'!J260,"-garden-to-go-dutch.jpg")),
IF($C$1="Norwegisch - NO",HYPERLINK(CONCATENATE("https://www.saflax.de/0-WVK-Retail/Bilder-Pictures/SAFLAX-",'Basis-Tabelle-Samen'!Q260,"-",'Basis-Tabelle-Samen'!J260,"-garden-to-go-nowegian.jpg")),
IF($C$1="Polnisch - PL",HYPERLINK(CONCATENATE("https://www.saflax.de/0-WVK-Retail/Bilder-Pictures/SAFLAX-",'Basis-Tabelle-Samen'!Q260,"-",'Basis-Tabelle-Samen'!J260,"-garden-to-go-polish.jpg")),
IF($C$1="Portugiesisch - PT",HYPERLINK(CONCATENATE("https://www.saflax.de/0-WVK-Retail/Bilder-Pictures/SAFLAX-",'Basis-Tabelle-Samen'!Q260,"-",'Basis-Tabelle-Samen'!J260,"-garden-to-go-portuguese.jpg")),
IF($C$1="Rumänisch - RO",HYPERLINK(CONCATENATE("https://www.saflax.de/0-WVK-Retail/Bilder-Pictures/SAFLAX-",'Basis-Tabelle-Samen'!Q260,"-",'Basis-Tabelle-Samen'!J260,"-garden-to-go-romanian.jpg")),
IF($C$1="Schwedisch - SE",HYPERLINK(CONCATENATE("https://www.saflax.de/0-WVK-Retail/Bilder-Pictures/SAFLAX-",'Basis-Tabelle-Samen'!Q260,"-",'Basis-Tabelle-Samen'!J260,"-garden-to-go-swedish.jpg")),
IF($C$1="Slowakisch - SK",HYPERLINK(CONCATENATE("https://www.saflax.de/0-WVK-Retail/Bilder-Pictures/SAFLAX-",'Basis-Tabelle-Samen'!Q260,"-",'Basis-Tabelle-Samen'!J260,"-garden-to-go-slovak.jpg")),
IF($C$1="Slowenisch - SI",HYPERLINK(CONCATENATE("https://www.saflax.de/0-WVK-Retail/Bilder-Pictures/SAFLAX-",'Basis-Tabelle-Samen'!Q260,"-",'Basis-Tabelle-Samen'!J260,"-garden-to-go-slovenian.jpg")),
IF($C$1="Spanisch - ES",HYPERLINK(CONCATENATE("https://www.saflax.de/0-WVK-Retail/Bilder-Pictures/SAFLAX-",'Basis-Tabelle-Samen'!Q260,"-",'Basis-Tabelle-Samen'!J260,"-garden-to-go-spanish.jpg")),
IF($C$1="Tschechisch - CZ",HYPERLINK(CONCATENATE("https://www.saflax.de/0-WVK-Retail/Bilder-Pictures/SAFLAX-",'Basis-Tabelle-Samen'!Q260,"-",'Basis-Tabelle-Samen'!J260,"-garden-to-go-czech.jpg")),
IF($C$1="Türkisch - TR",HYPERLINK(CONCATENATE("https://www.saflax.de/0-WVK-Retail/Bilder-Pictures/SAFLAX-",'Basis-Tabelle-Samen'!Q260,"-",'Basis-Tabelle-Samen'!J260,"-garden-to-go-turkish.jpg")),
IF($C$1="Ungarisch - HU",HYPERLINK(CONCATENATE("https://www.saflax.de/0-WVK-Retail/Bilder-Pictures/SAFLAX-",'Basis-Tabelle-Samen'!Q260,"-",'Basis-Tabelle-Samen'!J260,"-garden-to-go-hungarian.jpg")),
" ACHTUNG")))))))))))))))))))))))))))))</f>
        <v>https://www.saflax.de/0-WVK-Retail/Bilder-Pictures/SAFLAX-53306-festuca-glauca-garden-to-go-english.jpg</v>
      </c>
      <c r="AP265" s="330" t="str">
        <f>IF(K265&lt;1,"",
IF($C$1="Bulgarisch - BG",HYPERLINK(CONCATENATE("https://www.saflax.de/0-WVK-Retail/Bilder-Pictures/SAFLAX-",'Basis-Tabelle-Samen'!T260,"-",'Basis-Tabelle-Samen'!J260,"-cultivation-set-bulgarian.jpg")),
IF($C$1="Dänisch - DK",HYPERLINK(CONCATENATE("https://www.saflax.de/0-WVK-Retail/Bilder-Pictures/SAFLAX-",'Basis-Tabelle-Samen'!T260,"-",'Basis-Tabelle-Samen'!J260,"-cultivation-set-danish.jpg")),
IF($C$1="Deutsch - DE",HYPERLINK(CONCATENATE("https://www.saflax.de/0-WVK-Retail/Bilder-Pictures/SAFLAX-",'Basis-Tabelle-Samen'!T260,"-",'Basis-Tabelle-Samen'!J260,"-cultivation-set-german.jpg")),
IF($C$1="Englisch - UK",HYPERLINK(CONCATENATE("https://www.saflax.de/0-WVK-Retail/Bilder-Pictures/SAFLAX-",'Basis-Tabelle-Samen'!T260,"-",'Basis-Tabelle-Samen'!J260,"-cultivation-set-english.jpg")),
IF($C$1="Estnisch - EE",HYPERLINK(CONCATENATE("https://www.saflax.de/0-WVK-Retail/Bilder-Pictures/SAFLAX-",'Basis-Tabelle-Samen'!T260,"-",'Basis-Tabelle-Samen'!J260,"-cultivation-set-estonian.jpg")),
IF($C$1="Finnisch - FI",HYPERLINK(CONCATENATE("https://www.saflax.de/0-WVK-Retail/Bilder-Pictures/SAFLAX-",'Basis-Tabelle-Samen'!T260,"-",'Basis-Tabelle-Samen'!J260,"-cultivation-set-finnish.jpg")),
IF($C$1="Französisch - FR",HYPERLINK(CONCATENATE("https://www.saflax.de/0-WVK-Retail/Bilder-Pictures/SAFLAX-",'Basis-Tabelle-Samen'!T260,"-",'Basis-Tabelle-Samen'!J260,"-cultivation-set-french.jpg")),
IF($C$1="Griechisch - GR",HYPERLINK(CONCATENATE("https://www.saflax.de/0-WVK-Retail/Bilder-Pictures/SAFLAX-",'Basis-Tabelle-Samen'!T260,"-",'Basis-Tabelle-Samen'!J260,"-cultivation-set-greek.jpg")),
IF($C$1="Irisch - IE",HYPERLINK(CONCATENATE("https://www.saflax.de/0-WVK-Retail/Bilder-Pictures/SAFLAX-",'Basis-Tabelle-Samen'!T260,"-",'Basis-Tabelle-Samen'!J260,"-cultivation-set-irish.jpg")),
IF($C$1="Isländisch - IS",HYPERLINK(CONCATENATE("https://www.saflax.de/0-WVK-Retail/Bilder-Pictures/SAFLAX-",'Basis-Tabelle-Samen'!T260,"-",'Basis-Tabelle-Samen'!J260,"-cultivation-set-icelandic.jpg")),
IF($C$1="Italienisch - IT",HYPERLINK(CONCATENATE("https://www.saflax.de/0-WVK-Retail/Bilder-Pictures/SAFLAX-",'Basis-Tabelle-Samen'!T260,"-",'Basis-Tabelle-Samen'!J260,"-cultivation-set-italian.jpg")),
IF($C$1="Japanisch - JP",HYPERLINK(CONCATENATE("https://www.saflax.de/0-WVK-Retail/Bilder-Pictures/SAFLAX-",'Basis-Tabelle-Samen'!T260,"-",'Basis-Tabelle-Samen'!J260,"-cultivation-set-japanese.jpg")),
IF($C$1="Kroatisch - HR",HYPERLINK(CONCATENATE("https://www.saflax.de/0-WVK-Retail/Bilder-Pictures/SAFLAX-",'Basis-Tabelle-Samen'!T260,"-",'Basis-Tabelle-Samen'!J260,"-cultivation-set-croatian.jpg")),
IF($C$1="Lettisch - LV",HYPERLINK(CONCATENATE("https://www.saflax.de/0-WVK-Retail/Bilder-Pictures/SAFLAX-",'Basis-Tabelle-Samen'!T260,"-",'Basis-Tabelle-Samen'!J260,"-cultivation-set-latvian.jpg")),
IF($C$1="Litauisch - LT",HYPERLINK(CONCATENATE("https://www.saflax.de/0-WVK-Retail/Bilder-Pictures/SAFLAX-",'Basis-Tabelle-Samen'!T260,"-",'Basis-Tabelle-Samen'!J260,"-cultivation-set-lithuanian.jpg")),
IF($C$1="Maltesisch - MT",HYPERLINK(CONCATENATE("https://www.saflax.de/0-WVK-Retail/Bilder-Pictures/SAFLAX-",'Basis-Tabelle-Samen'!T260,"-",'Basis-Tabelle-Samen'!J260,"-cultivation-set-maltese.jpg")),
IF($C$1="Niederländisch - NL",HYPERLINK(CONCATENATE("https://www.saflax.de/0-WVK-Retail/Bilder-Pictures/SAFLAX-",'Basis-Tabelle-Samen'!T260,"-",'Basis-Tabelle-Samen'!J260,"-cultivation-set-dutch.jpg")),
IF($C$1="Norwegisch - NO",HYPERLINK(CONCATENATE("https://www.saflax.de/0-WVK-Retail/Bilder-Pictures/SAFLAX-",'Basis-Tabelle-Samen'!T260,"-",'Basis-Tabelle-Samen'!J260,"-cultivation-set-nowegian.jpg")),
IF($C$1="Polnisch - PL",HYPERLINK(CONCATENATE("https://www.saflax.de/0-WVK-Retail/Bilder-Pictures/SAFLAX-",'Basis-Tabelle-Samen'!T260,"-",'Basis-Tabelle-Samen'!J260,"-cultivation-set-polish.jpg")),
IF($C$1="Portugiesisch - PT",HYPERLINK(CONCATENATE("https://www.saflax.de/0-WVK-Retail/Bilder-Pictures/SAFLAX-",'Basis-Tabelle-Samen'!T260,"-",'Basis-Tabelle-Samen'!J260,"-cultivation-set-portuguese.jpg")),
IF($C$1="Rumänisch - RO",HYPERLINK(CONCATENATE("https://www.saflax.de/0-WVK-Retail/Bilder-Pictures/SAFLAX-",'Basis-Tabelle-Samen'!T260,"-",'Basis-Tabelle-Samen'!J260,"-cultivation-set-romanian.jpg")),
IF($C$1="Schwedisch - SE",HYPERLINK(CONCATENATE("https://www.saflax.de/0-WVK-Retail/Bilder-Pictures/SAFLAX-",'Basis-Tabelle-Samen'!T260,"-",'Basis-Tabelle-Samen'!J260,"-cultivation-set-swedish.jpg")),
IF($C$1="Slowakisch - SK",HYPERLINK(CONCATENATE("https://www.saflax.de/0-WVK-Retail/Bilder-Pictures/SAFLAX-",'Basis-Tabelle-Samen'!T260,"-",'Basis-Tabelle-Samen'!J260,"-cultivation-set-slovak.jpg")),
IF($C$1="Slowenisch - SI",HYPERLINK(CONCATENATE("https://www.saflax.de/0-WVK-Retail/Bilder-Pictures/SAFLAX-",'Basis-Tabelle-Samen'!T260,"-",'Basis-Tabelle-Samen'!J260,"-cultivation-set-slovenian.jpg")),
IF($C$1="Spanisch - ES",HYPERLINK(CONCATENATE("https://www.saflax.de/0-WVK-Retail/Bilder-Pictures/SAFLAX-",'Basis-Tabelle-Samen'!T260,"-",'Basis-Tabelle-Samen'!J260,"-cultivation-set-spanish.jpg")),
IF($C$1="Tschechisch - CZ",HYPERLINK(CONCATENATE("https://www.saflax.de/0-WVK-Retail/Bilder-Pictures/SAFLAX-",'Basis-Tabelle-Samen'!T260,"-",'Basis-Tabelle-Samen'!J260,"-cultivation-set-czech.jpg")),
IF($C$1="Türkisch - TR",HYPERLINK(CONCATENATE("https://www.saflax.de/0-WVK-Retail/Bilder-Pictures/SAFLAX-",'Basis-Tabelle-Samen'!T260,"-",'Basis-Tabelle-Samen'!J260,"-cultivation-set-turkish.jpg")),
IF($C$1="Ungarisch - HU",HYPERLINK(CONCATENATE("https://www.saflax.de/0-WVK-Retail/Bilder-Pictures/SAFLAX-",'Basis-Tabelle-Samen'!T260,"-",'Basis-Tabelle-Samen'!J260,"-cultivation-set-hungarian.jpg")),
" ACHTUNG")))))))))))))))))))))))))))))</f>
        <v>https://www.saflax.de/0-WVK-Retail/Bilder-Pictures/SAFLAX-33306-festuca-glauca-cultivation-set-english.jpg</v>
      </c>
      <c r="AQ265" s="330" t="str">
        <f>IF(L265&lt;1,"",
IF($C$1="Bulgarisch - BG",HYPERLINK(CONCATENATE("https://www.saflax.de/0-WVK-Retail/Bilder-Pictures/SAFLAX-",'Basis-Tabelle-Samen'!W260,"-",'Basis-Tabelle-Samen'!J260,"-garden-in-the-bag-bulgarian.jpg")),
IF($C$1="Dänisch - DK",HYPERLINK(CONCATENATE("https://www.saflax.de/0-WVK-Retail/Bilder-Pictures/SAFLAX-",'Basis-Tabelle-Samen'!W260,"-",'Basis-Tabelle-Samen'!J260,"-garden-in-the-bag-danish.jpg")),
IF($C$1="Deutsch - DE",HYPERLINK(CONCATENATE("https://www.saflax.de/0-WVK-Retail/Bilder-Pictures/SAFLAX-",'Basis-Tabelle-Samen'!W260,"-",'Basis-Tabelle-Samen'!J260,"-garden-in-the-bag-german.jpg")),
IF($C$1="Englisch - UK",HYPERLINK(CONCATENATE("https://www.saflax.de/0-WVK-Retail/Bilder-Pictures/SAFLAX-",'Basis-Tabelle-Samen'!W260,"-",'Basis-Tabelle-Samen'!J260,"-garden-in-the-bag-english.jpg")),
IF($C$1="Estnisch - EE",HYPERLINK(CONCATENATE("https://www.saflax.de/0-WVK-Retail/Bilder-Pictures/SAFLAX-",'Basis-Tabelle-Samen'!W260,"-",'Basis-Tabelle-Samen'!J260,"-garden-in-the-bag-estonian.jpg")),
IF($C$1="Finnisch - FI",HYPERLINK(CONCATENATE("https://www.saflax.de/0-WVK-Retail/Bilder-Pictures/SAFLAX-",'Basis-Tabelle-Samen'!W260,"-",'Basis-Tabelle-Samen'!J260,"-garden-in-the-bag-finnish.jpg")),
IF($C$1="Französisch - FR",HYPERLINK(CONCATENATE("https://www.saflax.de/0-WVK-Retail/Bilder-Pictures/SAFLAX-",'Basis-Tabelle-Samen'!W260,"-",'Basis-Tabelle-Samen'!J260,"-garden-in-the-bag-french.jpg")),
IF($C$1="Griechisch - GR",HYPERLINK(CONCATENATE("https://www.saflax.de/0-WVK-Retail/Bilder-Pictures/SAFLAX-",'Basis-Tabelle-Samen'!W260,"-",'Basis-Tabelle-Samen'!J260,"-garden-in-the-bag-greek.jpg")),
IF($C$1="Irisch - IE",HYPERLINK(CONCATENATE("https://www.saflax.de/0-WVK-Retail/Bilder-Pictures/SAFLAX-",'Basis-Tabelle-Samen'!W260,"-",'Basis-Tabelle-Samen'!J260,"-garden-in-the-bag-irish.jpg")),
IF($C$1="Isländisch - IS",HYPERLINK(CONCATENATE("https://www.saflax.de/0-WVK-Retail/Bilder-Pictures/SAFLAX-",'Basis-Tabelle-Samen'!W260,"-",'Basis-Tabelle-Samen'!J260,"-garden-in-the-bag-icelandic.jpg")),
IF($C$1="Italienisch - IT",HYPERLINK(CONCATENATE("https://www.saflax.de/0-WVK-Retail/Bilder-Pictures/SAFLAX-",'Basis-Tabelle-Samen'!W260,"-",'Basis-Tabelle-Samen'!J260,"-garden-in-the-bag-italian.jpg")),
IF($C$1="Japanisch - JP",HYPERLINK(CONCATENATE("https://www.saflax.de/0-WVK-Retail/Bilder-Pictures/SAFLAX-",'Basis-Tabelle-Samen'!W260,"-",'Basis-Tabelle-Samen'!J260,"-garden-in-the-bag-japanese.jpg")),
IF($C$1="Kroatisch - HR",HYPERLINK(CONCATENATE("https://www.saflax.de/0-WVK-Retail/Bilder-Pictures/SAFLAX-",'Basis-Tabelle-Samen'!W260,"-",'Basis-Tabelle-Samen'!J260,"-garden-in-the-bag-croatian.jpg")),
IF($C$1="Lettisch - LV",HYPERLINK(CONCATENATE("https://www.saflax.de/0-WVK-Retail/Bilder-Pictures/SAFLAX-",'Basis-Tabelle-Samen'!W260,"-",'Basis-Tabelle-Samen'!J260,"-garden-in-the-bag-latvian.jpg")),
IF($C$1="Litauisch - LT",HYPERLINK(CONCATENATE("https://www.saflax.de/0-WVK-Retail/Bilder-Pictures/SAFLAX-",'Basis-Tabelle-Samen'!W260,"-",'Basis-Tabelle-Samen'!J260,"-garden-in-the-bag-lithuanian.jpg")),
IF($C$1="Maltesisch - MT",HYPERLINK(CONCATENATE("https://www.saflax.de/0-WVK-Retail/Bilder-Pictures/SAFLAX-",'Basis-Tabelle-Samen'!W260,"-",'Basis-Tabelle-Samen'!J260,"-garden-in-the-bag-maltese.jpg")),
IF($C$1="Niederländisch - NL",HYPERLINK(CONCATENATE("https://www.saflax.de/0-WVK-Retail/Bilder-Pictures/SAFLAX-",'Basis-Tabelle-Samen'!W260,"-",'Basis-Tabelle-Samen'!J260,"-garden-in-the-bag-dutch.jpg")),
IF($C$1="Norwegisch - NO",HYPERLINK(CONCATENATE("https://www.saflax.de/0-WVK-Retail/Bilder-Pictures/SAFLAX-",'Basis-Tabelle-Samen'!W260,"-",'Basis-Tabelle-Samen'!J260,"-garden-in-the-bag-nowegian.jpg")),
IF($C$1="Polnisch - PL",HYPERLINK(CONCATENATE("https://www.saflax.de/0-WVK-Retail/Bilder-Pictures/SAFLAX-",'Basis-Tabelle-Samen'!W260,"-",'Basis-Tabelle-Samen'!J260,"-garden-in-the-bag-polish.jpg")),
IF($C$1="Portugiesisch - PT",HYPERLINK(CONCATENATE("https://www.saflax.de/0-WVK-Retail/Bilder-Pictures/SAFLAX-",'Basis-Tabelle-Samen'!W260,"-",'Basis-Tabelle-Samen'!J260,"-garden-in-the-bag-portuguese.jpg")),
IF($C$1="Rumänisch - RO",HYPERLINK(CONCATENATE("https://www.saflax.de/0-WVK-Retail/Bilder-Pictures/SAFLAX-",'Basis-Tabelle-Samen'!W260,"-",'Basis-Tabelle-Samen'!J260,"-garden-in-the-bag-romanian.jpg")),
IF($C$1="Schwedisch - SE",HYPERLINK(CONCATENATE("https://www.saflax.de/0-WVK-Retail/Bilder-Pictures/SAFLAX-",'Basis-Tabelle-Samen'!W260,"-",'Basis-Tabelle-Samen'!J260,"-garden-in-the-bag-swedish.jpg")),
IF($C$1="Slowakisch - SK",HYPERLINK(CONCATENATE("https://www.saflax.de/0-WVK-Retail/Bilder-Pictures/SAFLAX-",'Basis-Tabelle-Samen'!W260,"-",'Basis-Tabelle-Samen'!J260,"-garden-in-the-bag-slovak.jpg")),
IF($C$1="Slowenisch - SI",HYPERLINK(CONCATENATE("https://www.saflax.de/0-WVK-Retail/Bilder-Pictures/SAFLAX-",'Basis-Tabelle-Samen'!W260,"-",'Basis-Tabelle-Samen'!J260,"-garden-in-the-bag-slovenian.jpg")),
IF($C$1="Spanisch - ES",HYPERLINK(CONCATENATE("https://www.saflax.de/0-WVK-Retail/Bilder-Pictures/SAFLAX-",'Basis-Tabelle-Samen'!W260,"-",'Basis-Tabelle-Samen'!J260,"-garden-in-the-bag-spanish.jpg")),
IF($C$1="Tschechisch - CZ",HYPERLINK(CONCATENATE("https://www.saflax.de/0-WVK-Retail/Bilder-Pictures/SAFLAX-",'Basis-Tabelle-Samen'!W260,"-",'Basis-Tabelle-Samen'!J260,"-garden-in-the-bag-czech.jpg")),
IF($C$1="Türkisch - TR",HYPERLINK(CONCATENATE("https://www.saflax.de/0-WVK-Retail/Bilder-Pictures/SAFLAX-",'Basis-Tabelle-Samen'!W260,"-",'Basis-Tabelle-Samen'!J260,"-garden-in-the-bag-turkish.jpg")),
IF($C$1="Ungarisch - HU",HYPERLINK(CONCATENATE("https://www.saflax.de/0-WVK-Retail/Bilder-Pictures/SAFLAX-",'Basis-Tabelle-Samen'!W260,"-",'Basis-Tabelle-Samen'!J260,"-garden-in-the-bag-hungarian.jpg")),
" ACHTUNG")))))))))))))))))))))))))))))</f>
        <v>https://www.saflax.de/0-WVK-Retail/Bilder-Pictures/SAFLAX-63306-festuca-glauca-garden-in-the-bag-english.jpg</v>
      </c>
    </row>
    <row r="266" spans="1:43" ht="17.100000000000001" customHeight="1" x14ac:dyDescent="0.2">
      <c r="A266" s="318" t="str">
        <f>IF('Basis-Tabelle-Samen'!A267="","",IF($C$1="Deutsch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66" s="319" t="str">
        <f>'Basis-Tabelle-Samen'!I267</f>
        <v>Cortaderia selloana</v>
      </c>
      <c r="C266" s="316" t="str">
        <f>IF($C$1="Bulgarisch - BG",'Basis-Tabelle-Samen'!Z267,
IF($C$1="Dänisch - DK",'Basis-Tabelle-Samen'!AA267,
IF($C$1="Deutsch - DE",'Basis-Tabelle-Samen'!AB267,
IF($C$1="Englisch - UK",'Basis-Tabelle-Samen'!AC267,
IF($C$1="Estnisch - EE",'Basis-Tabelle-Samen'!AD267,
IF($C$1="Finnisch - FI",'Basis-Tabelle-Samen'!AE267,
IF($C$1="Französisch - FR",'Basis-Tabelle-Samen'!AF267,
IF($C$1="Griechisch - GR",'Basis-Tabelle-Samen'!AG267,
IF($C$1="Irisch - IE",'Basis-Tabelle-Samen'!AH267,
IF($C$1="Isländisch - IS",'Basis-Tabelle-Samen'!AI267,
IF($C$1="Italienisch - IT",'Basis-Tabelle-Samen'!AJ267,
IF($C$1="Japanisch - JP",'Basis-Tabelle-Samen'!AK267,
IF($C$1="Kroatisch - HR",'Basis-Tabelle-Samen'!AL267,
IF($C$1="Lettisch - LV",'Basis-Tabelle-Samen'!AM267,
IF($C$1="Litauisch - LT",'Basis-Tabelle-Samen'!AN267,
IF($C$1="Maltesisch - MT",'Basis-Tabelle-Samen'!AO267,
IF($C$1="Niederländisch - NL",'Basis-Tabelle-Samen'!AP267,
IF($C$1="Norwegisch - NO",'Basis-Tabelle-Samen'!AQ267,
IF($C$1="Polnisch - PL",'Basis-Tabelle-Samen'!AR267,
IF($C$1="Portugiesisch - PT",'Basis-Tabelle-Samen'!AS267,
IF($C$1="Rumänisch - RO",'Basis-Tabelle-Samen'!AT267,
IF($C$1="Schwedisch - SE",'Basis-Tabelle-Samen'!AU267,
IF($C$1="Slowakisch - SK",'Basis-Tabelle-Samen'!AV267,
IF($C$1="Slowenisch - SI",'Basis-Tabelle-Samen'!AW267,
IF($C$1="Spanisch - ES",'Basis-Tabelle-Samen'!AX267,
IF($C$1="Tschechisch - CZ",'Basis-Tabelle-Samen'!AY267,
IF($C$1="Türkisch - TR",'Basis-Tabelle-Samen'!AZ267,
IF($C$1="Ungarisch - HU",'Basis-Tabelle-Samen'!BA267,
" ACHTUNG"))))))))))))))))))))))))))))</f>
        <v>American Pampas Grass</v>
      </c>
      <c r="D266" s="320">
        <f>'Basis-Tabelle-Samen'!F267</f>
        <v>200</v>
      </c>
      <c r="E266" s="321" t="str">
        <f>'Basis-Tabelle-Samen'!H267</f>
        <v>7 %</v>
      </c>
      <c r="F266" s="322" t="str">
        <f>IF('Basis-Tabelle-Samen'!G267="","",'Basis-Tabelle-Samen'!G267)</f>
        <v>06</v>
      </c>
      <c r="G266" s="320">
        <f>'Basis-Tabelle-Samen'!C267</f>
        <v>13313</v>
      </c>
      <c r="H266" s="323">
        <f>'Basis-Tabelle-Samen'!D267</f>
        <v>4055473133133</v>
      </c>
      <c r="I266" s="324">
        <f>'Basis-Tabelle-Samen'!E267</f>
        <v>1.85</v>
      </c>
      <c r="J266" s="325">
        <f t="shared" si="4"/>
        <v>12</v>
      </c>
      <c r="K266" s="326">
        <f>'Basis-Tabelle-Samen'!K267</f>
        <v>73313</v>
      </c>
      <c r="L266" s="323">
        <f>'Basis-Tabelle-Samen'!L267</f>
        <v>4055473733135</v>
      </c>
      <c r="M266" s="324">
        <f>'Basis-Tabelle-Samen'!M267</f>
        <v>2.4500000000000002</v>
      </c>
      <c r="N266" s="326">
        <f>IF(K266&lt;1,"",'3'!$I$15)</f>
        <v>15</v>
      </c>
      <c r="O266" s="327">
        <f>IF(K266&lt;1,"",'3'!$J$11)</f>
        <v>90</v>
      </c>
      <c r="P266" s="326">
        <f>'Basis-Tabelle-Samen'!N267</f>
        <v>83313</v>
      </c>
      <c r="Q266" s="323">
        <f>'Basis-Tabelle-Samen'!O267</f>
        <v>4055473833132</v>
      </c>
      <c r="R266" s="328">
        <f>'Basis-Tabelle-Samen'!P267</f>
        <v>3.75</v>
      </c>
      <c r="S266" s="326">
        <f>IF(R266&lt;1,"",'3'!$M$15)</f>
        <v>18</v>
      </c>
      <c r="T266" s="327">
        <f>IF(R266&lt;1,"",'3'!$N$11)</f>
        <v>72</v>
      </c>
      <c r="U266" s="326">
        <f>'Basis-Tabelle-Samen'!Q267</f>
        <v>53313</v>
      </c>
      <c r="V266" s="323">
        <f>'Basis-Tabelle-Samen'!R267</f>
        <v>4055473533131</v>
      </c>
      <c r="W266" s="324">
        <f>'Basis-Tabelle-Samen'!S267</f>
        <v>4.95</v>
      </c>
      <c r="X266" s="326">
        <f>IF(U266&lt;1,"",'3'!$Q$15)</f>
        <v>6</v>
      </c>
      <c r="Y266" s="327">
        <f>IF(U266&lt;1,"",'3'!$R$11)</f>
        <v>24</v>
      </c>
      <c r="Z266" s="326">
        <f>'Basis-Tabelle-Samen'!T267</f>
        <v>33313</v>
      </c>
      <c r="AA266" s="323">
        <f>'Basis-Tabelle-Samen'!U267</f>
        <v>4055473333137</v>
      </c>
      <c r="AB266" s="324">
        <f>'Basis-Tabelle-Samen'!V267</f>
        <v>6.75</v>
      </c>
      <c r="AC266" s="326">
        <f>IF(Z266&lt;1,"",'3'!$U$15)</f>
        <v>6</v>
      </c>
      <c r="AD266" s="327">
        <f>IF(Z266&lt;1,"",'3'!$V$11)</f>
        <v>24</v>
      </c>
      <c r="AE266" s="326">
        <f>'Basis-Tabelle-Samen'!W267</f>
        <v>63313</v>
      </c>
      <c r="AF266" s="323">
        <f>'Basis-Tabelle-Samen'!X267</f>
        <v>4055473633138</v>
      </c>
      <c r="AG266" s="324">
        <f>'Basis-Tabelle-Samen'!Y267</f>
        <v>2.95</v>
      </c>
      <c r="AH266" s="326">
        <f>IF(AE266&lt;1,"",'3'!$Y$15)</f>
        <v>8</v>
      </c>
      <c r="AI266" s="327">
        <f>IF(AE266&lt;1,"",'3'!$Z$11)</f>
        <v>64</v>
      </c>
      <c r="AJ266" s="315"/>
      <c r="AK266" s="316" t="str">
        <f>IF(G266&lt;1,"",
IF($C$1="Bulgarisch - BG",HYPERLINK(CONCATENATE("https://www.saflax.de/0-WVK-Retail/Bilder-Pictures/SAFLAX-",'Basis-Tabelle-Samen'!C267,"-",'Basis-Tabelle-Samen'!J267,"-seed-package-front-cr-bulgarian.jpg")),
IF($C$1="Dänisch - DK",HYPERLINK(CONCATENATE("https://www.saflax.de/0-WVK-Retail/Bilder-Pictures/SAFLAX-",'Basis-Tabelle-Samen'!C267,"-",'Basis-Tabelle-Samen'!J267,"-seed-package-front-cr-danish.jpg")),
IF($C$1="Deutsch - DE",HYPERLINK(CONCATENATE("https://www.saflax.de/0-WVK-Retail/Bilder-Pictures/SAFLAX-",'Basis-Tabelle-Samen'!C267,"-",'Basis-Tabelle-Samen'!J267,"-seed-package-front-cr-german.jpg")),
IF($C$1="Englisch - UK",HYPERLINK(CONCATENATE("https://www.saflax.de/0-WVK-Retail/Bilder-Pictures/SAFLAX-",'Basis-Tabelle-Samen'!C267,"-",'Basis-Tabelle-Samen'!J267,"-seed-package-front-cr-english.jpg")),
IF($C$1="Estnisch - EE",HYPERLINK(CONCATENATE("https://www.saflax.de/0-WVK-Retail/Bilder-Pictures/SAFLAX-",'Basis-Tabelle-Samen'!C267,"-",'Basis-Tabelle-Samen'!J267,"-seed-package-front-cr-estonian.jpg")),
IF($C$1="Finnisch - FI",HYPERLINK(CONCATENATE("https://www.saflax.de/0-WVK-Retail/Bilder-Pictures/SAFLAX-",'Basis-Tabelle-Samen'!C267,"-",'Basis-Tabelle-Samen'!J267,"-seed-package-front-cr-finnish.jpg")),
IF($C$1="Französisch - FR",HYPERLINK(CONCATENATE("https://www.saflax.de/0-WVK-Retail/Bilder-Pictures/SAFLAX-",'Basis-Tabelle-Samen'!C267,"-",'Basis-Tabelle-Samen'!J267,"-seed-package-front-cr-french.jpg")),
IF($C$1="Griechisch - GR",HYPERLINK(CONCATENATE("https://www.saflax.de/0-WVK-Retail/Bilder-Pictures/SAFLAX-",'Basis-Tabelle-Samen'!C267,"-",'Basis-Tabelle-Samen'!J267,"-seed-package-front-cr-greek.jpg")),
IF($C$1="Irisch - IE",HYPERLINK(CONCATENATE("https://www.saflax.de/0-WVK-Retail/Bilder-Pictures/SAFLAX-",'Basis-Tabelle-Samen'!C267,"-",'Basis-Tabelle-Samen'!J267,"-seed-package-front-cr-irish.jpg")),
IF($C$1="Isländisch - IS",HYPERLINK(CONCATENATE("https://www.saflax.de/0-WVK-Retail/Bilder-Pictures/SAFLAX-",'Basis-Tabelle-Samen'!C267,"-",'Basis-Tabelle-Samen'!J267,"-seed-package-front-cr-icelandic.jpg")),
IF($C$1="Italienisch - IT",HYPERLINK(CONCATENATE("https://www.saflax.de/0-WVK-Retail/Bilder-Pictures/SAFLAX-",'Basis-Tabelle-Samen'!C267,"-",'Basis-Tabelle-Samen'!J267,"-seed-package-front-cr-italian.jpg")),
IF($C$1="Japanisch - JP",HYPERLINK(CONCATENATE("https://www.saflax.de/0-WVK-Retail/Bilder-Pictures/SAFLAX-",'Basis-Tabelle-Samen'!C267,"-",'Basis-Tabelle-Samen'!J267,"-seed-package-front-cr-japanese.jpg")),
IF($C$1="Kroatisch - HR",HYPERLINK(CONCATENATE("https://www.saflax.de/0-WVK-Retail/Bilder-Pictures/SAFLAX-",'Basis-Tabelle-Samen'!C267,"-",'Basis-Tabelle-Samen'!J267,"-seed-package-front-cr-croatian.jpg")),
IF($C$1="Lettisch - LV",HYPERLINK(CONCATENATE("https://www.saflax.de/0-WVK-Retail/Bilder-Pictures/SAFLAX-",'Basis-Tabelle-Samen'!C267,"-",'Basis-Tabelle-Samen'!J267,"-seed-package-front-cr-latvian.jpg")),
IF($C$1="Litauisch - LT",HYPERLINK(CONCATENATE("https://www.saflax.de/0-WVK-Retail/Bilder-Pictures/SAFLAX-",'Basis-Tabelle-Samen'!C267,"-",'Basis-Tabelle-Samen'!J267,"-seed-package-front-cr-lithuanian.jpg")),
IF($C$1="Maltesisch - MT",HYPERLINK(CONCATENATE("https://www.saflax.de/0-WVK-Retail/Bilder-Pictures/SAFLAX-",'Basis-Tabelle-Samen'!C267,"-",'Basis-Tabelle-Samen'!J267,"-seed-package-front-cr-maltese.jpg")),
IF($C$1="Niederländisch - NL",HYPERLINK(CONCATENATE("https://www.saflax.de/0-WVK-Retail/Bilder-Pictures/SAFLAX-",'Basis-Tabelle-Samen'!C267,"-",'Basis-Tabelle-Samen'!J267,"-seed-package-front-cr-dutch.jpg")),
IF($C$1="Norwegisch - NO",HYPERLINK(CONCATENATE("https://www.saflax.de/0-WVK-Retail/Bilder-Pictures/SAFLAX-",'Basis-Tabelle-Samen'!C267,"-",'Basis-Tabelle-Samen'!J267,"-seed-package-front-cr-nowegian.jpg")),
IF($C$1="Polnisch - PL",HYPERLINK(CONCATENATE("https://www.saflax.de/0-WVK-Retail/Bilder-Pictures/SAFLAX-",'Basis-Tabelle-Samen'!C267,"-",'Basis-Tabelle-Samen'!J267,"-seed-package-front-cr-polish.jpg")),
IF($C$1="Portugiesisch - PT",HYPERLINK(CONCATENATE("https://www.saflax.de/0-WVK-Retail/Bilder-Pictures/SAFLAX-",'Basis-Tabelle-Samen'!C267,"-",'Basis-Tabelle-Samen'!J267,"-seed-package-front-cr-portuguese.jpg")),
IF($C$1="Rumänisch - RO",HYPERLINK(CONCATENATE("https://www.saflax.de/0-WVK-Retail/Bilder-Pictures/SAFLAX-",'Basis-Tabelle-Samen'!C267,"-",'Basis-Tabelle-Samen'!J267,"-seed-package-front-cr-romanian.jpg")),
IF($C$1="Schwedisch - SE",HYPERLINK(CONCATENATE("https://www.saflax.de/0-WVK-Retail/Bilder-Pictures/SAFLAX-",'Basis-Tabelle-Samen'!C267,"-",'Basis-Tabelle-Samen'!J267,"-seed-package-front-cr-swedish.jpg")),
IF($C$1="Slowakisch - SK",HYPERLINK(CONCATENATE("https://www.saflax.de/0-WVK-Retail/Bilder-Pictures/SAFLAX-",'Basis-Tabelle-Samen'!C267,"-",'Basis-Tabelle-Samen'!J267,"-seed-package-front-cr-slovak.jpg")),
IF($C$1="Slowenisch - SI",HYPERLINK(CONCATENATE("https://www.saflax.de/0-WVK-Retail/Bilder-Pictures/SAFLAX-",'Basis-Tabelle-Samen'!C267,"-",'Basis-Tabelle-Samen'!J267,"-seed-package-front-cr-slovenian.jpg")),
IF($C$1="Spanisch - ES",HYPERLINK(CONCATENATE("https://www.saflax.de/0-WVK-Retail/Bilder-Pictures/SAFLAX-",'Basis-Tabelle-Samen'!C267,"-",'Basis-Tabelle-Samen'!J267,"-seed-package-front-cr-spanish.jpg")),
IF($C$1="Tschechisch - CZ",HYPERLINK(CONCATENATE("https://www.saflax.de/0-WVK-Retail/Bilder-Pictures/SAFLAX-",'Basis-Tabelle-Samen'!C267,"-",'Basis-Tabelle-Samen'!J267,"-seed-package-front-cr-czech.jpg")),
IF($C$1="Türkisch - TR",HYPERLINK(CONCATENATE("https://www.saflax.de/0-WVK-Retail/Bilder-Pictures/SAFLAX-",'Basis-Tabelle-Samen'!C267,"-",'Basis-Tabelle-Samen'!J267,"-seed-package-front-cr-turkish.jpg")),
IF($C$1="Ungarisch - HU",HYPERLINK(CONCATENATE("https://www.saflax.de/0-WVK-Retail/Bilder-Pictures/SAFLAX-",'Basis-Tabelle-Samen'!C267,"-",'Basis-Tabelle-Samen'!J267,"-seed-package-front-cr-hungarian.jpg")),
" ACHTUNG")))))))))))))))))))))))))))))</f>
        <v>https://www.saflax.de/0-WVK-Retail/Bilder-Pictures/SAFLAX-13313-cortaderia-selloana-seed-package-front-cr-english.jpg</v>
      </c>
      <c r="AL266" s="330" t="str">
        <f>IF(G266&lt;1,"",
IF($C$1="Bulgarisch - BG",HYPERLINK(CONCATENATE("https://www.saflax.de/0-WVK-Retail/Bilder-Pictures/SAFLAX-",'Basis-Tabelle-Samen'!C267,"-",'Basis-Tabelle-Samen'!J267,"-seed-package-back-cr-bulgarian.jpg")),
IF($C$1="Dänisch - DK",HYPERLINK(CONCATENATE("https://www.saflax.de/0-WVK-Retail/Bilder-Pictures/SAFLAX-",'Basis-Tabelle-Samen'!C267,"-",'Basis-Tabelle-Samen'!J267,"-seed-package-back-cr-danish.jpg")),
IF($C$1="Deutsch - DE",HYPERLINK(CONCATENATE("https://www.saflax.de/0-WVK-Retail/Bilder-Pictures/SAFLAX-",'Basis-Tabelle-Samen'!C267,"-",'Basis-Tabelle-Samen'!J267,"-seed-package-back-cr-german.jpg")),
IF($C$1="Englisch - UK",HYPERLINK(CONCATENATE("https://www.saflax.de/0-WVK-Retail/Bilder-Pictures/SAFLAX-",'Basis-Tabelle-Samen'!C267,"-",'Basis-Tabelle-Samen'!J267,"-seed-package-back-cr-english.jpg")),
IF($C$1="Estnisch - EE",HYPERLINK(CONCATENATE("https://www.saflax.de/0-WVK-Retail/Bilder-Pictures/SAFLAX-",'Basis-Tabelle-Samen'!C267,"-",'Basis-Tabelle-Samen'!J267,"-seed-package-back-cr-estonian.jpg")),
IF($C$1="Finnisch - FI",HYPERLINK(CONCATENATE("https://www.saflax.de/0-WVK-Retail/Bilder-Pictures/SAFLAX-",'Basis-Tabelle-Samen'!C267,"-",'Basis-Tabelle-Samen'!J267,"-seed-package-back-cr-finnish.jpg")),
IF($C$1="Französisch - FR",HYPERLINK(CONCATENATE("https://www.saflax.de/0-WVK-Retail/Bilder-Pictures/SAFLAX-",'Basis-Tabelle-Samen'!C267,"-",'Basis-Tabelle-Samen'!J267,"-seed-package-back-cr-french.jpg")),
IF($C$1="Griechisch - GR",HYPERLINK(CONCATENATE("https://www.saflax.de/0-WVK-Retail/Bilder-Pictures/SAFLAX-",'Basis-Tabelle-Samen'!C267,"-",'Basis-Tabelle-Samen'!J267,"-seed-package-back-cr-greek.jpg")),
IF($C$1="Irisch - IE",HYPERLINK(CONCATENATE("https://www.saflax.de/0-WVK-Retail/Bilder-Pictures/SAFLAX-",'Basis-Tabelle-Samen'!C267,"-",'Basis-Tabelle-Samen'!J267,"-seed-package-back-cr-irish.jpg")),
IF($C$1="Isländisch - IS",HYPERLINK(CONCATENATE("https://www.saflax.de/0-WVK-Retail/Bilder-Pictures/SAFLAX-",'Basis-Tabelle-Samen'!C267,"-",'Basis-Tabelle-Samen'!J267,"-seed-package-back-cr-icelandic.jpg")),
IF($C$1="Italienisch - IT",HYPERLINK(CONCATENATE("https://www.saflax.de/0-WVK-Retail/Bilder-Pictures/SAFLAX-",'Basis-Tabelle-Samen'!C267,"-",'Basis-Tabelle-Samen'!J267,"-seed-package-back-cr-italian.jpg")),
IF($C$1="Japanisch - JP",HYPERLINK(CONCATENATE("https://www.saflax.de/0-WVK-Retail/Bilder-Pictures/SAFLAX-",'Basis-Tabelle-Samen'!C267,"-",'Basis-Tabelle-Samen'!J267,"-seed-package-back-cr-japanese.jpg")),
IF($C$1="Kroatisch - HR",HYPERLINK(CONCATENATE("https://www.saflax.de/0-WVK-Retail/Bilder-Pictures/SAFLAX-",'Basis-Tabelle-Samen'!C267,"-",'Basis-Tabelle-Samen'!J267,"-seed-package-back-cr-croatian.jpg")),
IF($C$1="Lettisch - LV",HYPERLINK(CONCATENATE("https://www.saflax.de/0-WVK-Retail/Bilder-Pictures/SAFLAX-",'Basis-Tabelle-Samen'!C267,"-",'Basis-Tabelle-Samen'!J267,"-seed-package-back-cr-latvian.jpg")),
IF($C$1="Litauisch - LT",HYPERLINK(CONCATENATE("https://www.saflax.de/0-WVK-Retail/Bilder-Pictures/SAFLAX-",'Basis-Tabelle-Samen'!C267,"-",'Basis-Tabelle-Samen'!J267,"-seed-package-back-cr-lithuanian.jpg")),
IF($C$1="Maltesisch - MT",HYPERLINK(CONCATENATE("https://www.saflax.de/0-WVK-Retail/Bilder-Pictures/SAFLAX-",'Basis-Tabelle-Samen'!C267,"-",'Basis-Tabelle-Samen'!J267,"-seed-package-back-cr-maltese.jpg")),
IF($C$1="Niederländisch - NL",HYPERLINK(CONCATENATE("https://www.saflax.de/0-WVK-Retail/Bilder-Pictures/SAFLAX-",'Basis-Tabelle-Samen'!C267,"-",'Basis-Tabelle-Samen'!J267,"-seed-package-back-cr-dutch.jpg")),
IF($C$1="Norwegisch - NO",HYPERLINK(CONCATENATE("https://www.saflax.de/0-WVK-Retail/Bilder-Pictures/SAFLAX-",'Basis-Tabelle-Samen'!C267,"-",'Basis-Tabelle-Samen'!J267,"-seed-package-back-cr-nowegian.jpg")),
IF($C$1="Polnisch - PL",HYPERLINK(CONCATENATE("https://www.saflax.de/0-WVK-Retail/Bilder-Pictures/SAFLAX-",'Basis-Tabelle-Samen'!C267,"-",'Basis-Tabelle-Samen'!J267,"-seed-package-back-cr-polish.jpg")),
IF($C$1="Portugiesisch - PT",HYPERLINK(CONCATENATE("https://www.saflax.de/0-WVK-Retail/Bilder-Pictures/SAFLAX-",'Basis-Tabelle-Samen'!C267,"-",'Basis-Tabelle-Samen'!J267,"-seed-package-back-cr-portuguese.jpg")),
IF($C$1="Rumänisch - RO",HYPERLINK(CONCATENATE("https://www.saflax.de/0-WVK-Retail/Bilder-Pictures/SAFLAX-",'Basis-Tabelle-Samen'!C267,"-",'Basis-Tabelle-Samen'!J267,"-seed-package-back-cr-romanian.jpg")),
IF($C$1="Schwedisch - SE",HYPERLINK(CONCATENATE("https://www.saflax.de/0-WVK-Retail/Bilder-Pictures/SAFLAX-",'Basis-Tabelle-Samen'!C267,"-",'Basis-Tabelle-Samen'!J267,"-seed-package-back-cr-swedish.jpg")),
IF($C$1="Slowakisch - SK",HYPERLINK(CONCATENATE("https://www.saflax.de/0-WVK-Retail/Bilder-Pictures/SAFLAX-",'Basis-Tabelle-Samen'!C267,"-",'Basis-Tabelle-Samen'!J267,"-seed-package-back-cr-slovak.jpg")),
IF($C$1="Slowenisch - SI",HYPERLINK(CONCATENATE("https://www.saflax.de/0-WVK-Retail/Bilder-Pictures/SAFLAX-",'Basis-Tabelle-Samen'!C267,"-",'Basis-Tabelle-Samen'!J267,"-seed-package-back-cr-slovenian.jpg")),
IF($C$1="Spanisch - ES",HYPERLINK(CONCATENATE("https://www.saflax.de/0-WVK-Retail/Bilder-Pictures/SAFLAX-",'Basis-Tabelle-Samen'!C267,"-",'Basis-Tabelle-Samen'!J267,"-seed-package-back-cr-spanish.jpg")),
IF($C$1="Tschechisch - CZ",HYPERLINK(CONCATENATE("https://www.saflax.de/0-WVK-Retail/Bilder-Pictures/SAFLAX-",'Basis-Tabelle-Samen'!C267,"-",'Basis-Tabelle-Samen'!J267,"-seed-package-back-cr-czech.jpg")),
IF($C$1="Türkisch - TR",HYPERLINK(CONCATENATE("https://www.saflax.de/0-WVK-Retail/Bilder-Pictures/SAFLAX-",'Basis-Tabelle-Samen'!C267,"-",'Basis-Tabelle-Samen'!J267,"-seed-package-back-cr-turkish.jpg")),
IF($C$1="Ungarisch - HU",HYPERLINK(CONCATENATE("https://www.saflax.de/0-WVK-Retail/Bilder-Pictures/SAFLAX-",'Basis-Tabelle-Samen'!C267,"-",'Basis-Tabelle-Samen'!J267,"-seed-package-back-cr-hungarian.jpg")),
" ACHTUNG")))))))))))))))))))))))))))))</f>
        <v>https://www.saflax.de/0-WVK-Retail/Bilder-Pictures/SAFLAX-13313-cortaderia-selloana-seed-package-back-cr-english.jpg</v>
      </c>
      <c r="AM266" s="330" t="str">
        <f>IF(H266&lt;1,"",
IF($C$1="Bulgarisch - BG",HYPERLINK(CONCATENATE("https://www.saflax.de/0-WVK-Retail/Bilder-Pictures/SAFLAX-",'Basis-Tabelle-Samen'!K267,"-",'Basis-Tabelle-Samen'!J267,"-garden-to-go-mini-bulgarian.jpg")),
IF($C$1="Dänisch - DK",HYPERLINK(CONCATENATE("https://www.saflax.de/0-WVK-Retail/Bilder-Pictures/SAFLAX-",'Basis-Tabelle-Samen'!K267,"-",'Basis-Tabelle-Samen'!J267,"-garden-to-go-mini-danish.jpg")),
IF($C$1="Deutsch - DE",HYPERLINK(CONCATENATE("https://www.saflax.de/0-WVK-Retail/Bilder-Pictures/SAFLAX-",'Basis-Tabelle-Samen'!K267,"-",'Basis-Tabelle-Samen'!J267,"-garden-to-go-mini-german.jpg")),
IF($C$1="Englisch - UK",HYPERLINK(CONCATENATE("https://www.saflax.de/0-WVK-Retail/Bilder-Pictures/SAFLAX-",'Basis-Tabelle-Samen'!K267,"-",'Basis-Tabelle-Samen'!J267,"-garden-to-go-mini-english.jpg")),
IF($C$1="Estnisch - EE",HYPERLINK(CONCATENATE("https://www.saflax.de/0-WVK-Retail/Bilder-Pictures/SAFLAX-",'Basis-Tabelle-Samen'!K267,"-",'Basis-Tabelle-Samen'!J267,"-garden-to-go-mini-estonian.jpg")),
IF($C$1="Finnisch - FI",HYPERLINK(CONCATENATE("https://www.saflax.de/0-WVK-Retail/Bilder-Pictures/SAFLAX-",'Basis-Tabelle-Samen'!K267,"-",'Basis-Tabelle-Samen'!J267,"-garden-to-go-mini-finnish.jpg")),
IF($C$1="Französisch - FR",HYPERLINK(CONCATENATE("https://www.saflax.de/0-WVK-Retail/Bilder-Pictures/SAFLAX-",'Basis-Tabelle-Samen'!K267,"-",'Basis-Tabelle-Samen'!J267,"-garden-to-go-mini-french.jpg")),
IF($C$1="Griechisch - GR",HYPERLINK(CONCATENATE("https://www.saflax.de/0-WVK-Retail/Bilder-Pictures/SAFLAX-",'Basis-Tabelle-Samen'!K267,"-",'Basis-Tabelle-Samen'!J267,"-garden-to-go-mini-greek.jpg")),
IF($C$1="Irisch - IE",HYPERLINK(CONCATENATE("https://www.saflax.de/0-WVK-Retail/Bilder-Pictures/SAFLAX-",'Basis-Tabelle-Samen'!K267,"-",'Basis-Tabelle-Samen'!J267,"-garden-to-go-mini-irish.jpg")),
IF($C$1="Isländisch - IS",HYPERLINK(CONCATENATE("https://www.saflax.de/0-WVK-Retail/Bilder-Pictures/SAFLAX-",'Basis-Tabelle-Samen'!K267,"-",'Basis-Tabelle-Samen'!J267,"-garden-to-go-mini-icelandic.jpg")),
IF($C$1="Italienisch - IT",HYPERLINK(CONCATENATE("https://www.saflax.de/0-WVK-Retail/Bilder-Pictures/SAFLAX-",'Basis-Tabelle-Samen'!K267,"-",'Basis-Tabelle-Samen'!J267,"-garden-to-go-mini-italian.jpg")),
IF($C$1="Japanisch - JP",HYPERLINK(CONCATENATE("https://www.saflax.de/0-WVK-Retail/Bilder-Pictures/SAFLAX-",'Basis-Tabelle-Samen'!K267,"-",'Basis-Tabelle-Samen'!J267,"-garden-to-go-mini-japanese.jpg")),
IF($C$1="Kroatisch - HR",HYPERLINK(CONCATENATE("https://www.saflax.de/0-WVK-Retail/Bilder-Pictures/SAFLAX-",'Basis-Tabelle-Samen'!K267,"-",'Basis-Tabelle-Samen'!J267,"-garden-to-go-mini-croatian.jpg")),
IF($C$1="Lettisch - LV",HYPERLINK(CONCATENATE("https://www.saflax.de/0-WVK-Retail/Bilder-Pictures/SAFLAX-",'Basis-Tabelle-Samen'!K267,"-",'Basis-Tabelle-Samen'!J267,"-garden-to-go-mini-latvian.jpg")),
IF($C$1="Litauisch - LT",HYPERLINK(CONCATENATE("https://www.saflax.de/0-WVK-Retail/Bilder-Pictures/SAFLAX-",'Basis-Tabelle-Samen'!K267,"-",'Basis-Tabelle-Samen'!J267,"-garden-to-go-mini-lithuanian.jpg")),
IF($C$1="Maltesisch - MT",HYPERLINK(CONCATENATE("https://www.saflax.de/0-WVK-Retail/Bilder-Pictures/SAFLAX-",'Basis-Tabelle-Samen'!K267,"-",'Basis-Tabelle-Samen'!J267,"-garden-to-go-mini-maltese.jpg")),
IF($C$1="Niederländisch - NL",HYPERLINK(CONCATENATE("https://www.saflax.de/0-WVK-Retail/Bilder-Pictures/SAFLAX-",'Basis-Tabelle-Samen'!K267,"-",'Basis-Tabelle-Samen'!J267,"-garden-to-go-mini-dutch.jpg")),
IF($C$1="Norwegisch - NO",HYPERLINK(CONCATENATE("https://www.saflax.de/0-WVK-Retail/Bilder-Pictures/SAFLAX-",'Basis-Tabelle-Samen'!K267,"-",'Basis-Tabelle-Samen'!J267,"-garden-to-go-mini-nowegian.jpg")),
IF($C$1="Polnisch - PL",HYPERLINK(CONCATENATE("https://www.saflax.de/0-WVK-Retail/Bilder-Pictures/SAFLAX-",'Basis-Tabelle-Samen'!K267,"-",'Basis-Tabelle-Samen'!J267,"-garden-to-go-mini-polish.jpg")),
IF($C$1="Portugiesisch - PT",HYPERLINK(CONCATENATE("https://www.saflax.de/0-WVK-Retail/Bilder-Pictures/SAFLAX-",'Basis-Tabelle-Samen'!K267,"-",'Basis-Tabelle-Samen'!J267,"-garden-to-go-mini-portuguese.jpg")),
IF($C$1="Rumänisch - RO",HYPERLINK(CONCATENATE("https://www.saflax.de/0-WVK-Retail/Bilder-Pictures/SAFLAX-",'Basis-Tabelle-Samen'!K267,"-",'Basis-Tabelle-Samen'!J267,"-garden-to-go-mini-romanian.jpg")),
IF($C$1="Schwedisch - SE",HYPERLINK(CONCATENATE("https://www.saflax.de/0-WVK-Retail/Bilder-Pictures/SAFLAX-",'Basis-Tabelle-Samen'!K267,"-",'Basis-Tabelle-Samen'!J267,"-garden-to-go-mini-swedish.jpg")),
IF($C$1="Slowakisch - SK",HYPERLINK(CONCATENATE("https://www.saflax.de/0-WVK-Retail/Bilder-Pictures/SAFLAX-",'Basis-Tabelle-Samen'!K267,"-",'Basis-Tabelle-Samen'!J267,"-garden-to-go-mini-slovak.jpg")),
IF($C$1="Slowenisch - SI",HYPERLINK(CONCATENATE("https://www.saflax.de/0-WVK-Retail/Bilder-Pictures/SAFLAX-",'Basis-Tabelle-Samen'!K267,"-",'Basis-Tabelle-Samen'!J267,"-garden-to-go-mini-slovenian.jpg")),
IF($C$1="Spanisch - ES",HYPERLINK(CONCATENATE("https://www.saflax.de/0-WVK-Retail/Bilder-Pictures/SAFLAX-",'Basis-Tabelle-Samen'!K267,"-",'Basis-Tabelle-Samen'!J267,"-garden-to-go-mini-spanish.jpg")),
IF($C$1="Tschechisch - CZ",HYPERLINK(CONCATENATE("https://www.saflax.de/0-WVK-Retail/Bilder-Pictures/SAFLAX-",'Basis-Tabelle-Samen'!K267,"-",'Basis-Tabelle-Samen'!J267,"-garden-to-go-mini-czech.jpg")),
IF($C$1="Türkisch - TR",HYPERLINK(CONCATENATE("https://www.saflax.de/0-WVK-Retail/Bilder-Pictures/SAFLAX-",'Basis-Tabelle-Samen'!K267,"-",'Basis-Tabelle-Samen'!J267,"-garden-to-go-mini-turkish.jpg")),
IF($C$1="Ungarisch - HU",HYPERLINK(CONCATENATE("https://www.saflax.de/0-WVK-Retail/Bilder-Pictures/SAFLAX-",'Basis-Tabelle-Samen'!K267,"-",'Basis-Tabelle-Samen'!J267,"-garden-to-go-mini-hungarian.jpg")),
" ACHTUNG")))))))))))))))))))))))))))))</f>
        <v>https://www.saflax.de/0-WVK-Retail/Bilder-Pictures/SAFLAX-73313-cortaderia-selloana-garden-to-go-mini-english.jpg</v>
      </c>
      <c r="AN266" s="330" t="str">
        <f>IF(I266&lt;1,"",
IF($C$1="Bulgarisch - BG",HYPERLINK(CONCATENATE("https://www.saflax.de/0-WVK-Retail/Bilder-Pictures/SAFLAX-",'Basis-Tabelle-Samen'!N267,"-",'Basis-Tabelle-Samen'!J267,"-garden-to-go-lite-bulgarian.jpg")),
IF($C$1="Dänisch - DK",HYPERLINK(CONCATENATE("https://www.saflax.de/0-WVK-Retail/Bilder-Pictures/SAFLAX-",'Basis-Tabelle-Samen'!N267,"-",'Basis-Tabelle-Samen'!J267,"-garden-to-go-lite-danish.jpg")),
IF($C$1="Deutsch - DE",HYPERLINK(CONCATENATE("https://www.saflax.de/0-WVK-Retail/Bilder-Pictures/SAFLAX-",'Basis-Tabelle-Samen'!N267,"-",'Basis-Tabelle-Samen'!J267,"-garden-to-go-lite-german.jpg")),
IF($C$1="Englisch - UK",HYPERLINK(CONCATENATE("https://www.saflax.de/0-WVK-Retail/Bilder-Pictures/SAFLAX-",'Basis-Tabelle-Samen'!N267,"-",'Basis-Tabelle-Samen'!J267,"-garden-to-go-lite-english.jpg")),
IF($C$1="Estnisch - EE",HYPERLINK(CONCATENATE("https://www.saflax.de/0-WVK-Retail/Bilder-Pictures/SAFLAX-",'Basis-Tabelle-Samen'!N267,"-",'Basis-Tabelle-Samen'!J267,"-garden-to-go-lite-estonian.jpg")),
IF($C$1="Finnisch - FI",HYPERLINK(CONCATENATE("https://www.saflax.de/0-WVK-Retail/Bilder-Pictures/SAFLAX-",'Basis-Tabelle-Samen'!N267,"-",'Basis-Tabelle-Samen'!J267,"-garden-to-go-lite-finnish.jpg")),
IF($C$1="Französisch - FR",HYPERLINK(CONCATENATE("https://www.saflax.de/0-WVK-Retail/Bilder-Pictures/SAFLAX-",'Basis-Tabelle-Samen'!N267,"-",'Basis-Tabelle-Samen'!J267,"-garden-to-go-lite-french.jpg")),
IF($C$1="Griechisch - GR",HYPERLINK(CONCATENATE("https://www.saflax.de/0-WVK-Retail/Bilder-Pictures/SAFLAX-",'Basis-Tabelle-Samen'!N267,"-",'Basis-Tabelle-Samen'!J267,"-garden-to-go-lite-greek.jpg")),
IF($C$1="Irisch - IE",HYPERLINK(CONCATENATE("https://www.saflax.de/0-WVK-Retail/Bilder-Pictures/SAFLAX-",'Basis-Tabelle-Samen'!N267,"-",'Basis-Tabelle-Samen'!J267,"-garden-to-go-lite-irish.jpg")),
IF($C$1="Isländisch - IS",HYPERLINK(CONCATENATE("https://www.saflax.de/0-WVK-Retail/Bilder-Pictures/SAFLAX-",'Basis-Tabelle-Samen'!N267,"-",'Basis-Tabelle-Samen'!J267,"-garden-to-go-lite-icelandic.jpg")),
IF($C$1="Italienisch - IT",HYPERLINK(CONCATENATE("https://www.saflax.de/0-WVK-Retail/Bilder-Pictures/SAFLAX-",'Basis-Tabelle-Samen'!N267,"-",'Basis-Tabelle-Samen'!J267,"-garden-to-go-lite-italian.jpg")),
IF($C$1="Japanisch - JP",HYPERLINK(CONCATENATE("https://www.saflax.de/0-WVK-Retail/Bilder-Pictures/SAFLAX-",'Basis-Tabelle-Samen'!N267,"-",'Basis-Tabelle-Samen'!J267,"-garden-to-go-lite-japanese.jpg")),
IF($C$1="Kroatisch - HR",HYPERLINK(CONCATENATE("https://www.saflax.de/0-WVK-Retail/Bilder-Pictures/SAFLAX-",'Basis-Tabelle-Samen'!N267,"-",'Basis-Tabelle-Samen'!J267,"-garden-to-go-lite-croatian.jpg")),
IF($C$1="Lettisch - LV",HYPERLINK(CONCATENATE("https://www.saflax.de/0-WVK-Retail/Bilder-Pictures/SAFLAX-",'Basis-Tabelle-Samen'!N267,"-",'Basis-Tabelle-Samen'!J267,"-garden-to-go-lite-latvian.jpg")),
IF($C$1="Litauisch - LT",HYPERLINK(CONCATENATE("https://www.saflax.de/0-WVK-Retail/Bilder-Pictures/SAFLAX-",'Basis-Tabelle-Samen'!N267,"-",'Basis-Tabelle-Samen'!J267,"-garden-to-go-lite-lithuanian.jpg")),
IF($C$1="Maltesisch - MT",HYPERLINK(CONCATENATE("https://www.saflax.de/0-WVK-Retail/Bilder-Pictures/SAFLAX-",'Basis-Tabelle-Samen'!N267,"-",'Basis-Tabelle-Samen'!J267,"-garden-to-go-lite-maltese.jpg")),
IF($C$1="Niederländisch - NL",HYPERLINK(CONCATENATE("https://www.saflax.de/0-WVK-Retail/Bilder-Pictures/SAFLAX-",'Basis-Tabelle-Samen'!N267,"-",'Basis-Tabelle-Samen'!J267,"-garden-to-go-lite-dutch.jpg")),
IF($C$1="Norwegisch - NO",HYPERLINK(CONCATENATE("https://www.saflax.de/0-WVK-Retail/Bilder-Pictures/SAFLAX-",'Basis-Tabelle-Samen'!N267,"-",'Basis-Tabelle-Samen'!J267,"-garden-to-go-lite-nowegian.jpg")),
IF($C$1="Polnisch - PL",HYPERLINK(CONCATENATE("https://www.saflax.de/0-WVK-Retail/Bilder-Pictures/SAFLAX-",'Basis-Tabelle-Samen'!N267,"-",'Basis-Tabelle-Samen'!J267,"-garden-to-go-lite-polish.jpg")),
IF($C$1="Portugiesisch - PT",HYPERLINK(CONCATENATE("https://www.saflax.de/0-WVK-Retail/Bilder-Pictures/SAFLAX-",'Basis-Tabelle-Samen'!N267,"-",'Basis-Tabelle-Samen'!J267,"-garden-to-go-lite-portuguese.jpg")),
IF($C$1="Rumänisch - RO",HYPERLINK(CONCATENATE("https://www.saflax.de/0-WVK-Retail/Bilder-Pictures/SAFLAX-",'Basis-Tabelle-Samen'!N267,"-",'Basis-Tabelle-Samen'!J267,"-garden-to-go-lite-romanian.jpg")),
IF($C$1="Schwedisch - SE",HYPERLINK(CONCATENATE("https://www.saflax.de/0-WVK-Retail/Bilder-Pictures/SAFLAX-",'Basis-Tabelle-Samen'!N267,"-",'Basis-Tabelle-Samen'!J267,"-garden-to-go-lite-swedish.jpg")),
IF($C$1="Slowakisch - SK",HYPERLINK(CONCATENATE("https://www.saflax.de/0-WVK-Retail/Bilder-Pictures/SAFLAX-",'Basis-Tabelle-Samen'!N267,"-",'Basis-Tabelle-Samen'!J267,"-garden-to-go-lite-slovak.jpg")),
IF($C$1="Slowenisch - SI",HYPERLINK(CONCATENATE("https://www.saflax.de/0-WVK-Retail/Bilder-Pictures/SAFLAX-",'Basis-Tabelle-Samen'!N267,"-",'Basis-Tabelle-Samen'!J267,"-garden-to-go-lite-slovenian.jpg")),
IF($C$1="Spanisch - ES",HYPERLINK(CONCATENATE("https://www.saflax.de/0-WVK-Retail/Bilder-Pictures/SAFLAX-",'Basis-Tabelle-Samen'!N267,"-",'Basis-Tabelle-Samen'!J267,"-garden-to-go-lite-spanish.jpg")),
IF($C$1="Tschechisch - CZ",HYPERLINK(CONCATENATE("https://www.saflax.de/0-WVK-Retail/Bilder-Pictures/SAFLAX-",'Basis-Tabelle-Samen'!N267,"-",'Basis-Tabelle-Samen'!J267,"-garden-to-go-lite-czech.jpg")),
IF($C$1="Türkisch - TR",HYPERLINK(CONCATENATE("https://www.saflax.de/0-WVK-Retail/Bilder-Pictures/SAFLAX-",'Basis-Tabelle-Samen'!N267,"-",'Basis-Tabelle-Samen'!J267,"-garden-to-go-lite-turkish.jpg")),
IF($C$1="Ungarisch - HU",HYPERLINK(CONCATENATE("https://www.saflax.de/0-WVK-Retail/Bilder-Pictures/SAFLAX-",'Basis-Tabelle-Samen'!N267,"-",'Basis-Tabelle-Samen'!J267,"-garden-to-go-lite-hungarian.jpg")),
" ACHTUNG")))))))))))))))))))))))))))))</f>
        <v>https://www.saflax.de/0-WVK-Retail/Bilder-Pictures/SAFLAX-83313-cortaderia-selloana-garden-to-go-lite-english.jpg</v>
      </c>
      <c r="AO266" s="330" t="str">
        <f>IF(J266&lt;1,"",
IF($C$1="Bulgarisch - BG",HYPERLINK(CONCATENATE("https://www.saflax.de/0-WVK-Retail/Bilder-Pictures/SAFLAX-",'Basis-Tabelle-Samen'!Q267,"-",'Basis-Tabelle-Samen'!J267,"-garden-to-go-bulgarian.jpg")),
IF($C$1="Dänisch - DK",HYPERLINK(CONCATENATE("https://www.saflax.de/0-WVK-Retail/Bilder-Pictures/SAFLAX-",'Basis-Tabelle-Samen'!Q267,"-",'Basis-Tabelle-Samen'!J267,"-garden-to-go-danish.jpg")),
IF($C$1="Deutsch - DE",HYPERLINK(CONCATENATE("https://www.saflax.de/0-WVK-Retail/Bilder-Pictures/SAFLAX-",'Basis-Tabelle-Samen'!Q267,"-",'Basis-Tabelle-Samen'!J267,"-garden-to-go-german.jpg")),
IF($C$1="Englisch - UK",HYPERLINK(CONCATENATE("https://www.saflax.de/0-WVK-Retail/Bilder-Pictures/SAFLAX-",'Basis-Tabelle-Samen'!Q267,"-",'Basis-Tabelle-Samen'!J267,"-garden-to-go-english.jpg")),
IF($C$1="Estnisch - EE",HYPERLINK(CONCATENATE("https://www.saflax.de/0-WVK-Retail/Bilder-Pictures/SAFLAX-",'Basis-Tabelle-Samen'!Q267,"-",'Basis-Tabelle-Samen'!J267,"-garden-to-go-estonian.jpg")),
IF($C$1="Finnisch - FI",HYPERLINK(CONCATENATE("https://www.saflax.de/0-WVK-Retail/Bilder-Pictures/SAFLAX-",'Basis-Tabelle-Samen'!Q267,"-",'Basis-Tabelle-Samen'!J267,"-garden-to-go-finnish.jpg")),
IF($C$1="Französisch - FR",HYPERLINK(CONCATENATE("https://www.saflax.de/0-WVK-Retail/Bilder-Pictures/SAFLAX-",'Basis-Tabelle-Samen'!Q267,"-",'Basis-Tabelle-Samen'!J267,"-garden-to-go-french.jpg")),
IF($C$1="Griechisch - GR",HYPERLINK(CONCATENATE("https://www.saflax.de/0-WVK-Retail/Bilder-Pictures/SAFLAX-",'Basis-Tabelle-Samen'!Q267,"-",'Basis-Tabelle-Samen'!J267,"-garden-to-go-greek.jpg")),
IF($C$1="Irisch - IE",HYPERLINK(CONCATENATE("https://www.saflax.de/0-WVK-Retail/Bilder-Pictures/SAFLAX-",'Basis-Tabelle-Samen'!Q267,"-",'Basis-Tabelle-Samen'!J267,"-garden-to-go-irish.jpg")),
IF($C$1="Isländisch - IS",HYPERLINK(CONCATENATE("https://www.saflax.de/0-WVK-Retail/Bilder-Pictures/SAFLAX-",'Basis-Tabelle-Samen'!Q267,"-",'Basis-Tabelle-Samen'!J267,"-garden-to-go-icelandic.jpg")),
IF($C$1="Italienisch - IT",HYPERLINK(CONCATENATE("https://www.saflax.de/0-WVK-Retail/Bilder-Pictures/SAFLAX-",'Basis-Tabelle-Samen'!Q267,"-",'Basis-Tabelle-Samen'!J267,"-garden-to-go-italian.jpg")),
IF($C$1="Japanisch - JP",HYPERLINK(CONCATENATE("https://www.saflax.de/0-WVK-Retail/Bilder-Pictures/SAFLAX-",'Basis-Tabelle-Samen'!Q267,"-",'Basis-Tabelle-Samen'!J267,"-garden-to-go-japanese.jpg")),
IF($C$1="Kroatisch - HR",HYPERLINK(CONCATENATE("https://www.saflax.de/0-WVK-Retail/Bilder-Pictures/SAFLAX-",'Basis-Tabelle-Samen'!Q267,"-",'Basis-Tabelle-Samen'!J267,"-garden-to-go-croatian.jpg")),
IF($C$1="Lettisch - LV",HYPERLINK(CONCATENATE("https://www.saflax.de/0-WVK-Retail/Bilder-Pictures/SAFLAX-",'Basis-Tabelle-Samen'!Q267,"-",'Basis-Tabelle-Samen'!J267,"-garden-to-go-latvian.jpg")),
IF($C$1="Litauisch - LT",HYPERLINK(CONCATENATE("https://www.saflax.de/0-WVK-Retail/Bilder-Pictures/SAFLAX-",'Basis-Tabelle-Samen'!Q267,"-",'Basis-Tabelle-Samen'!J267,"-garden-to-go-lithuanian.jpg")),
IF($C$1="Maltesisch - MT",HYPERLINK(CONCATENATE("https://www.saflax.de/0-WVK-Retail/Bilder-Pictures/SAFLAX-",'Basis-Tabelle-Samen'!Q267,"-",'Basis-Tabelle-Samen'!J267,"-garden-to-go-maltese.jpg")),
IF($C$1="Niederländisch - NL",HYPERLINK(CONCATENATE("https://www.saflax.de/0-WVK-Retail/Bilder-Pictures/SAFLAX-",'Basis-Tabelle-Samen'!Q267,"-",'Basis-Tabelle-Samen'!J267,"-garden-to-go-dutch.jpg")),
IF($C$1="Norwegisch - NO",HYPERLINK(CONCATENATE("https://www.saflax.de/0-WVK-Retail/Bilder-Pictures/SAFLAX-",'Basis-Tabelle-Samen'!Q267,"-",'Basis-Tabelle-Samen'!J267,"-garden-to-go-nowegian.jpg")),
IF($C$1="Polnisch - PL",HYPERLINK(CONCATENATE("https://www.saflax.de/0-WVK-Retail/Bilder-Pictures/SAFLAX-",'Basis-Tabelle-Samen'!Q267,"-",'Basis-Tabelle-Samen'!J267,"-garden-to-go-polish.jpg")),
IF($C$1="Portugiesisch - PT",HYPERLINK(CONCATENATE("https://www.saflax.de/0-WVK-Retail/Bilder-Pictures/SAFLAX-",'Basis-Tabelle-Samen'!Q267,"-",'Basis-Tabelle-Samen'!J267,"-garden-to-go-portuguese.jpg")),
IF($C$1="Rumänisch - RO",HYPERLINK(CONCATENATE("https://www.saflax.de/0-WVK-Retail/Bilder-Pictures/SAFLAX-",'Basis-Tabelle-Samen'!Q267,"-",'Basis-Tabelle-Samen'!J267,"-garden-to-go-romanian.jpg")),
IF($C$1="Schwedisch - SE",HYPERLINK(CONCATENATE("https://www.saflax.de/0-WVK-Retail/Bilder-Pictures/SAFLAX-",'Basis-Tabelle-Samen'!Q267,"-",'Basis-Tabelle-Samen'!J267,"-garden-to-go-swedish.jpg")),
IF($C$1="Slowakisch - SK",HYPERLINK(CONCATENATE("https://www.saflax.de/0-WVK-Retail/Bilder-Pictures/SAFLAX-",'Basis-Tabelle-Samen'!Q267,"-",'Basis-Tabelle-Samen'!J267,"-garden-to-go-slovak.jpg")),
IF($C$1="Slowenisch - SI",HYPERLINK(CONCATENATE("https://www.saflax.de/0-WVK-Retail/Bilder-Pictures/SAFLAX-",'Basis-Tabelle-Samen'!Q267,"-",'Basis-Tabelle-Samen'!J267,"-garden-to-go-slovenian.jpg")),
IF($C$1="Spanisch - ES",HYPERLINK(CONCATENATE("https://www.saflax.de/0-WVK-Retail/Bilder-Pictures/SAFLAX-",'Basis-Tabelle-Samen'!Q267,"-",'Basis-Tabelle-Samen'!J267,"-garden-to-go-spanish.jpg")),
IF($C$1="Tschechisch - CZ",HYPERLINK(CONCATENATE("https://www.saflax.de/0-WVK-Retail/Bilder-Pictures/SAFLAX-",'Basis-Tabelle-Samen'!Q267,"-",'Basis-Tabelle-Samen'!J267,"-garden-to-go-czech.jpg")),
IF($C$1="Türkisch - TR",HYPERLINK(CONCATENATE("https://www.saflax.de/0-WVK-Retail/Bilder-Pictures/SAFLAX-",'Basis-Tabelle-Samen'!Q267,"-",'Basis-Tabelle-Samen'!J267,"-garden-to-go-turkish.jpg")),
IF($C$1="Ungarisch - HU",HYPERLINK(CONCATENATE("https://www.saflax.de/0-WVK-Retail/Bilder-Pictures/SAFLAX-",'Basis-Tabelle-Samen'!Q267,"-",'Basis-Tabelle-Samen'!J267,"-garden-to-go-hungarian.jpg")),
" ACHTUNG")))))))))))))))))))))))))))))</f>
        <v>https://www.saflax.de/0-WVK-Retail/Bilder-Pictures/SAFLAX-53313-cortaderia-selloana-garden-to-go-english.jpg</v>
      </c>
      <c r="AP266" s="330" t="str">
        <f>IF(K266&lt;1,"",
IF($C$1="Bulgarisch - BG",HYPERLINK(CONCATENATE("https://www.saflax.de/0-WVK-Retail/Bilder-Pictures/SAFLAX-",'Basis-Tabelle-Samen'!T267,"-",'Basis-Tabelle-Samen'!J267,"-cultivation-set-bulgarian.jpg")),
IF($C$1="Dänisch - DK",HYPERLINK(CONCATENATE("https://www.saflax.de/0-WVK-Retail/Bilder-Pictures/SAFLAX-",'Basis-Tabelle-Samen'!T267,"-",'Basis-Tabelle-Samen'!J267,"-cultivation-set-danish.jpg")),
IF($C$1="Deutsch - DE",HYPERLINK(CONCATENATE("https://www.saflax.de/0-WVK-Retail/Bilder-Pictures/SAFLAX-",'Basis-Tabelle-Samen'!T267,"-",'Basis-Tabelle-Samen'!J267,"-cultivation-set-german.jpg")),
IF($C$1="Englisch - UK",HYPERLINK(CONCATENATE("https://www.saflax.de/0-WVK-Retail/Bilder-Pictures/SAFLAX-",'Basis-Tabelle-Samen'!T267,"-",'Basis-Tabelle-Samen'!J267,"-cultivation-set-english.jpg")),
IF($C$1="Estnisch - EE",HYPERLINK(CONCATENATE("https://www.saflax.de/0-WVK-Retail/Bilder-Pictures/SAFLAX-",'Basis-Tabelle-Samen'!T267,"-",'Basis-Tabelle-Samen'!J267,"-cultivation-set-estonian.jpg")),
IF($C$1="Finnisch - FI",HYPERLINK(CONCATENATE("https://www.saflax.de/0-WVK-Retail/Bilder-Pictures/SAFLAX-",'Basis-Tabelle-Samen'!T267,"-",'Basis-Tabelle-Samen'!J267,"-cultivation-set-finnish.jpg")),
IF($C$1="Französisch - FR",HYPERLINK(CONCATENATE("https://www.saflax.de/0-WVK-Retail/Bilder-Pictures/SAFLAX-",'Basis-Tabelle-Samen'!T267,"-",'Basis-Tabelle-Samen'!J267,"-cultivation-set-french.jpg")),
IF($C$1="Griechisch - GR",HYPERLINK(CONCATENATE("https://www.saflax.de/0-WVK-Retail/Bilder-Pictures/SAFLAX-",'Basis-Tabelle-Samen'!T267,"-",'Basis-Tabelle-Samen'!J267,"-cultivation-set-greek.jpg")),
IF($C$1="Irisch - IE",HYPERLINK(CONCATENATE("https://www.saflax.de/0-WVK-Retail/Bilder-Pictures/SAFLAX-",'Basis-Tabelle-Samen'!T267,"-",'Basis-Tabelle-Samen'!J267,"-cultivation-set-irish.jpg")),
IF($C$1="Isländisch - IS",HYPERLINK(CONCATENATE("https://www.saflax.de/0-WVK-Retail/Bilder-Pictures/SAFLAX-",'Basis-Tabelle-Samen'!T267,"-",'Basis-Tabelle-Samen'!J267,"-cultivation-set-icelandic.jpg")),
IF($C$1="Italienisch - IT",HYPERLINK(CONCATENATE("https://www.saflax.de/0-WVK-Retail/Bilder-Pictures/SAFLAX-",'Basis-Tabelle-Samen'!T267,"-",'Basis-Tabelle-Samen'!J267,"-cultivation-set-italian.jpg")),
IF($C$1="Japanisch - JP",HYPERLINK(CONCATENATE("https://www.saflax.de/0-WVK-Retail/Bilder-Pictures/SAFLAX-",'Basis-Tabelle-Samen'!T267,"-",'Basis-Tabelle-Samen'!J267,"-cultivation-set-japanese.jpg")),
IF($C$1="Kroatisch - HR",HYPERLINK(CONCATENATE("https://www.saflax.de/0-WVK-Retail/Bilder-Pictures/SAFLAX-",'Basis-Tabelle-Samen'!T267,"-",'Basis-Tabelle-Samen'!J267,"-cultivation-set-croatian.jpg")),
IF($C$1="Lettisch - LV",HYPERLINK(CONCATENATE("https://www.saflax.de/0-WVK-Retail/Bilder-Pictures/SAFLAX-",'Basis-Tabelle-Samen'!T267,"-",'Basis-Tabelle-Samen'!J267,"-cultivation-set-latvian.jpg")),
IF($C$1="Litauisch - LT",HYPERLINK(CONCATENATE("https://www.saflax.de/0-WVK-Retail/Bilder-Pictures/SAFLAX-",'Basis-Tabelle-Samen'!T267,"-",'Basis-Tabelle-Samen'!J267,"-cultivation-set-lithuanian.jpg")),
IF($C$1="Maltesisch - MT",HYPERLINK(CONCATENATE("https://www.saflax.de/0-WVK-Retail/Bilder-Pictures/SAFLAX-",'Basis-Tabelle-Samen'!T267,"-",'Basis-Tabelle-Samen'!J267,"-cultivation-set-maltese.jpg")),
IF($C$1="Niederländisch - NL",HYPERLINK(CONCATENATE("https://www.saflax.de/0-WVK-Retail/Bilder-Pictures/SAFLAX-",'Basis-Tabelle-Samen'!T267,"-",'Basis-Tabelle-Samen'!J267,"-cultivation-set-dutch.jpg")),
IF($C$1="Norwegisch - NO",HYPERLINK(CONCATENATE("https://www.saflax.de/0-WVK-Retail/Bilder-Pictures/SAFLAX-",'Basis-Tabelle-Samen'!T267,"-",'Basis-Tabelle-Samen'!J267,"-cultivation-set-nowegian.jpg")),
IF($C$1="Polnisch - PL",HYPERLINK(CONCATENATE("https://www.saflax.de/0-WVK-Retail/Bilder-Pictures/SAFLAX-",'Basis-Tabelle-Samen'!T267,"-",'Basis-Tabelle-Samen'!J267,"-cultivation-set-polish.jpg")),
IF($C$1="Portugiesisch - PT",HYPERLINK(CONCATENATE("https://www.saflax.de/0-WVK-Retail/Bilder-Pictures/SAFLAX-",'Basis-Tabelle-Samen'!T267,"-",'Basis-Tabelle-Samen'!J267,"-cultivation-set-portuguese.jpg")),
IF($C$1="Rumänisch - RO",HYPERLINK(CONCATENATE("https://www.saflax.de/0-WVK-Retail/Bilder-Pictures/SAFLAX-",'Basis-Tabelle-Samen'!T267,"-",'Basis-Tabelle-Samen'!J267,"-cultivation-set-romanian.jpg")),
IF($C$1="Schwedisch - SE",HYPERLINK(CONCATENATE("https://www.saflax.de/0-WVK-Retail/Bilder-Pictures/SAFLAX-",'Basis-Tabelle-Samen'!T267,"-",'Basis-Tabelle-Samen'!J267,"-cultivation-set-swedish.jpg")),
IF($C$1="Slowakisch - SK",HYPERLINK(CONCATENATE("https://www.saflax.de/0-WVK-Retail/Bilder-Pictures/SAFLAX-",'Basis-Tabelle-Samen'!T267,"-",'Basis-Tabelle-Samen'!J267,"-cultivation-set-slovak.jpg")),
IF($C$1="Slowenisch - SI",HYPERLINK(CONCATENATE("https://www.saflax.de/0-WVK-Retail/Bilder-Pictures/SAFLAX-",'Basis-Tabelle-Samen'!T267,"-",'Basis-Tabelle-Samen'!J267,"-cultivation-set-slovenian.jpg")),
IF($C$1="Spanisch - ES",HYPERLINK(CONCATENATE("https://www.saflax.de/0-WVK-Retail/Bilder-Pictures/SAFLAX-",'Basis-Tabelle-Samen'!T267,"-",'Basis-Tabelle-Samen'!J267,"-cultivation-set-spanish.jpg")),
IF($C$1="Tschechisch - CZ",HYPERLINK(CONCATENATE("https://www.saflax.de/0-WVK-Retail/Bilder-Pictures/SAFLAX-",'Basis-Tabelle-Samen'!T267,"-",'Basis-Tabelle-Samen'!J267,"-cultivation-set-czech.jpg")),
IF($C$1="Türkisch - TR",HYPERLINK(CONCATENATE("https://www.saflax.de/0-WVK-Retail/Bilder-Pictures/SAFLAX-",'Basis-Tabelle-Samen'!T267,"-",'Basis-Tabelle-Samen'!J267,"-cultivation-set-turkish.jpg")),
IF($C$1="Ungarisch - HU",HYPERLINK(CONCATENATE("https://www.saflax.de/0-WVK-Retail/Bilder-Pictures/SAFLAX-",'Basis-Tabelle-Samen'!T267,"-",'Basis-Tabelle-Samen'!J267,"-cultivation-set-hungarian.jpg")),
" ACHTUNG")))))))))))))))))))))))))))))</f>
        <v>https://www.saflax.de/0-WVK-Retail/Bilder-Pictures/SAFLAX-33313-cortaderia-selloana-cultivation-set-english.jpg</v>
      </c>
      <c r="AQ266" s="330" t="str">
        <f>IF(L266&lt;1,"",
IF($C$1="Bulgarisch - BG",HYPERLINK(CONCATENATE("https://www.saflax.de/0-WVK-Retail/Bilder-Pictures/SAFLAX-",'Basis-Tabelle-Samen'!W267,"-",'Basis-Tabelle-Samen'!J267,"-garden-in-the-bag-bulgarian.jpg")),
IF($C$1="Dänisch - DK",HYPERLINK(CONCATENATE("https://www.saflax.de/0-WVK-Retail/Bilder-Pictures/SAFLAX-",'Basis-Tabelle-Samen'!W267,"-",'Basis-Tabelle-Samen'!J267,"-garden-in-the-bag-danish.jpg")),
IF($C$1="Deutsch - DE",HYPERLINK(CONCATENATE("https://www.saflax.de/0-WVK-Retail/Bilder-Pictures/SAFLAX-",'Basis-Tabelle-Samen'!W267,"-",'Basis-Tabelle-Samen'!J267,"-garden-in-the-bag-german.jpg")),
IF($C$1="Englisch - UK",HYPERLINK(CONCATENATE("https://www.saflax.de/0-WVK-Retail/Bilder-Pictures/SAFLAX-",'Basis-Tabelle-Samen'!W267,"-",'Basis-Tabelle-Samen'!J267,"-garden-in-the-bag-english.jpg")),
IF($C$1="Estnisch - EE",HYPERLINK(CONCATENATE("https://www.saflax.de/0-WVK-Retail/Bilder-Pictures/SAFLAX-",'Basis-Tabelle-Samen'!W267,"-",'Basis-Tabelle-Samen'!J267,"-garden-in-the-bag-estonian.jpg")),
IF($C$1="Finnisch - FI",HYPERLINK(CONCATENATE("https://www.saflax.de/0-WVK-Retail/Bilder-Pictures/SAFLAX-",'Basis-Tabelle-Samen'!W267,"-",'Basis-Tabelle-Samen'!J267,"-garden-in-the-bag-finnish.jpg")),
IF($C$1="Französisch - FR",HYPERLINK(CONCATENATE("https://www.saflax.de/0-WVK-Retail/Bilder-Pictures/SAFLAX-",'Basis-Tabelle-Samen'!W267,"-",'Basis-Tabelle-Samen'!J267,"-garden-in-the-bag-french.jpg")),
IF($C$1="Griechisch - GR",HYPERLINK(CONCATENATE("https://www.saflax.de/0-WVK-Retail/Bilder-Pictures/SAFLAX-",'Basis-Tabelle-Samen'!W267,"-",'Basis-Tabelle-Samen'!J267,"-garden-in-the-bag-greek.jpg")),
IF($C$1="Irisch - IE",HYPERLINK(CONCATENATE("https://www.saflax.de/0-WVK-Retail/Bilder-Pictures/SAFLAX-",'Basis-Tabelle-Samen'!W267,"-",'Basis-Tabelle-Samen'!J267,"-garden-in-the-bag-irish.jpg")),
IF($C$1="Isländisch - IS",HYPERLINK(CONCATENATE("https://www.saflax.de/0-WVK-Retail/Bilder-Pictures/SAFLAX-",'Basis-Tabelle-Samen'!W267,"-",'Basis-Tabelle-Samen'!J267,"-garden-in-the-bag-icelandic.jpg")),
IF($C$1="Italienisch - IT",HYPERLINK(CONCATENATE("https://www.saflax.de/0-WVK-Retail/Bilder-Pictures/SAFLAX-",'Basis-Tabelle-Samen'!W267,"-",'Basis-Tabelle-Samen'!J267,"-garden-in-the-bag-italian.jpg")),
IF($C$1="Japanisch - JP",HYPERLINK(CONCATENATE("https://www.saflax.de/0-WVK-Retail/Bilder-Pictures/SAFLAX-",'Basis-Tabelle-Samen'!W267,"-",'Basis-Tabelle-Samen'!J267,"-garden-in-the-bag-japanese.jpg")),
IF($C$1="Kroatisch - HR",HYPERLINK(CONCATENATE("https://www.saflax.de/0-WVK-Retail/Bilder-Pictures/SAFLAX-",'Basis-Tabelle-Samen'!W267,"-",'Basis-Tabelle-Samen'!J267,"-garden-in-the-bag-croatian.jpg")),
IF($C$1="Lettisch - LV",HYPERLINK(CONCATENATE("https://www.saflax.de/0-WVK-Retail/Bilder-Pictures/SAFLAX-",'Basis-Tabelle-Samen'!W267,"-",'Basis-Tabelle-Samen'!J267,"-garden-in-the-bag-latvian.jpg")),
IF($C$1="Litauisch - LT",HYPERLINK(CONCATENATE("https://www.saflax.de/0-WVK-Retail/Bilder-Pictures/SAFLAX-",'Basis-Tabelle-Samen'!W267,"-",'Basis-Tabelle-Samen'!J267,"-garden-in-the-bag-lithuanian.jpg")),
IF($C$1="Maltesisch - MT",HYPERLINK(CONCATENATE("https://www.saflax.de/0-WVK-Retail/Bilder-Pictures/SAFLAX-",'Basis-Tabelle-Samen'!W267,"-",'Basis-Tabelle-Samen'!J267,"-garden-in-the-bag-maltese.jpg")),
IF($C$1="Niederländisch - NL",HYPERLINK(CONCATENATE("https://www.saflax.de/0-WVK-Retail/Bilder-Pictures/SAFLAX-",'Basis-Tabelle-Samen'!W267,"-",'Basis-Tabelle-Samen'!J267,"-garden-in-the-bag-dutch.jpg")),
IF($C$1="Norwegisch - NO",HYPERLINK(CONCATENATE("https://www.saflax.de/0-WVK-Retail/Bilder-Pictures/SAFLAX-",'Basis-Tabelle-Samen'!W267,"-",'Basis-Tabelle-Samen'!J267,"-garden-in-the-bag-nowegian.jpg")),
IF($C$1="Polnisch - PL",HYPERLINK(CONCATENATE("https://www.saflax.de/0-WVK-Retail/Bilder-Pictures/SAFLAX-",'Basis-Tabelle-Samen'!W267,"-",'Basis-Tabelle-Samen'!J267,"-garden-in-the-bag-polish.jpg")),
IF($C$1="Portugiesisch - PT",HYPERLINK(CONCATENATE("https://www.saflax.de/0-WVK-Retail/Bilder-Pictures/SAFLAX-",'Basis-Tabelle-Samen'!W267,"-",'Basis-Tabelle-Samen'!J267,"-garden-in-the-bag-portuguese.jpg")),
IF($C$1="Rumänisch - RO",HYPERLINK(CONCATENATE("https://www.saflax.de/0-WVK-Retail/Bilder-Pictures/SAFLAX-",'Basis-Tabelle-Samen'!W267,"-",'Basis-Tabelle-Samen'!J267,"-garden-in-the-bag-romanian.jpg")),
IF($C$1="Schwedisch - SE",HYPERLINK(CONCATENATE("https://www.saflax.de/0-WVK-Retail/Bilder-Pictures/SAFLAX-",'Basis-Tabelle-Samen'!W267,"-",'Basis-Tabelle-Samen'!J267,"-garden-in-the-bag-swedish.jpg")),
IF($C$1="Slowakisch - SK",HYPERLINK(CONCATENATE("https://www.saflax.de/0-WVK-Retail/Bilder-Pictures/SAFLAX-",'Basis-Tabelle-Samen'!W267,"-",'Basis-Tabelle-Samen'!J267,"-garden-in-the-bag-slovak.jpg")),
IF($C$1="Slowenisch - SI",HYPERLINK(CONCATENATE("https://www.saflax.de/0-WVK-Retail/Bilder-Pictures/SAFLAX-",'Basis-Tabelle-Samen'!W267,"-",'Basis-Tabelle-Samen'!J267,"-garden-in-the-bag-slovenian.jpg")),
IF($C$1="Spanisch - ES",HYPERLINK(CONCATENATE("https://www.saflax.de/0-WVK-Retail/Bilder-Pictures/SAFLAX-",'Basis-Tabelle-Samen'!W267,"-",'Basis-Tabelle-Samen'!J267,"-garden-in-the-bag-spanish.jpg")),
IF($C$1="Tschechisch - CZ",HYPERLINK(CONCATENATE("https://www.saflax.de/0-WVK-Retail/Bilder-Pictures/SAFLAX-",'Basis-Tabelle-Samen'!W267,"-",'Basis-Tabelle-Samen'!J267,"-garden-in-the-bag-czech.jpg")),
IF($C$1="Türkisch - TR",HYPERLINK(CONCATENATE("https://www.saflax.de/0-WVK-Retail/Bilder-Pictures/SAFLAX-",'Basis-Tabelle-Samen'!W267,"-",'Basis-Tabelle-Samen'!J267,"-garden-in-the-bag-turkish.jpg")),
IF($C$1="Ungarisch - HU",HYPERLINK(CONCATENATE("https://www.saflax.de/0-WVK-Retail/Bilder-Pictures/SAFLAX-",'Basis-Tabelle-Samen'!W267,"-",'Basis-Tabelle-Samen'!J267,"-garden-in-the-bag-hungarian.jpg")),
" ACHTUNG")))))))))))))))))))))))))))))</f>
        <v>https://www.saflax.de/0-WVK-Retail/Bilder-Pictures/SAFLAX-63313-cortaderia-selloana-garden-in-the-bag-english.jpg</v>
      </c>
    </row>
    <row r="267" spans="1:43" ht="17.100000000000001" customHeight="1" x14ac:dyDescent="0.2">
      <c r="A267" s="318" t="str">
        <f>IF('Basis-Tabelle-Samen'!A261="","",IF($C$1="Deutsch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67" s="319" t="str">
        <f>'Basis-Tabelle-Samen'!I261</f>
        <v>Imperata cylindrica</v>
      </c>
      <c r="C267" s="316" t="str">
        <f>IF($C$1="Bulgarisch - BG",'Basis-Tabelle-Samen'!Z261,
IF($C$1="Dänisch - DK",'Basis-Tabelle-Samen'!AA261,
IF($C$1="Deutsch - DE",'Basis-Tabelle-Samen'!AB261,
IF($C$1="Englisch - UK",'Basis-Tabelle-Samen'!AC261,
IF($C$1="Estnisch - EE",'Basis-Tabelle-Samen'!AD261,
IF($C$1="Finnisch - FI",'Basis-Tabelle-Samen'!AE261,
IF($C$1="Französisch - FR",'Basis-Tabelle-Samen'!AF261,
IF($C$1="Griechisch - GR",'Basis-Tabelle-Samen'!AG261,
IF($C$1="Irisch - IE",'Basis-Tabelle-Samen'!AH261,
IF($C$1="Isländisch - IS",'Basis-Tabelle-Samen'!AI261,
IF($C$1="Italienisch - IT",'Basis-Tabelle-Samen'!AJ261,
IF($C$1="Japanisch - JP",'Basis-Tabelle-Samen'!AK261,
IF($C$1="Kroatisch - HR",'Basis-Tabelle-Samen'!AL261,
IF($C$1="Lettisch - LV",'Basis-Tabelle-Samen'!AM261,
IF($C$1="Litauisch - LT",'Basis-Tabelle-Samen'!AN261,
IF($C$1="Maltesisch - MT",'Basis-Tabelle-Samen'!AO261,
IF($C$1="Niederländisch - NL",'Basis-Tabelle-Samen'!AP261,
IF($C$1="Norwegisch - NO",'Basis-Tabelle-Samen'!AQ261,
IF($C$1="Polnisch - PL",'Basis-Tabelle-Samen'!AR261,
IF($C$1="Portugiesisch - PT",'Basis-Tabelle-Samen'!AS261,
IF($C$1="Rumänisch - RO",'Basis-Tabelle-Samen'!AT261,
IF($C$1="Schwedisch - SE",'Basis-Tabelle-Samen'!AU261,
IF($C$1="Slowakisch - SK",'Basis-Tabelle-Samen'!AV261,
IF($C$1="Slowenisch - SI",'Basis-Tabelle-Samen'!AW261,
IF($C$1="Spanisch - ES",'Basis-Tabelle-Samen'!AX261,
IF($C$1="Tschechisch - CZ",'Basis-Tabelle-Samen'!AY261,
IF($C$1="Türkisch - TR",'Basis-Tabelle-Samen'!AZ261,
IF($C$1="Ungarisch - HU",'Basis-Tabelle-Samen'!BA261,
" ACHTUNG"))))))))))))))))))))))))))))</f>
        <v>Cogongrass</v>
      </c>
      <c r="D267" s="320">
        <f>'Basis-Tabelle-Samen'!F261</f>
        <v>50</v>
      </c>
      <c r="E267" s="321" t="str">
        <f>'Basis-Tabelle-Samen'!H261</f>
        <v>7 %</v>
      </c>
      <c r="F267" s="322" t="str">
        <f>IF('Basis-Tabelle-Samen'!G261="","",'Basis-Tabelle-Samen'!G261)</f>
        <v>06</v>
      </c>
      <c r="G267" s="320">
        <f>'Basis-Tabelle-Samen'!C261</f>
        <v>13307</v>
      </c>
      <c r="H267" s="323">
        <f>'Basis-Tabelle-Samen'!D261</f>
        <v>4055473133072</v>
      </c>
      <c r="I267" s="324">
        <f>'Basis-Tabelle-Samen'!E261</f>
        <v>1.85</v>
      </c>
      <c r="J267" s="325">
        <f t="shared" si="4"/>
        <v>12</v>
      </c>
      <c r="K267" s="326">
        <f>'Basis-Tabelle-Samen'!K261</f>
        <v>73307</v>
      </c>
      <c r="L267" s="323">
        <f>'Basis-Tabelle-Samen'!L261</f>
        <v>4055473733074</v>
      </c>
      <c r="M267" s="324">
        <f>'Basis-Tabelle-Samen'!M261</f>
        <v>2.4500000000000002</v>
      </c>
      <c r="N267" s="326">
        <f>IF(K267&lt;1,"",'3'!$I$15)</f>
        <v>15</v>
      </c>
      <c r="O267" s="327">
        <f>IF(K267&lt;1,"",'3'!$J$11)</f>
        <v>90</v>
      </c>
      <c r="P267" s="326">
        <f>'Basis-Tabelle-Samen'!N261</f>
        <v>83307</v>
      </c>
      <c r="Q267" s="323">
        <f>'Basis-Tabelle-Samen'!O261</f>
        <v>4055473833071</v>
      </c>
      <c r="R267" s="328">
        <f>'Basis-Tabelle-Samen'!P261</f>
        <v>3.75</v>
      </c>
      <c r="S267" s="326">
        <f>IF(R267&lt;1,"",'3'!$M$15)</f>
        <v>18</v>
      </c>
      <c r="T267" s="327">
        <f>IF(R267&lt;1,"",'3'!$N$11)</f>
        <v>72</v>
      </c>
      <c r="U267" s="326">
        <f>'Basis-Tabelle-Samen'!Q261</f>
        <v>53307</v>
      </c>
      <c r="V267" s="323">
        <f>'Basis-Tabelle-Samen'!R261</f>
        <v>4055473533070</v>
      </c>
      <c r="W267" s="324">
        <f>'Basis-Tabelle-Samen'!S261</f>
        <v>4.95</v>
      </c>
      <c r="X267" s="326">
        <f>IF(U267&lt;1,"",'3'!$Q$15)</f>
        <v>6</v>
      </c>
      <c r="Y267" s="327">
        <f>IF(U267&lt;1,"",'3'!$R$11)</f>
        <v>24</v>
      </c>
      <c r="Z267" s="326">
        <f>'Basis-Tabelle-Samen'!T261</f>
        <v>33307</v>
      </c>
      <c r="AA267" s="323">
        <f>'Basis-Tabelle-Samen'!U261</f>
        <v>4055473333076</v>
      </c>
      <c r="AB267" s="324">
        <f>'Basis-Tabelle-Samen'!V261</f>
        <v>6.75</v>
      </c>
      <c r="AC267" s="326">
        <f>IF(Z267&lt;1,"",'3'!$U$15)</f>
        <v>6</v>
      </c>
      <c r="AD267" s="327">
        <f>IF(Z267&lt;1,"",'3'!$V$11)</f>
        <v>24</v>
      </c>
      <c r="AE267" s="326">
        <f>'Basis-Tabelle-Samen'!W261</f>
        <v>63307</v>
      </c>
      <c r="AF267" s="323">
        <f>'Basis-Tabelle-Samen'!X261</f>
        <v>4055473633077</v>
      </c>
      <c r="AG267" s="324">
        <f>'Basis-Tabelle-Samen'!Y261</f>
        <v>2.95</v>
      </c>
      <c r="AH267" s="326">
        <f>IF(AE267&lt;1,"",'3'!$Y$15)</f>
        <v>8</v>
      </c>
      <c r="AI267" s="327">
        <f>IF(AE267&lt;1,"",'3'!$Z$11)</f>
        <v>64</v>
      </c>
      <c r="AJ267" s="315"/>
      <c r="AK267" s="316" t="str">
        <f>IF(G267&lt;1,"",
IF($C$1="Bulgarisch - BG",HYPERLINK(CONCATENATE("https://www.saflax.de/0-WVK-Retail/Bilder-Pictures/SAFLAX-",'Basis-Tabelle-Samen'!C261,"-",'Basis-Tabelle-Samen'!J261,"-seed-package-front-cr-bulgarian.jpg")),
IF($C$1="Dänisch - DK",HYPERLINK(CONCATENATE("https://www.saflax.de/0-WVK-Retail/Bilder-Pictures/SAFLAX-",'Basis-Tabelle-Samen'!C261,"-",'Basis-Tabelle-Samen'!J261,"-seed-package-front-cr-danish.jpg")),
IF($C$1="Deutsch - DE",HYPERLINK(CONCATENATE("https://www.saflax.de/0-WVK-Retail/Bilder-Pictures/SAFLAX-",'Basis-Tabelle-Samen'!C261,"-",'Basis-Tabelle-Samen'!J261,"-seed-package-front-cr-german.jpg")),
IF($C$1="Englisch - UK",HYPERLINK(CONCATENATE("https://www.saflax.de/0-WVK-Retail/Bilder-Pictures/SAFLAX-",'Basis-Tabelle-Samen'!C261,"-",'Basis-Tabelle-Samen'!J261,"-seed-package-front-cr-english.jpg")),
IF($C$1="Estnisch - EE",HYPERLINK(CONCATENATE("https://www.saflax.de/0-WVK-Retail/Bilder-Pictures/SAFLAX-",'Basis-Tabelle-Samen'!C261,"-",'Basis-Tabelle-Samen'!J261,"-seed-package-front-cr-estonian.jpg")),
IF($C$1="Finnisch - FI",HYPERLINK(CONCATENATE("https://www.saflax.de/0-WVK-Retail/Bilder-Pictures/SAFLAX-",'Basis-Tabelle-Samen'!C261,"-",'Basis-Tabelle-Samen'!J261,"-seed-package-front-cr-finnish.jpg")),
IF($C$1="Französisch - FR",HYPERLINK(CONCATENATE("https://www.saflax.de/0-WVK-Retail/Bilder-Pictures/SAFLAX-",'Basis-Tabelle-Samen'!C261,"-",'Basis-Tabelle-Samen'!J261,"-seed-package-front-cr-french.jpg")),
IF($C$1="Griechisch - GR",HYPERLINK(CONCATENATE("https://www.saflax.de/0-WVK-Retail/Bilder-Pictures/SAFLAX-",'Basis-Tabelle-Samen'!C261,"-",'Basis-Tabelle-Samen'!J261,"-seed-package-front-cr-greek.jpg")),
IF($C$1="Irisch - IE",HYPERLINK(CONCATENATE("https://www.saflax.de/0-WVK-Retail/Bilder-Pictures/SAFLAX-",'Basis-Tabelle-Samen'!C261,"-",'Basis-Tabelle-Samen'!J261,"-seed-package-front-cr-irish.jpg")),
IF($C$1="Isländisch - IS",HYPERLINK(CONCATENATE("https://www.saflax.de/0-WVK-Retail/Bilder-Pictures/SAFLAX-",'Basis-Tabelle-Samen'!C261,"-",'Basis-Tabelle-Samen'!J261,"-seed-package-front-cr-icelandic.jpg")),
IF($C$1="Italienisch - IT",HYPERLINK(CONCATENATE("https://www.saflax.de/0-WVK-Retail/Bilder-Pictures/SAFLAX-",'Basis-Tabelle-Samen'!C261,"-",'Basis-Tabelle-Samen'!J261,"-seed-package-front-cr-italian.jpg")),
IF($C$1="Japanisch - JP",HYPERLINK(CONCATENATE("https://www.saflax.de/0-WVK-Retail/Bilder-Pictures/SAFLAX-",'Basis-Tabelle-Samen'!C261,"-",'Basis-Tabelle-Samen'!J261,"-seed-package-front-cr-japanese.jpg")),
IF($C$1="Kroatisch - HR",HYPERLINK(CONCATENATE("https://www.saflax.de/0-WVK-Retail/Bilder-Pictures/SAFLAX-",'Basis-Tabelle-Samen'!C261,"-",'Basis-Tabelle-Samen'!J261,"-seed-package-front-cr-croatian.jpg")),
IF($C$1="Lettisch - LV",HYPERLINK(CONCATENATE("https://www.saflax.de/0-WVK-Retail/Bilder-Pictures/SAFLAX-",'Basis-Tabelle-Samen'!C261,"-",'Basis-Tabelle-Samen'!J261,"-seed-package-front-cr-latvian.jpg")),
IF($C$1="Litauisch - LT",HYPERLINK(CONCATENATE("https://www.saflax.de/0-WVK-Retail/Bilder-Pictures/SAFLAX-",'Basis-Tabelle-Samen'!C261,"-",'Basis-Tabelle-Samen'!J261,"-seed-package-front-cr-lithuanian.jpg")),
IF($C$1="Maltesisch - MT",HYPERLINK(CONCATENATE("https://www.saflax.de/0-WVK-Retail/Bilder-Pictures/SAFLAX-",'Basis-Tabelle-Samen'!C261,"-",'Basis-Tabelle-Samen'!J261,"-seed-package-front-cr-maltese.jpg")),
IF($C$1="Niederländisch - NL",HYPERLINK(CONCATENATE("https://www.saflax.de/0-WVK-Retail/Bilder-Pictures/SAFLAX-",'Basis-Tabelle-Samen'!C261,"-",'Basis-Tabelle-Samen'!J261,"-seed-package-front-cr-dutch.jpg")),
IF($C$1="Norwegisch - NO",HYPERLINK(CONCATENATE("https://www.saflax.de/0-WVK-Retail/Bilder-Pictures/SAFLAX-",'Basis-Tabelle-Samen'!C261,"-",'Basis-Tabelle-Samen'!J261,"-seed-package-front-cr-nowegian.jpg")),
IF($C$1="Polnisch - PL",HYPERLINK(CONCATENATE("https://www.saflax.de/0-WVK-Retail/Bilder-Pictures/SAFLAX-",'Basis-Tabelle-Samen'!C261,"-",'Basis-Tabelle-Samen'!J261,"-seed-package-front-cr-polish.jpg")),
IF($C$1="Portugiesisch - PT",HYPERLINK(CONCATENATE("https://www.saflax.de/0-WVK-Retail/Bilder-Pictures/SAFLAX-",'Basis-Tabelle-Samen'!C261,"-",'Basis-Tabelle-Samen'!J261,"-seed-package-front-cr-portuguese.jpg")),
IF($C$1="Rumänisch - RO",HYPERLINK(CONCATENATE("https://www.saflax.de/0-WVK-Retail/Bilder-Pictures/SAFLAX-",'Basis-Tabelle-Samen'!C261,"-",'Basis-Tabelle-Samen'!J261,"-seed-package-front-cr-romanian.jpg")),
IF($C$1="Schwedisch - SE",HYPERLINK(CONCATENATE("https://www.saflax.de/0-WVK-Retail/Bilder-Pictures/SAFLAX-",'Basis-Tabelle-Samen'!C261,"-",'Basis-Tabelle-Samen'!J261,"-seed-package-front-cr-swedish.jpg")),
IF($C$1="Slowakisch - SK",HYPERLINK(CONCATENATE("https://www.saflax.de/0-WVK-Retail/Bilder-Pictures/SAFLAX-",'Basis-Tabelle-Samen'!C261,"-",'Basis-Tabelle-Samen'!J261,"-seed-package-front-cr-slovak.jpg")),
IF($C$1="Slowenisch - SI",HYPERLINK(CONCATENATE("https://www.saflax.de/0-WVK-Retail/Bilder-Pictures/SAFLAX-",'Basis-Tabelle-Samen'!C261,"-",'Basis-Tabelle-Samen'!J261,"-seed-package-front-cr-slovenian.jpg")),
IF($C$1="Spanisch - ES",HYPERLINK(CONCATENATE("https://www.saflax.de/0-WVK-Retail/Bilder-Pictures/SAFLAX-",'Basis-Tabelle-Samen'!C261,"-",'Basis-Tabelle-Samen'!J261,"-seed-package-front-cr-spanish.jpg")),
IF($C$1="Tschechisch - CZ",HYPERLINK(CONCATENATE("https://www.saflax.de/0-WVK-Retail/Bilder-Pictures/SAFLAX-",'Basis-Tabelle-Samen'!C261,"-",'Basis-Tabelle-Samen'!J261,"-seed-package-front-cr-czech.jpg")),
IF($C$1="Türkisch - TR",HYPERLINK(CONCATENATE("https://www.saflax.de/0-WVK-Retail/Bilder-Pictures/SAFLAX-",'Basis-Tabelle-Samen'!C261,"-",'Basis-Tabelle-Samen'!J261,"-seed-package-front-cr-turkish.jpg")),
IF($C$1="Ungarisch - HU",HYPERLINK(CONCATENATE("https://www.saflax.de/0-WVK-Retail/Bilder-Pictures/SAFLAX-",'Basis-Tabelle-Samen'!C261,"-",'Basis-Tabelle-Samen'!J261,"-seed-package-front-cr-hungarian.jpg")),
" ACHTUNG")))))))))))))))))))))))))))))</f>
        <v>https://www.saflax.de/0-WVK-Retail/Bilder-Pictures/SAFLAX-13307-imperata-cylindrica-seed-package-front-cr-english.jpg</v>
      </c>
      <c r="AL267" s="330" t="str">
        <f>IF(G267&lt;1,"",
IF($C$1="Bulgarisch - BG",HYPERLINK(CONCATENATE("https://www.saflax.de/0-WVK-Retail/Bilder-Pictures/SAFLAX-",'Basis-Tabelle-Samen'!C261,"-",'Basis-Tabelle-Samen'!J261,"-seed-package-back-cr-bulgarian.jpg")),
IF($C$1="Dänisch - DK",HYPERLINK(CONCATENATE("https://www.saflax.de/0-WVK-Retail/Bilder-Pictures/SAFLAX-",'Basis-Tabelle-Samen'!C261,"-",'Basis-Tabelle-Samen'!J261,"-seed-package-back-cr-danish.jpg")),
IF($C$1="Deutsch - DE",HYPERLINK(CONCATENATE("https://www.saflax.de/0-WVK-Retail/Bilder-Pictures/SAFLAX-",'Basis-Tabelle-Samen'!C261,"-",'Basis-Tabelle-Samen'!J261,"-seed-package-back-cr-german.jpg")),
IF($C$1="Englisch - UK",HYPERLINK(CONCATENATE("https://www.saflax.de/0-WVK-Retail/Bilder-Pictures/SAFLAX-",'Basis-Tabelle-Samen'!C261,"-",'Basis-Tabelle-Samen'!J261,"-seed-package-back-cr-english.jpg")),
IF($C$1="Estnisch - EE",HYPERLINK(CONCATENATE("https://www.saflax.de/0-WVK-Retail/Bilder-Pictures/SAFLAX-",'Basis-Tabelle-Samen'!C261,"-",'Basis-Tabelle-Samen'!J261,"-seed-package-back-cr-estonian.jpg")),
IF($C$1="Finnisch - FI",HYPERLINK(CONCATENATE("https://www.saflax.de/0-WVK-Retail/Bilder-Pictures/SAFLAX-",'Basis-Tabelle-Samen'!C261,"-",'Basis-Tabelle-Samen'!J261,"-seed-package-back-cr-finnish.jpg")),
IF($C$1="Französisch - FR",HYPERLINK(CONCATENATE("https://www.saflax.de/0-WVK-Retail/Bilder-Pictures/SAFLAX-",'Basis-Tabelle-Samen'!C261,"-",'Basis-Tabelle-Samen'!J261,"-seed-package-back-cr-french.jpg")),
IF($C$1="Griechisch - GR",HYPERLINK(CONCATENATE("https://www.saflax.de/0-WVK-Retail/Bilder-Pictures/SAFLAX-",'Basis-Tabelle-Samen'!C261,"-",'Basis-Tabelle-Samen'!J261,"-seed-package-back-cr-greek.jpg")),
IF($C$1="Irisch - IE",HYPERLINK(CONCATENATE("https://www.saflax.de/0-WVK-Retail/Bilder-Pictures/SAFLAX-",'Basis-Tabelle-Samen'!C261,"-",'Basis-Tabelle-Samen'!J261,"-seed-package-back-cr-irish.jpg")),
IF($C$1="Isländisch - IS",HYPERLINK(CONCATENATE("https://www.saflax.de/0-WVK-Retail/Bilder-Pictures/SAFLAX-",'Basis-Tabelle-Samen'!C261,"-",'Basis-Tabelle-Samen'!J261,"-seed-package-back-cr-icelandic.jpg")),
IF($C$1="Italienisch - IT",HYPERLINK(CONCATENATE("https://www.saflax.de/0-WVK-Retail/Bilder-Pictures/SAFLAX-",'Basis-Tabelle-Samen'!C261,"-",'Basis-Tabelle-Samen'!J261,"-seed-package-back-cr-italian.jpg")),
IF($C$1="Japanisch - JP",HYPERLINK(CONCATENATE("https://www.saflax.de/0-WVK-Retail/Bilder-Pictures/SAFLAX-",'Basis-Tabelle-Samen'!C261,"-",'Basis-Tabelle-Samen'!J261,"-seed-package-back-cr-japanese.jpg")),
IF($C$1="Kroatisch - HR",HYPERLINK(CONCATENATE("https://www.saflax.de/0-WVK-Retail/Bilder-Pictures/SAFLAX-",'Basis-Tabelle-Samen'!C261,"-",'Basis-Tabelle-Samen'!J261,"-seed-package-back-cr-croatian.jpg")),
IF($C$1="Lettisch - LV",HYPERLINK(CONCATENATE("https://www.saflax.de/0-WVK-Retail/Bilder-Pictures/SAFLAX-",'Basis-Tabelle-Samen'!C261,"-",'Basis-Tabelle-Samen'!J261,"-seed-package-back-cr-latvian.jpg")),
IF($C$1="Litauisch - LT",HYPERLINK(CONCATENATE("https://www.saflax.de/0-WVK-Retail/Bilder-Pictures/SAFLAX-",'Basis-Tabelle-Samen'!C261,"-",'Basis-Tabelle-Samen'!J261,"-seed-package-back-cr-lithuanian.jpg")),
IF($C$1="Maltesisch - MT",HYPERLINK(CONCATENATE("https://www.saflax.de/0-WVK-Retail/Bilder-Pictures/SAFLAX-",'Basis-Tabelle-Samen'!C261,"-",'Basis-Tabelle-Samen'!J261,"-seed-package-back-cr-maltese.jpg")),
IF($C$1="Niederländisch - NL",HYPERLINK(CONCATENATE("https://www.saflax.de/0-WVK-Retail/Bilder-Pictures/SAFLAX-",'Basis-Tabelle-Samen'!C261,"-",'Basis-Tabelle-Samen'!J261,"-seed-package-back-cr-dutch.jpg")),
IF($C$1="Norwegisch - NO",HYPERLINK(CONCATENATE("https://www.saflax.de/0-WVK-Retail/Bilder-Pictures/SAFLAX-",'Basis-Tabelle-Samen'!C261,"-",'Basis-Tabelle-Samen'!J261,"-seed-package-back-cr-nowegian.jpg")),
IF($C$1="Polnisch - PL",HYPERLINK(CONCATENATE("https://www.saflax.de/0-WVK-Retail/Bilder-Pictures/SAFLAX-",'Basis-Tabelle-Samen'!C261,"-",'Basis-Tabelle-Samen'!J261,"-seed-package-back-cr-polish.jpg")),
IF($C$1="Portugiesisch - PT",HYPERLINK(CONCATENATE("https://www.saflax.de/0-WVK-Retail/Bilder-Pictures/SAFLAX-",'Basis-Tabelle-Samen'!C261,"-",'Basis-Tabelle-Samen'!J261,"-seed-package-back-cr-portuguese.jpg")),
IF($C$1="Rumänisch - RO",HYPERLINK(CONCATENATE("https://www.saflax.de/0-WVK-Retail/Bilder-Pictures/SAFLAX-",'Basis-Tabelle-Samen'!C261,"-",'Basis-Tabelle-Samen'!J261,"-seed-package-back-cr-romanian.jpg")),
IF($C$1="Schwedisch - SE",HYPERLINK(CONCATENATE("https://www.saflax.de/0-WVK-Retail/Bilder-Pictures/SAFLAX-",'Basis-Tabelle-Samen'!C261,"-",'Basis-Tabelle-Samen'!J261,"-seed-package-back-cr-swedish.jpg")),
IF($C$1="Slowakisch - SK",HYPERLINK(CONCATENATE("https://www.saflax.de/0-WVK-Retail/Bilder-Pictures/SAFLAX-",'Basis-Tabelle-Samen'!C261,"-",'Basis-Tabelle-Samen'!J261,"-seed-package-back-cr-slovak.jpg")),
IF($C$1="Slowenisch - SI",HYPERLINK(CONCATENATE("https://www.saflax.de/0-WVK-Retail/Bilder-Pictures/SAFLAX-",'Basis-Tabelle-Samen'!C261,"-",'Basis-Tabelle-Samen'!J261,"-seed-package-back-cr-slovenian.jpg")),
IF($C$1="Spanisch - ES",HYPERLINK(CONCATENATE("https://www.saflax.de/0-WVK-Retail/Bilder-Pictures/SAFLAX-",'Basis-Tabelle-Samen'!C261,"-",'Basis-Tabelle-Samen'!J261,"-seed-package-back-cr-spanish.jpg")),
IF($C$1="Tschechisch - CZ",HYPERLINK(CONCATENATE("https://www.saflax.de/0-WVK-Retail/Bilder-Pictures/SAFLAX-",'Basis-Tabelle-Samen'!C261,"-",'Basis-Tabelle-Samen'!J261,"-seed-package-back-cr-czech.jpg")),
IF($C$1="Türkisch - TR",HYPERLINK(CONCATENATE("https://www.saflax.de/0-WVK-Retail/Bilder-Pictures/SAFLAX-",'Basis-Tabelle-Samen'!C261,"-",'Basis-Tabelle-Samen'!J261,"-seed-package-back-cr-turkish.jpg")),
IF($C$1="Ungarisch - HU",HYPERLINK(CONCATENATE("https://www.saflax.de/0-WVK-Retail/Bilder-Pictures/SAFLAX-",'Basis-Tabelle-Samen'!C261,"-",'Basis-Tabelle-Samen'!J261,"-seed-package-back-cr-hungarian.jpg")),
" ACHTUNG")))))))))))))))))))))))))))))</f>
        <v>https://www.saflax.de/0-WVK-Retail/Bilder-Pictures/SAFLAX-13307-imperata-cylindrica-seed-package-back-cr-english.jpg</v>
      </c>
      <c r="AM267" s="330" t="str">
        <f>IF(H267&lt;1,"",
IF($C$1="Bulgarisch - BG",HYPERLINK(CONCATENATE("https://www.saflax.de/0-WVK-Retail/Bilder-Pictures/SAFLAX-",'Basis-Tabelle-Samen'!K261,"-",'Basis-Tabelle-Samen'!J261,"-garden-to-go-mini-bulgarian.jpg")),
IF($C$1="Dänisch - DK",HYPERLINK(CONCATENATE("https://www.saflax.de/0-WVK-Retail/Bilder-Pictures/SAFLAX-",'Basis-Tabelle-Samen'!K261,"-",'Basis-Tabelle-Samen'!J261,"-garden-to-go-mini-danish.jpg")),
IF($C$1="Deutsch - DE",HYPERLINK(CONCATENATE("https://www.saflax.de/0-WVK-Retail/Bilder-Pictures/SAFLAX-",'Basis-Tabelle-Samen'!K261,"-",'Basis-Tabelle-Samen'!J261,"-garden-to-go-mini-german.jpg")),
IF($C$1="Englisch - UK",HYPERLINK(CONCATENATE("https://www.saflax.de/0-WVK-Retail/Bilder-Pictures/SAFLAX-",'Basis-Tabelle-Samen'!K261,"-",'Basis-Tabelle-Samen'!J261,"-garden-to-go-mini-english.jpg")),
IF($C$1="Estnisch - EE",HYPERLINK(CONCATENATE("https://www.saflax.de/0-WVK-Retail/Bilder-Pictures/SAFLAX-",'Basis-Tabelle-Samen'!K261,"-",'Basis-Tabelle-Samen'!J261,"-garden-to-go-mini-estonian.jpg")),
IF($C$1="Finnisch - FI",HYPERLINK(CONCATENATE("https://www.saflax.de/0-WVK-Retail/Bilder-Pictures/SAFLAX-",'Basis-Tabelle-Samen'!K261,"-",'Basis-Tabelle-Samen'!J261,"-garden-to-go-mini-finnish.jpg")),
IF($C$1="Französisch - FR",HYPERLINK(CONCATENATE("https://www.saflax.de/0-WVK-Retail/Bilder-Pictures/SAFLAX-",'Basis-Tabelle-Samen'!K261,"-",'Basis-Tabelle-Samen'!J261,"-garden-to-go-mini-french.jpg")),
IF($C$1="Griechisch - GR",HYPERLINK(CONCATENATE("https://www.saflax.de/0-WVK-Retail/Bilder-Pictures/SAFLAX-",'Basis-Tabelle-Samen'!K261,"-",'Basis-Tabelle-Samen'!J261,"-garden-to-go-mini-greek.jpg")),
IF($C$1="Irisch - IE",HYPERLINK(CONCATENATE("https://www.saflax.de/0-WVK-Retail/Bilder-Pictures/SAFLAX-",'Basis-Tabelle-Samen'!K261,"-",'Basis-Tabelle-Samen'!J261,"-garden-to-go-mini-irish.jpg")),
IF($C$1="Isländisch - IS",HYPERLINK(CONCATENATE("https://www.saflax.de/0-WVK-Retail/Bilder-Pictures/SAFLAX-",'Basis-Tabelle-Samen'!K261,"-",'Basis-Tabelle-Samen'!J261,"-garden-to-go-mini-icelandic.jpg")),
IF($C$1="Italienisch - IT",HYPERLINK(CONCATENATE("https://www.saflax.de/0-WVK-Retail/Bilder-Pictures/SAFLAX-",'Basis-Tabelle-Samen'!K261,"-",'Basis-Tabelle-Samen'!J261,"-garden-to-go-mini-italian.jpg")),
IF($C$1="Japanisch - JP",HYPERLINK(CONCATENATE("https://www.saflax.de/0-WVK-Retail/Bilder-Pictures/SAFLAX-",'Basis-Tabelle-Samen'!K261,"-",'Basis-Tabelle-Samen'!J261,"-garden-to-go-mini-japanese.jpg")),
IF($C$1="Kroatisch - HR",HYPERLINK(CONCATENATE("https://www.saflax.de/0-WVK-Retail/Bilder-Pictures/SAFLAX-",'Basis-Tabelle-Samen'!K261,"-",'Basis-Tabelle-Samen'!J261,"-garden-to-go-mini-croatian.jpg")),
IF($C$1="Lettisch - LV",HYPERLINK(CONCATENATE("https://www.saflax.de/0-WVK-Retail/Bilder-Pictures/SAFLAX-",'Basis-Tabelle-Samen'!K261,"-",'Basis-Tabelle-Samen'!J261,"-garden-to-go-mini-latvian.jpg")),
IF($C$1="Litauisch - LT",HYPERLINK(CONCATENATE("https://www.saflax.de/0-WVK-Retail/Bilder-Pictures/SAFLAX-",'Basis-Tabelle-Samen'!K261,"-",'Basis-Tabelle-Samen'!J261,"-garden-to-go-mini-lithuanian.jpg")),
IF($C$1="Maltesisch - MT",HYPERLINK(CONCATENATE("https://www.saflax.de/0-WVK-Retail/Bilder-Pictures/SAFLAX-",'Basis-Tabelle-Samen'!K261,"-",'Basis-Tabelle-Samen'!J261,"-garden-to-go-mini-maltese.jpg")),
IF($C$1="Niederländisch - NL",HYPERLINK(CONCATENATE("https://www.saflax.de/0-WVK-Retail/Bilder-Pictures/SAFLAX-",'Basis-Tabelle-Samen'!K261,"-",'Basis-Tabelle-Samen'!J261,"-garden-to-go-mini-dutch.jpg")),
IF($C$1="Norwegisch - NO",HYPERLINK(CONCATENATE("https://www.saflax.de/0-WVK-Retail/Bilder-Pictures/SAFLAX-",'Basis-Tabelle-Samen'!K261,"-",'Basis-Tabelle-Samen'!J261,"-garden-to-go-mini-nowegian.jpg")),
IF($C$1="Polnisch - PL",HYPERLINK(CONCATENATE("https://www.saflax.de/0-WVK-Retail/Bilder-Pictures/SAFLAX-",'Basis-Tabelle-Samen'!K261,"-",'Basis-Tabelle-Samen'!J261,"-garden-to-go-mini-polish.jpg")),
IF($C$1="Portugiesisch - PT",HYPERLINK(CONCATENATE("https://www.saflax.de/0-WVK-Retail/Bilder-Pictures/SAFLAX-",'Basis-Tabelle-Samen'!K261,"-",'Basis-Tabelle-Samen'!J261,"-garden-to-go-mini-portuguese.jpg")),
IF($C$1="Rumänisch - RO",HYPERLINK(CONCATENATE("https://www.saflax.de/0-WVK-Retail/Bilder-Pictures/SAFLAX-",'Basis-Tabelle-Samen'!K261,"-",'Basis-Tabelle-Samen'!J261,"-garden-to-go-mini-romanian.jpg")),
IF($C$1="Schwedisch - SE",HYPERLINK(CONCATENATE("https://www.saflax.de/0-WVK-Retail/Bilder-Pictures/SAFLAX-",'Basis-Tabelle-Samen'!K261,"-",'Basis-Tabelle-Samen'!J261,"-garden-to-go-mini-swedish.jpg")),
IF($C$1="Slowakisch - SK",HYPERLINK(CONCATENATE("https://www.saflax.de/0-WVK-Retail/Bilder-Pictures/SAFLAX-",'Basis-Tabelle-Samen'!K261,"-",'Basis-Tabelle-Samen'!J261,"-garden-to-go-mini-slovak.jpg")),
IF($C$1="Slowenisch - SI",HYPERLINK(CONCATENATE("https://www.saflax.de/0-WVK-Retail/Bilder-Pictures/SAFLAX-",'Basis-Tabelle-Samen'!K261,"-",'Basis-Tabelle-Samen'!J261,"-garden-to-go-mini-slovenian.jpg")),
IF($C$1="Spanisch - ES",HYPERLINK(CONCATENATE("https://www.saflax.de/0-WVK-Retail/Bilder-Pictures/SAFLAX-",'Basis-Tabelle-Samen'!K261,"-",'Basis-Tabelle-Samen'!J261,"-garden-to-go-mini-spanish.jpg")),
IF($C$1="Tschechisch - CZ",HYPERLINK(CONCATENATE("https://www.saflax.de/0-WVK-Retail/Bilder-Pictures/SAFLAX-",'Basis-Tabelle-Samen'!K261,"-",'Basis-Tabelle-Samen'!J261,"-garden-to-go-mini-czech.jpg")),
IF($C$1="Türkisch - TR",HYPERLINK(CONCATENATE("https://www.saflax.de/0-WVK-Retail/Bilder-Pictures/SAFLAX-",'Basis-Tabelle-Samen'!K261,"-",'Basis-Tabelle-Samen'!J261,"-garden-to-go-mini-turkish.jpg")),
IF($C$1="Ungarisch - HU",HYPERLINK(CONCATENATE("https://www.saflax.de/0-WVK-Retail/Bilder-Pictures/SAFLAX-",'Basis-Tabelle-Samen'!K261,"-",'Basis-Tabelle-Samen'!J261,"-garden-to-go-mini-hungarian.jpg")),
" ACHTUNG")))))))))))))))))))))))))))))</f>
        <v>https://www.saflax.de/0-WVK-Retail/Bilder-Pictures/SAFLAX-73307-imperata-cylindrica-garden-to-go-mini-english.jpg</v>
      </c>
      <c r="AN267" s="330" t="str">
        <f>IF(I267&lt;1,"",
IF($C$1="Bulgarisch - BG",HYPERLINK(CONCATENATE("https://www.saflax.de/0-WVK-Retail/Bilder-Pictures/SAFLAX-",'Basis-Tabelle-Samen'!N261,"-",'Basis-Tabelle-Samen'!J261,"-garden-to-go-lite-bulgarian.jpg")),
IF($C$1="Dänisch - DK",HYPERLINK(CONCATENATE("https://www.saflax.de/0-WVK-Retail/Bilder-Pictures/SAFLAX-",'Basis-Tabelle-Samen'!N261,"-",'Basis-Tabelle-Samen'!J261,"-garden-to-go-lite-danish.jpg")),
IF($C$1="Deutsch - DE",HYPERLINK(CONCATENATE("https://www.saflax.de/0-WVK-Retail/Bilder-Pictures/SAFLAX-",'Basis-Tabelle-Samen'!N261,"-",'Basis-Tabelle-Samen'!J261,"-garden-to-go-lite-german.jpg")),
IF($C$1="Englisch - UK",HYPERLINK(CONCATENATE("https://www.saflax.de/0-WVK-Retail/Bilder-Pictures/SAFLAX-",'Basis-Tabelle-Samen'!N261,"-",'Basis-Tabelle-Samen'!J261,"-garden-to-go-lite-english.jpg")),
IF($C$1="Estnisch - EE",HYPERLINK(CONCATENATE("https://www.saflax.de/0-WVK-Retail/Bilder-Pictures/SAFLAX-",'Basis-Tabelle-Samen'!N261,"-",'Basis-Tabelle-Samen'!J261,"-garden-to-go-lite-estonian.jpg")),
IF($C$1="Finnisch - FI",HYPERLINK(CONCATENATE("https://www.saflax.de/0-WVK-Retail/Bilder-Pictures/SAFLAX-",'Basis-Tabelle-Samen'!N261,"-",'Basis-Tabelle-Samen'!J261,"-garden-to-go-lite-finnish.jpg")),
IF($C$1="Französisch - FR",HYPERLINK(CONCATENATE("https://www.saflax.de/0-WVK-Retail/Bilder-Pictures/SAFLAX-",'Basis-Tabelle-Samen'!N261,"-",'Basis-Tabelle-Samen'!J261,"-garden-to-go-lite-french.jpg")),
IF($C$1="Griechisch - GR",HYPERLINK(CONCATENATE("https://www.saflax.de/0-WVK-Retail/Bilder-Pictures/SAFLAX-",'Basis-Tabelle-Samen'!N261,"-",'Basis-Tabelle-Samen'!J261,"-garden-to-go-lite-greek.jpg")),
IF($C$1="Irisch - IE",HYPERLINK(CONCATENATE("https://www.saflax.de/0-WVK-Retail/Bilder-Pictures/SAFLAX-",'Basis-Tabelle-Samen'!N261,"-",'Basis-Tabelle-Samen'!J261,"-garden-to-go-lite-irish.jpg")),
IF($C$1="Isländisch - IS",HYPERLINK(CONCATENATE("https://www.saflax.de/0-WVK-Retail/Bilder-Pictures/SAFLAX-",'Basis-Tabelle-Samen'!N261,"-",'Basis-Tabelle-Samen'!J261,"-garden-to-go-lite-icelandic.jpg")),
IF($C$1="Italienisch - IT",HYPERLINK(CONCATENATE("https://www.saflax.de/0-WVK-Retail/Bilder-Pictures/SAFLAX-",'Basis-Tabelle-Samen'!N261,"-",'Basis-Tabelle-Samen'!J261,"-garden-to-go-lite-italian.jpg")),
IF($C$1="Japanisch - JP",HYPERLINK(CONCATENATE("https://www.saflax.de/0-WVK-Retail/Bilder-Pictures/SAFLAX-",'Basis-Tabelle-Samen'!N261,"-",'Basis-Tabelle-Samen'!J261,"-garden-to-go-lite-japanese.jpg")),
IF($C$1="Kroatisch - HR",HYPERLINK(CONCATENATE("https://www.saflax.de/0-WVK-Retail/Bilder-Pictures/SAFLAX-",'Basis-Tabelle-Samen'!N261,"-",'Basis-Tabelle-Samen'!J261,"-garden-to-go-lite-croatian.jpg")),
IF($C$1="Lettisch - LV",HYPERLINK(CONCATENATE("https://www.saflax.de/0-WVK-Retail/Bilder-Pictures/SAFLAX-",'Basis-Tabelle-Samen'!N261,"-",'Basis-Tabelle-Samen'!J261,"-garden-to-go-lite-latvian.jpg")),
IF($C$1="Litauisch - LT",HYPERLINK(CONCATENATE("https://www.saflax.de/0-WVK-Retail/Bilder-Pictures/SAFLAX-",'Basis-Tabelle-Samen'!N261,"-",'Basis-Tabelle-Samen'!J261,"-garden-to-go-lite-lithuanian.jpg")),
IF($C$1="Maltesisch - MT",HYPERLINK(CONCATENATE("https://www.saflax.de/0-WVK-Retail/Bilder-Pictures/SAFLAX-",'Basis-Tabelle-Samen'!N261,"-",'Basis-Tabelle-Samen'!J261,"-garden-to-go-lite-maltese.jpg")),
IF($C$1="Niederländisch - NL",HYPERLINK(CONCATENATE("https://www.saflax.de/0-WVK-Retail/Bilder-Pictures/SAFLAX-",'Basis-Tabelle-Samen'!N261,"-",'Basis-Tabelle-Samen'!J261,"-garden-to-go-lite-dutch.jpg")),
IF($C$1="Norwegisch - NO",HYPERLINK(CONCATENATE("https://www.saflax.de/0-WVK-Retail/Bilder-Pictures/SAFLAX-",'Basis-Tabelle-Samen'!N261,"-",'Basis-Tabelle-Samen'!J261,"-garden-to-go-lite-nowegian.jpg")),
IF($C$1="Polnisch - PL",HYPERLINK(CONCATENATE("https://www.saflax.de/0-WVK-Retail/Bilder-Pictures/SAFLAX-",'Basis-Tabelle-Samen'!N261,"-",'Basis-Tabelle-Samen'!J261,"-garden-to-go-lite-polish.jpg")),
IF($C$1="Portugiesisch - PT",HYPERLINK(CONCATENATE("https://www.saflax.de/0-WVK-Retail/Bilder-Pictures/SAFLAX-",'Basis-Tabelle-Samen'!N261,"-",'Basis-Tabelle-Samen'!J261,"-garden-to-go-lite-portuguese.jpg")),
IF($C$1="Rumänisch - RO",HYPERLINK(CONCATENATE("https://www.saflax.de/0-WVK-Retail/Bilder-Pictures/SAFLAX-",'Basis-Tabelle-Samen'!N261,"-",'Basis-Tabelle-Samen'!J261,"-garden-to-go-lite-romanian.jpg")),
IF($C$1="Schwedisch - SE",HYPERLINK(CONCATENATE("https://www.saflax.de/0-WVK-Retail/Bilder-Pictures/SAFLAX-",'Basis-Tabelle-Samen'!N261,"-",'Basis-Tabelle-Samen'!J261,"-garden-to-go-lite-swedish.jpg")),
IF($C$1="Slowakisch - SK",HYPERLINK(CONCATENATE("https://www.saflax.de/0-WVK-Retail/Bilder-Pictures/SAFLAX-",'Basis-Tabelle-Samen'!N261,"-",'Basis-Tabelle-Samen'!J261,"-garden-to-go-lite-slovak.jpg")),
IF($C$1="Slowenisch - SI",HYPERLINK(CONCATENATE("https://www.saflax.de/0-WVK-Retail/Bilder-Pictures/SAFLAX-",'Basis-Tabelle-Samen'!N261,"-",'Basis-Tabelle-Samen'!J261,"-garden-to-go-lite-slovenian.jpg")),
IF($C$1="Spanisch - ES",HYPERLINK(CONCATENATE("https://www.saflax.de/0-WVK-Retail/Bilder-Pictures/SAFLAX-",'Basis-Tabelle-Samen'!N261,"-",'Basis-Tabelle-Samen'!J261,"-garden-to-go-lite-spanish.jpg")),
IF($C$1="Tschechisch - CZ",HYPERLINK(CONCATENATE("https://www.saflax.de/0-WVK-Retail/Bilder-Pictures/SAFLAX-",'Basis-Tabelle-Samen'!N261,"-",'Basis-Tabelle-Samen'!J261,"-garden-to-go-lite-czech.jpg")),
IF($C$1="Türkisch - TR",HYPERLINK(CONCATENATE("https://www.saflax.de/0-WVK-Retail/Bilder-Pictures/SAFLAX-",'Basis-Tabelle-Samen'!N261,"-",'Basis-Tabelle-Samen'!J261,"-garden-to-go-lite-turkish.jpg")),
IF($C$1="Ungarisch - HU",HYPERLINK(CONCATENATE("https://www.saflax.de/0-WVK-Retail/Bilder-Pictures/SAFLAX-",'Basis-Tabelle-Samen'!N261,"-",'Basis-Tabelle-Samen'!J261,"-garden-to-go-lite-hungarian.jpg")),
" ACHTUNG")))))))))))))))))))))))))))))</f>
        <v>https://www.saflax.de/0-WVK-Retail/Bilder-Pictures/SAFLAX-83307-imperata-cylindrica-garden-to-go-lite-english.jpg</v>
      </c>
      <c r="AO267" s="330" t="str">
        <f>IF(J267&lt;1,"",
IF($C$1="Bulgarisch - BG",HYPERLINK(CONCATENATE("https://www.saflax.de/0-WVK-Retail/Bilder-Pictures/SAFLAX-",'Basis-Tabelle-Samen'!Q261,"-",'Basis-Tabelle-Samen'!J261,"-garden-to-go-bulgarian.jpg")),
IF($C$1="Dänisch - DK",HYPERLINK(CONCATENATE("https://www.saflax.de/0-WVK-Retail/Bilder-Pictures/SAFLAX-",'Basis-Tabelle-Samen'!Q261,"-",'Basis-Tabelle-Samen'!J261,"-garden-to-go-danish.jpg")),
IF($C$1="Deutsch - DE",HYPERLINK(CONCATENATE("https://www.saflax.de/0-WVK-Retail/Bilder-Pictures/SAFLAX-",'Basis-Tabelle-Samen'!Q261,"-",'Basis-Tabelle-Samen'!J261,"-garden-to-go-german.jpg")),
IF($C$1="Englisch - UK",HYPERLINK(CONCATENATE("https://www.saflax.de/0-WVK-Retail/Bilder-Pictures/SAFLAX-",'Basis-Tabelle-Samen'!Q261,"-",'Basis-Tabelle-Samen'!J261,"-garden-to-go-english.jpg")),
IF($C$1="Estnisch - EE",HYPERLINK(CONCATENATE("https://www.saflax.de/0-WVK-Retail/Bilder-Pictures/SAFLAX-",'Basis-Tabelle-Samen'!Q261,"-",'Basis-Tabelle-Samen'!J261,"-garden-to-go-estonian.jpg")),
IF($C$1="Finnisch - FI",HYPERLINK(CONCATENATE("https://www.saflax.de/0-WVK-Retail/Bilder-Pictures/SAFLAX-",'Basis-Tabelle-Samen'!Q261,"-",'Basis-Tabelle-Samen'!J261,"-garden-to-go-finnish.jpg")),
IF($C$1="Französisch - FR",HYPERLINK(CONCATENATE("https://www.saflax.de/0-WVK-Retail/Bilder-Pictures/SAFLAX-",'Basis-Tabelle-Samen'!Q261,"-",'Basis-Tabelle-Samen'!J261,"-garden-to-go-french.jpg")),
IF($C$1="Griechisch - GR",HYPERLINK(CONCATENATE("https://www.saflax.de/0-WVK-Retail/Bilder-Pictures/SAFLAX-",'Basis-Tabelle-Samen'!Q261,"-",'Basis-Tabelle-Samen'!J261,"-garden-to-go-greek.jpg")),
IF($C$1="Irisch - IE",HYPERLINK(CONCATENATE("https://www.saflax.de/0-WVK-Retail/Bilder-Pictures/SAFLAX-",'Basis-Tabelle-Samen'!Q261,"-",'Basis-Tabelle-Samen'!J261,"-garden-to-go-irish.jpg")),
IF($C$1="Isländisch - IS",HYPERLINK(CONCATENATE("https://www.saflax.de/0-WVK-Retail/Bilder-Pictures/SAFLAX-",'Basis-Tabelle-Samen'!Q261,"-",'Basis-Tabelle-Samen'!J261,"-garden-to-go-icelandic.jpg")),
IF($C$1="Italienisch - IT",HYPERLINK(CONCATENATE("https://www.saflax.de/0-WVK-Retail/Bilder-Pictures/SAFLAX-",'Basis-Tabelle-Samen'!Q261,"-",'Basis-Tabelle-Samen'!J261,"-garden-to-go-italian.jpg")),
IF($C$1="Japanisch - JP",HYPERLINK(CONCATENATE("https://www.saflax.de/0-WVK-Retail/Bilder-Pictures/SAFLAX-",'Basis-Tabelle-Samen'!Q261,"-",'Basis-Tabelle-Samen'!J261,"-garden-to-go-japanese.jpg")),
IF($C$1="Kroatisch - HR",HYPERLINK(CONCATENATE("https://www.saflax.de/0-WVK-Retail/Bilder-Pictures/SAFLAX-",'Basis-Tabelle-Samen'!Q261,"-",'Basis-Tabelle-Samen'!J261,"-garden-to-go-croatian.jpg")),
IF($C$1="Lettisch - LV",HYPERLINK(CONCATENATE("https://www.saflax.de/0-WVK-Retail/Bilder-Pictures/SAFLAX-",'Basis-Tabelle-Samen'!Q261,"-",'Basis-Tabelle-Samen'!J261,"-garden-to-go-latvian.jpg")),
IF($C$1="Litauisch - LT",HYPERLINK(CONCATENATE("https://www.saflax.de/0-WVK-Retail/Bilder-Pictures/SAFLAX-",'Basis-Tabelle-Samen'!Q261,"-",'Basis-Tabelle-Samen'!J261,"-garden-to-go-lithuanian.jpg")),
IF($C$1="Maltesisch - MT",HYPERLINK(CONCATENATE("https://www.saflax.de/0-WVK-Retail/Bilder-Pictures/SAFLAX-",'Basis-Tabelle-Samen'!Q261,"-",'Basis-Tabelle-Samen'!J261,"-garden-to-go-maltese.jpg")),
IF($C$1="Niederländisch - NL",HYPERLINK(CONCATENATE("https://www.saflax.de/0-WVK-Retail/Bilder-Pictures/SAFLAX-",'Basis-Tabelle-Samen'!Q261,"-",'Basis-Tabelle-Samen'!J261,"-garden-to-go-dutch.jpg")),
IF($C$1="Norwegisch - NO",HYPERLINK(CONCATENATE("https://www.saflax.de/0-WVK-Retail/Bilder-Pictures/SAFLAX-",'Basis-Tabelle-Samen'!Q261,"-",'Basis-Tabelle-Samen'!J261,"-garden-to-go-nowegian.jpg")),
IF($C$1="Polnisch - PL",HYPERLINK(CONCATENATE("https://www.saflax.de/0-WVK-Retail/Bilder-Pictures/SAFLAX-",'Basis-Tabelle-Samen'!Q261,"-",'Basis-Tabelle-Samen'!J261,"-garden-to-go-polish.jpg")),
IF($C$1="Portugiesisch - PT",HYPERLINK(CONCATENATE("https://www.saflax.de/0-WVK-Retail/Bilder-Pictures/SAFLAX-",'Basis-Tabelle-Samen'!Q261,"-",'Basis-Tabelle-Samen'!J261,"-garden-to-go-portuguese.jpg")),
IF($C$1="Rumänisch - RO",HYPERLINK(CONCATENATE("https://www.saflax.de/0-WVK-Retail/Bilder-Pictures/SAFLAX-",'Basis-Tabelle-Samen'!Q261,"-",'Basis-Tabelle-Samen'!J261,"-garden-to-go-romanian.jpg")),
IF($C$1="Schwedisch - SE",HYPERLINK(CONCATENATE("https://www.saflax.de/0-WVK-Retail/Bilder-Pictures/SAFLAX-",'Basis-Tabelle-Samen'!Q261,"-",'Basis-Tabelle-Samen'!J261,"-garden-to-go-swedish.jpg")),
IF($C$1="Slowakisch - SK",HYPERLINK(CONCATENATE("https://www.saflax.de/0-WVK-Retail/Bilder-Pictures/SAFLAX-",'Basis-Tabelle-Samen'!Q261,"-",'Basis-Tabelle-Samen'!J261,"-garden-to-go-slovak.jpg")),
IF($C$1="Slowenisch - SI",HYPERLINK(CONCATENATE("https://www.saflax.de/0-WVK-Retail/Bilder-Pictures/SAFLAX-",'Basis-Tabelle-Samen'!Q261,"-",'Basis-Tabelle-Samen'!J261,"-garden-to-go-slovenian.jpg")),
IF($C$1="Spanisch - ES",HYPERLINK(CONCATENATE("https://www.saflax.de/0-WVK-Retail/Bilder-Pictures/SAFLAX-",'Basis-Tabelle-Samen'!Q261,"-",'Basis-Tabelle-Samen'!J261,"-garden-to-go-spanish.jpg")),
IF($C$1="Tschechisch - CZ",HYPERLINK(CONCATENATE("https://www.saflax.de/0-WVK-Retail/Bilder-Pictures/SAFLAX-",'Basis-Tabelle-Samen'!Q261,"-",'Basis-Tabelle-Samen'!J261,"-garden-to-go-czech.jpg")),
IF($C$1="Türkisch - TR",HYPERLINK(CONCATENATE("https://www.saflax.de/0-WVK-Retail/Bilder-Pictures/SAFLAX-",'Basis-Tabelle-Samen'!Q261,"-",'Basis-Tabelle-Samen'!J261,"-garden-to-go-turkish.jpg")),
IF($C$1="Ungarisch - HU",HYPERLINK(CONCATENATE("https://www.saflax.de/0-WVK-Retail/Bilder-Pictures/SAFLAX-",'Basis-Tabelle-Samen'!Q261,"-",'Basis-Tabelle-Samen'!J261,"-garden-to-go-hungarian.jpg")),
" ACHTUNG")))))))))))))))))))))))))))))</f>
        <v>https://www.saflax.de/0-WVK-Retail/Bilder-Pictures/SAFLAX-53307-imperata-cylindrica-garden-to-go-english.jpg</v>
      </c>
      <c r="AP267" s="330" t="str">
        <f>IF(K267&lt;1,"",
IF($C$1="Bulgarisch - BG",HYPERLINK(CONCATENATE("https://www.saflax.de/0-WVK-Retail/Bilder-Pictures/SAFLAX-",'Basis-Tabelle-Samen'!T261,"-",'Basis-Tabelle-Samen'!J261,"-cultivation-set-bulgarian.jpg")),
IF($C$1="Dänisch - DK",HYPERLINK(CONCATENATE("https://www.saflax.de/0-WVK-Retail/Bilder-Pictures/SAFLAX-",'Basis-Tabelle-Samen'!T261,"-",'Basis-Tabelle-Samen'!J261,"-cultivation-set-danish.jpg")),
IF($C$1="Deutsch - DE",HYPERLINK(CONCATENATE("https://www.saflax.de/0-WVK-Retail/Bilder-Pictures/SAFLAX-",'Basis-Tabelle-Samen'!T261,"-",'Basis-Tabelle-Samen'!J261,"-cultivation-set-german.jpg")),
IF($C$1="Englisch - UK",HYPERLINK(CONCATENATE("https://www.saflax.de/0-WVK-Retail/Bilder-Pictures/SAFLAX-",'Basis-Tabelle-Samen'!T261,"-",'Basis-Tabelle-Samen'!J261,"-cultivation-set-english.jpg")),
IF($C$1="Estnisch - EE",HYPERLINK(CONCATENATE("https://www.saflax.de/0-WVK-Retail/Bilder-Pictures/SAFLAX-",'Basis-Tabelle-Samen'!T261,"-",'Basis-Tabelle-Samen'!J261,"-cultivation-set-estonian.jpg")),
IF($C$1="Finnisch - FI",HYPERLINK(CONCATENATE("https://www.saflax.de/0-WVK-Retail/Bilder-Pictures/SAFLAX-",'Basis-Tabelle-Samen'!T261,"-",'Basis-Tabelle-Samen'!J261,"-cultivation-set-finnish.jpg")),
IF($C$1="Französisch - FR",HYPERLINK(CONCATENATE("https://www.saflax.de/0-WVK-Retail/Bilder-Pictures/SAFLAX-",'Basis-Tabelle-Samen'!T261,"-",'Basis-Tabelle-Samen'!J261,"-cultivation-set-french.jpg")),
IF($C$1="Griechisch - GR",HYPERLINK(CONCATENATE("https://www.saflax.de/0-WVK-Retail/Bilder-Pictures/SAFLAX-",'Basis-Tabelle-Samen'!T261,"-",'Basis-Tabelle-Samen'!J261,"-cultivation-set-greek.jpg")),
IF($C$1="Irisch - IE",HYPERLINK(CONCATENATE("https://www.saflax.de/0-WVK-Retail/Bilder-Pictures/SAFLAX-",'Basis-Tabelle-Samen'!T261,"-",'Basis-Tabelle-Samen'!J261,"-cultivation-set-irish.jpg")),
IF($C$1="Isländisch - IS",HYPERLINK(CONCATENATE("https://www.saflax.de/0-WVK-Retail/Bilder-Pictures/SAFLAX-",'Basis-Tabelle-Samen'!T261,"-",'Basis-Tabelle-Samen'!J261,"-cultivation-set-icelandic.jpg")),
IF($C$1="Italienisch - IT",HYPERLINK(CONCATENATE("https://www.saflax.de/0-WVK-Retail/Bilder-Pictures/SAFLAX-",'Basis-Tabelle-Samen'!T261,"-",'Basis-Tabelle-Samen'!J261,"-cultivation-set-italian.jpg")),
IF($C$1="Japanisch - JP",HYPERLINK(CONCATENATE("https://www.saflax.de/0-WVK-Retail/Bilder-Pictures/SAFLAX-",'Basis-Tabelle-Samen'!T261,"-",'Basis-Tabelle-Samen'!J261,"-cultivation-set-japanese.jpg")),
IF($C$1="Kroatisch - HR",HYPERLINK(CONCATENATE("https://www.saflax.de/0-WVK-Retail/Bilder-Pictures/SAFLAX-",'Basis-Tabelle-Samen'!T261,"-",'Basis-Tabelle-Samen'!J261,"-cultivation-set-croatian.jpg")),
IF($C$1="Lettisch - LV",HYPERLINK(CONCATENATE("https://www.saflax.de/0-WVK-Retail/Bilder-Pictures/SAFLAX-",'Basis-Tabelle-Samen'!T261,"-",'Basis-Tabelle-Samen'!J261,"-cultivation-set-latvian.jpg")),
IF($C$1="Litauisch - LT",HYPERLINK(CONCATENATE("https://www.saflax.de/0-WVK-Retail/Bilder-Pictures/SAFLAX-",'Basis-Tabelle-Samen'!T261,"-",'Basis-Tabelle-Samen'!J261,"-cultivation-set-lithuanian.jpg")),
IF($C$1="Maltesisch - MT",HYPERLINK(CONCATENATE("https://www.saflax.de/0-WVK-Retail/Bilder-Pictures/SAFLAX-",'Basis-Tabelle-Samen'!T261,"-",'Basis-Tabelle-Samen'!J261,"-cultivation-set-maltese.jpg")),
IF($C$1="Niederländisch - NL",HYPERLINK(CONCATENATE("https://www.saflax.de/0-WVK-Retail/Bilder-Pictures/SAFLAX-",'Basis-Tabelle-Samen'!T261,"-",'Basis-Tabelle-Samen'!J261,"-cultivation-set-dutch.jpg")),
IF($C$1="Norwegisch - NO",HYPERLINK(CONCATENATE("https://www.saflax.de/0-WVK-Retail/Bilder-Pictures/SAFLAX-",'Basis-Tabelle-Samen'!T261,"-",'Basis-Tabelle-Samen'!J261,"-cultivation-set-nowegian.jpg")),
IF($C$1="Polnisch - PL",HYPERLINK(CONCATENATE("https://www.saflax.de/0-WVK-Retail/Bilder-Pictures/SAFLAX-",'Basis-Tabelle-Samen'!T261,"-",'Basis-Tabelle-Samen'!J261,"-cultivation-set-polish.jpg")),
IF($C$1="Portugiesisch - PT",HYPERLINK(CONCATENATE("https://www.saflax.de/0-WVK-Retail/Bilder-Pictures/SAFLAX-",'Basis-Tabelle-Samen'!T261,"-",'Basis-Tabelle-Samen'!J261,"-cultivation-set-portuguese.jpg")),
IF($C$1="Rumänisch - RO",HYPERLINK(CONCATENATE("https://www.saflax.de/0-WVK-Retail/Bilder-Pictures/SAFLAX-",'Basis-Tabelle-Samen'!T261,"-",'Basis-Tabelle-Samen'!J261,"-cultivation-set-romanian.jpg")),
IF($C$1="Schwedisch - SE",HYPERLINK(CONCATENATE("https://www.saflax.de/0-WVK-Retail/Bilder-Pictures/SAFLAX-",'Basis-Tabelle-Samen'!T261,"-",'Basis-Tabelle-Samen'!J261,"-cultivation-set-swedish.jpg")),
IF($C$1="Slowakisch - SK",HYPERLINK(CONCATENATE("https://www.saflax.de/0-WVK-Retail/Bilder-Pictures/SAFLAX-",'Basis-Tabelle-Samen'!T261,"-",'Basis-Tabelle-Samen'!J261,"-cultivation-set-slovak.jpg")),
IF($C$1="Slowenisch - SI",HYPERLINK(CONCATENATE("https://www.saflax.de/0-WVK-Retail/Bilder-Pictures/SAFLAX-",'Basis-Tabelle-Samen'!T261,"-",'Basis-Tabelle-Samen'!J261,"-cultivation-set-slovenian.jpg")),
IF($C$1="Spanisch - ES",HYPERLINK(CONCATENATE("https://www.saflax.de/0-WVK-Retail/Bilder-Pictures/SAFLAX-",'Basis-Tabelle-Samen'!T261,"-",'Basis-Tabelle-Samen'!J261,"-cultivation-set-spanish.jpg")),
IF($C$1="Tschechisch - CZ",HYPERLINK(CONCATENATE("https://www.saflax.de/0-WVK-Retail/Bilder-Pictures/SAFLAX-",'Basis-Tabelle-Samen'!T261,"-",'Basis-Tabelle-Samen'!J261,"-cultivation-set-czech.jpg")),
IF($C$1="Türkisch - TR",HYPERLINK(CONCATENATE("https://www.saflax.de/0-WVK-Retail/Bilder-Pictures/SAFLAX-",'Basis-Tabelle-Samen'!T261,"-",'Basis-Tabelle-Samen'!J261,"-cultivation-set-turkish.jpg")),
IF($C$1="Ungarisch - HU",HYPERLINK(CONCATENATE("https://www.saflax.de/0-WVK-Retail/Bilder-Pictures/SAFLAX-",'Basis-Tabelle-Samen'!T261,"-",'Basis-Tabelle-Samen'!J261,"-cultivation-set-hungarian.jpg")),
" ACHTUNG")))))))))))))))))))))))))))))</f>
        <v>https://www.saflax.de/0-WVK-Retail/Bilder-Pictures/SAFLAX-33307-imperata-cylindrica-cultivation-set-english.jpg</v>
      </c>
      <c r="AQ267" s="330" t="str">
        <f>IF(L267&lt;1,"",
IF($C$1="Bulgarisch - BG",HYPERLINK(CONCATENATE("https://www.saflax.de/0-WVK-Retail/Bilder-Pictures/SAFLAX-",'Basis-Tabelle-Samen'!W261,"-",'Basis-Tabelle-Samen'!J261,"-garden-in-the-bag-bulgarian.jpg")),
IF($C$1="Dänisch - DK",HYPERLINK(CONCATENATE("https://www.saflax.de/0-WVK-Retail/Bilder-Pictures/SAFLAX-",'Basis-Tabelle-Samen'!W261,"-",'Basis-Tabelle-Samen'!J261,"-garden-in-the-bag-danish.jpg")),
IF($C$1="Deutsch - DE",HYPERLINK(CONCATENATE("https://www.saflax.de/0-WVK-Retail/Bilder-Pictures/SAFLAX-",'Basis-Tabelle-Samen'!W261,"-",'Basis-Tabelle-Samen'!J261,"-garden-in-the-bag-german.jpg")),
IF($C$1="Englisch - UK",HYPERLINK(CONCATENATE("https://www.saflax.de/0-WVK-Retail/Bilder-Pictures/SAFLAX-",'Basis-Tabelle-Samen'!W261,"-",'Basis-Tabelle-Samen'!J261,"-garden-in-the-bag-english.jpg")),
IF($C$1="Estnisch - EE",HYPERLINK(CONCATENATE("https://www.saflax.de/0-WVK-Retail/Bilder-Pictures/SAFLAX-",'Basis-Tabelle-Samen'!W261,"-",'Basis-Tabelle-Samen'!J261,"-garden-in-the-bag-estonian.jpg")),
IF($C$1="Finnisch - FI",HYPERLINK(CONCATENATE("https://www.saflax.de/0-WVK-Retail/Bilder-Pictures/SAFLAX-",'Basis-Tabelle-Samen'!W261,"-",'Basis-Tabelle-Samen'!J261,"-garden-in-the-bag-finnish.jpg")),
IF($C$1="Französisch - FR",HYPERLINK(CONCATENATE("https://www.saflax.de/0-WVK-Retail/Bilder-Pictures/SAFLAX-",'Basis-Tabelle-Samen'!W261,"-",'Basis-Tabelle-Samen'!J261,"-garden-in-the-bag-french.jpg")),
IF($C$1="Griechisch - GR",HYPERLINK(CONCATENATE("https://www.saflax.de/0-WVK-Retail/Bilder-Pictures/SAFLAX-",'Basis-Tabelle-Samen'!W261,"-",'Basis-Tabelle-Samen'!J261,"-garden-in-the-bag-greek.jpg")),
IF($C$1="Irisch - IE",HYPERLINK(CONCATENATE("https://www.saflax.de/0-WVK-Retail/Bilder-Pictures/SAFLAX-",'Basis-Tabelle-Samen'!W261,"-",'Basis-Tabelle-Samen'!J261,"-garden-in-the-bag-irish.jpg")),
IF($C$1="Isländisch - IS",HYPERLINK(CONCATENATE("https://www.saflax.de/0-WVK-Retail/Bilder-Pictures/SAFLAX-",'Basis-Tabelle-Samen'!W261,"-",'Basis-Tabelle-Samen'!J261,"-garden-in-the-bag-icelandic.jpg")),
IF($C$1="Italienisch - IT",HYPERLINK(CONCATENATE("https://www.saflax.de/0-WVK-Retail/Bilder-Pictures/SAFLAX-",'Basis-Tabelle-Samen'!W261,"-",'Basis-Tabelle-Samen'!J261,"-garden-in-the-bag-italian.jpg")),
IF($C$1="Japanisch - JP",HYPERLINK(CONCATENATE("https://www.saflax.de/0-WVK-Retail/Bilder-Pictures/SAFLAX-",'Basis-Tabelle-Samen'!W261,"-",'Basis-Tabelle-Samen'!J261,"-garden-in-the-bag-japanese.jpg")),
IF($C$1="Kroatisch - HR",HYPERLINK(CONCATENATE("https://www.saflax.de/0-WVK-Retail/Bilder-Pictures/SAFLAX-",'Basis-Tabelle-Samen'!W261,"-",'Basis-Tabelle-Samen'!J261,"-garden-in-the-bag-croatian.jpg")),
IF($C$1="Lettisch - LV",HYPERLINK(CONCATENATE("https://www.saflax.de/0-WVK-Retail/Bilder-Pictures/SAFLAX-",'Basis-Tabelle-Samen'!W261,"-",'Basis-Tabelle-Samen'!J261,"-garden-in-the-bag-latvian.jpg")),
IF($C$1="Litauisch - LT",HYPERLINK(CONCATENATE("https://www.saflax.de/0-WVK-Retail/Bilder-Pictures/SAFLAX-",'Basis-Tabelle-Samen'!W261,"-",'Basis-Tabelle-Samen'!J261,"-garden-in-the-bag-lithuanian.jpg")),
IF($C$1="Maltesisch - MT",HYPERLINK(CONCATENATE("https://www.saflax.de/0-WVK-Retail/Bilder-Pictures/SAFLAX-",'Basis-Tabelle-Samen'!W261,"-",'Basis-Tabelle-Samen'!J261,"-garden-in-the-bag-maltese.jpg")),
IF($C$1="Niederländisch - NL",HYPERLINK(CONCATENATE("https://www.saflax.de/0-WVK-Retail/Bilder-Pictures/SAFLAX-",'Basis-Tabelle-Samen'!W261,"-",'Basis-Tabelle-Samen'!J261,"-garden-in-the-bag-dutch.jpg")),
IF($C$1="Norwegisch - NO",HYPERLINK(CONCATENATE("https://www.saflax.de/0-WVK-Retail/Bilder-Pictures/SAFLAX-",'Basis-Tabelle-Samen'!W261,"-",'Basis-Tabelle-Samen'!J261,"-garden-in-the-bag-nowegian.jpg")),
IF($C$1="Polnisch - PL",HYPERLINK(CONCATENATE("https://www.saflax.de/0-WVK-Retail/Bilder-Pictures/SAFLAX-",'Basis-Tabelle-Samen'!W261,"-",'Basis-Tabelle-Samen'!J261,"-garden-in-the-bag-polish.jpg")),
IF($C$1="Portugiesisch - PT",HYPERLINK(CONCATENATE("https://www.saflax.de/0-WVK-Retail/Bilder-Pictures/SAFLAX-",'Basis-Tabelle-Samen'!W261,"-",'Basis-Tabelle-Samen'!J261,"-garden-in-the-bag-portuguese.jpg")),
IF($C$1="Rumänisch - RO",HYPERLINK(CONCATENATE("https://www.saflax.de/0-WVK-Retail/Bilder-Pictures/SAFLAX-",'Basis-Tabelle-Samen'!W261,"-",'Basis-Tabelle-Samen'!J261,"-garden-in-the-bag-romanian.jpg")),
IF($C$1="Schwedisch - SE",HYPERLINK(CONCATENATE("https://www.saflax.de/0-WVK-Retail/Bilder-Pictures/SAFLAX-",'Basis-Tabelle-Samen'!W261,"-",'Basis-Tabelle-Samen'!J261,"-garden-in-the-bag-swedish.jpg")),
IF($C$1="Slowakisch - SK",HYPERLINK(CONCATENATE("https://www.saflax.de/0-WVK-Retail/Bilder-Pictures/SAFLAX-",'Basis-Tabelle-Samen'!W261,"-",'Basis-Tabelle-Samen'!J261,"-garden-in-the-bag-slovak.jpg")),
IF($C$1="Slowenisch - SI",HYPERLINK(CONCATENATE("https://www.saflax.de/0-WVK-Retail/Bilder-Pictures/SAFLAX-",'Basis-Tabelle-Samen'!W261,"-",'Basis-Tabelle-Samen'!J261,"-garden-in-the-bag-slovenian.jpg")),
IF($C$1="Spanisch - ES",HYPERLINK(CONCATENATE("https://www.saflax.de/0-WVK-Retail/Bilder-Pictures/SAFLAX-",'Basis-Tabelle-Samen'!W261,"-",'Basis-Tabelle-Samen'!J261,"-garden-in-the-bag-spanish.jpg")),
IF($C$1="Tschechisch - CZ",HYPERLINK(CONCATENATE("https://www.saflax.de/0-WVK-Retail/Bilder-Pictures/SAFLAX-",'Basis-Tabelle-Samen'!W261,"-",'Basis-Tabelle-Samen'!J261,"-garden-in-the-bag-czech.jpg")),
IF($C$1="Türkisch - TR",HYPERLINK(CONCATENATE("https://www.saflax.de/0-WVK-Retail/Bilder-Pictures/SAFLAX-",'Basis-Tabelle-Samen'!W261,"-",'Basis-Tabelle-Samen'!J261,"-garden-in-the-bag-turkish.jpg")),
IF($C$1="Ungarisch - HU",HYPERLINK(CONCATENATE("https://www.saflax.de/0-WVK-Retail/Bilder-Pictures/SAFLAX-",'Basis-Tabelle-Samen'!W261,"-",'Basis-Tabelle-Samen'!J261,"-garden-in-the-bag-hungarian.jpg")),
" ACHTUNG")))))))))))))))))))))))))))))</f>
        <v>https://www.saflax.de/0-WVK-Retail/Bilder-Pictures/SAFLAX-63307-imperata-cylindrica-garden-in-the-bag-english.jpg</v>
      </c>
    </row>
    <row r="268" spans="1:43" ht="17.100000000000001" customHeight="1" x14ac:dyDescent="0.2">
      <c r="A268" s="318" t="str">
        <f>IF('Basis-Tabelle-Samen'!A266="","",IF($C$1="Deutsch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68" s="319" t="str">
        <f>'Basis-Tabelle-Samen'!I266</f>
        <v>Lagurus ovatus</v>
      </c>
      <c r="C268" s="316" t="str">
        <f>IF($C$1="Bulgarisch - BG",'Basis-Tabelle-Samen'!Z266,
IF($C$1="Dänisch - DK",'Basis-Tabelle-Samen'!AA266,
IF($C$1="Deutsch - DE",'Basis-Tabelle-Samen'!AB266,
IF($C$1="Englisch - UK",'Basis-Tabelle-Samen'!AC266,
IF($C$1="Estnisch - EE",'Basis-Tabelle-Samen'!AD266,
IF($C$1="Finnisch - FI",'Basis-Tabelle-Samen'!AE266,
IF($C$1="Französisch - FR",'Basis-Tabelle-Samen'!AF266,
IF($C$1="Griechisch - GR",'Basis-Tabelle-Samen'!AG266,
IF($C$1="Irisch - IE",'Basis-Tabelle-Samen'!AH266,
IF($C$1="Isländisch - IS",'Basis-Tabelle-Samen'!AI266,
IF($C$1="Italienisch - IT",'Basis-Tabelle-Samen'!AJ266,
IF($C$1="Japanisch - JP",'Basis-Tabelle-Samen'!AK266,
IF($C$1="Kroatisch - HR",'Basis-Tabelle-Samen'!AL266,
IF($C$1="Lettisch - LV",'Basis-Tabelle-Samen'!AM266,
IF($C$1="Litauisch - LT",'Basis-Tabelle-Samen'!AN266,
IF($C$1="Maltesisch - MT",'Basis-Tabelle-Samen'!AO266,
IF($C$1="Niederländisch - NL",'Basis-Tabelle-Samen'!AP266,
IF($C$1="Norwegisch - NO",'Basis-Tabelle-Samen'!AQ266,
IF($C$1="Polnisch - PL",'Basis-Tabelle-Samen'!AR266,
IF($C$1="Portugiesisch - PT",'Basis-Tabelle-Samen'!AS266,
IF($C$1="Rumänisch - RO",'Basis-Tabelle-Samen'!AT266,
IF($C$1="Schwedisch - SE",'Basis-Tabelle-Samen'!AU266,
IF($C$1="Slowakisch - SK",'Basis-Tabelle-Samen'!AV266,
IF($C$1="Slowenisch - SI",'Basis-Tabelle-Samen'!AW266,
IF($C$1="Spanisch - ES",'Basis-Tabelle-Samen'!AX266,
IF($C$1="Tschechisch - CZ",'Basis-Tabelle-Samen'!AY266,
IF($C$1="Türkisch - TR",'Basis-Tabelle-Samen'!AZ266,
IF($C$1="Ungarisch - HU",'Basis-Tabelle-Samen'!BA266,
" ACHTUNG"))))))))))))))))))))))))))))</f>
        <v>Bunny Tail Grass</v>
      </c>
      <c r="D268" s="320">
        <f>'Basis-Tabelle-Samen'!F266</f>
        <v>100</v>
      </c>
      <c r="E268" s="321" t="str">
        <f>'Basis-Tabelle-Samen'!H266</f>
        <v>7 %</v>
      </c>
      <c r="F268" s="322" t="str">
        <f>IF('Basis-Tabelle-Samen'!G266="","",'Basis-Tabelle-Samen'!G266)</f>
        <v>06</v>
      </c>
      <c r="G268" s="320">
        <f>'Basis-Tabelle-Samen'!C266</f>
        <v>13312</v>
      </c>
      <c r="H268" s="323">
        <f>'Basis-Tabelle-Samen'!D266</f>
        <v>4055473133126</v>
      </c>
      <c r="I268" s="324">
        <f>'Basis-Tabelle-Samen'!E266</f>
        <v>1.85</v>
      </c>
      <c r="J268" s="325">
        <f t="shared" si="4"/>
        <v>12</v>
      </c>
      <c r="K268" s="326">
        <f>'Basis-Tabelle-Samen'!K266</f>
        <v>73312</v>
      </c>
      <c r="L268" s="323">
        <f>'Basis-Tabelle-Samen'!L266</f>
        <v>4055473733128</v>
      </c>
      <c r="M268" s="324">
        <f>'Basis-Tabelle-Samen'!M266</f>
        <v>2.4500000000000002</v>
      </c>
      <c r="N268" s="326">
        <f>IF(K268&lt;1,"",'3'!$I$15)</f>
        <v>15</v>
      </c>
      <c r="O268" s="327">
        <f>IF(K268&lt;1,"",'3'!$J$11)</f>
        <v>90</v>
      </c>
      <c r="P268" s="326">
        <f>'Basis-Tabelle-Samen'!N266</f>
        <v>83312</v>
      </c>
      <c r="Q268" s="323">
        <f>'Basis-Tabelle-Samen'!O266</f>
        <v>4055473833125</v>
      </c>
      <c r="R268" s="328">
        <f>'Basis-Tabelle-Samen'!P266</f>
        <v>3.75</v>
      </c>
      <c r="S268" s="326">
        <f>IF(R268&lt;1,"",'3'!$M$15)</f>
        <v>18</v>
      </c>
      <c r="T268" s="327">
        <f>IF(R268&lt;1,"",'3'!$N$11)</f>
        <v>72</v>
      </c>
      <c r="U268" s="326">
        <f>'Basis-Tabelle-Samen'!Q266</f>
        <v>53312</v>
      </c>
      <c r="V268" s="323">
        <f>'Basis-Tabelle-Samen'!R266</f>
        <v>4055473533124</v>
      </c>
      <c r="W268" s="324">
        <f>'Basis-Tabelle-Samen'!S266</f>
        <v>4.95</v>
      </c>
      <c r="X268" s="326">
        <f>IF(U268&lt;1,"",'3'!$Q$15)</f>
        <v>6</v>
      </c>
      <c r="Y268" s="327">
        <f>IF(U268&lt;1,"",'3'!$R$11)</f>
        <v>24</v>
      </c>
      <c r="Z268" s="326">
        <f>'Basis-Tabelle-Samen'!T266</f>
        <v>33312</v>
      </c>
      <c r="AA268" s="323">
        <f>'Basis-Tabelle-Samen'!U266</f>
        <v>4055473333120</v>
      </c>
      <c r="AB268" s="324">
        <f>'Basis-Tabelle-Samen'!V266</f>
        <v>6.75</v>
      </c>
      <c r="AC268" s="326">
        <f>IF(Z268&lt;1,"",'3'!$U$15)</f>
        <v>6</v>
      </c>
      <c r="AD268" s="327">
        <f>IF(Z268&lt;1,"",'3'!$V$11)</f>
        <v>24</v>
      </c>
      <c r="AE268" s="326">
        <f>'Basis-Tabelle-Samen'!W266</f>
        <v>63312</v>
      </c>
      <c r="AF268" s="323">
        <f>'Basis-Tabelle-Samen'!X266</f>
        <v>4055473633121</v>
      </c>
      <c r="AG268" s="324">
        <f>'Basis-Tabelle-Samen'!Y266</f>
        <v>2.95</v>
      </c>
      <c r="AH268" s="326">
        <f>IF(AE268&lt;1,"",'3'!$Y$15)</f>
        <v>8</v>
      </c>
      <c r="AI268" s="327">
        <f>IF(AE268&lt;1,"",'3'!$Z$11)</f>
        <v>64</v>
      </c>
      <c r="AJ268" s="315"/>
      <c r="AK268" s="316" t="str">
        <f>IF(G268&lt;1,"",
IF($C$1="Bulgarisch - BG",HYPERLINK(CONCATENATE("https://www.saflax.de/0-WVK-Retail/Bilder-Pictures/SAFLAX-",'Basis-Tabelle-Samen'!C266,"-",'Basis-Tabelle-Samen'!J266,"-seed-package-front-cr-bulgarian.jpg")),
IF($C$1="Dänisch - DK",HYPERLINK(CONCATENATE("https://www.saflax.de/0-WVK-Retail/Bilder-Pictures/SAFLAX-",'Basis-Tabelle-Samen'!C266,"-",'Basis-Tabelle-Samen'!J266,"-seed-package-front-cr-danish.jpg")),
IF($C$1="Deutsch - DE",HYPERLINK(CONCATENATE("https://www.saflax.de/0-WVK-Retail/Bilder-Pictures/SAFLAX-",'Basis-Tabelle-Samen'!C266,"-",'Basis-Tabelle-Samen'!J266,"-seed-package-front-cr-german.jpg")),
IF($C$1="Englisch - UK",HYPERLINK(CONCATENATE("https://www.saflax.de/0-WVK-Retail/Bilder-Pictures/SAFLAX-",'Basis-Tabelle-Samen'!C266,"-",'Basis-Tabelle-Samen'!J266,"-seed-package-front-cr-english.jpg")),
IF($C$1="Estnisch - EE",HYPERLINK(CONCATENATE("https://www.saflax.de/0-WVK-Retail/Bilder-Pictures/SAFLAX-",'Basis-Tabelle-Samen'!C266,"-",'Basis-Tabelle-Samen'!J266,"-seed-package-front-cr-estonian.jpg")),
IF($C$1="Finnisch - FI",HYPERLINK(CONCATENATE("https://www.saflax.de/0-WVK-Retail/Bilder-Pictures/SAFLAX-",'Basis-Tabelle-Samen'!C266,"-",'Basis-Tabelle-Samen'!J266,"-seed-package-front-cr-finnish.jpg")),
IF($C$1="Französisch - FR",HYPERLINK(CONCATENATE("https://www.saflax.de/0-WVK-Retail/Bilder-Pictures/SAFLAX-",'Basis-Tabelle-Samen'!C266,"-",'Basis-Tabelle-Samen'!J266,"-seed-package-front-cr-french.jpg")),
IF($C$1="Griechisch - GR",HYPERLINK(CONCATENATE("https://www.saflax.de/0-WVK-Retail/Bilder-Pictures/SAFLAX-",'Basis-Tabelle-Samen'!C266,"-",'Basis-Tabelle-Samen'!J266,"-seed-package-front-cr-greek.jpg")),
IF($C$1="Irisch - IE",HYPERLINK(CONCATENATE("https://www.saflax.de/0-WVK-Retail/Bilder-Pictures/SAFLAX-",'Basis-Tabelle-Samen'!C266,"-",'Basis-Tabelle-Samen'!J266,"-seed-package-front-cr-irish.jpg")),
IF($C$1="Isländisch - IS",HYPERLINK(CONCATENATE("https://www.saflax.de/0-WVK-Retail/Bilder-Pictures/SAFLAX-",'Basis-Tabelle-Samen'!C266,"-",'Basis-Tabelle-Samen'!J266,"-seed-package-front-cr-icelandic.jpg")),
IF($C$1="Italienisch - IT",HYPERLINK(CONCATENATE("https://www.saflax.de/0-WVK-Retail/Bilder-Pictures/SAFLAX-",'Basis-Tabelle-Samen'!C266,"-",'Basis-Tabelle-Samen'!J266,"-seed-package-front-cr-italian.jpg")),
IF($C$1="Japanisch - JP",HYPERLINK(CONCATENATE("https://www.saflax.de/0-WVK-Retail/Bilder-Pictures/SAFLAX-",'Basis-Tabelle-Samen'!C266,"-",'Basis-Tabelle-Samen'!J266,"-seed-package-front-cr-japanese.jpg")),
IF($C$1="Kroatisch - HR",HYPERLINK(CONCATENATE("https://www.saflax.de/0-WVK-Retail/Bilder-Pictures/SAFLAX-",'Basis-Tabelle-Samen'!C266,"-",'Basis-Tabelle-Samen'!J266,"-seed-package-front-cr-croatian.jpg")),
IF($C$1="Lettisch - LV",HYPERLINK(CONCATENATE("https://www.saflax.de/0-WVK-Retail/Bilder-Pictures/SAFLAX-",'Basis-Tabelle-Samen'!C266,"-",'Basis-Tabelle-Samen'!J266,"-seed-package-front-cr-latvian.jpg")),
IF($C$1="Litauisch - LT",HYPERLINK(CONCATENATE("https://www.saflax.de/0-WVK-Retail/Bilder-Pictures/SAFLAX-",'Basis-Tabelle-Samen'!C266,"-",'Basis-Tabelle-Samen'!J266,"-seed-package-front-cr-lithuanian.jpg")),
IF($C$1="Maltesisch - MT",HYPERLINK(CONCATENATE("https://www.saflax.de/0-WVK-Retail/Bilder-Pictures/SAFLAX-",'Basis-Tabelle-Samen'!C266,"-",'Basis-Tabelle-Samen'!J266,"-seed-package-front-cr-maltese.jpg")),
IF($C$1="Niederländisch - NL",HYPERLINK(CONCATENATE("https://www.saflax.de/0-WVK-Retail/Bilder-Pictures/SAFLAX-",'Basis-Tabelle-Samen'!C266,"-",'Basis-Tabelle-Samen'!J266,"-seed-package-front-cr-dutch.jpg")),
IF($C$1="Norwegisch - NO",HYPERLINK(CONCATENATE("https://www.saflax.de/0-WVK-Retail/Bilder-Pictures/SAFLAX-",'Basis-Tabelle-Samen'!C266,"-",'Basis-Tabelle-Samen'!J266,"-seed-package-front-cr-nowegian.jpg")),
IF($C$1="Polnisch - PL",HYPERLINK(CONCATENATE("https://www.saflax.de/0-WVK-Retail/Bilder-Pictures/SAFLAX-",'Basis-Tabelle-Samen'!C266,"-",'Basis-Tabelle-Samen'!J266,"-seed-package-front-cr-polish.jpg")),
IF($C$1="Portugiesisch - PT",HYPERLINK(CONCATENATE("https://www.saflax.de/0-WVK-Retail/Bilder-Pictures/SAFLAX-",'Basis-Tabelle-Samen'!C266,"-",'Basis-Tabelle-Samen'!J266,"-seed-package-front-cr-portuguese.jpg")),
IF($C$1="Rumänisch - RO",HYPERLINK(CONCATENATE("https://www.saflax.de/0-WVK-Retail/Bilder-Pictures/SAFLAX-",'Basis-Tabelle-Samen'!C266,"-",'Basis-Tabelle-Samen'!J266,"-seed-package-front-cr-romanian.jpg")),
IF($C$1="Schwedisch - SE",HYPERLINK(CONCATENATE("https://www.saflax.de/0-WVK-Retail/Bilder-Pictures/SAFLAX-",'Basis-Tabelle-Samen'!C266,"-",'Basis-Tabelle-Samen'!J266,"-seed-package-front-cr-swedish.jpg")),
IF($C$1="Slowakisch - SK",HYPERLINK(CONCATENATE("https://www.saflax.de/0-WVK-Retail/Bilder-Pictures/SAFLAX-",'Basis-Tabelle-Samen'!C266,"-",'Basis-Tabelle-Samen'!J266,"-seed-package-front-cr-slovak.jpg")),
IF($C$1="Slowenisch - SI",HYPERLINK(CONCATENATE("https://www.saflax.de/0-WVK-Retail/Bilder-Pictures/SAFLAX-",'Basis-Tabelle-Samen'!C266,"-",'Basis-Tabelle-Samen'!J266,"-seed-package-front-cr-slovenian.jpg")),
IF($C$1="Spanisch - ES",HYPERLINK(CONCATENATE("https://www.saflax.de/0-WVK-Retail/Bilder-Pictures/SAFLAX-",'Basis-Tabelle-Samen'!C266,"-",'Basis-Tabelle-Samen'!J266,"-seed-package-front-cr-spanish.jpg")),
IF($C$1="Tschechisch - CZ",HYPERLINK(CONCATENATE("https://www.saflax.de/0-WVK-Retail/Bilder-Pictures/SAFLAX-",'Basis-Tabelle-Samen'!C266,"-",'Basis-Tabelle-Samen'!J266,"-seed-package-front-cr-czech.jpg")),
IF($C$1="Türkisch - TR",HYPERLINK(CONCATENATE("https://www.saflax.de/0-WVK-Retail/Bilder-Pictures/SAFLAX-",'Basis-Tabelle-Samen'!C266,"-",'Basis-Tabelle-Samen'!J266,"-seed-package-front-cr-turkish.jpg")),
IF($C$1="Ungarisch - HU",HYPERLINK(CONCATENATE("https://www.saflax.de/0-WVK-Retail/Bilder-Pictures/SAFLAX-",'Basis-Tabelle-Samen'!C266,"-",'Basis-Tabelle-Samen'!J266,"-seed-package-front-cr-hungarian.jpg")),
" ACHTUNG")))))))))))))))))))))))))))))</f>
        <v>https://www.saflax.de/0-WVK-Retail/Bilder-Pictures/SAFLAX-13312-lagurus-ovatus-seed-package-front-cr-english.jpg</v>
      </c>
      <c r="AL268" s="330" t="str">
        <f>IF(G268&lt;1,"",
IF($C$1="Bulgarisch - BG",HYPERLINK(CONCATENATE("https://www.saflax.de/0-WVK-Retail/Bilder-Pictures/SAFLAX-",'Basis-Tabelle-Samen'!C266,"-",'Basis-Tabelle-Samen'!J266,"-seed-package-back-cr-bulgarian.jpg")),
IF($C$1="Dänisch - DK",HYPERLINK(CONCATENATE("https://www.saflax.de/0-WVK-Retail/Bilder-Pictures/SAFLAX-",'Basis-Tabelle-Samen'!C266,"-",'Basis-Tabelle-Samen'!J266,"-seed-package-back-cr-danish.jpg")),
IF($C$1="Deutsch - DE",HYPERLINK(CONCATENATE("https://www.saflax.de/0-WVK-Retail/Bilder-Pictures/SAFLAX-",'Basis-Tabelle-Samen'!C266,"-",'Basis-Tabelle-Samen'!J266,"-seed-package-back-cr-german.jpg")),
IF($C$1="Englisch - UK",HYPERLINK(CONCATENATE("https://www.saflax.de/0-WVK-Retail/Bilder-Pictures/SAFLAX-",'Basis-Tabelle-Samen'!C266,"-",'Basis-Tabelle-Samen'!J266,"-seed-package-back-cr-english.jpg")),
IF($C$1="Estnisch - EE",HYPERLINK(CONCATENATE("https://www.saflax.de/0-WVK-Retail/Bilder-Pictures/SAFLAX-",'Basis-Tabelle-Samen'!C266,"-",'Basis-Tabelle-Samen'!J266,"-seed-package-back-cr-estonian.jpg")),
IF($C$1="Finnisch - FI",HYPERLINK(CONCATENATE("https://www.saflax.de/0-WVK-Retail/Bilder-Pictures/SAFLAX-",'Basis-Tabelle-Samen'!C266,"-",'Basis-Tabelle-Samen'!J266,"-seed-package-back-cr-finnish.jpg")),
IF($C$1="Französisch - FR",HYPERLINK(CONCATENATE("https://www.saflax.de/0-WVK-Retail/Bilder-Pictures/SAFLAX-",'Basis-Tabelle-Samen'!C266,"-",'Basis-Tabelle-Samen'!J266,"-seed-package-back-cr-french.jpg")),
IF($C$1="Griechisch - GR",HYPERLINK(CONCATENATE("https://www.saflax.de/0-WVK-Retail/Bilder-Pictures/SAFLAX-",'Basis-Tabelle-Samen'!C266,"-",'Basis-Tabelle-Samen'!J266,"-seed-package-back-cr-greek.jpg")),
IF($C$1="Irisch - IE",HYPERLINK(CONCATENATE("https://www.saflax.de/0-WVK-Retail/Bilder-Pictures/SAFLAX-",'Basis-Tabelle-Samen'!C266,"-",'Basis-Tabelle-Samen'!J266,"-seed-package-back-cr-irish.jpg")),
IF($C$1="Isländisch - IS",HYPERLINK(CONCATENATE("https://www.saflax.de/0-WVK-Retail/Bilder-Pictures/SAFLAX-",'Basis-Tabelle-Samen'!C266,"-",'Basis-Tabelle-Samen'!J266,"-seed-package-back-cr-icelandic.jpg")),
IF($C$1="Italienisch - IT",HYPERLINK(CONCATENATE("https://www.saflax.de/0-WVK-Retail/Bilder-Pictures/SAFLAX-",'Basis-Tabelle-Samen'!C266,"-",'Basis-Tabelle-Samen'!J266,"-seed-package-back-cr-italian.jpg")),
IF($C$1="Japanisch - JP",HYPERLINK(CONCATENATE("https://www.saflax.de/0-WVK-Retail/Bilder-Pictures/SAFLAX-",'Basis-Tabelle-Samen'!C266,"-",'Basis-Tabelle-Samen'!J266,"-seed-package-back-cr-japanese.jpg")),
IF($C$1="Kroatisch - HR",HYPERLINK(CONCATENATE("https://www.saflax.de/0-WVK-Retail/Bilder-Pictures/SAFLAX-",'Basis-Tabelle-Samen'!C266,"-",'Basis-Tabelle-Samen'!J266,"-seed-package-back-cr-croatian.jpg")),
IF($C$1="Lettisch - LV",HYPERLINK(CONCATENATE("https://www.saflax.de/0-WVK-Retail/Bilder-Pictures/SAFLAX-",'Basis-Tabelle-Samen'!C266,"-",'Basis-Tabelle-Samen'!J266,"-seed-package-back-cr-latvian.jpg")),
IF($C$1="Litauisch - LT",HYPERLINK(CONCATENATE("https://www.saflax.de/0-WVK-Retail/Bilder-Pictures/SAFLAX-",'Basis-Tabelle-Samen'!C266,"-",'Basis-Tabelle-Samen'!J266,"-seed-package-back-cr-lithuanian.jpg")),
IF($C$1="Maltesisch - MT",HYPERLINK(CONCATENATE("https://www.saflax.de/0-WVK-Retail/Bilder-Pictures/SAFLAX-",'Basis-Tabelle-Samen'!C266,"-",'Basis-Tabelle-Samen'!J266,"-seed-package-back-cr-maltese.jpg")),
IF($C$1="Niederländisch - NL",HYPERLINK(CONCATENATE("https://www.saflax.de/0-WVK-Retail/Bilder-Pictures/SAFLAX-",'Basis-Tabelle-Samen'!C266,"-",'Basis-Tabelle-Samen'!J266,"-seed-package-back-cr-dutch.jpg")),
IF($C$1="Norwegisch - NO",HYPERLINK(CONCATENATE("https://www.saflax.de/0-WVK-Retail/Bilder-Pictures/SAFLAX-",'Basis-Tabelle-Samen'!C266,"-",'Basis-Tabelle-Samen'!J266,"-seed-package-back-cr-nowegian.jpg")),
IF($C$1="Polnisch - PL",HYPERLINK(CONCATENATE("https://www.saflax.de/0-WVK-Retail/Bilder-Pictures/SAFLAX-",'Basis-Tabelle-Samen'!C266,"-",'Basis-Tabelle-Samen'!J266,"-seed-package-back-cr-polish.jpg")),
IF($C$1="Portugiesisch - PT",HYPERLINK(CONCATENATE("https://www.saflax.de/0-WVK-Retail/Bilder-Pictures/SAFLAX-",'Basis-Tabelle-Samen'!C266,"-",'Basis-Tabelle-Samen'!J266,"-seed-package-back-cr-portuguese.jpg")),
IF($C$1="Rumänisch - RO",HYPERLINK(CONCATENATE("https://www.saflax.de/0-WVK-Retail/Bilder-Pictures/SAFLAX-",'Basis-Tabelle-Samen'!C266,"-",'Basis-Tabelle-Samen'!J266,"-seed-package-back-cr-romanian.jpg")),
IF($C$1="Schwedisch - SE",HYPERLINK(CONCATENATE("https://www.saflax.de/0-WVK-Retail/Bilder-Pictures/SAFLAX-",'Basis-Tabelle-Samen'!C266,"-",'Basis-Tabelle-Samen'!J266,"-seed-package-back-cr-swedish.jpg")),
IF($C$1="Slowakisch - SK",HYPERLINK(CONCATENATE("https://www.saflax.de/0-WVK-Retail/Bilder-Pictures/SAFLAX-",'Basis-Tabelle-Samen'!C266,"-",'Basis-Tabelle-Samen'!J266,"-seed-package-back-cr-slovak.jpg")),
IF($C$1="Slowenisch - SI",HYPERLINK(CONCATENATE("https://www.saflax.de/0-WVK-Retail/Bilder-Pictures/SAFLAX-",'Basis-Tabelle-Samen'!C266,"-",'Basis-Tabelle-Samen'!J266,"-seed-package-back-cr-slovenian.jpg")),
IF($C$1="Spanisch - ES",HYPERLINK(CONCATENATE("https://www.saflax.de/0-WVK-Retail/Bilder-Pictures/SAFLAX-",'Basis-Tabelle-Samen'!C266,"-",'Basis-Tabelle-Samen'!J266,"-seed-package-back-cr-spanish.jpg")),
IF($C$1="Tschechisch - CZ",HYPERLINK(CONCATENATE("https://www.saflax.de/0-WVK-Retail/Bilder-Pictures/SAFLAX-",'Basis-Tabelle-Samen'!C266,"-",'Basis-Tabelle-Samen'!J266,"-seed-package-back-cr-czech.jpg")),
IF($C$1="Türkisch - TR",HYPERLINK(CONCATENATE("https://www.saflax.de/0-WVK-Retail/Bilder-Pictures/SAFLAX-",'Basis-Tabelle-Samen'!C266,"-",'Basis-Tabelle-Samen'!J266,"-seed-package-back-cr-turkish.jpg")),
IF($C$1="Ungarisch - HU",HYPERLINK(CONCATENATE("https://www.saflax.de/0-WVK-Retail/Bilder-Pictures/SAFLAX-",'Basis-Tabelle-Samen'!C266,"-",'Basis-Tabelle-Samen'!J266,"-seed-package-back-cr-hungarian.jpg")),
" ACHTUNG")))))))))))))))))))))))))))))</f>
        <v>https://www.saflax.de/0-WVK-Retail/Bilder-Pictures/SAFLAX-13312-lagurus-ovatus-seed-package-back-cr-english.jpg</v>
      </c>
      <c r="AM268" s="330" t="str">
        <f>IF(H268&lt;1,"",
IF($C$1="Bulgarisch - BG",HYPERLINK(CONCATENATE("https://www.saflax.de/0-WVK-Retail/Bilder-Pictures/SAFLAX-",'Basis-Tabelle-Samen'!K266,"-",'Basis-Tabelle-Samen'!J266,"-garden-to-go-mini-bulgarian.jpg")),
IF($C$1="Dänisch - DK",HYPERLINK(CONCATENATE("https://www.saflax.de/0-WVK-Retail/Bilder-Pictures/SAFLAX-",'Basis-Tabelle-Samen'!K266,"-",'Basis-Tabelle-Samen'!J266,"-garden-to-go-mini-danish.jpg")),
IF($C$1="Deutsch - DE",HYPERLINK(CONCATENATE("https://www.saflax.de/0-WVK-Retail/Bilder-Pictures/SAFLAX-",'Basis-Tabelle-Samen'!K266,"-",'Basis-Tabelle-Samen'!J266,"-garden-to-go-mini-german.jpg")),
IF($C$1="Englisch - UK",HYPERLINK(CONCATENATE("https://www.saflax.de/0-WVK-Retail/Bilder-Pictures/SAFLAX-",'Basis-Tabelle-Samen'!K266,"-",'Basis-Tabelle-Samen'!J266,"-garden-to-go-mini-english.jpg")),
IF($C$1="Estnisch - EE",HYPERLINK(CONCATENATE("https://www.saflax.de/0-WVK-Retail/Bilder-Pictures/SAFLAX-",'Basis-Tabelle-Samen'!K266,"-",'Basis-Tabelle-Samen'!J266,"-garden-to-go-mini-estonian.jpg")),
IF($C$1="Finnisch - FI",HYPERLINK(CONCATENATE("https://www.saflax.de/0-WVK-Retail/Bilder-Pictures/SAFLAX-",'Basis-Tabelle-Samen'!K266,"-",'Basis-Tabelle-Samen'!J266,"-garden-to-go-mini-finnish.jpg")),
IF($C$1="Französisch - FR",HYPERLINK(CONCATENATE("https://www.saflax.de/0-WVK-Retail/Bilder-Pictures/SAFLAX-",'Basis-Tabelle-Samen'!K266,"-",'Basis-Tabelle-Samen'!J266,"-garden-to-go-mini-french.jpg")),
IF($C$1="Griechisch - GR",HYPERLINK(CONCATENATE("https://www.saflax.de/0-WVK-Retail/Bilder-Pictures/SAFLAX-",'Basis-Tabelle-Samen'!K266,"-",'Basis-Tabelle-Samen'!J266,"-garden-to-go-mini-greek.jpg")),
IF($C$1="Irisch - IE",HYPERLINK(CONCATENATE("https://www.saflax.de/0-WVK-Retail/Bilder-Pictures/SAFLAX-",'Basis-Tabelle-Samen'!K266,"-",'Basis-Tabelle-Samen'!J266,"-garden-to-go-mini-irish.jpg")),
IF($C$1="Isländisch - IS",HYPERLINK(CONCATENATE("https://www.saflax.de/0-WVK-Retail/Bilder-Pictures/SAFLAX-",'Basis-Tabelle-Samen'!K266,"-",'Basis-Tabelle-Samen'!J266,"-garden-to-go-mini-icelandic.jpg")),
IF($C$1="Italienisch - IT",HYPERLINK(CONCATENATE("https://www.saflax.de/0-WVK-Retail/Bilder-Pictures/SAFLAX-",'Basis-Tabelle-Samen'!K266,"-",'Basis-Tabelle-Samen'!J266,"-garden-to-go-mini-italian.jpg")),
IF($C$1="Japanisch - JP",HYPERLINK(CONCATENATE("https://www.saflax.de/0-WVK-Retail/Bilder-Pictures/SAFLAX-",'Basis-Tabelle-Samen'!K266,"-",'Basis-Tabelle-Samen'!J266,"-garden-to-go-mini-japanese.jpg")),
IF($C$1="Kroatisch - HR",HYPERLINK(CONCATENATE("https://www.saflax.de/0-WVK-Retail/Bilder-Pictures/SAFLAX-",'Basis-Tabelle-Samen'!K266,"-",'Basis-Tabelle-Samen'!J266,"-garden-to-go-mini-croatian.jpg")),
IF($C$1="Lettisch - LV",HYPERLINK(CONCATENATE("https://www.saflax.de/0-WVK-Retail/Bilder-Pictures/SAFLAX-",'Basis-Tabelle-Samen'!K266,"-",'Basis-Tabelle-Samen'!J266,"-garden-to-go-mini-latvian.jpg")),
IF($C$1="Litauisch - LT",HYPERLINK(CONCATENATE("https://www.saflax.de/0-WVK-Retail/Bilder-Pictures/SAFLAX-",'Basis-Tabelle-Samen'!K266,"-",'Basis-Tabelle-Samen'!J266,"-garden-to-go-mini-lithuanian.jpg")),
IF($C$1="Maltesisch - MT",HYPERLINK(CONCATENATE("https://www.saflax.de/0-WVK-Retail/Bilder-Pictures/SAFLAX-",'Basis-Tabelle-Samen'!K266,"-",'Basis-Tabelle-Samen'!J266,"-garden-to-go-mini-maltese.jpg")),
IF($C$1="Niederländisch - NL",HYPERLINK(CONCATENATE("https://www.saflax.de/0-WVK-Retail/Bilder-Pictures/SAFLAX-",'Basis-Tabelle-Samen'!K266,"-",'Basis-Tabelle-Samen'!J266,"-garden-to-go-mini-dutch.jpg")),
IF($C$1="Norwegisch - NO",HYPERLINK(CONCATENATE("https://www.saflax.de/0-WVK-Retail/Bilder-Pictures/SAFLAX-",'Basis-Tabelle-Samen'!K266,"-",'Basis-Tabelle-Samen'!J266,"-garden-to-go-mini-nowegian.jpg")),
IF($C$1="Polnisch - PL",HYPERLINK(CONCATENATE("https://www.saflax.de/0-WVK-Retail/Bilder-Pictures/SAFLAX-",'Basis-Tabelle-Samen'!K266,"-",'Basis-Tabelle-Samen'!J266,"-garden-to-go-mini-polish.jpg")),
IF($C$1="Portugiesisch - PT",HYPERLINK(CONCATENATE("https://www.saflax.de/0-WVK-Retail/Bilder-Pictures/SAFLAX-",'Basis-Tabelle-Samen'!K266,"-",'Basis-Tabelle-Samen'!J266,"-garden-to-go-mini-portuguese.jpg")),
IF($C$1="Rumänisch - RO",HYPERLINK(CONCATENATE("https://www.saflax.de/0-WVK-Retail/Bilder-Pictures/SAFLAX-",'Basis-Tabelle-Samen'!K266,"-",'Basis-Tabelle-Samen'!J266,"-garden-to-go-mini-romanian.jpg")),
IF($C$1="Schwedisch - SE",HYPERLINK(CONCATENATE("https://www.saflax.de/0-WVK-Retail/Bilder-Pictures/SAFLAX-",'Basis-Tabelle-Samen'!K266,"-",'Basis-Tabelle-Samen'!J266,"-garden-to-go-mini-swedish.jpg")),
IF($C$1="Slowakisch - SK",HYPERLINK(CONCATENATE("https://www.saflax.de/0-WVK-Retail/Bilder-Pictures/SAFLAX-",'Basis-Tabelle-Samen'!K266,"-",'Basis-Tabelle-Samen'!J266,"-garden-to-go-mini-slovak.jpg")),
IF($C$1="Slowenisch - SI",HYPERLINK(CONCATENATE("https://www.saflax.de/0-WVK-Retail/Bilder-Pictures/SAFLAX-",'Basis-Tabelle-Samen'!K266,"-",'Basis-Tabelle-Samen'!J266,"-garden-to-go-mini-slovenian.jpg")),
IF($C$1="Spanisch - ES",HYPERLINK(CONCATENATE("https://www.saflax.de/0-WVK-Retail/Bilder-Pictures/SAFLAX-",'Basis-Tabelle-Samen'!K266,"-",'Basis-Tabelle-Samen'!J266,"-garden-to-go-mini-spanish.jpg")),
IF($C$1="Tschechisch - CZ",HYPERLINK(CONCATENATE("https://www.saflax.de/0-WVK-Retail/Bilder-Pictures/SAFLAX-",'Basis-Tabelle-Samen'!K266,"-",'Basis-Tabelle-Samen'!J266,"-garden-to-go-mini-czech.jpg")),
IF($C$1="Türkisch - TR",HYPERLINK(CONCATENATE("https://www.saflax.de/0-WVK-Retail/Bilder-Pictures/SAFLAX-",'Basis-Tabelle-Samen'!K266,"-",'Basis-Tabelle-Samen'!J266,"-garden-to-go-mini-turkish.jpg")),
IF($C$1="Ungarisch - HU",HYPERLINK(CONCATENATE("https://www.saflax.de/0-WVK-Retail/Bilder-Pictures/SAFLAX-",'Basis-Tabelle-Samen'!K266,"-",'Basis-Tabelle-Samen'!J266,"-garden-to-go-mini-hungarian.jpg")),
" ACHTUNG")))))))))))))))))))))))))))))</f>
        <v>https://www.saflax.de/0-WVK-Retail/Bilder-Pictures/SAFLAX-73312-lagurus-ovatus-garden-to-go-mini-english.jpg</v>
      </c>
      <c r="AN268" s="330" t="str">
        <f>IF(I268&lt;1,"",
IF($C$1="Bulgarisch - BG",HYPERLINK(CONCATENATE("https://www.saflax.de/0-WVK-Retail/Bilder-Pictures/SAFLAX-",'Basis-Tabelle-Samen'!N266,"-",'Basis-Tabelle-Samen'!J266,"-garden-to-go-lite-bulgarian.jpg")),
IF($C$1="Dänisch - DK",HYPERLINK(CONCATENATE("https://www.saflax.de/0-WVK-Retail/Bilder-Pictures/SAFLAX-",'Basis-Tabelle-Samen'!N266,"-",'Basis-Tabelle-Samen'!J266,"-garden-to-go-lite-danish.jpg")),
IF($C$1="Deutsch - DE",HYPERLINK(CONCATENATE("https://www.saflax.de/0-WVK-Retail/Bilder-Pictures/SAFLAX-",'Basis-Tabelle-Samen'!N266,"-",'Basis-Tabelle-Samen'!J266,"-garden-to-go-lite-german.jpg")),
IF($C$1="Englisch - UK",HYPERLINK(CONCATENATE("https://www.saflax.de/0-WVK-Retail/Bilder-Pictures/SAFLAX-",'Basis-Tabelle-Samen'!N266,"-",'Basis-Tabelle-Samen'!J266,"-garden-to-go-lite-english.jpg")),
IF($C$1="Estnisch - EE",HYPERLINK(CONCATENATE("https://www.saflax.de/0-WVK-Retail/Bilder-Pictures/SAFLAX-",'Basis-Tabelle-Samen'!N266,"-",'Basis-Tabelle-Samen'!J266,"-garden-to-go-lite-estonian.jpg")),
IF($C$1="Finnisch - FI",HYPERLINK(CONCATENATE("https://www.saflax.de/0-WVK-Retail/Bilder-Pictures/SAFLAX-",'Basis-Tabelle-Samen'!N266,"-",'Basis-Tabelle-Samen'!J266,"-garden-to-go-lite-finnish.jpg")),
IF($C$1="Französisch - FR",HYPERLINK(CONCATENATE("https://www.saflax.de/0-WVK-Retail/Bilder-Pictures/SAFLAX-",'Basis-Tabelle-Samen'!N266,"-",'Basis-Tabelle-Samen'!J266,"-garden-to-go-lite-french.jpg")),
IF($C$1="Griechisch - GR",HYPERLINK(CONCATENATE("https://www.saflax.de/0-WVK-Retail/Bilder-Pictures/SAFLAX-",'Basis-Tabelle-Samen'!N266,"-",'Basis-Tabelle-Samen'!J266,"-garden-to-go-lite-greek.jpg")),
IF($C$1="Irisch - IE",HYPERLINK(CONCATENATE("https://www.saflax.de/0-WVK-Retail/Bilder-Pictures/SAFLAX-",'Basis-Tabelle-Samen'!N266,"-",'Basis-Tabelle-Samen'!J266,"-garden-to-go-lite-irish.jpg")),
IF($C$1="Isländisch - IS",HYPERLINK(CONCATENATE("https://www.saflax.de/0-WVK-Retail/Bilder-Pictures/SAFLAX-",'Basis-Tabelle-Samen'!N266,"-",'Basis-Tabelle-Samen'!J266,"-garden-to-go-lite-icelandic.jpg")),
IF($C$1="Italienisch - IT",HYPERLINK(CONCATENATE("https://www.saflax.de/0-WVK-Retail/Bilder-Pictures/SAFLAX-",'Basis-Tabelle-Samen'!N266,"-",'Basis-Tabelle-Samen'!J266,"-garden-to-go-lite-italian.jpg")),
IF($C$1="Japanisch - JP",HYPERLINK(CONCATENATE("https://www.saflax.de/0-WVK-Retail/Bilder-Pictures/SAFLAX-",'Basis-Tabelle-Samen'!N266,"-",'Basis-Tabelle-Samen'!J266,"-garden-to-go-lite-japanese.jpg")),
IF($C$1="Kroatisch - HR",HYPERLINK(CONCATENATE("https://www.saflax.de/0-WVK-Retail/Bilder-Pictures/SAFLAX-",'Basis-Tabelle-Samen'!N266,"-",'Basis-Tabelle-Samen'!J266,"-garden-to-go-lite-croatian.jpg")),
IF($C$1="Lettisch - LV",HYPERLINK(CONCATENATE("https://www.saflax.de/0-WVK-Retail/Bilder-Pictures/SAFLAX-",'Basis-Tabelle-Samen'!N266,"-",'Basis-Tabelle-Samen'!J266,"-garden-to-go-lite-latvian.jpg")),
IF($C$1="Litauisch - LT",HYPERLINK(CONCATENATE("https://www.saflax.de/0-WVK-Retail/Bilder-Pictures/SAFLAX-",'Basis-Tabelle-Samen'!N266,"-",'Basis-Tabelle-Samen'!J266,"-garden-to-go-lite-lithuanian.jpg")),
IF($C$1="Maltesisch - MT",HYPERLINK(CONCATENATE("https://www.saflax.de/0-WVK-Retail/Bilder-Pictures/SAFLAX-",'Basis-Tabelle-Samen'!N266,"-",'Basis-Tabelle-Samen'!J266,"-garden-to-go-lite-maltese.jpg")),
IF($C$1="Niederländisch - NL",HYPERLINK(CONCATENATE("https://www.saflax.de/0-WVK-Retail/Bilder-Pictures/SAFLAX-",'Basis-Tabelle-Samen'!N266,"-",'Basis-Tabelle-Samen'!J266,"-garden-to-go-lite-dutch.jpg")),
IF($C$1="Norwegisch - NO",HYPERLINK(CONCATENATE("https://www.saflax.de/0-WVK-Retail/Bilder-Pictures/SAFLAX-",'Basis-Tabelle-Samen'!N266,"-",'Basis-Tabelle-Samen'!J266,"-garden-to-go-lite-nowegian.jpg")),
IF($C$1="Polnisch - PL",HYPERLINK(CONCATENATE("https://www.saflax.de/0-WVK-Retail/Bilder-Pictures/SAFLAX-",'Basis-Tabelle-Samen'!N266,"-",'Basis-Tabelle-Samen'!J266,"-garden-to-go-lite-polish.jpg")),
IF($C$1="Portugiesisch - PT",HYPERLINK(CONCATENATE("https://www.saflax.de/0-WVK-Retail/Bilder-Pictures/SAFLAX-",'Basis-Tabelle-Samen'!N266,"-",'Basis-Tabelle-Samen'!J266,"-garden-to-go-lite-portuguese.jpg")),
IF($C$1="Rumänisch - RO",HYPERLINK(CONCATENATE("https://www.saflax.de/0-WVK-Retail/Bilder-Pictures/SAFLAX-",'Basis-Tabelle-Samen'!N266,"-",'Basis-Tabelle-Samen'!J266,"-garden-to-go-lite-romanian.jpg")),
IF($C$1="Schwedisch - SE",HYPERLINK(CONCATENATE("https://www.saflax.de/0-WVK-Retail/Bilder-Pictures/SAFLAX-",'Basis-Tabelle-Samen'!N266,"-",'Basis-Tabelle-Samen'!J266,"-garden-to-go-lite-swedish.jpg")),
IF($C$1="Slowakisch - SK",HYPERLINK(CONCATENATE("https://www.saflax.de/0-WVK-Retail/Bilder-Pictures/SAFLAX-",'Basis-Tabelle-Samen'!N266,"-",'Basis-Tabelle-Samen'!J266,"-garden-to-go-lite-slovak.jpg")),
IF($C$1="Slowenisch - SI",HYPERLINK(CONCATENATE("https://www.saflax.de/0-WVK-Retail/Bilder-Pictures/SAFLAX-",'Basis-Tabelle-Samen'!N266,"-",'Basis-Tabelle-Samen'!J266,"-garden-to-go-lite-slovenian.jpg")),
IF($C$1="Spanisch - ES",HYPERLINK(CONCATENATE("https://www.saflax.de/0-WVK-Retail/Bilder-Pictures/SAFLAX-",'Basis-Tabelle-Samen'!N266,"-",'Basis-Tabelle-Samen'!J266,"-garden-to-go-lite-spanish.jpg")),
IF($C$1="Tschechisch - CZ",HYPERLINK(CONCATENATE("https://www.saflax.de/0-WVK-Retail/Bilder-Pictures/SAFLAX-",'Basis-Tabelle-Samen'!N266,"-",'Basis-Tabelle-Samen'!J266,"-garden-to-go-lite-czech.jpg")),
IF($C$1="Türkisch - TR",HYPERLINK(CONCATENATE("https://www.saflax.de/0-WVK-Retail/Bilder-Pictures/SAFLAX-",'Basis-Tabelle-Samen'!N266,"-",'Basis-Tabelle-Samen'!J266,"-garden-to-go-lite-turkish.jpg")),
IF($C$1="Ungarisch - HU",HYPERLINK(CONCATENATE("https://www.saflax.de/0-WVK-Retail/Bilder-Pictures/SAFLAX-",'Basis-Tabelle-Samen'!N266,"-",'Basis-Tabelle-Samen'!J266,"-garden-to-go-lite-hungarian.jpg")),
" ACHTUNG")))))))))))))))))))))))))))))</f>
        <v>https://www.saflax.de/0-WVK-Retail/Bilder-Pictures/SAFLAX-83312-lagurus-ovatus-garden-to-go-lite-english.jpg</v>
      </c>
      <c r="AO268" s="330" t="str">
        <f>IF(J268&lt;1,"",
IF($C$1="Bulgarisch - BG",HYPERLINK(CONCATENATE("https://www.saflax.de/0-WVK-Retail/Bilder-Pictures/SAFLAX-",'Basis-Tabelle-Samen'!Q266,"-",'Basis-Tabelle-Samen'!J266,"-garden-to-go-bulgarian.jpg")),
IF($C$1="Dänisch - DK",HYPERLINK(CONCATENATE("https://www.saflax.de/0-WVK-Retail/Bilder-Pictures/SAFLAX-",'Basis-Tabelle-Samen'!Q266,"-",'Basis-Tabelle-Samen'!J266,"-garden-to-go-danish.jpg")),
IF($C$1="Deutsch - DE",HYPERLINK(CONCATENATE("https://www.saflax.de/0-WVK-Retail/Bilder-Pictures/SAFLAX-",'Basis-Tabelle-Samen'!Q266,"-",'Basis-Tabelle-Samen'!J266,"-garden-to-go-german.jpg")),
IF($C$1="Englisch - UK",HYPERLINK(CONCATENATE("https://www.saflax.de/0-WVK-Retail/Bilder-Pictures/SAFLAX-",'Basis-Tabelle-Samen'!Q266,"-",'Basis-Tabelle-Samen'!J266,"-garden-to-go-english.jpg")),
IF($C$1="Estnisch - EE",HYPERLINK(CONCATENATE("https://www.saflax.de/0-WVK-Retail/Bilder-Pictures/SAFLAX-",'Basis-Tabelle-Samen'!Q266,"-",'Basis-Tabelle-Samen'!J266,"-garden-to-go-estonian.jpg")),
IF($C$1="Finnisch - FI",HYPERLINK(CONCATENATE("https://www.saflax.de/0-WVK-Retail/Bilder-Pictures/SAFLAX-",'Basis-Tabelle-Samen'!Q266,"-",'Basis-Tabelle-Samen'!J266,"-garden-to-go-finnish.jpg")),
IF($C$1="Französisch - FR",HYPERLINK(CONCATENATE("https://www.saflax.de/0-WVK-Retail/Bilder-Pictures/SAFLAX-",'Basis-Tabelle-Samen'!Q266,"-",'Basis-Tabelle-Samen'!J266,"-garden-to-go-french.jpg")),
IF($C$1="Griechisch - GR",HYPERLINK(CONCATENATE("https://www.saflax.de/0-WVK-Retail/Bilder-Pictures/SAFLAX-",'Basis-Tabelle-Samen'!Q266,"-",'Basis-Tabelle-Samen'!J266,"-garden-to-go-greek.jpg")),
IF($C$1="Irisch - IE",HYPERLINK(CONCATENATE("https://www.saflax.de/0-WVK-Retail/Bilder-Pictures/SAFLAX-",'Basis-Tabelle-Samen'!Q266,"-",'Basis-Tabelle-Samen'!J266,"-garden-to-go-irish.jpg")),
IF($C$1="Isländisch - IS",HYPERLINK(CONCATENATE("https://www.saflax.de/0-WVK-Retail/Bilder-Pictures/SAFLAX-",'Basis-Tabelle-Samen'!Q266,"-",'Basis-Tabelle-Samen'!J266,"-garden-to-go-icelandic.jpg")),
IF($C$1="Italienisch - IT",HYPERLINK(CONCATENATE("https://www.saflax.de/0-WVK-Retail/Bilder-Pictures/SAFLAX-",'Basis-Tabelle-Samen'!Q266,"-",'Basis-Tabelle-Samen'!J266,"-garden-to-go-italian.jpg")),
IF($C$1="Japanisch - JP",HYPERLINK(CONCATENATE("https://www.saflax.de/0-WVK-Retail/Bilder-Pictures/SAFLAX-",'Basis-Tabelle-Samen'!Q266,"-",'Basis-Tabelle-Samen'!J266,"-garden-to-go-japanese.jpg")),
IF($C$1="Kroatisch - HR",HYPERLINK(CONCATENATE("https://www.saflax.de/0-WVK-Retail/Bilder-Pictures/SAFLAX-",'Basis-Tabelle-Samen'!Q266,"-",'Basis-Tabelle-Samen'!J266,"-garden-to-go-croatian.jpg")),
IF($C$1="Lettisch - LV",HYPERLINK(CONCATENATE("https://www.saflax.de/0-WVK-Retail/Bilder-Pictures/SAFLAX-",'Basis-Tabelle-Samen'!Q266,"-",'Basis-Tabelle-Samen'!J266,"-garden-to-go-latvian.jpg")),
IF($C$1="Litauisch - LT",HYPERLINK(CONCATENATE("https://www.saflax.de/0-WVK-Retail/Bilder-Pictures/SAFLAX-",'Basis-Tabelle-Samen'!Q266,"-",'Basis-Tabelle-Samen'!J266,"-garden-to-go-lithuanian.jpg")),
IF($C$1="Maltesisch - MT",HYPERLINK(CONCATENATE("https://www.saflax.de/0-WVK-Retail/Bilder-Pictures/SAFLAX-",'Basis-Tabelle-Samen'!Q266,"-",'Basis-Tabelle-Samen'!J266,"-garden-to-go-maltese.jpg")),
IF($C$1="Niederländisch - NL",HYPERLINK(CONCATENATE("https://www.saflax.de/0-WVK-Retail/Bilder-Pictures/SAFLAX-",'Basis-Tabelle-Samen'!Q266,"-",'Basis-Tabelle-Samen'!J266,"-garden-to-go-dutch.jpg")),
IF($C$1="Norwegisch - NO",HYPERLINK(CONCATENATE("https://www.saflax.de/0-WVK-Retail/Bilder-Pictures/SAFLAX-",'Basis-Tabelle-Samen'!Q266,"-",'Basis-Tabelle-Samen'!J266,"-garden-to-go-nowegian.jpg")),
IF($C$1="Polnisch - PL",HYPERLINK(CONCATENATE("https://www.saflax.de/0-WVK-Retail/Bilder-Pictures/SAFLAX-",'Basis-Tabelle-Samen'!Q266,"-",'Basis-Tabelle-Samen'!J266,"-garden-to-go-polish.jpg")),
IF($C$1="Portugiesisch - PT",HYPERLINK(CONCATENATE("https://www.saflax.de/0-WVK-Retail/Bilder-Pictures/SAFLAX-",'Basis-Tabelle-Samen'!Q266,"-",'Basis-Tabelle-Samen'!J266,"-garden-to-go-portuguese.jpg")),
IF($C$1="Rumänisch - RO",HYPERLINK(CONCATENATE("https://www.saflax.de/0-WVK-Retail/Bilder-Pictures/SAFLAX-",'Basis-Tabelle-Samen'!Q266,"-",'Basis-Tabelle-Samen'!J266,"-garden-to-go-romanian.jpg")),
IF($C$1="Schwedisch - SE",HYPERLINK(CONCATENATE("https://www.saflax.de/0-WVK-Retail/Bilder-Pictures/SAFLAX-",'Basis-Tabelle-Samen'!Q266,"-",'Basis-Tabelle-Samen'!J266,"-garden-to-go-swedish.jpg")),
IF($C$1="Slowakisch - SK",HYPERLINK(CONCATENATE("https://www.saflax.de/0-WVK-Retail/Bilder-Pictures/SAFLAX-",'Basis-Tabelle-Samen'!Q266,"-",'Basis-Tabelle-Samen'!J266,"-garden-to-go-slovak.jpg")),
IF($C$1="Slowenisch - SI",HYPERLINK(CONCATENATE("https://www.saflax.de/0-WVK-Retail/Bilder-Pictures/SAFLAX-",'Basis-Tabelle-Samen'!Q266,"-",'Basis-Tabelle-Samen'!J266,"-garden-to-go-slovenian.jpg")),
IF($C$1="Spanisch - ES",HYPERLINK(CONCATENATE("https://www.saflax.de/0-WVK-Retail/Bilder-Pictures/SAFLAX-",'Basis-Tabelle-Samen'!Q266,"-",'Basis-Tabelle-Samen'!J266,"-garden-to-go-spanish.jpg")),
IF($C$1="Tschechisch - CZ",HYPERLINK(CONCATENATE("https://www.saflax.de/0-WVK-Retail/Bilder-Pictures/SAFLAX-",'Basis-Tabelle-Samen'!Q266,"-",'Basis-Tabelle-Samen'!J266,"-garden-to-go-czech.jpg")),
IF($C$1="Türkisch - TR",HYPERLINK(CONCATENATE("https://www.saflax.de/0-WVK-Retail/Bilder-Pictures/SAFLAX-",'Basis-Tabelle-Samen'!Q266,"-",'Basis-Tabelle-Samen'!J266,"-garden-to-go-turkish.jpg")),
IF($C$1="Ungarisch - HU",HYPERLINK(CONCATENATE("https://www.saflax.de/0-WVK-Retail/Bilder-Pictures/SAFLAX-",'Basis-Tabelle-Samen'!Q266,"-",'Basis-Tabelle-Samen'!J266,"-garden-to-go-hungarian.jpg")),
" ACHTUNG")))))))))))))))))))))))))))))</f>
        <v>https://www.saflax.de/0-WVK-Retail/Bilder-Pictures/SAFLAX-53312-lagurus-ovatus-garden-to-go-english.jpg</v>
      </c>
      <c r="AP268" s="330" t="str">
        <f>IF(K268&lt;1,"",
IF($C$1="Bulgarisch - BG",HYPERLINK(CONCATENATE("https://www.saflax.de/0-WVK-Retail/Bilder-Pictures/SAFLAX-",'Basis-Tabelle-Samen'!T266,"-",'Basis-Tabelle-Samen'!J266,"-cultivation-set-bulgarian.jpg")),
IF($C$1="Dänisch - DK",HYPERLINK(CONCATENATE("https://www.saflax.de/0-WVK-Retail/Bilder-Pictures/SAFLAX-",'Basis-Tabelle-Samen'!T266,"-",'Basis-Tabelle-Samen'!J266,"-cultivation-set-danish.jpg")),
IF($C$1="Deutsch - DE",HYPERLINK(CONCATENATE("https://www.saflax.de/0-WVK-Retail/Bilder-Pictures/SAFLAX-",'Basis-Tabelle-Samen'!T266,"-",'Basis-Tabelle-Samen'!J266,"-cultivation-set-german.jpg")),
IF($C$1="Englisch - UK",HYPERLINK(CONCATENATE("https://www.saflax.de/0-WVK-Retail/Bilder-Pictures/SAFLAX-",'Basis-Tabelle-Samen'!T266,"-",'Basis-Tabelle-Samen'!J266,"-cultivation-set-english.jpg")),
IF($C$1="Estnisch - EE",HYPERLINK(CONCATENATE("https://www.saflax.de/0-WVK-Retail/Bilder-Pictures/SAFLAX-",'Basis-Tabelle-Samen'!T266,"-",'Basis-Tabelle-Samen'!J266,"-cultivation-set-estonian.jpg")),
IF($C$1="Finnisch - FI",HYPERLINK(CONCATENATE("https://www.saflax.de/0-WVK-Retail/Bilder-Pictures/SAFLAX-",'Basis-Tabelle-Samen'!T266,"-",'Basis-Tabelle-Samen'!J266,"-cultivation-set-finnish.jpg")),
IF($C$1="Französisch - FR",HYPERLINK(CONCATENATE("https://www.saflax.de/0-WVK-Retail/Bilder-Pictures/SAFLAX-",'Basis-Tabelle-Samen'!T266,"-",'Basis-Tabelle-Samen'!J266,"-cultivation-set-french.jpg")),
IF($C$1="Griechisch - GR",HYPERLINK(CONCATENATE("https://www.saflax.de/0-WVK-Retail/Bilder-Pictures/SAFLAX-",'Basis-Tabelle-Samen'!T266,"-",'Basis-Tabelle-Samen'!J266,"-cultivation-set-greek.jpg")),
IF($C$1="Irisch - IE",HYPERLINK(CONCATENATE("https://www.saflax.de/0-WVK-Retail/Bilder-Pictures/SAFLAX-",'Basis-Tabelle-Samen'!T266,"-",'Basis-Tabelle-Samen'!J266,"-cultivation-set-irish.jpg")),
IF($C$1="Isländisch - IS",HYPERLINK(CONCATENATE("https://www.saflax.de/0-WVK-Retail/Bilder-Pictures/SAFLAX-",'Basis-Tabelle-Samen'!T266,"-",'Basis-Tabelle-Samen'!J266,"-cultivation-set-icelandic.jpg")),
IF($C$1="Italienisch - IT",HYPERLINK(CONCATENATE("https://www.saflax.de/0-WVK-Retail/Bilder-Pictures/SAFLAX-",'Basis-Tabelle-Samen'!T266,"-",'Basis-Tabelle-Samen'!J266,"-cultivation-set-italian.jpg")),
IF($C$1="Japanisch - JP",HYPERLINK(CONCATENATE("https://www.saflax.de/0-WVK-Retail/Bilder-Pictures/SAFLAX-",'Basis-Tabelle-Samen'!T266,"-",'Basis-Tabelle-Samen'!J266,"-cultivation-set-japanese.jpg")),
IF($C$1="Kroatisch - HR",HYPERLINK(CONCATENATE("https://www.saflax.de/0-WVK-Retail/Bilder-Pictures/SAFLAX-",'Basis-Tabelle-Samen'!T266,"-",'Basis-Tabelle-Samen'!J266,"-cultivation-set-croatian.jpg")),
IF($C$1="Lettisch - LV",HYPERLINK(CONCATENATE("https://www.saflax.de/0-WVK-Retail/Bilder-Pictures/SAFLAX-",'Basis-Tabelle-Samen'!T266,"-",'Basis-Tabelle-Samen'!J266,"-cultivation-set-latvian.jpg")),
IF($C$1="Litauisch - LT",HYPERLINK(CONCATENATE("https://www.saflax.de/0-WVK-Retail/Bilder-Pictures/SAFLAX-",'Basis-Tabelle-Samen'!T266,"-",'Basis-Tabelle-Samen'!J266,"-cultivation-set-lithuanian.jpg")),
IF($C$1="Maltesisch - MT",HYPERLINK(CONCATENATE("https://www.saflax.de/0-WVK-Retail/Bilder-Pictures/SAFLAX-",'Basis-Tabelle-Samen'!T266,"-",'Basis-Tabelle-Samen'!J266,"-cultivation-set-maltese.jpg")),
IF($C$1="Niederländisch - NL",HYPERLINK(CONCATENATE("https://www.saflax.de/0-WVK-Retail/Bilder-Pictures/SAFLAX-",'Basis-Tabelle-Samen'!T266,"-",'Basis-Tabelle-Samen'!J266,"-cultivation-set-dutch.jpg")),
IF($C$1="Norwegisch - NO",HYPERLINK(CONCATENATE("https://www.saflax.de/0-WVK-Retail/Bilder-Pictures/SAFLAX-",'Basis-Tabelle-Samen'!T266,"-",'Basis-Tabelle-Samen'!J266,"-cultivation-set-nowegian.jpg")),
IF($C$1="Polnisch - PL",HYPERLINK(CONCATENATE("https://www.saflax.de/0-WVK-Retail/Bilder-Pictures/SAFLAX-",'Basis-Tabelle-Samen'!T266,"-",'Basis-Tabelle-Samen'!J266,"-cultivation-set-polish.jpg")),
IF($C$1="Portugiesisch - PT",HYPERLINK(CONCATENATE("https://www.saflax.de/0-WVK-Retail/Bilder-Pictures/SAFLAX-",'Basis-Tabelle-Samen'!T266,"-",'Basis-Tabelle-Samen'!J266,"-cultivation-set-portuguese.jpg")),
IF($C$1="Rumänisch - RO",HYPERLINK(CONCATENATE("https://www.saflax.de/0-WVK-Retail/Bilder-Pictures/SAFLAX-",'Basis-Tabelle-Samen'!T266,"-",'Basis-Tabelle-Samen'!J266,"-cultivation-set-romanian.jpg")),
IF($C$1="Schwedisch - SE",HYPERLINK(CONCATENATE("https://www.saflax.de/0-WVK-Retail/Bilder-Pictures/SAFLAX-",'Basis-Tabelle-Samen'!T266,"-",'Basis-Tabelle-Samen'!J266,"-cultivation-set-swedish.jpg")),
IF($C$1="Slowakisch - SK",HYPERLINK(CONCATENATE("https://www.saflax.de/0-WVK-Retail/Bilder-Pictures/SAFLAX-",'Basis-Tabelle-Samen'!T266,"-",'Basis-Tabelle-Samen'!J266,"-cultivation-set-slovak.jpg")),
IF($C$1="Slowenisch - SI",HYPERLINK(CONCATENATE("https://www.saflax.de/0-WVK-Retail/Bilder-Pictures/SAFLAX-",'Basis-Tabelle-Samen'!T266,"-",'Basis-Tabelle-Samen'!J266,"-cultivation-set-slovenian.jpg")),
IF($C$1="Spanisch - ES",HYPERLINK(CONCATENATE("https://www.saflax.de/0-WVK-Retail/Bilder-Pictures/SAFLAX-",'Basis-Tabelle-Samen'!T266,"-",'Basis-Tabelle-Samen'!J266,"-cultivation-set-spanish.jpg")),
IF($C$1="Tschechisch - CZ",HYPERLINK(CONCATENATE("https://www.saflax.de/0-WVK-Retail/Bilder-Pictures/SAFLAX-",'Basis-Tabelle-Samen'!T266,"-",'Basis-Tabelle-Samen'!J266,"-cultivation-set-czech.jpg")),
IF($C$1="Türkisch - TR",HYPERLINK(CONCATENATE("https://www.saflax.de/0-WVK-Retail/Bilder-Pictures/SAFLAX-",'Basis-Tabelle-Samen'!T266,"-",'Basis-Tabelle-Samen'!J266,"-cultivation-set-turkish.jpg")),
IF($C$1="Ungarisch - HU",HYPERLINK(CONCATENATE("https://www.saflax.de/0-WVK-Retail/Bilder-Pictures/SAFLAX-",'Basis-Tabelle-Samen'!T266,"-",'Basis-Tabelle-Samen'!J266,"-cultivation-set-hungarian.jpg")),
" ACHTUNG")))))))))))))))))))))))))))))</f>
        <v>https://www.saflax.de/0-WVK-Retail/Bilder-Pictures/SAFLAX-33312-lagurus-ovatus-cultivation-set-english.jpg</v>
      </c>
      <c r="AQ268" s="330" t="str">
        <f>IF(L268&lt;1,"",
IF($C$1="Bulgarisch - BG",HYPERLINK(CONCATENATE("https://www.saflax.de/0-WVK-Retail/Bilder-Pictures/SAFLAX-",'Basis-Tabelle-Samen'!W266,"-",'Basis-Tabelle-Samen'!J266,"-garden-in-the-bag-bulgarian.jpg")),
IF($C$1="Dänisch - DK",HYPERLINK(CONCATENATE("https://www.saflax.de/0-WVK-Retail/Bilder-Pictures/SAFLAX-",'Basis-Tabelle-Samen'!W266,"-",'Basis-Tabelle-Samen'!J266,"-garden-in-the-bag-danish.jpg")),
IF($C$1="Deutsch - DE",HYPERLINK(CONCATENATE("https://www.saflax.de/0-WVK-Retail/Bilder-Pictures/SAFLAX-",'Basis-Tabelle-Samen'!W266,"-",'Basis-Tabelle-Samen'!J266,"-garden-in-the-bag-german.jpg")),
IF($C$1="Englisch - UK",HYPERLINK(CONCATENATE("https://www.saflax.de/0-WVK-Retail/Bilder-Pictures/SAFLAX-",'Basis-Tabelle-Samen'!W266,"-",'Basis-Tabelle-Samen'!J266,"-garden-in-the-bag-english.jpg")),
IF($C$1="Estnisch - EE",HYPERLINK(CONCATENATE("https://www.saflax.de/0-WVK-Retail/Bilder-Pictures/SAFLAX-",'Basis-Tabelle-Samen'!W266,"-",'Basis-Tabelle-Samen'!J266,"-garden-in-the-bag-estonian.jpg")),
IF($C$1="Finnisch - FI",HYPERLINK(CONCATENATE("https://www.saflax.de/0-WVK-Retail/Bilder-Pictures/SAFLAX-",'Basis-Tabelle-Samen'!W266,"-",'Basis-Tabelle-Samen'!J266,"-garden-in-the-bag-finnish.jpg")),
IF($C$1="Französisch - FR",HYPERLINK(CONCATENATE("https://www.saflax.de/0-WVK-Retail/Bilder-Pictures/SAFLAX-",'Basis-Tabelle-Samen'!W266,"-",'Basis-Tabelle-Samen'!J266,"-garden-in-the-bag-french.jpg")),
IF($C$1="Griechisch - GR",HYPERLINK(CONCATENATE("https://www.saflax.de/0-WVK-Retail/Bilder-Pictures/SAFLAX-",'Basis-Tabelle-Samen'!W266,"-",'Basis-Tabelle-Samen'!J266,"-garden-in-the-bag-greek.jpg")),
IF($C$1="Irisch - IE",HYPERLINK(CONCATENATE("https://www.saflax.de/0-WVK-Retail/Bilder-Pictures/SAFLAX-",'Basis-Tabelle-Samen'!W266,"-",'Basis-Tabelle-Samen'!J266,"-garden-in-the-bag-irish.jpg")),
IF($C$1="Isländisch - IS",HYPERLINK(CONCATENATE("https://www.saflax.de/0-WVK-Retail/Bilder-Pictures/SAFLAX-",'Basis-Tabelle-Samen'!W266,"-",'Basis-Tabelle-Samen'!J266,"-garden-in-the-bag-icelandic.jpg")),
IF($C$1="Italienisch - IT",HYPERLINK(CONCATENATE("https://www.saflax.de/0-WVK-Retail/Bilder-Pictures/SAFLAX-",'Basis-Tabelle-Samen'!W266,"-",'Basis-Tabelle-Samen'!J266,"-garden-in-the-bag-italian.jpg")),
IF($C$1="Japanisch - JP",HYPERLINK(CONCATENATE("https://www.saflax.de/0-WVK-Retail/Bilder-Pictures/SAFLAX-",'Basis-Tabelle-Samen'!W266,"-",'Basis-Tabelle-Samen'!J266,"-garden-in-the-bag-japanese.jpg")),
IF($C$1="Kroatisch - HR",HYPERLINK(CONCATENATE("https://www.saflax.de/0-WVK-Retail/Bilder-Pictures/SAFLAX-",'Basis-Tabelle-Samen'!W266,"-",'Basis-Tabelle-Samen'!J266,"-garden-in-the-bag-croatian.jpg")),
IF($C$1="Lettisch - LV",HYPERLINK(CONCATENATE("https://www.saflax.de/0-WVK-Retail/Bilder-Pictures/SAFLAX-",'Basis-Tabelle-Samen'!W266,"-",'Basis-Tabelle-Samen'!J266,"-garden-in-the-bag-latvian.jpg")),
IF($C$1="Litauisch - LT",HYPERLINK(CONCATENATE("https://www.saflax.de/0-WVK-Retail/Bilder-Pictures/SAFLAX-",'Basis-Tabelle-Samen'!W266,"-",'Basis-Tabelle-Samen'!J266,"-garden-in-the-bag-lithuanian.jpg")),
IF($C$1="Maltesisch - MT",HYPERLINK(CONCATENATE("https://www.saflax.de/0-WVK-Retail/Bilder-Pictures/SAFLAX-",'Basis-Tabelle-Samen'!W266,"-",'Basis-Tabelle-Samen'!J266,"-garden-in-the-bag-maltese.jpg")),
IF($C$1="Niederländisch - NL",HYPERLINK(CONCATENATE("https://www.saflax.de/0-WVK-Retail/Bilder-Pictures/SAFLAX-",'Basis-Tabelle-Samen'!W266,"-",'Basis-Tabelle-Samen'!J266,"-garden-in-the-bag-dutch.jpg")),
IF($C$1="Norwegisch - NO",HYPERLINK(CONCATENATE("https://www.saflax.de/0-WVK-Retail/Bilder-Pictures/SAFLAX-",'Basis-Tabelle-Samen'!W266,"-",'Basis-Tabelle-Samen'!J266,"-garden-in-the-bag-nowegian.jpg")),
IF($C$1="Polnisch - PL",HYPERLINK(CONCATENATE("https://www.saflax.de/0-WVK-Retail/Bilder-Pictures/SAFLAX-",'Basis-Tabelle-Samen'!W266,"-",'Basis-Tabelle-Samen'!J266,"-garden-in-the-bag-polish.jpg")),
IF($C$1="Portugiesisch - PT",HYPERLINK(CONCATENATE("https://www.saflax.de/0-WVK-Retail/Bilder-Pictures/SAFLAX-",'Basis-Tabelle-Samen'!W266,"-",'Basis-Tabelle-Samen'!J266,"-garden-in-the-bag-portuguese.jpg")),
IF($C$1="Rumänisch - RO",HYPERLINK(CONCATENATE("https://www.saflax.de/0-WVK-Retail/Bilder-Pictures/SAFLAX-",'Basis-Tabelle-Samen'!W266,"-",'Basis-Tabelle-Samen'!J266,"-garden-in-the-bag-romanian.jpg")),
IF($C$1="Schwedisch - SE",HYPERLINK(CONCATENATE("https://www.saflax.de/0-WVK-Retail/Bilder-Pictures/SAFLAX-",'Basis-Tabelle-Samen'!W266,"-",'Basis-Tabelle-Samen'!J266,"-garden-in-the-bag-swedish.jpg")),
IF($C$1="Slowakisch - SK",HYPERLINK(CONCATENATE("https://www.saflax.de/0-WVK-Retail/Bilder-Pictures/SAFLAX-",'Basis-Tabelle-Samen'!W266,"-",'Basis-Tabelle-Samen'!J266,"-garden-in-the-bag-slovak.jpg")),
IF($C$1="Slowenisch - SI",HYPERLINK(CONCATENATE("https://www.saflax.de/0-WVK-Retail/Bilder-Pictures/SAFLAX-",'Basis-Tabelle-Samen'!W266,"-",'Basis-Tabelle-Samen'!J266,"-garden-in-the-bag-slovenian.jpg")),
IF($C$1="Spanisch - ES",HYPERLINK(CONCATENATE("https://www.saflax.de/0-WVK-Retail/Bilder-Pictures/SAFLAX-",'Basis-Tabelle-Samen'!W266,"-",'Basis-Tabelle-Samen'!J266,"-garden-in-the-bag-spanish.jpg")),
IF($C$1="Tschechisch - CZ",HYPERLINK(CONCATENATE("https://www.saflax.de/0-WVK-Retail/Bilder-Pictures/SAFLAX-",'Basis-Tabelle-Samen'!W266,"-",'Basis-Tabelle-Samen'!J266,"-garden-in-the-bag-czech.jpg")),
IF($C$1="Türkisch - TR",HYPERLINK(CONCATENATE("https://www.saflax.de/0-WVK-Retail/Bilder-Pictures/SAFLAX-",'Basis-Tabelle-Samen'!W266,"-",'Basis-Tabelle-Samen'!J266,"-garden-in-the-bag-turkish.jpg")),
IF($C$1="Ungarisch - HU",HYPERLINK(CONCATENATE("https://www.saflax.de/0-WVK-Retail/Bilder-Pictures/SAFLAX-",'Basis-Tabelle-Samen'!W266,"-",'Basis-Tabelle-Samen'!J266,"-garden-in-the-bag-hungarian.jpg")),
" ACHTUNG")))))))))))))))))))))))))))))</f>
        <v>https://www.saflax.de/0-WVK-Retail/Bilder-Pictures/SAFLAX-63312-lagurus-ovatus-garden-in-the-bag-english.jpg</v>
      </c>
    </row>
    <row r="269" spans="1:43" ht="17.100000000000001" customHeight="1" x14ac:dyDescent="0.2">
      <c r="A269" s="318" t="str">
        <f>IF('Basis-Tabelle-Samen'!A265="","",IF($C$1="Deutsch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69" s="319" t="str">
        <f>'Basis-Tabelle-Samen'!I265</f>
        <v>Hordeum jubatum</v>
      </c>
      <c r="C269" s="316" t="str">
        <f>IF($C$1="Bulgarisch - BG",'Basis-Tabelle-Samen'!Z265,
IF($C$1="Dänisch - DK",'Basis-Tabelle-Samen'!AA265,
IF($C$1="Deutsch - DE",'Basis-Tabelle-Samen'!AB265,
IF($C$1="Englisch - UK",'Basis-Tabelle-Samen'!AC265,
IF($C$1="Estnisch - EE",'Basis-Tabelle-Samen'!AD265,
IF($C$1="Finnisch - FI",'Basis-Tabelle-Samen'!AE265,
IF($C$1="Französisch - FR",'Basis-Tabelle-Samen'!AF265,
IF($C$1="Griechisch - GR",'Basis-Tabelle-Samen'!AG265,
IF($C$1="Irisch - IE",'Basis-Tabelle-Samen'!AH265,
IF($C$1="Isländisch - IS",'Basis-Tabelle-Samen'!AI265,
IF($C$1="Italienisch - IT",'Basis-Tabelle-Samen'!AJ265,
IF($C$1="Japanisch - JP",'Basis-Tabelle-Samen'!AK265,
IF($C$1="Kroatisch - HR",'Basis-Tabelle-Samen'!AL265,
IF($C$1="Lettisch - LV",'Basis-Tabelle-Samen'!AM265,
IF($C$1="Litauisch - LT",'Basis-Tabelle-Samen'!AN265,
IF($C$1="Maltesisch - MT",'Basis-Tabelle-Samen'!AO265,
IF($C$1="Niederländisch - NL",'Basis-Tabelle-Samen'!AP265,
IF($C$1="Norwegisch - NO",'Basis-Tabelle-Samen'!AQ265,
IF($C$1="Polnisch - PL",'Basis-Tabelle-Samen'!AR265,
IF($C$1="Portugiesisch - PT",'Basis-Tabelle-Samen'!AS265,
IF($C$1="Rumänisch - RO",'Basis-Tabelle-Samen'!AT265,
IF($C$1="Schwedisch - SE",'Basis-Tabelle-Samen'!AU265,
IF($C$1="Slowakisch - SK",'Basis-Tabelle-Samen'!AV265,
IF($C$1="Slowenisch - SI",'Basis-Tabelle-Samen'!AW265,
IF($C$1="Spanisch - ES",'Basis-Tabelle-Samen'!AX265,
IF($C$1="Tschechisch - CZ",'Basis-Tabelle-Samen'!AY265,
IF($C$1="Türkisch - TR",'Basis-Tabelle-Samen'!AZ265,
IF($C$1="Ungarisch - HU",'Basis-Tabelle-Samen'!BA265,
" ACHTUNG"))))))))))))))))))))))))))))</f>
        <v>Foxtail Barley / Squirrel Tail</v>
      </c>
      <c r="D269" s="320">
        <f>'Basis-Tabelle-Samen'!F265</f>
        <v>70</v>
      </c>
      <c r="E269" s="321" t="str">
        <f>'Basis-Tabelle-Samen'!H265</f>
        <v>7 %</v>
      </c>
      <c r="F269" s="322" t="str">
        <f>IF('Basis-Tabelle-Samen'!G265="","",'Basis-Tabelle-Samen'!G265)</f>
        <v>06</v>
      </c>
      <c r="G269" s="320">
        <f>'Basis-Tabelle-Samen'!C265</f>
        <v>13311</v>
      </c>
      <c r="H269" s="323">
        <f>'Basis-Tabelle-Samen'!D265</f>
        <v>4055473133119</v>
      </c>
      <c r="I269" s="324">
        <f>'Basis-Tabelle-Samen'!E265</f>
        <v>1.85</v>
      </c>
      <c r="J269" s="325">
        <f t="shared" si="4"/>
        <v>12</v>
      </c>
      <c r="K269" s="326">
        <f>'Basis-Tabelle-Samen'!K265</f>
        <v>73311</v>
      </c>
      <c r="L269" s="323">
        <f>'Basis-Tabelle-Samen'!L265</f>
        <v>4055473733111</v>
      </c>
      <c r="M269" s="324">
        <f>'Basis-Tabelle-Samen'!M265</f>
        <v>2.4500000000000002</v>
      </c>
      <c r="N269" s="326">
        <f>IF(K269&lt;1,"",'3'!$I$15)</f>
        <v>15</v>
      </c>
      <c r="O269" s="327">
        <f>IF(K269&lt;1,"",'3'!$J$11)</f>
        <v>90</v>
      </c>
      <c r="P269" s="326">
        <f>'Basis-Tabelle-Samen'!N265</f>
        <v>83311</v>
      </c>
      <c r="Q269" s="323">
        <f>'Basis-Tabelle-Samen'!O265</f>
        <v>4055473833118</v>
      </c>
      <c r="R269" s="328">
        <f>'Basis-Tabelle-Samen'!P265</f>
        <v>3.75</v>
      </c>
      <c r="S269" s="326">
        <f>IF(R269&lt;1,"",'3'!$M$15)</f>
        <v>18</v>
      </c>
      <c r="T269" s="327">
        <f>IF(R269&lt;1,"",'3'!$N$11)</f>
        <v>72</v>
      </c>
      <c r="U269" s="326">
        <f>'Basis-Tabelle-Samen'!Q265</f>
        <v>53311</v>
      </c>
      <c r="V269" s="323">
        <f>'Basis-Tabelle-Samen'!R265</f>
        <v>4055473533117</v>
      </c>
      <c r="W269" s="324">
        <f>'Basis-Tabelle-Samen'!S265</f>
        <v>4.95</v>
      </c>
      <c r="X269" s="326">
        <f>IF(U269&lt;1,"",'3'!$Q$15)</f>
        <v>6</v>
      </c>
      <c r="Y269" s="327">
        <f>IF(U269&lt;1,"",'3'!$R$11)</f>
        <v>24</v>
      </c>
      <c r="Z269" s="326">
        <f>'Basis-Tabelle-Samen'!T265</f>
        <v>33311</v>
      </c>
      <c r="AA269" s="323">
        <f>'Basis-Tabelle-Samen'!U265</f>
        <v>4055473333113</v>
      </c>
      <c r="AB269" s="324">
        <f>'Basis-Tabelle-Samen'!V265</f>
        <v>6.75</v>
      </c>
      <c r="AC269" s="326">
        <f>IF(Z269&lt;1,"",'3'!$U$15)</f>
        <v>6</v>
      </c>
      <c r="AD269" s="327">
        <f>IF(Z269&lt;1,"",'3'!$V$11)</f>
        <v>24</v>
      </c>
      <c r="AE269" s="326">
        <f>'Basis-Tabelle-Samen'!W265</f>
        <v>63311</v>
      </c>
      <c r="AF269" s="323">
        <f>'Basis-Tabelle-Samen'!X265</f>
        <v>4055473633114</v>
      </c>
      <c r="AG269" s="324">
        <f>'Basis-Tabelle-Samen'!Y265</f>
        <v>2.95</v>
      </c>
      <c r="AH269" s="326">
        <f>IF(AE269&lt;1,"",'3'!$Y$15)</f>
        <v>8</v>
      </c>
      <c r="AI269" s="327">
        <f>IF(AE269&lt;1,"",'3'!$Z$11)</f>
        <v>64</v>
      </c>
      <c r="AJ269" s="315"/>
      <c r="AK269" s="316" t="str">
        <f>IF(G269&lt;1,"",
IF($C$1="Bulgarisch - BG",HYPERLINK(CONCATENATE("https://www.saflax.de/0-WVK-Retail/Bilder-Pictures/SAFLAX-",'Basis-Tabelle-Samen'!C265,"-",'Basis-Tabelle-Samen'!J265,"-seed-package-front-cr-bulgarian.jpg")),
IF($C$1="Dänisch - DK",HYPERLINK(CONCATENATE("https://www.saflax.de/0-WVK-Retail/Bilder-Pictures/SAFLAX-",'Basis-Tabelle-Samen'!C265,"-",'Basis-Tabelle-Samen'!J265,"-seed-package-front-cr-danish.jpg")),
IF($C$1="Deutsch - DE",HYPERLINK(CONCATENATE("https://www.saflax.de/0-WVK-Retail/Bilder-Pictures/SAFLAX-",'Basis-Tabelle-Samen'!C265,"-",'Basis-Tabelle-Samen'!J265,"-seed-package-front-cr-german.jpg")),
IF($C$1="Englisch - UK",HYPERLINK(CONCATENATE("https://www.saflax.de/0-WVK-Retail/Bilder-Pictures/SAFLAX-",'Basis-Tabelle-Samen'!C265,"-",'Basis-Tabelle-Samen'!J265,"-seed-package-front-cr-english.jpg")),
IF($C$1="Estnisch - EE",HYPERLINK(CONCATENATE("https://www.saflax.de/0-WVK-Retail/Bilder-Pictures/SAFLAX-",'Basis-Tabelle-Samen'!C265,"-",'Basis-Tabelle-Samen'!J265,"-seed-package-front-cr-estonian.jpg")),
IF($C$1="Finnisch - FI",HYPERLINK(CONCATENATE("https://www.saflax.de/0-WVK-Retail/Bilder-Pictures/SAFLAX-",'Basis-Tabelle-Samen'!C265,"-",'Basis-Tabelle-Samen'!J265,"-seed-package-front-cr-finnish.jpg")),
IF($C$1="Französisch - FR",HYPERLINK(CONCATENATE("https://www.saflax.de/0-WVK-Retail/Bilder-Pictures/SAFLAX-",'Basis-Tabelle-Samen'!C265,"-",'Basis-Tabelle-Samen'!J265,"-seed-package-front-cr-french.jpg")),
IF($C$1="Griechisch - GR",HYPERLINK(CONCATENATE("https://www.saflax.de/0-WVK-Retail/Bilder-Pictures/SAFLAX-",'Basis-Tabelle-Samen'!C265,"-",'Basis-Tabelle-Samen'!J265,"-seed-package-front-cr-greek.jpg")),
IF($C$1="Irisch - IE",HYPERLINK(CONCATENATE("https://www.saflax.de/0-WVK-Retail/Bilder-Pictures/SAFLAX-",'Basis-Tabelle-Samen'!C265,"-",'Basis-Tabelle-Samen'!J265,"-seed-package-front-cr-irish.jpg")),
IF($C$1="Isländisch - IS",HYPERLINK(CONCATENATE("https://www.saflax.de/0-WVK-Retail/Bilder-Pictures/SAFLAX-",'Basis-Tabelle-Samen'!C265,"-",'Basis-Tabelle-Samen'!J265,"-seed-package-front-cr-icelandic.jpg")),
IF($C$1="Italienisch - IT",HYPERLINK(CONCATENATE("https://www.saflax.de/0-WVK-Retail/Bilder-Pictures/SAFLAX-",'Basis-Tabelle-Samen'!C265,"-",'Basis-Tabelle-Samen'!J265,"-seed-package-front-cr-italian.jpg")),
IF($C$1="Japanisch - JP",HYPERLINK(CONCATENATE("https://www.saflax.de/0-WVK-Retail/Bilder-Pictures/SAFLAX-",'Basis-Tabelle-Samen'!C265,"-",'Basis-Tabelle-Samen'!J265,"-seed-package-front-cr-japanese.jpg")),
IF($C$1="Kroatisch - HR",HYPERLINK(CONCATENATE("https://www.saflax.de/0-WVK-Retail/Bilder-Pictures/SAFLAX-",'Basis-Tabelle-Samen'!C265,"-",'Basis-Tabelle-Samen'!J265,"-seed-package-front-cr-croatian.jpg")),
IF($C$1="Lettisch - LV",HYPERLINK(CONCATENATE("https://www.saflax.de/0-WVK-Retail/Bilder-Pictures/SAFLAX-",'Basis-Tabelle-Samen'!C265,"-",'Basis-Tabelle-Samen'!J265,"-seed-package-front-cr-latvian.jpg")),
IF($C$1="Litauisch - LT",HYPERLINK(CONCATENATE("https://www.saflax.de/0-WVK-Retail/Bilder-Pictures/SAFLAX-",'Basis-Tabelle-Samen'!C265,"-",'Basis-Tabelle-Samen'!J265,"-seed-package-front-cr-lithuanian.jpg")),
IF($C$1="Maltesisch - MT",HYPERLINK(CONCATENATE("https://www.saflax.de/0-WVK-Retail/Bilder-Pictures/SAFLAX-",'Basis-Tabelle-Samen'!C265,"-",'Basis-Tabelle-Samen'!J265,"-seed-package-front-cr-maltese.jpg")),
IF($C$1="Niederländisch - NL",HYPERLINK(CONCATENATE("https://www.saflax.de/0-WVK-Retail/Bilder-Pictures/SAFLAX-",'Basis-Tabelle-Samen'!C265,"-",'Basis-Tabelle-Samen'!J265,"-seed-package-front-cr-dutch.jpg")),
IF($C$1="Norwegisch - NO",HYPERLINK(CONCATENATE("https://www.saflax.de/0-WVK-Retail/Bilder-Pictures/SAFLAX-",'Basis-Tabelle-Samen'!C265,"-",'Basis-Tabelle-Samen'!J265,"-seed-package-front-cr-nowegian.jpg")),
IF($C$1="Polnisch - PL",HYPERLINK(CONCATENATE("https://www.saflax.de/0-WVK-Retail/Bilder-Pictures/SAFLAX-",'Basis-Tabelle-Samen'!C265,"-",'Basis-Tabelle-Samen'!J265,"-seed-package-front-cr-polish.jpg")),
IF($C$1="Portugiesisch - PT",HYPERLINK(CONCATENATE("https://www.saflax.de/0-WVK-Retail/Bilder-Pictures/SAFLAX-",'Basis-Tabelle-Samen'!C265,"-",'Basis-Tabelle-Samen'!J265,"-seed-package-front-cr-portuguese.jpg")),
IF($C$1="Rumänisch - RO",HYPERLINK(CONCATENATE("https://www.saflax.de/0-WVK-Retail/Bilder-Pictures/SAFLAX-",'Basis-Tabelle-Samen'!C265,"-",'Basis-Tabelle-Samen'!J265,"-seed-package-front-cr-romanian.jpg")),
IF($C$1="Schwedisch - SE",HYPERLINK(CONCATENATE("https://www.saflax.de/0-WVK-Retail/Bilder-Pictures/SAFLAX-",'Basis-Tabelle-Samen'!C265,"-",'Basis-Tabelle-Samen'!J265,"-seed-package-front-cr-swedish.jpg")),
IF($C$1="Slowakisch - SK",HYPERLINK(CONCATENATE("https://www.saflax.de/0-WVK-Retail/Bilder-Pictures/SAFLAX-",'Basis-Tabelle-Samen'!C265,"-",'Basis-Tabelle-Samen'!J265,"-seed-package-front-cr-slovak.jpg")),
IF($C$1="Slowenisch - SI",HYPERLINK(CONCATENATE("https://www.saflax.de/0-WVK-Retail/Bilder-Pictures/SAFLAX-",'Basis-Tabelle-Samen'!C265,"-",'Basis-Tabelle-Samen'!J265,"-seed-package-front-cr-slovenian.jpg")),
IF($C$1="Spanisch - ES",HYPERLINK(CONCATENATE("https://www.saflax.de/0-WVK-Retail/Bilder-Pictures/SAFLAX-",'Basis-Tabelle-Samen'!C265,"-",'Basis-Tabelle-Samen'!J265,"-seed-package-front-cr-spanish.jpg")),
IF($C$1="Tschechisch - CZ",HYPERLINK(CONCATENATE("https://www.saflax.de/0-WVK-Retail/Bilder-Pictures/SAFLAX-",'Basis-Tabelle-Samen'!C265,"-",'Basis-Tabelle-Samen'!J265,"-seed-package-front-cr-czech.jpg")),
IF($C$1="Türkisch - TR",HYPERLINK(CONCATENATE("https://www.saflax.de/0-WVK-Retail/Bilder-Pictures/SAFLAX-",'Basis-Tabelle-Samen'!C265,"-",'Basis-Tabelle-Samen'!J265,"-seed-package-front-cr-turkish.jpg")),
IF($C$1="Ungarisch - HU",HYPERLINK(CONCATENATE("https://www.saflax.de/0-WVK-Retail/Bilder-Pictures/SAFLAX-",'Basis-Tabelle-Samen'!C265,"-",'Basis-Tabelle-Samen'!J265,"-seed-package-front-cr-hungarian.jpg")),
" ACHTUNG")))))))))))))))))))))))))))))</f>
        <v>https://www.saflax.de/0-WVK-Retail/Bilder-Pictures/SAFLAX-13311-hordeum-jubatum-seed-package-front-cr-english.jpg</v>
      </c>
      <c r="AL269" s="330" t="str">
        <f>IF(G269&lt;1,"",
IF($C$1="Bulgarisch - BG",HYPERLINK(CONCATENATE("https://www.saflax.de/0-WVK-Retail/Bilder-Pictures/SAFLAX-",'Basis-Tabelle-Samen'!C265,"-",'Basis-Tabelle-Samen'!J265,"-seed-package-back-cr-bulgarian.jpg")),
IF($C$1="Dänisch - DK",HYPERLINK(CONCATENATE("https://www.saflax.de/0-WVK-Retail/Bilder-Pictures/SAFLAX-",'Basis-Tabelle-Samen'!C265,"-",'Basis-Tabelle-Samen'!J265,"-seed-package-back-cr-danish.jpg")),
IF($C$1="Deutsch - DE",HYPERLINK(CONCATENATE("https://www.saflax.de/0-WVK-Retail/Bilder-Pictures/SAFLAX-",'Basis-Tabelle-Samen'!C265,"-",'Basis-Tabelle-Samen'!J265,"-seed-package-back-cr-german.jpg")),
IF($C$1="Englisch - UK",HYPERLINK(CONCATENATE("https://www.saflax.de/0-WVK-Retail/Bilder-Pictures/SAFLAX-",'Basis-Tabelle-Samen'!C265,"-",'Basis-Tabelle-Samen'!J265,"-seed-package-back-cr-english.jpg")),
IF($C$1="Estnisch - EE",HYPERLINK(CONCATENATE("https://www.saflax.de/0-WVK-Retail/Bilder-Pictures/SAFLAX-",'Basis-Tabelle-Samen'!C265,"-",'Basis-Tabelle-Samen'!J265,"-seed-package-back-cr-estonian.jpg")),
IF($C$1="Finnisch - FI",HYPERLINK(CONCATENATE("https://www.saflax.de/0-WVK-Retail/Bilder-Pictures/SAFLAX-",'Basis-Tabelle-Samen'!C265,"-",'Basis-Tabelle-Samen'!J265,"-seed-package-back-cr-finnish.jpg")),
IF($C$1="Französisch - FR",HYPERLINK(CONCATENATE("https://www.saflax.de/0-WVK-Retail/Bilder-Pictures/SAFLAX-",'Basis-Tabelle-Samen'!C265,"-",'Basis-Tabelle-Samen'!J265,"-seed-package-back-cr-french.jpg")),
IF($C$1="Griechisch - GR",HYPERLINK(CONCATENATE("https://www.saflax.de/0-WVK-Retail/Bilder-Pictures/SAFLAX-",'Basis-Tabelle-Samen'!C265,"-",'Basis-Tabelle-Samen'!J265,"-seed-package-back-cr-greek.jpg")),
IF($C$1="Irisch - IE",HYPERLINK(CONCATENATE("https://www.saflax.de/0-WVK-Retail/Bilder-Pictures/SAFLAX-",'Basis-Tabelle-Samen'!C265,"-",'Basis-Tabelle-Samen'!J265,"-seed-package-back-cr-irish.jpg")),
IF($C$1="Isländisch - IS",HYPERLINK(CONCATENATE("https://www.saflax.de/0-WVK-Retail/Bilder-Pictures/SAFLAX-",'Basis-Tabelle-Samen'!C265,"-",'Basis-Tabelle-Samen'!J265,"-seed-package-back-cr-icelandic.jpg")),
IF($C$1="Italienisch - IT",HYPERLINK(CONCATENATE("https://www.saflax.de/0-WVK-Retail/Bilder-Pictures/SAFLAX-",'Basis-Tabelle-Samen'!C265,"-",'Basis-Tabelle-Samen'!J265,"-seed-package-back-cr-italian.jpg")),
IF($C$1="Japanisch - JP",HYPERLINK(CONCATENATE("https://www.saflax.de/0-WVK-Retail/Bilder-Pictures/SAFLAX-",'Basis-Tabelle-Samen'!C265,"-",'Basis-Tabelle-Samen'!J265,"-seed-package-back-cr-japanese.jpg")),
IF($C$1="Kroatisch - HR",HYPERLINK(CONCATENATE("https://www.saflax.de/0-WVK-Retail/Bilder-Pictures/SAFLAX-",'Basis-Tabelle-Samen'!C265,"-",'Basis-Tabelle-Samen'!J265,"-seed-package-back-cr-croatian.jpg")),
IF($C$1="Lettisch - LV",HYPERLINK(CONCATENATE("https://www.saflax.de/0-WVK-Retail/Bilder-Pictures/SAFLAX-",'Basis-Tabelle-Samen'!C265,"-",'Basis-Tabelle-Samen'!J265,"-seed-package-back-cr-latvian.jpg")),
IF($C$1="Litauisch - LT",HYPERLINK(CONCATENATE("https://www.saflax.de/0-WVK-Retail/Bilder-Pictures/SAFLAX-",'Basis-Tabelle-Samen'!C265,"-",'Basis-Tabelle-Samen'!J265,"-seed-package-back-cr-lithuanian.jpg")),
IF($C$1="Maltesisch - MT",HYPERLINK(CONCATENATE("https://www.saflax.de/0-WVK-Retail/Bilder-Pictures/SAFLAX-",'Basis-Tabelle-Samen'!C265,"-",'Basis-Tabelle-Samen'!J265,"-seed-package-back-cr-maltese.jpg")),
IF($C$1="Niederländisch - NL",HYPERLINK(CONCATENATE("https://www.saflax.de/0-WVK-Retail/Bilder-Pictures/SAFLAX-",'Basis-Tabelle-Samen'!C265,"-",'Basis-Tabelle-Samen'!J265,"-seed-package-back-cr-dutch.jpg")),
IF($C$1="Norwegisch - NO",HYPERLINK(CONCATENATE("https://www.saflax.de/0-WVK-Retail/Bilder-Pictures/SAFLAX-",'Basis-Tabelle-Samen'!C265,"-",'Basis-Tabelle-Samen'!J265,"-seed-package-back-cr-nowegian.jpg")),
IF($C$1="Polnisch - PL",HYPERLINK(CONCATENATE("https://www.saflax.de/0-WVK-Retail/Bilder-Pictures/SAFLAX-",'Basis-Tabelle-Samen'!C265,"-",'Basis-Tabelle-Samen'!J265,"-seed-package-back-cr-polish.jpg")),
IF($C$1="Portugiesisch - PT",HYPERLINK(CONCATENATE("https://www.saflax.de/0-WVK-Retail/Bilder-Pictures/SAFLAX-",'Basis-Tabelle-Samen'!C265,"-",'Basis-Tabelle-Samen'!J265,"-seed-package-back-cr-portuguese.jpg")),
IF($C$1="Rumänisch - RO",HYPERLINK(CONCATENATE("https://www.saflax.de/0-WVK-Retail/Bilder-Pictures/SAFLAX-",'Basis-Tabelle-Samen'!C265,"-",'Basis-Tabelle-Samen'!J265,"-seed-package-back-cr-romanian.jpg")),
IF($C$1="Schwedisch - SE",HYPERLINK(CONCATENATE("https://www.saflax.de/0-WVK-Retail/Bilder-Pictures/SAFLAX-",'Basis-Tabelle-Samen'!C265,"-",'Basis-Tabelle-Samen'!J265,"-seed-package-back-cr-swedish.jpg")),
IF($C$1="Slowakisch - SK",HYPERLINK(CONCATENATE("https://www.saflax.de/0-WVK-Retail/Bilder-Pictures/SAFLAX-",'Basis-Tabelle-Samen'!C265,"-",'Basis-Tabelle-Samen'!J265,"-seed-package-back-cr-slovak.jpg")),
IF($C$1="Slowenisch - SI",HYPERLINK(CONCATENATE("https://www.saflax.de/0-WVK-Retail/Bilder-Pictures/SAFLAX-",'Basis-Tabelle-Samen'!C265,"-",'Basis-Tabelle-Samen'!J265,"-seed-package-back-cr-slovenian.jpg")),
IF($C$1="Spanisch - ES",HYPERLINK(CONCATENATE("https://www.saflax.de/0-WVK-Retail/Bilder-Pictures/SAFLAX-",'Basis-Tabelle-Samen'!C265,"-",'Basis-Tabelle-Samen'!J265,"-seed-package-back-cr-spanish.jpg")),
IF($C$1="Tschechisch - CZ",HYPERLINK(CONCATENATE("https://www.saflax.de/0-WVK-Retail/Bilder-Pictures/SAFLAX-",'Basis-Tabelle-Samen'!C265,"-",'Basis-Tabelle-Samen'!J265,"-seed-package-back-cr-czech.jpg")),
IF($C$1="Türkisch - TR",HYPERLINK(CONCATENATE("https://www.saflax.de/0-WVK-Retail/Bilder-Pictures/SAFLAX-",'Basis-Tabelle-Samen'!C265,"-",'Basis-Tabelle-Samen'!J265,"-seed-package-back-cr-turkish.jpg")),
IF($C$1="Ungarisch - HU",HYPERLINK(CONCATENATE("https://www.saflax.de/0-WVK-Retail/Bilder-Pictures/SAFLAX-",'Basis-Tabelle-Samen'!C265,"-",'Basis-Tabelle-Samen'!J265,"-seed-package-back-cr-hungarian.jpg")),
" ACHTUNG")))))))))))))))))))))))))))))</f>
        <v>https://www.saflax.de/0-WVK-Retail/Bilder-Pictures/SAFLAX-13311-hordeum-jubatum-seed-package-back-cr-english.jpg</v>
      </c>
      <c r="AM269" s="330" t="str">
        <f>IF(H269&lt;1,"",
IF($C$1="Bulgarisch - BG",HYPERLINK(CONCATENATE("https://www.saflax.de/0-WVK-Retail/Bilder-Pictures/SAFLAX-",'Basis-Tabelle-Samen'!K265,"-",'Basis-Tabelle-Samen'!J265,"-garden-to-go-mini-bulgarian.jpg")),
IF($C$1="Dänisch - DK",HYPERLINK(CONCATENATE("https://www.saflax.de/0-WVK-Retail/Bilder-Pictures/SAFLAX-",'Basis-Tabelle-Samen'!K265,"-",'Basis-Tabelle-Samen'!J265,"-garden-to-go-mini-danish.jpg")),
IF($C$1="Deutsch - DE",HYPERLINK(CONCATENATE("https://www.saflax.de/0-WVK-Retail/Bilder-Pictures/SAFLAX-",'Basis-Tabelle-Samen'!K265,"-",'Basis-Tabelle-Samen'!J265,"-garden-to-go-mini-german.jpg")),
IF($C$1="Englisch - UK",HYPERLINK(CONCATENATE("https://www.saflax.de/0-WVK-Retail/Bilder-Pictures/SAFLAX-",'Basis-Tabelle-Samen'!K265,"-",'Basis-Tabelle-Samen'!J265,"-garden-to-go-mini-english.jpg")),
IF($C$1="Estnisch - EE",HYPERLINK(CONCATENATE("https://www.saflax.de/0-WVK-Retail/Bilder-Pictures/SAFLAX-",'Basis-Tabelle-Samen'!K265,"-",'Basis-Tabelle-Samen'!J265,"-garden-to-go-mini-estonian.jpg")),
IF($C$1="Finnisch - FI",HYPERLINK(CONCATENATE("https://www.saflax.de/0-WVK-Retail/Bilder-Pictures/SAFLAX-",'Basis-Tabelle-Samen'!K265,"-",'Basis-Tabelle-Samen'!J265,"-garden-to-go-mini-finnish.jpg")),
IF($C$1="Französisch - FR",HYPERLINK(CONCATENATE("https://www.saflax.de/0-WVK-Retail/Bilder-Pictures/SAFLAX-",'Basis-Tabelle-Samen'!K265,"-",'Basis-Tabelle-Samen'!J265,"-garden-to-go-mini-french.jpg")),
IF($C$1="Griechisch - GR",HYPERLINK(CONCATENATE("https://www.saflax.de/0-WVK-Retail/Bilder-Pictures/SAFLAX-",'Basis-Tabelle-Samen'!K265,"-",'Basis-Tabelle-Samen'!J265,"-garden-to-go-mini-greek.jpg")),
IF($C$1="Irisch - IE",HYPERLINK(CONCATENATE("https://www.saflax.de/0-WVK-Retail/Bilder-Pictures/SAFLAX-",'Basis-Tabelle-Samen'!K265,"-",'Basis-Tabelle-Samen'!J265,"-garden-to-go-mini-irish.jpg")),
IF($C$1="Isländisch - IS",HYPERLINK(CONCATENATE("https://www.saflax.de/0-WVK-Retail/Bilder-Pictures/SAFLAX-",'Basis-Tabelle-Samen'!K265,"-",'Basis-Tabelle-Samen'!J265,"-garden-to-go-mini-icelandic.jpg")),
IF($C$1="Italienisch - IT",HYPERLINK(CONCATENATE("https://www.saflax.de/0-WVK-Retail/Bilder-Pictures/SAFLAX-",'Basis-Tabelle-Samen'!K265,"-",'Basis-Tabelle-Samen'!J265,"-garden-to-go-mini-italian.jpg")),
IF($C$1="Japanisch - JP",HYPERLINK(CONCATENATE("https://www.saflax.de/0-WVK-Retail/Bilder-Pictures/SAFLAX-",'Basis-Tabelle-Samen'!K265,"-",'Basis-Tabelle-Samen'!J265,"-garden-to-go-mini-japanese.jpg")),
IF($C$1="Kroatisch - HR",HYPERLINK(CONCATENATE("https://www.saflax.de/0-WVK-Retail/Bilder-Pictures/SAFLAX-",'Basis-Tabelle-Samen'!K265,"-",'Basis-Tabelle-Samen'!J265,"-garden-to-go-mini-croatian.jpg")),
IF($C$1="Lettisch - LV",HYPERLINK(CONCATENATE("https://www.saflax.de/0-WVK-Retail/Bilder-Pictures/SAFLAX-",'Basis-Tabelle-Samen'!K265,"-",'Basis-Tabelle-Samen'!J265,"-garden-to-go-mini-latvian.jpg")),
IF($C$1="Litauisch - LT",HYPERLINK(CONCATENATE("https://www.saflax.de/0-WVK-Retail/Bilder-Pictures/SAFLAX-",'Basis-Tabelle-Samen'!K265,"-",'Basis-Tabelle-Samen'!J265,"-garden-to-go-mini-lithuanian.jpg")),
IF($C$1="Maltesisch - MT",HYPERLINK(CONCATENATE("https://www.saflax.de/0-WVK-Retail/Bilder-Pictures/SAFLAX-",'Basis-Tabelle-Samen'!K265,"-",'Basis-Tabelle-Samen'!J265,"-garden-to-go-mini-maltese.jpg")),
IF($C$1="Niederländisch - NL",HYPERLINK(CONCATENATE("https://www.saflax.de/0-WVK-Retail/Bilder-Pictures/SAFLAX-",'Basis-Tabelle-Samen'!K265,"-",'Basis-Tabelle-Samen'!J265,"-garden-to-go-mini-dutch.jpg")),
IF($C$1="Norwegisch - NO",HYPERLINK(CONCATENATE("https://www.saflax.de/0-WVK-Retail/Bilder-Pictures/SAFLAX-",'Basis-Tabelle-Samen'!K265,"-",'Basis-Tabelle-Samen'!J265,"-garden-to-go-mini-nowegian.jpg")),
IF($C$1="Polnisch - PL",HYPERLINK(CONCATENATE("https://www.saflax.de/0-WVK-Retail/Bilder-Pictures/SAFLAX-",'Basis-Tabelle-Samen'!K265,"-",'Basis-Tabelle-Samen'!J265,"-garden-to-go-mini-polish.jpg")),
IF($C$1="Portugiesisch - PT",HYPERLINK(CONCATENATE("https://www.saflax.de/0-WVK-Retail/Bilder-Pictures/SAFLAX-",'Basis-Tabelle-Samen'!K265,"-",'Basis-Tabelle-Samen'!J265,"-garden-to-go-mini-portuguese.jpg")),
IF($C$1="Rumänisch - RO",HYPERLINK(CONCATENATE("https://www.saflax.de/0-WVK-Retail/Bilder-Pictures/SAFLAX-",'Basis-Tabelle-Samen'!K265,"-",'Basis-Tabelle-Samen'!J265,"-garden-to-go-mini-romanian.jpg")),
IF($C$1="Schwedisch - SE",HYPERLINK(CONCATENATE("https://www.saflax.de/0-WVK-Retail/Bilder-Pictures/SAFLAX-",'Basis-Tabelle-Samen'!K265,"-",'Basis-Tabelle-Samen'!J265,"-garden-to-go-mini-swedish.jpg")),
IF($C$1="Slowakisch - SK",HYPERLINK(CONCATENATE("https://www.saflax.de/0-WVK-Retail/Bilder-Pictures/SAFLAX-",'Basis-Tabelle-Samen'!K265,"-",'Basis-Tabelle-Samen'!J265,"-garden-to-go-mini-slovak.jpg")),
IF($C$1="Slowenisch - SI",HYPERLINK(CONCATENATE("https://www.saflax.de/0-WVK-Retail/Bilder-Pictures/SAFLAX-",'Basis-Tabelle-Samen'!K265,"-",'Basis-Tabelle-Samen'!J265,"-garden-to-go-mini-slovenian.jpg")),
IF($C$1="Spanisch - ES",HYPERLINK(CONCATENATE("https://www.saflax.de/0-WVK-Retail/Bilder-Pictures/SAFLAX-",'Basis-Tabelle-Samen'!K265,"-",'Basis-Tabelle-Samen'!J265,"-garden-to-go-mini-spanish.jpg")),
IF($C$1="Tschechisch - CZ",HYPERLINK(CONCATENATE("https://www.saflax.de/0-WVK-Retail/Bilder-Pictures/SAFLAX-",'Basis-Tabelle-Samen'!K265,"-",'Basis-Tabelle-Samen'!J265,"-garden-to-go-mini-czech.jpg")),
IF($C$1="Türkisch - TR",HYPERLINK(CONCATENATE("https://www.saflax.de/0-WVK-Retail/Bilder-Pictures/SAFLAX-",'Basis-Tabelle-Samen'!K265,"-",'Basis-Tabelle-Samen'!J265,"-garden-to-go-mini-turkish.jpg")),
IF($C$1="Ungarisch - HU",HYPERLINK(CONCATENATE("https://www.saflax.de/0-WVK-Retail/Bilder-Pictures/SAFLAX-",'Basis-Tabelle-Samen'!K265,"-",'Basis-Tabelle-Samen'!J265,"-garden-to-go-mini-hungarian.jpg")),
" ACHTUNG")))))))))))))))))))))))))))))</f>
        <v>https://www.saflax.de/0-WVK-Retail/Bilder-Pictures/SAFLAX-73311-hordeum-jubatum-garden-to-go-mini-english.jpg</v>
      </c>
      <c r="AN269" s="330" t="str">
        <f>IF(I269&lt;1,"",
IF($C$1="Bulgarisch - BG",HYPERLINK(CONCATENATE("https://www.saflax.de/0-WVK-Retail/Bilder-Pictures/SAFLAX-",'Basis-Tabelle-Samen'!N265,"-",'Basis-Tabelle-Samen'!J265,"-garden-to-go-lite-bulgarian.jpg")),
IF($C$1="Dänisch - DK",HYPERLINK(CONCATENATE("https://www.saflax.de/0-WVK-Retail/Bilder-Pictures/SAFLAX-",'Basis-Tabelle-Samen'!N265,"-",'Basis-Tabelle-Samen'!J265,"-garden-to-go-lite-danish.jpg")),
IF($C$1="Deutsch - DE",HYPERLINK(CONCATENATE("https://www.saflax.de/0-WVK-Retail/Bilder-Pictures/SAFLAX-",'Basis-Tabelle-Samen'!N265,"-",'Basis-Tabelle-Samen'!J265,"-garden-to-go-lite-german.jpg")),
IF($C$1="Englisch - UK",HYPERLINK(CONCATENATE("https://www.saflax.de/0-WVK-Retail/Bilder-Pictures/SAFLAX-",'Basis-Tabelle-Samen'!N265,"-",'Basis-Tabelle-Samen'!J265,"-garden-to-go-lite-english.jpg")),
IF($C$1="Estnisch - EE",HYPERLINK(CONCATENATE("https://www.saflax.de/0-WVK-Retail/Bilder-Pictures/SAFLAX-",'Basis-Tabelle-Samen'!N265,"-",'Basis-Tabelle-Samen'!J265,"-garden-to-go-lite-estonian.jpg")),
IF($C$1="Finnisch - FI",HYPERLINK(CONCATENATE("https://www.saflax.de/0-WVK-Retail/Bilder-Pictures/SAFLAX-",'Basis-Tabelle-Samen'!N265,"-",'Basis-Tabelle-Samen'!J265,"-garden-to-go-lite-finnish.jpg")),
IF($C$1="Französisch - FR",HYPERLINK(CONCATENATE("https://www.saflax.de/0-WVK-Retail/Bilder-Pictures/SAFLAX-",'Basis-Tabelle-Samen'!N265,"-",'Basis-Tabelle-Samen'!J265,"-garden-to-go-lite-french.jpg")),
IF($C$1="Griechisch - GR",HYPERLINK(CONCATENATE("https://www.saflax.de/0-WVK-Retail/Bilder-Pictures/SAFLAX-",'Basis-Tabelle-Samen'!N265,"-",'Basis-Tabelle-Samen'!J265,"-garden-to-go-lite-greek.jpg")),
IF($C$1="Irisch - IE",HYPERLINK(CONCATENATE("https://www.saflax.de/0-WVK-Retail/Bilder-Pictures/SAFLAX-",'Basis-Tabelle-Samen'!N265,"-",'Basis-Tabelle-Samen'!J265,"-garden-to-go-lite-irish.jpg")),
IF($C$1="Isländisch - IS",HYPERLINK(CONCATENATE("https://www.saflax.de/0-WVK-Retail/Bilder-Pictures/SAFLAX-",'Basis-Tabelle-Samen'!N265,"-",'Basis-Tabelle-Samen'!J265,"-garden-to-go-lite-icelandic.jpg")),
IF($C$1="Italienisch - IT",HYPERLINK(CONCATENATE("https://www.saflax.de/0-WVK-Retail/Bilder-Pictures/SAFLAX-",'Basis-Tabelle-Samen'!N265,"-",'Basis-Tabelle-Samen'!J265,"-garden-to-go-lite-italian.jpg")),
IF($C$1="Japanisch - JP",HYPERLINK(CONCATENATE("https://www.saflax.de/0-WVK-Retail/Bilder-Pictures/SAFLAX-",'Basis-Tabelle-Samen'!N265,"-",'Basis-Tabelle-Samen'!J265,"-garden-to-go-lite-japanese.jpg")),
IF($C$1="Kroatisch - HR",HYPERLINK(CONCATENATE("https://www.saflax.de/0-WVK-Retail/Bilder-Pictures/SAFLAX-",'Basis-Tabelle-Samen'!N265,"-",'Basis-Tabelle-Samen'!J265,"-garden-to-go-lite-croatian.jpg")),
IF($C$1="Lettisch - LV",HYPERLINK(CONCATENATE("https://www.saflax.de/0-WVK-Retail/Bilder-Pictures/SAFLAX-",'Basis-Tabelle-Samen'!N265,"-",'Basis-Tabelle-Samen'!J265,"-garden-to-go-lite-latvian.jpg")),
IF($C$1="Litauisch - LT",HYPERLINK(CONCATENATE("https://www.saflax.de/0-WVK-Retail/Bilder-Pictures/SAFLAX-",'Basis-Tabelle-Samen'!N265,"-",'Basis-Tabelle-Samen'!J265,"-garden-to-go-lite-lithuanian.jpg")),
IF($C$1="Maltesisch - MT",HYPERLINK(CONCATENATE("https://www.saflax.de/0-WVK-Retail/Bilder-Pictures/SAFLAX-",'Basis-Tabelle-Samen'!N265,"-",'Basis-Tabelle-Samen'!J265,"-garden-to-go-lite-maltese.jpg")),
IF($C$1="Niederländisch - NL",HYPERLINK(CONCATENATE("https://www.saflax.de/0-WVK-Retail/Bilder-Pictures/SAFLAX-",'Basis-Tabelle-Samen'!N265,"-",'Basis-Tabelle-Samen'!J265,"-garden-to-go-lite-dutch.jpg")),
IF($C$1="Norwegisch - NO",HYPERLINK(CONCATENATE("https://www.saflax.de/0-WVK-Retail/Bilder-Pictures/SAFLAX-",'Basis-Tabelle-Samen'!N265,"-",'Basis-Tabelle-Samen'!J265,"-garden-to-go-lite-nowegian.jpg")),
IF($C$1="Polnisch - PL",HYPERLINK(CONCATENATE("https://www.saflax.de/0-WVK-Retail/Bilder-Pictures/SAFLAX-",'Basis-Tabelle-Samen'!N265,"-",'Basis-Tabelle-Samen'!J265,"-garden-to-go-lite-polish.jpg")),
IF($C$1="Portugiesisch - PT",HYPERLINK(CONCATENATE("https://www.saflax.de/0-WVK-Retail/Bilder-Pictures/SAFLAX-",'Basis-Tabelle-Samen'!N265,"-",'Basis-Tabelle-Samen'!J265,"-garden-to-go-lite-portuguese.jpg")),
IF($C$1="Rumänisch - RO",HYPERLINK(CONCATENATE("https://www.saflax.de/0-WVK-Retail/Bilder-Pictures/SAFLAX-",'Basis-Tabelle-Samen'!N265,"-",'Basis-Tabelle-Samen'!J265,"-garden-to-go-lite-romanian.jpg")),
IF($C$1="Schwedisch - SE",HYPERLINK(CONCATENATE("https://www.saflax.de/0-WVK-Retail/Bilder-Pictures/SAFLAX-",'Basis-Tabelle-Samen'!N265,"-",'Basis-Tabelle-Samen'!J265,"-garden-to-go-lite-swedish.jpg")),
IF($C$1="Slowakisch - SK",HYPERLINK(CONCATENATE("https://www.saflax.de/0-WVK-Retail/Bilder-Pictures/SAFLAX-",'Basis-Tabelle-Samen'!N265,"-",'Basis-Tabelle-Samen'!J265,"-garden-to-go-lite-slovak.jpg")),
IF($C$1="Slowenisch - SI",HYPERLINK(CONCATENATE("https://www.saflax.de/0-WVK-Retail/Bilder-Pictures/SAFLAX-",'Basis-Tabelle-Samen'!N265,"-",'Basis-Tabelle-Samen'!J265,"-garden-to-go-lite-slovenian.jpg")),
IF($C$1="Spanisch - ES",HYPERLINK(CONCATENATE("https://www.saflax.de/0-WVK-Retail/Bilder-Pictures/SAFLAX-",'Basis-Tabelle-Samen'!N265,"-",'Basis-Tabelle-Samen'!J265,"-garden-to-go-lite-spanish.jpg")),
IF($C$1="Tschechisch - CZ",HYPERLINK(CONCATENATE("https://www.saflax.de/0-WVK-Retail/Bilder-Pictures/SAFLAX-",'Basis-Tabelle-Samen'!N265,"-",'Basis-Tabelle-Samen'!J265,"-garden-to-go-lite-czech.jpg")),
IF($C$1="Türkisch - TR",HYPERLINK(CONCATENATE("https://www.saflax.de/0-WVK-Retail/Bilder-Pictures/SAFLAX-",'Basis-Tabelle-Samen'!N265,"-",'Basis-Tabelle-Samen'!J265,"-garden-to-go-lite-turkish.jpg")),
IF($C$1="Ungarisch - HU",HYPERLINK(CONCATENATE("https://www.saflax.de/0-WVK-Retail/Bilder-Pictures/SAFLAX-",'Basis-Tabelle-Samen'!N265,"-",'Basis-Tabelle-Samen'!J265,"-garden-to-go-lite-hungarian.jpg")),
" ACHTUNG")))))))))))))))))))))))))))))</f>
        <v>https://www.saflax.de/0-WVK-Retail/Bilder-Pictures/SAFLAX-83311-hordeum-jubatum-garden-to-go-lite-english.jpg</v>
      </c>
      <c r="AO269" s="330" t="str">
        <f>IF(J269&lt;1,"",
IF($C$1="Bulgarisch - BG",HYPERLINK(CONCATENATE("https://www.saflax.de/0-WVK-Retail/Bilder-Pictures/SAFLAX-",'Basis-Tabelle-Samen'!Q265,"-",'Basis-Tabelle-Samen'!J265,"-garden-to-go-bulgarian.jpg")),
IF($C$1="Dänisch - DK",HYPERLINK(CONCATENATE("https://www.saflax.de/0-WVK-Retail/Bilder-Pictures/SAFLAX-",'Basis-Tabelle-Samen'!Q265,"-",'Basis-Tabelle-Samen'!J265,"-garden-to-go-danish.jpg")),
IF($C$1="Deutsch - DE",HYPERLINK(CONCATENATE("https://www.saflax.de/0-WVK-Retail/Bilder-Pictures/SAFLAX-",'Basis-Tabelle-Samen'!Q265,"-",'Basis-Tabelle-Samen'!J265,"-garden-to-go-german.jpg")),
IF($C$1="Englisch - UK",HYPERLINK(CONCATENATE("https://www.saflax.de/0-WVK-Retail/Bilder-Pictures/SAFLAX-",'Basis-Tabelle-Samen'!Q265,"-",'Basis-Tabelle-Samen'!J265,"-garden-to-go-english.jpg")),
IF($C$1="Estnisch - EE",HYPERLINK(CONCATENATE("https://www.saflax.de/0-WVK-Retail/Bilder-Pictures/SAFLAX-",'Basis-Tabelle-Samen'!Q265,"-",'Basis-Tabelle-Samen'!J265,"-garden-to-go-estonian.jpg")),
IF($C$1="Finnisch - FI",HYPERLINK(CONCATENATE("https://www.saflax.de/0-WVK-Retail/Bilder-Pictures/SAFLAX-",'Basis-Tabelle-Samen'!Q265,"-",'Basis-Tabelle-Samen'!J265,"-garden-to-go-finnish.jpg")),
IF($C$1="Französisch - FR",HYPERLINK(CONCATENATE("https://www.saflax.de/0-WVK-Retail/Bilder-Pictures/SAFLAX-",'Basis-Tabelle-Samen'!Q265,"-",'Basis-Tabelle-Samen'!J265,"-garden-to-go-french.jpg")),
IF($C$1="Griechisch - GR",HYPERLINK(CONCATENATE("https://www.saflax.de/0-WVK-Retail/Bilder-Pictures/SAFLAX-",'Basis-Tabelle-Samen'!Q265,"-",'Basis-Tabelle-Samen'!J265,"-garden-to-go-greek.jpg")),
IF($C$1="Irisch - IE",HYPERLINK(CONCATENATE("https://www.saflax.de/0-WVK-Retail/Bilder-Pictures/SAFLAX-",'Basis-Tabelle-Samen'!Q265,"-",'Basis-Tabelle-Samen'!J265,"-garden-to-go-irish.jpg")),
IF($C$1="Isländisch - IS",HYPERLINK(CONCATENATE("https://www.saflax.de/0-WVK-Retail/Bilder-Pictures/SAFLAX-",'Basis-Tabelle-Samen'!Q265,"-",'Basis-Tabelle-Samen'!J265,"-garden-to-go-icelandic.jpg")),
IF($C$1="Italienisch - IT",HYPERLINK(CONCATENATE("https://www.saflax.de/0-WVK-Retail/Bilder-Pictures/SAFLAX-",'Basis-Tabelle-Samen'!Q265,"-",'Basis-Tabelle-Samen'!J265,"-garden-to-go-italian.jpg")),
IF($C$1="Japanisch - JP",HYPERLINK(CONCATENATE("https://www.saflax.de/0-WVK-Retail/Bilder-Pictures/SAFLAX-",'Basis-Tabelle-Samen'!Q265,"-",'Basis-Tabelle-Samen'!J265,"-garden-to-go-japanese.jpg")),
IF($C$1="Kroatisch - HR",HYPERLINK(CONCATENATE("https://www.saflax.de/0-WVK-Retail/Bilder-Pictures/SAFLAX-",'Basis-Tabelle-Samen'!Q265,"-",'Basis-Tabelle-Samen'!J265,"-garden-to-go-croatian.jpg")),
IF($C$1="Lettisch - LV",HYPERLINK(CONCATENATE("https://www.saflax.de/0-WVK-Retail/Bilder-Pictures/SAFLAX-",'Basis-Tabelle-Samen'!Q265,"-",'Basis-Tabelle-Samen'!J265,"-garden-to-go-latvian.jpg")),
IF($C$1="Litauisch - LT",HYPERLINK(CONCATENATE("https://www.saflax.de/0-WVK-Retail/Bilder-Pictures/SAFLAX-",'Basis-Tabelle-Samen'!Q265,"-",'Basis-Tabelle-Samen'!J265,"-garden-to-go-lithuanian.jpg")),
IF($C$1="Maltesisch - MT",HYPERLINK(CONCATENATE("https://www.saflax.de/0-WVK-Retail/Bilder-Pictures/SAFLAX-",'Basis-Tabelle-Samen'!Q265,"-",'Basis-Tabelle-Samen'!J265,"-garden-to-go-maltese.jpg")),
IF($C$1="Niederländisch - NL",HYPERLINK(CONCATENATE("https://www.saflax.de/0-WVK-Retail/Bilder-Pictures/SAFLAX-",'Basis-Tabelle-Samen'!Q265,"-",'Basis-Tabelle-Samen'!J265,"-garden-to-go-dutch.jpg")),
IF($C$1="Norwegisch - NO",HYPERLINK(CONCATENATE("https://www.saflax.de/0-WVK-Retail/Bilder-Pictures/SAFLAX-",'Basis-Tabelle-Samen'!Q265,"-",'Basis-Tabelle-Samen'!J265,"-garden-to-go-nowegian.jpg")),
IF($C$1="Polnisch - PL",HYPERLINK(CONCATENATE("https://www.saflax.de/0-WVK-Retail/Bilder-Pictures/SAFLAX-",'Basis-Tabelle-Samen'!Q265,"-",'Basis-Tabelle-Samen'!J265,"-garden-to-go-polish.jpg")),
IF($C$1="Portugiesisch - PT",HYPERLINK(CONCATENATE("https://www.saflax.de/0-WVK-Retail/Bilder-Pictures/SAFLAX-",'Basis-Tabelle-Samen'!Q265,"-",'Basis-Tabelle-Samen'!J265,"-garden-to-go-portuguese.jpg")),
IF($C$1="Rumänisch - RO",HYPERLINK(CONCATENATE("https://www.saflax.de/0-WVK-Retail/Bilder-Pictures/SAFLAX-",'Basis-Tabelle-Samen'!Q265,"-",'Basis-Tabelle-Samen'!J265,"-garden-to-go-romanian.jpg")),
IF($C$1="Schwedisch - SE",HYPERLINK(CONCATENATE("https://www.saflax.de/0-WVK-Retail/Bilder-Pictures/SAFLAX-",'Basis-Tabelle-Samen'!Q265,"-",'Basis-Tabelle-Samen'!J265,"-garden-to-go-swedish.jpg")),
IF($C$1="Slowakisch - SK",HYPERLINK(CONCATENATE("https://www.saflax.de/0-WVK-Retail/Bilder-Pictures/SAFLAX-",'Basis-Tabelle-Samen'!Q265,"-",'Basis-Tabelle-Samen'!J265,"-garden-to-go-slovak.jpg")),
IF($C$1="Slowenisch - SI",HYPERLINK(CONCATENATE("https://www.saflax.de/0-WVK-Retail/Bilder-Pictures/SAFLAX-",'Basis-Tabelle-Samen'!Q265,"-",'Basis-Tabelle-Samen'!J265,"-garden-to-go-slovenian.jpg")),
IF($C$1="Spanisch - ES",HYPERLINK(CONCATENATE("https://www.saflax.de/0-WVK-Retail/Bilder-Pictures/SAFLAX-",'Basis-Tabelle-Samen'!Q265,"-",'Basis-Tabelle-Samen'!J265,"-garden-to-go-spanish.jpg")),
IF($C$1="Tschechisch - CZ",HYPERLINK(CONCATENATE("https://www.saflax.de/0-WVK-Retail/Bilder-Pictures/SAFLAX-",'Basis-Tabelle-Samen'!Q265,"-",'Basis-Tabelle-Samen'!J265,"-garden-to-go-czech.jpg")),
IF($C$1="Türkisch - TR",HYPERLINK(CONCATENATE("https://www.saflax.de/0-WVK-Retail/Bilder-Pictures/SAFLAX-",'Basis-Tabelle-Samen'!Q265,"-",'Basis-Tabelle-Samen'!J265,"-garden-to-go-turkish.jpg")),
IF($C$1="Ungarisch - HU",HYPERLINK(CONCATENATE("https://www.saflax.de/0-WVK-Retail/Bilder-Pictures/SAFLAX-",'Basis-Tabelle-Samen'!Q265,"-",'Basis-Tabelle-Samen'!J265,"-garden-to-go-hungarian.jpg")),
" ACHTUNG")))))))))))))))))))))))))))))</f>
        <v>https://www.saflax.de/0-WVK-Retail/Bilder-Pictures/SAFLAX-53311-hordeum-jubatum-garden-to-go-english.jpg</v>
      </c>
      <c r="AP269" s="330" t="str">
        <f>IF(K269&lt;1,"",
IF($C$1="Bulgarisch - BG",HYPERLINK(CONCATENATE("https://www.saflax.de/0-WVK-Retail/Bilder-Pictures/SAFLAX-",'Basis-Tabelle-Samen'!T265,"-",'Basis-Tabelle-Samen'!J265,"-cultivation-set-bulgarian.jpg")),
IF($C$1="Dänisch - DK",HYPERLINK(CONCATENATE("https://www.saflax.de/0-WVK-Retail/Bilder-Pictures/SAFLAX-",'Basis-Tabelle-Samen'!T265,"-",'Basis-Tabelle-Samen'!J265,"-cultivation-set-danish.jpg")),
IF($C$1="Deutsch - DE",HYPERLINK(CONCATENATE("https://www.saflax.de/0-WVK-Retail/Bilder-Pictures/SAFLAX-",'Basis-Tabelle-Samen'!T265,"-",'Basis-Tabelle-Samen'!J265,"-cultivation-set-german.jpg")),
IF($C$1="Englisch - UK",HYPERLINK(CONCATENATE("https://www.saflax.de/0-WVK-Retail/Bilder-Pictures/SAFLAX-",'Basis-Tabelle-Samen'!T265,"-",'Basis-Tabelle-Samen'!J265,"-cultivation-set-english.jpg")),
IF($C$1="Estnisch - EE",HYPERLINK(CONCATENATE("https://www.saflax.de/0-WVK-Retail/Bilder-Pictures/SAFLAX-",'Basis-Tabelle-Samen'!T265,"-",'Basis-Tabelle-Samen'!J265,"-cultivation-set-estonian.jpg")),
IF($C$1="Finnisch - FI",HYPERLINK(CONCATENATE("https://www.saflax.de/0-WVK-Retail/Bilder-Pictures/SAFLAX-",'Basis-Tabelle-Samen'!T265,"-",'Basis-Tabelle-Samen'!J265,"-cultivation-set-finnish.jpg")),
IF($C$1="Französisch - FR",HYPERLINK(CONCATENATE("https://www.saflax.de/0-WVK-Retail/Bilder-Pictures/SAFLAX-",'Basis-Tabelle-Samen'!T265,"-",'Basis-Tabelle-Samen'!J265,"-cultivation-set-french.jpg")),
IF($C$1="Griechisch - GR",HYPERLINK(CONCATENATE("https://www.saflax.de/0-WVK-Retail/Bilder-Pictures/SAFLAX-",'Basis-Tabelle-Samen'!T265,"-",'Basis-Tabelle-Samen'!J265,"-cultivation-set-greek.jpg")),
IF($C$1="Irisch - IE",HYPERLINK(CONCATENATE("https://www.saflax.de/0-WVK-Retail/Bilder-Pictures/SAFLAX-",'Basis-Tabelle-Samen'!T265,"-",'Basis-Tabelle-Samen'!J265,"-cultivation-set-irish.jpg")),
IF($C$1="Isländisch - IS",HYPERLINK(CONCATENATE("https://www.saflax.de/0-WVK-Retail/Bilder-Pictures/SAFLAX-",'Basis-Tabelle-Samen'!T265,"-",'Basis-Tabelle-Samen'!J265,"-cultivation-set-icelandic.jpg")),
IF($C$1="Italienisch - IT",HYPERLINK(CONCATENATE("https://www.saflax.de/0-WVK-Retail/Bilder-Pictures/SAFLAX-",'Basis-Tabelle-Samen'!T265,"-",'Basis-Tabelle-Samen'!J265,"-cultivation-set-italian.jpg")),
IF($C$1="Japanisch - JP",HYPERLINK(CONCATENATE("https://www.saflax.de/0-WVK-Retail/Bilder-Pictures/SAFLAX-",'Basis-Tabelle-Samen'!T265,"-",'Basis-Tabelle-Samen'!J265,"-cultivation-set-japanese.jpg")),
IF($C$1="Kroatisch - HR",HYPERLINK(CONCATENATE("https://www.saflax.de/0-WVK-Retail/Bilder-Pictures/SAFLAX-",'Basis-Tabelle-Samen'!T265,"-",'Basis-Tabelle-Samen'!J265,"-cultivation-set-croatian.jpg")),
IF($C$1="Lettisch - LV",HYPERLINK(CONCATENATE("https://www.saflax.de/0-WVK-Retail/Bilder-Pictures/SAFLAX-",'Basis-Tabelle-Samen'!T265,"-",'Basis-Tabelle-Samen'!J265,"-cultivation-set-latvian.jpg")),
IF($C$1="Litauisch - LT",HYPERLINK(CONCATENATE("https://www.saflax.de/0-WVK-Retail/Bilder-Pictures/SAFLAX-",'Basis-Tabelle-Samen'!T265,"-",'Basis-Tabelle-Samen'!J265,"-cultivation-set-lithuanian.jpg")),
IF($C$1="Maltesisch - MT",HYPERLINK(CONCATENATE("https://www.saflax.de/0-WVK-Retail/Bilder-Pictures/SAFLAX-",'Basis-Tabelle-Samen'!T265,"-",'Basis-Tabelle-Samen'!J265,"-cultivation-set-maltese.jpg")),
IF($C$1="Niederländisch - NL",HYPERLINK(CONCATENATE("https://www.saflax.de/0-WVK-Retail/Bilder-Pictures/SAFLAX-",'Basis-Tabelle-Samen'!T265,"-",'Basis-Tabelle-Samen'!J265,"-cultivation-set-dutch.jpg")),
IF($C$1="Norwegisch - NO",HYPERLINK(CONCATENATE("https://www.saflax.de/0-WVK-Retail/Bilder-Pictures/SAFLAX-",'Basis-Tabelle-Samen'!T265,"-",'Basis-Tabelle-Samen'!J265,"-cultivation-set-nowegian.jpg")),
IF($C$1="Polnisch - PL",HYPERLINK(CONCATENATE("https://www.saflax.de/0-WVK-Retail/Bilder-Pictures/SAFLAX-",'Basis-Tabelle-Samen'!T265,"-",'Basis-Tabelle-Samen'!J265,"-cultivation-set-polish.jpg")),
IF($C$1="Portugiesisch - PT",HYPERLINK(CONCATENATE("https://www.saflax.de/0-WVK-Retail/Bilder-Pictures/SAFLAX-",'Basis-Tabelle-Samen'!T265,"-",'Basis-Tabelle-Samen'!J265,"-cultivation-set-portuguese.jpg")),
IF($C$1="Rumänisch - RO",HYPERLINK(CONCATENATE("https://www.saflax.de/0-WVK-Retail/Bilder-Pictures/SAFLAX-",'Basis-Tabelle-Samen'!T265,"-",'Basis-Tabelle-Samen'!J265,"-cultivation-set-romanian.jpg")),
IF($C$1="Schwedisch - SE",HYPERLINK(CONCATENATE("https://www.saflax.de/0-WVK-Retail/Bilder-Pictures/SAFLAX-",'Basis-Tabelle-Samen'!T265,"-",'Basis-Tabelle-Samen'!J265,"-cultivation-set-swedish.jpg")),
IF($C$1="Slowakisch - SK",HYPERLINK(CONCATENATE("https://www.saflax.de/0-WVK-Retail/Bilder-Pictures/SAFLAX-",'Basis-Tabelle-Samen'!T265,"-",'Basis-Tabelle-Samen'!J265,"-cultivation-set-slovak.jpg")),
IF($C$1="Slowenisch - SI",HYPERLINK(CONCATENATE("https://www.saflax.de/0-WVK-Retail/Bilder-Pictures/SAFLAX-",'Basis-Tabelle-Samen'!T265,"-",'Basis-Tabelle-Samen'!J265,"-cultivation-set-slovenian.jpg")),
IF($C$1="Spanisch - ES",HYPERLINK(CONCATENATE("https://www.saflax.de/0-WVK-Retail/Bilder-Pictures/SAFLAX-",'Basis-Tabelle-Samen'!T265,"-",'Basis-Tabelle-Samen'!J265,"-cultivation-set-spanish.jpg")),
IF($C$1="Tschechisch - CZ",HYPERLINK(CONCATENATE("https://www.saflax.de/0-WVK-Retail/Bilder-Pictures/SAFLAX-",'Basis-Tabelle-Samen'!T265,"-",'Basis-Tabelle-Samen'!J265,"-cultivation-set-czech.jpg")),
IF($C$1="Türkisch - TR",HYPERLINK(CONCATENATE("https://www.saflax.de/0-WVK-Retail/Bilder-Pictures/SAFLAX-",'Basis-Tabelle-Samen'!T265,"-",'Basis-Tabelle-Samen'!J265,"-cultivation-set-turkish.jpg")),
IF($C$1="Ungarisch - HU",HYPERLINK(CONCATENATE("https://www.saflax.de/0-WVK-Retail/Bilder-Pictures/SAFLAX-",'Basis-Tabelle-Samen'!T265,"-",'Basis-Tabelle-Samen'!J265,"-cultivation-set-hungarian.jpg")),
" ACHTUNG")))))))))))))))))))))))))))))</f>
        <v>https://www.saflax.de/0-WVK-Retail/Bilder-Pictures/SAFLAX-33311-hordeum-jubatum-cultivation-set-english.jpg</v>
      </c>
      <c r="AQ269" s="330" t="str">
        <f>IF(L269&lt;1,"",
IF($C$1="Bulgarisch - BG",HYPERLINK(CONCATENATE("https://www.saflax.de/0-WVK-Retail/Bilder-Pictures/SAFLAX-",'Basis-Tabelle-Samen'!W265,"-",'Basis-Tabelle-Samen'!J265,"-garden-in-the-bag-bulgarian.jpg")),
IF($C$1="Dänisch - DK",HYPERLINK(CONCATENATE("https://www.saflax.de/0-WVK-Retail/Bilder-Pictures/SAFLAX-",'Basis-Tabelle-Samen'!W265,"-",'Basis-Tabelle-Samen'!J265,"-garden-in-the-bag-danish.jpg")),
IF($C$1="Deutsch - DE",HYPERLINK(CONCATENATE("https://www.saflax.de/0-WVK-Retail/Bilder-Pictures/SAFLAX-",'Basis-Tabelle-Samen'!W265,"-",'Basis-Tabelle-Samen'!J265,"-garden-in-the-bag-german.jpg")),
IF($C$1="Englisch - UK",HYPERLINK(CONCATENATE("https://www.saflax.de/0-WVK-Retail/Bilder-Pictures/SAFLAX-",'Basis-Tabelle-Samen'!W265,"-",'Basis-Tabelle-Samen'!J265,"-garden-in-the-bag-english.jpg")),
IF($C$1="Estnisch - EE",HYPERLINK(CONCATENATE("https://www.saflax.de/0-WVK-Retail/Bilder-Pictures/SAFLAX-",'Basis-Tabelle-Samen'!W265,"-",'Basis-Tabelle-Samen'!J265,"-garden-in-the-bag-estonian.jpg")),
IF($C$1="Finnisch - FI",HYPERLINK(CONCATENATE("https://www.saflax.de/0-WVK-Retail/Bilder-Pictures/SAFLAX-",'Basis-Tabelle-Samen'!W265,"-",'Basis-Tabelle-Samen'!J265,"-garden-in-the-bag-finnish.jpg")),
IF($C$1="Französisch - FR",HYPERLINK(CONCATENATE("https://www.saflax.de/0-WVK-Retail/Bilder-Pictures/SAFLAX-",'Basis-Tabelle-Samen'!W265,"-",'Basis-Tabelle-Samen'!J265,"-garden-in-the-bag-french.jpg")),
IF($C$1="Griechisch - GR",HYPERLINK(CONCATENATE("https://www.saflax.de/0-WVK-Retail/Bilder-Pictures/SAFLAX-",'Basis-Tabelle-Samen'!W265,"-",'Basis-Tabelle-Samen'!J265,"-garden-in-the-bag-greek.jpg")),
IF($C$1="Irisch - IE",HYPERLINK(CONCATENATE("https://www.saflax.de/0-WVK-Retail/Bilder-Pictures/SAFLAX-",'Basis-Tabelle-Samen'!W265,"-",'Basis-Tabelle-Samen'!J265,"-garden-in-the-bag-irish.jpg")),
IF($C$1="Isländisch - IS",HYPERLINK(CONCATENATE("https://www.saflax.de/0-WVK-Retail/Bilder-Pictures/SAFLAX-",'Basis-Tabelle-Samen'!W265,"-",'Basis-Tabelle-Samen'!J265,"-garden-in-the-bag-icelandic.jpg")),
IF($C$1="Italienisch - IT",HYPERLINK(CONCATENATE("https://www.saflax.de/0-WVK-Retail/Bilder-Pictures/SAFLAX-",'Basis-Tabelle-Samen'!W265,"-",'Basis-Tabelle-Samen'!J265,"-garden-in-the-bag-italian.jpg")),
IF($C$1="Japanisch - JP",HYPERLINK(CONCATENATE("https://www.saflax.de/0-WVK-Retail/Bilder-Pictures/SAFLAX-",'Basis-Tabelle-Samen'!W265,"-",'Basis-Tabelle-Samen'!J265,"-garden-in-the-bag-japanese.jpg")),
IF($C$1="Kroatisch - HR",HYPERLINK(CONCATENATE("https://www.saflax.de/0-WVK-Retail/Bilder-Pictures/SAFLAX-",'Basis-Tabelle-Samen'!W265,"-",'Basis-Tabelle-Samen'!J265,"-garden-in-the-bag-croatian.jpg")),
IF($C$1="Lettisch - LV",HYPERLINK(CONCATENATE("https://www.saflax.de/0-WVK-Retail/Bilder-Pictures/SAFLAX-",'Basis-Tabelle-Samen'!W265,"-",'Basis-Tabelle-Samen'!J265,"-garden-in-the-bag-latvian.jpg")),
IF($C$1="Litauisch - LT",HYPERLINK(CONCATENATE("https://www.saflax.de/0-WVK-Retail/Bilder-Pictures/SAFLAX-",'Basis-Tabelle-Samen'!W265,"-",'Basis-Tabelle-Samen'!J265,"-garden-in-the-bag-lithuanian.jpg")),
IF($C$1="Maltesisch - MT",HYPERLINK(CONCATENATE("https://www.saflax.de/0-WVK-Retail/Bilder-Pictures/SAFLAX-",'Basis-Tabelle-Samen'!W265,"-",'Basis-Tabelle-Samen'!J265,"-garden-in-the-bag-maltese.jpg")),
IF($C$1="Niederländisch - NL",HYPERLINK(CONCATENATE("https://www.saflax.de/0-WVK-Retail/Bilder-Pictures/SAFLAX-",'Basis-Tabelle-Samen'!W265,"-",'Basis-Tabelle-Samen'!J265,"-garden-in-the-bag-dutch.jpg")),
IF($C$1="Norwegisch - NO",HYPERLINK(CONCATENATE("https://www.saflax.de/0-WVK-Retail/Bilder-Pictures/SAFLAX-",'Basis-Tabelle-Samen'!W265,"-",'Basis-Tabelle-Samen'!J265,"-garden-in-the-bag-nowegian.jpg")),
IF($C$1="Polnisch - PL",HYPERLINK(CONCATENATE("https://www.saflax.de/0-WVK-Retail/Bilder-Pictures/SAFLAX-",'Basis-Tabelle-Samen'!W265,"-",'Basis-Tabelle-Samen'!J265,"-garden-in-the-bag-polish.jpg")),
IF($C$1="Portugiesisch - PT",HYPERLINK(CONCATENATE("https://www.saflax.de/0-WVK-Retail/Bilder-Pictures/SAFLAX-",'Basis-Tabelle-Samen'!W265,"-",'Basis-Tabelle-Samen'!J265,"-garden-in-the-bag-portuguese.jpg")),
IF($C$1="Rumänisch - RO",HYPERLINK(CONCATENATE("https://www.saflax.de/0-WVK-Retail/Bilder-Pictures/SAFLAX-",'Basis-Tabelle-Samen'!W265,"-",'Basis-Tabelle-Samen'!J265,"-garden-in-the-bag-romanian.jpg")),
IF($C$1="Schwedisch - SE",HYPERLINK(CONCATENATE("https://www.saflax.de/0-WVK-Retail/Bilder-Pictures/SAFLAX-",'Basis-Tabelle-Samen'!W265,"-",'Basis-Tabelle-Samen'!J265,"-garden-in-the-bag-swedish.jpg")),
IF($C$1="Slowakisch - SK",HYPERLINK(CONCATENATE("https://www.saflax.de/0-WVK-Retail/Bilder-Pictures/SAFLAX-",'Basis-Tabelle-Samen'!W265,"-",'Basis-Tabelle-Samen'!J265,"-garden-in-the-bag-slovak.jpg")),
IF($C$1="Slowenisch - SI",HYPERLINK(CONCATENATE("https://www.saflax.de/0-WVK-Retail/Bilder-Pictures/SAFLAX-",'Basis-Tabelle-Samen'!W265,"-",'Basis-Tabelle-Samen'!J265,"-garden-in-the-bag-slovenian.jpg")),
IF($C$1="Spanisch - ES",HYPERLINK(CONCATENATE("https://www.saflax.de/0-WVK-Retail/Bilder-Pictures/SAFLAX-",'Basis-Tabelle-Samen'!W265,"-",'Basis-Tabelle-Samen'!J265,"-garden-in-the-bag-spanish.jpg")),
IF($C$1="Tschechisch - CZ",HYPERLINK(CONCATENATE("https://www.saflax.de/0-WVK-Retail/Bilder-Pictures/SAFLAX-",'Basis-Tabelle-Samen'!W265,"-",'Basis-Tabelle-Samen'!J265,"-garden-in-the-bag-czech.jpg")),
IF($C$1="Türkisch - TR",HYPERLINK(CONCATENATE("https://www.saflax.de/0-WVK-Retail/Bilder-Pictures/SAFLAX-",'Basis-Tabelle-Samen'!W265,"-",'Basis-Tabelle-Samen'!J265,"-garden-in-the-bag-turkish.jpg")),
IF($C$1="Ungarisch - HU",HYPERLINK(CONCATENATE("https://www.saflax.de/0-WVK-Retail/Bilder-Pictures/SAFLAX-",'Basis-Tabelle-Samen'!W265,"-",'Basis-Tabelle-Samen'!J265,"-garden-in-the-bag-hungarian.jpg")),
" ACHTUNG")))))))))))))))))))))))))))))</f>
        <v>https://www.saflax.de/0-WVK-Retail/Bilder-Pictures/SAFLAX-63311-hordeum-jubatum-garden-in-the-bag-english.jpg</v>
      </c>
    </row>
    <row r="270" spans="1:43" ht="17.100000000000001" customHeight="1" x14ac:dyDescent="0.2">
      <c r="A270" s="318" t="str">
        <f>IF('Basis-Tabelle-Samen'!A264="","",IF($C$1="Deutsch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70" s="319" t="str">
        <f>'Basis-Tabelle-Samen'!I264</f>
        <v>Miscanthus sinensis</v>
      </c>
      <c r="C270" s="316" t="str">
        <f>IF($C$1="Bulgarisch - BG",'Basis-Tabelle-Samen'!Z264,
IF($C$1="Dänisch - DK",'Basis-Tabelle-Samen'!AA264,
IF($C$1="Deutsch - DE",'Basis-Tabelle-Samen'!AB264,
IF($C$1="Englisch - UK",'Basis-Tabelle-Samen'!AC264,
IF($C$1="Estnisch - EE",'Basis-Tabelle-Samen'!AD264,
IF($C$1="Finnisch - FI",'Basis-Tabelle-Samen'!AE264,
IF($C$1="Französisch - FR",'Basis-Tabelle-Samen'!AF264,
IF($C$1="Griechisch - GR",'Basis-Tabelle-Samen'!AG264,
IF($C$1="Irisch - IE",'Basis-Tabelle-Samen'!AH264,
IF($C$1="Isländisch - IS",'Basis-Tabelle-Samen'!AI264,
IF($C$1="Italienisch - IT",'Basis-Tabelle-Samen'!AJ264,
IF($C$1="Japanisch - JP",'Basis-Tabelle-Samen'!AK264,
IF($C$1="Kroatisch - HR",'Basis-Tabelle-Samen'!AL264,
IF($C$1="Lettisch - LV",'Basis-Tabelle-Samen'!AM264,
IF($C$1="Litauisch - LT",'Basis-Tabelle-Samen'!AN264,
IF($C$1="Maltesisch - MT",'Basis-Tabelle-Samen'!AO264,
IF($C$1="Niederländisch - NL",'Basis-Tabelle-Samen'!AP264,
IF($C$1="Norwegisch - NO",'Basis-Tabelle-Samen'!AQ264,
IF($C$1="Polnisch - PL",'Basis-Tabelle-Samen'!AR264,
IF($C$1="Portugiesisch - PT",'Basis-Tabelle-Samen'!AS264,
IF($C$1="Rumänisch - RO",'Basis-Tabelle-Samen'!AT264,
IF($C$1="Schwedisch - SE",'Basis-Tabelle-Samen'!AU264,
IF($C$1="Slowakisch - SK",'Basis-Tabelle-Samen'!AV264,
IF($C$1="Slowenisch - SI",'Basis-Tabelle-Samen'!AW264,
IF($C$1="Spanisch - ES",'Basis-Tabelle-Samen'!AX264,
IF($C$1="Tschechisch - CZ",'Basis-Tabelle-Samen'!AY264,
IF($C$1="Türkisch - TR",'Basis-Tabelle-Samen'!AZ264,
IF($C$1="Ungarisch - HU",'Basis-Tabelle-Samen'!BA264,
" ACHTUNG"))))))))))))))))))))))))))))</f>
        <v>Chinese Silver Grass</v>
      </c>
      <c r="D270" s="320">
        <f>'Basis-Tabelle-Samen'!F264</f>
        <v>200</v>
      </c>
      <c r="E270" s="321" t="str">
        <f>'Basis-Tabelle-Samen'!H264</f>
        <v>7 %</v>
      </c>
      <c r="F270" s="322" t="str">
        <f>IF('Basis-Tabelle-Samen'!G264="","",'Basis-Tabelle-Samen'!G264)</f>
        <v>06</v>
      </c>
      <c r="G270" s="320">
        <f>'Basis-Tabelle-Samen'!C264</f>
        <v>13310</v>
      </c>
      <c r="H270" s="323">
        <f>'Basis-Tabelle-Samen'!D264</f>
        <v>4055473133102</v>
      </c>
      <c r="I270" s="324">
        <f>'Basis-Tabelle-Samen'!E264</f>
        <v>1.85</v>
      </c>
      <c r="J270" s="325">
        <f t="shared" si="4"/>
        <v>12</v>
      </c>
      <c r="K270" s="326">
        <f>'Basis-Tabelle-Samen'!K264</f>
        <v>73310</v>
      </c>
      <c r="L270" s="323">
        <f>'Basis-Tabelle-Samen'!L264</f>
        <v>4055473733104</v>
      </c>
      <c r="M270" s="324">
        <f>'Basis-Tabelle-Samen'!M264</f>
        <v>2.4500000000000002</v>
      </c>
      <c r="N270" s="326">
        <f>IF(K270&lt;1,"",'3'!$I$15)</f>
        <v>15</v>
      </c>
      <c r="O270" s="327">
        <f>IF(K270&lt;1,"",'3'!$J$11)</f>
        <v>90</v>
      </c>
      <c r="P270" s="326">
        <f>'Basis-Tabelle-Samen'!N264</f>
        <v>83310</v>
      </c>
      <c r="Q270" s="323">
        <f>'Basis-Tabelle-Samen'!O264</f>
        <v>4055473833101</v>
      </c>
      <c r="R270" s="328">
        <f>'Basis-Tabelle-Samen'!P264</f>
        <v>3.75</v>
      </c>
      <c r="S270" s="326">
        <f>IF(R270&lt;1,"",'3'!$M$15)</f>
        <v>18</v>
      </c>
      <c r="T270" s="327">
        <f>IF(R270&lt;1,"",'3'!$N$11)</f>
        <v>72</v>
      </c>
      <c r="U270" s="326">
        <f>'Basis-Tabelle-Samen'!Q264</f>
        <v>53310</v>
      </c>
      <c r="V270" s="323">
        <f>'Basis-Tabelle-Samen'!R264</f>
        <v>4055473533100</v>
      </c>
      <c r="W270" s="324">
        <f>'Basis-Tabelle-Samen'!S264</f>
        <v>4.95</v>
      </c>
      <c r="X270" s="326">
        <f>IF(U270&lt;1,"",'3'!$Q$15)</f>
        <v>6</v>
      </c>
      <c r="Y270" s="327">
        <f>IF(U270&lt;1,"",'3'!$R$11)</f>
        <v>24</v>
      </c>
      <c r="Z270" s="326">
        <f>'Basis-Tabelle-Samen'!T264</f>
        <v>33310</v>
      </c>
      <c r="AA270" s="323">
        <f>'Basis-Tabelle-Samen'!U264</f>
        <v>4055473333106</v>
      </c>
      <c r="AB270" s="324">
        <f>'Basis-Tabelle-Samen'!V264</f>
        <v>6.75</v>
      </c>
      <c r="AC270" s="326">
        <f>IF(Z270&lt;1,"",'3'!$U$15)</f>
        <v>6</v>
      </c>
      <c r="AD270" s="327">
        <f>IF(Z270&lt;1,"",'3'!$V$11)</f>
        <v>24</v>
      </c>
      <c r="AE270" s="326">
        <f>'Basis-Tabelle-Samen'!W264</f>
        <v>63310</v>
      </c>
      <c r="AF270" s="323">
        <f>'Basis-Tabelle-Samen'!X264</f>
        <v>4055473633107</v>
      </c>
      <c r="AG270" s="324">
        <f>'Basis-Tabelle-Samen'!Y264</f>
        <v>2.95</v>
      </c>
      <c r="AH270" s="326">
        <f>IF(AE270&lt;1,"",'3'!$Y$15)</f>
        <v>8</v>
      </c>
      <c r="AI270" s="327">
        <f>IF(AE270&lt;1,"",'3'!$Z$11)</f>
        <v>64</v>
      </c>
      <c r="AJ270" s="315"/>
      <c r="AK270" s="316" t="str">
        <f>IF(G270&lt;1,"",
IF($C$1="Bulgarisch - BG",HYPERLINK(CONCATENATE("https://www.saflax.de/0-WVK-Retail/Bilder-Pictures/SAFLAX-",'Basis-Tabelle-Samen'!C264,"-",'Basis-Tabelle-Samen'!J264,"-seed-package-front-cr-bulgarian.jpg")),
IF($C$1="Dänisch - DK",HYPERLINK(CONCATENATE("https://www.saflax.de/0-WVK-Retail/Bilder-Pictures/SAFLAX-",'Basis-Tabelle-Samen'!C264,"-",'Basis-Tabelle-Samen'!J264,"-seed-package-front-cr-danish.jpg")),
IF($C$1="Deutsch - DE",HYPERLINK(CONCATENATE("https://www.saflax.de/0-WVK-Retail/Bilder-Pictures/SAFLAX-",'Basis-Tabelle-Samen'!C264,"-",'Basis-Tabelle-Samen'!J264,"-seed-package-front-cr-german.jpg")),
IF($C$1="Englisch - UK",HYPERLINK(CONCATENATE("https://www.saflax.de/0-WVK-Retail/Bilder-Pictures/SAFLAX-",'Basis-Tabelle-Samen'!C264,"-",'Basis-Tabelle-Samen'!J264,"-seed-package-front-cr-english.jpg")),
IF($C$1="Estnisch - EE",HYPERLINK(CONCATENATE("https://www.saflax.de/0-WVK-Retail/Bilder-Pictures/SAFLAX-",'Basis-Tabelle-Samen'!C264,"-",'Basis-Tabelle-Samen'!J264,"-seed-package-front-cr-estonian.jpg")),
IF($C$1="Finnisch - FI",HYPERLINK(CONCATENATE("https://www.saflax.de/0-WVK-Retail/Bilder-Pictures/SAFLAX-",'Basis-Tabelle-Samen'!C264,"-",'Basis-Tabelle-Samen'!J264,"-seed-package-front-cr-finnish.jpg")),
IF($C$1="Französisch - FR",HYPERLINK(CONCATENATE("https://www.saflax.de/0-WVK-Retail/Bilder-Pictures/SAFLAX-",'Basis-Tabelle-Samen'!C264,"-",'Basis-Tabelle-Samen'!J264,"-seed-package-front-cr-french.jpg")),
IF($C$1="Griechisch - GR",HYPERLINK(CONCATENATE("https://www.saflax.de/0-WVK-Retail/Bilder-Pictures/SAFLAX-",'Basis-Tabelle-Samen'!C264,"-",'Basis-Tabelle-Samen'!J264,"-seed-package-front-cr-greek.jpg")),
IF($C$1="Irisch - IE",HYPERLINK(CONCATENATE("https://www.saflax.de/0-WVK-Retail/Bilder-Pictures/SAFLAX-",'Basis-Tabelle-Samen'!C264,"-",'Basis-Tabelle-Samen'!J264,"-seed-package-front-cr-irish.jpg")),
IF($C$1="Isländisch - IS",HYPERLINK(CONCATENATE("https://www.saflax.de/0-WVK-Retail/Bilder-Pictures/SAFLAX-",'Basis-Tabelle-Samen'!C264,"-",'Basis-Tabelle-Samen'!J264,"-seed-package-front-cr-icelandic.jpg")),
IF($C$1="Italienisch - IT",HYPERLINK(CONCATENATE("https://www.saflax.de/0-WVK-Retail/Bilder-Pictures/SAFLAX-",'Basis-Tabelle-Samen'!C264,"-",'Basis-Tabelle-Samen'!J264,"-seed-package-front-cr-italian.jpg")),
IF($C$1="Japanisch - JP",HYPERLINK(CONCATENATE("https://www.saflax.de/0-WVK-Retail/Bilder-Pictures/SAFLAX-",'Basis-Tabelle-Samen'!C264,"-",'Basis-Tabelle-Samen'!J264,"-seed-package-front-cr-japanese.jpg")),
IF($C$1="Kroatisch - HR",HYPERLINK(CONCATENATE("https://www.saflax.de/0-WVK-Retail/Bilder-Pictures/SAFLAX-",'Basis-Tabelle-Samen'!C264,"-",'Basis-Tabelle-Samen'!J264,"-seed-package-front-cr-croatian.jpg")),
IF($C$1="Lettisch - LV",HYPERLINK(CONCATENATE("https://www.saflax.de/0-WVK-Retail/Bilder-Pictures/SAFLAX-",'Basis-Tabelle-Samen'!C264,"-",'Basis-Tabelle-Samen'!J264,"-seed-package-front-cr-latvian.jpg")),
IF($C$1="Litauisch - LT",HYPERLINK(CONCATENATE("https://www.saflax.de/0-WVK-Retail/Bilder-Pictures/SAFLAX-",'Basis-Tabelle-Samen'!C264,"-",'Basis-Tabelle-Samen'!J264,"-seed-package-front-cr-lithuanian.jpg")),
IF($C$1="Maltesisch - MT",HYPERLINK(CONCATENATE("https://www.saflax.de/0-WVK-Retail/Bilder-Pictures/SAFLAX-",'Basis-Tabelle-Samen'!C264,"-",'Basis-Tabelle-Samen'!J264,"-seed-package-front-cr-maltese.jpg")),
IF($C$1="Niederländisch - NL",HYPERLINK(CONCATENATE("https://www.saflax.de/0-WVK-Retail/Bilder-Pictures/SAFLAX-",'Basis-Tabelle-Samen'!C264,"-",'Basis-Tabelle-Samen'!J264,"-seed-package-front-cr-dutch.jpg")),
IF($C$1="Norwegisch - NO",HYPERLINK(CONCATENATE("https://www.saflax.de/0-WVK-Retail/Bilder-Pictures/SAFLAX-",'Basis-Tabelle-Samen'!C264,"-",'Basis-Tabelle-Samen'!J264,"-seed-package-front-cr-nowegian.jpg")),
IF($C$1="Polnisch - PL",HYPERLINK(CONCATENATE("https://www.saflax.de/0-WVK-Retail/Bilder-Pictures/SAFLAX-",'Basis-Tabelle-Samen'!C264,"-",'Basis-Tabelle-Samen'!J264,"-seed-package-front-cr-polish.jpg")),
IF($C$1="Portugiesisch - PT",HYPERLINK(CONCATENATE("https://www.saflax.de/0-WVK-Retail/Bilder-Pictures/SAFLAX-",'Basis-Tabelle-Samen'!C264,"-",'Basis-Tabelle-Samen'!J264,"-seed-package-front-cr-portuguese.jpg")),
IF($C$1="Rumänisch - RO",HYPERLINK(CONCATENATE("https://www.saflax.de/0-WVK-Retail/Bilder-Pictures/SAFLAX-",'Basis-Tabelle-Samen'!C264,"-",'Basis-Tabelle-Samen'!J264,"-seed-package-front-cr-romanian.jpg")),
IF($C$1="Schwedisch - SE",HYPERLINK(CONCATENATE("https://www.saflax.de/0-WVK-Retail/Bilder-Pictures/SAFLAX-",'Basis-Tabelle-Samen'!C264,"-",'Basis-Tabelle-Samen'!J264,"-seed-package-front-cr-swedish.jpg")),
IF($C$1="Slowakisch - SK",HYPERLINK(CONCATENATE("https://www.saflax.de/0-WVK-Retail/Bilder-Pictures/SAFLAX-",'Basis-Tabelle-Samen'!C264,"-",'Basis-Tabelle-Samen'!J264,"-seed-package-front-cr-slovak.jpg")),
IF($C$1="Slowenisch - SI",HYPERLINK(CONCATENATE("https://www.saflax.de/0-WVK-Retail/Bilder-Pictures/SAFLAX-",'Basis-Tabelle-Samen'!C264,"-",'Basis-Tabelle-Samen'!J264,"-seed-package-front-cr-slovenian.jpg")),
IF($C$1="Spanisch - ES",HYPERLINK(CONCATENATE("https://www.saflax.de/0-WVK-Retail/Bilder-Pictures/SAFLAX-",'Basis-Tabelle-Samen'!C264,"-",'Basis-Tabelle-Samen'!J264,"-seed-package-front-cr-spanish.jpg")),
IF($C$1="Tschechisch - CZ",HYPERLINK(CONCATENATE("https://www.saflax.de/0-WVK-Retail/Bilder-Pictures/SAFLAX-",'Basis-Tabelle-Samen'!C264,"-",'Basis-Tabelle-Samen'!J264,"-seed-package-front-cr-czech.jpg")),
IF($C$1="Türkisch - TR",HYPERLINK(CONCATENATE("https://www.saflax.de/0-WVK-Retail/Bilder-Pictures/SAFLAX-",'Basis-Tabelle-Samen'!C264,"-",'Basis-Tabelle-Samen'!J264,"-seed-package-front-cr-turkish.jpg")),
IF($C$1="Ungarisch - HU",HYPERLINK(CONCATENATE("https://www.saflax.de/0-WVK-Retail/Bilder-Pictures/SAFLAX-",'Basis-Tabelle-Samen'!C264,"-",'Basis-Tabelle-Samen'!J264,"-seed-package-front-cr-hungarian.jpg")),
" ACHTUNG")))))))))))))))))))))))))))))</f>
        <v>https://www.saflax.de/0-WVK-Retail/Bilder-Pictures/SAFLAX-13310-miscanthus-sinensis-seed-package-front-cr-english.jpg</v>
      </c>
      <c r="AL270" s="330" t="str">
        <f>IF(G270&lt;1,"",
IF($C$1="Bulgarisch - BG",HYPERLINK(CONCATENATE("https://www.saflax.de/0-WVK-Retail/Bilder-Pictures/SAFLAX-",'Basis-Tabelle-Samen'!C264,"-",'Basis-Tabelle-Samen'!J264,"-seed-package-back-cr-bulgarian.jpg")),
IF($C$1="Dänisch - DK",HYPERLINK(CONCATENATE("https://www.saflax.de/0-WVK-Retail/Bilder-Pictures/SAFLAX-",'Basis-Tabelle-Samen'!C264,"-",'Basis-Tabelle-Samen'!J264,"-seed-package-back-cr-danish.jpg")),
IF($C$1="Deutsch - DE",HYPERLINK(CONCATENATE("https://www.saflax.de/0-WVK-Retail/Bilder-Pictures/SAFLAX-",'Basis-Tabelle-Samen'!C264,"-",'Basis-Tabelle-Samen'!J264,"-seed-package-back-cr-german.jpg")),
IF($C$1="Englisch - UK",HYPERLINK(CONCATENATE("https://www.saflax.de/0-WVK-Retail/Bilder-Pictures/SAFLAX-",'Basis-Tabelle-Samen'!C264,"-",'Basis-Tabelle-Samen'!J264,"-seed-package-back-cr-english.jpg")),
IF($C$1="Estnisch - EE",HYPERLINK(CONCATENATE("https://www.saflax.de/0-WVK-Retail/Bilder-Pictures/SAFLAX-",'Basis-Tabelle-Samen'!C264,"-",'Basis-Tabelle-Samen'!J264,"-seed-package-back-cr-estonian.jpg")),
IF($C$1="Finnisch - FI",HYPERLINK(CONCATENATE("https://www.saflax.de/0-WVK-Retail/Bilder-Pictures/SAFLAX-",'Basis-Tabelle-Samen'!C264,"-",'Basis-Tabelle-Samen'!J264,"-seed-package-back-cr-finnish.jpg")),
IF($C$1="Französisch - FR",HYPERLINK(CONCATENATE("https://www.saflax.de/0-WVK-Retail/Bilder-Pictures/SAFLAX-",'Basis-Tabelle-Samen'!C264,"-",'Basis-Tabelle-Samen'!J264,"-seed-package-back-cr-french.jpg")),
IF($C$1="Griechisch - GR",HYPERLINK(CONCATENATE("https://www.saflax.de/0-WVK-Retail/Bilder-Pictures/SAFLAX-",'Basis-Tabelle-Samen'!C264,"-",'Basis-Tabelle-Samen'!J264,"-seed-package-back-cr-greek.jpg")),
IF($C$1="Irisch - IE",HYPERLINK(CONCATENATE("https://www.saflax.de/0-WVK-Retail/Bilder-Pictures/SAFLAX-",'Basis-Tabelle-Samen'!C264,"-",'Basis-Tabelle-Samen'!J264,"-seed-package-back-cr-irish.jpg")),
IF($C$1="Isländisch - IS",HYPERLINK(CONCATENATE("https://www.saflax.de/0-WVK-Retail/Bilder-Pictures/SAFLAX-",'Basis-Tabelle-Samen'!C264,"-",'Basis-Tabelle-Samen'!J264,"-seed-package-back-cr-icelandic.jpg")),
IF($C$1="Italienisch - IT",HYPERLINK(CONCATENATE("https://www.saflax.de/0-WVK-Retail/Bilder-Pictures/SAFLAX-",'Basis-Tabelle-Samen'!C264,"-",'Basis-Tabelle-Samen'!J264,"-seed-package-back-cr-italian.jpg")),
IF($C$1="Japanisch - JP",HYPERLINK(CONCATENATE("https://www.saflax.de/0-WVK-Retail/Bilder-Pictures/SAFLAX-",'Basis-Tabelle-Samen'!C264,"-",'Basis-Tabelle-Samen'!J264,"-seed-package-back-cr-japanese.jpg")),
IF($C$1="Kroatisch - HR",HYPERLINK(CONCATENATE("https://www.saflax.de/0-WVK-Retail/Bilder-Pictures/SAFLAX-",'Basis-Tabelle-Samen'!C264,"-",'Basis-Tabelle-Samen'!J264,"-seed-package-back-cr-croatian.jpg")),
IF($C$1="Lettisch - LV",HYPERLINK(CONCATENATE("https://www.saflax.de/0-WVK-Retail/Bilder-Pictures/SAFLAX-",'Basis-Tabelle-Samen'!C264,"-",'Basis-Tabelle-Samen'!J264,"-seed-package-back-cr-latvian.jpg")),
IF($C$1="Litauisch - LT",HYPERLINK(CONCATENATE("https://www.saflax.de/0-WVK-Retail/Bilder-Pictures/SAFLAX-",'Basis-Tabelle-Samen'!C264,"-",'Basis-Tabelle-Samen'!J264,"-seed-package-back-cr-lithuanian.jpg")),
IF($C$1="Maltesisch - MT",HYPERLINK(CONCATENATE("https://www.saflax.de/0-WVK-Retail/Bilder-Pictures/SAFLAX-",'Basis-Tabelle-Samen'!C264,"-",'Basis-Tabelle-Samen'!J264,"-seed-package-back-cr-maltese.jpg")),
IF($C$1="Niederländisch - NL",HYPERLINK(CONCATENATE("https://www.saflax.de/0-WVK-Retail/Bilder-Pictures/SAFLAX-",'Basis-Tabelle-Samen'!C264,"-",'Basis-Tabelle-Samen'!J264,"-seed-package-back-cr-dutch.jpg")),
IF($C$1="Norwegisch - NO",HYPERLINK(CONCATENATE("https://www.saflax.de/0-WVK-Retail/Bilder-Pictures/SAFLAX-",'Basis-Tabelle-Samen'!C264,"-",'Basis-Tabelle-Samen'!J264,"-seed-package-back-cr-nowegian.jpg")),
IF($C$1="Polnisch - PL",HYPERLINK(CONCATENATE("https://www.saflax.de/0-WVK-Retail/Bilder-Pictures/SAFLAX-",'Basis-Tabelle-Samen'!C264,"-",'Basis-Tabelle-Samen'!J264,"-seed-package-back-cr-polish.jpg")),
IF($C$1="Portugiesisch - PT",HYPERLINK(CONCATENATE("https://www.saflax.de/0-WVK-Retail/Bilder-Pictures/SAFLAX-",'Basis-Tabelle-Samen'!C264,"-",'Basis-Tabelle-Samen'!J264,"-seed-package-back-cr-portuguese.jpg")),
IF($C$1="Rumänisch - RO",HYPERLINK(CONCATENATE("https://www.saflax.de/0-WVK-Retail/Bilder-Pictures/SAFLAX-",'Basis-Tabelle-Samen'!C264,"-",'Basis-Tabelle-Samen'!J264,"-seed-package-back-cr-romanian.jpg")),
IF($C$1="Schwedisch - SE",HYPERLINK(CONCATENATE("https://www.saflax.de/0-WVK-Retail/Bilder-Pictures/SAFLAX-",'Basis-Tabelle-Samen'!C264,"-",'Basis-Tabelle-Samen'!J264,"-seed-package-back-cr-swedish.jpg")),
IF($C$1="Slowakisch - SK",HYPERLINK(CONCATENATE("https://www.saflax.de/0-WVK-Retail/Bilder-Pictures/SAFLAX-",'Basis-Tabelle-Samen'!C264,"-",'Basis-Tabelle-Samen'!J264,"-seed-package-back-cr-slovak.jpg")),
IF($C$1="Slowenisch - SI",HYPERLINK(CONCATENATE("https://www.saflax.de/0-WVK-Retail/Bilder-Pictures/SAFLAX-",'Basis-Tabelle-Samen'!C264,"-",'Basis-Tabelle-Samen'!J264,"-seed-package-back-cr-slovenian.jpg")),
IF($C$1="Spanisch - ES",HYPERLINK(CONCATENATE("https://www.saflax.de/0-WVK-Retail/Bilder-Pictures/SAFLAX-",'Basis-Tabelle-Samen'!C264,"-",'Basis-Tabelle-Samen'!J264,"-seed-package-back-cr-spanish.jpg")),
IF($C$1="Tschechisch - CZ",HYPERLINK(CONCATENATE("https://www.saflax.de/0-WVK-Retail/Bilder-Pictures/SAFLAX-",'Basis-Tabelle-Samen'!C264,"-",'Basis-Tabelle-Samen'!J264,"-seed-package-back-cr-czech.jpg")),
IF($C$1="Türkisch - TR",HYPERLINK(CONCATENATE("https://www.saflax.de/0-WVK-Retail/Bilder-Pictures/SAFLAX-",'Basis-Tabelle-Samen'!C264,"-",'Basis-Tabelle-Samen'!J264,"-seed-package-back-cr-turkish.jpg")),
IF($C$1="Ungarisch - HU",HYPERLINK(CONCATENATE("https://www.saflax.de/0-WVK-Retail/Bilder-Pictures/SAFLAX-",'Basis-Tabelle-Samen'!C264,"-",'Basis-Tabelle-Samen'!J264,"-seed-package-back-cr-hungarian.jpg")),
" ACHTUNG")))))))))))))))))))))))))))))</f>
        <v>https://www.saflax.de/0-WVK-Retail/Bilder-Pictures/SAFLAX-13310-miscanthus-sinensis-seed-package-back-cr-english.jpg</v>
      </c>
      <c r="AM270" s="330" t="str">
        <f>IF(H270&lt;1,"",
IF($C$1="Bulgarisch - BG",HYPERLINK(CONCATENATE("https://www.saflax.de/0-WVK-Retail/Bilder-Pictures/SAFLAX-",'Basis-Tabelle-Samen'!K264,"-",'Basis-Tabelle-Samen'!J264,"-garden-to-go-mini-bulgarian.jpg")),
IF($C$1="Dänisch - DK",HYPERLINK(CONCATENATE("https://www.saflax.de/0-WVK-Retail/Bilder-Pictures/SAFLAX-",'Basis-Tabelle-Samen'!K264,"-",'Basis-Tabelle-Samen'!J264,"-garden-to-go-mini-danish.jpg")),
IF($C$1="Deutsch - DE",HYPERLINK(CONCATENATE("https://www.saflax.de/0-WVK-Retail/Bilder-Pictures/SAFLAX-",'Basis-Tabelle-Samen'!K264,"-",'Basis-Tabelle-Samen'!J264,"-garden-to-go-mini-german.jpg")),
IF($C$1="Englisch - UK",HYPERLINK(CONCATENATE("https://www.saflax.de/0-WVK-Retail/Bilder-Pictures/SAFLAX-",'Basis-Tabelle-Samen'!K264,"-",'Basis-Tabelle-Samen'!J264,"-garden-to-go-mini-english.jpg")),
IF($C$1="Estnisch - EE",HYPERLINK(CONCATENATE("https://www.saflax.de/0-WVK-Retail/Bilder-Pictures/SAFLAX-",'Basis-Tabelle-Samen'!K264,"-",'Basis-Tabelle-Samen'!J264,"-garden-to-go-mini-estonian.jpg")),
IF($C$1="Finnisch - FI",HYPERLINK(CONCATENATE("https://www.saflax.de/0-WVK-Retail/Bilder-Pictures/SAFLAX-",'Basis-Tabelle-Samen'!K264,"-",'Basis-Tabelle-Samen'!J264,"-garden-to-go-mini-finnish.jpg")),
IF($C$1="Französisch - FR",HYPERLINK(CONCATENATE("https://www.saflax.de/0-WVK-Retail/Bilder-Pictures/SAFLAX-",'Basis-Tabelle-Samen'!K264,"-",'Basis-Tabelle-Samen'!J264,"-garden-to-go-mini-french.jpg")),
IF($C$1="Griechisch - GR",HYPERLINK(CONCATENATE("https://www.saflax.de/0-WVK-Retail/Bilder-Pictures/SAFLAX-",'Basis-Tabelle-Samen'!K264,"-",'Basis-Tabelle-Samen'!J264,"-garden-to-go-mini-greek.jpg")),
IF($C$1="Irisch - IE",HYPERLINK(CONCATENATE("https://www.saflax.de/0-WVK-Retail/Bilder-Pictures/SAFLAX-",'Basis-Tabelle-Samen'!K264,"-",'Basis-Tabelle-Samen'!J264,"-garden-to-go-mini-irish.jpg")),
IF($C$1="Isländisch - IS",HYPERLINK(CONCATENATE("https://www.saflax.de/0-WVK-Retail/Bilder-Pictures/SAFLAX-",'Basis-Tabelle-Samen'!K264,"-",'Basis-Tabelle-Samen'!J264,"-garden-to-go-mini-icelandic.jpg")),
IF($C$1="Italienisch - IT",HYPERLINK(CONCATENATE("https://www.saflax.de/0-WVK-Retail/Bilder-Pictures/SAFLAX-",'Basis-Tabelle-Samen'!K264,"-",'Basis-Tabelle-Samen'!J264,"-garden-to-go-mini-italian.jpg")),
IF($C$1="Japanisch - JP",HYPERLINK(CONCATENATE("https://www.saflax.de/0-WVK-Retail/Bilder-Pictures/SAFLAX-",'Basis-Tabelle-Samen'!K264,"-",'Basis-Tabelle-Samen'!J264,"-garden-to-go-mini-japanese.jpg")),
IF($C$1="Kroatisch - HR",HYPERLINK(CONCATENATE("https://www.saflax.de/0-WVK-Retail/Bilder-Pictures/SAFLAX-",'Basis-Tabelle-Samen'!K264,"-",'Basis-Tabelle-Samen'!J264,"-garden-to-go-mini-croatian.jpg")),
IF($C$1="Lettisch - LV",HYPERLINK(CONCATENATE("https://www.saflax.de/0-WVK-Retail/Bilder-Pictures/SAFLAX-",'Basis-Tabelle-Samen'!K264,"-",'Basis-Tabelle-Samen'!J264,"-garden-to-go-mini-latvian.jpg")),
IF($C$1="Litauisch - LT",HYPERLINK(CONCATENATE("https://www.saflax.de/0-WVK-Retail/Bilder-Pictures/SAFLAX-",'Basis-Tabelle-Samen'!K264,"-",'Basis-Tabelle-Samen'!J264,"-garden-to-go-mini-lithuanian.jpg")),
IF($C$1="Maltesisch - MT",HYPERLINK(CONCATENATE("https://www.saflax.de/0-WVK-Retail/Bilder-Pictures/SAFLAX-",'Basis-Tabelle-Samen'!K264,"-",'Basis-Tabelle-Samen'!J264,"-garden-to-go-mini-maltese.jpg")),
IF($C$1="Niederländisch - NL",HYPERLINK(CONCATENATE("https://www.saflax.de/0-WVK-Retail/Bilder-Pictures/SAFLAX-",'Basis-Tabelle-Samen'!K264,"-",'Basis-Tabelle-Samen'!J264,"-garden-to-go-mini-dutch.jpg")),
IF($C$1="Norwegisch - NO",HYPERLINK(CONCATENATE("https://www.saflax.de/0-WVK-Retail/Bilder-Pictures/SAFLAX-",'Basis-Tabelle-Samen'!K264,"-",'Basis-Tabelle-Samen'!J264,"-garden-to-go-mini-nowegian.jpg")),
IF($C$1="Polnisch - PL",HYPERLINK(CONCATENATE("https://www.saflax.de/0-WVK-Retail/Bilder-Pictures/SAFLAX-",'Basis-Tabelle-Samen'!K264,"-",'Basis-Tabelle-Samen'!J264,"-garden-to-go-mini-polish.jpg")),
IF($C$1="Portugiesisch - PT",HYPERLINK(CONCATENATE("https://www.saflax.de/0-WVK-Retail/Bilder-Pictures/SAFLAX-",'Basis-Tabelle-Samen'!K264,"-",'Basis-Tabelle-Samen'!J264,"-garden-to-go-mini-portuguese.jpg")),
IF($C$1="Rumänisch - RO",HYPERLINK(CONCATENATE("https://www.saflax.de/0-WVK-Retail/Bilder-Pictures/SAFLAX-",'Basis-Tabelle-Samen'!K264,"-",'Basis-Tabelle-Samen'!J264,"-garden-to-go-mini-romanian.jpg")),
IF($C$1="Schwedisch - SE",HYPERLINK(CONCATENATE("https://www.saflax.de/0-WVK-Retail/Bilder-Pictures/SAFLAX-",'Basis-Tabelle-Samen'!K264,"-",'Basis-Tabelle-Samen'!J264,"-garden-to-go-mini-swedish.jpg")),
IF($C$1="Slowakisch - SK",HYPERLINK(CONCATENATE("https://www.saflax.de/0-WVK-Retail/Bilder-Pictures/SAFLAX-",'Basis-Tabelle-Samen'!K264,"-",'Basis-Tabelle-Samen'!J264,"-garden-to-go-mini-slovak.jpg")),
IF($C$1="Slowenisch - SI",HYPERLINK(CONCATENATE("https://www.saflax.de/0-WVK-Retail/Bilder-Pictures/SAFLAX-",'Basis-Tabelle-Samen'!K264,"-",'Basis-Tabelle-Samen'!J264,"-garden-to-go-mini-slovenian.jpg")),
IF($C$1="Spanisch - ES",HYPERLINK(CONCATENATE("https://www.saflax.de/0-WVK-Retail/Bilder-Pictures/SAFLAX-",'Basis-Tabelle-Samen'!K264,"-",'Basis-Tabelle-Samen'!J264,"-garden-to-go-mini-spanish.jpg")),
IF($C$1="Tschechisch - CZ",HYPERLINK(CONCATENATE("https://www.saflax.de/0-WVK-Retail/Bilder-Pictures/SAFLAX-",'Basis-Tabelle-Samen'!K264,"-",'Basis-Tabelle-Samen'!J264,"-garden-to-go-mini-czech.jpg")),
IF($C$1="Türkisch - TR",HYPERLINK(CONCATENATE("https://www.saflax.de/0-WVK-Retail/Bilder-Pictures/SAFLAX-",'Basis-Tabelle-Samen'!K264,"-",'Basis-Tabelle-Samen'!J264,"-garden-to-go-mini-turkish.jpg")),
IF($C$1="Ungarisch - HU",HYPERLINK(CONCATENATE("https://www.saflax.de/0-WVK-Retail/Bilder-Pictures/SAFLAX-",'Basis-Tabelle-Samen'!K264,"-",'Basis-Tabelle-Samen'!J264,"-garden-to-go-mini-hungarian.jpg")),
" ACHTUNG")))))))))))))))))))))))))))))</f>
        <v>https://www.saflax.de/0-WVK-Retail/Bilder-Pictures/SAFLAX-73310-miscanthus-sinensis-garden-to-go-mini-english.jpg</v>
      </c>
      <c r="AN270" s="330" t="str">
        <f>IF(I270&lt;1,"",
IF($C$1="Bulgarisch - BG",HYPERLINK(CONCATENATE("https://www.saflax.de/0-WVK-Retail/Bilder-Pictures/SAFLAX-",'Basis-Tabelle-Samen'!N264,"-",'Basis-Tabelle-Samen'!J264,"-garden-to-go-lite-bulgarian.jpg")),
IF($C$1="Dänisch - DK",HYPERLINK(CONCATENATE("https://www.saflax.de/0-WVK-Retail/Bilder-Pictures/SAFLAX-",'Basis-Tabelle-Samen'!N264,"-",'Basis-Tabelle-Samen'!J264,"-garden-to-go-lite-danish.jpg")),
IF($C$1="Deutsch - DE",HYPERLINK(CONCATENATE("https://www.saflax.de/0-WVK-Retail/Bilder-Pictures/SAFLAX-",'Basis-Tabelle-Samen'!N264,"-",'Basis-Tabelle-Samen'!J264,"-garden-to-go-lite-german.jpg")),
IF($C$1="Englisch - UK",HYPERLINK(CONCATENATE("https://www.saflax.de/0-WVK-Retail/Bilder-Pictures/SAFLAX-",'Basis-Tabelle-Samen'!N264,"-",'Basis-Tabelle-Samen'!J264,"-garden-to-go-lite-english.jpg")),
IF($C$1="Estnisch - EE",HYPERLINK(CONCATENATE("https://www.saflax.de/0-WVK-Retail/Bilder-Pictures/SAFLAX-",'Basis-Tabelle-Samen'!N264,"-",'Basis-Tabelle-Samen'!J264,"-garden-to-go-lite-estonian.jpg")),
IF($C$1="Finnisch - FI",HYPERLINK(CONCATENATE("https://www.saflax.de/0-WVK-Retail/Bilder-Pictures/SAFLAX-",'Basis-Tabelle-Samen'!N264,"-",'Basis-Tabelle-Samen'!J264,"-garden-to-go-lite-finnish.jpg")),
IF($C$1="Französisch - FR",HYPERLINK(CONCATENATE("https://www.saflax.de/0-WVK-Retail/Bilder-Pictures/SAFLAX-",'Basis-Tabelle-Samen'!N264,"-",'Basis-Tabelle-Samen'!J264,"-garden-to-go-lite-french.jpg")),
IF($C$1="Griechisch - GR",HYPERLINK(CONCATENATE("https://www.saflax.de/0-WVK-Retail/Bilder-Pictures/SAFLAX-",'Basis-Tabelle-Samen'!N264,"-",'Basis-Tabelle-Samen'!J264,"-garden-to-go-lite-greek.jpg")),
IF($C$1="Irisch - IE",HYPERLINK(CONCATENATE("https://www.saflax.de/0-WVK-Retail/Bilder-Pictures/SAFLAX-",'Basis-Tabelle-Samen'!N264,"-",'Basis-Tabelle-Samen'!J264,"-garden-to-go-lite-irish.jpg")),
IF($C$1="Isländisch - IS",HYPERLINK(CONCATENATE("https://www.saflax.de/0-WVK-Retail/Bilder-Pictures/SAFLAX-",'Basis-Tabelle-Samen'!N264,"-",'Basis-Tabelle-Samen'!J264,"-garden-to-go-lite-icelandic.jpg")),
IF($C$1="Italienisch - IT",HYPERLINK(CONCATENATE("https://www.saflax.de/0-WVK-Retail/Bilder-Pictures/SAFLAX-",'Basis-Tabelle-Samen'!N264,"-",'Basis-Tabelle-Samen'!J264,"-garden-to-go-lite-italian.jpg")),
IF($C$1="Japanisch - JP",HYPERLINK(CONCATENATE("https://www.saflax.de/0-WVK-Retail/Bilder-Pictures/SAFLAX-",'Basis-Tabelle-Samen'!N264,"-",'Basis-Tabelle-Samen'!J264,"-garden-to-go-lite-japanese.jpg")),
IF($C$1="Kroatisch - HR",HYPERLINK(CONCATENATE("https://www.saflax.de/0-WVK-Retail/Bilder-Pictures/SAFLAX-",'Basis-Tabelle-Samen'!N264,"-",'Basis-Tabelle-Samen'!J264,"-garden-to-go-lite-croatian.jpg")),
IF($C$1="Lettisch - LV",HYPERLINK(CONCATENATE("https://www.saflax.de/0-WVK-Retail/Bilder-Pictures/SAFLAX-",'Basis-Tabelle-Samen'!N264,"-",'Basis-Tabelle-Samen'!J264,"-garden-to-go-lite-latvian.jpg")),
IF($C$1="Litauisch - LT",HYPERLINK(CONCATENATE("https://www.saflax.de/0-WVK-Retail/Bilder-Pictures/SAFLAX-",'Basis-Tabelle-Samen'!N264,"-",'Basis-Tabelle-Samen'!J264,"-garden-to-go-lite-lithuanian.jpg")),
IF($C$1="Maltesisch - MT",HYPERLINK(CONCATENATE("https://www.saflax.de/0-WVK-Retail/Bilder-Pictures/SAFLAX-",'Basis-Tabelle-Samen'!N264,"-",'Basis-Tabelle-Samen'!J264,"-garden-to-go-lite-maltese.jpg")),
IF($C$1="Niederländisch - NL",HYPERLINK(CONCATENATE("https://www.saflax.de/0-WVK-Retail/Bilder-Pictures/SAFLAX-",'Basis-Tabelle-Samen'!N264,"-",'Basis-Tabelle-Samen'!J264,"-garden-to-go-lite-dutch.jpg")),
IF($C$1="Norwegisch - NO",HYPERLINK(CONCATENATE("https://www.saflax.de/0-WVK-Retail/Bilder-Pictures/SAFLAX-",'Basis-Tabelle-Samen'!N264,"-",'Basis-Tabelle-Samen'!J264,"-garden-to-go-lite-nowegian.jpg")),
IF($C$1="Polnisch - PL",HYPERLINK(CONCATENATE("https://www.saflax.de/0-WVK-Retail/Bilder-Pictures/SAFLAX-",'Basis-Tabelle-Samen'!N264,"-",'Basis-Tabelle-Samen'!J264,"-garden-to-go-lite-polish.jpg")),
IF($C$1="Portugiesisch - PT",HYPERLINK(CONCATENATE("https://www.saflax.de/0-WVK-Retail/Bilder-Pictures/SAFLAX-",'Basis-Tabelle-Samen'!N264,"-",'Basis-Tabelle-Samen'!J264,"-garden-to-go-lite-portuguese.jpg")),
IF($C$1="Rumänisch - RO",HYPERLINK(CONCATENATE("https://www.saflax.de/0-WVK-Retail/Bilder-Pictures/SAFLAX-",'Basis-Tabelle-Samen'!N264,"-",'Basis-Tabelle-Samen'!J264,"-garden-to-go-lite-romanian.jpg")),
IF($C$1="Schwedisch - SE",HYPERLINK(CONCATENATE("https://www.saflax.de/0-WVK-Retail/Bilder-Pictures/SAFLAX-",'Basis-Tabelle-Samen'!N264,"-",'Basis-Tabelle-Samen'!J264,"-garden-to-go-lite-swedish.jpg")),
IF($C$1="Slowakisch - SK",HYPERLINK(CONCATENATE("https://www.saflax.de/0-WVK-Retail/Bilder-Pictures/SAFLAX-",'Basis-Tabelle-Samen'!N264,"-",'Basis-Tabelle-Samen'!J264,"-garden-to-go-lite-slovak.jpg")),
IF($C$1="Slowenisch - SI",HYPERLINK(CONCATENATE("https://www.saflax.de/0-WVK-Retail/Bilder-Pictures/SAFLAX-",'Basis-Tabelle-Samen'!N264,"-",'Basis-Tabelle-Samen'!J264,"-garden-to-go-lite-slovenian.jpg")),
IF($C$1="Spanisch - ES",HYPERLINK(CONCATENATE("https://www.saflax.de/0-WVK-Retail/Bilder-Pictures/SAFLAX-",'Basis-Tabelle-Samen'!N264,"-",'Basis-Tabelle-Samen'!J264,"-garden-to-go-lite-spanish.jpg")),
IF($C$1="Tschechisch - CZ",HYPERLINK(CONCATENATE("https://www.saflax.de/0-WVK-Retail/Bilder-Pictures/SAFLAX-",'Basis-Tabelle-Samen'!N264,"-",'Basis-Tabelle-Samen'!J264,"-garden-to-go-lite-czech.jpg")),
IF($C$1="Türkisch - TR",HYPERLINK(CONCATENATE("https://www.saflax.de/0-WVK-Retail/Bilder-Pictures/SAFLAX-",'Basis-Tabelle-Samen'!N264,"-",'Basis-Tabelle-Samen'!J264,"-garden-to-go-lite-turkish.jpg")),
IF($C$1="Ungarisch - HU",HYPERLINK(CONCATENATE("https://www.saflax.de/0-WVK-Retail/Bilder-Pictures/SAFLAX-",'Basis-Tabelle-Samen'!N264,"-",'Basis-Tabelle-Samen'!J264,"-garden-to-go-lite-hungarian.jpg")),
" ACHTUNG")))))))))))))))))))))))))))))</f>
        <v>https://www.saflax.de/0-WVK-Retail/Bilder-Pictures/SAFLAX-83310-miscanthus-sinensis-garden-to-go-lite-english.jpg</v>
      </c>
      <c r="AO270" s="330" t="str">
        <f>IF(J270&lt;1,"",
IF($C$1="Bulgarisch - BG",HYPERLINK(CONCATENATE("https://www.saflax.de/0-WVK-Retail/Bilder-Pictures/SAFLAX-",'Basis-Tabelle-Samen'!Q264,"-",'Basis-Tabelle-Samen'!J264,"-garden-to-go-bulgarian.jpg")),
IF($C$1="Dänisch - DK",HYPERLINK(CONCATENATE("https://www.saflax.de/0-WVK-Retail/Bilder-Pictures/SAFLAX-",'Basis-Tabelle-Samen'!Q264,"-",'Basis-Tabelle-Samen'!J264,"-garden-to-go-danish.jpg")),
IF($C$1="Deutsch - DE",HYPERLINK(CONCATENATE("https://www.saflax.de/0-WVK-Retail/Bilder-Pictures/SAFLAX-",'Basis-Tabelle-Samen'!Q264,"-",'Basis-Tabelle-Samen'!J264,"-garden-to-go-german.jpg")),
IF($C$1="Englisch - UK",HYPERLINK(CONCATENATE("https://www.saflax.de/0-WVK-Retail/Bilder-Pictures/SAFLAX-",'Basis-Tabelle-Samen'!Q264,"-",'Basis-Tabelle-Samen'!J264,"-garden-to-go-english.jpg")),
IF($C$1="Estnisch - EE",HYPERLINK(CONCATENATE("https://www.saflax.de/0-WVK-Retail/Bilder-Pictures/SAFLAX-",'Basis-Tabelle-Samen'!Q264,"-",'Basis-Tabelle-Samen'!J264,"-garden-to-go-estonian.jpg")),
IF($C$1="Finnisch - FI",HYPERLINK(CONCATENATE("https://www.saflax.de/0-WVK-Retail/Bilder-Pictures/SAFLAX-",'Basis-Tabelle-Samen'!Q264,"-",'Basis-Tabelle-Samen'!J264,"-garden-to-go-finnish.jpg")),
IF($C$1="Französisch - FR",HYPERLINK(CONCATENATE("https://www.saflax.de/0-WVK-Retail/Bilder-Pictures/SAFLAX-",'Basis-Tabelle-Samen'!Q264,"-",'Basis-Tabelle-Samen'!J264,"-garden-to-go-french.jpg")),
IF($C$1="Griechisch - GR",HYPERLINK(CONCATENATE("https://www.saflax.de/0-WVK-Retail/Bilder-Pictures/SAFLAX-",'Basis-Tabelle-Samen'!Q264,"-",'Basis-Tabelle-Samen'!J264,"-garden-to-go-greek.jpg")),
IF($C$1="Irisch - IE",HYPERLINK(CONCATENATE("https://www.saflax.de/0-WVK-Retail/Bilder-Pictures/SAFLAX-",'Basis-Tabelle-Samen'!Q264,"-",'Basis-Tabelle-Samen'!J264,"-garden-to-go-irish.jpg")),
IF($C$1="Isländisch - IS",HYPERLINK(CONCATENATE("https://www.saflax.de/0-WVK-Retail/Bilder-Pictures/SAFLAX-",'Basis-Tabelle-Samen'!Q264,"-",'Basis-Tabelle-Samen'!J264,"-garden-to-go-icelandic.jpg")),
IF($C$1="Italienisch - IT",HYPERLINK(CONCATENATE("https://www.saflax.de/0-WVK-Retail/Bilder-Pictures/SAFLAX-",'Basis-Tabelle-Samen'!Q264,"-",'Basis-Tabelle-Samen'!J264,"-garden-to-go-italian.jpg")),
IF($C$1="Japanisch - JP",HYPERLINK(CONCATENATE("https://www.saflax.de/0-WVK-Retail/Bilder-Pictures/SAFLAX-",'Basis-Tabelle-Samen'!Q264,"-",'Basis-Tabelle-Samen'!J264,"-garden-to-go-japanese.jpg")),
IF($C$1="Kroatisch - HR",HYPERLINK(CONCATENATE("https://www.saflax.de/0-WVK-Retail/Bilder-Pictures/SAFLAX-",'Basis-Tabelle-Samen'!Q264,"-",'Basis-Tabelle-Samen'!J264,"-garden-to-go-croatian.jpg")),
IF($C$1="Lettisch - LV",HYPERLINK(CONCATENATE("https://www.saflax.de/0-WVK-Retail/Bilder-Pictures/SAFLAX-",'Basis-Tabelle-Samen'!Q264,"-",'Basis-Tabelle-Samen'!J264,"-garden-to-go-latvian.jpg")),
IF($C$1="Litauisch - LT",HYPERLINK(CONCATENATE("https://www.saflax.de/0-WVK-Retail/Bilder-Pictures/SAFLAX-",'Basis-Tabelle-Samen'!Q264,"-",'Basis-Tabelle-Samen'!J264,"-garden-to-go-lithuanian.jpg")),
IF($C$1="Maltesisch - MT",HYPERLINK(CONCATENATE("https://www.saflax.de/0-WVK-Retail/Bilder-Pictures/SAFLAX-",'Basis-Tabelle-Samen'!Q264,"-",'Basis-Tabelle-Samen'!J264,"-garden-to-go-maltese.jpg")),
IF($C$1="Niederländisch - NL",HYPERLINK(CONCATENATE("https://www.saflax.de/0-WVK-Retail/Bilder-Pictures/SAFLAX-",'Basis-Tabelle-Samen'!Q264,"-",'Basis-Tabelle-Samen'!J264,"-garden-to-go-dutch.jpg")),
IF($C$1="Norwegisch - NO",HYPERLINK(CONCATENATE("https://www.saflax.de/0-WVK-Retail/Bilder-Pictures/SAFLAX-",'Basis-Tabelle-Samen'!Q264,"-",'Basis-Tabelle-Samen'!J264,"-garden-to-go-nowegian.jpg")),
IF($C$1="Polnisch - PL",HYPERLINK(CONCATENATE("https://www.saflax.de/0-WVK-Retail/Bilder-Pictures/SAFLAX-",'Basis-Tabelle-Samen'!Q264,"-",'Basis-Tabelle-Samen'!J264,"-garden-to-go-polish.jpg")),
IF($C$1="Portugiesisch - PT",HYPERLINK(CONCATENATE("https://www.saflax.de/0-WVK-Retail/Bilder-Pictures/SAFLAX-",'Basis-Tabelle-Samen'!Q264,"-",'Basis-Tabelle-Samen'!J264,"-garden-to-go-portuguese.jpg")),
IF($C$1="Rumänisch - RO",HYPERLINK(CONCATENATE("https://www.saflax.de/0-WVK-Retail/Bilder-Pictures/SAFLAX-",'Basis-Tabelle-Samen'!Q264,"-",'Basis-Tabelle-Samen'!J264,"-garden-to-go-romanian.jpg")),
IF($C$1="Schwedisch - SE",HYPERLINK(CONCATENATE("https://www.saflax.de/0-WVK-Retail/Bilder-Pictures/SAFLAX-",'Basis-Tabelle-Samen'!Q264,"-",'Basis-Tabelle-Samen'!J264,"-garden-to-go-swedish.jpg")),
IF($C$1="Slowakisch - SK",HYPERLINK(CONCATENATE("https://www.saflax.de/0-WVK-Retail/Bilder-Pictures/SAFLAX-",'Basis-Tabelle-Samen'!Q264,"-",'Basis-Tabelle-Samen'!J264,"-garden-to-go-slovak.jpg")),
IF($C$1="Slowenisch - SI",HYPERLINK(CONCATENATE("https://www.saflax.de/0-WVK-Retail/Bilder-Pictures/SAFLAX-",'Basis-Tabelle-Samen'!Q264,"-",'Basis-Tabelle-Samen'!J264,"-garden-to-go-slovenian.jpg")),
IF($C$1="Spanisch - ES",HYPERLINK(CONCATENATE("https://www.saflax.de/0-WVK-Retail/Bilder-Pictures/SAFLAX-",'Basis-Tabelle-Samen'!Q264,"-",'Basis-Tabelle-Samen'!J264,"-garden-to-go-spanish.jpg")),
IF($C$1="Tschechisch - CZ",HYPERLINK(CONCATENATE("https://www.saflax.de/0-WVK-Retail/Bilder-Pictures/SAFLAX-",'Basis-Tabelle-Samen'!Q264,"-",'Basis-Tabelle-Samen'!J264,"-garden-to-go-czech.jpg")),
IF($C$1="Türkisch - TR",HYPERLINK(CONCATENATE("https://www.saflax.de/0-WVK-Retail/Bilder-Pictures/SAFLAX-",'Basis-Tabelle-Samen'!Q264,"-",'Basis-Tabelle-Samen'!J264,"-garden-to-go-turkish.jpg")),
IF($C$1="Ungarisch - HU",HYPERLINK(CONCATENATE("https://www.saflax.de/0-WVK-Retail/Bilder-Pictures/SAFLAX-",'Basis-Tabelle-Samen'!Q264,"-",'Basis-Tabelle-Samen'!J264,"-garden-to-go-hungarian.jpg")),
" ACHTUNG")))))))))))))))))))))))))))))</f>
        <v>https://www.saflax.de/0-WVK-Retail/Bilder-Pictures/SAFLAX-53310-miscanthus-sinensis-garden-to-go-english.jpg</v>
      </c>
      <c r="AP270" s="330" t="str">
        <f>IF(K270&lt;1,"",
IF($C$1="Bulgarisch - BG",HYPERLINK(CONCATENATE("https://www.saflax.de/0-WVK-Retail/Bilder-Pictures/SAFLAX-",'Basis-Tabelle-Samen'!T264,"-",'Basis-Tabelle-Samen'!J264,"-cultivation-set-bulgarian.jpg")),
IF($C$1="Dänisch - DK",HYPERLINK(CONCATENATE("https://www.saflax.de/0-WVK-Retail/Bilder-Pictures/SAFLAX-",'Basis-Tabelle-Samen'!T264,"-",'Basis-Tabelle-Samen'!J264,"-cultivation-set-danish.jpg")),
IF($C$1="Deutsch - DE",HYPERLINK(CONCATENATE("https://www.saflax.de/0-WVK-Retail/Bilder-Pictures/SAFLAX-",'Basis-Tabelle-Samen'!T264,"-",'Basis-Tabelle-Samen'!J264,"-cultivation-set-german.jpg")),
IF($C$1="Englisch - UK",HYPERLINK(CONCATENATE("https://www.saflax.de/0-WVK-Retail/Bilder-Pictures/SAFLAX-",'Basis-Tabelle-Samen'!T264,"-",'Basis-Tabelle-Samen'!J264,"-cultivation-set-english.jpg")),
IF($C$1="Estnisch - EE",HYPERLINK(CONCATENATE("https://www.saflax.de/0-WVK-Retail/Bilder-Pictures/SAFLAX-",'Basis-Tabelle-Samen'!T264,"-",'Basis-Tabelle-Samen'!J264,"-cultivation-set-estonian.jpg")),
IF($C$1="Finnisch - FI",HYPERLINK(CONCATENATE("https://www.saflax.de/0-WVK-Retail/Bilder-Pictures/SAFLAX-",'Basis-Tabelle-Samen'!T264,"-",'Basis-Tabelle-Samen'!J264,"-cultivation-set-finnish.jpg")),
IF($C$1="Französisch - FR",HYPERLINK(CONCATENATE("https://www.saflax.de/0-WVK-Retail/Bilder-Pictures/SAFLAX-",'Basis-Tabelle-Samen'!T264,"-",'Basis-Tabelle-Samen'!J264,"-cultivation-set-french.jpg")),
IF($C$1="Griechisch - GR",HYPERLINK(CONCATENATE("https://www.saflax.de/0-WVK-Retail/Bilder-Pictures/SAFLAX-",'Basis-Tabelle-Samen'!T264,"-",'Basis-Tabelle-Samen'!J264,"-cultivation-set-greek.jpg")),
IF($C$1="Irisch - IE",HYPERLINK(CONCATENATE("https://www.saflax.de/0-WVK-Retail/Bilder-Pictures/SAFLAX-",'Basis-Tabelle-Samen'!T264,"-",'Basis-Tabelle-Samen'!J264,"-cultivation-set-irish.jpg")),
IF($C$1="Isländisch - IS",HYPERLINK(CONCATENATE("https://www.saflax.de/0-WVK-Retail/Bilder-Pictures/SAFLAX-",'Basis-Tabelle-Samen'!T264,"-",'Basis-Tabelle-Samen'!J264,"-cultivation-set-icelandic.jpg")),
IF($C$1="Italienisch - IT",HYPERLINK(CONCATENATE("https://www.saflax.de/0-WVK-Retail/Bilder-Pictures/SAFLAX-",'Basis-Tabelle-Samen'!T264,"-",'Basis-Tabelle-Samen'!J264,"-cultivation-set-italian.jpg")),
IF($C$1="Japanisch - JP",HYPERLINK(CONCATENATE("https://www.saflax.de/0-WVK-Retail/Bilder-Pictures/SAFLAX-",'Basis-Tabelle-Samen'!T264,"-",'Basis-Tabelle-Samen'!J264,"-cultivation-set-japanese.jpg")),
IF($C$1="Kroatisch - HR",HYPERLINK(CONCATENATE("https://www.saflax.de/0-WVK-Retail/Bilder-Pictures/SAFLAX-",'Basis-Tabelle-Samen'!T264,"-",'Basis-Tabelle-Samen'!J264,"-cultivation-set-croatian.jpg")),
IF($C$1="Lettisch - LV",HYPERLINK(CONCATENATE("https://www.saflax.de/0-WVK-Retail/Bilder-Pictures/SAFLAX-",'Basis-Tabelle-Samen'!T264,"-",'Basis-Tabelle-Samen'!J264,"-cultivation-set-latvian.jpg")),
IF($C$1="Litauisch - LT",HYPERLINK(CONCATENATE("https://www.saflax.de/0-WVK-Retail/Bilder-Pictures/SAFLAX-",'Basis-Tabelle-Samen'!T264,"-",'Basis-Tabelle-Samen'!J264,"-cultivation-set-lithuanian.jpg")),
IF($C$1="Maltesisch - MT",HYPERLINK(CONCATENATE("https://www.saflax.de/0-WVK-Retail/Bilder-Pictures/SAFLAX-",'Basis-Tabelle-Samen'!T264,"-",'Basis-Tabelle-Samen'!J264,"-cultivation-set-maltese.jpg")),
IF($C$1="Niederländisch - NL",HYPERLINK(CONCATENATE("https://www.saflax.de/0-WVK-Retail/Bilder-Pictures/SAFLAX-",'Basis-Tabelle-Samen'!T264,"-",'Basis-Tabelle-Samen'!J264,"-cultivation-set-dutch.jpg")),
IF($C$1="Norwegisch - NO",HYPERLINK(CONCATENATE("https://www.saflax.de/0-WVK-Retail/Bilder-Pictures/SAFLAX-",'Basis-Tabelle-Samen'!T264,"-",'Basis-Tabelle-Samen'!J264,"-cultivation-set-nowegian.jpg")),
IF($C$1="Polnisch - PL",HYPERLINK(CONCATENATE("https://www.saflax.de/0-WVK-Retail/Bilder-Pictures/SAFLAX-",'Basis-Tabelle-Samen'!T264,"-",'Basis-Tabelle-Samen'!J264,"-cultivation-set-polish.jpg")),
IF($C$1="Portugiesisch - PT",HYPERLINK(CONCATENATE("https://www.saflax.de/0-WVK-Retail/Bilder-Pictures/SAFLAX-",'Basis-Tabelle-Samen'!T264,"-",'Basis-Tabelle-Samen'!J264,"-cultivation-set-portuguese.jpg")),
IF($C$1="Rumänisch - RO",HYPERLINK(CONCATENATE("https://www.saflax.de/0-WVK-Retail/Bilder-Pictures/SAFLAX-",'Basis-Tabelle-Samen'!T264,"-",'Basis-Tabelle-Samen'!J264,"-cultivation-set-romanian.jpg")),
IF($C$1="Schwedisch - SE",HYPERLINK(CONCATENATE("https://www.saflax.de/0-WVK-Retail/Bilder-Pictures/SAFLAX-",'Basis-Tabelle-Samen'!T264,"-",'Basis-Tabelle-Samen'!J264,"-cultivation-set-swedish.jpg")),
IF($C$1="Slowakisch - SK",HYPERLINK(CONCATENATE("https://www.saflax.de/0-WVK-Retail/Bilder-Pictures/SAFLAX-",'Basis-Tabelle-Samen'!T264,"-",'Basis-Tabelle-Samen'!J264,"-cultivation-set-slovak.jpg")),
IF($C$1="Slowenisch - SI",HYPERLINK(CONCATENATE("https://www.saflax.de/0-WVK-Retail/Bilder-Pictures/SAFLAX-",'Basis-Tabelle-Samen'!T264,"-",'Basis-Tabelle-Samen'!J264,"-cultivation-set-slovenian.jpg")),
IF($C$1="Spanisch - ES",HYPERLINK(CONCATENATE("https://www.saflax.de/0-WVK-Retail/Bilder-Pictures/SAFLAX-",'Basis-Tabelle-Samen'!T264,"-",'Basis-Tabelle-Samen'!J264,"-cultivation-set-spanish.jpg")),
IF($C$1="Tschechisch - CZ",HYPERLINK(CONCATENATE("https://www.saflax.de/0-WVK-Retail/Bilder-Pictures/SAFLAX-",'Basis-Tabelle-Samen'!T264,"-",'Basis-Tabelle-Samen'!J264,"-cultivation-set-czech.jpg")),
IF($C$1="Türkisch - TR",HYPERLINK(CONCATENATE("https://www.saflax.de/0-WVK-Retail/Bilder-Pictures/SAFLAX-",'Basis-Tabelle-Samen'!T264,"-",'Basis-Tabelle-Samen'!J264,"-cultivation-set-turkish.jpg")),
IF($C$1="Ungarisch - HU",HYPERLINK(CONCATENATE("https://www.saflax.de/0-WVK-Retail/Bilder-Pictures/SAFLAX-",'Basis-Tabelle-Samen'!T264,"-",'Basis-Tabelle-Samen'!J264,"-cultivation-set-hungarian.jpg")),
" ACHTUNG")))))))))))))))))))))))))))))</f>
        <v>https://www.saflax.de/0-WVK-Retail/Bilder-Pictures/SAFLAX-33310-miscanthus-sinensis-cultivation-set-english.jpg</v>
      </c>
      <c r="AQ270" s="330" t="str">
        <f>IF(L270&lt;1,"",
IF($C$1="Bulgarisch - BG",HYPERLINK(CONCATENATE("https://www.saflax.de/0-WVK-Retail/Bilder-Pictures/SAFLAX-",'Basis-Tabelle-Samen'!W264,"-",'Basis-Tabelle-Samen'!J264,"-garden-in-the-bag-bulgarian.jpg")),
IF($C$1="Dänisch - DK",HYPERLINK(CONCATENATE("https://www.saflax.de/0-WVK-Retail/Bilder-Pictures/SAFLAX-",'Basis-Tabelle-Samen'!W264,"-",'Basis-Tabelle-Samen'!J264,"-garden-in-the-bag-danish.jpg")),
IF($C$1="Deutsch - DE",HYPERLINK(CONCATENATE("https://www.saflax.de/0-WVK-Retail/Bilder-Pictures/SAFLAX-",'Basis-Tabelle-Samen'!W264,"-",'Basis-Tabelle-Samen'!J264,"-garden-in-the-bag-german.jpg")),
IF($C$1="Englisch - UK",HYPERLINK(CONCATENATE("https://www.saflax.de/0-WVK-Retail/Bilder-Pictures/SAFLAX-",'Basis-Tabelle-Samen'!W264,"-",'Basis-Tabelle-Samen'!J264,"-garden-in-the-bag-english.jpg")),
IF($C$1="Estnisch - EE",HYPERLINK(CONCATENATE("https://www.saflax.de/0-WVK-Retail/Bilder-Pictures/SAFLAX-",'Basis-Tabelle-Samen'!W264,"-",'Basis-Tabelle-Samen'!J264,"-garden-in-the-bag-estonian.jpg")),
IF($C$1="Finnisch - FI",HYPERLINK(CONCATENATE("https://www.saflax.de/0-WVK-Retail/Bilder-Pictures/SAFLAX-",'Basis-Tabelle-Samen'!W264,"-",'Basis-Tabelle-Samen'!J264,"-garden-in-the-bag-finnish.jpg")),
IF($C$1="Französisch - FR",HYPERLINK(CONCATENATE("https://www.saflax.de/0-WVK-Retail/Bilder-Pictures/SAFLAX-",'Basis-Tabelle-Samen'!W264,"-",'Basis-Tabelle-Samen'!J264,"-garden-in-the-bag-french.jpg")),
IF($C$1="Griechisch - GR",HYPERLINK(CONCATENATE("https://www.saflax.de/0-WVK-Retail/Bilder-Pictures/SAFLAX-",'Basis-Tabelle-Samen'!W264,"-",'Basis-Tabelle-Samen'!J264,"-garden-in-the-bag-greek.jpg")),
IF($C$1="Irisch - IE",HYPERLINK(CONCATENATE("https://www.saflax.de/0-WVK-Retail/Bilder-Pictures/SAFLAX-",'Basis-Tabelle-Samen'!W264,"-",'Basis-Tabelle-Samen'!J264,"-garden-in-the-bag-irish.jpg")),
IF($C$1="Isländisch - IS",HYPERLINK(CONCATENATE("https://www.saflax.de/0-WVK-Retail/Bilder-Pictures/SAFLAX-",'Basis-Tabelle-Samen'!W264,"-",'Basis-Tabelle-Samen'!J264,"-garden-in-the-bag-icelandic.jpg")),
IF($C$1="Italienisch - IT",HYPERLINK(CONCATENATE("https://www.saflax.de/0-WVK-Retail/Bilder-Pictures/SAFLAX-",'Basis-Tabelle-Samen'!W264,"-",'Basis-Tabelle-Samen'!J264,"-garden-in-the-bag-italian.jpg")),
IF($C$1="Japanisch - JP",HYPERLINK(CONCATENATE("https://www.saflax.de/0-WVK-Retail/Bilder-Pictures/SAFLAX-",'Basis-Tabelle-Samen'!W264,"-",'Basis-Tabelle-Samen'!J264,"-garden-in-the-bag-japanese.jpg")),
IF($C$1="Kroatisch - HR",HYPERLINK(CONCATENATE("https://www.saflax.de/0-WVK-Retail/Bilder-Pictures/SAFLAX-",'Basis-Tabelle-Samen'!W264,"-",'Basis-Tabelle-Samen'!J264,"-garden-in-the-bag-croatian.jpg")),
IF($C$1="Lettisch - LV",HYPERLINK(CONCATENATE("https://www.saflax.de/0-WVK-Retail/Bilder-Pictures/SAFLAX-",'Basis-Tabelle-Samen'!W264,"-",'Basis-Tabelle-Samen'!J264,"-garden-in-the-bag-latvian.jpg")),
IF($C$1="Litauisch - LT",HYPERLINK(CONCATENATE("https://www.saflax.de/0-WVK-Retail/Bilder-Pictures/SAFLAX-",'Basis-Tabelle-Samen'!W264,"-",'Basis-Tabelle-Samen'!J264,"-garden-in-the-bag-lithuanian.jpg")),
IF($C$1="Maltesisch - MT",HYPERLINK(CONCATENATE("https://www.saflax.de/0-WVK-Retail/Bilder-Pictures/SAFLAX-",'Basis-Tabelle-Samen'!W264,"-",'Basis-Tabelle-Samen'!J264,"-garden-in-the-bag-maltese.jpg")),
IF($C$1="Niederländisch - NL",HYPERLINK(CONCATENATE("https://www.saflax.de/0-WVK-Retail/Bilder-Pictures/SAFLAX-",'Basis-Tabelle-Samen'!W264,"-",'Basis-Tabelle-Samen'!J264,"-garden-in-the-bag-dutch.jpg")),
IF($C$1="Norwegisch - NO",HYPERLINK(CONCATENATE("https://www.saflax.de/0-WVK-Retail/Bilder-Pictures/SAFLAX-",'Basis-Tabelle-Samen'!W264,"-",'Basis-Tabelle-Samen'!J264,"-garden-in-the-bag-nowegian.jpg")),
IF($C$1="Polnisch - PL",HYPERLINK(CONCATENATE("https://www.saflax.de/0-WVK-Retail/Bilder-Pictures/SAFLAX-",'Basis-Tabelle-Samen'!W264,"-",'Basis-Tabelle-Samen'!J264,"-garden-in-the-bag-polish.jpg")),
IF($C$1="Portugiesisch - PT",HYPERLINK(CONCATENATE("https://www.saflax.de/0-WVK-Retail/Bilder-Pictures/SAFLAX-",'Basis-Tabelle-Samen'!W264,"-",'Basis-Tabelle-Samen'!J264,"-garden-in-the-bag-portuguese.jpg")),
IF($C$1="Rumänisch - RO",HYPERLINK(CONCATENATE("https://www.saflax.de/0-WVK-Retail/Bilder-Pictures/SAFLAX-",'Basis-Tabelle-Samen'!W264,"-",'Basis-Tabelle-Samen'!J264,"-garden-in-the-bag-romanian.jpg")),
IF($C$1="Schwedisch - SE",HYPERLINK(CONCATENATE("https://www.saflax.de/0-WVK-Retail/Bilder-Pictures/SAFLAX-",'Basis-Tabelle-Samen'!W264,"-",'Basis-Tabelle-Samen'!J264,"-garden-in-the-bag-swedish.jpg")),
IF($C$1="Slowakisch - SK",HYPERLINK(CONCATENATE("https://www.saflax.de/0-WVK-Retail/Bilder-Pictures/SAFLAX-",'Basis-Tabelle-Samen'!W264,"-",'Basis-Tabelle-Samen'!J264,"-garden-in-the-bag-slovak.jpg")),
IF($C$1="Slowenisch - SI",HYPERLINK(CONCATENATE("https://www.saflax.de/0-WVK-Retail/Bilder-Pictures/SAFLAX-",'Basis-Tabelle-Samen'!W264,"-",'Basis-Tabelle-Samen'!J264,"-garden-in-the-bag-slovenian.jpg")),
IF($C$1="Spanisch - ES",HYPERLINK(CONCATENATE("https://www.saflax.de/0-WVK-Retail/Bilder-Pictures/SAFLAX-",'Basis-Tabelle-Samen'!W264,"-",'Basis-Tabelle-Samen'!J264,"-garden-in-the-bag-spanish.jpg")),
IF($C$1="Tschechisch - CZ",HYPERLINK(CONCATENATE("https://www.saflax.de/0-WVK-Retail/Bilder-Pictures/SAFLAX-",'Basis-Tabelle-Samen'!W264,"-",'Basis-Tabelle-Samen'!J264,"-garden-in-the-bag-czech.jpg")),
IF($C$1="Türkisch - TR",HYPERLINK(CONCATENATE("https://www.saflax.de/0-WVK-Retail/Bilder-Pictures/SAFLAX-",'Basis-Tabelle-Samen'!W264,"-",'Basis-Tabelle-Samen'!J264,"-garden-in-the-bag-turkish.jpg")),
IF($C$1="Ungarisch - HU",HYPERLINK(CONCATENATE("https://www.saflax.de/0-WVK-Retail/Bilder-Pictures/SAFLAX-",'Basis-Tabelle-Samen'!W264,"-",'Basis-Tabelle-Samen'!J264,"-garden-in-the-bag-hungarian.jpg")),
" ACHTUNG")))))))))))))))))))))))))))))</f>
        <v>https://www.saflax.de/0-WVK-Retail/Bilder-Pictures/SAFLAX-63310-miscanthus-sinensis-garden-in-the-bag-english.jpg</v>
      </c>
    </row>
    <row r="271" spans="1:43" ht="17.100000000000001" customHeight="1" x14ac:dyDescent="0.2">
      <c r="A271" s="318" t="str">
        <f>IF('Basis-Tabelle-Samen'!A268="","",IF($C$1="Deutsch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71" s="319" t="str">
        <f>'Basis-Tabelle-Samen'!I268</f>
        <v>Stipa gigantea</v>
      </c>
      <c r="C271" s="316" t="str">
        <f>IF($C$1="Bulgarisch - BG",'Basis-Tabelle-Samen'!Z268,
IF($C$1="Dänisch - DK",'Basis-Tabelle-Samen'!AA268,
IF($C$1="Deutsch - DE",'Basis-Tabelle-Samen'!AB268,
IF($C$1="Englisch - UK",'Basis-Tabelle-Samen'!AC268,
IF($C$1="Estnisch - EE",'Basis-Tabelle-Samen'!AD268,
IF($C$1="Finnisch - FI",'Basis-Tabelle-Samen'!AE268,
IF($C$1="Französisch - FR",'Basis-Tabelle-Samen'!AF268,
IF($C$1="Griechisch - GR",'Basis-Tabelle-Samen'!AG268,
IF($C$1="Irisch - IE",'Basis-Tabelle-Samen'!AH268,
IF($C$1="Isländisch - IS",'Basis-Tabelle-Samen'!AI268,
IF($C$1="Italienisch - IT",'Basis-Tabelle-Samen'!AJ268,
IF($C$1="Japanisch - JP",'Basis-Tabelle-Samen'!AK268,
IF($C$1="Kroatisch - HR",'Basis-Tabelle-Samen'!AL268,
IF($C$1="Lettisch - LV",'Basis-Tabelle-Samen'!AM268,
IF($C$1="Litauisch - LT",'Basis-Tabelle-Samen'!AN268,
IF($C$1="Maltesisch - MT",'Basis-Tabelle-Samen'!AO268,
IF($C$1="Niederländisch - NL",'Basis-Tabelle-Samen'!AP268,
IF($C$1="Norwegisch - NO",'Basis-Tabelle-Samen'!AQ268,
IF($C$1="Polnisch - PL",'Basis-Tabelle-Samen'!AR268,
IF($C$1="Portugiesisch - PT",'Basis-Tabelle-Samen'!AS268,
IF($C$1="Rumänisch - RO",'Basis-Tabelle-Samen'!AT268,
IF($C$1="Schwedisch - SE",'Basis-Tabelle-Samen'!AU268,
IF($C$1="Slowakisch - SK",'Basis-Tabelle-Samen'!AV268,
IF($C$1="Slowenisch - SI",'Basis-Tabelle-Samen'!AW268,
IF($C$1="Spanisch - ES",'Basis-Tabelle-Samen'!AX268,
IF($C$1="Tschechisch - CZ",'Basis-Tabelle-Samen'!AY268,
IF($C$1="Türkisch - TR",'Basis-Tabelle-Samen'!AZ268,
IF($C$1="Ungarisch - HU",'Basis-Tabelle-Samen'!BA268,
" ACHTUNG"))))))))))))))))))))))))))))</f>
        <v>Giant Feather Grass</v>
      </c>
      <c r="D271" s="320">
        <f>'Basis-Tabelle-Samen'!F268</f>
        <v>10</v>
      </c>
      <c r="E271" s="321" t="str">
        <f>'Basis-Tabelle-Samen'!H268</f>
        <v>7 %</v>
      </c>
      <c r="F271" s="322" t="str">
        <f>IF('Basis-Tabelle-Samen'!G268="","",'Basis-Tabelle-Samen'!G268)</f>
        <v>06</v>
      </c>
      <c r="G271" s="320">
        <f>'Basis-Tabelle-Samen'!C268</f>
        <v>13314</v>
      </c>
      <c r="H271" s="323">
        <f>'Basis-Tabelle-Samen'!D268</f>
        <v>4055473133140</v>
      </c>
      <c r="I271" s="324">
        <f>'Basis-Tabelle-Samen'!E268</f>
        <v>1.85</v>
      </c>
      <c r="J271" s="325">
        <f t="shared" si="4"/>
        <v>12</v>
      </c>
      <c r="K271" s="326">
        <f>'Basis-Tabelle-Samen'!K268</f>
        <v>73314</v>
      </c>
      <c r="L271" s="323">
        <f>'Basis-Tabelle-Samen'!L268</f>
        <v>4055473733142</v>
      </c>
      <c r="M271" s="324">
        <f>'Basis-Tabelle-Samen'!M268</f>
        <v>2.4500000000000002</v>
      </c>
      <c r="N271" s="326">
        <f>IF(K271&lt;1,"",'3'!$I$15)</f>
        <v>15</v>
      </c>
      <c r="O271" s="327">
        <f>IF(K271&lt;1,"",'3'!$J$11)</f>
        <v>90</v>
      </c>
      <c r="P271" s="326">
        <f>'Basis-Tabelle-Samen'!N268</f>
        <v>83314</v>
      </c>
      <c r="Q271" s="323">
        <f>'Basis-Tabelle-Samen'!O268</f>
        <v>4055473833149</v>
      </c>
      <c r="R271" s="328">
        <f>'Basis-Tabelle-Samen'!P268</f>
        <v>3.75</v>
      </c>
      <c r="S271" s="326">
        <f>IF(R271&lt;1,"",'3'!$M$15)</f>
        <v>18</v>
      </c>
      <c r="T271" s="327">
        <f>IF(R271&lt;1,"",'3'!$N$11)</f>
        <v>72</v>
      </c>
      <c r="U271" s="326">
        <f>'Basis-Tabelle-Samen'!Q268</f>
        <v>53314</v>
      </c>
      <c r="V271" s="323">
        <f>'Basis-Tabelle-Samen'!R268</f>
        <v>4055473533148</v>
      </c>
      <c r="W271" s="324">
        <f>'Basis-Tabelle-Samen'!S268</f>
        <v>4.95</v>
      </c>
      <c r="X271" s="326">
        <f>IF(U271&lt;1,"",'3'!$Q$15)</f>
        <v>6</v>
      </c>
      <c r="Y271" s="327">
        <f>IF(U271&lt;1,"",'3'!$R$11)</f>
        <v>24</v>
      </c>
      <c r="Z271" s="326">
        <f>'Basis-Tabelle-Samen'!T268</f>
        <v>33314</v>
      </c>
      <c r="AA271" s="323">
        <f>'Basis-Tabelle-Samen'!U268</f>
        <v>4055473333144</v>
      </c>
      <c r="AB271" s="324">
        <f>'Basis-Tabelle-Samen'!V268</f>
        <v>6.75</v>
      </c>
      <c r="AC271" s="326">
        <f>IF(Z271&lt;1,"",'3'!$U$15)</f>
        <v>6</v>
      </c>
      <c r="AD271" s="327">
        <f>IF(Z271&lt;1,"",'3'!$V$11)</f>
        <v>24</v>
      </c>
      <c r="AE271" s="326">
        <f>'Basis-Tabelle-Samen'!W268</f>
        <v>63314</v>
      </c>
      <c r="AF271" s="323">
        <f>'Basis-Tabelle-Samen'!X268</f>
        <v>4055473633145</v>
      </c>
      <c r="AG271" s="324">
        <f>'Basis-Tabelle-Samen'!Y268</f>
        <v>2.95</v>
      </c>
      <c r="AH271" s="326">
        <f>IF(AE271&lt;1,"",'3'!$Y$15)</f>
        <v>8</v>
      </c>
      <c r="AI271" s="327">
        <f>IF(AE271&lt;1,"",'3'!$Z$11)</f>
        <v>64</v>
      </c>
      <c r="AJ271" s="315"/>
      <c r="AK271" s="316" t="str">
        <f>IF(G271&lt;1,"",
IF($C$1="Bulgarisch - BG",HYPERLINK(CONCATENATE("https://www.saflax.de/0-WVK-Retail/Bilder-Pictures/SAFLAX-",'Basis-Tabelle-Samen'!C268,"-",'Basis-Tabelle-Samen'!J268,"-seed-package-front-cr-bulgarian.jpg")),
IF($C$1="Dänisch - DK",HYPERLINK(CONCATENATE("https://www.saflax.de/0-WVK-Retail/Bilder-Pictures/SAFLAX-",'Basis-Tabelle-Samen'!C268,"-",'Basis-Tabelle-Samen'!J268,"-seed-package-front-cr-danish.jpg")),
IF($C$1="Deutsch - DE",HYPERLINK(CONCATENATE("https://www.saflax.de/0-WVK-Retail/Bilder-Pictures/SAFLAX-",'Basis-Tabelle-Samen'!C268,"-",'Basis-Tabelle-Samen'!J268,"-seed-package-front-cr-german.jpg")),
IF($C$1="Englisch - UK",HYPERLINK(CONCATENATE("https://www.saflax.de/0-WVK-Retail/Bilder-Pictures/SAFLAX-",'Basis-Tabelle-Samen'!C268,"-",'Basis-Tabelle-Samen'!J268,"-seed-package-front-cr-english.jpg")),
IF($C$1="Estnisch - EE",HYPERLINK(CONCATENATE("https://www.saflax.de/0-WVK-Retail/Bilder-Pictures/SAFLAX-",'Basis-Tabelle-Samen'!C268,"-",'Basis-Tabelle-Samen'!J268,"-seed-package-front-cr-estonian.jpg")),
IF($C$1="Finnisch - FI",HYPERLINK(CONCATENATE("https://www.saflax.de/0-WVK-Retail/Bilder-Pictures/SAFLAX-",'Basis-Tabelle-Samen'!C268,"-",'Basis-Tabelle-Samen'!J268,"-seed-package-front-cr-finnish.jpg")),
IF($C$1="Französisch - FR",HYPERLINK(CONCATENATE("https://www.saflax.de/0-WVK-Retail/Bilder-Pictures/SAFLAX-",'Basis-Tabelle-Samen'!C268,"-",'Basis-Tabelle-Samen'!J268,"-seed-package-front-cr-french.jpg")),
IF($C$1="Griechisch - GR",HYPERLINK(CONCATENATE("https://www.saflax.de/0-WVK-Retail/Bilder-Pictures/SAFLAX-",'Basis-Tabelle-Samen'!C268,"-",'Basis-Tabelle-Samen'!J268,"-seed-package-front-cr-greek.jpg")),
IF($C$1="Irisch - IE",HYPERLINK(CONCATENATE("https://www.saflax.de/0-WVK-Retail/Bilder-Pictures/SAFLAX-",'Basis-Tabelle-Samen'!C268,"-",'Basis-Tabelle-Samen'!J268,"-seed-package-front-cr-irish.jpg")),
IF($C$1="Isländisch - IS",HYPERLINK(CONCATENATE("https://www.saflax.de/0-WVK-Retail/Bilder-Pictures/SAFLAX-",'Basis-Tabelle-Samen'!C268,"-",'Basis-Tabelle-Samen'!J268,"-seed-package-front-cr-icelandic.jpg")),
IF($C$1="Italienisch - IT",HYPERLINK(CONCATENATE("https://www.saflax.de/0-WVK-Retail/Bilder-Pictures/SAFLAX-",'Basis-Tabelle-Samen'!C268,"-",'Basis-Tabelle-Samen'!J268,"-seed-package-front-cr-italian.jpg")),
IF($C$1="Japanisch - JP",HYPERLINK(CONCATENATE("https://www.saflax.de/0-WVK-Retail/Bilder-Pictures/SAFLAX-",'Basis-Tabelle-Samen'!C268,"-",'Basis-Tabelle-Samen'!J268,"-seed-package-front-cr-japanese.jpg")),
IF($C$1="Kroatisch - HR",HYPERLINK(CONCATENATE("https://www.saflax.de/0-WVK-Retail/Bilder-Pictures/SAFLAX-",'Basis-Tabelle-Samen'!C268,"-",'Basis-Tabelle-Samen'!J268,"-seed-package-front-cr-croatian.jpg")),
IF($C$1="Lettisch - LV",HYPERLINK(CONCATENATE("https://www.saflax.de/0-WVK-Retail/Bilder-Pictures/SAFLAX-",'Basis-Tabelle-Samen'!C268,"-",'Basis-Tabelle-Samen'!J268,"-seed-package-front-cr-latvian.jpg")),
IF($C$1="Litauisch - LT",HYPERLINK(CONCATENATE("https://www.saflax.de/0-WVK-Retail/Bilder-Pictures/SAFLAX-",'Basis-Tabelle-Samen'!C268,"-",'Basis-Tabelle-Samen'!J268,"-seed-package-front-cr-lithuanian.jpg")),
IF($C$1="Maltesisch - MT",HYPERLINK(CONCATENATE("https://www.saflax.de/0-WVK-Retail/Bilder-Pictures/SAFLAX-",'Basis-Tabelle-Samen'!C268,"-",'Basis-Tabelle-Samen'!J268,"-seed-package-front-cr-maltese.jpg")),
IF($C$1="Niederländisch - NL",HYPERLINK(CONCATENATE("https://www.saflax.de/0-WVK-Retail/Bilder-Pictures/SAFLAX-",'Basis-Tabelle-Samen'!C268,"-",'Basis-Tabelle-Samen'!J268,"-seed-package-front-cr-dutch.jpg")),
IF($C$1="Norwegisch - NO",HYPERLINK(CONCATENATE("https://www.saflax.de/0-WVK-Retail/Bilder-Pictures/SAFLAX-",'Basis-Tabelle-Samen'!C268,"-",'Basis-Tabelle-Samen'!J268,"-seed-package-front-cr-nowegian.jpg")),
IF($C$1="Polnisch - PL",HYPERLINK(CONCATENATE("https://www.saflax.de/0-WVK-Retail/Bilder-Pictures/SAFLAX-",'Basis-Tabelle-Samen'!C268,"-",'Basis-Tabelle-Samen'!J268,"-seed-package-front-cr-polish.jpg")),
IF($C$1="Portugiesisch - PT",HYPERLINK(CONCATENATE("https://www.saflax.de/0-WVK-Retail/Bilder-Pictures/SAFLAX-",'Basis-Tabelle-Samen'!C268,"-",'Basis-Tabelle-Samen'!J268,"-seed-package-front-cr-portuguese.jpg")),
IF($C$1="Rumänisch - RO",HYPERLINK(CONCATENATE("https://www.saflax.de/0-WVK-Retail/Bilder-Pictures/SAFLAX-",'Basis-Tabelle-Samen'!C268,"-",'Basis-Tabelle-Samen'!J268,"-seed-package-front-cr-romanian.jpg")),
IF($C$1="Schwedisch - SE",HYPERLINK(CONCATENATE("https://www.saflax.de/0-WVK-Retail/Bilder-Pictures/SAFLAX-",'Basis-Tabelle-Samen'!C268,"-",'Basis-Tabelle-Samen'!J268,"-seed-package-front-cr-swedish.jpg")),
IF($C$1="Slowakisch - SK",HYPERLINK(CONCATENATE("https://www.saflax.de/0-WVK-Retail/Bilder-Pictures/SAFLAX-",'Basis-Tabelle-Samen'!C268,"-",'Basis-Tabelle-Samen'!J268,"-seed-package-front-cr-slovak.jpg")),
IF($C$1="Slowenisch - SI",HYPERLINK(CONCATENATE("https://www.saflax.de/0-WVK-Retail/Bilder-Pictures/SAFLAX-",'Basis-Tabelle-Samen'!C268,"-",'Basis-Tabelle-Samen'!J268,"-seed-package-front-cr-slovenian.jpg")),
IF($C$1="Spanisch - ES",HYPERLINK(CONCATENATE("https://www.saflax.de/0-WVK-Retail/Bilder-Pictures/SAFLAX-",'Basis-Tabelle-Samen'!C268,"-",'Basis-Tabelle-Samen'!J268,"-seed-package-front-cr-spanish.jpg")),
IF($C$1="Tschechisch - CZ",HYPERLINK(CONCATENATE("https://www.saflax.de/0-WVK-Retail/Bilder-Pictures/SAFLAX-",'Basis-Tabelle-Samen'!C268,"-",'Basis-Tabelle-Samen'!J268,"-seed-package-front-cr-czech.jpg")),
IF($C$1="Türkisch - TR",HYPERLINK(CONCATENATE("https://www.saflax.de/0-WVK-Retail/Bilder-Pictures/SAFLAX-",'Basis-Tabelle-Samen'!C268,"-",'Basis-Tabelle-Samen'!J268,"-seed-package-front-cr-turkish.jpg")),
IF($C$1="Ungarisch - HU",HYPERLINK(CONCATENATE("https://www.saflax.de/0-WVK-Retail/Bilder-Pictures/SAFLAX-",'Basis-Tabelle-Samen'!C268,"-",'Basis-Tabelle-Samen'!J268,"-seed-package-front-cr-hungarian.jpg")),
" ACHTUNG")))))))))))))))))))))))))))))</f>
        <v>https://www.saflax.de/0-WVK-Retail/Bilder-Pictures/SAFLAX-13314-stipa-gigantea-seed-package-front-cr-english.jpg</v>
      </c>
      <c r="AL271" s="330" t="str">
        <f>IF(G271&lt;1,"",
IF($C$1="Bulgarisch - BG",HYPERLINK(CONCATENATE("https://www.saflax.de/0-WVK-Retail/Bilder-Pictures/SAFLAX-",'Basis-Tabelle-Samen'!C268,"-",'Basis-Tabelle-Samen'!J268,"-seed-package-back-cr-bulgarian.jpg")),
IF($C$1="Dänisch - DK",HYPERLINK(CONCATENATE("https://www.saflax.de/0-WVK-Retail/Bilder-Pictures/SAFLAX-",'Basis-Tabelle-Samen'!C268,"-",'Basis-Tabelle-Samen'!J268,"-seed-package-back-cr-danish.jpg")),
IF($C$1="Deutsch - DE",HYPERLINK(CONCATENATE("https://www.saflax.de/0-WVK-Retail/Bilder-Pictures/SAFLAX-",'Basis-Tabelle-Samen'!C268,"-",'Basis-Tabelle-Samen'!J268,"-seed-package-back-cr-german.jpg")),
IF($C$1="Englisch - UK",HYPERLINK(CONCATENATE("https://www.saflax.de/0-WVK-Retail/Bilder-Pictures/SAFLAX-",'Basis-Tabelle-Samen'!C268,"-",'Basis-Tabelle-Samen'!J268,"-seed-package-back-cr-english.jpg")),
IF($C$1="Estnisch - EE",HYPERLINK(CONCATENATE("https://www.saflax.de/0-WVK-Retail/Bilder-Pictures/SAFLAX-",'Basis-Tabelle-Samen'!C268,"-",'Basis-Tabelle-Samen'!J268,"-seed-package-back-cr-estonian.jpg")),
IF($C$1="Finnisch - FI",HYPERLINK(CONCATENATE("https://www.saflax.de/0-WVK-Retail/Bilder-Pictures/SAFLAX-",'Basis-Tabelle-Samen'!C268,"-",'Basis-Tabelle-Samen'!J268,"-seed-package-back-cr-finnish.jpg")),
IF($C$1="Französisch - FR",HYPERLINK(CONCATENATE("https://www.saflax.de/0-WVK-Retail/Bilder-Pictures/SAFLAX-",'Basis-Tabelle-Samen'!C268,"-",'Basis-Tabelle-Samen'!J268,"-seed-package-back-cr-french.jpg")),
IF($C$1="Griechisch - GR",HYPERLINK(CONCATENATE("https://www.saflax.de/0-WVK-Retail/Bilder-Pictures/SAFLAX-",'Basis-Tabelle-Samen'!C268,"-",'Basis-Tabelle-Samen'!J268,"-seed-package-back-cr-greek.jpg")),
IF($C$1="Irisch - IE",HYPERLINK(CONCATENATE("https://www.saflax.de/0-WVK-Retail/Bilder-Pictures/SAFLAX-",'Basis-Tabelle-Samen'!C268,"-",'Basis-Tabelle-Samen'!J268,"-seed-package-back-cr-irish.jpg")),
IF($C$1="Isländisch - IS",HYPERLINK(CONCATENATE("https://www.saflax.de/0-WVK-Retail/Bilder-Pictures/SAFLAX-",'Basis-Tabelle-Samen'!C268,"-",'Basis-Tabelle-Samen'!J268,"-seed-package-back-cr-icelandic.jpg")),
IF($C$1="Italienisch - IT",HYPERLINK(CONCATENATE("https://www.saflax.de/0-WVK-Retail/Bilder-Pictures/SAFLAX-",'Basis-Tabelle-Samen'!C268,"-",'Basis-Tabelle-Samen'!J268,"-seed-package-back-cr-italian.jpg")),
IF($C$1="Japanisch - JP",HYPERLINK(CONCATENATE("https://www.saflax.de/0-WVK-Retail/Bilder-Pictures/SAFLAX-",'Basis-Tabelle-Samen'!C268,"-",'Basis-Tabelle-Samen'!J268,"-seed-package-back-cr-japanese.jpg")),
IF($C$1="Kroatisch - HR",HYPERLINK(CONCATENATE("https://www.saflax.de/0-WVK-Retail/Bilder-Pictures/SAFLAX-",'Basis-Tabelle-Samen'!C268,"-",'Basis-Tabelle-Samen'!J268,"-seed-package-back-cr-croatian.jpg")),
IF($C$1="Lettisch - LV",HYPERLINK(CONCATENATE("https://www.saflax.de/0-WVK-Retail/Bilder-Pictures/SAFLAX-",'Basis-Tabelle-Samen'!C268,"-",'Basis-Tabelle-Samen'!J268,"-seed-package-back-cr-latvian.jpg")),
IF($C$1="Litauisch - LT",HYPERLINK(CONCATENATE("https://www.saflax.de/0-WVK-Retail/Bilder-Pictures/SAFLAX-",'Basis-Tabelle-Samen'!C268,"-",'Basis-Tabelle-Samen'!J268,"-seed-package-back-cr-lithuanian.jpg")),
IF($C$1="Maltesisch - MT",HYPERLINK(CONCATENATE("https://www.saflax.de/0-WVK-Retail/Bilder-Pictures/SAFLAX-",'Basis-Tabelle-Samen'!C268,"-",'Basis-Tabelle-Samen'!J268,"-seed-package-back-cr-maltese.jpg")),
IF($C$1="Niederländisch - NL",HYPERLINK(CONCATENATE("https://www.saflax.de/0-WVK-Retail/Bilder-Pictures/SAFLAX-",'Basis-Tabelle-Samen'!C268,"-",'Basis-Tabelle-Samen'!J268,"-seed-package-back-cr-dutch.jpg")),
IF($C$1="Norwegisch - NO",HYPERLINK(CONCATENATE("https://www.saflax.de/0-WVK-Retail/Bilder-Pictures/SAFLAX-",'Basis-Tabelle-Samen'!C268,"-",'Basis-Tabelle-Samen'!J268,"-seed-package-back-cr-nowegian.jpg")),
IF($C$1="Polnisch - PL",HYPERLINK(CONCATENATE("https://www.saflax.de/0-WVK-Retail/Bilder-Pictures/SAFLAX-",'Basis-Tabelle-Samen'!C268,"-",'Basis-Tabelle-Samen'!J268,"-seed-package-back-cr-polish.jpg")),
IF($C$1="Portugiesisch - PT",HYPERLINK(CONCATENATE("https://www.saflax.de/0-WVK-Retail/Bilder-Pictures/SAFLAX-",'Basis-Tabelle-Samen'!C268,"-",'Basis-Tabelle-Samen'!J268,"-seed-package-back-cr-portuguese.jpg")),
IF($C$1="Rumänisch - RO",HYPERLINK(CONCATENATE("https://www.saflax.de/0-WVK-Retail/Bilder-Pictures/SAFLAX-",'Basis-Tabelle-Samen'!C268,"-",'Basis-Tabelle-Samen'!J268,"-seed-package-back-cr-romanian.jpg")),
IF($C$1="Schwedisch - SE",HYPERLINK(CONCATENATE("https://www.saflax.de/0-WVK-Retail/Bilder-Pictures/SAFLAX-",'Basis-Tabelle-Samen'!C268,"-",'Basis-Tabelle-Samen'!J268,"-seed-package-back-cr-swedish.jpg")),
IF($C$1="Slowakisch - SK",HYPERLINK(CONCATENATE("https://www.saflax.de/0-WVK-Retail/Bilder-Pictures/SAFLAX-",'Basis-Tabelle-Samen'!C268,"-",'Basis-Tabelle-Samen'!J268,"-seed-package-back-cr-slovak.jpg")),
IF($C$1="Slowenisch - SI",HYPERLINK(CONCATENATE("https://www.saflax.de/0-WVK-Retail/Bilder-Pictures/SAFLAX-",'Basis-Tabelle-Samen'!C268,"-",'Basis-Tabelle-Samen'!J268,"-seed-package-back-cr-slovenian.jpg")),
IF($C$1="Spanisch - ES",HYPERLINK(CONCATENATE("https://www.saflax.de/0-WVK-Retail/Bilder-Pictures/SAFLAX-",'Basis-Tabelle-Samen'!C268,"-",'Basis-Tabelle-Samen'!J268,"-seed-package-back-cr-spanish.jpg")),
IF($C$1="Tschechisch - CZ",HYPERLINK(CONCATENATE("https://www.saflax.de/0-WVK-Retail/Bilder-Pictures/SAFLAX-",'Basis-Tabelle-Samen'!C268,"-",'Basis-Tabelle-Samen'!J268,"-seed-package-back-cr-czech.jpg")),
IF($C$1="Türkisch - TR",HYPERLINK(CONCATENATE("https://www.saflax.de/0-WVK-Retail/Bilder-Pictures/SAFLAX-",'Basis-Tabelle-Samen'!C268,"-",'Basis-Tabelle-Samen'!J268,"-seed-package-back-cr-turkish.jpg")),
IF($C$1="Ungarisch - HU",HYPERLINK(CONCATENATE("https://www.saflax.de/0-WVK-Retail/Bilder-Pictures/SAFLAX-",'Basis-Tabelle-Samen'!C268,"-",'Basis-Tabelle-Samen'!J268,"-seed-package-back-cr-hungarian.jpg")),
" ACHTUNG")))))))))))))))))))))))))))))</f>
        <v>https://www.saflax.de/0-WVK-Retail/Bilder-Pictures/SAFLAX-13314-stipa-gigantea-seed-package-back-cr-english.jpg</v>
      </c>
      <c r="AM271" s="330" t="str">
        <f>IF(H271&lt;1,"",
IF($C$1="Bulgarisch - BG",HYPERLINK(CONCATENATE("https://www.saflax.de/0-WVK-Retail/Bilder-Pictures/SAFLAX-",'Basis-Tabelle-Samen'!K268,"-",'Basis-Tabelle-Samen'!J268,"-garden-to-go-mini-bulgarian.jpg")),
IF($C$1="Dänisch - DK",HYPERLINK(CONCATENATE("https://www.saflax.de/0-WVK-Retail/Bilder-Pictures/SAFLAX-",'Basis-Tabelle-Samen'!K268,"-",'Basis-Tabelle-Samen'!J268,"-garden-to-go-mini-danish.jpg")),
IF($C$1="Deutsch - DE",HYPERLINK(CONCATENATE("https://www.saflax.de/0-WVK-Retail/Bilder-Pictures/SAFLAX-",'Basis-Tabelle-Samen'!K268,"-",'Basis-Tabelle-Samen'!J268,"-garden-to-go-mini-german.jpg")),
IF($C$1="Englisch - UK",HYPERLINK(CONCATENATE("https://www.saflax.de/0-WVK-Retail/Bilder-Pictures/SAFLAX-",'Basis-Tabelle-Samen'!K268,"-",'Basis-Tabelle-Samen'!J268,"-garden-to-go-mini-english.jpg")),
IF($C$1="Estnisch - EE",HYPERLINK(CONCATENATE("https://www.saflax.de/0-WVK-Retail/Bilder-Pictures/SAFLAX-",'Basis-Tabelle-Samen'!K268,"-",'Basis-Tabelle-Samen'!J268,"-garden-to-go-mini-estonian.jpg")),
IF($C$1="Finnisch - FI",HYPERLINK(CONCATENATE("https://www.saflax.de/0-WVK-Retail/Bilder-Pictures/SAFLAX-",'Basis-Tabelle-Samen'!K268,"-",'Basis-Tabelle-Samen'!J268,"-garden-to-go-mini-finnish.jpg")),
IF($C$1="Französisch - FR",HYPERLINK(CONCATENATE("https://www.saflax.de/0-WVK-Retail/Bilder-Pictures/SAFLAX-",'Basis-Tabelle-Samen'!K268,"-",'Basis-Tabelle-Samen'!J268,"-garden-to-go-mini-french.jpg")),
IF($C$1="Griechisch - GR",HYPERLINK(CONCATENATE("https://www.saflax.de/0-WVK-Retail/Bilder-Pictures/SAFLAX-",'Basis-Tabelle-Samen'!K268,"-",'Basis-Tabelle-Samen'!J268,"-garden-to-go-mini-greek.jpg")),
IF($C$1="Irisch - IE",HYPERLINK(CONCATENATE("https://www.saflax.de/0-WVK-Retail/Bilder-Pictures/SAFLAX-",'Basis-Tabelle-Samen'!K268,"-",'Basis-Tabelle-Samen'!J268,"-garden-to-go-mini-irish.jpg")),
IF($C$1="Isländisch - IS",HYPERLINK(CONCATENATE("https://www.saflax.de/0-WVK-Retail/Bilder-Pictures/SAFLAX-",'Basis-Tabelle-Samen'!K268,"-",'Basis-Tabelle-Samen'!J268,"-garden-to-go-mini-icelandic.jpg")),
IF($C$1="Italienisch - IT",HYPERLINK(CONCATENATE("https://www.saflax.de/0-WVK-Retail/Bilder-Pictures/SAFLAX-",'Basis-Tabelle-Samen'!K268,"-",'Basis-Tabelle-Samen'!J268,"-garden-to-go-mini-italian.jpg")),
IF($C$1="Japanisch - JP",HYPERLINK(CONCATENATE("https://www.saflax.de/0-WVK-Retail/Bilder-Pictures/SAFLAX-",'Basis-Tabelle-Samen'!K268,"-",'Basis-Tabelle-Samen'!J268,"-garden-to-go-mini-japanese.jpg")),
IF($C$1="Kroatisch - HR",HYPERLINK(CONCATENATE("https://www.saflax.de/0-WVK-Retail/Bilder-Pictures/SAFLAX-",'Basis-Tabelle-Samen'!K268,"-",'Basis-Tabelle-Samen'!J268,"-garden-to-go-mini-croatian.jpg")),
IF($C$1="Lettisch - LV",HYPERLINK(CONCATENATE("https://www.saflax.de/0-WVK-Retail/Bilder-Pictures/SAFLAX-",'Basis-Tabelle-Samen'!K268,"-",'Basis-Tabelle-Samen'!J268,"-garden-to-go-mini-latvian.jpg")),
IF($C$1="Litauisch - LT",HYPERLINK(CONCATENATE("https://www.saflax.de/0-WVK-Retail/Bilder-Pictures/SAFLAX-",'Basis-Tabelle-Samen'!K268,"-",'Basis-Tabelle-Samen'!J268,"-garden-to-go-mini-lithuanian.jpg")),
IF($C$1="Maltesisch - MT",HYPERLINK(CONCATENATE("https://www.saflax.de/0-WVK-Retail/Bilder-Pictures/SAFLAX-",'Basis-Tabelle-Samen'!K268,"-",'Basis-Tabelle-Samen'!J268,"-garden-to-go-mini-maltese.jpg")),
IF($C$1="Niederländisch - NL",HYPERLINK(CONCATENATE("https://www.saflax.de/0-WVK-Retail/Bilder-Pictures/SAFLAX-",'Basis-Tabelle-Samen'!K268,"-",'Basis-Tabelle-Samen'!J268,"-garden-to-go-mini-dutch.jpg")),
IF($C$1="Norwegisch - NO",HYPERLINK(CONCATENATE("https://www.saflax.de/0-WVK-Retail/Bilder-Pictures/SAFLAX-",'Basis-Tabelle-Samen'!K268,"-",'Basis-Tabelle-Samen'!J268,"-garden-to-go-mini-nowegian.jpg")),
IF($C$1="Polnisch - PL",HYPERLINK(CONCATENATE("https://www.saflax.de/0-WVK-Retail/Bilder-Pictures/SAFLAX-",'Basis-Tabelle-Samen'!K268,"-",'Basis-Tabelle-Samen'!J268,"-garden-to-go-mini-polish.jpg")),
IF($C$1="Portugiesisch - PT",HYPERLINK(CONCATENATE("https://www.saflax.de/0-WVK-Retail/Bilder-Pictures/SAFLAX-",'Basis-Tabelle-Samen'!K268,"-",'Basis-Tabelle-Samen'!J268,"-garden-to-go-mini-portuguese.jpg")),
IF($C$1="Rumänisch - RO",HYPERLINK(CONCATENATE("https://www.saflax.de/0-WVK-Retail/Bilder-Pictures/SAFLAX-",'Basis-Tabelle-Samen'!K268,"-",'Basis-Tabelle-Samen'!J268,"-garden-to-go-mini-romanian.jpg")),
IF($C$1="Schwedisch - SE",HYPERLINK(CONCATENATE("https://www.saflax.de/0-WVK-Retail/Bilder-Pictures/SAFLAX-",'Basis-Tabelle-Samen'!K268,"-",'Basis-Tabelle-Samen'!J268,"-garden-to-go-mini-swedish.jpg")),
IF($C$1="Slowakisch - SK",HYPERLINK(CONCATENATE("https://www.saflax.de/0-WVK-Retail/Bilder-Pictures/SAFLAX-",'Basis-Tabelle-Samen'!K268,"-",'Basis-Tabelle-Samen'!J268,"-garden-to-go-mini-slovak.jpg")),
IF($C$1="Slowenisch - SI",HYPERLINK(CONCATENATE("https://www.saflax.de/0-WVK-Retail/Bilder-Pictures/SAFLAX-",'Basis-Tabelle-Samen'!K268,"-",'Basis-Tabelle-Samen'!J268,"-garden-to-go-mini-slovenian.jpg")),
IF($C$1="Spanisch - ES",HYPERLINK(CONCATENATE("https://www.saflax.de/0-WVK-Retail/Bilder-Pictures/SAFLAX-",'Basis-Tabelle-Samen'!K268,"-",'Basis-Tabelle-Samen'!J268,"-garden-to-go-mini-spanish.jpg")),
IF($C$1="Tschechisch - CZ",HYPERLINK(CONCATENATE("https://www.saflax.de/0-WVK-Retail/Bilder-Pictures/SAFLAX-",'Basis-Tabelle-Samen'!K268,"-",'Basis-Tabelle-Samen'!J268,"-garden-to-go-mini-czech.jpg")),
IF($C$1="Türkisch - TR",HYPERLINK(CONCATENATE("https://www.saflax.de/0-WVK-Retail/Bilder-Pictures/SAFLAX-",'Basis-Tabelle-Samen'!K268,"-",'Basis-Tabelle-Samen'!J268,"-garden-to-go-mini-turkish.jpg")),
IF($C$1="Ungarisch - HU",HYPERLINK(CONCATENATE("https://www.saflax.de/0-WVK-Retail/Bilder-Pictures/SAFLAX-",'Basis-Tabelle-Samen'!K268,"-",'Basis-Tabelle-Samen'!J268,"-garden-to-go-mini-hungarian.jpg")),
" ACHTUNG")))))))))))))))))))))))))))))</f>
        <v>https://www.saflax.de/0-WVK-Retail/Bilder-Pictures/SAFLAX-73314-stipa-gigantea-garden-to-go-mini-english.jpg</v>
      </c>
      <c r="AN271" s="330" t="str">
        <f>IF(I271&lt;1,"",
IF($C$1="Bulgarisch - BG",HYPERLINK(CONCATENATE("https://www.saflax.de/0-WVK-Retail/Bilder-Pictures/SAFLAX-",'Basis-Tabelle-Samen'!N268,"-",'Basis-Tabelle-Samen'!J268,"-garden-to-go-lite-bulgarian.jpg")),
IF($C$1="Dänisch - DK",HYPERLINK(CONCATENATE("https://www.saflax.de/0-WVK-Retail/Bilder-Pictures/SAFLAX-",'Basis-Tabelle-Samen'!N268,"-",'Basis-Tabelle-Samen'!J268,"-garden-to-go-lite-danish.jpg")),
IF($C$1="Deutsch - DE",HYPERLINK(CONCATENATE("https://www.saflax.de/0-WVK-Retail/Bilder-Pictures/SAFLAX-",'Basis-Tabelle-Samen'!N268,"-",'Basis-Tabelle-Samen'!J268,"-garden-to-go-lite-german.jpg")),
IF($C$1="Englisch - UK",HYPERLINK(CONCATENATE("https://www.saflax.de/0-WVK-Retail/Bilder-Pictures/SAFLAX-",'Basis-Tabelle-Samen'!N268,"-",'Basis-Tabelle-Samen'!J268,"-garden-to-go-lite-english.jpg")),
IF($C$1="Estnisch - EE",HYPERLINK(CONCATENATE("https://www.saflax.de/0-WVK-Retail/Bilder-Pictures/SAFLAX-",'Basis-Tabelle-Samen'!N268,"-",'Basis-Tabelle-Samen'!J268,"-garden-to-go-lite-estonian.jpg")),
IF($C$1="Finnisch - FI",HYPERLINK(CONCATENATE("https://www.saflax.de/0-WVK-Retail/Bilder-Pictures/SAFLAX-",'Basis-Tabelle-Samen'!N268,"-",'Basis-Tabelle-Samen'!J268,"-garden-to-go-lite-finnish.jpg")),
IF($C$1="Französisch - FR",HYPERLINK(CONCATENATE("https://www.saflax.de/0-WVK-Retail/Bilder-Pictures/SAFLAX-",'Basis-Tabelle-Samen'!N268,"-",'Basis-Tabelle-Samen'!J268,"-garden-to-go-lite-french.jpg")),
IF($C$1="Griechisch - GR",HYPERLINK(CONCATENATE("https://www.saflax.de/0-WVK-Retail/Bilder-Pictures/SAFLAX-",'Basis-Tabelle-Samen'!N268,"-",'Basis-Tabelle-Samen'!J268,"-garden-to-go-lite-greek.jpg")),
IF($C$1="Irisch - IE",HYPERLINK(CONCATENATE("https://www.saflax.de/0-WVK-Retail/Bilder-Pictures/SAFLAX-",'Basis-Tabelle-Samen'!N268,"-",'Basis-Tabelle-Samen'!J268,"-garden-to-go-lite-irish.jpg")),
IF($C$1="Isländisch - IS",HYPERLINK(CONCATENATE("https://www.saflax.de/0-WVK-Retail/Bilder-Pictures/SAFLAX-",'Basis-Tabelle-Samen'!N268,"-",'Basis-Tabelle-Samen'!J268,"-garden-to-go-lite-icelandic.jpg")),
IF($C$1="Italienisch - IT",HYPERLINK(CONCATENATE("https://www.saflax.de/0-WVK-Retail/Bilder-Pictures/SAFLAX-",'Basis-Tabelle-Samen'!N268,"-",'Basis-Tabelle-Samen'!J268,"-garden-to-go-lite-italian.jpg")),
IF($C$1="Japanisch - JP",HYPERLINK(CONCATENATE("https://www.saflax.de/0-WVK-Retail/Bilder-Pictures/SAFLAX-",'Basis-Tabelle-Samen'!N268,"-",'Basis-Tabelle-Samen'!J268,"-garden-to-go-lite-japanese.jpg")),
IF($C$1="Kroatisch - HR",HYPERLINK(CONCATENATE("https://www.saflax.de/0-WVK-Retail/Bilder-Pictures/SAFLAX-",'Basis-Tabelle-Samen'!N268,"-",'Basis-Tabelle-Samen'!J268,"-garden-to-go-lite-croatian.jpg")),
IF($C$1="Lettisch - LV",HYPERLINK(CONCATENATE("https://www.saflax.de/0-WVK-Retail/Bilder-Pictures/SAFLAX-",'Basis-Tabelle-Samen'!N268,"-",'Basis-Tabelle-Samen'!J268,"-garden-to-go-lite-latvian.jpg")),
IF($C$1="Litauisch - LT",HYPERLINK(CONCATENATE("https://www.saflax.de/0-WVK-Retail/Bilder-Pictures/SAFLAX-",'Basis-Tabelle-Samen'!N268,"-",'Basis-Tabelle-Samen'!J268,"-garden-to-go-lite-lithuanian.jpg")),
IF($C$1="Maltesisch - MT",HYPERLINK(CONCATENATE("https://www.saflax.de/0-WVK-Retail/Bilder-Pictures/SAFLAX-",'Basis-Tabelle-Samen'!N268,"-",'Basis-Tabelle-Samen'!J268,"-garden-to-go-lite-maltese.jpg")),
IF($C$1="Niederländisch - NL",HYPERLINK(CONCATENATE("https://www.saflax.de/0-WVK-Retail/Bilder-Pictures/SAFLAX-",'Basis-Tabelle-Samen'!N268,"-",'Basis-Tabelle-Samen'!J268,"-garden-to-go-lite-dutch.jpg")),
IF($C$1="Norwegisch - NO",HYPERLINK(CONCATENATE("https://www.saflax.de/0-WVK-Retail/Bilder-Pictures/SAFLAX-",'Basis-Tabelle-Samen'!N268,"-",'Basis-Tabelle-Samen'!J268,"-garden-to-go-lite-nowegian.jpg")),
IF($C$1="Polnisch - PL",HYPERLINK(CONCATENATE("https://www.saflax.de/0-WVK-Retail/Bilder-Pictures/SAFLAX-",'Basis-Tabelle-Samen'!N268,"-",'Basis-Tabelle-Samen'!J268,"-garden-to-go-lite-polish.jpg")),
IF($C$1="Portugiesisch - PT",HYPERLINK(CONCATENATE("https://www.saflax.de/0-WVK-Retail/Bilder-Pictures/SAFLAX-",'Basis-Tabelle-Samen'!N268,"-",'Basis-Tabelle-Samen'!J268,"-garden-to-go-lite-portuguese.jpg")),
IF($C$1="Rumänisch - RO",HYPERLINK(CONCATENATE("https://www.saflax.de/0-WVK-Retail/Bilder-Pictures/SAFLAX-",'Basis-Tabelle-Samen'!N268,"-",'Basis-Tabelle-Samen'!J268,"-garden-to-go-lite-romanian.jpg")),
IF($C$1="Schwedisch - SE",HYPERLINK(CONCATENATE("https://www.saflax.de/0-WVK-Retail/Bilder-Pictures/SAFLAX-",'Basis-Tabelle-Samen'!N268,"-",'Basis-Tabelle-Samen'!J268,"-garden-to-go-lite-swedish.jpg")),
IF($C$1="Slowakisch - SK",HYPERLINK(CONCATENATE("https://www.saflax.de/0-WVK-Retail/Bilder-Pictures/SAFLAX-",'Basis-Tabelle-Samen'!N268,"-",'Basis-Tabelle-Samen'!J268,"-garden-to-go-lite-slovak.jpg")),
IF($C$1="Slowenisch - SI",HYPERLINK(CONCATENATE("https://www.saflax.de/0-WVK-Retail/Bilder-Pictures/SAFLAX-",'Basis-Tabelle-Samen'!N268,"-",'Basis-Tabelle-Samen'!J268,"-garden-to-go-lite-slovenian.jpg")),
IF($C$1="Spanisch - ES",HYPERLINK(CONCATENATE("https://www.saflax.de/0-WVK-Retail/Bilder-Pictures/SAFLAX-",'Basis-Tabelle-Samen'!N268,"-",'Basis-Tabelle-Samen'!J268,"-garden-to-go-lite-spanish.jpg")),
IF($C$1="Tschechisch - CZ",HYPERLINK(CONCATENATE("https://www.saflax.de/0-WVK-Retail/Bilder-Pictures/SAFLAX-",'Basis-Tabelle-Samen'!N268,"-",'Basis-Tabelle-Samen'!J268,"-garden-to-go-lite-czech.jpg")),
IF($C$1="Türkisch - TR",HYPERLINK(CONCATENATE("https://www.saflax.de/0-WVK-Retail/Bilder-Pictures/SAFLAX-",'Basis-Tabelle-Samen'!N268,"-",'Basis-Tabelle-Samen'!J268,"-garden-to-go-lite-turkish.jpg")),
IF($C$1="Ungarisch - HU",HYPERLINK(CONCATENATE("https://www.saflax.de/0-WVK-Retail/Bilder-Pictures/SAFLAX-",'Basis-Tabelle-Samen'!N268,"-",'Basis-Tabelle-Samen'!J268,"-garden-to-go-lite-hungarian.jpg")),
" ACHTUNG")))))))))))))))))))))))))))))</f>
        <v>https://www.saflax.de/0-WVK-Retail/Bilder-Pictures/SAFLAX-83314-stipa-gigantea-garden-to-go-lite-english.jpg</v>
      </c>
      <c r="AO271" s="330" t="str">
        <f>IF(J271&lt;1,"",
IF($C$1="Bulgarisch - BG",HYPERLINK(CONCATENATE("https://www.saflax.de/0-WVK-Retail/Bilder-Pictures/SAFLAX-",'Basis-Tabelle-Samen'!Q268,"-",'Basis-Tabelle-Samen'!J268,"-garden-to-go-bulgarian.jpg")),
IF($C$1="Dänisch - DK",HYPERLINK(CONCATENATE("https://www.saflax.de/0-WVK-Retail/Bilder-Pictures/SAFLAX-",'Basis-Tabelle-Samen'!Q268,"-",'Basis-Tabelle-Samen'!J268,"-garden-to-go-danish.jpg")),
IF($C$1="Deutsch - DE",HYPERLINK(CONCATENATE("https://www.saflax.de/0-WVK-Retail/Bilder-Pictures/SAFLAX-",'Basis-Tabelle-Samen'!Q268,"-",'Basis-Tabelle-Samen'!J268,"-garden-to-go-german.jpg")),
IF($C$1="Englisch - UK",HYPERLINK(CONCATENATE("https://www.saflax.de/0-WVK-Retail/Bilder-Pictures/SAFLAX-",'Basis-Tabelle-Samen'!Q268,"-",'Basis-Tabelle-Samen'!J268,"-garden-to-go-english.jpg")),
IF($C$1="Estnisch - EE",HYPERLINK(CONCATENATE("https://www.saflax.de/0-WVK-Retail/Bilder-Pictures/SAFLAX-",'Basis-Tabelle-Samen'!Q268,"-",'Basis-Tabelle-Samen'!J268,"-garden-to-go-estonian.jpg")),
IF($C$1="Finnisch - FI",HYPERLINK(CONCATENATE("https://www.saflax.de/0-WVK-Retail/Bilder-Pictures/SAFLAX-",'Basis-Tabelle-Samen'!Q268,"-",'Basis-Tabelle-Samen'!J268,"-garden-to-go-finnish.jpg")),
IF($C$1="Französisch - FR",HYPERLINK(CONCATENATE("https://www.saflax.de/0-WVK-Retail/Bilder-Pictures/SAFLAX-",'Basis-Tabelle-Samen'!Q268,"-",'Basis-Tabelle-Samen'!J268,"-garden-to-go-french.jpg")),
IF($C$1="Griechisch - GR",HYPERLINK(CONCATENATE("https://www.saflax.de/0-WVK-Retail/Bilder-Pictures/SAFLAX-",'Basis-Tabelle-Samen'!Q268,"-",'Basis-Tabelle-Samen'!J268,"-garden-to-go-greek.jpg")),
IF($C$1="Irisch - IE",HYPERLINK(CONCATENATE("https://www.saflax.de/0-WVK-Retail/Bilder-Pictures/SAFLAX-",'Basis-Tabelle-Samen'!Q268,"-",'Basis-Tabelle-Samen'!J268,"-garden-to-go-irish.jpg")),
IF($C$1="Isländisch - IS",HYPERLINK(CONCATENATE("https://www.saflax.de/0-WVK-Retail/Bilder-Pictures/SAFLAX-",'Basis-Tabelle-Samen'!Q268,"-",'Basis-Tabelle-Samen'!J268,"-garden-to-go-icelandic.jpg")),
IF($C$1="Italienisch - IT",HYPERLINK(CONCATENATE("https://www.saflax.de/0-WVK-Retail/Bilder-Pictures/SAFLAX-",'Basis-Tabelle-Samen'!Q268,"-",'Basis-Tabelle-Samen'!J268,"-garden-to-go-italian.jpg")),
IF($C$1="Japanisch - JP",HYPERLINK(CONCATENATE("https://www.saflax.de/0-WVK-Retail/Bilder-Pictures/SAFLAX-",'Basis-Tabelle-Samen'!Q268,"-",'Basis-Tabelle-Samen'!J268,"-garden-to-go-japanese.jpg")),
IF($C$1="Kroatisch - HR",HYPERLINK(CONCATENATE("https://www.saflax.de/0-WVK-Retail/Bilder-Pictures/SAFLAX-",'Basis-Tabelle-Samen'!Q268,"-",'Basis-Tabelle-Samen'!J268,"-garden-to-go-croatian.jpg")),
IF($C$1="Lettisch - LV",HYPERLINK(CONCATENATE("https://www.saflax.de/0-WVK-Retail/Bilder-Pictures/SAFLAX-",'Basis-Tabelle-Samen'!Q268,"-",'Basis-Tabelle-Samen'!J268,"-garden-to-go-latvian.jpg")),
IF($C$1="Litauisch - LT",HYPERLINK(CONCATENATE("https://www.saflax.de/0-WVK-Retail/Bilder-Pictures/SAFLAX-",'Basis-Tabelle-Samen'!Q268,"-",'Basis-Tabelle-Samen'!J268,"-garden-to-go-lithuanian.jpg")),
IF($C$1="Maltesisch - MT",HYPERLINK(CONCATENATE("https://www.saflax.de/0-WVK-Retail/Bilder-Pictures/SAFLAX-",'Basis-Tabelle-Samen'!Q268,"-",'Basis-Tabelle-Samen'!J268,"-garden-to-go-maltese.jpg")),
IF($C$1="Niederländisch - NL",HYPERLINK(CONCATENATE("https://www.saflax.de/0-WVK-Retail/Bilder-Pictures/SAFLAX-",'Basis-Tabelle-Samen'!Q268,"-",'Basis-Tabelle-Samen'!J268,"-garden-to-go-dutch.jpg")),
IF($C$1="Norwegisch - NO",HYPERLINK(CONCATENATE("https://www.saflax.de/0-WVK-Retail/Bilder-Pictures/SAFLAX-",'Basis-Tabelle-Samen'!Q268,"-",'Basis-Tabelle-Samen'!J268,"-garden-to-go-nowegian.jpg")),
IF($C$1="Polnisch - PL",HYPERLINK(CONCATENATE("https://www.saflax.de/0-WVK-Retail/Bilder-Pictures/SAFLAX-",'Basis-Tabelle-Samen'!Q268,"-",'Basis-Tabelle-Samen'!J268,"-garden-to-go-polish.jpg")),
IF($C$1="Portugiesisch - PT",HYPERLINK(CONCATENATE("https://www.saflax.de/0-WVK-Retail/Bilder-Pictures/SAFLAX-",'Basis-Tabelle-Samen'!Q268,"-",'Basis-Tabelle-Samen'!J268,"-garden-to-go-portuguese.jpg")),
IF($C$1="Rumänisch - RO",HYPERLINK(CONCATENATE("https://www.saflax.de/0-WVK-Retail/Bilder-Pictures/SAFLAX-",'Basis-Tabelle-Samen'!Q268,"-",'Basis-Tabelle-Samen'!J268,"-garden-to-go-romanian.jpg")),
IF($C$1="Schwedisch - SE",HYPERLINK(CONCATENATE("https://www.saflax.de/0-WVK-Retail/Bilder-Pictures/SAFLAX-",'Basis-Tabelle-Samen'!Q268,"-",'Basis-Tabelle-Samen'!J268,"-garden-to-go-swedish.jpg")),
IF($C$1="Slowakisch - SK",HYPERLINK(CONCATENATE("https://www.saflax.de/0-WVK-Retail/Bilder-Pictures/SAFLAX-",'Basis-Tabelle-Samen'!Q268,"-",'Basis-Tabelle-Samen'!J268,"-garden-to-go-slovak.jpg")),
IF($C$1="Slowenisch - SI",HYPERLINK(CONCATENATE("https://www.saflax.de/0-WVK-Retail/Bilder-Pictures/SAFLAX-",'Basis-Tabelle-Samen'!Q268,"-",'Basis-Tabelle-Samen'!J268,"-garden-to-go-slovenian.jpg")),
IF($C$1="Spanisch - ES",HYPERLINK(CONCATENATE("https://www.saflax.de/0-WVK-Retail/Bilder-Pictures/SAFLAX-",'Basis-Tabelle-Samen'!Q268,"-",'Basis-Tabelle-Samen'!J268,"-garden-to-go-spanish.jpg")),
IF($C$1="Tschechisch - CZ",HYPERLINK(CONCATENATE("https://www.saflax.de/0-WVK-Retail/Bilder-Pictures/SAFLAX-",'Basis-Tabelle-Samen'!Q268,"-",'Basis-Tabelle-Samen'!J268,"-garden-to-go-czech.jpg")),
IF($C$1="Türkisch - TR",HYPERLINK(CONCATENATE("https://www.saflax.de/0-WVK-Retail/Bilder-Pictures/SAFLAX-",'Basis-Tabelle-Samen'!Q268,"-",'Basis-Tabelle-Samen'!J268,"-garden-to-go-turkish.jpg")),
IF($C$1="Ungarisch - HU",HYPERLINK(CONCATENATE("https://www.saflax.de/0-WVK-Retail/Bilder-Pictures/SAFLAX-",'Basis-Tabelle-Samen'!Q268,"-",'Basis-Tabelle-Samen'!J268,"-garden-to-go-hungarian.jpg")),
" ACHTUNG")))))))))))))))))))))))))))))</f>
        <v>https://www.saflax.de/0-WVK-Retail/Bilder-Pictures/SAFLAX-53314-stipa-gigantea-garden-to-go-english.jpg</v>
      </c>
      <c r="AP271" s="330" t="str">
        <f>IF(K271&lt;1,"",
IF($C$1="Bulgarisch - BG",HYPERLINK(CONCATENATE("https://www.saflax.de/0-WVK-Retail/Bilder-Pictures/SAFLAX-",'Basis-Tabelle-Samen'!T268,"-",'Basis-Tabelle-Samen'!J268,"-cultivation-set-bulgarian.jpg")),
IF($C$1="Dänisch - DK",HYPERLINK(CONCATENATE("https://www.saflax.de/0-WVK-Retail/Bilder-Pictures/SAFLAX-",'Basis-Tabelle-Samen'!T268,"-",'Basis-Tabelle-Samen'!J268,"-cultivation-set-danish.jpg")),
IF($C$1="Deutsch - DE",HYPERLINK(CONCATENATE("https://www.saflax.de/0-WVK-Retail/Bilder-Pictures/SAFLAX-",'Basis-Tabelle-Samen'!T268,"-",'Basis-Tabelle-Samen'!J268,"-cultivation-set-german.jpg")),
IF($C$1="Englisch - UK",HYPERLINK(CONCATENATE("https://www.saflax.de/0-WVK-Retail/Bilder-Pictures/SAFLAX-",'Basis-Tabelle-Samen'!T268,"-",'Basis-Tabelle-Samen'!J268,"-cultivation-set-english.jpg")),
IF($C$1="Estnisch - EE",HYPERLINK(CONCATENATE("https://www.saflax.de/0-WVK-Retail/Bilder-Pictures/SAFLAX-",'Basis-Tabelle-Samen'!T268,"-",'Basis-Tabelle-Samen'!J268,"-cultivation-set-estonian.jpg")),
IF($C$1="Finnisch - FI",HYPERLINK(CONCATENATE("https://www.saflax.de/0-WVK-Retail/Bilder-Pictures/SAFLAX-",'Basis-Tabelle-Samen'!T268,"-",'Basis-Tabelle-Samen'!J268,"-cultivation-set-finnish.jpg")),
IF($C$1="Französisch - FR",HYPERLINK(CONCATENATE("https://www.saflax.de/0-WVK-Retail/Bilder-Pictures/SAFLAX-",'Basis-Tabelle-Samen'!T268,"-",'Basis-Tabelle-Samen'!J268,"-cultivation-set-french.jpg")),
IF($C$1="Griechisch - GR",HYPERLINK(CONCATENATE("https://www.saflax.de/0-WVK-Retail/Bilder-Pictures/SAFLAX-",'Basis-Tabelle-Samen'!T268,"-",'Basis-Tabelle-Samen'!J268,"-cultivation-set-greek.jpg")),
IF($C$1="Irisch - IE",HYPERLINK(CONCATENATE("https://www.saflax.de/0-WVK-Retail/Bilder-Pictures/SAFLAX-",'Basis-Tabelle-Samen'!T268,"-",'Basis-Tabelle-Samen'!J268,"-cultivation-set-irish.jpg")),
IF($C$1="Isländisch - IS",HYPERLINK(CONCATENATE("https://www.saflax.de/0-WVK-Retail/Bilder-Pictures/SAFLAX-",'Basis-Tabelle-Samen'!T268,"-",'Basis-Tabelle-Samen'!J268,"-cultivation-set-icelandic.jpg")),
IF($C$1="Italienisch - IT",HYPERLINK(CONCATENATE("https://www.saflax.de/0-WVK-Retail/Bilder-Pictures/SAFLAX-",'Basis-Tabelle-Samen'!T268,"-",'Basis-Tabelle-Samen'!J268,"-cultivation-set-italian.jpg")),
IF($C$1="Japanisch - JP",HYPERLINK(CONCATENATE("https://www.saflax.de/0-WVK-Retail/Bilder-Pictures/SAFLAX-",'Basis-Tabelle-Samen'!T268,"-",'Basis-Tabelle-Samen'!J268,"-cultivation-set-japanese.jpg")),
IF($C$1="Kroatisch - HR",HYPERLINK(CONCATENATE("https://www.saflax.de/0-WVK-Retail/Bilder-Pictures/SAFLAX-",'Basis-Tabelle-Samen'!T268,"-",'Basis-Tabelle-Samen'!J268,"-cultivation-set-croatian.jpg")),
IF($C$1="Lettisch - LV",HYPERLINK(CONCATENATE("https://www.saflax.de/0-WVK-Retail/Bilder-Pictures/SAFLAX-",'Basis-Tabelle-Samen'!T268,"-",'Basis-Tabelle-Samen'!J268,"-cultivation-set-latvian.jpg")),
IF($C$1="Litauisch - LT",HYPERLINK(CONCATENATE("https://www.saflax.de/0-WVK-Retail/Bilder-Pictures/SAFLAX-",'Basis-Tabelle-Samen'!T268,"-",'Basis-Tabelle-Samen'!J268,"-cultivation-set-lithuanian.jpg")),
IF($C$1="Maltesisch - MT",HYPERLINK(CONCATENATE("https://www.saflax.de/0-WVK-Retail/Bilder-Pictures/SAFLAX-",'Basis-Tabelle-Samen'!T268,"-",'Basis-Tabelle-Samen'!J268,"-cultivation-set-maltese.jpg")),
IF($C$1="Niederländisch - NL",HYPERLINK(CONCATENATE("https://www.saflax.de/0-WVK-Retail/Bilder-Pictures/SAFLAX-",'Basis-Tabelle-Samen'!T268,"-",'Basis-Tabelle-Samen'!J268,"-cultivation-set-dutch.jpg")),
IF($C$1="Norwegisch - NO",HYPERLINK(CONCATENATE("https://www.saflax.de/0-WVK-Retail/Bilder-Pictures/SAFLAX-",'Basis-Tabelle-Samen'!T268,"-",'Basis-Tabelle-Samen'!J268,"-cultivation-set-nowegian.jpg")),
IF($C$1="Polnisch - PL",HYPERLINK(CONCATENATE("https://www.saflax.de/0-WVK-Retail/Bilder-Pictures/SAFLAX-",'Basis-Tabelle-Samen'!T268,"-",'Basis-Tabelle-Samen'!J268,"-cultivation-set-polish.jpg")),
IF($C$1="Portugiesisch - PT",HYPERLINK(CONCATENATE("https://www.saflax.de/0-WVK-Retail/Bilder-Pictures/SAFLAX-",'Basis-Tabelle-Samen'!T268,"-",'Basis-Tabelle-Samen'!J268,"-cultivation-set-portuguese.jpg")),
IF($C$1="Rumänisch - RO",HYPERLINK(CONCATENATE("https://www.saflax.de/0-WVK-Retail/Bilder-Pictures/SAFLAX-",'Basis-Tabelle-Samen'!T268,"-",'Basis-Tabelle-Samen'!J268,"-cultivation-set-romanian.jpg")),
IF($C$1="Schwedisch - SE",HYPERLINK(CONCATENATE("https://www.saflax.de/0-WVK-Retail/Bilder-Pictures/SAFLAX-",'Basis-Tabelle-Samen'!T268,"-",'Basis-Tabelle-Samen'!J268,"-cultivation-set-swedish.jpg")),
IF($C$1="Slowakisch - SK",HYPERLINK(CONCATENATE("https://www.saflax.de/0-WVK-Retail/Bilder-Pictures/SAFLAX-",'Basis-Tabelle-Samen'!T268,"-",'Basis-Tabelle-Samen'!J268,"-cultivation-set-slovak.jpg")),
IF($C$1="Slowenisch - SI",HYPERLINK(CONCATENATE("https://www.saflax.de/0-WVK-Retail/Bilder-Pictures/SAFLAX-",'Basis-Tabelle-Samen'!T268,"-",'Basis-Tabelle-Samen'!J268,"-cultivation-set-slovenian.jpg")),
IF($C$1="Spanisch - ES",HYPERLINK(CONCATENATE("https://www.saflax.de/0-WVK-Retail/Bilder-Pictures/SAFLAX-",'Basis-Tabelle-Samen'!T268,"-",'Basis-Tabelle-Samen'!J268,"-cultivation-set-spanish.jpg")),
IF($C$1="Tschechisch - CZ",HYPERLINK(CONCATENATE("https://www.saflax.de/0-WVK-Retail/Bilder-Pictures/SAFLAX-",'Basis-Tabelle-Samen'!T268,"-",'Basis-Tabelle-Samen'!J268,"-cultivation-set-czech.jpg")),
IF($C$1="Türkisch - TR",HYPERLINK(CONCATENATE("https://www.saflax.de/0-WVK-Retail/Bilder-Pictures/SAFLAX-",'Basis-Tabelle-Samen'!T268,"-",'Basis-Tabelle-Samen'!J268,"-cultivation-set-turkish.jpg")),
IF($C$1="Ungarisch - HU",HYPERLINK(CONCATENATE("https://www.saflax.de/0-WVK-Retail/Bilder-Pictures/SAFLAX-",'Basis-Tabelle-Samen'!T268,"-",'Basis-Tabelle-Samen'!J268,"-cultivation-set-hungarian.jpg")),
" ACHTUNG")))))))))))))))))))))))))))))</f>
        <v>https://www.saflax.de/0-WVK-Retail/Bilder-Pictures/SAFLAX-33314-stipa-gigantea-cultivation-set-english.jpg</v>
      </c>
      <c r="AQ271" s="330" t="str">
        <f>IF(L271&lt;1,"",
IF($C$1="Bulgarisch - BG",HYPERLINK(CONCATENATE("https://www.saflax.de/0-WVK-Retail/Bilder-Pictures/SAFLAX-",'Basis-Tabelle-Samen'!W268,"-",'Basis-Tabelle-Samen'!J268,"-garden-in-the-bag-bulgarian.jpg")),
IF($C$1="Dänisch - DK",HYPERLINK(CONCATENATE("https://www.saflax.de/0-WVK-Retail/Bilder-Pictures/SAFLAX-",'Basis-Tabelle-Samen'!W268,"-",'Basis-Tabelle-Samen'!J268,"-garden-in-the-bag-danish.jpg")),
IF($C$1="Deutsch - DE",HYPERLINK(CONCATENATE("https://www.saflax.de/0-WVK-Retail/Bilder-Pictures/SAFLAX-",'Basis-Tabelle-Samen'!W268,"-",'Basis-Tabelle-Samen'!J268,"-garden-in-the-bag-german.jpg")),
IF($C$1="Englisch - UK",HYPERLINK(CONCATENATE("https://www.saflax.de/0-WVK-Retail/Bilder-Pictures/SAFLAX-",'Basis-Tabelle-Samen'!W268,"-",'Basis-Tabelle-Samen'!J268,"-garden-in-the-bag-english.jpg")),
IF($C$1="Estnisch - EE",HYPERLINK(CONCATENATE("https://www.saflax.de/0-WVK-Retail/Bilder-Pictures/SAFLAX-",'Basis-Tabelle-Samen'!W268,"-",'Basis-Tabelle-Samen'!J268,"-garden-in-the-bag-estonian.jpg")),
IF($C$1="Finnisch - FI",HYPERLINK(CONCATENATE("https://www.saflax.de/0-WVK-Retail/Bilder-Pictures/SAFLAX-",'Basis-Tabelle-Samen'!W268,"-",'Basis-Tabelle-Samen'!J268,"-garden-in-the-bag-finnish.jpg")),
IF($C$1="Französisch - FR",HYPERLINK(CONCATENATE("https://www.saflax.de/0-WVK-Retail/Bilder-Pictures/SAFLAX-",'Basis-Tabelle-Samen'!W268,"-",'Basis-Tabelle-Samen'!J268,"-garden-in-the-bag-french.jpg")),
IF($C$1="Griechisch - GR",HYPERLINK(CONCATENATE("https://www.saflax.de/0-WVK-Retail/Bilder-Pictures/SAFLAX-",'Basis-Tabelle-Samen'!W268,"-",'Basis-Tabelle-Samen'!J268,"-garden-in-the-bag-greek.jpg")),
IF($C$1="Irisch - IE",HYPERLINK(CONCATENATE("https://www.saflax.de/0-WVK-Retail/Bilder-Pictures/SAFLAX-",'Basis-Tabelle-Samen'!W268,"-",'Basis-Tabelle-Samen'!J268,"-garden-in-the-bag-irish.jpg")),
IF($C$1="Isländisch - IS",HYPERLINK(CONCATENATE("https://www.saflax.de/0-WVK-Retail/Bilder-Pictures/SAFLAX-",'Basis-Tabelle-Samen'!W268,"-",'Basis-Tabelle-Samen'!J268,"-garden-in-the-bag-icelandic.jpg")),
IF($C$1="Italienisch - IT",HYPERLINK(CONCATENATE("https://www.saflax.de/0-WVK-Retail/Bilder-Pictures/SAFLAX-",'Basis-Tabelle-Samen'!W268,"-",'Basis-Tabelle-Samen'!J268,"-garden-in-the-bag-italian.jpg")),
IF($C$1="Japanisch - JP",HYPERLINK(CONCATENATE("https://www.saflax.de/0-WVK-Retail/Bilder-Pictures/SAFLAX-",'Basis-Tabelle-Samen'!W268,"-",'Basis-Tabelle-Samen'!J268,"-garden-in-the-bag-japanese.jpg")),
IF($C$1="Kroatisch - HR",HYPERLINK(CONCATENATE("https://www.saflax.de/0-WVK-Retail/Bilder-Pictures/SAFLAX-",'Basis-Tabelle-Samen'!W268,"-",'Basis-Tabelle-Samen'!J268,"-garden-in-the-bag-croatian.jpg")),
IF($C$1="Lettisch - LV",HYPERLINK(CONCATENATE("https://www.saflax.de/0-WVK-Retail/Bilder-Pictures/SAFLAX-",'Basis-Tabelle-Samen'!W268,"-",'Basis-Tabelle-Samen'!J268,"-garden-in-the-bag-latvian.jpg")),
IF($C$1="Litauisch - LT",HYPERLINK(CONCATENATE("https://www.saflax.de/0-WVK-Retail/Bilder-Pictures/SAFLAX-",'Basis-Tabelle-Samen'!W268,"-",'Basis-Tabelle-Samen'!J268,"-garden-in-the-bag-lithuanian.jpg")),
IF($C$1="Maltesisch - MT",HYPERLINK(CONCATENATE("https://www.saflax.de/0-WVK-Retail/Bilder-Pictures/SAFLAX-",'Basis-Tabelle-Samen'!W268,"-",'Basis-Tabelle-Samen'!J268,"-garden-in-the-bag-maltese.jpg")),
IF($C$1="Niederländisch - NL",HYPERLINK(CONCATENATE("https://www.saflax.de/0-WVK-Retail/Bilder-Pictures/SAFLAX-",'Basis-Tabelle-Samen'!W268,"-",'Basis-Tabelle-Samen'!J268,"-garden-in-the-bag-dutch.jpg")),
IF($C$1="Norwegisch - NO",HYPERLINK(CONCATENATE("https://www.saflax.de/0-WVK-Retail/Bilder-Pictures/SAFLAX-",'Basis-Tabelle-Samen'!W268,"-",'Basis-Tabelle-Samen'!J268,"-garden-in-the-bag-nowegian.jpg")),
IF($C$1="Polnisch - PL",HYPERLINK(CONCATENATE("https://www.saflax.de/0-WVK-Retail/Bilder-Pictures/SAFLAX-",'Basis-Tabelle-Samen'!W268,"-",'Basis-Tabelle-Samen'!J268,"-garden-in-the-bag-polish.jpg")),
IF($C$1="Portugiesisch - PT",HYPERLINK(CONCATENATE("https://www.saflax.de/0-WVK-Retail/Bilder-Pictures/SAFLAX-",'Basis-Tabelle-Samen'!W268,"-",'Basis-Tabelle-Samen'!J268,"-garden-in-the-bag-portuguese.jpg")),
IF($C$1="Rumänisch - RO",HYPERLINK(CONCATENATE("https://www.saflax.de/0-WVK-Retail/Bilder-Pictures/SAFLAX-",'Basis-Tabelle-Samen'!W268,"-",'Basis-Tabelle-Samen'!J268,"-garden-in-the-bag-romanian.jpg")),
IF($C$1="Schwedisch - SE",HYPERLINK(CONCATENATE("https://www.saflax.de/0-WVK-Retail/Bilder-Pictures/SAFLAX-",'Basis-Tabelle-Samen'!W268,"-",'Basis-Tabelle-Samen'!J268,"-garden-in-the-bag-swedish.jpg")),
IF($C$1="Slowakisch - SK",HYPERLINK(CONCATENATE("https://www.saflax.de/0-WVK-Retail/Bilder-Pictures/SAFLAX-",'Basis-Tabelle-Samen'!W268,"-",'Basis-Tabelle-Samen'!J268,"-garden-in-the-bag-slovak.jpg")),
IF($C$1="Slowenisch - SI",HYPERLINK(CONCATENATE("https://www.saflax.de/0-WVK-Retail/Bilder-Pictures/SAFLAX-",'Basis-Tabelle-Samen'!W268,"-",'Basis-Tabelle-Samen'!J268,"-garden-in-the-bag-slovenian.jpg")),
IF($C$1="Spanisch - ES",HYPERLINK(CONCATENATE("https://www.saflax.de/0-WVK-Retail/Bilder-Pictures/SAFLAX-",'Basis-Tabelle-Samen'!W268,"-",'Basis-Tabelle-Samen'!J268,"-garden-in-the-bag-spanish.jpg")),
IF($C$1="Tschechisch - CZ",HYPERLINK(CONCATENATE("https://www.saflax.de/0-WVK-Retail/Bilder-Pictures/SAFLAX-",'Basis-Tabelle-Samen'!W268,"-",'Basis-Tabelle-Samen'!J268,"-garden-in-the-bag-czech.jpg")),
IF($C$1="Türkisch - TR",HYPERLINK(CONCATENATE("https://www.saflax.de/0-WVK-Retail/Bilder-Pictures/SAFLAX-",'Basis-Tabelle-Samen'!W268,"-",'Basis-Tabelle-Samen'!J268,"-garden-in-the-bag-turkish.jpg")),
IF($C$1="Ungarisch - HU",HYPERLINK(CONCATENATE("https://www.saflax.de/0-WVK-Retail/Bilder-Pictures/SAFLAX-",'Basis-Tabelle-Samen'!W268,"-",'Basis-Tabelle-Samen'!J268,"-garden-in-the-bag-hungarian.jpg")),
" ACHTUNG")))))))))))))))))))))))))))))</f>
        <v>https://www.saflax.de/0-WVK-Retail/Bilder-Pictures/SAFLAX-63314-stipa-gigantea-garden-in-the-bag-english.jpg</v>
      </c>
    </row>
    <row r="272" spans="1:43" ht="17.100000000000001" customHeight="1" x14ac:dyDescent="0.2">
      <c r="A272" s="318" t="str">
        <f>IF('Basis-Tabelle-Samen'!A287="","",IF($C$1="Deutsch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72" s="319" t="str">
        <f>'Basis-Tabelle-Samen'!I287</f>
        <v>Achillea millefolium</v>
      </c>
      <c r="C272" s="316" t="str">
        <f>IF($C$1="Bulgarisch - BG",'Basis-Tabelle-Samen'!Z287,
IF($C$1="Dänisch - DK",'Basis-Tabelle-Samen'!AA287,
IF($C$1="Deutsch - DE",'Basis-Tabelle-Samen'!AB287,
IF($C$1="Englisch - UK",'Basis-Tabelle-Samen'!AC287,
IF($C$1="Estnisch - EE",'Basis-Tabelle-Samen'!AD287,
IF($C$1="Finnisch - FI",'Basis-Tabelle-Samen'!AE287,
IF($C$1="Französisch - FR",'Basis-Tabelle-Samen'!AF287,
IF($C$1="Griechisch - GR",'Basis-Tabelle-Samen'!AG287,
IF($C$1="Irisch - IE",'Basis-Tabelle-Samen'!AH287,
IF($C$1="Isländisch - IS",'Basis-Tabelle-Samen'!AI287,
IF($C$1="Italienisch - IT",'Basis-Tabelle-Samen'!AJ287,
IF($C$1="Japanisch - JP",'Basis-Tabelle-Samen'!AK287,
IF($C$1="Kroatisch - HR",'Basis-Tabelle-Samen'!AL287,
IF($C$1="Lettisch - LV",'Basis-Tabelle-Samen'!AM287,
IF($C$1="Litauisch - LT",'Basis-Tabelle-Samen'!AN287,
IF($C$1="Maltesisch - MT",'Basis-Tabelle-Samen'!AO287,
IF($C$1="Niederländisch - NL",'Basis-Tabelle-Samen'!AP287,
IF($C$1="Norwegisch - NO",'Basis-Tabelle-Samen'!AQ287,
IF($C$1="Polnisch - PL",'Basis-Tabelle-Samen'!AR287,
IF($C$1="Portugiesisch - PT",'Basis-Tabelle-Samen'!AS287,
IF($C$1="Rumänisch - RO",'Basis-Tabelle-Samen'!AT287,
IF($C$1="Schwedisch - SE",'Basis-Tabelle-Samen'!AU287,
IF($C$1="Slowakisch - SK",'Basis-Tabelle-Samen'!AV287,
IF($C$1="Slowenisch - SI",'Basis-Tabelle-Samen'!AW287,
IF($C$1="Spanisch - ES",'Basis-Tabelle-Samen'!AX287,
IF($C$1="Tschechisch - CZ",'Basis-Tabelle-Samen'!AY287,
IF($C$1="Türkisch - TR",'Basis-Tabelle-Samen'!AZ287,
IF($C$1="Ungarisch - HU",'Basis-Tabelle-Samen'!BA287,
" ACHTUNG"))))))))))))))))))))))))))))</f>
        <v>Common Yarrow</v>
      </c>
      <c r="D272" s="320">
        <f>'Basis-Tabelle-Samen'!F287</f>
        <v>200</v>
      </c>
      <c r="E272" s="321" t="str">
        <f>'Basis-Tabelle-Samen'!H287</f>
        <v>7 %</v>
      </c>
      <c r="F272" s="322" t="str">
        <f>IF('Basis-Tabelle-Samen'!G287="","",'Basis-Tabelle-Samen'!G287)</f>
        <v>07</v>
      </c>
      <c r="G272" s="320">
        <f>'Basis-Tabelle-Samen'!C287</f>
        <v>15218</v>
      </c>
      <c r="H272" s="323">
        <f>'Basis-Tabelle-Samen'!D287</f>
        <v>4055473152189</v>
      </c>
      <c r="I272" s="324">
        <f>'Basis-Tabelle-Samen'!E287</f>
        <v>1.85</v>
      </c>
      <c r="J272" s="325">
        <f t="shared" si="4"/>
        <v>12</v>
      </c>
      <c r="K272" s="326">
        <f>'Basis-Tabelle-Samen'!K287</f>
        <v>75218</v>
      </c>
      <c r="L272" s="323">
        <f>'Basis-Tabelle-Samen'!L287</f>
        <v>4055473752181</v>
      </c>
      <c r="M272" s="324">
        <f>'Basis-Tabelle-Samen'!M287</f>
        <v>2.4500000000000002</v>
      </c>
      <c r="N272" s="326">
        <f>IF(K272&lt;1,"",'3'!$I$15)</f>
        <v>15</v>
      </c>
      <c r="O272" s="327">
        <f>IF(K272&lt;1,"",'3'!$J$11)</f>
        <v>90</v>
      </c>
      <c r="P272" s="326">
        <f>'Basis-Tabelle-Samen'!N287</f>
        <v>85218</v>
      </c>
      <c r="Q272" s="323">
        <f>'Basis-Tabelle-Samen'!O287</f>
        <v>4055473852188</v>
      </c>
      <c r="R272" s="328">
        <f>'Basis-Tabelle-Samen'!P287</f>
        <v>3.75</v>
      </c>
      <c r="S272" s="326">
        <f>IF(R272&lt;1,"",'3'!$M$15)</f>
        <v>18</v>
      </c>
      <c r="T272" s="327">
        <f>IF(R272&lt;1,"",'3'!$N$11)</f>
        <v>72</v>
      </c>
      <c r="U272" s="326">
        <f>'Basis-Tabelle-Samen'!Q287</f>
        <v>55218</v>
      </c>
      <c r="V272" s="323">
        <f>'Basis-Tabelle-Samen'!R287</f>
        <v>4055473552187</v>
      </c>
      <c r="W272" s="324">
        <f>'Basis-Tabelle-Samen'!S287</f>
        <v>4.95</v>
      </c>
      <c r="X272" s="326">
        <f>IF(U272&lt;1,"",'3'!$Q$15)</f>
        <v>6</v>
      </c>
      <c r="Y272" s="327">
        <f>IF(U272&lt;1,"",'3'!$R$11)</f>
        <v>24</v>
      </c>
      <c r="Z272" s="326">
        <f>'Basis-Tabelle-Samen'!T287</f>
        <v>35218</v>
      </c>
      <c r="AA272" s="323">
        <f>'Basis-Tabelle-Samen'!U287</f>
        <v>4055473352183</v>
      </c>
      <c r="AB272" s="324">
        <f>'Basis-Tabelle-Samen'!V287</f>
        <v>6.75</v>
      </c>
      <c r="AC272" s="326">
        <f>IF(Z272&lt;1,"",'3'!$U$15)</f>
        <v>6</v>
      </c>
      <c r="AD272" s="327">
        <f>IF(Z272&lt;1,"",'3'!$V$11)</f>
        <v>24</v>
      </c>
      <c r="AE272" s="326">
        <f>'Basis-Tabelle-Samen'!W287</f>
        <v>65218</v>
      </c>
      <c r="AF272" s="323">
        <f>'Basis-Tabelle-Samen'!X287</f>
        <v>4055473652184</v>
      </c>
      <c r="AG272" s="324">
        <f>'Basis-Tabelle-Samen'!Y287</f>
        <v>2.95</v>
      </c>
      <c r="AH272" s="326">
        <f>IF(AE272&lt;1,"",'3'!$Y$15)</f>
        <v>8</v>
      </c>
      <c r="AI272" s="327">
        <f>IF(AE272&lt;1,"",'3'!$Z$11)</f>
        <v>64</v>
      </c>
      <c r="AJ272" s="315"/>
      <c r="AK272" s="316" t="str">
        <f>IF(G272&lt;1,"",
IF($C$1="Bulgarisch - BG",HYPERLINK(CONCATENATE("https://www.saflax.de/0-WVK-Retail/Bilder-Pictures/SAFLAX-",'Basis-Tabelle-Samen'!C287,"-",'Basis-Tabelle-Samen'!J287,"-seed-package-front-cr-bulgarian.jpg")),
IF($C$1="Dänisch - DK",HYPERLINK(CONCATENATE("https://www.saflax.de/0-WVK-Retail/Bilder-Pictures/SAFLAX-",'Basis-Tabelle-Samen'!C287,"-",'Basis-Tabelle-Samen'!J287,"-seed-package-front-cr-danish.jpg")),
IF($C$1="Deutsch - DE",HYPERLINK(CONCATENATE("https://www.saflax.de/0-WVK-Retail/Bilder-Pictures/SAFLAX-",'Basis-Tabelle-Samen'!C287,"-",'Basis-Tabelle-Samen'!J287,"-seed-package-front-cr-german.jpg")),
IF($C$1="Englisch - UK",HYPERLINK(CONCATENATE("https://www.saflax.de/0-WVK-Retail/Bilder-Pictures/SAFLAX-",'Basis-Tabelle-Samen'!C287,"-",'Basis-Tabelle-Samen'!J287,"-seed-package-front-cr-english.jpg")),
IF($C$1="Estnisch - EE",HYPERLINK(CONCATENATE("https://www.saflax.de/0-WVK-Retail/Bilder-Pictures/SAFLAX-",'Basis-Tabelle-Samen'!C287,"-",'Basis-Tabelle-Samen'!J287,"-seed-package-front-cr-estonian.jpg")),
IF($C$1="Finnisch - FI",HYPERLINK(CONCATENATE("https://www.saflax.de/0-WVK-Retail/Bilder-Pictures/SAFLAX-",'Basis-Tabelle-Samen'!C287,"-",'Basis-Tabelle-Samen'!J287,"-seed-package-front-cr-finnish.jpg")),
IF($C$1="Französisch - FR",HYPERLINK(CONCATENATE("https://www.saflax.de/0-WVK-Retail/Bilder-Pictures/SAFLAX-",'Basis-Tabelle-Samen'!C287,"-",'Basis-Tabelle-Samen'!J287,"-seed-package-front-cr-french.jpg")),
IF($C$1="Griechisch - GR",HYPERLINK(CONCATENATE("https://www.saflax.de/0-WVK-Retail/Bilder-Pictures/SAFLAX-",'Basis-Tabelle-Samen'!C287,"-",'Basis-Tabelle-Samen'!J287,"-seed-package-front-cr-greek.jpg")),
IF($C$1="Irisch - IE",HYPERLINK(CONCATENATE("https://www.saflax.de/0-WVK-Retail/Bilder-Pictures/SAFLAX-",'Basis-Tabelle-Samen'!C287,"-",'Basis-Tabelle-Samen'!J287,"-seed-package-front-cr-irish.jpg")),
IF($C$1="Isländisch - IS",HYPERLINK(CONCATENATE("https://www.saflax.de/0-WVK-Retail/Bilder-Pictures/SAFLAX-",'Basis-Tabelle-Samen'!C287,"-",'Basis-Tabelle-Samen'!J287,"-seed-package-front-cr-icelandic.jpg")),
IF($C$1="Italienisch - IT",HYPERLINK(CONCATENATE("https://www.saflax.de/0-WVK-Retail/Bilder-Pictures/SAFLAX-",'Basis-Tabelle-Samen'!C287,"-",'Basis-Tabelle-Samen'!J287,"-seed-package-front-cr-italian.jpg")),
IF($C$1="Japanisch - JP",HYPERLINK(CONCATENATE("https://www.saflax.de/0-WVK-Retail/Bilder-Pictures/SAFLAX-",'Basis-Tabelle-Samen'!C287,"-",'Basis-Tabelle-Samen'!J287,"-seed-package-front-cr-japanese.jpg")),
IF($C$1="Kroatisch - HR",HYPERLINK(CONCATENATE("https://www.saflax.de/0-WVK-Retail/Bilder-Pictures/SAFLAX-",'Basis-Tabelle-Samen'!C287,"-",'Basis-Tabelle-Samen'!J287,"-seed-package-front-cr-croatian.jpg")),
IF($C$1="Lettisch - LV",HYPERLINK(CONCATENATE("https://www.saflax.de/0-WVK-Retail/Bilder-Pictures/SAFLAX-",'Basis-Tabelle-Samen'!C287,"-",'Basis-Tabelle-Samen'!J287,"-seed-package-front-cr-latvian.jpg")),
IF($C$1="Litauisch - LT",HYPERLINK(CONCATENATE("https://www.saflax.de/0-WVK-Retail/Bilder-Pictures/SAFLAX-",'Basis-Tabelle-Samen'!C287,"-",'Basis-Tabelle-Samen'!J287,"-seed-package-front-cr-lithuanian.jpg")),
IF($C$1="Maltesisch - MT",HYPERLINK(CONCATENATE("https://www.saflax.de/0-WVK-Retail/Bilder-Pictures/SAFLAX-",'Basis-Tabelle-Samen'!C287,"-",'Basis-Tabelle-Samen'!J287,"-seed-package-front-cr-maltese.jpg")),
IF($C$1="Niederländisch - NL",HYPERLINK(CONCATENATE("https://www.saflax.de/0-WVK-Retail/Bilder-Pictures/SAFLAX-",'Basis-Tabelle-Samen'!C287,"-",'Basis-Tabelle-Samen'!J287,"-seed-package-front-cr-dutch.jpg")),
IF($C$1="Norwegisch - NO",HYPERLINK(CONCATENATE("https://www.saflax.de/0-WVK-Retail/Bilder-Pictures/SAFLAX-",'Basis-Tabelle-Samen'!C287,"-",'Basis-Tabelle-Samen'!J287,"-seed-package-front-cr-nowegian.jpg")),
IF($C$1="Polnisch - PL",HYPERLINK(CONCATENATE("https://www.saflax.de/0-WVK-Retail/Bilder-Pictures/SAFLAX-",'Basis-Tabelle-Samen'!C287,"-",'Basis-Tabelle-Samen'!J287,"-seed-package-front-cr-polish.jpg")),
IF($C$1="Portugiesisch - PT",HYPERLINK(CONCATENATE("https://www.saflax.de/0-WVK-Retail/Bilder-Pictures/SAFLAX-",'Basis-Tabelle-Samen'!C287,"-",'Basis-Tabelle-Samen'!J287,"-seed-package-front-cr-portuguese.jpg")),
IF($C$1="Rumänisch - RO",HYPERLINK(CONCATENATE("https://www.saflax.de/0-WVK-Retail/Bilder-Pictures/SAFLAX-",'Basis-Tabelle-Samen'!C287,"-",'Basis-Tabelle-Samen'!J287,"-seed-package-front-cr-romanian.jpg")),
IF($C$1="Schwedisch - SE",HYPERLINK(CONCATENATE("https://www.saflax.de/0-WVK-Retail/Bilder-Pictures/SAFLAX-",'Basis-Tabelle-Samen'!C287,"-",'Basis-Tabelle-Samen'!J287,"-seed-package-front-cr-swedish.jpg")),
IF($C$1="Slowakisch - SK",HYPERLINK(CONCATENATE("https://www.saflax.de/0-WVK-Retail/Bilder-Pictures/SAFLAX-",'Basis-Tabelle-Samen'!C287,"-",'Basis-Tabelle-Samen'!J287,"-seed-package-front-cr-slovak.jpg")),
IF($C$1="Slowenisch - SI",HYPERLINK(CONCATENATE("https://www.saflax.de/0-WVK-Retail/Bilder-Pictures/SAFLAX-",'Basis-Tabelle-Samen'!C287,"-",'Basis-Tabelle-Samen'!J287,"-seed-package-front-cr-slovenian.jpg")),
IF($C$1="Spanisch - ES",HYPERLINK(CONCATENATE("https://www.saflax.de/0-WVK-Retail/Bilder-Pictures/SAFLAX-",'Basis-Tabelle-Samen'!C287,"-",'Basis-Tabelle-Samen'!J287,"-seed-package-front-cr-spanish.jpg")),
IF($C$1="Tschechisch - CZ",HYPERLINK(CONCATENATE("https://www.saflax.de/0-WVK-Retail/Bilder-Pictures/SAFLAX-",'Basis-Tabelle-Samen'!C287,"-",'Basis-Tabelle-Samen'!J287,"-seed-package-front-cr-czech.jpg")),
IF($C$1="Türkisch - TR",HYPERLINK(CONCATENATE("https://www.saflax.de/0-WVK-Retail/Bilder-Pictures/SAFLAX-",'Basis-Tabelle-Samen'!C287,"-",'Basis-Tabelle-Samen'!J287,"-seed-package-front-cr-turkish.jpg")),
IF($C$1="Ungarisch - HU",HYPERLINK(CONCATENATE("https://www.saflax.de/0-WVK-Retail/Bilder-Pictures/SAFLAX-",'Basis-Tabelle-Samen'!C287,"-",'Basis-Tabelle-Samen'!J287,"-seed-package-front-cr-hungarian.jpg")),
" ACHTUNG")))))))))))))))))))))))))))))</f>
        <v>https://www.saflax.de/0-WVK-Retail/Bilder-Pictures/SAFLAX-15218-achillea-millefolium-seed-package-front-cr-english.jpg</v>
      </c>
      <c r="AL272" s="330" t="str">
        <f>IF(G272&lt;1,"",
IF($C$1="Bulgarisch - BG",HYPERLINK(CONCATENATE("https://www.saflax.de/0-WVK-Retail/Bilder-Pictures/SAFLAX-",'Basis-Tabelle-Samen'!C287,"-",'Basis-Tabelle-Samen'!J287,"-seed-package-back-cr-bulgarian.jpg")),
IF($C$1="Dänisch - DK",HYPERLINK(CONCATENATE("https://www.saflax.de/0-WVK-Retail/Bilder-Pictures/SAFLAX-",'Basis-Tabelle-Samen'!C287,"-",'Basis-Tabelle-Samen'!J287,"-seed-package-back-cr-danish.jpg")),
IF($C$1="Deutsch - DE",HYPERLINK(CONCATENATE("https://www.saflax.de/0-WVK-Retail/Bilder-Pictures/SAFLAX-",'Basis-Tabelle-Samen'!C287,"-",'Basis-Tabelle-Samen'!J287,"-seed-package-back-cr-german.jpg")),
IF($C$1="Englisch - UK",HYPERLINK(CONCATENATE("https://www.saflax.de/0-WVK-Retail/Bilder-Pictures/SAFLAX-",'Basis-Tabelle-Samen'!C287,"-",'Basis-Tabelle-Samen'!J287,"-seed-package-back-cr-english.jpg")),
IF($C$1="Estnisch - EE",HYPERLINK(CONCATENATE("https://www.saflax.de/0-WVK-Retail/Bilder-Pictures/SAFLAX-",'Basis-Tabelle-Samen'!C287,"-",'Basis-Tabelle-Samen'!J287,"-seed-package-back-cr-estonian.jpg")),
IF($C$1="Finnisch - FI",HYPERLINK(CONCATENATE("https://www.saflax.de/0-WVK-Retail/Bilder-Pictures/SAFLAX-",'Basis-Tabelle-Samen'!C287,"-",'Basis-Tabelle-Samen'!J287,"-seed-package-back-cr-finnish.jpg")),
IF($C$1="Französisch - FR",HYPERLINK(CONCATENATE("https://www.saflax.de/0-WVK-Retail/Bilder-Pictures/SAFLAX-",'Basis-Tabelle-Samen'!C287,"-",'Basis-Tabelle-Samen'!J287,"-seed-package-back-cr-french.jpg")),
IF($C$1="Griechisch - GR",HYPERLINK(CONCATENATE("https://www.saflax.de/0-WVK-Retail/Bilder-Pictures/SAFLAX-",'Basis-Tabelle-Samen'!C287,"-",'Basis-Tabelle-Samen'!J287,"-seed-package-back-cr-greek.jpg")),
IF($C$1="Irisch - IE",HYPERLINK(CONCATENATE("https://www.saflax.de/0-WVK-Retail/Bilder-Pictures/SAFLAX-",'Basis-Tabelle-Samen'!C287,"-",'Basis-Tabelle-Samen'!J287,"-seed-package-back-cr-irish.jpg")),
IF($C$1="Isländisch - IS",HYPERLINK(CONCATENATE("https://www.saflax.de/0-WVK-Retail/Bilder-Pictures/SAFLAX-",'Basis-Tabelle-Samen'!C287,"-",'Basis-Tabelle-Samen'!J287,"-seed-package-back-cr-icelandic.jpg")),
IF($C$1="Italienisch - IT",HYPERLINK(CONCATENATE("https://www.saflax.de/0-WVK-Retail/Bilder-Pictures/SAFLAX-",'Basis-Tabelle-Samen'!C287,"-",'Basis-Tabelle-Samen'!J287,"-seed-package-back-cr-italian.jpg")),
IF($C$1="Japanisch - JP",HYPERLINK(CONCATENATE("https://www.saflax.de/0-WVK-Retail/Bilder-Pictures/SAFLAX-",'Basis-Tabelle-Samen'!C287,"-",'Basis-Tabelle-Samen'!J287,"-seed-package-back-cr-japanese.jpg")),
IF($C$1="Kroatisch - HR",HYPERLINK(CONCATENATE("https://www.saflax.de/0-WVK-Retail/Bilder-Pictures/SAFLAX-",'Basis-Tabelle-Samen'!C287,"-",'Basis-Tabelle-Samen'!J287,"-seed-package-back-cr-croatian.jpg")),
IF($C$1="Lettisch - LV",HYPERLINK(CONCATENATE("https://www.saflax.de/0-WVK-Retail/Bilder-Pictures/SAFLAX-",'Basis-Tabelle-Samen'!C287,"-",'Basis-Tabelle-Samen'!J287,"-seed-package-back-cr-latvian.jpg")),
IF($C$1="Litauisch - LT",HYPERLINK(CONCATENATE("https://www.saflax.de/0-WVK-Retail/Bilder-Pictures/SAFLAX-",'Basis-Tabelle-Samen'!C287,"-",'Basis-Tabelle-Samen'!J287,"-seed-package-back-cr-lithuanian.jpg")),
IF($C$1="Maltesisch - MT",HYPERLINK(CONCATENATE("https://www.saflax.de/0-WVK-Retail/Bilder-Pictures/SAFLAX-",'Basis-Tabelle-Samen'!C287,"-",'Basis-Tabelle-Samen'!J287,"-seed-package-back-cr-maltese.jpg")),
IF($C$1="Niederländisch - NL",HYPERLINK(CONCATENATE("https://www.saflax.de/0-WVK-Retail/Bilder-Pictures/SAFLAX-",'Basis-Tabelle-Samen'!C287,"-",'Basis-Tabelle-Samen'!J287,"-seed-package-back-cr-dutch.jpg")),
IF($C$1="Norwegisch - NO",HYPERLINK(CONCATENATE("https://www.saflax.de/0-WVK-Retail/Bilder-Pictures/SAFLAX-",'Basis-Tabelle-Samen'!C287,"-",'Basis-Tabelle-Samen'!J287,"-seed-package-back-cr-nowegian.jpg")),
IF($C$1="Polnisch - PL",HYPERLINK(CONCATENATE("https://www.saflax.de/0-WVK-Retail/Bilder-Pictures/SAFLAX-",'Basis-Tabelle-Samen'!C287,"-",'Basis-Tabelle-Samen'!J287,"-seed-package-back-cr-polish.jpg")),
IF($C$1="Portugiesisch - PT",HYPERLINK(CONCATENATE("https://www.saflax.de/0-WVK-Retail/Bilder-Pictures/SAFLAX-",'Basis-Tabelle-Samen'!C287,"-",'Basis-Tabelle-Samen'!J287,"-seed-package-back-cr-portuguese.jpg")),
IF($C$1="Rumänisch - RO",HYPERLINK(CONCATENATE("https://www.saflax.de/0-WVK-Retail/Bilder-Pictures/SAFLAX-",'Basis-Tabelle-Samen'!C287,"-",'Basis-Tabelle-Samen'!J287,"-seed-package-back-cr-romanian.jpg")),
IF($C$1="Schwedisch - SE",HYPERLINK(CONCATENATE("https://www.saflax.de/0-WVK-Retail/Bilder-Pictures/SAFLAX-",'Basis-Tabelle-Samen'!C287,"-",'Basis-Tabelle-Samen'!J287,"-seed-package-back-cr-swedish.jpg")),
IF($C$1="Slowakisch - SK",HYPERLINK(CONCATENATE("https://www.saflax.de/0-WVK-Retail/Bilder-Pictures/SAFLAX-",'Basis-Tabelle-Samen'!C287,"-",'Basis-Tabelle-Samen'!J287,"-seed-package-back-cr-slovak.jpg")),
IF($C$1="Slowenisch - SI",HYPERLINK(CONCATENATE("https://www.saflax.de/0-WVK-Retail/Bilder-Pictures/SAFLAX-",'Basis-Tabelle-Samen'!C287,"-",'Basis-Tabelle-Samen'!J287,"-seed-package-back-cr-slovenian.jpg")),
IF($C$1="Spanisch - ES",HYPERLINK(CONCATENATE("https://www.saflax.de/0-WVK-Retail/Bilder-Pictures/SAFLAX-",'Basis-Tabelle-Samen'!C287,"-",'Basis-Tabelle-Samen'!J287,"-seed-package-back-cr-spanish.jpg")),
IF($C$1="Tschechisch - CZ",HYPERLINK(CONCATENATE("https://www.saflax.de/0-WVK-Retail/Bilder-Pictures/SAFLAX-",'Basis-Tabelle-Samen'!C287,"-",'Basis-Tabelle-Samen'!J287,"-seed-package-back-cr-czech.jpg")),
IF($C$1="Türkisch - TR",HYPERLINK(CONCATENATE("https://www.saflax.de/0-WVK-Retail/Bilder-Pictures/SAFLAX-",'Basis-Tabelle-Samen'!C287,"-",'Basis-Tabelle-Samen'!J287,"-seed-package-back-cr-turkish.jpg")),
IF($C$1="Ungarisch - HU",HYPERLINK(CONCATENATE("https://www.saflax.de/0-WVK-Retail/Bilder-Pictures/SAFLAX-",'Basis-Tabelle-Samen'!C287,"-",'Basis-Tabelle-Samen'!J287,"-seed-package-back-cr-hungarian.jpg")),
" ACHTUNG")))))))))))))))))))))))))))))</f>
        <v>https://www.saflax.de/0-WVK-Retail/Bilder-Pictures/SAFLAX-15218-achillea-millefolium-seed-package-back-cr-english.jpg</v>
      </c>
      <c r="AM272" s="330" t="str">
        <f>IF(H272&lt;1,"",
IF($C$1="Bulgarisch - BG",HYPERLINK(CONCATENATE("https://www.saflax.de/0-WVK-Retail/Bilder-Pictures/SAFLAX-",'Basis-Tabelle-Samen'!K287,"-",'Basis-Tabelle-Samen'!J287,"-garden-to-go-mini-bulgarian.jpg")),
IF($C$1="Dänisch - DK",HYPERLINK(CONCATENATE("https://www.saflax.de/0-WVK-Retail/Bilder-Pictures/SAFLAX-",'Basis-Tabelle-Samen'!K287,"-",'Basis-Tabelle-Samen'!J287,"-garden-to-go-mini-danish.jpg")),
IF($C$1="Deutsch - DE",HYPERLINK(CONCATENATE("https://www.saflax.de/0-WVK-Retail/Bilder-Pictures/SAFLAX-",'Basis-Tabelle-Samen'!K287,"-",'Basis-Tabelle-Samen'!J287,"-garden-to-go-mini-german.jpg")),
IF($C$1="Englisch - UK",HYPERLINK(CONCATENATE("https://www.saflax.de/0-WVK-Retail/Bilder-Pictures/SAFLAX-",'Basis-Tabelle-Samen'!K287,"-",'Basis-Tabelle-Samen'!J287,"-garden-to-go-mini-english.jpg")),
IF($C$1="Estnisch - EE",HYPERLINK(CONCATENATE("https://www.saflax.de/0-WVK-Retail/Bilder-Pictures/SAFLAX-",'Basis-Tabelle-Samen'!K287,"-",'Basis-Tabelle-Samen'!J287,"-garden-to-go-mini-estonian.jpg")),
IF($C$1="Finnisch - FI",HYPERLINK(CONCATENATE("https://www.saflax.de/0-WVK-Retail/Bilder-Pictures/SAFLAX-",'Basis-Tabelle-Samen'!K287,"-",'Basis-Tabelle-Samen'!J287,"-garden-to-go-mini-finnish.jpg")),
IF($C$1="Französisch - FR",HYPERLINK(CONCATENATE("https://www.saflax.de/0-WVK-Retail/Bilder-Pictures/SAFLAX-",'Basis-Tabelle-Samen'!K287,"-",'Basis-Tabelle-Samen'!J287,"-garden-to-go-mini-french.jpg")),
IF($C$1="Griechisch - GR",HYPERLINK(CONCATENATE("https://www.saflax.de/0-WVK-Retail/Bilder-Pictures/SAFLAX-",'Basis-Tabelle-Samen'!K287,"-",'Basis-Tabelle-Samen'!J287,"-garden-to-go-mini-greek.jpg")),
IF($C$1="Irisch - IE",HYPERLINK(CONCATENATE("https://www.saflax.de/0-WVK-Retail/Bilder-Pictures/SAFLAX-",'Basis-Tabelle-Samen'!K287,"-",'Basis-Tabelle-Samen'!J287,"-garden-to-go-mini-irish.jpg")),
IF($C$1="Isländisch - IS",HYPERLINK(CONCATENATE("https://www.saflax.de/0-WVK-Retail/Bilder-Pictures/SAFLAX-",'Basis-Tabelle-Samen'!K287,"-",'Basis-Tabelle-Samen'!J287,"-garden-to-go-mini-icelandic.jpg")),
IF($C$1="Italienisch - IT",HYPERLINK(CONCATENATE("https://www.saflax.de/0-WVK-Retail/Bilder-Pictures/SAFLAX-",'Basis-Tabelle-Samen'!K287,"-",'Basis-Tabelle-Samen'!J287,"-garden-to-go-mini-italian.jpg")),
IF($C$1="Japanisch - JP",HYPERLINK(CONCATENATE("https://www.saflax.de/0-WVK-Retail/Bilder-Pictures/SAFLAX-",'Basis-Tabelle-Samen'!K287,"-",'Basis-Tabelle-Samen'!J287,"-garden-to-go-mini-japanese.jpg")),
IF($C$1="Kroatisch - HR",HYPERLINK(CONCATENATE("https://www.saflax.de/0-WVK-Retail/Bilder-Pictures/SAFLAX-",'Basis-Tabelle-Samen'!K287,"-",'Basis-Tabelle-Samen'!J287,"-garden-to-go-mini-croatian.jpg")),
IF($C$1="Lettisch - LV",HYPERLINK(CONCATENATE("https://www.saflax.de/0-WVK-Retail/Bilder-Pictures/SAFLAX-",'Basis-Tabelle-Samen'!K287,"-",'Basis-Tabelle-Samen'!J287,"-garden-to-go-mini-latvian.jpg")),
IF($C$1="Litauisch - LT",HYPERLINK(CONCATENATE("https://www.saflax.de/0-WVK-Retail/Bilder-Pictures/SAFLAX-",'Basis-Tabelle-Samen'!K287,"-",'Basis-Tabelle-Samen'!J287,"-garden-to-go-mini-lithuanian.jpg")),
IF($C$1="Maltesisch - MT",HYPERLINK(CONCATENATE("https://www.saflax.de/0-WVK-Retail/Bilder-Pictures/SAFLAX-",'Basis-Tabelle-Samen'!K287,"-",'Basis-Tabelle-Samen'!J287,"-garden-to-go-mini-maltese.jpg")),
IF($C$1="Niederländisch - NL",HYPERLINK(CONCATENATE("https://www.saflax.de/0-WVK-Retail/Bilder-Pictures/SAFLAX-",'Basis-Tabelle-Samen'!K287,"-",'Basis-Tabelle-Samen'!J287,"-garden-to-go-mini-dutch.jpg")),
IF($C$1="Norwegisch - NO",HYPERLINK(CONCATENATE("https://www.saflax.de/0-WVK-Retail/Bilder-Pictures/SAFLAX-",'Basis-Tabelle-Samen'!K287,"-",'Basis-Tabelle-Samen'!J287,"-garden-to-go-mini-nowegian.jpg")),
IF($C$1="Polnisch - PL",HYPERLINK(CONCATENATE("https://www.saflax.de/0-WVK-Retail/Bilder-Pictures/SAFLAX-",'Basis-Tabelle-Samen'!K287,"-",'Basis-Tabelle-Samen'!J287,"-garden-to-go-mini-polish.jpg")),
IF($C$1="Portugiesisch - PT",HYPERLINK(CONCATENATE("https://www.saflax.de/0-WVK-Retail/Bilder-Pictures/SAFLAX-",'Basis-Tabelle-Samen'!K287,"-",'Basis-Tabelle-Samen'!J287,"-garden-to-go-mini-portuguese.jpg")),
IF($C$1="Rumänisch - RO",HYPERLINK(CONCATENATE("https://www.saflax.de/0-WVK-Retail/Bilder-Pictures/SAFLAX-",'Basis-Tabelle-Samen'!K287,"-",'Basis-Tabelle-Samen'!J287,"-garden-to-go-mini-romanian.jpg")),
IF($C$1="Schwedisch - SE",HYPERLINK(CONCATENATE("https://www.saflax.de/0-WVK-Retail/Bilder-Pictures/SAFLAX-",'Basis-Tabelle-Samen'!K287,"-",'Basis-Tabelle-Samen'!J287,"-garden-to-go-mini-swedish.jpg")),
IF($C$1="Slowakisch - SK",HYPERLINK(CONCATENATE("https://www.saflax.de/0-WVK-Retail/Bilder-Pictures/SAFLAX-",'Basis-Tabelle-Samen'!K287,"-",'Basis-Tabelle-Samen'!J287,"-garden-to-go-mini-slovak.jpg")),
IF($C$1="Slowenisch - SI",HYPERLINK(CONCATENATE("https://www.saflax.de/0-WVK-Retail/Bilder-Pictures/SAFLAX-",'Basis-Tabelle-Samen'!K287,"-",'Basis-Tabelle-Samen'!J287,"-garden-to-go-mini-slovenian.jpg")),
IF($C$1="Spanisch - ES",HYPERLINK(CONCATENATE("https://www.saflax.de/0-WVK-Retail/Bilder-Pictures/SAFLAX-",'Basis-Tabelle-Samen'!K287,"-",'Basis-Tabelle-Samen'!J287,"-garden-to-go-mini-spanish.jpg")),
IF($C$1="Tschechisch - CZ",HYPERLINK(CONCATENATE("https://www.saflax.de/0-WVK-Retail/Bilder-Pictures/SAFLAX-",'Basis-Tabelle-Samen'!K287,"-",'Basis-Tabelle-Samen'!J287,"-garden-to-go-mini-czech.jpg")),
IF($C$1="Türkisch - TR",HYPERLINK(CONCATENATE("https://www.saflax.de/0-WVK-Retail/Bilder-Pictures/SAFLAX-",'Basis-Tabelle-Samen'!K287,"-",'Basis-Tabelle-Samen'!J287,"-garden-to-go-mini-turkish.jpg")),
IF($C$1="Ungarisch - HU",HYPERLINK(CONCATENATE("https://www.saflax.de/0-WVK-Retail/Bilder-Pictures/SAFLAX-",'Basis-Tabelle-Samen'!K287,"-",'Basis-Tabelle-Samen'!J287,"-garden-to-go-mini-hungarian.jpg")),
" ACHTUNG")))))))))))))))))))))))))))))</f>
        <v>https://www.saflax.de/0-WVK-Retail/Bilder-Pictures/SAFLAX-75218-achillea-millefolium-garden-to-go-mini-english.jpg</v>
      </c>
      <c r="AN272" s="330" t="str">
        <f>IF(I272&lt;1,"",
IF($C$1="Bulgarisch - BG",HYPERLINK(CONCATENATE("https://www.saflax.de/0-WVK-Retail/Bilder-Pictures/SAFLAX-",'Basis-Tabelle-Samen'!N287,"-",'Basis-Tabelle-Samen'!J287,"-garden-to-go-lite-bulgarian.jpg")),
IF($C$1="Dänisch - DK",HYPERLINK(CONCATENATE("https://www.saflax.de/0-WVK-Retail/Bilder-Pictures/SAFLAX-",'Basis-Tabelle-Samen'!N287,"-",'Basis-Tabelle-Samen'!J287,"-garden-to-go-lite-danish.jpg")),
IF($C$1="Deutsch - DE",HYPERLINK(CONCATENATE("https://www.saflax.de/0-WVK-Retail/Bilder-Pictures/SAFLAX-",'Basis-Tabelle-Samen'!N287,"-",'Basis-Tabelle-Samen'!J287,"-garden-to-go-lite-german.jpg")),
IF($C$1="Englisch - UK",HYPERLINK(CONCATENATE("https://www.saflax.de/0-WVK-Retail/Bilder-Pictures/SAFLAX-",'Basis-Tabelle-Samen'!N287,"-",'Basis-Tabelle-Samen'!J287,"-garden-to-go-lite-english.jpg")),
IF($C$1="Estnisch - EE",HYPERLINK(CONCATENATE("https://www.saflax.de/0-WVK-Retail/Bilder-Pictures/SAFLAX-",'Basis-Tabelle-Samen'!N287,"-",'Basis-Tabelle-Samen'!J287,"-garden-to-go-lite-estonian.jpg")),
IF($C$1="Finnisch - FI",HYPERLINK(CONCATENATE("https://www.saflax.de/0-WVK-Retail/Bilder-Pictures/SAFLAX-",'Basis-Tabelle-Samen'!N287,"-",'Basis-Tabelle-Samen'!J287,"-garden-to-go-lite-finnish.jpg")),
IF($C$1="Französisch - FR",HYPERLINK(CONCATENATE("https://www.saflax.de/0-WVK-Retail/Bilder-Pictures/SAFLAX-",'Basis-Tabelle-Samen'!N287,"-",'Basis-Tabelle-Samen'!J287,"-garden-to-go-lite-french.jpg")),
IF($C$1="Griechisch - GR",HYPERLINK(CONCATENATE("https://www.saflax.de/0-WVK-Retail/Bilder-Pictures/SAFLAX-",'Basis-Tabelle-Samen'!N287,"-",'Basis-Tabelle-Samen'!J287,"-garden-to-go-lite-greek.jpg")),
IF($C$1="Irisch - IE",HYPERLINK(CONCATENATE("https://www.saflax.de/0-WVK-Retail/Bilder-Pictures/SAFLAX-",'Basis-Tabelle-Samen'!N287,"-",'Basis-Tabelle-Samen'!J287,"-garden-to-go-lite-irish.jpg")),
IF($C$1="Isländisch - IS",HYPERLINK(CONCATENATE("https://www.saflax.de/0-WVK-Retail/Bilder-Pictures/SAFLAX-",'Basis-Tabelle-Samen'!N287,"-",'Basis-Tabelle-Samen'!J287,"-garden-to-go-lite-icelandic.jpg")),
IF($C$1="Italienisch - IT",HYPERLINK(CONCATENATE("https://www.saflax.de/0-WVK-Retail/Bilder-Pictures/SAFLAX-",'Basis-Tabelle-Samen'!N287,"-",'Basis-Tabelle-Samen'!J287,"-garden-to-go-lite-italian.jpg")),
IF($C$1="Japanisch - JP",HYPERLINK(CONCATENATE("https://www.saflax.de/0-WVK-Retail/Bilder-Pictures/SAFLAX-",'Basis-Tabelle-Samen'!N287,"-",'Basis-Tabelle-Samen'!J287,"-garden-to-go-lite-japanese.jpg")),
IF($C$1="Kroatisch - HR",HYPERLINK(CONCATENATE("https://www.saflax.de/0-WVK-Retail/Bilder-Pictures/SAFLAX-",'Basis-Tabelle-Samen'!N287,"-",'Basis-Tabelle-Samen'!J287,"-garden-to-go-lite-croatian.jpg")),
IF($C$1="Lettisch - LV",HYPERLINK(CONCATENATE("https://www.saflax.de/0-WVK-Retail/Bilder-Pictures/SAFLAX-",'Basis-Tabelle-Samen'!N287,"-",'Basis-Tabelle-Samen'!J287,"-garden-to-go-lite-latvian.jpg")),
IF($C$1="Litauisch - LT",HYPERLINK(CONCATENATE("https://www.saflax.de/0-WVK-Retail/Bilder-Pictures/SAFLAX-",'Basis-Tabelle-Samen'!N287,"-",'Basis-Tabelle-Samen'!J287,"-garden-to-go-lite-lithuanian.jpg")),
IF($C$1="Maltesisch - MT",HYPERLINK(CONCATENATE("https://www.saflax.de/0-WVK-Retail/Bilder-Pictures/SAFLAX-",'Basis-Tabelle-Samen'!N287,"-",'Basis-Tabelle-Samen'!J287,"-garden-to-go-lite-maltese.jpg")),
IF($C$1="Niederländisch - NL",HYPERLINK(CONCATENATE("https://www.saflax.de/0-WVK-Retail/Bilder-Pictures/SAFLAX-",'Basis-Tabelle-Samen'!N287,"-",'Basis-Tabelle-Samen'!J287,"-garden-to-go-lite-dutch.jpg")),
IF($C$1="Norwegisch - NO",HYPERLINK(CONCATENATE("https://www.saflax.de/0-WVK-Retail/Bilder-Pictures/SAFLAX-",'Basis-Tabelle-Samen'!N287,"-",'Basis-Tabelle-Samen'!J287,"-garden-to-go-lite-nowegian.jpg")),
IF($C$1="Polnisch - PL",HYPERLINK(CONCATENATE("https://www.saflax.de/0-WVK-Retail/Bilder-Pictures/SAFLAX-",'Basis-Tabelle-Samen'!N287,"-",'Basis-Tabelle-Samen'!J287,"-garden-to-go-lite-polish.jpg")),
IF($C$1="Portugiesisch - PT",HYPERLINK(CONCATENATE("https://www.saflax.de/0-WVK-Retail/Bilder-Pictures/SAFLAX-",'Basis-Tabelle-Samen'!N287,"-",'Basis-Tabelle-Samen'!J287,"-garden-to-go-lite-portuguese.jpg")),
IF($C$1="Rumänisch - RO",HYPERLINK(CONCATENATE("https://www.saflax.de/0-WVK-Retail/Bilder-Pictures/SAFLAX-",'Basis-Tabelle-Samen'!N287,"-",'Basis-Tabelle-Samen'!J287,"-garden-to-go-lite-romanian.jpg")),
IF($C$1="Schwedisch - SE",HYPERLINK(CONCATENATE("https://www.saflax.de/0-WVK-Retail/Bilder-Pictures/SAFLAX-",'Basis-Tabelle-Samen'!N287,"-",'Basis-Tabelle-Samen'!J287,"-garden-to-go-lite-swedish.jpg")),
IF($C$1="Slowakisch - SK",HYPERLINK(CONCATENATE("https://www.saflax.de/0-WVK-Retail/Bilder-Pictures/SAFLAX-",'Basis-Tabelle-Samen'!N287,"-",'Basis-Tabelle-Samen'!J287,"-garden-to-go-lite-slovak.jpg")),
IF($C$1="Slowenisch - SI",HYPERLINK(CONCATENATE("https://www.saflax.de/0-WVK-Retail/Bilder-Pictures/SAFLAX-",'Basis-Tabelle-Samen'!N287,"-",'Basis-Tabelle-Samen'!J287,"-garden-to-go-lite-slovenian.jpg")),
IF($C$1="Spanisch - ES",HYPERLINK(CONCATENATE("https://www.saflax.de/0-WVK-Retail/Bilder-Pictures/SAFLAX-",'Basis-Tabelle-Samen'!N287,"-",'Basis-Tabelle-Samen'!J287,"-garden-to-go-lite-spanish.jpg")),
IF($C$1="Tschechisch - CZ",HYPERLINK(CONCATENATE("https://www.saflax.de/0-WVK-Retail/Bilder-Pictures/SAFLAX-",'Basis-Tabelle-Samen'!N287,"-",'Basis-Tabelle-Samen'!J287,"-garden-to-go-lite-czech.jpg")),
IF($C$1="Türkisch - TR",HYPERLINK(CONCATENATE("https://www.saflax.de/0-WVK-Retail/Bilder-Pictures/SAFLAX-",'Basis-Tabelle-Samen'!N287,"-",'Basis-Tabelle-Samen'!J287,"-garden-to-go-lite-turkish.jpg")),
IF($C$1="Ungarisch - HU",HYPERLINK(CONCATENATE("https://www.saflax.de/0-WVK-Retail/Bilder-Pictures/SAFLAX-",'Basis-Tabelle-Samen'!N287,"-",'Basis-Tabelle-Samen'!J287,"-garden-to-go-lite-hungarian.jpg")),
" ACHTUNG")))))))))))))))))))))))))))))</f>
        <v>https://www.saflax.de/0-WVK-Retail/Bilder-Pictures/SAFLAX-85218-achillea-millefolium-garden-to-go-lite-english.jpg</v>
      </c>
      <c r="AO272" s="330" t="str">
        <f>IF(J272&lt;1,"",
IF($C$1="Bulgarisch - BG",HYPERLINK(CONCATENATE("https://www.saflax.de/0-WVK-Retail/Bilder-Pictures/SAFLAX-",'Basis-Tabelle-Samen'!Q287,"-",'Basis-Tabelle-Samen'!J287,"-garden-to-go-bulgarian.jpg")),
IF($C$1="Dänisch - DK",HYPERLINK(CONCATENATE("https://www.saflax.de/0-WVK-Retail/Bilder-Pictures/SAFLAX-",'Basis-Tabelle-Samen'!Q287,"-",'Basis-Tabelle-Samen'!J287,"-garden-to-go-danish.jpg")),
IF($C$1="Deutsch - DE",HYPERLINK(CONCATENATE("https://www.saflax.de/0-WVK-Retail/Bilder-Pictures/SAFLAX-",'Basis-Tabelle-Samen'!Q287,"-",'Basis-Tabelle-Samen'!J287,"-garden-to-go-german.jpg")),
IF($C$1="Englisch - UK",HYPERLINK(CONCATENATE("https://www.saflax.de/0-WVK-Retail/Bilder-Pictures/SAFLAX-",'Basis-Tabelle-Samen'!Q287,"-",'Basis-Tabelle-Samen'!J287,"-garden-to-go-english.jpg")),
IF($C$1="Estnisch - EE",HYPERLINK(CONCATENATE("https://www.saflax.de/0-WVK-Retail/Bilder-Pictures/SAFLAX-",'Basis-Tabelle-Samen'!Q287,"-",'Basis-Tabelle-Samen'!J287,"-garden-to-go-estonian.jpg")),
IF($C$1="Finnisch - FI",HYPERLINK(CONCATENATE("https://www.saflax.de/0-WVK-Retail/Bilder-Pictures/SAFLAX-",'Basis-Tabelle-Samen'!Q287,"-",'Basis-Tabelle-Samen'!J287,"-garden-to-go-finnish.jpg")),
IF($C$1="Französisch - FR",HYPERLINK(CONCATENATE("https://www.saflax.de/0-WVK-Retail/Bilder-Pictures/SAFLAX-",'Basis-Tabelle-Samen'!Q287,"-",'Basis-Tabelle-Samen'!J287,"-garden-to-go-french.jpg")),
IF($C$1="Griechisch - GR",HYPERLINK(CONCATENATE("https://www.saflax.de/0-WVK-Retail/Bilder-Pictures/SAFLAX-",'Basis-Tabelle-Samen'!Q287,"-",'Basis-Tabelle-Samen'!J287,"-garden-to-go-greek.jpg")),
IF($C$1="Irisch - IE",HYPERLINK(CONCATENATE("https://www.saflax.de/0-WVK-Retail/Bilder-Pictures/SAFLAX-",'Basis-Tabelle-Samen'!Q287,"-",'Basis-Tabelle-Samen'!J287,"-garden-to-go-irish.jpg")),
IF($C$1="Isländisch - IS",HYPERLINK(CONCATENATE("https://www.saflax.de/0-WVK-Retail/Bilder-Pictures/SAFLAX-",'Basis-Tabelle-Samen'!Q287,"-",'Basis-Tabelle-Samen'!J287,"-garden-to-go-icelandic.jpg")),
IF($C$1="Italienisch - IT",HYPERLINK(CONCATENATE("https://www.saflax.de/0-WVK-Retail/Bilder-Pictures/SAFLAX-",'Basis-Tabelle-Samen'!Q287,"-",'Basis-Tabelle-Samen'!J287,"-garden-to-go-italian.jpg")),
IF($C$1="Japanisch - JP",HYPERLINK(CONCATENATE("https://www.saflax.de/0-WVK-Retail/Bilder-Pictures/SAFLAX-",'Basis-Tabelle-Samen'!Q287,"-",'Basis-Tabelle-Samen'!J287,"-garden-to-go-japanese.jpg")),
IF($C$1="Kroatisch - HR",HYPERLINK(CONCATENATE("https://www.saflax.de/0-WVK-Retail/Bilder-Pictures/SAFLAX-",'Basis-Tabelle-Samen'!Q287,"-",'Basis-Tabelle-Samen'!J287,"-garden-to-go-croatian.jpg")),
IF($C$1="Lettisch - LV",HYPERLINK(CONCATENATE("https://www.saflax.de/0-WVK-Retail/Bilder-Pictures/SAFLAX-",'Basis-Tabelle-Samen'!Q287,"-",'Basis-Tabelle-Samen'!J287,"-garden-to-go-latvian.jpg")),
IF($C$1="Litauisch - LT",HYPERLINK(CONCATENATE("https://www.saflax.de/0-WVK-Retail/Bilder-Pictures/SAFLAX-",'Basis-Tabelle-Samen'!Q287,"-",'Basis-Tabelle-Samen'!J287,"-garden-to-go-lithuanian.jpg")),
IF($C$1="Maltesisch - MT",HYPERLINK(CONCATENATE("https://www.saflax.de/0-WVK-Retail/Bilder-Pictures/SAFLAX-",'Basis-Tabelle-Samen'!Q287,"-",'Basis-Tabelle-Samen'!J287,"-garden-to-go-maltese.jpg")),
IF($C$1="Niederländisch - NL",HYPERLINK(CONCATENATE("https://www.saflax.de/0-WVK-Retail/Bilder-Pictures/SAFLAX-",'Basis-Tabelle-Samen'!Q287,"-",'Basis-Tabelle-Samen'!J287,"-garden-to-go-dutch.jpg")),
IF($C$1="Norwegisch - NO",HYPERLINK(CONCATENATE("https://www.saflax.de/0-WVK-Retail/Bilder-Pictures/SAFLAX-",'Basis-Tabelle-Samen'!Q287,"-",'Basis-Tabelle-Samen'!J287,"-garden-to-go-nowegian.jpg")),
IF($C$1="Polnisch - PL",HYPERLINK(CONCATENATE("https://www.saflax.de/0-WVK-Retail/Bilder-Pictures/SAFLAX-",'Basis-Tabelle-Samen'!Q287,"-",'Basis-Tabelle-Samen'!J287,"-garden-to-go-polish.jpg")),
IF($C$1="Portugiesisch - PT",HYPERLINK(CONCATENATE("https://www.saflax.de/0-WVK-Retail/Bilder-Pictures/SAFLAX-",'Basis-Tabelle-Samen'!Q287,"-",'Basis-Tabelle-Samen'!J287,"-garden-to-go-portuguese.jpg")),
IF($C$1="Rumänisch - RO",HYPERLINK(CONCATENATE("https://www.saflax.de/0-WVK-Retail/Bilder-Pictures/SAFLAX-",'Basis-Tabelle-Samen'!Q287,"-",'Basis-Tabelle-Samen'!J287,"-garden-to-go-romanian.jpg")),
IF($C$1="Schwedisch - SE",HYPERLINK(CONCATENATE("https://www.saflax.de/0-WVK-Retail/Bilder-Pictures/SAFLAX-",'Basis-Tabelle-Samen'!Q287,"-",'Basis-Tabelle-Samen'!J287,"-garden-to-go-swedish.jpg")),
IF($C$1="Slowakisch - SK",HYPERLINK(CONCATENATE("https://www.saflax.de/0-WVK-Retail/Bilder-Pictures/SAFLAX-",'Basis-Tabelle-Samen'!Q287,"-",'Basis-Tabelle-Samen'!J287,"-garden-to-go-slovak.jpg")),
IF($C$1="Slowenisch - SI",HYPERLINK(CONCATENATE("https://www.saflax.de/0-WVK-Retail/Bilder-Pictures/SAFLAX-",'Basis-Tabelle-Samen'!Q287,"-",'Basis-Tabelle-Samen'!J287,"-garden-to-go-slovenian.jpg")),
IF($C$1="Spanisch - ES",HYPERLINK(CONCATENATE("https://www.saflax.de/0-WVK-Retail/Bilder-Pictures/SAFLAX-",'Basis-Tabelle-Samen'!Q287,"-",'Basis-Tabelle-Samen'!J287,"-garden-to-go-spanish.jpg")),
IF($C$1="Tschechisch - CZ",HYPERLINK(CONCATENATE("https://www.saflax.de/0-WVK-Retail/Bilder-Pictures/SAFLAX-",'Basis-Tabelle-Samen'!Q287,"-",'Basis-Tabelle-Samen'!J287,"-garden-to-go-czech.jpg")),
IF($C$1="Türkisch - TR",HYPERLINK(CONCATENATE("https://www.saflax.de/0-WVK-Retail/Bilder-Pictures/SAFLAX-",'Basis-Tabelle-Samen'!Q287,"-",'Basis-Tabelle-Samen'!J287,"-garden-to-go-turkish.jpg")),
IF($C$1="Ungarisch - HU",HYPERLINK(CONCATENATE("https://www.saflax.de/0-WVK-Retail/Bilder-Pictures/SAFLAX-",'Basis-Tabelle-Samen'!Q287,"-",'Basis-Tabelle-Samen'!J287,"-garden-to-go-hungarian.jpg")),
" ACHTUNG")))))))))))))))))))))))))))))</f>
        <v>https://www.saflax.de/0-WVK-Retail/Bilder-Pictures/SAFLAX-55218-achillea-millefolium-garden-to-go-english.jpg</v>
      </c>
      <c r="AP272" s="330" t="str">
        <f>IF(K272&lt;1,"",
IF($C$1="Bulgarisch - BG",HYPERLINK(CONCATENATE("https://www.saflax.de/0-WVK-Retail/Bilder-Pictures/SAFLAX-",'Basis-Tabelle-Samen'!T287,"-",'Basis-Tabelle-Samen'!J287,"-cultivation-set-bulgarian.jpg")),
IF($C$1="Dänisch - DK",HYPERLINK(CONCATENATE("https://www.saflax.de/0-WVK-Retail/Bilder-Pictures/SAFLAX-",'Basis-Tabelle-Samen'!T287,"-",'Basis-Tabelle-Samen'!J287,"-cultivation-set-danish.jpg")),
IF($C$1="Deutsch - DE",HYPERLINK(CONCATENATE("https://www.saflax.de/0-WVK-Retail/Bilder-Pictures/SAFLAX-",'Basis-Tabelle-Samen'!T287,"-",'Basis-Tabelle-Samen'!J287,"-cultivation-set-german.jpg")),
IF($C$1="Englisch - UK",HYPERLINK(CONCATENATE("https://www.saflax.de/0-WVK-Retail/Bilder-Pictures/SAFLAX-",'Basis-Tabelle-Samen'!T287,"-",'Basis-Tabelle-Samen'!J287,"-cultivation-set-english.jpg")),
IF($C$1="Estnisch - EE",HYPERLINK(CONCATENATE("https://www.saflax.de/0-WVK-Retail/Bilder-Pictures/SAFLAX-",'Basis-Tabelle-Samen'!T287,"-",'Basis-Tabelle-Samen'!J287,"-cultivation-set-estonian.jpg")),
IF($C$1="Finnisch - FI",HYPERLINK(CONCATENATE("https://www.saflax.de/0-WVK-Retail/Bilder-Pictures/SAFLAX-",'Basis-Tabelle-Samen'!T287,"-",'Basis-Tabelle-Samen'!J287,"-cultivation-set-finnish.jpg")),
IF($C$1="Französisch - FR",HYPERLINK(CONCATENATE("https://www.saflax.de/0-WVK-Retail/Bilder-Pictures/SAFLAX-",'Basis-Tabelle-Samen'!T287,"-",'Basis-Tabelle-Samen'!J287,"-cultivation-set-french.jpg")),
IF($C$1="Griechisch - GR",HYPERLINK(CONCATENATE("https://www.saflax.de/0-WVK-Retail/Bilder-Pictures/SAFLAX-",'Basis-Tabelle-Samen'!T287,"-",'Basis-Tabelle-Samen'!J287,"-cultivation-set-greek.jpg")),
IF($C$1="Irisch - IE",HYPERLINK(CONCATENATE("https://www.saflax.de/0-WVK-Retail/Bilder-Pictures/SAFLAX-",'Basis-Tabelle-Samen'!T287,"-",'Basis-Tabelle-Samen'!J287,"-cultivation-set-irish.jpg")),
IF($C$1="Isländisch - IS",HYPERLINK(CONCATENATE("https://www.saflax.de/0-WVK-Retail/Bilder-Pictures/SAFLAX-",'Basis-Tabelle-Samen'!T287,"-",'Basis-Tabelle-Samen'!J287,"-cultivation-set-icelandic.jpg")),
IF($C$1="Italienisch - IT",HYPERLINK(CONCATENATE("https://www.saflax.de/0-WVK-Retail/Bilder-Pictures/SAFLAX-",'Basis-Tabelle-Samen'!T287,"-",'Basis-Tabelle-Samen'!J287,"-cultivation-set-italian.jpg")),
IF($C$1="Japanisch - JP",HYPERLINK(CONCATENATE("https://www.saflax.de/0-WVK-Retail/Bilder-Pictures/SAFLAX-",'Basis-Tabelle-Samen'!T287,"-",'Basis-Tabelle-Samen'!J287,"-cultivation-set-japanese.jpg")),
IF($C$1="Kroatisch - HR",HYPERLINK(CONCATENATE("https://www.saflax.de/0-WVK-Retail/Bilder-Pictures/SAFLAX-",'Basis-Tabelle-Samen'!T287,"-",'Basis-Tabelle-Samen'!J287,"-cultivation-set-croatian.jpg")),
IF($C$1="Lettisch - LV",HYPERLINK(CONCATENATE("https://www.saflax.de/0-WVK-Retail/Bilder-Pictures/SAFLAX-",'Basis-Tabelle-Samen'!T287,"-",'Basis-Tabelle-Samen'!J287,"-cultivation-set-latvian.jpg")),
IF($C$1="Litauisch - LT",HYPERLINK(CONCATENATE("https://www.saflax.de/0-WVK-Retail/Bilder-Pictures/SAFLAX-",'Basis-Tabelle-Samen'!T287,"-",'Basis-Tabelle-Samen'!J287,"-cultivation-set-lithuanian.jpg")),
IF($C$1="Maltesisch - MT",HYPERLINK(CONCATENATE("https://www.saflax.de/0-WVK-Retail/Bilder-Pictures/SAFLAX-",'Basis-Tabelle-Samen'!T287,"-",'Basis-Tabelle-Samen'!J287,"-cultivation-set-maltese.jpg")),
IF($C$1="Niederländisch - NL",HYPERLINK(CONCATENATE("https://www.saflax.de/0-WVK-Retail/Bilder-Pictures/SAFLAX-",'Basis-Tabelle-Samen'!T287,"-",'Basis-Tabelle-Samen'!J287,"-cultivation-set-dutch.jpg")),
IF($C$1="Norwegisch - NO",HYPERLINK(CONCATENATE("https://www.saflax.de/0-WVK-Retail/Bilder-Pictures/SAFLAX-",'Basis-Tabelle-Samen'!T287,"-",'Basis-Tabelle-Samen'!J287,"-cultivation-set-nowegian.jpg")),
IF($C$1="Polnisch - PL",HYPERLINK(CONCATENATE("https://www.saflax.de/0-WVK-Retail/Bilder-Pictures/SAFLAX-",'Basis-Tabelle-Samen'!T287,"-",'Basis-Tabelle-Samen'!J287,"-cultivation-set-polish.jpg")),
IF($C$1="Portugiesisch - PT",HYPERLINK(CONCATENATE("https://www.saflax.de/0-WVK-Retail/Bilder-Pictures/SAFLAX-",'Basis-Tabelle-Samen'!T287,"-",'Basis-Tabelle-Samen'!J287,"-cultivation-set-portuguese.jpg")),
IF($C$1="Rumänisch - RO",HYPERLINK(CONCATENATE("https://www.saflax.de/0-WVK-Retail/Bilder-Pictures/SAFLAX-",'Basis-Tabelle-Samen'!T287,"-",'Basis-Tabelle-Samen'!J287,"-cultivation-set-romanian.jpg")),
IF($C$1="Schwedisch - SE",HYPERLINK(CONCATENATE("https://www.saflax.de/0-WVK-Retail/Bilder-Pictures/SAFLAX-",'Basis-Tabelle-Samen'!T287,"-",'Basis-Tabelle-Samen'!J287,"-cultivation-set-swedish.jpg")),
IF($C$1="Slowakisch - SK",HYPERLINK(CONCATENATE("https://www.saflax.de/0-WVK-Retail/Bilder-Pictures/SAFLAX-",'Basis-Tabelle-Samen'!T287,"-",'Basis-Tabelle-Samen'!J287,"-cultivation-set-slovak.jpg")),
IF($C$1="Slowenisch - SI",HYPERLINK(CONCATENATE("https://www.saflax.de/0-WVK-Retail/Bilder-Pictures/SAFLAX-",'Basis-Tabelle-Samen'!T287,"-",'Basis-Tabelle-Samen'!J287,"-cultivation-set-slovenian.jpg")),
IF($C$1="Spanisch - ES",HYPERLINK(CONCATENATE("https://www.saflax.de/0-WVK-Retail/Bilder-Pictures/SAFLAX-",'Basis-Tabelle-Samen'!T287,"-",'Basis-Tabelle-Samen'!J287,"-cultivation-set-spanish.jpg")),
IF($C$1="Tschechisch - CZ",HYPERLINK(CONCATENATE("https://www.saflax.de/0-WVK-Retail/Bilder-Pictures/SAFLAX-",'Basis-Tabelle-Samen'!T287,"-",'Basis-Tabelle-Samen'!J287,"-cultivation-set-czech.jpg")),
IF($C$1="Türkisch - TR",HYPERLINK(CONCATENATE("https://www.saflax.de/0-WVK-Retail/Bilder-Pictures/SAFLAX-",'Basis-Tabelle-Samen'!T287,"-",'Basis-Tabelle-Samen'!J287,"-cultivation-set-turkish.jpg")),
IF($C$1="Ungarisch - HU",HYPERLINK(CONCATENATE("https://www.saflax.de/0-WVK-Retail/Bilder-Pictures/SAFLAX-",'Basis-Tabelle-Samen'!T287,"-",'Basis-Tabelle-Samen'!J287,"-cultivation-set-hungarian.jpg")),
" ACHTUNG")))))))))))))))))))))))))))))</f>
        <v>https://www.saflax.de/0-WVK-Retail/Bilder-Pictures/SAFLAX-35218-achillea-millefolium-cultivation-set-english.jpg</v>
      </c>
      <c r="AQ272" s="330" t="str">
        <f>IF(L272&lt;1,"",
IF($C$1="Bulgarisch - BG",HYPERLINK(CONCATENATE("https://www.saflax.de/0-WVK-Retail/Bilder-Pictures/SAFLAX-",'Basis-Tabelle-Samen'!W287,"-",'Basis-Tabelle-Samen'!J287,"-garden-in-the-bag-bulgarian.jpg")),
IF($C$1="Dänisch - DK",HYPERLINK(CONCATENATE("https://www.saflax.de/0-WVK-Retail/Bilder-Pictures/SAFLAX-",'Basis-Tabelle-Samen'!W287,"-",'Basis-Tabelle-Samen'!J287,"-garden-in-the-bag-danish.jpg")),
IF($C$1="Deutsch - DE",HYPERLINK(CONCATENATE("https://www.saflax.de/0-WVK-Retail/Bilder-Pictures/SAFLAX-",'Basis-Tabelle-Samen'!W287,"-",'Basis-Tabelle-Samen'!J287,"-garden-in-the-bag-german.jpg")),
IF($C$1="Englisch - UK",HYPERLINK(CONCATENATE("https://www.saflax.de/0-WVK-Retail/Bilder-Pictures/SAFLAX-",'Basis-Tabelle-Samen'!W287,"-",'Basis-Tabelle-Samen'!J287,"-garden-in-the-bag-english.jpg")),
IF($C$1="Estnisch - EE",HYPERLINK(CONCATENATE("https://www.saflax.de/0-WVK-Retail/Bilder-Pictures/SAFLAX-",'Basis-Tabelle-Samen'!W287,"-",'Basis-Tabelle-Samen'!J287,"-garden-in-the-bag-estonian.jpg")),
IF($C$1="Finnisch - FI",HYPERLINK(CONCATENATE("https://www.saflax.de/0-WVK-Retail/Bilder-Pictures/SAFLAX-",'Basis-Tabelle-Samen'!W287,"-",'Basis-Tabelle-Samen'!J287,"-garden-in-the-bag-finnish.jpg")),
IF($C$1="Französisch - FR",HYPERLINK(CONCATENATE("https://www.saflax.de/0-WVK-Retail/Bilder-Pictures/SAFLAX-",'Basis-Tabelle-Samen'!W287,"-",'Basis-Tabelle-Samen'!J287,"-garden-in-the-bag-french.jpg")),
IF($C$1="Griechisch - GR",HYPERLINK(CONCATENATE("https://www.saflax.de/0-WVK-Retail/Bilder-Pictures/SAFLAX-",'Basis-Tabelle-Samen'!W287,"-",'Basis-Tabelle-Samen'!J287,"-garden-in-the-bag-greek.jpg")),
IF($C$1="Irisch - IE",HYPERLINK(CONCATENATE("https://www.saflax.de/0-WVK-Retail/Bilder-Pictures/SAFLAX-",'Basis-Tabelle-Samen'!W287,"-",'Basis-Tabelle-Samen'!J287,"-garden-in-the-bag-irish.jpg")),
IF($C$1="Isländisch - IS",HYPERLINK(CONCATENATE("https://www.saflax.de/0-WVK-Retail/Bilder-Pictures/SAFLAX-",'Basis-Tabelle-Samen'!W287,"-",'Basis-Tabelle-Samen'!J287,"-garden-in-the-bag-icelandic.jpg")),
IF($C$1="Italienisch - IT",HYPERLINK(CONCATENATE("https://www.saflax.de/0-WVK-Retail/Bilder-Pictures/SAFLAX-",'Basis-Tabelle-Samen'!W287,"-",'Basis-Tabelle-Samen'!J287,"-garden-in-the-bag-italian.jpg")),
IF($C$1="Japanisch - JP",HYPERLINK(CONCATENATE("https://www.saflax.de/0-WVK-Retail/Bilder-Pictures/SAFLAX-",'Basis-Tabelle-Samen'!W287,"-",'Basis-Tabelle-Samen'!J287,"-garden-in-the-bag-japanese.jpg")),
IF($C$1="Kroatisch - HR",HYPERLINK(CONCATENATE("https://www.saflax.de/0-WVK-Retail/Bilder-Pictures/SAFLAX-",'Basis-Tabelle-Samen'!W287,"-",'Basis-Tabelle-Samen'!J287,"-garden-in-the-bag-croatian.jpg")),
IF($C$1="Lettisch - LV",HYPERLINK(CONCATENATE("https://www.saflax.de/0-WVK-Retail/Bilder-Pictures/SAFLAX-",'Basis-Tabelle-Samen'!W287,"-",'Basis-Tabelle-Samen'!J287,"-garden-in-the-bag-latvian.jpg")),
IF($C$1="Litauisch - LT",HYPERLINK(CONCATENATE("https://www.saflax.de/0-WVK-Retail/Bilder-Pictures/SAFLAX-",'Basis-Tabelle-Samen'!W287,"-",'Basis-Tabelle-Samen'!J287,"-garden-in-the-bag-lithuanian.jpg")),
IF($C$1="Maltesisch - MT",HYPERLINK(CONCATENATE("https://www.saflax.de/0-WVK-Retail/Bilder-Pictures/SAFLAX-",'Basis-Tabelle-Samen'!W287,"-",'Basis-Tabelle-Samen'!J287,"-garden-in-the-bag-maltese.jpg")),
IF($C$1="Niederländisch - NL",HYPERLINK(CONCATENATE("https://www.saflax.de/0-WVK-Retail/Bilder-Pictures/SAFLAX-",'Basis-Tabelle-Samen'!W287,"-",'Basis-Tabelle-Samen'!J287,"-garden-in-the-bag-dutch.jpg")),
IF($C$1="Norwegisch - NO",HYPERLINK(CONCATENATE("https://www.saflax.de/0-WVK-Retail/Bilder-Pictures/SAFLAX-",'Basis-Tabelle-Samen'!W287,"-",'Basis-Tabelle-Samen'!J287,"-garden-in-the-bag-nowegian.jpg")),
IF($C$1="Polnisch - PL",HYPERLINK(CONCATENATE("https://www.saflax.de/0-WVK-Retail/Bilder-Pictures/SAFLAX-",'Basis-Tabelle-Samen'!W287,"-",'Basis-Tabelle-Samen'!J287,"-garden-in-the-bag-polish.jpg")),
IF($C$1="Portugiesisch - PT",HYPERLINK(CONCATENATE("https://www.saflax.de/0-WVK-Retail/Bilder-Pictures/SAFLAX-",'Basis-Tabelle-Samen'!W287,"-",'Basis-Tabelle-Samen'!J287,"-garden-in-the-bag-portuguese.jpg")),
IF($C$1="Rumänisch - RO",HYPERLINK(CONCATENATE("https://www.saflax.de/0-WVK-Retail/Bilder-Pictures/SAFLAX-",'Basis-Tabelle-Samen'!W287,"-",'Basis-Tabelle-Samen'!J287,"-garden-in-the-bag-romanian.jpg")),
IF($C$1="Schwedisch - SE",HYPERLINK(CONCATENATE("https://www.saflax.de/0-WVK-Retail/Bilder-Pictures/SAFLAX-",'Basis-Tabelle-Samen'!W287,"-",'Basis-Tabelle-Samen'!J287,"-garden-in-the-bag-swedish.jpg")),
IF($C$1="Slowakisch - SK",HYPERLINK(CONCATENATE("https://www.saflax.de/0-WVK-Retail/Bilder-Pictures/SAFLAX-",'Basis-Tabelle-Samen'!W287,"-",'Basis-Tabelle-Samen'!J287,"-garden-in-the-bag-slovak.jpg")),
IF($C$1="Slowenisch - SI",HYPERLINK(CONCATENATE("https://www.saflax.de/0-WVK-Retail/Bilder-Pictures/SAFLAX-",'Basis-Tabelle-Samen'!W287,"-",'Basis-Tabelle-Samen'!J287,"-garden-in-the-bag-slovenian.jpg")),
IF($C$1="Spanisch - ES",HYPERLINK(CONCATENATE("https://www.saflax.de/0-WVK-Retail/Bilder-Pictures/SAFLAX-",'Basis-Tabelle-Samen'!W287,"-",'Basis-Tabelle-Samen'!J287,"-garden-in-the-bag-spanish.jpg")),
IF($C$1="Tschechisch - CZ",HYPERLINK(CONCATENATE("https://www.saflax.de/0-WVK-Retail/Bilder-Pictures/SAFLAX-",'Basis-Tabelle-Samen'!W287,"-",'Basis-Tabelle-Samen'!J287,"-garden-in-the-bag-czech.jpg")),
IF($C$1="Türkisch - TR",HYPERLINK(CONCATENATE("https://www.saflax.de/0-WVK-Retail/Bilder-Pictures/SAFLAX-",'Basis-Tabelle-Samen'!W287,"-",'Basis-Tabelle-Samen'!J287,"-garden-in-the-bag-turkish.jpg")),
IF($C$1="Ungarisch - HU",HYPERLINK(CONCATENATE("https://www.saflax.de/0-WVK-Retail/Bilder-Pictures/SAFLAX-",'Basis-Tabelle-Samen'!W287,"-",'Basis-Tabelle-Samen'!J287,"-garden-in-the-bag-hungarian.jpg")),
" ACHTUNG")))))))))))))))))))))))))))))</f>
        <v>https://www.saflax.de/0-WVK-Retail/Bilder-Pictures/SAFLAX-65218-achillea-millefolium-garden-in-the-bag-english.jpg</v>
      </c>
    </row>
    <row r="273" spans="1:43" ht="17.100000000000001" customHeight="1" x14ac:dyDescent="0.2">
      <c r="A273" s="318" t="str">
        <f>IF('Basis-Tabelle-Samen'!A274="","",IF($C$1="Deutsch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73" s="319" t="str">
        <f>'Basis-Tabelle-Samen'!I274</f>
        <v>Alchemilla vulgaris</v>
      </c>
      <c r="C273" s="316" t="str">
        <f>IF($C$1="Bulgarisch - BG",'Basis-Tabelle-Samen'!Z274,
IF($C$1="Dänisch - DK",'Basis-Tabelle-Samen'!AA274,
IF($C$1="Deutsch - DE",'Basis-Tabelle-Samen'!AB274,
IF($C$1="Englisch - UK",'Basis-Tabelle-Samen'!AC274,
IF($C$1="Estnisch - EE",'Basis-Tabelle-Samen'!AD274,
IF($C$1="Finnisch - FI",'Basis-Tabelle-Samen'!AE274,
IF($C$1="Französisch - FR",'Basis-Tabelle-Samen'!AF274,
IF($C$1="Griechisch - GR",'Basis-Tabelle-Samen'!AG274,
IF($C$1="Irisch - IE",'Basis-Tabelle-Samen'!AH274,
IF($C$1="Isländisch - IS",'Basis-Tabelle-Samen'!AI274,
IF($C$1="Italienisch - IT",'Basis-Tabelle-Samen'!AJ274,
IF($C$1="Japanisch - JP",'Basis-Tabelle-Samen'!AK274,
IF($C$1="Kroatisch - HR",'Basis-Tabelle-Samen'!AL274,
IF($C$1="Lettisch - LV",'Basis-Tabelle-Samen'!AM274,
IF($C$1="Litauisch - LT",'Basis-Tabelle-Samen'!AN274,
IF($C$1="Maltesisch - MT",'Basis-Tabelle-Samen'!AO274,
IF($C$1="Niederländisch - NL",'Basis-Tabelle-Samen'!AP274,
IF($C$1="Norwegisch - NO",'Basis-Tabelle-Samen'!AQ274,
IF($C$1="Polnisch - PL",'Basis-Tabelle-Samen'!AR274,
IF($C$1="Portugiesisch - PT",'Basis-Tabelle-Samen'!AS274,
IF($C$1="Rumänisch - RO",'Basis-Tabelle-Samen'!AT274,
IF($C$1="Schwedisch - SE",'Basis-Tabelle-Samen'!AU274,
IF($C$1="Slowakisch - SK",'Basis-Tabelle-Samen'!AV274,
IF($C$1="Slowenisch - SI",'Basis-Tabelle-Samen'!AW274,
IF($C$1="Spanisch - ES",'Basis-Tabelle-Samen'!AX274,
IF($C$1="Tschechisch - CZ",'Basis-Tabelle-Samen'!AY274,
IF($C$1="Türkisch - TR",'Basis-Tabelle-Samen'!AZ274,
IF($C$1="Ungarisch - HU",'Basis-Tabelle-Samen'!BA274,
" ACHTUNG"))))))))))))))))))))))))))))</f>
        <v>Lady's Mantle</v>
      </c>
      <c r="D273" s="320">
        <f>'Basis-Tabelle-Samen'!F274</f>
        <v>100</v>
      </c>
      <c r="E273" s="321" t="str">
        <f>'Basis-Tabelle-Samen'!H274</f>
        <v>7 %</v>
      </c>
      <c r="F273" s="322" t="str">
        <f>IF('Basis-Tabelle-Samen'!G274="","",'Basis-Tabelle-Samen'!G274)</f>
        <v>07</v>
      </c>
      <c r="G273" s="320">
        <f>'Basis-Tabelle-Samen'!C274</f>
        <v>15205</v>
      </c>
      <c r="H273" s="323">
        <f>'Basis-Tabelle-Samen'!D274</f>
        <v>4055473152059</v>
      </c>
      <c r="I273" s="324">
        <f>'Basis-Tabelle-Samen'!E274</f>
        <v>1.85</v>
      </c>
      <c r="J273" s="325">
        <f t="shared" si="4"/>
        <v>12</v>
      </c>
      <c r="K273" s="326">
        <f>'Basis-Tabelle-Samen'!K274</f>
        <v>75205</v>
      </c>
      <c r="L273" s="323">
        <f>'Basis-Tabelle-Samen'!L274</f>
        <v>4055473752051</v>
      </c>
      <c r="M273" s="324">
        <f>'Basis-Tabelle-Samen'!M274</f>
        <v>2.4500000000000002</v>
      </c>
      <c r="N273" s="326">
        <f>IF(K273&lt;1,"",'3'!$I$15)</f>
        <v>15</v>
      </c>
      <c r="O273" s="327">
        <f>IF(K273&lt;1,"",'3'!$J$11)</f>
        <v>90</v>
      </c>
      <c r="P273" s="326">
        <f>'Basis-Tabelle-Samen'!N274</f>
        <v>85205</v>
      </c>
      <c r="Q273" s="323">
        <f>'Basis-Tabelle-Samen'!O274</f>
        <v>4055473852058</v>
      </c>
      <c r="R273" s="328">
        <f>'Basis-Tabelle-Samen'!P274</f>
        <v>3.75</v>
      </c>
      <c r="S273" s="326">
        <f>IF(R273&lt;1,"",'3'!$M$15)</f>
        <v>18</v>
      </c>
      <c r="T273" s="327">
        <f>IF(R273&lt;1,"",'3'!$N$11)</f>
        <v>72</v>
      </c>
      <c r="U273" s="326">
        <f>'Basis-Tabelle-Samen'!Q274</f>
        <v>55205</v>
      </c>
      <c r="V273" s="323">
        <f>'Basis-Tabelle-Samen'!R274</f>
        <v>4055473552057</v>
      </c>
      <c r="W273" s="324">
        <f>'Basis-Tabelle-Samen'!S274</f>
        <v>4.95</v>
      </c>
      <c r="X273" s="326">
        <f>IF(U273&lt;1,"",'3'!$Q$15)</f>
        <v>6</v>
      </c>
      <c r="Y273" s="327">
        <f>IF(U273&lt;1,"",'3'!$R$11)</f>
        <v>24</v>
      </c>
      <c r="Z273" s="326">
        <f>'Basis-Tabelle-Samen'!T274</f>
        <v>35205</v>
      </c>
      <c r="AA273" s="323">
        <f>'Basis-Tabelle-Samen'!U274</f>
        <v>4055473352053</v>
      </c>
      <c r="AB273" s="324">
        <f>'Basis-Tabelle-Samen'!V274</f>
        <v>6.75</v>
      </c>
      <c r="AC273" s="326">
        <f>IF(Z273&lt;1,"",'3'!$U$15)</f>
        <v>6</v>
      </c>
      <c r="AD273" s="327">
        <f>IF(Z273&lt;1,"",'3'!$V$11)</f>
        <v>24</v>
      </c>
      <c r="AE273" s="326">
        <f>'Basis-Tabelle-Samen'!W274</f>
        <v>65205</v>
      </c>
      <c r="AF273" s="323">
        <f>'Basis-Tabelle-Samen'!X274</f>
        <v>4055473652054</v>
      </c>
      <c r="AG273" s="324">
        <f>'Basis-Tabelle-Samen'!Y274</f>
        <v>2.95</v>
      </c>
      <c r="AH273" s="326">
        <f>IF(AE273&lt;1,"",'3'!$Y$15)</f>
        <v>8</v>
      </c>
      <c r="AI273" s="327">
        <f>IF(AE273&lt;1,"",'3'!$Z$11)</f>
        <v>64</v>
      </c>
      <c r="AJ273" s="315"/>
      <c r="AK273" s="316" t="str">
        <f>IF(G273&lt;1,"",
IF($C$1="Bulgarisch - BG",HYPERLINK(CONCATENATE("https://www.saflax.de/0-WVK-Retail/Bilder-Pictures/SAFLAX-",'Basis-Tabelle-Samen'!C274,"-",'Basis-Tabelle-Samen'!J274,"-seed-package-front-cr-bulgarian.jpg")),
IF($C$1="Dänisch - DK",HYPERLINK(CONCATENATE("https://www.saflax.de/0-WVK-Retail/Bilder-Pictures/SAFLAX-",'Basis-Tabelle-Samen'!C274,"-",'Basis-Tabelle-Samen'!J274,"-seed-package-front-cr-danish.jpg")),
IF($C$1="Deutsch - DE",HYPERLINK(CONCATENATE("https://www.saflax.de/0-WVK-Retail/Bilder-Pictures/SAFLAX-",'Basis-Tabelle-Samen'!C274,"-",'Basis-Tabelle-Samen'!J274,"-seed-package-front-cr-german.jpg")),
IF($C$1="Englisch - UK",HYPERLINK(CONCATENATE("https://www.saflax.de/0-WVK-Retail/Bilder-Pictures/SAFLAX-",'Basis-Tabelle-Samen'!C274,"-",'Basis-Tabelle-Samen'!J274,"-seed-package-front-cr-english.jpg")),
IF($C$1="Estnisch - EE",HYPERLINK(CONCATENATE("https://www.saflax.de/0-WVK-Retail/Bilder-Pictures/SAFLAX-",'Basis-Tabelle-Samen'!C274,"-",'Basis-Tabelle-Samen'!J274,"-seed-package-front-cr-estonian.jpg")),
IF($C$1="Finnisch - FI",HYPERLINK(CONCATENATE("https://www.saflax.de/0-WVK-Retail/Bilder-Pictures/SAFLAX-",'Basis-Tabelle-Samen'!C274,"-",'Basis-Tabelle-Samen'!J274,"-seed-package-front-cr-finnish.jpg")),
IF($C$1="Französisch - FR",HYPERLINK(CONCATENATE("https://www.saflax.de/0-WVK-Retail/Bilder-Pictures/SAFLAX-",'Basis-Tabelle-Samen'!C274,"-",'Basis-Tabelle-Samen'!J274,"-seed-package-front-cr-french.jpg")),
IF($C$1="Griechisch - GR",HYPERLINK(CONCATENATE("https://www.saflax.de/0-WVK-Retail/Bilder-Pictures/SAFLAX-",'Basis-Tabelle-Samen'!C274,"-",'Basis-Tabelle-Samen'!J274,"-seed-package-front-cr-greek.jpg")),
IF($C$1="Irisch - IE",HYPERLINK(CONCATENATE("https://www.saflax.de/0-WVK-Retail/Bilder-Pictures/SAFLAX-",'Basis-Tabelle-Samen'!C274,"-",'Basis-Tabelle-Samen'!J274,"-seed-package-front-cr-irish.jpg")),
IF($C$1="Isländisch - IS",HYPERLINK(CONCATENATE("https://www.saflax.de/0-WVK-Retail/Bilder-Pictures/SAFLAX-",'Basis-Tabelle-Samen'!C274,"-",'Basis-Tabelle-Samen'!J274,"-seed-package-front-cr-icelandic.jpg")),
IF($C$1="Italienisch - IT",HYPERLINK(CONCATENATE("https://www.saflax.de/0-WVK-Retail/Bilder-Pictures/SAFLAX-",'Basis-Tabelle-Samen'!C274,"-",'Basis-Tabelle-Samen'!J274,"-seed-package-front-cr-italian.jpg")),
IF($C$1="Japanisch - JP",HYPERLINK(CONCATENATE("https://www.saflax.de/0-WVK-Retail/Bilder-Pictures/SAFLAX-",'Basis-Tabelle-Samen'!C274,"-",'Basis-Tabelle-Samen'!J274,"-seed-package-front-cr-japanese.jpg")),
IF($C$1="Kroatisch - HR",HYPERLINK(CONCATENATE("https://www.saflax.de/0-WVK-Retail/Bilder-Pictures/SAFLAX-",'Basis-Tabelle-Samen'!C274,"-",'Basis-Tabelle-Samen'!J274,"-seed-package-front-cr-croatian.jpg")),
IF($C$1="Lettisch - LV",HYPERLINK(CONCATENATE("https://www.saflax.de/0-WVK-Retail/Bilder-Pictures/SAFLAX-",'Basis-Tabelle-Samen'!C274,"-",'Basis-Tabelle-Samen'!J274,"-seed-package-front-cr-latvian.jpg")),
IF($C$1="Litauisch - LT",HYPERLINK(CONCATENATE("https://www.saflax.de/0-WVK-Retail/Bilder-Pictures/SAFLAX-",'Basis-Tabelle-Samen'!C274,"-",'Basis-Tabelle-Samen'!J274,"-seed-package-front-cr-lithuanian.jpg")),
IF($C$1="Maltesisch - MT",HYPERLINK(CONCATENATE("https://www.saflax.de/0-WVK-Retail/Bilder-Pictures/SAFLAX-",'Basis-Tabelle-Samen'!C274,"-",'Basis-Tabelle-Samen'!J274,"-seed-package-front-cr-maltese.jpg")),
IF($C$1="Niederländisch - NL",HYPERLINK(CONCATENATE("https://www.saflax.de/0-WVK-Retail/Bilder-Pictures/SAFLAX-",'Basis-Tabelle-Samen'!C274,"-",'Basis-Tabelle-Samen'!J274,"-seed-package-front-cr-dutch.jpg")),
IF($C$1="Norwegisch - NO",HYPERLINK(CONCATENATE("https://www.saflax.de/0-WVK-Retail/Bilder-Pictures/SAFLAX-",'Basis-Tabelle-Samen'!C274,"-",'Basis-Tabelle-Samen'!J274,"-seed-package-front-cr-nowegian.jpg")),
IF($C$1="Polnisch - PL",HYPERLINK(CONCATENATE("https://www.saflax.de/0-WVK-Retail/Bilder-Pictures/SAFLAX-",'Basis-Tabelle-Samen'!C274,"-",'Basis-Tabelle-Samen'!J274,"-seed-package-front-cr-polish.jpg")),
IF($C$1="Portugiesisch - PT",HYPERLINK(CONCATENATE("https://www.saflax.de/0-WVK-Retail/Bilder-Pictures/SAFLAX-",'Basis-Tabelle-Samen'!C274,"-",'Basis-Tabelle-Samen'!J274,"-seed-package-front-cr-portuguese.jpg")),
IF($C$1="Rumänisch - RO",HYPERLINK(CONCATENATE("https://www.saflax.de/0-WVK-Retail/Bilder-Pictures/SAFLAX-",'Basis-Tabelle-Samen'!C274,"-",'Basis-Tabelle-Samen'!J274,"-seed-package-front-cr-romanian.jpg")),
IF($C$1="Schwedisch - SE",HYPERLINK(CONCATENATE("https://www.saflax.de/0-WVK-Retail/Bilder-Pictures/SAFLAX-",'Basis-Tabelle-Samen'!C274,"-",'Basis-Tabelle-Samen'!J274,"-seed-package-front-cr-swedish.jpg")),
IF($C$1="Slowakisch - SK",HYPERLINK(CONCATENATE("https://www.saflax.de/0-WVK-Retail/Bilder-Pictures/SAFLAX-",'Basis-Tabelle-Samen'!C274,"-",'Basis-Tabelle-Samen'!J274,"-seed-package-front-cr-slovak.jpg")),
IF($C$1="Slowenisch - SI",HYPERLINK(CONCATENATE("https://www.saflax.de/0-WVK-Retail/Bilder-Pictures/SAFLAX-",'Basis-Tabelle-Samen'!C274,"-",'Basis-Tabelle-Samen'!J274,"-seed-package-front-cr-slovenian.jpg")),
IF($C$1="Spanisch - ES",HYPERLINK(CONCATENATE("https://www.saflax.de/0-WVK-Retail/Bilder-Pictures/SAFLAX-",'Basis-Tabelle-Samen'!C274,"-",'Basis-Tabelle-Samen'!J274,"-seed-package-front-cr-spanish.jpg")),
IF($C$1="Tschechisch - CZ",HYPERLINK(CONCATENATE("https://www.saflax.de/0-WVK-Retail/Bilder-Pictures/SAFLAX-",'Basis-Tabelle-Samen'!C274,"-",'Basis-Tabelle-Samen'!J274,"-seed-package-front-cr-czech.jpg")),
IF($C$1="Türkisch - TR",HYPERLINK(CONCATENATE("https://www.saflax.de/0-WVK-Retail/Bilder-Pictures/SAFLAX-",'Basis-Tabelle-Samen'!C274,"-",'Basis-Tabelle-Samen'!J274,"-seed-package-front-cr-turkish.jpg")),
IF($C$1="Ungarisch - HU",HYPERLINK(CONCATENATE("https://www.saflax.de/0-WVK-Retail/Bilder-Pictures/SAFLAX-",'Basis-Tabelle-Samen'!C274,"-",'Basis-Tabelle-Samen'!J274,"-seed-package-front-cr-hungarian.jpg")),
" ACHTUNG")))))))))))))))))))))))))))))</f>
        <v>https://www.saflax.de/0-WVK-Retail/Bilder-Pictures/SAFLAX-15205-alchemilla-vulgaris-seed-package-front-cr-english.jpg</v>
      </c>
      <c r="AL273" s="330" t="str">
        <f>IF(G273&lt;1,"",
IF($C$1="Bulgarisch - BG",HYPERLINK(CONCATENATE("https://www.saflax.de/0-WVK-Retail/Bilder-Pictures/SAFLAX-",'Basis-Tabelle-Samen'!C274,"-",'Basis-Tabelle-Samen'!J274,"-seed-package-back-cr-bulgarian.jpg")),
IF($C$1="Dänisch - DK",HYPERLINK(CONCATENATE("https://www.saflax.de/0-WVK-Retail/Bilder-Pictures/SAFLAX-",'Basis-Tabelle-Samen'!C274,"-",'Basis-Tabelle-Samen'!J274,"-seed-package-back-cr-danish.jpg")),
IF($C$1="Deutsch - DE",HYPERLINK(CONCATENATE("https://www.saflax.de/0-WVK-Retail/Bilder-Pictures/SAFLAX-",'Basis-Tabelle-Samen'!C274,"-",'Basis-Tabelle-Samen'!J274,"-seed-package-back-cr-german.jpg")),
IF($C$1="Englisch - UK",HYPERLINK(CONCATENATE("https://www.saflax.de/0-WVK-Retail/Bilder-Pictures/SAFLAX-",'Basis-Tabelle-Samen'!C274,"-",'Basis-Tabelle-Samen'!J274,"-seed-package-back-cr-english.jpg")),
IF($C$1="Estnisch - EE",HYPERLINK(CONCATENATE("https://www.saflax.de/0-WVK-Retail/Bilder-Pictures/SAFLAX-",'Basis-Tabelle-Samen'!C274,"-",'Basis-Tabelle-Samen'!J274,"-seed-package-back-cr-estonian.jpg")),
IF($C$1="Finnisch - FI",HYPERLINK(CONCATENATE("https://www.saflax.de/0-WVK-Retail/Bilder-Pictures/SAFLAX-",'Basis-Tabelle-Samen'!C274,"-",'Basis-Tabelle-Samen'!J274,"-seed-package-back-cr-finnish.jpg")),
IF($C$1="Französisch - FR",HYPERLINK(CONCATENATE("https://www.saflax.de/0-WVK-Retail/Bilder-Pictures/SAFLAX-",'Basis-Tabelle-Samen'!C274,"-",'Basis-Tabelle-Samen'!J274,"-seed-package-back-cr-french.jpg")),
IF($C$1="Griechisch - GR",HYPERLINK(CONCATENATE("https://www.saflax.de/0-WVK-Retail/Bilder-Pictures/SAFLAX-",'Basis-Tabelle-Samen'!C274,"-",'Basis-Tabelle-Samen'!J274,"-seed-package-back-cr-greek.jpg")),
IF($C$1="Irisch - IE",HYPERLINK(CONCATENATE("https://www.saflax.de/0-WVK-Retail/Bilder-Pictures/SAFLAX-",'Basis-Tabelle-Samen'!C274,"-",'Basis-Tabelle-Samen'!J274,"-seed-package-back-cr-irish.jpg")),
IF($C$1="Isländisch - IS",HYPERLINK(CONCATENATE("https://www.saflax.de/0-WVK-Retail/Bilder-Pictures/SAFLAX-",'Basis-Tabelle-Samen'!C274,"-",'Basis-Tabelle-Samen'!J274,"-seed-package-back-cr-icelandic.jpg")),
IF($C$1="Italienisch - IT",HYPERLINK(CONCATENATE("https://www.saflax.de/0-WVK-Retail/Bilder-Pictures/SAFLAX-",'Basis-Tabelle-Samen'!C274,"-",'Basis-Tabelle-Samen'!J274,"-seed-package-back-cr-italian.jpg")),
IF($C$1="Japanisch - JP",HYPERLINK(CONCATENATE("https://www.saflax.de/0-WVK-Retail/Bilder-Pictures/SAFLAX-",'Basis-Tabelle-Samen'!C274,"-",'Basis-Tabelle-Samen'!J274,"-seed-package-back-cr-japanese.jpg")),
IF($C$1="Kroatisch - HR",HYPERLINK(CONCATENATE("https://www.saflax.de/0-WVK-Retail/Bilder-Pictures/SAFLAX-",'Basis-Tabelle-Samen'!C274,"-",'Basis-Tabelle-Samen'!J274,"-seed-package-back-cr-croatian.jpg")),
IF($C$1="Lettisch - LV",HYPERLINK(CONCATENATE("https://www.saflax.de/0-WVK-Retail/Bilder-Pictures/SAFLAX-",'Basis-Tabelle-Samen'!C274,"-",'Basis-Tabelle-Samen'!J274,"-seed-package-back-cr-latvian.jpg")),
IF($C$1="Litauisch - LT",HYPERLINK(CONCATENATE("https://www.saflax.de/0-WVK-Retail/Bilder-Pictures/SAFLAX-",'Basis-Tabelle-Samen'!C274,"-",'Basis-Tabelle-Samen'!J274,"-seed-package-back-cr-lithuanian.jpg")),
IF($C$1="Maltesisch - MT",HYPERLINK(CONCATENATE("https://www.saflax.de/0-WVK-Retail/Bilder-Pictures/SAFLAX-",'Basis-Tabelle-Samen'!C274,"-",'Basis-Tabelle-Samen'!J274,"-seed-package-back-cr-maltese.jpg")),
IF($C$1="Niederländisch - NL",HYPERLINK(CONCATENATE("https://www.saflax.de/0-WVK-Retail/Bilder-Pictures/SAFLAX-",'Basis-Tabelle-Samen'!C274,"-",'Basis-Tabelle-Samen'!J274,"-seed-package-back-cr-dutch.jpg")),
IF($C$1="Norwegisch - NO",HYPERLINK(CONCATENATE("https://www.saflax.de/0-WVK-Retail/Bilder-Pictures/SAFLAX-",'Basis-Tabelle-Samen'!C274,"-",'Basis-Tabelle-Samen'!J274,"-seed-package-back-cr-nowegian.jpg")),
IF($C$1="Polnisch - PL",HYPERLINK(CONCATENATE("https://www.saflax.de/0-WVK-Retail/Bilder-Pictures/SAFLAX-",'Basis-Tabelle-Samen'!C274,"-",'Basis-Tabelle-Samen'!J274,"-seed-package-back-cr-polish.jpg")),
IF($C$1="Portugiesisch - PT",HYPERLINK(CONCATENATE("https://www.saflax.de/0-WVK-Retail/Bilder-Pictures/SAFLAX-",'Basis-Tabelle-Samen'!C274,"-",'Basis-Tabelle-Samen'!J274,"-seed-package-back-cr-portuguese.jpg")),
IF($C$1="Rumänisch - RO",HYPERLINK(CONCATENATE("https://www.saflax.de/0-WVK-Retail/Bilder-Pictures/SAFLAX-",'Basis-Tabelle-Samen'!C274,"-",'Basis-Tabelle-Samen'!J274,"-seed-package-back-cr-romanian.jpg")),
IF($C$1="Schwedisch - SE",HYPERLINK(CONCATENATE("https://www.saflax.de/0-WVK-Retail/Bilder-Pictures/SAFLAX-",'Basis-Tabelle-Samen'!C274,"-",'Basis-Tabelle-Samen'!J274,"-seed-package-back-cr-swedish.jpg")),
IF($C$1="Slowakisch - SK",HYPERLINK(CONCATENATE("https://www.saflax.de/0-WVK-Retail/Bilder-Pictures/SAFLAX-",'Basis-Tabelle-Samen'!C274,"-",'Basis-Tabelle-Samen'!J274,"-seed-package-back-cr-slovak.jpg")),
IF($C$1="Slowenisch - SI",HYPERLINK(CONCATENATE("https://www.saflax.de/0-WVK-Retail/Bilder-Pictures/SAFLAX-",'Basis-Tabelle-Samen'!C274,"-",'Basis-Tabelle-Samen'!J274,"-seed-package-back-cr-slovenian.jpg")),
IF($C$1="Spanisch - ES",HYPERLINK(CONCATENATE("https://www.saflax.de/0-WVK-Retail/Bilder-Pictures/SAFLAX-",'Basis-Tabelle-Samen'!C274,"-",'Basis-Tabelle-Samen'!J274,"-seed-package-back-cr-spanish.jpg")),
IF($C$1="Tschechisch - CZ",HYPERLINK(CONCATENATE("https://www.saflax.de/0-WVK-Retail/Bilder-Pictures/SAFLAX-",'Basis-Tabelle-Samen'!C274,"-",'Basis-Tabelle-Samen'!J274,"-seed-package-back-cr-czech.jpg")),
IF($C$1="Türkisch - TR",HYPERLINK(CONCATENATE("https://www.saflax.de/0-WVK-Retail/Bilder-Pictures/SAFLAX-",'Basis-Tabelle-Samen'!C274,"-",'Basis-Tabelle-Samen'!J274,"-seed-package-back-cr-turkish.jpg")),
IF($C$1="Ungarisch - HU",HYPERLINK(CONCATENATE("https://www.saflax.de/0-WVK-Retail/Bilder-Pictures/SAFLAX-",'Basis-Tabelle-Samen'!C274,"-",'Basis-Tabelle-Samen'!J274,"-seed-package-back-cr-hungarian.jpg")),
" ACHTUNG")))))))))))))))))))))))))))))</f>
        <v>https://www.saflax.de/0-WVK-Retail/Bilder-Pictures/SAFLAX-15205-alchemilla-vulgaris-seed-package-back-cr-english.jpg</v>
      </c>
      <c r="AM273" s="330" t="str">
        <f>IF(H273&lt;1,"",
IF($C$1="Bulgarisch - BG",HYPERLINK(CONCATENATE("https://www.saflax.de/0-WVK-Retail/Bilder-Pictures/SAFLAX-",'Basis-Tabelle-Samen'!K274,"-",'Basis-Tabelle-Samen'!J274,"-garden-to-go-mini-bulgarian.jpg")),
IF($C$1="Dänisch - DK",HYPERLINK(CONCATENATE("https://www.saflax.de/0-WVK-Retail/Bilder-Pictures/SAFLAX-",'Basis-Tabelle-Samen'!K274,"-",'Basis-Tabelle-Samen'!J274,"-garden-to-go-mini-danish.jpg")),
IF($C$1="Deutsch - DE",HYPERLINK(CONCATENATE("https://www.saflax.de/0-WVK-Retail/Bilder-Pictures/SAFLAX-",'Basis-Tabelle-Samen'!K274,"-",'Basis-Tabelle-Samen'!J274,"-garden-to-go-mini-german.jpg")),
IF($C$1="Englisch - UK",HYPERLINK(CONCATENATE("https://www.saflax.de/0-WVK-Retail/Bilder-Pictures/SAFLAX-",'Basis-Tabelle-Samen'!K274,"-",'Basis-Tabelle-Samen'!J274,"-garden-to-go-mini-english.jpg")),
IF($C$1="Estnisch - EE",HYPERLINK(CONCATENATE("https://www.saflax.de/0-WVK-Retail/Bilder-Pictures/SAFLAX-",'Basis-Tabelle-Samen'!K274,"-",'Basis-Tabelle-Samen'!J274,"-garden-to-go-mini-estonian.jpg")),
IF($C$1="Finnisch - FI",HYPERLINK(CONCATENATE("https://www.saflax.de/0-WVK-Retail/Bilder-Pictures/SAFLAX-",'Basis-Tabelle-Samen'!K274,"-",'Basis-Tabelle-Samen'!J274,"-garden-to-go-mini-finnish.jpg")),
IF($C$1="Französisch - FR",HYPERLINK(CONCATENATE("https://www.saflax.de/0-WVK-Retail/Bilder-Pictures/SAFLAX-",'Basis-Tabelle-Samen'!K274,"-",'Basis-Tabelle-Samen'!J274,"-garden-to-go-mini-french.jpg")),
IF($C$1="Griechisch - GR",HYPERLINK(CONCATENATE("https://www.saflax.de/0-WVK-Retail/Bilder-Pictures/SAFLAX-",'Basis-Tabelle-Samen'!K274,"-",'Basis-Tabelle-Samen'!J274,"-garden-to-go-mini-greek.jpg")),
IF($C$1="Irisch - IE",HYPERLINK(CONCATENATE("https://www.saflax.de/0-WVK-Retail/Bilder-Pictures/SAFLAX-",'Basis-Tabelle-Samen'!K274,"-",'Basis-Tabelle-Samen'!J274,"-garden-to-go-mini-irish.jpg")),
IF($C$1="Isländisch - IS",HYPERLINK(CONCATENATE("https://www.saflax.de/0-WVK-Retail/Bilder-Pictures/SAFLAX-",'Basis-Tabelle-Samen'!K274,"-",'Basis-Tabelle-Samen'!J274,"-garden-to-go-mini-icelandic.jpg")),
IF($C$1="Italienisch - IT",HYPERLINK(CONCATENATE("https://www.saflax.de/0-WVK-Retail/Bilder-Pictures/SAFLAX-",'Basis-Tabelle-Samen'!K274,"-",'Basis-Tabelle-Samen'!J274,"-garden-to-go-mini-italian.jpg")),
IF($C$1="Japanisch - JP",HYPERLINK(CONCATENATE("https://www.saflax.de/0-WVK-Retail/Bilder-Pictures/SAFLAX-",'Basis-Tabelle-Samen'!K274,"-",'Basis-Tabelle-Samen'!J274,"-garden-to-go-mini-japanese.jpg")),
IF($C$1="Kroatisch - HR",HYPERLINK(CONCATENATE("https://www.saflax.de/0-WVK-Retail/Bilder-Pictures/SAFLAX-",'Basis-Tabelle-Samen'!K274,"-",'Basis-Tabelle-Samen'!J274,"-garden-to-go-mini-croatian.jpg")),
IF($C$1="Lettisch - LV",HYPERLINK(CONCATENATE("https://www.saflax.de/0-WVK-Retail/Bilder-Pictures/SAFLAX-",'Basis-Tabelle-Samen'!K274,"-",'Basis-Tabelle-Samen'!J274,"-garden-to-go-mini-latvian.jpg")),
IF($C$1="Litauisch - LT",HYPERLINK(CONCATENATE("https://www.saflax.de/0-WVK-Retail/Bilder-Pictures/SAFLAX-",'Basis-Tabelle-Samen'!K274,"-",'Basis-Tabelle-Samen'!J274,"-garden-to-go-mini-lithuanian.jpg")),
IF($C$1="Maltesisch - MT",HYPERLINK(CONCATENATE("https://www.saflax.de/0-WVK-Retail/Bilder-Pictures/SAFLAX-",'Basis-Tabelle-Samen'!K274,"-",'Basis-Tabelle-Samen'!J274,"-garden-to-go-mini-maltese.jpg")),
IF($C$1="Niederländisch - NL",HYPERLINK(CONCATENATE("https://www.saflax.de/0-WVK-Retail/Bilder-Pictures/SAFLAX-",'Basis-Tabelle-Samen'!K274,"-",'Basis-Tabelle-Samen'!J274,"-garden-to-go-mini-dutch.jpg")),
IF($C$1="Norwegisch - NO",HYPERLINK(CONCATENATE("https://www.saflax.de/0-WVK-Retail/Bilder-Pictures/SAFLAX-",'Basis-Tabelle-Samen'!K274,"-",'Basis-Tabelle-Samen'!J274,"-garden-to-go-mini-nowegian.jpg")),
IF($C$1="Polnisch - PL",HYPERLINK(CONCATENATE("https://www.saflax.de/0-WVK-Retail/Bilder-Pictures/SAFLAX-",'Basis-Tabelle-Samen'!K274,"-",'Basis-Tabelle-Samen'!J274,"-garden-to-go-mini-polish.jpg")),
IF($C$1="Portugiesisch - PT",HYPERLINK(CONCATENATE("https://www.saflax.de/0-WVK-Retail/Bilder-Pictures/SAFLAX-",'Basis-Tabelle-Samen'!K274,"-",'Basis-Tabelle-Samen'!J274,"-garden-to-go-mini-portuguese.jpg")),
IF($C$1="Rumänisch - RO",HYPERLINK(CONCATENATE("https://www.saflax.de/0-WVK-Retail/Bilder-Pictures/SAFLAX-",'Basis-Tabelle-Samen'!K274,"-",'Basis-Tabelle-Samen'!J274,"-garden-to-go-mini-romanian.jpg")),
IF($C$1="Schwedisch - SE",HYPERLINK(CONCATENATE("https://www.saflax.de/0-WVK-Retail/Bilder-Pictures/SAFLAX-",'Basis-Tabelle-Samen'!K274,"-",'Basis-Tabelle-Samen'!J274,"-garden-to-go-mini-swedish.jpg")),
IF($C$1="Slowakisch - SK",HYPERLINK(CONCATENATE("https://www.saflax.de/0-WVK-Retail/Bilder-Pictures/SAFLAX-",'Basis-Tabelle-Samen'!K274,"-",'Basis-Tabelle-Samen'!J274,"-garden-to-go-mini-slovak.jpg")),
IF($C$1="Slowenisch - SI",HYPERLINK(CONCATENATE("https://www.saflax.de/0-WVK-Retail/Bilder-Pictures/SAFLAX-",'Basis-Tabelle-Samen'!K274,"-",'Basis-Tabelle-Samen'!J274,"-garden-to-go-mini-slovenian.jpg")),
IF($C$1="Spanisch - ES",HYPERLINK(CONCATENATE("https://www.saflax.de/0-WVK-Retail/Bilder-Pictures/SAFLAX-",'Basis-Tabelle-Samen'!K274,"-",'Basis-Tabelle-Samen'!J274,"-garden-to-go-mini-spanish.jpg")),
IF($C$1="Tschechisch - CZ",HYPERLINK(CONCATENATE("https://www.saflax.de/0-WVK-Retail/Bilder-Pictures/SAFLAX-",'Basis-Tabelle-Samen'!K274,"-",'Basis-Tabelle-Samen'!J274,"-garden-to-go-mini-czech.jpg")),
IF($C$1="Türkisch - TR",HYPERLINK(CONCATENATE("https://www.saflax.de/0-WVK-Retail/Bilder-Pictures/SAFLAX-",'Basis-Tabelle-Samen'!K274,"-",'Basis-Tabelle-Samen'!J274,"-garden-to-go-mini-turkish.jpg")),
IF($C$1="Ungarisch - HU",HYPERLINK(CONCATENATE("https://www.saflax.de/0-WVK-Retail/Bilder-Pictures/SAFLAX-",'Basis-Tabelle-Samen'!K274,"-",'Basis-Tabelle-Samen'!J274,"-garden-to-go-mini-hungarian.jpg")),
" ACHTUNG")))))))))))))))))))))))))))))</f>
        <v>https://www.saflax.de/0-WVK-Retail/Bilder-Pictures/SAFLAX-75205-alchemilla-vulgaris-garden-to-go-mini-english.jpg</v>
      </c>
      <c r="AN273" s="330" t="str">
        <f>IF(I273&lt;1,"",
IF($C$1="Bulgarisch - BG",HYPERLINK(CONCATENATE("https://www.saflax.de/0-WVK-Retail/Bilder-Pictures/SAFLAX-",'Basis-Tabelle-Samen'!N274,"-",'Basis-Tabelle-Samen'!J274,"-garden-to-go-lite-bulgarian.jpg")),
IF($C$1="Dänisch - DK",HYPERLINK(CONCATENATE("https://www.saflax.de/0-WVK-Retail/Bilder-Pictures/SAFLAX-",'Basis-Tabelle-Samen'!N274,"-",'Basis-Tabelle-Samen'!J274,"-garden-to-go-lite-danish.jpg")),
IF($C$1="Deutsch - DE",HYPERLINK(CONCATENATE("https://www.saflax.de/0-WVK-Retail/Bilder-Pictures/SAFLAX-",'Basis-Tabelle-Samen'!N274,"-",'Basis-Tabelle-Samen'!J274,"-garden-to-go-lite-german.jpg")),
IF($C$1="Englisch - UK",HYPERLINK(CONCATENATE("https://www.saflax.de/0-WVK-Retail/Bilder-Pictures/SAFLAX-",'Basis-Tabelle-Samen'!N274,"-",'Basis-Tabelle-Samen'!J274,"-garden-to-go-lite-english.jpg")),
IF($C$1="Estnisch - EE",HYPERLINK(CONCATENATE("https://www.saflax.de/0-WVK-Retail/Bilder-Pictures/SAFLAX-",'Basis-Tabelle-Samen'!N274,"-",'Basis-Tabelle-Samen'!J274,"-garden-to-go-lite-estonian.jpg")),
IF($C$1="Finnisch - FI",HYPERLINK(CONCATENATE("https://www.saflax.de/0-WVK-Retail/Bilder-Pictures/SAFLAX-",'Basis-Tabelle-Samen'!N274,"-",'Basis-Tabelle-Samen'!J274,"-garden-to-go-lite-finnish.jpg")),
IF($C$1="Französisch - FR",HYPERLINK(CONCATENATE("https://www.saflax.de/0-WVK-Retail/Bilder-Pictures/SAFLAX-",'Basis-Tabelle-Samen'!N274,"-",'Basis-Tabelle-Samen'!J274,"-garden-to-go-lite-french.jpg")),
IF($C$1="Griechisch - GR",HYPERLINK(CONCATENATE("https://www.saflax.de/0-WVK-Retail/Bilder-Pictures/SAFLAX-",'Basis-Tabelle-Samen'!N274,"-",'Basis-Tabelle-Samen'!J274,"-garden-to-go-lite-greek.jpg")),
IF($C$1="Irisch - IE",HYPERLINK(CONCATENATE("https://www.saflax.de/0-WVK-Retail/Bilder-Pictures/SAFLAX-",'Basis-Tabelle-Samen'!N274,"-",'Basis-Tabelle-Samen'!J274,"-garden-to-go-lite-irish.jpg")),
IF($C$1="Isländisch - IS",HYPERLINK(CONCATENATE("https://www.saflax.de/0-WVK-Retail/Bilder-Pictures/SAFLAX-",'Basis-Tabelle-Samen'!N274,"-",'Basis-Tabelle-Samen'!J274,"-garden-to-go-lite-icelandic.jpg")),
IF($C$1="Italienisch - IT",HYPERLINK(CONCATENATE("https://www.saflax.de/0-WVK-Retail/Bilder-Pictures/SAFLAX-",'Basis-Tabelle-Samen'!N274,"-",'Basis-Tabelle-Samen'!J274,"-garden-to-go-lite-italian.jpg")),
IF($C$1="Japanisch - JP",HYPERLINK(CONCATENATE("https://www.saflax.de/0-WVK-Retail/Bilder-Pictures/SAFLAX-",'Basis-Tabelle-Samen'!N274,"-",'Basis-Tabelle-Samen'!J274,"-garden-to-go-lite-japanese.jpg")),
IF($C$1="Kroatisch - HR",HYPERLINK(CONCATENATE("https://www.saflax.de/0-WVK-Retail/Bilder-Pictures/SAFLAX-",'Basis-Tabelle-Samen'!N274,"-",'Basis-Tabelle-Samen'!J274,"-garden-to-go-lite-croatian.jpg")),
IF($C$1="Lettisch - LV",HYPERLINK(CONCATENATE("https://www.saflax.de/0-WVK-Retail/Bilder-Pictures/SAFLAX-",'Basis-Tabelle-Samen'!N274,"-",'Basis-Tabelle-Samen'!J274,"-garden-to-go-lite-latvian.jpg")),
IF($C$1="Litauisch - LT",HYPERLINK(CONCATENATE("https://www.saflax.de/0-WVK-Retail/Bilder-Pictures/SAFLAX-",'Basis-Tabelle-Samen'!N274,"-",'Basis-Tabelle-Samen'!J274,"-garden-to-go-lite-lithuanian.jpg")),
IF($C$1="Maltesisch - MT",HYPERLINK(CONCATENATE("https://www.saflax.de/0-WVK-Retail/Bilder-Pictures/SAFLAX-",'Basis-Tabelle-Samen'!N274,"-",'Basis-Tabelle-Samen'!J274,"-garden-to-go-lite-maltese.jpg")),
IF($C$1="Niederländisch - NL",HYPERLINK(CONCATENATE("https://www.saflax.de/0-WVK-Retail/Bilder-Pictures/SAFLAX-",'Basis-Tabelle-Samen'!N274,"-",'Basis-Tabelle-Samen'!J274,"-garden-to-go-lite-dutch.jpg")),
IF($C$1="Norwegisch - NO",HYPERLINK(CONCATENATE("https://www.saflax.de/0-WVK-Retail/Bilder-Pictures/SAFLAX-",'Basis-Tabelle-Samen'!N274,"-",'Basis-Tabelle-Samen'!J274,"-garden-to-go-lite-nowegian.jpg")),
IF($C$1="Polnisch - PL",HYPERLINK(CONCATENATE("https://www.saflax.de/0-WVK-Retail/Bilder-Pictures/SAFLAX-",'Basis-Tabelle-Samen'!N274,"-",'Basis-Tabelle-Samen'!J274,"-garden-to-go-lite-polish.jpg")),
IF($C$1="Portugiesisch - PT",HYPERLINK(CONCATENATE("https://www.saflax.de/0-WVK-Retail/Bilder-Pictures/SAFLAX-",'Basis-Tabelle-Samen'!N274,"-",'Basis-Tabelle-Samen'!J274,"-garden-to-go-lite-portuguese.jpg")),
IF($C$1="Rumänisch - RO",HYPERLINK(CONCATENATE("https://www.saflax.de/0-WVK-Retail/Bilder-Pictures/SAFLAX-",'Basis-Tabelle-Samen'!N274,"-",'Basis-Tabelle-Samen'!J274,"-garden-to-go-lite-romanian.jpg")),
IF($C$1="Schwedisch - SE",HYPERLINK(CONCATENATE("https://www.saflax.de/0-WVK-Retail/Bilder-Pictures/SAFLAX-",'Basis-Tabelle-Samen'!N274,"-",'Basis-Tabelle-Samen'!J274,"-garden-to-go-lite-swedish.jpg")),
IF($C$1="Slowakisch - SK",HYPERLINK(CONCATENATE("https://www.saflax.de/0-WVK-Retail/Bilder-Pictures/SAFLAX-",'Basis-Tabelle-Samen'!N274,"-",'Basis-Tabelle-Samen'!J274,"-garden-to-go-lite-slovak.jpg")),
IF($C$1="Slowenisch - SI",HYPERLINK(CONCATENATE("https://www.saflax.de/0-WVK-Retail/Bilder-Pictures/SAFLAX-",'Basis-Tabelle-Samen'!N274,"-",'Basis-Tabelle-Samen'!J274,"-garden-to-go-lite-slovenian.jpg")),
IF($C$1="Spanisch - ES",HYPERLINK(CONCATENATE("https://www.saflax.de/0-WVK-Retail/Bilder-Pictures/SAFLAX-",'Basis-Tabelle-Samen'!N274,"-",'Basis-Tabelle-Samen'!J274,"-garden-to-go-lite-spanish.jpg")),
IF($C$1="Tschechisch - CZ",HYPERLINK(CONCATENATE("https://www.saflax.de/0-WVK-Retail/Bilder-Pictures/SAFLAX-",'Basis-Tabelle-Samen'!N274,"-",'Basis-Tabelle-Samen'!J274,"-garden-to-go-lite-czech.jpg")),
IF($C$1="Türkisch - TR",HYPERLINK(CONCATENATE("https://www.saflax.de/0-WVK-Retail/Bilder-Pictures/SAFLAX-",'Basis-Tabelle-Samen'!N274,"-",'Basis-Tabelle-Samen'!J274,"-garden-to-go-lite-turkish.jpg")),
IF($C$1="Ungarisch - HU",HYPERLINK(CONCATENATE("https://www.saflax.de/0-WVK-Retail/Bilder-Pictures/SAFLAX-",'Basis-Tabelle-Samen'!N274,"-",'Basis-Tabelle-Samen'!J274,"-garden-to-go-lite-hungarian.jpg")),
" ACHTUNG")))))))))))))))))))))))))))))</f>
        <v>https://www.saflax.de/0-WVK-Retail/Bilder-Pictures/SAFLAX-85205-alchemilla-vulgaris-garden-to-go-lite-english.jpg</v>
      </c>
      <c r="AO273" s="330" t="str">
        <f>IF(J273&lt;1,"",
IF($C$1="Bulgarisch - BG",HYPERLINK(CONCATENATE("https://www.saflax.de/0-WVK-Retail/Bilder-Pictures/SAFLAX-",'Basis-Tabelle-Samen'!Q274,"-",'Basis-Tabelle-Samen'!J274,"-garden-to-go-bulgarian.jpg")),
IF($C$1="Dänisch - DK",HYPERLINK(CONCATENATE("https://www.saflax.de/0-WVK-Retail/Bilder-Pictures/SAFLAX-",'Basis-Tabelle-Samen'!Q274,"-",'Basis-Tabelle-Samen'!J274,"-garden-to-go-danish.jpg")),
IF($C$1="Deutsch - DE",HYPERLINK(CONCATENATE("https://www.saflax.de/0-WVK-Retail/Bilder-Pictures/SAFLAX-",'Basis-Tabelle-Samen'!Q274,"-",'Basis-Tabelle-Samen'!J274,"-garden-to-go-german.jpg")),
IF($C$1="Englisch - UK",HYPERLINK(CONCATENATE("https://www.saflax.de/0-WVK-Retail/Bilder-Pictures/SAFLAX-",'Basis-Tabelle-Samen'!Q274,"-",'Basis-Tabelle-Samen'!J274,"-garden-to-go-english.jpg")),
IF($C$1="Estnisch - EE",HYPERLINK(CONCATENATE("https://www.saflax.de/0-WVK-Retail/Bilder-Pictures/SAFLAX-",'Basis-Tabelle-Samen'!Q274,"-",'Basis-Tabelle-Samen'!J274,"-garden-to-go-estonian.jpg")),
IF($C$1="Finnisch - FI",HYPERLINK(CONCATENATE("https://www.saflax.de/0-WVK-Retail/Bilder-Pictures/SAFLAX-",'Basis-Tabelle-Samen'!Q274,"-",'Basis-Tabelle-Samen'!J274,"-garden-to-go-finnish.jpg")),
IF($C$1="Französisch - FR",HYPERLINK(CONCATENATE("https://www.saflax.de/0-WVK-Retail/Bilder-Pictures/SAFLAX-",'Basis-Tabelle-Samen'!Q274,"-",'Basis-Tabelle-Samen'!J274,"-garden-to-go-french.jpg")),
IF($C$1="Griechisch - GR",HYPERLINK(CONCATENATE("https://www.saflax.de/0-WVK-Retail/Bilder-Pictures/SAFLAX-",'Basis-Tabelle-Samen'!Q274,"-",'Basis-Tabelle-Samen'!J274,"-garden-to-go-greek.jpg")),
IF($C$1="Irisch - IE",HYPERLINK(CONCATENATE("https://www.saflax.de/0-WVK-Retail/Bilder-Pictures/SAFLAX-",'Basis-Tabelle-Samen'!Q274,"-",'Basis-Tabelle-Samen'!J274,"-garden-to-go-irish.jpg")),
IF($C$1="Isländisch - IS",HYPERLINK(CONCATENATE("https://www.saflax.de/0-WVK-Retail/Bilder-Pictures/SAFLAX-",'Basis-Tabelle-Samen'!Q274,"-",'Basis-Tabelle-Samen'!J274,"-garden-to-go-icelandic.jpg")),
IF($C$1="Italienisch - IT",HYPERLINK(CONCATENATE("https://www.saflax.de/0-WVK-Retail/Bilder-Pictures/SAFLAX-",'Basis-Tabelle-Samen'!Q274,"-",'Basis-Tabelle-Samen'!J274,"-garden-to-go-italian.jpg")),
IF($C$1="Japanisch - JP",HYPERLINK(CONCATENATE("https://www.saflax.de/0-WVK-Retail/Bilder-Pictures/SAFLAX-",'Basis-Tabelle-Samen'!Q274,"-",'Basis-Tabelle-Samen'!J274,"-garden-to-go-japanese.jpg")),
IF($C$1="Kroatisch - HR",HYPERLINK(CONCATENATE("https://www.saflax.de/0-WVK-Retail/Bilder-Pictures/SAFLAX-",'Basis-Tabelle-Samen'!Q274,"-",'Basis-Tabelle-Samen'!J274,"-garden-to-go-croatian.jpg")),
IF($C$1="Lettisch - LV",HYPERLINK(CONCATENATE("https://www.saflax.de/0-WVK-Retail/Bilder-Pictures/SAFLAX-",'Basis-Tabelle-Samen'!Q274,"-",'Basis-Tabelle-Samen'!J274,"-garden-to-go-latvian.jpg")),
IF($C$1="Litauisch - LT",HYPERLINK(CONCATENATE("https://www.saflax.de/0-WVK-Retail/Bilder-Pictures/SAFLAX-",'Basis-Tabelle-Samen'!Q274,"-",'Basis-Tabelle-Samen'!J274,"-garden-to-go-lithuanian.jpg")),
IF($C$1="Maltesisch - MT",HYPERLINK(CONCATENATE("https://www.saflax.de/0-WVK-Retail/Bilder-Pictures/SAFLAX-",'Basis-Tabelle-Samen'!Q274,"-",'Basis-Tabelle-Samen'!J274,"-garden-to-go-maltese.jpg")),
IF($C$1="Niederländisch - NL",HYPERLINK(CONCATENATE("https://www.saflax.de/0-WVK-Retail/Bilder-Pictures/SAFLAX-",'Basis-Tabelle-Samen'!Q274,"-",'Basis-Tabelle-Samen'!J274,"-garden-to-go-dutch.jpg")),
IF($C$1="Norwegisch - NO",HYPERLINK(CONCATENATE("https://www.saflax.de/0-WVK-Retail/Bilder-Pictures/SAFLAX-",'Basis-Tabelle-Samen'!Q274,"-",'Basis-Tabelle-Samen'!J274,"-garden-to-go-nowegian.jpg")),
IF($C$1="Polnisch - PL",HYPERLINK(CONCATENATE("https://www.saflax.de/0-WVK-Retail/Bilder-Pictures/SAFLAX-",'Basis-Tabelle-Samen'!Q274,"-",'Basis-Tabelle-Samen'!J274,"-garden-to-go-polish.jpg")),
IF($C$1="Portugiesisch - PT",HYPERLINK(CONCATENATE("https://www.saflax.de/0-WVK-Retail/Bilder-Pictures/SAFLAX-",'Basis-Tabelle-Samen'!Q274,"-",'Basis-Tabelle-Samen'!J274,"-garden-to-go-portuguese.jpg")),
IF($C$1="Rumänisch - RO",HYPERLINK(CONCATENATE("https://www.saflax.de/0-WVK-Retail/Bilder-Pictures/SAFLAX-",'Basis-Tabelle-Samen'!Q274,"-",'Basis-Tabelle-Samen'!J274,"-garden-to-go-romanian.jpg")),
IF($C$1="Schwedisch - SE",HYPERLINK(CONCATENATE("https://www.saflax.de/0-WVK-Retail/Bilder-Pictures/SAFLAX-",'Basis-Tabelle-Samen'!Q274,"-",'Basis-Tabelle-Samen'!J274,"-garden-to-go-swedish.jpg")),
IF($C$1="Slowakisch - SK",HYPERLINK(CONCATENATE("https://www.saflax.de/0-WVK-Retail/Bilder-Pictures/SAFLAX-",'Basis-Tabelle-Samen'!Q274,"-",'Basis-Tabelle-Samen'!J274,"-garden-to-go-slovak.jpg")),
IF($C$1="Slowenisch - SI",HYPERLINK(CONCATENATE("https://www.saflax.de/0-WVK-Retail/Bilder-Pictures/SAFLAX-",'Basis-Tabelle-Samen'!Q274,"-",'Basis-Tabelle-Samen'!J274,"-garden-to-go-slovenian.jpg")),
IF($C$1="Spanisch - ES",HYPERLINK(CONCATENATE("https://www.saflax.de/0-WVK-Retail/Bilder-Pictures/SAFLAX-",'Basis-Tabelle-Samen'!Q274,"-",'Basis-Tabelle-Samen'!J274,"-garden-to-go-spanish.jpg")),
IF($C$1="Tschechisch - CZ",HYPERLINK(CONCATENATE("https://www.saflax.de/0-WVK-Retail/Bilder-Pictures/SAFLAX-",'Basis-Tabelle-Samen'!Q274,"-",'Basis-Tabelle-Samen'!J274,"-garden-to-go-czech.jpg")),
IF($C$1="Türkisch - TR",HYPERLINK(CONCATENATE("https://www.saflax.de/0-WVK-Retail/Bilder-Pictures/SAFLAX-",'Basis-Tabelle-Samen'!Q274,"-",'Basis-Tabelle-Samen'!J274,"-garden-to-go-turkish.jpg")),
IF($C$1="Ungarisch - HU",HYPERLINK(CONCATENATE("https://www.saflax.de/0-WVK-Retail/Bilder-Pictures/SAFLAX-",'Basis-Tabelle-Samen'!Q274,"-",'Basis-Tabelle-Samen'!J274,"-garden-to-go-hungarian.jpg")),
" ACHTUNG")))))))))))))))))))))))))))))</f>
        <v>https://www.saflax.de/0-WVK-Retail/Bilder-Pictures/SAFLAX-55205-alchemilla-vulgaris-garden-to-go-english.jpg</v>
      </c>
      <c r="AP273" s="330" t="str">
        <f>IF(K273&lt;1,"",
IF($C$1="Bulgarisch - BG",HYPERLINK(CONCATENATE("https://www.saflax.de/0-WVK-Retail/Bilder-Pictures/SAFLAX-",'Basis-Tabelle-Samen'!T274,"-",'Basis-Tabelle-Samen'!J274,"-cultivation-set-bulgarian.jpg")),
IF($C$1="Dänisch - DK",HYPERLINK(CONCATENATE("https://www.saflax.de/0-WVK-Retail/Bilder-Pictures/SAFLAX-",'Basis-Tabelle-Samen'!T274,"-",'Basis-Tabelle-Samen'!J274,"-cultivation-set-danish.jpg")),
IF($C$1="Deutsch - DE",HYPERLINK(CONCATENATE("https://www.saflax.de/0-WVK-Retail/Bilder-Pictures/SAFLAX-",'Basis-Tabelle-Samen'!T274,"-",'Basis-Tabelle-Samen'!J274,"-cultivation-set-german.jpg")),
IF($C$1="Englisch - UK",HYPERLINK(CONCATENATE("https://www.saflax.de/0-WVK-Retail/Bilder-Pictures/SAFLAX-",'Basis-Tabelle-Samen'!T274,"-",'Basis-Tabelle-Samen'!J274,"-cultivation-set-english.jpg")),
IF($C$1="Estnisch - EE",HYPERLINK(CONCATENATE("https://www.saflax.de/0-WVK-Retail/Bilder-Pictures/SAFLAX-",'Basis-Tabelle-Samen'!T274,"-",'Basis-Tabelle-Samen'!J274,"-cultivation-set-estonian.jpg")),
IF($C$1="Finnisch - FI",HYPERLINK(CONCATENATE("https://www.saflax.de/0-WVK-Retail/Bilder-Pictures/SAFLAX-",'Basis-Tabelle-Samen'!T274,"-",'Basis-Tabelle-Samen'!J274,"-cultivation-set-finnish.jpg")),
IF($C$1="Französisch - FR",HYPERLINK(CONCATENATE("https://www.saflax.de/0-WVK-Retail/Bilder-Pictures/SAFLAX-",'Basis-Tabelle-Samen'!T274,"-",'Basis-Tabelle-Samen'!J274,"-cultivation-set-french.jpg")),
IF($C$1="Griechisch - GR",HYPERLINK(CONCATENATE("https://www.saflax.de/0-WVK-Retail/Bilder-Pictures/SAFLAX-",'Basis-Tabelle-Samen'!T274,"-",'Basis-Tabelle-Samen'!J274,"-cultivation-set-greek.jpg")),
IF($C$1="Irisch - IE",HYPERLINK(CONCATENATE("https://www.saflax.de/0-WVK-Retail/Bilder-Pictures/SAFLAX-",'Basis-Tabelle-Samen'!T274,"-",'Basis-Tabelle-Samen'!J274,"-cultivation-set-irish.jpg")),
IF($C$1="Isländisch - IS",HYPERLINK(CONCATENATE("https://www.saflax.de/0-WVK-Retail/Bilder-Pictures/SAFLAX-",'Basis-Tabelle-Samen'!T274,"-",'Basis-Tabelle-Samen'!J274,"-cultivation-set-icelandic.jpg")),
IF($C$1="Italienisch - IT",HYPERLINK(CONCATENATE("https://www.saflax.de/0-WVK-Retail/Bilder-Pictures/SAFLAX-",'Basis-Tabelle-Samen'!T274,"-",'Basis-Tabelle-Samen'!J274,"-cultivation-set-italian.jpg")),
IF($C$1="Japanisch - JP",HYPERLINK(CONCATENATE("https://www.saflax.de/0-WVK-Retail/Bilder-Pictures/SAFLAX-",'Basis-Tabelle-Samen'!T274,"-",'Basis-Tabelle-Samen'!J274,"-cultivation-set-japanese.jpg")),
IF($C$1="Kroatisch - HR",HYPERLINK(CONCATENATE("https://www.saflax.de/0-WVK-Retail/Bilder-Pictures/SAFLAX-",'Basis-Tabelle-Samen'!T274,"-",'Basis-Tabelle-Samen'!J274,"-cultivation-set-croatian.jpg")),
IF($C$1="Lettisch - LV",HYPERLINK(CONCATENATE("https://www.saflax.de/0-WVK-Retail/Bilder-Pictures/SAFLAX-",'Basis-Tabelle-Samen'!T274,"-",'Basis-Tabelle-Samen'!J274,"-cultivation-set-latvian.jpg")),
IF($C$1="Litauisch - LT",HYPERLINK(CONCATENATE("https://www.saflax.de/0-WVK-Retail/Bilder-Pictures/SAFLAX-",'Basis-Tabelle-Samen'!T274,"-",'Basis-Tabelle-Samen'!J274,"-cultivation-set-lithuanian.jpg")),
IF($C$1="Maltesisch - MT",HYPERLINK(CONCATENATE("https://www.saflax.de/0-WVK-Retail/Bilder-Pictures/SAFLAX-",'Basis-Tabelle-Samen'!T274,"-",'Basis-Tabelle-Samen'!J274,"-cultivation-set-maltese.jpg")),
IF($C$1="Niederländisch - NL",HYPERLINK(CONCATENATE("https://www.saflax.de/0-WVK-Retail/Bilder-Pictures/SAFLAX-",'Basis-Tabelle-Samen'!T274,"-",'Basis-Tabelle-Samen'!J274,"-cultivation-set-dutch.jpg")),
IF($C$1="Norwegisch - NO",HYPERLINK(CONCATENATE("https://www.saflax.de/0-WVK-Retail/Bilder-Pictures/SAFLAX-",'Basis-Tabelle-Samen'!T274,"-",'Basis-Tabelle-Samen'!J274,"-cultivation-set-nowegian.jpg")),
IF($C$1="Polnisch - PL",HYPERLINK(CONCATENATE("https://www.saflax.de/0-WVK-Retail/Bilder-Pictures/SAFLAX-",'Basis-Tabelle-Samen'!T274,"-",'Basis-Tabelle-Samen'!J274,"-cultivation-set-polish.jpg")),
IF($C$1="Portugiesisch - PT",HYPERLINK(CONCATENATE("https://www.saflax.de/0-WVK-Retail/Bilder-Pictures/SAFLAX-",'Basis-Tabelle-Samen'!T274,"-",'Basis-Tabelle-Samen'!J274,"-cultivation-set-portuguese.jpg")),
IF($C$1="Rumänisch - RO",HYPERLINK(CONCATENATE("https://www.saflax.de/0-WVK-Retail/Bilder-Pictures/SAFLAX-",'Basis-Tabelle-Samen'!T274,"-",'Basis-Tabelle-Samen'!J274,"-cultivation-set-romanian.jpg")),
IF($C$1="Schwedisch - SE",HYPERLINK(CONCATENATE("https://www.saflax.de/0-WVK-Retail/Bilder-Pictures/SAFLAX-",'Basis-Tabelle-Samen'!T274,"-",'Basis-Tabelle-Samen'!J274,"-cultivation-set-swedish.jpg")),
IF($C$1="Slowakisch - SK",HYPERLINK(CONCATENATE("https://www.saflax.de/0-WVK-Retail/Bilder-Pictures/SAFLAX-",'Basis-Tabelle-Samen'!T274,"-",'Basis-Tabelle-Samen'!J274,"-cultivation-set-slovak.jpg")),
IF($C$1="Slowenisch - SI",HYPERLINK(CONCATENATE("https://www.saflax.de/0-WVK-Retail/Bilder-Pictures/SAFLAX-",'Basis-Tabelle-Samen'!T274,"-",'Basis-Tabelle-Samen'!J274,"-cultivation-set-slovenian.jpg")),
IF($C$1="Spanisch - ES",HYPERLINK(CONCATENATE("https://www.saflax.de/0-WVK-Retail/Bilder-Pictures/SAFLAX-",'Basis-Tabelle-Samen'!T274,"-",'Basis-Tabelle-Samen'!J274,"-cultivation-set-spanish.jpg")),
IF($C$1="Tschechisch - CZ",HYPERLINK(CONCATENATE("https://www.saflax.de/0-WVK-Retail/Bilder-Pictures/SAFLAX-",'Basis-Tabelle-Samen'!T274,"-",'Basis-Tabelle-Samen'!J274,"-cultivation-set-czech.jpg")),
IF($C$1="Türkisch - TR",HYPERLINK(CONCATENATE("https://www.saflax.de/0-WVK-Retail/Bilder-Pictures/SAFLAX-",'Basis-Tabelle-Samen'!T274,"-",'Basis-Tabelle-Samen'!J274,"-cultivation-set-turkish.jpg")),
IF($C$1="Ungarisch - HU",HYPERLINK(CONCATENATE("https://www.saflax.de/0-WVK-Retail/Bilder-Pictures/SAFLAX-",'Basis-Tabelle-Samen'!T274,"-",'Basis-Tabelle-Samen'!J274,"-cultivation-set-hungarian.jpg")),
" ACHTUNG")))))))))))))))))))))))))))))</f>
        <v>https://www.saflax.de/0-WVK-Retail/Bilder-Pictures/SAFLAX-35205-alchemilla-vulgaris-cultivation-set-english.jpg</v>
      </c>
      <c r="AQ273" s="330" t="str">
        <f>IF(L273&lt;1,"",
IF($C$1="Bulgarisch - BG",HYPERLINK(CONCATENATE("https://www.saflax.de/0-WVK-Retail/Bilder-Pictures/SAFLAX-",'Basis-Tabelle-Samen'!W274,"-",'Basis-Tabelle-Samen'!J274,"-garden-in-the-bag-bulgarian.jpg")),
IF($C$1="Dänisch - DK",HYPERLINK(CONCATENATE("https://www.saflax.de/0-WVK-Retail/Bilder-Pictures/SAFLAX-",'Basis-Tabelle-Samen'!W274,"-",'Basis-Tabelle-Samen'!J274,"-garden-in-the-bag-danish.jpg")),
IF($C$1="Deutsch - DE",HYPERLINK(CONCATENATE("https://www.saflax.de/0-WVK-Retail/Bilder-Pictures/SAFLAX-",'Basis-Tabelle-Samen'!W274,"-",'Basis-Tabelle-Samen'!J274,"-garden-in-the-bag-german.jpg")),
IF($C$1="Englisch - UK",HYPERLINK(CONCATENATE("https://www.saflax.de/0-WVK-Retail/Bilder-Pictures/SAFLAX-",'Basis-Tabelle-Samen'!W274,"-",'Basis-Tabelle-Samen'!J274,"-garden-in-the-bag-english.jpg")),
IF($C$1="Estnisch - EE",HYPERLINK(CONCATENATE("https://www.saflax.de/0-WVK-Retail/Bilder-Pictures/SAFLAX-",'Basis-Tabelle-Samen'!W274,"-",'Basis-Tabelle-Samen'!J274,"-garden-in-the-bag-estonian.jpg")),
IF($C$1="Finnisch - FI",HYPERLINK(CONCATENATE("https://www.saflax.de/0-WVK-Retail/Bilder-Pictures/SAFLAX-",'Basis-Tabelle-Samen'!W274,"-",'Basis-Tabelle-Samen'!J274,"-garden-in-the-bag-finnish.jpg")),
IF($C$1="Französisch - FR",HYPERLINK(CONCATENATE("https://www.saflax.de/0-WVK-Retail/Bilder-Pictures/SAFLAX-",'Basis-Tabelle-Samen'!W274,"-",'Basis-Tabelle-Samen'!J274,"-garden-in-the-bag-french.jpg")),
IF($C$1="Griechisch - GR",HYPERLINK(CONCATENATE("https://www.saflax.de/0-WVK-Retail/Bilder-Pictures/SAFLAX-",'Basis-Tabelle-Samen'!W274,"-",'Basis-Tabelle-Samen'!J274,"-garden-in-the-bag-greek.jpg")),
IF($C$1="Irisch - IE",HYPERLINK(CONCATENATE("https://www.saflax.de/0-WVK-Retail/Bilder-Pictures/SAFLAX-",'Basis-Tabelle-Samen'!W274,"-",'Basis-Tabelle-Samen'!J274,"-garden-in-the-bag-irish.jpg")),
IF($C$1="Isländisch - IS",HYPERLINK(CONCATENATE("https://www.saflax.de/0-WVK-Retail/Bilder-Pictures/SAFLAX-",'Basis-Tabelle-Samen'!W274,"-",'Basis-Tabelle-Samen'!J274,"-garden-in-the-bag-icelandic.jpg")),
IF($C$1="Italienisch - IT",HYPERLINK(CONCATENATE("https://www.saflax.de/0-WVK-Retail/Bilder-Pictures/SAFLAX-",'Basis-Tabelle-Samen'!W274,"-",'Basis-Tabelle-Samen'!J274,"-garden-in-the-bag-italian.jpg")),
IF($C$1="Japanisch - JP",HYPERLINK(CONCATENATE("https://www.saflax.de/0-WVK-Retail/Bilder-Pictures/SAFLAX-",'Basis-Tabelle-Samen'!W274,"-",'Basis-Tabelle-Samen'!J274,"-garden-in-the-bag-japanese.jpg")),
IF($C$1="Kroatisch - HR",HYPERLINK(CONCATENATE("https://www.saflax.de/0-WVK-Retail/Bilder-Pictures/SAFLAX-",'Basis-Tabelle-Samen'!W274,"-",'Basis-Tabelle-Samen'!J274,"-garden-in-the-bag-croatian.jpg")),
IF($C$1="Lettisch - LV",HYPERLINK(CONCATENATE("https://www.saflax.de/0-WVK-Retail/Bilder-Pictures/SAFLAX-",'Basis-Tabelle-Samen'!W274,"-",'Basis-Tabelle-Samen'!J274,"-garden-in-the-bag-latvian.jpg")),
IF($C$1="Litauisch - LT",HYPERLINK(CONCATENATE("https://www.saflax.de/0-WVK-Retail/Bilder-Pictures/SAFLAX-",'Basis-Tabelle-Samen'!W274,"-",'Basis-Tabelle-Samen'!J274,"-garden-in-the-bag-lithuanian.jpg")),
IF($C$1="Maltesisch - MT",HYPERLINK(CONCATENATE("https://www.saflax.de/0-WVK-Retail/Bilder-Pictures/SAFLAX-",'Basis-Tabelle-Samen'!W274,"-",'Basis-Tabelle-Samen'!J274,"-garden-in-the-bag-maltese.jpg")),
IF($C$1="Niederländisch - NL",HYPERLINK(CONCATENATE("https://www.saflax.de/0-WVK-Retail/Bilder-Pictures/SAFLAX-",'Basis-Tabelle-Samen'!W274,"-",'Basis-Tabelle-Samen'!J274,"-garden-in-the-bag-dutch.jpg")),
IF($C$1="Norwegisch - NO",HYPERLINK(CONCATENATE("https://www.saflax.de/0-WVK-Retail/Bilder-Pictures/SAFLAX-",'Basis-Tabelle-Samen'!W274,"-",'Basis-Tabelle-Samen'!J274,"-garden-in-the-bag-nowegian.jpg")),
IF($C$1="Polnisch - PL",HYPERLINK(CONCATENATE("https://www.saflax.de/0-WVK-Retail/Bilder-Pictures/SAFLAX-",'Basis-Tabelle-Samen'!W274,"-",'Basis-Tabelle-Samen'!J274,"-garden-in-the-bag-polish.jpg")),
IF($C$1="Portugiesisch - PT",HYPERLINK(CONCATENATE("https://www.saflax.de/0-WVK-Retail/Bilder-Pictures/SAFLAX-",'Basis-Tabelle-Samen'!W274,"-",'Basis-Tabelle-Samen'!J274,"-garden-in-the-bag-portuguese.jpg")),
IF($C$1="Rumänisch - RO",HYPERLINK(CONCATENATE("https://www.saflax.de/0-WVK-Retail/Bilder-Pictures/SAFLAX-",'Basis-Tabelle-Samen'!W274,"-",'Basis-Tabelle-Samen'!J274,"-garden-in-the-bag-romanian.jpg")),
IF($C$1="Schwedisch - SE",HYPERLINK(CONCATENATE("https://www.saflax.de/0-WVK-Retail/Bilder-Pictures/SAFLAX-",'Basis-Tabelle-Samen'!W274,"-",'Basis-Tabelle-Samen'!J274,"-garden-in-the-bag-swedish.jpg")),
IF($C$1="Slowakisch - SK",HYPERLINK(CONCATENATE("https://www.saflax.de/0-WVK-Retail/Bilder-Pictures/SAFLAX-",'Basis-Tabelle-Samen'!W274,"-",'Basis-Tabelle-Samen'!J274,"-garden-in-the-bag-slovak.jpg")),
IF($C$1="Slowenisch - SI",HYPERLINK(CONCATENATE("https://www.saflax.de/0-WVK-Retail/Bilder-Pictures/SAFLAX-",'Basis-Tabelle-Samen'!W274,"-",'Basis-Tabelle-Samen'!J274,"-garden-in-the-bag-slovenian.jpg")),
IF($C$1="Spanisch - ES",HYPERLINK(CONCATENATE("https://www.saflax.de/0-WVK-Retail/Bilder-Pictures/SAFLAX-",'Basis-Tabelle-Samen'!W274,"-",'Basis-Tabelle-Samen'!J274,"-garden-in-the-bag-spanish.jpg")),
IF($C$1="Tschechisch - CZ",HYPERLINK(CONCATENATE("https://www.saflax.de/0-WVK-Retail/Bilder-Pictures/SAFLAX-",'Basis-Tabelle-Samen'!W274,"-",'Basis-Tabelle-Samen'!J274,"-garden-in-the-bag-czech.jpg")),
IF($C$1="Türkisch - TR",HYPERLINK(CONCATENATE("https://www.saflax.de/0-WVK-Retail/Bilder-Pictures/SAFLAX-",'Basis-Tabelle-Samen'!W274,"-",'Basis-Tabelle-Samen'!J274,"-garden-in-the-bag-turkish.jpg")),
IF($C$1="Ungarisch - HU",HYPERLINK(CONCATENATE("https://www.saflax.de/0-WVK-Retail/Bilder-Pictures/SAFLAX-",'Basis-Tabelle-Samen'!W274,"-",'Basis-Tabelle-Samen'!J274,"-garden-in-the-bag-hungarian.jpg")),
" ACHTUNG")))))))))))))))))))))))))))))</f>
        <v>https://www.saflax.de/0-WVK-Retail/Bilder-Pictures/SAFLAX-65205-alchemilla-vulgaris-garden-in-the-bag-english.jpg</v>
      </c>
    </row>
    <row r="274" spans="1:43" ht="17.100000000000001" customHeight="1" x14ac:dyDescent="0.2">
      <c r="A274" s="318" t="str">
        <f>IF('Basis-Tabelle-Samen'!A312="","",IF($C$1="Deutsch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74" s="319" t="str">
        <f>'Basis-Tabelle-Samen'!I312</f>
        <v>Pimpinella anisum</v>
      </c>
      <c r="C274" s="316" t="str">
        <f>IF($C$1="Bulgarisch - BG",'Basis-Tabelle-Samen'!Z312,
IF($C$1="Dänisch - DK",'Basis-Tabelle-Samen'!AA312,
IF($C$1="Deutsch - DE",'Basis-Tabelle-Samen'!AB312,
IF($C$1="Englisch - UK",'Basis-Tabelle-Samen'!AC312,
IF($C$1="Estnisch - EE",'Basis-Tabelle-Samen'!AD312,
IF($C$1="Finnisch - FI",'Basis-Tabelle-Samen'!AE312,
IF($C$1="Französisch - FR",'Basis-Tabelle-Samen'!AF312,
IF($C$1="Griechisch - GR",'Basis-Tabelle-Samen'!AG312,
IF($C$1="Irisch - IE",'Basis-Tabelle-Samen'!AH312,
IF($C$1="Isländisch - IS",'Basis-Tabelle-Samen'!AI312,
IF($C$1="Italienisch - IT",'Basis-Tabelle-Samen'!AJ312,
IF($C$1="Japanisch - JP",'Basis-Tabelle-Samen'!AK312,
IF($C$1="Kroatisch - HR",'Basis-Tabelle-Samen'!AL312,
IF($C$1="Lettisch - LV",'Basis-Tabelle-Samen'!AM312,
IF($C$1="Litauisch - LT",'Basis-Tabelle-Samen'!AN312,
IF($C$1="Maltesisch - MT",'Basis-Tabelle-Samen'!AO312,
IF($C$1="Niederländisch - NL",'Basis-Tabelle-Samen'!AP312,
IF($C$1="Norwegisch - NO",'Basis-Tabelle-Samen'!AQ312,
IF($C$1="Polnisch - PL",'Basis-Tabelle-Samen'!AR312,
IF($C$1="Portugiesisch - PT",'Basis-Tabelle-Samen'!AS312,
IF($C$1="Rumänisch - RO",'Basis-Tabelle-Samen'!AT312,
IF($C$1="Schwedisch - SE",'Basis-Tabelle-Samen'!AU312,
IF($C$1="Slowakisch - SK",'Basis-Tabelle-Samen'!AV312,
IF($C$1="Slowenisch - SI",'Basis-Tabelle-Samen'!AW312,
IF($C$1="Spanisch - ES",'Basis-Tabelle-Samen'!AX312,
IF($C$1="Tschechisch - CZ",'Basis-Tabelle-Samen'!AY312,
IF($C$1="Türkisch - TR",'Basis-Tabelle-Samen'!AZ312,
IF($C$1="Ungarisch - HU",'Basis-Tabelle-Samen'!BA312,
" ACHTUNG"))))))))))))))))))))))))))))</f>
        <v>Anise</v>
      </c>
      <c r="D274" s="320">
        <f>'Basis-Tabelle-Samen'!F312</f>
        <v>200</v>
      </c>
      <c r="E274" s="321" t="str">
        <f>'Basis-Tabelle-Samen'!H312</f>
        <v>7 %</v>
      </c>
      <c r="F274" s="322" t="str">
        <f>IF('Basis-Tabelle-Samen'!G312="","",'Basis-Tabelle-Samen'!G312)</f>
        <v>07</v>
      </c>
      <c r="G274" s="320">
        <f>'Basis-Tabelle-Samen'!C312</f>
        <v>15243</v>
      </c>
      <c r="H274" s="323">
        <f>'Basis-Tabelle-Samen'!D312</f>
        <v>4055473152431</v>
      </c>
      <c r="I274" s="324">
        <f>'Basis-Tabelle-Samen'!E312</f>
        <v>1.85</v>
      </c>
      <c r="J274" s="325">
        <f t="shared" si="4"/>
        <v>12</v>
      </c>
      <c r="K274" s="326">
        <f>'Basis-Tabelle-Samen'!K312</f>
        <v>75243</v>
      </c>
      <c r="L274" s="323">
        <f>'Basis-Tabelle-Samen'!L312</f>
        <v>4055473752433</v>
      </c>
      <c r="M274" s="324">
        <f>'Basis-Tabelle-Samen'!M312</f>
        <v>2.4500000000000002</v>
      </c>
      <c r="N274" s="326">
        <f>IF(K274&lt;1,"",'3'!$I$15)</f>
        <v>15</v>
      </c>
      <c r="O274" s="327">
        <f>IF(K274&lt;1,"",'3'!$J$11)</f>
        <v>90</v>
      </c>
      <c r="P274" s="326">
        <f>'Basis-Tabelle-Samen'!N312</f>
        <v>85243</v>
      </c>
      <c r="Q274" s="323">
        <f>'Basis-Tabelle-Samen'!O312</f>
        <v>4055473852430</v>
      </c>
      <c r="R274" s="328">
        <f>'Basis-Tabelle-Samen'!P312</f>
        <v>3.75</v>
      </c>
      <c r="S274" s="326">
        <f>IF(R274&lt;1,"",'3'!$M$15)</f>
        <v>18</v>
      </c>
      <c r="T274" s="327">
        <f>IF(R274&lt;1,"",'3'!$N$11)</f>
        <v>72</v>
      </c>
      <c r="U274" s="326">
        <f>'Basis-Tabelle-Samen'!Q312</f>
        <v>55243</v>
      </c>
      <c r="V274" s="323">
        <f>'Basis-Tabelle-Samen'!R312</f>
        <v>4055473552439</v>
      </c>
      <c r="W274" s="324">
        <f>'Basis-Tabelle-Samen'!S312</f>
        <v>4.95</v>
      </c>
      <c r="X274" s="326">
        <f>IF(U274&lt;1,"",'3'!$Q$15)</f>
        <v>6</v>
      </c>
      <c r="Y274" s="327">
        <f>IF(U274&lt;1,"",'3'!$R$11)</f>
        <v>24</v>
      </c>
      <c r="Z274" s="326">
        <f>'Basis-Tabelle-Samen'!T312</f>
        <v>35243</v>
      </c>
      <c r="AA274" s="323">
        <f>'Basis-Tabelle-Samen'!U312</f>
        <v>4055473352435</v>
      </c>
      <c r="AB274" s="324">
        <f>'Basis-Tabelle-Samen'!V312</f>
        <v>6.75</v>
      </c>
      <c r="AC274" s="326">
        <f>IF(Z274&lt;1,"",'3'!$U$15)</f>
        <v>6</v>
      </c>
      <c r="AD274" s="327">
        <f>IF(Z274&lt;1,"",'3'!$V$11)</f>
        <v>24</v>
      </c>
      <c r="AE274" s="326">
        <f>'Basis-Tabelle-Samen'!W312</f>
        <v>65243</v>
      </c>
      <c r="AF274" s="323">
        <f>'Basis-Tabelle-Samen'!X312</f>
        <v>4055473652436</v>
      </c>
      <c r="AG274" s="324">
        <f>'Basis-Tabelle-Samen'!Y312</f>
        <v>2.95</v>
      </c>
      <c r="AH274" s="326">
        <f>IF(AE274&lt;1,"",'3'!$Y$15)</f>
        <v>8</v>
      </c>
      <c r="AI274" s="327">
        <f>IF(AE274&lt;1,"",'3'!$Z$11)</f>
        <v>64</v>
      </c>
      <c r="AJ274" s="315"/>
      <c r="AK274" s="316" t="str">
        <f>IF(G274&lt;1,"",
IF($C$1="Bulgarisch - BG",HYPERLINK(CONCATENATE("https://www.saflax.de/0-WVK-Retail/Bilder-Pictures/SAFLAX-",'Basis-Tabelle-Samen'!C312,"-",'Basis-Tabelle-Samen'!J312,"-seed-package-front-cr-bulgarian.jpg")),
IF($C$1="Dänisch - DK",HYPERLINK(CONCATENATE("https://www.saflax.de/0-WVK-Retail/Bilder-Pictures/SAFLAX-",'Basis-Tabelle-Samen'!C312,"-",'Basis-Tabelle-Samen'!J312,"-seed-package-front-cr-danish.jpg")),
IF($C$1="Deutsch - DE",HYPERLINK(CONCATENATE("https://www.saflax.de/0-WVK-Retail/Bilder-Pictures/SAFLAX-",'Basis-Tabelle-Samen'!C312,"-",'Basis-Tabelle-Samen'!J312,"-seed-package-front-cr-german.jpg")),
IF($C$1="Englisch - UK",HYPERLINK(CONCATENATE("https://www.saflax.de/0-WVK-Retail/Bilder-Pictures/SAFLAX-",'Basis-Tabelle-Samen'!C312,"-",'Basis-Tabelle-Samen'!J312,"-seed-package-front-cr-english.jpg")),
IF($C$1="Estnisch - EE",HYPERLINK(CONCATENATE("https://www.saflax.de/0-WVK-Retail/Bilder-Pictures/SAFLAX-",'Basis-Tabelle-Samen'!C312,"-",'Basis-Tabelle-Samen'!J312,"-seed-package-front-cr-estonian.jpg")),
IF($C$1="Finnisch - FI",HYPERLINK(CONCATENATE("https://www.saflax.de/0-WVK-Retail/Bilder-Pictures/SAFLAX-",'Basis-Tabelle-Samen'!C312,"-",'Basis-Tabelle-Samen'!J312,"-seed-package-front-cr-finnish.jpg")),
IF($C$1="Französisch - FR",HYPERLINK(CONCATENATE("https://www.saflax.de/0-WVK-Retail/Bilder-Pictures/SAFLAX-",'Basis-Tabelle-Samen'!C312,"-",'Basis-Tabelle-Samen'!J312,"-seed-package-front-cr-french.jpg")),
IF($C$1="Griechisch - GR",HYPERLINK(CONCATENATE("https://www.saflax.de/0-WVK-Retail/Bilder-Pictures/SAFLAX-",'Basis-Tabelle-Samen'!C312,"-",'Basis-Tabelle-Samen'!J312,"-seed-package-front-cr-greek.jpg")),
IF($C$1="Irisch - IE",HYPERLINK(CONCATENATE("https://www.saflax.de/0-WVK-Retail/Bilder-Pictures/SAFLAX-",'Basis-Tabelle-Samen'!C312,"-",'Basis-Tabelle-Samen'!J312,"-seed-package-front-cr-irish.jpg")),
IF($C$1="Isländisch - IS",HYPERLINK(CONCATENATE("https://www.saflax.de/0-WVK-Retail/Bilder-Pictures/SAFLAX-",'Basis-Tabelle-Samen'!C312,"-",'Basis-Tabelle-Samen'!J312,"-seed-package-front-cr-icelandic.jpg")),
IF($C$1="Italienisch - IT",HYPERLINK(CONCATENATE("https://www.saflax.de/0-WVK-Retail/Bilder-Pictures/SAFLAX-",'Basis-Tabelle-Samen'!C312,"-",'Basis-Tabelle-Samen'!J312,"-seed-package-front-cr-italian.jpg")),
IF($C$1="Japanisch - JP",HYPERLINK(CONCATENATE("https://www.saflax.de/0-WVK-Retail/Bilder-Pictures/SAFLAX-",'Basis-Tabelle-Samen'!C312,"-",'Basis-Tabelle-Samen'!J312,"-seed-package-front-cr-japanese.jpg")),
IF($C$1="Kroatisch - HR",HYPERLINK(CONCATENATE("https://www.saflax.de/0-WVK-Retail/Bilder-Pictures/SAFLAX-",'Basis-Tabelle-Samen'!C312,"-",'Basis-Tabelle-Samen'!J312,"-seed-package-front-cr-croatian.jpg")),
IF($C$1="Lettisch - LV",HYPERLINK(CONCATENATE("https://www.saflax.de/0-WVK-Retail/Bilder-Pictures/SAFLAX-",'Basis-Tabelle-Samen'!C312,"-",'Basis-Tabelle-Samen'!J312,"-seed-package-front-cr-latvian.jpg")),
IF($C$1="Litauisch - LT",HYPERLINK(CONCATENATE("https://www.saflax.de/0-WVK-Retail/Bilder-Pictures/SAFLAX-",'Basis-Tabelle-Samen'!C312,"-",'Basis-Tabelle-Samen'!J312,"-seed-package-front-cr-lithuanian.jpg")),
IF($C$1="Maltesisch - MT",HYPERLINK(CONCATENATE("https://www.saflax.de/0-WVK-Retail/Bilder-Pictures/SAFLAX-",'Basis-Tabelle-Samen'!C312,"-",'Basis-Tabelle-Samen'!J312,"-seed-package-front-cr-maltese.jpg")),
IF($C$1="Niederländisch - NL",HYPERLINK(CONCATENATE("https://www.saflax.de/0-WVK-Retail/Bilder-Pictures/SAFLAX-",'Basis-Tabelle-Samen'!C312,"-",'Basis-Tabelle-Samen'!J312,"-seed-package-front-cr-dutch.jpg")),
IF($C$1="Norwegisch - NO",HYPERLINK(CONCATENATE("https://www.saflax.de/0-WVK-Retail/Bilder-Pictures/SAFLAX-",'Basis-Tabelle-Samen'!C312,"-",'Basis-Tabelle-Samen'!J312,"-seed-package-front-cr-nowegian.jpg")),
IF($C$1="Polnisch - PL",HYPERLINK(CONCATENATE("https://www.saflax.de/0-WVK-Retail/Bilder-Pictures/SAFLAX-",'Basis-Tabelle-Samen'!C312,"-",'Basis-Tabelle-Samen'!J312,"-seed-package-front-cr-polish.jpg")),
IF($C$1="Portugiesisch - PT",HYPERLINK(CONCATENATE("https://www.saflax.de/0-WVK-Retail/Bilder-Pictures/SAFLAX-",'Basis-Tabelle-Samen'!C312,"-",'Basis-Tabelle-Samen'!J312,"-seed-package-front-cr-portuguese.jpg")),
IF($C$1="Rumänisch - RO",HYPERLINK(CONCATENATE("https://www.saflax.de/0-WVK-Retail/Bilder-Pictures/SAFLAX-",'Basis-Tabelle-Samen'!C312,"-",'Basis-Tabelle-Samen'!J312,"-seed-package-front-cr-romanian.jpg")),
IF($C$1="Schwedisch - SE",HYPERLINK(CONCATENATE("https://www.saflax.de/0-WVK-Retail/Bilder-Pictures/SAFLAX-",'Basis-Tabelle-Samen'!C312,"-",'Basis-Tabelle-Samen'!J312,"-seed-package-front-cr-swedish.jpg")),
IF($C$1="Slowakisch - SK",HYPERLINK(CONCATENATE("https://www.saflax.de/0-WVK-Retail/Bilder-Pictures/SAFLAX-",'Basis-Tabelle-Samen'!C312,"-",'Basis-Tabelle-Samen'!J312,"-seed-package-front-cr-slovak.jpg")),
IF($C$1="Slowenisch - SI",HYPERLINK(CONCATENATE("https://www.saflax.de/0-WVK-Retail/Bilder-Pictures/SAFLAX-",'Basis-Tabelle-Samen'!C312,"-",'Basis-Tabelle-Samen'!J312,"-seed-package-front-cr-slovenian.jpg")),
IF($C$1="Spanisch - ES",HYPERLINK(CONCATENATE("https://www.saflax.de/0-WVK-Retail/Bilder-Pictures/SAFLAX-",'Basis-Tabelle-Samen'!C312,"-",'Basis-Tabelle-Samen'!J312,"-seed-package-front-cr-spanish.jpg")),
IF($C$1="Tschechisch - CZ",HYPERLINK(CONCATENATE("https://www.saflax.de/0-WVK-Retail/Bilder-Pictures/SAFLAX-",'Basis-Tabelle-Samen'!C312,"-",'Basis-Tabelle-Samen'!J312,"-seed-package-front-cr-czech.jpg")),
IF($C$1="Türkisch - TR",HYPERLINK(CONCATENATE("https://www.saflax.de/0-WVK-Retail/Bilder-Pictures/SAFLAX-",'Basis-Tabelle-Samen'!C312,"-",'Basis-Tabelle-Samen'!J312,"-seed-package-front-cr-turkish.jpg")),
IF($C$1="Ungarisch - HU",HYPERLINK(CONCATENATE("https://www.saflax.de/0-WVK-Retail/Bilder-Pictures/SAFLAX-",'Basis-Tabelle-Samen'!C312,"-",'Basis-Tabelle-Samen'!J312,"-seed-package-front-cr-hungarian.jpg")),
" ACHTUNG")))))))))))))))))))))))))))))</f>
        <v>https://www.saflax.de/0-WVK-Retail/Bilder-Pictures/SAFLAX-15243-pimpinella-anisum-seed-package-front-cr-english.jpg</v>
      </c>
      <c r="AL274" s="330" t="str">
        <f>IF(G274&lt;1,"",
IF($C$1="Bulgarisch - BG",HYPERLINK(CONCATENATE("https://www.saflax.de/0-WVK-Retail/Bilder-Pictures/SAFLAX-",'Basis-Tabelle-Samen'!C312,"-",'Basis-Tabelle-Samen'!J312,"-seed-package-back-cr-bulgarian.jpg")),
IF($C$1="Dänisch - DK",HYPERLINK(CONCATENATE("https://www.saflax.de/0-WVK-Retail/Bilder-Pictures/SAFLAX-",'Basis-Tabelle-Samen'!C312,"-",'Basis-Tabelle-Samen'!J312,"-seed-package-back-cr-danish.jpg")),
IF($C$1="Deutsch - DE",HYPERLINK(CONCATENATE("https://www.saflax.de/0-WVK-Retail/Bilder-Pictures/SAFLAX-",'Basis-Tabelle-Samen'!C312,"-",'Basis-Tabelle-Samen'!J312,"-seed-package-back-cr-german.jpg")),
IF($C$1="Englisch - UK",HYPERLINK(CONCATENATE("https://www.saflax.de/0-WVK-Retail/Bilder-Pictures/SAFLAX-",'Basis-Tabelle-Samen'!C312,"-",'Basis-Tabelle-Samen'!J312,"-seed-package-back-cr-english.jpg")),
IF($C$1="Estnisch - EE",HYPERLINK(CONCATENATE("https://www.saflax.de/0-WVK-Retail/Bilder-Pictures/SAFLAX-",'Basis-Tabelle-Samen'!C312,"-",'Basis-Tabelle-Samen'!J312,"-seed-package-back-cr-estonian.jpg")),
IF($C$1="Finnisch - FI",HYPERLINK(CONCATENATE("https://www.saflax.de/0-WVK-Retail/Bilder-Pictures/SAFLAX-",'Basis-Tabelle-Samen'!C312,"-",'Basis-Tabelle-Samen'!J312,"-seed-package-back-cr-finnish.jpg")),
IF($C$1="Französisch - FR",HYPERLINK(CONCATENATE("https://www.saflax.de/0-WVK-Retail/Bilder-Pictures/SAFLAX-",'Basis-Tabelle-Samen'!C312,"-",'Basis-Tabelle-Samen'!J312,"-seed-package-back-cr-french.jpg")),
IF($C$1="Griechisch - GR",HYPERLINK(CONCATENATE("https://www.saflax.de/0-WVK-Retail/Bilder-Pictures/SAFLAX-",'Basis-Tabelle-Samen'!C312,"-",'Basis-Tabelle-Samen'!J312,"-seed-package-back-cr-greek.jpg")),
IF($C$1="Irisch - IE",HYPERLINK(CONCATENATE("https://www.saflax.de/0-WVK-Retail/Bilder-Pictures/SAFLAX-",'Basis-Tabelle-Samen'!C312,"-",'Basis-Tabelle-Samen'!J312,"-seed-package-back-cr-irish.jpg")),
IF($C$1="Isländisch - IS",HYPERLINK(CONCATENATE("https://www.saflax.de/0-WVK-Retail/Bilder-Pictures/SAFLAX-",'Basis-Tabelle-Samen'!C312,"-",'Basis-Tabelle-Samen'!J312,"-seed-package-back-cr-icelandic.jpg")),
IF($C$1="Italienisch - IT",HYPERLINK(CONCATENATE("https://www.saflax.de/0-WVK-Retail/Bilder-Pictures/SAFLAX-",'Basis-Tabelle-Samen'!C312,"-",'Basis-Tabelle-Samen'!J312,"-seed-package-back-cr-italian.jpg")),
IF($C$1="Japanisch - JP",HYPERLINK(CONCATENATE("https://www.saflax.de/0-WVK-Retail/Bilder-Pictures/SAFLAX-",'Basis-Tabelle-Samen'!C312,"-",'Basis-Tabelle-Samen'!J312,"-seed-package-back-cr-japanese.jpg")),
IF($C$1="Kroatisch - HR",HYPERLINK(CONCATENATE("https://www.saflax.de/0-WVK-Retail/Bilder-Pictures/SAFLAX-",'Basis-Tabelle-Samen'!C312,"-",'Basis-Tabelle-Samen'!J312,"-seed-package-back-cr-croatian.jpg")),
IF($C$1="Lettisch - LV",HYPERLINK(CONCATENATE("https://www.saflax.de/0-WVK-Retail/Bilder-Pictures/SAFLAX-",'Basis-Tabelle-Samen'!C312,"-",'Basis-Tabelle-Samen'!J312,"-seed-package-back-cr-latvian.jpg")),
IF($C$1="Litauisch - LT",HYPERLINK(CONCATENATE("https://www.saflax.de/0-WVK-Retail/Bilder-Pictures/SAFLAX-",'Basis-Tabelle-Samen'!C312,"-",'Basis-Tabelle-Samen'!J312,"-seed-package-back-cr-lithuanian.jpg")),
IF($C$1="Maltesisch - MT",HYPERLINK(CONCATENATE("https://www.saflax.de/0-WVK-Retail/Bilder-Pictures/SAFLAX-",'Basis-Tabelle-Samen'!C312,"-",'Basis-Tabelle-Samen'!J312,"-seed-package-back-cr-maltese.jpg")),
IF($C$1="Niederländisch - NL",HYPERLINK(CONCATENATE("https://www.saflax.de/0-WVK-Retail/Bilder-Pictures/SAFLAX-",'Basis-Tabelle-Samen'!C312,"-",'Basis-Tabelle-Samen'!J312,"-seed-package-back-cr-dutch.jpg")),
IF($C$1="Norwegisch - NO",HYPERLINK(CONCATENATE("https://www.saflax.de/0-WVK-Retail/Bilder-Pictures/SAFLAX-",'Basis-Tabelle-Samen'!C312,"-",'Basis-Tabelle-Samen'!J312,"-seed-package-back-cr-nowegian.jpg")),
IF($C$1="Polnisch - PL",HYPERLINK(CONCATENATE("https://www.saflax.de/0-WVK-Retail/Bilder-Pictures/SAFLAX-",'Basis-Tabelle-Samen'!C312,"-",'Basis-Tabelle-Samen'!J312,"-seed-package-back-cr-polish.jpg")),
IF($C$1="Portugiesisch - PT",HYPERLINK(CONCATENATE("https://www.saflax.de/0-WVK-Retail/Bilder-Pictures/SAFLAX-",'Basis-Tabelle-Samen'!C312,"-",'Basis-Tabelle-Samen'!J312,"-seed-package-back-cr-portuguese.jpg")),
IF($C$1="Rumänisch - RO",HYPERLINK(CONCATENATE("https://www.saflax.de/0-WVK-Retail/Bilder-Pictures/SAFLAX-",'Basis-Tabelle-Samen'!C312,"-",'Basis-Tabelle-Samen'!J312,"-seed-package-back-cr-romanian.jpg")),
IF($C$1="Schwedisch - SE",HYPERLINK(CONCATENATE("https://www.saflax.de/0-WVK-Retail/Bilder-Pictures/SAFLAX-",'Basis-Tabelle-Samen'!C312,"-",'Basis-Tabelle-Samen'!J312,"-seed-package-back-cr-swedish.jpg")),
IF($C$1="Slowakisch - SK",HYPERLINK(CONCATENATE("https://www.saflax.de/0-WVK-Retail/Bilder-Pictures/SAFLAX-",'Basis-Tabelle-Samen'!C312,"-",'Basis-Tabelle-Samen'!J312,"-seed-package-back-cr-slovak.jpg")),
IF($C$1="Slowenisch - SI",HYPERLINK(CONCATENATE("https://www.saflax.de/0-WVK-Retail/Bilder-Pictures/SAFLAX-",'Basis-Tabelle-Samen'!C312,"-",'Basis-Tabelle-Samen'!J312,"-seed-package-back-cr-slovenian.jpg")),
IF($C$1="Spanisch - ES",HYPERLINK(CONCATENATE("https://www.saflax.de/0-WVK-Retail/Bilder-Pictures/SAFLAX-",'Basis-Tabelle-Samen'!C312,"-",'Basis-Tabelle-Samen'!J312,"-seed-package-back-cr-spanish.jpg")),
IF($C$1="Tschechisch - CZ",HYPERLINK(CONCATENATE("https://www.saflax.de/0-WVK-Retail/Bilder-Pictures/SAFLAX-",'Basis-Tabelle-Samen'!C312,"-",'Basis-Tabelle-Samen'!J312,"-seed-package-back-cr-czech.jpg")),
IF($C$1="Türkisch - TR",HYPERLINK(CONCATENATE("https://www.saflax.de/0-WVK-Retail/Bilder-Pictures/SAFLAX-",'Basis-Tabelle-Samen'!C312,"-",'Basis-Tabelle-Samen'!J312,"-seed-package-back-cr-turkish.jpg")),
IF($C$1="Ungarisch - HU",HYPERLINK(CONCATENATE("https://www.saflax.de/0-WVK-Retail/Bilder-Pictures/SAFLAX-",'Basis-Tabelle-Samen'!C312,"-",'Basis-Tabelle-Samen'!J312,"-seed-package-back-cr-hungarian.jpg")),
" ACHTUNG")))))))))))))))))))))))))))))</f>
        <v>https://www.saflax.de/0-WVK-Retail/Bilder-Pictures/SAFLAX-15243-pimpinella-anisum-seed-package-back-cr-english.jpg</v>
      </c>
      <c r="AM274" s="330" t="str">
        <f>IF(H274&lt;1,"",
IF($C$1="Bulgarisch - BG",HYPERLINK(CONCATENATE("https://www.saflax.de/0-WVK-Retail/Bilder-Pictures/SAFLAX-",'Basis-Tabelle-Samen'!K312,"-",'Basis-Tabelle-Samen'!J312,"-garden-to-go-mini-bulgarian.jpg")),
IF($C$1="Dänisch - DK",HYPERLINK(CONCATENATE("https://www.saflax.de/0-WVK-Retail/Bilder-Pictures/SAFLAX-",'Basis-Tabelle-Samen'!K312,"-",'Basis-Tabelle-Samen'!J312,"-garden-to-go-mini-danish.jpg")),
IF($C$1="Deutsch - DE",HYPERLINK(CONCATENATE("https://www.saflax.de/0-WVK-Retail/Bilder-Pictures/SAFLAX-",'Basis-Tabelle-Samen'!K312,"-",'Basis-Tabelle-Samen'!J312,"-garden-to-go-mini-german.jpg")),
IF($C$1="Englisch - UK",HYPERLINK(CONCATENATE("https://www.saflax.de/0-WVK-Retail/Bilder-Pictures/SAFLAX-",'Basis-Tabelle-Samen'!K312,"-",'Basis-Tabelle-Samen'!J312,"-garden-to-go-mini-english.jpg")),
IF($C$1="Estnisch - EE",HYPERLINK(CONCATENATE("https://www.saflax.de/0-WVK-Retail/Bilder-Pictures/SAFLAX-",'Basis-Tabelle-Samen'!K312,"-",'Basis-Tabelle-Samen'!J312,"-garden-to-go-mini-estonian.jpg")),
IF($C$1="Finnisch - FI",HYPERLINK(CONCATENATE("https://www.saflax.de/0-WVK-Retail/Bilder-Pictures/SAFLAX-",'Basis-Tabelle-Samen'!K312,"-",'Basis-Tabelle-Samen'!J312,"-garden-to-go-mini-finnish.jpg")),
IF($C$1="Französisch - FR",HYPERLINK(CONCATENATE("https://www.saflax.de/0-WVK-Retail/Bilder-Pictures/SAFLAX-",'Basis-Tabelle-Samen'!K312,"-",'Basis-Tabelle-Samen'!J312,"-garden-to-go-mini-french.jpg")),
IF($C$1="Griechisch - GR",HYPERLINK(CONCATENATE("https://www.saflax.de/0-WVK-Retail/Bilder-Pictures/SAFLAX-",'Basis-Tabelle-Samen'!K312,"-",'Basis-Tabelle-Samen'!J312,"-garden-to-go-mini-greek.jpg")),
IF($C$1="Irisch - IE",HYPERLINK(CONCATENATE("https://www.saflax.de/0-WVK-Retail/Bilder-Pictures/SAFLAX-",'Basis-Tabelle-Samen'!K312,"-",'Basis-Tabelle-Samen'!J312,"-garden-to-go-mini-irish.jpg")),
IF($C$1="Isländisch - IS",HYPERLINK(CONCATENATE("https://www.saflax.de/0-WVK-Retail/Bilder-Pictures/SAFLAX-",'Basis-Tabelle-Samen'!K312,"-",'Basis-Tabelle-Samen'!J312,"-garden-to-go-mini-icelandic.jpg")),
IF($C$1="Italienisch - IT",HYPERLINK(CONCATENATE("https://www.saflax.de/0-WVK-Retail/Bilder-Pictures/SAFLAX-",'Basis-Tabelle-Samen'!K312,"-",'Basis-Tabelle-Samen'!J312,"-garden-to-go-mini-italian.jpg")),
IF($C$1="Japanisch - JP",HYPERLINK(CONCATENATE("https://www.saflax.de/0-WVK-Retail/Bilder-Pictures/SAFLAX-",'Basis-Tabelle-Samen'!K312,"-",'Basis-Tabelle-Samen'!J312,"-garden-to-go-mini-japanese.jpg")),
IF($C$1="Kroatisch - HR",HYPERLINK(CONCATENATE("https://www.saflax.de/0-WVK-Retail/Bilder-Pictures/SAFLAX-",'Basis-Tabelle-Samen'!K312,"-",'Basis-Tabelle-Samen'!J312,"-garden-to-go-mini-croatian.jpg")),
IF($C$1="Lettisch - LV",HYPERLINK(CONCATENATE("https://www.saflax.de/0-WVK-Retail/Bilder-Pictures/SAFLAX-",'Basis-Tabelle-Samen'!K312,"-",'Basis-Tabelle-Samen'!J312,"-garden-to-go-mini-latvian.jpg")),
IF($C$1="Litauisch - LT",HYPERLINK(CONCATENATE("https://www.saflax.de/0-WVK-Retail/Bilder-Pictures/SAFLAX-",'Basis-Tabelle-Samen'!K312,"-",'Basis-Tabelle-Samen'!J312,"-garden-to-go-mini-lithuanian.jpg")),
IF($C$1="Maltesisch - MT",HYPERLINK(CONCATENATE("https://www.saflax.de/0-WVK-Retail/Bilder-Pictures/SAFLAX-",'Basis-Tabelle-Samen'!K312,"-",'Basis-Tabelle-Samen'!J312,"-garden-to-go-mini-maltese.jpg")),
IF($C$1="Niederländisch - NL",HYPERLINK(CONCATENATE("https://www.saflax.de/0-WVK-Retail/Bilder-Pictures/SAFLAX-",'Basis-Tabelle-Samen'!K312,"-",'Basis-Tabelle-Samen'!J312,"-garden-to-go-mini-dutch.jpg")),
IF($C$1="Norwegisch - NO",HYPERLINK(CONCATENATE("https://www.saflax.de/0-WVK-Retail/Bilder-Pictures/SAFLAX-",'Basis-Tabelle-Samen'!K312,"-",'Basis-Tabelle-Samen'!J312,"-garden-to-go-mini-nowegian.jpg")),
IF($C$1="Polnisch - PL",HYPERLINK(CONCATENATE("https://www.saflax.de/0-WVK-Retail/Bilder-Pictures/SAFLAX-",'Basis-Tabelle-Samen'!K312,"-",'Basis-Tabelle-Samen'!J312,"-garden-to-go-mini-polish.jpg")),
IF($C$1="Portugiesisch - PT",HYPERLINK(CONCATENATE("https://www.saflax.de/0-WVK-Retail/Bilder-Pictures/SAFLAX-",'Basis-Tabelle-Samen'!K312,"-",'Basis-Tabelle-Samen'!J312,"-garden-to-go-mini-portuguese.jpg")),
IF($C$1="Rumänisch - RO",HYPERLINK(CONCATENATE("https://www.saflax.de/0-WVK-Retail/Bilder-Pictures/SAFLAX-",'Basis-Tabelle-Samen'!K312,"-",'Basis-Tabelle-Samen'!J312,"-garden-to-go-mini-romanian.jpg")),
IF($C$1="Schwedisch - SE",HYPERLINK(CONCATENATE("https://www.saflax.de/0-WVK-Retail/Bilder-Pictures/SAFLAX-",'Basis-Tabelle-Samen'!K312,"-",'Basis-Tabelle-Samen'!J312,"-garden-to-go-mini-swedish.jpg")),
IF($C$1="Slowakisch - SK",HYPERLINK(CONCATENATE("https://www.saflax.de/0-WVK-Retail/Bilder-Pictures/SAFLAX-",'Basis-Tabelle-Samen'!K312,"-",'Basis-Tabelle-Samen'!J312,"-garden-to-go-mini-slovak.jpg")),
IF($C$1="Slowenisch - SI",HYPERLINK(CONCATENATE("https://www.saflax.de/0-WVK-Retail/Bilder-Pictures/SAFLAX-",'Basis-Tabelle-Samen'!K312,"-",'Basis-Tabelle-Samen'!J312,"-garden-to-go-mini-slovenian.jpg")),
IF($C$1="Spanisch - ES",HYPERLINK(CONCATENATE("https://www.saflax.de/0-WVK-Retail/Bilder-Pictures/SAFLAX-",'Basis-Tabelle-Samen'!K312,"-",'Basis-Tabelle-Samen'!J312,"-garden-to-go-mini-spanish.jpg")),
IF($C$1="Tschechisch - CZ",HYPERLINK(CONCATENATE("https://www.saflax.de/0-WVK-Retail/Bilder-Pictures/SAFLAX-",'Basis-Tabelle-Samen'!K312,"-",'Basis-Tabelle-Samen'!J312,"-garden-to-go-mini-czech.jpg")),
IF($C$1="Türkisch - TR",HYPERLINK(CONCATENATE("https://www.saflax.de/0-WVK-Retail/Bilder-Pictures/SAFLAX-",'Basis-Tabelle-Samen'!K312,"-",'Basis-Tabelle-Samen'!J312,"-garden-to-go-mini-turkish.jpg")),
IF($C$1="Ungarisch - HU",HYPERLINK(CONCATENATE("https://www.saflax.de/0-WVK-Retail/Bilder-Pictures/SAFLAX-",'Basis-Tabelle-Samen'!K312,"-",'Basis-Tabelle-Samen'!J312,"-garden-to-go-mini-hungarian.jpg")),
" ACHTUNG")))))))))))))))))))))))))))))</f>
        <v>https://www.saflax.de/0-WVK-Retail/Bilder-Pictures/SAFLAX-75243-pimpinella-anisum-garden-to-go-mini-english.jpg</v>
      </c>
      <c r="AN274" s="330" t="str">
        <f>IF(I274&lt;1,"",
IF($C$1="Bulgarisch - BG",HYPERLINK(CONCATENATE("https://www.saflax.de/0-WVK-Retail/Bilder-Pictures/SAFLAX-",'Basis-Tabelle-Samen'!N312,"-",'Basis-Tabelle-Samen'!J312,"-garden-to-go-lite-bulgarian.jpg")),
IF($C$1="Dänisch - DK",HYPERLINK(CONCATENATE("https://www.saflax.de/0-WVK-Retail/Bilder-Pictures/SAFLAX-",'Basis-Tabelle-Samen'!N312,"-",'Basis-Tabelle-Samen'!J312,"-garden-to-go-lite-danish.jpg")),
IF($C$1="Deutsch - DE",HYPERLINK(CONCATENATE("https://www.saflax.de/0-WVK-Retail/Bilder-Pictures/SAFLAX-",'Basis-Tabelle-Samen'!N312,"-",'Basis-Tabelle-Samen'!J312,"-garden-to-go-lite-german.jpg")),
IF($C$1="Englisch - UK",HYPERLINK(CONCATENATE("https://www.saflax.de/0-WVK-Retail/Bilder-Pictures/SAFLAX-",'Basis-Tabelle-Samen'!N312,"-",'Basis-Tabelle-Samen'!J312,"-garden-to-go-lite-english.jpg")),
IF($C$1="Estnisch - EE",HYPERLINK(CONCATENATE("https://www.saflax.de/0-WVK-Retail/Bilder-Pictures/SAFLAX-",'Basis-Tabelle-Samen'!N312,"-",'Basis-Tabelle-Samen'!J312,"-garden-to-go-lite-estonian.jpg")),
IF($C$1="Finnisch - FI",HYPERLINK(CONCATENATE("https://www.saflax.de/0-WVK-Retail/Bilder-Pictures/SAFLAX-",'Basis-Tabelle-Samen'!N312,"-",'Basis-Tabelle-Samen'!J312,"-garden-to-go-lite-finnish.jpg")),
IF($C$1="Französisch - FR",HYPERLINK(CONCATENATE("https://www.saflax.de/0-WVK-Retail/Bilder-Pictures/SAFLAX-",'Basis-Tabelle-Samen'!N312,"-",'Basis-Tabelle-Samen'!J312,"-garden-to-go-lite-french.jpg")),
IF($C$1="Griechisch - GR",HYPERLINK(CONCATENATE("https://www.saflax.de/0-WVK-Retail/Bilder-Pictures/SAFLAX-",'Basis-Tabelle-Samen'!N312,"-",'Basis-Tabelle-Samen'!J312,"-garden-to-go-lite-greek.jpg")),
IF($C$1="Irisch - IE",HYPERLINK(CONCATENATE("https://www.saflax.de/0-WVK-Retail/Bilder-Pictures/SAFLAX-",'Basis-Tabelle-Samen'!N312,"-",'Basis-Tabelle-Samen'!J312,"-garden-to-go-lite-irish.jpg")),
IF($C$1="Isländisch - IS",HYPERLINK(CONCATENATE("https://www.saflax.de/0-WVK-Retail/Bilder-Pictures/SAFLAX-",'Basis-Tabelle-Samen'!N312,"-",'Basis-Tabelle-Samen'!J312,"-garden-to-go-lite-icelandic.jpg")),
IF($C$1="Italienisch - IT",HYPERLINK(CONCATENATE("https://www.saflax.de/0-WVK-Retail/Bilder-Pictures/SAFLAX-",'Basis-Tabelle-Samen'!N312,"-",'Basis-Tabelle-Samen'!J312,"-garden-to-go-lite-italian.jpg")),
IF($C$1="Japanisch - JP",HYPERLINK(CONCATENATE("https://www.saflax.de/0-WVK-Retail/Bilder-Pictures/SAFLAX-",'Basis-Tabelle-Samen'!N312,"-",'Basis-Tabelle-Samen'!J312,"-garden-to-go-lite-japanese.jpg")),
IF($C$1="Kroatisch - HR",HYPERLINK(CONCATENATE("https://www.saflax.de/0-WVK-Retail/Bilder-Pictures/SAFLAX-",'Basis-Tabelle-Samen'!N312,"-",'Basis-Tabelle-Samen'!J312,"-garden-to-go-lite-croatian.jpg")),
IF($C$1="Lettisch - LV",HYPERLINK(CONCATENATE("https://www.saflax.de/0-WVK-Retail/Bilder-Pictures/SAFLAX-",'Basis-Tabelle-Samen'!N312,"-",'Basis-Tabelle-Samen'!J312,"-garden-to-go-lite-latvian.jpg")),
IF($C$1="Litauisch - LT",HYPERLINK(CONCATENATE("https://www.saflax.de/0-WVK-Retail/Bilder-Pictures/SAFLAX-",'Basis-Tabelle-Samen'!N312,"-",'Basis-Tabelle-Samen'!J312,"-garden-to-go-lite-lithuanian.jpg")),
IF($C$1="Maltesisch - MT",HYPERLINK(CONCATENATE("https://www.saflax.de/0-WVK-Retail/Bilder-Pictures/SAFLAX-",'Basis-Tabelle-Samen'!N312,"-",'Basis-Tabelle-Samen'!J312,"-garden-to-go-lite-maltese.jpg")),
IF($C$1="Niederländisch - NL",HYPERLINK(CONCATENATE("https://www.saflax.de/0-WVK-Retail/Bilder-Pictures/SAFLAX-",'Basis-Tabelle-Samen'!N312,"-",'Basis-Tabelle-Samen'!J312,"-garden-to-go-lite-dutch.jpg")),
IF($C$1="Norwegisch - NO",HYPERLINK(CONCATENATE("https://www.saflax.de/0-WVK-Retail/Bilder-Pictures/SAFLAX-",'Basis-Tabelle-Samen'!N312,"-",'Basis-Tabelle-Samen'!J312,"-garden-to-go-lite-nowegian.jpg")),
IF($C$1="Polnisch - PL",HYPERLINK(CONCATENATE("https://www.saflax.de/0-WVK-Retail/Bilder-Pictures/SAFLAX-",'Basis-Tabelle-Samen'!N312,"-",'Basis-Tabelle-Samen'!J312,"-garden-to-go-lite-polish.jpg")),
IF($C$1="Portugiesisch - PT",HYPERLINK(CONCATENATE("https://www.saflax.de/0-WVK-Retail/Bilder-Pictures/SAFLAX-",'Basis-Tabelle-Samen'!N312,"-",'Basis-Tabelle-Samen'!J312,"-garden-to-go-lite-portuguese.jpg")),
IF($C$1="Rumänisch - RO",HYPERLINK(CONCATENATE("https://www.saflax.de/0-WVK-Retail/Bilder-Pictures/SAFLAX-",'Basis-Tabelle-Samen'!N312,"-",'Basis-Tabelle-Samen'!J312,"-garden-to-go-lite-romanian.jpg")),
IF($C$1="Schwedisch - SE",HYPERLINK(CONCATENATE("https://www.saflax.de/0-WVK-Retail/Bilder-Pictures/SAFLAX-",'Basis-Tabelle-Samen'!N312,"-",'Basis-Tabelle-Samen'!J312,"-garden-to-go-lite-swedish.jpg")),
IF($C$1="Slowakisch - SK",HYPERLINK(CONCATENATE("https://www.saflax.de/0-WVK-Retail/Bilder-Pictures/SAFLAX-",'Basis-Tabelle-Samen'!N312,"-",'Basis-Tabelle-Samen'!J312,"-garden-to-go-lite-slovak.jpg")),
IF($C$1="Slowenisch - SI",HYPERLINK(CONCATENATE("https://www.saflax.de/0-WVK-Retail/Bilder-Pictures/SAFLAX-",'Basis-Tabelle-Samen'!N312,"-",'Basis-Tabelle-Samen'!J312,"-garden-to-go-lite-slovenian.jpg")),
IF($C$1="Spanisch - ES",HYPERLINK(CONCATENATE("https://www.saflax.de/0-WVK-Retail/Bilder-Pictures/SAFLAX-",'Basis-Tabelle-Samen'!N312,"-",'Basis-Tabelle-Samen'!J312,"-garden-to-go-lite-spanish.jpg")),
IF($C$1="Tschechisch - CZ",HYPERLINK(CONCATENATE("https://www.saflax.de/0-WVK-Retail/Bilder-Pictures/SAFLAX-",'Basis-Tabelle-Samen'!N312,"-",'Basis-Tabelle-Samen'!J312,"-garden-to-go-lite-czech.jpg")),
IF($C$1="Türkisch - TR",HYPERLINK(CONCATENATE("https://www.saflax.de/0-WVK-Retail/Bilder-Pictures/SAFLAX-",'Basis-Tabelle-Samen'!N312,"-",'Basis-Tabelle-Samen'!J312,"-garden-to-go-lite-turkish.jpg")),
IF($C$1="Ungarisch - HU",HYPERLINK(CONCATENATE("https://www.saflax.de/0-WVK-Retail/Bilder-Pictures/SAFLAX-",'Basis-Tabelle-Samen'!N312,"-",'Basis-Tabelle-Samen'!J312,"-garden-to-go-lite-hungarian.jpg")),
" ACHTUNG")))))))))))))))))))))))))))))</f>
        <v>https://www.saflax.de/0-WVK-Retail/Bilder-Pictures/SAFLAX-85243-pimpinella-anisum-garden-to-go-lite-english.jpg</v>
      </c>
      <c r="AO274" s="330" t="str">
        <f>IF(J274&lt;1,"",
IF($C$1="Bulgarisch - BG",HYPERLINK(CONCATENATE("https://www.saflax.de/0-WVK-Retail/Bilder-Pictures/SAFLAX-",'Basis-Tabelle-Samen'!Q312,"-",'Basis-Tabelle-Samen'!J312,"-garden-to-go-bulgarian.jpg")),
IF($C$1="Dänisch - DK",HYPERLINK(CONCATENATE("https://www.saflax.de/0-WVK-Retail/Bilder-Pictures/SAFLAX-",'Basis-Tabelle-Samen'!Q312,"-",'Basis-Tabelle-Samen'!J312,"-garden-to-go-danish.jpg")),
IF($C$1="Deutsch - DE",HYPERLINK(CONCATENATE("https://www.saflax.de/0-WVK-Retail/Bilder-Pictures/SAFLAX-",'Basis-Tabelle-Samen'!Q312,"-",'Basis-Tabelle-Samen'!J312,"-garden-to-go-german.jpg")),
IF($C$1="Englisch - UK",HYPERLINK(CONCATENATE("https://www.saflax.de/0-WVK-Retail/Bilder-Pictures/SAFLAX-",'Basis-Tabelle-Samen'!Q312,"-",'Basis-Tabelle-Samen'!J312,"-garden-to-go-english.jpg")),
IF($C$1="Estnisch - EE",HYPERLINK(CONCATENATE("https://www.saflax.de/0-WVK-Retail/Bilder-Pictures/SAFLAX-",'Basis-Tabelle-Samen'!Q312,"-",'Basis-Tabelle-Samen'!J312,"-garden-to-go-estonian.jpg")),
IF($C$1="Finnisch - FI",HYPERLINK(CONCATENATE("https://www.saflax.de/0-WVK-Retail/Bilder-Pictures/SAFLAX-",'Basis-Tabelle-Samen'!Q312,"-",'Basis-Tabelle-Samen'!J312,"-garden-to-go-finnish.jpg")),
IF($C$1="Französisch - FR",HYPERLINK(CONCATENATE("https://www.saflax.de/0-WVK-Retail/Bilder-Pictures/SAFLAX-",'Basis-Tabelle-Samen'!Q312,"-",'Basis-Tabelle-Samen'!J312,"-garden-to-go-french.jpg")),
IF($C$1="Griechisch - GR",HYPERLINK(CONCATENATE("https://www.saflax.de/0-WVK-Retail/Bilder-Pictures/SAFLAX-",'Basis-Tabelle-Samen'!Q312,"-",'Basis-Tabelle-Samen'!J312,"-garden-to-go-greek.jpg")),
IF($C$1="Irisch - IE",HYPERLINK(CONCATENATE("https://www.saflax.de/0-WVK-Retail/Bilder-Pictures/SAFLAX-",'Basis-Tabelle-Samen'!Q312,"-",'Basis-Tabelle-Samen'!J312,"-garden-to-go-irish.jpg")),
IF($C$1="Isländisch - IS",HYPERLINK(CONCATENATE("https://www.saflax.de/0-WVK-Retail/Bilder-Pictures/SAFLAX-",'Basis-Tabelle-Samen'!Q312,"-",'Basis-Tabelle-Samen'!J312,"-garden-to-go-icelandic.jpg")),
IF($C$1="Italienisch - IT",HYPERLINK(CONCATENATE("https://www.saflax.de/0-WVK-Retail/Bilder-Pictures/SAFLAX-",'Basis-Tabelle-Samen'!Q312,"-",'Basis-Tabelle-Samen'!J312,"-garden-to-go-italian.jpg")),
IF($C$1="Japanisch - JP",HYPERLINK(CONCATENATE("https://www.saflax.de/0-WVK-Retail/Bilder-Pictures/SAFLAX-",'Basis-Tabelle-Samen'!Q312,"-",'Basis-Tabelle-Samen'!J312,"-garden-to-go-japanese.jpg")),
IF($C$1="Kroatisch - HR",HYPERLINK(CONCATENATE("https://www.saflax.de/0-WVK-Retail/Bilder-Pictures/SAFLAX-",'Basis-Tabelle-Samen'!Q312,"-",'Basis-Tabelle-Samen'!J312,"-garden-to-go-croatian.jpg")),
IF($C$1="Lettisch - LV",HYPERLINK(CONCATENATE("https://www.saflax.de/0-WVK-Retail/Bilder-Pictures/SAFLAX-",'Basis-Tabelle-Samen'!Q312,"-",'Basis-Tabelle-Samen'!J312,"-garden-to-go-latvian.jpg")),
IF($C$1="Litauisch - LT",HYPERLINK(CONCATENATE("https://www.saflax.de/0-WVK-Retail/Bilder-Pictures/SAFLAX-",'Basis-Tabelle-Samen'!Q312,"-",'Basis-Tabelle-Samen'!J312,"-garden-to-go-lithuanian.jpg")),
IF($C$1="Maltesisch - MT",HYPERLINK(CONCATENATE("https://www.saflax.de/0-WVK-Retail/Bilder-Pictures/SAFLAX-",'Basis-Tabelle-Samen'!Q312,"-",'Basis-Tabelle-Samen'!J312,"-garden-to-go-maltese.jpg")),
IF($C$1="Niederländisch - NL",HYPERLINK(CONCATENATE("https://www.saflax.de/0-WVK-Retail/Bilder-Pictures/SAFLAX-",'Basis-Tabelle-Samen'!Q312,"-",'Basis-Tabelle-Samen'!J312,"-garden-to-go-dutch.jpg")),
IF($C$1="Norwegisch - NO",HYPERLINK(CONCATENATE("https://www.saflax.de/0-WVK-Retail/Bilder-Pictures/SAFLAX-",'Basis-Tabelle-Samen'!Q312,"-",'Basis-Tabelle-Samen'!J312,"-garden-to-go-nowegian.jpg")),
IF($C$1="Polnisch - PL",HYPERLINK(CONCATENATE("https://www.saflax.de/0-WVK-Retail/Bilder-Pictures/SAFLAX-",'Basis-Tabelle-Samen'!Q312,"-",'Basis-Tabelle-Samen'!J312,"-garden-to-go-polish.jpg")),
IF($C$1="Portugiesisch - PT",HYPERLINK(CONCATENATE("https://www.saflax.de/0-WVK-Retail/Bilder-Pictures/SAFLAX-",'Basis-Tabelle-Samen'!Q312,"-",'Basis-Tabelle-Samen'!J312,"-garden-to-go-portuguese.jpg")),
IF($C$1="Rumänisch - RO",HYPERLINK(CONCATENATE("https://www.saflax.de/0-WVK-Retail/Bilder-Pictures/SAFLAX-",'Basis-Tabelle-Samen'!Q312,"-",'Basis-Tabelle-Samen'!J312,"-garden-to-go-romanian.jpg")),
IF($C$1="Schwedisch - SE",HYPERLINK(CONCATENATE("https://www.saflax.de/0-WVK-Retail/Bilder-Pictures/SAFLAX-",'Basis-Tabelle-Samen'!Q312,"-",'Basis-Tabelle-Samen'!J312,"-garden-to-go-swedish.jpg")),
IF($C$1="Slowakisch - SK",HYPERLINK(CONCATENATE("https://www.saflax.de/0-WVK-Retail/Bilder-Pictures/SAFLAX-",'Basis-Tabelle-Samen'!Q312,"-",'Basis-Tabelle-Samen'!J312,"-garden-to-go-slovak.jpg")),
IF($C$1="Slowenisch - SI",HYPERLINK(CONCATENATE("https://www.saflax.de/0-WVK-Retail/Bilder-Pictures/SAFLAX-",'Basis-Tabelle-Samen'!Q312,"-",'Basis-Tabelle-Samen'!J312,"-garden-to-go-slovenian.jpg")),
IF($C$1="Spanisch - ES",HYPERLINK(CONCATENATE("https://www.saflax.de/0-WVK-Retail/Bilder-Pictures/SAFLAX-",'Basis-Tabelle-Samen'!Q312,"-",'Basis-Tabelle-Samen'!J312,"-garden-to-go-spanish.jpg")),
IF($C$1="Tschechisch - CZ",HYPERLINK(CONCATENATE("https://www.saflax.de/0-WVK-Retail/Bilder-Pictures/SAFLAX-",'Basis-Tabelle-Samen'!Q312,"-",'Basis-Tabelle-Samen'!J312,"-garden-to-go-czech.jpg")),
IF($C$1="Türkisch - TR",HYPERLINK(CONCATENATE("https://www.saflax.de/0-WVK-Retail/Bilder-Pictures/SAFLAX-",'Basis-Tabelle-Samen'!Q312,"-",'Basis-Tabelle-Samen'!J312,"-garden-to-go-turkish.jpg")),
IF($C$1="Ungarisch - HU",HYPERLINK(CONCATENATE("https://www.saflax.de/0-WVK-Retail/Bilder-Pictures/SAFLAX-",'Basis-Tabelle-Samen'!Q312,"-",'Basis-Tabelle-Samen'!J312,"-garden-to-go-hungarian.jpg")),
" ACHTUNG")))))))))))))))))))))))))))))</f>
        <v>https://www.saflax.de/0-WVK-Retail/Bilder-Pictures/SAFLAX-55243-pimpinella-anisum-garden-to-go-english.jpg</v>
      </c>
      <c r="AP274" s="330" t="str">
        <f>IF(K274&lt;1,"",
IF($C$1="Bulgarisch - BG",HYPERLINK(CONCATENATE("https://www.saflax.de/0-WVK-Retail/Bilder-Pictures/SAFLAX-",'Basis-Tabelle-Samen'!T312,"-",'Basis-Tabelle-Samen'!J312,"-cultivation-set-bulgarian.jpg")),
IF($C$1="Dänisch - DK",HYPERLINK(CONCATENATE("https://www.saflax.de/0-WVK-Retail/Bilder-Pictures/SAFLAX-",'Basis-Tabelle-Samen'!T312,"-",'Basis-Tabelle-Samen'!J312,"-cultivation-set-danish.jpg")),
IF($C$1="Deutsch - DE",HYPERLINK(CONCATENATE("https://www.saflax.de/0-WVK-Retail/Bilder-Pictures/SAFLAX-",'Basis-Tabelle-Samen'!T312,"-",'Basis-Tabelle-Samen'!J312,"-cultivation-set-german.jpg")),
IF($C$1="Englisch - UK",HYPERLINK(CONCATENATE("https://www.saflax.de/0-WVK-Retail/Bilder-Pictures/SAFLAX-",'Basis-Tabelle-Samen'!T312,"-",'Basis-Tabelle-Samen'!J312,"-cultivation-set-english.jpg")),
IF($C$1="Estnisch - EE",HYPERLINK(CONCATENATE("https://www.saflax.de/0-WVK-Retail/Bilder-Pictures/SAFLAX-",'Basis-Tabelle-Samen'!T312,"-",'Basis-Tabelle-Samen'!J312,"-cultivation-set-estonian.jpg")),
IF($C$1="Finnisch - FI",HYPERLINK(CONCATENATE("https://www.saflax.de/0-WVK-Retail/Bilder-Pictures/SAFLAX-",'Basis-Tabelle-Samen'!T312,"-",'Basis-Tabelle-Samen'!J312,"-cultivation-set-finnish.jpg")),
IF($C$1="Französisch - FR",HYPERLINK(CONCATENATE("https://www.saflax.de/0-WVK-Retail/Bilder-Pictures/SAFLAX-",'Basis-Tabelle-Samen'!T312,"-",'Basis-Tabelle-Samen'!J312,"-cultivation-set-french.jpg")),
IF($C$1="Griechisch - GR",HYPERLINK(CONCATENATE("https://www.saflax.de/0-WVK-Retail/Bilder-Pictures/SAFLAX-",'Basis-Tabelle-Samen'!T312,"-",'Basis-Tabelle-Samen'!J312,"-cultivation-set-greek.jpg")),
IF($C$1="Irisch - IE",HYPERLINK(CONCATENATE("https://www.saflax.de/0-WVK-Retail/Bilder-Pictures/SAFLAX-",'Basis-Tabelle-Samen'!T312,"-",'Basis-Tabelle-Samen'!J312,"-cultivation-set-irish.jpg")),
IF($C$1="Isländisch - IS",HYPERLINK(CONCATENATE("https://www.saflax.de/0-WVK-Retail/Bilder-Pictures/SAFLAX-",'Basis-Tabelle-Samen'!T312,"-",'Basis-Tabelle-Samen'!J312,"-cultivation-set-icelandic.jpg")),
IF($C$1="Italienisch - IT",HYPERLINK(CONCATENATE("https://www.saflax.de/0-WVK-Retail/Bilder-Pictures/SAFLAX-",'Basis-Tabelle-Samen'!T312,"-",'Basis-Tabelle-Samen'!J312,"-cultivation-set-italian.jpg")),
IF($C$1="Japanisch - JP",HYPERLINK(CONCATENATE("https://www.saflax.de/0-WVK-Retail/Bilder-Pictures/SAFLAX-",'Basis-Tabelle-Samen'!T312,"-",'Basis-Tabelle-Samen'!J312,"-cultivation-set-japanese.jpg")),
IF($C$1="Kroatisch - HR",HYPERLINK(CONCATENATE("https://www.saflax.de/0-WVK-Retail/Bilder-Pictures/SAFLAX-",'Basis-Tabelle-Samen'!T312,"-",'Basis-Tabelle-Samen'!J312,"-cultivation-set-croatian.jpg")),
IF($C$1="Lettisch - LV",HYPERLINK(CONCATENATE("https://www.saflax.de/0-WVK-Retail/Bilder-Pictures/SAFLAX-",'Basis-Tabelle-Samen'!T312,"-",'Basis-Tabelle-Samen'!J312,"-cultivation-set-latvian.jpg")),
IF($C$1="Litauisch - LT",HYPERLINK(CONCATENATE("https://www.saflax.de/0-WVK-Retail/Bilder-Pictures/SAFLAX-",'Basis-Tabelle-Samen'!T312,"-",'Basis-Tabelle-Samen'!J312,"-cultivation-set-lithuanian.jpg")),
IF($C$1="Maltesisch - MT",HYPERLINK(CONCATENATE("https://www.saflax.de/0-WVK-Retail/Bilder-Pictures/SAFLAX-",'Basis-Tabelle-Samen'!T312,"-",'Basis-Tabelle-Samen'!J312,"-cultivation-set-maltese.jpg")),
IF($C$1="Niederländisch - NL",HYPERLINK(CONCATENATE("https://www.saflax.de/0-WVK-Retail/Bilder-Pictures/SAFLAX-",'Basis-Tabelle-Samen'!T312,"-",'Basis-Tabelle-Samen'!J312,"-cultivation-set-dutch.jpg")),
IF($C$1="Norwegisch - NO",HYPERLINK(CONCATENATE("https://www.saflax.de/0-WVK-Retail/Bilder-Pictures/SAFLAX-",'Basis-Tabelle-Samen'!T312,"-",'Basis-Tabelle-Samen'!J312,"-cultivation-set-nowegian.jpg")),
IF($C$1="Polnisch - PL",HYPERLINK(CONCATENATE("https://www.saflax.de/0-WVK-Retail/Bilder-Pictures/SAFLAX-",'Basis-Tabelle-Samen'!T312,"-",'Basis-Tabelle-Samen'!J312,"-cultivation-set-polish.jpg")),
IF($C$1="Portugiesisch - PT",HYPERLINK(CONCATENATE("https://www.saflax.de/0-WVK-Retail/Bilder-Pictures/SAFLAX-",'Basis-Tabelle-Samen'!T312,"-",'Basis-Tabelle-Samen'!J312,"-cultivation-set-portuguese.jpg")),
IF($C$1="Rumänisch - RO",HYPERLINK(CONCATENATE("https://www.saflax.de/0-WVK-Retail/Bilder-Pictures/SAFLAX-",'Basis-Tabelle-Samen'!T312,"-",'Basis-Tabelle-Samen'!J312,"-cultivation-set-romanian.jpg")),
IF($C$1="Schwedisch - SE",HYPERLINK(CONCATENATE("https://www.saflax.de/0-WVK-Retail/Bilder-Pictures/SAFLAX-",'Basis-Tabelle-Samen'!T312,"-",'Basis-Tabelle-Samen'!J312,"-cultivation-set-swedish.jpg")),
IF($C$1="Slowakisch - SK",HYPERLINK(CONCATENATE("https://www.saflax.de/0-WVK-Retail/Bilder-Pictures/SAFLAX-",'Basis-Tabelle-Samen'!T312,"-",'Basis-Tabelle-Samen'!J312,"-cultivation-set-slovak.jpg")),
IF($C$1="Slowenisch - SI",HYPERLINK(CONCATENATE("https://www.saflax.de/0-WVK-Retail/Bilder-Pictures/SAFLAX-",'Basis-Tabelle-Samen'!T312,"-",'Basis-Tabelle-Samen'!J312,"-cultivation-set-slovenian.jpg")),
IF($C$1="Spanisch - ES",HYPERLINK(CONCATENATE("https://www.saflax.de/0-WVK-Retail/Bilder-Pictures/SAFLAX-",'Basis-Tabelle-Samen'!T312,"-",'Basis-Tabelle-Samen'!J312,"-cultivation-set-spanish.jpg")),
IF($C$1="Tschechisch - CZ",HYPERLINK(CONCATENATE("https://www.saflax.de/0-WVK-Retail/Bilder-Pictures/SAFLAX-",'Basis-Tabelle-Samen'!T312,"-",'Basis-Tabelle-Samen'!J312,"-cultivation-set-czech.jpg")),
IF($C$1="Türkisch - TR",HYPERLINK(CONCATENATE("https://www.saflax.de/0-WVK-Retail/Bilder-Pictures/SAFLAX-",'Basis-Tabelle-Samen'!T312,"-",'Basis-Tabelle-Samen'!J312,"-cultivation-set-turkish.jpg")),
IF($C$1="Ungarisch - HU",HYPERLINK(CONCATENATE("https://www.saflax.de/0-WVK-Retail/Bilder-Pictures/SAFLAX-",'Basis-Tabelle-Samen'!T312,"-",'Basis-Tabelle-Samen'!J312,"-cultivation-set-hungarian.jpg")),
" ACHTUNG")))))))))))))))))))))))))))))</f>
        <v>https://www.saflax.de/0-WVK-Retail/Bilder-Pictures/SAFLAX-35243-pimpinella-anisum-cultivation-set-english.jpg</v>
      </c>
      <c r="AQ274" s="330" t="str">
        <f>IF(L274&lt;1,"",
IF($C$1="Bulgarisch - BG",HYPERLINK(CONCATENATE("https://www.saflax.de/0-WVK-Retail/Bilder-Pictures/SAFLAX-",'Basis-Tabelle-Samen'!W312,"-",'Basis-Tabelle-Samen'!J312,"-garden-in-the-bag-bulgarian.jpg")),
IF($C$1="Dänisch - DK",HYPERLINK(CONCATENATE("https://www.saflax.de/0-WVK-Retail/Bilder-Pictures/SAFLAX-",'Basis-Tabelle-Samen'!W312,"-",'Basis-Tabelle-Samen'!J312,"-garden-in-the-bag-danish.jpg")),
IF($C$1="Deutsch - DE",HYPERLINK(CONCATENATE("https://www.saflax.de/0-WVK-Retail/Bilder-Pictures/SAFLAX-",'Basis-Tabelle-Samen'!W312,"-",'Basis-Tabelle-Samen'!J312,"-garden-in-the-bag-german.jpg")),
IF($C$1="Englisch - UK",HYPERLINK(CONCATENATE("https://www.saflax.de/0-WVK-Retail/Bilder-Pictures/SAFLAX-",'Basis-Tabelle-Samen'!W312,"-",'Basis-Tabelle-Samen'!J312,"-garden-in-the-bag-english.jpg")),
IF($C$1="Estnisch - EE",HYPERLINK(CONCATENATE("https://www.saflax.de/0-WVK-Retail/Bilder-Pictures/SAFLAX-",'Basis-Tabelle-Samen'!W312,"-",'Basis-Tabelle-Samen'!J312,"-garden-in-the-bag-estonian.jpg")),
IF($C$1="Finnisch - FI",HYPERLINK(CONCATENATE("https://www.saflax.de/0-WVK-Retail/Bilder-Pictures/SAFLAX-",'Basis-Tabelle-Samen'!W312,"-",'Basis-Tabelle-Samen'!J312,"-garden-in-the-bag-finnish.jpg")),
IF($C$1="Französisch - FR",HYPERLINK(CONCATENATE("https://www.saflax.de/0-WVK-Retail/Bilder-Pictures/SAFLAX-",'Basis-Tabelle-Samen'!W312,"-",'Basis-Tabelle-Samen'!J312,"-garden-in-the-bag-french.jpg")),
IF($C$1="Griechisch - GR",HYPERLINK(CONCATENATE("https://www.saflax.de/0-WVK-Retail/Bilder-Pictures/SAFLAX-",'Basis-Tabelle-Samen'!W312,"-",'Basis-Tabelle-Samen'!J312,"-garden-in-the-bag-greek.jpg")),
IF($C$1="Irisch - IE",HYPERLINK(CONCATENATE("https://www.saflax.de/0-WVK-Retail/Bilder-Pictures/SAFLAX-",'Basis-Tabelle-Samen'!W312,"-",'Basis-Tabelle-Samen'!J312,"-garden-in-the-bag-irish.jpg")),
IF($C$1="Isländisch - IS",HYPERLINK(CONCATENATE("https://www.saflax.de/0-WVK-Retail/Bilder-Pictures/SAFLAX-",'Basis-Tabelle-Samen'!W312,"-",'Basis-Tabelle-Samen'!J312,"-garden-in-the-bag-icelandic.jpg")),
IF($C$1="Italienisch - IT",HYPERLINK(CONCATENATE("https://www.saflax.de/0-WVK-Retail/Bilder-Pictures/SAFLAX-",'Basis-Tabelle-Samen'!W312,"-",'Basis-Tabelle-Samen'!J312,"-garden-in-the-bag-italian.jpg")),
IF($C$1="Japanisch - JP",HYPERLINK(CONCATENATE("https://www.saflax.de/0-WVK-Retail/Bilder-Pictures/SAFLAX-",'Basis-Tabelle-Samen'!W312,"-",'Basis-Tabelle-Samen'!J312,"-garden-in-the-bag-japanese.jpg")),
IF($C$1="Kroatisch - HR",HYPERLINK(CONCATENATE("https://www.saflax.de/0-WVK-Retail/Bilder-Pictures/SAFLAX-",'Basis-Tabelle-Samen'!W312,"-",'Basis-Tabelle-Samen'!J312,"-garden-in-the-bag-croatian.jpg")),
IF($C$1="Lettisch - LV",HYPERLINK(CONCATENATE("https://www.saflax.de/0-WVK-Retail/Bilder-Pictures/SAFLAX-",'Basis-Tabelle-Samen'!W312,"-",'Basis-Tabelle-Samen'!J312,"-garden-in-the-bag-latvian.jpg")),
IF($C$1="Litauisch - LT",HYPERLINK(CONCATENATE("https://www.saflax.de/0-WVK-Retail/Bilder-Pictures/SAFLAX-",'Basis-Tabelle-Samen'!W312,"-",'Basis-Tabelle-Samen'!J312,"-garden-in-the-bag-lithuanian.jpg")),
IF($C$1="Maltesisch - MT",HYPERLINK(CONCATENATE("https://www.saflax.de/0-WVK-Retail/Bilder-Pictures/SAFLAX-",'Basis-Tabelle-Samen'!W312,"-",'Basis-Tabelle-Samen'!J312,"-garden-in-the-bag-maltese.jpg")),
IF($C$1="Niederländisch - NL",HYPERLINK(CONCATENATE("https://www.saflax.de/0-WVK-Retail/Bilder-Pictures/SAFLAX-",'Basis-Tabelle-Samen'!W312,"-",'Basis-Tabelle-Samen'!J312,"-garden-in-the-bag-dutch.jpg")),
IF($C$1="Norwegisch - NO",HYPERLINK(CONCATENATE("https://www.saflax.de/0-WVK-Retail/Bilder-Pictures/SAFLAX-",'Basis-Tabelle-Samen'!W312,"-",'Basis-Tabelle-Samen'!J312,"-garden-in-the-bag-nowegian.jpg")),
IF($C$1="Polnisch - PL",HYPERLINK(CONCATENATE("https://www.saflax.de/0-WVK-Retail/Bilder-Pictures/SAFLAX-",'Basis-Tabelle-Samen'!W312,"-",'Basis-Tabelle-Samen'!J312,"-garden-in-the-bag-polish.jpg")),
IF($C$1="Portugiesisch - PT",HYPERLINK(CONCATENATE("https://www.saflax.de/0-WVK-Retail/Bilder-Pictures/SAFLAX-",'Basis-Tabelle-Samen'!W312,"-",'Basis-Tabelle-Samen'!J312,"-garden-in-the-bag-portuguese.jpg")),
IF($C$1="Rumänisch - RO",HYPERLINK(CONCATENATE("https://www.saflax.de/0-WVK-Retail/Bilder-Pictures/SAFLAX-",'Basis-Tabelle-Samen'!W312,"-",'Basis-Tabelle-Samen'!J312,"-garden-in-the-bag-romanian.jpg")),
IF($C$1="Schwedisch - SE",HYPERLINK(CONCATENATE("https://www.saflax.de/0-WVK-Retail/Bilder-Pictures/SAFLAX-",'Basis-Tabelle-Samen'!W312,"-",'Basis-Tabelle-Samen'!J312,"-garden-in-the-bag-swedish.jpg")),
IF($C$1="Slowakisch - SK",HYPERLINK(CONCATENATE("https://www.saflax.de/0-WVK-Retail/Bilder-Pictures/SAFLAX-",'Basis-Tabelle-Samen'!W312,"-",'Basis-Tabelle-Samen'!J312,"-garden-in-the-bag-slovak.jpg")),
IF($C$1="Slowenisch - SI",HYPERLINK(CONCATENATE("https://www.saflax.de/0-WVK-Retail/Bilder-Pictures/SAFLAX-",'Basis-Tabelle-Samen'!W312,"-",'Basis-Tabelle-Samen'!J312,"-garden-in-the-bag-slovenian.jpg")),
IF($C$1="Spanisch - ES",HYPERLINK(CONCATENATE("https://www.saflax.de/0-WVK-Retail/Bilder-Pictures/SAFLAX-",'Basis-Tabelle-Samen'!W312,"-",'Basis-Tabelle-Samen'!J312,"-garden-in-the-bag-spanish.jpg")),
IF($C$1="Tschechisch - CZ",HYPERLINK(CONCATENATE("https://www.saflax.de/0-WVK-Retail/Bilder-Pictures/SAFLAX-",'Basis-Tabelle-Samen'!W312,"-",'Basis-Tabelle-Samen'!J312,"-garden-in-the-bag-czech.jpg")),
IF($C$1="Türkisch - TR",HYPERLINK(CONCATENATE("https://www.saflax.de/0-WVK-Retail/Bilder-Pictures/SAFLAX-",'Basis-Tabelle-Samen'!W312,"-",'Basis-Tabelle-Samen'!J312,"-garden-in-the-bag-turkish.jpg")),
IF($C$1="Ungarisch - HU",HYPERLINK(CONCATENATE("https://www.saflax.de/0-WVK-Retail/Bilder-Pictures/SAFLAX-",'Basis-Tabelle-Samen'!W312,"-",'Basis-Tabelle-Samen'!J312,"-garden-in-the-bag-hungarian.jpg")),
" ACHTUNG")))))))))))))))))))))))))))))</f>
        <v>https://www.saflax.de/0-WVK-Retail/Bilder-Pictures/SAFLAX-65243-pimpinella-anisum-garden-in-the-bag-english.jpg</v>
      </c>
    </row>
    <row r="275" spans="1:43" ht="17.100000000000001" customHeight="1" x14ac:dyDescent="0.2">
      <c r="A275" s="318" t="str">
        <f>IF('Basis-Tabelle-Samen'!A293="","",IF($C$1="Deutsch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75" s="319" t="str">
        <f>'Basis-Tabelle-Samen'!I293</f>
        <v>Hippophae rhamnoides</v>
      </c>
      <c r="C275" s="316" t="str">
        <f>IF($C$1="Bulgarisch - BG",'Basis-Tabelle-Samen'!Z293,
IF($C$1="Dänisch - DK",'Basis-Tabelle-Samen'!AA293,
IF($C$1="Deutsch - DE",'Basis-Tabelle-Samen'!AB293,
IF($C$1="Englisch - UK",'Basis-Tabelle-Samen'!AC293,
IF($C$1="Estnisch - EE",'Basis-Tabelle-Samen'!AD293,
IF($C$1="Finnisch - FI",'Basis-Tabelle-Samen'!AE293,
IF($C$1="Französisch - FR",'Basis-Tabelle-Samen'!AF293,
IF($C$1="Griechisch - GR",'Basis-Tabelle-Samen'!AG293,
IF($C$1="Irisch - IE",'Basis-Tabelle-Samen'!AH293,
IF($C$1="Isländisch - IS",'Basis-Tabelle-Samen'!AI293,
IF($C$1="Italienisch - IT",'Basis-Tabelle-Samen'!AJ293,
IF($C$1="Japanisch - JP",'Basis-Tabelle-Samen'!AK293,
IF($C$1="Kroatisch - HR",'Basis-Tabelle-Samen'!AL293,
IF($C$1="Lettisch - LV",'Basis-Tabelle-Samen'!AM293,
IF($C$1="Litauisch - LT",'Basis-Tabelle-Samen'!AN293,
IF($C$1="Maltesisch - MT",'Basis-Tabelle-Samen'!AO293,
IF($C$1="Niederländisch - NL",'Basis-Tabelle-Samen'!AP293,
IF($C$1="Norwegisch - NO",'Basis-Tabelle-Samen'!AQ293,
IF($C$1="Polnisch - PL",'Basis-Tabelle-Samen'!AR293,
IF($C$1="Portugiesisch - PT",'Basis-Tabelle-Samen'!AS293,
IF($C$1="Rumänisch - RO",'Basis-Tabelle-Samen'!AT293,
IF($C$1="Schwedisch - SE",'Basis-Tabelle-Samen'!AU293,
IF($C$1="Slowakisch - SK",'Basis-Tabelle-Samen'!AV293,
IF($C$1="Slowenisch - SI",'Basis-Tabelle-Samen'!AW293,
IF($C$1="Spanisch - ES",'Basis-Tabelle-Samen'!AX293,
IF($C$1="Tschechisch - CZ",'Basis-Tabelle-Samen'!AY293,
IF($C$1="Türkisch - TR",'Basis-Tabelle-Samen'!AZ293,
IF($C$1="Ungarisch - HU",'Basis-Tabelle-Samen'!BA293,
" ACHTUNG"))))))))))))))))))))))))))))</f>
        <v>Sea Buckthorn</v>
      </c>
      <c r="D275" s="320">
        <f>'Basis-Tabelle-Samen'!F293</f>
        <v>40</v>
      </c>
      <c r="E275" s="321" t="str">
        <f>'Basis-Tabelle-Samen'!H293</f>
        <v>7 %</v>
      </c>
      <c r="F275" s="322" t="str">
        <f>IF('Basis-Tabelle-Samen'!G293="","",'Basis-Tabelle-Samen'!G293)</f>
        <v>07</v>
      </c>
      <c r="G275" s="320">
        <f>'Basis-Tabelle-Samen'!C293</f>
        <v>15224</v>
      </c>
      <c r="H275" s="323">
        <f>'Basis-Tabelle-Samen'!D293</f>
        <v>4055473152240</v>
      </c>
      <c r="I275" s="324">
        <f>'Basis-Tabelle-Samen'!E293</f>
        <v>1.85</v>
      </c>
      <c r="J275" s="325">
        <f t="shared" si="4"/>
        <v>12</v>
      </c>
      <c r="K275" s="326">
        <f>'Basis-Tabelle-Samen'!K293</f>
        <v>75224</v>
      </c>
      <c r="L275" s="323">
        <f>'Basis-Tabelle-Samen'!L293</f>
        <v>4055473752242</v>
      </c>
      <c r="M275" s="324">
        <f>'Basis-Tabelle-Samen'!M293</f>
        <v>2.4500000000000002</v>
      </c>
      <c r="N275" s="326">
        <f>IF(K275&lt;1,"",'3'!$I$15)</f>
        <v>15</v>
      </c>
      <c r="O275" s="327">
        <f>IF(K275&lt;1,"",'3'!$J$11)</f>
        <v>90</v>
      </c>
      <c r="P275" s="326">
        <f>'Basis-Tabelle-Samen'!N293</f>
        <v>85224</v>
      </c>
      <c r="Q275" s="323">
        <f>'Basis-Tabelle-Samen'!O293</f>
        <v>4055473852249</v>
      </c>
      <c r="R275" s="328">
        <f>'Basis-Tabelle-Samen'!P293</f>
        <v>3.75</v>
      </c>
      <c r="S275" s="326">
        <f>IF(R275&lt;1,"",'3'!$M$15)</f>
        <v>18</v>
      </c>
      <c r="T275" s="327">
        <f>IF(R275&lt;1,"",'3'!$N$11)</f>
        <v>72</v>
      </c>
      <c r="U275" s="326">
        <f>'Basis-Tabelle-Samen'!Q293</f>
        <v>55224</v>
      </c>
      <c r="V275" s="323">
        <f>'Basis-Tabelle-Samen'!R293</f>
        <v>4055473552248</v>
      </c>
      <c r="W275" s="324">
        <f>'Basis-Tabelle-Samen'!S293</f>
        <v>4.95</v>
      </c>
      <c r="X275" s="326">
        <f>IF(U275&lt;1,"",'3'!$Q$15)</f>
        <v>6</v>
      </c>
      <c r="Y275" s="327">
        <f>IF(U275&lt;1,"",'3'!$R$11)</f>
        <v>24</v>
      </c>
      <c r="Z275" s="326">
        <f>'Basis-Tabelle-Samen'!T293</f>
        <v>35224</v>
      </c>
      <c r="AA275" s="323">
        <f>'Basis-Tabelle-Samen'!U293</f>
        <v>4055473352244</v>
      </c>
      <c r="AB275" s="324">
        <f>'Basis-Tabelle-Samen'!V293</f>
        <v>6.75</v>
      </c>
      <c r="AC275" s="326">
        <f>IF(Z275&lt;1,"",'3'!$U$15)</f>
        <v>6</v>
      </c>
      <c r="AD275" s="327">
        <f>IF(Z275&lt;1,"",'3'!$V$11)</f>
        <v>24</v>
      </c>
      <c r="AE275" s="326">
        <f>'Basis-Tabelle-Samen'!W293</f>
        <v>65224</v>
      </c>
      <c r="AF275" s="323">
        <f>'Basis-Tabelle-Samen'!X293</f>
        <v>4055473652245</v>
      </c>
      <c r="AG275" s="324">
        <f>'Basis-Tabelle-Samen'!Y293</f>
        <v>2.95</v>
      </c>
      <c r="AH275" s="326">
        <f>IF(AE275&lt;1,"",'3'!$Y$15)</f>
        <v>8</v>
      </c>
      <c r="AI275" s="327">
        <f>IF(AE275&lt;1,"",'3'!$Z$11)</f>
        <v>64</v>
      </c>
      <c r="AJ275" s="315"/>
      <c r="AK275" s="316" t="str">
        <f>IF(G275&lt;1,"",
IF($C$1="Bulgarisch - BG",HYPERLINK(CONCATENATE("https://www.saflax.de/0-WVK-Retail/Bilder-Pictures/SAFLAX-",'Basis-Tabelle-Samen'!C293,"-",'Basis-Tabelle-Samen'!J293,"-seed-package-front-cr-bulgarian.jpg")),
IF($C$1="Dänisch - DK",HYPERLINK(CONCATENATE("https://www.saflax.de/0-WVK-Retail/Bilder-Pictures/SAFLAX-",'Basis-Tabelle-Samen'!C293,"-",'Basis-Tabelle-Samen'!J293,"-seed-package-front-cr-danish.jpg")),
IF($C$1="Deutsch - DE",HYPERLINK(CONCATENATE("https://www.saflax.de/0-WVK-Retail/Bilder-Pictures/SAFLAX-",'Basis-Tabelle-Samen'!C293,"-",'Basis-Tabelle-Samen'!J293,"-seed-package-front-cr-german.jpg")),
IF($C$1="Englisch - UK",HYPERLINK(CONCATENATE("https://www.saflax.de/0-WVK-Retail/Bilder-Pictures/SAFLAX-",'Basis-Tabelle-Samen'!C293,"-",'Basis-Tabelle-Samen'!J293,"-seed-package-front-cr-english.jpg")),
IF($C$1="Estnisch - EE",HYPERLINK(CONCATENATE("https://www.saflax.de/0-WVK-Retail/Bilder-Pictures/SAFLAX-",'Basis-Tabelle-Samen'!C293,"-",'Basis-Tabelle-Samen'!J293,"-seed-package-front-cr-estonian.jpg")),
IF($C$1="Finnisch - FI",HYPERLINK(CONCATENATE("https://www.saflax.de/0-WVK-Retail/Bilder-Pictures/SAFLAX-",'Basis-Tabelle-Samen'!C293,"-",'Basis-Tabelle-Samen'!J293,"-seed-package-front-cr-finnish.jpg")),
IF($C$1="Französisch - FR",HYPERLINK(CONCATENATE("https://www.saflax.de/0-WVK-Retail/Bilder-Pictures/SAFLAX-",'Basis-Tabelle-Samen'!C293,"-",'Basis-Tabelle-Samen'!J293,"-seed-package-front-cr-french.jpg")),
IF($C$1="Griechisch - GR",HYPERLINK(CONCATENATE("https://www.saflax.de/0-WVK-Retail/Bilder-Pictures/SAFLAX-",'Basis-Tabelle-Samen'!C293,"-",'Basis-Tabelle-Samen'!J293,"-seed-package-front-cr-greek.jpg")),
IF($C$1="Irisch - IE",HYPERLINK(CONCATENATE("https://www.saflax.de/0-WVK-Retail/Bilder-Pictures/SAFLAX-",'Basis-Tabelle-Samen'!C293,"-",'Basis-Tabelle-Samen'!J293,"-seed-package-front-cr-irish.jpg")),
IF($C$1="Isländisch - IS",HYPERLINK(CONCATENATE("https://www.saflax.de/0-WVK-Retail/Bilder-Pictures/SAFLAX-",'Basis-Tabelle-Samen'!C293,"-",'Basis-Tabelle-Samen'!J293,"-seed-package-front-cr-icelandic.jpg")),
IF($C$1="Italienisch - IT",HYPERLINK(CONCATENATE("https://www.saflax.de/0-WVK-Retail/Bilder-Pictures/SAFLAX-",'Basis-Tabelle-Samen'!C293,"-",'Basis-Tabelle-Samen'!J293,"-seed-package-front-cr-italian.jpg")),
IF($C$1="Japanisch - JP",HYPERLINK(CONCATENATE("https://www.saflax.de/0-WVK-Retail/Bilder-Pictures/SAFLAX-",'Basis-Tabelle-Samen'!C293,"-",'Basis-Tabelle-Samen'!J293,"-seed-package-front-cr-japanese.jpg")),
IF($C$1="Kroatisch - HR",HYPERLINK(CONCATENATE("https://www.saflax.de/0-WVK-Retail/Bilder-Pictures/SAFLAX-",'Basis-Tabelle-Samen'!C293,"-",'Basis-Tabelle-Samen'!J293,"-seed-package-front-cr-croatian.jpg")),
IF($C$1="Lettisch - LV",HYPERLINK(CONCATENATE("https://www.saflax.de/0-WVK-Retail/Bilder-Pictures/SAFLAX-",'Basis-Tabelle-Samen'!C293,"-",'Basis-Tabelle-Samen'!J293,"-seed-package-front-cr-latvian.jpg")),
IF($C$1="Litauisch - LT",HYPERLINK(CONCATENATE("https://www.saflax.de/0-WVK-Retail/Bilder-Pictures/SAFLAX-",'Basis-Tabelle-Samen'!C293,"-",'Basis-Tabelle-Samen'!J293,"-seed-package-front-cr-lithuanian.jpg")),
IF($C$1="Maltesisch - MT",HYPERLINK(CONCATENATE("https://www.saflax.de/0-WVK-Retail/Bilder-Pictures/SAFLAX-",'Basis-Tabelle-Samen'!C293,"-",'Basis-Tabelle-Samen'!J293,"-seed-package-front-cr-maltese.jpg")),
IF($C$1="Niederländisch - NL",HYPERLINK(CONCATENATE("https://www.saflax.de/0-WVK-Retail/Bilder-Pictures/SAFLAX-",'Basis-Tabelle-Samen'!C293,"-",'Basis-Tabelle-Samen'!J293,"-seed-package-front-cr-dutch.jpg")),
IF($C$1="Norwegisch - NO",HYPERLINK(CONCATENATE("https://www.saflax.de/0-WVK-Retail/Bilder-Pictures/SAFLAX-",'Basis-Tabelle-Samen'!C293,"-",'Basis-Tabelle-Samen'!J293,"-seed-package-front-cr-nowegian.jpg")),
IF($C$1="Polnisch - PL",HYPERLINK(CONCATENATE("https://www.saflax.de/0-WVK-Retail/Bilder-Pictures/SAFLAX-",'Basis-Tabelle-Samen'!C293,"-",'Basis-Tabelle-Samen'!J293,"-seed-package-front-cr-polish.jpg")),
IF($C$1="Portugiesisch - PT",HYPERLINK(CONCATENATE("https://www.saflax.de/0-WVK-Retail/Bilder-Pictures/SAFLAX-",'Basis-Tabelle-Samen'!C293,"-",'Basis-Tabelle-Samen'!J293,"-seed-package-front-cr-portuguese.jpg")),
IF($C$1="Rumänisch - RO",HYPERLINK(CONCATENATE("https://www.saflax.de/0-WVK-Retail/Bilder-Pictures/SAFLAX-",'Basis-Tabelle-Samen'!C293,"-",'Basis-Tabelle-Samen'!J293,"-seed-package-front-cr-romanian.jpg")),
IF($C$1="Schwedisch - SE",HYPERLINK(CONCATENATE("https://www.saflax.de/0-WVK-Retail/Bilder-Pictures/SAFLAX-",'Basis-Tabelle-Samen'!C293,"-",'Basis-Tabelle-Samen'!J293,"-seed-package-front-cr-swedish.jpg")),
IF($C$1="Slowakisch - SK",HYPERLINK(CONCATENATE("https://www.saflax.de/0-WVK-Retail/Bilder-Pictures/SAFLAX-",'Basis-Tabelle-Samen'!C293,"-",'Basis-Tabelle-Samen'!J293,"-seed-package-front-cr-slovak.jpg")),
IF($C$1="Slowenisch - SI",HYPERLINK(CONCATENATE("https://www.saflax.de/0-WVK-Retail/Bilder-Pictures/SAFLAX-",'Basis-Tabelle-Samen'!C293,"-",'Basis-Tabelle-Samen'!J293,"-seed-package-front-cr-slovenian.jpg")),
IF($C$1="Spanisch - ES",HYPERLINK(CONCATENATE("https://www.saflax.de/0-WVK-Retail/Bilder-Pictures/SAFLAX-",'Basis-Tabelle-Samen'!C293,"-",'Basis-Tabelle-Samen'!J293,"-seed-package-front-cr-spanish.jpg")),
IF($C$1="Tschechisch - CZ",HYPERLINK(CONCATENATE("https://www.saflax.de/0-WVK-Retail/Bilder-Pictures/SAFLAX-",'Basis-Tabelle-Samen'!C293,"-",'Basis-Tabelle-Samen'!J293,"-seed-package-front-cr-czech.jpg")),
IF($C$1="Türkisch - TR",HYPERLINK(CONCATENATE("https://www.saflax.de/0-WVK-Retail/Bilder-Pictures/SAFLAX-",'Basis-Tabelle-Samen'!C293,"-",'Basis-Tabelle-Samen'!J293,"-seed-package-front-cr-turkish.jpg")),
IF($C$1="Ungarisch - HU",HYPERLINK(CONCATENATE("https://www.saflax.de/0-WVK-Retail/Bilder-Pictures/SAFLAX-",'Basis-Tabelle-Samen'!C293,"-",'Basis-Tabelle-Samen'!J293,"-seed-package-front-cr-hungarian.jpg")),
" ACHTUNG")))))))))))))))))))))))))))))</f>
        <v>https://www.saflax.de/0-WVK-Retail/Bilder-Pictures/SAFLAX-15224-hippophae-rhamnoides-seed-package-front-cr-english.jpg</v>
      </c>
      <c r="AL275" s="330" t="str">
        <f>IF(G275&lt;1,"",
IF($C$1="Bulgarisch - BG",HYPERLINK(CONCATENATE("https://www.saflax.de/0-WVK-Retail/Bilder-Pictures/SAFLAX-",'Basis-Tabelle-Samen'!C293,"-",'Basis-Tabelle-Samen'!J293,"-seed-package-back-cr-bulgarian.jpg")),
IF($C$1="Dänisch - DK",HYPERLINK(CONCATENATE("https://www.saflax.de/0-WVK-Retail/Bilder-Pictures/SAFLAX-",'Basis-Tabelle-Samen'!C293,"-",'Basis-Tabelle-Samen'!J293,"-seed-package-back-cr-danish.jpg")),
IF($C$1="Deutsch - DE",HYPERLINK(CONCATENATE("https://www.saflax.de/0-WVK-Retail/Bilder-Pictures/SAFLAX-",'Basis-Tabelle-Samen'!C293,"-",'Basis-Tabelle-Samen'!J293,"-seed-package-back-cr-german.jpg")),
IF($C$1="Englisch - UK",HYPERLINK(CONCATENATE("https://www.saflax.de/0-WVK-Retail/Bilder-Pictures/SAFLAX-",'Basis-Tabelle-Samen'!C293,"-",'Basis-Tabelle-Samen'!J293,"-seed-package-back-cr-english.jpg")),
IF($C$1="Estnisch - EE",HYPERLINK(CONCATENATE("https://www.saflax.de/0-WVK-Retail/Bilder-Pictures/SAFLAX-",'Basis-Tabelle-Samen'!C293,"-",'Basis-Tabelle-Samen'!J293,"-seed-package-back-cr-estonian.jpg")),
IF($C$1="Finnisch - FI",HYPERLINK(CONCATENATE("https://www.saflax.de/0-WVK-Retail/Bilder-Pictures/SAFLAX-",'Basis-Tabelle-Samen'!C293,"-",'Basis-Tabelle-Samen'!J293,"-seed-package-back-cr-finnish.jpg")),
IF($C$1="Französisch - FR",HYPERLINK(CONCATENATE("https://www.saflax.de/0-WVK-Retail/Bilder-Pictures/SAFLAX-",'Basis-Tabelle-Samen'!C293,"-",'Basis-Tabelle-Samen'!J293,"-seed-package-back-cr-french.jpg")),
IF($C$1="Griechisch - GR",HYPERLINK(CONCATENATE("https://www.saflax.de/0-WVK-Retail/Bilder-Pictures/SAFLAX-",'Basis-Tabelle-Samen'!C293,"-",'Basis-Tabelle-Samen'!J293,"-seed-package-back-cr-greek.jpg")),
IF($C$1="Irisch - IE",HYPERLINK(CONCATENATE("https://www.saflax.de/0-WVK-Retail/Bilder-Pictures/SAFLAX-",'Basis-Tabelle-Samen'!C293,"-",'Basis-Tabelle-Samen'!J293,"-seed-package-back-cr-irish.jpg")),
IF($C$1="Isländisch - IS",HYPERLINK(CONCATENATE("https://www.saflax.de/0-WVK-Retail/Bilder-Pictures/SAFLAX-",'Basis-Tabelle-Samen'!C293,"-",'Basis-Tabelle-Samen'!J293,"-seed-package-back-cr-icelandic.jpg")),
IF($C$1="Italienisch - IT",HYPERLINK(CONCATENATE("https://www.saflax.de/0-WVK-Retail/Bilder-Pictures/SAFLAX-",'Basis-Tabelle-Samen'!C293,"-",'Basis-Tabelle-Samen'!J293,"-seed-package-back-cr-italian.jpg")),
IF($C$1="Japanisch - JP",HYPERLINK(CONCATENATE("https://www.saflax.de/0-WVK-Retail/Bilder-Pictures/SAFLAX-",'Basis-Tabelle-Samen'!C293,"-",'Basis-Tabelle-Samen'!J293,"-seed-package-back-cr-japanese.jpg")),
IF($C$1="Kroatisch - HR",HYPERLINK(CONCATENATE("https://www.saflax.de/0-WVK-Retail/Bilder-Pictures/SAFLAX-",'Basis-Tabelle-Samen'!C293,"-",'Basis-Tabelle-Samen'!J293,"-seed-package-back-cr-croatian.jpg")),
IF($C$1="Lettisch - LV",HYPERLINK(CONCATENATE("https://www.saflax.de/0-WVK-Retail/Bilder-Pictures/SAFLAX-",'Basis-Tabelle-Samen'!C293,"-",'Basis-Tabelle-Samen'!J293,"-seed-package-back-cr-latvian.jpg")),
IF($C$1="Litauisch - LT",HYPERLINK(CONCATENATE("https://www.saflax.de/0-WVK-Retail/Bilder-Pictures/SAFLAX-",'Basis-Tabelle-Samen'!C293,"-",'Basis-Tabelle-Samen'!J293,"-seed-package-back-cr-lithuanian.jpg")),
IF($C$1="Maltesisch - MT",HYPERLINK(CONCATENATE("https://www.saflax.de/0-WVK-Retail/Bilder-Pictures/SAFLAX-",'Basis-Tabelle-Samen'!C293,"-",'Basis-Tabelle-Samen'!J293,"-seed-package-back-cr-maltese.jpg")),
IF($C$1="Niederländisch - NL",HYPERLINK(CONCATENATE("https://www.saflax.de/0-WVK-Retail/Bilder-Pictures/SAFLAX-",'Basis-Tabelle-Samen'!C293,"-",'Basis-Tabelle-Samen'!J293,"-seed-package-back-cr-dutch.jpg")),
IF($C$1="Norwegisch - NO",HYPERLINK(CONCATENATE("https://www.saflax.de/0-WVK-Retail/Bilder-Pictures/SAFLAX-",'Basis-Tabelle-Samen'!C293,"-",'Basis-Tabelle-Samen'!J293,"-seed-package-back-cr-nowegian.jpg")),
IF($C$1="Polnisch - PL",HYPERLINK(CONCATENATE("https://www.saflax.de/0-WVK-Retail/Bilder-Pictures/SAFLAX-",'Basis-Tabelle-Samen'!C293,"-",'Basis-Tabelle-Samen'!J293,"-seed-package-back-cr-polish.jpg")),
IF($C$1="Portugiesisch - PT",HYPERLINK(CONCATENATE("https://www.saflax.de/0-WVK-Retail/Bilder-Pictures/SAFLAX-",'Basis-Tabelle-Samen'!C293,"-",'Basis-Tabelle-Samen'!J293,"-seed-package-back-cr-portuguese.jpg")),
IF($C$1="Rumänisch - RO",HYPERLINK(CONCATENATE("https://www.saflax.de/0-WVK-Retail/Bilder-Pictures/SAFLAX-",'Basis-Tabelle-Samen'!C293,"-",'Basis-Tabelle-Samen'!J293,"-seed-package-back-cr-romanian.jpg")),
IF($C$1="Schwedisch - SE",HYPERLINK(CONCATENATE("https://www.saflax.de/0-WVK-Retail/Bilder-Pictures/SAFLAX-",'Basis-Tabelle-Samen'!C293,"-",'Basis-Tabelle-Samen'!J293,"-seed-package-back-cr-swedish.jpg")),
IF($C$1="Slowakisch - SK",HYPERLINK(CONCATENATE("https://www.saflax.de/0-WVK-Retail/Bilder-Pictures/SAFLAX-",'Basis-Tabelle-Samen'!C293,"-",'Basis-Tabelle-Samen'!J293,"-seed-package-back-cr-slovak.jpg")),
IF($C$1="Slowenisch - SI",HYPERLINK(CONCATENATE("https://www.saflax.de/0-WVK-Retail/Bilder-Pictures/SAFLAX-",'Basis-Tabelle-Samen'!C293,"-",'Basis-Tabelle-Samen'!J293,"-seed-package-back-cr-slovenian.jpg")),
IF($C$1="Spanisch - ES",HYPERLINK(CONCATENATE("https://www.saflax.de/0-WVK-Retail/Bilder-Pictures/SAFLAX-",'Basis-Tabelle-Samen'!C293,"-",'Basis-Tabelle-Samen'!J293,"-seed-package-back-cr-spanish.jpg")),
IF($C$1="Tschechisch - CZ",HYPERLINK(CONCATENATE("https://www.saflax.de/0-WVK-Retail/Bilder-Pictures/SAFLAX-",'Basis-Tabelle-Samen'!C293,"-",'Basis-Tabelle-Samen'!J293,"-seed-package-back-cr-czech.jpg")),
IF($C$1="Türkisch - TR",HYPERLINK(CONCATENATE("https://www.saflax.de/0-WVK-Retail/Bilder-Pictures/SAFLAX-",'Basis-Tabelle-Samen'!C293,"-",'Basis-Tabelle-Samen'!J293,"-seed-package-back-cr-turkish.jpg")),
IF($C$1="Ungarisch - HU",HYPERLINK(CONCATENATE("https://www.saflax.de/0-WVK-Retail/Bilder-Pictures/SAFLAX-",'Basis-Tabelle-Samen'!C293,"-",'Basis-Tabelle-Samen'!J293,"-seed-package-back-cr-hungarian.jpg")),
" ACHTUNG")))))))))))))))))))))))))))))</f>
        <v>https://www.saflax.de/0-WVK-Retail/Bilder-Pictures/SAFLAX-15224-hippophae-rhamnoides-seed-package-back-cr-english.jpg</v>
      </c>
      <c r="AM275" s="330" t="str">
        <f>IF(H275&lt;1,"",
IF($C$1="Bulgarisch - BG",HYPERLINK(CONCATENATE("https://www.saflax.de/0-WVK-Retail/Bilder-Pictures/SAFLAX-",'Basis-Tabelle-Samen'!K293,"-",'Basis-Tabelle-Samen'!J293,"-garden-to-go-mini-bulgarian.jpg")),
IF($C$1="Dänisch - DK",HYPERLINK(CONCATENATE("https://www.saflax.de/0-WVK-Retail/Bilder-Pictures/SAFLAX-",'Basis-Tabelle-Samen'!K293,"-",'Basis-Tabelle-Samen'!J293,"-garden-to-go-mini-danish.jpg")),
IF($C$1="Deutsch - DE",HYPERLINK(CONCATENATE("https://www.saflax.de/0-WVK-Retail/Bilder-Pictures/SAFLAX-",'Basis-Tabelle-Samen'!K293,"-",'Basis-Tabelle-Samen'!J293,"-garden-to-go-mini-german.jpg")),
IF($C$1="Englisch - UK",HYPERLINK(CONCATENATE("https://www.saflax.de/0-WVK-Retail/Bilder-Pictures/SAFLAX-",'Basis-Tabelle-Samen'!K293,"-",'Basis-Tabelle-Samen'!J293,"-garden-to-go-mini-english.jpg")),
IF($C$1="Estnisch - EE",HYPERLINK(CONCATENATE("https://www.saflax.de/0-WVK-Retail/Bilder-Pictures/SAFLAX-",'Basis-Tabelle-Samen'!K293,"-",'Basis-Tabelle-Samen'!J293,"-garden-to-go-mini-estonian.jpg")),
IF($C$1="Finnisch - FI",HYPERLINK(CONCATENATE("https://www.saflax.de/0-WVK-Retail/Bilder-Pictures/SAFLAX-",'Basis-Tabelle-Samen'!K293,"-",'Basis-Tabelle-Samen'!J293,"-garden-to-go-mini-finnish.jpg")),
IF($C$1="Französisch - FR",HYPERLINK(CONCATENATE("https://www.saflax.de/0-WVK-Retail/Bilder-Pictures/SAFLAX-",'Basis-Tabelle-Samen'!K293,"-",'Basis-Tabelle-Samen'!J293,"-garden-to-go-mini-french.jpg")),
IF($C$1="Griechisch - GR",HYPERLINK(CONCATENATE("https://www.saflax.de/0-WVK-Retail/Bilder-Pictures/SAFLAX-",'Basis-Tabelle-Samen'!K293,"-",'Basis-Tabelle-Samen'!J293,"-garden-to-go-mini-greek.jpg")),
IF($C$1="Irisch - IE",HYPERLINK(CONCATENATE("https://www.saflax.de/0-WVK-Retail/Bilder-Pictures/SAFLAX-",'Basis-Tabelle-Samen'!K293,"-",'Basis-Tabelle-Samen'!J293,"-garden-to-go-mini-irish.jpg")),
IF($C$1="Isländisch - IS",HYPERLINK(CONCATENATE("https://www.saflax.de/0-WVK-Retail/Bilder-Pictures/SAFLAX-",'Basis-Tabelle-Samen'!K293,"-",'Basis-Tabelle-Samen'!J293,"-garden-to-go-mini-icelandic.jpg")),
IF($C$1="Italienisch - IT",HYPERLINK(CONCATENATE("https://www.saflax.de/0-WVK-Retail/Bilder-Pictures/SAFLAX-",'Basis-Tabelle-Samen'!K293,"-",'Basis-Tabelle-Samen'!J293,"-garden-to-go-mini-italian.jpg")),
IF($C$1="Japanisch - JP",HYPERLINK(CONCATENATE("https://www.saflax.de/0-WVK-Retail/Bilder-Pictures/SAFLAX-",'Basis-Tabelle-Samen'!K293,"-",'Basis-Tabelle-Samen'!J293,"-garden-to-go-mini-japanese.jpg")),
IF($C$1="Kroatisch - HR",HYPERLINK(CONCATENATE("https://www.saflax.de/0-WVK-Retail/Bilder-Pictures/SAFLAX-",'Basis-Tabelle-Samen'!K293,"-",'Basis-Tabelle-Samen'!J293,"-garden-to-go-mini-croatian.jpg")),
IF($C$1="Lettisch - LV",HYPERLINK(CONCATENATE("https://www.saflax.de/0-WVK-Retail/Bilder-Pictures/SAFLAX-",'Basis-Tabelle-Samen'!K293,"-",'Basis-Tabelle-Samen'!J293,"-garden-to-go-mini-latvian.jpg")),
IF($C$1="Litauisch - LT",HYPERLINK(CONCATENATE("https://www.saflax.de/0-WVK-Retail/Bilder-Pictures/SAFLAX-",'Basis-Tabelle-Samen'!K293,"-",'Basis-Tabelle-Samen'!J293,"-garden-to-go-mini-lithuanian.jpg")),
IF($C$1="Maltesisch - MT",HYPERLINK(CONCATENATE("https://www.saflax.de/0-WVK-Retail/Bilder-Pictures/SAFLAX-",'Basis-Tabelle-Samen'!K293,"-",'Basis-Tabelle-Samen'!J293,"-garden-to-go-mini-maltese.jpg")),
IF($C$1="Niederländisch - NL",HYPERLINK(CONCATENATE("https://www.saflax.de/0-WVK-Retail/Bilder-Pictures/SAFLAX-",'Basis-Tabelle-Samen'!K293,"-",'Basis-Tabelle-Samen'!J293,"-garden-to-go-mini-dutch.jpg")),
IF($C$1="Norwegisch - NO",HYPERLINK(CONCATENATE("https://www.saflax.de/0-WVK-Retail/Bilder-Pictures/SAFLAX-",'Basis-Tabelle-Samen'!K293,"-",'Basis-Tabelle-Samen'!J293,"-garden-to-go-mini-nowegian.jpg")),
IF($C$1="Polnisch - PL",HYPERLINK(CONCATENATE("https://www.saflax.de/0-WVK-Retail/Bilder-Pictures/SAFLAX-",'Basis-Tabelle-Samen'!K293,"-",'Basis-Tabelle-Samen'!J293,"-garden-to-go-mini-polish.jpg")),
IF($C$1="Portugiesisch - PT",HYPERLINK(CONCATENATE("https://www.saflax.de/0-WVK-Retail/Bilder-Pictures/SAFLAX-",'Basis-Tabelle-Samen'!K293,"-",'Basis-Tabelle-Samen'!J293,"-garden-to-go-mini-portuguese.jpg")),
IF($C$1="Rumänisch - RO",HYPERLINK(CONCATENATE("https://www.saflax.de/0-WVK-Retail/Bilder-Pictures/SAFLAX-",'Basis-Tabelle-Samen'!K293,"-",'Basis-Tabelle-Samen'!J293,"-garden-to-go-mini-romanian.jpg")),
IF($C$1="Schwedisch - SE",HYPERLINK(CONCATENATE("https://www.saflax.de/0-WVK-Retail/Bilder-Pictures/SAFLAX-",'Basis-Tabelle-Samen'!K293,"-",'Basis-Tabelle-Samen'!J293,"-garden-to-go-mini-swedish.jpg")),
IF($C$1="Slowakisch - SK",HYPERLINK(CONCATENATE("https://www.saflax.de/0-WVK-Retail/Bilder-Pictures/SAFLAX-",'Basis-Tabelle-Samen'!K293,"-",'Basis-Tabelle-Samen'!J293,"-garden-to-go-mini-slovak.jpg")),
IF($C$1="Slowenisch - SI",HYPERLINK(CONCATENATE("https://www.saflax.de/0-WVK-Retail/Bilder-Pictures/SAFLAX-",'Basis-Tabelle-Samen'!K293,"-",'Basis-Tabelle-Samen'!J293,"-garden-to-go-mini-slovenian.jpg")),
IF($C$1="Spanisch - ES",HYPERLINK(CONCATENATE("https://www.saflax.de/0-WVK-Retail/Bilder-Pictures/SAFLAX-",'Basis-Tabelle-Samen'!K293,"-",'Basis-Tabelle-Samen'!J293,"-garden-to-go-mini-spanish.jpg")),
IF($C$1="Tschechisch - CZ",HYPERLINK(CONCATENATE("https://www.saflax.de/0-WVK-Retail/Bilder-Pictures/SAFLAX-",'Basis-Tabelle-Samen'!K293,"-",'Basis-Tabelle-Samen'!J293,"-garden-to-go-mini-czech.jpg")),
IF($C$1="Türkisch - TR",HYPERLINK(CONCATENATE("https://www.saflax.de/0-WVK-Retail/Bilder-Pictures/SAFLAX-",'Basis-Tabelle-Samen'!K293,"-",'Basis-Tabelle-Samen'!J293,"-garden-to-go-mini-turkish.jpg")),
IF($C$1="Ungarisch - HU",HYPERLINK(CONCATENATE("https://www.saflax.de/0-WVK-Retail/Bilder-Pictures/SAFLAX-",'Basis-Tabelle-Samen'!K293,"-",'Basis-Tabelle-Samen'!J293,"-garden-to-go-mini-hungarian.jpg")),
" ACHTUNG")))))))))))))))))))))))))))))</f>
        <v>https://www.saflax.de/0-WVK-Retail/Bilder-Pictures/SAFLAX-75224-hippophae-rhamnoides-garden-to-go-mini-english.jpg</v>
      </c>
      <c r="AN275" s="330" t="str">
        <f>IF(I275&lt;1,"",
IF($C$1="Bulgarisch - BG",HYPERLINK(CONCATENATE("https://www.saflax.de/0-WVK-Retail/Bilder-Pictures/SAFLAX-",'Basis-Tabelle-Samen'!N293,"-",'Basis-Tabelle-Samen'!J293,"-garden-to-go-lite-bulgarian.jpg")),
IF($C$1="Dänisch - DK",HYPERLINK(CONCATENATE("https://www.saflax.de/0-WVK-Retail/Bilder-Pictures/SAFLAX-",'Basis-Tabelle-Samen'!N293,"-",'Basis-Tabelle-Samen'!J293,"-garden-to-go-lite-danish.jpg")),
IF($C$1="Deutsch - DE",HYPERLINK(CONCATENATE("https://www.saflax.de/0-WVK-Retail/Bilder-Pictures/SAFLAX-",'Basis-Tabelle-Samen'!N293,"-",'Basis-Tabelle-Samen'!J293,"-garden-to-go-lite-german.jpg")),
IF($C$1="Englisch - UK",HYPERLINK(CONCATENATE("https://www.saflax.de/0-WVK-Retail/Bilder-Pictures/SAFLAX-",'Basis-Tabelle-Samen'!N293,"-",'Basis-Tabelle-Samen'!J293,"-garden-to-go-lite-english.jpg")),
IF($C$1="Estnisch - EE",HYPERLINK(CONCATENATE("https://www.saflax.de/0-WVK-Retail/Bilder-Pictures/SAFLAX-",'Basis-Tabelle-Samen'!N293,"-",'Basis-Tabelle-Samen'!J293,"-garden-to-go-lite-estonian.jpg")),
IF($C$1="Finnisch - FI",HYPERLINK(CONCATENATE("https://www.saflax.de/0-WVK-Retail/Bilder-Pictures/SAFLAX-",'Basis-Tabelle-Samen'!N293,"-",'Basis-Tabelle-Samen'!J293,"-garden-to-go-lite-finnish.jpg")),
IF($C$1="Französisch - FR",HYPERLINK(CONCATENATE("https://www.saflax.de/0-WVK-Retail/Bilder-Pictures/SAFLAX-",'Basis-Tabelle-Samen'!N293,"-",'Basis-Tabelle-Samen'!J293,"-garden-to-go-lite-french.jpg")),
IF($C$1="Griechisch - GR",HYPERLINK(CONCATENATE("https://www.saflax.de/0-WVK-Retail/Bilder-Pictures/SAFLAX-",'Basis-Tabelle-Samen'!N293,"-",'Basis-Tabelle-Samen'!J293,"-garden-to-go-lite-greek.jpg")),
IF($C$1="Irisch - IE",HYPERLINK(CONCATENATE("https://www.saflax.de/0-WVK-Retail/Bilder-Pictures/SAFLAX-",'Basis-Tabelle-Samen'!N293,"-",'Basis-Tabelle-Samen'!J293,"-garden-to-go-lite-irish.jpg")),
IF($C$1="Isländisch - IS",HYPERLINK(CONCATENATE("https://www.saflax.de/0-WVK-Retail/Bilder-Pictures/SAFLAX-",'Basis-Tabelle-Samen'!N293,"-",'Basis-Tabelle-Samen'!J293,"-garden-to-go-lite-icelandic.jpg")),
IF($C$1="Italienisch - IT",HYPERLINK(CONCATENATE("https://www.saflax.de/0-WVK-Retail/Bilder-Pictures/SAFLAX-",'Basis-Tabelle-Samen'!N293,"-",'Basis-Tabelle-Samen'!J293,"-garden-to-go-lite-italian.jpg")),
IF($C$1="Japanisch - JP",HYPERLINK(CONCATENATE("https://www.saflax.de/0-WVK-Retail/Bilder-Pictures/SAFLAX-",'Basis-Tabelle-Samen'!N293,"-",'Basis-Tabelle-Samen'!J293,"-garden-to-go-lite-japanese.jpg")),
IF($C$1="Kroatisch - HR",HYPERLINK(CONCATENATE("https://www.saflax.de/0-WVK-Retail/Bilder-Pictures/SAFLAX-",'Basis-Tabelle-Samen'!N293,"-",'Basis-Tabelle-Samen'!J293,"-garden-to-go-lite-croatian.jpg")),
IF($C$1="Lettisch - LV",HYPERLINK(CONCATENATE("https://www.saflax.de/0-WVK-Retail/Bilder-Pictures/SAFLAX-",'Basis-Tabelle-Samen'!N293,"-",'Basis-Tabelle-Samen'!J293,"-garden-to-go-lite-latvian.jpg")),
IF($C$1="Litauisch - LT",HYPERLINK(CONCATENATE("https://www.saflax.de/0-WVK-Retail/Bilder-Pictures/SAFLAX-",'Basis-Tabelle-Samen'!N293,"-",'Basis-Tabelle-Samen'!J293,"-garden-to-go-lite-lithuanian.jpg")),
IF($C$1="Maltesisch - MT",HYPERLINK(CONCATENATE("https://www.saflax.de/0-WVK-Retail/Bilder-Pictures/SAFLAX-",'Basis-Tabelle-Samen'!N293,"-",'Basis-Tabelle-Samen'!J293,"-garden-to-go-lite-maltese.jpg")),
IF($C$1="Niederländisch - NL",HYPERLINK(CONCATENATE("https://www.saflax.de/0-WVK-Retail/Bilder-Pictures/SAFLAX-",'Basis-Tabelle-Samen'!N293,"-",'Basis-Tabelle-Samen'!J293,"-garden-to-go-lite-dutch.jpg")),
IF($C$1="Norwegisch - NO",HYPERLINK(CONCATENATE("https://www.saflax.de/0-WVK-Retail/Bilder-Pictures/SAFLAX-",'Basis-Tabelle-Samen'!N293,"-",'Basis-Tabelle-Samen'!J293,"-garden-to-go-lite-nowegian.jpg")),
IF($C$1="Polnisch - PL",HYPERLINK(CONCATENATE("https://www.saflax.de/0-WVK-Retail/Bilder-Pictures/SAFLAX-",'Basis-Tabelle-Samen'!N293,"-",'Basis-Tabelle-Samen'!J293,"-garden-to-go-lite-polish.jpg")),
IF($C$1="Portugiesisch - PT",HYPERLINK(CONCATENATE("https://www.saflax.de/0-WVK-Retail/Bilder-Pictures/SAFLAX-",'Basis-Tabelle-Samen'!N293,"-",'Basis-Tabelle-Samen'!J293,"-garden-to-go-lite-portuguese.jpg")),
IF($C$1="Rumänisch - RO",HYPERLINK(CONCATENATE("https://www.saflax.de/0-WVK-Retail/Bilder-Pictures/SAFLAX-",'Basis-Tabelle-Samen'!N293,"-",'Basis-Tabelle-Samen'!J293,"-garden-to-go-lite-romanian.jpg")),
IF($C$1="Schwedisch - SE",HYPERLINK(CONCATENATE("https://www.saflax.de/0-WVK-Retail/Bilder-Pictures/SAFLAX-",'Basis-Tabelle-Samen'!N293,"-",'Basis-Tabelle-Samen'!J293,"-garden-to-go-lite-swedish.jpg")),
IF($C$1="Slowakisch - SK",HYPERLINK(CONCATENATE("https://www.saflax.de/0-WVK-Retail/Bilder-Pictures/SAFLAX-",'Basis-Tabelle-Samen'!N293,"-",'Basis-Tabelle-Samen'!J293,"-garden-to-go-lite-slovak.jpg")),
IF($C$1="Slowenisch - SI",HYPERLINK(CONCATENATE("https://www.saflax.de/0-WVK-Retail/Bilder-Pictures/SAFLAX-",'Basis-Tabelle-Samen'!N293,"-",'Basis-Tabelle-Samen'!J293,"-garden-to-go-lite-slovenian.jpg")),
IF($C$1="Spanisch - ES",HYPERLINK(CONCATENATE("https://www.saflax.de/0-WVK-Retail/Bilder-Pictures/SAFLAX-",'Basis-Tabelle-Samen'!N293,"-",'Basis-Tabelle-Samen'!J293,"-garden-to-go-lite-spanish.jpg")),
IF($C$1="Tschechisch - CZ",HYPERLINK(CONCATENATE("https://www.saflax.de/0-WVK-Retail/Bilder-Pictures/SAFLAX-",'Basis-Tabelle-Samen'!N293,"-",'Basis-Tabelle-Samen'!J293,"-garden-to-go-lite-czech.jpg")),
IF($C$1="Türkisch - TR",HYPERLINK(CONCATENATE("https://www.saflax.de/0-WVK-Retail/Bilder-Pictures/SAFLAX-",'Basis-Tabelle-Samen'!N293,"-",'Basis-Tabelle-Samen'!J293,"-garden-to-go-lite-turkish.jpg")),
IF($C$1="Ungarisch - HU",HYPERLINK(CONCATENATE("https://www.saflax.de/0-WVK-Retail/Bilder-Pictures/SAFLAX-",'Basis-Tabelle-Samen'!N293,"-",'Basis-Tabelle-Samen'!J293,"-garden-to-go-lite-hungarian.jpg")),
" ACHTUNG")))))))))))))))))))))))))))))</f>
        <v>https://www.saflax.de/0-WVK-Retail/Bilder-Pictures/SAFLAX-85224-hippophae-rhamnoides-garden-to-go-lite-english.jpg</v>
      </c>
      <c r="AO275" s="330" t="str">
        <f>IF(J275&lt;1,"",
IF($C$1="Bulgarisch - BG",HYPERLINK(CONCATENATE("https://www.saflax.de/0-WVK-Retail/Bilder-Pictures/SAFLAX-",'Basis-Tabelle-Samen'!Q293,"-",'Basis-Tabelle-Samen'!J293,"-garden-to-go-bulgarian.jpg")),
IF($C$1="Dänisch - DK",HYPERLINK(CONCATENATE("https://www.saflax.de/0-WVK-Retail/Bilder-Pictures/SAFLAX-",'Basis-Tabelle-Samen'!Q293,"-",'Basis-Tabelle-Samen'!J293,"-garden-to-go-danish.jpg")),
IF($C$1="Deutsch - DE",HYPERLINK(CONCATENATE("https://www.saflax.de/0-WVK-Retail/Bilder-Pictures/SAFLAX-",'Basis-Tabelle-Samen'!Q293,"-",'Basis-Tabelle-Samen'!J293,"-garden-to-go-german.jpg")),
IF($C$1="Englisch - UK",HYPERLINK(CONCATENATE("https://www.saflax.de/0-WVK-Retail/Bilder-Pictures/SAFLAX-",'Basis-Tabelle-Samen'!Q293,"-",'Basis-Tabelle-Samen'!J293,"-garden-to-go-english.jpg")),
IF($C$1="Estnisch - EE",HYPERLINK(CONCATENATE("https://www.saflax.de/0-WVK-Retail/Bilder-Pictures/SAFLAX-",'Basis-Tabelle-Samen'!Q293,"-",'Basis-Tabelle-Samen'!J293,"-garden-to-go-estonian.jpg")),
IF($C$1="Finnisch - FI",HYPERLINK(CONCATENATE("https://www.saflax.de/0-WVK-Retail/Bilder-Pictures/SAFLAX-",'Basis-Tabelle-Samen'!Q293,"-",'Basis-Tabelle-Samen'!J293,"-garden-to-go-finnish.jpg")),
IF($C$1="Französisch - FR",HYPERLINK(CONCATENATE("https://www.saflax.de/0-WVK-Retail/Bilder-Pictures/SAFLAX-",'Basis-Tabelle-Samen'!Q293,"-",'Basis-Tabelle-Samen'!J293,"-garden-to-go-french.jpg")),
IF($C$1="Griechisch - GR",HYPERLINK(CONCATENATE("https://www.saflax.de/0-WVK-Retail/Bilder-Pictures/SAFLAX-",'Basis-Tabelle-Samen'!Q293,"-",'Basis-Tabelle-Samen'!J293,"-garden-to-go-greek.jpg")),
IF($C$1="Irisch - IE",HYPERLINK(CONCATENATE("https://www.saflax.de/0-WVK-Retail/Bilder-Pictures/SAFLAX-",'Basis-Tabelle-Samen'!Q293,"-",'Basis-Tabelle-Samen'!J293,"-garden-to-go-irish.jpg")),
IF($C$1="Isländisch - IS",HYPERLINK(CONCATENATE("https://www.saflax.de/0-WVK-Retail/Bilder-Pictures/SAFLAX-",'Basis-Tabelle-Samen'!Q293,"-",'Basis-Tabelle-Samen'!J293,"-garden-to-go-icelandic.jpg")),
IF($C$1="Italienisch - IT",HYPERLINK(CONCATENATE("https://www.saflax.de/0-WVK-Retail/Bilder-Pictures/SAFLAX-",'Basis-Tabelle-Samen'!Q293,"-",'Basis-Tabelle-Samen'!J293,"-garden-to-go-italian.jpg")),
IF($C$1="Japanisch - JP",HYPERLINK(CONCATENATE("https://www.saflax.de/0-WVK-Retail/Bilder-Pictures/SAFLAX-",'Basis-Tabelle-Samen'!Q293,"-",'Basis-Tabelle-Samen'!J293,"-garden-to-go-japanese.jpg")),
IF($C$1="Kroatisch - HR",HYPERLINK(CONCATENATE("https://www.saflax.de/0-WVK-Retail/Bilder-Pictures/SAFLAX-",'Basis-Tabelle-Samen'!Q293,"-",'Basis-Tabelle-Samen'!J293,"-garden-to-go-croatian.jpg")),
IF($C$1="Lettisch - LV",HYPERLINK(CONCATENATE("https://www.saflax.de/0-WVK-Retail/Bilder-Pictures/SAFLAX-",'Basis-Tabelle-Samen'!Q293,"-",'Basis-Tabelle-Samen'!J293,"-garden-to-go-latvian.jpg")),
IF($C$1="Litauisch - LT",HYPERLINK(CONCATENATE("https://www.saflax.de/0-WVK-Retail/Bilder-Pictures/SAFLAX-",'Basis-Tabelle-Samen'!Q293,"-",'Basis-Tabelle-Samen'!J293,"-garden-to-go-lithuanian.jpg")),
IF($C$1="Maltesisch - MT",HYPERLINK(CONCATENATE("https://www.saflax.de/0-WVK-Retail/Bilder-Pictures/SAFLAX-",'Basis-Tabelle-Samen'!Q293,"-",'Basis-Tabelle-Samen'!J293,"-garden-to-go-maltese.jpg")),
IF($C$1="Niederländisch - NL",HYPERLINK(CONCATENATE("https://www.saflax.de/0-WVK-Retail/Bilder-Pictures/SAFLAX-",'Basis-Tabelle-Samen'!Q293,"-",'Basis-Tabelle-Samen'!J293,"-garden-to-go-dutch.jpg")),
IF($C$1="Norwegisch - NO",HYPERLINK(CONCATENATE("https://www.saflax.de/0-WVK-Retail/Bilder-Pictures/SAFLAX-",'Basis-Tabelle-Samen'!Q293,"-",'Basis-Tabelle-Samen'!J293,"-garden-to-go-nowegian.jpg")),
IF($C$1="Polnisch - PL",HYPERLINK(CONCATENATE("https://www.saflax.de/0-WVK-Retail/Bilder-Pictures/SAFLAX-",'Basis-Tabelle-Samen'!Q293,"-",'Basis-Tabelle-Samen'!J293,"-garden-to-go-polish.jpg")),
IF($C$1="Portugiesisch - PT",HYPERLINK(CONCATENATE("https://www.saflax.de/0-WVK-Retail/Bilder-Pictures/SAFLAX-",'Basis-Tabelle-Samen'!Q293,"-",'Basis-Tabelle-Samen'!J293,"-garden-to-go-portuguese.jpg")),
IF($C$1="Rumänisch - RO",HYPERLINK(CONCATENATE("https://www.saflax.de/0-WVK-Retail/Bilder-Pictures/SAFLAX-",'Basis-Tabelle-Samen'!Q293,"-",'Basis-Tabelle-Samen'!J293,"-garden-to-go-romanian.jpg")),
IF($C$1="Schwedisch - SE",HYPERLINK(CONCATENATE("https://www.saflax.de/0-WVK-Retail/Bilder-Pictures/SAFLAX-",'Basis-Tabelle-Samen'!Q293,"-",'Basis-Tabelle-Samen'!J293,"-garden-to-go-swedish.jpg")),
IF($C$1="Slowakisch - SK",HYPERLINK(CONCATENATE("https://www.saflax.de/0-WVK-Retail/Bilder-Pictures/SAFLAX-",'Basis-Tabelle-Samen'!Q293,"-",'Basis-Tabelle-Samen'!J293,"-garden-to-go-slovak.jpg")),
IF($C$1="Slowenisch - SI",HYPERLINK(CONCATENATE("https://www.saflax.de/0-WVK-Retail/Bilder-Pictures/SAFLAX-",'Basis-Tabelle-Samen'!Q293,"-",'Basis-Tabelle-Samen'!J293,"-garden-to-go-slovenian.jpg")),
IF($C$1="Spanisch - ES",HYPERLINK(CONCATENATE("https://www.saflax.de/0-WVK-Retail/Bilder-Pictures/SAFLAX-",'Basis-Tabelle-Samen'!Q293,"-",'Basis-Tabelle-Samen'!J293,"-garden-to-go-spanish.jpg")),
IF($C$1="Tschechisch - CZ",HYPERLINK(CONCATENATE("https://www.saflax.de/0-WVK-Retail/Bilder-Pictures/SAFLAX-",'Basis-Tabelle-Samen'!Q293,"-",'Basis-Tabelle-Samen'!J293,"-garden-to-go-czech.jpg")),
IF($C$1="Türkisch - TR",HYPERLINK(CONCATENATE("https://www.saflax.de/0-WVK-Retail/Bilder-Pictures/SAFLAX-",'Basis-Tabelle-Samen'!Q293,"-",'Basis-Tabelle-Samen'!J293,"-garden-to-go-turkish.jpg")),
IF($C$1="Ungarisch - HU",HYPERLINK(CONCATENATE("https://www.saflax.de/0-WVK-Retail/Bilder-Pictures/SAFLAX-",'Basis-Tabelle-Samen'!Q293,"-",'Basis-Tabelle-Samen'!J293,"-garden-to-go-hungarian.jpg")),
" ACHTUNG")))))))))))))))))))))))))))))</f>
        <v>https://www.saflax.de/0-WVK-Retail/Bilder-Pictures/SAFLAX-55224-hippophae-rhamnoides-garden-to-go-english.jpg</v>
      </c>
      <c r="AP275" s="330" t="str">
        <f>IF(K275&lt;1,"",
IF($C$1="Bulgarisch - BG",HYPERLINK(CONCATENATE("https://www.saflax.de/0-WVK-Retail/Bilder-Pictures/SAFLAX-",'Basis-Tabelle-Samen'!T293,"-",'Basis-Tabelle-Samen'!J293,"-cultivation-set-bulgarian.jpg")),
IF($C$1="Dänisch - DK",HYPERLINK(CONCATENATE("https://www.saflax.de/0-WVK-Retail/Bilder-Pictures/SAFLAX-",'Basis-Tabelle-Samen'!T293,"-",'Basis-Tabelle-Samen'!J293,"-cultivation-set-danish.jpg")),
IF($C$1="Deutsch - DE",HYPERLINK(CONCATENATE("https://www.saflax.de/0-WVK-Retail/Bilder-Pictures/SAFLAX-",'Basis-Tabelle-Samen'!T293,"-",'Basis-Tabelle-Samen'!J293,"-cultivation-set-german.jpg")),
IF($C$1="Englisch - UK",HYPERLINK(CONCATENATE("https://www.saflax.de/0-WVK-Retail/Bilder-Pictures/SAFLAX-",'Basis-Tabelle-Samen'!T293,"-",'Basis-Tabelle-Samen'!J293,"-cultivation-set-english.jpg")),
IF($C$1="Estnisch - EE",HYPERLINK(CONCATENATE("https://www.saflax.de/0-WVK-Retail/Bilder-Pictures/SAFLAX-",'Basis-Tabelle-Samen'!T293,"-",'Basis-Tabelle-Samen'!J293,"-cultivation-set-estonian.jpg")),
IF($C$1="Finnisch - FI",HYPERLINK(CONCATENATE("https://www.saflax.de/0-WVK-Retail/Bilder-Pictures/SAFLAX-",'Basis-Tabelle-Samen'!T293,"-",'Basis-Tabelle-Samen'!J293,"-cultivation-set-finnish.jpg")),
IF($C$1="Französisch - FR",HYPERLINK(CONCATENATE("https://www.saflax.de/0-WVK-Retail/Bilder-Pictures/SAFLAX-",'Basis-Tabelle-Samen'!T293,"-",'Basis-Tabelle-Samen'!J293,"-cultivation-set-french.jpg")),
IF($C$1="Griechisch - GR",HYPERLINK(CONCATENATE("https://www.saflax.de/0-WVK-Retail/Bilder-Pictures/SAFLAX-",'Basis-Tabelle-Samen'!T293,"-",'Basis-Tabelle-Samen'!J293,"-cultivation-set-greek.jpg")),
IF($C$1="Irisch - IE",HYPERLINK(CONCATENATE("https://www.saflax.de/0-WVK-Retail/Bilder-Pictures/SAFLAX-",'Basis-Tabelle-Samen'!T293,"-",'Basis-Tabelle-Samen'!J293,"-cultivation-set-irish.jpg")),
IF($C$1="Isländisch - IS",HYPERLINK(CONCATENATE("https://www.saflax.de/0-WVK-Retail/Bilder-Pictures/SAFLAX-",'Basis-Tabelle-Samen'!T293,"-",'Basis-Tabelle-Samen'!J293,"-cultivation-set-icelandic.jpg")),
IF($C$1="Italienisch - IT",HYPERLINK(CONCATENATE("https://www.saflax.de/0-WVK-Retail/Bilder-Pictures/SAFLAX-",'Basis-Tabelle-Samen'!T293,"-",'Basis-Tabelle-Samen'!J293,"-cultivation-set-italian.jpg")),
IF($C$1="Japanisch - JP",HYPERLINK(CONCATENATE("https://www.saflax.de/0-WVK-Retail/Bilder-Pictures/SAFLAX-",'Basis-Tabelle-Samen'!T293,"-",'Basis-Tabelle-Samen'!J293,"-cultivation-set-japanese.jpg")),
IF($C$1="Kroatisch - HR",HYPERLINK(CONCATENATE("https://www.saflax.de/0-WVK-Retail/Bilder-Pictures/SAFLAX-",'Basis-Tabelle-Samen'!T293,"-",'Basis-Tabelle-Samen'!J293,"-cultivation-set-croatian.jpg")),
IF($C$1="Lettisch - LV",HYPERLINK(CONCATENATE("https://www.saflax.de/0-WVK-Retail/Bilder-Pictures/SAFLAX-",'Basis-Tabelle-Samen'!T293,"-",'Basis-Tabelle-Samen'!J293,"-cultivation-set-latvian.jpg")),
IF($C$1="Litauisch - LT",HYPERLINK(CONCATENATE("https://www.saflax.de/0-WVK-Retail/Bilder-Pictures/SAFLAX-",'Basis-Tabelle-Samen'!T293,"-",'Basis-Tabelle-Samen'!J293,"-cultivation-set-lithuanian.jpg")),
IF($C$1="Maltesisch - MT",HYPERLINK(CONCATENATE("https://www.saflax.de/0-WVK-Retail/Bilder-Pictures/SAFLAX-",'Basis-Tabelle-Samen'!T293,"-",'Basis-Tabelle-Samen'!J293,"-cultivation-set-maltese.jpg")),
IF($C$1="Niederländisch - NL",HYPERLINK(CONCATENATE("https://www.saflax.de/0-WVK-Retail/Bilder-Pictures/SAFLAX-",'Basis-Tabelle-Samen'!T293,"-",'Basis-Tabelle-Samen'!J293,"-cultivation-set-dutch.jpg")),
IF($C$1="Norwegisch - NO",HYPERLINK(CONCATENATE("https://www.saflax.de/0-WVK-Retail/Bilder-Pictures/SAFLAX-",'Basis-Tabelle-Samen'!T293,"-",'Basis-Tabelle-Samen'!J293,"-cultivation-set-nowegian.jpg")),
IF($C$1="Polnisch - PL",HYPERLINK(CONCATENATE("https://www.saflax.de/0-WVK-Retail/Bilder-Pictures/SAFLAX-",'Basis-Tabelle-Samen'!T293,"-",'Basis-Tabelle-Samen'!J293,"-cultivation-set-polish.jpg")),
IF($C$1="Portugiesisch - PT",HYPERLINK(CONCATENATE("https://www.saflax.de/0-WVK-Retail/Bilder-Pictures/SAFLAX-",'Basis-Tabelle-Samen'!T293,"-",'Basis-Tabelle-Samen'!J293,"-cultivation-set-portuguese.jpg")),
IF($C$1="Rumänisch - RO",HYPERLINK(CONCATENATE("https://www.saflax.de/0-WVK-Retail/Bilder-Pictures/SAFLAX-",'Basis-Tabelle-Samen'!T293,"-",'Basis-Tabelle-Samen'!J293,"-cultivation-set-romanian.jpg")),
IF($C$1="Schwedisch - SE",HYPERLINK(CONCATENATE("https://www.saflax.de/0-WVK-Retail/Bilder-Pictures/SAFLAX-",'Basis-Tabelle-Samen'!T293,"-",'Basis-Tabelle-Samen'!J293,"-cultivation-set-swedish.jpg")),
IF($C$1="Slowakisch - SK",HYPERLINK(CONCATENATE("https://www.saflax.de/0-WVK-Retail/Bilder-Pictures/SAFLAX-",'Basis-Tabelle-Samen'!T293,"-",'Basis-Tabelle-Samen'!J293,"-cultivation-set-slovak.jpg")),
IF($C$1="Slowenisch - SI",HYPERLINK(CONCATENATE("https://www.saflax.de/0-WVK-Retail/Bilder-Pictures/SAFLAX-",'Basis-Tabelle-Samen'!T293,"-",'Basis-Tabelle-Samen'!J293,"-cultivation-set-slovenian.jpg")),
IF($C$1="Spanisch - ES",HYPERLINK(CONCATENATE("https://www.saflax.de/0-WVK-Retail/Bilder-Pictures/SAFLAX-",'Basis-Tabelle-Samen'!T293,"-",'Basis-Tabelle-Samen'!J293,"-cultivation-set-spanish.jpg")),
IF($C$1="Tschechisch - CZ",HYPERLINK(CONCATENATE("https://www.saflax.de/0-WVK-Retail/Bilder-Pictures/SAFLAX-",'Basis-Tabelle-Samen'!T293,"-",'Basis-Tabelle-Samen'!J293,"-cultivation-set-czech.jpg")),
IF($C$1="Türkisch - TR",HYPERLINK(CONCATENATE("https://www.saflax.de/0-WVK-Retail/Bilder-Pictures/SAFLAX-",'Basis-Tabelle-Samen'!T293,"-",'Basis-Tabelle-Samen'!J293,"-cultivation-set-turkish.jpg")),
IF($C$1="Ungarisch - HU",HYPERLINK(CONCATENATE("https://www.saflax.de/0-WVK-Retail/Bilder-Pictures/SAFLAX-",'Basis-Tabelle-Samen'!T293,"-",'Basis-Tabelle-Samen'!J293,"-cultivation-set-hungarian.jpg")),
" ACHTUNG")))))))))))))))))))))))))))))</f>
        <v>https://www.saflax.de/0-WVK-Retail/Bilder-Pictures/SAFLAX-35224-hippophae-rhamnoides-cultivation-set-english.jpg</v>
      </c>
      <c r="AQ275" s="330" t="str">
        <f>IF(L275&lt;1,"",
IF($C$1="Bulgarisch - BG",HYPERLINK(CONCATENATE("https://www.saflax.de/0-WVK-Retail/Bilder-Pictures/SAFLAX-",'Basis-Tabelle-Samen'!W293,"-",'Basis-Tabelle-Samen'!J293,"-garden-in-the-bag-bulgarian.jpg")),
IF($C$1="Dänisch - DK",HYPERLINK(CONCATENATE("https://www.saflax.de/0-WVK-Retail/Bilder-Pictures/SAFLAX-",'Basis-Tabelle-Samen'!W293,"-",'Basis-Tabelle-Samen'!J293,"-garden-in-the-bag-danish.jpg")),
IF($C$1="Deutsch - DE",HYPERLINK(CONCATENATE("https://www.saflax.de/0-WVK-Retail/Bilder-Pictures/SAFLAX-",'Basis-Tabelle-Samen'!W293,"-",'Basis-Tabelle-Samen'!J293,"-garden-in-the-bag-german.jpg")),
IF($C$1="Englisch - UK",HYPERLINK(CONCATENATE("https://www.saflax.de/0-WVK-Retail/Bilder-Pictures/SAFLAX-",'Basis-Tabelle-Samen'!W293,"-",'Basis-Tabelle-Samen'!J293,"-garden-in-the-bag-english.jpg")),
IF($C$1="Estnisch - EE",HYPERLINK(CONCATENATE("https://www.saflax.de/0-WVK-Retail/Bilder-Pictures/SAFLAX-",'Basis-Tabelle-Samen'!W293,"-",'Basis-Tabelle-Samen'!J293,"-garden-in-the-bag-estonian.jpg")),
IF($C$1="Finnisch - FI",HYPERLINK(CONCATENATE("https://www.saflax.de/0-WVK-Retail/Bilder-Pictures/SAFLAX-",'Basis-Tabelle-Samen'!W293,"-",'Basis-Tabelle-Samen'!J293,"-garden-in-the-bag-finnish.jpg")),
IF($C$1="Französisch - FR",HYPERLINK(CONCATENATE("https://www.saflax.de/0-WVK-Retail/Bilder-Pictures/SAFLAX-",'Basis-Tabelle-Samen'!W293,"-",'Basis-Tabelle-Samen'!J293,"-garden-in-the-bag-french.jpg")),
IF($C$1="Griechisch - GR",HYPERLINK(CONCATENATE("https://www.saflax.de/0-WVK-Retail/Bilder-Pictures/SAFLAX-",'Basis-Tabelle-Samen'!W293,"-",'Basis-Tabelle-Samen'!J293,"-garden-in-the-bag-greek.jpg")),
IF($C$1="Irisch - IE",HYPERLINK(CONCATENATE("https://www.saflax.de/0-WVK-Retail/Bilder-Pictures/SAFLAX-",'Basis-Tabelle-Samen'!W293,"-",'Basis-Tabelle-Samen'!J293,"-garden-in-the-bag-irish.jpg")),
IF($C$1="Isländisch - IS",HYPERLINK(CONCATENATE("https://www.saflax.de/0-WVK-Retail/Bilder-Pictures/SAFLAX-",'Basis-Tabelle-Samen'!W293,"-",'Basis-Tabelle-Samen'!J293,"-garden-in-the-bag-icelandic.jpg")),
IF($C$1="Italienisch - IT",HYPERLINK(CONCATENATE("https://www.saflax.de/0-WVK-Retail/Bilder-Pictures/SAFLAX-",'Basis-Tabelle-Samen'!W293,"-",'Basis-Tabelle-Samen'!J293,"-garden-in-the-bag-italian.jpg")),
IF($C$1="Japanisch - JP",HYPERLINK(CONCATENATE("https://www.saflax.de/0-WVK-Retail/Bilder-Pictures/SAFLAX-",'Basis-Tabelle-Samen'!W293,"-",'Basis-Tabelle-Samen'!J293,"-garden-in-the-bag-japanese.jpg")),
IF($C$1="Kroatisch - HR",HYPERLINK(CONCATENATE("https://www.saflax.de/0-WVK-Retail/Bilder-Pictures/SAFLAX-",'Basis-Tabelle-Samen'!W293,"-",'Basis-Tabelle-Samen'!J293,"-garden-in-the-bag-croatian.jpg")),
IF($C$1="Lettisch - LV",HYPERLINK(CONCATENATE("https://www.saflax.de/0-WVK-Retail/Bilder-Pictures/SAFLAX-",'Basis-Tabelle-Samen'!W293,"-",'Basis-Tabelle-Samen'!J293,"-garden-in-the-bag-latvian.jpg")),
IF($C$1="Litauisch - LT",HYPERLINK(CONCATENATE("https://www.saflax.de/0-WVK-Retail/Bilder-Pictures/SAFLAX-",'Basis-Tabelle-Samen'!W293,"-",'Basis-Tabelle-Samen'!J293,"-garden-in-the-bag-lithuanian.jpg")),
IF($C$1="Maltesisch - MT",HYPERLINK(CONCATENATE("https://www.saflax.de/0-WVK-Retail/Bilder-Pictures/SAFLAX-",'Basis-Tabelle-Samen'!W293,"-",'Basis-Tabelle-Samen'!J293,"-garden-in-the-bag-maltese.jpg")),
IF($C$1="Niederländisch - NL",HYPERLINK(CONCATENATE("https://www.saflax.de/0-WVK-Retail/Bilder-Pictures/SAFLAX-",'Basis-Tabelle-Samen'!W293,"-",'Basis-Tabelle-Samen'!J293,"-garden-in-the-bag-dutch.jpg")),
IF($C$1="Norwegisch - NO",HYPERLINK(CONCATENATE("https://www.saflax.de/0-WVK-Retail/Bilder-Pictures/SAFLAX-",'Basis-Tabelle-Samen'!W293,"-",'Basis-Tabelle-Samen'!J293,"-garden-in-the-bag-nowegian.jpg")),
IF($C$1="Polnisch - PL",HYPERLINK(CONCATENATE("https://www.saflax.de/0-WVK-Retail/Bilder-Pictures/SAFLAX-",'Basis-Tabelle-Samen'!W293,"-",'Basis-Tabelle-Samen'!J293,"-garden-in-the-bag-polish.jpg")),
IF($C$1="Portugiesisch - PT",HYPERLINK(CONCATENATE("https://www.saflax.de/0-WVK-Retail/Bilder-Pictures/SAFLAX-",'Basis-Tabelle-Samen'!W293,"-",'Basis-Tabelle-Samen'!J293,"-garden-in-the-bag-portuguese.jpg")),
IF($C$1="Rumänisch - RO",HYPERLINK(CONCATENATE("https://www.saflax.de/0-WVK-Retail/Bilder-Pictures/SAFLAX-",'Basis-Tabelle-Samen'!W293,"-",'Basis-Tabelle-Samen'!J293,"-garden-in-the-bag-romanian.jpg")),
IF($C$1="Schwedisch - SE",HYPERLINK(CONCATENATE("https://www.saflax.de/0-WVK-Retail/Bilder-Pictures/SAFLAX-",'Basis-Tabelle-Samen'!W293,"-",'Basis-Tabelle-Samen'!J293,"-garden-in-the-bag-swedish.jpg")),
IF($C$1="Slowakisch - SK",HYPERLINK(CONCATENATE("https://www.saflax.de/0-WVK-Retail/Bilder-Pictures/SAFLAX-",'Basis-Tabelle-Samen'!W293,"-",'Basis-Tabelle-Samen'!J293,"-garden-in-the-bag-slovak.jpg")),
IF($C$1="Slowenisch - SI",HYPERLINK(CONCATENATE("https://www.saflax.de/0-WVK-Retail/Bilder-Pictures/SAFLAX-",'Basis-Tabelle-Samen'!W293,"-",'Basis-Tabelle-Samen'!J293,"-garden-in-the-bag-slovenian.jpg")),
IF($C$1="Spanisch - ES",HYPERLINK(CONCATENATE("https://www.saflax.de/0-WVK-Retail/Bilder-Pictures/SAFLAX-",'Basis-Tabelle-Samen'!W293,"-",'Basis-Tabelle-Samen'!J293,"-garden-in-the-bag-spanish.jpg")),
IF($C$1="Tschechisch - CZ",HYPERLINK(CONCATENATE("https://www.saflax.de/0-WVK-Retail/Bilder-Pictures/SAFLAX-",'Basis-Tabelle-Samen'!W293,"-",'Basis-Tabelle-Samen'!J293,"-garden-in-the-bag-czech.jpg")),
IF($C$1="Türkisch - TR",HYPERLINK(CONCATENATE("https://www.saflax.de/0-WVK-Retail/Bilder-Pictures/SAFLAX-",'Basis-Tabelle-Samen'!W293,"-",'Basis-Tabelle-Samen'!J293,"-garden-in-the-bag-turkish.jpg")),
IF($C$1="Ungarisch - HU",HYPERLINK(CONCATENATE("https://www.saflax.de/0-WVK-Retail/Bilder-Pictures/SAFLAX-",'Basis-Tabelle-Samen'!W293,"-",'Basis-Tabelle-Samen'!J293,"-garden-in-the-bag-hungarian.jpg")),
" ACHTUNG")))))))))))))))))))))))))))))</f>
        <v>https://www.saflax.de/0-WVK-Retail/Bilder-Pictures/SAFLAX-65224-hippophae-rhamnoides-garden-in-the-bag-english.jpg</v>
      </c>
    </row>
    <row r="276" spans="1:43" ht="17.100000000000001" customHeight="1" x14ac:dyDescent="0.2">
      <c r="A276" s="318" t="str">
        <f>IF('Basis-Tabelle-Samen'!A314="","",IF($C$1="Deutsch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76" s="319" t="str">
        <f>'Basis-Tabelle-Samen'!I314</f>
        <v>Artemisia absinthum</v>
      </c>
      <c r="C276" s="316" t="str">
        <f>IF($C$1="Bulgarisch - BG",'Basis-Tabelle-Samen'!Z314,
IF($C$1="Dänisch - DK",'Basis-Tabelle-Samen'!AA314,
IF($C$1="Deutsch - DE",'Basis-Tabelle-Samen'!AB314,
IF($C$1="Englisch - UK",'Basis-Tabelle-Samen'!AC314,
IF($C$1="Estnisch - EE",'Basis-Tabelle-Samen'!AD314,
IF($C$1="Finnisch - FI",'Basis-Tabelle-Samen'!AE314,
IF($C$1="Französisch - FR",'Basis-Tabelle-Samen'!AF314,
IF($C$1="Griechisch - GR",'Basis-Tabelle-Samen'!AG314,
IF($C$1="Irisch - IE",'Basis-Tabelle-Samen'!AH314,
IF($C$1="Isländisch - IS",'Basis-Tabelle-Samen'!AI314,
IF($C$1="Italienisch - IT",'Basis-Tabelle-Samen'!AJ314,
IF($C$1="Japanisch - JP",'Basis-Tabelle-Samen'!AK314,
IF($C$1="Kroatisch - HR",'Basis-Tabelle-Samen'!AL314,
IF($C$1="Lettisch - LV",'Basis-Tabelle-Samen'!AM314,
IF($C$1="Litauisch - LT",'Basis-Tabelle-Samen'!AN314,
IF($C$1="Maltesisch - MT",'Basis-Tabelle-Samen'!AO314,
IF($C$1="Niederländisch - NL",'Basis-Tabelle-Samen'!AP314,
IF($C$1="Norwegisch - NO",'Basis-Tabelle-Samen'!AQ314,
IF($C$1="Polnisch - PL",'Basis-Tabelle-Samen'!AR314,
IF($C$1="Portugiesisch - PT",'Basis-Tabelle-Samen'!AS314,
IF($C$1="Rumänisch - RO",'Basis-Tabelle-Samen'!AT314,
IF($C$1="Schwedisch - SE",'Basis-Tabelle-Samen'!AU314,
IF($C$1="Slowakisch - SK",'Basis-Tabelle-Samen'!AV314,
IF($C$1="Slowenisch - SI",'Basis-Tabelle-Samen'!AW314,
IF($C$1="Spanisch - ES",'Basis-Tabelle-Samen'!AX314,
IF($C$1="Tschechisch - CZ",'Basis-Tabelle-Samen'!AY314,
IF($C$1="Türkisch - TR",'Basis-Tabelle-Samen'!AZ314,
IF($C$1="Ungarisch - HU",'Basis-Tabelle-Samen'!BA314,
" ACHTUNG"))))))))))))))))))))))))))))</f>
        <v>Wormwood</v>
      </c>
      <c r="D276" s="320">
        <f>'Basis-Tabelle-Samen'!F314</f>
        <v>500</v>
      </c>
      <c r="E276" s="321" t="str">
        <f>'Basis-Tabelle-Samen'!H314</f>
        <v>7 %</v>
      </c>
      <c r="F276" s="322" t="str">
        <f>IF('Basis-Tabelle-Samen'!G314="","",'Basis-Tabelle-Samen'!G314)</f>
        <v>07</v>
      </c>
      <c r="G276" s="320">
        <f>'Basis-Tabelle-Samen'!C314</f>
        <v>15245</v>
      </c>
      <c r="H276" s="323">
        <f>'Basis-Tabelle-Samen'!D314</f>
        <v>4055473152455</v>
      </c>
      <c r="I276" s="324">
        <f>'Basis-Tabelle-Samen'!E314</f>
        <v>1.85</v>
      </c>
      <c r="J276" s="325">
        <f t="shared" si="4"/>
        <v>12</v>
      </c>
      <c r="K276" s="326">
        <f>'Basis-Tabelle-Samen'!K314</f>
        <v>75245</v>
      </c>
      <c r="L276" s="323">
        <f>'Basis-Tabelle-Samen'!L314</f>
        <v>4055473752457</v>
      </c>
      <c r="M276" s="324">
        <f>'Basis-Tabelle-Samen'!M314</f>
        <v>2.4500000000000002</v>
      </c>
      <c r="N276" s="326">
        <f>IF(K276&lt;1,"",'3'!$I$15)</f>
        <v>15</v>
      </c>
      <c r="O276" s="327">
        <f>IF(K276&lt;1,"",'3'!$J$11)</f>
        <v>90</v>
      </c>
      <c r="P276" s="326">
        <f>'Basis-Tabelle-Samen'!N314</f>
        <v>85245</v>
      </c>
      <c r="Q276" s="323">
        <f>'Basis-Tabelle-Samen'!O314</f>
        <v>4055473852454</v>
      </c>
      <c r="R276" s="328">
        <f>'Basis-Tabelle-Samen'!P314</f>
        <v>3.75</v>
      </c>
      <c r="S276" s="326">
        <f>IF(R276&lt;1,"",'3'!$M$15)</f>
        <v>18</v>
      </c>
      <c r="T276" s="327">
        <f>IF(R276&lt;1,"",'3'!$N$11)</f>
        <v>72</v>
      </c>
      <c r="U276" s="326">
        <f>'Basis-Tabelle-Samen'!Q314</f>
        <v>55245</v>
      </c>
      <c r="V276" s="323">
        <f>'Basis-Tabelle-Samen'!R314</f>
        <v>4055473552453</v>
      </c>
      <c r="W276" s="324">
        <f>'Basis-Tabelle-Samen'!S314</f>
        <v>4.95</v>
      </c>
      <c r="X276" s="326">
        <f>IF(U276&lt;1,"",'3'!$Q$15)</f>
        <v>6</v>
      </c>
      <c r="Y276" s="327">
        <f>IF(U276&lt;1,"",'3'!$R$11)</f>
        <v>24</v>
      </c>
      <c r="Z276" s="326">
        <f>'Basis-Tabelle-Samen'!T314</f>
        <v>35245</v>
      </c>
      <c r="AA276" s="323">
        <f>'Basis-Tabelle-Samen'!U314</f>
        <v>4055473352459</v>
      </c>
      <c r="AB276" s="324">
        <f>'Basis-Tabelle-Samen'!V314</f>
        <v>6.75</v>
      </c>
      <c r="AC276" s="326">
        <f>IF(Z276&lt;1,"",'3'!$U$15)</f>
        <v>6</v>
      </c>
      <c r="AD276" s="327">
        <f>IF(Z276&lt;1,"",'3'!$V$11)</f>
        <v>24</v>
      </c>
      <c r="AE276" s="326">
        <f>'Basis-Tabelle-Samen'!W314</f>
        <v>65245</v>
      </c>
      <c r="AF276" s="323">
        <f>'Basis-Tabelle-Samen'!X314</f>
        <v>4055473652450</v>
      </c>
      <c r="AG276" s="324">
        <f>'Basis-Tabelle-Samen'!Y314</f>
        <v>2.95</v>
      </c>
      <c r="AH276" s="326">
        <f>IF(AE276&lt;1,"",'3'!$Y$15)</f>
        <v>8</v>
      </c>
      <c r="AI276" s="327">
        <f>IF(AE276&lt;1,"",'3'!$Z$11)</f>
        <v>64</v>
      </c>
      <c r="AJ276" s="315"/>
      <c r="AK276" s="316" t="str">
        <f>IF(G276&lt;1,"",
IF($C$1="Bulgarisch - BG",HYPERLINK(CONCATENATE("https://www.saflax.de/0-WVK-Retail/Bilder-Pictures/SAFLAX-",'Basis-Tabelle-Samen'!C314,"-",'Basis-Tabelle-Samen'!J314,"-seed-package-front-cr-bulgarian.jpg")),
IF($C$1="Dänisch - DK",HYPERLINK(CONCATENATE("https://www.saflax.de/0-WVK-Retail/Bilder-Pictures/SAFLAX-",'Basis-Tabelle-Samen'!C314,"-",'Basis-Tabelle-Samen'!J314,"-seed-package-front-cr-danish.jpg")),
IF($C$1="Deutsch - DE",HYPERLINK(CONCATENATE("https://www.saflax.de/0-WVK-Retail/Bilder-Pictures/SAFLAX-",'Basis-Tabelle-Samen'!C314,"-",'Basis-Tabelle-Samen'!J314,"-seed-package-front-cr-german.jpg")),
IF($C$1="Englisch - UK",HYPERLINK(CONCATENATE("https://www.saflax.de/0-WVK-Retail/Bilder-Pictures/SAFLAX-",'Basis-Tabelle-Samen'!C314,"-",'Basis-Tabelle-Samen'!J314,"-seed-package-front-cr-english.jpg")),
IF($C$1="Estnisch - EE",HYPERLINK(CONCATENATE("https://www.saflax.de/0-WVK-Retail/Bilder-Pictures/SAFLAX-",'Basis-Tabelle-Samen'!C314,"-",'Basis-Tabelle-Samen'!J314,"-seed-package-front-cr-estonian.jpg")),
IF($C$1="Finnisch - FI",HYPERLINK(CONCATENATE("https://www.saflax.de/0-WVK-Retail/Bilder-Pictures/SAFLAX-",'Basis-Tabelle-Samen'!C314,"-",'Basis-Tabelle-Samen'!J314,"-seed-package-front-cr-finnish.jpg")),
IF($C$1="Französisch - FR",HYPERLINK(CONCATENATE("https://www.saflax.de/0-WVK-Retail/Bilder-Pictures/SAFLAX-",'Basis-Tabelle-Samen'!C314,"-",'Basis-Tabelle-Samen'!J314,"-seed-package-front-cr-french.jpg")),
IF($C$1="Griechisch - GR",HYPERLINK(CONCATENATE("https://www.saflax.de/0-WVK-Retail/Bilder-Pictures/SAFLAX-",'Basis-Tabelle-Samen'!C314,"-",'Basis-Tabelle-Samen'!J314,"-seed-package-front-cr-greek.jpg")),
IF($C$1="Irisch - IE",HYPERLINK(CONCATENATE("https://www.saflax.de/0-WVK-Retail/Bilder-Pictures/SAFLAX-",'Basis-Tabelle-Samen'!C314,"-",'Basis-Tabelle-Samen'!J314,"-seed-package-front-cr-irish.jpg")),
IF($C$1="Isländisch - IS",HYPERLINK(CONCATENATE("https://www.saflax.de/0-WVK-Retail/Bilder-Pictures/SAFLAX-",'Basis-Tabelle-Samen'!C314,"-",'Basis-Tabelle-Samen'!J314,"-seed-package-front-cr-icelandic.jpg")),
IF($C$1="Italienisch - IT",HYPERLINK(CONCATENATE("https://www.saflax.de/0-WVK-Retail/Bilder-Pictures/SAFLAX-",'Basis-Tabelle-Samen'!C314,"-",'Basis-Tabelle-Samen'!J314,"-seed-package-front-cr-italian.jpg")),
IF($C$1="Japanisch - JP",HYPERLINK(CONCATENATE("https://www.saflax.de/0-WVK-Retail/Bilder-Pictures/SAFLAX-",'Basis-Tabelle-Samen'!C314,"-",'Basis-Tabelle-Samen'!J314,"-seed-package-front-cr-japanese.jpg")),
IF($C$1="Kroatisch - HR",HYPERLINK(CONCATENATE("https://www.saflax.de/0-WVK-Retail/Bilder-Pictures/SAFLAX-",'Basis-Tabelle-Samen'!C314,"-",'Basis-Tabelle-Samen'!J314,"-seed-package-front-cr-croatian.jpg")),
IF($C$1="Lettisch - LV",HYPERLINK(CONCATENATE("https://www.saflax.de/0-WVK-Retail/Bilder-Pictures/SAFLAX-",'Basis-Tabelle-Samen'!C314,"-",'Basis-Tabelle-Samen'!J314,"-seed-package-front-cr-latvian.jpg")),
IF($C$1="Litauisch - LT",HYPERLINK(CONCATENATE("https://www.saflax.de/0-WVK-Retail/Bilder-Pictures/SAFLAX-",'Basis-Tabelle-Samen'!C314,"-",'Basis-Tabelle-Samen'!J314,"-seed-package-front-cr-lithuanian.jpg")),
IF($C$1="Maltesisch - MT",HYPERLINK(CONCATENATE("https://www.saflax.de/0-WVK-Retail/Bilder-Pictures/SAFLAX-",'Basis-Tabelle-Samen'!C314,"-",'Basis-Tabelle-Samen'!J314,"-seed-package-front-cr-maltese.jpg")),
IF($C$1="Niederländisch - NL",HYPERLINK(CONCATENATE("https://www.saflax.de/0-WVK-Retail/Bilder-Pictures/SAFLAX-",'Basis-Tabelle-Samen'!C314,"-",'Basis-Tabelle-Samen'!J314,"-seed-package-front-cr-dutch.jpg")),
IF($C$1="Norwegisch - NO",HYPERLINK(CONCATENATE("https://www.saflax.de/0-WVK-Retail/Bilder-Pictures/SAFLAX-",'Basis-Tabelle-Samen'!C314,"-",'Basis-Tabelle-Samen'!J314,"-seed-package-front-cr-nowegian.jpg")),
IF($C$1="Polnisch - PL",HYPERLINK(CONCATENATE("https://www.saflax.de/0-WVK-Retail/Bilder-Pictures/SAFLAX-",'Basis-Tabelle-Samen'!C314,"-",'Basis-Tabelle-Samen'!J314,"-seed-package-front-cr-polish.jpg")),
IF($C$1="Portugiesisch - PT",HYPERLINK(CONCATENATE("https://www.saflax.de/0-WVK-Retail/Bilder-Pictures/SAFLAX-",'Basis-Tabelle-Samen'!C314,"-",'Basis-Tabelle-Samen'!J314,"-seed-package-front-cr-portuguese.jpg")),
IF($C$1="Rumänisch - RO",HYPERLINK(CONCATENATE("https://www.saflax.de/0-WVK-Retail/Bilder-Pictures/SAFLAX-",'Basis-Tabelle-Samen'!C314,"-",'Basis-Tabelle-Samen'!J314,"-seed-package-front-cr-romanian.jpg")),
IF($C$1="Schwedisch - SE",HYPERLINK(CONCATENATE("https://www.saflax.de/0-WVK-Retail/Bilder-Pictures/SAFLAX-",'Basis-Tabelle-Samen'!C314,"-",'Basis-Tabelle-Samen'!J314,"-seed-package-front-cr-swedish.jpg")),
IF($C$1="Slowakisch - SK",HYPERLINK(CONCATENATE("https://www.saflax.de/0-WVK-Retail/Bilder-Pictures/SAFLAX-",'Basis-Tabelle-Samen'!C314,"-",'Basis-Tabelle-Samen'!J314,"-seed-package-front-cr-slovak.jpg")),
IF($C$1="Slowenisch - SI",HYPERLINK(CONCATENATE("https://www.saflax.de/0-WVK-Retail/Bilder-Pictures/SAFLAX-",'Basis-Tabelle-Samen'!C314,"-",'Basis-Tabelle-Samen'!J314,"-seed-package-front-cr-slovenian.jpg")),
IF($C$1="Spanisch - ES",HYPERLINK(CONCATENATE("https://www.saflax.de/0-WVK-Retail/Bilder-Pictures/SAFLAX-",'Basis-Tabelle-Samen'!C314,"-",'Basis-Tabelle-Samen'!J314,"-seed-package-front-cr-spanish.jpg")),
IF($C$1="Tschechisch - CZ",HYPERLINK(CONCATENATE("https://www.saflax.de/0-WVK-Retail/Bilder-Pictures/SAFLAX-",'Basis-Tabelle-Samen'!C314,"-",'Basis-Tabelle-Samen'!J314,"-seed-package-front-cr-czech.jpg")),
IF($C$1="Türkisch - TR",HYPERLINK(CONCATENATE("https://www.saflax.de/0-WVK-Retail/Bilder-Pictures/SAFLAX-",'Basis-Tabelle-Samen'!C314,"-",'Basis-Tabelle-Samen'!J314,"-seed-package-front-cr-turkish.jpg")),
IF($C$1="Ungarisch - HU",HYPERLINK(CONCATENATE("https://www.saflax.de/0-WVK-Retail/Bilder-Pictures/SAFLAX-",'Basis-Tabelle-Samen'!C314,"-",'Basis-Tabelle-Samen'!J314,"-seed-package-front-cr-hungarian.jpg")),
" ACHTUNG")))))))))))))))))))))))))))))</f>
        <v>https://www.saflax.de/0-WVK-Retail/Bilder-Pictures/SAFLAX-15245-artemisia-absinthum-seed-package-front-cr-english.jpg</v>
      </c>
      <c r="AL276" s="330" t="str">
        <f>IF(G276&lt;1,"",
IF($C$1="Bulgarisch - BG",HYPERLINK(CONCATENATE("https://www.saflax.de/0-WVK-Retail/Bilder-Pictures/SAFLAX-",'Basis-Tabelle-Samen'!C314,"-",'Basis-Tabelle-Samen'!J314,"-seed-package-back-cr-bulgarian.jpg")),
IF($C$1="Dänisch - DK",HYPERLINK(CONCATENATE("https://www.saflax.de/0-WVK-Retail/Bilder-Pictures/SAFLAX-",'Basis-Tabelle-Samen'!C314,"-",'Basis-Tabelle-Samen'!J314,"-seed-package-back-cr-danish.jpg")),
IF($C$1="Deutsch - DE",HYPERLINK(CONCATENATE("https://www.saflax.de/0-WVK-Retail/Bilder-Pictures/SAFLAX-",'Basis-Tabelle-Samen'!C314,"-",'Basis-Tabelle-Samen'!J314,"-seed-package-back-cr-german.jpg")),
IF($C$1="Englisch - UK",HYPERLINK(CONCATENATE("https://www.saflax.de/0-WVK-Retail/Bilder-Pictures/SAFLAX-",'Basis-Tabelle-Samen'!C314,"-",'Basis-Tabelle-Samen'!J314,"-seed-package-back-cr-english.jpg")),
IF($C$1="Estnisch - EE",HYPERLINK(CONCATENATE("https://www.saflax.de/0-WVK-Retail/Bilder-Pictures/SAFLAX-",'Basis-Tabelle-Samen'!C314,"-",'Basis-Tabelle-Samen'!J314,"-seed-package-back-cr-estonian.jpg")),
IF($C$1="Finnisch - FI",HYPERLINK(CONCATENATE("https://www.saflax.de/0-WVK-Retail/Bilder-Pictures/SAFLAX-",'Basis-Tabelle-Samen'!C314,"-",'Basis-Tabelle-Samen'!J314,"-seed-package-back-cr-finnish.jpg")),
IF($C$1="Französisch - FR",HYPERLINK(CONCATENATE("https://www.saflax.de/0-WVK-Retail/Bilder-Pictures/SAFLAX-",'Basis-Tabelle-Samen'!C314,"-",'Basis-Tabelle-Samen'!J314,"-seed-package-back-cr-french.jpg")),
IF($C$1="Griechisch - GR",HYPERLINK(CONCATENATE("https://www.saflax.de/0-WVK-Retail/Bilder-Pictures/SAFLAX-",'Basis-Tabelle-Samen'!C314,"-",'Basis-Tabelle-Samen'!J314,"-seed-package-back-cr-greek.jpg")),
IF($C$1="Irisch - IE",HYPERLINK(CONCATENATE("https://www.saflax.de/0-WVK-Retail/Bilder-Pictures/SAFLAX-",'Basis-Tabelle-Samen'!C314,"-",'Basis-Tabelle-Samen'!J314,"-seed-package-back-cr-irish.jpg")),
IF($C$1="Isländisch - IS",HYPERLINK(CONCATENATE("https://www.saflax.de/0-WVK-Retail/Bilder-Pictures/SAFLAX-",'Basis-Tabelle-Samen'!C314,"-",'Basis-Tabelle-Samen'!J314,"-seed-package-back-cr-icelandic.jpg")),
IF($C$1="Italienisch - IT",HYPERLINK(CONCATENATE("https://www.saflax.de/0-WVK-Retail/Bilder-Pictures/SAFLAX-",'Basis-Tabelle-Samen'!C314,"-",'Basis-Tabelle-Samen'!J314,"-seed-package-back-cr-italian.jpg")),
IF($C$1="Japanisch - JP",HYPERLINK(CONCATENATE("https://www.saflax.de/0-WVK-Retail/Bilder-Pictures/SAFLAX-",'Basis-Tabelle-Samen'!C314,"-",'Basis-Tabelle-Samen'!J314,"-seed-package-back-cr-japanese.jpg")),
IF($C$1="Kroatisch - HR",HYPERLINK(CONCATENATE("https://www.saflax.de/0-WVK-Retail/Bilder-Pictures/SAFLAX-",'Basis-Tabelle-Samen'!C314,"-",'Basis-Tabelle-Samen'!J314,"-seed-package-back-cr-croatian.jpg")),
IF($C$1="Lettisch - LV",HYPERLINK(CONCATENATE("https://www.saflax.de/0-WVK-Retail/Bilder-Pictures/SAFLAX-",'Basis-Tabelle-Samen'!C314,"-",'Basis-Tabelle-Samen'!J314,"-seed-package-back-cr-latvian.jpg")),
IF($C$1="Litauisch - LT",HYPERLINK(CONCATENATE("https://www.saflax.de/0-WVK-Retail/Bilder-Pictures/SAFLAX-",'Basis-Tabelle-Samen'!C314,"-",'Basis-Tabelle-Samen'!J314,"-seed-package-back-cr-lithuanian.jpg")),
IF($C$1="Maltesisch - MT",HYPERLINK(CONCATENATE("https://www.saflax.de/0-WVK-Retail/Bilder-Pictures/SAFLAX-",'Basis-Tabelle-Samen'!C314,"-",'Basis-Tabelle-Samen'!J314,"-seed-package-back-cr-maltese.jpg")),
IF($C$1="Niederländisch - NL",HYPERLINK(CONCATENATE("https://www.saflax.de/0-WVK-Retail/Bilder-Pictures/SAFLAX-",'Basis-Tabelle-Samen'!C314,"-",'Basis-Tabelle-Samen'!J314,"-seed-package-back-cr-dutch.jpg")),
IF($C$1="Norwegisch - NO",HYPERLINK(CONCATENATE("https://www.saflax.de/0-WVK-Retail/Bilder-Pictures/SAFLAX-",'Basis-Tabelle-Samen'!C314,"-",'Basis-Tabelle-Samen'!J314,"-seed-package-back-cr-nowegian.jpg")),
IF($C$1="Polnisch - PL",HYPERLINK(CONCATENATE("https://www.saflax.de/0-WVK-Retail/Bilder-Pictures/SAFLAX-",'Basis-Tabelle-Samen'!C314,"-",'Basis-Tabelle-Samen'!J314,"-seed-package-back-cr-polish.jpg")),
IF($C$1="Portugiesisch - PT",HYPERLINK(CONCATENATE("https://www.saflax.de/0-WVK-Retail/Bilder-Pictures/SAFLAX-",'Basis-Tabelle-Samen'!C314,"-",'Basis-Tabelle-Samen'!J314,"-seed-package-back-cr-portuguese.jpg")),
IF($C$1="Rumänisch - RO",HYPERLINK(CONCATENATE("https://www.saflax.de/0-WVK-Retail/Bilder-Pictures/SAFLAX-",'Basis-Tabelle-Samen'!C314,"-",'Basis-Tabelle-Samen'!J314,"-seed-package-back-cr-romanian.jpg")),
IF($C$1="Schwedisch - SE",HYPERLINK(CONCATENATE("https://www.saflax.de/0-WVK-Retail/Bilder-Pictures/SAFLAX-",'Basis-Tabelle-Samen'!C314,"-",'Basis-Tabelle-Samen'!J314,"-seed-package-back-cr-swedish.jpg")),
IF($C$1="Slowakisch - SK",HYPERLINK(CONCATENATE("https://www.saflax.de/0-WVK-Retail/Bilder-Pictures/SAFLAX-",'Basis-Tabelle-Samen'!C314,"-",'Basis-Tabelle-Samen'!J314,"-seed-package-back-cr-slovak.jpg")),
IF($C$1="Slowenisch - SI",HYPERLINK(CONCATENATE("https://www.saflax.de/0-WVK-Retail/Bilder-Pictures/SAFLAX-",'Basis-Tabelle-Samen'!C314,"-",'Basis-Tabelle-Samen'!J314,"-seed-package-back-cr-slovenian.jpg")),
IF($C$1="Spanisch - ES",HYPERLINK(CONCATENATE("https://www.saflax.de/0-WVK-Retail/Bilder-Pictures/SAFLAX-",'Basis-Tabelle-Samen'!C314,"-",'Basis-Tabelle-Samen'!J314,"-seed-package-back-cr-spanish.jpg")),
IF($C$1="Tschechisch - CZ",HYPERLINK(CONCATENATE("https://www.saflax.de/0-WVK-Retail/Bilder-Pictures/SAFLAX-",'Basis-Tabelle-Samen'!C314,"-",'Basis-Tabelle-Samen'!J314,"-seed-package-back-cr-czech.jpg")),
IF($C$1="Türkisch - TR",HYPERLINK(CONCATENATE("https://www.saflax.de/0-WVK-Retail/Bilder-Pictures/SAFLAX-",'Basis-Tabelle-Samen'!C314,"-",'Basis-Tabelle-Samen'!J314,"-seed-package-back-cr-turkish.jpg")),
IF($C$1="Ungarisch - HU",HYPERLINK(CONCATENATE("https://www.saflax.de/0-WVK-Retail/Bilder-Pictures/SAFLAX-",'Basis-Tabelle-Samen'!C314,"-",'Basis-Tabelle-Samen'!J314,"-seed-package-back-cr-hungarian.jpg")),
" ACHTUNG")))))))))))))))))))))))))))))</f>
        <v>https://www.saflax.de/0-WVK-Retail/Bilder-Pictures/SAFLAX-15245-artemisia-absinthum-seed-package-back-cr-english.jpg</v>
      </c>
      <c r="AM276" s="330" t="str">
        <f>IF(H276&lt;1,"",
IF($C$1="Bulgarisch - BG",HYPERLINK(CONCATENATE("https://www.saflax.de/0-WVK-Retail/Bilder-Pictures/SAFLAX-",'Basis-Tabelle-Samen'!K314,"-",'Basis-Tabelle-Samen'!J314,"-garden-to-go-mini-bulgarian.jpg")),
IF($C$1="Dänisch - DK",HYPERLINK(CONCATENATE("https://www.saflax.de/0-WVK-Retail/Bilder-Pictures/SAFLAX-",'Basis-Tabelle-Samen'!K314,"-",'Basis-Tabelle-Samen'!J314,"-garden-to-go-mini-danish.jpg")),
IF($C$1="Deutsch - DE",HYPERLINK(CONCATENATE("https://www.saflax.de/0-WVK-Retail/Bilder-Pictures/SAFLAX-",'Basis-Tabelle-Samen'!K314,"-",'Basis-Tabelle-Samen'!J314,"-garden-to-go-mini-german.jpg")),
IF($C$1="Englisch - UK",HYPERLINK(CONCATENATE("https://www.saflax.de/0-WVK-Retail/Bilder-Pictures/SAFLAX-",'Basis-Tabelle-Samen'!K314,"-",'Basis-Tabelle-Samen'!J314,"-garden-to-go-mini-english.jpg")),
IF($C$1="Estnisch - EE",HYPERLINK(CONCATENATE("https://www.saflax.de/0-WVK-Retail/Bilder-Pictures/SAFLAX-",'Basis-Tabelle-Samen'!K314,"-",'Basis-Tabelle-Samen'!J314,"-garden-to-go-mini-estonian.jpg")),
IF($C$1="Finnisch - FI",HYPERLINK(CONCATENATE("https://www.saflax.de/0-WVK-Retail/Bilder-Pictures/SAFLAX-",'Basis-Tabelle-Samen'!K314,"-",'Basis-Tabelle-Samen'!J314,"-garden-to-go-mini-finnish.jpg")),
IF($C$1="Französisch - FR",HYPERLINK(CONCATENATE("https://www.saflax.de/0-WVK-Retail/Bilder-Pictures/SAFLAX-",'Basis-Tabelle-Samen'!K314,"-",'Basis-Tabelle-Samen'!J314,"-garden-to-go-mini-french.jpg")),
IF($C$1="Griechisch - GR",HYPERLINK(CONCATENATE("https://www.saflax.de/0-WVK-Retail/Bilder-Pictures/SAFLAX-",'Basis-Tabelle-Samen'!K314,"-",'Basis-Tabelle-Samen'!J314,"-garden-to-go-mini-greek.jpg")),
IF($C$1="Irisch - IE",HYPERLINK(CONCATENATE("https://www.saflax.de/0-WVK-Retail/Bilder-Pictures/SAFLAX-",'Basis-Tabelle-Samen'!K314,"-",'Basis-Tabelle-Samen'!J314,"-garden-to-go-mini-irish.jpg")),
IF($C$1="Isländisch - IS",HYPERLINK(CONCATENATE("https://www.saflax.de/0-WVK-Retail/Bilder-Pictures/SAFLAX-",'Basis-Tabelle-Samen'!K314,"-",'Basis-Tabelle-Samen'!J314,"-garden-to-go-mini-icelandic.jpg")),
IF($C$1="Italienisch - IT",HYPERLINK(CONCATENATE("https://www.saflax.de/0-WVK-Retail/Bilder-Pictures/SAFLAX-",'Basis-Tabelle-Samen'!K314,"-",'Basis-Tabelle-Samen'!J314,"-garden-to-go-mini-italian.jpg")),
IF($C$1="Japanisch - JP",HYPERLINK(CONCATENATE("https://www.saflax.de/0-WVK-Retail/Bilder-Pictures/SAFLAX-",'Basis-Tabelle-Samen'!K314,"-",'Basis-Tabelle-Samen'!J314,"-garden-to-go-mini-japanese.jpg")),
IF($C$1="Kroatisch - HR",HYPERLINK(CONCATENATE("https://www.saflax.de/0-WVK-Retail/Bilder-Pictures/SAFLAX-",'Basis-Tabelle-Samen'!K314,"-",'Basis-Tabelle-Samen'!J314,"-garden-to-go-mini-croatian.jpg")),
IF($C$1="Lettisch - LV",HYPERLINK(CONCATENATE("https://www.saflax.de/0-WVK-Retail/Bilder-Pictures/SAFLAX-",'Basis-Tabelle-Samen'!K314,"-",'Basis-Tabelle-Samen'!J314,"-garden-to-go-mini-latvian.jpg")),
IF($C$1="Litauisch - LT",HYPERLINK(CONCATENATE("https://www.saflax.de/0-WVK-Retail/Bilder-Pictures/SAFLAX-",'Basis-Tabelle-Samen'!K314,"-",'Basis-Tabelle-Samen'!J314,"-garden-to-go-mini-lithuanian.jpg")),
IF($C$1="Maltesisch - MT",HYPERLINK(CONCATENATE("https://www.saflax.de/0-WVK-Retail/Bilder-Pictures/SAFLAX-",'Basis-Tabelle-Samen'!K314,"-",'Basis-Tabelle-Samen'!J314,"-garden-to-go-mini-maltese.jpg")),
IF($C$1="Niederländisch - NL",HYPERLINK(CONCATENATE("https://www.saflax.de/0-WVK-Retail/Bilder-Pictures/SAFLAX-",'Basis-Tabelle-Samen'!K314,"-",'Basis-Tabelle-Samen'!J314,"-garden-to-go-mini-dutch.jpg")),
IF($C$1="Norwegisch - NO",HYPERLINK(CONCATENATE("https://www.saflax.de/0-WVK-Retail/Bilder-Pictures/SAFLAX-",'Basis-Tabelle-Samen'!K314,"-",'Basis-Tabelle-Samen'!J314,"-garden-to-go-mini-nowegian.jpg")),
IF($C$1="Polnisch - PL",HYPERLINK(CONCATENATE("https://www.saflax.de/0-WVK-Retail/Bilder-Pictures/SAFLAX-",'Basis-Tabelle-Samen'!K314,"-",'Basis-Tabelle-Samen'!J314,"-garden-to-go-mini-polish.jpg")),
IF($C$1="Portugiesisch - PT",HYPERLINK(CONCATENATE("https://www.saflax.de/0-WVK-Retail/Bilder-Pictures/SAFLAX-",'Basis-Tabelle-Samen'!K314,"-",'Basis-Tabelle-Samen'!J314,"-garden-to-go-mini-portuguese.jpg")),
IF($C$1="Rumänisch - RO",HYPERLINK(CONCATENATE("https://www.saflax.de/0-WVK-Retail/Bilder-Pictures/SAFLAX-",'Basis-Tabelle-Samen'!K314,"-",'Basis-Tabelle-Samen'!J314,"-garden-to-go-mini-romanian.jpg")),
IF($C$1="Schwedisch - SE",HYPERLINK(CONCATENATE("https://www.saflax.de/0-WVK-Retail/Bilder-Pictures/SAFLAX-",'Basis-Tabelle-Samen'!K314,"-",'Basis-Tabelle-Samen'!J314,"-garden-to-go-mini-swedish.jpg")),
IF($C$1="Slowakisch - SK",HYPERLINK(CONCATENATE("https://www.saflax.de/0-WVK-Retail/Bilder-Pictures/SAFLAX-",'Basis-Tabelle-Samen'!K314,"-",'Basis-Tabelle-Samen'!J314,"-garden-to-go-mini-slovak.jpg")),
IF($C$1="Slowenisch - SI",HYPERLINK(CONCATENATE("https://www.saflax.de/0-WVK-Retail/Bilder-Pictures/SAFLAX-",'Basis-Tabelle-Samen'!K314,"-",'Basis-Tabelle-Samen'!J314,"-garden-to-go-mini-slovenian.jpg")),
IF($C$1="Spanisch - ES",HYPERLINK(CONCATENATE("https://www.saflax.de/0-WVK-Retail/Bilder-Pictures/SAFLAX-",'Basis-Tabelle-Samen'!K314,"-",'Basis-Tabelle-Samen'!J314,"-garden-to-go-mini-spanish.jpg")),
IF($C$1="Tschechisch - CZ",HYPERLINK(CONCATENATE("https://www.saflax.de/0-WVK-Retail/Bilder-Pictures/SAFLAX-",'Basis-Tabelle-Samen'!K314,"-",'Basis-Tabelle-Samen'!J314,"-garden-to-go-mini-czech.jpg")),
IF($C$1="Türkisch - TR",HYPERLINK(CONCATENATE("https://www.saflax.de/0-WVK-Retail/Bilder-Pictures/SAFLAX-",'Basis-Tabelle-Samen'!K314,"-",'Basis-Tabelle-Samen'!J314,"-garden-to-go-mini-turkish.jpg")),
IF($C$1="Ungarisch - HU",HYPERLINK(CONCATENATE("https://www.saflax.de/0-WVK-Retail/Bilder-Pictures/SAFLAX-",'Basis-Tabelle-Samen'!K314,"-",'Basis-Tabelle-Samen'!J314,"-garden-to-go-mini-hungarian.jpg")),
" ACHTUNG")))))))))))))))))))))))))))))</f>
        <v>https://www.saflax.de/0-WVK-Retail/Bilder-Pictures/SAFLAX-75245-artemisia-absinthum-garden-to-go-mini-english.jpg</v>
      </c>
      <c r="AN276" s="330" t="str">
        <f>IF(I276&lt;1,"",
IF($C$1="Bulgarisch - BG",HYPERLINK(CONCATENATE("https://www.saflax.de/0-WVK-Retail/Bilder-Pictures/SAFLAX-",'Basis-Tabelle-Samen'!N314,"-",'Basis-Tabelle-Samen'!J314,"-garden-to-go-lite-bulgarian.jpg")),
IF($C$1="Dänisch - DK",HYPERLINK(CONCATENATE("https://www.saflax.de/0-WVK-Retail/Bilder-Pictures/SAFLAX-",'Basis-Tabelle-Samen'!N314,"-",'Basis-Tabelle-Samen'!J314,"-garden-to-go-lite-danish.jpg")),
IF($C$1="Deutsch - DE",HYPERLINK(CONCATENATE("https://www.saflax.de/0-WVK-Retail/Bilder-Pictures/SAFLAX-",'Basis-Tabelle-Samen'!N314,"-",'Basis-Tabelle-Samen'!J314,"-garden-to-go-lite-german.jpg")),
IF($C$1="Englisch - UK",HYPERLINK(CONCATENATE("https://www.saflax.de/0-WVK-Retail/Bilder-Pictures/SAFLAX-",'Basis-Tabelle-Samen'!N314,"-",'Basis-Tabelle-Samen'!J314,"-garden-to-go-lite-english.jpg")),
IF($C$1="Estnisch - EE",HYPERLINK(CONCATENATE("https://www.saflax.de/0-WVK-Retail/Bilder-Pictures/SAFLAX-",'Basis-Tabelle-Samen'!N314,"-",'Basis-Tabelle-Samen'!J314,"-garden-to-go-lite-estonian.jpg")),
IF($C$1="Finnisch - FI",HYPERLINK(CONCATENATE("https://www.saflax.de/0-WVK-Retail/Bilder-Pictures/SAFLAX-",'Basis-Tabelle-Samen'!N314,"-",'Basis-Tabelle-Samen'!J314,"-garden-to-go-lite-finnish.jpg")),
IF($C$1="Französisch - FR",HYPERLINK(CONCATENATE("https://www.saflax.de/0-WVK-Retail/Bilder-Pictures/SAFLAX-",'Basis-Tabelle-Samen'!N314,"-",'Basis-Tabelle-Samen'!J314,"-garden-to-go-lite-french.jpg")),
IF($C$1="Griechisch - GR",HYPERLINK(CONCATENATE("https://www.saflax.de/0-WVK-Retail/Bilder-Pictures/SAFLAX-",'Basis-Tabelle-Samen'!N314,"-",'Basis-Tabelle-Samen'!J314,"-garden-to-go-lite-greek.jpg")),
IF($C$1="Irisch - IE",HYPERLINK(CONCATENATE("https://www.saflax.de/0-WVK-Retail/Bilder-Pictures/SAFLAX-",'Basis-Tabelle-Samen'!N314,"-",'Basis-Tabelle-Samen'!J314,"-garden-to-go-lite-irish.jpg")),
IF($C$1="Isländisch - IS",HYPERLINK(CONCATENATE("https://www.saflax.de/0-WVK-Retail/Bilder-Pictures/SAFLAX-",'Basis-Tabelle-Samen'!N314,"-",'Basis-Tabelle-Samen'!J314,"-garden-to-go-lite-icelandic.jpg")),
IF($C$1="Italienisch - IT",HYPERLINK(CONCATENATE("https://www.saflax.de/0-WVK-Retail/Bilder-Pictures/SAFLAX-",'Basis-Tabelle-Samen'!N314,"-",'Basis-Tabelle-Samen'!J314,"-garden-to-go-lite-italian.jpg")),
IF($C$1="Japanisch - JP",HYPERLINK(CONCATENATE("https://www.saflax.de/0-WVK-Retail/Bilder-Pictures/SAFLAX-",'Basis-Tabelle-Samen'!N314,"-",'Basis-Tabelle-Samen'!J314,"-garden-to-go-lite-japanese.jpg")),
IF($C$1="Kroatisch - HR",HYPERLINK(CONCATENATE("https://www.saflax.de/0-WVK-Retail/Bilder-Pictures/SAFLAX-",'Basis-Tabelle-Samen'!N314,"-",'Basis-Tabelle-Samen'!J314,"-garden-to-go-lite-croatian.jpg")),
IF($C$1="Lettisch - LV",HYPERLINK(CONCATENATE("https://www.saflax.de/0-WVK-Retail/Bilder-Pictures/SAFLAX-",'Basis-Tabelle-Samen'!N314,"-",'Basis-Tabelle-Samen'!J314,"-garden-to-go-lite-latvian.jpg")),
IF($C$1="Litauisch - LT",HYPERLINK(CONCATENATE("https://www.saflax.de/0-WVK-Retail/Bilder-Pictures/SAFLAX-",'Basis-Tabelle-Samen'!N314,"-",'Basis-Tabelle-Samen'!J314,"-garden-to-go-lite-lithuanian.jpg")),
IF($C$1="Maltesisch - MT",HYPERLINK(CONCATENATE("https://www.saflax.de/0-WVK-Retail/Bilder-Pictures/SAFLAX-",'Basis-Tabelle-Samen'!N314,"-",'Basis-Tabelle-Samen'!J314,"-garden-to-go-lite-maltese.jpg")),
IF($C$1="Niederländisch - NL",HYPERLINK(CONCATENATE("https://www.saflax.de/0-WVK-Retail/Bilder-Pictures/SAFLAX-",'Basis-Tabelle-Samen'!N314,"-",'Basis-Tabelle-Samen'!J314,"-garden-to-go-lite-dutch.jpg")),
IF($C$1="Norwegisch - NO",HYPERLINK(CONCATENATE("https://www.saflax.de/0-WVK-Retail/Bilder-Pictures/SAFLAX-",'Basis-Tabelle-Samen'!N314,"-",'Basis-Tabelle-Samen'!J314,"-garden-to-go-lite-nowegian.jpg")),
IF($C$1="Polnisch - PL",HYPERLINK(CONCATENATE("https://www.saflax.de/0-WVK-Retail/Bilder-Pictures/SAFLAX-",'Basis-Tabelle-Samen'!N314,"-",'Basis-Tabelle-Samen'!J314,"-garden-to-go-lite-polish.jpg")),
IF($C$1="Portugiesisch - PT",HYPERLINK(CONCATENATE("https://www.saflax.de/0-WVK-Retail/Bilder-Pictures/SAFLAX-",'Basis-Tabelle-Samen'!N314,"-",'Basis-Tabelle-Samen'!J314,"-garden-to-go-lite-portuguese.jpg")),
IF($C$1="Rumänisch - RO",HYPERLINK(CONCATENATE("https://www.saflax.de/0-WVK-Retail/Bilder-Pictures/SAFLAX-",'Basis-Tabelle-Samen'!N314,"-",'Basis-Tabelle-Samen'!J314,"-garden-to-go-lite-romanian.jpg")),
IF($C$1="Schwedisch - SE",HYPERLINK(CONCATENATE("https://www.saflax.de/0-WVK-Retail/Bilder-Pictures/SAFLAX-",'Basis-Tabelle-Samen'!N314,"-",'Basis-Tabelle-Samen'!J314,"-garden-to-go-lite-swedish.jpg")),
IF($C$1="Slowakisch - SK",HYPERLINK(CONCATENATE("https://www.saflax.de/0-WVK-Retail/Bilder-Pictures/SAFLAX-",'Basis-Tabelle-Samen'!N314,"-",'Basis-Tabelle-Samen'!J314,"-garden-to-go-lite-slovak.jpg")),
IF($C$1="Slowenisch - SI",HYPERLINK(CONCATENATE("https://www.saflax.de/0-WVK-Retail/Bilder-Pictures/SAFLAX-",'Basis-Tabelle-Samen'!N314,"-",'Basis-Tabelle-Samen'!J314,"-garden-to-go-lite-slovenian.jpg")),
IF($C$1="Spanisch - ES",HYPERLINK(CONCATENATE("https://www.saflax.de/0-WVK-Retail/Bilder-Pictures/SAFLAX-",'Basis-Tabelle-Samen'!N314,"-",'Basis-Tabelle-Samen'!J314,"-garden-to-go-lite-spanish.jpg")),
IF($C$1="Tschechisch - CZ",HYPERLINK(CONCATENATE("https://www.saflax.de/0-WVK-Retail/Bilder-Pictures/SAFLAX-",'Basis-Tabelle-Samen'!N314,"-",'Basis-Tabelle-Samen'!J314,"-garden-to-go-lite-czech.jpg")),
IF($C$1="Türkisch - TR",HYPERLINK(CONCATENATE("https://www.saflax.de/0-WVK-Retail/Bilder-Pictures/SAFLAX-",'Basis-Tabelle-Samen'!N314,"-",'Basis-Tabelle-Samen'!J314,"-garden-to-go-lite-turkish.jpg")),
IF($C$1="Ungarisch - HU",HYPERLINK(CONCATENATE("https://www.saflax.de/0-WVK-Retail/Bilder-Pictures/SAFLAX-",'Basis-Tabelle-Samen'!N314,"-",'Basis-Tabelle-Samen'!J314,"-garden-to-go-lite-hungarian.jpg")),
" ACHTUNG")))))))))))))))))))))))))))))</f>
        <v>https://www.saflax.de/0-WVK-Retail/Bilder-Pictures/SAFLAX-85245-artemisia-absinthum-garden-to-go-lite-english.jpg</v>
      </c>
      <c r="AO276" s="330" t="str">
        <f>IF(J276&lt;1,"",
IF($C$1="Bulgarisch - BG",HYPERLINK(CONCATENATE("https://www.saflax.de/0-WVK-Retail/Bilder-Pictures/SAFLAX-",'Basis-Tabelle-Samen'!Q314,"-",'Basis-Tabelle-Samen'!J314,"-garden-to-go-bulgarian.jpg")),
IF($C$1="Dänisch - DK",HYPERLINK(CONCATENATE("https://www.saflax.de/0-WVK-Retail/Bilder-Pictures/SAFLAX-",'Basis-Tabelle-Samen'!Q314,"-",'Basis-Tabelle-Samen'!J314,"-garden-to-go-danish.jpg")),
IF($C$1="Deutsch - DE",HYPERLINK(CONCATENATE("https://www.saflax.de/0-WVK-Retail/Bilder-Pictures/SAFLAX-",'Basis-Tabelle-Samen'!Q314,"-",'Basis-Tabelle-Samen'!J314,"-garden-to-go-german.jpg")),
IF($C$1="Englisch - UK",HYPERLINK(CONCATENATE("https://www.saflax.de/0-WVK-Retail/Bilder-Pictures/SAFLAX-",'Basis-Tabelle-Samen'!Q314,"-",'Basis-Tabelle-Samen'!J314,"-garden-to-go-english.jpg")),
IF($C$1="Estnisch - EE",HYPERLINK(CONCATENATE("https://www.saflax.de/0-WVK-Retail/Bilder-Pictures/SAFLAX-",'Basis-Tabelle-Samen'!Q314,"-",'Basis-Tabelle-Samen'!J314,"-garden-to-go-estonian.jpg")),
IF($C$1="Finnisch - FI",HYPERLINK(CONCATENATE("https://www.saflax.de/0-WVK-Retail/Bilder-Pictures/SAFLAX-",'Basis-Tabelle-Samen'!Q314,"-",'Basis-Tabelle-Samen'!J314,"-garden-to-go-finnish.jpg")),
IF($C$1="Französisch - FR",HYPERLINK(CONCATENATE("https://www.saflax.de/0-WVK-Retail/Bilder-Pictures/SAFLAX-",'Basis-Tabelle-Samen'!Q314,"-",'Basis-Tabelle-Samen'!J314,"-garden-to-go-french.jpg")),
IF($C$1="Griechisch - GR",HYPERLINK(CONCATENATE("https://www.saflax.de/0-WVK-Retail/Bilder-Pictures/SAFLAX-",'Basis-Tabelle-Samen'!Q314,"-",'Basis-Tabelle-Samen'!J314,"-garden-to-go-greek.jpg")),
IF($C$1="Irisch - IE",HYPERLINK(CONCATENATE("https://www.saflax.de/0-WVK-Retail/Bilder-Pictures/SAFLAX-",'Basis-Tabelle-Samen'!Q314,"-",'Basis-Tabelle-Samen'!J314,"-garden-to-go-irish.jpg")),
IF($C$1="Isländisch - IS",HYPERLINK(CONCATENATE("https://www.saflax.de/0-WVK-Retail/Bilder-Pictures/SAFLAX-",'Basis-Tabelle-Samen'!Q314,"-",'Basis-Tabelle-Samen'!J314,"-garden-to-go-icelandic.jpg")),
IF($C$1="Italienisch - IT",HYPERLINK(CONCATENATE("https://www.saflax.de/0-WVK-Retail/Bilder-Pictures/SAFLAX-",'Basis-Tabelle-Samen'!Q314,"-",'Basis-Tabelle-Samen'!J314,"-garden-to-go-italian.jpg")),
IF($C$1="Japanisch - JP",HYPERLINK(CONCATENATE("https://www.saflax.de/0-WVK-Retail/Bilder-Pictures/SAFLAX-",'Basis-Tabelle-Samen'!Q314,"-",'Basis-Tabelle-Samen'!J314,"-garden-to-go-japanese.jpg")),
IF($C$1="Kroatisch - HR",HYPERLINK(CONCATENATE("https://www.saflax.de/0-WVK-Retail/Bilder-Pictures/SAFLAX-",'Basis-Tabelle-Samen'!Q314,"-",'Basis-Tabelle-Samen'!J314,"-garden-to-go-croatian.jpg")),
IF($C$1="Lettisch - LV",HYPERLINK(CONCATENATE("https://www.saflax.de/0-WVK-Retail/Bilder-Pictures/SAFLAX-",'Basis-Tabelle-Samen'!Q314,"-",'Basis-Tabelle-Samen'!J314,"-garden-to-go-latvian.jpg")),
IF($C$1="Litauisch - LT",HYPERLINK(CONCATENATE("https://www.saflax.de/0-WVK-Retail/Bilder-Pictures/SAFLAX-",'Basis-Tabelle-Samen'!Q314,"-",'Basis-Tabelle-Samen'!J314,"-garden-to-go-lithuanian.jpg")),
IF($C$1="Maltesisch - MT",HYPERLINK(CONCATENATE("https://www.saflax.de/0-WVK-Retail/Bilder-Pictures/SAFLAX-",'Basis-Tabelle-Samen'!Q314,"-",'Basis-Tabelle-Samen'!J314,"-garden-to-go-maltese.jpg")),
IF($C$1="Niederländisch - NL",HYPERLINK(CONCATENATE("https://www.saflax.de/0-WVK-Retail/Bilder-Pictures/SAFLAX-",'Basis-Tabelle-Samen'!Q314,"-",'Basis-Tabelle-Samen'!J314,"-garden-to-go-dutch.jpg")),
IF($C$1="Norwegisch - NO",HYPERLINK(CONCATENATE("https://www.saflax.de/0-WVK-Retail/Bilder-Pictures/SAFLAX-",'Basis-Tabelle-Samen'!Q314,"-",'Basis-Tabelle-Samen'!J314,"-garden-to-go-nowegian.jpg")),
IF($C$1="Polnisch - PL",HYPERLINK(CONCATENATE("https://www.saflax.de/0-WVK-Retail/Bilder-Pictures/SAFLAX-",'Basis-Tabelle-Samen'!Q314,"-",'Basis-Tabelle-Samen'!J314,"-garden-to-go-polish.jpg")),
IF($C$1="Portugiesisch - PT",HYPERLINK(CONCATENATE("https://www.saflax.de/0-WVK-Retail/Bilder-Pictures/SAFLAX-",'Basis-Tabelle-Samen'!Q314,"-",'Basis-Tabelle-Samen'!J314,"-garden-to-go-portuguese.jpg")),
IF($C$1="Rumänisch - RO",HYPERLINK(CONCATENATE("https://www.saflax.de/0-WVK-Retail/Bilder-Pictures/SAFLAX-",'Basis-Tabelle-Samen'!Q314,"-",'Basis-Tabelle-Samen'!J314,"-garden-to-go-romanian.jpg")),
IF($C$1="Schwedisch - SE",HYPERLINK(CONCATENATE("https://www.saflax.de/0-WVK-Retail/Bilder-Pictures/SAFLAX-",'Basis-Tabelle-Samen'!Q314,"-",'Basis-Tabelle-Samen'!J314,"-garden-to-go-swedish.jpg")),
IF($C$1="Slowakisch - SK",HYPERLINK(CONCATENATE("https://www.saflax.de/0-WVK-Retail/Bilder-Pictures/SAFLAX-",'Basis-Tabelle-Samen'!Q314,"-",'Basis-Tabelle-Samen'!J314,"-garden-to-go-slovak.jpg")),
IF($C$1="Slowenisch - SI",HYPERLINK(CONCATENATE("https://www.saflax.de/0-WVK-Retail/Bilder-Pictures/SAFLAX-",'Basis-Tabelle-Samen'!Q314,"-",'Basis-Tabelle-Samen'!J314,"-garden-to-go-slovenian.jpg")),
IF($C$1="Spanisch - ES",HYPERLINK(CONCATENATE("https://www.saflax.de/0-WVK-Retail/Bilder-Pictures/SAFLAX-",'Basis-Tabelle-Samen'!Q314,"-",'Basis-Tabelle-Samen'!J314,"-garden-to-go-spanish.jpg")),
IF($C$1="Tschechisch - CZ",HYPERLINK(CONCATENATE("https://www.saflax.de/0-WVK-Retail/Bilder-Pictures/SAFLAX-",'Basis-Tabelle-Samen'!Q314,"-",'Basis-Tabelle-Samen'!J314,"-garden-to-go-czech.jpg")),
IF($C$1="Türkisch - TR",HYPERLINK(CONCATENATE("https://www.saflax.de/0-WVK-Retail/Bilder-Pictures/SAFLAX-",'Basis-Tabelle-Samen'!Q314,"-",'Basis-Tabelle-Samen'!J314,"-garden-to-go-turkish.jpg")),
IF($C$1="Ungarisch - HU",HYPERLINK(CONCATENATE("https://www.saflax.de/0-WVK-Retail/Bilder-Pictures/SAFLAX-",'Basis-Tabelle-Samen'!Q314,"-",'Basis-Tabelle-Samen'!J314,"-garden-to-go-hungarian.jpg")),
" ACHTUNG")))))))))))))))))))))))))))))</f>
        <v>https://www.saflax.de/0-WVK-Retail/Bilder-Pictures/SAFLAX-55245-artemisia-absinthum-garden-to-go-english.jpg</v>
      </c>
      <c r="AP276" s="330" t="str">
        <f>IF(K276&lt;1,"",
IF($C$1="Bulgarisch - BG",HYPERLINK(CONCATENATE("https://www.saflax.de/0-WVK-Retail/Bilder-Pictures/SAFLAX-",'Basis-Tabelle-Samen'!T314,"-",'Basis-Tabelle-Samen'!J314,"-cultivation-set-bulgarian.jpg")),
IF($C$1="Dänisch - DK",HYPERLINK(CONCATENATE("https://www.saflax.de/0-WVK-Retail/Bilder-Pictures/SAFLAX-",'Basis-Tabelle-Samen'!T314,"-",'Basis-Tabelle-Samen'!J314,"-cultivation-set-danish.jpg")),
IF($C$1="Deutsch - DE",HYPERLINK(CONCATENATE("https://www.saflax.de/0-WVK-Retail/Bilder-Pictures/SAFLAX-",'Basis-Tabelle-Samen'!T314,"-",'Basis-Tabelle-Samen'!J314,"-cultivation-set-german.jpg")),
IF($C$1="Englisch - UK",HYPERLINK(CONCATENATE("https://www.saflax.de/0-WVK-Retail/Bilder-Pictures/SAFLAX-",'Basis-Tabelle-Samen'!T314,"-",'Basis-Tabelle-Samen'!J314,"-cultivation-set-english.jpg")),
IF($C$1="Estnisch - EE",HYPERLINK(CONCATENATE("https://www.saflax.de/0-WVK-Retail/Bilder-Pictures/SAFLAX-",'Basis-Tabelle-Samen'!T314,"-",'Basis-Tabelle-Samen'!J314,"-cultivation-set-estonian.jpg")),
IF($C$1="Finnisch - FI",HYPERLINK(CONCATENATE("https://www.saflax.de/0-WVK-Retail/Bilder-Pictures/SAFLAX-",'Basis-Tabelle-Samen'!T314,"-",'Basis-Tabelle-Samen'!J314,"-cultivation-set-finnish.jpg")),
IF($C$1="Französisch - FR",HYPERLINK(CONCATENATE("https://www.saflax.de/0-WVK-Retail/Bilder-Pictures/SAFLAX-",'Basis-Tabelle-Samen'!T314,"-",'Basis-Tabelle-Samen'!J314,"-cultivation-set-french.jpg")),
IF($C$1="Griechisch - GR",HYPERLINK(CONCATENATE("https://www.saflax.de/0-WVK-Retail/Bilder-Pictures/SAFLAX-",'Basis-Tabelle-Samen'!T314,"-",'Basis-Tabelle-Samen'!J314,"-cultivation-set-greek.jpg")),
IF($C$1="Irisch - IE",HYPERLINK(CONCATENATE("https://www.saflax.de/0-WVK-Retail/Bilder-Pictures/SAFLAX-",'Basis-Tabelle-Samen'!T314,"-",'Basis-Tabelle-Samen'!J314,"-cultivation-set-irish.jpg")),
IF($C$1="Isländisch - IS",HYPERLINK(CONCATENATE("https://www.saflax.de/0-WVK-Retail/Bilder-Pictures/SAFLAX-",'Basis-Tabelle-Samen'!T314,"-",'Basis-Tabelle-Samen'!J314,"-cultivation-set-icelandic.jpg")),
IF($C$1="Italienisch - IT",HYPERLINK(CONCATENATE("https://www.saflax.de/0-WVK-Retail/Bilder-Pictures/SAFLAX-",'Basis-Tabelle-Samen'!T314,"-",'Basis-Tabelle-Samen'!J314,"-cultivation-set-italian.jpg")),
IF($C$1="Japanisch - JP",HYPERLINK(CONCATENATE("https://www.saflax.de/0-WVK-Retail/Bilder-Pictures/SAFLAX-",'Basis-Tabelle-Samen'!T314,"-",'Basis-Tabelle-Samen'!J314,"-cultivation-set-japanese.jpg")),
IF($C$1="Kroatisch - HR",HYPERLINK(CONCATENATE("https://www.saflax.de/0-WVK-Retail/Bilder-Pictures/SAFLAX-",'Basis-Tabelle-Samen'!T314,"-",'Basis-Tabelle-Samen'!J314,"-cultivation-set-croatian.jpg")),
IF($C$1="Lettisch - LV",HYPERLINK(CONCATENATE("https://www.saflax.de/0-WVK-Retail/Bilder-Pictures/SAFLAX-",'Basis-Tabelle-Samen'!T314,"-",'Basis-Tabelle-Samen'!J314,"-cultivation-set-latvian.jpg")),
IF($C$1="Litauisch - LT",HYPERLINK(CONCATENATE("https://www.saflax.de/0-WVK-Retail/Bilder-Pictures/SAFLAX-",'Basis-Tabelle-Samen'!T314,"-",'Basis-Tabelle-Samen'!J314,"-cultivation-set-lithuanian.jpg")),
IF($C$1="Maltesisch - MT",HYPERLINK(CONCATENATE("https://www.saflax.de/0-WVK-Retail/Bilder-Pictures/SAFLAX-",'Basis-Tabelle-Samen'!T314,"-",'Basis-Tabelle-Samen'!J314,"-cultivation-set-maltese.jpg")),
IF($C$1="Niederländisch - NL",HYPERLINK(CONCATENATE("https://www.saflax.de/0-WVK-Retail/Bilder-Pictures/SAFLAX-",'Basis-Tabelle-Samen'!T314,"-",'Basis-Tabelle-Samen'!J314,"-cultivation-set-dutch.jpg")),
IF($C$1="Norwegisch - NO",HYPERLINK(CONCATENATE("https://www.saflax.de/0-WVK-Retail/Bilder-Pictures/SAFLAX-",'Basis-Tabelle-Samen'!T314,"-",'Basis-Tabelle-Samen'!J314,"-cultivation-set-nowegian.jpg")),
IF($C$1="Polnisch - PL",HYPERLINK(CONCATENATE("https://www.saflax.de/0-WVK-Retail/Bilder-Pictures/SAFLAX-",'Basis-Tabelle-Samen'!T314,"-",'Basis-Tabelle-Samen'!J314,"-cultivation-set-polish.jpg")),
IF($C$1="Portugiesisch - PT",HYPERLINK(CONCATENATE("https://www.saflax.de/0-WVK-Retail/Bilder-Pictures/SAFLAX-",'Basis-Tabelle-Samen'!T314,"-",'Basis-Tabelle-Samen'!J314,"-cultivation-set-portuguese.jpg")),
IF($C$1="Rumänisch - RO",HYPERLINK(CONCATENATE("https://www.saflax.de/0-WVK-Retail/Bilder-Pictures/SAFLAX-",'Basis-Tabelle-Samen'!T314,"-",'Basis-Tabelle-Samen'!J314,"-cultivation-set-romanian.jpg")),
IF($C$1="Schwedisch - SE",HYPERLINK(CONCATENATE("https://www.saflax.de/0-WVK-Retail/Bilder-Pictures/SAFLAX-",'Basis-Tabelle-Samen'!T314,"-",'Basis-Tabelle-Samen'!J314,"-cultivation-set-swedish.jpg")),
IF($C$1="Slowakisch - SK",HYPERLINK(CONCATENATE("https://www.saflax.de/0-WVK-Retail/Bilder-Pictures/SAFLAX-",'Basis-Tabelle-Samen'!T314,"-",'Basis-Tabelle-Samen'!J314,"-cultivation-set-slovak.jpg")),
IF($C$1="Slowenisch - SI",HYPERLINK(CONCATENATE("https://www.saflax.de/0-WVK-Retail/Bilder-Pictures/SAFLAX-",'Basis-Tabelle-Samen'!T314,"-",'Basis-Tabelle-Samen'!J314,"-cultivation-set-slovenian.jpg")),
IF($C$1="Spanisch - ES",HYPERLINK(CONCATENATE("https://www.saflax.de/0-WVK-Retail/Bilder-Pictures/SAFLAX-",'Basis-Tabelle-Samen'!T314,"-",'Basis-Tabelle-Samen'!J314,"-cultivation-set-spanish.jpg")),
IF($C$1="Tschechisch - CZ",HYPERLINK(CONCATENATE("https://www.saflax.de/0-WVK-Retail/Bilder-Pictures/SAFLAX-",'Basis-Tabelle-Samen'!T314,"-",'Basis-Tabelle-Samen'!J314,"-cultivation-set-czech.jpg")),
IF($C$1="Türkisch - TR",HYPERLINK(CONCATENATE("https://www.saflax.de/0-WVK-Retail/Bilder-Pictures/SAFLAX-",'Basis-Tabelle-Samen'!T314,"-",'Basis-Tabelle-Samen'!J314,"-cultivation-set-turkish.jpg")),
IF($C$1="Ungarisch - HU",HYPERLINK(CONCATENATE("https://www.saflax.de/0-WVK-Retail/Bilder-Pictures/SAFLAX-",'Basis-Tabelle-Samen'!T314,"-",'Basis-Tabelle-Samen'!J314,"-cultivation-set-hungarian.jpg")),
" ACHTUNG")))))))))))))))))))))))))))))</f>
        <v>https://www.saflax.de/0-WVK-Retail/Bilder-Pictures/SAFLAX-35245-artemisia-absinthum-cultivation-set-english.jpg</v>
      </c>
      <c r="AQ276" s="330" t="str">
        <f>IF(L276&lt;1,"",
IF($C$1="Bulgarisch - BG",HYPERLINK(CONCATENATE("https://www.saflax.de/0-WVK-Retail/Bilder-Pictures/SAFLAX-",'Basis-Tabelle-Samen'!W314,"-",'Basis-Tabelle-Samen'!J314,"-garden-in-the-bag-bulgarian.jpg")),
IF($C$1="Dänisch - DK",HYPERLINK(CONCATENATE("https://www.saflax.de/0-WVK-Retail/Bilder-Pictures/SAFLAX-",'Basis-Tabelle-Samen'!W314,"-",'Basis-Tabelle-Samen'!J314,"-garden-in-the-bag-danish.jpg")),
IF($C$1="Deutsch - DE",HYPERLINK(CONCATENATE("https://www.saflax.de/0-WVK-Retail/Bilder-Pictures/SAFLAX-",'Basis-Tabelle-Samen'!W314,"-",'Basis-Tabelle-Samen'!J314,"-garden-in-the-bag-german.jpg")),
IF($C$1="Englisch - UK",HYPERLINK(CONCATENATE("https://www.saflax.de/0-WVK-Retail/Bilder-Pictures/SAFLAX-",'Basis-Tabelle-Samen'!W314,"-",'Basis-Tabelle-Samen'!J314,"-garden-in-the-bag-english.jpg")),
IF($C$1="Estnisch - EE",HYPERLINK(CONCATENATE("https://www.saflax.de/0-WVK-Retail/Bilder-Pictures/SAFLAX-",'Basis-Tabelle-Samen'!W314,"-",'Basis-Tabelle-Samen'!J314,"-garden-in-the-bag-estonian.jpg")),
IF($C$1="Finnisch - FI",HYPERLINK(CONCATENATE("https://www.saflax.de/0-WVK-Retail/Bilder-Pictures/SAFLAX-",'Basis-Tabelle-Samen'!W314,"-",'Basis-Tabelle-Samen'!J314,"-garden-in-the-bag-finnish.jpg")),
IF($C$1="Französisch - FR",HYPERLINK(CONCATENATE("https://www.saflax.de/0-WVK-Retail/Bilder-Pictures/SAFLAX-",'Basis-Tabelle-Samen'!W314,"-",'Basis-Tabelle-Samen'!J314,"-garden-in-the-bag-french.jpg")),
IF($C$1="Griechisch - GR",HYPERLINK(CONCATENATE("https://www.saflax.de/0-WVK-Retail/Bilder-Pictures/SAFLAX-",'Basis-Tabelle-Samen'!W314,"-",'Basis-Tabelle-Samen'!J314,"-garden-in-the-bag-greek.jpg")),
IF($C$1="Irisch - IE",HYPERLINK(CONCATENATE("https://www.saflax.de/0-WVK-Retail/Bilder-Pictures/SAFLAX-",'Basis-Tabelle-Samen'!W314,"-",'Basis-Tabelle-Samen'!J314,"-garden-in-the-bag-irish.jpg")),
IF($C$1="Isländisch - IS",HYPERLINK(CONCATENATE("https://www.saflax.de/0-WVK-Retail/Bilder-Pictures/SAFLAX-",'Basis-Tabelle-Samen'!W314,"-",'Basis-Tabelle-Samen'!J314,"-garden-in-the-bag-icelandic.jpg")),
IF($C$1="Italienisch - IT",HYPERLINK(CONCATENATE("https://www.saflax.de/0-WVK-Retail/Bilder-Pictures/SAFLAX-",'Basis-Tabelle-Samen'!W314,"-",'Basis-Tabelle-Samen'!J314,"-garden-in-the-bag-italian.jpg")),
IF($C$1="Japanisch - JP",HYPERLINK(CONCATENATE("https://www.saflax.de/0-WVK-Retail/Bilder-Pictures/SAFLAX-",'Basis-Tabelle-Samen'!W314,"-",'Basis-Tabelle-Samen'!J314,"-garden-in-the-bag-japanese.jpg")),
IF($C$1="Kroatisch - HR",HYPERLINK(CONCATENATE("https://www.saflax.de/0-WVK-Retail/Bilder-Pictures/SAFLAX-",'Basis-Tabelle-Samen'!W314,"-",'Basis-Tabelle-Samen'!J314,"-garden-in-the-bag-croatian.jpg")),
IF($C$1="Lettisch - LV",HYPERLINK(CONCATENATE("https://www.saflax.de/0-WVK-Retail/Bilder-Pictures/SAFLAX-",'Basis-Tabelle-Samen'!W314,"-",'Basis-Tabelle-Samen'!J314,"-garden-in-the-bag-latvian.jpg")),
IF($C$1="Litauisch - LT",HYPERLINK(CONCATENATE("https://www.saflax.de/0-WVK-Retail/Bilder-Pictures/SAFLAX-",'Basis-Tabelle-Samen'!W314,"-",'Basis-Tabelle-Samen'!J314,"-garden-in-the-bag-lithuanian.jpg")),
IF($C$1="Maltesisch - MT",HYPERLINK(CONCATENATE("https://www.saflax.de/0-WVK-Retail/Bilder-Pictures/SAFLAX-",'Basis-Tabelle-Samen'!W314,"-",'Basis-Tabelle-Samen'!J314,"-garden-in-the-bag-maltese.jpg")),
IF($C$1="Niederländisch - NL",HYPERLINK(CONCATENATE("https://www.saflax.de/0-WVK-Retail/Bilder-Pictures/SAFLAX-",'Basis-Tabelle-Samen'!W314,"-",'Basis-Tabelle-Samen'!J314,"-garden-in-the-bag-dutch.jpg")),
IF($C$1="Norwegisch - NO",HYPERLINK(CONCATENATE("https://www.saflax.de/0-WVK-Retail/Bilder-Pictures/SAFLAX-",'Basis-Tabelle-Samen'!W314,"-",'Basis-Tabelle-Samen'!J314,"-garden-in-the-bag-nowegian.jpg")),
IF($C$1="Polnisch - PL",HYPERLINK(CONCATENATE("https://www.saflax.de/0-WVK-Retail/Bilder-Pictures/SAFLAX-",'Basis-Tabelle-Samen'!W314,"-",'Basis-Tabelle-Samen'!J314,"-garden-in-the-bag-polish.jpg")),
IF($C$1="Portugiesisch - PT",HYPERLINK(CONCATENATE("https://www.saflax.de/0-WVK-Retail/Bilder-Pictures/SAFLAX-",'Basis-Tabelle-Samen'!W314,"-",'Basis-Tabelle-Samen'!J314,"-garden-in-the-bag-portuguese.jpg")),
IF($C$1="Rumänisch - RO",HYPERLINK(CONCATENATE("https://www.saflax.de/0-WVK-Retail/Bilder-Pictures/SAFLAX-",'Basis-Tabelle-Samen'!W314,"-",'Basis-Tabelle-Samen'!J314,"-garden-in-the-bag-romanian.jpg")),
IF($C$1="Schwedisch - SE",HYPERLINK(CONCATENATE("https://www.saflax.de/0-WVK-Retail/Bilder-Pictures/SAFLAX-",'Basis-Tabelle-Samen'!W314,"-",'Basis-Tabelle-Samen'!J314,"-garden-in-the-bag-swedish.jpg")),
IF($C$1="Slowakisch - SK",HYPERLINK(CONCATENATE("https://www.saflax.de/0-WVK-Retail/Bilder-Pictures/SAFLAX-",'Basis-Tabelle-Samen'!W314,"-",'Basis-Tabelle-Samen'!J314,"-garden-in-the-bag-slovak.jpg")),
IF($C$1="Slowenisch - SI",HYPERLINK(CONCATENATE("https://www.saflax.de/0-WVK-Retail/Bilder-Pictures/SAFLAX-",'Basis-Tabelle-Samen'!W314,"-",'Basis-Tabelle-Samen'!J314,"-garden-in-the-bag-slovenian.jpg")),
IF($C$1="Spanisch - ES",HYPERLINK(CONCATENATE("https://www.saflax.de/0-WVK-Retail/Bilder-Pictures/SAFLAX-",'Basis-Tabelle-Samen'!W314,"-",'Basis-Tabelle-Samen'!J314,"-garden-in-the-bag-spanish.jpg")),
IF($C$1="Tschechisch - CZ",HYPERLINK(CONCATENATE("https://www.saflax.de/0-WVK-Retail/Bilder-Pictures/SAFLAX-",'Basis-Tabelle-Samen'!W314,"-",'Basis-Tabelle-Samen'!J314,"-garden-in-the-bag-czech.jpg")),
IF($C$1="Türkisch - TR",HYPERLINK(CONCATENATE("https://www.saflax.de/0-WVK-Retail/Bilder-Pictures/SAFLAX-",'Basis-Tabelle-Samen'!W314,"-",'Basis-Tabelle-Samen'!J314,"-garden-in-the-bag-turkish.jpg")),
IF($C$1="Ungarisch - HU",HYPERLINK(CONCATENATE("https://www.saflax.de/0-WVK-Retail/Bilder-Pictures/SAFLAX-",'Basis-Tabelle-Samen'!W314,"-",'Basis-Tabelle-Samen'!J314,"-garden-in-the-bag-hungarian.jpg")),
" ACHTUNG")))))))))))))))))))))))))))))</f>
        <v>https://www.saflax.de/0-WVK-Retail/Bilder-Pictures/SAFLAX-65245-artemisia-absinthum-garden-in-the-bag-english.jpg</v>
      </c>
    </row>
    <row r="277" spans="1:43" ht="17.100000000000001" customHeight="1" x14ac:dyDescent="0.2">
      <c r="A277" s="318" t="str">
        <f>IF('Basis-Tabelle-Samen'!A310="","",IF($C$1="Deutsch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77" s="319" t="str">
        <f>'Basis-Tabelle-Samen'!I310</f>
        <v>Artemisia annua</v>
      </c>
      <c r="C277" s="316" t="str">
        <f>IF($C$1="Bulgarisch - BG",'Basis-Tabelle-Samen'!Z310,
IF($C$1="Dänisch - DK",'Basis-Tabelle-Samen'!AA310,
IF($C$1="Deutsch - DE",'Basis-Tabelle-Samen'!AB310,
IF($C$1="Englisch - UK",'Basis-Tabelle-Samen'!AC310,
IF($C$1="Estnisch - EE",'Basis-Tabelle-Samen'!AD310,
IF($C$1="Finnisch - FI",'Basis-Tabelle-Samen'!AE310,
IF($C$1="Französisch - FR",'Basis-Tabelle-Samen'!AF310,
IF($C$1="Griechisch - GR",'Basis-Tabelle-Samen'!AG310,
IF($C$1="Irisch - IE",'Basis-Tabelle-Samen'!AH310,
IF($C$1="Isländisch - IS",'Basis-Tabelle-Samen'!AI310,
IF($C$1="Italienisch - IT",'Basis-Tabelle-Samen'!AJ310,
IF($C$1="Japanisch - JP",'Basis-Tabelle-Samen'!AK310,
IF($C$1="Kroatisch - HR",'Basis-Tabelle-Samen'!AL310,
IF($C$1="Lettisch - LV",'Basis-Tabelle-Samen'!AM310,
IF($C$1="Litauisch - LT",'Basis-Tabelle-Samen'!AN310,
IF($C$1="Maltesisch - MT",'Basis-Tabelle-Samen'!AO310,
IF($C$1="Niederländisch - NL",'Basis-Tabelle-Samen'!AP310,
IF($C$1="Norwegisch - NO",'Basis-Tabelle-Samen'!AQ310,
IF($C$1="Polnisch - PL",'Basis-Tabelle-Samen'!AR310,
IF($C$1="Portugiesisch - PT",'Basis-Tabelle-Samen'!AS310,
IF($C$1="Rumänisch - RO",'Basis-Tabelle-Samen'!AT310,
IF($C$1="Schwedisch - SE",'Basis-Tabelle-Samen'!AU310,
IF($C$1="Slowakisch - SK",'Basis-Tabelle-Samen'!AV310,
IF($C$1="Slowenisch - SI",'Basis-Tabelle-Samen'!AW310,
IF($C$1="Spanisch - ES",'Basis-Tabelle-Samen'!AX310,
IF($C$1="Tschechisch - CZ",'Basis-Tabelle-Samen'!AY310,
IF($C$1="Türkisch - TR",'Basis-Tabelle-Samen'!AZ310,
IF($C$1="Ungarisch - HU",'Basis-Tabelle-Samen'!BA310,
" ACHTUNG"))))))))))))))))))))))))))))</f>
        <v>Sweet Wormwood Qing Hao</v>
      </c>
      <c r="D277" s="320">
        <f>'Basis-Tabelle-Samen'!F310</f>
        <v>250</v>
      </c>
      <c r="E277" s="321" t="str">
        <f>'Basis-Tabelle-Samen'!H310</f>
        <v>7 %</v>
      </c>
      <c r="F277" s="322" t="str">
        <f>IF('Basis-Tabelle-Samen'!G310="","",'Basis-Tabelle-Samen'!G310)</f>
        <v>07</v>
      </c>
      <c r="G277" s="320">
        <f>'Basis-Tabelle-Samen'!C310</f>
        <v>15241</v>
      </c>
      <c r="H277" s="323">
        <f>'Basis-Tabelle-Samen'!D310</f>
        <v>4055473152417</v>
      </c>
      <c r="I277" s="324">
        <f>'Basis-Tabelle-Samen'!E310</f>
        <v>1.85</v>
      </c>
      <c r="J277" s="325">
        <f t="shared" si="4"/>
        <v>12</v>
      </c>
      <c r="K277" s="326">
        <f>'Basis-Tabelle-Samen'!K310</f>
        <v>75241</v>
      </c>
      <c r="L277" s="323">
        <f>'Basis-Tabelle-Samen'!L310</f>
        <v>4055473752419</v>
      </c>
      <c r="M277" s="324">
        <f>'Basis-Tabelle-Samen'!M310</f>
        <v>2.4500000000000002</v>
      </c>
      <c r="N277" s="326">
        <f>IF(K277&lt;1,"",'3'!$I$15)</f>
        <v>15</v>
      </c>
      <c r="O277" s="327">
        <f>IF(K277&lt;1,"",'3'!$J$11)</f>
        <v>90</v>
      </c>
      <c r="P277" s="326">
        <f>'Basis-Tabelle-Samen'!N310</f>
        <v>85241</v>
      </c>
      <c r="Q277" s="323">
        <f>'Basis-Tabelle-Samen'!O310</f>
        <v>4055473852416</v>
      </c>
      <c r="R277" s="328">
        <f>'Basis-Tabelle-Samen'!P310</f>
        <v>3.75</v>
      </c>
      <c r="S277" s="326">
        <f>IF(R277&lt;1,"",'3'!$M$15)</f>
        <v>18</v>
      </c>
      <c r="T277" s="327">
        <f>IF(R277&lt;1,"",'3'!$N$11)</f>
        <v>72</v>
      </c>
      <c r="U277" s="326">
        <f>'Basis-Tabelle-Samen'!Q310</f>
        <v>55241</v>
      </c>
      <c r="V277" s="323">
        <f>'Basis-Tabelle-Samen'!R310</f>
        <v>4055473552415</v>
      </c>
      <c r="W277" s="324">
        <f>'Basis-Tabelle-Samen'!S310</f>
        <v>4.95</v>
      </c>
      <c r="X277" s="326">
        <f>IF(U277&lt;1,"",'3'!$Q$15)</f>
        <v>6</v>
      </c>
      <c r="Y277" s="327">
        <f>IF(U277&lt;1,"",'3'!$R$11)</f>
        <v>24</v>
      </c>
      <c r="Z277" s="326">
        <f>'Basis-Tabelle-Samen'!T310</f>
        <v>35241</v>
      </c>
      <c r="AA277" s="323">
        <f>'Basis-Tabelle-Samen'!U310</f>
        <v>4055473352411</v>
      </c>
      <c r="AB277" s="324">
        <f>'Basis-Tabelle-Samen'!V310</f>
        <v>6.75</v>
      </c>
      <c r="AC277" s="326">
        <f>IF(Z277&lt;1,"",'3'!$U$15)</f>
        <v>6</v>
      </c>
      <c r="AD277" s="327">
        <f>IF(Z277&lt;1,"",'3'!$V$11)</f>
        <v>24</v>
      </c>
      <c r="AE277" s="326">
        <f>'Basis-Tabelle-Samen'!W310</f>
        <v>65241</v>
      </c>
      <c r="AF277" s="323">
        <f>'Basis-Tabelle-Samen'!X310</f>
        <v>4055473652412</v>
      </c>
      <c r="AG277" s="324">
        <f>'Basis-Tabelle-Samen'!Y310</f>
        <v>2.95</v>
      </c>
      <c r="AH277" s="326">
        <f>IF(AE277&lt;1,"",'3'!$Y$15)</f>
        <v>8</v>
      </c>
      <c r="AI277" s="327">
        <f>IF(AE277&lt;1,"",'3'!$Z$11)</f>
        <v>64</v>
      </c>
      <c r="AJ277" s="315"/>
      <c r="AK277" s="316" t="str">
        <f>IF(G277&lt;1,"",
IF($C$1="Bulgarisch - BG",HYPERLINK(CONCATENATE("https://www.saflax.de/0-WVK-Retail/Bilder-Pictures/SAFLAX-",'Basis-Tabelle-Samen'!C310,"-",'Basis-Tabelle-Samen'!J310,"-seed-package-front-cr-bulgarian.jpg")),
IF($C$1="Dänisch - DK",HYPERLINK(CONCATENATE("https://www.saflax.de/0-WVK-Retail/Bilder-Pictures/SAFLAX-",'Basis-Tabelle-Samen'!C310,"-",'Basis-Tabelle-Samen'!J310,"-seed-package-front-cr-danish.jpg")),
IF($C$1="Deutsch - DE",HYPERLINK(CONCATENATE("https://www.saflax.de/0-WVK-Retail/Bilder-Pictures/SAFLAX-",'Basis-Tabelle-Samen'!C310,"-",'Basis-Tabelle-Samen'!J310,"-seed-package-front-cr-german.jpg")),
IF($C$1="Englisch - UK",HYPERLINK(CONCATENATE("https://www.saflax.de/0-WVK-Retail/Bilder-Pictures/SAFLAX-",'Basis-Tabelle-Samen'!C310,"-",'Basis-Tabelle-Samen'!J310,"-seed-package-front-cr-english.jpg")),
IF($C$1="Estnisch - EE",HYPERLINK(CONCATENATE("https://www.saflax.de/0-WVK-Retail/Bilder-Pictures/SAFLAX-",'Basis-Tabelle-Samen'!C310,"-",'Basis-Tabelle-Samen'!J310,"-seed-package-front-cr-estonian.jpg")),
IF($C$1="Finnisch - FI",HYPERLINK(CONCATENATE("https://www.saflax.de/0-WVK-Retail/Bilder-Pictures/SAFLAX-",'Basis-Tabelle-Samen'!C310,"-",'Basis-Tabelle-Samen'!J310,"-seed-package-front-cr-finnish.jpg")),
IF($C$1="Französisch - FR",HYPERLINK(CONCATENATE("https://www.saflax.de/0-WVK-Retail/Bilder-Pictures/SAFLAX-",'Basis-Tabelle-Samen'!C310,"-",'Basis-Tabelle-Samen'!J310,"-seed-package-front-cr-french.jpg")),
IF($C$1="Griechisch - GR",HYPERLINK(CONCATENATE("https://www.saflax.de/0-WVK-Retail/Bilder-Pictures/SAFLAX-",'Basis-Tabelle-Samen'!C310,"-",'Basis-Tabelle-Samen'!J310,"-seed-package-front-cr-greek.jpg")),
IF($C$1="Irisch - IE",HYPERLINK(CONCATENATE("https://www.saflax.de/0-WVK-Retail/Bilder-Pictures/SAFLAX-",'Basis-Tabelle-Samen'!C310,"-",'Basis-Tabelle-Samen'!J310,"-seed-package-front-cr-irish.jpg")),
IF($C$1="Isländisch - IS",HYPERLINK(CONCATENATE("https://www.saflax.de/0-WVK-Retail/Bilder-Pictures/SAFLAX-",'Basis-Tabelle-Samen'!C310,"-",'Basis-Tabelle-Samen'!J310,"-seed-package-front-cr-icelandic.jpg")),
IF($C$1="Italienisch - IT",HYPERLINK(CONCATENATE("https://www.saflax.de/0-WVK-Retail/Bilder-Pictures/SAFLAX-",'Basis-Tabelle-Samen'!C310,"-",'Basis-Tabelle-Samen'!J310,"-seed-package-front-cr-italian.jpg")),
IF($C$1="Japanisch - JP",HYPERLINK(CONCATENATE("https://www.saflax.de/0-WVK-Retail/Bilder-Pictures/SAFLAX-",'Basis-Tabelle-Samen'!C310,"-",'Basis-Tabelle-Samen'!J310,"-seed-package-front-cr-japanese.jpg")),
IF($C$1="Kroatisch - HR",HYPERLINK(CONCATENATE("https://www.saflax.de/0-WVK-Retail/Bilder-Pictures/SAFLAX-",'Basis-Tabelle-Samen'!C310,"-",'Basis-Tabelle-Samen'!J310,"-seed-package-front-cr-croatian.jpg")),
IF($C$1="Lettisch - LV",HYPERLINK(CONCATENATE("https://www.saflax.de/0-WVK-Retail/Bilder-Pictures/SAFLAX-",'Basis-Tabelle-Samen'!C310,"-",'Basis-Tabelle-Samen'!J310,"-seed-package-front-cr-latvian.jpg")),
IF($C$1="Litauisch - LT",HYPERLINK(CONCATENATE("https://www.saflax.de/0-WVK-Retail/Bilder-Pictures/SAFLAX-",'Basis-Tabelle-Samen'!C310,"-",'Basis-Tabelle-Samen'!J310,"-seed-package-front-cr-lithuanian.jpg")),
IF($C$1="Maltesisch - MT",HYPERLINK(CONCATENATE("https://www.saflax.de/0-WVK-Retail/Bilder-Pictures/SAFLAX-",'Basis-Tabelle-Samen'!C310,"-",'Basis-Tabelle-Samen'!J310,"-seed-package-front-cr-maltese.jpg")),
IF($C$1="Niederländisch - NL",HYPERLINK(CONCATENATE("https://www.saflax.de/0-WVK-Retail/Bilder-Pictures/SAFLAX-",'Basis-Tabelle-Samen'!C310,"-",'Basis-Tabelle-Samen'!J310,"-seed-package-front-cr-dutch.jpg")),
IF($C$1="Norwegisch - NO",HYPERLINK(CONCATENATE("https://www.saflax.de/0-WVK-Retail/Bilder-Pictures/SAFLAX-",'Basis-Tabelle-Samen'!C310,"-",'Basis-Tabelle-Samen'!J310,"-seed-package-front-cr-nowegian.jpg")),
IF($C$1="Polnisch - PL",HYPERLINK(CONCATENATE("https://www.saflax.de/0-WVK-Retail/Bilder-Pictures/SAFLAX-",'Basis-Tabelle-Samen'!C310,"-",'Basis-Tabelle-Samen'!J310,"-seed-package-front-cr-polish.jpg")),
IF($C$1="Portugiesisch - PT",HYPERLINK(CONCATENATE("https://www.saflax.de/0-WVK-Retail/Bilder-Pictures/SAFLAX-",'Basis-Tabelle-Samen'!C310,"-",'Basis-Tabelle-Samen'!J310,"-seed-package-front-cr-portuguese.jpg")),
IF($C$1="Rumänisch - RO",HYPERLINK(CONCATENATE("https://www.saflax.de/0-WVK-Retail/Bilder-Pictures/SAFLAX-",'Basis-Tabelle-Samen'!C310,"-",'Basis-Tabelle-Samen'!J310,"-seed-package-front-cr-romanian.jpg")),
IF($C$1="Schwedisch - SE",HYPERLINK(CONCATENATE("https://www.saflax.de/0-WVK-Retail/Bilder-Pictures/SAFLAX-",'Basis-Tabelle-Samen'!C310,"-",'Basis-Tabelle-Samen'!J310,"-seed-package-front-cr-swedish.jpg")),
IF($C$1="Slowakisch - SK",HYPERLINK(CONCATENATE("https://www.saflax.de/0-WVK-Retail/Bilder-Pictures/SAFLAX-",'Basis-Tabelle-Samen'!C310,"-",'Basis-Tabelle-Samen'!J310,"-seed-package-front-cr-slovak.jpg")),
IF($C$1="Slowenisch - SI",HYPERLINK(CONCATENATE("https://www.saflax.de/0-WVK-Retail/Bilder-Pictures/SAFLAX-",'Basis-Tabelle-Samen'!C310,"-",'Basis-Tabelle-Samen'!J310,"-seed-package-front-cr-slovenian.jpg")),
IF($C$1="Spanisch - ES",HYPERLINK(CONCATENATE("https://www.saflax.de/0-WVK-Retail/Bilder-Pictures/SAFLAX-",'Basis-Tabelle-Samen'!C310,"-",'Basis-Tabelle-Samen'!J310,"-seed-package-front-cr-spanish.jpg")),
IF($C$1="Tschechisch - CZ",HYPERLINK(CONCATENATE("https://www.saflax.de/0-WVK-Retail/Bilder-Pictures/SAFLAX-",'Basis-Tabelle-Samen'!C310,"-",'Basis-Tabelle-Samen'!J310,"-seed-package-front-cr-czech.jpg")),
IF($C$1="Türkisch - TR",HYPERLINK(CONCATENATE("https://www.saflax.de/0-WVK-Retail/Bilder-Pictures/SAFLAX-",'Basis-Tabelle-Samen'!C310,"-",'Basis-Tabelle-Samen'!J310,"-seed-package-front-cr-turkish.jpg")),
IF($C$1="Ungarisch - HU",HYPERLINK(CONCATENATE("https://www.saflax.de/0-WVK-Retail/Bilder-Pictures/SAFLAX-",'Basis-Tabelle-Samen'!C310,"-",'Basis-Tabelle-Samen'!J310,"-seed-package-front-cr-hungarian.jpg")),
" ACHTUNG")))))))))))))))))))))))))))))</f>
        <v>https://www.saflax.de/0-WVK-Retail/Bilder-Pictures/SAFLAX-15241-artemisia-annua-seed-package-front-cr-english.jpg</v>
      </c>
      <c r="AL277" s="330" t="str">
        <f>IF(G277&lt;1,"",
IF($C$1="Bulgarisch - BG",HYPERLINK(CONCATENATE("https://www.saflax.de/0-WVK-Retail/Bilder-Pictures/SAFLAX-",'Basis-Tabelle-Samen'!C310,"-",'Basis-Tabelle-Samen'!J310,"-seed-package-back-cr-bulgarian.jpg")),
IF($C$1="Dänisch - DK",HYPERLINK(CONCATENATE("https://www.saflax.de/0-WVK-Retail/Bilder-Pictures/SAFLAX-",'Basis-Tabelle-Samen'!C310,"-",'Basis-Tabelle-Samen'!J310,"-seed-package-back-cr-danish.jpg")),
IF($C$1="Deutsch - DE",HYPERLINK(CONCATENATE("https://www.saflax.de/0-WVK-Retail/Bilder-Pictures/SAFLAX-",'Basis-Tabelle-Samen'!C310,"-",'Basis-Tabelle-Samen'!J310,"-seed-package-back-cr-german.jpg")),
IF($C$1="Englisch - UK",HYPERLINK(CONCATENATE("https://www.saflax.de/0-WVK-Retail/Bilder-Pictures/SAFLAX-",'Basis-Tabelle-Samen'!C310,"-",'Basis-Tabelle-Samen'!J310,"-seed-package-back-cr-english.jpg")),
IF($C$1="Estnisch - EE",HYPERLINK(CONCATENATE("https://www.saflax.de/0-WVK-Retail/Bilder-Pictures/SAFLAX-",'Basis-Tabelle-Samen'!C310,"-",'Basis-Tabelle-Samen'!J310,"-seed-package-back-cr-estonian.jpg")),
IF($C$1="Finnisch - FI",HYPERLINK(CONCATENATE("https://www.saflax.de/0-WVK-Retail/Bilder-Pictures/SAFLAX-",'Basis-Tabelle-Samen'!C310,"-",'Basis-Tabelle-Samen'!J310,"-seed-package-back-cr-finnish.jpg")),
IF($C$1="Französisch - FR",HYPERLINK(CONCATENATE("https://www.saflax.de/0-WVK-Retail/Bilder-Pictures/SAFLAX-",'Basis-Tabelle-Samen'!C310,"-",'Basis-Tabelle-Samen'!J310,"-seed-package-back-cr-french.jpg")),
IF($C$1="Griechisch - GR",HYPERLINK(CONCATENATE("https://www.saflax.de/0-WVK-Retail/Bilder-Pictures/SAFLAX-",'Basis-Tabelle-Samen'!C310,"-",'Basis-Tabelle-Samen'!J310,"-seed-package-back-cr-greek.jpg")),
IF($C$1="Irisch - IE",HYPERLINK(CONCATENATE("https://www.saflax.de/0-WVK-Retail/Bilder-Pictures/SAFLAX-",'Basis-Tabelle-Samen'!C310,"-",'Basis-Tabelle-Samen'!J310,"-seed-package-back-cr-irish.jpg")),
IF($C$1="Isländisch - IS",HYPERLINK(CONCATENATE("https://www.saflax.de/0-WVK-Retail/Bilder-Pictures/SAFLAX-",'Basis-Tabelle-Samen'!C310,"-",'Basis-Tabelle-Samen'!J310,"-seed-package-back-cr-icelandic.jpg")),
IF($C$1="Italienisch - IT",HYPERLINK(CONCATENATE("https://www.saflax.de/0-WVK-Retail/Bilder-Pictures/SAFLAX-",'Basis-Tabelle-Samen'!C310,"-",'Basis-Tabelle-Samen'!J310,"-seed-package-back-cr-italian.jpg")),
IF($C$1="Japanisch - JP",HYPERLINK(CONCATENATE("https://www.saflax.de/0-WVK-Retail/Bilder-Pictures/SAFLAX-",'Basis-Tabelle-Samen'!C310,"-",'Basis-Tabelle-Samen'!J310,"-seed-package-back-cr-japanese.jpg")),
IF($C$1="Kroatisch - HR",HYPERLINK(CONCATENATE("https://www.saflax.de/0-WVK-Retail/Bilder-Pictures/SAFLAX-",'Basis-Tabelle-Samen'!C310,"-",'Basis-Tabelle-Samen'!J310,"-seed-package-back-cr-croatian.jpg")),
IF($C$1="Lettisch - LV",HYPERLINK(CONCATENATE("https://www.saflax.de/0-WVK-Retail/Bilder-Pictures/SAFLAX-",'Basis-Tabelle-Samen'!C310,"-",'Basis-Tabelle-Samen'!J310,"-seed-package-back-cr-latvian.jpg")),
IF($C$1="Litauisch - LT",HYPERLINK(CONCATENATE("https://www.saflax.de/0-WVK-Retail/Bilder-Pictures/SAFLAX-",'Basis-Tabelle-Samen'!C310,"-",'Basis-Tabelle-Samen'!J310,"-seed-package-back-cr-lithuanian.jpg")),
IF($C$1="Maltesisch - MT",HYPERLINK(CONCATENATE("https://www.saflax.de/0-WVK-Retail/Bilder-Pictures/SAFLAX-",'Basis-Tabelle-Samen'!C310,"-",'Basis-Tabelle-Samen'!J310,"-seed-package-back-cr-maltese.jpg")),
IF($C$1="Niederländisch - NL",HYPERLINK(CONCATENATE("https://www.saflax.de/0-WVK-Retail/Bilder-Pictures/SAFLAX-",'Basis-Tabelle-Samen'!C310,"-",'Basis-Tabelle-Samen'!J310,"-seed-package-back-cr-dutch.jpg")),
IF($C$1="Norwegisch - NO",HYPERLINK(CONCATENATE("https://www.saflax.de/0-WVK-Retail/Bilder-Pictures/SAFLAX-",'Basis-Tabelle-Samen'!C310,"-",'Basis-Tabelle-Samen'!J310,"-seed-package-back-cr-nowegian.jpg")),
IF($C$1="Polnisch - PL",HYPERLINK(CONCATENATE("https://www.saflax.de/0-WVK-Retail/Bilder-Pictures/SAFLAX-",'Basis-Tabelle-Samen'!C310,"-",'Basis-Tabelle-Samen'!J310,"-seed-package-back-cr-polish.jpg")),
IF($C$1="Portugiesisch - PT",HYPERLINK(CONCATENATE("https://www.saflax.de/0-WVK-Retail/Bilder-Pictures/SAFLAX-",'Basis-Tabelle-Samen'!C310,"-",'Basis-Tabelle-Samen'!J310,"-seed-package-back-cr-portuguese.jpg")),
IF($C$1="Rumänisch - RO",HYPERLINK(CONCATENATE("https://www.saflax.de/0-WVK-Retail/Bilder-Pictures/SAFLAX-",'Basis-Tabelle-Samen'!C310,"-",'Basis-Tabelle-Samen'!J310,"-seed-package-back-cr-romanian.jpg")),
IF($C$1="Schwedisch - SE",HYPERLINK(CONCATENATE("https://www.saflax.de/0-WVK-Retail/Bilder-Pictures/SAFLAX-",'Basis-Tabelle-Samen'!C310,"-",'Basis-Tabelle-Samen'!J310,"-seed-package-back-cr-swedish.jpg")),
IF($C$1="Slowakisch - SK",HYPERLINK(CONCATENATE("https://www.saflax.de/0-WVK-Retail/Bilder-Pictures/SAFLAX-",'Basis-Tabelle-Samen'!C310,"-",'Basis-Tabelle-Samen'!J310,"-seed-package-back-cr-slovak.jpg")),
IF($C$1="Slowenisch - SI",HYPERLINK(CONCATENATE("https://www.saflax.de/0-WVK-Retail/Bilder-Pictures/SAFLAX-",'Basis-Tabelle-Samen'!C310,"-",'Basis-Tabelle-Samen'!J310,"-seed-package-back-cr-slovenian.jpg")),
IF($C$1="Spanisch - ES",HYPERLINK(CONCATENATE("https://www.saflax.de/0-WVK-Retail/Bilder-Pictures/SAFLAX-",'Basis-Tabelle-Samen'!C310,"-",'Basis-Tabelle-Samen'!J310,"-seed-package-back-cr-spanish.jpg")),
IF($C$1="Tschechisch - CZ",HYPERLINK(CONCATENATE("https://www.saflax.de/0-WVK-Retail/Bilder-Pictures/SAFLAX-",'Basis-Tabelle-Samen'!C310,"-",'Basis-Tabelle-Samen'!J310,"-seed-package-back-cr-czech.jpg")),
IF($C$1="Türkisch - TR",HYPERLINK(CONCATENATE("https://www.saflax.de/0-WVK-Retail/Bilder-Pictures/SAFLAX-",'Basis-Tabelle-Samen'!C310,"-",'Basis-Tabelle-Samen'!J310,"-seed-package-back-cr-turkish.jpg")),
IF($C$1="Ungarisch - HU",HYPERLINK(CONCATENATE("https://www.saflax.de/0-WVK-Retail/Bilder-Pictures/SAFLAX-",'Basis-Tabelle-Samen'!C310,"-",'Basis-Tabelle-Samen'!J310,"-seed-package-back-cr-hungarian.jpg")),
" ACHTUNG")))))))))))))))))))))))))))))</f>
        <v>https://www.saflax.de/0-WVK-Retail/Bilder-Pictures/SAFLAX-15241-artemisia-annua-seed-package-back-cr-english.jpg</v>
      </c>
      <c r="AM277" s="330" t="str">
        <f>IF(H277&lt;1,"",
IF($C$1="Bulgarisch - BG",HYPERLINK(CONCATENATE("https://www.saflax.de/0-WVK-Retail/Bilder-Pictures/SAFLAX-",'Basis-Tabelle-Samen'!K310,"-",'Basis-Tabelle-Samen'!J310,"-garden-to-go-mini-bulgarian.jpg")),
IF($C$1="Dänisch - DK",HYPERLINK(CONCATENATE("https://www.saflax.de/0-WVK-Retail/Bilder-Pictures/SAFLAX-",'Basis-Tabelle-Samen'!K310,"-",'Basis-Tabelle-Samen'!J310,"-garden-to-go-mini-danish.jpg")),
IF($C$1="Deutsch - DE",HYPERLINK(CONCATENATE("https://www.saflax.de/0-WVK-Retail/Bilder-Pictures/SAFLAX-",'Basis-Tabelle-Samen'!K310,"-",'Basis-Tabelle-Samen'!J310,"-garden-to-go-mini-german.jpg")),
IF($C$1="Englisch - UK",HYPERLINK(CONCATENATE("https://www.saflax.de/0-WVK-Retail/Bilder-Pictures/SAFLAX-",'Basis-Tabelle-Samen'!K310,"-",'Basis-Tabelle-Samen'!J310,"-garden-to-go-mini-english.jpg")),
IF($C$1="Estnisch - EE",HYPERLINK(CONCATENATE("https://www.saflax.de/0-WVK-Retail/Bilder-Pictures/SAFLAX-",'Basis-Tabelle-Samen'!K310,"-",'Basis-Tabelle-Samen'!J310,"-garden-to-go-mini-estonian.jpg")),
IF($C$1="Finnisch - FI",HYPERLINK(CONCATENATE("https://www.saflax.de/0-WVK-Retail/Bilder-Pictures/SAFLAX-",'Basis-Tabelle-Samen'!K310,"-",'Basis-Tabelle-Samen'!J310,"-garden-to-go-mini-finnish.jpg")),
IF($C$1="Französisch - FR",HYPERLINK(CONCATENATE("https://www.saflax.de/0-WVK-Retail/Bilder-Pictures/SAFLAX-",'Basis-Tabelle-Samen'!K310,"-",'Basis-Tabelle-Samen'!J310,"-garden-to-go-mini-french.jpg")),
IF($C$1="Griechisch - GR",HYPERLINK(CONCATENATE("https://www.saflax.de/0-WVK-Retail/Bilder-Pictures/SAFLAX-",'Basis-Tabelle-Samen'!K310,"-",'Basis-Tabelle-Samen'!J310,"-garden-to-go-mini-greek.jpg")),
IF($C$1="Irisch - IE",HYPERLINK(CONCATENATE("https://www.saflax.de/0-WVK-Retail/Bilder-Pictures/SAFLAX-",'Basis-Tabelle-Samen'!K310,"-",'Basis-Tabelle-Samen'!J310,"-garden-to-go-mini-irish.jpg")),
IF($C$1="Isländisch - IS",HYPERLINK(CONCATENATE("https://www.saflax.de/0-WVK-Retail/Bilder-Pictures/SAFLAX-",'Basis-Tabelle-Samen'!K310,"-",'Basis-Tabelle-Samen'!J310,"-garden-to-go-mini-icelandic.jpg")),
IF($C$1="Italienisch - IT",HYPERLINK(CONCATENATE("https://www.saflax.de/0-WVK-Retail/Bilder-Pictures/SAFLAX-",'Basis-Tabelle-Samen'!K310,"-",'Basis-Tabelle-Samen'!J310,"-garden-to-go-mini-italian.jpg")),
IF($C$1="Japanisch - JP",HYPERLINK(CONCATENATE("https://www.saflax.de/0-WVK-Retail/Bilder-Pictures/SAFLAX-",'Basis-Tabelle-Samen'!K310,"-",'Basis-Tabelle-Samen'!J310,"-garden-to-go-mini-japanese.jpg")),
IF($C$1="Kroatisch - HR",HYPERLINK(CONCATENATE("https://www.saflax.de/0-WVK-Retail/Bilder-Pictures/SAFLAX-",'Basis-Tabelle-Samen'!K310,"-",'Basis-Tabelle-Samen'!J310,"-garden-to-go-mini-croatian.jpg")),
IF($C$1="Lettisch - LV",HYPERLINK(CONCATENATE("https://www.saflax.de/0-WVK-Retail/Bilder-Pictures/SAFLAX-",'Basis-Tabelle-Samen'!K310,"-",'Basis-Tabelle-Samen'!J310,"-garden-to-go-mini-latvian.jpg")),
IF($C$1="Litauisch - LT",HYPERLINK(CONCATENATE("https://www.saflax.de/0-WVK-Retail/Bilder-Pictures/SAFLAX-",'Basis-Tabelle-Samen'!K310,"-",'Basis-Tabelle-Samen'!J310,"-garden-to-go-mini-lithuanian.jpg")),
IF($C$1="Maltesisch - MT",HYPERLINK(CONCATENATE("https://www.saflax.de/0-WVK-Retail/Bilder-Pictures/SAFLAX-",'Basis-Tabelle-Samen'!K310,"-",'Basis-Tabelle-Samen'!J310,"-garden-to-go-mini-maltese.jpg")),
IF($C$1="Niederländisch - NL",HYPERLINK(CONCATENATE("https://www.saflax.de/0-WVK-Retail/Bilder-Pictures/SAFLAX-",'Basis-Tabelle-Samen'!K310,"-",'Basis-Tabelle-Samen'!J310,"-garden-to-go-mini-dutch.jpg")),
IF($C$1="Norwegisch - NO",HYPERLINK(CONCATENATE("https://www.saflax.de/0-WVK-Retail/Bilder-Pictures/SAFLAX-",'Basis-Tabelle-Samen'!K310,"-",'Basis-Tabelle-Samen'!J310,"-garden-to-go-mini-nowegian.jpg")),
IF($C$1="Polnisch - PL",HYPERLINK(CONCATENATE("https://www.saflax.de/0-WVK-Retail/Bilder-Pictures/SAFLAX-",'Basis-Tabelle-Samen'!K310,"-",'Basis-Tabelle-Samen'!J310,"-garden-to-go-mini-polish.jpg")),
IF($C$1="Portugiesisch - PT",HYPERLINK(CONCATENATE("https://www.saflax.de/0-WVK-Retail/Bilder-Pictures/SAFLAX-",'Basis-Tabelle-Samen'!K310,"-",'Basis-Tabelle-Samen'!J310,"-garden-to-go-mini-portuguese.jpg")),
IF($C$1="Rumänisch - RO",HYPERLINK(CONCATENATE("https://www.saflax.de/0-WVK-Retail/Bilder-Pictures/SAFLAX-",'Basis-Tabelle-Samen'!K310,"-",'Basis-Tabelle-Samen'!J310,"-garden-to-go-mini-romanian.jpg")),
IF($C$1="Schwedisch - SE",HYPERLINK(CONCATENATE("https://www.saflax.de/0-WVK-Retail/Bilder-Pictures/SAFLAX-",'Basis-Tabelle-Samen'!K310,"-",'Basis-Tabelle-Samen'!J310,"-garden-to-go-mini-swedish.jpg")),
IF($C$1="Slowakisch - SK",HYPERLINK(CONCATENATE("https://www.saflax.de/0-WVK-Retail/Bilder-Pictures/SAFLAX-",'Basis-Tabelle-Samen'!K310,"-",'Basis-Tabelle-Samen'!J310,"-garden-to-go-mini-slovak.jpg")),
IF($C$1="Slowenisch - SI",HYPERLINK(CONCATENATE("https://www.saflax.de/0-WVK-Retail/Bilder-Pictures/SAFLAX-",'Basis-Tabelle-Samen'!K310,"-",'Basis-Tabelle-Samen'!J310,"-garden-to-go-mini-slovenian.jpg")),
IF($C$1="Spanisch - ES",HYPERLINK(CONCATENATE("https://www.saflax.de/0-WVK-Retail/Bilder-Pictures/SAFLAX-",'Basis-Tabelle-Samen'!K310,"-",'Basis-Tabelle-Samen'!J310,"-garden-to-go-mini-spanish.jpg")),
IF($C$1="Tschechisch - CZ",HYPERLINK(CONCATENATE("https://www.saflax.de/0-WVK-Retail/Bilder-Pictures/SAFLAX-",'Basis-Tabelle-Samen'!K310,"-",'Basis-Tabelle-Samen'!J310,"-garden-to-go-mini-czech.jpg")),
IF($C$1="Türkisch - TR",HYPERLINK(CONCATENATE("https://www.saflax.de/0-WVK-Retail/Bilder-Pictures/SAFLAX-",'Basis-Tabelle-Samen'!K310,"-",'Basis-Tabelle-Samen'!J310,"-garden-to-go-mini-turkish.jpg")),
IF($C$1="Ungarisch - HU",HYPERLINK(CONCATENATE("https://www.saflax.de/0-WVK-Retail/Bilder-Pictures/SAFLAX-",'Basis-Tabelle-Samen'!K310,"-",'Basis-Tabelle-Samen'!J310,"-garden-to-go-mini-hungarian.jpg")),
" ACHTUNG")))))))))))))))))))))))))))))</f>
        <v>https://www.saflax.de/0-WVK-Retail/Bilder-Pictures/SAFLAX-75241-artemisia-annua-garden-to-go-mini-english.jpg</v>
      </c>
      <c r="AN277" s="330" t="str">
        <f>IF(I277&lt;1,"",
IF($C$1="Bulgarisch - BG",HYPERLINK(CONCATENATE("https://www.saflax.de/0-WVK-Retail/Bilder-Pictures/SAFLAX-",'Basis-Tabelle-Samen'!N310,"-",'Basis-Tabelle-Samen'!J310,"-garden-to-go-lite-bulgarian.jpg")),
IF($C$1="Dänisch - DK",HYPERLINK(CONCATENATE("https://www.saflax.de/0-WVK-Retail/Bilder-Pictures/SAFLAX-",'Basis-Tabelle-Samen'!N310,"-",'Basis-Tabelle-Samen'!J310,"-garden-to-go-lite-danish.jpg")),
IF($C$1="Deutsch - DE",HYPERLINK(CONCATENATE("https://www.saflax.de/0-WVK-Retail/Bilder-Pictures/SAFLAX-",'Basis-Tabelle-Samen'!N310,"-",'Basis-Tabelle-Samen'!J310,"-garden-to-go-lite-german.jpg")),
IF($C$1="Englisch - UK",HYPERLINK(CONCATENATE("https://www.saflax.de/0-WVK-Retail/Bilder-Pictures/SAFLAX-",'Basis-Tabelle-Samen'!N310,"-",'Basis-Tabelle-Samen'!J310,"-garden-to-go-lite-english.jpg")),
IF($C$1="Estnisch - EE",HYPERLINK(CONCATENATE("https://www.saflax.de/0-WVK-Retail/Bilder-Pictures/SAFLAX-",'Basis-Tabelle-Samen'!N310,"-",'Basis-Tabelle-Samen'!J310,"-garden-to-go-lite-estonian.jpg")),
IF($C$1="Finnisch - FI",HYPERLINK(CONCATENATE("https://www.saflax.de/0-WVK-Retail/Bilder-Pictures/SAFLAX-",'Basis-Tabelle-Samen'!N310,"-",'Basis-Tabelle-Samen'!J310,"-garden-to-go-lite-finnish.jpg")),
IF($C$1="Französisch - FR",HYPERLINK(CONCATENATE("https://www.saflax.de/0-WVK-Retail/Bilder-Pictures/SAFLAX-",'Basis-Tabelle-Samen'!N310,"-",'Basis-Tabelle-Samen'!J310,"-garden-to-go-lite-french.jpg")),
IF($C$1="Griechisch - GR",HYPERLINK(CONCATENATE("https://www.saflax.de/0-WVK-Retail/Bilder-Pictures/SAFLAX-",'Basis-Tabelle-Samen'!N310,"-",'Basis-Tabelle-Samen'!J310,"-garden-to-go-lite-greek.jpg")),
IF($C$1="Irisch - IE",HYPERLINK(CONCATENATE("https://www.saflax.de/0-WVK-Retail/Bilder-Pictures/SAFLAX-",'Basis-Tabelle-Samen'!N310,"-",'Basis-Tabelle-Samen'!J310,"-garden-to-go-lite-irish.jpg")),
IF($C$1="Isländisch - IS",HYPERLINK(CONCATENATE("https://www.saflax.de/0-WVK-Retail/Bilder-Pictures/SAFLAX-",'Basis-Tabelle-Samen'!N310,"-",'Basis-Tabelle-Samen'!J310,"-garden-to-go-lite-icelandic.jpg")),
IF($C$1="Italienisch - IT",HYPERLINK(CONCATENATE("https://www.saflax.de/0-WVK-Retail/Bilder-Pictures/SAFLAX-",'Basis-Tabelle-Samen'!N310,"-",'Basis-Tabelle-Samen'!J310,"-garden-to-go-lite-italian.jpg")),
IF($C$1="Japanisch - JP",HYPERLINK(CONCATENATE("https://www.saflax.de/0-WVK-Retail/Bilder-Pictures/SAFLAX-",'Basis-Tabelle-Samen'!N310,"-",'Basis-Tabelle-Samen'!J310,"-garden-to-go-lite-japanese.jpg")),
IF($C$1="Kroatisch - HR",HYPERLINK(CONCATENATE("https://www.saflax.de/0-WVK-Retail/Bilder-Pictures/SAFLAX-",'Basis-Tabelle-Samen'!N310,"-",'Basis-Tabelle-Samen'!J310,"-garden-to-go-lite-croatian.jpg")),
IF($C$1="Lettisch - LV",HYPERLINK(CONCATENATE("https://www.saflax.de/0-WVK-Retail/Bilder-Pictures/SAFLAX-",'Basis-Tabelle-Samen'!N310,"-",'Basis-Tabelle-Samen'!J310,"-garden-to-go-lite-latvian.jpg")),
IF($C$1="Litauisch - LT",HYPERLINK(CONCATENATE("https://www.saflax.de/0-WVK-Retail/Bilder-Pictures/SAFLAX-",'Basis-Tabelle-Samen'!N310,"-",'Basis-Tabelle-Samen'!J310,"-garden-to-go-lite-lithuanian.jpg")),
IF($C$1="Maltesisch - MT",HYPERLINK(CONCATENATE("https://www.saflax.de/0-WVK-Retail/Bilder-Pictures/SAFLAX-",'Basis-Tabelle-Samen'!N310,"-",'Basis-Tabelle-Samen'!J310,"-garden-to-go-lite-maltese.jpg")),
IF($C$1="Niederländisch - NL",HYPERLINK(CONCATENATE("https://www.saflax.de/0-WVK-Retail/Bilder-Pictures/SAFLAX-",'Basis-Tabelle-Samen'!N310,"-",'Basis-Tabelle-Samen'!J310,"-garden-to-go-lite-dutch.jpg")),
IF($C$1="Norwegisch - NO",HYPERLINK(CONCATENATE("https://www.saflax.de/0-WVK-Retail/Bilder-Pictures/SAFLAX-",'Basis-Tabelle-Samen'!N310,"-",'Basis-Tabelle-Samen'!J310,"-garden-to-go-lite-nowegian.jpg")),
IF($C$1="Polnisch - PL",HYPERLINK(CONCATENATE("https://www.saflax.de/0-WVK-Retail/Bilder-Pictures/SAFLAX-",'Basis-Tabelle-Samen'!N310,"-",'Basis-Tabelle-Samen'!J310,"-garden-to-go-lite-polish.jpg")),
IF($C$1="Portugiesisch - PT",HYPERLINK(CONCATENATE("https://www.saflax.de/0-WVK-Retail/Bilder-Pictures/SAFLAX-",'Basis-Tabelle-Samen'!N310,"-",'Basis-Tabelle-Samen'!J310,"-garden-to-go-lite-portuguese.jpg")),
IF($C$1="Rumänisch - RO",HYPERLINK(CONCATENATE("https://www.saflax.de/0-WVK-Retail/Bilder-Pictures/SAFLAX-",'Basis-Tabelle-Samen'!N310,"-",'Basis-Tabelle-Samen'!J310,"-garden-to-go-lite-romanian.jpg")),
IF($C$1="Schwedisch - SE",HYPERLINK(CONCATENATE("https://www.saflax.de/0-WVK-Retail/Bilder-Pictures/SAFLAX-",'Basis-Tabelle-Samen'!N310,"-",'Basis-Tabelle-Samen'!J310,"-garden-to-go-lite-swedish.jpg")),
IF($C$1="Slowakisch - SK",HYPERLINK(CONCATENATE("https://www.saflax.de/0-WVK-Retail/Bilder-Pictures/SAFLAX-",'Basis-Tabelle-Samen'!N310,"-",'Basis-Tabelle-Samen'!J310,"-garden-to-go-lite-slovak.jpg")),
IF($C$1="Slowenisch - SI",HYPERLINK(CONCATENATE("https://www.saflax.de/0-WVK-Retail/Bilder-Pictures/SAFLAX-",'Basis-Tabelle-Samen'!N310,"-",'Basis-Tabelle-Samen'!J310,"-garden-to-go-lite-slovenian.jpg")),
IF($C$1="Spanisch - ES",HYPERLINK(CONCATENATE("https://www.saflax.de/0-WVK-Retail/Bilder-Pictures/SAFLAX-",'Basis-Tabelle-Samen'!N310,"-",'Basis-Tabelle-Samen'!J310,"-garden-to-go-lite-spanish.jpg")),
IF($C$1="Tschechisch - CZ",HYPERLINK(CONCATENATE("https://www.saflax.de/0-WVK-Retail/Bilder-Pictures/SAFLAX-",'Basis-Tabelle-Samen'!N310,"-",'Basis-Tabelle-Samen'!J310,"-garden-to-go-lite-czech.jpg")),
IF($C$1="Türkisch - TR",HYPERLINK(CONCATENATE("https://www.saflax.de/0-WVK-Retail/Bilder-Pictures/SAFLAX-",'Basis-Tabelle-Samen'!N310,"-",'Basis-Tabelle-Samen'!J310,"-garden-to-go-lite-turkish.jpg")),
IF($C$1="Ungarisch - HU",HYPERLINK(CONCATENATE("https://www.saflax.de/0-WVK-Retail/Bilder-Pictures/SAFLAX-",'Basis-Tabelle-Samen'!N310,"-",'Basis-Tabelle-Samen'!J310,"-garden-to-go-lite-hungarian.jpg")),
" ACHTUNG")))))))))))))))))))))))))))))</f>
        <v>https://www.saflax.de/0-WVK-Retail/Bilder-Pictures/SAFLAX-85241-artemisia-annua-garden-to-go-lite-english.jpg</v>
      </c>
      <c r="AO277" s="330" t="str">
        <f>IF(J277&lt;1,"",
IF($C$1="Bulgarisch - BG",HYPERLINK(CONCATENATE("https://www.saflax.de/0-WVK-Retail/Bilder-Pictures/SAFLAX-",'Basis-Tabelle-Samen'!Q310,"-",'Basis-Tabelle-Samen'!J310,"-garden-to-go-bulgarian.jpg")),
IF($C$1="Dänisch - DK",HYPERLINK(CONCATENATE("https://www.saflax.de/0-WVK-Retail/Bilder-Pictures/SAFLAX-",'Basis-Tabelle-Samen'!Q310,"-",'Basis-Tabelle-Samen'!J310,"-garden-to-go-danish.jpg")),
IF($C$1="Deutsch - DE",HYPERLINK(CONCATENATE("https://www.saflax.de/0-WVK-Retail/Bilder-Pictures/SAFLAX-",'Basis-Tabelle-Samen'!Q310,"-",'Basis-Tabelle-Samen'!J310,"-garden-to-go-german.jpg")),
IF($C$1="Englisch - UK",HYPERLINK(CONCATENATE("https://www.saflax.de/0-WVK-Retail/Bilder-Pictures/SAFLAX-",'Basis-Tabelle-Samen'!Q310,"-",'Basis-Tabelle-Samen'!J310,"-garden-to-go-english.jpg")),
IF($C$1="Estnisch - EE",HYPERLINK(CONCATENATE("https://www.saflax.de/0-WVK-Retail/Bilder-Pictures/SAFLAX-",'Basis-Tabelle-Samen'!Q310,"-",'Basis-Tabelle-Samen'!J310,"-garden-to-go-estonian.jpg")),
IF($C$1="Finnisch - FI",HYPERLINK(CONCATENATE("https://www.saflax.de/0-WVK-Retail/Bilder-Pictures/SAFLAX-",'Basis-Tabelle-Samen'!Q310,"-",'Basis-Tabelle-Samen'!J310,"-garden-to-go-finnish.jpg")),
IF($C$1="Französisch - FR",HYPERLINK(CONCATENATE("https://www.saflax.de/0-WVK-Retail/Bilder-Pictures/SAFLAX-",'Basis-Tabelle-Samen'!Q310,"-",'Basis-Tabelle-Samen'!J310,"-garden-to-go-french.jpg")),
IF($C$1="Griechisch - GR",HYPERLINK(CONCATENATE("https://www.saflax.de/0-WVK-Retail/Bilder-Pictures/SAFLAX-",'Basis-Tabelle-Samen'!Q310,"-",'Basis-Tabelle-Samen'!J310,"-garden-to-go-greek.jpg")),
IF($C$1="Irisch - IE",HYPERLINK(CONCATENATE("https://www.saflax.de/0-WVK-Retail/Bilder-Pictures/SAFLAX-",'Basis-Tabelle-Samen'!Q310,"-",'Basis-Tabelle-Samen'!J310,"-garden-to-go-irish.jpg")),
IF($C$1="Isländisch - IS",HYPERLINK(CONCATENATE("https://www.saflax.de/0-WVK-Retail/Bilder-Pictures/SAFLAX-",'Basis-Tabelle-Samen'!Q310,"-",'Basis-Tabelle-Samen'!J310,"-garden-to-go-icelandic.jpg")),
IF($C$1="Italienisch - IT",HYPERLINK(CONCATENATE("https://www.saflax.de/0-WVK-Retail/Bilder-Pictures/SAFLAX-",'Basis-Tabelle-Samen'!Q310,"-",'Basis-Tabelle-Samen'!J310,"-garden-to-go-italian.jpg")),
IF($C$1="Japanisch - JP",HYPERLINK(CONCATENATE("https://www.saflax.de/0-WVK-Retail/Bilder-Pictures/SAFLAX-",'Basis-Tabelle-Samen'!Q310,"-",'Basis-Tabelle-Samen'!J310,"-garden-to-go-japanese.jpg")),
IF($C$1="Kroatisch - HR",HYPERLINK(CONCATENATE("https://www.saflax.de/0-WVK-Retail/Bilder-Pictures/SAFLAX-",'Basis-Tabelle-Samen'!Q310,"-",'Basis-Tabelle-Samen'!J310,"-garden-to-go-croatian.jpg")),
IF($C$1="Lettisch - LV",HYPERLINK(CONCATENATE("https://www.saflax.de/0-WVK-Retail/Bilder-Pictures/SAFLAX-",'Basis-Tabelle-Samen'!Q310,"-",'Basis-Tabelle-Samen'!J310,"-garden-to-go-latvian.jpg")),
IF($C$1="Litauisch - LT",HYPERLINK(CONCATENATE("https://www.saflax.de/0-WVK-Retail/Bilder-Pictures/SAFLAX-",'Basis-Tabelle-Samen'!Q310,"-",'Basis-Tabelle-Samen'!J310,"-garden-to-go-lithuanian.jpg")),
IF($C$1="Maltesisch - MT",HYPERLINK(CONCATENATE("https://www.saflax.de/0-WVK-Retail/Bilder-Pictures/SAFLAX-",'Basis-Tabelle-Samen'!Q310,"-",'Basis-Tabelle-Samen'!J310,"-garden-to-go-maltese.jpg")),
IF($C$1="Niederländisch - NL",HYPERLINK(CONCATENATE("https://www.saflax.de/0-WVK-Retail/Bilder-Pictures/SAFLAX-",'Basis-Tabelle-Samen'!Q310,"-",'Basis-Tabelle-Samen'!J310,"-garden-to-go-dutch.jpg")),
IF($C$1="Norwegisch - NO",HYPERLINK(CONCATENATE("https://www.saflax.de/0-WVK-Retail/Bilder-Pictures/SAFLAX-",'Basis-Tabelle-Samen'!Q310,"-",'Basis-Tabelle-Samen'!J310,"-garden-to-go-nowegian.jpg")),
IF($C$1="Polnisch - PL",HYPERLINK(CONCATENATE("https://www.saflax.de/0-WVK-Retail/Bilder-Pictures/SAFLAX-",'Basis-Tabelle-Samen'!Q310,"-",'Basis-Tabelle-Samen'!J310,"-garden-to-go-polish.jpg")),
IF($C$1="Portugiesisch - PT",HYPERLINK(CONCATENATE("https://www.saflax.de/0-WVK-Retail/Bilder-Pictures/SAFLAX-",'Basis-Tabelle-Samen'!Q310,"-",'Basis-Tabelle-Samen'!J310,"-garden-to-go-portuguese.jpg")),
IF($C$1="Rumänisch - RO",HYPERLINK(CONCATENATE("https://www.saflax.de/0-WVK-Retail/Bilder-Pictures/SAFLAX-",'Basis-Tabelle-Samen'!Q310,"-",'Basis-Tabelle-Samen'!J310,"-garden-to-go-romanian.jpg")),
IF($C$1="Schwedisch - SE",HYPERLINK(CONCATENATE("https://www.saflax.de/0-WVK-Retail/Bilder-Pictures/SAFLAX-",'Basis-Tabelle-Samen'!Q310,"-",'Basis-Tabelle-Samen'!J310,"-garden-to-go-swedish.jpg")),
IF($C$1="Slowakisch - SK",HYPERLINK(CONCATENATE("https://www.saflax.de/0-WVK-Retail/Bilder-Pictures/SAFLAX-",'Basis-Tabelle-Samen'!Q310,"-",'Basis-Tabelle-Samen'!J310,"-garden-to-go-slovak.jpg")),
IF($C$1="Slowenisch - SI",HYPERLINK(CONCATENATE("https://www.saflax.de/0-WVK-Retail/Bilder-Pictures/SAFLAX-",'Basis-Tabelle-Samen'!Q310,"-",'Basis-Tabelle-Samen'!J310,"-garden-to-go-slovenian.jpg")),
IF($C$1="Spanisch - ES",HYPERLINK(CONCATENATE("https://www.saflax.de/0-WVK-Retail/Bilder-Pictures/SAFLAX-",'Basis-Tabelle-Samen'!Q310,"-",'Basis-Tabelle-Samen'!J310,"-garden-to-go-spanish.jpg")),
IF($C$1="Tschechisch - CZ",HYPERLINK(CONCATENATE("https://www.saflax.de/0-WVK-Retail/Bilder-Pictures/SAFLAX-",'Basis-Tabelle-Samen'!Q310,"-",'Basis-Tabelle-Samen'!J310,"-garden-to-go-czech.jpg")),
IF($C$1="Türkisch - TR",HYPERLINK(CONCATENATE("https://www.saflax.de/0-WVK-Retail/Bilder-Pictures/SAFLAX-",'Basis-Tabelle-Samen'!Q310,"-",'Basis-Tabelle-Samen'!J310,"-garden-to-go-turkish.jpg")),
IF($C$1="Ungarisch - HU",HYPERLINK(CONCATENATE("https://www.saflax.de/0-WVK-Retail/Bilder-Pictures/SAFLAX-",'Basis-Tabelle-Samen'!Q310,"-",'Basis-Tabelle-Samen'!J310,"-garden-to-go-hungarian.jpg")),
" ACHTUNG")))))))))))))))))))))))))))))</f>
        <v>https://www.saflax.de/0-WVK-Retail/Bilder-Pictures/SAFLAX-55241-artemisia-annua-garden-to-go-english.jpg</v>
      </c>
      <c r="AP277" s="330" t="str">
        <f>IF(K277&lt;1,"",
IF($C$1="Bulgarisch - BG",HYPERLINK(CONCATENATE("https://www.saflax.de/0-WVK-Retail/Bilder-Pictures/SAFLAX-",'Basis-Tabelle-Samen'!T310,"-",'Basis-Tabelle-Samen'!J310,"-cultivation-set-bulgarian.jpg")),
IF($C$1="Dänisch - DK",HYPERLINK(CONCATENATE("https://www.saflax.de/0-WVK-Retail/Bilder-Pictures/SAFLAX-",'Basis-Tabelle-Samen'!T310,"-",'Basis-Tabelle-Samen'!J310,"-cultivation-set-danish.jpg")),
IF($C$1="Deutsch - DE",HYPERLINK(CONCATENATE("https://www.saflax.de/0-WVK-Retail/Bilder-Pictures/SAFLAX-",'Basis-Tabelle-Samen'!T310,"-",'Basis-Tabelle-Samen'!J310,"-cultivation-set-german.jpg")),
IF($C$1="Englisch - UK",HYPERLINK(CONCATENATE("https://www.saflax.de/0-WVK-Retail/Bilder-Pictures/SAFLAX-",'Basis-Tabelle-Samen'!T310,"-",'Basis-Tabelle-Samen'!J310,"-cultivation-set-english.jpg")),
IF($C$1="Estnisch - EE",HYPERLINK(CONCATENATE("https://www.saflax.de/0-WVK-Retail/Bilder-Pictures/SAFLAX-",'Basis-Tabelle-Samen'!T310,"-",'Basis-Tabelle-Samen'!J310,"-cultivation-set-estonian.jpg")),
IF($C$1="Finnisch - FI",HYPERLINK(CONCATENATE("https://www.saflax.de/0-WVK-Retail/Bilder-Pictures/SAFLAX-",'Basis-Tabelle-Samen'!T310,"-",'Basis-Tabelle-Samen'!J310,"-cultivation-set-finnish.jpg")),
IF($C$1="Französisch - FR",HYPERLINK(CONCATENATE("https://www.saflax.de/0-WVK-Retail/Bilder-Pictures/SAFLAX-",'Basis-Tabelle-Samen'!T310,"-",'Basis-Tabelle-Samen'!J310,"-cultivation-set-french.jpg")),
IF($C$1="Griechisch - GR",HYPERLINK(CONCATENATE("https://www.saflax.de/0-WVK-Retail/Bilder-Pictures/SAFLAX-",'Basis-Tabelle-Samen'!T310,"-",'Basis-Tabelle-Samen'!J310,"-cultivation-set-greek.jpg")),
IF($C$1="Irisch - IE",HYPERLINK(CONCATENATE("https://www.saflax.de/0-WVK-Retail/Bilder-Pictures/SAFLAX-",'Basis-Tabelle-Samen'!T310,"-",'Basis-Tabelle-Samen'!J310,"-cultivation-set-irish.jpg")),
IF($C$1="Isländisch - IS",HYPERLINK(CONCATENATE("https://www.saflax.de/0-WVK-Retail/Bilder-Pictures/SAFLAX-",'Basis-Tabelle-Samen'!T310,"-",'Basis-Tabelle-Samen'!J310,"-cultivation-set-icelandic.jpg")),
IF($C$1="Italienisch - IT",HYPERLINK(CONCATENATE("https://www.saflax.de/0-WVK-Retail/Bilder-Pictures/SAFLAX-",'Basis-Tabelle-Samen'!T310,"-",'Basis-Tabelle-Samen'!J310,"-cultivation-set-italian.jpg")),
IF($C$1="Japanisch - JP",HYPERLINK(CONCATENATE("https://www.saflax.de/0-WVK-Retail/Bilder-Pictures/SAFLAX-",'Basis-Tabelle-Samen'!T310,"-",'Basis-Tabelle-Samen'!J310,"-cultivation-set-japanese.jpg")),
IF($C$1="Kroatisch - HR",HYPERLINK(CONCATENATE("https://www.saflax.de/0-WVK-Retail/Bilder-Pictures/SAFLAX-",'Basis-Tabelle-Samen'!T310,"-",'Basis-Tabelle-Samen'!J310,"-cultivation-set-croatian.jpg")),
IF($C$1="Lettisch - LV",HYPERLINK(CONCATENATE("https://www.saflax.de/0-WVK-Retail/Bilder-Pictures/SAFLAX-",'Basis-Tabelle-Samen'!T310,"-",'Basis-Tabelle-Samen'!J310,"-cultivation-set-latvian.jpg")),
IF($C$1="Litauisch - LT",HYPERLINK(CONCATENATE("https://www.saflax.de/0-WVK-Retail/Bilder-Pictures/SAFLAX-",'Basis-Tabelle-Samen'!T310,"-",'Basis-Tabelle-Samen'!J310,"-cultivation-set-lithuanian.jpg")),
IF($C$1="Maltesisch - MT",HYPERLINK(CONCATENATE("https://www.saflax.de/0-WVK-Retail/Bilder-Pictures/SAFLAX-",'Basis-Tabelle-Samen'!T310,"-",'Basis-Tabelle-Samen'!J310,"-cultivation-set-maltese.jpg")),
IF($C$1="Niederländisch - NL",HYPERLINK(CONCATENATE("https://www.saflax.de/0-WVK-Retail/Bilder-Pictures/SAFLAX-",'Basis-Tabelle-Samen'!T310,"-",'Basis-Tabelle-Samen'!J310,"-cultivation-set-dutch.jpg")),
IF($C$1="Norwegisch - NO",HYPERLINK(CONCATENATE("https://www.saflax.de/0-WVK-Retail/Bilder-Pictures/SAFLAX-",'Basis-Tabelle-Samen'!T310,"-",'Basis-Tabelle-Samen'!J310,"-cultivation-set-nowegian.jpg")),
IF($C$1="Polnisch - PL",HYPERLINK(CONCATENATE("https://www.saflax.de/0-WVK-Retail/Bilder-Pictures/SAFLAX-",'Basis-Tabelle-Samen'!T310,"-",'Basis-Tabelle-Samen'!J310,"-cultivation-set-polish.jpg")),
IF($C$1="Portugiesisch - PT",HYPERLINK(CONCATENATE("https://www.saflax.de/0-WVK-Retail/Bilder-Pictures/SAFLAX-",'Basis-Tabelle-Samen'!T310,"-",'Basis-Tabelle-Samen'!J310,"-cultivation-set-portuguese.jpg")),
IF($C$1="Rumänisch - RO",HYPERLINK(CONCATENATE("https://www.saflax.de/0-WVK-Retail/Bilder-Pictures/SAFLAX-",'Basis-Tabelle-Samen'!T310,"-",'Basis-Tabelle-Samen'!J310,"-cultivation-set-romanian.jpg")),
IF($C$1="Schwedisch - SE",HYPERLINK(CONCATENATE("https://www.saflax.de/0-WVK-Retail/Bilder-Pictures/SAFLAX-",'Basis-Tabelle-Samen'!T310,"-",'Basis-Tabelle-Samen'!J310,"-cultivation-set-swedish.jpg")),
IF($C$1="Slowakisch - SK",HYPERLINK(CONCATENATE("https://www.saflax.de/0-WVK-Retail/Bilder-Pictures/SAFLAX-",'Basis-Tabelle-Samen'!T310,"-",'Basis-Tabelle-Samen'!J310,"-cultivation-set-slovak.jpg")),
IF($C$1="Slowenisch - SI",HYPERLINK(CONCATENATE("https://www.saflax.de/0-WVK-Retail/Bilder-Pictures/SAFLAX-",'Basis-Tabelle-Samen'!T310,"-",'Basis-Tabelle-Samen'!J310,"-cultivation-set-slovenian.jpg")),
IF($C$1="Spanisch - ES",HYPERLINK(CONCATENATE("https://www.saflax.de/0-WVK-Retail/Bilder-Pictures/SAFLAX-",'Basis-Tabelle-Samen'!T310,"-",'Basis-Tabelle-Samen'!J310,"-cultivation-set-spanish.jpg")),
IF($C$1="Tschechisch - CZ",HYPERLINK(CONCATENATE("https://www.saflax.de/0-WVK-Retail/Bilder-Pictures/SAFLAX-",'Basis-Tabelle-Samen'!T310,"-",'Basis-Tabelle-Samen'!J310,"-cultivation-set-czech.jpg")),
IF($C$1="Türkisch - TR",HYPERLINK(CONCATENATE("https://www.saflax.de/0-WVK-Retail/Bilder-Pictures/SAFLAX-",'Basis-Tabelle-Samen'!T310,"-",'Basis-Tabelle-Samen'!J310,"-cultivation-set-turkish.jpg")),
IF($C$1="Ungarisch - HU",HYPERLINK(CONCATENATE("https://www.saflax.de/0-WVK-Retail/Bilder-Pictures/SAFLAX-",'Basis-Tabelle-Samen'!T310,"-",'Basis-Tabelle-Samen'!J310,"-cultivation-set-hungarian.jpg")),
" ACHTUNG")))))))))))))))))))))))))))))</f>
        <v>https://www.saflax.de/0-WVK-Retail/Bilder-Pictures/SAFLAX-35241-artemisia-annua-cultivation-set-english.jpg</v>
      </c>
      <c r="AQ277" s="330" t="str">
        <f>IF(L277&lt;1,"",
IF($C$1="Bulgarisch - BG",HYPERLINK(CONCATENATE("https://www.saflax.de/0-WVK-Retail/Bilder-Pictures/SAFLAX-",'Basis-Tabelle-Samen'!W310,"-",'Basis-Tabelle-Samen'!J310,"-garden-in-the-bag-bulgarian.jpg")),
IF($C$1="Dänisch - DK",HYPERLINK(CONCATENATE("https://www.saflax.de/0-WVK-Retail/Bilder-Pictures/SAFLAX-",'Basis-Tabelle-Samen'!W310,"-",'Basis-Tabelle-Samen'!J310,"-garden-in-the-bag-danish.jpg")),
IF($C$1="Deutsch - DE",HYPERLINK(CONCATENATE("https://www.saflax.de/0-WVK-Retail/Bilder-Pictures/SAFLAX-",'Basis-Tabelle-Samen'!W310,"-",'Basis-Tabelle-Samen'!J310,"-garden-in-the-bag-german.jpg")),
IF($C$1="Englisch - UK",HYPERLINK(CONCATENATE("https://www.saflax.de/0-WVK-Retail/Bilder-Pictures/SAFLAX-",'Basis-Tabelle-Samen'!W310,"-",'Basis-Tabelle-Samen'!J310,"-garden-in-the-bag-english.jpg")),
IF($C$1="Estnisch - EE",HYPERLINK(CONCATENATE("https://www.saflax.de/0-WVK-Retail/Bilder-Pictures/SAFLAX-",'Basis-Tabelle-Samen'!W310,"-",'Basis-Tabelle-Samen'!J310,"-garden-in-the-bag-estonian.jpg")),
IF($C$1="Finnisch - FI",HYPERLINK(CONCATENATE("https://www.saflax.de/0-WVK-Retail/Bilder-Pictures/SAFLAX-",'Basis-Tabelle-Samen'!W310,"-",'Basis-Tabelle-Samen'!J310,"-garden-in-the-bag-finnish.jpg")),
IF($C$1="Französisch - FR",HYPERLINK(CONCATENATE("https://www.saflax.de/0-WVK-Retail/Bilder-Pictures/SAFLAX-",'Basis-Tabelle-Samen'!W310,"-",'Basis-Tabelle-Samen'!J310,"-garden-in-the-bag-french.jpg")),
IF($C$1="Griechisch - GR",HYPERLINK(CONCATENATE("https://www.saflax.de/0-WVK-Retail/Bilder-Pictures/SAFLAX-",'Basis-Tabelle-Samen'!W310,"-",'Basis-Tabelle-Samen'!J310,"-garden-in-the-bag-greek.jpg")),
IF($C$1="Irisch - IE",HYPERLINK(CONCATENATE("https://www.saflax.de/0-WVK-Retail/Bilder-Pictures/SAFLAX-",'Basis-Tabelle-Samen'!W310,"-",'Basis-Tabelle-Samen'!J310,"-garden-in-the-bag-irish.jpg")),
IF($C$1="Isländisch - IS",HYPERLINK(CONCATENATE("https://www.saflax.de/0-WVK-Retail/Bilder-Pictures/SAFLAX-",'Basis-Tabelle-Samen'!W310,"-",'Basis-Tabelle-Samen'!J310,"-garden-in-the-bag-icelandic.jpg")),
IF($C$1="Italienisch - IT",HYPERLINK(CONCATENATE("https://www.saflax.de/0-WVK-Retail/Bilder-Pictures/SAFLAX-",'Basis-Tabelle-Samen'!W310,"-",'Basis-Tabelle-Samen'!J310,"-garden-in-the-bag-italian.jpg")),
IF($C$1="Japanisch - JP",HYPERLINK(CONCATENATE("https://www.saflax.de/0-WVK-Retail/Bilder-Pictures/SAFLAX-",'Basis-Tabelle-Samen'!W310,"-",'Basis-Tabelle-Samen'!J310,"-garden-in-the-bag-japanese.jpg")),
IF($C$1="Kroatisch - HR",HYPERLINK(CONCATENATE("https://www.saflax.de/0-WVK-Retail/Bilder-Pictures/SAFLAX-",'Basis-Tabelle-Samen'!W310,"-",'Basis-Tabelle-Samen'!J310,"-garden-in-the-bag-croatian.jpg")),
IF($C$1="Lettisch - LV",HYPERLINK(CONCATENATE("https://www.saflax.de/0-WVK-Retail/Bilder-Pictures/SAFLAX-",'Basis-Tabelle-Samen'!W310,"-",'Basis-Tabelle-Samen'!J310,"-garden-in-the-bag-latvian.jpg")),
IF($C$1="Litauisch - LT",HYPERLINK(CONCATENATE("https://www.saflax.de/0-WVK-Retail/Bilder-Pictures/SAFLAX-",'Basis-Tabelle-Samen'!W310,"-",'Basis-Tabelle-Samen'!J310,"-garden-in-the-bag-lithuanian.jpg")),
IF($C$1="Maltesisch - MT",HYPERLINK(CONCATENATE("https://www.saflax.de/0-WVK-Retail/Bilder-Pictures/SAFLAX-",'Basis-Tabelle-Samen'!W310,"-",'Basis-Tabelle-Samen'!J310,"-garden-in-the-bag-maltese.jpg")),
IF($C$1="Niederländisch - NL",HYPERLINK(CONCATENATE("https://www.saflax.de/0-WVK-Retail/Bilder-Pictures/SAFLAX-",'Basis-Tabelle-Samen'!W310,"-",'Basis-Tabelle-Samen'!J310,"-garden-in-the-bag-dutch.jpg")),
IF($C$1="Norwegisch - NO",HYPERLINK(CONCATENATE("https://www.saflax.de/0-WVK-Retail/Bilder-Pictures/SAFLAX-",'Basis-Tabelle-Samen'!W310,"-",'Basis-Tabelle-Samen'!J310,"-garden-in-the-bag-nowegian.jpg")),
IF($C$1="Polnisch - PL",HYPERLINK(CONCATENATE("https://www.saflax.de/0-WVK-Retail/Bilder-Pictures/SAFLAX-",'Basis-Tabelle-Samen'!W310,"-",'Basis-Tabelle-Samen'!J310,"-garden-in-the-bag-polish.jpg")),
IF($C$1="Portugiesisch - PT",HYPERLINK(CONCATENATE("https://www.saflax.de/0-WVK-Retail/Bilder-Pictures/SAFLAX-",'Basis-Tabelle-Samen'!W310,"-",'Basis-Tabelle-Samen'!J310,"-garden-in-the-bag-portuguese.jpg")),
IF($C$1="Rumänisch - RO",HYPERLINK(CONCATENATE("https://www.saflax.de/0-WVK-Retail/Bilder-Pictures/SAFLAX-",'Basis-Tabelle-Samen'!W310,"-",'Basis-Tabelle-Samen'!J310,"-garden-in-the-bag-romanian.jpg")),
IF($C$1="Schwedisch - SE",HYPERLINK(CONCATENATE("https://www.saflax.de/0-WVK-Retail/Bilder-Pictures/SAFLAX-",'Basis-Tabelle-Samen'!W310,"-",'Basis-Tabelle-Samen'!J310,"-garden-in-the-bag-swedish.jpg")),
IF($C$1="Slowakisch - SK",HYPERLINK(CONCATENATE("https://www.saflax.de/0-WVK-Retail/Bilder-Pictures/SAFLAX-",'Basis-Tabelle-Samen'!W310,"-",'Basis-Tabelle-Samen'!J310,"-garden-in-the-bag-slovak.jpg")),
IF($C$1="Slowenisch - SI",HYPERLINK(CONCATENATE("https://www.saflax.de/0-WVK-Retail/Bilder-Pictures/SAFLAX-",'Basis-Tabelle-Samen'!W310,"-",'Basis-Tabelle-Samen'!J310,"-garden-in-the-bag-slovenian.jpg")),
IF($C$1="Spanisch - ES",HYPERLINK(CONCATENATE("https://www.saflax.de/0-WVK-Retail/Bilder-Pictures/SAFLAX-",'Basis-Tabelle-Samen'!W310,"-",'Basis-Tabelle-Samen'!J310,"-garden-in-the-bag-spanish.jpg")),
IF($C$1="Tschechisch - CZ",HYPERLINK(CONCATENATE("https://www.saflax.de/0-WVK-Retail/Bilder-Pictures/SAFLAX-",'Basis-Tabelle-Samen'!W310,"-",'Basis-Tabelle-Samen'!J310,"-garden-in-the-bag-czech.jpg")),
IF($C$1="Türkisch - TR",HYPERLINK(CONCATENATE("https://www.saflax.de/0-WVK-Retail/Bilder-Pictures/SAFLAX-",'Basis-Tabelle-Samen'!W310,"-",'Basis-Tabelle-Samen'!J310,"-garden-in-the-bag-turkish.jpg")),
IF($C$1="Ungarisch - HU",HYPERLINK(CONCATENATE("https://www.saflax.de/0-WVK-Retail/Bilder-Pictures/SAFLAX-",'Basis-Tabelle-Samen'!W310,"-",'Basis-Tabelle-Samen'!J310,"-garden-in-the-bag-hungarian.jpg")),
" ACHTUNG")))))))))))))))))))))))))))))</f>
        <v>https://www.saflax.de/0-WVK-Retail/Bilder-Pictures/SAFLAX-65241-artemisia-annua-garden-in-the-bag-english.jpg</v>
      </c>
    </row>
    <row r="278" spans="1:43" ht="17.100000000000001" customHeight="1" x14ac:dyDescent="0.2">
      <c r="A278" s="318" t="str">
        <f>IF('Basis-Tabelle-Samen'!A271="","",IF($C$1="Deutsch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78" s="319" t="str">
        <f>'Basis-Tabelle-Samen'!I271</f>
        <v>Arnica montana</v>
      </c>
      <c r="C278" s="316" t="str">
        <f>IF($C$1="Bulgarisch - BG",'Basis-Tabelle-Samen'!Z271,
IF($C$1="Dänisch - DK",'Basis-Tabelle-Samen'!AA271,
IF($C$1="Deutsch - DE",'Basis-Tabelle-Samen'!AB271,
IF($C$1="Englisch - UK",'Basis-Tabelle-Samen'!AC271,
IF($C$1="Estnisch - EE",'Basis-Tabelle-Samen'!AD271,
IF($C$1="Finnisch - FI",'Basis-Tabelle-Samen'!AE271,
IF($C$1="Französisch - FR",'Basis-Tabelle-Samen'!AF271,
IF($C$1="Griechisch - GR",'Basis-Tabelle-Samen'!AG271,
IF($C$1="Irisch - IE",'Basis-Tabelle-Samen'!AH271,
IF($C$1="Isländisch - IS",'Basis-Tabelle-Samen'!AI271,
IF($C$1="Italienisch - IT",'Basis-Tabelle-Samen'!AJ271,
IF($C$1="Japanisch - JP",'Basis-Tabelle-Samen'!AK271,
IF($C$1="Kroatisch - HR",'Basis-Tabelle-Samen'!AL271,
IF($C$1="Lettisch - LV",'Basis-Tabelle-Samen'!AM271,
IF($C$1="Litauisch - LT",'Basis-Tabelle-Samen'!AN271,
IF($C$1="Maltesisch - MT",'Basis-Tabelle-Samen'!AO271,
IF($C$1="Niederländisch - NL",'Basis-Tabelle-Samen'!AP271,
IF($C$1="Norwegisch - NO",'Basis-Tabelle-Samen'!AQ271,
IF($C$1="Polnisch - PL",'Basis-Tabelle-Samen'!AR271,
IF($C$1="Portugiesisch - PT",'Basis-Tabelle-Samen'!AS271,
IF($C$1="Rumänisch - RO",'Basis-Tabelle-Samen'!AT271,
IF($C$1="Schwedisch - SE",'Basis-Tabelle-Samen'!AU271,
IF($C$1="Slowakisch - SK",'Basis-Tabelle-Samen'!AV271,
IF($C$1="Slowenisch - SI",'Basis-Tabelle-Samen'!AW271,
IF($C$1="Spanisch - ES",'Basis-Tabelle-Samen'!AX271,
IF($C$1="Tschechisch - CZ",'Basis-Tabelle-Samen'!AY271,
IF($C$1="Türkisch - TR",'Basis-Tabelle-Samen'!AZ271,
IF($C$1="Ungarisch - HU",'Basis-Tabelle-Samen'!BA271,
" ACHTUNG"))))))))))))))))))))))))))))</f>
        <v>Mountain Arnica</v>
      </c>
      <c r="D278" s="320">
        <f>'Basis-Tabelle-Samen'!F271</f>
        <v>40</v>
      </c>
      <c r="E278" s="321" t="str">
        <f>'Basis-Tabelle-Samen'!H271</f>
        <v>7 %</v>
      </c>
      <c r="F278" s="322" t="str">
        <f>IF('Basis-Tabelle-Samen'!G271="","",'Basis-Tabelle-Samen'!G271)</f>
        <v>07</v>
      </c>
      <c r="G278" s="320">
        <f>'Basis-Tabelle-Samen'!C271</f>
        <v>15202</v>
      </c>
      <c r="H278" s="323">
        <f>'Basis-Tabelle-Samen'!D271</f>
        <v>4055473152028</v>
      </c>
      <c r="I278" s="324">
        <f>'Basis-Tabelle-Samen'!E271</f>
        <v>1.85</v>
      </c>
      <c r="J278" s="325">
        <f t="shared" si="4"/>
        <v>12</v>
      </c>
      <c r="K278" s="326">
        <f>'Basis-Tabelle-Samen'!K271</f>
        <v>75202</v>
      </c>
      <c r="L278" s="323">
        <f>'Basis-Tabelle-Samen'!L271</f>
        <v>4055473752020</v>
      </c>
      <c r="M278" s="324">
        <f>'Basis-Tabelle-Samen'!M271</f>
        <v>2.4500000000000002</v>
      </c>
      <c r="N278" s="326">
        <f>IF(K278&lt;1,"",'3'!$I$15)</f>
        <v>15</v>
      </c>
      <c r="O278" s="327">
        <f>IF(K278&lt;1,"",'3'!$J$11)</f>
        <v>90</v>
      </c>
      <c r="P278" s="326">
        <f>'Basis-Tabelle-Samen'!N271</f>
        <v>85202</v>
      </c>
      <c r="Q278" s="323">
        <f>'Basis-Tabelle-Samen'!O271</f>
        <v>4055473852027</v>
      </c>
      <c r="R278" s="328">
        <f>'Basis-Tabelle-Samen'!P271</f>
        <v>3.75</v>
      </c>
      <c r="S278" s="326">
        <f>IF(R278&lt;1,"",'3'!$M$15)</f>
        <v>18</v>
      </c>
      <c r="T278" s="327">
        <f>IF(R278&lt;1,"",'3'!$N$11)</f>
        <v>72</v>
      </c>
      <c r="U278" s="326">
        <f>'Basis-Tabelle-Samen'!Q271</f>
        <v>55202</v>
      </c>
      <c r="V278" s="323">
        <f>'Basis-Tabelle-Samen'!R271</f>
        <v>4055473552026</v>
      </c>
      <c r="W278" s="324">
        <f>'Basis-Tabelle-Samen'!S271</f>
        <v>4.95</v>
      </c>
      <c r="X278" s="326">
        <f>IF(U278&lt;1,"",'3'!$Q$15)</f>
        <v>6</v>
      </c>
      <c r="Y278" s="327">
        <f>IF(U278&lt;1,"",'3'!$R$11)</f>
        <v>24</v>
      </c>
      <c r="Z278" s="326">
        <f>'Basis-Tabelle-Samen'!T271</f>
        <v>35202</v>
      </c>
      <c r="AA278" s="323">
        <f>'Basis-Tabelle-Samen'!U271</f>
        <v>4055473352022</v>
      </c>
      <c r="AB278" s="324">
        <f>'Basis-Tabelle-Samen'!V271</f>
        <v>6.75</v>
      </c>
      <c r="AC278" s="326">
        <f>IF(Z278&lt;1,"",'3'!$U$15)</f>
        <v>6</v>
      </c>
      <c r="AD278" s="327">
        <f>IF(Z278&lt;1,"",'3'!$V$11)</f>
        <v>24</v>
      </c>
      <c r="AE278" s="326">
        <f>'Basis-Tabelle-Samen'!W271</f>
        <v>65202</v>
      </c>
      <c r="AF278" s="323">
        <f>'Basis-Tabelle-Samen'!X271</f>
        <v>4055473652023</v>
      </c>
      <c r="AG278" s="324">
        <f>'Basis-Tabelle-Samen'!Y271</f>
        <v>2.95</v>
      </c>
      <c r="AH278" s="326">
        <f>IF(AE278&lt;1,"",'3'!$Y$15)</f>
        <v>8</v>
      </c>
      <c r="AI278" s="327">
        <f>IF(AE278&lt;1,"",'3'!$Z$11)</f>
        <v>64</v>
      </c>
      <c r="AJ278" s="315"/>
      <c r="AK278" s="316" t="str">
        <f>IF(G278&lt;1,"",
IF($C$1="Bulgarisch - BG",HYPERLINK(CONCATENATE("https://www.saflax.de/0-WVK-Retail/Bilder-Pictures/SAFLAX-",'Basis-Tabelle-Samen'!C271,"-",'Basis-Tabelle-Samen'!J271,"-seed-package-front-cr-bulgarian.jpg")),
IF($C$1="Dänisch - DK",HYPERLINK(CONCATENATE("https://www.saflax.de/0-WVK-Retail/Bilder-Pictures/SAFLAX-",'Basis-Tabelle-Samen'!C271,"-",'Basis-Tabelle-Samen'!J271,"-seed-package-front-cr-danish.jpg")),
IF($C$1="Deutsch - DE",HYPERLINK(CONCATENATE("https://www.saflax.de/0-WVK-Retail/Bilder-Pictures/SAFLAX-",'Basis-Tabelle-Samen'!C271,"-",'Basis-Tabelle-Samen'!J271,"-seed-package-front-cr-german.jpg")),
IF($C$1="Englisch - UK",HYPERLINK(CONCATENATE("https://www.saflax.de/0-WVK-Retail/Bilder-Pictures/SAFLAX-",'Basis-Tabelle-Samen'!C271,"-",'Basis-Tabelle-Samen'!J271,"-seed-package-front-cr-english.jpg")),
IF($C$1="Estnisch - EE",HYPERLINK(CONCATENATE("https://www.saflax.de/0-WVK-Retail/Bilder-Pictures/SAFLAX-",'Basis-Tabelle-Samen'!C271,"-",'Basis-Tabelle-Samen'!J271,"-seed-package-front-cr-estonian.jpg")),
IF($C$1="Finnisch - FI",HYPERLINK(CONCATENATE("https://www.saflax.de/0-WVK-Retail/Bilder-Pictures/SAFLAX-",'Basis-Tabelle-Samen'!C271,"-",'Basis-Tabelle-Samen'!J271,"-seed-package-front-cr-finnish.jpg")),
IF($C$1="Französisch - FR",HYPERLINK(CONCATENATE("https://www.saflax.de/0-WVK-Retail/Bilder-Pictures/SAFLAX-",'Basis-Tabelle-Samen'!C271,"-",'Basis-Tabelle-Samen'!J271,"-seed-package-front-cr-french.jpg")),
IF($C$1="Griechisch - GR",HYPERLINK(CONCATENATE("https://www.saflax.de/0-WVK-Retail/Bilder-Pictures/SAFLAX-",'Basis-Tabelle-Samen'!C271,"-",'Basis-Tabelle-Samen'!J271,"-seed-package-front-cr-greek.jpg")),
IF($C$1="Irisch - IE",HYPERLINK(CONCATENATE("https://www.saflax.de/0-WVK-Retail/Bilder-Pictures/SAFLAX-",'Basis-Tabelle-Samen'!C271,"-",'Basis-Tabelle-Samen'!J271,"-seed-package-front-cr-irish.jpg")),
IF($C$1="Isländisch - IS",HYPERLINK(CONCATENATE("https://www.saflax.de/0-WVK-Retail/Bilder-Pictures/SAFLAX-",'Basis-Tabelle-Samen'!C271,"-",'Basis-Tabelle-Samen'!J271,"-seed-package-front-cr-icelandic.jpg")),
IF($C$1="Italienisch - IT",HYPERLINK(CONCATENATE("https://www.saflax.de/0-WVK-Retail/Bilder-Pictures/SAFLAX-",'Basis-Tabelle-Samen'!C271,"-",'Basis-Tabelle-Samen'!J271,"-seed-package-front-cr-italian.jpg")),
IF($C$1="Japanisch - JP",HYPERLINK(CONCATENATE("https://www.saflax.de/0-WVK-Retail/Bilder-Pictures/SAFLAX-",'Basis-Tabelle-Samen'!C271,"-",'Basis-Tabelle-Samen'!J271,"-seed-package-front-cr-japanese.jpg")),
IF($C$1="Kroatisch - HR",HYPERLINK(CONCATENATE("https://www.saflax.de/0-WVK-Retail/Bilder-Pictures/SAFLAX-",'Basis-Tabelle-Samen'!C271,"-",'Basis-Tabelle-Samen'!J271,"-seed-package-front-cr-croatian.jpg")),
IF($C$1="Lettisch - LV",HYPERLINK(CONCATENATE("https://www.saflax.de/0-WVK-Retail/Bilder-Pictures/SAFLAX-",'Basis-Tabelle-Samen'!C271,"-",'Basis-Tabelle-Samen'!J271,"-seed-package-front-cr-latvian.jpg")),
IF($C$1="Litauisch - LT",HYPERLINK(CONCATENATE("https://www.saflax.de/0-WVK-Retail/Bilder-Pictures/SAFLAX-",'Basis-Tabelle-Samen'!C271,"-",'Basis-Tabelle-Samen'!J271,"-seed-package-front-cr-lithuanian.jpg")),
IF($C$1="Maltesisch - MT",HYPERLINK(CONCATENATE("https://www.saflax.de/0-WVK-Retail/Bilder-Pictures/SAFLAX-",'Basis-Tabelle-Samen'!C271,"-",'Basis-Tabelle-Samen'!J271,"-seed-package-front-cr-maltese.jpg")),
IF($C$1="Niederländisch - NL",HYPERLINK(CONCATENATE("https://www.saflax.de/0-WVK-Retail/Bilder-Pictures/SAFLAX-",'Basis-Tabelle-Samen'!C271,"-",'Basis-Tabelle-Samen'!J271,"-seed-package-front-cr-dutch.jpg")),
IF($C$1="Norwegisch - NO",HYPERLINK(CONCATENATE("https://www.saflax.de/0-WVK-Retail/Bilder-Pictures/SAFLAX-",'Basis-Tabelle-Samen'!C271,"-",'Basis-Tabelle-Samen'!J271,"-seed-package-front-cr-nowegian.jpg")),
IF($C$1="Polnisch - PL",HYPERLINK(CONCATENATE("https://www.saflax.de/0-WVK-Retail/Bilder-Pictures/SAFLAX-",'Basis-Tabelle-Samen'!C271,"-",'Basis-Tabelle-Samen'!J271,"-seed-package-front-cr-polish.jpg")),
IF($C$1="Portugiesisch - PT",HYPERLINK(CONCATENATE("https://www.saflax.de/0-WVK-Retail/Bilder-Pictures/SAFLAX-",'Basis-Tabelle-Samen'!C271,"-",'Basis-Tabelle-Samen'!J271,"-seed-package-front-cr-portuguese.jpg")),
IF($C$1="Rumänisch - RO",HYPERLINK(CONCATENATE("https://www.saflax.de/0-WVK-Retail/Bilder-Pictures/SAFLAX-",'Basis-Tabelle-Samen'!C271,"-",'Basis-Tabelle-Samen'!J271,"-seed-package-front-cr-romanian.jpg")),
IF($C$1="Schwedisch - SE",HYPERLINK(CONCATENATE("https://www.saflax.de/0-WVK-Retail/Bilder-Pictures/SAFLAX-",'Basis-Tabelle-Samen'!C271,"-",'Basis-Tabelle-Samen'!J271,"-seed-package-front-cr-swedish.jpg")),
IF($C$1="Slowakisch - SK",HYPERLINK(CONCATENATE("https://www.saflax.de/0-WVK-Retail/Bilder-Pictures/SAFLAX-",'Basis-Tabelle-Samen'!C271,"-",'Basis-Tabelle-Samen'!J271,"-seed-package-front-cr-slovak.jpg")),
IF($C$1="Slowenisch - SI",HYPERLINK(CONCATENATE("https://www.saflax.de/0-WVK-Retail/Bilder-Pictures/SAFLAX-",'Basis-Tabelle-Samen'!C271,"-",'Basis-Tabelle-Samen'!J271,"-seed-package-front-cr-slovenian.jpg")),
IF($C$1="Spanisch - ES",HYPERLINK(CONCATENATE("https://www.saflax.de/0-WVK-Retail/Bilder-Pictures/SAFLAX-",'Basis-Tabelle-Samen'!C271,"-",'Basis-Tabelle-Samen'!J271,"-seed-package-front-cr-spanish.jpg")),
IF($C$1="Tschechisch - CZ",HYPERLINK(CONCATENATE("https://www.saflax.de/0-WVK-Retail/Bilder-Pictures/SAFLAX-",'Basis-Tabelle-Samen'!C271,"-",'Basis-Tabelle-Samen'!J271,"-seed-package-front-cr-czech.jpg")),
IF($C$1="Türkisch - TR",HYPERLINK(CONCATENATE("https://www.saflax.de/0-WVK-Retail/Bilder-Pictures/SAFLAX-",'Basis-Tabelle-Samen'!C271,"-",'Basis-Tabelle-Samen'!J271,"-seed-package-front-cr-turkish.jpg")),
IF($C$1="Ungarisch - HU",HYPERLINK(CONCATENATE("https://www.saflax.de/0-WVK-Retail/Bilder-Pictures/SAFLAX-",'Basis-Tabelle-Samen'!C271,"-",'Basis-Tabelle-Samen'!J271,"-seed-package-front-cr-hungarian.jpg")),
" ACHTUNG")))))))))))))))))))))))))))))</f>
        <v>https://www.saflax.de/0-WVK-Retail/Bilder-Pictures/SAFLAX-15202-arnica-montana-seed-package-front-cr-english.jpg</v>
      </c>
      <c r="AL278" s="330" t="str">
        <f>IF(G278&lt;1,"",
IF($C$1="Bulgarisch - BG",HYPERLINK(CONCATENATE("https://www.saflax.de/0-WVK-Retail/Bilder-Pictures/SAFLAX-",'Basis-Tabelle-Samen'!C271,"-",'Basis-Tabelle-Samen'!J271,"-seed-package-back-cr-bulgarian.jpg")),
IF($C$1="Dänisch - DK",HYPERLINK(CONCATENATE("https://www.saflax.de/0-WVK-Retail/Bilder-Pictures/SAFLAX-",'Basis-Tabelle-Samen'!C271,"-",'Basis-Tabelle-Samen'!J271,"-seed-package-back-cr-danish.jpg")),
IF($C$1="Deutsch - DE",HYPERLINK(CONCATENATE("https://www.saflax.de/0-WVK-Retail/Bilder-Pictures/SAFLAX-",'Basis-Tabelle-Samen'!C271,"-",'Basis-Tabelle-Samen'!J271,"-seed-package-back-cr-german.jpg")),
IF($C$1="Englisch - UK",HYPERLINK(CONCATENATE("https://www.saflax.de/0-WVK-Retail/Bilder-Pictures/SAFLAX-",'Basis-Tabelle-Samen'!C271,"-",'Basis-Tabelle-Samen'!J271,"-seed-package-back-cr-english.jpg")),
IF($C$1="Estnisch - EE",HYPERLINK(CONCATENATE("https://www.saflax.de/0-WVK-Retail/Bilder-Pictures/SAFLAX-",'Basis-Tabelle-Samen'!C271,"-",'Basis-Tabelle-Samen'!J271,"-seed-package-back-cr-estonian.jpg")),
IF($C$1="Finnisch - FI",HYPERLINK(CONCATENATE("https://www.saflax.de/0-WVK-Retail/Bilder-Pictures/SAFLAX-",'Basis-Tabelle-Samen'!C271,"-",'Basis-Tabelle-Samen'!J271,"-seed-package-back-cr-finnish.jpg")),
IF($C$1="Französisch - FR",HYPERLINK(CONCATENATE("https://www.saflax.de/0-WVK-Retail/Bilder-Pictures/SAFLAX-",'Basis-Tabelle-Samen'!C271,"-",'Basis-Tabelle-Samen'!J271,"-seed-package-back-cr-french.jpg")),
IF($C$1="Griechisch - GR",HYPERLINK(CONCATENATE("https://www.saflax.de/0-WVK-Retail/Bilder-Pictures/SAFLAX-",'Basis-Tabelle-Samen'!C271,"-",'Basis-Tabelle-Samen'!J271,"-seed-package-back-cr-greek.jpg")),
IF($C$1="Irisch - IE",HYPERLINK(CONCATENATE("https://www.saflax.de/0-WVK-Retail/Bilder-Pictures/SAFLAX-",'Basis-Tabelle-Samen'!C271,"-",'Basis-Tabelle-Samen'!J271,"-seed-package-back-cr-irish.jpg")),
IF($C$1="Isländisch - IS",HYPERLINK(CONCATENATE("https://www.saflax.de/0-WVK-Retail/Bilder-Pictures/SAFLAX-",'Basis-Tabelle-Samen'!C271,"-",'Basis-Tabelle-Samen'!J271,"-seed-package-back-cr-icelandic.jpg")),
IF($C$1="Italienisch - IT",HYPERLINK(CONCATENATE("https://www.saflax.de/0-WVK-Retail/Bilder-Pictures/SAFLAX-",'Basis-Tabelle-Samen'!C271,"-",'Basis-Tabelle-Samen'!J271,"-seed-package-back-cr-italian.jpg")),
IF($C$1="Japanisch - JP",HYPERLINK(CONCATENATE("https://www.saflax.de/0-WVK-Retail/Bilder-Pictures/SAFLAX-",'Basis-Tabelle-Samen'!C271,"-",'Basis-Tabelle-Samen'!J271,"-seed-package-back-cr-japanese.jpg")),
IF($C$1="Kroatisch - HR",HYPERLINK(CONCATENATE("https://www.saflax.de/0-WVK-Retail/Bilder-Pictures/SAFLAX-",'Basis-Tabelle-Samen'!C271,"-",'Basis-Tabelle-Samen'!J271,"-seed-package-back-cr-croatian.jpg")),
IF($C$1="Lettisch - LV",HYPERLINK(CONCATENATE("https://www.saflax.de/0-WVK-Retail/Bilder-Pictures/SAFLAX-",'Basis-Tabelle-Samen'!C271,"-",'Basis-Tabelle-Samen'!J271,"-seed-package-back-cr-latvian.jpg")),
IF($C$1="Litauisch - LT",HYPERLINK(CONCATENATE("https://www.saflax.de/0-WVK-Retail/Bilder-Pictures/SAFLAX-",'Basis-Tabelle-Samen'!C271,"-",'Basis-Tabelle-Samen'!J271,"-seed-package-back-cr-lithuanian.jpg")),
IF($C$1="Maltesisch - MT",HYPERLINK(CONCATENATE("https://www.saflax.de/0-WVK-Retail/Bilder-Pictures/SAFLAX-",'Basis-Tabelle-Samen'!C271,"-",'Basis-Tabelle-Samen'!J271,"-seed-package-back-cr-maltese.jpg")),
IF($C$1="Niederländisch - NL",HYPERLINK(CONCATENATE("https://www.saflax.de/0-WVK-Retail/Bilder-Pictures/SAFLAX-",'Basis-Tabelle-Samen'!C271,"-",'Basis-Tabelle-Samen'!J271,"-seed-package-back-cr-dutch.jpg")),
IF($C$1="Norwegisch - NO",HYPERLINK(CONCATENATE("https://www.saflax.de/0-WVK-Retail/Bilder-Pictures/SAFLAX-",'Basis-Tabelle-Samen'!C271,"-",'Basis-Tabelle-Samen'!J271,"-seed-package-back-cr-nowegian.jpg")),
IF($C$1="Polnisch - PL",HYPERLINK(CONCATENATE("https://www.saflax.de/0-WVK-Retail/Bilder-Pictures/SAFLAX-",'Basis-Tabelle-Samen'!C271,"-",'Basis-Tabelle-Samen'!J271,"-seed-package-back-cr-polish.jpg")),
IF($C$1="Portugiesisch - PT",HYPERLINK(CONCATENATE("https://www.saflax.de/0-WVK-Retail/Bilder-Pictures/SAFLAX-",'Basis-Tabelle-Samen'!C271,"-",'Basis-Tabelle-Samen'!J271,"-seed-package-back-cr-portuguese.jpg")),
IF($C$1="Rumänisch - RO",HYPERLINK(CONCATENATE("https://www.saflax.de/0-WVK-Retail/Bilder-Pictures/SAFLAX-",'Basis-Tabelle-Samen'!C271,"-",'Basis-Tabelle-Samen'!J271,"-seed-package-back-cr-romanian.jpg")),
IF($C$1="Schwedisch - SE",HYPERLINK(CONCATENATE("https://www.saflax.de/0-WVK-Retail/Bilder-Pictures/SAFLAX-",'Basis-Tabelle-Samen'!C271,"-",'Basis-Tabelle-Samen'!J271,"-seed-package-back-cr-swedish.jpg")),
IF($C$1="Slowakisch - SK",HYPERLINK(CONCATENATE("https://www.saflax.de/0-WVK-Retail/Bilder-Pictures/SAFLAX-",'Basis-Tabelle-Samen'!C271,"-",'Basis-Tabelle-Samen'!J271,"-seed-package-back-cr-slovak.jpg")),
IF($C$1="Slowenisch - SI",HYPERLINK(CONCATENATE("https://www.saflax.de/0-WVK-Retail/Bilder-Pictures/SAFLAX-",'Basis-Tabelle-Samen'!C271,"-",'Basis-Tabelle-Samen'!J271,"-seed-package-back-cr-slovenian.jpg")),
IF($C$1="Spanisch - ES",HYPERLINK(CONCATENATE("https://www.saflax.de/0-WVK-Retail/Bilder-Pictures/SAFLAX-",'Basis-Tabelle-Samen'!C271,"-",'Basis-Tabelle-Samen'!J271,"-seed-package-back-cr-spanish.jpg")),
IF($C$1="Tschechisch - CZ",HYPERLINK(CONCATENATE("https://www.saflax.de/0-WVK-Retail/Bilder-Pictures/SAFLAX-",'Basis-Tabelle-Samen'!C271,"-",'Basis-Tabelle-Samen'!J271,"-seed-package-back-cr-czech.jpg")),
IF($C$1="Türkisch - TR",HYPERLINK(CONCATENATE("https://www.saflax.de/0-WVK-Retail/Bilder-Pictures/SAFLAX-",'Basis-Tabelle-Samen'!C271,"-",'Basis-Tabelle-Samen'!J271,"-seed-package-back-cr-turkish.jpg")),
IF($C$1="Ungarisch - HU",HYPERLINK(CONCATENATE("https://www.saflax.de/0-WVK-Retail/Bilder-Pictures/SAFLAX-",'Basis-Tabelle-Samen'!C271,"-",'Basis-Tabelle-Samen'!J271,"-seed-package-back-cr-hungarian.jpg")),
" ACHTUNG")))))))))))))))))))))))))))))</f>
        <v>https://www.saflax.de/0-WVK-Retail/Bilder-Pictures/SAFLAX-15202-arnica-montana-seed-package-back-cr-english.jpg</v>
      </c>
      <c r="AM278" s="330" t="str">
        <f>IF(H278&lt;1,"",
IF($C$1="Bulgarisch - BG",HYPERLINK(CONCATENATE("https://www.saflax.de/0-WVK-Retail/Bilder-Pictures/SAFLAX-",'Basis-Tabelle-Samen'!K271,"-",'Basis-Tabelle-Samen'!J271,"-garden-to-go-mini-bulgarian.jpg")),
IF($C$1="Dänisch - DK",HYPERLINK(CONCATENATE("https://www.saflax.de/0-WVK-Retail/Bilder-Pictures/SAFLAX-",'Basis-Tabelle-Samen'!K271,"-",'Basis-Tabelle-Samen'!J271,"-garden-to-go-mini-danish.jpg")),
IF($C$1="Deutsch - DE",HYPERLINK(CONCATENATE("https://www.saflax.de/0-WVK-Retail/Bilder-Pictures/SAFLAX-",'Basis-Tabelle-Samen'!K271,"-",'Basis-Tabelle-Samen'!J271,"-garden-to-go-mini-german.jpg")),
IF($C$1="Englisch - UK",HYPERLINK(CONCATENATE("https://www.saflax.de/0-WVK-Retail/Bilder-Pictures/SAFLAX-",'Basis-Tabelle-Samen'!K271,"-",'Basis-Tabelle-Samen'!J271,"-garden-to-go-mini-english.jpg")),
IF($C$1="Estnisch - EE",HYPERLINK(CONCATENATE("https://www.saflax.de/0-WVK-Retail/Bilder-Pictures/SAFLAX-",'Basis-Tabelle-Samen'!K271,"-",'Basis-Tabelle-Samen'!J271,"-garden-to-go-mini-estonian.jpg")),
IF($C$1="Finnisch - FI",HYPERLINK(CONCATENATE("https://www.saflax.de/0-WVK-Retail/Bilder-Pictures/SAFLAX-",'Basis-Tabelle-Samen'!K271,"-",'Basis-Tabelle-Samen'!J271,"-garden-to-go-mini-finnish.jpg")),
IF($C$1="Französisch - FR",HYPERLINK(CONCATENATE("https://www.saflax.de/0-WVK-Retail/Bilder-Pictures/SAFLAX-",'Basis-Tabelle-Samen'!K271,"-",'Basis-Tabelle-Samen'!J271,"-garden-to-go-mini-french.jpg")),
IF($C$1="Griechisch - GR",HYPERLINK(CONCATENATE("https://www.saflax.de/0-WVK-Retail/Bilder-Pictures/SAFLAX-",'Basis-Tabelle-Samen'!K271,"-",'Basis-Tabelle-Samen'!J271,"-garden-to-go-mini-greek.jpg")),
IF($C$1="Irisch - IE",HYPERLINK(CONCATENATE("https://www.saflax.de/0-WVK-Retail/Bilder-Pictures/SAFLAX-",'Basis-Tabelle-Samen'!K271,"-",'Basis-Tabelle-Samen'!J271,"-garden-to-go-mini-irish.jpg")),
IF($C$1="Isländisch - IS",HYPERLINK(CONCATENATE("https://www.saflax.de/0-WVK-Retail/Bilder-Pictures/SAFLAX-",'Basis-Tabelle-Samen'!K271,"-",'Basis-Tabelle-Samen'!J271,"-garden-to-go-mini-icelandic.jpg")),
IF($C$1="Italienisch - IT",HYPERLINK(CONCATENATE("https://www.saflax.de/0-WVK-Retail/Bilder-Pictures/SAFLAX-",'Basis-Tabelle-Samen'!K271,"-",'Basis-Tabelle-Samen'!J271,"-garden-to-go-mini-italian.jpg")),
IF($C$1="Japanisch - JP",HYPERLINK(CONCATENATE("https://www.saflax.de/0-WVK-Retail/Bilder-Pictures/SAFLAX-",'Basis-Tabelle-Samen'!K271,"-",'Basis-Tabelle-Samen'!J271,"-garden-to-go-mini-japanese.jpg")),
IF($C$1="Kroatisch - HR",HYPERLINK(CONCATENATE("https://www.saflax.de/0-WVK-Retail/Bilder-Pictures/SAFLAX-",'Basis-Tabelle-Samen'!K271,"-",'Basis-Tabelle-Samen'!J271,"-garden-to-go-mini-croatian.jpg")),
IF($C$1="Lettisch - LV",HYPERLINK(CONCATENATE("https://www.saflax.de/0-WVK-Retail/Bilder-Pictures/SAFLAX-",'Basis-Tabelle-Samen'!K271,"-",'Basis-Tabelle-Samen'!J271,"-garden-to-go-mini-latvian.jpg")),
IF($C$1="Litauisch - LT",HYPERLINK(CONCATENATE("https://www.saflax.de/0-WVK-Retail/Bilder-Pictures/SAFLAX-",'Basis-Tabelle-Samen'!K271,"-",'Basis-Tabelle-Samen'!J271,"-garden-to-go-mini-lithuanian.jpg")),
IF($C$1="Maltesisch - MT",HYPERLINK(CONCATENATE("https://www.saflax.de/0-WVK-Retail/Bilder-Pictures/SAFLAX-",'Basis-Tabelle-Samen'!K271,"-",'Basis-Tabelle-Samen'!J271,"-garden-to-go-mini-maltese.jpg")),
IF($C$1="Niederländisch - NL",HYPERLINK(CONCATENATE("https://www.saflax.de/0-WVK-Retail/Bilder-Pictures/SAFLAX-",'Basis-Tabelle-Samen'!K271,"-",'Basis-Tabelle-Samen'!J271,"-garden-to-go-mini-dutch.jpg")),
IF($C$1="Norwegisch - NO",HYPERLINK(CONCATENATE("https://www.saflax.de/0-WVK-Retail/Bilder-Pictures/SAFLAX-",'Basis-Tabelle-Samen'!K271,"-",'Basis-Tabelle-Samen'!J271,"-garden-to-go-mini-nowegian.jpg")),
IF($C$1="Polnisch - PL",HYPERLINK(CONCATENATE("https://www.saflax.de/0-WVK-Retail/Bilder-Pictures/SAFLAX-",'Basis-Tabelle-Samen'!K271,"-",'Basis-Tabelle-Samen'!J271,"-garden-to-go-mini-polish.jpg")),
IF($C$1="Portugiesisch - PT",HYPERLINK(CONCATENATE("https://www.saflax.de/0-WVK-Retail/Bilder-Pictures/SAFLAX-",'Basis-Tabelle-Samen'!K271,"-",'Basis-Tabelle-Samen'!J271,"-garden-to-go-mini-portuguese.jpg")),
IF($C$1="Rumänisch - RO",HYPERLINK(CONCATENATE("https://www.saflax.de/0-WVK-Retail/Bilder-Pictures/SAFLAX-",'Basis-Tabelle-Samen'!K271,"-",'Basis-Tabelle-Samen'!J271,"-garden-to-go-mini-romanian.jpg")),
IF($C$1="Schwedisch - SE",HYPERLINK(CONCATENATE("https://www.saflax.de/0-WVK-Retail/Bilder-Pictures/SAFLAX-",'Basis-Tabelle-Samen'!K271,"-",'Basis-Tabelle-Samen'!J271,"-garden-to-go-mini-swedish.jpg")),
IF($C$1="Slowakisch - SK",HYPERLINK(CONCATENATE("https://www.saflax.de/0-WVK-Retail/Bilder-Pictures/SAFLAX-",'Basis-Tabelle-Samen'!K271,"-",'Basis-Tabelle-Samen'!J271,"-garden-to-go-mini-slovak.jpg")),
IF($C$1="Slowenisch - SI",HYPERLINK(CONCATENATE("https://www.saflax.de/0-WVK-Retail/Bilder-Pictures/SAFLAX-",'Basis-Tabelle-Samen'!K271,"-",'Basis-Tabelle-Samen'!J271,"-garden-to-go-mini-slovenian.jpg")),
IF($C$1="Spanisch - ES",HYPERLINK(CONCATENATE("https://www.saflax.de/0-WVK-Retail/Bilder-Pictures/SAFLAX-",'Basis-Tabelle-Samen'!K271,"-",'Basis-Tabelle-Samen'!J271,"-garden-to-go-mini-spanish.jpg")),
IF($C$1="Tschechisch - CZ",HYPERLINK(CONCATENATE("https://www.saflax.de/0-WVK-Retail/Bilder-Pictures/SAFLAX-",'Basis-Tabelle-Samen'!K271,"-",'Basis-Tabelle-Samen'!J271,"-garden-to-go-mini-czech.jpg")),
IF($C$1="Türkisch - TR",HYPERLINK(CONCATENATE("https://www.saflax.de/0-WVK-Retail/Bilder-Pictures/SAFLAX-",'Basis-Tabelle-Samen'!K271,"-",'Basis-Tabelle-Samen'!J271,"-garden-to-go-mini-turkish.jpg")),
IF($C$1="Ungarisch - HU",HYPERLINK(CONCATENATE("https://www.saflax.de/0-WVK-Retail/Bilder-Pictures/SAFLAX-",'Basis-Tabelle-Samen'!K271,"-",'Basis-Tabelle-Samen'!J271,"-garden-to-go-mini-hungarian.jpg")),
" ACHTUNG")))))))))))))))))))))))))))))</f>
        <v>https://www.saflax.de/0-WVK-Retail/Bilder-Pictures/SAFLAX-75202-arnica-montana-garden-to-go-mini-english.jpg</v>
      </c>
      <c r="AN278" s="330" t="str">
        <f>IF(I278&lt;1,"",
IF($C$1="Bulgarisch - BG",HYPERLINK(CONCATENATE("https://www.saflax.de/0-WVK-Retail/Bilder-Pictures/SAFLAX-",'Basis-Tabelle-Samen'!N271,"-",'Basis-Tabelle-Samen'!J271,"-garden-to-go-lite-bulgarian.jpg")),
IF($C$1="Dänisch - DK",HYPERLINK(CONCATENATE("https://www.saflax.de/0-WVK-Retail/Bilder-Pictures/SAFLAX-",'Basis-Tabelle-Samen'!N271,"-",'Basis-Tabelle-Samen'!J271,"-garden-to-go-lite-danish.jpg")),
IF($C$1="Deutsch - DE",HYPERLINK(CONCATENATE("https://www.saflax.de/0-WVK-Retail/Bilder-Pictures/SAFLAX-",'Basis-Tabelle-Samen'!N271,"-",'Basis-Tabelle-Samen'!J271,"-garden-to-go-lite-german.jpg")),
IF($C$1="Englisch - UK",HYPERLINK(CONCATENATE("https://www.saflax.de/0-WVK-Retail/Bilder-Pictures/SAFLAX-",'Basis-Tabelle-Samen'!N271,"-",'Basis-Tabelle-Samen'!J271,"-garden-to-go-lite-english.jpg")),
IF($C$1="Estnisch - EE",HYPERLINK(CONCATENATE("https://www.saflax.de/0-WVK-Retail/Bilder-Pictures/SAFLAX-",'Basis-Tabelle-Samen'!N271,"-",'Basis-Tabelle-Samen'!J271,"-garden-to-go-lite-estonian.jpg")),
IF($C$1="Finnisch - FI",HYPERLINK(CONCATENATE("https://www.saflax.de/0-WVK-Retail/Bilder-Pictures/SAFLAX-",'Basis-Tabelle-Samen'!N271,"-",'Basis-Tabelle-Samen'!J271,"-garden-to-go-lite-finnish.jpg")),
IF($C$1="Französisch - FR",HYPERLINK(CONCATENATE("https://www.saflax.de/0-WVK-Retail/Bilder-Pictures/SAFLAX-",'Basis-Tabelle-Samen'!N271,"-",'Basis-Tabelle-Samen'!J271,"-garden-to-go-lite-french.jpg")),
IF($C$1="Griechisch - GR",HYPERLINK(CONCATENATE("https://www.saflax.de/0-WVK-Retail/Bilder-Pictures/SAFLAX-",'Basis-Tabelle-Samen'!N271,"-",'Basis-Tabelle-Samen'!J271,"-garden-to-go-lite-greek.jpg")),
IF($C$1="Irisch - IE",HYPERLINK(CONCATENATE("https://www.saflax.de/0-WVK-Retail/Bilder-Pictures/SAFLAX-",'Basis-Tabelle-Samen'!N271,"-",'Basis-Tabelle-Samen'!J271,"-garden-to-go-lite-irish.jpg")),
IF($C$1="Isländisch - IS",HYPERLINK(CONCATENATE("https://www.saflax.de/0-WVK-Retail/Bilder-Pictures/SAFLAX-",'Basis-Tabelle-Samen'!N271,"-",'Basis-Tabelle-Samen'!J271,"-garden-to-go-lite-icelandic.jpg")),
IF($C$1="Italienisch - IT",HYPERLINK(CONCATENATE("https://www.saflax.de/0-WVK-Retail/Bilder-Pictures/SAFLAX-",'Basis-Tabelle-Samen'!N271,"-",'Basis-Tabelle-Samen'!J271,"-garden-to-go-lite-italian.jpg")),
IF($C$1="Japanisch - JP",HYPERLINK(CONCATENATE("https://www.saflax.de/0-WVK-Retail/Bilder-Pictures/SAFLAX-",'Basis-Tabelle-Samen'!N271,"-",'Basis-Tabelle-Samen'!J271,"-garden-to-go-lite-japanese.jpg")),
IF($C$1="Kroatisch - HR",HYPERLINK(CONCATENATE("https://www.saflax.de/0-WVK-Retail/Bilder-Pictures/SAFLAX-",'Basis-Tabelle-Samen'!N271,"-",'Basis-Tabelle-Samen'!J271,"-garden-to-go-lite-croatian.jpg")),
IF($C$1="Lettisch - LV",HYPERLINK(CONCATENATE("https://www.saflax.de/0-WVK-Retail/Bilder-Pictures/SAFLAX-",'Basis-Tabelle-Samen'!N271,"-",'Basis-Tabelle-Samen'!J271,"-garden-to-go-lite-latvian.jpg")),
IF($C$1="Litauisch - LT",HYPERLINK(CONCATENATE("https://www.saflax.de/0-WVK-Retail/Bilder-Pictures/SAFLAX-",'Basis-Tabelle-Samen'!N271,"-",'Basis-Tabelle-Samen'!J271,"-garden-to-go-lite-lithuanian.jpg")),
IF($C$1="Maltesisch - MT",HYPERLINK(CONCATENATE("https://www.saflax.de/0-WVK-Retail/Bilder-Pictures/SAFLAX-",'Basis-Tabelle-Samen'!N271,"-",'Basis-Tabelle-Samen'!J271,"-garden-to-go-lite-maltese.jpg")),
IF($C$1="Niederländisch - NL",HYPERLINK(CONCATENATE("https://www.saflax.de/0-WVK-Retail/Bilder-Pictures/SAFLAX-",'Basis-Tabelle-Samen'!N271,"-",'Basis-Tabelle-Samen'!J271,"-garden-to-go-lite-dutch.jpg")),
IF($C$1="Norwegisch - NO",HYPERLINK(CONCATENATE("https://www.saflax.de/0-WVK-Retail/Bilder-Pictures/SAFLAX-",'Basis-Tabelle-Samen'!N271,"-",'Basis-Tabelle-Samen'!J271,"-garden-to-go-lite-nowegian.jpg")),
IF($C$1="Polnisch - PL",HYPERLINK(CONCATENATE("https://www.saflax.de/0-WVK-Retail/Bilder-Pictures/SAFLAX-",'Basis-Tabelle-Samen'!N271,"-",'Basis-Tabelle-Samen'!J271,"-garden-to-go-lite-polish.jpg")),
IF($C$1="Portugiesisch - PT",HYPERLINK(CONCATENATE("https://www.saflax.de/0-WVK-Retail/Bilder-Pictures/SAFLAX-",'Basis-Tabelle-Samen'!N271,"-",'Basis-Tabelle-Samen'!J271,"-garden-to-go-lite-portuguese.jpg")),
IF($C$1="Rumänisch - RO",HYPERLINK(CONCATENATE("https://www.saflax.de/0-WVK-Retail/Bilder-Pictures/SAFLAX-",'Basis-Tabelle-Samen'!N271,"-",'Basis-Tabelle-Samen'!J271,"-garden-to-go-lite-romanian.jpg")),
IF($C$1="Schwedisch - SE",HYPERLINK(CONCATENATE("https://www.saflax.de/0-WVK-Retail/Bilder-Pictures/SAFLAX-",'Basis-Tabelle-Samen'!N271,"-",'Basis-Tabelle-Samen'!J271,"-garden-to-go-lite-swedish.jpg")),
IF($C$1="Slowakisch - SK",HYPERLINK(CONCATENATE("https://www.saflax.de/0-WVK-Retail/Bilder-Pictures/SAFLAX-",'Basis-Tabelle-Samen'!N271,"-",'Basis-Tabelle-Samen'!J271,"-garden-to-go-lite-slovak.jpg")),
IF($C$1="Slowenisch - SI",HYPERLINK(CONCATENATE("https://www.saflax.de/0-WVK-Retail/Bilder-Pictures/SAFLAX-",'Basis-Tabelle-Samen'!N271,"-",'Basis-Tabelle-Samen'!J271,"-garden-to-go-lite-slovenian.jpg")),
IF($C$1="Spanisch - ES",HYPERLINK(CONCATENATE("https://www.saflax.de/0-WVK-Retail/Bilder-Pictures/SAFLAX-",'Basis-Tabelle-Samen'!N271,"-",'Basis-Tabelle-Samen'!J271,"-garden-to-go-lite-spanish.jpg")),
IF($C$1="Tschechisch - CZ",HYPERLINK(CONCATENATE("https://www.saflax.de/0-WVK-Retail/Bilder-Pictures/SAFLAX-",'Basis-Tabelle-Samen'!N271,"-",'Basis-Tabelle-Samen'!J271,"-garden-to-go-lite-czech.jpg")),
IF($C$1="Türkisch - TR",HYPERLINK(CONCATENATE("https://www.saflax.de/0-WVK-Retail/Bilder-Pictures/SAFLAX-",'Basis-Tabelle-Samen'!N271,"-",'Basis-Tabelle-Samen'!J271,"-garden-to-go-lite-turkish.jpg")),
IF($C$1="Ungarisch - HU",HYPERLINK(CONCATENATE("https://www.saflax.de/0-WVK-Retail/Bilder-Pictures/SAFLAX-",'Basis-Tabelle-Samen'!N271,"-",'Basis-Tabelle-Samen'!J271,"-garden-to-go-lite-hungarian.jpg")),
" ACHTUNG")))))))))))))))))))))))))))))</f>
        <v>https://www.saflax.de/0-WVK-Retail/Bilder-Pictures/SAFLAX-85202-arnica-montana-garden-to-go-lite-english.jpg</v>
      </c>
      <c r="AO278" s="330" t="str">
        <f>IF(J278&lt;1,"",
IF($C$1="Bulgarisch - BG",HYPERLINK(CONCATENATE("https://www.saflax.de/0-WVK-Retail/Bilder-Pictures/SAFLAX-",'Basis-Tabelle-Samen'!Q271,"-",'Basis-Tabelle-Samen'!J271,"-garden-to-go-bulgarian.jpg")),
IF($C$1="Dänisch - DK",HYPERLINK(CONCATENATE("https://www.saflax.de/0-WVK-Retail/Bilder-Pictures/SAFLAX-",'Basis-Tabelle-Samen'!Q271,"-",'Basis-Tabelle-Samen'!J271,"-garden-to-go-danish.jpg")),
IF($C$1="Deutsch - DE",HYPERLINK(CONCATENATE("https://www.saflax.de/0-WVK-Retail/Bilder-Pictures/SAFLAX-",'Basis-Tabelle-Samen'!Q271,"-",'Basis-Tabelle-Samen'!J271,"-garden-to-go-german.jpg")),
IF($C$1="Englisch - UK",HYPERLINK(CONCATENATE("https://www.saflax.de/0-WVK-Retail/Bilder-Pictures/SAFLAX-",'Basis-Tabelle-Samen'!Q271,"-",'Basis-Tabelle-Samen'!J271,"-garden-to-go-english.jpg")),
IF($C$1="Estnisch - EE",HYPERLINK(CONCATENATE("https://www.saflax.de/0-WVK-Retail/Bilder-Pictures/SAFLAX-",'Basis-Tabelle-Samen'!Q271,"-",'Basis-Tabelle-Samen'!J271,"-garden-to-go-estonian.jpg")),
IF($C$1="Finnisch - FI",HYPERLINK(CONCATENATE("https://www.saflax.de/0-WVK-Retail/Bilder-Pictures/SAFLAX-",'Basis-Tabelle-Samen'!Q271,"-",'Basis-Tabelle-Samen'!J271,"-garden-to-go-finnish.jpg")),
IF($C$1="Französisch - FR",HYPERLINK(CONCATENATE("https://www.saflax.de/0-WVK-Retail/Bilder-Pictures/SAFLAX-",'Basis-Tabelle-Samen'!Q271,"-",'Basis-Tabelle-Samen'!J271,"-garden-to-go-french.jpg")),
IF($C$1="Griechisch - GR",HYPERLINK(CONCATENATE("https://www.saflax.de/0-WVK-Retail/Bilder-Pictures/SAFLAX-",'Basis-Tabelle-Samen'!Q271,"-",'Basis-Tabelle-Samen'!J271,"-garden-to-go-greek.jpg")),
IF($C$1="Irisch - IE",HYPERLINK(CONCATENATE("https://www.saflax.de/0-WVK-Retail/Bilder-Pictures/SAFLAX-",'Basis-Tabelle-Samen'!Q271,"-",'Basis-Tabelle-Samen'!J271,"-garden-to-go-irish.jpg")),
IF($C$1="Isländisch - IS",HYPERLINK(CONCATENATE("https://www.saflax.de/0-WVK-Retail/Bilder-Pictures/SAFLAX-",'Basis-Tabelle-Samen'!Q271,"-",'Basis-Tabelle-Samen'!J271,"-garden-to-go-icelandic.jpg")),
IF($C$1="Italienisch - IT",HYPERLINK(CONCATENATE("https://www.saflax.de/0-WVK-Retail/Bilder-Pictures/SAFLAX-",'Basis-Tabelle-Samen'!Q271,"-",'Basis-Tabelle-Samen'!J271,"-garden-to-go-italian.jpg")),
IF($C$1="Japanisch - JP",HYPERLINK(CONCATENATE("https://www.saflax.de/0-WVK-Retail/Bilder-Pictures/SAFLAX-",'Basis-Tabelle-Samen'!Q271,"-",'Basis-Tabelle-Samen'!J271,"-garden-to-go-japanese.jpg")),
IF($C$1="Kroatisch - HR",HYPERLINK(CONCATENATE("https://www.saflax.de/0-WVK-Retail/Bilder-Pictures/SAFLAX-",'Basis-Tabelle-Samen'!Q271,"-",'Basis-Tabelle-Samen'!J271,"-garden-to-go-croatian.jpg")),
IF($C$1="Lettisch - LV",HYPERLINK(CONCATENATE("https://www.saflax.de/0-WVK-Retail/Bilder-Pictures/SAFLAX-",'Basis-Tabelle-Samen'!Q271,"-",'Basis-Tabelle-Samen'!J271,"-garden-to-go-latvian.jpg")),
IF($C$1="Litauisch - LT",HYPERLINK(CONCATENATE("https://www.saflax.de/0-WVK-Retail/Bilder-Pictures/SAFLAX-",'Basis-Tabelle-Samen'!Q271,"-",'Basis-Tabelle-Samen'!J271,"-garden-to-go-lithuanian.jpg")),
IF($C$1="Maltesisch - MT",HYPERLINK(CONCATENATE("https://www.saflax.de/0-WVK-Retail/Bilder-Pictures/SAFLAX-",'Basis-Tabelle-Samen'!Q271,"-",'Basis-Tabelle-Samen'!J271,"-garden-to-go-maltese.jpg")),
IF($C$1="Niederländisch - NL",HYPERLINK(CONCATENATE("https://www.saflax.de/0-WVK-Retail/Bilder-Pictures/SAFLAX-",'Basis-Tabelle-Samen'!Q271,"-",'Basis-Tabelle-Samen'!J271,"-garden-to-go-dutch.jpg")),
IF($C$1="Norwegisch - NO",HYPERLINK(CONCATENATE("https://www.saflax.de/0-WVK-Retail/Bilder-Pictures/SAFLAX-",'Basis-Tabelle-Samen'!Q271,"-",'Basis-Tabelle-Samen'!J271,"-garden-to-go-nowegian.jpg")),
IF($C$1="Polnisch - PL",HYPERLINK(CONCATENATE("https://www.saflax.de/0-WVK-Retail/Bilder-Pictures/SAFLAX-",'Basis-Tabelle-Samen'!Q271,"-",'Basis-Tabelle-Samen'!J271,"-garden-to-go-polish.jpg")),
IF($C$1="Portugiesisch - PT",HYPERLINK(CONCATENATE("https://www.saflax.de/0-WVK-Retail/Bilder-Pictures/SAFLAX-",'Basis-Tabelle-Samen'!Q271,"-",'Basis-Tabelle-Samen'!J271,"-garden-to-go-portuguese.jpg")),
IF($C$1="Rumänisch - RO",HYPERLINK(CONCATENATE("https://www.saflax.de/0-WVK-Retail/Bilder-Pictures/SAFLAX-",'Basis-Tabelle-Samen'!Q271,"-",'Basis-Tabelle-Samen'!J271,"-garden-to-go-romanian.jpg")),
IF($C$1="Schwedisch - SE",HYPERLINK(CONCATENATE("https://www.saflax.de/0-WVK-Retail/Bilder-Pictures/SAFLAX-",'Basis-Tabelle-Samen'!Q271,"-",'Basis-Tabelle-Samen'!J271,"-garden-to-go-swedish.jpg")),
IF($C$1="Slowakisch - SK",HYPERLINK(CONCATENATE("https://www.saflax.de/0-WVK-Retail/Bilder-Pictures/SAFLAX-",'Basis-Tabelle-Samen'!Q271,"-",'Basis-Tabelle-Samen'!J271,"-garden-to-go-slovak.jpg")),
IF($C$1="Slowenisch - SI",HYPERLINK(CONCATENATE("https://www.saflax.de/0-WVK-Retail/Bilder-Pictures/SAFLAX-",'Basis-Tabelle-Samen'!Q271,"-",'Basis-Tabelle-Samen'!J271,"-garden-to-go-slovenian.jpg")),
IF($C$1="Spanisch - ES",HYPERLINK(CONCATENATE("https://www.saflax.de/0-WVK-Retail/Bilder-Pictures/SAFLAX-",'Basis-Tabelle-Samen'!Q271,"-",'Basis-Tabelle-Samen'!J271,"-garden-to-go-spanish.jpg")),
IF($C$1="Tschechisch - CZ",HYPERLINK(CONCATENATE("https://www.saflax.de/0-WVK-Retail/Bilder-Pictures/SAFLAX-",'Basis-Tabelle-Samen'!Q271,"-",'Basis-Tabelle-Samen'!J271,"-garden-to-go-czech.jpg")),
IF($C$1="Türkisch - TR",HYPERLINK(CONCATENATE("https://www.saflax.de/0-WVK-Retail/Bilder-Pictures/SAFLAX-",'Basis-Tabelle-Samen'!Q271,"-",'Basis-Tabelle-Samen'!J271,"-garden-to-go-turkish.jpg")),
IF($C$1="Ungarisch - HU",HYPERLINK(CONCATENATE("https://www.saflax.de/0-WVK-Retail/Bilder-Pictures/SAFLAX-",'Basis-Tabelle-Samen'!Q271,"-",'Basis-Tabelle-Samen'!J271,"-garden-to-go-hungarian.jpg")),
" ACHTUNG")))))))))))))))))))))))))))))</f>
        <v>https://www.saflax.de/0-WVK-Retail/Bilder-Pictures/SAFLAX-55202-arnica-montana-garden-to-go-english.jpg</v>
      </c>
      <c r="AP278" s="330" t="str">
        <f>IF(K278&lt;1,"",
IF($C$1="Bulgarisch - BG",HYPERLINK(CONCATENATE("https://www.saflax.de/0-WVK-Retail/Bilder-Pictures/SAFLAX-",'Basis-Tabelle-Samen'!T271,"-",'Basis-Tabelle-Samen'!J271,"-cultivation-set-bulgarian.jpg")),
IF($C$1="Dänisch - DK",HYPERLINK(CONCATENATE("https://www.saflax.de/0-WVK-Retail/Bilder-Pictures/SAFLAX-",'Basis-Tabelle-Samen'!T271,"-",'Basis-Tabelle-Samen'!J271,"-cultivation-set-danish.jpg")),
IF($C$1="Deutsch - DE",HYPERLINK(CONCATENATE("https://www.saflax.de/0-WVK-Retail/Bilder-Pictures/SAFLAX-",'Basis-Tabelle-Samen'!T271,"-",'Basis-Tabelle-Samen'!J271,"-cultivation-set-german.jpg")),
IF($C$1="Englisch - UK",HYPERLINK(CONCATENATE("https://www.saflax.de/0-WVK-Retail/Bilder-Pictures/SAFLAX-",'Basis-Tabelle-Samen'!T271,"-",'Basis-Tabelle-Samen'!J271,"-cultivation-set-english.jpg")),
IF($C$1="Estnisch - EE",HYPERLINK(CONCATENATE("https://www.saflax.de/0-WVK-Retail/Bilder-Pictures/SAFLAX-",'Basis-Tabelle-Samen'!T271,"-",'Basis-Tabelle-Samen'!J271,"-cultivation-set-estonian.jpg")),
IF($C$1="Finnisch - FI",HYPERLINK(CONCATENATE("https://www.saflax.de/0-WVK-Retail/Bilder-Pictures/SAFLAX-",'Basis-Tabelle-Samen'!T271,"-",'Basis-Tabelle-Samen'!J271,"-cultivation-set-finnish.jpg")),
IF($C$1="Französisch - FR",HYPERLINK(CONCATENATE("https://www.saflax.de/0-WVK-Retail/Bilder-Pictures/SAFLAX-",'Basis-Tabelle-Samen'!T271,"-",'Basis-Tabelle-Samen'!J271,"-cultivation-set-french.jpg")),
IF($C$1="Griechisch - GR",HYPERLINK(CONCATENATE("https://www.saflax.de/0-WVK-Retail/Bilder-Pictures/SAFLAX-",'Basis-Tabelle-Samen'!T271,"-",'Basis-Tabelle-Samen'!J271,"-cultivation-set-greek.jpg")),
IF($C$1="Irisch - IE",HYPERLINK(CONCATENATE("https://www.saflax.de/0-WVK-Retail/Bilder-Pictures/SAFLAX-",'Basis-Tabelle-Samen'!T271,"-",'Basis-Tabelle-Samen'!J271,"-cultivation-set-irish.jpg")),
IF($C$1="Isländisch - IS",HYPERLINK(CONCATENATE("https://www.saflax.de/0-WVK-Retail/Bilder-Pictures/SAFLAX-",'Basis-Tabelle-Samen'!T271,"-",'Basis-Tabelle-Samen'!J271,"-cultivation-set-icelandic.jpg")),
IF($C$1="Italienisch - IT",HYPERLINK(CONCATENATE("https://www.saflax.de/0-WVK-Retail/Bilder-Pictures/SAFLAX-",'Basis-Tabelle-Samen'!T271,"-",'Basis-Tabelle-Samen'!J271,"-cultivation-set-italian.jpg")),
IF($C$1="Japanisch - JP",HYPERLINK(CONCATENATE("https://www.saflax.de/0-WVK-Retail/Bilder-Pictures/SAFLAX-",'Basis-Tabelle-Samen'!T271,"-",'Basis-Tabelle-Samen'!J271,"-cultivation-set-japanese.jpg")),
IF($C$1="Kroatisch - HR",HYPERLINK(CONCATENATE("https://www.saflax.de/0-WVK-Retail/Bilder-Pictures/SAFLAX-",'Basis-Tabelle-Samen'!T271,"-",'Basis-Tabelle-Samen'!J271,"-cultivation-set-croatian.jpg")),
IF($C$1="Lettisch - LV",HYPERLINK(CONCATENATE("https://www.saflax.de/0-WVK-Retail/Bilder-Pictures/SAFLAX-",'Basis-Tabelle-Samen'!T271,"-",'Basis-Tabelle-Samen'!J271,"-cultivation-set-latvian.jpg")),
IF($C$1="Litauisch - LT",HYPERLINK(CONCATENATE("https://www.saflax.de/0-WVK-Retail/Bilder-Pictures/SAFLAX-",'Basis-Tabelle-Samen'!T271,"-",'Basis-Tabelle-Samen'!J271,"-cultivation-set-lithuanian.jpg")),
IF($C$1="Maltesisch - MT",HYPERLINK(CONCATENATE("https://www.saflax.de/0-WVK-Retail/Bilder-Pictures/SAFLAX-",'Basis-Tabelle-Samen'!T271,"-",'Basis-Tabelle-Samen'!J271,"-cultivation-set-maltese.jpg")),
IF($C$1="Niederländisch - NL",HYPERLINK(CONCATENATE("https://www.saflax.de/0-WVK-Retail/Bilder-Pictures/SAFLAX-",'Basis-Tabelle-Samen'!T271,"-",'Basis-Tabelle-Samen'!J271,"-cultivation-set-dutch.jpg")),
IF($C$1="Norwegisch - NO",HYPERLINK(CONCATENATE("https://www.saflax.de/0-WVK-Retail/Bilder-Pictures/SAFLAX-",'Basis-Tabelle-Samen'!T271,"-",'Basis-Tabelle-Samen'!J271,"-cultivation-set-nowegian.jpg")),
IF($C$1="Polnisch - PL",HYPERLINK(CONCATENATE("https://www.saflax.de/0-WVK-Retail/Bilder-Pictures/SAFLAX-",'Basis-Tabelle-Samen'!T271,"-",'Basis-Tabelle-Samen'!J271,"-cultivation-set-polish.jpg")),
IF($C$1="Portugiesisch - PT",HYPERLINK(CONCATENATE("https://www.saflax.de/0-WVK-Retail/Bilder-Pictures/SAFLAX-",'Basis-Tabelle-Samen'!T271,"-",'Basis-Tabelle-Samen'!J271,"-cultivation-set-portuguese.jpg")),
IF($C$1="Rumänisch - RO",HYPERLINK(CONCATENATE("https://www.saflax.de/0-WVK-Retail/Bilder-Pictures/SAFLAX-",'Basis-Tabelle-Samen'!T271,"-",'Basis-Tabelle-Samen'!J271,"-cultivation-set-romanian.jpg")),
IF($C$1="Schwedisch - SE",HYPERLINK(CONCATENATE("https://www.saflax.de/0-WVK-Retail/Bilder-Pictures/SAFLAX-",'Basis-Tabelle-Samen'!T271,"-",'Basis-Tabelle-Samen'!J271,"-cultivation-set-swedish.jpg")),
IF($C$1="Slowakisch - SK",HYPERLINK(CONCATENATE("https://www.saflax.de/0-WVK-Retail/Bilder-Pictures/SAFLAX-",'Basis-Tabelle-Samen'!T271,"-",'Basis-Tabelle-Samen'!J271,"-cultivation-set-slovak.jpg")),
IF($C$1="Slowenisch - SI",HYPERLINK(CONCATENATE("https://www.saflax.de/0-WVK-Retail/Bilder-Pictures/SAFLAX-",'Basis-Tabelle-Samen'!T271,"-",'Basis-Tabelle-Samen'!J271,"-cultivation-set-slovenian.jpg")),
IF($C$1="Spanisch - ES",HYPERLINK(CONCATENATE("https://www.saflax.de/0-WVK-Retail/Bilder-Pictures/SAFLAX-",'Basis-Tabelle-Samen'!T271,"-",'Basis-Tabelle-Samen'!J271,"-cultivation-set-spanish.jpg")),
IF($C$1="Tschechisch - CZ",HYPERLINK(CONCATENATE("https://www.saflax.de/0-WVK-Retail/Bilder-Pictures/SAFLAX-",'Basis-Tabelle-Samen'!T271,"-",'Basis-Tabelle-Samen'!J271,"-cultivation-set-czech.jpg")),
IF($C$1="Türkisch - TR",HYPERLINK(CONCATENATE("https://www.saflax.de/0-WVK-Retail/Bilder-Pictures/SAFLAX-",'Basis-Tabelle-Samen'!T271,"-",'Basis-Tabelle-Samen'!J271,"-cultivation-set-turkish.jpg")),
IF($C$1="Ungarisch - HU",HYPERLINK(CONCATENATE("https://www.saflax.de/0-WVK-Retail/Bilder-Pictures/SAFLAX-",'Basis-Tabelle-Samen'!T271,"-",'Basis-Tabelle-Samen'!J271,"-cultivation-set-hungarian.jpg")),
" ACHTUNG")))))))))))))))))))))))))))))</f>
        <v>https://www.saflax.de/0-WVK-Retail/Bilder-Pictures/SAFLAX-35202-arnica-montana-cultivation-set-english.jpg</v>
      </c>
      <c r="AQ278" s="330" t="str">
        <f>IF(L278&lt;1,"",
IF($C$1="Bulgarisch - BG",HYPERLINK(CONCATENATE("https://www.saflax.de/0-WVK-Retail/Bilder-Pictures/SAFLAX-",'Basis-Tabelle-Samen'!W271,"-",'Basis-Tabelle-Samen'!J271,"-garden-in-the-bag-bulgarian.jpg")),
IF($C$1="Dänisch - DK",HYPERLINK(CONCATENATE("https://www.saflax.de/0-WVK-Retail/Bilder-Pictures/SAFLAX-",'Basis-Tabelle-Samen'!W271,"-",'Basis-Tabelle-Samen'!J271,"-garden-in-the-bag-danish.jpg")),
IF($C$1="Deutsch - DE",HYPERLINK(CONCATENATE("https://www.saflax.de/0-WVK-Retail/Bilder-Pictures/SAFLAX-",'Basis-Tabelle-Samen'!W271,"-",'Basis-Tabelle-Samen'!J271,"-garden-in-the-bag-german.jpg")),
IF($C$1="Englisch - UK",HYPERLINK(CONCATENATE("https://www.saflax.de/0-WVK-Retail/Bilder-Pictures/SAFLAX-",'Basis-Tabelle-Samen'!W271,"-",'Basis-Tabelle-Samen'!J271,"-garden-in-the-bag-english.jpg")),
IF($C$1="Estnisch - EE",HYPERLINK(CONCATENATE("https://www.saflax.de/0-WVK-Retail/Bilder-Pictures/SAFLAX-",'Basis-Tabelle-Samen'!W271,"-",'Basis-Tabelle-Samen'!J271,"-garden-in-the-bag-estonian.jpg")),
IF($C$1="Finnisch - FI",HYPERLINK(CONCATENATE("https://www.saflax.de/0-WVK-Retail/Bilder-Pictures/SAFLAX-",'Basis-Tabelle-Samen'!W271,"-",'Basis-Tabelle-Samen'!J271,"-garden-in-the-bag-finnish.jpg")),
IF($C$1="Französisch - FR",HYPERLINK(CONCATENATE("https://www.saflax.de/0-WVK-Retail/Bilder-Pictures/SAFLAX-",'Basis-Tabelle-Samen'!W271,"-",'Basis-Tabelle-Samen'!J271,"-garden-in-the-bag-french.jpg")),
IF($C$1="Griechisch - GR",HYPERLINK(CONCATENATE("https://www.saflax.de/0-WVK-Retail/Bilder-Pictures/SAFLAX-",'Basis-Tabelle-Samen'!W271,"-",'Basis-Tabelle-Samen'!J271,"-garden-in-the-bag-greek.jpg")),
IF($C$1="Irisch - IE",HYPERLINK(CONCATENATE("https://www.saflax.de/0-WVK-Retail/Bilder-Pictures/SAFLAX-",'Basis-Tabelle-Samen'!W271,"-",'Basis-Tabelle-Samen'!J271,"-garden-in-the-bag-irish.jpg")),
IF($C$1="Isländisch - IS",HYPERLINK(CONCATENATE("https://www.saflax.de/0-WVK-Retail/Bilder-Pictures/SAFLAX-",'Basis-Tabelle-Samen'!W271,"-",'Basis-Tabelle-Samen'!J271,"-garden-in-the-bag-icelandic.jpg")),
IF($C$1="Italienisch - IT",HYPERLINK(CONCATENATE("https://www.saflax.de/0-WVK-Retail/Bilder-Pictures/SAFLAX-",'Basis-Tabelle-Samen'!W271,"-",'Basis-Tabelle-Samen'!J271,"-garden-in-the-bag-italian.jpg")),
IF($C$1="Japanisch - JP",HYPERLINK(CONCATENATE("https://www.saflax.de/0-WVK-Retail/Bilder-Pictures/SAFLAX-",'Basis-Tabelle-Samen'!W271,"-",'Basis-Tabelle-Samen'!J271,"-garden-in-the-bag-japanese.jpg")),
IF($C$1="Kroatisch - HR",HYPERLINK(CONCATENATE("https://www.saflax.de/0-WVK-Retail/Bilder-Pictures/SAFLAX-",'Basis-Tabelle-Samen'!W271,"-",'Basis-Tabelle-Samen'!J271,"-garden-in-the-bag-croatian.jpg")),
IF($C$1="Lettisch - LV",HYPERLINK(CONCATENATE("https://www.saflax.de/0-WVK-Retail/Bilder-Pictures/SAFLAX-",'Basis-Tabelle-Samen'!W271,"-",'Basis-Tabelle-Samen'!J271,"-garden-in-the-bag-latvian.jpg")),
IF($C$1="Litauisch - LT",HYPERLINK(CONCATENATE("https://www.saflax.de/0-WVK-Retail/Bilder-Pictures/SAFLAX-",'Basis-Tabelle-Samen'!W271,"-",'Basis-Tabelle-Samen'!J271,"-garden-in-the-bag-lithuanian.jpg")),
IF($C$1="Maltesisch - MT",HYPERLINK(CONCATENATE("https://www.saflax.de/0-WVK-Retail/Bilder-Pictures/SAFLAX-",'Basis-Tabelle-Samen'!W271,"-",'Basis-Tabelle-Samen'!J271,"-garden-in-the-bag-maltese.jpg")),
IF($C$1="Niederländisch - NL",HYPERLINK(CONCATENATE("https://www.saflax.de/0-WVK-Retail/Bilder-Pictures/SAFLAX-",'Basis-Tabelle-Samen'!W271,"-",'Basis-Tabelle-Samen'!J271,"-garden-in-the-bag-dutch.jpg")),
IF($C$1="Norwegisch - NO",HYPERLINK(CONCATENATE("https://www.saflax.de/0-WVK-Retail/Bilder-Pictures/SAFLAX-",'Basis-Tabelle-Samen'!W271,"-",'Basis-Tabelle-Samen'!J271,"-garden-in-the-bag-nowegian.jpg")),
IF($C$1="Polnisch - PL",HYPERLINK(CONCATENATE("https://www.saflax.de/0-WVK-Retail/Bilder-Pictures/SAFLAX-",'Basis-Tabelle-Samen'!W271,"-",'Basis-Tabelle-Samen'!J271,"-garden-in-the-bag-polish.jpg")),
IF($C$1="Portugiesisch - PT",HYPERLINK(CONCATENATE("https://www.saflax.de/0-WVK-Retail/Bilder-Pictures/SAFLAX-",'Basis-Tabelle-Samen'!W271,"-",'Basis-Tabelle-Samen'!J271,"-garden-in-the-bag-portuguese.jpg")),
IF($C$1="Rumänisch - RO",HYPERLINK(CONCATENATE("https://www.saflax.de/0-WVK-Retail/Bilder-Pictures/SAFLAX-",'Basis-Tabelle-Samen'!W271,"-",'Basis-Tabelle-Samen'!J271,"-garden-in-the-bag-romanian.jpg")),
IF($C$1="Schwedisch - SE",HYPERLINK(CONCATENATE("https://www.saflax.de/0-WVK-Retail/Bilder-Pictures/SAFLAX-",'Basis-Tabelle-Samen'!W271,"-",'Basis-Tabelle-Samen'!J271,"-garden-in-the-bag-swedish.jpg")),
IF($C$1="Slowakisch - SK",HYPERLINK(CONCATENATE("https://www.saflax.de/0-WVK-Retail/Bilder-Pictures/SAFLAX-",'Basis-Tabelle-Samen'!W271,"-",'Basis-Tabelle-Samen'!J271,"-garden-in-the-bag-slovak.jpg")),
IF($C$1="Slowenisch - SI",HYPERLINK(CONCATENATE("https://www.saflax.de/0-WVK-Retail/Bilder-Pictures/SAFLAX-",'Basis-Tabelle-Samen'!W271,"-",'Basis-Tabelle-Samen'!J271,"-garden-in-the-bag-slovenian.jpg")),
IF($C$1="Spanisch - ES",HYPERLINK(CONCATENATE("https://www.saflax.de/0-WVK-Retail/Bilder-Pictures/SAFLAX-",'Basis-Tabelle-Samen'!W271,"-",'Basis-Tabelle-Samen'!J271,"-garden-in-the-bag-spanish.jpg")),
IF($C$1="Tschechisch - CZ",HYPERLINK(CONCATENATE("https://www.saflax.de/0-WVK-Retail/Bilder-Pictures/SAFLAX-",'Basis-Tabelle-Samen'!W271,"-",'Basis-Tabelle-Samen'!J271,"-garden-in-the-bag-czech.jpg")),
IF($C$1="Türkisch - TR",HYPERLINK(CONCATENATE("https://www.saflax.de/0-WVK-Retail/Bilder-Pictures/SAFLAX-",'Basis-Tabelle-Samen'!W271,"-",'Basis-Tabelle-Samen'!J271,"-garden-in-the-bag-turkish.jpg")),
IF($C$1="Ungarisch - HU",HYPERLINK(CONCATENATE("https://www.saflax.de/0-WVK-Retail/Bilder-Pictures/SAFLAX-",'Basis-Tabelle-Samen'!W271,"-",'Basis-Tabelle-Samen'!J271,"-garden-in-the-bag-hungarian.jpg")),
" ACHTUNG")))))))))))))))))))))))))))))</f>
        <v>https://www.saflax.de/0-WVK-Retail/Bilder-Pictures/SAFLAX-65202-arnica-montana-garden-in-the-bag-english.jpg</v>
      </c>
    </row>
    <row r="279" spans="1:43" ht="17.100000000000001" customHeight="1" x14ac:dyDescent="0.2">
      <c r="A279" s="318" t="str">
        <f>IF('Basis-Tabelle-Samen'!A305="","",IF($C$1="Deutsch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79" s="319" t="str">
        <f>'Basis-Tabelle-Samen'!I305</f>
        <v>Lycium chinensis</v>
      </c>
      <c r="C279" s="316" t="str">
        <f>IF($C$1="Bulgarisch - BG",'Basis-Tabelle-Samen'!Z305,
IF($C$1="Dänisch - DK",'Basis-Tabelle-Samen'!AA305,
IF($C$1="Deutsch - DE",'Basis-Tabelle-Samen'!AB305,
IF($C$1="Englisch - UK",'Basis-Tabelle-Samen'!AC305,
IF($C$1="Estnisch - EE",'Basis-Tabelle-Samen'!AD305,
IF($C$1="Finnisch - FI",'Basis-Tabelle-Samen'!AE305,
IF($C$1="Französisch - FR",'Basis-Tabelle-Samen'!AF305,
IF($C$1="Griechisch - GR",'Basis-Tabelle-Samen'!AG305,
IF($C$1="Irisch - IE",'Basis-Tabelle-Samen'!AH305,
IF($C$1="Isländisch - IS",'Basis-Tabelle-Samen'!AI305,
IF($C$1="Italienisch - IT",'Basis-Tabelle-Samen'!AJ305,
IF($C$1="Japanisch - JP",'Basis-Tabelle-Samen'!AK305,
IF($C$1="Kroatisch - HR",'Basis-Tabelle-Samen'!AL305,
IF($C$1="Lettisch - LV",'Basis-Tabelle-Samen'!AM305,
IF($C$1="Litauisch - LT",'Basis-Tabelle-Samen'!AN305,
IF($C$1="Maltesisch - MT",'Basis-Tabelle-Samen'!AO305,
IF($C$1="Niederländisch - NL",'Basis-Tabelle-Samen'!AP305,
IF($C$1="Norwegisch - NO",'Basis-Tabelle-Samen'!AQ305,
IF($C$1="Polnisch - PL",'Basis-Tabelle-Samen'!AR305,
IF($C$1="Portugiesisch - PT",'Basis-Tabelle-Samen'!AS305,
IF($C$1="Rumänisch - RO",'Basis-Tabelle-Samen'!AT305,
IF($C$1="Schwedisch - SE",'Basis-Tabelle-Samen'!AU305,
IF($C$1="Slowakisch - SK",'Basis-Tabelle-Samen'!AV305,
IF($C$1="Slowenisch - SI",'Basis-Tabelle-Samen'!AW305,
IF($C$1="Spanisch - ES",'Basis-Tabelle-Samen'!AX305,
IF($C$1="Tschechisch - CZ",'Basis-Tabelle-Samen'!AY305,
IF($C$1="Türkisch - TR",'Basis-Tabelle-Samen'!AZ305,
IF($C$1="Ungarisch - HU",'Basis-Tabelle-Samen'!BA305,
" ACHTUNG"))))))))))))))))))))))))))))</f>
        <v>Goji berry</v>
      </c>
      <c r="D279" s="320">
        <f>'Basis-Tabelle-Samen'!F305</f>
        <v>200</v>
      </c>
      <c r="E279" s="321" t="str">
        <f>'Basis-Tabelle-Samen'!H305</f>
        <v>7 %</v>
      </c>
      <c r="F279" s="322" t="str">
        <f>IF('Basis-Tabelle-Samen'!G305="","",'Basis-Tabelle-Samen'!G305)</f>
        <v>07</v>
      </c>
      <c r="G279" s="320">
        <f>'Basis-Tabelle-Samen'!C305</f>
        <v>15236</v>
      </c>
      <c r="H279" s="323">
        <f>'Basis-Tabelle-Samen'!D305</f>
        <v>4055473152363</v>
      </c>
      <c r="I279" s="324">
        <f>'Basis-Tabelle-Samen'!E305</f>
        <v>1.85</v>
      </c>
      <c r="J279" s="325">
        <f t="shared" si="4"/>
        <v>12</v>
      </c>
      <c r="K279" s="326">
        <f>'Basis-Tabelle-Samen'!K305</f>
        <v>75236</v>
      </c>
      <c r="L279" s="323">
        <f>'Basis-Tabelle-Samen'!L305</f>
        <v>4055473752365</v>
      </c>
      <c r="M279" s="324">
        <f>'Basis-Tabelle-Samen'!M305</f>
        <v>2.4500000000000002</v>
      </c>
      <c r="N279" s="326">
        <f>IF(K279&lt;1,"",'3'!$I$15)</f>
        <v>15</v>
      </c>
      <c r="O279" s="327">
        <f>IF(K279&lt;1,"",'3'!$J$11)</f>
        <v>90</v>
      </c>
      <c r="P279" s="326">
        <f>'Basis-Tabelle-Samen'!N305</f>
        <v>85236</v>
      </c>
      <c r="Q279" s="323">
        <f>'Basis-Tabelle-Samen'!O305</f>
        <v>4055473852362</v>
      </c>
      <c r="R279" s="328">
        <f>'Basis-Tabelle-Samen'!P305</f>
        <v>3.75</v>
      </c>
      <c r="S279" s="326">
        <f>IF(R279&lt;1,"",'3'!$M$15)</f>
        <v>18</v>
      </c>
      <c r="T279" s="327">
        <f>IF(R279&lt;1,"",'3'!$N$11)</f>
        <v>72</v>
      </c>
      <c r="U279" s="326">
        <f>'Basis-Tabelle-Samen'!Q305</f>
        <v>55236</v>
      </c>
      <c r="V279" s="323">
        <f>'Basis-Tabelle-Samen'!R305</f>
        <v>4055473552361</v>
      </c>
      <c r="W279" s="324">
        <f>'Basis-Tabelle-Samen'!S305</f>
        <v>4.95</v>
      </c>
      <c r="X279" s="326">
        <f>IF(U279&lt;1,"",'3'!$Q$15)</f>
        <v>6</v>
      </c>
      <c r="Y279" s="327">
        <f>IF(U279&lt;1,"",'3'!$R$11)</f>
        <v>24</v>
      </c>
      <c r="Z279" s="326">
        <f>'Basis-Tabelle-Samen'!T305</f>
        <v>35236</v>
      </c>
      <c r="AA279" s="323">
        <f>'Basis-Tabelle-Samen'!U305</f>
        <v>4055473352367</v>
      </c>
      <c r="AB279" s="324">
        <f>'Basis-Tabelle-Samen'!V305</f>
        <v>6.75</v>
      </c>
      <c r="AC279" s="326">
        <f>IF(Z279&lt;1,"",'3'!$U$15)</f>
        <v>6</v>
      </c>
      <c r="AD279" s="327">
        <f>IF(Z279&lt;1,"",'3'!$V$11)</f>
        <v>24</v>
      </c>
      <c r="AE279" s="326">
        <f>'Basis-Tabelle-Samen'!W305</f>
        <v>65236</v>
      </c>
      <c r="AF279" s="323">
        <f>'Basis-Tabelle-Samen'!X305</f>
        <v>4055473652368</v>
      </c>
      <c r="AG279" s="324">
        <f>'Basis-Tabelle-Samen'!Y305</f>
        <v>2.95</v>
      </c>
      <c r="AH279" s="326">
        <f>IF(AE279&lt;1,"",'3'!$Y$15)</f>
        <v>8</v>
      </c>
      <c r="AI279" s="327">
        <f>IF(AE279&lt;1,"",'3'!$Z$11)</f>
        <v>64</v>
      </c>
      <c r="AJ279" s="315"/>
      <c r="AK279" s="316" t="str">
        <f>IF(G279&lt;1,"",
IF($C$1="Bulgarisch - BG",HYPERLINK(CONCATENATE("https://www.saflax.de/0-WVK-Retail/Bilder-Pictures/SAFLAX-",'Basis-Tabelle-Samen'!C305,"-",'Basis-Tabelle-Samen'!J305,"-seed-package-front-cr-bulgarian.jpg")),
IF($C$1="Dänisch - DK",HYPERLINK(CONCATENATE("https://www.saflax.de/0-WVK-Retail/Bilder-Pictures/SAFLAX-",'Basis-Tabelle-Samen'!C305,"-",'Basis-Tabelle-Samen'!J305,"-seed-package-front-cr-danish.jpg")),
IF($C$1="Deutsch - DE",HYPERLINK(CONCATENATE("https://www.saflax.de/0-WVK-Retail/Bilder-Pictures/SAFLAX-",'Basis-Tabelle-Samen'!C305,"-",'Basis-Tabelle-Samen'!J305,"-seed-package-front-cr-german.jpg")),
IF($C$1="Englisch - UK",HYPERLINK(CONCATENATE("https://www.saflax.de/0-WVK-Retail/Bilder-Pictures/SAFLAX-",'Basis-Tabelle-Samen'!C305,"-",'Basis-Tabelle-Samen'!J305,"-seed-package-front-cr-english.jpg")),
IF($C$1="Estnisch - EE",HYPERLINK(CONCATENATE("https://www.saflax.de/0-WVK-Retail/Bilder-Pictures/SAFLAX-",'Basis-Tabelle-Samen'!C305,"-",'Basis-Tabelle-Samen'!J305,"-seed-package-front-cr-estonian.jpg")),
IF($C$1="Finnisch - FI",HYPERLINK(CONCATENATE("https://www.saflax.de/0-WVK-Retail/Bilder-Pictures/SAFLAX-",'Basis-Tabelle-Samen'!C305,"-",'Basis-Tabelle-Samen'!J305,"-seed-package-front-cr-finnish.jpg")),
IF($C$1="Französisch - FR",HYPERLINK(CONCATENATE("https://www.saflax.de/0-WVK-Retail/Bilder-Pictures/SAFLAX-",'Basis-Tabelle-Samen'!C305,"-",'Basis-Tabelle-Samen'!J305,"-seed-package-front-cr-french.jpg")),
IF($C$1="Griechisch - GR",HYPERLINK(CONCATENATE("https://www.saflax.de/0-WVK-Retail/Bilder-Pictures/SAFLAX-",'Basis-Tabelle-Samen'!C305,"-",'Basis-Tabelle-Samen'!J305,"-seed-package-front-cr-greek.jpg")),
IF($C$1="Irisch - IE",HYPERLINK(CONCATENATE("https://www.saflax.de/0-WVK-Retail/Bilder-Pictures/SAFLAX-",'Basis-Tabelle-Samen'!C305,"-",'Basis-Tabelle-Samen'!J305,"-seed-package-front-cr-irish.jpg")),
IF($C$1="Isländisch - IS",HYPERLINK(CONCATENATE("https://www.saflax.de/0-WVK-Retail/Bilder-Pictures/SAFLAX-",'Basis-Tabelle-Samen'!C305,"-",'Basis-Tabelle-Samen'!J305,"-seed-package-front-cr-icelandic.jpg")),
IF($C$1="Italienisch - IT",HYPERLINK(CONCATENATE("https://www.saflax.de/0-WVK-Retail/Bilder-Pictures/SAFLAX-",'Basis-Tabelle-Samen'!C305,"-",'Basis-Tabelle-Samen'!J305,"-seed-package-front-cr-italian.jpg")),
IF($C$1="Japanisch - JP",HYPERLINK(CONCATENATE("https://www.saflax.de/0-WVK-Retail/Bilder-Pictures/SAFLAX-",'Basis-Tabelle-Samen'!C305,"-",'Basis-Tabelle-Samen'!J305,"-seed-package-front-cr-japanese.jpg")),
IF($C$1="Kroatisch - HR",HYPERLINK(CONCATENATE("https://www.saflax.de/0-WVK-Retail/Bilder-Pictures/SAFLAX-",'Basis-Tabelle-Samen'!C305,"-",'Basis-Tabelle-Samen'!J305,"-seed-package-front-cr-croatian.jpg")),
IF($C$1="Lettisch - LV",HYPERLINK(CONCATENATE("https://www.saflax.de/0-WVK-Retail/Bilder-Pictures/SAFLAX-",'Basis-Tabelle-Samen'!C305,"-",'Basis-Tabelle-Samen'!J305,"-seed-package-front-cr-latvian.jpg")),
IF($C$1="Litauisch - LT",HYPERLINK(CONCATENATE("https://www.saflax.de/0-WVK-Retail/Bilder-Pictures/SAFLAX-",'Basis-Tabelle-Samen'!C305,"-",'Basis-Tabelle-Samen'!J305,"-seed-package-front-cr-lithuanian.jpg")),
IF($C$1="Maltesisch - MT",HYPERLINK(CONCATENATE("https://www.saflax.de/0-WVK-Retail/Bilder-Pictures/SAFLAX-",'Basis-Tabelle-Samen'!C305,"-",'Basis-Tabelle-Samen'!J305,"-seed-package-front-cr-maltese.jpg")),
IF($C$1="Niederländisch - NL",HYPERLINK(CONCATENATE("https://www.saflax.de/0-WVK-Retail/Bilder-Pictures/SAFLAX-",'Basis-Tabelle-Samen'!C305,"-",'Basis-Tabelle-Samen'!J305,"-seed-package-front-cr-dutch.jpg")),
IF($C$1="Norwegisch - NO",HYPERLINK(CONCATENATE("https://www.saflax.de/0-WVK-Retail/Bilder-Pictures/SAFLAX-",'Basis-Tabelle-Samen'!C305,"-",'Basis-Tabelle-Samen'!J305,"-seed-package-front-cr-nowegian.jpg")),
IF($C$1="Polnisch - PL",HYPERLINK(CONCATENATE("https://www.saflax.de/0-WVK-Retail/Bilder-Pictures/SAFLAX-",'Basis-Tabelle-Samen'!C305,"-",'Basis-Tabelle-Samen'!J305,"-seed-package-front-cr-polish.jpg")),
IF($C$1="Portugiesisch - PT",HYPERLINK(CONCATENATE("https://www.saflax.de/0-WVK-Retail/Bilder-Pictures/SAFLAX-",'Basis-Tabelle-Samen'!C305,"-",'Basis-Tabelle-Samen'!J305,"-seed-package-front-cr-portuguese.jpg")),
IF($C$1="Rumänisch - RO",HYPERLINK(CONCATENATE("https://www.saflax.de/0-WVK-Retail/Bilder-Pictures/SAFLAX-",'Basis-Tabelle-Samen'!C305,"-",'Basis-Tabelle-Samen'!J305,"-seed-package-front-cr-romanian.jpg")),
IF($C$1="Schwedisch - SE",HYPERLINK(CONCATENATE("https://www.saflax.de/0-WVK-Retail/Bilder-Pictures/SAFLAX-",'Basis-Tabelle-Samen'!C305,"-",'Basis-Tabelle-Samen'!J305,"-seed-package-front-cr-swedish.jpg")),
IF($C$1="Slowakisch - SK",HYPERLINK(CONCATENATE("https://www.saflax.de/0-WVK-Retail/Bilder-Pictures/SAFLAX-",'Basis-Tabelle-Samen'!C305,"-",'Basis-Tabelle-Samen'!J305,"-seed-package-front-cr-slovak.jpg")),
IF($C$1="Slowenisch - SI",HYPERLINK(CONCATENATE("https://www.saflax.de/0-WVK-Retail/Bilder-Pictures/SAFLAX-",'Basis-Tabelle-Samen'!C305,"-",'Basis-Tabelle-Samen'!J305,"-seed-package-front-cr-slovenian.jpg")),
IF($C$1="Spanisch - ES",HYPERLINK(CONCATENATE("https://www.saflax.de/0-WVK-Retail/Bilder-Pictures/SAFLAX-",'Basis-Tabelle-Samen'!C305,"-",'Basis-Tabelle-Samen'!J305,"-seed-package-front-cr-spanish.jpg")),
IF($C$1="Tschechisch - CZ",HYPERLINK(CONCATENATE("https://www.saflax.de/0-WVK-Retail/Bilder-Pictures/SAFLAX-",'Basis-Tabelle-Samen'!C305,"-",'Basis-Tabelle-Samen'!J305,"-seed-package-front-cr-czech.jpg")),
IF($C$1="Türkisch - TR",HYPERLINK(CONCATENATE("https://www.saflax.de/0-WVK-Retail/Bilder-Pictures/SAFLAX-",'Basis-Tabelle-Samen'!C305,"-",'Basis-Tabelle-Samen'!J305,"-seed-package-front-cr-turkish.jpg")),
IF($C$1="Ungarisch - HU",HYPERLINK(CONCATENATE("https://www.saflax.de/0-WVK-Retail/Bilder-Pictures/SAFLAX-",'Basis-Tabelle-Samen'!C305,"-",'Basis-Tabelle-Samen'!J305,"-seed-package-front-cr-hungarian.jpg")),
" ACHTUNG")))))))))))))))))))))))))))))</f>
        <v>https://www.saflax.de/0-WVK-Retail/Bilder-Pictures/SAFLAX-15236-lycium-chinensis-seed-package-front-cr-english.jpg</v>
      </c>
      <c r="AL279" s="330" t="str">
        <f>IF(G279&lt;1,"",
IF($C$1="Bulgarisch - BG",HYPERLINK(CONCATENATE("https://www.saflax.de/0-WVK-Retail/Bilder-Pictures/SAFLAX-",'Basis-Tabelle-Samen'!C305,"-",'Basis-Tabelle-Samen'!J305,"-seed-package-back-cr-bulgarian.jpg")),
IF($C$1="Dänisch - DK",HYPERLINK(CONCATENATE("https://www.saflax.de/0-WVK-Retail/Bilder-Pictures/SAFLAX-",'Basis-Tabelle-Samen'!C305,"-",'Basis-Tabelle-Samen'!J305,"-seed-package-back-cr-danish.jpg")),
IF($C$1="Deutsch - DE",HYPERLINK(CONCATENATE("https://www.saflax.de/0-WVK-Retail/Bilder-Pictures/SAFLAX-",'Basis-Tabelle-Samen'!C305,"-",'Basis-Tabelle-Samen'!J305,"-seed-package-back-cr-german.jpg")),
IF($C$1="Englisch - UK",HYPERLINK(CONCATENATE("https://www.saflax.de/0-WVK-Retail/Bilder-Pictures/SAFLAX-",'Basis-Tabelle-Samen'!C305,"-",'Basis-Tabelle-Samen'!J305,"-seed-package-back-cr-english.jpg")),
IF($C$1="Estnisch - EE",HYPERLINK(CONCATENATE("https://www.saflax.de/0-WVK-Retail/Bilder-Pictures/SAFLAX-",'Basis-Tabelle-Samen'!C305,"-",'Basis-Tabelle-Samen'!J305,"-seed-package-back-cr-estonian.jpg")),
IF($C$1="Finnisch - FI",HYPERLINK(CONCATENATE("https://www.saflax.de/0-WVK-Retail/Bilder-Pictures/SAFLAX-",'Basis-Tabelle-Samen'!C305,"-",'Basis-Tabelle-Samen'!J305,"-seed-package-back-cr-finnish.jpg")),
IF($C$1="Französisch - FR",HYPERLINK(CONCATENATE("https://www.saflax.de/0-WVK-Retail/Bilder-Pictures/SAFLAX-",'Basis-Tabelle-Samen'!C305,"-",'Basis-Tabelle-Samen'!J305,"-seed-package-back-cr-french.jpg")),
IF($C$1="Griechisch - GR",HYPERLINK(CONCATENATE("https://www.saflax.de/0-WVK-Retail/Bilder-Pictures/SAFLAX-",'Basis-Tabelle-Samen'!C305,"-",'Basis-Tabelle-Samen'!J305,"-seed-package-back-cr-greek.jpg")),
IF($C$1="Irisch - IE",HYPERLINK(CONCATENATE("https://www.saflax.de/0-WVK-Retail/Bilder-Pictures/SAFLAX-",'Basis-Tabelle-Samen'!C305,"-",'Basis-Tabelle-Samen'!J305,"-seed-package-back-cr-irish.jpg")),
IF($C$1="Isländisch - IS",HYPERLINK(CONCATENATE("https://www.saflax.de/0-WVK-Retail/Bilder-Pictures/SAFLAX-",'Basis-Tabelle-Samen'!C305,"-",'Basis-Tabelle-Samen'!J305,"-seed-package-back-cr-icelandic.jpg")),
IF($C$1="Italienisch - IT",HYPERLINK(CONCATENATE("https://www.saflax.de/0-WVK-Retail/Bilder-Pictures/SAFLAX-",'Basis-Tabelle-Samen'!C305,"-",'Basis-Tabelle-Samen'!J305,"-seed-package-back-cr-italian.jpg")),
IF($C$1="Japanisch - JP",HYPERLINK(CONCATENATE("https://www.saflax.de/0-WVK-Retail/Bilder-Pictures/SAFLAX-",'Basis-Tabelle-Samen'!C305,"-",'Basis-Tabelle-Samen'!J305,"-seed-package-back-cr-japanese.jpg")),
IF($C$1="Kroatisch - HR",HYPERLINK(CONCATENATE("https://www.saflax.de/0-WVK-Retail/Bilder-Pictures/SAFLAX-",'Basis-Tabelle-Samen'!C305,"-",'Basis-Tabelle-Samen'!J305,"-seed-package-back-cr-croatian.jpg")),
IF($C$1="Lettisch - LV",HYPERLINK(CONCATENATE("https://www.saflax.de/0-WVK-Retail/Bilder-Pictures/SAFLAX-",'Basis-Tabelle-Samen'!C305,"-",'Basis-Tabelle-Samen'!J305,"-seed-package-back-cr-latvian.jpg")),
IF($C$1="Litauisch - LT",HYPERLINK(CONCATENATE("https://www.saflax.de/0-WVK-Retail/Bilder-Pictures/SAFLAX-",'Basis-Tabelle-Samen'!C305,"-",'Basis-Tabelle-Samen'!J305,"-seed-package-back-cr-lithuanian.jpg")),
IF($C$1="Maltesisch - MT",HYPERLINK(CONCATENATE("https://www.saflax.de/0-WVK-Retail/Bilder-Pictures/SAFLAX-",'Basis-Tabelle-Samen'!C305,"-",'Basis-Tabelle-Samen'!J305,"-seed-package-back-cr-maltese.jpg")),
IF($C$1="Niederländisch - NL",HYPERLINK(CONCATENATE("https://www.saflax.de/0-WVK-Retail/Bilder-Pictures/SAFLAX-",'Basis-Tabelle-Samen'!C305,"-",'Basis-Tabelle-Samen'!J305,"-seed-package-back-cr-dutch.jpg")),
IF($C$1="Norwegisch - NO",HYPERLINK(CONCATENATE("https://www.saflax.de/0-WVK-Retail/Bilder-Pictures/SAFLAX-",'Basis-Tabelle-Samen'!C305,"-",'Basis-Tabelle-Samen'!J305,"-seed-package-back-cr-nowegian.jpg")),
IF($C$1="Polnisch - PL",HYPERLINK(CONCATENATE("https://www.saflax.de/0-WVK-Retail/Bilder-Pictures/SAFLAX-",'Basis-Tabelle-Samen'!C305,"-",'Basis-Tabelle-Samen'!J305,"-seed-package-back-cr-polish.jpg")),
IF($C$1="Portugiesisch - PT",HYPERLINK(CONCATENATE("https://www.saflax.de/0-WVK-Retail/Bilder-Pictures/SAFLAX-",'Basis-Tabelle-Samen'!C305,"-",'Basis-Tabelle-Samen'!J305,"-seed-package-back-cr-portuguese.jpg")),
IF($C$1="Rumänisch - RO",HYPERLINK(CONCATENATE("https://www.saflax.de/0-WVK-Retail/Bilder-Pictures/SAFLAX-",'Basis-Tabelle-Samen'!C305,"-",'Basis-Tabelle-Samen'!J305,"-seed-package-back-cr-romanian.jpg")),
IF($C$1="Schwedisch - SE",HYPERLINK(CONCATENATE("https://www.saflax.de/0-WVK-Retail/Bilder-Pictures/SAFLAX-",'Basis-Tabelle-Samen'!C305,"-",'Basis-Tabelle-Samen'!J305,"-seed-package-back-cr-swedish.jpg")),
IF($C$1="Slowakisch - SK",HYPERLINK(CONCATENATE("https://www.saflax.de/0-WVK-Retail/Bilder-Pictures/SAFLAX-",'Basis-Tabelle-Samen'!C305,"-",'Basis-Tabelle-Samen'!J305,"-seed-package-back-cr-slovak.jpg")),
IF($C$1="Slowenisch - SI",HYPERLINK(CONCATENATE("https://www.saflax.de/0-WVK-Retail/Bilder-Pictures/SAFLAX-",'Basis-Tabelle-Samen'!C305,"-",'Basis-Tabelle-Samen'!J305,"-seed-package-back-cr-slovenian.jpg")),
IF($C$1="Spanisch - ES",HYPERLINK(CONCATENATE("https://www.saflax.de/0-WVK-Retail/Bilder-Pictures/SAFLAX-",'Basis-Tabelle-Samen'!C305,"-",'Basis-Tabelle-Samen'!J305,"-seed-package-back-cr-spanish.jpg")),
IF($C$1="Tschechisch - CZ",HYPERLINK(CONCATENATE("https://www.saflax.de/0-WVK-Retail/Bilder-Pictures/SAFLAX-",'Basis-Tabelle-Samen'!C305,"-",'Basis-Tabelle-Samen'!J305,"-seed-package-back-cr-czech.jpg")),
IF($C$1="Türkisch - TR",HYPERLINK(CONCATENATE("https://www.saflax.de/0-WVK-Retail/Bilder-Pictures/SAFLAX-",'Basis-Tabelle-Samen'!C305,"-",'Basis-Tabelle-Samen'!J305,"-seed-package-back-cr-turkish.jpg")),
IF($C$1="Ungarisch - HU",HYPERLINK(CONCATENATE("https://www.saflax.de/0-WVK-Retail/Bilder-Pictures/SAFLAX-",'Basis-Tabelle-Samen'!C305,"-",'Basis-Tabelle-Samen'!J305,"-seed-package-back-cr-hungarian.jpg")),
" ACHTUNG")))))))))))))))))))))))))))))</f>
        <v>https://www.saflax.de/0-WVK-Retail/Bilder-Pictures/SAFLAX-15236-lycium-chinensis-seed-package-back-cr-english.jpg</v>
      </c>
      <c r="AM279" s="330" t="str">
        <f>IF(H279&lt;1,"",
IF($C$1="Bulgarisch - BG",HYPERLINK(CONCATENATE("https://www.saflax.de/0-WVK-Retail/Bilder-Pictures/SAFLAX-",'Basis-Tabelle-Samen'!K305,"-",'Basis-Tabelle-Samen'!J305,"-garden-to-go-mini-bulgarian.jpg")),
IF($C$1="Dänisch - DK",HYPERLINK(CONCATENATE("https://www.saflax.de/0-WVK-Retail/Bilder-Pictures/SAFLAX-",'Basis-Tabelle-Samen'!K305,"-",'Basis-Tabelle-Samen'!J305,"-garden-to-go-mini-danish.jpg")),
IF($C$1="Deutsch - DE",HYPERLINK(CONCATENATE("https://www.saflax.de/0-WVK-Retail/Bilder-Pictures/SAFLAX-",'Basis-Tabelle-Samen'!K305,"-",'Basis-Tabelle-Samen'!J305,"-garden-to-go-mini-german.jpg")),
IF($C$1="Englisch - UK",HYPERLINK(CONCATENATE("https://www.saflax.de/0-WVK-Retail/Bilder-Pictures/SAFLAX-",'Basis-Tabelle-Samen'!K305,"-",'Basis-Tabelle-Samen'!J305,"-garden-to-go-mini-english.jpg")),
IF($C$1="Estnisch - EE",HYPERLINK(CONCATENATE("https://www.saflax.de/0-WVK-Retail/Bilder-Pictures/SAFLAX-",'Basis-Tabelle-Samen'!K305,"-",'Basis-Tabelle-Samen'!J305,"-garden-to-go-mini-estonian.jpg")),
IF($C$1="Finnisch - FI",HYPERLINK(CONCATENATE("https://www.saflax.de/0-WVK-Retail/Bilder-Pictures/SAFLAX-",'Basis-Tabelle-Samen'!K305,"-",'Basis-Tabelle-Samen'!J305,"-garden-to-go-mini-finnish.jpg")),
IF($C$1="Französisch - FR",HYPERLINK(CONCATENATE("https://www.saflax.de/0-WVK-Retail/Bilder-Pictures/SAFLAX-",'Basis-Tabelle-Samen'!K305,"-",'Basis-Tabelle-Samen'!J305,"-garden-to-go-mini-french.jpg")),
IF($C$1="Griechisch - GR",HYPERLINK(CONCATENATE("https://www.saflax.de/0-WVK-Retail/Bilder-Pictures/SAFLAX-",'Basis-Tabelle-Samen'!K305,"-",'Basis-Tabelle-Samen'!J305,"-garden-to-go-mini-greek.jpg")),
IF($C$1="Irisch - IE",HYPERLINK(CONCATENATE("https://www.saflax.de/0-WVK-Retail/Bilder-Pictures/SAFLAX-",'Basis-Tabelle-Samen'!K305,"-",'Basis-Tabelle-Samen'!J305,"-garden-to-go-mini-irish.jpg")),
IF($C$1="Isländisch - IS",HYPERLINK(CONCATENATE("https://www.saflax.de/0-WVK-Retail/Bilder-Pictures/SAFLAX-",'Basis-Tabelle-Samen'!K305,"-",'Basis-Tabelle-Samen'!J305,"-garden-to-go-mini-icelandic.jpg")),
IF($C$1="Italienisch - IT",HYPERLINK(CONCATENATE("https://www.saflax.de/0-WVK-Retail/Bilder-Pictures/SAFLAX-",'Basis-Tabelle-Samen'!K305,"-",'Basis-Tabelle-Samen'!J305,"-garden-to-go-mini-italian.jpg")),
IF($C$1="Japanisch - JP",HYPERLINK(CONCATENATE("https://www.saflax.de/0-WVK-Retail/Bilder-Pictures/SAFLAX-",'Basis-Tabelle-Samen'!K305,"-",'Basis-Tabelle-Samen'!J305,"-garden-to-go-mini-japanese.jpg")),
IF($C$1="Kroatisch - HR",HYPERLINK(CONCATENATE("https://www.saflax.de/0-WVK-Retail/Bilder-Pictures/SAFLAX-",'Basis-Tabelle-Samen'!K305,"-",'Basis-Tabelle-Samen'!J305,"-garden-to-go-mini-croatian.jpg")),
IF($C$1="Lettisch - LV",HYPERLINK(CONCATENATE("https://www.saflax.de/0-WVK-Retail/Bilder-Pictures/SAFLAX-",'Basis-Tabelle-Samen'!K305,"-",'Basis-Tabelle-Samen'!J305,"-garden-to-go-mini-latvian.jpg")),
IF($C$1="Litauisch - LT",HYPERLINK(CONCATENATE("https://www.saflax.de/0-WVK-Retail/Bilder-Pictures/SAFLAX-",'Basis-Tabelle-Samen'!K305,"-",'Basis-Tabelle-Samen'!J305,"-garden-to-go-mini-lithuanian.jpg")),
IF($C$1="Maltesisch - MT",HYPERLINK(CONCATENATE("https://www.saflax.de/0-WVK-Retail/Bilder-Pictures/SAFLAX-",'Basis-Tabelle-Samen'!K305,"-",'Basis-Tabelle-Samen'!J305,"-garden-to-go-mini-maltese.jpg")),
IF($C$1="Niederländisch - NL",HYPERLINK(CONCATENATE("https://www.saflax.de/0-WVK-Retail/Bilder-Pictures/SAFLAX-",'Basis-Tabelle-Samen'!K305,"-",'Basis-Tabelle-Samen'!J305,"-garden-to-go-mini-dutch.jpg")),
IF($C$1="Norwegisch - NO",HYPERLINK(CONCATENATE("https://www.saflax.de/0-WVK-Retail/Bilder-Pictures/SAFLAX-",'Basis-Tabelle-Samen'!K305,"-",'Basis-Tabelle-Samen'!J305,"-garden-to-go-mini-nowegian.jpg")),
IF($C$1="Polnisch - PL",HYPERLINK(CONCATENATE("https://www.saflax.de/0-WVK-Retail/Bilder-Pictures/SAFLAX-",'Basis-Tabelle-Samen'!K305,"-",'Basis-Tabelle-Samen'!J305,"-garden-to-go-mini-polish.jpg")),
IF($C$1="Portugiesisch - PT",HYPERLINK(CONCATENATE("https://www.saflax.de/0-WVK-Retail/Bilder-Pictures/SAFLAX-",'Basis-Tabelle-Samen'!K305,"-",'Basis-Tabelle-Samen'!J305,"-garden-to-go-mini-portuguese.jpg")),
IF($C$1="Rumänisch - RO",HYPERLINK(CONCATENATE("https://www.saflax.de/0-WVK-Retail/Bilder-Pictures/SAFLAX-",'Basis-Tabelle-Samen'!K305,"-",'Basis-Tabelle-Samen'!J305,"-garden-to-go-mini-romanian.jpg")),
IF($C$1="Schwedisch - SE",HYPERLINK(CONCATENATE("https://www.saflax.de/0-WVK-Retail/Bilder-Pictures/SAFLAX-",'Basis-Tabelle-Samen'!K305,"-",'Basis-Tabelle-Samen'!J305,"-garden-to-go-mini-swedish.jpg")),
IF($C$1="Slowakisch - SK",HYPERLINK(CONCATENATE("https://www.saflax.de/0-WVK-Retail/Bilder-Pictures/SAFLAX-",'Basis-Tabelle-Samen'!K305,"-",'Basis-Tabelle-Samen'!J305,"-garden-to-go-mini-slovak.jpg")),
IF($C$1="Slowenisch - SI",HYPERLINK(CONCATENATE("https://www.saflax.de/0-WVK-Retail/Bilder-Pictures/SAFLAX-",'Basis-Tabelle-Samen'!K305,"-",'Basis-Tabelle-Samen'!J305,"-garden-to-go-mini-slovenian.jpg")),
IF($C$1="Spanisch - ES",HYPERLINK(CONCATENATE("https://www.saflax.de/0-WVK-Retail/Bilder-Pictures/SAFLAX-",'Basis-Tabelle-Samen'!K305,"-",'Basis-Tabelle-Samen'!J305,"-garden-to-go-mini-spanish.jpg")),
IF($C$1="Tschechisch - CZ",HYPERLINK(CONCATENATE("https://www.saflax.de/0-WVK-Retail/Bilder-Pictures/SAFLAX-",'Basis-Tabelle-Samen'!K305,"-",'Basis-Tabelle-Samen'!J305,"-garden-to-go-mini-czech.jpg")),
IF($C$1="Türkisch - TR",HYPERLINK(CONCATENATE("https://www.saflax.de/0-WVK-Retail/Bilder-Pictures/SAFLAX-",'Basis-Tabelle-Samen'!K305,"-",'Basis-Tabelle-Samen'!J305,"-garden-to-go-mini-turkish.jpg")),
IF($C$1="Ungarisch - HU",HYPERLINK(CONCATENATE("https://www.saflax.de/0-WVK-Retail/Bilder-Pictures/SAFLAX-",'Basis-Tabelle-Samen'!K305,"-",'Basis-Tabelle-Samen'!J305,"-garden-to-go-mini-hungarian.jpg")),
" ACHTUNG")))))))))))))))))))))))))))))</f>
        <v>https://www.saflax.de/0-WVK-Retail/Bilder-Pictures/SAFLAX-75236-lycium-chinensis-garden-to-go-mini-english.jpg</v>
      </c>
      <c r="AN279" s="330" t="str">
        <f>IF(I279&lt;1,"",
IF($C$1="Bulgarisch - BG",HYPERLINK(CONCATENATE("https://www.saflax.de/0-WVK-Retail/Bilder-Pictures/SAFLAX-",'Basis-Tabelle-Samen'!N305,"-",'Basis-Tabelle-Samen'!J305,"-garden-to-go-lite-bulgarian.jpg")),
IF($C$1="Dänisch - DK",HYPERLINK(CONCATENATE("https://www.saflax.de/0-WVK-Retail/Bilder-Pictures/SAFLAX-",'Basis-Tabelle-Samen'!N305,"-",'Basis-Tabelle-Samen'!J305,"-garden-to-go-lite-danish.jpg")),
IF($C$1="Deutsch - DE",HYPERLINK(CONCATENATE("https://www.saflax.de/0-WVK-Retail/Bilder-Pictures/SAFLAX-",'Basis-Tabelle-Samen'!N305,"-",'Basis-Tabelle-Samen'!J305,"-garden-to-go-lite-german.jpg")),
IF($C$1="Englisch - UK",HYPERLINK(CONCATENATE("https://www.saflax.de/0-WVK-Retail/Bilder-Pictures/SAFLAX-",'Basis-Tabelle-Samen'!N305,"-",'Basis-Tabelle-Samen'!J305,"-garden-to-go-lite-english.jpg")),
IF($C$1="Estnisch - EE",HYPERLINK(CONCATENATE("https://www.saflax.de/0-WVK-Retail/Bilder-Pictures/SAFLAX-",'Basis-Tabelle-Samen'!N305,"-",'Basis-Tabelle-Samen'!J305,"-garden-to-go-lite-estonian.jpg")),
IF($C$1="Finnisch - FI",HYPERLINK(CONCATENATE("https://www.saflax.de/0-WVK-Retail/Bilder-Pictures/SAFLAX-",'Basis-Tabelle-Samen'!N305,"-",'Basis-Tabelle-Samen'!J305,"-garden-to-go-lite-finnish.jpg")),
IF($C$1="Französisch - FR",HYPERLINK(CONCATENATE("https://www.saflax.de/0-WVK-Retail/Bilder-Pictures/SAFLAX-",'Basis-Tabelle-Samen'!N305,"-",'Basis-Tabelle-Samen'!J305,"-garden-to-go-lite-french.jpg")),
IF($C$1="Griechisch - GR",HYPERLINK(CONCATENATE("https://www.saflax.de/0-WVK-Retail/Bilder-Pictures/SAFLAX-",'Basis-Tabelle-Samen'!N305,"-",'Basis-Tabelle-Samen'!J305,"-garden-to-go-lite-greek.jpg")),
IF($C$1="Irisch - IE",HYPERLINK(CONCATENATE("https://www.saflax.de/0-WVK-Retail/Bilder-Pictures/SAFLAX-",'Basis-Tabelle-Samen'!N305,"-",'Basis-Tabelle-Samen'!J305,"-garden-to-go-lite-irish.jpg")),
IF($C$1="Isländisch - IS",HYPERLINK(CONCATENATE("https://www.saflax.de/0-WVK-Retail/Bilder-Pictures/SAFLAX-",'Basis-Tabelle-Samen'!N305,"-",'Basis-Tabelle-Samen'!J305,"-garden-to-go-lite-icelandic.jpg")),
IF($C$1="Italienisch - IT",HYPERLINK(CONCATENATE("https://www.saflax.de/0-WVK-Retail/Bilder-Pictures/SAFLAX-",'Basis-Tabelle-Samen'!N305,"-",'Basis-Tabelle-Samen'!J305,"-garden-to-go-lite-italian.jpg")),
IF($C$1="Japanisch - JP",HYPERLINK(CONCATENATE("https://www.saflax.de/0-WVK-Retail/Bilder-Pictures/SAFLAX-",'Basis-Tabelle-Samen'!N305,"-",'Basis-Tabelle-Samen'!J305,"-garden-to-go-lite-japanese.jpg")),
IF($C$1="Kroatisch - HR",HYPERLINK(CONCATENATE("https://www.saflax.de/0-WVK-Retail/Bilder-Pictures/SAFLAX-",'Basis-Tabelle-Samen'!N305,"-",'Basis-Tabelle-Samen'!J305,"-garden-to-go-lite-croatian.jpg")),
IF($C$1="Lettisch - LV",HYPERLINK(CONCATENATE("https://www.saflax.de/0-WVK-Retail/Bilder-Pictures/SAFLAX-",'Basis-Tabelle-Samen'!N305,"-",'Basis-Tabelle-Samen'!J305,"-garden-to-go-lite-latvian.jpg")),
IF($C$1="Litauisch - LT",HYPERLINK(CONCATENATE("https://www.saflax.de/0-WVK-Retail/Bilder-Pictures/SAFLAX-",'Basis-Tabelle-Samen'!N305,"-",'Basis-Tabelle-Samen'!J305,"-garden-to-go-lite-lithuanian.jpg")),
IF($C$1="Maltesisch - MT",HYPERLINK(CONCATENATE("https://www.saflax.de/0-WVK-Retail/Bilder-Pictures/SAFLAX-",'Basis-Tabelle-Samen'!N305,"-",'Basis-Tabelle-Samen'!J305,"-garden-to-go-lite-maltese.jpg")),
IF($C$1="Niederländisch - NL",HYPERLINK(CONCATENATE("https://www.saflax.de/0-WVK-Retail/Bilder-Pictures/SAFLAX-",'Basis-Tabelle-Samen'!N305,"-",'Basis-Tabelle-Samen'!J305,"-garden-to-go-lite-dutch.jpg")),
IF($C$1="Norwegisch - NO",HYPERLINK(CONCATENATE("https://www.saflax.de/0-WVK-Retail/Bilder-Pictures/SAFLAX-",'Basis-Tabelle-Samen'!N305,"-",'Basis-Tabelle-Samen'!J305,"-garden-to-go-lite-nowegian.jpg")),
IF($C$1="Polnisch - PL",HYPERLINK(CONCATENATE("https://www.saflax.de/0-WVK-Retail/Bilder-Pictures/SAFLAX-",'Basis-Tabelle-Samen'!N305,"-",'Basis-Tabelle-Samen'!J305,"-garden-to-go-lite-polish.jpg")),
IF($C$1="Portugiesisch - PT",HYPERLINK(CONCATENATE("https://www.saflax.de/0-WVK-Retail/Bilder-Pictures/SAFLAX-",'Basis-Tabelle-Samen'!N305,"-",'Basis-Tabelle-Samen'!J305,"-garden-to-go-lite-portuguese.jpg")),
IF($C$1="Rumänisch - RO",HYPERLINK(CONCATENATE("https://www.saflax.de/0-WVK-Retail/Bilder-Pictures/SAFLAX-",'Basis-Tabelle-Samen'!N305,"-",'Basis-Tabelle-Samen'!J305,"-garden-to-go-lite-romanian.jpg")),
IF($C$1="Schwedisch - SE",HYPERLINK(CONCATENATE("https://www.saflax.de/0-WVK-Retail/Bilder-Pictures/SAFLAX-",'Basis-Tabelle-Samen'!N305,"-",'Basis-Tabelle-Samen'!J305,"-garden-to-go-lite-swedish.jpg")),
IF($C$1="Slowakisch - SK",HYPERLINK(CONCATENATE("https://www.saflax.de/0-WVK-Retail/Bilder-Pictures/SAFLAX-",'Basis-Tabelle-Samen'!N305,"-",'Basis-Tabelle-Samen'!J305,"-garden-to-go-lite-slovak.jpg")),
IF($C$1="Slowenisch - SI",HYPERLINK(CONCATENATE("https://www.saflax.de/0-WVK-Retail/Bilder-Pictures/SAFLAX-",'Basis-Tabelle-Samen'!N305,"-",'Basis-Tabelle-Samen'!J305,"-garden-to-go-lite-slovenian.jpg")),
IF($C$1="Spanisch - ES",HYPERLINK(CONCATENATE("https://www.saflax.de/0-WVK-Retail/Bilder-Pictures/SAFLAX-",'Basis-Tabelle-Samen'!N305,"-",'Basis-Tabelle-Samen'!J305,"-garden-to-go-lite-spanish.jpg")),
IF($C$1="Tschechisch - CZ",HYPERLINK(CONCATENATE("https://www.saflax.de/0-WVK-Retail/Bilder-Pictures/SAFLAX-",'Basis-Tabelle-Samen'!N305,"-",'Basis-Tabelle-Samen'!J305,"-garden-to-go-lite-czech.jpg")),
IF($C$1="Türkisch - TR",HYPERLINK(CONCATENATE("https://www.saflax.de/0-WVK-Retail/Bilder-Pictures/SAFLAX-",'Basis-Tabelle-Samen'!N305,"-",'Basis-Tabelle-Samen'!J305,"-garden-to-go-lite-turkish.jpg")),
IF($C$1="Ungarisch - HU",HYPERLINK(CONCATENATE("https://www.saflax.de/0-WVK-Retail/Bilder-Pictures/SAFLAX-",'Basis-Tabelle-Samen'!N305,"-",'Basis-Tabelle-Samen'!J305,"-garden-to-go-lite-hungarian.jpg")),
" ACHTUNG")))))))))))))))))))))))))))))</f>
        <v>https://www.saflax.de/0-WVK-Retail/Bilder-Pictures/SAFLAX-85236-lycium-chinensis-garden-to-go-lite-english.jpg</v>
      </c>
      <c r="AO279" s="330" t="str">
        <f>IF(J279&lt;1,"",
IF($C$1="Bulgarisch - BG",HYPERLINK(CONCATENATE("https://www.saflax.de/0-WVK-Retail/Bilder-Pictures/SAFLAX-",'Basis-Tabelle-Samen'!Q305,"-",'Basis-Tabelle-Samen'!J305,"-garden-to-go-bulgarian.jpg")),
IF($C$1="Dänisch - DK",HYPERLINK(CONCATENATE("https://www.saflax.de/0-WVK-Retail/Bilder-Pictures/SAFLAX-",'Basis-Tabelle-Samen'!Q305,"-",'Basis-Tabelle-Samen'!J305,"-garden-to-go-danish.jpg")),
IF($C$1="Deutsch - DE",HYPERLINK(CONCATENATE("https://www.saflax.de/0-WVK-Retail/Bilder-Pictures/SAFLAX-",'Basis-Tabelle-Samen'!Q305,"-",'Basis-Tabelle-Samen'!J305,"-garden-to-go-german.jpg")),
IF($C$1="Englisch - UK",HYPERLINK(CONCATENATE("https://www.saflax.de/0-WVK-Retail/Bilder-Pictures/SAFLAX-",'Basis-Tabelle-Samen'!Q305,"-",'Basis-Tabelle-Samen'!J305,"-garden-to-go-english.jpg")),
IF($C$1="Estnisch - EE",HYPERLINK(CONCATENATE("https://www.saflax.de/0-WVK-Retail/Bilder-Pictures/SAFLAX-",'Basis-Tabelle-Samen'!Q305,"-",'Basis-Tabelle-Samen'!J305,"-garden-to-go-estonian.jpg")),
IF($C$1="Finnisch - FI",HYPERLINK(CONCATENATE("https://www.saflax.de/0-WVK-Retail/Bilder-Pictures/SAFLAX-",'Basis-Tabelle-Samen'!Q305,"-",'Basis-Tabelle-Samen'!J305,"-garden-to-go-finnish.jpg")),
IF($C$1="Französisch - FR",HYPERLINK(CONCATENATE("https://www.saflax.de/0-WVK-Retail/Bilder-Pictures/SAFLAX-",'Basis-Tabelle-Samen'!Q305,"-",'Basis-Tabelle-Samen'!J305,"-garden-to-go-french.jpg")),
IF($C$1="Griechisch - GR",HYPERLINK(CONCATENATE("https://www.saflax.de/0-WVK-Retail/Bilder-Pictures/SAFLAX-",'Basis-Tabelle-Samen'!Q305,"-",'Basis-Tabelle-Samen'!J305,"-garden-to-go-greek.jpg")),
IF($C$1="Irisch - IE",HYPERLINK(CONCATENATE("https://www.saflax.de/0-WVK-Retail/Bilder-Pictures/SAFLAX-",'Basis-Tabelle-Samen'!Q305,"-",'Basis-Tabelle-Samen'!J305,"-garden-to-go-irish.jpg")),
IF($C$1="Isländisch - IS",HYPERLINK(CONCATENATE("https://www.saflax.de/0-WVK-Retail/Bilder-Pictures/SAFLAX-",'Basis-Tabelle-Samen'!Q305,"-",'Basis-Tabelle-Samen'!J305,"-garden-to-go-icelandic.jpg")),
IF($C$1="Italienisch - IT",HYPERLINK(CONCATENATE("https://www.saflax.de/0-WVK-Retail/Bilder-Pictures/SAFLAX-",'Basis-Tabelle-Samen'!Q305,"-",'Basis-Tabelle-Samen'!J305,"-garden-to-go-italian.jpg")),
IF($C$1="Japanisch - JP",HYPERLINK(CONCATENATE("https://www.saflax.de/0-WVK-Retail/Bilder-Pictures/SAFLAX-",'Basis-Tabelle-Samen'!Q305,"-",'Basis-Tabelle-Samen'!J305,"-garden-to-go-japanese.jpg")),
IF($C$1="Kroatisch - HR",HYPERLINK(CONCATENATE("https://www.saflax.de/0-WVK-Retail/Bilder-Pictures/SAFLAX-",'Basis-Tabelle-Samen'!Q305,"-",'Basis-Tabelle-Samen'!J305,"-garden-to-go-croatian.jpg")),
IF($C$1="Lettisch - LV",HYPERLINK(CONCATENATE("https://www.saflax.de/0-WVK-Retail/Bilder-Pictures/SAFLAX-",'Basis-Tabelle-Samen'!Q305,"-",'Basis-Tabelle-Samen'!J305,"-garden-to-go-latvian.jpg")),
IF($C$1="Litauisch - LT",HYPERLINK(CONCATENATE("https://www.saflax.de/0-WVK-Retail/Bilder-Pictures/SAFLAX-",'Basis-Tabelle-Samen'!Q305,"-",'Basis-Tabelle-Samen'!J305,"-garden-to-go-lithuanian.jpg")),
IF($C$1="Maltesisch - MT",HYPERLINK(CONCATENATE("https://www.saflax.de/0-WVK-Retail/Bilder-Pictures/SAFLAX-",'Basis-Tabelle-Samen'!Q305,"-",'Basis-Tabelle-Samen'!J305,"-garden-to-go-maltese.jpg")),
IF($C$1="Niederländisch - NL",HYPERLINK(CONCATENATE("https://www.saflax.de/0-WVK-Retail/Bilder-Pictures/SAFLAX-",'Basis-Tabelle-Samen'!Q305,"-",'Basis-Tabelle-Samen'!J305,"-garden-to-go-dutch.jpg")),
IF($C$1="Norwegisch - NO",HYPERLINK(CONCATENATE("https://www.saflax.de/0-WVK-Retail/Bilder-Pictures/SAFLAX-",'Basis-Tabelle-Samen'!Q305,"-",'Basis-Tabelle-Samen'!J305,"-garden-to-go-nowegian.jpg")),
IF($C$1="Polnisch - PL",HYPERLINK(CONCATENATE("https://www.saflax.de/0-WVK-Retail/Bilder-Pictures/SAFLAX-",'Basis-Tabelle-Samen'!Q305,"-",'Basis-Tabelle-Samen'!J305,"-garden-to-go-polish.jpg")),
IF($C$1="Portugiesisch - PT",HYPERLINK(CONCATENATE("https://www.saflax.de/0-WVK-Retail/Bilder-Pictures/SAFLAX-",'Basis-Tabelle-Samen'!Q305,"-",'Basis-Tabelle-Samen'!J305,"-garden-to-go-portuguese.jpg")),
IF($C$1="Rumänisch - RO",HYPERLINK(CONCATENATE("https://www.saflax.de/0-WVK-Retail/Bilder-Pictures/SAFLAX-",'Basis-Tabelle-Samen'!Q305,"-",'Basis-Tabelle-Samen'!J305,"-garden-to-go-romanian.jpg")),
IF($C$1="Schwedisch - SE",HYPERLINK(CONCATENATE("https://www.saflax.de/0-WVK-Retail/Bilder-Pictures/SAFLAX-",'Basis-Tabelle-Samen'!Q305,"-",'Basis-Tabelle-Samen'!J305,"-garden-to-go-swedish.jpg")),
IF($C$1="Slowakisch - SK",HYPERLINK(CONCATENATE("https://www.saflax.de/0-WVK-Retail/Bilder-Pictures/SAFLAX-",'Basis-Tabelle-Samen'!Q305,"-",'Basis-Tabelle-Samen'!J305,"-garden-to-go-slovak.jpg")),
IF($C$1="Slowenisch - SI",HYPERLINK(CONCATENATE("https://www.saflax.de/0-WVK-Retail/Bilder-Pictures/SAFLAX-",'Basis-Tabelle-Samen'!Q305,"-",'Basis-Tabelle-Samen'!J305,"-garden-to-go-slovenian.jpg")),
IF($C$1="Spanisch - ES",HYPERLINK(CONCATENATE("https://www.saflax.de/0-WVK-Retail/Bilder-Pictures/SAFLAX-",'Basis-Tabelle-Samen'!Q305,"-",'Basis-Tabelle-Samen'!J305,"-garden-to-go-spanish.jpg")),
IF($C$1="Tschechisch - CZ",HYPERLINK(CONCATENATE("https://www.saflax.de/0-WVK-Retail/Bilder-Pictures/SAFLAX-",'Basis-Tabelle-Samen'!Q305,"-",'Basis-Tabelle-Samen'!J305,"-garden-to-go-czech.jpg")),
IF($C$1="Türkisch - TR",HYPERLINK(CONCATENATE("https://www.saflax.de/0-WVK-Retail/Bilder-Pictures/SAFLAX-",'Basis-Tabelle-Samen'!Q305,"-",'Basis-Tabelle-Samen'!J305,"-garden-to-go-turkish.jpg")),
IF($C$1="Ungarisch - HU",HYPERLINK(CONCATENATE("https://www.saflax.de/0-WVK-Retail/Bilder-Pictures/SAFLAX-",'Basis-Tabelle-Samen'!Q305,"-",'Basis-Tabelle-Samen'!J305,"-garden-to-go-hungarian.jpg")),
" ACHTUNG")))))))))))))))))))))))))))))</f>
        <v>https://www.saflax.de/0-WVK-Retail/Bilder-Pictures/SAFLAX-55236-lycium-chinensis-garden-to-go-english.jpg</v>
      </c>
      <c r="AP279" s="330" t="str">
        <f>IF(K279&lt;1,"",
IF($C$1="Bulgarisch - BG",HYPERLINK(CONCATENATE("https://www.saflax.de/0-WVK-Retail/Bilder-Pictures/SAFLAX-",'Basis-Tabelle-Samen'!T305,"-",'Basis-Tabelle-Samen'!J305,"-cultivation-set-bulgarian.jpg")),
IF($C$1="Dänisch - DK",HYPERLINK(CONCATENATE("https://www.saflax.de/0-WVK-Retail/Bilder-Pictures/SAFLAX-",'Basis-Tabelle-Samen'!T305,"-",'Basis-Tabelle-Samen'!J305,"-cultivation-set-danish.jpg")),
IF($C$1="Deutsch - DE",HYPERLINK(CONCATENATE("https://www.saflax.de/0-WVK-Retail/Bilder-Pictures/SAFLAX-",'Basis-Tabelle-Samen'!T305,"-",'Basis-Tabelle-Samen'!J305,"-cultivation-set-german.jpg")),
IF($C$1="Englisch - UK",HYPERLINK(CONCATENATE("https://www.saflax.de/0-WVK-Retail/Bilder-Pictures/SAFLAX-",'Basis-Tabelle-Samen'!T305,"-",'Basis-Tabelle-Samen'!J305,"-cultivation-set-english.jpg")),
IF($C$1="Estnisch - EE",HYPERLINK(CONCATENATE("https://www.saflax.de/0-WVK-Retail/Bilder-Pictures/SAFLAX-",'Basis-Tabelle-Samen'!T305,"-",'Basis-Tabelle-Samen'!J305,"-cultivation-set-estonian.jpg")),
IF($C$1="Finnisch - FI",HYPERLINK(CONCATENATE("https://www.saflax.de/0-WVK-Retail/Bilder-Pictures/SAFLAX-",'Basis-Tabelle-Samen'!T305,"-",'Basis-Tabelle-Samen'!J305,"-cultivation-set-finnish.jpg")),
IF($C$1="Französisch - FR",HYPERLINK(CONCATENATE("https://www.saflax.de/0-WVK-Retail/Bilder-Pictures/SAFLAX-",'Basis-Tabelle-Samen'!T305,"-",'Basis-Tabelle-Samen'!J305,"-cultivation-set-french.jpg")),
IF($C$1="Griechisch - GR",HYPERLINK(CONCATENATE("https://www.saflax.de/0-WVK-Retail/Bilder-Pictures/SAFLAX-",'Basis-Tabelle-Samen'!T305,"-",'Basis-Tabelle-Samen'!J305,"-cultivation-set-greek.jpg")),
IF($C$1="Irisch - IE",HYPERLINK(CONCATENATE("https://www.saflax.de/0-WVK-Retail/Bilder-Pictures/SAFLAX-",'Basis-Tabelle-Samen'!T305,"-",'Basis-Tabelle-Samen'!J305,"-cultivation-set-irish.jpg")),
IF($C$1="Isländisch - IS",HYPERLINK(CONCATENATE("https://www.saflax.de/0-WVK-Retail/Bilder-Pictures/SAFLAX-",'Basis-Tabelle-Samen'!T305,"-",'Basis-Tabelle-Samen'!J305,"-cultivation-set-icelandic.jpg")),
IF($C$1="Italienisch - IT",HYPERLINK(CONCATENATE("https://www.saflax.de/0-WVK-Retail/Bilder-Pictures/SAFLAX-",'Basis-Tabelle-Samen'!T305,"-",'Basis-Tabelle-Samen'!J305,"-cultivation-set-italian.jpg")),
IF($C$1="Japanisch - JP",HYPERLINK(CONCATENATE("https://www.saflax.de/0-WVK-Retail/Bilder-Pictures/SAFLAX-",'Basis-Tabelle-Samen'!T305,"-",'Basis-Tabelle-Samen'!J305,"-cultivation-set-japanese.jpg")),
IF($C$1="Kroatisch - HR",HYPERLINK(CONCATENATE("https://www.saflax.de/0-WVK-Retail/Bilder-Pictures/SAFLAX-",'Basis-Tabelle-Samen'!T305,"-",'Basis-Tabelle-Samen'!J305,"-cultivation-set-croatian.jpg")),
IF($C$1="Lettisch - LV",HYPERLINK(CONCATENATE("https://www.saflax.de/0-WVK-Retail/Bilder-Pictures/SAFLAX-",'Basis-Tabelle-Samen'!T305,"-",'Basis-Tabelle-Samen'!J305,"-cultivation-set-latvian.jpg")),
IF($C$1="Litauisch - LT",HYPERLINK(CONCATENATE("https://www.saflax.de/0-WVK-Retail/Bilder-Pictures/SAFLAX-",'Basis-Tabelle-Samen'!T305,"-",'Basis-Tabelle-Samen'!J305,"-cultivation-set-lithuanian.jpg")),
IF($C$1="Maltesisch - MT",HYPERLINK(CONCATENATE("https://www.saflax.de/0-WVK-Retail/Bilder-Pictures/SAFLAX-",'Basis-Tabelle-Samen'!T305,"-",'Basis-Tabelle-Samen'!J305,"-cultivation-set-maltese.jpg")),
IF($C$1="Niederländisch - NL",HYPERLINK(CONCATENATE("https://www.saflax.de/0-WVK-Retail/Bilder-Pictures/SAFLAX-",'Basis-Tabelle-Samen'!T305,"-",'Basis-Tabelle-Samen'!J305,"-cultivation-set-dutch.jpg")),
IF($C$1="Norwegisch - NO",HYPERLINK(CONCATENATE("https://www.saflax.de/0-WVK-Retail/Bilder-Pictures/SAFLAX-",'Basis-Tabelle-Samen'!T305,"-",'Basis-Tabelle-Samen'!J305,"-cultivation-set-nowegian.jpg")),
IF($C$1="Polnisch - PL",HYPERLINK(CONCATENATE("https://www.saflax.de/0-WVK-Retail/Bilder-Pictures/SAFLAX-",'Basis-Tabelle-Samen'!T305,"-",'Basis-Tabelle-Samen'!J305,"-cultivation-set-polish.jpg")),
IF($C$1="Portugiesisch - PT",HYPERLINK(CONCATENATE("https://www.saflax.de/0-WVK-Retail/Bilder-Pictures/SAFLAX-",'Basis-Tabelle-Samen'!T305,"-",'Basis-Tabelle-Samen'!J305,"-cultivation-set-portuguese.jpg")),
IF($C$1="Rumänisch - RO",HYPERLINK(CONCATENATE("https://www.saflax.de/0-WVK-Retail/Bilder-Pictures/SAFLAX-",'Basis-Tabelle-Samen'!T305,"-",'Basis-Tabelle-Samen'!J305,"-cultivation-set-romanian.jpg")),
IF($C$1="Schwedisch - SE",HYPERLINK(CONCATENATE("https://www.saflax.de/0-WVK-Retail/Bilder-Pictures/SAFLAX-",'Basis-Tabelle-Samen'!T305,"-",'Basis-Tabelle-Samen'!J305,"-cultivation-set-swedish.jpg")),
IF($C$1="Slowakisch - SK",HYPERLINK(CONCATENATE("https://www.saflax.de/0-WVK-Retail/Bilder-Pictures/SAFLAX-",'Basis-Tabelle-Samen'!T305,"-",'Basis-Tabelle-Samen'!J305,"-cultivation-set-slovak.jpg")),
IF($C$1="Slowenisch - SI",HYPERLINK(CONCATENATE("https://www.saflax.de/0-WVK-Retail/Bilder-Pictures/SAFLAX-",'Basis-Tabelle-Samen'!T305,"-",'Basis-Tabelle-Samen'!J305,"-cultivation-set-slovenian.jpg")),
IF($C$1="Spanisch - ES",HYPERLINK(CONCATENATE("https://www.saflax.de/0-WVK-Retail/Bilder-Pictures/SAFLAX-",'Basis-Tabelle-Samen'!T305,"-",'Basis-Tabelle-Samen'!J305,"-cultivation-set-spanish.jpg")),
IF($C$1="Tschechisch - CZ",HYPERLINK(CONCATENATE("https://www.saflax.de/0-WVK-Retail/Bilder-Pictures/SAFLAX-",'Basis-Tabelle-Samen'!T305,"-",'Basis-Tabelle-Samen'!J305,"-cultivation-set-czech.jpg")),
IF($C$1="Türkisch - TR",HYPERLINK(CONCATENATE("https://www.saflax.de/0-WVK-Retail/Bilder-Pictures/SAFLAX-",'Basis-Tabelle-Samen'!T305,"-",'Basis-Tabelle-Samen'!J305,"-cultivation-set-turkish.jpg")),
IF($C$1="Ungarisch - HU",HYPERLINK(CONCATENATE("https://www.saflax.de/0-WVK-Retail/Bilder-Pictures/SAFLAX-",'Basis-Tabelle-Samen'!T305,"-",'Basis-Tabelle-Samen'!J305,"-cultivation-set-hungarian.jpg")),
" ACHTUNG")))))))))))))))))))))))))))))</f>
        <v>https://www.saflax.de/0-WVK-Retail/Bilder-Pictures/SAFLAX-35236-lycium-chinensis-cultivation-set-english.jpg</v>
      </c>
      <c r="AQ279" s="330" t="str">
        <f>IF(L279&lt;1,"",
IF($C$1="Bulgarisch - BG",HYPERLINK(CONCATENATE("https://www.saflax.de/0-WVK-Retail/Bilder-Pictures/SAFLAX-",'Basis-Tabelle-Samen'!W305,"-",'Basis-Tabelle-Samen'!J305,"-garden-in-the-bag-bulgarian.jpg")),
IF($C$1="Dänisch - DK",HYPERLINK(CONCATENATE("https://www.saflax.de/0-WVK-Retail/Bilder-Pictures/SAFLAX-",'Basis-Tabelle-Samen'!W305,"-",'Basis-Tabelle-Samen'!J305,"-garden-in-the-bag-danish.jpg")),
IF($C$1="Deutsch - DE",HYPERLINK(CONCATENATE("https://www.saflax.de/0-WVK-Retail/Bilder-Pictures/SAFLAX-",'Basis-Tabelle-Samen'!W305,"-",'Basis-Tabelle-Samen'!J305,"-garden-in-the-bag-german.jpg")),
IF($C$1="Englisch - UK",HYPERLINK(CONCATENATE("https://www.saflax.de/0-WVK-Retail/Bilder-Pictures/SAFLAX-",'Basis-Tabelle-Samen'!W305,"-",'Basis-Tabelle-Samen'!J305,"-garden-in-the-bag-english.jpg")),
IF($C$1="Estnisch - EE",HYPERLINK(CONCATENATE("https://www.saflax.de/0-WVK-Retail/Bilder-Pictures/SAFLAX-",'Basis-Tabelle-Samen'!W305,"-",'Basis-Tabelle-Samen'!J305,"-garden-in-the-bag-estonian.jpg")),
IF($C$1="Finnisch - FI",HYPERLINK(CONCATENATE("https://www.saflax.de/0-WVK-Retail/Bilder-Pictures/SAFLAX-",'Basis-Tabelle-Samen'!W305,"-",'Basis-Tabelle-Samen'!J305,"-garden-in-the-bag-finnish.jpg")),
IF($C$1="Französisch - FR",HYPERLINK(CONCATENATE("https://www.saflax.de/0-WVK-Retail/Bilder-Pictures/SAFLAX-",'Basis-Tabelle-Samen'!W305,"-",'Basis-Tabelle-Samen'!J305,"-garden-in-the-bag-french.jpg")),
IF($C$1="Griechisch - GR",HYPERLINK(CONCATENATE("https://www.saflax.de/0-WVK-Retail/Bilder-Pictures/SAFLAX-",'Basis-Tabelle-Samen'!W305,"-",'Basis-Tabelle-Samen'!J305,"-garden-in-the-bag-greek.jpg")),
IF($C$1="Irisch - IE",HYPERLINK(CONCATENATE("https://www.saflax.de/0-WVK-Retail/Bilder-Pictures/SAFLAX-",'Basis-Tabelle-Samen'!W305,"-",'Basis-Tabelle-Samen'!J305,"-garden-in-the-bag-irish.jpg")),
IF($C$1="Isländisch - IS",HYPERLINK(CONCATENATE("https://www.saflax.de/0-WVK-Retail/Bilder-Pictures/SAFLAX-",'Basis-Tabelle-Samen'!W305,"-",'Basis-Tabelle-Samen'!J305,"-garden-in-the-bag-icelandic.jpg")),
IF($C$1="Italienisch - IT",HYPERLINK(CONCATENATE("https://www.saflax.de/0-WVK-Retail/Bilder-Pictures/SAFLAX-",'Basis-Tabelle-Samen'!W305,"-",'Basis-Tabelle-Samen'!J305,"-garden-in-the-bag-italian.jpg")),
IF($C$1="Japanisch - JP",HYPERLINK(CONCATENATE("https://www.saflax.de/0-WVK-Retail/Bilder-Pictures/SAFLAX-",'Basis-Tabelle-Samen'!W305,"-",'Basis-Tabelle-Samen'!J305,"-garden-in-the-bag-japanese.jpg")),
IF($C$1="Kroatisch - HR",HYPERLINK(CONCATENATE("https://www.saflax.de/0-WVK-Retail/Bilder-Pictures/SAFLAX-",'Basis-Tabelle-Samen'!W305,"-",'Basis-Tabelle-Samen'!J305,"-garden-in-the-bag-croatian.jpg")),
IF($C$1="Lettisch - LV",HYPERLINK(CONCATENATE("https://www.saflax.de/0-WVK-Retail/Bilder-Pictures/SAFLAX-",'Basis-Tabelle-Samen'!W305,"-",'Basis-Tabelle-Samen'!J305,"-garden-in-the-bag-latvian.jpg")),
IF($C$1="Litauisch - LT",HYPERLINK(CONCATENATE("https://www.saflax.de/0-WVK-Retail/Bilder-Pictures/SAFLAX-",'Basis-Tabelle-Samen'!W305,"-",'Basis-Tabelle-Samen'!J305,"-garden-in-the-bag-lithuanian.jpg")),
IF($C$1="Maltesisch - MT",HYPERLINK(CONCATENATE("https://www.saflax.de/0-WVK-Retail/Bilder-Pictures/SAFLAX-",'Basis-Tabelle-Samen'!W305,"-",'Basis-Tabelle-Samen'!J305,"-garden-in-the-bag-maltese.jpg")),
IF($C$1="Niederländisch - NL",HYPERLINK(CONCATENATE("https://www.saflax.de/0-WVK-Retail/Bilder-Pictures/SAFLAX-",'Basis-Tabelle-Samen'!W305,"-",'Basis-Tabelle-Samen'!J305,"-garden-in-the-bag-dutch.jpg")),
IF($C$1="Norwegisch - NO",HYPERLINK(CONCATENATE("https://www.saflax.de/0-WVK-Retail/Bilder-Pictures/SAFLAX-",'Basis-Tabelle-Samen'!W305,"-",'Basis-Tabelle-Samen'!J305,"-garden-in-the-bag-nowegian.jpg")),
IF($C$1="Polnisch - PL",HYPERLINK(CONCATENATE("https://www.saflax.de/0-WVK-Retail/Bilder-Pictures/SAFLAX-",'Basis-Tabelle-Samen'!W305,"-",'Basis-Tabelle-Samen'!J305,"-garden-in-the-bag-polish.jpg")),
IF($C$1="Portugiesisch - PT",HYPERLINK(CONCATENATE("https://www.saflax.de/0-WVK-Retail/Bilder-Pictures/SAFLAX-",'Basis-Tabelle-Samen'!W305,"-",'Basis-Tabelle-Samen'!J305,"-garden-in-the-bag-portuguese.jpg")),
IF($C$1="Rumänisch - RO",HYPERLINK(CONCATENATE("https://www.saflax.de/0-WVK-Retail/Bilder-Pictures/SAFLAX-",'Basis-Tabelle-Samen'!W305,"-",'Basis-Tabelle-Samen'!J305,"-garden-in-the-bag-romanian.jpg")),
IF($C$1="Schwedisch - SE",HYPERLINK(CONCATENATE("https://www.saflax.de/0-WVK-Retail/Bilder-Pictures/SAFLAX-",'Basis-Tabelle-Samen'!W305,"-",'Basis-Tabelle-Samen'!J305,"-garden-in-the-bag-swedish.jpg")),
IF($C$1="Slowakisch - SK",HYPERLINK(CONCATENATE("https://www.saflax.de/0-WVK-Retail/Bilder-Pictures/SAFLAX-",'Basis-Tabelle-Samen'!W305,"-",'Basis-Tabelle-Samen'!J305,"-garden-in-the-bag-slovak.jpg")),
IF($C$1="Slowenisch - SI",HYPERLINK(CONCATENATE("https://www.saflax.de/0-WVK-Retail/Bilder-Pictures/SAFLAX-",'Basis-Tabelle-Samen'!W305,"-",'Basis-Tabelle-Samen'!J305,"-garden-in-the-bag-slovenian.jpg")),
IF($C$1="Spanisch - ES",HYPERLINK(CONCATENATE("https://www.saflax.de/0-WVK-Retail/Bilder-Pictures/SAFLAX-",'Basis-Tabelle-Samen'!W305,"-",'Basis-Tabelle-Samen'!J305,"-garden-in-the-bag-spanish.jpg")),
IF($C$1="Tschechisch - CZ",HYPERLINK(CONCATENATE("https://www.saflax.de/0-WVK-Retail/Bilder-Pictures/SAFLAX-",'Basis-Tabelle-Samen'!W305,"-",'Basis-Tabelle-Samen'!J305,"-garden-in-the-bag-czech.jpg")),
IF($C$1="Türkisch - TR",HYPERLINK(CONCATENATE("https://www.saflax.de/0-WVK-Retail/Bilder-Pictures/SAFLAX-",'Basis-Tabelle-Samen'!W305,"-",'Basis-Tabelle-Samen'!J305,"-garden-in-the-bag-turkish.jpg")),
IF($C$1="Ungarisch - HU",HYPERLINK(CONCATENATE("https://www.saflax.de/0-WVK-Retail/Bilder-Pictures/SAFLAX-",'Basis-Tabelle-Samen'!W305,"-",'Basis-Tabelle-Samen'!J305,"-garden-in-the-bag-hungarian.jpg")),
" ACHTUNG")))))))))))))))))))))))))))))</f>
        <v>https://www.saflax.de/0-WVK-Retail/Bilder-Pictures/SAFLAX-65236-lycium-chinensis-garden-in-the-bag-english.jpg</v>
      </c>
    </row>
    <row r="280" spans="1:43" ht="17.100000000000001" customHeight="1" x14ac:dyDescent="0.2">
      <c r="A280" s="318" t="str">
        <f>IF('Basis-Tabelle-Samen'!A311="","",IF($C$1="Deutsch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80" s="319" t="str">
        <f>'Basis-Tabelle-Samen'!I311</f>
        <v>Centaurea cyanus</v>
      </c>
      <c r="C280" s="316" t="str">
        <f>IF($C$1="Bulgarisch - BG",'Basis-Tabelle-Samen'!Z311,
IF($C$1="Dänisch - DK",'Basis-Tabelle-Samen'!AA311,
IF($C$1="Deutsch - DE",'Basis-Tabelle-Samen'!AB311,
IF($C$1="Englisch - UK",'Basis-Tabelle-Samen'!AC311,
IF($C$1="Estnisch - EE",'Basis-Tabelle-Samen'!AD311,
IF($C$1="Finnisch - FI",'Basis-Tabelle-Samen'!AE311,
IF($C$1="Französisch - FR",'Basis-Tabelle-Samen'!AF311,
IF($C$1="Griechisch - GR",'Basis-Tabelle-Samen'!AG311,
IF($C$1="Irisch - IE",'Basis-Tabelle-Samen'!AH311,
IF($C$1="Isländisch - IS",'Basis-Tabelle-Samen'!AI311,
IF($C$1="Italienisch - IT",'Basis-Tabelle-Samen'!AJ311,
IF($C$1="Japanisch - JP",'Basis-Tabelle-Samen'!AK311,
IF($C$1="Kroatisch - HR",'Basis-Tabelle-Samen'!AL311,
IF($C$1="Lettisch - LV",'Basis-Tabelle-Samen'!AM311,
IF($C$1="Litauisch - LT",'Basis-Tabelle-Samen'!AN311,
IF($C$1="Maltesisch - MT",'Basis-Tabelle-Samen'!AO311,
IF($C$1="Niederländisch - NL",'Basis-Tabelle-Samen'!AP311,
IF($C$1="Norwegisch - NO",'Basis-Tabelle-Samen'!AQ311,
IF($C$1="Polnisch - PL",'Basis-Tabelle-Samen'!AR311,
IF($C$1="Portugiesisch - PT",'Basis-Tabelle-Samen'!AS311,
IF($C$1="Rumänisch - RO",'Basis-Tabelle-Samen'!AT311,
IF($C$1="Schwedisch - SE",'Basis-Tabelle-Samen'!AU311,
IF($C$1="Slowakisch - SK",'Basis-Tabelle-Samen'!AV311,
IF($C$1="Slowenisch - SI",'Basis-Tabelle-Samen'!AW311,
IF($C$1="Spanisch - ES",'Basis-Tabelle-Samen'!AX311,
IF($C$1="Tschechisch - CZ",'Basis-Tabelle-Samen'!AY311,
IF($C$1="Türkisch - TR",'Basis-Tabelle-Samen'!AZ311,
IF($C$1="Ungarisch - HU",'Basis-Tabelle-Samen'!BA311,
" ACHTUNG"))))))))))))))))))))))))))))</f>
        <v>Blue cornflower</v>
      </c>
      <c r="D280" s="320">
        <f>'Basis-Tabelle-Samen'!F311</f>
        <v>27000</v>
      </c>
      <c r="E280" s="321" t="str">
        <f>'Basis-Tabelle-Samen'!H311</f>
        <v>7 %</v>
      </c>
      <c r="F280" s="322" t="str">
        <f>IF('Basis-Tabelle-Samen'!G311="","",'Basis-Tabelle-Samen'!G311)</f>
        <v>07</v>
      </c>
      <c r="G280" s="320">
        <f>'Basis-Tabelle-Samen'!C311</f>
        <v>15242</v>
      </c>
      <c r="H280" s="323">
        <f>'Basis-Tabelle-Samen'!D311</f>
        <v>4055473152424</v>
      </c>
      <c r="I280" s="324">
        <f>'Basis-Tabelle-Samen'!E311</f>
        <v>1.85</v>
      </c>
      <c r="J280" s="325">
        <f t="shared" si="4"/>
        <v>12</v>
      </c>
      <c r="K280" s="326">
        <f>'Basis-Tabelle-Samen'!K311</f>
        <v>75242</v>
      </c>
      <c r="L280" s="323">
        <f>'Basis-Tabelle-Samen'!L311</f>
        <v>4055473752426</v>
      </c>
      <c r="M280" s="324">
        <f>'Basis-Tabelle-Samen'!M311</f>
        <v>2.4500000000000002</v>
      </c>
      <c r="N280" s="326">
        <f>IF(K280&lt;1,"",'3'!$I$15)</f>
        <v>15</v>
      </c>
      <c r="O280" s="327">
        <f>IF(K280&lt;1,"",'3'!$J$11)</f>
        <v>90</v>
      </c>
      <c r="P280" s="326">
        <f>'Basis-Tabelle-Samen'!N311</f>
        <v>85242</v>
      </c>
      <c r="Q280" s="323">
        <f>'Basis-Tabelle-Samen'!O311</f>
        <v>4055473852423</v>
      </c>
      <c r="R280" s="328">
        <f>'Basis-Tabelle-Samen'!P311</f>
        <v>3.75</v>
      </c>
      <c r="S280" s="326">
        <f>IF(R280&lt;1,"",'3'!$M$15)</f>
        <v>18</v>
      </c>
      <c r="T280" s="327">
        <f>IF(R280&lt;1,"",'3'!$N$11)</f>
        <v>72</v>
      </c>
      <c r="U280" s="326">
        <f>'Basis-Tabelle-Samen'!Q311</f>
        <v>55242</v>
      </c>
      <c r="V280" s="323">
        <f>'Basis-Tabelle-Samen'!R311</f>
        <v>4055473552422</v>
      </c>
      <c r="W280" s="324">
        <f>'Basis-Tabelle-Samen'!S311</f>
        <v>4.95</v>
      </c>
      <c r="X280" s="326">
        <f>IF(U280&lt;1,"",'3'!$Q$15)</f>
        <v>6</v>
      </c>
      <c r="Y280" s="327">
        <f>IF(U280&lt;1,"",'3'!$R$11)</f>
        <v>24</v>
      </c>
      <c r="Z280" s="326">
        <f>'Basis-Tabelle-Samen'!T311</f>
        <v>35242</v>
      </c>
      <c r="AA280" s="323">
        <f>'Basis-Tabelle-Samen'!U311</f>
        <v>4055473352428</v>
      </c>
      <c r="AB280" s="324">
        <f>'Basis-Tabelle-Samen'!V311</f>
        <v>6.75</v>
      </c>
      <c r="AC280" s="326">
        <f>IF(Z280&lt;1,"",'3'!$U$15)</f>
        <v>6</v>
      </c>
      <c r="AD280" s="327">
        <f>IF(Z280&lt;1,"",'3'!$V$11)</f>
        <v>24</v>
      </c>
      <c r="AE280" s="326">
        <f>'Basis-Tabelle-Samen'!W311</f>
        <v>65242</v>
      </c>
      <c r="AF280" s="323">
        <f>'Basis-Tabelle-Samen'!X311</f>
        <v>4055473652429</v>
      </c>
      <c r="AG280" s="324">
        <f>'Basis-Tabelle-Samen'!Y311</f>
        <v>2.95</v>
      </c>
      <c r="AH280" s="326">
        <f>IF(AE280&lt;1,"",'3'!$Y$15)</f>
        <v>8</v>
      </c>
      <c r="AI280" s="327">
        <f>IF(AE280&lt;1,"",'3'!$Z$11)</f>
        <v>64</v>
      </c>
      <c r="AJ280" s="315"/>
      <c r="AK280" s="316" t="str">
        <f>IF(G280&lt;1,"",
IF($C$1="Bulgarisch - BG",HYPERLINK(CONCATENATE("https://www.saflax.de/0-WVK-Retail/Bilder-Pictures/SAFLAX-",'Basis-Tabelle-Samen'!C311,"-",'Basis-Tabelle-Samen'!J311,"-seed-package-front-cr-bulgarian.jpg")),
IF($C$1="Dänisch - DK",HYPERLINK(CONCATENATE("https://www.saflax.de/0-WVK-Retail/Bilder-Pictures/SAFLAX-",'Basis-Tabelle-Samen'!C311,"-",'Basis-Tabelle-Samen'!J311,"-seed-package-front-cr-danish.jpg")),
IF($C$1="Deutsch - DE",HYPERLINK(CONCATENATE("https://www.saflax.de/0-WVK-Retail/Bilder-Pictures/SAFLAX-",'Basis-Tabelle-Samen'!C311,"-",'Basis-Tabelle-Samen'!J311,"-seed-package-front-cr-german.jpg")),
IF($C$1="Englisch - UK",HYPERLINK(CONCATENATE("https://www.saflax.de/0-WVK-Retail/Bilder-Pictures/SAFLAX-",'Basis-Tabelle-Samen'!C311,"-",'Basis-Tabelle-Samen'!J311,"-seed-package-front-cr-english.jpg")),
IF($C$1="Estnisch - EE",HYPERLINK(CONCATENATE("https://www.saflax.de/0-WVK-Retail/Bilder-Pictures/SAFLAX-",'Basis-Tabelle-Samen'!C311,"-",'Basis-Tabelle-Samen'!J311,"-seed-package-front-cr-estonian.jpg")),
IF($C$1="Finnisch - FI",HYPERLINK(CONCATENATE("https://www.saflax.de/0-WVK-Retail/Bilder-Pictures/SAFLAX-",'Basis-Tabelle-Samen'!C311,"-",'Basis-Tabelle-Samen'!J311,"-seed-package-front-cr-finnish.jpg")),
IF($C$1="Französisch - FR",HYPERLINK(CONCATENATE("https://www.saflax.de/0-WVK-Retail/Bilder-Pictures/SAFLAX-",'Basis-Tabelle-Samen'!C311,"-",'Basis-Tabelle-Samen'!J311,"-seed-package-front-cr-french.jpg")),
IF($C$1="Griechisch - GR",HYPERLINK(CONCATENATE("https://www.saflax.de/0-WVK-Retail/Bilder-Pictures/SAFLAX-",'Basis-Tabelle-Samen'!C311,"-",'Basis-Tabelle-Samen'!J311,"-seed-package-front-cr-greek.jpg")),
IF($C$1="Irisch - IE",HYPERLINK(CONCATENATE("https://www.saflax.de/0-WVK-Retail/Bilder-Pictures/SAFLAX-",'Basis-Tabelle-Samen'!C311,"-",'Basis-Tabelle-Samen'!J311,"-seed-package-front-cr-irish.jpg")),
IF($C$1="Isländisch - IS",HYPERLINK(CONCATENATE("https://www.saflax.de/0-WVK-Retail/Bilder-Pictures/SAFLAX-",'Basis-Tabelle-Samen'!C311,"-",'Basis-Tabelle-Samen'!J311,"-seed-package-front-cr-icelandic.jpg")),
IF($C$1="Italienisch - IT",HYPERLINK(CONCATENATE("https://www.saflax.de/0-WVK-Retail/Bilder-Pictures/SAFLAX-",'Basis-Tabelle-Samen'!C311,"-",'Basis-Tabelle-Samen'!J311,"-seed-package-front-cr-italian.jpg")),
IF($C$1="Japanisch - JP",HYPERLINK(CONCATENATE("https://www.saflax.de/0-WVK-Retail/Bilder-Pictures/SAFLAX-",'Basis-Tabelle-Samen'!C311,"-",'Basis-Tabelle-Samen'!J311,"-seed-package-front-cr-japanese.jpg")),
IF($C$1="Kroatisch - HR",HYPERLINK(CONCATENATE("https://www.saflax.de/0-WVK-Retail/Bilder-Pictures/SAFLAX-",'Basis-Tabelle-Samen'!C311,"-",'Basis-Tabelle-Samen'!J311,"-seed-package-front-cr-croatian.jpg")),
IF($C$1="Lettisch - LV",HYPERLINK(CONCATENATE("https://www.saflax.de/0-WVK-Retail/Bilder-Pictures/SAFLAX-",'Basis-Tabelle-Samen'!C311,"-",'Basis-Tabelle-Samen'!J311,"-seed-package-front-cr-latvian.jpg")),
IF($C$1="Litauisch - LT",HYPERLINK(CONCATENATE("https://www.saflax.de/0-WVK-Retail/Bilder-Pictures/SAFLAX-",'Basis-Tabelle-Samen'!C311,"-",'Basis-Tabelle-Samen'!J311,"-seed-package-front-cr-lithuanian.jpg")),
IF($C$1="Maltesisch - MT",HYPERLINK(CONCATENATE("https://www.saflax.de/0-WVK-Retail/Bilder-Pictures/SAFLAX-",'Basis-Tabelle-Samen'!C311,"-",'Basis-Tabelle-Samen'!J311,"-seed-package-front-cr-maltese.jpg")),
IF($C$1="Niederländisch - NL",HYPERLINK(CONCATENATE("https://www.saflax.de/0-WVK-Retail/Bilder-Pictures/SAFLAX-",'Basis-Tabelle-Samen'!C311,"-",'Basis-Tabelle-Samen'!J311,"-seed-package-front-cr-dutch.jpg")),
IF($C$1="Norwegisch - NO",HYPERLINK(CONCATENATE("https://www.saflax.de/0-WVK-Retail/Bilder-Pictures/SAFLAX-",'Basis-Tabelle-Samen'!C311,"-",'Basis-Tabelle-Samen'!J311,"-seed-package-front-cr-nowegian.jpg")),
IF($C$1="Polnisch - PL",HYPERLINK(CONCATENATE("https://www.saflax.de/0-WVK-Retail/Bilder-Pictures/SAFLAX-",'Basis-Tabelle-Samen'!C311,"-",'Basis-Tabelle-Samen'!J311,"-seed-package-front-cr-polish.jpg")),
IF($C$1="Portugiesisch - PT",HYPERLINK(CONCATENATE("https://www.saflax.de/0-WVK-Retail/Bilder-Pictures/SAFLAX-",'Basis-Tabelle-Samen'!C311,"-",'Basis-Tabelle-Samen'!J311,"-seed-package-front-cr-portuguese.jpg")),
IF($C$1="Rumänisch - RO",HYPERLINK(CONCATENATE("https://www.saflax.de/0-WVK-Retail/Bilder-Pictures/SAFLAX-",'Basis-Tabelle-Samen'!C311,"-",'Basis-Tabelle-Samen'!J311,"-seed-package-front-cr-romanian.jpg")),
IF($C$1="Schwedisch - SE",HYPERLINK(CONCATENATE("https://www.saflax.de/0-WVK-Retail/Bilder-Pictures/SAFLAX-",'Basis-Tabelle-Samen'!C311,"-",'Basis-Tabelle-Samen'!J311,"-seed-package-front-cr-swedish.jpg")),
IF($C$1="Slowakisch - SK",HYPERLINK(CONCATENATE("https://www.saflax.de/0-WVK-Retail/Bilder-Pictures/SAFLAX-",'Basis-Tabelle-Samen'!C311,"-",'Basis-Tabelle-Samen'!J311,"-seed-package-front-cr-slovak.jpg")),
IF($C$1="Slowenisch - SI",HYPERLINK(CONCATENATE("https://www.saflax.de/0-WVK-Retail/Bilder-Pictures/SAFLAX-",'Basis-Tabelle-Samen'!C311,"-",'Basis-Tabelle-Samen'!J311,"-seed-package-front-cr-slovenian.jpg")),
IF($C$1="Spanisch - ES",HYPERLINK(CONCATENATE("https://www.saflax.de/0-WVK-Retail/Bilder-Pictures/SAFLAX-",'Basis-Tabelle-Samen'!C311,"-",'Basis-Tabelle-Samen'!J311,"-seed-package-front-cr-spanish.jpg")),
IF($C$1="Tschechisch - CZ",HYPERLINK(CONCATENATE("https://www.saflax.de/0-WVK-Retail/Bilder-Pictures/SAFLAX-",'Basis-Tabelle-Samen'!C311,"-",'Basis-Tabelle-Samen'!J311,"-seed-package-front-cr-czech.jpg")),
IF($C$1="Türkisch - TR",HYPERLINK(CONCATENATE("https://www.saflax.de/0-WVK-Retail/Bilder-Pictures/SAFLAX-",'Basis-Tabelle-Samen'!C311,"-",'Basis-Tabelle-Samen'!J311,"-seed-package-front-cr-turkish.jpg")),
IF($C$1="Ungarisch - HU",HYPERLINK(CONCATENATE("https://www.saflax.de/0-WVK-Retail/Bilder-Pictures/SAFLAX-",'Basis-Tabelle-Samen'!C311,"-",'Basis-Tabelle-Samen'!J311,"-seed-package-front-cr-hungarian.jpg")),
" ACHTUNG")))))))))))))))))))))))))))))</f>
        <v>https://www.saflax.de/0-WVK-Retail/Bilder-Pictures/SAFLAX-15242-centaurea-cyanus-seed-package-front-cr-english.jpg</v>
      </c>
      <c r="AL280" s="330" t="str">
        <f>IF(G280&lt;1,"",
IF($C$1="Bulgarisch - BG",HYPERLINK(CONCATENATE("https://www.saflax.de/0-WVK-Retail/Bilder-Pictures/SAFLAX-",'Basis-Tabelle-Samen'!C311,"-",'Basis-Tabelle-Samen'!J311,"-seed-package-back-cr-bulgarian.jpg")),
IF($C$1="Dänisch - DK",HYPERLINK(CONCATENATE("https://www.saflax.de/0-WVK-Retail/Bilder-Pictures/SAFLAX-",'Basis-Tabelle-Samen'!C311,"-",'Basis-Tabelle-Samen'!J311,"-seed-package-back-cr-danish.jpg")),
IF($C$1="Deutsch - DE",HYPERLINK(CONCATENATE("https://www.saflax.de/0-WVK-Retail/Bilder-Pictures/SAFLAX-",'Basis-Tabelle-Samen'!C311,"-",'Basis-Tabelle-Samen'!J311,"-seed-package-back-cr-german.jpg")),
IF($C$1="Englisch - UK",HYPERLINK(CONCATENATE("https://www.saflax.de/0-WVK-Retail/Bilder-Pictures/SAFLAX-",'Basis-Tabelle-Samen'!C311,"-",'Basis-Tabelle-Samen'!J311,"-seed-package-back-cr-english.jpg")),
IF($C$1="Estnisch - EE",HYPERLINK(CONCATENATE("https://www.saflax.de/0-WVK-Retail/Bilder-Pictures/SAFLAX-",'Basis-Tabelle-Samen'!C311,"-",'Basis-Tabelle-Samen'!J311,"-seed-package-back-cr-estonian.jpg")),
IF($C$1="Finnisch - FI",HYPERLINK(CONCATENATE("https://www.saflax.de/0-WVK-Retail/Bilder-Pictures/SAFLAX-",'Basis-Tabelle-Samen'!C311,"-",'Basis-Tabelle-Samen'!J311,"-seed-package-back-cr-finnish.jpg")),
IF($C$1="Französisch - FR",HYPERLINK(CONCATENATE("https://www.saflax.de/0-WVK-Retail/Bilder-Pictures/SAFLAX-",'Basis-Tabelle-Samen'!C311,"-",'Basis-Tabelle-Samen'!J311,"-seed-package-back-cr-french.jpg")),
IF($C$1="Griechisch - GR",HYPERLINK(CONCATENATE("https://www.saflax.de/0-WVK-Retail/Bilder-Pictures/SAFLAX-",'Basis-Tabelle-Samen'!C311,"-",'Basis-Tabelle-Samen'!J311,"-seed-package-back-cr-greek.jpg")),
IF($C$1="Irisch - IE",HYPERLINK(CONCATENATE("https://www.saflax.de/0-WVK-Retail/Bilder-Pictures/SAFLAX-",'Basis-Tabelle-Samen'!C311,"-",'Basis-Tabelle-Samen'!J311,"-seed-package-back-cr-irish.jpg")),
IF($C$1="Isländisch - IS",HYPERLINK(CONCATENATE("https://www.saflax.de/0-WVK-Retail/Bilder-Pictures/SAFLAX-",'Basis-Tabelle-Samen'!C311,"-",'Basis-Tabelle-Samen'!J311,"-seed-package-back-cr-icelandic.jpg")),
IF($C$1="Italienisch - IT",HYPERLINK(CONCATENATE("https://www.saflax.de/0-WVK-Retail/Bilder-Pictures/SAFLAX-",'Basis-Tabelle-Samen'!C311,"-",'Basis-Tabelle-Samen'!J311,"-seed-package-back-cr-italian.jpg")),
IF($C$1="Japanisch - JP",HYPERLINK(CONCATENATE("https://www.saflax.de/0-WVK-Retail/Bilder-Pictures/SAFLAX-",'Basis-Tabelle-Samen'!C311,"-",'Basis-Tabelle-Samen'!J311,"-seed-package-back-cr-japanese.jpg")),
IF($C$1="Kroatisch - HR",HYPERLINK(CONCATENATE("https://www.saflax.de/0-WVK-Retail/Bilder-Pictures/SAFLAX-",'Basis-Tabelle-Samen'!C311,"-",'Basis-Tabelle-Samen'!J311,"-seed-package-back-cr-croatian.jpg")),
IF($C$1="Lettisch - LV",HYPERLINK(CONCATENATE("https://www.saflax.de/0-WVK-Retail/Bilder-Pictures/SAFLAX-",'Basis-Tabelle-Samen'!C311,"-",'Basis-Tabelle-Samen'!J311,"-seed-package-back-cr-latvian.jpg")),
IF($C$1="Litauisch - LT",HYPERLINK(CONCATENATE("https://www.saflax.de/0-WVK-Retail/Bilder-Pictures/SAFLAX-",'Basis-Tabelle-Samen'!C311,"-",'Basis-Tabelle-Samen'!J311,"-seed-package-back-cr-lithuanian.jpg")),
IF($C$1="Maltesisch - MT",HYPERLINK(CONCATENATE("https://www.saflax.de/0-WVK-Retail/Bilder-Pictures/SAFLAX-",'Basis-Tabelle-Samen'!C311,"-",'Basis-Tabelle-Samen'!J311,"-seed-package-back-cr-maltese.jpg")),
IF($C$1="Niederländisch - NL",HYPERLINK(CONCATENATE("https://www.saflax.de/0-WVK-Retail/Bilder-Pictures/SAFLAX-",'Basis-Tabelle-Samen'!C311,"-",'Basis-Tabelle-Samen'!J311,"-seed-package-back-cr-dutch.jpg")),
IF($C$1="Norwegisch - NO",HYPERLINK(CONCATENATE("https://www.saflax.de/0-WVK-Retail/Bilder-Pictures/SAFLAX-",'Basis-Tabelle-Samen'!C311,"-",'Basis-Tabelle-Samen'!J311,"-seed-package-back-cr-nowegian.jpg")),
IF($C$1="Polnisch - PL",HYPERLINK(CONCATENATE("https://www.saflax.de/0-WVK-Retail/Bilder-Pictures/SAFLAX-",'Basis-Tabelle-Samen'!C311,"-",'Basis-Tabelle-Samen'!J311,"-seed-package-back-cr-polish.jpg")),
IF($C$1="Portugiesisch - PT",HYPERLINK(CONCATENATE("https://www.saflax.de/0-WVK-Retail/Bilder-Pictures/SAFLAX-",'Basis-Tabelle-Samen'!C311,"-",'Basis-Tabelle-Samen'!J311,"-seed-package-back-cr-portuguese.jpg")),
IF($C$1="Rumänisch - RO",HYPERLINK(CONCATENATE("https://www.saflax.de/0-WVK-Retail/Bilder-Pictures/SAFLAX-",'Basis-Tabelle-Samen'!C311,"-",'Basis-Tabelle-Samen'!J311,"-seed-package-back-cr-romanian.jpg")),
IF($C$1="Schwedisch - SE",HYPERLINK(CONCATENATE("https://www.saflax.de/0-WVK-Retail/Bilder-Pictures/SAFLAX-",'Basis-Tabelle-Samen'!C311,"-",'Basis-Tabelle-Samen'!J311,"-seed-package-back-cr-swedish.jpg")),
IF($C$1="Slowakisch - SK",HYPERLINK(CONCATENATE("https://www.saflax.de/0-WVK-Retail/Bilder-Pictures/SAFLAX-",'Basis-Tabelle-Samen'!C311,"-",'Basis-Tabelle-Samen'!J311,"-seed-package-back-cr-slovak.jpg")),
IF($C$1="Slowenisch - SI",HYPERLINK(CONCATENATE("https://www.saflax.de/0-WVK-Retail/Bilder-Pictures/SAFLAX-",'Basis-Tabelle-Samen'!C311,"-",'Basis-Tabelle-Samen'!J311,"-seed-package-back-cr-slovenian.jpg")),
IF($C$1="Spanisch - ES",HYPERLINK(CONCATENATE("https://www.saflax.de/0-WVK-Retail/Bilder-Pictures/SAFLAX-",'Basis-Tabelle-Samen'!C311,"-",'Basis-Tabelle-Samen'!J311,"-seed-package-back-cr-spanish.jpg")),
IF($C$1="Tschechisch - CZ",HYPERLINK(CONCATENATE("https://www.saflax.de/0-WVK-Retail/Bilder-Pictures/SAFLAX-",'Basis-Tabelle-Samen'!C311,"-",'Basis-Tabelle-Samen'!J311,"-seed-package-back-cr-czech.jpg")),
IF($C$1="Türkisch - TR",HYPERLINK(CONCATENATE("https://www.saflax.de/0-WVK-Retail/Bilder-Pictures/SAFLAX-",'Basis-Tabelle-Samen'!C311,"-",'Basis-Tabelle-Samen'!J311,"-seed-package-back-cr-turkish.jpg")),
IF($C$1="Ungarisch - HU",HYPERLINK(CONCATENATE("https://www.saflax.de/0-WVK-Retail/Bilder-Pictures/SAFLAX-",'Basis-Tabelle-Samen'!C311,"-",'Basis-Tabelle-Samen'!J311,"-seed-package-back-cr-hungarian.jpg")),
" ACHTUNG")))))))))))))))))))))))))))))</f>
        <v>https://www.saflax.de/0-WVK-Retail/Bilder-Pictures/SAFLAX-15242-centaurea-cyanus-seed-package-back-cr-english.jpg</v>
      </c>
      <c r="AM280" s="330" t="str">
        <f>IF(H280&lt;1,"",
IF($C$1="Bulgarisch - BG",HYPERLINK(CONCATENATE("https://www.saflax.de/0-WVK-Retail/Bilder-Pictures/SAFLAX-",'Basis-Tabelle-Samen'!K311,"-",'Basis-Tabelle-Samen'!J311,"-garden-to-go-mini-bulgarian.jpg")),
IF($C$1="Dänisch - DK",HYPERLINK(CONCATENATE("https://www.saflax.de/0-WVK-Retail/Bilder-Pictures/SAFLAX-",'Basis-Tabelle-Samen'!K311,"-",'Basis-Tabelle-Samen'!J311,"-garden-to-go-mini-danish.jpg")),
IF($C$1="Deutsch - DE",HYPERLINK(CONCATENATE("https://www.saflax.de/0-WVK-Retail/Bilder-Pictures/SAFLAX-",'Basis-Tabelle-Samen'!K311,"-",'Basis-Tabelle-Samen'!J311,"-garden-to-go-mini-german.jpg")),
IF($C$1="Englisch - UK",HYPERLINK(CONCATENATE("https://www.saflax.de/0-WVK-Retail/Bilder-Pictures/SAFLAX-",'Basis-Tabelle-Samen'!K311,"-",'Basis-Tabelle-Samen'!J311,"-garden-to-go-mini-english.jpg")),
IF($C$1="Estnisch - EE",HYPERLINK(CONCATENATE("https://www.saflax.de/0-WVK-Retail/Bilder-Pictures/SAFLAX-",'Basis-Tabelle-Samen'!K311,"-",'Basis-Tabelle-Samen'!J311,"-garden-to-go-mini-estonian.jpg")),
IF($C$1="Finnisch - FI",HYPERLINK(CONCATENATE("https://www.saflax.de/0-WVK-Retail/Bilder-Pictures/SAFLAX-",'Basis-Tabelle-Samen'!K311,"-",'Basis-Tabelle-Samen'!J311,"-garden-to-go-mini-finnish.jpg")),
IF($C$1="Französisch - FR",HYPERLINK(CONCATENATE("https://www.saflax.de/0-WVK-Retail/Bilder-Pictures/SAFLAX-",'Basis-Tabelle-Samen'!K311,"-",'Basis-Tabelle-Samen'!J311,"-garden-to-go-mini-french.jpg")),
IF($C$1="Griechisch - GR",HYPERLINK(CONCATENATE("https://www.saflax.de/0-WVK-Retail/Bilder-Pictures/SAFLAX-",'Basis-Tabelle-Samen'!K311,"-",'Basis-Tabelle-Samen'!J311,"-garden-to-go-mini-greek.jpg")),
IF($C$1="Irisch - IE",HYPERLINK(CONCATENATE("https://www.saflax.de/0-WVK-Retail/Bilder-Pictures/SAFLAX-",'Basis-Tabelle-Samen'!K311,"-",'Basis-Tabelle-Samen'!J311,"-garden-to-go-mini-irish.jpg")),
IF($C$1="Isländisch - IS",HYPERLINK(CONCATENATE("https://www.saflax.de/0-WVK-Retail/Bilder-Pictures/SAFLAX-",'Basis-Tabelle-Samen'!K311,"-",'Basis-Tabelle-Samen'!J311,"-garden-to-go-mini-icelandic.jpg")),
IF($C$1="Italienisch - IT",HYPERLINK(CONCATENATE("https://www.saflax.de/0-WVK-Retail/Bilder-Pictures/SAFLAX-",'Basis-Tabelle-Samen'!K311,"-",'Basis-Tabelle-Samen'!J311,"-garden-to-go-mini-italian.jpg")),
IF($C$1="Japanisch - JP",HYPERLINK(CONCATENATE("https://www.saflax.de/0-WVK-Retail/Bilder-Pictures/SAFLAX-",'Basis-Tabelle-Samen'!K311,"-",'Basis-Tabelle-Samen'!J311,"-garden-to-go-mini-japanese.jpg")),
IF($C$1="Kroatisch - HR",HYPERLINK(CONCATENATE("https://www.saflax.de/0-WVK-Retail/Bilder-Pictures/SAFLAX-",'Basis-Tabelle-Samen'!K311,"-",'Basis-Tabelle-Samen'!J311,"-garden-to-go-mini-croatian.jpg")),
IF($C$1="Lettisch - LV",HYPERLINK(CONCATENATE("https://www.saflax.de/0-WVK-Retail/Bilder-Pictures/SAFLAX-",'Basis-Tabelle-Samen'!K311,"-",'Basis-Tabelle-Samen'!J311,"-garden-to-go-mini-latvian.jpg")),
IF($C$1="Litauisch - LT",HYPERLINK(CONCATENATE("https://www.saflax.de/0-WVK-Retail/Bilder-Pictures/SAFLAX-",'Basis-Tabelle-Samen'!K311,"-",'Basis-Tabelle-Samen'!J311,"-garden-to-go-mini-lithuanian.jpg")),
IF($C$1="Maltesisch - MT",HYPERLINK(CONCATENATE("https://www.saflax.de/0-WVK-Retail/Bilder-Pictures/SAFLAX-",'Basis-Tabelle-Samen'!K311,"-",'Basis-Tabelle-Samen'!J311,"-garden-to-go-mini-maltese.jpg")),
IF($C$1="Niederländisch - NL",HYPERLINK(CONCATENATE("https://www.saflax.de/0-WVK-Retail/Bilder-Pictures/SAFLAX-",'Basis-Tabelle-Samen'!K311,"-",'Basis-Tabelle-Samen'!J311,"-garden-to-go-mini-dutch.jpg")),
IF($C$1="Norwegisch - NO",HYPERLINK(CONCATENATE("https://www.saflax.de/0-WVK-Retail/Bilder-Pictures/SAFLAX-",'Basis-Tabelle-Samen'!K311,"-",'Basis-Tabelle-Samen'!J311,"-garden-to-go-mini-nowegian.jpg")),
IF($C$1="Polnisch - PL",HYPERLINK(CONCATENATE("https://www.saflax.de/0-WVK-Retail/Bilder-Pictures/SAFLAX-",'Basis-Tabelle-Samen'!K311,"-",'Basis-Tabelle-Samen'!J311,"-garden-to-go-mini-polish.jpg")),
IF($C$1="Portugiesisch - PT",HYPERLINK(CONCATENATE("https://www.saflax.de/0-WVK-Retail/Bilder-Pictures/SAFLAX-",'Basis-Tabelle-Samen'!K311,"-",'Basis-Tabelle-Samen'!J311,"-garden-to-go-mini-portuguese.jpg")),
IF($C$1="Rumänisch - RO",HYPERLINK(CONCATENATE("https://www.saflax.de/0-WVK-Retail/Bilder-Pictures/SAFLAX-",'Basis-Tabelle-Samen'!K311,"-",'Basis-Tabelle-Samen'!J311,"-garden-to-go-mini-romanian.jpg")),
IF($C$1="Schwedisch - SE",HYPERLINK(CONCATENATE("https://www.saflax.de/0-WVK-Retail/Bilder-Pictures/SAFLAX-",'Basis-Tabelle-Samen'!K311,"-",'Basis-Tabelle-Samen'!J311,"-garden-to-go-mini-swedish.jpg")),
IF($C$1="Slowakisch - SK",HYPERLINK(CONCATENATE("https://www.saflax.de/0-WVK-Retail/Bilder-Pictures/SAFLAX-",'Basis-Tabelle-Samen'!K311,"-",'Basis-Tabelle-Samen'!J311,"-garden-to-go-mini-slovak.jpg")),
IF($C$1="Slowenisch - SI",HYPERLINK(CONCATENATE("https://www.saflax.de/0-WVK-Retail/Bilder-Pictures/SAFLAX-",'Basis-Tabelle-Samen'!K311,"-",'Basis-Tabelle-Samen'!J311,"-garden-to-go-mini-slovenian.jpg")),
IF($C$1="Spanisch - ES",HYPERLINK(CONCATENATE("https://www.saflax.de/0-WVK-Retail/Bilder-Pictures/SAFLAX-",'Basis-Tabelle-Samen'!K311,"-",'Basis-Tabelle-Samen'!J311,"-garden-to-go-mini-spanish.jpg")),
IF($C$1="Tschechisch - CZ",HYPERLINK(CONCATENATE("https://www.saflax.de/0-WVK-Retail/Bilder-Pictures/SAFLAX-",'Basis-Tabelle-Samen'!K311,"-",'Basis-Tabelle-Samen'!J311,"-garden-to-go-mini-czech.jpg")),
IF($C$1="Türkisch - TR",HYPERLINK(CONCATENATE("https://www.saflax.de/0-WVK-Retail/Bilder-Pictures/SAFLAX-",'Basis-Tabelle-Samen'!K311,"-",'Basis-Tabelle-Samen'!J311,"-garden-to-go-mini-turkish.jpg")),
IF($C$1="Ungarisch - HU",HYPERLINK(CONCATENATE("https://www.saflax.de/0-WVK-Retail/Bilder-Pictures/SAFLAX-",'Basis-Tabelle-Samen'!K311,"-",'Basis-Tabelle-Samen'!J311,"-garden-to-go-mini-hungarian.jpg")),
" ACHTUNG")))))))))))))))))))))))))))))</f>
        <v>https://www.saflax.de/0-WVK-Retail/Bilder-Pictures/SAFLAX-75242-centaurea-cyanus-garden-to-go-mini-english.jpg</v>
      </c>
      <c r="AN280" s="330" t="str">
        <f>IF(I280&lt;1,"",
IF($C$1="Bulgarisch - BG",HYPERLINK(CONCATENATE("https://www.saflax.de/0-WVK-Retail/Bilder-Pictures/SAFLAX-",'Basis-Tabelle-Samen'!N311,"-",'Basis-Tabelle-Samen'!J311,"-garden-to-go-lite-bulgarian.jpg")),
IF($C$1="Dänisch - DK",HYPERLINK(CONCATENATE("https://www.saflax.de/0-WVK-Retail/Bilder-Pictures/SAFLAX-",'Basis-Tabelle-Samen'!N311,"-",'Basis-Tabelle-Samen'!J311,"-garden-to-go-lite-danish.jpg")),
IF($C$1="Deutsch - DE",HYPERLINK(CONCATENATE("https://www.saflax.de/0-WVK-Retail/Bilder-Pictures/SAFLAX-",'Basis-Tabelle-Samen'!N311,"-",'Basis-Tabelle-Samen'!J311,"-garden-to-go-lite-german.jpg")),
IF($C$1="Englisch - UK",HYPERLINK(CONCATENATE("https://www.saflax.de/0-WVK-Retail/Bilder-Pictures/SAFLAX-",'Basis-Tabelle-Samen'!N311,"-",'Basis-Tabelle-Samen'!J311,"-garden-to-go-lite-english.jpg")),
IF($C$1="Estnisch - EE",HYPERLINK(CONCATENATE("https://www.saflax.de/0-WVK-Retail/Bilder-Pictures/SAFLAX-",'Basis-Tabelle-Samen'!N311,"-",'Basis-Tabelle-Samen'!J311,"-garden-to-go-lite-estonian.jpg")),
IF($C$1="Finnisch - FI",HYPERLINK(CONCATENATE("https://www.saflax.de/0-WVK-Retail/Bilder-Pictures/SAFLAX-",'Basis-Tabelle-Samen'!N311,"-",'Basis-Tabelle-Samen'!J311,"-garden-to-go-lite-finnish.jpg")),
IF($C$1="Französisch - FR",HYPERLINK(CONCATENATE("https://www.saflax.de/0-WVK-Retail/Bilder-Pictures/SAFLAX-",'Basis-Tabelle-Samen'!N311,"-",'Basis-Tabelle-Samen'!J311,"-garden-to-go-lite-french.jpg")),
IF($C$1="Griechisch - GR",HYPERLINK(CONCATENATE("https://www.saflax.de/0-WVK-Retail/Bilder-Pictures/SAFLAX-",'Basis-Tabelle-Samen'!N311,"-",'Basis-Tabelle-Samen'!J311,"-garden-to-go-lite-greek.jpg")),
IF($C$1="Irisch - IE",HYPERLINK(CONCATENATE("https://www.saflax.de/0-WVK-Retail/Bilder-Pictures/SAFLAX-",'Basis-Tabelle-Samen'!N311,"-",'Basis-Tabelle-Samen'!J311,"-garden-to-go-lite-irish.jpg")),
IF($C$1="Isländisch - IS",HYPERLINK(CONCATENATE("https://www.saflax.de/0-WVK-Retail/Bilder-Pictures/SAFLAX-",'Basis-Tabelle-Samen'!N311,"-",'Basis-Tabelle-Samen'!J311,"-garden-to-go-lite-icelandic.jpg")),
IF($C$1="Italienisch - IT",HYPERLINK(CONCATENATE("https://www.saflax.de/0-WVK-Retail/Bilder-Pictures/SAFLAX-",'Basis-Tabelle-Samen'!N311,"-",'Basis-Tabelle-Samen'!J311,"-garden-to-go-lite-italian.jpg")),
IF($C$1="Japanisch - JP",HYPERLINK(CONCATENATE("https://www.saflax.de/0-WVK-Retail/Bilder-Pictures/SAFLAX-",'Basis-Tabelle-Samen'!N311,"-",'Basis-Tabelle-Samen'!J311,"-garden-to-go-lite-japanese.jpg")),
IF($C$1="Kroatisch - HR",HYPERLINK(CONCATENATE("https://www.saflax.de/0-WVK-Retail/Bilder-Pictures/SAFLAX-",'Basis-Tabelle-Samen'!N311,"-",'Basis-Tabelle-Samen'!J311,"-garden-to-go-lite-croatian.jpg")),
IF($C$1="Lettisch - LV",HYPERLINK(CONCATENATE("https://www.saflax.de/0-WVK-Retail/Bilder-Pictures/SAFLAX-",'Basis-Tabelle-Samen'!N311,"-",'Basis-Tabelle-Samen'!J311,"-garden-to-go-lite-latvian.jpg")),
IF($C$1="Litauisch - LT",HYPERLINK(CONCATENATE("https://www.saflax.de/0-WVK-Retail/Bilder-Pictures/SAFLAX-",'Basis-Tabelle-Samen'!N311,"-",'Basis-Tabelle-Samen'!J311,"-garden-to-go-lite-lithuanian.jpg")),
IF($C$1="Maltesisch - MT",HYPERLINK(CONCATENATE("https://www.saflax.de/0-WVK-Retail/Bilder-Pictures/SAFLAX-",'Basis-Tabelle-Samen'!N311,"-",'Basis-Tabelle-Samen'!J311,"-garden-to-go-lite-maltese.jpg")),
IF($C$1="Niederländisch - NL",HYPERLINK(CONCATENATE("https://www.saflax.de/0-WVK-Retail/Bilder-Pictures/SAFLAX-",'Basis-Tabelle-Samen'!N311,"-",'Basis-Tabelle-Samen'!J311,"-garden-to-go-lite-dutch.jpg")),
IF($C$1="Norwegisch - NO",HYPERLINK(CONCATENATE("https://www.saflax.de/0-WVK-Retail/Bilder-Pictures/SAFLAX-",'Basis-Tabelle-Samen'!N311,"-",'Basis-Tabelle-Samen'!J311,"-garden-to-go-lite-nowegian.jpg")),
IF($C$1="Polnisch - PL",HYPERLINK(CONCATENATE("https://www.saflax.de/0-WVK-Retail/Bilder-Pictures/SAFLAX-",'Basis-Tabelle-Samen'!N311,"-",'Basis-Tabelle-Samen'!J311,"-garden-to-go-lite-polish.jpg")),
IF($C$1="Portugiesisch - PT",HYPERLINK(CONCATENATE("https://www.saflax.de/0-WVK-Retail/Bilder-Pictures/SAFLAX-",'Basis-Tabelle-Samen'!N311,"-",'Basis-Tabelle-Samen'!J311,"-garden-to-go-lite-portuguese.jpg")),
IF($C$1="Rumänisch - RO",HYPERLINK(CONCATENATE("https://www.saflax.de/0-WVK-Retail/Bilder-Pictures/SAFLAX-",'Basis-Tabelle-Samen'!N311,"-",'Basis-Tabelle-Samen'!J311,"-garden-to-go-lite-romanian.jpg")),
IF($C$1="Schwedisch - SE",HYPERLINK(CONCATENATE("https://www.saflax.de/0-WVK-Retail/Bilder-Pictures/SAFLAX-",'Basis-Tabelle-Samen'!N311,"-",'Basis-Tabelle-Samen'!J311,"-garden-to-go-lite-swedish.jpg")),
IF($C$1="Slowakisch - SK",HYPERLINK(CONCATENATE("https://www.saflax.de/0-WVK-Retail/Bilder-Pictures/SAFLAX-",'Basis-Tabelle-Samen'!N311,"-",'Basis-Tabelle-Samen'!J311,"-garden-to-go-lite-slovak.jpg")),
IF($C$1="Slowenisch - SI",HYPERLINK(CONCATENATE("https://www.saflax.de/0-WVK-Retail/Bilder-Pictures/SAFLAX-",'Basis-Tabelle-Samen'!N311,"-",'Basis-Tabelle-Samen'!J311,"-garden-to-go-lite-slovenian.jpg")),
IF($C$1="Spanisch - ES",HYPERLINK(CONCATENATE("https://www.saflax.de/0-WVK-Retail/Bilder-Pictures/SAFLAX-",'Basis-Tabelle-Samen'!N311,"-",'Basis-Tabelle-Samen'!J311,"-garden-to-go-lite-spanish.jpg")),
IF($C$1="Tschechisch - CZ",HYPERLINK(CONCATENATE("https://www.saflax.de/0-WVK-Retail/Bilder-Pictures/SAFLAX-",'Basis-Tabelle-Samen'!N311,"-",'Basis-Tabelle-Samen'!J311,"-garden-to-go-lite-czech.jpg")),
IF($C$1="Türkisch - TR",HYPERLINK(CONCATENATE("https://www.saflax.de/0-WVK-Retail/Bilder-Pictures/SAFLAX-",'Basis-Tabelle-Samen'!N311,"-",'Basis-Tabelle-Samen'!J311,"-garden-to-go-lite-turkish.jpg")),
IF($C$1="Ungarisch - HU",HYPERLINK(CONCATENATE("https://www.saflax.de/0-WVK-Retail/Bilder-Pictures/SAFLAX-",'Basis-Tabelle-Samen'!N311,"-",'Basis-Tabelle-Samen'!J311,"-garden-to-go-lite-hungarian.jpg")),
" ACHTUNG")))))))))))))))))))))))))))))</f>
        <v>https://www.saflax.de/0-WVK-Retail/Bilder-Pictures/SAFLAX-85242-centaurea-cyanus-garden-to-go-lite-english.jpg</v>
      </c>
      <c r="AO280" s="330" t="str">
        <f>IF(J280&lt;1,"",
IF($C$1="Bulgarisch - BG",HYPERLINK(CONCATENATE("https://www.saflax.de/0-WVK-Retail/Bilder-Pictures/SAFLAX-",'Basis-Tabelle-Samen'!Q311,"-",'Basis-Tabelle-Samen'!J311,"-garden-to-go-bulgarian.jpg")),
IF($C$1="Dänisch - DK",HYPERLINK(CONCATENATE("https://www.saflax.de/0-WVK-Retail/Bilder-Pictures/SAFLAX-",'Basis-Tabelle-Samen'!Q311,"-",'Basis-Tabelle-Samen'!J311,"-garden-to-go-danish.jpg")),
IF($C$1="Deutsch - DE",HYPERLINK(CONCATENATE("https://www.saflax.de/0-WVK-Retail/Bilder-Pictures/SAFLAX-",'Basis-Tabelle-Samen'!Q311,"-",'Basis-Tabelle-Samen'!J311,"-garden-to-go-german.jpg")),
IF($C$1="Englisch - UK",HYPERLINK(CONCATENATE("https://www.saflax.de/0-WVK-Retail/Bilder-Pictures/SAFLAX-",'Basis-Tabelle-Samen'!Q311,"-",'Basis-Tabelle-Samen'!J311,"-garden-to-go-english.jpg")),
IF($C$1="Estnisch - EE",HYPERLINK(CONCATENATE("https://www.saflax.de/0-WVK-Retail/Bilder-Pictures/SAFLAX-",'Basis-Tabelle-Samen'!Q311,"-",'Basis-Tabelle-Samen'!J311,"-garden-to-go-estonian.jpg")),
IF($C$1="Finnisch - FI",HYPERLINK(CONCATENATE("https://www.saflax.de/0-WVK-Retail/Bilder-Pictures/SAFLAX-",'Basis-Tabelle-Samen'!Q311,"-",'Basis-Tabelle-Samen'!J311,"-garden-to-go-finnish.jpg")),
IF($C$1="Französisch - FR",HYPERLINK(CONCATENATE("https://www.saflax.de/0-WVK-Retail/Bilder-Pictures/SAFLAX-",'Basis-Tabelle-Samen'!Q311,"-",'Basis-Tabelle-Samen'!J311,"-garden-to-go-french.jpg")),
IF($C$1="Griechisch - GR",HYPERLINK(CONCATENATE("https://www.saflax.de/0-WVK-Retail/Bilder-Pictures/SAFLAX-",'Basis-Tabelle-Samen'!Q311,"-",'Basis-Tabelle-Samen'!J311,"-garden-to-go-greek.jpg")),
IF($C$1="Irisch - IE",HYPERLINK(CONCATENATE("https://www.saflax.de/0-WVK-Retail/Bilder-Pictures/SAFLAX-",'Basis-Tabelle-Samen'!Q311,"-",'Basis-Tabelle-Samen'!J311,"-garden-to-go-irish.jpg")),
IF($C$1="Isländisch - IS",HYPERLINK(CONCATENATE("https://www.saflax.de/0-WVK-Retail/Bilder-Pictures/SAFLAX-",'Basis-Tabelle-Samen'!Q311,"-",'Basis-Tabelle-Samen'!J311,"-garden-to-go-icelandic.jpg")),
IF($C$1="Italienisch - IT",HYPERLINK(CONCATENATE("https://www.saflax.de/0-WVK-Retail/Bilder-Pictures/SAFLAX-",'Basis-Tabelle-Samen'!Q311,"-",'Basis-Tabelle-Samen'!J311,"-garden-to-go-italian.jpg")),
IF($C$1="Japanisch - JP",HYPERLINK(CONCATENATE("https://www.saflax.de/0-WVK-Retail/Bilder-Pictures/SAFLAX-",'Basis-Tabelle-Samen'!Q311,"-",'Basis-Tabelle-Samen'!J311,"-garden-to-go-japanese.jpg")),
IF($C$1="Kroatisch - HR",HYPERLINK(CONCATENATE("https://www.saflax.de/0-WVK-Retail/Bilder-Pictures/SAFLAX-",'Basis-Tabelle-Samen'!Q311,"-",'Basis-Tabelle-Samen'!J311,"-garden-to-go-croatian.jpg")),
IF($C$1="Lettisch - LV",HYPERLINK(CONCATENATE("https://www.saflax.de/0-WVK-Retail/Bilder-Pictures/SAFLAX-",'Basis-Tabelle-Samen'!Q311,"-",'Basis-Tabelle-Samen'!J311,"-garden-to-go-latvian.jpg")),
IF($C$1="Litauisch - LT",HYPERLINK(CONCATENATE("https://www.saflax.de/0-WVK-Retail/Bilder-Pictures/SAFLAX-",'Basis-Tabelle-Samen'!Q311,"-",'Basis-Tabelle-Samen'!J311,"-garden-to-go-lithuanian.jpg")),
IF($C$1="Maltesisch - MT",HYPERLINK(CONCATENATE("https://www.saflax.de/0-WVK-Retail/Bilder-Pictures/SAFLAX-",'Basis-Tabelle-Samen'!Q311,"-",'Basis-Tabelle-Samen'!J311,"-garden-to-go-maltese.jpg")),
IF($C$1="Niederländisch - NL",HYPERLINK(CONCATENATE("https://www.saflax.de/0-WVK-Retail/Bilder-Pictures/SAFLAX-",'Basis-Tabelle-Samen'!Q311,"-",'Basis-Tabelle-Samen'!J311,"-garden-to-go-dutch.jpg")),
IF($C$1="Norwegisch - NO",HYPERLINK(CONCATENATE("https://www.saflax.de/0-WVK-Retail/Bilder-Pictures/SAFLAX-",'Basis-Tabelle-Samen'!Q311,"-",'Basis-Tabelle-Samen'!J311,"-garden-to-go-nowegian.jpg")),
IF($C$1="Polnisch - PL",HYPERLINK(CONCATENATE("https://www.saflax.de/0-WVK-Retail/Bilder-Pictures/SAFLAX-",'Basis-Tabelle-Samen'!Q311,"-",'Basis-Tabelle-Samen'!J311,"-garden-to-go-polish.jpg")),
IF($C$1="Portugiesisch - PT",HYPERLINK(CONCATENATE("https://www.saflax.de/0-WVK-Retail/Bilder-Pictures/SAFLAX-",'Basis-Tabelle-Samen'!Q311,"-",'Basis-Tabelle-Samen'!J311,"-garden-to-go-portuguese.jpg")),
IF($C$1="Rumänisch - RO",HYPERLINK(CONCATENATE("https://www.saflax.de/0-WVK-Retail/Bilder-Pictures/SAFLAX-",'Basis-Tabelle-Samen'!Q311,"-",'Basis-Tabelle-Samen'!J311,"-garden-to-go-romanian.jpg")),
IF($C$1="Schwedisch - SE",HYPERLINK(CONCATENATE("https://www.saflax.de/0-WVK-Retail/Bilder-Pictures/SAFLAX-",'Basis-Tabelle-Samen'!Q311,"-",'Basis-Tabelle-Samen'!J311,"-garden-to-go-swedish.jpg")),
IF($C$1="Slowakisch - SK",HYPERLINK(CONCATENATE("https://www.saflax.de/0-WVK-Retail/Bilder-Pictures/SAFLAX-",'Basis-Tabelle-Samen'!Q311,"-",'Basis-Tabelle-Samen'!J311,"-garden-to-go-slovak.jpg")),
IF($C$1="Slowenisch - SI",HYPERLINK(CONCATENATE("https://www.saflax.de/0-WVK-Retail/Bilder-Pictures/SAFLAX-",'Basis-Tabelle-Samen'!Q311,"-",'Basis-Tabelle-Samen'!J311,"-garden-to-go-slovenian.jpg")),
IF($C$1="Spanisch - ES",HYPERLINK(CONCATENATE("https://www.saflax.de/0-WVK-Retail/Bilder-Pictures/SAFLAX-",'Basis-Tabelle-Samen'!Q311,"-",'Basis-Tabelle-Samen'!J311,"-garden-to-go-spanish.jpg")),
IF($C$1="Tschechisch - CZ",HYPERLINK(CONCATENATE("https://www.saflax.de/0-WVK-Retail/Bilder-Pictures/SAFLAX-",'Basis-Tabelle-Samen'!Q311,"-",'Basis-Tabelle-Samen'!J311,"-garden-to-go-czech.jpg")),
IF($C$1="Türkisch - TR",HYPERLINK(CONCATENATE("https://www.saflax.de/0-WVK-Retail/Bilder-Pictures/SAFLAX-",'Basis-Tabelle-Samen'!Q311,"-",'Basis-Tabelle-Samen'!J311,"-garden-to-go-turkish.jpg")),
IF($C$1="Ungarisch - HU",HYPERLINK(CONCATENATE("https://www.saflax.de/0-WVK-Retail/Bilder-Pictures/SAFLAX-",'Basis-Tabelle-Samen'!Q311,"-",'Basis-Tabelle-Samen'!J311,"-garden-to-go-hungarian.jpg")),
" ACHTUNG")))))))))))))))))))))))))))))</f>
        <v>https://www.saflax.de/0-WVK-Retail/Bilder-Pictures/SAFLAX-55242-centaurea-cyanus-garden-to-go-english.jpg</v>
      </c>
      <c r="AP280" s="330" t="str">
        <f>IF(K280&lt;1,"",
IF($C$1="Bulgarisch - BG",HYPERLINK(CONCATENATE("https://www.saflax.de/0-WVK-Retail/Bilder-Pictures/SAFLAX-",'Basis-Tabelle-Samen'!T311,"-",'Basis-Tabelle-Samen'!J311,"-cultivation-set-bulgarian.jpg")),
IF($C$1="Dänisch - DK",HYPERLINK(CONCATENATE("https://www.saflax.de/0-WVK-Retail/Bilder-Pictures/SAFLAX-",'Basis-Tabelle-Samen'!T311,"-",'Basis-Tabelle-Samen'!J311,"-cultivation-set-danish.jpg")),
IF($C$1="Deutsch - DE",HYPERLINK(CONCATENATE("https://www.saflax.de/0-WVK-Retail/Bilder-Pictures/SAFLAX-",'Basis-Tabelle-Samen'!T311,"-",'Basis-Tabelle-Samen'!J311,"-cultivation-set-german.jpg")),
IF($C$1="Englisch - UK",HYPERLINK(CONCATENATE("https://www.saflax.de/0-WVK-Retail/Bilder-Pictures/SAFLAX-",'Basis-Tabelle-Samen'!T311,"-",'Basis-Tabelle-Samen'!J311,"-cultivation-set-english.jpg")),
IF($C$1="Estnisch - EE",HYPERLINK(CONCATENATE("https://www.saflax.de/0-WVK-Retail/Bilder-Pictures/SAFLAX-",'Basis-Tabelle-Samen'!T311,"-",'Basis-Tabelle-Samen'!J311,"-cultivation-set-estonian.jpg")),
IF($C$1="Finnisch - FI",HYPERLINK(CONCATENATE("https://www.saflax.de/0-WVK-Retail/Bilder-Pictures/SAFLAX-",'Basis-Tabelle-Samen'!T311,"-",'Basis-Tabelle-Samen'!J311,"-cultivation-set-finnish.jpg")),
IF($C$1="Französisch - FR",HYPERLINK(CONCATENATE("https://www.saflax.de/0-WVK-Retail/Bilder-Pictures/SAFLAX-",'Basis-Tabelle-Samen'!T311,"-",'Basis-Tabelle-Samen'!J311,"-cultivation-set-french.jpg")),
IF($C$1="Griechisch - GR",HYPERLINK(CONCATENATE("https://www.saflax.de/0-WVK-Retail/Bilder-Pictures/SAFLAX-",'Basis-Tabelle-Samen'!T311,"-",'Basis-Tabelle-Samen'!J311,"-cultivation-set-greek.jpg")),
IF($C$1="Irisch - IE",HYPERLINK(CONCATENATE("https://www.saflax.de/0-WVK-Retail/Bilder-Pictures/SAFLAX-",'Basis-Tabelle-Samen'!T311,"-",'Basis-Tabelle-Samen'!J311,"-cultivation-set-irish.jpg")),
IF($C$1="Isländisch - IS",HYPERLINK(CONCATENATE("https://www.saflax.de/0-WVK-Retail/Bilder-Pictures/SAFLAX-",'Basis-Tabelle-Samen'!T311,"-",'Basis-Tabelle-Samen'!J311,"-cultivation-set-icelandic.jpg")),
IF($C$1="Italienisch - IT",HYPERLINK(CONCATENATE("https://www.saflax.de/0-WVK-Retail/Bilder-Pictures/SAFLAX-",'Basis-Tabelle-Samen'!T311,"-",'Basis-Tabelle-Samen'!J311,"-cultivation-set-italian.jpg")),
IF($C$1="Japanisch - JP",HYPERLINK(CONCATENATE("https://www.saflax.de/0-WVK-Retail/Bilder-Pictures/SAFLAX-",'Basis-Tabelle-Samen'!T311,"-",'Basis-Tabelle-Samen'!J311,"-cultivation-set-japanese.jpg")),
IF($C$1="Kroatisch - HR",HYPERLINK(CONCATENATE("https://www.saflax.de/0-WVK-Retail/Bilder-Pictures/SAFLAX-",'Basis-Tabelle-Samen'!T311,"-",'Basis-Tabelle-Samen'!J311,"-cultivation-set-croatian.jpg")),
IF($C$1="Lettisch - LV",HYPERLINK(CONCATENATE("https://www.saflax.de/0-WVK-Retail/Bilder-Pictures/SAFLAX-",'Basis-Tabelle-Samen'!T311,"-",'Basis-Tabelle-Samen'!J311,"-cultivation-set-latvian.jpg")),
IF($C$1="Litauisch - LT",HYPERLINK(CONCATENATE("https://www.saflax.de/0-WVK-Retail/Bilder-Pictures/SAFLAX-",'Basis-Tabelle-Samen'!T311,"-",'Basis-Tabelle-Samen'!J311,"-cultivation-set-lithuanian.jpg")),
IF($C$1="Maltesisch - MT",HYPERLINK(CONCATENATE("https://www.saflax.de/0-WVK-Retail/Bilder-Pictures/SAFLAX-",'Basis-Tabelle-Samen'!T311,"-",'Basis-Tabelle-Samen'!J311,"-cultivation-set-maltese.jpg")),
IF($C$1="Niederländisch - NL",HYPERLINK(CONCATENATE("https://www.saflax.de/0-WVK-Retail/Bilder-Pictures/SAFLAX-",'Basis-Tabelle-Samen'!T311,"-",'Basis-Tabelle-Samen'!J311,"-cultivation-set-dutch.jpg")),
IF($C$1="Norwegisch - NO",HYPERLINK(CONCATENATE("https://www.saflax.de/0-WVK-Retail/Bilder-Pictures/SAFLAX-",'Basis-Tabelle-Samen'!T311,"-",'Basis-Tabelle-Samen'!J311,"-cultivation-set-nowegian.jpg")),
IF($C$1="Polnisch - PL",HYPERLINK(CONCATENATE("https://www.saflax.de/0-WVK-Retail/Bilder-Pictures/SAFLAX-",'Basis-Tabelle-Samen'!T311,"-",'Basis-Tabelle-Samen'!J311,"-cultivation-set-polish.jpg")),
IF($C$1="Portugiesisch - PT",HYPERLINK(CONCATENATE("https://www.saflax.de/0-WVK-Retail/Bilder-Pictures/SAFLAX-",'Basis-Tabelle-Samen'!T311,"-",'Basis-Tabelle-Samen'!J311,"-cultivation-set-portuguese.jpg")),
IF($C$1="Rumänisch - RO",HYPERLINK(CONCATENATE("https://www.saflax.de/0-WVK-Retail/Bilder-Pictures/SAFLAX-",'Basis-Tabelle-Samen'!T311,"-",'Basis-Tabelle-Samen'!J311,"-cultivation-set-romanian.jpg")),
IF($C$1="Schwedisch - SE",HYPERLINK(CONCATENATE("https://www.saflax.de/0-WVK-Retail/Bilder-Pictures/SAFLAX-",'Basis-Tabelle-Samen'!T311,"-",'Basis-Tabelle-Samen'!J311,"-cultivation-set-swedish.jpg")),
IF($C$1="Slowakisch - SK",HYPERLINK(CONCATENATE("https://www.saflax.de/0-WVK-Retail/Bilder-Pictures/SAFLAX-",'Basis-Tabelle-Samen'!T311,"-",'Basis-Tabelle-Samen'!J311,"-cultivation-set-slovak.jpg")),
IF($C$1="Slowenisch - SI",HYPERLINK(CONCATENATE("https://www.saflax.de/0-WVK-Retail/Bilder-Pictures/SAFLAX-",'Basis-Tabelle-Samen'!T311,"-",'Basis-Tabelle-Samen'!J311,"-cultivation-set-slovenian.jpg")),
IF($C$1="Spanisch - ES",HYPERLINK(CONCATENATE("https://www.saflax.de/0-WVK-Retail/Bilder-Pictures/SAFLAX-",'Basis-Tabelle-Samen'!T311,"-",'Basis-Tabelle-Samen'!J311,"-cultivation-set-spanish.jpg")),
IF($C$1="Tschechisch - CZ",HYPERLINK(CONCATENATE("https://www.saflax.de/0-WVK-Retail/Bilder-Pictures/SAFLAX-",'Basis-Tabelle-Samen'!T311,"-",'Basis-Tabelle-Samen'!J311,"-cultivation-set-czech.jpg")),
IF($C$1="Türkisch - TR",HYPERLINK(CONCATENATE("https://www.saflax.de/0-WVK-Retail/Bilder-Pictures/SAFLAX-",'Basis-Tabelle-Samen'!T311,"-",'Basis-Tabelle-Samen'!J311,"-cultivation-set-turkish.jpg")),
IF($C$1="Ungarisch - HU",HYPERLINK(CONCATENATE("https://www.saflax.de/0-WVK-Retail/Bilder-Pictures/SAFLAX-",'Basis-Tabelle-Samen'!T311,"-",'Basis-Tabelle-Samen'!J311,"-cultivation-set-hungarian.jpg")),
" ACHTUNG")))))))))))))))))))))))))))))</f>
        <v>https://www.saflax.de/0-WVK-Retail/Bilder-Pictures/SAFLAX-35242-centaurea-cyanus-cultivation-set-english.jpg</v>
      </c>
      <c r="AQ280" s="330" t="str">
        <f>IF(L280&lt;1,"",
IF($C$1="Bulgarisch - BG",HYPERLINK(CONCATENATE("https://www.saflax.de/0-WVK-Retail/Bilder-Pictures/SAFLAX-",'Basis-Tabelle-Samen'!W311,"-",'Basis-Tabelle-Samen'!J311,"-garden-in-the-bag-bulgarian.jpg")),
IF($C$1="Dänisch - DK",HYPERLINK(CONCATENATE("https://www.saflax.de/0-WVK-Retail/Bilder-Pictures/SAFLAX-",'Basis-Tabelle-Samen'!W311,"-",'Basis-Tabelle-Samen'!J311,"-garden-in-the-bag-danish.jpg")),
IF($C$1="Deutsch - DE",HYPERLINK(CONCATENATE("https://www.saflax.de/0-WVK-Retail/Bilder-Pictures/SAFLAX-",'Basis-Tabelle-Samen'!W311,"-",'Basis-Tabelle-Samen'!J311,"-garden-in-the-bag-german.jpg")),
IF($C$1="Englisch - UK",HYPERLINK(CONCATENATE("https://www.saflax.de/0-WVK-Retail/Bilder-Pictures/SAFLAX-",'Basis-Tabelle-Samen'!W311,"-",'Basis-Tabelle-Samen'!J311,"-garden-in-the-bag-english.jpg")),
IF($C$1="Estnisch - EE",HYPERLINK(CONCATENATE("https://www.saflax.de/0-WVK-Retail/Bilder-Pictures/SAFLAX-",'Basis-Tabelle-Samen'!W311,"-",'Basis-Tabelle-Samen'!J311,"-garden-in-the-bag-estonian.jpg")),
IF($C$1="Finnisch - FI",HYPERLINK(CONCATENATE("https://www.saflax.de/0-WVK-Retail/Bilder-Pictures/SAFLAX-",'Basis-Tabelle-Samen'!W311,"-",'Basis-Tabelle-Samen'!J311,"-garden-in-the-bag-finnish.jpg")),
IF($C$1="Französisch - FR",HYPERLINK(CONCATENATE("https://www.saflax.de/0-WVK-Retail/Bilder-Pictures/SAFLAX-",'Basis-Tabelle-Samen'!W311,"-",'Basis-Tabelle-Samen'!J311,"-garden-in-the-bag-french.jpg")),
IF($C$1="Griechisch - GR",HYPERLINK(CONCATENATE("https://www.saflax.de/0-WVK-Retail/Bilder-Pictures/SAFLAX-",'Basis-Tabelle-Samen'!W311,"-",'Basis-Tabelle-Samen'!J311,"-garden-in-the-bag-greek.jpg")),
IF($C$1="Irisch - IE",HYPERLINK(CONCATENATE("https://www.saflax.de/0-WVK-Retail/Bilder-Pictures/SAFLAX-",'Basis-Tabelle-Samen'!W311,"-",'Basis-Tabelle-Samen'!J311,"-garden-in-the-bag-irish.jpg")),
IF($C$1="Isländisch - IS",HYPERLINK(CONCATENATE("https://www.saflax.de/0-WVK-Retail/Bilder-Pictures/SAFLAX-",'Basis-Tabelle-Samen'!W311,"-",'Basis-Tabelle-Samen'!J311,"-garden-in-the-bag-icelandic.jpg")),
IF($C$1="Italienisch - IT",HYPERLINK(CONCATENATE("https://www.saflax.de/0-WVK-Retail/Bilder-Pictures/SAFLAX-",'Basis-Tabelle-Samen'!W311,"-",'Basis-Tabelle-Samen'!J311,"-garden-in-the-bag-italian.jpg")),
IF($C$1="Japanisch - JP",HYPERLINK(CONCATENATE("https://www.saflax.de/0-WVK-Retail/Bilder-Pictures/SAFLAX-",'Basis-Tabelle-Samen'!W311,"-",'Basis-Tabelle-Samen'!J311,"-garden-in-the-bag-japanese.jpg")),
IF($C$1="Kroatisch - HR",HYPERLINK(CONCATENATE("https://www.saflax.de/0-WVK-Retail/Bilder-Pictures/SAFLAX-",'Basis-Tabelle-Samen'!W311,"-",'Basis-Tabelle-Samen'!J311,"-garden-in-the-bag-croatian.jpg")),
IF($C$1="Lettisch - LV",HYPERLINK(CONCATENATE("https://www.saflax.de/0-WVK-Retail/Bilder-Pictures/SAFLAX-",'Basis-Tabelle-Samen'!W311,"-",'Basis-Tabelle-Samen'!J311,"-garden-in-the-bag-latvian.jpg")),
IF($C$1="Litauisch - LT",HYPERLINK(CONCATENATE("https://www.saflax.de/0-WVK-Retail/Bilder-Pictures/SAFLAX-",'Basis-Tabelle-Samen'!W311,"-",'Basis-Tabelle-Samen'!J311,"-garden-in-the-bag-lithuanian.jpg")),
IF($C$1="Maltesisch - MT",HYPERLINK(CONCATENATE("https://www.saflax.de/0-WVK-Retail/Bilder-Pictures/SAFLAX-",'Basis-Tabelle-Samen'!W311,"-",'Basis-Tabelle-Samen'!J311,"-garden-in-the-bag-maltese.jpg")),
IF($C$1="Niederländisch - NL",HYPERLINK(CONCATENATE("https://www.saflax.de/0-WVK-Retail/Bilder-Pictures/SAFLAX-",'Basis-Tabelle-Samen'!W311,"-",'Basis-Tabelle-Samen'!J311,"-garden-in-the-bag-dutch.jpg")),
IF($C$1="Norwegisch - NO",HYPERLINK(CONCATENATE("https://www.saflax.de/0-WVK-Retail/Bilder-Pictures/SAFLAX-",'Basis-Tabelle-Samen'!W311,"-",'Basis-Tabelle-Samen'!J311,"-garden-in-the-bag-nowegian.jpg")),
IF($C$1="Polnisch - PL",HYPERLINK(CONCATENATE("https://www.saflax.de/0-WVK-Retail/Bilder-Pictures/SAFLAX-",'Basis-Tabelle-Samen'!W311,"-",'Basis-Tabelle-Samen'!J311,"-garden-in-the-bag-polish.jpg")),
IF($C$1="Portugiesisch - PT",HYPERLINK(CONCATENATE("https://www.saflax.de/0-WVK-Retail/Bilder-Pictures/SAFLAX-",'Basis-Tabelle-Samen'!W311,"-",'Basis-Tabelle-Samen'!J311,"-garden-in-the-bag-portuguese.jpg")),
IF($C$1="Rumänisch - RO",HYPERLINK(CONCATENATE("https://www.saflax.de/0-WVK-Retail/Bilder-Pictures/SAFLAX-",'Basis-Tabelle-Samen'!W311,"-",'Basis-Tabelle-Samen'!J311,"-garden-in-the-bag-romanian.jpg")),
IF($C$1="Schwedisch - SE",HYPERLINK(CONCATENATE("https://www.saflax.de/0-WVK-Retail/Bilder-Pictures/SAFLAX-",'Basis-Tabelle-Samen'!W311,"-",'Basis-Tabelle-Samen'!J311,"-garden-in-the-bag-swedish.jpg")),
IF($C$1="Slowakisch - SK",HYPERLINK(CONCATENATE("https://www.saflax.de/0-WVK-Retail/Bilder-Pictures/SAFLAX-",'Basis-Tabelle-Samen'!W311,"-",'Basis-Tabelle-Samen'!J311,"-garden-in-the-bag-slovak.jpg")),
IF($C$1="Slowenisch - SI",HYPERLINK(CONCATENATE("https://www.saflax.de/0-WVK-Retail/Bilder-Pictures/SAFLAX-",'Basis-Tabelle-Samen'!W311,"-",'Basis-Tabelle-Samen'!J311,"-garden-in-the-bag-slovenian.jpg")),
IF($C$1="Spanisch - ES",HYPERLINK(CONCATENATE("https://www.saflax.de/0-WVK-Retail/Bilder-Pictures/SAFLAX-",'Basis-Tabelle-Samen'!W311,"-",'Basis-Tabelle-Samen'!J311,"-garden-in-the-bag-spanish.jpg")),
IF($C$1="Tschechisch - CZ",HYPERLINK(CONCATENATE("https://www.saflax.de/0-WVK-Retail/Bilder-Pictures/SAFLAX-",'Basis-Tabelle-Samen'!W311,"-",'Basis-Tabelle-Samen'!J311,"-garden-in-the-bag-czech.jpg")),
IF($C$1="Türkisch - TR",HYPERLINK(CONCATENATE("https://www.saflax.de/0-WVK-Retail/Bilder-Pictures/SAFLAX-",'Basis-Tabelle-Samen'!W311,"-",'Basis-Tabelle-Samen'!J311,"-garden-in-the-bag-turkish.jpg")),
IF($C$1="Ungarisch - HU",HYPERLINK(CONCATENATE("https://www.saflax.de/0-WVK-Retail/Bilder-Pictures/SAFLAX-",'Basis-Tabelle-Samen'!W311,"-",'Basis-Tabelle-Samen'!J311,"-garden-in-the-bag-hungarian.jpg")),
" ACHTUNG")))))))))))))))))))))))))))))</f>
        <v>https://www.saflax.de/0-WVK-Retail/Bilder-Pictures/SAFLAX-65242-centaurea-cyanus-garden-in-the-bag-english.jpg</v>
      </c>
    </row>
    <row r="281" spans="1:43" ht="17.100000000000001" customHeight="1" x14ac:dyDescent="0.2">
      <c r="A281" s="318" t="str">
        <f>IF('Basis-Tabelle-Samen'!A273="","",IF($C$1="Deutsch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81" s="319" t="str">
        <f>'Basis-Tabelle-Samen'!I273</f>
        <v>Matricaria chamomilla</v>
      </c>
      <c r="C281" s="316" t="str">
        <f>IF($C$1="Bulgarisch - BG",'Basis-Tabelle-Samen'!Z273,
IF($C$1="Dänisch - DK",'Basis-Tabelle-Samen'!AA273,
IF($C$1="Deutsch - DE",'Basis-Tabelle-Samen'!AB273,
IF($C$1="Englisch - UK",'Basis-Tabelle-Samen'!AC273,
IF($C$1="Estnisch - EE",'Basis-Tabelle-Samen'!AD273,
IF($C$1="Finnisch - FI",'Basis-Tabelle-Samen'!AE273,
IF($C$1="Französisch - FR",'Basis-Tabelle-Samen'!AF273,
IF($C$1="Griechisch - GR",'Basis-Tabelle-Samen'!AG273,
IF($C$1="Irisch - IE",'Basis-Tabelle-Samen'!AH273,
IF($C$1="Isländisch - IS",'Basis-Tabelle-Samen'!AI273,
IF($C$1="Italienisch - IT",'Basis-Tabelle-Samen'!AJ273,
IF($C$1="Japanisch - JP",'Basis-Tabelle-Samen'!AK273,
IF($C$1="Kroatisch - HR",'Basis-Tabelle-Samen'!AL273,
IF($C$1="Lettisch - LV",'Basis-Tabelle-Samen'!AM273,
IF($C$1="Litauisch - LT",'Basis-Tabelle-Samen'!AN273,
IF($C$1="Maltesisch - MT",'Basis-Tabelle-Samen'!AO273,
IF($C$1="Niederländisch - NL",'Basis-Tabelle-Samen'!AP273,
IF($C$1="Norwegisch - NO",'Basis-Tabelle-Samen'!AQ273,
IF($C$1="Polnisch - PL",'Basis-Tabelle-Samen'!AR273,
IF($C$1="Portugiesisch - PT",'Basis-Tabelle-Samen'!AS273,
IF($C$1="Rumänisch - RO",'Basis-Tabelle-Samen'!AT273,
IF($C$1="Schwedisch - SE",'Basis-Tabelle-Samen'!AU273,
IF($C$1="Slowakisch - SK",'Basis-Tabelle-Samen'!AV273,
IF($C$1="Slowenisch - SI",'Basis-Tabelle-Samen'!AW273,
IF($C$1="Spanisch - ES",'Basis-Tabelle-Samen'!AX273,
IF($C$1="Tschechisch - CZ",'Basis-Tabelle-Samen'!AY273,
IF($C$1="Türkisch - TR",'Basis-Tabelle-Samen'!AZ273,
IF($C$1="Ungarisch - HU",'Basis-Tabelle-Samen'!BA273,
" ACHTUNG"))))))))))))))))))))))))))))</f>
        <v>Mayweed</v>
      </c>
      <c r="D281" s="320">
        <f>'Basis-Tabelle-Samen'!F273</f>
        <v>300</v>
      </c>
      <c r="E281" s="321" t="str">
        <f>'Basis-Tabelle-Samen'!H273</f>
        <v>7 %</v>
      </c>
      <c r="F281" s="322" t="str">
        <f>IF('Basis-Tabelle-Samen'!G273="","",'Basis-Tabelle-Samen'!G273)</f>
        <v>07</v>
      </c>
      <c r="G281" s="320">
        <f>'Basis-Tabelle-Samen'!C273</f>
        <v>15204</v>
      </c>
      <c r="H281" s="323">
        <f>'Basis-Tabelle-Samen'!D273</f>
        <v>4055473152042</v>
      </c>
      <c r="I281" s="324">
        <f>'Basis-Tabelle-Samen'!E273</f>
        <v>1.85</v>
      </c>
      <c r="J281" s="325">
        <f t="shared" si="4"/>
        <v>12</v>
      </c>
      <c r="K281" s="326">
        <f>'Basis-Tabelle-Samen'!K273</f>
        <v>75204</v>
      </c>
      <c r="L281" s="323">
        <f>'Basis-Tabelle-Samen'!L273</f>
        <v>4055473752044</v>
      </c>
      <c r="M281" s="324">
        <f>'Basis-Tabelle-Samen'!M273</f>
        <v>2.4500000000000002</v>
      </c>
      <c r="N281" s="326">
        <f>IF(K281&lt;1,"",'3'!$I$15)</f>
        <v>15</v>
      </c>
      <c r="O281" s="327">
        <f>IF(K281&lt;1,"",'3'!$J$11)</f>
        <v>90</v>
      </c>
      <c r="P281" s="326">
        <f>'Basis-Tabelle-Samen'!N273</f>
        <v>85204</v>
      </c>
      <c r="Q281" s="323">
        <f>'Basis-Tabelle-Samen'!O273</f>
        <v>4055473852041</v>
      </c>
      <c r="R281" s="328">
        <f>'Basis-Tabelle-Samen'!P273</f>
        <v>3.75</v>
      </c>
      <c r="S281" s="326">
        <f>IF(R281&lt;1,"",'3'!$M$15)</f>
        <v>18</v>
      </c>
      <c r="T281" s="327">
        <f>IF(R281&lt;1,"",'3'!$N$11)</f>
        <v>72</v>
      </c>
      <c r="U281" s="326">
        <f>'Basis-Tabelle-Samen'!Q273</f>
        <v>55204</v>
      </c>
      <c r="V281" s="323">
        <f>'Basis-Tabelle-Samen'!R273</f>
        <v>4055473552040</v>
      </c>
      <c r="W281" s="324">
        <f>'Basis-Tabelle-Samen'!S273</f>
        <v>4.95</v>
      </c>
      <c r="X281" s="326">
        <f>IF(U281&lt;1,"",'3'!$Q$15)</f>
        <v>6</v>
      </c>
      <c r="Y281" s="327">
        <f>IF(U281&lt;1,"",'3'!$R$11)</f>
        <v>24</v>
      </c>
      <c r="Z281" s="326">
        <f>'Basis-Tabelle-Samen'!T273</f>
        <v>35204</v>
      </c>
      <c r="AA281" s="323">
        <f>'Basis-Tabelle-Samen'!U273</f>
        <v>4055473352046</v>
      </c>
      <c r="AB281" s="324">
        <f>'Basis-Tabelle-Samen'!V273</f>
        <v>6.75</v>
      </c>
      <c r="AC281" s="326">
        <f>IF(Z281&lt;1,"",'3'!$U$15)</f>
        <v>6</v>
      </c>
      <c r="AD281" s="327">
        <f>IF(Z281&lt;1,"",'3'!$V$11)</f>
        <v>24</v>
      </c>
      <c r="AE281" s="326">
        <f>'Basis-Tabelle-Samen'!W273</f>
        <v>65204</v>
      </c>
      <c r="AF281" s="323">
        <f>'Basis-Tabelle-Samen'!X273</f>
        <v>4055473652047</v>
      </c>
      <c r="AG281" s="324">
        <f>'Basis-Tabelle-Samen'!Y273</f>
        <v>2.95</v>
      </c>
      <c r="AH281" s="326">
        <f>IF(AE281&lt;1,"",'3'!$Y$15)</f>
        <v>8</v>
      </c>
      <c r="AI281" s="327">
        <f>IF(AE281&lt;1,"",'3'!$Z$11)</f>
        <v>64</v>
      </c>
      <c r="AJ281" s="315"/>
      <c r="AK281" s="316" t="str">
        <f>IF(G281&lt;1,"",
IF($C$1="Bulgarisch - BG",HYPERLINK(CONCATENATE("https://www.saflax.de/0-WVK-Retail/Bilder-Pictures/SAFLAX-",'Basis-Tabelle-Samen'!C273,"-",'Basis-Tabelle-Samen'!J273,"-seed-package-front-cr-bulgarian.jpg")),
IF($C$1="Dänisch - DK",HYPERLINK(CONCATENATE("https://www.saflax.de/0-WVK-Retail/Bilder-Pictures/SAFLAX-",'Basis-Tabelle-Samen'!C273,"-",'Basis-Tabelle-Samen'!J273,"-seed-package-front-cr-danish.jpg")),
IF($C$1="Deutsch - DE",HYPERLINK(CONCATENATE("https://www.saflax.de/0-WVK-Retail/Bilder-Pictures/SAFLAX-",'Basis-Tabelle-Samen'!C273,"-",'Basis-Tabelle-Samen'!J273,"-seed-package-front-cr-german.jpg")),
IF($C$1="Englisch - UK",HYPERLINK(CONCATENATE("https://www.saflax.de/0-WVK-Retail/Bilder-Pictures/SAFLAX-",'Basis-Tabelle-Samen'!C273,"-",'Basis-Tabelle-Samen'!J273,"-seed-package-front-cr-english.jpg")),
IF($C$1="Estnisch - EE",HYPERLINK(CONCATENATE("https://www.saflax.de/0-WVK-Retail/Bilder-Pictures/SAFLAX-",'Basis-Tabelle-Samen'!C273,"-",'Basis-Tabelle-Samen'!J273,"-seed-package-front-cr-estonian.jpg")),
IF($C$1="Finnisch - FI",HYPERLINK(CONCATENATE("https://www.saflax.de/0-WVK-Retail/Bilder-Pictures/SAFLAX-",'Basis-Tabelle-Samen'!C273,"-",'Basis-Tabelle-Samen'!J273,"-seed-package-front-cr-finnish.jpg")),
IF($C$1="Französisch - FR",HYPERLINK(CONCATENATE("https://www.saflax.de/0-WVK-Retail/Bilder-Pictures/SAFLAX-",'Basis-Tabelle-Samen'!C273,"-",'Basis-Tabelle-Samen'!J273,"-seed-package-front-cr-french.jpg")),
IF($C$1="Griechisch - GR",HYPERLINK(CONCATENATE("https://www.saflax.de/0-WVK-Retail/Bilder-Pictures/SAFLAX-",'Basis-Tabelle-Samen'!C273,"-",'Basis-Tabelle-Samen'!J273,"-seed-package-front-cr-greek.jpg")),
IF($C$1="Irisch - IE",HYPERLINK(CONCATENATE("https://www.saflax.de/0-WVK-Retail/Bilder-Pictures/SAFLAX-",'Basis-Tabelle-Samen'!C273,"-",'Basis-Tabelle-Samen'!J273,"-seed-package-front-cr-irish.jpg")),
IF($C$1="Isländisch - IS",HYPERLINK(CONCATENATE("https://www.saflax.de/0-WVK-Retail/Bilder-Pictures/SAFLAX-",'Basis-Tabelle-Samen'!C273,"-",'Basis-Tabelle-Samen'!J273,"-seed-package-front-cr-icelandic.jpg")),
IF($C$1="Italienisch - IT",HYPERLINK(CONCATENATE("https://www.saflax.de/0-WVK-Retail/Bilder-Pictures/SAFLAX-",'Basis-Tabelle-Samen'!C273,"-",'Basis-Tabelle-Samen'!J273,"-seed-package-front-cr-italian.jpg")),
IF($C$1="Japanisch - JP",HYPERLINK(CONCATENATE("https://www.saflax.de/0-WVK-Retail/Bilder-Pictures/SAFLAX-",'Basis-Tabelle-Samen'!C273,"-",'Basis-Tabelle-Samen'!J273,"-seed-package-front-cr-japanese.jpg")),
IF($C$1="Kroatisch - HR",HYPERLINK(CONCATENATE("https://www.saflax.de/0-WVK-Retail/Bilder-Pictures/SAFLAX-",'Basis-Tabelle-Samen'!C273,"-",'Basis-Tabelle-Samen'!J273,"-seed-package-front-cr-croatian.jpg")),
IF($C$1="Lettisch - LV",HYPERLINK(CONCATENATE("https://www.saflax.de/0-WVK-Retail/Bilder-Pictures/SAFLAX-",'Basis-Tabelle-Samen'!C273,"-",'Basis-Tabelle-Samen'!J273,"-seed-package-front-cr-latvian.jpg")),
IF($C$1="Litauisch - LT",HYPERLINK(CONCATENATE("https://www.saflax.de/0-WVK-Retail/Bilder-Pictures/SAFLAX-",'Basis-Tabelle-Samen'!C273,"-",'Basis-Tabelle-Samen'!J273,"-seed-package-front-cr-lithuanian.jpg")),
IF($C$1="Maltesisch - MT",HYPERLINK(CONCATENATE("https://www.saflax.de/0-WVK-Retail/Bilder-Pictures/SAFLAX-",'Basis-Tabelle-Samen'!C273,"-",'Basis-Tabelle-Samen'!J273,"-seed-package-front-cr-maltese.jpg")),
IF($C$1="Niederländisch - NL",HYPERLINK(CONCATENATE("https://www.saflax.de/0-WVK-Retail/Bilder-Pictures/SAFLAX-",'Basis-Tabelle-Samen'!C273,"-",'Basis-Tabelle-Samen'!J273,"-seed-package-front-cr-dutch.jpg")),
IF($C$1="Norwegisch - NO",HYPERLINK(CONCATENATE("https://www.saflax.de/0-WVK-Retail/Bilder-Pictures/SAFLAX-",'Basis-Tabelle-Samen'!C273,"-",'Basis-Tabelle-Samen'!J273,"-seed-package-front-cr-nowegian.jpg")),
IF($C$1="Polnisch - PL",HYPERLINK(CONCATENATE("https://www.saflax.de/0-WVK-Retail/Bilder-Pictures/SAFLAX-",'Basis-Tabelle-Samen'!C273,"-",'Basis-Tabelle-Samen'!J273,"-seed-package-front-cr-polish.jpg")),
IF($C$1="Portugiesisch - PT",HYPERLINK(CONCATENATE("https://www.saflax.de/0-WVK-Retail/Bilder-Pictures/SAFLAX-",'Basis-Tabelle-Samen'!C273,"-",'Basis-Tabelle-Samen'!J273,"-seed-package-front-cr-portuguese.jpg")),
IF($C$1="Rumänisch - RO",HYPERLINK(CONCATENATE("https://www.saflax.de/0-WVK-Retail/Bilder-Pictures/SAFLAX-",'Basis-Tabelle-Samen'!C273,"-",'Basis-Tabelle-Samen'!J273,"-seed-package-front-cr-romanian.jpg")),
IF($C$1="Schwedisch - SE",HYPERLINK(CONCATENATE("https://www.saflax.de/0-WVK-Retail/Bilder-Pictures/SAFLAX-",'Basis-Tabelle-Samen'!C273,"-",'Basis-Tabelle-Samen'!J273,"-seed-package-front-cr-swedish.jpg")),
IF($C$1="Slowakisch - SK",HYPERLINK(CONCATENATE("https://www.saflax.de/0-WVK-Retail/Bilder-Pictures/SAFLAX-",'Basis-Tabelle-Samen'!C273,"-",'Basis-Tabelle-Samen'!J273,"-seed-package-front-cr-slovak.jpg")),
IF($C$1="Slowenisch - SI",HYPERLINK(CONCATENATE("https://www.saflax.de/0-WVK-Retail/Bilder-Pictures/SAFLAX-",'Basis-Tabelle-Samen'!C273,"-",'Basis-Tabelle-Samen'!J273,"-seed-package-front-cr-slovenian.jpg")),
IF($C$1="Spanisch - ES",HYPERLINK(CONCATENATE("https://www.saflax.de/0-WVK-Retail/Bilder-Pictures/SAFLAX-",'Basis-Tabelle-Samen'!C273,"-",'Basis-Tabelle-Samen'!J273,"-seed-package-front-cr-spanish.jpg")),
IF($C$1="Tschechisch - CZ",HYPERLINK(CONCATENATE("https://www.saflax.de/0-WVK-Retail/Bilder-Pictures/SAFLAX-",'Basis-Tabelle-Samen'!C273,"-",'Basis-Tabelle-Samen'!J273,"-seed-package-front-cr-czech.jpg")),
IF($C$1="Türkisch - TR",HYPERLINK(CONCATENATE("https://www.saflax.de/0-WVK-Retail/Bilder-Pictures/SAFLAX-",'Basis-Tabelle-Samen'!C273,"-",'Basis-Tabelle-Samen'!J273,"-seed-package-front-cr-turkish.jpg")),
IF($C$1="Ungarisch - HU",HYPERLINK(CONCATENATE("https://www.saflax.de/0-WVK-Retail/Bilder-Pictures/SAFLAX-",'Basis-Tabelle-Samen'!C273,"-",'Basis-Tabelle-Samen'!J273,"-seed-package-front-cr-hungarian.jpg")),
" ACHTUNG")))))))))))))))))))))))))))))</f>
        <v>https://www.saflax.de/0-WVK-Retail/Bilder-Pictures/SAFLAX-15204-matricaria-chamomilla-seed-package-front-cr-english.jpg</v>
      </c>
      <c r="AL281" s="330" t="str">
        <f>IF(G281&lt;1,"",
IF($C$1="Bulgarisch - BG",HYPERLINK(CONCATENATE("https://www.saflax.de/0-WVK-Retail/Bilder-Pictures/SAFLAX-",'Basis-Tabelle-Samen'!C273,"-",'Basis-Tabelle-Samen'!J273,"-seed-package-back-cr-bulgarian.jpg")),
IF($C$1="Dänisch - DK",HYPERLINK(CONCATENATE("https://www.saflax.de/0-WVK-Retail/Bilder-Pictures/SAFLAX-",'Basis-Tabelle-Samen'!C273,"-",'Basis-Tabelle-Samen'!J273,"-seed-package-back-cr-danish.jpg")),
IF($C$1="Deutsch - DE",HYPERLINK(CONCATENATE("https://www.saflax.de/0-WVK-Retail/Bilder-Pictures/SAFLAX-",'Basis-Tabelle-Samen'!C273,"-",'Basis-Tabelle-Samen'!J273,"-seed-package-back-cr-german.jpg")),
IF($C$1="Englisch - UK",HYPERLINK(CONCATENATE("https://www.saflax.de/0-WVK-Retail/Bilder-Pictures/SAFLAX-",'Basis-Tabelle-Samen'!C273,"-",'Basis-Tabelle-Samen'!J273,"-seed-package-back-cr-english.jpg")),
IF($C$1="Estnisch - EE",HYPERLINK(CONCATENATE("https://www.saflax.de/0-WVK-Retail/Bilder-Pictures/SAFLAX-",'Basis-Tabelle-Samen'!C273,"-",'Basis-Tabelle-Samen'!J273,"-seed-package-back-cr-estonian.jpg")),
IF($C$1="Finnisch - FI",HYPERLINK(CONCATENATE("https://www.saflax.de/0-WVK-Retail/Bilder-Pictures/SAFLAX-",'Basis-Tabelle-Samen'!C273,"-",'Basis-Tabelle-Samen'!J273,"-seed-package-back-cr-finnish.jpg")),
IF($C$1="Französisch - FR",HYPERLINK(CONCATENATE("https://www.saflax.de/0-WVK-Retail/Bilder-Pictures/SAFLAX-",'Basis-Tabelle-Samen'!C273,"-",'Basis-Tabelle-Samen'!J273,"-seed-package-back-cr-french.jpg")),
IF($C$1="Griechisch - GR",HYPERLINK(CONCATENATE("https://www.saflax.de/0-WVK-Retail/Bilder-Pictures/SAFLAX-",'Basis-Tabelle-Samen'!C273,"-",'Basis-Tabelle-Samen'!J273,"-seed-package-back-cr-greek.jpg")),
IF($C$1="Irisch - IE",HYPERLINK(CONCATENATE("https://www.saflax.de/0-WVK-Retail/Bilder-Pictures/SAFLAX-",'Basis-Tabelle-Samen'!C273,"-",'Basis-Tabelle-Samen'!J273,"-seed-package-back-cr-irish.jpg")),
IF($C$1="Isländisch - IS",HYPERLINK(CONCATENATE("https://www.saflax.de/0-WVK-Retail/Bilder-Pictures/SAFLAX-",'Basis-Tabelle-Samen'!C273,"-",'Basis-Tabelle-Samen'!J273,"-seed-package-back-cr-icelandic.jpg")),
IF($C$1="Italienisch - IT",HYPERLINK(CONCATENATE("https://www.saflax.de/0-WVK-Retail/Bilder-Pictures/SAFLAX-",'Basis-Tabelle-Samen'!C273,"-",'Basis-Tabelle-Samen'!J273,"-seed-package-back-cr-italian.jpg")),
IF($C$1="Japanisch - JP",HYPERLINK(CONCATENATE("https://www.saflax.de/0-WVK-Retail/Bilder-Pictures/SAFLAX-",'Basis-Tabelle-Samen'!C273,"-",'Basis-Tabelle-Samen'!J273,"-seed-package-back-cr-japanese.jpg")),
IF($C$1="Kroatisch - HR",HYPERLINK(CONCATENATE("https://www.saflax.de/0-WVK-Retail/Bilder-Pictures/SAFLAX-",'Basis-Tabelle-Samen'!C273,"-",'Basis-Tabelle-Samen'!J273,"-seed-package-back-cr-croatian.jpg")),
IF($C$1="Lettisch - LV",HYPERLINK(CONCATENATE("https://www.saflax.de/0-WVK-Retail/Bilder-Pictures/SAFLAX-",'Basis-Tabelle-Samen'!C273,"-",'Basis-Tabelle-Samen'!J273,"-seed-package-back-cr-latvian.jpg")),
IF($C$1="Litauisch - LT",HYPERLINK(CONCATENATE("https://www.saflax.de/0-WVK-Retail/Bilder-Pictures/SAFLAX-",'Basis-Tabelle-Samen'!C273,"-",'Basis-Tabelle-Samen'!J273,"-seed-package-back-cr-lithuanian.jpg")),
IF($C$1="Maltesisch - MT",HYPERLINK(CONCATENATE("https://www.saflax.de/0-WVK-Retail/Bilder-Pictures/SAFLAX-",'Basis-Tabelle-Samen'!C273,"-",'Basis-Tabelle-Samen'!J273,"-seed-package-back-cr-maltese.jpg")),
IF($C$1="Niederländisch - NL",HYPERLINK(CONCATENATE("https://www.saflax.de/0-WVK-Retail/Bilder-Pictures/SAFLAX-",'Basis-Tabelle-Samen'!C273,"-",'Basis-Tabelle-Samen'!J273,"-seed-package-back-cr-dutch.jpg")),
IF($C$1="Norwegisch - NO",HYPERLINK(CONCATENATE("https://www.saflax.de/0-WVK-Retail/Bilder-Pictures/SAFLAX-",'Basis-Tabelle-Samen'!C273,"-",'Basis-Tabelle-Samen'!J273,"-seed-package-back-cr-nowegian.jpg")),
IF($C$1="Polnisch - PL",HYPERLINK(CONCATENATE("https://www.saflax.de/0-WVK-Retail/Bilder-Pictures/SAFLAX-",'Basis-Tabelle-Samen'!C273,"-",'Basis-Tabelle-Samen'!J273,"-seed-package-back-cr-polish.jpg")),
IF($C$1="Portugiesisch - PT",HYPERLINK(CONCATENATE("https://www.saflax.de/0-WVK-Retail/Bilder-Pictures/SAFLAX-",'Basis-Tabelle-Samen'!C273,"-",'Basis-Tabelle-Samen'!J273,"-seed-package-back-cr-portuguese.jpg")),
IF($C$1="Rumänisch - RO",HYPERLINK(CONCATENATE("https://www.saflax.de/0-WVK-Retail/Bilder-Pictures/SAFLAX-",'Basis-Tabelle-Samen'!C273,"-",'Basis-Tabelle-Samen'!J273,"-seed-package-back-cr-romanian.jpg")),
IF($C$1="Schwedisch - SE",HYPERLINK(CONCATENATE("https://www.saflax.de/0-WVK-Retail/Bilder-Pictures/SAFLAX-",'Basis-Tabelle-Samen'!C273,"-",'Basis-Tabelle-Samen'!J273,"-seed-package-back-cr-swedish.jpg")),
IF($C$1="Slowakisch - SK",HYPERLINK(CONCATENATE("https://www.saflax.de/0-WVK-Retail/Bilder-Pictures/SAFLAX-",'Basis-Tabelle-Samen'!C273,"-",'Basis-Tabelle-Samen'!J273,"-seed-package-back-cr-slovak.jpg")),
IF($C$1="Slowenisch - SI",HYPERLINK(CONCATENATE("https://www.saflax.de/0-WVK-Retail/Bilder-Pictures/SAFLAX-",'Basis-Tabelle-Samen'!C273,"-",'Basis-Tabelle-Samen'!J273,"-seed-package-back-cr-slovenian.jpg")),
IF($C$1="Spanisch - ES",HYPERLINK(CONCATENATE("https://www.saflax.de/0-WVK-Retail/Bilder-Pictures/SAFLAX-",'Basis-Tabelle-Samen'!C273,"-",'Basis-Tabelle-Samen'!J273,"-seed-package-back-cr-spanish.jpg")),
IF($C$1="Tschechisch - CZ",HYPERLINK(CONCATENATE("https://www.saflax.de/0-WVK-Retail/Bilder-Pictures/SAFLAX-",'Basis-Tabelle-Samen'!C273,"-",'Basis-Tabelle-Samen'!J273,"-seed-package-back-cr-czech.jpg")),
IF($C$1="Türkisch - TR",HYPERLINK(CONCATENATE("https://www.saflax.de/0-WVK-Retail/Bilder-Pictures/SAFLAX-",'Basis-Tabelle-Samen'!C273,"-",'Basis-Tabelle-Samen'!J273,"-seed-package-back-cr-turkish.jpg")),
IF($C$1="Ungarisch - HU",HYPERLINK(CONCATENATE("https://www.saflax.de/0-WVK-Retail/Bilder-Pictures/SAFLAX-",'Basis-Tabelle-Samen'!C273,"-",'Basis-Tabelle-Samen'!J273,"-seed-package-back-cr-hungarian.jpg")),
" ACHTUNG")))))))))))))))))))))))))))))</f>
        <v>https://www.saflax.de/0-WVK-Retail/Bilder-Pictures/SAFLAX-15204-matricaria-chamomilla-seed-package-back-cr-english.jpg</v>
      </c>
      <c r="AM281" s="330" t="str">
        <f>IF(H281&lt;1,"",
IF($C$1="Bulgarisch - BG",HYPERLINK(CONCATENATE("https://www.saflax.de/0-WVK-Retail/Bilder-Pictures/SAFLAX-",'Basis-Tabelle-Samen'!K273,"-",'Basis-Tabelle-Samen'!J273,"-garden-to-go-mini-bulgarian.jpg")),
IF($C$1="Dänisch - DK",HYPERLINK(CONCATENATE("https://www.saflax.de/0-WVK-Retail/Bilder-Pictures/SAFLAX-",'Basis-Tabelle-Samen'!K273,"-",'Basis-Tabelle-Samen'!J273,"-garden-to-go-mini-danish.jpg")),
IF($C$1="Deutsch - DE",HYPERLINK(CONCATENATE("https://www.saflax.de/0-WVK-Retail/Bilder-Pictures/SAFLAX-",'Basis-Tabelle-Samen'!K273,"-",'Basis-Tabelle-Samen'!J273,"-garden-to-go-mini-german.jpg")),
IF($C$1="Englisch - UK",HYPERLINK(CONCATENATE("https://www.saflax.de/0-WVK-Retail/Bilder-Pictures/SAFLAX-",'Basis-Tabelle-Samen'!K273,"-",'Basis-Tabelle-Samen'!J273,"-garden-to-go-mini-english.jpg")),
IF($C$1="Estnisch - EE",HYPERLINK(CONCATENATE("https://www.saflax.de/0-WVK-Retail/Bilder-Pictures/SAFLAX-",'Basis-Tabelle-Samen'!K273,"-",'Basis-Tabelle-Samen'!J273,"-garden-to-go-mini-estonian.jpg")),
IF($C$1="Finnisch - FI",HYPERLINK(CONCATENATE("https://www.saflax.de/0-WVK-Retail/Bilder-Pictures/SAFLAX-",'Basis-Tabelle-Samen'!K273,"-",'Basis-Tabelle-Samen'!J273,"-garden-to-go-mini-finnish.jpg")),
IF($C$1="Französisch - FR",HYPERLINK(CONCATENATE("https://www.saflax.de/0-WVK-Retail/Bilder-Pictures/SAFLAX-",'Basis-Tabelle-Samen'!K273,"-",'Basis-Tabelle-Samen'!J273,"-garden-to-go-mini-french.jpg")),
IF($C$1="Griechisch - GR",HYPERLINK(CONCATENATE("https://www.saflax.de/0-WVK-Retail/Bilder-Pictures/SAFLAX-",'Basis-Tabelle-Samen'!K273,"-",'Basis-Tabelle-Samen'!J273,"-garden-to-go-mini-greek.jpg")),
IF($C$1="Irisch - IE",HYPERLINK(CONCATENATE("https://www.saflax.de/0-WVK-Retail/Bilder-Pictures/SAFLAX-",'Basis-Tabelle-Samen'!K273,"-",'Basis-Tabelle-Samen'!J273,"-garden-to-go-mini-irish.jpg")),
IF($C$1="Isländisch - IS",HYPERLINK(CONCATENATE("https://www.saflax.de/0-WVK-Retail/Bilder-Pictures/SAFLAX-",'Basis-Tabelle-Samen'!K273,"-",'Basis-Tabelle-Samen'!J273,"-garden-to-go-mini-icelandic.jpg")),
IF($C$1="Italienisch - IT",HYPERLINK(CONCATENATE("https://www.saflax.de/0-WVK-Retail/Bilder-Pictures/SAFLAX-",'Basis-Tabelle-Samen'!K273,"-",'Basis-Tabelle-Samen'!J273,"-garden-to-go-mini-italian.jpg")),
IF($C$1="Japanisch - JP",HYPERLINK(CONCATENATE("https://www.saflax.de/0-WVK-Retail/Bilder-Pictures/SAFLAX-",'Basis-Tabelle-Samen'!K273,"-",'Basis-Tabelle-Samen'!J273,"-garden-to-go-mini-japanese.jpg")),
IF($C$1="Kroatisch - HR",HYPERLINK(CONCATENATE("https://www.saflax.de/0-WVK-Retail/Bilder-Pictures/SAFLAX-",'Basis-Tabelle-Samen'!K273,"-",'Basis-Tabelle-Samen'!J273,"-garden-to-go-mini-croatian.jpg")),
IF($C$1="Lettisch - LV",HYPERLINK(CONCATENATE("https://www.saflax.de/0-WVK-Retail/Bilder-Pictures/SAFLAX-",'Basis-Tabelle-Samen'!K273,"-",'Basis-Tabelle-Samen'!J273,"-garden-to-go-mini-latvian.jpg")),
IF($C$1="Litauisch - LT",HYPERLINK(CONCATENATE("https://www.saflax.de/0-WVK-Retail/Bilder-Pictures/SAFLAX-",'Basis-Tabelle-Samen'!K273,"-",'Basis-Tabelle-Samen'!J273,"-garden-to-go-mini-lithuanian.jpg")),
IF($C$1="Maltesisch - MT",HYPERLINK(CONCATENATE("https://www.saflax.de/0-WVK-Retail/Bilder-Pictures/SAFLAX-",'Basis-Tabelle-Samen'!K273,"-",'Basis-Tabelle-Samen'!J273,"-garden-to-go-mini-maltese.jpg")),
IF($C$1="Niederländisch - NL",HYPERLINK(CONCATENATE("https://www.saflax.de/0-WVK-Retail/Bilder-Pictures/SAFLAX-",'Basis-Tabelle-Samen'!K273,"-",'Basis-Tabelle-Samen'!J273,"-garden-to-go-mini-dutch.jpg")),
IF($C$1="Norwegisch - NO",HYPERLINK(CONCATENATE("https://www.saflax.de/0-WVK-Retail/Bilder-Pictures/SAFLAX-",'Basis-Tabelle-Samen'!K273,"-",'Basis-Tabelle-Samen'!J273,"-garden-to-go-mini-nowegian.jpg")),
IF($C$1="Polnisch - PL",HYPERLINK(CONCATENATE("https://www.saflax.de/0-WVK-Retail/Bilder-Pictures/SAFLAX-",'Basis-Tabelle-Samen'!K273,"-",'Basis-Tabelle-Samen'!J273,"-garden-to-go-mini-polish.jpg")),
IF($C$1="Portugiesisch - PT",HYPERLINK(CONCATENATE("https://www.saflax.de/0-WVK-Retail/Bilder-Pictures/SAFLAX-",'Basis-Tabelle-Samen'!K273,"-",'Basis-Tabelle-Samen'!J273,"-garden-to-go-mini-portuguese.jpg")),
IF($C$1="Rumänisch - RO",HYPERLINK(CONCATENATE("https://www.saflax.de/0-WVK-Retail/Bilder-Pictures/SAFLAX-",'Basis-Tabelle-Samen'!K273,"-",'Basis-Tabelle-Samen'!J273,"-garden-to-go-mini-romanian.jpg")),
IF($C$1="Schwedisch - SE",HYPERLINK(CONCATENATE("https://www.saflax.de/0-WVK-Retail/Bilder-Pictures/SAFLAX-",'Basis-Tabelle-Samen'!K273,"-",'Basis-Tabelle-Samen'!J273,"-garden-to-go-mini-swedish.jpg")),
IF($C$1="Slowakisch - SK",HYPERLINK(CONCATENATE("https://www.saflax.de/0-WVK-Retail/Bilder-Pictures/SAFLAX-",'Basis-Tabelle-Samen'!K273,"-",'Basis-Tabelle-Samen'!J273,"-garden-to-go-mini-slovak.jpg")),
IF($C$1="Slowenisch - SI",HYPERLINK(CONCATENATE("https://www.saflax.de/0-WVK-Retail/Bilder-Pictures/SAFLAX-",'Basis-Tabelle-Samen'!K273,"-",'Basis-Tabelle-Samen'!J273,"-garden-to-go-mini-slovenian.jpg")),
IF($C$1="Spanisch - ES",HYPERLINK(CONCATENATE("https://www.saflax.de/0-WVK-Retail/Bilder-Pictures/SAFLAX-",'Basis-Tabelle-Samen'!K273,"-",'Basis-Tabelle-Samen'!J273,"-garden-to-go-mini-spanish.jpg")),
IF($C$1="Tschechisch - CZ",HYPERLINK(CONCATENATE("https://www.saflax.de/0-WVK-Retail/Bilder-Pictures/SAFLAX-",'Basis-Tabelle-Samen'!K273,"-",'Basis-Tabelle-Samen'!J273,"-garden-to-go-mini-czech.jpg")),
IF($C$1="Türkisch - TR",HYPERLINK(CONCATENATE("https://www.saflax.de/0-WVK-Retail/Bilder-Pictures/SAFLAX-",'Basis-Tabelle-Samen'!K273,"-",'Basis-Tabelle-Samen'!J273,"-garden-to-go-mini-turkish.jpg")),
IF($C$1="Ungarisch - HU",HYPERLINK(CONCATENATE("https://www.saflax.de/0-WVK-Retail/Bilder-Pictures/SAFLAX-",'Basis-Tabelle-Samen'!K273,"-",'Basis-Tabelle-Samen'!J273,"-garden-to-go-mini-hungarian.jpg")),
" ACHTUNG")))))))))))))))))))))))))))))</f>
        <v>https://www.saflax.de/0-WVK-Retail/Bilder-Pictures/SAFLAX-75204-matricaria-chamomilla-garden-to-go-mini-english.jpg</v>
      </c>
      <c r="AN281" s="330" t="str">
        <f>IF(I281&lt;1,"",
IF($C$1="Bulgarisch - BG",HYPERLINK(CONCATENATE("https://www.saflax.de/0-WVK-Retail/Bilder-Pictures/SAFLAX-",'Basis-Tabelle-Samen'!N273,"-",'Basis-Tabelle-Samen'!J273,"-garden-to-go-lite-bulgarian.jpg")),
IF($C$1="Dänisch - DK",HYPERLINK(CONCATENATE("https://www.saflax.de/0-WVK-Retail/Bilder-Pictures/SAFLAX-",'Basis-Tabelle-Samen'!N273,"-",'Basis-Tabelle-Samen'!J273,"-garden-to-go-lite-danish.jpg")),
IF($C$1="Deutsch - DE",HYPERLINK(CONCATENATE("https://www.saflax.de/0-WVK-Retail/Bilder-Pictures/SAFLAX-",'Basis-Tabelle-Samen'!N273,"-",'Basis-Tabelle-Samen'!J273,"-garden-to-go-lite-german.jpg")),
IF($C$1="Englisch - UK",HYPERLINK(CONCATENATE("https://www.saflax.de/0-WVK-Retail/Bilder-Pictures/SAFLAX-",'Basis-Tabelle-Samen'!N273,"-",'Basis-Tabelle-Samen'!J273,"-garden-to-go-lite-english.jpg")),
IF($C$1="Estnisch - EE",HYPERLINK(CONCATENATE("https://www.saflax.de/0-WVK-Retail/Bilder-Pictures/SAFLAX-",'Basis-Tabelle-Samen'!N273,"-",'Basis-Tabelle-Samen'!J273,"-garden-to-go-lite-estonian.jpg")),
IF($C$1="Finnisch - FI",HYPERLINK(CONCATENATE("https://www.saflax.de/0-WVK-Retail/Bilder-Pictures/SAFLAX-",'Basis-Tabelle-Samen'!N273,"-",'Basis-Tabelle-Samen'!J273,"-garden-to-go-lite-finnish.jpg")),
IF($C$1="Französisch - FR",HYPERLINK(CONCATENATE("https://www.saflax.de/0-WVK-Retail/Bilder-Pictures/SAFLAX-",'Basis-Tabelle-Samen'!N273,"-",'Basis-Tabelle-Samen'!J273,"-garden-to-go-lite-french.jpg")),
IF($C$1="Griechisch - GR",HYPERLINK(CONCATENATE("https://www.saflax.de/0-WVK-Retail/Bilder-Pictures/SAFLAX-",'Basis-Tabelle-Samen'!N273,"-",'Basis-Tabelle-Samen'!J273,"-garden-to-go-lite-greek.jpg")),
IF($C$1="Irisch - IE",HYPERLINK(CONCATENATE("https://www.saflax.de/0-WVK-Retail/Bilder-Pictures/SAFLAX-",'Basis-Tabelle-Samen'!N273,"-",'Basis-Tabelle-Samen'!J273,"-garden-to-go-lite-irish.jpg")),
IF($C$1="Isländisch - IS",HYPERLINK(CONCATENATE("https://www.saflax.de/0-WVK-Retail/Bilder-Pictures/SAFLAX-",'Basis-Tabelle-Samen'!N273,"-",'Basis-Tabelle-Samen'!J273,"-garden-to-go-lite-icelandic.jpg")),
IF($C$1="Italienisch - IT",HYPERLINK(CONCATENATE("https://www.saflax.de/0-WVK-Retail/Bilder-Pictures/SAFLAX-",'Basis-Tabelle-Samen'!N273,"-",'Basis-Tabelle-Samen'!J273,"-garden-to-go-lite-italian.jpg")),
IF($C$1="Japanisch - JP",HYPERLINK(CONCATENATE("https://www.saflax.de/0-WVK-Retail/Bilder-Pictures/SAFLAX-",'Basis-Tabelle-Samen'!N273,"-",'Basis-Tabelle-Samen'!J273,"-garden-to-go-lite-japanese.jpg")),
IF($C$1="Kroatisch - HR",HYPERLINK(CONCATENATE("https://www.saflax.de/0-WVK-Retail/Bilder-Pictures/SAFLAX-",'Basis-Tabelle-Samen'!N273,"-",'Basis-Tabelle-Samen'!J273,"-garden-to-go-lite-croatian.jpg")),
IF($C$1="Lettisch - LV",HYPERLINK(CONCATENATE("https://www.saflax.de/0-WVK-Retail/Bilder-Pictures/SAFLAX-",'Basis-Tabelle-Samen'!N273,"-",'Basis-Tabelle-Samen'!J273,"-garden-to-go-lite-latvian.jpg")),
IF($C$1="Litauisch - LT",HYPERLINK(CONCATENATE("https://www.saflax.de/0-WVK-Retail/Bilder-Pictures/SAFLAX-",'Basis-Tabelle-Samen'!N273,"-",'Basis-Tabelle-Samen'!J273,"-garden-to-go-lite-lithuanian.jpg")),
IF($C$1="Maltesisch - MT",HYPERLINK(CONCATENATE("https://www.saflax.de/0-WVK-Retail/Bilder-Pictures/SAFLAX-",'Basis-Tabelle-Samen'!N273,"-",'Basis-Tabelle-Samen'!J273,"-garden-to-go-lite-maltese.jpg")),
IF($C$1="Niederländisch - NL",HYPERLINK(CONCATENATE("https://www.saflax.de/0-WVK-Retail/Bilder-Pictures/SAFLAX-",'Basis-Tabelle-Samen'!N273,"-",'Basis-Tabelle-Samen'!J273,"-garden-to-go-lite-dutch.jpg")),
IF($C$1="Norwegisch - NO",HYPERLINK(CONCATENATE("https://www.saflax.de/0-WVK-Retail/Bilder-Pictures/SAFLAX-",'Basis-Tabelle-Samen'!N273,"-",'Basis-Tabelle-Samen'!J273,"-garden-to-go-lite-nowegian.jpg")),
IF($C$1="Polnisch - PL",HYPERLINK(CONCATENATE("https://www.saflax.de/0-WVK-Retail/Bilder-Pictures/SAFLAX-",'Basis-Tabelle-Samen'!N273,"-",'Basis-Tabelle-Samen'!J273,"-garden-to-go-lite-polish.jpg")),
IF($C$1="Portugiesisch - PT",HYPERLINK(CONCATENATE("https://www.saflax.de/0-WVK-Retail/Bilder-Pictures/SAFLAX-",'Basis-Tabelle-Samen'!N273,"-",'Basis-Tabelle-Samen'!J273,"-garden-to-go-lite-portuguese.jpg")),
IF($C$1="Rumänisch - RO",HYPERLINK(CONCATENATE("https://www.saflax.de/0-WVK-Retail/Bilder-Pictures/SAFLAX-",'Basis-Tabelle-Samen'!N273,"-",'Basis-Tabelle-Samen'!J273,"-garden-to-go-lite-romanian.jpg")),
IF($C$1="Schwedisch - SE",HYPERLINK(CONCATENATE("https://www.saflax.de/0-WVK-Retail/Bilder-Pictures/SAFLAX-",'Basis-Tabelle-Samen'!N273,"-",'Basis-Tabelle-Samen'!J273,"-garden-to-go-lite-swedish.jpg")),
IF($C$1="Slowakisch - SK",HYPERLINK(CONCATENATE("https://www.saflax.de/0-WVK-Retail/Bilder-Pictures/SAFLAX-",'Basis-Tabelle-Samen'!N273,"-",'Basis-Tabelle-Samen'!J273,"-garden-to-go-lite-slovak.jpg")),
IF($C$1="Slowenisch - SI",HYPERLINK(CONCATENATE("https://www.saflax.de/0-WVK-Retail/Bilder-Pictures/SAFLAX-",'Basis-Tabelle-Samen'!N273,"-",'Basis-Tabelle-Samen'!J273,"-garden-to-go-lite-slovenian.jpg")),
IF($C$1="Spanisch - ES",HYPERLINK(CONCATENATE("https://www.saflax.de/0-WVK-Retail/Bilder-Pictures/SAFLAX-",'Basis-Tabelle-Samen'!N273,"-",'Basis-Tabelle-Samen'!J273,"-garden-to-go-lite-spanish.jpg")),
IF($C$1="Tschechisch - CZ",HYPERLINK(CONCATENATE("https://www.saflax.de/0-WVK-Retail/Bilder-Pictures/SAFLAX-",'Basis-Tabelle-Samen'!N273,"-",'Basis-Tabelle-Samen'!J273,"-garden-to-go-lite-czech.jpg")),
IF($C$1="Türkisch - TR",HYPERLINK(CONCATENATE("https://www.saflax.de/0-WVK-Retail/Bilder-Pictures/SAFLAX-",'Basis-Tabelle-Samen'!N273,"-",'Basis-Tabelle-Samen'!J273,"-garden-to-go-lite-turkish.jpg")),
IF($C$1="Ungarisch - HU",HYPERLINK(CONCATENATE("https://www.saflax.de/0-WVK-Retail/Bilder-Pictures/SAFLAX-",'Basis-Tabelle-Samen'!N273,"-",'Basis-Tabelle-Samen'!J273,"-garden-to-go-lite-hungarian.jpg")),
" ACHTUNG")))))))))))))))))))))))))))))</f>
        <v>https://www.saflax.de/0-WVK-Retail/Bilder-Pictures/SAFLAX-85204-matricaria-chamomilla-garden-to-go-lite-english.jpg</v>
      </c>
      <c r="AO281" s="330" t="str">
        <f>IF(J281&lt;1,"",
IF($C$1="Bulgarisch - BG",HYPERLINK(CONCATENATE("https://www.saflax.de/0-WVK-Retail/Bilder-Pictures/SAFLAX-",'Basis-Tabelle-Samen'!Q273,"-",'Basis-Tabelle-Samen'!J273,"-garden-to-go-bulgarian.jpg")),
IF($C$1="Dänisch - DK",HYPERLINK(CONCATENATE("https://www.saflax.de/0-WVK-Retail/Bilder-Pictures/SAFLAX-",'Basis-Tabelle-Samen'!Q273,"-",'Basis-Tabelle-Samen'!J273,"-garden-to-go-danish.jpg")),
IF($C$1="Deutsch - DE",HYPERLINK(CONCATENATE("https://www.saflax.de/0-WVK-Retail/Bilder-Pictures/SAFLAX-",'Basis-Tabelle-Samen'!Q273,"-",'Basis-Tabelle-Samen'!J273,"-garden-to-go-german.jpg")),
IF($C$1="Englisch - UK",HYPERLINK(CONCATENATE("https://www.saflax.de/0-WVK-Retail/Bilder-Pictures/SAFLAX-",'Basis-Tabelle-Samen'!Q273,"-",'Basis-Tabelle-Samen'!J273,"-garden-to-go-english.jpg")),
IF($C$1="Estnisch - EE",HYPERLINK(CONCATENATE("https://www.saflax.de/0-WVK-Retail/Bilder-Pictures/SAFLAX-",'Basis-Tabelle-Samen'!Q273,"-",'Basis-Tabelle-Samen'!J273,"-garden-to-go-estonian.jpg")),
IF($C$1="Finnisch - FI",HYPERLINK(CONCATENATE("https://www.saflax.de/0-WVK-Retail/Bilder-Pictures/SAFLAX-",'Basis-Tabelle-Samen'!Q273,"-",'Basis-Tabelle-Samen'!J273,"-garden-to-go-finnish.jpg")),
IF($C$1="Französisch - FR",HYPERLINK(CONCATENATE("https://www.saflax.de/0-WVK-Retail/Bilder-Pictures/SAFLAX-",'Basis-Tabelle-Samen'!Q273,"-",'Basis-Tabelle-Samen'!J273,"-garden-to-go-french.jpg")),
IF($C$1="Griechisch - GR",HYPERLINK(CONCATENATE("https://www.saflax.de/0-WVK-Retail/Bilder-Pictures/SAFLAX-",'Basis-Tabelle-Samen'!Q273,"-",'Basis-Tabelle-Samen'!J273,"-garden-to-go-greek.jpg")),
IF($C$1="Irisch - IE",HYPERLINK(CONCATENATE("https://www.saflax.de/0-WVK-Retail/Bilder-Pictures/SAFLAX-",'Basis-Tabelle-Samen'!Q273,"-",'Basis-Tabelle-Samen'!J273,"-garden-to-go-irish.jpg")),
IF($C$1="Isländisch - IS",HYPERLINK(CONCATENATE("https://www.saflax.de/0-WVK-Retail/Bilder-Pictures/SAFLAX-",'Basis-Tabelle-Samen'!Q273,"-",'Basis-Tabelle-Samen'!J273,"-garden-to-go-icelandic.jpg")),
IF($C$1="Italienisch - IT",HYPERLINK(CONCATENATE("https://www.saflax.de/0-WVK-Retail/Bilder-Pictures/SAFLAX-",'Basis-Tabelle-Samen'!Q273,"-",'Basis-Tabelle-Samen'!J273,"-garden-to-go-italian.jpg")),
IF($C$1="Japanisch - JP",HYPERLINK(CONCATENATE("https://www.saflax.de/0-WVK-Retail/Bilder-Pictures/SAFLAX-",'Basis-Tabelle-Samen'!Q273,"-",'Basis-Tabelle-Samen'!J273,"-garden-to-go-japanese.jpg")),
IF($C$1="Kroatisch - HR",HYPERLINK(CONCATENATE("https://www.saflax.de/0-WVK-Retail/Bilder-Pictures/SAFLAX-",'Basis-Tabelle-Samen'!Q273,"-",'Basis-Tabelle-Samen'!J273,"-garden-to-go-croatian.jpg")),
IF($C$1="Lettisch - LV",HYPERLINK(CONCATENATE("https://www.saflax.de/0-WVK-Retail/Bilder-Pictures/SAFLAX-",'Basis-Tabelle-Samen'!Q273,"-",'Basis-Tabelle-Samen'!J273,"-garden-to-go-latvian.jpg")),
IF($C$1="Litauisch - LT",HYPERLINK(CONCATENATE("https://www.saflax.de/0-WVK-Retail/Bilder-Pictures/SAFLAX-",'Basis-Tabelle-Samen'!Q273,"-",'Basis-Tabelle-Samen'!J273,"-garden-to-go-lithuanian.jpg")),
IF($C$1="Maltesisch - MT",HYPERLINK(CONCATENATE("https://www.saflax.de/0-WVK-Retail/Bilder-Pictures/SAFLAX-",'Basis-Tabelle-Samen'!Q273,"-",'Basis-Tabelle-Samen'!J273,"-garden-to-go-maltese.jpg")),
IF($C$1="Niederländisch - NL",HYPERLINK(CONCATENATE("https://www.saflax.de/0-WVK-Retail/Bilder-Pictures/SAFLAX-",'Basis-Tabelle-Samen'!Q273,"-",'Basis-Tabelle-Samen'!J273,"-garden-to-go-dutch.jpg")),
IF($C$1="Norwegisch - NO",HYPERLINK(CONCATENATE("https://www.saflax.de/0-WVK-Retail/Bilder-Pictures/SAFLAX-",'Basis-Tabelle-Samen'!Q273,"-",'Basis-Tabelle-Samen'!J273,"-garden-to-go-nowegian.jpg")),
IF($C$1="Polnisch - PL",HYPERLINK(CONCATENATE("https://www.saflax.de/0-WVK-Retail/Bilder-Pictures/SAFLAX-",'Basis-Tabelle-Samen'!Q273,"-",'Basis-Tabelle-Samen'!J273,"-garden-to-go-polish.jpg")),
IF($C$1="Portugiesisch - PT",HYPERLINK(CONCATENATE("https://www.saflax.de/0-WVK-Retail/Bilder-Pictures/SAFLAX-",'Basis-Tabelle-Samen'!Q273,"-",'Basis-Tabelle-Samen'!J273,"-garden-to-go-portuguese.jpg")),
IF($C$1="Rumänisch - RO",HYPERLINK(CONCATENATE("https://www.saflax.de/0-WVK-Retail/Bilder-Pictures/SAFLAX-",'Basis-Tabelle-Samen'!Q273,"-",'Basis-Tabelle-Samen'!J273,"-garden-to-go-romanian.jpg")),
IF($C$1="Schwedisch - SE",HYPERLINK(CONCATENATE("https://www.saflax.de/0-WVK-Retail/Bilder-Pictures/SAFLAX-",'Basis-Tabelle-Samen'!Q273,"-",'Basis-Tabelle-Samen'!J273,"-garden-to-go-swedish.jpg")),
IF($C$1="Slowakisch - SK",HYPERLINK(CONCATENATE("https://www.saflax.de/0-WVK-Retail/Bilder-Pictures/SAFLAX-",'Basis-Tabelle-Samen'!Q273,"-",'Basis-Tabelle-Samen'!J273,"-garden-to-go-slovak.jpg")),
IF($C$1="Slowenisch - SI",HYPERLINK(CONCATENATE("https://www.saflax.de/0-WVK-Retail/Bilder-Pictures/SAFLAX-",'Basis-Tabelle-Samen'!Q273,"-",'Basis-Tabelle-Samen'!J273,"-garden-to-go-slovenian.jpg")),
IF($C$1="Spanisch - ES",HYPERLINK(CONCATENATE("https://www.saflax.de/0-WVK-Retail/Bilder-Pictures/SAFLAX-",'Basis-Tabelle-Samen'!Q273,"-",'Basis-Tabelle-Samen'!J273,"-garden-to-go-spanish.jpg")),
IF($C$1="Tschechisch - CZ",HYPERLINK(CONCATENATE("https://www.saflax.de/0-WVK-Retail/Bilder-Pictures/SAFLAX-",'Basis-Tabelle-Samen'!Q273,"-",'Basis-Tabelle-Samen'!J273,"-garden-to-go-czech.jpg")),
IF($C$1="Türkisch - TR",HYPERLINK(CONCATENATE("https://www.saflax.de/0-WVK-Retail/Bilder-Pictures/SAFLAX-",'Basis-Tabelle-Samen'!Q273,"-",'Basis-Tabelle-Samen'!J273,"-garden-to-go-turkish.jpg")),
IF($C$1="Ungarisch - HU",HYPERLINK(CONCATENATE("https://www.saflax.de/0-WVK-Retail/Bilder-Pictures/SAFLAX-",'Basis-Tabelle-Samen'!Q273,"-",'Basis-Tabelle-Samen'!J273,"-garden-to-go-hungarian.jpg")),
" ACHTUNG")))))))))))))))))))))))))))))</f>
        <v>https://www.saflax.de/0-WVK-Retail/Bilder-Pictures/SAFLAX-55204-matricaria-chamomilla-garden-to-go-english.jpg</v>
      </c>
      <c r="AP281" s="330" t="str">
        <f>IF(K281&lt;1,"",
IF($C$1="Bulgarisch - BG",HYPERLINK(CONCATENATE("https://www.saflax.de/0-WVK-Retail/Bilder-Pictures/SAFLAX-",'Basis-Tabelle-Samen'!T273,"-",'Basis-Tabelle-Samen'!J273,"-cultivation-set-bulgarian.jpg")),
IF($C$1="Dänisch - DK",HYPERLINK(CONCATENATE("https://www.saflax.de/0-WVK-Retail/Bilder-Pictures/SAFLAX-",'Basis-Tabelle-Samen'!T273,"-",'Basis-Tabelle-Samen'!J273,"-cultivation-set-danish.jpg")),
IF($C$1="Deutsch - DE",HYPERLINK(CONCATENATE("https://www.saflax.de/0-WVK-Retail/Bilder-Pictures/SAFLAX-",'Basis-Tabelle-Samen'!T273,"-",'Basis-Tabelle-Samen'!J273,"-cultivation-set-german.jpg")),
IF($C$1="Englisch - UK",HYPERLINK(CONCATENATE("https://www.saflax.de/0-WVK-Retail/Bilder-Pictures/SAFLAX-",'Basis-Tabelle-Samen'!T273,"-",'Basis-Tabelle-Samen'!J273,"-cultivation-set-english.jpg")),
IF($C$1="Estnisch - EE",HYPERLINK(CONCATENATE("https://www.saflax.de/0-WVK-Retail/Bilder-Pictures/SAFLAX-",'Basis-Tabelle-Samen'!T273,"-",'Basis-Tabelle-Samen'!J273,"-cultivation-set-estonian.jpg")),
IF($C$1="Finnisch - FI",HYPERLINK(CONCATENATE("https://www.saflax.de/0-WVK-Retail/Bilder-Pictures/SAFLAX-",'Basis-Tabelle-Samen'!T273,"-",'Basis-Tabelle-Samen'!J273,"-cultivation-set-finnish.jpg")),
IF($C$1="Französisch - FR",HYPERLINK(CONCATENATE("https://www.saflax.de/0-WVK-Retail/Bilder-Pictures/SAFLAX-",'Basis-Tabelle-Samen'!T273,"-",'Basis-Tabelle-Samen'!J273,"-cultivation-set-french.jpg")),
IF($C$1="Griechisch - GR",HYPERLINK(CONCATENATE("https://www.saflax.de/0-WVK-Retail/Bilder-Pictures/SAFLAX-",'Basis-Tabelle-Samen'!T273,"-",'Basis-Tabelle-Samen'!J273,"-cultivation-set-greek.jpg")),
IF($C$1="Irisch - IE",HYPERLINK(CONCATENATE("https://www.saflax.de/0-WVK-Retail/Bilder-Pictures/SAFLAX-",'Basis-Tabelle-Samen'!T273,"-",'Basis-Tabelle-Samen'!J273,"-cultivation-set-irish.jpg")),
IF($C$1="Isländisch - IS",HYPERLINK(CONCATENATE("https://www.saflax.de/0-WVK-Retail/Bilder-Pictures/SAFLAX-",'Basis-Tabelle-Samen'!T273,"-",'Basis-Tabelle-Samen'!J273,"-cultivation-set-icelandic.jpg")),
IF($C$1="Italienisch - IT",HYPERLINK(CONCATENATE("https://www.saflax.de/0-WVK-Retail/Bilder-Pictures/SAFLAX-",'Basis-Tabelle-Samen'!T273,"-",'Basis-Tabelle-Samen'!J273,"-cultivation-set-italian.jpg")),
IF($C$1="Japanisch - JP",HYPERLINK(CONCATENATE("https://www.saflax.de/0-WVK-Retail/Bilder-Pictures/SAFLAX-",'Basis-Tabelle-Samen'!T273,"-",'Basis-Tabelle-Samen'!J273,"-cultivation-set-japanese.jpg")),
IF($C$1="Kroatisch - HR",HYPERLINK(CONCATENATE("https://www.saflax.de/0-WVK-Retail/Bilder-Pictures/SAFLAX-",'Basis-Tabelle-Samen'!T273,"-",'Basis-Tabelle-Samen'!J273,"-cultivation-set-croatian.jpg")),
IF($C$1="Lettisch - LV",HYPERLINK(CONCATENATE("https://www.saflax.de/0-WVK-Retail/Bilder-Pictures/SAFLAX-",'Basis-Tabelle-Samen'!T273,"-",'Basis-Tabelle-Samen'!J273,"-cultivation-set-latvian.jpg")),
IF($C$1="Litauisch - LT",HYPERLINK(CONCATENATE("https://www.saflax.de/0-WVK-Retail/Bilder-Pictures/SAFLAX-",'Basis-Tabelle-Samen'!T273,"-",'Basis-Tabelle-Samen'!J273,"-cultivation-set-lithuanian.jpg")),
IF($C$1="Maltesisch - MT",HYPERLINK(CONCATENATE("https://www.saflax.de/0-WVK-Retail/Bilder-Pictures/SAFLAX-",'Basis-Tabelle-Samen'!T273,"-",'Basis-Tabelle-Samen'!J273,"-cultivation-set-maltese.jpg")),
IF($C$1="Niederländisch - NL",HYPERLINK(CONCATENATE("https://www.saflax.de/0-WVK-Retail/Bilder-Pictures/SAFLAX-",'Basis-Tabelle-Samen'!T273,"-",'Basis-Tabelle-Samen'!J273,"-cultivation-set-dutch.jpg")),
IF($C$1="Norwegisch - NO",HYPERLINK(CONCATENATE("https://www.saflax.de/0-WVK-Retail/Bilder-Pictures/SAFLAX-",'Basis-Tabelle-Samen'!T273,"-",'Basis-Tabelle-Samen'!J273,"-cultivation-set-nowegian.jpg")),
IF($C$1="Polnisch - PL",HYPERLINK(CONCATENATE("https://www.saflax.de/0-WVK-Retail/Bilder-Pictures/SAFLAX-",'Basis-Tabelle-Samen'!T273,"-",'Basis-Tabelle-Samen'!J273,"-cultivation-set-polish.jpg")),
IF($C$1="Portugiesisch - PT",HYPERLINK(CONCATENATE("https://www.saflax.de/0-WVK-Retail/Bilder-Pictures/SAFLAX-",'Basis-Tabelle-Samen'!T273,"-",'Basis-Tabelle-Samen'!J273,"-cultivation-set-portuguese.jpg")),
IF($C$1="Rumänisch - RO",HYPERLINK(CONCATENATE("https://www.saflax.de/0-WVK-Retail/Bilder-Pictures/SAFLAX-",'Basis-Tabelle-Samen'!T273,"-",'Basis-Tabelle-Samen'!J273,"-cultivation-set-romanian.jpg")),
IF($C$1="Schwedisch - SE",HYPERLINK(CONCATENATE("https://www.saflax.de/0-WVK-Retail/Bilder-Pictures/SAFLAX-",'Basis-Tabelle-Samen'!T273,"-",'Basis-Tabelle-Samen'!J273,"-cultivation-set-swedish.jpg")),
IF($C$1="Slowakisch - SK",HYPERLINK(CONCATENATE("https://www.saflax.de/0-WVK-Retail/Bilder-Pictures/SAFLAX-",'Basis-Tabelle-Samen'!T273,"-",'Basis-Tabelle-Samen'!J273,"-cultivation-set-slovak.jpg")),
IF($C$1="Slowenisch - SI",HYPERLINK(CONCATENATE("https://www.saflax.de/0-WVK-Retail/Bilder-Pictures/SAFLAX-",'Basis-Tabelle-Samen'!T273,"-",'Basis-Tabelle-Samen'!J273,"-cultivation-set-slovenian.jpg")),
IF($C$1="Spanisch - ES",HYPERLINK(CONCATENATE("https://www.saflax.de/0-WVK-Retail/Bilder-Pictures/SAFLAX-",'Basis-Tabelle-Samen'!T273,"-",'Basis-Tabelle-Samen'!J273,"-cultivation-set-spanish.jpg")),
IF($C$1="Tschechisch - CZ",HYPERLINK(CONCATENATE("https://www.saflax.de/0-WVK-Retail/Bilder-Pictures/SAFLAX-",'Basis-Tabelle-Samen'!T273,"-",'Basis-Tabelle-Samen'!J273,"-cultivation-set-czech.jpg")),
IF($C$1="Türkisch - TR",HYPERLINK(CONCATENATE("https://www.saflax.de/0-WVK-Retail/Bilder-Pictures/SAFLAX-",'Basis-Tabelle-Samen'!T273,"-",'Basis-Tabelle-Samen'!J273,"-cultivation-set-turkish.jpg")),
IF($C$1="Ungarisch - HU",HYPERLINK(CONCATENATE("https://www.saflax.de/0-WVK-Retail/Bilder-Pictures/SAFLAX-",'Basis-Tabelle-Samen'!T273,"-",'Basis-Tabelle-Samen'!J273,"-cultivation-set-hungarian.jpg")),
" ACHTUNG")))))))))))))))))))))))))))))</f>
        <v>https://www.saflax.de/0-WVK-Retail/Bilder-Pictures/SAFLAX-35204-matricaria-chamomilla-cultivation-set-english.jpg</v>
      </c>
      <c r="AQ281" s="330" t="str">
        <f>IF(L281&lt;1,"",
IF($C$1="Bulgarisch - BG",HYPERLINK(CONCATENATE("https://www.saflax.de/0-WVK-Retail/Bilder-Pictures/SAFLAX-",'Basis-Tabelle-Samen'!W273,"-",'Basis-Tabelle-Samen'!J273,"-garden-in-the-bag-bulgarian.jpg")),
IF($C$1="Dänisch - DK",HYPERLINK(CONCATENATE("https://www.saflax.de/0-WVK-Retail/Bilder-Pictures/SAFLAX-",'Basis-Tabelle-Samen'!W273,"-",'Basis-Tabelle-Samen'!J273,"-garden-in-the-bag-danish.jpg")),
IF($C$1="Deutsch - DE",HYPERLINK(CONCATENATE("https://www.saflax.de/0-WVK-Retail/Bilder-Pictures/SAFLAX-",'Basis-Tabelle-Samen'!W273,"-",'Basis-Tabelle-Samen'!J273,"-garden-in-the-bag-german.jpg")),
IF($C$1="Englisch - UK",HYPERLINK(CONCATENATE("https://www.saflax.de/0-WVK-Retail/Bilder-Pictures/SAFLAX-",'Basis-Tabelle-Samen'!W273,"-",'Basis-Tabelle-Samen'!J273,"-garden-in-the-bag-english.jpg")),
IF($C$1="Estnisch - EE",HYPERLINK(CONCATENATE("https://www.saflax.de/0-WVK-Retail/Bilder-Pictures/SAFLAX-",'Basis-Tabelle-Samen'!W273,"-",'Basis-Tabelle-Samen'!J273,"-garden-in-the-bag-estonian.jpg")),
IF($C$1="Finnisch - FI",HYPERLINK(CONCATENATE("https://www.saflax.de/0-WVK-Retail/Bilder-Pictures/SAFLAX-",'Basis-Tabelle-Samen'!W273,"-",'Basis-Tabelle-Samen'!J273,"-garden-in-the-bag-finnish.jpg")),
IF($C$1="Französisch - FR",HYPERLINK(CONCATENATE("https://www.saflax.de/0-WVK-Retail/Bilder-Pictures/SAFLAX-",'Basis-Tabelle-Samen'!W273,"-",'Basis-Tabelle-Samen'!J273,"-garden-in-the-bag-french.jpg")),
IF($C$1="Griechisch - GR",HYPERLINK(CONCATENATE("https://www.saflax.de/0-WVK-Retail/Bilder-Pictures/SAFLAX-",'Basis-Tabelle-Samen'!W273,"-",'Basis-Tabelle-Samen'!J273,"-garden-in-the-bag-greek.jpg")),
IF($C$1="Irisch - IE",HYPERLINK(CONCATENATE("https://www.saflax.de/0-WVK-Retail/Bilder-Pictures/SAFLAX-",'Basis-Tabelle-Samen'!W273,"-",'Basis-Tabelle-Samen'!J273,"-garden-in-the-bag-irish.jpg")),
IF($C$1="Isländisch - IS",HYPERLINK(CONCATENATE("https://www.saflax.de/0-WVK-Retail/Bilder-Pictures/SAFLAX-",'Basis-Tabelle-Samen'!W273,"-",'Basis-Tabelle-Samen'!J273,"-garden-in-the-bag-icelandic.jpg")),
IF($C$1="Italienisch - IT",HYPERLINK(CONCATENATE("https://www.saflax.de/0-WVK-Retail/Bilder-Pictures/SAFLAX-",'Basis-Tabelle-Samen'!W273,"-",'Basis-Tabelle-Samen'!J273,"-garden-in-the-bag-italian.jpg")),
IF($C$1="Japanisch - JP",HYPERLINK(CONCATENATE("https://www.saflax.de/0-WVK-Retail/Bilder-Pictures/SAFLAX-",'Basis-Tabelle-Samen'!W273,"-",'Basis-Tabelle-Samen'!J273,"-garden-in-the-bag-japanese.jpg")),
IF($C$1="Kroatisch - HR",HYPERLINK(CONCATENATE("https://www.saflax.de/0-WVK-Retail/Bilder-Pictures/SAFLAX-",'Basis-Tabelle-Samen'!W273,"-",'Basis-Tabelle-Samen'!J273,"-garden-in-the-bag-croatian.jpg")),
IF($C$1="Lettisch - LV",HYPERLINK(CONCATENATE("https://www.saflax.de/0-WVK-Retail/Bilder-Pictures/SAFLAX-",'Basis-Tabelle-Samen'!W273,"-",'Basis-Tabelle-Samen'!J273,"-garden-in-the-bag-latvian.jpg")),
IF($C$1="Litauisch - LT",HYPERLINK(CONCATENATE("https://www.saflax.de/0-WVK-Retail/Bilder-Pictures/SAFLAX-",'Basis-Tabelle-Samen'!W273,"-",'Basis-Tabelle-Samen'!J273,"-garden-in-the-bag-lithuanian.jpg")),
IF($C$1="Maltesisch - MT",HYPERLINK(CONCATENATE("https://www.saflax.de/0-WVK-Retail/Bilder-Pictures/SAFLAX-",'Basis-Tabelle-Samen'!W273,"-",'Basis-Tabelle-Samen'!J273,"-garden-in-the-bag-maltese.jpg")),
IF($C$1="Niederländisch - NL",HYPERLINK(CONCATENATE("https://www.saflax.de/0-WVK-Retail/Bilder-Pictures/SAFLAX-",'Basis-Tabelle-Samen'!W273,"-",'Basis-Tabelle-Samen'!J273,"-garden-in-the-bag-dutch.jpg")),
IF($C$1="Norwegisch - NO",HYPERLINK(CONCATENATE("https://www.saflax.de/0-WVK-Retail/Bilder-Pictures/SAFLAX-",'Basis-Tabelle-Samen'!W273,"-",'Basis-Tabelle-Samen'!J273,"-garden-in-the-bag-nowegian.jpg")),
IF($C$1="Polnisch - PL",HYPERLINK(CONCATENATE("https://www.saflax.de/0-WVK-Retail/Bilder-Pictures/SAFLAX-",'Basis-Tabelle-Samen'!W273,"-",'Basis-Tabelle-Samen'!J273,"-garden-in-the-bag-polish.jpg")),
IF($C$1="Portugiesisch - PT",HYPERLINK(CONCATENATE("https://www.saflax.de/0-WVK-Retail/Bilder-Pictures/SAFLAX-",'Basis-Tabelle-Samen'!W273,"-",'Basis-Tabelle-Samen'!J273,"-garden-in-the-bag-portuguese.jpg")),
IF($C$1="Rumänisch - RO",HYPERLINK(CONCATENATE("https://www.saflax.de/0-WVK-Retail/Bilder-Pictures/SAFLAX-",'Basis-Tabelle-Samen'!W273,"-",'Basis-Tabelle-Samen'!J273,"-garden-in-the-bag-romanian.jpg")),
IF($C$1="Schwedisch - SE",HYPERLINK(CONCATENATE("https://www.saflax.de/0-WVK-Retail/Bilder-Pictures/SAFLAX-",'Basis-Tabelle-Samen'!W273,"-",'Basis-Tabelle-Samen'!J273,"-garden-in-the-bag-swedish.jpg")),
IF($C$1="Slowakisch - SK",HYPERLINK(CONCATENATE("https://www.saflax.de/0-WVK-Retail/Bilder-Pictures/SAFLAX-",'Basis-Tabelle-Samen'!W273,"-",'Basis-Tabelle-Samen'!J273,"-garden-in-the-bag-slovak.jpg")),
IF($C$1="Slowenisch - SI",HYPERLINK(CONCATENATE("https://www.saflax.de/0-WVK-Retail/Bilder-Pictures/SAFLAX-",'Basis-Tabelle-Samen'!W273,"-",'Basis-Tabelle-Samen'!J273,"-garden-in-the-bag-slovenian.jpg")),
IF($C$1="Spanisch - ES",HYPERLINK(CONCATENATE("https://www.saflax.de/0-WVK-Retail/Bilder-Pictures/SAFLAX-",'Basis-Tabelle-Samen'!W273,"-",'Basis-Tabelle-Samen'!J273,"-garden-in-the-bag-spanish.jpg")),
IF($C$1="Tschechisch - CZ",HYPERLINK(CONCATENATE("https://www.saflax.de/0-WVK-Retail/Bilder-Pictures/SAFLAX-",'Basis-Tabelle-Samen'!W273,"-",'Basis-Tabelle-Samen'!J273,"-garden-in-the-bag-czech.jpg")),
IF($C$1="Türkisch - TR",HYPERLINK(CONCATENATE("https://www.saflax.de/0-WVK-Retail/Bilder-Pictures/SAFLAX-",'Basis-Tabelle-Samen'!W273,"-",'Basis-Tabelle-Samen'!J273,"-garden-in-the-bag-turkish.jpg")),
IF($C$1="Ungarisch - HU",HYPERLINK(CONCATENATE("https://www.saflax.de/0-WVK-Retail/Bilder-Pictures/SAFLAX-",'Basis-Tabelle-Samen'!W273,"-",'Basis-Tabelle-Samen'!J273,"-garden-in-the-bag-hungarian.jpg")),
" ACHTUNG")))))))))))))))))))))))))))))</f>
        <v>https://www.saflax.de/0-WVK-Retail/Bilder-Pictures/SAFLAX-65204-matricaria-chamomilla-garden-in-the-bag-english.jpg</v>
      </c>
    </row>
    <row r="282" spans="1:43" ht="17.100000000000001" customHeight="1" x14ac:dyDescent="0.2">
      <c r="A282" s="318" t="str">
        <f>IF('Basis-Tabelle-Samen'!A302="","",IF($C$1="Deutsch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82" s="319" t="str">
        <f>'Basis-Tabelle-Samen'!I302</f>
        <v>Cardamine pratensis</v>
      </c>
      <c r="C282" s="316" t="str">
        <f>IF($C$1="Bulgarisch - BG",'Basis-Tabelle-Samen'!Z302,
IF($C$1="Dänisch - DK",'Basis-Tabelle-Samen'!AA302,
IF($C$1="Deutsch - DE",'Basis-Tabelle-Samen'!AB302,
IF($C$1="Englisch - UK",'Basis-Tabelle-Samen'!AC302,
IF($C$1="Estnisch - EE",'Basis-Tabelle-Samen'!AD302,
IF($C$1="Finnisch - FI",'Basis-Tabelle-Samen'!AE302,
IF($C$1="Französisch - FR",'Basis-Tabelle-Samen'!AF302,
IF($C$1="Griechisch - GR",'Basis-Tabelle-Samen'!AG302,
IF($C$1="Irisch - IE",'Basis-Tabelle-Samen'!AH302,
IF($C$1="Isländisch - IS",'Basis-Tabelle-Samen'!AI302,
IF($C$1="Italienisch - IT",'Basis-Tabelle-Samen'!AJ302,
IF($C$1="Japanisch - JP",'Basis-Tabelle-Samen'!AK302,
IF($C$1="Kroatisch - HR",'Basis-Tabelle-Samen'!AL302,
IF($C$1="Lettisch - LV",'Basis-Tabelle-Samen'!AM302,
IF($C$1="Litauisch - LT",'Basis-Tabelle-Samen'!AN302,
IF($C$1="Maltesisch - MT",'Basis-Tabelle-Samen'!AO302,
IF($C$1="Niederländisch - NL",'Basis-Tabelle-Samen'!AP302,
IF($C$1="Norwegisch - NO",'Basis-Tabelle-Samen'!AQ302,
IF($C$1="Polnisch - PL",'Basis-Tabelle-Samen'!AR302,
IF($C$1="Portugiesisch - PT",'Basis-Tabelle-Samen'!AS302,
IF($C$1="Rumänisch - RO",'Basis-Tabelle-Samen'!AT302,
IF($C$1="Schwedisch - SE",'Basis-Tabelle-Samen'!AU302,
IF($C$1="Slowakisch - SK",'Basis-Tabelle-Samen'!AV302,
IF($C$1="Slowenisch - SI",'Basis-Tabelle-Samen'!AW302,
IF($C$1="Spanisch - ES",'Basis-Tabelle-Samen'!AX302,
IF($C$1="Tschechisch - CZ",'Basis-Tabelle-Samen'!AY302,
IF($C$1="Türkisch - TR",'Basis-Tabelle-Samen'!AZ302,
IF($C$1="Ungarisch - HU",'Basis-Tabelle-Samen'!BA302,
" ACHTUNG"))))))))))))))))))))))))))))</f>
        <v>Cuckooflower</v>
      </c>
      <c r="D282" s="320">
        <f>'Basis-Tabelle-Samen'!F302</f>
        <v>100</v>
      </c>
      <c r="E282" s="321" t="str">
        <f>'Basis-Tabelle-Samen'!H302</f>
        <v>7 %</v>
      </c>
      <c r="F282" s="322" t="str">
        <f>IF('Basis-Tabelle-Samen'!G302="","",'Basis-Tabelle-Samen'!G302)</f>
        <v>07</v>
      </c>
      <c r="G282" s="320">
        <f>'Basis-Tabelle-Samen'!C302</f>
        <v>15233</v>
      </c>
      <c r="H282" s="323">
        <f>'Basis-Tabelle-Samen'!D302</f>
        <v>4055473152332</v>
      </c>
      <c r="I282" s="324">
        <f>'Basis-Tabelle-Samen'!E302</f>
        <v>1.85</v>
      </c>
      <c r="J282" s="325">
        <f t="shared" si="4"/>
        <v>12</v>
      </c>
      <c r="K282" s="326">
        <f>'Basis-Tabelle-Samen'!K302</f>
        <v>75233</v>
      </c>
      <c r="L282" s="323">
        <f>'Basis-Tabelle-Samen'!L302</f>
        <v>4055473752334</v>
      </c>
      <c r="M282" s="324">
        <f>'Basis-Tabelle-Samen'!M302</f>
        <v>2.4500000000000002</v>
      </c>
      <c r="N282" s="326">
        <f>IF(K282&lt;1,"",'3'!$I$15)</f>
        <v>15</v>
      </c>
      <c r="O282" s="327">
        <f>IF(K282&lt;1,"",'3'!$J$11)</f>
        <v>90</v>
      </c>
      <c r="P282" s="326">
        <f>'Basis-Tabelle-Samen'!N302</f>
        <v>85233</v>
      </c>
      <c r="Q282" s="323">
        <f>'Basis-Tabelle-Samen'!O302</f>
        <v>4055473852331</v>
      </c>
      <c r="R282" s="328">
        <f>'Basis-Tabelle-Samen'!P302</f>
        <v>3.75</v>
      </c>
      <c r="S282" s="326">
        <f>IF(R282&lt;1,"",'3'!$M$15)</f>
        <v>18</v>
      </c>
      <c r="T282" s="327">
        <f>IF(R282&lt;1,"",'3'!$N$11)</f>
        <v>72</v>
      </c>
      <c r="U282" s="326">
        <f>'Basis-Tabelle-Samen'!Q302</f>
        <v>55233</v>
      </c>
      <c r="V282" s="323">
        <f>'Basis-Tabelle-Samen'!R302</f>
        <v>4055473552330</v>
      </c>
      <c r="W282" s="324">
        <f>'Basis-Tabelle-Samen'!S302</f>
        <v>4.95</v>
      </c>
      <c r="X282" s="326">
        <f>IF(U282&lt;1,"",'3'!$Q$15)</f>
        <v>6</v>
      </c>
      <c r="Y282" s="327">
        <f>IF(U282&lt;1,"",'3'!$R$11)</f>
        <v>24</v>
      </c>
      <c r="Z282" s="326">
        <f>'Basis-Tabelle-Samen'!T302</f>
        <v>35233</v>
      </c>
      <c r="AA282" s="323">
        <f>'Basis-Tabelle-Samen'!U302</f>
        <v>4055473352336</v>
      </c>
      <c r="AB282" s="324">
        <f>'Basis-Tabelle-Samen'!V302</f>
        <v>6.75</v>
      </c>
      <c r="AC282" s="326">
        <f>IF(Z282&lt;1,"",'3'!$U$15)</f>
        <v>6</v>
      </c>
      <c r="AD282" s="327">
        <f>IF(Z282&lt;1,"",'3'!$V$11)</f>
        <v>24</v>
      </c>
      <c r="AE282" s="326">
        <f>'Basis-Tabelle-Samen'!W302</f>
        <v>65233</v>
      </c>
      <c r="AF282" s="323">
        <f>'Basis-Tabelle-Samen'!X302</f>
        <v>4055473652337</v>
      </c>
      <c r="AG282" s="324">
        <f>'Basis-Tabelle-Samen'!Y302</f>
        <v>2.95</v>
      </c>
      <c r="AH282" s="326">
        <f>IF(AE282&lt;1,"",'3'!$Y$15)</f>
        <v>8</v>
      </c>
      <c r="AI282" s="327">
        <f>IF(AE282&lt;1,"",'3'!$Z$11)</f>
        <v>64</v>
      </c>
      <c r="AJ282" s="315"/>
      <c r="AK282" s="316" t="str">
        <f>IF(G282&lt;1,"",
IF($C$1="Bulgarisch - BG",HYPERLINK(CONCATENATE("https://www.saflax.de/0-WVK-Retail/Bilder-Pictures/SAFLAX-",'Basis-Tabelle-Samen'!C302,"-",'Basis-Tabelle-Samen'!J302,"-seed-package-front-cr-bulgarian.jpg")),
IF($C$1="Dänisch - DK",HYPERLINK(CONCATENATE("https://www.saflax.de/0-WVK-Retail/Bilder-Pictures/SAFLAX-",'Basis-Tabelle-Samen'!C302,"-",'Basis-Tabelle-Samen'!J302,"-seed-package-front-cr-danish.jpg")),
IF($C$1="Deutsch - DE",HYPERLINK(CONCATENATE("https://www.saflax.de/0-WVK-Retail/Bilder-Pictures/SAFLAX-",'Basis-Tabelle-Samen'!C302,"-",'Basis-Tabelle-Samen'!J302,"-seed-package-front-cr-german.jpg")),
IF($C$1="Englisch - UK",HYPERLINK(CONCATENATE("https://www.saflax.de/0-WVK-Retail/Bilder-Pictures/SAFLAX-",'Basis-Tabelle-Samen'!C302,"-",'Basis-Tabelle-Samen'!J302,"-seed-package-front-cr-english.jpg")),
IF($C$1="Estnisch - EE",HYPERLINK(CONCATENATE("https://www.saflax.de/0-WVK-Retail/Bilder-Pictures/SAFLAX-",'Basis-Tabelle-Samen'!C302,"-",'Basis-Tabelle-Samen'!J302,"-seed-package-front-cr-estonian.jpg")),
IF($C$1="Finnisch - FI",HYPERLINK(CONCATENATE("https://www.saflax.de/0-WVK-Retail/Bilder-Pictures/SAFLAX-",'Basis-Tabelle-Samen'!C302,"-",'Basis-Tabelle-Samen'!J302,"-seed-package-front-cr-finnish.jpg")),
IF($C$1="Französisch - FR",HYPERLINK(CONCATENATE("https://www.saflax.de/0-WVK-Retail/Bilder-Pictures/SAFLAX-",'Basis-Tabelle-Samen'!C302,"-",'Basis-Tabelle-Samen'!J302,"-seed-package-front-cr-french.jpg")),
IF($C$1="Griechisch - GR",HYPERLINK(CONCATENATE("https://www.saflax.de/0-WVK-Retail/Bilder-Pictures/SAFLAX-",'Basis-Tabelle-Samen'!C302,"-",'Basis-Tabelle-Samen'!J302,"-seed-package-front-cr-greek.jpg")),
IF($C$1="Irisch - IE",HYPERLINK(CONCATENATE("https://www.saflax.de/0-WVK-Retail/Bilder-Pictures/SAFLAX-",'Basis-Tabelle-Samen'!C302,"-",'Basis-Tabelle-Samen'!J302,"-seed-package-front-cr-irish.jpg")),
IF($C$1="Isländisch - IS",HYPERLINK(CONCATENATE("https://www.saflax.de/0-WVK-Retail/Bilder-Pictures/SAFLAX-",'Basis-Tabelle-Samen'!C302,"-",'Basis-Tabelle-Samen'!J302,"-seed-package-front-cr-icelandic.jpg")),
IF($C$1="Italienisch - IT",HYPERLINK(CONCATENATE("https://www.saflax.de/0-WVK-Retail/Bilder-Pictures/SAFLAX-",'Basis-Tabelle-Samen'!C302,"-",'Basis-Tabelle-Samen'!J302,"-seed-package-front-cr-italian.jpg")),
IF($C$1="Japanisch - JP",HYPERLINK(CONCATENATE("https://www.saflax.de/0-WVK-Retail/Bilder-Pictures/SAFLAX-",'Basis-Tabelle-Samen'!C302,"-",'Basis-Tabelle-Samen'!J302,"-seed-package-front-cr-japanese.jpg")),
IF($C$1="Kroatisch - HR",HYPERLINK(CONCATENATE("https://www.saflax.de/0-WVK-Retail/Bilder-Pictures/SAFLAX-",'Basis-Tabelle-Samen'!C302,"-",'Basis-Tabelle-Samen'!J302,"-seed-package-front-cr-croatian.jpg")),
IF($C$1="Lettisch - LV",HYPERLINK(CONCATENATE("https://www.saflax.de/0-WVK-Retail/Bilder-Pictures/SAFLAX-",'Basis-Tabelle-Samen'!C302,"-",'Basis-Tabelle-Samen'!J302,"-seed-package-front-cr-latvian.jpg")),
IF($C$1="Litauisch - LT",HYPERLINK(CONCATENATE("https://www.saflax.de/0-WVK-Retail/Bilder-Pictures/SAFLAX-",'Basis-Tabelle-Samen'!C302,"-",'Basis-Tabelle-Samen'!J302,"-seed-package-front-cr-lithuanian.jpg")),
IF($C$1="Maltesisch - MT",HYPERLINK(CONCATENATE("https://www.saflax.de/0-WVK-Retail/Bilder-Pictures/SAFLAX-",'Basis-Tabelle-Samen'!C302,"-",'Basis-Tabelle-Samen'!J302,"-seed-package-front-cr-maltese.jpg")),
IF($C$1="Niederländisch - NL",HYPERLINK(CONCATENATE("https://www.saflax.de/0-WVK-Retail/Bilder-Pictures/SAFLAX-",'Basis-Tabelle-Samen'!C302,"-",'Basis-Tabelle-Samen'!J302,"-seed-package-front-cr-dutch.jpg")),
IF($C$1="Norwegisch - NO",HYPERLINK(CONCATENATE("https://www.saflax.de/0-WVK-Retail/Bilder-Pictures/SAFLAX-",'Basis-Tabelle-Samen'!C302,"-",'Basis-Tabelle-Samen'!J302,"-seed-package-front-cr-nowegian.jpg")),
IF($C$1="Polnisch - PL",HYPERLINK(CONCATENATE("https://www.saflax.de/0-WVK-Retail/Bilder-Pictures/SAFLAX-",'Basis-Tabelle-Samen'!C302,"-",'Basis-Tabelle-Samen'!J302,"-seed-package-front-cr-polish.jpg")),
IF($C$1="Portugiesisch - PT",HYPERLINK(CONCATENATE("https://www.saflax.de/0-WVK-Retail/Bilder-Pictures/SAFLAX-",'Basis-Tabelle-Samen'!C302,"-",'Basis-Tabelle-Samen'!J302,"-seed-package-front-cr-portuguese.jpg")),
IF($C$1="Rumänisch - RO",HYPERLINK(CONCATENATE("https://www.saflax.de/0-WVK-Retail/Bilder-Pictures/SAFLAX-",'Basis-Tabelle-Samen'!C302,"-",'Basis-Tabelle-Samen'!J302,"-seed-package-front-cr-romanian.jpg")),
IF($C$1="Schwedisch - SE",HYPERLINK(CONCATENATE("https://www.saflax.de/0-WVK-Retail/Bilder-Pictures/SAFLAX-",'Basis-Tabelle-Samen'!C302,"-",'Basis-Tabelle-Samen'!J302,"-seed-package-front-cr-swedish.jpg")),
IF($C$1="Slowakisch - SK",HYPERLINK(CONCATENATE("https://www.saflax.de/0-WVK-Retail/Bilder-Pictures/SAFLAX-",'Basis-Tabelle-Samen'!C302,"-",'Basis-Tabelle-Samen'!J302,"-seed-package-front-cr-slovak.jpg")),
IF($C$1="Slowenisch - SI",HYPERLINK(CONCATENATE("https://www.saflax.de/0-WVK-Retail/Bilder-Pictures/SAFLAX-",'Basis-Tabelle-Samen'!C302,"-",'Basis-Tabelle-Samen'!J302,"-seed-package-front-cr-slovenian.jpg")),
IF($C$1="Spanisch - ES",HYPERLINK(CONCATENATE("https://www.saflax.de/0-WVK-Retail/Bilder-Pictures/SAFLAX-",'Basis-Tabelle-Samen'!C302,"-",'Basis-Tabelle-Samen'!J302,"-seed-package-front-cr-spanish.jpg")),
IF($C$1="Tschechisch - CZ",HYPERLINK(CONCATENATE("https://www.saflax.de/0-WVK-Retail/Bilder-Pictures/SAFLAX-",'Basis-Tabelle-Samen'!C302,"-",'Basis-Tabelle-Samen'!J302,"-seed-package-front-cr-czech.jpg")),
IF($C$1="Türkisch - TR",HYPERLINK(CONCATENATE("https://www.saflax.de/0-WVK-Retail/Bilder-Pictures/SAFLAX-",'Basis-Tabelle-Samen'!C302,"-",'Basis-Tabelle-Samen'!J302,"-seed-package-front-cr-turkish.jpg")),
IF($C$1="Ungarisch - HU",HYPERLINK(CONCATENATE("https://www.saflax.de/0-WVK-Retail/Bilder-Pictures/SAFLAX-",'Basis-Tabelle-Samen'!C302,"-",'Basis-Tabelle-Samen'!J302,"-seed-package-front-cr-hungarian.jpg")),
" ACHTUNG")))))))))))))))))))))))))))))</f>
        <v>https://www.saflax.de/0-WVK-Retail/Bilder-Pictures/SAFLAX-15233-cardamine-pratensis-seed-package-front-cr-english.jpg</v>
      </c>
      <c r="AL282" s="330" t="str">
        <f>IF(G282&lt;1,"",
IF($C$1="Bulgarisch - BG",HYPERLINK(CONCATENATE("https://www.saflax.de/0-WVK-Retail/Bilder-Pictures/SAFLAX-",'Basis-Tabelle-Samen'!C302,"-",'Basis-Tabelle-Samen'!J302,"-seed-package-back-cr-bulgarian.jpg")),
IF($C$1="Dänisch - DK",HYPERLINK(CONCATENATE("https://www.saflax.de/0-WVK-Retail/Bilder-Pictures/SAFLAX-",'Basis-Tabelle-Samen'!C302,"-",'Basis-Tabelle-Samen'!J302,"-seed-package-back-cr-danish.jpg")),
IF($C$1="Deutsch - DE",HYPERLINK(CONCATENATE("https://www.saflax.de/0-WVK-Retail/Bilder-Pictures/SAFLAX-",'Basis-Tabelle-Samen'!C302,"-",'Basis-Tabelle-Samen'!J302,"-seed-package-back-cr-german.jpg")),
IF($C$1="Englisch - UK",HYPERLINK(CONCATENATE("https://www.saflax.de/0-WVK-Retail/Bilder-Pictures/SAFLAX-",'Basis-Tabelle-Samen'!C302,"-",'Basis-Tabelle-Samen'!J302,"-seed-package-back-cr-english.jpg")),
IF($C$1="Estnisch - EE",HYPERLINK(CONCATENATE("https://www.saflax.de/0-WVK-Retail/Bilder-Pictures/SAFLAX-",'Basis-Tabelle-Samen'!C302,"-",'Basis-Tabelle-Samen'!J302,"-seed-package-back-cr-estonian.jpg")),
IF($C$1="Finnisch - FI",HYPERLINK(CONCATENATE("https://www.saflax.de/0-WVK-Retail/Bilder-Pictures/SAFLAX-",'Basis-Tabelle-Samen'!C302,"-",'Basis-Tabelle-Samen'!J302,"-seed-package-back-cr-finnish.jpg")),
IF($C$1="Französisch - FR",HYPERLINK(CONCATENATE("https://www.saflax.de/0-WVK-Retail/Bilder-Pictures/SAFLAX-",'Basis-Tabelle-Samen'!C302,"-",'Basis-Tabelle-Samen'!J302,"-seed-package-back-cr-french.jpg")),
IF($C$1="Griechisch - GR",HYPERLINK(CONCATENATE("https://www.saflax.de/0-WVK-Retail/Bilder-Pictures/SAFLAX-",'Basis-Tabelle-Samen'!C302,"-",'Basis-Tabelle-Samen'!J302,"-seed-package-back-cr-greek.jpg")),
IF($C$1="Irisch - IE",HYPERLINK(CONCATENATE("https://www.saflax.de/0-WVK-Retail/Bilder-Pictures/SAFLAX-",'Basis-Tabelle-Samen'!C302,"-",'Basis-Tabelle-Samen'!J302,"-seed-package-back-cr-irish.jpg")),
IF($C$1="Isländisch - IS",HYPERLINK(CONCATENATE("https://www.saflax.de/0-WVK-Retail/Bilder-Pictures/SAFLAX-",'Basis-Tabelle-Samen'!C302,"-",'Basis-Tabelle-Samen'!J302,"-seed-package-back-cr-icelandic.jpg")),
IF($C$1="Italienisch - IT",HYPERLINK(CONCATENATE("https://www.saflax.de/0-WVK-Retail/Bilder-Pictures/SAFLAX-",'Basis-Tabelle-Samen'!C302,"-",'Basis-Tabelle-Samen'!J302,"-seed-package-back-cr-italian.jpg")),
IF($C$1="Japanisch - JP",HYPERLINK(CONCATENATE("https://www.saflax.de/0-WVK-Retail/Bilder-Pictures/SAFLAX-",'Basis-Tabelle-Samen'!C302,"-",'Basis-Tabelle-Samen'!J302,"-seed-package-back-cr-japanese.jpg")),
IF($C$1="Kroatisch - HR",HYPERLINK(CONCATENATE("https://www.saflax.de/0-WVK-Retail/Bilder-Pictures/SAFLAX-",'Basis-Tabelle-Samen'!C302,"-",'Basis-Tabelle-Samen'!J302,"-seed-package-back-cr-croatian.jpg")),
IF($C$1="Lettisch - LV",HYPERLINK(CONCATENATE("https://www.saflax.de/0-WVK-Retail/Bilder-Pictures/SAFLAX-",'Basis-Tabelle-Samen'!C302,"-",'Basis-Tabelle-Samen'!J302,"-seed-package-back-cr-latvian.jpg")),
IF($C$1="Litauisch - LT",HYPERLINK(CONCATENATE("https://www.saflax.de/0-WVK-Retail/Bilder-Pictures/SAFLAX-",'Basis-Tabelle-Samen'!C302,"-",'Basis-Tabelle-Samen'!J302,"-seed-package-back-cr-lithuanian.jpg")),
IF($C$1="Maltesisch - MT",HYPERLINK(CONCATENATE("https://www.saflax.de/0-WVK-Retail/Bilder-Pictures/SAFLAX-",'Basis-Tabelle-Samen'!C302,"-",'Basis-Tabelle-Samen'!J302,"-seed-package-back-cr-maltese.jpg")),
IF($C$1="Niederländisch - NL",HYPERLINK(CONCATENATE("https://www.saflax.de/0-WVK-Retail/Bilder-Pictures/SAFLAX-",'Basis-Tabelle-Samen'!C302,"-",'Basis-Tabelle-Samen'!J302,"-seed-package-back-cr-dutch.jpg")),
IF($C$1="Norwegisch - NO",HYPERLINK(CONCATENATE("https://www.saflax.de/0-WVK-Retail/Bilder-Pictures/SAFLAX-",'Basis-Tabelle-Samen'!C302,"-",'Basis-Tabelle-Samen'!J302,"-seed-package-back-cr-nowegian.jpg")),
IF($C$1="Polnisch - PL",HYPERLINK(CONCATENATE("https://www.saflax.de/0-WVK-Retail/Bilder-Pictures/SAFLAX-",'Basis-Tabelle-Samen'!C302,"-",'Basis-Tabelle-Samen'!J302,"-seed-package-back-cr-polish.jpg")),
IF($C$1="Portugiesisch - PT",HYPERLINK(CONCATENATE("https://www.saflax.de/0-WVK-Retail/Bilder-Pictures/SAFLAX-",'Basis-Tabelle-Samen'!C302,"-",'Basis-Tabelle-Samen'!J302,"-seed-package-back-cr-portuguese.jpg")),
IF($C$1="Rumänisch - RO",HYPERLINK(CONCATENATE("https://www.saflax.de/0-WVK-Retail/Bilder-Pictures/SAFLAX-",'Basis-Tabelle-Samen'!C302,"-",'Basis-Tabelle-Samen'!J302,"-seed-package-back-cr-romanian.jpg")),
IF($C$1="Schwedisch - SE",HYPERLINK(CONCATENATE("https://www.saflax.de/0-WVK-Retail/Bilder-Pictures/SAFLAX-",'Basis-Tabelle-Samen'!C302,"-",'Basis-Tabelle-Samen'!J302,"-seed-package-back-cr-swedish.jpg")),
IF($C$1="Slowakisch - SK",HYPERLINK(CONCATENATE("https://www.saflax.de/0-WVK-Retail/Bilder-Pictures/SAFLAX-",'Basis-Tabelle-Samen'!C302,"-",'Basis-Tabelle-Samen'!J302,"-seed-package-back-cr-slovak.jpg")),
IF($C$1="Slowenisch - SI",HYPERLINK(CONCATENATE("https://www.saflax.de/0-WVK-Retail/Bilder-Pictures/SAFLAX-",'Basis-Tabelle-Samen'!C302,"-",'Basis-Tabelle-Samen'!J302,"-seed-package-back-cr-slovenian.jpg")),
IF($C$1="Spanisch - ES",HYPERLINK(CONCATENATE("https://www.saflax.de/0-WVK-Retail/Bilder-Pictures/SAFLAX-",'Basis-Tabelle-Samen'!C302,"-",'Basis-Tabelle-Samen'!J302,"-seed-package-back-cr-spanish.jpg")),
IF($C$1="Tschechisch - CZ",HYPERLINK(CONCATENATE("https://www.saflax.de/0-WVK-Retail/Bilder-Pictures/SAFLAX-",'Basis-Tabelle-Samen'!C302,"-",'Basis-Tabelle-Samen'!J302,"-seed-package-back-cr-czech.jpg")),
IF($C$1="Türkisch - TR",HYPERLINK(CONCATENATE("https://www.saflax.de/0-WVK-Retail/Bilder-Pictures/SAFLAX-",'Basis-Tabelle-Samen'!C302,"-",'Basis-Tabelle-Samen'!J302,"-seed-package-back-cr-turkish.jpg")),
IF($C$1="Ungarisch - HU",HYPERLINK(CONCATENATE("https://www.saflax.de/0-WVK-Retail/Bilder-Pictures/SAFLAX-",'Basis-Tabelle-Samen'!C302,"-",'Basis-Tabelle-Samen'!J302,"-seed-package-back-cr-hungarian.jpg")),
" ACHTUNG")))))))))))))))))))))))))))))</f>
        <v>https://www.saflax.de/0-WVK-Retail/Bilder-Pictures/SAFLAX-15233-cardamine-pratensis-seed-package-back-cr-english.jpg</v>
      </c>
      <c r="AM282" s="330" t="str">
        <f>IF(H282&lt;1,"",
IF($C$1="Bulgarisch - BG",HYPERLINK(CONCATENATE("https://www.saflax.de/0-WVK-Retail/Bilder-Pictures/SAFLAX-",'Basis-Tabelle-Samen'!K302,"-",'Basis-Tabelle-Samen'!J302,"-garden-to-go-mini-bulgarian.jpg")),
IF($C$1="Dänisch - DK",HYPERLINK(CONCATENATE("https://www.saflax.de/0-WVK-Retail/Bilder-Pictures/SAFLAX-",'Basis-Tabelle-Samen'!K302,"-",'Basis-Tabelle-Samen'!J302,"-garden-to-go-mini-danish.jpg")),
IF($C$1="Deutsch - DE",HYPERLINK(CONCATENATE("https://www.saflax.de/0-WVK-Retail/Bilder-Pictures/SAFLAX-",'Basis-Tabelle-Samen'!K302,"-",'Basis-Tabelle-Samen'!J302,"-garden-to-go-mini-german.jpg")),
IF($C$1="Englisch - UK",HYPERLINK(CONCATENATE("https://www.saflax.de/0-WVK-Retail/Bilder-Pictures/SAFLAX-",'Basis-Tabelle-Samen'!K302,"-",'Basis-Tabelle-Samen'!J302,"-garden-to-go-mini-english.jpg")),
IF($C$1="Estnisch - EE",HYPERLINK(CONCATENATE("https://www.saflax.de/0-WVK-Retail/Bilder-Pictures/SAFLAX-",'Basis-Tabelle-Samen'!K302,"-",'Basis-Tabelle-Samen'!J302,"-garden-to-go-mini-estonian.jpg")),
IF($C$1="Finnisch - FI",HYPERLINK(CONCATENATE("https://www.saflax.de/0-WVK-Retail/Bilder-Pictures/SAFLAX-",'Basis-Tabelle-Samen'!K302,"-",'Basis-Tabelle-Samen'!J302,"-garden-to-go-mini-finnish.jpg")),
IF($C$1="Französisch - FR",HYPERLINK(CONCATENATE("https://www.saflax.de/0-WVK-Retail/Bilder-Pictures/SAFLAX-",'Basis-Tabelle-Samen'!K302,"-",'Basis-Tabelle-Samen'!J302,"-garden-to-go-mini-french.jpg")),
IF($C$1="Griechisch - GR",HYPERLINK(CONCATENATE("https://www.saflax.de/0-WVK-Retail/Bilder-Pictures/SAFLAX-",'Basis-Tabelle-Samen'!K302,"-",'Basis-Tabelle-Samen'!J302,"-garden-to-go-mini-greek.jpg")),
IF($C$1="Irisch - IE",HYPERLINK(CONCATENATE("https://www.saflax.de/0-WVK-Retail/Bilder-Pictures/SAFLAX-",'Basis-Tabelle-Samen'!K302,"-",'Basis-Tabelle-Samen'!J302,"-garden-to-go-mini-irish.jpg")),
IF($C$1="Isländisch - IS",HYPERLINK(CONCATENATE("https://www.saflax.de/0-WVK-Retail/Bilder-Pictures/SAFLAX-",'Basis-Tabelle-Samen'!K302,"-",'Basis-Tabelle-Samen'!J302,"-garden-to-go-mini-icelandic.jpg")),
IF($C$1="Italienisch - IT",HYPERLINK(CONCATENATE("https://www.saflax.de/0-WVK-Retail/Bilder-Pictures/SAFLAX-",'Basis-Tabelle-Samen'!K302,"-",'Basis-Tabelle-Samen'!J302,"-garden-to-go-mini-italian.jpg")),
IF($C$1="Japanisch - JP",HYPERLINK(CONCATENATE("https://www.saflax.de/0-WVK-Retail/Bilder-Pictures/SAFLAX-",'Basis-Tabelle-Samen'!K302,"-",'Basis-Tabelle-Samen'!J302,"-garden-to-go-mini-japanese.jpg")),
IF($C$1="Kroatisch - HR",HYPERLINK(CONCATENATE("https://www.saflax.de/0-WVK-Retail/Bilder-Pictures/SAFLAX-",'Basis-Tabelle-Samen'!K302,"-",'Basis-Tabelle-Samen'!J302,"-garden-to-go-mini-croatian.jpg")),
IF($C$1="Lettisch - LV",HYPERLINK(CONCATENATE("https://www.saflax.de/0-WVK-Retail/Bilder-Pictures/SAFLAX-",'Basis-Tabelle-Samen'!K302,"-",'Basis-Tabelle-Samen'!J302,"-garden-to-go-mini-latvian.jpg")),
IF($C$1="Litauisch - LT",HYPERLINK(CONCATENATE("https://www.saflax.de/0-WVK-Retail/Bilder-Pictures/SAFLAX-",'Basis-Tabelle-Samen'!K302,"-",'Basis-Tabelle-Samen'!J302,"-garden-to-go-mini-lithuanian.jpg")),
IF($C$1="Maltesisch - MT",HYPERLINK(CONCATENATE("https://www.saflax.de/0-WVK-Retail/Bilder-Pictures/SAFLAX-",'Basis-Tabelle-Samen'!K302,"-",'Basis-Tabelle-Samen'!J302,"-garden-to-go-mini-maltese.jpg")),
IF($C$1="Niederländisch - NL",HYPERLINK(CONCATENATE("https://www.saflax.de/0-WVK-Retail/Bilder-Pictures/SAFLAX-",'Basis-Tabelle-Samen'!K302,"-",'Basis-Tabelle-Samen'!J302,"-garden-to-go-mini-dutch.jpg")),
IF($C$1="Norwegisch - NO",HYPERLINK(CONCATENATE("https://www.saflax.de/0-WVK-Retail/Bilder-Pictures/SAFLAX-",'Basis-Tabelle-Samen'!K302,"-",'Basis-Tabelle-Samen'!J302,"-garden-to-go-mini-nowegian.jpg")),
IF($C$1="Polnisch - PL",HYPERLINK(CONCATENATE("https://www.saflax.de/0-WVK-Retail/Bilder-Pictures/SAFLAX-",'Basis-Tabelle-Samen'!K302,"-",'Basis-Tabelle-Samen'!J302,"-garden-to-go-mini-polish.jpg")),
IF($C$1="Portugiesisch - PT",HYPERLINK(CONCATENATE("https://www.saflax.de/0-WVK-Retail/Bilder-Pictures/SAFLAX-",'Basis-Tabelle-Samen'!K302,"-",'Basis-Tabelle-Samen'!J302,"-garden-to-go-mini-portuguese.jpg")),
IF($C$1="Rumänisch - RO",HYPERLINK(CONCATENATE("https://www.saflax.de/0-WVK-Retail/Bilder-Pictures/SAFLAX-",'Basis-Tabelle-Samen'!K302,"-",'Basis-Tabelle-Samen'!J302,"-garden-to-go-mini-romanian.jpg")),
IF($C$1="Schwedisch - SE",HYPERLINK(CONCATENATE("https://www.saflax.de/0-WVK-Retail/Bilder-Pictures/SAFLAX-",'Basis-Tabelle-Samen'!K302,"-",'Basis-Tabelle-Samen'!J302,"-garden-to-go-mini-swedish.jpg")),
IF($C$1="Slowakisch - SK",HYPERLINK(CONCATENATE("https://www.saflax.de/0-WVK-Retail/Bilder-Pictures/SAFLAX-",'Basis-Tabelle-Samen'!K302,"-",'Basis-Tabelle-Samen'!J302,"-garden-to-go-mini-slovak.jpg")),
IF($C$1="Slowenisch - SI",HYPERLINK(CONCATENATE("https://www.saflax.de/0-WVK-Retail/Bilder-Pictures/SAFLAX-",'Basis-Tabelle-Samen'!K302,"-",'Basis-Tabelle-Samen'!J302,"-garden-to-go-mini-slovenian.jpg")),
IF($C$1="Spanisch - ES",HYPERLINK(CONCATENATE("https://www.saflax.de/0-WVK-Retail/Bilder-Pictures/SAFLAX-",'Basis-Tabelle-Samen'!K302,"-",'Basis-Tabelle-Samen'!J302,"-garden-to-go-mini-spanish.jpg")),
IF($C$1="Tschechisch - CZ",HYPERLINK(CONCATENATE("https://www.saflax.de/0-WVK-Retail/Bilder-Pictures/SAFLAX-",'Basis-Tabelle-Samen'!K302,"-",'Basis-Tabelle-Samen'!J302,"-garden-to-go-mini-czech.jpg")),
IF($C$1="Türkisch - TR",HYPERLINK(CONCATENATE("https://www.saflax.de/0-WVK-Retail/Bilder-Pictures/SAFLAX-",'Basis-Tabelle-Samen'!K302,"-",'Basis-Tabelle-Samen'!J302,"-garden-to-go-mini-turkish.jpg")),
IF($C$1="Ungarisch - HU",HYPERLINK(CONCATENATE("https://www.saflax.de/0-WVK-Retail/Bilder-Pictures/SAFLAX-",'Basis-Tabelle-Samen'!K302,"-",'Basis-Tabelle-Samen'!J302,"-garden-to-go-mini-hungarian.jpg")),
" ACHTUNG")))))))))))))))))))))))))))))</f>
        <v>https://www.saflax.de/0-WVK-Retail/Bilder-Pictures/SAFLAX-75233-cardamine-pratensis-garden-to-go-mini-english.jpg</v>
      </c>
      <c r="AN282" s="330" t="str">
        <f>IF(I282&lt;1,"",
IF($C$1="Bulgarisch - BG",HYPERLINK(CONCATENATE("https://www.saflax.de/0-WVK-Retail/Bilder-Pictures/SAFLAX-",'Basis-Tabelle-Samen'!N302,"-",'Basis-Tabelle-Samen'!J302,"-garden-to-go-lite-bulgarian.jpg")),
IF($C$1="Dänisch - DK",HYPERLINK(CONCATENATE("https://www.saflax.de/0-WVK-Retail/Bilder-Pictures/SAFLAX-",'Basis-Tabelle-Samen'!N302,"-",'Basis-Tabelle-Samen'!J302,"-garden-to-go-lite-danish.jpg")),
IF($C$1="Deutsch - DE",HYPERLINK(CONCATENATE("https://www.saflax.de/0-WVK-Retail/Bilder-Pictures/SAFLAX-",'Basis-Tabelle-Samen'!N302,"-",'Basis-Tabelle-Samen'!J302,"-garden-to-go-lite-german.jpg")),
IF($C$1="Englisch - UK",HYPERLINK(CONCATENATE("https://www.saflax.de/0-WVK-Retail/Bilder-Pictures/SAFLAX-",'Basis-Tabelle-Samen'!N302,"-",'Basis-Tabelle-Samen'!J302,"-garden-to-go-lite-english.jpg")),
IF($C$1="Estnisch - EE",HYPERLINK(CONCATENATE("https://www.saflax.de/0-WVK-Retail/Bilder-Pictures/SAFLAX-",'Basis-Tabelle-Samen'!N302,"-",'Basis-Tabelle-Samen'!J302,"-garden-to-go-lite-estonian.jpg")),
IF($C$1="Finnisch - FI",HYPERLINK(CONCATENATE("https://www.saflax.de/0-WVK-Retail/Bilder-Pictures/SAFLAX-",'Basis-Tabelle-Samen'!N302,"-",'Basis-Tabelle-Samen'!J302,"-garden-to-go-lite-finnish.jpg")),
IF($C$1="Französisch - FR",HYPERLINK(CONCATENATE("https://www.saflax.de/0-WVK-Retail/Bilder-Pictures/SAFLAX-",'Basis-Tabelle-Samen'!N302,"-",'Basis-Tabelle-Samen'!J302,"-garden-to-go-lite-french.jpg")),
IF($C$1="Griechisch - GR",HYPERLINK(CONCATENATE("https://www.saflax.de/0-WVK-Retail/Bilder-Pictures/SAFLAX-",'Basis-Tabelle-Samen'!N302,"-",'Basis-Tabelle-Samen'!J302,"-garden-to-go-lite-greek.jpg")),
IF($C$1="Irisch - IE",HYPERLINK(CONCATENATE("https://www.saflax.de/0-WVK-Retail/Bilder-Pictures/SAFLAX-",'Basis-Tabelle-Samen'!N302,"-",'Basis-Tabelle-Samen'!J302,"-garden-to-go-lite-irish.jpg")),
IF($C$1="Isländisch - IS",HYPERLINK(CONCATENATE("https://www.saflax.de/0-WVK-Retail/Bilder-Pictures/SAFLAX-",'Basis-Tabelle-Samen'!N302,"-",'Basis-Tabelle-Samen'!J302,"-garden-to-go-lite-icelandic.jpg")),
IF($C$1="Italienisch - IT",HYPERLINK(CONCATENATE("https://www.saflax.de/0-WVK-Retail/Bilder-Pictures/SAFLAX-",'Basis-Tabelle-Samen'!N302,"-",'Basis-Tabelle-Samen'!J302,"-garden-to-go-lite-italian.jpg")),
IF($C$1="Japanisch - JP",HYPERLINK(CONCATENATE("https://www.saflax.de/0-WVK-Retail/Bilder-Pictures/SAFLAX-",'Basis-Tabelle-Samen'!N302,"-",'Basis-Tabelle-Samen'!J302,"-garden-to-go-lite-japanese.jpg")),
IF($C$1="Kroatisch - HR",HYPERLINK(CONCATENATE("https://www.saflax.de/0-WVK-Retail/Bilder-Pictures/SAFLAX-",'Basis-Tabelle-Samen'!N302,"-",'Basis-Tabelle-Samen'!J302,"-garden-to-go-lite-croatian.jpg")),
IF($C$1="Lettisch - LV",HYPERLINK(CONCATENATE("https://www.saflax.de/0-WVK-Retail/Bilder-Pictures/SAFLAX-",'Basis-Tabelle-Samen'!N302,"-",'Basis-Tabelle-Samen'!J302,"-garden-to-go-lite-latvian.jpg")),
IF($C$1="Litauisch - LT",HYPERLINK(CONCATENATE("https://www.saflax.de/0-WVK-Retail/Bilder-Pictures/SAFLAX-",'Basis-Tabelle-Samen'!N302,"-",'Basis-Tabelle-Samen'!J302,"-garden-to-go-lite-lithuanian.jpg")),
IF($C$1="Maltesisch - MT",HYPERLINK(CONCATENATE("https://www.saflax.de/0-WVK-Retail/Bilder-Pictures/SAFLAX-",'Basis-Tabelle-Samen'!N302,"-",'Basis-Tabelle-Samen'!J302,"-garden-to-go-lite-maltese.jpg")),
IF($C$1="Niederländisch - NL",HYPERLINK(CONCATENATE("https://www.saflax.de/0-WVK-Retail/Bilder-Pictures/SAFLAX-",'Basis-Tabelle-Samen'!N302,"-",'Basis-Tabelle-Samen'!J302,"-garden-to-go-lite-dutch.jpg")),
IF($C$1="Norwegisch - NO",HYPERLINK(CONCATENATE("https://www.saflax.de/0-WVK-Retail/Bilder-Pictures/SAFLAX-",'Basis-Tabelle-Samen'!N302,"-",'Basis-Tabelle-Samen'!J302,"-garden-to-go-lite-nowegian.jpg")),
IF($C$1="Polnisch - PL",HYPERLINK(CONCATENATE("https://www.saflax.de/0-WVK-Retail/Bilder-Pictures/SAFLAX-",'Basis-Tabelle-Samen'!N302,"-",'Basis-Tabelle-Samen'!J302,"-garden-to-go-lite-polish.jpg")),
IF($C$1="Portugiesisch - PT",HYPERLINK(CONCATENATE("https://www.saflax.de/0-WVK-Retail/Bilder-Pictures/SAFLAX-",'Basis-Tabelle-Samen'!N302,"-",'Basis-Tabelle-Samen'!J302,"-garden-to-go-lite-portuguese.jpg")),
IF($C$1="Rumänisch - RO",HYPERLINK(CONCATENATE("https://www.saflax.de/0-WVK-Retail/Bilder-Pictures/SAFLAX-",'Basis-Tabelle-Samen'!N302,"-",'Basis-Tabelle-Samen'!J302,"-garden-to-go-lite-romanian.jpg")),
IF($C$1="Schwedisch - SE",HYPERLINK(CONCATENATE("https://www.saflax.de/0-WVK-Retail/Bilder-Pictures/SAFLAX-",'Basis-Tabelle-Samen'!N302,"-",'Basis-Tabelle-Samen'!J302,"-garden-to-go-lite-swedish.jpg")),
IF($C$1="Slowakisch - SK",HYPERLINK(CONCATENATE("https://www.saflax.de/0-WVK-Retail/Bilder-Pictures/SAFLAX-",'Basis-Tabelle-Samen'!N302,"-",'Basis-Tabelle-Samen'!J302,"-garden-to-go-lite-slovak.jpg")),
IF($C$1="Slowenisch - SI",HYPERLINK(CONCATENATE("https://www.saflax.de/0-WVK-Retail/Bilder-Pictures/SAFLAX-",'Basis-Tabelle-Samen'!N302,"-",'Basis-Tabelle-Samen'!J302,"-garden-to-go-lite-slovenian.jpg")),
IF($C$1="Spanisch - ES",HYPERLINK(CONCATENATE("https://www.saflax.de/0-WVK-Retail/Bilder-Pictures/SAFLAX-",'Basis-Tabelle-Samen'!N302,"-",'Basis-Tabelle-Samen'!J302,"-garden-to-go-lite-spanish.jpg")),
IF($C$1="Tschechisch - CZ",HYPERLINK(CONCATENATE("https://www.saflax.de/0-WVK-Retail/Bilder-Pictures/SAFLAX-",'Basis-Tabelle-Samen'!N302,"-",'Basis-Tabelle-Samen'!J302,"-garden-to-go-lite-czech.jpg")),
IF($C$1="Türkisch - TR",HYPERLINK(CONCATENATE("https://www.saflax.de/0-WVK-Retail/Bilder-Pictures/SAFLAX-",'Basis-Tabelle-Samen'!N302,"-",'Basis-Tabelle-Samen'!J302,"-garden-to-go-lite-turkish.jpg")),
IF($C$1="Ungarisch - HU",HYPERLINK(CONCATENATE("https://www.saflax.de/0-WVK-Retail/Bilder-Pictures/SAFLAX-",'Basis-Tabelle-Samen'!N302,"-",'Basis-Tabelle-Samen'!J302,"-garden-to-go-lite-hungarian.jpg")),
" ACHTUNG")))))))))))))))))))))))))))))</f>
        <v>https://www.saflax.de/0-WVK-Retail/Bilder-Pictures/SAFLAX-85233-cardamine-pratensis-garden-to-go-lite-english.jpg</v>
      </c>
      <c r="AO282" s="330" t="str">
        <f>IF(J282&lt;1,"",
IF($C$1="Bulgarisch - BG",HYPERLINK(CONCATENATE("https://www.saflax.de/0-WVK-Retail/Bilder-Pictures/SAFLAX-",'Basis-Tabelle-Samen'!Q302,"-",'Basis-Tabelle-Samen'!J302,"-garden-to-go-bulgarian.jpg")),
IF($C$1="Dänisch - DK",HYPERLINK(CONCATENATE("https://www.saflax.de/0-WVK-Retail/Bilder-Pictures/SAFLAX-",'Basis-Tabelle-Samen'!Q302,"-",'Basis-Tabelle-Samen'!J302,"-garden-to-go-danish.jpg")),
IF($C$1="Deutsch - DE",HYPERLINK(CONCATENATE("https://www.saflax.de/0-WVK-Retail/Bilder-Pictures/SAFLAX-",'Basis-Tabelle-Samen'!Q302,"-",'Basis-Tabelle-Samen'!J302,"-garden-to-go-german.jpg")),
IF($C$1="Englisch - UK",HYPERLINK(CONCATENATE("https://www.saflax.de/0-WVK-Retail/Bilder-Pictures/SAFLAX-",'Basis-Tabelle-Samen'!Q302,"-",'Basis-Tabelle-Samen'!J302,"-garden-to-go-english.jpg")),
IF($C$1="Estnisch - EE",HYPERLINK(CONCATENATE("https://www.saflax.de/0-WVK-Retail/Bilder-Pictures/SAFLAX-",'Basis-Tabelle-Samen'!Q302,"-",'Basis-Tabelle-Samen'!J302,"-garden-to-go-estonian.jpg")),
IF($C$1="Finnisch - FI",HYPERLINK(CONCATENATE("https://www.saflax.de/0-WVK-Retail/Bilder-Pictures/SAFLAX-",'Basis-Tabelle-Samen'!Q302,"-",'Basis-Tabelle-Samen'!J302,"-garden-to-go-finnish.jpg")),
IF($C$1="Französisch - FR",HYPERLINK(CONCATENATE("https://www.saflax.de/0-WVK-Retail/Bilder-Pictures/SAFLAX-",'Basis-Tabelle-Samen'!Q302,"-",'Basis-Tabelle-Samen'!J302,"-garden-to-go-french.jpg")),
IF($C$1="Griechisch - GR",HYPERLINK(CONCATENATE("https://www.saflax.de/0-WVK-Retail/Bilder-Pictures/SAFLAX-",'Basis-Tabelle-Samen'!Q302,"-",'Basis-Tabelle-Samen'!J302,"-garden-to-go-greek.jpg")),
IF($C$1="Irisch - IE",HYPERLINK(CONCATENATE("https://www.saflax.de/0-WVK-Retail/Bilder-Pictures/SAFLAX-",'Basis-Tabelle-Samen'!Q302,"-",'Basis-Tabelle-Samen'!J302,"-garden-to-go-irish.jpg")),
IF($C$1="Isländisch - IS",HYPERLINK(CONCATENATE("https://www.saflax.de/0-WVK-Retail/Bilder-Pictures/SAFLAX-",'Basis-Tabelle-Samen'!Q302,"-",'Basis-Tabelle-Samen'!J302,"-garden-to-go-icelandic.jpg")),
IF($C$1="Italienisch - IT",HYPERLINK(CONCATENATE("https://www.saflax.de/0-WVK-Retail/Bilder-Pictures/SAFLAX-",'Basis-Tabelle-Samen'!Q302,"-",'Basis-Tabelle-Samen'!J302,"-garden-to-go-italian.jpg")),
IF($C$1="Japanisch - JP",HYPERLINK(CONCATENATE("https://www.saflax.de/0-WVK-Retail/Bilder-Pictures/SAFLAX-",'Basis-Tabelle-Samen'!Q302,"-",'Basis-Tabelle-Samen'!J302,"-garden-to-go-japanese.jpg")),
IF($C$1="Kroatisch - HR",HYPERLINK(CONCATENATE("https://www.saflax.de/0-WVK-Retail/Bilder-Pictures/SAFLAX-",'Basis-Tabelle-Samen'!Q302,"-",'Basis-Tabelle-Samen'!J302,"-garden-to-go-croatian.jpg")),
IF($C$1="Lettisch - LV",HYPERLINK(CONCATENATE("https://www.saflax.de/0-WVK-Retail/Bilder-Pictures/SAFLAX-",'Basis-Tabelle-Samen'!Q302,"-",'Basis-Tabelle-Samen'!J302,"-garden-to-go-latvian.jpg")),
IF($C$1="Litauisch - LT",HYPERLINK(CONCATENATE("https://www.saflax.de/0-WVK-Retail/Bilder-Pictures/SAFLAX-",'Basis-Tabelle-Samen'!Q302,"-",'Basis-Tabelle-Samen'!J302,"-garden-to-go-lithuanian.jpg")),
IF($C$1="Maltesisch - MT",HYPERLINK(CONCATENATE("https://www.saflax.de/0-WVK-Retail/Bilder-Pictures/SAFLAX-",'Basis-Tabelle-Samen'!Q302,"-",'Basis-Tabelle-Samen'!J302,"-garden-to-go-maltese.jpg")),
IF($C$1="Niederländisch - NL",HYPERLINK(CONCATENATE("https://www.saflax.de/0-WVK-Retail/Bilder-Pictures/SAFLAX-",'Basis-Tabelle-Samen'!Q302,"-",'Basis-Tabelle-Samen'!J302,"-garden-to-go-dutch.jpg")),
IF($C$1="Norwegisch - NO",HYPERLINK(CONCATENATE("https://www.saflax.de/0-WVK-Retail/Bilder-Pictures/SAFLAX-",'Basis-Tabelle-Samen'!Q302,"-",'Basis-Tabelle-Samen'!J302,"-garden-to-go-nowegian.jpg")),
IF($C$1="Polnisch - PL",HYPERLINK(CONCATENATE("https://www.saflax.de/0-WVK-Retail/Bilder-Pictures/SAFLAX-",'Basis-Tabelle-Samen'!Q302,"-",'Basis-Tabelle-Samen'!J302,"-garden-to-go-polish.jpg")),
IF($C$1="Portugiesisch - PT",HYPERLINK(CONCATENATE("https://www.saflax.de/0-WVK-Retail/Bilder-Pictures/SAFLAX-",'Basis-Tabelle-Samen'!Q302,"-",'Basis-Tabelle-Samen'!J302,"-garden-to-go-portuguese.jpg")),
IF($C$1="Rumänisch - RO",HYPERLINK(CONCATENATE("https://www.saflax.de/0-WVK-Retail/Bilder-Pictures/SAFLAX-",'Basis-Tabelle-Samen'!Q302,"-",'Basis-Tabelle-Samen'!J302,"-garden-to-go-romanian.jpg")),
IF($C$1="Schwedisch - SE",HYPERLINK(CONCATENATE("https://www.saflax.de/0-WVK-Retail/Bilder-Pictures/SAFLAX-",'Basis-Tabelle-Samen'!Q302,"-",'Basis-Tabelle-Samen'!J302,"-garden-to-go-swedish.jpg")),
IF($C$1="Slowakisch - SK",HYPERLINK(CONCATENATE("https://www.saflax.de/0-WVK-Retail/Bilder-Pictures/SAFLAX-",'Basis-Tabelle-Samen'!Q302,"-",'Basis-Tabelle-Samen'!J302,"-garden-to-go-slovak.jpg")),
IF($C$1="Slowenisch - SI",HYPERLINK(CONCATENATE("https://www.saflax.de/0-WVK-Retail/Bilder-Pictures/SAFLAX-",'Basis-Tabelle-Samen'!Q302,"-",'Basis-Tabelle-Samen'!J302,"-garden-to-go-slovenian.jpg")),
IF($C$1="Spanisch - ES",HYPERLINK(CONCATENATE("https://www.saflax.de/0-WVK-Retail/Bilder-Pictures/SAFLAX-",'Basis-Tabelle-Samen'!Q302,"-",'Basis-Tabelle-Samen'!J302,"-garden-to-go-spanish.jpg")),
IF($C$1="Tschechisch - CZ",HYPERLINK(CONCATENATE("https://www.saflax.de/0-WVK-Retail/Bilder-Pictures/SAFLAX-",'Basis-Tabelle-Samen'!Q302,"-",'Basis-Tabelle-Samen'!J302,"-garden-to-go-czech.jpg")),
IF($C$1="Türkisch - TR",HYPERLINK(CONCATENATE("https://www.saflax.de/0-WVK-Retail/Bilder-Pictures/SAFLAX-",'Basis-Tabelle-Samen'!Q302,"-",'Basis-Tabelle-Samen'!J302,"-garden-to-go-turkish.jpg")),
IF($C$1="Ungarisch - HU",HYPERLINK(CONCATENATE("https://www.saflax.de/0-WVK-Retail/Bilder-Pictures/SAFLAX-",'Basis-Tabelle-Samen'!Q302,"-",'Basis-Tabelle-Samen'!J302,"-garden-to-go-hungarian.jpg")),
" ACHTUNG")))))))))))))))))))))))))))))</f>
        <v>https://www.saflax.de/0-WVK-Retail/Bilder-Pictures/SAFLAX-55233-cardamine-pratensis-garden-to-go-english.jpg</v>
      </c>
      <c r="AP282" s="330" t="str">
        <f>IF(K282&lt;1,"",
IF($C$1="Bulgarisch - BG",HYPERLINK(CONCATENATE("https://www.saflax.de/0-WVK-Retail/Bilder-Pictures/SAFLAX-",'Basis-Tabelle-Samen'!T302,"-",'Basis-Tabelle-Samen'!J302,"-cultivation-set-bulgarian.jpg")),
IF($C$1="Dänisch - DK",HYPERLINK(CONCATENATE("https://www.saflax.de/0-WVK-Retail/Bilder-Pictures/SAFLAX-",'Basis-Tabelle-Samen'!T302,"-",'Basis-Tabelle-Samen'!J302,"-cultivation-set-danish.jpg")),
IF($C$1="Deutsch - DE",HYPERLINK(CONCATENATE("https://www.saflax.de/0-WVK-Retail/Bilder-Pictures/SAFLAX-",'Basis-Tabelle-Samen'!T302,"-",'Basis-Tabelle-Samen'!J302,"-cultivation-set-german.jpg")),
IF($C$1="Englisch - UK",HYPERLINK(CONCATENATE("https://www.saflax.de/0-WVK-Retail/Bilder-Pictures/SAFLAX-",'Basis-Tabelle-Samen'!T302,"-",'Basis-Tabelle-Samen'!J302,"-cultivation-set-english.jpg")),
IF($C$1="Estnisch - EE",HYPERLINK(CONCATENATE("https://www.saflax.de/0-WVK-Retail/Bilder-Pictures/SAFLAX-",'Basis-Tabelle-Samen'!T302,"-",'Basis-Tabelle-Samen'!J302,"-cultivation-set-estonian.jpg")),
IF($C$1="Finnisch - FI",HYPERLINK(CONCATENATE("https://www.saflax.de/0-WVK-Retail/Bilder-Pictures/SAFLAX-",'Basis-Tabelle-Samen'!T302,"-",'Basis-Tabelle-Samen'!J302,"-cultivation-set-finnish.jpg")),
IF($C$1="Französisch - FR",HYPERLINK(CONCATENATE("https://www.saflax.de/0-WVK-Retail/Bilder-Pictures/SAFLAX-",'Basis-Tabelle-Samen'!T302,"-",'Basis-Tabelle-Samen'!J302,"-cultivation-set-french.jpg")),
IF($C$1="Griechisch - GR",HYPERLINK(CONCATENATE("https://www.saflax.de/0-WVK-Retail/Bilder-Pictures/SAFLAX-",'Basis-Tabelle-Samen'!T302,"-",'Basis-Tabelle-Samen'!J302,"-cultivation-set-greek.jpg")),
IF($C$1="Irisch - IE",HYPERLINK(CONCATENATE("https://www.saflax.de/0-WVK-Retail/Bilder-Pictures/SAFLAX-",'Basis-Tabelle-Samen'!T302,"-",'Basis-Tabelle-Samen'!J302,"-cultivation-set-irish.jpg")),
IF($C$1="Isländisch - IS",HYPERLINK(CONCATENATE("https://www.saflax.de/0-WVK-Retail/Bilder-Pictures/SAFLAX-",'Basis-Tabelle-Samen'!T302,"-",'Basis-Tabelle-Samen'!J302,"-cultivation-set-icelandic.jpg")),
IF($C$1="Italienisch - IT",HYPERLINK(CONCATENATE("https://www.saflax.de/0-WVK-Retail/Bilder-Pictures/SAFLAX-",'Basis-Tabelle-Samen'!T302,"-",'Basis-Tabelle-Samen'!J302,"-cultivation-set-italian.jpg")),
IF($C$1="Japanisch - JP",HYPERLINK(CONCATENATE("https://www.saflax.de/0-WVK-Retail/Bilder-Pictures/SAFLAX-",'Basis-Tabelle-Samen'!T302,"-",'Basis-Tabelle-Samen'!J302,"-cultivation-set-japanese.jpg")),
IF($C$1="Kroatisch - HR",HYPERLINK(CONCATENATE("https://www.saflax.de/0-WVK-Retail/Bilder-Pictures/SAFLAX-",'Basis-Tabelle-Samen'!T302,"-",'Basis-Tabelle-Samen'!J302,"-cultivation-set-croatian.jpg")),
IF($C$1="Lettisch - LV",HYPERLINK(CONCATENATE("https://www.saflax.de/0-WVK-Retail/Bilder-Pictures/SAFLAX-",'Basis-Tabelle-Samen'!T302,"-",'Basis-Tabelle-Samen'!J302,"-cultivation-set-latvian.jpg")),
IF($C$1="Litauisch - LT",HYPERLINK(CONCATENATE("https://www.saflax.de/0-WVK-Retail/Bilder-Pictures/SAFLAX-",'Basis-Tabelle-Samen'!T302,"-",'Basis-Tabelle-Samen'!J302,"-cultivation-set-lithuanian.jpg")),
IF($C$1="Maltesisch - MT",HYPERLINK(CONCATENATE("https://www.saflax.de/0-WVK-Retail/Bilder-Pictures/SAFLAX-",'Basis-Tabelle-Samen'!T302,"-",'Basis-Tabelle-Samen'!J302,"-cultivation-set-maltese.jpg")),
IF($C$1="Niederländisch - NL",HYPERLINK(CONCATENATE("https://www.saflax.de/0-WVK-Retail/Bilder-Pictures/SAFLAX-",'Basis-Tabelle-Samen'!T302,"-",'Basis-Tabelle-Samen'!J302,"-cultivation-set-dutch.jpg")),
IF($C$1="Norwegisch - NO",HYPERLINK(CONCATENATE("https://www.saflax.de/0-WVK-Retail/Bilder-Pictures/SAFLAX-",'Basis-Tabelle-Samen'!T302,"-",'Basis-Tabelle-Samen'!J302,"-cultivation-set-nowegian.jpg")),
IF($C$1="Polnisch - PL",HYPERLINK(CONCATENATE("https://www.saflax.de/0-WVK-Retail/Bilder-Pictures/SAFLAX-",'Basis-Tabelle-Samen'!T302,"-",'Basis-Tabelle-Samen'!J302,"-cultivation-set-polish.jpg")),
IF($C$1="Portugiesisch - PT",HYPERLINK(CONCATENATE("https://www.saflax.de/0-WVK-Retail/Bilder-Pictures/SAFLAX-",'Basis-Tabelle-Samen'!T302,"-",'Basis-Tabelle-Samen'!J302,"-cultivation-set-portuguese.jpg")),
IF($C$1="Rumänisch - RO",HYPERLINK(CONCATENATE("https://www.saflax.de/0-WVK-Retail/Bilder-Pictures/SAFLAX-",'Basis-Tabelle-Samen'!T302,"-",'Basis-Tabelle-Samen'!J302,"-cultivation-set-romanian.jpg")),
IF($C$1="Schwedisch - SE",HYPERLINK(CONCATENATE("https://www.saflax.de/0-WVK-Retail/Bilder-Pictures/SAFLAX-",'Basis-Tabelle-Samen'!T302,"-",'Basis-Tabelle-Samen'!J302,"-cultivation-set-swedish.jpg")),
IF($C$1="Slowakisch - SK",HYPERLINK(CONCATENATE("https://www.saflax.de/0-WVK-Retail/Bilder-Pictures/SAFLAX-",'Basis-Tabelle-Samen'!T302,"-",'Basis-Tabelle-Samen'!J302,"-cultivation-set-slovak.jpg")),
IF($C$1="Slowenisch - SI",HYPERLINK(CONCATENATE("https://www.saflax.de/0-WVK-Retail/Bilder-Pictures/SAFLAX-",'Basis-Tabelle-Samen'!T302,"-",'Basis-Tabelle-Samen'!J302,"-cultivation-set-slovenian.jpg")),
IF($C$1="Spanisch - ES",HYPERLINK(CONCATENATE("https://www.saflax.de/0-WVK-Retail/Bilder-Pictures/SAFLAX-",'Basis-Tabelle-Samen'!T302,"-",'Basis-Tabelle-Samen'!J302,"-cultivation-set-spanish.jpg")),
IF($C$1="Tschechisch - CZ",HYPERLINK(CONCATENATE("https://www.saflax.de/0-WVK-Retail/Bilder-Pictures/SAFLAX-",'Basis-Tabelle-Samen'!T302,"-",'Basis-Tabelle-Samen'!J302,"-cultivation-set-czech.jpg")),
IF($C$1="Türkisch - TR",HYPERLINK(CONCATENATE("https://www.saflax.de/0-WVK-Retail/Bilder-Pictures/SAFLAX-",'Basis-Tabelle-Samen'!T302,"-",'Basis-Tabelle-Samen'!J302,"-cultivation-set-turkish.jpg")),
IF($C$1="Ungarisch - HU",HYPERLINK(CONCATENATE("https://www.saflax.de/0-WVK-Retail/Bilder-Pictures/SAFLAX-",'Basis-Tabelle-Samen'!T302,"-",'Basis-Tabelle-Samen'!J302,"-cultivation-set-hungarian.jpg")),
" ACHTUNG")))))))))))))))))))))))))))))</f>
        <v>https://www.saflax.de/0-WVK-Retail/Bilder-Pictures/SAFLAX-35233-cardamine-pratensis-cultivation-set-english.jpg</v>
      </c>
      <c r="AQ282" s="330" t="str">
        <f>IF(L282&lt;1,"",
IF($C$1="Bulgarisch - BG",HYPERLINK(CONCATENATE("https://www.saflax.de/0-WVK-Retail/Bilder-Pictures/SAFLAX-",'Basis-Tabelle-Samen'!W302,"-",'Basis-Tabelle-Samen'!J302,"-garden-in-the-bag-bulgarian.jpg")),
IF($C$1="Dänisch - DK",HYPERLINK(CONCATENATE("https://www.saflax.de/0-WVK-Retail/Bilder-Pictures/SAFLAX-",'Basis-Tabelle-Samen'!W302,"-",'Basis-Tabelle-Samen'!J302,"-garden-in-the-bag-danish.jpg")),
IF($C$1="Deutsch - DE",HYPERLINK(CONCATENATE("https://www.saflax.de/0-WVK-Retail/Bilder-Pictures/SAFLAX-",'Basis-Tabelle-Samen'!W302,"-",'Basis-Tabelle-Samen'!J302,"-garden-in-the-bag-german.jpg")),
IF($C$1="Englisch - UK",HYPERLINK(CONCATENATE("https://www.saflax.de/0-WVK-Retail/Bilder-Pictures/SAFLAX-",'Basis-Tabelle-Samen'!W302,"-",'Basis-Tabelle-Samen'!J302,"-garden-in-the-bag-english.jpg")),
IF($C$1="Estnisch - EE",HYPERLINK(CONCATENATE("https://www.saflax.de/0-WVK-Retail/Bilder-Pictures/SAFLAX-",'Basis-Tabelle-Samen'!W302,"-",'Basis-Tabelle-Samen'!J302,"-garden-in-the-bag-estonian.jpg")),
IF($C$1="Finnisch - FI",HYPERLINK(CONCATENATE("https://www.saflax.de/0-WVK-Retail/Bilder-Pictures/SAFLAX-",'Basis-Tabelle-Samen'!W302,"-",'Basis-Tabelle-Samen'!J302,"-garden-in-the-bag-finnish.jpg")),
IF($C$1="Französisch - FR",HYPERLINK(CONCATENATE("https://www.saflax.de/0-WVK-Retail/Bilder-Pictures/SAFLAX-",'Basis-Tabelle-Samen'!W302,"-",'Basis-Tabelle-Samen'!J302,"-garden-in-the-bag-french.jpg")),
IF($C$1="Griechisch - GR",HYPERLINK(CONCATENATE("https://www.saflax.de/0-WVK-Retail/Bilder-Pictures/SAFLAX-",'Basis-Tabelle-Samen'!W302,"-",'Basis-Tabelle-Samen'!J302,"-garden-in-the-bag-greek.jpg")),
IF($C$1="Irisch - IE",HYPERLINK(CONCATENATE("https://www.saflax.de/0-WVK-Retail/Bilder-Pictures/SAFLAX-",'Basis-Tabelle-Samen'!W302,"-",'Basis-Tabelle-Samen'!J302,"-garden-in-the-bag-irish.jpg")),
IF($C$1="Isländisch - IS",HYPERLINK(CONCATENATE("https://www.saflax.de/0-WVK-Retail/Bilder-Pictures/SAFLAX-",'Basis-Tabelle-Samen'!W302,"-",'Basis-Tabelle-Samen'!J302,"-garden-in-the-bag-icelandic.jpg")),
IF($C$1="Italienisch - IT",HYPERLINK(CONCATENATE("https://www.saflax.de/0-WVK-Retail/Bilder-Pictures/SAFLAX-",'Basis-Tabelle-Samen'!W302,"-",'Basis-Tabelle-Samen'!J302,"-garden-in-the-bag-italian.jpg")),
IF($C$1="Japanisch - JP",HYPERLINK(CONCATENATE("https://www.saflax.de/0-WVK-Retail/Bilder-Pictures/SAFLAX-",'Basis-Tabelle-Samen'!W302,"-",'Basis-Tabelle-Samen'!J302,"-garden-in-the-bag-japanese.jpg")),
IF($C$1="Kroatisch - HR",HYPERLINK(CONCATENATE("https://www.saflax.de/0-WVK-Retail/Bilder-Pictures/SAFLAX-",'Basis-Tabelle-Samen'!W302,"-",'Basis-Tabelle-Samen'!J302,"-garden-in-the-bag-croatian.jpg")),
IF($C$1="Lettisch - LV",HYPERLINK(CONCATENATE("https://www.saflax.de/0-WVK-Retail/Bilder-Pictures/SAFLAX-",'Basis-Tabelle-Samen'!W302,"-",'Basis-Tabelle-Samen'!J302,"-garden-in-the-bag-latvian.jpg")),
IF($C$1="Litauisch - LT",HYPERLINK(CONCATENATE("https://www.saflax.de/0-WVK-Retail/Bilder-Pictures/SAFLAX-",'Basis-Tabelle-Samen'!W302,"-",'Basis-Tabelle-Samen'!J302,"-garden-in-the-bag-lithuanian.jpg")),
IF($C$1="Maltesisch - MT",HYPERLINK(CONCATENATE("https://www.saflax.de/0-WVK-Retail/Bilder-Pictures/SAFLAX-",'Basis-Tabelle-Samen'!W302,"-",'Basis-Tabelle-Samen'!J302,"-garden-in-the-bag-maltese.jpg")),
IF($C$1="Niederländisch - NL",HYPERLINK(CONCATENATE("https://www.saflax.de/0-WVK-Retail/Bilder-Pictures/SAFLAX-",'Basis-Tabelle-Samen'!W302,"-",'Basis-Tabelle-Samen'!J302,"-garden-in-the-bag-dutch.jpg")),
IF($C$1="Norwegisch - NO",HYPERLINK(CONCATENATE("https://www.saflax.de/0-WVK-Retail/Bilder-Pictures/SAFLAX-",'Basis-Tabelle-Samen'!W302,"-",'Basis-Tabelle-Samen'!J302,"-garden-in-the-bag-nowegian.jpg")),
IF($C$1="Polnisch - PL",HYPERLINK(CONCATENATE("https://www.saflax.de/0-WVK-Retail/Bilder-Pictures/SAFLAX-",'Basis-Tabelle-Samen'!W302,"-",'Basis-Tabelle-Samen'!J302,"-garden-in-the-bag-polish.jpg")),
IF($C$1="Portugiesisch - PT",HYPERLINK(CONCATENATE("https://www.saflax.de/0-WVK-Retail/Bilder-Pictures/SAFLAX-",'Basis-Tabelle-Samen'!W302,"-",'Basis-Tabelle-Samen'!J302,"-garden-in-the-bag-portuguese.jpg")),
IF($C$1="Rumänisch - RO",HYPERLINK(CONCATENATE("https://www.saflax.de/0-WVK-Retail/Bilder-Pictures/SAFLAX-",'Basis-Tabelle-Samen'!W302,"-",'Basis-Tabelle-Samen'!J302,"-garden-in-the-bag-romanian.jpg")),
IF($C$1="Schwedisch - SE",HYPERLINK(CONCATENATE("https://www.saflax.de/0-WVK-Retail/Bilder-Pictures/SAFLAX-",'Basis-Tabelle-Samen'!W302,"-",'Basis-Tabelle-Samen'!J302,"-garden-in-the-bag-swedish.jpg")),
IF($C$1="Slowakisch - SK",HYPERLINK(CONCATENATE("https://www.saflax.de/0-WVK-Retail/Bilder-Pictures/SAFLAX-",'Basis-Tabelle-Samen'!W302,"-",'Basis-Tabelle-Samen'!J302,"-garden-in-the-bag-slovak.jpg")),
IF($C$1="Slowenisch - SI",HYPERLINK(CONCATENATE("https://www.saflax.de/0-WVK-Retail/Bilder-Pictures/SAFLAX-",'Basis-Tabelle-Samen'!W302,"-",'Basis-Tabelle-Samen'!J302,"-garden-in-the-bag-slovenian.jpg")),
IF($C$1="Spanisch - ES",HYPERLINK(CONCATENATE("https://www.saflax.de/0-WVK-Retail/Bilder-Pictures/SAFLAX-",'Basis-Tabelle-Samen'!W302,"-",'Basis-Tabelle-Samen'!J302,"-garden-in-the-bag-spanish.jpg")),
IF($C$1="Tschechisch - CZ",HYPERLINK(CONCATENATE("https://www.saflax.de/0-WVK-Retail/Bilder-Pictures/SAFLAX-",'Basis-Tabelle-Samen'!W302,"-",'Basis-Tabelle-Samen'!J302,"-garden-in-the-bag-czech.jpg")),
IF($C$1="Türkisch - TR",HYPERLINK(CONCATENATE("https://www.saflax.de/0-WVK-Retail/Bilder-Pictures/SAFLAX-",'Basis-Tabelle-Samen'!W302,"-",'Basis-Tabelle-Samen'!J302,"-garden-in-the-bag-turkish.jpg")),
IF($C$1="Ungarisch - HU",HYPERLINK(CONCATENATE("https://www.saflax.de/0-WVK-Retail/Bilder-Pictures/SAFLAX-",'Basis-Tabelle-Samen'!W302,"-",'Basis-Tabelle-Samen'!J302,"-garden-in-the-bag-hungarian.jpg")),
" ACHTUNG")))))))))))))))))))))))))))))</f>
        <v>https://www.saflax.de/0-WVK-Retail/Bilder-Pictures/SAFLAX-65233-cardamine-pratensis-garden-in-the-bag-english.jpg</v>
      </c>
    </row>
    <row r="283" spans="1:43" ht="17.100000000000001" customHeight="1" x14ac:dyDescent="0.2">
      <c r="A283" s="318" t="str">
        <f>IF('Basis-Tabelle-Samen'!A300="","",IF($C$1="Deutsch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83" s="319" t="str">
        <f>'Basis-Tabelle-Samen'!I300</f>
        <v>Cnicus benedictus</v>
      </c>
      <c r="C283" s="316" t="str">
        <f>IF($C$1="Bulgarisch - BG",'Basis-Tabelle-Samen'!Z300,
IF($C$1="Dänisch - DK",'Basis-Tabelle-Samen'!AA300,
IF($C$1="Deutsch - DE",'Basis-Tabelle-Samen'!AB300,
IF($C$1="Englisch - UK",'Basis-Tabelle-Samen'!AC300,
IF($C$1="Estnisch - EE",'Basis-Tabelle-Samen'!AD300,
IF($C$1="Finnisch - FI",'Basis-Tabelle-Samen'!AE300,
IF($C$1="Französisch - FR",'Basis-Tabelle-Samen'!AF300,
IF($C$1="Griechisch - GR",'Basis-Tabelle-Samen'!AG300,
IF($C$1="Irisch - IE",'Basis-Tabelle-Samen'!AH300,
IF($C$1="Isländisch - IS",'Basis-Tabelle-Samen'!AI300,
IF($C$1="Italienisch - IT",'Basis-Tabelle-Samen'!AJ300,
IF($C$1="Japanisch - JP",'Basis-Tabelle-Samen'!AK300,
IF($C$1="Kroatisch - HR",'Basis-Tabelle-Samen'!AL300,
IF($C$1="Lettisch - LV",'Basis-Tabelle-Samen'!AM300,
IF($C$1="Litauisch - LT",'Basis-Tabelle-Samen'!AN300,
IF($C$1="Maltesisch - MT",'Basis-Tabelle-Samen'!AO300,
IF($C$1="Niederländisch - NL",'Basis-Tabelle-Samen'!AP300,
IF($C$1="Norwegisch - NO",'Basis-Tabelle-Samen'!AQ300,
IF($C$1="Polnisch - PL",'Basis-Tabelle-Samen'!AR300,
IF($C$1="Portugiesisch - PT",'Basis-Tabelle-Samen'!AS300,
IF($C$1="Rumänisch - RO",'Basis-Tabelle-Samen'!AT300,
IF($C$1="Schwedisch - SE",'Basis-Tabelle-Samen'!AU300,
IF($C$1="Slowakisch - SK",'Basis-Tabelle-Samen'!AV300,
IF($C$1="Slowenisch - SI",'Basis-Tabelle-Samen'!AW300,
IF($C$1="Spanisch - ES",'Basis-Tabelle-Samen'!AX300,
IF($C$1="Tschechisch - CZ",'Basis-Tabelle-Samen'!AY300,
IF($C$1="Türkisch - TR",'Basis-Tabelle-Samen'!AZ300,
IF($C$1="Ungarisch - HU",'Basis-Tabelle-Samen'!BA300,
" ACHTUNG"))))))))))))))))))))))))))))</f>
        <v>St. Benedict's thistle</v>
      </c>
      <c r="D283" s="320">
        <f>'Basis-Tabelle-Samen'!F300</f>
        <v>50</v>
      </c>
      <c r="E283" s="321" t="str">
        <f>'Basis-Tabelle-Samen'!H300</f>
        <v>7 %</v>
      </c>
      <c r="F283" s="322" t="str">
        <f>IF('Basis-Tabelle-Samen'!G300="","",'Basis-Tabelle-Samen'!G300)</f>
        <v>07</v>
      </c>
      <c r="G283" s="320">
        <f>'Basis-Tabelle-Samen'!C300</f>
        <v>15231</v>
      </c>
      <c r="H283" s="323">
        <f>'Basis-Tabelle-Samen'!D300</f>
        <v>4055473152318</v>
      </c>
      <c r="I283" s="324">
        <f>'Basis-Tabelle-Samen'!E300</f>
        <v>1.85</v>
      </c>
      <c r="J283" s="325">
        <f t="shared" si="4"/>
        <v>12</v>
      </c>
      <c r="K283" s="326">
        <f>'Basis-Tabelle-Samen'!K300</f>
        <v>75231</v>
      </c>
      <c r="L283" s="323">
        <f>'Basis-Tabelle-Samen'!L300</f>
        <v>4055473752310</v>
      </c>
      <c r="M283" s="324">
        <f>'Basis-Tabelle-Samen'!M300</f>
        <v>2.4500000000000002</v>
      </c>
      <c r="N283" s="326">
        <f>IF(K283&lt;1,"",'3'!$I$15)</f>
        <v>15</v>
      </c>
      <c r="O283" s="327">
        <f>IF(K283&lt;1,"",'3'!$J$11)</f>
        <v>90</v>
      </c>
      <c r="P283" s="326">
        <f>'Basis-Tabelle-Samen'!N300</f>
        <v>85231</v>
      </c>
      <c r="Q283" s="323">
        <f>'Basis-Tabelle-Samen'!O300</f>
        <v>4055473852317</v>
      </c>
      <c r="R283" s="328">
        <f>'Basis-Tabelle-Samen'!P300</f>
        <v>3.75</v>
      </c>
      <c r="S283" s="326">
        <f>IF(R283&lt;1,"",'3'!$M$15)</f>
        <v>18</v>
      </c>
      <c r="T283" s="327">
        <f>IF(R283&lt;1,"",'3'!$N$11)</f>
        <v>72</v>
      </c>
      <c r="U283" s="326">
        <f>'Basis-Tabelle-Samen'!Q300</f>
        <v>55231</v>
      </c>
      <c r="V283" s="323">
        <f>'Basis-Tabelle-Samen'!R300</f>
        <v>4055473552316</v>
      </c>
      <c r="W283" s="324">
        <f>'Basis-Tabelle-Samen'!S300</f>
        <v>4.95</v>
      </c>
      <c r="X283" s="326">
        <f>IF(U283&lt;1,"",'3'!$Q$15)</f>
        <v>6</v>
      </c>
      <c r="Y283" s="327">
        <f>IF(U283&lt;1,"",'3'!$R$11)</f>
        <v>24</v>
      </c>
      <c r="Z283" s="326">
        <f>'Basis-Tabelle-Samen'!T300</f>
        <v>35231</v>
      </c>
      <c r="AA283" s="323">
        <f>'Basis-Tabelle-Samen'!U300</f>
        <v>4055473352312</v>
      </c>
      <c r="AB283" s="324">
        <f>'Basis-Tabelle-Samen'!V300</f>
        <v>6.75</v>
      </c>
      <c r="AC283" s="326">
        <f>IF(Z283&lt;1,"",'3'!$U$15)</f>
        <v>6</v>
      </c>
      <c r="AD283" s="327">
        <f>IF(Z283&lt;1,"",'3'!$V$11)</f>
        <v>24</v>
      </c>
      <c r="AE283" s="326">
        <f>'Basis-Tabelle-Samen'!W300</f>
        <v>65231</v>
      </c>
      <c r="AF283" s="323">
        <f>'Basis-Tabelle-Samen'!X300</f>
        <v>4055473652313</v>
      </c>
      <c r="AG283" s="324">
        <f>'Basis-Tabelle-Samen'!Y300</f>
        <v>2.95</v>
      </c>
      <c r="AH283" s="326">
        <f>IF(AE283&lt;1,"",'3'!$Y$15)</f>
        <v>8</v>
      </c>
      <c r="AI283" s="327">
        <f>IF(AE283&lt;1,"",'3'!$Z$11)</f>
        <v>64</v>
      </c>
      <c r="AJ283" s="315"/>
      <c r="AK283" s="316" t="str">
        <f>IF(G283&lt;1,"",
IF($C$1="Bulgarisch - BG",HYPERLINK(CONCATENATE("https://www.saflax.de/0-WVK-Retail/Bilder-Pictures/SAFLAX-",'Basis-Tabelle-Samen'!C300,"-",'Basis-Tabelle-Samen'!J300,"-seed-package-front-cr-bulgarian.jpg")),
IF($C$1="Dänisch - DK",HYPERLINK(CONCATENATE("https://www.saflax.de/0-WVK-Retail/Bilder-Pictures/SAFLAX-",'Basis-Tabelle-Samen'!C300,"-",'Basis-Tabelle-Samen'!J300,"-seed-package-front-cr-danish.jpg")),
IF($C$1="Deutsch - DE",HYPERLINK(CONCATENATE("https://www.saflax.de/0-WVK-Retail/Bilder-Pictures/SAFLAX-",'Basis-Tabelle-Samen'!C300,"-",'Basis-Tabelle-Samen'!J300,"-seed-package-front-cr-german.jpg")),
IF($C$1="Englisch - UK",HYPERLINK(CONCATENATE("https://www.saflax.de/0-WVK-Retail/Bilder-Pictures/SAFLAX-",'Basis-Tabelle-Samen'!C300,"-",'Basis-Tabelle-Samen'!J300,"-seed-package-front-cr-english.jpg")),
IF($C$1="Estnisch - EE",HYPERLINK(CONCATENATE("https://www.saflax.de/0-WVK-Retail/Bilder-Pictures/SAFLAX-",'Basis-Tabelle-Samen'!C300,"-",'Basis-Tabelle-Samen'!J300,"-seed-package-front-cr-estonian.jpg")),
IF($C$1="Finnisch - FI",HYPERLINK(CONCATENATE("https://www.saflax.de/0-WVK-Retail/Bilder-Pictures/SAFLAX-",'Basis-Tabelle-Samen'!C300,"-",'Basis-Tabelle-Samen'!J300,"-seed-package-front-cr-finnish.jpg")),
IF($C$1="Französisch - FR",HYPERLINK(CONCATENATE("https://www.saflax.de/0-WVK-Retail/Bilder-Pictures/SAFLAX-",'Basis-Tabelle-Samen'!C300,"-",'Basis-Tabelle-Samen'!J300,"-seed-package-front-cr-french.jpg")),
IF($C$1="Griechisch - GR",HYPERLINK(CONCATENATE("https://www.saflax.de/0-WVK-Retail/Bilder-Pictures/SAFLAX-",'Basis-Tabelle-Samen'!C300,"-",'Basis-Tabelle-Samen'!J300,"-seed-package-front-cr-greek.jpg")),
IF($C$1="Irisch - IE",HYPERLINK(CONCATENATE("https://www.saflax.de/0-WVK-Retail/Bilder-Pictures/SAFLAX-",'Basis-Tabelle-Samen'!C300,"-",'Basis-Tabelle-Samen'!J300,"-seed-package-front-cr-irish.jpg")),
IF($C$1="Isländisch - IS",HYPERLINK(CONCATENATE("https://www.saflax.de/0-WVK-Retail/Bilder-Pictures/SAFLAX-",'Basis-Tabelle-Samen'!C300,"-",'Basis-Tabelle-Samen'!J300,"-seed-package-front-cr-icelandic.jpg")),
IF($C$1="Italienisch - IT",HYPERLINK(CONCATENATE("https://www.saflax.de/0-WVK-Retail/Bilder-Pictures/SAFLAX-",'Basis-Tabelle-Samen'!C300,"-",'Basis-Tabelle-Samen'!J300,"-seed-package-front-cr-italian.jpg")),
IF($C$1="Japanisch - JP",HYPERLINK(CONCATENATE("https://www.saflax.de/0-WVK-Retail/Bilder-Pictures/SAFLAX-",'Basis-Tabelle-Samen'!C300,"-",'Basis-Tabelle-Samen'!J300,"-seed-package-front-cr-japanese.jpg")),
IF($C$1="Kroatisch - HR",HYPERLINK(CONCATENATE("https://www.saflax.de/0-WVK-Retail/Bilder-Pictures/SAFLAX-",'Basis-Tabelle-Samen'!C300,"-",'Basis-Tabelle-Samen'!J300,"-seed-package-front-cr-croatian.jpg")),
IF($C$1="Lettisch - LV",HYPERLINK(CONCATENATE("https://www.saflax.de/0-WVK-Retail/Bilder-Pictures/SAFLAX-",'Basis-Tabelle-Samen'!C300,"-",'Basis-Tabelle-Samen'!J300,"-seed-package-front-cr-latvian.jpg")),
IF($C$1="Litauisch - LT",HYPERLINK(CONCATENATE("https://www.saflax.de/0-WVK-Retail/Bilder-Pictures/SAFLAX-",'Basis-Tabelle-Samen'!C300,"-",'Basis-Tabelle-Samen'!J300,"-seed-package-front-cr-lithuanian.jpg")),
IF($C$1="Maltesisch - MT",HYPERLINK(CONCATENATE("https://www.saflax.de/0-WVK-Retail/Bilder-Pictures/SAFLAX-",'Basis-Tabelle-Samen'!C300,"-",'Basis-Tabelle-Samen'!J300,"-seed-package-front-cr-maltese.jpg")),
IF($C$1="Niederländisch - NL",HYPERLINK(CONCATENATE("https://www.saflax.de/0-WVK-Retail/Bilder-Pictures/SAFLAX-",'Basis-Tabelle-Samen'!C300,"-",'Basis-Tabelle-Samen'!J300,"-seed-package-front-cr-dutch.jpg")),
IF($C$1="Norwegisch - NO",HYPERLINK(CONCATENATE("https://www.saflax.de/0-WVK-Retail/Bilder-Pictures/SAFLAX-",'Basis-Tabelle-Samen'!C300,"-",'Basis-Tabelle-Samen'!J300,"-seed-package-front-cr-nowegian.jpg")),
IF($C$1="Polnisch - PL",HYPERLINK(CONCATENATE("https://www.saflax.de/0-WVK-Retail/Bilder-Pictures/SAFLAX-",'Basis-Tabelle-Samen'!C300,"-",'Basis-Tabelle-Samen'!J300,"-seed-package-front-cr-polish.jpg")),
IF($C$1="Portugiesisch - PT",HYPERLINK(CONCATENATE("https://www.saflax.de/0-WVK-Retail/Bilder-Pictures/SAFLAX-",'Basis-Tabelle-Samen'!C300,"-",'Basis-Tabelle-Samen'!J300,"-seed-package-front-cr-portuguese.jpg")),
IF($C$1="Rumänisch - RO",HYPERLINK(CONCATENATE("https://www.saflax.de/0-WVK-Retail/Bilder-Pictures/SAFLAX-",'Basis-Tabelle-Samen'!C300,"-",'Basis-Tabelle-Samen'!J300,"-seed-package-front-cr-romanian.jpg")),
IF($C$1="Schwedisch - SE",HYPERLINK(CONCATENATE("https://www.saflax.de/0-WVK-Retail/Bilder-Pictures/SAFLAX-",'Basis-Tabelle-Samen'!C300,"-",'Basis-Tabelle-Samen'!J300,"-seed-package-front-cr-swedish.jpg")),
IF($C$1="Slowakisch - SK",HYPERLINK(CONCATENATE("https://www.saflax.de/0-WVK-Retail/Bilder-Pictures/SAFLAX-",'Basis-Tabelle-Samen'!C300,"-",'Basis-Tabelle-Samen'!J300,"-seed-package-front-cr-slovak.jpg")),
IF($C$1="Slowenisch - SI",HYPERLINK(CONCATENATE("https://www.saflax.de/0-WVK-Retail/Bilder-Pictures/SAFLAX-",'Basis-Tabelle-Samen'!C300,"-",'Basis-Tabelle-Samen'!J300,"-seed-package-front-cr-slovenian.jpg")),
IF($C$1="Spanisch - ES",HYPERLINK(CONCATENATE("https://www.saflax.de/0-WVK-Retail/Bilder-Pictures/SAFLAX-",'Basis-Tabelle-Samen'!C300,"-",'Basis-Tabelle-Samen'!J300,"-seed-package-front-cr-spanish.jpg")),
IF($C$1="Tschechisch - CZ",HYPERLINK(CONCATENATE("https://www.saflax.de/0-WVK-Retail/Bilder-Pictures/SAFLAX-",'Basis-Tabelle-Samen'!C300,"-",'Basis-Tabelle-Samen'!J300,"-seed-package-front-cr-czech.jpg")),
IF($C$1="Türkisch - TR",HYPERLINK(CONCATENATE("https://www.saflax.de/0-WVK-Retail/Bilder-Pictures/SAFLAX-",'Basis-Tabelle-Samen'!C300,"-",'Basis-Tabelle-Samen'!J300,"-seed-package-front-cr-turkish.jpg")),
IF($C$1="Ungarisch - HU",HYPERLINK(CONCATENATE("https://www.saflax.de/0-WVK-Retail/Bilder-Pictures/SAFLAX-",'Basis-Tabelle-Samen'!C300,"-",'Basis-Tabelle-Samen'!J300,"-seed-package-front-cr-hungarian.jpg")),
" ACHTUNG")))))))))))))))))))))))))))))</f>
        <v>https://www.saflax.de/0-WVK-Retail/Bilder-Pictures/SAFLAX-15231-cnicus-benedictus-seed-package-front-cr-english.jpg</v>
      </c>
      <c r="AL283" s="330" t="str">
        <f>IF(G283&lt;1,"",
IF($C$1="Bulgarisch - BG",HYPERLINK(CONCATENATE("https://www.saflax.de/0-WVK-Retail/Bilder-Pictures/SAFLAX-",'Basis-Tabelle-Samen'!C300,"-",'Basis-Tabelle-Samen'!J300,"-seed-package-back-cr-bulgarian.jpg")),
IF($C$1="Dänisch - DK",HYPERLINK(CONCATENATE("https://www.saflax.de/0-WVK-Retail/Bilder-Pictures/SAFLAX-",'Basis-Tabelle-Samen'!C300,"-",'Basis-Tabelle-Samen'!J300,"-seed-package-back-cr-danish.jpg")),
IF($C$1="Deutsch - DE",HYPERLINK(CONCATENATE("https://www.saflax.de/0-WVK-Retail/Bilder-Pictures/SAFLAX-",'Basis-Tabelle-Samen'!C300,"-",'Basis-Tabelle-Samen'!J300,"-seed-package-back-cr-german.jpg")),
IF($C$1="Englisch - UK",HYPERLINK(CONCATENATE("https://www.saflax.de/0-WVK-Retail/Bilder-Pictures/SAFLAX-",'Basis-Tabelle-Samen'!C300,"-",'Basis-Tabelle-Samen'!J300,"-seed-package-back-cr-english.jpg")),
IF($C$1="Estnisch - EE",HYPERLINK(CONCATENATE("https://www.saflax.de/0-WVK-Retail/Bilder-Pictures/SAFLAX-",'Basis-Tabelle-Samen'!C300,"-",'Basis-Tabelle-Samen'!J300,"-seed-package-back-cr-estonian.jpg")),
IF($C$1="Finnisch - FI",HYPERLINK(CONCATENATE("https://www.saflax.de/0-WVK-Retail/Bilder-Pictures/SAFLAX-",'Basis-Tabelle-Samen'!C300,"-",'Basis-Tabelle-Samen'!J300,"-seed-package-back-cr-finnish.jpg")),
IF($C$1="Französisch - FR",HYPERLINK(CONCATENATE("https://www.saflax.de/0-WVK-Retail/Bilder-Pictures/SAFLAX-",'Basis-Tabelle-Samen'!C300,"-",'Basis-Tabelle-Samen'!J300,"-seed-package-back-cr-french.jpg")),
IF($C$1="Griechisch - GR",HYPERLINK(CONCATENATE("https://www.saflax.de/0-WVK-Retail/Bilder-Pictures/SAFLAX-",'Basis-Tabelle-Samen'!C300,"-",'Basis-Tabelle-Samen'!J300,"-seed-package-back-cr-greek.jpg")),
IF($C$1="Irisch - IE",HYPERLINK(CONCATENATE("https://www.saflax.de/0-WVK-Retail/Bilder-Pictures/SAFLAX-",'Basis-Tabelle-Samen'!C300,"-",'Basis-Tabelle-Samen'!J300,"-seed-package-back-cr-irish.jpg")),
IF($C$1="Isländisch - IS",HYPERLINK(CONCATENATE("https://www.saflax.de/0-WVK-Retail/Bilder-Pictures/SAFLAX-",'Basis-Tabelle-Samen'!C300,"-",'Basis-Tabelle-Samen'!J300,"-seed-package-back-cr-icelandic.jpg")),
IF($C$1="Italienisch - IT",HYPERLINK(CONCATENATE("https://www.saflax.de/0-WVK-Retail/Bilder-Pictures/SAFLAX-",'Basis-Tabelle-Samen'!C300,"-",'Basis-Tabelle-Samen'!J300,"-seed-package-back-cr-italian.jpg")),
IF($C$1="Japanisch - JP",HYPERLINK(CONCATENATE("https://www.saflax.de/0-WVK-Retail/Bilder-Pictures/SAFLAX-",'Basis-Tabelle-Samen'!C300,"-",'Basis-Tabelle-Samen'!J300,"-seed-package-back-cr-japanese.jpg")),
IF($C$1="Kroatisch - HR",HYPERLINK(CONCATENATE("https://www.saflax.de/0-WVK-Retail/Bilder-Pictures/SAFLAX-",'Basis-Tabelle-Samen'!C300,"-",'Basis-Tabelle-Samen'!J300,"-seed-package-back-cr-croatian.jpg")),
IF($C$1="Lettisch - LV",HYPERLINK(CONCATENATE("https://www.saflax.de/0-WVK-Retail/Bilder-Pictures/SAFLAX-",'Basis-Tabelle-Samen'!C300,"-",'Basis-Tabelle-Samen'!J300,"-seed-package-back-cr-latvian.jpg")),
IF($C$1="Litauisch - LT",HYPERLINK(CONCATENATE("https://www.saflax.de/0-WVK-Retail/Bilder-Pictures/SAFLAX-",'Basis-Tabelle-Samen'!C300,"-",'Basis-Tabelle-Samen'!J300,"-seed-package-back-cr-lithuanian.jpg")),
IF($C$1="Maltesisch - MT",HYPERLINK(CONCATENATE("https://www.saflax.de/0-WVK-Retail/Bilder-Pictures/SAFLAX-",'Basis-Tabelle-Samen'!C300,"-",'Basis-Tabelle-Samen'!J300,"-seed-package-back-cr-maltese.jpg")),
IF($C$1="Niederländisch - NL",HYPERLINK(CONCATENATE("https://www.saflax.de/0-WVK-Retail/Bilder-Pictures/SAFLAX-",'Basis-Tabelle-Samen'!C300,"-",'Basis-Tabelle-Samen'!J300,"-seed-package-back-cr-dutch.jpg")),
IF($C$1="Norwegisch - NO",HYPERLINK(CONCATENATE("https://www.saflax.de/0-WVK-Retail/Bilder-Pictures/SAFLAX-",'Basis-Tabelle-Samen'!C300,"-",'Basis-Tabelle-Samen'!J300,"-seed-package-back-cr-nowegian.jpg")),
IF($C$1="Polnisch - PL",HYPERLINK(CONCATENATE("https://www.saflax.de/0-WVK-Retail/Bilder-Pictures/SAFLAX-",'Basis-Tabelle-Samen'!C300,"-",'Basis-Tabelle-Samen'!J300,"-seed-package-back-cr-polish.jpg")),
IF($C$1="Portugiesisch - PT",HYPERLINK(CONCATENATE("https://www.saflax.de/0-WVK-Retail/Bilder-Pictures/SAFLAX-",'Basis-Tabelle-Samen'!C300,"-",'Basis-Tabelle-Samen'!J300,"-seed-package-back-cr-portuguese.jpg")),
IF($C$1="Rumänisch - RO",HYPERLINK(CONCATENATE("https://www.saflax.de/0-WVK-Retail/Bilder-Pictures/SAFLAX-",'Basis-Tabelle-Samen'!C300,"-",'Basis-Tabelle-Samen'!J300,"-seed-package-back-cr-romanian.jpg")),
IF($C$1="Schwedisch - SE",HYPERLINK(CONCATENATE("https://www.saflax.de/0-WVK-Retail/Bilder-Pictures/SAFLAX-",'Basis-Tabelle-Samen'!C300,"-",'Basis-Tabelle-Samen'!J300,"-seed-package-back-cr-swedish.jpg")),
IF($C$1="Slowakisch - SK",HYPERLINK(CONCATENATE("https://www.saflax.de/0-WVK-Retail/Bilder-Pictures/SAFLAX-",'Basis-Tabelle-Samen'!C300,"-",'Basis-Tabelle-Samen'!J300,"-seed-package-back-cr-slovak.jpg")),
IF($C$1="Slowenisch - SI",HYPERLINK(CONCATENATE("https://www.saflax.de/0-WVK-Retail/Bilder-Pictures/SAFLAX-",'Basis-Tabelle-Samen'!C300,"-",'Basis-Tabelle-Samen'!J300,"-seed-package-back-cr-slovenian.jpg")),
IF($C$1="Spanisch - ES",HYPERLINK(CONCATENATE("https://www.saflax.de/0-WVK-Retail/Bilder-Pictures/SAFLAX-",'Basis-Tabelle-Samen'!C300,"-",'Basis-Tabelle-Samen'!J300,"-seed-package-back-cr-spanish.jpg")),
IF($C$1="Tschechisch - CZ",HYPERLINK(CONCATENATE("https://www.saflax.de/0-WVK-Retail/Bilder-Pictures/SAFLAX-",'Basis-Tabelle-Samen'!C300,"-",'Basis-Tabelle-Samen'!J300,"-seed-package-back-cr-czech.jpg")),
IF($C$1="Türkisch - TR",HYPERLINK(CONCATENATE("https://www.saflax.de/0-WVK-Retail/Bilder-Pictures/SAFLAX-",'Basis-Tabelle-Samen'!C300,"-",'Basis-Tabelle-Samen'!J300,"-seed-package-back-cr-turkish.jpg")),
IF($C$1="Ungarisch - HU",HYPERLINK(CONCATENATE("https://www.saflax.de/0-WVK-Retail/Bilder-Pictures/SAFLAX-",'Basis-Tabelle-Samen'!C300,"-",'Basis-Tabelle-Samen'!J300,"-seed-package-back-cr-hungarian.jpg")),
" ACHTUNG")))))))))))))))))))))))))))))</f>
        <v>https://www.saflax.de/0-WVK-Retail/Bilder-Pictures/SAFLAX-15231-cnicus-benedictus-seed-package-back-cr-english.jpg</v>
      </c>
      <c r="AM283" s="330" t="str">
        <f>IF(H283&lt;1,"",
IF($C$1="Bulgarisch - BG",HYPERLINK(CONCATENATE("https://www.saflax.de/0-WVK-Retail/Bilder-Pictures/SAFLAX-",'Basis-Tabelle-Samen'!K300,"-",'Basis-Tabelle-Samen'!J300,"-garden-to-go-mini-bulgarian.jpg")),
IF($C$1="Dänisch - DK",HYPERLINK(CONCATENATE("https://www.saflax.de/0-WVK-Retail/Bilder-Pictures/SAFLAX-",'Basis-Tabelle-Samen'!K300,"-",'Basis-Tabelle-Samen'!J300,"-garden-to-go-mini-danish.jpg")),
IF($C$1="Deutsch - DE",HYPERLINK(CONCATENATE("https://www.saflax.de/0-WVK-Retail/Bilder-Pictures/SAFLAX-",'Basis-Tabelle-Samen'!K300,"-",'Basis-Tabelle-Samen'!J300,"-garden-to-go-mini-german.jpg")),
IF($C$1="Englisch - UK",HYPERLINK(CONCATENATE("https://www.saflax.de/0-WVK-Retail/Bilder-Pictures/SAFLAX-",'Basis-Tabelle-Samen'!K300,"-",'Basis-Tabelle-Samen'!J300,"-garden-to-go-mini-english.jpg")),
IF($C$1="Estnisch - EE",HYPERLINK(CONCATENATE("https://www.saflax.de/0-WVK-Retail/Bilder-Pictures/SAFLAX-",'Basis-Tabelle-Samen'!K300,"-",'Basis-Tabelle-Samen'!J300,"-garden-to-go-mini-estonian.jpg")),
IF($C$1="Finnisch - FI",HYPERLINK(CONCATENATE("https://www.saflax.de/0-WVK-Retail/Bilder-Pictures/SAFLAX-",'Basis-Tabelle-Samen'!K300,"-",'Basis-Tabelle-Samen'!J300,"-garden-to-go-mini-finnish.jpg")),
IF($C$1="Französisch - FR",HYPERLINK(CONCATENATE("https://www.saflax.de/0-WVK-Retail/Bilder-Pictures/SAFLAX-",'Basis-Tabelle-Samen'!K300,"-",'Basis-Tabelle-Samen'!J300,"-garden-to-go-mini-french.jpg")),
IF($C$1="Griechisch - GR",HYPERLINK(CONCATENATE("https://www.saflax.de/0-WVK-Retail/Bilder-Pictures/SAFLAX-",'Basis-Tabelle-Samen'!K300,"-",'Basis-Tabelle-Samen'!J300,"-garden-to-go-mini-greek.jpg")),
IF($C$1="Irisch - IE",HYPERLINK(CONCATENATE("https://www.saflax.de/0-WVK-Retail/Bilder-Pictures/SAFLAX-",'Basis-Tabelle-Samen'!K300,"-",'Basis-Tabelle-Samen'!J300,"-garden-to-go-mini-irish.jpg")),
IF($C$1="Isländisch - IS",HYPERLINK(CONCATENATE("https://www.saflax.de/0-WVK-Retail/Bilder-Pictures/SAFLAX-",'Basis-Tabelle-Samen'!K300,"-",'Basis-Tabelle-Samen'!J300,"-garden-to-go-mini-icelandic.jpg")),
IF($C$1="Italienisch - IT",HYPERLINK(CONCATENATE("https://www.saflax.de/0-WVK-Retail/Bilder-Pictures/SAFLAX-",'Basis-Tabelle-Samen'!K300,"-",'Basis-Tabelle-Samen'!J300,"-garden-to-go-mini-italian.jpg")),
IF($C$1="Japanisch - JP",HYPERLINK(CONCATENATE("https://www.saflax.de/0-WVK-Retail/Bilder-Pictures/SAFLAX-",'Basis-Tabelle-Samen'!K300,"-",'Basis-Tabelle-Samen'!J300,"-garden-to-go-mini-japanese.jpg")),
IF($C$1="Kroatisch - HR",HYPERLINK(CONCATENATE("https://www.saflax.de/0-WVK-Retail/Bilder-Pictures/SAFLAX-",'Basis-Tabelle-Samen'!K300,"-",'Basis-Tabelle-Samen'!J300,"-garden-to-go-mini-croatian.jpg")),
IF($C$1="Lettisch - LV",HYPERLINK(CONCATENATE("https://www.saflax.de/0-WVK-Retail/Bilder-Pictures/SAFLAX-",'Basis-Tabelle-Samen'!K300,"-",'Basis-Tabelle-Samen'!J300,"-garden-to-go-mini-latvian.jpg")),
IF($C$1="Litauisch - LT",HYPERLINK(CONCATENATE("https://www.saflax.de/0-WVK-Retail/Bilder-Pictures/SAFLAX-",'Basis-Tabelle-Samen'!K300,"-",'Basis-Tabelle-Samen'!J300,"-garden-to-go-mini-lithuanian.jpg")),
IF($C$1="Maltesisch - MT",HYPERLINK(CONCATENATE("https://www.saflax.de/0-WVK-Retail/Bilder-Pictures/SAFLAX-",'Basis-Tabelle-Samen'!K300,"-",'Basis-Tabelle-Samen'!J300,"-garden-to-go-mini-maltese.jpg")),
IF($C$1="Niederländisch - NL",HYPERLINK(CONCATENATE("https://www.saflax.de/0-WVK-Retail/Bilder-Pictures/SAFLAX-",'Basis-Tabelle-Samen'!K300,"-",'Basis-Tabelle-Samen'!J300,"-garden-to-go-mini-dutch.jpg")),
IF($C$1="Norwegisch - NO",HYPERLINK(CONCATENATE("https://www.saflax.de/0-WVK-Retail/Bilder-Pictures/SAFLAX-",'Basis-Tabelle-Samen'!K300,"-",'Basis-Tabelle-Samen'!J300,"-garden-to-go-mini-nowegian.jpg")),
IF($C$1="Polnisch - PL",HYPERLINK(CONCATENATE("https://www.saflax.de/0-WVK-Retail/Bilder-Pictures/SAFLAX-",'Basis-Tabelle-Samen'!K300,"-",'Basis-Tabelle-Samen'!J300,"-garden-to-go-mini-polish.jpg")),
IF($C$1="Portugiesisch - PT",HYPERLINK(CONCATENATE("https://www.saflax.de/0-WVK-Retail/Bilder-Pictures/SAFLAX-",'Basis-Tabelle-Samen'!K300,"-",'Basis-Tabelle-Samen'!J300,"-garden-to-go-mini-portuguese.jpg")),
IF($C$1="Rumänisch - RO",HYPERLINK(CONCATENATE("https://www.saflax.de/0-WVK-Retail/Bilder-Pictures/SAFLAX-",'Basis-Tabelle-Samen'!K300,"-",'Basis-Tabelle-Samen'!J300,"-garden-to-go-mini-romanian.jpg")),
IF($C$1="Schwedisch - SE",HYPERLINK(CONCATENATE("https://www.saflax.de/0-WVK-Retail/Bilder-Pictures/SAFLAX-",'Basis-Tabelle-Samen'!K300,"-",'Basis-Tabelle-Samen'!J300,"-garden-to-go-mini-swedish.jpg")),
IF($C$1="Slowakisch - SK",HYPERLINK(CONCATENATE("https://www.saflax.de/0-WVK-Retail/Bilder-Pictures/SAFLAX-",'Basis-Tabelle-Samen'!K300,"-",'Basis-Tabelle-Samen'!J300,"-garden-to-go-mini-slovak.jpg")),
IF($C$1="Slowenisch - SI",HYPERLINK(CONCATENATE("https://www.saflax.de/0-WVK-Retail/Bilder-Pictures/SAFLAX-",'Basis-Tabelle-Samen'!K300,"-",'Basis-Tabelle-Samen'!J300,"-garden-to-go-mini-slovenian.jpg")),
IF($C$1="Spanisch - ES",HYPERLINK(CONCATENATE("https://www.saflax.de/0-WVK-Retail/Bilder-Pictures/SAFLAX-",'Basis-Tabelle-Samen'!K300,"-",'Basis-Tabelle-Samen'!J300,"-garden-to-go-mini-spanish.jpg")),
IF($C$1="Tschechisch - CZ",HYPERLINK(CONCATENATE("https://www.saflax.de/0-WVK-Retail/Bilder-Pictures/SAFLAX-",'Basis-Tabelle-Samen'!K300,"-",'Basis-Tabelle-Samen'!J300,"-garden-to-go-mini-czech.jpg")),
IF($C$1="Türkisch - TR",HYPERLINK(CONCATENATE("https://www.saflax.de/0-WVK-Retail/Bilder-Pictures/SAFLAX-",'Basis-Tabelle-Samen'!K300,"-",'Basis-Tabelle-Samen'!J300,"-garden-to-go-mini-turkish.jpg")),
IF($C$1="Ungarisch - HU",HYPERLINK(CONCATENATE("https://www.saflax.de/0-WVK-Retail/Bilder-Pictures/SAFLAX-",'Basis-Tabelle-Samen'!K300,"-",'Basis-Tabelle-Samen'!J300,"-garden-to-go-mini-hungarian.jpg")),
" ACHTUNG")))))))))))))))))))))))))))))</f>
        <v>https://www.saflax.de/0-WVK-Retail/Bilder-Pictures/SAFLAX-75231-cnicus-benedictus-garden-to-go-mini-english.jpg</v>
      </c>
      <c r="AN283" s="330" t="str">
        <f>IF(I283&lt;1,"",
IF($C$1="Bulgarisch - BG",HYPERLINK(CONCATENATE("https://www.saflax.de/0-WVK-Retail/Bilder-Pictures/SAFLAX-",'Basis-Tabelle-Samen'!N300,"-",'Basis-Tabelle-Samen'!J300,"-garden-to-go-lite-bulgarian.jpg")),
IF($C$1="Dänisch - DK",HYPERLINK(CONCATENATE("https://www.saflax.de/0-WVK-Retail/Bilder-Pictures/SAFLAX-",'Basis-Tabelle-Samen'!N300,"-",'Basis-Tabelle-Samen'!J300,"-garden-to-go-lite-danish.jpg")),
IF($C$1="Deutsch - DE",HYPERLINK(CONCATENATE("https://www.saflax.de/0-WVK-Retail/Bilder-Pictures/SAFLAX-",'Basis-Tabelle-Samen'!N300,"-",'Basis-Tabelle-Samen'!J300,"-garden-to-go-lite-german.jpg")),
IF($C$1="Englisch - UK",HYPERLINK(CONCATENATE("https://www.saflax.de/0-WVK-Retail/Bilder-Pictures/SAFLAX-",'Basis-Tabelle-Samen'!N300,"-",'Basis-Tabelle-Samen'!J300,"-garden-to-go-lite-english.jpg")),
IF($C$1="Estnisch - EE",HYPERLINK(CONCATENATE("https://www.saflax.de/0-WVK-Retail/Bilder-Pictures/SAFLAX-",'Basis-Tabelle-Samen'!N300,"-",'Basis-Tabelle-Samen'!J300,"-garden-to-go-lite-estonian.jpg")),
IF($C$1="Finnisch - FI",HYPERLINK(CONCATENATE("https://www.saflax.de/0-WVK-Retail/Bilder-Pictures/SAFLAX-",'Basis-Tabelle-Samen'!N300,"-",'Basis-Tabelle-Samen'!J300,"-garden-to-go-lite-finnish.jpg")),
IF($C$1="Französisch - FR",HYPERLINK(CONCATENATE("https://www.saflax.de/0-WVK-Retail/Bilder-Pictures/SAFLAX-",'Basis-Tabelle-Samen'!N300,"-",'Basis-Tabelle-Samen'!J300,"-garden-to-go-lite-french.jpg")),
IF($C$1="Griechisch - GR",HYPERLINK(CONCATENATE("https://www.saflax.de/0-WVK-Retail/Bilder-Pictures/SAFLAX-",'Basis-Tabelle-Samen'!N300,"-",'Basis-Tabelle-Samen'!J300,"-garden-to-go-lite-greek.jpg")),
IF($C$1="Irisch - IE",HYPERLINK(CONCATENATE("https://www.saflax.de/0-WVK-Retail/Bilder-Pictures/SAFLAX-",'Basis-Tabelle-Samen'!N300,"-",'Basis-Tabelle-Samen'!J300,"-garden-to-go-lite-irish.jpg")),
IF($C$1="Isländisch - IS",HYPERLINK(CONCATENATE("https://www.saflax.de/0-WVK-Retail/Bilder-Pictures/SAFLAX-",'Basis-Tabelle-Samen'!N300,"-",'Basis-Tabelle-Samen'!J300,"-garden-to-go-lite-icelandic.jpg")),
IF($C$1="Italienisch - IT",HYPERLINK(CONCATENATE("https://www.saflax.de/0-WVK-Retail/Bilder-Pictures/SAFLAX-",'Basis-Tabelle-Samen'!N300,"-",'Basis-Tabelle-Samen'!J300,"-garden-to-go-lite-italian.jpg")),
IF($C$1="Japanisch - JP",HYPERLINK(CONCATENATE("https://www.saflax.de/0-WVK-Retail/Bilder-Pictures/SAFLAX-",'Basis-Tabelle-Samen'!N300,"-",'Basis-Tabelle-Samen'!J300,"-garden-to-go-lite-japanese.jpg")),
IF($C$1="Kroatisch - HR",HYPERLINK(CONCATENATE("https://www.saflax.de/0-WVK-Retail/Bilder-Pictures/SAFLAX-",'Basis-Tabelle-Samen'!N300,"-",'Basis-Tabelle-Samen'!J300,"-garden-to-go-lite-croatian.jpg")),
IF($C$1="Lettisch - LV",HYPERLINK(CONCATENATE("https://www.saflax.de/0-WVK-Retail/Bilder-Pictures/SAFLAX-",'Basis-Tabelle-Samen'!N300,"-",'Basis-Tabelle-Samen'!J300,"-garden-to-go-lite-latvian.jpg")),
IF($C$1="Litauisch - LT",HYPERLINK(CONCATENATE("https://www.saflax.de/0-WVK-Retail/Bilder-Pictures/SAFLAX-",'Basis-Tabelle-Samen'!N300,"-",'Basis-Tabelle-Samen'!J300,"-garden-to-go-lite-lithuanian.jpg")),
IF($C$1="Maltesisch - MT",HYPERLINK(CONCATENATE("https://www.saflax.de/0-WVK-Retail/Bilder-Pictures/SAFLAX-",'Basis-Tabelle-Samen'!N300,"-",'Basis-Tabelle-Samen'!J300,"-garden-to-go-lite-maltese.jpg")),
IF($C$1="Niederländisch - NL",HYPERLINK(CONCATENATE("https://www.saflax.de/0-WVK-Retail/Bilder-Pictures/SAFLAX-",'Basis-Tabelle-Samen'!N300,"-",'Basis-Tabelle-Samen'!J300,"-garden-to-go-lite-dutch.jpg")),
IF($C$1="Norwegisch - NO",HYPERLINK(CONCATENATE("https://www.saflax.de/0-WVK-Retail/Bilder-Pictures/SAFLAX-",'Basis-Tabelle-Samen'!N300,"-",'Basis-Tabelle-Samen'!J300,"-garden-to-go-lite-nowegian.jpg")),
IF($C$1="Polnisch - PL",HYPERLINK(CONCATENATE("https://www.saflax.de/0-WVK-Retail/Bilder-Pictures/SAFLAX-",'Basis-Tabelle-Samen'!N300,"-",'Basis-Tabelle-Samen'!J300,"-garden-to-go-lite-polish.jpg")),
IF($C$1="Portugiesisch - PT",HYPERLINK(CONCATENATE("https://www.saflax.de/0-WVK-Retail/Bilder-Pictures/SAFLAX-",'Basis-Tabelle-Samen'!N300,"-",'Basis-Tabelle-Samen'!J300,"-garden-to-go-lite-portuguese.jpg")),
IF($C$1="Rumänisch - RO",HYPERLINK(CONCATENATE("https://www.saflax.de/0-WVK-Retail/Bilder-Pictures/SAFLAX-",'Basis-Tabelle-Samen'!N300,"-",'Basis-Tabelle-Samen'!J300,"-garden-to-go-lite-romanian.jpg")),
IF($C$1="Schwedisch - SE",HYPERLINK(CONCATENATE("https://www.saflax.de/0-WVK-Retail/Bilder-Pictures/SAFLAX-",'Basis-Tabelle-Samen'!N300,"-",'Basis-Tabelle-Samen'!J300,"-garden-to-go-lite-swedish.jpg")),
IF($C$1="Slowakisch - SK",HYPERLINK(CONCATENATE("https://www.saflax.de/0-WVK-Retail/Bilder-Pictures/SAFLAX-",'Basis-Tabelle-Samen'!N300,"-",'Basis-Tabelle-Samen'!J300,"-garden-to-go-lite-slovak.jpg")),
IF($C$1="Slowenisch - SI",HYPERLINK(CONCATENATE("https://www.saflax.de/0-WVK-Retail/Bilder-Pictures/SAFLAX-",'Basis-Tabelle-Samen'!N300,"-",'Basis-Tabelle-Samen'!J300,"-garden-to-go-lite-slovenian.jpg")),
IF($C$1="Spanisch - ES",HYPERLINK(CONCATENATE("https://www.saflax.de/0-WVK-Retail/Bilder-Pictures/SAFLAX-",'Basis-Tabelle-Samen'!N300,"-",'Basis-Tabelle-Samen'!J300,"-garden-to-go-lite-spanish.jpg")),
IF($C$1="Tschechisch - CZ",HYPERLINK(CONCATENATE("https://www.saflax.de/0-WVK-Retail/Bilder-Pictures/SAFLAX-",'Basis-Tabelle-Samen'!N300,"-",'Basis-Tabelle-Samen'!J300,"-garden-to-go-lite-czech.jpg")),
IF($C$1="Türkisch - TR",HYPERLINK(CONCATENATE("https://www.saflax.de/0-WVK-Retail/Bilder-Pictures/SAFLAX-",'Basis-Tabelle-Samen'!N300,"-",'Basis-Tabelle-Samen'!J300,"-garden-to-go-lite-turkish.jpg")),
IF($C$1="Ungarisch - HU",HYPERLINK(CONCATENATE("https://www.saflax.de/0-WVK-Retail/Bilder-Pictures/SAFLAX-",'Basis-Tabelle-Samen'!N300,"-",'Basis-Tabelle-Samen'!J300,"-garden-to-go-lite-hungarian.jpg")),
" ACHTUNG")))))))))))))))))))))))))))))</f>
        <v>https://www.saflax.de/0-WVK-Retail/Bilder-Pictures/SAFLAX-85231-cnicus-benedictus-garden-to-go-lite-english.jpg</v>
      </c>
      <c r="AO283" s="330" t="str">
        <f>IF(J283&lt;1,"",
IF($C$1="Bulgarisch - BG",HYPERLINK(CONCATENATE("https://www.saflax.de/0-WVK-Retail/Bilder-Pictures/SAFLAX-",'Basis-Tabelle-Samen'!Q300,"-",'Basis-Tabelle-Samen'!J300,"-garden-to-go-bulgarian.jpg")),
IF($C$1="Dänisch - DK",HYPERLINK(CONCATENATE("https://www.saflax.de/0-WVK-Retail/Bilder-Pictures/SAFLAX-",'Basis-Tabelle-Samen'!Q300,"-",'Basis-Tabelle-Samen'!J300,"-garden-to-go-danish.jpg")),
IF($C$1="Deutsch - DE",HYPERLINK(CONCATENATE("https://www.saflax.de/0-WVK-Retail/Bilder-Pictures/SAFLAX-",'Basis-Tabelle-Samen'!Q300,"-",'Basis-Tabelle-Samen'!J300,"-garden-to-go-german.jpg")),
IF($C$1="Englisch - UK",HYPERLINK(CONCATENATE("https://www.saflax.de/0-WVK-Retail/Bilder-Pictures/SAFLAX-",'Basis-Tabelle-Samen'!Q300,"-",'Basis-Tabelle-Samen'!J300,"-garden-to-go-english.jpg")),
IF($C$1="Estnisch - EE",HYPERLINK(CONCATENATE("https://www.saflax.de/0-WVK-Retail/Bilder-Pictures/SAFLAX-",'Basis-Tabelle-Samen'!Q300,"-",'Basis-Tabelle-Samen'!J300,"-garden-to-go-estonian.jpg")),
IF($C$1="Finnisch - FI",HYPERLINK(CONCATENATE("https://www.saflax.de/0-WVK-Retail/Bilder-Pictures/SAFLAX-",'Basis-Tabelle-Samen'!Q300,"-",'Basis-Tabelle-Samen'!J300,"-garden-to-go-finnish.jpg")),
IF($C$1="Französisch - FR",HYPERLINK(CONCATENATE("https://www.saflax.de/0-WVK-Retail/Bilder-Pictures/SAFLAX-",'Basis-Tabelle-Samen'!Q300,"-",'Basis-Tabelle-Samen'!J300,"-garden-to-go-french.jpg")),
IF($C$1="Griechisch - GR",HYPERLINK(CONCATENATE("https://www.saflax.de/0-WVK-Retail/Bilder-Pictures/SAFLAX-",'Basis-Tabelle-Samen'!Q300,"-",'Basis-Tabelle-Samen'!J300,"-garden-to-go-greek.jpg")),
IF($C$1="Irisch - IE",HYPERLINK(CONCATENATE("https://www.saflax.de/0-WVK-Retail/Bilder-Pictures/SAFLAX-",'Basis-Tabelle-Samen'!Q300,"-",'Basis-Tabelle-Samen'!J300,"-garden-to-go-irish.jpg")),
IF($C$1="Isländisch - IS",HYPERLINK(CONCATENATE("https://www.saflax.de/0-WVK-Retail/Bilder-Pictures/SAFLAX-",'Basis-Tabelle-Samen'!Q300,"-",'Basis-Tabelle-Samen'!J300,"-garden-to-go-icelandic.jpg")),
IF($C$1="Italienisch - IT",HYPERLINK(CONCATENATE("https://www.saflax.de/0-WVK-Retail/Bilder-Pictures/SAFLAX-",'Basis-Tabelle-Samen'!Q300,"-",'Basis-Tabelle-Samen'!J300,"-garden-to-go-italian.jpg")),
IF($C$1="Japanisch - JP",HYPERLINK(CONCATENATE("https://www.saflax.de/0-WVK-Retail/Bilder-Pictures/SAFLAX-",'Basis-Tabelle-Samen'!Q300,"-",'Basis-Tabelle-Samen'!J300,"-garden-to-go-japanese.jpg")),
IF($C$1="Kroatisch - HR",HYPERLINK(CONCATENATE("https://www.saflax.de/0-WVK-Retail/Bilder-Pictures/SAFLAX-",'Basis-Tabelle-Samen'!Q300,"-",'Basis-Tabelle-Samen'!J300,"-garden-to-go-croatian.jpg")),
IF($C$1="Lettisch - LV",HYPERLINK(CONCATENATE("https://www.saflax.de/0-WVK-Retail/Bilder-Pictures/SAFLAX-",'Basis-Tabelle-Samen'!Q300,"-",'Basis-Tabelle-Samen'!J300,"-garden-to-go-latvian.jpg")),
IF($C$1="Litauisch - LT",HYPERLINK(CONCATENATE("https://www.saflax.de/0-WVK-Retail/Bilder-Pictures/SAFLAX-",'Basis-Tabelle-Samen'!Q300,"-",'Basis-Tabelle-Samen'!J300,"-garden-to-go-lithuanian.jpg")),
IF($C$1="Maltesisch - MT",HYPERLINK(CONCATENATE("https://www.saflax.de/0-WVK-Retail/Bilder-Pictures/SAFLAX-",'Basis-Tabelle-Samen'!Q300,"-",'Basis-Tabelle-Samen'!J300,"-garden-to-go-maltese.jpg")),
IF($C$1="Niederländisch - NL",HYPERLINK(CONCATENATE("https://www.saflax.de/0-WVK-Retail/Bilder-Pictures/SAFLAX-",'Basis-Tabelle-Samen'!Q300,"-",'Basis-Tabelle-Samen'!J300,"-garden-to-go-dutch.jpg")),
IF($C$1="Norwegisch - NO",HYPERLINK(CONCATENATE("https://www.saflax.de/0-WVK-Retail/Bilder-Pictures/SAFLAX-",'Basis-Tabelle-Samen'!Q300,"-",'Basis-Tabelle-Samen'!J300,"-garden-to-go-nowegian.jpg")),
IF($C$1="Polnisch - PL",HYPERLINK(CONCATENATE("https://www.saflax.de/0-WVK-Retail/Bilder-Pictures/SAFLAX-",'Basis-Tabelle-Samen'!Q300,"-",'Basis-Tabelle-Samen'!J300,"-garden-to-go-polish.jpg")),
IF($C$1="Portugiesisch - PT",HYPERLINK(CONCATENATE("https://www.saflax.de/0-WVK-Retail/Bilder-Pictures/SAFLAX-",'Basis-Tabelle-Samen'!Q300,"-",'Basis-Tabelle-Samen'!J300,"-garden-to-go-portuguese.jpg")),
IF($C$1="Rumänisch - RO",HYPERLINK(CONCATENATE("https://www.saflax.de/0-WVK-Retail/Bilder-Pictures/SAFLAX-",'Basis-Tabelle-Samen'!Q300,"-",'Basis-Tabelle-Samen'!J300,"-garden-to-go-romanian.jpg")),
IF($C$1="Schwedisch - SE",HYPERLINK(CONCATENATE("https://www.saflax.de/0-WVK-Retail/Bilder-Pictures/SAFLAX-",'Basis-Tabelle-Samen'!Q300,"-",'Basis-Tabelle-Samen'!J300,"-garden-to-go-swedish.jpg")),
IF($C$1="Slowakisch - SK",HYPERLINK(CONCATENATE("https://www.saflax.de/0-WVK-Retail/Bilder-Pictures/SAFLAX-",'Basis-Tabelle-Samen'!Q300,"-",'Basis-Tabelle-Samen'!J300,"-garden-to-go-slovak.jpg")),
IF($C$1="Slowenisch - SI",HYPERLINK(CONCATENATE("https://www.saflax.de/0-WVK-Retail/Bilder-Pictures/SAFLAX-",'Basis-Tabelle-Samen'!Q300,"-",'Basis-Tabelle-Samen'!J300,"-garden-to-go-slovenian.jpg")),
IF($C$1="Spanisch - ES",HYPERLINK(CONCATENATE("https://www.saflax.de/0-WVK-Retail/Bilder-Pictures/SAFLAX-",'Basis-Tabelle-Samen'!Q300,"-",'Basis-Tabelle-Samen'!J300,"-garden-to-go-spanish.jpg")),
IF($C$1="Tschechisch - CZ",HYPERLINK(CONCATENATE("https://www.saflax.de/0-WVK-Retail/Bilder-Pictures/SAFLAX-",'Basis-Tabelle-Samen'!Q300,"-",'Basis-Tabelle-Samen'!J300,"-garden-to-go-czech.jpg")),
IF($C$1="Türkisch - TR",HYPERLINK(CONCATENATE("https://www.saflax.de/0-WVK-Retail/Bilder-Pictures/SAFLAX-",'Basis-Tabelle-Samen'!Q300,"-",'Basis-Tabelle-Samen'!J300,"-garden-to-go-turkish.jpg")),
IF($C$1="Ungarisch - HU",HYPERLINK(CONCATENATE("https://www.saflax.de/0-WVK-Retail/Bilder-Pictures/SAFLAX-",'Basis-Tabelle-Samen'!Q300,"-",'Basis-Tabelle-Samen'!J300,"-garden-to-go-hungarian.jpg")),
" ACHTUNG")))))))))))))))))))))))))))))</f>
        <v>https://www.saflax.de/0-WVK-Retail/Bilder-Pictures/SAFLAX-55231-cnicus-benedictus-garden-to-go-english.jpg</v>
      </c>
      <c r="AP283" s="330" t="str">
        <f>IF(K283&lt;1,"",
IF($C$1="Bulgarisch - BG",HYPERLINK(CONCATENATE("https://www.saflax.de/0-WVK-Retail/Bilder-Pictures/SAFLAX-",'Basis-Tabelle-Samen'!T300,"-",'Basis-Tabelle-Samen'!J300,"-cultivation-set-bulgarian.jpg")),
IF($C$1="Dänisch - DK",HYPERLINK(CONCATENATE("https://www.saflax.de/0-WVK-Retail/Bilder-Pictures/SAFLAX-",'Basis-Tabelle-Samen'!T300,"-",'Basis-Tabelle-Samen'!J300,"-cultivation-set-danish.jpg")),
IF($C$1="Deutsch - DE",HYPERLINK(CONCATENATE("https://www.saflax.de/0-WVK-Retail/Bilder-Pictures/SAFLAX-",'Basis-Tabelle-Samen'!T300,"-",'Basis-Tabelle-Samen'!J300,"-cultivation-set-german.jpg")),
IF($C$1="Englisch - UK",HYPERLINK(CONCATENATE("https://www.saflax.de/0-WVK-Retail/Bilder-Pictures/SAFLAX-",'Basis-Tabelle-Samen'!T300,"-",'Basis-Tabelle-Samen'!J300,"-cultivation-set-english.jpg")),
IF($C$1="Estnisch - EE",HYPERLINK(CONCATENATE("https://www.saflax.de/0-WVK-Retail/Bilder-Pictures/SAFLAX-",'Basis-Tabelle-Samen'!T300,"-",'Basis-Tabelle-Samen'!J300,"-cultivation-set-estonian.jpg")),
IF($C$1="Finnisch - FI",HYPERLINK(CONCATENATE("https://www.saflax.de/0-WVK-Retail/Bilder-Pictures/SAFLAX-",'Basis-Tabelle-Samen'!T300,"-",'Basis-Tabelle-Samen'!J300,"-cultivation-set-finnish.jpg")),
IF($C$1="Französisch - FR",HYPERLINK(CONCATENATE("https://www.saflax.de/0-WVK-Retail/Bilder-Pictures/SAFLAX-",'Basis-Tabelle-Samen'!T300,"-",'Basis-Tabelle-Samen'!J300,"-cultivation-set-french.jpg")),
IF($C$1="Griechisch - GR",HYPERLINK(CONCATENATE("https://www.saflax.de/0-WVK-Retail/Bilder-Pictures/SAFLAX-",'Basis-Tabelle-Samen'!T300,"-",'Basis-Tabelle-Samen'!J300,"-cultivation-set-greek.jpg")),
IF($C$1="Irisch - IE",HYPERLINK(CONCATENATE("https://www.saflax.de/0-WVK-Retail/Bilder-Pictures/SAFLAX-",'Basis-Tabelle-Samen'!T300,"-",'Basis-Tabelle-Samen'!J300,"-cultivation-set-irish.jpg")),
IF($C$1="Isländisch - IS",HYPERLINK(CONCATENATE("https://www.saflax.de/0-WVK-Retail/Bilder-Pictures/SAFLAX-",'Basis-Tabelle-Samen'!T300,"-",'Basis-Tabelle-Samen'!J300,"-cultivation-set-icelandic.jpg")),
IF($C$1="Italienisch - IT",HYPERLINK(CONCATENATE("https://www.saflax.de/0-WVK-Retail/Bilder-Pictures/SAFLAX-",'Basis-Tabelle-Samen'!T300,"-",'Basis-Tabelle-Samen'!J300,"-cultivation-set-italian.jpg")),
IF($C$1="Japanisch - JP",HYPERLINK(CONCATENATE("https://www.saflax.de/0-WVK-Retail/Bilder-Pictures/SAFLAX-",'Basis-Tabelle-Samen'!T300,"-",'Basis-Tabelle-Samen'!J300,"-cultivation-set-japanese.jpg")),
IF($C$1="Kroatisch - HR",HYPERLINK(CONCATENATE("https://www.saflax.de/0-WVK-Retail/Bilder-Pictures/SAFLAX-",'Basis-Tabelle-Samen'!T300,"-",'Basis-Tabelle-Samen'!J300,"-cultivation-set-croatian.jpg")),
IF($C$1="Lettisch - LV",HYPERLINK(CONCATENATE("https://www.saflax.de/0-WVK-Retail/Bilder-Pictures/SAFLAX-",'Basis-Tabelle-Samen'!T300,"-",'Basis-Tabelle-Samen'!J300,"-cultivation-set-latvian.jpg")),
IF($C$1="Litauisch - LT",HYPERLINK(CONCATENATE("https://www.saflax.de/0-WVK-Retail/Bilder-Pictures/SAFLAX-",'Basis-Tabelle-Samen'!T300,"-",'Basis-Tabelle-Samen'!J300,"-cultivation-set-lithuanian.jpg")),
IF($C$1="Maltesisch - MT",HYPERLINK(CONCATENATE("https://www.saflax.de/0-WVK-Retail/Bilder-Pictures/SAFLAX-",'Basis-Tabelle-Samen'!T300,"-",'Basis-Tabelle-Samen'!J300,"-cultivation-set-maltese.jpg")),
IF($C$1="Niederländisch - NL",HYPERLINK(CONCATENATE("https://www.saflax.de/0-WVK-Retail/Bilder-Pictures/SAFLAX-",'Basis-Tabelle-Samen'!T300,"-",'Basis-Tabelle-Samen'!J300,"-cultivation-set-dutch.jpg")),
IF($C$1="Norwegisch - NO",HYPERLINK(CONCATENATE("https://www.saflax.de/0-WVK-Retail/Bilder-Pictures/SAFLAX-",'Basis-Tabelle-Samen'!T300,"-",'Basis-Tabelle-Samen'!J300,"-cultivation-set-nowegian.jpg")),
IF($C$1="Polnisch - PL",HYPERLINK(CONCATENATE("https://www.saflax.de/0-WVK-Retail/Bilder-Pictures/SAFLAX-",'Basis-Tabelle-Samen'!T300,"-",'Basis-Tabelle-Samen'!J300,"-cultivation-set-polish.jpg")),
IF($C$1="Portugiesisch - PT",HYPERLINK(CONCATENATE("https://www.saflax.de/0-WVK-Retail/Bilder-Pictures/SAFLAX-",'Basis-Tabelle-Samen'!T300,"-",'Basis-Tabelle-Samen'!J300,"-cultivation-set-portuguese.jpg")),
IF($C$1="Rumänisch - RO",HYPERLINK(CONCATENATE("https://www.saflax.de/0-WVK-Retail/Bilder-Pictures/SAFLAX-",'Basis-Tabelle-Samen'!T300,"-",'Basis-Tabelle-Samen'!J300,"-cultivation-set-romanian.jpg")),
IF($C$1="Schwedisch - SE",HYPERLINK(CONCATENATE("https://www.saflax.de/0-WVK-Retail/Bilder-Pictures/SAFLAX-",'Basis-Tabelle-Samen'!T300,"-",'Basis-Tabelle-Samen'!J300,"-cultivation-set-swedish.jpg")),
IF($C$1="Slowakisch - SK",HYPERLINK(CONCATENATE("https://www.saflax.de/0-WVK-Retail/Bilder-Pictures/SAFLAX-",'Basis-Tabelle-Samen'!T300,"-",'Basis-Tabelle-Samen'!J300,"-cultivation-set-slovak.jpg")),
IF($C$1="Slowenisch - SI",HYPERLINK(CONCATENATE("https://www.saflax.de/0-WVK-Retail/Bilder-Pictures/SAFLAX-",'Basis-Tabelle-Samen'!T300,"-",'Basis-Tabelle-Samen'!J300,"-cultivation-set-slovenian.jpg")),
IF($C$1="Spanisch - ES",HYPERLINK(CONCATENATE("https://www.saflax.de/0-WVK-Retail/Bilder-Pictures/SAFLAX-",'Basis-Tabelle-Samen'!T300,"-",'Basis-Tabelle-Samen'!J300,"-cultivation-set-spanish.jpg")),
IF($C$1="Tschechisch - CZ",HYPERLINK(CONCATENATE("https://www.saflax.de/0-WVK-Retail/Bilder-Pictures/SAFLAX-",'Basis-Tabelle-Samen'!T300,"-",'Basis-Tabelle-Samen'!J300,"-cultivation-set-czech.jpg")),
IF($C$1="Türkisch - TR",HYPERLINK(CONCATENATE("https://www.saflax.de/0-WVK-Retail/Bilder-Pictures/SAFLAX-",'Basis-Tabelle-Samen'!T300,"-",'Basis-Tabelle-Samen'!J300,"-cultivation-set-turkish.jpg")),
IF($C$1="Ungarisch - HU",HYPERLINK(CONCATENATE("https://www.saflax.de/0-WVK-Retail/Bilder-Pictures/SAFLAX-",'Basis-Tabelle-Samen'!T300,"-",'Basis-Tabelle-Samen'!J300,"-cultivation-set-hungarian.jpg")),
" ACHTUNG")))))))))))))))))))))))))))))</f>
        <v>https://www.saflax.de/0-WVK-Retail/Bilder-Pictures/SAFLAX-35231-cnicus-benedictus-cultivation-set-english.jpg</v>
      </c>
      <c r="AQ283" s="330" t="str">
        <f>IF(L283&lt;1,"",
IF($C$1="Bulgarisch - BG",HYPERLINK(CONCATENATE("https://www.saflax.de/0-WVK-Retail/Bilder-Pictures/SAFLAX-",'Basis-Tabelle-Samen'!W300,"-",'Basis-Tabelle-Samen'!J300,"-garden-in-the-bag-bulgarian.jpg")),
IF($C$1="Dänisch - DK",HYPERLINK(CONCATENATE("https://www.saflax.de/0-WVK-Retail/Bilder-Pictures/SAFLAX-",'Basis-Tabelle-Samen'!W300,"-",'Basis-Tabelle-Samen'!J300,"-garden-in-the-bag-danish.jpg")),
IF($C$1="Deutsch - DE",HYPERLINK(CONCATENATE("https://www.saflax.de/0-WVK-Retail/Bilder-Pictures/SAFLAX-",'Basis-Tabelle-Samen'!W300,"-",'Basis-Tabelle-Samen'!J300,"-garden-in-the-bag-german.jpg")),
IF($C$1="Englisch - UK",HYPERLINK(CONCATENATE("https://www.saflax.de/0-WVK-Retail/Bilder-Pictures/SAFLAX-",'Basis-Tabelle-Samen'!W300,"-",'Basis-Tabelle-Samen'!J300,"-garden-in-the-bag-english.jpg")),
IF($C$1="Estnisch - EE",HYPERLINK(CONCATENATE("https://www.saflax.de/0-WVK-Retail/Bilder-Pictures/SAFLAX-",'Basis-Tabelle-Samen'!W300,"-",'Basis-Tabelle-Samen'!J300,"-garden-in-the-bag-estonian.jpg")),
IF($C$1="Finnisch - FI",HYPERLINK(CONCATENATE("https://www.saflax.de/0-WVK-Retail/Bilder-Pictures/SAFLAX-",'Basis-Tabelle-Samen'!W300,"-",'Basis-Tabelle-Samen'!J300,"-garden-in-the-bag-finnish.jpg")),
IF($C$1="Französisch - FR",HYPERLINK(CONCATENATE("https://www.saflax.de/0-WVK-Retail/Bilder-Pictures/SAFLAX-",'Basis-Tabelle-Samen'!W300,"-",'Basis-Tabelle-Samen'!J300,"-garden-in-the-bag-french.jpg")),
IF($C$1="Griechisch - GR",HYPERLINK(CONCATENATE("https://www.saflax.de/0-WVK-Retail/Bilder-Pictures/SAFLAX-",'Basis-Tabelle-Samen'!W300,"-",'Basis-Tabelle-Samen'!J300,"-garden-in-the-bag-greek.jpg")),
IF($C$1="Irisch - IE",HYPERLINK(CONCATENATE("https://www.saflax.de/0-WVK-Retail/Bilder-Pictures/SAFLAX-",'Basis-Tabelle-Samen'!W300,"-",'Basis-Tabelle-Samen'!J300,"-garden-in-the-bag-irish.jpg")),
IF($C$1="Isländisch - IS",HYPERLINK(CONCATENATE("https://www.saflax.de/0-WVK-Retail/Bilder-Pictures/SAFLAX-",'Basis-Tabelle-Samen'!W300,"-",'Basis-Tabelle-Samen'!J300,"-garden-in-the-bag-icelandic.jpg")),
IF($C$1="Italienisch - IT",HYPERLINK(CONCATENATE("https://www.saflax.de/0-WVK-Retail/Bilder-Pictures/SAFLAX-",'Basis-Tabelle-Samen'!W300,"-",'Basis-Tabelle-Samen'!J300,"-garden-in-the-bag-italian.jpg")),
IF($C$1="Japanisch - JP",HYPERLINK(CONCATENATE("https://www.saflax.de/0-WVK-Retail/Bilder-Pictures/SAFLAX-",'Basis-Tabelle-Samen'!W300,"-",'Basis-Tabelle-Samen'!J300,"-garden-in-the-bag-japanese.jpg")),
IF($C$1="Kroatisch - HR",HYPERLINK(CONCATENATE("https://www.saflax.de/0-WVK-Retail/Bilder-Pictures/SAFLAX-",'Basis-Tabelle-Samen'!W300,"-",'Basis-Tabelle-Samen'!J300,"-garden-in-the-bag-croatian.jpg")),
IF($C$1="Lettisch - LV",HYPERLINK(CONCATENATE("https://www.saflax.de/0-WVK-Retail/Bilder-Pictures/SAFLAX-",'Basis-Tabelle-Samen'!W300,"-",'Basis-Tabelle-Samen'!J300,"-garden-in-the-bag-latvian.jpg")),
IF($C$1="Litauisch - LT",HYPERLINK(CONCATENATE("https://www.saflax.de/0-WVK-Retail/Bilder-Pictures/SAFLAX-",'Basis-Tabelle-Samen'!W300,"-",'Basis-Tabelle-Samen'!J300,"-garden-in-the-bag-lithuanian.jpg")),
IF($C$1="Maltesisch - MT",HYPERLINK(CONCATENATE("https://www.saflax.de/0-WVK-Retail/Bilder-Pictures/SAFLAX-",'Basis-Tabelle-Samen'!W300,"-",'Basis-Tabelle-Samen'!J300,"-garden-in-the-bag-maltese.jpg")),
IF($C$1="Niederländisch - NL",HYPERLINK(CONCATENATE("https://www.saflax.de/0-WVK-Retail/Bilder-Pictures/SAFLAX-",'Basis-Tabelle-Samen'!W300,"-",'Basis-Tabelle-Samen'!J300,"-garden-in-the-bag-dutch.jpg")),
IF($C$1="Norwegisch - NO",HYPERLINK(CONCATENATE("https://www.saflax.de/0-WVK-Retail/Bilder-Pictures/SAFLAX-",'Basis-Tabelle-Samen'!W300,"-",'Basis-Tabelle-Samen'!J300,"-garden-in-the-bag-nowegian.jpg")),
IF($C$1="Polnisch - PL",HYPERLINK(CONCATENATE("https://www.saflax.de/0-WVK-Retail/Bilder-Pictures/SAFLAX-",'Basis-Tabelle-Samen'!W300,"-",'Basis-Tabelle-Samen'!J300,"-garden-in-the-bag-polish.jpg")),
IF($C$1="Portugiesisch - PT",HYPERLINK(CONCATENATE("https://www.saflax.de/0-WVK-Retail/Bilder-Pictures/SAFLAX-",'Basis-Tabelle-Samen'!W300,"-",'Basis-Tabelle-Samen'!J300,"-garden-in-the-bag-portuguese.jpg")),
IF($C$1="Rumänisch - RO",HYPERLINK(CONCATENATE("https://www.saflax.de/0-WVK-Retail/Bilder-Pictures/SAFLAX-",'Basis-Tabelle-Samen'!W300,"-",'Basis-Tabelle-Samen'!J300,"-garden-in-the-bag-romanian.jpg")),
IF($C$1="Schwedisch - SE",HYPERLINK(CONCATENATE("https://www.saflax.de/0-WVK-Retail/Bilder-Pictures/SAFLAX-",'Basis-Tabelle-Samen'!W300,"-",'Basis-Tabelle-Samen'!J300,"-garden-in-the-bag-swedish.jpg")),
IF($C$1="Slowakisch - SK",HYPERLINK(CONCATENATE("https://www.saflax.de/0-WVK-Retail/Bilder-Pictures/SAFLAX-",'Basis-Tabelle-Samen'!W300,"-",'Basis-Tabelle-Samen'!J300,"-garden-in-the-bag-slovak.jpg")),
IF($C$1="Slowenisch - SI",HYPERLINK(CONCATENATE("https://www.saflax.de/0-WVK-Retail/Bilder-Pictures/SAFLAX-",'Basis-Tabelle-Samen'!W300,"-",'Basis-Tabelle-Samen'!J300,"-garden-in-the-bag-slovenian.jpg")),
IF($C$1="Spanisch - ES",HYPERLINK(CONCATENATE("https://www.saflax.de/0-WVK-Retail/Bilder-Pictures/SAFLAX-",'Basis-Tabelle-Samen'!W300,"-",'Basis-Tabelle-Samen'!J300,"-garden-in-the-bag-spanish.jpg")),
IF($C$1="Tschechisch - CZ",HYPERLINK(CONCATENATE("https://www.saflax.de/0-WVK-Retail/Bilder-Pictures/SAFLAX-",'Basis-Tabelle-Samen'!W300,"-",'Basis-Tabelle-Samen'!J300,"-garden-in-the-bag-czech.jpg")),
IF($C$1="Türkisch - TR",HYPERLINK(CONCATENATE("https://www.saflax.de/0-WVK-Retail/Bilder-Pictures/SAFLAX-",'Basis-Tabelle-Samen'!W300,"-",'Basis-Tabelle-Samen'!J300,"-garden-in-the-bag-turkish.jpg")),
IF($C$1="Ungarisch - HU",HYPERLINK(CONCATENATE("https://www.saflax.de/0-WVK-Retail/Bilder-Pictures/SAFLAX-",'Basis-Tabelle-Samen'!W300,"-",'Basis-Tabelle-Samen'!J300,"-garden-in-the-bag-hungarian.jpg")),
" ACHTUNG")))))))))))))))))))))))))))))</f>
        <v>https://www.saflax.de/0-WVK-Retail/Bilder-Pictures/SAFLAX-65231-cnicus-benedictus-garden-in-the-bag-english.jpg</v>
      </c>
    </row>
    <row r="284" spans="1:43" ht="17.100000000000001" customHeight="1" x14ac:dyDescent="0.2">
      <c r="A284" s="318" t="str">
        <f>IF('Basis-Tabelle-Samen'!A299="","",IF($C$1="Deutsch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84" s="319" t="str">
        <f>'Basis-Tabelle-Samen'!I299</f>
        <v>Silybum marianum</v>
      </c>
      <c r="C284" s="316" t="str">
        <f>IF($C$1="Bulgarisch - BG",'Basis-Tabelle-Samen'!Z299,
IF($C$1="Dänisch - DK",'Basis-Tabelle-Samen'!AA299,
IF($C$1="Deutsch - DE",'Basis-Tabelle-Samen'!AB299,
IF($C$1="Englisch - UK",'Basis-Tabelle-Samen'!AC299,
IF($C$1="Estnisch - EE",'Basis-Tabelle-Samen'!AD299,
IF($C$1="Finnisch - FI",'Basis-Tabelle-Samen'!AE299,
IF($C$1="Französisch - FR",'Basis-Tabelle-Samen'!AF299,
IF($C$1="Griechisch - GR",'Basis-Tabelle-Samen'!AG299,
IF($C$1="Irisch - IE",'Basis-Tabelle-Samen'!AH299,
IF($C$1="Isländisch - IS",'Basis-Tabelle-Samen'!AI299,
IF($C$1="Italienisch - IT",'Basis-Tabelle-Samen'!AJ299,
IF($C$1="Japanisch - JP",'Basis-Tabelle-Samen'!AK299,
IF($C$1="Kroatisch - HR",'Basis-Tabelle-Samen'!AL299,
IF($C$1="Lettisch - LV",'Basis-Tabelle-Samen'!AM299,
IF($C$1="Litauisch - LT",'Basis-Tabelle-Samen'!AN299,
IF($C$1="Maltesisch - MT",'Basis-Tabelle-Samen'!AO299,
IF($C$1="Niederländisch - NL",'Basis-Tabelle-Samen'!AP299,
IF($C$1="Norwegisch - NO",'Basis-Tabelle-Samen'!AQ299,
IF($C$1="Polnisch - PL",'Basis-Tabelle-Samen'!AR299,
IF($C$1="Portugiesisch - PT",'Basis-Tabelle-Samen'!AS299,
IF($C$1="Rumänisch - RO",'Basis-Tabelle-Samen'!AT299,
IF($C$1="Schwedisch - SE",'Basis-Tabelle-Samen'!AU299,
IF($C$1="Slowakisch - SK",'Basis-Tabelle-Samen'!AV299,
IF($C$1="Slowenisch - SI",'Basis-Tabelle-Samen'!AW299,
IF($C$1="Spanisch - ES",'Basis-Tabelle-Samen'!AX299,
IF($C$1="Tschechisch - CZ",'Basis-Tabelle-Samen'!AY299,
IF($C$1="Türkisch - TR",'Basis-Tabelle-Samen'!AZ299,
IF($C$1="Ungarisch - HU",'Basis-Tabelle-Samen'!BA299,
" ACHTUNG"))))))))))))))))))))))))))))</f>
        <v>Milk thistle</v>
      </c>
      <c r="D284" s="320">
        <f>'Basis-Tabelle-Samen'!F299</f>
        <v>75</v>
      </c>
      <c r="E284" s="321" t="str">
        <f>'Basis-Tabelle-Samen'!H299</f>
        <v>7 %</v>
      </c>
      <c r="F284" s="322" t="str">
        <f>IF('Basis-Tabelle-Samen'!G299="","",'Basis-Tabelle-Samen'!G299)</f>
        <v>07</v>
      </c>
      <c r="G284" s="320">
        <f>'Basis-Tabelle-Samen'!C299</f>
        <v>15230</v>
      </c>
      <c r="H284" s="323">
        <f>'Basis-Tabelle-Samen'!D299</f>
        <v>4055473152301</v>
      </c>
      <c r="I284" s="324">
        <f>'Basis-Tabelle-Samen'!E299</f>
        <v>1.85</v>
      </c>
      <c r="J284" s="325">
        <f t="shared" si="4"/>
        <v>12</v>
      </c>
      <c r="K284" s="326">
        <f>'Basis-Tabelle-Samen'!K299</f>
        <v>75230</v>
      </c>
      <c r="L284" s="323">
        <f>'Basis-Tabelle-Samen'!L299</f>
        <v>4055473752303</v>
      </c>
      <c r="M284" s="324">
        <f>'Basis-Tabelle-Samen'!M299</f>
        <v>2.4500000000000002</v>
      </c>
      <c r="N284" s="326">
        <f>IF(K284&lt;1,"",'3'!$I$15)</f>
        <v>15</v>
      </c>
      <c r="O284" s="327">
        <f>IF(K284&lt;1,"",'3'!$J$11)</f>
        <v>90</v>
      </c>
      <c r="P284" s="326">
        <f>'Basis-Tabelle-Samen'!N299</f>
        <v>85230</v>
      </c>
      <c r="Q284" s="323">
        <f>'Basis-Tabelle-Samen'!O299</f>
        <v>4055473852300</v>
      </c>
      <c r="R284" s="328">
        <f>'Basis-Tabelle-Samen'!P299</f>
        <v>3.75</v>
      </c>
      <c r="S284" s="326">
        <f>IF(R284&lt;1,"",'3'!$M$15)</f>
        <v>18</v>
      </c>
      <c r="T284" s="327">
        <f>IF(R284&lt;1,"",'3'!$N$11)</f>
        <v>72</v>
      </c>
      <c r="U284" s="326">
        <f>'Basis-Tabelle-Samen'!Q299</f>
        <v>55230</v>
      </c>
      <c r="V284" s="323">
        <f>'Basis-Tabelle-Samen'!R299</f>
        <v>4055473552309</v>
      </c>
      <c r="W284" s="324">
        <f>'Basis-Tabelle-Samen'!S299</f>
        <v>4.95</v>
      </c>
      <c r="X284" s="326">
        <f>IF(U284&lt;1,"",'3'!$Q$15)</f>
        <v>6</v>
      </c>
      <c r="Y284" s="327">
        <f>IF(U284&lt;1,"",'3'!$R$11)</f>
        <v>24</v>
      </c>
      <c r="Z284" s="326">
        <f>'Basis-Tabelle-Samen'!T299</f>
        <v>35230</v>
      </c>
      <c r="AA284" s="323">
        <f>'Basis-Tabelle-Samen'!U299</f>
        <v>4055473352305</v>
      </c>
      <c r="AB284" s="324">
        <f>'Basis-Tabelle-Samen'!V299</f>
        <v>6.75</v>
      </c>
      <c r="AC284" s="326">
        <f>IF(Z284&lt;1,"",'3'!$U$15)</f>
        <v>6</v>
      </c>
      <c r="AD284" s="327">
        <f>IF(Z284&lt;1,"",'3'!$V$11)</f>
        <v>24</v>
      </c>
      <c r="AE284" s="326">
        <f>'Basis-Tabelle-Samen'!W299</f>
        <v>65230</v>
      </c>
      <c r="AF284" s="323">
        <f>'Basis-Tabelle-Samen'!X299</f>
        <v>4055473652306</v>
      </c>
      <c r="AG284" s="324">
        <f>'Basis-Tabelle-Samen'!Y299</f>
        <v>2.95</v>
      </c>
      <c r="AH284" s="326">
        <f>IF(AE284&lt;1,"",'3'!$Y$15)</f>
        <v>8</v>
      </c>
      <c r="AI284" s="327">
        <f>IF(AE284&lt;1,"",'3'!$Z$11)</f>
        <v>64</v>
      </c>
      <c r="AJ284" s="315"/>
      <c r="AK284" s="316" t="str">
        <f>IF(G284&lt;1,"",
IF($C$1="Bulgarisch - BG",HYPERLINK(CONCATENATE("https://www.saflax.de/0-WVK-Retail/Bilder-Pictures/SAFLAX-",'Basis-Tabelle-Samen'!C299,"-",'Basis-Tabelle-Samen'!J299,"-seed-package-front-cr-bulgarian.jpg")),
IF($C$1="Dänisch - DK",HYPERLINK(CONCATENATE("https://www.saflax.de/0-WVK-Retail/Bilder-Pictures/SAFLAX-",'Basis-Tabelle-Samen'!C299,"-",'Basis-Tabelle-Samen'!J299,"-seed-package-front-cr-danish.jpg")),
IF($C$1="Deutsch - DE",HYPERLINK(CONCATENATE("https://www.saflax.de/0-WVK-Retail/Bilder-Pictures/SAFLAX-",'Basis-Tabelle-Samen'!C299,"-",'Basis-Tabelle-Samen'!J299,"-seed-package-front-cr-german.jpg")),
IF($C$1="Englisch - UK",HYPERLINK(CONCATENATE("https://www.saflax.de/0-WVK-Retail/Bilder-Pictures/SAFLAX-",'Basis-Tabelle-Samen'!C299,"-",'Basis-Tabelle-Samen'!J299,"-seed-package-front-cr-english.jpg")),
IF($C$1="Estnisch - EE",HYPERLINK(CONCATENATE("https://www.saflax.de/0-WVK-Retail/Bilder-Pictures/SAFLAX-",'Basis-Tabelle-Samen'!C299,"-",'Basis-Tabelle-Samen'!J299,"-seed-package-front-cr-estonian.jpg")),
IF($C$1="Finnisch - FI",HYPERLINK(CONCATENATE("https://www.saflax.de/0-WVK-Retail/Bilder-Pictures/SAFLAX-",'Basis-Tabelle-Samen'!C299,"-",'Basis-Tabelle-Samen'!J299,"-seed-package-front-cr-finnish.jpg")),
IF($C$1="Französisch - FR",HYPERLINK(CONCATENATE("https://www.saflax.de/0-WVK-Retail/Bilder-Pictures/SAFLAX-",'Basis-Tabelle-Samen'!C299,"-",'Basis-Tabelle-Samen'!J299,"-seed-package-front-cr-french.jpg")),
IF($C$1="Griechisch - GR",HYPERLINK(CONCATENATE("https://www.saflax.de/0-WVK-Retail/Bilder-Pictures/SAFLAX-",'Basis-Tabelle-Samen'!C299,"-",'Basis-Tabelle-Samen'!J299,"-seed-package-front-cr-greek.jpg")),
IF($C$1="Irisch - IE",HYPERLINK(CONCATENATE("https://www.saflax.de/0-WVK-Retail/Bilder-Pictures/SAFLAX-",'Basis-Tabelle-Samen'!C299,"-",'Basis-Tabelle-Samen'!J299,"-seed-package-front-cr-irish.jpg")),
IF($C$1="Isländisch - IS",HYPERLINK(CONCATENATE("https://www.saflax.de/0-WVK-Retail/Bilder-Pictures/SAFLAX-",'Basis-Tabelle-Samen'!C299,"-",'Basis-Tabelle-Samen'!J299,"-seed-package-front-cr-icelandic.jpg")),
IF($C$1="Italienisch - IT",HYPERLINK(CONCATENATE("https://www.saflax.de/0-WVK-Retail/Bilder-Pictures/SAFLAX-",'Basis-Tabelle-Samen'!C299,"-",'Basis-Tabelle-Samen'!J299,"-seed-package-front-cr-italian.jpg")),
IF($C$1="Japanisch - JP",HYPERLINK(CONCATENATE("https://www.saflax.de/0-WVK-Retail/Bilder-Pictures/SAFLAX-",'Basis-Tabelle-Samen'!C299,"-",'Basis-Tabelle-Samen'!J299,"-seed-package-front-cr-japanese.jpg")),
IF($C$1="Kroatisch - HR",HYPERLINK(CONCATENATE("https://www.saflax.de/0-WVK-Retail/Bilder-Pictures/SAFLAX-",'Basis-Tabelle-Samen'!C299,"-",'Basis-Tabelle-Samen'!J299,"-seed-package-front-cr-croatian.jpg")),
IF($C$1="Lettisch - LV",HYPERLINK(CONCATENATE("https://www.saflax.de/0-WVK-Retail/Bilder-Pictures/SAFLAX-",'Basis-Tabelle-Samen'!C299,"-",'Basis-Tabelle-Samen'!J299,"-seed-package-front-cr-latvian.jpg")),
IF($C$1="Litauisch - LT",HYPERLINK(CONCATENATE("https://www.saflax.de/0-WVK-Retail/Bilder-Pictures/SAFLAX-",'Basis-Tabelle-Samen'!C299,"-",'Basis-Tabelle-Samen'!J299,"-seed-package-front-cr-lithuanian.jpg")),
IF($C$1="Maltesisch - MT",HYPERLINK(CONCATENATE("https://www.saflax.de/0-WVK-Retail/Bilder-Pictures/SAFLAX-",'Basis-Tabelle-Samen'!C299,"-",'Basis-Tabelle-Samen'!J299,"-seed-package-front-cr-maltese.jpg")),
IF($C$1="Niederländisch - NL",HYPERLINK(CONCATENATE("https://www.saflax.de/0-WVK-Retail/Bilder-Pictures/SAFLAX-",'Basis-Tabelle-Samen'!C299,"-",'Basis-Tabelle-Samen'!J299,"-seed-package-front-cr-dutch.jpg")),
IF($C$1="Norwegisch - NO",HYPERLINK(CONCATENATE("https://www.saflax.de/0-WVK-Retail/Bilder-Pictures/SAFLAX-",'Basis-Tabelle-Samen'!C299,"-",'Basis-Tabelle-Samen'!J299,"-seed-package-front-cr-nowegian.jpg")),
IF($C$1="Polnisch - PL",HYPERLINK(CONCATENATE("https://www.saflax.de/0-WVK-Retail/Bilder-Pictures/SAFLAX-",'Basis-Tabelle-Samen'!C299,"-",'Basis-Tabelle-Samen'!J299,"-seed-package-front-cr-polish.jpg")),
IF($C$1="Portugiesisch - PT",HYPERLINK(CONCATENATE("https://www.saflax.de/0-WVK-Retail/Bilder-Pictures/SAFLAX-",'Basis-Tabelle-Samen'!C299,"-",'Basis-Tabelle-Samen'!J299,"-seed-package-front-cr-portuguese.jpg")),
IF($C$1="Rumänisch - RO",HYPERLINK(CONCATENATE("https://www.saflax.de/0-WVK-Retail/Bilder-Pictures/SAFLAX-",'Basis-Tabelle-Samen'!C299,"-",'Basis-Tabelle-Samen'!J299,"-seed-package-front-cr-romanian.jpg")),
IF($C$1="Schwedisch - SE",HYPERLINK(CONCATENATE("https://www.saflax.de/0-WVK-Retail/Bilder-Pictures/SAFLAX-",'Basis-Tabelle-Samen'!C299,"-",'Basis-Tabelle-Samen'!J299,"-seed-package-front-cr-swedish.jpg")),
IF($C$1="Slowakisch - SK",HYPERLINK(CONCATENATE("https://www.saflax.de/0-WVK-Retail/Bilder-Pictures/SAFLAX-",'Basis-Tabelle-Samen'!C299,"-",'Basis-Tabelle-Samen'!J299,"-seed-package-front-cr-slovak.jpg")),
IF($C$1="Slowenisch - SI",HYPERLINK(CONCATENATE("https://www.saflax.de/0-WVK-Retail/Bilder-Pictures/SAFLAX-",'Basis-Tabelle-Samen'!C299,"-",'Basis-Tabelle-Samen'!J299,"-seed-package-front-cr-slovenian.jpg")),
IF($C$1="Spanisch - ES",HYPERLINK(CONCATENATE("https://www.saflax.de/0-WVK-Retail/Bilder-Pictures/SAFLAX-",'Basis-Tabelle-Samen'!C299,"-",'Basis-Tabelle-Samen'!J299,"-seed-package-front-cr-spanish.jpg")),
IF($C$1="Tschechisch - CZ",HYPERLINK(CONCATENATE("https://www.saflax.de/0-WVK-Retail/Bilder-Pictures/SAFLAX-",'Basis-Tabelle-Samen'!C299,"-",'Basis-Tabelle-Samen'!J299,"-seed-package-front-cr-czech.jpg")),
IF($C$1="Türkisch - TR",HYPERLINK(CONCATENATE("https://www.saflax.de/0-WVK-Retail/Bilder-Pictures/SAFLAX-",'Basis-Tabelle-Samen'!C299,"-",'Basis-Tabelle-Samen'!J299,"-seed-package-front-cr-turkish.jpg")),
IF($C$1="Ungarisch - HU",HYPERLINK(CONCATENATE("https://www.saflax.de/0-WVK-Retail/Bilder-Pictures/SAFLAX-",'Basis-Tabelle-Samen'!C299,"-",'Basis-Tabelle-Samen'!J299,"-seed-package-front-cr-hungarian.jpg")),
" ACHTUNG")))))))))))))))))))))))))))))</f>
        <v>https://www.saflax.de/0-WVK-Retail/Bilder-Pictures/SAFLAX-15230-silybum-marianum-seed-package-front-cr-english.jpg</v>
      </c>
      <c r="AL284" s="330" t="str">
        <f>IF(G284&lt;1,"",
IF($C$1="Bulgarisch - BG",HYPERLINK(CONCATENATE("https://www.saflax.de/0-WVK-Retail/Bilder-Pictures/SAFLAX-",'Basis-Tabelle-Samen'!C299,"-",'Basis-Tabelle-Samen'!J299,"-seed-package-back-cr-bulgarian.jpg")),
IF($C$1="Dänisch - DK",HYPERLINK(CONCATENATE("https://www.saflax.de/0-WVK-Retail/Bilder-Pictures/SAFLAX-",'Basis-Tabelle-Samen'!C299,"-",'Basis-Tabelle-Samen'!J299,"-seed-package-back-cr-danish.jpg")),
IF($C$1="Deutsch - DE",HYPERLINK(CONCATENATE("https://www.saflax.de/0-WVK-Retail/Bilder-Pictures/SAFLAX-",'Basis-Tabelle-Samen'!C299,"-",'Basis-Tabelle-Samen'!J299,"-seed-package-back-cr-german.jpg")),
IF($C$1="Englisch - UK",HYPERLINK(CONCATENATE("https://www.saflax.de/0-WVK-Retail/Bilder-Pictures/SAFLAX-",'Basis-Tabelle-Samen'!C299,"-",'Basis-Tabelle-Samen'!J299,"-seed-package-back-cr-english.jpg")),
IF($C$1="Estnisch - EE",HYPERLINK(CONCATENATE("https://www.saflax.de/0-WVK-Retail/Bilder-Pictures/SAFLAX-",'Basis-Tabelle-Samen'!C299,"-",'Basis-Tabelle-Samen'!J299,"-seed-package-back-cr-estonian.jpg")),
IF($C$1="Finnisch - FI",HYPERLINK(CONCATENATE("https://www.saflax.de/0-WVK-Retail/Bilder-Pictures/SAFLAX-",'Basis-Tabelle-Samen'!C299,"-",'Basis-Tabelle-Samen'!J299,"-seed-package-back-cr-finnish.jpg")),
IF($C$1="Französisch - FR",HYPERLINK(CONCATENATE("https://www.saflax.de/0-WVK-Retail/Bilder-Pictures/SAFLAX-",'Basis-Tabelle-Samen'!C299,"-",'Basis-Tabelle-Samen'!J299,"-seed-package-back-cr-french.jpg")),
IF($C$1="Griechisch - GR",HYPERLINK(CONCATENATE("https://www.saflax.de/0-WVK-Retail/Bilder-Pictures/SAFLAX-",'Basis-Tabelle-Samen'!C299,"-",'Basis-Tabelle-Samen'!J299,"-seed-package-back-cr-greek.jpg")),
IF($C$1="Irisch - IE",HYPERLINK(CONCATENATE("https://www.saflax.de/0-WVK-Retail/Bilder-Pictures/SAFLAX-",'Basis-Tabelle-Samen'!C299,"-",'Basis-Tabelle-Samen'!J299,"-seed-package-back-cr-irish.jpg")),
IF($C$1="Isländisch - IS",HYPERLINK(CONCATENATE("https://www.saflax.de/0-WVK-Retail/Bilder-Pictures/SAFLAX-",'Basis-Tabelle-Samen'!C299,"-",'Basis-Tabelle-Samen'!J299,"-seed-package-back-cr-icelandic.jpg")),
IF($C$1="Italienisch - IT",HYPERLINK(CONCATENATE("https://www.saflax.de/0-WVK-Retail/Bilder-Pictures/SAFLAX-",'Basis-Tabelle-Samen'!C299,"-",'Basis-Tabelle-Samen'!J299,"-seed-package-back-cr-italian.jpg")),
IF($C$1="Japanisch - JP",HYPERLINK(CONCATENATE("https://www.saflax.de/0-WVK-Retail/Bilder-Pictures/SAFLAX-",'Basis-Tabelle-Samen'!C299,"-",'Basis-Tabelle-Samen'!J299,"-seed-package-back-cr-japanese.jpg")),
IF($C$1="Kroatisch - HR",HYPERLINK(CONCATENATE("https://www.saflax.de/0-WVK-Retail/Bilder-Pictures/SAFLAX-",'Basis-Tabelle-Samen'!C299,"-",'Basis-Tabelle-Samen'!J299,"-seed-package-back-cr-croatian.jpg")),
IF($C$1="Lettisch - LV",HYPERLINK(CONCATENATE("https://www.saflax.de/0-WVK-Retail/Bilder-Pictures/SAFLAX-",'Basis-Tabelle-Samen'!C299,"-",'Basis-Tabelle-Samen'!J299,"-seed-package-back-cr-latvian.jpg")),
IF($C$1="Litauisch - LT",HYPERLINK(CONCATENATE("https://www.saflax.de/0-WVK-Retail/Bilder-Pictures/SAFLAX-",'Basis-Tabelle-Samen'!C299,"-",'Basis-Tabelle-Samen'!J299,"-seed-package-back-cr-lithuanian.jpg")),
IF($C$1="Maltesisch - MT",HYPERLINK(CONCATENATE("https://www.saflax.de/0-WVK-Retail/Bilder-Pictures/SAFLAX-",'Basis-Tabelle-Samen'!C299,"-",'Basis-Tabelle-Samen'!J299,"-seed-package-back-cr-maltese.jpg")),
IF($C$1="Niederländisch - NL",HYPERLINK(CONCATENATE("https://www.saflax.de/0-WVK-Retail/Bilder-Pictures/SAFLAX-",'Basis-Tabelle-Samen'!C299,"-",'Basis-Tabelle-Samen'!J299,"-seed-package-back-cr-dutch.jpg")),
IF($C$1="Norwegisch - NO",HYPERLINK(CONCATENATE("https://www.saflax.de/0-WVK-Retail/Bilder-Pictures/SAFLAX-",'Basis-Tabelle-Samen'!C299,"-",'Basis-Tabelle-Samen'!J299,"-seed-package-back-cr-nowegian.jpg")),
IF($C$1="Polnisch - PL",HYPERLINK(CONCATENATE("https://www.saflax.de/0-WVK-Retail/Bilder-Pictures/SAFLAX-",'Basis-Tabelle-Samen'!C299,"-",'Basis-Tabelle-Samen'!J299,"-seed-package-back-cr-polish.jpg")),
IF($C$1="Portugiesisch - PT",HYPERLINK(CONCATENATE("https://www.saflax.de/0-WVK-Retail/Bilder-Pictures/SAFLAX-",'Basis-Tabelle-Samen'!C299,"-",'Basis-Tabelle-Samen'!J299,"-seed-package-back-cr-portuguese.jpg")),
IF($C$1="Rumänisch - RO",HYPERLINK(CONCATENATE("https://www.saflax.de/0-WVK-Retail/Bilder-Pictures/SAFLAX-",'Basis-Tabelle-Samen'!C299,"-",'Basis-Tabelle-Samen'!J299,"-seed-package-back-cr-romanian.jpg")),
IF($C$1="Schwedisch - SE",HYPERLINK(CONCATENATE("https://www.saflax.de/0-WVK-Retail/Bilder-Pictures/SAFLAX-",'Basis-Tabelle-Samen'!C299,"-",'Basis-Tabelle-Samen'!J299,"-seed-package-back-cr-swedish.jpg")),
IF($C$1="Slowakisch - SK",HYPERLINK(CONCATENATE("https://www.saflax.de/0-WVK-Retail/Bilder-Pictures/SAFLAX-",'Basis-Tabelle-Samen'!C299,"-",'Basis-Tabelle-Samen'!J299,"-seed-package-back-cr-slovak.jpg")),
IF($C$1="Slowenisch - SI",HYPERLINK(CONCATENATE("https://www.saflax.de/0-WVK-Retail/Bilder-Pictures/SAFLAX-",'Basis-Tabelle-Samen'!C299,"-",'Basis-Tabelle-Samen'!J299,"-seed-package-back-cr-slovenian.jpg")),
IF($C$1="Spanisch - ES",HYPERLINK(CONCATENATE("https://www.saflax.de/0-WVK-Retail/Bilder-Pictures/SAFLAX-",'Basis-Tabelle-Samen'!C299,"-",'Basis-Tabelle-Samen'!J299,"-seed-package-back-cr-spanish.jpg")),
IF($C$1="Tschechisch - CZ",HYPERLINK(CONCATENATE("https://www.saflax.de/0-WVK-Retail/Bilder-Pictures/SAFLAX-",'Basis-Tabelle-Samen'!C299,"-",'Basis-Tabelle-Samen'!J299,"-seed-package-back-cr-czech.jpg")),
IF($C$1="Türkisch - TR",HYPERLINK(CONCATENATE("https://www.saflax.de/0-WVK-Retail/Bilder-Pictures/SAFLAX-",'Basis-Tabelle-Samen'!C299,"-",'Basis-Tabelle-Samen'!J299,"-seed-package-back-cr-turkish.jpg")),
IF($C$1="Ungarisch - HU",HYPERLINK(CONCATENATE("https://www.saflax.de/0-WVK-Retail/Bilder-Pictures/SAFLAX-",'Basis-Tabelle-Samen'!C299,"-",'Basis-Tabelle-Samen'!J299,"-seed-package-back-cr-hungarian.jpg")),
" ACHTUNG")))))))))))))))))))))))))))))</f>
        <v>https://www.saflax.de/0-WVK-Retail/Bilder-Pictures/SAFLAX-15230-silybum-marianum-seed-package-back-cr-english.jpg</v>
      </c>
      <c r="AM284" s="330" t="str">
        <f>IF(H284&lt;1,"",
IF($C$1="Bulgarisch - BG",HYPERLINK(CONCATENATE("https://www.saflax.de/0-WVK-Retail/Bilder-Pictures/SAFLAX-",'Basis-Tabelle-Samen'!K299,"-",'Basis-Tabelle-Samen'!J299,"-garden-to-go-mini-bulgarian.jpg")),
IF($C$1="Dänisch - DK",HYPERLINK(CONCATENATE("https://www.saflax.de/0-WVK-Retail/Bilder-Pictures/SAFLAX-",'Basis-Tabelle-Samen'!K299,"-",'Basis-Tabelle-Samen'!J299,"-garden-to-go-mini-danish.jpg")),
IF($C$1="Deutsch - DE",HYPERLINK(CONCATENATE("https://www.saflax.de/0-WVK-Retail/Bilder-Pictures/SAFLAX-",'Basis-Tabelle-Samen'!K299,"-",'Basis-Tabelle-Samen'!J299,"-garden-to-go-mini-german.jpg")),
IF($C$1="Englisch - UK",HYPERLINK(CONCATENATE("https://www.saflax.de/0-WVK-Retail/Bilder-Pictures/SAFLAX-",'Basis-Tabelle-Samen'!K299,"-",'Basis-Tabelle-Samen'!J299,"-garden-to-go-mini-english.jpg")),
IF($C$1="Estnisch - EE",HYPERLINK(CONCATENATE("https://www.saflax.de/0-WVK-Retail/Bilder-Pictures/SAFLAX-",'Basis-Tabelle-Samen'!K299,"-",'Basis-Tabelle-Samen'!J299,"-garden-to-go-mini-estonian.jpg")),
IF($C$1="Finnisch - FI",HYPERLINK(CONCATENATE("https://www.saflax.de/0-WVK-Retail/Bilder-Pictures/SAFLAX-",'Basis-Tabelle-Samen'!K299,"-",'Basis-Tabelle-Samen'!J299,"-garden-to-go-mini-finnish.jpg")),
IF($C$1="Französisch - FR",HYPERLINK(CONCATENATE("https://www.saflax.de/0-WVK-Retail/Bilder-Pictures/SAFLAX-",'Basis-Tabelle-Samen'!K299,"-",'Basis-Tabelle-Samen'!J299,"-garden-to-go-mini-french.jpg")),
IF($C$1="Griechisch - GR",HYPERLINK(CONCATENATE("https://www.saflax.de/0-WVK-Retail/Bilder-Pictures/SAFLAX-",'Basis-Tabelle-Samen'!K299,"-",'Basis-Tabelle-Samen'!J299,"-garden-to-go-mini-greek.jpg")),
IF($C$1="Irisch - IE",HYPERLINK(CONCATENATE("https://www.saflax.de/0-WVK-Retail/Bilder-Pictures/SAFLAX-",'Basis-Tabelle-Samen'!K299,"-",'Basis-Tabelle-Samen'!J299,"-garden-to-go-mini-irish.jpg")),
IF($C$1="Isländisch - IS",HYPERLINK(CONCATENATE("https://www.saflax.de/0-WVK-Retail/Bilder-Pictures/SAFLAX-",'Basis-Tabelle-Samen'!K299,"-",'Basis-Tabelle-Samen'!J299,"-garden-to-go-mini-icelandic.jpg")),
IF($C$1="Italienisch - IT",HYPERLINK(CONCATENATE("https://www.saflax.de/0-WVK-Retail/Bilder-Pictures/SAFLAX-",'Basis-Tabelle-Samen'!K299,"-",'Basis-Tabelle-Samen'!J299,"-garden-to-go-mini-italian.jpg")),
IF($C$1="Japanisch - JP",HYPERLINK(CONCATENATE("https://www.saflax.de/0-WVK-Retail/Bilder-Pictures/SAFLAX-",'Basis-Tabelle-Samen'!K299,"-",'Basis-Tabelle-Samen'!J299,"-garden-to-go-mini-japanese.jpg")),
IF($C$1="Kroatisch - HR",HYPERLINK(CONCATENATE("https://www.saflax.de/0-WVK-Retail/Bilder-Pictures/SAFLAX-",'Basis-Tabelle-Samen'!K299,"-",'Basis-Tabelle-Samen'!J299,"-garden-to-go-mini-croatian.jpg")),
IF($C$1="Lettisch - LV",HYPERLINK(CONCATENATE("https://www.saflax.de/0-WVK-Retail/Bilder-Pictures/SAFLAX-",'Basis-Tabelle-Samen'!K299,"-",'Basis-Tabelle-Samen'!J299,"-garden-to-go-mini-latvian.jpg")),
IF($C$1="Litauisch - LT",HYPERLINK(CONCATENATE("https://www.saflax.de/0-WVK-Retail/Bilder-Pictures/SAFLAX-",'Basis-Tabelle-Samen'!K299,"-",'Basis-Tabelle-Samen'!J299,"-garden-to-go-mini-lithuanian.jpg")),
IF($C$1="Maltesisch - MT",HYPERLINK(CONCATENATE("https://www.saflax.de/0-WVK-Retail/Bilder-Pictures/SAFLAX-",'Basis-Tabelle-Samen'!K299,"-",'Basis-Tabelle-Samen'!J299,"-garden-to-go-mini-maltese.jpg")),
IF($C$1="Niederländisch - NL",HYPERLINK(CONCATENATE("https://www.saflax.de/0-WVK-Retail/Bilder-Pictures/SAFLAX-",'Basis-Tabelle-Samen'!K299,"-",'Basis-Tabelle-Samen'!J299,"-garden-to-go-mini-dutch.jpg")),
IF($C$1="Norwegisch - NO",HYPERLINK(CONCATENATE("https://www.saflax.de/0-WVK-Retail/Bilder-Pictures/SAFLAX-",'Basis-Tabelle-Samen'!K299,"-",'Basis-Tabelle-Samen'!J299,"-garden-to-go-mini-nowegian.jpg")),
IF($C$1="Polnisch - PL",HYPERLINK(CONCATENATE("https://www.saflax.de/0-WVK-Retail/Bilder-Pictures/SAFLAX-",'Basis-Tabelle-Samen'!K299,"-",'Basis-Tabelle-Samen'!J299,"-garden-to-go-mini-polish.jpg")),
IF($C$1="Portugiesisch - PT",HYPERLINK(CONCATENATE("https://www.saflax.de/0-WVK-Retail/Bilder-Pictures/SAFLAX-",'Basis-Tabelle-Samen'!K299,"-",'Basis-Tabelle-Samen'!J299,"-garden-to-go-mini-portuguese.jpg")),
IF($C$1="Rumänisch - RO",HYPERLINK(CONCATENATE("https://www.saflax.de/0-WVK-Retail/Bilder-Pictures/SAFLAX-",'Basis-Tabelle-Samen'!K299,"-",'Basis-Tabelle-Samen'!J299,"-garden-to-go-mini-romanian.jpg")),
IF($C$1="Schwedisch - SE",HYPERLINK(CONCATENATE("https://www.saflax.de/0-WVK-Retail/Bilder-Pictures/SAFLAX-",'Basis-Tabelle-Samen'!K299,"-",'Basis-Tabelle-Samen'!J299,"-garden-to-go-mini-swedish.jpg")),
IF($C$1="Slowakisch - SK",HYPERLINK(CONCATENATE("https://www.saflax.de/0-WVK-Retail/Bilder-Pictures/SAFLAX-",'Basis-Tabelle-Samen'!K299,"-",'Basis-Tabelle-Samen'!J299,"-garden-to-go-mini-slovak.jpg")),
IF($C$1="Slowenisch - SI",HYPERLINK(CONCATENATE("https://www.saflax.de/0-WVK-Retail/Bilder-Pictures/SAFLAX-",'Basis-Tabelle-Samen'!K299,"-",'Basis-Tabelle-Samen'!J299,"-garden-to-go-mini-slovenian.jpg")),
IF($C$1="Spanisch - ES",HYPERLINK(CONCATENATE("https://www.saflax.de/0-WVK-Retail/Bilder-Pictures/SAFLAX-",'Basis-Tabelle-Samen'!K299,"-",'Basis-Tabelle-Samen'!J299,"-garden-to-go-mini-spanish.jpg")),
IF($C$1="Tschechisch - CZ",HYPERLINK(CONCATENATE("https://www.saflax.de/0-WVK-Retail/Bilder-Pictures/SAFLAX-",'Basis-Tabelle-Samen'!K299,"-",'Basis-Tabelle-Samen'!J299,"-garden-to-go-mini-czech.jpg")),
IF($C$1="Türkisch - TR",HYPERLINK(CONCATENATE("https://www.saflax.de/0-WVK-Retail/Bilder-Pictures/SAFLAX-",'Basis-Tabelle-Samen'!K299,"-",'Basis-Tabelle-Samen'!J299,"-garden-to-go-mini-turkish.jpg")),
IF($C$1="Ungarisch - HU",HYPERLINK(CONCATENATE("https://www.saflax.de/0-WVK-Retail/Bilder-Pictures/SAFLAX-",'Basis-Tabelle-Samen'!K299,"-",'Basis-Tabelle-Samen'!J299,"-garden-to-go-mini-hungarian.jpg")),
" ACHTUNG")))))))))))))))))))))))))))))</f>
        <v>https://www.saflax.de/0-WVK-Retail/Bilder-Pictures/SAFLAX-75230-silybum-marianum-garden-to-go-mini-english.jpg</v>
      </c>
      <c r="AN284" s="330" t="str">
        <f>IF(I284&lt;1,"",
IF($C$1="Bulgarisch - BG",HYPERLINK(CONCATENATE("https://www.saflax.de/0-WVK-Retail/Bilder-Pictures/SAFLAX-",'Basis-Tabelle-Samen'!N299,"-",'Basis-Tabelle-Samen'!J299,"-garden-to-go-lite-bulgarian.jpg")),
IF($C$1="Dänisch - DK",HYPERLINK(CONCATENATE("https://www.saflax.de/0-WVK-Retail/Bilder-Pictures/SAFLAX-",'Basis-Tabelle-Samen'!N299,"-",'Basis-Tabelle-Samen'!J299,"-garden-to-go-lite-danish.jpg")),
IF($C$1="Deutsch - DE",HYPERLINK(CONCATENATE("https://www.saflax.de/0-WVK-Retail/Bilder-Pictures/SAFLAX-",'Basis-Tabelle-Samen'!N299,"-",'Basis-Tabelle-Samen'!J299,"-garden-to-go-lite-german.jpg")),
IF($C$1="Englisch - UK",HYPERLINK(CONCATENATE("https://www.saflax.de/0-WVK-Retail/Bilder-Pictures/SAFLAX-",'Basis-Tabelle-Samen'!N299,"-",'Basis-Tabelle-Samen'!J299,"-garden-to-go-lite-english.jpg")),
IF($C$1="Estnisch - EE",HYPERLINK(CONCATENATE("https://www.saflax.de/0-WVK-Retail/Bilder-Pictures/SAFLAX-",'Basis-Tabelle-Samen'!N299,"-",'Basis-Tabelle-Samen'!J299,"-garden-to-go-lite-estonian.jpg")),
IF($C$1="Finnisch - FI",HYPERLINK(CONCATENATE("https://www.saflax.de/0-WVK-Retail/Bilder-Pictures/SAFLAX-",'Basis-Tabelle-Samen'!N299,"-",'Basis-Tabelle-Samen'!J299,"-garden-to-go-lite-finnish.jpg")),
IF($C$1="Französisch - FR",HYPERLINK(CONCATENATE("https://www.saflax.de/0-WVK-Retail/Bilder-Pictures/SAFLAX-",'Basis-Tabelle-Samen'!N299,"-",'Basis-Tabelle-Samen'!J299,"-garden-to-go-lite-french.jpg")),
IF($C$1="Griechisch - GR",HYPERLINK(CONCATENATE("https://www.saflax.de/0-WVK-Retail/Bilder-Pictures/SAFLAX-",'Basis-Tabelle-Samen'!N299,"-",'Basis-Tabelle-Samen'!J299,"-garden-to-go-lite-greek.jpg")),
IF($C$1="Irisch - IE",HYPERLINK(CONCATENATE("https://www.saflax.de/0-WVK-Retail/Bilder-Pictures/SAFLAX-",'Basis-Tabelle-Samen'!N299,"-",'Basis-Tabelle-Samen'!J299,"-garden-to-go-lite-irish.jpg")),
IF($C$1="Isländisch - IS",HYPERLINK(CONCATENATE("https://www.saflax.de/0-WVK-Retail/Bilder-Pictures/SAFLAX-",'Basis-Tabelle-Samen'!N299,"-",'Basis-Tabelle-Samen'!J299,"-garden-to-go-lite-icelandic.jpg")),
IF($C$1="Italienisch - IT",HYPERLINK(CONCATENATE("https://www.saflax.de/0-WVK-Retail/Bilder-Pictures/SAFLAX-",'Basis-Tabelle-Samen'!N299,"-",'Basis-Tabelle-Samen'!J299,"-garden-to-go-lite-italian.jpg")),
IF($C$1="Japanisch - JP",HYPERLINK(CONCATENATE("https://www.saflax.de/0-WVK-Retail/Bilder-Pictures/SAFLAX-",'Basis-Tabelle-Samen'!N299,"-",'Basis-Tabelle-Samen'!J299,"-garden-to-go-lite-japanese.jpg")),
IF($C$1="Kroatisch - HR",HYPERLINK(CONCATENATE("https://www.saflax.de/0-WVK-Retail/Bilder-Pictures/SAFLAX-",'Basis-Tabelle-Samen'!N299,"-",'Basis-Tabelle-Samen'!J299,"-garden-to-go-lite-croatian.jpg")),
IF($C$1="Lettisch - LV",HYPERLINK(CONCATENATE("https://www.saflax.de/0-WVK-Retail/Bilder-Pictures/SAFLAX-",'Basis-Tabelle-Samen'!N299,"-",'Basis-Tabelle-Samen'!J299,"-garden-to-go-lite-latvian.jpg")),
IF($C$1="Litauisch - LT",HYPERLINK(CONCATENATE("https://www.saflax.de/0-WVK-Retail/Bilder-Pictures/SAFLAX-",'Basis-Tabelle-Samen'!N299,"-",'Basis-Tabelle-Samen'!J299,"-garden-to-go-lite-lithuanian.jpg")),
IF($C$1="Maltesisch - MT",HYPERLINK(CONCATENATE("https://www.saflax.de/0-WVK-Retail/Bilder-Pictures/SAFLAX-",'Basis-Tabelle-Samen'!N299,"-",'Basis-Tabelle-Samen'!J299,"-garden-to-go-lite-maltese.jpg")),
IF($C$1="Niederländisch - NL",HYPERLINK(CONCATENATE("https://www.saflax.de/0-WVK-Retail/Bilder-Pictures/SAFLAX-",'Basis-Tabelle-Samen'!N299,"-",'Basis-Tabelle-Samen'!J299,"-garden-to-go-lite-dutch.jpg")),
IF($C$1="Norwegisch - NO",HYPERLINK(CONCATENATE("https://www.saflax.de/0-WVK-Retail/Bilder-Pictures/SAFLAX-",'Basis-Tabelle-Samen'!N299,"-",'Basis-Tabelle-Samen'!J299,"-garden-to-go-lite-nowegian.jpg")),
IF($C$1="Polnisch - PL",HYPERLINK(CONCATENATE("https://www.saflax.de/0-WVK-Retail/Bilder-Pictures/SAFLAX-",'Basis-Tabelle-Samen'!N299,"-",'Basis-Tabelle-Samen'!J299,"-garden-to-go-lite-polish.jpg")),
IF($C$1="Portugiesisch - PT",HYPERLINK(CONCATENATE("https://www.saflax.de/0-WVK-Retail/Bilder-Pictures/SAFLAX-",'Basis-Tabelle-Samen'!N299,"-",'Basis-Tabelle-Samen'!J299,"-garden-to-go-lite-portuguese.jpg")),
IF($C$1="Rumänisch - RO",HYPERLINK(CONCATENATE("https://www.saflax.de/0-WVK-Retail/Bilder-Pictures/SAFLAX-",'Basis-Tabelle-Samen'!N299,"-",'Basis-Tabelle-Samen'!J299,"-garden-to-go-lite-romanian.jpg")),
IF($C$1="Schwedisch - SE",HYPERLINK(CONCATENATE("https://www.saflax.de/0-WVK-Retail/Bilder-Pictures/SAFLAX-",'Basis-Tabelle-Samen'!N299,"-",'Basis-Tabelle-Samen'!J299,"-garden-to-go-lite-swedish.jpg")),
IF($C$1="Slowakisch - SK",HYPERLINK(CONCATENATE("https://www.saflax.de/0-WVK-Retail/Bilder-Pictures/SAFLAX-",'Basis-Tabelle-Samen'!N299,"-",'Basis-Tabelle-Samen'!J299,"-garden-to-go-lite-slovak.jpg")),
IF($C$1="Slowenisch - SI",HYPERLINK(CONCATENATE("https://www.saflax.de/0-WVK-Retail/Bilder-Pictures/SAFLAX-",'Basis-Tabelle-Samen'!N299,"-",'Basis-Tabelle-Samen'!J299,"-garden-to-go-lite-slovenian.jpg")),
IF($C$1="Spanisch - ES",HYPERLINK(CONCATENATE("https://www.saflax.de/0-WVK-Retail/Bilder-Pictures/SAFLAX-",'Basis-Tabelle-Samen'!N299,"-",'Basis-Tabelle-Samen'!J299,"-garden-to-go-lite-spanish.jpg")),
IF($C$1="Tschechisch - CZ",HYPERLINK(CONCATENATE("https://www.saflax.de/0-WVK-Retail/Bilder-Pictures/SAFLAX-",'Basis-Tabelle-Samen'!N299,"-",'Basis-Tabelle-Samen'!J299,"-garden-to-go-lite-czech.jpg")),
IF($C$1="Türkisch - TR",HYPERLINK(CONCATENATE("https://www.saflax.de/0-WVK-Retail/Bilder-Pictures/SAFLAX-",'Basis-Tabelle-Samen'!N299,"-",'Basis-Tabelle-Samen'!J299,"-garden-to-go-lite-turkish.jpg")),
IF($C$1="Ungarisch - HU",HYPERLINK(CONCATENATE("https://www.saflax.de/0-WVK-Retail/Bilder-Pictures/SAFLAX-",'Basis-Tabelle-Samen'!N299,"-",'Basis-Tabelle-Samen'!J299,"-garden-to-go-lite-hungarian.jpg")),
" ACHTUNG")))))))))))))))))))))))))))))</f>
        <v>https://www.saflax.de/0-WVK-Retail/Bilder-Pictures/SAFLAX-85230-silybum-marianum-garden-to-go-lite-english.jpg</v>
      </c>
      <c r="AO284" s="330" t="str">
        <f>IF(J284&lt;1,"",
IF($C$1="Bulgarisch - BG",HYPERLINK(CONCATENATE("https://www.saflax.de/0-WVK-Retail/Bilder-Pictures/SAFLAX-",'Basis-Tabelle-Samen'!Q299,"-",'Basis-Tabelle-Samen'!J299,"-garden-to-go-bulgarian.jpg")),
IF($C$1="Dänisch - DK",HYPERLINK(CONCATENATE("https://www.saflax.de/0-WVK-Retail/Bilder-Pictures/SAFLAX-",'Basis-Tabelle-Samen'!Q299,"-",'Basis-Tabelle-Samen'!J299,"-garden-to-go-danish.jpg")),
IF($C$1="Deutsch - DE",HYPERLINK(CONCATENATE("https://www.saflax.de/0-WVK-Retail/Bilder-Pictures/SAFLAX-",'Basis-Tabelle-Samen'!Q299,"-",'Basis-Tabelle-Samen'!J299,"-garden-to-go-german.jpg")),
IF($C$1="Englisch - UK",HYPERLINK(CONCATENATE("https://www.saflax.de/0-WVK-Retail/Bilder-Pictures/SAFLAX-",'Basis-Tabelle-Samen'!Q299,"-",'Basis-Tabelle-Samen'!J299,"-garden-to-go-english.jpg")),
IF($C$1="Estnisch - EE",HYPERLINK(CONCATENATE("https://www.saflax.de/0-WVK-Retail/Bilder-Pictures/SAFLAX-",'Basis-Tabelle-Samen'!Q299,"-",'Basis-Tabelle-Samen'!J299,"-garden-to-go-estonian.jpg")),
IF($C$1="Finnisch - FI",HYPERLINK(CONCATENATE("https://www.saflax.de/0-WVK-Retail/Bilder-Pictures/SAFLAX-",'Basis-Tabelle-Samen'!Q299,"-",'Basis-Tabelle-Samen'!J299,"-garden-to-go-finnish.jpg")),
IF($C$1="Französisch - FR",HYPERLINK(CONCATENATE("https://www.saflax.de/0-WVK-Retail/Bilder-Pictures/SAFLAX-",'Basis-Tabelle-Samen'!Q299,"-",'Basis-Tabelle-Samen'!J299,"-garden-to-go-french.jpg")),
IF($C$1="Griechisch - GR",HYPERLINK(CONCATENATE("https://www.saflax.de/0-WVK-Retail/Bilder-Pictures/SAFLAX-",'Basis-Tabelle-Samen'!Q299,"-",'Basis-Tabelle-Samen'!J299,"-garden-to-go-greek.jpg")),
IF($C$1="Irisch - IE",HYPERLINK(CONCATENATE("https://www.saflax.de/0-WVK-Retail/Bilder-Pictures/SAFLAX-",'Basis-Tabelle-Samen'!Q299,"-",'Basis-Tabelle-Samen'!J299,"-garden-to-go-irish.jpg")),
IF($C$1="Isländisch - IS",HYPERLINK(CONCATENATE("https://www.saflax.de/0-WVK-Retail/Bilder-Pictures/SAFLAX-",'Basis-Tabelle-Samen'!Q299,"-",'Basis-Tabelle-Samen'!J299,"-garden-to-go-icelandic.jpg")),
IF($C$1="Italienisch - IT",HYPERLINK(CONCATENATE("https://www.saflax.de/0-WVK-Retail/Bilder-Pictures/SAFLAX-",'Basis-Tabelle-Samen'!Q299,"-",'Basis-Tabelle-Samen'!J299,"-garden-to-go-italian.jpg")),
IF($C$1="Japanisch - JP",HYPERLINK(CONCATENATE("https://www.saflax.de/0-WVK-Retail/Bilder-Pictures/SAFLAX-",'Basis-Tabelle-Samen'!Q299,"-",'Basis-Tabelle-Samen'!J299,"-garden-to-go-japanese.jpg")),
IF($C$1="Kroatisch - HR",HYPERLINK(CONCATENATE("https://www.saflax.de/0-WVK-Retail/Bilder-Pictures/SAFLAX-",'Basis-Tabelle-Samen'!Q299,"-",'Basis-Tabelle-Samen'!J299,"-garden-to-go-croatian.jpg")),
IF($C$1="Lettisch - LV",HYPERLINK(CONCATENATE("https://www.saflax.de/0-WVK-Retail/Bilder-Pictures/SAFLAX-",'Basis-Tabelle-Samen'!Q299,"-",'Basis-Tabelle-Samen'!J299,"-garden-to-go-latvian.jpg")),
IF($C$1="Litauisch - LT",HYPERLINK(CONCATENATE("https://www.saflax.de/0-WVK-Retail/Bilder-Pictures/SAFLAX-",'Basis-Tabelle-Samen'!Q299,"-",'Basis-Tabelle-Samen'!J299,"-garden-to-go-lithuanian.jpg")),
IF($C$1="Maltesisch - MT",HYPERLINK(CONCATENATE("https://www.saflax.de/0-WVK-Retail/Bilder-Pictures/SAFLAX-",'Basis-Tabelle-Samen'!Q299,"-",'Basis-Tabelle-Samen'!J299,"-garden-to-go-maltese.jpg")),
IF($C$1="Niederländisch - NL",HYPERLINK(CONCATENATE("https://www.saflax.de/0-WVK-Retail/Bilder-Pictures/SAFLAX-",'Basis-Tabelle-Samen'!Q299,"-",'Basis-Tabelle-Samen'!J299,"-garden-to-go-dutch.jpg")),
IF($C$1="Norwegisch - NO",HYPERLINK(CONCATENATE("https://www.saflax.de/0-WVK-Retail/Bilder-Pictures/SAFLAX-",'Basis-Tabelle-Samen'!Q299,"-",'Basis-Tabelle-Samen'!J299,"-garden-to-go-nowegian.jpg")),
IF($C$1="Polnisch - PL",HYPERLINK(CONCATENATE("https://www.saflax.de/0-WVK-Retail/Bilder-Pictures/SAFLAX-",'Basis-Tabelle-Samen'!Q299,"-",'Basis-Tabelle-Samen'!J299,"-garden-to-go-polish.jpg")),
IF($C$1="Portugiesisch - PT",HYPERLINK(CONCATENATE("https://www.saflax.de/0-WVK-Retail/Bilder-Pictures/SAFLAX-",'Basis-Tabelle-Samen'!Q299,"-",'Basis-Tabelle-Samen'!J299,"-garden-to-go-portuguese.jpg")),
IF($C$1="Rumänisch - RO",HYPERLINK(CONCATENATE("https://www.saflax.de/0-WVK-Retail/Bilder-Pictures/SAFLAX-",'Basis-Tabelle-Samen'!Q299,"-",'Basis-Tabelle-Samen'!J299,"-garden-to-go-romanian.jpg")),
IF($C$1="Schwedisch - SE",HYPERLINK(CONCATENATE("https://www.saflax.de/0-WVK-Retail/Bilder-Pictures/SAFLAX-",'Basis-Tabelle-Samen'!Q299,"-",'Basis-Tabelle-Samen'!J299,"-garden-to-go-swedish.jpg")),
IF($C$1="Slowakisch - SK",HYPERLINK(CONCATENATE("https://www.saflax.de/0-WVK-Retail/Bilder-Pictures/SAFLAX-",'Basis-Tabelle-Samen'!Q299,"-",'Basis-Tabelle-Samen'!J299,"-garden-to-go-slovak.jpg")),
IF($C$1="Slowenisch - SI",HYPERLINK(CONCATENATE("https://www.saflax.de/0-WVK-Retail/Bilder-Pictures/SAFLAX-",'Basis-Tabelle-Samen'!Q299,"-",'Basis-Tabelle-Samen'!J299,"-garden-to-go-slovenian.jpg")),
IF($C$1="Spanisch - ES",HYPERLINK(CONCATENATE("https://www.saflax.de/0-WVK-Retail/Bilder-Pictures/SAFLAX-",'Basis-Tabelle-Samen'!Q299,"-",'Basis-Tabelle-Samen'!J299,"-garden-to-go-spanish.jpg")),
IF($C$1="Tschechisch - CZ",HYPERLINK(CONCATENATE("https://www.saflax.de/0-WVK-Retail/Bilder-Pictures/SAFLAX-",'Basis-Tabelle-Samen'!Q299,"-",'Basis-Tabelle-Samen'!J299,"-garden-to-go-czech.jpg")),
IF($C$1="Türkisch - TR",HYPERLINK(CONCATENATE("https://www.saflax.de/0-WVK-Retail/Bilder-Pictures/SAFLAX-",'Basis-Tabelle-Samen'!Q299,"-",'Basis-Tabelle-Samen'!J299,"-garden-to-go-turkish.jpg")),
IF($C$1="Ungarisch - HU",HYPERLINK(CONCATENATE("https://www.saflax.de/0-WVK-Retail/Bilder-Pictures/SAFLAX-",'Basis-Tabelle-Samen'!Q299,"-",'Basis-Tabelle-Samen'!J299,"-garden-to-go-hungarian.jpg")),
" ACHTUNG")))))))))))))))))))))))))))))</f>
        <v>https://www.saflax.de/0-WVK-Retail/Bilder-Pictures/SAFLAX-55230-silybum-marianum-garden-to-go-english.jpg</v>
      </c>
      <c r="AP284" s="330" t="str">
        <f>IF(K284&lt;1,"",
IF($C$1="Bulgarisch - BG",HYPERLINK(CONCATENATE("https://www.saflax.de/0-WVK-Retail/Bilder-Pictures/SAFLAX-",'Basis-Tabelle-Samen'!T299,"-",'Basis-Tabelle-Samen'!J299,"-cultivation-set-bulgarian.jpg")),
IF($C$1="Dänisch - DK",HYPERLINK(CONCATENATE("https://www.saflax.de/0-WVK-Retail/Bilder-Pictures/SAFLAX-",'Basis-Tabelle-Samen'!T299,"-",'Basis-Tabelle-Samen'!J299,"-cultivation-set-danish.jpg")),
IF($C$1="Deutsch - DE",HYPERLINK(CONCATENATE("https://www.saflax.de/0-WVK-Retail/Bilder-Pictures/SAFLAX-",'Basis-Tabelle-Samen'!T299,"-",'Basis-Tabelle-Samen'!J299,"-cultivation-set-german.jpg")),
IF($C$1="Englisch - UK",HYPERLINK(CONCATENATE("https://www.saflax.de/0-WVK-Retail/Bilder-Pictures/SAFLAX-",'Basis-Tabelle-Samen'!T299,"-",'Basis-Tabelle-Samen'!J299,"-cultivation-set-english.jpg")),
IF($C$1="Estnisch - EE",HYPERLINK(CONCATENATE("https://www.saflax.de/0-WVK-Retail/Bilder-Pictures/SAFLAX-",'Basis-Tabelle-Samen'!T299,"-",'Basis-Tabelle-Samen'!J299,"-cultivation-set-estonian.jpg")),
IF($C$1="Finnisch - FI",HYPERLINK(CONCATENATE("https://www.saflax.de/0-WVK-Retail/Bilder-Pictures/SAFLAX-",'Basis-Tabelle-Samen'!T299,"-",'Basis-Tabelle-Samen'!J299,"-cultivation-set-finnish.jpg")),
IF($C$1="Französisch - FR",HYPERLINK(CONCATENATE("https://www.saflax.de/0-WVK-Retail/Bilder-Pictures/SAFLAX-",'Basis-Tabelle-Samen'!T299,"-",'Basis-Tabelle-Samen'!J299,"-cultivation-set-french.jpg")),
IF($C$1="Griechisch - GR",HYPERLINK(CONCATENATE("https://www.saflax.de/0-WVK-Retail/Bilder-Pictures/SAFLAX-",'Basis-Tabelle-Samen'!T299,"-",'Basis-Tabelle-Samen'!J299,"-cultivation-set-greek.jpg")),
IF($C$1="Irisch - IE",HYPERLINK(CONCATENATE("https://www.saflax.de/0-WVK-Retail/Bilder-Pictures/SAFLAX-",'Basis-Tabelle-Samen'!T299,"-",'Basis-Tabelle-Samen'!J299,"-cultivation-set-irish.jpg")),
IF($C$1="Isländisch - IS",HYPERLINK(CONCATENATE("https://www.saflax.de/0-WVK-Retail/Bilder-Pictures/SAFLAX-",'Basis-Tabelle-Samen'!T299,"-",'Basis-Tabelle-Samen'!J299,"-cultivation-set-icelandic.jpg")),
IF($C$1="Italienisch - IT",HYPERLINK(CONCATENATE("https://www.saflax.de/0-WVK-Retail/Bilder-Pictures/SAFLAX-",'Basis-Tabelle-Samen'!T299,"-",'Basis-Tabelle-Samen'!J299,"-cultivation-set-italian.jpg")),
IF($C$1="Japanisch - JP",HYPERLINK(CONCATENATE("https://www.saflax.de/0-WVK-Retail/Bilder-Pictures/SAFLAX-",'Basis-Tabelle-Samen'!T299,"-",'Basis-Tabelle-Samen'!J299,"-cultivation-set-japanese.jpg")),
IF($C$1="Kroatisch - HR",HYPERLINK(CONCATENATE("https://www.saflax.de/0-WVK-Retail/Bilder-Pictures/SAFLAX-",'Basis-Tabelle-Samen'!T299,"-",'Basis-Tabelle-Samen'!J299,"-cultivation-set-croatian.jpg")),
IF($C$1="Lettisch - LV",HYPERLINK(CONCATENATE("https://www.saflax.de/0-WVK-Retail/Bilder-Pictures/SAFLAX-",'Basis-Tabelle-Samen'!T299,"-",'Basis-Tabelle-Samen'!J299,"-cultivation-set-latvian.jpg")),
IF($C$1="Litauisch - LT",HYPERLINK(CONCATENATE("https://www.saflax.de/0-WVK-Retail/Bilder-Pictures/SAFLAX-",'Basis-Tabelle-Samen'!T299,"-",'Basis-Tabelle-Samen'!J299,"-cultivation-set-lithuanian.jpg")),
IF($C$1="Maltesisch - MT",HYPERLINK(CONCATENATE("https://www.saflax.de/0-WVK-Retail/Bilder-Pictures/SAFLAX-",'Basis-Tabelle-Samen'!T299,"-",'Basis-Tabelle-Samen'!J299,"-cultivation-set-maltese.jpg")),
IF($C$1="Niederländisch - NL",HYPERLINK(CONCATENATE("https://www.saflax.de/0-WVK-Retail/Bilder-Pictures/SAFLAX-",'Basis-Tabelle-Samen'!T299,"-",'Basis-Tabelle-Samen'!J299,"-cultivation-set-dutch.jpg")),
IF($C$1="Norwegisch - NO",HYPERLINK(CONCATENATE("https://www.saflax.de/0-WVK-Retail/Bilder-Pictures/SAFLAX-",'Basis-Tabelle-Samen'!T299,"-",'Basis-Tabelle-Samen'!J299,"-cultivation-set-nowegian.jpg")),
IF($C$1="Polnisch - PL",HYPERLINK(CONCATENATE("https://www.saflax.de/0-WVK-Retail/Bilder-Pictures/SAFLAX-",'Basis-Tabelle-Samen'!T299,"-",'Basis-Tabelle-Samen'!J299,"-cultivation-set-polish.jpg")),
IF($C$1="Portugiesisch - PT",HYPERLINK(CONCATENATE("https://www.saflax.de/0-WVK-Retail/Bilder-Pictures/SAFLAX-",'Basis-Tabelle-Samen'!T299,"-",'Basis-Tabelle-Samen'!J299,"-cultivation-set-portuguese.jpg")),
IF($C$1="Rumänisch - RO",HYPERLINK(CONCATENATE("https://www.saflax.de/0-WVK-Retail/Bilder-Pictures/SAFLAX-",'Basis-Tabelle-Samen'!T299,"-",'Basis-Tabelle-Samen'!J299,"-cultivation-set-romanian.jpg")),
IF($C$1="Schwedisch - SE",HYPERLINK(CONCATENATE("https://www.saflax.de/0-WVK-Retail/Bilder-Pictures/SAFLAX-",'Basis-Tabelle-Samen'!T299,"-",'Basis-Tabelle-Samen'!J299,"-cultivation-set-swedish.jpg")),
IF($C$1="Slowakisch - SK",HYPERLINK(CONCATENATE("https://www.saflax.de/0-WVK-Retail/Bilder-Pictures/SAFLAX-",'Basis-Tabelle-Samen'!T299,"-",'Basis-Tabelle-Samen'!J299,"-cultivation-set-slovak.jpg")),
IF($C$1="Slowenisch - SI",HYPERLINK(CONCATENATE("https://www.saflax.de/0-WVK-Retail/Bilder-Pictures/SAFLAX-",'Basis-Tabelle-Samen'!T299,"-",'Basis-Tabelle-Samen'!J299,"-cultivation-set-slovenian.jpg")),
IF($C$1="Spanisch - ES",HYPERLINK(CONCATENATE("https://www.saflax.de/0-WVK-Retail/Bilder-Pictures/SAFLAX-",'Basis-Tabelle-Samen'!T299,"-",'Basis-Tabelle-Samen'!J299,"-cultivation-set-spanish.jpg")),
IF($C$1="Tschechisch - CZ",HYPERLINK(CONCATENATE("https://www.saflax.de/0-WVK-Retail/Bilder-Pictures/SAFLAX-",'Basis-Tabelle-Samen'!T299,"-",'Basis-Tabelle-Samen'!J299,"-cultivation-set-czech.jpg")),
IF($C$1="Türkisch - TR",HYPERLINK(CONCATENATE("https://www.saflax.de/0-WVK-Retail/Bilder-Pictures/SAFLAX-",'Basis-Tabelle-Samen'!T299,"-",'Basis-Tabelle-Samen'!J299,"-cultivation-set-turkish.jpg")),
IF($C$1="Ungarisch - HU",HYPERLINK(CONCATENATE("https://www.saflax.de/0-WVK-Retail/Bilder-Pictures/SAFLAX-",'Basis-Tabelle-Samen'!T299,"-",'Basis-Tabelle-Samen'!J299,"-cultivation-set-hungarian.jpg")),
" ACHTUNG")))))))))))))))))))))))))))))</f>
        <v>https://www.saflax.de/0-WVK-Retail/Bilder-Pictures/SAFLAX-35230-silybum-marianum-cultivation-set-english.jpg</v>
      </c>
      <c r="AQ284" s="330" t="str">
        <f>IF(L284&lt;1,"",
IF($C$1="Bulgarisch - BG",HYPERLINK(CONCATENATE("https://www.saflax.de/0-WVK-Retail/Bilder-Pictures/SAFLAX-",'Basis-Tabelle-Samen'!W299,"-",'Basis-Tabelle-Samen'!J299,"-garden-in-the-bag-bulgarian.jpg")),
IF($C$1="Dänisch - DK",HYPERLINK(CONCATENATE("https://www.saflax.de/0-WVK-Retail/Bilder-Pictures/SAFLAX-",'Basis-Tabelle-Samen'!W299,"-",'Basis-Tabelle-Samen'!J299,"-garden-in-the-bag-danish.jpg")),
IF($C$1="Deutsch - DE",HYPERLINK(CONCATENATE("https://www.saflax.de/0-WVK-Retail/Bilder-Pictures/SAFLAX-",'Basis-Tabelle-Samen'!W299,"-",'Basis-Tabelle-Samen'!J299,"-garden-in-the-bag-german.jpg")),
IF($C$1="Englisch - UK",HYPERLINK(CONCATENATE("https://www.saflax.de/0-WVK-Retail/Bilder-Pictures/SAFLAX-",'Basis-Tabelle-Samen'!W299,"-",'Basis-Tabelle-Samen'!J299,"-garden-in-the-bag-english.jpg")),
IF($C$1="Estnisch - EE",HYPERLINK(CONCATENATE("https://www.saflax.de/0-WVK-Retail/Bilder-Pictures/SAFLAX-",'Basis-Tabelle-Samen'!W299,"-",'Basis-Tabelle-Samen'!J299,"-garden-in-the-bag-estonian.jpg")),
IF($C$1="Finnisch - FI",HYPERLINK(CONCATENATE("https://www.saflax.de/0-WVK-Retail/Bilder-Pictures/SAFLAX-",'Basis-Tabelle-Samen'!W299,"-",'Basis-Tabelle-Samen'!J299,"-garden-in-the-bag-finnish.jpg")),
IF($C$1="Französisch - FR",HYPERLINK(CONCATENATE("https://www.saflax.de/0-WVK-Retail/Bilder-Pictures/SAFLAX-",'Basis-Tabelle-Samen'!W299,"-",'Basis-Tabelle-Samen'!J299,"-garden-in-the-bag-french.jpg")),
IF($C$1="Griechisch - GR",HYPERLINK(CONCATENATE("https://www.saflax.de/0-WVK-Retail/Bilder-Pictures/SAFLAX-",'Basis-Tabelle-Samen'!W299,"-",'Basis-Tabelle-Samen'!J299,"-garden-in-the-bag-greek.jpg")),
IF($C$1="Irisch - IE",HYPERLINK(CONCATENATE("https://www.saflax.de/0-WVK-Retail/Bilder-Pictures/SAFLAX-",'Basis-Tabelle-Samen'!W299,"-",'Basis-Tabelle-Samen'!J299,"-garden-in-the-bag-irish.jpg")),
IF($C$1="Isländisch - IS",HYPERLINK(CONCATENATE("https://www.saflax.de/0-WVK-Retail/Bilder-Pictures/SAFLAX-",'Basis-Tabelle-Samen'!W299,"-",'Basis-Tabelle-Samen'!J299,"-garden-in-the-bag-icelandic.jpg")),
IF($C$1="Italienisch - IT",HYPERLINK(CONCATENATE("https://www.saflax.de/0-WVK-Retail/Bilder-Pictures/SAFLAX-",'Basis-Tabelle-Samen'!W299,"-",'Basis-Tabelle-Samen'!J299,"-garden-in-the-bag-italian.jpg")),
IF($C$1="Japanisch - JP",HYPERLINK(CONCATENATE("https://www.saflax.de/0-WVK-Retail/Bilder-Pictures/SAFLAX-",'Basis-Tabelle-Samen'!W299,"-",'Basis-Tabelle-Samen'!J299,"-garden-in-the-bag-japanese.jpg")),
IF($C$1="Kroatisch - HR",HYPERLINK(CONCATENATE("https://www.saflax.de/0-WVK-Retail/Bilder-Pictures/SAFLAX-",'Basis-Tabelle-Samen'!W299,"-",'Basis-Tabelle-Samen'!J299,"-garden-in-the-bag-croatian.jpg")),
IF($C$1="Lettisch - LV",HYPERLINK(CONCATENATE("https://www.saflax.de/0-WVK-Retail/Bilder-Pictures/SAFLAX-",'Basis-Tabelle-Samen'!W299,"-",'Basis-Tabelle-Samen'!J299,"-garden-in-the-bag-latvian.jpg")),
IF($C$1="Litauisch - LT",HYPERLINK(CONCATENATE("https://www.saflax.de/0-WVK-Retail/Bilder-Pictures/SAFLAX-",'Basis-Tabelle-Samen'!W299,"-",'Basis-Tabelle-Samen'!J299,"-garden-in-the-bag-lithuanian.jpg")),
IF($C$1="Maltesisch - MT",HYPERLINK(CONCATENATE("https://www.saflax.de/0-WVK-Retail/Bilder-Pictures/SAFLAX-",'Basis-Tabelle-Samen'!W299,"-",'Basis-Tabelle-Samen'!J299,"-garden-in-the-bag-maltese.jpg")),
IF($C$1="Niederländisch - NL",HYPERLINK(CONCATENATE("https://www.saflax.de/0-WVK-Retail/Bilder-Pictures/SAFLAX-",'Basis-Tabelle-Samen'!W299,"-",'Basis-Tabelle-Samen'!J299,"-garden-in-the-bag-dutch.jpg")),
IF($C$1="Norwegisch - NO",HYPERLINK(CONCATENATE("https://www.saflax.de/0-WVK-Retail/Bilder-Pictures/SAFLAX-",'Basis-Tabelle-Samen'!W299,"-",'Basis-Tabelle-Samen'!J299,"-garden-in-the-bag-nowegian.jpg")),
IF($C$1="Polnisch - PL",HYPERLINK(CONCATENATE("https://www.saflax.de/0-WVK-Retail/Bilder-Pictures/SAFLAX-",'Basis-Tabelle-Samen'!W299,"-",'Basis-Tabelle-Samen'!J299,"-garden-in-the-bag-polish.jpg")),
IF($C$1="Portugiesisch - PT",HYPERLINK(CONCATENATE("https://www.saflax.de/0-WVK-Retail/Bilder-Pictures/SAFLAX-",'Basis-Tabelle-Samen'!W299,"-",'Basis-Tabelle-Samen'!J299,"-garden-in-the-bag-portuguese.jpg")),
IF($C$1="Rumänisch - RO",HYPERLINK(CONCATENATE("https://www.saflax.de/0-WVK-Retail/Bilder-Pictures/SAFLAX-",'Basis-Tabelle-Samen'!W299,"-",'Basis-Tabelle-Samen'!J299,"-garden-in-the-bag-romanian.jpg")),
IF($C$1="Schwedisch - SE",HYPERLINK(CONCATENATE("https://www.saflax.de/0-WVK-Retail/Bilder-Pictures/SAFLAX-",'Basis-Tabelle-Samen'!W299,"-",'Basis-Tabelle-Samen'!J299,"-garden-in-the-bag-swedish.jpg")),
IF($C$1="Slowakisch - SK",HYPERLINK(CONCATENATE("https://www.saflax.de/0-WVK-Retail/Bilder-Pictures/SAFLAX-",'Basis-Tabelle-Samen'!W299,"-",'Basis-Tabelle-Samen'!J299,"-garden-in-the-bag-slovak.jpg")),
IF($C$1="Slowenisch - SI",HYPERLINK(CONCATENATE("https://www.saflax.de/0-WVK-Retail/Bilder-Pictures/SAFLAX-",'Basis-Tabelle-Samen'!W299,"-",'Basis-Tabelle-Samen'!J299,"-garden-in-the-bag-slovenian.jpg")),
IF($C$1="Spanisch - ES",HYPERLINK(CONCATENATE("https://www.saflax.de/0-WVK-Retail/Bilder-Pictures/SAFLAX-",'Basis-Tabelle-Samen'!W299,"-",'Basis-Tabelle-Samen'!J299,"-garden-in-the-bag-spanish.jpg")),
IF($C$1="Tschechisch - CZ",HYPERLINK(CONCATENATE("https://www.saflax.de/0-WVK-Retail/Bilder-Pictures/SAFLAX-",'Basis-Tabelle-Samen'!W299,"-",'Basis-Tabelle-Samen'!J299,"-garden-in-the-bag-czech.jpg")),
IF($C$1="Türkisch - TR",HYPERLINK(CONCATENATE("https://www.saflax.de/0-WVK-Retail/Bilder-Pictures/SAFLAX-",'Basis-Tabelle-Samen'!W299,"-",'Basis-Tabelle-Samen'!J299,"-garden-in-the-bag-turkish.jpg")),
IF($C$1="Ungarisch - HU",HYPERLINK(CONCATENATE("https://www.saflax.de/0-WVK-Retail/Bilder-Pictures/SAFLAX-",'Basis-Tabelle-Samen'!W299,"-",'Basis-Tabelle-Samen'!J299,"-garden-in-the-bag-hungarian.jpg")),
" ACHTUNG")))))))))))))))))))))))))))))</f>
        <v>https://www.saflax.de/0-WVK-Retail/Bilder-Pictures/SAFLAX-65230-silybum-marianum-garden-in-the-bag-english.jpg</v>
      </c>
    </row>
    <row r="285" spans="1:43" ht="17.100000000000001" customHeight="1" x14ac:dyDescent="0.2">
      <c r="A285" s="318" t="str">
        <f>IF('Basis-Tabelle-Samen'!A291="","",IF($C$1="Deutsch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85" s="319" t="str">
        <f>'Basis-Tabelle-Samen'!I291</f>
        <v>Cichorium intybus</v>
      </c>
      <c r="C285" s="316" t="str">
        <f>IF($C$1="Bulgarisch - BG",'Basis-Tabelle-Samen'!Z291,
IF($C$1="Dänisch - DK",'Basis-Tabelle-Samen'!AA291,
IF($C$1="Deutsch - DE",'Basis-Tabelle-Samen'!AB291,
IF($C$1="Englisch - UK",'Basis-Tabelle-Samen'!AC291,
IF($C$1="Estnisch - EE",'Basis-Tabelle-Samen'!AD291,
IF($C$1="Finnisch - FI",'Basis-Tabelle-Samen'!AE291,
IF($C$1="Französisch - FR",'Basis-Tabelle-Samen'!AF291,
IF($C$1="Griechisch - GR",'Basis-Tabelle-Samen'!AG291,
IF($C$1="Irisch - IE",'Basis-Tabelle-Samen'!AH291,
IF($C$1="Isländisch - IS",'Basis-Tabelle-Samen'!AI291,
IF($C$1="Italienisch - IT",'Basis-Tabelle-Samen'!AJ291,
IF($C$1="Japanisch - JP",'Basis-Tabelle-Samen'!AK291,
IF($C$1="Kroatisch - HR",'Basis-Tabelle-Samen'!AL291,
IF($C$1="Lettisch - LV",'Basis-Tabelle-Samen'!AM291,
IF($C$1="Litauisch - LT",'Basis-Tabelle-Samen'!AN291,
IF($C$1="Maltesisch - MT",'Basis-Tabelle-Samen'!AO291,
IF($C$1="Niederländisch - NL",'Basis-Tabelle-Samen'!AP291,
IF($C$1="Norwegisch - NO",'Basis-Tabelle-Samen'!AQ291,
IF($C$1="Polnisch - PL",'Basis-Tabelle-Samen'!AR291,
IF($C$1="Portugiesisch - PT",'Basis-Tabelle-Samen'!AS291,
IF($C$1="Rumänisch - RO",'Basis-Tabelle-Samen'!AT291,
IF($C$1="Schwedisch - SE",'Basis-Tabelle-Samen'!AU291,
IF($C$1="Slowakisch - SK",'Basis-Tabelle-Samen'!AV291,
IF($C$1="Slowenisch - SI",'Basis-Tabelle-Samen'!AW291,
IF($C$1="Spanisch - ES",'Basis-Tabelle-Samen'!AX291,
IF($C$1="Tschechisch - CZ",'Basis-Tabelle-Samen'!AY291,
IF($C$1="Türkisch - TR",'Basis-Tabelle-Samen'!AZ291,
IF($C$1="Ungarisch - HU",'Basis-Tabelle-Samen'!BA291,
" ACHTUNG"))))))))))))))))))))))))))))</f>
        <v xml:space="preserve">Chicory </v>
      </c>
      <c r="D285" s="320">
        <f>'Basis-Tabelle-Samen'!F291</f>
        <v>250</v>
      </c>
      <c r="E285" s="321" t="str">
        <f>'Basis-Tabelle-Samen'!H291</f>
        <v>7 %</v>
      </c>
      <c r="F285" s="322" t="str">
        <f>IF('Basis-Tabelle-Samen'!G291="","",'Basis-Tabelle-Samen'!G291)</f>
        <v>07</v>
      </c>
      <c r="G285" s="320">
        <f>'Basis-Tabelle-Samen'!C291</f>
        <v>15222</v>
      </c>
      <c r="H285" s="323">
        <f>'Basis-Tabelle-Samen'!D291</f>
        <v>4055473152226</v>
      </c>
      <c r="I285" s="324">
        <f>'Basis-Tabelle-Samen'!E291</f>
        <v>1.85</v>
      </c>
      <c r="J285" s="325">
        <f t="shared" si="4"/>
        <v>12</v>
      </c>
      <c r="K285" s="326">
        <f>'Basis-Tabelle-Samen'!K291</f>
        <v>75222</v>
      </c>
      <c r="L285" s="323">
        <f>'Basis-Tabelle-Samen'!L291</f>
        <v>4055473752228</v>
      </c>
      <c r="M285" s="324">
        <f>'Basis-Tabelle-Samen'!M291</f>
        <v>2.4500000000000002</v>
      </c>
      <c r="N285" s="326">
        <f>IF(K285&lt;1,"",'3'!$I$15)</f>
        <v>15</v>
      </c>
      <c r="O285" s="327">
        <f>IF(K285&lt;1,"",'3'!$J$11)</f>
        <v>90</v>
      </c>
      <c r="P285" s="326">
        <f>'Basis-Tabelle-Samen'!N291</f>
        <v>85222</v>
      </c>
      <c r="Q285" s="323">
        <f>'Basis-Tabelle-Samen'!O291</f>
        <v>4055473852225</v>
      </c>
      <c r="R285" s="328">
        <f>'Basis-Tabelle-Samen'!P291</f>
        <v>3.75</v>
      </c>
      <c r="S285" s="326">
        <f>IF(R285&lt;1,"",'3'!$M$15)</f>
        <v>18</v>
      </c>
      <c r="T285" s="327">
        <f>IF(R285&lt;1,"",'3'!$N$11)</f>
        <v>72</v>
      </c>
      <c r="U285" s="326">
        <f>'Basis-Tabelle-Samen'!Q291</f>
        <v>55222</v>
      </c>
      <c r="V285" s="323">
        <f>'Basis-Tabelle-Samen'!R291</f>
        <v>4055473552224</v>
      </c>
      <c r="W285" s="324">
        <f>'Basis-Tabelle-Samen'!S291</f>
        <v>4.95</v>
      </c>
      <c r="X285" s="326">
        <f>IF(U285&lt;1,"",'3'!$Q$15)</f>
        <v>6</v>
      </c>
      <c r="Y285" s="327">
        <f>IF(U285&lt;1,"",'3'!$R$11)</f>
        <v>24</v>
      </c>
      <c r="Z285" s="326">
        <f>'Basis-Tabelle-Samen'!T291</f>
        <v>35222</v>
      </c>
      <c r="AA285" s="323">
        <f>'Basis-Tabelle-Samen'!U291</f>
        <v>4055473352220</v>
      </c>
      <c r="AB285" s="324">
        <f>'Basis-Tabelle-Samen'!V291</f>
        <v>6.75</v>
      </c>
      <c r="AC285" s="326">
        <f>IF(Z285&lt;1,"",'3'!$U$15)</f>
        <v>6</v>
      </c>
      <c r="AD285" s="327">
        <f>IF(Z285&lt;1,"",'3'!$V$11)</f>
        <v>24</v>
      </c>
      <c r="AE285" s="326">
        <f>'Basis-Tabelle-Samen'!W291</f>
        <v>65222</v>
      </c>
      <c r="AF285" s="323">
        <f>'Basis-Tabelle-Samen'!X291</f>
        <v>4055473652221</v>
      </c>
      <c r="AG285" s="324">
        <f>'Basis-Tabelle-Samen'!Y291</f>
        <v>2.95</v>
      </c>
      <c r="AH285" s="326">
        <f>IF(AE285&lt;1,"",'3'!$Y$15)</f>
        <v>8</v>
      </c>
      <c r="AI285" s="327">
        <f>IF(AE285&lt;1,"",'3'!$Z$11)</f>
        <v>64</v>
      </c>
      <c r="AJ285" s="315"/>
      <c r="AK285" s="316" t="str">
        <f>IF(G285&lt;1,"",
IF($C$1="Bulgarisch - BG",HYPERLINK(CONCATENATE("https://www.saflax.de/0-WVK-Retail/Bilder-Pictures/SAFLAX-",'Basis-Tabelle-Samen'!C291,"-",'Basis-Tabelle-Samen'!J291,"-seed-package-front-cr-bulgarian.jpg")),
IF($C$1="Dänisch - DK",HYPERLINK(CONCATENATE("https://www.saflax.de/0-WVK-Retail/Bilder-Pictures/SAFLAX-",'Basis-Tabelle-Samen'!C291,"-",'Basis-Tabelle-Samen'!J291,"-seed-package-front-cr-danish.jpg")),
IF($C$1="Deutsch - DE",HYPERLINK(CONCATENATE("https://www.saflax.de/0-WVK-Retail/Bilder-Pictures/SAFLAX-",'Basis-Tabelle-Samen'!C291,"-",'Basis-Tabelle-Samen'!J291,"-seed-package-front-cr-german.jpg")),
IF($C$1="Englisch - UK",HYPERLINK(CONCATENATE("https://www.saflax.de/0-WVK-Retail/Bilder-Pictures/SAFLAX-",'Basis-Tabelle-Samen'!C291,"-",'Basis-Tabelle-Samen'!J291,"-seed-package-front-cr-english.jpg")),
IF($C$1="Estnisch - EE",HYPERLINK(CONCATENATE("https://www.saflax.de/0-WVK-Retail/Bilder-Pictures/SAFLAX-",'Basis-Tabelle-Samen'!C291,"-",'Basis-Tabelle-Samen'!J291,"-seed-package-front-cr-estonian.jpg")),
IF($C$1="Finnisch - FI",HYPERLINK(CONCATENATE("https://www.saflax.de/0-WVK-Retail/Bilder-Pictures/SAFLAX-",'Basis-Tabelle-Samen'!C291,"-",'Basis-Tabelle-Samen'!J291,"-seed-package-front-cr-finnish.jpg")),
IF($C$1="Französisch - FR",HYPERLINK(CONCATENATE("https://www.saflax.de/0-WVK-Retail/Bilder-Pictures/SAFLAX-",'Basis-Tabelle-Samen'!C291,"-",'Basis-Tabelle-Samen'!J291,"-seed-package-front-cr-french.jpg")),
IF($C$1="Griechisch - GR",HYPERLINK(CONCATENATE("https://www.saflax.de/0-WVK-Retail/Bilder-Pictures/SAFLAX-",'Basis-Tabelle-Samen'!C291,"-",'Basis-Tabelle-Samen'!J291,"-seed-package-front-cr-greek.jpg")),
IF($C$1="Irisch - IE",HYPERLINK(CONCATENATE("https://www.saflax.de/0-WVK-Retail/Bilder-Pictures/SAFLAX-",'Basis-Tabelle-Samen'!C291,"-",'Basis-Tabelle-Samen'!J291,"-seed-package-front-cr-irish.jpg")),
IF($C$1="Isländisch - IS",HYPERLINK(CONCATENATE("https://www.saflax.de/0-WVK-Retail/Bilder-Pictures/SAFLAX-",'Basis-Tabelle-Samen'!C291,"-",'Basis-Tabelle-Samen'!J291,"-seed-package-front-cr-icelandic.jpg")),
IF($C$1="Italienisch - IT",HYPERLINK(CONCATENATE("https://www.saflax.de/0-WVK-Retail/Bilder-Pictures/SAFLAX-",'Basis-Tabelle-Samen'!C291,"-",'Basis-Tabelle-Samen'!J291,"-seed-package-front-cr-italian.jpg")),
IF($C$1="Japanisch - JP",HYPERLINK(CONCATENATE("https://www.saflax.de/0-WVK-Retail/Bilder-Pictures/SAFLAX-",'Basis-Tabelle-Samen'!C291,"-",'Basis-Tabelle-Samen'!J291,"-seed-package-front-cr-japanese.jpg")),
IF($C$1="Kroatisch - HR",HYPERLINK(CONCATENATE("https://www.saflax.de/0-WVK-Retail/Bilder-Pictures/SAFLAX-",'Basis-Tabelle-Samen'!C291,"-",'Basis-Tabelle-Samen'!J291,"-seed-package-front-cr-croatian.jpg")),
IF($C$1="Lettisch - LV",HYPERLINK(CONCATENATE("https://www.saflax.de/0-WVK-Retail/Bilder-Pictures/SAFLAX-",'Basis-Tabelle-Samen'!C291,"-",'Basis-Tabelle-Samen'!J291,"-seed-package-front-cr-latvian.jpg")),
IF($C$1="Litauisch - LT",HYPERLINK(CONCATENATE("https://www.saflax.de/0-WVK-Retail/Bilder-Pictures/SAFLAX-",'Basis-Tabelle-Samen'!C291,"-",'Basis-Tabelle-Samen'!J291,"-seed-package-front-cr-lithuanian.jpg")),
IF($C$1="Maltesisch - MT",HYPERLINK(CONCATENATE("https://www.saflax.de/0-WVK-Retail/Bilder-Pictures/SAFLAX-",'Basis-Tabelle-Samen'!C291,"-",'Basis-Tabelle-Samen'!J291,"-seed-package-front-cr-maltese.jpg")),
IF($C$1="Niederländisch - NL",HYPERLINK(CONCATENATE("https://www.saflax.de/0-WVK-Retail/Bilder-Pictures/SAFLAX-",'Basis-Tabelle-Samen'!C291,"-",'Basis-Tabelle-Samen'!J291,"-seed-package-front-cr-dutch.jpg")),
IF($C$1="Norwegisch - NO",HYPERLINK(CONCATENATE("https://www.saflax.de/0-WVK-Retail/Bilder-Pictures/SAFLAX-",'Basis-Tabelle-Samen'!C291,"-",'Basis-Tabelle-Samen'!J291,"-seed-package-front-cr-nowegian.jpg")),
IF($C$1="Polnisch - PL",HYPERLINK(CONCATENATE("https://www.saflax.de/0-WVK-Retail/Bilder-Pictures/SAFLAX-",'Basis-Tabelle-Samen'!C291,"-",'Basis-Tabelle-Samen'!J291,"-seed-package-front-cr-polish.jpg")),
IF($C$1="Portugiesisch - PT",HYPERLINK(CONCATENATE("https://www.saflax.de/0-WVK-Retail/Bilder-Pictures/SAFLAX-",'Basis-Tabelle-Samen'!C291,"-",'Basis-Tabelle-Samen'!J291,"-seed-package-front-cr-portuguese.jpg")),
IF($C$1="Rumänisch - RO",HYPERLINK(CONCATENATE("https://www.saflax.de/0-WVK-Retail/Bilder-Pictures/SAFLAX-",'Basis-Tabelle-Samen'!C291,"-",'Basis-Tabelle-Samen'!J291,"-seed-package-front-cr-romanian.jpg")),
IF($C$1="Schwedisch - SE",HYPERLINK(CONCATENATE("https://www.saflax.de/0-WVK-Retail/Bilder-Pictures/SAFLAX-",'Basis-Tabelle-Samen'!C291,"-",'Basis-Tabelle-Samen'!J291,"-seed-package-front-cr-swedish.jpg")),
IF($C$1="Slowakisch - SK",HYPERLINK(CONCATENATE("https://www.saflax.de/0-WVK-Retail/Bilder-Pictures/SAFLAX-",'Basis-Tabelle-Samen'!C291,"-",'Basis-Tabelle-Samen'!J291,"-seed-package-front-cr-slovak.jpg")),
IF($C$1="Slowenisch - SI",HYPERLINK(CONCATENATE("https://www.saflax.de/0-WVK-Retail/Bilder-Pictures/SAFLAX-",'Basis-Tabelle-Samen'!C291,"-",'Basis-Tabelle-Samen'!J291,"-seed-package-front-cr-slovenian.jpg")),
IF($C$1="Spanisch - ES",HYPERLINK(CONCATENATE("https://www.saflax.de/0-WVK-Retail/Bilder-Pictures/SAFLAX-",'Basis-Tabelle-Samen'!C291,"-",'Basis-Tabelle-Samen'!J291,"-seed-package-front-cr-spanish.jpg")),
IF($C$1="Tschechisch - CZ",HYPERLINK(CONCATENATE("https://www.saflax.de/0-WVK-Retail/Bilder-Pictures/SAFLAX-",'Basis-Tabelle-Samen'!C291,"-",'Basis-Tabelle-Samen'!J291,"-seed-package-front-cr-czech.jpg")),
IF($C$1="Türkisch - TR",HYPERLINK(CONCATENATE("https://www.saflax.de/0-WVK-Retail/Bilder-Pictures/SAFLAX-",'Basis-Tabelle-Samen'!C291,"-",'Basis-Tabelle-Samen'!J291,"-seed-package-front-cr-turkish.jpg")),
IF($C$1="Ungarisch - HU",HYPERLINK(CONCATENATE("https://www.saflax.de/0-WVK-Retail/Bilder-Pictures/SAFLAX-",'Basis-Tabelle-Samen'!C291,"-",'Basis-Tabelle-Samen'!J291,"-seed-package-front-cr-hungarian.jpg")),
" ACHTUNG")))))))))))))))))))))))))))))</f>
        <v>https://www.saflax.de/0-WVK-Retail/Bilder-Pictures/SAFLAX-15222-cichorium-intybus-seed-package-front-cr-english.jpg</v>
      </c>
      <c r="AL285" s="330" t="str">
        <f>IF(G285&lt;1,"",
IF($C$1="Bulgarisch - BG",HYPERLINK(CONCATENATE("https://www.saflax.de/0-WVK-Retail/Bilder-Pictures/SAFLAX-",'Basis-Tabelle-Samen'!C291,"-",'Basis-Tabelle-Samen'!J291,"-seed-package-back-cr-bulgarian.jpg")),
IF($C$1="Dänisch - DK",HYPERLINK(CONCATENATE("https://www.saflax.de/0-WVK-Retail/Bilder-Pictures/SAFLAX-",'Basis-Tabelle-Samen'!C291,"-",'Basis-Tabelle-Samen'!J291,"-seed-package-back-cr-danish.jpg")),
IF($C$1="Deutsch - DE",HYPERLINK(CONCATENATE("https://www.saflax.de/0-WVK-Retail/Bilder-Pictures/SAFLAX-",'Basis-Tabelle-Samen'!C291,"-",'Basis-Tabelle-Samen'!J291,"-seed-package-back-cr-german.jpg")),
IF($C$1="Englisch - UK",HYPERLINK(CONCATENATE("https://www.saflax.de/0-WVK-Retail/Bilder-Pictures/SAFLAX-",'Basis-Tabelle-Samen'!C291,"-",'Basis-Tabelle-Samen'!J291,"-seed-package-back-cr-english.jpg")),
IF($C$1="Estnisch - EE",HYPERLINK(CONCATENATE("https://www.saflax.de/0-WVK-Retail/Bilder-Pictures/SAFLAX-",'Basis-Tabelle-Samen'!C291,"-",'Basis-Tabelle-Samen'!J291,"-seed-package-back-cr-estonian.jpg")),
IF($C$1="Finnisch - FI",HYPERLINK(CONCATENATE("https://www.saflax.de/0-WVK-Retail/Bilder-Pictures/SAFLAX-",'Basis-Tabelle-Samen'!C291,"-",'Basis-Tabelle-Samen'!J291,"-seed-package-back-cr-finnish.jpg")),
IF($C$1="Französisch - FR",HYPERLINK(CONCATENATE("https://www.saflax.de/0-WVK-Retail/Bilder-Pictures/SAFLAX-",'Basis-Tabelle-Samen'!C291,"-",'Basis-Tabelle-Samen'!J291,"-seed-package-back-cr-french.jpg")),
IF($C$1="Griechisch - GR",HYPERLINK(CONCATENATE("https://www.saflax.de/0-WVK-Retail/Bilder-Pictures/SAFLAX-",'Basis-Tabelle-Samen'!C291,"-",'Basis-Tabelle-Samen'!J291,"-seed-package-back-cr-greek.jpg")),
IF($C$1="Irisch - IE",HYPERLINK(CONCATENATE("https://www.saflax.de/0-WVK-Retail/Bilder-Pictures/SAFLAX-",'Basis-Tabelle-Samen'!C291,"-",'Basis-Tabelle-Samen'!J291,"-seed-package-back-cr-irish.jpg")),
IF($C$1="Isländisch - IS",HYPERLINK(CONCATENATE("https://www.saflax.de/0-WVK-Retail/Bilder-Pictures/SAFLAX-",'Basis-Tabelle-Samen'!C291,"-",'Basis-Tabelle-Samen'!J291,"-seed-package-back-cr-icelandic.jpg")),
IF($C$1="Italienisch - IT",HYPERLINK(CONCATENATE("https://www.saflax.de/0-WVK-Retail/Bilder-Pictures/SAFLAX-",'Basis-Tabelle-Samen'!C291,"-",'Basis-Tabelle-Samen'!J291,"-seed-package-back-cr-italian.jpg")),
IF($C$1="Japanisch - JP",HYPERLINK(CONCATENATE("https://www.saflax.de/0-WVK-Retail/Bilder-Pictures/SAFLAX-",'Basis-Tabelle-Samen'!C291,"-",'Basis-Tabelle-Samen'!J291,"-seed-package-back-cr-japanese.jpg")),
IF($C$1="Kroatisch - HR",HYPERLINK(CONCATENATE("https://www.saflax.de/0-WVK-Retail/Bilder-Pictures/SAFLAX-",'Basis-Tabelle-Samen'!C291,"-",'Basis-Tabelle-Samen'!J291,"-seed-package-back-cr-croatian.jpg")),
IF($C$1="Lettisch - LV",HYPERLINK(CONCATENATE("https://www.saflax.de/0-WVK-Retail/Bilder-Pictures/SAFLAX-",'Basis-Tabelle-Samen'!C291,"-",'Basis-Tabelle-Samen'!J291,"-seed-package-back-cr-latvian.jpg")),
IF($C$1="Litauisch - LT",HYPERLINK(CONCATENATE("https://www.saflax.de/0-WVK-Retail/Bilder-Pictures/SAFLAX-",'Basis-Tabelle-Samen'!C291,"-",'Basis-Tabelle-Samen'!J291,"-seed-package-back-cr-lithuanian.jpg")),
IF($C$1="Maltesisch - MT",HYPERLINK(CONCATENATE("https://www.saflax.de/0-WVK-Retail/Bilder-Pictures/SAFLAX-",'Basis-Tabelle-Samen'!C291,"-",'Basis-Tabelle-Samen'!J291,"-seed-package-back-cr-maltese.jpg")),
IF($C$1="Niederländisch - NL",HYPERLINK(CONCATENATE("https://www.saflax.de/0-WVK-Retail/Bilder-Pictures/SAFLAX-",'Basis-Tabelle-Samen'!C291,"-",'Basis-Tabelle-Samen'!J291,"-seed-package-back-cr-dutch.jpg")),
IF($C$1="Norwegisch - NO",HYPERLINK(CONCATENATE("https://www.saflax.de/0-WVK-Retail/Bilder-Pictures/SAFLAX-",'Basis-Tabelle-Samen'!C291,"-",'Basis-Tabelle-Samen'!J291,"-seed-package-back-cr-nowegian.jpg")),
IF($C$1="Polnisch - PL",HYPERLINK(CONCATENATE("https://www.saflax.de/0-WVK-Retail/Bilder-Pictures/SAFLAX-",'Basis-Tabelle-Samen'!C291,"-",'Basis-Tabelle-Samen'!J291,"-seed-package-back-cr-polish.jpg")),
IF($C$1="Portugiesisch - PT",HYPERLINK(CONCATENATE("https://www.saflax.de/0-WVK-Retail/Bilder-Pictures/SAFLAX-",'Basis-Tabelle-Samen'!C291,"-",'Basis-Tabelle-Samen'!J291,"-seed-package-back-cr-portuguese.jpg")),
IF($C$1="Rumänisch - RO",HYPERLINK(CONCATENATE("https://www.saflax.de/0-WVK-Retail/Bilder-Pictures/SAFLAX-",'Basis-Tabelle-Samen'!C291,"-",'Basis-Tabelle-Samen'!J291,"-seed-package-back-cr-romanian.jpg")),
IF($C$1="Schwedisch - SE",HYPERLINK(CONCATENATE("https://www.saflax.de/0-WVK-Retail/Bilder-Pictures/SAFLAX-",'Basis-Tabelle-Samen'!C291,"-",'Basis-Tabelle-Samen'!J291,"-seed-package-back-cr-swedish.jpg")),
IF($C$1="Slowakisch - SK",HYPERLINK(CONCATENATE("https://www.saflax.de/0-WVK-Retail/Bilder-Pictures/SAFLAX-",'Basis-Tabelle-Samen'!C291,"-",'Basis-Tabelle-Samen'!J291,"-seed-package-back-cr-slovak.jpg")),
IF($C$1="Slowenisch - SI",HYPERLINK(CONCATENATE("https://www.saflax.de/0-WVK-Retail/Bilder-Pictures/SAFLAX-",'Basis-Tabelle-Samen'!C291,"-",'Basis-Tabelle-Samen'!J291,"-seed-package-back-cr-slovenian.jpg")),
IF($C$1="Spanisch - ES",HYPERLINK(CONCATENATE("https://www.saflax.de/0-WVK-Retail/Bilder-Pictures/SAFLAX-",'Basis-Tabelle-Samen'!C291,"-",'Basis-Tabelle-Samen'!J291,"-seed-package-back-cr-spanish.jpg")),
IF($C$1="Tschechisch - CZ",HYPERLINK(CONCATENATE("https://www.saflax.de/0-WVK-Retail/Bilder-Pictures/SAFLAX-",'Basis-Tabelle-Samen'!C291,"-",'Basis-Tabelle-Samen'!J291,"-seed-package-back-cr-czech.jpg")),
IF($C$1="Türkisch - TR",HYPERLINK(CONCATENATE("https://www.saflax.de/0-WVK-Retail/Bilder-Pictures/SAFLAX-",'Basis-Tabelle-Samen'!C291,"-",'Basis-Tabelle-Samen'!J291,"-seed-package-back-cr-turkish.jpg")),
IF($C$1="Ungarisch - HU",HYPERLINK(CONCATENATE("https://www.saflax.de/0-WVK-Retail/Bilder-Pictures/SAFLAX-",'Basis-Tabelle-Samen'!C291,"-",'Basis-Tabelle-Samen'!J291,"-seed-package-back-cr-hungarian.jpg")),
" ACHTUNG")))))))))))))))))))))))))))))</f>
        <v>https://www.saflax.de/0-WVK-Retail/Bilder-Pictures/SAFLAX-15222-cichorium-intybus-seed-package-back-cr-english.jpg</v>
      </c>
      <c r="AM285" s="330" t="str">
        <f>IF(H285&lt;1,"",
IF($C$1="Bulgarisch - BG",HYPERLINK(CONCATENATE("https://www.saflax.de/0-WVK-Retail/Bilder-Pictures/SAFLAX-",'Basis-Tabelle-Samen'!K291,"-",'Basis-Tabelle-Samen'!J291,"-garden-to-go-mini-bulgarian.jpg")),
IF($C$1="Dänisch - DK",HYPERLINK(CONCATENATE("https://www.saflax.de/0-WVK-Retail/Bilder-Pictures/SAFLAX-",'Basis-Tabelle-Samen'!K291,"-",'Basis-Tabelle-Samen'!J291,"-garden-to-go-mini-danish.jpg")),
IF($C$1="Deutsch - DE",HYPERLINK(CONCATENATE("https://www.saflax.de/0-WVK-Retail/Bilder-Pictures/SAFLAX-",'Basis-Tabelle-Samen'!K291,"-",'Basis-Tabelle-Samen'!J291,"-garden-to-go-mini-german.jpg")),
IF($C$1="Englisch - UK",HYPERLINK(CONCATENATE("https://www.saflax.de/0-WVK-Retail/Bilder-Pictures/SAFLAX-",'Basis-Tabelle-Samen'!K291,"-",'Basis-Tabelle-Samen'!J291,"-garden-to-go-mini-english.jpg")),
IF($C$1="Estnisch - EE",HYPERLINK(CONCATENATE("https://www.saflax.de/0-WVK-Retail/Bilder-Pictures/SAFLAX-",'Basis-Tabelle-Samen'!K291,"-",'Basis-Tabelle-Samen'!J291,"-garden-to-go-mini-estonian.jpg")),
IF($C$1="Finnisch - FI",HYPERLINK(CONCATENATE("https://www.saflax.de/0-WVK-Retail/Bilder-Pictures/SAFLAX-",'Basis-Tabelle-Samen'!K291,"-",'Basis-Tabelle-Samen'!J291,"-garden-to-go-mini-finnish.jpg")),
IF($C$1="Französisch - FR",HYPERLINK(CONCATENATE("https://www.saflax.de/0-WVK-Retail/Bilder-Pictures/SAFLAX-",'Basis-Tabelle-Samen'!K291,"-",'Basis-Tabelle-Samen'!J291,"-garden-to-go-mini-french.jpg")),
IF($C$1="Griechisch - GR",HYPERLINK(CONCATENATE("https://www.saflax.de/0-WVK-Retail/Bilder-Pictures/SAFLAX-",'Basis-Tabelle-Samen'!K291,"-",'Basis-Tabelle-Samen'!J291,"-garden-to-go-mini-greek.jpg")),
IF($C$1="Irisch - IE",HYPERLINK(CONCATENATE("https://www.saflax.de/0-WVK-Retail/Bilder-Pictures/SAFLAX-",'Basis-Tabelle-Samen'!K291,"-",'Basis-Tabelle-Samen'!J291,"-garden-to-go-mini-irish.jpg")),
IF($C$1="Isländisch - IS",HYPERLINK(CONCATENATE("https://www.saflax.de/0-WVK-Retail/Bilder-Pictures/SAFLAX-",'Basis-Tabelle-Samen'!K291,"-",'Basis-Tabelle-Samen'!J291,"-garden-to-go-mini-icelandic.jpg")),
IF($C$1="Italienisch - IT",HYPERLINK(CONCATENATE("https://www.saflax.de/0-WVK-Retail/Bilder-Pictures/SAFLAX-",'Basis-Tabelle-Samen'!K291,"-",'Basis-Tabelle-Samen'!J291,"-garden-to-go-mini-italian.jpg")),
IF($C$1="Japanisch - JP",HYPERLINK(CONCATENATE("https://www.saflax.de/0-WVK-Retail/Bilder-Pictures/SAFLAX-",'Basis-Tabelle-Samen'!K291,"-",'Basis-Tabelle-Samen'!J291,"-garden-to-go-mini-japanese.jpg")),
IF($C$1="Kroatisch - HR",HYPERLINK(CONCATENATE("https://www.saflax.de/0-WVK-Retail/Bilder-Pictures/SAFLAX-",'Basis-Tabelle-Samen'!K291,"-",'Basis-Tabelle-Samen'!J291,"-garden-to-go-mini-croatian.jpg")),
IF($C$1="Lettisch - LV",HYPERLINK(CONCATENATE("https://www.saflax.de/0-WVK-Retail/Bilder-Pictures/SAFLAX-",'Basis-Tabelle-Samen'!K291,"-",'Basis-Tabelle-Samen'!J291,"-garden-to-go-mini-latvian.jpg")),
IF($C$1="Litauisch - LT",HYPERLINK(CONCATENATE("https://www.saflax.de/0-WVK-Retail/Bilder-Pictures/SAFLAX-",'Basis-Tabelle-Samen'!K291,"-",'Basis-Tabelle-Samen'!J291,"-garden-to-go-mini-lithuanian.jpg")),
IF($C$1="Maltesisch - MT",HYPERLINK(CONCATENATE("https://www.saflax.de/0-WVK-Retail/Bilder-Pictures/SAFLAX-",'Basis-Tabelle-Samen'!K291,"-",'Basis-Tabelle-Samen'!J291,"-garden-to-go-mini-maltese.jpg")),
IF($C$1="Niederländisch - NL",HYPERLINK(CONCATENATE("https://www.saflax.de/0-WVK-Retail/Bilder-Pictures/SAFLAX-",'Basis-Tabelle-Samen'!K291,"-",'Basis-Tabelle-Samen'!J291,"-garden-to-go-mini-dutch.jpg")),
IF($C$1="Norwegisch - NO",HYPERLINK(CONCATENATE("https://www.saflax.de/0-WVK-Retail/Bilder-Pictures/SAFLAX-",'Basis-Tabelle-Samen'!K291,"-",'Basis-Tabelle-Samen'!J291,"-garden-to-go-mini-nowegian.jpg")),
IF($C$1="Polnisch - PL",HYPERLINK(CONCATENATE("https://www.saflax.de/0-WVK-Retail/Bilder-Pictures/SAFLAX-",'Basis-Tabelle-Samen'!K291,"-",'Basis-Tabelle-Samen'!J291,"-garden-to-go-mini-polish.jpg")),
IF($C$1="Portugiesisch - PT",HYPERLINK(CONCATENATE("https://www.saflax.de/0-WVK-Retail/Bilder-Pictures/SAFLAX-",'Basis-Tabelle-Samen'!K291,"-",'Basis-Tabelle-Samen'!J291,"-garden-to-go-mini-portuguese.jpg")),
IF($C$1="Rumänisch - RO",HYPERLINK(CONCATENATE("https://www.saflax.de/0-WVK-Retail/Bilder-Pictures/SAFLAX-",'Basis-Tabelle-Samen'!K291,"-",'Basis-Tabelle-Samen'!J291,"-garden-to-go-mini-romanian.jpg")),
IF($C$1="Schwedisch - SE",HYPERLINK(CONCATENATE("https://www.saflax.de/0-WVK-Retail/Bilder-Pictures/SAFLAX-",'Basis-Tabelle-Samen'!K291,"-",'Basis-Tabelle-Samen'!J291,"-garden-to-go-mini-swedish.jpg")),
IF($C$1="Slowakisch - SK",HYPERLINK(CONCATENATE("https://www.saflax.de/0-WVK-Retail/Bilder-Pictures/SAFLAX-",'Basis-Tabelle-Samen'!K291,"-",'Basis-Tabelle-Samen'!J291,"-garden-to-go-mini-slovak.jpg")),
IF($C$1="Slowenisch - SI",HYPERLINK(CONCATENATE("https://www.saflax.de/0-WVK-Retail/Bilder-Pictures/SAFLAX-",'Basis-Tabelle-Samen'!K291,"-",'Basis-Tabelle-Samen'!J291,"-garden-to-go-mini-slovenian.jpg")),
IF($C$1="Spanisch - ES",HYPERLINK(CONCATENATE("https://www.saflax.de/0-WVK-Retail/Bilder-Pictures/SAFLAX-",'Basis-Tabelle-Samen'!K291,"-",'Basis-Tabelle-Samen'!J291,"-garden-to-go-mini-spanish.jpg")),
IF($C$1="Tschechisch - CZ",HYPERLINK(CONCATENATE("https://www.saflax.de/0-WVK-Retail/Bilder-Pictures/SAFLAX-",'Basis-Tabelle-Samen'!K291,"-",'Basis-Tabelle-Samen'!J291,"-garden-to-go-mini-czech.jpg")),
IF($C$1="Türkisch - TR",HYPERLINK(CONCATENATE("https://www.saflax.de/0-WVK-Retail/Bilder-Pictures/SAFLAX-",'Basis-Tabelle-Samen'!K291,"-",'Basis-Tabelle-Samen'!J291,"-garden-to-go-mini-turkish.jpg")),
IF($C$1="Ungarisch - HU",HYPERLINK(CONCATENATE("https://www.saflax.de/0-WVK-Retail/Bilder-Pictures/SAFLAX-",'Basis-Tabelle-Samen'!K291,"-",'Basis-Tabelle-Samen'!J291,"-garden-to-go-mini-hungarian.jpg")),
" ACHTUNG")))))))))))))))))))))))))))))</f>
        <v>https://www.saflax.de/0-WVK-Retail/Bilder-Pictures/SAFLAX-75222-cichorium-intybus-garden-to-go-mini-english.jpg</v>
      </c>
      <c r="AN285" s="330" t="str">
        <f>IF(I285&lt;1,"",
IF($C$1="Bulgarisch - BG",HYPERLINK(CONCATENATE("https://www.saflax.de/0-WVK-Retail/Bilder-Pictures/SAFLAX-",'Basis-Tabelle-Samen'!N291,"-",'Basis-Tabelle-Samen'!J291,"-garden-to-go-lite-bulgarian.jpg")),
IF($C$1="Dänisch - DK",HYPERLINK(CONCATENATE("https://www.saflax.de/0-WVK-Retail/Bilder-Pictures/SAFLAX-",'Basis-Tabelle-Samen'!N291,"-",'Basis-Tabelle-Samen'!J291,"-garden-to-go-lite-danish.jpg")),
IF($C$1="Deutsch - DE",HYPERLINK(CONCATENATE("https://www.saflax.de/0-WVK-Retail/Bilder-Pictures/SAFLAX-",'Basis-Tabelle-Samen'!N291,"-",'Basis-Tabelle-Samen'!J291,"-garden-to-go-lite-german.jpg")),
IF($C$1="Englisch - UK",HYPERLINK(CONCATENATE("https://www.saflax.de/0-WVK-Retail/Bilder-Pictures/SAFLAX-",'Basis-Tabelle-Samen'!N291,"-",'Basis-Tabelle-Samen'!J291,"-garden-to-go-lite-english.jpg")),
IF($C$1="Estnisch - EE",HYPERLINK(CONCATENATE("https://www.saflax.de/0-WVK-Retail/Bilder-Pictures/SAFLAX-",'Basis-Tabelle-Samen'!N291,"-",'Basis-Tabelle-Samen'!J291,"-garden-to-go-lite-estonian.jpg")),
IF($C$1="Finnisch - FI",HYPERLINK(CONCATENATE("https://www.saflax.de/0-WVK-Retail/Bilder-Pictures/SAFLAX-",'Basis-Tabelle-Samen'!N291,"-",'Basis-Tabelle-Samen'!J291,"-garden-to-go-lite-finnish.jpg")),
IF($C$1="Französisch - FR",HYPERLINK(CONCATENATE("https://www.saflax.de/0-WVK-Retail/Bilder-Pictures/SAFLAX-",'Basis-Tabelle-Samen'!N291,"-",'Basis-Tabelle-Samen'!J291,"-garden-to-go-lite-french.jpg")),
IF($C$1="Griechisch - GR",HYPERLINK(CONCATENATE("https://www.saflax.de/0-WVK-Retail/Bilder-Pictures/SAFLAX-",'Basis-Tabelle-Samen'!N291,"-",'Basis-Tabelle-Samen'!J291,"-garden-to-go-lite-greek.jpg")),
IF($C$1="Irisch - IE",HYPERLINK(CONCATENATE("https://www.saflax.de/0-WVK-Retail/Bilder-Pictures/SAFLAX-",'Basis-Tabelle-Samen'!N291,"-",'Basis-Tabelle-Samen'!J291,"-garden-to-go-lite-irish.jpg")),
IF($C$1="Isländisch - IS",HYPERLINK(CONCATENATE("https://www.saflax.de/0-WVK-Retail/Bilder-Pictures/SAFLAX-",'Basis-Tabelle-Samen'!N291,"-",'Basis-Tabelle-Samen'!J291,"-garden-to-go-lite-icelandic.jpg")),
IF($C$1="Italienisch - IT",HYPERLINK(CONCATENATE("https://www.saflax.de/0-WVK-Retail/Bilder-Pictures/SAFLAX-",'Basis-Tabelle-Samen'!N291,"-",'Basis-Tabelle-Samen'!J291,"-garden-to-go-lite-italian.jpg")),
IF($C$1="Japanisch - JP",HYPERLINK(CONCATENATE("https://www.saflax.de/0-WVK-Retail/Bilder-Pictures/SAFLAX-",'Basis-Tabelle-Samen'!N291,"-",'Basis-Tabelle-Samen'!J291,"-garden-to-go-lite-japanese.jpg")),
IF($C$1="Kroatisch - HR",HYPERLINK(CONCATENATE("https://www.saflax.de/0-WVK-Retail/Bilder-Pictures/SAFLAX-",'Basis-Tabelle-Samen'!N291,"-",'Basis-Tabelle-Samen'!J291,"-garden-to-go-lite-croatian.jpg")),
IF($C$1="Lettisch - LV",HYPERLINK(CONCATENATE("https://www.saflax.de/0-WVK-Retail/Bilder-Pictures/SAFLAX-",'Basis-Tabelle-Samen'!N291,"-",'Basis-Tabelle-Samen'!J291,"-garden-to-go-lite-latvian.jpg")),
IF($C$1="Litauisch - LT",HYPERLINK(CONCATENATE("https://www.saflax.de/0-WVK-Retail/Bilder-Pictures/SAFLAX-",'Basis-Tabelle-Samen'!N291,"-",'Basis-Tabelle-Samen'!J291,"-garden-to-go-lite-lithuanian.jpg")),
IF($C$1="Maltesisch - MT",HYPERLINK(CONCATENATE("https://www.saflax.de/0-WVK-Retail/Bilder-Pictures/SAFLAX-",'Basis-Tabelle-Samen'!N291,"-",'Basis-Tabelle-Samen'!J291,"-garden-to-go-lite-maltese.jpg")),
IF($C$1="Niederländisch - NL",HYPERLINK(CONCATENATE("https://www.saflax.de/0-WVK-Retail/Bilder-Pictures/SAFLAX-",'Basis-Tabelle-Samen'!N291,"-",'Basis-Tabelle-Samen'!J291,"-garden-to-go-lite-dutch.jpg")),
IF($C$1="Norwegisch - NO",HYPERLINK(CONCATENATE("https://www.saflax.de/0-WVK-Retail/Bilder-Pictures/SAFLAX-",'Basis-Tabelle-Samen'!N291,"-",'Basis-Tabelle-Samen'!J291,"-garden-to-go-lite-nowegian.jpg")),
IF($C$1="Polnisch - PL",HYPERLINK(CONCATENATE("https://www.saflax.de/0-WVK-Retail/Bilder-Pictures/SAFLAX-",'Basis-Tabelle-Samen'!N291,"-",'Basis-Tabelle-Samen'!J291,"-garden-to-go-lite-polish.jpg")),
IF($C$1="Portugiesisch - PT",HYPERLINK(CONCATENATE("https://www.saflax.de/0-WVK-Retail/Bilder-Pictures/SAFLAX-",'Basis-Tabelle-Samen'!N291,"-",'Basis-Tabelle-Samen'!J291,"-garden-to-go-lite-portuguese.jpg")),
IF($C$1="Rumänisch - RO",HYPERLINK(CONCATENATE("https://www.saflax.de/0-WVK-Retail/Bilder-Pictures/SAFLAX-",'Basis-Tabelle-Samen'!N291,"-",'Basis-Tabelle-Samen'!J291,"-garden-to-go-lite-romanian.jpg")),
IF($C$1="Schwedisch - SE",HYPERLINK(CONCATENATE("https://www.saflax.de/0-WVK-Retail/Bilder-Pictures/SAFLAX-",'Basis-Tabelle-Samen'!N291,"-",'Basis-Tabelle-Samen'!J291,"-garden-to-go-lite-swedish.jpg")),
IF($C$1="Slowakisch - SK",HYPERLINK(CONCATENATE("https://www.saflax.de/0-WVK-Retail/Bilder-Pictures/SAFLAX-",'Basis-Tabelle-Samen'!N291,"-",'Basis-Tabelle-Samen'!J291,"-garden-to-go-lite-slovak.jpg")),
IF($C$1="Slowenisch - SI",HYPERLINK(CONCATENATE("https://www.saflax.de/0-WVK-Retail/Bilder-Pictures/SAFLAX-",'Basis-Tabelle-Samen'!N291,"-",'Basis-Tabelle-Samen'!J291,"-garden-to-go-lite-slovenian.jpg")),
IF($C$1="Spanisch - ES",HYPERLINK(CONCATENATE("https://www.saflax.de/0-WVK-Retail/Bilder-Pictures/SAFLAX-",'Basis-Tabelle-Samen'!N291,"-",'Basis-Tabelle-Samen'!J291,"-garden-to-go-lite-spanish.jpg")),
IF($C$1="Tschechisch - CZ",HYPERLINK(CONCATENATE("https://www.saflax.de/0-WVK-Retail/Bilder-Pictures/SAFLAX-",'Basis-Tabelle-Samen'!N291,"-",'Basis-Tabelle-Samen'!J291,"-garden-to-go-lite-czech.jpg")),
IF($C$1="Türkisch - TR",HYPERLINK(CONCATENATE("https://www.saflax.de/0-WVK-Retail/Bilder-Pictures/SAFLAX-",'Basis-Tabelle-Samen'!N291,"-",'Basis-Tabelle-Samen'!J291,"-garden-to-go-lite-turkish.jpg")),
IF($C$1="Ungarisch - HU",HYPERLINK(CONCATENATE("https://www.saflax.de/0-WVK-Retail/Bilder-Pictures/SAFLAX-",'Basis-Tabelle-Samen'!N291,"-",'Basis-Tabelle-Samen'!J291,"-garden-to-go-lite-hungarian.jpg")),
" ACHTUNG")))))))))))))))))))))))))))))</f>
        <v>https://www.saflax.de/0-WVK-Retail/Bilder-Pictures/SAFLAX-85222-cichorium-intybus-garden-to-go-lite-english.jpg</v>
      </c>
      <c r="AO285" s="330" t="str">
        <f>IF(J285&lt;1,"",
IF($C$1="Bulgarisch - BG",HYPERLINK(CONCATENATE("https://www.saflax.de/0-WVK-Retail/Bilder-Pictures/SAFLAX-",'Basis-Tabelle-Samen'!Q291,"-",'Basis-Tabelle-Samen'!J291,"-garden-to-go-bulgarian.jpg")),
IF($C$1="Dänisch - DK",HYPERLINK(CONCATENATE("https://www.saflax.de/0-WVK-Retail/Bilder-Pictures/SAFLAX-",'Basis-Tabelle-Samen'!Q291,"-",'Basis-Tabelle-Samen'!J291,"-garden-to-go-danish.jpg")),
IF($C$1="Deutsch - DE",HYPERLINK(CONCATENATE("https://www.saflax.de/0-WVK-Retail/Bilder-Pictures/SAFLAX-",'Basis-Tabelle-Samen'!Q291,"-",'Basis-Tabelle-Samen'!J291,"-garden-to-go-german.jpg")),
IF($C$1="Englisch - UK",HYPERLINK(CONCATENATE("https://www.saflax.de/0-WVK-Retail/Bilder-Pictures/SAFLAX-",'Basis-Tabelle-Samen'!Q291,"-",'Basis-Tabelle-Samen'!J291,"-garden-to-go-english.jpg")),
IF($C$1="Estnisch - EE",HYPERLINK(CONCATENATE("https://www.saflax.de/0-WVK-Retail/Bilder-Pictures/SAFLAX-",'Basis-Tabelle-Samen'!Q291,"-",'Basis-Tabelle-Samen'!J291,"-garden-to-go-estonian.jpg")),
IF($C$1="Finnisch - FI",HYPERLINK(CONCATENATE("https://www.saflax.de/0-WVK-Retail/Bilder-Pictures/SAFLAX-",'Basis-Tabelle-Samen'!Q291,"-",'Basis-Tabelle-Samen'!J291,"-garden-to-go-finnish.jpg")),
IF($C$1="Französisch - FR",HYPERLINK(CONCATENATE("https://www.saflax.de/0-WVK-Retail/Bilder-Pictures/SAFLAX-",'Basis-Tabelle-Samen'!Q291,"-",'Basis-Tabelle-Samen'!J291,"-garden-to-go-french.jpg")),
IF($C$1="Griechisch - GR",HYPERLINK(CONCATENATE("https://www.saflax.de/0-WVK-Retail/Bilder-Pictures/SAFLAX-",'Basis-Tabelle-Samen'!Q291,"-",'Basis-Tabelle-Samen'!J291,"-garden-to-go-greek.jpg")),
IF($C$1="Irisch - IE",HYPERLINK(CONCATENATE("https://www.saflax.de/0-WVK-Retail/Bilder-Pictures/SAFLAX-",'Basis-Tabelle-Samen'!Q291,"-",'Basis-Tabelle-Samen'!J291,"-garden-to-go-irish.jpg")),
IF($C$1="Isländisch - IS",HYPERLINK(CONCATENATE("https://www.saflax.de/0-WVK-Retail/Bilder-Pictures/SAFLAX-",'Basis-Tabelle-Samen'!Q291,"-",'Basis-Tabelle-Samen'!J291,"-garden-to-go-icelandic.jpg")),
IF($C$1="Italienisch - IT",HYPERLINK(CONCATENATE("https://www.saflax.de/0-WVK-Retail/Bilder-Pictures/SAFLAX-",'Basis-Tabelle-Samen'!Q291,"-",'Basis-Tabelle-Samen'!J291,"-garden-to-go-italian.jpg")),
IF($C$1="Japanisch - JP",HYPERLINK(CONCATENATE("https://www.saflax.de/0-WVK-Retail/Bilder-Pictures/SAFLAX-",'Basis-Tabelle-Samen'!Q291,"-",'Basis-Tabelle-Samen'!J291,"-garden-to-go-japanese.jpg")),
IF($C$1="Kroatisch - HR",HYPERLINK(CONCATENATE("https://www.saflax.de/0-WVK-Retail/Bilder-Pictures/SAFLAX-",'Basis-Tabelle-Samen'!Q291,"-",'Basis-Tabelle-Samen'!J291,"-garden-to-go-croatian.jpg")),
IF($C$1="Lettisch - LV",HYPERLINK(CONCATENATE("https://www.saflax.de/0-WVK-Retail/Bilder-Pictures/SAFLAX-",'Basis-Tabelle-Samen'!Q291,"-",'Basis-Tabelle-Samen'!J291,"-garden-to-go-latvian.jpg")),
IF($C$1="Litauisch - LT",HYPERLINK(CONCATENATE("https://www.saflax.de/0-WVK-Retail/Bilder-Pictures/SAFLAX-",'Basis-Tabelle-Samen'!Q291,"-",'Basis-Tabelle-Samen'!J291,"-garden-to-go-lithuanian.jpg")),
IF($C$1="Maltesisch - MT",HYPERLINK(CONCATENATE("https://www.saflax.de/0-WVK-Retail/Bilder-Pictures/SAFLAX-",'Basis-Tabelle-Samen'!Q291,"-",'Basis-Tabelle-Samen'!J291,"-garden-to-go-maltese.jpg")),
IF($C$1="Niederländisch - NL",HYPERLINK(CONCATENATE("https://www.saflax.de/0-WVK-Retail/Bilder-Pictures/SAFLAX-",'Basis-Tabelle-Samen'!Q291,"-",'Basis-Tabelle-Samen'!J291,"-garden-to-go-dutch.jpg")),
IF($C$1="Norwegisch - NO",HYPERLINK(CONCATENATE("https://www.saflax.de/0-WVK-Retail/Bilder-Pictures/SAFLAX-",'Basis-Tabelle-Samen'!Q291,"-",'Basis-Tabelle-Samen'!J291,"-garden-to-go-nowegian.jpg")),
IF($C$1="Polnisch - PL",HYPERLINK(CONCATENATE("https://www.saflax.de/0-WVK-Retail/Bilder-Pictures/SAFLAX-",'Basis-Tabelle-Samen'!Q291,"-",'Basis-Tabelle-Samen'!J291,"-garden-to-go-polish.jpg")),
IF($C$1="Portugiesisch - PT",HYPERLINK(CONCATENATE("https://www.saflax.de/0-WVK-Retail/Bilder-Pictures/SAFLAX-",'Basis-Tabelle-Samen'!Q291,"-",'Basis-Tabelle-Samen'!J291,"-garden-to-go-portuguese.jpg")),
IF($C$1="Rumänisch - RO",HYPERLINK(CONCATENATE("https://www.saflax.de/0-WVK-Retail/Bilder-Pictures/SAFLAX-",'Basis-Tabelle-Samen'!Q291,"-",'Basis-Tabelle-Samen'!J291,"-garden-to-go-romanian.jpg")),
IF($C$1="Schwedisch - SE",HYPERLINK(CONCATENATE("https://www.saflax.de/0-WVK-Retail/Bilder-Pictures/SAFLAX-",'Basis-Tabelle-Samen'!Q291,"-",'Basis-Tabelle-Samen'!J291,"-garden-to-go-swedish.jpg")),
IF($C$1="Slowakisch - SK",HYPERLINK(CONCATENATE("https://www.saflax.de/0-WVK-Retail/Bilder-Pictures/SAFLAX-",'Basis-Tabelle-Samen'!Q291,"-",'Basis-Tabelle-Samen'!J291,"-garden-to-go-slovak.jpg")),
IF($C$1="Slowenisch - SI",HYPERLINK(CONCATENATE("https://www.saflax.de/0-WVK-Retail/Bilder-Pictures/SAFLAX-",'Basis-Tabelle-Samen'!Q291,"-",'Basis-Tabelle-Samen'!J291,"-garden-to-go-slovenian.jpg")),
IF($C$1="Spanisch - ES",HYPERLINK(CONCATENATE("https://www.saflax.de/0-WVK-Retail/Bilder-Pictures/SAFLAX-",'Basis-Tabelle-Samen'!Q291,"-",'Basis-Tabelle-Samen'!J291,"-garden-to-go-spanish.jpg")),
IF($C$1="Tschechisch - CZ",HYPERLINK(CONCATENATE("https://www.saflax.de/0-WVK-Retail/Bilder-Pictures/SAFLAX-",'Basis-Tabelle-Samen'!Q291,"-",'Basis-Tabelle-Samen'!J291,"-garden-to-go-czech.jpg")),
IF($C$1="Türkisch - TR",HYPERLINK(CONCATENATE("https://www.saflax.de/0-WVK-Retail/Bilder-Pictures/SAFLAX-",'Basis-Tabelle-Samen'!Q291,"-",'Basis-Tabelle-Samen'!J291,"-garden-to-go-turkish.jpg")),
IF($C$1="Ungarisch - HU",HYPERLINK(CONCATENATE("https://www.saflax.de/0-WVK-Retail/Bilder-Pictures/SAFLAX-",'Basis-Tabelle-Samen'!Q291,"-",'Basis-Tabelle-Samen'!J291,"-garden-to-go-hungarian.jpg")),
" ACHTUNG")))))))))))))))))))))))))))))</f>
        <v>https://www.saflax.de/0-WVK-Retail/Bilder-Pictures/SAFLAX-55222-cichorium-intybus-garden-to-go-english.jpg</v>
      </c>
      <c r="AP285" s="330" t="str">
        <f>IF(K285&lt;1,"",
IF($C$1="Bulgarisch - BG",HYPERLINK(CONCATENATE("https://www.saflax.de/0-WVK-Retail/Bilder-Pictures/SAFLAX-",'Basis-Tabelle-Samen'!T291,"-",'Basis-Tabelle-Samen'!J291,"-cultivation-set-bulgarian.jpg")),
IF($C$1="Dänisch - DK",HYPERLINK(CONCATENATE("https://www.saflax.de/0-WVK-Retail/Bilder-Pictures/SAFLAX-",'Basis-Tabelle-Samen'!T291,"-",'Basis-Tabelle-Samen'!J291,"-cultivation-set-danish.jpg")),
IF($C$1="Deutsch - DE",HYPERLINK(CONCATENATE("https://www.saflax.de/0-WVK-Retail/Bilder-Pictures/SAFLAX-",'Basis-Tabelle-Samen'!T291,"-",'Basis-Tabelle-Samen'!J291,"-cultivation-set-german.jpg")),
IF($C$1="Englisch - UK",HYPERLINK(CONCATENATE("https://www.saflax.de/0-WVK-Retail/Bilder-Pictures/SAFLAX-",'Basis-Tabelle-Samen'!T291,"-",'Basis-Tabelle-Samen'!J291,"-cultivation-set-english.jpg")),
IF($C$1="Estnisch - EE",HYPERLINK(CONCATENATE("https://www.saflax.de/0-WVK-Retail/Bilder-Pictures/SAFLAX-",'Basis-Tabelle-Samen'!T291,"-",'Basis-Tabelle-Samen'!J291,"-cultivation-set-estonian.jpg")),
IF($C$1="Finnisch - FI",HYPERLINK(CONCATENATE("https://www.saflax.de/0-WVK-Retail/Bilder-Pictures/SAFLAX-",'Basis-Tabelle-Samen'!T291,"-",'Basis-Tabelle-Samen'!J291,"-cultivation-set-finnish.jpg")),
IF($C$1="Französisch - FR",HYPERLINK(CONCATENATE("https://www.saflax.de/0-WVK-Retail/Bilder-Pictures/SAFLAX-",'Basis-Tabelle-Samen'!T291,"-",'Basis-Tabelle-Samen'!J291,"-cultivation-set-french.jpg")),
IF($C$1="Griechisch - GR",HYPERLINK(CONCATENATE("https://www.saflax.de/0-WVK-Retail/Bilder-Pictures/SAFLAX-",'Basis-Tabelle-Samen'!T291,"-",'Basis-Tabelle-Samen'!J291,"-cultivation-set-greek.jpg")),
IF($C$1="Irisch - IE",HYPERLINK(CONCATENATE("https://www.saflax.de/0-WVK-Retail/Bilder-Pictures/SAFLAX-",'Basis-Tabelle-Samen'!T291,"-",'Basis-Tabelle-Samen'!J291,"-cultivation-set-irish.jpg")),
IF($C$1="Isländisch - IS",HYPERLINK(CONCATENATE("https://www.saflax.de/0-WVK-Retail/Bilder-Pictures/SAFLAX-",'Basis-Tabelle-Samen'!T291,"-",'Basis-Tabelle-Samen'!J291,"-cultivation-set-icelandic.jpg")),
IF($C$1="Italienisch - IT",HYPERLINK(CONCATENATE("https://www.saflax.de/0-WVK-Retail/Bilder-Pictures/SAFLAX-",'Basis-Tabelle-Samen'!T291,"-",'Basis-Tabelle-Samen'!J291,"-cultivation-set-italian.jpg")),
IF($C$1="Japanisch - JP",HYPERLINK(CONCATENATE("https://www.saflax.de/0-WVK-Retail/Bilder-Pictures/SAFLAX-",'Basis-Tabelle-Samen'!T291,"-",'Basis-Tabelle-Samen'!J291,"-cultivation-set-japanese.jpg")),
IF($C$1="Kroatisch - HR",HYPERLINK(CONCATENATE("https://www.saflax.de/0-WVK-Retail/Bilder-Pictures/SAFLAX-",'Basis-Tabelle-Samen'!T291,"-",'Basis-Tabelle-Samen'!J291,"-cultivation-set-croatian.jpg")),
IF($C$1="Lettisch - LV",HYPERLINK(CONCATENATE("https://www.saflax.de/0-WVK-Retail/Bilder-Pictures/SAFLAX-",'Basis-Tabelle-Samen'!T291,"-",'Basis-Tabelle-Samen'!J291,"-cultivation-set-latvian.jpg")),
IF($C$1="Litauisch - LT",HYPERLINK(CONCATENATE("https://www.saflax.de/0-WVK-Retail/Bilder-Pictures/SAFLAX-",'Basis-Tabelle-Samen'!T291,"-",'Basis-Tabelle-Samen'!J291,"-cultivation-set-lithuanian.jpg")),
IF($C$1="Maltesisch - MT",HYPERLINK(CONCATENATE("https://www.saflax.de/0-WVK-Retail/Bilder-Pictures/SAFLAX-",'Basis-Tabelle-Samen'!T291,"-",'Basis-Tabelle-Samen'!J291,"-cultivation-set-maltese.jpg")),
IF($C$1="Niederländisch - NL",HYPERLINK(CONCATENATE("https://www.saflax.de/0-WVK-Retail/Bilder-Pictures/SAFLAX-",'Basis-Tabelle-Samen'!T291,"-",'Basis-Tabelle-Samen'!J291,"-cultivation-set-dutch.jpg")),
IF($C$1="Norwegisch - NO",HYPERLINK(CONCATENATE("https://www.saflax.de/0-WVK-Retail/Bilder-Pictures/SAFLAX-",'Basis-Tabelle-Samen'!T291,"-",'Basis-Tabelle-Samen'!J291,"-cultivation-set-nowegian.jpg")),
IF($C$1="Polnisch - PL",HYPERLINK(CONCATENATE("https://www.saflax.de/0-WVK-Retail/Bilder-Pictures/SAFLAX-",'Basis-Tabelle-Samen'!T291,"-",'Basis-Tabelle-Samen'!J291,"-cultivation-set-polish.jpg")),
IF($C$1="Portugiesisch - PT",HYPERLINK(CONCATENATE("https://www.saflax.de/0-WVK-Retail/Bilder-Pictures/SAFLAX-",'Basis-Tabelle-Samen'!T291,"-",'Basis-Tabelle-Samen'!J291,"-cultivation-set-portuguese.jpg")),
IF($C$1="Rumänisch - RO",HYPERLINK(CONCATENATE("https://www.saflax.de/0-WVK-Retail/Bilder-Pictures/SAFLAX-",'Basis-Tabelle-Samen'!T291,"-",'Basis-Tabelle-Samen'!J291,"-cultivation-set-romanian.jpg")),
IF($C$1="Schwedisch - SE",HYPERLINK(CONCATENATE("https://www.saflax.de/0-WVK-Retail/Bilder-Pictures/SAFLAX-",'Basis-Tabelle-Samen'!T291,"-",'Basis-Tabelle-Samen'!J291,"-cultivation-set-swedish.jpg")),
IF($C$1="Slowakisch - SK",HYPERLINK(CONCATENATE("https://www.saflax.de/0-WVK-Retail/Bilder-Pictures/SAFLAX-",'Basis-Tabelle-Samen'!T291,"-",'Basis-Tabelle-Samen'!J291,"-cultivation-set-slovak.jpg")),
IF($C$1="Slowenisch - SI",HYPERLINK(CONCATENATE("https://www.saflax.de/0-WVK-Retail/Bilder-Pictures/SAFLAX-",'Basis-Tabelle-Samen'!T291,"-",'Basis-Tabelle-Samen'!J291,"-cultivation-set-slovenian.jpg")),
IF($C$1="Spanisch - ES",HYPERLINK(CONCATENATE("https://www.saflax.de/0-WVK-Retail/Bilder-Pictures/SAFLAX-",'Basis-Tabelle-Samen'!T291,"-",'Basis-Tabelle-Samen'!J291,"-cultivation-set-spanish.jpg")),
IF($C$1="Tschechisch - CZ",HYPERLINK(CONCATENATE("https://www.saflax.de/0-WVK-Retail/Bilder-Pictures/SAFLAX-",'Basis-Tabelle-Samen'!T291,"-",'Basis-Tabelle-Samen'!J291,"-cultivation-set-czech.jpg")),
IF($C$1="Türkisch - TR",HYPERLINK(CONCATENATE("https://www.saflax.de/0-WVK-Retail/Bilder-Pictures/SAFLAX-",'Basis-Tabelle-Samen'!T291,"-",'Basis-Tabelle-Samen'!J291,"-cultivation-set-turkish.jpg")),
IF($C$1="Ungarisch - HU",HYPERLINK(CONCATENATE("https://www.saflax.de/0-WVK-Retail/Bilder-Pictures/SAFLAX-",'Basis-Tabelle-Samen'!T291,"-",'Basis-Tabelle-Samen'!J291,"-cultivation-set-hungarian.jpg")),
" ACHTUNG")))))))))))))))))))))))))))))</f>
        <v>https://www.saflax.de/0-WVK-Retail/Bilder-Pictures/SAFLAX-35222-cichorium-intybus-cultivation-set-english.jpg</v>
      </c>
      <c r="AQ285" s="330" t="str">
        <f>IF(L285&lt;1,"",
IF($C$1="Bulgarisch - BG",HYPERLINK(CONCATENATE("https://www.saflax.de/0-WVK-Retail/Bilder-Pictures/SAFLAX-",'Basis-Tabelle-Samen'!W291,"-",'Basis-Tabelle-Samen'!J291,"-garden-in-the-bag-bulgarian.jpg")),
IF($C$1="Dänisch - DK",HYPERLINK(CONCATENATE("https://www.saflax.de/0-WVK-Retail/Bilder-Pictures/SAFLAX-",'Basis-Tabelle-Samen'!W291,"-",'Basis-Tabelle-Samen'!J291,"-garden-in-the-bag-danish.jpg")),
IF($C$1="Deutsch - DE",HYPERLINK(CONCATENATE("https://www.saflax.de/0-WVK-Retail/Bilder-Pictures/SAFLAX-",'Basis-Tabelle-Samen'!W291,"-",'Basis-Tabelle-Samen'!J291,"-garden-in-the-bag-german.jpg")),
IF($C$1="Englisch - UK",HYPERLINK(CONCATENATE("https://www.saflax.de/0-WVK-Retail/Bilder-Pictures/SAFLAX-",'Basis-Tabelle-Samen'!W291,"-",'Basis-Tabelle-Samen'!J291,"-garden-in-the-bag-english.jpg")),
IF($C$1="Estnisch - EE",HYPERLINK(CONCATENATE("https://www.saflax.de/0-WVK-Retail/Bilder-Pictures/SAFLAX-",'Basis-Tabelle-Samen'!W291,"-",'Basis-Tabelle-Samen'!J291,"-garden-in-the-bag-estonian.jpg")),
IF($C$1="Finnisch - FI",HYPERLINK(CONCATENATE("https://www.saflax.de/0-WVK-Retail/Bilder-Pictures/SAFLAX-",'Basis-Tabelle-Samen'!W291,"-",'Basis-Tabelle-Samen'!J291,"-garden-in-the-bag-finnish.jpg")),
IF($C$1="Französisch - FR",HYPERLINK(CONCATENATE("https://www.saflax.de/0-WVK-Retail/Bilder-Pictures/SAFLAX-",'Basis-Tabelle-Samen'!W291,"-",'Basis-Tabelle-Samen'!J291,"-garden-in-the-bag-french.jpg")),
IF($C$1="Griechisch - GR",HYPERLINK(CONCATENATE("https://www.saflax.de/0-WVK-Retail/Bilder-Pictures/SAFLAX-",'Basis-Tabelle-Samen'!W291,"-",'Basis-Tabelle-Samen'!J291,"-garden-in-the-bag-greek.jpg")),
IF($C$1="Irisch - IE",HYPERLINK(CONCATENATE("https://www.saflax.de/0-WVK-Retail/Bilder-Pictures/SAFLAX-",'Basis-Tabelle-Samen'!W291,"-",'Basis-Tabelle-Samen'!J291,"-garden-in-the-bag-irish.jpg")),
IF($C$1="Isländisch - IS",HYPERLINK(CONCATENATE("https://www.saflax.de/0-WVK-Retail/Bilder-Pictures/SAFLAX-",'Basis-Tabelle-Samen'!W291,"-",'Basis-Tabelle-Samen'!J291,"-garden-in-the-bag-icelandic.jpg")),
IF($C$1="Italienisch - IT",HYPERLINK(CONCATENATE("https://www.saflax.de/0-WVK-Retail/Bilder-Pictures/SAFLAX-",'Basis-Tabelle-Samen'!W291,"-",'Basis-Tabelle-Samen'!J291,"-garden-in-the-bag-italian.jpg")),
IF($C$1="Japanisch - JP",HYPERLINK(CONCATENATE("https://www.saflax.de/0-WVK-Retail/Bilder-Pictures/SAFLAX-",'Basis-Tabelle-Samen'!W291,"-",'Basis-Tabelle-Samen'!J291,"-garden-in-the-bag-japanese.jpg")),
IF($C$1="Kroatisch - HR",HYPERLINK(CONCATENATE("https://www.saflax.de/0-WVK-Retail/Bilder-Pictures/SAFLAX-",'Basis-Tabelle-Samen'!W291,"-",'Basis-Tabelle-Samen'!J291,"-garden-in-the-bag-croatian.jpg")),
IF($C$1="Lettisch - LV",HYPERLINK(CONCATENATE("https://www.saflax.de/0-WVK-Retail/Bilder-Pictures/SAFLAX-",'Basis-Tabelle-Samen'!W291,"-",'Basis-Tabelle-Samen'!J291,"-garden-in-the-bag-latvian.jpg")),
IF($C$1="Litauisch - LT",HYPERLINK(CONCATENATE("https://www.saflax.de/0-WVK-Retail/Bilder-Pictures/SAFLAX-",'Basis-Tabelle-Samen'!W291,"-",'Basis-Tabelle-Samen'!J291,"-garden-in-the-bag-lithuanian.jpg")),
IF($C$1="Maltesisch - MT",HYPERLINK(CONCATENATE("https://www.saflax.de/0-WVK-Retail/Bilder-Pictures/SAFLAX-",'Basis-Tabelle-Samen'!W291,"-",'Basis-Tabelle-Samen'!J291,"-garden-in-the-bag-maltese.jpg")),
IF($C$1="Niederländisch - NL",HYPERLINK(CONCATENATE("https://www.saflax.de/0-WVK-Retail/Bilder-Pictures/SAFLAX-",'Basis-Tabelle-Samen'!W291,"-",'Basis-Tabelle-Samen'!J291,"-garden-in-the-bag-dutch.jpg")),
IF($C$1="Norwegisch - NO",HYPERLINK(CONCATENATE("https://www.saflax.de/0-WVK-Retail/Bilder-Pictures/SAFLAX-",'Basis-Tabelle-Samen'!W291,"-",'Basis-Tabelle-Samen'!J291,"-garden-in-the-bag-nowegian.jpg")),
IF($C$1="Polnisch - PL",HYPERLINK(CONCATENATE("https://www.saflax.de/0-WVK-Retail/Bilder-Pictures/SAFLAX-",'Basis-Tabelle-Samen'!W291,"-",'Basis-Tabelle-Samen'!J291,"-garden-in-the-bag-polish.jpg")),
IF($C$1="Portugiesisch - PT",HYPERLINK(CONCATENATE("https://www.saflax.de/0-WVK-Retail/Bilder-Pictures/SAFLAX-",'Basis-Tabelle-Samen'!W291,"-",'Basis-Tabelle-Samen'!J291,"-garden-in-the-bag-portuguese.jpg")),
IF($C$1="Rumänisch - RO",HYPERLINK(CONCATENATE("https://www.saflax.de/0-WVK-Retail/Bilder-Pictures/SAFLAX-",'Basis-Tabelle-Samen'!W291,"-",'Basis-Tabelle-Samen'!J291,"-garden-in-the-bag-romanian.jpg")),
IF($C$1="Schwedisch - SE",HYPERLINK(CONCATENATE("https://www.saflax.de/0-WVK-Retail/Bilder-Pictures/SAFLAX-",'Basis-Tabelle-Samen'!W291,"-",'Basis-Tabelle-Samen'!J291,"-garden-in-the-bag-swedish.jpg")),
IF($C$1="Slowakisch - SK",HYPERLINK(CONCATENATE("https://www.saflax.de/0-WVK-Retail/Bilder-Pictures/SAFLAX-",'Basis-Tabelle-Samen'!W291,"-",'Basis-Tabelle-Samen'!J291,"-garden-in-the-bag-slovak.jpg")),
IF($C$1="Slowenisch - SI",HYPERLINK(CONCATENATE("https://www.saflax.de/0-WVK-Retail/Bilder-Pictures/SAFLAX-",'Basis-Tabelle-Samen'!W291,"-",'Basis-Tabelle-Samen'!J291,"-garden-in-the-bag-slovenian.jpg")),
IF($C$1="Spanisch - ES",HYPERLINK(CONCATENATE("https://www.saflax.de/0-WVK-Retail/Bilder-Pictures/SAFLAX-",'Basis-Tabelle-Samen'!W291,"-",'Basis-Tabelle-Samen'!J291,"-garden-in-the-bag-spanish.jpg")),
IF($C$1="Tschechisch - CZ",HYPERLINK(CONCATENATE("https://www.saflax.de/0-WVK-Retail/Bilder-Pictures/SAFLAX-",'Basis-Tabelle-Samen'!W291,"-",'Basis-Tabelle-Samen'!J291,"-garden-in-the-bag-czech.jpg")),
IF($C$1="Türkisch - TR",HYPERLINK(CONCATENATE("https://www.saflax.de/0-WVK-Retail/Bilder-Pictures/SAFLAX-",'Basis-Tabelle-Samen'!W291,"-",'Basis-Tabelle-Samen'!J291,"-garden-in-the-bag-turkish.jpg")),
IF($C$1="Ungarisch - HU",HYPERLINK(CONCATENATE("https://www.saflax.de/0-WVK-Retail/Bilder-Pictures/SAFLAX-",'Basis-Tabelle-Samen'!W291,"-",'Basis-Tabelle-Samen'!J291,"-garden-in-the-bag-hungarian.jpg")),
" ACHTUNG")))))))))))))))))))))))))))))</f>
        <v>https://www.saflax.de/0-WVK-Retail/Bilder-Pictures/SAFLAX-65222-cichorium-intybus-garden-in-the-bag-english.jpg</v>
      </c>
    </row>
    <row r="286" spans="1:43" ht="17.100000000000001" customHeight="1" x14ac:dyDescent="0.2">
      <c r="A286" s="318" t="str">
        <f>IF('Basis-Tabelle-Samen'!A294="","",IF($C$1="Deutsch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86" s="319" t="str">
        <f>'Basis-Tabelle-Samen'!I294</f>
        <v>Symphytum officinale</v>
      </c>
      <c r="C286" s="316" t="str">
        <f>IF($C$1="Bulgarisch - BG",'Basis-Tabelle-Samen'!Z294,
IF($C$1="Dänisch - DK",'Basis-Tabelle-Samen'!AA294,
IF($C$1="Deutsch - DE",'Basis-Tabelle-Samen'!AB294,
IF($C$1="Englisch - UK",'Basis-Tabelle-Samen'!AC294,
IF($C$1="Estnisch - EE",'Basis-Tabelle-Samen'!AD294,
IF($C$1="Finnisch - FI",'Basis-Tabelle-Samen'!AE294,
IF($C$1="Französisch - FR",'Basis-Tabelle-Samen'!AF294,
IF($C$1="Griechisch - GR",'Basis-Tabelle-Samen'!AG294,
IF($C$1="Irisch - IE",'Basis-Tabelle-Samen'!AH294,
IF($C$1="Isländisch - IS",'Basis-Tabelle-Samen'!AI294,
IF($C$1="Italienisch - IT",'Basis-Tabelle-Samen'!AJ294,
IF($C$1="Japanisch - JP",'Basis-Tabelle-Samen'!AK294,
IF($C$1="Kroatisch - HR",'Basis-Tabelle-Samen'!AL294,
IF($C$1="Lettisch - LV",'Basis-Tabelle-Samen'!AM294,
IF($C$1="Litauisch - LT",'Basis-Tabelle-Samen'!AN294,
IF($C$1="Maltesisch - MT",'Basis-Tabelle-Samen'!AO294,
IF($C$1="Niederländisch - NL",'Basis-Tabelle-Samen'!AP294,
IF($C$1="Norwegisch - NO",'Basis-Tabelle-Samen'!AQ294,
IF($C$1="Polnisch - PL",'Basis-Tabelle-Samen'!AR294,
IF($C$1="Portugiesisch - PT",'Basis-Tabelle-Samen'!AS294,
IF($C$1="Rumänisch - RO",'Basis-Tabelle-Samen'!AT294,
IF($C$1="Schwedisch - SE",'Basis-Tabelle-Samen'!AU294,
IF($C$1="Slowakisch - SK",'Basis-Tabelle-Samen'!AV294,
IF($C$1="Slowenisch - SI",'Basis-Tabelle-Samen'!AW294,
IF($C$1="Spanisch - ES",'Basis-Tabelle-Samen'!AX294,
IF($C$1="Tschechisch - CZ",'Basis-Tabelle-Samen'!AY294,
IF($C$1="Türkisch - TR",'Basis-Tabelle-Samen'!AZ294,
IF($C$1="Ungarisch - HU",'Basis-Tabelle-Samen'!BA294,
" ACHTUNG"))))))))))))))))))))))))))))</f>
        <v>Comfrey</v>
      </c>
      <c r="D286" s="320">
        <f>'Basis-Tabelle-Samen'!F294</f>
        <v>15</v>
      </c>
      <c r="E286" s="321" t="str">
        <f>'Basis-Tabelle-Samen'!H294</f>
        <v>7 %</v>
      </c>
      <c r="F286" s="322" t="str">
        <f>IF('Basis-Tabelle-Samen'!G294="","",'Basis-Tabelle-Samen'!G294)</f>
        <v>07</v>
      </c>
      <c r="G286" s="320">
        <f>'Basis-Tabelle-Samen'!C294</f>
        <v>15225</v>
      </c>
      <c r="H286" s="323">
        <f>'Basis-Tabelle-Samen'!D294</f>
        <v>4055473152257</v>
      </c>
      <c r="I286" s="324">
        <f>'Basis-Tabelle-Samen'!E294</f>
        <v>1.85</v>
      </c>
      <c r="J286" s="325">
        <f t="shared" si="4"/>
        <v>12</v>
      </c>
      <c r="K286" s="326">
        <f>'Basis-Tabelle-Samen'!K294</f>
        <v>75225</v>
      </c>
      <c r="L286" s="323">
        <f>'Basis-Tabelle-Samen'!L294</f>
        <v>4055473752259</v>
      </c>
      <c r="M286" s="324">
        <f>'Basis-Tabelle-Samen'!M294</f>
        <v>2.4500000000000002</v>
      </c>
      <c r="N286" s="326">
        <f>IF(K286&lt;1,"",'3'!$I$15)</f>
        <v>15</v>
      </c>
      <c r="O286" s="327">
        <f>IF(K286&lt;1,"",'3'!$J$11)</f>
        <v>90</v>
      </c>
      <c r="P286" s="326">
        <f>'Basis-Tabelle-Samen'!N294</f>
        <v>85225</v>
      </c>
      <c r="Q286" s="323">
        <f>'Basis-Tabelle-Samen'!O294</f>
        <v>4055473852256</v>
      </c>
      <c r="R286" s="328">
        <f>'Basis-Tabelle-Samen'!P294</f>
        <v>3.75</v>
      </c>
      <c r="S286" s="326">
        <f>IF(R286&lt;1,"",'3'!$M$15)</f>
        <v>18</v>
      </c>
      <c r="T286" s="327">
        <f>IF(R286&lt;1,"",'3'!$N$11)</f>
        <v>72</v>
      </c>
      <c r="U286" s="326">
        <f>'Basis-Tabelle-Samen'!Q294</f>
        <v>55225</v>
      </c>
      <c r="V286" s="323">
        <f>'Basis-Tabelle-Samen'!R294</f>
        <v>4055473552255</v>
      </c>
      <c r="W286" s="324">
        <f>'Basis-Tabelle-Samen'!S294</f>
        <v>4.95</v>
      </c>
      <c r="X286" s="326">
        <f>IF(U286&lt;1,"",'3'!$Q$15)</f>
        <v>6</v>
      </c>
      <c r="Y286" s="327">
        <f>IF(U286&lt;1,"",'3'!$R$11)</f>
        <v>24</v>
      </c>
      <c r="Z286" s="326">
        <f>'Basis-Tabelle-Samen'!T294</f>
        <v>35225</v>
      </c>
      <c r="AA286" s="323">
        <f>'Basis-Tabelle-Samen'!U294</f>
        <v>4055473352251</v>
      </c>
      <c r="AB286" s="324">
        <f>'Basis-Tabelle-Samen'!V294</f>
        <v>6.75</v>
      </c>
      <c r="AC286" s="326">
        <f>IF(Z286&lt;1,"",'3'!$U$15)</f>
        <v>6</v>
      </c>
      <c r="AD286" s="327">
        <f>IF(Z286&lt;1,"",'3'!$V$11)</f>
        <v>24</v>
      </c>
      <c r="AE286" s="326">
        <f>'Basis-Tabelle-Samen'!W294</f>
        <v>65225</v>
      </c>
      <c r="AF286" s="323">
        <f>'Basis-Tabelle-Samen'!X294</f>
        <v>4055473652252</v>
      </c>
      <c r="AG286" s="324">
        <f>'Basis-Tabelle-Samen'!Y294</f>
        <v>2.95</v>
      </c>
      <c r="AH286" s="326">
        <f>IF(AE286&lt;1,"",'3'!$Y$15)</f>
        <v>8</v>
      </c>
      <c r="AI286" s="327">
        <f>IF(AE286&lt;1,"",'3'!$Z$11)</f>
        <v>64</v>
      </c>
      <c r="AJ286" s="315"/>
      <c r="AK286" s="316" t="str">
        <f>IF(G286&lt;1,"",
IF($C$1="Bulgarisch - BG",HYPERLINK(CONCATENATE("https://www.saflax.de/0-WVK-Retail/Bilder-Pictures/SAFLAX-",'Basis-Tabelle-Samen'!C294,"-",'Basis-Tabelle-Samen'!J294,"-seed-package-front-cr-bulgarian.jpg")),
IF($C$1="Dänisch - DK",HYPERLINK(CONCATENATE("https://www.saflax.de/0-WVK-Retail/Bilder-Pictures/SAFLAX-",'Basis-Tabelle-Samen'!C294,"-",'Basis-Tabelle-Samen'!J294,"-seed-package-front-cr-danish.jpg")),
IF($C$1="Deutsch - DE",HYPERLINK(CONCATENATE("https://www.saflax.de/0-WVK-Retail/Bilder-Pictures/SAFLAX-",'Basis-Tabelle-Samen'!C294,"-",'Basis-Tabelle-Samen'!J294,"-seed-package-front-cr-german.jpg")),
IF($C$1="Englisch - UK",HYPERLINK(CONCATENATE("https://www.saflax.de/0-WVK-Retail/Bilder-Pictures/SAFLAX-",'Basis-Tabelle-Samen'!C294,"-",'Basis-Tabelle-Samen'!J294,"-seed-package-front-cr-english.jpg")),
IF($C$1="Estnisch - EE",HYPERLINK(CONCATENATE("https://www.saflax.de/0-WVK-Retail/Bilder-Pictures/SAFLAX-",'Basis-Tabelle-Samen'!C294,"-",'Basis-Tabelle-Samen'!J294,"-seed-package-front-cr-estonian.jpg")),
IF($C$1="Finnisch - FI",HYPERLINK(CONCATENATE("https://www.saflax.de/0-WVK-Retail/Bilder-Pictures/SAFLAX-",'Basis-Tabelle-Samen'!C294,"-",'Basis-Tabelle-Samen'!J294,"-seed-package-front-cr-finnish.jpg")),
IF($C$1="Französisch - FR",HYPERLINK(CONCATENATE("https://www.saflax.de/0-WVK-Retail/Bilder-Pictures/SAFLAX-",'Basis-Tabelle-Samen'!C294,"-",'Basis-Tabelle-Samen'!J294,"-seed-package-front-cr-french.jpg")),
IF($C$1="Griechisch - GR",HYPERLINK(CONCATENATE("https://www.saflax.de/0-WVK-Retail/Bilder-Pictures/SAFLAX-",'Basis-Tabelle-Samen'!C294,"-",'Basis-Tabelle-Samen'!J294,"-seed-package-front-cr-greek.jpg")),
IF($C$1="Irisch - IE",HYPERLINK(CONCATENATE("https://www.saflax.de/0-WVK-Retail/Bilder-Pictures/SAFLAX-",'Basis-Tabelle-Samen'!C294,"-",'Basis-Tabelle-Samen'!J294,"-seed-package-front-cr-irish.jpg")),
IF($C$1="Isländisch - IS",HYPERLINK(CONCATENATE("https://www.saflax.de/0-WVK-Retail/Bilder-Pictures/SAFLAX-",'Basis-Tabelle-Samen'!C294,"-",'Basis-Tabelle-Samen'!J294,"-seed-package-front-cr-icelandic.jpg")),
IF($C$1="Italienisch - IT",HYPERLINK(CONCATENATE("https://www.saflax.de/0-WVK-Retail/Bilder-Pictures/SAFLAX-",'Basis-Tabelle-Samen'!C294,"-",'Basis-Tabelle-Samen'!J294,"-seed-package-front-cr-italian.jpg")),
IF($C$1="Japanisch - JP",HYPERLINK(CONCATENATE("https://www.saflax.de/0-WVK-Retail/Bilder-Pictures/SAFLAX-",'Basis-Tabelle-Samen'!C294,"-",'Basis-Tabelle-Samen'!J294,"-seed-package-front-cr-japanese.jpg")),
IF($C$1="Kroatisch - HR",HYPERLINK(CONCATENATE("https://www.saflax.de/0-WVK-Retail/Bilder-Pictures/SAFLAX-",'Basis-Tabelle-Samen'!C294,"-",'Basis-Tabelle-Samen'!J294,"-seed-package-front-cr-croatian.jpg")),
IF($C$1="Lettisch - LV",HYPERLINK(CONCATENATE("https://www.saflax.de/0-WVK-Retail/Bilder-Pictures/SAFLAX-",'Basis-Tabelle-Samen'!C294,"-",'Basis-Tabelle-Samen'!J294,"-seed-package-front-cr-latvian.jpg")),
IF($C$1="Litauisch - LT",HYPERLINK(CONCATENATE("https://www.saflax.de/0-WVK-Retail/Bilder-Pictures/SAFLAX-",'Basis-Tabelle-Samen'!C294,"-",'Basis-Tabelle-Samen'!J294,"-seed-package-front-cr-lithuanian.jpg")),
IF($C$1="Maltesisch - MT",HYPERLINK(CONCATENATE("https://www.saflax.de/0-WVK-Retail/Bilder-Pictures/SAFLAX-",'Basis-Tabelle-Samen'!C294,"-",'Basis-Tabelle-Samen'!J294,"-seed-package-front-cr-maltese.jpg")),
IF($C$1="Niederländisch - NL",HYPERLINK(CONCATENATE("https://www.saflax.de/0-WVK-Retail/Bilder-Pictures/SAFLAX-",'Basis-Tabelle-Samen'!C294,"-",'Basis-Tabelle-Samen'!J294,"-seed-package-front-cr-dutch.jpg")),
IF($C$1="Norwegisch - NO",HYPERLINK(CONCATENATE("https://www.saflax.de/0-WVK-Retail/Bilder-Pictures/SAFLAX-",'Basis-Tabelle-Samen'!C294,"-",'Basis-Tabelle-Samen'!J294,"-seed-package-front-cr-nowegian.jpg")),
IF($C$1="Polnisch - PL",HYPERLINK(CONCATENATE("https://www.saflax.de/0-WVK-Retail/Bilder-Pictures/SAFLAX-",'Basis-Tabelle-Samen'!C294,"-",'Basis-Tabelle-Samen'!J294,"-seed-package-front-cr-polish.jpg")),
IF($C$1="Portugiesisch - PT",HYPERLINK(CONCATENATE("https://www.saflax.de/0-WVK-Retail/Bilder-Pictures/SAFLAX-",'Basis-Tabelle-Samen'!C294,"-",'Basis-Tabelle-Samen'!J294,"-seed-package-front-cr-portuguese.jpg")),
IF($C$1="Rumänisch - RO",HYPERLINK(CONCATENATE("https://www.saflax.de/0-WVK-Retail/Bilder-Pictures/SAFLAX-",'Basis-Tabelle-Samen'!C294,"-",'Basis-Tabelle-Samen'!J294,"-seed-package-front-cr-romanian.jpg")),
IF($C$1="Schwedisch - SE",HYPERLINK(CONCATENATE("https://www.saflax.de/0-WVK-Retail/Bilder-Pictures/SAFLAX-",'Basis-Tabelle-Samen'!C294,"-",'Basis-Tabelle-Samen'!J294,"-seed-package-front-cr-swedish.jpg")),
IF($C$1="Slowakisch - SK",HYPERLINK(CONCATENATE("https://www.saflax.de/0-WVK-Retail/Bilder-Pictures/SAFLAX-",'Basis-Tabelle-Samen'!C294,"-",'Basis-Tabelle-Samen'!J294,"-seed-package-front-cr-slovak.jpg")),
IF($C$1="Slowenisch - SI",HYPERLINK(CONCATENATE("https://www.saflax.de/0-WVK-Retail/Bilder-Pictures/SAFLAX-",'Basis-Tabelle-Samen'!C294,"-",'Basis-Tabelle-Samen'!J294,"-seed-package-front-cr-slovenian.jpg")),
IF($C$1="Spanisch - ES",HYPERLINK(CONCATENATE("https://www.saflax.de/0-WVK-Retail/Bilder-Pictures/SAFLAX-",'Basis-Tabelle-Samen'!C294,"-",'Basis-Tabelle-Samen'!J294,"-seed-package-front-cr-spanish.jpg")),
IF($C$1="Tschechisch - CZ",HYPERLINK(CONCATENATE("https://www.saflax.de/0-WVK-Retail/Bilder-Pictures/SAFLAX-",'Basis-Tabelle-Samen'!C294,"-",'Basis-Tabelle-Samen'!J294,"-seed-package-front-cr-czech.jpg")),
IF($C$1="Türkisch - TR",HYPERLINK(CONCATENATE("https://www.saflax.de/0-WVK-Retail/Bilder-Pictures/SAFLAX-",'Basis-Tabelle-Samen'!C294,"-",'Basis-Tabelle-Samen'!J294,"-seed-package-front-cr-turkish.jpg")),
IF($C$1="Ungarisch - HU",HYPERLINK(CONCATENATE("https://www.saflax.de/0-WVK-Retail/Bilder-Pictures/SAFLAX-",'Basis-Tabelle-Samen'!C294,"-",'Basis-Tabelle-Samen'!J294,"-seed-package-front-cr-hungarian.jpg")),
" ACHTUNG")))))))))))))))))))))))))))))</f>
        <v>https://www.saflax.de/0-WVK-Retail/Bilder-Pictures/SAFLAX-15225-symphytum-officinale-seed-package-front-cr-english.jpg</v>
      </c>
      <c r="AL286" s="330" t="str">
        <f>IF(G286&lt;1,"",
IF($C$1="Bulgarisch - BG",HYPERLINK(CONCATENATE("https://www.saflax.de/0-WVK-Retail/Bilder-Pictures/SAFLAX-",'Basis-Tabelle-Samen'!C294,"-",'Basis-Tabelle-Samen'!J294,"-seed-package-back-cr-bulgarian.jpg")),
IF($C$1="Dänisch - DK",HYPERLINK(CONCATENATE("https://www.saflax.de/0-WVK-Retail/Bilder-Pictures/SAFLAX-",'Basis-Tabelle-Samen'!C294,"-",'Basis-Tabelle-Samen'!J294,"-seed-package-back-cr-danish.jpg")),
IF($C$1="Deutsch - DE",HYPERLINK(CONCATENATE("https://www.saflax.de/0-WVK-Retail/Bilder-Pictures/SAFLAX-",'Basis-Tabelle-Samen'!C294,"-",'Basis-Tabelle-Samen'!J294,"-seed-package-back-cr-german.jpg")),
IF($C$1="Englisch - UK",HYPERLINK(CONCATENATE("https://www.saflax.de/0-WVK-Retail/Bilder-Pictures/SAFLAX-",'Basis-Tabelle-Samen'!C294,"-",'Basis-Tabelle-Samen'!J294,"-seed-package-back-cr-english.jpg")),
IF($C$1="Estnisch - EE",HYPERLINK(CONCATENATE("https://www.saflax.de/0-WVK-Retail/Bilder-Pictures/SAFLAX-",'Basis-Tabelle-Samen'!C294,"-",'Basis-Tabelle-Samen'!J294,"-seed-package-back-cr-estonian.jpg")),
IF($C$1="Finnisch - FI",HYPERLINK(CONCATENATE("https://www.saflax.de/0-WVK-Retail/Bilder-Pictures/SAFLAX-",'Basis-Tabelle-Samen'!C294,"-",'Basis-Tabelle-Samen'!J294,"-seed-package-back-cr-finnish.jpg")),
IF($C$1="Französisch - FR",HYPERLINK(CONCATENATE("https://www.saflax.de/0-WVK-Retail/Bilder-Pictures/SAFLAX-",'Basis-Tabelle-Samen'!C294,"-",'Basis-Tabelle-Samen'!J294,"-seed-package-back-cr-french.jpg")),
IF($C$1="Griechisch - GR",HYPERLINK(CONCATENATE("https://www.saflax.de/0-WVK-Retail/Bilder-Pictures/SAFLAX-",'Basis-Tabelle-Samen'!C294,"-",'Basis-Tabelle-Samen'!J294,"-seed-package-back-cr-greek.jpg")),
IF($C$1="Irisch - IE",HYPERLINK(CONCATENATE("https://www.saflax.de/0-WVK-Retail/Bilder-Pictures/SAFLAX-",'Basis-Tabelle-Samen'!C294,"-",'Basis-Tabelle-Samen'!J294,"-seed-package-back-cr-irish.jpg")),
IF($C$1="Isländisch - IS",HYPERLINK(CONCATENATE("https://www.saflax.de/0-WVK-Retail/Bilder-Pictures/SAFLAX-",'Basis-Tabelle-Samen'!C294,"-",'Basis-Tabelle-Samen'!J294,"-seed-package-back-cr-icelandic.jpg")),
IF($C$1="Italienisch - IT",HYPERLINK(CONCATENATE("https://www.saflax.de/0-WVK-Retail/Bilder-Pictures/SAFLAX-",'Basis-Tabelle-Samen'!C294,"-",'Basis-Tabelle-Samen'!J294,"-seed-package-back-cr-italian.jpg")),
IF($C$1="Japanisch - JP",HYPERLINK(CONCATENATE("https://www.saflax.de/0-WVK-Retail/Bilder-Pictures/SAFLAX-",'Basis-Tabelle-Samen'!C294,"-",'Basis-Tabelle-Samen'!J294,"-seed-package-back-cr-japanese.jpg")),
IF($C$1="Kroatisch - HR",HYPERLINK(CONCATENATE("https://www.saflax.de/0-WVK-Retail/Bilder-Pictures/SAFLAX-",'Basis-Tabelle-Samen'!C294,"-",'Basis-Tabelle-Samen'!J294,"-seed-package-back-cr-croatian.jpg")),
IF($C$1="Lettisch - LV",HYPERLINK(CONCATENATE("https://www.saflax.de/0-WVK-Retail/Bilder-Pictures/SAFLAX-",'Basis-Tabelle-Samen'!C294,"-",'Basis-Tabelle-Samen'!J294,"-seed-package-back-cr-latvian.jpg")),
IF($C$1="Litauisch - LT",HYPERLINK(CONCATENATE("https://www.saflax.de/0-WVK-Retail/Bilder-Pictures/SAFLAX-",'Basis-Tabelle-Samen'!C294,"-",'Basis-Tabelle-Samen'!J294,"-seed-package-back-cr-lithuanian.jpg")),
IF($C$1="Maltesisch - MT",HYPERLINK(CONCATENATE("https://www.saflax.de/0-WVK-Retail/Bilder-Pictures/SAFLAX-",'Basis-Tabelle-Samen'!C294,"-",'Basis-Tabelle-Samen'!J294,"-seed-package-back-cr-maltese.jpg")),
IF($C$1="Niederländisch - NL",HYPERLINK(CONCATENATE("https://www.saflax.de/0-WVK-Retail/Bilder-Pictures/SAFLAX-",'Basis-Tabelle-Samen'!C294,"-",'Basis-Tabelle-Samen'!J294,"-seed-package-back-cr-dutch.jpg")),
IF($C$1="Norwegisch - NO",HYPERLINK(CONCATENATE("https://www.saflax.de/0-WVK-Retail/Bilder-Pictures/SAFLAX-",'Basis-Tabelle-Samen'!C294,"-",'Basis-Tabelle-Samen'!J294,"-seed-package-back-cr-nowegian.jpg")),
IF($C$1="Polnisch - PL",HYPERLINK(CONCATENATE("https://www.saflax.de/0-WVK-Retail/Bilder-Pictures/SAFLAX-",'Basis-Tabelle-Samen'!C294,"-",'Basis-Tabelle-Samen'!J294,"-seed-package-back-cr-polish.jpg")),
IF($C$1="Portugiesisch - PT",HYPERLINK(CONCATENATE("https://www.saflax.de/0-WVK-Retail/Bilder-Pictures/SAFLAX-",'Basis-Tabelle-Samen'!C294,"-",'Basis-Tabelle-Samen'!J294,"-seed-package-back-cr-portuguese.jpg")),
IF($C$1="Rumänisch - RO",HYPERLINK(CONCATENATE("https://www.saflax.de/0-WVK-Retail/Bilder-Pictures/SAFLAX-",'Basis-Tabelle-Samen'!C294,"-",'Basis-Tabelle-Samen'!J294,"-seed-package-back-cr-romanian.jpg")),
IF($C$1="Schwedisch - SE",HYPERLINK(CONCATENATE("https://www.saflax.de/0-WVK-Retail/Bilder-Pictures/SAFLAX-",'Basis-Tabelle-Samen'!C294,"-",'Basis-Tabelle-Samen'!J294,"-seed-package-back-cr-swedish.jpg")),
IF($C$1="Slowakisch - SK",HYPERLINK(CONCATENATE("https://www.saflax.de/0-WVK-Retail/Bilder-Pictures/SAFLAX-",'Basis-Tabelle-Samen'!C294,"-",'Basis-Tabelle-Samen'!J294,"-seed-package-back-cr-slovak.jpg")),
IF($C$1="Slowenisch - SI",HYPERLINK(CONCATENATE("https://www.saflax.de/0-WVK-Retail/Bilder-Pictures/SAFLAX-",'Basis-Tabelle-Samen'!C294,"-",'Basis-Tabelle-Samen'!J294,"-seed-package-back-cr-slovenian.jpg")),
IF($C$1="Spanisch - ES",HYPERLINK(CONCATENATE("https://www.saflax.de/0-WVK-Retail/Bilder-Pictures/SAFLAX-",'Basis-Tabelle-Samen'!C294,"-",'Basis-Tabelle-Samen'!J294,"-seed-package-back-cr-spanish.jpg")),
IF($C$1="Tschechisch - CZ",HYPERLINK(CONCATENATE("https://www.saflax.de/0-WVK-Retail/Bilder-Pictures/SAFLAX-",'Basis-Tabelle-Samen'!C294,"-",'Basis-Tabelle-Samen'!J294,"-seed-package-back-cr-czech.jpg")),
IF($C$1="Türkisch - TR",HYPERLINK(CONCATENATE("https://www.saflax.de/0-WVK-Retail/Bilder-Pictures/SAFLAX-",'Basis-Tabelle-Samen'!C294,"-",'Basis-Tabelle-Samen'!J294,"-seed-package-back-cr-turkish.jpg")),
IF($C$1="Ungarisch - HU",HYPERLINK(CONCATENATE("https://www.saflax.de/0-WVK-Retail/Bilder-Pictures/SAFLAX-",'Basis-Tabelle-Samen'!C294,"-",'Basis-Tabelle-Samen'!J294,"-seed-package-back-cr-hungarian.jpg")),
" ACHTUNG")))))))))))))))))))))))))))))</f>
        <v>https://www.saflax.de/0-WVK-Retail/Bilder-Pictures/SAFLAX-15225-symphytum-officinale-seed-package-back-cr-english.jpg</v>
      </c>
      <c r="AM286" s="330" t="str">
        <f>IF(H286&lt;1,"",
IF($C$1="Bulgarisch - BG",HYPERLINK(CONCATENATE("https://www.saflax.de/0-WVK-Retail/Bilder-Pictures/SAFLAX-",'Basis-Tabelle-Samen'!K294,"-",'Basis-Tabelle-Samen'!J294,"-garden-to-go-mini-bulgarian.jpg")),
IF($C$1="Dänisch - DK",HYPERLINK(CONCATENATE("https://www.saflax.de/0-WVK-Retail/Bilder-Pictures/SAFLAX-",'Basis-Tabelle-Samen'!K294,"-",'Basis-Tabelle-Samen'!J294,"-garden-to-go-mini-danish.jpg")),
IF($C$1="Deutsch - DE",HYPERLINK(CONCATENATE("https://www.saflax.de/0-WVK-Retail/Bilder-Pictures/SAFLAX-",'Basis-Tabelle-Samen'!K294,"-",'Basis-Tabelle-Samen'!J294,"-garden-to-go-mini-german.jpg")),
IF($C$1="Englisch - UK",HYPERLINK(CONCATENATE("https://www.saflax.de/0-WVK-Retail/Bilder-Pictures/SAFLAX-",'Basis-Tabelle-Samen'!K294,"-",'Basis-Tabelle-Samen'!J294,"-garden-to-go-mini-english.jpg")),
IF($C$1="Estnisch - EE",HYPERLINK(CONCATENATE("https://www.saflax.de/0-WVK-Retail/Bilder-Pictures/SAFLAX-",'Basis-Tabelle-Samen'!K294,"-",'Basis-Tabelle-Samen'!J294,"-garden-to-go-mini-estonian.jpg")),
IF($C$1="Finnisch - FI",HYPERLINK(CONCATENATE("https://www.saflax.de/0-WVK-Retail/Bilder-Pictures/SAFLAX-",'Basis-Tabelle-Samen'!K294,"-",'Basis-Tabelle-Samen'!J294,"-garden-to-go-mini-finnish.jpg")),
IF($C$1="Französisch - FR",HYPERLINK(CONCATENATE("https://www.saflax.de/0-WVK-Retail/Bilder-Pictures/SAFLAX-",'Basis-Tabelle-Samen'!K294,"-",'Basis-Tabelle-Samen'!J294,"-garden-to-go-mini-french.jpg")),
IF($C$1="Griechisch - GR",HYPERLINK(CONCATENATE("https://www.saflax.de/0-WVK-Retail/Bilder-Pictures/SAFLAX-",'Basis-Tabelle-Samen'!K294,"-",'Basis-Tabelle-Samen'!J294,"-garden-to-go-mini-greek.jpg")),
IF($C$1="Irisch - IE",HYPERLINK(CONCATENATE("https://www.saflax.de/0-WVK-Retail/Bilder-Pictures/SAFLAX-",'Basis-Tabelle-Samen'!K294,"-",'Basis-Tabelle-Samen'!J294,"-garden-to-go-mini-irish.jpg")),
IF($C$1="Isländisch - IS",HYPERLINK(CONCATENATE("https://www.saflax.de/0-WVK-Retail/Bilder-Pictures/SAFLAX-",'Basis-Tabelle-Samen'!K294,"-",'Basis-Tabelle-Samen'!J294,"-garden-to-go-mini-icelandic.jpg")),
IF($C$1="Italienisch - IT",HYPERLINK(CONCATENATE("https://www.saflax.de/0-WVK-Retail/Bilder-Pictures/SAFLAX-",'Basis-Tabelle-Samen'!K294,"-",'Basis-Tabelle-Samen'!J294,"-garden-to-go-mini-italian.jpg")),
IF($C$1="Japanisch - JP",HYPERLINK(CONCATENATE("https://www.saflax.de/0-WVK-Retail/Bilder-Pictures/SAFLAX-",'Basis-Tabelle-Samen'!K294,"-",'Basis-Tabelle-Samen'!J294,"-garden-to-go-mini-japanese.jpg")),
IF($C$1="Kroatisch - HR",HYPERLINK(CONCATENATE("https://www.saflax.de/0-WVK-Retail/Bilder-Pictures/SAFLAX-",'Basis-Tabelle-Samen'!K294,"-",'Basis-Tabelle-Samen'!J294,"-garden-to-go-mini-croatian.jpg")),
IF($C$1="Lettisch - LV",HYPERLINK(CONCATENATE("https://www.saflax.de/0-WVK-Retail/Bilder-Pictures/SAFLAX-",'Basis-Tabelle-Samen'!K294,"-",'Basis-Tabelle-Samen'!J294,"-garden-to-go-mini-latvian.jpg")),
IF($C$1="Litauisch - LT",HYPERLINK(CONCATENATE("https://www.saflax.de/0-WVK-Retail/Bilder-Pictures/SAFLAX-",'Basis-Tabelle-Samen'!K294,"-",'Basis-Tabelle-Samen'!J294,"-garden-to-go-mini-lithuanian.jpg")),
IF($C$1="Maltesisch - MT",HYPERLINK(CONCATENATE("https://www.saflax.de/0-WVK-Retail/Bilder-Pictures/SAFLAX-",'Basis-Tabelle-Samen'!K294,"-",'Basis-Tabelle-Samen'!J294,"-garden-to-go-mini-maltese.jpg")),
IF($C$1="Niederländisch - NL",HYPERLINK(CONCATENATE("https://www.saflax.de/0-WVK-Retail/Bilder-Pictures/SAFLAX-",'Basis-Tabelle-Samen'!K294,"-",'Basis-Tabelle-Samen'!J294,"-garden-to-go-mini-dutch.jpg")),
IF($C$1="Norwegisch - NO",HYPERLINK(CONCATENATE("https://www.saflax.de/0-WVK-Retail/Bilder-Pictures/SAFLAX-",'Basis-Tabelle-Samen'!K294,"-",'Basis-Tabelle-Samen'!J294,"-garden-to-go-mini-nowegian.jpg")),
IF($C$1="Polnisch - PL",HYPERLINK(CONCATENATE("https://www.saflax.de/0-WVK-Retail/Bilder-Pictures/SAFLAX-",'Basis-Tabelle-Samen'!K294,"-",'Basis-Tabelle-Samen'!J294,"-garden-to-go-mini-polish.jpg")),
IF($C$1="Portugiesisch - PT",HYPERLINK(CONCATENATE("https://www.saflax.de/0-WVK-Retail/Bilder-Pictures/SAFLAX-",'Basis-Tabelle-Samen'!K294,"-",'Basis-Tabelle-Samen'!J294,"-garden-to-go-mini-portuguese.jpg")),
IF($C$1="Rumänisch - RO",HYPERLINK(CONCATENATE("https://www.saflax.de/0-WVK-Retail/Bilder-Pictures/SAFLAX-",'Basis-Tabelle-Samen'!K294,"-",'Basis-Tabelle-Samen'!J294,"-garden-to-go-mini-romanian.jpg")),
IF($C$1="Schwedisch - SE",HYPERLINK(CONCATENATE("https://www.saflax.de/0-WVK-Retail/Bilder-Pictures/SAFLAX-",'Basis-Tabelle-Samen'!K294,"-",'Basis-Tabelle-Samen'!J294,"-garden-to-go-mini-swedish.jpg")),
IF($C$1="Slowakisch - SK",HYPERLINK(CONCATENATE("https://www.saflax.de/0-WVK-Retail/Bilder-Pictures/SAFLAX-",'Basis-Tabelle-Samen'!K294,"-",'Basis-Tabelle-Samen'!J294,"-garden-to-go-mini-slovak.jpg")),
IF($C$1="Slowenisch - SI",HYPERLINK(CONCATENATE("https://www.saflax.de/0-WVK-Retail/Bilder-Pictures/SAFLAX-",'Basis-Tabelle-Samen'!K294,"-",'Basis-Tabelle-Samen'!J294,"-garden-to-go-mini-slovenian.jpg")),
IF($C$1="Spanisch - ES",HYPERLINK(CONCATENATE("https://www.saflax.de/0-WVK-Retail/Bilder-Pictures/SAFLAX-",'Basis-Tabelle-Samen'!K294,"-",'Basis-Tabelle-Samen'!J294,"-garden-to-go-mini-spanish.jpg")),
IF($C$1="Tschechisch - CZ",HYPERLINK(CONCATENATE("https://www.saflax.de/0-WVK-Retail/Bilder-Pictures/SAFLAX-",'Basis-Tabelle-Samen'!K294,"-",'Basis-Tabelle-Samen'!J294,"-garden-to-go-mini-czech.jpg")),
IF($C$1="Türkisch - TR",HYPERLINK(CONCATENATE("https://www.saflax.de/0-WVK-Retail/Bilder-Pictures/SAFLAX-",'Basis-Tabelle-Samen'!K294,"-",'Basis-Tabelle-Samen'!J294,"-garden-to-go-mini-turkish.jpg")),
IF($C$1="Ungarisch - HU",HYPERLINK(CONCATENATE("https://www.saflax.de/0-WVK-Retail/Bilder-Pictures/SAFLAX-",'Basis-Tabelle-Samen'!K294,"-",'Basis-Tabelle-Samen'!J294,"-garden-to-go-mini-hungarian.jpg")),
" ACHTUNG")))))))))))))))))))))))))))))</f>
        <v>https://www.saflax.de/0-WVK-Retail/Bilder-Pictures/SAFLAX-75225-symphytum-officinale-garden-to-go-mini-english.jpg</v>
      </c>
      <c r="AN286" s="330" t="str">
        <f>IF(I286&lt;1,"",
IF($C$1="Bulgarisch - BG",HYPERLINK(CONCATENATE("https://www.saflax.de/0-WVK-Retail/Bilder-Pictures/SAFLAX-",'Basis-Tabelle-Samen'!N294,"-",'Basis-Tabelle-Samen'!J294,"-garden-to-go-lite-bulgarian.jpg")),
IF($C$1="Dänisch - DK",HYPERLINK(CONCATENATE("https://www.saflax.de/0-WVK-Retail/Bilder-Pictures/SAFLAX-",'Basis-Tabelle-Samen'!N294,"-",'Basis-Tabelle-Samen'!J294,"-garden-to-go-lite-danish.jpg")),
IF($C$1="Deutsch - DE",HYPERLINK(CONCATENATE("https://www.saflax.de/0-WVK-Retail/Bilder-Pictures/SAFLAX-",'Basis-Tabelle-Samen'!N294,"-",'Basis-Tabelle-Samen'!J294,"-garden-to-go-lite-german.jpg")),
IF($C$1="Englisch - UK",HYPERLINK(CONCATENATE("https://www.saflax.de/0-WVK-Retail/Bilder-Pictures/SAFLAX-",'Basis-Tabelle-Samen'!N294,"-",'Basis-Tabelle-Samen'!J294,"-garden-to-go-lite-english.jpg")),
IF($C$1="Estnisch - EE",HYPERLINK(CONCATENATE("https://www.saflax.de/0-WVK-Retail/Bilder-Pictures/SAFLAX-",'Basis-Tabelle-Samen'!N294,"-",'Basis-Tabelle-Samen'!J294,"-garden-to-go-lite-estonian.jpg")),
IF($C$1="Finnisch - FI",HYPERLINK(CONCATENATE("https://www.saflax.de/0-WVK-Retail/Bilder-Pictures/SAFLAX-",'Basis-Tabelle-Samen'!N294,"-",'Basis-Tabelle-Samen'!J294,"-garden-to-go-lite-finnish.jpg")),
IF($C$1="Französisch - FR",HYPERLINK(CONCATENATE("https://www.saflax.de/0-WVK-Retail/Bilder-Pictures/SAFLAX-",'Basis-Tabelle-Samen'!N294,"-",'Basis-Tabelle-Samen'!J294,"-garden-to-go-lite-french.jpg")),
IF($C$1="Griechisch - GR",HYPERLINK(CONCATENATE("https://www.saflax.de/0-WVK-Retail/Bilder-Pictures/SAFLAX-",'Basis-Tabelle-Samen'!N294,"-",'Basis-Tabelle-Samen'!J294,"-garden-to-go-lite-greek.jpg")),
IF($C$1="Irisch - IE",HYPERLINK(CONCATENATE("https://www.saflax.de/0-WVK-Retail/Bilder-Pictures/SAFLAX-",'Basis-Tabelle-Samen'!N294,"-",'Basis-Tabelle-Samen'!J294,"-garden-to-go-lite-irish.jpg")),
IF($C$1="Isländisch - IS",HYPERLINK(CONCATENATE("https://www.saflax.de/0-WVK-Retail/Bilder-Pictures/SAFLAX-",'Basis-Tabelle-Samen'!N294,"-",'Basis-Tabelle-Samen'!J294,"-garden-to-go-lite-icelandic.jpg")),
IF($C$1="Italienisch - IT",HYPERLINK(CONCATENATE("https://www.saflax.de/0-WVK-Retail/Bilder-Pictures/SAFLAX-",'Basis-Tabelle-Samen'!N294,"-",'Basis-Tabelle-Samen'!J294,"-garden-to-go-lite-italian.jpg")),
IF($C$1="Japanisch - JP",HYPERLINK(CONCATENATE("https://www.saflax.de/0-WVK-Retail/Bilder-Pictures/SAFLAX-",'Basis-Tabelle-Samen'!N294,"-",'Basis-Tabelle-Samen'!J294,"-garden-to-go-lite-japanese.jpg")),
IF($C$1="Kroatisch - HR",HYPERLINK(CONCATENATE("https://www.saflax.de/0-WVK-Retail/Bilder-Pictures/SAFLAX-",'Basis-Tabelle-Samen'!N294,"-",'Basis-Tabelle-Samen'!J294,"-garden-to-go-lite-croatian.jpg")),
IF($C$1="Lettisch - LV",HYPERLINK(CONCATENATE("https://www.saflax.de/0-WVK-Retail/Bilder-Pictures/SAFLAX-",'Basis-Tabelle-Samen'!N294,"-",'Basis-Tabelle-Samen'!J294,"-garden-to-go-lite-latvian.jpg")),
IF($C$1="Litauisch - LT",HYPERLINK(CONCATENATE("https://www.saflax.de/0-WVK-Retail/Bilder-Pictures/SAFLAX-",'Basis-Tabelle-Samen'!N294,"-",'Basis-Tabelle-Samen'!J294,"-garden-to-go-lite-lithuanian.jpg")),
IF($C$1="Maltesisch - MT",HYPERLINK(CONCATENATE("https://www.saflax.de/0-WVK-Retail/Bilder-Pictures/SAFLAX-",'Basis-Tabelle-Samen'!N294,"-",'Basis-Tabelle-Samen'!J294,"-garden-to-go-lite-maltese.jpg")),
IF($C$1="Niederländisch - NL",HYPERLINK(CONCATENATE("https://www.saflax.de/0-WVK-Retail/Bilder-Pictures/SAFLAX-",'Basis-Tabelle-Samen'!N294,"-",'Basis-Tabelle-Samen'!J294,"-garden-to-go-lite-dutch.jpg")),
IF($C$1="Norwegisch - NO",HYPERLINK(CONCATENATE("https://www.saflax.de/0-WVK-Retail/Bilder-Pictures/SAFLAX-",'Basis-Tabelle-Samen'!N294,"-",'Basis-Tabelle-Samen'!J294,"-garden-to-go-lite-nowegian.jpg")),
IF($C$1="Polnisch - PL",HYPERLINK(CONCATENATE("https://www.saflax.de/0-WVK-Retail/Bilder-Pictures/SAFLAX-",'Basis-Tabelle-Samen'!N294,"-",'Basis-Tabelle-Samen'!J294,"-garden-to-go-lite-polish.jpg")),
IF($C$1="Portugiesisch - PT",HYPERLINK(CONCATENATE("https://www.saflax.de/0-WVK-Retail/Bilder-Pictures/SAFLAX-",'Basis-Tabelle-Samen'!N294,"-",'Basis-Tabelle-Samen'!J294,"-garden-to-go-lite-portuguese.jpg")),
IF($C$1="Rumänisch - RO",HYPERLINK(CONCATENATE("https://www.saflax.de/0-WVK-Retail/Bilder-Pictures/SAFLAX-",'Basis-Tabelle-Samen'!N294,"-",'Basis-Tabelle-Samen'!J294,"-garden-to-go-lite-romanian.jpg")),
IF($C$1="Schwedisch - SE",HYPERLINK(CONCATENATE("https://www.saflax.de/0-WVK-Retail/Bilder-Pictures/SAFLAX-",'Basis-Tabelle-Samen'!N294,"-",'Basis-Tabelle-Samen'!J294,"-garden-to-go-lite-swedish.jpg")),
IF($C$1="Slowakisch - SK",HYPERLINK(CONCATENATE("https://www.saflax.de/0-WVK-Retail/Bilder-Pictures/SAFLAX-",'Basis-Tabelle-Samen'!N294,"-",'Basis-Tabelle-Samen'!J294,"-garden-to-go-lite-slovak.jpg")),
IF($C$1="Slowenisch - SI",HYPERLINK(CONCATENATE("https://www.saflax.de/0-WVK-Retail/Bilder-Pictures/SAFLAX-",'Basis-Tabelle-Samen'!N294,"-",'Basis-Tabelle-Samen'!J294,"-garden-to-go-lite-slovenian.jpg")),
IF($C$1="Spanisch - ES",HYPERLINK(CONCATENATE("https://www.saflax.de/0-WVK-Retail/Bilder-Pictures/SAFLAX-",'Basis-Tabelle-Samen'!N294,"-",'Basis-Tabelle-Samen'!J294,"-garden-to-go-lite-spanish.jpg")),
IF($C$1="Tschechisch - CZ",HYPERLINK(CONCATENATE("https://www.saflax.de/0-WVK-Retail/Bilder-Pictures/SAFLAX-",'Basis-Tabelle-Samen'!N294,"-",'Basis-Tabelle-Samen'!J294,"-garden-to-go-lite-czech.jpg")),
IF($C$1="Türkisch - TR",HYPERLINK(CONCATENATE("https://www.saflax.de/0-WVK-Retail/Bilder-Pictures/SAFLAX-",'Basis-Tabelle-Samen'!N294,"-",'Basis-Tabelle-Samen'!J294,"-garden-to-go-lite-turkish.jpg")),
IF($C$1="Ungarisch - HU",HYPERLINK(CONCATENATE("https://www.saflax.de/0-WVK-Retail/Bilder-Pictures/SAFLAX-",'Basis-Tabelle-Samen'!N294,"-",'Basis-Tabelle-Samen'!J294,"-garden-to-go-lite-hungarian.jpg")),
" ACHTUNG")))))))))))))))))))))))))))))</f>
        <v>https://www.saflax.de/0-WVK-Retail/Bilder-Pictures/SAFLAX-85225-symphytum-officinale-garden-to-go-lite-english.jpg</v>
      </c>
      <c r="AO286" s="330" t="str">
        <f>IF(J286&lt;1,"",
IF($C$1="Bulgarisch - BG",HYPERLINK(CONCATENATE("https://www.saflax.de/0-WVK-Retail/Bilder-Pictures/SAFLAX-",'Basis-Tabelle-Samen'!Q294,"-",'Basis-Tabelle-Samen'!J294,"-garden-to-go-bulgarian.jpg")),
IF($C$1="Dänisch - DK",HYPERLINK(CONCATENATE("https://www.saflax.de/0-WVK-Retail/Bilder-Pictures/SAFLAX-",'Basis-Tabelle-Samen'!Q294,"-",'Basis-Tabelle-Samen'!J294,"-garden-to-go-danish.jpg")),
IF($C$1="Deutsch - DE",HYPERLINK(CONCATENATE("https://www.saflax.de/0-WVK-Retail/Bilder-Pictures/SAFLAX-",'Basis-Tabelle-Samen'!Q294,"-",'Basis-Tabelle-Samen'!J294,"-garden-to-go-german.jpg")),
IF($C$1="Englisch - UK",HYPERLINK(CONCATENATE("https://www.saflax.de/0-WVK-Retail/Bilder-Pictures/SAFLAX-",'Basis-Tabelle-Samen'!Q294,"-",'Basis-Tabelle-Samen'!J294,"-garden-to-go-english.jpg")),
IF($C$1="Estnisch - EE",HYPERLINK(CONCATENATE("https://www.saflax.de/0-WVK-Retail/Bilder-Pictures/SAFLAX-",'Basis-Tabelle-Samen'!Q294,"-",'Basis-Tabelle-Samen'!J294,"-garden-to-go-estonian.jpg")),
IF($C$1="Finnisch - FI",HYPERLINK(CONCATENATE("https://www.saflax.de/0-WVK-Retail/Bilder-Pictures/SAFLAX-",'Basis-Tabelle-Samen'!Q294,"-",'Basis-Tabelle-Samen'!J294,"-garden-to-go-finnish.jpg")),
IF($C$1="Französisch - FR",HYPERLINK(CONCATENATE("https://www.saflax.de/0-WVK-Retail/Bilder-Pictures/SAFLAX-",'Basis-Tabelle-Samen'!Q294,"-",'Basis-Tabelle-Samen'!J294,"-garden-to-go-french.jpg")),
IF($C$1="Griechisch - GR",HYPERLINK(CONCATENATE("https://www.saflax.de/0-WVK-Retail/Bilder-Pictures/SAFLAX-",'Basis-Tabelle-Samen'!Q294,"-",'Basis-Tabelle-Samen'!J294,"-garden-to-go-greek.jpg")),
IF($C$1="Irisch - IE",HYPERLINK(CONCATENATE("https://www.saflax.de/0-WVK-Retail/Bilder-Pictures/SAFLAX-",'Basis-Tabelle-Samen'!Q294,"-",'Basis-Tabelle-Samen'!J294,"-garden-to-go-irish.jpg")),
IF($C$1="Isländisch - IS",HYPERLINK(CONCATENATE("https://www.saflax.de/0-WVK-Retail/Bilder-Pictures/SAFLAX-",'Basis-Tabelle-Samen'!Q294,"-",'Basis-Tabelle-Samen'!J294,"-garden-to-go-icelandic.jpg")),
IF($C$1="Italienisch - IT",HYPERLINK(CONCATENATE("https://www.saflax.de/0-WVK-Retail/Bilder-Pictures/SAFLAX-",'Basis-Tabelle-Samen'!Q294,"-",'Basis-Tabelle-Samen'!J294,"-garden-to-go-italian.jpg")),
IF($C$1="Japanisch - JP",HYPERLINK(CONCATENATE("https://www.saflax.de/0-WVK-Retail/Bilder-Pictures/SAFLAX-",'Basis-Tabelle-Samen'!Q294,"-",'Basis-Tabelle-Samen'!J294,"-garden-to-go-japanese.jpg")),
IF($C$1="Kroatisch - HR",HYPERLINK(CONCATENATE("https://www.saflax.de/0-WVK-Retail/Bilder-Pictures/SAFLAX-",'Basis-Tabelle-Samen'!Q294,"-",'Basis-Tabelle-Samen'!J294,"-garden-to-go-croatian.jpg")),
IF($C$1="Lettisch - LV",HYPERLINK(CONCATENATE("https://www.saflax.de/0-WVK-Retail/Bilder-Pictures/SAFLAX-",'Basis-Tabelle-Samen'!Q294,"-",'Basis-Tabelle-Samen'!J294,"-garden-to-go-latvian.jpg")),
IF($C$1="Litauisch - LT",HYPERLINK(CONCATENATE("https://www.saflax.de/0-WVK-Retail/Bilder-Pictures/SAFLAX-",'Basis-Tabelle-Samen'!Q294,"-",'Basis-Tabelle-Samen'!J294,"-garden-to-go-lithuanian.jpg")),
IF($C$1="Maltesisch - MT",HYPERLINK(CONCATENATE("https://www.saflax.de/0-WVK-Retail/Bilder-Pictures/SAFLAX-",'Basis-Tabelle-Samen'!Q294,"-",'Basis-Tabelle-Samen'!J294,"-garden-to-go-maltese.jpg")),
IF($C$1="Niederländisch - NL",HYPERLINK(CONCATENATE("https://www.saflax.de/0-WVK-Retail/Bilder-Pictures/SAFLAX-",'Basis-Tabelle-Samen'!Q294,"-",'Basis-Tabelle-Samen'!J294,"-garden-to-go-dutch.jpg")),
IF($C$1="Norwegisch - NO",HYPERLINK(CONCATENATE("https://www.saflax.de/0-WVK-Retail/Bilder-Pictures/SAFLAX-",'Basis-Tabelle-Samen'!Q294,"-",'Basis-Tabelle-Samen'!J294,"-garden-to-go-nowegian.jpg")),
IF($C$1="Polnisch - PL",HYPERLINK(CONCATENATE("https://www.saflax.de/0-WVK-Retail/Bilder-Pictures/SAFLAX-",'Basis-Tabelle-Samen'!Q294,"-",'Basis-Tabelle-Samen'!J294,"-garden-to-go-polish.jpg")),
IF($C$1="Portugiesisch - PT",HYPERLINK(CONCATENATE("https://www.saflax.de/0-WVK-Retail/Bilder-Pictures/SAFLAX-",'Basis-Tabelle-Samen'!Q294,"-",'Basis-Tabelle-Samen'!J294,"-garden-to-go-portuguese.jpg")),
IF($C$1="Rumänisch - RO",HYPERLINK(CONCATENATE("https://www.saflax.de/0-WVK-Retail/Bilder-Pictures/SAFLAX-",'Basis-Tabelle-Samen'!Q294,"-",'Basis-Tabelle-Samen'!J294,"-garden-to-go-romanian.jpg")),
IF($C$1="Schwedisch - SE",HYPERLINK(CONCATENATE("https://www.saflax.de/0-WVK-Retail/Bilder-Pictures/SAFLAX-",'Basis-Tabelle-Samen'!Q294,"-",'Basis-Tabelle-Samen'!J294,"-garden-to-go-swedish.jpg")),
IF($C$1="Slowakisch - SK",HYPERLINK(CONCATENATE("https://www.saflax.de/0-WVK-Retail/Bilder-Pictures/SAFLAX-",'Basis-Tabelle-Samen'!Q294,"-",'Basis-Tabelle-Samen'!J294,"-garden-to-go-slovak.jpg")),
IF($C$1="Slowenisch - SI",HYPERLINK(CONCATENATE("https://www.saflax.de/0-WVK-Retail/Bilder-Pictures/SAFLAX-",'Basis-Tabelle-Samen'!Q294,"-",'Basis-Tabelle-Samen'!J294,"-garden-to-go-slovenian.jpg")),
IF($C$1="Spanisch - ES",HYPERLINK(CONCATENATE("https://www.saflax.de/0-WVK-Retail/Bilder-Pictures/SAFLAX-",'Basis-Tabelle-Samen'!Q294,"-",'Basis-Tabelle-Samen'!J294,"-garden-to-go-spanish.jpg")),
IF($C$1="Tschechisch - CZ",HYPERLINK(CONCATENATE("https://www.saflax.de/0-WVK-Retail/Bilder-Pictures/SAFLAX-",'Basis-Tabelle-Samen'!Q294,"-",'Basis-Tabelle-Samen'!J294,"-garden-to-go-czech.jpg")),
IF($C$1="Türkisch - TR",HYPERLINK(CONCATENATE("https://www.saflax.de/0-WVK-Retail/Bilder-Pictures/SAFLAX-",'Basis-Tabelle-Samen'!Q294,"-",'Basis-Tabelle-Samen'!J294,"-garden-to-go-turkish.jpg")),
IF($C$1="Ungarisch - HU",HYPERLINK(CONCATENATE("https://www.saflax.de/0-WVK-Retail/Bilder-Pictures/SAFLAX-",'Basis-Tabelle-Samen'!Q294,"-",'Basis-Tabelle-Samen'!J294,"-garden-to-go-hungarian.jpg")),
" ACHTUNG")))))))))))))))))))))))))))))</f>
        <v>https://www.saflax.de/0-WVK-Retail/Bilder-Pictures/SAFLAX-55225-symphytum-officinale-garden-to-go-english.jpg</v>
      </c>
      <c r="AP286" s="330" t="str">
        <f>IF(K286&lt;1,"",
IF($C$1="Bulgarisch - BG",HYPERLINK(CONCATENATE("https://www.saflax.de/0-WVK-Retail/Bilder-Pictures/SAFLAX-",'Basis-Tabelle-Samen'!T294,"-",'Basis-Tabelle-Samen'!J294,"-cultivation-set-bulgarian.jpg")),
IF($C$1="Dänisch - DK",HYPERLINK(CONCATENATE("https://www.saflax.de/0-WVK-Retail/Bilder-Pictures/SAFLAX-",'Basis-Tabelle-Samen'!T294,"-",'Basis-Tabelle-Samen'!J294,"-cultivation-set-danish.jpg")),
IF($C$1="Deutsch - DE",HYPERLINK(CONCATENATE("https://www.saflax.de/0-WVK-Retail/Bilder-Pictures/SAFLAX-",'Basis-Tabelle-Samen'!T294,"-",'Basis-Tabelle-Samen'!J294,"-cultivation-set-german.jpg")),
IF($C$1="Englisch - UK",HYPERLINK(CONCATENATE("https://www.saflax.de/0-WVK-Retail/Bilder-Pictures/SAFLAX-",'Basis-Tabelle-Samen'!T294,"-",'Basis-Tabelle-Samen'!J294,"-cultivation-set-english.jpg")),
IF($C$1="Estnisch - EE",HYPERLINK(CONCATENATE("https://www.saflax.de/0-WVK-Retail/Bilder-Pictures/SAFLAX-",'Basis-Tabelle-Samen'!T294,"-",'Basis-Tabelle-Samen'!J294,"-cultivation-set-estonian.jpg")),
IF($C$1="Finnisch - FI",HYPERLINK(CONCATENATE("https://www.saflax.de/0-WVK-Retail/Bilder-Pictures/SAFLAX-",'Basis-Tabelle-Samen'!T294,"-",'Basis-Tabelle-Samen'!J294,"-cultivation-set-finnish.jpg")),
IF($C$1="Französisch - FR",HYPERLINK(CONCATENATE("https://www.saflax.de/0-WVK-Retail/Bilder-Pictures/SAFLAX-",'Basis-Tabelle-Samen'!T294,"-",'Basis-Tabelle-Samen'!J294,"-cultivation-set-french.jpg")),
IF($C$1="Griechisch - GR",HYPERLINK(CONCATENATE("https://www.saflax.de/0-WVK-Retail/Bilder-Pictures/SAFLAX-",'Basis-Tabelle-Samen'!T294,"-",'Basis-Tabelle-Samen'!J294,"-cultivation-set-greek.jpg")),
IF($C$1="Irisch - IE",HYPERLINK(CONCATENATE("https://www.saflax.de/0-WVK-Retail/Bilder-Pictures/SAFLAX-",'Basis-Tabelle-Samen'!T294,"-",'Basis-Tabelle-Samen'!J294,"-cultivation-set-irish.jpg")),
IF($C$1="Isländisch - IS",HYPERLINK(CONCATENATE("https://www.saflax.de/0-WVK-Retail/Bilder-Pictures/SAFLAX-",'Basis-Tabelle-Samen'!T294,"-",'Basis-Tabelle-Samen'!J294,"-cultivation-set-icelandic.jpg")),
IF($C$1="Italienisch - IT",HYPERLINK(CONCATENATE("https://www.saflax.de/0-WVK-Retail/Bilder-Pictures/SAFLAX-",'Basis-Tabelle-Samen'!T294,"-",'Basis-Tabelle-Samen'!J294,"-cultivation-set-italian.jpg")),
IF($C$1="Japanisch - JP",HYPERLINK(CONCATENATE("https://www.saflax.de/0-WVK-Retail/Bilder-Pictures/SAFLAX-",'Basis-Tabelle-Samen'!T294,"-",'Basis-Tabelle-Samen'!J294,"-cultivation-set-japanese.jpg")),
IF($C$1="Kroatisch - HR",HYPERLINK(CONCATENATE("https://www.saflax.de/0-WVK-Retail/Bilder-Pictures/SAFLAX-",'Basis-Tabelle-Samen'!T294,"-",'Basis-Tabelle-Samen'!J294,"-cultivation-set-croatian.jpg")),
IF($C$1="Lettisch - LV",HYPERLINK(CONCATENATE("https://www.saflax.de/0-WVK-Retail/Bilder-Pictures/SAFLAX-",'Basis-Tabelle-Samen'!T294,"-",'Basis-Tabelle-Samen'!J294,"-cultivation-set-latvian.jpg")),
IF($C$1="Litauisch - LT",HYPERLINK(CONCATENATE("https://www.saflax.de/0-WVK-Retail/Bilder-Pictures/SAFLAX-",'Basis-Tabelle-Samen'!T294,"-",'Basis-Tabelle-Samen'!J294,"-cultivation-set-lithuanian.jpg")),
IF($C$1="Maltesisch - MT",HYPERLINK(CONCATENATE("https://www.saflax.de/0-WVK-Retail/Bilder-Pictures/SAFLAX-",'Basis-Tabelle-Samen'!T294,"-",'Basis-Tabelle-Samen'!J294,"-cultivation-set-maltese.jpg")),
IF($C$1="Niederländisch - NL",HYPERLINK(CONCATENATE("https://www.saflax.de/0-WVK-Retail/Bilder-Pictures/SAFLAX-",'Basis-Tabelle-Samen'!T294,"-",'Basis-Tabelle-Samen'!J294,"-cultivation-set-dutch.jpg")),
IF($C$1="Norwegisch - NO",HYPERLINK(CONCATENATE("https://www.saflax.de/0-WVK-Retail/Bilder-Pictures/SAFLAX-",'Basis-Tabelle-Samen'!T294,"-",'Basis-Tabelle-Samen'!J294,"-cultivation-set-nowegian.jpg")),
IF($C$1="Polnisch - PL",HYPERLINK(CONCATENATE("https://www.saflax.de/0-WVK-Retail/Bilder-Pictures/SAFLAX-",'Basis-Tabelle-Samen'!T294,"-",'Basis-Tabelle-Samen'!J294,"-cultivation-set-polish.jpg")),
IF($C$1="Portugiesisch - PT",HYPERLINK(CONCATENATE("https://www.saflax.de/0-WVK-Retail/Bilder-Pictures/SAFLAX-",'Basis-Tabelle-Samen'!T294,"-",'Basis-Tabelle-Samen'!J294,"-cultivation-set-portuguese.jpg")),
IF($C$1="Rumänisch - RO",HYPERLINK(CONCATENATE("https://www.saflax.de/0-WVK-Retail/Bilder-Pictures/SAFLAX-",'Basis-Tabelle-Samen'!T294,"-",'Basis-Tabelle-Samen'!J294,"-cultivation-set-romanian.jpg")),
IF($C$1="Schwedisch - SE",HYPERLINK(CONCATENATE("https://www.saflax.de/0-WVK-Retail/Bilder-Pictures/SAFLAX-",'Basis-Tabelle-Samen'!T294,"-",'Basis-Tabelle-Samen'!J294,"-cultivation-set-swedish.jpg")),
IF($C$1="Slowakisch - SK",HYPERLINK(CONCATENATE("https://www.saflax.de/0-WVK-Retail/Bilder-Pictures/SAFLAX-",'Basis-Tabelle-Samen'!T294,"-",'Basis-Tabelle-Samen'!J294,"-cultivation-set-slovak.jpg")),
IF($C$1="Slowenisch - SI",HYPERLINK(CONCATENATE("https://www.saflax.de/0-WVK-Retail/Bilder-Pictures/SAFLAX-",'Basis-Tabelle-Samen'!T294,"-",'Basis-Tabelle-Samen'!J294,"-cultivation-set-slovenian.jpg")),
IF($C$1="Spanisch - ES",HYPERLINK(CONCATENATE("https://www.saflax.de/0-WVK-Retail/Bilder-Pictures/SAFLAX-",'Basis-Tabelle-Samen'!T294,"-",'Basis-Tabelle-Samen'!J294,"-cultivation-set-spanish.jpg")),
IF($C$1="Tschechisch - CZ",HYPERLINK(CONCATENATE("https://www.saflax.de/0-WVK-Retail/Bilder-Pictures/SAFLAX-",'Basis-Tabelle-Samen'!T294,"-",'Basis-Tabelle-Samen'!J294,"-cultivation-set-czech.jpg")),
IF($C$1="Türkisch - TR",HYPERLINK(CONCATENATE("https://www.saflax.de/0-WVK-Retail/Bilder-Pictures/SAFLAX-",'Basis-Tabelle-Samen'!T294,"-",'Basis-Tabelle-Samen'!J294,"-cultivation-set-turkish.jpg")),
IF($C$1="Ungarisch - HU",HYPERLINK(CONCATENATE("https://www.saflax.de/0-WVK-Retail/Bilder-Pictures/SAFLAX-",'Basis-Tabelle-Samen'!T294,"-",'Basis-Tabelle-Samen'!J294,"-cultivation-set-hungarian.jpg")),
" ACHTUNG")))))))))))))))))))))))))))))</f>
        <v>https://www.saflax.de/0-WVK-Retail/Bilder-Pictures/SAFLAX-35225-symphytum-officinale-cultivation-set-english.jpg</v>
      </c>
      <c r="AQ286" s="330" t="str">
        <f>IF(L286&lt;1,"",
IF($C$1="Bulgarisch - BG",HYPERLINK(CONCATENATE("https://www.saflax.de/0-WVK-Retail/Bilder-Pictures/SAFLAX-",'Basis-Tabelle-Samen'!W294,"-",'Basis-Tabelle-Samen'!J294,"-garden-in-the-bag-bulgarian.jpg")),
IF($C$1="Dänisch - DK",HYPERLINK(CONCATENATE("https://www.saflax.de/0-WVK-Retail/Bilder-Pictures/SAFLAX-",'Basis-Tabelle-Samen'!W294,"-",'Basis-Tabelle-Samen'!J294,"-garden-in-the-bag-danish.jpg")),
IF($C$1="Deutsch - DE",HYPERLINK(CONCATENATE("https://www.saflax.de/0-WVK-Retail/Bilder-Pictures/SAFLAX-",'Basis-Tabelle-Samen'!W294,"-",'Basis-Tabelle-Samen'!J294,"-garden-in-the-bag-german.jpg")),
IF($C$1="Englisch - UK",HYPERLINK(CONCATENATE("https://www.saflax.de/0-WVK-Retail/Bilder-Pictures/SAFLAX-",'Basis-Tabelle-Samen'!W294,"-",'Basis-Tabelle-Samen'!J294,"-garden-in-the-bag-english.jpg")),
IF($C$1="Estnisch - EE",HYPERLINK(CONCATENATE("https://www.saflax.de/0-WVK-Retail/Bilder-Pictures/SAFLAX-",'Basis-Tabelle-Samen'!W294,"-",'Basis-Tabelle-Samen'!J294,"-garden-in-the-bag-estonian.jpg")),
IF($C$1="Finnisch - FI",HYPERLINK(CONCATENATE("https://www.saflax.de/0-WVK-Retail/Bilder-Pictures/SAFLAX-",'Basis-Tabelle-Samen'!W294,"-",'Basis-Tabelle-Samen'!J294,"-garden-in-the-bag-finnish.jpg")),
IF($C$1="Französisch - FR",HYPERLINK(CONCATENATE("https://www.saflax.de/0-WVK-Retail/Bilder-Pictures/SAFLAX-",'Basis-Tabelle-Samen'!W294,"-",'Basis-Tabelle-Samen'!J294,"-garden-in-the-bag-french.jpg")),
IF($C$1="Griechisch - GR",HYPERLINK(CONCATENATE("https://www.saflax.de/0-WVK-Retail/Bilder-Pictures/SAFLAX-",'Basis-Tabelle-Samen'!W294,"-",'Basis-Tabelle-Samen'!J294,"-garden-in-the-bag-greek.jpg")),
IF($C$1="Irisch - IE",HYPERLINK(CONCATENATE("https://www.saflax.de/0-WVK-Retail/Bilder-Pictures/SAFLAX-",'Basis-Tabelle-Samen'!W294,"-",'Basis-Tabelle-Samen'!J294,"-garden-in-the-bag-irish.jpg")),
IF($C$1="Isländisch - IS",HYPERLINK(CONCATENATE("https://www.saflax.de/0-WVK-Retail/Bilder-Pictures/SAFLAX-",'Basis-Tabelle-Samen'!W294,"-",'Basis-Tabelle-Samen'!J294,"-garden-in-the-bag-icelandic.jpg")),
IF($C$1="Italienisch - IT",HYPERLINK(CONCATENATE("https://www.saflax.de/0-WVK-Retail/Bilder-Pictures/SAFLAX-",'Basis-Tabelle-Samen'!W294,"-",'Basis-Tabelle-Samen'!J294,"-garden-in-the-bag-italian.jpg")),
IF($C$1="Japanisch - JP",HYPERLINK(CONCATENATE("https://www.saflax.de/0-WVK-Retail/Bilder-Pictures/SAFLAX-",'Basis-Tabelle-Samen'!W294,"-",'Basis-Tabelle-Samen'!J294,"-garden-in-the-bag-japanese.jpg")),
IF($C$1="Kroatisch - HR",HYPERLINK(CONCATENATE("https://www.saflax.de/0-WVK-Retail/Bilder-Pictures/SAFLAX-",'Basis-Tabelle-Samen'!W294,"-",'Basis-Tabelle-Samen'!J294,"-garden-in-the-bag-croatian.jpg")),
IF($C$1="Lettisch - LV",HYPERLINK(CONCATENATE("https://www.saflax.de/0-WVK-Retail/Bilder-Pictures/SAFLAX-",'Basis-Tabelle-Samen'!W294,"-",'Basis-Tabelle-Samen'!J294,"-garden-in-the-bag-latvian.jpg")),
IF($C$1="Litauisch - LT",HYPERLINK(CONCATENATE("https://www.saflax.de/0-WVK-Retail/Bilder-Pictures/SAFLAX-",'Basis-Tabelle-Samen'!W294,"-",'Basis-Tabelle-Samen'!J294,"-garden-in-the-bag-lithuanian.jpg")),
IF($C$1="Maltesisch - MT",HYPERLINK(CONCATENATE("https://www.saflax.de/0-WVK-Retail/Bilder-Pictures/SAFLAX-",'Basis-Tabelle-Samen'!W294,"-",'Basis-Tabelle-Samen'!J294,"-garden-in-the-bag-maltese.jpg")),
IF($C$1="Niederländisch - NL",HYPERLINK(CONCATENATE("https://www.saflax.de/0-WVK-Retail/Bilder-Pictures/SAFLAX-",'Basis-Tabelle-Samen'!W294,"-",'Basis-Tabelle-Samen'!J294,"-garden-in-the-bag-dutch.jpg")),
IF($C$1="Norwegisch - NO",HYPERLINK(CONCATENATE("https://www.saflax.de/0-WVK-Retail/Bilder-Pictures/SAFLAX-",'Basis-Tabelle-Samen'!W294,"-",'Basis-Tabelle-Samen'!J294,"-garden-in-the-bag-nowegian.jpg")),
IF($C$1="Polnisch - PL",HYPERLINK(CONCATENATE("https://www.saflax.de/0-WVK-Retail/Bilder-Pictures/SAFLAX-",'Basis-Tabelle-Samen'!W294,"-",'Basis-Tabelle-Samen'!J294,"-garden-in-the-bag-polish.jpg")),
IF($C$1="Portugiesisch - PT",HYPERLINK(CONCATENATE("https://www.saflax.de/0-WVK-Retail/Bilder-Pictures/SAFLAX-",'Basis-Tabelle-Samen'!W294,"-",'Basis-Tabelle-Samen'!J294,"-garden-in-the-bag-portuguese.jpg")),
IF($C$1="Rumänisch - RO",HYPERLINK(CONCATENATE("https://www.saflax.de/0-WVK-Retail/Bilder-Pictures/SAFLAX-",'Basis-Tabelle-Samen'!W294,"-",'Basis-Tabelle-Samen'!J294,"-garden-in-the-bag-romanian.jpg")),
IF($C$1="Schwedisch - SE",HYPERLINK(CONCATENATE("https://www.saflax.de/0-WVK-Retail/Bilder-Pictures/SAFLAX-",'Basis-Tabelle-Samen'!W294,"-",'Basis-Tabelle-Samen'!J294,"-garden-in-the-bag-swedish.jpg")),
IF($C$1="Slowakisch - SK",HYPERLINK(CONCATENATE("https://www.saflax.de/0-WVK-Retail/Bilder-Pictures/SAFLAX-",'Basis-Tabelle-Samen'!W294,"-",'Basis-Tabelle-Samen'!J294,"-garden-in-the-bag-slovak.jpg")),
IF($C$1="Slowenisch - SI",HYPERLINK(CONCATENATE("https://www.saflax.de/0-WVK-Retail/Bilder-Pictures/SAFLAX-",'Basis-Tabelle-Samen'!W294,"-",'Basis-Tabelle-Samen'!J294,"-garden-in-the-bag-slovenian.jpg")),
IF($C$1="Spanisch - ES",HYPERLINK(CONCATENATE("https://www.saflax.de/0-WVK-Retail/Bilder-Pictures/SAFLAX-",'Basis-Tabelle-Samen'!W294,"-",'Basis-Tabelle-Samen'!J294,"-garden-in-the-bag-spanish.jpg")),
IF($C$1="Tschechisch - CZ",HYPERLINK(CONCATENATE("https://www.saflax.de/0-WVK-Retail/Bilder-Pictures/SAFLAX-",'Basis-Tabelle-Samen'!W294,"-",'Basis-Tabelle-Samen'!J294,"-garden-in-the-bag-czech.jpg")),
IF($C$1="Türkisch - TR",HYPERLINK(CONCATENATE("https://www.saflax.de/0-WVK-Retail/Bilder-Pictures/SAFLAX-",'Basis-Tabelle-Samen'!W294,"-",'Basis-Tabelle-Samen'!J294,"-garden-in-the-bag-turkish.jpg")),
IF($C$1="Ungarisch - HU",HYPERLINK(CONCATENATE("https://www.saflax.de/0-WVK-Retail/Bilder-Pictures/SAFLAX-",'Basis-Tabelle-Samen'!W294,"-",'Basis-Tabelle-Samen'!J294,"-garden-in-the-bag-hungarian.jpg")),
" ACHTUNG")))))))))))))))))))))))))))))</f>
        <v>https://www.saflax.de/0-WVK-Retail/Bilder-Pictures/SAFLAX-65225-symphytum-officinale-garden-in-the-bag-english.jpg</v>
      </c>
    </row>
    <row r="287" spans="1:43" ht="17.100000000000001" customHeight="1" x14ac:dyDescent="0.2">
      <c r="A287" s="318" t="str">
        <f>IF('Basis-Tabelle-Samen'!A270="","",IF($C$1="Deutsch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87" s="319" t="str">
        <f>'Basis-Tabelle-Samen'!I270</f>
        <v>Euphrasia officinalis</v>
      </c>
      <c r="C287" s="316" t="str">
        <f>IF($C$1="Bulgarisch - BG",'Basis-Tabelle-Samen'!Z270,
IF($C$1="Dänisch - DK",'Basis-Tabelle-Samen'!AA270,
IF($C$1="Deutsch - DE",'Basis-Tabelle-Samen'!AB270,
IF($C$1="Englisch - UK",'Basis-Tabelle-Samen'!AC270,
IF($C$1="Estnisch - EE",'Basis-Tabelle-Samen'!AD270,
IF($C$1="Finnisch - FI",'Basis-Tabelle-Samen'!AE270,
IF($C$1="Französisch - FR",'Basis-Tabelle-Samen'!AF270,
IF($C$1="Griechisch - GR",'Basis-Tabelle-Samen'!AG270,
IF($C$1="Irisch - IE",'Basis-Tabelle-Samen'!AH270,
IF($C$1="Isländisch - IS",'Basis-Tabelle-Samen'!AI270,
IF($C$1="Italienisch - IT",'Basis-Tabelle-Samen'!AJ270,
IF($C$1="Japanisch - JP",'Basis-Tabelle-Samen'!AK270,
IF($C$1="Kroatisch - HR",'Basis-Tabelle-Samen'!AL270,
IF($C$1="Lettisch - LV",'Basis-Tabelle-Samen'!AM270,
IF($C$1="Litauisch - LT",'Basis-Tabelle-Samen'!AN270,
IF($C$1="Maltesisch - MT",'Basis-Tabelle-Samen'!AO270,
IF($C$1="Niederländisch - NL",'Basis-Tabelle-Samen'!AP270,
IF($C$1="Norwegisch - NO",'Basis-Tabelle-Samen'!AQ270,
IF($C$1="Polnisch - PL",'Basis-Tabelle-Samen'!AR270,
IF($C$1="Portugiesisch - PT",'Basis-Tabelle-Samen'!AS270,
IF($C$1="Rumänisch - RO",'Basis-Tabelle-Samen'!AT270,
IF($C$1="Schwedisch - SE",'Basis-Tabelle-Samen'!AU270,
IF($C$1="Slowakisch - SK",'Basis-Tabelle-Samen'!AV270,
IF($C$1="Slowenisch - SI",'Basis-Tabelle-Samen'!AW270,
IF($C$1="Spanisch - ES",'Basis-Tabelle-Samen'!AX270,
IF($C$1="Tschechisch - CZ",'Basis-Tabelle-Samen'!AY270,
IF($C$1="Türkisch - TR",'Basis-Tabelle-Samen'!AZ270,
IF($C$1="Ungarisch - HU",'Basis-Tabelle-Samen'!BA270,
" ACHTUNG"))))))))))))))))))))))))))))</f>
        <v>Eyebright</v>
      </c>
      <c r="D287" s="320">
        <f>'Basis-Tabelle-Samen'!F270</f>
        <v>200</v>
      </c>
      <c r="E287" s="321" t="str">
        <f>'Basis-Tabelle-Samen'!H270</f>
        <v>7 %</v>
      </c>
      <c r="F287" s="322" t="str">
        <f>IF('Basis-Tabelle-Samen'!G270="","",'Basis-Tabelle-Samen'!G270)</f>
        <v>07</v>
      </c>
      <c r="G287" s="320">
        <f>'Basis-Tabelle-Samen'!C270</f>
        <v>15201</v>
      </c>
      <c r="H287" s="323">
        <f>'Basis-Tabelle-Samen'!D270</f>
        <v>4055473152011</v>
      </c>
      <c r="I287" s="324">
        <f>'Basis-Tabelle-Samen'!E270</f>
        <v>1.85</v>
      </c>
      <c r="J287" s="325">
        <f t="shared" si="4"/>
        <v>12</v>
      </c>
      <c r="K287" s="326">
        <f>'Basis-Tabelle-Samen'!K270</f>
        <v>75201</v>
      </c>
      <c r="L287" s="323">
        <f>'Basis-Tabelle-Samen'!L270</f>
        <v>4055473752013</v>
      </c>
      <c r="M287" s="324">
        <f>'Basis-Tabelle-Samen'!M270</f>
        <v>2.4500000000000002</v>
      </c>
      <c r="N287" s="326">
        <f>IF(K287&lt;1,"",'3'!$I$15)</f>
        <v>15</v>
      </c>
      <c r="O287" s="327">
        <f>IF(K287&lt;1,"",'3'!$J$11)</f>
        <v>90</v>
      </c>
      <c r="P287" s="326">
        <f>'Basis-Tabelle-Samen'!N270</f>
        <v>85201</v>
      </c>
      <c r="Q287" s="323">
        <f>'Basis-Tabelle-Samen'!O270</f>
        <v>4055473852010</v>
      </c>
      <c r="R287" s="328">
        <f>'Basis-Tabelle-Samen'!P270</f>
        <v>3.75</v>
      </c>
      <c r="S287" s="326">
        <f>IF(R287&lt;1,"",'3'!$M$15)</f>
        <v>18</v>
      </c>
      <c r="T287" s="327">
        <f>IF(R287&lt;1,"",'3'!$N$11)</f>
        <v>72</v>
      </c>
      <c r="U287" s="326">
        <f>'Basis-Tabelle-Samen'!Q270</f>
        <v>55201</v>
      </c>
      <c r="V287" s="323">
        <f>'Basis-Tabelle-Samen'!R270</f>
        <v>4055473552019</v>
      </c>
      <c r="W287" s="324">
        <f>'Basis-Tabelle-Samen'!S270</f>
        <v>4.95</v>
      </c>
      <c r="X287" s="326">
        <f>IF(U287&lt;1,"",'3'!$Q$15)</f>
        <v>6</v>
      </c>
      <c r="Y287" s="327">
        <f>IF(U287&lt;1,"",'3'!$R$11)</f>
        <v>24</v>
      </c>
      <c r="Z287" s="326">
        <f>'Basis-Tabelle-Samen'!T270</f>
        <v>35201</v>
      </c>
      <c r="AA287" s="323">
        <f>'Basis-Tabelle-Samen'!U270</f>
        <v>4055473352015</v>
      </c>
      <c r="AB287" s="324">
        <f>'Basis-Tabelle-Samen'!V270</f>
        <v>6.75</v>
      </c>
      <c r="AC287" s="326">
        <f>IF(Z287&lt;1,"",'3'!$U$15)</f>
        <v>6</v>
      </c>
      <c r="AD287" s="327">
        <f>IF(Z287&lt;1,"",'3'!$V$11)</f>
        <v>24</v>
      </c>
      <c r="AE287" s="326">
        <f>'Basis-Tabelle-Samen'!W270</f>
        <v>65201</v>
      </c>
      <c r="AF287" s="323">
        <f>'Basis-Tabelle-Samen'!X270</f>
        <v>4055473652016</v>
      </c>
      <c r="AG287" s="324">
        <f>'Basis-Tabelle-Samen'!Y270</f>
        <v>2.95</v>
      </c>
      <c r="AH287" s="326">
        <f>IF(AE287&lt;1,"",'3'!$Y$15)</f>
        <v>8</v>
      </c>
      <c r="AI287" s="327">
        <f>IF(AE287&lt;1,"",'3'!$Z$11)</f>
        <v>64</v>
      </c>
      <c r="AJ287" s="315"/>
      <c r="AK287" s="316" t="str">
        <f>IF(G287&lt;1,"",
IF($C$1="Bulgarisch - BG",HYPERLINK(CONCATENATE("https://www.saflax.de/0-WVK-Retail/Bilder-Pictures/SAFLAX-",'Basis-Tabelle-Samen'!C270,"-",'Basis-Tabelle-Samen'!J270,"-seed-package-front-cr-bulgarian.jpg")),
IF($C$1="Dänisch - DK",HYPERLINK(CONCATENATE("https://www.saflax.de/0-WVK-Retail/Bilder-Pictures/SAFLAX-",'Basis-Tabelle-Samen'!C270,"-",'Basis-Tabelle-Samen'!J270,"-seed-package-front-cr-danish.jpg")),
IF($C$1="Deutsch - DE",HYPERLINK(CONCATENATE("https://www.saflax.de/0-WVK-Retail/Bilder-Pictures/SAFLAX-",'Basis-Tabelle-Samen'!C270,"-",'Basis-Tabelle-Samen'!J270,"-seed-package-front-cr-german.jpg")),
IF($C$1="Englisch - UK",HYPERLINK(CONCATENATE("https://www.saflax.de/0-WVK-Retail/Bilder-Pictures/SAFLAX-",'Basis-Tabelle-Samen'!C270,"-",'Basis-Tabelle-Samen'!J270,"-seed-package-front-cr-english.jpg")),
IF($C$1="Estnisch - EE",HYPERLINK(CONCATENATE("https://www.saflax.de/0-WVK-Retail/Bilder-Pictures/SAFLAX-",'Basis-Tabelle-Samen'!C270,"-",'Basis-Tabelle-Samen'!J270,"-seed-package-front-cr-estonian.jpg")),
IF($C$1="Finnisch - FI",HYPERLINK(CONCATENATE("https://www.saflax.de/0-WVK-Retail/Bilder-Pictures/SAFLAX-",'Basis-Tabelle-Samen'!C270,"-",'Basis-Tabelle-Samen'!J270,"-seed-package-front-cr-finnish.jpg")),
IF($C$1="Französisch - FR",HYPERLINK(CONCATENATE("https://www.saflax.de/0-WVK-Retail/Bilder-Pictures/SAFLAX-",'Basis-Tabelle-Samen'!C270,"-",'Basis-Tabelle-Samen'!J270,"-seed-package-front-cr-french.jpg")),
IF($C$1="Griechisch - GR",HYPERLINK(CONCATENATE("https://www.saflax.de/0-WVK-Retail/Bilder-Pictures/SAFLAX-",'Basis-Tabelle-Samen'!C270,"-",'Basis-Tabelle-Samen'!J270,"-seed-package-front-cr-greek.jpg")),
IF($C$1="Irisch - IE",HYPERLINK(CONCATENATE("https://www.saflax.de/0-WVK-Retail/Bilder-Pictures/SAFLAX-",'Basis-Tabelle-Samen'!C270,"-",'Basis-Tabelle-Samen'!J270,"-seed-package-front-cr-irish.jpg")),
IF($C$1="Isländisch - IS",HYPERLINK(CONCATENATE("https://www.saflax.de/0-WVK-Retail/Bilder-Pictures/SAFLAX-",'Basis-Tabelle-Samen'!C270,"-",'Basis-Tabelle-Samen'!J270,"-seed-package-front-cr-icelandic.jpg")),
IF($C$1="Italienisch - IT",HYPERLINK(CONCATENATE("https://www.saflax.de/0-WVK-Retail/Bilder-Pictures/SAFLAX-",'Basis-Tabelle-Samen'!C270,"-",'Basis-Tabelle-Samen'!J270,"-seed-package-front-cr-italian.jpg")),
IF($C$1="Japanisch - JP",HYPERLINK(CONCATENATE("https://www.saflax.de/0-WVK-Retail/Bilder-Pictures/SAFLAX-",'Basis-Tabelle-Samen'!C270,"-",'Basis-Tabelle-Samen'!J270,"-seed-package-front-cr-japanese.jpg")),
IF($C$1="Kroatisch - HR",HYPERLINK(CONCATENATE("https://www.saflax.de/0-WVK-Retail/Bilder-Pictures/SAFLAX-",'Basis-Tabelle-Samen'!C270,"-",'Basis-Tabelle-Samen'!J270,"-seed-package-front-cr-croatian.jpg")),
IF($C$1="Lettisch - LV",HYPERLINK(CONCATENATE("https://www.saflax.de/0-WVK-Retail/Bilder-Pictures/SAFLAX-",'Basis-Tabelle-Samen'!C270,"-",'Basis-Tabelle-Samen'!J270,"-seed-package-front-cr-latvian.jpg")),
IF($C$1="Litauisch - LT",HYPERLINK(CONCATENATE("https://www.saflax.de/0-WVK-Retail/Bilder-Pictures/SAFLAX-",'Basis-Tabelle-Samen'!C270,"-",'Basis-Tabelle-Samen'!J270,"-seed-package-front-cr-lithuanian.jpg")),
IF($C$1="Maltesisch - MT",HYPERLINK(CONCATENATE("https://www.saflax.de/0-WVK-Retail/Bilder-Pictures/SAFLAX-",'Basis-Tabelle-Samen'!C270,"-",'Basis-Tabelle-Samen'!J270,"-seed-package-front-cr-maltese.jpg")),
IF($C$1="Niederländisch - NL",HYPERLINK(CONCATENATE("https://www.saflax.de/0-WVK-Retail/Bilder-Pictures/SAFLAX-",'Basis-Tabelle-Samen'!C270,"-",'Basis-Tabelle-Samen'!J270,"-seed-package-front-cr-dutch.jpg")),
IF($C$1="Norwegisch - NO",HYPERLINK(CONCATENATE("https://www.saflax.de/0-WVK-Retail/Bilder-Pictures/SAFLAX-",'Basis-Tabelle-Samen'!C270,"-",'Basis-Tabelle-Samen'!J270,"-seed-package-front-cr-nowegian.jpg")),
IF($C$1="Polnisch - PL",HYPERLINK(CONCATENATE("https://www.saflax.de/0-WVK-Retail/Bilder-Pictures/SAFLAX-",'Basis-Tabelle-Samen'!C270,"-",'Basis-Tabelle-Samen'!J270,"-seed-package-front-cr-polish.jpg")),
IF($C$1="Portugiesisch - PT",HYPERLINK(CONCATENATE("https://www.saflax.de/0-WVK-Retail/Bilder-Pictures/SAFLAX-",'Basis-Tabelle-Samen'!C270,"-",'Basis-Tabelle-Samen'!J270,"-seed-package-front-cr-portuguese.jpg")),
IF($C$1="Rumänisch - RO",HYPERLINK(CONCATENATE("https://www.saflax.de/0-WVK-Retail/Bilder-Pictures/SAFLAX-",'Basis-Tabelle-Samen'!C270,"-",'Basis-Tabelle-Samen'!J270,"-seed-package-front-cr-romanian.jpg")),
IF($C$1="Schwedisch - SE",HYPERLINK(CONCATENATE("https://www.saflax.de/0-WVK-Retail/Bilder-Pictures/SAFLAX-",'Basis-Tabelle-Samen'!C270,"-",'Basis-Tabelle-Samen'!J270,"-seed-package-front-cr-swedish.jpg")),
IF($C$1="Slowakisch - SK",HYPERLINK(CONCATENATE("https://www.saflax.de/0-WVK-Retail/Bilder-Pictures/SAFLAX-",'Basis-Tabelle-Samen'!C270,"-",'Basis-Tabelle-Samen'!J270,"-seed-package-front-cr-slovak.jpg")),
IF($C$1="Slowenisch - SI",HYPERLINK(CONCATENATE("https://www.saflax.de/0-WVK-Retail/Bilder-Pictures/SAFLAX-",'Basis-Tabelle-Samen'!C270,"-",'Basis-Tabelle-Samen'!J270,"-seed-package-front-cr-slovenian.jpg")),
IF($C$1="Spanisch - ES",HYPERLINK(CONCATENATE("https://www.saflax.de/0-WVK-Retail/Bilder-Pictures/SAFLAX-",'Basis-Tabelle-Samen'!C270,"-",'Basis-Tabelle-Samen'!J270,"-seed-package-front-cr-spanish.jpg")),
IF($C$1="Tschechisch - CZ",HYPERLINK(CONCATENATE("https://www.saflax.de/0-WVK-Retail/Bilder-Pictures/SAFLAX-",'Basis-Tabelle-Samen'!C270,"-",'Basis-Tabelle-Samen'!J270,"-seed-package-front-cr-czech.jpg")),
IF($C$1="Türkisch - TR",HYPERLINK(CONCATENATE("https://www.saflax.de/0-WVK-Retail/Bilder-Pictures/SAFLAX-",'Basis-Tabelle-Samen'!C270,"-",'Basis-Tabelle-Samen'!J270,"-seed-package-front-cr-turkish.jpg")),
IF($C$1="Ungarisch - HU",HYPERLINK(CONCATENATE("https://www.saflax.de/0-WVK-Retail/Bilder-Pictures/SAFLAX-",'Basis-Tabelle-Samen'!C270,"-",'Basis-Tabelle-Samen'!J270,"-seed-package-front-cr-hungarian.jpg")),
" ACHTUNG")))))))))))))))))))))))))))))</f>
        <v>https://www.saflax.de/0-WVK-Retail/Bilder-Pictures/SAFLAX-15201-euphrasia-officinalis-seed-package-front-cr-english.jpg</v>
      </c>
      <c r="AL287" s="330" t="str">
        <f>IF(G287&lt;1,"",
IF($C$1="Bulgarisch - BG",HYPERLINK(CONCATENATE("https://www.saflax.de/0-WVK-Retail/Bilder-Pictures/SAFLAX-",'Basis-Tabelle-Samen'!C270,"-",'Basis-Tabelle-Samen'!J270,"-seed-package-back-cr-bulgarian.jpg")),
IF($C$1="Dänisch - DK",HYPERLINK(CONCATENATE("https://www.saflax.de/0-WVK-Retail/Bilder-Pictures/SAFLAX-",'Basis-Tabelle-Samen'!C270,"-",'Basis-Tabelle-Samen'!J270,"-seed-package-back-cr-danish.jpg")),
IF($C$1="Deutsch - DE",HYPERLINK(CONCATENATE("https://www.saflax.de/0-WVK-Retail/Bilder-Pictures/SAFLAX-",'Basis-Tabelle-Samen'!C270,"-",'Basis-Tabelle-Samen'!J270,"-seed-package-back-cr-german.jpg")),
IF($C$1="Englisch - UK",HYPERLINK(CONCATENATE("https://www.saflax.de/0-WVK-Retail/Bilder-Pictures/SAFLAX-",'Basis-Tabelle-Samen'!C270,"-",'Basis-Tabelle-Samen'!J270,"-seed-package-back-cr-english.jpg")),
IF($C$1="Estnisch - EE",HYPERLINK(CONCATENATE("https://www.saflax.de/0-WVK-Retail/Bilder-Pictures/SAFLAX-",'Basis-Tabelle-Samen'!C270,"-",'Basis-Tabelle-Samen'!J270,"-seed-package-back-cr-estonian.jpg")),
IF($C$1="Finnisch - FI",HYPERLINK(CONCATENATE("https://www.saflax.de/0-WVK-Retail/Bilder-Pictures/SAFLAX-",'Basis-Tabelle-Samen'!C270,"-",'Basis-Tabelle-Samen'!J270,"-seed-package-back-cr-finnish.jpg")),
IF($C$1="Französisch - FR",HYPERLINK(CONCATENATE("https://www.saflax.de/0-WVK-Retail/Bilder-Pictures/SAFLAX-",'Basis-Tabelle-Samen'!C270,"-",'Basis-Tabelle-Samen'!J270,"-seed-package-back-cr-french.jpg")),
IF($C$1="Griechisch - GR",HYPERLINK(CONCATENATE("https://www.saflax.de/0-WVK-Retail/Bilder-Pictures/SAFLAX-",'Basis-Tabelle-Samen'!C270,"-",'Basis-Tabelle-Samen'!J270,"-seed-package-back-cr-greek.jpg")),
IF($C$1="Irisch - IE",HYPERLINK(CONCATENATE("https://www.saflax.de/0-WVK-Retail/Bilder-Pictures/SAFLAX-",'Basis-Tabelle-Samen'!C270,"-",'Basis-Tabelle-Samen'!J270,"-seed-package-back-cr-irish.jpg")),
IF($C$1="Isländisch - IS",HYPERLINK(CONCATENATE("https://www.saflax.de/0-WVK-Retail/Bilder-Pictures/SAFLAX-",'Basis-Tabelle-Samen'!C270,"-",'Basis-Tabelle-Samen'!J270,"-seed-package-back-cr-icelandic.jpg")),
IF($C$1="Italienisch - IT",HYPERLINK(CONCATENATE("https://www.saflax.de/0-WVK-Retail/Bilder-Pictures/SAFLAX-",'Basis-Tabelle-Samen'!C270,"-",'Basis-Tabelle-Samen'!J270,"-seed-package-back-cr-italian.jpg")),
IF($C$1="Japanisch - JP",HYPERLINK(CONCATENATE("https://www.saflax.de/0-WVK-Retail/Bilder-Pictures/SAFLAX-",'Basis-Tabelle-Samen'!C270,"-",'Basis-Tabelle-Samen'!J270,"-seed-package-back-cr-japanese.jpg")),
IF($C$1="Kroatisch - HR",HYPERLINK(CONCATENATE("https://www.saflax.de/0-WVK-Retail/Bilder-Pictures/SAFLAX-",'Basis-Tabelle-Samen'!C270,"-",'Basis-Tabelle-Samen'!J270,"-seed-package-back-cr-croatian.jpg")),
IF($C$1="Lettisch - LV",HYPERLINK(CONCATENATE("https://www.saflax.de/0-WVK-Retail/Bilder-Pictures/SAFLAX-",'Basis-Tabelle-Samen'!C270,"-",'Basis-Tabelle-Samen'!J270,"-seed-package-back-cr-latvian.jpg")),
IF($C$1="Litauisch - LT",HYPERLINK(CONCATENATE("https://www.saflax.de/0-WVK-Retail/Bilder-Pictures/SAFLAX-",'Basis-Tabelle-Samen'!C270,"-",'Basis-Tabelle-Samen'!J270,"-seed-package-back-cr-lithuanian.jpg")),
IF($C$1="Maltesisch - MT",HYPERLINK(CONCATENATE("https://www.saflax.de/0-WVK-Retail/Bilder-Pictures/SAFLAX-",'Basis-Tabelle-Samen'!C270,"-",'Basis-Tabelle-Samen'!J270,"-seed-package-back-cr-maltese.jpg")),
IF($C$1="Niederländisch - NL",HYPERLINK(CONCATENATE("https://www.saflax.de/0-WVK-Retail/Bilder-Pictures/SAFLAX-",'Basis-Tabelle-Samen'!C270,"-",'Basis-Tabelle-Samen'!J270,"-seed-package-back-cr-dutch.jpg")),
IF($C$1="Norwegisch - NO",HYPERLINK(CONCATENATE("https://www.saflax.de/0-WVK-Retail/Bilder-Pictures/SAFLAX-",'Basis-Tabelle-Samen'!C270,"-",'Basis-Tabelle-Samen'!J270,"-seed-package-back-cr-nowegian.jpg")),
IF($C$1="Polnisch - PL",HYPERLINK(CONCATENATE("https://www.saflax.de/0-WVK-Retail/Bilder-Pictures/SAFLAX-",'Basis-Tabelle-Samen'!C270,"-",'Basis-Tabelle-Samen'!J270,"-seed-package-back-cr-polish.jpg")),
IF($C$1="Portugiesisch - PT",HYPERLINK(CONCATENATE("https://www.saflax.de/0-WVK-Retail/Bilder-Pictures/SAFLAX-",'Basis-Tabelle-Samen'!C270,"-",'Basis-Tabelle-Samen'!J270,"-seed-package-back-cr-portuguese.jpg")),
IF($C$1="Rumänisch - RO",HYPERLINK(CONCATENATE("https://www.saflax.de/0-WVK-Retail/Bilder-Pictures/SAFLAX-",'Basis-Tabelle-Samen'!C270,"-",'Basis-Tabelle-Samen'!J270,"-seed-package-back-cr-romanian.jpg")),
IF($C$1="Schwedisch - SE",HYPERLINK(CONCATENATE("https://www.saflax.de/0-WVK-Retail/Bilder-Pictures/SAFLAX-",'Basis-Tabelle-Samen'!C270,"-",'Basis-Tabelle-Samen'!J270,"-seed-package-back-cr-swedish.jpg")),
IF($C$1="Slowakisch - SK",HYPERLINK(CONCATENATE("https://www.saflax.de/0-WVK-Retail/Bilder-Pictures/SAFLAX-",'Basis-Tabelle-Samen'!C270,"-",'Basis-Tabelle-Samen'!J270,"-seed-package-back-cr-slovak.jpg")),
IF($C$1="Slowenisch - SI",HYPERLINK(CONCATENATE("https://www.saflax.de/0-WVK-Retail/Bilder-Pictures/SAFLAX-",'Basis-Tabelle-Samen'!C270,"-",'Basis-Tabelle-Samen'!J270,"-seed-package-back-cr-slovenian.jpg")),
IF($C$1="Spanisch - ES",HYPERLINK(CONCATENATE("https://www.saflax.de/0-WVK-Retail/Bilder-Pictures/SAFLAX-",'Basis-Tabelle-Samen'!C270,"-",'Basis-Tabelle-Samen'!J270,"-seed-package-back-cr-spanish.jpg")),
IF($C$1="Tschechisch - CZ",HYPERLINK(CONCATENATE("https://www.saflax.de/0-WVK-Retail/Bilder-Pictures/SAFLAX-",'Basis-Tabelle-Samen'!C270,"-",'Basis-Tabelle-Samen'!J270,"-seed-package-back-cr-czech.jpg")),
IF($C$1="Türkisch - TR",HYPERLINK(CONCATENATE("https://www.saflax.de/0-WVK-Retail/Bilder-Pictures/SAFLAX-",'Basis-Tabelle-Samen'!C270,"-",'Basis-Tabelle-Samen'!J270,"-seed-package-back-cr-turkish.jpg")),
IF($C$1="Ungarisch - HU",HYPERLINK(CONCATENATE("https://www.saflax.de/0-WVK-Retail/Bilder-Pictures/SAFLAX-",'Basis-Tabelle-Samen'!C270,"-",'Basis-Tabelle-Samen'!J270,"-seed-package-back-cr-hungarian.jpg")),
" ACHTUNG")))))))))))))))))))))))))))))</f>
        <v>https://www.saflax.de/0-WVK-Retail/Bilder-Pictures/SAFLAX-15201-euphrasia-officinalis-seed-package-back-cr-english.jpg</v>
      </c>
      <c r="AM287" s="330" t="str">
        <f>IF(H287&lt;1,"",
IF($C$1="Bulgarisch - BG",HYPERLINK(CONCATENATE("https://www.saflax.de/0-WVK-Retail/Bilder-Pictures/SAFLAX-",'Basis-Tabelle-Samen'!K270,"-",'Basis-Tabelle-Samen'!J270,"-garden-to-go-mini-bulgarian.jpg")),
IF($C$1="Dänisch - DK",HYPERLINK(CONCATENATE("https://www.saflax.de/0-WVK-Retail/Bilder-Pictures/SAFLAX-",'Basis-Tabelle-Samen'!K270,"-",'Basis-Tabelle-Samen'!J270,"-garden-to-go-mini-danish.jpg")),
IF($C$1="Deutsch - DE",HYPERLINK(CONCATENATE("https://www.saflax.de/0-WVK-Retail/Bilder-Pictures/SAFLAX-",'Basis-Tabelle-Samen'!K270,"-",'Basis-Tabelle-Samen'!J270,"-garden-to-go-mini-german.jpg")),
IF($C$1="Englisch - UK",HYPERLINK(CONCATENATE("https://www.saflax.de/0-WVK-Retail/Bilder-Pictures/SAFLAX-",'Basis-Tabelle-Samen'!K270,"-",'Basis-Tabelle-Samen'!J270,"-garden-to-go-mini-english.jpg")),
IF($C$1="Estnisch - EE",HYPERLINK(CONCATENATE("https://www.saflax.de/0-WVK-Retail/Bilder-Pictures/SAFLAX-",'Basis-Tabelle-Samen'!K270,"-",'Basis-Tabelle-Samen'!J270,"-garden-to-go-mini-estonian.jpg")),
IF($C$1="Finnisch - FI",HYPERLINK(CONCATENATE("https://www.saflax.de/0-WVK-Retail/Bilder-Pictures/SAFLAX-",'Basis-Tabelle-Samen'!K270,"-",'Basis-Tabelle-Samen'!J270,"-garden-to-go-mini-finnish.jpg")),
IF($C$1="Französisch - FR",HYPERLINK(CONCATENATE("https://www.saflax.de/0-WVK-Retail/Bilder-Pictures/SAFLAX-",'Basis-Tabelle-Samen'!K270,"-",'Basis-Tabelle-Samen'!J270,"-garden-to-go-mini-french.jpg")),
IF($C$1="Griechisch - GR",HYPERLINK(CONCATENATE("https://www.saflax.de/0-WVK-Retail/Bilder-Pictures/SAFLAX-",'Basis-Tabelle-Samen'!K270,"-",'Basis-Tabelle-Samen'!J270,"-garden-to-go-mini-greek.jpg")),
IF($C$1="Irisch - IE",HYPERLINK(CONCATENATE("https://www.saflax.de/0-WVK-Retail/Bilder-Pictures/SAFLAX-",'Basis-Tabelle-Samen'!K270,"-",'Basis-Tabelle-Samen'!J270,"-garden-to-go-mini-irish.jpg")),
IF($C$1="Isländisch - IS",HYPERLINK(CONCATENATE("https://www.saflax.de/0-WVK-Retail/Bilder-Pictures/SAFLAX-",'Basis-Tabelle-Samen'!K270,"-",'Basis-Tabelle-Samen'!J270,"-garden-to-go-mini-icelandic.jpg")),
IF($C$1="Italienisch - IT",HYPERLINK(CONCATENATE("https://www.saflax.de/0-WVK-Retail/Bilder-Pictures/SAFLAX-",'Basis-Tabelle-Samen'!K270,"-",'Basis-Tabelle-Samen'!J270,"-garden-to-go-mini-italian.jpg")),
IF($C$1="Japanisch - JP",HYPERLINK(CONCATENATE("https://www.saflax.de/0-WVK-Retail/Bilder-Pictures/SAFLAX-",'Basis-Tabelle-Samen'!K270,"-",'Basis-Tabelle-Samen'!J270,"-garden-to-go-mini-japanese.jpg")),
IF($C$1="Kroatisch - HR",HYPERLINK(CONCATENATE("https://www.saflax.de/0-WVK-Retail/Bilder-Pictures/SAFLAX-",'Basis-Tabelle-Samen'!K270,"-",'Basis-Tabelle-Samen'!J270,"-garden-to-go-mini-croatian.jpg")),
IF($C$1="Lettisch - LV",HYPERLINK(CONCATENATE("https://www.saflax.de/0-WVK-Retail/Bilder-Pictures/SAFLAX-",'Basis-Tabelle-Samen'!K270,"-",'Basis-Tabelle-Samen'!J270,"-garden-to-go-mini-latvian.jpg")),
IF($C$1="Litauisch - LT",HYPERLINK(CONCATENATE("https://www.saflax.de/0-WVK-Retail/Bilder-Pictures/SAFLAX-",'Basis-Tabelle-Samen'!K270,"-",'Basis-Tabelle-Samen'!J270,"-garden-to-go-mini-lithuanian.jpg")),
IF($C$1="Maltesisch - MT",HYPERLINK(CONCATENATE("https://www.saflax.de/0-WVK-Retail/Bilder-Pictures/SAFLAX-",'Basis-Tabelle-Samen'!K270,"-",'Basis-Tabelle-Samen'!J270,"-garden-to-go-mini-maltese.jpg")),
IF($C$1="Niederländisch - NL",HYPERLINK(CONCATENATE("https://www.saflax.de/0-WVK-Retail/Bilder-Pictures/SAFLAX-",'Basis-Tabelle-Samen'!K270,"-",'Basis-Tabelle-Samen'!J270,"-garden-to-go-mini-dutch.jpg")),
IF($C$1="Norwegisch - NO",HYPERLINK(CONCATENATE("https://www.saflax.de/0-WVK-Retail/Bilder-Pictures/SAFLAX-",'Basis-Tabelle-Samen'!K270,"-",'Basis-Tabelle-Samen'!J270,"-garden-to-go-mini-nowegian.jpg")),
IF($C$1="Polnisch - PL",HYPERLINK(CONCATENATE("https://www.saflax.de/0-WVK-Retail/Bilder-Pictures/SAFLAX-",'Basis-Tabelle-Samen'!K270,"-",'Basis-Tabelle-Samen'!J270,"-garden-to-go-mini-polish.jpg")),
IF($C$1="Portugiesisch - PT",HYPERLINK(CONCATENATE("https://www.saflax.de/0-WVK-Retail/Bilder-Pictures/SAFLAX-",'Basis-Tabelle-Samen'!K270,"-",'Basis-Tabelle-Samen'!J270,"-garden-to-go-mini-portuguese.jpg")),
IF($C$1="Rumänisch - RO",HYPERLINK(CONCATENATE("https://www.saflax.de/0-WVK-Retail/Bilder-Pictures/SAFLAX-",'Basis-Tabelle-Samen'!K270,"-",'Basis-Tabelle-Samen'!J270,"-garden-to-go-mini-romanian.jpg")),
IF($C$1="Schwedisch - SE",HYPERLINK(CONCATENATE("https://www.saflax.de/0-WVK-Retail/Bilder-Pictures/SAFLAX-",'Basis-Tabelle-Samen'!K270,"-",'Basis-Tabelle-Samen'!J270,"-garden-to-go-mini-swedish.jpg")),
IF($C$1="Slowakisch - SK",HYPERLINK(CONCATENATE("https://www.saflax.de/0-WVK-Retail/Bilder-Pictures/SAFLAX-",'Basis-Tabelle-Samen'!K270,"-",'Basis-Tabelle-Samen'!J270,"-garden-to-go-mini-slovak.jpg")),
IF($C$1="Slowenisch - SI",HYPERLINK(CONCATENATE("https://www.saflax.de/0-WVK-Retail/Bilder-Pictures/SAFLAX-",'Basis-Tabelle-Samen'!K270,"-",'Basis-Tabelle-Samen'!J270,"-garden-to-go-mini-slovenian.jpg")),
IF($C$1="Spanisch - ES",HYPERLINK(CONCATENATE("https://www.saflax.de/0-WVK-Retail/Bilder-Pictures/SAFLAX-",'Basis-Tabelle-Samen'!K270,"-",'Basis-Tabelle-Samen'!J270,"-garden-to-go-mini-spanish.jpg")),
IF($C$1="Tschechisch - CZ",HYPERLINK(CONCATENATE("https://www.saflax.de/0-WVK-Retail/Bilder-Pictures/SAFLAX-",'Basis-Tabelle-Samen'!K270,"-",'Basis-Tabelle-Samen'!J270,"-garden-to-go-mini-czech.jpg")),
IF($C$1="Türkisch - TR",HYPERLINK(CONCATENATE("https://www.saflax.de/0-WVK-Retail/Bilder-Pictures/SAFLAX-",'Basis-Tabelle-Samen'!K270,"-",'Basis-Tabelle-Samen'!J270,"-garden-to-go-mini-turkish.jpg")),
IF($C$1="Ungarisch - HU",HYPERLINK(CONCATENATE("https://www.saflax.de/0-WVK-Retail/Bilder-Pictures/SAFLAX-",'Basis-Tabelle-Samen'!K270,"-",'Basis-Tabelle-Samen'!J270,"-garden-to-go-mini-hungarian.jpg")),
" ACHTUNG")))))))))))))))))))))))))))))</f>
        <v>https://www.saflax.de/0-WVK-Retail/Bilder-Pictures/SAFLAX-75201-euphrasia-officinalis-garden-to-go-mini-english.jpg</v>
      </c>
      <c r="AN287" s="330" t="str">
        <f>IF(I287&lt;1,"",
IF($C$1="Bulgarisch - BG",HYPERLINK(CONCATENATE("https://www.saflax.de/0-WVK-Retail/Bilder-Pictures/SAFLAX-",'Basis-Tabelle-Samen'!N270,"-",'Basis-Tabelle-Samen'!J270,"-garden-to-go-lite-bulgarian.jpg")),
IF($C$1="Dänisch - DK",HYPERLINK(CONCATENATE("https://www.saflax.de/0-WVK-Retail/Bilder-Pictures/SAFLAX-",'Basis-Tabelle-Samen'!N270,"-",'Basis-Tabelle-Samen'!J270,"-garden-to-go-lite-danish.jpg")),
IF($C$1="Deutsch - DE",HYPERLINK(CONCATENATE("https://www.saflax.de/0-WVK-Retail/Bilder-Pictures/SAFLAX-",'Basis-Tabelle-Samen'!N270,"-",'Basis-Tabelle-Samen'!J270,"-garden-to-go-lite-german.jpg")),
IF($C$1="Englisch - UK",HYPERLINK(CONCATENATE("https://www.saflax.de/0-WVK-Retail/Bilder-Pictures/SAFLAX-",'Basis-Tabelle-Samen'!N270,"-",'Basis-Tabelle-Samen'!J270,"-garden-to-go-lite-english.jpg")),
IF($C$1="Estnisch - EE",HYPERLINK(CONCATENATE("https://www.saflax.de/0-WVK-Retail/Bilder-Pictures/SAFLAX-",'Basis-Tabelle-Samen'!N270,"-",'Basis-Tabelle-Samen'!J270,"-garden-to-go-lite-estonian.jpg")),
IF($C$1="Finnisch - FI",HYPERLINK(CONCATENATE("https://www.saflax.de/0-WVK-Retail/Bilder-Pictures/SAFLAX-",'Basis-Tabelle-Samen'!N270,"-",'Basis-Tabelle-Samen'!J270,"-garden-to-go-lite-finnish.jpg")),
IF($C$1="Französisch - FR",HYPERLINK(CONCATENATE("https://www.saflax.de/0-WVK-Retail/Bilder-Pictures/SAFLAX-",'Basis-Tabelle-Samen'!N270,"-",'Basis-Tabelle-Samen'!J270,"-garden-to-go-lite-french.jpg")),
IF($C$1="Griechisch - GR",HYPERLINK(CONCATENATE("https://www.saflax.de/0-WVK-Retail/Bilder-Pictures/SAFLAX-",'Basis-Tabelle-Samen'!N270,"-",'Basis-Tabelle-Samen'!J270,"-garden-to-go-lite-greek.jpg")),
IF($C$1="Irisch - IE",HYPERLINK(CONCATENATE("https://www.saflax.de/0-WVK-Retail/Bilder-Pictures/SAFLAX-",'Basis-Tabelle-Samen'!N270,"-",'Basis-Tabelle-Samen'!J270,"-garden-to-go-lite-irish.jpg")),
IF($C$1="Isländisch - IS",HYPERLINK(CONCATENATE("https://www.saflax.de/0-WVK-Retail/Bilder-Pictures/SAFLAX-",'Basis-Tabelle-Samen'!N270,"-",'Basis-Tabelle-Samen'!J270,"-garden-to-go-lite-icelandic.jpg")),
IF($C$1="Italienisch - IT",HYPERLINK(CONCATENATE("https://www.saflax.de/0-WVK-Retail/Bilder-Pictures/SAFLAX-",'Basis-Tabelle-Samen'!N270,"-",'Basis-Tabelle-Samen'!J270,"-garden-to-go-lite-italian.jpg")),
IF($C$1="Japanisch - JP",HYPERLINK(CONCATENATE("https://www.saflax.de/0-WVK-Retail/Bilder-Pictures/SAFLAX-",'Basis-Tabelle-Samen'!N270,"-",'Basis-Tabelle-Samen'!J270,"-garden-to-go-lite-japanese.jpg")),
IF($C$1="Kroatisch - HR",HYPERLINK(CONCATENATE("https://www.saflax.de/0-WVK-Retail/Bilder-Pictures/SAFLAX-",'Basis-Tabelle-Samen'!N270,"-",'Basis-Tabelle-Samen'!J270,"-garden-to-go-lite-croatian.jpg")),
IF($C$1="Lettisch - LV",HYPERLINK(CONCATENATE("https://www.saflax.de/0-WVK-Retail/Bilder-Pictures/SAFLAX-",'Basis-Tabelle-Samen'!N270,"-",'Basis-Tabelle-Samen'!J270,"-garden-to-go-lite-latvian.jpg")),
IF($C$1="Litauisch - LT",HYPERLINK(CONCATENATE("https://www.saflax.de/0-WVK-Retail/Bilder-Pictures/SAFLAX-",'Basis-Tabelle-Samen'!N270,"-",'Basis-Tabelle-Samen'!J270,"-garden-to-go-lite-lithuanian.jpg")),
IF($C$1="Maltesisch - MT",HYPERLINK(CONCATENATE("https://www.saflax.de/0-WVK-Retail/Bilder-Pictures/SAFLAX-",'Basis-Tabelle-Samen'!N270,"-",'Basis-Tabelle-Samen'!J270,"-garden-to-go-lite-maltese.jpg")),
IF($C$1="Niederländisch - NL",HYPERLINK(CONCATENATE("https://www.saflax.de/0-WVK-Retail/Bilder-Pictures/SAFLAX-",'Basis-Tabelle-Samen'!N270,"-",'Basis-Tabelle-Samen'!J270,"-garden-to-go-lite-dutch.jpg")),
IF($C$1="Norwegisch - NO",HYPERLINK(CONCATENATE("https://www.saflax.de/0-WVK-Retail/Bilder-Pictures/SAFLAX-",'Basis-Tabelle-Samen'!N270,"-",'Basis-Tabelle-Samen'!J270,"-garden-to-go-lite-nowegian.jpg")),
IF($C$1="Polnisch - PL",HYPERLINK(CONCATENATE("https://www.saflax.de/0-WVK-Retail/Bilder-Pictures/SAFLAX-",'Basis-Tabelle-Samen'!N270,"-",'Basis-Tabelle-Samen'!J270,"-garden-to-go-lite-polish.jpg")),
IF($C$1="Portugiesisch - PT",HYPERLINK(CONCATENATE("https://www.saflax.de/0-WVK-Retail/Bilder-Pictures/SAFLAX-",'Basis-Tabelle-Samen'!N270,"-",'Basis-Tabelle-Samen'!J270,"-garden-to-go-lite-portuguese.jpg")),
IF($C$1="Rumänisch - RO",HYPERLINK(CONCATENATE("https://www.saflax.de/0-WVK-Retail/Bilder-Pictures/SAFLAX-",'Basis-Tabelle-Samen'!N270,"-",'Basis-Tabelle-Samen'!J270,"-garden-to-go-lite-romanian.jpg")),
IF($C$1="Schwedisch - SE",HYPERLINK(CONCATENATE("https://www.saflax.de/0-WVK-Retail/Bilder-Pictures/SAFLAX-",'Basis-Tabelle-Samen'!N270,"-",'Basis-Tabelle-Samen'!J270,"-garden-to-go-lite-swedish.jpg")),
IF($C$1="Slowakisch - SK",HYPERLINK(CONCATENATE("https://www.saflax.de/0-WVK-Retail/Bilder-Pictures/SAFLAX-",'Basis-Tabelle-Samen'!N270,"-",'Basis-Tabelle-Samen'!J270,"-garden-to-go-lite-slovak.jpg")),
IF($C$1="Slowenisch - SI",HYPERLINK(CONCATENATE("https://www.saflax.de/0-WVK-Retail/Bilder-Pictures/SAFLAX-",'Basis-Tabelle-Samen'!N270,"-",'Basis-Tabelle-Samen'!J270,"-garden-to-go-lite-slovenian.jpg")),
IF($C$1="Spanisch - ES",HYPERLINK(CONCATENATE("https://www.saflax.de/0-WVK-Retail/Bilder-Pictures/SAFLAX-",'Basis-Tabelle-Samen'!N270,"-",'Basis-Tabelle-Samen'!J270,"-garden-to-go-lite-spanish.jpg")),
IF($C$1="Tschechisch - CZ",HYPERLINK(CONCATENATE("https://www.saflax.de/0-WVK-Retail/Bilder-Pictures/SAFLAX-",'Basis-Tabelle-Samen'!N270,"-",'Basis-Tabelle-Samen'!J270,"-garden-to-go-lite-czech.jpg")),
IF($C$1="Türkisch - TR",HYPERLINK(CONCATENATE("https://www.saflax.de/0-WVK-Retail/Bilder-Pictures/SAFLAX-",'Basis-Tabelle-Samen'!N270,"-",'Basis-Tabelle-Samen'!J270,"-garden-to-go-lite-turkish.jpg")),
IF($C$1="Ungarisch - HU",HYPERLINK(CONCATENATE("https://www.saflax.de/0-WVK-Retail/Bilder-Pictures/SAFLAX-",'Basis-Tabelle-Samen'!N270,"-",'Basis-Tabelle-Samen'!J270,"-garden-to-go-lite-hungarian.jpg")),
" ACHTUNG")))))))))))))))))))))))))))))</f>
        <v>https://www.saflax.de/0-WVK-Retail/Bilder-Pictures/SAFLAX-85201-euphrasia-officinalis-garden-to-go-lite-english.jpg</v>
      </c>
      <c r="AO287" s="330" t="str">
        <f>IF(J287&lt;1,"",
IF($C$1="Bulgarisch - BG",HYPERLINK(CONCATENATE("https://www.saflax.de/0-WVK-Retail/Bilder-Pictures/SAFLAX-",'Basis-Tabelle-Samen'!Q270,"-",'Basis-Tabelle-Samen'!J270,"-garden-to-go-bulgarian.jpg")),
IF($C$1="Dänisch - DK",HYPERLINK(CONCATENATE("https://www.saflax.de/0-WVK-Retail/Bilder-Pictures/SAFLAX-",'Basis-Tabelle-Samen'!Q270,"-",'Basis-Tabelle-Samen'!J270,"-garden-to-go-danish.jpg")),
IF($C$1="Deutsch - DE",HYPERLINK(CONCATENATE("https://www.saflax.de/0-WVK-Retail/Bilder-Pictures/SAFLAX-",'Basis-Tabelle-Samen'!Q270,"-",'Basis-Tabelle-Samen'!J270,"-garden-to-go-german.jpg")),
IF($C$1="Englisch - UK",HYPERLINK(CONCATENATE("https://www.saflax.de/0-WVK-Retail/Bilder-Pictures/SAFLAX-",'Basis-Tabelle-Samen'!Q270,"-",'Basis-Tabelle-Samen'!J270,"-garden-to-go-english.jpg")),
IF($C$1="Estnisch - EE",HYPERLINK(CONCATENATE("https://www.saflax.de/0-WVK-Retail/Bilder-Pictures/SAFLAX-",'Basis-Tabelle-Samen'!Q270,"-",'Basis-Tabelle-Samen'!J270,"-garden-to-go-estonian.jpg")),
IF($C$1="Finnisch - FI",HYPERLINK(CONCATENATE("https://www.saflax.de/0-WVK-Retail/Bilder-Pictures/SAFLAX-",'Basis-Tabelle-Samen'!Q270,"-",'Basis-Tabelle-Samen'!J270,"-garden-to-go-finnish.jpg")),
IF($C$1="Französisch - FR",HYPERLINK(CONCATENATE("https://www.saflax.de/0-WVK-Retail/Bilder-Pictures/SAFLAX-",'Basis-Tabelle-Samen'!Q270,"-",'Basis-Tabelle-Samen'!J270,"-garden-to-go-french.jpg")),
IF($C$1="Griechisch - GR",HYPERLINK(CONCATENATE("https://www.saflax.de/0-WVK-Retail/Bilder-Pictures/SAFLAX-",'Basis-Tabelle-Samen'!Q270,"-",'Basis-Tabelle-Samen'!J270,"-garden-to-go-greek.jpg")),
IF($C$1="Irisch - IE",HYPERLINK(CONCATENATE("https://www.saflax.de/0-WVK-Retail/Bilder-Pictures/SAFLAX-",'Basis-Tabelle-Samen'!Q270,"-",'Basis-Tabelle-Samen'!J270,"-garden-to-go-irish.jpg")),
IF($C$1="Isländisch - IS",HYPERLINK(CONCATENATE("https://www.saflax.de/0-WVK-Retail/Bilder-Pictures/SAFLAX-",'Basis-Tabelle-Samen'!Q270,"-",'Basis-Tabelle-Samen'!J270,"-garden-to-go-icelandic.jpg")),
IF($C$1="Italienisch - IT",HYPERLINK(CONCATENATE("https://www.saflax.de/0-WVK-Retail/Bilder-Pictures/SAFLAX-",'Basis-Tabelle-Samen'!Q270,"-",'Basis-Tabelle-Samen'!J270,"-garden-to-go-italian.jpg")),
IF($C$1="Japanisch - JP",HYPERLINK(CONCATENATE("https://www.saflax.de/0-WVK-Retail/Bilder-Pictures/SAFLAX-",'Basis-Tabelle-Samen'!Q270,"-",'Basis-Tabelle-Samen'!J270,"-garden-to-go-japanese.jpg")),
IF($C$1="Kroatisch - HR",HYPERLINK(CONCATENATE("https://www.saflax.de/0-WVK-Retail/Bilder-Pictures/SAFLAX-",'Basis-Tabelle-Samen'!Q270,"-",'Basis-Tabelle-Samen'!J270,"-garden-to-go-croatian.jpg")),
IF($C$1="Lettisch - LV",HYPERLINK(CONCATENATE("https://www.saflax.de/0-WVK-Retail/Bilder-Pictures/SAFLAX-",'Basis-Tabelle-Samen'!Q270,"-",'Basis-Tabelle-Samen'!J270,"-garden-to-go-latvian.jpg")),
IF($C$1="Litauisch - LT",HYPERLINK(CONCATENATE("https://www.saflax.de/0-WVK-Retail/Bilder-Pictures/SAFLAX-",'Basis-Tabelle-Samen'!Q270,"-",'Basis-Tabelle-Samen'!J270,"-garden-to-go-lithuanian.jpg")),
IF($C$1="Maltesisch - MT",HYPERLINK(CONCATENATE("https://www.saflax.de/0-WVK-Retail/Bilder-Pictures/SAFLAX-",'Basis-Tabelle-Samen'!Q270,"-",'Basis-Tabelle-Samen'!J270,"-garden-to-go-maltese.jpg")),
IF($C$1="Niederländisch - NL",HYPERLINK(CONCATENATE("https://www.saflax.de/0-WVK-Retail/Bilder-Pictures/SAFLAX-",'Basis-Tabelle-Samen'!Q270,"-",'Basis-Tabelle-Samen'!J270,"-garden-to-go-dutch.jpg")),
IF($C$1="Norwegisch - NO",HYPERLINK(CONCATENATE("https://www.saflax.de/0-WVK-Retail/Bilder-Pictures/SAFLAX-",'Basis-Tabelle-Samen'!Q270,"-",'Basis-Tabelle-Samen'!J270,"-garden-to-go-nowegian.jpg")),
IF($C$1="Polnisch - PL",HYPERLINK(CONCATENATE("https://www.saflax.de/0-WVK-Retail/Bilder-Pictures/SAFLAX-",'Basis-Tabelle-Samen'!Q270,"-",'Basis-Tabelle-Samen'!J270,"-garden-to-go-polish.jpg")),
IF($C$1="Portugiesisch - PT",HYPERLINK(CONCATENATE("https://www.saflax.de/0-WVK-Retail/Bilder-Pictures/SAFLAX-",'Basis-Tabelle-Samen'!Q270,"-",'Basis-Tabelle-Samen'!J270,"-garden-to-go-portuguese.jpg")),
IF($C$1="Rumänisch - RO",HYPERLINK(CONCATENATE("https://www.saflax.de/0-WVK-Retail/Bilder-Pictures/SAFLAX-",'Basis-Tabelle-Samen'!Q270,"-",'Basis-Tabelle-Samen'!J270,"-garden-to-go-romanian.jpg")),
IF($C$1="Schwedisch - SE",HYPERLINK(CONCATENATE("https://www.saflax.de/0-WVK-Retail/Bilder-Pictures/SAFLAX-",'Basis-Tabelle-Samen'!Q270,"-",'Basis-Tabelle-Samen'!J270,"-garden-to-go-swedish.jpg")),
IF($C$1="Slowakisch - SK",HYPERLINK(CONCATENATE("https://www.saflax.de/0-WVK-Retail/Bilder-Pictures/SAFLAX-",'Basis-Tabelle-Samen'!Q270,"-",'Basis-Tabelle-Samen'!J270,"-garden-to-go-slovak.jpg")),
IF($C$1="Slowenisch - SI",HYPERLINK(CONCATENATE("https://www.saflax.de/0-WVK-Retail/Bilder-Pictures/SAFLAX-",'Basis-Tabelle-Samen'!Q270,"-",'Basis-Tabelle-Samen'!J270,"-garden-to-go-slovenian.jpg")),
IF($C$1="Spanisch - ES",HYPERLINK(CONCATENATE("https://www.saflax.de/0-WVK-Retail/Bilder-Pictures/SAFLAX-",'Basis-Tabelle-Samen'!Q270,"-",'Basis-Tabelle-Samen'!J270,"-garden-to-go-spanish.jpg")),
IF($C$1="Tschechisch - CZ",HYPERLINK(CONCATENATE("https://www.saflax.de/0-WVK-Retail/Bilder-Pictures/SAFLAX-",'Basis-Tabelle-Samen'!Q270,"-",'Basis-Tabelle-Samen'!J270,"-garden-to-go-czech.jpg")),
IF($C$1="Türkisch - TR",HYPERLINK(CONCATENATE("https://www.saflax.de/0-WVK-Retail/Bilder-Pictures/SAFLAX-",'Basis-Tabelle-Samen'!Q270,"-",'Basis-Tabelle-Samen'!J270,"-garden-to-go-turkish.jpg")),
IF($C$1="Ungarisch - HU",HYPERLINK(CONCATENATE("https://www.saflax.de/0-WVK-Retail/Bilder-Pictures/SAFLAX-",'Basis-Tabelle-Samen'!Q270,"-",'Basis-Tabelle-Samen'!J270,"-garden-to-go-hungarian.jpg")),
" ACHTUNG")))))))))))))))))))))))))))))</f>
        <v>https://www.saflax.de/0-WVK-Retail/Bilder-Pictures/SAFLAX-55201-euphrasia-officinalis-garden-to-go-english.jpg</v>
      </c>
      <c r="AP287" s="330" t="str">
        <f>IF(K287&lt;1,"",
IF($C$1="Bulgarisch - BG",HYPERLINK(CONCATENATE("https://www.saflax.de/0-WVK-Retail/Bilder-Pictures/SAFLAX-",'Basis-Tabelle-Samen'!T270,"-",'Basis-Tabelle-Samen'!J270,"-cultivation-set-bulgarian.jpg")),
IF($C$1="Dänisch - DK",HYPERLINK(CONCATENATE("https://www.saflax.de/0-WVK-Retail/Bilder-Pictures/SAFLAX-",'Basis-Tabelle-Samen'!T270,"-",'Basis-Tabelle-Samen'!J270,"-cultivation-set-danish.jpg")),
IF($C$1="Deutsch - DE",HYPERLINK(CONCATENATE("https://www.saflax.de/0-WVK-Retail/Bilder-Pictures/SAFLAX-",'Basis-Tabelle-Samen'!T270,"-",'Basis-Tabelle-Samen'!J270,"-cultivation-set-german.jpg")),
IF($C$1="Englisch - UK",HYPERLINK(CONCATENATE("https://www.saflax.de/0-WVK-Retail/Bilder-Pictures/SAFLAX-",'Basis-Tabelle-Samen'!T270,"-",'Basis-Tabelle-Samen'!J270,"-cultivation-set-english.jpg")),
IF($C$1="Estnisch - EE",HYPERLINK(CONCATENATE("https://www.saflax.de/0-WVK-Retail/Bilder-Pictures/SAFLAX-",'Basis-Tabelle-Samen'!T270,"-",'Basis-Tabelle-Samen'!J270,"-cultivation-set-estonian.jpg")),
IF($C$1="Finnisch - FI",HYPERLINK(CONCATENATE("https://www.saflax.de/0-WVK-Retail/Bilder-Pictures/SAFLAX-",'Basis-Tabelle-Samen'!T270,"-",'Basis-Tabelle-Samen'!J270,"-cultivation-set-finnish.jpg")),
IF($C$1="Französisch - FR",HYPERLINK(CONCATENATE("https://www.saflax.de/0-WVK-Retail/Bilder-Pictures/SAFLAX-",'Basis-Tabelle-Samen'!T270,"-",'Basis-Tabelle-Samen'!J270,"-cultivation-set-french.jpg")),
IF($C$1="Griechisch - GR",HYPERLINK(CONCATENATE("https://www.saflax.de/0-WVK-Retail/Bilder-Pictures/SAFLAX-",'Basis-Tabelle-Samen'!T270,"-",'Basis-Tabelle-Samen'!J270,"-cultivation-set-greek.jpg")),
IF($C$1="Irisch - IE",HYPERLINK(CONCATENATE("https://www.saflax.de/0-WVK-Retail/Bilder-Pictures/SAFLAX-",'Basis-Tabelle-Samen'!T270,"-",'Basis-Tabelle-Samen'!J270,"-cultivation-set-irish.jpg")),
IF($C$1="Isländisch - IS",HYPERLINK(CONCATENATE("https://www.saflax.de/0-WVK-Retail/Bilder-Pictures/SAFLAX-",'Basis-Tabelle-Samen'!T270,"-",'Basis-Tabelle-Samen'!J270,"-cultivation-set-icelandic.jpg")),
IF($C$1="Italienisch - IT",HYPERLINK(CONCATENATE("https://www.saflax.de/0-WVK-Retail/Bilder-Pictures/SAFLAX-",'Basis-Tabelle-Samen'!T270,"-",'Basis-Tabelle-Samen'!J270,"-cultivation-set-italian.jpg")),
IF($C$1="Japanisch - JP",HYPERLINK(CONCATENATE("https://www.saflax.de/0-WVK-Retail/Bilder-Pictures/SAFLAX-",'Basis-Tabelle-Samen'!T270,"-",'Basis-Tabelle-Samen'!J270,"-cultivation-set-japanese.jpg")),
IF($C$1="Kroatisch - HR",HYPERLINK(CONCATENATE("https://www.saflax.de/0-WVK-Retail/Bilder-Pictures/SAFLAX-",'Basis-Tabelle-Samen'!T270,"-",'Basis-Tabelle-Samen'!J270,"-cultivation-set-croatian.jpg")),
IF($C$1="Lettisch - LV",HYPERLINK(CONCATENATE("https://www.saflax.de/0-WVK-Retail/Bilder-Pictures/SAFLAX-",'Basis-Tabelle-Samen'!T270,"-",'Basis-Tabelle-Samen'!J270,"-cultivation-set-latvian.jpg")),
IF($C$1="Litauisch - LT",HYPERLINK(CONCATENATE("https://www.saflax.de/0-WVK-Retail/Bilder-Pictures/SAFLAX-",'Basis-Tabelle-Samen'!T270,"-",'Basis-Tabelle-Samen'!J270,"-cultivation-set-lithuanian.jpg")),
IF($C$1="Maltesisch - MT",HYPERLINK(CONCATENATE("https://www.saflax.de/0-WVK-Retail/Bilder-Pictures/SAFLAX-",'Basis-Tabelle-Samen'!T270,"-",'Basis-Tabelle-Samen'!J270,"-cultivation-set-maltese.jpg")),
IF($C$1="Niederländisch - NL",HYPERLINK(CONCATENATE("https://www.saflax.de/0-WVK-Retail/Bilder-Pictures/SAFLAX-",'Basis-Tabelle-Samen'!T270,"-",'Basis-Tabelle-Samen'!J270,"-cultivation-set-dutch.jpg")),
IF($C$1="Norwegisch - NO",HYPERLINK(CONCATENATE("https://www.saflax.de/0-WVK-Retail/Bilder-Pictures/SAFLAX-",'Basis-Tabelle-Samen'!T270,"-",'Basis-Tabelle-Samen'!J270,"-cultivation-set-nowegian.jpg")),
IF($C$1="Polnisch - PL",HYPERLINK(CONCATENATE("https://www.saflax.de/0-WVK-Retail/Bilder-Pictures/SAFLAX-",'Basis-Tabelle-Samen'!T270,"-",'Basis-Tabelle-Samen'!J270,"-cultivation-set-polish.jpg")),
IF($C$1="Portugiesisch - PT",HYPERLINK(CONCATENATE("https://www.saflax.de/0-WVK-Retail/Bilder-Pictures/SAFLAX-",'Basis-Tabelle-Samen'!T270,"-",'Basis-Tabelle-Samen'!J270,"-cultivation-set-portuguese.jpg")),
IF($C$1="Rumänisch - RO",HYPERLINK(CONCATENATE("https://www.saflax.de/0-WVK-Retail/Bilder-Pictures/SAFLAX-",'Basis-Tabelle-Samen'!T270,"-",'Basis-Tabelle-Samen'!J270,"-cultivation-set-romanian.jpg")),
IF($C$1="Schwedisch - SE",HYPERLINK(CONCATENATE("https://www.saflax.de/0-WVK-Retail/Bilder-Pictures/SAFLAX-",'Basis-Tabelle-Samen'!T270,"-",'Basis-Tabelle-Samen'!J270,"-cultivation-set-swedish.jpg")),
IF($C$1="Slowakisch - SK",HYPERLINK(CONCATENATE("https://www.saflax.de/0-WVK-Retail/Bilder-Pictures/SAFLAX-",'Basis-Tabelle-Samen'!T270,"-",'Basis-Tabelle-Samen'!J270,"-cultivation-set-slovak.jpg")),
IF($C$1="Slowenisch - SI",HYPERLINK(CONCATENATE("https://www.saflax.de/0-WVK-Retail/Bilder-Pictures/SAFLAX-",'Basis-Tabelle-Samen'!T270,"-",'Basis-Tabelle-Samen'!J270,"-cultivation-set-slovenian.jpg")),
IF($C$1="Spanisch - ES",HYPERLINK(CONCATENATE("https://www.saflax.de/0-WVK-Retail/Bilder-Pictures/SAFLAX-",'Basis-Tabelle-Samen'!T270,"-",'Basis-Tabelle-Samen'!J270,"-cultivation-set-spanish.jpg")),
IF($C$1="Tschechisch - CZ",HYPERLINK(CONCATENATE("https://www.saflax.de/0-WVK-Retail/Bilder-Pictures/SAFLAX-",'Basis-Tabelle-Samen'!T270,"-",'Basis-Tabelle-Samen'!J270,"-cultivation-set-czech.jpg")),
IF($C$1="Türkisch - TR",HYPERLINK(CONCATENATE("https://www.saflax.de/0-WVK-Retail/Bilder-Pictures/SAFLAX-",'Basis-Tabelle-Samen'!T270,"-",'Basis-Tabelle-Samen'!J270,"-cultivation-set-turkish.jpg")),
IF($C$1="Ungarisch - HU",HYPERLINK(CONCATENATE("https://www.saflax.de/0-WVK-Retail/Bilder-Pictures/SAFLAX-",'Basis-Tabelle-Samen'!T270,"-",'Basis-Tabelle-Samen'!J270,"-cultivation-set-hungarian.jpg")),
" ACHTUNG")))))))))))))))))))))))))))))</f>
        <v>https://www.saflax.de/0-WVK-Retail/Bilder-Pictures/SAFLAX-35201-euphrasia-officinalis-cultivation-set-english.jpg</v>
      </c>
      <c r="AQ287" s="330" t="str">
        <f>IF(L287&lt;1,"",
IF($C$1="Bulgarisch - BG",HYPERLINK(CONCATENATE("https://www.saflax.de/0-WVK-Retail/Bilder-Pictures/SAFLAX-",'Basis-Tabelle-Samen'!W270,"-",'Basis-Tabelle-Samen'!J270,"-garden-in-the-bag-bulgarian.jpg")),
IF($C$1="Dänisch - DK",HYPERLINK(CONCATENATE("https://www.saflax.de/0-WVK-Retail/Bilder-Pictures/SAFLAX-",'Basis-Tabelle-Samen'!W270,"-",'Basis-Tabelle-Samen'!J270,"-garden-in-the-bag-danish.jpg")),
IF($C$1="Deutsch - DE",HYPERLINK(CONCATENATE("https://www.saflax.de/0-WVK-Retail/Bilder-Pictures/SAFLAX-",'Basis-Tabelle-Samen'!W270,"-",'Basis-Tabelle-Samen'!J270,"-garden-in-the-bag-german.jpg")),
IF($C$1="Englisch - UK",HYPERLINK(CONCATENATE("https://www.saflax.de/0-WVK-Retail/Bilder-Pictures/SAFLAX-",'Basis-Tabelle-Samen'!W270,"-",'Basis-Tabelle-Samen'!J270,"-garden-in-the-bag-english.jpg")),
IF($C$1="Estnisch - EE",HYPERLINK(CONCATENATE("https://www.saflax.de/0-WVK-Retail/Bilder-Pictures/SAFLAX-",'Basis-Tabelle-Samen'!W270,"-",'Basis-Tabelle-Samen'!J270,"-garden-in-the-bag-estonian.jpg")),
IF($C$1="Finnisch - FI",HYPERLINK(CONCATENATE("https://www.saflax.de/0-WVK-Retail/Bilder-Pictures/SAFLAX-",'Basis-Tabelle-Samen'!W270,"-",'Basis-Tabelle-Samen'!J270,"-garden-in-the-bag-finnish.jpg")),
IF($C$1="Französisch - FR",HYPERLINK(CONCATENATE("https://www.saflax.de/0-WVK-Retail/Bilder-Pictures/SAFLAX-",'Basis-Tabelle-Samen'!W270,"-",'Basis-Tabelle-Samen'!J270,"-garden-in-the-bag-french.jpg")),
IF($C$1="Griechisch - GR",HYPERLINK(CONCATENATE("https://www.saflax.de/0-WVK-Retail/Bilder-Pictures/SAFLAX-",'Basis-Tabelle-Samen'!W270,"-",'Basis-Tabelle-Samen'!J270,"-garden-in-the-bag-greek.jpg")),
IF($C$1="Irisch - IE",HYPERLINK(CONCATENATE("https://www.saflax.de/0-WVK-Retail/Bilder-Pictures/SAFLAX-",'Basis-Tabelle-Samen'!W270,"-",'Basis-Tabelle-Samen'!J270,"-garden-in-the-bag-irish.jpg")),
IF($C$1="Isländisch - IS",HYPERLINK(CONCATENATE("https://www.saflax.de/0-WVK-Retail/Bilder-Pictures/SAFLAX-",'Basis-Tabelle-Samen'!W270,"-",'Basis-Tabelle-Samen'!J270,"-garden-in-the-bag-icelandic.jpg")),
IF($C$1="Italienisch - IT",HYPERLINK(CONCATENATE("https://www.saflax.de/0-WVK-Retail/Bilder-Pictures/SAFLAX-",'Basis-Tabelle-Samen'!W270,"-",'Basis-Tabelle-Samen'!J270,"-garden-in-the-bag-italian.jpg")),
IF($C$1="Japanisch - JP",HYPERLINK(CONCATENATE("https://www.saflax.de/0-WVK-Retail/Bilder-Pictures/SAFLAX-",'Basis-Tabelle-Samen'!W270,"-",'Basis-Tabelle-Samen'!J270,"-garden-in-the-bag-japanese.jpg")),
IF($C$1="Kroatisch - HR",HYPERLINK(CONCATENATE("https://www.saflax.de/0-WVK-Retail/Bilder-Pictures/SAFLAX-",'Basis-Tabelle-Samen'!W270,"-",'Basis-Tabelle-Samen'!J270,"-garden-in-the-bag-croatian.jpg")),
IF($C$1="Lettisch - LV",HYPERLINK(CONCATENATE("https://www.saflax.de/0-WVK-Retail/Bilder-Pictures/SAFLAX-",'Basis-Tabelle-Samen'!W270,"-",'Basis-Tabelle-Samen'!J270,"-garden-in-the-bag-latvian.jpg")),
IF($C$1="Litauisch - LT",HYPERLINK(CONCATENATE("https://www.saflax.de/0-WVK-Retail/Bilder-Pictures/SAFLAX-",'Basis-Tabelle-Samen'!W270,"-",'Basis-Tabelle-Samen'!J270,"-garden-in-the-bag-lithuanian.jpg")),
IF($C$1="Maltesisch - MT",HYPERLINK(CONCATENATE("https://www.saflax.de/0-WVK-Retail/Bilder-Pictures/SAFLAX-",'Basis-Tabelle-Samen'!W270,"-",'Basis-Tabelle-Samen'!J270,"-garden-in-the-bag-maltese.jpg")),
IF($C$1="Niederländisch - NL",HYPERLINK(CONCATENATE("https://www.saflax.de/0-WVK-Retail/Bilder-Pictures/SAFLAX-",'Basis-Tabelle-Samen'!W270,"-",'Basis-Tabelle-Samen'!J270,"-garden-in-the-bag-dutch.jpg")),
IF($C$1="Norwegisch - NO",HYPERLINK(CONCATENATE("https://www.saflax.de/0-WVK-Retail/Bilder-Pictures/SAFLAX-",'Basis-Tabelle-Samen'!W270,"-",'Basis-Tabelle-Samen'!J270,"-garden-in-the-bag-nowegian.jpg")),
IF($C$1="Polnisch - PL",HYPERLINK(CONCATENATE("https://www.saflax.de/0-WVK-Retail/Bilder-Pictures/SAFLAX-",'Basis-Tabelle-Samen'!W270,"-",'Basis-Tabelle-Samen'!J270,"-garden-in-the-bag-polish.jpg")),
IF($C$1="Portugiesisch - PT",HYPERLINK(CONCATENATE("https://www.saflax.de/0-WVK-Retail/Bilder-Pictures/SAFLAX-",'Basis-Tabelle-Samen'!W270,"-",'Basis-Tabelle-Samen'!J270,"-garden-in-the-bag-portuguese.jpg")),
IF($C$1="Rumänisch - RO",HYPERLINK(CONCATENATE("https://www.saflax.de/0-WVK-Retail/Bilder-Pictures/SAFLAX-",'Basis-Tabelle-Samen'!W270,"-",'Basis-Tabelle-Samen'!J270,"-garden-in-the-bag-romanian.jpg")),
IF($C$1="Schwedisch - SE",HYPERLINK(CONCATENATE("https://www.saflax.de/0-WVK-Retail/Bilder-Pictures/SAFLAX-",'Basis-Tabelle-Samen'!W270,"-",'Basis-Tabelle-Samen'!J270,"-garden-in-the-bag-swedish.jpg")),
IF($C$1="Slowakisch - SK",HYPERLINK(CONCATENATE("https://www.saflax.de/0-WVK-Retail/Bilder-Pictures/SAFLAX-",'Basis-Tabelle-Samen'!W270,"-",'Basis-Tabelle-Samen'!J270,"-garden-in-the-bag-slovak.jpg")),
IF($C$1="Slowenisch - SI",HYPERLINK(CONCATENATE("https://www.saflax.de/0-WVK-Retail/Bilder-Pictures/SAFLAX-",'Basis-Tabelle-Samen'!W270,"-",'Basis-Tabelle-Samen'!J270,"-garden-in-the-bag-slovenian.jpg")),
IF($C$1="Spanisch - ES",HYPERLINK(CONCATENATE("https://www.saflax.de/0-WVK-Retail/Bilder-Pictures/SAFLAX-",'Basis-Tabelle-Samen'!W270,"-",'Basis-Tabelle-Samen'!J270,"-garden-in-the-bag-spanish.jpg")),
IF($C$1="Tschechisch - CZ",HYPERLINK(CONCATENATE("https://www.saflax.de/0-WVK-Retail/Bilder-Pictures/SAFLAX-",'Basis-Tabelle-Samen'!W270,"-",'Basis-Tabelle-Samen'!J270,"-garden-in-the-bag-czech.jpg")),
IF($C$1="Türkisch - TR",HYPERLINK(CONCATENATE("https://www.saflax.de/0-WVK-Retail/Bilder-Pictures/SAFLAX-",'Basis-Tabelle-Samen'!W270,"-",'Basis-Tabelle-Samen'!J270,"-garden-in-the-bag-turkish.jpg")),
IF($C$1="Ungarisch - HU",HYPERLINK(CONCATENATE("https://www.saflax.de/0-WVK-Retail/Bilder-Pictures/SAFLAX-",'Basis-Tabelle-Samen'!W270,"-",'Basis-Tabelle-Samen'!J270,"-garden-in-the-bag-hungarian.jpg")),
" ACHTUNG")))))))))))))))))))))))))))))</f>
        <v>https://www.saflax.de/0-WVK-Retail/Bilder-Pictures/SAFLAX-65201-euphrasia-officinalis-garden-in-the-bag-english.jpg</v>
      </c>
    </row>
    <row r="288" spans="1:43" ht="17.100000000000001" customHeight="1" x14ac:dyDescent="0.2">
      <c r="A288" s="318" t="str">
        <f>IF('Basis-Tabelle-Samen'!A320="","",IF($C$1="Deutsch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88" s="319" t="str">
        <f>'Basis-Tabelle-Samen'!I320</f>
        <v>Trigonella foenum-graecum</v>
      </c>
      <c r="C288" s="316" t="str">
        <f>IF($C$1="Bulgarisch - BG",'Basis-Tabelle-Samen'!Z320,
IF($C$1="Dänisch - DK",'Basis-Tabelle-Samen'!AA320,
IF($C$1="Deutsch - DE",'Basis-Tabelle-Samen'!AB320,
IF($C$1="Englisch - UK",'Basis-Tabelle-Samen'!AC320,
IF($C$1="Estnisch - EE",'Basis-Tabelle-Samen'!AD320,
IF($C$1="Finnisch - FI",'Basis-Tabelle-Samen'!AE320,
IF($C$1="Französisch - FR",'Basis-Tabelle-Samen'!AF320,
IF($C$1="Griechisch - GR",'Basis-Tabelle-Samen'!AG320,
IF($C$1="Irisch - IE",'Basis-Tabelle-Samen'!AH320,
IF($C$1="Isländisch - IS",'Basis-Tabelle-Samen'!AI320,
IF($C$1="Italienisch - IT",'Basis-Tabelle-Samen'!AJ320,
IF($C$1="Japanisch - JP",'Basis-Tabelle-Samen'!AK320,
IF($C$1="Kroatisch - HR",'Basis-Tabelle-Samen'!AL320,
IF($C$1="Lettisch - LV",'Basis-Tabelle-Samen'!AM320,
IF($C$1="Litauisch - LT",'Basis-Tabelle-Samen'!AN320,
IF($C$1="Maltesisch - MT",'Basis-Tabelle-Samen'!AO320,
IF($C$1="Niederländisch - NL",'Basis-Tabelle-Samen'!AP320,
IF($C$1="Norwegisch - NO",'Basis-Tabelle-Samen'!AQ320,
IF($C$1="Polnisch - PL",'Basis-Tabelle-Samen'!AR320,
IF($C$1="Portugiesisch - PT",'Basis-Tabelle-Samen'!AS320,
IF($C$1="Rumänisch - RO",'Basis-Tabelle-Samen'!AT320,
IF($C$1="Schwedisch - SE",'Basis-Tabelle-Samen'!AU320,
IF($C$1="Slowakisch - SK",'Basis-Tabelle-Samen'!AV320,
IF($C$1="Slowenisch - SI",'Basis-Tabelle-Samen'!AW320,
IF($C$1="Spanisch - ES",'Basis-Tabelle-Samen'!AX320,
IF($C$1="Tschechisch - CZ",'Basis-Tabelle-Samen'!AY320,
IF($C$1="Türkisch - TR",'Basis-Tabelle-Samen'!AZ320,
IF($C$1="Ungarisch - HU",'Basis-Tabelle-Samen'!BA320,
" ACHTUNG"))))))))))))))))))))))))))))</f>
        <v>Fenugreek</v>
      </c>
      <c r="D288" s="320">
        <f>'Basis-Tabelle-Samen'!F320</f>
        <v>100</v>
      </c>
      <c r="E288" s="321" t="str">
        <f>'Basis-Tabelle-Samen'!H320</f>
        <v>7 %</v>
      </c>
      <c r="F288" s="322" t="str">
        <f>IF('Basis-Tabelle-Samen'!G320="","",'Basis-Tabelle-Samen'!G320)</f>
        <v>07</v>
      </c>
      <c r="G288" s="320">
        <f>'Basis-Tabelle-Samen'!C320</f>
        <v>15251</v>
      </c>
      <c r="H288" s="323">
        <f>'Basis-Tabelle-Samen'!D320</f>
        <v>4055473152516</v>
      </c>
      <c r="I288" s="324">
        <f>'Basis-Tabelle-Samen'!E320</f>
        <v>1.85</v>
      </c>
      <c r="J288" s="325">
        <f t="shared" si="4"/>
        <v>12</v>
      </c>
      <c r="K288" s="326">
        <f>'Basis-Tabelle-Samen'!K320</f>
        <v>75251</v>
      </c>
      <c r="L288" s="323">
        <f>'Basis-Tabelle-Samen'!L320</f>
        <v>4055473752518</v>
      </c>
      <c r="M288" s="324">
        <f>'Basis-Tabelle-Samen'!M320</f>
        <v>2.4500000000000002</v>
      </c>
      <c r="N288" s="326">
        <f>IF(K288&lt;1,"",'3'!$I$15)</f>
        <v>15</v>
      </c>
      <c r="O288" s="327">
        <f>IF(K288&lt;1,"",'3'!$J$11)</f>
        <v>90</v>
      </c>
      <c r="P288" s="326">
        <f>'Basis-Tabelle-Samen'!N320</f>
        <v>85251</v>
      </c>
      <c r="Q288" s="323">
        <f>'Basis-Tabelle-Samen'!O320</f>
        <v>4055473852515</v>
      </c>
      <c r="R288" s="328">
        <f>'Basis-Tabelle-Samen'!P320</f>
        <v>3.75</v>
      </c>
      <c r="S288" s="326">
        <f>IF(R288&lt;1,"",'3'!$M$15)</f>
        <v>18</v>
      </c>
      <c r="T288" s="327">
        <f>IF(R288&lt;1,"",'3'!$N$11)</f>
        <v>72</v>
      </c>
      <c r="U288" s="326">
        <f>'Basis-Tabelle-Samen'!Q320</f>
        <v>55251</v>
      </c>
      <c r="V288" s="323">
        <f>'Basis-Tabelle-Samen'!R320</f>
        <v>4055473552514</v>
      </c>
      <c r="W288" s="324">
        <f>'Basis-Tabelle-Samen'!S320</f>
        <v>4.95</v>
      </c>
      <c r="X288" s="326">
        <f>IF(U288&lt;1,"",'3'!$Q$15)</f>
        <v>6</v>
      </c>
      <c r="Y288" s="327">
        <f>IF(U288&lt;1,"",'3'!$R$11)</f>
        <v>24</v>
      </c>
      <c r="Z288" s="326">
        <f>'Basis-Tabelle-Samen'!T320</f>
        <v>35251</v>
      </c>
      <c r="AA288" s="323">
        <f>'Basis-Tabelle-Samen'!U320</f>
        <v>4055473352510</v>
      </c>
      <c r="AB288" s="324">
        <f>'Basis-Tabelle-Samen'!V320</f>
        <v>6.75</v>
      </c>
      <c r="AC288" s="326">
        <f>IF(Z288&lt;1,"",'3'!$U$15)</f>
        <v>6</v>
      </c>
      <c r="AD288" s="327">
        <f>IF(Z288&lt;1,"",'3'!$V$11)</f>
        <v>24</v>
      </c>
      <c r="AE288" s="326">
        <f>'Basis-Tabelle-Samen'!W320</f>
        <v>65251</v>
      </c>
      <c r="AF288" s="323">
        <f>'Basis-Tabelle-Samen'!X320</f>
        <v>4055473652511</v>
      </c>
      <c r="AG288" s="324">
        <f>'Basis-Tabelle-Samen'!Y320</f>
        <v>2.95</v>
      </c>
      <c r="AH288" s="326">
        <f>IF(AE288&lt;1,"",'3'!$Y$15)</f>
        <v>8</v>
      </c>
      <c r="AI288" s="327">
        <f>IF(AE288&lt;1,"",'3'!$Z$11)</f>
        <v>64</v>
      </c>
      <c r="AJ288" s="315"/>
      <c r="AK288" s="316" t="str">
        <f>IF(G288&lt;1,"",
IF($C$1="Bulgarisch - BG",HYPERLINK(CONCATENATE("https://www.saflax.de/0-WVK-Retail/Bilder-Pictures/SAFLAX-",'Basis-Tabelle-Samen'!C320,"-",'Basis-Tabelle-Samen'!J320,"-seed-package-front-cr-bulgarian.jpg")),
IF($C$1="Dänisch - DK",HYPERLINK(CONCATENATE("https://www.saflax.de/0-WVK-Retail/Bilder-Pictures/SAFLAX-",'Basis-Tabelle-Samen'!C320,"-",'Basis-Tabelle-Samen'!J320,"-seed-package-front-cr-danish.jpg")),
IF($C$1="Deutsch - DE",HYPERLINK(CONCATENATE("https://www.saflax.de/0-WVK-Retail/Bilder-Pictures/SAFLAX-",'Basis-Tabelle-Samen'!C320,"-",'Basis-Tabelle-Samen'!J320,"-seed-package-front-cr-german.jpg")),
IF($C$1="Englisch - UK",HYPERLINK(CONCATENATE("https://www.saflax.de/0-WVK-Retail/Bilder-Pictures/SAFLAX-",'Basis-Tabelle-Samen'!C320,"-",'Basis-Tabelle-Samen'!J320,"-seed-package-front-cr-english.jpg")),
IF($C$1="Estnisch - EE",HYPERLINK(CONCATENATE("https://www.saflax.de/0-WVK-Retail/Bilder-Pictures/SAFLAX-",'Basis-Tabelle-Samen'!C320,"-",'Basis-Tabelle-Samen'!J320,"-seed-package-front-cr-estonian.jpg")),
IF($C$1="Finnisch - FI",HYPERLINK(CONCATENATE("https://www.saflax.de/0-WVK-Retail/Bilder-Pictures/SAFLAX-",'Basis-Tabelle-Samen'!C320,"-",'Basis-Tabelle-Samen'!J320,"-seed-package-front-cr-finnish.jpg")),
IF($C$1="Französisch - FR",HYPERLINK(CONCATENATE("https://www.saflax.de/0-WVK-Retail/Bilder-Pictures/SAFLAX-",'Basis-Tabelle-Samen'!C320,"-",'Basis-Tabelle-Samen'!J320,"-seed-package-front-cr-french.jpg")),
IF($C$1="Griechisch - GR",HYPERLINK(CONCATENATE("https://www.saflax.de/0-WVK-Retail/Bilder-Pictures/SAFLAX-",'Basis-Tabelle-Samen'!C320,"-",'Basis-Tabelle-Samen'!J320,"-seed-package-front-cr-greek.jpg")),
IF($C$1="Irisch - IE",HYPERLINK(CONCATENATE("https://www.saflax.de/0-WVK-Retail/Bilder-Pictures/SAFLAX-",'Basis-Tabelle-Samen'!C320,"-",'Basis-Tabelle-Samen'!J320,"-seed-package-front-cr-irish.jpg")),
IF($C$1="Isländisch - IS",HYPERLINK(CONCATENATE("https://www.saflax.de/0-WVK-Retail/Bilder-Pictures/SAFLAX-",'Basis-Tabelle-Samen'!C320,"-",'Basis-Tabelle-Samen'!J320,"-seed-package-front-cr-icelandic.jpg")),
IF($C$1="Italienisch - IT",HYPERLINK(CONCATENATE("https://www.saflax.de/0-WVK-Retail/Bilder-Pictures/SAFLAX-",'Basis-Tabelle-Samen'!C320,"-",'Basis-Tabelle-Samen'!J320,"-seed-package-front-cr-italian.jpg")),
IF($C$1="Japanisch - JP",HYPERLINK(CONCATENATE("https://www.saflax.de/0-WVK-Retail/Bilder-Pictures/SAFLAX-",'Basis-Tabelle-Samen'!C320,"-",'Basis-Tabelle-Samen'!J320,"-seed-package-front-cr-japanese.jpg")),
IF($C$1="Kroatisch - HR",HYPERLINK(CONCATENATE("https://www.saflax.de/0-WVK-Retail/Bilder-Pictures/SAFLAX-",'Basis-Tabelle-Samen'!C320,"-",'Basis-Tabelle-Samen'!J320,"-seed-package-front-cr-croatian.jpg")),
IF($C$1="Lettisch - LV",HYPERLINK(CONCATENATE("https://www.saflax.de/0-WVK-Retail/Bilder-Pictures/SAFLAX-",'Basis-Tabelle-Samen'!C320,"-",'Basis-Tabelle-Samen'!J320,"-seed-package-front-cr-latvian.jpg")),
IF($C$1="Litauisch - LT",HYPERLINK(CONCATENATE("https://www.saflax.de/0-WVK-Retail/Bilder-Pictures/SAFLAX-",'Basis-Tabelle-Samen'!C320,"-",'Basis-Tabelle-Samen'!J320,"-seed-package-front-cr-lithuanian.jpg")),
IF($C$1="Maltesisch - MT",HYPERLINK(CONCATENATE("https://www.saflax.de/0-WVK-Retail/Bilder-Pictures/SAFLAX-",'Basis-Tabelle-Samen'!C320,"-",'Basis-Tabelle-Samen'!J320,"-seed-package-front-cr-maltese.jpg")),
IF($C$1="Niederländisch - NL",HYPERLINK(CONCATENATE("https://www.saflax.de/0-WVK-Retail/Bilder-Pictures/SAFLAX-",'Basis-Tabelle-Samen'!C320,"-",'Basis-Tabelle-Samen'!J320,"-seed-package-front-cr-dutch.jpg")),
IF($C$1="Norwegisch - NO",HYPERLINK(CONCATENATE("https://www.saflax.de/0-WVK-Retail/Bilder-Pictures/SAFLAX-",'Basis-Tabelle-Samen'!C320,"-",'Basis-Tabelle-Samen'!J320,"-seed-package-front-cr-nowegian.jpg")),
IF($C$1="Polnisch - PL",HYPERLINK(CONCATENATE("https://www.saflax.de/0-WVK-Retail/Bilder-Pictures/SAFLAX-",'Basis-Tabelle-Samen'!C320,"-",'Basis-Tabelle-Samen'!J320,"-seed-package-front-cr-polish.jpg")),
IF($C$1="Portugiesisch - PT",HYPERLINK(CONCATENATE("https://www.saflax.de/0-WVK-Retail/Bilder-Pictures/SAFLAX-",'Basis-Tabelle-Samen'!C320,"-",'Basis-Tabelle-Samen'!J320,"-seed-package-front-cr-portuguese.jpg")),
IF($C$1="Rumänisch - RO",HYPERLINK(CONCATENATE("https://www.saflax.de/0-WVK-Retail/Bilder-Pictures/SAFLAX-",'Basis-Tabelle-Samen'!C320,"-",'Basis-Tabelle-Samen'!J320,"-seed-package-front-cr-romanian.jpg")),
IF($C$1="Schwedisch - SE",HYPERLINK(CONCATENATE("https://www.saflax.de/0-WVK-Retail/Bilder-Pictures/SAFLAX-",'Basis-Tabelle-Samen'!C320,"-",'Basis-Tabelle-Samen'!J320,"-seed-package-front-cr-swedish.jpg")),
IF($C$1="Slowakisch - SK",HYPERLINK(CONCATENATE("https://www.saflax.de/0-WVK-Retail/Bilder-Pictures/SAFLAX-",'Basis-Tabelle-Samen'!C320,"-",'Basis-Tabelle-Samen'!J320,"-seed-package-front-cr-slovak.jpg")),
IF($C$1="Slowenisch - SI",HYPERLINK(CONCATENATE("https://www.saflax.de/0-WVK-Retail/Bilder-Pictures/SAFLAX-",'Basis-Tabelle-Samen'!C320,"-",'Basis-Tabelle-Samen'!J320,"-seed-package-front-cr-slovenian.jpg")),
IF($C$1="Spanisch - ES",HYPERLINK(CONCATENATE("https://www.saflax.de/0-WVK-Retail/Bilder-Pictures/SAFLAX-",'Basis-Tabelle-Samen'!C320,"-",'Basis-Tabelle-Samen'!J320,"-seed-package-front-cr-spanish.jpg")),
IF($C$1="Tschechisch - CZ",HYPERLINK(CONCATENATE("https://www.saflax.de/0-WVK-Retail/Bilder-Pictures/SAFLAX-",'Basis-Tabelle-Samen'!C320,"-",'Basis-Tabelle-Samen'!J320,"-seed-package-front-cr-czech.jpg")),
IF($C$1="Türkisch - TR",HYPERLINK(CONCATENATE("https://www.saflax.de/0-WVK-Retail/Bilder-Pictures/SAFLAX-",'Basis-Tabelle-Samen'!C320,"-",'Basis-Tabelle-Samen'!J320,"-seed-package-front-cr-turkish.jpg")),
IF($C$1="Ungarisch - HU",HYPERLINK(CONCATENATE("https://www.saflax.de/0-WVK-Retail/Bilder-Pictures/SAFLAX-",'Basis-Tabelle-Samen'!C320,"-",'Basis-Tabelle-Samen'!J320,"-seed-package-front-cr-hungarian.jpg")),
" ACHTUNG")))))))))))))))))))))))))))))</f>
        <v>https://www.saflax.de/0-WVK-Retail/Bilder-Pictures/SAFLAX-15251-trigonella-foenum-graecum-seed-package-front-cr-english.jpg</v>
      </c>
      <c r="AL288" s="330" t="str">
        <f>IF(G288&lt;1,"",
IF($C$1="Bulgarisch - BG",HYPERLINK(CONCATENATE("https://www.saflax.de/0-WVK-Retail/Bilder-Pictures/SAFLAX-",'Basis-Tabelle-Samen'!C320,"-",'Basis-Tabelle-Samen'!J320,"-seed-package-back-cr-bulgarian.jpg")),
IF($C$1="Dänisch - DK",HYPERLINK(CONCATENATE("https://www.saflax.de/0-WVK-Retail/Bilder-Pictures/SAFLAX-",'Basis-Tabelle-Samen'!C320,"-",'Basis-Tabelle-Samen'!J320,"-seed-package-back-cr-danish.jpg")),
IF($C$1="Deutsch - DE",HYPERLINK(CONCATENATE("https://www.saflax.de/0-WVK-Retail/Bilder-Pictures/SAFLAX-",'Basis-Tabelle-Samen'!C320,"-",'Basis-Tabelle-Samen'!J320,"-seed-package-back-cr-german.jpg")),
IF($C$1="Englisch - UK",HYPERLINK(CONCATENATE("https://www.saflax.de/0-WVK-Retail/Bilder-Pictures/SAFLAX-",'Basis-Tabelle-Samen'!C320,"-",'Basis-Tabelle-Samen'!J320,"-seed-package-back-cr-english.jpg")),
IF($C$1="Estnisch - EE",HYPERLINK(CONCATENATE("https://www.saflax.de/0-WVK-Retail/Bilder-Pictures/SAFLAX-",'Basis-Tabelle-Samen'!C320,"-",'Basis-Tabelle-Samen'!J320,"-seed-package-back-cr-estonian.jpg")),
IF($C$1="Finnisch - FI",HYPERLINK(CONCATENATE("https://www.saflax.de/0-WVK-Retail/Bilder-Pictures/SAFLAX-",'Basis-Tabelle-Samen'!C320,"-",'Basis-Tabelle-Samen'!J320,"-seed-package-back-cr-finnish.jpg")),
IF($C$1="Französisch - FR",HYPERLINK(CONCATENATE("https://www.saflax.de/0-WVK-Retail/Bilder-Pictures/SAFLAX-",'Basis-Tabelle-Samen'!C320,"-",'Basis-Tabelle-Samen'!J320,"-seed-package-back-cr-french.jpg")),
IF($C$1="Griechisch - GR",HYPERLINK(CONCATENATE("https://www.saflax.de/0-WVK-Retail/Bilder-Pictures/SAFLAX-",'Basis-Tabelle-Samen'!C320,"-",'Basis-Tabelle-Samen'!J320,"-seed-package-back-cr-greek.jpg")),
IF($C$1="Irisch - IE",HYPERLINK(CONCATENATE("https://www.saflax.de/0-WVK-Retail/Bilder-Pictures/SAFLAX-",'Basis-Tabelle-Samen'!C320,"-",'Basis-Tabelle-Samen'!J320,"-seed-package-back-cr-irish.jpg")),
IF($C$1="Isländisch - IS",HYPERLINK(CONCATENATE("https://www.saflax.de/0-WVK-Retail/Bilder-Pictures/SAFLAX-",'Basis-Tabelle-Samen'!C320,"-",'Basis-Tabelle-Samen'!J320,"-seed-package-back-cr-icelandic.jpg")),
IF($C$1="Italienisch - IT",HYPERLINK(CONCATENATE("https://www.saflax.de/0-WVK-Retail/Bilder-Pictures/SAFLAX-",'Basis-Tabelle-Samen'!C320,"-",'Basis-Tabelle-Samen'!J320,"-seed-package-back-cr-italian.jpg")),
IF($C$1="Japanisch - JP",HYPERLINK(CONCATENATE("https://www.saflax.de/0-WVK-Retail/Bilder-Pictures/SAFLAX-",'Basis-Tabelle-Samen'!C320,"-",'Basis-Tabelle-Samen'!J320,"-seed-package-back-cr-japanese.jpg")),
IF($C$1="Kroatisch - HR",HYPERLINK(CONCATENATE("https://www.saflax.de/0-WVK-Retail/Bilder-Pictures/SAFLAX-",'Basis-Tabelle-Samen'!C320,"-",'Basis-Tabelle-Samen'!J320,"-seed-package-back-cr-croatian.jpg")),
IF($C$1="Lettisch - LV",HYPERLINK(CONCATENATE("https://www.saflax.de/0-WVK-Retail/Bilder-Pictures/SAFLAX-",'Basis-Tabelle-Samen'!C320,"-",'Basis-Tabelle-Samen'!J320,"-seed-package-back-cr-latvian.jpg")),
IF($C$1="Litauisch - LT",HYPERLINK(CONCATENATE("https://www.saflax.de/0-WVK-Retail/Bilder-Pictures/SAFLAX-",'Basis-Tabelle-Samen'!C320,"-",'Basis-Tabelle-Samen'!J320,"-seed-package-back-cr-lithuanian.jpg")),
IF($C$1="Maltesisch - MT",HYPERLINK(CONCATENATE("https://www.saflax.de/0-WVK-Retail/Bilder-Pictures/SAFLAX-",'Basis-Tabelle-Samen'!C320,"-",'Basis-Tabelle-Samen'!J320,"-seed-package-back-cr-maltese.jpg")),
IF($C$1="Niederländisch - NL",HYPERLINK(CONCATENATE("https://www.saflax.de/0-WVK-Retail/Bilder-Pictures/SAFLAX-",'Basis-Tabelle-Samen'!C320,"-",'Basis-Tabelle-Samen'!J320,"-seed-package-back-cr-dutch.jpg")),
IF($C$1="Norwegisch - NO",HYPERLINK(CONCATENATE("https://www.saflax.de/0-WVK-Retail/Bilder-Pictures/SAFLAX-",'Basis-Tabelle-Samen'!C320,"-",'Basis-Tabelle-Samen'!J320,"-seed-package-back-cr-nowegian.jpg")),
IF($C$1="Polnisch - PL",HYPERLINK(CONCATENATE("https://www.saflax.de/0-WVK-Retail/Bilder-Pictures/SAFLAX-",'Basis-Tabelle-Samen'!C320,"-",'Basis-Tabelle-Samen'!J320,"-seed-package-back-cr-polish.jpg")),
IF($C$1="Portugiesisch - PT",HYPERLINK(CONCATENATE("https://www.saflax.de/0-WVK-Retail/Bilder-Pictures/SAFLAX-",'Basis-Tabelle-Samen'!C320,"-",'Basis-Tabelle-Samen'!J320,"-seed-package-back-cr-portuguese.jpg")),
IF($C$1="Rumänisch - RO",HYPERLINK(CONCATENATE("https://www.saflax.de/0-WVK-Retail/Bilder-Pictures/SAFLAX-",'Basis-Tabelle-Samen'!C320,"-",'Basis-Tabelle-Samen'!J320,"-seed-package-back-cr-romanian.jpg")),
IF($C$1="Schwedisch - SE",HYPERLINK(CONCATENATE("https://www.saflax.de/0-WVK-Retail/Bilder-Pictures/SAFLAX-",'Basis-Tabelle-Samen'!C320,"-",'Basis-Tabelle-Samen'!J320,"-seed-package-back-cr-swedish.jpg")),
IF($C$1="Slowakisch - SK",HYPERLINK(CONCATENATE("https://www.saflax.de/0-WVK-Retail/Bilder-Pictures/SAFLAX-",'Basis-Tabelle-Samen'!C320,"-",'Basis-Tabelle-Samen'!J320,"-seed-package-back-cr-slovak.jpg")),
IF($C$1="Slowenisch - SI",HYPERLINK(CONCATENATE("https://www.saflax.de/0-WVK-Retail/Bilder-Pictures/SAFLAX-",'Basis-Tabelle-Samen'!C320,"-",'Basis-Tabelle-Samen'!J320,"-seed-package-back-cr-slovenian.jpg")),
IF($C$1="Spanisch - ES",HYPERLINK(CONCATENATE("https://www.saflax.de/0-WVK-Retail/Bilder-Pictures/SAFLAX-",'Basis-Tabelle-Samen'!C320,"-",'Basis-Tabelle-Samen'!J320,"-seed-package-back-cr-spanish.jpg")),
IF($C$1="Tschechisch - CZ",HYPERLINK(CONCATENATE("https://www.saflax.de/0-WVK-Retail/Bilder-Pictures/SAFLAX-",'Basis-Tabelle-Samen'!C320,"-",'Basis-Tabelle-Samen'!J320,"-seed-package-back-cr-czech.jpg")),
IF($C$1="Türkisch - TR",HYPERLINK(CONCATENATE("https://www.saflax.de/0-WVK-Retail/Bilder-Pictures/SAFLAX-",'Basis-Tabelle-Samen'!C320,"-",'Basis-Tabelle-Samen'!J320,"-seed-package-back-cr-turkish.jpg")),
IF($C$1="Ungarisch - HU",HYPERLINK(CONCATENATE("https://www.saflax.de/0-WVK-Retail/Bilder-Pictures/SAFLAX-",'Basis-Tabelle-Samen'!C320,"-",'Basis-Tabelle-Samen'!J320,"-seed-package-back-cr-hungarian.jpg")),
" ACHTUNG")))))))))))))))))))))))))))))</f>
        <v>https://www.saflax.de/0-WVK-Retail/Bilder-Pictures/SAFLAX-15251-trigonella-foenum-graecum-seed-package-back-cr-english.jpg</v>
      </c>
      <c r="AM288" s="330" t="str">
        <f>IF(H288&lt;1,"",
IF($C$1="Bulgarisch - BG",HYPERLINK(CONCATENATE("https://www.saflax.de/0-WVK-Retail/Bilder-Pictures/SAFLAX-",'Basis-Tabelle-Samen'!K320,"-",'Basis-Tabelle-Samen'!J320,"-garden-to-go-mini-bulgarian.jpg")),
IF($C$1="Dänisch - DK",HYPERLINK(CONCATENATE("https://www.saflax.de/0-WVK-Retail/Bilder-Pictures/SAFLAX-",'Basis-Tabelle-Samen'!K320,"-",'Basis-Tabelle-Samen'!J320,"-garden-to-go-mini-danish.jpg")),
IF($C$1="Deutsch - DE",HYPERLINK(CONCATENATE("https://www.saflax.de/0-WVK-Retail/Bilder-Pictures/SAFLAX-",'Basis-Tabelle-Samen'!K320,"-",'Basis-Tabelle-Samen'!J320,"-garden-to-go-mini-german.jpg")),
IF($C$1="Englisch - UK",HYPERLINK(CONCATENATE("https://www.saflax.de/0-WVK-Retail/Bilder-Pictures/SAFLAX-",'Basis-Tabelle-Samen'!K320,"-",'Basis-Tabelle-Samen'!J320,"-garden-to-go-mini-english.jpg")),
IF($C$1="Estnisch - EE",HYPERLINK(CONCATENATE("https://www.saflax.de/0-WVK-Retail/Bilder-Pictures/SAFLAX-",'Basis-Tabelle-Samen'!K320,"-",'Basis-Tabelle-Samen'!J320,"-garden-to-go-mini-estonian.jpg")),
IF($C$1="Finnisch - FI",HYPERLINK(CONCATENATE("https://www.saflax.de/0-WVK-Retail/Bilder-Pictures/SAFLAX-",'Basis-Tabelle-Samen'!K320,"-",'Basis-Tabelle-Samen'!J320,"-garden-to-go-mini-finnish.jpg")),
IF($C$1="Französisch - FR",HYPERLINK(CONCATENATE("https://www.saflax.de/0-WVK-Retail/Bilder-Pictures/SAFLAX-",'Basis-Tabelle-Samen'!K320,"-",'Basis-Tabelle-Samen'!J320,"-garden-to-go-mini-french.jpg")),
IF($C$1="Griechisch - GR",HYPERLINK(CONCATENATE("https://www.saflax.de/0-WVK-Retail/Bilder-Pictures/SAFLAX-",'Basis-Tabelle-Samen'!K320,"-",'Basis-Tabelle-Samen'!J320,"-garden-to-go-mini-greek.jpg")),
IF($C$1="Irisch - IE",HYPERLINK(CONCATENATE("https://www.saflax.de/0-WVK-Retail/Bilder-Pictures/SAFLAX-",'Basis-Tabelle-Samen'!K320,"-",'Basis-Tabelle-Samen'!J320,"-garden-to-go-mini-irish.jpg")),
IF($C$1="Isländisch - IS",HYPERLINK(CONCATENATE("https://www.saflax.de/0-WVK-Retail/Bilder-Pictures/SAFLAX-",'Basis-Tabelle-Samen'!K320,"-",'Basis-Tabelle-Samen'!J320,"-garden-to-go-mini-icelandic.jpg")),
IF($C$1="Italienisch - IT",HYPERLINK(CONCATENATE("https://www.saflax.de/0-WVK-Retail/Bilder-Pictures/SAFLAX-",'Basis-Tabelle-Samen'!K320,"-",'Basis-Tabelle-Samen'!J320,"-garden-to-go-mini-italian.jpg")),
IF($C$1="Japanisch - JP",HYPERLINK(CONCATENATE("https://www.saflax.de/0-WVK-Retail/Bilder-Pictures/SAFLAX-",'Basis-Tabelle-Samen'!K320,"-",'Basis-Tabelle-Samen'!J320,"-garden-to-go-mini-japanese.jpg")),
IF($C$1="Kroatisch - HR",HYPERLINK(CONCATENATE("https://www.saflax.de/0-WVK-Retail/Bilder-Pictures/SAFLAX-",'Basis-Tabelle-Samen'!K320,"-",'Basis-Tabelle-Samen'!J320,"-garden-to-go-mini-croatian.jpg")),
IF($C$1="Lettisch - LV",HYPERLINK(CONCATENATE("https://www.saflax.de/0-WVK-Retail/Bilder-Pictures/SAFLAX-",'Basis-Tabelle-Samen'!K320,"-",'Basis-Tabelle-Samen'!J320,"-garden-to-go-mini-latvian.jpg")),
IF($C$1="Litauisch - LT",HYPERLINK(CONCATENATE("https://www.saflax.de/0-WVK-Retail/Bilder-Pictures/SAFLAX-",'Basis-Tabelle-Samen'!K320,"-",'Basis-Tabelle-Samen'!J320,"-garden-to-go-mini-lithuanian.jpg")),
IF($C$1="Maltesisch - MT",HYPERLINK(CONCATENATE("https://www.saflax.de/0-WVK-Retail/Bilder-Pictures/SAFLAX-",'Basis-Tabelle-Samen'!K320,"-",'Basis-Tabelle-Samen'!J320,"-garden-to-go-mini-maltese.jpg")),
IF($C$1="Niederländisch - NL",HYPERLINK(CONCATENATE("https://www.saflax.de/0-WVK-Retail/Bilder-Pictures/SAFLAX-",'Basis-Tabelle-Samen'!K320,"-",'Basis-Tabelle-Samen'!J320,"-garden-to-go-mini-dutch.jpg")),
IF($C$1="Norwegisch - NO",HYPERLINK(CONCATENATE("https://www.saflax.de/0-WVK-Retail/Bilder-Pictures/SAFLAX-",'Basis-Tabelle-Samen'!K320,"-",'Basis-Tabelle-Samen'!J320,"-garden-to-go-mini-nowegian.jpg")),
IF($C$1="Polnisch - PL",HYPERLINK(CONCATENATE("https://www.saflax.de/0-WVK-Retail/Bilder-Pictures/SAFLAX-",'Basis-Tabelle-Samen'!K320,"-",'Basis-Tabelle-Samen'!J320,"-garden-to-go-mini-polish.jpg")),
IF($C$1="Portugiesisch - PT",HYPERLINK(CONCATENATE("https://www.saflax.de/0-WVK-Retail/Bilder-Pictures/SAFLAX-",'Basis-Tabelle-Samen'!K320,"-",'Basis-Tabelle-Samen'!J320,"-garden-to-go-mini-portuguese.jpg")),
IF($C$1="Rumänisch - RO",HYPERLINK(CONCATENATE("https://www.saflax.de/0-WVK-Retail/Bilder-Pictures/SAFLAX-",'Basis-Tabelle-Samen'!K320,"-",'Basis-Tabelle-Samen'!J320,"-garden-to-go-mini-romanian.jpg")),
IF($C$1="Schwedisch - SE",HYPERLINK(CONCATENATE("https://www.saflax.de/0-WVK-Retail/Bilder-Pictures/SAFLAX-",'Basis-Tabelle-Samen'!K320,"-",'Basis-Tabelle-Samen'!J320,"-garden-to-go-mini-swedish.jpg")),
IF($C$1="Slowakisch - SK",HYPERLINK(CONCATENATE("https://www.saflax.de/0-WVK-Retail/Bilder-Pictures/SAFLAX-",'Basis-Tabelle-Samen'!K320,"-",'Basis-Tabelle-Samen'!J320,"-garden-to-go-mini-slovak.jpg")),
IF($C$1="Slowenisch - SI",HYPERLINK(CONCATENATE("https://www.saflax.de/0-WVK-Retail/Bilder-Pictures/SAFLAX-",'Basis-Tabelle-Samen'!K320,"-",'Basis-Tabelle-Samen'!J320,"-garden-to-go-mini-slovenian.jpg")),
IF($C$1="Spanisch - ES",HYPERLINK(CONCATENATE("https://www.saflax.de/0-WVK-Retail/Bilder-Pictures/SAFLAX-",'Basis-Tabelle-Samen'!K320,"-",'Basis-Tabelle-Samen'!J320,"-garden-to-go-mini-spanish.jpg")),
IF($C$1="Tschechisch - CZ",HYPERLINK(CONCATENATE("https://www.saflax.de/0-WVK-Retail/Bilder-Pictures/SAFLAX-",'Basis-Tabelle-Samen'!K320,"-",'Basis-Tabelle-Samen'!J320,"-garden-to-go-mini-czech.jpg")),
IF($C$1="Türkisch - TR",HYPERLINK(CONCATENATE("https://www.saflax.de/0-WVK-Retail/Bilder-Pictures/SAFLAX-",'Basis-Tabelle-Samen'!K320,"-",'Basis-Tabelle-Samen'!J320,"-garden-to-go-mini-turkish.jpg")),
IF($C$1="Ungarisch - HU",HYPERLINK(CONCATENATE("https://www.saflax.de/0-WVK-Retail/Bilder-Pictures/SAFLAX-",'Basis-Tabelle-Samen'!K320,"-",'Basis-Tabelle-Samen'!J320,"-garden-to-go-mini-hungarian.jpg")),
" ACHTUNG")))))))))))))))))))))))))))))</f>
        <v>https://www.saflax.de/0-WVK-Retail/Bilder-Pictures/SAFLAX-75251-trigonella-foenum-graecum-garden-to-go-mini-english.jpg</v>
      </c>
      <c r="AN288" s="330" t="str">
        <f>IF(I288&lt;1,"",
IF($C$1="Bulgarisch - BG",HYPERLINK(CONCATENATE("https://www.saflax.de/0-WVK-Retail/Bilder-Pictures/SAFLAX-",'Basis-Tabelle-Samen'!N320,"-",'Basis-Tabelle-Samen'!J320,"-garden-to-go-lite-bulgarian.jpg")),
IF($C$1="Dänisch - DK",HYPERLINK(CONCATENATE("https://www.saflax.de/0-WVK-Retail/Bilder-Pictures/SAFLAX-",'Basis-Tabelle-Samen'!N320,"-",'Basis-Tabelle-Samen'!J320,"-garden-to-go-lite-danish.jpg")),
IF($C$1="Deutsch - DE",HYPERLINK(CONCATENATE("https://www.saflax.de/0-WVK-Retail/Bilder-Pictures/SAFLAX-",'Basis-Tabelle-Samen'!N320,"-",'Basis-Tabelle-Samen'!J320,"-garden-to-go-lite-german.jpg")),
IF($C$1="Englisch - UK",HYPERLINK(CONCATENATE("https://www.saflax.de/0-WVK-Retail/Bilder-Pictures/SAFLAX-",'Basis-Tabelle-Samen'!N320,"-",'Basis-Tabelle-Samen'!J320,"-garden-to-go-lite-english.jpg")),
IF($C$1="Estnisch - EE",HYPERLINK(CONCATENATE("https://www.saflax.de/0-WVK-Retail/Bilder-Pictures/SAFLAX-",'Basis-Tabelle-Samen'!N320,"-",'Basis-Tabelle-Samen'!J320,"-garden-to-go-lite-estonian.jpg")),
IF($C$1="Finnisch - FI",HYPERLINK(CONCATENATE("https://www.saflax.de/0-WVK-Retail/Bilder-Pictures/SAFLAX-",'Basis-Tabelle-Samen'!N320,"-",'Basis-Tabelle-Samen'!J320,"-garden-to-go-lite-finnish.jpg")),
IF($C$1="Französisch - FR",HYPERLINK(CONCATENATE("https://www.saflax.de/0-WVK-Retail/Bilder-Pictures/SAFLAX-",'Basis-Tabelle-Samen'!N320,"-",'Basis-Tabelle-Samen'!J320,"-garden-to-go-lite-french.jpg")),
IF($C$1="Griechisch - GR",HYPERLINK(CONCATENATE("https://www.saflax.de/0-WVK-Retail/Bilder-Pictures/SAFLAX-",'Basis-Tabelle-Samen'!N320,"-",'Basis-Tabelle-Samen'!J320,"-garden-to-go-lite-greek.jpg")),
IF($C$1="Irisch - IE",HYPERLINK(CONCATENATE("https://www.saflax.de/0-WVK-Retail/Bilder-Pictures/SAFLAX-",'Basis-Tabelle-Samen'!N320,"-",'Basis-Tabelle-Samen'!J320,"-garden-to-go-lite-irish.jpg")),
IF($C$1="Isländisch - IS",HYPERLINK(CONCATENATE("https://www.saflax.de/0-WVK-Retail/Bilder-Pictures/SAFLAX-",'Basis-Tabelle-Samen'!N320,"-",'Basis-Tabelle-Samen'!J320,"-garden-to-go-lite-icelandic.jpg")),
IF($C$1="Italienisch - IT",HYPERLINK(CONCATENATE("https://www.saflax.de/0-WVK-Retail/Bilder-Pictures/SAFLAX-",'Basis-Tabelle-Samen'!N320,"-",'Basis-Tabelle-Samen'!J320,"-garden-to-go-lite-italian.jpg")),
IF($C$1="Japanisch - JP",HYPERLINK(CONCATENATE("https://www.saflax.de/0-WVK-Retail/Bilder-Pictures/SAFLAX-",'Basis-Tabelle-Samen'!N320,"-",'Basis-Tabelle-Samen'!J320,"-garden-to-go-lite-japanese.jpg")),
IF($C$1="Kroatisch - HR",HYPERLINK(CONCATENATE("https://www.saflax.de/0-WVK-Retail/Bilder-Pictures/SAFLAX-",'Basis-Tabelle-Samen'!N320,"-",'Basis-Tabelle-Samen'!J320,"-garden-to-go-lite-croatian.jpg")),
IF($C$1="Lettisch - LV",HYPERLINK(CONCATENATE("https://www.saflax.de/0-WVK-Retail/Bilder-Pictures/SAFLAX-",'Basis-Tabelle-Samen'!N320,"-",'Basis-Tabelle-Samen'!J320,"-garden-to-go-lite-latvian.jpg")),
IF($C$1="Litauisch - LT",HYPERLINK(CONCATENATE("https://www.saflax.de/0-WVK-Retail/Bilder-Pictures/SAFLAX-",'Basis-Tabelle-Samen'!N320,"-",'Basis-Tabelle-Samen'!J320,"-garden-to-go-lite-lithuanian.jpg")),
IF($C$1="Maltesisch - MT",HYPERLINK(CONCATENATE("https://www.saflax.de/0-WVK-Retail/Bilder-Pictures/SAFLAX-",'Basis-Tabelle-Samen'!N320,"-",'Basis-Tabelle-Samen'!J320,"-garden-to-go-lite-maltese.jpg")),
IF($C$1="Niederländisch - NL",HYPERLINK(CONCATENATE("https://www.saflax.de/0-WVK-Retail/Bilder-Pictures/SAFLAX-",'Basis-Tabelle-Samen'!N320,"-",'Basis-Tabelle-Samen'!J320,"-garden-to-go-lite-dutch.jpg")),
IF($C$1="Norwegisch - NO",HYPERLINK(CONCATENATE("https://www.saflax.de/0-WVK-Retail/Bilder-Pictures/SAFLAX-",'Basis-Tabelle-Samen'!N320,"-",'Basis-Tabelle-Samen'!J320,"-garden-to-go-lite-nowegian.jpg")),
IF($C$1="Polnisch - PL",HYPERLINK(CONCATENATE("https://www.saflax.de/0-WVK-Retail/Bilder-Pictures/SAFLAX-",'Basis-Tabelle-Samen'!N320,"-",'Basis-Tabelle-Samen'!J320,"-garden-to-go-lite-polish.jpg")),
IF($C$1="Portugiesisch - PT",HYPERLINK(CONCATENATE("https://www.saflax.de/0-WVK-Retail/Bilder-Pictures/SAFLAX-",'Basis-Tabelle-Samen'!N320,"-",'Basis-Tabelle-Samen'!J320,"-garden-to-go-lite-portuguese.jpg")),
IF($C$1="Rumänisch - RO",HYPERLINK(CONCATENATE("https://www.saflax.de/0-WVK-Retail/Bilder-Pictures/SAFLAX-",'Basis-Tabelle-Samen'!N320,"-",'Basis-Tabelle-Samen'!J320,"-garden-to-go-lite-romanian.jpg")),
IF($C$1="Schwedisch - SE",HYPERLINK(CONCATENATE("https://www.saflax.de/0-WVK-Retail/Bilder-Pictures/SAFLAX-",'Basis-Tabelle-Samen'!N320,"-",'Basis-Tabelle-Samen'!J320,"-garden-to-go-lite-swedish.jpg")),
IF($C$1="Slowakisch - SK",HYPERLINK(CONCATENATE("https://www.saflax.de/0-WVK-Retail/Bilder-Pictures/SAFLAX-",'Basis-Tabelle-Samen'!N320,"-",'Basis-Tabelle-Samen'!J320,"-garden-to-go-lite-slovak.jpg")),
IF($C$1="Slowenisch - SI",HYPERLINK(CONCATENATE("https://www.saflax.de/0-WVK-Retail/Bilder-Pictures/SAFLAX-",'Basis-Tabelle-Samen'!N320,"-",'Basis-Tabelle-Samen'!J320,"-garden-to-go-lite-slovenian.jpg")),
IF($C$1="Spanisch - ES",HYPERLINK(CONCATENATE("https://www.saflax.de/0-WVK-Retail/Bilder-Pictures/SAFLAX-",'Basis-Tabelle-Samen'!N320,"-",'Basis-Tabelle-Samen'!J320,"-garden-to-go-lite-spanish.jpg")),
IF($C$1="Tschechisch - CZ",HYPERLINK(CONCATENATE("https://www.saflax.de/0-WVK-Retail/Bilder-Pictures/SAFLAX-",'Basis-Tabelle-Samen'!N320,"-",'Basis-Tabelle-Samen'!J320,"-garden-to-go-lite-czech.jpg")),
IF($C$1="Türkisch - TR",HYPERLINK(CONCATENATE("https://www.saflax.de/0-WVK-Retail/Bilder-Pictures/SAFLAX-",'Basis-Tabelle-Samen'!N320,"-",'Basis-Tabelle-Samen'!J320,"-garden-to-go-lite-turkish.jpg")),
IF($C$1="Ungarisch - HU",HYPERLINK(CONCATENATE("https://www.saflax.de/0-WVK-Retail/Bilder-Pictures/SAFLAX-",'Basis-Tabelle-Samen'!N320,"-",'Basis-Tabelle-Samen'!J320,"-garden-to-go-lite-hungarian.jpg")),
" ACHTUNG")))))))))))))))))))))))))))))</f>
        <v>https://www.saflax.de/0-WVK-Retail/Bilder-Pictures/SAFLAX-85251-trigonella-foenum-graecum-garden-to-go-lite-english.jpg</v>
      </c>
      <c r="AO288" s="330" t="str">
        <f>IF(J288&lt;1,"",
IF($C$1="Bulgarisch - BG",HYPERLINK(CONCATENATE("https://www.saflax.de/0-WVK-Retail/Bilder-Pictures/SAFLAX-",'Basis-Tabelle-Samen'!Q320,"-",'Basis-Tabelle-Samen'!J320,"-garden-to-go-bulgarian.jpg")),
IF($C$1="Dänisch - DK",HYPERLINK(CONCATENATE("https://www.saflax.de/0-WVK-Retail/Bilder-Pictures/SAFLAX-",'Basis-Tabelle-Samen'!Q320,"-",'Basis-Tabelle-Samen'!J320,"-garden-to-go-danish.jpg")),
IF($C$1="Deutsch - DE",HYPERLINK(CONCATENATE("https://www.saflax.de/0-WVK-Retail/Bilder-Pictures/SAFLAX-",'Basis-Tabelle-Samen'!Q320,"-",'Basis-Tabelle-Samen'!J320,"-garden-to-go-german.jpg")),
IF($C$1="Englisch - UK",HYPERLINK(CONCATENATE("https://www.saflax.de/0-WVK-Retail/Bilder-Pictures/SAFLAX-",'Basis-Tabelle-Samen'!Q320,"-",'Basis-Tabelle-Samen'!J320,"-garden-to-go-english.jpg")),
IF($C$1="Estnisch - EE",HYPERLINK(CONCATENATE("https://www.saflax.de/0-WVK-Retail/Bilder-Pictures/SAFLAX-",'Basis-Tabelle-Samen'!Q320,"-",'Basis-Tabelle-Samen'!J320,"-garden-to-go-estonian.jpg")),
IF($C$1="Finnisch - FI",HYPERLINK(CONCATENATE("https://www.saflax.de/0-WVK-Retail/Bilder-Pictures/SAFLAX-",'Basis-Tabelle-Samen'!Q320,"-",'Basis-Tabelle-Samen'!J320,"-garden-to-go-finnish.jpg")),
IF($C$1="Französisch - FR",HYPERLINK(CONCATENATE("https://www.saflax.de/0-WVK-Retail/Bilder-Pictures/SAFLAX-",'Basis-Tabelle-Samen'!Q320,"-",'Basis-Tabelle-Samen'!J320,"-garden-to-go-french.jpg")),
IF($C$1="Griechisch - GR",HYPERLINK(CONCATENATE("https://www.saflax.de/0-WVK-Retail/Bilder-Pictures/SAFLAX-",'Basis-Tabelle-Samen'!Q320,"-",'Basis-Tabelle-Samen'!J320,"-garden-to-go-greek.jpg")),
IF($C$1="Irisch - IE",HYPERLINK(CONCATENATE("https://www.saflax.de/0-WVK-Retail/Bilder-Pictures/SAFLAX-",'Basis-Tabelle-Samen'!Q320,"-",'Basis-Tabelle-Samen'!J320,"-garden-to-go-irish.jpg")),
IF($C$1="Isländisch - IS",HYPERLINK(CONCATENATE("https://www.saflax.de/0-WVK-Retail/Bilder-Pictures/SAFLAX-",'Basis-Tabelle-Samen'!Q320,"-",'Basis-Tabelle-Samen'!J320,"-garden-to-go-icelandic.jpg")),
IF($C$1="Italienisch - IT",HYPERLINK(CONCATENATE("https://www.saflax.de/0-WVK-Retail/Bilder-Pictures/SAFLAX-",'Basis-Tabelle-Samen'!Q320,"-",'Basis-Tabelle-Samen'!J320,"-garden-to-go-italian.jpg")),
IF($C$1="Japanisch - JP",HYPERLINK(CONCATENATE("https://www.saflax.de/0-WVK-Retail/Bilder-Pictures/SAFLAX-",'Basis-Tabelle-Samen'!Q320,"-",'Basis-Tabelle-Samen'!J320,"-garden-to-go-japanese.jpg")),
IF($C$1="Kroatisch - HR",HYPERLINK(CONCATENATE("https://www.saflax.de/0-WVK-Retail/Bilder-Pictures/SAFLAX-",'Basis-Tabelle-Samen'!Q320,"-",'Basis-Tabelle-Samen'!J320,"-garden-to-go-croatian.jpg")),
IF($C$1="Lettisch - LV",HYPERLINK(CONCATENATE("https://www.saflax.de/0-WVK-Retail/Bilder-Pictures/SAFLAX-",'Basis-Tabelle-Samen'!Q320,"-",'Basis-Tabelle-Samen'!J320,"-garden-to-go-latvian.jpg")),
IF($C$1="Litauisch - LT",HYPERLINK(CONCATENATE("https://www.saflax.de/0-WVK-Retail/Bilder-Pictures/SAFLAX-",'Basis-Tabelle-Samen'!Q320,"-",'Basis-Tabelle-Samen'!J320,"-garden-to-go-lithuanian.jpg")),
IF($C$1="Maltesisch - MT",HYPERLINK(CONCATENATE("https://www.saflax.de/0-WVK-Retail/Bilder-Pictures/SAFLAX-",'Basis-Tabelle-Samen'!Q320,"-",'Basis-Tabelle-Samen'!J320,"-garden-to-go-maltese.jpg")),
IF($C$1="Niederländisch - NL",HYPERLINK(CONCATENATE("https://www.saflax.de/0-WVK-Retail/Bilder-Pictures/SAFLAX-",'Basis-Tabelle-Samen'!Q320,"-",'Basis-Tabelle-Samen'!J320,"-garden-to-go-dutch.jpg")),
IF($C$1="Norwegisch - NO",HYPERLINK(CONCATENATE("https://www.saflax.de/0-WVK-Retail/Bilder-Pictures/SAFLAX-",'Basis-Tabelle-Samen'!Q320,"-",'Basis-Tabelle-Samen'!J320,"-garden-to-go-nowegian.jpg")),
IF($C$1="Polnisch - PL",HYPERLINK(CONCATENATE("https://www.saflax.de/0-WVK-Retail/Bilder-Pictures/SAFLAX-",'Basis-Tabelle-Samen'!Q320,"-",'Basis-Tabelle-Samen'!J320,"-garden-to-go-polish.jpg")),
IF($C$1="Portugiesisch - PT",HYPERLINK(CONCATENATE("https://www.saflax.de/0-WVK-Retail/Bilder-Pictures/SAFLAX-",'Basis-Tabelle-Samen'!Q320,"-",'Basis-Tabelle-Samen'!J320,"-garden-to-go-portuguese.jpg")),
IF($C$1="Rumänisch - RO",HYPERLINK(CONCATENATE("https://www.saflax.de/0-WVK-Retail/Bilder-Pictures/SAFLAX-",'Basis-Tabelle-Samen'!Q320,"-",'Basis-Tabelle-Samen'!J320,"-garden-to-go-romanian.jpg")),
IF($C$1="Schwedisch - SE",HYPERLINK(CONCATENATE("https://www.saflax.de/0-WVK-Retail/Bilder-Pictures/SAFLAX-",'Basis-Tabelle-Samen'!Q320,"-",'Basis-Tabelle-Samen'!J320,"-garden-to-go-swedish.jpg")),
IF($C$1="Slowakisch - SK",HYPERLINK(CONCATENATE("https://www.saflax.de/0-WVK-Retail/Bilder-Pictures/SAFLAX-",'Basis-Tabelle-Samen'!Q320,"-",'Basis-Tabelle-Samen'!J320,"-garden-to-go-slovak.jpg")),
IF($C$1="Slowenisch - SI",HYPERLINK(CONCATENATE("https://www.saflax.de/0-WVK-Retail/Bilder-Pictures/SAFLAX-",'Basis-Tabelle-Samen'!Q320,"-",'Basis-Tabelle-Samen'!J320,"-garden-to-go-slovenian.jpg")),
IF($C$1="Spanisch - ES",HYPERLINK(CONCATENATE("https://www.saflax.de/0-WVK-Retail/Bilder-Pictures/SAFLAX-",'Basis-Tabelle-Samen'!Q320,"-",'Basis-Tabelle-Samen'!J320,"-garden-to-go-spanish.jpg")),
IF($C$1="Tschechisch - CZ",HYPERLINK(CONCATENATE("https://www.saflax.de/0-WVK-Retail/Bilder-Pictures/SAFLAX-",'Basis-Tabelle-Samen'!Q320,"-",'Basis-Tabelle-Samen'!J320,"-garden-to-go-czech.jpg")),
IF($C$1="Türkisch - TR",HYPERLINK(CONCATENATE("https://www.saflax.de/0-WVK-Retail/Bilder-Pictures/SAFLAX-",'Basis-Tabelle-Samen'!Q320,"-",'Basis-Tabelle-Samen'!J320,"-garden-to-go-turkish.jpg")),
IF($C$1="Ungarisch - HU",HYPERLINK(CONCATENATE("https://www.saflax.de/0-WVK-Retail/Bilder-Pictures/SAFLAX-",'Basis-Tabelle-Samen'!Q320,"-",'Basis-Tabelle-Samen'!J320,"-garden-to-go-hungarian.jpg")),
" ACHTUNG")))))))))))))))))))))))))))))</f>
        <v>https://www.saflax.de/0-WVK-Retail/Bilder-Pictures/SAFLAX-55251-trigonella-foenum-graecum-garden-to-go-english.jpg</v>
      </c>
      <c r="AP288" s="330" t="str">
        <f>IF(K288&lt;1,"",
IF($C$1="Bulgarisch - BG",HYPERLINK(CONCATENATE("https://www.saflax.de/0-WVK-Retail/Bilder-Pictures/SAFLAX-",'Basis-Tabelle-Samen'!T320,"-",'Basis-Tabelle-Samen'!J320,"-cultivation-set-bulgarian.jpg")),
IF($C$1="Dänisch - DK",HYPERLINK(CONCATENATE("https://www.saflax.de/0-WVK-Retail/Bilder-Pictures/SAFLAX-",'Basis-Tabelle-Samen'!T320,"-",'Basis-Tabelle-Samen'!J320,"-cultivation-set-danish.jpg")),
IF($C$1="Deutsch - DE",HYPERLINK(CONCATENATE("https://www.saflax.de/0-WVK-Retail/Bilder-Pictures/SAFLAX-",'Basis-Tabelle-Samen'!T320,"-",'Basis-Tabelle-Samen'!J320,"-cultivation-set-german.jpg")),
IF($C$1="Englisch - UK",HYPERLINK(CONCATENATE("https://www.saflax.de/0-WVK-Retail/Bilder-Pictures/SAFLAX-",'Basis-Tabelle-Samen'!T320,"-",'Basis-Tabelle-Samen'!J320,"-cultivation-set-english.jpg")),
IF($C$1="Estnisch - EE",HYPERLINK(CONCATENATE("https://www.saflax.de/0-WVK-Retail/Bilder-Pictures/SAFLAX-",'Basis-Tabelle-Samen'!T320,"-",'Basis-Tabelle-Samen'!J320,"-cultivation-set-estonian.jpg")),
IF($C$1="Finnisch - FI",HYPERLINK(CONCATENATE("https://www.saflax.de/0-WVK-Retail/Bilder-Pictures/SAFLAX-",'Basis-Tabelle-Samen'!T320,"-",'Basis-Tabelle-Samen'!J320,"-cultivation-set-finnish.jpg")),
IF($C$1="Französisch - FR",HYPERLINK(CONCATENATE("https://www.saflax.de/0-WVK-Retail/Bilder-Pictures/SAFLAX-",'Basis-Tabelle-Samen'!T320,"-",'Basis-Tabelle-Samen'!J320,"-cultivation-set-french.jpg")),
IF($C$1="Griechisch - GR",HYPERLINK(CONCATENATE("https://www.saflax.de/0-WVK-Retail/Bilder-Pictures/SAFLAX-",'Basis-Tabelle-Samen'!T320,"-",'Basis-Tabelle-Samen'!J320,"-cultivation-set-greek.jpg")),
IF($C$1="Irisch - IE",HYPERLINK(CONCATENATE("https://www.saflax.de/0-WVK-Retail/Bilder-Pictures/SAFLAX-",'Basis-Tabelle-Samen'!T320,"-",'Basis-Tabelle-Samen'!J320,"-cultivation-set-irish.jpg")),
IF($C$1="Isländisch - IS",HYPERLINK(CONCATENATE("https://www.saflax.de/0-WVK-Retail/Bilder-Pictures/SAFLAX-",'Basis-Tabelle-Samen'!T320,"-",'Basis-Tabelle-Samen'!J320,"-cultivation-set-icelandic.jpg")),
IF($C$1="Italienisch - IT",HYPERLINK(CONCATENATE("https://www.saflax.de/0-WVK-Retail/Bilder-Pictures/SAFLAX-",'Basis-Tabelle-Samen'!T320,"-",'Basis-Tabelle-Samen'!J320,"-cultivation-set-italian.jpg")),
IF($C$1="Japanisch - JP",HYPERLINK(CONCATENATE("https://www.saflax.de/0-WVK-Retail/Bilder-Pictures/SAFLAX-",'Basis-Tabelle-Samen'!T320,"-",'Basis-Tabelle-Samen'!J320,"-cultivation-set-japanese.jpg")),
IF($C$1="Kroatisch - HR",HYPERLINK(CONCATENATE("https://www.saflax.de/0-WVK-Retail/Bilder-Pictures/SAFLAX-",'Basis-Tabelle-Samen'!T320,"-",'Basis-Tabelle-Samen'!J320,"-cultivation-set-croatian.jpg")),
IF($C$1="Lettisch - LV",HYPERLINK(CONCATENATE("https://www.saflax.de/0-WVK-Retail/Bilder-Pictures/SAFLAX-",'Basis-Tabelle-Samen'!T320,"-",'Basis-Tabelle-Samen'!J320,"-cultivation-set-latvian.jpg")),
IF($C$1="Litauisch - LT",HYPERLINK(CONCATENATE("https://www.saflax.de/0-WVK-Retail/Bilder-Pictures/SAFLAX-",'Basis-Tabelle-Samen'!T320,"-",'Basis-Tabelle-Samen'!J320,"-cultivation-set-lithuanian.jpg")),
IF($C$1="Maltesisch - MT",HYPERLINK(CONCATENATE("https://www.saflax.de/0-WVK-Retail/Bilder-Pictures/SAFLAX-",'Basis-Tabelle-Samen'!T320,"-",'Basis-Tabelle-Samen'!J320,"-cultivation-set-maltese.jpg")),
IF($C$1="Niederländisch - NL",HYPERLINK(CONCATENATE("https://www.saflax.de/0-WVK-Retail/Bilder-Pictures/SAFLAX-",'Basis-Tabelle-Samen'!T320,"-",'Basis-Tabelle-Samen'!J320,"-cultivation-set-dutch.jpg")),
IF($C$1="Norwegisch - NO",HYPERLINK(CONCATENATE("https://www.saflax.de/0-WVK-Retail/Bilder-Pictures/SAFLAX-",'Basis-Tabelle-Samen'!T320,"-",'Basis-Tabelle-Samen'!J320,"-cultivation-set-nowegian.jpg")),
IF($C$1="Polnisch - PL",HYPERLINK(CONCATENATE("https://www.saflax.de/0-WVK-Retail/Bilder-Pictures/SAFLAX-",'Basis-Tabelle-Samen'!T320,"-",'Basis-Tabelle-Samen'!J320,"-cultivation-set-polish.jpg")),
IF($C$1="Portugiesisch - PT",HYPERLINK(CONCATENATE("https://www.saflax.de/0-WVK-Retail/Bilder-Pictures/SAFLAX-",'Basis-Tabelle-Samen'!T320,"-",'Basis-Tabelle-Samen'!J320,"-cultivation-set-portuguese.jpg")),
IF($C$1="Rumänisch - RO",HYPERLINK(CONCATENATE("https://www.saflax.de/0-WVK-Retail/Bilder-Pictures/SAFLAX-",'Basis-Tabelle-Samen'!T320,"-",'Basis-Tabelle-Samen'!J320,"-cultivation-set-romanian.jpg")),
IF($C$1="Schwedisch - SE",HYPERLINK(CONCATENATE("https://www.saflax.de/0-WVK-Retail/Bilder-Pictures/SAFLAX-",'Basis-Tabelle-Samen'!T320,"-",'Basis-Tabelle-Samen'!J320,"-cultivation-set-swedish.jpg")),
IF($C$1="Slowakisch - SK",HYPERLINK(CONCATENATE("https://www.saflax.de/0-WVK-Retail/Bilder-Pictures/SAFLAX-",'Basis-Tabelle-Samen'!T320,"-",'Basis-Tabelle-Samen'!J320,"-cultivation-set-slovak.jpg")),
IF($C$1="Slowenisch - SI",HYPERLINK(CONCATENATE("https://www.saflax.de/0-WVK-Retail/Bilder-Pictures/SAFLAX-",'Basis-Tabelle-Samen'!T320,"-",'Basis-Tabelle-Samen'!J320,"-cultivation-set-slovenian.jpg")),
IF($C$1="Spanisch - ES",HYPERLINK(CONCATENATE("https://www.saflax.de/0-WVK-Retail/Bilder-Pictures/SAFLAX-",'Basis-Tabelle-Samen'!T320,"-",'Basis-Tabelle-Samen'!J320,"-cultivation-set-spanish.jpg")),
IF($C$1="Tschechisch - CZ",HYPERLINK(CONCATENATE("https://www.saflax.de/0-WVK-Retail/Bilder-Pictures/SAFLAX-",'Basis-Tabelle-Samen'!T320,"-",'Basis-Tabelle-Samen'!J320,"-cultivation-set-czech.jpg")),
IF($C$1="Türkisch - TR",HYPERLINK(CONCATENATE("https://www.saflax.de/0-WVK-Retail/Bilder-Pictures/SAFLAX-",'Basis-Tabelle-Samen'!T320,"-",'Basis-Tabelle-Samen'!J320,"-cultivation-set-turkish.jpg")),
IF($C$1="Ungarisch - HU",HYPERLINK(CONCATENATE("https://www.saflax.de/0-WVK-Retail/Bilder-Pictures/SAFLAX-",'Basis-Tabelle-Samen'!T320,"-",'Basis-Tabelle-Samen'!J320,"-cultivation-set-hungarian.jpg")),
" ACHTUNG")))))))))))))))))))))))))))))</f>
        <v>https://www.saflax.de/0-WVK-Retail/Bilder-Pictures/SAFLAX-35251-trigonella-foenum-graecum-cultivation-set-english.jpg</v>
      </c>
      <c r="AQ288" s="330" t="str">
        <f>IF(L288&lt;1,"",
IF($C$1="Bulgarisch - BG",HYPERLINK(CONCATENATE("https://www.saflax.de/0-WVK-Retail/Bilder-Pictures/SAFLAX-",'Basis-Tabelle-Samen'!W320,"-",'Basis-Tabelle-Samen'!J320,"-garden-in-the-bag-bulgarian.jpg")),
IF($C$1="Dänisch - DK",HYPERLINK(CONCATENATE("https://www.saflax.de/0-WVK-Retail/Bilder-Pictures/SAFLAX-",'Basis-Tabelle-Samen'!W320,"-",'Basis-Tabelle-Samen'!J320,"-garden-in-the-bag-danish.jpg")),
IF($C$1="Deutsch - DE",HYPERLINK(CONCATENATE("https://www.saflax.de/0-WVK-Retail/Bilder-Pictures/SAFLAX-",'Basis-Tabelle-Samen'!W320,"-",'Basis-Tabelle-Samen'!J320,"-garden-in-the-bag-german.jpg")),
IF($C$1="Englisch - UK",HYPERLINK(CONCATENATE("https://www.saflax.de/0-WVK-Retail/Bilder-Pictures/SAFLAX-",'Basis-Tabelle-Samen'!W320,"-",'Basis-Tabelle-Samen'!J320,"-garden-in-the-bag-english.jpg")),
IF($C$1="Estnisch - EE",HYPERLINK(CONCATENATE("https://www.saflax.de/0-WVK-Retail/Bilder-Pictures/SAFLAX-",'Basis-Tabelle-Samen'!W320,"-",'Basis-Tabelle-Samen'!J320,"-garden-in-the-bag-estonian.jpg")),
IF($C$1="Finnisch - FI",HYPERLINK(CONCATENATE("https://www.saflax.de/0-WVK-Retail/Bilder-Pictures/SAFLAX-",'Basis-Tabelle-Samen'!W320,"-",'Basis-Tabelle-Samen'!J320,"-garden-in-the-bag-finnish.jpg")),
IF($C$1="Französisch - FR",HYPERLINK(CONCATENATE("https://www.saflax.de/0-WVK-Retail/Bilder-Pictures/SAFLAX-",'Basis-Tabelle-Samen'!W320,"-",'Basis-Tabelle-Samen'!J320,"-garden-in-the-bag-french.jpg")),
IF($C$1="Griechisch - GR",HYPERLINK(CONCATENATE("https://www.saflax.de/0-WVK-Retail/Bilder-Pictures/SAFLAX-",'Basis-Tabelle-Samen'!W320,"-",'Basis-Tabelle-Samen'!J320,"-garden-in-the-bag-greek.jpg")),
IF($C$1="Irisch - IE",HYPERLINK(CONCATENATE("https://www.saflax.de/0-WVK-Retail/Bilder-Pictures/SAFLAX-",'Basis-Tabelle-Samen'!W320,"-",'Basis-Tabelle-Samen'!J320,"-garden-in-the-bag-irish.jpg")),
IF($C$1="Isländisch - IS",HYPERLINK(CONCATENATE("https://www.saflax.de/0-WVK-Retail/Bilder-Pictures/SAFLAX-",'Basis-Tabelle-Samen'!W320,"-",'Basis-Tabelle-Samen'!J320,"-garden-in-the-bag-icelandic.jpg")),
IF($C$1="Italienisch - IT",HYPERLINK(CONCATENATE("https://www.saflax.de/0-WVK-Retail/Bilder-Pictures/SAFLAX-",'Basis-Tabelle-Samen'!W320,"-",'Basis-Tabelle-Samen'!J320,"-garden-in-the-bag-italian.jpg")),
IF($C$1="Japanisch - JP",HYPERLINK(CONCATENATE("https://www.saflax.de/0-WVK-Retail/Bilder-Pictures/SAFLAX-",'Basis-Tabelle-Samen'!W320,"-",'Basis-Tabelle-Samen'!J320,"-garden-in-the-bag-japanese.jpg")),
IF($C$1="Kroatisch - HR",HYPERLINK(CONCATENATE("https://www.saflax.de/0-WVK-Retail/Bilder-Pictures/SAFLAX-",'Basis-Tabelle-Samen'!W320,"-",'Basis-Tabelle-Samen'!J320,"-garden-in-the-bag-croatian.jpg")),
IF($C$1="Lettisch - LV",HYPERLINK(CONCATENATE("https://www.saflax.de/0-WVK-Retail/Bilder-Pictures/SAFLAX-",'Basis-Tabelle-Samen'!W320,"-",'Basis-Tabelle-Samen'!J320,"-garden-in-the-bag-latvian.jpg")),
IF($C$1="Litauisch - LT",HYPERLINK(CONCATENATE("https://www.saflax.de/0-WVK-Retail/Bilder-Pictures/SAFLAX-",'Basis-Tabelle-Samen'!W320,"-",'Basis-Tabelle-Samen'!J320,"-garden-in-the-bag-lithuanian.jpg")),
IF($C$1="Maltesisch - MT",HYPERLINK(CONCATENATE("https://www.saflax.de/0-WVK-Retail/Bilder-Pictures/SAFLAX-",'Basis-Tabelle-Samen'!W320,"-",'Basis-Tabelle-Samen'!J320,"-garden-in-the-bag-maltese.jpg")),
IF($C$1="Niederländisch - NL",HYPERLINK(CONCATENATE("https://www.saflax.de/0-WVK-Retail/Bilder-Pictures/SAFLAX-",'Basis-Tabelle-Samen'!W320,"-",'Basis-Tabelle-Samen'!J320,"-garden-in-the-bag-dutch.jpg")),
IF($C$1="Norwegisch - NO",HYPERLINK(CONCATENATE("https://www.saflax.de/0-WVK-Retail/Bilder-Pictures/SAFLAX-",'Basis-Tabelle-Samen'!W320,"-",'Basis-Tabelle-Samen'!J320,"-garden-in-the-bag-nowegian.jpg")),
IF($C$1="Polnisch - PL",HYPERLINK(CONCATENATE("https://www.saflax.de/0-WVK-Retail/Bilder-Pictures/SAFLAX-",'Basis-Tabelle-Samen'!W320,"-",'Basis-Tabelle-Samen'!J320,"-garden-in-the-bag-polish.jpg")),
IF($C$1="Portugiesisch - PT",HYPERLINK(CONCATENATE("https://www.saflax.de/0-WVK-Retail/Bilder-Pictures/SAFLAX-",'Basis-Tabelle-Samen'!W320,"-",'Basis-Tabelle-Samen'!J320,"-garden-in-the-bag-portuguese.jpg")),
IF($C$1="Rumänisch - RO",HYPERLINK(CONCATENATE("https://www.saflax.de/0-WVK-Retail/Bilder-Pictures/SAFLAX-",'Basis-Tabelle-Samen'!W320,"-",'Basis-Tabelle-Samen'!J320,"-garden-in-the-bag-romanian.jpg")),
IF($C$1="Schwedisch - SE",HYPERLINK(CONCATENATE("https://www.saflax.de/0-WVK-Retail/Bilder-Pictures/SAFLAX-",'Basis-Tabelle-Samen'!W320,"-",'Basis-Tabelle-Samen'!J320,"-garden-in-the-bag-swedish.jpg")),
IF($C$1="Slowakisch - SK",HYPERLINK(CONCATENATE("https://www.saflax.de/0-WVK-Retail/Bilder-Pictures/SAFLAX-",'Basis-Tabelle-Samen'!W320,"-",'Basis-Tabelle-Samen'!J320,"-garden-in-the-bag-slovak.jpg")),
IF($C$1="Slowenisch - SI",HYPERLINK(CONCATENATE("https://www.saflax.de/0-WVK-Retail/Bilder-Pictures/SAFLAX-",'Basis-Tabelle-Samen'!W320,"-",'Basis-Tabelle-Samen'!J320,"-garden-in-the-bag-slovenian.jpg")),
IF($C$1="Spanisch - ES",HYPERLINK(CONCATENATE("https://www.saflax.de/0-WVK-Retail/Bilder-Pictures/SAFLAX-",'Basis-Tabelle-Samen'!W320,"-",'Basis-Tabelle-Samen'!J320,"-garden-in-the-bag-spanish.jpg")),
IF($C$1="Tschechisch - CZ",HYPERLINK(CONCATENATE("https://www.saflax.de/0-WVK-Retail/Bilder-Pictures/SAFLAX-",'Basis-Tabelle-Samen'!W320,"-",'Basis-Tabelle-Samen'!J320,"-garden-in-the-bag-czech.jpg")),
IF($C$1="Türkisch - TR",HYPERLINK(CONCATENATE("https://www.saflax.de/0-WVK-Retail/Bilder-Pictures/SAFLAX-",'Basis-Tabelle-Samen'!W320,"-",'Basis-Tabelle-Samen'!J320,"-garden-in-the-bag-turkish.jpg")),
IF($C$1="Ungarisch - HU",HYPERLINK(CONCATENATE("https://www.saflax.de/0-WVK-Retail/Bilder-Pictures/SAFLAX-",'Basis-Tabelle-Samen'!W320,"-",'Basis-Tabelle-Samen'!J320,"-garden-in-the-bag-hungarian.jpg")),
" ACHTUNG")))))))))))))))))))))))))))))</f>
        <v>https://www.saflax.de/0-WVK-Retail/Bilder-Pictures/SAFLAX-65251-trigonella-foenum-graecum-garden-in-the-bag-english.jpg</v>
      </c>
    </row>
    <row r="289" spans="1:43" ht="17.100000000000001" customHeight="1" x14ac:dyDescent="0.2">
      <c r="A289" s="318" t="str">
        <f>IF('Basis-Tabelle-Samen'!A308="","",IF($C$1="Deutsch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89" s="319" t="str">
        <f>'Basis-Tabelle-Samen'!I308</f>
        <v>Panax ginseng</v>
      </c>
      <c r="C289" s="316" t="str">
        <f>IF($C$1="Bulgarisch - BG",'Basis-Tabelle-Samen'!Z308,
IF($C$1="Dänisch - DK",'Basis-Tabelle-Samen'!AA308,
IF($C$1="Deutsch - DE",'Basis-Tabelle-Samen'!AB308,
IF($C$1="Englisch - UK",'Basis-Tabelle-Samen'!AC308,
IF($C$1="Estnisch - EE",'Basis-Tabelle-Samen'!AD308,
IF($C$1="Finnisch - FI",'Basis-Tabelle-Samen'!AE308,
IF($C$1="Französisch - FR",'Basis-Tabelle-Samen'!AF308,
IF($C$1="Griechisch - GR",'Basis-Tabelle-Samen'!AG308,
IF($C$1="Irisch - IE",'Basis-Tabelle-Samen'!AH308,
IF($C$1="Isländisch - IS",'Basis-Tabelle-Samen'!AI308,
IF($C$1="Italienisch - IT",'Basis-Tabelle-Samen'!AJ308,
IF($C$1="Japanisch - JP",'Basis-Tabelle-Samen'!AK308,
IF($C$1="Kroatisch - HR",'Basis-Tabelle-Samen'!AL308,
IF($C$1="Lettisch - LV",'Basis-Tabelle-Samen'!AM308,
IF($C$1="Litauisch - LT",'Basis-Tabelle-Samen'!AN308,
IF($C$1="Maltesisch - MT",'Basis-Tabelle-Samen'!AO308,
IF($C$1="Niederländisch - NL",'Basis-Tabelle-Samen'!AP308,
IF($C$1="Norwegisch - NO",'Basis-Tabelle-Samen'!AQ308,
IF($C$1="Polnisch - PL",'Basis-Tabelle-Samen'!AR308,
IF($C$1="Portugiesisch - PT",'Basis-Tabelle-Samen'!AS308,
IF($C$1="Rumänisch - RO",'Basis-Tabelle-Samen'!AT308,
IF($C$1="Schwedisch - SE",'Basis-Tabelle-Samen'!AU308,
IF($C$1="Slowakisch - SK",'Basis-Tabelle-Samen'!AV308,
IF($C$1="Slowenisch - SI",'Basis-Tabelle-Samen'!AW308,
IF($C$1="Spanisch - ES",'Basis-Tabelle-Samen'!AX308,
IF($C$1="Tschechisch - CZ",'Basis-Tabelle-Samen'!AY308,
IF($C$1="Türkisch - TR",'Basis-Tabelle-Samen'!AZ308,
IF($C$1="Ungarisch - HU",'Basis-Tabelle-Samen'!BA308,
" ACHTUNG"))))))))))))))))))))))))))))</f>
        <v>Korean ginseng</v>
      </c>
      <c r="D289" s="320">
        <f>'Basis-Tabelle-Samen'!F308</f>
        <v>10</v>
      </c>
      <c r="E289" s="321" t="str">
        <f>'Basis-Tabelle-Samen'!H308</f>
        <v>7 %</v>
      </c>
      <c r="F289" s="322" t="str">
        <f>IF('Basis-Tabelle-Samen'!G308="","",'Basis-Tabelle-Samen'!G308)</f>
        <v>07</v>
      </c>
      <c r="G289" s="320">
        <f>'Basis-Tabelle-Samen'!C308</f>
        <v>15239</v>
      </c>
      <c r="H289" s="323">
        <f>'Basis-Tabelle-Samen'!D308</f>
        <v>4055473152394</v>
      </c>
      <c r="I289" s="324">
        <f>'Basis-Tabelle-Samen'!E308</f>
        <v>1.85</v>
      </c>
      <c r="J289" s="325">
        <f t="shared" si="4"/>
        <v>12</v>
      </c>
      <c r="K289" s="326">
        <f>'Basis-Tabelle-Samen'!K308</f>
        <v>75239</v>
      </c>
      <c r="L289" s="323">
        <f>'Basis-Tabelle-Samen'!L308</f>
        <v>4055473752396</v>
      </c>
      <c r="M289" s="324">
        <f>'Basis-Tabelle-Samen'!M308</f>
        <v>2.4500000000000002</v>
      </c>
      <c r="N289" s="326">
        <f>IF(K289&lt;1,"",'3'!$I$15)</f>
        <v>15</v>
      </c>
      <c r="O289" s="327">
        <f>IF(K289&lt;1,"",'3'!$J$11)</f>
        <v>90</v>
      </c>
      <c r="P289" s="326">
        <f>'Basis-Tabelle-Samen'!N308</f>
        <v>85239</v>
      </c>
      <c r="Q289" s="323">
        <f>'Basis-Tabelle-Samen'!O308</f>
        <v>4055473852393</v>
      </c>
      <c r="R289" s="328">
        <f>'Basis-Tabelle-Samen'!P308</f>
        <v>3.75</v>
      </c>
      <c r="S289" s="326">
        <f>IF(R289&lt;1,"",'3'!$M$15)</f>
        <v>18</v>
      </c>
      <c r="T289" s="327">
        <f>IF(R289&lt;1,"",'3'!$N$11)</f>
        <v>72</v>
      </c>
      <c r="U289" s="326">
        <f>'Basis-Tabelle-Samen'!Q308</f>
        <v>55239</v>
      </c>
      <c r="V289" s="323">
        <f>'Basis-Tabelle-Samen'!R308</f>
        <v>4055473552392</v>
      </c>
      <c r="W289" s="324">
        <f>'Basis-Tabelle-Samen'!S308</f>
        <v>4.95</v>
      </c>
      <c r="X289" s="326">
        <f>IF(U289&lt;1,"",'3'!$Q$15)</f>
        <v>6</v>
      </c>
      <c r="Y289" s="327">
        <f>IF(U289&lt;1,"",'3'!$R$11)</f>
        <v>24</v>
      </c>
      <c r="Z289" s="326">
        <f>'Basis-Tabelle-Samen'!T308</f>
        <v>35239</v>
      </c>
      <c r="AA289" s="323">
        <f>'Basis-Tabelle-Samen'!U308</f>
        <v>4055473352398</v>
      </c>
      <c r="AB289" s="324">
        <f>'Basis-Tabelle-Samen'!V308</f>
        <v>6.75</v>
      </c>
      <c r="AC289" s="326">
        <f>IF(Z289&lt;1,"",'3'!$U$15)</f>
        <v>6</v>
      </c>
      <c r="AD289" s="327">
        <f>IF(Z289&lt;1,"",'3'!$V$11)</f>
        <v>24</v>
      </c>
      <c r="AE289" s="326">
        <f>'Basis-Tabelle-Samen'!W308</f>
        <v>65239</v>
      </c>
      <c r="AF289" s="323">
        <f>'Basis-Tabelle-Samen'!X308</f>
        <v>4055473652399</v>
      </c>
      <c r="AG289" s="324">
        <f>'Basis-Tabelle-Samen'!Y308</f>
        <v>2.95</v>
      </c>
      <c r="AH289" s="326">
        <f>IF(AE289&lt;1,"",'3'!$Y$15)</f>
        <v>8</v>
      </c>
      <c r="AI289" s="327">
        <f>IF(AE289&lt;1,"",'3'!$Z$11)</f>
        <v>64</v>
      </c>
      <c r="AJ289" s="315"/>
      <c r="AK289" s="316" t="str">
        <f>IF(G289&lt;1,"",
IF($C$1="Bulgarisch - BG",HYPERLINK(CONCATENATE("https://www.saflax.de/0-WVK-Retail/Bilder-Pictures/SAFLAX-",'Basis-Tabelle-Samen'!C308,"-",'Basis-Tabelle-Samen'!J308,"-seed-package-front-cr-bulgarian.jpg")),
IF($C$1="Dänisch - DK",HYPERLINK(CONCATENATE("https://www.saflax.de/0-WVK-Retail/Bilder-Pictures/SAFLAX-",'Basis-Tabelle-Samen'!C308,"-",'Basis-Tabelle-Samen'!J308,"-seed-package-front-cr-danish.jpg")),
IF($C$1="Deutsch - DE",HYPERLINK(CONCATENATE("https://www.saflax.de/0-WVK-Retail/Bilder-Pictures/SAFLAX-",'Basis-Tabelle-Samen'!C308,"-",'Basis-Tabelle-Samen'!J308,"-seed-package-front-cr-german.jpg")),
IF($C$1="Englisch - UK",HYPERLINK(CONCATENATE("https://www.saflax.de/0-WVK-Retail/Bilder-Pictures/SAFLAX-",'Basis-Tabelle-Samen'!C308,"-",'Basis-Tabelle-Samen'!J308,"-seed-package-front-cr-english.jpg")),
IF($C$1="Estnisch - EE",HYPERLINK(CONCATENATE("https://www.saflax.de/0-WVK-Retail/Bilder-Pictures/SAFLAX-",'Basis-Tabelle-Samen'!C308,"-",'Basis-Tabelle-Samen'!J308,"-seed-package-front-cr-estonian.jpg")),
IF($C$1="Finnisch - FI",HYPERLINK(CONCATENATE("https://www.saflax.de/0-WVK-Retail/Bilder-Pictures/SAFLAX-",'Basis-Tabelle-Samen'!C308,"-",'Basis-Tabelle-Samen'!J308,"-seed-package-front-cr-finnish.jpg")),
IF($C$1="Französisch - FR",HYPERLINK(CONCATENATE("https://www.saflax.de/0-WVK-Retail/Bilder-Pictures/SAFLAX-",'Basis-Tabelle-Samen'!C308,"-",'Basis-Tabelle-Samen'!J308,"-seed-package-front-cr-french.jpg")),
IF($C$1="Griechisch - GR",HYPERLINK(CONCATENATE("https://www.saflax.de/0-WVK-Retail/Bilder-Pictures/SAFLAX-",'Basis-Tabelle-Samen'!C308,"-",'Basis-Tabelle-Samen'!J308,"-seed-package-front-cr-greek.jpg")),
IF($C$1="Irisch - IE",HYPERLINK(CONCATENATE("https://www.saflax.de/0-WVK-Retail/Bilder-Pictures/SAFLAX-",'Basis-Tabelle-Samen'!C308,"-",'Basis-Tabelle-Samen'!J308,"-seed-package-front-cr-irish.jpg")),
IF($C$1="Isländisch - IS",HYPERLINK(CONCATENATE("https://www.saflax.de/0-WVK-Retail/Bilder-Pictures/SAFLAX-",'Basis-Tabelle-Samen'!C308,"-",'Basis-Tabelle-Samen'!J308,"-seed-package-front-cr-icelandic.jpg")),
IF($C$1="Italienisch - IT",HYPERLINK(CONCATENATE("https://www.saflax.de/0-WVK-Retail/Bilder-Pictures/SAFLAX-",'Basis-Tabelle-Samen'!C308,"-",'Basis-Tabelle-Samen'!J308,"-seed-package-front-cr-italian.jpg")),
IF($C$1="Japanisch - JP",HYPERLINK(CONCATENATE("https://www.saflax.de/0-WVK-Retail/Bilder-Pictures/SAFLAX-",'Basis-Tabelle-Samen'!C308,"-",'Basis-Tabelle-Samen'!J308,"-seed-package-front-cr-japanese.jpg")),
IF($C$1="Kroatisch - HR",HYPERLINK(CONCATENATE("https://www.saflax.de/0-WVK-Retail/Bilder-Pictures/SAFLAX-",'Basis-Tabelle-Samen'!C308,"-",'Basis-Tabelle-Samen'!J308,"-seed-package-front-cr-croatian.jpg")),
IF($C$1="Lettisch - LV",HYPERLINK(CONCATENATE("https://www.saflax.de/0-WVK-Retail/Bilder-Pictures/SAFLAX-",'Basis-Tabelle-Samen'!C308,"-",'Basis-Tabelle-Samen'!J308,"-seed-package-front-cr-latvian.jpg")),
IF($C$1="Litauisch - LT",HYPERLINK(CONCATENATE("https://www.saflax.de/0-WVK-Retail/Bilder-Pictures/SAFLAX-",'Basis-Tabelle-Samen'!C308,"-",'Basis-Tabelle-Samen'!J308,"-seed-package-front-cr-lithuanian.jpg")),
IF($C$1="Maltesisch - MT",HYPERLINK(CONCATENATE("https://www.saflax.de/0-WVK-Retail/Bilder-Pictures/SAFLAX-",'Basis-Tabelle-Samen'!C308,"-",'Basis-Tabelle-Samen'!J308,"-seed-package-front-cr-maltese.jpg")),
IF($C$1="Niederländisch - NL",HYPERLINK(CONCATENATE("https://www.saflax.de/0-WVK-Retail/Bilder-Pictures/SAFLAX-",'Basis-Tabelle-Samen'!C308,"-",'Basis-Tabelle-Samen'!J308,"-seed-package-front-cr-dutch.jpg")),
IF($C$1="Norwegisch - NO",HYPERLINK(CONCATENATE("https://www.saflax.de/0-WVK-Retail/Bilder-Pictures/SAFLAX-",'Basis-Tabelle-Samen'!C308,"-",'Basis-Tabelle-Samen'!J308,"-seed-package-front-cr-nowegian.jpg")),
IF($C$1="Polnisch - PL",HYPERLINK(CONCATENATE("https://www.saflax.de/0-WVK-Retail/Bilder-Pictures/SAFLAX-",'Basis-Tabelle-Samen'!C308,"-",'Basis-Tabelle-Samen'!J308,"-seed-package-front-cr-polish.jpg")),
IF($C$1="Portugiesisch - PT",HYPERLINK(CONCATENATE("https://www.saflax.de/0-WVK-Retail/Bilder-Pictures/SAFLAX-",'Basis-Tabelle-Samen'!C308,"-",'Basis-Tabelle-Samen'!J308,"-seed-package-front-cr-portuguese.jpg")),
IF($C$1="Rumänisch - RO",HYPERLINK(CONCATENATE("https://www.saflax.de/0-WVK-Retail/Bilder-Pictures/SAFLAX-",'Basis-Tabelle-Samen'!C308,"-",'Basis-Tabelle-Samen'!J308,"-seed-package-front-cr-romanian.jpg")),
IF($C$1="Schwedisch - SE",HYPERLINK(CONCATENATE("https://www.saflax.de/0-WVK-Retail/Bilder-Pictures/SAFLAX-",'Basis-Tabelle-Samen'!C308,"-",'Basis-Tabelle-Samen'!J308,"-seed-package-front-cr-swedish.jpg")),
IF($C$1="Slowakisch - SK",HYPERLINK(CONCATENATE("https://www.saflax.de/0-WVK-Retail/Bilder-Pictures/SAFLAX-",'Basis-Tabelle-Samen'!C308,"-",'Basis-Tabelle-Samen'!J308,"-seed-package-front-cr-slovak.jpg")),
IF($C$1="Slowenisch - SI",HYPERLINK(CONCATENATE("https://www.saflax.de/0-WVK-Retail/Bilder-Pictures/SAFLAX-",'Basis-Tabelle-Samen'!C308,"-",'Basis-Tabelle-Samen'!J308,"-seed-package-front-cr-slovenian.jpg")),
IF($C$1="Spanisch - ES",HYPERLINK(CONCATENATE("https://www.saflax.de/0-WVK-Retail/Bilder-Pictures/SAFLAX-",'Basis-Tabelle-Samen'!C308,"-",'Basis-Tabelle-Samen'!J308,"-seed-package-front-cr-spanish.jpg")),
IF($C$1="Tschechisch - CZ",HYPERLINK(CONCATENATE("https://www.saflax.de/0-WVK-Retail/Bilder-Pictures/SAFLAX-",'Basis-Tabelle-Samen'!C308,"-",'Basis-Tabelle-Samen'!J308,"-seed-package-front-cr-czech.jpg")),
IF($C$1="Türkisch - TR",HYPERLINK(CONCATENATE("https://www.saflax.de/0-WVK-Retail/Bilder-Pictures/SAFLAX-",'Basis-Tabelle-Samen'!C308,"-",'Basis-Tabelle-Samen'!J308,"-seed-package-front-cr-turkish.jpg")),
IF($C$1="Ungarisch - HU",HYPERLINK(CONCATENATE("https://www.saflax.de/0-WVK-Retail/Bilder-Pictures/SAFLAX-",'Basis-Tabelle-Samen'!C308,"-",'Basis-Tabelle-Samen'!J308,"-seed-package-front-cr-hungarian.jpg")),
" ACHTUNG")))))))))))))))))))))))))))))</f>
        <v>https://www.saflax.de/0-WVK-Retail/Bilder-Pictures/SAFLAX-15239-panax-ginseng-seed-package-front-cr-english.jpg</v>
      </c>
      <c r="AL289" s="330" t="str">
        <f>IF(G289&lt;1,"",
IF($C$1="Bulgarisch - BG",HYPERLINK(CONCATENATE("https://www.saflax.de/0-WVK-Retail/Bilder-Pictures/SAFLAX-",'Basis-Tabelle-Samen'!C308,"-",'Basis-Tabelle-Samen'!J308,"-seed-package-back-cr-bulgarian.jpg")),
IF($C$1="Dänisch - DK",HYPERLINK(CONCATENATE("https://www.saflax.de/0-WVK-Retail/Bilder-Pictures/SAFLAX-",'Basis-Tabelle-Samen'!C308,"-",'Basis-Tabelle-Samen'!J308,"-seed-package-back-cr-danish.jpg")),
IF($C$1="Deutsch - DE",HYPERLINK(CONCATENATE("https://www.saflax.de/0-WVK-Retail/Bilder-Pictures/SAFLAX-",'Basis-Tabelle-Samen'!C308,"-",'Basis-Tabelle-Samen'!J308,"-seed-package-back-cr-german.jpg")),
IF($C$1="Englisch - UK",HYPERLINK(CONCATENATE("https://www.saflax.de/0-WVK-Retail/Bilder-Pictures/SAFLAX-",'Basis-Tabelle-Samen'!C308,"-",'Basis-Tabelle-Samen'!J308,"-seed-package-back-cr-english.jpg")),
IF($C$1="Estnisch - EE",HYPERLINK(CONCATENATE("https://www.saflax.de/0-WVK-Retail/Bilder-Pictures/SAFLAX-",'Basis-Tabelle-Samen'!C308,"-",'Basis-Tabelle-Samen'!J308,"-seed-package-back-cr-estonian.jpg")),
IF($C$1="Finnisch - FI",HYPERLINK(CONCATENATE("https://www.saflax.de/0-WVK-Retail/Bilder-Pictures/SAFLAX-",'Basis-Tabelle-Samen'!C308,"-",'Basis-Tabelle-Samen'!J308,"-seed-package-back-cr-finnish.jpg")),
IF($C$1="Französisch - FR",HYPERLINK(CONCATENATE("https://www.saflax.de/0-WVK-Retail/Bilder-Pictures/SAFLAX-",'Basis-Tabelle-Samen'!C308,"-",'Basis-Tabelle-Samen'!J308,"-seed-package-back-cr-french.jpg")),
IF($C$1="Griechisch - GR",HYPERLINK(CONCATENATE("https://www.saflax.de/0-WVK-Retail/Bilder-Pictures/SAFLAX-",'Basis-Tabelle-Samen'!C308,"-",'Basis-Tabelle-Samen'!J308,"-seed-package-back-cr-greek.jpg")),
IF($C$1="Irisch - IE",HYPERLINK(CONCATENATE("https://www.saflax.de/0-WVK-Retail/Bilder-Pictures/SAFLAX-",'Basis-Tabelle-Samen'!C308,"-",'Basis-Tabelle-Samen'!J308,"-seed-package-back-cr-irish.jpg")),
IF($C$1="Isländisch - IS",HYPERLINK(CONCATENATE("https://www.saflax.de/0-WVK-Retail/Bilder-Pictures/SAFLAX-",'Basis-Tabelle-Samen'!C308,"-",'Basis-Tabelle-Samen'!J308,"-seed-package-back-cr-icelandic.jpg")),
IF($C$1="Italienisch - IT",HYPERLINK(CONCATENATE("https://www.saflax.de/0-WVK-Retail/Bilder-Pictures/SAFLAX-",'Basis-Tabelle-Samen'!C308,"-",'Basis-Tabelle-Samen'!J308,"-seed-package-back-cr-italian.jpg")),
IF($C$1="Japanisch - JP",HYPERLINK(CONCATENATE("https://www.saflax.de/0-WVK-Retail/Bilder-Pictures/SAFLAX-",'Basis-Tabelle-Samen'!C308,"-",'Basis-Tabelle-Samen'!J308,"-seed-package-back-cr-japanese.jpg")),
IF($C$1="Kroatisch - HR",HYPERLINK(CONCATENATE("https://www.saflax.de/0-WVK-Retail/Bilder-Pictures/SAFLAX-",'Basis-Tabelle-Samen'!C308,"-",'Basis-Tabelle-Samen'!J308,"-seed-package-back-cr-croatian.jpg")),
IF($C$1="Lettisch - LV",HYPERLINK(CONCATENATE("https://www.saflax.de/0-WVK-Retail/Bilder-Pictures/SAFLAX-",'Basis-Tabelle-Samen'!C308,"-",'Basis-Tabelle-Samen'!J308,"-seed-package-back-cr-latvian.jpg")),
IF($C$1="Litauisch - LT",HYPERLINK(CONCATENATE("https://www.saflax.de/0-WVK-Retail/Bilder-Pictures/SAFLAX-",'Basis-Tabelle-Samen'!C308,"-",'Basis-Tabelle-Samen'!J308,"-seed-package-back-cr-lithuanian.jpg")),
IF($C$1="Maltesisch - MT",HYPERLINK(CONCATENATE("https://www.saflax.de/0-WVK-Retail/Bilder-Pictures/SAFLAX-",'Basis-Tabelle-Samen'!C308,"-",'Basis-Tabelle-Samen'!J308,"-seed-package-back-cr-maltese.jpg")),
IF($C$1="Niederländisch - NL",HYPERLINK(CONCATENATE("https://www.saflax.de/0-WVK-Retail/Bilder-Pictures/SAFLAX-",'Basis-Tabelle-Samen'!C308,"-",'Basis-Tabelle-Samen'!J308,"-seed-package-back-cr-dutch.jpg")),
IF($C$1="Norwegisch - NO",HYPERLINK(CONCATENATE("https://www.saflax.de/0-WVK-Retail/Bilder-Pictures/SAFLAX-",'Basis-Tabelle-Samen'!C308,"-",'Basis-Tabelle-Samen'!J308,"-seed-package-back-cr-nowegian.jpg")),
IF($C$1="Polnisch - PL",HYPERLINK(CONCATENATE("https://www.saflax.de/0-WVK-Retail/Bilder-Pictures/SAFLAX-",'Basis-Tabelle-Samen'!C308,"-",'Basis-Tabelle-Samen'!J308,"-seed-package-back-cr-polish.jpg")),
IF($C$1="Portugiesisch - PT",HYPERLINK(CONCATENATE("https://www.saflax.de/0-WVK-Retail/Bilder-Pictures/SAFLAX-",'Basis-Tabelle-Samen'!C308,"-",'Basis-Tabelle-Samen'!J308,"-seed-package-back-cr-portuguese.jpg")),
IF($C$1="Rumänisch - RO",HYPERLINK(CONCATENATE("https://www.saflax.de/0-WVK-Retail/Bilder-Pictures/SAFLAX-",'Basis-Tabelle-Samen'!C308,"-",'Basis-Tabelle-Samen'!J308,"-seed-package-back-cr-romanian.jpg")),
IF($C$1="Schwedisch - SE",HYPERLINK(CONCATENATE("https://www.saflax.de/0-WVK-Retail/Bilder-Pictures/SAFLAX-",'Basis-Tabelle-Samen'!C308,"-",'Basis-Tabelle-Samen'!J308,"-seed-package-back-cr-swedish.jpg")),
IF($C$1="Slowakisch - SK",HYPERLINK(CONCATENATE("https://www.saflax.de/0-WVK-Retail/Bilder-Pictures/SAFLAX-",'Basis-Tabelle-Samen'!C308,"-",'Basis-Tabelle-Samen'!J308,"-seed-package-back-cr-slovak.jpg")),
IF($C$1="Slowenisch - SI",HYPERLINK(CONCATENATE("https://www.saflax.de/0-WVK-Retail/Bilder-Pictures/SAFLAX-",'Basis-Tabelle-Samen'!C308,"-",'Basis-Tabelle-Samen'!J308,"-seed-package-back-cr-slovenian.jpg")),
IF($C$1="Spanisch - ES",HYPERLINK(CONCATENATE("https://www.saflax.de/0-WVK-Retail/Bilder-Pictures/SAFLAX-",'Basis-Tabelle-Samen'!C308,"-",'Basis-Tabelle-Samen'!J308,"-seed-package-back-cr-spanish.jpg")),
IF($C$1="Tschechisch - CZ",HYPERLINK(CONCATENATE("https://www.saflax.de/0-WVK-Retail/Bilder-Pictures/SAFLAX-",'Basis-Tabelle-Samen'!C308,"-",'Basis-Tabelle-Samen'!J308,"-seed-package-back-cr-czech.jpg")),
IF($C$1="Türkisch - TR",HYPERLINK(CONCATENATE("https://www.saflax.de/0-WVK-Retail/Bilder-Pictures/SAFLAX-",'Basis-Tabelle-Samen'!C308,"-",'Basis-Tabelle-Samen'!J308,"-seed-package-back-cr-turkish.jpg")),
IF($C$1="Ungarisch - HU",HYPERLINK(CONCATENATE("https://www.saflax.de/0-WVK-Retail/Bilder-Pictures/SAFLAX-",'Basis-Tabelle-Samen'!C308,"-",'Basis-Tabelle-Samen'!J308,"-seed-package-back-cr-hungarian.jpg")),
" ACHTUNG")))))))))))))))))))))))))))))</f>
        <v>https://www.saflax.de/0-WVK-Retail/Bilder-Pictures/SAFLAX-15239-panax-ginseng-seed-package-back-cr-english.jpg</v>
      </c>
      <c r="AM289" s="330" t="str">
        <f>IF(H289&lt;1,"",
IF($C$1="Bulgarisch - BG",HYPERLINK(CONCATENATE("https://www.saflax.de/0-WVK-Retail/Bilder-Pictures/SAFLAX-",'Basis-Tabelle-Samen'!K308,"-",'Basis-Tabelle-Samen'!J308,"-garden-to-go-mini-bulgarian.jpg")),
IF($C$1="Dänisch - DK",HYPERLINK(CONCATENATE("https://www.saflax.de/0-WVK-Retail/Bilder-Pictures/SAFLAX-",'Basis-Tabelle-Samen'!K308,"-",'Basis-Tabelle-Samen'!J308,"-garden-to-go-mini-danish.jpg")),
IF($C$1="Deutsch - DE",HYPERLINK(CONCATENATE("https://www.saflax.de/0-WVK-Retail/Bilder-Pictures/SAFLAX-",'Basis-Tabelle-Samen'!K308,"-",'Basis-Tabelle-Samen'!J308,"-garden-to-go-mini-german.jpg")),
IF($C$1="Englisch - UK",HYPERLINK(CONCATENATE("https://www.saflax.de/0-WVK-Retail/Bilder-Pictures/SAFLAX-",'Basis-Tabelle-Samen'!K308,"-",'Basis-Tabelle-Samen'!J308,"-garden-to-go-mini-english.jpg")),
IF($C$1="Estnisch - EE",HYPERLINK(CONCATENATE("https://www.saflax.de/0-WVK-Retail/Bilder-Pictures/SAFLAX-",'Basis-Tabelle-Samen'!K308,"-",'Basis-Tabelle-Samen'!J308,"-garden-to-go-mini-estonian.jpg")),
IF($C$1="Finnisch - FI",HYPERLINK(CONCATENATE("https://www.saflax.de/0-WVK-Retail/Bilder-Pictures/SAFLAX-",'Basis-Tabelle-Samen'!K308,"-",'Basis-Tabelle-Samen'!J308,"-garden-to-go-mini-finnish.jpg")),
IF($C$1="Französisch - FR",HYPERLINK(CONCATENATE("https://www.saflax.de/0-WVK-Retail/Bilder-Pictures/SAFLAX-",'Basis-Tabelle-Samen'!K308,"-",'Basis-Tabelle-Samen'!J308,"-garden-to-go-mini-french.jpg")),
IF($C$1="Griechisch - GR",HYPERLINK(CONCATENATE("https://www.saflax.de/0-WVK-Retail/Bilder-Pictures/SAFLAX-",'Basis-Tabelle-Samen'!K308,"-",'Basis-Tabelle-Samen'!J308,"-garden-to-go-mini-greek.jpg")),
IF($C$1="Irisch - IE",HYPERLINK(CONCATENATE("https://www.saflax.de/0-WVK-Retail/Bilder-Pictures/SAFLAX-",'Basis-Tabelle-Samen'!K308,"-",'Basis-Tabelle-Samen'!J308,"-garden-to-go-mini-irish.jpg")),
IF($C$1="Isländisch - IS",HYPERLINK(CONCATENATE("https://www.saflax.de/0-WVK-Retail/Bilder-Pictures/SAFLAX-",'Basis-Tabelle-Samen'!K308,"-",'Basis-Tabelle-Samen'!J308,"-garden-to-go-mini-icelandic.jpg")),
IF($C$1="Italienisch - IT",HYPERLINK(CONCATENATE("https://www.saflax.de/0-WVK-Retail/Bilder-Pictures/SAFLAX-",'Basis-Tabelle-Samen'!K308,"-",'Basis-Tabelle-Samen'!J308,"-garden-to-go-mini-italian.jpg")),
IF($C$1="Japanisch - JP",HYPERLINK(CONCATENATE("https://www.saflax.de/0-WVK-Retail/Bilder-Pictures/SAFLAX-",'Basis-Tabelle-Samen'!K308,"-",'Basis-Tabelle-Samen'!J308,"-garden-to-go-mini-japanese.jpg")),
IF($C$1="Kroatisch - HR",HYPERLINK(CONCATENATE("https://www.saflax.de/0-WVK-Retail/Bilder-Pictures/SAFLAX-",'Basis-Tabelle-Samen'!K308,"-",'Basis-Tabelle-Samen'!J308,"-garden-to-go-mini-croatian.jpg")),
IF($C$1="Lettisch - LV",HYPERLINK(CONCATENATE("https://www.saflax.de/0-WVK-Retail/Bilder-Pictures/SAFLAX-",'Basis-Tabelle-Samen'!K308,"-",'Basis-Tabelle-Samen'!J308,"-garden-to-go-mini-latvian.jpg")),
IF($C$1="Litauisch - LT",HYPERLINK(CONCATENATE("https://www.saflax.de/0-WVK-Retail/Bilder-Pictures/SAFLAX-",'Basis-Tabelle-Samen'!K308,"-",'Basis-Tabelle-Samen'!J308,"-garden-to-go-mini-lithuanian.jpg")),
IF($C$1="Maltesisch - MT",HYPERLINK(CONCATENATE("https://www.saflax.de/0-WVK-Retail/Bilder-Pictures/SAFLAX-",'Basis-Tabelle-Samen'!K308,"-",'Basis-Tabelle-Samen'!J308,"-garden-to-go-mini-maltese.jpg")),
IF($C$1="Niederländisch - NL",HYPERLINK(CONCATENATE("https://www.saflax.de/0-WVK-Retail/Bilder-Pictures/SAFLAX-",'Basis-Tabelle-Samen'!K308,"-",'Basis-Tabelle-Samen'!J308,"-garden-to-go-mini-dutch.jpg")),
IF($C$1="Norwegisch - NO",HYPERLINK(CONCATENATE("https://www.saflax.de/0-WVK-Retail/Bilder-Pictures/SAFLAX-",'Basis-Tabelle-Samen'!K308,"-",'Basis-Tabelle-Samen'!J308,"-garden-to-go-mini-nowegian.jpg")),
IF($C$1="Polnisch - PL",HYPERLINK(CONCATENATE("https://www.saflax.de/0-WVK-Retail/Bilder-Pictures/SAFLAX-",'Basis-Tabelle-Samen'!K308,"-",'Basis-Tabelle-Samen'!J308,"-garden-to-go-mini-polish.jpg")),
IF($C$1="Portugiesisch - PT",HYPERLINK(CONCATENATE("https://www.saflax.de/0-WVK-Retail/Bilder-Pictures/SAFLAX-",'Basis-Tabelle-Samen'!K308,"-",'Basis-Tabelle-Samen'!J308,"-garden-to-go-mini-portuguese.jpg")),
IF($C$1="Rumänisch - RO",HYPERLINK(CONCATENATE("https://www.saflax.de/0-WVK-Retail/Bilder-Pictures/SAFLAX-",'Basis-Tabelle-Samen'!K308,"-",'Basis-Tabelle-Samen'!J308,"-garden-to-go-mini-romanian.jpg")),
IF($C$1="Schwedisch - SE",HYPERLINK(CONCATENATE("https://www.saflax.de/0-WVK-Retail/Bilder-Pictures/SAFLAX-",'Basis-Tabelle-Samen'!K308,"-",'Basis-Tabelle-Samen'!J308,"-garden-to-go-mini-swedish.jpg")),
IF($C$1="Slowakisch - SK",HYPERLINK(CONCATENATE("https://www.saflax.de/0-WVK-Retail/Bilder-Pictures/SAFLAX-",'Basis-Tabelle-Samen'!K308,"-",'Basis-Tabelle-Samen'!J308,"-garden-to-go-mini-slovak.jpg")),
IF($C$1="Slowenisch - SI",HYPERLINK(CONCATENATE("https://www.saflax.de/0-WVK-Retail/Bilder-Pictures/SAFLAX-",'Basis-Tabelle-Samen'!K308,"-",'Basis-Tabelle-Samen'!J308,"-garden-to-go-mini-slovenian.jpg")),
IF($C$1="Spanisch - ES",HYPERLINK(CONCATENATE("https://www.saflax.de/0-WVK-Retail/Bilder-Pictures/SAFLAX-",'Basis-Tabelle-Samen'!K308,"-",'Basis-Tabelle-Samen'!J308,"-garden-to-go-mini-spanish.jpg")),
IF($C$1="Tschechisch - CZ",HYPERLINK(CONCATENATE("https://www.saflax.de/0-WVK-Retail/Bilder-Pictures/SAFLAX-",'Basis-Tabelle-Samen'!K308,"-",'Basis-Tabelle-Samen'!J308,"-garden-to-go-mini-czech.jpg")),
IF($C$1="Türkisch - TR",HYPERLINK(CONCATENATE("https://www.saflax.de/0-WVK-Retail/Bilder-Pictures/SAFLAX-",'Basis-Tabelle-Samen'!K308,"-",'Basis-Tabelle-Samen'!J308,"-garden-to-go-mini-turkish.jpg")),
IF($C$1="Ungarisch - HU",HYPERLINK(CONCATENATE("https://www.saflax.de/0-WVK-Retail/Bilder-Pictures/SAFLAX-",'Basis-Tabelle-Samen'!K308,"-",'Basis-Tabelle-Samen'!J308,"-garden-to-go-mini-hungarian.jpg")),
" ACHTUNG")))))))))))))))))))))))))))))</f>
        <v>https://www.saflax.de/0-WVK-Retail/Bilder-Pictures/SAFLAX-75239-panax-ginseng-garden-to-go-mini-english.jpg</v>
      </c>
      <c r="AN289" s="330" t="str">
        <f>IF(I289&lt;1,"",
IF($C$1="Bulgarisch - BG",HYPERLINK(CONCATENATE("https://www.saflax.de/0-WVK-Retail/Bilder-Pictures/SAFLAX-",'Basis-Tabelle-Samen'!N308,"-",'Basis-Tabelle-Samen'!J308,"-garden-to-go-lite-bulgarian.jpg")),
IF($C$1="Dänisch - DK",HYPERLINK(CONCATENATE("https://www.saflax.de/0-WVK-Retail/Bilder-Pictures/SAFLAX-",'Basis-Tabelle-Samen'!N308,"-",'Basis-Tabelle-Samen'!J308,"-garden-to-go-lite-danish.jpg")),
IF($C$1="Deutsch - DE",HYPERLINK(CONCATENATE("https://www.saflax.de/0-WVK-Retail/Bilder-Pictures/SAFLAX-",'Basis-Tabelle-Samen'!N308,"-",'Basis-Tabelle-Samen'!J308,"-garden-to-go-lite-german.jpg")),
IF($C$1="Englisch - UK",HYPERLINK(CONCATENATE("https://www.saflax.de/0-WVK-Retail/Bilder-Pictures/SAFLAX-",'Basis-Tabelle-Samen'!N308,"-",'Basis-Tabelle-Samen'!J308,"-garden-to-go-lite-english.jpg")),
IF($C$1="Estnisch - EE",HYPERLINK(CONCATENATE("https://www.saflax.de/0-WVK-Retail/Bilder-Pictures/SAFLAX-",'Basis-Tabelle-Samen'!N308,"-",'Basis-Tabelle-Samen'!J308,"-garden-to-go-lite-estonian.jpg")),
IF($C$1="Finnisch - FI",HYPERLINK(CONCATENATE("https://www.saflax.de/0-WVK-Retail/Bilder-Pictures/SAFLAX-",'Basis-Tabelle-Samen'!N308,"-",'Basis-Tabelle-Samen'!J308,"-garden-to-go-lite-finnish.jpg")),
IF($C$1="Französisch - FR",HYPERLINK(CONCATENATE("https://www.saflax.de/0-WVK-Retail/Bilder-Pictures/SAFLAX-",'Basis-Tabelle-Samen'!N308,"-",'Basis-Tabelle-Samen'!J308,"-garden-to-go-lite-french.jpg")),
IF($C$1="Griechisch - GR",HYPERLINK(CONCATENATE("https://www.saflax.de/0-WVK-Retail/Bilder-Pictures/SAFLAX-",'Basis-Tabelle-Samen'!N308,"-",'Basis-Tabelle-Samen'!J308,"-garden-to-go-lite-greek.jpg")),
IF($C$1="Irisch - IE",HYPERLINK(CONCATENATE("https://www.saflax.de/0-WVK-Retail/Bilder-Pictures/SAFLAX-",'Basis-Tabelle-Samen'!N308,"-",'Basis-Tabelle-Samen'!J308,"-garden-to-go-lite-irish.jpg")),
IF($C$1="Isländisch - IS",HYPERLINK(CONCATENATE("https://www.saflax.de/0-WVK-Retail/Bilder-Pictures/SAFLAX-",'Basis-Tabelle-Samen'!N308,"-",'Basis-Tabelle-Samen'!J308,"-garden-to-go-lite-icelandic.jpg")),
IF($C$1="Italienisch - IT",HYPERLINK(CONCATENATE("https://www.saflax.de/0-WVK-Retail/Bilder-Pictures/SAFLAX-",'Basis-Tabelle-Samen'!N308,"-",'Basis-Tabelle-Samen'!J308,"-garden-to-go-lite-italian.jpg")),
IF($C$1="Japanisch - JP",HYPERLINK(CONCATENATE("https://www.saflax.de/0-WVK-Retail/Bilder-Pictures/SAFLAX-",'Basis-Tabelle-Samen'!N308,"-",'Basis-Tabelle-Samen'!J308,"-garden-to-go-lite-japanese.jpg")),
IF($C$1="Kroatisch - HR",HYPERLINK(CONCATENATE("https://www.saflax.de/0-WVK-Retail/Bilder-Pictures/SAFLAX-",'Basis-Tabelle-Samen'!N308,"-",'Basis-Tabelle-Samen'!J308,"-garden-to-go-lite-croatian.jpg")),
IF($C$1="Lettisch - LV",HYPERLINK(CONCATENATE("https://www.saflax.de/0-WVK-Retail/Bilder-Pictures/SAFLAX-",'Basis-Tabelle-Samen'!N308,"-",'Basis-Tabelle-Samen'!J308,"-garden-to-go-lite-latvian.jpg")),
IF($C$1="Litauisch - LT",HYPERLINK(CONCATENATE("https://www.saflax.de/0-WVK-Retail/Bilder-Pictures/SAFLAX-",'Basis-Tabelle-Samen'!N308,"-",'Basis-Tabelle-Samen'!J308,"-garden-to-go-lite-lithuanian.jpg")),
IF($C$1="Maltesisch - MT",HYPERLINK(CONCATENATE("https://www.saflax.de/0-WVK-Retail/Bilder-Pictures/SAFLAX-",'Basis-Tabelle-Samen'!N308,"-",'Basis-Tabelle-Samen'!J308,"-garden-to-go-lite-maltese.jpg")),
IF($C$1="Niederländisch - NL",HYPERLINK(CONCATENATE("https://www.saflax.de/0-WVK-Retail/Bilder-Pictures/SAFLAX-",'Basis-Tabelle-Samen'!N308,"-",'Basis-Tabelle-Samen'!J308,"-garden-to-go-lite-dutch.jpg")),
IF($C$1="Norwegisch - NO",HYPERLINK(CONCATENATE("https://www.saflax.de/0-WVK-Retail/Bilder-Pictures/SAFLAX-",'Basis-Tabelle-Samen'!N308,"-",'Basis-Tabelle-Samen'!J308,"-garden-to-go-lite-nowegian.jpg")),
IF($C$1="Polnisch - PL",HYPERLINK(CONCATENATE("https://www.saflax.de/0-WVK-Retail/Bilder-Pictures/SAFLAX-",'Basis-Tabelle-Samen'!N308,"-",'Basis-Tabelle-Samen'!J308,"-garden-to-go-lite-polish.jpg")),
IF($C$1="Portugiesisch - PT",HYPERLINK(CONCATENATE("https://www.saflax.de/0-WVK-Retail/Bilder-Pictures/SAFLAX-",'Basis-Tabelle-Samen'!N308,"-",'Basis-Tabelle-Samen'!J308,"-garden-to-go-lite-portuguese.jpg")),
IF($C$1="Rumänisch - RO",HYPERLINK(CONCATENATE("https://www.saflax.de/0-WVK-Retail/Bilder-Pictures/SAFLAX-",'Basis-Tabelle-Samen'!N308,"-",'Basis-Tabelle-Samen'!J308,"-garden-to-go-lite-romanian.jpg")),
IF($C$1="Schwedisch - SE",HYPERLINK(CONCATENATE("https://www.saflax.de/0-WVK-Retail/Bilder-Pictures/SAFLAX-",'Basis-Tabelle-Samen'!N308,"-",'Basis-Tabelle-Samen'!J308,"-garden-to-go-lite-swedish.jpg")),
IF($C$1="Slowakisch - SK",HYPERLINK(CONCATENATE("https://www.saflax.de/0-WVK-Retail/Bilder-Pictures/SAFLAX-",'Basis-Tabelle-Samen'!N308,"-",'Basis-Tabelle-Samen'!J308,"-garden-to-go-lite-slovak.jpg")),
IF($C$1="Slowenisch - SI",HYPERLINK(CONCATENATE("https://www.saflax.de/0-WVK-Retail/Bilder-Pictures/SAFLAX-",'Basis-Tabelle-Samen'!N308,"-",'Basis-Tabelle-Samen'!J308,"-garden-to-go-lite-slovenian.jpg")),
IF($C$1="Spanisch - ES",HYPERLINK(CONCATENATE("https://www.saflax.de/0-WVK-Retail/Bilder-Pictures/SAFLAX-",'Basis-Tabelle-Samen'!N308,"-",'Basis-Tabelle-Samen'!J308,"-garden-to-go-lite-spanish.jpg")),
IF($C$1="Tschechisch - CZ",HYPERLINK(CONCATENATE("https://www.saflax.de/0-WVK-Retail/Bilder-Pictures/SAFLAX-",'Basis-Tabelle-Samen'!N308,"-",'Basis-Tabelle-Samen'!J308,"-garden-to-go-lite-czech.jpg")),
IF($C$1="Türkisch - TR",HYPERLINK(CONCATENATE("https://www.saflax.de/0-WVK-Retail/Bilder-Pictures/SAFLAX-",'Basis-Tabelle-Samen'!N308,"-",'Basis-Tabelle-Samen'!J308,"-garden-to-go-lite-turkish.jpg")),
IF($C$1="Ungarisch - HU",HYPERLINK(CONCATENATE("https://www.saflax.de/0-WVK-Retail/Bilder-Pictures/SAFLAX-",'Basis-Tabelle-Samen'!N308,"-",'Basis-Tabelle-Samen'!J308,"-garden-to-go-lite-hungarian.jpg")),
" ACHTUNG")))))))))))))))))))))))))))))</f>
        <v>https://www.saflax.de/0-WVK-Retail/Bilder-Pictures/SAFLAX-85239-panax-ginseng-garden-to-go-lite-english.jpg</v>
      </c>
      <c r="AO289" s="330" t="str">
        <f>IF(J289&lt;1,"",
IF($C$1="Bulgarisch - BG",HYPERLINK(CONCATENATE("https://www.saflax.de/0-WVK-Retail/Bilder-Pictures/SAFLAX-",'Basis-Tabelle-Samen'!Q308,"-",'Basis-Tabelle-Samen'!J308,"-garden-to-go-bulgarian.jpg")),
IF($C$1="Dänisch - DK",HYPERLINK(CONCATENATE("https://www.saflax.de/0-WVK-Retail/Bilder-Pictures/SAFLAX-",'Basis-Tabelle-Samen'!Q308,"-",'Basis-Tabelle-Samen'!J308,"-garden-to-go-danish.jpg")),
IF($C$1="Deutsch - DE",HYPERLINK(CONCATENATE("https://www.saflax.de/0-WVK-Retail/Bilder-Pictures/SAFLAX-",'Basis-Tabelle-Samen'!Q308,"-",'Basis-Tabelle-Samen'!J308,"-garden-to-go-german.jpg")),
IF($C$1="Englisch - UK",HYPERLINK(CONCATENATE("https://www.saflax.de/0-WVK-Retail/Bilder-Pictures/SAFLAX-",'Basis-Tabelle-Samen'!Q308,"-",'Basis-Tabelle-Samen'!J308,"-garden-to-go-english.jpg")),
IF($C$1="Estnisch - EE",HYPERLINK(CONCATENATE("https://www.saflax.de/0-WVK-Retail/Bilder-Pictures/SAFLAX-",'Basis-Tabelle-Samen'!Q308,"-",'Basis-Tabelle-Samen'!J308,"-garden-to-go-estonian.jpg")),
IF($C$1="Finnisch - FI",HYPERLINK(CONCATENATE("https://www.saflax.de/0-WVK-Retail/Bilder-Pictures/SAFLAX-",'Basis-Tabelle-Samen'!Q308,"-",'Basis-Tabelle-Samen'!J308,"-garden-to-go-finnish.jpg")),
IF($C$1="Französisch - FR",HYPERLINK(CONCATENATE("https://www.saflax.de/0-WVK-Retail/Bilder-Pictures/SAFLAX-",'Basis-Tabelle-Samen'!Q308,"-",'Basis-Tabelle-Samen'!J308,"-garden-to-go-french.jpg")),
IF($C$1="Griechisch - GR",HYPERLINK(CONCATENATE("https://www.saflax.de/0-WVK-Retail/Bilder-Pictures/SAFLAX-",'Basis-Tabelle-Samen'!Q308,"-",'Basis-Tabelle-Samen'!J308,"-garden-to-go-greek.jpg")),
IF($C$1="Irisch - IE",HYPERLINK(CONCATENATE("https://www.saflax.de/0-WVK-Retail/Bilder-Pictures/SAFLAX-",'Basis-Tabelle-Samen'!Q308,"-",'Basis-Tabelle-Samen'!J308,"-garden-to-go-irish.jpg")),
IF($C$1="Isländisch - IS",HYPERLINK(CONCATENATE("https://www.saflax.de/0-WVK-Retail/Bilder-Pictures/SAFLAX-",'Basis-Tabelle-Samen'!Q308,"-",'Basis-Tabelle-Samen'!J308,"-garden-to-go-icelandic.jpg")),
IF($C$1="Italienisch - IT",HYPERLINK(CONCATENATE("https://www.saflax.de/0-WVK-Retail/Bilder-Pictures/SAFLAX-",'Basis-Tabelle-Samen'!Q308,"-",'Basis-Tabelle-Samen'!J308,"-garden-to-go-italian.jpg")),
IF($C$1="Japanisch - JP",HYPERLINK(CONCATENATE("https://www.saflax.de/0-WVK-Retail/Bilder-Pictures/SAFLAX-",'Basis-Tabelle-Samen'!Q308,"-",'Basis-Tabelle-Samen'!J308,"-garden-to-go-japanese.jpg")),
IF($C$1="Kroatisch - HR",HYPERLINK(CONCATENATE("https://www.saflax.de/0-WVK-Retail/Bilder-Pictures/SAFLAX-",'Basis-Tabelle-Samen'!Q308,"-",'Basis-Tabelle-Samen'!J308,"-garden-to-go-croatian.jpg")),
IF($C$1="Lettisch - LV",HYPERLINK(CONCATENATE("https://www.saflax.de/0-WVK-Retail/Bilder-Pictures/SAFLAX-",'Basis-Tabelle-Samen'!Q308,"-",'Basis-Tabelle-Samen'!J308,"-garden-to-go-latvian.jpg")),
IF($C$1="Litauisch - LT",HYPERLINK(CONCATENATE("https://www.saflax.de/0-WVK-Retail/Bilder-Pictures/SAFLAX-",'Basis-Tabelle-Samen'!Q308,"-",'Basis-Tabelle-Samen'!J308,"-garden-to-go-lithuanian.jpg")),
IF($C$1="Maltesisch - MT",HYPERLINK(CONCATENATE("https://www.saflax.de/0-WVK-Retail/Bilder-Pictures/SAFLAX-",'Basis-Tabelle-Samen'!Q308,"-",'Basis-Tabelle-Samen'!J308,"-garden-to-go-maltese.jpg")),
IF($C$1="Niederländisch - NL",HYPERLINK(CONCATENATE("https://www.saflax.de/0-WVK-Retail/Bilder-Pictures/SAFLAX-",'Basis-Tabelle-Samen'!Q308,"-",'Basis-Tabelle-Samen'!J308,"-garden-to-go-dutch.jpg")),
IF($C$1="Norwegisch - NO",HYPERLINK(CONCATENATE("https://www.saflax.de/0-WVK-Retail/Bilder-Pictures/SAFLAX-",'Basis-Tabelle-Samen'!Q308,"-",'Basis-Tabelle-Samen'!J308,"-garden-to-go-nowegian.jpg")),
IF($C$1="Polnisch - PL",HYPERLINK(CONCATENATE("https://www.saflax.de/0-WVK-Retail/Bilder-Pictures/SAFLAX-",'Basis-Tabelle-Samen'!Q308,"-",'Basis-Tabelle-Samen'!J308,"-garden-to-go-polish.jpg")),
IF($C$1="Portugiesisch - PT",HYPERLINK(CONCATENATE("https://www.saflax.de/0-WVK-Retail/Bilder-Pictures/SAFLAX-",'Basis-Tabelle-Samen'!Q308,"-",'Basis-Tabelle-Samen'!J308,"-garden-to-go-portuguese.jpg")),
IF($C$1="Rumänisch - RO",HYPERLINK(CONCATENATE("https://www.saflax.de/0-WVK-Retail/Bilder-Pictures/SAFLAX-",'Basis-Tabelle-Samen'!Q308,"-",'Basis-Tabelle-Samen'!J308,"-garden-to-go-romanian.jpg")),
IF($C$1="Schwedisch - SE",HYPERLINK(CONCATENATE("https://www.saflax.de/0-WVK-Retail/Bilder-Pictures/SAFLAX-",'Basis-Tabelle-Samen'!Q308,"-",'Basis-Tabelle-Samen'!J308,"-garden-to-go-swedish.jpg")),
IF($C$1="Slowakisch - SK",HYPERLINK(CONCATENATE("https://www.saflax.de/0-WVK-Retail/Bilder-Pictures/SAFLAX-",'Basis-Tabelle-Samen'!Q308,"-",'Basis-Tabelle-Samen'!J308,"-garden-to-go-slovak.jpg")),
IF($C$1="Slowenisch - SI",HYPERLINK(CONCATENATE("https://www.saflax.de/0-WVK-Retail/Bilder-Pictures/SAFLAX-",'Basis-Tabelle-Samen'!Q308,"-",'Basis-Tabelle-Samen'!J308,"-garden-to-go-slovenian.jpg")),
IF($C$1="Spanisch - ES",HYPERLINK(CONCATENATE("https://www.saflax.de/0-WVK-Retail/Bilder-Pictures/SAFLAX-",'Basis-Tabelle-Samen'!Q308,"-",'Basis-Tabelle-Samen'!J308,"-garden-to-go-spanish.jpg")),
IF($C$1="Tschechisch - CZ",HYPERLINK(CONCATENATE("https://www.saflax.de/0-WVK-Retail/Bilder-Pictures/SAFLAX-",'Basis-Tabelle-Samen'!Q308,"-",'Basis-Tabelle-Samen'!J308,"-garden-to-go-czech.jpg")),
IF($C$1="Türkisch - TR",HYPERLINK(CONCATENATE("https://www.saflax.de/0-WVK-Retail/Bilder-Pictures/SAFLAX-",'Basis-Tabelle-Samen'!Q308,"-",'Basis-Tabelle-Samen'!J308,"-garden-to-go-turkish.jpg")),
IF($C$1="Ungarisch - HU",HYPERLINK(CONCATENATE("https://www.saflax.de/0-WVK-Retail/Bilder-Pictures/SAFLAX-",'Basis-Tabelle-Samen'!Q308,"-",'Basis-Tabelle-Samen'!J308,"-garden-to-go-hungarian.jpg")),
" ACHTUNG")))))))))))))))))))))))))))))</f>
        <v>https://www.saflax.de/0-WVK-Retail/Bilder-Pictures/SAFLAX-55239-panax-ginseng-garden-to-go-english.jpg</v>
      </c>
      <c r="AP289" s="330" t="str">
        <f>IF(K289&lt;1,"",
IF($C$1="Bulgarisch - BG",HYPERLINK(CONCATENATE("https://www.saflax.de/0-WVK-Retail/Bilder-Pictures/SAFLAX-",'Basis-Tabelle-Samen'!T308,"-",'Basis-Tabelle-Samen'!J308,"-cultivation-set-bulgarian.jpg")),
IF($C$1="Dänisch - DK",HYPERLINK(CONCATENATE("https://www.saflax.de/0-WVK-Retail/Bilder-Pictures/SAFLAX-",'Basis-Tabelle-Samen'!T308,"-",'Basis-Tabelle-Samen'!J308,"-cultivation-set-danish.jpg")),
IF($C$1="Deutsch - DE",HYPERLINK(CONCATENATE("https://www.saflax.de/0-WVK-Retail/Bilder-Pictures/SAFLAX-",'Basis-Tabelle-Samen'!T308,"-",'Basis-Tabelle-Samen'!J308,"-cultivation-set-german.jpg")),
IF($C$1="Englisch - UK",HYPERLINK(CONCATENATE("https://www.saflax.de/0-WVK-Retail/Bilder-Pictures/SAFLAX-",'Basis-Tabelle-Samen'!T308,"-",'Basis-Tabelle-Samen'!J308,"-cultivation-set-english.jpg")),
IF($C$1="Estnisch - EE",HYPERLINK(CONCATENATE("https://www.saflax.de/0-WVK-Retail/Bilder-Pictures/SAFLAX-",'Basis-Tabelle-Samen'!T308,"-",'Basis-Tabelle-Samen'!J308,"-cultivation-set-estonian.jpg")),
IF($C$1="Finnisch - FI",HYPERLINK(CONCATENATE("https://www.saflax.de/0-WVK-Retail/Bilder-Pictures/SAFLAX-",'Basis-Tabelle-Samen'!T308,"-",'Basis-Tabelle-Samen'!J308,"-cultivation-set-finnish.jpg")),
IF($C$1="Französisch - FR",HYPERLINK(CONCATENATE("https://www.saflax.de/0-WVK-Retail/Bilder-Pictures/SAFLAX-",'Basis-Tabelle-Samen'!T308,"-",'Basis-Tabelle-Samen'!J308,"-cultivation-set-french.jpg")),
IF($C$1="Griechisch - GR",HYPERLINK(CONCATENATE("https://www.saflax.de/0-WVK-Retail/Bilder-Pictures/SAFLAX-",'Basis-Tabelle-Samen'!T308,"-",'Basis-Tabelle-Samen'!J308,"-cultivation-set-greek.jpg")),
IF($C$1="Irisch - IE",HYPERLINK(CONCATENATE("https://www.saflax.de/0-WVK-Retail/Bilder-Pictures/SAFLAX-",'Basis-Tabelle-Samen'!T308,"-",'Basis-Tabelle-Samen'!J308,"-cultivation-set-irish.jpg")),
IF($C$1="Isländisch - IS",HYPERLINK(CONCATENATE("https://www.saflax.de/0-WVK-Retail/Bilder-Pictures/SAFLAX-",'Basis-Tabelle-Samen'!T308,"-",'Basis-Tabelle-Samen'!J308,"-cultivation-set-icelandic.jpg")),
IF($C$1="Italienisch - IT",HYPERLINK(CONCATENATE("https://www.saflax.de/0-WVK-Retail/Bilder-Pictures/SAFLAX-",'Basis-Tabelle-Samen'!T308,"-",'Basis-Tabelle-Samen'!J308,"-cultivation-set-italian.jpg")),
IF($C$1="Japanisch - JP",HYPERLINK(CONCATENATE("https://www.saflax.de/0-WVK-Retail/Bilder-Pictures/SAFLAX-",'Basis-Tabelle-Samen'!T308,"-",'Basis-Tabelle-Samen'!J308,"-cultivation-set-japanese.jpg")),
IF($C$1="Kroatisch - HR",HYPERLINK(CONCATENATE("https://www.saflax.de/0-WVK-Retail/Bilder-Pictures/SAFLAX-",'Basis-Tabelle-Samen'!T308,"-",'Basis-Tabelle-Samen'!J308,"-cultivation-set-croatian.jpg")),
IF($C$1="Lettisch - LV",HYPERLINK(CONCATENATE("https://www.saflax.de/0-WVK-Retail/Bilder-Pictures/SAFLAX-",'Basis-Tabelle-Samen'!T308,"-",'Basis-Tabelle-Samen'!J308,"-cultivation-set-latvian.jpg")),
IF($C$1="Litauisch - LT",HYPERLINK(CONCATENATE("https://www.saflax.de/0-WVK-Retail/Bilder-Pictures/SAFLAX-",'Basis-Tabelle-Samen'!T308,"-",'Basis-Tabelle-Samen'!J308,"-cultivation-set-lithuanian.jpg")),
IF($C$1="Maltesisch - MT",HYPERLINK(CONCATENATE("https://www.saflax.de/0-WVK-Retail/Bilder-Pictures/SAFLAX-",'Basis-Tabelle-Samen'!T308,"-",'Basis-Tabelle-Samen'!J308,"-cultivation-set-maltese.jpg")),
IF($C$1="Niederländisch - NL",HYPERLINK(CONCATENATE("https://www.saflax.de/0-WVK-Retail/Bilder-Pictures/SAFLAX-",'Basis-Tabelle-Samen'!T308,"-",'Basis-Tabelle-Samen'!J308,"-cultivation-set-dutch.jpg")),
IF($C$1="Norwegisch - NO",HYPERLINK(CONCATENATE("https://www.saflax.de/0-WVK-Retail/Bilder-Pictures/SAFLAX-",'Basis-Tabelle-Samen'!T308,"-",'Basis-Tabelle-Samen'!J308,"-cultivation-set-nowegian.jpg")),
IF($C$1="Polnisch - PL",HYPERLINK(CONCATENATE("https://www.saflax.de/0-WVK-Retail/Bilder-Pictures/SAFLAX-",'Basis-Tabelle-Samen'!T308,"-",'Basis-Tabelle-Samen'!J308,"-cultivation-set-polish.jpg")),
IF($C$1="Portugiesisch - PT",HYPERLINK(CONCATENATE("https://www.saflax.de/0-WVK-Retail/Bilder-Pictures/SAFLAX-",'Basis-Tabelle-Samen'!T308,"-",'Basis-Tabelle-Samen'!J308,"-cultivation-set-portuguese.jpg")),
IF($C$1="Rumänisch - RO",HYPERLINK(CONCATENATE("https://www.saflax.de/0-WVK-Retail/Bilder-Pictures/SAFLAX-",'Basis-Tabelle-Samen'!T308,"-",'Basis-Tabelle-Samen'!J308,"-cultivation-set-romanian.jpg")),
IF($C$1="Schwedisch - SE",HYPERLINK(CONCATENATE("https://www.saflax.de/0-WVK-Retail/Bilder-Pictures/SAFLAX-",'Basis-Tabelle-Samen'!T308,"-",'Basis-Tabelle-Samen'!J308,"-cultivation-set-swedish.jpg")),
IF($C$1="Slowakisch - SK",HYPERLINK(CONCATENATE("https://www.saflax.de/0-WVK-Retail/Bilder-Pictures/SAFLAX-",'Basis-Tabelle-Samen'!T308,"-",'Basis-Tabelle-Samen'!J308,"-cultivation-set-slovak.jpg")),
IF($C$1="Slowenisch - SI",HYPERLINK(CONCATENATE("https://www.saflax.de/0-WVK-Retail/Bilder-Pictures/SAFLAX-",'Basis-Tabelle-Samen'!T308,"-",'Basis-Tabelle-Samen'!J308,"-cultivation-set-slovenian.jpg")),
IF($C$1="Spanisch - ES",HYPERLINK(CONCATENATE("https://www.saflax.de/0-WVK-Retail/Bilder-Pictures/SAFLAX-",'Basis-Tabelle-Samen'!T308,"-",'Basis-Tabelle-Samen'!J308,"-cultivation-set-spanish.jpg")),
IF($C$1="Tschechisch - CZ",HYPERLINK(CONCATENATE("https://www.saflax.de/0-WVK-Retail/Bilder-Pictures/SAFLAX-",'Basis-Tabelle-Samen'!T308,"-",'Basis-Tabelle-Samen'!J308,"-cultivation-set-czech.jpg")),
IF($C$1="Türkisch - TR",HYPERLINK(CONCATENATE("https://www.saflax.de/0-WVK-Retail/Bilder-Pictures/SAFLAX-",'Basis-Tabelle-Samen'!T308,"-",'Basis-Tabelle-Samen'!J308,"-cultivation-set-turkish.jpg")),
IF($C$1="Ungarisch - HU",HYPERLINK(CONCATENATE("https://www.saflax.de/0-WVK-Retail/Bilder-Pictures/SAFLAX-",'Basis-Tabelle-Samen'!T308,"-",'Basis-Tabelle-Samen'!J308,"-cultivation-set-hungarian.jpg")),
" ACHTUNG")))))))))))))))))))))))))))))</f>
        <v>https://www.saflax.de/0-WVK-Retail/Bilder-Pictures/SAFLAX-35239-panax-ginseng-cultivation-set-english.jpg</v>
      </c>
      <c r="AQ289" s="330" t="str">
        <f>IF(L289&lt;1,"",
IF($C$1="Bulgarisch - BG",HYPERLINK(CONCATENATE("https://www.saflax.de/0-WVK-Retail/Bilder-Pictures/SAFLAX-",'Basis-Tabelle-Samen'!W308,"-",'Basis-Tabelle-Samen'!J308,"-garden-in-the-bag-bulgarian.jpg")),
IF($C$1="Dänisch - DK",HYPERLINK(CONCATENATE("https://www.saflax.de/0-WVK-Retail/Bilder-Pictures/SAFLAX-",'Basis-Tabelle-Samen'!W308,"-",'Basis-Tabelle-Samen'!J308,"-garden-in-the-bag-danish.jpg")),
IF($C$1="Deutsch - DE",HYPERLINK(CONCATENATE("https://www.saflax.de/0-WVK-Retail/Bilder-Pictures/SAFLAX-",'Basis-Tabelle-Samen'!W308,"-",'Basis-Tabelle-Samen'!J308,"-garden-in-the-bag-german.jpg")),
IF($C$1="Englisch - UK",HYPERLINK(CONCATENATE("https://www.saflax.de/0-WVK-Retail/Bilder-Pictures/SAFLAX-",'Basis-Tabelle-Samen'!W308,"-",'Basis-Tabelle-Samen'!J308,"-garden-in-the-bag-english.jpg")),
IF($C$1="Estnisch - EE",HYPERLINK(CONCATENATE("https://www.saflax.de/0-WVK-Retail/Bilder-Pictures/SAFLAX-",'Basis-Tabelle-Samen'!W308,"-",'Basis-Tabelle-Samen'!J308,"-garden-in-the-bag-estonian.jpg")),
IF($C$1="Finnisch - FI",HYPERLINK(CONCATENATE("https://www.saflax.de/0-WVK-Retail/Bilder-Pictures/SAFLAX-",'Basis-Tabelle-Samen'!W308,"-",'Basis-Tabelle-Samen'!J308,"-garden-in-the-bag-finnish.jpg")),
IF($C$1="Französisch - FR",HYPERLINK(CONCATENATE("https://www.saflax.de/0-WVK-Retail/Bilder-Pictures/SAFLAX-",'Basis-Tabelle-Samen'!W308,"-",'Basis-Tabelle-Samen'!J308,"-garden-in-the-bag-french.jpg")),
IF($C$1="Griechisch - GR",HYPERLINK(CONCATENATE("https://www.saflax.de/0-WVK-Retail/Bilder-Pictures/SAFLAX-",'Basis-Tabelle-Samen'!W308,"-",'Basis-Tabelle-Samen'!J308,"-garden-in-the-bag-greek.jpg")),
IF($C$1="Irisch - IE",HYPERLINK(CONCATENATE("https://www.saflax.de/0-WVK-Retail/Bilder-Pictures/SAFLAX-",'Basis-Tabelle-Samen'!W308,"-",'Basis-Tabelle-Samen'!J308,"-garden-in-the-bag-irish.jpg")),
IF($C$1="Isländisch - IS",HYPERLINK(CONCATENATE("https://www.saflax.de/0-WVK-Retail/Bilder-Pictures/SAFLAX-",'Basis-Tabelle-Samen'!W308,"-",'Basis-Tabelle-Samen'!J308,"-garden-in-the-bag-icelandic.jpg")),
IF($C$1="Italienisch - IT",HYPERLINK(CONCATENATE("https://www.saflax.de/0-WVK-Retail/Bilder-Pictures/SAFLAX-",'Basis-Tabelle-Samen'!W308,"-",'Basis-Tabelle-Samen'!J308,"-garden-in-the-bag-italian.jpg")),
IF($C$1="Japanisch - JP",HYPERLINK(CONCATENATE("https://www.saflax.de/0-WVK-Retail/Bilder-Pictures/SAFLAX-",'Basis-Tabelle-Samen'!W308,"-",'Basis-Tabelle-Samen'!J308,"-garden-in-the-bag-japanese.jpg")),
IF($C$1="Kroatisch - HR",HYPERLINK(CONCATENATE("https://www.saflax.de/0-WVK-Retail/Bilder-Pictures/SAFLAX-",'Basis-Tabelle-Samen'!W308,"-",'Basis-Tabelle-Samen'!J308,"-garden-in-the-bag-croatian.jpg")),
IF($C$1="Lettisch - LV",HYPERLINK(CONCATENATE("https://www.saflax.de/0-WVK-Retail/Bilder-Pictures/SAFLAX-",'Basis-Tabelle-Samen'!W308,"-",'Basis-Tabelle-Samen'!J308,"-garden-in-the-bag-latvian.jpg")),
IF($C$1="Litauisch - LT",HYPERLINK(CONCATENATE("https://www.saflax.de/0-WVK-Retail/Bilder-Pictures/SAFLAX-",'Basis-Tabelle-Samen'!W308,"-",'Basis-Tabelle-Samen'!J308,"-garden-in-the-bag-lithuanian.jpg")),
IF($C$1="Maltesisch - MT",HYPERLINK(CONCATENATE("https://www.saflax.de/0-WVK-Retail/Bilder-Pictures/SAFLAX-",'Basis-Tabelle-Samen'!W308,"-",'Basis-Tabelle-Samen'!J308,"-garden-in-the-bag-maltese.jpg")),
IF($C$1="Niederländisch - NL",HYPERLINK(CONCATENATE("https://www.saflax.de/0-WVK-Retail/Bilder-Pictures/SAFLAX-",'Basis-Tabelle-Samen'!W308,"-",'Basis-Tabelle-Samen'!J308,"-garden-in-the-bag-dutch.jpg")),
IF($C$1="Norwegisch - NO",HYPERLINK(CONCATENATE("https://www.saflax.de/0-WVK-Retail/Bilder-Pictures/SAFLAX-",'Basis-Tabelle-Samen'!W308,"-",'Basis-Tabelle-Samen'!J308,"-garden-in-the-bag-nowegian.jpg")),
IF($C$1="Polnisch - PL",HYPERLINK(CONCATENATE("https://www.saflax.de/0-WVK-Retail/Bilder-Pictures/SAFLAX-",'Basis-Tabelle-Samen'!W308,"-",'Basis-Tabelle-Samen'!J308,"-garden-in-the-bag-polish.jpg")),
IF($C$1="Portugiesisch - PT",HYPERLINK(CONCATENATE("https://www.saflax.de/0-WVK-Retail/Bilder-Pictures/SAFLAX-",'Basis-Tabelle-Samen'!W308,"-",'Basis-Tabelle-Samen'!J308,"-garden-in-the-bag-portuguese.jpg")),
IF($C$1="Rumänisch - RO",HYPERLINK(CONCATENATE("https://www.saflax.de/0-WVK-Retail/Bilder-Pictures/SAFLAX-",'Basis-Tabelle-Samen'!W308,"-",'Basis-Tabelle-Samen'!J308,"-garden-in-the-bag-romanian.jpg")),
IF($C$1="Schwedisch - SE",HYPERLINK(CONCATENATE("https://www.saflax.de/0-WVK-Retail/Bilder-Pictures/SAFLAX-",'Basis-Tabelle-Samen'!W308,"-",'Basis-Tabelle-Samen'!J308,"-garden-in-the-bag-swedish.jpg")),
IF($C$1="Slowakisch - SK",HYPERLINK(CONCATENATE("https://www.saflax.de/0-WVK-Retail/Bilder-Pictures/SAFLAX-",'Basis-Tabelle-Samen'!W308,"-",'Basis-Tabelle-Samen'!J308,"-garden-in-the-bag-slovak.jpg")),
IF($C$1="Slowenisch - SI",HYPERLINK(CONCATENATE("https://www.saflax.de/0-WVK-Retail/Bilder-Pictures/SAFLAX-",'Basis-Tabelle-Samen'!W308,"-",'Basis-Tabelle-Samen'!J308,"-garden-in-the-bag-slovenian.jpg")),
IF($C$1="Spanisch - ES",HYPERLINK(CONCATENATE("https://www.saflax.de/0-WVK-Retail/Bilder-Pictures/SAFLAX-",'Basis-Tabelle-Samen'!W308,"-",'Basis-Tabelle-Samen'!J308,"-garden-in-the-bag-spanish.jpg")),
IF($C$1="Tschechisch - CZ",HYPERLINK(CONCATENATE("https://www.saflax.de/0-WVK-Retail/Bilder-Pictures/SAFLAX-",'Basis-Tabelle-Samen'!W308,"-",'Basis-Tabelle-Samen'!J308,"-garden-in-the-bag-czech.jpg")),
IF($C$1="Türkisch - TR",HYPERLINK(CONCATENATE("https://www.saflax.de/0-WVK-Retail/Bilder-Pictures/SAFLAX-",'Basis-Tabelle-Samen'!W308,"-",'Basis-Tabelle-Samen'!J308,"-garden-in-the-bag-turkish.jpg")),
IF($C$1="Ungarisch - HU",HYPERLINK(CONCATENATE("https://www.saflax.de/0-WVK-Retail/Bilder-Pictures/SAFLAX-",'Basis-Tabelle-Samen'!W308,"-",'Basis-Tabelle-Samen'!J308,"-garden-in-the-bag-hungarian.jpg")),
" ACHTUNG")))))))))))))))))))))))))))))</f>
        <v>https://www.saflax.de/0-WVK-Retail/Bilder-Pictures/SAFLAX-65239-panax-ginseng-garden-in-the-bag-english.jpg</v>
      </c>
    </row>
    <row r="290" spans="1:43" ht="17.100000000000001" customHeight="1" x14ac:dyDescent="0.2">
      <c r="A290" s="318" t="str">
        <f>IF('Basis-Tabelle-Samen'!A276="","",IF($C$1="Deutsch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90" s="319" t="str">
        <f>'Basis-Tabelle-Samen'!I276</f>
        <v>Humulus lupulus</v>
      </c>
      <c r="C290" s="316" t="str">
        <f>IF($C$1="Bulgarisch - BG",'Basis-Tabelle-Samen'!Z276,
IF($C$1="Dänisch - DK",'Basis-Tabelle-Samen'!AA276,
IF($C$1="Deutsch - DE",'Basis-Tabelle-Samen'!AB276,
IF($C$1="Englisch - UK",'Basis-Tabelle-Samen'!AC276,
IF($C$1="Estnisch - EE",'Basis-Tabelle-Samen'!AD276,
IF($C$1="Finnisch - FI",'Basis-Tabelle-Samen'!AE276,
IF($C$1="Französisch - FR",'Basis-Tabelle-Samen'!AF276,
IF($C$1="Griechisch - GR",'Basis-Tabelle-Samen'!AG276,
IF($C$1="Irisch - IE",'Basis-Tabelle-Samen'!AH276,
IF($C$1="Isländisch - IS",'Basis-Tabelle-Samen'!AI276,
IF($C$1="Italienisch - IT",'Basis-Tabelle-Samen'!AJ276,
IF($C$1="Japanisch - JP",'Basis-Tabelle-Samen'!AK276,
IF($C$1="Kroatisch - HR",'Basis-Tabelle-Samen'!AL276,
IF($C$1="Lettisch - LV",'Basis-Tabelle-Samen'!AM276,
IF($C$1="Litauisch - LT",'Basis-Tabelle-Samen'!AN276,
IF($C$1="Maltesisch - MT",'Basis-Tabelle-Samen'!AO276,
IF($C$1="Niederländisch - NL",'Basis-Tabelle-Samen'!AP276,
IF($C$1="Norwegisch - NO",'Basis-Tabelle-Samen'!AQ276,
IF($C$1="Polnisch - PL",'Basis-Tabelle-Samen'!AR276,
IF($C$1="Portugiesisch - PT",'Basis-Tabelle-Samen'!AS276,
IF($C$1="Rumänisch - RO",'Basis-Tabelle-Samen'!AT276,
IF($C$1="Schwedisch - SE",'Basis-Tabelle-Samen'!AU276,
IF($C$1="Slowakisch - SK",'Basis-Tabelle-Samen'!AV276,
IF($C$1="Slowenisch - SI",'Basis-Tabelle-Samen'!AW276,
IF($C$1="Spanisch - ES",'Basis-Tabelle-Samen'!AX276,
IF($C$1="Tschechisch - CZ",'Basis-Tabelle-Samen'!AY276,
IF($C$1="Türkisch - TR",'Basis-Tabelle-Samen'!AZ276,
IF($C$1="Ungarisch - HU",'Basis-Tabelle-Samen'!BA276,
" ACHTUNG"))))))))))))))))))))))))))))</f>
        <v>Common Hop</v>
      </c>
      <c r="D290" s="320">
        <f>'Basis-Tabelle-Samen'!F276</f>
        <v>50</v>
      </c>
      <c r="E290" s="321" t="str">
        <f>'Basis-Tabelle-Samen'!H276</f>
        <v>7 %</v>
      </c>
      <c r="F290" s="322" t="str">
        <f>IF('Basis-Tabelle-Samen'!G276="","",'Basis-Tabelle-Samen'!G276)</f>
        <v>07</v>
      </c>
      <c r="G290" s="320">
        <f>'Basis-Tabelle-Samen'!C276</f>
        <v>15207</v>
      </c>
      <c r="H290" s="323">
        <f>'Basis-Tabelle-Samen'!D276</f>
        <v>4055473152073</v>
      </c>
      <c r="I290" s="324">
        <f>'Basis-Tabelle-Samen'!E276</f>
        <v>1.85</v>
      </c>
      <c r="J290" s="325">
        <f t="shared" si="4"/>
        <v>12</v>
      </c>
      <c r="K290" s="326">
        <f>'Basis-Tabelle-Samen'!K276</f>
        <v>75207</v>
      </c>
      <c r="L290" s="323">
        <f>'Basis-Tabelle-Samen'!L276</f>
        <v>4055473752075</v>
      </c>
      <c r="M290" s="324">
        <f>'Basis-Tabelle-Samen'!M276</f>
        <v>2.4500000000000002</v>
      </c>
      <c r="N290" s="326">
        <f>IF(K290&lt;1,"",'3'!$I$15)</f>
        <v>15</v>
      </c>
      <c r="O290" s="327">
        <f>IF(K290&lt;1,"",'3'!$J$11)</f>
        <v>90</v>
      </c>
      <c r="P290" s="326">
        <f>'Basis-Tabelle-Samen'!N276</f>
        <v>85207</v>
      </c>
      <c r="Q290" s="323">
        <f>'Basis-Tabelle-Samen'!O276</f>
        <v>4055473852072</v>
      </c>
      <c r="R290" s="328">
        <f>'Basis-Tabelle-Samen'!P276</f>
        <v>3.75</v>
      </c>
      <c r="S290" s="326">
        <f>IF(R290&lt;1,"",'3'!$M$15)</f>
        <v>18</v>
      </c>
      <c r="T290" s="327">
        <f>IF(R290&lt;1,"",'3'!$N$11)</f>
        <v>72</v>
      </c>
      <c r="U290" s="326">
        <f>'Basis-Tabelle-Samen'!Q276</f>
        <v>55207</v>
      </c>
      <c r="V290" s="323">
        <f>'Basis-Tabelle-Samen'!R276</f>
        <v>4055473552071</v>
      </c>
      <c r="W290" s="324">
        <f>'Basis-Tabelle-Samen'!S276</f>
        <v>4.95</v>
      </c>
      <c r="X290" s="326">
        <f>IF(U290&lt;1,"",'3'!$Q$15)</f>
        <v>6</v>
      </c>
      <c r="Y290" s="327">
        <f>IF(U290&lt;1,"",'3'!$R$11)</f>
        <v>24</v>
      </c>
      <c r="Z290" s="326">
        <f>'Basis-Tabelle-Samen'!T276</f>
        <v>35207</v>
      </c>
      <c r="AA290" s="323">
        <f>'Basis-Tabelle-Samen'!U276</f>
        <v>4055473352077</v>
      </c>
      <c r="AB290" s="324">
        <f>'Basis-Tabelle-Samen'!V276</f>
        <v>6.75</v>
      </c>
      <c r="AC290" s="326">
        <f>IF(Z290&lt;1,"",'3'!$U$15)</f>
        <v>6</v>
      </c>
      <c r="AD290" s="327">
        <f>IF(Z290&lt;1,"",'3'!$V$11)</f>
        <v>24</v>
      </c>
      <c r="AE290" s="326">
        <f>'Basis-Tabelle-Samen'!W276</f>
        <v>65207</v>
      </c>
      <c r="AF290" s="323">
        <f>'Basis-Tabelle-Samen'!X276</f>
        <v>4055473652078</v>
      </c>
      <c r="AG290" s="324">
        <f>'Basis-Tabelle-Samen'!Y276</f>
        <v>2.95</v>
      </c>
      <c r="AH290" s="326">
        <f>IF(AE290&lt;1,"",'3'!$Y$15)</f>
        <v>8</v>
      </c>
      <c r="AI290" s="327">
        <f>IF(AE290&lt;1,"",'3'!$Z$11)</f>
        <v>64</v>
      </c>
      <c r="AJ290" s="315"/>
      <c r="AK290" s="316" t="str">
        <f>IF(G290&lt;1,"",
IF($C$1="Bulgarisch - BG",HYPERLINK(CONCATENATE("https://www.saflax.de/0-WVK-Retail/Bilder-Pictures/SAFLAX-",'Basis-Tabelle-Samen'!C276,"-",'Basis-Tabelle-Samen'!J276,"-seed-package-front-cr-bulgarian.jpg")),
IF($C$1="Dänisch - DK",HYPERLINK(CONCATENATE("https://www.saflax.de/0-WVK-Retail/Bilder-Pictures/SAFLAX-",'Basis-Tabelle-Samen'!C276,"-",'Basis-Tabelle-Samen'!J276,"-seed-package-front-cr-danish.jpg")),
IF($C$1="Deutsch - DE",HYPERLINK(CONCATENATE("https://www.saflax.de/0-WVK-Retail/Bilder-Pictures/SAFLAX-",'Basis-Tabelle-Samen'!C276,"-",'Basis-Tabelle-Samen'!J276,"-seed-package-front-cr-german.jpg")),
IF($C$1="Englisch - UK",HYPERLINK(CONCATENATE("https://www.saflax.de/0-WVK-Retail/Bilder-Pictures/SAFLAX-",'Basis-Tabelle-Samen'!C276,"-",'Basis-Tabelle-Samen'!J276,"-seed-package-front-cr-english.jpg")),
IF($C$1="Estnisch - EE",HYPERLINK(CONCATENATE("https://www.saflax.de/0-WVK-Retail/Bilder-Pictures/SAFLAX-",'Basis-Tabelle-Samen'!C276,"-",'Basis-Tabelle-Samen'!J276,"-seed-package-front-cr-estonian.jpg")),
IF($C$1="Finnisch - FI",HYPERLINK(CONCATENATE("https://www.saflax.de/0-WVK-Retail/Bilder-Pictures/SAFLAX-",'Basis-Tabelle-Samen'!C276,"-",'Basis-Tabelle-Samen'!J276,"-seed-package-front-cr-finnish.jpg")),
IF($C$1="Französisch - FR",HYPERLINK(CONCATENATE("https://www.saflax.de/0-WVK-Retail/Bilder-Pictures/SAFLAX-",'Basis-Tabelle-Samen'!C276,"-",'Basis-Tabelle-Samen'!J276,"-seed-package-front-cr-french.jpg")),
IF($C$1="Griechisch - GR",HYPERLINK(CONCATENATE("https://www.saflax.de/0-WVK-Retail/Bilder-Pictures/SAFLAX-",'Basis-Tabelle-Samen'!C276,"-",'Basis-Tabelle-Samen'!J276,"-seed-package-front-cr-greek.jpg")),
IF($C$1="Irisch - IE",HYPERLINK(CONCATENATE("https://www.saflax.de/0-WVK-Retail/Bilder-Pictures/SAFLAX-",'Basis-Tabelle-Samen'!C276,"-",'Basis-Tabelle-Samen'!J276,"-seed-package-front-cr-irish.jpg")),
IF($C$1="Isländisch - IS",HYPERLINK(CONCATENATE("https://www.saflax.de/0-WVK-Retail/Bilder-Pictures/SAFLAX-",'Basis-Tabelle-Samen'!C276,"-",'Basis-Tabelle-Samen'!J276,"-seed-package-front-cr-icelandic.jpg")),
IF($C$1="Italienisch - IT",HYPERLINK(CONCATENATE("https://www.saflax.de/0-WVK-Retail/Bilder-Pictures/SAFLAX-",'Basis-Tabelle-Samen'!C276,"-",'Basis-Tabelle-Samen'!J276,"-seed-package-front-cr-italian.jpg")),
IF($C$1="Japanisch - JP",HYPERLINK(CONCATENATE("https://www.saflax.de/0-WVK-Retail/Bilder-Pictures/SAFLAX-",'Basis-Tabelle-Samen'!C276,"-",'Basis-Tabelle-Samen'!J276,"-seed-package-front-cr-japanese.jpg")),
IF($C$1="Kroatisch - HR",HYPERLINK(CONCATENATE("https://www.saflax.de/0-WVK-Retail/Bilder-Pictures/SAFLAX-",'Basis-Tabelle-Samen'!C276,"-",'Basis-Tabelle-Samen'!J276,"-seed-package-front-cr-croatian.jpg")),
IF($C$1="Lettisch - LV",HYPERLINK(CONCATENATE("https://www.saflax.de/0-WVK-Retail/Bilder-Pictures/SAFLAX-",'Basis-Tabelle-Samen'!C276,"-",'Basis-Tabelle-Samen'!J276,"-seed-package-front-cr-latvian.jpg")),
IF($C$1="Litauisch - LT",HYPERLINK(CONCATENATE("https://www.saflax.de/0-WVK-Retail/Bilder-Pictures/SAFLAX-",'Basis-Tabelle-Samen'!C276,"-",'Basis-Tabelle-Samen'!J276,"-seed-package-front-cr-lithuanian.jpg")),
IF($C$1="Maltesisch - MT",HYPERLINK(CONCATENATE("https://www.saflax.de/0-WVK-Retail/Bilder-Pictures/SAFLAX-",'Basis-Tabelle-Samen'!C276,"-",'Basis-Tabelle-Samen'!J276,"-seed-package-front-cr-maltese.jpg")),
IF($C$1="Niederländisch - NL",HYPERLINK(CONCATENATE("https://www.saflax.de/0-WVK-Retail/Bilder-Pictures/SAFLAX-",'Basis-Tabelle-Samen'!C276,"-",'Basis-Tabelle-Samen'!J276,"-seed-package-front-cr-dutch.jpg")),
IF($C$1="Norwegisch - NO",HYPERLINK(CONCATENATE("https://www.saflax.de/0-WVK-Retail/Bilder-Pictures/SAFLAX-",'Basis-Tabelle-Samen'!C276,"-",'Basis-Tabelle-Samen'!J276,"-seed-package-front-cr-nowegian.jpg")),
IF($C$1="Polnisch - PL",HYPERLINK(CONCATENATE("https://www.saflax.de/0-WVK-Retail/Bilder-Pictures/SAFLAX-",'Basis-Tabelle-Samen'!C276,"-",'Basis-Tabelle-Samen'!J276,"-seed-package-front-cr-polish.jpg")),
IF($C$1="Portugiesisch - PT",HYPERLINK(CONCATENATE("https://www.saflax.de/0-WVK-Retail/Bilder-Pictures/SAFLAX-",'Basis-Tabelle-Samen'!C276,"-",'Basis-Tabelle-Samen'!J276,"-seed-package-front-cr-portuguese.jpg")),
IF($C$1="Rumänisch - RO",HYPERLINK(CONCATENATE("https://www.saflax.de/0-WVK-Retail/Bilder-Pictures/SAFLAX-",'Basis-Tabelle-Samen'!C276,"-",'Basis-Tabelle-Samen'!J276,"-seed-package-front-cr-romanian.jpg")),
IF($C$1="Schwedisch - SE",HYPERLINK(CONCATENATE("https://www.saflax.de/0-WVK-Retail/Bilder-Pictures/SAFLAX-",'Basis-Tabelle-Samen'!C276,"-",'Basis-Tabelle-Samen'!J276,"-seed-package-front-cr-swedish.jpg")),
IF($C$1="Slowakisch - SK",HYPERLINK(CONCATENATE("https://www.saflax.de/0-WVK-Retail/Bilder-Pictures/SAFLAX-",'Basis-Tabelle-Samen'!C276,"-",'Basis-Tabelle-Samen'!J276,"-seed-package-front-cr-slovak.jpg")),
IF($C$1="Slowenisch - SI",HYPERLINK(CONCATENATE("https://www.saflax.de/0-WVK-Retail/Bilder-Pictures/SAFLAX-",'Basis-Tabelle-Samen'!C276,"-",'Basis-Tabelle-Samen'!J276,"-seed-package-front-cr-slovenian.jpg")),
IF($C$1="Spanisch - ES",HYPERLINK(CONCATENATE("https://www.saflax.de/0-WVK-Retail/Bilder-Pictures/SAFLAX-",'Basis-Tabelle-Samen'!C276,"-",'Basis-Tabelle-Samen'!J276,"-seed-package-front-cr-spanish.jpg")),
IF($C$1="Tschechisch - CZ",HYPERLINK(CONCATENATE("https://www.saflax.de/0-WVK-Retail/Bilder-Pictures/SAFLAX-",'Basis-Tabelle-Samen'!C276,"-",'Basis-Tabelle-Samen'!J276,"-seed-package-front-cr-czech.jpg")),
IF($C$1="Türkisch - TR",HYPERLINK(CONCATENATE("https://www.saflax.de/0-WVK-Retail/Bilder-Pictures/SAFLAX-",'Basis-Tabelle-Samen'!C276,"-",'Basis-Tabelle-Samen'!J276,"-seed-package-front-cr-turkish.jpg")),
IF($C$1="Ungarisch - HU",HYPERLINK(CONCATENATE("https://www.saflax.de/0-WVK-Retail/Bilder-Pictures/SAFLAX-",'Basis-Tabelle-Samen'!C276,"-",'Basis-Tabelle-Samen'!J276,"-seed-package-front-cr-hungarian.jpg")),
" ACHTUNG")))))))))))))))))))))))))))))</f>
        <v>https://www.saflax.de/0-WVK-Retail/Bilder-Pictures/SAFLAX-15207-humulus-lupulus-seed-package-front-cr-english.jpg</v>
      </c>
      <c r="AL290" s="330" t="str">
        <f>IF(G290&lt;1,"",
IF($C$1="Bulgarisch - BG",HYPERLINK(CONCATENATE("https://www.saflax.de/0-WVK-Retail/Bilder-Pictures/SAFLAX-",'Basis-Tabelle-Samen'!C276,"-",'Basis-Tabelle-Samen'!J276,"-seed-package-back-cr-bulgarian.jpg")),
IF($C$1="Dänisch - DK",HYPERLINK(CONCATENATE("https://www.saflax.de/0-WVK-Retail/Bilder-Pictures/SAFLAX-",'Basis-Tabelle-Samen'!C276,"-",'Basis-Tabelle-Samen'!J276,"-seed-package-back-cr-danish.jpg")),
IF($C$1="Deutsch - DE",HYPERLINK(CONCATENATE("https://www.saflax.de/0-WVK-Retail/Bilder-Pictures/SAFLAX-",'Basis-Tabelle-Samen'!C276,"-",'Basis-Tabelle-Samen'!J276,"-seed-package-back-cr-german.jpg")),
IF($C$1="Englisch - UK",HYPERLINK(CONCATENATE("https://www.saflax.de/0-WVK-Retail/Bilder-Pictures/SAFLAX-",'Basis-Tabelle-Samen'!C276,"-",'Basis-Tabelle-Samen'!J276,"-seed-package-back-cr-english.jpg")),
IF($C$1="Estnisch - EE",HYPERLINK(CONCATENATE("https://www.saflax.de/0-WVK-Retail/Bilder-Pictures/SAFLAX-",'Basis-Tabelle-Samen'!C276,"-",'Basis-Tabelle-Samen'!J276,"-seed-package-back-cr-estonian.jpg")),
IF($C$1="Finnisch - FI",HYPERLINK(CONCATENATE("https://www.saflax.de/0-WVK-Retail/Bilder-Pictures/SAFLAX-",'Basis-Tabelle-Samen'!C276,"-",'Basis-Tabelle-Samen'!J276,"-seed-package-back-cr-finnish.jpg")),
IF($C$1="Französisch - FR",HYPERLINK(CONCATENATE("https://www.saflax.de/0-WVK-Retail/Bilder-Pictures/SAFLAX-",'Basis-Tabelle-Samen'!C276,"-",'Basis-Tabelle-Samen'!J276,"-seed-package-back-cr-french.jpg")),
IF($C$1="Griechisch - GR",HYPERLINK(CONCATENATE("https://www.saflax.de/0-WVK-Retail/Bilder-Pictures/SAFLAX-",'Basis-Tabelle-Samen'!C276,"-",'Basis-Tabelle-Samen'!J276,"-seed-package-back-cr-greek.jpg")),
IF($C$1="Irisch - IE",HYPERLINK(CONCATENATE("https://www.saflax.de/0-WVK-Retail/Bilder-Pictures/SAFLAX-",'Basis-Tabelle-Samen'!C276,"-",'Basis-Tabelle-Samen'!J276,"-seed-package-back-cr-irish.jpg")),
IF($C$1="Isländisch - IS",HYPERLINK(CONCATENATE("https://www.saflax.de/0-WVK-Retail/Bilder-Pictures/SAFLAX-",'Basis-Tabelle-Samen'!C276,"-",'Basis-Tabelle-Samen'!J276,"-seed-package-back-cr-icelandic.jpg")),
IF($C$1="Italienisch - IT",HYPERLINK(CONCATENATE("https://www.saflax.de/0-WVK-Retail/Bilder-Pictures/SAFLAX-",'Basis-Tabelle-Samen'!C276,"-",'Basis-Tabelle-Samen'!J276,"-seed-package-back-cr-italian.jpg")),
IF($C$1="Japanisch - JP",HYPERLINK(CONCATENATE("https://www.saflax.de/0-WVK-Retail/Bilder-Pictures/SAFLAX-",'Basis-Tabelle-Samen'!C276,"-",'Basis-Tabelle-Samen'!J276,"-seed-package-back-cr-japanese.jpg")),
IF($C$1="Kroatisch - HR",HYPERLINK(CONCATENATE("https://www.saflax.de/0-WVK-Retail/Bilder-Pictures/SAFLAX-",'Basis-Tabelle-Samen'!C276,"-",'Basis-Tabelle-Samen'!J276,"-seed-package-back-cr-croatian.jpg")),
IF($C$1="Lettisch - LV",HYPERLINK(CONCATENATE("https://www.saflax.de/0-WVK-Retail/Bilder-Pictures/SAFLAX-",'Basis-Tabelle-Samen'!C276,"-",'Basis-Tabelle-Samen'!J276,"-seed-package-back-cr-latvian.jpg")),
IF($C$1="Litauisch - LT",HYPERLINK(CONCATENATE("https://www.saflax.de/0-WVK-Retail/Bilder-Pictures/SAFLAX-",'Basis-Tabelle-Samen'!C276,"-",'Basis-Tabelle-Samen'!J276,"-seed-package-back-cr-lithuanian.jpg")),
IF($C$1="Maltesisch - MT",HYPERLINK(CONCATENATE("https://www.saflax.de/0-WVK-Retail/Bilder-Pictures/SAFLAX-",'Basis-Tabelle-Samen'!C276,"-",'Basis-Tabelle-Samen'!J276,"-seed-package-back-cr-maltese.jpg")),
IF($C$1="Niederländisch - NL",HYPERLINK(CONCATENATE("https://www.saflax.de/0-WVK-Retail/Bilder-Pictures/SAFLAX-",'Basis-Tabelle-Samen'!C276,"-",'Basis-Tabelle-Samen'!J276,"-seed-package-back-cr-dutch.jpg")),
IF($C$1="Norwegisch - NO",HYPERLINK(CONCATENATE("https://www.saflax.de/0-WVK-Retail/Bilder-Pictures/SAFLAX-",'Basis-Tabelle-Samen'!C276,"-",'Basis-Tabelle-Samen'!J276,"-seed-package-back-cr-nowegian.jpg")),
IF($C$1="Polnisch - PL",HYPERLINK(CONCATENATE("https://www.saflax.de/0-WVK-Retail/Bilder-Pictures/SAFLAX-",'Basis-Tabelle-Samen'!C276,"-",'Basis-Tabelle-Samen'!J276,"-seed-package-back-cr-polish.jpg")),
IF($C$1="Portugiesisch - PT",HYPERLINK(CONCATENATE("https://www.saflax.de/0-WVK-Retail/Bilder-Pictures/SAFLAX-",'Basis-Tabelle-Samen'!C276,"-",'Basis-Tabelle-Samen'!J276,"-seed-package-back-cr-portuguese.jpg")),
IF($C$1="Rumänisch - RO",HYPERLINK(CONCATENATE("https://www.saflax.de/0-WVK-Retail/Bilder-Pictures/SAFLAX-",'Basis-Tabelle-Samen'!C276,"-",'Basis-Tabelle-Samen'!J276,"-seed-package-back-cr-romanian.jpg")),
IF($C$1="Schwedisch - SE",HYPERLINK(CONCATENATE("https://www.saflax.de/0-WVK-Retail/Bilder-Pictures/SAFLAX-",'Basis-Tabelle-Samen'!C276,"-",'Basis-Tabelle-Samen'!J276,"-seed-package-back-cr-swedish.jpg")),
IF($C$1="Slowakisch - SK",HYPERLINK(CONCATENATE("https://www.saflax.de/0-WVK-Retail/Bilder-Pictures/SAFLAX-",'Basis-Tabelle-Samen'!C276,"-",'Basis-Tabelle-Samen'!J276,"-seed-package-back-cr-slovak.jpg")),
IF($C$1="Slowenisch - SI",HYPERLINK(CONCATENATE("https://www.saflax.de/0-WVK-Retail/Bilder-Pictures/SAFLAX-",'Basis-Tabelle-Samen'!C276,"-",'Basis-Tabelle-Samen'!J276,"-seed-package-back-cr-slovenian.jpg")),
IF($C$1="Spanisch - ES",HYPERLINK(CONCATENATE("https://www.saflax.de/0-WVK-Retail/Bilder-Pictures/SAFLAX-",'Basis-Tabelle-Samen'!C276,"-",'Basis-Tabelle-Samen'!J276,"-seed-package-back-cr-spanish.jpg")),
IF($C$1="Tschechisch - CZ",HYPERLINK(CONCATENATE("https://www.saflax.de/0-WVK-Retail/Bilder-Pictures/SAFLAX-",'Basis-Tabelle-Samen'!C276,"-",'Basis-Tabelle-Samen'!J276,"-seed-package-back-cr-czech.jpg")),
IF($C$1="Türkisch - TR",HYPERLINK(CONCATENATE("https://www.saflax.de/0-WVK-Retail/Bilder-Pictures/SAFLAX-",'Basis-Tabelle-Samen'!C276,"-",'Basis-Tabelle-Samen'!J276,"-seed-package-back-cr-turkish.jpg")),
IF($C$1="Ungarisch - HU",HYPERLINK(CONCATENATE("https://www.saflax.de/0-WVK-Retail/Bilder-Pictures/SAFLAX-",'Basis-Tabelle-Samen'!C276,"-",'Basis-Tabelle-Samen'!J276,"-seed-package-back-cr-hungarian.jpg")),
" ACHTUNG")))))))))))))))))))))))))))))</f>
        <v>https://www.saflax.de/0-WVK-Retail/Bilder-Pictures/SAFLAX-15207-humulus-lupulus-seed-package-back-cr-english.jpg</v>
      </c>
      <c r="AM290" s="330" t="str">
        <f>IF(H290&lt;1,"",
IF($C$1="Bulgarisch - BG",HYPERLINK(CONCATENATE("https://www.saflax.de/0-WVK-Retail/Bilder-Pictures/SAFLAX-",'Basis-Tabelle-Samen'!K276,"-",'Basis-Tabelle-Samen'!J276,"-garden-to-go-mini-bulgarian.jpg")),
IF($C$1="Dänisch - DK",HYPERLINK(CONCATENATE("https://www.saflax.de/0-WVK-Retail/Bilder-Pictures/SAFLAX-",'Basis-Tabelle-Samen'!K276,"-",'Basis-Tabelle-Samen'!J276,"-garden-to-go-mini-danish.jpg")),
IF($C$1="Deutsch - DE",HYPERLINK(CONCATENATE("https://www.saflax.de/0-WVK-Retail/Bilder-Pictures/SAFLAX-",'Basis-Tabelle-Samen'!K276,"-",'Basis-Tabelle-Samen'!J276,"-garden-to-go-mini-german.jpg")),
IF($C$1="Englisch - UK",HYPERLINK(CONCATENATE("https://www.saflax.de/0-WVK-Retail/Bilder-Pictures/SAFLAX-",'Basis-Tabelle-Samen'!K276,"-",'Basis-Tabelle-Samen'!J276,"-garden-to-go-mini-english.jpg")),
IF($C$1="Estnisch - EE",HYPERLINK(CONCATENATE("https://www.saflax.de/0-WVK-Retail/Bilder-Pictures/SAFLAX-",'Basis-Tabelle-Samen'!K276,"-",'Basis-Tabelle-Samen'!J276,"-garden-to-go-mini-estonian.jpg")),
IF($C$1="Finnisch - FI",HYPERLINK(CONCATENATE("https://www.saflax.de/0-WVK-Retail/Bilder-Pictures/SAFLAX-",'Basis-Tabelle-Samen'!K276,"-",'Basis-Tabelle-Samen'!J276,"-garden-to-go-mini-finnish.jpg")),
IF($C$1="Französisch - FR",HYPERLINK(CONCATENATE("https://www.saflax.de/0-WVK-Retail/Bilder-Pictures/SAFLAX-",'Basis-Tabelle-Samen'!K276,"-",'Basis-Tabelle-Samen'!J276,"-garden-to-go-mini-french.jpg")),
IF($C$1="Griechisch - GR",HYPERLINK(CONCATENATE("https://www.saflax.de/0-WVK-Retail/Bilder-Pictures/SAFLAX-",'Basis-Tabelle-Samen'!K276,"-",'Basis-Tabelle-Samen'!J276,"-garden-to-go-mini-greek.jpg")),
IF($C$1="Irisch - IE",HYPERLINK(CONCATENATE("https://www.saflax.de/0-WVK-Retail/Bilder-Pictures/SAFLAX-",'Basis-Tabelle-Samen'!K276,"-",'Basis-Tabelle-Samen'!J276,"-garden-to-go-mini-irish.jpg")),
IF($C$1="Isländisch - IS",HYPERLINK(CONCATENATE("https://www.saflax.de/0-WVK-Retail/Bilder-Pictures/SAFLAX-",'Basis-Tabelle-Samen'!K276,"-",'Basis-Tabelle-Samen'!J276,"-garden-to-go-mini-icelandic.jpg")),
IF($C$1="Italienisch - IT",HYPERLINK(CONCATENATE("https://www.saflax.de/0-WVK-Retail/Bilder-Pictures/SAFLAX-",'Basis-Tabelle-Samen'!K276,"-",'Basis-Tabelle-Samen'!J276,"-garden-to-go-mini-italian.jpg")),
IF($C$1="Japanisch - JP",HYPERLINK(CONCATENATE("https://www.saflax.de/0-WVK-Retail/Bilder-Pictures/SAFLAX-",'Basis-Tabelle-Samen'!K276,"-",'Basis-Tabelle-Samen'!J276,"-garden-to-go-mini-japanese.jpg")),
IF($C$1="Kroatisch - HR",HYPERLINK(CONCATENATE("https://www.saflax.de/0-WVK-Retail/Bilder-Pictures/SAFLAX-",'Basis-Tabelle-Samen'!K276,"-",'Basis-Tabelle-Samen'!J276,"-garden-to-go-mini-croatian.jpg")),
IF($C$1="Lettisch - LV",HYPERLINK(CONCATENATE("https://www.saflax.de/0-WVK-Retail/Bilder-Pictures/SAFLAX-",'Basis-Tabelle-Samen'!K276,"-",'Basis-Tabelle-Samen'!J276,"-garden-to-go-mini-latvian.jpg")),
IF($C$1="Litauisch - LT",HYPERLINK(CONCATENATE("https://www.saflax.de/0-WVK-Retail/Bilder-Pictures/SAFLAX-",'Basis-Tabelle-Samen'!K276,"-",'Basis-Tabelle-Samen'!J276,"-garden-to-go-mini-lithuanian.jpg")),
IF($C$1="Maltesisch - MT",HYPERLINK(CONCATENATE("https://www.saflax.de/0-WVK-Retail/Bilder-Pictures/SAFLAX-",'Basis-Tabelle-Samen'!K276,"-",'Basis-Tabelle-Samen'!J276,"-garden-to-go-mini-maltese.jpg")),
IF($C$1="Niederländisch - NL",HYPERLINK(CONCATENATE("https://www.saflax.de/0-WVK-Retail/Bilder-Pictures/SAFLAX-",'Basis-Tabelle-Samen'!K276,"-",'Basis-Tabelle-Samen'!J276,"-garden-to-go-mini-dutch.jpg")),
IF($C$1="Norwegisch - NO",HYPERLINK(CONCATENATE("https://www.saflax.de/0-WVK-Retail/Bilder-Pictures/SAFLAX-",'Basis-Tabelle-Samen'!K276,"-",'Basis-Tabelle-Samen'!J276,"-garden-to-go-mini-nowegian.jpg")),
IF($C$1="Polnisch - PL",HYPERLINK(CONCATENATE("https://www.saflax.de/0-WVK-Retail/Bilder-Pictures/SAFLAX-",'Basis-Tabelle-Samen'!K276,"-",'Basis-Tabelle-Samen'!J276,"-garden-to-go-mini-polish.jpg")),
IF($C$1="Portugiesisch - PT",HYPERLINK(CONCATENATE("https://www.saflax.de/0-WVK-Retail/Bilder-Pictures/SAFLAX-",'Basis-Tabelle-Samen'!K276,"-",'Basis-Tabelle-Samen'!J276,"-garden-to-go-mini-portuguese.jpg")),
IF($C$1="Rumänisch - RO",HYPERLINK(CONCATENATE("https://www.saflax.de/0-WVK-Retail/Bilder-Pictures/SAFLAX-",'Basis-Tabelle-Samen'!K276,"-",'Basis-Tabelle-Samen'!J276,"-garden-to-go-mini-romanian.jpg")),
IF($C$1="Schwedisch - SE",HYPERLINK(CONCATENATE("https://www.saflax.de/0-WVK-Retail/Bilder-Pictures/SAFLAX-",'Basis-Tabelle-Samen'!K276,"-",'Basis-Tabelle-Samen'!J276,"-garden-to-go-mini-swedish.jpg")),
IF($C$1="Slowakisch - SK",HYPERLINK(CONCATENATE("https://www.saflax.de/0-WVK-Retail/Bilder-Pictures/SAFLAX-",'Basis-Tabelle-Samen'!K276,"-",'Basis-Tabelle-Samen'!J276,"-garden-to-go-mini-slovak.jpg")),
IF($C$1="Slowenisch - SI",HYPERLINK(CONCATENATE("https://www.saflax.de/0-WVK-Retail/Bilder-Pictures/SAFLAX-",'Basis-Tabelle-Samen'!K276,"-",'Basis-Tabelle-Samen'!J276,"-garden-to-go-mini-slovenian.jpg")),
IF($C$1="Spanisch - ES",HYPERLINK(CONCATENATE("https://www.saflax.de/0-WVK-Retail/Bilder-Pictures/SAFLAX-",'Basis-Tabelle-Samen'!K276,"-",'Basis-Tabelle-Samen'!J276,"-garden-to-go-mini-spanish.jpg")),
IF($C$1="Tschechisch - CZ",HYPERLINK(CONCATENATE("https://www.saflax.de/0-WVK-Retail/Bilder-Pictures/SAFLAX-",'Basis-Tabelle-Samen'!K276,"-",'Basis-Tabelle-Samen'!J276,"-garden-to-go-mini-czech.jpg")),
IF($C$1="Türkisch - TR",HYPERLINK(CONCATENATE("https://www.saflax.de/0-WVK-Retail/Bilder-Pictures/SAFLAX-",'Basis-Tabelle-Samen'!K276,"-",'Basis-Tabelle-Samen'!J276,"-garden-to-go-mini-turkish.jpg")),
IF($C$1="Ungarisch - HU",HYPERLINK(CONCATENATE("https://www.saflax.de/0-WVK-Retail/Bilder-Pictures/SAFLAX-",'Basis-Tabelle-Samen'!K276,"-",'Basis-Tabelle-Samen'!J276,"-garden-to-go-mini-hungarian.jpg")),
" ACHTUNG")))))))))))))))))))))))))))))</f>
        <v>https://www.saflax.de/0-WVK-Retail/Bilder-Pictures/SAFLAX-75207-humulus-lupulus-garden-to-go-mini-english.jpg</v>
      </c>
      <c r="AN290" s="330" t="str">
        <f>IF(I290&lt;1,"",
IF($C$1="Bulgarisch - BG",HYPERLINK(CONCATENATE("https://www.saflax.de/0-WVK-Retail/Bilder-Pictures/SAFLAX-",'Basis-Tabelle-Samen'!N276,"-",'Basis-Tabelle-Samen'!J276,"-garden-to-go-lite-bulgarian.jpg")),
IF($C$1="Dänisch - DK",HYPERLINK(CONCATENATE("https://www.saflax.de/0-WVK-Retail/Bilder-Pictures/SAFLAX-",'Basis-Tabelle-Samen'!N276,"-",'Basis-Tabelle-Samen'!J276,"-garden-to-go-lite-danish.jpg")),
IF($C$1="Deutsch - DE",HYPERLINK(CONCATENATE("https://www.saflax.de/0-WVK-Retail/Bilder-Pictures/SAFLAX-",'Basis-Tabelle-Samen'!N276,"-",'Basis-Tabelle-Samen'!J276,"-garden-to-go-lite-german.jpg")),
IF($C$1="Englisch - UK",HYPERLINK(CONCATENATE("https://www.saflax.de/0-WVK-Retail/Bilder-Pictures/SAFLAX-",'Basis-Tabelle-Samen'!N276,"-",'Basis-Tabelle-Samen'!J276,"-garden-to-go-lite-english.jpg")),
IF($C$1="Estnisch - EE",HYPERLINK(CONCATENATE("https://www.saflax.de/0-WVK-Retail/Bilder-Pictures/SAFLAX-",'Basis-Tabelle-Samen'!N276,"-",'Basis-Tabelle-Samen'!J276,"-garden-to-go-lite-estonian.jpg")),
IF($C$1="Finnisch - FI",HYPERLINK(CONCATENATE("https://www.saflax.de/0-WVK-Retail/Bilder-Pictures/SAFLAX-",'Basis-Tabelle-Samen'!N276,"-",'Basis-Tabelle-Samen'!J276,"-garden-to-go-lite-finnish.jpg")),
IF($C$1="Französisch - FR",HYPERLINK(CONCATENATE("https://www.saflax.de/0-WVK-Retail/Bilder-Pictures/SAFLAX-",'Basis-Tabelle-Samen'!N276,"-",'Basis-Tabelle-Samen'!J276,"-garden-to-go-lite-french.jpg")),
IF($C$1="Griechisch - GR",HYPERLINK(CONCATENATE("https://www.saflax.de/0-WVK-Retail/Bilder-Pictures/SAFLAX-",'Basis-Tabelle-Samen'!N276,"-",'Basis-Tabelle-Samen'!J276,"-garden-to-go-lite-greek.jpg")),
IF($C$1="Irisch - IE",HYPERLINK(CONCATENATE("https://www.saflax.de/0-WVK-Retail/Bilder-Pictures/SAFLAX-",'Basis-Tabelle-Samen'!N276,"-",'Basis-Tabelle-Samen'!J276,"-garden-to-go-lite-irish.jpg")),
IF($C$1="Isländisch - IS",HYPERLINK(CONCATENATE("https://www.saflax.de/0-WVK-Retail/Bilder-Pictures/SAFLAX-",'Basis-Tabelle-Samen'!N276,"-",'Basis-Tabelle-Samen'!J276,"-garden-to-go-lite-icelandic.jpg")),
IF($C$1="Italienisch - IT",HYPERLINK(CONCATENATE("https://www.saflax.de/0-WVK-Retail/Bilder-Pictures/SAFLAX-",'Basis-Tabelle-Samen'!N276,"-",'Basis-Tabelle-Samen'!J276,"-garden-to-go-lite-italian.jpg")),
IF($C$1="Japanisch - JP",HYPERLINK(CONCATENATE("https://www.saflax.de/0-WVK-Retail/Bilder-Pictures/SAFLAX-",'Basis-Tabelle-Samen'!N276,"-",'Basis-Tabelle-Samen'!J276,"-garden-to-go-lite-japanese.jpg")),
IF($C$1="Kroatisch - HR",HYPERLINK(CONCATENATE("https://www.saflax.de/0-WVK-Retail/Bilder-Pictures/SAFLAX-",'Basis-Tabelle-Samen'!N276,"-",'Basis-Tabelle-Samen'!J276,"-garden-to-go-lite-croatian.jpg")),
IF($C$1="Lettisch - LV",HYPERLINK(CONCATENATE("https://www.saflax.de/0-WVK-Retail/Bilder-Pictures/SAFLAX-",'Basis-Tabelle-Samen'!N276,"-",'Basis-Tabelle-Samen'!J276,"-garden-to-go-lite-latvian.jpg")),
IF($C$1="Litauisch - LT",HYPERLINK(CONCATENATE("https://www.saflax.de/0-WVK-Retail/Bilder-Pictures/SAFLAX-",'Basis-Tabelle-Samen'!N276,"-",'Basis-Tabelle-Samen'!J276,"-garden-to-go-lite-lithuanian.jpg")),
IF($C$1="Maltesisch - MT",HYPERLINK(CONCATENATE("https://www.saflax.de/0-WVK-Retail/Bilder-Pictures/SAFLAX-",'Basis-Tabelle-Samen'!N276,"-",'Basis-Tabelle-Samen'!J276,"-garden-to-go-lite-maltese.jpg")),
IF($C$1="Niederländisch - NL",HYPERLINK(CONCATENATE("https://www.saflax.de/0-WVK-Retail/Bilder-Pictures/SAFLAX-",'Basis-Tabelle-Samen'!N276,"-",'Basis-Tabelle-Samen'!J276,"-garden-to-go-lite-dutch.jpg")),
IF($C$1="Norwegisch - NO",HYPERLINK(CONCATENATE("https://www.saflax.de/0-WVK-Retail/Bilder-Pictures/SAFLAX-",'Basis-Tabelle-Samen'!N276,"-",'Basis-Tabelle-Samen'!J276,"-garden-to-go-lite-nowegian.jpg")),
IF($C$1="Polnisch - PL",HYPERLINK(CONCATENATE("https://www.saflax.de/0-WVK-Retail/Bilder-Pictures/SAFLAX-",'Basis-Tabelle-Samen'!N276,"-",'Basis-Tabelle-Samen'!J276,"-garden-to-go-lite-polish.jpg")),
IF($C$1="Portugiesisch - PT",HYPERLINK(CONCATENATE("https://www.saflax.de/0-WVK-Retail/Bilder-Pictures/SAFLAX-",'Basis-Tabelle-Samen'!N276,"-",'Basis-Tabelle-Samen'!J276,"-garden-to-go-lite-portuguese.jpg")),
IF($C$1="Rumänisch - RO",HYPERLINK(CONCATENATE("https://www.saflax.de/0-WVK-Retail/Bilder-Pictures/SAFLAX-",'Basis-Tabelle-Samen'!N276,"-",'Basis-Tabelle-Samen'!J276,"-garden-to-go-lite-romanian.jpg")),
IF($C$1="Schwedisch - SE",HYPERLINK(CONCATENATE("https://www.saflax.de/0-WVK-Retail/Bilder-Pictures/SAFLAX-",'Basis-Tabelle-Samen'!N276,"-",'Basis-Tabelle-Samen'!J276,"-garden-to-go-lite-swedish.jpg")),
IF($C$1="Slowakisch - SK",HYPERLINK(CONCATENATE("https://www.saflax.de/0-WVK-Retail/Bilder-Pictures/SAFLAX-",'Basis-Tabelle-Samen'!N276,"-",'Basis-Tabelle-Samen'!J276,"-garden-to-go-lite-slovak.jpg")),
IF($C$1="Slowenisch - SI",HYPERLINK(CONCATENATE("https://www.saflax.de/0-WVK-Retail/Bilder-Pictures/SAFLAX-",'Basis-Tabelle-Samen'!N276,"-",'Basis-Tabelle-Samen'!J276,"-garden-to-go-lite-slovenian.jpg")),
IF($C$1="Spanisch - ES",HYPERLINK(CONCATENATE("https://www.saflax.de/0-WVK-Retail/Bilder-Pictures/SAFLAX-",'Basis-Tabelle-Samen'!N276,"-",'Basis-Tabelle-Samen'!J276,"-garden-to-go-lite-spanish.jpg")),
IF($C$1="Tschechisch - CZ",HYPERLINK(CONCATENATE("https://www.saflax.de/0-WVK-Retail/Bilder-Pictures/SAFLAX-",'Basis-Tabelle-Samen'!N276,"-",'Basis-Tabelle-Samen'!J276,"-garden-to-go-lite-czech.jpg")),
IF($C$1="Türkisch - TR",HYPERLINK(CONCATENATE("https://www.saflax.de/0-WVK-Retail/Bilder-Pictures/SAFLAX-",'Basis-Tabelle-Samen'!N276,"-",'Basis-Tabelle-Samen'!J276,"-garden-to-go-lite-turkish.jpg")),
IF($C$1="Ungarisch - HU",HYPERLINK(CONCATENATE("https://www.saflax.de/0-WVK-Retail/Bilder-Pictures/SAFLAX-",'Basis-Tabelle-Samen'!N276,"-",'Basis-Tabelle-Samen'!J276,"-garden-to-go-lite-hungarian.jpg")),
" ACHTUNG")))))))))))))))))))))))))))))</f>
        <v>https://www.saflax.de/0-WVK-Retail/Bilder-Pictures/SAFLAX-85207-humulus-lupulus-garden-to-go-lite-english.jpg</v>
      </c>
      <c r="AO290" s="330" t="str">
        <f>IF(J290&lt;1,"",
IF($C$1="Bulgarisch - BG",HYPERLINK(CONCATENATE("https://www.saflax.de/0-WVK-Retail/Bilder-Pictures/SAFLAX-",'Basis-Tabelle-Samen'!Q276,"-",'Basis-Tabelle-Samen'!J276,"-garden-to-go-bulgarian.jpg")),
IF($C$1="Dänisch - DK",HYPERLINK(CONCATENATE("https://www.saflax.de/0-WVK-Retail/Bilder-Pictures/SAFLAX-",'Basis-Tabelle-Samen'!Q276,"-",'Basis-Tabelle-Samen'!J276,"-garden-to-go-danish.jpg")),
IF($C$1="Deutsch - DE",HYPERLINK(CONCATENATE("https://www.saflax.de/0-WVK-Retail/Bilder-Pictures/SAFLAX-",'Basis-Tabelle-Samen'!Q276,"-",'Basis-Tabelle-Samen'!J276,"-garden-to-go-german.jpg")),
IF($C$1="Englisch - UK",HYPERLINK(CONCATENATE("https://www.saflax.de/0-WVK-Retail/Bilder-Pictures/SAFLAX-",'Basis-Tabelle-Samen'!Q276,"-",'Basis-Tabelle-Samen'!J276,"-garden-to-go-english.jpg")),
IF($C$1="Estnisch - EE",HYPERLINK(CONCATENATE("https://www.saflax.de/0-WVK-Retail/Bilder-Pictures/SAFLAX-",'Basis-Tabelle-Samen'!Q276,"-",'Basis-Tabelle-Samen'!J276,"-garden-to-go-estonian.jpg")),
IF($C$1="Finnisch - FI",HYPERLINK(CONCATENATE("https://www.saflax.de/0-WVK-Retail/Bilder-Pictures/SAFLAX-",'Basis-Tabelle-Samen'!Q276,"-",'Basis-Tabelle-Samen'!J276,"-garden-to-go-finnish.jpg")),
IF($C$1="Französisch - FR",HYPERLINK(CONCATENATE("https://www.saflax.de/0-WVK-Retail/Bilder-Pictures/SAFLAX-",'Basis-Tabelle-Samen'!Q276,"-",'Basis-Tabelle-Samen'!J276,"-garden-to-go-french.jpg")),
IF($C$1="Griechisch - GR",HYPERLINK(CONCATENATE("https://www.saflax.de/0-WVK-Retail/Bilder-Pictures/SAFLAX-",'Basis-Tabelle-Samen'!Q276,"-",'Basis-Tabelle-Samen'!J276,"-garden-to-go-greek.jpg")),
IF($C$1="Irisch - IE",HYPERLINK(CONCATENATE("https://www.saflax.de/0-WVK-Retail/Bilder-Pictures/SAFLAX-",'Basis-Tabelle-Samen'!Q276,"-",'Basis-Tabelle-Samen'!J276,"-garden-to-go-irish.jpg")),
IF($C$1="Isländisch - IS",HYPERLINK(CONCATENATE("https://www.saflax.de/0-WVK-Retail/Bilder-Pictures/SAFLAX-",'Basis-Tabelle-Samen'!Q276,"-",'Basis-Tabelle-Samen'!J276,"-garden-to-go-icelandic.jpg")),
IF($C$1="Italienisch - IT",HYPERLINK(CONCATENATE("https://www.saflax.de/0-WVK-Retail/Bilder-Pictures/SAFLAX-",'Basis-Tabelle-Samen'!Q276,"-",'Basis-Tabelle-Samen'!J276,"-garden-to-go-italian.jpg")),
IF($C$1="Japanisch - JP",HYPERLINK(CONCATENATE("https://www.saflax.de/0-WVK-Retail/Bilder-Pictures/SAFLAX-",'Basis-Tabelle-Samen'!Q276,"-",'Basis-Tabelle-Samen'!J276,"-garden-to-go-japanese.jpg")),
IF($C$1="Kroatisch - HR",HYPERLINK(CONCATENATE("https://www.saflax.de/0-WVK-Retail/Bilder-Pictures/SAFLAX-",'Basis-Tabelle-Samen'!Q276,"-",'Basis-Tabelle-Samen'!J276,"-garden-to-go-croatian.jpg")),
IF($C$1="Lettisch - LV",HYPERLINK(CONCATENATE("https://www.saflax.de/0-WVK-Retail/Bilder-Pictures/SAFLAX-",'Basis-Tabelle-Samen'!Q276,"-",'Basis-Tabelle-Samen'!J276,"-garden-to-go-latvian.jpg")),
IF($C$1="Litauisch - LT",HYPERLINK(CONCATENATE("https://www.saflax.de/0-WVK-Retail/Bilder-Pictures/SAFLAX-",'Basis-Tabelle-Samen'!Q276,"-",'Basis-Tabelle-Samen'!J276,"-garden-to-go-lithuanian.jpg")),
IF($C$1="Maltesisch - MT",HYPERLINK(CONCATENATE("https://www.saflax.de/0-WVK-Retail/Bilder-Pictures/SAFLAX-",'Basis-Tabelle-Samen'!Q276,"-",'Basis-Tabelle-Samen'!J276,"-garden-to-go-maltese.jpg")),
IF($C$1="Niederländisch - NL",HYPERLINK(CONCATENATE("https://www.saflax.de/0-WVK-Retail/Bilder-Pictures/SAFLAX-",'Basis-Tabelle-Samen'!Q276,"-",'Basis-Tabelle-Samen'!J276,"-garden-to-go-dutch.jpg")),
IF($C$1="Norwegisch - NO",HYPERLINK(CONCATENATE("https://www.saflax.de/0-WVK-Retail/Bilder-Pictures/SAFLAX-",'Basis-Tabelle-Samen'!Q276,"-",'Basis-Tabelle-Samen'!J276,"-garden-to-go-nowegian.jpg")),
IF($C$1="Polnisch - PL",HYPERLINK(CONCATENATE("https://www.saflax.de/0-WVK-Retail/Bilder-Pictures/SAFLAX-",'Basis-Tabelle-Samen'!Q276,"-",'Basis-Tabelle-Samen'!J276,"-garden-to-go-polish.jpg")),
IF($C$1="Portugiesisch - PT",HYPERLINK(CONCATENATE("https://www.saflax.de/0-WVK-Retail/Bilder-Pictures/SAFLAX-",'Basis-Tabelle-Samen'!Q276,"-",'Basis-Tabelle-Samen'!J276,"-garden-to-go-portuguese.jpg")),
IF($C$1="Rumänisch - RO",HYPERLINK(CONCATENATE("https://www.saflax.de/0-WVK-Retail/Bilder-Pictures/SAFLAX-",'Basis-Tabelle-Samen'!Q276,"-",'Basis-Tabelle-Samen'!J276,"-garden-to-go-romanian.jpg")),
IF($C$1="Schwedisch - SE",HYPERLINK(CONCATENATE("https://www.saflax.de/0-WVK-Retail/Bilder-Pictures/SAFLAX-",'Basis-Tabelle-Samen'!Q276,"-",'Basis-Tabelle-Samen'!J276,"-garden-to-go-swedish.jpg")),
IF($C$1="Slowakisch - SK",HYPERLINK(CONCATENATE("https://www.saflax.de/0-WVK-Retail/Bilder-Pictures/SAFLAX-",'Basis-Tabelle-Samen'!Q276,"-",'Basis-Tabelle-Samen'!J276,"-garden-to-go-slovak.jpg")),
IF($C$1="Slowenisch - SI",HYPERLINK(CONCATENATE("https://www.saflax.de/0-WVK-Retail/Bilder-Pictures/SAFLAX-",'Basis-Tabelle-Samen'!Q276,"-",'Basis-Tabelle-Samen'!J276,"-garden-to-go-slovenian.jpg")),
IF($C$1="Spanisch - ES",HYPERLINK(CONCATENATE("https://www.saflax.de/0-WVK-Retail/Bilder-Pictures/SAFLAX-",'Basis-Tabelle-Samen'!Q276,"-",'Basis-Tabelle-Samen'!J276,"-garden-to-go-spanish.jpg")),
IF($C$1="Tschechisch - CZ",HYPERLINK(CONCATENATE("https://www.saflax.de/0-WVK-Retail/Bilder-Pictures/SAFLAX-",'Basis-Tabelle-Samen'!Q276,"-",'Basis-Tabelle-Samen'!J276,"-garden-to-go-czech.jpg")),
IF($C$1="Türkisch - TR",HYPERLINK(CONCATENATE("https://www.saflax.de/0-WVK-Retail/Bilder-Pictures/SAFLAX-",'Basis-Tabelle-Samen'!Q276,"-",'Basis-Tabelle-Samen'!J276,"-garden-to-go-turkish.jpg")),
IF($C$1="Ungarisch - HU",HYPERLINK(CONCATENATE("https://www.saflax.de/0-WVK-Retail/Bilder-Pictures/SAFLAX-",'Basis-Tabelle-Samen'!Q276,"-",'Basis-Tabelle-Samen'!J276,"-garden-to-go-hungarian.jpg")),
" ACHTUNG")))))))))))))))))))))))))))))</f>
        <v>https://www.saflax.de/0-WVK-Retail/Bilder-Pictures/SAFLAX-55207-humulus-lupulus-garden-to-go-english.jpg</v>
      </c>
      <c r="AP290" s="330" t="str">
        <f>IF(K290&lt;1,"",
IF($C$1="Bulgarisch - BG",HYPERLINK(CONCATENATE("https://www.saflax.de/0-WVK-Retail/Bilder-Pictures/SAFLAX-",'Basis-Tabelle-Samen'!T276,"-",'Basis-Tabelle-Samen'!J276,"-cultivation-set-bulgarian.jpg")),
IF($C$1="Dänisch - DK",HYPERLINK(CONCATENATE("https://www.saflax.de/0-WVK-Retail/Bilder-Pictures/SAFLAX-",'Basis-Tabelle-Samen'!T276,"-",'Basis-Tabelle-Samen'!J276,"-cultivation-set-danish.jpg")),
IF($C$1="Deutsch - DE",HYPERLINK(CONCATENATE("https://www.saflax.de/0-WVK-Retail/Bilder-Pictures/SAFLAX-",'Basis-Tabelle-Samen'!T276,"-",'Basis-Tabelle-Samen'!J276,"-cultivation-set-german.jpg")),
IF($C$1="Englisch - UK",HYPERLINK(CONCATENATE("https://www.saflax.de/0-WVK-Retail/Bilder-Pictures/SAFLAX-",'Basis-Tabelle-Samen'!T276,"-",'Basis-Tabelle-Samen'!J276,"-cultivation-set-english.jpg")),
IF($C$1="Estnisch - EE",HYPERLINK(CONCATENATE("https://www.saflax.de/0-WVK-Retail/Bilder-Pictures/SAFLAX-",'Basis-Tabelle-Samen'!T276,"-",'Basis-Tabelle-Samen'!J276,"-cultivation-set-estonian.jpg")),
IF($C$1="Finnisch - FI",HYPERLINK(CONCATENATE("https://www.saflax.de/0-WVK-Retail/Bilder-Pictures/SAFLAX-",'Basis-Tabelle-Samen'!T276,"-",'Basis-Tabelle-Samen'!J276,"-cultivation-set-finnish.jpg")),
IF($C$1="Französisch - FR",HYPERLINK(CONCATENATE("https://www.saflax.de/0-WVK-Retail/Bilder-Pictures/SAFLAX-",'Basis-Tabelle-Samen'!T276,"-",'Basis-Tabelle-Samen'!J276,"-cultivation-set-french.jpg")),
IF($C$1="Griechisch - GR",HYPERLINK(CONCATENATE("https://www.saflax.de/0-WVK-Retail/Bilder-Pictures/SAFLAX-",'Basis-Tabelle-Samen'!T276,"-",'Basis-Tabelle-Samen'!J276,"-cultivation-set-greek.jpg")),
IF($C$1="Irisch - IE",HYPERLINK(CONCATENATE("https://www.saflax.de/0-WVK-Retail/Bilder-Pictures/SAFLAX-",'Basis-Tabelle-Samen'!T276,"-",'Basis-Tabelle-Samen'!J276,"-cultivation-set-irish.jpg")),
IF($C$1="Isländisch - IS",HYPERLINK(CONCATENATE("https://www.saflax.de/0-WVK-Retail/Bilder-Pictures/SAFLAX-",'Basis-Tabelle-Samen'!T276,"-",'Basis-Tabelle-Samen'!J276,"-cultivation-set-icelandic.jpg")),
IF($C$1="Italienisch - IT",HYPERLINK(CONCATENATE("https://www.saflax.de/0-WVK-Retail/Bilder-Pictures/SAFLAX-",'Basis-Tabelle-Samen'!T276,"-",'Basis-Tabelle-Samen'!J276,"-cultivation-set-italian.jpg")),
IF($C$1="Japanisch - JP",HYPERLINK(CONCATENATE("https://www.saflax.de/0-WVK-Retail/Bilder-Pictures/SAFLAX-",'Basis-Tabelle-Samen'!T276,"-",'Basis-Tabelle-Samen'!J276,"-cultivation-set-japanese.jpg")),
IF($C$1="Kroatisch - HR",HYPERLINK(CONCATENATE("https://www.saflax.de/0-WVK-Retail/Bilder-Pictures/SAFLAX-",'Basis-Tabelle-Samen'!T276,"-",'Basis-Tabelle-Samen'!J276,"-cultivation-set-croatian.jpg")),
IF($C$1="Lettisch - LV",HYPERLINK(CONCATENATE("https://www.saflax.de/0-WVK-Retail/Bilder-Pictures/SAFLAX-",'Basis-Tabelle-Samen'!T276,"-",'Basis-Tabelle-Samen'!J276,"-cultivation-set-latvian.jpg")),
IF($C$1="Litauisch - LT",HYPERLINK(CONCATENATE("https://www.saflax.de/0-WVK-Retail/Bilder-Pictures/SAFLAX-",'Basis-Tabelle-Samen'!T276,"-",'Basis-Tabelle-Samen'!J276,"-cultivation-set-lithuanian.jpg")),
IF($C$1="Maltesisch - MT",HYPERLINK(CONCATENATE("https://www.saflax.de/0-WVK-Retail/Bilder-Pictures/SAFLAX-",'Basis-Tabelle-Samen'!T276,"-",'Basis-Tabelle-Samen'!J276,"-cultivation-set-maltese.jpg")),
IF($C$1="Niederländisch - NL",HYPERLINK(CONCATENATE("https://www.saflax.de/0-WVK-Retail/Bilder-Pictures/SAFLAX-",'Basis-Tabelle-Samen'!T276,"-",'Basis-Tabelle-Samen'!J276,"-cultivation-set-dutch.jpg")),
IF($C$1="Norwegisch - NO",HYPERLINK(CONCATENATE("https://www.saflax.de/0-WVK-Retail/Bilder-Pictures/SAFLAX-",'Basis-Tabelle-Samen'!T276,"-",'Basis-Tabelle-Samen'!J276,"-cultivation-set-nowegian.jpg")),
IF($C$1="Polnisch - PL",HYPERLINK(CONCATENATE("https://www.saflax.de/0-WVK-Retail/Bilder-Pictures/SAFLAX-",'Basis-Tabelle-Samen'!T276,"-",'Basis-Tabelle-Samen'!J276,"-cultivation-set-polish.jpg")),
IF($C$1="Portugiesisch - PT",HYPERLINK(CONCATENATE("https://www.saflax.de/0-WVK-Retail/Bilder-Pictures/SAFLAX-",'Basis-Tabelle-Samen'!T276,"-",'Basis-Tabelle-Samen'!J276,"-cultivation-set-portuguese.jpg")),
IF($C$1="Rumänisch - RO",HYPERLINK(CONCATENATE("https://www.saflax.de/0-WVK-Retail/Bilder-Pictures/SAFLAX-",'Basis-Tabelle-Samen'!T276,"-",'Basis-Tabelle-Samen'!J276,"-cultivation-set-romanian.jpg")),
IF($C$1="Schwedisch - SE",HYPERLINK(CONCATENATE("https://www.saflax.de/0-WVK-Retail/Bilder-Pictures/SAFLAX-",'Basis-Tabelle-Samen'!T276,"-",'Basis-Tabelle-Samen'!J276,"-cultivation-set-swedish.jpg")),
IF($C$1="Slowakisch - SK",HYPERLINK(CONCATENATE("https://www.saflax.de/0-WVK-Retail/Bilder-Pictures/SAFLAX-",'Basis-Tabelle-Samen'!T276,"-",'Basis-Tabelle-Samen'!J276,"-cultivation-set-slovak.jpg")),
IF($C$1="Slowenisch - SI",HYPERLINK(CONCATENATE("https://www.saflax.de/0-WVK-Retail/Bilder-Pictures/SAFLAX-",'Basis-Tabelle-Samen'!T276,"-",'Basis-Tabelle-Samen'!J276,"-cultivation-set-slovenian.jpg")),
IF($C$1="Spanisch - ES",HYPERLINK(CONCATENATE("https://www.saflax.de/0-WVK-Retail/Bilder-Pictures/SAFLAX-",'Basis-Tabelle-Samen'!T276,"-",'Basis-Tabelle-Samen'!J276,"-cultivation-set-spanish.jpg")),
IF($C$1="Tschechisch - CZ",HYPERLINK(CONCATENATE("https://www.saflax.de/0-WVK-Retail/Bilder-Pictures/SAFLAX-",'Basis-Tabelle-Samen'!T276,"-",'Basis-Tabelle-Samen'!J276,"-cultivation-set-czech.jpg")),
IF($C$1="Türkisch - TR",HYPERLINK(CONCATENATE("https://www.saflax.de/0-WVK-Retail/Bilder-Pictures/SAFLAX-",'Basis-Tabelle-Samen'!T276,"-",'Basis-Tabelle-Samen'!J276,"-cultivation-set-turkish.jpg")),
IF($C$1="Ungarisch - HU",HYPERLINK(CONCATENATE("https://www.saflax.de/0-WVK-Retail/Bilder-Pictures/SAFLAX-",'Basis-Tabelle-Samen'!T276,"-",'Basis-Tabelle-Samen'!J276,"-cultivation-set-hungarian.jpg")),
" ACHTUNG")))))))))))))))))))))))))))))</f>
        <v>https://www.saflax.de/0-WVK-Retail/Bilder-Pictures/SAFLAX-35207-humulus-lupulus-cultivation-set-english.jpg</v>
      </c>
      <c r="AQ290" s="330" t="str">
        <f>IF(L290&lt;1,"",
IF($C$1="Bulgarisch - BG",HYPERLINK(CONCATENATE("https://www.saflax.de/0-WVK-Retail/Bilder-Pictures/SAFLAX-",'Basis-Tabelle-Samen'!W276,"-",'Basis-Tabelle-Samen'!J276,"-garden-in-the-bag-bulgarian.jpg")),
IF($C$1="Dänisch - DK",HYPERLINK(CONCATENATE("https://www.saflax.de/0-WVK-Retail/Bilder-Pictures/SAFLAX-",'Basis-Tabelle-Samen'!W276,"-",'Basis-Tabelle-Samen'!J276,"-garden-in-the-bag-danish.jpg")),
IF($C$1="Deutsch - DE",HYPERLINK(CONCATENATE("https://www.saflax.de/0-WVK-Retail/Bilder-Pictures/SAFLAX-",'Basis-Tabelle-Samen'!W276,"-",'Basis-Tabelle-Samen'!J276,"-garden-in-the-bag-german.jpg")),
IF($C$1="Englisch - UK",HYPERLINK(CONCATENATE("https://www.saflax.de/0-WVK-Retail/Bilder-Pictures/SAFLAX-",'Basis-Tabelle-Samen'!W276,"-",'Basis-Tabelle-Samen'!J276,"-garden-in-the-bag-english.jpg")),
IF($C$1="Estnisch - EE",HYPERLINK(CONCATENATE("https://www.saflax.de/0-WVK-Retail/Bilder-Pictures/SAFLAX-",'Basis-Tabelle-Samen'!W276,"-",'Basis-Tabelle-Samen'!J276,"-garden-in-the-bag-estonian.jpg")),
IF($C$1="Finnisch - FI",HYPERLINK(CONCATENATE("https://www.saflax.de/0-WVK-Retail/Bilder-Pictures/SAFLAX-",'Basis-Tabelle-Samen'!W276,"-",'Basis-Tabelle-Samen'!J276,"-garden-in-the-bag-finnish.jpg")),
IF($C$1="Französisch - FR",HYPERLINK(CONCATENATE("https://www.saflax.de/0-WVK-Retail/Bilder-Pictures/SAFLAX-",'Basis-Tabelle-Samen'!W276,"-",'Basis-Tabelle-Samen'!J276,"-garden-in-the-bag-french.jpg")),
IF($C$1="Griechisch - GR",HYPERLINK(CONCATENATE("https://www.saflax.de/0-WVK-Retail/Bilder-Pictures/SAFLAX-",'Basis-Tabelle-Samen'!W276,"-",'Basis-Tabelle-Samen'!J276,"-garden-in-the-bag-greek.jpg")),
IF($C$1="Irisch - IE",HYPERLINK(CONCATENATE("https://www.saflax.de/0-WVK-Retail/Bilder-Pictures/SAFLAX-",'Basis-Tabelle-Samen'!W276,"-",'Basis-Tabelle-Samen'!J276,"-garden-in-the-bag-irish.jpg")),
IF($C$1="Isländisch - IS",HYPERLINK(CONCATENATE("https://www.saflax.de/0-WVK-Retail/Bilder-Pictures/SAFLAX-",'Basis-Tabelle-Samen'!W276,"-",'Basis-Tabelle-Samen'!J276,"-garden-in-the-bag-icelandic.jpg")),
IF($C$1="Italienisch - IT",HYPERLINK(CONCATENATE("https://www.saflax.de/0-WVK-Retail/Bilder-Pictures/SAFLAX-",'Basis-Tabelle-Samen'!W276,"-",'Basis-Tabelle-Samen'!J276,"-garden-in-the-bag-italian.jpg")),
IF($C$1="Japanisch - JP",HYPERLINK(CONCATENATE("https://www.saflax.de/0-WVK-Retail/Bilder-Pictures/SAFLAX-",'Basis-Tabelle-Samen'!W276,"-",'Basis-Tabelle-Samen'!J276,"-garden-in-the-bag-japanese.jpg")),
IF($C$1="Kroatisch - HR",HYPERLINK(CONCATENATE("https://www.saflax.de/0-WVK-Retail/Bilder-Pictures/SAFLAX-",'Basis-Tabelle-Samen'!W276,"-",'Basis-Tabelle-Samen'!J276,"-garden-in-the-bag-croatian.jpg")),
IF($C$1="Lettisch - LV",HYPERLINK(CONCATENATE("https://www.saflax.de/0-WVK-Retail/Bilder-Pictures/SAFLAX-",'Basis-Tabelle-Samen'!W276,"-",'Basis-Tabelle-Samen'!J276,"-garden-in-the-bag-latvian.jpg")),
IF($C$1="Litauisch - LT",HYPERLINK(CONCATENATE("https://www.saflax.de/0-WVK-Retail/Bilder-Pictures/SAFLAX-",'Basis-Tabelle-Samen'!W276,"-",'Basis-Tabelle-Samen'!J276,"-garden-in-the-bag-lithuanian.jpg")),
IF($C$1="Maltesisch - MT",HYPERLINK(CONCATENATE("https://www.saflax.de/0-WVK-Retail/Bilder-Pictures/SAFLAX-",'Basis-Tabelle-Samen'!W276,"-",'Basis-Tabelle-Samen'!J276,"-garden-in-the-bag-maltese.jpg")),
IF($C$1="Niederländisch - NL",HYPERLINK(CONCATENATE("https://www.saflax.de/0-WVK-Retail/Bilder-Pictures/SAFLAX-",'Basis-Tabelle-Samen'!W276,"-",'Basis-Tabelle-Samen'!J276,"-garden-in-the-bag-dutch.jpg")),
IF($C$1="Norwegisch - NO",HYPERLINK(CONCATENATE("https://www.saflax.de/0-WVK-Retail/Bilder-Pictures/SAFLAX-",'Basis-Tabelle-Samen'!W276,"-",'Basis-Tabelle-Samen'!J276,"-garden-in-the-bag-nowegian.jpg")),
IF($C$1="Polnisch - PL",HYPERLINK(CONCATENATE("https://www.saflax.de/0-WVK-Retail/Bilder-Pictures/SAFLAX-",'Basis-Tabelle-Samen'!W276,"-",'Basis-Tabelle-Samen'!J276,"-garden-in-the-bag-polish.jpg")),
IF($C$1="Portugiesisch - PT",HYPERLINK(CONCATENATE("https://www.saflax.de/0-WVK-Retail/Bilder-Pictures/SAFLAX-",'Basis-Tabelle-Samen'!W276,"-",'Basis-Tabelle-Samen'!J276,"-garden-in-the-bag-portuguese.jpg")),
IF($C$1="Rumänisch - RO",HYPERLINK(CONCATENATE("https://www.saflax.de/0-WVK-Retail/Bilder-Pictures/SAFLAX-",'Basis-Tabelle-Samen'!W276,"-",'Basis-Tabelle-Samen'!J276,"-garden-in-the-bag-romanian.jpg")),
IF($C$1="Schwedisch - SE",HYPERLINK(CONCATENATE("https://www.saflax.de/0-WVK-Retail/Bilder-Pictures/SAFLAX-",'Basis-Tabelle-Samen'!W276,"-",'Basis-Tabelle-Samen'!J276,"-garden-in-the-bag-swedish.jpg")),
IF($C$1="Slowakisch - SK",HYPERLINK(CONCATENATE("https://www.saflax.de/0-WVK-Retail/Bilder-Pictures/SAFLAX-",'Basis-Tabelle-Samen'!W276,"-",'Basis-Tabelle-Samen'!J276,"-garden-in-the-bag-slovak.jpg")),
IF($C$1="Slowenisch - SI",HYPERLINK(CONCATENATE("https://www.saflax.de/0-WVK-Retail/Bilder-Pictures/SAFLAX-",'Basis-Tabelle-Samen'!W276,"-",'Basis-Tabelle-Samen'!J276,"-garden-in-the-bag-slovenian.jpg")),
IF($C$1="Spanisch - ES",HYPERLINK(CONCATENATE("https://www.saflax.de/0-WVK-Retail/Bilder-Pictures/SAFLAX-",'Basis-Tabelle-Samen'!W276,"-",'Basis-Tabelle-Samen'!J276,"-garden-in-the-bag-spanish.jpg")),
IF($C$1="Tschechisch - CZ",HYPERLINK(CONCATENATE("https://www.saflax.de/0-WVK-Retail/Bilder-Pictures/SAFLAX-",'Basis-Tabelle-Samen'!W276,"-",'Basis-Tabelle-Samen'!J276,"-garden-in-the-bag-czech.jpg")),
IF($C$1="Türkisch - TR",HYPERLINK(CONCATENATE("https://www.saflax.de/0-WVK-Retail/Bilder-Pictures/SAFLAX-",'Basis-Tabelle-Samen'!W276,"-",'Basis-Tabelle-Samen'!J276,"-garden-in-the-bag-turkish.jpg")),
IF($C$1="Ungarisch - HU",HYPERLINK(CONCATENATE("https://www.saflax.de/0-WVK-Retail/Bilder-Pictures/SAFLAX-",'Basis-Tabelle-Samen'!W276,"-",'Basis-Tabelle-Samen'!J276,"-garden-in-the-bag-hungarian.jpg")),
" ACHTUNG")))))))))))))))))))))))))))))</f>
        <v>https://www.saflax.de/0-WVK-Retail/Bilder-Pictures/SAFLAX-65207-humulus-lupulus-garden-in-the-bag-english.jpg</v>
      </c>
    </row>
    <row r="291" spans="1:43" ht="17.100000000000001" customHeight="1" x14ac:dyDescent="0.2">
      <c r="A291" s="318" t="str">
        <f>IF('Basis-Tabelle-Samen'!A296="","",IF($C$1="Deutsch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91" s="319" t="str">
        <f>'Basis-Tabelle-Samen'!I296</f>
        <v>Galium odoratum</v>
      </c>
      <c r="C291" s="316" t="str">
        <f>IF($C$1="Bulgarisch - BG",'Basis-Tabelle-Samen'!Z296,
IF($C$1="Dänisch - DK",'Basis-Tabelle-Samen'!AA296,
IF($C$1="Deutsch - DE",'Basis-Tabelle-Samen'!AB296,
IF($C$1="Englisch - UK",'Basis-Tabelle-Samen'!AC296,
IF($C$1="Estnisch - EE",'Basis-Tabelle-Samen'!AD296,
IF($C$1="Finnisch - FI",'Basis-Tabelle-Samen'!AE296,
IF($C$1="Französisch - FR",'Basis-Tabelle-Samen'!AF296,
IF($C$1="Griechisch - GR",'Basis-Tabelle-Samen'!AG296,
IF($C$1="Irisch - IE",'Basis-Tabelle-Samen'!AH296,
IF($C$1="Isländisch - IS",'Basis-Tabelle-Samen'!AI296,
IF($C$1="Italienisch - IT",'Basis-Tabelle-Samen'!AJ296,
IF($C$1="Japanisch - JP",'Basis-Tabelle-Samen'!AK296,
IF($C$1="Kroatisch - HR",'Basis-Tabelle-Samen'!AL296,
IF($C$1="Lettisch - LV",'Basis-Tabelle-Samen'!AM296,
IF($C$1="Litauisch - LT",'Basis-Tabelle-Samen'!AN296,
IF($C$1="Maltesisch - MT",'Basis-Tabelle-Samen'!AO296,
IF($C$1="Niederländisch - NL",'Basis-Tabelle-Samen'!AP296,
IF($C$1="Norwegisch - NO",'Basis-Tabelle-Samen'!AQ296,
IF($C$1="Polnisch - PL",'Basis-Tabelle-Samen'!AR296,
IF($C$1="Portugiesisch - PT",'Basis-Tabelle-Samen'!AS296,
IF($C$1="Rumänisch - RO",'Basis-Tabelle-Samen'!AT296,
IF($C$1="Schwedisch - SE",'Basis-Tabelle-Samen'!AU296,
IF($C$1="Slowakisch - SK",'Basis-Tabelle-Samen'!AV296,
IF($C$1="Slowenisch - SI",'Basis-Tabelle-Samen'!AW296,
IF($C$1="Spanisch - ES",'Basis-Tabelle-Samen'!AX296,
IF($C$1="Tschechisch - CZ",'Basis-Tabelle-Samen'!AY296,
IF($C$1="Türkisch - TR",'Basis-Tabelle-Samen'!AZ296,
IF($C$1="Ungarisch - HU",'Basis-Tabelle-Samen'!BA296,
" ACHTUNG"))))))))))))))))))))))))))))</f>
        <v>Sweet woodruff</v>
      </c>
      <c r="D291" s="320">
        <f>'Basis-Tabelle-Samen'!F296</f>
        <v>20</v>
      </c>
      <c r="E291" s="321" t="str">
        <f>'Basis-Tabelle-Samen'!H296</f>
        <v>7 %</v>
      </c>
      <c r="F291" s="322" t="str">
        <f>IF('Basis-Tabelle-Samen'!G296="","",'Basis-Tabelle-Samen'!G296)</f>
        <v>07</v>
      </c>
      <c r="G291" s="320">
        <f>'Basis-Tabelle-Samen'!C296</f>
        <v>15227</v>
      </c>
      <c r="H291" s="323">
        <f>'Basis-Tabelle-Samen'!D296</f>
        <v>4055473152271</v>
      </c>
      <c r="I291" s="324">
        <f>'Basis-Tabelle-Samen'!E296</f>
        <v>1.85</v>
      </c>
      <c r="J291" s="325">
        <f t="shared" si="4"/>
        <v>12</v>
      </c>
      <c r="K291" s="326">
        <f>'Basis-Tabelle-Samen'!K296</f>
        <v>75227</v>
      </c>
      <c r="L291" s="323">
        <f>'Basis-Tabelle-Samen'!L296</f>
        <v>4055473752273</v>
      </c>
      <c r="M291" s="324">
        <f>'Basis-Tabelle-Samen'!M296</f>
        <v>2.4500000000000002</v>
      </c>
      <c r="N291" s="326">
        <f>IF(K291&lt;1,"",'3'!$I$15)</f>
        <v>15</v>
      </c>
      <c r="O291" s="327">
        <f>IF(K291&lt;1,"",'3'!$J$11)</f>
        <v>90</v>
      </c>
      <c r="P291" s="326">
        <f>'Basis-Tabelle-Samen'!N296</f>
        <v>85227</v>
      </c>
      <c r="Q291" s="323">
        <f>'Basis-Tabelle-Samen'!O296</f>
        <v>4055473852270</v>
      </c>
      <c r="R291" s="328">
        <f>'Basis-Tabelle-Samen'!P296</f>
        <v>3.75</v>
      </c>
      <c r="S291" s="326">
        <f>IF(R291&lt;1,"",'3'!$M$15)</f>
        <v>18</v>
      </c>
      <c r="T291" s="327">
        <f>IF(R291&lt;1,"",'3'!$N$11)</f>
        <v>72</v>
      </c>
      <c r="U291" s="326">
        <f>'Basis-Tabelle-Samen'!Q296</f>
        <v>55227</v>
      </c>
      <c r="V291" s="323">
        <f>'Basis-Tabelle-Samen'!R296</f>
        <v>4055473552279</v>
      </c>
      <c r="W291" s="324">
        <f>'Basis-Tabelle-Samen'!S296</f>
        <v>4.95</v>
      </c>
      <c r="X291" s="326">
        <f>IF(U291&lt;1,"",'3'!$Q$15)</f>
        <v>6</v>
      </c>
      <c r="Y291" s="327">
        <f>IF(U291&lt;1,"",'3'!$R$11)</f>
        <v>24</v>
      </c>
      <c r="Z291" s="326">
        <f>'Basis-Tabelle-Samen'!T296</f>
        <v>35227</v>
      </c>
      <c r="AA291" s="323">
        <f>'Basis-Tabelle-Samen'!U296</f>
        <v>4055473352275</v>
      </c>
      <c r="AB291" s="324">
        <f>'Basis-Tabelle-Samen'!V296</f>
        <v>6.75</v>
      </c>
      <c r="AC291" s="326">
        <f>IF(Z291&lt;1,"",'3'!$U$15)</f>
        <v>6</v>
      </c>
      <c r="AD291" s="327">
        <f>IF(Z291&lt;1,"",'3'!$V$11)</f>
        <v>24</v>
      </c>
      <c r="AE291" s="326">
        <f>'Basis-Tabelle-Samen'!W296</f>
        <v>65227</v>
      </c>
      <c r="AF291" s="323">
        <f>'Basis-Tabelle-Samen'!X296</f>
        <v>4055473652276</v>
      </c>
      <c r="AG291" s="324">
        <f>'Basis-Tabelle-Samen'!Y296</f>
        <v>2.95</v>
      </c>
      <c r="AH291" s="326">
        <f>IF(AE291&lt;1,"",'3'!$Y$15)</f>
        <v>8</v>
      </c>
      <c r="AI291" s="327">
        <f>IF(AE291&lt;1,"",'3'!$Z$11)</f>
        <v>64</v>
      </c>
      <c r="AJ291" s="315"/>
      <c r="AK291" s="316" t="str">
        <f>IF(G291&lt;1,"",
IF($C$1="Bulgarisch - BG",HYPERLINK(CONCATENATE("https://www.saflax.de/0-WVK-Retail/Bilder-Pictures/SAFLAX-",'Basis-Tabelle-Samen'!C296,"-",'Basis-Tabelle-Samen'!J296,"-seed-package-front-cr-bulgarian.jpg")),
IF($C$1="Dänisch - DK",HYPERLINK(CONCATENATE("https://www.saflax.de/0-WVK-Retail/Bilder-Pictures/SAFLAX-",'Basis-Tabelle-Samen'!C296,"-",'Basis-Tabelle-Samen'!J296,"-seed-package-front-cr-danish.jpg")),
IF($C$1="Deutsch - DE",HYPERLINK(CONCATENATE("https://www.saflax.de/0-WVK-Retail/Bilder-Pictures/SAFLAX-",'Basis-Tabelle-Samen'!C296,"-",'Basis-Tabelle-Samen'!J296,"-seed-package-front-cr-german.jpg")),
IF($C$1="Englisch - UK",HYPERLINK(CONCATENATE("https://www.saflax.de/0-WVK-Retail/Bilder-Pictures/SAFLAX-",'Basis-Tabelle-Samen'!C296,"-",'Basis-Tabelle-Samen'!J296,"-seed-package-front-cr-english.jpg")),
IF($C$1="Estnisch - EE",HYPERLINK(CONCATENATE("https://www.saflax.de/0-WVK-Retail/Bilder-Pictures/SAFLAX-",'Basis-Tabelle-Samen'!C296,"-",'Basis-Tabelle-Samen'!J296,"-seed-package-front-cr-estonian.jpg")),
IF($C$1="Finnisch - FI",HYPERLINK(CONCATENATE("https://www.saflax.de/0-WVK-Retail/Bilder-Pictures/SAFLAX-",'Basis-Tabelle-Samen'!C296,"-",'Basis-Tabelle-Samen'!J296,"-seed-package-front-cr-finnish.jpg")),
IF($C$1="Französisch - FR",HYPERLINK(CONCATENATE("https://www.saflax.de/0-WVK-Retail/Bilder-Pictures/SAFLAX-",'Basis-Tabelle-Samen'!C296,"-",'Basis-Tabelle-Samen'!J296,"-seed-package-front-cr-french.jpg")),
IF($C$1="Griechisch - GR",HYPERLINK(CONCATENATE("https://www.saflax.de/0-WVK-Retail/Bilder-Pictures/SAFLAX-",'Basis-Tabelle-Samen'!C296,"-",'Basis-Tabelle-Samen'!J296,"-seed-package-front-cr-greek.jpg")),
IF($C$1="Irisch - IE",HYPERLINK(CONCATENATE("https://www.saflax.de/0-WVK-Retail/Bilder-Pictures/SAFLAX-",'Basis-Tabelle-Samen'!C296,"-",'Basis-Tabelle-Samen'!J296,"-seed-package-front-cr-irish.jpg")),
IF($C$1="Isländisch - IS",HYPERLINK(CONCATENATE("https://www.saflax.de/0-WVK-Retail/Bilder-Pictures/SAFLAX-",'Basis-Tabelle-Samen'!C296,"-",'Basis-Tabelle-Samen'!J296,"-seed-package-front-cr-icelandic.jpg")),
IF($C$1="Italienisch - IT",HYPERLINK(CONCATENATE("https://www.saflax.de/0-WVK-Retail/Bilder-Pictures/SAFLAX-",'Basis-Tabelle-Samen'!C296,"-",'Basis-Tabelle-Samen'!J296,"-seed-package-front-cr-italian.jpg")),
IF($C$1="Japanisch - JP",HYPERLINK(CONCATENATE("https://www.saflax.de/0-WVK-Retail/Bilder-Pictures/SAFLAX-",'Basis-Tabelle-Samen'!C296,"-",'Basis-Tabelle-Samen'!J296,"-seed-package-front-cr-japanese.jpg")),
IF($C$1="Kroatisch - HR",HYPERLINK(CONCATENATE("https://www.saflax.de/0-WVK-Retail/Bilder-Pictures/SAFLAX-",'Basis-Tabelle-Samen'!C296,"-",'Basis-Tabelle-Samen'!J296,"-seed-package-front-cr-croatian.jpg")),
IF($C$1="Lettisch - LV",HYPERLINK(CONCATENATE("https://www.saflax.de/0-WVK-Retail/Bilder-Pictures/SAFLAX-",'Basis-Tabelle-Samen'!C296,"-",'Basis-Tabelle-Samen'!J296,"-seed-package-front-cr-latvian.jpg")),
IF($C$1="Litauisch - LT",HYPERLINK(CONCATENATE("https://www.saflax.de/0-WVK-Retail/Bilder-Pictures/SAFLAX-",'Basis-Tabelle-Samen'!C296,"-",'Basis-Tabelle-Samen'!J296,"-seed-package-front-cr-lithuanian.jpg")),
IF($C$1="Maltesisch - MT",HYPERLINK(CONCATENATE("https://www.saflax.de/0-WVK-Retail/Bilder-Pictures/SAFLAX-",'Basis-Tabelle-Samen'!C296,"-",'Basis-Tabelle-Samen'!J296,"-seed-package-front-cr-maltese.jpg")),
IF($C$1="Niederländisch - NL",HYPERLINK(CONCATENATE("https://www.saflax.de/0-WVK-Retail/Bilder-Pictures/SAFLAX-",'Basis-Tabelle-Samen'!C296,"-",'Basis-Tabelle-Samen'!J296,"-seed-package-front-cr-dutch.jpg")),
IF($C$1="Norwegisch - NO",HYPERLINK(CONCATENATE("https://www.saflax.de/0-WVK-Retail/Bilder-Pictures/SAFLAX-",'Basis-Tabelle-Samen'!C296,"-",'Basis-Tabelle-Samen'!J296,"-seed-package-front-cr-nowegian.jpg")),
IF($C$1="Polnisch - PL",HYPERLINK(CONCATENATE("https://www.saflax.de/0-WVK-Retail/Bilder-Pictures/SAFLAX-",'Basis-Tabelle-Samen'!C296,"-",'Basis-Tabelle-Samen'!J296,"-seed-package-front-cr-polish.jpg")),
IF($C$1="Portugiesisch - PT",HYPERLINK(CONCATENATE("https://www.saflax.de/0-WVK-Retail/Bilder-Pictures/SAFLAX-",'Basis-Tabelle-Samen'!C296,"-",'Basis-Tabelle-Samen'!J296,"-seed-package-front-cr-portuguese.jpg")),
IF($C$1="Rumänisch - RO",HYPERLINK(CONCATENATE("https://www.saflax.de/0-WVK-Retail/Bilder-Pictures/SAFLAX-",'Basis-Tabelle-Samen'!C296,"-",'Basis-Tabelle-Samen'!J296,"-seed-package-front-cr-romanian.jpg")),
IF($C$1="Schwedisch - SE",HYPERLINK(CONCATENATE("https://www.saflax.de/0-WVK-Retail/Bilder-Pictures/SAFLAX-",'Basis-Tabelle-Samen'!C296,"-",'Basis-Tabelle-Samen'!J296,"-seed-package-front-cr-swedish.jpg")),
IF($C$1="Slowakisch - SK",HYPERLINK(CONCATENATE("https://www.saflax.de/0-WVK-Retail/Bilder-Pictures/SAFLAX-",'Basis-Tabelle-Samen'!C296,"-",'Basis-Tabelle-Samen'!J296,"-seed-package-front-cr-slovak.jpg")),
IF($C$1="Slowenisch - SI",HYPERLINK(CONCATENATE("https://www.saflax.de/0-WVK-Retail/Bilder-Pictures/SAFLAX-",'Basis-Tabelle-Samen'!C296,"-",'Basis-Tabelle-Samen'!J296,"-seed-package-front-cr-slovenian.jpg")),
IF($C$1="Spanisch - ES",HYPERLINK(CONCATENATE("https://www.saflax.de/0-WVK-Retail/Bilder-Pictures/SAFLAX-",'Basis-Tabelle-Samen'!C296,"-",'Basis-Tabelle-Samen'!J296,"-seed-package-front-cr-spanish.jpg")),
IF($C$1="Tschechisch - CZ",HYPERLINK(CONCATENATE("https://www.saflax.de/0-WVK-Retail/Bilder-Pictures/SAFLAX-",'Basis-Tabelle-Samen'!C296,"-",'Basis-Tabelle-Samen'!J296,"-seed-package-front-cr-czech.jpg")),
IF($C$1="Türkisch - TR",HYPERLINK(CONCATENATE("https://www.saflax.de/0-WVK-Retail/Bilder-Pictures/SAFLAX-",'Basis-Tabelle-Samen'!C296,"-",'Basis-Tabelle-Samen'!J296,"-seed-package-front-cr-turkish.jpg")),
IF($C$1="Ungarisch - HU",HYPERLINK(CONCATENATE("https://www.saflax.de/0-WVK-Retail/Bilder-Pictures/SAFLAX-",'Basis-Tabelle-Samen'!C296,"-",'Basis-Tabelle-Samen'!J296,"-seed-package-front-cr-hungarian.jpg")),
" ACHTUNG")))))))))))))))))))))))))))))</f>
        <v>https://www.saflax.de/0-WVK-Retail/Bilder-Pictures/SAFLAX-15227-galium-odoratum-seed-package-front-cr-english.jpg</v>
      </c>
      <c r="AL291" s="330" t="str">
        <f>IF(G291&lt;1,"",
IF($C$1="Bulgarisch - BG",HYPERLINK(CONCATENATE("https://www.saflax.de/0-WVK-Retail/Bilder-Pictures/SAFLAX-",'Basis-Tabelle-Samen'!C296,"-",'Basis-Tabelle-Samen'!J296,"-seed-package-back-cr-bulgarian.jpg")),
IF($C$1="Dänisch - DK",HYPERLINK(CONCATENATE("https://www.saflax.de/0-WVK-Retail/Bilder-Pictures/SAFLAX-",'Basis-Tabelle-Samen'!C296,"-",'Basis-Tabelle-Samen'!J296,"-seed-package-back-cr-danish.jpg")),
IF($C$1="Deutsch - DE",HYPERLINK(CONCATENATE("https://www.saflax.de/0-WVK-Retail/Bilder-Pictures/SAFLAX-",'Basis-Tabelle-Samen'!C296,"-",'Basis-Tabelle-Samen'!J296,"-seed-package-back-cr-german.jpg")),
IF($C$1="Englisch - UK",HYPERLINK(CONCATENATE("https://www.saflax.de/0-WVK-Retail/Bilder-Pictures/SAFLAX-",'Basis-Tabelle-Samen'!C296,"-",'Basis-Tabelle-Samen'!J296,"-seed-package-back-cr-english.jpg")),
IF($C$1="Estnisch - EE",HYPERLINK(CONCATENATE("https://www.saflax.de/0-WVK-Retail/Bilder-Pictures/SAFLAX-",'Basis-Tabelle-Samen'!C296,"-",'Basis-Tabelle-Samen'!J296,"-seed-package-back-cr-estonian.jpg")),
IF($C$1="Finnisch - FI",HYPERLINK(CONCATENATE("https://www.saflax.de/0-WVK-Retail/Bilder-Pictures/SAFLAX-",'Basis-Tabelle-Samen'!C296,"-",'Basis-Tabelle-Samen'!J296,"-seed-package-back-cr-finnish.jpg")),
IF($C$1="Französisch - FR",HYPERLINK(CONCATENATE("https://www.saflax.de/0-WVK-Retail/Bilder-Pictures/SAFLAX-",'Basis-Tabelle-Samen'!C296,"-",'Basis-Tabelle-Samen'!J296,"-seed-package-back-cr-french.jpg")),
IF($C$1="Griechisch - GR",HYPERLINK(CONCATENATE("https://www.saflax.de/0-WVK-Retail/Bilder-Pictures/SAFLAX-",'Basis-Tabelle-Samen'!C296,"-",'Basis-Tabelle-Samen'!J296,"-seed-package-back-cr-greek.jpg")),
IF($C$1="Irisch - IE",HYPERLINK(CONCATENATE("https://www.saflax.de/0-WVK-Retail/Bilder-Pictures/SAFLAX-",'Basis-Tabelle-Samen'!C296,"-",'Basis-Tabelle-Samen'!J296,"-seed-package-back-cr-irish.jpg")),
IF($C$1="Isländisch - IS",HYPERLINK(CONCATENATE("https://www.saflax.de/0-WVK-Retail/Bilder-Pictures/SAFLAX-",'Basis-Tabelle-Samen'!C296,"-",'Basis-Tabelle-Samen'!J296,"-seed-package-back-cr-icelandic.jpg")),
IF($C$1="Italienisch - IT",HYPERLINK(CONCATENATE("https://www.saflax.de/0-WVK-Retail/Bilder-Pictures/SAFLAX-",'Basis-Tabelle-Samen'!C296,"-",'Basis-Tabelle-Samen'!J296,"-seed-package-back-cr-italian.jpg")),
IF($C$1="Japanisch - JP",HYPERLINK(CONCATENATE("https://www.saflax.de/0-WVK-Retail/Bilder-Pictures/SAFLAX-",'Basis-Tabelle-Samen'!C296,"-",'Basis-Tabelle-Samen'!J296,"-seed-package-back-cr-japanese.jpg")),
IF($C$1="Kroatisch - HR",HYPERLINK(CONCATENATE("https://www.saflax.de/0-WVK-Retail/Bilder-Pictures/SAFLAX-",'Basis-Tabelle-Samen'!C296,"-",'Basis-Tabelle-Samen'!J296,"-seed-package-back-cr-croatian.jpg")),
IF($C$1="Lettisch - LV",HYPERLINK(CONCATENATE("https://www.saflax.de/0-WVK-Retail/Bilder-Pictures/SAFLAX-",'Basis-Tabelle-Samen'!C296,"-",'Basis-Tabelle-Samen'!J296,"-seed-package-back-cr-latvian.jpg")),
IF($C$1="Litauisch - LT",HYPERLINK(CONCATENATE("https://www.saflax.de/0-WVK-Retail/Bilder-Pictures/SAFLAX-",'Basis-Tabelle-Samen'!C296,"-",'Basis-Tabelle-Samen'!J296,"-seed-package-back-cr-lithuanian.jpg")),
IF($C$1="Maltesisch - MT",HYPERLINK(CONCATENATE("https://www.saflax.de/0-WVK-Retail/Bilder-Pictures/SAFLAX-",'Basis-Tabelle-Samen'!C296,"-",'Basis-Tabelle-Samen'!J296,"-seed-package-back-cr-maltese.jpg")),
IF($C$1="Niederländisch - NL",HYPERLINK(CONCATENATE("https://www.saflax.de/0-WVK-Retail/Bilder-Pictures/SAFLAX-",'Basis-Tabelle-Samen'!C296,"-",'Basis-Tabelle-Samen'!J296,"-seed-package-back-cr-dutch.jpg")),
IF($C$1="Norwegisch - NO",HYPERLINK(CONCATENATE("https://www.saflax.de/0-WVK-Retail/Bilder-Pictures/SAFLAX-",'Basis-Tabelle-Samen'!C296,"-",'Basis-Tabelle-Samen'!J296,"-seed-package-back-cr-nowegian.jpg")),
IF($C$1="Polnisch - PL",HYPERLINK(CONCATENATE("https://www.saflax.de/0-WVK-Retail/Bilder-Pictures/SAFLAX-",'Basis-Tabelle-Samen'!C296,"-",'Basis-Tabelle-Samen'!J296,"-seed-package-back-cr-polish.jpg")),
IF($C$1="Portugiesisch - PT",HYPERLINK(CONCATENATE("https://www.saflax.de/0-WVK-Retail/Bilder-Pictures/SAFLAX-",'Basis-Tabelle-Samen'!C296,"-",'Basis-Tabelle-Samen'!J296,"-seed-package-back-cr-portuguese.jpg")),
IF($C$1="Rumänisch - RO",HYPERLINK(CONCATENATE("https://www.saflax.de/0-WVK-Retail/Bilder-Pictures/SAFLAX-",'Basis-Tabelle-Samen'!C296,"-",'Basis-Tabelle-Samen'!J296,"-seed-package-back-cr-romanian.jpg")),
IF($C$1="Schwedisch - SE",HYPERLINK(CONCATENATE("https://www.saflax.de/0-WVK-Retail/Bilder-Pictures/SAFLAX-",'Basis-Tabelle-Samen'!C296,"-",'Basis-Tabelle-Samen'!J296,"-seed-package-back-cr-swedish.jpg")),
IF($C$1="Slowakisch - SK",HYPERLINK(CONCATENATE("https://www.saflax.de/0-WVK-Retail/Bilder-Pictures/SAFLAX-",'Basis-Tabelle-Samen'!C296,"-",'Basis-Tabelle-Samen'!J296,"-seed-package-back-cr-slovak.jpg")),
IF($C$1="Slowenisch - SI",HYPERLINK(CONCATENATE("https://www.saflax.de/0-WVK-Retail/Bilder-Pictures/SAFLAX-",'Basis-Tabelle-Samen'!C296,"-",'Basis-Tabelle-Samen'!J296,"-seed-package-back-cr-slovenian.jpg")),
IF($C$1="Spanisch - ES",HYPERLINK(CONCATENATE("https://www.saflax.de/0-WVK-Retail/Bilder-Pictures/SAFLAX-",'Basis-Tabelle-Samen'!C296,"-",'Basis-Tabelle-Samen'!J296,"-seed-package-back-cr-spanish.jpg")),
IF($C$1="Tschechisch - CZ",HYPERLINK(CONCATENATE("https://www.saflax.de/0-WVK-Retail/Bilder-Pictures/SAFLAX-",'Basis-Tabelle-Samen'!C296,"-",'Basis-Tabelle-Samen'!J296,"-seed-package-back-cr-czech.jpg")),
IF($C$1="Türkisch - TR",HYPERLINK(CONCATENATE("https://www.saflax.de/0-WVK-Retail/Bilder-Pictures/SAFLAX-",'Basis-Tabelle-Samen'!C296,"-",'Basis-Tabelle-Samen'!J296,"-seed-package-back-cr-turkish.jpg")),
IF($C$1="Ungarisch - HU",HYPERLINK(CONCATENATE("https://www.saflax.de/0-WVK-Retail/Bilder-Pictures/SAFLAX-",'Basis-Tabelle-Samen'!C296,"-",'Basis-Tabelle-Samen'!J296,"-seed-package-back-cr-hungarian.jpg")),
" ACHTUNG")))))))))))))))))))))))))))))</f>
        <v>https://www.saflax.de/0-WVK-Retail/Bilder-Pictures/SAFLAX-15227-galium-odoratum-seed-package-back-cr-english.jpg</v>
      </c>
      <c r="AM291" s="330" t="str">
        <f>IF(H291&lt;1,"",
IF($C$1="Bulgarisch - BG",HYPERLINK(CONCATENATE("https://www.saflax.de/0-WVK-Retail/Bilder-Pictures/SAFLAX-",'Basis-Tabelle-Samen'!K296,"-",'Basis-Tabelle-Samen'!J296,"-garden-to-go-mini-bulgarian.jpg")),
IF($C$1="Dänisch - DK",HYPERLINK(CONCATENATE("https://www.saflax.de/0-WVK-Retail/Bilder-Pictures/SAFLAX-",'Basis-Tabelle-Samen'!K296,"-",'Basis-Tabelle-Samen'!J296,"-garden-to-go-mini-danish.jpg")),
IF($C$1="Deutsch - DE",HYPERLINK(CONCATENATE("https://www.saflax.de/0-WVK-Retail/Bilder-Pictures/SAFLAX-",'Basis-Tabelle-Samen'!K296,"-",'Basis-Tabelle-Samen'!J296,"-garden-to-go-mini-german.jpg")),
IF($C$1="Englisch - UK",HYPERLINK(CONCATENATE("https://www.saflax.de/0-WVK-Retail/Bilder-Pictures/SAFLAX-",'Basis-Tabelle-Samen'!K296,"-",'Basis-Tabelle-Samen'!J296,"-garden-to-go-mini-english.jpg")),
IF($C$1="Estnisch - EE",HYPERLINK(CONCATENATE("https://www.saflax.de/0-WVK-Retail/Bilder-Pictures/SAFLAX-",'Basis-Tabelle-Samen'!K296,"-",'Basis-Tabelle-Samen'!J296,"-garden-to-go-mini-estonian.jpg")),
IF($C$1="Finnisch - FI",HYPERLINK(CONCATENATE("https://www.saflax.de/0-WVK-Retail/Bilder-Pictures/SAFLAX-",'Basis-Tabelle-Samen'!K296,"-",'Basis-Tabelle-Samen'!J296,"-garden-to-go-mini-finnish.jpg")),
IF($C$1="Französisch - FR",HYPERLINK(CONCATENATE("https://www.saflax.de/0-WVK-Retail/Bilder-Pictures/SAFLAX-",'Basis-Tabelle-Samen'!K296,"-",'Basis-Tabelle-Samen'!J296,"-garden-to-go-mini-french.jpg")),
IF($C$1="Griechisch - GR",HYPERLINK(CONCATENATE("https://www.saflax.de/0-WVK-Retail/Bilder-Pictures/SAFLAX-",'Basis-Tabelle-Samen'!K296,"-",'Basis-Tabelle-Samen'!J296,"-garden-to-go-mini-greek.jpg")),
IF($C$1="Irisch - IE",HYPERLINK(CONCATENATE("https://www.saflax.de/0-WVK-Retail/Bilder-Pictures/SAFLAX-",'Basis-Tabelle-Samen'!K296,"-",'Basis-Tabelle-Samen'!J296,"-garden-to-go-mini-irish.jpg")),
IF($C$1="Isländisch - IS",HYPERLINK(CONCATENATE("https://www.saflax.de/0-WVK-Retail/Bilder-Pictures/SAFLAX-",'Basis-Tabelle-Samen'!K296,"-",'Basis-Tabelle-Samen'!J296,"-garden-to-go-mini-icelandic.jpg")),
IF($C$1="Italienisch - IT",HYPERLINK(CONCATENATE("https://www.saflax.de/0-WVK-Retail/Bilder-Pictures/SAFLAX-",'Basis-Tabelle-Samen'!K296,"-",'Basis-Tabelle-Samen'!J296,"-garden-to-go-mini-italian.jpg")),
IF($C$1="Japanisch - JP",HYPERLINK(CONCATENATE("https://www.saflax.de/0-WVK-Retail/Bilder-Pictures/SAFLAX-",'Basis-Tabelle-Samen'!K296,"-",'Basis-Tabelle-Samen'!J296,"-garden-to-go-mini-japanese.jpg")),
IF($C$1="Kroatisch - HR",HYPERLINK(CONCATENATE("https://www.saflax.de/0-WVK-Retail/Bilder-Pictures/SAFLAX-",'Basis-Tabelle-Samen'!K296,"-",'Basis-Tabelle-Samen'!J296,"-garden-to-go-mini-croatian.jpg")),
IF($C$1="Lettisch - LV",HYPERLINK(CONCATENATE("https://www.saflax.de/0-WVK-Retail/Bilder-Pictures/SAFLAX-",'Basis-Tabelle-Samen'!K296,"-",'Basis-Tabelle-Samen'!J296,"-garden-to-go-mini-latvian.jpg")),
IF($C$1="Litauisch - LT",HYPERLINK(CONCATENATE("https://www.saflax.de/0-WVK-Retail/Bilder-Pictures/SAFLAX-",'Basis-Tabelle-Samen'!K296,"-",'Basis-Tabelle-Samen'!J296,"-garden-to-go-mini-lithuanian.jpg")),
IF($C$1="Maltesisch - MT",HYPERLINK(CONCATENATE("https://www.saflax.de/0-WVK-Retail/Bilder-Pictures/SAFLAX-",'Basis-Tabelle-Samen'!K296,"-",'Basis-Tabelle-Samen'!J296,"-garden-to-go-mini-maltese.jpg")),
IF($C$1="Niederländisch - NL",HYPERLINK(CONCATENATE("https://www.saflax.de/0-WVK-Retail/Bilder-Pictures/SAFLAX-",'Basis-Tabelle-Samen'!K296,"-",'Basis-Tabelle-Samen'!J296,"-garden-to-go-mini-dutch.jpg")),
IF($C$1="Norwegisch - NO",HYPERLINK(CONCATENATE("https://www.saflax.de/0-WVK-Retail/Bilder-Pictures/SAFLAX-",'Basis-Tabelle-Samen'!K296,"-",'Basis-Tabelle-Samen'!J296,"-garden-to-go-mini-nowegian.jpg")),
IF($C$1="Polnisch - PL",HYPERLINK(CONCATENATE("https://www.saflax.de/0-WVK-Retail/Bilder-Pictures/SAFLAX-",'Basis-Tabelle-Samen'!K296,"-",'Basis-Tabelle-Samen'!J296,"-garden-to-go-mini-polish.jpg")),
IF($C$1="Portugiesisch - PT",HYPERLINK(CONCATENATE("https://www.saflax.de/0-WVK-Retail/Bilder-Pictures/SAFLAX-",'Basis-Tabelle-Samen'!K296,"-",'Basis-Tabelle-Samen'!J296,"-garden-to-go-mini-portuguese.jpg")),
IF($C$1="Rumänisch - RO",HYPERLINK(CONCATENATE("https://www.saflax.de/0-WVK-Retail/Bilder-Pictures/SAFLAX-",'Basis-Tabelle-Samen'!K296,"-",'Basis-Tabelle-Samen'!J296,"-garden-to-go-mini-romanian.jpg")),
IF($C$1="Schwedisch - SE",HYPERLINK(CONCATENATE("https://www.saflax.de/0-WVK-Retail/Bilder-Pictures/SAFLAX-",'Basis-Tabelle-Samen'!K296,"-",'Basis-Tabelle-Samen'!J296,"-garden-to-go-mini-swedish.jpg")),
IF($C$1="Slowakisch - SK",HYPERLINK(CONCATENATE("https://www.saflax.de/0-WVK-Retail/Bilder-Pictures/SAFLAX-",'Basis-Tabelle-Samen'!K296,"-",'Basis-Tabelle-Samen'!J296,"-garden-to-go-mini-slovak.jpg")),
IF($C$1="Slowenisch - SI",HYPERLINK(CONCATENATE("https://www.saflax.de/0-WVK-Retail/Bilder-Pictures/SAFLAX-",'Basis-Tabelle-Samen'!K296,"-",'Basis-Tabelle-Samen'!J296,"-garden-to-go-mini-slovenian.jpg")),
IF($C$1="Spanisch - ES",HYPERLINK(CONCATENATE("https://www.saflax.de/0-WVK-Retail/Bilder-Pictures/SAFLAX-",'Basis-Tabelle-Samen'!K296,"-",'Basis-Tabelle-Samen'!J296,"-garden-to-go-mini-spanish.jpg")),
IF($C$1="Tschechisch - CZ",HYPERLINK(CONCATENATE("https://www.saflax.de/0-WVK-Retail/Bilder-Pictures/SAFLAX-",'Basis-Tabelle-Samen'!K296,"-",'Basis-Tabelle-Samen'!J296,"-garden-to-go-mini-czech.jpg")),
IF($C$1="Türkisch - TR",HYPERLINK(CONCATENATE("https://www.saflax.de/0-WVK-Retail/Bilder-Pictures/SAFLAX-",'Basis-Tabelle-Samen'!K296,"-",'Basis-Tabelle-Samen'!J296,"-garden-to-go-mini-turkish.jpg")),
IF($C$1="Ungarisch - HU",HYPERLINK(CONCATENATE("https://www.saflax.de/0-WVK-Retail/Bilder-Pictures/SAFLAX-",'Basis-Tabelle-Samen'!K296,"-",'Basis-Tabelle-Samen'!J296,"-garden-to-go-mini-hungarian.jpg")),
" ACHTUNG")))))))))))))))))))))))))))))</f>
        <v>https://www.saflax.de/0-WVK-Retail/Bilder-Pictures/SAFLAX-75227-galium-odoratum-garden-to-go-mini-english.jpg</v>
      </c>
      <c r="AN291" s="330" t="str">
        <f>IF(I291&lt;1,"",
IF($C$1="Bulgarisch - BG",HYPERLINK(CONCATENATE("https://www.saflax.de/0-WVK-Retail/Bilder-Pictures/SAFLAX-",'Basis-Tabelle-Samen'!N296,"-",'Basis-Tabelle-Samen'!J296,"-garden-to-go-lite-bulgarian.jpg")),
IF($C$1="Dänisch - DK",HYPERLINK(CONCATENATE("https://www.saflax.de/0-WVK-Retail/Bilder-Pictures/SAFLAX-",'Basis-Tabelle-Samen'!N296,"-",'Basis-Tabelle-Samen'!J296,"-garden-to-go-lite-danish.jpg")),
IF($C$1="Deutsch - DE",HYPERLINK(CONCATENATE("https://www.saflax.de/0-WVK-Retail/Bilder-Pictures/SAFLAX-",'Basis-Tabelle-Samen'!N296,"-",'Basis-Tabelle-Samen'!J296,"-garden-to-go-lite-german.jpg")),
IF($C$1="Englisch - UK",HYPERLINK(CONCATENATE("https://www.saflax.de/0-WVK-Retail/Bilder-Pictures/SAFLAX-",'Basis-Tabelle-Samen'!N296,"-",'Basis-Tabelle-Samen'!J296,"-garden-to-go-lite-english.jpg")),
IF($C$1="Estnisch - EE",HYPERLINK(CONCATENATE("https://www.saflax.de/0-WVK-Retail/Bilder-Pictures/SAFLAX-",'Basis-Tabelle-Samen'!N296,"-",'Basis-Tabelle-Samen'!J296,"-garden-to-go-lite-estonian.jpg")),
IF($C$1="Finnisch - FI",HYPERLINK(CONCATENATE("https://www.saflax.de/0-WVK-Retail/Bilder-Pictures/SAFLAX-",'Basis-Tabelle-Samen'!N296,"-",'Basis-Tabelle-Samen'!J296,"-garden-to-go-lite-finnish.jpg")),
IF($C$1="Französisch - FR",HYPERLINK(CONCATENATE("https://www.saflax.de/0-WVK-Retail/Bilder-Pictures/SAFLAX-",'Basis-Tabelle-Samen'!N296,"-",'Basis-Tabelle-Samen'!J296,"-garden-to-go-lite-french.jpg")),
IF($C$1="Griechisch - GR",HYPERLINK(CONCATENATE("https://www.saflax.de/0-WVK-Retail/Bilder-Pictures/SAFLAX-",'Basis-Tabelle-Samen'!N296,"-",'Basis-Tabelle-Samen'!J296,"-garden-to-go-lite-greek.jpg")),
IF($C$1="Irisch - IE",HYPERLINK(CONCATENATE("https://www.saflax.de/0-WVK-Retail/Bilder-Pictures/SAFLAX-",'Basis-Tabelle-Samen'!N296,"-",'Basis-Tabelle-Samen'!J296,"-garden-to-go-lite-irish.jpg")),
IF($C$1="Isländisch - IS",HYPERLINK(CONCATENATE("https://www.saflax.de/0-WVK-Retail/Bilder-Pictures/SAFLAX-",'Basis-Tabelle-Samen'!N296,"-",'Basis-Tabelle-Samen'!J296,"-garden-to-go-lite-icelandic.jpg")),
IF($C$1="Italienisch - IT",HYPERLINK(CONCATENATE("https://www.saflax.de/0-WVK-Retail/Bilder-Pictures/SAFLAX-",'Basis-Tabelle-Samen'!N296,"-",'Basis-Tabelle-Samen'!J296,"-garden-to-go-lite-italian.jpg")),
IF($C$1="Japanisch - JP",HYPERLINK(CONCATENATE("https://www.saflax.de/0-WVK-Retail/Bilder-Pictures/SAFLAX-",'Basis-Tabelle-Samen'!N296,"-",'Basis-Tabelle-Samen'!J296,"-garden-to-go-lite-japanese.jpg")),
IF($C$1="Kroatisch - HR",HYPERLINK(CONCATENATE("https://www.saflax.de/0-WVK-Retail/Bilder-Pictures/SAFLAX-",'Basis-Tabelle-Samen'!N296,"-",'Basis-Tabelle-Samen'!J296,"-garden-to-go-lite-croatian.jpg")),
IF($C$1="Lettisch - LV",HYPERLINK(CONCATENATE("https://www.saflax.de/0-WVK-Retail/Bilder-Pictures/SAFLAX-",'Basis-Tabelle-Samen'!N296,"-",'Basis-Tabelle-Samen'!J296,"-garden-to-go-lite-latvian.jpg")),
IF($C$1="Litauisch - LT",HYPERLINK(CONCATENATE("https://www.saflax.de/0-WVK-Retail/Bilder-Pictures/SAFLAX-",'Basis-Tabelle-Samen'!N296,"-",'Basis-Tabelle-Samen'!J296,"-garden-to-go-lite-lithuanian.jpg")),
IF($C$1="Maltesisch - MT",HYPERLINK(CONCATENATE("https://www.saflax.de/0-WVK-Retail/Bilder-Pictures/SAFLAX-",'Basis-Tabelle-Samen'!N296,"-",'Basis-Tabelle-Samen'!J296,"-garden-to-go-lite-maltese.jpg")),
IF($C$1="Niederländisch - NL",HYPERLINK(CONCATENATE("https://www.saflax.de/0-WVK-Retail/Bilder-Pictures/SAFLAX-",'Basis-Tabelle-Samen'!N296,"-",'Basis-Tabelle-Samen'!J296,"-garden-to-go-lite-dutch.jpg")),
IF($C$1="Norwegisch - NO",HYPERLINK(CONCATENATE("https://www.saflax.de/0-WVK-Retail/Bilder-Pictures/SAFLAX-",'Basis-Tabelle-Samen'!N296,"-",'Basis-Tabelle-Samen'!J296,"-garden-to-go-lite-nowegian.jpg")),
IF($C$1="Polnisch - PL",HYPERLINK(CONCATENATE("https://www.saflax.de/0-WVK-Retail/Bilder-Pictures/SAFLAX-",'Basis-Tabelle-Samen'!N296,"-",'Basis-Tabelle-Samen'!J296,"-garden-to-go-lite-polish.jpg")),
IF($C$1="Portugiesisch - PT",HYPERLINK(CONCATENATE("https://www.saflax.de/0-WVK-Retail/Bilder-Pictures/SAFLAX-",'Basis-Tabelle-Samen'!N296,"-",'Basis-Tabelle-Samen'!J296,"-garden-to-go-lite-portuguese.jpg")),
IF($C$1="Rumänisch - RO",HYPERLINK(CONCATENATE("https://www.saflax.de/0-WVK-Retail/Bilder-Pictures/SAFLAX-",'Basis-Tabelle-Samen'!N296,"-",'Basis-Tabelle-Samen'!J296,"-garden-to-go-lite-romanian.jpg")),
IF($C$1="Schwedisch - SE",HYPERLINK(CONCATENATE("https://www.saflax.de/0-WVK-Retail/Bilder-Pictures/SAFLAX-",'Basis-Tabelle-Samen'!N296,"-",'Basis-Tabelle-Samen'!J296,"-garden-to-go-lite-swedish.jpg")),
IF($C$1="Slowakisch - SK",HYPERLINK(CONCATENATE("https://www.saflax.de/0-WVK-Retail/Bilder-Pictures/SAFLAX-",'Basis-Tabelle-Samen'!N296,"-",'Basis-Tabelle-Samen'!J296,"-garden-to-go-lite-slovak.jpg")),
IF($C$1="Slowenisch - SI",HYPERLINK(CONCATENATE("https://www.saflax.de/0-WVK-Retail/Bilder-Pictures/SAFLAX-",'Basis-Tabelle-Samen'!N296,"-",'Basis-Tabelle-Samen'!J296,"-garden-to-go-lite-slovenian.jpg")),
IF($C$1="Spanisch - ES",HYPERLINK(CONCATENATE("https://www.saflax.de/0-WVK-Retail/Bilder-Pictures/SAFLAX-",'Basis-Tabelle-Samen'!N296,"-",'Basis-Tabelle-Samen'!J296,"-garden-to-go-lite-spanish.jpg")),
IF($C$1="Tschechisch - CZ",HYPERLINK(CONCATENATE("https://www.saflax.de/0-WVK-Retail/Bilder-Pictures/SAFLAX-",'Basis-Tabelle-Samen'!N296,"-",'Basis-Tabelle-Samen'!J296,"-garden-to-go-lite-czech.jpg")),
IF($C$1="Türkisch - TR",HYPERLINK(CONCATENATE("https://www.saflax.de/0-WVK-Retail/Bilder-Pictures/SAFLAX-",'Basis-Tabelle-Samen'!N296,"-",'Basis-Tabelle-Samen'!J296,"-garden-to-go-lite-turkish.jpg")),
IF($C$1="Ungarisch - HU",HYPERLINK(CONCATENATE("https://www.saflax.de/0-WVK-Retail/Bilder-Pictures/SAFLAX-",'Basis-Tabelle-Samen'!N296,"-",'Basis-Tabelle-Samen'!J296,"-garden-to-go-lite-hungarian.jpg")),
" ACHTUNG")))))))))))))))))))))))))))))</f>
        <v>https://www.saflax.de/0-WVK-Retail/Bilder-Pictures/SAFLAX-85227-galium-odoratum-garden-to-go-lite-english.jpg</v>
      </c>
      <c r="AO291" s="330" t="str">
        <f>IF(J291&lt;1,"",
IF($C$1="Bulgarisch - BG",HYPERLINK(CONCATENATE("https://www.saflax.de/0-WVK-Retail/Bilder-Pictures/SAFLAX-",'Basis-Tabelle-Samen'!Q296,"-",'Basis-Tabelle-Samen'!J296,"-garden-to-go-bulgarian.jpg")),
IF($C$1="Dänisch - DK",HYPERLINK(CONCATENATE("https://www.saflax.de/0-WVK-Retail/Bilder-Pictures/SAFLAX-",'Basis-Tabelle-Samen'!Q296,"-",'Basis-Tabelle-Samen'!J296,"-garden-to-go-danish.jpg")),
IF($C$1="Deutsch - DE",HYPERLINK(CONCATENATE("https://www.saflax.de/0-WVK-Retail/Bilder-Pictures/SAFLAX-",'Basis-Tabelle-Samen'!Q296,"-",'Basis-Tabelle-Samen'!J296,"-garden-to-go-german.jpg")),
IF($C$1="Englisch - UK",HYPERLINK(CONCATENATE("https://www.saflax.de/0-WVK-Retail/Bilder-Pictures/SAFLAX-",'Basis-Tabelle-Samen'!Q296,"-",'Basis-Tabelle-Samen'!J296,"-garden-to-go-english.jpg")),
IF($C$1="Estnisch - EE",HYPERLINK(CONCATENATE("https://www.saflax.de/0-WVK-Retail/Bilder-Pictures/SAFLAX-",'Basis-Tabelle-Samen'!Q296,"-",'Basis-Tabelle-Samen'!J296,"-garden-to-go-estonian.jpg")),
IF($C$1="Finnisch - FI",HYPERLINK(CONCATENATE("https://www.saflax.de/0-WVK-Retail/Bilder-Pictures/SAFLAX-",'Basis-Tabelle-Samen'!Q296,"-",'Basis-Tabelle-Samen'!J296,"-garden-to-go-finnish.jpg")),
IF($C$1="Französisch - FR",HYPERLINK(CONCATENATE("https://www.saflax.de/0-WVK-Retail/Bilder-Pictures/SAFLAX-",'Basis-Tabelle-Samen'!Q296,"-",'Basis-Tabelle-Samen'!J296,"-garden-to-go-french.jpg")),
IF($C$1="Griechisch - GR",HYPERLINK(CONCATENATE("https://www.saflax.de/0-WVK-Retail/Bilder-Pictures/SAFLAX-",'Basis-Tabelle-Samen'!Q296,"-",'Basis-Tabelle-Samen'!J296,"-garden-to-go-greek.jpg")),
IF($C$1="Irisch - IE",HYPERLINK(CONCATENATE("https://www.saflax.de/0-WVK-Retail/Bilder-Pictures/SAFLAX-",'Basis-Tabelle-Samen'!Q296,"-",'Basis-Tabelle-Samen'!J296,"-garden-to-go-irish.jpg")),
IF($C$1="Isländisch - IS",HYPERLINK(CONCATENATE("https://www.saflax.de/0-WVK-Retail/Bilder-Pictures/SAFLAX-",'Basis-Tabelle-Samen'!Q296,"-",'Basis-Tabelle-Samen'!J296,"-garden-to-go-icelandic.jpg")),
IF($C$1="Italienisch - IT",HYPERLINK(CONCATENATE("https://www.saflax.de/0-WVK-Retail/Bilder-Pictures/SAFLAX-",'Basis-Tabelle-Samen'!Q296,"-",'Basis-Tabelle-Samen'!J296,"-garden-to-go-italian.jpg")),
IF($C$1="Japanisch - JP",HYPERLINK(CONCATENATE("https://www.saflax.de/0-WVK-Retail/Bilder-Pictures/SAFLAX-",'Basis-Tabelle-Samen'!Q296,"-",'Basis-Tabelle-Samen'!J296,"-garden-to-go-japanese.jpg")),
IF($C$1="Kroatisch - HR",HYPERLINK(CONCATENATE("https://www.saflax.de/0-WVK-Retail/Bilder-Pictures/SAFLAX-",'Basis-Tabelle-Samen'!Q296,"-",'Basis-Tabelle-Samen'!J296,"-garden-to-go-croatian.jpg")),
IF($C$1="Lettisch - LV",HYPERLINK(CONCATENATE("https://www.saflax.de/0-WVK-Retail/Bilder-Pictures/SAFLAX-",'Basis-Tabelle-Samen'!Q296,"-",'Basis-Tabelle-Samen'!J296,"-garden-to-go-latvian.jpg")),
IF($C$1="Litauisch - LT",HYPERLINK(CONCATENATE("https://www.saflax.de/0-WVK-Retail/Bilder-Pictures/SAFLAX-",'Basis-Tabelle-Samen'!Q296,"-",'Basis-Tabelle-Samen'!J296,"-garden-to-go-lithuanian.jpg")),
IF($C$1="Maltesisch - MT",HYPERLINK(CONCATENATE("https://www.saflax.de/0-WVK-Retail/Bilder-Pictures/SAFLAX-",'Basis-Tabelle-Samen'!Q296,"-",'Basis-Tabelle-Samen'!J296,"-garden-to-go-maltese.jpg")),
IF($C$1="Niederländisch - NL",HYPERLINK(CONCATENATE("https://www.saflax.de/0-WVK-Retail/Bilder-Pictures/SAFLAX-",'Basis-Tabelle-Samen'!Q296,"-",'Basis-Tabelle-Samen'!J296,"-garden-to-go-dutch.jpg")),
IF($C$1="Norwegisch - NO",HYPERLINK(CONCATENATE("https://www.saflax.de/0-WVK-Retail/Bilder-Pictures/SAFLAX-",'Basis-Tabelle-Samen'!Q296,"-",'Basis-Tabelle-Samen'!J296,"-garden-to-go-nowegian.jpg")),
IF($C$1="Polnisch - PL",HYPERLINK(CONCATENATE("https://www.saflax.de/0-WVK-Retail/Bilder-Pictures/SAFLAX-",'Basis-Tabelle-Samen'!Q296,"-",'Basis-Tabelle-Samen'!J296,"-garden-to-go-polish.jpg")),
IF($C$1="Portugiesisch - PT",HYPERLINK(CONCATENATE("https://www.saflax.de/0-WVK-Retail/Bilder-Pictures/SAFLAX-",'Basis-Tabelle-Samen'!Q296,"-",'Basis-Tabelle-Samen'!J296,"-garden-to-go-portuguese.jpg")),
IF($C$1="Rumänisch - RO",HYPERLINK(CONCATENATE("https://www.saflax.de/0-WVK-Retail/Bilder-Pictures/SAFLAX-",'Basis-Tabelle-Samen'!Q296,"-",'Basis-Tabelle-Samen'!J296,"-garden-to-go-romanian.jpg")),
IF($C$1="Schwedisch - SE",HYPERLINK(CONCATENATE("https://www.saflax.de/0-WVK-Retail/Bilder-Pictures/SAFLAX-",'Basis-Tabelle-Samen'!Q296,"-",'Basis-Tabelle-Samen'!J296,"-garden-to-go-swedish.jpg")),
IF($C$1="Slowakisch - SK",HYPERLINK(CONCATENATE("https://www.saflax.de/0-WVK-Retail/Bilder-Pictures/SAFLAX-",'Basis-Tabelle-Samen'!Q296,"-",'Basis-Tabelle-Samen'!J296,"-garden-to-go-slovak.jpg")),
IF($C$1="Slowenisch - SI",HYPERLINK(CONCATENATE("https://www.saflax.de/0-WVK-Retail/Bilder-Pictures/SAFLAX-",'Basis-Tabelle-Samen'!Q296,"-",'Basis-Tabelle-Samen'!J296,"-garden-to-go-slovenian.jpg")),
IF($C$1="Spanisch - ES",HYPERLINK(CONCATENATE("https://www.saflax.de/0-WVK-Retail/Bilder-Pictures/SAFLAX-",'Basis-Tabelle-Samen'!Q296,"-",'Basis-Tabelle-Samen'!J296,"-garden-to-go-spanish.jpg")),
IF($C$1="Tschechisch - CZ",HYPERLINK(CONCATENATE("https://www.saflax.de/0-WVK-Retail/Bilder-Pictures/SAFLAX-",'Basis-Tabelle-Samen'!Q296,"-",'Basis-Tabelle-Samen'!J296,"-garden-to-go-czech.jpg")),
IF($C$1="Türkisch - TR",HYPERLINK(CONCATENATE("https://www.saflax.de/0-WVK-Retail/Bilder-Pictures/SAFLAX-",'Basis-Tabelle-Samen'!Q296,"-",'Basis-Tabelle-Samen'!J296,"-garden-to-go-turkish.jpg")),
IF($C$1="Ungarisch - HU",HYPERLINK(CONCATENATE("https://www.saflax.de/0-WVK-Retail/Bilder-Pictures/SAFLAX-",'Basis-Tabelle-Samen'!Q296,"-",'Basis-Tabelle-Samen'!J296,"-garden-to-go-hungarian.jpg")),
" ACHTUNG")))))))))))))))))))))))))))))</f>
        <v>https://www.saflax.de/0-WVK-Retail/Bilder-Pictures/SAFLAX-55227-galium-odoratum-garden-to-go-english.jpg</v>
      </c>
      <c r="AP291" s="330" t="str">
        <f>IF(K291&lt;1,"",
IF($C$1="Bulgarisch - BG",HYPERLINK(CONCATENATE("https://www.saflax.de/0-WVK-Retail/Bilder-Pictures/SAFLAX-",'Basis-Tabelle-Samen'!T296,"-",'Basis-Tabelle-Samen'!J296,"-cultivation-set-bulgarian.jpg")),
IF($C$1="Dänisch - DK",HYPERLINK(CONCATENATE("https://www.saflax.de/0-WVK-Retail/Bilder-Pictures/SAFLAX-",'Basis-Tabelle-Samen'!T296,"-",'Basis-Tabelle-Samen'!J296,"-cultivation-set-danish.jpg")),
IF($C$1="Deutsch - DE",HYPERLINK(CONCATENATE("https://www.saflax.de/0-WVK-Retail/Bilder-Pictures/SAFLAX-",'Basis-Tabelle-Samen'!T296,"-",'Basis-Tabelle-Samen'!J296,"-cultivation-set-german.jpg")),
IF($C$1="Englisch - UK",HYPERLINK(CONCATENATE("https://www.saflax.de/0-WVK-Retail/Bilder-Pictures/SAFLAX-",'Basis-Tabelle-Samen'!T296,"-",'Basis-Tabelle-Samen'!J296,"-cultivation-set-english.jpg")),
IF($C$1="Estnisch - EE",HYPERLINK(CONCATENATE("https://www.saflax.de/0-WVK-Retail/Bilder-Pictures/SAFLAX-",'Basis-Tabelle-Samen'!T296,"-",'Basis-Tabelle-Samen'!J296,"-cultivation-set-estonian.jpg")),
IF($C$1="Finnisch - FI",HYPERLINK(CONCATENATE("https://www.saflax.de/0-WVK-Retail/Bilder-Pictures/SAFLAX-",'Basis-Tabelle-Samen'!T296,"-",'Basis-Tabelle-Samen'!J296,"-cultivation-set-finnish.jpg")),
IF($C$1="Französisch - FR",HYPERLINK(CONCATENATE("https://www.saflax.de/0-WVK-Retail/Bilder-Pictures/SAFLAX-",'Basis-Tabelle-Samen'!T296,"-",'Basis-Tabelle-Samen'!J296,"-cultivation-set-french.jpg")),
IF($C$1="Griechisch - GR",HYPERLINK(CONCATENATE("https://www.saflax.de/0-WVK-Retail/Bilder-Pictures/SAFLAX-",'Basis-Tabelle-Samen'!T296,"-",'Basis-Tabelle-Samen'!J296,"-cultivation-set-greek.jpg")),
IF($C$1="Irisch - IE",HYPERLINK(CONCATENATE("https://www.saflax.de/0-WVK-Retail/Bilder-Pictures/SAFLAX-",'Basis-Tabelle-Samen'!T296,"-",'Basis-Tabelle-Samen'!J296,"-cultivation-set-irish.jpg")),
IF($C$1="Isländisch - IS",HYPERLINK(CONCATENATE("https://www.saflax.de/0-WVK-Retail/Bilder-Pictures/SAFLAX-",'Basis-Tabelle-Samen'!T296,"-",'Basis-Tabelle-Samen'!J296,"-cultivation-set-icelandic.jpg")),
IF($C$1="Italienisch - IT",HYPERLINK(CONCATENATE("https://www.saflax.de/0-WVK-Retail/Bilder-Pictures/SAFLAX-",'Basis-Tabelle-Samen'!T296,"-",'Basis-Tabelle-Samen'!J296,"-cultivation-set-italian.jpg")),
IF($C$1="Japanisch - JP",HYPERLINK(CONCATENATE("https://www.saflax.de/0-WVK-Retail/Bilder-Pictures/SAFLAX-",'Basis-Tabelle-Samen'!T296,"-",'Basis-Tabelle-Samen'!J296,"-cultivation-set-japanese.jpg")),
IF($C$1="Kroatisch - HR",HYPERLINK(CONCATENATE("https://www.saflax.de/0-WVK-Retail/Bilder-Pictures/SAFLAX-",'Basis-Tabelle-Samen'!T296,"-",'Basis-Tabelle-Samen'!J296,"-cultivation-set-croatian.jpg")),
IF($C$1="Lettisch - LV",HYPERLINK(CONCATENATE("https://www.saflax.de/0-WVK-Retail/Bilder-Pictures/SAFLAX-",'Basis-Tabelle-Samen'!T296,"-",'Basis-Tabelle-Samen'!J296,"-cultivation-set-latvian.jpg")),
IF($C$1="Litauisch - LT",HYPERLINK(CONCATENATE("https://www.saflax.de/0-WVK-Retail/Bilder-Pictures/SAFLAX-",'Basis-Tabelle-Samen'!T296,"-",'Basis-Tabelle-Samen'!J296,"-cultivation-set-lithuanian.jpg")),
IF($C$1="Maltesisch - MT",HYPERLINK(CONCATENATE("https://www.saflax.de/0-WVK-Retail/Bilder-Pictures/SAFLAX-",'Basis-Tabelle-Samen'!T296,"-",'Basis-Tabelle-Samen'!J296,"-cultivation-set-maltese.jpg")),
IF($C$1="Niederländisch - NL",HYPERLINK(CONCATENATE("https://www.saflax.de/0-WVK-Retail/Bilder-Pictures/SAFLAX-",'Basis-Tabelle-Samen'!T296,"-",'Basis-Tabelle-Samen'!J296,"-cultivation-set-dutch.jpg")),
IF($C$1="Norwegisch - NO",HYPERLINK(CONCATENATE("https://www.saflax.de/0-WVK-Retail/Bilder-Pictures/SAFLAX-",'Basis-Tabelle-Samen'!T296,"-",'Basis-Tabelle-Samen'!J296,"-cultivation-set-nowegian.jpg")),
IF($C$1="Polnisch - PL",HYPERLINK(CONCATENATE("https://www.saflax.de/0-WVK-Retail/Bilder-Pictures/SAFLAX-",'Basis-Tabelle-Samen'!T296,"-",'Basis-Tabelle-Samen'!J296,"-cultivation-set-polish.jpg")),
IF($C$1="Portugiesisch - PT",HYPERLINK(CONCATENATE("https://www.saflax.de/0-WVK-Retail/Bilder-Pictures/SAFLAX-",'Basis-Tabelle-Samen'!T296,"-",'Basis-Tabelle-Samen'!J296,"-cultivation-set-portuguese.jpg")),
IF($C$1="Rumänisch - RO",HYPERLINK(CONCATENATE("https://www.saflax.de/0-WVK-Retail/Bilder-Pictures/SAFLAX-",'Basis-Tabelle-Samen'!T296,"-",'Basis-Tabelle-Samen'!J296,"-cultivation-set-romanian.jpg")),
IF($C$1="Schwedisch - SE",HYPERLINK(CONCATENATE("https://www.saflax.de/0-WVK-Retail/Bilder-Pictures/SAFLAX-",'Basis-Tabelle-Samen'!T296,"-",'Basis-Tabelle-Samen'!J296,"-cultivation-set-swedish.jpg")),
IF($C$1="Slowakisch - SK",HYPERLINK(CONCATENATE("https://www.saflax.de/0-WVK-Retail/Bilder-Pictures/SAFLAX-",'Basis-Tabelle-Samen'!T296,"-",'Basis-Tabelle-Samen'!J296,"-cultivation-set-slovak.jpg")),
IF($C$1="Slowenisch - SI",HYPERLINK(CONCATENATE("https://www.saflax.de/0-WVK-Retail/Bilder-Pictures/SAFLAX-",'Basis-Tabelle-Samen'!T296,"-",'Basis-Tabelle-Samen'!J296,"-cultivation-set-slovenian.jpg")),
IF($C$1="Spanisch - ES",HYPERLINK(CONCATENATE("https://www.saflax.de/0-WVK-Retail/Bilder-Pictures/SAFLAX-",'Basis-Tabelle-Samen'!T296,"-",'Basis-Tabelle-Samen'!J296,"-cultivation-set-spanish.jpg")),
IF($C$1="Tschechisch - CZ",HYPERLINK(CONCATENATE("https://www.saflax.de/0-WVK-Retail/Bilder-Pictures/SAFLAX-",'Basis-Tabelle-Samen'!T296,"-",'Basis-Tabelle-Samen'!J296,"-cultivation-set-czech.jpg")),
IF($C$1="Türkisch - TR",HYPERLINK(CONCATENATE("https://www.saflax.de/0-WVK-Retail/Bilder-Pictures/SAFLAX-",'Basis-Tabelle-Samen'!T296,"-",'Basis-Tabelle-Samen'!J296,"-cultivation-set-turkish.jpg")),
IF($C$1="Ungarisch - HU",HYPERLINK(CONCATENATE("https://www.saflax.de/0-WVK-Retail/Bilder-Pictures/SAFLAX-",'Basis-Tabelle-Samen'!T296,"-",'Basis-Tabelle-Samen'!J296,"-cultivation-set-hungarian.jpg")),
" ACHTUNG")))))))))))))))))))))))))))))</f>
        <v>https://www.saflax.de/0-WVK-Retail/Bilder-Pictures/SAFLAX-35227-galium-odoratum-cultivation-set-english.jpg</v>
      </c>
      <c r="AQ291" s="330" t="str">
        <f>IF(L291&lt;1,"",
IF($C$1="Bulgarisch - BG",HYPERLINK(CONCATENATE("https://www.saflax.de/0-WVK-Retail/Bilder-Pictures/SAFLAX-",'Basis-Tabelle-Samen'!W296,"-",'Basis-Tabelle-Samen'!J296,"-garden-in-the-bag-bulgarian.jpg")),
IF($C$1="Dänisch - DK",HYPERLINK(CONCATENATE("https://www.saflax.de/0-WVK-Retail/Bilder-Pictures/SAFLAX-",'Basis-Tabelle-Samen'!W296,"-",'Basis-Tabelle-Samen'!J296,"-garden-in-the-bag-danish.jpg")),
IF($C$1="Deutsch - DE",HYPERLINK(CONCATENATE("https://www.saflax.de/0-WVK-Retail/Bilder-Pictures/SAFLAX-",'Basis-Tabelle-Samen'!W296,"-",'Basis-Tabelle-Samen'!J296,"-garden-in-the-bag-german.jpg")),
IF($C$1="Englisch - UK",HYPERLINK(CONCATENATE("https://www.saflax.de/0-WVK-Retail/Bilder-Pictures/SAFLAX-",'Basis-Tabelle-Samen'!W296,"-",'Basis-Tabelle-Samen'!J296,"-garden-in-the-bag-english.jpg")),
IF($C$1="Estnisch - EE",HYPERLINK(CONCATENATE("https://www.saflax.de/0-WVK-Retail/Bilder-Pictures/SAFLAX-",'Basis-Tabelle-Samen'!W296,"-",'Basis-Tabelle-Samen'!J296,"-garden-in-the-bag-estonian.jpg")),
IF($C$1="Finnisch - FI",HYPERLINK(CONCATENATE("https://www.saflax.de/0-WVK-Retail/Bilder-Pictures/SAFLAX-",'Basis-Tabelle-Samen'!W296,"-",'Basis-Tabelle-Samen'!J296,"-garden-in-the-bag-finnish.jpg")),
IF($C$1="Französisch - FR",HYPERLINK(CONCATENATE("https://www.saflax.de/0-WVK-Retail/Bilder-Pictures/SAFLAX-",'Basis-Tabelle-Samen'!W296,"-",'Basis-Tabelle-Samen'!J296,"-garden-in-the-bag-french.jpg")),
IF($C$1="Griechisch - GR",HYPERLINK(CONCATENATE("https://www.saflax.de/0-WVK-Retail/Bilder-Pictures/SAFLAX-",'Basis-Tabelle-Samen'!W296,"-",'Basis-Tabelle-Samen'!J296,"-garden-in-the-bag-greek.jpg")),
IF($C$1="Irisch - IE",HYPERLINK(CONCATENATE("https://www.saflax.de/0-WVK-Retail/Bilder-Pictures/SAFLAX-",'Basis-Tabelle-Samen'!W296,"-",'Basis-Tabelle-Samen'!J296,"-garden-in-the-bag-irish.jpg")),
IF($C$1="Isländisch - IS",HYPERLINK(CONCATENATE("https://www.saflax.de/0-WVK-Retail/Bilder-Pictures/SAFLAX-",'Basis-Tabelle-Samen'!W296,"-",'Basis-Tabelle-Samen'!J296,"-garden-in-the-bag-icelandic.jpg")),
IF($C$1="Italienisch - IT",HYPERLINK(CONCATENATE("https://www.saflax.de/0-WVK-Retail/Bilder-Pictures/SAFLAX-",'Basis-Tabelle-Samen'!W296,"-",'Basis-Tabelle-Samen'!J296,"-garden-in-the-bag-italian.jpg")),
IF($C$1="Japanisch - JP",HYPERLINK(CONCATENATE("https://www.saflax.de/0-WVK-Retail/Bilder-Pictures/SAFLAX-",'Basis-Tabelle-Samen'!W296,"-",'Basis-Tabelle-Samen'!J296,"-garden-in-the-bag-japanese.jpg")),
IF($C$1="Kroatisch - HR",HYPERLINK(CONCATENATE("https://www.saflax.de/0-WVK-Retail/Bilder-Pictures/SAFLAX-",'Basis-Tabelle-Samen'!W296,"-",'Basis-Tabelle-Samen'!J296,"-garden-in-the-bag-croatian.jpg")),
IF($C$1="Lettisch - LV",HYPERLINK(CONCATENATE("https://www.saflax.de/0-WVK-Retail/Bilder-Pictures/SAFLAX-",'Basis-Tabelle-Samen'!W296,"-",'Basis-Tabelle-Samen'!J296,"-garden-in-the-bag-latvian.jpg")),
IF($C$1="Litauisch - LT",HYPERLINK(CONCATENATE("https://www.saflax.de/0-WVK-Retail/Bilder-Pictures/SAFLAX-",'Basis-Tabelle-Samen'!W296,"-",'Basis-Tabelle-Samen'!J296,"-garden-in-the-bag-lithuanian.jpg")),
IF($C$1="Maltesisch - MT",HYPERLINK(CONCATENATE("https://www.saflax.de/0-WVK-Retail/Bilder-Pictures/SAFLAX-",'Basis-Tabelle-Samen'!W296,"-",'Basis-Tabelle-Samen'!J296,"-garden-in-the-bag-maltese.jpg")),
IF($C$1="Niederländisch - NL",HYPERLINK(CONCATENATE("https://www.saflax.de/0-WVK-Retail/Bilder-Pictures/SAFLAX-",'Basis-Tabelle-Samen'!W296,"-",'Basis-Tabelle-Samen'!J296,"-garden-in-the-bag-dutch.jpg")),
IF($C$1="Norwegisch - NO",HYPERLINK(CONCATENATE("https://www.saflax.de/0-WVK-Retail/Bilder-Pictures/SAFLAX-",'Basis-Tabelle-Samen'!W296,"-",'Basis-Tabelle-Samen'!J296,"-garden-in-the-bag-nowegian.jpg")),
IF($C$1="Polnisch - PL",HYPERLINK(CONCATENATE("https://www.saflax.de/0-WVK-Retail/Bilder-Pictures/SAFLAX-",'Basis-Tabelle-Samen'!W296,"-",'Basis-Tabelle-Samen'!J296,"-garden-in-the-bag-polish.jpg")),
IF($C$1="Portugiesisch - PT",HYPERLINK(CONCATENATE("https://www.saflax.de/0-WVK-Retail/Bilder-Pictures/SAFLAX-",'Basis-Tabelle-Samen'!W296,"-",'Basis-Tabelle-Samen'!J296,"-garden-in-the-bag-portuguese.jpg")),
IF($C$1="Rumänisch - RO",HYPERLINK(CONCATENATE("https://www.saflax.de/0-WVK-Retail/Bilder-Pictures/SAFLAX-",'Basis-Tabelle-Samen'!W296,"-",'Basis-Tabelle-Samen'!J296,"-garden-in-the-bag-romanian.jpg")),
IF($C$1="Schwedisch - SE",HYPERLINK(CONCATENATE("https://www.saflax.de/0-WVK-Retail/Bilder-Pictures/SAFLAX-",'Basis-Tabelle-Samen'!W296,"-",'Basis-Tabelle-Samen'!J296,"-garden-in-the-bag-swedish.jpg")),
IF($C$1="Slowakisch - SK",HYPERLINK(CONCATENATE("https://www.saflax.de/0-WVK-Retail/Bilder-Pictures/SAFLAX-",'Basis-Tabelle-Samen'!W296,"-",'Basis-Tabelle-Samen'!J296,"-garden-in-the-bag-slovak.jpg")),
IF($C$1="Slowenisch - SI",HYPERLINK(CONCATENATE("https://www.saflax.de/0-WVK-Retail/Bilder-Pictures/SAFLAX-",'Basis-Tabelle-Samen'!W296,"-",'Basis-Tabelle-Samen'!J296,"-garden-in-the-bag-slovenian.jpg")),
IF($C$1="Spanisch - ES",HYPERLINK(CONCATENATE("https://www.saflax.de/0-WVK-Retail/Bilder-Pictures/SAFLAX-",'Basis-Tabelle-Samen'!W296,"-",'Basis-Tabelle-Samen'!J296,"-garden-in-the-bag-spanish.jpg")),
IF($C$1="Tschechisch - CZ",HYPERLINK(CONCATENATE("https://www.saflax.de/0-WVK-Retail/Bilder-Pictures/SAFLAX-",'Basis-Tabelle-Samen'!W296,"-",'Basis-Tabelle-Samen'!J296,"-garden-in-the-bag-czech.jpg")),
IF($C$1="Türkisch - TR",HYPERLINK(CONCATENATE("https://www.saflax.de/0-WVK-Retail/Bilder-Pictures/SAFLAX-",'Basis-Tabelle-Samen'!W296,"-",'Basis-Tabelle-Samen'!J296,"-garden-in-the-bag-turkish.jpg")),
IF($C$1="Ungarisch - HU",HYPERLINK(CONCATENATE("https://www.saflax.de/0-WVK-Retail/Bilder-Pictures/SAFLAX-",'Basis-Tabelle-Samen'!W296,"-",'Basis-Tabelle-Samen'!J296,"-garden-in-the-bag-hungarian.jpg")),
" ACHTUNG")))))))))))))))))))))))))))))</f>
        <v>https://www.saflax.de/0-WVK-Retail/Bilder-Pictures/SAFLAX-65227-galium-odoratum-garden-in-the-bag-english.jpg</v>
      </c>
    </row>
    <row r="292" spans="1:43" ht="17.100000000000001" customHeight="1" x14ac:dyDescent="0.2">
      <c r="A292" s="318" t="str">
        <f>IF('Basis-Tabelle-Samen'!A295="","",IF($C$1="Deutsch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92" s="319" t="str">
        <f>'Basis-Tabelle-Samen'!I295</f>
        <v>Leontopodium alpinum</v>
      </c>
      <c r="C292" s="316" t="str">
        <f>IF($C$1="Bulgarisch - BG",'Basis-Tabelle-Samen'!Z295,
IF($C$1="Dänisch - DK",'Basis-Tabelle-Samen'!AA295,
IF($C$1="Deutsch - DE",'Basis-Tabelle-Samen'!AB295,
IF($C$1="Englisch - UK",'Basis-Tabelle-Samen'!AC295,
IF($C$1="Estnisch - EE",'Basis-Tabelle-Samen'!AD295,
IF($C$1="Finnisch - FI",'Basis-Tabelle-Samen'!AE295,
IF($C$1="Französisch - FR",'Basis-Tabelle-Samen'!AF295,
IF($C$1="Griechisch - GR",'Basis-Tabelle-Samen'!AG295,
IF($C$1="Irisch - IE",'Basis-Tabelle-Samen'!AH295,
IF($C$1="Isländisch - IS",'Basis-Tabelle-Samen'!AI295,
IF($C$1="Italienisch - IT",'Basis-Tabelle-Samen'!AJ295,
IF($C$1="Japanisch - JP",'Basis-Tabelle-Samen'!AK295,
IF($C$1="Kroatisch - HR",'Basis-Tabelle-Samen'!AL295,
IF($C$1="Lettisch - LV",'Basis-Tabelle-Samen'!AM295,
IF($C$1="Litauisch - LT",'Basis-Tabelle-Samen'!AN295,
IF($C$1="Maltesisch - MT",'Basis-Tabelle-Samen'!AO295,
IF($C$1="Niederländisch - NL",'Basis-Tabelle-Samen'!AP295,
IF($C$1="Norwegisch - NO",'Basis-Tabelle-Samen'!AQ295,
IF($C$1="Polnisch - PL",'Basis-Tabelle-Samen'!AR295,
IF($C$1="Portugiesisch - PT",'Basis-Tabelle-Samen'!AS295,
IF($C$1="Rumänisch - RO",'Basis-Tabelle-Samen'!AT295,
IF($C$1="Schwedisch - SE",'Basis-Tabelle-Samen'!AU295,
IF($C$1="Slowakisch - SK",'Basis-Tabelle-Samen'!AV295,
IF($C$1="Slowenisch - SI",'Basis-Tabelle-Samen'!AW295,
IF($C$1="Spanisch - ES",'Basis-Tabelle-Samen'!AX295,
IF($C$1="Tschechisch - CZ",'Basis-Tabelle-Samen'!AY295,
IF($C$1="Türkisch - TR",'Basis-Tabelle-Samen'!AZ295,
IF($C$1="Ungarisch - HU",'Basis-Tabelle-Samen'!BA295,
" ACHTUNG"))))))))))))))))))))))))))))</f>
        <v>Edelweiss</v>
      </c>
      <c r="D292" s="320">
        <f>'Basis-Tabelle-Samen'!F295</f>
        <v>500</v>
      </c>
      <c r="E292" s="321" t="str">
        <f>'Basis-Tabelle-Samen'!H295</f>
        <v>7 %</v>
      </c>
      <c r="F292" s="322" t="str">
        <f>IF('Basis-Tabelle-Samen'!G295="","",'Basis-Tabelle-Samen'!G295)</f>
        <v>07</v>
      </c>
      <c r="G292" s="320">
        <f>'Basis-Tabelle-Samen'!C295</f>
        <v>15226</v>
      </c>
      <c r="H292" s="323">
        <f>'Basis-Tabelle-Samen'!D295</f>
        <v>4055473152264</v>
      </c>
      <c r="I292" s="324">
        <f>'Basis-Tabelle-Samen'!E295</f>
        <v>1.85</v>
      </c>
      <c r="J292" s="325">
        <f t="shared" si="4"/>
        <v>12</v>
      </c>
      <c r="K292" s="326">
        <f>'Basis-Tabelle-Samen'!K295</f>
        <v>75226</v>
      </c>
      <c r="L292" s="323">
        <f>'Basis-Tabelle-Samen'!L295</f>
        <v>4055473752266</v>
      </c>
      <c r="M292" s="324">
        <f>'Basis-Tabelle-Samen'!M295</f>
        <v>2.4500000000000002</v>
      </c>
      <c r="N292" s="326">
        <f>IF(K292&lt;1,"",'3'!$I$15)</f>
        <v>15</v>
      </c>
      <c r="O292" s="327">
        <f>IF(K292&lt;1,"",'3'!$J$11)</f>
        <v>90</v>
      </c>
      <c r="P292" s="326">
        <f>'Basis-Tabelle-Samen'!N295</f>
        <v>85226</v>
      </c>
      <c r="Q292" s="323">
        <f>'Basis-Tabelle-Samen'!O295</f>
        <v>4055473852263</v>
      </c>
      <c r="R292" s="328">
        <f>'Basis-Tabelle-Samen'!P295</f>
        <v>3.75</v>
      </c>
      <c r="S292" s="326">
        <f>IF(R292&lt;1,"",'3'!$M$15)</f>
        <v>18</v>
      </c>
      <c r="T292" s="327">
        <f>IF(R292&lt;1,"",'3'!$N$11)</f>
        <v>72</v>
      </c>
      <c r="U292" s="326">
        <f>'Basis-Tabelle-Samen'!Q295</f>
        <v>55226</v>
      </c>
      <c r="V292" s="323">
        <f>'Basis-Tabelle-Samen'!R295</f>
        <v>4055473552262</v>
      </c>
      <c r="W292" s="324">
        <f>'Basis-Tabelle-Samen'!S295</f>
        <v>4.95</v>
      </c>
      <c r="X292" s="326">
        <f>IF(U292&lt;1,"",'3'!$Q$15)</f>
        <v>6</v>
      </c>
      <c r="Y292" s="327">
        <f>IF(U292&lt;1,"",'3'!$R$11)</f>
        <v>24</v>
      </c>
      <c r="Z292" s="326">
        <f>'Basis-Tabelle-Samen'!T295</f>
        <v>35226</v>
      </c>
      <c r="AA292" s="323">
        <f>'Basis-Tabelle-Samen'!U295</f>
        <v>4055473352268</v>
      </c>
      <c r="AB292" s="324">
        <f>'Basis-Tabelle-Samen'!V295</f>
        <v>6.75</v>
      </c>
      <c r="AC292" s="326">
        <f>IF(Z292&lt;1,"",'3'!$U$15)</f>
        <v>6</v>
      </c>
      <c r="AD292" s="327">
        <f>IF(Z292&lt;1,"",'3'!$V$11)</f>
        <v>24</v>
      </c>
      <c r="AE292" s="326">
        <f>'Basis-Tabelle-Samen'!W295</f>
        <v>65226</v>
      </c>
      <c r="AF292" s="323">
        <f>'Basis-Tabelle-Samen'!X295</f>
        <v>4055473652269</v>
      </c>
      <c r="AG292" s="324">
        <f>'Basis-Tabelle-Samen'!Y295</f>
        <v>2.95</v>
      </c>
      <c r="AH292" s="326">
        <f>IF(AE292&lt;1,"",'3'!$Y$15)</f>
        <v>8</v>
      </c>
      <c r="AI292" s="327">
        <f>IF(AE292&lt;1,"",'3'!$Z$11)</f>
        <v>64</v>
      </c>
      <c r="AJ292" s="315"/>
      <c r="AK292" s="316" t="str">
        <f>IF(G292&lt;1,"",
IF($C$1="Bulgarisch - BG",HYPERLINK(CONCATENATE("https://www.saflax.de/0-WVK-Retail/Bilder-Pictures/SAFLAX-",'Basis-Tabelle-Samen'!C295,"-",'Basis-Tabelle-Samen'!J295,"-seed-package-front-cr-bulgarian.jpg")),
IF($C$1="Dänisch - DK",HYPERLINK(CONCATENATE("https://www.saflax.de/0-WVK-Retail/Bilder-Pictures/SAFLAX-",'Basis-Tabelle-Samen'!C295,"-",'Basis-Tabelle-Samen'!J295,"-seed-package-front-cr-danish.jpg")),
IF($C$1="Deutsch - DE",HYPERLINK(CONCATENATE("https://www.saflax.de/0-WVK-Retail/Bilder-Pictures/SAFLAX-",'Basis-Tabelle-Samen'!C295,"-",'Basis-Tabelle-Samen'!J295,"-seed-package-front-cr-german.jpg")),
IF($C$1="Englisch - UK",HYPERLINK(CONCATENATE("https://www.saflax.de/0-WVK-Retail/Bilder-Pictures/SAFLAX-",'Basis-Tabelle-Samen'!C295,"-",'Basis-Tabelle-Samen'!J295,"-seed-package-front-cr-english.jpg")),
IF($C$1="Estnisch - EE",HYPERLINK(CONCATENATE("https://www.saflax.de/0-WVK-Retail/Bilder-Pictures/SAFLAX-",'Basis-Tabelle-Samen'!C295,"-",'Basis-Tabelle-Samen'!J295,"-seed-package-front-cr-estonian.jpg")),
IF($C$1="Finnisch - FI",HYPERLINK(CONCATENATE("https://www.saflax.de/0-WVK-Retail/Bilder-Pictures/SAFLAX-",'Basis-Tabelle-Samen'!C295,"-",'Basis-Tabelle-Samen'!J295,"-seed-package-front-cr-finnish.jpg")),
IF($C$1="Französisch - FR",HYPERLINK(CONCATENATE("https://www.saflax.de/0-WVK-Retail/Bilder-Pictures/SAFLAX-",'Basis-Tabelle-Samen'!C295,"-",'Basis-Tabelle-Samen'!J295,"-seed-package-front-cr-french.jpg")),
IF($C$1="Griechisch - GR",HYPERLINK(CONCATENATE("https://www.saflax.de/0-WVK-Retail/Bilder-Pictures/SAFLAX-",'Basis-Tabelle-Samen'!C295,"-",'Basis-Tabelle-Samen'!J295,"-seed-package-front-cr-greek.jpg")),
IF($C$1="Irisch - IE",HYPERLINK(CONCATENATE("https://www.saflax.de/0-WVK-Retail/Bilder-Pictures/SAFLAX-",'Basis-Tabelle-Samen'!C295,"-",'Basis-Tabelle-Samen'!J295,"-seed-package-front-cr-irish.jpg")),
IF($C$1="Isländisch - IS",HYPERLINK(CONCATENATE("https://www.saflax.de/0-WVK-Retail/Bilder-Pictures/SAFLAX-",'Basis-Tabelle-Samen'!C295,"-",'Basis-Tabelle-Samen'!J295,"-seed-package-front-cr-icelandic.jpg")),
IF($C$1="Italienisch - IT",HYPERLINK(CONCATENATE("https://www.saflax.de/0-WVK-Retail/Bilder-Pictures/SAFLAX-",'Basis-Tabelle-Samen'!C295,"-",'Basis-Tabelle-Samen'!J295,"-seed-package-front-cr-italian.jpg")),
IF($C$1="Japanisch - JP",HYPERLINK(CONCATENATE("https://www.saflax.de/0-WVK-Retail/Bilder-Pictures/SAFLAX-",'Basis-Tabelle-Samen'!C295,"-",'Basis-Tabelle-Samen'!J295,"-seed-package-front-cr-japanese.jpg")),
IF($C$1="Kroatisch - HR",HYPERLINK(CONCATENATE("https://www.saflax.de/0-WVK-Retail/Bilder-Pictures/SAFLAX-",'Basis-Tabelle-Samen'!C295,"-",'Basis-Tabelle-Samen'!J295,"-seed-package-front-cr-croatian.jpg")),
IF($C$1="Lettisch - LV",HYPERLINK(CONCATENATE("https://www.saflax.de/0-WVK-Retail/Bilder-Pictures/SAFLAX-",'Basis-Tabelle-Samen'!C295,"-",'Basis-Tabelle-Samen'!J295,"-seed-package-front-cr-latvian.jpg")),
IF($C$1="Litauisch - LT",HYPERLINK(CONCATENATE("https://www.saflax.de/0-WVK-Retail/Bilder-Pictures/SAFLAX-",'Basis-Tabelle-Samen'!C295,"-",'Basis-Tabelle-Samen'!J295,"-seed-package-front-cr-lithuanian.jpg")),
IF($C$1="Maltesisch - MT",HYPERLINK(CONCATENATE("https://www.saflax.de/0-WVK-Retail/Bilder-Pictures/SAFLAX-",'Basis-Tabelle-Samen'!C295,"-",'Basis-Tabelle-Samen'!J295,"-seed-package-front-cr-maltese.jpg")),
IF($C$1="Niederländisch - NL",HYPERLINK(CONCATENATE("https://www.saflax.de/0-WVK-Retail/Bilder-Pictures/SAFLAX-",'Basis-Tabelle-Samen'!C295,"-",'Basis-Tabelle-Samen'!J295,"-seed-package-front-cr-dutch.jpg")),
IF($C$1="Norwegisch - NO",HYPERLINK(CONCATENATE("https://www.saflax.de/0-WVK-Retail/Bilder-Pictures/SAFLAX-",'Basis-Tabelle-Samen'!C295,"-",'Basis-Tabelle-Samen'!J295,"-seed-package-front-cr-nowegian.jpg")),
IF($C$1="Polnisch - PL",HYPERLINK(CONCATENATE("https://www.saflax.de/0-WVK-Retail/Bilder-Pictures/SAFLAX-",'Basis-Tabelle-Samen'!C295,"-",'Basis-Tabelle-Samen'!J295,"-seed-package-front-cr-polish.jpg")),
IF($C$1="Portugiesisch - PT",HYPERLINK(CONCATENATE("https://www.saflax.de/0-WVK-Retail/Bilder-Pictures/SAFLAX-",'Basis-Tabelle-Samen'!C295,"-",'Basis-Tabelle-Samen'!J295,"-seed-package-front-cr-portuguese.jpg")),
IF($C$1="Rumänisch - RO",HYPERLINK(CONCATENATE("https://www.saflax.de/0-WVK-Retail/Bilder-Pictures/SAFLAX-",'Basis-Tabelle-Samen'!C295,"-",'Basis-Tabelle-Samen'!J295,"-seed-package-front-cr-romanian.jpg")),
IF($C$1="Schwedisch - SE",HYPERLINK(CONCATENATE("https://www.saflax.de/0-WVK-Retail/Bilder-Pictures/SAFLAX-",'Basis-Tabelle-Samen'!C295,"-",'Basis-Tabelle-Samen'!J295,"-seed-package-front-cr-swedish.jpg")),
IF($C$1="Slowakisch - SK",HYPERLINK(CONCATENATE("https://www.saflax.de/0-WVK-Retail/Bilder-Pictures/SAFLAX-",'Basis-Tabelle-Samen'!C295,"-",'Basis-Tabelle-Samen'!J295,"-seed-package-front-cr-slovak.jpg")),
IF($C$1="Slowenisch - SI",HYPERLINK(CONCATENATE("https://www.saflax.de/0-WVK-Retail/Bilder-Pictures/SAFLAX-",'Basis-Tabelle-Samen'!C295,"-",'Basis-Tabelle-Samen'!J295,"-seed-package-front-cr-slovenian.jpg")),
IF($C$1="Spanisch - ES",HYPERLINK(CONCATENATE("https://www.saflax.de/0-WVK-Retail/Bilder-Pictures/SAFLAX-",'Basis-Tabelle-Samen'!C295,"-",'Basis-Tabelle-Samen'!J295,"-seed-package-front-cr-spanish.jpg")),
IF($C$1="Tschechisch - CZ",HYPERLINK(CONCATENATE("https://www.saflax.de/0-WVK-Retail/Bilder-Pictures/SAFLAX-",'Basis-Tabelle-Samen'!C295,"-",'Basis-Tabelle-Samen'!J295,"-seed-package-front-cr-czech.jpg")),
IF($C$1="Türkisch - TR",HYPERLINK(CONCATENATE("https://www.saflax.de/0-WVK-Retail/Bilder-Pictures/SAFLAX-",'Basis-Tabelle-Samen'!C295,"-",'Basis-Tabelle-Samen'!J295,"-seed-package-front-cr-turkish.jpg")),
IF($C$1="Ungarisch - HU",HYPERLINK(CONCATENATE("https://www.saflax.de/0-WVK-Retail/Bilder-Pictures/SAFLAX-",'Basis-Tabelle-Samen'!C295,"-",'Basis-Tabelle-Samen'!J295,"-seed-package-front-cr-hungarian.jpg")),
" ACHTUNG")))))))))))))))))))))))))))))</f>
        <v>https://www.saflax.de/0-WVK-Retail/Bilder-Pictures/SAFLAX-15226-leontopodium-alpinum-seed-package-front-cr-english.jpg</v>
      </c>
      <c r="AL292" s="330" t="str">
        <f>IF(G292&lt;1,"",
IF($C$1="Bulgarisch - BG",HYPERLINK(CONCATENATE("https://www.saflax.de/0-WVK-Retail/Bilder-Pictures/SAFLAX-",'Basis-Tabelle-Samen'!C295,"-",'Basis-Tabelle-Samen'!J295,"-seed-package-back-cr-bulgarian.jpg")),
IF($C$1="Dänisch - DK",HYPERLINK(CONCATENATE("https://www.saflax.de/0-WVK-Retail/Bilder-Pictures/SAFLAX-",'Basis-Tabelle-Samen'!C295,"-",'Basis-Tabelle-Samen'!J295,"-seed-package-back-cr-danish.jpg")),
IF($C$1="Deutsch - DE",HYPERLINK(CONCATENATE("https://www.saflax.de/0-WVK-Retail/Bilder-Pictures/SAFLAX-",'Basis-Tabelle-Samen'!C295,"-",'Basis-Tabelle-Samen'!J295,"-seed-package-back-cr-german.jpg")),
IF($C$1="Englisch - UK",HYPERLINK(CONCATENATE("https://www.saflax.de/0-WVK-Retail/Bilder-Pictures/SAFLAX-",'Basis-Tabelle-Samen'!C295,"-",'Basis-Tabelle-Samen'!J295,"-seed-package-back-cr-english.jpg")),
IF($C$1="Estnisch - EE",HYPERLINK(CONCATENATE("https://www.saflax.de/0-WVK-Retail/Bilder-Pictures/SAFLAX-",'Basis-Tabelle-Samen'!C295,"-",'Basis-Tabelle-Samen'!J295,"-seed-package-back-cr-estonian.jpg")),
IF($C$1="Finnisch - FI",HYPERLINK(CONCATENATE("https://www.saflax.de/0-WVK-Retail/Bilder-Pictures/SAFLAX-",'Basis-Tabelle-Samen'!C295,"-",'Basis-Tabelle-Samen'!J295,"-seed-package-back-cr-finnish.jpg")),
IF($C$1="Französisch - FR",HYPERLINK(CONCATENATE("https://www.saflax.de/0-WVK-Retail/Bilder-Pictures/SAFLAX-",'Basis-Tabelle-Samen'!C295,"-",'Basis-Tabelle-Samen'!J295,"-seed-package-back-cr-french.jpg")),
IF($C$1="Griechisch - GR",HYPERLINK(CONCATENATE("https://www.saflax.de/0-WVK-Retail/Bilder-Pictures/SAFLAX-",'Basis-Tabelle-Samen'!C295,"-",'Basis-Tabelle-Samen'!J295,"-seed-package-back-cr-greek.jpg")),
IF($C$1="Irisch - IE",HYPERLINK(CONCATENATE("https://www.saflax.de/0-WVK-Retail/Bilder-Pictures/SAFLAX-",'Basis-Tabelle-Samen'!C295,"-",'Basis-Tabelle-Samen'!J295,"-seed-package-back-cr-irish.jpg")),
IF($C$1="Isländisch - IS",HYPERLINK(CONCATENATE("https://www.saflax.de/0-WVK-Retail/Bilder-Pictures/SAFLAX-",'Basis-Tabelle-Samen'!C295,"-",'Basis-Tabelle-Samen'!J295,"-seed-package-back-cr-icelandic.jpg")),
IF($C$1="Italienisch - IT",HYPERLINK(CONCATENATE("https://www.saflax.de/0-WVK-Retail/Bilder-Pictures/SAFLAX-",'Basis-Tabelle-Samen'!C295,"-",'Basis-Tabelle-Samen'!J295,"-seed-package-back-cr-italian.jpg")),
IF($C$1="Japanisch - JP",HYPERLINK(CONCATENATE("https://www.saflax.de/0-WVK-Retail/Bilder-Pictures/SAFLAX-",'Basis-Tabelle-Samen'!C295,"-",'Basis-Tabelle-Samen'!J295,"-seed-package-back-cr-japanese.jpg")),
IF($C$1="Kroatisch - HR",HYPERLINK(CONCATENATE("https://www.saflax.de/0-WVK-Retail/Bilder-Pictures/SAFLAX-",'Basis-Tabelle-Samen'!C295,"-",'Basis-Tabelle-Samen'!J295,"-seed-package-back-cr-croatian.jpg")),
IF($C$1="Lettisch - LV",HYPERLINK(CONCATENATE("https://www.saflax.de/0-WVK-Retail/Bilder-Pictures/SAFLAX-",'Basis-Tabelle-Samen'!C295,"-",'Basis-Tabelle-Samen'!J295,"-seed-package-back-cr-latvian.jpg")),
IF($C$1="Litauisch - LT",HYPERLINK(CONCATENATE("https://www.saflax.de/0-WVK-Retail/Bilder-Pictures/SAFLAX-",'Basis-Tabelle-Samen'!C295,"-",'Basis-Tabelle-Samen'!J295,"-seed-package-back-cr-lithuanian.jpg")),
IF($C$1="Maltesisch - MT",HYPERLINK(CONCATENATE("https://www.saflax.de/0-WVK-Retail/Bilder-Pictures/SAFLAX-",'Basis-Tabelle-Samen'!C295,"-",'Basis-Tabelle-Samen'!J295,"-seed-package-back-cr-maltese.jpg")),
IF($C$1="Niederländisch - NL",HYPERLINK(CONCATENATE("https://www.saflax.de/0-WVK-Retail/Bilder-Pictures/SAFLAX-",'Basis-Tabelle-Samen'!C295,"-",'Basis-Tabelle-Samen'!J295,"-seed-package-back-cr-dutch.jpg")),
IF($C$1="Norwegisch - NO",HYPERLINK(CONCATENATE("https://www.saflax.de/0-WVK-Retail/Bilder-Pictures/SAFLAX-",'Basis-Tabelle-Samen'!C295,"-",'Basis-Tabelle-Samen'!J295,"-seed-package-back-cr-nowegian.jpg")),
IF($C$1="Polnisch - PL",HYPERLINK(CONCATENATE("https://www.saflax.de/0-WVK-Retail/Bilder-Pictures/SAFLAX-",'Basis-Tabelle-Samen'!C295,"-",'Basis-Tabelle-Samen'!J295,"-seed-package-back-cr-polish.jpg")),
IF($C$1="Portugiesisch - PT",HYPERLINK(CONCATENATE("https://www.saflax.de/0-WVK-Retail/Bilder-Pictures/SAFLAX-",'Basis-Tabelle-Samen'!C295,"-",'Basis-Tabelle-Samen'!J295,"-seed-package-back-cr-portuguese.jpg")),
IF($C$1="Rumänisch - RO",HYPERLINK(CONCATENATE("https://www.saflax.de/0-WVK-Retail/Bilder-Pictures/SAFLAX-",'Basis-Tabelle-Samen'!C295,"-",'Basis-Tabelle-Samen'!J295,"-seed-package-back-cr-romanian.jpg")),
IF($C$1="Schwedisch - SE",HYPERLINK(CONCATENATE("https://www.saflax.de/0-WVK-Retail/Bilder-Pictures/SAFLAX-",'Basis-Tabelle-Samen'!C295,"-",'Basis-Tabelle-Samen'!J295,"-seed-package-back-cr-swedish.jpg")),
IF($C$1="Slowakisch - SK",HYPERLINK(CONCATENATE("https://www.saflax.de/0-WVK-Retail/Bilder-Pictures/SAFLAX-",'Basis-Tabelle-Samen'!C295,"-",'Basis-Tabelle-Samen'!J295,"-seed-package-back-cr-slovak.jpg")),
IF($C$1="Slowenisch - SI",HYPERLINK(CONCATENATE("https://www.saflax.de/0-WVK-Retail/Bilder-Pictures/SAFLAX-",'Basis-Tabelle-Samen'!C295,"-",'Basis-Tabelle-Samen'!J295,"-seed-package-back-cr-slovenian.jpg")),
IF($C$1="Spanisch - ES",HYPERLINK(CONCATENATE("https://www.saflax.de/0-WVK-Retail/Bilder-Pictures/SAFLAX-",'Basis-Tabelle-Samen'!C295,"-",'Basis-Tabelle-Samen'!J295,"-seed-package-back-cr-spanish.jpg")),
IF($C$1="Tschechisch - CZ",HYPERLINK(CONCATENATE("https://www.saflax.de/0-WVK-Retail/Bilder-Pictures/SAFLAX-",'Basis-Tabelle-Samen'!C295,"-",'Basis-Tabelle-Samen'!J295,"-seed-package-back-cr-czech.jpg")),
IF($C$1="Türkisch - TR",HYPERLINK(CONCATENATE("https://www.saflax.de/0-WVK-Retail/Bilder-Pictures/SAFLAX-",'Basis-Tabelle-Samen'!C295,"-",'Basis-Tabelle-Samen'!J295,"-seed-package-back-cr-turkish.jpg")),
IF($C$1="Ungarisch - HU",HYPERLINK(CONCATENATE("https://www.saflax.de/0-WVK-Retail/Bilder-Pictures/SAFLAX-",'Basis-Tabelle-Samen'!C295,"-",'Basis-Tabelle-Samen'!J295,"-seed-package-back-cr-hungarian.jpg")),
" ACHTUNG")))))))))))))))))))))))))))))</f>
        <v>https://www.saflax.de/0-WVK-Retail/Bilder-Pictures/SAFLAX-15226-leontopodium-alpinum-seed-package-back-cr-english.jpg</v>
      </c>
      <c r="AM292" s="330" t="str">
        <f>IF(H292&lt;1,"",
IF($C$1="Bulgarisch - BG",HYPERLINK(CONCATENATE("https://www.saflax.de/0-WVK-Retail/Bilder-Pictures/SAFLAX-",'Basis-Tabelle-Samen'!K295,"-",'Basis-Tabelle-Samen'!J295,"-garden-to-go-mini-bulgarian.jpg")),
IF($C$1="Dänisch - DK",HYPERLINK(CONCATENATE("https://www.saflax.de/0-WVK-Retail/Bilder-Pictures/SAFLAX-",'Basis-Tabelle-Samen'!K295,"-",'Basis-Tabelle-Samen'!J295,"-garden-to-go-mini-danish.jpg")),
IF($C$1="Deutsch - DE",HYPERLINK(CONCATENATE("https://www.saflax.de/0-WVK-Retail/Bilder-Pictures/SAFLAX-",'Basis-Tabelle-Samen'!K295,"-",'Basis-Tabelle-Samen'!J295,"-garden-to-go-mini-german.jpg")),
IF($C$1="Englisch - UK",HYPERLINK(CONCATENATE("https://www.saflax.de/0-WVK-Retail/Bilder-Pictures/SAFLAX-",'Basis-Tabelle-Samen'!K295,"-",'Basis-Tabelle-Samen'!J295,"-garden-to-go-mini-english.jpg")),
IF($C$1="Estnisch - EE",HYPERLINK(CONCATENATE("https://www.saflax.de/0-WVK-Retail/Bilder-Pictures/SAFLAX-",'Basis-Tabelle-Samen'!K295,"-",'Basis-Tabelle-Samen'!J295,"-garden-to-go-mini-estonian.jpg")),
IF($C$1="Finnisch - FI",HYPERLINK(CONCATENATE("https://www.saflax.de/0-WVK-Retail/Bilder-Pictures/SAFLAX-",'Basis-Tabelle-Samen'!K295,"-",'Basis-Tabelle-Samen'!J295,"-garden-to-go-mini-finnish.jpg")),
IF($C$1="Französisch - FR",HYPERLINK(CONCATENATE("https://www.saflax.de/0-WVK-Retail/Bilder-Pictures/SAFLAX-",'Basis-Tabelle-Samen'!K295,"-",'Basis-Tabelle-Samen'!J295,"-garden-to-go-mini-french.jpg")),
IF($C$1="Griechisch - GR",HYPERLINK(CONCATENATE("https://www.saflax.de/0-WVK-Retail/Bilder-Pictures/SAFLAX-",'Basis-Tabelle-Samen'!K295,"-",'Basis-Tabelle-Samen'!J295,"-garden-to-go-mini-greek.jpg")),
IF($C$1="Irisch - IE",HYPERLINK(CONCATENATE("https://www.saflax.de/0-WVK-Retail/Bilder-Pictures/SAFLAX-",'Basis-Tabelle-Samen'!K295,"-",'Basis-Tabelle-Samen'!J295,"-garden-to-go-mini-irish.jpg")),
IF($C$1="Isländisch - IS",HYPERLINK(CONCATENATE("https://www.saflax.de/0-WVK-Retail/Bilder-Pictures/SAFLAX-",'Basis-Tabelle-Samen'!K295,"-",'Basis-Tabelle-Samen'!J295,"-garden-to-go-mini-icelandic.jpg")),
IF($C$1="Italienisch - IT",HYPERLINK(CONCATENATE("https://www.saflax.de/0-WVK-Retail/Bilder-Pictures/SAFLAX-",'Basis-Tabelle-Samen'!K295,"-",'Basis-Tabelle-Samen'!J295,"-garden-to-go-mini-italian.jpg")),
IF($C$1="Japanisch - JP",HYPERLINK(CONCATENATE("https://www.saflax.de/0-WVK-Retail/Bilder-Pictures/SAFLAX-",'Basis-Tabelle-Samen'!K295,"-",'Basis-Tabelle-Samen'!J295,"-garden-to-go-mini-japanese.jpg")),
IF($C$1="Kroatisch - HR",HYPERLINK(CONCATENATE("https://www.saflax.de/0-WVK-Retail/Bilder-Pictures/SAFLAX-",'Basis-Tabelle-Samen'!K295,"-",'Basis-Tabelle-Samen'!J295,"-garden-to-go-mini-croatian.jpg")),
IF($C$1="Lettisch - LV",HYPERLINK(CONCATENATE("https://www.saflax.de/0-WVK-Retail/Bilder-Pictures/SAFLAX-",'Basis-Tabelle-Samen'!K295,"-",'Basis-Tabelle-Samen'!J295,"-garden-to-go-mini-latvian.jpg")),
IF($C$1="Litauisch - LT",HYPERLINK(CONCATENATE("https://www.saflax.de/0-WVK-Retail/Bilder-Pictures/SAFLAX-",'Basis-Tabelle-Samen'!K295,"-",'Basis-Tabelle-Samen'!J295,"-garden-to-go-mini-lithuanian.jpg")),
IF($C$1="Maltesisch - MT",HYPERLINK(CONCATENATE("https://www.saflax.de/0-WVK-Retail/Bilder-Pictures/SAFLAX-",'Basis-Tabelle-Samen'!K295,"-",'Basis-Tabelle-Samen'!J295,"-garden-to-go-mini-maltese.jpg")),
IF($C$1="Niederländisch - NL",HYPERLINK(CONCATENATE("https://www.saflax.de/0-WVK-Retail/Bilder-Pictures/SAFLAX-",'Basis-Tabelle-Samen'!K295,"-",'Basis-Tabelle-Samen'!J295,"-garden-to-go-mini-dutch.jpg")),
IF($C$1="Norwegisch - NO",HYPERLINK(CONCATENATE("https://www.saflax.de/0-WVK-Retail/Bilder-Pictures/SAFLAX-",'Basis-Tabelle-Samen'!K295,"-",'Basis-Tabelle-Samen'!J295,"-garden-to-go-mini-nowegian.jpg")),
IF($C$1="Polnisch - PL",HYPERLINK(CONCATENATE("https://www.saflax.de/0-WVK-Retail/Bilder-Pictures/SAFLAX-",'Basis-Tabelle-Samen'!K295,"-",'Basis-Tabelle-Samen'!J295,"-garden-to-go-mini-polish.jpg")),
IF($C$1="Portugiesisch - PT",HYPERLINK(CONCATENATE("https://www.saflax.de/0-WVK-Retail/Bilder-Pictures/SAFLAX-",'Basis-Tabelle-Samen'!K295,"-",'Basis-Tabelle-Samen'!J295,"-garden-to-go-mini-portuguese.jpg")),
IF($C$1="Rumänisch - RO",HYPERLINK(CONCATENATE("https://www.saflax.de/0-WVK-Retail/Bilder-Pictures/SAFLAX-",'Basis-Tabelle-Samen'!K295,"-",'Basis-Tabelle-Samen'!J295,"-garden-to-go-mini-romanian.jpg")),
IF($C$1="Schwedisch - SE",HYPERLINK(CONCATENATE("https://www.saflax.de/0-WVK-Retail/Bilder-Pictures/SAFLAX-",'Basis-Tabelle-Samen'!K295,"-",'Basis-Tabelle-Samen'!J295,"-garden-to-go-mini-swedish.jpg")),
IF($C$1="Slowakisch - SK",HYPERLINK(CONCATENATE("https://www.saflax.de/0-WVK-Retail/Bilder-Pictures/SAFLAX-",'Basis-Tabelle-Samen'!K295,"-",'Basis-Tabelle-Samen'!J295,"-garden-to-go-mini-slovak.jpg")),
IF($C$1="Slowenisch - SI",HYPERLINK(CONCATENATE("https://www.saflax.de/0-WVK-Retail/Bilder-Pictures/SAFLAX-",'Basis-Tabelle-Samen'!K295,"-",'Basis-Tabelle-Samen'!J295,"-garden-to-go-mini-slovenian.jpg")),
IF($C$1="Spanisch - ES",HYPERLINK(CONCATENATE("https://www.saflax.de/0-WVK-Retail/Bilder-Pictures/SAFLAX-",'Basis-Tabelle-Samen'!K295,"-",'Basis-Tabelle-Samen'!J295,"-garden-to-go-mini-spanish.jpg")),
IF($C$1="Tschechisch - CZ",HYPERLINK(CONCATENATE("https://www.saflax.de/0-WVK-Retail/Bilder-Pictures/SAFLAX-",'Basis-Tabelle-Samen'!K295,"-",'Basis-Tabelle-Samen'!J295,"-garden-to-go-mini-czech.jpg")),
IF($C$1="Türkisch - TR",HYPERLINK(CONCATENATE("https://www.saflax.de/0-WVK-Retail/Bilder-Pictures/SAFLAX-",'Basis-Tabelle-Samen'!K295,"-",'Basis-Tabelle-Samen'!J295,"-garden-to-go-mini-turkish.jpg")),
IF($C$1="Ungarisch - HU",HYPERLINK(CONCATENATE("https://www.saflax.de/0-WVK-Retail/Bilder-Pictures/SAFLAX-",'Basis-Tabelle-Samen'!K295,"-",'Basis-Tabelle-Samen'!J295,"-garden-to-go-mini-hungarian.jpg")),
" ACHTUNG")))))))))))))))))))))))))))))</f>
        <v>https://www.saflax.de/0-WVK-Retail/Bilder-Pictures/SAFLAX-75226-leontopodium-alpinum-garden-to-go-mini-english.jpg</v>
      </c>
      <c r="AN292" s="330" t="str">
        <f>IF(I292&lt;1,"",
IF($C$1="Bulgarisch - BG",HYPERLINK(CONCATENATE("https://www.saflax.de/0-WVK-Retail/Bilder-Pictures/SAFLAX-",'Basis-Tabelle-Samen'!N295,"-",'Basis-Tabelle-Samen'!J295,"-garden-to-go-lite-bulgarian.jpg")),
IF($C$1="Dänisch - DK",HYPERLINK(CONCATENATE("https://www.saflax.de/0-WVK-Retail/Bilder-Pictures/SAFLAX-",'Basis-Tabelle-Samen'!N295,"-",'Basis-Tabelle-Samen'!J295,"-garden-to-go-lite-danish.jpg")),
IF($C$1="Deutsch - DE",HYPERLINK(CONCATENATE("https://www.saflax.de/0-WVK-Retail/Bilder-Pictures/SAFLAX-",'Basis-Tabelle-Samen'!N295,"-",'Basis-Tabelle-Samen'!J295,"-garden-to-go-lite-german.jpg")),
IF($C$1="Englisch - UK",HYPERLINK(CONCATENATE("https://www.saflax.de/0-WVK-Retail/Bilder-Pictures/SAFLAX-",'Basis-Tabelle-Samen'!N295,"-",'Basis-Tabelle-Samen'!J295,"-garden-to-go-lite-english.jpg")),
IF($C$1="Estnisch - EE",HYPERLINK(CONCATENATE("https://www.saflax.de/0-WVK-Retail/Bilder-Pictures/SAFLAX-",'Basis-Tabelle-Samen'!N295,"-",'Basis-Tabelle-Samen'!J295,"-garden-to-go-lite-estonian.jpg")),
IF($C$1="Finnisch - FI",HYPERLINK(CONCATENATE("https://www.saflax.de/0-WVK-Retail/Bilder-Pictures/SAFLAX-",'Basis-Tabelle-Samen'!N295,"-",'Basis-Tabelle-Samen'!J295,"-garden-to-go-lite-finnish.jpg")),
IF($C$1="Französisch - FR",HYPERLINK(CONCATENATE("https://www.saflax.de/0-WVK-Retail/Bilder-Pictures/SAFLAX-",'Basis-Tabelle-Samen'!N295,"-",'Basis-Tabelle-Samen'!J295,"-garden-to-go-lite-french.jpg")),
IF($C$1="Griechisch - GR",HYPERLINK(CONCATENATE("https://www.saflax.de/0-WVK-Retail/Bilder-Pictures/SAFLAX-",'Basis-Tabelle-Samen'!N295,"-",'Basis-Tabelle-Samen'!J295,"-garden-to-go-lite-greek.jpg")),
IF($C$1="Irisch - IE",HYPERLINK(CONCATENATE("https://www.saflax.de/0-WVK-Retail/Bilder-Pictures/SAFLAX-",'Basis-Tabelle-Samen'!N295,"-",'Basis-Tabelle-Samen'!J295,"-garden-to-go-lite-irish.jpg")),
IF($C$1="Isländisch - IS",HYPERLINK(CONCATENATE("https://www.saflax.de/0-WVK-Retail/Bilder-Pictures/SAFLAX-",'Basis-Tabelle-Samen'!N295,"-",'Basis-Tabelle-Samen'!J295,"-garden-to-go-lite-icelandic.jpg")),
IF($C$1="Italienisch - IT",HYPERLINK(CONCATENATE("https://www.saflax.de/0-WVK-Retail/Bilder-Pictures/SAFLAX-",'Basis-Tabelle-Samen'!N295,"-",'Basis-Tabelle-Samen'!J295,"-garden-to-go-lite-italian.jpg")),
IF($C$1="Japanisch - JP",HYPERLINK(CONCATENATE("https://www.saflax.de/0-WVK-Retail/Bilder-Pictures/SAFLAX-",'Basis-Tabelle-Samen'!N295,"-",'Basis-Tabelle-Samen'!J295,"-garden-to-go-lite-japanese.jpg")),
IF($C$1="Kroatisch - HR",HYPERLINK(CONCATENATE("https://www.saflax.de/0-WVK-Retail/Bilder-Pictures/SAFLAX-",'Basis-Tabelle-Samen'!N295,"-",'Basis-Tabelle-Samen'!J295,"-garden-to-go-lite-croatian.jpg")),
IF($C$1="Lettisch - LV",HYPERLINK(CONCATENATE("https://www.saflax.de/0-WVK-Retail/Bilder-Pictures/SAFLAX-",'Basis-Tabelle-Samen'!N295,"-",'Basis-Tabelle-Samen'!J295,"-garden-to-go-lite-latvian.jpg")),
IF($C$1="Litauisch - LT",HYPERLINK(CONCATENATE("https://www.saflax.de/0-WVK-Retail/Bilder-Pictures/SAFLAX-",'Basis-Tabelle-Samen'!N295,"-",'Basis-Tabelle-Samen'!J295,"-garden-to-go-lite-lithuanian.jpg")),
IF($C$1="Maltesisch - MT",HYPERLINK(CONCATENATE("https://www.saflax.de/0-WVK-Retail/Bilder-Pictures/SAFLAX-",'Basis-Tabelle-Samen'!N295,"-",'Basis-Tabelle-Samen'!J295,"-garden-to-go-lite-maltese.jpg")),
IF($C$1="Niederländisch - NL",HYPERLINK(CONCATENATE("https://www.saflax.de/0-WVK-Retail/Bilder-Pictures/SAFLAX-",'Basis-Tabelle-Samen'!N295,"-",'Basis-Tabelle-Samen'!J295,"-garden-to-go-lite-dutch.jpg")),
IF($C$1="Norwegisch - NO",HYPERLINK(CONCATENATE("https://www.saflax.de/0-WVK-Retail/Bilder-Pictures/SAFLAX-",'Basis-Tabelle-Samen'!N295,"-",'Basis-Tabelle-Samen'!J295,"-garden-to-go-lite-nowegian.jpg")),
IF($C$1="Polnisch - PL",HYPERLINK(CONCATENATE("https://www.saflax.de/0-WVK-Retail/Bilder-Pictures/SAFLAX-",'Basis-Tabelle-Samen'!N295,"-",'Basis-Tabelle-Samen'!J295,"-garden-to-go-lite-polish.jpg")),
IF($C$1="Portugiesisch - PT",HYPERLINK(CONCATENATE("https://www.saflax.de/0-WVK-Retail/Bilder-Pictures/SAFLAX-",'Basis-Tabelle-Samen'!N295,"-",'Basis-Tabelle-Samen'!J295,"-garden-to-go-lite-portuguese.jpg")),
IF($C$1="Rumänisch - RO",HYPERLINK(CONCATENATE("https://www.saflax.de/0-WVK-Retail/Bilder-Pictures/SAFLAX-",'Basis-Tabelle-Samen'!N295,"-",'Basis-Tabelle-Samen'!J295,"-garden-to-go-lite-romanian.jpg")),
IF($C$1="Schwedisch - SE",HYPERLINK(CONCATENATE("https://www.saflax.de/0-WVK-Retail/Bilder-Pictures/SAFLAX-",'Basis-Tabelle-Samen'!N295,"-",'Basis-Tabelle-Samen'!J295,"-garden-to-go-lite-swedish.jpg")),
IF($C$1="Slowakisch - SK",HYPERLINK(CONCATENATE("https://www.saflax.de/0-WVK-Retail/Bilder-Pictures/SAFLAX-",'Basis-Tabelle-Samen'!N295,"-",'Basis-Tabelle-Samen'!J295,"-garden-to-go-lite-slovak.jpg")),
IF($C$1="Slowenisch - SI",HYPERLINK(CONCATENATE("https://www.saflax.de/0-WVK-Retail/Bilder-Pictures/SAFLAX-",'Basis-Tabelle-Samen'!N295,"-",'Basis-Tabelle-Samen'!J295,"-garden-to-go-lite-slovenian.jpg")),
IF($C$1="Spanisch - ES",HYPERLINK(CONCATENATE("https://www.saflax.de/0-WVK-Retail/Bilder-Pictures/SAFLAX-",'Basis-Tabelle-Samen'!N295,"-",'Basis-Tabelle-Samen'!J295,"-garden-to-go-lite-spanish.jpg")),
IF($C$1="Tschechisch - CZ",HYPERLINK(CONCATENATE("https://www.saflax.de/0-WVK-Retail/Bilder-Pictures/SAFLAX-",'Basis-Tabelle-Samen'!N295,"-",'Basis-Tabelle-Samen'!J295,"-garden-to-go-lite-czech.jpg")),
IF($C$1="Türkisch - TR",HYPERLINK(CONCATENATE("https://www.saflax.de/0-WVK-Retail/Bilder-Pictures/SAFLAX-",'Basis-Tabelle-Samen'!N295,"-",'Basis-Tabelle-Samen'!J295,"-garden-to-go-lite-turkish.jpg")),
IF($C$1="Ungarisch - HU",HYPERLINK(CONCATENATE("https://www.saflax.de/0-WVK-Retail/Bilder-Pictures/SAFLAX-",'Basis-Tabelle-Samen'!N295,"-",'Basis-Tabelle-Samen'!J295,"-garden-to-go-lite-hungarian.jpg")),
" ACHTUNG")))))))))))))))))))))))))))))</f>
        <v>https://www.saflax.de/0-WVK-Retail/Bilder-Pictures/SAFLAX-85226-leontopodium-alpinum-garden-to-go-lite-english.jpg</v>
      </c>
      <c r="AO292" s="330" t="str">
        <f>IF(J292&lt;1,"",
IF($C$1="Bulgarisch - BG",HYPERLINK(CONCATENATE("https://www.saflax.de/0-WVK-Retail/Bilder-Pictures/SAFLAX-",'Basis-Tabelle-Samen'!Q295,"-",'Basis-Tabelle-Samen'!J295,"-garden-to-go-bulgarian.jpg")),
IF($C$1="Dänisch - DK",HYPERLINK(CONCATENATE("https://www.saflax.de/0-WVK-Retail/Bilder-Pictures/SAFLAX-",'Basis-Tabelle-Samen'!Q295,"-",'Basis-Tabelle-Samen'!J295,"-garden-to-go-danish.jpg")),
IF($C$1="Deutsch - DE",HYPERLINK(CONCATENATE("https://www.saflax.de/0-WVK-Retail/Bilder-Pictures/SAFLAX-",'Basis-Tabelle-Samen'!Q295,"-",'Basis-Tabelle-Samen'!J295,"-garden-to-go-german.jpg")),
IF($C$1="Englisch - UK",HYPERLINK(CONCATENATE("https://www.saflax.de/0-WVK-Retail/Bilder-Pictures/SAFLAX-",'Basis-Tabelle-Samen'!Q295,"-",'Basis-Tabelle-Samen'!J295,"-garden-to-go-english.jpg")),
IF($C$1="Estnisch - EE",HYPERLINK(CONCATENATE("https://www.saflax.de/0-WVK-Retail/Bilder-Pictures/SAFLAX-",'Basis-Tabelle-Samen'!Q295,"-",'Basis-Tabelle-Samen'!J295,"-garden-to-go-estonian.jpg")),
IF($C$1="Finnisch - FI",HYPERLINK(CONCATENATE("https://www.saflax.de/0-WVK-Retail/Bilder-Pictures/SAFLAX-",'Basis-Tabelle-Samen'!Q295,"-",'Basis-Tabelle-Samen'!J295,"-garden-to-go-finnish.jpg")),
IF($C$1="Französisch - FR",HYPERLINK(CONCATENATE("https://www.saflax.de/0-WVK-Retail/Bilder-Pictures/SAFLAX-",'Basis-Tabelle-Samen'!Q295,"-",'Basis-Tabelle-Samen'!J295,"-garden-to-go-french.jpg")),
IF($C$1="Griechisch - GR",HYPERLINK(CONCATENATE("https://www.saflax.de/0-WVK-Retail/Bilder-Pictures/SAFLAX-",'Basis-Tabelle-Samen'!Q295,"-",'Basis-Tabelle-Samen'!J295,"-garden-to-go-greek.jpg")),
IF($C$1="Irisch - IE",HYPERLINK(CONCATENATE("https://www.saflax.de/0-WVK-Retail/Bilder-Pictures/SAFLAX-",'Basis-Tabelle-Samen'!Q295,"-",'Basis-Tabelle-Samen'!J295,"-garden-to-go-irish.jpg")),
IF($C$1="Isländisch - IS",HYPERLINK(CONCATENATE("https://www.saflax.de/0-WVK-Retail/Bilder-Pictures/SAFLAX-",'Basis-Tabelle-Samen'!Q295,"-",'Basis-Tabelle-Samen'!J295,"-garden-to-go-icelandic.jpg")),
IF($C$1="Italienisch - IT",HYPERLINK(CONCATENATE("https://www.saflax.de/0-WVK-Retail/Bilder-Pictures/SAFLAX-",'Basis-Tabelle-Samen'!Q295,"-",'Basis-Tabelle-Samen'!J295,"-garden-to-go-italian.jpg")),
IF($C$1="Japanisch - JP",HYPERLINK(CONCATENATE("https://www.saflax.de/0-WVK-Retail/Bilder-Pictures/SAFLAX-",'Basis-Tabelle-Samen'!Q295,"-",'Basis-Tabelle-Samen'!J295,"-garden-to-go-japanese.jpg")),
IF($C$1="Kroatisch - HR",HYPERLINK(CONCATENATE("https://www.saflax.de/0-WVK-Retail/Bilder-Pictures/SAFLAX-",'Basis-Tabelle-Samen'!Q295,"-",'Basis-Tabelle-Samen'!J295,"-garden-to-go-croatian.jpg")),
IF($C$1="Lettisch - LV",HYPERLINK(CONCATENATE("https://www.saflax.de/0-WVK-Retail/Bilder-Pictures/SAFLAX-",'Basis-Tabelle-Samen'!Q295,"-",'Basis-Tabelle-Samen'!J295,"-garden-to-go-latvian.jpg")),
IF($C$1="Litauisch - LT",HYPERLINK(CONCATENATE("https://www.saflax.de/0-WVK-Retail/Bilder-Pictures/SAFLAX-",'Basis-Tabelle-Samen'!Q295,"-",'Basis-Tabelle-Samen'!J295,"-garden-to-go-lithuanian.jpg")),
IF($C$1="Maltesisch - MT",HYPERLINK(CONCATENATE("https://www.saflax.de/0-WVK-Retail/Bilder-Pictures/SAFLAX-",'Basis-Tabelle-Samen'!Q295,"-",'Basis-Tabelle-Samen'!J295,"-garden-to-go-maltese.jpg")),
IF($C$1="Niederländisch - NL",HYPERLINK(CONCATENATE("https://www.saflax.de/0-WVK-Retail/Bilder-Pictures/SAFLAX-",'Basis-Tabelle-Samen'!Q295,"-",'Basis-Tabelle-Samen'!J295,"-garden-to-go-dutch.jpg")),
IF($C$1="Norwegisch - NO",HYPERLINK(CONCATENATE("https://www.saflax.de/0-WVK-Retail/Bilder-Pictures/SAFLAX-",'Basis-Tabelle-Samen'!Q295,"-",'Basis-Tabelle-Samen'!J295,"-garden-to-go-nowegian.jpg")),
IF($C$1="Polnisch - PL",HYPERLINK(CONCATENATE("https://www.saflax.de/0-WVK-Retail/Bilder-Pictures/SAFLAX-",'Basis-Tabelle-Samen'!Q295,"-",'Basis-Tabelle-Samen'!J295,"-garden-to-go-polish.jpg")),
IF($C$1="Portugiesisch - PT",HYPERLINK(CONCATENATE("https://www.saflax.de/0-WVK-Retail/Bilder-Pictures/SAFLAX-",'Basis-Tabelle-Samen'!Q295,"-",'Basis-Tabelle-Samen'!J295,"-garden-to-go-portuguese.jpg")),
IF($C$1="Rumänisch - RO",HYPERLINK(CONCATENATE("https://www.saflax.de/0-WVK-Retail/Bilder-Pictures/SAFLAX-",'Basis-Tabelle-Samen'!Q295,"-",'Basis-Tabelle-Samen'!J295,"-garden-to-go-romanian.jpg")),
IF($C$1="Schwedisch - SE",HYPERLINK(CONCATENATE("https://www.saflax.de/0-WVK-Retail/Bilder-Pictures/SAFLAX-",'Basis-Tabelle-Samen'!Q295,"-",'Basis-Tabelle-Samen'!J295,"-garden-to-go-swedish.jpg")),
IF($C$1="Slowakisch - SK",HYPERLINK(CONCATENATE("https://www.saflax.de/0-WVK-Retail/Bilder-Pictures/SAFLAX-",'Basis-Tabelle-Samen'!Q295,"-",'Basis-Tabelle-Samen'!J295,"-garden-to-go-slovak.jpg")),
IF($C$1="Slowenisch - SI",HYPERLINK(CONCATENATE("https://www.saflax.de/0-WVK-Retail/Bilder-Pictures/SAFLAX-",'Basis-Tabelle-Samen'!Q295,"-",'Basis-Tabelle-Samen'!J295,"-garden-to-go-slovenian.jpg")),
IF($C$1="Spanisch - ES",HYPERLINK(CONCATENATE("https://www.saflax.de/0-WVK-Retail/Bilder-Pictures/SAFLAX-",'Basis-Tabelle-Samen'!Q295,"-",'Basis-Tabelle-Samen'!J295,"-garden-to-go-spanish.jpg")),
IF($C$1="Tschechisch - CZ",HYPERLINK(CONCATENATE("https://www.saflax.de/0-WVK-Retail/Bilder-Pictures/SAFLAX-",'Basis-Tabelle-Samen'!Q295,"-",'Basis-Tabelle-Samen'!J295,"-garden-to-go-czech.jpg")),
IF($C$1="Türkisch - TR",HYPERLINK(CONCATENATE("https://www.saflax.de/0-WVK-Retail/Bilder-Pictures/SAFLAX-",'Basis-Tabelle-Samen'!Q295,"-",'Basis-Tabelle-Samen'!J295,"-garden-to-go-turkish.jpg")),
IF($C$1="Ungarisch - HU",HYPERLINK(CONCATENATE("https://www.saflax.de/0-WVK-Retail/Bilder-Pictures/SAFLAX-",'Basis-Tabelle-Samen'!Q295,"-",'Basis-Tabelle-Samen'!J295,"-garden-to-go-hungarian.jpg")),
" ACHTUNG")))))))))))))))))))))))))))))</f>
        <v>https://www.saflax.de/0-WVK-Retail/Bilder-Pictures/SAFLAX-55226-leontopodium-alpinum-garden-to-go-english.jpg</v>
      </c>
      <c r="AP292" s="330" t="str">
        <f>IF(K292&lt;1,"",
IF($C$1="Bulgarisch - BG",HYPERLINK(CONCATENATE("https://www.saflax.de/0-WVK-Retail/Bilder-Pictures/SAFLAX-",'Basis-Tabelle-Samen'!T295,"-",'Basis-Tabelle-Samen'!J295,"-cultivation-set-bulgarian.jpg")),
IF($C$1="Dänisch - DK",HYPERLINK(CONCATENATE("https://www.saflax.de/0-WVK-Retail/Bilder-Pictures/SAFLAX-",'Basis-Tabelle-Samen'!T295,"-",'Basis-Tabelle-Samen'!J295,"-cultivation-set-danish.jpg")),
IF($C$1="Deutsch - DE",HYPERLINK(CONCATENATE("https://www.saflax.de/0-WVK-Retail/Bilder-Pictures/SAFLAX-",'Basis-Tabelle-Samen'!T295,"-",'Basis-Tabelle-Samen'!J295,"-cultivation-set-german.jpg")),
IF($C$1="Englisch - UK",HYPERLINK(CONCATENATE("https://www.saflax.de/0-WVK-Retail/Bilder-Pictures/SAFLAX-",'Basis-Tabelle-Samen'!T295,"-",'Basis-Tabelle-Samen'!J295,"-cultivation-set-english.jpg")),
IF($C$1="Estnisch - EE",HYPERLINK(CONCATENATE("https://www.saflax.de/0-WVK-Retail/Bilder-Pictures/SAFLAX-",'Basis-Tabelle-Samen'!T295,"-",'Basis-Tabelle-Samen'!J295,"-cultivation-set-estonian.jpg")),
IF($C$1="Finnisch - FI",HYPERLINK(CONCATENATE("https://www.saflax.de/0-WVK-Retail/Bilder-Pictures/SAFLAX-",'Basis-Tabelle-Samen'!T295,"-",'Basis-Tabelle-Samen'!J295,"-cultivation-set-finnish.jpg")),
IF($C$1="Französisch - FR",HYPERLINK(CONCATENATE("https://www.saflax.de/0-WVK-Retail/Bilder-Pictures/SAFLAX-",'Basis-Tabelle-Samen'!T295,"-",'Basis-Tabelle-Samen'!J295,"-cultivation-set-french.jpg")),
IF($C$1="Griechisch - GR",HYPERLINK(CONCATENATE("https://www.saflax.de/0-WVK-Retail/Bilder-Pictures/SAFLAX-",'Basis-Tabelle-Samen'!T295,"-",'Basis-Tabelle-Samen'!J295,"-cultivation-set-greek.jpg")),
IF($C$1="Irisch - IE",HYPERLINK(CONCATENATE("https://www.saflax.de/0-WVK-Retail/Bilder-Pictures/SAFLAX-",'Basis-Tabelle-Samen'!T295,"-",'Basis-Tabelle-Samen'!J295,"-cultivation-set-irish.jpg")),
IF($C$1="Isländisch - IS",HYPERLINK(CONCATENATE("https://www.saflax.de/0-WVK-Retail/Bilder-Pictures/SAFLAX-",'Basis-Tabelle-Samen'!T295,"-",'Basis-Tabelle-Samen'!J295,"-cultivation-set-icelandic.jpg")),
IF($C$1="Italienisch - IT",HYPERLINK(CONCATENATE("https://www.saflax.de/0-WVK-Retail/Bilder-Pictures/SAFLAX-",'Basis-Tabelle-Samen'!T295,"-",'Basis-Tabelle-Samen'!J295,"-cultivation-set-italian.jpg")),
IF($C$1="Japanisch - JP",HYPERLINK(CONCATENATE("https://www.saflax.de/0-WVK-Retail/Bilder-Pictures/SAFLAX-",'Basis-Tabelle-Samen'!T295,"-",'Basis-Tabelle-Samen'!J295,"-cultivation-set-japanese.jpg")),
IF($C$1="Kroatisch - HR",HYPERLINK(CONCATENATE("https://www.saflax.de/0-WVK-Retail/Bilder-Pictures/SAFLAX-",'Basis-Tabelle-Samen'!T295,"-",'Basis-Tabelle-Samen'!J295,"-cultivation-set-croatian.jpg")),
IF($C$1="Lettisch - LV",HYPERLINK(CONCATENATE("https://www.saflax.de/0-WVK-Retail/Bilder-Pictures/SAFLAX-",'Basis-Tabelle-Samen'!T295,"-",'Basis-Tabelle-Samen'!J295,"-cultivation-set-latvian.jpg")),
IF($C$1="Litauisch - LT",HYPERLINK(CONCATENATE("https://www.saflax.de/0-WVK-Retail/Bilder-Pictures/SAFLAX-",'Basis-Tabelle-Samen'!T295,"-",'Basis-Tabelle-Samen'!J295,"-cultivation-set-lithuanian.jpg")),
IF($C$1="Maltesisch - MT",HYPERLINK(CONCATENATE("https://www.saflax.de/0-WVK-Retail/Bilder-Pictures/SAFLAX-",'Basis-Tabelle-Samen'!T295,"-",'Basis-Tabelle-Samen'!J295,"-cultivation-set-maltese.jpg")),
IF($C$1="Niederländisch - NL",HYPERLINK(CONCATENATE("https://www.saflax.de/0-WVK-Retail/Bilder-Pictures/SAFLAX-",'Basis-Tabelle-Samen'!T295,"-",'Basis-Tabelle-Samen'!J295,"-cultivation-set-dutch.jpg")),
IF($C$1="Norwegisch - NO",HYPERLINK(CONCATENATE("https://www.saflax.de/0-WVK-Retail/Bilder-Pictures/SAFLAX-",'Basis-Tabelle-Samen'!T295,"-",'Basis-Tabelle-Samen'!J295,"-cultivation-set-nowegian.jpg")),
IF($C$1="Polnisch - PL",HYPERLINK(CONCATENATE("https://www.saflax.de/0-WVK-Retail/Bilder-Pictures/SAFLAX-",'Basis-Tabelle-Samen'!T295,"-",'Basis-Tabelle-Samen'!J295,"-cultivation-set-polish.jpg")),
IF($C$1="Portugiesisch - PT",HYPERLINK(CONCATENATE("https://www.saflax.de/0-WVK-Retail/Bilder-Pictures/SAFLAX-",'Basis-Tabelle-Samen'!T295,"-",'Basis-Tabelle-Samen'!J295,"-cultivation-set-portuguese.jpg")),
IF($C$1="Rumänisch - RO",HYPERLINK(CONCATENATE("https://www.saflax.de/0-WVK-Retail/Bilder-Pictures/SAFLAX-",'Basis-Tabelle-Samen'!T295,"-",'Basis-Tabelle-Samen'!J295,"-cultivation-set-romanian.jpg")),
IF($C$1="Schwedisch - SE",HYPERLINK(CONCATENATE("https://www.saflax.de/0-WVK-Retail/Bilder-Pictures/SAFLAX-",'Basis-Tabelle-Samen'!T295,"-",'Basis-Tabelle-Samen'!J295,"-cultivation-set-swedish.jpg")),
IF($C$1="Slowakisch - SK",HYPERLINK(CONCATENATE("https://www.saflax.de/0-WVK-Retail/Bilder-Pictures/SAFLAX-",'Basis-Tabelle-Samen'!T295,"-",'Basis-Tabelle-Samen'!J295,"-cultivation-set-slovak.jpg")),
IF($C$1="Slowenisch - SI",HYPERLINK(CONCATENATE("https://www.saflax.de/0-WVK-Retail/Bilder-Pictures/SAFLAX-",'Basis-Tabelle-Samen'!T295,"-",'Basis-Tabelle-Samen'!J295,"-cultivation-set-slovenian.jpg")),
IF($C$1="Spanisch - ES",HYPERLINK(CONCATENATE("https://www.saflax.de/0-WVK-Retail/Bilder-Pictures/SAFLAX-",'Basis-Tabelle-Samen'!T295,"-",'Basis-Tabelle-Samen'!J295,"-cultivation-set-spanish.jpg")),
IF($C$1="Tschechisch - CZ",HYPERLINK(CONCATENATE("https://www.saflax.de/0-WVK-Retail/Bilder-Pictures/SAFLAX-",'Basis-Tabelle-Samen'!T295,"-",'Basis-Tabelle-Samen'!J295,"-cultivation-set-czech.jpg")),
IF($C$1="Türkisch - TR",HYPERLINK(CONCATENATE("https://www.saflax.de/0-WVK-Retail/Bilder-Pictures/SAFLAX-",'Basis-Tabelle-Samen'!T295,"-",'Basis-Tabelle-Samen'!J295,"-cultivation-set-turkish.jpg")),
IF($C$1="Ungarisch - HU",HYPERLINK(CONCATENATE("https://www.saflax.de/0-WVK-Retail/Bilder-Pictures/SAFLAX-",'Basis-Tabelle-Samen'!T295,"-",'Basis-Tabelle-Samen'!J295,"-cultivation-set-hungarian.jpg")),
" ACHTUNG")))))))))))))))))))))))))))))</f>
        <v>https://www.saflax.de/0-WVK-Retail/Bilder-Pictures/SAFLAX-35226-leontopodium-alpinum-cultivation-set-english.jpg</v>
      </c>
      <c r="AQ292" s="330" t="str">
        <f>IF(L292&lt;1,"",
IF($C$1="Bulgarisch - BG",HYPERLINK(CONCATENATE("https://www.saflax.de/0-WVK-Retail/Bilder-Pictures/SAFLAX-",'Basis-Tabelle-Samen'!W295,"-",'Basis-Tabelle-Samen'!J295,"-garden-in-the-bag-bulgarian.jpg")),
IF($C$1="Dänisch - DK",HYPERLINK(CONCATENATE("https://www.saflax.de/0-WVK-Retail/Bilder-Pictures/SAFLAX-",'Basis-Tabelle-Samen'!W295,"-",'Basis-Tabelle-Samen'!J295,"-garden-in-the-bag-danish.jpg")),
IF($C$1="Deutsch - DE",HYPERLINK(CONCATENATE("https://www.saflax.de/0-WVK-Retail/Bilder-Pictures/SAFLAX-",'Basis-Tabelle-Samen'!W295,"-",'Basis-Tabelle-Samen'!J295,"-garden-in-the-bag-german.jpg")),
IF($C$1="Englisch - UK",HYPERLINK(CONCATENATE("https://www.saflax.de/0-WVK-Retail/Bilder-Pictures/SAFLAX-",'Basis-Tabelle-Samen'!W295,"-",'Basis-Tabelle-Samen'!J295,"-garden-in-the-bag-english.jpg")),
IF($C$1="Estnisch - EE",HYPERLINK(CONCATENATE("https://www.saflax.de/0-WVK-Retail/Bilder-Pictures/SAFLAX-",'Basis-Tabelle-Samen'!W295,"-",'Basis-Tabelle-Samen'!J295,"-garden-in-the-bag-estonian.jpg")),
IF($C$1="Finnisch - FI",HYPERLINK(CONCATENATE("https://www.saflax.de/0-WVK-Retail/Bilder-Pictures/SAFLAX-",'Basis-Tabelle-Samen'!W295,"-",'Basis-Tabelle-Samen'!J295,"-garden-in-the-bag-finnish.jpg")),
IF($C$1="Französisch - FR",HYPERLINK(CONCATENATE("https://www.saflax.de/0-WVK-Retail/Bilder-Pictures/SAFLAX-",'Basis-Tabelle-Samen'!W295,"-",'Basis-Tabelle-Samen'!J295,"-garden-in-the-bag-french.jpg")),
IF($C$1="Griechisch - GR",HYPERLINK(CONCATENATE("https://www.saflax.de/0-WVK-Retail/Bilder-Pictures/SAFLAX-",'Basis-Tabelle-Samen'!W295,"-",'Basis-Tabelle-Samen'!J295,"-garden-in-the-bag-greek.jpg")),
IF($C$1="Irisch - IE",HYPERLINK(CONCATENATE("https://www.saflax.de/0-WVK-Retail/Bilder-Pictures/SAFLAX-",'Basis-Tabelle-Samen'!W295,"-",'Basis-Tabelle-Samen'!J295,"-garden-in-the-bag-irish.jpg")),
IF($C$1="Isländisch - IS",HYPERLINK(CONCATENATE("https://www.saflax.de/0-WVK-Retail/Bilder-Pictures/SAFLAX-",'Basis-Tabelle-Samen'!W295,"-",'Basis-Tabelle-Samen'!J295,"-garden-in-the-bag-icelandic.jpg")),
IF($C$1="Italienisch - IT",HYPERLINK(CONCATENATE("https://www.saflax.de/0-WVK-Retail/Bilder-Pictures/SAFLAX-",'Basis-Tabelle-Samen'!W295,"-",'Basis-Tabelle-Samen'!J295,"-garden-in-the-bag-italian.jpg")),
IF($C$1="Japanisch - JP",HYPERLINK(CONCATENATE("https://www.saflax.de/0-WVK-Retail/Bilder-Pictures/SAFLAX-",'Basis-Tabelle-Samen'!W295,"-",'Basis-Tabelle-Samen'!J295,"-garden-in-the-bag-japanese.jpg")),
IF($C$1="Kroatisch - HR",HYPERLINK(CONCATENATE("https://www.saflax.de/0-WVK-Retail/Bilder-Pictures/SAFLAX-",'Basis-Tabelle-Samen'!W295,"-",'Basis-Tabelle-Samen'!J295,"-garden-in-the-bag-croatian.jpg")),
IF($C$1="Lettisch - LV",HYPERLINK(CONCATENATE("https://www.saflax.de/0-WVK-Retail/Bilder-Pictures/SAFLAX-",'Basis-Tabelle-Samen'!W295,"-",'Basis-Tabelle-Samen'!J295,"-garden-in-the-bag-latvian.jpg")),
IF($C$1="Litauisch - LT",HYPERLINK(CONCATENATE("https://www.saflax.de/0-WVK-Retail/Bilder-Pictures/SAFLAX-",'Basis-Tabelle-Samen'!W295,"-",'Basis-Tabelle-Samen'!J295,"-garden-in-the-bag-lithuanian.jpg")),
IF($C$1="Maltesisch - MT",HYPERLINK(CONCATENATE("https://www.saflax.de/0-WVK-Retail/Bilder-Pictures/SAFLAX-",'Basis-Tabelle-Samen'!W295,"-",'Basis-Tabelle-Samen'!J295,"-garden-in-the-bag-maltese.jpg")),
IF($C$1="Niederländisch - NL",HYPERLINK(CONCATENATE("https://www.saflax.de/0-WVK-Retail/Bilder-Pictures/SAFLAX-",'Basis-Tabelle-Samen'!W295,"-",'Basis-Tabelle-Samen'!J295,"-garden-in-the-bag-dutch.jpg")),
IF($C$1="Norwegisch - NO",HYPERLINK(CONCATENATE("https://www.saflax.de/0-WVK-Retail/Bilder-Pictures/SAFLAX-",'Basis-Tabelle-Samen'!W295,"-",'Basis-Tabelle-Samen'!J295,"-garden-in-the-bag-nowegian.jpg")),
IF($C$1="Polnisch - PL",HYPERLINK(CONCATENATE("https://www.saflax.de/0-WVK-Retail/Bilder-Pictures/SAFLAX-",'Basis-Tabelle-Samen'!W295,"-",'Basis-Tabelle-Samen'!J295,"-garden-in-the-bag-polish.jpg")),
IF($C$1="Portugiesisch - PT",HYPERLINK(CONCATENATE("https://www.saflax.de/0-WVK-Retail/Bilder-Pictures/SAFLAX-",'Basis-Tabelle-Samen'!W295,"-",'Basis-Tabelle-Samen'!J295,"-garden-in-the-bag-portuguese.jpg")),
IF($C$1="Rumänisch - RO",HYPERLINK(CONCATENATE("https://www.saflax.de/0-WVK-Retail/Bilder-Pictures/SAFLAX-",'Basis-Tabelle-Samen'!W295,"-",'Basis-Tabelle-Samen'!J295,"-garden-in-the-bag-romanian.jpg")),
IF($C$1="Schwedisch - SE",HYPERLINK(CONCATENATE("https://www.saflax.de/0-WVK-Retail/Bilder-Pictures/SAFLAX-",'Basis-Tabelle-Samen'!W295,"-",'Basis-Tabelle-Samen'!J295,"-garden-in-the-bag-swedish.jpg")),
IF($C$1="Slowakisch - SK",HYPERLINK(CONCATENATE("https://www.saflax.de/0-WVK-Retail/Bilder-Pictures/SAFLAX-",'Basis-Tabelle-Samen'!W295,"-",'Basis-Tabelle-Samen'!J295,"-garden-in-the-bag-slovak.jpg")),
IF($C$1="Slowenisch - SI",HYPERLINK(CONCATENATE("https://www.saflax.de/0-WVK-Retail/Bilder-Pictures/SAFLAX-",'Basis-Tabelle-Samen'!W295,"-",'Basis-Tabelle-Samen'!J295,"-garden-in-the-bag-slovenian.jpg")),
IF($C$1="Spanisch - ES",HYPERLINK(CONCATENATE("https://www.saflax.de/0-WVK-Retail/Bilder-Pictures/SAFLAX-",'Basis-Tabelle-Samen'!W295,"-",'Basis-Tabelle-Samen'!J295,"-garden-in-the-bag-spanish.jpg")),
IF($C$1="Tschechisch - CZ",HYPERLINK(CONCATENATE("https://www.saflax.de/0-WVK-Retail/Bilder-Pictures/SAFLAX-",'Basis-Tabelle-Samen'!W295,"-",'Basis-Tabelle-Samen'!J295,"-garden-in-the-bag-czech.jpg")),
IF($C$1="Türkisch - TR",HYPERLINK(CONCATENATE("https://www.saflax.de/0-WVK-Retail/Bilder-Pictures/SAFLAX-",'Basis-Tabelle-Samen'!W295,"-",'Basis-Tabelle-Samen'!J295,"-garden-in-the-bag-turkish.jpg")),
IF($C$1="Ungarisch - HU",HYPERLINK(CONCATENATE("https://www.saflax.de/0-WVK-Retail/Bilder-Pictures/SAFLAX-",'Basis-Tabelle-Samen'!W295,"-",'Basis-Tabelle-Samen'!J295,"-garden-in-the-bag-hungarian.jpg")),
" ACHTUNG")))))))))))))))))))))))))))))</f>
        <v>https://www.saflax.de/0-WVK-Retail/Bilder-Pictures/SAFLAX-65226-leontopodium-alpinum-garden-in-the-bag-english.jpg</v>
      </c>
    </row>
    <row r="293" spans="1:43" ht="17.100000000000001" customHeight="1" x14ac:dyDescent="0.2">
      <c r="A293" s="318" t="str">
        <f>IF('Basis-Tabelle-Samen'!A298="","",IF($C$1="Deutsch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93" s="319" t="str">
        <f>'Basis-Tabelle-Samen'!I298</f>
        <v>Capsella bursa-pastoris</v>
      </c>
      <c r="C293" s="316" t="str">
        <f>IF($C$1="Bulgarisch - BG",'Basis-Tabelle-Samen'!Z298,
IF($C$1="Dänisch - DK",'Basis-Tabelle-Samen'!AA298,
IF($C$1="Deutsch - DE",'Basis-Tabelle-Samen'!AB298,
IF($C$1="Englisch - UK",'Basis-Tabelle-Samen'!AC298,
IF($C$1="Estnisch - EE",'Basis-Tabelle-Samen'!AD298,
IF($C$1="Finnisch - FI",'Basis-Tabelle-Samen'!AE298,
IF($C$1="Französisch - FR",'Basis-Tabelle-Samen'!AF298,
IF($C$1="Griechisch - GR",'Basis-Tabelle-Samen'!AG298,
IF($C$1="Irisch - IE",'Basis-Tabelle-Samen'!AH298,
IF($C$1="Isländisch - IS",'Basis-Tabelle-Samen'!AI298,
IF($C$1="Italienisch - IT",'Basis-Tabelle-Samen'!AJ298,
IF($C$1="Japanisch - JP",'Basis-Tabelle-Samen'!AK298,
IF($C$1="Kroatisch - HR",'Basis-Tabelle-Samen'!AL298,
IF($C$1="Lettisch - LV",'Basis-Tabelle-Samen'!AM298,
IF($C$1="Litauisch - LT",'Basis-Tabelle-Samen'!AN298,
IF($C$1="Maltesisch - MT",'Basis-Tabelle-Samen'!AO298,
IF($C$1="Niederländisch - NL",'Basis-Tabelle-Samen'!AP298,
IF($C$1="Norwegisch - NO",'Basis-Tabelle-Samen'!AQ298,
IF($C$1="Polnisch - PL",'Basis-Tabelle-Samen'!AR298,
IF($C$1="Portugiesisch - PT",'Basis-Tabelle-Samen'!AS298,
IF($C$1="Rumänisch - RO",'Basis-Tabelle-Samen'!AT298,
IF($C$1="Schwedisch - SE",'Basis-Tabelle-Samen'!AU298,
IF($C$1="Slowakisch - SK",'Basis-Tabelle-Samen'!AV298,
IF($C$1="Slowenisch - SI",'Basis-Tabelle-Samen'!AW298,
IF($C$1="Spanisch - ES",'Basis-Tabelle-Samen'!AX298,
IF($C$1="Tschechisch - CZ",'Basis-Tabelle-Samen'!AY298,
IF($C$1="Türkisch - TR",'Basis-Tabelle-Samen'!AZ298,
IF($C$1="Ungarisch - HU",'Basis-Tabelle-Samen'!BA298,
" ACHTUNG"))))))))))))))))))))))))))))</f>
        <v>Sheperd’s purse</v>
      </c>
      <c r="D293" s="320">
        <f>'Basis-Tabelle-Samen'!F298</f>
        <v>1000</v>
      </c>
      <c r="E293" s="321" t="str">
        <f>'Basis-Tabelle-Samen'!H298</f>
        <v>7 %</v>
      </c>
      <c r="F293" s="322" t="str">
        <f>IF('Basis-Tabelle-Samen'!G298="","",'Basis-Tabelle-Samen'!G298)</f>
        <v>07</v>
      </c>
      <c r="G293" s="320">
        <f>'Basis-Tabelle-Samen'!C298</f>
        <v>15229</v>
      </c>
      <c r="H293" s="323">
        <f>'Basis-Tabelle-Samen'!D298</f>
        <v>4055473152295</v>
      </c>
      <c r="I293" s="324">
        <f>'Basis-Tabelle-Samen'!E298</f>
        <v>1.85</v>
      </c>
      <c r="J293" s="325">
        <f t="shared" si="4"/>
        <v>12</v>
      </c>
      <c r="K293" s="326">
        <f>'Basis-Tabelle-Samen'!K298</f>
        <v>75229</v>
      </c>
      <c r="L293" s="323">
        <f>'Basis-Tabelle-Samen'!L298</f>
        <v>4055473752297</v>
      </c>
      <c r="M293" s="324">
        <f>'Basis-Tabelle-Samen'!M298</f>
        <v>2.4500000000000002</v>
      </c>
      <c r="N293" s="326">
        <f>IF(K293&lt;1,"",'3'!$I$15)</f>
        <v>15</v>
      </c>
      <c r="O293" s="327">
        <f>IF(K293&lt;1,"",'3'!$J$11)</f>
        <v>90</v>
      </c>
      <c r="P293" s="326">
        <f>'Basis-Tabelle-Samen'!N298</f>
        <v>85229</v>
      </c>
      <c r="Q293" s="323">
        <f>'Basis-Tabelle-Samen'!O298</f>
        <v>4055473852294</v>
      </c>
      <c r="R293" s="328">
        <f>'Basis-Tabelle-Samen'!P298</f>
        <v>3.75</v>
      </c>
      <c r="S293" s="326">
        <f>IF(R293&lt;1,"",'3'!$M$15)</f>
        <v>18</v>
      </c>
      <c r="T293" s="327">
        <f>IF(R293&lt;1,"",'3'!$N$11)</f>
        <v>72</v>
      </c>
      <c r="U293" s="326">
        <f>'Basis-Tabelle-Samen'!Q298</f>
        <v>55229</v>
      </c>
      <c r="V293" s="323">
        <f>'Basis-Tabelle-Samen'!R298</f>
        <v>4055473552293</v>
      </c>
      <c r="W293" s="324">
        <f>'Basis-Tabelle-Samen'!S298</f>
        <v>4.95</v>
      </c>
      <c r="X293" s="326">
        <f>IF(U293&lt;1,"",'3'!$Q$15)</f>
        <v>6</v>
      </c>
      <c r="Y293" s="327">
        <f>IF(U293&lt;1,"",'3'!$R$11)</f>
        <v>24</v>
      </c>
      <c r="Z293" s="326">
        <f>'Basis-Tabelle-Samen'!T298</f>
        <v>35229</v>
      </c>
      <c r="AA293" s="323">
        <f>'Basis-Tabelle-Samen'!U298</f>
        <v>4055473352299</v>
      </c>
      <c r="AB293" s="324">
        <f>'Basis-Tabelle-Samen'!V298</f>
        <v>6.75</v>
      </c>
      <c r="AC293" s="326">
        <f>IF(Z293&lt;1,"",'3'!$U$15)</f>
        <v>6</v>
      </c>
      <c r="AD293" s="327">
        <f>IF(Z293&lt;1,"",'3'!$V$11)</f>
        <v>24</v>
      </c>
      <c r="AE293" s="326">
        <f>'Basis-Tabelle-Samen'!W298</f>
        <v>65229</v>
      </c>
      <c r="AF293" s="323">
        <f>'Basis-Tabelle-Samen'!X298</f>
        <v>4055473652290</v>
      </c>
      <c r="AG293" s="324">
        <f>'Basis-Tabelle-Samen'!Y298</f>
        <v>2.95</v>
      </c>
      <c r="AH293" s="326">
        <f>IF(AE293&lt;1,"",'3'!$Y$15)</f>
        <v>8</v>
      </c>
      <c r="AI293" s="327">
        <f>IF(AE293&lt;1,"",'3'!$Z$11)</f>
        <v>64</v>
      </c>
      <c r="AJ293" s="315"/>
      <c r="AK293" s="316" t="str">
        <f>IF(G293&lt;1,"",
IF($C$1="Bulgarisch - BG",HYPERLINK(CONCATENATE("https://www.saflax.de/0-WVK-Retail/Bilder-Pictures/SAFLAX-",'Basis-Tabelle-Samen'!C298,"-",'Basis-Tabelle-Samen'!J298,"-seed-package-front-cr-bulgarian.jpg")),
IF($C$1="Dänisch - DK",HYPERLINK(CONCATENATE("https://www.saflax.de/0-WVK-Retail/Bilder-Pictures/SAFLAX-",'Basis-Tabelle-Samen'!C298,"-",'Basis-Tabelle-Samen'!J298,"-seed-package-front-cr-danish.jpg")),
IF($C$1="Deutsch - DE",HYPERLINK(CONCATENATE("https://www.saflax.de/0-WVK-Retail/Bilder-Pictures/SAFLAX-",'Basis-Tabelle-Samen'!C298,"-",'Basis-Tabelle-Samen'!J298,"-seed-package-front-cr-german.jpg")),
IF($C$1="Englisch - UK",HYPERLINK(CONCATENATE("https://www.saflax.de/0-WVK-Retail/Bilder-Pictures/SAFLAX-",'Basis-Tabelle-Samen'!C298,"-",'Basis-Tabelle-Samen'!J298,"-seed-package-front-cr-english.jpg")),
IF($C$1="Estnisch - EE",HYPERLINK(CONCATENATE("https://www.saflax.de/0-WVK-Retail/Bilder-Pictures/SAFLAX-",'Basis-Tabelle-Samen'!C298,"-",'Basis-Tabelle-Samen'!J298,"-seed-package-front-cr-estonian.jpg")),
IF($C$1="Finnisch - FI",HYPERLINK(CONCATENATE("https://www.saflax.de/0-WVK-Retail/Bilder-Pictures/SAFLAX-",'Basis-Tabelle-Samen'!C298,"-",'Basis-Tabelle-Samen'!J298,"-seed-package-front-cr-finnish.jpg")),
IF($C$1="Französisch - FR",HYPERLINK(CONCATENATE("https://www.saflax.de/0-WVK-Retail/Bilder-Pictures/SAFLAX-",'Basis-Tabelle-Samen'!C298,"-",'Basis-Tabelle-Samen'!J298,"-seed-package-front-cr-french.jpg")),
IF($C$1="Griechisch - GR",HYPERLINK(CONCATENATE("https://www.saflax.de/0-WVK-Retail/Bilder-Pictures/SAFLAX-",'Basis-Tabelle-Samen'!C298,"-",'Basis-Tabelle-Samen'!J298,"-seed-package-front-cr-greek.jpg")),
IF($C$1="Irisch - IE",HYPERLINK(CONCATENATE("https://www.saflax.de/0-WVK-Retail/Bilder-Pictures/SAFLAX-",'Basis-Tabelle-Samen'!C298,"-",'Basis-Tabelle-Samen'!J298,"-seed-package-front-cr-irish.jpg")),
IF($C$1="Isländisch - IS",HYPERLINK(CONCATENATE("https://www.saflax.de/0-WVK-Retail/Bilder-Pictures/SAFLAX-",'Basis-Tabelle-Samen'!C298,"-",'Basis-Tabelle-Samen'!J298,"-seed-package-front-cr-icelandic.jpg")),
IF($C$1="Italienisch - IT",HYPERLINK(CONCATENATE("https://www.saflax.de/0-WVK-Retail/Bilder-Pictures/SAFLAX-",'Basis-Tabelle-Samen'!C298,"-",'Basis-Tabelle-Samen'!J298,"-seed-package-front-cr-italian.jpg")),
IF($C$1="Japanisch - JP",HYPERLINK(CONCATENATE("https://www.saflax.de/0-WVK-Retail/Bilder-Pictures/SAFLAX-",'Basis-Tabelle-Samen'!C298,"-",'Basis-Tabelle-Samen'!J298,"-seed-package-front-cr-japanese.jpg")),
IF($C$1="Kroatisch - HR",HYPERLINK(CONCATENATE("https://www.saflax.de/0-WVK-Retail/Bilder-Pictures/SAFLAX-",'Basis-Tabelle-Samen'!C298,"-",'Basis-Tabelle-Samen'!J298,"-seed-package-front-cr-croatian.jpg")),
IF($C$1="Lettisch - LV",HYPERLINK(CONCATENATE("https://www.saflax.de/0-WVK-Retail/Bilder-Pictures/SAFLAX-",'Basis-Tabelle-Samen'!C298,"-",'Basis-Tabelle-Samen'!J298,"-seed-package-front-cr-latvian.jpg")),
IF($C$1="Litauisch - LT",HYPERLINK(CONCATENATE("https://www.saflax.de/0-WVK-Retail/Bilder-Pictures/SAFLAX-",'Basis-Tabelle-Samen'!C298,"-",'Basis-Tabelle-Samen'!J298,"-seed-package-front-cr-lithuanian.jpg")),
IF($C$1="Maltesisch - MT",HYPERLINK(CONCATENATE("https://www.saflax.de/0-WVK-Retail/Bilder-Pictures/SAFLAX-",'Basis-Tabelle-Samen'!C298,"-",'Basis-Tabelle-Samen'!J298,"-seed-package-front-cr-maltese.jpg")),
IF($C$1="Niederländisch - NL",HYPERLINK(CONCATENATE("https://www.saflax.de/0-WVK-Retail/Bilder-Pictures/SAFLAX-",'Basis-Tabelle-Samen'!C298,"-",'Basis-Tabelle-Samen'!J298,"-seed-package-front-cr-dutch.jpg")),
IF($C$1="Norwegisch - NO",HYPERLINK(CONCATENATE("https://www.saflax.de/0-WVK-Retail/Bilder-Pictures/SAFLAX-",'Basis-Tabelle-Samen'!C298,"-",'Basis-Tabelle-Samen'!J298,"-seed-package-front-cr-nowegian.jpg")),
IF($C$1="Polnisch - PL",HYPERLINK(CONCATENATE("https://www.saflax.de/0-WVK-Retail/Bilder-Pictures/SAFLAX-",'Basis-Tabelle-Samen'!C298,"-",'Basis-Tabelle-Samen'!J298,"-seed-package-front-cr-polish.jpg")),
IF($C$1="Portugiesisch - PT",HYPERLINK(CONCATENATE("https://www.saflax.de/0-WVK-Retail/Bilder-Pictures/SAFLAX-",'Basis-Tabelle-Samen'!C298,"-",'Basis-Tabelle-Samen'!J298,"-seed-package-front-cr-portuguese.jpg")),
IF($C$1="Rumänisch - RO",HYPERLINK(CONCATENATE("https://www.saflax.de/0-WVK-Retail/Bilder-Pictures/SAFLAX-",'Basis-Tabelle-Samen'!C298,"-",'Basis-Tabelle-Samen'!J298,"-seed-package-front-cr-romanian.jpg")),
IF($C$1="Schwedisch - SE",HYPERLINK(CONCATENATE("https://www.saflax.de/0-WVK-Retail/Bilder-Pictures/SAFLAX-",'Basis-Tabelle-Samen'!C298,"-",'Basis-Tabelle-Samen'!J298,"-seed-package-front-cr-swedish.jpg")),
IF($C$1="Slowakisch - SK",HYPERLINK(CONCATENATE("https://www.saflax.de/0-WVK-Retail/Bilder-Pictures/SAFLAX-",'Basis-Tabelle-Samen'!C298,"-",'Basis-Tabelle-Samen'!J298,"-seed-package-front-cr-slovak.jpg")),
IF($C$1="Slowenisch - SI",HYPERLINK(CONCATENATE("https://www.saflax.de/0-WVK-Retail/Bilder-Pictures/SAFLAX-",'Basis-Tabelle-Samen'!C298,"-",'Basis-Tabelle-Samen'!J298,"-seed-package-front-cr-slovenian.jpg")),
IF($C$1="Spanisch - ES",HYPERLINK(CONCATENATE("https://www.saflax.de/0-WVK-Retail/Bilder-Pictures/SAFLAX-",'Basis-Tabelle-Samen'!C298,"-",'Basis-Tabelle-Samen'!J298,"-seed-package-front-cr-spanish.jpg")),
IF($C$1="Tschechisch - CZ",HYPERLINK(CONCATENATE("https://www.saflax.de/0-WVK-Retail/Bilder-Pictures/SAFLAX-",'Basis-Tabelle-Samen'!C298,"-",'Basis-Tabelle-Samen'!J298,"-seed-package-front-cr-czech.jpg")),
IF($C$1="Türkisch - TR",HYPERLINK(CONCATENATE("https://www.saflax.de/0-WVK-Retail/Bilder-Pictures/SAFLAX-",'Basis-Tabelle-Samen'!C298,"-",'Basis-Tabelle-Samen'!J298,"-seed-package-front-cr-turkish.jpg")),
IF($C$1="Ungarisch - HU",HYPERLINK(CONCATENATE("https://www.saflax.de/0-WVK-Retail/Bilder-Pictures/SAFLAX-",'Basis-Tabelle-Samen'!C298,"-",'Basis-Tabelle-Samen'!J298,"-seed-package-front-cr-hungarian.jpg")),
" ACHTUNG")))))))))))))))))))))))))))))</f>
        <v>https://www.saflax.de/0-WVK-Retail/Bilder-Pictures/SAFLAX-15229-capsella-bursa-pastoris-seed-package-front-cr-english.jpg</v>
      </c>
      <c r="AL293" s="330" t="str">
        <f>IF(G293&lt;1,"",
IF($C$1="Bulgarisch - BG",HYPERLINK(CONCATENATE("https://www.saflax.de/0-WVK-Retail/Bilder-Pictures/SAFLAX-",'Basis-Tabelle-Samen'!C298,"-",'Basis-Tabelle-Samen'!J298,"-seed-package-back-cr-bulgarian.jpg")),
IF($C$1="Dänisch - DK",HYPERLINK(CONCATENATE("https://www.saflax.de/0-WVK-Retail/Bilder-Pictures/SAFLAX-",'Basis-Tabelle-Samen'!C298,"-",'Basis-Tabelle-Samen'!J298,"-seed-package-back-cr-danish.jpg")),
IF($C$1="Deutsch - DE",HYPERLINK(CONCATENATE("https://www.saflax.de/0-WVK-Retail/Bilder-Pictures/SAFLAX-",'Basis-Tabelle-Samen'!C298,"-",'Basis-Tabelle-Samen'!J298,"-seed-package-back-cr-german.jpg")),
IF($C$1="Englisch - UK",HYPERLINK(CONCATENATE("https://www.saflax.de/0-WVK-Retail/Bilder-Pictures/SAFLAX-",'Basis-Tabelle-Samen'!C298,"-",'Basis-Tabelle-Samen'!J298,"-seed-package-back-cr-english.jpg")),
IF($C$1="Estnisch - EE",HYPERLINK(CONCATENATE("https://www.saflax.de/0-WVK-Retail/Bilder-Pictures/SAFLAX-",'Basis-Tabelle-Samen'!C298,"-",'Basis-Tabelle-Samen'!J298,"-seed-package-back-cr-estonian.jpg")),
IF($C$1="Finnisch - FI",HYPERLINK(CONCATENATE("https://www.saflax.de/0-WVK-Retail/Bilder-Pictures/SAFLAX-",'Basis-Tabelle-Samen'!C298,"-",'Basis-Tabelle-Samen'!J298,"-seed-package-back-cr-finnish.jpg")),
IF($C$1="Französisch - FR",HYPERLINK(CONCATENATE("https://www.saflax.de/0-WVK-Retail/Bilder-Pictures/SAFLAX-",'Basis-Tabelle-Samen'!C298,"-",'Basis-Tabelle-Samen'!J298,"-seed-package-back-cr-french.jpg")),
IF($C$1="Griechisch - GR",HYPERLINK(CONCATENATE("https://www.saflax.de/0-WVK-Retail/Bilder-Pictures/SAFLAX-",'Basis-Tabelle-Samen'!C298,"-",'Basis-Tabelle-Samen'!J298,"-seed-package-back-cr-greek.jpg")),
IF($C$1="Irisch - IE",HYPERLINK(CONCATENATE("https://www.saflax.de/0-WVK-Retail/Bilder-Pictures/SAFLAX-",'Basis-Tabelle-Samen'!C298,"-",'Basis-Tabelle-Samen'!J298,"-seed-package-back-cr-irish.jpg")),
IF($C$1="Isländisch - IS",HYPERLINK(CONCATENATE("https://www.saflax.de/0-WVK-Retail/Bilder-Pictures/SAFLAX-",'Basis-Tabelle-Samen'!C298,"-",'Basis-Tabelle-Samen'!J298,"-seed-package-back-cr-icelandic.jpg")),
IF($C$1="Italienisch - IT",HYPERLINK(CONCATENATE("https://www.saflax.de/0-WVK-Retail/Bilder-Pictures/SAFLAX-",'Basis-Tabelle-Samen'!C298,"-",'Basis-Tabelle-Samen'!J298,"-seed-package-back-cr-italian.jpg")),
IF($C$1="Japanisch - JP",HYPERLINK(CONCATENATE("https://www.saflax.de/0-WVK-Retail/Bilder-Pictures/SAFLAX-",'Basis-Tabelle-Samen'!C298,"-",'Basis-Tabelle-Samen'!J298,"-seed-package-back-cr-japanese.jpg")),
IF($C$1="Kroatisch - HR",HYPERLINK(CONCATENATE("https://www.saflax.de/0-WVK-Retail/Bilder-Pictures/SAFLAX-",'Basis-Tabelle-Samen'!C298,"-",'Basis-Tabelle-Samen'!J298,"-seed-package-back-cr-croatian.jpg")),
IF($C$1="Lettisch - LV",HYPERLINK(CONCATENATE("https://www.saflax.de/0-WVK-Retail/Bilder-Pictures/SAFLAX-",'Basis-Tabelle-Samen'!C298,"-",'Basis-Tabelle-Samen'!J298,"-seed-package-back-cr-latvian.jpg")),
IF($C$1="Litauisch - LT",HYPERLINK(CONCATENATE("https://www.saflax.de/0-WVK-Retail/Bilder-Pictures/SAFLAX-",'Basis-Tabelle-Samen'!C298,"-",'Basis-Tabelle-Samen'!J298,"-seed-package-back-cr-lithuanian.jpg")),
IF($C$1="Maltesisch - MT",HYPERLINK(CONCATENATE("https://www.saflax.de/0-WVK-Retail/Bilder-Pictures/SAFLAX-",'Basis-Tabelle-Samen'!C298,"-",'Basis-Tabelle-Samen'!J298,"-seed-package-back-cr-maltese.jpg")),
IF($C$1="Niederländisch - NL",HYPERLINK(CONCATENATE("https://www.saflax.de/0-WVK-Retail/Bilder-Pictures/SAFLAX-",'Basis-Tabelle-Samen'!C298,"-",'Basis-Tabelle-Samen'!J298,"-seed-package-back-cr-dutch.jpg")),
IF($C$1="Norwegisch - NO",HYPERLINK(CONCATENATE("https://www.saflax.de/0-WVK-Retail/Bilder-Pictures/SAFLAX-",'Basis-Tabelle-Samen'!C298,"-",'Basis-Tabelle-Samen'!J298,"-seed-package-back-cr-nowegian.jpg")),
IF($C$1="Polnisch - PL",HYPERLINK(CONCATENATE("https://www.saflax.de/0-WVK-Retail/Bilder-Pictures/SAFLAX-",'Basis-Tabelle-Samen'!C298,"-",'Basis-Tabelle-Samen'!J298,"-seed-package-back-cr-polish.jpg")),
IF($C$1="Portugiesisch - PT",HYPERLINK(CONCATENATE("https://www.saflax.de/0-WVK-Retail/Bilder-Pictures/SAFLAX-",'Basis-Tabelle-Samen'!C298,"-",'Basis-Tabelle-Samen'!J298,"-seed-package-back-cr-portuguese.jpg")),
IF($C$1="Rumänisch - RO",HYPERLINK(CONCATENATE("https://www.saflax.de/0-WVK-Retail/Bilder-Pictures/SAFLAX-",'Basis-Tabelle-Samen'!C298,"-",'Basis-Tabelle-Samen'!J298,"-seed-package-back-cr-romanian.jpg")),
IF($C$1="Schwedisch - SE",HYPERLINK(CONCATENATE("https://www.saflax.de/0-WVK-Retail/Bilder-Pictures/SAFLAX-",'Basis-Tabelle-Samen'!C298,"-",'Basis-Tabelle-Samen'!J298,"-seed-package-back-cr-swedish.jpg")),
IF($C$1="Slowakisch - SK",HYPERLINK(CONCATENATE("https://www.saflax.de/0-WVK-Retail/Bilder-Pictures/SAFLAX-",'Basis-Tabelle-Samen'!C298,"-",'Basis-Tabelle-Samen'!J298,"-seed-package-back-cr-slovak.jpg")),
IF($C$1="Slowenisch - SI",HYPERLINK(CONCATENATE("https://www.saflax.de/0-WVK-Retail/Bilder-Pictures/SAFLAX-",'Basis-Tabelle-Samen'!C298,"-",'Basis-Tabelle-Samen'!J298,"-seed-package-back-cr-slovenian.jpg")),
IF($C$1="Spanisch - ES",HYPERLINK(CONCATENATE("https://www.saflax.de/0-WVK-Retail/Bilder-Pictures/SAFLAX-",'Basis-Tabelle-Samen'!C298,"-",'Basis-Tabelle-Samen'!J298,"-seed-package-back-cr-spanish.jpg")),
IF($C$1="Tschechisch - CZ",HYPERLINK(CONCATENATE("https://www.saflax.de/0-WVK-Retail/Bilder-Pictures/SAFLAX-",'Basis-Tabelle-Samen'!C298,"-",'Basis-Tabelle-Samen'!J298,"-seed-package-back-cr-czech.jpg")),
IF($C$1="Türkisch - TR",HYPERLINK(CONCATENATE("https://www.saflax.de/0-WVK-Retail/Bilder-Pictures/SAFLAX-",'Basis-Tabelle-Samen'!C298,"-",'Basis-Tabelle-Samen'!J298,"-seed-package-back-cr-turkish.jpg")),
IF($C$1="Ungarisch - HU",HYPERLINK(CONCATENATE("https://www.saflax.de/0-WVK-Retail/Bilder-Pictures/SAFLAX-",'Basis-Tabelle-Samen'!C298,"-",'Basis-Tabelle-Samen'!J298,"-seed-package-back-cr-hungarian.jpg")),
" ACHTUNG")))))))))))))))))))))))))))))</f>
        <v>https://www.saflax.de/0-WVK-Retail/Bilder-Pictures/SAFLAX-15229-capsella-bursa-pastoris-seed-package-back-cr-english.jpg</v>
      </c>
      <c r="AM293" s="330" t="str">
        <f>IF(H293&lt;1,"",
IF($C$1="Bulgarisch - BG",HYPERLINK(CONCATENATE("https://www.saflax.de/0-WVK-Retail/Bilder-Pictures/SAFLAX-",'Basis-Tabelle-Samen'!K298,"-",'Basis-Tabelle-Samen'!J298,"-garden-to-go-mini-bulgarian.jpg")),
IF($C$1="Dänisch - DK",HYPERLINK(CONCATENATE("https://www.saflax.de/0-WVK-Retail/Bilder-Pictures/SAFLAX-",'Basis-Tabelle-Samen'!K298,"-",'Basis-Tabelle-Samen'!J298,"-garden-to-go-mini-danish.jpg")),
IF($C$1="Deutsch - DE",HYPERLINK(CONCATENATE("https://www.saflax.de/0-WVK-Retail/Bilder-Pictures/SAFLAX-",'Basis-Tabelle-Samen'!K298,"-",'Basis-Tabelle-Samen'!J298,"-garden-to-go-mini-german.jpg")),
IF($C$1="Englisch - UK",HYPERLINK(CONCATENATE("https://www.saflax.de/0-WVK-Retail/Bilder-Pictures/SAFLAX-",'Basis-Tabelle-Samen'!K298,"-",'Basis-Tabelle-Samen'!J298,"-garden-to-go-mini-english.jpg")),
IF($C$1="Estnisch - EE",HYPERLINK(CONCATENATE("https://www.saflax.de/0-WVK-Retail/Bilder-Pictures/SAFLAX-",'Basis-Tabelle-Samen'!K298,"-",'Basis-Tabelle-Samen'!J298,"-garden-to-go-mini-estonian.jpg")),
IF($C$1="Finnisch - FI",HYPERLINK(CONCATENATE("https://www.saflax.de/0-WVK-Retail/Bilder-Pictures/SAFLAX-",'Basis-Tabelle-Samen'!K298,"-",'Basis-Tabelle-Samen'!J298,"-garden-to-go-mini-finnish.jpg")),
IF($C$1="Französisch - FR",HYPERLINK(CONCATENATE("https://www.saflax.de/0-WVK-Retail/Bilder-Pictures/SAFLAX-",'Basis-Tabelle-Samen'!K298,"-",'Basis-Tabelle-Samen'!J298,"-garden-to-go-mini-french.jpg")),
IF($C$1="Griechisch - GR",HYPERLINK(CONCATENATE("https://www.saflax.de/0-WVK-Retail/Bilder-Pictures/SAFLAX-",'Basis-Tabelle-Samen'!K298,"-",'Basis-Tabelle-Samen'!J298,"-garden-to-go-mini-greek.jpg")),
IF($C$1="Irisch - IE",HYPERLINK(CONCATENATE("https://www.saflax.de/0-WVK-Retail/Bilder-Pictures/SAFLAX-",'Basis-Tabelle-Samen'!K298,"-",'Basis-Tabelle-Samen'!J298,"-garden-to-go-mini-irish.jpg")),
IF($C$1="Isländisch - IS",HYPERLINK(CONCATENATE("https://www.saflax.de/0-WVK-Retail/Bilder-Pictures/SAFLAX-",'Basis-Tabelle-Samen'!K298,"-",'Basis-Tabelle-Samen'!J298,"-garden-to-go-mini-icelandic.jpg")),
IF($C$1="Italienisch - IT",HYPERLINK(CONCATENATE("https://www.saflax.de/0-WVK-Retail/Bilder-Pictures/SAFLAX-",'Basis-Tabelle-Samen'!K298,"-",'Basis-Tabelle-Samen'!J298,"-garden-to-go-mini-italian.jpg")),
IF($C$1="Japanisch - JP",HYPERLINK(CONCATENATE("https://www.saflax.de/0-WVK-Retail/Bilder-Pictures/SAFLAX-",'Basis-Tabelle-Samen'!K298,"-",'Basis-Tabelle-Samen'!J298,"-garden-to-go-mini-japanese.jpg")),
IF($C$1="Kroatisch - HR",HYPERLINK(CONCATENATE("https://www.saflax.de/0-WVK-Retail/Bilder-Pictures/SAFLAX-",'Basis-Tabelle-Samen'!K298,"-",'Basis-Tabelle-Samen'!J298,"-garden-to-go-mini-croatian.jpg")),
IF($C$1="Lettisch - LV",HYPERLINK(CONCATENATE("https://www.saflax.de/0-WVK-Retail/Bilder-Pictures/SAFLAX-",'Basis-Tabelle-Samen'!K298,"-",'Basis-Tabelle-Samen'!J298,"-garden-to-go-mini-latvian.jpg")),
IF($C$1="Litauisch - LT",HYPERLINK(CONCATENATE("https://www.saflax.de/0-WVK-Retail/Bilder-Pictures/SAFLAX-",'Basis-Tabelle-Samen'!K298,"-",'Basis-Tabelle-Samen'!J298,"-garden-to-go-mini-lithuanian.jpg")),
IF($C$1="Maltesisch - MT",HYPERLINK(CONCATENATE("https://www.saflax.de/0-WVK-Retail/Bilder-Pictures/SAFLAX-",'Basis-Tabelle-Samen'!K298,"-",'Basis-Tabelle-Samen'!J298,"-garden-to-go-mini-maltese.jpg")),
IF($C$1="Niederländisch - NL",HYPERLINK(CONCATENATE("https://www.saflax.de/0-WVK-Retail/Bilder-Pictures/SAFLAX-",'Basis-Tabelle-Samen'!K298,"-",'Basis-Tabelle-Samen'!J298,"-garden-to-go-mini-dutch.jpg")),
IF($C$1="Norwegisch - NO",HYPERLINK(CONCATENATE("https://www.saflax.de/0-WVK-Retail/Bilder-Pictures/SAFLAX-",'Basis-Tabelle-Samen'!K298,"-",'Basis-Tabelle-Samen'!J298,"-garden-to-go-mini-nowegian.jpg")),
IF($C$1="Polnisch - PL",HYPERLINK(CONCATENATE("https://www.saflax.de/0-WVK-Retail/Bilder-Pictures/SAFLAX-",'Basis-Tabelle-Samen'!K298,"-",'Basis-Tabelle-Samen'!J298,"-garden-to-go-mini-polish.jpg")),
IF($C$1="Portugiesisch - PT",HYPERLINK(CONCATENATE("https://www.saflax.de/0-WVK-Retail/Bilder-Pictures/SAFLAX-",'Basis-Tabelle-Samen'!K298,"-",'Basis-Tabelle-Samen'!J298,"-garden-to-go-mini-portuguese.jpg")),
IF($C$1="Rumänisch - RO",HYPERLINK(CONCATENATE("https://www.saflax.de/0-WVK-Retail/Bilder-Pictures/SAFLAX-",'Basis-Tabelle-Samen'!K298,"-",'Basis-Tabelle-Samen'!J298,"-garden-to-go-mini-romanian.jpg")),
IF($C$1="Schwedisch - SE",HYPERLINK(CONCATENATE("https://www.saflax.de/0-WVK-Retail/Bilder-Pictures/SAFLAX-",'Basis-Tabelle-Samen'!K298,"-",'Basis-Tabelle-Samen'!J298,"-garden-to-go-mini-swedish.jpg")),
IF($C$1="Slowakisch - SK",HYPERLINK(CONCATENATE("https://www.saflax.de/0-WVK-Retail/Bilder-Pictures/SAFLAX-",'Basis-Tabelle-Samen'!K298,"-",'Basis-Tabelle-Samen'!J298,"-garden-to-go-mini-slovak.jpg")),
IF($C$1="Slowenisch - SI",HYPERLINK(CONCATENATE("https://www.saflax.de/0-WVK-Retail/Bilder-Pictures/SAFLAX-",'Basis-Tabelle-Samen'!K298,"-",'Basis-Tabelle-Samen'!J298,"-garden-to-go-mini-slovenian.jpg")),
IF($C$1="Spanisch - ES",HYPERLINK(CONCATENATE("https://www.saflax.de/0-WVK-Retail/Bilder-Pictures/SAFLAX-",'Basis-Tabelle-Samen'!K298,"-",'Basis-Tabelle-Samen'!J298,"-garden-to-go-mini-spanish.jpg")),
IF($C$1="Tschechisch - CZ",HYPERLINK(CONCATENATE("https://www.saflax.de/0-WVK-Retail/Bilder-Pictures/SAFLAX-",'Basis-Tabelle-Samen'!K298,"-",'Basis-Tabelle-Samen'!J298,"-garden-to-go-mini-czech.jpg")),
IF($C$1="Türkisch - TR",HYPERLINK(CONCATENATE("https://www.saflax.de/0-WVK-Retail/Bilder-Pictures/SAFLAX-",'Basis-Tabelle-Samen'!K298,"-",'Basis-Tabelle-Samen'!J298,"-garden-to-go-mini-turkish.jpg")),
IF($C$1="Ungarisch - HU",HYPERLINK(CONCATENATE("https://www.saflax.de/0-WVK-Retail/Bilder-Pictures/SAFLAX-",'Basis-Tabelle-Samen'!K298,"-",'Basis-Tabelle-Samen'!J298,"-garden-to-go-mini-hungarian.jpg")),
" ACHTUNG")))))))))))))))))))))))))))))</f>
        <v>https://www.saflax.de/0-WVK-Retail/Bilder-Pictures/SAFLAX-75229-capsella-bursa-pastoris-garden-to-go-mini-english.jpg</v>
      </c>
      <c r="AN293" s="330" t="str">
        <f>IF(I293&lt;1,"",
IF($C$1="Bulgarisch - BG",HYPERLINK(CONCATENATE("https://www.saflax.de/0-WVK-Retail/Bilder-Pictures/SAFLAX-",'Basis-Tabelle-Samen'!N298,"-",'Basis-Tabelle-Samen'!J298,"-garden-to-go-lite-bulgarian.jpg")),
IF($C$1="Dänisch - DK",HYPERLINK(CONCATENATE("https://www.saflax.de/0-WVK-Retail/Bilder-Pictures/SAFLAX-",'Basis-Tabelle-Samen'!N298,"-",'Basis-Tabelle-Samen'!J298,"-garden-to-go-lite-danish.jpg")),
IF($C$1="Deutsch - DE",HYPERLINK(CONCATENATE("https://www.saflax.de/0-WVK-Retail/Bilder-Pictures/SAFLAX-",'Basis-Tabelle-Samen'!N298,"-",'Basis-Tabelle-Samen'!J298,"-garden-to-go-lite-german.jpg")),
IF($C$1="Englisch - UK",HYPERLINK(CONCATENATE("https://www.saflax.de/0-WVK-Retail/Bilder-Pictures/SAFLAX-",'Basis-Tabelle-Samen'!N298,"-",'Basis-Tabelle-Samen'!J298,"-garden-to-go-lite-english.jpg")),
IF($C$1="Estnisch - EE",HYPERLINK(CONCATENATE("https://www.saflax.de/0-WVK-Retail/Bilder-Pictures/SAFLAX-",'Basis-Tabelle-Samen'!N298,"-",'Basis-Tabelle-Samen'!J298,"-garden-to-go-lite-estonian.jpg")),
IF($C$1="Finnisch - FI",HYPERLINK(CONCATENATE("https://www.saflax.de/0-WVK-Retail/Bilder-Pictures/SAFLAX-",'Basis-Tabelle-Samen'!N298,"-",'Basis-Tabelle-Samen'!J298,"-garden-to-go-lite-finnish.jpg")),
IF($C$1="Französisch - FR",HYPERLINK(CONCATENATE("https://www.saflax.de/0-WVK-Retail/Bilder-Pictures/SAFLAX-",'Basis-Tabelle-Samen'!N298,"-",'Basis-Tabelle-Samen'!J298,"-garden-to-go-lite-french.jpg")),
IF($C$1="Griechisch - GR",HYPERLINK(CONCATENATE("https://www.saflax.de/0-WVK-Retail/Bilder-Pictures/SAFLAX-",'Basis-Tabelle-Samen'!N298,"-",'Basis-Tabelle-Samen'!J298,"-garden-to-go-lite-greek.jpg")),
IF($C$1="Irisch - IE",HYPERLINK(CONCATENATE("https://www.saflax.de/0-WVK-Retail/Bilder-Pictures/SAFLAX-",'Basis-Tabelle-Samen'!N298,"-",'Basis-Tabelle-Samen'!J298,"-garden-to-go-lite-irish.jpg")),
IF($C$1="Isländisch - IS",HYPERLINK(CONCATENATE("https://www.saflax.de/0-WVK-Retail/Bilder-Pictures/SAFLAX-",'Basis-Tabelle-Samen'!N298,"-",'Basis-Tabelle-Samen'!J298,"-garden-to-go-lite-icelandic.jpg")),
IF($C$1="Italienisch - IT",HYPERLINK(CONCATENATE("https://www.saflax.de/0-WVK-Retail/Bilder-Pictures/SAFLAX-",'Basis-Tabelle-Samen'!N298,"-",'Basis-Tabelle-Samen'!J298,"-garden-to-go-lite-italian.jpg")),
IF($C$1="Japanisch - JP",HYPERLINK(CONCATENATE("https://www.saflax.de/0-WVK-Retail/Bilder-Pictures/SAFLAX-",'Basis-Tabelle-Samen'!N298,"-",'Basis-Tabelle-Samen'!J298,"-garden-to-go-lite-japanese.jpg")),
IF($C$1="Kroatisch - HR",HYPERLINK(CONCATENATE("https://www.saflax.de/0-WVK-Retail/Bilder-Pictures/SAFLAX-",'Basis-Tabelle-Samen'!N298,"-",'Basis-Tabelle-Samen'!J298,"-garden-to-go-lite-croatian.jpg")),
IF($C$1="Lettisch - LV",HYPERLINK(CONCATENATE("https://www.saflax.de/0-WVK-Retail/Bilder-Pictures/SAFLAX-",'Basis-Tabelle-Samen'!N298,"-",'Basis-Tabelle-Samen'!J298,"-garden-to-go-lite-latvian.jpg")),
IF($C$1="Litauisch - LT",HYPERLINK(CONCATENATE("https://www.saflax.de/0-WVK-Retail/Bilder-Pictures/SAFLAX-",'Basis-Tabelle-Samen'!N298,"-",'Basis-Tabelle-Samen'!J298,"-garden-to-go-lite-lithuanian.jpg")),
IF($C$1="Maltesisch - MT",HYPERLINK(CONCATENATE("https://www.saflax.de/0-WVK-Retail/Bilder-Pictures/SAFLAX-",'Basis-Tabelle-Samen'!N298,"-",'Basis-Tabelle-Samen'!J298,"-garden-to-go-lite-maltese.jpg")),
IF($C$1="Niederländisch - NL",HYPERLINK(CONCATENATE("https://www.saflax.de/0-WVK-Retail/Bilder-Pictures/SAFLAX-",'Basis-Tabelle-Samen'!N298,"-",'Basis-Tabelle-Samen'!J298,"-garden-to-go-lite-dutch.jpg")),
IF($C$1="Norwegisch - NO",HYPERLINK(CONCATENATE("https://www.saflax.de/0-WVK-Retail/Bilder-Pictures/SAFLAX-",'Basis-Tabelle-Samen'!N298,"-",'Basis-Tabelle-Samen'!J298,"-garden-to-go-lite-nowegian.jpg")),
IF($C$1="Polnisch - PL",HYPERLINK(CONCATENATE("https://www.saflax.de/0-WVK-Retail/Bilder-Pictures/SAFLAX-",'Basis-Tabelle-Samen'!N298,"-",'Basis-Tabelle-Samen'!J298,"-garden-to-go-lite-polish.jpg")),
IF($C$1="Portugiesisch - PT",HYPERLINK(CONCATENATE("https://www.saflax.de/0-WVK-Retail/Bilder-Pictures/SAFLAX-",'Basis-Tabelle-Samen'!N298,"-",'Basis-Tabelle-Samen'!J298,"-garden-to-go-lite-portuguese.jpg")),
IF($C$1="Rumänisch - RO",HYPERLINK(CONCATENATE("https://www.saflax.de/0-WVK-Retail/Bilder-Pictures/SAFLAX-",'Basis-Tabelle-Samen'!N298,"-",'Basis-Tabelle-Samen'!J298,"-garden-to-go-lite-romanian.jpg")),
IF($C$1="Schwedisch - SE",HYPERLINK(CONCATENATE("https://www.saflax.de/0-WVK-Retail/Bilder-Pictures/SAFLAX-",'Basis-Tabelle-Samen'!N298,"-",'Basis-Tabelle-Samen'!J298,"-garden-to-go-lite-swedish.jpg")),
IF($C$1="Slowakisch - SK",HYPERLINK(CONCATENATE("https://www.saflax.de/0-WVK-Retail/Bilder-Pictures/SAFLAX-",'Basis-Tabelle-Samen'!N298,"-",'Basis-Tabelle-Samen'!J298,"-garden-to-go-lite-slovak.jpg")),
IF($C$1="Slowenisch - SI",HYPERLINK(CONCATENATE("https://www.saflax.de/0-WVK-Retail/Bilder-Pictures/SAFLAX-",'Basis-Tabelle-Samen'!N298,"-",'Basis-Tabelle-Samen'!J298,"-garden-to-go-lite-slovenian.jpg")),
IF($C$1="Spanisch - ES",HYPERLINK(CONCATENATE("https://www.saflax.de/0-WVK-Retail/Bilder-Pictures/SAFLAX-",'Basis-Tabelle-Samen'!N298,"-",'Basis-Tabelle-Samen'!J298,"-garden-to-go-lite-spanish.jpg")),
IF($C$1="Tschechisch - CZ",HYPERLINK(CONCATENATE("https://www.saflax.de/0-WVK-Retail/Bilder-Pictures/SAFLAX-",'Basis-Tabelle-Samen'!N298,"-",'Basis-Tabelle-Samen'!J298,"-garden-to-go-lite-czech.jpg")),
IF($C$1="Türkisch - TR",HYPERLINK(CONCATENATE("https://www.saflax.de/0-WVK-Retail/Bilder-Pictures/SAFLAX-",'Basis-Tabelle-Samen'!N298,"-",'Basis-Tabelle-Samen'!J298,"-garden-to-go-lite-turkish.jpg")),
IF($C$1="Ungarisch - HU",HYPERLINK(CONCATENATE("https://www.saflax.de/0-WVK-Retail/Bilder-Pictures/SAFLAX-",'Basis-Tabelle-Samen'!N298,"-",'Basis-Tabelle-Samen'!J298,"-garden-to-go-lite-hungarian.jpg")),
" ACHTUNG")))))))))))))))))))))))))))))</f>
        <v>https://www.saflax.de/0-WVK-Retail/Bilder-Pictures/SAFLAX-85229-capsella-bursa-pastoris-garden-to-go-lite-english.jpg</v>
      </c>
      <c r="AO293" s="330" t="str">
        <f>IF(J293&lt;1,"",
IF($C$1="Bulgarisch - BG",HYPERLINK(CONCATENATE("https://www.saflax.de/0-WVK-Retail/Bilder-Pictures/SAFLAX-",'Basis-Tabelle-Samen'!Q298,"-",'Basis-Tabelle-Samen'!J298,"-garden-to-go-bulgarian.jpg")),
IF($C$1="Dänisch - DK",HYPERLINK(CONCATENATE("https://www.saflax.de/0-WVK-Retail/Bilder-Pictures/SAFLAX-",'Basis-Tabelle-Samen'!Q298,"-",'Basis-Tabelle-Samen'!J298,"-garden-to-go-danish.jpg")),
IF($C$1="Deutsch - DE",HYPERLINK(CONCATENATE("https://www.saflax.de/0-WVK-Retail/Bilder-Pictures/SAFLAX-",'Basis-Tabelle-Samen'!Q298,"-",'Basis-Tabelle-Samen'!J298,"-garden-to-go-german.jpg")),
IF($C$1="Englisch - UK",HYPERLINK(CONCATENATE("https://www.saflax.de/0-WVK-Retail/Bilder-Pictures/SAFLAX-",'Basis-Tabelle-Samen'!Q298,"-",'Basis-Tabelle-Samen'!J298,"-garden-to-go-english.jpg")),
IF($C$1="Estnisch - EE",HYPERLINK(CONCATENATE("https://www.saflax.de/0-WVK-Retail/Bilder-Pictures/SAFLAX-",'Basis-Tabelle-Samen'!Q298,"-",'Basis-Tabelle-Samen'!J298,"-garden-to-go-estonian.jpg")),
IF($C$1="Finnisch - FI",HYPERLINK(CONCATENATE("https://www.saflax.de/0-WVK-Retail/Bilder-Pictures/SAFLAX-",'Basis-Tabelle-Samen'!Q298,"-",'Basis-Tabelle-Samen'!J298,"-garden-to-go-finnish.jpg")),
IF($C$1="Französisch - FR",HYPERLINK(CONCATENATE("https://www.saflax.de/0-WVK-Retail/Bilder-Pictures/SAFLAX-",'Basis-Tabelle-Samen'!Q298,"-",'Basis-Tabelle-Samen'!J298,"-garden-to-go-french.jpg")),
IF($C$1="Griechisch - GR",HYPERLINK(CONCATENATE("https://www.saflax.de/0-WVK-Retail/Bilder-Pictures/SAFLAX-",'Basis-Tabelle-Samen'!Q298,"-",'Basis-Tabelle-Samen'!J298,"-garden-to-go-greek.jpg")),
IF($C$1="Irisch - IE",HYPERLINK(CONCATENATE("https://www.saflax.de/0-WVK-Retail/Bilder-Pictures/SAFLAX-",'Basis-Tabelle-Samen'!Q298,"-",'Basis-Tabelle-Samen'!J298,"-garden-to-go-irish.jpg")),
IF($C$1="Isländisch - IS",HYPERLINK(CONCATENATE("https://www.saflax.de/0-WVK-Retail/Bilder-Pictures/SAFLAX-",'Basis-Tabelle-Samen'!Q298,"-",'Basis-Tabelle-Samen'!J298,"-garden-to-go-icelandic.jpg")),
IF($C$1="Italienisch - IT",HYPERLINK(CONCATENATE("https://www.saflax.de/0-WVK-Retail/Bilder-Pictures/SAFLAX-",'Basis-Tabelle-Samen'!Q298,"-",'Basis-Tabelle-Samen'!J298,"-garden-to-go-italian.jpg")),
IF($C$1="Japanisch - JP",HYPERLINK(CONCATENATE("https://www.saflax.de/0-WVK-Retail/Bilder-Pictures/SAFLAX-",'Basis-Tabelle-Samen'!Q298,"-",'Basis-Tabelle-Samen'!J298,"-garden-to-go-japanese.jpg")),
IF($C$1="Kroatisch - HR",HYPERLINK(CONCATENATE("https://www.saflax.de/0-WVK-Retail/Bilder-Pictures/SAFLAX-",'Basis-Tabelle-Samen'!Q298,"-",'Basis-Tabelle-Samen'!J298,"-garden-to-go-croatian.jpg")),
IF($C$1="Lettisch - LV",HYPERLINK(CONCATENATE("https://www.saflax.de/0-WVK-Retail/Bilder-Pictures/SAFLAX-",'Basis-Tabelle-Samen'!Q298,"-",'Basis-Tabelle-Samen'!J298,"-garden-to-go-latvian.jpg")),
IF($C$1="Litauisch - LT",HYPERLINK(CONCATENATE("https://www.saflax.de/0-WVK-Retail/Bilder-Pictures/SAFLAX-",'Basis-Tabelle-Samen'!Q298,"-",'Basis-Tabelle-Samen'!J298,"-garden-to-go-lithuanian.jpg")),
IF($C$1="Maltesisch - MT",HYPERLINK(CONCATENATE("https://www.saflax.de/0-WVK-Retail/Bilder-Pictures/SAFLAX-",'Basis-Tabelle-Samen'!Q298,"-",'Basis-Tabelle-Samen'!J298,"-garden-to-go-maltese.jpg")),
IF($C$1="Niederländisch - NL",HYPERLINK(CONCATENATE("https://www.saflax.de/0-WVK-Retail/Bilder-Pictures/SAFLAX-",'Basis-Tabelle-Samen'!Q298,"-",'Basis-Tabelle-Samen'!J298,"-garden-to-go-dutch.jpg")),
IF($C$1="Norwegisch - NO",HYPERLINK(CONCATENATE("https://www.saflax.de/0-WVK-Retail/Bilder-Pictures/SAFLAX-",'Basis-Tabelle-Samen'!Q298,"-",'Basis-Tabelle-Samen'!J298,"-garden-to-go-nowegian.jpg")),
IF($C$1="Polnisch - PL",HYPERLINK(CONCATENATE("https://www.saflax.de/0-WVK-Retail/Bilder-Pictures/SAFLAX-",'Basis-Tabelle-Samen'!Q298,"-",'Basis-Tabelle-Samen'!J298,"-garden-to-go-polish.jpg")),
IF($C$1="Portugiesisch - PT",HYPERLINK(CONCATENATE("https://www.saflax.de/0-WVK-Retail/Bilder-Pictures/SAFLAX-",'Basis-Tabelle-Samen'!Q298,"-",'Basis-Tabelle-Samen'!J298,"-garden-to-go-portuguese.jpg")),
IF($C$1="Rumänisch - RO",HYPERLINK(CONCATENATE("https://www.saflax.de/0-WVK-Retail/Bilder-Pictures/SAFLAX-",'Basis-Tabelle-Samen'!Q298,"-",'Basis-Tabelle-Samen'!J298,"-garden-to-go-romanian.jpg")),
IF($C$1="Schwedisch - SE",HYPERLINK(CONCATENATE("https://www.saflax.de/0-WVK-Retail/Bilder-Pictures/SAFLAX-",'Basis-Tabelle-Samen'!Q298,"-",'Basis-Tabelle-Samen'!J298,"-garden-to-go-swedish.jpg")),
IF($C$1="Slowakisch - SK",HYPERLINK(CONCATENATE("https://www.saflax.de/0-WVK-Retail/Bilder-Pictures/SAFLAX-",'Basis-Tabelle-Samen'!Q298,"-",'Basis-Tabelle-Samen'!J298,"-garden-to-go-slovak.jpg")),
IF($C$1="Slowenisch - SI",HYPERLINK(CONCATENATE("https://www.saflax.de/0-WVK-Retail/Bilder-Pictures/SAFLAX-",'Basis-Tabelle-Samen'!Q298,"-",'Basis-Tabelle-Samen'!J298,"-garden-to-go-slovenian.jpg")),
IF($C$1="Spanisch - ES",HYPERLINK(CONCATENATE("https://www.saflax.de/0-WVK-Retail/Bilder-Pictures/SAFLAX-",'Basis-Tabelle-Samen'!Q298,"-",'Basis-Tabelle-Samen'!J298,"-garden-to-go-spanish.jpg")),
IF($C$1="Tschechisch - CZ",HYPERLINK(CONCATENATE("https://www.saflax.de/0-WVK-Retail/Bilder-Pictures/SAFLAX-",'Basis-Tabelle-Samen'!Q298,"-",'Basis-Tabelle-Samen'!J298,"-garden-to-go-czech.jpg")),
IF($C$1="Türkisch - TR",HYPERLINK(CONCATENATE("https://www.saflax.de/0-WVK-Retail/Bilder-Pictures/SAFLAX-",'Basis-Tabelle-Samen'!Q298,"-",'Basis-Tabelle-Samen'!J298,"-garden-to-go-turkish.jpg")),
IF($C$1="Ungarisch - HU",HYPERLINK(CONCATENATE("https://www.saflax.de/0-WVK-Retail/Bilder-Pictures/SAFLAX-",'Basis-Tabelle-Samen'!Q298,"-",'Basis-Tabelle-Samen'!J298,"-garden-to-go-hungarian.jpg")),
" ACHTUNG")))))))))))))))))))))))))))))</f>
        <v>https://www.saflax.de/0-WVK-Retail/Bilder-Pictures/SAFLAX-55229-capsella-bursa-pastoris-garden-to-go-english.jpg</v>
      </c>
      <c r="AP293" s="330" t="str">
        <f>IF(K293&lt;1,"",
IF($C$1="Bulgarisch - BG",HYPERLINK(CONCATENATE("https://www.saflax.de/0-WVK-Retail/Bilder-Pictures/SAFLAX-",'Basis-Tabelle-Samen'!T298,"-",'Basis-Tabelle-Samen'!J298,"-cultivation-set-bulgarian.jpg")),
IF($C$1="Dänisch - DK",HYPERLINK(CONCATENATE("https://www.saflax.de/0-WVK-Retail/Bilder-Pictures/SAFLAX-",'Basis-Tabelle-Samen'!T298,"-",'Basis-Tabelle-Samen'!J298,"-cultivation-set-danish.jpg")),
IF($C$1="Deutsch - DE",HYPERLINK(CONCATENATE("https://www.saflax.de/0-WVK-Retail/Bilder-Pictures/SAFLAX-",'Basis-Tabelle-Samen'!T298,"-",'Basis-Tabelle-Samen'!J298,"-cultivation-set-german.jpg")),
IF($C$1="Englisch - UK",HYPERLINK(CONCATENATE("https://www.saflax.de/0-WVK-Retail/Bilder-Pictures/SAFLAX-",'Basis-Tabelle-Samen'!T298,"-",'Basis-Tabelle-Samen'!J298,"-cultivation-set-english.jpg")),
IF($C$1="Estnisch - EE",HYPERLINK(CONCATENATE("https://www.saflax.de/0-WVK-Retail/Bilder-Pictures/SAFLAX-",'Basis-Tabelle-Samen'!T298,"-",'Basis-Tabelle-Samen'!J298,"-cultivation-set-estonian.jpg")),
IF($C$1="Finnisch - FI",HYPERLINK(CONCATENATE("https://www.saflax.de/0-WVK-Retail/Bilder-Pictures/SAFLAX-",'Basis-Tabelle-Samen'!T298,"-",'Basis-Tabelle-Samen'!J298,"-cultivation-set-finnish.jpg")),
IF($C$1="Französisch - FR",HYPERLINK(CONCATENATE("https://www.saflax.de/0-WVK-Retail/Bilder-Pictures/SAFLAX-",'Basis-Tabelle-Samen'!T298,"-",'Basis-Tabelle-Samen'!J298,"-cultivation-set-french.jpg")),
IF($C$1="Griechisch - GR",HYPERLINK(CONCATENATE("https://www.saflax.de/0-WVK-Retail/Bilder-Pictures/SAFLAX-",'Basis-Tabelle-Samen'!T298,"-",'Basis-Tabelle-Samen'!J298,"-cultivation-set-greek.jpg")),
IF($C$1="Irisch - IE",HYPERLINK(CONCATENATE("https://www.saflax.de/0-WVK-Retail/Bilder-Pictures/SAFLAX-",'Basis-Tabelle-Samen'!T298,"-",'Basis-Tabelle-Samen'!J298,"-cultivation-set-irish.jpg")),
IF($C$1="Isländisch - IS",HYPERLINK(CONCATENATE("https://www.saflax.de/0-WVK-Retail/Bilder-Pictures/SAFLAX-",'Basis-Tabelle-Samen'!T298,"-",'Basis-Tabelle-Samen'!J298,"-cultivation-set-icelandic.jpg")),
IF($C$1="Italienisch - IT",HYPERLINK(CONCATENATE("https://www.saflax.de/0-WVK-Retail/Bilder-Pictures/SAFLAX-",'Basis-Tabelle-Samen'!T298,"-",'Basis-Tabelle-Samen'!J298,"-cultivation-set-italian.jpg")),
IF($C$1="Japanisch - JP",HYPERLINK(CONCATENATE("https://www.saflax.de/0-WVK-Retail/Bilder-Pictures/SAFLAX-",'Basis-Tabelle-Samen'!T298,"-",'Basis-Tabelle-Samen'!J298,"-cultivation-set-japanese.jpg")),
IF($C$1="Kroatisch - HR",HYPERLINK(CONCATENATE("https://www.saflax.de/0-WVK-Retail/Bilder-Pictures/SAFLAX-",'Basis-Tabelle-Samen'!T298,"-",'Basis-Tabelle-Samen'!J298,"-cultivation-set-croatian.jpg")),
IF($C$1="Lettisch - LV",HYPERLINK(CONCATENATE("https://www.saflax.de/0-WVK-Retail/Bilder-Pictures/SAFLAX-",'Basis-Tabelle-Samen'!T298,"-",'Basis-Tabelle-Samen'!J298,"-cultivation-set-latvian.jpg")),
IF($C$1="Litauisch - LT",HYPERLINK(CONCATENATE("https://www.saflax.de/0-WVK-Retail/Bilder-Pictures/SAFLAX-",'Basis-Tabelle-Samen'!T298,"-",'Basis-Tabelle-Samen'!J298,"-cultivation-set-lithuanian.jpg")),
IF($C$1="Maltesisch - MT",HYPERLINK(CONCATENATE("https://www.saflax.de/0-WVK-Retail/Bilder-Pictures/SAFLAX-",'Basis-Tabelle-Samen'!T298,"-",'Basis-Tabelle-Samen'!J298,"-cultivation-set-maltese.jpg")),
IF($C$1="Niederländisch - NL",HYPERLINK(CONCATENATE("https://www.saflax.de/0-WVK-Retail/Bilder-Pictures/SAFLAX-",'Basis-Tabelle-Samen'!T298,"-",'Basis-Tabelle-Samen'!J298,"-cultivation-set-dutch.jpg")),
IF($C$1="Norwegisch - NO",HYPERLINK(CONCATENATE("https://www.saflax.de/0-WVK-Retail/Bilder-Pictures/SAFLAX-",'Basis-Tabelle-Samen'!T298,"-",'Basis-Tabelle-Samen'!J298,"-cultivation-set-nowegian.jpg")),
IF($C$1="Polnisch - PL",HYPERLINK(CONCATENATE("https://www.saflax.de/0-WVK-Retail/Bilder-Pictures/SAFLAX-",'Basis-Tabelle-Samen'!T298,"-",'Basis-Tabelle-Samen'!J298,"-cultivation-set-polish.jpg")),
IF($C$1="Portugiesisch - PT",HYPERLINK(CONCATENATE("https://www.saflax.de/0-WVK-Retail/Bilder-Pictures/SAFLAX-",'Basis-Tabelle-Samen'!T298,"-",'Basis-Tabelle-Samen'!J298,"-cultivation-set-portuguese.jpg")),
IF($C$1="Rumänisch - RO",HYPERLINK(CONCATENATE("https://www.saflax.de/0-WVK-Retail/Bilder-Pictures/SAFLAX-",'Basis-Tabelle-Samen'!T298,"-",'Basis-Tabelle-Samen'!J298,"-cultivation-set-romanian.jpg")),
IF($C$1="Schwedisch - SE",HYPERLINK(CONCATENATE("https://www.saflax.de/0-WVK-Retail/Bilder-Pictures/SAFLAX-",'Basis-Tabelle-Samen'!T298,"-",'Basis-Tabelle-Samen'!J298,"-cultivation-set-swedish.jpg")),
IF($C$1="Slowakisch - SK",HYPERLINK(CONCATENATE("https://www.saflax.de/0-WVK-Retail/Bilder-Pictures/SAFLAX-",'Basis-Tabelle-Samen'!T298,"-",'Basis-Tabelle-Samen'!J298,"-cultivation-set-slovak.jpg")),
IF($C$1="Slowenisch - SI",HYPERLINK(CONCATENATE("https://www.saflax.de/0-WVK-Retail/Bilder-Pictures/SAFLAX-",'Basis-Tabelle-Samen'!T298,"-",'Basis-Tabelle-Samen'!J298,"-cultivation-set-slovenian.jpg")),
IF($C$1="Spanisch - ES",HYPERLINK(CONCATENATE("https://www.saflax.de/0-WVK-Retail/Bilder-Pictures/SAFLAX-",'Basis-Tabelle-Samen'!T298,"-",'Basis-Tabelle-Samen'!J298,"-cultivation-set-spanish.jpg")),
IF($C$1="Tschechisch - CZ",HYPERLINK(CONCATENATE("https://www.saflax.de/0-WVK-Retail/Bilder-Pictures/SAFLAX-",'Basis-Tabelle-Samen'!T298,"-",'Basis-Tabelle-Samen'!J298,"-cultivation-set-czech.jpg")),
IF($C$1="Türkisch - TR",HYPERLINK(CONCATENATE("https://www.saflax.de/0-WVK-Retail/Bilder-Pictures/SAFLAX-",'Basis-Tabelle-Samen'!T298,"-",'Basis-Tabelle-Samen'!J298,"-cultivation-set-turkish.jpg")),
IF($C$1="Ungarisch - HU",HYPERLINK(CONCATENATE("https://www.saflax.de/0-WVK-Retail/Bilder-Pictures/SAFLAX-",'Basis-Tabelle-Samen'!T298,"-",'Basis-Tabelle-Samen'!J298,"-cultivation-set-hungarian.jpg")),
" ACHTUNG")))))))))))))))))))))))))))))</f>
        <v>https://www.saflax.de/0-WVK-Retail/Bilder-Pictures/SAFLAX-35229-capsella-bursa-pastoris-cultivation-set-english.jpg</v>
      </c>
      <c r="AQ293" s="330" t="str">
        <f>IF(L293&lt;1,"",
IF($C$1="Bulgarisch - BG",HYPERLINK(CONCATENATE("https://www.saflax.de/0-WVK-Retail/Bilder-Pictures/SAFLAX-",'Basis-Tabelle-Samen'!W298,"-",'Basis-Tabelle-Samen'!J298,"-garden-in-the-bag-bulgarian.jpg")),
IF($C$1="Dänisch - DK",HYPERLINK(CONCATENATE("https://www.saflax.de/0-WVK-Retail/Bilder-Pictures/SAFLAX-",'Basis-Tabelle-Samen'!W298,"-",'Basis-Tabelle-Samen'!J298,"-garden-in-the-bag-danish.jpg")),
IF($C$1="Deutsch - DE",HYPERLINK(CONCATENATE("https://www.saflax.de/0-WVK-Retail/Bilder-Pictures/SAFLAX-",'Basis-Tabelle-Samen'!W298,"-",'Basis-Tabelle-Samen'!J298,"-garden-in-the-bag-german.jpg")),
IF($C$1="Englisch - UK",HYPERLINK(CONCATENATE("https://www.saflax.de/0-WVK-Retail/Bilder-Pictures/SAFLAX-",'Basis-Tabelle-Samen'!W298,"-",'Basis-Tabelle-Samen'!J298,"-garden-in-the-bag-english.jpg")),
IF($C$1="Estnisch - EE",HYPERLINK(CONCATENATE("https://www.saflax.de/0-WVK-Retail/Bilder-Pictures/SAFLAX-",'Basis-Tabelle-Samen'!W298,"-",'Basis-Tabelle-Samen'!J298,"-garden-in-the-bag-estonian.jpg")),
IF($C$1="Finnisch - FI",HYPERLINK(CONCATENATE("https://www.saflax.de/0-WVK-Retail/Bilder-Pictures/SAFLAX-",'Basis-Tabelle-Samen'!W298,"-",'Basis-Tabelle-Samen'!J298,"-garden-in-the-bag-finnish.jpg")),
IF($C$1="Französisch - FR",HYPERLINK(CONCATENATE("https://www.saflax.de/0-WVK-Retail/Bilder-Pictures/SAFLAX-",'Basis-Tabelle-Samen'!W298,"-",'Basis-Tabelle-Samen'!J298,"-garden-in-the-bag-french.jpg")),
IF($C$1="Griechisch - GR",HYPERLINK(CONCATENATE("https://www.saflax.de/0-WVK-Retail/Bilder-Pictures/SAFLAX-",'Basis-Tabelle-Samen'!W298,"-",'Basis-Tabelle-Samen'!J298,"-garden-in-the-bag-greek.jpg")),
IF($C$1="Irisch - IE",HYPERLINK(CONCATENATE("https://www.saflax.de/0-WVK-Retail/Bilder-Pictures/SAFLAX-",'Basis-Tabelle-Samen'!W298,"-",'Basis-Tabelle-Samen'!J298,"-garden-in-the-bag-irish.jpg")),
IF($C$1="Isländisch - IS",HYPERLINK(CONCATENATE("https://www.saflax.de/0-WVK-Retail/Bilder-Pictures/SAFLAX-",'Basis-Tabelle-Samen'!W298,"-",'Basis-Tabelle-Samen'!J298,"-garden-in-the-bag-icelandic.jpg")),
IF($C$1="Italienisch - IT",HYPERLINK(CONCATENATE("https://www.saflax.de/0-WVK-Retail/Bilder-Pictures/SAFLAX-",'Basis-Tabelle-Samen'!W298,"-",'Basis-Tabelle-Samen'!J298,"-garden-in-the-bag-italian.jpg")),
IF($C$1="Japanisch - JP",HYPERLINK(CONCATENATE("https://www.saflax.de/0-WVK-Retail/Bilder-Pictures/SAFLAX-",'Basis-Tabelle-Samen'!W298,"-",'Basis-Tabelle-Samen'!J298,"-garden-in-the-bag-japanese.jpg")),
IF($C$1="Kroatisch - HR",HYPERLINK(CONCATENATE("https://www.saflax.de/0-WVK-Retail/Bilder-Pictures/SAFLAX-",'Basis-Tabelle-Samen'!W298,"-",'Basis-Tabelle-Samen'!J298,"-garden-in-the-bag-croatian.jpg")),
IF($C$1="Lettisch - LV",HYPERLINK(CONCATENATE("https://www.saflax.de/0-WVK-Retail/Bilder-Pictures/SAFLAX-",'Basis-Tabelle-Samen'!W298,"-",'Basis-Tabelle-Samen'!J298,"-garden-in-the-bag-latvian.jpg")),
IF($C$1="Litauisch - LT",HYPERLINK(CONCATENATE("https://www.saflax.de/0-WVK-Retail/Bilder-Pictures/SAFLAX-",'Basis-Tabelle-Samen'!W298,"-",'Basis-Tabelle-Samen'!J298,"-garden-in-the-bag-lithuanian.jpg")),
IF($C$1="Maltesisch - MT",HYPERLINK(CONCATENATE("https://www.saflax.de/0-WVK-Retail/Bilder-Pictures/SAFLAX-",'Basis-Tabelle-Samen'!W298,"-",'Basis-Tabelle-Samen'!J298,"-garden-in-the-bag-maltese.jpg")),
IF($C$1="Niederländisch - NL",HYPERLINK(CONCATENATE("https://www.saflax.de/0-WVK-Retail/Bilder-Pictures/SAFLAX-",'Basis-Tabelle-Samen'!W298,"-",'Basis-Tabelle-Samen'!J298,"-garden-in-the-bag-dutch.jpg")),
IF($C$1="Norwegisch - NO",HYPERLINK(CONCATENATE("https://www.saflax.de/0-WVK-Retail/Bilder-Pictures/SAFLAX-",'Basis-Tabelle-Samen'!W298,"-",'Basis-Tabelle-Samen'!J298,"-garden-in-the-bag-nowegian.jpg")),
IF($C$1="Polnisch - PL",HYPERLINK(CONCATENATE("https://www.saflax.de/0-WVK-Retail/Bilder-Pictures/SAFLAX-",'Basis-Tabelle-Samen'!W298,"-",'Basis-Tabelle-Samen'!J298,"-garden-in-the-bag-polish.jpg")),
IF($C$1="Portugiesisch - PT",HYPERLINK(CONCATENATE("https://www.saflax.de/0-WVK-Retail/Bilder-Pictures/SAFLAX-",'Basis-Tabelle-Samen'!W298,"-",'Basis-Tabelle-Samen'!J298,"-garden-in-the-bag-portuguese.jpg")),
IF($C$1="Rumänisch - RO",HYPERLINK(CONCATENATE("https://www.saflax.de/0-WVK-Retail/Bilder-Pictures/SAFLAX-",'Basis-Tabelle-Samen'!W298,"-",'Basis-Tabelle-Samen'!J298,"-garden-in-the-bag-romanian.jpg")),
IF($C$1="Schwedisch - SE",HYPERLINK(CONCATENATE("https://www.saflax.de/0-WVK-Retail/Bilder-Pictures/SAFLAX-",'Basis-Tabelle-Samen'!W298,"-",'Basis-Tabelle-Samen'!J298,"-garden-in-the-bag-swedish.jpg")),
IF($C$1="Slowakisch - SK",HYPERLINK(CONCATENATE("https://www.saflax.de/0-WVK-Retail/Bilder-Pictures/SAFLAX-",'Basis-Tabelle-Samen'!W298,"-",'Basis-Tabelle-Samen'!J298,"-garden-in-the-bag-slovak.jpg")),
IF($C$1="Slowenisch - SI",HYPERLINK(CONCATENATE("https://www.saflax.de/0-WVK-Retail/Bilder-Pictures/SAFLAX-",'Basis-Tabelle-Samen'!W298,"-",'Basis-Tabelle-Samen'!J298,"-garden-in-the-bag-slovenian.jpg")),
IF($C$1="Spanisch - ES",HYPERLINK(CONCATENATE("https://www.saflax.de/0-WVK-Retail/Bilder-Pictures/SAFLAX-",'Basis-Tabelle-Samen'!W298,"-",'Basis-Tabelle-Samen'!J298,"-garden-in-the-bag-spanish.jpg")),
IF($C$1="Tschechisch - CZ",HYPERLINK(CONCATENATE("https://www.saflax.de/0-WVK-Retail/Bilder-Pictures/SAFLAX-",'Basis-Tabelle-Samen'!W298,"-",'Basis-Tabelle-Samen'!J298,"-garden-in-the-bag-czech.jpg")),
IF($C$1="Türkisch - TR",HYPERLINK(CONCATENATE("https://www.saflax.de/0-WVK-Retail/Bilder-Pictures/SAFLAX-",'Basis-Tabelle-Samen'!W298,"-",'Basis-Tabelle-Samen'!J298,"-garden-in-the-bag-turkish.jpg")),
IF($C$1="Ungarisch - HU",HYPERLINK(CONCATENATE("https://www.saflax.de/0-WVK-Retail/Bilder-Pictures/SAFLAX-",'Basis-Tabelle-Samen'!W298,"-",'Basis-Tabelle-Samen'!J298,"-garden-in-the-bag-hungarian.jpg")),
" ACHTUNG")))))))))))))))))))))))))))))</f>
        <v>https://www.saflax.de/0-WVK-Retail/Bilder-Pictures/SAFLAX-65229-capsella-bursa-pastoris-garden-in-the-bag-english.jpg</v>
      </c>
    </row>
    <row r="294" spans="1:43" ht="17.100000000000001" customHeight="1" x14ac:dyDescent="0.2">
      <c r="A294" s="318" t="str">
        <f>IF('Basis-Tabelle-Samen'!A304="","",IF($C$1="Deutsch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94" s="319" t="str">
        <f>'Basis-Tabelle-Samen'!I304</f>
        <v>Gynostemma pentaphyllum</v>
      </c>
      <c r="C294" s="316" t="str">
        <f>IF($C$1="Bulgarisch - BG",'Basis-Tabelle-Samen'!Z304,
IF($C$1="Dänisch - DK",'Basis-Tabelle-Samen'!AA304,
IF($C$1="Deutsch - DE",'Basis-Tabelle-Samen'!AB304,
IF($C$1="Englisch - UK",'Basis-Tabelle-Samen'!AC304,
IF($C$1="Estnisch - EE",'Basis-Tabelle-Samen'!AD304,
IF($C$1="Finnisch - FI",'Basis-Tabelle-Samen'!AE304,
IF($C$1="Französisch - FR",'Basis-Tabelle-Samen'!AF304,
IF($C$1="Griechisch - GR",'Basis-Tabelle-Samen'!AG304,
IF($C$1="Irisch - IE",'Basis-Tabelle-Samen'!AH304,
IF($C$1="Isländisch - IS",'Basis-Tabelle-Samen'!AI304,
IF($C$1="Italienisch - IT",'Basis-Tabelle-Samen'!AJ304,
IF($C$1="Japanisch - JP",'Basis-Tabelle-Samen'!AK304,
IF($C$1="Kroatisch - HR",'Basis-Tabelle-Samen'!AL304,
IF($C$1="Lettisch - LV",'Basis-Tabelle-Samen'!AM304,
IF($C$1="Litauisch - LT",'Basis-Tabelle-Samen'!AN304,
IF($C$1="Maltesisch - MT",'Basis-Tabelle-Samen'!AO304,
IF($C$1="Niederländisch - NL",'Basis-Tabelle-Samen'!AP304,
IF($C$1="Norwegisch - NO",'Basis-Tabelle-Samen'!AQ304,
IF($C$1="Polnisch - PL",'Basis-Tabelle-Samen'!AR304,
IF($C$1="Portugiesisch - PT",'Basis-Tabelle-Samen'!AS304,
IF($C$1="Rumänisch - RO",'Basis-Tabelle-Samen'!AT304,
IF($C$1="Schwedisch - SE",'Basis-Tabelle-Samen'!AU304,
IF($C$1="Slowakisch - SK",'Basis-Tabelle-Samen'!AV304,
IF($C$1="Slowenisch - SI",'Basis-Tabelle-Samen'!AW304,
IF($C$1="Spanisch - ES",'Basis-Tabelle-Samen'!AX304,
IF($C$1="Tschechisch - CZ",'Basis-Tabelle-Samen'!AY304,
IF($C$1="Türkisch - TR",'Basis-Tabelle-Samen'!AZ304,
IF($C$1="Ungarisch - HU",'Basis-Tabelle-Samen'!BA304,
" ACHTUNG"))))))))))))))))))))))))))))</f>
        <v>Jiaogulan / Five Leaf Ginseng</v>
      </c>
      <c r="D294" s="320">
        <f>'Basis-Tabelle-Samen'!F304</f>
        <v>30</v>
      </c>
      <c r="E294" s="321" t="str">
        <f>'Basis-Tabelle-Samen'!H304</f>
        <v>7 %</v>
      </c>
      <c r="F294" s="322" t="str">
        <f>IF('Basis-Tabelle-Samen'!G304="","",'Basis-Tabelle-Samen'!G304)</f>
        <v>07</v>
      </c>
      <c r="G294" s="320">
        <f>'Basis-Tabelle-Samen'!C304</f>
        <v>15235</v>
      </c>
      <c r="H294" s="323">
        <f>'Basis-Tabelle-Samen'!D304</f>
        <v>4055473152356</v>
      </c>
      <c r="I294" s="324">
        <f>'Basis-Tabelle-Samen'!E304</f>
        <v>1.85</v>
      </c>
      <c r="J294" s="325">
        <f t="shared" si="4"/>
        <v>12</v>
      </c>
      <c r="K294" s="326">
        <f>'Basis-Tabelle-Samen'!K304</f>
        <v>75235</v>
      </c>
      <c r="L294" s="323">
        <f>'Basis-Tabelle-Samen'!L304</f>
        <v>4055473752358</v>
      </c>
      <c r="M294" s="324">
        <f>'Basis-Tabelle-Samen'!M304</f>
        <v>2.4500000000000002</v>
      </c>
      <c r="N294" s="326">
        <f>IF(K294&lt;1,"",'3'!$I$15)</f>
        <v>15</v>
      </c>
      <c r="O294" s="327">
        <f>IF(K294&lt;1,"",'3'!$J$11)</f>
        <v>90</v>
      </c>
      <c r="P294" s="326">
        <f>'Basis-Tabelle-Samen'!N304</f>
        <v>85235</v>
      </c>
      <c r="Q294" s="323">
        <f>'Basis-Tabelle-Samen'!O304</f>
        <v>4055473852355</v>
      </c>
      <c r="R294" s="328">
        <f>'Basis-Tabelle-Samen'!P304</f>
        <v>3.75</v>
      </c>
      <c r="S294" s="326">
        <f>IF(R294&lt;1,"",'3'!$M$15)</f>
        <v>18</v>
      </c>
      <c r="T294" s="327">
        <f>IF(R294&lt;1,"",'3'!$N$11)</f>
        <v>72</v>
      </c>
      <c r="U294" s="326">
        <f>'Basis-Tabelle-Samen'!Q304</f>
        <v>55235</v>
      </c>
      <c r="V294" s="323">
        <f>'Basis-Tabelle-Samen'!R304</f>
        <v>4055473552354</v>
      </c>
      <c r="W294" s="324">
        <f>'Basis-Tabelle-Samen'!S304</f>
        <v>4.95</v>
      </c>
      <c r="X294" s="326">
        <f>IF(U294&lt;1,"",'3'!$Q$15)</f>
        <v>6</v>
      </c>
      <c r="Y294" s="327">
        <f>IF(U294&lt;1,"",'3'!$R$11)</f>
        <v>24</v>
      </c>
      <c r="Z294" s="326">
        <f>'Basis-Tabelle-Samen'!T304</f>
        <v>35235</v>
      </c>
      <c r="AA294" s="323">
        <f>'Basis-Tabelle-Samen'!U304</f>
        <v>4055473352350</v>
      </c>
      <c r="AB294" s="324">
        <f>'Basis-Tabelle-Samen'!V304</f>
        <v>6.75</v>
      </c>
      <c r="AC294" s="326">
        <f>IF(Z294&lt;1,"",'3'!$U$15)</f>
        <v>6</v>
      </c>
      <c r="AD294" s="327">
        <f>IF(Z294&lt;1,"",'3'!$V$11)</f>
        <v>24</v>
      </c>
      <c r="AE294" s="326">
        <f>'Basis-Tabelle-Samen'!W304</f>
        <v>65235</v>
      </c>
      <c r="AF294" s="323">
        <f>'Basis-Tabelle-Samen'!X304</f>
        <v>4055473652351</v>
      </c>
      <c r="AG294" s="324">
        <f>'Basis-Tabelle-Samen'!Y304</f>
        <v>2.95</v>
      </c>
      <c r="AH294" s="326">
        <f>IF(AE294&lt;1,"",'3'!$Y$15)</f>
        <v>8</v>
      </c>
      <c r="AI294" s="327">
        <f>IF(AE294&lt;1,"",'3'!$Z$11)</f>
        <v>64</v>
      </c>
      <c r="AJ294" s="315"/>
      <c r="AK294" s="316" t="str">
        <f>IF(G294&lt;1,"",
IF($C$1="Bulgarisch - BG",HYPERLINK(CONCATENATE("https://www.saflax.de/0-WVK-Retail/Bilder-Pictures/SAFLAX-",'Basis-Tabelle-Samen'!C304,"-",'Basis-Tabelle-Samen'!J304,"-seed-package-front-cr-bulgarian.jpg")),
IF($C$1="Dänisch - DK",HYPERLINK(CONCATENATE("https://www.saflax.de/0-WVK-Retail/Bilder-Pictures/SAFLAX-",'Basis-Tabelle-Samen'!C304,"-",'Basis-Tabelle-Samen'!J304,"-seed-package-front-cr-danish.jpg")),
IF($C$1="Deutsch - DE",HYPERLINK(CONCATENATE("https://www.saflax.de/0-WVK-Retail/Bilder-Pictures/SAFLAX-",'Basis-Tabelle-Samen'!C304,"-",'Basis-Tabelle-Samen'!J304,"-seed-package-front-cr-german.jpg")),
IF($C$1="Englisch - UK",HYPERLINK(CONCATENATE("https://www.saflax.de/0-WVK-Retail/Bilder-Pictures/SAFLAX-",'Basis-Tabelle-Samen'!C304,"-",'Basis-Tabelle-Samen'!J304,"-seed-package-front-cr-english.jpg")),
IF($C$1="Estnisch - EE",HYPERLINK(CONCATENATE("https://www.saflax.de/0-WVK-Retail/Bilder-Pictures/SAFLAX-",'Basis-Tabelle-Samen'!C304,"-",'Basis-Tabelle-Samen'!J304,"-seed-package-front-cr-estonian.jpg")),
IF($C$1="Finnisch - FI",HYPERLINK(CONCATENATE("https://www.saflax.de/0-WVK-Retail/Bilder-Pictures/SAFLAX-",'Basis-Tabelle-Samen'!C304,"-",'Basis-Tabelle-Samen'!J304,"-seed-package-front-cr-finnish.jpg")),
IF($C$1="Französisch - FR",HYPERLINK(CONCATENATE("https://www.saflax.de/0-WVK-Retail/Bilder-Pictures/SAFLAX-",'Basis-Tabelle-Samen'!C304,"-",'Basis-Tabelle-Samen'!J304,"-seed-package-front-cr-french.jpg")),
IF($C$1="Griechisch - GR",HYPERLINK(CONCATENATE("https://www.saflax.de/0-WVK-Retail/Bilder-Pictures/SAFLAX-",'Basis-Tabelle-Samen'!C304,"-",'Basis-Tabelle-Samen'!J304,"-seed-package-front-cr-greek.jpg")),
IF($C$1="Irisch - IE",HYPERLINK(CONCATENATE("https://www.saflax.de/0-WVK-Retail/Bilder-Pictures/SAFLAX-",'Basis-Tabelle-Samen'!C304,"-",'Basis-Tabelle-Samen'!J304,"-seed-package-front-cr-irish.jpg")),
IF($C$1="Isländisch - IS",HYPERLINK(CONCATENATE("https://www.saflax.de/0-WVK-Retail/Bilder-Pictures/SAFLAX-",'Basis-Tabelle-Samen'!C304,"-",'Basis-Tabelle-Samen'!J304,"-seed-package-front-cr-icelandic.jpg")),
IF($C$1="Italienisch - IT",HYPERLINK(CONCATENATE("https://www.saflax.de/0-WVK-Retail/Bilder-Pictures/SAFLAX-",'Basis-Tabelle-Samen'!C304,"-",'Basis-Tabelle-Samen'!J304,"-seed-package-front-cr-italian.jpg")),
IF($C$1="Japanisch - JP",HYPERLINK(CONCATENATE("https://www.saflax.de/0-WVK-Retail/Bilder-Pictures/SAFLAX-",'Basis-Tabelle-Samen'!C304,"-",'Basis-Tabelle-Samen'!J304,"-seed-package-front-cr-japanese.jpg")),
IF($C$1="Kroatisch - HR",HYPERLINK(CONCATENATE("https://www.saflax.de/0-WVK-Retail/Bilder-Pictures/SAFLAX-",'Basis-Tabelle-Samen'!C304,"-",'Basis-Tabelle-Samen'!J304,"-seed-package-front-cr-croatian.jpg")),
IF($C$1="Lettisch - LV",HYPERLINK(CONCATENATE("https://www.saflax.de/0-WVK-Retail/Bilder-Pictures/SAFLAX-",'Basis-Tabelle-Samen'!C304,"-",'Basis-Tabelle-Samen'!J304,"-seed-package-front-cr-latvian.jpg")),
IF($C$1="Litauisch - LT",HYPERLINK(CONCATENATE("https://www.saflax.de/0-WVK-Retail/Bilder-Pictures/SAFLAX-",'Basis-Tabelle-Samen'!C304,"-",'Basis-Tabelle-Samen'!J304,"-seed-package-front-cr-lithuanian.jpg")),
IF($C$1="Maltesisch - MT",HYPERLINK(CONCATENATE("https://www.saflax.de/0-WVK-Retail/Bilder-Pictures/SAFLAX-",'Basis-Tabelle-Samen'!C304,"-",'Basis-Tabelle-Samen'!J304,"-seed-package-front-cr-maltese.jpg")),
IF($C$1="Niederländisch - NL",HYPERLINK(CONCATENATE("https://www.saflax.de/0-WVK-Retail/Bilder-Pictures/SAFLAX-",'Basis-Tabelle-Samen'!C304,"-",'Basis-Tabelle-Samen'!J304,"-seed-package-front-cr-dutch.jpg")),
IF($C$1="Norwegisch - NO",HYPERLINK(CONCATENATE("https://www.saflax.de/0-WVK-Retail/Bilder-Pictures/SAFLAX-",'Basis-Tabelle-Samen'!C304,"-",'Basis-Tabelle-Samen'!J304,"-seed-package-front-cr-nowegian.jpg")),
IF($C$1="Polnisch - PL",HYPERLINK(CONCATENATE("https://www.saflax.de/0-WVK-Retail/Bilder-Pictures/SAFLAX-",'Basis-Tabelle-Samen'!C304,"-",'Basis-Tabelle-Samen'!J304,"-seed-package-front-cr-polish.jpg")),
IF($C$1="Portugiesisch - PT",HYPERLINK(CONCATENATE("https://www.saflax.de/0-WVK-Retail/Bilder-Pictures/SAFLAX-",'Basis-Tabelle-Samen'!C304,"-",'Basis-Tabelle-Samen'!J304,"-seed-package-front-cr-portuguese.jpg")),
IF($C$1="Rumänisch - RO",HYPERLINK(CONCATENATE("https://www.saflax.de/0-WVK-Retail/Bilder-Pictures/SAFLAX-",'Basis-Tabelle-Samen'!C304,"-",'Basis-Tabelle-Samen'!J304,"-seed-package-front-cr-romanian.jpg")),
IF($C$1="Schwedisch - SE",HYPERLINK(CONCATENATE("https://www.saflax.de/0-WVK-Retail/Bilder-Pictures/SAFLAX-",'Basis-Tabelle-Samen'!C304,"-",'Basis-Tabelle-Samen'!J304,"-seed-package-front-cr-swedish.jpg")),
IF($C$1="Slowakisch - SK",HYPERLINK(CONCATENATE("https://www.saflax.de/0-WVK-Retail/Bilder-Pictures/SAFLAX-",'Basis-Tabelle-Samen'!C304,"-",'Basis-Tabelle-Samen'!J304,"-seed-package-front-cr-slovak.jpg")),
IF($C$1="Slowenisch - SI",HYPERLINK(CONCATENATE("https://www.saflax.de/0-WVK-Retail/Bilder-Pictures/SAFLAX-",'Basis-Tabelle-Samen'!C304,"-",'Basis-Tabelle-Samen'!J304,"-seed-package-front-cr-slovenian.jpg")),
IF($C$1="Spanisch - ES",HYPERLINK(CONCATENATE("https://www.saflax.de/0-WVK-Retail/Bilder-Pictures/SAFLAX-",'Basis-Tabelle-Samen'!C304,"-",'Basis-Tabelle-Samen'!J304,"-seed-package-front-cr-spanish.jpg")),
IF($C$1="Tschechisch - CZ",HYPERLINK(CONCATENATE("https://www.saflax.de/0-WVK-Retail/Bilder-Pictures/SAFLAX-",'Basis-Tabelle-Samen'!C304,"-",'Basis-Tabelle-Samen'!J304,"-seed-package-front-cr-czech.jpg")),
IF($C$1="Türkisch - TR",HYPERLINK(CONCATENATE("https://www.saflax.de/0-WVK-Retail/Bilder-Pictures/SAFLAX-",'Basis-Tabelle-Samen'!C304,"-",'Basis-Tabelle-Samen'!J304,"-seed-package-front-cr-turkish.jpg")),
IF($C$1="Ungarisch - HU",HYPERLINK(CONCATENATE("https://www.saflax.de/0-WVK-Retail/Bilder-Pictures/SAFLAX-",'Basis-Tabelle-Samen'!C304,"-",'Basis-Tabelle-Samen'!J304,"-seed-package-front-cr-hungarian.jpg")),
" ACHTUNG")))))))))))))))))))))))))))))</f>
        <v>https://www.saflax.de/0-WVK-Retail/Bilder-Pictures/SAFLAX-15235-gynostemma-pentaphyllum-seed-package-front-cr-english.jpg</v>
      </c>
      <c r="AL294" s="330" t="str">
        <f>IF(G294&lt;1,"",
IF($C$1="Bulgarisch - BG",HYPERLINK(CONCATENATE("https://www.saflax.de/0-WVK-Retail/Bilder-Pictures/SAFLAX-",'Basis-Tabelle-Samen'!C304,"-",'Basis-Tabelle-Samen'!J304,"-seed-package-back-cr-bulgarian.jpg")),
IF($C$1="Dänisch - DK",HYPERLINK(CONCATENATE("https://www.saflax.de/0-WVK-Retail/Bilder-Pictures/SAFLAX-",'Basis-Tabelle-Samen'!C304,"-",'Basis-Tabelle-Samen'!J304,"-seed-package-back-cr-danish.jpg")),
IF($C$1="Deutsch - DE",HYPERLINK(CONCATENATE("https://www.saflax.de/0-WVK-Retail/Bilder-Pictures/SAFLAX-",'Basis-Tabelle-Samen'!C304,"-",'Basis-Tabelle-Samen'!J304,"-seed-package-back-cr-german.jpg")),
IF($C$1="Englisch - UK",HYPERLINK(CONCATENATE("https://www.saflax.de/0-WVK-Retail/Bilder-Pictures/SAFLAX-",'Basis-Tabelle-Samen'!C304,"-",'Basis-Tabelle-Samen'!J304,"-seed-package-back-cr-english.jpg")),
IF($C$1="Estnisch - EE",HYPERLINK(CONCATENATE("https://www.saflax.de/0-WVK-Retail/Bilder-Pictures/SAFLAX-",'Basis-Tabelle-Samen'!C304,"-",'Basis-Tabelle-Samen'!J304,"-seed-package-back-cr-estonian.jpg")),
IF($C$1="Finnisch - FI",HYPERLINK(CONCATENATE("https://www.saflax.de/0-WVK-Retail/Bilder-Pictures/SAFLAX-",'Basis-Tabelle-Samen'!C304,"-",'Basis-Tabelle-Samen'!J304,"-seed-package-back-cr-finnish.jpg")),
IF($C$1="Französisch - FR",HYPERLINK(CONCATENATE("https://www.saflax.de/0-WVK-Retail/Bilder-Pictures/SAFLAX-",'Basis-Tabelle-Samen'!C304,"-",'Basis-Tabelle-Samen'!J304,"-seed-package-back-cr-french.jpg")),
IF($C$1="Griechisch - GR",HYPERLINK(CONCATENATE("https://www.saflax.de/0-WVK-Retail/Bilder-Pictures/SAFLAX-",'Basis-Tabelle-Samen'!C304,"-",'Basis-Tabelle-Samen'!J304,"-seed-package-back-cr-greek.jpg")),
IF($C$1="Irisch - IE",HYPERLINK(CONCATENATE("https://www.saflax.de/0-WVK-Retail/Bilder-Pictures/SAFLAX-",'Basis-Tabelle-Samen'!C304,"-",'Basis-Tabelle-Samen'!J304,"-seed-package-back-cr-irish.jpg")),
IF($C$1="Isländisch - IS",HYPERLINK(CONCATENATE("https://www.saflax.de/0-WVK-Retail/Bilder-Pictures/SAFLAX-",'Basis-Tabelle-Samen'!C304,"-",'Basis-Tabelle-Samen'!J304,"-seed-package-back-cr-icelandic.jpg")),
IF($C$1="Italienisch - IT",HYPERLINK(CONCATENATE("https://www.saflax.de/0-WVK-Retail/Bilder-Pictures/SAFLAX-",'Basis-Tabelle-Samen'!C304,"-",'Basis-Tabelle-Samen'!J304,"-seed-package-back-cr-italian.jpg")),
IF($C$1="Japanisch - JP",HYPERLINK(CONCATENATE("https://www.saflax.de/0-WVK-Retail/Bilder-Pictures/SAFLAX-",'Basis-Tabelle-Samen'!C304,"-",'Basis-Tabelle-Samen'!J304,"-seed-package-back-cr-japanese.jpg")),
IF($C$1="Kroatisch - HR",HYPERLINK(CONCATENATE("https://www.saflax.de/0-WVK-Retail/Bilder-Pictures/SAFLAX-",'Basis-Tabelle-Samen'!C304,"-",'Basis-Tabelle-Samen'!J304,"-seed-package-back-cr-croatian.jpg")),
IF($C$1="Lettisch - LV",HYPERLINK(CONCATENATE("https://www.saflax.de/0-WVK-Retail/Bilder-Pictures/SAFLAX-",'Basis-Tabelle-Samen'!C304,"-",'Basis-Tabelle-Samen'!J304,"-seed-package-back-cr-latvian.jpg")),
IF($C$1="Litauisch - LT",HYPERLINK(CONCATENATE("https://www.saflax.de/0-WVK-Retail/Bilder-Pictures/SAFLAX-",'Basis-Tabelle-Samen'!C304,"-",'Basis-Tabelle-Samen'!J304,"-seed-package-back-cr-lithuanian.jpg")),
IF($C$1="Maltesisch - MT",HYPERLINK(CONCATENATE("https://www.saflax.de/0-WVK-Retail/Bilder-Pictures/SAFLAX-",'Basis-Tabelle-Samen'!C304,"-",'Basis-Tabelle-Samen'!J304,"-seed-package-back-cr-maltese.jpg")),
IF($C$1="Niederländisch - NL",HYPERLINK(CONCATENATE("https://www.saflax.de/0-WVK-Retail/Bilder-Pictures/SAFLAX-",'Basis-Tabelle-Samen'!C304,"-",'Basis-Tabelle-Samen'!J304,"-seed-package-back-cr-dutch.jpg")),
IF($C$1="Norwegisch - NO",HYPERLINK(CONCATENATE("https://www.saflax.de/0-WVK-Retail/Bilder-Pictures/SAFLAX-",'Basis-Tabelle-Samen'!C304,"-",'Basis-Tabelle-Samen'!J304,"-seed-package-back-cr-nowegian.jpg")),
IF($C$1="Polnisch - PL",HYPERLINK(CONCATENATE("https://www.saflax.de/0-WVK-Retail/Bilder-Pictures/SAFLAX-",'Basis-Tabelle-Samen'!C304,"-",'Basis-Tabelle-Samen'!J304,"-seed-package-back-cr-polish.jpg")),
IF($C$1="Portugiesisch - PT",HYPERLINK(CONCATENATE("https://www.saflax.de/0-WVK-Retail/Bilder-Pictures/SAFLAX-",'Basis-Tabelle-Samen'!C304,"-",'Basis-Tabelle-Samen'!J304,"-seed-package-back-cr-portuguese.jpg")),
IF($C$1="Rumänisch - RO",HYPERLINK(CONCATENATE("https://www.saflax.de/0-WVK-Retail/Bilder-Pictures/SAFLAX-",'Basis-Tabelle-Samen'!C304,"-",'Basis-Tabelle-Samen'!J304,"-seed-package-back-cr-romanian.jpg")),
IF($C$1="Schwedisch - SE",HYPERLINK(CONCATENATE("https://www.saflax.de/0-WVK-Retail/Bilder-Pictures/SAFLAX-",'Basis-Tabelle-Samen'!C304,"-",'Basis-Tabelle-Samen'!J304,"-seed-package-back-cr-swedish.jpg")),
IF($C$1="Slowakisch - SK",HYPERLINK(CONCATENATE("https://www.saflax.de/0-WVK-Retail/Bilder-Pictures/SAFLAX-",'Basis-Tabelle-Samen'!C304,"-",'Basis-Tabelle-Samen'!J304,"-seed-package-back-cr-slovak.jpg")),
IF($C$1="Slowenisch - SI",HYPERLINK(CONCATENATE("https://www.saflax.de/0-WVK-Retail/Bilder-Pictures/SAFLAX-",'Basis-Tabelle-Samen'!C304,"-",'Basis-Tabelle-Samen'!J304,"-seed-package-back-cr-slovenian.jpg")),
IF($C$1="Spanisch - ES",HYPERLINK(CONCATENATE("https://www.saflax.de/0-WVK-Retail/Bilder-Pictures/SAFLAX-",'Basis-Tabelle-Samen'!C304,"-",'Basis-Tabelle-Samen'!J304,"-seed-package-back-cr-spanish.jpg")),
IF($C$1="Tschechisch - CZ",HYPERLINK(CONCATENATE("https://www.saflax.de/0-WVK-Retail/Bilder-Pictures/SAFLAX-",'Basis-Tabelle-Samen'!C304,"-",'Basis-Tabelle-Samen'!J304,"-seed-package-back-cr-czech.jpg")),
IF($C$1="Türkisch - TR",HYPERLINK(CONCATENATE("https://www.saflax.de/0-WVK-Retail/Bilder-Pictures/SAFLAX-",'Basis-Tabelle-Samen'!C304,"-",'Basis-Tabelle-Samen'!J304,"-seed-package-back-cr-turkish.jpg")),
IF($C$1="Ungarisch - HU",HYPERLINK(CONCATENATE("https://www.saflax.de/0-WVK-Retail/Bilder-Pictures/SAFLAX-",'Basis-Tabelle-Samen'!C304,"-",'Basis-Tabelle-Samen'!J304,"-seed-package-back-cr-hungarian.jpg")),
" ACHTUNG")))))))))))))))))))))))))))))</f>
        <v>https://www.saflax.de/0-WVK-Retail/Bilder-Pictures/SAFLAX-15235-gynostemma-pentaphyllum-seed-package-back-cr-english.jpg</v>
      </c>
      <c r="AM294" s="330" t="str">
        <f>IF(H294&lt;1,"",
IF($C$1="Bulgarisch - BG",HYPERLINK(CONCATENATE("https://www.saflax.de/0-WVK-Retail/Bilder-Pictures/SAFLAX-",'Basis-Tabelle-Samen'!K304,"-",'Basis-Tabelle-Samen'!J304,"-garden-to-go-mini-bulgarian.jpg")),
IF($C$1="Dänisch - DK",HYPERLINK(CONCATENATE("https://www.saflax.de/0-WVK-Retail/Bilder-Pictures/SAFLAX-",'Basis-Tabelle-Samen'!K304,"-",'Basis-Tabelle-Samen'!J304,"-garden-to-go-mini-danish.jpg")),
IF($C$1="Deutsch - DE",HYPERLINK(CONCATENATE("https://www.saflax.de/0-WVK-Retail/Bilder-Pictures/SAFLAX-",'Basis-Tabelle-Samen'!K304,"-",'Basis-Tabelle-Samen'!J304,"-garden-to-go-mini-german.jpg")),
IF($C$1="Englisch - UK",HYPERLINK(CONCATENATE("https://www.saflax.de/0-WVK-Retail/Bilder-Pictures/SAFLAX-",'Basis-Tabelle-Samen'!K304,"-",'Basis-Tabelle-Samen'!J304,"-garden-to-go-mini-english.jpg")),
IF($C$1="Estnisch - EE",HYPERLINK(CONCATENATE("https://www.saflax.de/0-WVK-Retail/Bilder-Pictures/SAFLAX-",'Basis-Tabelle-Samen'!K304,"-",'Basis-Tabelle-Samen'!J304,"-garden-to-go-mini-estonian.jpg")),
IF($C$1="Finnisch - FI",HYPERLINK(CONCATENATE("https://www.saflax.de/0-WVK-Retail/Bilder-Pictures/SAFLAX-",'Basis-Tabelle-Samen'!K304,"-",'Basis-Tabelle-Samen'!J304,"-garden-to-go-mini-finnish.jpg")),
IF($C$1="Französisch - FR",HYPERLINK(CONCATENATE("https://www.saflax.de/0-WVK-Retail/Bilder-Pictures/SAFLAX-",'Basis-Tabelle-Samen'!K304,"-",'Basis-Tabelle-Samen'!J304,"-garden-to-go-mini-french.jpg")),
IF($C$1="Griechisch - GR",HYPERLINK(CONCATENATE("https://www.saflax.de/0-WVK-Retail/Bilder-Pictures/SAFLAX-",'Basis-Tabelle-Samen'!K304,"-",'Basis-Tabelle-Samen'!J304,"-garden-to-go-mini-greek.jpg")),
IF($C$1="Irisch - IE",HYPERLINK(CONCATENATE("https://www.saflax.de/0-WVK-Retail/Bilder-Pictures/SAFLAX-",'Basis-Tabelle-Samen'!K304,"-",'Basis-Tabelle-Samen'!J304,"-garden-to-go-mini-irish.jpg")),
IF($C$1="Isländisch - IS",HYPERLINK(CONCATENATE("https://www.saflax.de/0-WVK-Retail/Bilder-Pictures/SAFLAX-",'Basis-Tabelle-Samen'!K304,"-",'Basis-Tabelle-Samen'!J304,"-garden-to-go-mini-icelandic.jpg")),
IF($C$1="Italienisch - IT",HYPERLINK(CONCATENATE("https://www.saflax.de/0-WVK-Retail/Bilder-Pictures/SAFLAX-",'Basis-Tabelle-Samen'!K304,"-",'Basis-Tabelle-Samen'!J304,"-garden-to-go-mini-italian.jpg")),
IF($C$1="Japanisch - JP",HYPERLINK(CONCATENATE("https://www.saflax.de/0-WVK-Retail/Bilder-Pictures/SAFLAX-",'Basis-Tabelle-Samen'!K304,"-",'Basis-Tabelle-Samen'!J304,"-garden-to-go-mini-japanese.jpg")),
IF($C$1="Kroatisch - HR",HYPERLINK(CONCATENATE("https://www.saflax.de/0-WVK-Retail/Bilder-Pictures/SAFLAX-",'Basis-Tabelle-Samen'!K304,"-",'Basis-Tabelle-Samen'!J304,"-garden-to-go-mini-croatian.jpg")),
IF($C$1="Lettisch - LV",HYPERLINK(CONCATENATE("https://www.saflax.de/0-WVK-Retail/Bilder-Pictures/SAFLAX-",'Basis-Tabelle-Samen'!K304,"-",'Basis-Tabelle-Samen'!J304,"-garden-to-go-mini-latvian.jpg")),
IF($C$1="Litauisch - LT",HYPERLINK(CONCATENATE("https://www.saflax.de/0-WVK-Retail/Bilder-Pictures/SAFLAX-",'Basis-Tabelle-Samen'!K304,"-",'Basis-Tabelle-Samen'!J304,"-garden-to-go-mini-lithuanian.jpg")),
IF($C$1="Maltesisch - MT",HYPERLINK(CONCATENATE("https://www.saflax.de/0-WVK-Retail/Bilder-Pictures/SAFLAX-",'Basis-Tabelle-Samen'!K304,"-",'Basis-Tabelle-Samen'!J304,"-garden-to-go-mini-maltese.jpg")),
IF($C$1="Niederländisch - NL",HYPERLINK(CONCATENATE("https://www.saflax.de/0-WVK-Retail/Bilder-Pictures/SAFLAX-",'Basis-Tabelle-Samen'!K304,"-",'Basis-Tabelle-Samen'!J304,"-garden-to-go-mini-dutch.jpg")),
IF($C$1="Norwegisch - NO",HYPERLINK(CONCATENATE("https://www.saflax.de/0-WVK-Retail/Bilder-Pictures/SAFLAX-",'Basis-Tabelle-Samen'!K304,"-",'Basis-Tabelle-Samen'!J304,"-garden-to-go-mini-nowegian.jpg")),
IF($C$1="Polnisch - PL",HYPERLINK(CONCATENATE("https://www.saflax.de/0-WVK-Retail/Bilder-Pictures/SAFLAX-",'Basis-Tabelle-Samen'!K304,"-",'Basis-Tabelle-Samen'!J304,"-garden-to-go-mini-polish.jpg")),
IF($C$1="Portugiesisch - PT",HYPERLINK(CONCATENATE("https://www.saflax.de/0-WVK-Retail/Bilder-Pictures/SAFLAX-",'Basis-Tabelle-Samen'!K304,"-",'Basis-Tabelle-Samen'!J304,"-garden-to-go-mini-portuguese.jpg")),
IF($C$1="Rumänisch - RO",HYPERLINK(CONCATENATE("https://www.saflax.de/0-WVK-Retail/Bilder-Pictures/SAFLAX-",'Basis-Tabelle-Samen'!K304,"-",'Basis-Tabelle-Samen'!J304,"-garden-to-go-mini-romanian.jpg")),
IF($C$1="Schwedisch - SE",HYPERLINK(CONCATENATE("https://www.saflax.de/0-WVK-Retail/Bilder-Pictures/SAFLAX-",'Basis-Tabelle-Samen'!K304,"-",'Basis-Tabelle-Samen'!J304,"-garden-to-go-mini-swedish.jpg")),
IF($C$1="Slowakisch - SK",HYPERLINK(CONCATENATE("https://www.saflax.de/0-WVK-Retail/Bilder-Pictures/SAFLAX-",'Basis-Tabelle-Samen'!K304,"-",'Basis-Tabelle-Samen'!J304,"-garden-to-go-mini-slovak.jpg")),
IF($C$1="Slowenisch - SI",HYPERLINK(CONCATENATE("https://www.saflax.de/0-WVK-Retail/Bilder-Pictures/SAFLAX-",'Basis-Tabelle-Samen'!K304,"-",'Basis-Tabelle-Samen'!J304,"-garden-to-go-mini-slovenian.jpg")),
IF($C$1="Spanisch - ES",HYPERLINK(CONCATENATE("https://www.saflax.de/0-WVK-Retail/Bilder-Pictures/SAFLAX-",'Basis-Tabelle-Samen'!K304,"-",'Basis-Tabelle-Samen'!J304,"-garden-to-go-mini-spanish.jpg")),
IF($C$1="Tschechisch - CZ",HYPERLINK(CONCATENATE("https://www.saflax.de/0-WVK-Retail/Bilder-Pictures/SAFLAX-",'Basis-Tabelle-Samen'!K304,"-",'Basis-Tabelle-Samen'!J304,"-garden-to-go-mini-czech.jpg")),
IF($C$1="Türkisch - TR",HYPERLINK(CONCATENATE("https://www.saflax.de/0-WVK-Retail/Bilder-Pictures/SAFLAX-",'Basis-Tabelle-Samen'!K304,"-",'Basis-Tabelle-Samen'!J304,"-garden-to-go-mini-turkish.jpg")),
IF($C$1="Ungarisch - HU",HYPERLINK(CONCATENATE("https://www.saflax.de/0-WVK-Retail/Bilder-Pictures/SAFLAX-",'Basis-Tabelle-Samen'!K304,"-",'Basis-Tabelle-Samen'!J304,"-garden-to-go-mini-hungarian.jpg")),
" ACHTUNG")))))))))))))))))))))))))))))</f>
        <v>https://www.saflax.de/0-WVK-Retail/Bilder-Pictures/SAFLAX-75235-gynostemma-pentaphyllum-garden-to-go-mini-english.jpg</v>
      </c>
      <c r="AN294" s="330" t="str">
        <f>IF(I294&lt;1,"",
IF($C$1="Bulgarisch - BG",HYPERLINK(CONCATENATE("https://www.saflax.de/0-WVK-Retail/Bilder-Pictures/SAFLAX-",'Basis-Tabelle-Samen'!N304,"-",'Basis-Tabelle-Samen'!J304,"-garden-to-go-lite-bulgarian.jpg")),
IF($C$1="Dänisch - DK",HYPERLINK(CONCATENATE("https://www.saflax.de/0-WVK-Retail/Bilder-Pictures/SAFLAX-",'Basis-Tabelle-Samen'!N304,"-",'Basis-Tabelle-Samen'!J304,"-garden-to-go-lite-danish.jpg")),
IF($C$1="Deutsch - DE",HYPERLINK(CONCATENATE("https://www.saflax.de/0-WVK-Retail/Bilder-Pictures/SAFLAX-",'Basis-Tabelle-Samen'!N304,"-",'Basis-Tabelle-Samen'!J304,"-garden-to-go-lite-german.jpg")),
IF($C$1="Englisch - UK",HYPERLINK(CONCATENATE("https://www.saflax.de/0-WVK-Retail/Bilder-Pictures/SAFLAX-",'Basis-Tabelle-Samen'!N304,"-",'Basis-Tabelle-Samen'!J304,"-garden-to-go-lite-english.jpg")),
IF($C$1="Estnisch - EE",HYPERLINK(CONCATENATE("https://www.saflax.de/0-WVK-Retail/Bilder-Pictures/SAFLAX-",'Basis-Tabelle-Samen'!N304,"-",'Basis-Tabelle-Samen'!J304,"-garden-to-go-lite-estonian.jpg")),
IF($C$1="Finnisch - FI",HYPERLINK(CONCATENATE("https://www.saflax.de/0-WVK-Retail/Bilder-Pictures/SAFLAX-",'Basis-Tabelle-Samen'!N304,"-",'Basis-Tabelle-Samen'!J304,"-garden-to-go-lite-finnish.jpg")),
IF($C$1="Französisch - FR",HYPERLINK(CONCATENATE("https://www.saflax.de/0-WVK-Retail/Bilder-Pictures/SAFLAX-",'Basis-Tabelle-Samen'!N304,"-",'Basis-Tabelle-Samen'!J304,"-garden-to-go-lite-french.jpg")),
IF($C$1="Griechisch - GR",HYPERLINK(CONCATENATE("https://www.saflax.de/0-WVK-Retail/Bilder-Pictures/SAFLAX-",'Basis-Tabelle-Samen'!N304,"-",'Basis-Tabelle-Samen'!J304,"-garden-to-go-lite-greek.jpg")),
IF($C$1="Irisch - IE",HYPERLINK(CONCATENATE("https://www.saflax.de/0-WVK-Retail/Bilder-Pictures/SAFLAX-",'Basis-Tabelle-Samen'!N304,"-",'Basis-Tabelle-Samen'!J304,"-garden-to-go-lite-irish.jpg")),
IF($C$1="Isländisch - IS",HYPERLINK(CONCATENATE("https://www.saflax.de/0-WVK-Retail/Bilder-Pictures/SAFLAX-",'Basis-Tabelle-Samen'!N304,"-",'Basis-Tabelle-Samen'!J304,"-garden-to-go-lite-icelandic.jpg")),
IF($C$1="Italienisch - IT",HYPERLINK(CONCATENATE("https://www.saflax.de/0-WVK-Retail/Bilder-Pictures/SAFLAX-",'Basis-Tabelle-Samen'!N304,"-",'Basis-Tabelle-Samen'!J304,"-garden-to-go-lite-italian.jpg")),
IF($C$1="Japanisch - JP",HYPERLINK(CONCATENATE("https://www.saflax.de/0-WVK-Retail/Bilder-Pictures/SAFLAX-",'Basis-Tabelle-Samen'!N304,"-",'Basis-Tabelle-Samen'!J304,"-garden-to-go-lite-japanese.jpg")),
IF($C$1="Kroatisch - HR",HYPERLINK(CONCATENATE("https://www.saflax.de/0-WVK-Retail/Bilder-Pictures/SAFLAX-",'Basis-Tabelle-Samen'!N304,"-",'Basis-Tabelle-Samen'!J304,"-garden-to-go-lite-croatian.jpg")),
IF($C$1="Lettisch - LV",HYPERLINK(CONCATENATE("https://www.saflax.de/0-WVK-Retail/Bilder-Pictures/SAFLAX-",'Basis-Tabelle-Samen'!N304,"-",'Basis-Tabelle-Samen'!J304,"-garden-to-go-lite-latvian.jpg")),
IF($C$1="Litauisch - LT",HYPERLINK(CONCATENATE("https://www.saflax.de/0-WVK-Retail/Bilder-Pictures/SAFLAX-",'Basis-Tabelle-Samen'!N304,"-",'Basis-Tabelle-Samen'!J304,"-garden-to-go-lite-lithuanian.jpg")),
IF($C$1="Maltesisch - MT",HYPERLINK(CONCATENATE("https://www.saflax.de/0-WVK-Retail/Bilder-Pictures/SAFLAX-",'Basis-Tabelle-Samen'!N304,"-",'Basis-Tabelle-Samen'!J304,"-garden-to-go-lite-maltese.jpg")),
IF($C$1="Niederländisch - NL",HYPERLINK(CONCATENATE("https://www.saflax.de/0-WVK-Retail/Bilder-Pictures/SAFLAX-",'Basis-Tabelle-Samen'!N304,"-",'Basis-Tabelle-Samen'!J304,"-garden-to-go-lite-dutch.jpg")),
IF($C$1="Norwegisch - NO",HYPERLINK(CONCATENATE("https://www.saflax.de/0-WVK-Retail/Bilder-Pictures/SAFLAX-",'Basis-Tabelle-Samen'!N304,"-",'Basis-Tabelle-Samen'!J304,"-garden-to-go-lite-nowegian.jpg")),
IF($C$1="Polnisch - PL",HYPERLINK(CONCATENATE("https://www.saflax.de/0-WVK-Retail/Bilder-Pictures/SAFLAX-",'Basis-Tabelle-Samen'!N304,"-",'Basis-Tabelle-Samen'!J304,"-garden-to-go-lite-polish.jpg")),
IF($C$1="Portugiesisch - PT",HYPERLINK(CONCATENATE("https://www.saflax.de/0-WVK-Retail/Bilder-Pictures/SAFLAX-",'Basis-Tabelle-Samen'!N304,"-",'Basis-Tabelle-Samen'!J304,"-garden-to-go-lite-portuguese.jpg")),
IF($C$1="Rumänisch - RO",HYPERLINK(CONCATENATE("https://www.saflax.de/0-WVK-Retail/Bilder-Pictures/SAFLAX-",'Basis-Tabelle-Samen'!N304,"-",'Basis-Tabelle-Samen'!J304,"-garden-to-go-lite-romanian.jpg")),
IF($C$1="Schwedisch - SE",HYPERLINK(CONCATENATE("https://www.saflax.de/0-WVK-Retail/Bilder-Pictures/SAFLAX-",'Basis-Tabelle-Samen'!N304,"-",'Basis-Tabelle-Samen'!J304,"-garden-to-go-lite-swedish.jpg")),
IF($C$1="Slowakisch - SK",HYPERLINK(CONCATENATE("https://www.saflax.de/0-WVK-Retail/Bilder-Pictures/SAFLAX-",'Basis-Tabelle-Samen'!N304,"-",'Basis-Tabelle-Samen'!J304,"-garden-to-go-lite-slovak.jpg")),
IF($C$1="Slowenisch - SI",HYPERLINK(CONCATENATE("https://www.saflax.de/0-WVK-Retail/Bilder-Pictures/SAFLAX-",'Basis-Tabelle-Samen'!N304,"-",'Basis-Tabelle-Samen'!J304,"-garden-to-go-lite-slovenian.jpg")),
IF($C$1="Spanisch - ES",HYPERLINK(CONCATENATE("https://www.saflax.de/0-WVK-Retail/Bilder-Pictures/SAFLAX-",'Basis-Tabelle-Samen'!N304,"-",'Basis-Tabelle-Samen'!J304,"-garden-to-go-lite-spanish.jpg")),
IF($C$1="Tschechisch - CZ",HYPERLINK(CONCATENATE("https://www.saflax.de/0-WVK-Retail/Bilder-Pictures/SAFLAX-",'Basis-Tabelle-Samen'!N304,"-",'Basis-Tabelle-Samen'!J304,"-garden-to-go-lite-czech.jpg")),
IF($C$1="Türkisch - TR",HYPERLINK(CONCATENATE("https://www.saflax.de/0-WVK-Retail/Bilder-Pictures/SAFLAX-",'Basis-Tabelle-Samen'!N304,"-",'Basis-Tabelle-Samen'!J304,"-garden-to-go-lite-turkish.jpg")),
IF($C$1="Ungarisch - HU",HYPERLINK(CONCATENATE("https://www.saflax.de/0-WVK-Retail/Bilder-Pictures/SAFLAX-",'Basis-Tabelle-Samen'!N304,"-",'Basis-Tabelle-Samen'!J304,"-garden-to-go-lite-hungarian.jpg")),
" ACHTUNG")))))))))))))))))))))))))))))</f>
        <v>https://www.saflax.de/0-WVK-Retail/Bilder-Pictures/SAFLAX-85235-gynostemma-pentaphyllum-garden-to-go-lite-english.jpg</v>
      </c>
      <c r="AO294" s="330" t="str">
        <f>IF(J294&lt;1,"",
IF($C$1="Bulgarisch - BG",HYPERLINK(CONCATENATE("https://www.saflax.de/0-WVK-Retail/Bilder-Pictures/SAFLAX-",'Basis-Tabelle-Samen'!Q304,"-",'Basis-Tabelle-Samen'!J304,"-garden-to-go-bulgarian.jpg")),
IF($C$1="Dänisch - DK",HYPERLINK(CONCATENATE("https://www.saflax.de/0-WVK-Retail/Bilder-Pictures/SAFLAX-",'Basis-Tabelle-Samen'!Q304,"-",'Basis-Tabelle-Samen'!J304,"-garden-to-go-danish.jpg")),
IF($C$1="Deutsch - DE",HYPERLINK(CONCATENATE("https://www.saflax.de/0-WVK-Retail/Bilder-Pictures/SAFLAX-",'Basis-Tabelle-Samen'!Q304,"-",'Basis-Tabelle-Samen'!J304,"-garden-to-go-german.jpg")),
IF($C$1="Englisch - UK",HYPERLINK(CONCATENATE("https://www.saflax.de/0-WVK-Retail/Bilder-Pictures/SAFLAX-",'Basis-Tabelle-Samen'!Q304,"-",'Basis-Tabelle-Samen'!J304,"-garden-to-go-english.jpg")),
IF($C$1="Estnisch - EE",HYPERLINK(CONCATENATE("https://www.saflax.de/0-WVK-Retail/Bilder-Pictures/SAFLAX-",'Basis-Tabelle-Samen'!Q304,"-",'Basis-Tabelle-Samen'!J304,"-garden-to-go-estonian.jpg")),
IF($C$1="Finnisch - FI",HYPERLINK(CONCATENATE("https://www.saflax.de/0-WVK-Retail/Bilder-Pictures/SAFLAX-",'Basis-Tabelle-Samen'!Q304,"-",'Basis-Tabelle-Samen'!J304,"-garden-to-go-finnish.jpg")),
IF($C$1="Französisch - FR",HYPERLINK(CONCATENATE("https://www.saflax.de/0-WVK-Retail/Bilder-Pictures/SAFLAX-",'Basis-Tabelle-Samen'!Q304,"-",'Basis-Tabelle-Samen'!J304,"-garden-to-go-french.jpg")),
IF($C$1="Griechisch - GR",HYPERLINK(CONCATENATE("https://www.saflax.de/0-WVK-Retail/Bilder-Pictures/SAFLAX-",'Basis-Tabelle-Samen'!Q304,"-",'Basis-Tabelle-Samen'!J304,"-garden-to-go-greek.jpg")),
IF($C$1="Irisch - IE",HYPERLINK(CONCATENATE("https://www.saflax.de/0-WVK-Retail/Bilder-Pictures/SAFLAX-",'Basis-Tabelle-Samen'!Q304,"-",'Basis-Tabelle-Samen'!J304,"-garden-to-go-irish.jpg")),
IF($C$1="Isländisch - IS",HYPERLINK(CONCATENATE("https://www.saflax.de/0-WVK-Retail/Bilder-Pictures/SAFLAX-",'Basis-Tabelle-Samen'!Q304,"-",'Basis-Tabelle-Samen'!J304,"-garden-to-go-icelandic.jpg")),
IF($C$1="Italienisch - IT",HYPERLINK(CONCATENATE("https://www.saflax.de/0-WVK-Retail/Bilder-Pictures/SAFLAX-",'Basis-Tabelle-Samen'!Q304,"-",'Basis-Tabelle-Samen'!J304,"-garden-to-go-italian.jpg")),
IF($C$1="Japanisch - JP",HYPERLINK(CONCATENATE("https://www.saflax.de/0-WVK-Retail/Bilder-Pictures/SAFLAX-",'Basis-Tabelle-Samen'!Q304,"-",'Basis-Tabelle-Samen'!J304,"-garden-to-go-japanese.jpg")),
IF($C$1="Kroatisch - HR",HYPERLINK(CONCATENATE("https://www.saflax.de/0-WVK-Retail/Bilder-Pictures/SAFLAX-",'Basis-Tabelle-Samen'!Q304,"-",'Basis-Tabelle-Samen'!J304,"-garden-to-go-croatian.jpg")),
IF($C$1="Lettisch - LV",HYPERLINK(CONCATENATE("https://www.saflax.de/0-WVK-Retail/Bilder-Pictures/SAFLAX-",'Basis-Tabelle-Samen'!Q304,"-",'Basis-Tabelle-Samen'!J304,"-garden-to-go-latvian.jpg")),
IF($C$1="Litauisch - LT",HYPERLINK(CONCATENATE("https://www.saflax.de/0-WVK-Retail/Bilder-Pictures/SAFLAX-",'Basis-Tabelle-Samen'!Q304,"-",'Basis-Tabelle-Samen'!J304,"-garden-to-go-lithuanian.jpg")),
IF($C$1="Maltesisch - MT",HYPERLINK(CONCATENATE("https://www.saflax.de/0-WVK-Retail/Bilder-Pictures/SAFLAX-",'Basis-Tabelle-Samen'!Q304,"-",'Basis-Tabelle-Samen'!J304,"-garden-to-go-maltese.jpg")),
IF($C$1="Niederländisch - NL",HYPERLINK(CONCATENATE("https://www.saflax.de/0-WVK-Retail/Bilder-Pictures/SAFLAX-",'Basis-Tabelle-Samen'!Q304,"-",'Basis-Tabelle-Samen'!J304,"-garden-to-go-dutch.jpg")),
IF($C$1="Norwegisch - NO",HYPERLINK(CONCATENATE("https://www.saflax.de/0-WVK-Retail/Bilder-Pictures/SAFLAX-",'Basis-Tabelle-Samen'!Q304,"-",'Basis-Tabelle-Samen'!J304,"-garden-to-go-nowegian.jpg")),
IF($C$1="Polnisch - PL",HYPERLINK(CONCATENATE("https://www.saflax.de/0-WVK-Retail/Bilder-Pictures/SAFLAX-",'Basis-Tabelle-Samen'!Q304,"-",'Basis-Tabelle-Samen'!J304,"-garden-to-go-polish.jpg")),
IF($C$1="Portugiesisch - PT",HYPERLINK(CONCATENATE("https://www.saflax.de/0-WVK-Retail/Bilder-Pictures/SAFLAX-",'Basis-Tabelle-Samen'!Q304,"-",'Basis-Tabelle-Samen'!J304,"-garden-to-go-portuguese.jpg")),
IF($C$1="Rumänisch - RO",HYPERLINK(CONCATENATE("https://www.saflax.de/0-WVK-Retail/Bilder-Pictures/SAFLAX-",'Basis-Tabelle-Samen'!Q304,"-",'Basis-Tabelle-Samen'!J304,"-garden-to-go-romanian.jpg")),
IF($C$1="Schwedisch - SE",HYPERLINK(CONCATENATE("https://www.saflax.de/0-WVK-Retail/Bilder-Pictures/SAFLAX-",'Basis-Tabelle-Samen'!Q304,"-",'Basis-Tabelle-Samen'!J304,"-garden-to-go-swedish.jpg")),
IF($C$1="Slowakisch - SK",HYPERLINK(CONCATENATE("https://www.saflax.de/0-WVK-Retail/Bilder-Pictures/SAFLAX-",'Basis-Tabelle-Samen'!Q304,"-",'Basis-Tabelle-Samen'!J304,"-garden-to-go-slovak.jpg")),
IF($C$1="Slowenisch - SI",HYPERLINK(CONCATENATE("https://www.saflax.de/0-WVK-Retail/Bilder-Pictures/SAFLAX-",'Basis-Tabelle-Samen'!Q304,"-",'Basis-Tabelle-Samen'!J304,"-garden-to-go-slovenian.jpg")),
IF($C$1="Spanisch - ES",HYPERLINK(CONCATENATE("https://www.saflax.de/0-WVK-Retail/Bilder-Pictures/SAFLAX-",'Basis-Tabelle-Samen'!Q304,"-",'Basis-Tabelle-Samen'!J304,"-garden-to-go-spanish.jpg")),
IF($C$1="Tschechisch - CZ",HYPERLINK(CONCATENATE("https://www.saflax.de/0-WVK-Retail/Bilder-Pictures/SAFLAX-",'Basis-Tabelle-Samen'!Q304,"-",'Basis-Tabelle-Samen'!J304,"-garden-to-go-czech.jpg")),
IF($C$1="Türkisch - TR",HYPERLINK(CONCATENATE("https://www.saflax.de/0-WVK-Retail/Bilder-Pictures/SAFLAX-",'Basis-Tabelle-Samen'!Q304,"-",'Basis-Tabelle-Samen'!J304,"-garden-to-go-turkish.jpg")),
IF($C$1="Ungarisch - HU",HYPERLINK(CONCATENATE("https://www.saflax.de/0-WVK-Retail/Bilder-Pictures/SAFLAX-",'Basis-Tabelle-Samen'!Q304,"-",'Basis-Tabelle-Samen'!J304,"-garden-to-go-hungarian.jpg")),
" ACHTUNG")))))))))))))))))))))))))))))</f>
        <v>https://www.saflax.de/0-WVK-Retail/Bilder-Pictures/SAFLAX-55235-gynostemma-pentaphyllum-garden-to-go-english.jpg</v>
      </c>
      <c r="AP294" s="330" t="str">
        <f>IF(K294&lt;1,"",
IF($C$1="Bulgarisch - BG",HYPERLINK(CONCATENATE("https://www.saflax.de/0-WVK-Retail/Bilder-Pictures/SAFLAX-",'Basis-Tabelle-Samen'!T304,"-",'Basis-Tabelle-Samen'!J304,"-cultivation-set-bulgarian.jpg")),
IF($C$1="Dänisch - DK",HYPERLINK(CONCATENATE("https://www.saflax.de/0-WVK-Retail/Bilder-Pictures/SAFLAX-",'Basis-Tabelle-Samen'!T304,"-",'Basis-Tabelle-Samen'!J304,"-cultivation-set-danish.jpg")),
IF($C$1="Deutsch - DE",HYPERLINK(CONCATENATE("https://www.saflax.de/0-WVK-Retail/Bilder-Pictures/SAFLAX-",'Basis-Tabelle-Samen'!T304,"-",'Basis-Tabelle-Samen'!J304,"-cultivation-set-german.jpg")),
IF($C$1="Englisch - UK",HYPERLINK(CONCATENATE("https://www.saflax.de/0-WVK-Retail/Bilder-Pictures/SAFLAX-",'Basis-Tabelle-Samen'!T304,"-",'Basis-Tabelle-Samen'!J304,"-cultivation-set-english.jpg")),
IF($C$1="Estnisch - EE",HYPERLINK(CONCATENATE("https://www.saflax.de/0-WVK-Retail/Bilder-Pictures/SAFLAX-",'Basis-Tabelle-Samen'!T304,"-",'Basis-Tabelle-Samen'!J304,"-cultivation-set-estonian.jpg")),
IF($C$1="Finnisch - FI",HYPERLINK(CONCATENATE("https://www.saflax.de/0-WVK-Retail/Bilder-Pictures/SAFLAX-",'Basis-Tabelle-Samen'!T304,"-",'Basis-Tabelle-Samen'!J304,"-cultivation-set-finnish.jpg")),
IF($C$1="Französisch - FR",HYPERLINK(CONCATENATE("https://www.saflax.de/0-WVK-Retail/Bilder-Pictures/SAFLAX-",'Basis-Tabelle-Samen'!T304,"-",'Basis-Tabelle-Samen'!J304,"-cultivation-set-french.jpg")),
IF($C$1="Griechisch - GR",HYPERLINK(CONCATENATE("https://www.saflax.de/0-WVK-Retail/Bilder-Pictures/SAFLAX-",'Basis-Tabelle-Samen'!T304,"-",'Basis-Tabelle-Samen'!J304,"-cultivation-set-greek.jpg")),
IF($C$1="Irisch - IE",HYPERLINK(CONCATENATE("https://www.saflax.de/0-WVK-Retail/Bilder-Pictures/SAFLAX-",'Basis-Tabelle-Samen'!T304,"-",'Basis-Tabelle-Samen'!J304,"-cultivation-set-irish.jpg")),
IF($C$1="Isländisch - IS",HYPERLINK(CONCATENATE("https://www.saflax.de/0-WVK-Retail/Bilder-Pictures/SAFLAX-",'Basis-Tabelle-Samen'!T304,"-",'Basis-Tabelle-Samen'!J304,"-cultivation-set-icelandic.jpg")),
IF($C$1="Italienisch - IT",HYPERLINK(CONCATENATE("https://www.saflax.de/0-WVK-Retail/Bilder-Pictures/SAFLAX-",'Basis-Tabelle-Samen'!T304,"-",'Basis-Tabelle-Samen'!J304,"-cultivation-set-italian.jpg")),
IF($C$1="Japanisch - JP",HYPERLINK(CONCATENATE("https://www.saflax.de/0-WVK-Retail/Bilder-Pictures/SAFLAX-",'Basis-Tabelle-Samen'!T304,"-",'Basis-Tabelle-Samen'!J304,"-cultivation-set-japanese.jpg")),
IF($C$1="Kroatisch - HR",HYPERLINK(CONCATENATE("https://www.saflax.de/0-WVK-Retail/Bilder-Pictures/SAFLAX-",'Basis-Tabelle-Samen'!T304,"-",'Basis-Tabelle-Samen'!J304,"-cultivation-set-croatian.jpg")),
IF($C$1="Lettisch - LV",HYPERLINK(CONCATENATE("https://www.saflax.de/0-WVK-Retail/Bilder-Pictures/SAFLAX-",'Basis-Tabelle-Samen'!T304,"-",'Basis-Tabelle-Samen'!J304,"-cultivation-set-latvian.jpg")),
IF($C$1="Litauisch - LT",HYPERLINK(CONCATENATE("https://www.saflax.de/0-WVK-Retail/Bilder-Pictures/SAFLAX-",'Basis-Tabelle-Samen'!T304,"-",'Basis-Tabelle-Samen'!J304,"-cultivation-set-lithuanian.jpg")),
IF($C$1="Maltesisch - MT",HYPERLINK(CONCATENATE("https://www.saflax.de/0-WVK-Retail/Bilder-Pictures/SAFLAX-",'Basis-Tabelle-Samen'!T304,"-",'Basis-Tabelle-Samen'!J304,"-cultivation-set-maltese.jpg")),
IF($C$1="Niederländisch - NL",HYPERLINK(CONCATENATE("https://www.saflax.de/0-WVK-Retail/Bilder-Pictures/SAFLAX-",'Basis-Tabelle-Samen'!T304,"-",'Basis-Tabelle-Samen'!J304,"-cultivation-set-dutch.jpg")),
IF($C$1="Norwegisch - NO",HYPERLINK(CONCATENATE("https://www.saflax.de/0-WVK-Retail/Bilder-Pictures/SAFLAX-",'Basis-Tabelle-Samen'!T304,"-",'Basis-Tabelle-Samen'!J304,"-cultivation-set-nowegian.jpg")),
IF($C$1="Polnisch - PL",HYPERLINK(CONCATENATE("https://www.saflax.de/0-WVK-Retail/Bilder-Pictures/SAFLAX-",'Basis-Tabelle-Samen'!T304,"-",'Basis-Tabelle-Samen'!J304,"-cultivation-set-polish.jpg")),
IF($C$1="Portugiesisch - PT",HYPERLINK(CONCATENATE("https://www.saflax.de/0-WVK-Retail/Bilder-Pictures/SAFLAX-",'Basis-Tabelle-Samen'!T304,"-",'Basis-Tabelle-Samen'!J304,"-cultivation-set-portuguese.jpg")),
IF($C$1="Rumänisch - RO",HYPERLINK(CONCATENATE("https://www.saflax.de/0-WVK-Retail/Bilder-Pictures/SAFLAX-",'Basis-Tabelle-Samen'!T304,"-",'Basis-Tabelle-Samen'!J304,"-cultivation-set-romanian.jpg")),
IF($C$1="Schwedisch - SE",HYPERLINK(CONCATENATE("https://www.saflax.de/0-WVK-Retail/Bilder-Pictures/SAFLAX-",'Basis-Tabelle-Samen'!T304,"-",'Basis-Tabelle-Samen'!J304,"-cultivation-set-swedish.jpg")),
IF($C$1="Slowakisch - SK",HYPERLINK(CONCATENATE("https://www.saflax.de/0-WVK-Retail/Bilder-Pictures/SAFLAX-",'Basis-Tabelle-Samen'!T304,"-",'Basis-Tabelle-Samen'!J304,"-cultivation-set-slovak.jpg")),
IF($C$1="Slowenisch - SI",HYPERLINK(CONCATENATE("https://www.saflax.de/0-WVK-Retail/Bilder-Pictures/SAFLAX-",'Basis-Tabelle-Samen'!T304,"-",'Basis-Tabelle-Samen'!J304,"-cultivation-set-slovenian.jpg")),
IF($C$1="Spanisch - ES",HYPERLINK(CONCATENATE("https://www.saflax.de/0-WVK-Retail/Bilder-Pictures/SAFLAX-",'Basis-Tabelle-Samen'!T304,"-",'Basis-Tabelle-Samen'!J304,"-cultivation-set-spanish.jpg")),
IF($C$1="Tschechisch - CZ",HYPERLINK(CONCATENATE("https://www.saflax.de/0-WVK-Retail/Bilder-Pictures/SAFLAX-",'Basis-Tabelle-Samen'!T304,"-",'Basis-Tabelle-Samen'!J304,"-cultivation-set-czech.jpg")),
IF($C$1="Türkisch - TR",HYPERLINK(CONCATENATE("https://www.saflax.de/0-WVK-Retail/Bilder-Pictures/SAFLAX-",'Basis-Tabelle-Samen'!T304,"-",'Basis-Tabelle-Samen'!J304,"-cultivation-set-turkish.jpg")),
IF($C$1="Ungarisch - HU",HYPERLINK(CONCATENATE("https://www.saflax.de/0-WVK-Retail/Bilder-Pictures/SAFLAX-",'Basis-Tabelle-Samen'!T304,"-",'Basis-Tabelle-Samen'!J304,"-cultivation-set-hungarian.jpg")),
" ACHTUNG")))))))))))))))))))))))))))))</f>
        <v>https://www.saflax.de/0-WVK-Retail/Bilder-Pictures/SAFLAX-35235-gynostemma-pentaphyllum-cultivation-set-english.jpg</v>
      </c>
      <c r="AQ294" s="330" t="str">
        <f>IF(L294&lt;1,"",
IF($C$1="Bulgarisch - BG",HYPERLINK(CONCATENATE("https://www.saflax.de/0-WVK-Retail/Bilder-Pictures/SAFLAX-",'Basis-Tabelle-Samen'!W304,"-",'Basis-Tabelle-Samen'!J304,"-garden-in-the-bag-bulgarian.jpg")),
IF($C$1="Dänisch - DK",HYPERLINK(CONCATENATE("https://www.saflax.de/0-WVK-Retail/Bilder-Pictures/SAFLAX-",'Basis-Tabelle-Samen'!W304,"-",'Basis-Tabelle-Samen'!J304,"-garden-in-the-bag-danish.jpg")),
IF($C$1="Deutsch - DE",HYPERLINK(CONCATENATE("https://www.saflax.de/0-WVK-Retail/Bilder-Pictures/SAFLAX-",'Basis-Tabelle-Samen'!W304,"-",'Basis-Tabelle-Samen'!J304,"-garden-in-the-bag-german.jpg")),
IF($C$1="Englisch - UK",HYPERLINK(CONCATENATE("https://www.saflax.de/0-WVK-Retail/Bilder-Pictures/SAFLAX-",'Basis-Tabelle-Samen'!W304,"-",'Basis-Tabelle-Samen'!J304,"-garden-in-the-bag-english.jpg")),
IF($C$1="Estnisch - EE",HYPERLINK(CONCATENATE("https://www.saflax.de/0-WVK-Retail/Bilder-Pictures/SAFLAX-",'Basis-Tabelle-Samen'!W304,"-",'Basis-Tabelle-Samen'!J304,"-garden-in-the-bag-estonian.jpg")),
IF($C$1="Finnisch - FI",HYPERLINK(CONCATENATE("https://www.saflax.de/0-WVK-Retail/Bilder-Pictures/SAFLAX-",'Basis-Tabelle-Samen'!W304,"-",'Basis-Tabelle-Samen'!J304,"-garden-in-the-bag-finnish.jpg")),
IF($C$1="Französisch - FR",HYPERLINK(CONCATENATE("https://www.saflax.de/0-WVK-Retail/Bilder-Pictures/SAFLAX-",'Basis-Tabelle-Samen'!W304,"-",'Basis-Tabelle-Samen'!J304,"-garden-in-the-bag-french.jpg")),
IF($C$1="Griechisch - GR",HYPERLINK(CONCATENATE("https://www.saflax.de/0-WVK-Retail/Bilder-Pictures/SAFLAX-",'Basis-Tabelle-Samen'!W304,"-",'Basis-Tabelle-Samen'!J304,"-garden-in-the-bag-greek.jpg")),
IF($C$1="Irisch - IE",HYPERLINK(CONCATENATE("https://www.saflax.de/0-WVK-Retail/Bilder-Pictures/SAFLAX-",'Basis-Tabelle-Samen'!W304,"-",'Basis-Tabelle-Samen'!J304,"-garden-in-the-bag-irish.jpg")),
IF($C$1="Isländisch - IS",HYPERLINK(CONCATENATE("https://www.saflax.de/0-WVK-Retail/Bilder-Pictures/SAFLAX-",'Basis-Tabelle-Samen'!W304,"-",'Basis-Tabelle-Samen'!J304,"-garden-in-the-bag-icelandic.jpg")),
IF($C$1="Italienisch - IT",HYPERLINK(CONCATENATE("https://www.saflax.de/0-WVK-Retail/Bilder-Pictures/SAFLAX-",'Basis-Tabelle-Samen'!W304,"-",'Basis-Tabelle-Samen'!J304,"-garden-in-the-bag-italian.jpg")),
IF($C$1="Japanisch - JP",HYPERLINK(CONCATENATE("https://www.saflax.de/0-WVK-Retail/Bilder-Pictures/SAFLAX-",'Basis-Tabelle-Samen'!W304,"-",'Basis-Tabelle-Samen'!J304,"-garden-in-the-bag-japanese.jpg")),
IF($C$1="Kroatisch - HR",HYPERLINK(CONCATENATE("https://www.saflax.de/0-WVK-Retail/Bilder-Pictures/SAFLAX-",'Basis-Tabelle-Samen'!W304,"-",'Basis-Tabelle-Samen'!J304,"-garden-in-the-bag-croatian.jpg")),
IF($C$1="Lettisch - LV",HYPERLINK(CONCATENATE("https://www.saflax.de/0-WVK-Retail/Bilder-Pictures/SAFLAX-",'Basis-Tabelle-Samen'!W304,"-",'Basis-Tabelle-Samen'!J304,"-garden-in-the-bag-latvian.jpg")),
IF($C$1="Litauisch - LT",HYPERLINK(CONCATENATE("https://www.saflax.de/0-WVK-Retail/Bilder-Pictures/SAFLAX-",'Basis-Tabelle-Samen'!W304,"-",'Basis-Tabelle-Samen'!J304,"-garden-in-the-bag-lithuanian.jpg")),
IF($C$1="Maltesisch - MT",HYPERLINK(CONCATENATE("https://www.saflax.de/0-WVK-Retail/Bilder-Pictures/SAFLAX-",'Basis-Tabelle-Samen'!W304,"-",'Basis-Tabelle-Samen'!J304,"-garden-in-the-bag-maltese.jpg")),
IF($C$1="Niederländisch - NL",HYPERLINK(CONCATENATE("https://www.saflax.de/0-WVK-Retail/Bilder-Pictures/SAFLAX-",'Basis-Tabelle-Samen'!W304,"-",'Basis-Tabelle-Samen'!J304,"-garden-in-the-bag-dutch.jpg")),
IF($C$1="Norwegisch - NO",HYPERLINK(CONCATENATE("https://www.saflax.de/0-WVK-Retail/Bilder-Pictures/SAFLAX-",'Basis-Tabelle-Samen'!W304,"-",'Basis-Tabelle-Samen'!J304,"-garden-in-the-bag-nowegian.jpg")),
IF($C$1="Polnisch - PL",HYPERLINK(CONCATENATE("https://www.saflax.de/0-WVK-Retail/Bilder-Pictures/SAFLAX-",'Basis-Tabelle-Samen'!W304,"-",'Basis-Tabelle-Samen'!J304,"-garden-in-the-bag-polish.jpg")),
IF($C$1="Portugiesisch - PT",HYPERLINK(CONCATENATE("https://www.saflax.de/0-WVK-Retail/Bilder-Pictures/SAFLAX-",'Basis-Tabelle-Samen'!W304,"-",'Basis-Tabelle-Samen'!J304,"-garden-in-the-bag-portuguese.jpg")),
IF($C$1="Rumänisch - RO",HYPERLINK(CONCATENATE("https://www.saflax.de/0-WVK-Retail/Bilder-Pictures/SAFLAX-",'Basis-Tabelle-Samen'!W304,"-",'Basis-Tabelle-Samen'!J304,"-garden-in-the-bag-romanian.jpg")),
IF($C$1="Schwedisch - SE",HYPERLINK(CONCATENATE("https://www.saflax.de/0-WVK-Retail/Bilder-Pictures/SAFLAX-",'Basis-Tabelle-Samen'!W304,"-",'Basis-Tabelle-Samen'!J304,"-garden-in-the-bag-swedish.jpg")),
IF($C$1="Slowakisch - SK",HYPERLINK(CONCATENATE("https://www.saflax.de/0-WVK-Retail/Bilder-Pictures/SAFLAX-",'Basis-Tabelle-Samen'!W304,"-",'Basis-Tabelle-Samen'!J304,"-garden-in-the-bag-slovak.jpg")),
IF($C$1="Slowenisch - SI",HYPERLINK(CONCATENATE("https://www.saflax.de/0-WVK-Retail/Bilder-Pictures/SAFLAX-",'Basis-Tabelle-Samen'!W304,"-",'Basis-Tabelle-Samen'!J304,"-garden-in-the-bag-slovenian.jpg")),
IF($C$1="Spanisch - ES",HYPERLINK(CONCATENATE("https://www.saflax.de/0-WVK-Retail/Bilder-Pictures/SAFLAX-",'Basis-Tabelle-Samen'!W304,"-",'Basis-Tabelle-Samen'!J304,"-garden-in-the-bag-spanish.jpg")),
IF($C$1="Tschechisch - CZ",HYPERLINK(CONCATENATE("https://www.saflax.de/0-WVK-Retail/Bilder-Pictures/SAFLAX-",'Basis-Tabelle-Samen'!W304,"-",'Basis-Tabelle-Samen'!J304,"-garden-in-the-bag-czech.jpg")),
IF($C$1="Türkisch - TR",HYPERLINK(CONCATENATE("https://www.saflax.de/0-WVK-Retail/Bilder-Pictures/SAFLAX-",'Basis-Tabelle-Samen'!W304,"-",'Basis-Tabelle-Samen'!J304,"-garden-in-the-bag-turkish.jpg")),
IF($C$1="Ungarisch - HU",HYPERLINK(CONCATENATE("https://www.saflax.de/0-WVK-Retail/Bilder-Pictures/SAFLAX-",'Basis-Tabelle-Samen'!W304,"-",'Basis-Tabelle-Samen'!J304,"-garden-in-the-bag-hungarian.jpg")),
" ACHTUNG")))))))))))))))))))))))))))))</f>
        <v>https://www.saflax.de/0-WVK-Retail/Bilder-Pictures/SAFLAX-65235-gynostemma-pentaphyllum-garden-in-the-bag-english.jpg</v>
      </c>
    </row>
    <row r="295" spans="1:43" ht="17.100000000000001" customHeight="1" x14ac:dyDescent="0.2">
      <c r="A295" s="318" t="str">
        <f>IF('Basis-Tabelle-Samen'!A297="","",IF($C$1="Deutsch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95" s="319" t="str">
        <f>'Basis-Tabelle-Samen'!I297</f>
        <v>Potentilla anserina</v>
      </c>
      <c r="C295" s="316" t="str">
        <f>IF($C$1="Bulgarisch - BG",'Basis-Tabelle-Samen'!Z297,
IF($C$1="Dänisch - DK",'Basis-Tabelle-Samen'!AA297,
IF($C$1="Deutsch - DE",'Basis-Tabelle-Samen'!AB297,
IF($C$1="Englisch - UK",'Basis-Tabelle-Samen'!AC297,
IF($C$1="Estnisch - EE",'Basis-Tabelle-Samen'!AD297,
IF($C$1="Finnisch - FI",'Basis-Tabelle-Samen'!AE297,
IF($C$1="Französisch - FR",'Basis-Tabelle-Samen'!AF297,
IF($C$1="Griechisch - GR",'Basis-Tabelle-Samen'!AG297,
IF($C$1="Irisch - IE",'Basis-Tabelle-Samen'!AH297,
IF($C$1="Isländisch - IS",'Basis-Tabelle-Samen'!AI297,
IF($C$1="Italienisch - IT",'Basis-Tabelle-Samen'!AJ297,
IF($C$1="Japanisch - JP",'Basis-Tabelle-Samen'!AK297,
IF($C$1="Kroatisch - HR",'Basis-Tabelle-Samen'!AL297,
IF($C$1="Lettisch - LV",'Basis-Tabelle-Samen'!AM297,
IF($C$1="Litauisch - LT",'Basis-Tabelle-Samen'!AN297,
IF($C$1="Maltesisch - MT",'Basis-Tabelle-Samen'!AO297,
IF($C$1="Niederländisch - NL",'Basis-Tabelle-Samen'!AP297,
IF($C$1="Norwegisch - NO",'Basis-Tabelle-Samen'!AQ297,
IF($C$1="Polnisch - PL",'Basis-Tabelle-Samen'!AR297,
IF($C$1="Portugiesisch - PT",'Basis-Tabelle-Samen'!AS297,
IF($C$1="Rumänisch - RO",'Basis-Tabelle-Samen'!AT297,
IF($C$1="Schwedisch - SE",'Basis-Tabelle-Samen'!AU297,
IF($C$1="Slowakisch - SK",'Basis-Tabelle-Samen'!AV297,
IF($C$1="Slowenisch - SI",'Basis-Tabelle-Samen'!AW297,
IF($C$1="Spanisch - ES",'Basis-Tabelle-Samen'!AX297,
IF($C$1="Tschechisch - CZ",'Basis-Tabelle-Samen'!AY297,
IF($C$1="Türkisch - TR",'Basis-Tabelle-Samen'!AZ297,
IF($C$1="Ungarisch - HU",'Basis-Tabelle-Samen'!BA297,
" ACHTUNG"))))))))))))))))))))))))))))</f>
        <v>Silverweed</v>
      </c>
      <c r="D295" s="320">
        <f>'Basis-Tabelle-Samen'!F297</f>
        <v>20</v>
      </c>
      <c r="E295" s="321" t="str">
        <f>'Basis-Tabelle-Samen'!H297</f>
        <v>7 %</v>
      </c>
      <c r="F295" s="322" t="str">
        <f>IF('Basis-Tabelle-Samen'!G297="","",'Basis-Tabelle-Samen'!G297)</f>
        <v>07</v>
      </c>
      <c r="G295" s="320">
        <f>'Basis-Tabelle-Samen'!C297</f>
        <v>15228</v>
      </c>
      <c r="H295" s="323">
        <f>'Basis-Tabelle-Samen'!D297</f>
        <v>4055473152288</v>
      </c>
      <c r="I295" s="324">
        <f>'Basis-Tabelle-Samen'!E297</f>
        <v>1.85</v>
      </c>
      <c r="J295" s="325">
        <f t="shared" si="4"/>
        <v>12</v>
      </c>
      <c r="K295" s="326">
        <f>'Basis-Tabelle-Samen'!K297</f>
        <v>75228</v>
      </c>
      <c r="L295" s="323">
        <f>'Basis-Tabelle-Samen'!L297</f>
        <v>4055473752280</v>
      </c>
      <c r="M295" s="324">
        <f>'Basis-Tabelle-Samen'!M297</f>
        <v>2.4500000000000002</v>
      </c>
      <c r="N295" s="326">
        <f>IF(K295&lt;1,"",'3'!$I$15)</f>
        <v>15</v>
      </c>
      <c r="O295" s="327">
        <f>IF(K295&lt;1,"",'3'!$J$11)</f>
        <v>90</v>
      </c>
      <c r="P295" s="326">
        <f>'Basis-Tabelle-Samen'!N297</f>
        <v>85228</v>
      </c>
      <c r="Q295" s="323">
        <f>'Basis-Tabelle-Samen'!O297</f>
        <v>4055473852287</v>
      </c>
      <c r="R295" s="328">
        <f>'Basis-Tabelle-Samen'!P297</f>
        <v>3.75</v>
      </c>
      <c r="S295" s="326">
        <f>IF(R295&lt;1,"",'3'!$M$15)</f>
        <v>18</v>
      </c>
      <c r="T295" s="327">
        <f>IF(R295&lt;1,"",'3'!$N$11)</f>
        <v>72</v>
      </c>
      <c r="U295" s="326">
        <f>'Basis-Tabelle-Samen'!Q297</f>
        <v>55228</v>
      </c>
      <c r="V295" s="323">
        <f>'Basis-Tabelle-Samen'!R297</f>
        <v>4055473552286</v>
      </c>
      <c r="W295" s="324">
        <f>'Basis-Tabelle-Samen'!S297</f>
        <v>4.95</v>
      </c>
      <c r="X295" s="326">
        <f>IF(U295&lt;1,"",'3'!$Q$15)</f>
        <v>6</v>
      </c>
      <c r="Y295" s="327">
        <f>IF(U295&lt;1,"",'3'!$R$11)</f>
        <v>24</v>
      </c>
      <c r="Z295" s="326">
        <f>'Basis-Tabelle-Samen'!T297</f>
        <v>35228</v>
      </c>
      <c r="AA295" s="323">
        <f>'Basis-Tabelle-Samen'!U297</f>
        <v>4055473352282</v>
      </c>
      <c r="AB295" s="324">
        <f>'Basis-Tabelle-Samen'!V297</f>
        <v>6.75</v>
      </c>
      <c r="AC295" s="326">
        <f>IF(Z295&lt;1,"",'3'!$U$15)</f>
        <v>6</v>
      </c>
      <c r="AD295" s="327">
        <f>IF(Z295&lt;1,"",'3'!$V$11)</f>
        <v>24</v>
      </c>
      <c r="AE295" s="326">
        <f>'Basis-Tabelle-Samen'!W297</f>
        <v>65228</v>
      </c>
      <c r="AF295" s="323">
        <f>'Basis-Tabelle-Samen'!X297</f>
        <v>4055473652283</v>
      </c>
      <c r="AG295" s="324">
        <f>'Basis-Tabelle-Samen'!Y297</f>
        <v>2.95</v>
      </c>
      <c r="AH295" s="326">
        <f>IF(AE295&lt;1,"",'3'!$Y$15)</f>
        <v>8</v>
      </c>
      <c r="AI295" s="327">
        <f>IF(AE295&lt;1,"",'3'!$Z$11)</f>
        <v>64</v>
      </c>
      <c r="AJ295" s="315"/>
      <c r="AK295" s="316" t="str">
        <f>IF(G295&lt;1,"",
IF($C$1="Bulgarisch - BG",HYPERLINK(CONCATENATE("https://www.saflax.de/0-WVK-Retail/Bilder-Pictures/SAFLAX-",'Basis-Tabelle-Samen'!C297,"-",'Basis-Tabelle-Samen'!J297,"-seed-package-front-cr-bulgarian.jpg")),
IF($C$1="Dänisch - DK",HYPERLINK(CONCATENATE("https://www.saflax.de/0-WVK-Retail/Bilder-Pictures/SAFLAX-",'Basis-Tabelle-Samen'!C297,"-",'Basis-Tabelle-Samen'!J297,"-seed-package-front-cr-danish.jpg")),
IF($C$1="Deutsch - DE",HYPERLINK(CONCATENATE("https://www.saflax.de/0-WVK-Retail/Bilder-Pictures/SAFLAX-",'Basis-Tabelle-Samen'!C297,"-",'Basis-Tabelle-Samen'!J297,"-seed-package-front-cr-german.jpg")),
IF($C$1="Englisch - UK",HYPERLINK(CONCATENATE("https://www.saflax.de/0-WVK-Retail/Bilder-Pictures/SAFLAX-",'Basis-Tabelle-Samen'!C297,"-",'Basis-Tabelle-Samen'!J297,"-seed-package-front-cr-english.jpg")),
IF($C$1="Estnisch - EE",HYPERLINK(CONCATENATE("https://www.saflax.de/0-WVK-Retail/Bilder-Pictures/SAFLAX-",'Basis-Tabelle-Samen'!C297,"-",'Basis-Tabelle-Samen'!J297,"-seed-package-front-cr-estonian.jpg")),
IF($C$1="Finnisch - FI",HYPERLINK(CONCATENATE("https://www.saflax.de/0-WVK-Retail/Bilder-Pictures/SAFLAX-",'Basis-Tabelle-Samen'!C297,"-",'Basis-Tabelle-Samen'!J297,"-seed-package-front-cr-finnish.jpg")),
IF($C$1="Französisch - FR",HYPERLINK(CONCATENATE("https://www.saflax.de/0-WVK-Retail/Bilder-Pictures/SAFLAX-",'Basis-Tabelle-Samen'!C297,"-",'Basis-Tabelle-Samen'!J297,"-seed-package-front-cr-french.jpg")),
IF($C$1="Griechisch - GR",HYPERLINK(CONCATENATE("https://www.saflax.de/0-WVK-Retail/Bilder-Pictures/SAFLAX-",'Basis-Tabelle-Samen'!C297,"-",'Basis-Tabelle-Samen'!J297,"-seed-package-front-cr-greek.jpg")),
IF($C$1="Irisch - IE",HYPERLINK(CONCATENATE("https://www.saflax.de/0-WVK-Retail/Bilder-Pictures/SAFLAX-",'Basis-Tabelle-Samen'!C297,"-",'Basis-Tabelle-Samen'!J297,"-seed-package-front-cr-irish.jpg")),
IF($C$1="Isländisch - IS",HYPERLINK(CONCATENATE("https://www.saflax.de/0-WVK-Retail/Bilder-Pictures/SAFLAX-",'Basis-Tabelle-Samen'!C297,"-",'Basis-Tabelle-Samen'!J297,"-seed-package-front-cr-icelandic.jpg")),
IF($C$1="Italienisch - IT",HYPERLINK(CONCATENATE("https://www.saflax.de/0-WVK-Retail/Bilder-Pictures/SAFLAX-",'Basis-Tabelle-Samen'!C297,"-",'Basis-Tabelle-Samen'!J297,"-seed-package-front-cr-italian.jpg")),
IF($C$1="Japanisch - JP",HYPERLINK(CONCATENATE("https://www.saflax.de/0-WVK-Retail/Bilder-Pictures/SAFLAX-",'Basis-Tabelle-Samen'!C297,"-",'Basis-Tabelle-Samen'!J297,"-seed-package-front-cr-japanese.jpg")),
IF($C$1="Kroatisch - HR",HYPERLINK(CONCATENATE("https://www.saflax.de/0-WVK-Retail/Bilder-Pictures/SAFLAX-",'Basis-Tabelle-Samen'!C297,"-",'Basis-Tabelle-Samen'!J297,"-seed-package-front-cr-croatian.jpg")),
IF($C$1="Lettisch - LV",HYPERLINK(CONCATENATE("https://www.saflax.de/0-WVK-Retail/Bilder-Pictures/SAFLAX-",'Basis-Tabelle-Samen'!C297,"-",'Basis-Tabelle-Samen'!J297,"-seed-package-front-cr-latvian.jpg")),
IF($C$1="Litauisch - LT",HYPERLINK(CONCATENATE("https://www.saflax.de/0-WVK-Retail/Bilder-Pictures/SAFLAX-",'Basis-Tabelle-Samen'!C297,"-",'Basis-Tabelle-Samen'!J297,"-seed-package-front-cr-lithuanian.jpg")),
IF($C$1="Maltesisch - MT",HYPERLINK(CONCATENATE("https://www.saflax.de/0-WVK-Retail/Bilder-Pictures/SAFLAX-",'Basis-Tabelle-Samen'!C297,"-",'Basis-Tabelle-Samen'!J297,"-seed-package-front-cr-maltese.jpg")),
IF($C$1="Niederländisch - NL",HYPERLINK(CONCATENATE("https://www.saflax.de/0-WVK-Retail/Bilder-Pictures/SAFLAX-",'Basis-Tabelle-Samen'!C297,"-",'Basis-Tabelle-Samen'!J297,"-seed-package-front-cr-dutch.jpg")),
IF($C$1="Norwegisch - NO",HYPERLINK(CONCATENATE("https://www.saflax.de/0-WVK-Retail/Bilder-Pictures/SAFLAX-",'Basis-Tabelle-Samen'!C297,"-",'Basis-Tabelle-Samen'!J297,"-seed-package-front-cr-nowegian.jpg")),
IF($C$1="Polnisch - PL",HYPERLINK(CONCATENATE("https://www.saflax.de/0-WVK-Retail/Bilder-Pictures/SAFLAX-",'Basis-Tabelle-Samen'!C297,"-",'Basis-Tabelle-Samen'!J297,"-seed-package-front-cr-polish.jpg")),
IF($C$1="Portugiesisch - PT",HYPERLINK(CONCATENATE("https://www.saflax.de/0-WVK-Retail/Bilder-Pictures/SAFLAX-",'Basis-Tabelle-Samen'!C297,"-",'Basis-Tabelle-Samen'!J297,"-seed-package-front-cr-portuguese.jpg")),
IF($C$1="Rumänisch - RO",HYPERLINK(CONCATENATE("https://www.saflax.de/0-WVK-Retail/Bilder-Pictures/SAFLAX-",'Basis-Tabelle-Samen'!C297,"-",'Basis-Tabelle-Samen'!J297,"-seed-package-front-cr-romanian.jpg")),
IF($C$1="Schwedisch - SE",HYPERLINK(CONCATENATE("https://www.saflax.de/0-WVK-Retail/Bilder-Pictures/SAFLAX-",'Basis-Tabelle-Samen'!C297,"-",'Basis-Tabelle-Samen'!J297,"-seed-package-front-cr-swedish.jpg")),
IF($C$1="Slowakisch - SK",HYPERLINK(CONCATENATE("https://www.saflax.de/0-WVK-Retail/Bilder-Pictures/SAFLAX-",'Basis-Tabelle-Samen'!C297,"-",'Basis-Tabelle-Samen'!J297,"-seed-package-front-cr-slovak.jpg")),
IF($C$1="Slowenisch - SI",HYPERLINK(CONCATENATE("https://www.saflax.de/0-WVK-Retail/Bilder-Pictures/SAFLAX-",'Basis-Tabelle-Samen'!C297,"-",'Basis-Tabelle-Samen'!J297,"-seed-package-front-cr-slovenian.jpg")),
IF($C$1="Spanisch - ES",HYPERLINK(CONCATENATE("https://www.saflax.de/0-WVK-Retail/Bilder-Pictures/SAFLAX-",'Basis-Tabelle-Samen'!C297,"-",'Basis-Tabelle-Samen'!J297,"-seed-package-front-cr-spanish.jpg")),
IF($C$1="Tschechisch - CZ",HYPERLINK(CONCATENATE("https://www.saflax.de/0-WVK-Retail/Bilder-Pictures/SAFLAX-",'Basis-Tabelle-Samen'!C297,"-",'Basis-Tabelle-Samen'!J297,"-seed-package-front-cr-czech.jpg")),
IF($C$1="Türkisch - TR",HYPERLINK(CONCATENATE("https://www.saflax.de/0-WVK-Retail/Bilder-Pictures/SAFLAX-",'Basis-Tabelle-Samen'!C297,"-",'Basis-Tabelle-Samen'!J297,"-seed-package-front-cr-turkish.jpg")),
IF($C$1="Ungarisch - HU",HYPERLINK(CONCATENATE("https://www.saflax.de/0-WVK-Retail/Bilder-Pictures/SAFLAX-",'Basis-Tabelle-Samen'!C297,"-",'Basis-Tabelle-Samen'!J297,"-seed-package-front-cr-hungarian.jpg")),
" ACHTUNG")))))))))))))))))))))))))))))</f>
        <v>https://www.saflax.de/0-WVK-Retail/Bilder-Pictures/SAFLAX-15228-potentilla-anserina-seed-package-front-cr-english.jpg</v>
      </c>
      <c r="AL295" s="330" t="str">
        <f>IF(G295&lt;1,"",
IF($C$1="Bulgarisch - BG",HYPERLINK(CONCATENATE("https://www.saflax.de/0-WVK-Retail/Bilder-Pictures/SAFLAX-",'Basis-Tabelle-Samen'!C297,"-",'Basis-Tabelle-Samen'!J297,"-seed-package-back-cr-bulgarian.jpg")),
IF($C$1="Dänisch - DK",HYPERLINK(CONCATENATE("https://www.saflax.de/0-WVK-Retail/Bilder-Pictures/SAFLAX-",'Basis-Tabelle-Samen'!C297,"-",'Basis-Tabelle-Samen'!J297,"-seed-package-back-cr-danish.jpg")),
IF($C$1="Deutsch - DE",HYPERLINK(CONCATENATE("https://www.saflax.de/0-WVK-Retail/Bilder-Pictures/SAFLAX-",'Basis-Tabelle-Samen'!C297,"-",'Basis-Tabelle-Samen'!J297,"-seed-package-back-cr-german.jpg")),
IF($C$1="Englisch - UK",HYPERLINK(CONCATENATE("https://www.saflax.de/0-WVK-Retail/Bilder-Pictures/SAFLAX-",'Basis-Tabelle-Samen'!C297,"-",'Basis-Tabelle-Samen'!J297,"-seed-package-back-cr-english.jpg")),
IF($C$1="Estnisch - EE",HYPERLINK(CONCATENATE("https://www.saflax.de/0-WVK-Retail/Bilder-Pictures/SAFLAX-",'Basis-Tabelle-Samen'!C297,"-",'Basis-Tabelle-Samen'!J297,"-seed-package-back-cr-estonian.jpg")),
IF($C$1="Finnisch - FI",HYPERLINK(CONCATENATE("https://www.saflax.de/0-WVK-Retail/Bilder-Pictures/SAFLAX-",'Basis-Tabelle-Samen'!C297,"-",'Basis-Tabelle-Samen'!J297,"-seed-package-back-cr-finnish.jpg")),
IF($C$1="Französisch - FR",HYPERLINK(CONCATENATE("https://www.saflax.de/0-WVK-Retail/Bilder-Pictures/SAFLAX-",'Basis-Tabelle-Samen'!C297,"-",'Basis-Tabelle-Samen'!J297,"-seed-package-back-cr-french.jpg")),
IF($C$1="Griechisch - GR",HYPERLINK(CONCATENATE("https://www.saflax.de/0-WVK-Retail/Bilder-Pictures/SAFLAX-",'Basis-Tabelle-Samen'!C297,"-",'Basis-Tabelle-Samen'!J297,"-seed-package-back-cr-greek.jpg")),
IF($C$1="Irisch - IE",HYPERLINK(CONCATENATE("https://www.saflax.de/0-WVK-Retail/Bilder-Pictures/SAFLAX-",'Basis-Tabelle-Samen'!C297,"-",'Basis-Tabelle-Samen'!J297,"-seed-package-back-cr-irish.jpg")),
IF($C$1="Isländisch - IS",HYPERLINK(CONCATENATE("https://www.saflax.de/0-WVK-Retail/Bilder-Pictures/SAFLAX-",'Basis-Tabelle-Samen'!C297,"-",'Basis-Tabelle-Samen'!J297,"-seed-package-back-cr-icelandic.jpg")),
IF($C$1="Italienisch - IT",HYPERLINK(CONCATENATE("https://www.saflax.de/0-WVK-Retail/Bilder-Pictures/SAFLAX-",'Basis-Tabelle-Samen'!C297,"-",'Basis-Tabelle-Samen'!J297,"-seed-package-back-cr-italian.jpg")),
IF($C$1="Japanisch - JP",HYPERLINK(CONCATENATE("https://www.saflax.de/0-WVK-Retail/Bilder-Pictures/SAFLAX-",'Basis-Tabelle-Samen'!C297,"-",'Basis-Tabelle-Samen'!J297,"-seed-package-back-cr-japanese.jpg")),
IF($C$1="Kroatisch - HR",HYPERLINK(CONCATENATE("https://www.saflax.de/0-WVK-Retail/Bilder-Pictures/SAFLAX-",'Basis-Tabelle-Samen'!C297,"-",'Basis-Tabelle-Samen'!J297,"-seed-package-back-cr-croatian.jpg")),
IF($C$1="Lettisch - LV",HYPERLINK(CONCATENATE("https://www.saflax.de/0-WVK-Retail/Bilder-Pictures/SAFLAX-",'Basis-Tabelle-Samen'!C297,"-",'Basis-Tabelle-Samen'!J297,"-seed-package-back-cr-latvian.jpg")),
IF($C$1="Litauisch - LT",HYPERLINK(CONCATENATE("https://www.saflax.de/0-WVK-Retail/Bilder-Pictures/SAFLAX-",'Basis-Tabelle-Samen'!C297,"-",'Basis-Tabelle-Samen'!J297,"-seed-package-back-cr-lithuanian.jpg")),
IF($C$1="Maltesisch - MT",HYPERLINK(CONCATENATE("https://www.saflax.de/0-WVK-Retail/Bilder-Pictures/SAFLAX-",'Basis-Tabelle-Samen'!C297,"-",'Basis-Tabelle-Samen'!J297,"-seed-package-back-cr-maltese.jpg")),
IF($C$1="Niederländisch - NL",HYPERLINK(CONCATENATE("https://www.saflax.de/0-WVK-Retail/Bilder-Pictures/SAFLAX-",'Basis-Tabelle-Samen'!C297,"-",'Basis-Tabelle-Samen'!J297,"-seed-package-back-cr-dutch.jpg")),
IF($C$1="Norwegisch - NO",HYPERLINK(CONCATENATE("https://www.saflax.de/0-WVK-Retail/Bilder-Pictures/SAFLAX-",'Basis-Tabelle-Samen'!C297,"-",'Basis-Tabelle-Samen'!J297,"-seed-package-back-cr-nowegian.jpg")),
IF($C$1="Polnisch - PL",HYPERLINK(CONCATENATE("https://www.saflax.de/0-WVK-Retail/Bilder-Pictures/SAFLAX-",'Basis-Tabelle-Samen'!C297,"-",'Basis-Tabelle-Samen'!J297,"-seed-package-back-cr-polish.jpg")),
IF($C$1="Portugiesisch - PT",HYPERLINK(CONCATENATE("https://www.saflax.de/0-WVK-Retail/Bilder-Pictures/SAFLAX-",'Basis-Tabelle-Samen'!C297,"-",'Basis-Tabelle-Samen'!J297,"-seed-package-back-cr-portuguese.jpg")),
IF($C$1="Rumänisch - RO",HYPERLINK(CONCATENATE("https://www.saflax.de/0-WVK-Retail/Bilder-Pictures/SAFLAX-",'Basis-Tabelle-Samen'!C297,"-",'Basis-Tabelle-Samen'!J297,"-seed-package-back-cr-romanian.jpg")),
IF($C$1="Schwedisch - SE",HYPERLINK(CONCATENATE("https://www.saflax.de/0-WVK-Retail/Bilder-Pictures/SAFLAX-",'Basis-Tabelle-Samen'!C297,"-",'Basis-Tabelle-Samen'!J297,"-seed-package-back-cr-swedish.jpg")),
IF($C$1="Slowakisch - SK",HYPERLINK(CONCATENATE("https://www.saflax.de/0-WVK-Retail/Bilder-Pictures/SAFLAX-",'Basis-Tabelle-Samen'!C297,"-",'Basis-Tabelle-Samen'!J297,"-seed-package-back-cr-slovak.jpg")),
IF($C$1="Slowenisch - SI",HYPERLINK(CONCATENATE("https://www.saflax.de/0-WVK-Retail/Bilder-Pictures/SAFLAX-",'Basis-Tabelle-Samen'!C297,"-",'Basis-Tabelle-Samen'!J297,"-seed-package-back-cr-slovenian.jpg")),
IF($C$1="Spanisch - ES",HYPERLINK(CONCATENATE("https://www.saflax.de/0-WVK-Retail/Bilder-Pictures/SAFLAX-",'Basis-Tabelle-Samen'!C297,"-",'Basis-Tabelle-Samen'!J297,"-seed-package-back-cr-spanish.jpg")),
IF($C$1="Tschechisch - CZ",HYPERLINK(CONCATENATE("https://www.saflax.de/0-WVK-Retail/Bilder-Pictures/SAFLAX-",'Basis-Tabelle-Samen'!C297,"-",'Basis-Tabelle-Samen'!J297,"-seed-package-back-cr-czech.jpg")),
IF($C$1="Türkisch - TR",HYPERLINK(CONCATENATE("https://www.saflax.de/0-WVK-Retail/Bilder-Pictures/SAFLAX-",'Basis-Tabelle-Samen'!C297,"-",'Basis-Tabelle-Samen'!J297,"-seed-package-back-cr-turkish.jpg")),
IF($C$1="Ungarisch - HU",HYPERLINK(CONCATENATE("https://www.saflax.de/0-WVK-Retail/Bilder-Pictures/SAFLAX-",'Basis-Tabelle-Samen'!C297,"-",'Basis-Tabelle-Samen'!J297,"-seed-package-back-cr-hungarian.jpg")),
" ACHTUNG")))))))))))))))))))))))))))))</f>
        <v>https://www.saflax.de/0-WVK-Retail/Bilder-Pictures/SAFLAX-15228-potentilla-anserina-seed-package-back-cr-english.jpg</v>
      </c>
      <c r="AM295" s="330" t="str">
        <f>IF(H295&lt;1,"",
IF($C$1="Bulgarisch - BG",HYPERLINK(CONCATENATE("https://www.saflax.de/0-WVK-Retail/Bilder-Pictures/SAFLAX-",'Basis-Tabelle-Samen'!K297,"-",'Basis-Tabelle-Samen'!J297,"-garden-to-go-mini-bulgarian.jpg")),
IF($C$1="Dänisch - DK",HYPERLINK(CONCATENATE("https://www.saflax.de/0-WVK-Retail/Bilder-Pictures/SAFLAX-",'Basis-Tabelle-Samen'!K297,"-",'Basis-Tabelle-Samen'!J297,"-garden-to-go-mini-danish.jpg")),
IF($C$1="Deutsch - DE",HYPERLINK(CONCATENATE("https://www.saflax.de/0-WVK-Retail/Bilder-Pictures/SAFLAX-",'Basis-Tabelle-Samen'!K297,"-",'Basis-Tabelle-Samen'!J297,"-garden-to-go-mini-german.jpg")),
IF($C$1="Englisch - UK",HYPERLINK(CONCATENATE("https://www.saflax.de/0-WVK-Retail/Bilder-Pictures/SAFLAX-",'Basis-Tabelle-Samen'!K297,"-",'Basis-Tabelle-Samen'!J297,"-garden-to-go-mini-english.jpg")),
IF($C$1="Estnisch - EE",HYPERLINK(CONCATENATE("https://www.saflax.de/0-WVK-Retail/Bilder-Pictures/SAFLAX-",'Basis-Tabelle-Samen'!K297,"-",'Basis-Tabelle-Samen'!J297,"-garden-to-go-mini-estonian.jpg")),
IF($C$1="Finnisch - FI",HYPERLINK(CONCATENATE("https://www.saflax.de/0-WVK-Retail/Bilder-Pictures/SAFLAX-",'Basis-Tabelle-Samen'!K297,"-",'Basis-Tabelle-Samen'!J297,"-garden-to-go-mini-finnish.jpg")),
IF($C$1="Französisch - FR",HYPERLINK(CONCATENATE("https://www.saflax.de/0-WVK-Retail/Bilder-Pictures/SAFLAX-",'Basis-Tabelle-Samen'!K297,"-",'Basis-Tabelle-Samen'!J297,"-garden-to-go-mini-french.jpg")),
IF($C$1="Griechisch - GR",HYPERLINK(CONCATENATE("https://www.saflax.de/0-WVK-Retail/Bilder-Pictures/SAFLAX-",'Basis-Tabelle-Samen'!K297,"-",'Basis-Tabelle-Samen'!J297,"-garden-to-go-mini-greek.jpg")),
IF($C$1="Irisch - IE",HYPERLINK(CONCATENATE("https://www.saflax.de/0-WVK-Retail/Bilder-Pictures/SAFLAX-",'Basis-Tabelle-Samen'!K297,"-",'Basis-Tabelle-Samen'!J297,"-garden-to-go-mini-irish.jpg")),
IF($C$1="Isländisch - IS",HYPERLINK(CONCATENATE("https://www.saflax.de/0-WVK-Retail/Bilder-Pictures/SAFLAX-",'Basis-Tabelle-Samen'!K297,"-",'Basis-Tabelle-Samen'!J297,"-garden-to-go-mini-icelandic.jpg")),
IF($C$1="Italienisch - IT",HYPERLINK(CONCATENATE("https://www.saflax.de/0-WVK-Retail/Bilder-Pictures/SAFLAX-",'Basis-Tabelle-Samen'!K297,"-",'Basis-Tabelle-Samen'!J297,"-garden-to-go-mini-italian.jpg")),
IF($C$1="Japanisch - JP",HYPERLINK(CONCATENATE("https://www.saflax.de/0-WVK-Retail/Bilder-Pictures/SAFLAX-",'Basis-Tabelle-Samen'!K297,"-",'Basis-Tabelle-Samen'!J297,"-garden-to-go-mini-japanese.jpg")),
IF($C$1="Kroatisch - HR",HYPERLINK(CONCATENATE("https://www.saflax.de/0-WVK-Retail/Bilder-Pictures/SAFLAX-",'Basis-Tabelle-Samen'!K297,"-",'Basis-Tabelle-Samen'!J297,"-garden-to-go-mini-croatian.jpg")),
IF($C$1="Lettisch - LV",HYPERLINK(CONCATENATE("https://www.saflax.de/0-WVK-Retail/Bilder-Pictures/SAFLAX-",'Basis-Tabelle-Samen'!K297,"-",'Basis-Tabelle-Samen'!J297,"-garden-to-go-mini-latvian.jpg")),
IF($C$1="Litauisch - LT",HYPERLINK(CONCATENATE("https://www.saflax.de/0-WVK-Retail/Bilder-Pictures/SAFLAX-",'Basis-Tabelle-Samen'!K297,"-",'Basis-Tabelle-Samen'!J297,"-garden-to-go-mini-lithuanian.jpg")),
IF($C$1="Maltesisch - MT",HYPERLINK(CONCATENATE("https://www.saflax.de/0-WVK-Retail/Bilder-Pictures/SAFLAX-",'Basis-Tabelle-Samen'!K297,"-",'Basis-Tabelle-Samen'!J297,"-garden-to-go-mini-maltese.jpg")),
IF($C$1="Niederländisch - NL",HYPERLINK(CONCATENATE("https://www.saflax.de/0-WVK-Retail/Bilder-Pictures/SAFLAX-",'Basis-Tabelle-Samen'!K297,"-",'Basis-Tabelle-Samen'!J297,"-garden-to-go-mini-dutch.jpg")),
IF($C$1="Norwegisch - NO",HYPERLINK(CONCATENATE("https://www.saflax.de/0-WVK-Retail/Bilder-Pictures/SAFLAX-",'Basis-Tabelle-Samen'!K297,"-",'Basis-Tabelle-Samen'!J297,"-garden-to-go-mini-nowegian.jpg")),
IF($C$1="Polnisch - PL",HYPERLINK(CONCATENATE("https://www.saflax.de/0-WVK-Retail/Bilder-Pictures/SAFLAX-",'Basis-Tabelle-Samen'!K297,"-",'Basis-Tabelle-Samen'!J297,"-garden-to-go-mini-polish.jpg")),
IF($C$1="Portugiesisch - PT",HYPERLINK(CONCATENATE("https://www.saflax.de/0-WVK-Retail/Bilder-Pictures/SAFLAX-",'Basis-Tabelle-Samen'!K297,"-",'Basis-Tabelle-Samen'!J297,"-garden-to-go-mini-portuguese.jpg")),
IF($C$1="Rumänisch - RO",HYPERLINK(CONCATENATE("https://www.saflax.de/0-WVK-Retail/Bilder-Pictures/SAFLAX-",'Basis-Tabelle-Samen'!K297,"-",'Basis-Tabelle-Samen'!J297,"-garden-to-go-mini-romanian.jpg")),
IF($C$1="Schwedisch - SE",HYPERLINK(CONCATENATE("https://www.saflax.de/0-WVK-Retail/Bilder-Pictures/SAFLAX-",'Basis-Tabelle-Samen'!K297,"-",'Basis-Tabelle-Samen'!J297,"-garden-to-go-mini-swedish.jpg")),
IF($C$1="Slowakisch - SK",HYPERLINK(CONCATENATE("https://www.saflax.de/0-WVK-Retail/Bilder-Pictures/SAFLAX-",'Basis-Tabelle-Samen'!K297,"-",'Basis-Tabelle-Samen'!J297,"-garden-to-go-mini-slovak.jpg")),
IF($C$1="Slowenisch - SI",HYPERLINK(CONCATENATE("https://www.saflax.de/0-WVK-Retail/Bilder-Pictures/SAFLAX-",'Basis-Tabelle-Samen'!K297,"-",'Basis-Tabelle-Samen'!J297,"-garden-to-go-mini-slovenian.jpg")),
IF($C$1="Spanisch - ES",HYPERLINK(CONCATENATE("https://www.saflax.de/0-WVK-Retail/Bilder-Pictures/SAFLAX-",'Basis-Tabelle-Samen'!K297,"-",'Basis-Tabelle-Samen'!J297,"-garden-to-go-mini-spanish.jpg")),
IF($C$1="Tschechisch - CZ",HYPERLINK(CONCATENATE("https://www.saflax.de/0-WVK-Retail/Bilder-Pictures/SAFLAX-",'Basis-Tabelle-Samen'!K297,"-",'Basis-Tabelle-Samen'!J297,"-garden-to-go-mini-czech.jpg")),
IF($C$1="Türkisch - TR",HYPERLINK(CONCATENATE("https://www.saflax.de/0-WVK-Retail/Bilder-Pictures/SAFLAX-",'Basis-Tabelle-Samen'!K297,"-",'Basis-Tabelle-Samen'!J297,"-garden-to-go-mini-turkish.jpg")),
IF($C$1="Ungarisch - HU",HYPERLINK(CONCATENATE("https://www.saflax.de/0-WVK-Retail/Bilder-Pictures/SAFLAX-",'Basis-Tabelle-Samen'!K297,"-",'Basis-Tabelle-Samen'!J297,"-garden-to-go-mini-hungarian.jpg")),
" ACHTUNG")))))))))))))))))))))))))))))</f>
        <v>https://www.saflax.de/0-WVK-Retail/Bilder-Pictures/SAFLAX-75228-potentilla-anserina-garden-to-go-mini-english.jpg</v>
      </c>
      <c r="AN295" s="330" t="str">
        <f>IF(I295&lt;1,"",
IF($C$1="Bulgarisch - BG",HYPERLINK(CONCATENATE("https://www.saflax.de/0-WVK-Retail/Bilder-Pictures/SAFLAX-",'Basis-Tabelle-Samen'!N297,"-",'Basis-Tabelle-Samen'!J297,"-garden-to-go-lite-bulgarian.jpg")),
IF($C$1="Dänisch - DK",HYPERLINK(CONCATENATE("https://www.saflax.de/0-WVK-Retail/Bilder-Pictures/SAFLAX-",'Basis-Tabelle-Samen'!N297,"-",'Basis-Tabelle-Samen'!J297,"-garden-to-go-lite-danish.jpg")),
IF($C$1="Deutsch - DE",HYPERLINK(CONCATENATE("https://www.saflax.de/0-WVK-Retail/Bilder-Pictures/SAFLAX-",'Basis-Tabelle-Samen'!N297,"-",'Basis-Tabelle-Samen'!J297,"-garden-to-go-lite-german.jpg")),
IF($C$1="Englisch - UK",HYPERLINK(CONCATENATE("https://www.saflax.de/0-WVK-Retail/Bilder-Pictures/SAFLAX-",'Basis-Tabelle-Samen'!N297,"-",'Basis-Tabelle-Samen'!J297,"-garden-to-go-lite-english.jpg")),
IF($C$1="Estnisch - EE",HYPERLINK(CONCATENATE("https://www.saflax.de/0-WVK-Retail/Bilder-Pictures/SAFLAX-",'Basis-Tabelle-Samen'!N297,"-",'Basis-Tabelle-Samen'!J297,"-garden-to-go-lite-estonian.jpg")),
IF($C$1="Finnisch - FI",HYPERLINK(CONCATENATE("https://www.saflax.de/0-WVK-Retail/Bilder-Pictures/SAFLAX-",'Basis-Tabelle-Samen'!N297,"-",'Basis-Tabelle-Samen'!J297,"-garden-to-go-lite-finnish.jpg")),
IF($C$1="Französisch - FR",HYPERLINK(CONCATENATE("https://www.saflax.de/0-WVK-Retail/Bilder-Pictures/SAFLAX-",'Basis-Tabelle-Samen'!N297,"-",'Basis-Tabelle-Samen'!J297,"-garden-to-go-lite-french.jpg")),
IF($C$1="Griechisch - GR",HYPERLINK(CONCATENATE("https://www.saflax.de/0-WVK-Retail/Bilder-Pictures/SAFLAX-",'Basis-Tabelle-Samen'!N297,"-",'Basis-Tabelle-Samen'!J297,"-garden-to-go-lite-greek.jpg")),
IF($C$1="Irisch - IE",HYPERLINK(CONCATENATE("https://www.saflax.de/0-WVK-Retail/Bilder-Pictures/SAFLAX-",'Basis-Tabelle-Samen'!N297,"-",'Basis-Tabelle-Samen'!J297,"-garden-to-go-lite-irish.jpg")),
IF($C$1="Isländisch - IS",HYPERLINK(CONCATENATE("https://www.saflax.de/0-WVK-Retail/Bilder-Pictures/SAFLAX-",'Basis-Tabelle-Samen'!N297,"-",'Basis-Tabelle-Samen'!J297,"-garden-to-go-lite-icelandic.jpg")),
IF($C$1="Italienisch - IT",HYPERLINK(CONCATENATE("https://www.saflax.de/0-WVK-Retail/Bilder-Pictures/SAFLAX-",'Basis-Tabelle-Samen'!N297,"-",'Basis-Tabelle-Samen'!J297,"-garden-to-go-lite-italian.jpg")),
IF($C$1="Japanisch - JP",HYPERLINK(CONCATENATE("https://www.saflax.de/0-WVK-Retail/Bilder-Pictures/SAFLAX-",'Basis-Tabelle-Samen'!N297,"-",'Basis-Tabelle-Samen'!J297,"-garden-to-go-lite-japanese.jpg")),
IF($C$1="Kroatisch - HR",HYPERLINK(CONCATENATE("https://www.saflax.de/0-WVK-Retail/Bilder-Pictures/SAFLAX-",'Basis-Tabelle-Samen'!N297,"-",'Basis-Tabelle-Samen'!J297,"-garden-to-go-lite-croatian.jpg")),
IF($C$1="Lettisch - LV",HYPERLINK(CONCATENATE("https://www.saflax.de/0-WVK-Retail/Bilder-Pictures/SAFLAX-",'Basis-Tabelle-Samen'!N297,"-",'Basis-Tabelle-Samen'!J297,"-garden-to-go-lite-latvian.jpg")),
IF($C$1="Litauisch - LT",HYPERLINK(CONCATENATE("https://www.saflax.de/0-WVK-Retail/Bilder-Pictures/SAFLAX-",'Basis-Tabelle-Samen'!N297,"-",'Basis-Tabelle-Samen'!J297,"-garden-to-go-lite-lithuanian.jpg")),
IF($C$1="Maltesisch - MT",HYPERLINK(CONCATENATE("https://www.saflax.de/0-WVK-Retail/Bilder-Pictures/SAFLAX-",'Basis-Tabelle-Samen'!N297,"-",'Basis-Tabelle-Samen'!J297,"-garden-to-go-lite-maltese.jpg")),
IF($C$1="Niederländisch - NL",HYPERLINK(CONCATENATE("https://www.saflax.de/0-WVK-Retail/Bilder-Pictures/SAFLAX-",'Basis-Tabelle-Samen'!N297,"-",'Basis-Tabelle-Samen'!J297,"-garden-to-go-lite-dutch.jpg")),
IF($C$1="Norwegisch - NO",HYPERLINK(CONCATENATE("https://www.saflax.de/0-WVK-Retail/Bilder-Pictures/SAFLAX-",'Basis-Tabelle-Samen'!N297,"-",'Basis-Tabelle-Samen'!J297,"-garden-to-go-lite-nowegian.jpg")),
IF($C$1="Polnisch - PL",HYPERLINK(CONCATENATE("https://www.saflax.de/0-WVK-Retail/Bilder-Pictures/SAFLAX-",'Basis-Tabelle-Samen'!N297,"-",'Basis-Tabelle-Samen'!J297,"-garden-to-go-lite-polish.jpg")),
IF($C$1="Portugiesisch - PT",HYPERLINK(CONCATENATE("https://www.saflax.de/0-WVK-Retail/Bilder-Pictures/SAFLAX-",'Basis-Tabelle-Samen'!N297,"-",'Basis-Tabelle-Samen'!J297,"-garden-to-go-lite-portuguese.jpg")),
IF($C$1="Rumänisch - RO",HYPERLINK(CONCATENATE("https://www.saflax.de/0-WVK-Retail/Bilder-Pictures/SAFLAX-",'Basis-Tabelle-Samen'!N297,"-",'Basis-Tabelle-Samen'!J297,"-garden-to-go-lite-romanian.jpg")),
IF($C$1="Schwedisch - SE",HYPERLINK(CONCATENATE("https://www.saflax.de/0-WVK-Retail/Bilder-Pictures/SAFLAX-",'Basis-Tabelle-Samen'!N297,"-",'Basis-Tabelle-Samen'!J297,"-garden-to-go-lite-swedish.jpg")),
IF($C$1="Slowakisch - SK",HYPERLINK(CONCATENATE("https://www.saflax.de/0-WVK-Retail/Bilder-Pictures/SAFLAX-",'Basis-Tabelle-Samen'!N297,"-",'Basis-Tabelle-Samen'!J297,"-garden-to-go-lite-slovak.jpg")),
IF($C$1="Slowenisch - SI",HYPERLINK(CONCATENATE("https://www.saflax.de/0-WVK-Retail/Bilder-Pictures/SAFLAX-",'Basis-Tabelle-Samen'!N297,"-",'Basis-Tabelle-Samen'!J297,"-garden-to-go-lite-slovenian.jpg")),
IF($C$1="Spanisch - ES",HYPERLINK(CONCATENATE("https://www.saflax.de/0-WVK-Retail/Bilder-Pictures/SAFLAX-",'Basis-Tabelle-Samen'!N297,"-",'Basis-Tabelle-Samen'!J297,"-garden-to-go-lite-spanish.jpg")),
IF($C$1="Tschechisch - CZ",HYPERLINK(CONCATENATE("https://www.saflax.de/0-WVK-Retail/Bilder-Pictures/SAFLAX-",'Basis-Tabelle-Samen'!N297,"-",'Basis-Tabelle-Samen'!J297,"-garden-to-go-lite-czech.jpg")),
IF($C$1="Türkisch - TR",HYPERLINK(CONCATENATE("https://www.saflax.de/0-WVK-Retail/Bilder-Pictures/SAFLAX-",'Basis-Tabelle-Samen'!N297,"-",'Basis-Tabelle-Samen'!J297,"-garden-to-go-lite-turkish.jpg")),
IF($C$1="Ungarisch - HU",HYPERLINK(CONCATENATE("https://www.saflax.de/0-WVK-Retail/Bilder-Pictures/SAFLAX-",'Basis-Tabelle-Samen'!N297,"-",'Basis-Tabelle-Samen'!J297,"-garden-to-go-lite-hungarian.jpg")),
" ACHTUNG")))))))))))))))))))))))))))))</f>
        <v>https://www.saflax.de/0-WVK-Retail/Bilder-Pictures/SAFLAX-85228-potentilla-anserina-garden-to-go-lite-english.jpg</v>
      </c>
      <c r="AO295" s="330" t="str">
        <f>IF(J295&lt;1,"",
IF($C$1="Bulgarisch - BG",HYPERLINK(CONCATENATE("https://www.saflax.de/0-WVK-Retail/Bilder-Pictures/SAFLAX-",'Basis-Tabelle-Samen'!Q297,"-",'Basis-Tabelle-Samen'!J297,"-garden-to-go-bulgarian.jpg")),
IF($C$1="Dänisch - DK",HYPERLINK(CONCATENATE("https://www.saflax.de/0-WVK-Retail/Bilder-Pictures/SAFLAX-",'Basis-Tabelle-Samen'!Q297,"-",'Basis-Tabelle-Samen'!J297,"-garden-to-go-danish.jpg")),
IF($C$1="Deutsch - DE",HYPERLINK(CONCATENATE("https://www.saflax.de/0-WVK-Retail/Bilder-Pictures/SAFLAX-",'Basis-Tabelle-Samen'!Q297,"-",'Basis-Tabelle-Samen'!J297,"-garden-to-go-german.jpg")),
IF($C$1="Englisch - UK",HYPERLINK(CONCATENATE("https://www.saflax.de/0-WVK-Retail/Bilder-Pictures/SAFLAX-",'Basis-Tabelle-Samen'!Q297,"-",'Basis-Tabelle-Samen'!J297,"-garden-to-go-english.jpg")),
IF($C$1="Estnisch - EE",HYPERLINK(CONCATENATE("https://www.saflax.de/0-WVK-Retail/Bilder-Pictures/SAFLAX-",'Basis-Tabelle-Samen'!Q297,"-",'Basis-Tabelle-Samen'!J297,"-garden-to-go-estonian.jpg")),
IF($C$1="Finnisch - FI",HYPERLINK(CONCATENATE("https://www.saflax.de/0-WVK-Retail/Bilder-Pictures/SAFLAX-",'Basis-Tabelle-Samen'!Q297,"-",'Basis-Tabelle-Samen'!J297,"-garden-to-go-finnish.jpg")),
IF($C$1="Französisch - FR",HYPERLINK(CONCATENATE("https://www.saflax.de/0-WVK-Retail/Bilder-Pictures/SAFLAX-",'Basis-Tabelle-Samen'!Q297,"-",'Basis-Tabelle-Samen'!J297,"-garden-to-go-french.jpg")),
IF($C$1="Griechisch - GR",HYPERLINK(CONCATENATE("https://www.saflax.de/0-WVK-Retail/Bilder-Pictures/SAFLAX-",'Basis-Tabelle-Samen'!Q297,"-",'Basis-Tabelle-Samen'!J297,"-garden-to-go-greek.jpg")),
IF($C$1="Irisch - IE",HYPERLINK(CONCATENATE("https://www.saflax.de/0-WVK-Retail/Bilder-Pictures/SAFLAX-",'Basis-Tabelle-Samen'!Q297,"-",'Basis-Tabelle-Samen'!J297,"-garden-to-go-irish.jpg")),
IF($C$1="Isländisch - IS",HYPERLINK(CONCATENATE("https://www.saflax.de/0-WVK-Retail/Bilder-Pictures/SAFLAX-",'Basis-Tabelle-Samen'!Q297,"-",'Basis-Tabelle-Samen'!J297,"-garden-to-go-icelandic.jpg")),
IF($C$1="Italienisch - IT",HYPERLINK(CONCATENATE("https://www.saflax.de/0-WVK-Retail/Bilder-Pictures/SAFLAX-",'Basis-Tabelle-Samen'!Q297,"-",'Basis-Tabelle-Samen'!J297,"-garden-to-go-italian.jpg")),
IF($C$1="Japanisch - JP",HYPERLINK(CONCATENATE("https://www.saflax.de/0-WVK-Retail/Bilder-Pictures/SAFLAX-",'Basis-Tabelle-Samen'!Q297,"-",'Basis-Tabelle-Samen'!J297,"-garden-to-go-japanese.jpg")),
IF($C$1="Kroatisch - HR",HYPERLINK(CONCATENATE("https://www.saflax.de/0-WVK-Retail/Bilder-Pictures/SAFLAX-",'Basis-Tabelle-Samen'!Q297,"-",'Basis-Tabelle-Samen'!J297,"-garden-to-go-croatian.jpg")),
IF($C$1="Lettisch - LV",HYPERLINK(CONCATENATE("https://www.saflax.de/0-WVK-Retail/Bilder-Pictures/SAFLAX-",'Basis-Tabelle-Samen'!Q297,"-",'Basis-Tabelle-Samen'!J297,"-garden-to-go-latvian.jpg")),
IF($C$1="Litauisch - LT",HYPERLINK(CONCATENATE("https://www.saflax.de/0-WVK-Retail/Bilder-Pictures/SAFLAX-",'Basis-Tabelle-Samen'!Q297,"-",'Basis-Tabelle-Samen'!J297,"-garden-to-go-lithuanian.jpg")),
IF($C$1="Maltesisch - MT",HYPERLINK(CONCATENATE("https://www.saflax.de/0-WVK-Retail/Bilder-Pictures/SAFLAX-",'Basis-Tabelle-Samen'!Q297,"-",'Basis-Tabelle-Samen'!J297,"-garden-to-go-maltese.jpg")),
IF($C$1="Niederländisch - NL",HYPERLINK(CONCATENATE("https://www.saflax.de/0-WVK-Retail/Bilder-Pictures/SAFLAX-",'Basis-Tabelle-Samen'!Q297,"-",'Basis-Tabelle-Samen'!J297,"-garden-to-go-dutch.jpg")),
IF($C$1="Norwegisch - NO",HYPERLINK(CONCATENATE("https://www.saflax.de/0-WVK-Retail/Bilder-Pictures/SAFLAX-",'Basis-Tabelle-Samen'!Q297,"-",'Basis-Tabelle-Samen'!J297,"-garden-to-go-nowegian.jpg")),
IF($C$1="Polnisch - PL",HYPERLINK(CONCATENATE("https://www.saflax.de/0-WVK-Retail/Bilder-Pictures/SAFLAX-",'Basis-Tabelle-Samen'!Q297,"-",'Basis-Tabelle-Samen'!J297,"-garden-to-go-polish.jpg")),
IF($C$1="Portugiesisch - PT",HYPERLINK(CONCATENATE("https://www.saflax.de/0-WVK-Retail/Bilder-Pictures/SAFLAX-",'Basis-Tabelle-Samen'!Q297,"-",'Basis-Tabelle-Samen'!J297,"-garden-to-go-portuguese.jpg")),
IF($C$1="Rumänisch - RO",HYPERLINK(CONCATENATE("https://www.saflax.de/0-WVK-Retail/Bilder-Pictures/SAFLAX-",'Basis-Tabelle-Samen'!Q297,"-",'Basis-Tabelle-Samen'!J297,"-garden-to-go-romanian.jpg")),
IF($C$1="Schwedisch - SE",HYPERLINK(CONCATENATE("https://www.saflax.de/0-WVK-Retail/Bilder-Pictures/SAFLAX-",'Basis-Tabelle-Samen'!Q297,"-",'Basis-Tabelle-Samen'!J297,"-garden-to-go-swedish.jpg")),
IF($C$1="Slowakisch - SK",HYPERLINK(CONCATENATE("https://www.saflax.de/0-WVK-Retail/Bilder-Pictures/SAFLAX-",'Basis-Tabelle-Samen'!Q297,"-",'Basis-Tabelle-Samen'!J297,"-garden-to-go-slovak.jpg")),
IF($C$1="Slowenisch - SI",HYPERLINK(CONCATENATE("https://www.saflax.de/0-WVK-Retail/Bilder-Pictures/SAFLAX-",'Basis-Tabelle-Samen'!Q297,"-",'Basis-Tabelle-Samen'!J297,"-garden-to-go-slovenian.jpg")),
IF($C$1="Spanisch - ES",HYPERLINK(CONCATENATE("https://www.saflax.de/0-WVK-Retail/Bilder-Pictures/SAFLAX-",'Basis-Tabelle-Samen'!Q297,"-",'Basis-Tabelle-Samen'!J297,"-garden-to-go-spanish.jpg")),
IF($C$1="Tschechisch - CZ",HYPERLINK(CONCATENATE("https://www.saflax.de/0-WVK-Retail/Bilder-Pictures/SAFLAX-",'Basis-Tabelle-Samen'!Q297,"-",'Basis-Tabelle-Samen'!J297,"-garden-to-go-czech.jpg")),
IF($C$1="Türkisch - TR",HYPERLINK(CONCATENATE("https://www.saflax.de/0-WVK-Retail/Bilder-Pictures/SAFLAX-",'Basis-Tabelle-Samen'!Q297,"-",'Basis-Tabelle-Samen'!J297,"-garden-to-go-turkish.jpg")),
IF($C$1="Ungarisch - HU",HYPERLINK(CONCATENATE("https://www.saflax.de/0-WVK-Retail/Bilder-Pictures/SAFLAX-",'Basis-Tabelle-Samen'!Q297,"-",'Basis-Tabelle-Samen'!J297,"-garden-to-go-hungarian.jpg")),
" ACHTUNG")))))))))))))))))))))))))))))</f>
        <v>https://www.saflax.de/0-WVK-Retail/Bilder-Pictures/SAFLAX-55228-potentilla-anserina-garden-to-go-english.jpg</v>
      </c>
      <c r="AP295" s="330" t="str">
        <f>IF(K295&lt;1,"",
IF($C$1="Bulgarisch - BG",HYPERLINK(CONCATENATE("https://www.saflax.de/0-WVK-Retail/Bilder-Pictures/SAFLAX-",'Basis-Tabelle-Samen'!T297,"-",'Basis-Tabelle-Samen'!J297,"-cultivation-set-bulgarian.jpg")),
IF($C$1="Dänisch - DK",HYPERLINK(CONCATENATE("https://www.saflax.de/0-WVK-Retail/Bilder-Pictures/SAFLAX-",'Basis-Tabelle-Samen'!T297,"-",'Basis-Tabelle-Samen'!J297,"-cultivation-set-danish.jpg")),
IF($C$1="Deutsch - DE",HYPERLINK(CONCATENATE("https://www.saflax.de/0-WVK-Retail/Bilder-Pictures/SAFLAX-",'Basis-Tabelle-Samen'!T297,"-",'Basis-Tabelle-Samen'!J297,"-cultivation-set-german.jpg")),
IF($C$1="Englisch - UK",HYPERLINK(CONCATENATE("https://www.saflax.de/0-WVK-Retail/Bilder-Pictures/SAFLAX-",'Basis-Tabelle-Samen'!T297,"-",'Basis-Tabelle-Samen'!J297,"-cultivation-set-english.jpg")),
IF($C$1="Estnisch - EE",HYPERLINK(CONCATENATE("https://www.saflax.de/0-WVK-Retail/Bilder-Pictures/SAFLAX-",'Basis-Tabelle-Samen'!T297,"-",'Basis-Tabelle-Samen'!J297,"-cultivation-set-estonian.jpg")),
IF($C$1="Finnisch - FI",HYPERLINK(CONCATENATE("https://www.saflax.de/0-WVK-Retail/Bilder-Pictures/SAFLAX-",'Basis-Tabelle-Samen'!T297,"-",'Basis-Tabelle-Samen'!J297,"-cultivation-set-finnish.jpg")),
IF($C$1="Französisch - FR",HYPERLINK(CONCATENATE("https://www.saflax.de/0-WVK-Retail/Bilder-Pictures/SAFLAX-",'Basis-Tabelle-Samen'!T297,"-",'Basis-Tabelle-Samen'!J297,"-cultivation-set-french.jpg")),
IF($C$1="Griechisch - GR",HYPERLINK(CONCATENATE("https://www.saflax.de/0-WVK-Retail/Bilder-Pictures/SAFLAX-",'Basis-Tabelle-Samen'!T297,"-",'Basis-Tabelle-Samen'!J297,"-cultivation-set-greek.jpg")),
IF($C$1="Irisch - IE",HYPERLINK(CONCATENATE("https://www.saflax.de/0-WVK-Retail/Bilder-Pictures/SAFLAX-",'Basis-Tabelle-Samen'!T297,"-",'Basis-Tabelle-Samen'!J297,"-cultivation-set-irish.jpg")),
IF($C$1="Isländisch - IS",HYPERLINK(CONCATENATE("https://www.saflax.de/0-WVK-Retail/Bilder-Pictures/SAFLAX-",'Basis-Tabelle-Samen'!T297,"-",'Basis-Tabelle-Samen'!J297,"-cultivation-set-icelandic.jpg")),
IF($C$1="Italienisch - IT",HYPERLINK(CONCATENATE("https://www.saflax.de/0-WVK-Retail/Bilder-Pictures/SAFLAX-",'Basis-Tabelle-Samen'!T297,"-",'Basis-Tabelle-Samen'!J297,"-cultivation-set-italian.jpg")),
IF($C$1="Japanisch - JP",HYPERLINK(CONCATENATE("https://www.saflax.de/0-WVK-Retail/Bilder-Pictures/SAFLAX-",'Basis-Tabelle-Samen'!T297,"-",'Basis-Tabelle-Samen'!J297,"-cultivation-set-japanese.jpg")),
IF($C$1="Kroatisch - HR",HYPERLINK(CONCATENATE("https://www.saflax.de/0-WVK-Retail/Bilder-Pictures/SAFLAX-",'Basis-Tabelle-Samen'!T297,"-",'Basis-Tabelle-Samen'!J297,"-cultivation-set-croatian.jpg")),
IF($C$1="Lettisch - LV",HYPERLINK(CONCATENATE("https://www.saflax.de/0-WVK-Retail/Bilder-Pictures/SAFLAX-",'Basis-Tabelle-Samen'!T297,"-",'Basis-Tabelle-Samen'!J297,"-cultivation-set-latvian.jpg")),
IF($C$1="Litauisch - LT",HYPERLINK(CONCATENATE("https://www.saflax.de/0-WVK-Retail/Bilder-Pictures/SAFLAX-",'Basis-Tabelle-Samen'!T297,"-",'Basis-Tabelle-Samen'!J297,"-cultivation-set-lithuanian.jpg")),
IF($C$1="Maltesisch - MT",HYPERLINK(CONCATENATE("https://www.saflax.de/0-WVK-Retail/Bilder-Pictures/SAFLAX-",'Basis-Tabelle-Samen'!T297,"-",'Basis-Tabelle-Samen'!J297,"-cultivation-set-maltese.jpg")),
IF($C$1="Niederländisch - NL",HYPERLINK(CONCATENATE("https://www.saflax.de/0-WVK-Retail/Bilder-Pictures/SAFLAX-",'Basis-Tabelle-Samen'!T297,"-",'Basis-Tabelle-Samen'!J297,"-cultivation-set-dutch.jpg")),
IF($C$1="Norwegisch - NO",HYPERLINK(CONCATENATE("https://www.saflax.de/0-WVK-Retail/Bilder-Pictures/SAFLAX-",'Basis-Tabelle-Samen'!T297,"-",'Basis-Tabelle-Samen'!J297,"-cultivation-set-nowegian.jpg")),
IF($C$1="Polnisch - PL",HYPERLINK(CONCATENATE("https://www.saflax.de/0-WVK-Retail/Bilder-Pictures/SAFLAX-",'Basis-Tabelle-Samen'!T297,"-",'Basis-Tabelle-Samen'!J297,"-cultivation-set-polish.jpg")),
IF($C$1="Portugiesisch - PT",HYPERLINK(CONCATENATE("https://www.saflax.de/0-WVK-Retail/Bilder-Pictures/SAFLAX-",'Basis-Tabelle-Samen'!T297,"-",'Basis-Tabelle-Samen'!J297,"-cultivation-set-portuguese.jpg")),
IF($C$1="Rumänisch - RO",HYPERLINK(CONCATENATE("https://www.saflax.de/0-WVK-Retail/Bilder-Pictures/SAFLAX-",'Basis-Tabelle-Samen'!T297,"-",'Basis-Tabelle-Samen'!J297,"-cultivation-set-romanian.jpg")),
IF($C$1="Schwedisch - SE",HYPERLINK(CONCATENATE("https://www.saflax.de/0-WVK-Retail/Bilder-Pictures/SAFLAX-",'Basis-Tabelle-Samen'!T297,"-",'Basis-Tabelle-Samen'!J297,"-cultivation-set-swedish.jpg")),
IF($C$1="Slowakisch - SK",HYPERLINK(CONCATENATE("https://www.saflax.de/0-WVK-Retail/Bilder-Pictures/SAFLAX-",'Basis-Tabelle-Samen'!T297,"-",'Basis-Tabelle-Samen'!J297,"-cultivation-set-slovak.jpg")),
IF($C$1="Slowenisch - SI",HYPERLINK(CONCATENATE("https://www.saflax.de/0-WVK-Retail/Bilder-Pictures/SAFLAX-",'Basis-Tabelle-Samen'!T297,"-",'Basis-Tabelle-Samen'!J297,"-cultivation-set-slovenian.jpg")),
IF($C$1="Spanisch - ES",HYPERLINK(CONCATENATE("https://www.saflax.de/0-WVK-Retail/Bilder-Pictures/SAFLAX-",'Basis-Tabelle-Samen'!T297,"-",'Basis-Tabelle-Samen'!J297,"-cultivation-set-spanish.jpg")),
IF($C$1="Tschechisch - CZ",HYPERLINK(CONCATENATE("https://www.saflax.de/0-WVK-Retail/Bilder-Pictures/SAFLAX-",'Basis-Tabelle-Samen'!T297,"-",'Basis-Tabelle-Samen'!J297,"-cultivation-set-czech.jpg")),
IF($C$1="Türkisch - TR",HYPERLINK(CONCATENATE("https://www.saflax.de/0-WVK-Retail/Bilder-Pictures/SAFLAX-",'Basis-Tabelle-Samen'!T297,"-",'Basis-Tabelle-Samen'!J297,"-cultivation-set-turkish.jpg")),
IF($C$1="Ungarisch - HU",HYPERLINK(CONCATENATE("https://www.saflax.de/0-WVK-Retail/Bilder-Pictures/SAFLAX-",'Basis-Tabelle-Samen'!T297,"-",'Basis-Tabelle-Samen'!J297,"-cultivation-set-hungarian.jpg")),
" ACHTUNG")))))))))))))))))))))))))))))</f>
        <v>https://www.saflax.de/0-WVK-Retail/Bilder-Pictures/SAFLAX-35228-potentilla-anserina-cultivation-set-english.jpg</v>
      </c>
      <c r="AQ295" s="330" t="str">
        <f>IF(L295&lt;1,"",
IF($C$1="Bulgarisch - BG",HYPERLINK(CONCATENATE("https://www.saflax.de/0-WVK-Retail/Bilder-Pictures/SAFLAX-",'Basis-Tabelle-Samen'!W297,"-",'Basis-Tabelle-Samen'!J297,"-garden-in-the-bag-bulgarian.jpg")),
IF($C$1="Dänisch - DK",HYPERLINK(CONCATENATE("https://www.saflax.de/0-WVK-Retail/Bilder-Pictures/SAFLAX-",'Basis-Tabelle-Samen'!W297,"-",'Basis-Tabelle-Samen'!J297,"-garden-in-the-bag-danish.jpg")),
IF($C$1="Deutsch - DE",HYPERLINK(CONCATENATE("https://www.saflax.de/0-WVK-Retail/Bilder-Pictures/SAFLAX-",'Basis-Tabelle-Samen'!W297,"-",'Basis-Tabelle-Samen'!J297,"-garden-in-the-bag-german.jpg")),
IF($C$1="Englisch - UK",HYPERLINK(CONCATENATE("https://www.saflax.de/0-WVK-Retail/Bilder-Pictures/SAFLAX-",'Basis-Tabelle-Samen'!W297,"-",'Basis-Tabelle-Samen'!J297,"-garden-in-the-bag-english.jpg")),
IF($C$1="Estnisch - EE",HYPERLINK(CONCATENATE("https://www.saflax.de/0-WVK-Retail/Bilder-Pictures/SAFLAX-",'Basis-Tabelle-Samen'!W297,"-",'Basis-Tabelle-Samen'!J297,"-garden-in-the-bag-estonian.jpg")),
IF($C$1="Finnisch - FI",HYPERLINK(CONCATENATE("https://www.saflax.de/0-WVK-Retail/Bilder-Pictures/SAFLAX-",'Basis-Tabelle-Samen'!W297,"-",'Basis-Tabelle-Samen'!J297,"-garden-in-the-bag-finnish.jpg")),
IF($C$1="Französisch - FR",HYPERLINK(CONCATENATE("https://www.saflax.de/0-WVK-Retail/Bilder-Pictures/SAFLAX-",'Basis-Tabelle-Samen'!W297,"-",'Basis-Tabelle-Samen'!J297,"-garden-in-the-bag-french.jpg")),
IF($C$1="Griechisch - GR",HYPERLINK(CONCATENATE("https://www.saflax.de/0-WVK-Retail/Bilder-Pictures/SAFLAX-",'Basis-Tabelle-Samen'!W297,"-",'Basis-Tabelle-Samen'!J297,"-garden-in-the-bag-greek.jpg")),
IF($C$1="Irisch - IE",HYPERLINK(CONCATENATE("https://www.saflax.de/0-WVK-Retail/Bilder-Pictures/SAFLAX-",'Basis-Tabelle-Samen'!W297,"-",'Basis-Tabelle-Samen'!J297,"-garden-in-the-bag-irish.jpg")),
IF($C$1="Isländisch - IS",HYPERLINK(CONCATENATE("https://www.saflax.de/0-WVK-Retail/Bilder-Pictures/SAFLAX-",'Basis-Tabelle-Samen'!W297,"-",'Basis-Tabelle-Samen'!J297,"-garden-in-the-bag-icelandic.jpg")),
IF($C$1="Italienisch - IT",HYPERLINK(CONCATENATE("https://www.saflax.de/0-WVK-Retail/Bilder-Pictures/SAFLAX-",'Basis-Tabelle-Samen'!W297,"-",'Basis-Tabelle-Samen'!J297,"-garden-in-the-bag-italian.jpg")),
IF($C$1="Japanisch - JP",HYPERLINK(CONCATENATE("https://www.saflax.de/0-WVK-Retail/Bilder-Pictures/SAFLAX-",'Basis-Tabelle-Samen'!W297,"-",'Basis-Tabelle-Samen'!J297,"-garden-in-the-bag-japanese.jpg")),
IF($C$1="Kroatisch - HR",HYPERLINK(CONCATENATE("https://www.saflax.de/0-WVK-Retail/Bilder-Pictures/SAFLAX-",'Basis-Tabelle-Samen'!W297,"-",'Basis-Tabelle-Samen'!J297,"-garden-in-the-bag-croatian.jpg")),
IF($C$1="Lettisch - LV",HYPERLINK(CONCATENATE("https://www.saflax.de/0-WVK-Retail/Bilder-Pictures/SAFLAX-",'Basis-Tabelle-Samen'!W297,"-",'Basis-Tabelle-Samen'!J297,"-garden-in-the-bag-latvian.jpg")),
IF($C$1="Litauisch - LT",HYPERLINK(CONCATENATE("https://www.saflax.de/0-WVK-Retail/Bilder-Pictures/SAFLAX-",'Basis-Tabelle-Samen'!W297,"-",'Basis-Tabelle-Samen'!J297,"-garden-in-the-bag-lithuanian.jpg")),
IF($C$1="Maltesisch - MT",HYPERLINK(CONCATENATE("https://www.saflax.de/0-WVK-Retail/Bilder-Pictures/SAFLAX-",'Basis-Tabelle-Samen'!W297,"-",'Basis-Tabelle-Samen'!J297,"-garden-in-the-bag-maltese.jpg")),
IF($C$1="Niederländisch - NL",HYPERLINK(CONCATENATE("https://www.saflax.de/0-WVK-Retail/Bilder-Pictures/SAFLAX-",'Basis-Tabelle-Samen'!W297,"-",'Basis-Tabelle-Samen'!J297,"-garden-in-the-bag-dutch.jpg")),
IF($C$1="Norwegisch - NO",HYPERLINK(CONCATENATE("https://www.saflax.de/0-WVK-Retail/Bilder-Pictures/SAFLAX-",'Basis-Tabelle-Samen'!W297,"-",'Basis-Tabelle-Samen'!J297,"-garden-in-the-bag-nowegian.jpg")),
IF($C$1="Polnisch - PL",HYPERLINK(CONCATENATE("https://www.saflax.de/0-WVK-Retail/Bilder-Pictures/SAFLAX-",'Basis-Tabelle-Samen'!W297,"-",'Basis-Tabelle-Samen'!J297,"-garden-in-the-bag-polish.jpg")),
IF($C$1="Portugiesisch - PT",HYPERLINK(CONCATENATE("https://www.saflax.de/0-WVK-Retail/Bilder-Pictures/SAFLAX-",'Basis-Tabelle-Samen'!W297,"-",'Basis-Tabelle-Samen'!J297,"-garden-in-the-bag-portuguese.jpg")),
IF($C$1="Rumänisch - RO",HYPERLINK(CONCATENATE("https://www.saflax.de/0-WVK-Retail/Bilder-Pictures/SAFLAX-",'Basis-Tabelle-Samen'!W297,"-",'Basis-Tabelle-Samen'!J297,"-garden-in-the-bag-romanian.jpg")),
IF($C$1="Schwedisch - SE",HYPERLINK(CONCATENATE("https://www.saflax.de/0-WVK-Retail/Bilder-Pictures/SAFLAX-",'Basis-Tabelle-Samen'!W297,"-",'Basis-Tabelle-Samen'!J297,"-garden-in-the-bag-swedish.jpg")),
IF($C$1="Slowakisch - SK",HYPERLINK(CONCATENATE("https://www.saflax.de/0-WVK-Retail/Bilder-Pictures/SAFLAX-",'Basis-Tabelle-Samen'!W297,"-",'Basis-Tabelle-Samen'!J297,"-garden-in-the-bag-slovak.jpg")),
IF($C$1="Slowenisch - SI",HYPERLINK(CONCATENATE("https://www.saflax.de/0-WVK-Retail/Bilder-Pictures/SAFLAX-",'Basis-Tabelle-Samen'!W297,"-",'Basis-Tabelle-Samen'!J297,"-garden-in-the-bag-slovenian.jpg")),
IF($C$1="Spanisch - ES",HYPERLINK(CONCATENATE("https://www.saflax.de/0-WVK-Retail/Bilder-Pictures/SAFLAX-",'Basis-Tabelle-Samen'!W297,"-",'Basis-Tabelle-Samen'!J297,"-garden-in-the-bag-spanish.jpg")),
IF($C$1="Tschechisch - CZ",HYPERLINK(CONCATENATE("https://www.saflax.de/0-WVK-Retail/Bilder-Pictures/SAFLAX-",'Basis-Tabelle-Samen'!W297,"-",'Basis-Tabelle-Samen'!J297,"-garden-in-the-bag-czech.jpg")),
IF($C$1="Türkisch - TR",HYPERLINK(CONCATENATE("https://www.saflax.de/0-WVK-Retail/Bilder-Pictures/SAFLAX-",'Basis-Tabelle-Samen'!W297,"-",'Basis-Tabelle-Samen'!J297,"-garden-in-the-bag-turkish.jpg")),
IF($C$1="Ungarisch - HU",HYPERLINK(CONCATENATE("https://www.saflax.de/0-WVK-Retail/Bilder-Pictures/SAFLAX-",'Basis-Tabelle-Samen'!W297,"-",'Basis-Tabelle-Samen'!J297,"-garden-in-the-bag-hungarian.jpg")),
" ACHTUNG")))))))))))))))))))))))))))))</f>
        <v>https://www.saflax.de/0-WVK-Retail/Bilder-Pictures/SAFLAX-65228-potentilla-anserina-garden-in-the-bag-english.jpg</v>
      </c>
    </row>
    <row r="296" spans="1:43" ht="17.100000000000001" customHeight="1" x14ac:dyDescent="0.2">
      <c r="A296" s="318" t="str">
        <f>IF('Basis-Tabelle-Samen'!A301="","",IF($C$1="Deutsch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96" s="319" t="str">
        <f>'Basis-Tabelle-Samen'!I301</f>
        <v>Filipendula ulmaria</v>
      </c>
      <c r="C296" s="316" t="str">
        <f>IF($C$1="Bulgarisch - BG",'Basis-Tabelle-Samen'!Z301,
IF($C$1="Dänisch - DK",'Basis-Tabelle-Samen'!AA301,
IF($C$1="Deutsch - DE",'Basis-Tabelle-Samen'!AB301,
IF($C$1="Englisch - UK",'Basis-Tabelle-Samen'!AC301,
IF($C$1="Estnisch - EE",'Basis-Tabelle-Samen'!AD301,
IF($C$1="Finnisch - FI",'Basis-Tabelle-Samen'!AE301,
IF($C$1="Französisch - FR",'Basis-Tabelle-Samen'!AF301,
IF($C$1="Griechisch - GR",'Basis-Tabelle-Samen'!AG301,
IF($C$1="Irisch - IE",'Basis-Tabelle-Samen'!AH301,
IF($C$1="Isländisch - IS",'Basis-Tabelle-Samen'!AI301,
IF($C$1="Italienisch - IT",'Basis-Tabelle-Samen'!AJ301,
IF($C$1="Japanisch - JP",'Basis-Tabelle-Samen'!AK301,
IF($C$1="Kroatisch - HR",'Basis-Tabelle-Samen'!AL301,
IF($C$1="Lettisch - LV",'Basis-Tabelle-Samen'!AM301,
IF($C$1="Litauisch - LT",'Basis-Tabelle-Samen'!AN301,
IF($C$1="Maltesisch - MT",'Basis-Tabelle-Samen'!AO301,
IF($C$1="Niederländisch - NL",'Basis-Tabelle-Samen'!AP301,
IF($C$1="Norwegisch - NO",'Basis-Tabelle-Samen'!AQ301,
IF($C$1="Polnisch - PL",'Basis-Tabelle-Samen'!AR301,
IF($C$1="Portugiesisch - PT",'Basis-Tabelle-Samen'!AS301,
IF($C$1="Rumänisch - RO",'Basis-Tabelle-Samen'!AT301,
IF($C$1="Schwedisch - SE",'Basis-Tabelle-Samen'!AU301,
IF($C$1="Slowakisch - SK",'Basis-Tabelle-Samen'!AV301,
IF($C$1="Slowenisch - SI",'Basis-Tabelle-Samen'!AW301,
IF($C$1="Spanisch - ES",'Basis-Tabelle-Samen'!AX301,
IF($C$1="Tschechisch - CZ",'Basis-Tabelle-Samen'!AY301,
IF($C$1="Türkisch - TR",'Basis-Tabelle-Samen'!AZ301,
IF($C$1="Ungarisch - HU",'Basis-Tabelle-Samen'!BA301,
" ACHTUNG"))))))))))))))))))))))))))))</f>
        <v>Meadowsweet</v>
      </c>
      <c r="D296" s="320">
        <f>'Basis-Tabelle-Samen'!F301</f>
        <v>500</v>
      </c>
      <c r="E296" s="321" t="str">
        <f>'Basis-Tabelle-Samen'!H301</f>
        <v>7 %</v>
      </c>
      <c r="F296" s="322" t="str">
        <f>IF('Basis-Tabelle-Samen'!G301="","",'Basis-Tabelle-Samen'!G301)</f>
        <v>07</v>
      </c>
      <c r="G296" s="320">
        <f>'Basis-Tabelle-Samen'!C301</f>
        <v>15232</v>
      </c>
      <c r="H296" s="323">
        <f>'Basis-Tabelle-Samen'!D301</f>
        <v>4055473152325</v>
      </c>
      <c r="I296" s="324">
        <f>'Basis-Tabelle-Samen'!E301</f>
        <v>1.85</v>
      </c>
      <c r="J296" s="325">
        <f t="shared" si="4"/>
        <v>12</v>
      </c>
      <c r="K296" s="326">
        <f>'Basis-Tabelle-Samen'!K301</f>
        <v>75232</v>
      </c>
      <c r="L296" s="323">
        <f>'Basis-Tabelle-Samen'!L301</f>
        <v>4055473752327</v>
      </c>
      <c r="M296" s="324">
        <f>'Basis-Tabelle-Samen'!M301</f>
        <v>2.4500000000000002</v>
      </c>
      <c r="N296" s="326">
        <f>IF(K296&lt;1,"",'3'!$I$15)</f>
        <v>15</v>
      </c>
      <c r="O296" s="327">
        <f>IF(K296&lt;1,"",'3'!$J$11)</f>
        <v>90</v>
      </c>
      <c r="P296" s="326">
        <f>'Basis-Tabelle-Samen'!N301</f>
        <v>85232</v>
      </c>
      <c r="Q296" s="323">
        <f>'Basis-Tabelle-Samen'!O301</f>
        <v>4055473852324</v>
      </c>
      <c r="R296" s="328">
        <f>'Basis-Tabelle-Samen'!P301</f>
        <v>3.75</v>
      </c>
      <c r="S296" s="326">
        <f>IF(R296&lt;1,"",'3'!$M$15)</f>
        <v>18</v>
      </c>
      <c r="T296" s="327">
        <f>IF(R296&lt;1,"",'3'!$N$11)</f>
        <v>72</v>
      </c>
      <c r="U296" s="326">
        <f>'Basis-Tabelle-Samen'!Q301</f>
        <v>55232</v>
      </c>
      <c r="V296" s="323">
        <f>'Basis-Tabelle-Samen'!R301</f>
        <v>4055473552323</v>
      </c>
      <c r="W296" s="324">
        <f>'Basis-Tabelle-Samen'!S301</f>
        <v>4.95</v>
      </c>
      <c r="X296" s="326">
        <f>IF(U296&lt;1,"",'3'!$Q$15)</f>
        <v>6</v>
      </c>
      <c r="Y296" s="327">
        <f>IF(U296&lt;1,"",'3'!$R$11)</f>
        <v>24</v>
      </c>
      <c r="Z296" s="326">
        <f>'Basis-Tabelle-Samen'!T301</f>
        <v>35232</v>
      </c>
      <c r="AA296" s="323">
        <f>'Basis-Tabelle-Samen'!U301</f>
        <v>4055473352329</v>
      </c>
      <c r="AB296" s="324">
        <f>'Basis-Tabelle-Samen'!V301</f>
        <v>6.75</v>
      </c>
      <c r="AC296" s="326">
        <f>IF(Z296&lt;1,"",'3'!$U$15)</f>
        <v>6</v>
      </c>
      <c r="AD296" s="327">
        <f>IF(Z296&lt;1,"",'3'!$V$11)</f>
        <v>24</v>
      </c>
      <c r="AE296" s="326">
        <f>'Basis-Tabelle-Samen'!W301</f>
        <v>65232</v>
      </c>
      <c r="AF296" s="323">
        <f>'Basis-Tabelle-Samen'!X301</f>
        <v>4055473652320</v>
      </c>
      <c r="AG296" s="324">
        <f>'Basis-Tabelle-Samen'!Y301</f>
        <v>2.95</v>
      </c>
      <c r="AH296" s="326">
        <f>IF(AE296&lt;1,"",'3'!$Y$15)</f>
        <v>8</v>
      </c>
      <c r="AI296" s="327">
        <f>IF(AE296&lt;1,"",'3'!$Z$11)</f>
        <v>64</v>
      </c>
      <c r="AJ296" s="315"/>
      <c r="AK296" s="316" t="str">
        <f>IF(G296&lt;1,"",
IF($C$1="Bulgarisch - BG",HYPERLINK(CONCATENATE("https://www.saflax.de/0-WVK-Retail/Bilder-Pictures/SAFLAX-",'Basis-Tabelle-Samen'!C301,"-",'Basis-Tabelle-Samen'!J301,"-seed-package-front-cr-bulgarian.jpg")),
IF($C$1="Dänisch - DK",HYPERLINK(CONCATENATE("https://www.saflax.de/0-WVK-Retail/Bilder-Pictures/SAFLAX-",'Basis-Tabelle-Samen'!C301,"-",'Basis-Tabelle-Samen'!J301,"-seed-package-front-cr-danish.jpg")),
IF($C$1="Deutsch - DE",HYPERLINK(CONCATENATE("https://www.saflax.de/0-WVK-Retail/Bilder-Pictures/SAFLAX-",'Basis-Tabelle-Samen'!C301,"-",'Basis-Tabelle-Samen'!J301,"-seed-package-front-cr-german.jpg")),
IF($C$1="Englisch - UK",HYPERLINK(CONCATENATE("https://www.saflax.de/0-WVK-Retail/Bilder-Pictures/SAFLAX-",'Basis-Tabelle-Samen'!C301,"-",'Basis-Tabelle-Samen'!J301,"-seed-package-front-cr-english.jpg")),
IF($C$1="Estnisch - EE",HYPERLINK(CONCATENATE("https://www.saflax.de/0-WVK-Retail/Bilder-Pictures/SAFLAX-",'Basis-Tabelle-Samen'!C301,"-",'Basis-Tabelle-Samen'!J301,"-seed-package-front-cr-estonian.jpg")),
IF($C$1="Finnisch - FI",HYPERLINK(CONCATENATE("https://www.saflax.de/0-WVK-Retail/Bilder-Pictures/SAFLAX-",'Basis-Tabelle-Samen'!C301,"-",'Basis-Tabelle-Samen'!J301,"-seed-package-front-cr-finnish.jpg")),
IF($C$1="Französisch - FR",HYPERLINK(CONCATENATE("https://www.saflax.de/0-WVK-Retail/Bilder-Pictures/SAFLAX-",'Basis-Tabelle-Samen'!C301,"-",'Basis-Tabelle-Samen'!J301,"-seed-package-front-cr-french.jpg")),
IF($C$1="Griechisch - GR",HYPERLINK(CONCATENATE("https://www.saflax.de/0-WVK-Retail/Bilder-Pictures/SAFLAX-",'Basis-Tabelle-Samen'!C301,"-",'Basis-Tabelle-Samen'!J301,"-seed-package-front-cr-greek.jpg")),
IF($C$1="Irisch - IE",HYPERLINK(CONCATENATE("https://www.saflax.de/0-WVK-Retail/Bilder-Pictures/SAFLAX-",'Basis-Tabelle-Samen'!C301,"-",'Basis-Tabelle-Samen'!J301,"-seed-package-front-cr-irish.jpg")),
IF($C$1="Isländisch - IS",HYPERLINK(CONCATENATE("https://www.saflax.de/0-WVK-Retail/Bilder-Pictures/SAFLAX-",'Basis-Tabelle-Samen'!C301,"-",'Basis-Tabelle-Samen'!J301,"-seed-package-front-cr-icelandic.jpg")),
IF($C$1="Italienisch - IT",HYPERLINK(CONCATENATE("https://www.saflax.de/0-WVK-Retail/Bilder-Pictures/SAFLAX-",'Basis-Tabelle-Samen'!C301,"-",'Basis-Tabelle-Samen'!J301,"-seed-package-front-cr-italian.jpg")),
IF($C$1="Japanisch - JP",HYPERLINK(CONCATENATE("https://www.saflax.de/0-WVK-Retail/Bilder-Pictures/SAFLAX-",'Basis-Tabelle-Samen'!C301,"-",'Basis-Tabelle-Samen'!J301,"-seed-package-front-cr-japanese.jpg")),
IF($C$1="Kroatisch - HR",HYPERLINK(CONCATENATE("https://www.saflax.de/0-WVK-Retail/Bilder-Pictures/SAFLAX-",'Basis-Tabelle-Samen'!C301,"-",'Basis-Tabelle-Samen'!J301,"-seed-package-front-cr-croatian.jpg")),
IF($C$1="Lettisch - LV",HYPERLINK(CONCATENATE("https://www.saflax.de/0-WVK-Retail/Bilder-Pictures/SAFLAX-",'Basis-Tabelle-Samen'!C301,"-",'Basis-Tabelle-Samen'!J301,"-seed-package-front-cr-latvian.jpg")),
IF($C$1="Litauisch - LT",HYPERLINK(CONCATENATE("https://www.saflax.de/0-WVK-Retail/Bilder-Pictures/SAFLAX-",'Basis-Tabelle-Samen'!C301,"-",'Basis-Tabelle-Samen'!J301,"-seed-package-front-cr-lithuanian.jpg")),
IF($C$1="Maltesisch - MT",HYPERLINK(CONCATENATE("https://www.saflax.de/0-WVK-Retail/Bilder-Pictures/SAFLAX-",'Basis-Tabelle-Samen'!C301,"-",'Basis-Tabelle-Samen'!J301,"-seed-package-front-cr-maltese.jpg")),
IF($C$1="Niederländisch - NL",HYPERLINK(CONCATENATE("https://www.saflax.de/0-WVK-Retail/Bilder-Pictures/SAFLAX-",'Basis-Tabelle-Samen'!C301,"-",'Basis-Tabelle-Samen'!J301,"-seed-package-front-cr-dutch.jpg")),
IF($C$1="Norwegisch - NO",HYPERLINK(CONCATENATE("https://www.saflax.de/0-WVK-Retail/Bilder-Pictures/SAFLAX-",'Basis-Tabelle-Samen'!C301,"-",'Basis-Tabelle-Samen'!J301,"-seed-package-front-cr-nowegian.jpg")),
IF($C$1="Polnisch - PL",HYPERLINK(CONCATENATE("https://www.saflax.de/0-WVK-Retail/Bilder-Pictures/SAFLAX-",'Basis-Tabelle-Samen'!C301,"-",'Basis-Tabelle-Samen'!J301,"-seed-package-front-cr-polish.jpg")),
IF($C$1="Portugiesisch - PT",HYPERLINK(CONCATENATE("https://www.saflax.de/0-WVK-Retail/Bilder-Pictures/SAFLAX-",'Basis-Tabelle-Samen'!C301,"-",'Basis-Tabelle-Samen'!J301,"-seed-package-front-cr-portuguese.jpg")),
IF($C$1="Rumänisch - RO",HYPERLINK(CONCATENATE("https://www.saflax.de/0-WVK-Retail/Bilder-Pictures/SAFLAX-",'Basis-Tabelle-Samen'!C301,"-",'Basis-Tabelle-Samen'!J301,"-seed-package-front-cr-romanian.jpg")),
IF($C$1="Schwedisch - SE",HYPERLINK(CONCATENATE("https://www.saflax.de/0-WVK-Retail/Bilder-Pictures/SAFLAX-",'Basis-Tabelle-Samen'!C301,"-",'Basis-Tabelle-Samen'!J301,"-seed-package-front-cr-swedish.jpg")),
IF($C$1="Slowakisch - SK",HYPERLINK(CONCATENATE("https://www.saflax.de/0-WVK-Retail/Bilder-Pictures/SAFLAX-",'Basis-Tabelle-Samen'!C301,"-",'Basis-Tabelle-Samen'!J301,"-seed-package-front-cr-slovak.jpg")),
IF($C$1="Slowenisch - SI",HYPERLINK(CONCATENATE("https://www.saflax.de/0-WVK-Retail/Bilder-Pictures/SAFLAX-",'Basis-Tabelle-Samen'!C301,"-",'Basis-Tabelle-Samen'!J301,"-seed-package-front-cr-slovenian.jpg")),
IF($C$1="Spanisch - ES",HYPERLINK(CONCATENATE("https://www.saflax.de/0-WVK-Retail/Bilder-Pictures/SAFLAX-",'Basis-Tabelle-Samen'!C301,"-",'Basis-Tabelle-Samen'!J301,"-seed-package-front-cr-spanish.jpg")),
IF($C$1="Tschechisch - CZ",HYPERLINK(CONCATENATE("https://www.saflax.de/0-WVK-Retail/Bilder-Pictures/SAFLAX-",'Basis-Tabelle-Samen'!C301,"-",'Basis-Tabelle-Samen'!J301,"-seed-package-front-cr-czech.jpg")),
IF($C$1="Türkisch - TR",HYPERLINK(CONCATENATE("https://www.saflax.de/0-WVK-Retail/Bilder-Pictures/SAFLAX-",'Basis-Tabelle-Samen'!C301,"-",'Basis-Tabelle-Samen'!J301,"-seed-package-front-cr-turkish.jpg")),
IF($C$1="Ungarisch - HU",HYPERLINK(CONCATENATE("https://www.saflax.de/0-WVK-Retail/Bilder-Pictures/SAFLAX-",'Basis-Tabelle-Samen'!C301,"-",'Basis-Tabelle-Samen'!J301,"-seed-package-front-cr-hungarian.jpg")),
" ACHTUNG")))))))))))))))))))))))))))))</f>
        <v>https://www.saflax.de/0-WVK-Retail/Bilder-Pictures/SAFLAX-15232-filipendula-ulmaria-seed-package-front-cr-english.jpg</v>
      </c>
      <c r="AL296" s="330" t="str">
        <f>IF(G296&lt;1,"",
IF($C$1="Bulgarisch - BG",HYPERLINK(CONCATENATE("https://www.saflax.de/0-WVK-Retail/Bilder-Pictures/SAFLAX-",'Basis-Tabelle-Samen'!C301,"-",'Basis-Tabelle-Samen'!J301,"-seed-package-back-cr-bulgarian.jpg")),
IF($C$1="Dänisch - DK",HYPERLINK(CONCATENATE("https://www.saflax.de/0-WVK-Retail/Bilder-Pictures/SAFLAX-",'Basis-Tabelle-Samen'!C301,"-",'Basis-Tabelle-Samen'!J301,"-seed-package-back-cr-danish.jpg")),
IF($C$1="Deutsch - DE",HYPERLINK(CONCATENATE("https://www.saflax.de/0-WVK-Retail/Bilder-Pictures/SAFLAX-",'Basis-Tabelle-Samen'!C301,"-",'Basis-Tabelle-Samen'!J301,"-seed-package-back-cr-german.jpg")),
IF($C$1="Englisch - UK",HYPERLINK(CONCATENATE("https://www.saflax.de/0-WVK-Retail/Bilder-Pictures/SAFLAX-",'Basis-Tabelle-Samen'!C301,"-",'Basis-Tabelle-Samen'!J301,"-seed-package-back-cr-english.jpg")),
IF($C$1="Estnisch - EE",HYPERLINK(CONCATENATE("https://www.saflax.de/0-WVK-Retail/Bilder-Pictures/SAFLAX-",'Basis-Tabelle-Samen'!C301,"-",'Basis-Tabelle-Samen'!J301,"-seed-package-back-cr-estonian.jpg")),
IF($C$1="Finnisch - FI",HYPERLINK(CONCATENATE("https://www.saflax.de/0-WVK-Retail/Bilder-Pictures/SAFLAX-",'Basis-Tabelle-Samen'!C301,"-",'Basis-Tabelle-Samen'!J301,"-seed-package-back-cr-finnish.jpg")),
IF($C$1="Französisch - FR",HYPERLINK(CONCATENATE("https://www.saflax.de/0-WVK-Retail/Bilder-Pictures/SAFLAX-",'Basis-Tabelle-Samen'!C301,"-",'Basis-Tabelle-Samen'!J301,"-seed-package-back-cr-french.jpg")),
IF($C$1="Griechisch - GR",HYPERLINK(CONCATENATE("https://www.saflax.de/0-WVK-Retail/Bilder-Pictures/SAFLAX-",'Basis-Tabelle-Samen'!C301,"-",'Basis-Tabelle-Samen'!J301,"-seed-package-back-cr-greek.jpg")),
IF($C$1="Irisch - IE",HYPERLINK(CONCATENATE("https://www.saflax.de/0-WVK-Retail/Bilder-Pictures/SAFLAX-",'Basis-Tabelle-Samen'!C301,"-",'Basis-Tabelle-Samen'!J301,"-seed-package-back-cr-irish.jpg")),
IF($C$1="Isländisch - IS",HYPERLINK(CONCATENATE("https://www.saflax.de/0-WVK-Retail/Bilder-Pictures/SAFLAX-",'Basis-Tabelle-Samen'!C301,"-",'Basis-Tabelle-Samen'!J301,"-seed-package-back-cr-icelandic.jpg")),
IF($C$1="Italienisch - IT",HYPERLINK(CONCATENATE("https://www.saflax.de/0-WVK-Retail/Bilder-Pictures/SAFLAX-",'Basis-Tabelle-Samen'!C301,"-",'Basis-Tabelle-Samen'!J301,"-seed-package-back-cr-italian.jpg")),
IF($C$1="Japanisch - JP",HYPERLINK(CONCATENATE("https://www.saflax.de/0-WVK-Retail/Bilder-Pictures/SAFLAX-",'Basis-Tabelle-Samen'!C301,"-",'Basis-Tabelle-Samen'!J301,"-seed-package-back-cr-japanese.jpg")),
IF($C$1="Kroatisch - HR",HYPERLINK(CONCATENATE("https://www.saflax.de/0-WVK-Retail/Bilder-Pictures/SAFLAX-",'Basis-Tabelle-Samen'!C301,"-",'Basis-Tabelle-Samen'!J301,"-seed-package-back-cr-croatian.jpg")),
IF($C$1="Lettisch - LV",HYPERLINK(CONCATENATE("https://www.saflax.de/0-WVK-Retail/Bilder-Pictures/SAFLAX-",'Basis-Tabelle-Samen'!C301,"-",'Basis-Tabelle-Samen'!J301,"-seed-package-back-cr-latvian.jpg")),
IF($C$1="Litauisch - LT",HYPERLINK(CONCATENATE("https://www.saflax.de/0-WVK-Retail/Bilder-Pictures/SAFLAX-",'Basis-Tabelle-Samen'!C301,"-",'Basis-Tabelle-Samen'!J301,"-seed-package-back-cr-lithuanian.jpg")),
IF($C$1="Maltesisch - MT",HYPERLINK(CONCATENATE("https://www.saflax.de/0-WVK-Retail/Bilder-Pictures/SAFLAX-",'Basis-Tabelle-Samen'!C301,"-",'Basis-Tabelle-Samen'!J301,"-seed-package-back-cr-maltese.jpg")),
IF($C$1="Niederländisch - NL",HYPERLINK(CONCATENATE("https://www.saflax.de/0-WVK-Retail/Bilder-Pictures/SAFLAX-",'Basis-Tabelle-Samen'!C301,"-",'Basis-Tabelle-Samen'!J301,"-seed-package-back-cr-dutch.jpg")),
IF($C$1="Norwegisch - NO",HYPERLINK(CONCATENATE("https://www.saflax.de/0-WVK-Retail/Bilder-Pictures/SAFLAX-",'Basis-Tabelle-Samen'!C301,"-",'Basis-Tabelle-Samen'!J301,"-seed-package-back-cr-nowegian.jpg")),
IF($C$1="Polnisch - PL",HYPERLINK(CONCATENATE("https://www.saflax.de/0-WVK-Retail/Bilder-Pictures/SAFLAX-",'Basis-Tabelle-Samen'!C301,"-",'Basis-Tabelle-Samen'!J301,"-seed-package-back-cr-polish.jpg")),
IF($C$1="Portugiesisch - PT",HYPERLINK(CONCATENATE("https://www.saflax.de/0-WVK-Retail/Bilder-Pictures/SAFLAX-",'Basis-Tabelle-Samen'!C301,"-",'Basis-Tabelle-Samen'!J301,"-seed-package-back-cr-portuguese.jpg")),
IF($C$1="Rumänisch - RO",HYPERLINK(CONCATENATE("https://www.saflax.de/0-WVK-Retail/Bilder-Pictures/SAFLAX-",'Basis-Tabelle-Samen'!C301,"-",'Basis-Tabelle-Samen'!J301,"-seed-package-back-cr-romanian.jpg")),
IF($C$1="Schwedisch - SE",HYPERLINK(CONCATENATE("https://www.saflax.de/0-WVK-Retail/Bilder-Pictures/SAFLAX-",'Basis-Tabelle-Samen'!C301,"-",'Basis-Tabelle-Samen'!J301,"-seed-package-back-cr-swedish.jpg")),
IF($C$1="Slowakisch - SK",HYPERLINK(CONCATENATE("https://www.saflax.de/0-WVK-Retail/Bilder-Pictures/SAFLAX-",'Basis-Tabelle-Samen'!C301,"-",'Basis-Tabelle-Samen'!J301,"-seed-package-back-cr-slovak.jpg")),
IF($C$1="Slowenisch - SI",HYPERLINK(CONCATENATE("https://www.saflax.de/0-WVK-Retail/Bilder-Pictures/SAFLAX-",'Basis-Tabelle-Samen'!C301,"-",'Basis-Tabelle-Samen'!J301,"-seed-package-back-cr-slovenian.jpg")),
IF($C$1="Spanisch - ES",HYPERLINK(CONCATENATE("https://www.saflax.de/0-WVK-Retail/Bilder-Pictures/SAFLAX-",'Basis-Tabelle-Samen'!C301,"-",'Basis-Tabelle-Samen'!J301,"-seed-package-back-cr-spanish.jpg")),
IF($C$1="Tschechisch - CZ",HYPERLINK(CONCATENATE("https://www.saflax.de/0-WVK-Retail/Bilder-Pictures/SAFLAX-",'Basis-Tabelle-Samen'!C301,"-",'Basis-Tabelle-Samen'!J301,"-seed-package-back-cr-czech.jpg")),
IF($C$1="Türkisch - TR",HYPERLINK(CONCATENATE("https://www.saflax.de/0-WVK-Retail/Bilder-Pictures/SAFLAX-",'Basis-Tabelle-Samen'!C301,"-",'Basis-Tabelle-Samen'!J301,"-seed-package-back-cr-turkish.jpg")),
IF($C$1="Ungarisch - HU",HYPERLINK(CONCATENATE("https://www.saflax.de/0-WVK-Retail/Bilder-Pictures/SAFLAX-",'Basis-Tabelle-Samen'!C301,"-",'Basis-Tabelle-Samen'!J301,"-seed-package-back-cr-hungarian.jpg")),
" ACHTUNG")))))))))))))))))))))))))))))</f>
        <v>https://www.saflax.de/0-WVK-Retail/Bilder-Pictures/SAFLAX-15232-filipendula-ulmaria-seed-package-back-cr-english.jpg</v>
      </c>
      <c r="AM296" s="330" t="str">
        <f>IF(H296&lt;1,"",
IF($C$1="Bulgarisch - BG",HYPERLINK(CONCATENATE("https://www.saflax.de/0-WVK-Retail/Bilder-Pictures/SAFLAX-",'Basis-Tabelle-Samen'!K301,"-",'Basis-Tabelle-Samen'!J301,"-garden-to-go-mini-bulgarian.jpg")),
IF($C$1="Dänisch - DK",HYPERLINK(CONCATENATE("https://www.saflax.de/0-WVK-Retail/Bilder-Pictures/SAFLAX-",'Basis-Tabelle-Samen'!K301,"-",'Basis-Tabelle-Samen'!J301,"-garden-to-go-mini-danish.jpg")),
IF($C$1="Deutsch - DE",HYPERLINK(CONCATENATE("https://www.saflax.de/0-WVK-Retail/Bilder-Pictures/SAFLAX-",'Basis-Tabelle-Samen'!K301,"-",'Basis-Tabelle-Samen'!J301,"-garden-to-go-mini-german.jpg")),
IF($C$1="Englisch - UK",HYPERLINK(CONCATENATE("https://www.saflax.de/0-WVK-Retail/Bilder-Pictures/SAFLAX-",'Basis-Tabelle-Samen'!K301,"-",'Basis-Tabelle-Samen'!J301,"-garden-to-go-mini-english.jpg")),
IF($C$1="Estnisch - EE",HYPERLINK(CONCATENATE("https://www.saflax.de/0-WVK-Retail/Bilder-Pictures/SAFLAX-",'Basis-Tabelle-Samen'!K301,"-",'Basis-Tabelle-Samen'!J301,"-garden-to-go-mini-estonian.jpg")),
IF($C$1="Finnisch - FI",HYPERLINK(CONCATENATE("https://www.saflax.de/0-WVK-Retail/Bilder-Pictures/SAFLAX-",'Basis-Tabelle-Samen'!K301,"-",'Basis-Tabelle-Samen'!J301,"-garden-to-go-mini-finnish.jpg")),
IF($C$1="Französisch - FR",HYPERLINK(CONCATENATE("https://www.saflax.de/0-WVK-Retail/Bilder-Pictures/SAFLAX-",'Basis-Tabelle-Samen'!K301,"-",'Basis-Tabelle-Samen'!J301,"-garden-to-go-mini-french.jpg")),
IF($C$1="Griechisch - GR",HYPERLINK(CONCATENATE("https://www.saflax.de/0-WVK-Retail/Bilder-Pictures/SAFLAX-",'Basis-Tabelle-Samen'!K301,"-",'Basis-Tabelle-Samen'!J301,"-garden-to-go-mini-greek.jpg")),
IF($C$1="Irisch - IE",HYPERLINK(CONCATENATE("https://www.saflax.de/0-WVK-Retail/Bilder-Pictures/SAFLAX-",'Basis-Tabelle-Samen'!K301,"-",'Basis-Tabelle-Samen'!J301,"-garden-to-go-mini-irish.jpg")),
IF($C$1="Isländisch - IS",HYPERLINK(CONCATENATE("https://www.saflax.de/0-WVK-Retail/Bilder-Pictures/SAFLAX-",'Basis-Tabelle-Samen'!K301,"-",'Basis-Tabelle-Samen'!J301,"-garden-to-go-mini-icelandic.jpg")),
IF($C$1="Italienisch - IT",HYPERLINK(CONCATENATE("https://www.saflax.de/0-WVK-Retail/Bilder-Pictures/SAFLAX-",'Basis-Tabelle-Samen'!K301,"-",'Basis-Tabelle-Samen'!J301,"-garden-to-go-mini-italian.jpg")),
IF($C$1="Japanisch - JP",HYPERLINK(CONCATENATE("https://www.saflax.de/0-WVK-Retail/Bilder-Pictures/SAFLAX-",'Basis-Tabelle-Samen'!K301,"-",'Basis-Tabelle-Samen'!J301,"-garden-to-go-mini-japanese.jpg")),
IF($C$1="Kroatisch - HR",HYPERLINK(CONCATENATE("https://www.saflax.de/0-WVK-Retail/Bilder-Pictures/SAFLAX-",'Basis-Tabelle-Samen'!K301,"-",'Basis-Tabelle-Samen'!J301,"-garden-to-go-mini-croatian.jpg")),
IF($C$1="Lettisch - LV",HYPERLINK(CONCATENATE("https://www.saflax.de/0-WVK-Retail/Bilder-Pictures/SAFLAX-",'Basis-Tabelle-Samen'!K301,"-",'Basis-Tabelle-Samen'!J301,"-garden-to-go-mini-latvian.jpg")),
IF($C$1="Litauisch - LT",HYPERLINK(CONCATENATE("https://www.saflax.de/0-WVK-Retail/Bilder-Pictures/SAFLAX-",'Basis-Tabelle-Samen'!K301,"-",'Basis-Tabelle-Samen'!J301,"-garden-to-go-mini-lithuanian.jpg")),
IF($C$1="Maltesisch - MT",HYPERLINK(CONCATENATE("https://www.saflax.de/0-WVK-Retail/Bilder-Pictures/SAFLAX-",'Basis-Tabelle-Samen'!K301,"-",'Basis-Tabelle-Samen'!J301,"-garden-to-go-mini-maltese.jpg")),
IF($C$1="Niederländisch - NL",HYPERLINK(CONCATENATE("https://www.saflax.de/0-WVK-Retail/Bilder-Pictures/SAFLAX-",'Basis-Tabelle-Samen'!K301,"-",'Basis-Tabelle-Samen'!J301,"-garden-to-go-mini-dutch.jpg")),
IF($C$1="Norwegisch - NO",HYPERLINK(CONCATENATE("https://www.saflax.de/0-WVK-Retail/Bilder-Pictures/SAFLAX-",'Basis-Tabelle-Samen'!K301,"-",'Basis-Tabelle-Samen'!J301,"-garden-to-go-mini-nowegian.jpg")),
IF($C$1="Polnisch - PL",HYPERLINK(CONCATENATE("https://www.saflax.de/0-WVK-Retail/Bilder-Pictures/SAFLAX-",'Basis-Tabelle-Samen'!K301,"-",'Basis-Tabelle-Samen'!J301,"-garden-to-go-mini-polish.jpg")),
IF($C$1="Portugiesisch - PT",HYPERLINK(CONCATENATE("https://www.saflax.de/0-WVK-Retail/Bilder-Pictures/SAFLAX-",'Basis-Tabelle-Samen'!K301,"-",'Basis-Tabelle-Samen'!J301,"-garden-to-go-mini-portuguese.jpg")),
IF($C$1="Rumänisch - RO",HYPERLINK(CONCATENATE("https://www.saflax.de/0-WVK-Retail/Bilder-Pictures/SAFLAX-",'Basis-Tabelle-Samen'!K301,"-",'Basis-Tabelle-Samen'!J301,"-garden-to-go-mini-romanian.jpg")),
IF($C$1="Schwedisch - SE",HYPERLINK(CONCATENATE("https://www.saflax.de/0-WVK-Retail/Bilder-Pictures/SAFLAX-",'Basis-Tabelle-Samen'!K301,"-",'Basis-Tabelle-Samen'!J301,"-garden-to-go-mini-swedish.jpg")),
IF($C$1="Slowakisch - SK",HYPERLINK(CONCATENATE("https://www.saflax.de/0-WVK-Retail/Bilder-Pictures/SAFLAX-",'Basis-Tabelle-Samen'!K301,"-",'Basis-Tabelle-Samen'!J301,"-garden-to-go-mini-slovak.jpg")),
IF($C$1="Slowenisch - SI",HYPERLINK(CONCATENATE("https://www.saflax.de/0-WVK-Retail/Bilder-Pictures/SAFLAX-",'Basis-Tabelle-Samen'!K301,"-",'Basis-Tabelle-Samen'!J301,"-garden-to-go-mini-slovenian.jpg")),
IF($C$1="Spanisch - ES",HYPERLINK(CONCATENATE("https://www.saflax.de/0-WVK-Retail/Bilder-Pictures/SAFLAX-",'Basis-Tabelle-Samen'!K301,"-",'Basis-Tabelle-Samen'!J301,"-garden-to-go-mini-spanish.jpg")),
IF($C$1="Tschechisch - CZ",HYPERLINK(CONCATENATE("https://www.saflax.de/0-WVK-Retail/Bilder-Pictures/SAFLAX-",'Basis-Tabelle-Samen'!K301,"-",'Basis-Tabelle-Samen'!J301,"-garden-to-go-mini-czech.jpg")),
IF($C$1="Türkisch - TR",HYPERLINK(CONCATENATE("https://www.saflax.de/0-WVK-Retail/Bilder-Pictures/SAFLAX-",'Basis-Tabelle-Samen'!K301,"-",'Basis-Tabelle-Samen'!J301,"-garden-to-go-mini-turkish.jpg")),
IF($C$1="Ungarisch - HU",HYPERLINK(CONCATENATE("https://www.saflax.de/0-WVK-Retail/Bilder-Pictures/SAFLAX-",'Basis-Tabelle-Samen'!K301,"-",'Basis-Tabelle-Samen'!J301,"-garden-to-go-mini-hungarian.jpg")),
" ACHTUNG")))))))))))))))))))))))))))))</f>
        <v>https://www.saflax.de/0-WVK-Retail/Bilder-Pictures/SAFLAX-75232-filipendula-ulmaria-garden-to-go-mini-english.jpg</v>
      </c>
      <c r="AN296" s="330" t="str">
        <f>IF(I296&lt;1,"",
IF($C$1="Bulgarisch - BG",HYPERLINK(CONCATENATE("https://www.saflax.de/0-WVK-Retail/Bilder-Pictures/SAFLAX-",'Basis-Tabelle-Samen'!N301,"-",'Basis-Tabelle-Samen'!J301,"-garden-to-go-lite-bulgarian.jpg")),
IF($C$1="Dänisch - DK",HYPERLINK(CONCATENATE("https://www.saflax.de/0-WVK-Retail/Bilder-Pictures/SAFLAX-",'Basis-Tabelle-Samen'!N301,"-",'Basis-Tabelle-Samen'!J301,"-garden-to-go-lite-danish.jpg")),
IF($C$1="Deutsch - DE",HYPERLINK(CONCATENATE("https://www.saflax.de/0-WVK-Retail/Bilder-Pictures/SAFLAX-",'Basis-Tabelle-Samen'!N301,"-",'Basis-Tabelle-Samen'!J301,"-garden-to-go-lite-german.jpg")),
IF($C$1="Englisch - UK",HYPERLINK(CONCATENATE("https://www.saflax.de/0-WVK-Retail/Bilder-Pictures/SAFLAX-",'Basis-Tabelle-Samen'!N301,"-",'Basis-Tabelle-Samen'!J301,"-garden-to-go-lite-english.jpg")),
IF($C$1="Estnisch - EE",HYPERLINK(CONCATENATE("https://www.saflax.de/0-WVK-Retail/Bilder-Pictures/SAFLAX-",'Basis-Tabelle-Samen'!N301,"-",'Basis-Tabelle-Samen'!J301,"-garden-to-go-lite-estonian.jpg")),
IF($C$1="Finnisch - FI",HYPERLINK(CONCATENATE("https://www.saflax.de/0-WVK-Retail/Bilder-Pictures/SAFLAX-",'Basis-Tabelle-Samen'!N301,"-",'Basis-Tabelle-Samen'!J301,"-garden-to-go-lite-finnish.jpg")),
IF($C$1="Französisch - FR",HYPERLINK(CONCATENATE("https://www.saflax.de/0-WVK-Retail/Bilder-Pictures/SAFLAX-",'Basis-Tabelle-Samen'!N301,"-",'Basis-Tabelle-Samen'!J301,"-garden-to-go-lite-french.jpg")),
IF($C$1="Griechisch - GR",HYPERLINK(CONCATENATE("https://www.saflax.de/0-WVK-Retail/Bilder-Pictures/SAFLAX-",'Basis-Tabelle-Samen'!N301,"-",'Basis-Tabelle-Samen'!J301,"-garden-to-go-lite-greek.jpg")),
IF($C$1="Irisch - IE",HYPERLINK(CONCATENATE("https://www.saflax.de/0-WVK-Retail/Bilder-Pictures/SAFLAX-",'Basis-Tabelle-Samen'!N301,"-",'Basis-Tabelle-Samen'!J301,"-garden-to-go-lite-irish.jpg")),
IF($C$1="Isländisch - IS",HYPERLINK(CONCATENATE("https://www.saflax.de/0-WVK-Retail/Bilder-Pictures/SAFLAX-",'Basis-Tabelle-Samen'!N301,"-",'Basis-Tabelle-Samen'!J301,"-garden-to-go-lite-icelandic.jpg")),
IF($C$1="Italienisch - IT",HYPERLINK(CONCATENATE("https://www.saflax.de/0-WVK-Retail/Bilder-Pictures/SAFLAX-",'Basis-Tabelle-Samen'!N301,"-",'Basis-Tabelle-Samen'!J301,"-garden-to-go-lite-italian.jpg")),
IF($C$1="Japanisch - JP",HYPERLINK(CONCATENATE("https://www.saflax.de/0-WVK-Retail/Bilder-Pictures/SAFLAX-",'Basis-Tabelle-Samen'!N301,"-",'Basis-Tabelle-Samen'!J301,"-garden-to-go-lite-japanese.jpg")),
IF($C$1="Kroatisch - HR",HYPERLINK(CONCATENATE("https://www.saflax.de/0-WVK-Retail/Bilder-Pictures/SAFLAX-",'Basis-Tabelle-Samen'!N301,"-",'Basis-Tabelle-Samen'!J301,"-garden-to-go-lite-croatian.jpg")),
IF($C$1="Lettisch - LV",HYPERLINK(CONCATENATE("https://www.saflax.de/0-WVK-Retail/Bilder-Pictures/SAFLAX-",'Basis-Tabelle-Samen'!N301,"-",'Basis-Tabelle-Samen'!J301,"-garden-to-go-lite-latvian.jpg")),
IF($C$1="Litauisch - LT",HYPERLINK(CONCATENATE("https://www.saflax.de/0-WVK-Retail/Bilder-Pictures/SAFLAX-",'Basis-Tabelle-Samen'!N301,"-",'Basis-Tabelle-Samen'!J301,"-garden-to-go-lite-lithuanian.jpg")),
IF($C$1="Maltesisch - MT",HYPERLINK(CONCATENATE("https://www.saflax.de/0-WVK-Retail/Bilder-Pictures/SAFLAX-",'Basis-Tabelle-Samen'!N301,"-",'Basis-Tabelle-Samen'!J301,"-garden-to-go-lite-maltese.jpg")),
IF($C$1="Niederländisch - NL",HYPERLINK(CONCATENATE("https://www.saflax.de/0-WVK-Retail/Bilder-Pictures/SAFLAX-",'Basis-Tabelle-Samen'!N301,"-",'Basis-Tabelle-Samen'!J301,"-garden-to-go-lite-dutch.jpg")),
IF($C$1="Norwegisch - NO",HYPERLINK(CONCATENATE("https://www.saflax.de/0-WVK-Retail/Bilder-Pictures/SAFLAX-",'Basis-Tabelle-Samen'!N301,"-",'Basis-Tabelle-Samen'!J301,"-garden-to-go-lite-nowegian.jpg")),
IF($C$1="Polnisch - PL",HYPERLINK(CONCATENATE("https://www.saflax.de/0-WVK-Retail/Bilder-Pictures/SAFLAX-",'Basis-Tabelle-Samen'!N301,"-",'Basis-Tabelle-Samen'!J301,"-garden-to-go-lite-polish.jpg")),
IF($C$1="Portugiesisch - PT",HYPERLINK(CONCATENATE("https://www.saflax.de/0-WVK-Retail/Bilder-Pictures/SAFLAX-",'Basis-Tabelle-Samen'!N301,"-",'Basis-Tabelle-Samen'!J301,"-garden-to-go-lite-portuguese.jpg")),
IF($C$1="Rumänisch - RO",HYPERLINK(CONCATENATE("https://www.saflax.de/0-WVK-Retail/Bilder-Pictures/SAFLAX-",'Basis-Tabelle-Samen'!N301,"-",'Basis-Tabelle-Samen'!J301,"-garden-to-go-lite-romanian.jpg")),
IF($C$1="Schwedisch - SE",HYPERLINK(CONCATENATE("https://www.saflax.de/0-WVK-Retail/Bilder-Pictures/SAFLAX-",'Basis-Tabelle-Samen'!N301,"-",'Basis-Tabelle-Samen'!J301,"-garden-to-go-lite-swedish.jpg")),
IF($C$1="Slowakisch - SK",HYPERLINK(CONCATENATE("https://www.saflax.de/0-WVK-Retail/Bilder-Pictures/SAFLAX-",'Basis-Tabelle-Samen'!N301,"-",'Basis-Tabelle-Samen'!J301,"-garden-to-go-lite-slovak.jpg")),
IF($C$1="Slowenisch - SI",HYPERLINK(CONCATENATE("https://www.saflax.de/0-WVK-Retail/Bilder-Pictures/SAFLAX-",'Basis-Tabelle-Samen'!N301,"-",'Basis-Tabelle-Samen'!J301,"-garden-to-go-lite-slovenian.jpg")),
IF($C$1="Spanisch - ES",HYPERLINK(CONCATENATE("https://www.saflax.de/0-WVK-Retail/Bilder-Pictures/SAFLAX-",'Basis-Tabelle-Samen'!N301,"-",'Basis-Tabelle-Samen'!J301,"-garden-to-go-lite-spanish.jpg")),
IF($C$1="Tschechisch - CZ",HYPERLINK(CONCATENATE("https://www.saflax.de/0-WVK-Retail/Bilder-Pictures/SAFLAX-",'Basis-Tabelle-Samen'!N301,"-",'Basis-Tabelle-Samen'!J301,"-garden-to-go-lite-czech.jpg")),
IF($C$1="Türkisch - TR",HYPERLINK(CONCATENATE("https://www.saflax.de/0-WVK-Retail/Bilder-Pictures/SAFLAX-",'Basis-Tabelle-Samen'!N301,"-",'Basis-Tabelle-Samen'!J301,"-garden-to-go-lite-turkish.jpg")),
IF($C$1="Ungarisch - HU",HYPERLINK(CONCATENATE("https://www.saflax.de/0-WVK-Retail/Bilder-Pictures/SAFLAX-",'Basis-Tabelle-Samen'!N301,"-",'Basis-Tabelle-Samen'!J301,"-garden-to-go-lite-hungarian.jpg")),
" ACHTUNG")))))))))))))))))))))))))))))</f>
        <v>https://www.saflax.de/0-WVK-Retail/Bilder-Pictures/SAFLAX-85232-filipendula-ulmaria-garden-to-go-lite-english.jpg</v>
      </c>
      <c r="AO296" s="330" t="str">
        <f>IF(J296&lt;1,"",
IF($C$1="Bulgarisch - BG",HYPERLINK(CONCATENATE("https://www.saflax.de/0-WVK-Retail/Bilder-Pictures/SAFLAX-",'Basis-Tabelle-Samen'!Q301,"-",'Basis-Tabelle-Samen'!J301,"-garden-to-go-bulgarian.jpg")),
IF($C$1="Dänisch - DK",HYPERLINK(CONCATENATE("https://www.saflax.de/0-WVK-Retail/Bilder-Pictures/SAFLAX-",'Basis-Tabelle-Samen'!Q301,"-",'Basis-Tabelle-Samen'!J301,"-garden-to-go-danish.jpg")),
IF($C$1="Deutsch - DE",HYPERLINK(CONCATENATE("https://www.saflax.de/0-WVK-Retail/Bilder-Pictures/SAFLAX-",'Basis-Tabelle-Samen'!Q301,"-",'Basis-Tabelle-Samen'!J301,"-garden-to-go-german.jpg")),
IF($C$1="Englisch - UK",HYPERLINK(CONCATENATE("https://www.saflax.de/0-WVK-Retail/Bilder-Pictures/SAFLAX-",'Basis-Tabelle-Samen'!Q301,"-",'Basis-Tabelle-Samen'!J301,"-garden-to-go-english.jpg")),
IF($C$1="Estnisch - EE",HYPERLINK(CONCATENATE("https://www.saflax.de/0-WVK-Retail/Bilder-Pictures/SAFLAX-",'Basis-Tabelle-Samen'!Q301,"-",'Basis-Tabelle-Samen'!J301,"-garden-to-go-estonian.jpg")),
IF($C$1="Finnisch - FI",HYPERLINK(CONCATENATE("https://www.saflax.de/0-WVK-Retail/Bilder-Pictures/SAFLAX-",'Basis-Tabelle-Samen'!Q301,"-",'Basis-Tabelle-Samen'!J301,"-garden-to-go-finnish.jpg")),
IF($C$1="Französisch - FR",HYPERLINK(CONCATENATE("https://www.saflax.de/0-WVK-Retail/Bilder-Pictures/SAFLAX-",'Basis-Tabelle-Samen'!Q301,"-",'Basis-Tabelle-Samen'!J301,"-garden-to-go-french.jpg")),
IF($C$1="Griechisch - GR",HYPERLINK(CONCATENATE("https://www.saflax.de/0-WVK-Retail/Bilder-Pictures/SAFLAX-",'Basis-Tabelle-Samen'!Q301,"-",'Basis-Tabelle-Samen'!J301,"-garden-to-go-greek.jpg")),
IF($C$1="Irisch - IE",HYPERLINK(CONCATENATE("https://www.saflax.de/0-WVK-Retail/Bilder-Pictures/SAFLAX-",'Basis-Tabelle-Samen'!Q301,"-",'Basis-Tabelle-Samen'!J301,"-garden-to-go-irish.jpg")),
IF($C$1="Isländisch - IS",HYPERLINK(CONCATENATE("https://www.saflax.de/0-WVK-Retail/Bilder-Pictures/SAFLAX-",'Basis-Tabelle-Samen'!Q301,"-",'Basis-Tabelle-Samen'!J301,"-garden-to-go-icelandic.jpg")),
IF($C$1="Italienisch - IT",HYPERLINK(CONCATENATE("https://www.saflax.de/0-WVK-Retail/Bilder-Pictures/SAFLAX-",'Basis-Tabelle-Samen'!Q301,"-",'Basis-Tabelle-Samen'!J301,"-garden-to-go-italian.jpg")),
IF($C$1="Japanisch - JP",HYPERLINK(CONCATENATE("https://www.saflax.de/0-WVK-Retail/Bilder-Pictures/SAFLAX-",'Basis-Tabelle-Samen'!Q301,"-",'Basis-Tabelle-Samen'!J301,"-garden-to-go-japanese.jpg")),
IF($C$1="Kroatisch - HR",HYPERLINK(CONCATENATE("https://www.saflax.de/0-WVK-Retail/Bilder-Pictures/SAFLAX-",'Basis-Tabelle-Samen'!Q301,"-",'Basis-Tabelle-Samen'!J301,"-garden-to-go-croatian.jpg")),
IF($C$1="Lettisch - LV",HYPERLINK(CONCATENATE("https://www.saflax.de/0-WVK-Retail/Bilder-Pictures/SAFLAX-",'Basis-Tabelle-Samen'!Q301,"-",'Basis-Tabelle-Samen'!J301,"-garden-to-go-latvian.jpg")),
IF($C$1="Litauisch - LT",HYPERLINK(CONCATENATE("https://www.saflax.de/0-WVK-Retail/Bilder-Pictures/SAFLAX-",'Basis-Tabelle-Samen'!Q301,"-",'Basis-Tabelle-Samen'!J301,"-garden-to-go-lithuanian.jpg")),
IF($C$1="Maltesisch - MT",HYPERLINK(CONCATENATE("https://www.saflax.de/0-WVK-Retail/Bilder-Pictures/SAFLAX-",'Basis-Tabelle-Samen'!Q301,"-",'Basis-Tabelle-Samen'!J301,"-garden-to-go-maltese.jpg")),
IF($C$1="Niederländisch - NL",HYPERLINK(CONCATENATE("https://www.saflax.de/0-WVK-Retail/Bilder-Pictures/SAFLAX-",'Basis-Tabelle-Samen'!Q301,"-",'Basis-Tabelle-Samen'!J301,"-garden-to-go-dutch.jpg")),
IF($C$1="Norwegisch - NO",HYPERLINK(CONCATENATE("https://www.saflax.de/0-WVK-Retail/Bilder-Pictures/SAFLAX-",'Basis-Tabelle-Samen'!Q301,"-",'Basis-Tabelle-Samen'!J301,"-garden-to-go-nowegian.jpg")),
IF($C$1="Polnisch - PL",HYPERLINK(CONCATENATE("https://www.saflax.de/0-WVK-Retail/Bilder-Pictures/SAFLAX-",'Basis-Tabelle-Samen'!Q301,"-",'Basis-Tabelle-Samen'!J301,"-garden-to-go-polish.jpg")),
IF($C$1="Portugiesisch - PT",HYPERLINK(CONCATENATE("https://www.saflax.de/0-WVK-Retail/Bilder-Pictures/SAFLAX-",'Basis-Tabelle-Samen'!Q301,"-",'Basis-Tabelle-Samen'!J301,"-garden-to-go-portuguese.jpg")),
IF($C$1="Rumänisch - RO",HYPERLINK(CONCATENATE("https://www.saflax.de/0-WVK-Retail/Bilder-Pictures/SAFLAX-",'Basis-Tabelle-Samen'!Q301,"-",'Basis-Tabelle-Samen'!J301,"-garden-to-go-romanian.jpg")),
IF($C$1="Schwedisch - SE",HYPERLINK(CONCATENATE("https://www.saflax.de/0-WVK-Retail/Bilder-Pictures/SAFLAX-",'Basis-Tabelle-Samen'!Q301,"-",'Basis-Tabelle-Samen'!J301,"-garden-to-go-swedish.jpg")),
IF($C$1="Slowakisch - SK",HYPERLINK(CONCATENATE("https://www.saflax.de/0-WVK-Retail/Bilder-Pictures/SAFLAX-",'Basis-Tabelle-Samen'!Q301,"-",'Basis-Tabelle-Samen'!J301,"-garden-to-go-slovak.jpg")),
IF($C$1="Slowenisch - SI",HYPERLINK(CONCATENATE("https://www.saflax.de/0-WVK-Retail/Bilder-Pictures/SAFLAX-",'Basis-Tabelle-Samen'!Q301,"-",'Basis-Tabelle-Samen'!J301,"-garden-to-go-slovenian.jpg")),
IF($C$1="Spanisch - ES",HYPERLINK(CONCATENATE("https://www.saflax.de/0-WVK-Retail/Bilder-Pictures/SAFLAX-",'Basis-Tabelle-Samen'!Q301,"-",'Basis-Tabelle-Samen'!J301,"-garden-to-go-spanish.jpg")),
IF($C$1="Tschechisch - CZ",HYPERLINK(CONCATENATE("https://www.saflax.de/0-WVK-Retail/Bilder-Pictures/SAFLAX-",'Basis-Tabelle-Samen'!Q301,"-",'Basis-Tabelle-Samen'!J301,"-garden-to-go-czech.jpg")),
IF($C$1="Türkisch - TR",HYPERLINK(CONCATENATE("https://www.saflax.de/0-WVK-Retail/Bilder-Pictures/SAFLAX-",'Basis-Tabelle-Samen'!Q301,"-",'Basis-Tabelle-Samen'!J301,"-garden-to-go-turkish.jpg")),
IF($C$1="Ungarisch - HU",HYPERLINK(CONCATENATE("https://www.saflax.de/0-WVK-Retail/Bilder-Pictures/SAFLAX-",'Basis-Tabelle-Samen'!Q301,"-",'Basis-Tabelle-Samen'!J301,"-garden-to-go-hungarian.jpg")),
" ACHTUNG")))))))))))))))))))))))))))))</f>
        <v>https://www.saflax.de/0-WVK-Retail/Bilder-Pictures/SAFLAX-55232-filipendula-ulmaria-garden-to-go-english.jpg</v>
      </c>
      <c r="AP296" s="330" t="str">
        <f>IF(K296&lt;1,"",
IF($C$1="Bulgarisch - BG",HYPERLINK(CONCATENATE("https://www.saflax.de/0-WVK-Retail/Bilder-Pictures/SAFLAX-",'Basis-Tabelle-Samen'!T301,"-",'Basis-Tabelle-Samen'!J301,"-cultivation-set-bulgarian.jpg")),
IF($C$1="Dänisch - DK",HYPERLINK(CONCATENATE("https://www.saflax.de/0-WVK-Retail/Bilder-Pictures/SAFLAX-",'Basis-Tabelle-Samen'!T301,"-",'Basis-Tabelle-Samen'!J301,"-cultivation-set-danish.jpg")),
IF($C$1="Deutsch - DE",HYPERLINK(CONCATENATE("https://www.saflax.de/0-WVK-Retail/Bilder-Pictures/SAFLAX-",'Basis-Tabelle-Samen'!T301,"-",'Basis-Tabelle-Samen'!J301,"-cultivation-set-german.jpg")),
IF($C$1="Englisch - UK",HYPERLINK(CONCATENATE("https://www.saflax.de/0-WVK-Retail/Bilder-Pictures/SAFLAX-",'Basis-Tabelle-Samen'!T301,"-",'Basis-Tabelle-Samen'!J301,"-cultivation-set-english.jpg")),
IF($C$1="Estnisch - EE",HYPERLINK(CONCATENATE("https://www.saflax.de/0-WVK-Retail/Bilder-Pictures/SAFLAX-",'Basis-Tabelle-Samen'!T301,"-",'Basis-Tabelle-Samen'!J301,"-cultivation-set-estonian.jpg")),
IF($C$1="Finnisch - FI",HYPERLINK(CONCATENATE("https://www.saflax.de/0-WVK-Retail/Bilder-Pictures/SAFLAX-",'Basis-Tabelle-Samen'!T301,"-",'Basis-Tabelle-Samen'!J301,"-cultivation-set-finnish.jpg")),
IF($C$1="Französisch - FR",HYPERLINK(CONCATENATE("https://www.saflax.de/0-WVK-Retail/Bilder-Pictures/SAFLAX-",'Basis-Tabelle-Samen'!T301,"-",'Basis-Tabelle-Samen'!J301,"-cultivation-set-french.jpg")),
IF($C$1="Griechisch - GR",HYPERLINK(CONCATENATE("https://www.saflax.de/0-WVK-Retail/Bilder-Pictures/SAFLAX-",'Basis-Tabelle-Samen'!T301,"-",'Basis-Tabelle-Samen'!J301,"-cultivation-set-greek.jpg")),
IF($C$1="Irisch - IE",HYPERLINK(CONCATENATE("https://www.saflax.de/0-WVK-Retail/Bilder-Pictures/SAFLAX-",'Basis-Tabelle-Samen'!T301,"-",'Basis-Tabelle-Samen'!J301,"-cultivation-set-irish.jpg")),
IF($C$1="Isländisch - IS",HYPERLINK(CONCATENATE("https://www.saflax.de/0-WVK-Retail/Bilder-Pictures/SAFLAX-",'Basis-Tabelle-Samen'!T301,"-",'Basis-Tabelle-Samen'!J301,"-cultivation-set-icelandic.jpg")),
IF($C$1="Italienisch - IT",HYPERLINK(CONCATENATE("https://www.saflax.de/0-WVK-Retail/Bilder-Pictures/SAFLAX-",'Basis-Tabelle-Samen'!T301,"-",'Basis-Tabelle-Samen'!J301,"-cultivation-set-italian.jpg")),
IF($C$1="Japanisch - JP",HYPERLINK(CONCATENATE("https://www.saflax.de/0-WVK-Retail/Bilder-Pictures/SAFLAX-",'Basis-Tabelle-Samen'!T301,"-",'Basis-Tabelle-Samen'!J301,"-cultivation-set-japanese.jpg")),
IF($C$1="Kroatisch - HR",HYPERLINK(CONCATENATE("https://www.saflax.de/0-WVK-Retail/Bilder-Pictures/SAFLAX-",'Basis-Tabelle-Samen'!T301,"-",'Basis-Tabelle-Samen'!J301,"-cultivation-set-croatian.jpg")),
IF($C$1="Lettisch - LV",HYPERLINK(CONCATENATE("https://www.saflax.de/0-WVK-Retail/Bilder-Pictures/SAFLAX-",'Basis-Tabelle-Samen'!T301,"-",'Basis-Tabelle-Samen'!J301,"-cultivation-set-latvian.jpg")),
IF($C$1="Litauisch - LT",HYPERLINK(CONCATENATE("https://www.saflax.de/0-WVK-Retail/Bilder-Pictures/SAFLAX-",'Basis-Tabelle-Samen'!T301,"-",'Basis-Tabelle-Samen'!J301,"-cultivation-set-lithuanian.jpg")),
IF($C$1="Maltesisch - MT",HYPERLINK(CONCATENATE("https://www.saflax.de/0-WVK-Retail/Bilder-Pictures/SAFLAX-",'Basis-Tabelle-Samen'!T301,"-",'Basis-Tabelle-Samen'!J301,"-cultivation-set-maltese.jpg")),
IF($C$1="Niederländisch - NL",HYPERLINK(CONCATENATE("https://www.saflax.de/0-WVK-Retail/Bilder-Pictures/SAFLAX-",'Basis-Tabelle-Samen'!T301,"-",'Basis-Tabelle-Samen'!J301,"-cultivation-set-dutch.jpg")),
IF($C$1="Norwegisch - NO",HYPERLINK(CONCATENATE("https://www.saflax.de/0-WVK-Retail/Bilder-Pictures/SAFLAX-",'Basis-Tabelle-Samen'!T301,"-",'Basis-Tabelle-Samen'!J301,"-cultivation-set-nowegian.jpg")),
IF($C$1="Polnisch - PL",HYPERLINK(CONCATENATE("https://www.saflax.de/0-WVK-Retail/Bilder-Pictures/SAFLAX-",'Basis-Tabelle-Samen'!T301,"-",'Basis-Tabelle-Samen'!J301,"-cultivation-set-polish.jpg")),
IF($C$1="Portugiesisch - PT",HYPERLINK(CONCATENATE("https://www.saflax.de/0-WVK-Retail/Bilder-Pictures/SAFLAX-",'Basis-Tabelle-Samen'!T301,"-",'Basis-Tabelle-Samen'!J301,"-cultivation-set-portuguese.jpg")),
IF($C$1="Rumänisch - RO",HYPERLINK(CONCATENATE("https://www.saflax.de/0-WVK-Retail/Bilder-Pictures/SAFLAX-",'Basis-Tabelle-Samen'!T301,"-",'Basis-Tabelle-Samen'!J301,"-cultivation-set-romanian.jpg")),
IF($C$1="Schwedisch - SE",HYPERLINK(CONCATENATE("https://www.saflax.de/0-WVK-Retail/Bilder-Pictures/SAFLAX-",'Basis-Tabelle-Samen'!T301,"-",'Basis-Tabelle-Samen'!J301,"-cultivation-set-swedish.jpg")),
IF($C$1="Slowakisch - SK",HYPERLINK(CONCATENATE("https://www.saflax.de/0-WVK-Retail/Bilder-Pictures/SAFLAX-",'Basis-Tabelle-Samen'!T301,"-",'Basis-Tabelle-Samen'!J301,"-cultivation-set-slovak.jpg")),
IF($C$1="Slowenisch - SI",HYPERLINK(CONCATENATE("https://www.saflax.de/0-WVK-Retail/Bilder-Pictures/SAFLAX-",'Basis-Tabelle-Samen'!T301,"-",'Basis-Tabelle-Samen'!J301,"-cultivation-set-slovenian.jpg")),
IF($C$1="Spanisch - ES",HYPERLINK(CONCATENATE("https://www.saflax.de/0-WVK-Retail/Bilder-Pictures/SAFLAX-",'Basis-Tabelle-Samen'!T301,"-",'Basis-Tabelle-Samen'!J301,"-cultivation-set-spanish.jpg")),
IF($C$1="Tschechisch - CZ",HYPERLINK(CONCATENATE("https://www.saflax.de/0-WVK-Retail/Bilder-Pictures/SAFLAX-",'Basis-Tabelle-Samen'!T301,"-",'Basis-Tabelle-Samen'!J301,"-cultivation-set-czech.jpg")),
IF($C$1="Türkisch - TR",HYPERLINK(CONCATENATE("https://www.saflax.de/0-WVK-Retail/Bilder-Pictures/SAFLAX-",'Basis-Tabelle-Samen'!T301,"-",'Basis-Tabelle-Samen'!J301,"-cultivation-set-turkish.jpg")),
IF($C$1="Ungarisch - HU",HYPERLINK(CONCATENATE("https://www.saflax.de/0-WVK-Retail/Bilder-Pictures/SAFLAX-",'Basis-Tabelle-Samen'!T301,"-",'Basis-Tabelle-Samen'!J301,"-cultivation-set-hungarian.jpg")),
" ACHTUNG")))))))))))))))))))))))))))))</f>
        <v>https://www.saflax.de/0-WVK-Retail/Bilder-Pictures/SAFLAX-35232-filipendula-ulmaria-cultivation-set-english.jpg</v>
      </c>
      <c r="AQ296" s="330" t="str">
        <f>IF(L296&lt;1,"",
IF($C$1="Bulgarisch - BG",HYPERLINK(CONCATENATE("https://www.saflax.de/0-WVK-Retail/Bilder-Pictures/SAFLAX-",'Basis-Tabelle-Samen'!W301,"-",'Basis-Tabelle-Samen'!J301,"-garden-in-the-bag-bulgarian.jpg")),
IF($C$1="Dänisch - DK",HYPERLINK(CONCATENATE("https://www.saflax.de/0-WVK-Retail/Bilder-Pictures/SAFLAX-",'Basis-Tabelle-Samen'!W301,"-",'Basis-Tabelle-Samen'!J301,"-garden-in-the-bag-danish.jpg")),
IF($C$1="Deutsch - DE",HYPERLINK(CONCATENATE("https://www.saflax.de/0-WVK-Retail/Bilder-Pictures/SAFLAX-",'Basis-Tabelle-Samen'!W301,"-",'Basis-Tabelle-Samen'!J301,"-garden-in-the-bag-german.jpg")),
IF($C$1="Englisch - UK",HYPERLINK(CONCATENATE("https://www.saflax.de/0-WVK-Retail/Bilder-Pictures/SAFLAX-",'Basis-Tabelle-Samen'!W301,"-",'Basis-Tabelle-Samen'!J301,"-garden-in-the-bag-english.jpg")),
IF($C$1="Estnisch - EE",HYPERLINK(CONCATENATE("https://www.saflax.de/0-WVK-Retail/Bilder-Pictures/SAFLAX-",'Basis-Tabelle-Samen'!W301,"-",'Basis-Tabelle-Samen'!J301,"-garden-in-the-bag-estonian.jpg")),
IF($C$1="Finnisch - FI",HYPERLINK(CONCATENATE("https://www.saflax.de/0-WVK-Retail/Bilder-Pictures/SAFLAX-",'Basis-Tabelle-Samen'!W301,"-",'Basis-Tabelle-Samen'!J301,"-garden-in-the-bag-finnish.jpg")),
IF($C$1="Französisch - FR",HYPERLINK(CONCATENATE("https://www.saflax.de/0-WVK-Retail/Bilder-Pictures/SAFLAX-",'Basis-Tabelle-Samen'!W301,"-",'Basis-Tabelle-Samen'!J301,"-garden-in-the-bag-french.jpg")),
IF($C$1="Griechisch - GR",HYPERLINK(CONCATENATE("https://www.saflax.de/0-WVK-Retail/Bilder-Pictures/SAFLAX-",'Basis-Tabelle-Samen'!W301,"-",'Basis-Tabelle-Samen'!J301,"-garden-in-the-bag-greek.jpg")),
IF($C$1="Irisch - IE",HYPERLINK(CONCATENATE("https://www.saflax.de/0-WVK-Retail/Bilder-Pictures/SAFLAX-",'Basis-Tabelle-Samen'!W301,"-",'Basis-Tabelle-Samen'!J301,"-garden-in-the-bag-irish.jpg")),
IF($C$1="Isländisch - IS",HYPERLINK(CONCATENATE("https://www.saflax.de/0-WVK-Retail/Bilder-Pictures/SAFLAX-",'Basis-Tabelle-Samen'!W301,"-",'Basis-Tabelle-Samen'!J301,"-garden-in-the-bag-icelandic.jpg")),
IF($C$1="Italienisch - IT",HYPERLINK(CONCATENATE("https://www.saflax.de/0-WVK-Retail/Bilder-Pictures/SAFLAX-",'Basis-Tabelle-Samen'!W301,"-",'Basis-Tabelle-Samen'!J301,"-garden-in-the-bag-italian.jpg")),
IF($C$1="Japanisch - JP",HYPERLINK(CONCATENATE("https://www.saflax.de/0-WVK-Retail/Bilder-Pictures/SAFLAX-",'Basis-Tabelle-Samen'!W301,"-",'Basis-Tabelle-Samen'!J301,"-garden-in-the-bag-japanese.jpg")),
IF($C$1="Kroatisch - HR",HYPERLINK(CONCATENATE("https://www.saflax.de/0-WVK-Retail/Bilder-Pictures/SAFLAX-",'Basis-Tabelle-Samen'!W301,"-",'Basis-Tabelle-Samen'!J301,"-garden-in-the-bag-croatian.jpg")),
IF($C$1="Lettisch - LV",HYPERLINK(CONCATENATE("https://www.saflax.de/0-WVK-Retail/Bilder-Pictures/SAFLAX-",'Basis-Tabelle-Samen'!W301,"-",'Basis-Tabelle-Samen'!J301,"-garden-in-the-bag-latvian.jpg")),
IF($C$1="Litauisch - LT",HYPERLINK(CONCATENATE("https://www.saflax.de/0-WVK-Retail/Bilder-Pictures/SAFLAX-",'Basis-Tabelle-Samen'!W301,"-",'Basis-Tabelle-Samen'!J301,"-garden-in-the-bag-lithuanian.jpg")),
IF($C$1="Maltesisch - MT",HYPERLINK(CONCATENATE("https://www.saflax.de/0-WVK-Retail/Bilder-Pictures/SAFLAX-",'Basis-Tabelle-Samen'!W301,"-",'Basis-Tabelle-Samen'!J301,"-garden-in-the-bag-maltese.jpg")),
IF($C$1="Niederländisch - NL",HYPERLINK(CONCATENATE("https://www.saflax.de/0-WVK-Retail/Bilder-Pictures/SAFLAX-",'Basis-Tabelle-Samen'!W301,"-",'Basis-Tabelle-Samen'!J301,"-garden-in-the-bag-dutch.jpg")),
IF($C$1="Norwegisch - NO",HYPERLINK(CONCATENATE("https://www.saflax.de/0-WVK-Retail/Bilder-Pictures/SAFLAX-",'Basis-Tabelle-Samen'!W301,"-",'Basis-Tabelle-Samen'!J301,"-garden-in-the-bag-nowegian.jpg")),
IF($C$1="Polnisch - PL",HYPERLINK(CONCATENATE("https://www.saflax.de/0-WVK-Retail/Bilder-Pictures/SAFLAX-",'Basis-Tabelle-Samen'!W301,"-",'Basis-Tabelle-Samen'!J301,"-garden-in-the-bag-polish.jpg")),
IF($C$1="Portugiesisch - PT",HYPERLINK(CONCATENATE("https://www.saflax.de/0-WVK-Retail/Bilder-Pictures/SAFLAX-",'Basis-Tabelle-Samen'!W301,"-",'Basis-Tabelle-Samen'!J301,"-garden-in-the-bag-portuguese.jpg")),
IF($C$1="Rumänisch - RO",HYPERLINK(CONCATENATE("https://www.saflax.de/0-WVK-Retail/Bilder-Pictures/SAFLAX-",'Basis-Tabelle-Samen'!W301,"-",'Basis-Tabelle-Samen'!J301,"-garden-in-the-bag-romanian.jpg")),
IF($C$1="Schwedisch - SE",HYPERLINK(CONCATENATE("https://www.saflax.de/0-WVK-Retail/Bilder-Pictures/SAFLAX-",'Basis-Tabelle-Samen'!W301,"-",'Basis-Tabelle-Samen'!J301,"-garden-in-the-bag-swedish.jpg")),
IF($C$1="Slowakisch - SK",HYPERLINK(CONCATENATE("https://www.saflax.de/0-WVK-Retail/Bilder-Pictures/SAFLAX-",'Basis-Tabelle-Samen'!W301,"-",'Basis-Tabelle-Samen'!J301,"-garden-in-the-bag-slovak.jpg")),
IF($C$1="Slowenisch - SI",HYPERLINK(CONCATENATE("https://www.saflax.de/0-WVK-Retail/Bilder-Pictures/SAFLAX-",'Basis-Tabelle-Samen'!W301,"-",'Basis-Tabelle-Samen'!J301,"-garden-in-the-bag-slovenian.jpg")),
IF($C$1="Spanisch - ES",HYPERLINK(CONCATENATE("https://www.saflax.de/0-WVK-Retail/Bilder-Pictures/SAFLAX-",'Basis-Tabelle-Samen'!W301,"-",'Basis-Tabelle-Samen'!J301,"-garden-in-the-bag-spanish.jpg")),
IF($C$1="Tschechisch - CZ",HYPERLINK(CONCATENATE("https://www.saflax.de/0-WVK-Retail/Bilder-Pictures/SAFLAX-",'Basis-Tabelle-Samen'!W301,"-",'Basis-Tabelle-Samen'!J301,"-garden-in-the-bag-czech.jpg")),
IF($C$1="Türkisch - TR",HYPERLINK(CONCATENATE("https://www.saflax.de/0-WVK-Retail/Bilder-Pictures/SAFLAX-",'Basis-Tabelle-Samen'!W301,"-",'Basis-Tabelle-Samen'!J301,"-garden-in-the-bag-turkish.jpg")),
IF($C$1="Ungarisch - HU",HYPERLINK(CONCATENATE("https://www.saflax.de/0-WVK-Retail/Bilder-Pictures/SAFLAX-",'Basis-Tabelle-Samen'!W301,"-",'Basis-Tabelle-Samen'!J301,"-garden-in-the-bag-hungarian.jpg")),
" ACHTUNG")))))))))))))))))))))))))))))</f>
        <v>https://www.saflax.de/0-WVK-Retail/Bilder-Pictures/SAFLAX-65232-filipendula-ulmaria-garden-in-the-bag-english.jpg</v>
      </c>
    </row>
    <row r="297" spans="1:43" ht="17.100000000000001" customHeight="1" x14ac:dyDescent="0.2">
      <c r="A297" s="318" t="str">
        <f>IF('Basis-Tabelle-Samen'!A278="","",IF($C$1="Deutsch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97" s="319" t="str">
        <f>'Basis-Tabelle-Samen'!I278</f>
        <v>Lavandula angustifolia</v>
      </c>
      <c r="C297" s="316" t="str">
        <f>IF($C$1="Bulgarisch - BG",'Basis-Tabelle-Samen'!Z278,
IF($C$1="Dänisch - DK",'Basis-Tabelle-Samen'!AA278,
IF($C$1="Deutsch - DE",'Basis-Tabelle-Samen'!AB278,
IF($C$1="Englisch - UK",'Basis-Tabelle-Samen'!AC278,
IF($C$1="Estnisch - EE",'Basis-Tabelle-Samen'!AD278,
IF($C$1="Finnisch - FI",'Basis-Tabelle-Samen'!AE278,
IF($C$1="Französisch - FR",'Basis-Tabelle-Samen'!AF278,
IF($C$1="Griechisch - GR",'Basis-Tabelle-Samen'!AG278,
IF($C$1="Irisch - IE",'Basis-Tabelle-Samen'!AH278,
IF($C$1="Isländisch - IS",'Basis-Tabelle-Samen'!AI278,
IF($C$1="Italienisch - IT",'Basis-Tabelle-Samen'!AJ278,
IF($C$1="Japanisch - JP",'Basis-Tabelle-Samen'!AK278,
IF($C$1="Kroatisch - HR",'Basis-Tabelle-Samen'!AL278,
IF($C$1="Lettisch - LV",'Basis-Tabelle-Samen'!AM278,
IF($C$1="Litauisch - LT",'Basis-Tabelle-Samen'!AN278,
IF($C$1="Maltesisch - MT",'Basis-Tabelle-Samen'!AO278,
IF($C$1="Niederländisch - NL",'Basis-Tabelle-Samen'!AP278,
IF($C$1="Norwegisch - NO",'Basis-Tabelle-Samen'!AQ278,
IF($C$1="Polnisch - PL",'Basis-Tabelle-Samen'!AR278,
IF($C$1="Portugiesisch - PT",'Basis-Tabelle-Samen'!AS278,
IF($C$1="Rumänisch - RO",'Basis-Tabelle-Samen'!AT278,
IF($C$1="Schwedisch - SE",'Basis-Tabelle-Samen'!AU278,
IF($C$1="Slowakisch - SK",'Basis-Tabelle-Samen'!AV278,
IF($C$1="Slowenisch - SI",'Basis-Tabelle-Samen'!AW278,
IF($C$1="Spanisch - ES",'Basis-Tabelle-Samen'!AX278,
IF($C$1="Tschechisch - CZ",'Basis-Tabelle-Samen'!AY278,
IF($C$1="Türkisch - TR",'Basis-Tabelle-Samen'!AZ278,
IF($C$1="Ungarisch - HU",'Basis-Tabelle-Samen'!BA278,
" ACHTUNG"))))))))))))))))))))))))))))</f>
        <v>English Lavender</v>
      </c>
      <c r="D297" s="320">
        <f>'Basis-Tabelle-Samen'!F278</f>
        <v>150</v>
      </c>
      <c r="E297" s="321" t="str">
        <f>'Basis-Tabelle-Samen'!H278</f>
        <v>7 %</v>
      </c>
      <c r="F297" s="322" t="str">
        <f>IF('Basis-Tabelle-Samen'!G278="","",'Basis-Tabelle-Samen'!G278)</f>
        <v>07</v>
      </c>
      <c r="G297" s="320">
        <f>'Basis-Tabelle-Samen'!C278</f>
        <v>15209</v>
      </c>
      <c r="H297" s="323">
        <f>'Basis-Tabelle-Samen'!D278</f>
        <v>4055473152097</v>
      </c>
      <c r="I297" s="324">
        <f>'Basis-Tabelle-Samen'!E278</f>
        <v>1.85</v>
      </c>
      <c r="J297" s="325">
        <f t="shared" si="4"/>
        <v>12</v>
      </c>
      <c r="K297" s="326">
        <f>'Basis-Tabelle-Samen'!K278</f>
        <v>75209</v>
      </c>
      <c r="L297" s="323">
        <f>'Basis-Tabelle-Samen'!L278</f>
        <v>4055473752099</v>
      </c>
      <c r="M297" s="324">
        <f>'Basis-Tabelle-Samen'!M278</f>
        <v>2.4500000000000002</v>
      </c>
      <c r="N297" s="326">
        <f>IF(K297&lt;1,"",'3'!$I$15)</f>
        <v>15</v>
      </c>
      <c r="O297" s="327">
        <f>IF(K297&lt;1,"",'3'!$J$11)</f>
        <v>90</v>
      </c>
      <c r="P297" s="326">
        <f>'Basis-Tabelle-Samen'!N278</f>
        <v>85209</v>
      </c>
      <c r="Q297" s="323">
        <f>'Basis-Tabelle-Samen'!O278</f>
        <v>4055473852096</v>
      </c>
      <c r="R297" s="328">
        <f>'Basis-Tabelle-Samen'!P278</f>
        <v>3.75</v>
      </c>
      <c r="S297" s="326">
        <f>IF(R297&lt;1,"",'3'!$M$15)</f>
        <v>18</v>
      </c>
      <c r="T297" s="327">
        <f>IF(R297&lt;1,"",'3'!$N$11)</f>
        <v>72</v>
      </c>
      <c r="U297" s="326">
        <f>'Basis-Tabelle-Samen'!Q278</f>
        <v>55209</v>
      </c>
      <c r="V297" s="323">
        <f>'Basis-Tabelle-Samen'!R278</f>
        <v>4055473552095</v>
      </c>
      <c r="W297" s="324">
        <f>'Basis-Tabelle-Samen'!S278</f>
        <v>4.95</v>
      </c>
      <c r="X297" s="326">
        <f>IF(U297&lt;1,"",'3'!$Q$15)</f>
        <v>6</v>
      </c>
      <c r="Y297" s="327">
        <f>IF(U297&lt;1,"",'3'!$R$11)</f>
        <v>24</v>
      </c>
      <c r="Z297" s="326">
        <f>'Basis-Tabelle-Samen'!T278</f>
        <v>35209</v>
      </c>
      <c r="AA297" s="323">
        <f>'Basis-Tabelle-Samen'!U278</f>
        <v>4055473352091</v>
      </c>
      <c r="AB297" s="324">
        <f>'Basis-Tabelle-Samen'!V278</f>
        <v>6.75</v>
      </c>
      <c r="AC297" s="326">
        <f>IF(Z297&lt;1,"",'3'!$U$15)</f>
        <v>6</v>
      </c>
      <c r="AD297" s="327">
        <f>IF(Z297&lt;1,"",'3'!$V$11)</f>
        <v>24</v>
      </c>
      <c r="AE297" s="326">
        <f>'Basis-Tabelle-Samen'!W278</f>
        <v>65209</v>
      </c>
      <c r="AF297" s="323">
        <f>'Basis-Tabelle-Samen'!X278</f>
        <v>4055473652092</v>
      </c>
      <c r="AG297" s="324">
        <f>'Basis-Tabelle-Samen'!Y278</f>
        <v>2.95</v>
      </c>
      <c r="AH297" s="326">
        <f>IF(AE297&lt;1,"",'3'!$Y$15)</f>
        <v>8</v>
      </c>
      <c r="AI297" s="327">
        <f>IF(AE297&lt;1,"",'3'!$Z$11)</f>
        <v>64</v>
      </c>
      <c r="AJ297" s="315"/>
      <c r="AK297" s="316" t="str">
        <f>IF(G297&lt;1,"",
IF($C$1="Bulgarisch - BG",HYPERLINK(CONCATENATE("https://www.saflax.de/0-WVK-Retail/Bilder-Pictures/SAFLAX-",'Basis-Tabelle-Samen'!C278,"-",'Basis-Tabelle-Samen'!J278,"-seed-package-front-cr-bulgarian.jpg")),
IF($C$1="Dänisch - DK",HYPERLINK(CONCATENATE("https://www.saflax.de/0-WVK-Retail/Bilder-Pictures/SAFLAX-",'Basis-Tabelle-Samen'!C278,"-",'Basis-Tabelle-Samen'!J278,"-seed-package-front-cr-danish.jpg")),
IF($C$1="Deutsch - DE",HYPERLINK(CONCATENATE("https://www.saflax.de/0-WVK-Retail/Bilder-Pictures/SAFLAX-",'Basis-Tabelle-Samen'!C278,"-",'Basis-Tabelle-Samen'!J278,"-seed-package-front-cr-german.jpg")),
IF($C$1="Englisch - UK",HYPERLINK(CONCATENATE("https://www.saflax.de/0-WVK-Retail/Bilder-Pictures/SAFLAX-",'Basis-Tabelle-Samen'!C278,"-",'Basis-Tabelle-Samen'!J278,"-seed-package-front-cr-english.jpg")),
IF($C$1="Estnisch - EE",HYPERLINK(CONCATENATE("https://www.saflax.de/0-WVK-Retail/Bilder-Pictures/SAFLAX-",'Basis-Tabelle-Samen'!C278,"-",'Basis-Tabelle-Samen'!J278,"-seed-package-front-cr-estonian.jpg")),
IF($C$1="Finnisch - FI",HYPERLINK(CONCATENATE("https://www.saflax.de/0-WVK-Retail/Bilder-Pictures/SAFLAX-",'Basis-Tabelle-Samen'!C278,"-",'Basis-Tabelle-Samen'!J278,"-seed-package-front-cr-finnish.jpg")),
IF($C$1="Französisch - FR",HYPERLINK(CONCATENATE("https://www.saflax.de/0-WVK-Retail/Bilder-Pictures/SAFLAX-",'Basis-Tabelle-Samen'!C278,"-",'Basis-Tabelle-Samen'!J278,"-seed-package-front-cr-french.jpg")),
IF($C$1="Griechisch - GR",HYPERLINK(CONCATENATE("https://www.saflax.de/0-WVK-Retail/Bilder-Pictures/SAFLAX-",'Basis-Tabelle-Samen'!C278,"-",'Basis-Tabelle-Samen'!J278,"-seed-package-front-cr-greek.jpg")),
IF($C$1="Irisch - IE",HYPERLINK(CONCATENATE("https://www.saflax.de/0-WVK-Retail/Bilder-Pictures/SAFLAX-",'Basis-Tabelle-Samen'!C278,"-",'Basis-Tabelle-Samen'!J278,"-seed-package-front-cr-irish.jpg")),
IF($C$1="Isländisch - IS",HYPERLINK(CONCATENATE("https://www.saflax.de/0-WVK-Retail/Bilder-Pictures/SAFLAX-",'Basis-Tabelle-Samen'!C278,"-",'Basis-Tabelle-Samen'!J278,"-seed-package-front-cr-icelandic.jpg")),
IF($C$1="Italienisch - IT",HYPERLINK(CONCATENATE("https://www.saflax.de/0-WVK-Retail/Bilder-Pictures/SAFLAX-",'Basis-Tabelle-Samen'!C278,"-",'Basis-Tabelle-Samen'!J278,"-seed-package-front-cr-italian.jpg")),
IF($C$1="Japanisch - JP",HYPERLINK(CONCATENATE("https://www.saflax.de/0-WVK-Retail/Bilder-Pictures/SAFLAX-",'Basis-Tabelle-Samen'!C278,"-",'Basis-Tabelle-Samen'!J278,"-seed-package-front-cr-japanese.jpg")),
IF($C$1="Kroatisch - HR",HYPERLINK(CONCATENATE("https://www.saflax.de/0-WVK-Retail/Bilder-Pictures/SAFLAX-",'Basis-Tabelle-Samen'!C278,"-",'Basis-Tabelle-Samen'!J278,"-seed-package-front-cr-croatian.jpg")),
IF($C$1="Lettisch - LV",HYPERLINK(CONCATENATE("https://www.saflax.de/0-WVK-Retail/Bilder-Pictures/SAFLAX-",'Basis-Tabelle-Samen'!C278,"-",'Basis-Tabelle-Samen'!J278,"-seed-package-front-cr-latvian.jpg")),
IF($C$1="Litauisch - LT",HYPERLINK(CONCATENATE("https://www.saflax.de/0-WVK-Retail/Bilder-Pictures/SAFLAX-",'Basis-Tabelle-Samen'!C278,"-",'Basis-Tabelle-Samen'!J278,"-seed-package-front-cr-lithuanian.jpg")),
IF($C$1="Maltesisch - MT",HYPERLINK(CONCATENATE("https://www.saflax.de/0-WVK-Retail/Bilder-Pictures/SAFLAX-",'Basis-Tabelle-Samen'!C278,"-",'Basis-Tabelle-Samen'!J278,"-seed-package-front-cr-maltese.jpg")),
IF($C$1="Niederländisch - NL",HYPERLINK(CONCATENATE("https://www.saflax.de/0-WVK-Retail/Bilder-Pictures/SAFLAX-",'Basis-Tabelle-Samen'!C278,"-",'Basis-Tabelle-Samen'!J278,"-seed-package-front-cr-dutch.jpg")),
IF($C$1="Norwegisch - NO",HYPERLINK(CONCATENATE("https://www.saflax.de/0-WVK-Retail/Bilder-Pictures/SAFLAX-",'Basis-Tabelle-Samen'!C278,"-",'Basis-Tabelle-Samen'!J278,"-seed-package-front-cr-nowegian.jpg")),
IF($C$1="Polnisch - PL",HYPERLINK(CONCATENATE("https://www.saflax.de/0-WVK-Retail/Bilder-Pictures/SAFLAX-",'Basis-Tabelle-Samen'!C278,"-",'Basis-Tabelle-Samen'!J278,"-seed-package-front-cr-polish.jpg")),
IF($C$1="Portugiesisch - PT",HYPERLINK(CONCATENATE("https://www.saflax.de/0-WVK-Retail/Bilder-Pictures/SAFLAX-",'Basis-Tabelle-Samen'!C278,"-",'Basis-Tabelle-Samen'!J278,"-seed-package-front-cr-portuguese.jpg")),
IF($C$1="Rumänisch - RO",HYPERLINK(CONCATENATE("https://www.saflax.de/0-WVK-Retail/Bilder-Pictures/SAFLAX-",'Basis-Tabelle-Samen'!C278,"-",'Basis-Tabelle-Samen'!J278,"-seed-package-front-cr-romanian.jpg")),
IF($C$1="Schwedisch - SE",HYPERLINK(CONCATENATE("https://www.saflax.de/0-WVK-Retail/Bilder-Pictures/SAFLAX-",'Basis-Tabelle-Samen'!C278,"-",'Basis-Tabelle-Samen'!J278,"-seed-package-front-cr-swedish.jpg")),
IF($C$1="Slowakisch - SK",HYPERLINK(CONCATENATE("https://www.saflax.de/0-WVK-Retail/Bilder-Pictures/SAFLAX-",'Basis-Tabelle-Samen'!C278,"-",'Basis-Tabelle-Samen'!J278,"-seed-package-front-cr-slovak.jpg")),
IF($C$1="Slowenisch - SI",HYPERLINK(CONCATENATE("https://www.saflax.de/0-WVK-Retail/Bilder-Pictures/SAFLAX-",'Basis-Tabelle-Samen'!C278,"-",'Basis-Tabelle-Samen'!J278,"-seed-package-front-cr-slovenian.jpg")),
IF($C$1="Spanisch - ES",HYPERLINK(CONCATENATE("https://www.saflax.de/0-WVK-Retail/Bilder-Pictures/SAFLAX-",'Basis-Tabelle-Samen'!C278,"-",'Basis-Tabelle-Samen'!J278,"-seed-package-front-cr-spanish.jpg")),
IF($C$1="Tschechisch - CZ",HYPERLINK(CONCATENATE("https://www.saflax.de/0-WVK-Retail/Bilder-Pictures/SAFLAX-",'Basis-Tabelle-Samen'!C278,"-",'Basis-Tabelle-Samen'!J278,"-seed-package-front-cr-czech.jpg")),
IF($C$1="Türkisch - TR",HYPERLINK(CONCATENATE("https://www.saflax.de/0-WVK-Retail/Bilder-Pictures/SAFLAX-",'Basis-Tabelle-Samen'!C278,"-",'Basis-Tabelle-Samen'!J278,"-seed-package-front-cr-turkish.jpg")),
IF($C$1="Ungarisch - HU",HYPERLINK(CONCATENATE("https://www.saflax.de/0-WVK-Retail/Bilder-Pictures/SAFLAX-",'Basis-Tabelle-Samen'!C278,"-",'Basis-Tabelle-Samen'!J278,"-seed-package-front-cr-hungarian.jpg")),
" ACHTUNG")))))))))))))))))))))))))))))</f>
        <v>https://www.saflax.de/0-WVK-Retail/Bilder-Pictures/SAFLAX-15209-lavandula-angustifolia-seed-package-front-cr-english.jpg</v>
      </c>
      <c r="AL297" s="330" t="str">
        <f>IF(G297&lt;1,"",
IF($C$1="Bulgarisch - BG",HYPERLINK(CONCATENATE("https://www.saflax.de/0-WVK-Retail/Bilder-Pictures/SAFLAX-",'Basis-Tabelle-Samen'!C278,"-",'Basis-Tabelle-Samen'!J278,"-seed-package-back-cr-bulgarian.jpg")),
IF($C$1="Dänisch - DK",HYPERLINK(CONCATENATE("https://www.saflax.de/0-WVK-Retail/Bilder-Pictures/SAFLAX-",'Basis-Tabelle-Samen'!C278,"-",'Basis-Tabelle-Samen'!J278,"-seed-package-back-cr-danish.jpg")),
IF($C$1="Deutsch - DE",HYPERLINK(CONCATENATE("https://www.saflax.de/0-WVK-Retail/Bilder-Pictures/SAFLAX-",'Basis-Tabelle-Samen'!C278,"-",'Basis-Tabelle-Samen'!J278,"-seed-package-back-cr-german.jpg")),
IF($C$1="Englisch - UK",HYPERLINK(CONCATENATE("https://www.saflax.de/0-WVK-Retail/Bilder-Pictures/SAFLAX-",'Basis-Tabelle-Samen'!C278,"-",'Basis-Tabelle-Samen'!J278,"-seed-package-back-cr-english.jpg")),
IF($C$1="Estnisch - EE",HYPERLINK(CONCATENATE("https://www.saflax.de/0-WVK-Retail/Bilder-Pictures/SAFLAX-",'Basis-Tabelle-Samen'!C278,"-",'Basis-Tabelle-Samen'!J278,"-seed-package-back-cr-estonian.jpg")),
IF($C$1="Finnisch - FI",HYPERLINK(CONCATENATE("https://www.saflax.de/0-WVK-Retail/Bilder-Pictures/SAFLAX-",'Basis-Tabelle-Samen'!C278,"-",'Basis-Tabelle-Samen'!J278,"-seed-package-back-cr-finnish.jpg")),
IF($C$1="Französisch - FR",HYPERLINK(CONCATENATE("https://www.saflax.de/0-WVK-Retail/Bilder-Pictures/SAFLAX-",'Basis-Tabelle-Samen'!C278,"-",'Basis-Tabelle-Samen'!J278,"-seed-package-back-cr-french.jpg")),
IF($C$1="Griechisch - GR",HYPERLINK(CONCATENATE("https://www.saflax.de/0-WVK-Retail/Bilder-Pictures/SAFLAX-",'Basis-Tabelle-Samen'!C278,"-",'Basis-Tabelle-Samen'!J278,"-seed-package-back-cr-greek.jpg")),
IF($C$1="Irisch - IE",HYPERLINK(CONCATENATE("https://www.saflax.de/0-WVK-Retail/Bilder-Pictures/SAFLAX-",'Basis-Tabelle-Samen'!C278,"-",'Basis-Tabelle-Samen'!J278,"-seed-package-back-cr-irish.jpg")),
IF($C$1="Isländisch - IS",HYPERLINK(CONCATENATE("https://www.saflax.de/0-WVK-Retail/Bilder-Pictures/SAFLAX-",'Basis-Tabelle-Samen'!C278,"-",'Basis-Tabelle-Samen'!J278,"-seed-package-back-cr-icelandic.jpg")),
IF($C$1="Italienisch - IT",HYPERLINK(CONCATENATE("https://www.saflax.de/0-WVK-Retail/Bilder-Pictures/SAFLAX-",'Basis-Tabelle-Samen'!C278,"-",'Basis-Tabelle-Samen'!J278,"-seed-package-back-cr-italian.jpg")),
IF($C$1="Japanisch - JP",HYPERLINK(CONCATENATE("https://www.saflax.de/0-WVK-Retail/Bilder-Pictures/SAFLAX-",'Basis-Tabelle-Samen'!C278,"-",'Basis-Tabelle-Samen'!J278,"-seed-package-back-cr-japanese.jpg")),
IF($C$1="Kroatisch - HR",HYPERLINK(CONCATENATE("https://www.saflax.de/0-WVK-Retail/Bilder-Pictures/SAFLAX-",'Basis-Tabelle-Samen'!C278,"-",'Basis-Tabelle-Samen'!J278,"-seed-package-back-cr-croatian.jpg")),
IF($C$1="Lettisch - LV",HYPERLINK(CONCATENATE("https://www.saflax.de/0-WVK-Retail/Bilder-Pictures/SAFLAX-",'Basis-Tabelle-Samen'!C278,"-",'Basis-Tabelle-Samen'!J278,"-seed-package-back-cr-latvian.jpg")),
IF($C$1="Litauisch - LT",HYPERLINK(CONCATENATE("https://www.saflax.de/0-WVK-Retail/Bilder-Pictures/SAFLAX-",'Basis-Tabelle-Samen'!C278,"-",'Basis-Tabelle-Samen'!J278,"-seed-package-back-cr-lithuanian.jpg")),
IF($C$1="Maltesisch - MT",HYPERLINK(CONCATENATE("https://www.saflax.de/0-WVK-Retail/Bilder-Pictures/SAFLAX-",'Basis-Tabelle-Samen'!C278,"-",'Basis-Tabelle-Samen'!J278,"-seed-package-back-cr-maltese.jpg")),
IF($C$1="Niederländisch - NL",HYPERLINK(CONCATENATE("https://www.saflax.de/0-WVK-Retail/Bilder-Pictures/SAFLAX-",'Basis-Tabelle-Samen'!C278,"-",'Basis-Tabelle-Samen'!J278,"-seed-package-back-cr-dutch.jpg")),
IF($C$1="Norwegisch - NO",HYPERLINK(CONCATENATE("https://www.saflax.de/0-WVK-Retail/Bilder-Pictures/SAFLAX-",'Basis-Tabelle-Samen'!C278,"-",'Basis-Tabelle-Samen'!J278,"-seed-package-back-cr-nowegian.jpg")),
IF($C$1="Polnisch - PL",HYPERLINK(CONCATENATE("https://www.saflax.de/0-WVK-Retail/Bilder-Pictures/SAFLAX-",'Basis-Tabelle-Samen'!C278,"-",'Basis-Tabelle-Samen'!J278,"-seed-package-back-cr-polish.jpg")),
IF($C$1="Portugiesisch - PT",HYPERLINK(CONCATENATE("https://www.saflax.de/0-WVK-Retail/Bilder-Pictures/SAFLAX-",'Basis-Tabelle-Samen'!C278,"-",'Basis-Tabelle-Samen'!J278,"-seed-package-back-cr-portuguese.jpg")),
IF($C$1="Rumänisch - RO",HYPERLINK(CONCATENATE("https://www.saflax.de/0-WVK-Retail/Bilder-Pictures/SAFLAX-",'Basis-Tabelle-Samen'!C278,"-",'Basis-Tabelle-Samen'!J278,"-seed-package-back-cr-romanian.jpg")),
IF($C$1="Schwedisch - SE",HYPERLINK(CONCATENATE("https://www.saflax.de/0-WVK-Retail/Bilder-Pictures/SAFLAX-",'Basis-Tabelle-Samen'!C278,"-",'Basis-Tabelle-Samen'!J278,"-seed-package-back-cr-swedish.jpg")),
IF($C$1="Slowakisch - SK",HYPERLINK(CONCATENATE("https://www.saflax.de/0-WVK-Retail/Bilder-Pictures/SAFLAX-",'Basis-Tabelle-Samen'!C278,"-",'Basis-Tabelle-Samen'!J278,"-seed-package-back-cr-slovak.jpg")),
IF($C$1="Slowenisch - SI",HYPERLINK(CONCATENATE("https://www.saflax.de/0-WVK-Retail/Bilder-Pictures/SAFLAX-",'Basis-Tabelle-Samen'!C278,"-",'Basis-Tabelle-Samen'!J278,"-seed-package-back-cr-slovenian.jpg")),
IF($C$1="Spanisch - ES",HYPERLINK(CONCATENATE("https://www.saflax.de/0-WVK-Retail/Bilder-Pictures/SAFLAX-",'Basis-Tabelle-Samen'!C278,"-",'Basis-Tabelle-Samen'!J278,"-seed-package-back-cr-spanish.jpg")),
IF($C$1="Tschechisch - CZ",HYPERLINK(CONCATENATE("https://www.saflax.de/0-WVK-Retail/Bilder-Pictures/SAFLAX-",'Basis-Tabelle-Samen'!C278,"-",'Basis-Tabelle-Samen'!J278,"-seed-package-back-cr-czech.jpg")),
IF($C$1="Türkisch - TR",HYPERLINK(CONCATENATE("https://www.saflax.de/0-WVK-Retail/Bilder-Pictures/SAFLAX-",'Basis-Tabelle-Samen'!C278,"-",'Basis-Tabelle-Samen'!J278,"-seed-package-back-cr-turkish.jpg")),
IF($C$1="Ungarisch - HU",HYPERLINK(CONCATENATE("https://www.saflax.de/0-WVK-Retail/Bilder-Pictures/SAFLAX-",'Basis-Tabelle-Samen'!C278,"-",'Basis-Tabelle-Samen'!J278,"-seed-package-back-cr-hungarian.jpg")),
" ACHTUNG")))))))))))))))))))))))))))))</f>
        <v>https://www.saflax.de/0-WVK-Retail/Bilder-Pictures/SAFLAX-15209-lavandula-angustifolia-seed-package-back-cr-english.jpg</v>
      </c>
      <c r="AM297" s="330" t="str">
        <f>IF(H297&lt;1,"",
IF($C$1="Bulgarisch - BG",HYPERLINK(CONCATENATE("https://www.saflax.de/0-WVK-Retail/Bilder-Pictures/SAFLAX-",'Basis-Tabelle-Samen'!K278,"-",'Basis-Tabelle-Samen'!J278,"-garden-to-go-mini-bulgarian.jpg")),
IF($C$1="Dänisch - DK",HYPERLINK(CONCATENATE("https://www.saflax.de/0-WVK-Retail/Bilder-Pictures/SAFLAX-",'Basis-Tabelle-Samen'!K278,"-",'Basis-Tabelle-Samen'!J278,"-garden-to-go-mini-danish.jpg")),
IF($C$1="Deutsch - DE",HYPERLINK(CONCATENATE("https://www.saflax.de/0-WVK-Retail/Bilder-Pictures/SAFLAX-",'Basis-Tabelle-Samen'!K278,"-",'Basis-Tabelle-Samen'!J278,"-garden-to-go-mini-german.jpg")),
IF($C$1="Englisch - UK",HYPERLINK(CONCATENATE("https://www.saflax.de/0-WVK-Retail/Bilder-Pictures/SAFLAX-",'Basis-Tabelle-Samen'!K278,"-",'Basis-Tabelle-Samen'!J278,"-garden-to-go-mini-english.jpg")),
IF($C$1="Estnisch - EE",HYPERLINK(CONCATENATE("https://www.saflax.de/0-WVK-Retail/Bilder-Pictures/SAFLAX-",'Basis-Tabelle-Samen'!K278,"-",'Basis-Tabelle-Samen'!J278,"-garden-to-go-mini-estonian.jpg")),
IF($C$1="Finnisch - FI",HYPERLINK(CONCATENATE("https://www.saflax.de/0-WVK-Retail/Bilder-Pictures/SAFLAX-",'Basis-Tabelle-Samen'!K278,"-",'Basis-Tabelle-Samen'!J278,"-garden-to-go-mini-finnish.jpg")),
IF($C$1="Französisch - FR",HYPERLINK(CONCATENATE("https://www.saflax.de/0-WVK-Retail/Bilder-Pictures/SAFLAX-",'Basis-Tabelle-Samen'!K278,"-",'Basis-Tabelle-Samen'!J278,"-garden-to-go-mini-french.jpg")),
IF($C$1="Griechisch - GR",HYPERLINK(CONCATENATE("https://www.saflax.de/0-WVK-Retail/Bilder-Pictures/SAFLAX-",'Basis-Tabelle-Samen'!K278,"-",'Basis-Tabelle-Samen'!J278,"-garden-to-go-mini-greek.jpg")),
IF($C$1="Irisch - IE",HYPERLINK(CONCATENATE("https://www.saflax.de/0-WVK-Retail/Bilder-Pictures/SAFLAX-",'Basis-Tabelle-Samen'!K278,"-",'Basis-Tabelle-Samen'!J278,"-garden-to-go-mini-irish.jpg")),
IF($C$1="Isländisch - IS",HYPERLINK(CONCATENATE("https://www.saflax.de/0-WVK-Retail/Bilder-Pictures/SAFLAX-",'Basis-Tabelle-Samen'!K278,"-",'Basis-Tabelle-Samen'!J278,"-garden-to-go-mini-icelandic.jpg")),
IF($C$1="Italienisch - IT",HYPERLINK(CONCATENATE("https://www.saflax.de/0-WVK-Retail/Bilder-Pictures/SAFLAX-",'Basis-Tabelle-Samen'!K278,"-",'Basis-Tabelle-Samen'!J278,"-garden-to-go-mini-italian.jpg")),
IF($C$1="Japanisch - JP",HYPERLINK(CONCATENATE("https://www.saflax.de/0-WVK-Retail/Bilder-Pictures/SAFLAX-",'Basis-Tabelle-Samen'!K278,"-",'Basis-Tabelle-Samen'!J278,"-garden-to-go-mini-japanese.jpg")),
IF($C$1="Kroatisch - HR",HYPERLINK(CONCATENATE("https://www.saflax.de/0-WVK-Retail/Bilder-Pictures/SAFLAX-",'Basis-Tabelle-Samen'!K278,"-",'Basis-Tabelle-Samen'!J278,"-garden-to-go-mini-croatian.jpg")),
IF($C$1="Lettisch - LV",HYPERLINK(CONCATENATE("https://www.saflax.de/0-WVK-Retail/Bilder-Pictures/SAFLAX-",'Basis-Tabelle-Samen'!K278,"-",'Basis-Tabelle-Samen'!J278,"-garden-to-go-mini-latvian.jpg")),
IF($C$1="Litauisch - LT",HYPERLINK(CONCATENATE("https://www.saflax.de/0-WVK-Retail/Bilder-Pictures/SAFLAX-",'Basis-Tabelle-Samen'!K278,"-",'Basis-Tabelle-Samen'!J278,"-garden-to-go-mini-lithuanian.jpg")),
IF($C$1="Maltesisch - MT",HYPERLINK(CONCATENATE("https://www.saflax.de/0-WVK-Retail/Bilder-Pictures/SAFLAX-",'Basis-Tabelle-Samen'!K278,"-",'Basis-Tabelle-Samen'!J278,"-garden-to-go-mini-maltese.jpg")),
IF($C$1="Niederländisch - NL",HYPERLINK(CONCATENATE("https://www.saflax.de/0-WVK-Retail/Bilder-Pictures/SAFLAX-",'Basis-Tabelle-Samen'!K278,"-",'Basis-Tabelle-Samen'!J278,"-garden-to-go-mini-dutch.jpg")),
IF($C$1="Norwegisch - NO",HYPERLINK(CONCATENATE("https://www.saflax.de/0-WVK-Retail/Bilder-Pictures/SAFLAX-",'Basis-Tabelle-Samen'!K278,"-",'Basis-Tabelle-Samen'!J278,"-garden-to-go-mini-nowegian.jpg")),
IF($C$1="Polnisch - PL",HYPERLINK(CONCATENATE("https://www.saflax.de/0-WVK-Retail/Bilder-Pictures/SAFLAX-",'Basis-Tabelle-Samen'!K278,"-",'Basis-Tabelle-Samen'!J278,"-garden-to-go-mini-polish.jpg")),
IF($C$1="Portugiesisch - PT",HYPERLINK(CONCATENATE("https://www.saflax.de/0-WVK-Retail/Bilder-Pictures/SAFLAX-",'Basis-Tabelle-Samen'!K278,"-",'Basis-Tabelle-Samen'!J278,"-garden-to-go-mini-portuguese.jpg")),
IF($C$1="Rumänisch - RO",HYPERLINK(CONCATENATE("https://www.saflax.de/0-WVK-Retail/Bilder-Pictures/SAFLAX-",'Basis-Tabelle-Samen'!K278,"-",'Basis-Tabelle-Samen'!J278,"-garden-to-go-mini-romanian.jpg")),
IF($C$1="Schwedisch - SE",HYPERLINK(CONCATENATE("https://www.saflax.de/0-WVK-Retail/Bilder-Pictures/SAFLAX-",'Basis-Tabelle-Samen'!K278,"-",'Basis-Tabelle-Samen'!J278,"-garden-to-go-mini-swedish.jpg")),
IF($C$1="Slowakisch - SK",HYPERLINK(CONCATENATE("https://www.saflax.de/0-WVK-Retail/Bilder-Pictures/SAFLAX-",'Basis-Tabelle-Samen'!K278,"-",'Basis-Tabelle-Samen'!J278,"-garden-to-go-mini-slovak.jpg")),
IF($C$1="Slowenisch - SI",HYPERLINK(CONCATENATE("https://www.saflax.de/0-WVK-Retail/Bilder-Pictures/SAFLAX-",'Basis-Tabelle-Samen'!K278,"-",'Basis-Tabelle-Samen'!J278,"-garden-to-go-mini-slovenian.jpg")),
IF($C$1="Spanisch - ES",HYPERLINK(CONCATENATE("https://www.saflax.de/0-WVK-Retail/Bilder-Pictures/SAFLAX-",'Basis-Tabelle-Samen'!K278,"-",'Basis-Tabelle-Samen'!J278,"-garden-to-go-mini-spanish.jpg")),
IF($C$1="Tschechisch - CZ",HYPERLINK(CONCATENATE("https://www.saflax.de/0-WVK-Retail/Bilder-Pictures/SAFLAX-",'Basis-Tabelle-Samen'!K278,"-",'Basis-Tabelle-Samen'!J278,"-garden-to-go-mini-czech.jpg")),
IF($C$1="Türkisch - TR",HYPERLINK(CONCATENATE("https://www.saflax.de/0-WVK-Retail/Bilder-Pictures/SAFLAX-",'Basis-Tabelle-Samen'!K278,"-",'Basis-Tabelle-Samen'!J278,"-garden-to-go-mini-turkish.jpg")),
IF($C$1="Ungarisch - HU",HYPERLINK(CONCATENATE("https://www.saflax.de/0-WVK-Retail/Bilder-Pictures/SAFLAX-",'Basis-Tabelle-Samen'!K278,"-",'Basis-Tabelle-Samen'!J278,"-garden-to-go-mini-hungarian.jpg")),
" ACHTUNG")))))))))))))))))))))))))))))</f>
        <v>https://www.saflax.de/0-WVK-Retail/Bilder-Pictures/SAFLAX-75209-lavandula-angustifolia-garden-to-go-mini-english.jpg</v>
      </c>
      <c r="AN297" s="330" t="str">
        <f>IF(I297&lt;1,"",
IF($C$1="Bulgarisch - BG",HYPERLINK(CONCATENATE("https://www.saflax.de/0-WVK-Retail/Bilder-Pictures/SAFLAX-",'Basis-Tabelle-Samen'!N278,"-",'Basis-Tabelle-Samen'!J278,"-garden-to-go-lite-bulgarian.jpg")),
IF($C$1="Dänisch - DK",HYPERLINK(CONCATENATE("https://www.saflax.de/0-WVK-Retail/Bilder-Pictures/SAFLAX-",'Basis-Tabelle-Samen'!N278,"-",'Basis-Tabelle-Samen'!J278,"-garden-to-go-lite-danish.jpg")),
IF($C$1="Deutsch - DE",HYPERLINK(CONCATENATE("https://www.saflax.de/0-WVK-Retail/Bilder-Pictures/SAFLAX-",'Basis-Tabelle-Samen'!N278,"-",'Basis-Tabelle-Samen'!J278,"-garden-to-go-lite-german.jpg")),
IF($C$1="Englisch - UK",HYPERLINK(CONCATENATE("https://www.saflax.de/0-WVK-Retail/Bilder-Pictures/SAFLAX-",'Basis-Tabelle-Samen'!N278,"-",'Basis-Tabelle-Samen'!J278,"-garden-to-go-lite-english.jpg")),
IF($C$1="Estnisch - EE",HYPERLINK(CONCATENATE("https://www.saflax.de/0-WVK-Retail/Bilder-Pictures/SAFLAX-",'Basis-Tabelle-Samen'!N278,"-",'Basis-Tabelle-Samen'!J278,"-garden-to-go-lite-estonian.jpg")),
IF($C$1="Finnisch - FI",HYPERLINK(CONCATENATE("https://www.saflax.de/0-WVK-Retail/Bilder-Pictures/SAFLAX-",'Basis-Tabelle-Samen'!N278,"-",'Basis-Tabelle-Samen'!J278,"-garden-to-go-lite-finnish.jpg")),
IF($C$1="Französisch - FR",HYPERLINK(CONCATENATE("https://www.saflax.de/0-WVK-Retail/Bilder-Pictures/SAFLAX-",'Basis-Tabelle-Samen'!N278,"-",'Basis-Tabelle-Samen'!J278,"-garden-to-go-lite-french.jpg")),
IF($C$1="Griechisch - GR",HYPERLINK(CONCATENATE("https://www.saflax.de/0-WVK-Retail/Bilder-Pictures/SAFLAX-",'Basis-Tabelle-Samen'!N278,"-",'Basis-Tabelle-Samen'!J278,"-garden-to-go-lite-greek.jpg")),
IF($C$1="Irisch - IE",HYPERLINK(CONCATENATE("https://www.saflax.de/0-WVK-Retail/Bilder-Pictures/SAFLAX-",'Basis-Tabelle-Samen'!N278,"-",'Basis-Tabelle-Samen'!J278,"-garden-to-go-lite-irish.jpg")),
IF($C$1="Isländisch - IS",HYPERLINK(CONCATENATE("https://www.saflax.de/0-WVK-Retail/Bilder-Pictures/SAFLAX-",'Basis-Tabelle-Samen'!N278,"-",'Basis-Tabelle-Samen'!J278,"-garden-to-go-lite-icelandic.jpg")),
IF($C$1="Italienisch - IT",HYPERLINK(CONCATENATE("https://www.saflax.de/0-WVK-Retail/Bilder-Pictures/SAFLAX-",'Basis-Tabelle-Samen'!N278,"-",'Basis-Tabelle-Samen'!J278,"-garden-to-go-lite-italian.jpg")),
IF($C$1="Japanisch - JP",HYPERLINK(CONCATENATE("https://www.saflax.de/0-WVK-Retail/Bilder-Pictures/SAFLAX-",'Basis-Tabelle-Samen'!N278,"-",'Basis-Tabelle-Samen'!J278,"-garden-to-go-lite-japanese.jpg")),
IF($C$1="Kroatisch - HR",HYPERLINK(CONCATENATE("https://www.saflax.de/0-WVK-Retail/Bilder-Pictures/SAFLAX-",'Basis-Tabelle-Samen'!N278,"-",'Basis-Tabelle-Samen'!J278,"-garden-to-go-lite-croatian.jpg")),
IF($C$1="Lettisch - LV",HYPERLINK(CONCATENATE("https://www.saflax.de/0-WVK-Retail/Bilder-Pictures/SAFLAX-",'Basis-Tabelle-Samen'!N278,"-",'Basis-Tabelle-Samen'!J278,"-garden-to-go-lite-latvian.jpg")),
IF($C$1="Litauisch - LT",HYPERLINK(CONCATENATE("https://www.saflax.de/0-WVK-Retail/Bilder-Pictures/SAFLAX-",'Basis-Tabelle-Samen'!N278,"-",'Basis-Tabelle-Samen'!J278,"-garden-to-go-lite-lithuanian.jpg")),
IF($C$1="Maltesisch - MT",HYPERLINK(CONCATENATE("https://www.saflax.de/0-WVK-Retail/Bilder-Pictures/SAFLAX-",'Basis-Tabelle-Samen'!N278,"-",'Basis-Tabelle-Samen'!J278,"-garden-to-go-lite-maltese.jpg")),
IF($C$1="Niederländisch - NL",HYPERLINK(CONCATENATE("https://www.saflax.de/0-WVK-Retail/Bilder-Pictures/SAFLAX-",'Basis-Tabelle-Samen'!N278,"-",'Basis-Tabelle-Samen'!J278,"-garden-to-go-lite-dutch.jpg")),
IF($C$1="Norwegisch - NO",HYPERLINK(CONCATENATE("https://www.saflax.de/0-WVK-Retail/Bilder-Pictures/SAFLAX-",'Basis-Tabelle-Samen'!N278,"-",'Basis-Tabelle-Samen'!J278,"-garden-to-go-lite-nowegian.jpg")),
IF($C$1="Polnisch - PL",HYPERLINK(CONCATENATE("https://www.saflax.de/0-WVK-Retail/Bilder-Pictures/SAFLAX-",'Basis-Tabelle-Samen'!N278,"-",'Basis-Tabelle-Samen'!J278,"-garden-to-go-lite-polish.jpg")),
IF($C$1="Portugiesisch - PT",HYPERLINK(CONCATENATE("https://www.saflax.de/0-WVK-Retail/Bilder-Pictures/SAFLAX-",'Basis-Tabelle-Samen'!N278,"-",'Basis-Tabelle-Samen'!J278,"-garden-to-go-lite-portuguese.jpg")),
IF($C$1="Rumänisch - RO",HYPERLINK(CONCATENATE("https://www.saflax.de/0-WVK-Retail/Bilder-Pictures/SAFLAX-",'Basis-Tabelle-Samen'!N278,"-",'Basis-Tabelle-Samen'!J278,"-garden-to-go-lite-romanian.jpg")),
IF($C$1="Schwedisch - SE",HYPERLINK(CONCATENATE("https://www.saflax.de/0-WVK-Retail/Bilder-Pictures/SAFLAX-",'Basis-Tabelle-Samen'!N278,"-",'Basis-Tabelle-Samen'!J278,"-garden-to-go-lite-swedish.jpg")),
IF($C$1="Slowakisch - SK",HYPERLINK(CONCATENATE("https://www.saflax.de/0-WVK-Retail/Bilder-Pictures/SAFLAX-",'Basis-Tabelle-Samen'!N278,"-",'Basis-Tabelle-Samen'!J278,"-garden-to-go-lite-slovak.jpg")),
IF($C$1="Slowenisch - SI",HYPERLINK(CONCATENATE("https://www.saflax.de/0-WVK-Retail/Bilder-Pictures/SAFLAX-",'Basis-Tabelle-Samen'!N278,"-",'Basis-Tabelle-Samen'!J278,"-garden-to-go-lite-slovenian.jpg")),
IF($C$1="Spanisch - ES",HYPERLINK(CONCATENATE("https://www.saflax.de/0-WVK-Retail/Bilder-Pictures/SAFLAX-",'Basis-Tabelle-Samen'!N278,"-",'Basis-Tabelle-Samen'!J278,"-garden-to-go-lite-spanish.jpg")),
IF($C$1="Tschechisch - CZ",HYPERLINK(CONCATENATE("https://www.saflax.de/0-WVK-Retail/Bilder-Pictures/SAFLAX-",'Basis-Tabelle-Samen'!N278,"-",'Basis-Tabelle-Samen'!J278,"-garden-to-go-lite-czech.jpg")),
IF($C$1="Türkisch - TR",HYPERLINK(CONCATENATE("https://www.saflax.de/0-WVK-Retail/Bilder-Pictures/SAFLAX-",'Basis-Tabelle-Samen'!N278,"-",'Basis-Tabelle-Samen'!J278,"-garden-to-go-lite-turkish.jpg")),
IF($C$1="Ungarisch - HU",HYPERLINK(CONCATENATE("https://www.saflax.de/0-WVK-Retail/Bilder-Pictures/SAFLAX-",'Basis-Tabelle-Samen'!N278,"-",'Basis-Tabelle-Samen'!J278,"-garden-to-go-lite-hungarian.jpg")),
" ACHTUNG")))))))))))))))))))))))))))))</f>
        <v>https://www.saflax.de/0-WVK-Retail/Bilder-Pictures/SAFLAX-85209-lavandula-angustifolia-garden-to-go-lite-english.jpg</v>
      </c>
      <c r="AO297" s="330" t="str">
        <f>IF(J297&lt;1,"",
IF($C$1="Bulgarisch - BG",HYPERLINK(CONCATENATE("https://www.saflax.de/0-WVK-Retail/Bilder-Pictures/SAFLAX-",'Basis-Tabelle-Samen'!Q278,"-",'Basis-Tabelle-Samen'!J278,"-garden-to-go-bulgarian.jpg")),
IF($C$1="Dänisch - DK",HYPERLINK(CONCATENATE("https://www.saflax.de/0-WVK-Retail/Bilder-Pictures/SAFLAX-",'Basis-Tabelle-Samen'!Q278,"-",'Basis-Tabelle-Samen'!J278,"-garden-to-go-danish.jpg")),
IF($C$1="Deutsch - DE",HYPERLINK(CONCATENATE("https://www.saflax.de/0-WVK-Retail/Bilder-Pictures/SAFLAX-",'Basis-Tabelle-Samen'!Q278,"-",'Basis-Tabelle-Samen'!J278,"-garden-to-go-german.jpg")),
IF($C$1="Englisch - UK",HYPERLINK(CONCATENATE("https://www.saflax.de/0-WVK-Retail/Bilder-Pictures/SAFLAX-",'Basis-Tabelle-Samen'!Q278,"-",'Basis-Tabelle-Samen'!J278,"-garden-to-go-english.jpg")),
IF($C$1="Estnisch - EE",HYPERLINK(CONCATENATE("https://www.saflax.de/0-WVK-Retail/Bilder-Pictures/SAFLAX-",'Basis-Tabelle-Samen'!Q278,"-",'Basis-Tabelle-Samen'!J278,"-garden-to-go-estonian.jpg")),
IF($C$1="Finnisch - FI",HYPERLINK(CONCATENATE("https://www.saflax.de/0-WVK-Retail/Bilder-Pictures/SAFLAX-",'Basis-Tabelle-Samen'!Q278,"-",'Basis-Tabelle-Samen'!J278,"-garden-to-go-finnish.jpg")),
IF($C$1="Französisch - FR",HYPERLINK(CONCATENATE("https://www.saflax.de/0-WVK-Retail/Bilder-Pictures/SAFLAX-",'Basis-Tabelle-Samen'!Q278,"-",'Basis-Tabelle-Samen'!J278,"-garden-to-go-french.jpg")),
IF($C$1="Griechisch - GR",HYPERLINK(CONCATENATE("https://www.saflax.de/0-WVK-Retail/Bilder-Pictures/SAFLAX-",'Basis-Tabelle-Samen'!Q278,"-",'Basis-Tabelle-Samen'!J278,"-garden-to-go-greek.jpg")),
IF($C$1="Irisch - IE",HYPERLINK(CONCATENATE("https://www.saflax.de/0-WVK-Retail/Bilder-Pictures/SAFLAX-",'Basis-Tabelle-Samen'!Q278,"-",'Basis-Tabelle-Samen'!J278,"-garden-to-go-irish.jpg")),
IF($C$1="Isländisch - IS",HYPERLINK(CONCATENATE("https://www.saflax.de/0-WVK-Retail/Bilder-Pictures/SAFLAX-",'Basis-Tabelle-Samen'!Q278,"-",'Basis-Tabelle-Samen'!J278,"-garden-to-go-icelandic.jpg")),
IF($C$1="Italienisch - IT",HYPERLINK(CONCATENATE("https://www.saflax.de/0-WVK-Retail/Bilder-Pictures/SAFLAX-",'Basis-Tabelle-Samen'!Q278,"-",'Basis-Tabelle-Samen'!J278,"-garden-to-go-italian.jpg")),
IF($C$1="Japanisch - JP",HYPERLINK(CONCATENATE("https://www.saflax.de/0-WVK-Retail/Bilder-Pictures/SAFLAX-",'Basis-Tabelle-Samen'!Q278,"-",'Basis-Tabelle-Samen'!J278,"-garden-to-go-japanese.jpg")),
IF($C$1="Kroatisch - HR",HYPERLINK(CONCATENATE("https://www.saflax.de/0-WVK-Retail/Bilder-Pictures/SAFLAX-",'Basis-Tabelle-Samen'!Q278,"-",'Basis-Tabelle-Samen'!J278,"-garden-to-go-croatian.jpg")),
IF($C$1="Lettisch - LV",HYPERLINK(CONCATENATE("https://www.saflax.de/0-WVK-Retail/Bilder-Pictures/SAFLAX-",'Basis-Tabelle-Samen'!Q278,"-",'Basis-Tabelle-Samen'!J278,"-garden-to-go-latvian.jpg")),
IF($C$1="Litauisch - LT",HYPERLINK(CONCATENATE("https://www.saflax.de/0-WVK-Retail/Bilder-Pictures/SAFLAX-",'Basis-Tabelle-Samen'!Q278,"-",'Basis-Tabelle-Samen'!J278,"-garden-to-go-lithuanian.jpg")),
IF($C$1="Maltesisch - MT",HYPERLINK(CONCATENATE("https://www.saflax.de/0-WVK-Retail/Bilder-Pictures/SAFLAX-",'Basis-Tabelle-Samen'!Q278,"-",'Basis-Tabelle-Samen'!J278,"-garden-to-go-maltese.jpg")),
IF($C$1="Niederländisch - NL",HYPERLINK(CONCATENATE("https://www.saflax.de/0-WVK-Retail/Bilder-Pictures/SAFLAX-",'Basis-Tabelle-Samen'!Q278,"-",'Basis-Tabelle-Samen'!J278,"-garden-to-go-dutch.jpg")),
IF($C$1="Norwegisch - NO",HYPERLINK(CONCATENATE("https://www.saflax.de/0-WVK-Retail/Bilder-Pictures/SAFLAX-",'Basis-Tabelle-Samen'!Q278,"-",'Basis-Tabelle-Samen'!J278,"-garden-to-go-nowegian.jpg")),
IF($C$1="Polnisch - PL",HYPERLINK(CONCATENATE("https://www.saflax.de/0-WVK-Retail/Bilder-Pictures/SAFLAX-",'Basis-Tabelle-Samen'!Q278,"-",'Basis-Tabelle-Samen'!J278,"-garden-to-go-polish.jpg")),
IF($C$1="Portugiesisch - PT",HYPERLINK(CONCATENATE("https://www.saflax.de/0-WVK-Retail/Bilder-Pictures/SAFLAX-",'Basis-Tabelle-Samen'!Q278,"-",'Basis-Tabelle-Samen'!J278,"-garden-to-go-portuguese.jpg")),
IF($C$1="Rumänisch - RO",HYPERLINK(CONCATENATE("https://www.saflax.de/0-WVK-Retail/Bilder-Pictures/SAFLAX-",'Basis-Tabelle-Samen'!Q278,"-",'Basis-Tabelle-Samen'!J278,"-garden-to-go-romanian.jpg")),
IF($C$1="Schwedisch - SE",HYPERLINK(CONCATENATE("https://www.saflax.de/0-WVK-Retail/Bilder-Pictures/SAFLAX-",'Basis-Tabelle-Samen'!Q278,"-",'Basis-Tabelle-Samen'!J278,"-garden-to-go-swedish.jpg")),
IF($C$1="Slowakisch - SK",HYPERLINK(CONCATENATE("https://www.saflax.de/0-WVK-Retail/Bilder-Pictures/SAFLAX-",'Basis-Tabelle-Samen'!Q278,"-",'Basis-Tabelle-Samen'!J278,"-garden-to-go-slovak.jpg")),
IF($C$1="Slowenisch - SI",HYPERLINK(CONCATENATE("https://www.saflax.de/0-WVK-Retail/Bilder-Pictures/SAFLAX-",'Basis-Tabelle-Samen'!Q278,"-",'Basis-Tabelle-Samen'!J278,"-garden-to-go-slovenian.jpg")),
IF($C$1="Spanisch - ES",HYPERLINK(CONCATENATE("https://www.saflax.de/0-WVK-Retail/Bilder-Pictures/SAFLAX-",'Basis-Tabelle-Samen'!Q278,"-",'Basis-Tabelle-Samen'!J278,"-garden-to-go-spanish.jpg")),
IF($C$1="Tschechisch - CZ",HYPERLINK(CONCATENATE("https://www.saflax.de/0-WVK-Retail/Bilder-Pictures/SAFLAX-",'Basis-Tabelle-Samen'!Q278,"-",'Basis-Tabelle-Samen'!J278,"-garden-to-go-czech.jpg")),
IF($C$1="Türkisch - TR",HYPERLINK(CONCATENATE("https://www.saflax.de/0-WVK-Retail/Bilder-Pictures/SAFLAX-",'Basis-Tabelle-Samen'!Q278,"-",'Basis-Tabelle-Samen'!J278,"-garden-to-go-turkish.jpg")),
IF($C$1="Ungarisch - HU",HYPERLINK(CONCATENATE("https://www.saflax.de/0-WVK-Retail/Bilder-Pictures/SAFLAX-",'Basis-Tabelle-Samen'!Q278,"-",'Basis-Tabelle-Samen'!J278,"-garden-to-go-hungarian.jpg")),
" ACHTUNG")))))))))))))))))))))))))))))</f>
        <v>https://www.saflax.de/0-WVK-Retail/Bilder-Pictures/SAFLAX-55209-lavandula-angustifolia-garden-to-go-english.jpg</v>
      </c>
      <c r="AP297" s="330" t="str">
        <f>IF(K297&lt;1,"",
IF($C$1="Bulgarisch - BG",HYPERLINK(CONCATENATE("https://www.saflax.de/0-WVK-Retail/Bilder-Pictures/SAFLAX-",'Basis-Tabelle-Samen'!T278,"-",'Basis-Tabelle-Samen'!J278,"-cultivation-set-bulgarian.jpg")),
IF($C$1="Dänisch - DK",HYPERLINK(CONCATENATE("https://www.saflax.de/0-WVK-Retail/Bilder-Pictures/SAFLAX-",'Basis-Tabelle-Samen'!T278,"-",'Basis-Tabelle-Samen'!J278,"-cultivation-set-danish.jpg")),
IF($C$1="Deutsch - DE",HYPERLINK(CONCATENATE("https://www.saflax.de/0-WVK-Retail/Bilder-Pictures/SAFLAX-",'Basis-Tabelle-Samen'!T278,"-",'Basis-Tabelle-Samen'!J278,"-cultivation-set-german.jpg")),
IF($C$1="Englisch - UK",HYPERLINK(CONCATENATE("https://www.saflax.de/0-WVK-Retail/Bilder-Pictures/SAFLAX-",'Basis-Tabelle-Samen'!T278,"-",'Basis-Tabelle-Samen'!J278,"-cultivation-set-english.jpg")),
IF($C$1="Estnisch - EE",HYPERLINK(CONCATENATE("https://www.saflax.de/0-WVK-Retail/Bilder-Pictures/SAFLAX-",'Basis-Tabelle-Samen'!T278,"-",'Basis-Tabelle-Samen'!J278,"-cultivation-set-estonian.jpg")),
IF($C$1="Finnisch - FI",HYPERLINK(CONCATENATE("https://www.saflax.de/0-WVK-Retail/Bilder-Pictures/SAFLAX-",'Basis-Tabelle-Samen'!T278,"-",'Basis-Tabelle-Samen'!J278,"-cultivation-set-finnish.jpg")),
IF($C$1="Französisch - FR",HYPERLINK(CONCATENATE("https://www.saflax.de/0-WVK-Retail/Bilder-Pictures/SAFLAX-",'Basis-Tabelle-Samen'!T278,"-",'Basis-Tabelle-Samen'!J278,"-cultivation-set-french.jpg")),
IF($C$1="Griechisch - GR",HYPERLINK(CONCATENATE("https://www.saflax.de/0-WVK-Retail/Bilder-Pictures/SAFLAX-",'Basis-Tabelle-Samen'!T278,"-",'Basis-Tabelle-Samen'!J278,"-cultivation-set-greek.jpg")),
IF($C$1="Irisch - IE",HYPERLINK(CONCATENATE("https://www.saflax.de/0-WVK-Retail/Bilder-Pictures/SAFLAX-",'Basis-Tabelle-Samen'!T278,"-",'Basis-Tabelle-Samen'!J278,"-cultivation-set-irish.jpg")),
IF($C$1="Isländisch - IS",HYPERLINK(CONCATENATE("https://www.saflax.de/0-WVK-Retail/Bilder-Pictures/SAFLAX-",'Basis-Tabelle-Samen'!T278,"-",'Basis-Tabelle-Samen'!J278,"-cultivation-set-icelandic.jpg")),
IF($C$1="Italienisch - IT",HYPERLINK(CONCATENATE("https://www.saflax.de/0-WVK-Retail/Bilder-Pictures/SAFLAX-",'Basis-Tabelle-Samen'!T278,"-",'Basis-Tabelle-Samen'!J278,"-cultivation-set-italian.jpg")),
IF($C$1="Japanisch - JP",HYPERLINK(CONCATENATE("https://www.saflax.de/0-WVK-Retail/Bilder-Pictures/SAFLAX-",'Basis-Tabelle-Samen'!T278,"-",'Basis-Tabelle-Samen'!J278,"-cultivation-set-japanese.jpg")),
IF($C$1="Kroatisch - HR",HYPERLINK(CONCATENATE("https://www.saflax.de/0-WVK-Retail/Bilder-Pictures/SAFLAX-",'Basis-Tabelle-Samen'!T278,"-",'Basis-Tabelle-Samen'!J278,"-cultivation-set-croatian.jpg")),
IF($C$1="Lettisch - LV",HYPERLINK(CONCATENATE("https://www.saflax.de/0-WVK-Retail/Bilder-Pictures/SAFLAX-",'Basis-Tabelle-Samen'!T278,"-",'Basis-Tabelle-Samen'!J278,"-cultivation-set-latvian.jpg")),
IF($C$1="Litauisch - LT",HYPERLINK(CONCATENATE("https://www.saflax.de/0-WVK-Retail/Bilder-Pictures/SAFLAX-",'Basis-Tabelle-Samen'!T278,"-",'Basis-Tabelle-Samen'!J278,"-cultivation-set-lithuanian.jpg")),
IF($C$1="Maltesisch - MT",HYPERLINK(CONCATENATE("https://www.saflax.de/0-WVK-Retail/Bilder-Pictures/SAFLAX-",'Basis-Tabelle-Samen'!T278,"-",'Basis-Tabelle-Samen'!J278,"-cultivation-set-maltese.jpg")),
IF($C$1="Niederländisch - NL",HYPERLINK(CONCATENATE("https://www.saflax.de/0-WVK-Retail/Bilder-Pictures/SAFLAX-",'Basis-Tabelle-Samen'!T278,"-",'Basis-Tabelle-Samen'!J278,"-cultivation-set-dutch.jpg")),
IF($C$1="Norwegisch - NO",HYPERLINK(CONCATENATE("https://www.saflax.de/0-WVK-Retail/Bilder-Pictures/SAFLAX-",'Basis-Tabelle-Samen'!T278,"-",'Basis-Tabelle-Samen'!J278,"-cultivation-set-nowegian.jpg")),
IF($C$1="Polnisch - PL",HYPERLINK(CONCATENATE("https://www.saflax.de/0-WVK-Retail/Bilder-Pictures/SAFLAX-",'Basis-Tabelle-Samen'!T278,"-",'Basis-Tabelle-Samen'!J278,"-cultivation-set-polish.jpg")),
IF($C$1="Portugiesisch - PT",HYPERLINK(CONCATENATE("https://www.saflax.de/0-WVK-Retail/Bilder-Pictures/SAFLAX-",'Basis-Tabelle-Samen'!T278,"-",'Basis-Tabelle-Samen'!J278,"-cultivation-set-portuguese.jpg")),
IF($C$1="Rumänisch - RO",HYPERLINK(CONCATENATE("https://www.saflax.de/0-WVK-Retail/Bilder-Pictures/SAFLAX-",'Basis-Tabelle-Samen'!T278,"-",'Basis-Tabelle-Samen'!J278,"-cultivation-set-romanian.jpg")),
IF($C$1="Schwedisch - SE",HYPERLINK(CONCATENATE("https://www.saflax.de/0-WVK-Retail/Bilder-Pictures/SAFLAX-",'Basis-Tabelle-Samen'!T278,"-",'Basis-Tabelle-Samen'!J278,"-cultivation-set-swedish.jpg")),
IF($C$1="Slowakisch - SK",HYPERLINK(CONCATENATE("https://www.saflax.de/0-WVK-Retail/Bilder-Pictures/SAFLAX-",'Basis-Tabelle-Samen'!T278,"-",'Basis-Tabelle-Samen'!J278,"-cultivation-set-slovak.jpg")),
IF($C$1="Slowenisch - SI",HYPERLINK(CONCATENATE("https://www.saflax.de/0-WVK-Retail/Bilder-Pictures/SAFLAX-",'Basis-Tabelle-Samen'!T278,"-",'Basis-Tabelle-Samen'!J278,"-cultivation-set-slovenian.jpg")),
IF($C$1="Spanisch - ES",HYPERLINK(CONCATENATE("https://www.saflax.de/0-WVK-Retail/Bilder-Pictures/SAFLAX-",'Basis-Tabelle-Samen'!T278,"-",'Basis-Tabelle-Samen'!J278,"-cultivation-set-spanish.jpg")),
IF($C$1="Tschechisch - CZ",HYPERLINK(CONCATENATE("https://www.saflax.de/0-WVK-Retail/Bilder-Pictures/SAFLAX-",'Basis-Tabelle-Samen'!T278,"-",'Basis-Tabelle-Samen'!J278,"-cultivation-set-czech.jpg")),
IF($C$1="Türkisch - TR",HYPERLINK(CONCATENATE("https://www.saflax.de/0-WVK-Retail/Bilder-Pictures/SAFLAX-",'Basis-Tabelle-Samen'!T278,"-",'Basis-Tabelle-Samen'!J278,"-cultivation-set-turkish.jpg")),
IF($C$1="Ungarisch - HU",HYPERLINK(CONCATENATE("https://www.saflax.de/0-WVK-Retail/Bilder-Pictures/SAFLAX-",'Basis-Tabelle-Samen'!T278,"-",'Basis-Tabelle-Samen'!J278,"-cultivation-set-hungarian.jpg")),
" ACHTUNG")))))))))))))))))))))))))))))</f>
        <v>https://www.saflax.de/0-WVK-Retail/Bilder-Pictures/SAFLAX-35209-lavandula-angustifolia-cultivation-set-english.jpg</v>
      </c>
      <c r="AQ297" s="330" t="str">
        <f>IF(L297&lt;1,"",
IF($C$1="Bulgarisch - BG",HYPERLINK(CONCATENATE("https://www.saflax.de/0-WVK-Retail/Bilder-Pictures/SAFLAX-",'Basis-Tabelle-Samen'!W278,"-",'Basis-Tabelle-Samen'!J278,"-garden-in-the-bag-bulgarian.jpg")),
IF($C$1="Dänisch - DK",HYPERLINK(CONCATENATE("https://www.saflax.de/0-WVK-Retail/Bilder-Pictures/SAFLAX-",'Basis-Tabelle-Samen'!W278,"-",'Basis-Tabelle-Samen'!J278,"-garden-in-the-bag-danish.jpg")),
IF($C$1="Deutsch - DE",HYPERLINK(CONCATENATE("https://www.saflax.de/0-WVK-Retail/Bilder-Pictures/SAFLAX-",'Basis-Tabelle-Samen'!W278,"-",'Basis-Tabelle-Samen'!J278,"-garden-in-the-bag-german.jpg")),
IF($C$1="Englisch - UK",HYPERLINK(CONCATENATE("https://www.saflax.de/0-WVK-Retail/Bilder-Pictures/SAFLAX-",'Basis-Tabelle-Samen'!W278,"-",'Basis-Tabelle-Samen'!J278,"-garden-in-the-bag-english.jpg")),
IF($C$1="Estnisch - EE",HYPERLINK(CONCATENATE("https://www.saflax.de/0-WVK-Retail/Bilder-Pictures/SAFLAX-",'Basis-Tabelle-Samen'!W278,"-",'Basis-Tabelle-Samen'!J278,"-garden-in-the-bag-estonian.jpg")),
IF($C$1="Finnisch - FI",HYPERLINK(CONCATENATE("https://www.saflax.de/0-WVK-Retail/Bilder-Pictures/SAFLAX-",'Basis-Tabelle-Samen'!W278,"-",'Basis-Tabelle-Samen'!J278,"-garden-in-the-bag-finnish.jpg")),
IF($C$1="Französisch - FR",HYPERLINK(CONCATENATE("https://www.saflax.de/0-WVK-Retail/Bilder-Pictures/SAFLAX-",'Basis-Tabelle-Samen'!W278,"-",'Basis-Tabelle-Samen'!J278,"-garden-in-the-bag-french.jpg")),
IF($C$1="Griechisch - GR",HYPERLINK(CONCATENATE("https://www.saflax.de/0-WVK-Retail/Bilder-Pictures/SAFLAX-",'Basis-Tabelle-Samen'!W278,"-",'Basis-Tabelle-Samen'!J278,"-garden-in-the-bag-greek.jpg")),
IF($C$1="Irisch - IE",HYPERLINK(CONCATENATE("https://www.saflax.de/0-WVK-Retail/Bilder-Pictures/SAFLAX-",'Basis-Tabelle-Samen'!W278,"-",'Basis-Tabelle-Samen'!J278,"-garden-in-the-bag-irish.jpg")),
IF($C$1="Isländisch - IS",HYPERLINK(CONCATENATE("https://www.saflax.de/0-WVK-Retail/Bilder-Pictures/SAFLAX-",'Basis-Tabelle-Samen'!W278,"-",'Basis-Tabelle-Samen'!J278,"-garden-in-the-bag-icelandic.jpg")),
IF($C$1="Italienisch - IT",HYPERLINK(CONCATENATE("https://www.saflax.de/0-WVK-Retail/Bilder-Pictures/SAFLAX-",'Basis-Tabelle-Samen'!W278,"-",'Basis-Tabelle-Samen'!J278,"-garden-in-the-bag-italian.jpg")),
IF($C$1="Japanisch - JP",HYPERLINK(CONCATENATE("https://www.saflax.de/0-WVK-Retail/Bilder-Pictures/SAFLAX-",'Basis-Tabelle-Samen'!W278,"-",'Basis-Tabelle-Samen'!J278,"-garden-in-the-bag-japanese.jpg")),
IF($C$1="Kroatisch - HR",HYPERLINK(CONCATENATE("https://www.saflax.de/0-WVK-Retail/Bilder-Pictures/SAFLAX-",'Basis-Tabelle-Samen'!W278,"-",'Basis-Tabelle-Samen'!J278,"-garden-in-the-bag-croatian.jpg")),
IF($C$1="Lettisch - LV",HYPERLINK(CONCATENATE("https://www.saflax.de/0-WVK-Retail/Bilder-Pictures/SAFLAX-",'Basis-Tabelle-Samen'!W278,"-",'Basis-Tabelle-Samen'!J278,"-garden-in-the-bag-latvian.jpg")),
IF($C$1="Litauisch - LT",HYPERLINK(CONCATENATE("https://www.saflax.de/0-WVK-Retail/Bilder-Pictures/SAFLAX-",'Basis-Tabelle-Samen'!W278,"-",'Basis-Tabelle-Samen'!J278,"-garden-in-the-bag-lithuanian.jpg")),
IF($C$1="Maltesisch - MT",HYPERLINK(CONCATENATE("https://www.saflax.de/0-WVK-Retail/Bilder-Pictures/SAFLAX-",'Basis-Tabelle-Samen'!W278,"-",'Basis-Tabelle-Samen'!J278,"-garden-in-the-bag-maltese.jpg")),
IF($C$1="Niederländisch - NL",HYPERLINK(CONCATENATE("https://www.saflax.de/0-WVK-Retail/Bilder-Pictures/SAFLAX-",'Basis-Tabelle-Samen'!W278,"-",'Basis-Tabelle-Samen'!J278,"-garden-in-the-bag-dutch.jpg")),
IF($C$1="Norwegisch - NO",HYPERLINK(CONCATENATE("https://www.saflax.de/0-WVK-Retail/Bilder-Pictures/SAFLAX-",'Basis-Tabelle-Samen'!W278,"-",'Basis-Tabelle-Samen'!J278,"-garden-in-the-bag-nowegian.jpg")),
IF($C$1="Polnisch - PL",HYPERLINK(CONCATENATE("https://www.saflax.de/0-WVK-Retail/Bilder-Pictures/SAFLAX-",'Basis-Tabelle-Samen'!W278,"-",'Basis-Tabelle-Samen'!J278,"-garden-in-the-bag-polish.jpg")),
IF($C$1="Portugiesisch - PT",HYPERLINK(CONCATENATE("https://www.saflax.de/0-WVK-Retail/Bilder-Pictures/SAFLAX-",'Basis-Tabelle-Samen'!W278,"-",'Basis-Tabelle-Samen'!J278,"-garden-in-the-bag-portuguese.jpg")),
IF($C$1="Rumänisch - RO",HYPERLINK(CONCATENATE("https://www.saflax.de/0-WVK-Retail/Bilder-Pictures/SAFLAX-",'Basis-Tabelle-Samen'!W278,"-",'Basis-Tabelle-Samen'!J278,"-garden-in-the-bag-romanian.jpg")),
IF($C$1="Schwedisch - SE",HYPERLINK(CONCATENATE("https://www.saflax.de/0-WVK-Retail/Bilder-Pictures/SAFLAX-",'Basis-Tabelle-Samen'!W278,"-",'Basis-Tabelle-Samen'!J278,"-garden-in-the-bag-swedish.jpg")),
IF($C$1="Slowakisch - SK",HYPERLINK(CONCATENATE("https://www.saflax.de/0-WVK-Retail/Bilder-Pictures/SAFLAX-",'Basis-Tabelle-Samen'!W278,"-",'Basis-Tabelle-Samen'!J278,"-garden-in-the-bag-slovak.jpg")),
IF($C$1="Slowenisch - SI",HYPERLINK(CONCATENATE("https://www.saflax.de/0-WVK-Retail/Bilder-Pictures/SAFLAX-",'Basis-Tabelle-Samen'!W278,"-",'Basis-Tabelle-Samen'!J278,"-garden-in-the-bag-slovenian.jpg")),
IF($C$1="Spanisch - ES",HYPERLINK(CONCATENATE("https://www.saflax.de/0-WVK-Retail/Bilder-Pictures/SAFLAX-",'Basis-Tabelle-Samen'!W278,"-",'Basis-Tabelle-Samen'!J278,"-garden-in-the-bag-spanish.jpg")),
IF($C$1="Tschechisch - CZ",HYPERLINK(CONCATENATE("https://www.saflax.de/0-WVK-Retail/Bilder-Pictures/SAFLAX-",'Basis-Tabelle-Samen'!W278,"-",'Basis-Tabelle-Samen'!J278,"-garden-in-the-bag-czech.jpg")),
IF($C$1="Türkisch - TR",HYPERLINK(CONCATENATE("https://www.saflax.de/0-WVK-Retail/Bilder-Pictures/SAFLAX-",'Basis-Tabelle-Samen'!W278,"-",'Basis-Tabelle-Samen'!J278,"-garden-in-the-bag-turkish.jpg")),
IF($C$1="Ungarisch - HU",HYPERLINK(CONCATENATE("https://www.saflax.de/0-WVK-Retail/Bilder-Pictures/SAFLAX-",'Basis-Tabelle-Samen'!W278,"-",'Basis-Tabelle-Samen'!J278,"-garden-in-the-bag-hungarian.jpg")),
" ACHTUNG")))))))))))))))))))))))))))))</f>
        <v>https://www.saflax.de/0-WVK-Retail/Bilder-Pictures/SAFLAX-65209-lavandula-angustifolia-garden-in-the-bag-english.jpg</v>
      </c>
    </row>
    <row r="298" spans="1:43" ht="17.100000000000001" customHeight="1" x14ac:dyDescent="0.2">
      <c r="A298" s="318" t="str">
        <f>IF('Basis-Tabelle-Samen'!A303="","",IF($C$1="Deutsch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98" s="319" t="str">
        <f>'Basis-Tabelle-Samen'!I303</f>
        <v>Vitex agnus-castus</v>
      </c>
      <c r="C298" s="316" t="str">
        <f>IF($C$1="Bulgarisch - BG",'Basis-Tabelle-Samen'!Z303,
IF($C$1="Dänisch - DK",'Basis-Tabelle-Samen'!AA303,
IF($C$1="Deutsch - DE",'Basis-Tabelle-Samen'!AB303,
IF($C$1="Englisch - UK",'Basis-Tabelle-Samen'!AC303,
IF($C$1="Estnisch - EE",'Basis-Tabelle-Samen'!AD303,
IF($C$1="Finnisch - FI",'Basis-Tabelle-Samen'!AE303,
IF($C$1="Französisch - FR",'Basis-Tabelle-Samen'!AF303,
IF($C$1="Griechisch - GR",'Basis-Tabelle-Samen'!AG303,
IF($C$1="Irisch - IE",'Basis-Tabelle-Samen'!AH303,
IF($C$1="Isländisch - IS",'Basis-Tabelle-Samen'!AI303,
IF($C$1="Italienisch - IT",'Basis-Tabelle-Samen'!AJ303,
IF($C$1="Japanisch - JP",'Basis-Tabelle-Samen'!AK303,
IF($C$1="Kroatisch - HR",'Basis-Tabelle-Samen'!AL303,
IF($C$1="Lettisch - LV",'Basis-Tabelle-Samen'!AM303,
IF($C$1="Litauisch - LT",'Basis-Tabelle-Samen'!AN303,
IF($C$1="Maltesisch - MT",'Basis-Tabelle-Samen'!AO303,
IF($C$1="Niederländisch - NL",'Basis-Tabelle-Samen'!AP303,
IF($C$1="Norwegisch - NO",'Basis-Tabelle-Samen'!AQ303,
IF($C$1="Polnisch - PL",'Basis-Tabelle-Samen'!AR303,
IF($C$1="Portugiesisch - PT",'Basis-Tabelle-Samen'!AS303,
IF($C$1="Rumänisch - RO",'Basis-Tabelle-Samen'!AT303,
IF($C$1="Schwedisch - SE",'Basis-Tabelle-Samen'!AU303,
IF($C$1="Slowakisch - SK",'Basis-Tabelle-Samen'!AV303,
IF($C$1="Slowenisch - SI",'Basis-Tabelle-Samen'!AW303,
IF($C$1="Spanisch - ES",'Basis-Tabelle-Samen'!AX303,
IF($C$1="Tschechisch - CZ",'Basis-Tabelle-Samen'!AY303,
IF($C$1="Türkisch - TR",'Basis-Tabelle-Samen'!AZ303,
IF($C$1="Ungarisch - HU",'Basis-Tabelle-Samen'!BA303,
" ACHTUNG"))))))))))))))))))))))))))))</f>
        <v>Monk’s Pepper</v>
      </c>
      <c r="D298" s="320">
        <f>'Basis-Tabelle-Samen'!F303</f>
        <v>30</v>
      </c>
      <c r="E298" s="321" t="str">
        <f>'Basis-Tabelle-Samen'!H303</f>
        <v>7 %</v>
      </c>
      <c r="F298" s="322" t="str">
        <f>IF('Basis-Tabelle-Samen'!G303="","",'Basis-Tabelle-Samen'!G303)</f>
        <v>07</v>
      </c>
      <c r="G298" s="320">
        <f>'Basis-Tabelle-Samen'!C303</f>
        <v>15234</v>
      </c>
      <c r="H298" s="323">
        <f>'Basis-Tabelle-Samen'!D303</f>
        <v>4055473152349</v>
      </c>
      <c r="I298" s="324">
        <f>'Basis-Tabelle-Samen'!E303</f>
        <v>1.85</v>
      </c>
      <c r="J298" s="325">
        <f t="shared" si="4"/>
        <v>12</v>
      </c>
      <c r="K298" s="326">
        <f>'Basis-Tabelle-Samen'!K303</f>
        <v>75234</v>
      </c>
      <c r="L298" s="323">
        <f>'Basis-Tabelle-Samen'!L303</f>
        <v>4055473752341</v>
      </c>
      <c r="M298" s="324">
        <f>'Basis-Tabelle-Samen'!M303</f>
        <v>2.4500000000000002</v>
      </c>
      <c r="N298" s="326">
        <f>IF(K298&lt;1,"",'3'!$I$15)</f>
        <v>15</v>
      </c>
      <c r="O298" s="327">
        <f>IF(K298&lt;1,"",'3'!$J$11)</f>
        <v>90</v>
      </c>
      <c r="P298" s="326">
        <f>'Basis-Tabelle-Samen'!N303</f>
        <v>85234</v>
      </c>
      <c r="Q298" s="323">
        <f>'Basis-Tabelle-Samen'!O303</f>
        <v>4055473852348</v>
      </c>
      <c r="R298" s="328">
        <f>'Basis-Tabelle-Samen'!P303</f>
        <v>3.75</v>
      </c>
      <c r="S298" s="326">
        <f>IF(R298&lt;1,"",'3'!$M$15)</f>
        <v>18</v>
      </c>
      <c r="T298" s="327">
        <f>IF(R298&lt;1,"",'3'!$N$11)</f>
        <v>72</v>
      </c>
      <c r="U298" s="326">
        <f>'Basis-Tabelle-Samen'!Q303</f>
        <v>55234</v>
      </c>
      <c r="V298" s="323">
        <f>'Basis-Tabelle-Samen'!R303</f>
        <v>4055473552347</v>
      </c>
      <c r="W298" s="324">
        <f>'Basis-Tabelle-Samen'!S303</f>
        <v>4.95</v>
      </c>
      <c r="X298" s="326">
        <f>IF(U298&lt;1,"",'3'!$Q$15)</f>
        <v>6</v>
      </c>
      <c r="Y298" s="327">
        <f>IF(U298&lt;1,"",'3'!$R$11)</f>
        <v>24</v>
      </c>
      <c r="Z298" s="326">
        <f>'Basis-Tabelle-Samen'!T303</f>
        <v>35234</v>
      </c>
      <c r="AA298" s="323">
        <f>'Basis-Tabelle-Samen'!U303</f>
        <v>4055473352343</v>
      </c>
      <c r="AB298" s="324">
        <f>'Basis-Tabelle-Samen'!V303</f>
        <v>6.75</v>
      </c>
      <c r="AC298" s="326">
        <f>IF(Z298&lt;1,"",'3'!$U$15)</f>
        <v>6</v>
      </c>
      <c r="AD298" s="327">
        <f>IF(Z298&lt;1,"",'3'!$V$11)</f>
        <v>24</v>
      </c>
      <c r="AE298" s="326">
        <f>'Basis-Tabelle-Samen'!W303</f>
        <v>65234</v>
      </c>
      <c r="AF298" s="323">
        <f>'Basis-Tabelle-Samen'!X303</f>
        <v>4055473652344</v>
      </c>
      <c r="AG298" s="324">
        <f>'Basis-Tabelle-Samen'!Y303</f>
        <v>2.95</v>
      </c>
      <c r="AH298" s="326">
        <f>IF(AE298&lt;1,"",'3'!$Y$15)</f>
        <v>8</v>
      </c>
      <c r="AI298" s="327">
        <f>IF(AE298&lt;1,"",'3'!$Z$11)</f>
        <v>64</v>
      </c>
      <c r="AJ298" s="315"/>
      <c r="AK298" s="316" t="str">
        <f>IF(G298&lt;1,"",
IF($C$1="Bulgarisch - BG",HYPERLINK(CONCATENATE("https://www.saflax.de/0-WVK-Retail/Bilder-Pictures/SAFLAX-",'Basis-Tabelle-Samen'!C303,"-",'Basis-Tabelle-Samen'!J303,"-seed-package-front-cr-bulgarian.jpg")),
IF($C$1="Dänisch - DK",HYPERLINK(CONCATENATE("https://www.saflax.de/0-WVK-Retail/Bilder-Pictures/SAFLAX-",'Basis-Tabelle-Samen'!C303,"-",'Basis-Tabelle-Samen'!J303,"-seed-package-front-cr-danish.jpg")),
IF($C$1="Deutsch - DE",HYPERLINK(CONCATENATE("https://www.saflax.de/0-WVK-Retail/Bilder-Pictures/SAFLAX-",'Basis-Tabelle-Samen'!C303,"-",'Basis-Tabelle-Samen'!J303,"-seed-package-front-cr-german.jpg")),
IF($C$1="Englisch - UK",HYPERLINK(CONCATENATE("https://www.saflax.de/0-WVK-Retail/Bilder-Pictures/SAFLAX-",'Basis-Tabelle-Samen'!C303,"-",'Basis-Tabelle-Samen'!J303,"-seed-package-front-cr-english.jpg")),
IF($C$1="Estnisch - EE",HYPERLINK(CONCATENATE("https://www.saflax.de/0-WVK-Retail/Bilder-Pictures/SAFLAX-",'Basis-Tabelle-Samen'!C303,"-",'Basis-Tabelle-Samen'!J303,"-seed-package-front-cr-estonian.jpg")),
IF($C$1="Finnisch - FI",HYPERLINK(CONCATENATE("https://www.saflax.de/0-WVK-Retail/Bilder-Pictures/SAFLAX-",'Basis-Tabelle-Samen'!C303,"-",'Basis-Tabelle-Samen'!J303,"-seed-package-front-cr-finnish.jpg")),
IF($C$1="Französisch - FR",HYPERLINK(CONCATENATE("https://www.saflax.de/0-WVK-Retail/Bilder-Pictures/SAFLAX-",'Basis-Tabelle-Samen'!C303,"-",'Basis-Tabelle-Samen'!J303,"-seed-package-front-cr-french.jpg")),
IF($C$1="Griechisch - GR",HYPERLINK(CONCATENATE("https://www.saflax.de/0-WVK-Retail/Bilder-Pictures/SAFLAX-",'Basis-Tabelle-Samen'!C303,"-",'Basis-Tabelle-Samen'!J303,"-seed-package-front-cr-greek.jpg")),
IF($C$1="Irisch - IE",HYPERLINK(CONCATENATE("https://www.saflax.de/0-WVK-Retail/Bilder-Pictures/SAFLAX-",'Basis-Tabelle-Samen'!C303,"-",'Basis-Tabelle-Samen'!J303,"-seed-package-front-cr-irish.jpg")),
IF($C$1="Isländisch - IS",HYPERLINK(CONCATENATE("https://www.saflax.de/0-WVK-Retail/Bilder-Pictures/SAFLAX-",'Basis-Tabelle-Samen'!C303,"-",'Basis-Tabelle-Samen'!J303,"-seed-package-front-cr-icelandic.jpg")),
IF($C$1="Italienisch - IT",HYPERLINK(CONCATENATE("https://www.saflax.de/0-WVK-Retail/Bilder-Pictures/SAFLAX-",'Basis-Tabelle-Samen'!C303,"-",'Basis-Tabelle-Samen'!J303,"-seed-package-front-cr-italian.jpg")),
IF($C$1="Japanisch - JP",HYPERLINK(CONCATENATE("https://www.saflax.de/0-WVK-Retail/Bilder-Pictures/SAFLAX-",'Basis-Tabelle-Samen'!C303,"-",'Basis-Tabelle-Samen'!J303,"-seed-package-front-cr-japanese.jpg")),
IF($C$1="Kroatisch - HR",HYPERLINK(CONCATENATE("https://www.saflax.de/0-WVK-Retail/Bilder-Pictures/SAFLAX-",'Basis-Tabelle-Samen'!C303,"-",'Basis-Tabelle-Samen'!J303,"-seed-package-front-cr-croatian.jpg")),
IF($C$1="Lettisch - LV",HYPERLINK(CONCATENATE("https://www.saflax.de/0-WVK-Retail/Bilder-Pictures/SAFLAX-",'Basis-Tabelle-Samen'!C303,"-",'Basis-Tabelle-Samen'!J303,"-seed-package-front-cr-latvian.jpg")),
IF($C$1="Litauisch - LT",HYPERLINK(CONCATENATE("https://www.saflax.de/0-WVK-Retail/Bilder-Pictures/SAFLAX-",'Basis-Tabelle-Samen'!C303,"-",'Basis-Tabelle-Samen'!J303,"-seed-package-front-cr-lithuanian.jpg")),
IF($C$1="Maltesisch - MT",HYPERLINK(CONCATENATE("https://www.saflax.de/0-WVK-Retail/Bilder-Pictures/SAFLAX-",'Basis-Tabelle-Samen'!C303,"-",'Basis-Tabelle-Samen'!J303,"-seed-package-front-cr-maltese.jpg")),
IF($C$1="Niederländisch - NL",HYPERLINK(CONCATENATE("https://www.saflax.de/0-WVK-Retail/Bilder-Pictures/SAFLAX-",'Basis-Tabelle-Samen'!C303,"-",'Basis-Tabelle-Samen'!J303,"-seed-package-front-cr-dutch.jpg")),
IF($C$1="Norwegisch - NO",HYPERLINK(CONCATENATE("https://www.saflax.de/0-WVK-Retail/Bilder-Pictures/SAFLAX-",'Basis-Tabelle-Samen'!C303,"-",'Basis-Tabelle-Samen'!J303,"-seed-package-front-cr-nowegian.jpg")),
IF($C$1="Polnisch - PL",HYPERLINK(CONCATENATE("https://www.saflax.de/0-WVK-Retail/Bilder-Pictures/SAFLAX-",'Basis-Tabelle-Samen'!C303,"-",'Basis-Tabelle-Samen'!J303,"-seed-package-front-cr-polish.jpg")),
IF($C$1="Portugiesisch - PT",HYPERLINK(CONCATENATE("https://www.saflax.de/0-WVK-Retail/Bilder-Pictures/SAFLAX-",'Basis-Tabelle-Samen'!C303,"-",'Basis-Tabelle-Samen'!J303,"-seed-package-front-cr-portuguese.jpg")),
IF($C$1="Rumänisch - RO",HYPERLINK(CONCATENATE("https://www.saflax.de/0-WVK-Retail/Bilder-Pictures/SAFLAX-",'Basis-Tabelle-Samen'!C303,"-",'Basis-Tabelle-Samen'!J303,"-seed-package-front-cr-romanian.jpg")),
IF($C$1="Schwedisch - SE",HYPERLINK(CONCATENATE("https://www.saflax.de/0-WVK-Retail/Bilder-Pictures/SAFLAX-",'Basis-Tabelle-Samen'!C303,"-",'Basis-Tabelle-Samen'!J303,"-seed-package-front-cr-swedish.jpg")),
IF($C$1="Slowakisch - SK",HYPERLINK(CONCATENATE("https://www.saflax.de/0-WVK-Retail/Bilder-Pictures/SAFLAX-",'Basis-Tabelle-Samen'!C303,"-",'Basis-Tabelle-Samen'!J303,"-seed-package-front-cr-slovak.jpg")),
IF($C$1="Slowenisch - SI",HYPERLINK(CONCATENATE("https://www.saflax.de/0-WVK-Retail/Bilder-Pictures/SAFLAX-",'Basis-Tabelle-Samen'!C303,"-",'Basis-Tabelle-Samen'!J303,"-seed-package-front-cr-slovenian.jpg")),
IF($C$1="Spanisch - ES",HYPERLINK(CONCATENATE("https://www.saflax.de/0-WVK-Retail/Bilder-Pictures/SAFLAX-",'Basis-Tabelle-Samen'!C303,"-",'Basis-Tabelle-Samen'!J303,"-seed-package-front-cr-spanish.jpg")),
IF($C$1="Tschechisch - CZ",HYPERLINK(CONCATENATE("https://www.saflax.de/0-WVK-Retail/Bilder-Pictures/SAFLAX-",'Basis-Tabelle-Samen'!C303,"-",'Basis-Tabelle-Samen'!J303,"-seed-package-front-cr-czech.jpg")),
IF($C$1="Türkisch - TR",HYPERLINK(CONCATENATE("https://www.saflax.de/0-WVK-Retail/Bilder-Pictures/SAFLAX-",'Basis-Tabelle-Samen'!C303,"-",'Basis-Tabelle-Samen'!J303,"-seed-package-front-cr-turkish.jpg")),
IF($C$1="Ungarisch - HU",HYPERLINK(CONCATENATE("https://www.saflax.de/0-WVK-Retail/Bilder-Pictures/SAFLAX-",'Basis-Tabelle-Samen'!C303,"-",'Basis-Tabelle-Samen'!J303,"-seed-package-front-cr-hungarian.jpg")),
" ACHTUNG")))))))))))))))))))))))))))))</f>
        <v>https://www.saflax.de/0-WVK-Retail/Bilder-Pictures/SAFLAX-15234-vitex-agnus-castus-seed-package-front-cr-english.jpg</v>
      </c>
      <c r="AL298" s="330" t="str">
        <f>IF(G298&lt;1,"",
IF($C$1="Bulgarisch - BG",HYPERLINK(CONCATENATE("https://www.saflax.de/0-WVK-Retail/Bilder-Pictures/SAFLAX-",'Basis-Tabelle-Samen'!C303,"-",'Basis-Tabelle-Samen'!J303,"-seed-package-back-cr-bulgarian.jpg")),
IF($C$1="Dänisch - DK",HYPERLINK(CONCATENATE("https://www.saflax.de/0-WVK-Retail/Bilder-Pictures/SAFLAX-",'Basis-Tabelle-Samen'!C303,"-",'Basis-Tabelle-Samen'!J303,"-seed-package-back-cr-danish.jpg")),
IF($C$1="Deutsch - DE",HYPERLINK(CONCATENATE("https://www.saflax.de/0-WVK-Retail/Bilder-Pictures/SAFLAX-",'Basis-Tabelle-Samen'!C303,"-",'Basis-Tabelle-Samen'!J303,"-seed-package-back-cr-german.jpg")),
IF($C$1="Englisch - UK",HYPERLINK(CONCATENATE("https://www.saflax.de/0-WVK-Retail/Bilder-Pictures/SAFLAX-",'Basis-Tabelle-Samen'!C303,"-",'Basis-Tabelle-Samen'!J303,"-seed-package-back-cr-english.jpg")),
IF($C$1="Estnisch - EE",HYPERLINK(CONCATENATE("https://www.saflax.de/0-WVK-Retail/Bilder-Pictures/SAFLAX-",'Basis-Tabelle-Samen'!C303,"-",'Basis-Tabelle-Samen'!J303,"-seed-package-back-cr-estonian.jpg")),
IF($C$1="Finnisch - FI",HYPERLINK(CONCATENATE("https://www.saflax.de/0-WVK-Retail/Bilder-Pictures/SAFLAX-",'Basis-Tabelle-Samen'!C303,"-",'Basis-Tabelle-Samen'!J303,"-seed-package-back-cr-finnish.jpg")),
IF($C$1="Französisch - FR",HYPERLINK(CONCATENATE("https://www.saflax.de/0-WVK-Retail/Bilder-Pictures/SAFLAX-",'Basis-Tabelle-Samen'!C303,"-",'Basis-Tabelle-Samen'!J303,"-seed-package-back-cr-french.jpg")),
IF($C$1="Griechisch - GR",HYPERLINK(CONCATENATE("https://www.saflax.de/0-WVK-Retail/Bilder-Pictures/SAFLAX-",'Basis-Tabelle-Samen'!C303,"-",'Basis-Tabelle-Samen'!J303,"-seed-package-back-cr-greek.jpg")),
IF($C$1="Irisch - IE",HYPERLINK(CONCATENATE("https://www.saflax.de/0-WVK-Retail/Bilder-Pictures/SAFLAX-",'Basis-Tabelle-Samen'!C303,"-",'Basis-Tabelle-Samen'!J303,"-seed-package-back-cr-irish.jpg")),
IF($C$1="Isländisch - IS",HYPERLINK(CONCATENATE("https://www.saflax.de/0-WVK-Retail/Bilder-Pictures/SAFLAX-",'Basis-Tabelle-Samen'!C303,"-",'Basis-Tabelle-Samen'!J303,"-seed-package-back-cr-icelandic.jpg")),
IF($C$1="Italienisch - IT",HYPERLINK(CONCATENATE("https://www.saflax.de/0-WVK-Retail/Bilder-Pictures/SAFLAX-",'Basis-Tabelle-Samen'!C303,"-",'Basis-Tabelle-Samen'!J303,"-seed-package-back-cr-italian.jpg")),
IF($C$1="Japanisch - JP",HYPERLINK(CONCATENATE("https://www.saflax.de/0-WVK-Retail/Bilder-Pictures/SAFLAX-",'Basis-Tabelle-Samen'!C303,"-",'Basis-Tabelle-Samen'!J303,"-seed-package-back-cr-japanese.jpg")),
IF($C$1="Kroatisch - HR",HYPERLINK(CONCATENATE("https://www.saflax.de/0-WVK-Retail/Bilder-Pictures/SAFLAX-",'Basis-Tabelle-Samen'!C303,"-",'Basis-Tabelle-Samen'!J303,"-seed-package-back-cr-croatian.jpg")),
IF($C$1="Lettisch - LV",HYPERLINK(CONCATENATE("https://www.saflax.de/0-WVK-Retail/Bilder-Pictures/SAFLAX-",'Basis-Tabelle-Samen'!C303,"-",'Basis-Tabelle-Samen'!J303,"-seed-package-back-cr-latvian.jpg")),
IF($C$1="Litauisch - LT",HYPERLINK(CONCATENATE("https://www.saflax.de/0-WVK-Retail/Bilder-Pictures/SAFLAX-",'Basis-Tabelle-Samen'!C303,"-",'Basis-Tabelle-Samen'!J303,"-seed-package-back-cr-lithuanian.jpg")),
IF($C$1="Maltesisch - MT",HYPERLINK(CONCATENATE("https://www.saflax.de/0-WVK-Retail/Bilder-Pictures/SAFLAX-",'Basis-Tabelle-Samen'!C303,"-",'Basis-Tabelle-Samen'!J303,"-seed-package-back-cr-maltese.jpg")),
IF($C$1="Niederländisch - NL",HYPERLINK(CONCATENATE("https://www.saflax.de/0-WVK-Retail/Bilder-Pictures/SAFLAX-",'Basis-Tabelle-Samen'!C303,"-",'Basis-Tabelle-Samen'!J303,"-seed-package-back-cr-dutch.jpg")),
IF($C$1="Norwegisch - NO",HYPERLINK(CONCATENATE("https://www.saflax.de/0-WVK-Retail/Bilder-Pictures/SAFLAX-",'Basis-Tabelle-Samen'!C303,"-",'Basis-Tabelle-Samen'!J303,"-seed-package-back-cr-nowegian.jpg")),
IF($C$1="Polnisch - PL",HYPERLINK(CONCATENATE("https://www.saflax.de/0-WVK-Retail/Bilder-Pictures/SAFLAX-",'Basis-Tabelle-Samen'!C303,"-",'Basis-Tabelle-Samen'!J303,"-seed-package-back-cr-polish.jpg")),
IF($C$1="Portugiesisch - PT",HYPERLINK(CONCATENATE("https://www.saflax.de/0-WVK-Retail/Bilder-Pictures/SAFLAX-",'Basis-Tabelle-Samen'!C303,"-",'Basis-Tabelle-Samen'!J303,"-seed-package-back-cr-portuguese.jpg")),
IF($C$1="Rumänisch - RO",HYPERLINK(CONCATENATE("https://www.saflax.de/0-WVK-Retail/Bilder-Pictures/SAFLAX-",'Basis-Tabelle-Samen'!C303,"-",'Basis-Tabelle-Samen'!J303,"-seed-package-back-cr-romanian.jpg")),
IF($C$1="Schwedisch - SE",HYPERLINK(CONCATENATE("https://www.saflax.de/0-WVK-Retail/Bilder-Pictures/SAFLAX-",'Basis-Tabelle-Samen'!C303,"-",'Basis-Tabelle-Samen'!J303,"-seed-package-back-cr-swedish.jpg")),
IF($C$1="Slowakisch - SK",HYPERLINK(CONCATENATE("https://www.saflax.de/0-WVK-Retail/Bilder-Pictures/SAFLAX-",'Basis-Tabelle-Samen'!C303,"-",'Basis-Tabelle-Samen'!J303,"-seed-package-back-cr-slovak.jpg")),
IF($C$1="Slowenisch - SI",HYPERLINK(CONCATENATE("https://www.saflax.de/0-WVK-Retail/Bilder-Pictures/SAFLAX-",'Basis-Tabelle-Samen'!C303,"-",'Basis-Tabelle-Samen'!J303,"-seed-package-back-cr-slovenian.jpg")),
IF($C$1="Spanisch - ES",HYPERLINK(CONCATENATE("https://www.saflax.de/0-WVK-Retail/Bilder-Pictures/SAFLAX-",'Basis-Tabelle-Samen'!C303,"-",'Basis-Tabelle-Samen'!J303,"-seed-package-back-cr-spanish.jpg")),
IF($C$1="Tschechisch - CZ",HYPERLINK(CONCATENATE("https://www.saflax.de/0-WVK-Retail/Bilder-Pictures/SAFLAX-",'Basis-Tabelle-Samen'!C303,"-",'Basis-Tabelle-Samen'!J303,"-seed-package-back-cr-czech.jpg")),
IF($C$1="Türkisch - TR",HYPERLINK(CONCATENATE("https://www.saflax.de/0-WVK-Retail/Bilder-Pictures/SAFLAX-",'Basis-Tabelle-Samen'!C303,"-",'Basis-Tabelle-Samen'!J303,"-seed-package-back-cr-turkish.jpg")),
IF($C$1="Ungarisch - HU",HYPERLINK(CONCATENATE("https://www.saflax.de/0-WVK-Retail/Bilder-Pictures/SAFLAX-",'Basis-Tabelle-Samen'!C303,"-",'Basis-Tabelle-Samen'!J303,"-seed-package-back-cr-hungarian.jpg")),
" ACHTUNG")))))))))))))))))))))))))))))</f>
        <v>https://www.saflax.de/0-WVK-Retail/Bilder-Pictures/SAFLAX-15234-vitex-agnus-castus-seed-package-back-cr-english.jpg</v>
      </c>
      <c r="AM298" s="330" t="str">
        <f>IF(H298&lt;1,"",
IF($C$1="Bulgarisch - BG",HYPERLINK(CONCATENATE("https://www.saflax.de/0-WVK-Retail/Bilder-Pictures/SAFLAX-",'Basis-Tabelle-Samen'!K303,"-",'Basis-Tabelle-Samen'!J303,"-garden-to-go-mini-bulgarian.jpg")),
IF($C$1="Dänisch - DK",HYPERLINK(CONCATENATE("https://www.saflax.de/0-WVK-Retail/Bilder-Pictures/SAFLAX-",'Basis-Tabelle-Samen'!K303,"-",'Basis-Tabelle-Samen'!J303,"-garden-to-go-mini-danish.jpg")),
IF($C$1="Deutsch - DE",HYPERLINK(CONCATENATE("https://www.saflax.de/0-WVK-Retail/Bilder-Pictures/SAFLAX-",'Basis-Tabelle-Samen'!K303,"-",'Basis-Tabelle-Samen'!J303,"-garden-to-go-mini-german.jpg")),
IF($C$1="Englisch - UK",HYPERLINK(CONCATENATE("https://www.saflax.de/0-WVK-Retail/Bilder-Pictures/SAFLAX-",'Basis-Tabelle-Samen'!K303,"-",'Basis-Tabelle-Samen'!J303,"-garden-to-go-mini-english.jpg")),
IF($C$1="Estnisch - EE",HYPERLINK(CONCATENATE("https://www.saflax.de/0-WVK-Retail/Bilder-Pictures/SAFLAX-",'Basis-Tabelle-Samen'!K303,"-",'Basis-Tabelle-Samen'!J303,"-garden-to-go-mini-estonian.jpg")),
IF($C$1="Finnisch - FI",HYPERLINK(CONCATENATE("https://www.saflax.de/0-WVK-Retail/Bilder-Pictures/SAFLAX-",'Basis-Tabelle-Samen'!K303,"-",'Basis-Tabelle-Samen'!J303,"-garden-to-go-mini-finnish.jpg")),
IF($C$1="Französisch - FR",HYPERLINK(CONCATENATE("https://www.saflax.de/0-WVK-Retail/Bilder-Pictures/SAFLAX-",'Basis-Tabelle-Samen'!K303,"-",'Basis-Tabelle-Samen'!J303,"-garden-to-go-mini-french.jpg")),
IF($C$1="Griechisch - GR",HYPERLINK(CONCATENATE("https://www.saflax.de/0-WVK-Retail/Bilder-Pictures/SAFLAX-",'Basis-Tabelle-Samen'!K303,"-",'Basis-Tabelle-Samen'!J303,"-garden-to-go-mini-greek.jpg")),
IF($C$1="Irisch - IE",HYPERLINK(CONCATENATE("https://www.saflax.de/0-WVK-Retail/Bilder-Pictures/SAFLAX-",'Basis-Tabelle-Samen'!K303,"-",'Basis-Tabelle-Samen'!J303,"-garden-to-go-mini-irish.jpg")),
IF($C$1="Isländisch - IS",HYPERLINK(CONCATENATE("https://www.saflax.de/0-WVK-Retail/Bilder-Pictures/SAFLAX-",'Basis-Tabelle-Samen'!K303,"-",'Basis-Tabelle-Samen'!J303,"-garden-to-go-mini-icelandic.jpg")),
IF($C$1="Italienisch - IT",HYPERLINK(CONCATENATE("https://www.saflax.de/0-WVK-Retail/Bilder-Pictures/SAFLAX-",'Basis-Tabelle-Samen'!K303,"-",'Basis-Tabelle-Samen'!J303,"-garden-to-go-mini-italian.jpg")),
IF($C$1="Japanisch - JP",HYPERLINK(CONCATENATE("https://www.saflax.de/0-WVK-Retail/Bilder-Pictures/SAFLAX-",'Basis-Tabelle-Samen'!K303,"-",'Basis-Tabelle-Samen'!J303,"-garden-to-go-mini-japanese.jpg")),
IF($C$1="Kroatisch - HR",HYPERLINK(CONCATENATE("https://www.saflax.de/0-WVK-Retail/Bilder-Pictures/SAFLAX-",'Basis-Tabelle-Samen'!K303,"-",'Basis-Tabelle-Samen'!J303,"-garden-to-go-mini-croatian.jpg")),
IF($C$1="Lettisch - LV",HYPERLINK(CONCATENATE("https://www.saflax.de/0-WVK-Retail/Bilder-Pictures/SAFLAX-",'Basis-Tabelle-Samen'!K303,"-",'Basis-Tabelle-Samen'!J303,"-garden-to-go-mini-latvian.jpg")),
IF($C$1="Litauisch - LT",HYPERLINK(CONCATENATE("https://www.saflax.de/0-WVK-Retail/Bilder-Pictures/SAFLAX-",'Basis-Tabelle-Samen'!K303,"-",'Basis-Tabelle-Samen'!J303,"-garden-to-go-mini-lithuanian.jpg")),
IF($C$1="Maltesisch - MT",HYPERLINK(CONCATENATE("https://www.saflax.de/0-WVK-Retail/Bilder-Pictures/SAFLAX-",'Basis-Tabelle-Samen'!K303,"-",'Basis-Tabelle-Samen'!J303,"-garden-to-go-mini-maltese.jpg")),
IF($C$1="Niederländisch - NL",HYPERLINK(CONCATENATE("https://www.saflax.de/0-WVK-Retail/Bilder-Pictures/SAFLAX-",'Basis-Tabelle-Samen'!K303,"-",'Basis-Tabelle-Samen'!J303,"-garden-to-go-mini-dutch.jpg")),
IF($C$1="Norwegisch - NO",HYPERLINK(CONCATENATE("https://www.saflax.de/0-WVK-Retail/Bilder-Pictures/SAFLAX-",'Basis-Tabelle-Samen'!K303,"-",'Basis-Tabelle-Samen'!J303,"-garden-to-go-mini-nowegian.jpg")),
IF($C$1="Polnisch - PL",HYPERLINK(CONCATENATE("https://www.saflax.de/0-WVK-Retail/Bilder-Pictures/SAFLAX-",'Basis-Tabelle-Samen'!K303,"-",'Basis-Tabelle-Samen'!J303,"-garden-to-go-mini-polish.jpg")),
IF($C$1="Portugiesisch - PT",HYPERLINK(CONCATENATE("https://www.saflax.de/0-WVK-Retail/Bilder-Pictures/SAFLAX-",'Basis-Tabelle-Samen'!K303,"-",'Basis-Tabelle-Samen'!J303,"-garden-to-go-mini-portuguese.jpg")),
IF($C$1="Rumänisch - RO",HYPERLINK(CONCATENATE("https://www.saflax.de/0-WVK-Retail/Bilder-Pictures/SAFLAX-",'Basis-Tabelle-Samen'!K303,"-",'Basis-Tabelle-Samen'!J303,"-garden-to-go-mini-romanian.jpg")),
IF($C$1="Schwedisch - SE",HYPERLINK(CONCATENATE("https://www.saflax.de/0-WVK-Retail/Bilder-Pictures/SAFLAX-",'Basis-Tabelle-Samen'!K303,"-",'Basis-Tabelle-Samen'!J303,"-garden-to-go-mini-swedish.jpg")),
IF($C$1="Slowakisch - SK",HYPERLINK(CONCATENATE("https://www.saflax.de/0-WVK-Retail/Bilder-Pictures/SAFLAX-",'Basis-Tabelle-Samen'!K303,"-",'Basis-Tabelle-Samen'!J303,"-garden-to-go-mini-slovak.jpg")),
IF($C$1="Slowenisch - SI",HYPERLINK(CONCATENATE("https://www.saflax.de/0-WVK-Retail/Bilder-Pictures/SAFLAX-",'Basis-Tabelle-Samen'!K303,"-",'Basis-Tabelle-Samen'!J303,"-garden-to-go-mini-slovenian.jpg")),
IF($C$1="Spanisch - ES",HYPERLINK(CONCATENATE("https://www.saflax.de/0-WVK-Retail/Bilder-Pictures/SAFLAX-",'Basis-Tabelle-Samen'!K303,"-",'Basis-Tabelle-Samen'!J303,"-garden-to-go-mini-spanish.jpg")),
IF($C$1="Tschechisch - CZ",HYPERLINK(CONCATENATE("https://www.saflax.de/0-WVK-Retail/Bilder-Pictures/SAFLAX-",'Basis-Tabelle-Samen'!K303,"-",'Basis-Tabelle-Samen'!J303,"-garden-to-go-mini-czech.jpg")),
IF($C$1="Türkisch - TR",HYPERLINK(CONCATENATE("https://www.saflax.de/0-WVK-Retail/Bilder-Pictures/SAFLAX-",'Basis-Tabelle-Samen'!K303,"-",'Basis-Tabelle-Samen'!J303,"-garden-to-go-mini-turkish.jpg")),
IF($C$1="Ungarisch - HU",HYPERLINK(CONCATENATE("https://www.saflax.de/0-WVK-Retail/Bilder-Pictures/SAFLAX-",'Basis-Tabelle-Samen'!K303,"-",'Basis-Tabelle-Samen'!J303,"-garden-to-go-mini-hungarian.jpg")),
" ACHTUNG")))))))))))))))))))))))))))))</f>
        <v>https://www.saflax.de/0-WVK-Retail/Bilder-Pictures/SAFLAX-75234-vitex-agnus-castus-garden-to-go-mini-english.jpg</v>
      </c>
      <c r="AN298" s="330" t="str">
        <f>IF(I298&lt;1,"",
IF($C$1="Bulgarisch - BG",HYPERLINK(CONCATENATE("https://www.saflax.de/0-WVK-Retail/Bilder-Pictures/SAFLAX-",'Basis-Tabelle-Samen'!N303,"-",'Basis-Tabelle-Samen'!J303,"-garden-to-go-lite-bulgarian.jpg")),
IF($C$1="Dänisch - DK",HYPERLINK(CONCATENATE("https://www.saflax.de/0-WVK-Retail/Bilder-Pictures/SAFLAX-",'Basis-Tabelle-Samen'!N303,"-",'Basis-Tabelle-Samen'!J303,"-garden-to-go-lite-danish.jpg")),
IF($C$1="Deutsch - DE",HYPERLINK(CONCATENATE("https://www.saflax.de/0-WVK-Retail/Bilder-Pictures/SAFLAX-",'Basis-Tabelle-Samen'!N303,"-",'Basis-Tabelle-Samen'!J303,"-garden-to-go-lite-german.jpg")),
IF($C$1="Englisch - UK",HYPERLINK(CONCATENATE("https://www.saflax.de/0-WVK-Retail/Bilder-Pictures/SAFLAX-",'Basis-Tabelle-Samen'!N303,"-",'Basis-Tabelle-Samen'!J303,"-garden-to-go-lite-english.jpg")),
IF($C$1="Estnisch - EE",HYPERLINK(CONCATENATE("https://www.saflax.de/0-WVK-Retail/Bilder-Pictures/SAFLAX-",'Basis-Tabelle-Samen'!N303,"-",'Basis-Tabelle-Samen'!J303,"-garden-to-go-lite-estonian.jpg")),
IF($C$1="Finnisch - FI",HYPERLINK(CONCATENATE("https://www.saflax.de/0-WVK-Retail/Bilder-Pictures/SAFLAX-",'Basis-Tabelle-Samen'!N303,"-",'Basis-Tabelle-Samen'!J303,"-garden-to-go-lite-finnish.jpg")),
IF($C$1="Französisch - FR",HYPERLINK(CONCATENATE("https://www.saflax.de/0-WVK-Retail/Bilder-Pictures/SAFLAX-",'Basis-Tabelle-Samen'!N303,"-",'Basis-Tabelle-Samen'!J303,"-garden-to-go-lite-french.jpg")),
IF($C$1="Griechisch - GR",HYPERLINK(CONCATENATE("https://www.saflax.de/0-WVK-Retail/Bilder-Pictures/SAFLAX-",'Basis-Tabelle-Samen'!N303,"-",'Basis-Tabelle-Samen'!J303,"-garden-to-go-lite-greek.jpg")),
IF($C$1="Irisch - IE",HYPERLINK(CONCATENATE("https://www.saflax.de/0-WVK-Retail/Bilder-Pictures/SAFLAX-",'Basis-Tabelle-Samen'!N303,"-",'Basis-Tabelle-Samen'!J303,"-garden-to-go-lite-irish.jpg")),
IF($C$1="Isländisch - IS",HYPERLINK(CONCATENATE("https://www.saflax.de/0-WVK-Retail/Bilder-Pictures/SAFLAX-",'Basis-Tabelle-Samen'!N303,"-",'Basis-Tabelle-Samen'!J303,"-garden-to-go-lite-icelandic.jpg")),
IF($C$1="Italienisch - IT",HYPERLINK(CONCATENATE("https://www.saflax.de/0-WVK-Retail/Bilder-Pictures/SAFLAX-",'Basis-Tabelle-Samen'!N303,"-",'Basis-Tabelle-Samen'!J303,"-garden-to-go-lite-italian.jpg")),
IF($C$1="Japanisch - JP",HYPERLINK(CONCATENATE("https://www.saflax.de/0-WVK-Retail/Bilder-Pictures/SAFLAX-",'Basis-Tabelle-Samen'!N303,"-",'Basis-Tabelle-Samen'!J303,"-garden-to-go-lite-japanese.jpg")),
IF($C$1="Kroatisch - HR",HYPERLINK(CONCATENATE("https://www.saflax.de/0-WVK-Retail/Bilder-Pictures/SAFLAX-",'Basis-Tabelle-Samen'!N303,"-",'Basis-Tabelle-Samen'!J303,"-garden-to-go-lite-croatian.jpg")),
IF($C$1="Lettisch - LV",HYPERLINK(CONCATENATE("https://www.saflax.de/0-WVK-Retail/Bilder-Pictures/SAFLAX-",'Basis-Tabelle-Samen'!N303,"-",'Basis-Tabelle-Samen'!J303,"-garden-to-go-lite-latvian.jpg")),
IF($C$1="Litauisch - LT",HYPERLINK(CONCATENATE("https://www.saflax.de/0-WVK-Retail/Bilder-Pictures/SAFLAX-",'Basis-Tabelle-Samen'!N303,"-",'Basis-Tabelle-Samen'!J303,"-garden-to-go-lite-lithuanian.jpg")),
IF($C$1="Maltesisch - MT",HYPERLINK(CONCATENATE("https://www.saflax.de/0-WVK-Retail/Bilder-Pictures/SAFLAX-",'Basis-Tabelle-Samen'!N303,"-",'Basis-Tabelle-Samen'!J303,"-garden-to-go-lite-maltese.jpg")),
IF($C$1="Niederländisch - NL",HYPERLINK(CONCATENATE("https://www.saflax.de/0-WVK-Retail/Bilder-Pictures/SAFLAX-",'Basis-Tabelle-Samen'!N303,"-",'Basis-Tabelle-Samen'!J303,"-garden-to-go-lite-dutch.jpg")),
IF($C$1="Norwegisch - NO",HYPERLINK(CONCATENATE("https://www.saflax.de/0-WVK-Retail/Bilder-Pictures/SAFLAX-",'Basis-Tabelle-Samen'!N303,"-",'Basis-Tabelle-Samen'!J303,"-garden-to-go-lite-nowegian.jpg")),
IF($C$1="Polnisch - PL",HYPERLINK(CONCATENATE("https://www.saflax.de/0-WVK-Retail/Bilder-Pictures/SAFLAX-",'Basis-Tabelle-Samen'!N303,"-",'Basis-Tabelle-Samen'!J303,"-garden-to-go-lite-polish.jpg")),
IF($C$1="Portugiesisch - PT",HYPERLINK(CONCATENATE("https://www.saflax.de/0-WVK-Retail/Bilder-Pictures/SAFLAX-",'Basis-Tabelle-Samen'!N303,"-",'Basis-Tabelle-Samen'!J303,"-garden-to-go-lite-portuguese.jpg")),
IF($C$1="Rumänisch - RO",HYPERLINK(CONCATENATE("https://www.saflax.de/0-WVK-Retail/Bilder-Pictures/SAFLAX-",'Basis-Tabelle-Samen'!N303,"-",'Basis-Tabelle-Samen'!J303,"-garden-to-go-lite-romanian.jpg")),
IF($C$1="Schwedisch - SE",HYPERLINK(CONCATENATE("https://www.saflax.de/0-WVK-Retail/Bilder-Pictures/SAFLAX-",'Basis-Tabelle-Samen'!N303,"-",'Basis-Tabelle-Samen'!J303,"-garden-to-go-lite-swedish.jpg")),
IF($C$1="Slowakisch - SK",HYPERLINK(CONCATENATE("https://www.saflax.de/0-WVK-Retail/Bilder-Pictures/SAFLAX-",'Basis-Tabelle-Samen'!N303,"-",'Basis-Tabelle-Samen'!J303,"-garden-to-go-lite-slovak.jpg")),
IF($C$1="Slowenisch - SI",HYPERLINK(CONCATENATE("https://www.saflax.de/0-WVK-Retail/Bilder-Pictures/SAFLAX-",'Basis-Tabelle-Samen'!N303,"-",'Basis-Tabelle-Samen'!J303,"-garden-to-go-lite-slovenian.jpg")),
IF($C$1="Spanisch - ES",HYPERLINK(CONCATENATE("https://www.saflax.de/0-WVK-Retail/Bilder-Pictures/SAFLAX-",'Basis-Tabelle-Samen'!N303,"-",'Basis-Tabelle-Samen'!J303,"-garden-to-go-lite-spanish.jpg")),
IF($C$1="Tschechisch - CZ",HYPERLINK(CONCATENATE("https://www.saflax.de/0-WVK-Retail/Bilder-Pictures/SAFLAX-",'Basis-Tabelle-Samen'!N303,"-",'Basis-Tabelle-Samen'!J303,"-garden-to-go-lite-czech.jpg")),
IF($C$1="Türkisch - TR",HYPERLINK(CONCATENATE("https://www.saflax.de/0-WVK-Retail/Bilder-Pictures/SAFLAX-",'Basis-Tabelle-Samen'!N303,"-",'Basis-Tabelle-Samen'!J303,"-garden-to-go-lite-turkish.jpg")),
IF($C$1="Ungarisch - HU",HYPERLINK(CONCATENATE("https://www.saflax.de/0-WVK-Retail/Bilder-Pictures/SAFLAX-",'Basis-Tabelle-Samen'!N303,"-",'Basis-Tabelle-Samen'!J303,"-garden-to-go-lite-hungarian.jpg")),
" ACHTUNG")))))))))))))))))))))))))))))</f>
        <v>https://www.saflax.de/0-WVK-Retail/Bilder-Pictures/SAFLAX-85234-vitex-agnus-castus-garden-to-go-lite-english.jpg</v>
      </c>
      <c r="AO298" s="330" t="str">
        <f>IF(J298&lt;1,"",
IF($C$1="Bulgarisch - BG",HYPERLINK(CONCATENATE("https://www.saflax.de/0-WVK-Retail/Bilder-Pictures/SAFLAX-",'Basis-Tabelle-Samen'!Q303,"-",'Basis-Tabelle-Samen'!J303,"-garden-to-go-bulgarian.jpg")),
IF($C$1="Dänisch - DK",HYPERLINK(CONCATENATE("https://www.saflax.de/0-WVK-Retail/Bilder-Pictures/SAFLAX-",'Basis-Tabelle-Samen'!Q303,"-",'Basis-Tabelle-Samen'!J303,"-garden-to-go-danish.jpg")),
IF($C$1="Deutsch - DE",HYPERLINK(CONCATENATE("https://www.saflax.de/0-WVK-Retail/Bilder-Pictures/SAFLAX-",'Basis-Tabelle-Samen'!Q303,"-",'Basis-Tabelle-Samen'!J303,"-garden-to-go-german.jpg")),
IF($C$1="Englisch - UK",HYPERLINK(CONCATENATE("https://www.saflax.de/0-WVK-Retail/Bilder-Pictures/SAFLAX-",'Basis-Tabelle-Samen'!Q303,"-",'Basis-Tabelle-Samen'!J303,"-garden-to-go-english.jpg")),
IF($C$1="Estnisch - EE",HYPERLINK(CONCATENATE("https://www.saflax.de/0-WVK-Retail/Bilder-Pictures/SAFLAX-",'Basis-Tabelle-Samen'!Q303,"-",'Basis-Tabelle-Samen'!J303,"-garden-to-go-estonian.jpg")),
IF($C$1="Finnisch - FI",HYPERLINK(CONCATENATE("https://www.saflax.de/0-WVK-Retail/Bilder-Pictures/SAFLAX-",'Basis-Tabelle-Samen'!Q303,"-",'Basis-Tabelle-Samen'!J303,"-garden-to-go-finnish.jpg")),
IF($C$1="Französisch - FR",HYPERLINK(CONCATENATE("https://www.saflax.de/0-WVK-Retail/Bilder-Pictures/SAFLAX-",'Basis-Tabelle-Samen'!Q303,"-",'Basis-Tabelle-Samen'!J303,"-garden-to-go-french.jpg")),
IF($C$1="Griechisch - GR",HYPERLINK(CONCATENATE("https://www.saflax.de/0-WVK-Retail/Bilder-Pictures/SAFLAX-",'Basis-Tabelle-Samen'!Q303,"-",'Basis-Tabelle-Samen'!J303,"-garden-to-go-greek.jpg")),
IF($C$1="Irisch - IE",HYPERLINK(CONCATENATE("https://www.saflax.de/0-WVK-Retail/Bilder-Pictures/SAFLAX-",'Basis-Tabelle-Samen'!Q303,"-",'Basis-Tabelle-Samen'!J303,"-garden-to-go-irish.jpg")),
IF($C$1="Isländisch - IS",HYPERLINK(CONCATENATE("https://www.saflax.de/0-WVK-Retail/Bilder-Pictures/SAFLAX-",'Basis-Tabelle-Samen'!Q303,"-",'Basis-Tabelle-Samen'!J303,"-garden-to-go-icelandic.jpg")),
IF($C$1="Italienisch - IT",HYPERLINK(CONCATENATE("https://www.saflax.de/0-WVK-Retail/Bilder-Pictures/SAFLAX-",'Basis-Tabelle-Samen'!Q303,"-",'Basis-Tabelle-Samen'!J303,"-garden-to-go-italian.jpg")),
IF($C$1="Japanisch - JP",HYPERLINK(CONCATENATE("https://www.saflax.de/0-WVK-Retail/Bilder-Pictures/SAFLAX-",'Basis-Tabelle-Samen'!Q303,"-",'Basis-Tabelle-Samen'!J303,"-garden-to-go-japanese.jpg")),
IF($C$1="Kroatisch - HR",HYPERLINK(CONCATENATE("https://www.saflax.de/0-WVK-Retail/Bilder-Pictures/SAFLAX-",'Basis-Tabelle-Samen'!Q303,"-",'Basis-Tabelle-Samen'!J303,"-garden-to-go-croatian.jpg")),
IF($C$1="Lettisch - LV",HYPERLINK(CONCATENATE("https://www.saflax.de/0-WVK-Retail/Bilder-Pictures/SAFLAX-",'Basis-Tabelle-Samen'!Q303,"-",'Basis-Tabelle-Samen'!J303,"-garden-to-go-latvian.jpg")),
IF($C$1="Litauisch - LT",HYPERLINK(CONCATENATE("https://www.saflax.de/0-WVK-Retail/Bilder-Pictures/SAFLAX-",'Basis-Tabelle-Samen'!Q303,"-",'Basis-Tabelle-Samen'!J303,"-garden-to-go-lithuanian.jpg")),
IF($C$1="Maltesisch - MT",HYPERLINK(CONCATENATE("https://www.saflax.de/0-WVK-Retail/Bilder-Pictures/SAFLAX-",'Basis-Tabelle-Samen'!Q303,"-",'Basis-Tabelle-Samen'!J303,"-garden-to-go-maltese.jpg")),
IF($C$1="Niederländisch - NL",HYPERLINK(CONCATENATE("https://www.saflax.de/0-WVK-Retail/Bilder-Pictures/SAFLAX-",'Basis-Tabelle-Samen'!Q303,"-",'Basis-Tabelle-Samen'!J303,"-garden-to-go-dutch.jpg")),
IF($C$1="Norwegisch - NO",HYPERLINK(CONCATENATE("https://www.saflax.de/0-WVK-Retail/Bilder-Pictures/SAFLAX-",'Basis-Tabelle-Samen'!Q303,"-",'Basis-Tabelle-Samen'!J303,"-garden-to-go-nowegian.jpg")),
IF($C$1="Polnisch - PL",HYPERLINK(CONCATENATE("https://www.saflax.de/0-WVK-Retail/Bilder-Pictures/SAFLAX-",'Basis-Tabelle-Samen'!Q303,"-",'Basis-Tabelle-Samen'!J303,"-garden-to-go-polish.jpg")),
IF($C$1="Portugiesisch - PT",HYPERLINK(CONCATENATE("https://www.saflax.de/0-WVK-Retail/Bilder-Pictures/SAFLAX-",'Basis-Tabelle-Samen'!Q303,"-",'Basis-Tabelle-Samen'!J303,"-garden-to-go-portuguese.jpg")),
IF($C$1="Rumänisch - RO",HYPERLINK(CONCATENATE("https://www.saflax.de/0-WVK-Retail/Bilder-Pictures/SAFLAX-",'Basis-Tabelle-Samen'!Q303,"-",'Basis-Tabelle-Samen'!J303,"-garden-to-go-romanian.jpg")),
IF($C$1="Schwedisch - SE",HYPERLINK(CONCATENATE("https://www.saflax.de/0-WVK-Retail/Bilder-Pictures/SAFLAX-",'Basis-Tabelle-Samen'!Q303,"-",'Basis-Tabelle-Samen'!J303,"-garden-to-go-swedish.jpg")),
IF($C$1="Slowakisch - SK",HYPERLINK(CONCATENATE("https://www.saflax.de/0-WVK-Retail/Bilder-Pictures/SAFLAX-",'Basis-Tabelle-Samen'!Q303,"-",'Basis-Tabelle-Samen'!J303,"-garden-to-go-slovak.jpg")),
IF($C$1="Slowenisch - SI",HYPERLINK(CONCATENATE("https://www.saflax.de/0-WVK-Retail/Bilder-Pictures/SAFLAX-",'Basis-Tabelle-Samen'!Q303,"-",'Basis-Tabelle-Samen'!J303,"-garden-to-go-slovenian.jpg")),
IF($C$1="Spanisch - ES",HYPERLINK(CONCATENATE("https://www.saflax.de/0-WVK-Retail/Bilder-Pictures/SAFLAX-",'Basis-Tabelle-Samen'!Q303,"-",'Basis-Tabelle-Samen'!J303,"-garden-to-go-spanish.jpg")),
IF($C$1="Tschechisch - CZ",HYPERLINK(CONCATENATE("https://www.saflax.de/0-WVK-Retail/Bilder-Pictures/SAFLAX-",'Basis-Tabelle-Samen'!Q303,"-",'Basis-Tabelle-Samen'!J303,"-garden-to-go-czech.jpg")),
IF($C$1="Türkisch - TR",HYPERLINK(CONCATENATE("https://www.saflax.de/0-WVK-Retail/Bilder-Pictures/SAFLAX-",'Basis-Tabelle-Samen'!Q303,"-",'Basis-Tabelle-Samen'!J303,"-garden-to-go-turkish.jpg")),
IF($C$1="Ungarisch - HU",HYPERLINK(CONCATENATE("https://www.saflax.de/0-WVK-Retail/Bilder-Pictures/SAFLAX-",'Basis-Tabelle-Samen'!Q303,"-",'Basis-Tabelle-Samen'!J303,"-garden-to-go-hungarian.jpg")),
" ACHTUNG")))))))))))))))))))))))))))))</f>
        <v>https://www.saflax.de/0-WVK-Retail/Bilder-Pictures/SAFLAX-55234-vitex-agnus-castus-garden-to-go-english.jpg</v>
      </c>
      <c r="AP298" s="330" t="str">
        <f>IF(K298&lt;1,"",
IF($C$1="Bulgarisch - BG",HYPERLINK(CONCATENATE("https://www.saflax.de/0-WVK-Retail/Bilder-Pictures/SAFLAX-",'Basis-Tabelle-Samen'!T303,"-",'Basis-Tabelle-Samen'!J303,"-cultivation-set-bulgarian.jpg")),
IF($C$1="Dänisch - DK",HYPERLINK(CONCATENATE("https://www.saflax.de/0-WVK-Retail/Bilder-Pictures/SAFLAX-",'Basis-Tabelle-Samen'!T303,"-",'Basis-Tabelle-Samen'!J303,"-cultivation-set-danish.jpg")),
IF($C$1="Deutsch - DE",HYPERLINK(CONCATENATE("https://www.saflax.de/0-WVK-Retail/Bilder-Pictures/SAFLAX-",'Basis-Tabelle-Samen'!T303,"-",'Basis-Tabelle-Samen'!J303,"-cultivation-set-german.jpg")),
IF($C$1="Englisch - UK",HYPERLINK(CONCATENATE("https://www.saflax.de/0-WVK-Retail/Bilder-Pictures/SAFLAX-",'Basis-Tabelle-Samen'!T303,"-",'Basis-Tabelle-Samen'!J303,"-cultivation-set-english.jpg")),
IF($C$1="Estnisch - EE",HYPERLINK(CONCATENATE("https://www.saflax.de/0-WVK-Retail/Bilder-Pictures/SAFLAX-",'Basis-Tabelle-Samen'!T303,"-",'Basis-Tabelle-Samen'!J303,"-cultivation-set-estonian.jpg")),
IF($C$1="Finnisch - FI",HYPERLINK(CONCATENATE("https://www.saflax.de/0-WVK-Retail/Bilder-Pictures/SAFLAX-",'Basis-Tabelle-Samen'!T303,"-",'Basis-Tabelle-Samen'!J303,"-cultivation-set-finnish.jpg")),
IF($C$1="Französisch - FR",HYPERLINK(CONCATENATE("https://www.saflax.de/0-WVK-Retail/Bilder-Pictures/SAFLAX-",'Basis-Tabelle-Samen'!T303,"-",'Basis-Tabelle-Samen'!J303,"-cultivation-set-french.jpg")),
IF($C$1="Griechisch - GR",HYPERLINK(CONCATENATE("https://www.saflax.de/0-WVK-Retail/Bilder-Pictures/SAFLAX-",'Basis-Tabelle-Samen'!T303,"-",'Basis-Tabelle-Samen'!J303,"-cultivation-set-greek.jpg")),
IF($C$1="Irisch - IE",HYPERLINK(CONCATENATE("https://www.saflax.de/0-WVK-Retail/Bilder-Pictures/SAFLAX-",'Basis-Tabelle-Samen'!T303,"-",'Basis-Tabelle-Samen'!J303,"-cultivation-set-irish.jpg")),
IF($C$1="Isländisch - IS",HYPERLINK(CONCATENATE("https://www.saflax.de/0-WVK-Retail/Bilder-Pictures/SAFLAX-",'Basis-Tabelle-Samen'!T303,"-",'Basis-Tabelle-Samen'!J303,"-cultivation-set-icelandic.jpg")),
IF($C$1="Italienisch - IT",HYPERLINK(CONCATENATE("https://www.saflax.de/0-WVK-Retail/Bilder-Pictures/SAFLAX-",'Basis-Tabelle-Samen'!T303,"-",'Basis-Tabelle-Samen'!J303,"-cultivation-set-italian.jpg")),
IF($C$1="Japanisch - JP",HYPERLINK(CONCATENATE("https://www.saflax.de/0-WVK-Retail/Bilder-Pictures/SAFLAX-",'Basis-Tabelle-Samen'!T303,"-",'Basis-Tabelle-Samen'!J303,"-cultivation-set-japanese.jpg")),
IF($C$1="Kroatisch - HR",HYPERLINK(CONCATENATE("https://www.saflax.de/0-WVK-Retail/Bilder-Pictures/SAFLAX-",'Basis-Tabelle-Samen'!T303,"-",'Basis-Tabelle-Samen'!J303,"-cultivation-set-croatian.jpg")),
IF($C$1="Lettisch - LV",HYPERLINK(CONCATENATE("https://www.saflax.de/0-WVK-Retail/Bilder-Pictures/SAFLAX-",'Basis-Tabelle-Samen'!T303,"-",'Basis-Tabelle-Samen'!J303,"-cultivation-set-latvian.jpg")),
IF($C$1="Litauisch - LT",HYPERLINK(CONCATENATE("https://www.saflax.de/0-WVK-Retail/Bilder-Pictures/SAFLAX-",'Basis-Tabelle-Samen'!T303,"-",'Basis-Tabelle-Samen'!J303,"-cultivation-set-lithuanian.jpg")),
IF($C$1="Maltesisch - MT",HYPERLINK(CONCATENATE("https://www.saflax.de/0-WVK-Retail/Bilder-Pictures/SAFLAX-",'Basis-Tabelle-Samen'!T303,"-",'Basis-Tabelle-Samen'!J303,"-cultivation-set-maltese.jpg")),
IF($C$1="Niederländisch - NL",HYPERLINK(CONCATENATE("https://www.saflax.de/0-WVK-Retail/Bilder-Pictures/SAFLAX-",'Basis-Tabelle-Samen'!T303,"-",'Basis-Tabelle-Samen'!J303,"-cultivation-set-dutch.jpg")),
IF($C$1="Norwegisch - NO",HYPERLINK(CONCATENATE("https://www.saflax.de/0-WVK-Retail/Bilder-Pictures/SAFLAX-",'Basis-Tabelle-Samen'!T303,"-",'Basis-Tabelle-Samen'!J303,"-cultivation-set-nowegian.jpg")),
IF($C$1="Polnisch - PL",HYPERLINK(CONCATENATE("https://www.saflax.de/0-WVK-Retail/Bilder-Pictures/SAFLAX-",'Basis-Tabelle-Samen'!T303,"-",'Basis-Tabelle-Samen'!J303,"-cultivation-set-polish.jpg")),
IF($C$1="Portugiesisch - PT",HYPERLINK(CONCATENATE("https://www.saflax.de/0-WVK-Retail/Bilder-Pictures/SAFLAX-",'Basis-Tabelle-Samen'!T303,"-",'Basis-Tabelle-Samen'!J303,"-cultivation-set-portuguese.jpg")),
IF($C$1="Rumänisch - RO",HYPERLINK(CONCATENATE("https://www.saflax.de/0-WVK-Retail/Bilder-Pictures/SAFLAX-",'Basis-Tabelle-Samen'!T303,"-",'Basis-Tabelle-Samen'!J303,"-cultivation-set-romanian.jpg")),
IF($C$1="Schwedisch - SE",HYPERLINK(CONCATENATE("https://www.saflax.de/0-WVK-Retail/Bilder-Pictures/SAFLAX-",'Basis-Tabelle-Samen'!T303,"-",'Basis-Tabelle-Samen'!J303,"-cultivation-set-swedish.jpg")),
IF($C$1="Slowakisch - SK",HYPERLINK(CONCATENATE("https://www.saflax.de/0-WVK-Retail/Bilder-Pictures/SAFLAX-",'Basis-Tabelle-Samen'!T303,"-",'Basis-Tabelle-Samen'!J303,"-cultivation-set-slovak.jpg")),
IF($C$1="Slowenisch - SI",HYPERLINK(CONCATENATE("https://www.saflax.de/0-WVK-Retail/Bilder-Pictures/SAFLAX-",'Basis-Tabelle-Samen'!T303,"-",'Basis-Tabelle-Samen'!J303,"-cultivation-set-slovenian.jpg")),
IF($C$1="Spanisch - ES",HYPERLINK(CONCATENATE("https://www.saflax.de/0-WVK-Retail/Bilder-Pictures/SAFLAX-",'Basis-Tabelle-Samen'!T303,"-",'Basis-Tabelle-Samen'!J303,"-cultivation-set-spanish.jpg")),
IF($C$1="Tschechisch - CZ",HYPERLINK(CONCATENATE("https://www.saflax.de/0-WVK-Retail/Bilder-Pictures/SAFLAX-",'Basis-Tabelle-Samen'!T303,"-",'Basis-Tabelle-Samen'!J303,"-cultivation-set-czech.jpg")),
IF($C$1="Türkisch - TR",HYPERLINK(CONCATENATE("https://www.saflax.de/0-WVK-Retail/Bilder-Pictures/SAFLAX-",'Basis-Tabelle-Samen'!T303,"-",'Basis-Tabelle-Samen'!J303,"-cultivation-set-turkish.jpg")),
IF($C$1="Ungarisch - HU",HYPERLINK(CONCATENATE("https://www.saflax.de/0-WVK-Retail/Bilder-Pictures/SAFLAX-",'Basis-Tabelle-Samen'!T303,"-",'Basis-Tabelle-Samen'!J303,"-cultivation-set-hungarian.jpg")),
" ACHTUNG")))))))))))))))))))))))))))))</f>
        <v>https://www.saflax.de/0-WVK-Retail/Bilder-Pictures/SAFLAX-35234-vitex-agnus-castus-cultivation-set-english.jpg</v>
      </c>
      <c r="AQ298" s="330" t="str">
        <f>IF(L298&lt;1,"",
IF($C$1="Bulgarisch - BG",HYPERLINK(CONCATENATE("https://www.saflax.de/0-WVK-Retail/Bilder-Pictures/SAFLAX-",'Basis-Tabelle-Samen'!W303,"-",'Basis-Tabelle-Samen'!J303,"-garden-in-the-bag-bulgarian.jpg")),
IF($C$1="Dänisch - DK",HYPERLINK(CONCATENATE("https://www.saflax.de/0-WVK-Retail/Bilder-Pictures/SAFLAX-",'Basis-Tabelle-Samen'!W303,"-",'Basis-Tabelle-Samen'!J303,"-garden-in-the-bag-danish.jpg")),
IF($C$1="Deutsch - DE",HYPERLINK(CONCATENATE("https://www.saflax.de/0-WVK-Retail/Bilder-Pictures/SAFLAX-",'Basis-Tabelle-Samen'!W303,"-",'Basis-Tabelle-Samen'!J303,"-garden-in-the-bag-german.jpg")),
IF($C$1="Englisch - UK",HYPERLINK(CONCATENATE("https://www.saflax.de/0-WVK-Retail/Bilder-Pictures/SAFLAX-",'Basis-Tabelle-Samen'!W303,"-",'Basis-Tabelle-Samen'!J303,"-garden-in-the-bag-english.jpg")),
IF($C$1="Estnisch - EE",HYPERLINK(CONCATENATE("https://www.saflax.de/0-WVK-Retail/Bilder-Pictures/SAFLAX-",'Basis-Tabelle-Samen'!W303,"-",'Basis-Tabelle-Samen'!J303,"-garden-in-the-bag-estonian.jpg")),
IF($C$1="Finnisch - FI",HYPERLINK(CONCATENATE("https://www.saflax.de/0-WVK-Retail/Bilder-Pictures/SAFLAX-",'Basis-Tabelle-Samen'!W303,"-",'Basis-Tabelle-Samen'!J303,"-garden-in-the-bag-finnish.jpg")),
IF($C$1="Französisch - FR",HYPERLINK(CONCATENATE("https://www.saflax.de/0-WVK-Retail/Bilder-Pictures/SAFLAX-",'Basis-Tabelle-Samen'!W303,"-",'Basis-Tabelle-Samen'!J303,"-garden-in-the-bag-french.jpg")),
IF($C$1="Griechisch - GR",HYPERLINK(CONCATENATE("https://www.saflax.de/0-WVK-Retail/Bilder-Pictures/SAFLAX-",'Basis-Tabelle-Samen'!W303,"-",'Basis-Tabelle-Samen'!J303,"-garden-in-the-bag-greek.jpg")),
IF($C$1="Irisch - IE",HYPERLINK(CONCATENATE("https://www.saflax.de/0-WVK-Retail/Bilder-Pictures/SAFLAX-",'Basis-Tabelle-Samen'!W303,"-",'Basis-Tabelle-Samen'!J303,"-garden-in-the-bag-irish.jpg")),
IF($C$1="Isländisch - IS",HYPERLINK(CONCATENATE("https://www.saflax.de/0-WVK-Retail/Bilder-Pictures/SAFLAX-",'Basis-Tabelle-Samen'!W303,"-",'Basis-Tabelle-Samen'!J303,"-garden-in-the-bag-icelandic.jpg")),
IF($C$1="Italienisch - IT",HYPERLINK(CONCATENATE("https://www.saflax.de/0-WVK-Retail/Bilder-Pictures/SAFLAX-",'Basis-Tabelle-Samen'!W303,"-",'Basis-Tabelle-Samen'!J303,"-garden-in-the-bag-italian.jpg")),
IF($C$1="Japanisch - JP",HYPERLINK(CONCATENATE("https://www.saflax.de/0-WVK-Retail/Bilder-Pictures/SAFLAX-",'Basis-Tabelle-Samen'!W303,"-",'Basis-Tabelle-Samen'!J303,"-garden-in-the-bag-japanese.jpg")),
IF($C$1="Kroatisch - HR",HYPERLINK(CONCATENATE("https://www.saflax.de/0-WVK-Retail/Bilder-Pictures/SAFLAX-",'Basis-Tabelle-Samen'!W303,"-",'Basis-Tabelle-Samen'!J303,"-garden-in-the-bag-croatian.jpg")),
IF($C$1="Lettisch - LV",HYPERLINK(CONCATENATE("https://www.saflax.de/0-WVK-Retail/Bilder-Pictures/SAFLAX-",'Basis-Tabelle-Samen'!W303,"-",'Basis-Tabelle-Samen'!J303,"-garden-in-the-bag-latvian.jpg")),
IF($C$1="Litauisch - LT",HYPERLINK(CONCATENATE("https://www.saflax.de/0-WVK-Retail/Bilder-Pictures/SAFLAX-",'Basis-Tabelle-Samen'!W303,"-",'Basis-Tabelle-Samen'!J303,"-garden-in-the-bag-lithuanian.jpg")),
IF($C$1="Maltesisch - MT",HYPERLINK(CONCATENATE("https://www.saflax.de/0-WVK-Retail/Bilder-Pictures/SAFLAX-",'Basis-Tabelle-Samen'!W303,"-",'Basis-Tabelle-Samen'!J303,"-garden-in-the-bag-maltese.jpg")),
IF($C$1="Niederländisch - NL",HYPERLINK(CONCATENATE("https://www.saflax.de/0-WVK-Retail/Bilder-Pictures/SAFLAX-",'Basis-Tabelle-Samen'!W303,"-",'Basis-Tabelle-Samen'!J303,"-garden-in-the-bag-dutch.jpg")),
IF($C$1="Norwegisch - NO",HYPERLINK(CONCATENATE("https://www.saflax.de/0-WVK-Retail/Bilder-Pictures/SAFLAX-",'Basis-Tabelle-Samen'!W303,"-",'Basis-Tabelle-Samen'!J303,"-garden-in-the-bag-nowegian.jpg")),
IF($C$1="Polnisch - PL",HYPERLINK(CONCATENATE("https://www.saflax.de/0-WVK-Retail/Bilder-Pictures/SAFLAX-",'Basis-Tabelle-Samen'!W303,"-",'Basis-Tabelle-Samen'!J303,"-garden-in-the-bag-polish.jpg")),
IF($C$1="Portugiesisch - PT",HYPERLINK(CONCATENATE("https://www.saflax.de/0-WVK-Retail/Bilder-Pictures/SAFLAX-",'Basis-Tabelle-Samen'!W303,"-",'Basis-Tabelle-Samen'!J303,"-garden-in-the-bag-portuguese.jpg")),
IF($C$1="Rumänisch - RO",HYPERLINK(CONCATENATE("https://www.saflax.de/0-WVK-Retail/Bilder-Pictures/SAFLAX-",'Basis-Tabelle-Samen'!W303,"-",'Basis-Tabelle-Samen'!J303,"-garden-in-the-bag-romanian.jpg")),
IF($C$1="Schwedisch - SE",HYPERLINK(CONCATENATE("https://www.saflax.de/0-WVK-Retail/Bilder-Pictures/SAFLAX-",'Basis-Tabelle-Samen'!W303,"-",'Basis-Tabelle-Samen'!J303,"-garden-in-the-bag-swedish.jpg")),
IF($C$1="Slowakisch - SK",HYPERLINK(CONCATENATE("https://www.saflax.de/0-WVK-Retail/Bilder-Pictures/SAFLAX-",'Basis-Tabelle-Samen'!W303,"-",'Basis-Tabelle-Samen'!J303,"-garden-in-the-bag-slovak.jpg")),
IF($C$1="Slowenisch - SI",HYPERLINK(CONCATENATE("https://www.saflax.de/0-WVK-Retail/Bilder-Pictures/SAFLAX-",'Basis-Tabelle-Samen'!W303,"-",'Basis-Tabelle-Samen'!J303,"-garden-in-the-bag-slovenian.jpg")),
IF($C$1="Spanisch - ES",HYPERLINK(CONCATENATE("https://www.saflax.de/0-WVK-Retail/Bilder-Pictures/SAFLAX-",'Basis-Tabelle-Samen'!W303,"-",'Basis-Tabelle-Samen'!J303,"-garden-in-the-bag-spanish.jpg")),
IF($C$1="Tschechisch - CZ",HYPERLINK(CONCATENATE("https://www.saflax.de/0-WVK-Retail/Bilder-Pictures/SAFLAX-",'Basis-Tabelle-Samen'!W303,"-",'Basis-Tabelle-Samen'!J303,"-garden-in-the-bag-czech.jpg")),
IF($C$1="Türkisch - TR",HYPERLINK(CONCATENATE("https://www.saflax.de/0-WVK-Retail/Bilder-Pictures/SAFLAX-",'Basis-Tabelle-Samen'!W303,"-",'Basis-Tabelle-Samen'!J303,"-garden-in-the-bag-turkish.jpg")),
IF($C$1="Ungarisch - HU",HYPERLINK(CONCATENATE("https://www.saflax.de/0-WVK-Retail/Bilder-Pictures/SAFLAX-",'Basis-Tabelle-Samen'!W303,"-",'Basis-Tabelle-Samen'!J303,"-garden-in-the-bag-hungarian.jpg")),
" ACHTUNG")))))))))))))))))))))))))))))</f>
        <v>https://www.saflax.de/0-WVK-Retail/Bilder-Pictures/SAFLAX-65234-vitex-agnus-castus-garden-in-the-bag-english.jpg</v>
      </c>
    </row>
    <row r="299" spans="1:43" ht="17.100000000000001" customHeight="1" x14ac:dyDescent="0.2">
      <c r="A299" s="318" t="str">
        <f>IF('Basis-Tabelle-Samen'!A309="","",IF($C$1="Deutsch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299" s="319" t="str">
        <f>'Basis-Tabelle-Samen'!I309</f>
        <v>Glechoma hederacea</v>
      </c>
      <c r="C299" s="316" t="str">
        <f>IF($C$1="Bulgarisch - BG",'Basis-Tabelle-Samen'!Z309,
IF($C$1="Dänisch - DK",'Basis-Tabelle-Samen'!AA309,
IF($C$1="Deutsch - DE",'Basis-Tabelle-Samen'!AB309,
IF($C$1="Englisch - UK",'Basis-Tabelle-Samen'!AC309,
IF($C$1="Estnisch - EE",'Basis-Tabelle-Samen'!AD309,
IF($C$1="Finnisch - FI",'Basis-Tabelle-Samen'!AE309,
IF($C$1="Französisch - FR",'Basis-Tabelle-Samen'!AF309,
IF($C$1="Griechisch - GR",'Basis-Tabelle-Samen'!AG309,
IF($C$1="Irisch - IE",'Basis-Tabelle-Samen'!AH309,
IF($C$1="Isländisch - IS",'Basis-Tabelle-Samen'!AI309,
IF($C$1="Italienisch - IT",'Basis-Tabelle-Samen'!AJ309,
IF($C$1="Japanisch - JP",'Basis-Tabelle-Samen'!AK309,
IF($C$1="Kroatisch - HR",'Basis-Tabelle-Samen'!AL309,
IF($C$1="Lettisch - LV",'Basis-Tabelle-Samen'!AM309,
IF($C$1="Litauisch - LT",'Basis-Tabelle-Samen'!AN309,
IF($C$1="Maltesisch - MT",'Basis-Tabelle-Samen'!AO309,
IF($C$1="Niederländisch - NL",'Basis-Tabelle-Samen'!AP309,
IF($C$1="Norwegisch - NO",'Basis-Tabelle-Samen'!AQ309,
IF($C$1="Polnisch - PL",'Basis-Tabelle-Samen'!AR309,
IF($C$1="Portugiesisch - PT",'Basis-Tabelle-Samen'!AS309,
IF($C$1="Rumänisch - RO",'Basis-Tabelle-Samen'!AT309,
IF($C$1="Schwedisch - SE",'Basis-Tabelle-Samen'!AU309,
IF($C$1="Slowakisch - SK",'Basis-Tabelle-Samen'!AV309,
IF($C$1="Slowenisch - SI",'Basis-Tabelle-Samen'!AW309,
IF($C$1="Spanisch - ES",'Basis-Tabelle-Samen'!AX309,
IF($C$1="Tschechisch - CZ",'Basis-Tabelle-Samen'!AY309,
IF($C$1="Türkisch - TR",'Basis-Tabelle-Samen'!AZ309,
IF($C$1="Ungarisch - HU",'Basis-Tabelle-Samen'!BA309,
" ACHTUNG"))))))))))))))))))))))))))))</f>
        <v>Ground ivy</v>
      </c>
      <c r="D299" s="320">
        <f>'Basis-Tabelle-Samen'!F309</f>
        <v>75</v>
      </c>
      <c r="E299" s="321" t="str">
        <f>'Basis-Tabelle-Samen'!H309</f>
        <v>7 %</v>
      </c>
      <c r="F299" s="322" t="str">
        <f>IF('Basis-Tabelle-Samen'!G309="","",'Basis-Tabelle-Samen'!G309)</f>
        <v>07</v>
      </c>
      <c r="G299" s="320">
        <f>'Basis-Tabelle-Samen'!C309</f>
        <v>15240</v>
      </c>
      <c r="H299" s="323">
        <f>'Basis-Tabelle-Samen'!D309</f>
        <v>4055473152400</v>
      </c>
      <c r="I299" s="324">
        <f>'Basis-Tabelle-Samen'!E309</f>
        <v>1.85</v>
      </c>
      <c r="J299" s="325">
        <f t="shared" si="4"/>
        <v>12</v>
      </c>
      <c r="K299" s="326">
        <f>'Basis-Tabelle-Samen'!K309</f>
        <v>75240</v>
      </c>
      <c r="L299" s="323">
        <f>'Basis-Tabelle-Samen'!L309</f>
        <v>4055473752402</v>
      </c>
      <c r="M299" s="324">
        <f>'Basis-Tabelle-Samen'!M309</f>
        <v>2.4500000000000002</v>
      </c>
      <c r="N299" s="326">
        <f>IF(K299&lt;1,"",'3'!$I$15)</f>
        <v>15</v>
      </c>
      <c r="O299" s="327">
        <f>IF(K299&lt;1,"",'3'!$J$11)</f>
        <v>90</v>
      </c>
      <c r="P299" s="326">
        <f>'Basis-Tabelle-Samen'!N309</f>
        <v>85240</v>
      </c>
      <c r="Q299" s="323">
        <f>'Basis-Tabelle-Samen'!O309</f>
        <v>4055473852409</v>
      </c>
      <c r="R299" s="328">
        <f>'Basis-Tabelle-Samen'!P309</f>
        <v>3.75</v>
      </c>
      <c r="S299" s="326">
        <f>IF(R299&lt;1,"",'3'!$M$15)</f>
        <v>18</v>
      </c>
      <c r="T299" s="327">
        <f>IF(R299&lt;1,"",'3'!$N$11)</f>
        <v>72</v>
      </c>
      <c r="U299" s="326">
        <f>'Basis-Tabelle-Samen'!Q309</f>
        <v>55240</v>
      </c>
      <c r="V299" s="323">
        <f>'Basis-Tabelle-Samen'!R309</f>
        <v>4055473552408</v>
      </c>
      <c r="W299" s="324">
        <f>'Basis-Tabelle-Samen'!S309</f>
        <v>4.95</v>
      </c>
      <c r="X299" s="326">
        <f>IF(U299&lt;1,"",'3'!$Q$15)</f>
        <v>6</v>
      </c>
      <c r="Y299" s="327">
        <f>IF(U299&lt;1,"",'3'!$R$11)</f>
        <v>24</v>
      </c>
      <c r="Z299" s="326">
        <f>'Basis-Tabelle-Samen'!T309</f>
        <v>35240</v>
      </c>
      <c r="AA299" s="323">
        <f>'Basis-Tabelle-Samen'!U309</f>
        <v>4055473352404</v>
      </c>
      <c r="AB299" s="324">
        <f>'Basis-Tabelle-Samen'!V309</f>
        <v>6.75</v>
      </c>
      <c r="AC299" s="326">
        <f>IF(Z299&lt;1,"",'3'!$U$15)</f>
        <v>6</v>
      </c>
      <c r="AD299" s="327">
        <f>IF(Z299&lt;1,"",'3'!$V$11)</f>
        <v>24</v>
      </c>
      <c r="AE299" s="326">
        <f>'Basis-Tabelle-Samen'!W309</f>
        <v>65240</v>
      </c>
      <c r="AF299" s="323">
        <f>'Basis-Tabelle-Samen'!X309</f>
        <v>4055473652405</v>
      </c>
      <c r="AG299" s="324">
        <f>'Basis-Tabelle-Samen'!Y309</f>
        <v>2.95</v>
      </c>
      <c r="AH299" s="326">
        <f>IF(AE299&lt;1,"",'3'!$Y$15)</f>
        <v>8</v>
      </c>
      <c r="AI299" s="327">
        <f>IF(AE299&lt;1,"",'3'!$Z$11)</f>
        <v>64</v>
      </c>
      <c r="AJ299" s="315"/>
      <c r="AK299" s="316" t="str">
        <f>IF(G299&lt;1,"",
IF($C$1="Bulgarisch - BG",HYPERLINK(CONCATENATE("https://www.saflax.de/0-WVK-Retail/Bilder-Pictures/SAFLAX-",'Basis-Tabelle-Samen'!C309,"-",'Basis-Tabelle-Samen'!J309,"-seed-package-front-cr-bulgarian.jpg")),
IF($C$1="Dänisch - DK",HYPERLINK(CONCATENATE("https://www.saflax.de/0-WVK-Retail/Bilder-Pictures/SAFLAX-",'Basis-Tabelle-Samen'!C309,"-",'Basis-Tabelle-Samen'!J309,"-seed-package-front-cr-danish.jpg")),
IF($C$1="Deutsch - DE",HYPERLINK(CONCATENATE("https://www.saflax.de/0-WVK-Retail/Bilder-Pictures/SAFLAX-",'Basis-Tabelle-Samen'!C309,"-",'Basis-Tabelle-Samen'!J309,"-seed-package-front-cr-german.jpg")),
IF($C$1="Englisch - UK",HYPERLINK(CONCATENATE("https://www.saflax.de/0-WVK-Retail/Bilder-Pictures/SAFLAX-",'Basis-Tabelle-Samen'!C309,"-",'Basis-Tabelle-Samen'!J309,"-seed-package-front-cr-english.jpg")),
IF($C$1="Estnisch - EE",HYPERLINK(CONCATENATE("https://www.saflax.de/0-WVK-Retail/Bilder-Pictures/SAFLAX-",'Basis-Tabelle-Samen'!C309,"-",'Basis-Tabelle-Samen'!J309,"-seed-package-front-cr-estonian.jpg")),
IF($C$1="Finnisch - FI",HYPERLINK(CONCATENATE("https://www.saflax.de/0-WVK-Retail/Bilder-Pictures/SAFLAX-",'Basis-Tabelle-Samen'!C309,"-",'Basis-Tabelle-Samen'!J309,"-seed-package-front-cr-finnish.jpg")),
IF($C$1="Französisch - FR",HYPERLINK(CONCATENATE("https://www.saflax.de/0-WVK-Retail/Bilder-Pictures/SAFLAX-",'Basis-Tabelle-Samen'!C309,"-",'Basis-Tabelle-Samen'!J309,"-seed-package-front-cr-french.jpg")),
IF($C$1="Griechisch - GR",HYPERLINK(CONCATENATE("https://www.saflax.de/0-WVK-Retail/Bilder-Pictures/SAFLAX-",'Basis-Tabelle-Samen'!C309,"-",'Basis-Tabelle-Samen'!J309,"-seed-package-front-cr-greek.jpg")),
IF($C$1="Irisch - IE",HYPERLINK(CONCATENATE("https://www.saflax.de/0-WVK-Retail/Bilder-Pictures/SAFLAX-",'Basis-Tabelle-Samen'!C309,"-",'Basis-Tabelle-Samen'!J309,"-seed-package-front-cr-irish.jpg")),
IF($C$1="Isländisch - IS",HYPERLINK(CONCATENATE("https://www.saflax.de/0-WVK-Retail/Bilder-Pictures/SAFLAX-",'Basis-Tabelle-Samen'!C309,"-",'Basis-Tabelle-Samen'!J309,"-seed-package-front-cr-icelandic.jpg")),
IF($C$1="Italienisch - IT",HYPERLINK(CONCATENATE("https://www.saflax.de/0-WVK-Retail/Bilder-Pictures/SAFLAX-",'Basis-Tabelle-Samen'!C309,"-",'Basis-Tabelle-Samen'!J309,"-seed-package-front-cr-italian.jpg")),
IF($C$1="Japanisch - JP",HYPERLINK(CONCATENATE("https://www.saflax.de/0-WVK-Retail/Bilder-Pictures/SAFLAX-",'Basis-Tabelle-Samen'!C309,"-",'Basis-Tabelle-Samen'!J309,"-seed-package-front-cr-japanese.jpg")),
IF($C$1="Kroatisch - HR",HYPERLINK(CONCATENATE("https://www.saflax.de/0-WVK-Retail/Bilder-Pictures/SAFLAX-",'Basis-Tabelle-Samen'!C309,"-",'Basis-Tabelle-Samen'!J309,"-seed-package-front-cr-croatian.jpg")),
IF($C$1="Lettisch - LV",HYPERLINK(CONCATENATE("https://www.saflax.de/0-WVK-Retail/Bilder-Pictures/SAFLAX-",'Basis-Tabelle-Samen'!C309,"-",'Basis-Tabelle-Samen'!J309,"-seed-package-front-cr-latvian.jpg")),
IF($C$1="Litauisch - LT",HYPERLINK(CONCATENATE("https://www.saflax.de/0-WVK-Retail/Bilder-Pictures/SAFLAX-",'Basis-Tabelle-Samen'!C309,"-",'Basis-Tabelle-Samen'!J309,"-seed-package-front-cr-lithuanian.jpg")),
IF($C$1="Maltesisch - MT",HYPERLINK(CONCATENATE("https://www.saflax.de/0-WVK-Retail/Bilder-Pictures/SAFLAX-",'Basis-Tabelle-Samen'!C309,"-",'Basis-Tabelle-Samen'!J309,"-seed-package-front-cr-maltese.jpg")),
IF($C$1="Niederländisch - NL",HYPERLINK(CONCATENATE("https://www.saflax.de/0-WVK-Retail/Bilder-Pictures/SAFLAX-",'Basis-Tabelle-Samen'!C309,"-",'Basis-Tabelle-Samen'!J309,"-seed-package-front-cr-dutch.jpg")),
IF($C$1="Norwegisch - NO",HYPERLINK(CONCATENATE("https://www.saflax.de/0-WVK-Retail/Bilder-Pictures/SAFLAX-",'Basis-Tabelle-Samen'!C309,"-",'Basis-Tabelle-Samen'!J309,"-seed-package-front-cr-nowegian.jpg")),
IF($C$1="Polnisch - PL",HYPERLINK(CONCATENATE("https://www.saflax.de/0-WVK-Retail/Bilder-Pictures/SAFLAX-",'Basis-Tabelle-Samen'!C309,"-",'Basis-Tabelle-Samen'!J309,"-seed-package-front-cr-polish.jpg")),
IF($C$1="Portugiesisch - PT",HYPERLINK(CONCATENATE("https://www.saflax.de/0-WVK-Retail/Bilder-Pictures/SAFLAX-",'Basis-Tabelle-Samen'!C309,"-",'Basis-Tabelle-Samen'!J309,"-seed-package-front-cr-portuguese.jpg")),
IF($C$1="Rumänisch - RO",HYPERLINK(CONCATENATE("https://www.saflax.de/0-WVK-Retail/Bilder-Pictures/SAFLAX-",'Basis-Tabelle-Samen'!C309,"-",'Basis-Tabelle-Samen'!J309,"-seed-package-front-cr-romanian.jpg")),
IF($C$1="Schwedisch - SE",HYPERLINK(CONCATENATE("https://www.saflax.de/0-WVK-Retail/Bilder-Pictures/SAFLAX-",'Basis-Tabelle-Samen'!C309,"-",'Basis-Tabelle-Samen'!J309,"-seed-package-front-cr-swedish.jpg")),
IF($C$1="Slowakisch - SK",HYPERLINK(CONCATENATE("https://www.saflax.de/0-WVK-Retail/Bilder-Pictures/SAFLAX-",'Basis-Tabelle-Samen'!C309,"-",'Basis-Tabelle-Samen'!J309,"-seed-package-front-cr-slovak.jpg")),
IF($C$1="Slowenisch - SI",HYPERLINK(CONCATENATE("https://www.saflax.de/0-WVK-Retail/Bilder-Pictures/SAFLAX-",'Basis-Tabelle-Samen'!C309,"-",'Basis-Tabelle-Samen'!J309,"-seed-package-front-cr-slovenian.jpg")),
IF($C$1="Spanisch - ES",HYPERLINK(CONCATENATE("https://www.saflax.de/0-WVK-Retail/Bilder-Pictures/SAFLAX-",'Basis-Tabelle-Samen'!C309,"-",'Basis-Tabelle-Samen'!J309,"-seed-package-front-cr-spanish.jpg")),
IF($C$1="Tschechisch - CZ",HYPERLINK(CONCATENATE("https://www.saflax.de/0-WVK-Retail/Bilder-Pictures/SAFLAX-",'Basis-Tabelle-Samen'!C309,"-",'Basis-Tabelle-Samen'!J309,"-seed-package-front-cr-czech.jpg")),
IF($C$1="Türkisch - TR",HYPERLINK(CONCATENATE("https://www.saflax.de/0-WVK-Retail/Bilder-Pictures/SAFLAX-",'Basis-Tabelle-Samen'!C309,"-",'Basis-Tabelle-Samen'!J309,"-seed-package-front-cr-turkish.jpg")),
IF($C$1="Ungarisch - HU",HYPERLINK(CONCATENATE("https://www.saflax.de/0-WVK-Retail/Bilder-Pictures/SAFLAX-",'Basis-Tabelle-Samen'!C309,"-",'Basis-Tabelle-Samen'!J309,"-seed-package-front-cr-hungarian.jpg")),
" ACHTUNG")))))))))))))))))))))))))))))</f>
        <v>https://www.saflax.de/0-WVK-Retail/Bilder-Pictures/SAFLAX-15240-glechoma-hederacea-seed-package-front-cr-english.jpg</v>
      </c>
      <c r="AL299" s="330" t="str">
        <f>IF(G299&lt;1,"",
IF($C$1="Bulgarisch - BG",HYPERLINK(CONCATENATE("https://www.saflax.de/0-WVK-Retail/Bilder-Pictures/SAFLAX-",'Basis-Tabelle-Samen'!C309,"-",'Basis-Tabelle-Samen'!J309,"-seed-package-back-cr-bulgarian.jpg")),
IF($C$1="Dänisch - DK",HYPERLINK(CONCATENATE("https://www.saflax.de/0-WVK-Retail/Bilder-Pictures/SAFLAX-",'Basis-Tabelle-Samen'!C309,"-",'Basis-Tabelle-Samen'!J309,"-seed-package-back-cr-danish.jpg")),
IF($C$1="Deutsch - DE",HYPERLINK(CONCATENATE("https://www.saflax.de/0-WVK-Retail/Bilder-Pictures/SAFLAX-",'Basis-Tabelle-Samen'!C309,"-",'Basis-Tabelle-Samen'!J309,"-seed-package-back-cr-german.jpg")),
IF($C$1="Englisch - UK",HYPERLINK(CONCATENATE("https://www.saflax.de/0-WVK-Retail/Bilder-Pictures/SAFLAX-",'Basis-Tabelle-Samen'!C309,"-",'Basis-Tabelle-Samen'!J309,"-seed-package-back-cr-english.jpg")),
IF($C$1="Estnisch - EE",HYPERLINK(CONCATENATE("https://www.saflax.de/0-WVK-Retail/Bilder-Pictures/SAFLAX-",'Basis-Tabelle-Samen'!C309,"-",'Basis-Tabelle-Samen'!J309,"-seed-package-back-cr-estonian.jpg")),
IF($C$1="Finnisch - FI",HYPERLINK(CONCATENATE("https://www.saflax.de/0-WVK-Retail/Bilder-Pictures/SAFLAX-",'Basis-Tabelle-Samen'!C309,"-",'Basis-Tabelle-Samen'!J309,"-seed-package-back-cr-finnish.jpg")),
IF($C$1="Französisch - FR",HYPERLINK(CONCATENATE("https://www.saflax.de/0-WVK-Retail/Bilder-Pictures/SAFLAX-",'Basis-Tabelle-Samen'!C309,"-",'Basis-Tabelle-Samen'!J309,"-seed-package-back-cr-french.jpg")),
IF($C$1="Griechisch - GR",HYPERLINK(CONCATENATE("https://www.saflax.de/0-WVK-Retail/Bilder-Pictures/SAFLAX-",'Basis-Tabelle-Samen'!C309,"-",'Basis-Tabelle-Samen'!J309,"-seed-package-back-cr-greek.jpg")),
IF($C$1="Irisch - IE",HYPERLINK(CONCATENATE("https://www.saflax.de/0-WVK-Retail/Bilder-Pictures/SAFLAX-",'Basis-Tabelle-Samen'!C309,"-",'Basis-Tabelle-Samen'!J309,"-seed-package-back-cr-irish.jpg")),
IF($C$1="Isländisch - IS",HYPERLINK(CONCATENATE("https://www.saflax.de/0-WVK-Retail/Bilder-Pictures/SAFLAX-",'Basis-Tabelle-Samen'!C309,"-",'Basis-Tabelle-Samen'!J309,"-seed-package-back-cr-icelandic.jpg")),
IF($C$1="Italienisch - IT",HYPERLINK(CONCATENATE("https://www.saflax.de/0-WVK-Retail/Bilder-Pictures/SAFLAX-",'Basis-Tabelle-Samen'!C309,"-",'Basis-Tabelle-Samen'!J309,"-seed-package-back-cr-italian.jpg")),
IF($C$1="Japanisch - JP",HYPERLINK(CONCATENATE("https://www.saflax.de/0-WVK-Retail/Bilder-Pictures/SAFLAX-",'Basis-Tabelle-Samen'!C309,"-",'Basis-Tabelle-Samen'!J309,"-seed-package-back-cr-japanese.jpg")),
IF($C$1="Kroatisch - HR",HYPERLINK(CONCATENATE("https://www.saflax.de/0-WVK-Retail/Bilder-Pictures/SAFLAX-",'Basis-Tabelle-Samen'!C309,"-",'Basis-Tabelle-Samen'!J309,"-seed-package-back-cr-croatian.jpg")),
IF($C$1="Lettisch - LV",HYPERLINK(CONCATENATE("https://www.saflax.de/0-WVK-Retail/Bilder-Pictures/SAFLAX-",'Basis-Tabelle-Samen'!C309,"-",'Basis-Tabelle-Samen'!J309,"-seed-package-back-cr-latvian.jpg")),
IF($C$1="Litauisch - LT",HYPERLINK(CONCATENATE("https://www.saflax.de/0-WVK-Retail/Bilder-Pictures/SAFLAX-",'Basis-Tabelle-Samen'!C309,"-",'Basis-Tabelle-Samen'!J309,"-seed-package-back-cr-lithuanian.jpg")),
IF($C$1="Maltesisch - MT",HYPERLINK(CONCATENATE("https://www.saflax.de/0-WVK-Retail/Bilder-Pictures/SAFLAX-",'Basis-Tabelle-Samen'!C309,"-",'Basis-Tabelle-Samen'!J309,"-seed-package-back-cr-maltese.jpg")),
IF($C$1="Niederländisch - NL",HYPERLINK(CONCATENATE("https://www.saflax.de/0-WVK-Retail/Bilder-Pictures/SAFLAX-",'Basis-Tabelle-Samen'!C309,"-",'Basis-Tabelle-Samen'!J309,"-seed-package-back-cr-dutch.jpg")),
IF($C$1="Norwegisch - NO",HYPERLINK(CONCATENATE("https://www.saflax.de/0-WVK-Retail/Bilder-Pictures/SAFLAX-",'Basis-Tabelle-Samen'!C309,"-",'Basis-Tabelle-Samen'!J309,"-seed-package-back-cr-nowegian.jpg")),
IF($C$1="Polnisch - PL",HYPERLINK(CONCATENATE("https://www.saflax.de/0-WVK-Retail/Bilder-Pictures/SAFLAX-",'Basis-Tabelle-Samen'!C309,"-",'Basis-Tabelle-Samen'!J309,"-seed-package-back-cr-polish.jpg")),
IF($C$1="Portugiesisch - PT",HYPERLINK(CONCATENATE("https://www.saflax.de/0-WVK-Retail/Bilder-Pictures/SAFLAX-",'Basis-Tabelle-Samen'!C309,"-",'Basis-Tabelle-Samen'!J309,"-seed-package-back-cr-portuguese.jpg")),
IF($C$1="Rumänisch - RO",HYPERLINK(CONCATENATE("https://www.saflax.de/0-WVK-Retail/Bilder-Pictures/SAFLAX-",'Basis-Tabelle-Samen'!C309,"-",'Basis-Tabelle-Samen'!J309,"-seed-package-back-cr-romanian.jpg")),
IF($C$1="Schwedisch - SE",HYPERLINK(CONCATENATE("https://www.saflax.de/0-WVK-Retail/Bilder-Pictures/SAFLAX-",'Basis-Tabelle-Samen'!C309,"-",'Basis-Tabelle-Samen'!J309,"-seed-package-back-cr-swedish.jpg")),
IF($C$1="Slowakisch - SK",HYPERLINK(CONCATENATE("https://www.saflax.de/0-WVK-Retail/Bilder-Pictures/SAFLAX-",'Basis-Tabelle-Samen'!C309,"-",'Basis-Tabelle-Samen'!J309,"-seed-package-back-cr-slovak.jpg")),
IF($C$1="Slowenisch - SI",HYPERLINK(CONCATENATE("https://www.saflax.de/0-WVK-Retail/Bilder-Pictures/SAFLAX-",'Basis-Tabelle-Samen'!C309,"-",'Basis-Tabelle-Samen'!J309,"-seed-package-back-cr-slovenian.jpg")),
IF($C$1="Spanisch - ES",HYPERLINK(CONCATENATE("https://www.saflax.de/0-WVK-Retail/Bilder-Pictures/SAFLAX-",'Basis-Tabelle-Samen'!C309,"-",'Basis-Tabelle-Samen'!J309,"-seed-package-back-cr-spanish.jpg")),
IF($C$1="Tschechisch - CZ",HYPERLINK(CONCATENATE("https://www.saflax.de/0-WVK-Retail/Bilder-Pictures/SAFLAX-",'Basis-Tabelle-Samen'!C309,"-",'Basis-Tabelle-Samen'!J309,"-seed-package-back-cr-czech.jpg")),
IF($C$1="Türkisch - TR",HYPERLINK(CONCATENATE("https://www.saflax.de/0-WVK-Retail/Bilder-Pictures/SAFLAX-",'Basis-Tabelle-Samen'!C309,"-",'Basis-Tabelle-Samen'!J309,"-seed-package-back-cr-turkish.jpg")),
IF($C$1="Ungarisch - HU",HYPERLINK(CONCATENATE("https://www.saflax.de/0-WVK-Retail/Bilder-Pictures/SAFLAX-",'Basis-Tabelle-Samen'!C309,"-",'Basis-Tabelle-Samen'!J309,"-seed-package-back-cr-hungarian.jpg")),
" ACHTUNG")))))))))))))))))))))))))))))</f>
        <v>https://www.saflax.de/0-WVK-Retail/Bilder-Pictures/SAFLAX-15240-glechoma-hederacea-seed-package-back-cr-english.jpg</v>
      </c>
      <c r="AM299" s="330" t="str">
        <f>IF(H299&lt;1,"",
IF($C$1="Bulgarisch - BG",HYPERLINK(CONCATENATE("https://www.saflax.de/0-WVK-Retail/Bilder-Pictures/SAFLAX-",'Basis-Tabelle-Samen'!K309,"-",'Basis-Tabelle-Samen'!J309,"-garden-to-go-mini-bulgarian.jpg")),
IF($C$1="Dänisch - DK",HYPERLINK(CONCATENATE("https://www.saflax.de/0-WVK-Retail/Bilder-Pictures/SAFLAX-",'Basis-Tabelle-Samen'!K309,"-",'Basis-Tabelle-Samen'!J309,"-garden-to-go-mini-danish.jpg")),
IF($C$1="Deutsch - DE",HYPERLINK(CONCATENATE("https://www.saflax.de/0-WVK-Retail/Bilder-Pictures/SAFLAX-",'Basis-Tabelle-Samen'!K309,"-",'Basis-Tabelle-Samen'!J309,"-garden-to-go-mini-german.jpg")),
IF($C$1="Englisch - UK",HYPERLINK(CONCATENATE("https://www.saflax.de/0-WVK-Retail/Bilder-Pictures/SAFLAX-",'Basis-Tabelle-Samen'!K309,"-",'Basis-Tabelle-Samen'!J309,"-garden-to-go-mini-english.jpg")),
IF($C$1="Estnisch - EE",HYPERLINK(CONCATENATE("https://www.saflax.de/0-WVK-Retail/Bilder-Pictures/SAFLAX-",'Basis-Tabelle-Samen'!K309,"-",'Basis-Tabelle-Samen'!J309,"-garden-to-go-mini-estonian.jpg")),
IF($C$1="Finnisch - FI",HYPERLINK(CONCATENATE("https://www.saflax.de/0-WVK-Retail/Bilder-Pictures/SAFLAX-",'Basis-Tabelle-Samen'!K309,"-",'Basis-Tabelle-Samen'!J309,"-garden-to-go-mini-finnish.jpg")),
IF($C$1="Französisch - FR",HYPERLINK(CONCATENATE("https://www.saflax.de/0-WVK-Retail/Bilder-Pictures/SAFLAX-",'Basis-Tabelle-Samen'!K309,"-",'Basis-Tabelle-Samen'!J309,"-garden-to-go-mini-french.jpg")),
IF($C$1="Griechisch - GR",HYPERLINK(CONCATENATE("https://www.saflax.de/0-WVK-Retail/Bilder-Pictures/SAFLAX-",'Basis-Tabelle-Samen'!K309,"-",'Basis-Tabelle-Samen'!J309,"-garden-to-go-mini-greek.jpg")),
IF($C$1="Irisch - IE",HYPERLINK(CONCATENATE("https://www.saflax.de/0-WVK-Retail/Bilder-Pictures/SAFLAX-",'Basis-Tabelle-Samen'!K309,"-",'Basis-Tabelle-Samen'!J309,"-garden-to-go-mini-irish.jpg")),
IF($C$1="Isländisch - IS",HYPERLINK(CONCATENATE("https://www.saflax.de/0-WVK-Retail/Bilder-Pictures/SAFLAX-",'Basis-Tabelle-Samen'!K309,"-",'Basis-Tabelle-Samen'!J309,"-garden-to-go-mini-icelandic.jpg")),
IF($C$1="Italienisch - IT",HYPERLINK(CONCATENATE("https://www.saflax.de/0-WVK-Retail/Bilder-Pictures/SAFLAX-",'Basis-Tabelle-Samen'!K309,"-",'Basis-Tabelle-Samen'!J309,"-garden-to-go-mini-italian.jpg")),
IF($C$1="Japanisch - JP",HYPERLINK(CONCATENATE("https://www.saflax.de/0-WVK-Retail/Bilder-Pictures/SAFLAX-",'Basis-Tabelle-Samen'!K309,"-",'Basis-Tabelle-Samen'!J309,"-garden-to-go-mini-japanese.jpg")),
IF($C$1="Kroatisch - HR",HYPERLINK(CONCATENATE("https://www.saflax.de/0-WVK-Retail/Bilder-Pictures/SAFLAX-",'Basis-Tabelle-Samen'!K309,"-",'Basis-Tabelle-Samen'!J309,"-garden-to-go-mini-croatian.jpg")),
IF($C$1="Lettisch - LV",HYPERLINK(CONCATENATE("https://www.saflax.de/0-WVK-Retail/Bilder-Pictures/SAFLAX-",'Basis-Tabelle-Samen'!K309,"-",'Basis-Tabelle-Samen'!J309,"-garden-to-go-mini-latvian.jpg")),
IF($C$1="Litauisch - LT",HYPERLINK(CONCATENATE("https://www.saflax.de/0-WVK-Retail/Bilder-Pictures/SAFLAX-",'Basis-Tabelle-Samen'!K309,"-",'Basis-Tabelle-Samen'!J309,"-garden-to-go-mini-lithuanian.jpg")),
IF($C$1="Maltesisch - MT",HYPERLINK(CONCATENATE("https://www.saflax.de/0-WVK-Retail/Bilder-Pictures/SAFLAX-",'Basis-Tabelle-Samen'!K309,"-",'Basis-Tabelle-Samen'!J309,"-garden-to-go-mini-maltese.jpg")),
IF($C$1="Niederländisch - NL",HYPERLINK(CONCATENATE("https://www.saflax.de/0-WVK-Retail/Bilder-Pictures/SAFLAX-",'Basis-Tabelle-Samen'!K309,"-",'Basis-Tabelle-Samen'!J309,"-garden-to-go-mini-dutch.jpg")),
IF($C$1="Norwegisch - NO",HYPERLINK(CONCATENATE("https://www.saflax.de/0-WVK-Retail/Bilder-Pictures/SAFLAX-",'Basis-Tabelle-Samen'!K309,"-",'Basis-Tabelle-Samen'!J309,"-garden-to-go-mini-nowegian.jpg")),
IF($C$1="Polnisch - PL",HYPERLINK(CONCATENATE("https://www.saflax.de/0-WVK-Retail/Bilder-Pictures/SAFLAX-",'Basis-Tabelle-Samen'!K309,"-",'Basis-Tabelle-Samen'!J309,"-garden-to-go-mini-polish.jpg")),
IF($C$1="Portugiesisch - PT",HYPERLINK(CONCATENATE("https://www.saflax.de/0-WVK-Retail/Bilder-Pictures/SAFLAX-",'Basis-Tabelle-Samen'!K309,"-",'Basis-Tabelle-Samen'!J309,"-garden-to-go-mini-portuguese.jpg")),
IF($C$1="Rumänisch - RO",HYPERLINK(CONCATENATE("https://www.saflax.de/0-WVK-Retail/Bilder-Pictures/SAFLAX-",'Basis-Tabelle-Samen'!K309,"-",'Basis-Tabelle-Samen'!J309,"-garden-to-go-mini-romanian.jpg")),
IF($C$1="Schwedisch - SE",HYPERLINK(CONCATENATE("https://www.saflax.de/0-WVK-Retail/Bilder-Pictures/SAFLAX-",'Basis-Tabelle-Samen'!K309,"-",'Basis-Tabelle-Samen'!J309,"-garden-to-go-mini-swedish.jpg")),
IF($C$1="Slowakisch - SK",HYPERLINK(CONCATENATE("https://www.saflax.de/0-WVK-Retail/Bilder-Pictures/SAFLAX-",'Basis-Tabelle-Samen'!K309,"-",'Basis-Tabelle-Samen'!J309,"-garden-to-go-mini-slovak.jpg")),
IF($C$1="Slowenisch - SI",HYPERLINK(CONCATENATE("https://www.saflax.de/0-WVK-Retail/Bilder-Pictures/SAFLAX-",'Basis-Tabelle-Samen'!K309,"-",'Basis-Tabelle-Samen'!J309,"-garden-to-go-mini-slovenian.jpg")),
IF($C$1="Spanisch - ES",HYPERLINK(CONCATENATE("https://www.saflax.de/0-WVK-Retail/Bilder-Pictures/SAFLAX-",'Basis-Tabelle-Samen'!K309,"-",'Basis-Tabelle-Samen'!J309,"-garden-to-go-mini-spanish.jpg")),
IF($C$1="Tschechisch - CZ",HYPERLINK(CONCATENATE("https://www.saflax.de/0-WVK-Retail/Bilder-Pictures/SAFLAX-",'Basis-Tabelle-Samen'!K309,"-",'Basis-Tabelle-Samen'!J309,"-garden-to-go-mini-czech.jpg")),
IF($C$1="Türkisch - TR",HYPERLINK(CONCATENATE("https://www.saflax.de/0-WVK-Retail/Bilder-Pictures/SAFLAX-",'Basis-Tabelle-Samen'!K309,"-",'Basis-Tabelle-Samen'!J309,"-garden-to-go-mini-turkish.jpg")),
IF($C$1="Ungarisch - HU",HYPERLINK(CONCATENATE("https://www.saflax.de/0-WVK-Retail/Bilder-Pictures/SAFLAX-",'Basis-Tabelle-Samen'!K309,"-",'Basis-Tabelle-Samen'!J309,"-garden-to-go-mini-hungarian.jpg")),
" ACHTUNG")))))))))))))))))))))))))))))</f>
        <v>https://www.saflax.de/0-WVK-Retail/Bilder-Pictures/SAFLAX-75240-glechoma-hederacea-garden-to-go-mini-english.jpg</v>
      </c>
      <c r="AN299" s="330" t="str">
        <f>IF(I299&lt;1,"",
IF($C$1="Bulgarisch - BG",HYPERLINK(CONCATENATE("https://www.saflax.de/0-WVK-Retail/Bilder-Pictures/SAFLAX-",'Basis-Tabelle-Samen'!N309,"-",'Basis-Tabelle-Samen'!J309,"-garden-to-go-lite-bulgarian.jpg")),
IF($C$1="Dänisch - DK",HYPERLINK(CONCATENATE("https://www.saflax.de/0-WVK-Retail/Bilder-Pictures/SAFLAX-",'Basis-Tabelle-Samen'!N309,"-",'Basis-Tabelle-Samen'!J309,"-garden-to-go-lite-danish.jpg")),
IF($C$1="Deutsch - DE",HYPERLINK(CONCATENATE("https://www.saflax.de/0-WVK-Retail/Bilder-Pictures/SAFLAX-",'Basis-Tabelle-Samen'!N309,"-",'Basis-Tabelle-Samen'!J309,"-garden-to-go-lite-german.jpg")),
IF($C$1="Englisch - UK",HYPERLINK(CONCATENATE("https://www.saflax.de/0-WVK-Retail/Bilder-Pictures/SAFLAX-",'Basis-Tabelle-Samen'!N309,"-",'Basis-Tabelle-Samen'!J309,"-garden-to-go-lite-english.jpg")),
IF($C$1="Estnisch - EE",HYPERLINK(CONCATENATE("https://www.saflax.de/0-WVK-Retail/Bilder-Pictures/SAFLAX-",'Basis-Tabelle-Samen'!N309,"-",'Basis-Tabelle-Samen'!J309,"-garden-to-go-lite-estonian.jpg")),
IF($C$1="Finnisch - FI",HYPERLINK(CONCATENATE("https://www.saflax.de/0-WVK-Retail/Bilder-Pictures/SAFLAX-",'Basis-Tabelle-Samen'!N309,"-",'Basis-Tabelle-Samen'!J309,"-garden-to-go-lite-finnish.jpg")),
IF($C$1="Französisch - FR",HYPERLINK(CONCATENATE("https://www.saflax.de/0-WVK-Retail/Bilder-Pictures/SAFLAX-",'Basis-Tabelle-Samen'!N309,"-",'Basis-Tabelle-Samen'!J309,"-garden-to-go-lite-french.jpg")),
IF($C$1="Griechisch - GR",HYPERLINK(CONCATENATE("https://www.saflax.de/0-WVK-Retail/Bilder-Pictures/SAFLAX-",'Basis-Tabelle-Samen'!N309,"-",'Basis-Tabelle-Samen'!J309,"-garden-to-go-lite-greek.jpg")),
IF($C$1="Irisch - IE",HYPERLINK(CONCATENATE("https://www.saflax.de/0-WVK-Retail/Bilder-Pictures/SAFLAX-",'Basis-Tabelle-Samen'!N309,"-",'Basis-Tabelle-Samen'!J309,"-garden-to-go-lite-irish.jpg")),
IF($C$1="Isländisch - IS",HYPERLINK(CONCATENATE("https://www.saflax.de/0-WVK-Retail/Bilder-Pictures/SAFLAX-",'Basis-Tabelle-Samen'!N309,"-",'Basis-Tabelle-Samen'!J309,"-garden-to-go-lite-icelandic.jpg")),
IF($C$1="Italienisch - IT",HYPERLINK(CONCATENATE("https://www.saflax.de/0-WVK-Retail/Bilder-Pictures/SAFLAX-",'Basis-Tabelle-Samen'!N309,"-",'Basis-Tabelle-Samen'!J309,"-garden-to-go-lite-italian.jpg")),
IF($C$1="Japanisch - JP",HYPERLINK(CONCATENATE("https://www.saflax.de/0-WVK-Retail/Bilder-Pictures/SAFLAX-",'Basis-Tabelle-Samen'!N309,"-",'Basis-Tabelle-Samen'!J309,"-garden-to-go-lite-japanese.jpg")),
IF($C$1="Kroatisch - HR",HYPERLINK(CONCATENATE("https://www.saflax.de/0-WVK-Retail/Bilder-Pictures/SAFLAX-",'Basis-Tabelle-Samen'!N309,"-",'Basis-Tabelle-Samen'!J309,"-garden-to-go-lite-croatian.jpg")),
IF($C$1="Lettisch - LV",HYPERLINK(CONCATENATE("https://www.saflax.de/0-WVK-Retail/Bilder-Pictures/SAFLAX-",'Basis-Tabelle-Samen'!N309,"-",'Basis-Tabelle-Samen'!J309,"-garden-to-go-lite-latvian.jpg")),
IF($C$1="Litauisch - LT",HYPERLINK(CONCATENATE("https://www.saflax.de/0-WVK-Retail/Bilder-Pictures/SAFLAX-",'Basis-Tabelle-Samen'!N309,"-",'Basis-Tabelle-Samen'!J309,"-garden-to-go-lite-lithuanian.jpg")),
IF($C$1="Maltesisch - MT",HYPERLINK(CONCATENATE("https://www.saflax.de/0-WVK-Retail/Bilder-Pictures/SAFLAX-",'Basis-Tabelle-Samen'!N309,"-",'Basis-Tabelle-Samen'!J309,"-garden-to-go-lite-maltese.jpg")),
IF($C$1="Niederländisch - NL",HYPERLINK(CONCATENATE("https://www.saflax.de/0-WVK-Retail/Bilder-Pictures/SAFLAX-",'Basis-Tabelle-Samen'!N309,"-",'Basis-Tabelle-Samen'!J309,"-garden-to-go-lite-dutch.jpg")),
IF($C$1="Norwegisch - NO",HYPERLINK(CONCATENATE("https://www.saflax.de/0-WVK-Retail/Bilder-Pictures/SAFLAX-",'Basis-Tabelle-Samen'!N309,"-",'Basis-Tabelle-Samen'!J309,"-garden-to-go-lite-nowegian.jpg")),
IF($C$1="Polnisch - PL",HYPERLINK(CONCATENATE("https://www.saflax.de/0-WVK-Retail/Bilder-Pictures/SAFLAX-",'Basis-Tabelle-Samen'!N309,"-",'Basis-Tabelle-Samen'!J309,"-garden-to-go-lite-polish.jpg")),
IF($C$1="Portugiesisch - PT",HYPERLINK(CONCATENATE("https://www.saflax.de/0-WVK-Retail/Bilder-Pictures/SAFLAX-",'Basis-Tabelle-Samen'!N309,"-",'Basis-Tabelle-Samen'!J309,"-garden-to-go-lite-portuguese.jpg")),
IF($C$1="Rumänisch - RO",HYPERLINK(CONCATENATE("https://www.saflax.de/0-WVK-Retail/Bilder-Pictures/SAFLAX-",'Basis-Tabelle-Samen'!N309,"-",'Basis-Tabelle-Samen'!J309,"-garden-to-go-lite-romanian.jpg")),
IF($C$1="Schwedisch - SE",HYPERLINK(CONCATENATE("https://www.saflax.de/0-WVK-Retail/Bilder-Pictures/SAFLAX-",'Basis-Tabelle-Samen'!N309,"-",'Basis-Tabelle-Samen'!J309,"-garden-to-go-lite-swedish.jpg")),
IF($C$1="Slowakisch - SK",HYPERLINK(CONCATENATE("https://www.saflax.de/0-WVK-Retail/Bilder-Pictures/SAFLAX-",'Basis-Tabelle-Samen'!N309,"-",'Basis-Tabelle-Samen'!J309,"-garden-to-go-lite-slovak.jpg")),
IF($C$1="Slowenisch - SI",HYPERLINK(CONCATENATE("https://www.saflax.de/0-WVK-Retail/Bilder-Pictures/SAFLAX-",'Basis-Tabelle-Samen'!N309,"-",'Basis-Tabelle-Samen'!J309,"-garden-to-go-lite-slovenian.jpg")),
IF($C$1="Spanisch - ES",HYPERLINK(CONCATENATE("https://www.saflax.de/0-WVK-Retail/Bilder-Pictures/SAFLAX-",'Basis-Tabelle-Samen'!N309,"-",'Basis-Tabelle-Samen'!J309,"-garden-to-go-lite-spanish.jpg")),
IF($C$1="Tschechisch - CZ",HYPERLINK(CONCATENATE("https://www.saflax.de/0-WVK-Retail/Bilder-Pictures/SAFLAX-",'Basis-Tabelle-Samen'!N309,"-",'Basis-Tabelle-Samen'!J309,"-garden-to-go-lite-czech.jpg")),
IF($C$1="Türkisch - TR",HYPERLINK(CONCATENATE("https://www.saflax.de/0-WVK-Retail/Bilder-Pictures/SAFLAX-",'Basis-Tabelle-Samen'!N309,"-",'Basis-Tabelle-Samen'!J309,"-garden-to-go-lite-turkish.jpg")),
IF($C$1="Ungarisch - HU",HYPERLINK(CONCATENATE("https://www.saflax.de/0-WVK-Retail/Bilder-Pictures/SAFLAX-",'Basis-Tabelle-Samen'!N309,"-",'Basis-Tabelle-Samen'!J309,"-garden-to-go-lite-hungarian.jpg")),
" ACHTUNG")))))))))))))))))))))))))))))</f>
        <v>https://www.saflax.de/0-WVK-Retail/Bilder-Pictures/SAFLAX-85240-glechoma-hederacea-garden-to-go-lite-english.jpg</v>
      </c>
      <c r="AO299" s="330" t="str">
        <f>IF(J299&lt;1,"",
IF($C$1="Bulgarisch - BG",HYPERLINK(CONCATENATE("https://www.saflax.de/0-WVK-Retail/Bilder-Pictures/SAFLAX-",'Basis-Tabelle-Samen'!Q309,"-",'Basis-Tabelle-Samen'!J309,"-garden-to-go-bulgarian.jpg")),
IF($C$1="Dänisch - DK",HYPERLINK(CONCATENATE("https://www.saflax.de/0-WVK-Retail/Bilder-Pictures/SAFLAX-",'Basis-Tabelle-Samen'!Q309,"-",'Basis-Tabelle-Samen'!J309,"-garden-to-go-danish.jpg")),
IF($C$1="Deutsch - DE",HYPERLINK(CONCATENATE("https://www.saflax.de/0-WVK-Retail/Bilder-Pictures/SAFLAX-",'Basis-Tabelle-Samen'!Q309,"-",'Basis-Tabelle-Samen'!J309,"-garden-to-go-german.jpg")),
IF($C$1="Englisch - UK",HYPERLINK(CONCATENATE("https://www.saflax.de/0-WVK-Retail/Bilder-Pictures/SAFLAX-",'Basis-Tabelle-Samen'!Q309,"-",'Basis-Tabelle-Samen'!J309,"-garden-to-go-english.jpg")),
IF($C$1="Estnisch - EE",HYPERLINK(CONCATENATE("https://www.saflax.de/0-WVK-Retail/Bilder-Pictures/SAFLAX-",'Basis-Tabelle-Samen'!Q309,"-",'Basis-Tabelle-Samen'!J309,"-garden-to-go-estonian.jpg")),
IF($C$1="Finnisch - FI",HYPERLINK(CONCATENATE("https://www.saflax.de/0-WVK-Retail/Bilder-Pictures/SAFLAX-",'Basis-Tabelle-Samen'!Q309,"-",'Basis-Tabelle-Samen'!J309,"-garden-to-go-finnish.jpg")),
IF($C$1="Französisch - FR",HYPERLINK(CONCATENATE("https://www.saflax.de/0-WVK-Retail/Bilder-Pictures/SAFLAX-",'Basis-Tabelle-Samen'!Q309,"-",'Basis-Tabelle-Samen'!J309,"-garden-to-go-french.jpg")),
IF($C$1="Griechisch - GR",HYPERLINK(CONCATENATE("https://www.saflax.de/0-WVK-Retail/Bilder-Pictures/SAFLAX-",'Basis-Tabelle-Samen'!Q309,"-",'Basis-Tabelle-Samen'!J309,"-garden-to-go-greek.jpg")),
IF($C$1="Irisch - IE",HYPERLINK(CONCATENATE("https://www.saflax.de/0-WVK-Retail/Bilder-Pictures/SAFLAX-",'Basis-Tabelle-Samen'!Q309,"-",'Basis-Tabelle-Samen'!J309,"-garden-to-go-irish.jpg")),
IF($C$1="Isländisch - IS",HYPERLINK(CONCATENATE("https://www.saflax.de/0-WVK-Retail/Bilder-Pictures/SAFLAX-",'Basis-Tabelle-Samen'!Q309,"-",'Basis-Tabelle-Samen'!J309,"-garden-to-go-icelandic.jpg")),
IF($C$1="Italienisch - IT",HYPERLINK(CONCATENATE("https://www.saflax.de/0-WVK-Retail/Bilder-Pictures/SAFLAX-",'Basis-Tabelle-Samen'!Q309,"-",'Basis-Tabelle-Samen'!J309,"-garden-to-go-italian.jpg")),
IF($C$1="Japanisch - JP",HYPERLINK(CONCATENATE("https://www.saflax.de/0-WVK-Retail/Bilder-Pictures/SAFLAX-",'Basis-Tabelle-Samen'!Q309,"-",'Basis-Tabelle-Samen'!J309,"-garden-to-go-japanese.jpg")),
IF($C$1="Kroatisch - HR",HYPERLINK(CONCATENATE("https://www.saflax.de/0-WVK-Retail/Bilder-Pictures/SAFLAX-",'Basis-Tabelle-Samen'!Q309,"-",'Basis-Tabelle-Samen'!J309,"-garden-to-go-croatian.jpg")),
IF($C$1="Lettisch - LV",HYPERLINK(CONCATENATE("https://www.saflax.de/0-WVK-Retail/Bilder-Pictures/SAFLAX-",'Basis-Tabelle-Samen'!Q309,"-",'Basis-Tabelle-Samen'!J309,"-garden-to-go-latvian.jpg")),
IF($C$1="Litauisch - LT",HYPERLINK(CONCATENATE("https://www.saflax.de/0-WVK-Retail/Bilder-Pictures/SAFLAX-",'Basis-Tabelle-Samen'!Q309,"-",'Basis-Tabelle-Samen'!J309,"-garden-to-go-lithuanian.jpg")),
IF($C$1="Maltesisch - MT",HYPERLINK(CONCATENATE("https://www.saflax.de/0-WVK-Retail/Bilder-Pictures/SAFLAX-",'Basis-Tabelle-Samen'!Q309,"-",'Basis-Tabelle-Samen'!J309,"-garden-to-go-maltese.jpg")),
IF($C$1="Niederländisch - NL",HYPERLINK(CONCATENATE("https://www.saflax.de/0-WVK-Retail/Bilder-Pictures/SAFLAX-",'Basis-Tabelle-Samen'!Q309,"-",'Basis-Tabelle-Samen'!J309,"-garden-to-go-dutch.jpg")),
IF($C$1="Norwegisch - NO",HYPERLINK(CONCATENATE("https://www.saflax.de/0-WVK-Retail/Bilder-Pictures/SAFLAX-",'Basis-Tabelle-Samen'!Q309,"-",'Basis-Tabelle-Samen'!J309,"-garden-to-go-nowegian.jpg")),
IF($C$1="Polnisch - PL",HYPERLINK(CONCATENATE("https://www.saflax.de/0-WVK-Retail/Bilder-Pictures/SAFLAX-",'Basis-Tabelle-Samen'!Q309,"-",'Basis-Tabelle-Samen'!J309,"-garden-to-go-polish.jpg")),
IF($C$1="Portugiesisch - PT",HYPERLINK(CONCATENATE("https://www.saflax.de/0-WVK-Retail/Bilder-Pictures/SAFLAX-",'Basis-Tabelle-Samen'!Q309,"-",'Basis-Tabelle-Samen'!J309,"-garden-to-go-portuguese.jpg")),
IF($C$1="Rumänisch - RO",HYPERLINK(CONCATENATE("https://www.saflax.de/0-WVK-Retail/Bilder-Pictures/SAFLAX-",'Basis-Tabelle-Samen'!Q309,"-",'Basis-Tabelle-Samen'!J309,"-garden-to-go-romanian.jpg")),
IF($C$1="Schwedisch - SE",HYPERLINK(CONCATENATE("https://www.saflax.de/0-WVK-Retail/Bilder-Pictures/SAFLAX-",'Basis-Tabelle-Samen'!Q309,"-",'Basis-Tabelle-Samen'!J309,"-garden-to-go-swedish.jpg")),
IF($C$1="Slowakisch - SK",HYPERLINK(CONCATENATE("https://www.saflax.de/0-WVK-Retail/Bilder-Pictures/SAFLAX-",'Basis-Tabelle-Samen'!Q309,"-",'Basis-Tabelle-Samen'!J309,"-garden-to-go-slovak.jpg")),
IF($C$1="Slowenisch - SI",HYPERLINK(CONCATENATE("https://www.saflax.de/0-WVK-Retail/Bilder-Pictures/SAFLAX-",'Basis-Tabelle-Samen'!Q309,"-",'Basis-Tabelle-Samen'!J309,"-garden-to-go-slovenian.jpg")),
IF($C$1="Spanisch - ES",HYPERLINK(CONCATENATE("https://www.saflax.de/0-WVK-Retail/Bilder-Pictures/SAFLAX-",'Basis-Tabelle-Samen'!Q309,"-",'Basis-Tabelle-Samen'!J309,"-garden-to-go-spanish.jpg")),
IF($C$1="Tschechisch - CZ",HYPERLINK(CONCATENATE("https://www.saflax.de/0-WVK-Retail/Bilder-Pictures/SAFLAX-",'Basis-Tabelle-Samen'!Q309,"-",'Basis-Tabelle-Samen'!J309,"-garden-to-go-czech.jpg")),
IF($C$1="Türkisch - TR",HYPERLINK(CONCATENATE("https://www.saflax.de/0-WVK-Retail/Bilder-Pictures/SAFLAX-",'Basis-Tabelle-Samen'!Q309,"-",'Basis-Tabelle-Samen'!J309,"-garden-to-go-turkish.jpg")),
IF($C$1="Ungarisch - HU",HYPERLINK(CONCATENATE("https://www.saflax.de/0-WVK-Retail/Bilder-Pictures/SAFLAX-",'Basis-Tabelle-Samen'!Q309,"-",'Basis-Tabelle-Samen'!J309,"-garden-to-go-hungarian.jpg")),
" ACHTUNG")))))))))))))))))))))))))))))</f>
        <v>https://www.saflax.de/0-WVK-Retail/Bilder-Pictures/SAFLAX-55240-glechoma-hederacea-garden-to-go-english.jpg</v>
      </c>
      <c r="AP299" s="330" t="str">
        <f>IF(K299&lt;1,"",
IF($C$1="Bulgarisch - BG",HYPERLINK(CONCATENATE("https://www.saflax.de/0-WVK-Retail/Bilder-Pictures/SAFLAX-",'Basis-Tabelle-Samen'!T309,"-",'Basis-Tabelle-Samen'!J309,"-cultivation-set-bulgarian.jpg")),
IF($C$1="Dänisch - DK",HYPERLINK(CONCATENATE("https://www.saflax.de/0-WVK-Retail/Bilder-Pictures/SAFLAX-",'Basis-Tabelle-Samen'!T309,"-",'Basis-Tabelle-Samen'!J309,"-cultivation-set-danish.jpg")),
IF($C$1="Deutsch - DE",HYPERLINK(CONCATENATE("https://www.saflax.de/0-WVK-Retail/Bilder-Pictures/SAFLAX-",'Basis-Tabelle-Samen'!T309,"-",'Basis-Tabelle-Samen'!J309,"-cultivation-set-german.jpg")),
IF($C$1="Englisch - UK",HYPERLINK(CONCATENATE("https://www.saflax.de/0-WVK-Retail/Bilder-Pictures/SAFLAX-",'Basis-Tabelle-Samen'!T309,"-",'Basis-Tabelle-Samen'!J309,"-cultivation-set-english.jpg")),
IF($C$1="Estnisch - EE",HYPERLINK(CONCATENATE("https://www.saflax.de/0-WVK-Retail/Bilder-Pictures/SAFLAX-",'Basis-Tabelle-Samen'!T309,"-",'Basis-Tabelle-Samen'!J309,"-cultivation-set-estonian.jpg")),
IF($C$1="Finnisch - FI",HYPERLINK(CONCATENATE("https://www.saflax.de/0-WVK-Retail/Bilder-Pictures/SAFLAX-",'Basis-Tabelle-Samen'!T309,"-",'Basis-Tabelle-Samen'!J309,"-cultivation-set-finnish.jpg")),
IF($C$1="Französisch - FR",HYPERLINK(CONCATENATE("https://www.saflax.de/0-WVK-Retail/Bilder-Pictures/SAFLAX-",'Basis-Tabelle-Samen'!T309,"-",'Basis-Tabelle-Samen'!J309,"-cultivation-set-french.jpg")),
IF($C$1="Griechisch - GR",HYPERLINK(CONCATENATE("https://www.saflax.de/0-WVK-Retail/Bilder-Pictures/SAFLAX-",'Basis-Tabelle-Samen'!T309,"-",'Basis-Tabelle-Samen'!J309,"-cultivation-set-greek.jpg")),
IF($C$1="Irisch - IE",HYPERLINK(CONCATENATE("https://www.saflax.de/0-WVK-Retail/Bilder-Pictures/SAFLAX-",'Basis-Tabelle-Samen'!T309,"-",'Basis-Tabelle-Samen'!J309,"-cultivation-set-irish.jpg")),
IF($C$1="Isländisch - IS",HYPERLINK(CONCATENATE("https://www.saflax.de/0-WVK-Retail/Bilder-Pictures/SAFLAX-",'Basis-Tabelle-Samen'!T309,"-",'Basis-Tabelle-Samen'!J309,"-cultivation-set-icelandic.jpg")),
IF($C$1="Italienisch - IT",HYPERLINK(CONCATENATE("https://www.saflax.de/0-WVK-Retail/Bilder-Pictures/SAFLAX-",'Basis-Tabelle-Samen'!T309,"-",'Basis-Tabelle-Samen'!J309,"-cultivation-set-italian.jpg")),
IF($C$1="Japanisch - JP",HYPERLINK(CONCATENATE("https://www.saflax.de/0-WVK-Retail/Bilder-Pictures/SAFLAX-",'Basis-Tabelle-Samen'!T309,"-",'Basis-Tabelle-Samen'!J309,"-cultivation-set-japanese.jpg")),
IF($C$1="Kroatisch - HR",HYPERLINK(CONCATENATE("https://www.saflax.de/0-WVK-Retail/Bilder-Pictures/SAFLAX-",'Basis-Tabelle-Samen'!T309,"-",'Basis-Tabelle-Samen'!J309,"-cultivation-set-croatian.jpg")),
IF($C$1="Lettisch - LV",HYPERLINK(CONCATENATE("https://www.saflax.de/0-WVK-Retail/Bilder-Pictures/SAFLAX-",'Basis-Tabelle-Samen'!T309,"-",'Basis-Tabelle-Samen'!J309,"-cultivation-set-latvian.jpg")),
IF($C$1="Litauisch - LT",HYPERLINK(CONCATENATE("https://www.saflax.de/0-WVK-Retail/Bilder-Pictures/SAFLAX-",'Basis-Tabelle-Samen'!T309,"-",'Basis-Tabelle-Samen'!J309,"-cultivation-set-lithuanian.jpg")),
IF($C$1="Maltesisch - MT",HYPERLINK(CONCATENATE("https://www.saflax.de/0-WVK-Retail/Bilder-Pictures/SAFLAX-",'Basis-Tabelle-Samen'!T309,"-",'Basis-Tabelle-Samen'!J309,"-cultivation-set-maltese.jpg")),
IF($C$1="Niederländisch - NL",HYPERLINK(CONCATENATE("https://www.saflax.de/0-WVK-Retail/Bilder-Pictures/SAFLAX-",'Basis-Tabelle-Samen'!T309,"-",'Basis-Tabelle-Samen'!J309,"-cultivation-set-dutch.jpg")),
IF($C$1="Norwegisch - NO",HYPERLINK(CONCATENATE("https://www.saflax.de/0-WVK-Retail/Bilder-Pictures/SAFLAX-",'Basis-Tabelle-Samen'!T309,"-",'Basis-Tabelle-Samen'!J309,"-cultivation-set-nowegian.jpg")),
IF($C$1="Polnisch - PL",HYPERLINK(CONCATENATE("https://www.saflax.de/0-WVK-Retail/Bilder-Pictures/SAFLAX-",'Basis-Tabelle-Samen'!T309,"-",'Basis-Tabelle-Samen'!J309,"-cultivation-set-polish.jpg")),
IF($C$1="Portugiesisch - PT",HYPERLINK(CONCATENATE("https://www.saflax.de/0-WVK-Retail/Bilder-Pictures/SAFLAX-",'Basis-Tabelle-Samen'!T309,"-",'Basis-Tabelle-Samen'!J309,"-cultivation-set-portuguese.jpg")),
IF($C$1="Rumänisch - RO",HYPERLINK(CONCATENATE("https://www.saflax.de/0-WVK-Retail/Bilder-Pictures/SAFLAX-",'Basis-Tabelle-Samen'!T309,"-",'Basis-Tabelle-Samen'!J309,"-cultivation-set-romanian.jpg")),
IF($C$1="Schwedisch - SE",HYPERLINK(CONCATENATE("https://www.saflax.de/0-WVK-Retail/Bilder-Pictures/SAFLAX-",'Basis-Tabelle-Samen'!T309,"-",'Basis-Tabelle-Samen'!J309,"-cultivation-set-swedish.jpg")),
IF($C$1="Slowakisch - SK",HYPERLINK(CONCATENATE("https://www.saflax.de/0-WVK-Retail/Bilder-Pictures/SAFLAX-",'Basis-Tabelle-Samen'!T309,"-",'Basis-Tabelle-Samen'!J309,"-cultivation-set-slovak.jpg")),
IF($C$1="Slowenisch - SI",HYPERLINK(CONCATENATE("https://www.saflax.de/0-WVK-Retail/Bilder-Pictures/SAFLAX-",'Basis-Tabelle-Samen'!T309,"-",'Basis-Tabelle-Samen'!J309,"-cultivation-set-slovenian.jpg")),
IF($C$1="Spanisch - ES",HYPERLINK(CONCATENATE("https://www.saflax.de/0-WVK-Retail/Bilder-Pictures/SAFLAX-",'Basis-Tabelle-Samen'!T309,"-",'Basis-Tabelle-Samen'!J309,"-cultivation-set-spanish.jpg")),
IF($C$1="Tschechisch - CZ",HYPERLINK(CONCATENATE("https://www.saflax.de/0-WVK-Retail/Bilder-Pictures/SAFLAX-",'Basis-Tabelle-Samen'!T309,"-",'Basis-Tabelle-Samen'!J309,"-cultivation-set-czech.jpg")),
IF($C$1="Türkisch - TR",HYPERLINK(CONCATENATE("https://www.saflax.de/0-WVK-Retail/Bilder-Pictures/SAFLAX-",'Basis-Tabelle-Samen'!T309,"-",'Basis-Tabelle-Samen'!J309,"-cultivation-set-turkish.jpg")),
IF($C$1="Ungarisch - HU",HYPERLINK(CONCATENATE("https://www.saflax.de/0-WVK-Retail/Bilder-Pictures/SAFLAX-",'Basis-Tabelle-Samen'!T309,"-",'Basis-Tabelle-Samen'!J309,"-cultivation-set-hungarian.jpg")),
" ACHTUNG")))))))))))))))))))))))))))))</f>
        <v>https://www.saflax.de/0-WVK-Retail/Bilder-Pictures/SAFLAX-35240-glechoma-hederacea-cultivation-set-english.jpg</v>
      </c>
      <c r="AQ299" s="330" t="str">
        <f>IF(L299&lt;1,"",
IF($C$1="Bulgarisch - BG",HYPERLINK(CONCATENATE("https://www.saflax.de/0-WVK-Retail/Bilder-Pictures/SAFLAX-",'Basis-Tabelle-Samen'!W309,"-",'Basis-Tabelle-Samen'!J309,"-garden-in-the-bag-bulgarian.jpg")),
IF($C$1="Dänisch - DK",HYPERLINK(CONCATENATE("https://www.saflax.de/0-WVK-Retail/Bilder-Pictures/SAFLAX-",'Basis-Tabelle-Samen'!W309,"-",'Basis-Tabelle-Samen'!J309,"-garden-in-the-bag-danish.jpg")),
IF($C$1="Deutsch - DE",HYPERLINK(CONCATENATE("https://www.saflax.de/0-WVK-Retail/Bilder-Pictures/SAFLAX-",'Basis-Tabelle-Samen'!W309,"-",'Basis-Tabelle-Samen'!J309,"-garden-in-the-bag-german.jpg")),
IF($C$1="Englisch - UK",HYPERLINK(CONCATENATE("https://www.saflax.de/0-WVK-Retail/Bilder-Pictures/SAFLAX-",'Basis-Tabelle-Samen'!W309,"-",'Basis-Tabelle-Samen'!J309,"-garden-in-the-bag-english.jpg")),
IF($C$1="Estnisch - EE",HYPERLINK(CONCATENATE("https://www.saflax.de/0-WVK-Retail/Bilder-Pictures/SAFLAX-",'Basis-Tabelle-Samen'!W309,"-",'Basis-Tabelle-Samen'!J309,"-garden-in-the-bag-estonian.jpg")),
IF($C$1="Finnisch - FI",HYPERLINK(CONCATENATE("https://www.saflax.de/0-WVK-Retail/Bilder-Pictures/SAFLAX-",'Basis-Tabelle-Samen'!W309,"-",'Basis-Tabelle-Samen'!J309,"-garden-in-the-bag-finnish.jpg")),
IF($C$1="Französisch - FR",HYPERLINK(CONCATENATE("https://www.saflax.de/0-WVK-Retail/Bilder-Pictures/SAFLAX-",'Basis-Tabelle-Samen'!W309,"-",'Basis-Tabelle-Samen'!J309,"-garden-in-the-bag-french.jpg")),
IF($C$1="Griechisch - GR",HYPERLINK(CONCATENATE("https://www.saflax.de/0-WVK-Retail/Bilder-Pictures/SAFLAX-",'Basis-Tabelle-Samen'!W309,"-",'Basis-Tabelle-Samen'!J309,"-garden-in-the-bag-greek.jpg")),
IF($C$1="Irisch - IE",HYPERLINK(CONCATENATE("https://www.saflax.de/0-WVK-Retail/Bilder-Pictures/SAFLAX-",'Basis-Tabelle-Samen'!W309,"-",'Basis-Tabelle-Samen'!J309,"-garden-in-the-bag-irish.jpg")),
IF($C$1="Isländisch - IS",HYPERLINK(CONCATENATE("https://www.saflax.de/0-WVK-Retail/Bilder-Pictures/SAFLAX-",'Basis-Tabelle-Samen'!W309,"-",'Basis-Tabelle-Samen'!J309,"-garden-in-the-bag-icelandic.jpg")),
IF($C$1="Italienisch - IT",HYPERLINK(CONCATENATE("https://www.saflax.de/0-WVK-Retail/Bilder-Pictures/SAFLAX-",'Basis-Tabelle-Samen'!W309,"-",'Basis-Tabelle-Samen'!J309,"-garden-in-the-bag-italian.jpg")),
IF($C$1="Japanisch - JP",HYPERLINK(CONCATENATE("https://www.saflax.de/0-WVK-Retail/Bilder-Pictures/SAFLAX-",'Basis-Tabelle-Samen'!W309,"-",'Basis-Tabelle-Samen'!J309,"-garden-in-the-bag-japanese.jpg")),
IF($C$1="Kroatisch - HR",HYPERLINK(CONCATENATE("https://www.saflax.de/0-WVK-Retail/Bilder-Pictures/SAFLAX-",'Basis-Tabelle-Samen'!W309,"-",'Basis-Tabelle-Samen'!J309,"-garden-in-the-bag-croatian.jpg")),
IF($C$1="Lettisch - LV",HYPERLINK(CONCATENATE("https://www.saflax.de/0-WVK-Retail/Bilder-Pictures/SAFLAX-",'Basis-Tabelle-Samen'!W309,"-",'Basis-Tabelle-Samen'!J309,"-garden-in-the-bag-latvian.jpg")),
IF($C$1="Litauisch - LT",HYPERLINK(CONCATENATE("https://www.saflax.de/0-WVK-Retail/Bilder-Pictures/SAFLAX-",'Basis-Tabelle-Samen'!W309,"-",'Basis-Tabelle-Samen'!J309,"-garden-in-the-bag-lithuanian.jpg")),
IF($C$1="Maltesisch - MT",HYPERLINK(CONCATENATE("https://www.saflax.de/0-WVK-Retail/Bilder-Pictures/SAFLAX-",'Basis-Tabelle-Samen'!W309,"-",'Basis-Tabelle-Samen'!J309,"-garden-in-the-bag-maltese.jpg")),
IF($C$1="Niederländisch - NL",HYPERLINK(CONCATENATE("https://www.saflax.de/0-WVK-Retail/Bilder-Pictures/SAFLAX-",'Basis-Tabelle-Samen'!W309,"-",'Basis-Tabelle-Samen'!J309,"-garden-in-the-bag-dutch.jpg")),
IF($C$1="Norwegisch - NO",HYPERLINK(CONCATENATE("https://www.saflax.de/0-WVK-Retail/Bilder-Pictures/SAFLAX-",'Basis-Tabelle-Samen'!W309,"-",'Basis-Tabelle-Samen'!J309,"-garden-in-the-bag-nowegian.jpg")),
IF($C$1="Polnisch - PL",HYPERLINK(CONCATENATE("https://www.saflax.de/0-WVK-Retail/Bilder-Pictures/SAFLAX-",'Basis-Tabelle-Samen'!W309,"-",'Basis-Tabelle-Samen'!J309,"-garden-in-the-bag-polish.jpg")),
IF($C$1="Portugiesisch - PT",HYPERLINK(CONCATENATE("https://www.saflax.de/0-WVK-Retail/Bilder-Pictures/SAFLAX-",'Basis-Tabelle-Samen'!W309,"-",'Basis-Tabelle-Samen'!J309,"-garden-in-the-bag-portuguese.jpg")),
IF($C$1="Rumänisch - RO",HYPERLINK(CONCATENATE("https://www.saflax.de/0-WVK-Retail/Bilder-Pictures/SAFLAX-",'Basis-Tabelle-Samen'!W309,"-",'Basis-Tabelle-Samen'!J309,"-garden-in-the-bag-romanian.jpg")),
IF($C$1="Schwedisch - SE",HYPERLINK(CONCATENATE("https://www.saflax.de/0-WVK-Retail/Bilder-Pictures/SAFLAX-",'Basis-Tabelle-Samen'!W309,"-",'Basis-Tabelle-Samen'!J309,"-garden-in-the-bag-swedish.jpg")),
IF($C$1="Slowakisch - SK",HYPERLINK(CONCATENATE("https://www.saflax.de/0-WVK-Retail/Bilder-Pictures/SAFLAX-",'Basis-Tabelle-Samen'!W309,"-",'Basis-Tabelle-Samen'!J309,"-garden-in-the-bag-slovak.jpg")),
IF($C$1="Slowenisch - SI",HYPERLINK(CONCATENATE("https://www.saflax.de/0-WVK-Retail/Bilder-Pictures/SAFLAX-",'Basis-Tabelle-Samen'!W309,"-",'Basis-Tabelle-Samen'!J309,"-garden-in-the-bag-slovenian.jpg")),
IF($C$1="Spanisch - ES",HYPERLINK(CONCATENATE("https://www.saflax.de/0-WVK-Retail/Bilder-Pictures/SAFLAX-",'Basis-Tabelle-Samen'!W309,"-",'Basis-Tabelle-Samen'!J309,"-garden-in-the-bag-spanish.jpg")),
IF($C$1="Tschechisch - CZ",HYPERLINK(CONCATENATE("https://www.saflax.de/0-WVK-Retail/Bilder-Pictures/SAFLAX-",'Basis-Tabelle-Samen'!W309,"-",'Basis-Tabelle-Samen'!J309,"-garden-in-the-bag-czech.jpg")),
IF($C$1="Türkisch - TR",HYPERLINK(CONCATENATE("https://www.saflax.de/0-WVK-Retail/Bilder-Pictures/SAFLAX-",'Basis-Tabelle-Samen'!W309,"-",'Basis-Tabelle-Samen'!J309,"-garden-in-the-bag-turkish.jpg")),
IF($C$1="Ungarisch - HU",HYPERLINK(CONCATENATE("https://www.saflax.de/0-WVK-Retail/Bilder-Pictures/SAFLAX-",'Basis-Tabelle-Samen'!W309,"-",'Basis-Tabelle-Samen'!J309,"-garden-in-the-bag-hungarian.jpg")),
" ACHTUNG")))))))))))))))))))))))))))))</f>
        <v>https://www.saflax.de/0-WVK-Retail/Bilder-Pictures/SAFLAX-65240-glechoma-hederacea-garden-in-the-bag-english.jpg</v>
      </c>
    </row>
    <row r="300" spans="1:43" ht="17.100000000000001" customHeight="1" x14ac:dyDescent="0.2">
      <c r="A300" s="318" t="str">
        <f>IF('Basis-Tabelle-Samen'!A307="","",IF($C$1="Deutsch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00" s="319" t="str">
        <f>'Basis-Tabelle-Samen'!I307</f>
        <v>Ilex paraguariensis</v>
      </c>
      <c r="C300" s="316" t="str">
        <f>IF($C$1="Bulgarisch - BG",'Basis-Tabelle-Samen'!Z307,
IF($C$1="Dänisch - DK",'Basis-Tabelle-Samen'!AA307,
IF($C$1="Deutsch - DE",'Basis-Tabelle-Samen'!AB307,
IF($C$1="Englisch - UK",'Basis-Tabelle-Samen'!AC307,
IF($C$1="Estnisch - EE",'Basis-Tabelle-Samen'!AD307,
IF($C$1="Finnisch - FI",'Basis-Tabelle-Samen'!AE307,
IF($C$1="Französisch - FR",'Basis-Tabelle-Samen'!AF307,
IF($C$1="Griechisch - GR",'Basis-Tabelle-Samen'!AG307,
IF($C$1="Irisch - IE",'Basis-Tabelle-Samen'!AH307,
IF($C$1="Isländisch - IS",'Basis-Tabelle-Samen'!AI307,
IF($C$1="Italienisch - IT",'Basis-Tabelle-Samen'!AJ307,
IF($C$1="Japanisch - JP",'Basis-Tabelle-Samen'!AK307,
IF($C$1="Kroatisch - HR",'Basis-Tabelle-Samen'!AL307,
IF($C$1="Lettisch - LV",'Basis-Tabelle-Samen'!AM307,
IF($C$1="Litauisch - LT",'Basis-Tabelle-Samen'!AN307,
IF($C$1="Maltesisch - MT",'Basis-Tabelle-Samen'!AO307,
IF($C$1="Niederländisch - NL",'Basis-Tabelle-Samen'!AP307,
IF($C$1="Norwegisch - NO",'Basis-Tabelle-Samen'!AQ307,
IF($C$1="Polnisch - PL",'Basis-Tabelle-Samen'!AR307,
IF($C$1="Portugiesisch - PT",'Basis-Tabelle-Samen'!AS307,
IF($C$1="Rumänisch - RO",'Basis-Tabelle-Samen'!AT307,
IF($C$1="Schwedisch - SE",'Basis-Tabelle-Samen'!AU307,
IF($C$1="Slowakisch - SK",'Basis-Tabelle-Samen'!AV307,
IF($C$1="Slowenisch - SI",'Basis-Tabelle-Samen'!AW307,
IF($C$1="Spanisch - ES",'Basis-Tabelle-Samen'!AX307,
IF($C$1="Tschechisch - CZ",'Basis-Tabelle-Samen'!AY307,
IF($C$1="Türkisch - TR",'Basis-Tabelle-Samen'!AZ307,
IF($C$1="Ungarisch - HU",'Basis-Tabelle-Samen'!BA307,
" ACHTUNG"))))))))))))))))))))))))))))</f>
        <v>Yerba mate</v>
      </c>
      <c r="D300" s="320">
        <f>'Basis-Tabelle-Samen'!F307</f>
        <v>10</v>
      </c>
      <c r="E300" s="321" t="str">
        <f>'Basis-Tabelle-Samen'!H307</f>
        <v>7 %</v>
      </c>
      <c r="F300" s="322" t="str">
        <f>IF('Basis-Tabelle-Samen'!G307="","",'Basis-Tabelle-Samen'!G307)</f>
        <v>07</v>
      </c>
      <c r="G300" s="320">
        <f>'Basis-Tabelle-Samen'!C307</f>
        <v>15238</v>
      </c>
      <c r="H300" s="323">
        <f>'Basis-Tabelle-Samen'!D307</f>
        <v>4055473152387</v>
      </c>
      <c r="I300" s="324">
        <f>'Basis-Tabelle-Samen'!E307</f>
        <v>1.85</v>
      </c>
      <c r="J300" s="325">
        <f t="shared" si="4"/>
        <v>12</v>
      </c>
      <c r="K300" s="326">
        <f>'Basis-Tabelle-Samen'!K307</f>
        <v>75238</v>
      </c>
      <c r="L300" s="323">
        <f>'Basis-Tabelle-Samen'!L307</f>
        <v>4055473752389</v>
      </c>
      <c r="M300" s="324">
        <f>'Basis-Tabelle-Samen'!M307</f>
        <v>2.4500000000000002</v>
      </c>
      <c r="N300" s="326">
        <f>IF(K300&lt;1,"",'3'!$I$15)</f>
        <v>15</v>
      </c>
      <c r="O300" s="327">
        <f>IF(K300&lt;1,"",'3'!$J$11)</f>
        <v>90</v>
      </c>
      <c r="P300" s="326">
        <f>'Basis-Tabelle-Samen'!N307</f>
        <v>85238</v>
      </c>
      <c r="Q300" s="323">
        <f>'Basis-Tabelle-Samen'!O307</f>
        <v>4055473852386</v>
      </c>
      <c r="R300" s="328">
        <f>'Basis-Tabelle-Samen'!P307</f>
        <v>3.75</v>
      </c>
      <c r="S300" s="326">
        <f>IF(R300&lt;1,"",'3'!$M$15)</f>
        <v>18</v>
      </c>
      <c r="T300" s="327">
        <f>IF(R300&lt;1,"",'3'!$N$11)</f>
        <v>72</v>
      </c>
      <c r="U300" s="326">
        <f>'Basis-Tabelle-Samen'!Q307</f>
        <v>55238</v>
      </c>
      <c r="V300" s="323">
        <f>'Basis-Tabelle-Samen'!R307</f>
        <v>4055473552385</v>
      </c>
      <c r="W300" s="324">
        <f>'Basis-Tabelle-Samen'!S307</f>
        <v>4.95</v>
      </c>
      <c r="X300" s="326">
        <f>IF(U300&lt;1,"",'3'!$Q$15)</f>
        <v>6</v>
      </c>
      <c r="Y300" s="327">
        <f>IF(U300&lt;1,"",'3'!$R$11)</f>
        <v>24</v>
      </c>
      <c r="Z300" s="326">
        <f>'Basis-Tabelle-Samen'!T307</f>
        <v>35238</v>
      </c>
      <c r="AA300" s="323">
        <f>'Basis-Tabelle-Samen'!U307</f>
        <v>4055473352381</v>
      </c>
      <c r="AB300" s="324">
        <f>'Basis-Tabelle-Samen'!V307</f>
        <v>6.75</v>
      </c>
      <c r="AC300" s="326">
        <f>IF(Z300&lt;1,"",'3'!$U$15)</f>
        <v>6</v>
      </c>
      <c r="AD300" s="327">
        <f>IF(Z300&lt;1,"",'3'!$V$11)</f>
        <v>24</v>
      </c>
      <c r="AE300" s="326">
        <f>'Basis-Tabelle-Samen'!W307</f>
        <v>65238</v>
      </c>
      <c r="AF300" s="323">
        <f>'Basis-Tabelle-Samen'!X307</f>
        <v>4055473652382</v>
      </c>
      <c r="AG300" s="324">
        <f>'Basis-Tabelle-Samen'!Y307</f>
        <v>2.95</v>
      </c>
      <c r="AH300" s="326">
        <f>IF(AE300&lt;1,"",'3'!$Y$15)</f>
        <v>8</v>
      </c>
      <c r="AI300" s="327">
        <f>IF(AE300&lt;1,"",'3'!$Z$11)</f>
        <v>64</v>
      </c>
      <c r="AJ300" s="315"/>
      <c r="AK300" s="316" t="str">
        <f>IF(G300&lt;1,"",
IF($C$1="Bulgarisch - BG",HYPERLINK(CONCATENATE("https://www.saflax.de/0-WVK-Retail/Bilder-Pictures/SAFLAX-",'Basis-Tabelle-Samen'!C307,"-",'Basis-Tabelle-Samen'!J307,"-seed-package-front-cr-bulgarian.jpg")),
IF($C$1="Dänisch - DK",HYPERLINK(CONCATENATE("https://www.saflax.de/0-WVK-Retail/Bilder-Pictures/SAFLAX-",'Basis-Tabelle-Samen'!C307,"-",'Basis-Tabelle-Samen'!J307,"-seed-package-front-cr-danish.jpg")),
IF($C$1="Deutsch - DE",HYPERLINK(CONCATENATE("https://www.saflax.de/0-WVK-Retail/Bilder-Pictures/SAFLAX-",'Basis-Tabelle-Samen'!C307,"-",'Basis-Tabelle-Samen'!J307,"-seed-package-front-cr-german.jpg")),
IF($C$1="Englisch - UK",HYPERLINK(CONCATENATE("https://www.saflax.de/0-WVK-Retail/Bilder-Pictures/SAFLAX-",'Basis-Tabelle-Samen'!C307,"-",'Basis-Tabelle-Samen'!J307,"-seed-package-front-cr-english.jpg")),
IF($C$1="Estnisch - EE",HYPERLINK(CONCATENATE("https://www.saflax.de/0-WVK-Retail/Bilder-Pictures/SAFLAX-",'Basis-Tabelle-Samen'!C307,"-",'Basis-Tabelle-Samen'!J307,"-seed-package-front-cr-estonian.jpg")),
IF($C$1="Finnisch - FI",HYPERLINK(CONCATENATE("https://www.saflax.de/0-WVK-Retail/Bilder-Pictures/SAFLAX-",'Basis-Tabelle-Samen'!C307,"-",'Basis-Tabelle-Samen'!J307,"-seed-package-front-cr-finnish.jpg")),
IF($C$1="Französisch - FR",HYPERLINK(CONCATENATE("https://www.saflax.de/0-WVK-Retail/Bilder-Pictures/SAFLAX-",'Basis-Tabelle-Samen'!C307,"-",'Basis-Tabelle-Samen'!J307,"-seed-package-front-cr-french.jpg")),
IF($C$1="Griechisch - GR",HYPERLINK(CONCATENATE("https://www.saflax.de/0-WVK-Retail/Bilder-Pictures/SAFLAX-",'Basis-Tabelle-Samen'!C307,"-",'Basis-Tabelle-Samen'!J307,"-seed-package-front-cr-greek.jpg")),
IF($C$1="Irisch - IE",HYPERLINK(CONCATENATE("https://www.saflax.de/0-WVK-Retail/Bilder-Pictures/SAFLAX-",'Basis-Tabelle-Samen'!C307,"-",'Basis-Tabelle-Samen'!J307,"-seed-package-front-cr-irish.jpg")),
IF($C$1="Isländisch - IS",HYPERLINK(CONCATENATE("https://www.saflax.de/0-WVK-Retail/Bilder-Pictures/SAFLAX-",'Basis-Tabelle-Samen'!C307,"-",'Basis-Tabelle-Samen'!J307,"-seed-package-front-cr-icelandic.jpg")),
IF($C$1="Italienisch - IT",HYPERLINK(CONCATENATE("https://www.saflax.de/0-WVK-Retail/Bilder-Pictures/SAFLAX-",'Basis-Tabelle-Samen'!C307,"-",'Basis-Tabelle-Samen'!J307,"-seed-package-front-cr-italian.jpg")),
IF($C$1="Japanisch - JP",HYPERLINK(CONCATENATE("https://www.saflax.de/0-WVK-Retail/Bilder-Pictures/SAFLAX-",'Basis-Tabelle-Samen'!C307,"-",'Basis-Tabelle-Samen'!J307,"-seed-package-front-cr-japanese.jpg")),
IF($C$1="Kroatisch - HR",HYPERLINK(CONCATENATE("https://www.saflax.de/0-WVK-Retail/Bilder-Pictures/SAFLAX-",'Basis-Tabelle-Samen'!C307,"-",'Basis-Tabelle-Samen'!J307,"-seed-package-front-cr-croatian.jpg")),
IF($C$1="Lettisch - LV",HYPERLINK(CONCATENATE("https://www.saflax.de/0-WVK-Retail/Bilder-Pictures/SAFLAX-",'Basis-Tabelle-Samen'!C307,"-",'Basis-Tabelle-Samen'!J307,"-seed-package-front-cr-latvian.jpg")),
IF($C$1="Litauisch - LT",HYPERLINK(CONCATENATE("https://www.saflax.de/0-WVK-Retail/Bilder-Pictures/SAFLAX-",'Basis-Tabelle-Samen'!C307,"-",'Basis-Tabelle-Samen'!J307,"-seed-package-front-cr-lithuanian.jpg")),
IF($C$1="Maltesisch - MT",HYPERLINK(CONCATENATE("https://www.saflax.de/0-WVK-Retail/Bilder-Pictures/SAFLAX-",'Basis-Tabelle-Samen'!C307,"-",'Basis-Tabelle-Samen'!J307,"-seed-package-front-cr-maltese.jpg")),
IF($C$1="Niederländisch - NL",HYPERLINK(CONCATENATE("https://www.saflax.de/0-WVK-Retail/Bilder-Pictures/SAFLAX-",'Basis-Tabelle-Samen'!C307,"-",'Basis-Tabelle-Samen'!J307,"-seed-package-front-cr-dutch.jpg")),
IF($C$1="Norwegisch - NO",HYPERLINK(CONCATENATE("https://www.saflax.de/0-WVK-Retail/Bilder-Pictures/SAFLAX-",'Basis-Tabelle-Samen'!C307,"-",'Basis-Tabelle-Samen'!J307,"-seed-package-front-cr-nowegian.jpg")),
IF($C$1="Polnisch - PL",HYPERLINK(CONCATENATE("https://www.saflax.de/0-WVK-Retail/Bilder-Pictures/SAFLAX-",'Basis-Tabelle-Samen'!C307,"-",'Basis-Tabelle-Samen'!J307,"-seed-package-front-cr-polish.jpg")),
IF($C$1="Portugiesisch - PT",HYPERLINK(CONCATENATE("https://www.saflax.de/0-WVK-Retail/Bilder-Pictures/SAFLAX-",'Basis-Tabelle-Samen'!C307,"-",'Basis-Tabelle-Samen'!J307,"-seed-package-front-cr-portuguese.jpg")),
IF($C$1="Rumänisch - RO",HYPERLINK(CONCATENATE("https://www.saflax.de/0-WVK-Retail/Bilder-Pictures/SAFLAX-",'Basis-Tabelle-Samen'!C307,"-",'Basis-Tabelle-Samen'!J307,"-seed-package-front-cr-romanian.jpg")),
IF($C$1="Schwedisch - SE",HYPERLINK(CONCATENATE("https://www.saflax.de/0-WVK-Retail/Bilder-Pictures/SAFLAX-",'Basis-Tabelle-Samen'!C307,"-",'Basis-Tabelle-Samen'!J307,"-seed-package-front-cr-swedish.jpg")),
IF($C$1="Slowakisch - SK",HYPERLINK(CONCATENATE("https://www.saflax.de/0-WVK-Retail/Bilder-Pictures/SAFLAX-",'Basis-Tabelle-Samen'!C307,"-",'Basis-Tabelle-Samen'!J307,"-seed-package-front-cr-slovak.jpg")),
IF($C$1="Slowenisch - SI",HYPERLINK(CONCATENATE("https://www.saflax.de/0-WVK-Retail/Bilder-Pictures/SAFLAX-",'Basis-Tabelle-Samen'!C307,"-",'Basis-Tabelle-Samen'!J307,"-seed-package-front-cr-slovenian.jpg")),
IF($C$1="Spanisch - ES",HYPERLINK(CONCATENATE("https://www.saflax.de/0-WVK-Retail/Bilder-Pictures/SAFLAX-",'Basis-Tabelle-Samen'!C307,"-",'Basis-Tabelle-Samen'!J307,"-seed-package-front-cr-spanish.jpg")),
IF($C$1="Tschechisch - CZ",HYPERLINK(CONCATENATE("https://www.saflax.de/0-WVK-Retail/Bilder-Pictures/SAFLAX-",'Basis-Tabelle-Samen'!C307,"-",'Basis-Tabelle-Samen'!J307,"-seed-package-front-cr-czech.jpg")),
IF($C$1="Türkisch - TR",HYPERLINK(CONCATENATE("https://www.saflax.de/0-WVK-Retail/Bilder-Pictures/SAFLAX-",'Basis-Tabelle-Samen'!C307,"-",'Basis-Tabelle-Samen'!J307,"-seed-package-front-cr-turkish.jpg")),
IF($C$1="Ungarisch - HU",HYPERLINK(CONCATENATE("https://www.saflax.de/0-WVK-Retail/Bilder-Pictures/SAFLAX-",'Basis-Tabelle-Samen'!C307,"-",'Basis-Tabelle-Samen'!J307,"-seed-package-front-cr-hungarian.jpg")),
" ACHTUNG")))))))))))))))))))))))))))))</f>
        <v>https://www.saflax.de/0-WVK-Retail/Bilder-Pictures/SAFLAX-15238-ilex-paraguariensis-seed-package-front-cr-english.jpg</v>
      </c>
      <c r="AL300" s="330" t="str">
        <f>IF(G300&lt;1,"",
IF($C$1="Bulgarisch - BG",HYPERLINK(CONCATENATE("https://www.saflax.de/0-WVK-Retail/Bilder-Pictures/SAFLAX-",'Basis-Tabelle-Samen'!C307,"-",'Basis-Tabelle-Samen'!J307,"-seed-package-back-cr-bulgarian.jpg")),
IF($C$1="Dänisch - DK",HYPERLINK(CONCATENATE("https://www.saflax.de/0-WVK-Retail/Bilder-Pictures/SAFLAX-",'Basis-Tabelle-Samen'!C307,"-",'Basis-Tabelle-Samen'!J307,"-seed-package-back-cr-danish.jpg")),
IF($C$1="Deutsch - DE",HYPERLINK(CONCATENATE("https://www.saflax.de/0-WVK-Retail/Bilder-Pictures/SAFLAX-",'Basis-Tabelle-Samen'!C307,"-",'Basis-Tabelle-Samen'!J307,"-seed-package-back-cr-german.jpg")),
IF($C$1="Englisch - UK",HYPERLINK(CONCATENATE("https://www.saflax.de/0-WVK-Retail/Bilder-Pictures/SAFLAX-",'Basis-Tabelle-Samen'!C307,"-",'Basis-Tabelle-Samen'!J307,"-seed-package-back-cr-english.jpg")),
IF($C$1="Estnisch - EE",HYPERLINK(CONCATENATE("https://www.saflax.de/0-WVK-Retail/Bilder-Pictures/SAFLAX-",'Basis-Tabelle-Samen'!C307,"-",'Basis-Tabelle-Samen'!J307,"-seed-package-back-cr-estonian.jpg")),
IF($C$1="Finnisch - FI",HYPERLINK(CONCATENATE("https://www.saflax.de/0-WVK-Retail/Bilder-Pictures/SAFLAX-",'Basis-Tabelle-Samen'!C307,"-",'Basis-Tabelle-Samen'!J307,"-seed-package-back-cr-finnish.jpg")),
IF($C$1="Französisch - FR",HYPERLINK(CONCATENATE("https://www.saflax.de/0-WVK-Retail/Bilder-Pictures/SAFLAX-",'Basis-Tabelle-Samen'!C307,"-",'Basis-Tabelle-Samen'!J307,"-seed-package-back-cr-french.jpg")),
IF($C$1="Griechisch - GR",HYPERLINK(CONCATENATE("https://www.saflax.de/0-WVK-Retail/Bilder-Pictures/SAFLAX-",'Basis-Tabelle-Samen'!C307,"-",'Basis-Tabelle-Samen'!J307,"-seed-package-back-cr-greek.jpg")),
IF($C$1="Irisch - IE",HYPERLINK(CONCATENATE("https://www.saflax.de/0-WVK-Retail/Bilder-Pictures/SAFLAX-",'Basis-Tabelle-Samen'!C307,"-",'Basis-Tabelle-Samen'!J307,"-seed-package-back-cr-irish.jpg")),
IF($C$1="Isländisch - IS",HYPERLINK(CONCATENATE("https://www.saflax.de/0-WVK-Retail/Bilder-Pictures/SAFLAX-",'Basis-Tabelle-Samen'!C307,"-",'Basis-Tabelle-Samen'!J307,"-seed-package-back-cr-icelandic.jpg")),
IF($C$1="Italienisch - IT",HYPERLINK(CONCATENATE("https://www.saflax.de/0-WVK-Retail/Bilder-Pictures/SAFLAX-",'Basis-Tabelle-Samen'!C307,"-",'Basis-Tabelle-Samen'!J307,"-seed-package-back-cr-italian.jpg")),
IF($C$1="Japanisch - JP",HYPERLINK(CONCATENATE("https://www.saflax.de/0-WVK-Retail/Bilder-Pictures/SAFLAX-",'Basis-Tabelle-Samen'!C307,"-",'Basis-Tabelle-Samen'!J307,"-seed-package-back-cr-japanese.jpg")),
IF($C$1="Kroatisch - HR",HYPERLINK(CONCATENATE("https://www.saflax.de/0-WVK-Retail/Bilder-Pictures/SAFLAX-",'Basis-Tabelle-Samen'!C307,"-",'Basis-Tabelle-Samen'!J307,"-seed-package-back-cr-croatian.jpg")),
IF($C$1="Lettisch - LV",HYPERLINK(CONCATENATE("https://www.saflax.de/0-WVK-Retail/Bilder-Pictures/SAFLAX-",'Basis-Tabelle-Samen'!C307,"-",'Basis-Tabelle-Samen'!J307,"-seed-package-back-cr-latvian.jpg")),
IF($C$1="Litauisch - LT",HYPERLINK(CONCATENATE("https://www.saflax.de/0-WVK-Retail/Bilder-Pictures/SAFLAX-",'Basis-Tabelle-Samen'!C307,"-",'Basis-Tabelle-Samen'!J307,"-seed-package-back-cr-lithuanian.jpg")),
IF($C$1="Maltesisch - MT",HYPERLINK(CONCATENATE("https://www.saflax.de/0-WVK-Retail/Bilder-Pictures/SAFLAX-",'Basis-Tabelle-Samen'!C307,"-",'Basis-Tabelle-Samen'!J307,"-seed-package-back-cr-maltese.jpg")),
IF($C$1="Niederländisch - NL",HYPERLINK(CONCATENATE("https://www.saflax.de/0-WVK-Retail/Bilder-Pictures/SAFLAX-",'Basis-Tabelle-Samen'!C307,"-",'Basis-Tabelle-Samen'!J307,"-seed-package-back-cr-dutch.jpg")),
IF($C$1="Norwegisch - NO",HYPERLINK(CONCATENATE("https://www.saflax.de/0-WVK-Retail/Bilder-Pictures/SAFLAX-",'Basis-Tabelle-Samen'!C307,"-",'Basis-Tabelle-Samen'!J307,"-seed-package-back-cr-nowegian.jpg")),
IF($C$1="Polnisch - PL",HYPERLINK(CONCATENATE("https://www.saflax.de/0-WVK-Retail/Bilder-Pictures/SAFLAX-",'Basis-Tabelle-Samen'!C307,"-",'Basis-Tabelle-Samen'!J307,"-seed-package-back-cr-polish.jpg")),
IF($C$1="Portugiesisch - PT",HYPERLINK(CONCATENATE("https://www.saflax.de/0-WVK-Retail/Bilder-Pictures/SAFLAX-",'Basis-Tabelle-Samen'!C307,"-",'Basis-Tabelle-Samen'!J307,"-seed-package-back-cr-portuguese.jpg")),
IF($C$1="Rumänisch - RO",HYPERLINK(CONCATENATE("https://www.saflax.de/0-WVK-Retail/Bilder-Pictures/SAFLAX-",'Basis-Tabelle-Samen'!C307,"-",'Basis-Tabelle-Samen'!J307,"-seed-package-back-cr-romanian.jpg")),
IF($C$1="Schwedisch - SE",HYPERLINK(CONCATENATE("https://www.saflax.de/0-WVK-Retail/Bilder-Pictures/SAFLAX-",'Basis-Tabelle-Samen'!C307,"-",'Basis-Tabelle-Samen'!J307,"-seed-package-back-cr-swedish.jpg")),
IF($C$1="Slowakisch - SK",HYPERLINK(CONCATENATE("https://www.saflax.de/0-WVK-Retail/Bilder-Pictures/SAFLAX-",'Basis-Tabelle-Samen'!C307,"-",'Basis-Tabelle-Samen'!J307,"-seed-package-back-cr-slovak.jpg")),
IF($C$1="Slowenisch - SI",HYPERLINK(CONCATENATE("https://www.saflax.de/0-WVK-Retail/Bilder-Pictures/SAFLAX-",'Basis-Tabelle-Samen'!C307,"-",'Basis-Tabelle-Samen'!J307,"-seed-package-back-cr-slovenian.jpg")),
IF($C$1="Spanisch - ES",HYPERLINK(CONCATENATE("https://www.saflax.de/0-WVK-Retail/Bilder-Pictures/SAFLAX-",'Basis-Tabelle-Samen'!C307,"-",'Basis-Tabelle-Samen'!J307,"-seed-package-back-cr-spanish.jpg")),
IF($C$1="Tschechisch - CZ",HYPERLINK(CONCATENATE("https://www.saflax.de/0-WVK-Retail/Bilder-Pictures/SAFLAX-",'Basis-Tabelle-Samen'!C307,"-",'Basis-Tabelle-Samen'!J307,"-seed-package-back-cr-czech.jpg")),
IF($C$1="Türkisch - TR",HYPERLINK(CONCATENATE("https://www.saflax.de/0-WVK-Retail/Bilder-Pictures/SAFLAX-",'Basis-Tabelle-Samen'!C307,"-",'Basis-Tabelle-Samen'!J307,"-seed-package-back-cr-turkish.jpg")),
IF($C$1="Ungarisch - HU",HYPERLINK(CONCATENATE("https://www.saflax.de/0-WVK-Retail/Bilder-Pictures/SAFLAX-",'Basis-Tabelle-Samen'!C307,"-",'Basis-Tabelle-Samen'!J307,"-seed-package-back-cr-hungarian.jpg")),
" ACHTUNG")))))))))))))))))))))))))))))</f>
        <v>https://www.saflax.de/0-WVK-Retail/Bilder-Pictures/SAFLAX-15238-ilex-paraguariensis-seed-package-back-cr-english.jpg</v>
      </c>
      <c r="AM300" s="330" t="str">
        <f>IF(H300&lt;1,"",
IF($C$1="Bulgarisch - BG",HYPERLINK(CONCATENATE("https://www.saflax.de/0-WVK-Retail/Bilder-Pictures/SAFLAX-",'Basis-Tabelle-Samen'!K307,"-",'Basis-Tabelle-Samen'!J307,"-garden-to-go-mini-bulgarian.jpg")),
IF($C$1="Dänisch - DK",HYPERLINK(CONCATENATE("https://www.saflax.de/0-WVK-Retail/Bilder-Pictures/SAFLAX-",'Basis-Tabelle-Samen'!K307,"-",'Basis-Tabelle-Samen'!J307,"-garden-to-go-mini-danish.jpg")),
IF($C$1="Deutsch - DE",HYPERLINK(CONCATENATE("https://www.saflax.de/0-WVK-Retail/Bilder-Pictures/SAFLAX-",'Basis-Tabelle-Samen'!K307,"-",'Basis-Tabelle-Samen'!J307,"-garden-to-go-mini-german.jpg")),
IF($C$1="Englisch - UK",HYPERLINK(CONCATENATE("https://www.saflax.de/0-WVK-Retail/Bilder-Pictures/SAFLAX-",'Basis-Tabelle-Samen'!K307,"-",'Basis-Tabelle-Samen'!J307,"-garden-to-go-mini-english.jpg")),
IF($C$1="Estnisch - EE",HYPERLINK(CONCATENATE("https://www.saflax.de/0-WVK-Retail/Bilder-Pictures/SAFLAX-",'Basis-Tabelle-Samen'!K307,"-",'Basis-Tabelle-Samen'!J307,"-garden-to-go-mini-estonian.jpg")),
IF($C$1="Finnisch - FI",HYPERLINK(CONCATENATE("https://www.saflax.de/0-WVK-Retail/Bilder-Pictures/SAFLAX-",'Basis-Tabelle-Samen'!K307,"-",'Basis-Tabelle-Samen'!J307,"-garden-to-go-mini-finnish.jpg")),
IF($C$1="Französisch - FR",HYPERLINK(CONCATENATE("https://www.saflax.de/0-WVK-Retail/Bilder-Pictures/SAFLAX-",'Basis-Tabelle-Samen'!K307,"-",'Basis-Tabelle-Samen'!J307,"-garden-to-go-mini-french.jpg")),
IF($C$1="Griechisch - GR",HYPERLINK(CONCATENATE("https://www.saflax.de/0-WVK-Retail/Bilder-Pictures/SAFLAX-",'Basis-Tabelle-Samen'!K307,"-",'Basis-Tabelle-Samen'!J307,"-garden-to-go-mini-greek.jpg")),
IF($C$1="Irisch - IE",HYPERLINK(CONCATENATE("https://www.saflax.de/0-WVK-Retail/Bilder-Pictures/SAFLAX-",'Basis-Tabelle-Samen'!K307,"-",'Basis-Tabelle-Samen'!J307,"-garden-to-go-mini-irish.jpg")),
IF($C$1="Isländisch - IS",HYPERLINK(CONCATENATE("https://www.saflax.de/0-WVK-Retail/Bilder-Pictures/SAFLAX-",'Basis-Tabelle-Samen'!K307,"-",'Basis-Tabelle-Samen'!J307,"-garden-to-go-mini-icelandic.jpg")),
IF($C$1="Italienisch - IT",HYPERLINK(CONCATENATE("https://www.saflax.de/0-WVK-Retail/Bilder-Pictures/SAFLAX-",'Basis-Tabelle-Samen'!K307,"-",'Basis-Tabelle-Samen'!J307,"-garden-to-go-mini-italian.jpg")),
IF($C$1="Japanisch - JP",HYPERLINK(CONCATENATE("https://www.saflax.de/0-WVK-Retail/Bilder-Pictures/SAFLAX-",'Basis-Tabelle-Samen'!K307,"-",'Basis-Tabelle-Samen'!J307,"-garden-to-go-mini-japanese.jpg")),
IF($C$1="Kroatisch - HR",HYPERLINK(CONCATENATE("https://www.saflax.de/0-WVK-Retail/Bilder-Pictures/SAFLAX-",'Basis-Tabelle-Samen'!K307,"-",'Basis-Tabelle-Samen'!J307,"-garden-to-go-mini-croatian.jpg")),
IF($C$1="Lettisch - LV",HYPERLINK(CONCATENATE("https://www.saflax.de/0-WVK-Retail/Bilder-Pictures/SAFLAX-",'Basis-Tabelle-Samen'!K307,"-",'Basis-Tabelle-Samen'!J307,"-garden-to-go-mini-latvian.jpg")),
IF($C$1="Litauisch - LT",HYPERLINK(CONCATENATE("https://www.saflax.de/0-WVK-Retail/Bilder-Pictures/SAFLAX-",'Basis-Tabelle-Samen'!K307,"-",'Basis-Tabelle-Samen'!J307,"-garden-to-go-mini-lithuanian.jpg")),
IF($C$1="Maltesisch - MT",HYPERLINK(CONCATENATE("https://www.saflax.de/0-WVK-Retail/Bilder-Pictures/SAFLAX-",'Basis-Tabelle-Samen'!K307,"-",'Basis-Tabelle-Samen'!J307,"-garden-to-go-mini-maltese.jpg")),
IF($C$1="Niederländisch - NL",HYPERLINK(CONCATENATE("https://www.saflax.de/0-WVK-Retail/Bilder-Pictures/SAFLAX-",'Basis-Tabelle-Samen'!K307,"-",'Basis-Tabelle-Samen'!J307,"-garden-to-go-mini-dutch.jpg")),
IF($C$1="Norwegisch - NO",HYPERLINK(CONCATENATE("https://www.saflax.de/0-WVK-Retail/Bilder-Pictures/SAFLAX-",'Basis-Tabelle-Samen'!K307,"-",'Basis-Tabelle-Samen'!J307,"-garden-to-go-mini-nowegian.jpg")),
IF($C$1="Polnisch - PL",HYPERLINK(CONCATENATE("https://www.saflax.de/0-WVK-Retail/Bilder-Pictures/SAFLAX-",'Basis-Tabelle-Samen'!K307,"-",'Basis-Tabelle-Samen'!J307,"-garden-to-go-mini-polish.jpg")),
IF($C$1="Portugiesisch - PT",HYPERLINK(CONCATENATE("https://www.saflax.de/0-WVK-Retail/Bilder-Pictures/SAFLAX-",'Basis-Tabelle-Samen'!K307,"-",'Basis-Tabelle-Samen'!J307,"-garden-to-go-mini-portuguese.jpg")),
IF($C$1="Rumänisch - RO",HYPERLINK(CONCATENATE("https://www.saflax.de/0-WVK-Retail/Bilder-Pictures/SAFLAX-",'Basis-Tabelle-Samen'!K307,"-",'Basis-Tabelle-Samen'!J307,"-garden-to-go-mini-romanian.jpg")),
IF($C$1="Schwedisch - SE",HYPERLINK(CONCATENATE("https://www.saflax.de/0-WVK-Retail/Bilder-Pictures/SAFLAX-",'Basis-Tabelle-Samen'!K307,"-",'Basis-Tabelle-Samen'!J307,"-garden-to-go-mini-swedish.jpg")),
IF($C$1="Slowakisch - SK",HYPERLINK(CONCATENATE("https://www.saflax.de/0-WVK-Retail/Bilder-Pictures/SAFLAX-",'Basis-Tabelle-Samen'!K307,"-",'Basis-Tabelle-Samen'!J307,"-garden-to-go-mini-slovak.jpg")),
IF($C$1="Slowenisch - SI",HYPERLINK(CONCATENATE("https://www.saflax.de/0-WVK-Retail/Bilder-Pictures/SAFLAX-",'Basis-Tabelle-Samen'!K307,"-",'Basis-Tabelle-Samen'!J307,"-garden-to-go-mini-slovenian.jpg")),
IF($C$1="Spanisch - ES",HYPERLINK(CONCATENATE("https://www.saflax.de/0-WVK-Retail/Bilder-Pictures/SAFLAX-",'Basis-Tabelle-Samen'!K307,"-",'Basis-Tabelle-Samen'!J307,"-garden-to-go-mini-spanish.jpg")),
IF($C$1="Tschechisch - CZ",HYPERLINK(CONCATENATE("https://www.saflax.de/0-WVK-Retail/Bilder-Pictures/SAFLAX-",'Basis-Tabelle-Samen'!K307,"-",'Basis-Tabelle-Samen'!J307,"-garden-to-go-mini-czech.jpg")),
IF($C$1="Türkisch - TR",HYPERLINK(CONCATENATE("https://www.saflax.de/0-WVK-Retail/Bilder-Pictures/SAFLAX-",'Basis-Tabelle-Samen'!K307,"-",'Basis-Tabelle-Samen'!J307,"-garden-to-go-mini-turkish.jpg")),
IF($C$1="Ungarisch - HU",HYPERLINK(CONCATENATE("https://www.saflax.de/0-WVK-Retail/Bilder-Pictures/SAFLAX-",'Basis-Tabelle-Samen'!K307,"-",'Basis-Tabelle-Samen'!J307,"-garden-to-go-mini-hungarian.jpg")),
" ACHTUNG")))))))))))))))))))))))))))))</f>
        <v>https://www.saflax.de/0-WVK-Retail/Bilder-Pictures/SAFLAX-75238-ilex-paraguariensis-garden-to-go-mini-english.jpg</v>
      </c>
      <c r="AN300" s="330" t="str">
        <f>IF(I300&lt;1,"",
IF($C$1="Bulgarisch - BG",HYPERLINK(CONCATENATE("https://www.saflax.de/0-WVK-Retail/Bilder-Pictures/SAFLAX-",'Basis-Tabelle-Samen'!N307,"-",'Basis-Tabelle-Samen'!J307,"-garden-to-go-lite-bulgarian.jpg")),
IF($C$1="Dänisch - DK",HYPERLINK(CONCATENATE("https://www.saflax.de/0-WVK-Retail/Bilder-Pictures/SAFLAX-",'Basis-Tabelle-Samen'!N307,"-",'Basis-Tabelle-Samen'!J307,"-garden-to-go-lite-danish.jpg")),
IF($C$1="Deutsch - DE",HYPERLINK(CONCATENATE("https://www.saflax.de/0-WVK-Retail/Bilder-Pictures/SAFLAX-",'Basis-Tabelle-Samen'!N307,"-",'Basis-Tabelle-Samen'!J307,"-garden-to-go-lite-german.jpg")),
IF($C$1="Englisch - UK",HYPERLINK(CONCATENATE("https://www.saflax.de/0-WVK-Retail/Bilder-Pictures/SAFLAX-",'Basis-Tabelle-Samen'!N307,"-",'Basis-Tabelle-Samen'!J307,"-garden-to-go-lite-english.jpg")),
IF($C$1="Estnisch - EE",HYPERLINK(CONCATENATE("https://www.saflax.de/0-WVK-Retail/Bilder-Pictures/SAFLAX-",'Basis-Tabelle-Samen'!N307,"-",'Basis-Tabelle-Samen'!J307,"-garden-to-go-lite-estonian.jpg")),
IF($C$1="Finnisch - FI",HYPERLINK(CONCATENATE("https://www.saflax.de/0-WVK-Retail/Bilder-Pictures/SAFLAX-",'Basis-Tabelle-Samen'!N307,"-",'Basis-Tabelle-Samen'!J307,"-garden-to-go-lite-finnish.jpg")),
IF($C$1="Französisch - FR",HYPERLINK(CONCATENATE("https://www.saflax.de/0-WVK-Retail/Bilder-Pictures/SAFLAX-",'Basis-Tabelle-Samen'!N307,"-",'Basis-Tabelle-Samen'!J307,"-garden-to-go-lite-french.jpg")),
IF($C$1="Griechisch - GR",HYPERLINK(CONCATENATE("https://www.saflax.de/0-WVK-Retail/Bilder-Pictures/SAFLAX-",'Basis-Tabelle-Samen'!N307,"-",'Basis-Tabelle-Samen'!J307,"-garden-to-go-lite-greek.jpg")),
IF($C$1="Irisch - IE",HYPERLINK(CONCATENATE("https://www.saflax.de/0-WVK-Retail/Bilder-Pictures/SAFLAX-",'Basis-Tabelle-Samen'!N307,"-",'Basis-Tabelle-Samen'!J307,"-garden-to-go-lite-irish.jpg")),
IF($C$1="Isländisch - IS",HYPERLINK(CONCATENATE("https://www.saflax.de/0-WVK-Retail/Bilder-Pictures/SAFLAX-",'Basis-Tabelle-Samen'!N307,"-",'Basis-Tabelle-Samen'!J307,"-garden-to-go-lite-icelandic.jpg")),
IF($C$1="Italienisch - IT",HYPERLINK(CONCATENATE("https://www.saflax.de/0-WVK-Retail/Bilder-Pictures/SAFLAX-",'Basis-Tabelle-Samen'!N307,"-",'Basis-Tabelle-Samen'!J307,"-garden-to-go-lite-italian.jpg")),
IF($C$1="Japanisch - JP",HYPERLINK(CONCATENATE("https://www.saflax.de/0-WVK-Retail/Bilder-Pictures/SAFLAX-",'Basis-Tabelle-Samen'!N307,"-",'Basis-Tabelle-Samen'!J307,"-garden-to-go-lite-japanese.jpg")),
IF($C$1="Kroatisch - HR",HYPERLINK(CONCATENATE("https://www.saflax.de/0-WVK-Retail/Bilder-Pictures/SAFLAX-",'Basis-Tabelle-Samen'!N307,"-",'Basis-Tabelle-Samen'!J307,"-garden-to-go-lite-croatian.jpg")),
IF($C$1="Lettisch - LV",HYPERLINK(CONCATENATE("https://www.saflax.de/0-WVK-Retail/Bilder-Pictures/SAFLAX-",'Basis-Tabelle-Samen'!N307,"-",'Basis-Tabelle-Samen'!J307,"-garden-to-go-lite-latvian.jpg")),
IF($C$1="Litauisch - LT",HYPERLINK(CONCATENATE("https://www.saflax.de/0-WVK-Retail/Bilder-Pictures/SAFLAX-",'Basis-Tabelle-Samen'!N307,"-",'Basis-Tabelle-Samen'!J307,"-garden-to-go-lite-lithuanian.jpg")),
IF($C$1="Maltesisch - MT",HYPERLINK(CONCATENATE("https://www.saflax.de/0-WVK-Retail/Bilder-Pictures/SAFLAX-",'Basis-Tabelle-Samen'!N307,"-",'Basis-Tabelle-Samen'!J307,"-garden-to-go-lite-maltese.jpg")),
IF($C$1="Niederländisch - NL",HYPERLINK(CONCATENATE("https://www.saflax.de/0-WVK-Retail/Bilder-Pictures/SAFLAX-",'Basis-Tabelle-Samen'!N307,"-",'Basis-Tabelle-Samen'!J307,"-garden-to-go-lite-dutch.jpg")),
IF($C$1="Norwegisch - NO",HYPERLINK(CONCATENATE("https://www.saflax.de/0-WVK-Retail/Bilder-Pictures/SAFLAX-",'Basis-Tabelle-Samen'!N307,"-",'Basis-Tabelle-Samen'!J307,"-garden-to-go-lite-nowegian.jpg")),
IF($C$1="Polnisch - PL",HYPERLINK(CONCATENATE("https://www.saflax.de/0-WVK-Retail/Bilder-Pictures/SAFLAX-",'Basis-Tabelle-Samen'!N307,"-",'Basis-Tabelle-Samen'!J307,"-garden-to-go-lite-polish.jpg")),
IF($C$1="Portugiesisch - PT",HYPERLINK(CONCATENATE("https://www.saflax.de/0-WVK-Retail/Bilder-Pictures/SAFLAX-",'Basis-Tabelle-Samen'!N307,"-",'Basis-Tabelle-Samen'!J307,"-garden-to-go-lite-portuguese.jpg")),
IF($C$1="Rumänisch - RO",HYPERLINK(CONCATENATE("https://www.saflax.de/0-WVK-Retail/Bilder-Pictures/SAFLAX-",'Basis-Tabelle-Samen'!N307,"-",'Basis-Tabelle-Samen'!J307,"-garden-to-go-lite-romanian.jpg")),
IF($C$1="Schwedisch - SE",HYPERLINK(CONCATENATE("https://www.saflax.de/0-WVK-Retail/Bilder-Pictures/SAFLAX-",'Basis-Tabelle-Samen'!N307,"-",'Basis-Tabelle-Samen'!J307,"-garden-to-go-lite-swedish.jpg")),
IF($C$1="Slowakisch - SK",HYPERLINK(CONCATENATE("https://www.saflax.de/0-WVK-Retail/Bilder-Pictures/SAFLAX-",'Basis-Tabelle-Samen'!N307,"-",'Basis-Tabelle-Samen'!J307,"-garden-to-go-lite-slovak.jpg")),
IF($C$1="Slowenisch - SI",HYPERLINK(CONCATENATE("https://www.saflax.de/0-WVK-Retail/Bilder-Pictures/SAFLAX-",'Basis-Tabelle-Samen'!N307,"-",'Basis-Tabelle-Samen'!J307,"-garden-to-go-lite-slovenian.jpg")),
IF($C$1="Spanisch - ES",HYPERLINK(CONCATENATE("https://www.saflax.de/0-WVK-Retail/Bilder-Pictures/SAFLAX-",'Basis-Tabelle-Samen'!N307,"-",'Basis-Tabelle-Samen'!J307,"-garden-to-go-lite-spanish.jpg")),
IF($C$1="Tschechisch - CZ",HYPERLINK(CONCATENATE("https://www.saflax.de/0-WVK-Retail/Bilder-Pictures/SAFLAX-",'Basis-Tabelle-Samen'!N307,"-",'Basis-Tabelle-Samen'!J307,"-garden-to-go-lite-czech.jpg")),
IF($C$1="Türkisch - TR",HYPERLINK(CONCATENATE("https://www.saflax.de/0-WVK-Retail/Bilder-Pictures/SAFLAX-",'Basis-Tabelle-Samen'!N307,"-",'Basis-Tabelle-Samen'!J307,"-garden-to-go-lite-turkish.jpg")),
IF($C$1="Ungarisch - HU",HYPERLINK(CONCATENATE("https://www.saflax.de/0-WVK-Retail/Bilder-Pictures/SAFLAX-",'Basis-Tabelle-Samen'!N307,"-",'Basis-Tabelle-Samen'!J307,"-garden-to-go-lite-hungarian.jpg")),
" ACHTUNG")))))))))))))))))))))))))))))</f>
        <v>https://www.saflax.de/0-WVK-Retail/Bilder-Pictures/SAFLAX-85238-ilex-paraguariensis-garden-to-go-lite-english.jpg</v>
      </c>
      <c r="AO300" s="330" t="str">
        <f>IF(J300&lt;1,"",
IF($C$1="Bulgarisch - BG",HYPERLINK(CONCATENATE("https://www.saflax.de/0-WVK-Retail/Bilder-Pictures/SAFLAX-",'Basis-Tabelle-Samen'!Q307,"-",'Basis-Tabelle-Samen'!J307,"-garden-to-go-bulgarian.jpg")),
IF($C$1="Dänisch - DK",HYPERLINK(CONCATENATE("https://www.saflax.de/0-WVK-Retail/Bilder-Pictures/SAFLAX-",'Basis-Tabelle-Samen'!Q307,"-",'Basis-Tabelle-Samen'!J307,"-garden-to-go-danish.jpg")),
IF($C$1="Deutsch - DE",HYPERLINK(CONCATENATE("https://www.saflax.de/0-WVK-Retail/Bilder-Pictures/SAFLAX-",'Basis-Tabelle-Samen'!Q307,"-",'Basis-Tabelle-Samen'!J307,"-garden-to-go-german.jpg")),
IF($C$1="Englisch - UK",HYPERLINK(CONCATENATE("https://www.saflax.de/0-WVK-Retail/Bilder-Pictures/SAFLAX-",'Basis-Tabelle-Samen'!Q307,"-",'Basis-Tabelle-Samen'!J307,"-garden-to-go-english.jpg")),
IF($C$1="Estnisch - EE",HYPERLINK(CONCATENATE("https://www.saflax.de/0-WVK-Retail/Bilder-Pictures/SAFLAX-",'Basis-Tabelle-Samen'!Q307,"-",'Basis-Tabelle-Samen'!J307,"-garden-to-go-estonian.jpg")),
IF($C$1="Finnisch - FI",HYPERLINK(CONCATENATE("https://www.saflax.de/0-WVK-Retail/Bilder-Pictures/SAFLAX-",'Basis-Tabelle-Samen'!Q307,"-",'Basis-Tabelle-Samen'!J307,"-garden-to-go-finnish.jpg")),
IF($C$1="Französisch - FR",HYPERLINK(CONCATENATE("https://www.saflax.de/0-WVK-Retail/Bilder-Pictures/SAFLAX-",'Basis-Tabelle-Samen'!Q307,"-",'Basis-Tabelle-Samen'!J307,"-garden-to-go-french.jpg")),
IF($C$1="Griechisch - GR",HYPERLINK(CONCATENATE("https://www.saflax.de/0-WVK-Retail/Bilder-Pictures/SAFLAX-",'Basis-Tabelle-Samen'!Q307,"-",'Basis-Tabelle-Samen'!J307,"-garden-to-go-greek.jpg")),
IF($C$1="Irisch - IE",HYPERLINK(CONCATENATE("https://www.saflax.de/0-WVK-Retail/Bilder-Pictures/SAFLAX-",'Basis-Tabelle-Samen'!Q307,"-",'Basis-Tabelle-Samen'!J307,"-garden-to-go-irish.jpg")),
IF($C$1="Isländisch - IS",HYPERLINK(CONCATENATE("https://www.saflax.de/0-WVK-Retail/Bilder-Pictures/SAFLAX-",'Basis-Tabelle-Samen'!Q307,"-",'Basis-Tabelle-Samen'!J307,"-garden-to-go-icelandic.jpg")),
IF($C$1="Italienisch - IT",HYPERLINK(CONCATENATE("https://www.saflax.de/0-WVK-Retail/Bilder-Pictures/SAFLAX-",'Basis-Tabelle-Samen'!Q307,"-",'Basis-Tabelle-Samen'!J307,"-garden-to-go-italian.jpg")),
IF($C$1="Japanisch - JP",HYPERLINK(CONCATENATE("https://www.saflax.de/0-WVK-Retail/Bilder-Pictures/SAFLAX-",'Basis-Tabelle-Samen'!Q307,"-",'Basis-Tabelle-Samen'!J307,"-garden-to-go-japanese.jpg")),
IF($C$1="Kroatisch - HR",HYPERLINK(CONCATENATE("https://www.saflax.de/0-WVK-Retail/Bilder-Pictures/SAFLAX-",'Basis-Tabelle-Samen'!Q307,"-",'Basis-Tabelle-Samen'!J307,"-garden-to-go-croatian.jpg")),
IF($C$1="Lettisch - LV",HYPERLINK(CONCATENATE("https://www.saflax.de/0-WVK-Retail/Bilder-Pictures/SAFLAX-",'Basis-Tabelle-Samen'!Q307,"-",'Basis-Tabelle-Samen'!J307,"-garden-to-go-latvian.jpg")),
IF($C$1="Litauisch - LT",HYPERLINK(CONCATENATE("https://www.saflax.de/0-WVK-Retail/Bilder-Pictures/SAFLAX-",'Basis-Tabelle-Samen'!Q307,"-",'Basis-Tabelle-Samen'!J307,"-garden-to-go-lithuanian.jpg")),
IF($C$1="Maltesisch - MT",HYPERLINK(CONCATENATE("https://www.saflax.de/0-WVK-Retail/Bilder-Pictures/SAFLAX-",'Basis-Tabelle-Samen'!Q307,"-",'Basis-Tabelle-Samen'!J307,"-garden-to-go-maltese.jpg")),
IF($C$1="Niederländisch - NL",HYPERLINK(CONCATENATE("https://www.saflax.de/0-WVK-Retail/Bilder-Pictures/SAFLAX-",'Basis-Tabelle-Samen'!Q307,"-",'Basis-Tabelle-Samen'!J307,"-garden-to-go-dutch.jpg")),
IF($C$1="Norwegisch - NO",HYPERLINK(CONCATENATE("https://www.saflax.de/0-WVK-Retail/Bilder-Pictures/SAFLAX-",'Basis-Tabelle-Samen'!Q307,"-",'Basis-Tabelle-Samen'!J307,"-garden-to-go-nowegian.jpg")),
IF($C$1="Polnisch - PL",HYPERLINK(CONCATENATE("https://www.saflax.de/0-WVK-Retail/Bilder-Pictures/SAFLAX-",'Basis-Tabelle-Samen'!Q307,"-",'Basis-Tabelle-Samen'!J307,"-garden-to-go-polish.jpg")),
IF($C$1="Portugiesisch - PT",HYPERLINK(CONCATENATE("https://www.saflax.de/0-WVK-Retail/Bilder-Pictures/SAFLAX-",'Basis-Tabelle-Samen'!Q307,"-",'Basis-Tabelle-Samen'!J307,"-garden-to-go-portuguese.jpg")),
IF($C$1="Rumänisch - RO",HYPERLINK(CONCATENATE("https://www.saflax.de/0-WVK-Retail/Bilder-Pictures/SAFLAX-",'Basis-Tabelle-Samen'!Q307,"-",'Basis-Tabelle-Samen'!J307,"-garden-to-go-romanian.jpg")),
IF($C$1="Schwedisch - SE",HYPERLINK(CONCATENATE("https://www.saflax.de/0-WVK-Retail/Bilder-Pictures/SAFLAX-",'Basis-Tabelle-Samen'!Q307,"-",'Basis-Tabelle-Samen'!J307,"-garden-to-go-swedish.jpg")),
IF($C$1="Slowakisch - SK",HYPERLINK(CONCATENATE("https://www.saflax.de/0-WVK-Retail/Bilder-Pictures/SAFLAX-",'Basis-Tabelle-Samen'!Q307,"-",'Basis-Tabelle-Samen'!J307,"-garden-to-go-slovak.jpg")),
IF($C$1="Slowenisch - SI",HYPERLINK(CONCATENATE("https://www.saflax.de/0-WVK-Retail/Bilder-Pictures/SAFLAX-",'Basis-Tabelle-Samen'!Q307,"-",'Basis-Tabelle-Samen'!J307,"-garden-to-go-slovenian.jpg")),
IF($C$1="Spanisch - ES",HYPERLINK(CONCATENATE("https://www.saflax.de/0-WVK-Retail/Bilder-Pictures/SAFLAX-",'Basis-Tabelle-Samen'!Q307,"-",'Basis-Tabelle-Samen'!J307,"-garden-to-go-spanish.jpg")),
IF($C$1="Tschechisch - CZ",HYPERLINK(CONCATENATE("https://www.saflax.de/0-WVK-Retail/Bilder-Pictures/SAFLAX-",'Basis-Tabelle-Samen'!Q307,"-",'Basis-Tabelle-Samen'!J307,"-garden-to-go-czech.jpg")),
IF($C$1="Türkisch - TR",HYPERLINK(CONCATENATE("https://www.saflax.de/0-WVK-Retail/Bilder-Pictures/SAFLAX-",'Basis-Tabelle-Samen'!Q307,"-",'Basis-Tabelle-Samen'!J307,"-garden-to-go-turkish.jpg")),
IF($C$1="Ungarisch - HU",HYPERLINK(CONCATENATE("https://www.saflax.de/0-WVK-Retail/Bilder-Pictures/SAFLAX-",'Basis-Tabelle-Samen'!Q307,"-",'Basis-Tabelle-Samen'!J307,"-garden-to-go-hungarian.jpg")),
" ACHTUNG")))))))))))))))))))))))))))))</f>
        <v>https://www.saflax.de/0-WVK-Retail/Bilder-Pictures/SAFLAX-55238-ilex-paraguariensis-garden-to-go-english.jpg</v>
      </c>
      <c r="AP300" s="330" t="str">
        <f>IF(K300&lt;1,"",
IF($C$1="Bulgarisch - BG",HYPERLINK(CONCATENATE("https://www.saflax.de/0-WVK-Retail/Bilder-Pictures/SAFLAX-",'Basis-Tabelle-Samen'!T307,"-",'Basis-Tabelle-Samen'!J307,"-cultivation-set-bulgarian.jpg")),
IF($C$1="Dänisch - DK",HYPERLINK(CONCATENATE("https://www.saflax.de/0-WVK-Retail/Bilder-Pictures/SAFLAX-",'Basis-Tabelle-Samen'!T307,"-",'Basis-Tabelle-Samen'!J307,"-cultivation-set-danish.jpg")),
IF($C$1="Deutsch - DE",HYPERLINK(CONCATENATE("https://www.saflax.de/0-WVK-Retail/Bilder-Pictures/SAFLAX-",'Basis-Tabelle-Samen'!T307,"-",'Basis-Tabelle-Samen'!J307,"-cultivation-set-german.jpg")),
IF($C$1="Englisch - UK",HYPERLINK(CONCATENATE("https://www.saflax.de/0-WVK-Retail/Bilder-Pictures/SAFLAX-",'Basis-Tabelle-Samen'!T307,"-",'Basis-Tabelle-Samen'!J307,"-cultivation-set-english.jpg")),
IF($C$1="Estnisch - EE",HYPERLINK(CONCATENATE("https://www.saflax.de/0-WVK-Retail/Bilder-Pictures/SAFLAX-",'Basis-Tabelle-Samen'!T307,"-",'Basis-Tabelle-Samen'!J307,"-cultivation-set-estonian.jpg")),
IF($C$1="Finnisch - FI",HYPERLINK(CONCATENATE("https://www.saflax.de/0-WVK-Retail/Bilder-Pictures/SAFLAX-",'Basis-Tabelle-Samen'!T307,"-",'Basis-Tabelle-Samen'!J307,"-cultivation-set-finnish.jpg")),
IF($C$1="Französisch - FR",HYPERLINK(CONCATENATE("https://www.saflax.de/0-WVK-Retail/Bilder-Pictures/SAFLAX-",'Basis-Tabelle-Samen'!T307,"-",'Basis-Tabelle-Samen'!J307,"-cultivation-set-french.jpg")),
IF($C$1="Griechisch - GR",HYPERLINK(CONCATENATE("https://www.saflax.de/0-WVK-Retail/Bilder-Pictures/SAFLAX-",'Basis-Tabelle-Samen'!T307,"-",'Basis-Tabelle-Samen'!J307,"-cultivation-set-greek.jpg")),
IF($C$1="Irisch - IE",HYPERLINK(CONCATENATE("https://www.saflax.de/0-WVK-Retail/Bilder-Pictures/SAFLAX-",'Basis-Tabelle-Samen'!T307,"-",'Basis-Tabelle-Samen'!J307,"-cultivation-set-irish.jpg")),
IF($C$1="Isländisch - IS",HYPERLINK(CONCATENATE("https://www.saflax.de/0-WVK-Retail/Bilder-Pictures/SAFLAX-",'Basis-Tabelle-Samen'!T307,"-",'Basis-Tabelle-Samen'!J307,"-cultivation-set-icelandic.jpg")),
IF($C$1="Italienisch - IT",HYPERLINK(CONCATENATE("https://www.saflax.de/0-WVK-Retail/Bilder-Pictures/SAFLAX-",'Basis-Tabelle-Samen'!T307,"-",'Basis-Tabelle-Samen'!J307,"-cultivation-set-italian.jpg")),
IF($C$1="Japanisch - JP",HYPERLINK(CONCATENATE("https://www.saflax.de/0-WVK-Retail/Bilder-Pictures/SAFLAX-",'Basis-Tabelle-Samen'!T307,"-",'Basis-Tabelle-Samen'!J307,"-cultivation-set-japanese.jpg")),
IF($C$1="Kroatisch - HR",HYPERLINK(CONCATENATE("https://www.saflax.de/0-WVK-Retail/Bilder-Pictures/SAFLAX-",'Basis-Tabelle-Samen'!T307,"-",'Basis-Tabelle-Samen'!J307,"-cultivation-set-croatian.jpg")),
IF($C$1="Lettisch - LV",HYPERLINK(CONCATENATE("https://www.saflax.de/0-WVK-Retail/Bilder-Pictures/SAFLAX-",'Basis-Tabelle-Samen'!T307,"-",'Basis-Tabelle-Samen'!J307,"-cultivation-set-latvian.jpg")),
IF($C$1="Litauisch - LT",HYPERLINK(CONCATENATE("https://www.saflax.de/0-WVK-Retail/Bilder-Pictures/SAFLAX-",'Basis-Tabelle-Samen'!T307,"-",'Basis-Tabelle-Samen'!J307,"-cultivation-set-lithuanian.jpg")),
IF($C$1="Maltesisch - MT",HYPERLINK(CONCATENATE("https://www.saflax.de/0-WVK-Retail/Bilder-Pictures/SAFLAX-",'Basis-Tabelle-Samen'!T307,"-",'Basis-Tabelle-Samen'!J307,"-cultivation-set-maltese.jpg")),
IF($C$1="Niederländisch - NL",HYPERLINK(CONCATENATE("https://www.saflax.de/0-WVK-Retail/Bilder-Pictures/SAFLAX-",'Basis-Tabelle-Samen'!T307,"-",'Basis-Tabelle-Samen'!J307,"-cultivation-set-dutch.jpg")),
IF($C$1="Norwegisch - NO",HYPERLINK(CONCATENATE("https://www.saflax.de/0-WVK-Retail/Bilder-Pictures/SAFLAX-",'Basis-Tabelle-Samen'!T307,"-",'Basis-Tabelle-Samen'!J307,"-cultivation-set-nowegian.jpg")),
IF($C$1="Polnisch - PL",HYPERLINK(CONCATENATE("https://www.saflax.de/0-WVK-Retail/Bilder-Pictures/SAFLAX-",'Basis-Tabelle-Samen'!T307,"-",'Basis-Tabelle-Samen'!J307,"-cultivation-set-polish.jpg")),
IF($C$1="Portugiesisch - PT",HYPERLINK(CONCATENATE("https://www.saflax.de/0-WVK-Retail/Bilder-Pictures/SAFLAX-",'Basis-Tabelle-Samen'!T307,"-",'Basis-Tabelle-Samen'!J307,"-cultivation-set-portuguese.jpg")),
IF($C$1="Rumänisch - RO",HYPERLINK(CONCATENATE("https://www.saflax.de/0-WVK-Retail/Bilder-Pictures/SAFLAX-",'Basis-Tabelle-Samen'!T307,"-",'Basis-Tabelle-Samen'!J307,"-cultivation-set-romanian.jpg")),
IF($C$1="Schwedisch - SE",HYPERLINK(CONCATENATE("https://www.saflax.de/0-WVK-Retail/Bilder-Pictures/SAFLAX-",'Basis-Tabelle-Samen'!T307,"-",'Basis-Tabelle-Samen'!J307,"-cultivation-set-swedish.jpg")),
IF($C$1="Slowakisch - SK",HYPERLINK(CONCATENATE("https://www.saflax.de/0-WVK-Retail/Bilder-Pictures/SAFLAX-",'Basis-Tabelle-Samen'!T307,"-",'Basis-Tabelle-Samen'!J307,"-cultivation-set-slovak.jpg")),
IF($C$1="Slowenisch - SI",HYPERLINK(CONCATENATE("https://www.saflax.de/0-WVK-Retail/Bilder-Pictures/SAFLAX-",'Basis-Tabelle-Samen'!T307,"-",'Basis-Tabelle-Samen'!J307,"-cultivation-set-slovenian.jpg")),
IF($C$1="Spanisch - ES",HYPERLINK(CONCATENATE("https://www.saflax.de/0-WVK-Retail/Bilder-Pictures/SAFLAX-",'Basis-Tabelle-Samen'!T307,"-",'Basis-Tabelle-Samen'!J307,"-cultivation-set-spanish.jpg")),
IF($C$1="Tschechisch - CZ",HYPERLINK(CONCATENATE("https://www.saflax.de/0-WVK-Retail/Bilder-Pictures/SAFLAX-",'Basis-Tabelle-Samen'!T307,"-",'Basis-Tabelle-Samen'!J307,"-cultivation-set-czech.jpg")),
IF($C$1="Türkisch - TR",HYPERLINK(CONCATENATE("https://www.saflax.de/0-WVK-Retail/Bilder-Pictures/SAFLAX-",'Basis-Tabelle-Samen'!T307,"-",'Basis-Tabelle-Samen'!J307,"-cultivation-set-turkish.jpg")),
IF($C$1="Ungarisch - HU",HYPERLINK(CONCATENATE("https://www.saflax.de/0-WVK-Retail/Bilder-Pictures/SAFLAX-",'Basis-Tabelle-Samen'!T307,"-",'Basis-Tabelle-Samen'!J307,"-cultivation-set-hungarian.jpg")),
" ACHTUNG")))))))))))))))))))))))))))))</f>
        <v>https://www.saflax.de/0-WVK-Retail/Bilder-Pictures/SAFLAX-35238-ilex-paraguariensis-cultivation-set-english.jpg</v>
      </c>
      <c r="AQ300" s="330" t="str">
        <f>IF(L300&lt;1,"",
IF($C$1="Bulgarisch - BG",HYPERLINK(CONCATENATE("https://www.saflax.de/0-WVK-Retail/Bilder-Pictures/SAFLAX-",'Basis-Tabelle-Samen'!W307,"-",'Basis-Tabelle-Samen'!J307,"-garden-in-the-bag-bulgarian.jpg")),
IF($C$1="Dänisch - DK",HYPERLINK(CONCATENATE("https://www.saflax.de/0-WVK-Retail/Bilder-Pictures/SAFLAX-",'Basis-Tabelle-Samen'!W307,"-",'Basis-Tabelle-Samen'!J307,"-garden-in-the-bag-danish.jpg")),
IF($C$1="Deutsch - DE",HYPERLINK(CONCATENATE("https://www.saflax.de/0-WVK-Retail/Bilder-Pictures/SAFLAX-",'Basis-Tabelle-Samen'!W307,"-",'Basis-Tabelle-Samen'!J307,"-garden-in-the-bag-german.jpg")),
IF($C$1="Englisch - UK",HYPERLINK(CONCATENATE("https://www.saflax.de/0-WVK-Retail/Bilder-Pictures/SAFLAX-",'Basis-Tabelle-Samen'!W307,"-",'Basis-Tabelle-Samen'!J307,"-garden-in-the-bag-english.jpg")),
IF($C$1="Estnisch - EE",HYPERLINK(CONCATENATE("https://www.saflax.de/0-WVK-Retail/Bilder-Pictures/SAFLAX-",'Basis-Tabelle-Samen'!W307,"-",'Basis-Tabelle-Samen'!J307,"-garden-in-the-bag-estonian.jpg")),
IF($C$1="Finnisch - FI",HYPERLINK(CONCATENATE("https://www.saflax.de/0-WVK-Retail/Bilder-Pictures/SAFLAX-",'Basis-Tabelle-Samen'!W307,"-",'Basis-Tabelle-Samen'!J307,"-garden-in-the-bag-finnish.jpg")),
IF($C$1="Französisch - FR",HYPERLINK(CONCATENATE("https://www.saflax.de/0-WVK-Retail/Bilder-Pictures/SAFLAX-",'Basis-Tabelle-Samen'!W307,"-",'Basis-Tabelle-Samen'!J307,"-garden-in-the-bag-french.jpg")),
IF($C$1="Griechisch - GR",HYPERLINK(CONCATENATE("https://www.saflax.de/0-WVK-Retail/Bilder-Pictures/SAFLAX-",'Basis-Tabelle-Samen'!W307,"-",'Basis-Tabelle-Samen'!J307,"-garden-in-the-bag-greek.jpg")),
IF($C$1="Irisch - IE",HYPERLINK(CONCATENATE("https://www.saflax.de/0-WVK-Retail/Bilder-Pictures/SAFLAX-",'Basis-Tabelle-Samen'!W307,"-",'Basis-Tabelle-Samen'!J307,"-garden-in-the-bag-irish.jpg")),
IF($C$1="Isländisch - IS",HYPERLINK(CONCATENATE("https://www.saflax.de/0-WVK-Retail/Bilder-Pictures/SAFLAX-",'Basis-Tabelle-Samen'!W307,"-",'Basis-Tabelle-Samen'!J307,"-garden-in-the-bag-icelandic.jpg")),
IF($C$1="Italienisch - IT",HYPERLINK(CONCATENATE("https://www.saflax.de/0-WVK-Retail/Bilder-Pictures/SAFLAX-",'Basis-Tabelle-Samen'!W307,"-",'Basis-Tabelle-Samen'!J307,"-garden-in-the-bag-italian.jpg")),
IF($C$1="Japanisch - JP",HYPERLINK(CONCATENATE("https://www.saflax.de/0-WVK-Retail/Bilder-Pictures/SAFLAX-",'Basis-Tabelle-Samen'!W307,"-",'Basis-Tabelle-Samen'!J307,"-garden-in-the-bag-japanese.jpg")),
IF($C$1="Kroatisch - HR",HYPERLINK(CONCATENATE("https://www.saflax.de/0-WVK-Retail/Bilder-Pictures/SAFLAX-",'Basis-Tabelle-Samen'!W307,"-",'Basis-Tabelle-Samen'!J307,"-garden-in-the-bag-croatian.jpg")),
IF($C$1="Lettisch - LV",HYPERLINK(CONCATENATE("https://www.saflax.de/0-WVK-Retail/Bilder-Pictures/SAFLAX-",'Basis-Tabelle-Samen'!W307,"-",'Basis-Tabelle-Samen'!J307,"-garden-in-the-bag-latvian.jpg")),
IF($C$1="Litauisch - LT",HYPERLINK(CONCATENATE("https://www.saflax.de/0-WVK-Retail/Bilder-Pictures/SAFLAX-",'Basis-Tabelle-Samen'!W307,"-",'Basis-Tabelle-Samen'!J307,"-garden-in-the-bag-lithuanian.jpg")),
IF($C$1="Maltesisch - MT",HYPERLINK(CONCATENATE("https://www.saflax.de/0-WVK-Retail/Bilder-Pictures/SAFLAX-",'Basis-Tabelle-Samen'!W307,"-",'Basis-Tabelle-Samen'!J307,"-garden-in-the-bag-maltese.jpg")),
IF($C$1="Niederländisch - NL",HYPERLINK(CONCATENATE("https://www.saflax.de/0-WVK-Retail/Bilder-Pictures/SAFLAX-",'Basis-Tabelle-Samen'!W307,"-",'Basis-Tabelle-Samen'!J307,"-garden-in-the-bag-dutch.jpg")),
IF($C$1="Norwegisch - NO",HYPERLINK(CONCATENATE("https://www.saflax.de/0-WVK-Retail/Bilder-Pictures/SAFLAX-",'Basis-Tabelle-Samen'!W307,"-",'Basis-Tabelle-Samen'!J307,"-garden-in-the-bag-nowegian.jpg")),
IF($C$1="Polnisch - PL",HYPERLINK(CONCATENATE("https://www.saflax.de/0-WVK-Retail/Bilder-Pictures/SAFLAX-",'Basis-Tabelle-Samen'!W307,"-",'Basis-Tabelle-Samen'!J307,"-garden-in-the-bag-polish.jpg")),
IF($C$1="Portugiesisch - PT",HYPERLINK(CONCATENATE("https://www.saflax.de/0-WVK-Retail/Bilder-Pictures/SAFLAX-",'Basis-Tabelle-Samen'!W307,"-",'Basis-Tabelle-Samen'!J307,"-garden-in-the-bag-portuguese.jpg")),
IF($C$1="Rumänisch - RO",HYPERLINK(CONCATENATE("https://www.saflax.de/0-WVK-Retail/Bilder-Pictures/SAFLAX-",'Basis-Tabelle-Samen'!W307,"-",'Basis-Tabelle-Samen'!J307,"-garden-in-the-bag-romanian.jpg")),
IF($C$1="Schwedisch - SE",HYPERLINK(CONCATENATE("https://www.saflax.de/0-WVK-Retail/Bilder-Pictures/SAFLAX-",'Basis-Tabelle-Samen'!W307,"-",'Basis-Tabelle-Samen'!J307,"-garden-in-the-bag-swedish.jpg")),
IF($C$1="Slowakisch - SK",HYPERLINK(CONCATENATE("https://www.saflax.de/0-WVK-Retail/Bilder-Pictures/SAFLAX-",'Basis-Tabelle-Samen'!W307,"-",'Basis-Tabelle-Samen'!J307,"-garden-in-the-bag-slovak.jpg")),
IF($C$1="Slowenisch - SI",HYPERLINK(CONCATENATE("https://www.saflax.de/0-WVK-Retail/Bilder-Pictures/SAFLAX-",'Basis-Tabelle-Samen'!W307,"-",'Basis-Tabelle-Samen'!J307,"-garden-in-the-bag-slovenian.jpg")),
IF($C$1="Spanisch - ES",HYPERLINK(CONCATENATE("https://www.saflax.de/0-WVK-Retail/Bilder-Pictures/SAFLAX-",'Basis-Tabelle-Samen'!W307,"-",'Basis-Tabelle-Samen'!J307,"-garden-in-the-bag-spanish.jpg")),
IF($C$1="Tschechisch - CZ",HYPERLINK(CONCATENATE("https://www.saflax.de/0-WVK-Retail/Bilder-Pictures/SAFLAX-",'Basis-Tabelle-Samen'!W307,"-",'Basis-Tabelle-Samen'!J307,"-garden-in-the-bag-czech.jpg")),
IF($C$1="Türkisch - TR",HYPERLINK(CONCATENATE("https://www.saflax.de/0-WVK-Retail/Bilder-Pictures/SAFLAX-",'Basis-Tabelle-Samen'!W307,"-",'Basis-Tabelle-Samen'!J307,"-garden-in-the-bag-turkish.jpg")),
IF($C$1="Ungarisch - HU",HYPERLINK(CONCATENATE("https://www.saflax.de/0-WVK-Retail/Bilder-Pictures/SAFLAX-",'Basis-Tabelle-Samen'!W307,"-",'Basis-Tabelle-Samen'!J307,"-garden-in-the-bag-hungarian.jpg")),
" ACHTUNG")))))))))))))))))))))))))))))</f>
        <v>https://www.saflax.de/0-WVK-Retail/Bilder-Pictures/SAFLAX-65238-ilex-paraguariensis-garden-in-the-bag-english.jpg</v>
      </c>
    </row>
    <row r="301" spans="1:43" ht="17.100000000000001" customHeight="1" x14ac:dyDescent="0.2">
      <c r="A301" s="318" t="str">
        <f>IF('Basis-Tabelle-Samen'!A317="","",IF($C$1="Deutsch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01" s="319" t="str">
        <f>'Basis-Tabelle-Samen'!I317</f>
        <v>Alcea rosea</v>
      </c>
      <c r="C301" s="316" t="str">
        <f>IF($C$1="Bulgarisch - BG",'Basis-Tabelle-Samen'!Z317,
IF($C$1="Dänisch - DK",'Basis-Tabelle-Samen'!AA317,
IF($C$1="Deutsch - DE",'Basis-Tabelle-Samen'!AB317,
IF($C$1="Englisch - UK",'Basis-Tabelle-Samen'!AC317,
IF($C$1="Estnisch - EE",'Basis-Tabelle-Samen'!AD317,
IF($C$1="Finnisch - FI",'Basis-Tabelle-Samen'!AE317,
IF($C$1="Französisch - FR",'Basis-Tabelle-Samen'!AF317,
IF($C$1="Griechisch - GR",'Basis-Tabelle-Samen'!AG317,
IF($C$1="Irisch - IE",'Basis-Tabelle-Samen'!AH317,
IF($C$1="Isländisch - IS",'Basis-Tabelle-Samen'!AI317,
IF($C$1="Italienisch - IT",'Basis-Tabelle-Samen'!AJ317,
IF($C$1="Japanisch - JP",'Basis-Tabelle-Samen'!AK317,
IF($C$1="Kroatisch - HR",'Basis-Tabelle-Samen'!AL317,
IF($C$1="Lettisch - LV",'Basis-Tabelle-Samen'!AM317,
IF($C$1="Litauisch - LT",'Basis-Tabelle-Samen'!AN317,
IF($C$1="Maltesisch - MT",'Basis-Tabelle-Samen'!AO317,
IF($C$1="Niederländisch - NL",'Basis-Tabelle-Samen'!AP317,
IF($C$1="Norwegisch - NO",'Basis-Tabelle-Samen'!AQ317,
IF($C$1="Polnisch - PL",'Basis-Tabelle-Samen'!AR317,
IF($C$1="Portugiesisch - PT",'Basis-Tabelle-Samen'!AS317,
IF($C$1="Rumänisch - RO",'Basis-Tabelle-Samen'!AT317,
IF($C$1="Schwedisch - SE",'Basis-Tabelle-Samen'!AU317,
IF($C$1="Slowakisch - SK",'Basis-Tabelle-Samen'!AV317,
IF($C$1="Slowenisch - SI",'Basis-Tabelle-Samen'!AW317,
IF($C$1="Spanisch - ES",'Basis-Tabelle-Samen'!AX317,
IF($C$1="Tschechisch - CZ",'Basis-Tabelle-Samen'!AY317,
IF($C$1="Türkisch - TR",'Basis-Tabelle-Samen'!AZ317,
IF($C$1="Ungarisch - HU",'Basis-Tabelle-Samen'!BA317,
" ACHTUNG"))))))))))))))))))))))))))))</f>
        <v>Hollyhocks mix</v>
      </c>
      <c r="D301" s="320">
        <f>'Basis-Tabelle-Samen'!F317</f>
        <v>100</v>
      </c>
      <c r="E301" s="321" t="str">
        <f>'Basis-Tabelle-Samen'!H317</f>
        <v>7 %</v>
      </c>
      <c r="F301" s="322" t="str">
        <f>IF('Basis-Tabelle-Samen'!G317="","",'Basis-Tabelle-Samen'!G317)</f>
        <v>07</v>
      </c>
      <c r="G301" s="320">
        <f>'Basis-Tabelle-Samen'!C317</f>
        <v>15248</v>
      </c>
      <c r="H301" s="323">
        <f>'Basis-Tabelle-Samen'!D317</f>
        <v>4055473152486</v>
      </c>
      <c r="I301" s="324">
        <f>'Basis-Tabelle-Samen'!E317</f>
        <v>1.85</v>
      </c>
      <c r="J301" s="325">
        <f t="shared" si="4"/>
        <v>12</v>
      </c>
      <c r="K301" s="326">
        <f>'Basis-Tabelle-Samen'!K317</f>
        <v>75248</v>
      </c>
      <c r="L301" s="323">
        <f>'Basis-Tabelle-Samen'!L317</f>
        <v>4055473752488</v>
      </c>
      <c r="M301" s="324">
        <f>'Basis-Tabelle-Samen'!M317</f>
        <v>2.4500000000000002</v>
      </c>
      <c r="N301" s="326">
        <f>IF(K301&lt;1,"",'3'!$I$15)</f>
        <v>15</v>
      </c>
      <c r="O301" s="327">
        <f>IF(K301&lt;1,"",'3'!$J$11)</f>
        <v>90</v>
      </c>
      <c r="P301" s="326">
        <f>'Basis-Tabelle-Samen'!N317</f>
        <v>85248</v>
      </c>
      <c r="Q301" s="323">
        <f>'Basis-Tabelle-Samen'!O317</f>
        <v>4055473852485</v>
      </c>
      <c r="R301" s="328">
        <f>'Basis-Tabelle-Samen'!P317</f>
        <v>3.75</v>
      </c>
      <c r="S301" s="326">
        <f>IF(R301&lt;1,"",'3'!$M$15)</f>
        <v>18</v>
      </c>
      <c r="T301" s="327">
        <f>IF(R301&lt;1,"",'3'!$N$11)</f>
        <v>72</v>
      </c>
      <c r="U301" s="326">
        <f>'Basis-Tabelle-Samen'!Q317</f>
        <v>55248</v>
      </c>
      <c r="V301" s="323">
        <f>'Basis-Tabelle-Samen'!R317</f>
        <v>4055473552484</v>
      </c>
      <c r="W301" s="324">
        <f>'Basis-Tabelle-Samen'!S317</f>
        <v>4.95</v>
      </c>
      <c r="X301" s="326">
        <f>IF(U301&lt;1,"",'3'!$Q$15)</f>
        <v>6</v>
      </c>
      <c r="Y301" s="327">
        <f>IF(U301&lt;1,"",'3'!$R$11)</f>
        <v>24</v>
      </c>
      <c r="Z301" s="326">
        <f>'Basis-Tabelle-Samen'!T317</f>
        <v>35248</v>
      </c>
      <c r="AA301" s="323">
        <f>'Basis-Tabelle-Samen'!U317</f>
        <v>4055473352480</v>
      </c>
      <c r="AB301" s="324">
        <f>'Basis-Tabelle-Samen'!V317</f>
        <v>6.75</v>
      </c>
      <c r="AC301" s="326">
        <f>IF(Z301&lt;1,"",'3'!$U$15)</f>
        <v>6</v>
      </c>
      <c r="AD301" s="327">
        <f>IF(Z301&lt;1,"",'3'!$V$11)</f>
        <v>24</v>
      </c>
      <c r="AE301" s="326">
        <f>'Basis-Tabelle-Samen'!W317</f>
        <v>65248</v>
      </c>
      <c r="AF301" s="323">
        <f>'Basis-Tabelle-Samen'!X317</f>
        <v>4055473652481</v>
      </c>
      <c r="AG301" s="324">
        <f>'Basis-Tabelle-Samen'!Y317</f>
        <v>2.95</v>
      </c>
      <c r="AH301" s="326">
        <f>IF(AE301&lt;1,"",'3'!$Y$15)</f>
        <v>8</v>
      </c>
      <c r="AI301" s="327">
        <f>IF(AE301&lt;1,"",'3'!$Z$11)</f>
        <v>64</v>
      </c>
      <c r="AJ301" s="315"/>
      <c r="AK301" s="316" t="str">
        <f>IF(G301&lt;1,"",
IF($C$1="Bulgarisch - BG",HYPERLINK(CONCATENATE("https://www.saflax.de/0-WVK-Retail/Bilder-Pictures/SAFLAX-",'Basis-Tabelle-Samen'!C317,"-",'Basis-Tabelle-Samen'!J317,"-seed-package-front-cr-bulgarian.jpg")),
IF($C$1="Dänisch - DK",HYPERLINK(CONCATENATE("https://www.saflax.de/0-WVK-Retail/Bilder-Pictures/SAFLAX-",'Basis-Tabelle-Samen'!C317,"-",'Basis-Tabelle-Samen'!J317,"-seed-package-front-cr-danish.jpg")),
IF($C$1="Deutsch - DE",HYPERLINK(CONCATENATE("https://www.saflax.de/0-WVK-Retail/Bilder-Pictures/SAFLAX-",'Basis-Tabelle-Samen'!C317,"-",'Basis-Tabelle-Samen'!J317,"-seed-package-front-cr-german.jpg")),
IF($C$1="Englisch - UK",HYPERLINK(CONCATENATE("https://www.saflax.de/0-WVK-Retail/Bilder-Pictures/SAFLAX-",'Basis-Tabelle-Samen'!C317,"-",'Basis-Tabelle-Samen'!J317,"-seed-package-front-cr-english.jpg")),
IF($C$1="Estnisch - EE",HYPERLINK(CONCATENATE("https://www.saflax.de/0-WVK-Retail/Bilder-Pictures/SAFLAX-",'Basis-Tabelle-Samen'!C317,"-",'Basis-Tabelle-Samen'!J317,"-seed-package-front-cr-estonian.jpg")),
IF($C$1="Finnisch - FI",HYPERLINK(CONCATENATE("https://www.saflax.de/0-WVK-Retail/Bilder-Pictures/SAFLAX-",'Basis-Tabelle-Samen'!C317,"-",'Basis-Tabelle-Samen'!J317,"-seed-package-front-cr-finnish.jpg")),
IF($C$1="Französisch - FR",HYPERLINK(CONCATENATE("https://www.saflax.de/0-WVK-Retail/Bilder-Pictures/SAFLAX-",'Basis-Tabelle-Samen'!C317,"-",'Basis-Tabelle-Samen'!J317,"-seed-package-front-cr-french.jpg")),
IF($C$1="Griechisch - GR",HYPERLINK(CONCATENATE("https://www.saflax.de/0-WVK-Retail/Bilder-Pictures/SAFLAX-",'Basis-Tabelle-Samen'!C317,"-",'Basis-Tabelle-Samen'!J317,"-seed-package-front-cr-greek.jpg")),
IF($C$1="Irisch - IE",HYPERLINK(CONCATENATE("https://www.saflax.de/0-WVK-Retail/Bilder-Pictures/SAFLAX-",'Basis-Tabelle-Samen'!C317,"-",'Basis-Tabelle-Samen'!J317,"-seed-package-front-cr-irish.jpg")),
IF($C$1="Isländisch - IS",HYPERLINK(CONCATENATE("https://www.saflax.de/0-WVK-Retail/Bilder-Pictures/SAFLAX-",'Basis-Tabelle-Samen'!C317,"-",'Basis-Tabelle-Samen'!J317,"-seed-package-front-cr-icelandic.jpg")),
IF($C$1="Italienisch - IT",HYPERLINK(CONCATENATE("https://www.saflax.de/0-WVK-Retail/Bilder-Pictures/SAFLAX-",'Basis-Tabelle-Samen'!C317,"-",'Basis-Tabelle-Samen'!J317,"-seed-package-front-cr-italian.jpg")),
IF($C$1="Japanisch - JP",HYPERLINK(CONCATENATE("https://www.saflax.de/0-WVK-Retail/Bilder-Pictures/SAFLAX-",'Basis-Tabelle-Samen'!C317,"-",'Basis-Tabelle-Samen'!J317,"-seed-package-front-cr-japanese.jpg")),
IF($C$1="Kroatisch - HR",HYPERLINK(CONCATENATE("https://www.saflax.de/0-WVK-Retail/Bilder-Pictures/SAFLAX-",'Basis-Tabelle-Samen'!C317,"-",'Basis-Tabelle-Samen'!J317,"-seed-package-front-cr-croatian.jpg")),
IF($C$1="Lettisch - LV",HYPERLINK(CONCATENATE("https://www.saflax.de/0-WVK-Retail/Bilder-Pictures/SAFLAX-",'Basis-Tabelle-Samen'!C317,"-",'Basis-Tabelle-Samen'!J317,"-seed-package-front-cr-latvian.jpg")),
IF($C$1="Litauisch - LT",HYPERLINK(CONCATENATE("https://www.saflax.de/0-WVK-Retail/Bilder-Pictures/SAFLAX-",'Basis-Tabelle-Samen'!C317,"-",'Basis-Tabelle-Samen'!J317,"-seed-package-front-cr-lithuanian.jpg")),
IF($C$1="Maltesisch - MT",HYPERLINK(CONCATENATE("https://www.saflax.de/0-WVK-Retail/Bilder-Pictures/SAFLAX-",'Basis-Tabelle-Samen'!C317,"-",'Basis-Tabelle-Samen'!J317,"-seed-package-front-cr-maltese.jpg")),
IF($C$1="Niederländisch - NL",HYPERLINK(CONCATENATE("https://www.saflax.de/0-WVK-Retail/Bilder-Pictures/SAFLAX-",'Basis-Tabelle-Samen'!C317,"-",'Basis-Tabelle-Samen'!J317,"-seed-package-front-cr-dutch.jpg")),
IF($C$1="Norwegisch - NO",HYPERLINK(CONCATENATE("https://www.saflax.de/0-WVK-Retail/Bilder-Pictures/SAFLAX-",'Basis-Tabelle-Samen'!C317,"-",'Basis-Tabelle-Samen'!J317,"-seed-package-front-cr-nowegian.jpg")),
IF($C$1="Polnisch - PL",HYPERLINK(CONCATENATE("https://www.saflax.de/0-WVK-Retail/Bilder-Pictures/SAFLAX-",'Basis-Tabelle-Samen'!C317,"-",'Basis-Tabelle-Samen'!J317,"-seed-package-front-cr-polish.jpg")),
IF($C$1="Portugiesisch - PT",HYPERLINK(CONCATENATE("https://www.saflax.de/0-WVK-Retail/Bilder-Pictures/SAFLAX-",'Basis-Tabelle-Samen'!C317,"-",'Basis-Tabelle-Samen'!J317,"-seed-package-front-cr-portuguese.jpg")),
IF($C$1="Rumänisch - RO",HYPERLINK(CONCATENATE("https://www.saflax.de/0-WVK-Retail/Bilder-Pictures/SAFLAX-",'Basis-Tabelle-Samen'!C317,"-",'Basis-Tabelle-Samen'!J317,"-seed-package-front-cr-romanian.jpg")),
IF($C$1="Schwedisch - SE",HYPERLINK(CONCATENATE("https://www.saflax.de/0-WVK-Retail/Bilder-Pictures/SAFLAX-",'Basis-Tabelle-Samen'!C317,"-",'Basis-Tabelle-Samen'!J317,"-seed-package-front-cr-swedish.jpg")),
IF($C$1="Slowakisch - SK",HYPERLINK(CONCATENATE("https://www.saflax.de/0-WVK-Retail/Bilder-Pictures/SAFLAX-",'Basis-Tabelle-Samen'!C317,"-",'Basis-Tabelle-Samen'!J317,"-seed-package-front-cr-slovak.jpg")),
IF($C$1="Slowenisch - SI",HYPERLINK(CONCATENATE("https://www.saflax.de/0-WVK-Retail/Bilder-Pictures/SAFLAX-",'Basis-Tabelle-Samen'!C317,"-",'Basis-Tabelle-Samen'!J317,"-seed-package-front-cr-slovenian.jpg")),
IF($C$1="Spanisch - ES",HYPERLINK(CONCATENATE("https://www.saflax.de/0-WVK-Retail/Bilder-Pictures/SAFLAX-",'Basis-Tabelle-Samen'!C317,"-",'Basis-Tabelle-Samen'!J317,"-seed-package-front-cr-spanish.jpg")),
IF($C$1="Tschechisch - CZ",HYPERLINK(CONCATENATE("https://www.saflax.de/0-WVK-Retail/Bilder-Pictures/SAFLAX-",'Basis-Tabelle-Samen'!C317,"-",'Basis-Tabelle-Samen'!J317,"-seed-package-front-cr-czech.jpg")),
IF($C$1="Türkisch - TR",HYPERLINK(CONCATENATE("https://www.saflax.de/0-WVK-Retail/Bilder-Pictures/SAFLAX-",'Basis-Tabelle-Samen'!C317,"-",'Basis-Tabelle-Samen'!J317,"-seed-package-front-cr-turkish.jpg")),
IF($C$1="Ungarisch - HU",HYPERLINK(CONCATENATE("https://www.saflax.de/0-WVK-Retail/Bilder-Pictures/SAFLAX-",'Basis-Tabelle-Samen'!C317,"-",'Basis-Tabelle-Samen'!J317,"-seed-package-front-cr-hungarian.jpg")),
" ACHTUNG")))))))))))))))))))))))))))))</f>
        <v>https://www.saflax.de/0-WVK-Retail/Bilder-Pictures/SAFLAX-15248-alcea-rosea-seed-package-front-cr-english.jpg</v>
      </c>
      <c r="AL301" s="330" t="str">
        <f>IF(G301&lt;1,"",
IF($C$1="Bulgarisch - BG",HYPERLINK(CONCATENATE("https://www.saflax.de/0-WVK-Retail/Bilder-Pictures/SAFLAX-",'Basis-Tabelle-Samen'!C317,"-",'Basis-Tabelle-Samen'!J317,"-seed-package-back-cr-bulgarian.jpg")),
IF($C$1="Dänisch - DK",HYPERLINK(CONCATENATE("https://www.saflax.de/0-WVK-Retail/Bilder-Pictures/SAFLAX-",'Basis-Tabelle-Samen'!C317,"-",'Basis-Tabelle-Samen'!J317,"-seed-package-back-cr-danish.jpg")),
IF($C$1="Deutsch - DE",HYPERLINK(CONCATENATE("https://www.saflax.de/0-WVK-Retail/Bilder-Pictures/SAFLAX-",'Basis-Tabelle-Samen'!C317,"-",'Basis-Tabelle-Samen'!J317,"-seed-package-back-cr-german.jpg")),
IF($C$1="Englisch - UK",HYPERLINK(CONCATENATE("https://www.saflax.de/0-WVK-Retail/Bilder-Pictures/SAFLAX-",'Basis-Tabelle-Samen'!C317,"-",'Basis-Tabelle-Samen'!J317,"-seed-package-back-cr-english.jpg")),
IF($C$1="Estnisch - EE",HYPERLINK(CONCATENATE("https://www.saflax.de/0-WVK-Retail/Bilder-Pictures/SAFLAX-",'Basis-Tabelle-Samen'!C317,"-",'Basis-Tabelle-Samen'!J317,"-seed-package-back-cr-estonian.jpg")),
IF($C$1="Finnisch - FI",HYPERLINK(CONCATENATE("https://www.saflax.de/0-WVK-Retail/Bilder-Pictures/SAFLAX-",'Basis-Tabelle-Samen'!C317,"-",'Basis-Tabelle-Samen'!J317,"-seed-package-back-cr-finnish.jpg")),
IF($C$1="Französisch - FR",HYPERLINK(CONCATENATE("https://www.saflax.de/0-WVK-Retail/Bilder-Pictures/SAFLAX-",'Basis-Tabelle-Samen'!C317,"-",'Basis-Tabelle-Samen'!J317,"-seed-package-back-cr-french.jpg")),
IF($C$1="Griechisch - GR",HYPERLINK(CONCATENATE("https://www.saflax.de/0-WVK-Retail/Bilder-Pictures/SAFLAX-",'Basis-Tabelle-Samen'!C317,"-",'Basis-Tabelle-Samen'!J317,"-seed-package-back-cr-greek.jpg")),
IF($C$1="Irisch - IE",HYPERLINK(CONCATENATE("https://www.saflax.de/0-WVK-Retail/Bilder-Pictures/SAFLAX-",'Basis-Tabelle-Samen'!C317,"-",'Basis-Tabelle-Samen'!J317,"-seed-package-back-cr-irish.jpg")),
IF($C$1="Isländisch - IS",HYPERLINK(CONCATENATE("https://www.saflax.de/0-WVK-Retail/Bilder-Pictures/SAFLAX-",'Basis-Tabelle-Samen'!C317,"-",'Basis-Tabelle-Samen'!J317,"-seed-package-back-cr-icelandic.jpg")),
IF($C$1="Italienisch - IT",HYPERLINK(CONCATENATE("https://www.saflax.de/0-WVK-Retail/Bilder-Pictures/SAFLAX-",'Basis-Tabelle-Samen'!C317,"-",'Basis-Tabelle-Samen'!J317,"-seed-package-back-cr-italian.jpg")),
IF($C$1="Japanisch - JP",HYPERLINK(CONCATENATE("https://www.saflax.de/0-WVK-Retail/Bilder-Pictures/SAFLAX-",'Basis-Tabelle-Samen'!C317,"-",'Basis-Tabelle-Samen'!J317,"-seed-package-back-cr-japanese.jpg")),
IF($C$1="Kroatisch - HR",HYPERLINK(CONCATENATE("https://www.saflax.de/0-WVK-Retail/Bilder-Pictures/SAFLAX-",'Basis-Tabelle-Samen'!C317,"-",'Basis-Tabelle-Samen'!J317,"-seed-package-back-cr-croatian.jpg")),
IF($C$1="Lettisch - LV",HYPERLINK(CONCATENATE("https://www.saflax.de/0-WVK-Retail/Bilder-Pictures/SAFLAX-",'Basis-Tabelle-Samen'!C317,"-",'Basis-Tabelle-Samen'!J317,"-seed-package-back-cr-latvian.jpg")),
IF($C$1="Litauisch - LT",HYPERLINK(CONCATENATE("https://www.saflax.de/0-WVK-Retail/Bilder-Pictures/SAFLAX-",'Basis-Tabelle-Samen'!C317,"-",'Basis-Tabelle-Samen'!J317,"-seed-package-back-cr-lithuanian.jpg")),
IF($C$1="Maltesisch - MT",HYPERLINK(CONCATENATE("https://www.saflax.de/0-WVK-Retail/Bilder-Pictures/SAFLAX-",'Basis-Tabelle-Samen'!C317,"-",'Basis-Tabelle-Samen'!J317,"-seed-package-back-cr-maltese.jpg")),
IF($C$1="Niederländisch - NL",HYPERLINK(CONCATENATE("https://www.saflax.de/0-WVK-Retail/Bilder-Pictures/SAFLAX-",'Basis-Tabelle-Samen'!C317,"-",'Basis-Tabelle-Samen'!J317,"-seed-package-back-cr-dutch.jpg")),
IF($C$1="Norwegisch - NO",HYPERLINK(CONCATENATE("https://www.saflax.de/0-WVK-Retail/Bilder-Pictures/SAFLAX-",'Basis-Tabelle-Samen'!C317,"-",'Basis-Tabelle-Samen'!J317,"-seed-package-back-cr-nowegian.jpg")),
IF($C$1="Polnisch - PL",HYPERLINK(CONCATENATE("https://www.saflax.de/0-WVK-Retail/Bilder-Pictures/SAFLAX-",'Basis-Tabelle-Samen'!C317,"-",'Basis-Tabelle-Samen'!J317,"-seed-package-back-cr-polish.jpg")),
IF($C$1="Portugiesisch - PT",HYPERLINK(CONCATENATE("https://www.saflax.de/0-WVK-Retail/Bilder-Pictures/SAFLAX-",'Basis-Tabelle-Samen'!C317,"-",'Basis-Tabelle-Samen'!J317,"-seed-package-back-cr-portuguese.jpg")),
IF($C$1="Rumänisch - RO",HYPERLINK(CONCATENATE("https://www.saflax.de/0-WVK-Retail/Bilder-Pictures/SAFLAX-",'Basis-Tabelle-Samen'!C317,"-",'Basis-Tabelle-Samen'!J317,"-seed-package-back-cr-romanian.jpg")),
IF($C$1="Schwedisch - SE",HYPERLINK(CONCATENATE("https://www.saflax.de/0-WVK-Retail/Bilder-Pictures/SAFLAX-",'Basis-Tabelle-Samen'!C317,"-",'Basis-Tabelle-Samen'!J317,"-seed-package-back-cr-swedish.jpg")),
IF($C$1="Slowakisch - SK",HYPERLINK(CONCATENATE("https://www.saflax.de/0-WVK-Retail/Bilder-Pictures/SAFLAX-",'Basis-Tabelle-Samen'!C317,"-",'Basis-Tabelle-Samen'!J317,"-seed-package-back-cr-slovak.jpg")),
IF($C$1="Slowenisch - SI",HYPERLINK(CONCATENATE("https://www.saflax.de/0-WVK-Retail/Bilder-Pictures/SAFLAX-",'Basis-Tabelle-Samen'!C317,"-",'Basis-Tabelle-Samen'!J317,"-seed-package-back-cr-slovenian.jpg")),
IF($C$1="Spanisch - ES",HYPERLINK(CONCATENATE("https://www.saflax.de/0-WVK-Retail/Bilder-Pictures/SAFLAX-",'Basis-Tabelle-Samen'!C317,"-",'Basis-Tabelle-Samen'!J317,"-seed-package-back-cr-spanish.jpg")),
IF($C$1="Tschechisch - CZ",HYPERLINK(CONCATENATE("https://www.saflax.de/0-WVK-Retail/Bilder-Pictures/SAFLAX-",'Basis-Tabelle-Samen'!C317,"-",'Basis-Tabelle-Samen'!J317,"-seed-package-back-cr-czech.jpg")),
IF($C$1="Türkisch - TR",HYPERLINK(CONCATENATE("https://www.saflax.de/0-WVK-Retail/Bilder-Pictures/SAFLAX-",'Basis-Tabelle-Samen'!C317,"-",'Basis-Tabelle-Samen'!J317,"-seed-package-back-cr-turkish.jpg")),
IF($C$1="Ungarisch - HU",HYPERLINK(CONCATENATE("https://www.saflax.de/0-WVK-Retail/Bilder-Pictures/SAFLAX-",'Basis-Tabelle-Samen'!C317,"-",'Basis-Tabelle-Samen'!J317,"-seed-package-back-cr-hungarian.jpg")),
" ACHTUNG")))))))))))))))))))))))))))))</f>
        <v>https://www.saflax.de/0-WVK-Retail/Bilder-Pictures/SAFLAX-15248-alcea-rosea-seed-package-back-cr-english.jpg</v>
      </c>
      <c r="AM301" s="330" t="str">
        <f>IF(H301&lt;1,"",
IF($C$1="Bulgarisch - BG",HYPERLINK(CONCATENATE("https://www.saflax.de/0-WVK-Retail/Bilder-Pictures/SAFLAX-",'Basis-Tabelle-Samen'!K317,"-",'Basis-Tabelle-Samen'!J317,"-garden-to-go-mini-bulgarian.jpg")),
IF($C$1="Dänisch - DK",HYPERLINK(CONCATENATE("https://www.saflax.de/0-WVK-Retail/Bilder-Pictures/SAFLAX-",'Basis-Tabelle-Samen'!K317,"-",'Basis-Tabelle-Samen'!J317,"-garden-to-go-mini-danish.jpg")),
IF($C$1="Deutsch - DE",HYPERLINK(CONCATENATE("https://www.saflax.de/0-WVK-Retail/Bilder-Pictures/SAFLAX-",'Basis-Tabelle-Samen'!K317,"-",'Basis-Tabelle-Samen'!J317,"-garden-to-go-mini-german.jpg")),
IF($C$1="Englisch - UK",HYPERLINK(CONCATENATE("https://www.saflax.de/0-WVK-Retail/Bilder-Pictures/SAFLAX-",'Basis-Tabelle-Samen'!K317,"-",'Basis-Tabelle-Samen'!J317,"-garden-to-go-mini-english.jpg")),
IF($C$1="Estnisch - EE",HYPERLINK(CONCATENATE("https://www.saflax.de/0-WVK-Retail/Bilder-Pictures/SAFLAX-",'Basis-Tabelle-Samen'!K317,"-",'Basis-Tabelle-Samen'!J317,"-garden-to-go-mini-estonian.jpg")),
IF($C$1="Finnisch - FI",HYPERLINK(CONCATENATE("https://www.saflax.de/0-WVK-Retail/Bilder-Pictures/SAFLAX-",'Basis-Tabelle-Samen'!K317,"-",'Basis-Tabelle-Samen'!J317,"-garden-to-go-mini-finnish.jpg")),
IF($C$1="Französisch - FR",HYPERLINK(CONCATENATE("https://www.saflax.de/0-WVK-Retail/Bilder-Pictures/SAFLAX-",'Basis-Tabelle-Samen'!K317,"-",'Basis-Tabelle-Samen'!J317,"-garden-to-go-mini-french.jpg")),
IF($C$1="Griechisch - GR",HYPERLINK(CONCATENATE("https://www.saflax.de/0-WVK-Retail/Bilder-Pictures/SAFLAX-",'Basis-Tabelle-Samen'!K317,"-",'Basis-Tabelle-Samen'!J317,"-garden-to-go-mini-greek.jpg")),
IF($C$1="Irisch - IE",HYPERLINK(CONCATENATE("https://www.saflax.de/0-WVK-Retail/Bilder-Pictures/SAFLAX-",'Basis-Tabelle-Samen'!K317,"-",'Basis-Tabelle-Samen'!J317,"-garden-to-go-mini-irish.jpg")),
IF($C$1="Isländisch - IS",HYPERLINK(CONCATENATE("https://www.saflax.de/0-WVK-Retail/Bilder-Pictures/SAFLAX-",'Basis-Tabelle-Samen'!K317,"-",'Basis-Tabelle-Samen'!J317,"-garden-to-go-mini-icelandic.jpg")),
IF($C$1="Italienisch - IT",HYPERLINK(CONCATENATE("https://www.saflax.de/0-WVK-Retail/Bilder-Pictures/SAFLAX-",'Basis-Tabelle-Samen'!K317,"-",'Basis-Tabelle-Samen'!J317,"-garden-to-go-mini-italian.jpg")),
IF($C$1="Japanisch - JP",HYPERLINK(CONCATENATE("https://www.saflax.de/0-WVK-Retail/Bilder-Pictures/SAFLAX-",'Basis-Tabelle-Samen'!K317,"-",'Basis-Tabelle-Samen'!J317,"-garden-to-go-mini-japanese.jpg")),
IF($C$1="Kroatisch - HR",HYPERLINK(CONCATENATE("https://www.saflax.de/0-WVK-Retail/Bilder-Pictures/SAFLAX-",'Basis-Tabelle-Samen'!K317,"-",'Basis-Tabelle-Samen'!J317,"-garden-to-go-mini-croatian.jpg")),
IF($C$1="Lettisch - LV",HYPERLINK(CONCATENATE("https://www.saflax.de/0-WVK-Retail/Bilder-Pictures/SAFLAX-",'Basis-Tabelle-Samen'!K317,"-",'Basis-Tabelle-Samen'!J317,"-garden-to-go-mini-latvian.jpg")),
IF($C$1="Litauisch - LT",HYPERLINK(CONCATENATE("https://www.saflax.de/0-WVK-Retail/Bilder-Pictures/SAFLAX-",'Basis-Tabelle-Samen'!K317,"-",'Basis-Tabelle-Samen'!J317,"-garden-to-go-mini-lithuanian.jpg")),
IF($C$1="Maltesisch - MT",HYPERLINK(CONCATENATE("https://www.saflax.de/0-WVK-Retail/Bilder-Pictures/SAFLAX-",'Basis-Tabelle-Samen'!K317,"-",'Basis-Tabelle-Samen'!J317,"-garden-to-go-mini-maltese.jpg")),
IF($C$1="Niederländisch - NL",HYPERLINK(CONCATENATE("https://www.saflax.de/0-WVK-Retail/Bilder-Pictures/SAFLAX-",'Basis-Tabelle-Samen'!K317,"-",'Basis-Tabelle-Samen'!J317,"-garden-to-go-mini-dutch.jpg")),
IF($C$1="Norwegisch - NO",HYPERLINK(CONCATENATE("https://www.saflax.de/0-WVK-Retail/Bilder-Pictures/SAFLAX-",'Basis-Tabelle-Samen'!K317,"-",'Basis-Tabelle-Samen'!J317,"-garden-to-go-mini-nowegian.jpg")),
IF($C$1="Polnisch - PL",HYPERLINK(CONCATENATE("https://www.saflax.de/0-WVK-Retail/Bilder-Pictures/SAFLAX-",'Basis-Tabelle-Samen'!K317,"-",'Basis-Tabelle-Samen'!J317,"-garden-to-go-mini-polish.jpg")),
IF($C$1="Portugiesisch - PT",HYPERLINK(CONCATENATE("https://www.saflax.de/0-WVK-Retail/Bilder-Pictures/SAFLAX-",'Basis-Tabelle-Samen'!K317,"-",'Basis-Tabelle-Samen'!J317,"-garden-to-go-mini-portuguese.jpg")),
IF($C$1="Rumänisch - RO",HYPERLINK(CONCATENATE("https://www.saflax.de/0-WVK-Retail/Bilder-Pictures/SAFLAX-",'Basis-Tabelle-Samen'!K317,"-",'Basis-Tabelle-Samen'!J317,"-garden-to-go-mini-romanian.jpg")),
IF($C$1="Schwedisch - SE",HYPERLINK(CONCATENATE("https://www.saflax.de/0-WVK-Retail/Bilder-Pictures/SAFLAX-",'Basis-Tabelle-Samen'!K317,"-",'Basis-Tabelle-Samen'!J317,"-garden-to-go-mini-swedish.jpg")),
IF($C$1="Slowakisch - SK",HYPERLINK(CONCATENATE("https://www.saflax.de/0-WVK-Retail/Bilder-Pictures/SAFLAX-",'Basis-Tabelle-Samen'!K317,"-",'Basis-Tabelle-Samen'!J317,"-garden-to-go-mini-slovak.jpg")),
IF($C$1="Slowenisch - SI",HYPERLINK(CONCATENATE("https://www.saflax.de/0-WVK-Retail/Bilder-Pictures/SAFLAX-",'Basis-Tabelle-Samen'!K317,"-",'Basis-Tabelle-Samen'!J317,"-garden-to-go-mini-slovenian.jpg")),
IF($C$1="Spanisch - ES",HYPERLINK(CONCATENATE("https://www.saflax.de/0-WVK-Retail/Bilder-Pictures/SAFLAX-",'Basis-Tabelle-Samen'!K317,"-",'Basis-Tabelle-Samen'!J317,"-garden-to-go-mini-spanish.jpg")),
IF($C$1="Tschechisch - CZ",HYPERLINK(CONCATENATE("https://www.saflax.de/0-WVK-Retail/Bilder-Pictures/SAFLAX-",'Basis-Tabelle-Samen'!K317,"-",'Basis-Tabelle-Samen'!J317,"-garden-to-go-mini-czech.jpg")),
IF($C$1="Türkisch - TR",HYPERLINK(CONCATENATE("https://www.saflax.de/0-WVK-Retail/Bilder-Pictures/SAFLAX-",'Basis-Tabelle-Samen'!K317,"-",'Basis-Tabelle-Samen'!J317,"-garden-to-go-mini-turkish.jpg")),
IF($C$1="Ungarisch - HU",HYPERLINK(CONCATENATE("https://www.saflax.de/0-WVK-Retail/Bilder-Pictures/SAFLAX-",'Basis-Tabelle-Samen'!K317,"-",'Basis-Tabelle-Samen'!J317,"-garden-to-go-mini-hungarian.jpg")),
" ACHTUNG")))))))))))))))))))))))))))))</f>
        <v>https://www.saflax.de/0-WVK-Retail/Bilder-Pictures/SAFLAX-75248-alcea-rosea-garden-to-go-mini-english.jpg</v>
      </c>
      <c r="AN301" s="330" t="str">
        <f>IF(I301&lt;1,"",
IF($C$1="Bulgarisch - BG",HYPERLINK(CONCATENATE("https://www.saflax.de/0-WVK-Retail/Bilder-Pictures/SAFLAX-",'Basis-Tabelle-Samen'!N317,"-",'Basis-Tabelle-Samen'!J317,"-garden-to-go-lite-bulgarian.jpg")),
IF($C$1="Dänisch - DK",HYPERLINK(CONCATENATE("https://www.saflax.de/0-WVK-Retail/Bilder-Pictures/SAFLAX-",'Basis-Tabelle-Samen'!N317,"-",'Basis-Tabelle-Samen'!J317,"-garden-to-go-lite-danish.jpg")),
IF($C$1="Deutsch - DE",HYPERLINK(CONCATENATE("https://www.saflax.de/0-WVK-Retail/Bilder-Pictures/SAFLAX-",'Basis-Tabelle-Samen'!N317,"-",'Basis-Tabelle-Samen'!J317,"-garden-to-go-lite-german.jpg")),
IF($C$1="Englisch - UK",HYPERLINK(CONCATENATE("https://www.saflax.de/0-WVK-Retail/Bilder-Pictures/SAFLAX-",'Basis-Tabelle-Samen'!N317,"-",'Basis-Tabelle-Samen'!J317,"-garden-to-go-lite-english.jpg")),
IF($C$1="Estnisch - EE",HYPERLINK(CONCATENATE("https://www.saflax.de/0-WVK-Retail/Bilder-Pictures/SAFLAX-",'Basis-Tabelle-Samen'!N317,"-",'Basis-Tabelle-Samen'!J317,"-garden-to-go-lite-estonian.jpg")),
IF($C$1="Finnisch - FI",HYPERLINK(CONCATENATE("https://www.saflax.de/0-WVK-Retail/Bilder-Pictures/SAFLAX-",'Basis-Tabelle-Samen'!N317,"-",'Basis-Tabelle-Samen'!J317,"-garden-to-go-lite-finnish.jpg")),
IF($C$1="Französisch - FR",HYPERLINK(CONCATENATE("https://www.saflax.de/0-WVK-Retail/Bilder-Pictures/SAFLAX-",'Basis-Tabelle-Samen'!N317,"-",'Basis-Tabelle-Samen'!J317,"-garden-to-go-lite-french.jpg")),
IF($C$1="Griechisch - GR",HYPERLINK(CONCATENATE("https://www.saflax.de/0-WVK-Retail/Bilder-Pictures/SAFLAX-",'Basis-Tabelle-Samen'!N317,"-",'Basis-Tabelle-Samen'!J317,"-garden-to-go-lite-greek.jpg")),
IF($C$1="Irisch - IE",HYPERLINK(CONCATENATE("https://www.saflax.de/0-WVK-Retail/Bilder-Pictures/SAFLAX-",'Basis-Tabelle-Samen'!N317,"-",'Basis-Tabelle-Samen'!J317,"-garden-to-go-lite-irish.jpg")),
IF($C$1="Isländisch - IS",HYPERLINK(CONCATENATE("https://www.saflax.de/0-WVK-Retail/Bilder-Pictures/SAFLAX-",'Basis-Tabelle-Samen'!N317,"-",'Basis-Tabelle-Samen'!J317,"-garden-to-go-lite-icelandic.jpg")),
IF($C$1="Italienisch - IT",HYPERLINK(CONCATENATE("https://www.saflax.de/0-WVK-Retail/Bilder-Pictures/SAFLAX-",'Basis-Tabelle-Samen'!N317,"-",'Basis-Tabelle-Samen'!J317,"-garden-to-go-lite-italian.jpg")),
IF($C$1="Japanisch - JP",HYPERLINK(CONCATENATE("https://www.saflax.de/0-WVK-Retail/Bilder-Pictures/SAFLAX-",'Basis-Tabelle-Samen'!N317,"-",'Basis-Tabelle-Samen'!J317,"-garden-to-go-lite-japanese.jpg")),
IF($C$1="Kroatisch - HR",HYPERLINK(CONCATENATE("https://www.saflax.de/0-WVK-Retail/Bilder-Pictures/SAFLAX-",'Basis-Tabelle-Samen'!N317,"-",'Basis-Tabelle-Samen'!J317,"-garden-to-go-lite-croatian.jpg")),
IF($C$1="Lettisch - LV",HYPERLINK(CONCATENATE("https://www.saflax.de/0-WVK-Retail/Bilder-Pictures/SAFLAX-",'Basis-Tabelle-Samen'!N317,"-",'Basis-Tabelle-Samen'!J317,"-garden-to-go-lite-latvian.jpg")),
IF($C$1="Litauisch - LT",HYPERLINK(CONCATENATE("https://www.saflax.de/0-WVK-Retail/Bilder-Pictures/SAFLAX-",'Basis-Tabelle-Samen'!N317,"-",'Basis-Tabelle-Samen'!J317,"-garden-to-go-lite-lithuanian.jpg")),
IF($C$1="Maltesisch - MT",HYPERLINK(CONCATENATE("https://www.saflax.de/0-WVK-Retail/Bilder-Pictures/SAFLAX-",'Basis-Tabelle-Samen'!N317,"-",'Basis-Tabelle-Samen'!J317,"-garden-to-go-lite-maltese.jpg")),
IF($C$1="Niederländisch - NL",HYPERLINK(CONCATENATE("https://www.saflax.de/0-WVK-Retail/Bilder-Pictures/SAFLAX-",'Basis-Tabelle-Samen'!N317,"-",'Basis-Tabelle-Samen'!J317,"-garden-to-go-lite-dutch.jpg")),
IF($C$1="Norwegisch - NO",HYPERLINK(CONCATENATE("https://www.saflax.de/0-WVK-Retail/Bilder-Pictures/SAFLAX-",'Basis-Tabelle-Samen'!N317,"-",'Basis-Tabelle-Samen'!J317,"-garden-to-go-lite-nowegian.jpg")),
IF($C$1="Polnisch - PL",HYPERLINK(CONCATENATE("https://www.saflax.de/0-WVK-Retail/Bilder-Pictures/SAFLAX-",'Basis-Tabelle-Samen'!N317,"-",'Basis-Tabelle-Samen'!J317,"-garden-to-go-lite-polish.jpg")),
IF($C$1="Portugiesisch - PT",HYPERLINK(CONCATENATE("https://www.saflax.de/0-WVK-Retail/Bilder-Pictures/SAFLAX-",'Basis-Tabelle-Samen'!N317,"-",'Basis-Tabelle-Samen'!J317,"-garden-to-go-lite-portuguese.jpg")),
IF($C$1="Rumänisch - RO",HYPERLINK(CONCATENATE("https://www.saflax.de/0-WVK-Retail/Bilder-Pictures/SAFLAX-",'Basis-Tabelle-Samen'!N317,"-",'Basis-Tabelle-Samen'!J317,"-garden-to-go-lite-romanian.jpg")),
IF($C$1="Schwedisch - SE",HYPERLINK(CONCATENATE("https://www.saflax.de/0-WVK-Retail/Bilder-Pictures/SAFLAX-",'Basis-Tabelle-Samen'!N317,"-",'Basis-Tabelle-Samen'!J317,"-garden-to-go-lite-swedish.jpg")),
IF($C$1="Slowakisch - SK",HYPERLINK(CONCATENATE("https://www.saflax.de/0-WVK-Retail/Bilder-Pictures/SAFLAX-",'Basis-Tabelle-Samen'!N317,"-",'Basis-Tabelle-Samen'!J317,"-garden-to-go-lite-slovak.jpg")),
IF($C$1="Slowenisch - SI",HYPERLINK(CONCATENATE("https://www.saflax.de/0-WVK-Retail/Bilder-Pictures/SAFLAX-",'Basis-Tabelle-Samen'!N317,"-",'Basis-Tabelle-Samen'!J317,"-garden-to-go-lite-slovenian.jpg")),
IF($C$1="Spanisch - ES",HYPERLINK(CONCATENATE("https://www.saflax.de/0-WVK-Retail/Bilder-Pictures/SAFLAX-",'Basis-Tabelle-Samen'!N317,"-",'Basis-Tabelle-Samen'!J317,"-garden-to-go-lite-spanish.jpg")),
IF($C$1="Tschechisch - CZ",HYPERLINK(CONCATENATE("https://www.saflax.de/0-WVK-Retail/Bilder-Pictures/SAFLAX-",'Basis-Tabelle-Samen'!N317,"-",'Basis-Tabelle-Samen'!J317,"-garden-to-go-lite-czech.jpg")),
IF($C$1="Türkisch - TR",HYPERLINK(CONCATENATE("https://www.saflax.de/0-WVK-Retail/Bilder-Pictures/SAFLAX-",'Basis-Tabelle-Samen'!N317,"-",'Basis-Tabelle-Samen'!J317,"-garden-to-go-lite-turkish.jpg")),
IF($C$1="Ungarisch - HU",HYPERLINK(CONCATENATE("https://www.saflax.de/0-WVK-Retail/Bilder-Pictures/SAFLAX-",'Basis-Tabelle-Samen'!N317,"-",'Basis-Tabelle-Samen'!J317,"-garden-to-go-lite-hungarian.jpg")),
" ACHTUNG")))))))))))))))))))))))))))))</f>
        <v>https://www.saflax.de/0-WVK-Retail/Bilder-Pictures/SAFLAX-85248-alcea-rosea-garden-to-go-lite-english.jpg</v>
      </c>
      <c r="AO301" s="330" t="str">
        <f>IF(J301&lt;1,"",
IF($C$1="Bulgarisch - BG",HYPERLINK(CONCATENATE("https://www.saflax.de/0-WVK-Retail/Bilder-Pictures/SAFLAX-",'Basis-Tabelle-Samen'!Q317,"-",'Basis-Tabelle-Samen'!J317,"-garden-to-go-bulgarian.jpg")),
IF($C$1="Dänisch - DK",HYPERLINK(CONCATENATE("https://www.saflax.de/0-WVK-Retail/Bilder-Pictures/SAFLAX-",'Basis-Tabelle-Samen'!Q317,"-",'Basis-Tabelle-Samen'!J317,"-garden-to-go-danish.jpg")),
IF($C$1="Deutsch - DE",HYPERLINK(CONCATENATE("https://www.saflax.de/0-WVK-Retail/Bilder-Pictures/SAFLAX-",'Basis-Tabelle-Samen'!Q317,"-",'Basis-Tabelle-Samen'!J317,"-garden-to-go-german.jpg")),
IF($C$1="Englisch - UK",HYPERLINK(CONCATENATE("https://www.saflax.de/0-WVK-Retail/Bilder-Pictures/SAFLAX-",'Basis-Tabelle-Samen'!Q317,"-",'Basis-Tabelle-Samen'!J317,"-garden-to-go-english.jpg")),
IF($C$1="Estnisch - EE",HYPERLINK(CONCATENATE("https://www.saflax.de/0-WVK-Retail/Bilder-Pictures/SAFLAX-",'Basis-Tabelle-Samen'!Q317,"-",'Basis-Tabelle-Samen'!J317,"-garden-to-go-estonian.jpg")),
IF($C$1="Finnisch - FI",HYPERLINK(CONCATENATE("https://www.saflax.de/0-WVK-Retail/Bilder-Pictures/SAFLAX-",'Basis-Tabelle-Samen'!Q317,"-",'Basis-Tabelle-Samen'!J317,"-garden-to-go-finnish.jpg")),
IF($C$1="Französisch - FR",HYPERLINK(CONCATENATE("https://www.saflax.de/0-WVK-Retail/Bilder-Pictures/SAFLAX-",'Basis-Tabelle-Samen'!Q317,"-",'Basis-Tabelle-Samen'!J317,"-garden-to-go-french.jpg")),
IF($C$1="Griechisch - GR",HYPERLINK(CONCATENATE("https://www.saflax.de/0-WVK-Retail/Bilder-Pictures/SAFLAX-",'Basis-Tabelle-Samen'!Q317,"-",'Basis-Tabelle-Samen'!J317,"-garden-to-go-greek.jpg")),
IF($C$1="Irisch - IE",HYPERLINK(CONCATENATE("https://www.saflax.de/0-WVK-Retail/Bilder-Pictures/SAFLAX-",'Basis-Tabelle-Samen'!Q317,"-",'Basis-Tabelle-Samen'!J317,"-garden-to-go-irish.jpg")),
IF($C$1="Isländisch - IS",HYPERLINK(CONCATENATE("https://www.saflax.de/0-WVK-Retail/Bilder-Pictures/SAFLAX-",'Basis-Tabelle-Samen'!Q317,"-",'Basis-Tabelle-Samen'!J317,"-garden-to-go-icelandic.jpg")),
IF($C$1="Italienisch - IT",HYPERLINK(CONCATENATE("https://www.saflax.de/0-WVK-Retail/Bilder-Pictures/SAFLAX-",'Basis-Tabelle-Samen'!Q317,"-",'Basis-Tabelle-Samen'!J317,"-garden-to-go-italian.jpg")),
IF($C$1="Japanisch - JP",HYPERLINK(CONCATENATE("https://www.saflax.de/0-WVK-Retail/Bilder-Pictures/SAFLAX-",'Basis-Tabelle-Samen'!Q317,"-",'Basis-Tabelle-Samen'!J317,"-garden-to-go-japanese.jpg")),
IF($C$1="Kroatisch - HR",HYPERLINK(CONCATENATE("https://www.saflax.de/0-WVK-Retail/Bilder-Pictures/SAFLAX-",'Basis-Tabelle-Samen'!Q317,"-",'Basis-Tabelle-Samen'!J317,"-garden-to-go-croatian.jpg")),
IF($C$1="Lettisch - LV",HYPERLINK(CONCATENATE("https://www.saflax.de/0-WVK-Retail/Bilder-Pictures/SAFLAX-",'Basis-Tabelle-Samen'!Q317,"-",'Basis-Tabelle-Samen'!J317,"-garden-to-go-latvian.jpg")),
IF($C$1="Litauisch - LT",HYPERLINK(CONCATENATE("https://www.saflax.de/0-WVK-Retail/Bilder-Pictures/SAFLAX-",'Basis-Tabelle-Samen'!Q317,"-",'Basis-Tabelle-Samen'!J317,"-garden-to-go-lithuanian.jpg")),
IF($C$1="Maltesisch - MT",HYPERLINK(CONCATENATE("https://www.saflax.de/0-WVK-Retail/Bilder-Pictures/SAFLAX-",'Basis-Tabelle-Samen'!Q317,"-",'Basis-Tabelle-Samen'!J317,"-garden-to-go-maltese.jpg")),
IF($C$1="Niederländisch - NL",HYPERLINK(CONCATENATE("https://www.saflax.de/0-WVK-Retail/Bilder-Pictures/SAFLAX-",'Basis-Tabelle-Samen'!Q317,"-",'Basis-Tabelle-Samen'!J317,"-garden-to-go-dutch.jpg")),
IF($C$1="Norwegisch - NO",HYPERLINK(CONCATENATE("https://www.saflax.de/0-WVK-Retail/Bilder-Pictures/SAFLAX-",'Basis-Tabelle-Samen'!Q317,"-",'Basis-Tabelle-Samen'!J317,"-garden-to-go-nowegian.jpg")),
IF($C$1="Polnisch - PL",HYPERLINK(CONCATENATE("https://www.saflax.de/0-WVK-Retail/Bilder-Pictures/SAFLAX-",'Basis-Tabelle-Samen'!Q317,"-",'Basis-Tabelle-Samen'!J317,"-garden-to-go-polish.jpg")),
IF($C$1="Portugiesisch - PT",HYPERLINK(CONCATENATE("https://www.saflax.de/0-WVK-Retail/Bilder-Pictures/SAFLAX-",'Basis-Tabelle-Samen'!Q317,"-",'Basis-Tabelle-Samen'!J317,"-garden-to-go-portuguese.jpg")),
IF($C$1="Rumänisch - RO",HYPERLINK(CONCATENATE("https://www.saflax.de/0-WVK-Retail/Bilder-Pictures/SAFLAX-",'Basis-Tabelle-Samen'!Q317,"-",'Basis-Tabelle-Samen'!J317,"-garden-to-go-romanian.jpg")),
IF($C$1="Schwedisch - SE",HYPERLINK(CONCATENATE("https://www.saflax.de/0-WVK-Retail/Bilder-Pictures/SAFLAX-",'Basis-Tabelle-Samen'!Q317,"-",'Basis-Tabelle-Samen'!J317,"-garden-to-go-swedish.jpg")),
IF($C$1="Slowakisch - SK",HYPERLINK(CONCATENATE("https://www.saflax.de/0-WVK-Retail/Bilder-Pictures/SAFLAX-",'Basis-Tabelle-Samen'!Q317,"-",'Basis-Tabelle-Samen'!J317,"-garden-to-go-slovak.jpg")),
IF($C$1="Slowenisch - SI",HYPERLINK(CONCATENATE("https://www.saflax.de/0-WVK-Retail/Bilder-Pictures/SAFLAX-",'Basis-Tabelle-Samen'!Q317,"-",'Basis-Tabelle-Samen'!J317,"-garden-to-go-slovenian.jpg")),
IF($C$1="Spanisch - ES",HYPERLINK(CONCATENATE("https://www.saflax.de/0-WVK-Retail/Bilder-Pictures/SAFLAX-",'Basis-Tabelle-Samen'!Q317,"-",'Basis-Tabelle-Samen'!J317,"-garden-to-go-spanish.jpg")),
IF($C$1="Tschechisch - CZ",HYPERLINK(CONCATENATE("https://www.saflax.de/0-WVK-Retail/Bilder-Pictures/SAFLAX-",'Basis-Tabelle-Samen'!Q317,"-",'Basis-Tabelle-Samen'!J317,"-garden-to-go-czech.jpg")),
IF($C$1="Türkisch - TR",HYPERLINK(CONCATENATE("https://www.saflax.de/0-WVK-Retail/Bilder-Pictures/SAFLAX-",'Basis-Tabelle-Samen'!Q317,"-",'Basis-Tabelle-Samen'!J317,"-garden-to-go-turkish.jpg")),
IF($C$1="Ungarisch - HU",HYPERLINK(CONCATENATE("https://www.saflax.de/0-WVK-Retail/Bilder-Pictures/SAFLAX-",'Basis-Tabelle-Samen'!Q317,"-",'Basis-Tabelle-Samen'!J317,"-garden-to-go-hungarian.jpg")),
" ACHTUNG")))))))))))))))))))))))))))))</f>
        <v>https://www.saflax.de/0-WVK-Retail/Bilder-Pictures/SAFLAX-55248-alcea-rosea-garden-to-go-english.jpg</v>
      </c>
      <c r="AP301" s="330" t="str">
        <f>IF(K301&lt;1,"",
IF($C$1="Bulgarisch - BG",HYPERLINK(CONCATENATE("https://www.saflax.de/0-WVK-Retail/Bilder-Pictures/SAFLAX-",'Basis-Tabelle-Samen'!T317,"-",'Basis-Tabelle-Samen'!J317,"-cultivation-set-bulgarian.jpg")),
IF($C$1="Dänisch - DK",HYPERLINK(CONCATENATE("https://www.saflax.de/0-WVK-Retail/Bilder-Pictures/SAFLAX-",'Basis-Tabelle-Samen'!T317,"-",'Basis-Tabelle-Samen'!J317,"-cultivation-set-danish.jpg")),
IF($C$1="Deutsch - DE",HYPERLINK(CONCATENATE("https://www.saflax.de/0-WVK-Retail/Bilder-Pictures/SAFLAX-",'Basis-Tabelle-Samen'!T317,"-",'Basis-Tabelle-Samen'!J317,"-cultivation-set-german.jpg")),
IF($C$1="Englisch - UK",HYPERLINK(CONCATENATE("https://www.saflax.de/0-WVK-Retail/Bilder-Pictures/SAFLAX-",'Basis-Tabelle-Samen'!T317,"-",'Basis-Tabelle-Samen'!J317,"-cultivation-set-english.jpg")),
IF($C$1="Estnisch - EE",HYPERLINK(CONCATENATE("https://www.saflax.de/0-WVK-Retail/Bilder-Pictures/SAFLAX-",'Basis-Tabelle-Samen'!T317,"-",'Basis-Tabelle-Samen'!J317,"-cultivation-set-estonian.jpg")),
IF($C$1="Finnisch - FI",HYPERLINK(CONCATENATE("https://www.saflax.de/0-WVK-Retail/Bilder-Pictures/SAFLAX-",'Basis-Tabelle-Samen'!T317,"-",'Basis-Tabelle-Samen'!J317,"-cultivation-set-finnish.jpg")),
IF($C$1="Französisch - FR",HYPERLINK(CONCATENATE("https://www.saflax.de/0-WVK-Retail/Bilder-Pictures/SAFLAX-",'Basis-Tabelle-Samen'!T317,"-",'Basis-Tabelle-Samen'!J317,"-cultivation-set-french.jpg")),
IF($C$1="Griechisch - GR",HYPERLINK(CONCATENATE("https://www.saflax.de/0-WVK-Retail/Bilder-Pictures/SAFLAX-",'Basis-Tabelle-Samen'!T317,"-",'Basis-Tabelle-Samen'!J317,"-cultivation-set-greek.jpg")),
IF($C$1="Irisch - IE",HYPERLINK(CONCATENATE("https://www.saflax.de/0-WVK-Retail/Bilder-Pictures/SAFLAX-",'Basis-Tabelle-Samen'!T317,"-",'Basis-Tabelle-Samen'!J317,"-cultivation-set-irish.jpg")),
IF($C$1="Isländisch - IS",HYPERLINK(CONCATENATE("https://www.saflax.de/0-WVK-Retail/Bilder-Pictures/SAFLAX-",'Basis-Tabelle-Samen'!T317,"-",'Basis-Tabelle-Samen'!J317,"-cultivation-set-icelandic.jpg")),
IF($C$1="Italienisch - IT",HYPERLINK(CONCATENATE("https://www.saflax.de/0-WVK-Retail/Bilder-Pictures/SAFLAX-",'Basis-Tabelle-Samen'!T317,"-",'Basis-Tabelle-Samen'!J317,"-cultivation-set-italian.jpg")),
IF($C$1="Japanisch - JP",HYPERLINK(CONCATENATE("https://www.saflax.de/0-WVK-Retail/Bilder-Pictures/SAFLAX-",'Basis-Tabelle-Samen'!T317,"-",'Basis-Tabelle-Samen'!J317,"-cultivation-set-japanese.jpg")),
IF($C$1="Kroatisch - HR",HYPERLINK(CONCATENATE("https://www.saflax.de/0-WVK-Retail/Bilder-Pictures/SAFLAX-",'Basis-Tabelle-Samen'!T317,"-",'Basis-Tabelle-Samen'!J317,"-cultivation-set-croatian.jpg")),
IF($C$1="Lettisch - LV",HYPERLINK(CONCATENATE("https://www.saflax.de/0-WVK-Retail/Bilder-Pictures/SAFLAX-",'Basis-Tabelle-Samen'!T317,"-",'Basis-Tabelle-Samen'!J317,"-cultivation-set-latvian.jpg")),
IF($C$1="Litauisch - LT",HYPERLINK(CONCATENATE("https://www.saflax.de/0-WVK-Retail/Bilder-Pictures/SAFLAX-",'Basis-Tabelle-Samen'!T317,"-",'Basis-Tabelle-Samen'!J317,"-cultivation-set-lithuanian.jpg")),
IF($C$1="Maltesisch - MT",HYPERLINK(CONCATENATE("https://www.saflax.de/0-WVK-Retail/Bilder-Pictures/SAFLAX-",'Basis-Tabelle-Samen'!T317,"-",'Basis-Tabelle-Samen'!J317,"-cultivation-set-maltese.jpg")),
IF($C$1="Niederländisch - NL",HYPERLINK(CONCATENATE("https://www.saflax.de/0-WVK-Retail/Bilder-Pictures/SAFLAX-",'Basis-Tabelle-Samen'!T317,"-",'Basis-Tabelle-Samen'!J317,"-cultivation-set-dutch.jpg")),
IF($C$1="Norwegisch - NO",HYPERLINK(CONCATENATE("https://www.saflax.de/0-WVK-Retail/Bilder-Pictures/SAFLAX-",'Basis-Tabelle-Samen'!T317,"-",'Basis-Tabelle-Samen'!J317,"-cultivation-set-nowegian.jpg")),
IF($C$1="Polnisch - PL",HYPERLINK(CONCATENATE("https://www.saflax.de/0-WVK-Retail/Bilder-Pictures/SAFLAX-",'Basis-Tabelle-Samen'!T317,"-",'Basis-Tabelle-Samen'!J317,"-cultivation-set-polish.jpg")),
IF($C$1="Portugiesisch - PT",HYPERLINK(CONCATENATE("https://www.saflax.de/0-WVK-Retail/Bilder-Pictures/SAFLAX-",'Basis-Tabelle-Samen'!T317,"-",'Basis-Tabelle-Samen'!J317,"-cultivation-set-portuguese.jpg")),
IF($C$1="Rumänisch - RO",HYPERLINK(CONCATENATE("https://www.saflax.de/0-WVK-Retail/Bilder-Pictures/SAFLAX-",'Basis-Tabelle-Samen'!T317,"-",'Basis-Tabelle-Samen'!J317,"-cultivation-set-romanian.jpg")),
IF($C$1="Schwedisch - SE",HYPERLINK(CONCATENATE("https://www.saflax.de/0-WVK-Retail/Bilder-Pictures/SAFLAX-",'Basis-Tabelle-Samen'!T317,"-",'Basis-Tabelle-Samen'!J317,"-cultivation-set-swedish.jpg")),
IF($C$1="Slowakisch - SK",HYPERLINK(CONCATENATE("https://www.saflax.de/0-WVK-Retail/Bilder-Pictures/SAFLAX-",'Basis-Tabelle-Samen'!T317,"-",'Basis-Tabelle-Samen'!J317,"-cultivation-set-slovak.jpg")),
IF($C$1="Slowenisch - SI",HYPERLINK(CONCATENATE("https://www.saflax.de/0-WVK-Retail/Bilder-Pictures/SAFLAX-",'Basis-Tabelle-Samen'!T317,"-",'Basis-Tabelle-Samen'!J317,"-cultivation-set-slovenian.jpg")),
IF($C$1="Spanisch - ES",HYPERLINK(CONCATENATE("https://www.saflax.de/0-WVK-Retail/Bilder-Pictures/SAFLAX-",'Basis-Tabelle-Samen'!T317,"-",'Basis-Tabelle-Samen'!J317,"-cultivation-set-spanish.jpg")),
IF($C$1="Tschechisch - CZ",HYPERLINK(CONCATENATE("https://www.saflax.de/0-WVK-Retail/Bilder-Pictures/SAFLAX-",'Basis-Tabelle-Samen'!T317,"-",'Basis-Tabelle-Samen'!J317,"-cultivation-set-czech.jpg")),
IF($C$1="Türkisch - TR",HYPERLINK(CONCATENATE("https://www.saflax.de/0-WVK-Retail/Bilder-Pictures/SAFLAX-",'Basis-Tabelle-Samen'!T317,"-",'Basis-Tabelle-Samen'!J317,"-cultivation-set-turkish.jpg")),
IF($C$1="Ungarisch - HU",HYPERLINK(CONCATENATE("https://www.saflax.de/0-WVK-Retail/Bilder-Pictures/SAFLAX-",'Basis-Tabelle-Samen'!T317,"-",'Basis-Tabelle-Samen'!J317,"-cultivation-set-hungarian.jpg")),
" ACHTUNG")))))))))))))))))))))))))))))</f>
        <v>https://www.saflax.de/0-WVK-Retail/Bilder-Pictures/SAFLAX-35248-alcea-rosea-cultivation-set-english.jpg</v>
      </c>
      <c r="AQ301" s="330" t="str">
        <f>IF(L301&lt;1,"",
IF($C$1="Bulgarisch - BG",HYPERLINK(CONCATENATE("https://www.saflax.de/0-WVK-Retail/Bilder-Pictures/SAFLAX-",'Basis-Tabelle-Samen'!W317,"-",'Basis-Tabelle-Samen'!J317,"-garden-in-the-bag-bulgarian.jpg")),
IF($C$1="Dänisch - DK",HYPERLINK(CONCATENATE("https://www.saflax.de/0-WVK-Retail/Bilder-Pictures/SAFLAX-",'Basis-Tabelle-Samen'!W317,"-",'Basis-Tabelle-Samen'!J317,"-garden-in-the-bag-danish.jpg")),
IF($C$1="Deutsch - DE",HYPERLINK(CONCATENATE("https://www.saflax.de/0-WVK-Retail/Bilder-Pictures/SAFLAX-",'Basis-Tabelle-Samen'!W317,"-",'Basis-Tabelle-Samen'!J317,"-garden-in-the-bag-german.jpg")),
IF($C$1="Englisch - UK",HYPERLINK(CONCATENATE("https://www.saflax.de/0-WVK-Retail/Bilder-Pictures/SAFLAX-",'Basis-Tabelle-Samen'!W317,"-",'Basis-Tabelle-Samen'!J317,"-garden-in-the-bag-english.jpg")),
IF($C$1="Estnisch - EE",HYPERLINK(CONCATENATE("https://www.saflax.de/0-WVK-Retail/Bilder-Pictures/SAFLAX-",'Basis-Tabelle-Samen'!W317,"-",'Basis-Tabelle-Samen'!J317,"-garden-in-the-bag-estonian.jpg")),
IF($C$1="Finnisch - FI",HYPERLINK(CONCATENATE("https://www.saflax.de/0-WVK-Retail/Bilder-Pictures/SAFLAX-",'Basis-Tabelle-Samen'!W317,"-",'Basis-Tabelle-Samen'!J317,"-garden-in-the-bag-finnish.jpg")),
IF($C$1="Französisch - FR",HYPERLINK(CONCATENATE("https://www.saflax.de/0-WVK-Retail/Bilder-Pictures/SAFLAX-",'Basis-Tabelle-Samen'!W317,"-",'Basis-Tabelle-Samen'!J317,"-garden-in-the-bag-french.jpg")),
IF($C$1="Griechisch - GR",HYPERLINK(CONCATENATE("https://www.saflax.de/0-WVK-Retail/Bilder-Pictures/SAFLAX-",'Basis-Tabelle-Samen'!W317,"-",'Basis-Tabelle-Samen'!J317,"-garden-in-the-bag-greek.jpg")),
IF($C$1="Irisch - IE",HYPERLINK(CONCATENATE("https://www.saflax.de/0-WVK-Retail/Bilder-Pictures/SAFLAX-",'Basis-Tabelle-Samen'!W317,"-",'Basis-Tabelle-Samen'!J317,"-garden-in-the-bag-irish.jpg")),
IF($C$1="Isländisch - IS",HYPERLINK(CONCATENATE("https://www.saflax.de/0-WVK-Retail/Bilder-Pictures/SAFLAX-",'Basis-Tabelle-Samen'!W317,"-",'Basis-Tabelle-Samen'!J317,"-garden-in-the-bag-icelandic.jpg")),
IF($C$1="Italienisch - IT",HYPERLINK(CONCATENATE("https://www.saflax.de/0-WVK-Retail/Bilder-Pictures/SAFLAX-",'Basis-Tabelle-Samen'!W317,"-",'Basis-Tabelle-Samen'!J317,"-garden-in-the-bag-italian.jpg")),
IF($C$1="Japanisch - JP",HYPERLINK(CONCATENATE("https://www.saflax.de/0-WVK-Retail/Bilder-Pictures/SAFLAX-",'Basis-Tabelle-Samen'!W317,"-",'Basis-Tabelle-Samen'!J317,"-garden-in-the-bag-japanese.jpg")),
IF($C$1="Kroatisch - HR",HYPERLINK(CONCATENATE("https://www.saflax.de/0-WVK-Retail/Bilder-Pictures/SAFLAX-",'Basis-Tabelle-Samen'!W317,"-",'Basis-Tabelle-Samen'!J317,"-garden-in-the-bag-croatian.jpg")),
IF($C$1="Lettisch - LV",HYPERLINK(CONCATENATE("https://www.saflax.de/0-WVK-Retail/Bilder-Pictures/SAFLAX-",'Basis-Tabelle-Samen'!W317,"-",'Basis-Tabelle-Samen'!J317,"-garden-in-the-bag-latvian.jpg")),
IF($C$1="Litauisch - LT",HYPERLINK(CONCATENATE("https://www.saflax.de/0-WVK-Retail/Bilder-Pictures/SAFLAX-",'Basis-Tabelle-Samen'!W317,"-",'Basis-Tabelle-Samen'!J317,"-garden-in-the-bag-lithuanian.jpg")),
IF($C$1="Maltesisch - MT",HYPERLINK(CONCATENATE("https://www.saflax.de/0-WVK-Retail/Bilder-Pictures/SAFLAX-",'Basis-Tabelle-Samen'!W317,"-",'Basis-Tabelle-Samen'!J317,"-garden-in-the-bag-maltese.jpg")),
IF($C$1="Niederländisch - NL",HYPERLINK(CONCATENATE("https://www.saflax.de/0-WVK-Retail/Bilder-Pictures/SAFLAX-",'Basis-Tabelle-Samen'!W317,"-",'Basis-Tabelle-Samen'!J317,"-garden-in-the-bag-dutch.jpg")),
IF($C$1="Norwegisch - NO",HYPERLINK(CONCATENATE("https://www.saflax.de/0-WVK-Retail/Bilder-Pictures/SAFLAX-",'Basis-Tabelle-Samen'!W317,"-",'Basis-Tabelle-Samen'!J317,"-garden-in-the-bag-nowegian.jpg")),
IF($C$1="Polnisch - PL",HYPERLINK(CONCATENATE("https://www.saflax.de/0-WVK-Retail/Bilder-Pictures/SAFLAX-",'Basis-Tabelle-Samen'!W317,"-",'Basis-Tabelle-Samen'!J317,"-garden-in-the-bag-polish.jpg")),
IF($C$1="Portugiesisch - PT",HYPERLINK(CONCATENATE("https://www.saflax.de/0-WVK-Retail/Bilder-Pictures/SAFLAX-",'Basis-Tabelle-Samen'!W317,"-",'Basis-Tabelle-Samen'!J317,"-garden-in-the-bag-portuguese.jpg")),
IF($C$1="Rumänisch - RO",HYPERLINK(CONCATENATE("https://www.saflax.de/0-WVK-Retail/Bilder-Pictures/SAFLAX-",'Basis-Tabelle-Samen'!W317,"-",'Basis-Tabelle-Samen'!J317,"-garden-in-the-bag-romanian.jpg")),
IF($C$1="Schwedisch - SE",HYPERLINK(CONCATENATE("https://www.saflax.de/0-WVK-Retail/Bilder-Pictures/SAFLAX-",'Basis-Tabelle-Samen'!W317,"-",'Basis-Tabelle-Samen'!J317,"-garden-in-the-bag-swedish.jpg")),
IF($C$1="Slowakisch - SK",HYPERLINK(CONCATENATE("https://www.saflax.de/0-WVK-Retail/Bilder-Pictures/SAFLAX-",'Basis-Tabelle-Samen'!W317,"-",'Basis-Tabelle-Samen'!J317,"-garden-in-the-bag-slovak.jpg")),
IF($C$1="Slowenisch - SI",HYPERLINK(CONCATENATE("https://www.saflax.de/0-WVK-Retail/Bilder-Pictures/SAFLAX-",'Basis-Tabelle-Samen'!W317,"-",'Basis-Tabelle-Samen'!J317,"-garden-in-the-bag-slovenian.jpg")),
IF($C$1="Spanisch - ES",HYPERLINK(CONCATENATE("https://www.saflax.de/0-WVK-Retail/Bilder-Pictures/SAFLAX-",'Basis-Tabelle-Samen'!W317,"-",'Basis-Tabelle-Samen'!J317,"-garden-in-the-bag-spanish.jpg")),
IF($C$1="Tschechisch - CZ",HYPERLINK(CONCATENATE("https://www.saflax.de/0-WVK-Retail/Bilder-Pictures/SAFLAX-",'Basis-Tabelle-Samen'!W317,"-",'Basis-Tabelle-Samen'!J317,"-garden-in-the-bag-czech.jpg")),
IF($C$1="Türkisch - TR",HYPERLINK(CONCATENATE("https://www.saflax.de/0-WVK-Retail/Bilder-Pictures/SAFLAX-",'Basis-Tabelle-Samen'!W317,"-",'Basis-Tabelle-Samen'!J317,"-garden-in-the-bag-turkish.jpg")),
IF($C$1="Ungarisch - HU",HYPERLINK(CONCATENATE("https://www.saflax.de/0-WVK-Retail/Bilder-Pictures/SAFLAX-",'Basis-Tabelle-Samen'!W317,"-",'Basis-Tabelle-Samen'!J317,"-garden-in-the-bag-hungarian.jpg")),
" ACHTUNG")))))))))))))))))))))))))))))</f>
        <v>https://www.saflax.de/0-WVK-Retail/Bilder-Pictures/SAFLAX-65248-alcea-rosea-garden-in-the-bag-english.jpg</v>
      </c>
    </row>
    <row r="302" spans="1:43" ht="17.100000000000001" customHeight="1" x14ac:dyDescent="0.2">
      <c r="A302" s="318" t="str">
        <f>IF('Basis-Tabelle-Samen'!A315="","",IF($C$1="Deutsch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02" s="319" t="str">
        <f>'Basis-Tabelle-Samen'!I315</f>
        <v>Melilotus officinalis</v>
      </c>
      <c r="C302" s="316" t="str">
        <f>IF($C$1="Bulgarisch - BG",'Basis-Tabelle-Samen'!Z315,
IF($C$1="Dänisch - DK",'Basis-Tabelle-Samen'!AA315,
IF($C$1="Deutsch - DE",'Basis-Tabelle-Samen'!AB315,
IF($C$1="Englisch - UK",'Basis-Tabelle-Samen'!AC315,
IF($C$1="Estnisch - EE",'Basis-Tabelle-Samen'!AD315,
IF($C$1="Finnisch - FI",'Basis-Tabelle-Samen'!AE315,
IF($C$1="Französisch - FR",'Basis-Tabelle-Samen'!AF315,
IF($C$1="Griechisch - GR",'Basis-Tabelle-Samen'!AG315,
IF($C$1="Irisch - IE",'Basis-Tabelle-Samen'!AH315,
IF($C$1="Isländisch - IS",'Basis-Tabelle-Samen'!AI315,
IF($C$1="Italienisch - IT",'Basis-Tabelle-Samen'!AJ315,
IF($C$1="Japanisch - JP",'Basis-Tabelle-Samen'!AK315,
IF($C$1="Kroatisch - HR",'Basis-Tabelle-Samen'!AL315,
IF($C$1="Lettisch - LV",'Basis-Tabelle-Samen'!AM315,
IF($C$1="Litauisch - LT",'Basis-Tabelle-Samen'!AN315,
IF($C$1="Maltesisch - MT",'Basis-Tabelle-Samen'!AO315,
IF($C$1="Niederländisch - NL",'Basis-Tabelle-Samen'!AP315,
IF($C$1="Norwegisch - NO",'Basis-Tabelle-Samen'!AQ315,
IF($C$1="Polnisch - PL",'Basis-Tabelle-Samen'!AR315,
IF($C$1="Portugiesisch - PT",'Basis-Tabelle-Samen'!AS315,
IF($C$1="Rumänisch - RO",'Basis-Tabelle-Samen'!AT315,
IF($C$1="Schwedisch - SE",'Basis-Tabelle-Samen'!AU315,
IF($C$1="Slowakisch - SK",'Basis-Tabelle-Samen'!AV315,
IF($C$1="Slowenisch - SI",'Basis-Tabelle-Samen'!AW315,
IF($C$1="Spanisch - ES",'Basis-Tabelle-Samen'!AX315,
IF($C$1="Tschechisch - CZ",'Basis-Tabelle-Samen'!AY315,
IF($C$1="Türkisch - TR",'Basis-Tabelle-Samen'!AZ315,
IF($C$1="Ungarisch - HU",'Basis-Tabelle-Samen'!BA315,
" ACHTUNG"))))))))))))))))))))))))))))</f>
        <v>Sweet clover</v>
      </c>
      <c r="D302" s="320">
        <f>'Basis-Tabelle-Samen'!F315</f>
        <v>250</v>
      </c>
      <c r="E302" s="321" t="str">
        <f>'Basis-Tabelle-Samen'!H315</f>
        <v>7 %</v>
      </c>
      <c r="F302" s="322" t="str">
        <f>IF('Basis-Tabelle-Samen'!G315="","",'Basis-Tabelle-Samen'!G315)</f>
        <v>07</v>
      </c>
      <c r="G302" s="320">
        <f>'Basis-Tabelle-Samen'!C315</f>
        <v>15246</v>
      </c>
      <c r="H302" s="323">
        <f>'Basis-Tabelle-Samen'!D315</f>
        <v>4055473152462</v>
      </c>
      <c r="I302" s="324">
        <f>'Basis-Tabelle-Samen'!E315</f>
        <v>1.85</v>
      </c>
      <c r="J302" s="325">
        <f t="shared" si="4"/>
        <v>12</v>
      </c>
      <c r="K302" s="326">
        <f>'Basis-Tabelle-Samen'!K315</f>
        <v>75246</v>
      </c>
      <c r="L302" s="323">
        <f>'Basis-Tabelle-Samen'!L315</f>
        <v>4055473752464</v>
      </c>
      <c r="M302" s="324">
        <f>'Basis-Tabelle-Samen'!M315</f>
        <v>2.4500000000000002</v>
      </c>
      <c r="N302" s="326">
        <f>IF(K302&lt;1,"",'3'!$I$15)</f>
        <v>15</v>
      </c>
      <c r="O302" s="327">
        <f>IF(K302&lt;1,"",'3'!$J$11)</f>
        <v>90</v>
      </c>
      <c r="P302" s="326">
        <f>'Basis-Tabelle-Samen'!N315</f>
        <v>85246</v>
      </c>
      <c r="Q302" s="323">
        <f>'Basis-Tabelle-Samen'!O315</f>
        <v>4055473852461</v>
      </c>
      <c r="R302" s="328">
        <f>'Basis-Tabelle-Samen'!P315</f>
        <v>3.75</v>
      </c>
      <c r="S302" s="326">
        <f>IF(R302&lt;1,"",'3'!$M$15)</f>
        <v>18</v>
      </c>
      <c r="T302" s="327">
        <f>IF(R302&lt;1,"",'3'!$N$11)</f>
        <v>72</v>
      </c>
      <c r="U302" s="326">
        <f>'Basis-Tabelle-Samen'!Q315</f>
        <v>55246</v>
      </c>
      <c r="V302" s="323">
        <f>'Basis-Tabelle-Samen'!R315</f>
        <v>4055473552460</v>
      </c>
      <c r="W302" s="324">
        <f>'Basis-Tabelle-Samen'!S315</f>
        <v>4.95</v>
      </c>
      <c r="X302" s="326">
        <f>IF(U302&lt;1,"",'3'!$Q$15)</f>
        <v>6</v>
      </c>
      <c r="Y302" s="327">
        <f>IF(U302&lt;1,"",'3'!$R$11)</f>
        <v>24</v>
      </c>
      <c r="Z302" s="326">
        <f>'Basis-Tabelle-Samen'!T315</f>
        <v>35246</v>
      </c>
      <c r="AA302" s="323">
        <f>'Basis-Tabelle-Samen'!U315</f>
        <v>4055473352466</v>
      </c>
      <c r="AB302" s="324">
        <f>'Basis-Tabelle-Samen'!V315</f>
        <v>6.75</v>
      </c>
      <c r="AC302" s="326">
        <f>IF(Z302&lt;1,"",'3'!$U$15)</f>
        <v>6</v>
      </c>
      <c r="AD302" s="327">
        <f>IF(Z302&lt;1,"",'3'!$V$11)</f>
        <v>24</v>
      </c>
      <c r="AE302" s="326">
        <f>'Basis-Tabelle-Samen'!W315</f>
        <v>65246</v>
      </c>
      <c r="AF302" s="323">
        <f>'Basis-Tabelle-Samen'!X315</f>
        <v>4055473652467</v>
      </c>
      <c r="AG302" s="324">
        <f>'Basis-Tabelle-Samen'!Y315</f>
        <v>2.95</v>
      </c>
      <c r="AH302" s="326">
        <f>IF(AE302&lt;1,"",'3'!$Y$15)</f>
        <v>8</v>
      </c>
      <c r="AI302" s="327">
        <f>IF(AE302&lt;1,"",'3'!$Z$11)</f>
        <v>64</v>
      </c>
      <c r="AJ302" s="315"/>
      <c r="AK302" s="316" t="str">
        <f>IF(G302&lt;1,"",
IF($C$1="Bulgarisch - BG",HYPERLINK(CONCATENATE("https://www.saflax.de/0-WVK-Retail/Bilder-Pictures/SAFLAX-",'Basis-Tabelle-Samen'!C315,"-",'Basis-Tabelle-Samen'!J315,"-seed-package-front-cr-bulgarian.jpg")),
IF($C$1="Dänisch - DK",HYPERLINK(CONCATENATE("https://www.saflax.de/0-WVK-Retail/Bilder-Pictures/SAFLAX-",'Basis-Tabelle-Samen'!C315,"-",'Basis-Tabelle-Samen'!J315,"-seed-package-front-cr-danish.jpg")),
IF($C$1="Deutsch - DE",HYPERLINK(CONCATENATE("https://www.saflax.de/0-WVK-Retail/Bilder-Pictures/SAFLAX-",'Basis-Tabelle-Samen'!C315,"-",'Basis-Tabelle-Samen'!J315,"-seed-package-front-cr-german.jpg")),
IF($C$1="Englisch - UK",HYPERLINK(CONCATENATE("https://www.saflax.de/0-WVK-Retail/Bilder-Pictures/SAFLAX-",'Basis-Tabelle-Samen'!C315,"-",'Basis-Tabelle-Samen'!J315,"-seed-package-front-cr-english.jpg")),
IF($C$1="Estnisch - EE",HYPERLINK(CONCATENATE("https://www.saflax.de/0-WVK-Retail/Bilder-Pictures/SAFLAX-",'Basis-Tabelle-Samen'!C315,"-",'Basis-Tabelle-Samen'!J315,"-seed-package-front-cr-estonian.jpg")),
IF($C$1="Finnisch - FI",HYPERLINK(CONCATENATE("https://www.saflax.de/0-WVK-Retail/Bilder-Pictures/SAFLAX-",'Basis-Tabelle-Samen'!C315,"-",'Basis-Tabelle-Samen'!J315,"-seed-package-front-cr-finnish.jpg")),
IF($C$1="Französisch - FR",HYPERLINK(CONCATENATE("https://www.saflax.de/0-WVK-Retail/Bilder-Pictures/SAFLAX-",'Basis-Tabelle-Samen'!C315,"-",'Basis-Tabelle-Samen'!J315,"-seed-package-front-cr-french.jpg")),
IF($C$1="Griechisch - GR",HYPERLINK(CONCATENATE("https://www.saflax.de/0-WVK-Retail/Bilder-Pictures/SAFLAX-",'Basis-Tabelle-Samen'!C315,"-",'Basis-Tabelle-Samen'!J315,"-seed-package-front-cr-greek.jpg")),
IF($C$1="Irisch - IE",HYPERLINK(CONCATENATE("https://www.saflax.de/0-WVK-Retail/Bilder-Pictures/SAFLAX-",'Basis-Tabelle-Samen'!C315,"-",'Basis-Tabelle-Samen'!J315,"-seed-package-front-cr-irish.jpg")),
IF($C$1="Isländisch - IS",HYPERLINK(CONCATENATE("https://www.saflax.de/0-WVK-Retail/Bilder-Pictures/SAFLAX-",'Basis-Tabelle-Samen'!C315,"-",'Basis-Tabelle-Samen'!J315,"-seed-package-front-cr-icelandic.jpg")),
IF($C$1="Italienisch - IT",HYPERLINK(CONCATENATE("https://www.saflax.de/0-WVK-Retail/Bilder-Pictures/SAFLAX-",'Basis-Tabelle-Samen'!C315,"-",'Basis-Tabelle-Samen'!J315,"-seed-package-front-cr-italian.jpg")),
IF($C$1="Japanisch - JP",HYPERLINK(CONCATENATE("https://www.saflax.de/0-WVK-Retail/Bilder-Pictures/SAFLAX-",'Basis-Tabelle-Samen'!C315,"-",'Basis-Tabelle-Samen'!J315,"-seed-package-front-cr-japanese.jpg")),
IF($C$1="Kroatisch - HR",HYPERLINK(CONCATENATE("https://www.saflax.de/0-WVK-Retail/Bilder-Pictures/SAFLAX-",'Basis-Tabelle-Samen'!C315,"-",'Basis-Tabelle-Samen'!J315,"-seed-package-front-cr-croatian.jpg")),
IF($C$1="Lettisch - LV",HYPERLINK(CONCATENATE("https://www.saflax.de/0-WVK-Retail/Bilder-Pictures/SAFLAX-",'Basis-Tabelle-Samen'!C315,"-",'Basis-Tabelle-Samen'!J315,"-seed-package-front-cr-latvian.jpg")),
IF($C$1="Litauisch - LT",HYPERLINK(CONCATENATE("https://www.saflax.de/0-WVK-Retail/Bilder-Pictures/SAFLAX-",'Basis-Tabelle-Samen'!C315,"-",'Basis-Tabelle-Samen'!J315,"-seed-package-front-cr-lithuanian.jpg")),
IF($C$1="Maltesisch - MT",HYPERLINK(CONCATENATE("https://www.saflax.de/0-WVK-Retail/Bilder-Pictures/SAFLAX-",'Basis-Tabelle-Samen'!C315,"-",'Basis-Tabelle-Samen'!J315,"-seed-package-front-cr-maltese.jpg")),
IF($C$1="Niederländisch - NL",HYPERLINK(CONCATENATE("https://www.saflax.de/0-WVK-Retail/Bilder-Pictures/SAFLAX-",'Basis-Tabelle-Samen'!C315,"-",'Basis-Tabelle-Samen'!J315,"-seed-package-front-cr-dutch.jpg")),
IF($C$1="Norwegisch - NO",HYPERLINK(CONCATENATE("https://www.saflax.de/0-WVK-Retail/Bilder-Pictures/SAFLAX-",'Basis-Tabelle-Samen'!C315,"-",'Basis-Tabelle-Samen'!J315,"-seed-package-front-cr-nowegian.jpg")),
IF($C$1="Polnisch - PL",HYPERLINK(CONCATENATE("https://www.saflax.de/0-WVK-Retail/Bilder-Pictures/SAFLAX-",'Basis-Tabelle-Samen'!C315,"-",'Basis-Tabelle-Samen'!J315,"-seed-package-front-cr-polish.jpg")),
IF($C$1="Portugiesisch - PT",HYPERLINK(CONCATENATE("https://www.saflax.de/0-WVK-Retail/Bilder-Pictures/SAFLAX-",'Basis-Tabelle-Samen'!C315,"-",'Basis-Tabelle-Samen'!J315,"-seed-package-front-cr-portuguese.jpg")),
IF($C$1="Rumänisch - RO",HYPERLINK(CONCATENATE("https://www.saflax.de/0-WVK-Retail/Bilder-Pictures/SAFLAX-",'Basis-Tabelle-Samen'!C315,"-",'Basis-Tabelle-Samen'!J315,"-seed-package-front-cr-romanian.jpg")),
IF($C$1="Schwedisch - SE",HYPERLINK(CONCATENATE("https://www.saflax.de/0-WVK-Retail/Bilder-Pictures/SAFLAX-",'Basis-Tabelle-Samen'!C315,"-",'Basis-Tabelle-Samen'!J315,"-seed-package-front-cr-swedish.jpg")),
IF($C$1="Slowakisch - SK",HYPERLINK(CONCATENATE("https://www.saflax.de/0-WVK-Retail/Bilder-Pictures/SAFLAX-",'Basis-Tabelle-Samen'!C315,"-",'Basis-Tabelle-Samen'!J315,"-seed-package-front-cr-slovak.jpg")),
IF($C$1="Slowenisch - SI",HYPERLINK(CONCATENATE("https://www.saflax.de/0-WVK-Retail/Bilder-Pictures/SAFLAX-",'Basis-Tabelle-Samen'!C315,"-",'Basis-Tabelle-Samen'!J315,"-seed-package-front-cr-slovenian.jpg")),
IF($C$1="Spanisch - ES",HYPERLINK(CONCATENATE("https://www.saflax.de/0-WVK-Retail/Bilder-Pictures/SAFLAX-",'Basis-Tabelle-Samen'!C315,"-",'Basis-Tabelle-Samen'!J315,"-seed-package-front-cr-spanish.jpg")),
IF($C$1="Tschechisch - CZ",HYPERLINK(CONCATENATE("https://www.saflax.de/0-WVK-Retail/Bilder-Pictures/SAFLAX-",'Basis-Tabelle-Samen'!C315,"-",'Basis-Tabelle-Samen'!J315,"-seed-package-front-cr-czech.jpg")),
IF($C$1="Türkisch - TR",HYPERLINK(CONCATENATE("https://www.saflax.de/0-WVK-Retail/Bilder-Pictures/SAFLAX-",'Basis-Tabelle-Samen'!C315,"-",'Basis-Tabelle-Samen'!J315,"-seed-package-front-cr-turkish.jpg")),
IF($C$1="Ungarisch - HU",HYPERLINK(CONCATENATE("https://www.saflax.de/0-WVK-Retail/Bilder-Pictures/SAFLAX-",'Basis-Tabelle-Samen'!C315,"-",'Basis-Tabelle-Samen'!J315,"-seed-package-front-cr-hungarian.jpg")),
" ACHTUNG")))))))))))))))))))))))))))))</f>
        <v>https://www.saflax.de/0-WVK-Retail/Bilder-Pictures/SAFLAX-15246-melilotus-officinalis-seed-package-front-cr-english.jpg</v>
      </c>
      <c r="AL302" s="330" t="str">
        <f>IF(G302&lt;1,"",
IF($C$1="Bulgarisch - BG",HYPERLINK(CONCATENATE("https://www.saflax.de/0-WVK-Retail/Bilder-Pictures/SAFLAX-",'Basis-Tabelle-Samen'!C315,"-",'Basis-Tabelle-Samen'!J315,"-seed-package-back-cr-bulgarian.jpg")),
IF($C$1="Dänisch - DK",HYPERLINK(CONCATENATE("https://www.saflax.de/0-WVK-Retail/Bilder-Pictures/SAFLAX-",'Basis-Tabelle-Samen'!C315,"-",'Basis-Tabelle-Samen'!J315,"-seed-package-back-cr-danish.jpg")),
IF($C$1="Deutsch - DE",HYPERLINK(CONCATENATE("https://www.saflax.de/0-WVK-Retail/Bilder-Pictures/SAFLAX-",'Basis-Tabelle-Samen'!C315,"-",'Basis-Tabelle-Samen'!J315,"-seed-package-back-cr-german.jpg")),
IF($C$1="Englisch - UK",HYPERLINK(CONCATENATE("https://www.saflax.de/0-WVK-Retail/Bilder-Pictures/SAFLAX-",'Basis-Tabelle-Samen'!C315,"-",'Basis-Tabelle-Samen'!J315,"-seed-package-back-cr-english.jpg")),
IF($C$1="Estnisch - EE",HYPERLINK(CONCATENATE("https://www.saflax.de/0-WVK-Retail/Bilder-Pictures/SAFLAX-",'Basis-Tabelle-Samen'!C315,"-",'Basis-Tabelle-Samen'!J315,"-seed-package-back-cr-estonian.jpg")),
IF($C$1="Finnisch - FI",HYPERLINK(CONCATENATE("https://www.saflax.de/0-WVK-Retail/Bilder-Pictures/SAFLAX-",'Basis-Tabelle-Samen'!C315,"-",'Basis-Tabelle-Samen'!J315,"-seed-package-back-cr-finnish.jpg")),
IF($C$1="Französisch - FR",HYPERLINK(CONCATENATE("https://www.saflax.de/0-WVK-Retail/Bilder-Pictures/SAFLAX-",'Basis-Tabelle-Samen'!C315,"-",'Basis-Tabelle-Samen'!J315,"-seed-package-back-cr-french.jpg")),
IF($C$1="Griechisch - GR",HYPERLINK(CONCATENATE("https://www.saflax.de/0-WVK-Retail/Bilder-Pictures/SAFLAX-",'Basis-Tabelle-Samen'!C315,"-",'Basis-Tabelle-Samen'!J315,"-seed-package-back-cr-greek.jpg")),
IF($C$1="Irisch - IE",HYPERLINK(CONCATENATE("https://www.saflax.de/0-WVK-Retail/Bilder-Pictures/SAFLAX-",'Basis-Tabelle-Samen'!C315,"-",'Basis-Tabelle-Samen'!J315,"-seed-package-back-cr-irish.jpg")),
IF($C$1="Isländisch - IS",HYPERLINK(CONCATENATE("https://www.saflax.de/0-WVK-Retail/Bilder-Pictures/SAFLAX-",'Basis-Tabelle-Samen'!C315,"-",'Basis-Tabelle-Samen'!J315,"-seed-package-back-cr-icelandic.jpg")),
IF($C$1="Italienisch - IT",HYPERLINK(CONCATENATE("https://www.saflax.de/0-WVK-Retail/Bilder-Pictures/SAFLAX-",'Basis-Tabelle-Samen'!C315,"-",'Basis-Tabelle-Samen'!J315,"-seed-package-back-cr-italian.jpg")),
IF($C$1="Japanisch - JP",HYPERLINK(CONCATENATE("https://www.saflax.de/0-WVK-Retail/Bilder-Pictures/SAFLAX-",'Basis-Tabelle-Samen'!C315,"-",'Basis-Tabelle-Samen'!J315,"-seed-package-back-cr-japanese.jpg")),
IF($C$1="Kroatisch - HR",HYPERLINK(CONCATENATE("https://www.saflax.de/0-WVK-Retail/Bilder-Pictures/SAFLAX-",'Basis-Tabelle-Samen'!C315,"-",'Basis-Tabelle-Samen'!J315,"-seed-package-back-cr-croatian.jpg")),
IF($C$1="Lettisch - LV",HYPERLINK(CONCATENATE("https://www.saflax.de/0-WVK-Retail/Bilder-Pictures/SAFLAX-",'Basis-Tabelle-Samen'!C315,"-",'Basis-Tabelle-Samen'!J315,"-seed-package-back-cr-latvian.jpg")),
IF($C$1="Litauisch - LT",HYPERLINK(CONCATENATE("https://www.saflax.de/0-WVK-Retail/Bilder-Pictures/SAFLAX-",'Basis-Tabelle-Samen'!C315,"-",'Basis-Tabelle-Samen'!J315,"-seed-package-back-cr-lithuanian.jpg")),
IF($C$1="Maltesisch - MT",HYPERLINK(CONCATENATE("https://www.saflax.de/0-WVK-Retail/Bilder-Pictures/SAFLAX-",'Basis-Tabelle-Samen'!C315,"-",'Basis-Tabelle-Samen'!J315,"-seed-package-back-cr-maltese.jpg")),
IF($C$1="Niederländisch - NL",HYPERLINK(CONCATENATE("https://www.saflax.de/0-WVK-Retail/Bilder-Pictures/SAFLAX-",'Basis-Tabelle-Samen'!C315,"-",'Basis-Tabelle-Samen'!J315,"-seed-package-back-cr-dutch.jpg")),
IF($C$1="Norwegisch - NO",HYPERLINK(CONCATENATE("https://www.saflax.de/0-WVK-Retail/Bilder-Pictures/SAFLAX-",'Basis-Tabelle-Samen'!C315,"-",'Basis-Tabelle-Samen'!J315,"-seed-package-back-cr-nowegian.jpg")),
IF($C$1="Polnisch - PL",HYPERLINK(CONCATENATE("https://www.saflax.de/0-WVK-Retail/Bilder-Pictures/SAFLAX-",'Basis-Tabelle-Samen'!C315,"-",'Basis-Tabelle-Samen'!J315,"-seed-package-back-cr-polish.jpg")),
IF($C$1="Portugiesisch - PT",HYPERLINK(CONCATENATE("https://www.saflax.de/0-WVK-Retail/Bilder-Pictures/SAFLAX-",'Basis-Tabelle-Samen'!C315,"-",'Basis-Tabelle-Samen'!J315,"-seed-package-back-cr-portuguese.jpg")),
IF($C$1="Rumänisch - RO",HYPERLINK(CONCATENATE("https://www.saflax.de/0-WVK-Retail/Bilder-Pictures/SAFLAX-",'Basis-Tabelle-Samen'!C315,"-",'Basis-Tabelle-Samen'!J315,"-seed-package-back-cr-romanian.jpg")),
IF($C$1="Schwedisch - SE",HYPERLINK(CONCATENATE("https://www.saflax.de/0-WVK-Retail/Bilder-Pictures/SAFLAX-",'Basis-Tabelle-Samen'!C315,"-",'Basis-Tabelle-Samen'!J315,"-seed-package-back-cr-swedish.jpg")),
IF($C$1="Slowakisch - SK",HYPERLINK(CONCATENATE("https://www.saflax.de/0-WVK-Retail/Bilder-Pictures/SAFLAX-",'Basis-Tabelle-Samen'!C315,"-",'Basis-Tabelle-Samen'!J315,"-seed-package-back-cr-slovak.jpg")),
IF($C$1="Slowenisch - SI",HYPERLINK(CONCATENATE("https://www.saflax.de/0-WVK-Retail/Bilder-Pictures/SAFLAX-",'Basis-Tabelle-Samen'!C315,"-",'Basis-Tabelle-Samen'!J315,"-seed-package-back-cr-slovenian.jpg")),
IF($C$1="Spanisch - ES",HYPERLINK(CONCATENATE("https://www.saflax.de/0-WVK-Retail/Bilder-Pictures/SAFLAX-",'Basis-Tabelle-Samen'!C315,"-",'Basis-Tabelle-Samen'!J315,"-seed-package-back-cr-spanish.jpg")),
IF($C$1="Tschechisch - CZ",HYPERLINK(CONCATENATE("https://www.saflax.de/0-WVK-Retail/Bilder-Pictures/SAFLAX-",'Basis-Tabelle-Samen'!C315,"-",'Basis-Tabelle-Samen'!J315,"-seed-package-back-cr-czech.jpg")),
IF($C$1="Türkisch - TR",HYPERLINK(CONCATENATE("https://www.saflax.de/0-WVK-Retail/Bilder-Pictures/SAFLAX-",'Basis-Tabelle-Samen'!C315,"-",'Basis-Tabelle-Samen'!J315,"-seed-package-back-cr-turkish.jpg")),
IF($C$1="Ungarisch - HU",HYPERLINK(CONCATENATE("https://www.saflax.de/0-WVK-Retail/Bilder-Pictures/SAFLAX-",'Basis-Tabelle-Samen'!C315,"-",'Basis-Tabelle-Samen'!J315,"-seed-package-back-cr-hungarian.jpg")),
" ACHTUNG")))))))))))))))))))))))))))))</f>
        <v>https://www.saflax.de/0-WVK-Retail/Bilder-Pictures/SAFLAX-15246-melilotus-officinalis-seed-package-back-cr-english.jpg</v>
      </c>
      <c r="AM302" s="330" t="str">
        <f>IF(H302&lt;1,"",
IF($C$1="Bulgarisch - BG",HYPERLINK(CONCATENATE("https://www.saflax.de/0-WVK-Retail/Bilder-Pictures/SAFLAX-",'Basis-Tabelle-Samen'!K315,"-",'Basis-Tabelle-Samen'!J315,"-garden-to-go-mini-bulgarian.jpg")),
IF($C$1="Dänisch - DK",HYPERLINK(CONCATENATE("https://www.saflax.de/0-WVK-Retail/Bilder-Pictures/SAFLAX-",'Basis-Tabelle-Samen'!K315,"-",'Basis-Tabelle-Samen'!J315,"-garden-to-go-mini-danish.jpg")),
IF($C$1="Deutsch - DE",HYPERLINK(CONCATENATE("https://www.saflax.de/0-WVK-Retail/Bilder-Pictures/SAFLAX-",'Basis-Tabelle-Samen'!K315,"-",'Basis-Tabelle-Samen'!J315,"-garden-to-go-mini-german.jpg")),
IF($C$1="Englisch - UK",HYPERLINK(CONCATENATE("https://www.saflax.de/0-WVK-Retail/Bilder-Pictures/SAFLAX-",'Basis-Tabelle-Samen'!K315,"-",'Basis-Tabelle-Samen'!J315,"-garden-to-go-mini-english.jpg")),
IF($C$1="Estnisch - EE",HYPERLINK(CONCATENATE("https://www.saflax.de/0-WVK-Retail/Bilder-Pictures/SAFLAX-",'Basis-Tabelle-Samen'!K315,"-",'Basis-Tabelle-Samen'!J315,"-garden-to-go-mini-estonian.jpg")),
IF($C$1="Finnisch - FI",HYPERLINK(CONCATENATE("https://www.saflax.de/0-WVK-Retail/Bilder-Pictures/SAFLAX-",'Basis-Tabelle-Samen'!K315,"-",'Basis-Tabelle-Samen'!J315,"-garden-to-go-mini-finnish.jpg")),
IF($C$1="Französisch - FR",HYPERLINK(CONCATENATE("https://www.saflax.de/0-WVK-Retail/Bilder-Pictures/SAFLAX-",'Basis-Tabelle-Samen'!K315,"-",'Basis-Tabelle-Samen'!J315,"-garden-to-go-mini-french.jpg")),
IF($C$1="Griechisch - GR",HYPERLINK(CONCATENATE("https://www.saflax.de/0-WVK-Retail/Bilder-Pictures/SAFLAX-",'Basis-Tabelle-Samen'!K315,"-",'Basis-Tabelle-Samen'!J315,"-garden-to-go-mini-greek.jpg")),
IF($C$1="Irisch - IE",HYPERLINK(CONCATENATE("https://www.saflax.de/0-WVK-Retail/Bilder-Pictures/SAFLAX-",'Basis-Tabelle-Samen'!K315,"-",'Basis-Tabelle-Samen'!J315,"-garden-to-go-mini-irish.jpg")),
IF($C$1="Isländisch - IS",HYPERLINK(CONCATENATE("https://www.saflax.de/0-WVK-Retail/Bilder-Pictures/SAFLAX-",'Basis-Tabelle-Samen'!K315,"-",'Basis-Tabelle-Samen'!J315,"-garden-to-go-mini-icelandic.jpg")),
IF($C$1="Italienisch - IT",HYPERLINK(CONCATENATE("https://www.saflax.de/0-WVK-Retail/Bilder-Pictures/SAFLAX-",'Basis-Tabelle-Samen'!K315,"-",'Basis-Tabelle-Samen'!J315,"-garden-to-go-mini-italian.jpg")),
IF($C$1="Japanisch - JP",HYPERLINK(CONCATENATE("https://www.saflax.de/0-WVK-Retail/Bilder-Pictures/SAFLAX-",'Basis-Tabelle-Samen'!K315,"-",'Basis-Tabelle-Samen'!J315,"-garden-to-go-mini-japanese.jpg")),
IF($C$1="Kroatisch - HR",HYPERLINK(CONCATENATE("https://www.saflax.de/0-WVK-Retail/Bilder-Pictures/SAFLAX-",'Basis-Tabelle-Samen'!K315,"-",'Basis-Tabelle-Samen'!J315,"-garden-to-go-mini-croatian.jpg")),
IF($C$1="Lettisch - LV",HYPERLINK(CONCATENATE("https://www.saflax.de/0-WVK-Retail/Bilder-Pictures/SAFLAX-",'Basis-Tabelle-Samen'!K315,"-",'Basis-Tabelle-Samen'!J315,"-garden-to-go-mini-latvian.jpg")),
IF($C$1="Litauisch - LT",HYPERLINK(CONCATENATE("https://www.saflax.de/0-WVK-Retail/Bilder-Pictures/SAFLAX-",'Basis-Tabelle-Samen'!K315,"-",'Basis-Tabelle-Samen'!J315,"-garden-to-go-mini-lithuanian.jpg")),
IF($C$1="Maltesisch - MT",HYPERLINK(CONCATENATE("https://www.saflax.de/0-WVK-Retail/Bilder-Pictures/SAFLAX-",'Basis-Tabelle-Samen'!K315,"-",'Basis-Tabelle-Samen'!J315,"-garden-to-go-mini-maltese.jpg")),
IF($C$1="Niederländisch - NL",HYPERLINK(CONCATENATE("https://www.saflax.de/0-WVK-Retail/Bilder-Pictures/SAFLAX-",'Basis-Tabelle-Samen'!K315,"-",'Basis-Tabelle-Samen'!J315,"-garden-to-go-mini-dutch.jpg")),
IF($C$1="Norwegisch - NO",HYPERLINK(CONCATENATE("https://www.saflax.de/0-WVK-Retail/Bilder-Pictures/SAFLAX-",'Basis-Tabelle-Samen'!K315,"-",'Basis-Tabelle-Samen'!J315,"-garden-to-go-mini-nowegian.jpg")),
IF($C$1="Polnisch - PL",HYPERLINK(CONCATENATE("https://www.saflax.de/0-WVK-Retail/Bilder-Pictures/SAFLAX-",'Basis-Tabelle-Samen'!K315,"-",'Basis-Tabelle-Samen'!J315,"-garden-to-go-mini-polish.jpg")),
IF($C$1="Portugiesisch - PT",HYPERLINK(CONCATENATE("https://www.saflax.de/0-WVK-Retail/Bilder-Pictures/SAFLAX-",'Basis-Tabelle-Samen'!K315,"-",'Basis-Tabelle-Samen'!J315,"-garden-to-go-mini-portuguese.jpg")),
IF($C$1="Rumänisch - RO",HYPERLINK(CONCATENATE("https://www.saflax.de/0-WVK-Retail/Bilder-Pictures/SAFLAX-",'Basis-Tabelle-Samen'!K315,"-",'Basis-Tabelle-Samen'!J315,"-garden-to-go-mini-romanian.jpg")),
IF($C$1="Schwedisch - SE",HYPERLINK(CONCATENATE("https://www.saflax.de/0-WVK-Retail/Bilder-Pictures/SAFLAX-",'Basis-Tabelle-Samen'!K315,"-",'Basis-Tabelle-Samen'!J315,"-garden-to-go-mini-swedish.jpg")),
IF($C$1="Slowakisch - SK",HYPERLINK(CONCATENATE("https://www.saflax.de/0-WVK-Retail/Bilder-Pictures/SAFLAX-",'Basis-Tabelle-Samen'!K315,"-",'Basis-Tabelle-Samen'!J315,"-garden-to-go-mini-slovak.jpg")),
IF($C$1="Slowenisch - SI",HYPERLINK(CONCATENATE("https://www.saflax.de/0-WVK-Retail/Bilder-Pictures/SAFLAX-",'Basis-Tabelle-Samen'!K315,"-",'Basis-Tabelle-Samen'!J315,"-garden-to-go-mini-slovenian.jpg")),
IF($C$1="Spanisch - ES",HYPERLINK(CONCATENATE("https://www.saflax.de/0-WVK-Retail/Bilder-Pictures/SAFLAX-",'Basis-Tabelle-Samen'!K315,"-",'Basis-Tabelle-Samen'!J315,"-garden-to-go-mini-spanish.jpg")),
IF($C$1="Tschechisch - CZ",HYPERLINK(CONCATENATE("https://www.saflax.de/0-WVK-Retail/Bilder-Pictures/SAFLAX-",'Basis-Tabelle-Samen'!K315,"-",'Basis-Tabelle-Samen'!J315,"-garden-to-go-mini-czech.jpg")),
IF($C$1="Türkisch - TR",HYPERLINK(CONCATENATE("https://www.saflax.de/0-WVK-Retail/Bilder-Pictures/SAFLAX-",'Basis-Tabelle-Samen'!K315,"-",'Basis-Tabelle-Samen'!J315,"-garden-to-go-mini-turkish.jpg")),
IF($C$1="Ungarisch - HU",HYPERLINK(CONCATENATE("https://www.saflax.de/0-WVK-Retail/Bilder-Pictures/SAFLAX-",'Basis-Tabelle-Samen'!K315,"-",'Basis-Tabelle-Samen'!J315,"-garden-to-go-mini-hungarian.jpg")),
" ACHTUNG")))))))))))))))))))))))))))))</f>
        <v>https://www.saflax.de/0-WVK-Retail/Bilder-Pictures/SAFLAX-75246-melilotus-officinalis-garden-to-go-mini-english.jpg</v>
      </c>
      <c r="AN302" s="330" t="str">
        <f>IF(I302&lt;1,"",
IF($C$1="Bulgarisch - BG",HYPERLINK(CONCATENATE("https://www.saflax.de/0-WVK-Retail/Bilder-Pictures/SAFLAX-",'Basis-Tabelle-Samen'!N315,"-",'Basis-Tabelle-Samen'!J315,"-garden-to-go-lite-bulgarian.jpg")),
IF($C$1="Dänisch - DK",HYPERLINK(CONCATENATE("https://www.saflax.de/0-WVK-Retail/Bilder-Pictures/SAFLAX-",'Basis-Tabelle-Samen'!N315,"-",'Basis-Tabelle-Samen'!J315,"-garden-to-go-lite-danish.jpg")),
IF($C$1="Deutsch - DE",HYPERLINK(CONCATENATE("https://www.saflax.de/0-WVK-Retail/Bilder-Pictures/SAFLAX-",'Basis-Tabelle-Samen'!N315,"-",'Basis-Tabelle-Samen'!J315,"-garden-to-go-lite-german.jpg")),
IF($C$1="Englisch - UK",HYPERLINK(CONCATENATE("https://www.saflax.de/0-WVK-Retail/Bilder-Pictures/SAFLAX-",'Basis-Tabelle-Samen'!N315,"-",'Basis-Tabelle-Samen'!J315,"-garden-to-go-lite-english.jpg")),
IF($C$1="Estnisch - EE",HYPERLINK(CONCATENATE("https://www.saflax.de/0-WVK-Retail/Bilder-Pictures/SAFLAX-",'Basis-Tabelle-Samen'!N315,"-",'Basis-Tabelle-Samen'!J315,"-garden-to-go-lite-estonian.jpg")),
IF($C$1="Finnisch - FI",HYPERLINK(CONCATENATE("https://www.saflax.de/0-WVK-Retail/Bilder-Pictures/SAFLAX-",'Basis-Tabelle-Samen'!N315,"-",'Basis-Tabelle-Samen'!J315,"-garden-to-go-lite-finnish.jpg")),
IF($C$1="Französisch - FR",HYPERLINK(CONCATENATE("https://www.saflax.de/0-WVK-Retail/Bilder-Pictures/SAFLAX-",'Basis-Tabelle-Samen'!N315,"-",'Basis-Tabelle-Samen'!J315,"-garden-to-go-lite-french.jpg")),
IF($C$1="Griechisch - GR",HYPERLINK(CONCATENATE("https://www.saflax.de/0-WVK-Retail/Bilder-Pictures/SAFLAX-",'Basis-Tabelle-Samen'!N315,"-",'Basis-Tabelle-Samen'!J315,"-garden-to-go-lite-greek.jpg")),
IF($C$1="Irisch - IE",HYPERLINK(CONCATENATE("https://www.saflax.de/0-WVK-Retail/Bilder-Pictures/SAFLAX-",'Basis-Tabelle-Samen'!N315,"-",'Basis-Tabelle-Samen'!J315,"-garden-to-go-lite-irish.jpg")),
IF($C$1="Isländisch - IS",HYPERLINK(CONCATENATE("https://www.saflax.de/0-WVK-Retail/Bilder-Pictures/SAFLAX-",'Basis-Tabelle-Samen'!N315,"-",'Basis-Tabelle-Samen'!J315,"-garden-to-go-lite-icelandic.jpg")),
IF($C$1="Italienisch - IT",HYPERLINK(CONCATENATE("https://www.saflax.de/0-WVK-Retail/Bilder-Pictures/SAFLAX-",'Basis-Tabelle-Samen'!N315,"-",'Basis-Tabelle-Samen'!J315,"-garden-to-go-lite-italian.jpg")),
IF($C$1="Japanisch - JP",HYPERLINK(CONCATENATE("https://www.saflax.de/0-WVK-Retail/Bilder-Pictures/SAFLAX-",'Basis-Tabelle-Samen'!N315,"-",'Basis-Tabelle-Samen'!J315,"-garden-to-go-lite-japanese.jpg")),
IF($C$1="Kroatisch - HR",HYPERLINK(CONCATENATE("https://www.saflax.de/0-WVK-Retail/Bilder-Pictures/SAFLAX-",'Basis-Tabelle-Samen'!N315,"-",'Basis-Tabelle-Samen'!J315,"-garden-to-go-lite-croatian.jpg")),
IF($C$1="Lettisch - LV",HYPERLINK(CONCATENATE("https://www.saflax.de/0-WVK-Retail/Bilder-Pictures/SAFLAX-",'Basis-Tabelle-Samen'!N315,"-",'Basis-Tabelle-Samen'!J315,"-garden-to-go-lite-latvian.jpg")),
IF($C$1="Litauisch - LT",HYPERLINK(CONCATENATE("https://www.saflax.de/0-WVK-Retail/Bilder-Pictures/SAFLAX-",'Basis-Tabelle-Samen'!N315,"-",'Basis-Tabelle-Samen'!J315,"-garden-to-go-lite-lithuanian.jpg")),
IF($C$1="Maltesisch - MT",HYPERLINK(CONCATENATE("https://www.saflax.de/0-WVK-Retail/Bilder-Pictures/SAFLAX-",'Basis-Tabelle-Samen'!N315,"-",'Basis-Tabelle-Samen'!J315,"-garden-to-go-lite-maltese.jpg")),
IF($C$1="Niederländisch - NL",HYPERLINK(CONCATENATE("https://www.saflax.de/0-WVK-Retail/Bilder-Pictures/SAFLAX-",'Basis-Tabelle-Samen'!N315,"-",'Basis-Tabelle-Samen'!J315,"-garden-to-go-lite-dutch.jpg")),
IF($C$1="Norwegisch - NO",HYPERLINK(CONCATENATE("https://www.saflax.de/0-WVK-Retail/Bilder-Pictures/SAFLAX-",'Basis-Tabelle-Samen'!N315,"-",'Basis-Tabelle-Samen'!J315,"-garden-to-go-lite-nowegian.jpg")),
IF($C$1="Polnisch - PL",HYPERLINK(CONCATENATE("https://www.saflax.de/0-WVK-Retail/Bilder-Pictures/SAFLAX-",'Basis-Tabelle-Samen'!N315,"-",'Basis-Tabelle-Samen'!J315,"-garden-to-go-lite-polish.jpg")),
IF($C$1="Portugiesisch - PT",HYPERLINK(CONCATENATE("https://www.saflax.de/0-WVK-Retail/Bilder-Pictures/SAFLAX-",'Basis-Tabelle-Samen'!N315,"-",'Basis-Tabelle-Samen'!J315,"-garden-to-go-lite-portuguese.jpg")),
IF($C$1="Rumänisch - RO",HYPERLINK(CONCATENATE("https://www.saflax.de/0-WVK-Retail/Bilder-Pictures/SAFLAX-",'Basis-Tabelle-Samen'!N315,"-",'Basis-Tabelle-Samen'!J315,"-garden-to-go-lite-romanian.jpg")),
IF($C$1="Schwedisch - SE",HYPERLINK(CONCATENATE("https://www.saflax.de/0-WVK-Retail/Bilder-Pictures/SAFLAX-",'Basis-Tabelle-Samen'!N315,"-",'Basis-Tabelle-Samen'!J315,"-garden-to-go-lite-swedish.jpg")),
IF($C$1="Slowakisch - SK",HYPERLINK(CONCATENATE("https://www.saflax.de/0-WVK-Retail/Bilder-Pictures/SAFLAX-",'Basis-Tabelle-Samen'!N315,"-",'Basis-Tabelle-Samen'!J315,"-garden-to-go-lite-slovak.jpg")),
IF($C$1="Slowenisch - SI",HYPERLINK(CONCATENATE("https://www.saflax.de/0-WVK-Retail/Bilder-Pictures/SAFLAX-",'Basis-Tabelle-Samen'!N315,"-",'Basis-Tabelle-Samen'!J315,"-garden-to-go-lite-slovenian.jpg")),
IF($C$1="Spanisch - ES",HYPERLINK(CONCATENATE("https://www.saflax.de/0-WVK-Retail/Bilder-Pictures/SAFLAX-",'Basis-Tabelle-Samen'!N315,"-",'Basis-Tabelle-Samen'!J315,"-garden-to-go-lite-spanish.jpg")),
IF($C$1="Tschechisch - CZ",HYPERLINK(CONCATENATE("https://www.saflax.de/0-WVK-Retail/Bilder-Pictures/SAFLAX-",'Basis-Tabelle-Samen'!N315,"-",'Basis-Tabelle-Samen'!J315,"-garden-to-go-lite-czech.jpg")),
IF($C$1="Türkisch - TR",HYPERLINK(CONCATENATE("https://www.saflax.de/0-WVK-Retail/Bilder-Pictures/SAFLAX-",'Basis-Tabelle-Samen'!N315,"-",'Basis-Tabelle-Samen'!J315,"-garden-to-go-lite-turkish.jpg")),
IF($C$1="Ungarisch - HU",HYPERLINK(CONCATENATE("https://www.saflax.de/0-WVK-Retail/Bilder-Pictures/SAFLAX-",'Basis-Tabelle-Samen'!N315,"-",'Basis-Tabelle-Samen'!J315,"-garden-to-go-lite-hungarian.jpg")),
" ACHTUNG")))))))))))))))))))))))))))))</f>
        <v>https://www.saflax.de/0-WVK-Retail/Bilder-Pictures/SAFLAX-85246-melilotus-officinalis-garden-to-go-lite-english.jpg</v>
      </c>
      <c r="AO302" s="330" t="str">
        <f>IF(J302&lt;1,"",
IF($C$1="Bulgarisch - BG",HYPERLINK(CONCATENATE("https://www.saflax.de/0-WVK-Retail/Bilder-Pictures/SAFLAX-",'Basis-Tabelle-Samen'!Q315,"-",'Basis-Tabelle-Samen'!J315,"-garden-to-go-bulgarian.jpg")),
IF($C$1="Dänisch - DK",HYPERLINK(CONCATENATE("https://www.saflax.de/0-WVK-Retail/Bilder-Pictures/SAFLAX-",'Basis-Tabelle-Samen'!Q315,"-",'Basis-Tabelle-Samen'!J315,"-garden-to-go-danish.jpg")),
IF($C$1="Deutsch - DE",HYPERLINK(CONCATENATE("https://www.saflax.de/0-WVK-Retail/Bilder-Pictures/SAFLAX-",'Basis-Tabelle-Samen'!Q315,"-",'Basis-Tabelle-Samen'!J315,"-garden-to-go-german.jpg")),
IF($C$1="Englisch - UK",HYPERLINK(CONCATENATE("https://www.saflax.de/0-WVK-Retail/Bilder-Pictures/SAFLAX-",'Basis-Tabelle-Samen'!Q315,"-",'Basis-Tabelle-Samen'!J315,"-garden-to-go-english.jpg")),
IF($C$1="Estnisch - EE",HYPERLINK(CONCATENATE("https://www.saflax.de/0-WVK-Retail/Bilder-Pictures/SAFLAX-",'Basis-Tabelle-Samen'!Q315,"-",'Basis-Tabelle-Samen'!J315,"-garden-to-go-estonian.jpg")),
IF($C$1="Finnisch - FI",HYPERLINK(CONCATENATE("https://www.saflax.de/0-WVK-Retail/Bilder-Pictures/SAFLAX-",'Basis-Tabelle-Samen'!Q315,"-",'Basis-Tabelle-Samen'!J315,"-garden-to-go-finnish.jpg")),
IF($C$1="Französisch - FR",HYPERLINK(CONCATENATE("https://www.saflax.de/0-WVK-Retail/Bilder-Pictures/SAFLAX-",'Basis-Tabelle-Samen'!Q315,"-",'Basis-Tabelle-Samen'!J315,"-garden-to-go-french.jpg")),
IF($C$1="Griechisch - GR",HYPERLINK(CONCATENATE("https://www.saflax.de/0-WVK-Retail/Bilder-Pictures/SAFLAX-",'Basis-Tabelle-Samen'!Q315,"-",'Basis-Tabelle-Samen'!J315,"-garden-to-go-greek.jpg")),
IF($C$1="Irisch - IE",HYPERLINK(CONCATENATE("https://www.saflax.de/0-WVK-Retail/Bilder-Pictures/SAFLAX-",'Basis-Tabelle-Samen'!Q315,"-",'Basis-Tabelle-Samen'!J315,"-garden-to-go-irish.jpg")),
IF($C$1="Isländisch - IS",HYPERLINK(CONCATENATE("https://www.saflax.de/0-WVK-Retail/Bilder-Pictures/SAFLAX-",'Basis-Tabelle-Samen'!Q315,"-",'Basis-Tabelle-Samen'!J315,"-garden-to-go-icelandic.jpg")),
IF($C$1="Italienisch - IT",HYPERLINK(CONCATENATE("https://www.saflax.de/0-WVK-Retail/Bilder-Pictures/SAFLAX-",'Basis-Tabelle-Samen'!Q315,"-",'Basis-Tabelle-Samen'!J315,"-garden-to-go-italian.jpg")),
IF($C$1="Japanisch - JP",HYPERLINK(CONCATENATE("https://www.saflax.de/0-WVK-Retail/Bilder-Pictures/SAFLAX-",'Basis-Tabelle-Samen'!Q315,"-",'Basis-Tabelle-Samen'!J315,"-garden-to-go-japanese.jpg")),
IF($C$1="Kroatisch - HR",HYPERLINK(CONCATENATE("https://www.saflax.de/0-WVK-Retail/Bilder-Pictures/SAFLAX-",'Basis-Tabelle-Samen'!Q315,"-",'Basis-Tabelle-Samen'!J315,"-garden-to-go-croatian.jpg")),
IF($C$1="Lettisch - LV",HYPERLINK(CONCATENATE("https://www.saflax.de/0-WVK-Retail/Bilder-Pictures/SAFLAX-",'Basis-Tabelle-Samen'!Q315,"-",'Basis-Tabelle-Samen'!J315,"-garden-to-go-latvian.jpg")),
IF($C$1="Litauisch - LT",HYPERLINK(CONCATENATE("https://www.saflax.de/0-WVK-Retail/Bilder-Pictures/SAFLAX-",'Basis-Tabelle-Samen'!Q315,"-",'Basis-Tabelle-Samen'!J315,"-garden-to-go-lithuanian.jpg")),
IF($C$1="Maltesisch - MT",HYPERLINK(CONCATENATE("https://www.saflax.de/0-WVK-Retail/Bilder-Pictures/SAFLAX-",'Basis-Tabelle-Samen'!Q315,"-",'Basis-Tabelle-Samen'!J315,"-garden-to-go-maltese.jpg")),
IF($C$1="Niederländisch - NL",HYPERLINK(CONCATENATE("https://www.saflax.de/0-WVK-Retail/Bilder-Pictures/SAFLAX-",'Basis-Tabelle-Samen'!Q315,"-",'Basis-Tabelle-Samen'!J315,"-garden-to-go-dutch.jpg")),
IF($C$1="Norwegisch - NO",HYPERLINK(CONCATENATE("https://www.saflax.de/0-WVK-Retail/Bilder-Pictures/SAFLAX-",'Basis-Tabelle-Samen'!Q315,"-",'Basis-Tabelle-Samen'!J315,"-garden-to-go-nowegian.jpg")),
IF($C$1="Polnisch - PL",HYPERLINK(CONCATENATE("https://www.saflax.de/0-WVK-Retail/Bilder-Pictures/SAFLAX-",'Basis-Tabelle-Samen'!Q315,"-",'Basis-Tabelle-Samen'!J315,"-garden-to-go-polish.jpg")),
IF($C$1="Portugiesisch - PT",HYPERLINK(CONCATENATE("https://www.saflax.de/0-WVK-Retail/Bilder-Pictures/SAFLAX-",'Basis-Tabelle-Samen'!Q315,"-",'Basis-Tabelle-Samen'!J315,"-garden-to-go-portuguese.jpg")),
IF($C$1="Rumänisch - RO",HYPERLINK(CONCATENATE("https://www.saflax.de/0-WVK-Retail/Bilder-Pictures/SAFLAX-",'Basis-Tabelle-Samen'!Q315,"-",'Basis-Tabelle-Samen'!J315,"-garden-to-go-romanian.jpg")),
IF($C$1="Schwedisch - SE",HYPERLINK(CONCATENATE("https://www.saflax.de/0-WVK-Retail/Bilder-Pictures/SAFLAX-",'Basis-Tabelle-Samen'!Q315,"-",'Basis-Tabelle-Samen'!J315,"-garden-to-go-swedish.jpg")),
IF($C$1="Slowakisch - SK",HYPERLINK(CONCATENATE("https://www.saflax.de/0-WVK-Retail/Bilder-Pictures/SAFLAX-",'Basis-Tabelle-Samen'!Q315,"-",'Basis-Tabelle-Samen'!J315,"-garden-to-go-slovak.jpg")),
IF($C$1="Slowenisch - SI",HYPERLINK(CONCATENATE("https://www.saflax.de/0-WVK-Retail/Bilder-Pictures/SAFLAX-",'Basis-Tabelle-Samen'!Q315,"-",'Basis-Tabelle-Samen'!J315,"-garden-to-go-slovenian.jpg")),
IF($C$1="Spanisch - ES",HYPERLINK(CONCATENATE("https://www.saflax.de/0-WVK-Retail/Bilder-Pictures/SAFLAX-",'Basis-Tabelle-Samen'!Q315,"-",'Basis-Tabelle-Samen'!J315,"-garden-to-go-spanish.jpg")),
IF($C$1="Tschechisch - CZ",HYPERLINK(CONCATENATE("https://www.saflax.de/0-WVK-Retail/Bilder-Pictures/SAFLAX-",'Basis-Tabelle-Samen'!Q315,"-",'Basis-Tabelle-Samen'!J315,"-garden-to-go-czech.jpg")),
IF($C$1="Türkisch - TR",HYPERLINK(CONCATENATE("https://www.saflax.de/0-WVK-Retail/Bilder-Pictures/SAFLAX-",'Basis-Tabelle-Samen'!Q315,"-",'Basis-Tabelle-Samen'!J315,"-garden-to-go-turkish.jpg")),
IF($C$1="Ungarisch - HU",HYPERLINK(CONCATENATE("https://www.saflax.de/0-WVK-Retail/Bilder-Pictures/SAFLAX-",'Basis-Tabelle-Samen'!Q315,"-",'Basis-Tabelle-Samen'!J315,"-garden-to-go-hungarian.jpg")),
" ACHTUNG")))))))))))))))))))))))))))))</f>
        <v>https://www.saflax.de/0-WVK-Retail/Bilder-Pictures/SAFLAX-55246-melilotus-officinalis-garden-to-go-english.jpg</v>
      </c>
      <c r="AP302" s="330" t="str">
        <f>IF(K302&lt;1,"",
IF($C$1="Bulgarisch - BG",HYPERLINK(CONCATENATE("https://www.saflax.de/0-WVK-Retail/Bilder-Pictures/SAFLAX-",'Basis-Tabelle-Samen'!T315,"-",'Basis-Tabelle-Samen'!J315,"-cultivation-set-bulgarian.jpg")),
IF($C$1="Dänisch - DK",HYPERLINK(CONCATENATE("https://www.saflax.de/0-WVK-Retail/Bilder-Pictures/SAFLAX-",'Basis-Tabelle-Samen'!T315,"-",'Basis-Tabelle-Samen'!J315,"-cultivation-set-danish.jpg")),
IF($C$1="Deutsch - DE",HYPERLINK(CONCATENATE("https://www.saflax.de/0-WVK-Retail/Bilder-Pictures/SAFLAX-",'Basis-Tabelle-Samen'!T315,"-",'Basis-Tabelle-Samen'!J315,"-cultivation-set-german.jpg")),
IF($C$1="Englisch - UK",HYPERLINK(CONCATENATE("https://www.saflax.de/0-WVK-Retail/Bilder-Pictures/SAFLAX-",'Basis-Tabelle-Samen'!T315,"-",'Basis-Tabelle-Samen'!J315,"-cultivation-set-english.jpg")),
IF($C$1="Estnisch - EE",HYPERLINK(CONCATENATE("https://www.saflax.de/0-WVK-Retail/Bilder-Pictures/SAFLAX-",'Basis-Tabelle-Samen'!T315,"-",'Basis-Tabelle-Samen'!J315,"-cultivation-set-estonian.jpg")),
IF($C$1="Finnisch - FI",HYPERLINK(CONCATENATE("https://www.saflax.de/0-WVK-Retail/Bilder-Pictures/SAFLAX-",'Basis-Tabelle-Samen'!T315,"-",'Basis-Tabelle-Samen'!J315,"-cultivation-set-finnish.jpg")),
IF($C$1="Französisch - FR",HYPERLINK(CONCATENATE("https://www.saflax.de/0-WVK-Retail/Bilder-Pictures/SAFLAX-",'Basis-Tabelle-Samen'!T315,"-",'Basis-Tabelle-Samen'!J315,"-cultivation-set-french.jpg")),
IF($C$1="Griechisch - GR",HYPERLINK(CONCATENATE("https://www.saflax.de/0-WVK-Retail/Bilder-Pictures/SAFLAX-",'Basis-Tabelle-Samen'!T315,"-",'Basis-Tabelle-Samen'!J315,"-cultivation-set-greek.jpg")),
IF($C$1="Irisch - IE",HYPERLINK(CONCATENATE("https://www.saflax.de/0-WVK-Retail/Bilder-Pictures/SAFLAX-",'Basis-Tabelle-Samen'!T315,"-",'Basis-Tabelle-Samen'!J315,"-cultivation-set-irish.jpg")),
IF($C$1="Isländisch - IS",HYPERLINK(CONCATENATE("https://www.saflax.de/0-WVK-Retail/Bilder-Pictures/SAFLAX-",'Basis-Tabelle-Samen'!T315,"-",'Basis-Tabelle-Samen'!J315,"-cultivation-set-icelandic.jpg")),
IF($C$1="Italienisch - IT",HYPERLINK(CONCATENATE("https://www.saflax.de/0-WVK-Retail/Bilder-Pictures/SAFLAX-",'Basis-Tabelle-Samen'!T315,"-",'Basis-Tabelle-Samen'!J315,"-cultivation-set-italian.jpg")),
IF($C$1="Japanisch - JP",HYPERLINK(CONCATENATE("https://www.saflax.de/0-WVK-Retail/Bilder-Pictures/SAFLAX-",'Basis-Tabelle-Samen'!T315,"-",'Basis-Tabelle-Samen'!J315,"-cultivation-set-japanese.jpg")),
IF($C$1="Kroatisch - HR",HYPERLINK(CONCATENATE("https://www.saflax.de/0-WVK-Retail/Bilder-Pictures/SAFLAX-",'Basis-Tabelle-Samen'!T315,"-",'Basis-Tabelle-Samen'!J315,"-cultivation-set-croatian.jpg")),
IF($C$1="Lettisch - LV",HYPERLINK(CONCATENATE("https://www.saflax.de/0-WVK-Retail/Bilder-Pictures/SAFLAX-",'Basis-Tabelle-Samen'!T315,"-",'Basis-Tabelle-Samen'!J315,"-cultivation-set-latvian.jpg")),
IF($C$1="Litauisch - LT",HYPERLINK(CONCATENATE("https://www.saflax.de/0-WVK-Retail/Bilder-Pictures/SAFLAX-",'Basis-Tabelle-Samen'!T315,"-",'Basis-Tabelle-Samen'!J315,"-cultivation-set-lithuanian.jpg")),
IF($C$1="Maltesisch - MT",HYPERLINK(CONCATENATE("https://www.saflax.de/0-WVK-Retail/Bilder-Pictures/SAFLAX-",'Basis-Tabelle-Samen'!T315,"-",'Basis-Tabelle-Samen'!J315,"-cultivation-set-maltese.jpg")),
IF($C$1="Niederländisch - NL",HYPERLINK(CONCATENATE("https://www.saflax.de/0-WVK-Retail/Bilder-Pictures/SAFLAX-",'Basis-Tabelle-Samen'!T315,"-",'Basis-Tabelle-Samen'!J315,"-cultivation-set-dutch.jpg")),
IF($C$1="Norwegisch - NO",HYPERLINK(CONCATENATE("https://www.saflax.de/0-WVK-Retail/Bilder-Pictures/SAFLAX-",'Basis-Tabelle-Samen'!T315,"-",'Basis-Tabelle-Samen'!J315,"-cultivation-set-nowegian.jpg")),
IF($C$1="Polnisch - PL",HYPERLINK(CONCATENATE("https://www.saflax.de/0-WVK-Retail/Bilder-Pictures/SAFLAX-",'Basis-Tabelle-Samen'!T315,"-",'Basis-Tabelle-Samen'!J315,"-cultivation-set-polish.jpg")),
IF($C$1="Portugiesisch - PT",HYPERLINK(CONCATENATE("https://www.saflax.de/0-WVK-Retail/Bilder-Pictures/SAFLAX-",'Basis-Tabelle-Samen'!T315,"-",'Basis-Tabelle-Samen'!J315,"-cultivation-set-portuguese.jpg")),
IF($C$1="Rumänisch - RO",HYPERLINK(CONCATENATE("https://www.saflax.de/0-WVK-Retail/Bilder-Pictures/SAFLAX-",'Basis-Tabelle-Samen'!T315,"-",'Basis-Tabelle-Samen'!J315,"-cultivation-set-romanian.jpg")),
IF($C$1="Schwedisch - SE",HYPERLINK(CONCATENATE("https://www.saflax.de/0-WVK-Retail/Bilder-Pictures/SAFLAX-",'Basis-Tabelle-Samen'!T315,"-",'Basis-Tabelle-Samen'!J315,"-cultivation-set-swedish.jpg")),
IF($C$1="Slowakisch - SK",HYPERLINK(CONCATENATE("https://www.saflax.de/0-WVK-Retail/Bilder-Pictures/SAFLAX-",'Basis-Tabelle-Samen'!T315,"-",'Basis-Tabelle-Samen'!J315,"-cultivation-set-slovak.jpg")),
IF($C$1="Slowenisch - SI",HYPERLINK(CONCATENATE("https://www.saflax.de/0-WVK-Retail/Bilder-Pictures/SAFLAX-",'Basis-Tabelle-Samen'!T315,"-",'Basis-Tabelle-Samen'!J315,"-cultivation-set-slovenian.jpg")),
IF($C$1="Spanisch - ES",HYPERLINK(CONCATENATE("https://www.saflax.de/0-WVK-Retail/Bilder-Pictures/SAFLAX-",'Basis-Tabelle-Samen'!T315,"-",'Basis-Tabelle-Samen'!J315,"-cultivation-set-spanish.jpg")),
IF($C$1="Tschechisch - CZ",HYPERLINK(CONCATENATE("https://www.saflax.de/0-WVK-Retail/Bilder-Pictures/SAFLAX-",'Basis-Tabelle-Samen'!T315,"-",'Basis-Tabelle-Samen'!J315,"-cultivation-set-czech.jpg")),
IF($C$1="Türkisch - TR",HYPERLINK(CONCATENATE("https://www.saflax.de/0-WVK-Retail/Bilder-Pictures/SAFLAX-",'Basis-Tabelle-Samen'!T315,"-",'Basis-Tabelle-Samen'!J315,"-cultivation-set-turkish.jpg")),
IF($C$1="Ungarisch - HU",HYPERLINK(CONCATENATE("https://www.saflax.de/0-WVK-Retail/Bilder-Pictures/SAFLAX-",'Basis-Tabelle-Samen'!T315,"-",'Basis-Tabelle-Samen'!J315,"-cultivation-set-hungarian.jpg")),
" ACHTUNG")))))))))))))))))))))))))))))</f>
        <v>https://www.saflax.de/0-WVK-Retail/Bilder-Pictures/SAFLAX-35246-melilotus-officinalis-cultivation-set-english.jpg</v>
      </c>
      <c r="AQ302" s="330" t="str">
        <f>IF(L302&lt;1,"",
IF($C$1="Bulgarisch - BG",HYPERLINK(CONCATENATE("https://www.saflax.de/0-WVK-Retail/Bilder-Pictures/SAFLAX-",'Basis-Tabelle-Samen'!W315,"-",'Basis-Tabelle-Samen'!J315,"-garden-in-the-bag-bulgarian.jpg")),
IF($C$1="Dänisch - DK",HYPERLINK(CONCATENATE("https://www.saflax.de/0-WVK-Retail/Bilder-Pictures/SAFLAX-",'Basis-Tabelle-Samen'!W315,"-",'Basis-Tabelle-Samen'!J315,"-garden-in-the-bag-danish.jpg")),
IF($C$1="Deutsch - DE",HYPERLINK(CONCATENATE("https://www.saflax.de/0-WVK-Retail/Bilder-Pictures/SAFLAX-",'Basis-Tabelle-Samen'!W315,"-",'Basis-Tabelle-Samen'!J315,"-garden-in-the-bag-german.jpg")),
IF($C$1="Englisch - UK",HYPERLINK(CONCATENATE("https://www.saflax.de/0-WVK-Retail/Bilder-Pictures/SAFLAX-",'Basis-Tabelle-Samen'!W315,"-",'Basis-Tabelle-Samen'!J315,"-garden-in-the-bag-english.jpg")),
IF($C$1="Estnisch - EE",HYPERLINK(CONCATENATE("https://www.saflax.de/0-WVK-Retail/Bilder-Pictures/SAFLAX-",'Basis-Tabelle-Samen'!W315,"-",'Basis-Tabelle-Samen'!J315,"-garden-in-the-bag-estonian.jpg")),
IF($C$1="Finnisch - FI",HYPERLINK(CONCATENATE("https://www.saflax.de/0-WVK-Retail/Bilder-Pictures/SAFLAX-",'Basis-Tabelle-Samen'!W315,"-",'Basis-Tabelle-Samen'!J315,"-garden-in-the-bag-finnish.jpg")),
IF($C$1="Französisch - FR",HYPERLINK(CONCATENATE("https://www.saflax.de/0-WVK-Retail/Bilder-Pictures/SAFLAX-",'Basis-Tabelle-Samen'!W315,"-",'Basis-Tabelle-Samen'!J315,"-garden-in-the-bag-french.jpg")),
IF($C$1="Griechisch - GR",HYPERLINK(CONCATENATE("https://www.saflax.de/0-WVK-Retail/Bilder-Pictures/SAFLAX-",'Basis-Tabelle-Samen'!W315,"-",'Basis-Tabelle-Samen'!J315,"-garden-in-the-bag-greek.jpg")),
IF($C$1="Irisch - IE",HYPERLINK(CONCATENATE("https://www.saflax.de/0-WVK-Retail/Bilder-Pictures/SAFLAX-",'Basis-Tabelle-Samen'!W315,"-",'Basis-Tabelle-Samen'!J315,"-garden-in-the-bag-irish.jpg")),
IF($C$1="Isländisch - IS",HYPERLINK(CONCATENATE("https://www.saflax.de/0-WVK-Retail/Bilder-Pictures/SAFLAX-",'Basis-Tabelle-Samen'!W315,"-",'Basis-Tabelle-Samen'!J315,"-garden-in-the-bag-icelandic.jpg")),
IF($C$1="Italienisch - IT",HYPERLINK(CONCATENATE("https://www.saflax.de/0-WVK-Retail/Bilder-Pictures/SAFLAX-",'Basis-Tabelle-Samen'!W315,"-",'Basis-Tabelle-Samen'!J315,"-garden-in-the-bag-italian.jpg")),
IF($C$1="Japanisch - JP",HYPERLINK(CONCATENATE("https://www.saflax.de/0-WVK-Retail/Bilder-Pictures/SAFLAX-",'Basis-Tabelle-Samen'!W315,"-",'Basis-Tabelle-Samen'!J315,"-garden-in-the-bag-japanese.jpg")),
IF($C$1="Kroatisch - HR",HYPERLINK(CONCATENATE("https://www.saflax.de/0-WVK-Retail/Bilder-Pictures/SAFLAX-",'Basis-Tabelle-Samen'!W315,"-",'Basis-Tabelle-Samen'!J315,"-garden-in-the-bag-croatian.jpg")),
IF($C$1="Lettisch - LV",HYPERLINK(CONCATENATE("https://www.saflax.de/0-WVK-Retail/Bilder-Pictures/SAFLAX-",'Basis-Tabelle-Samen'!W315,"-",'Basis-Tabelle-Samen'!J315,"-garden-in-the-bag-latvian.jpg")),
IF($C$1="Litauisch - LT",HYPERLINK(CONCATENATE("https://www.saflax.de/0-WVK-Retail/Bilder-Pictures/SAFLAX-",'Basis-Tabelle-Samen'!W315,"-",'Basis-Tabelle-Samen'!J315,"-garden-in-the-bag-lithuanian.jpg")),
IF($C$1="Maltesisch - MT",HYPERLINK(CONCATENATE("https://www.saflax.de/0-WVK-Retail/Bilder-Pictures/SAFLAX-",'Basis-Tabelle-Samen'!W315,"-",'Basis-Tabelle-Samen'!J315,"-garden-in-the-bag-maltese.jpg")),
IF($C$1="Niederländisch - NL",HYPERLINK(CONCATENATE("https://www.saflax.de/0-WVK-Retail/Bilder-Pictures/SAFLAX-",'Basis-Tabelle-Samen'!W315,"-",'Basis-Tabelle-Samen'!J315,"-garden-in-the-bag-dutch.jpg")),
IF($C$1="Norwegisch - NO",HYPERLINK(CONCATENATE("https://www.saflax.de/0-WVK-Retail/Bilder-Pictures/SAFLAX-",'Basis-Tabelle-Samen'!W315,"-",'Basis-Tabelle-Samen'!J315,"-garden-in-the-bag-nowegian.jpg")),
IF($C$1="Polnisch - PL",HYPERLINK(CONCATENATE("https://www.saflax.de/0-WVK-Retail/Bilder-Pictures/SAFLAX-",'Basis-Tabelle-Samen'!W315,"-",'Basis-Tabelle-Samen'!J315,"-garden-in-the-bag-polish.jpg")),
IF($C$1="Portugiesisch - PT",HYPERLINK(CONCATENATE("https://www.saflax.de/0-WVK-Retail/Bilder-Pictures/SAFLAX-",'Basis-Tabelle-Samen'!W315,"-",'Basis-Tabelle-Samen'!J315,"-garden-in-the-bag-portuguese.jpg")),
IF($C$1="Rumänisch - RO",HYPERLINK(CONCATENATE("https://www.saflax.de/0-WVK-Retail/Bilder-Pictures/SAFLAX-",'Basis-Tabelle-Samen'!W315,"-",'Basis-Tabelle-Samen'!J315,"-garden-in-the-bag-romanian.jpg")),
IF($C$1="Schwedisch - SE",HYPERLINK(CONCATENATE("https://www.saflax.de/0-WVK-Retail/Bilder-Pictures/SAFLAX-",'Basis-Tabelle-Samen'!W315,"-",'Basis-Tabelle-Samen'!J315,"-garden-in-the-bag-swedish.jpg")),
IF($C$1="Slowakisch - SK",HYPERLINK(CONCATENATE("https://www.saflax.de/0-WVK-Retail/Bilder-Pictures/SAFLAX-",'Basis-Tabelle-Samen'!W315,"-",'Basis-Tabelle-Samen'!J315,"-garden-in-the-bag-slovak.jpg")),
IF($C$1="Slowenisch - SI",HYPERLINK(CONCATENATE("https://www.saflax.de/0-WVK-Retail/Bilder-Pictures/SAFLAX-",'Basis-Tabelle-Samen'!W315,"-",'Basis-Tabelle-Samen'!J315,"-garden-in-the-bag-slovenian.jpg")),
IF($C$1="Spanisch - ES",HYPERLINK(CONCATENATE("https://www.saflax.de/0-WVK-Retail/Bilder-Pictures/SAFLAX-",'Basis-Tabelle-Samen'!W315,"-",'Basis-Tabelle-Samen'!J315,"-garden-in-the-bag-spanish.jpg")),
IF($C$1="Tschechisch - CZ",HYPERLINK(CONCATENATE("https://www.saflax.de/0-WVK-Retail/Bilder-Pictures/SAFLAX-",'Basis-Tabelle-Samen'!W315,"-",'Basis-Tabelle-Samen'!J315,"-garden-in-the-bag-czech.jpg")),
IF($C$1="Türkisch - TR",HYPERLINK(CONCATENATE("https://www.saflax.de/0-WVK-Retail/Bilder-Pictures/SAFLAX-",'Basis-Tabelle-Samen'!W315,"-",'Basis-Tabelle-Samen'!J315,"-garden-in-the-bag-turkish.jpg")),
IF($C$1="Ungarisch - HU",HYPERLINK(CONCATENATE("https://www.saflax.de/0-WVK-Retail/Bilder-Pictures/SAFLAX-",'Basis-Tabelle-Samen'!W315,"-",'Basis-Tabelle-Samen'!J315,"-garden-in-the-bag-hungarian.jpg")),
" ACHTUNG")))))))))))))))))))))))))))))</f>
        <v>https://www.saflax.de/0-WVK-Retail/Bilder-Pictures/SAFLAX-65246-melilotus-officinalis-garden-in-the-bag-english.jpg</v>
      </c>
    </row>
    <row r="303" spans="1:43" ht="17.100000000000001" customHeight="1" x14ac:dyDescent="0.2">
      <c r="A303" s="318" t="str">
        <f>IF('Basis-Tabelle-Samen'!A280="","",IF($C$1="Deutsch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03" s="319" t="str">
        <f>'Basis-Tabelle-Samen'!I280</f>
        <v>Melissa officinalis</v>
      </c>
      <c r="C303" s="316" t="str">
        <f>IF($C$1="Bulgarisch - BG",'Basis-Tabelle-Samen'!Z280,
IF($C$1="Dänisch - DK",'Basis-Tabelle-Samen'!AA280,
IF($C$1="Deutsch - DE",'Basis-Tabelle-Samen'!AB280,
IF($C$1="Englisch - UK",'Basis-Tabelle-Samen'!AC280,
IF($C$1="Estnisch - EE",'Basis-Tabelle-Samen'!AD280,
IF($C$1="Finnisch - FI",'Basis-Tabelle-Samen'!AE280,
IF($C$1="Französisch - FR",'Basis-Tabelle-Samen'!AF280,
IF($C$1="Griechisch - GR",'Basis-Tabelle-Samen'!AG280,
IF($C$1="Irisch - IE",'Basis-Tabelle-Samen'!AH280,
IF($C$1="Isländisch - IS",'Basis-Tabelle-Samen'!AI280,
IF($C$1="Italienisch - IT",'Basis-Tabelle-Samen'!AJ280,
IF($C$1="Japanisch - JP",'Basis-Tabelle-Samen'!AK280,
IF($C$1="Kroatisch - HR",'Basis-Tabelle-Samen'!AL280,
IF($C$1="Lettisch - LV",'Basis-Tabelle-Samen'!AM280,
IF($C$1="Litauisch - LT",'Basis-Tabelle-Samen'!AN280,
IF($C$1="Maltesisch - MT",'Basis-Tabelle-Samen'!AO280,
IF($C$1="Niederländisch - NL",'Basis-Tabelle-Samen'!AP280,
IF($C$1="Norwegisch - NO",'Basis-Tabelle-Samen'!AQ280,
IF($C$1="Polnisch - PL",'Basis-Tabelle-Samen'!AR280,
IF($C$1="Portugiesisch - PT",'Basis-Tabelle-Samen'!AS280,
IF($C$1="Rumänisch - RO",'Basis-Tabelle-Samen'!AT280,
IF($C$1="Schwedisch - SE",'Basis-Tabelle-Samen'!AU280,
IF($C$1="Slowakisch - SK",'Basis-Tabelle-Samen'!AV280,
IF($C$1="Slowenisch - SI",'Basis-Tabelle-Samen'!AW280,
IF($C$1="Spanisch - ES",'Basis-Tabelle-Samen'!AX280,
IF($C$1="Tschechisch - CZ",'Basis-Tabelle-Samen'!AY280,
IF($C$1="Türkisch - TR",'Basis-Tabelle-Samen'!AZ280,
IF($C$1="Ungarisch - HU",'Basis-Tabelle-Samen'!BA280,
" ACHTUNG"))))))))))))))))))))))))))))</f>
        <v>Lemon Balm</v>
      </c>
      <c r="D303" s="320">
        <f>'Basis-Tabelle-Samen'!F280</f>
        <v>150</v>
      </c>
      <c r="E303" s="321" t="str">
        <f>'Basis-Tabelle-Samen'!H280</f>
        <v>7 %</v>
      </c>
      <c r="F303" s="322" t="str">
        <f>IF('Basis-Tabelle-Samen'!G280="","",'Basis-Tabelle-Samen'!G280)</f>
        <v>07</v>
      </c>
      <c r="G303" s="320">
        <f>'Basis-Tabelle-Samen'!C280</f>
        <v>15211</v>
      </c>
      <c r="H303" s="323">
        <f>'Basis-Tabelle-Samen'!D280</f>
        <v>4055473152110</v>
      </c>
      <c r="I303" s="324">
        <f>'Basis-Tabelle-Samen'!E280</f>
        <v>1.85</v>
      </c>
      <c r="J303" s="325">
        <f t="shared" si="4"/>
        <v>12</v>
      </c>
      <c r="K303" s="326">
        <f>'Basis-Tabelle-Samen'!K280</f>
        <v>75211</v>
      </c>
      <c r="L303" s="323">
        <f>'Basis-Tabelle-Samen'!L280</f>
        <v>4055473752112</v>
      </c>
      <c r="M303" s="324">
        <f>'Basis-Tabelle-Samen'!M280</f>
        <v>2.4500000000000002</v>
      </c>
      <c r="N303" s="326">
        <f>IF(K303&lt;1,"",'3'!$I$15)</f>
        <v>15</v>
      </c>
      <c r="O303" s="327">
        <f>IF(K303&lt;1,"",'3'!$J$11)</f>
        <v>90</v>
      </c>
      <c r="P303" s="326">
        <f>'Basis-Tabelle-Samen'!N280</f>
        <v>85211</v>
      </c>
      <c r="Q303" s="323">
        <f>'Basis-Tabelle-Samen'!O280</f>
        <v>4055473852119</v>
      </c>
      <c r="R303" s="328">
        <f>'Basis-Tabelle-Samen'!P280</f>
        <v>3.75</v>
      </c>
      <c r="S303" s="326">
        <f>IF(R303&lt;1,"",'3'!$M$15)</f>
        <v>18</v>
      </c>
      <c r="T303" s="327">
        <f>IF(R303&lt;1,"",'3'!$N$11)</f>
        <v>72</v>
      </c>
      <c r="U303" s="326">
        <f>'Basis-Tabelle-Samen'!Q280</f>
        <v>55211</v>
      </c>
      <c r="V303" s="323">
        <f>'Basis-Tabelle-Samen'!R280</f>
        <v>4055473552118</v>
      </c>
      <c r="W303" s="324">
        <f>'Basis-Tabelle-Samen'!S280</f>
        <v>4.95</v>
      </c>
      <c r="X303" s="326">
        <f>IF(U303&lt;1,"",'3'!$Q$15)</f>
        <v>6</v>
      </c>
      <c r="Y303" s="327">
        <f>IF(U303&lt;1,"",'3'!$R$11)</f>
        <v>24</v>
      </c>
      <c r="Z303" s="326">
        <f>'Basis-Tabelle-Samen'!T280</f>
        <v>35211</v>
      </c>
      <c r="AA303" s="323">
        <f>'Basis-Tabelle-Samen'!U280</f>
        <v>4055473352114</v>
      </c>
      <c r="AB303" s="324">
        <f>'Basis-Tabelle-Samen'!V280</f>
        <v>6.75</v>
      </c>
      <c r="AC303" s="326">
        <f>IF(Z303&lt;1,"",'3'!$U$15)</f>
        <v>6</v>
      </c>
      <c r="AD303" s="327">
        <f>IF(Z303&lt;1,"",'3'!$V$11)</f>
        <v>24</v>
      </c>
      <c r="AE303" s="326">
        <f>'Basis-Tabelle-Samen'!W280</f>
        <v>65211</v>
      </c>
      <c r="AF303" s="323">
        <f>'Basis-Tabelle-Samen'!X280</f>
        <v>4055473652115</v>
      </c>
      <c r="AG303" s="324">
        <f>'Basis-Tabelle-Samen'!Y280</f>
        <v>2.95</v>
      </c>
      <c r="AH303" s="326">
        <f>IF(AE303&lt;1,"",'3'!$Y$15)</f>
        <v>8</v>
      </c>
      <c r="AI303" s="327">
        <f>IF(AE303&lt;1,"",'3'!$Z$11)</f>
        <v>64</v>
      </c>
      <c r="AJ303" s="315"/>
      <c r="AK303" s="316" t="str">
        <f>IF(G303&lt;1,"",
IF($C$1="Bulgarisch - BG",HYPERLINK(CONCATENATE("https://www.saflax.de/0-WVK-Retail/Bilder-Pictures/SAFLAX-",'Basis-Tabelle-Samen'!C280,"-",'Basis-Tabelle-Samen'!J280,"-seed-package-front-cr-bulgarian.jpg")),
IF($C$1="Dänisch - DK",HYPERLINK(CONCATENATE("https://www.saflax.de/0-WVK-Retail/Bilder-Pictures/SAFLAX-",'Basis-Tabelle-Samen'!C280,"-",'Basis-Tabelle-Samen'!J280,"-seed-package-front-cr-danish.jpg")),
IF($C$1="Deutsch - DE",HYPERLINK(CONCATENATE("https://www.saflax.de/0-WVK-Retail/Bilder-Pictures/SAFLAX-",'Basis-Tabelle-Samen'!C280,"-",'Basis-Tabelle-Samen'!J280,"-seed-package-front-cr-german.jpg")),
IF($C$1="Englisch - UK",HYPERLINK(CONCATENATE("https://www.saflax.de/0-WVK-Retail/Bilder-Pictures/SAFLAX-",'Basis-Tabelle-Samen'!C280,"-",'Basis-Tabelle-Samen'!J280,"-seed-package-front-cr-english.jpg")),
IF($C$1="Estnisch - EE",HYPERLINK(CONCATENATE("https://www.saflax.de/0-WVK-Retail/Bilder-Pictures/SAFLAX-",'Basis-Tabelle-Samen'!C280,"-",'Basis-Tabelle-Samen'!J280,"-seed-package-front-cr-estonian.jpg")),
IF($C$1="Finnisch - FI",HYPERLINK(CONCATENATE("https://www.saflax.de/0-WVK-Retail/Bilder-Pictures/SAFLAX-",'Basis-Tabelle-Samen'!C280,"-",'Basis-Tabelle-Samen'!J280,"-seed-package-front-cr-finnish.jpg")),
IF($C$1="Französisch - FR",HYPERLINK(CONCATENATE("https://www.saflax.de/0-WVK-Retail/Bilder-Pictures/SAFLAX-",'Basis-Tabelle-Samen'!C280,"-",'Basis-Tabelle-Samen'!J280,"-seed-package-front-cr-french.jpg")),
IF($C$1="Griechisch - GR",HYPERLINK(CONCATENATE("https://www.saflax.de/0-WVK-Retail/Bilder-Pictures/SAFLAX-",'Basis-Tabelle-Samen'!C280,"-",'Basis-Tabelle-Samen'!J280,"-seed-package-front-cr-greek.jpg")),
IF($C$1="Irisch - IE",HYPERLINK(CONCATENATE("https://www.saflax.de/0-WVK-Retail/Bilder-Pictures/SAFLAX-",'Basis-Tabelle-Samen'!C280,"-",'Basis-Tabelle-Samen'!J280,"-seed-package-front-cr-irish.jpg")),
IF($C$1="Isländisch - IS",HYPERLINK(CONCATENATE("https://www.saflax.de/0-WVK-Retail/Bilder-Pictures/SAFLAX-",'Basis-Tabelle-Samen'!C280,"-",'Basis-Tabelle-Samen'!J280,"-seed-package-front-cr-icelandic.jpg")),
IF($C$1="Italienisch - IT",HYPERLINK(CONCATENATE("https://www.saflax.de/0-WVK-Retail/Bilder-Pictures/SAFLAX-",'Basis-Tabelle-Samen'!C280,"-",'Basis-Tabelle-Samen'!J280,"-seed-package-front-cr-italian.jpg")),
IF($C$1="Japanisch - JP",HYPERLINK(CONCATENATE("https://www.saflax.de/0-WVK-Retail/Bilder-Pictures/SAFLAX-",'Basis-Tabelle-Samen'!C280,"-",'Basis-Tabelle-Samen'!J280,"-seed-package-front-cr-japanese.jpg")),
IF($C$1="Kroatisch - HR",HYPERLINK(CONCATENATE("https://www.saflax.de/0-WVK-Retail/Bilder-Pictures/SAFLAX-",'Basis-Tabelle-Samen'!C280,"-",'Basis-Tabelle-Samen'!J280,"-seed-package-front-cr-croatian.jpg")),
IF($C$1="Lettisch - LV",HYPERLINK(CONCATENATE("https://www.saflax.de/0-WVK-Retail/Bilder-Pictures/SAFLAX-",'Basis-Tabelle-Samen'!C280,"-",'Basis-Tabelle-Samen'!J280,"-seed-package-front-cr-latvian.jpg")),
IF($C$1="Litauisch - LT",HYPERLINK(CONCATENATE("https://www.saflax.de/0-WVK-Retail/Bilder-Pictures/SAFLAX-",'Basis-Tabelle-Samen'!C280,"-",'Basis-Tabelle-Samen'!J280,"-seed-package-front-cr-lithuanian.jpg")),
IF($C$1="Maltesisch - MT",HYPERLINK(CONCATENATE("https://www.saflax.de/0-WVK-Retail/Bilder-Pictures/SAFLAX-",'Basis-Tabelle-Samen'!C280,"-",'Basis-Tabelle-Samen'!J280,"-seed-package-front-cr-maltese.jpg")),
IF($C$1="Niederländisch - NL",HYPERLINK(CONCATENATE("https://www.saflax.de/0-WVK-Retail/Bilder-Pictures/SAFLAX-",'Basis-Tabelle-Samen'!C280,"-",'Basis-Tabelle-Samen'!J280,"-seed-package-front-cr-dutch.jpg")),
IF($C$1="Norwegisch - NO",HYPERLINK(CONCATENATE("https://www.saflax.de/0-WVK-Retail/Bilder-Pictures/SAFLAX-",'Basis-Tabelle-Samen'!C280,"-",'Basis-Tabelle-Samen'!J280,"-seed-package-front-cr-nowegian.jpg")),
IF($C$1="Polnisch - PL",HYPERLINK(CONCATENATE("https://www.saflax.de/0-WVK-Retail/Bilder-Pictures/SAFLAX-",'Basis-Tabelle-Samen'!C280,"-",'Basis-Tabelle-Samen'!J280,"-seed-package-front-cr-polish.jpg")),
IF($C$1="Portugiesisch - PT",HYPERLINK(CONCATENATE("https://www.saflax.de/0-WVK-Retail/Bilder-Pictures/SAFLAX-",'Basis-Tabelle-Samen'!C280,"-",'Basis-Tabelle-Samen'!J280,"-seed-package-front-cr-portuguese.jpg")),
IF($C$1="Rumänisch - RO",HYPERLINK(CONCATENATE("https://www.saflax.de/0-WVK-Retail/Bilder-Pictures/SAFLAX-",'Basis-Tabelle-Samen'!C280,"-",'Basis-Tabelle-Samen'!J280,"-seed-package-front-cr-romanian.jpg")),
IF($C$1="Schwedisch - SE",HYPERLINK(CONCATENATE("https://www.saflax.de/0-WVK-Retail/Bilder-Pictures/SAFLAX-",'Basis-Tabelle-Samen'!C280,"-",'Basis-Tabelle-Samen'!J280,"-seed-package-front-cr-swedish.jpg")),
IF($C$1="Slowakisch - SK",HYPERLINK(CONCATENATE("https://www.saflax.de/0-WVK-Retail/Bilder-Pictures/SAFLAX-",'Basis-Tabelle-Samen'!C280,"-",'Basis-Tabelle-Samen'!J280,"-seed-package-front-cr-slovak.jpg")),
IF($C$1="Slowenisch - SI",HYPERLINK(CONCATENATE("https://www.saflax.de/0-WVK-Retail/Bilder-Pictures/SAFLAX-",'Basis-Tabelle-Samen'!C280,"-",'Basis-Tabelle-Samen'!J280,"-seed-package-front-cr-slovenian.jpg")),
IF($C$1="Spanisch - ES",HYPERLINK(CONCATENATE("https://www.saflax.de/0-WVK-Retail/Bilder-Pictures/SAFLAX-",'Basis-Tabelle-Samen'!C280,"-",'Basis-Tabelle-Samen'!J280,"-seed-package-front-cr-spanish.jpg")),
IF($C$1="Tschechisch - CZ",HYPERLINK(CONCATENATE("https://www.saflax.de/0-WVK-Retail/Bilder-Pictures/SAFLAX-",'Basis-Tabelle-Samen'!C280,"-",'Basis-Tabelle-Samen'!J280,"-seed-package-front-cr-czech.jpg")),
IF($C$1="Türkisch - TR",HYPERLINK(CONCATENATE("https://www.saflax.de/0-WVK-Retail/Bilder-Pictures/SAFLAX-",'Basis-Tabelle-Samen'!C280,"-",'Basis-Tabelle-Samen'!J280,"-seed-package-front-cr-turkish.jpg")),
IF($C$1="Ungarisch - HU",HYPERLINK(CONCATENATE("https://www.saflax.de/0-WVK-Retail/Bilder-Pictures/SAFLAX-",'Basis-Tabelle-Samen'!C280,"-",'Basis-Tabelle-Samen'!J280,"-seed-package-front-cr-hungarian.jpg")),
" ACHTUNG")))))))))))))))))))))))))))))</f>
        <v>https://www.saflax.de/0-WVK-Retail/Bilder-Pictures/SAFLAX-15211-melissa-officinalis-seed-package-front-cr-english.jpg</v>
      </c>
      <c r="AL303" s="330" t="str">
        <f>IF(G303&lt;1,"",
IF($C$1="Bulgarisch - BG",HYPERLINK(CONCATENATE("https://www.saflax.de/0-WVK-Retail/Bilder-Pictures/SAFLAX-",'Basis-Tabelle-Samen'!C280,"-",'Basis-Tabelle-Samen'!J280,"-seed-package-back-cr-bulgarian.jpg")),
IF($C$1="Dänisch - DK",HYPERLINK(CONCATENATE("https://www.saflax.de/0-WVK-Retail/Bilder-Pictures/SAFLAX-",'Basis-Tabelle-Samen'!C280,"-",'Basis-Tabelle-Samen'!J280,"-seed-package-back-cr-danish.jpg")),
IF($C$1="Deutsch - DE",HYPERLINK(CONCATENATE("https://www.saflax.de/0-WVK-Retail/Bilder-Pictures/SAFLAX-",'Basis-Tabelle-Samen'!C280,"-",'Basis-Tabelle-Samen'!J280,"-seed-package-back-cr-german.jpg")),
IF($C$1="Englisch - UK",HYPERLINK(CONCATENATE("https://www.saflax.de/0-WVK-Retail/Bilder-Pictures/SAFLAX-",'Basis-Tabelle-Samen'!C280,"-",'Basis-Tabelle-Samen'!J280,"-seed-package-back-cr-english.jpg")),
IF($C$1="Estnisch - EE",HYPERLINK(CONCATENATE("https://www.saflax.de/0-WVK-Retail/Bilder-Pictures/SAFLAX-",'Basis-Tabelle-Samen'!C280,"-",'Basis-Tabelle-Samen'!J280,"-seed-package-back-cr-estonian.jpg")),
IF($C$1="Finnisch - FI",HYPERLINK(CONCATENATE("https://www.saflax.de/0-WVK-Retail/Bilder-Pictures/SAFLAX-",'Basis-Tabelle-Samen'!C280,"-",'Basis-Tabelle-Samen'!J280,"-seed-package-back-cr-finnish.jpg")),
IF($C$1="Französisch - FR",HYPERLINK(CONCATENATE("https://www.saflax.de/0-WVK-Retail/Bilder-Pictures/SAFLAX-",'Basis-Tabelle-Samen'!C280,"-",'Basis-Tabelle-Samen'!J280,"-seed-package-back-cr-french.jpg")),
IF($C$1="Griechisch - GR",HYPERLINK(CONCATENATE("https://www.saflax.de/0-WVK-Retail/Bilder-Pictures/SAFLAX-",'Basis-Tabelle-Samen'!C280,"-",'Basis-Tabelle-Samen'!J280,"-seed-package-back-cr-greek.jpg")),
IF($C$1="Irisch - IE",HYPERLINK(CONCATENATE("https://www.saflax.de/0-WVK-Retail/Bilder-Pictures/SAFLAX-",'Basis-Tabelle-Samen'!C280,"-",'Basis-Tabelle-Samen'!J280,"-seed-package-back-cr-irish.jpg")),
IF($C$1="Isländisch - IS",HYPERLINK(CONCATENATE("https://www.saflax.de/0-WVK-Retail/Bilder-Pictures/SAFLAX-",'Basis-Tabelle-Samen'!C280,"-",'Basis-Tabelle-Samen'!J280,"-seed-package-back-cr-icelandic.jpg")),
IF($C$1="Italienisch - IT",HYPERLINK(CONCATENATE("https://www.saflax.de/0-WVK-Retail/Bilder-Pictures/SAFLAX-",'Basis-Tabelle-Samen'!C280,"-",'Basis-Tabelle-Samen'!J280,"-seed-package-back-cr-italian.jpg")),
IF($C$1="Japanisch - JP",HYPERLINK(CONCATENATE("https://www.saflax.de/0-WVK-Retail/Bilder-Pictures/SAFLAX-",'Basis-Tabelle-Samen'!C280,"-",'Basis-Tabelle-Samen'!J280,"-seed-package-back-cr-japanese.jpg")),
IF($C$1="Kroatisch - HR",HYPERLINK(CONCATENATE("https://www.saflax.de/0-WVK-Retail/Bilder-Pictures/SAFLAX-",'Basis-Tabelle-Samen'!C280,"-",'Basis-Tabelle-Samen'!J280,"-seed-package-back-cr-croatian.jpg")),
IF($C$1="Lettisch - LV",HYPERLINK(CONCATENATE("https://www.saflax.de/0-WVK-Retail/Bilder-Pictures/SAFLAX-",'Basis-Tabelle-Samen'!C280,"-",'Basis-Tabelle-Samen'!J280,"-seed-package-back-cr-latvian.jpg")),
IF($C$1="Litauisch - LT",HYPERLINK(CONCATENATE("https://www.saflax.de/0-WVK-Retail/Bilder-Pictures/SAFLAX-",'Basis-Tabelle-Samen'!C280,"-",'Basis-Tabelle-Samen'!J280,"-seed-package-back-cr-lithuanian.jpg")),
IF($C$1="Maltesisch - MT",HYPERLINK(CONCATENATE("https://www.saflax.de/0-WVK-Retail/Bilder-Pictures/SAFLAX-",'Basis-Tabelle-Samen'!C280,"-",'Basis-Tabelle-Samen'!J280,"-seed-package-back-cr-maltese.jpg")),
IF($C$1="Niederländisch - NL",HYPERLINK(CONCATENATE("https://www.saflax.de/0-WVK-Retail/Bilder-Pictures/SAFLAX-",'Basis-Tabelle-Samen'!C280,"-",'Basis-Tabelle-Samen'!J280,"-seed-package-back-cr-dutch.jpg")),
IF($C$1="Norwegisch - NO",HYPERLINK(CONCATENATE("https://www.saflax.de/0-WVK-Retail/Bilder-Pictures/SAFLAX-",'Basis-Tabelle-Samen'!C280,"-",'Basis-Tabelle-Samen'!J280,"-seed-package-back-cr-nowegian.jpg")),
IF($C$1="Polnisch - PL",HYPERLINK(CONCATENATE("https://www.saflax.de/0-WVK-Retail/Bilder-Pictures/SAFLAX-",'Basis-Tabelle-Samen'!C280,"-",'Basis-Tabelle-Samen'!J280,"-seed-package-back-cr-polish.jpg")),
IF($C$1="Portugiesisch - PT",HYPERLINK(CONCATENATE("https://www.saflax.de/0-WVK-Retail/Bilder-Pictures/SAFLAX-",'Basis-Tabelle-Samen'!C280,"-",'Basis-Tabelle-Samen'!J280,"-seed-package-back-cr-portuguese.jpg")),
IF($C$1="Rumänisch - RO",HYPERLINK(CONCATENATE("https://www.saflax.de/0-WVK-Retail/Bilder-Pictures/SAFLAX-",'Basis-Tabelle-Samen'!C280,"-",'Basis-Tabelle-Samen'!J280,"-seed-package-back-cr-romanian.jpg")),
IF($C$1="Schwedisch - SE",HYPERLINK(CONCATENATE("https://www.saflax.de/0-WVK-Retail/Bilder-Pictures/SAFLAX-",'Basis-Tabelle-Samen'!C280,"-",'Basis-Tabelle-Samen'!J280,"-seed-package-back-cr-swedish.jpg")),
IF($C$1="Slowakisch - SK",HYPERLINK(CONCATENATE("https://www.saflax.de/0-WVK-Retail/Bilder-Pictures/SAFLAX-",'Basis-Tabelle-Samen'!C280,"-",'Basis-Tabelle-Samen'!J280,"-seed-package-back-cr-slovak.jpg")),
IF($C$1="Slowenisch - SI",HYPERLINK(CONCATENATE("https://www.saflax.de/0-WVK-Retail/Bilder-Pictures/SAFLAX-",'Basis-Tabelle-Samen'!C280,"-",'Basis-Tabelle-Samen'!J280,"-seed-package-back-cr-slovenian.jpg")),
IF($C$1="Spanisch - ES",HYPERLINK(CONCATENATE("https://www.saflax.de/0-WVK-Retail/Bilder-Pictures/SAFLAX-",'Basis-Tabelle-Samen'!C280,"-",'Basis-Tabelle-Samen'!J280,"-seed-package-back-cr-spanish.jpg")),
IF($C$1="Tschechisch - CZ",HYPERLINK(CONCATENATE("https://www.saflax.de/0-WVK-Retail/Bilder-Pictures/SAFLAX-",'Basis-Tabelle-Samen'!C280,"-",'Basis-Tabelle-Samen'!J280,"-seed-package-back-cr-czech.jpg")),
IF($C$1="Türkisch - TR",HYPERLINK(CONCATENATE("https://www.saflax.de/0-WVK-Retail/Bilder-Pictures/SAFLAX-",'Basis-Tabelle-Samen'!C280,"-",'Basis-Tabelle-Samen'!J280,"-seed-package-back-cr-turkish.jpg")),
IF($C$1="Ungarisch - HU",HYPERLINK(CONCATENATE("https://www.saflax.de/0-WVK-Retail/Bilder-Pictures/SAFLAX-",'Basis-Tabelle-Samen'!C280,"-",'Basis-Tabelle-Samen'!J280,"-seed-package-back-cr-hungarian.jpg")),
" ACHTUNG")))))))))))))))))))))))))))))</f>
        <v>https://www.saflax.de/0-WVK-Retail/Bilder-Pictures/SAFLAX-15211-melissa-officinalis-seed-package-back-cr-english.jpg</v>
      </c>
      <c r="AM303" s="330" t="str">
        <f>IF(H303&lt;1,"",
IF($C$1="Bulgarisch - BG",HYPERLINK(CONCATENATE("https://www.saflax.de/0-WVK-Retail/Bilder-Pictures/SAFLAX-",'Basis-Tabelle-Samen'!K280,"-",'Basis-Tabelle-Samen'!J280,"-garden-to-go-mini-bulgarian.jpg")),
IF($C$1="Dänisch - DK",HYPERLINK(CONCATENATE("https://www.saflax.de/0-WVK-Retail/Bilder-Pictures/SAFLAX-",'Basis-Tabelle-Samen'!K280,"-",'Basis-Tabelle-Samen'!J280,"-garden-to-go-mini-danish.jpg")),
IF($C$1="Deutsch - DE",HYPERLINK(CONCATENATE("https://www.saflax.de/0-WVK-Retail/Bilder-Pictures/SAFLAX-",'Basis-Tabelle-Samen'!K280,"-",'Basis-Tabelle-Samen'!J280,"-garden-to-go-mini-german.jpg")),
IF($C$1="Englisch - UK",HYPERLINK(CONCATENATE("https://www.saflax.de/0-WVK-Retail/Bilder-Pictures/SAFLAX-",'Basis-Tabelle-Samen'!K280,"-",'Basis-Tabelle-Samen'!J280,"-garden-to-go-mini-english.jpg")),
IF($C$1="Estnisch - EE",HYPERLINK(CONCATENATE("https://www.saflax.de/0-WVK-Retail/Bilder-Pictures/SAFLAX-",'Basis-Tabelle-Samen'!K280,"-",'Basis-Tabelle-Samen'!J280,"-garden-to-go-mini-estonian.jpg")),
IF($C$1="Finnisch - FI",HYPERLINK(CONCATENATE("https://www.saflax.de/0-WVK-Retail/Bilder-Pictures/SAFLAX-",'Basis-Tabelle-Samen'!K280,"-",'Basis-Tabelle-Samen'!J280,"-garden-to-go-mini-finnish.jpg")),
IF($C$1="Französisch - FR",HYPERLINK(CONCATENATE("https://www.saflax.de/0-WVK-Retail/Bilder-Pictures/SAFLAX-",'Basis-Tabelle-Samen'!K280,"-",'Basis-Tabelle-Samen'!J280,"-garden-to-go-mini-french.jpg")),
IF($C$1="Griechisch - GR",HYPERLINK(CONCATENATE("https://www.saflax.de/0-WVK-Retail/Bilder-Pictures/SAFLAX-",'Basis-Tabelle-Samen'!K280,"-",'Basis-Tabelle-Samen'!J280,"-garden-to-go-mini-greek.jpg")),
IF($C$1="Irisch - IE",HYPERLINK(CONCATENATE("https://www.saflax.de/0-WVK-Retail/Bilder-Pictures/SAFLAX-",'Basis-Tabelle-Samen'!K280,"-",'Basis-Tabelle-Samen'!J280,"-garden-to-go-mini-irish.jpg")),
IF($C$1="Isländisch - IS",HYPERLINK(CONCATENATE("https://www.saflax.de/0-WVK-Retail/Bilder-Pictures/SAFLAX-",'Basis-Tabelle-Samen'!K280,"-",'Basis-Tabelle-Samen'!J280,"-garden-to-go-mini-icelandic.jpg")),
IF($C$1="Italienisch - IT",HYPERLINK(CONCATENATE("https://www.saflax.de/0-WVK-Retail/Bilder-Pictures/SAFLAX-",'Basis-Tabelle-Samen'!K280,"-",'Basis-Tabelle-Samen'!J280,"-garden-to-go-mini-italian.jpg")),
IF($C$1="Japanisch - JP",HYPERLINK(CONCATENATE("https://www.saflax.de/0-WVK-Retail/Bilder-Pictures/SAFLAX-",'Basis-Tabelle-Samen'!K280,"-",'Basis-Tabelle-Samen'!J280,"-garden-to-go-mini-japanese.jpg")),
IF($C$1="Kroatisch - HR",HYPERLINK(CONCATENATE("https://www.saflax.de/0-WVK-Retail/Bilder-Pictures/SAFLAX-",'Basis-Tabelle-Samen'!K280,"-",'Basis-Tabelle-Samen'!J280,"-garden-to-go-mini-croatian.jpg")),
IF($C$1="Lettisch - LV",HYPERLINK(CONCATENATE("https://www.saflax.de/0-WVK-Retail/Bilder-Pictures/SAFLAX-",'Basis-Tabelle-Samen'!K280,"-",'Basis-Tabelle-Samen'!J280,"-garden-to-go-mini-latvian.jpg")),
IF($C$1="Litauisch - LT",HYPERLINK(CONCATENATE("https://www.saflax.de/0-WVK-Retail/Bilder-Pictures/SAFLAX-",'Basis-Tabelle-Samen'!K280,"-",'Basis-Tabelle-Samen'!J280,"-garden-to-go-mini-lithuanian.jpg")),
IF($C$1="Maltesisch - MT",HYPERLINK(CONCATENATE("https://www.saflax.de/0-WVK-Retail/Bilder-Pictures/SAFLAX-",'Basis-Tabelle-Samen'!K280,"-",'Basis-Tabelle-Samen'!J280,"-garden-to-go-mini-maltese.jpg")),
IF($C$1="Niederländisch - NL",HYPERLINK(CONCATENATE("https://www.saflax.de/0-WVK-Retail/Bilder-Pictures/SAFLAX-",'Basis-Tabelle-Samen'!K280,"-",'Basis-Tabelle-Samen'!J280,"-garden-to-go-mini-dutch.jpg")),
IF($C$1="Norwegisch - NO",HYPERLINK(CONCATENATE("https://www.saflax.de/0-WVK-Retail/Bilder-Pictures/SAFLAX-",'Basis-Tabelle-Samen'!K280,"-",'Basis-Tabelle-Samen'!J280,"-garden-to-go-mini-nowegian.jpg")),
IF($C$1="Polnisch - PL",HYPERLINK(CONCATENATE("https://www.saflax.de/0-WVK-Retail/Bilder-Pictures/SAFLAX-",'Basis-Tabelle-Samen'!K280,"-",'Basis-Tabelle-Samen'!J280,"-garden-to-go-mini-polish.jpg")),
IF($C$1="Portugiesisch - PT",HYPERLINK(CONCATENATE("https://www.saflax.de/0-WVK-Retail/Bilder-Pictures/SAFLAX-",'Basis-Tabelle-Samen'!K280,"-",'Basis-Tabelle-Samen'!J280,"-garden-to-go-mini-portuguese.jpg")),
IF($C$1="Rumänisch - RO",HYPERLINK(CONCATENATE("https://www.saflax.de/0-WVK-Retail/Bilder-Pictures/SAFLAX-",'Basis-Tabelle-Samen'!K280,"-",'Basis-Tabelle-Samen'!J280,"-garden-to-go-mini-romanian.jpg")),
IF($C$1="Schwedisch - SE",HYPERLINK(CONCATENATE("https://www.saflax.de/0-WVK-Retail/Bilder-Pictures/SAFLAX-",'Basis-Tabelle-Samen'!K280,"-",'Basis-Tabelle-Samen'!J280,"-garden-to-go-mini-swedish.jpg")),
IF($C$1="Slowakisch - SK",HYPERLINK(CONCATENATE("https://www.saflax.de/0-WVK-Retail/Bilder-Pictures/SAFLAX-",'Basis-Tabelle-Samen'!K280,"-",'Basis-Tabelle-Samen'!J280,"-garden-to-go-mini-slovak.jpg")),
IF($C$1="Slowenisch - SI",HYPERLINK(CONCATENATE("https://www.saflax.de/0-WVK-Retail/Bilder-Pictures/SAFLAX-",'Basis-Tabelle-Samen'!K280,"-",'Basis-Tabelle-Samen'!J280,"-garden-to-go-mini-slovenian.jpg")),
IF($C$1="Spanisch - ES",HYPERLINK(CONCATENATE("https://www.saflax.de/0-WVK-Retail/Bilder-Pictures/SAFLAX-",'Basis-Tabelle-Samen'!K280,"-",'Basis-Tabelle-Samen'!J280,"-garden-to-go-mini-spanish.jpg")),
IF($C$1="Tschechisch - CZ",HYPERLINK(CONCATENATE("https://www.saflax.de/0-WVK-Retail/Bilder-Pictures/SAFLAX-",'Basis-Tabelle-Samen'!K280,"-",'Basis-Tabelle-Samen'!J280,"-garden-to-go-mini-czech.jpg")),
IF($C$1="Türkisch - TR",HYPERLINK(CONCATENATE("https://www.saflax.de/0-WVK-Retail/Bilder-Pictures/SAFLAX-",'Basis-Tabelle-Samen'!K280,"-",'Basis-Tabelle-Samen'!J280,"-garden-to-go-mini-turkish.jpg")),
IF($C$1="Ungarisch - HU",HYPERLINK(CONCATENATE("https://www.saflax.de/0-WVK-Retail/Bilder-Pictures/SAFLAX-",'Basis-Tabelle-Samen'!K280,"-",'Basis-Tabelle-Samen'!J280,"-garden-to-go-mini-hungarian.jpg")),
" ACHTUNG")))))))))))))))))))))))))))))</f>
        <v>https://www.saflax.de/0-WVK-Retail/Bilder-Pictures/SAFLAX-75211-melissa-officinalis-garden-to-go-mini-english.jpg</v>
      </c>
      <c r="AN303" s="330" t="str">
        <f>IF(I303&lt;1,"",
IF($C$1="Bulgarisch - BG",HYPERLINK(CONCATENATE("https://www.saflax.de/0-WVK-Retail/Bilder-Pictures/SAFLAX-",'Basis-Tabelle-Samen'!N280,"-",'Basis-Tabelle-Samen'!J280,"-garden-to-go-lite-bulgarian.jpg")),
IF($C$1="Dänisch - DK",HYPERLINK(CONCATENATE("https://www.saflax.de/0-WVK-Retail/Bilder-Pictures/SAFLAX-",'Basis-Tabelle-Samen'!N280,"-",'Basis-Tabelle-Samen'!J280,"-garden-to-go-lite-danish.jpg")),
IF($C$1="Deutsch - DE",HYPERLINK(CONCATENATE("https://www.saflax.de/0-WVK-Retail/Bilder-Pictures/SAFLAX-",'Basis-Tabelle-Samen'!N280,"-",'Basis-Tabelle-Samen'!J280,"-garden-to-go-lite-german.jpg")),
IF($C$1="Englisch - UK",HYPERLINK(CONCATENATE("https://www.saflax.de/0-WVK-Retail/Bilder-Pictures/SAFLAX-",'Basis-Tabelle-Samen'!N280,"-",'Basis-Tabelle-Samen'!J280,"-garden-to-go-lite-english.jpg")),
IF($C$1="Estnisch - EE",HYPERLINK(CONCATENATE("https://www.saflax.de/0-WVK-Retail/Bilder-Pictures/SAFLAX-",'Basis-Tabelle-Samen'!N280,"-",'Basis-Tabelle-Samen'!J280,"-garden-to-go-lite-estonian.jpg")),
IF($C$1="Finnisch - FI",HYPERLINK(CONCATENATE("https://www.saflax.de/0-WVK-Retail/Bilder-Pictures/SAFLAX-",'Basis-Tabelle-Samen'!N280,"-",'Basis-Tabelle-Samen'!J280,"-garden-to-go-lite-finnish.jpg")),
IF($C$1="Französisch - FR",HYPERLINK(CONCATENATE("https://www.saflax.de/0-WVK-Retail/Bilder-Pictures/SAFLAX-",'Basis-Tabelle-Samen'!N280,"-",'Basis-Tabelle-Samen'!J280,"-garden-to-go-lite-french.jpg")),
IF($C$1="Griechisch - GR",HYPERLINK(CONCATENATE("https://www.saflax.de/0-WVK-Retail/Bilder-Pictures/SAFLAX-",'Basis-Tabelle-Samen'!N280,"-",'Basis-Tabelle-Samen'!J280,"-garden-to-go-lite-greek.jpg")),
IF($C$1="Irisch - IE",HYPERLINK(CONCATENATE("https://www.saflax.de/0-WVK-Retail/Bilder-Pictures/SAFLAX-",'Basis-Tabelle-Samen'!N280,"-",'Basis-Tabelle-Samen'!J280,"-garden-to-go-lite-irish.jpg")),
IF($C$1="Isländisch - IS",HYPERLINK(CONCATENATE("https://www.saflax.de/0-WVK-Retail/Bilder-Pictures/SAFLAX-",'Basis-Tabelle-Samen'!N280,"-",'Basis-Tabelle-Samen'!J280,"-garden-to-go-lite-icelandic.jpg")),
IF($C$1="Italienisch - IT",HYPERLINK(CONCATENATE("https://www.saflax.de/0-WVK-Retail/Bilder-Pictures/SAFLAX-",'Basis-Tabelle-Samen'!N280,"-",'Basis-Tabelle-Samen'!J280,"-garden-to-go-lite-italian.jpg")),
IF($C$1="Japanisch - JP",HYPERLINK(CONCATENATE("https://www.saflax.de/0-WVK-Retail/Bilder-Pictures/SAFLAX-",'Basis-Tabelle-Samen'!N280,"-",'Basis-Tabelle-Samen'!J280,"-garden-to-go-lite-japanese.jpg")),
IF($C$1="Kroatisch - HR",HYPERLINK(CONCATENATE("https://www.saflax.de/0-WVK-Retail/Bilder-Pictures/SAFLAX-",'Basis-Tabelle-Samen'!N280,"-",'Basis-Tabelle-Samen'!J280,"-garden-to-go-lite-croatian.jpg")),
IF($C$1="Lettisch - LV",HYPERLINK(CONCATENATE("https://www.saflax.de/0-WVK-Retail/Bilder-Pictures/SAFLAX-",'Basis-Tabelle-Samen'!N280,"-",'Basis-Tabelle-Samen'!J280,"-garden-to-go-lite-latvian.jpg")),
IF($C$1="Litauisch - LT",HYPERLINK(CONCATENATE("https://www.saflax.de/0-WVK-Retail/Bilder-Pictures/SAFLAX-",'Basis-Tabelle-Samen'!N280,"-",'Basis-Tabelle-Samen'!J280,"-garden-to-go-lite-lithuanian.jpg")),
IF($C$1="Maltesisch - MT",HYPERLINK(CONCATENATE("https://www.saflax.de/0-WVK-Retail/Bilder-Pictures/SAFLAX-",'Basis-Tabelle-Samen'!N280,"-",'Basis-Tabelle-Samen'!J280,"-garden-to-go-lite-maltese.jpg")),
IF($C$1="Niederländisch - NL",HYPERLINK(CONCATENATE("https://www.saflax.de/0-WVK-Retail/Bilder-Pictures/SAFLAX-",'Basis-Tabelle-Samen'!N280,"-",'Basis-Tabelle-Samen'!J280,"-garden-to-go-lite-dutch.jpg")),
IF($C$1="Norwegisch - NO",HYPERLINK(CONCATENATE("https://www.saflax.de/0-WVK-Retail/Bilder-Pictures/SAFLAX-",'Basis-Tabelle-Samen'!N280,"-",'Basis-Tabelle-Samen'!J280,"-garden-to-go-lite-nowegian.jpg")),
IF($C$1="Polnisch - PL",HYPERLINK(CONCATENATE("https://www.saflax.de/0-WVK-Retail/Bilder-Pictures/SAFLAX-",'Basis-Tabelle-Samen'!N280,"-",'Basis-Tabelle-Samen'!J280,"-garden-to-go-lite-polish.jpg")),
IF($C$1="Portugiesisch - PT",HYPERLINK(CONCATENATE("https://www.saflax.de/0-WVK-Retail/Bilder-Pictures/SAFLAX-",'Basis-Tabelle-Samen'!N280,"-",'Basis-Tabelle-Samen'!J280,"-garden-to-go-lite-portuguese.jpg")),
IF($C$1="Rumänisch - RO",HYPERLINK(CONCATENATE("https://www.saflax.de/0-WVK-Retail/Bilder-Pictures/SAFLAX-",'Basis-Tabelle-Samen'!N280,"-",'Basis-Tabelle-Samen'!J280,"-garden-to-go-lite-romanian.jpg")),
IF($C$1="Schwedisch - SE",HYPERLINK(CONCATENATE("https://www.saflax.de/0-WVK-Retail/Bilder-Pictures/SAFLAX-",'Basis-Tabelle-Samen'!N280,"-",'Basis-Tabelle-Samen'!J280,"-garden-to-go-lite-swedish.jpg")),
IF($C$1="Slowakisch - SK",HYPERLINK(CONCATENATE("https://www.saflax.de/0-WVK-Retail/Bilder-Pictures/SAFLAX-",'Basis-Tabelle-Samen'!N280,"-",'Basis-Tabelle-Samen'!J280,"-garden-to-go-lite-slovak.jpg")),
IF($C$1="Slowenisch - SI",HYPERLINK(CONCATENATE("https://www.saflax.de/0-WVK-Retail/Bilder-Pictures/SAFLAX-",'Basis-Tabelle-Samen'!N280,"-",'Basis-Tabelle-Samen'!J280,"-garden-to-go-lite-slovenian.jpg")),
IF($C$1="Spanisch - ES",HYPERLINK(CONCATENATE("https://www.saflax.de/0-WVK-Retail/Bilder-Pictures/SAFLAX-",'Basis-Tabelle-Samen'!N280,"-",'Basis-Tabelle-Samen'!J280,"-garden-to-go-lite-spanish.jpg")),
IF($C$1="Tschechisch - CZ",HYPERLINK(CONCATENATE("https://www.saflax.de/0-WVK-Retail/Bilder-Pictures/SAFLAX-",'Basis-Tabelle-Samen'!N280,"-",'Basis-Tabelle-Samen'!J280,"-garden-to-go-lite-czech.jpg")),
IF($C$1="Türkisch - TR",HYPERLINK(CONCATENATE("https://www.saflax.de/0-WVK-Retail/Bilder-Pictures/SAFLAX-",'Basis-Tabelle-Samen'!N280,"-",'Basis-Tabelle-Samen'!J280,"-garden-to-go-lite-turkish.jpg")),
IF($C$1="Ungarisch - HU",HYPERLINK(CONCATENATE("https://www.saflax.de/0-WVK-Retail/Bilder-Pictures/SAFLAX-",'Basis-Tabelle-Samen'!N280,"-",'Basis-Tabelle-Samen'!J280,"-garden-to-go-lite-hungarian.jpg")),
" ACHTUNG")))))))))))))))))))))))))))))</f>
        <v>https://www.saflax.de/0-WVK-Retail/Bilder-Pictures/SAFLAX-85211-melissa-officinalis-garden-to-go-lite-english.jpg</v>
      </c>
      <c r="AO303" s="330" t="str">
        <f>IF(J303&lt;1,"",
IF($C$1="Bulgarisch - BG",HYPERLINK(CONCATENATE("https://www.saflax.de/0-WVK-Retail/Bilder-Pictures/SAFLAX-",'Basis-Tabelle-Samen'!Q280,"-",'Basis-Tabelle-Samen'!J280,"-garden-to-go-bulgarian.jpg")),
IF($C$1="Dänisch - DK",HYPERLINK(CONCATENATE("https://www.saflax.de/0-WVK-Retail/Bilder-Pictures/SAFLAX-",'Basis-Tabelle-Samen'!Q280,"-",'Basis-Tabelle-Samen'!J280,"-garden-to-go-danish.jpg")),
IF($C$1="Deutsch - DE",HYPERLINK(CONCATENATE("https://www.saflax.de/0-WVK-Retail/Bilder-Pictures/SAFLAX-",'Basis-Tabelle-Samen'!Q280,"-",'Basis-Tabelle-Samen'!J280,"-garden-to-go-german.jpg")),
IF($C$1="Englisch - UK",HYPERLINK(CONCATENATE("https://www.saflax.de/0-WVK-Retail/Bilder-Pictures/SAFLAX-",'Basis-Tabelle-Samen'!Q280,"-",'Basis-Tabelle-Samen'!J280,"-garden-to-go-english.jpg")),
IF($C$1="Estnisch - EE",HYPERLINK(CONCATENATE("https://www.saflax.de/0-WVK-Retail/Bilder-Pictures/SAFLAX-",'Basis-Tabelle-Samen'!Q280,"-",'Basis-Tabelle-Samen'!J280,"-garden-to-go-estonian.jpg")),
IF($C$1="Finnisch - FI",HYPERLINK(CONCATENATE("https://www.saflax.de/0-WVK-Retail/Bilder-Pictures/SAFLAX-",'Basis-Tabelle-Samen'!Q280,"-",'Basis-Tabelle-Samen'!J280,"-garden-to-go-finnish.jpg")),
IF($C$1="Französisch - FR",HYPERLINK(CONCATENATE("https://www.saflax.de/0-WVK-Retail/Bilder-Pictures/SAFLAX-",'Basis-Tabelle-Samen'!Q280,"-",'Basis-Tabelle-Samen'!J280,"-garden-to-go-french.jpg")),
IF($C$1="Griechisch - GR",HYPERLINK(CONCATENATE("https://www.saflax.de/0-WVK-Retail/Bilder-Pictures/SAFLAX-",'Basis-Tabelle-Samen'!Q280,"-",'Basis-Tabelle-Samen'!J280,"-garden-to-go-greek.jpg")),
IF($C$1="Irisch - IE",HYPERLINK(CONCATENATE("https://www.saflax.de/0-WVK-Retail/Bilder-Pictures/SAFLAX-",'Basis-Tabelle-Samen'!Q280,"-",'Basis-Tabelle-Samen'!J280,"-garden-to-go-irish.jpg")),
IF($C$1="Isländisch - IS",HYPERLINK(CONCATENATE("https://www.saflax.de/0-WVK-Retail/Bilder-Pictures/SAFLAX-",'Basis-Tabelle-Samen'!Q280,"-",'Basis-Tabelle-Samen'!J280,"-garden-to-go-icelandic.jpg")),
IF($C$1="Italienisch - IT",HYPERLINK(CONCATENATE("https://www.saflax.de/0-WVK-Retail/Bilder-Pictures/SAFLAX-",'Basis-Tabelle-Samen'!Q280,"-",'Basis-Tabelle-Samen'!J280,"-garden-to-go-italian.jpg")),
IF($C$1="Japanisch - JP",HYPERLINK(CONCATENATE("https://www.saflax.de/0-WVK-Retail/Bilder-Pictures/SAFLAX-",'Basis-Tabelle-Samen'!Q280,"-",'Basis-Tabelle-Samen'!J280,"-garden-to-go-japanese.jpg")),
IF($C$1="Kroatisch - HR",HYPERLINK(CONCATENATE("https://www.saflax.de/0-WVK-Retail/Bilder-Pictures/SAFLAX-",'Basis-Tabelle-Samen'!Q280,"-",'Basis-Tabelle-Samen'!J280,"-garden-to-go-croatian.jpg")),
IF($C$1="Lettisch - LV",HYPERLINK(CONCATENATE("https://www.saflax.de/0-WVK-Retail/Bilder-Pictures/SAFLAX-",'Basis-Tabelle-Samen'!Q280,"-",'Basis-Tabelle-Samen'!J280,"-garden-to-go-latvian.jpg")),
IF($C$1="Litauisch - LT",HYPERLINK(CONCATENATE("https://www.saflax.de/0-WVK-Retail/Bilder-Pictures/SAFLAX-",'Basis-Tabelle-Samen'!Q280,"-",'Basis-Tabelle-Samen'!J280,"-garden-to-go-lithuanian.jpg")),
IF($C$1="Maltesisch - MT",HYPERLINK(CONCATENATE("https://www.saflax.de/0-WVK-Retail/Bilder-Pictures/SAFLAX-",'Basis-Tabelle-Samen'!Q280,"-",'Basis-Tabelle-Samen'!J280,"-garden-to-go-maltese.jpg")),
IF($C$1="Niederländisch - NL",HYPERLINK(CONCATENATE("https://www.saflax.de/0-WVK-Retail/Bilder-Pictures/SAFLAX-",'Basis-Tabelle-Samen'!Q280,"-",'Basis-Tabelle-Samen'!J280,"-garden-to-go-dutch.jpg")),
IF($C$1="Norwegisch - NO",HYPERLINK(CONCATENATE("https://www.saflax.de/0-WVK-Retail/Bilder-Pictures/SAFLAX-",'Basis-Tabelle-Samen'!Q280,"-",'Basis-Tabelle-Samen'!J280,"-garden-to-go-nowegian.jpg")),
IF($C$1="Polnisch - PL",HYPERLINK(CONCATENATE("https://www.saflax.de/0-WVK-Retail/Bilder-Pictures/SAFLAX-",'Basis-Tabelle-Samen'!Q280,"-",'Basis-Tabelle-Samen'!J280,"-garden-to-go-polish.jpg")),
IF($C$1="Portugiesisch - PT",HYPERLINK(CONCATENATE("https://www.saflax.de/0-WVK-Retail/Bilder-Pictures/SAFLAX-",'Basis-Tabelle-Samen'!Q280,"-",'Basis-Tabelle-Samen'!J280,"-garden-to-go-portuguese.jpg")),
IF($C$1="Rumänisch - RO",HYPERLINK(CONCATENATE("https://www.saflax.de/0-WVK-Retail/Bilder-Pictures/SAFLAX-",'Basis-Tabelle-Samen'!Q280,"-",'Basis-Tabelle-Samen'!J280,"-garden-to-go-romanian.jpg")),
IF($C$1="Schwedisch - SE",HYPERLINK(CONCATENATE("https://www.saflax.de/0-WVK-Retail/Bilder-Pictures/SAFLAX-",'Basis-Tabelle-Samen'!Q280,"-",'Basis-Tabelle-Samen'!J280,"-garden-to-go-swedish.jpg")),
IF($C$1="Slowakisch - SK",HYPERLINK(CONCATENATE("https://www.saflax.de/0-WVK-Retail/Bilder-Pictures/SAFLAX-",'Basis-Tabelle-Samen'!Q280,"-",'Basis-Tabelle-Samen'!J280,"-garden-to-go-slovak.jpg")),
IF($C$1="Slowenisch - SI",HYPERLINK(CONCATENATE("https://www.saflax.de/0-WVK-Retail/Bilder-Pictures/SAFLAX-",'Basis-Tabelle-Samen'!Q280,"-",'Basis-Tabelle-Samen'!J280,"-garden-to-go-slovenian.jpg")),
IF($C$1="Spanisch - ES",HYPERLINK(CONCATENATE("https://www.saflax.de/0-WVK-Retail/Bilder-Pictures/SAFLAX-",'Basis-Tabelle-Samen'!Q280,"-",'Basis-Tabelle-Samen'!J280,"-garden-to-go-spanish.jpg")),
IF($C$1="Tschechisch - CZ",HYPERLINK(CONCATENATE("https://www.saflax.de/0-WVK-Retail/Bilder-Pictures/SAFLAX-",'Basis-Tabelle-Samen'!Q280,"-",'Basis-Tabelle-Samen'!J280,"-garden-to-go-czech.jpg")),
IF($C$1="Türkisch - TR",HYPERLINK(CONCATENATE("https://www.saflax.de/0-WVK-Retail/Bilder-Pictures/SAFLAX-",'Basis-Tabelle-Samen'!Q280,"-",'Basis-Tabelle-Samen'!J280,"-garden-to-go-turkish.jpg")),
IF($C$1="Ungarisch - HU",HYPERLINK(CONCATENATE("https://www.saflax.de/0-WVK-Retail/Bilder-Pictures/SAFLAX-",'Basis-Tabelle-Samen'!Q280,"-",'Basis-Tabelle-Samen'!J280,"-garden-to-go-hungarian.jpg")),
" ACHTUNG")))))))))))))))))))))))))))))</f>
        <v>https://www.saflax.de/0-WVK-Retail/Bilder-Pictures/SAFLAX-55211-melissa-officinalis-garden-to-go-english.jpg</v>
      </c>
      <c r="AP303" s="330" t="str">
        <f>IF(K303&lt;1,"",
IF($C$1="Bulgarisch - BG",HYPERLINK(CONCATENATE("https://www.saflax.de/0-WVK-Retail/Bilder-Pictures/SAFLAX-",'Basis-Tabelle-Samen'!T280,"-",'Basis-Tabelle-Samen'!J280,"-cultivation-set-bulgarian.jpg")),
IF($C$1="Dänisch - DK",HYPERLINK(CONCATENATE("https://www.saflax.de/0-WVK-Retail/Bilder-Pictures/SAFLAX-",'Basis-Tabelle-Samen'!T280,"-",'Basis-Tabelle-Samen'!J280,"-cultivation-set-danish.jpg")),
IF($C$1="Deutsch - DE",HYPERLINK(CONCATENATE("https://www.saflax.de/0-WVK-Retail/Bilder-Pictures/SAFLAX-",'Basis-Tabelle-Samen'!T280,"-",'Basis-Tabelle-Samen'!J280,"-cultivation-set-german.jpg")),
IF($C$1="Englisch - UK",HYPERLINK(CONCATENATE("https://www.saflax.de/0-WVK-Retail/Bilder-Pictures/SAFLAX-",'Basis-Tabelle-Samen'!T280,"-",'Basis-Tabelle-Samen'!J280,"-cultivation-set-english.jpg")),
IF($C$1="Estnisch - EE",HYPERLINK(CONCATENATE("https://www.saflax.de/0-WVK-Retail/Bilder-Pictures/SAFLAX-",'Basis-Tabelle-Samen'!T280,"-",'Basis-Tabelle-Samen'!J280,"-cultivation-set-estonian.jpg")),
IF($C$1="Finnisch - FI",HYPERLINK(CONCATENATE("https://www.saflax.de/0-WVK-Retail/Bilder-Pictures/SAFLAX-",'Basis-Tabelle-Samen'!T280,"-",'Basis-Tabelle-Samen'!J280,"-cultivation-set-finnish.jpg")),
IF($C$1="Französisch - FR",HYPERLINK(CONCATENATE("https://www.saflax.de/0-WVK-Retail/Bilder-Pictures/SAFLAX-",'Basis-Tabelle-Samen'!T280,"-",'Basis-Tabelle-Samen'!J280,"-cultivation-set-french.jpg")),
IF($C$1="Griechisch - GR",HYPERLINK(CONCATENATE("https://www.saflax.de/0-WVK-Retail/Bilder-Pictures/SAFLAX-",'Basis-Tabelle-Samen'!T280,"-",'Basis-Tabelle-Samen'!J280,"-cultivation-set-greek.jpg")),
IF($C$1="Irisch - IE",HYPERLINK(CONCATENATE("https://www.saflax.de/0-WVK-Retail/Bilder-Pictures/SAFLAX-",'Basis-Tabelle-Samen'!T280,"-",'Basis-Tabelle-Samen'!J280,"-cultivation-set-irish.jpg")),
IF($C$1="Isländisch - IS",HYPERLINK(CONCATENATE("https://www.saflax.de/0-WVK-Retail/Bilder-Pictures/SAFLAX-",'Basis-Tabelle-Samen'!T280,"-",'Basis-Tabelle-Samen'!J280,"-cultivation-set-icelandic.jpg")),
IF($C$1="Italienisch - IT",HYPERLINK(CONCATENATE("https://www.saflax.de/0-WVK-Retail/Bilder-Pictures/SAFLAX-",'Basis-Tabelle-Samen'!T280,"-",'Basis-Tabelle-Samen'!J280,"-cultivation-set-italian.jpg")),
IF($C$1="Japanisch - JP",HYPERLINK(CONCATENATE("https://www.saflax.de/0-WVK-Retail/Bilder-Pictures/SAFLAX-",'Basis-Tabelle-Samen'!T280,"-",'Basis-Tabelle-Samen'!J280,"-cultivation-set-japanese.jpg")),
IF($C$1="Kroatisch - HR",HYPERLINK(CONCATENATE("https://www.saflax.de/0-WVK-Retail/Bilder-Pictures/SAFLAX-",'Basis-Tabelle-Samen'!T280,"-",'Basis-Tabelle-Samen'!J280,"-cultivation-set-croatian.jpg")),
IF($C$1="Lettisch - LV",HYPERLINK(CONCATENATE("https://www.saflax.de/0-WVK-Retail/Bilder-Pictures/SAFLAX-",'Basis-Tabelle-Samen'!T280,"-",'Basis-Tabelle-Samen'!J280,"-cultivation-set-latvian.jpg")),
IF($C$1="Litauisch - LT",HYPERLINK(CONCATENATE("https://www.saflax.de/0-WVK-Retail/Bilder-Pictures/SAFLAX-",'Basis-Tabelle-Samen'!T280,"-",'Basis-Tabelle-Samen'!J280,"-cultivation-set-lithuanian.jpg")),
IF($C$1="Maltesisch - MT",HYPERLINK(CONCATENATE("https://www.saflax.de/0-WVK-Retail/Bilder-Pictures/SAFLAX-",'Basis-Tabelle-Samen'!T280,"-",'Basis-Tabelle-Samen'!J280,"-cultivation-set-maltese.jpg")),
IF($C$1="Niederländisch - NL",HYPERLINK(CONCATENATE("https://www.saflax.de/0-WVK-Retail/Bilder-Pictures/SAFLAX-",'Basis-Tabelle-Samen'!T280,"-",'Basis-Tabelle-Samen'!J280,"-cultivation-set-dutch.jpg")),
IF($C$1="Norwegisch - NO",HYPERLINK(CONCATENATE("https://www.saflax.de/0-WVK-Retail/Bilder-Pictures/SAFLAX-",'Basis-Tabelle-Samen'!T280,"-",'Basis-Tabelle-Samen'!J280,"-cultivation-set-nowegian.jpg")),
IF($C$1="Polnisch - PL",HYPERLINK(CONCATENATE("https://www.saflax.de/0-WVK-Retail/Bilder-Pictures/SAFLAX-",'Basis-Tabelle-Samen'!T280,"-",'Basis-Tabelle-Samen'!J280,"-cultivation-set-polish.jpg")),
IF($C$1="Portugiesisch - PT",HYPERLINK(CONCATENATE("https://www.saflax.de/0-WVK-Retail/Bilder-Pictures/SAFLAX-",'Basis-Tabelle-Samen'!T280,"-",'Basis-Tabelle-Samen'!J280,"-cultivation-set-portuguese.jpg")),
IF($C$1="Rumänisch - RO",HYPERLINK(CONCATENATE("https://www.saflax.de/0-WVK-Retail/Bilder-Pictures/SAFLAX-",'Basis-Tabelle-Samen'!T280,"-",'Basis-Tabelle-Samen'!J280,"-cultivation-set-romanian.jpg")),
IF($C$1="Schwedisch - SE",HYPERLINK(CONCATENATE("https://www.saflax.de/0-WVK-Retail/Bilder-Pictures/SAFLAX-",'Basis-Tabelle-Samen'!T280,"-",'Basis-Tabelle-Samen'!J280,"-cultivation-set-swedish.jpg")),
IF($C$1="Slowakisch - SK",HYPERLINK(CONCATENATE("https://www.saflax.de/0-WVK-Retail/Bilder-Pictures/SAFLAX-",'Basis-Tabelle-Samen'!T280,"-",'Basis-Tabelle-Samen'!J280,"-cultivation-set-slovak.jpg")),
IF($C$1="Slowenisch - SI",HYPERLINK(CONCATENATE("https://www.saflax.de/0-WVK-Retail/Bilder-Pictures/SAFLAX-",'Basis-Tabelle-Samen'!T280,"-",'Basis-Tabelle-Samen'!J280,"-cultivation-set-slovenian.jpg")),
IF($C$1="Spanisch - ES",HYPERLINK(CONCATENATE("https://www.saflax.de/0-WVK-Retail/Bilder-Pictures/SAFLAX-",'Basis-Tabelle-Samen'!T280,"-",'Basis-Tabelle-Samen'!J280,"-cultivation-set-spanish.jpg")),
IF($C$1="Tschechisch - CZ",HYPERLINK(CONCATENATE("https://www.saflax.de/0-WVK-Retail/Bilder-Pictures/SAFLAX-",'Basis-Tabelle-Samen'!T280,"-",'Basis-Tabelle-Samen'!J280,"-cultivation-set-czech.jpg")),
IF($C$1="Türkisch - TR",HYPERLINK(CONCATENATE("https://www.saflax.de/0-WVK-Retail/Bilder-Pictures/SAFLAX-",'Basis-Tabelle-Samen'!T280,"-",'Basis-Tabelle-Samen'!J280,"-cultivation-set-turkish.jpg")),
IF($C$1="Ungarisch - HU",HYPERLINK(CONCATENATE("https://www.saflax.de/0-WVK-Retail/Bilder-Pictures/SAFLAX-",'Basis-Tabelle-Samen'!T280,"-",'Basis-Tabelle-Samen'!J280,"-cultivation-set-hungarian.jpg")),
" ACHTUNG")))))))))))))))))))))))))))))</f>
        <v>https://www.saflax.de/0-WVK-Retail/Bilder-Pictures/SAFLAX-35211-melissa-officinalis-cultivation-set-english.jpg</v>
      </c>
      <c r="AQ303" s="330" t="str">
        <f>IF(L303&lt;1,"",
IF($C$1="Bulgarisch - BG",HYPERLINK(CONCATENATE("https://www.saflax.de/0-WVK-Retail/Bilder-Pictures/SAFLAX-",'Basis-Tabelle-Samen'!W280,"-",'Basis-Tabelle-Samen'!J280,"-garden-in-the-bag-bulgarian.jpg")),
IF($C$1="Dänisch - DK",HYPERLINK(CONCATENATE("https://www.saflax.de/0-WVK-Retail/Bilder-Pictures/SAFLAX-",'Basis-Tabelle-Samen'!W280,"-",'Basis-Tabelle-Samen'!J280,"-garden-in-the-bag-danish.jpg")),
IF($C$1="Deutsch - DE",HYPERLINK(CONCATENATE("https://www.saflax.de/0-WVK-Retail/Bilder-Pictures/SAFLAX-",'Basis-Tabelle-Samen'!W280,"-",'Basis-Tabelle-Samen'!J280,"-garden-in-the-bag-german.jpg")),
IF($C$1="Englisch - UK",HYPERLINK(CONCATENATE("https://www.saflax.de/0-WVK-Retail/Bilder-Pictures/SAFLAX-",'Basis-Tabelle-Samen'!W280,"-",'Basis-Tabelle-Samen'!J280,"-garden-in-the-bag-english.jpg")),
IF($C$1="Estnisch - EE",HYPERLINK(CONCATENATE("https://www.saflax.de/0-WVK-Retail/Bilder-Pictures/SAFLAX-",'Basis-Tabelle-Samen'!W280,"-",'Basis-Tabelle-Samen'!J280,"-garden-in-the-bag-estonian.jpg")),
IF($C$1="Finnisch - FI",HYPERLINK(CONCATENATE("https://www.saflax.de/0-WVK-Retail/Bilder-Pictures/SAFLAX-",'Basis-Tabelle-Samen'!W280,"-",'Basis-Tabelle-Samen'!J280,"-garden-in-the-bag-finnish.jpg")),
IF($C$1="Französisch - FR",HYPERLINK(CONCATENATE("https://www.saflax.de/0-WVK-Retail/Bilder-Pictures/SAFLAX-",'Basis-Tabelle-Samen'!W280,"-",'Basis-Tabelle-Samen'!J280,"-garden-in-the-bag-french.jpg")),
IF($C$1="Griechisch - GR",HYPERLINK(CONCATENATE("https://www.saflax.de/0-WVK-Retail/Bilder-Pictures/SAFLAX-",'Basis-Tabelle-Samen'!W280,"-",'Basis-Tabelle-Samen'!J280,"-garden-in-the-bag-greek.jpg")),
IF($C$1="Irisch - IE",HYPERLINK(CONCATENATE("https://www.saflax.de/0-WVK-Retail/Bilder-Pictures/SAFLAX-",'Basis-Tabelle-Samen'!W280,"-",'Basis-Tabelle-Samen'!J280,"-garden-in-the-bag-irish.jpg")),
IF($C$1="Isländisch - IS",HYPERLINK(CONCATENATE("https://www.saflax.de/0-WVK-Retail/Bilder-Pictures/SAFLAX-",'Basis-Tabelle-Samen'!W280,"-",'Basis-Tabelle-Samen'!J280,"-garden-in-the-bag-icelandic.jpg")),
IF($C$1="Italienisch - IT",HYPERLINK(CONCATENATE("https://www.saflax.de/0-WVK-Retail/Bilder-Pictures/SAFLAX-",'Basis-Tabelle-Samen'!W280,"-",'Basis-Tabelle-Samen'!J280,"-garden-in-the-bag-italian.jpg")),
IF($C$1="Japanisch - JP",HYPERLINK(CONCATENATE("https://www.saflax.de/0-WVK-Retail/Bilder-Pictures/SAFLAX-",'Basis-Tabelle-Samen'!W280,"-",'Basis-Tabelle-Samen'!J280,"-garden-in-the-bag-japanese.jpg")),
IF($C$1="Kroatisch - HR",HYPERLINK(CONCATENATE("https://www.saflax.de/0-WVK-Retail/Bilder-Pictures/SAFLAX-",'Basis-Tabelle-Samen'!W280,"-",'Basis-Tabelle-Samen'!J280,"-garden-in-the-bag-croatian.jpg")),
IF($C$1="Lettisch - LV",HYPERLINK(CONCATENATE("https://www.saflax.de/0-WVK-Retail/Bilder-Pictures/SAFLAX-",'Basis-Tabelle-Samen'!W280,"-",'Basis-Tabelle-Samen'!J280,"-garden-in-the-bag-latvian.jpg")),
IF($C$1="Litauisch - LT",HYPERLINK(CONCATENATE("https://www.saflax.de/0-WVK-Retail/Bilder-Pictures/SAFLAX-",'Basis-Tabelle-Samen'!W280,"-",'Basis-Tabelle-Samen'!J280,"-garden-in-the-bag-lithuanian.jpg")),
IF($C$1="Maltesisch - MT",HYPERLINK(CONCATENATE("https://www.saflax.de/0-WVK-Retail/Bilder-Pictures/SAFLAX-",'Basis-Tabelle-Samen'!W280,"-",'Basis-Tabelle-Samen'!J280,"-garden-in-the-bag-maltese.jpg")),
IF($C$1="Niederländisch - NL",HYPERLINK(CONCATENATE("https://www.saflax.de/0-WVK-Retail/Bilder-Pictures/SAFLAX-",'Basis-Tabelle-Samen'!W280,"-",'Basis-Tabelle-Samen'!J280,"-garden-in-the-bag-dutch.jpg")),
IF($C$1="Norwegisch - NO",HYPERLINK(CONCATENATE("https://www.saflax.de/0-WVK-Retail/Bilder-Pictures/SAFLAX-",'Basis-Tabelle-Samen'!W280,"-",'Basis-Tabelle-Samen'!J280,"-garden-in-the-bag-nowegian.jpg")),
IF($C$1="Polnisch - PL",HYPERLINK(CONCATENATE("https://www.saflax.de/0-WVK-Retail/Bilder-Pictures/SAFLAX-",'Basis-Tabelle-Samen'!W280,"-",'Basis-Tabelle-Samen'!J280,"-garden-in-the-bag-polish.jpg")),
IF($C$1="Portugiesisch - PT",HYPERLINK(CONCATENATE("https://www.saflax.de/0-WVK-Retail/Bilder-Pictures/SAFLAX-",'Basis-Tabelle-Samen'!W280,"-",'Basis-Tabelle-Samen'!J280,"-garden-in-the-bag-portuguese.jpg")),
IF($C$1="Rumänisch - RO",HYPERLINK(CONCATENATE("https://www.saflax.de/0-WVK-Retail/Bilder-Pictures/SAFLAX-",'Basis-Tabelle-Samen'!W280,"-",'Basis-Tabelle-Samen'!J280,"-garden-in-the-bag-romanian.jpg")),
IF($C$1="Schwedisch - SE",HYPERLINK(CONCATENATE("https://www.saflax.de/0-WVK-Retail/Bilder-Pictures/SAFLAX-",'Basis-Tabelle-Samen'!W280,"-",'Basis-Tabelle-Samen'!J280,"-garden-in-the-bag-swedish.jpg")),
IF($C$1="Slowakisch - SK",HYPERLINK(CONCATENATE("https://www.saflax.de/0-WVK-Retail/Bilder-Pictures/SAFLAX-",'Basis-Tabelle-Samen'!W280,"-",'Basis-Tabelle-Samen'!J280,"-garden-in-the-bag-slovak.jpg")),
IF($C$1="Slowenisch - SI",HYPERLINK(CONCATENATE("https://www.saflax.de/0-WVK-Retail/Bilder-Pictures/SAFLAX-",'Basis-Tabelle-Samen'!W280,"-",'Basis-Tabelle-Samen'!J280,"-garden-in-the-bag-slovenian.jpg")),
IF($C$1="Spanisch - ES",HYPERLINK(CONCATENATE("https://www.saflax.de/0-WVK-Retail/Bilder-Pictures/SAFLAX-",'Basis-Tabelle-Samen'!W280,"-",'Basis-Tabelle-Samen'!J280,"-garden-in-the-bag-spanish.jpg")),
IF($C$1="Tschechisch - CZ",HYPERLINK(CONCATENATE("https://www.saflax.de/0-WVK-Retail/Bilder-Pictures/SAFLAX-",'Basis-Tabelle-Samen'!W280,"-",'Basis-Tabelle-Samen'!J280,"-garden-in-the-bag-czech.jpg")),
IF($C$1="Türkisch - TR",HYPERLINK(CONCATENATE("https://www.saflax.de/0-WVK-Retail/Bilder-Pictures/SAFLAX-",'Basis-Tabelle-Samen'!W280,"-",'Basis-Tabelle-Samen'!J280,"-garden-in-the-bag-turkish.jpg")),
IF($C$1="Ungarisch - HU",HYPERLINK(CONCATENATE("https://www.saflax.de/0-WVK-Retail/Bilder-Pictures/SAFLAX-",'Basis-Tabelle-Samen'!W280,"-",'Basis-Tabelle-Samen'!J280,"-garden-in-the-bag-hungarian.jpg")),
" ACHTUNG")))))))))))))))))))))))))))))</f>
        <v>https://www.saflax.de/0-WVK-Retail/Bilder-Pictures/SAFLAX-65211-melissa-officinalis-garden-in-the-bag-english.jpg</v>
      </c>
    </row>
    <row r="304" spans="1:43" ht="17.100000000000001" customHeight="1" x14ac:dyDescent="0.2">
      <c r="A304" s="318" t="str">
        <f>IF('Basis-Tabelle-Samen'!A285="","",IF($C$1="Deutsch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04" s="319" t="str">
        <f>'Basis-Tabelle-Samen'!I285</f>
        <v>Mentha piperita</v>
      </c>
      <c r="C304" s="316" t="str">
        <f>IF($C$1="Bulgarisch - BG",'Basis-Tabelle-Samen'!Z285,
IF($C$1="Dänisch - DK",'Basis-Tabelle-Samen'!AA285,
IF($C$1="Deutsch - DE",'Basis-Tabelle-Samen'!AB285,
IF($C$1="Englisch - UK",'Basis-Tabelle-Samen'!AC285,
IF($C$1="Estnisch - EE",'Basis-Tabelle-Samen'!AD285,
IF($C$1="Finnisch - FI",'Basis-Tabelle-Samen'!AE285,
IF($C$1="Französisch - FR",'Basis-Tabelle-Samen'!AF285,
IF($C$1="Griechisch - GR",'Basis-Tabelle-Samen'!AG285,
IF($C$1="Irisch - IE",'Basis-Tabelle-Samen'!AH285,
IF($C$1="Isländisch - IS",'Basis-Tabelle-Samen'!AI285,
IF($C$1="Italienisch - IT",'Basis-Tabelle-Samen'!AJ285,
IF($C$1="Japanisch - JP",'Basis-Tabelle-Samen'!AK285,
IF($C$1="Kroatisch - HR",'Basis-Tabelle-Samen'!AL285,
IF($C$1="Lettisch - LV",'Basis-Tabelle-Samen'!AM285,
IF($C$1="Litauisch - LT",'Basis-Tabelle-Samen'!AN285,
IF($C$1="Maltesisch - MT",'Basis-Tabelle-Samen'!AO285,
IF($C$1="Niederländisch - NL",'Basis-Tabelle-Samen'!AP285,
IF($C$1="Norwegisch - NO",'Basis-Tabelle-Samen'!AQ285,
IF($C$1="Polnisch - PL",'Basis-Tabelle-Samen'!AR285,
IF($C$1="Portugiesisch - PT",'Basis-Tabelle-Samen'!AS285,
IF($C$1="Rumänisch - RO",'Basis-Tabelle-Samen'!AT285,
IF($C$1="Schwedisch - SE",'Basis-Tabelle-Samen'!AU285,
IF($C$1="Slowakisch - SK",'Basis-Tabelle-Samen'!AV285,
IF($C$1="Slowenisch - SI",'Basis-Tabelle-Samen'!AW285,
IF($C$1="Spanisch - ES",'Basis-Tabelle-Samen'!AX285,
IF($C$1="Tschechisch - CZ",'Basis-Tabelle-Samen'!AY285,
IF($C$1="Türkisch - TR",'Basis-Tabelle-Samen'!AZ285,
IF($C$1="Ungarisch - HU",'Basis-Tabelle-Samen'!BA285,
" ACHTUNG"))))))))))))))))))))))))))))</f>
        <v>Peppermint</v>
      </c>
      <c r="D304" s="320">
        <f>'Basis-Tabelle-Samen'!F285</f>
        <v>300</v>
      </c>
      <c r="E304" s="321" t="str">
        <f>'Basis-Tabelle-Samen'!H285</f>
        <v>7 %</v>
      </c>
      <c r="F304" s="322" t="str">
        <f>IF('Basis-Tabelle-Samen'!G285="","",'Basis-Tabelle-Samen'!G285)</f>
        <v>07</v>
      </c>
      <c r="G304" s="320">
        <f>'Basis-Tabelle-Samen'!C285</f>
        <v>15216</v>
      </c>
      <c r="H304" s="323">
        <f>'Basis-Tabelle-Samen'!D285</f>
        <v>4055473152165</v>
      </c>
      <c r="I304" s="324">
        <f>'Basis-Tabelle-Samen'!E285</f>
        <v>1.85</v>
      </c>
      <c r="J304" s="325">
        <f t="shared" si="4"/>
        <v>12</v>
      </c>
      <c r="K304" s="326">
        <f>'Basis-Tabelle-Samen'!K285</f>
        <v>75216</v>
      </c>
      <c r="L304" s="323">
        <f>'Basis-Tabelle-Samen'!L285</f>
        <v>4055473752167</v>
      </c>
      <c r="M304" s="324">
        <f>'Basis-Tabelle-Samen'!M285</f>
        <v>2.4500000000000002</v>
      </c>
      <c r="N304" s="326">
        <f>IF(K304&lt;1,"",'3'!$I$15)</f>
        <v>15</v>
      </c>
      <c r="O304" s="327">
        <f>IF(K304&lt;1,"",'3'!$J$11)</f>
        <v>90</v>
      </c>
      <c r="P304" s="326">
        <f>'Basis-Tabelle-Samen'!N285</f>
        <v>85216</v>
      </c>
      <c r="Q304" s="323">
        <f>'Basis-Tabelle-Samen'!O285</f>
        <v>4055473852164</v>
      </c>
      <c r="R304" s="328">
        <f>'Basis-Tabelle-Samen'!P285</f>
        <v>3.75</v>
      </c>
      <c r="S304" s="326">
        <f>IF(R304&lt;1,"",'3'!$M$15)</f>
        <v>18</v>
      </c>
      <c r="T304" s="327">
        <f>IF(R304&lt;1,"",'3'!$N$11)</f>
        <v>72</v>
      </c>
      <c r="U304" s="326">
        <f>'Basis-Tabelle-Samen'!Q285</f>
        <v>55216</v>
      </c>
      <c r="V304" s="323">
        <f>'Basis-Tabelle-Samen'!R285</f>
        <v>4055473552163</v>
      </c>
      <c r="W304" s="324">
        <f>'Basis-Tabelle-Samen'!S285</f>
        <v>4.95</v>
      </c>
      <c r="X304" s="326">
        <f>IF(U304&lt;1,"",'3'!$Q$15)</f>
        <v>6</v>
      </c>
      <c r="Y304" s="327">
        <f>IF(U304&lt;1,"",'3'!$R$11)</f>
        <v>24</v>
      </c>
      <c r="Z304" s="326">
        <f>'Basis-Tabelle-Samen'!T285</f>
        <v>35216</v>
      </c>
      <c r="AA304" s="323">
        <f>'Basis-Tabelle-Samen'!U285</f>
        <v>4055473352169</v>
      </c>
      <c r="AB304" s="324">
        <f>'Basis-Tabelle-Samen'!V285</f>
        <v>6.75</v>
      </c>
      <c r="AC304" s="326">
        <f>IF(Z304&lt;1,"",'3'!$U$15)</f>
        <v>6</v>
      </c>
      <c r="AD304" s="327">
        <f>IF(Z304&lt;1,"",'3'!$V$11)</f>
        <v>24</v>
      </c>
      <c r="AE304" s="326">
        <f>'Basis-Tabelle-Samen'!W285</f>
        <v>65216</v>
      </c>
      <c r="AF304" s="323">
        <f>'Basis-Tabelle-Samen'!X285</f>
        <v>4055473652160</v>
      </c>
      <c r="AG304" s="324">
        <f>'Basis-Tabelle-Samen'!Y285</f>
        <v>2.95</v>
      </c>
      <c r="AH304" s="326">
        <f>IF(AE304&lt;1,"",'3'!$Y$15)</f>
        <v>8</v>
      </c>
      <c r="AI304" s="327">
        <f>IF(AE304&lt;1,"",'3'!$Z$11)</f>
        <v>64</v>
      </c>
      <c r="AJ304" s="315"/>
      <c r="AK304" s="316" t="str">
        <f>IF(G304&lt;1,"",
IF($C$1="Bulgarisch - BG",HYPERLINK(CONCATENATE("https://www.saflax.de/0-WVK-Retail/Bilder-Pictures/SAFLAX-",'Basis-Tabelle-Samen'!C285,"-",'Basis-Tabelle-Samen'!J285,"-seed-package-front-cr-bulgarian.jpg")),
IF($C$1="Dänisch - DK",HYPERLINK(CONCATENATE("https://www.saflax.de/0-WVK-Retail/Bilder-Pictures/SAFLAX-",'Basis-Tabelle-Samen'!C285,"-",'Basis-Tabelle-Samen'!J285,"-seed-package-front-cr-danish.jpg")),
IF($C$1="Deutsch - DE",HYPERLINK(CONCATENATE("https://www.saflax.de/0-WVK-Retail/Bilder-Pictures/SAFLAX-",'Basis-Tabelle-Samen'!C285,"-",'Basis-Tabelle-Samen'!J285,"-seed-package-front-cr-german.jpg")),
IF($C$1="Englisch - UK",HYPERLINK(CONCATENATE("https://www.saflax.de/0-WVK-Retail/Bilder-Pictures/SAFLAX-",'Basis-Tabelle-Samen'!C285,"-",'Basis-Tabelle-Samen'!J285,"-seed-package-front-cr-english.jpg")),
IF($C$1="Estnisch - EE",HYPERLINK(CONCATENATE("https://www.saflax.de/0-WVK-Retail/Bilder-Pictures/SAFLAX-",'Basis-Tabelle-Samen'!C285,"-",'Basis-Tabelle-Samen'!J285,"-seed-package-front-cr-estonian.jpg")),
IF($C$1="Finnisch - FI",HYPERLINK(CONCATENATE("https://www.saflax.de/0-WVK-Retail/Bilder-Pictures/SAFLAX-",'Basis-Tabelle-Samen'!C285,"-",'Basis-Tabelle-Samen'!J285,"-seed-package-front-cr-finnish.jpg")),
IF($C$1="Französisch - FR",HYPERLINK(CONCATENATE("https://www.saflax.de/0-WVK-Retail/Bilder-Pictures/SAFLAX-",'Basis-Tabelle-Samen'!C285,"-",'Basis-Tabelle-Samen'!J285,"-seed-package-front-cr-french.jpg")),
IF($C$1="Griechisch - GR",HYPERLINK(CONCATENATE("https://www.saflax.de/0-WVK-Retail/Bilder-Pictures/SAFLAX-",'Basis-Tabelle-Samen'!C285,"-",'Basis-Tabelle-Samen'!J285,"-seed-package-front-cr-greek.jpg")),
IF($C$1="Irisch - IE",HYPERLINK(CONCATENATE("https://www.saflax.de/0-WVK-Retail/Bilder-Pictures/SAFLAX-",'Basis-Tabelle-Samen'!C285,"-",'Basis-Tabelle-Samen'!J285,"-seed-package-front-cr-irish.jpg")),
IF($C$1="Isländisch - IS",HYPERLINK(CONCATENATE("https://www.saflax.de/0-WVK-Retail/Bilder-Pictures/SAFLAX-",'Basis-Tabelle-Samen'!C285,"-",'Basis-Tabelle-Samen'!J285,"-seed-package-front-cr-icelandic.jpg")),
IF($C$1="Italienisch - IT",HYPERLINK(CONCATENATE("https://www.saflax.de/0-WVK-Retail/Bilder-Pictures/SAFLAX-",'Basis-Tabelle-Samen'!C285,"-",'Basis-Tabelle-Samen'!J285,"-seed-package-front-cr-italian.jpg")),
IF($C$1="Japanisch - JP",HYPERLINK(CONCATENATE("https://www.saflax.de/0-WVK-Retail/Bilder-Pictures/SAFLAX-",'Basis-Tabelle-Samen'!C285,"-",'Basis-Tabelle-Samen'!J285,"-seed-package-front-cr-japanese.jpg")),
IF($C$1="Kroatisch - HR",HYPERLINK(CONCATENATE("https://www.saflax.de/0-WVK-Retail/Bilder-Pictures/SAFLAX-",'Basis-Tabelle-Samen'!C285,"-",'Basis-Tabelle-Samen'!J285,"-seed-package-front-cr-croatian.jpg")),
IF($C$1="Lettisch - LV",HYPERLINK(CONCATENATE("https://www.saflax.de/0-WVK-Retail/Bilder-Pictures/SAFLAX-",'Basis-Tabelle-Samen'!C285,"-",'Basis-Tabelle-Samen'!J285,"-seed-package-front-cr-latvian.jpg")),
IF($C$1="Litauisch - LT",HYPERLINK(CONCATENATE("https://www.saflax.de/0-WVK-Retail/Bilder-Pictures/SAFLAX-",'Basis-Tabelle-Samen'!C285,"-",'Basis-Tabelle-Samen'!J285,"-seed-package-front-cr-lithuanian.jpg")),
IF($C$1="Maltesisch - MT",HYPERLINK(CONCATENATE("https://www.saflax.de/0-WVK-Retail/Bilder-Pictures/SAFLAX-",'Basis-Tabelle-Samen'!C285,"-",'Basis-Tabelle-Samen'!J285,"-seed-package-front-cr-maltese.jpg")),
IF($C$1="Niederländisch - NL",HYPERLINK(CONCATENATE("https://www.saflax.de/0-WVK-Retail/Bilder-Pictures/SAFLAX-",'Basis-Tabelle-Samen'!C285,"-",'Basis-Tabelle-Samen'!J285,"-seed-package-front-cr-dutch.jpg")),
IF($C$1="Norwegisch - NO",HYPERLINK(CONCATENATE("https://www.saflax.de/0-WVK-Retail/Bilder-Pictures/SAFLAX-",'Basis-Tabelle-Samen'!C285,"-",'Basis-Tabelle-Samen'!J285,"-seed-package-front-cr-nowegian.jpg")),
IF($C$1="Polnisch - PL",HYPERLINK(CONCATENATE("https://www.saflax.de/0-WVK-Retail/Bilder-Pictures/SAFLAX-",'Basis-Tabelle-Samen'!C285,"-",'Basis-Tabelle-Samen'!J285,"-seed-package-front-cr-polish.jpg")),
IF($C$1="Portugiesisch - PT",HYPERLINK(CONCATENATE("https://www.saflax.de/0-WVK-Retail/Bilder-Pictures/SAFLAX-",'Basis-Tabelle-Samen'!C285,"-",'Basis-Tabelle-Samen'!J285,"-seed-package-front-cr-portuguese.jpg")),
IF($C$1="Rumänisch - RO",HYPERLINK(CONCATENATE("https://www.saflax.de/0-WVK-Retail/Bilder-Pictures/SAFLAX-",'Basis-Tabelle-Samen'!C285,"-",'Basis-Tabelle-Samen'!J285,"-seed-package-front-cr-romanian.jpg")),
IF($C$1="Schwedisch - SE",HYPERLINK(CONCATENATE("https://www.saflax.de/0-WVK-Retail/Bilder-Pictures/SAFLAX-",'Basis-Tabelle-Samen'!C285,"-",'Basis-Tabelle-Samen'!J285,"-seed-package-front-cr-swedish.jpg")),
IF($C$1="Slowakisch - SK",HYPERLINK(CONCATENATE("https://www.saflax.de/0-WVK-Retail/Bilder-Pictures/SAFLAX-",'Basis-Tabelle-Samen'!C285,"-",'Basis-Tabelle-Samen'!J285,"-seed-package-front-cr-slovak.jpg")),
IF($C$1="Slowenisch - SI",HYPERLINK(CONCATENATE("https://www.saflax.de/0-WVK-Retail/Bilder-Pictures/SAFLAX-",'Basis-Tabelle-Samen'!C285,"-",'Basis-Tabelle-Samen'!J285,"-seed-package-front-cr-slovenian.jpg")),
IF($C$1="Spanisch - ES",HYPERLINK(CONCATENATE("https://www.saflax.de/0-WVK-Retail/Bilder-Pictures/SAFLAX-",'Basis-Tabelle-Samen'!C285,"-",'Basis-Tabelle-Samen'!J285,"-seed-package-front-cr-spanish.jpg")),
IF($C$1="Tschechisch - CZ",HYPERLINK(CONCATENATE("https://www.saflax.de/0-WVK-Retail/Bilder-Pictures/SAFLAX-",'Basis-Tabelle-Samen'!C285,"-",'Basis-Tabelle-Samen'!J285,"-seed-package-front-cr-czech.jpg")),
IF($C$1="Türkisch - TR",HYPERLINK(CONCATENATE("https://www.saflax.de/0-WVK-Retail/Bilder-Pictures/SAFLAX-",'Basis-Tabelle-Samen'!C285,"-",'Basis-Tabelle-Samen'!J285,"-seed-package-front-cr-turkish.jpg")),
IF($C$1="Ungarisch - HU",HYPERLINK(CONCATENATE("https://www.saflax.de/0-WVK-Retail/Bilder-Pictures/SAFLAX-",'Basis-Tabelle-Samen'!C285,"-",'Basis-Tabelle-Samen'!J285,"-seed-package-front-cr-hungarian.jpg")),
" ACHTUNG")))))))))))))))))))))))))))))</f>
        <v>https://www.saflax.de/0-WVK-Retail/Bilder-Pictures/SAFLAX-15216-mentha-piperita-seed-package-front-cr-english.jpg</v>
      </c>
      <c r="AL304" s="330" t="str">
        <f>IF(G304&lt;1,"",
IF($C$1="Bulgarisch - BG",HYPERLINK(CONCATENATE("https://www.saflax.de/0-WVK-Retail/Bilder-Pictures/SAFLAX-",'Basis-Tabelle-Samen'!C285,"-",'Basis-Tabelle-Samen'!J285,"-seed-package-back-cr-bulgarian.jpg")),
IF($C$1="Dänisch - DK",HYPERLINK(CONCATENATE("https://www.saflax.de/0-WVK-Retail/Bilder-Pictures/SAFLAX-",'Basis-Tabelle-Samen'!C285,"-",'Basis-Tabelle-Samen'!J285,"-seed-package-back-cr-danish.jpg")),
IF($C$1="Deutsch - DE",HYPERLINK(CONCATENATE("https://www.saflax.de/0-WVK-Retail/Bilder-Pictures/SAFLAX-",'Basis-Tabelle-Samen'!C285,"-",'Basis-Tabelle-Samen'!J285,"-seed-package-back-cr-german.jpg")),
IF($C$1="Englisch - UK",HYPERLINK(CONCATENATE("https://www.saflax.de/0-WVK-Retail/Bilder-Pictures/SAFLAX-",'Basis-Tabelle-Samen'!C285,"-",'Basis-Tabelle-Samen'!J285,"-seed-package-back-cr-english.jpg")),
IF($C$1="Estnisch - EE",HYPERLINK(CONCATENATE("https://www.saflax.de/0-WVK-Retail/Bilder-Pictures/SAFLAX-",'Basis-Tabelle-Samen'!C285,"-",'Basis-Tabelle-Samen'!J285,"-seed-package-back-cr-estonian.jpg")),
IF($C$1="Finnisch - FI",HYPERLINK(CONCATENATE("https://www.saflax.de/0-WVK-Retail/Bilder-Pictures/SAFLAX-",'Basis-Tabelle-Samen'!C285,"-",'Basis-Tabelle-Samen'!J285,"-seed-package-back-cr-finnish.jpg")),
IF($C$1="Französisch - FR",HYPERLINK(CONCATENATE("https://www.saflax.de/0-WVK-Retail/Bilder-Pictures/SAFLAX-",'Basis-Tabelle-Samen'!C285,"-",'Basis-Tabelle-Samen'!J285,"-seed-package-back-cr-french.jpg")),
IF($C$1="Griechisch - GR",HYPERLINK(CONCATENATE("https://www.saflax.de/0-WVK-Retail/Bilder-Pictures/SAFLAX-",'Basis-Tabelle-Samen'!C285,"-",'Basis-Tabelle-Samen'!J285,"-seed-package-back-cr-greek.jpg")),
IF($C$1="Irisch - IE",HYPERLINK(CONCATENATE("https://www.saflax.de/0-WVK-Retail/Bilder-Pictures/SAFLAX-",'Basis-Tabelle-Samen'!C285,"-",'Basis-Tabelle-Samen'!J285,"-seed-package-back-cr-irish.jpg")),
IF($C$1="Isländisch - IS",HYPERLINK(CONCATENATE("https://www.saflax.de/0-WVK-Retail/Bilder-Pictures/SAFLAX-",'Basis-Tabelle-Samen'!C285,"-",'Basis-Tabelle-Samen'!J285,"-seed-package-back-cr-icelandic.jpg")),
IF($C$1="Italienisch - IT",HYPERLINK(CONCATENATE("https://www.saflax.de/0-WVK-Retail/Bilder-Pictures/SAFLAX-",'Basis-Tabelle-Samen'!C285,"-",'Basis-Tabelle-Samen'!J285,"-seed-package-back-cr-italian.jpg")),
IF($C$1="Japanisch - JP",HYPERLINK(CONCATENATE("https://www.saflax.de/0-WVK-Retail/Bilder-Pictures/SAFLAX-",'Basis-Tabelle-Samen'!C285,"-",'Basis-Tabelle-Samen'!J285,"-seed-package-back-cr-japanese.jpg")),
IF($C$1="Kroatisch - HR",HYPERLINK(CONCATENATE("https://www.saflax.de/0-WVK-Retail/Bilder-Pictures/SAFLAX-",'Basis-Tabelle-Samen'!C285,"-",'Basis-Tabelle-Samen'!J285,"-seed-package-back-cr-croatian.jpg")),
IF($C$1="Lettisch - LV",HYPERLINK(CONCATENATE("https://www.saflax.de/0-WVK-Retail/Bilder-Pictures/SAFLAX-",'Basis-Tabelle-Samen'!C285,"-",'Basis-Tabelle-Samen'!J285,"-seed-package-back-cr-latvian.jpg")),
IF($C$1="Litauisch - LT",HYPERLINK(CONCATENATE("https://www.saflax.de/0-WVK-Retail/Bilder-Pictures/SAFLAX-",'Basis-Tabelle-Samen'!C285,"-",'Basis-Tabelle-Samen'!J285,"-seed-package-back-cr-lithuanian.jpg")),
IF($C$1="Maltesisch - MT",HYPERLINK(CONCATENATE("https://www.saflax.de/0-WVK-Retail/Bilder-Pictures/SAFLAX-",'Basis-Tabelle-Samen'!C285,"-",'Basis-Tabelle-Samen'!J285,"-seed-package-back-cr-maltese.jpg")),
IF($C$1="Niederländisch - NL",HYPERLINK(CONCATENATE("https://www.saflax.de/0-WVK-Retail/Bilder-Pictures/SAFLAX-",'Basis-Tabelle-Samen'!C285,"-",'Basis-Tabelle-Samen'!J285,"-seed-package-back-cr-dutch.jpg")),
IF($C$1="Norwegisch - NO",HYPERLINK(CONCATENATE("https://www.saflax.de/0-WVK-Retail/Bilder-Pictures/SAFLAX-",'Basis-Tabelle-Samen'!C285,"-",'Basis-Tabelle-Samen'!J285,"-seed-package-back-cr-nowegian.jpg")),
IF($C$1="Polnisch - PL",HYPERLINK(CONCATENATE("https://www.saflax.de/0-WVK-Retail/Bilder-Pictures/SAFLAX-",'Basis-Tabelle-Samen'!C285,"-",'Basis-Tabelle-Samen'!J285,"-seed-package-back-cr-polish.jpg")),
IF($C$1="Portugiesisch - PT",HYPERLINK(CONCATENATE("https://www.saflax.de/0-WVK-Retail/Bilder-Pictures/SAFLAX-",'Basis-Tabelle-Samen'!C285,"-",'Basis-Tabelle-Samen'!J285,"-seed-package-back-cr-portuguese.jpg")),
IF($C$1="Rumänisch - RO",HYPERLINK(CONCATENATE("https://www.saflax.de/0-WVK-Retail/Bilder-Pictures/SAFLAX-",'Basis-Tabelle-Samen'!C285,"-",'Basis-Tabelle-Samen'!J285,"-seed-package-back-cr-romanian.jpg")),
IF($C$1="Schwedisch - SE",HYPERLINK(CONCATENATE("https://www.saflax.de/0-WVK-Retail/Bilder-Pictures/SAFLAX-",'Basis-Tabelle-Samen'!C285,"-",'Basis-Tabelle-Samen'!J285,"-seed-package-back-cr-swedish.jpg")),
IF($C$1="Slowakisch - SK",HYPERLINK(CONCATENATE("https://www.saflax.de/0-WVK-Retail/Bilder-Pictures/SAFLAX-",'Basis-Tabelle-Samen'!C285,"-",'Basis-Tabelle-Samen'!J285,"-seed-package-back-cr-slovak.jpg")),
IF($C$1="Slowenisch - SI",HYPERLINK(CONCATENATE("https://www.saflax.de/0-WVK-Retail/Bilder-Pictures/SAFLAX-",'Basis-Tabelle-Samen'!C285,"-",'Basis-Tabelle-Samen'!J285,"-seed-package-back-cr-slovenian.jpg")),
IF($C$1="Spanisch - ES",HYPERLINK(CONCATENATE("https://www.saflax.de/0-WVK-Retail/Bilder-Pictures/SAFLAX-",'Basis-Tabelle-Samen'!C285,"-",'Basis-Tabelle-Samen'!J285,"-seed-package-back-cr-spanish.jpg")),
IF($C$1="Tschechisch - CZ",HYPERLINK(CONCATENATE("https://www.saflax.de/0-WVK-Retail/Bilder-Pictures/SAFLAX-",'Basis-Tabelle-Samen'!C285,"-",'Basis-Tabelle-Samen'!J285,"-seed-package-back-cr-czech.jpg")),
IF($C$1="Türkisch - TR",HYPERLINK(CONCATENATE("https://www.saflax.de/0-WVK-Retail/Bilder-Pictures/SAFLAX-",'Basis-Tabelle-Samen'!C285,"-",'Basis-Tabelle-Samen'!J285,"-seed-package-back-cr-turkish.jpg")),
IF($C$1="Ungarisch - HU",HYPERLINK(CONCATENATE("https://www.saflax.de/0-WVK-Retail/Bilder-Pictures/SAFLAX-",'Basis-Tabelle-Samen'!C285,"-",'Basis-Tabelle-Samen'!J285,"-seed-package-back-cr-hungarian.jpg")),
" ACHTUNG")))))))))))))))))))))))))))))</f>
        <v>https://www.saflax.de/0-WVK-Retail/Bilder-Pictures/SAFLAX-15216-mentha-piperita-seed-package-back-cr-english.jpg</v>
      </c>
      <c r="AM304" s="330" t="str">
        <f>IF(H304&lt;1,"",
IF($C$1="Bulgarisch - BG",HYPERLINK(CONCATENATE("https://www.saflax.de/0-WVK-Retail/Bilder-Pictures/SAFLAX-",'Basis-Tabelle-Samen'!K285,"-",'Basis-Tabelle-Samen'!J285,"-garden-to-go-mini-bulgarian.jpg")),
IF($C$1="Dänisch - DK",HYPERLINK(CONCATENATE("https://www.saflax.de/0-WVK-Retail/Bilder-Pictures/SAFLAX-",'Basis-Tabelle-Samen'!K285,"-",'Basis-Tabelle-Samen'!J285,"-garden-to-go-mini-danish.jpg")),
IF($C$1="Deutsch - DE",HYPERLINK(CONCATENATE("https://www.saflax.de/0-WVK-Retail/Bilder-Pictures/SAFLAX-",'Basis-Tabelle-Samen'!K285,"-",'Basis-Tabelle-Samen'!J285,"-garden-to-go-mini-german.jpg")),
IF($C$1="Englisch - UK",HYPERLINK(CONCATENATE("https://www.saflax.de/0-WVK-Retail/Bilder-Pictures/SAFLAX-",'Basis-Tabelle-Samen'!K285,"-",'Basis-Tabelle-Samen'!J285,"-garden-to-go-mini-english.jpg")),
IF($C$1="Estnisch - EE",HYPERLINK(CONCATENATE("https://www.saflax.de/0-WVK-Retail/Bilder-Pictures/SAFLAX-",'Basis-Tabelle-Samen'!K285,"-",'Basis-Tabelle-Samen'!J285,"-garden-to-go-mini-estonian.jpg")),
IF($C$1="Finnisch - FI",HYPERLINK(CONCATENATE("https://www.saflax.de/0-WVK-Retail/Bilder-Pictures/SAFLAX-",'Basis-Tabelle-Samen'!K285,"-",'Basis-Tabelle-Samen'!J285,"-garden-to-go-mini-finnish.jpg")),
IF($C$1="Französisch - FR",HYPERLINK(CONCATENATE("https://www.saflax.de/0-WVK-Retail/Bilder-Pictures/SAFLAX-",'Basis-Tabelle-Samen'!K285,"-",'Basis-Tabelle-Samen'!J285,"-garden-to-go-mini-french.jpg")),
IF($C$1="Griechisch - GR",HYPERLINK(CONCATENATE("https://www.saflax.de/0-WVK-Retail/Bilder-Pictures/SAFLAX-",'Basis-Tabelle-Samen'!K285,"-",'Basis-Tabelle-Samen'!J285,"-garden-to-go-mini-greek.jpg")),
IF($C$1="Irisch - IE",HYPERLINK(CONCATENATE("https://www.saflax.de/0-WVK-Retail/Bilder-Pictures/SAFLAX-",'Basis-Tabelle-Samen'!K285,"-",'Basis-Tabelle-Samen'!J285,"-garden-to-go-mini-irish.jpg")),
IF($C$1="Isländisch - IS",HYPERLINK(CONCATENATE("https://www.saflax.de/0-WVK-Retail/Bilder-Pictures/SAFLAX-",'Basis-Tabelle-Samen'!K285,"-",'Basis-Tabelle-Samen'!J285,"-garden-to-go-mini-icelandic.jpg")),
IF($C$1="Italienisch - IT",HYPERLINK(CONCATENATE("https://www.saflax.de/0-WVK-Retail/Bilder-Pictures/SAFLAX-",'Basis-Tabelle-Samen'!K285,"-",'Basis-Tabelle-Samen'!J285,"-garden-to-go-mini-italian.jpg")),
IF($C$1="Japanisch - JP",HYPERLINK(CONCATENATE("https://www.saflax.de/0-WVK-Retail/Bilder-Pictures/SAFLAX-",'Basis-Tabelle-Samen'!K285,"-",'Basis-Tabelle-Samen'!J285,"-garden-to-go-mini-japanese.jpg")),
IF($C$1="Kroatisch - HR",HYPERLINK(CONCATENATE("https://www.saflax.de/0-WVK-Retail/Bilder-Pictures/SAFLAX-",'Basis-Tabelle-Samen'!K285,"-",'Basis-Tabelle-Samen'!J285,"-garden-to-go-mini-croatian.jpg")),
IF($C$1="Lettisch - LV",HYPERLINK(CONCATENATE("https://www.saflax.de/0-WVK-Retail/Bilder-Pictures/SAFLAX-",'Basis-Tabelle-Samen'!K285,"-",'Basis-Tabelle-Samen'!J285,"-garden-to-go-mini-latvian.jpg")),
IF($C$1="Litauisch - LT",HYPERLINK(CONCATENATE("https://www.saflax.de/0-WVK-Retail/Bilder-Pictures/SAFLAX-",'Basis-Tabelle-Samen'!K285,"-",'Basis-Tabelle-Samen'!J285,"-garden-to-go-mini-lithuanian.jpg")),
IF($C$1="Maltesisch - MT",HYPERLINK(CONCATENATE("https://www.saflax.de/0-WVK-Retail/Bilder-Pictures/SAFLAX-",'Basis-Tabelle-Samen'!K285,"-",'Basis-Tabelle-Samen'!J285,"-garden-to-go-mini-maltese.jpg")),
IF($C$1="Niederländisch - NL",HYPERLINK(CONCATENATE("https://www.saflax.de/0-WVK-Retail/Bilder-Pictures/SAFLAX-",'Basis-Tabelle-Samen'!K285,"-",'Basis-Tabelle-Samen'!J285,"-garden-to-go-mini-dutch.jpg")),
IF($C$1="Norwegisch - NO",HYPERLINK(CONCATENATE("https://www.saflax.de/0-WVK-Retail/Bilder-Pictures/SAFLAX-",'Basis-Tabelle-Samen'!K285,"-",'Basis-Tabelle-Samen'!J285,"-garden-to-go-mini-nowegian.jpg")),
IF($C$1="Polnisch - PL",HYPERLINK(CONCATENATE("https://www.saflax.de/0-WVK-Retail/Bilder-Pictures/SAFLAX-",'Basis-Tabelle-Samen'!K285,"-",'Basis-Tabelle-Samen'!J285,"-garden-to-go-mini-polish.jpg")),
IF($C$1="Portugiesisch - PT",HYPERLINK(CONCATENATE("https://www.saflax.de/0-WVK-Retail/Bilder-Pictures/SAFLAX-",'Basis-Tabelle-Samen'!K285,"-",'Basis-Tabelle-Samen'!J285,"-garden-to-go-mini-portuguese.jpg")),
IF($C$1="Rumänisch - RO",HYPERLINK(CONCATENATE("https://www.saflax.de/0-WVK-Retail/Bilder-Pictures/SAFLAX-",'Basis-Tabelle-Samen'!K285,"-",'Basis-Tabelle-Samen'!J285,"-garden-to-go-mini-romanian.jpg")),
IF($C$1="Schwedisch - SE",HYPERLINK(CONCATENATE("https://www.saflax.de/0-WVK-Retail/Bilder-Pictures/SAFLAX-",'Basis-Tabelle-Samen'!K285,"-",'Basis-Tabelle-Samen'!J285,"-garden-to-go-mini-swedish.jpg")),
IF($C$1="Slowakisch - SK",HYPERLINK(CONCATENATE("https://www.saflax.de/0-WVK-Retail/Bilder-Pictures/SAFLAX-",'Basis-Tabelle-Samen'!K285,"-",'Basis-Tabelle-Samen'!J285,"-garden-to-go-mini-slovak.jpg")),
IF($C$1="Slowenisch - SI",HYPERLINK(CONCATENATE("https://www.saflax.de/0-WVK-Retail/Bilder-Pictures/SAFLAX-",'Basis-Tabelle-Samen'!K285,"-",'Basis-Tabelle-Samen'!J285,"-garden-to-go-mini-slovenian.jpg")),
IF($C$1="Spanisch - ES",HYPERLINK(CONCATENATE("https://www.saflax.de/0-WVK-Retail/Bilder-Pictures/SAFLAX-",'Basis-Tabelle-Samen'!K285,"-",'Basis-Tabelle-Samen'!J285,"-garden-to-go-mini-spanish.jpg")),
IF($C$1="Tschechisch - CZ",HYPERLINK(CONCATENATE("https://www.saflax.de/0-WVK-Retail/Bilder-Pictures/SAFLAX-",'Basis-Tabelle-Samen'!K285,"-",'Basis-Tabelle-Samen'!J285,"-garden-to-go-mini-czech.jpg")),
IF($C$1="Türkisch - TR",HYPERLINK(CONCATENATE("https://www.saflax.de/0-WVK-Retail/Bilder-Pictures/SAFLAX-",'Basis-Tabelle-Samen'!K285,"-",'Basis-Tabelle-Samen'!J285,"-garden-to-go-mini-turkish.jpg")),
IF($C$1="Ungarisch - HU",HYPERLINK(CONCATENATE("https://www.saflax.de/0-WVK-Retail/Bilder-Pictures/SAFLAX-",'Basis-Tabelle-Samen'!K285,"-",'Basis-Tabelle-Samen'!J285,"-garden-to-go-mini-hungarian.jpg")),
" ACHTUNG")))))))))))))))))))))))))))))</f>
        <v>https://www.saflax.de/0-WVK-Retail/Bilder-Pictures/SAFLAX-75216-mentha-piperita-garden-to-go-mini-english.jpg</v>
      </c>
      <c r="AN304" s="330" t="str">
        <f>IF(I304&lt;1,"",
IF($C$1="Bulgarisch - BG",HYPERLINK(CONCATENATE("https://www.saflax.de/0-WVK-Retail/Bilder-Pictures/SAFLAX-",'Basis-Tabelle-Samen'!N285,"-",'Basis-Tabelle-Samen'!J285,"-garden-to-go-lite-bulgarian.jpg")),
IF($C$1="Dänisch - DK",HYPERLINK(CONCATENATE("https://www.saflax.de/0-WVK-Retail/Bilder-Pictures/SAFLAX-",'Basis-Tabelle-Samen'!N285,"-",'Basis-Tabelle-Samen'!J285,"-garden-to-go-lite-danish.jpg")),
IF($C$1="Deutsch - DE",HYPERLINK(CONCATENATE("https://www.saflax.de/0-WVK-Retail/Bilder-Pictures/SAFLAX-",'Basis-Tabelle-Samen'!N285,"-",'Basis-Tabelle-Samen'!J285,"-garden-to-go-lite-german.jpg")),
IF($C$1="Englisch - UK",HYPERLINK(CONCATENATE("https://www.saflax.de/0-WVK-Retail/Bilder-Pictures/SAFLAX-",'Basis-Tabelle-Samen'!N285,"-",'Basis-Tabelle-Samen'!J285,"-garden-to-go-lite-english.jpg")),
IF($C$1="Estnisch - EE",HYPERLINK(CONCATENATE("https://www.saflax.de/0-WVK-Retail/Bilder-Pictures/SAFLAX-",'Basis-Tabelle-Samen'!N285,"-",'Basis-Tabelle-Samen'!J285,"-garden-to-go-lite-estonian.jpg")),
IF($C$1="Finnisch - FI",HYPERLINK(CONCATENATE("https://www.saflax.de/0-WVK-Retail/Bilder-Pictures/SAFLAX-",'Basis-Tabelle-Samen'!N285,"-",'Basis-Tabelle-Samen'!J285,"-garden-to-go-lite-finnish.jpg")),
IF($C$1="Französisch - FR",HYPERLINK(CONCATENATE("https://www.saflax.de/0-WVK-Retail/Bilder-Pictures/SAFLAX-",'Basis-Tabelle-Samen'!N285,"-",'Basis-Tabelle-Samen'!J285,"-garden-to-go-lite-french.jpg")),
IF($C$1="Griechisch - GR",HYPERLINK(CONCATENATE("https://www.saflax.de/0-WVK-Retail/Bilder-Pictures/SAFLAX-",'Basis-Tabelle-Samen'!N285,"-",'Basis-Tabelle-Samen'!J285,"-garden-to-go-lite-greek.jpg")),
IF($C$1="Irisch - IE",HYPERLINK(CONCATENATE("https://www.saflax.de/0-WVK-Retail/Bilder-Pictures/SAFLAX-",'Basis-Tabelle-Samen'!N285,"-",'Basis-Tabelle-Samen'!J285,"-garden-to-go-lite-irish.jpg")),
IF($C$1="Isländisch - IS",HYPERLINK(CONCATENATE("https://www.saflax.de/0-WVK-Retail/Bilder-Pictures/SAFLAX-",'Basis-Tabelle-Samen'!N285,"-",'Basis-Tabelle-Samen'!J285,"-garden-to-go-lite-icelandic.jpg")),
IF($C$1="Italienisch - IT",HYPERLINK(CONCATENATE("https://www.saflax.de/0-WVK-Retail/Bilder-Pictures/SAFLAX-",'Basis-Tabelle-Samen'!N285,"-",'Basis-Tabelle-Samen'!J285,"-garden-to-go-lite-italian.jpg")),
IF($C$1="Japanisch - JP",HYPERLINK(CONCATENATE("https://www.saflax.de/0-WVK-Retail/Bilder-Pictures/SAFLAX-",'Basis-Tabelle-Samen'!N285,"-",'Basis-Tabelle-Samen'!J285,"-garden-to-go-lite-japanese.jpg")),
IF($C$1="Kroatisch - HR",HYPERLINK(CONCATENATE("https://www.saflax.de/0-WVK-Retail/Bilder-Pictures/SAFLAX-",'Basis-Tabelle-Samen'!N285,"-",'Basis-Tabelle-Samen'!J285,"-garden-to-go-lite-croatian.jpg")),
IF($C$1="Lettisch - LV",HYPERLINK(CONCATENATE("https://www.saflax.de/0-WVK-Retail/Bilder-Pictures/SAFLAX-",'Basis-Tabelle-Samen'!N285,"-",'Basis-Tabelle-Samen'!J285,"-garden-to-go-lite-latvian.jpg")),
IF($C$1="Litauisch - LT",HYPERLINK(CONCATENATE("https://www.saflax.de/0-WVK-Retail/Bilder-Pictures/SAFLAX-",'Basis-Tabelle-Samen'!N285,"-",'Basis-Tabelle-Samen'!J285,"-garden-to-go-lite-lithuanian.jpg")),
IF($C$1="Maltesisch - MT",HYPERLINK(CONCATENATE("https://www.saflax.de/0-WVK-Retail/Bilder-Pictures/SAFLAX-",'Basis-Tabelle-Samen'!N285,"-",'Basis-Tabelle-Samen'!J285,"-garden-to-go-lite-maltese.jpg")),
IF($C$1="Niederländisch - NL",HYPERLINK(CONCATENATE("https://www.saflax.de/0-WVK-Retail/Bilder-Pictures/SAFLAX-",'Basis-Tabelle-Samen'!N285,"-",'Basis-Tabelle-Samen'!J285,"-garden-to-go-lite-dutch.jpg")),
IF($C$1="Norwegisch - NO",HYPERLINK(CONCATENATE("https://www.saflax.de/0-WVK-Retail/Bilder-Pictures/SAFLAX-",'Basis-Tabelle-Samen'!N285,"-",'Basis-Tabelle-Samen'!J285,"-garden-to-go-lite-nowegian.jpg")),
IF($C$1="Polnisch - PL",HYPERLINK(CONCATENATE("https://www.saflax.de/0-WVK-Retail/Bilder-Pictures/SAFLAX-",'Basis-Tabelle-Samen'!N285,"-",'Basis-Tabelle-Samen'!J285,"-garden-to-go-lite-polish.jpg")),
IF($C$1="Portugiesisch - PT",HYPERLINK(CONCATENATE("https://www.saflax.de/0-WVK-Retail/Bilder-Pictures/SAFLAX-",'Basis-Tabelle-Samen'!N285,"-",'Basis-Tabelle-Samen'!J285,"-garden-to-go-lite-portuguese.jpg")),
IF($C$1="Rumänisch - RO",HYPERLINK(CONCATENATE("https://www.saflax.de/0-WVK-Retail/Bilder-Pictures/SAFLAX-",'Basis-Tabelle-Samen'!N285,"-",'Basis-Tabelle-Samen'!J285,"-garden-to-go-lite-romanian.jpg")),
IF($C$1="Schwedisch - SE",HYPERLINK(CONCATENATE("https://www.saflax.de/0-WVK-Retail/Bilder-Pictures/SAFLAX-",'Basis-Tabelle-Samen'!N285,"-",'Basis-Tabelle-Samen'!J285,"-garden-to-go-lite-swedish.jpg")),
IF($C$1="Slowakisch - SK",HYPERLINK(CONCATENATE("https://www.saflax.de/0-WVK-Retail/Bilder-Pictures/SAFLAX-",'Basis-Tabelle-Samen'!N285,"-",'Basis-Tabelle-Samen'!J285,"-garden-to-go-lite-slovak.jpg")),
IF($C$1="Slowenisch - SI",HYPERLINK(CONCATENATE("https://www.saflax.de/0-WVK-Retail/Bilder-Pictures/SAFLAX-",'Basis-Tabelle-Samen'!N285,"-",'Basis-Tabelle-Samen'!J285,"-garden-to-go-lite-slovenian.jpg")),
IF($C$1="Spanisch - ES",HYPERLINK(CONCATENATE("https://www.saflax.de/0-WVK-Retail/Bilder-Pictures/SAFLAX-",'Basis-Tabelle-Samen'!N285,"-",'Basis-Tabelle-Samen'!J285,"-garden-to-go-lite-spanish.jpg")),
IF($C$1="Tschechisch - CZ",HYPERLINK(CONCATENATE("https://www.saflax.de/0-WVK-Retail/Bilder-Pictures/SAFLAX-",'Basis-Tabelle-Samen'!N285,"-",'Basis-Tabelle-Samen'!J285,"-garden-to-go-lite-czech.jpg")),
IF($C$1="Türkisch - TR",HYPERLINK(CONCATENATE("https://www.saflax.de/0-WVK-Retail/Bilder-Pictures/SAFLAX-",'Basis-Tabelle-Samen'!N285,"-",'Basis-Tabelle-Samen'!J285,"-garden-to-go-lite-turkish.jpg")),
IF($C$1="Ungarisch - HU",HYPERLINK(CONCATENATE("https://www.saflax.de/0-WVK-Retail/Bilder-Pictures/SAFLAX-",'Basis-Tabelle-Samen'!N285,"-",'Basis-Tabelle-Samen'!J285,"-garden-to-go-lite-hungarian.jpg")),
" ACHTUNG")))))))))))))))))))))))))))))</f>
        <v>https://www.saflax.de/0-WVK-Retail/Bilder-Pictures/SAFLAX-85216-mentha-piperita-garden-to-go-lite-english.jpg</v>
      </c>
      <c r="AO304" s="330" t="str">
        <f>IF(J304&lt;1,"",
IF($C$1="Bulgarisch - BG",HYPERLINK(CONCATENATE("https://www.saflax.de/0-WVK-Retail/Bilder-Pictures/SAFLAX-",'Basis-Tabelle-Samen'!Q285,"-",'Basis-Tabelle-Samen'!J285,"-garden-to-go-bulgarian.jpg")),
IF($C$1="Dänisch - DK",HYPERLINK(CONCATENATE("https://www.saflax.de/0-WVK-Retail/Bilder-Pictures/SAFLAX-",'Basis-Tabelle-Samen'!Q285,"-",'Basis-Tabelle-Samen'!J285,"-garden-to-go-danish.jpg")),
IF($C$1="Deutsch - DE",HYPERLINK(CONCATENATE("https://www.saflax.de/0-WVK-Retail/Bilder-Pictures/SAFLAX-",'Basis-Tabelle-Samen'!Q285,"-",'Basis-Tabelle-Samen'!J285,"-garden-to-go-german.jpg")),
IF($C$1="Englisch - UK",HYPERLINK(CONCATENATE("https://www.saflax.de/0-WVK-Retail/Bilder-Pictures/SAFLAX-",'Basis-Tabelle-Samen'!Q285,"-",'Basis-Tabelle-Samen'!J285,"-garden-to-go-english.jpg")),
IF($C$1="Estnisch - EE",HYPERLINK(CONCATENATE("https://www.saflax.de/0-WVK-Retail/Bilder-Pictures/SAFLAX-",'Basis-Tabelle-Samen'!Q285,"-",'Basis-Tabelle-Samen'!J285,"-garden-to-go-estonian.jpg")),
IF($C$1="Finnisch - FI",HYPERLINK(CONCATENATE("https://www.saflax.de/0-WVK-Retail/Bilder-Pictures/SAFLAX-",'Basis-Tabelle-Samen'!Q285,"-",'Basis-Tabelle-Samen'!J285,"-garden-to-go-finnish.jpg")),
IF($C$1="Französisch - FR",HYPERLINK(CONCATENATE("https://www.saflax.de/0-WVK-Retail/Bilder-Pictures/SAFLAX-",'Basis-Tabelle-Samen'!Q285,"-",'Basis-Tabelle-Samen'!J285,"-garden-to-go-french.jpg")),
IF($C$1="Griechisch - GR",HYPERLINK(CONCATENATE("https://www.saflax.de/0-WVK-Retail/Bilder-Pictures/SAFLAX-",'Basis-Tabelle-Samen'!Q285,"-",'Basis-Tabelle-Samen'!J285,"-garden-to-go-greek.jpg")),
IF($C$1="Irisch - IE",HYPERLINK(CONCATENATE("https://www.saflax.de/0-WVK-Retail/Bilder-Pictures/SAFLAX-",'Basis-Tabelle-Samen'!Q285,"-",'Basis-Tabelle-Samen'!J285,"-garden-to-go-irish.jpg")),
IF($C$1="Isländisch - IS",HYPERLINK(CONCATENATE("https://www.saflax.de/0-WVK-Retail/Bilder-Pictures/SAFLAX-",'Basis-Tabelle-Samen'!Q285,"-",'Basis-Tabelle-Samen'!J285,"-garden-to-go-icelandic.jpg")),
IF($C$1="Italienisch - IT",HYPERLINK(CONCATENATE("https://www.saflax.de/0-WVK-Retail/Bilder-Pictures/SAFLAX-",'Basis-Tabelle-Samen'!Q285,"-",'Basis-Tabelle-Samen'!J285,"-garden-to-go-italian.jpg")),
IF($C$1="Japanisch - JP",HYPERLINK(CONCATENATE("https://www.saflax.de/0-WVK-Retail/Bilder-Pictures/SAFLAX-",'Basis-Tabelle-Samen'!Q285,"-",'Basis-Tabelle-Samen'!J285,"-garden-to-go-japanese.jpg")),
IF($C$1="Kroatisch - HR",HYPERLINK(CONCATENATE("https://www.saflax.de/0-WVK-Retail/Bilder-Pictures/SAFLAX-",'Basis-Tabelle-Samen'!Q285,"-",'Basis-Tabelle-Samen'!J285,"-garden-to-go-croatian.jpg")),
IF($C$1="Lettisch - LV",HYPERLINK(CONCATENATE("https://www.saflax.de/0-WVK-Retail/Bilder-Pictures/SAFLAX-",'Basis-Tabelle-Samen'!Q285,"-",'Basis-Tabelle-Samen'!J285,"-garden-to-go-latvian.jpg")),
IF($C$1="Litauisch - LT",HYPERLINK(CONCATENATE("https://www.saflax.de/0-WVK-Retail/Bilder-Pictures/SAFLAX-",'Basis-Tabelle-Samen'!Q285,"-",'Basis-Tabelle-Samen'!J285,"-garden-to-go-lithuanian.jpg")),
IF($C$1="Maltesisch - MT",HYPERLINK(CONCATENATE("https://www.saflax.de/0-WVK-Retail/Bilder-Pictures/SAFLAX-",'Basis-Tabelle-Samen'!Q285,"-",'Basis-Tabelle-Samen'!J285,"-garden-to-go-maltese.jpg")),
IF($C$1="Niederländisch - NL",HYPERLINK(CONCATENATE("https://www.saflax.de/0-WVK-Retail/Bilder-Pictures/SAFLAX-",'Basis-Tabelle-Samen'!Q285,"-",'Basis-Tabelle-Samen'!J285,"-garden-to-go-dutch.jpg")),
IF($C$1="Norwegisch - NO",HYPERLINK(CONCATENATE("https://www.saflax.de/0-WVK-Retail/Bilder-Pictures/SAFLAX-",'Basis-Tabelle-Samen'!Q285,"-",'Basis-Tabelle-Samen'!J285,"-garden-to-go-nowegian.jpg")),
IF($C$1="Polnisch - PL",HYPERLINK(CONCATENATE("https://www.saflax.de/0-WVK-Retail/Bilder-Pictures/SAFLAX-",'Basis-Tabelle-Samen'!Q285,"-",'Basis-Tabelle-Samen'!J285,"-garden-to-go-polish.jpg")),
IF($C$1="Portugiesisch - PT",HYPERLINK(CONCATENATE("https://www.saflax.de/0-WVK-Retail/Bilder-Pictures/SAFLAX-",'Basis-Tabelle-Samen'!Q285,"-",'Basis-Tabelle-Samen'!J285,"-garden-to-go-portuguese.jpg")),
IF($C$1="Rumänisch - RO",HYPERLINK(CONCATENATE("https://www.saflax.de/0-WVK-Retail/Bilder-Pictures/SAFLAX-",'Basis-Tabelle-Samen'!Q285,"-",'Basis-Tabelle-Samen'!J285,"-garden-to-go-romanian.jpg")),
IF($C$1="Schwedisch - SE",HYPERLINK(CONCATENATE("https://www.saflax.de/0-WVK-Retail/Bilder-Pictures/SAFLAX-",'Basis-Tabelle-Samen'!Q285,"-",'Basis-Tabelle-Samen'!J285,"-garden-to-go-swedish.jpg")),
IF($C$1="Slowakisch - SK",HYPERLINK(CONCATENATE("https://www.saflax.de/0-WVK-Retail/Bilder-Pictures/SAFLAX-",'Basis-Tabelle-Samen'!Q285,"-",'Basis-Tabelle-Samen'!J285,"-garden-to-go-slovak.jpg")),
IF($C$1="Slowenisch - SI",HYPERLINK(CONCATENATE("https://www.saflax.de/0-WVK-Retail/Bilder-Pictures/SAFLAX-",'Basis-Tabelle-Samen'!Q285,"-",'Basis-Tabelle-Samen'!J285,"-garden-to-go-slovenian.jpg")),
IF($C$1="Spanisch - ES",HYPERLINK(CONCATENATE("https://www.saflax.de/0-WVK-Retail/Bilder-Pictures/SAFLAX-",'Basis-Tabelle-Samen'!Q285,"-",'Basis-Tabelle-Samen'!J285,"-garden-to-go-spanish.jpg")),
IF($C$1="Tschechisch - CZ",HYPERLINK(CONCATENATE("https://www.saflax.de/0-WVK-Retail/Bilder-Pictures/SAFLAX-",'Basis-Tabelle-Samen'!Q285,"-",'Basis-Tabelle-Samen'!J285,"-garden-to-go-czech.jpg")),
IF($C$1="Türkisch - TR",HYPERLINK(CONCATENATE("https://www.saflax.de/0-WVK-Retail/Bilder-Pictures/SAFLAX-",'Basis-Tabelle-Samen'!Q285,"-",'Basis-Tabelle-Samen'!J285,"-garden-to-go-turkish.jpg")),
IF($C$1="Ungarisch - HU",HYPERLINK(CONCATENATE("https://www.saflax.de/0-WVK-Retail/Bilder-Pictures/SAFLAX-",'Basis-Tabelle-Samen'!Q285,"-",'Basis-Tabelle-Samen'!J285,"-garden-to-go-hungarian.jpg")),
" ACHTUNG")))))))))))))))))))))))))))))</f>
        <v>https://www.saflax.de/0-WVK-Retail/Bilder-Pictures/SAFLAX-55216-mentha-piperita-garden-to-go-english.jpg</v>
      </c>
      <c r="AP304" s="330" t="str">
        <f>IF(K304&lt;1,"",
IF($C$1="Bulgarisch - BG",HYPERLINK(CONCATENATE("https://www.saflax.de/0-WVK-Retail/Bilder-Pictures/SAFLAX-",'Basis-Tabelle-Samen'!T285,"-",'Basis-Tabelle-Samen'!J285,"-cultivation-set-bulgarian.jpg")),
IF($C$1="Dänisch - DK",HYPERLINK(CONCATENATE("https://www.saflax.de/0-WVK-Retail/Bilder-Pictures/SAFLAX-",'Basis-Tabelle-Samen'!T285,"-",'Basis-Tabelle-Samen'!J285,"-cultivation-set-danish.jpg")),
IF($C$1="Deutsch - DE",HYPERLINK(CONCATENATE("https://www.saflax.de/0-WVK-Retail/Bilder-Pictures/SAFLAX-",'Basis-Tabelle-Samen'!T285,"-",'Basis-Tabelle-Samen'!J285,"-cultivation-set-german.jpg")),
IF($C$1="Englisch - UK",HYPERLINK(CONCATENATE("https://www.saflax.de/0-WVK-Retail/Bilder-Pictures/SAFLAX-",'Basis-Tabelle-Samen'!T285,"-",'Basis-Tabelle-Samen'!J285,"-cultivation-set-english.jpg")),
IF($C$1="Estnisch - EE",HYPERLINK(CONCATENATE("https://www.saflax.de/0-WVK-Retail/Bilder-Pictures/SAFLAX-",'Basis-Tabelle-Samen'!T285,"-",'Basis-Tabelle-Samen'!J285,"-cultivation-set-estonian.jpg")),
IF($C$1="Finnisch - FI",HYPERLINK(CONCATENATE("https://www.saflax.de/0-WVK-Retail/Bilder-Pictures/SAFLAX-",'Basis-Tabelle-Samen'!T285,"-",'Basis-Tabelle-Samen'!J285,"-cultivation-set-finnish.jpg")),
IF($C$1="Französisch - FR",HYPERLINK(CONCATENATE("https://www.saflax.de/0-WVK-Retail/Bilder-Pictures/SAFLAX-",'Basis-Tabelle-Samen'!T285,"-",'Basis-Tabelle-Samen'!J285,"-cultivation-set-french.jpg")),
IF($C$1="Griechisch - GR",HYPERLINK(CONCATENATE("https://www.saflax.de/0-WVK-Retail/Bilder-Pictures/SAFLAX-",'Basis-Tabelle-Samen'!T285,"-",'Basis-Tabelle-Samen'!J285,"-cultivation-set-greek.jpg")),
IF($C$1="Irisch - IE",HYPERLINK(CONCATENATE("https://www.saflax.de/0-WVK-Retail/Bilder-Pictures/SAFLAX-",'Basis-Tabelle-Samen'!T285,"-",'Basis-Tabelle-Samen'!J285,"-cultivation-set-irish.jpg")),
IF($C$1="Isländisch - IS",HYPERLINK(CONCATENATE("https://www.saflax.de/0-WVK-Retail/Bilder-Pictures/SAFLAX-",'Basis-Tabelle-Samen'!T285,"-",'Basis-Tabelle-Samen'!J285,"-cultivation-set-icelandic.jpg")),
IF($C$1="Italienisch - IT",HYPERLINK(CONCATENATE("https://www.saflax.de/0-WVK-Retail/Bilder-Pictures/SAFLAX-",'Basis-Tabelle-Samen'!T285,"-",'Basis-Tabelle-Samen'!J285,"-cultivation-set-italian.jpg")),
IF($C$1="Japanisch - JP",HYPERLINK(CONCATENATE("https://www.saflax.de/0-WVK-Retail/Bilder-Pictures/SAFLAX-",'Basis-Tabelle-Samen'!T285,"-",'Basis-Tabelle-Samen'!J285,"-cultivation-set-japanese.jpg")),
IF($C$1="Kroatisch - HR",HYPERLINK(CONCATENATE("https://www.saflax.de/0-WVK-Retail/Bilder-Pictures/SAFLAX-",'Basis-Tabelle-Samen'!T285,"-",'Basis-Tabelle-Samen'!J285,"-cultivation-set-croatian.jpg")),
IF($C$1="Lettisch - LV",HYPERLINK(CONCATENATE("https://www.saflax.de/0-WVK-Retail/Bilder-Pictures/SAFLAX-",'Basis-Tabelle-Samen'!T285,"-",'Basis-Tabelle-Samen'!J285,"-cultivation-set-latvian.jpg")),
IF($C$1="Litauisch - LT",HYPERLINK(CONCATENATE("https://www.saflax.de/0-WVK-Retail/Bilder-Pictures/SAFLAX-",'Basis-Tabelle-Samen'!T285,"-",'Basis-Tabelle-Samen'!J285,"-cultivation-set-lithuanian.jpg")),
IF($C$1="Maltesisch - MT",HYPERLINK(CONCATENATE("https://www.saflax.de/0-WVK-Retail/Bilder-Pictures/SAFLAX-",'Basis-Tabelle-Samen'!T285,"-",'Basis-Tabelle-Samen'!J285,"-cultivation-set-maltese.jpg")),
IF($C$1="Niederländisch - NL",HYPERLINK(CONCATENATE("https://www.saflax.de/0-WVK-Retail/Bilder-Pictures/SAFLAX-",'Basis-Tabelle-Samen'!T285,"-",'Basis-Tabelle-Samen'!J285,"-cultivation-set-dutch.jpg")),
IF($C$1="Norwegisch - NO",HYPERLINK(CONCATENATE("https://www.saflax.de/0-WVK-Retail/Bilder-Pictures/SAFLAX-",'Basis-Tabelle-Samen'!T285,"-",'Basis-Tabelle-Samen'!J285,"-cultivation-set-nowegian.jpg")),
IF($C$1="Polnisch - PL",HYPERLINK(CONCATENATE("https://www.saflax.de/0-WVK-Retail/Bilder-Pictures/SAFLAX-",'Basis-Tabelle-Samen'!T285,"-",'Basis-Tabelle-Samen'!J285,"-cultivation-set-polish.jpg")),
IF($C$1="Portugiesisch - PT",HYPERLINK(CONCATENATE("https://www.saflax.de/0-WVK-Retail/Bilder-Pictures/SAFLAX-",'Basis-Tabelle-Samen'!T285,"-",'Basis-Tabelle-Samen'!J285,"-cultivation-set-portuguese.jpg")),
IF($C$1="Rumänisch - RO",HYPERLINK(CONCATENATE("https://www.saflax.de/0-WVK-Retail/Bilder-Pictures/SAFLAX-",'Basis-Tabelle-Samen'!T285,"-",'Basis-Tabelle-Samen'!J285,"-cultivation-set-romanian.jpg")),
IF($C$1="Schwedisch - SE",HYPERLINK(CONCATENATE("https://www.saflax.de/0-WVK-Retail/Bilder-Pictures/SAFLAX-",'Basis-Tabelle-Samen'!T285,"-",'Basis-Tabelle-Samen'!J285,"-cultivation-set-swedish.jpg")),
IF($C$1="Slowakisch - SK",HYPERLINK(CONCATENATE("https://www.saflax.de/0-WVK-Retail/Bilder-Pictures/SAFLAX-",'Basis-Tabelle-Samen'!T285,"-",'Basis-Tabelle-Samen'!J285,"-cultivation-set-slovak.jpg")),
IF($C$1="Slowenisch - SI",HYPERLINK(CONCATENATE("https://www.saflax.de/0-WVK-Retail/Bilder-Pictures/SAFLAX-",'Basis-Tabelle-Samen'!T285,"-",'Basis-Tabelle-Samen'!J285,"-cultivation-set-slovenian.jpg")),
IF($C$1="Spanisch - ES",HYPERLINK(CONCATENATE("https://www.saflax.de/0-WVK-Retail/Bilder-Pictures/SAFLAX-",'Basis-Tabelle-Samen'!T285,"-",'Basis-Tabelle-Samen'!J285,"-cultivation-set-spanish.jpg")),
IF($C$1="Tschechisch - CZ",HYPERLINK(CONCATENATE("https://www.saflax.de/0-WVK-Retail/Bilder-Pictures/SAFLAX-",'Basis-Tabelle-Samen'!T285,"-",'Basis-Tabelle-Samen'!J285,"-cultivation-set-czech.jpg")),
IF($C$1="Türkisch - TR",HYPERLINK(CONCATENATE("https://www.saflax.de/0-WVK-Retail/Bilder-Pictures/SAFLAX-",'Basis-Tabelle-Samen'!T285,"-",'Basis-Tabelle-Samen'!J285,"-cultivation-set-turkish.jpg")),
IF($C$1="Ungarisch - HU",HYPERLINK(CONCATENATE("https://www.saflax.de/0-WVK-Retail/Bilder-Pictures/SAFLAX-",'Basis-Tabelle-Samen'!T285,"-",'Basis-Tabelle-Samen'!J285,"-cultivation-set-hungarian.jpg")),
" ACHTUNG")))))))))))))))))))))))))))))</f>
        <v>https://www.saflax.de/0-WVK-Retail/Bilder-Pictures/SAFLAX-35216-mentha-piperita-cultivation-set-english.jpg</v>
      </c>
      <c r="AQ304" s="330" t="str">
        <f>IF(L304&lt;1,"",
IF($C$1="Bulgarisch - BG",HYPERLINK(CONCATENATE("https://www.saflax.de/0-WVK-Retail/Bilder-Pictures/SAFLAX-",'Basis-Tabelle-Samen'!W285,"-",'Basis-Tabelle-Samen'!J285,"-garden-in-the-bag-bulgarian.jpg")),
IF($C$1="Dänisch - DK",HYPERLINK(CONCATENATE("https://www.saflax.de/0-WVK-Retail/Bilder-Pictures/SAFLAX-",'Basis-Tabelle-Samen'!W285,"-",'Basis-Tabelle-Samen'!J285,"-garden-in-the-bag-danish.jpg")),
IF($C$1="Deutsch - DE",HYPERLINK(CONCATENATE("https://www.saflax.de/0-WVK-Retail/Bilder-Pictures/SAFLAX-",'Basis-Tabelle-Samen'!W285,"-",'Basis-Tabelle-Samen'!J285,"-garden-in-the-bag-german.jpg")),
IF($C$1="Englisch - UK",HYPERLINK(CONCATENATE("https://www.saflax.de/0-WVK-Retail/Bilder-Pictures/SAFLAX-",'Basis-Tabelle-Samen'!W285,"-",'Basis-Tabelle-Samen'!J285,"-garden-in-the-bag-english.jpg")),
IF($C$1="Estnisch - EE",HYPERLINK(CONCATENATE("https://www.saflax.de/0-WVK-Retail/Bilder-Pictures/SAFLAX-",'Basis-Tabelle-Samen'!W285,"-",'Basis-Tabelle-Samen'!J285,"-garden-in-the-bag-estonian.jpg")),
IF($C$1="Finnisch - FI",HYPERLINK(CONCATENATE("https://www.saflax.de/0-WVK-Retail/Bilder-Pictures/SAFLAX-",'Basis-Tabelle-Samen'!W285,"-",'Basis-Tabelle-Samen'!J285,"-garden-in-the-bag-finnish.jpg")),
IF($C$1="Französisch - FR",HYPERLINK(CONCATENATE("https://www.saflax.de/0-WVK-Retail/Bilder-Pictures/SAFLAX-",'Basis-Tabelle-Samen'!W285,"-",'Basis-Tabelle-Samen'!J285,"-garden-in-the-bag-french.jpg")),
IF($C$1="Griechisch - GR",HYPERLINK(CONCATENATE("https://www.saflax.de/0-WVK-Retail/Bilder-Pictures/SAFLAX-",'Basis-Tabelle-Samen'!W285,"-",'Basis-Tabelle-Samen'!J285,"-garden-in-the-bag-greek.jpg")),
IF($C$1="Irisch - IE",HYPERLINK(CONCATENATE("https://www.saflax.de/0-WVK-Retail/Bilder-Pictures/SAFLAX-",'Basis-Tabelle-Samen'!W285,"-",'Basis-Tabelle-Samen'!J285,"-garden-in-the-bag-irish.jpg")),
IF($C$1="Isländisch - IS",HYPERLINK(CONCATENATE("https://www.saflax.de/0-WVK-Retail/Bilder-Pictures/SAFLAX-",'Basis-Tabelle-Samen'!W285,"-",'Basis-Tabelle-Samen'!J285,"-garden-in-the-bag-icelandic.jpg")),
IF($C$1="Italienisch - IT",HYPERLINK(CONCATENATE("https://www.saflax.de/0-WVK-Retail/Bilder-Pictures/SAFLAX-",'Basis-Tabelle-Samen'!W285,"-",'Basis-Tabelle-Samen'!J285,"-garden-in-the-bag-italian.jpg")),
IF($C$1="Japanisch - JP",HYPERLINK(CONCATENATE("https://www.saflax.de/0-WVK-Retail/Bilder-Pictures/SAFLAX-",'Basis-Tabelle-Samen'!W285,"-",'Basis-Tabelle-Samen'!J285,"-garden-in-the-bag-japanese.jpg")),
IF($C$1="Kroatisch - HR",HYPERLINK(CONCATENATE("https://www.saflax.de/0-WVK-Retail/Bilder-Pictures/SAFLAX-",'Basis-Tabelle-Samen'!W285,"-",'Basis-Tabelle-Samen'!J285,"-garden-in-the-bag-croatian.jpg")),
IF($C$1="Lettisch - LV",HYPERLINK(CONCATENATE("https://www.saflax.de/0-WVK-Retail/Bilder-Pictures/SAFLAX-",'Basis-Tabelle-Samen'!W285,"-",'Basis-Tabelle-Samen'!J285,"-garden-in-the-bag-latvian.jpg")),
IF($C$1="Litauisch - LT",HYPERLINK(CONCATENATE("https://www.saflax.de/0-WVK-Retail/Bilder-Pictures/SAFLAX-",'Basis-Tabelle-Samen'!W285,"-",'Basis-Tabelle-Samen'!J285,"-garden-in-the-bag-lithuanian.jpg")),
IF($C$1="Maltesisch - MT",HYPERLINK(CONCATENATE("https://www.saflax.de/0-WVK-Retail/Bilder-Pictures/SAFLAX-",'Basis-Tabelle-Samen'!W285,"-",'Basis-Tabelle-Samen'!J285,"-garden-in-the-bag-maltese.jpg")),
IF($C$1="Niederländisch - NL",HYPERLINK(CONCATENATE("https://www.saflax.de/0-WVK-Retail/Bilder-Pictures/SAFLAX-",'Basis-Tabelle-Samen'!W285,"-",'Basis-Tabelle-Samen'!J285,"-garden-in-the-bag-dutch.jpg")),
IF($C$1="Norwegisch - NO",HYPERLINK(CONCATENATE("https://www.saflax.de/0-WVK-Retail/Bilder-Pictures/SAFLAX-",'Basis-Tabelle-Samen'!W285,"-",'Basis-Tabelle-Samen'!J285,"-garden-in-the-bag-nowegian.jpg")),
IF($C$1="Polnisch - PL",HYPERLINK(CONCATENATE("https://www.saflax.de/0-WVK-Retail/Bilder-Pictures/SAFLAX-",'Basis-Tabelle-Samen'!W285,"-",'Basis-Tabelle-Samen'!J285,"-garden-in-the-bag-polish.jpg")),
IF($C$1="Portugiesisch - PT",HYPERLINK(CONCATENATE("https://www.saflax.de/0-WVK-Retail/Bilder-Pictures/SAFLAX-",'Basis-Tabelle-Samen'!W285,"-",'Basis-Tabelle-Samen'!J285,"-garden-in-the-bag-portuguese.jpg")),
IF($C$1="Rumänisch - RO",HYPERLINK(CONCATENATE("https://www.saflax.de/0-WVK-Retail/Bilder-Pictures/SAFLAX-",'Basis-Tabelle-Samen'!W285,"-",'Basis-Tabelle-Samen'!J285,"-garden-in-the-bag-romanian.jpg")),
IF($C$1="Schwedisch - SE",HYPERLINK(CONCATENATE("https://www.saflax.de/0-WVK-Retail/Bilder-Pictures/SAFLAX-",'Basis-Tabelle-Samen'!W285,"-",'Basis-Tabelle-Samen'!J285,"-garden-in-the-bag-swedish.jpg")),
IF($C$1="Slowakisch - SK",HYPERLINK(CONCATENATE("https://www.saflax.de/0-WVK-Retail/Bilder-Pictures/SAFLAX-",'Basis-Tabelle-Samen'!W285,"-",'Basis-Tabelle-Samen'!J285,"-garden-in-the-bag-slovak.jpg")),
IF($C$1="Slowenisch - SI",HYPERLINK(CONCATENATE("https://www.saflax.de/0-WVK-Retail/Bilder-Pictures/SAFLAX-",'Basis-Tabelle-Samen'!W285,"-",'Basis-Tabelle-Samen'!J285,"-garden-in-the-bag-slovenian.jpg")),
IF($C$1="Spanisch - ES",HYPERLINK(CONCATENATE("https://www.saflax.de/0-WVK-Retail/Bilder-Pictures/SAFLAX-",'Basis-Tabelle-Samen'!W285,"-",'Basis-Tabelle-Samen'!J285,"-garden-in-the-bag-spanish.jpg")),
IF($C$1="Tschechisch - CZ",HYPERLINK(CONCATENATE("https://www.saflax.de/0-WVK-Retail/Bilder-Pictures/SAFLAX-",'Basis-Tabelle-Samen'!W285,"-",'Basis-Tabelle-Samen'!J285,"-garden-in-the-bag-czech.jpg")),
IF($C$1="Türkisch - TR",HYPERLINK(CONCATENATE("https://www.saflax.de/0-WVK-Retail/Bilder-Pictures/SAFLAX-",'Basis-Tabelle-Samen'!W285,"-",'Basis-Tabelle-Samen'!J285,"-garden-in-the-bag-turkish.jpg")),
IF($C$1="Ungarisch - HU",HYPERLINK(CONCATENATE("https://www.saflax.de/0-WVK-Retail/Bilder-Pictures/SAFLAX-",'Basis-Tabelle-Samen'!W285,"-",'Basis-Tabelle-Samen'!J285,"-garden-in-the-bag-hungarian.jpg")),
" ACHTUNG")))))))))))))))))))))))))))))</f>
        <v>https://www.saflax.de/0-WVK-Retail/Bilder-Pictures/SAFLAX-65216-mentha-piperita-garden-in-the-bag-english.jpg</v>
      </c>
    </row>
    <row r="305" spans="1:43" ht="17.100000000000001" customHeight="1" x14ac:dyDescent="0.2">
      <c r="A305" s="318" t="str">
        <f>IF('Basis-Tabelle-Samen'!A277="","",IF($C$1="Deutsch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05" s="319" t="str">
        <f>'Basis-Tabelle-Samen'!I277</f>
        <v>Hypericum perforatum</v>
      </c>
      <c r="C305" s="316" t="str">
        <f>IF($C$1="Bulgarisch - BG",'Basis-Tabelle-Samen'!Z277,
IF($C$1="Dänisch - DK",'Basis-Tabelle-Samen'!AA277,
IF($C$1="Deutsch - DE",'Basis-Tabelle-Samen'!AB277,
IF($C$1="Englisch - UK",'Basis-Tabelle-Samen'!AC277,
IF($C$1="Estnisch - EE",'Basis-Tabelle-Samen'!AD277,
IF($C$1="Finnisch - FI",'Basis-Tabelle-Samen'!AE277,
IF($C$1="Französisch - FR",'Basis-Tabelle-Samen'!AF277,
IF($C$1="Griechisch - GR",'Basis-Tabelle-Samen'!AG277,
IF($C$1="Irisch - IE",'Basis-Tabelle-Samen'!AH277,
IF($C$1="Isländisch - IS",'Basis-Tabelle-Samen'!AI277,
IF($C$1="Italienisch - IT",'Basis-Tabelle-Samen'!AJ277,
IF($C$1="Japanisch - JP",'Basis-Tabelle-Samen'!AK277,
IF($C$1="Kroatisch - HR",'Basis-Tabelle-Samen'!AL277,
IF($C$1="Lettisch - LV",'Basis-Tabelle-Samen'!AM277,
IF($C$1="Litauisch - LT",'Basis-Tabelle-Samen'!AN277,
IF($C$1="Maltesisch - MT",'Basis-Tabelle-Samen'!AO277,
IF($C$1="Niederländisch - NL",'Basis-Tabelle-Samen'!AP277,
IF($C$1="Norwegisch - NO",'Basis-Tabelle-Samen'!AQ277,
IF($C$1="Polnisch - PL",'Basis-Tabelle-Samen'!AR277,
IF($C$1="Portugiesisch - PT",'Basis-Tabelle-Samen'!AS277,
IF($C$1="Rumänisch - RO",'Basis-Tabelle-Samen'!AT277,
IF($C$1="Schwedisch - SE",'Basis-Tabelle-Samen'!AU277,
IF($C$1="Slowakisch - SK",'Basis-Tabelle-Samen'!AV277,
IF($C$1="Slowenisch - SI",'Basis-Tabelle-Samen'!AW277,
IF($C$1="Spanisch - ES",'Basis-Tabelle-Samen'!AX277,
IF($C$1="Tschechisch - CZ",'Basis-Tabelle-Samen'!AY277,
IF($C$1="Türkisch - TR",'Basis-Tabelle-Samen'!AZ277,
IF($C$1="Ungarisch - HU",'Basis-Tabelle-Samen'!BA277,
" ACHTUNG"))))))))))))))))))))))))))))</f>
        <v>St. John's Wort</v>
      </c>
      <c r="D305" s="320">
        <f>'Basis-Tabelle-Samen'!F277</f>
        <v>300</v>
      </c>
      <c r="E305" s="321" t="str">
        <f>'Basis-Tabelle-Samen'!H277</f>
        <v>7 %</v>
      </c>
      <c r="F305" s="322" t="str">
        <f>IF('Basis-Tabelle-Samen'!G277="","",'Basis-Tabelle-Samen'!G277)</f>
        <v>07</v>
      </c>
      <c r="G305" s="320">
        <f>'Basis-Tabelle-Samen'!C277</f>
        <v>15208</v>
      </c>
      <c r="H305" s="323">
        <f>'Basis-Tabelle-Samen'!D277</f>
        <v>4055473152080</v>
      </c>
      <c r="I305" s="324">
        <f>'Basis-Tabelle-Samen'!E277</f>
        <v>1.85</v>
      </c>
      <c r="J305" s="325">
        <f t="shared" si="4"/>
        <v>12</v>
      </c>
      <c r="K305" s="326">
        <f>'Basis-Tabelle-Samen'!K277</f>
        <v>75208</v>
      </c>
      <c r="L305" s="323">
        <f>'Basis-Tabelle-Samen'!L277</f>
        <v>4055473752082</v>
      </c>
      <c r="M305" s="324">
        <f>'Basis-Tabelle-Samen'!M277</f>
        <v>2.4500000000000002</v>
      </c>
      <c r="N305" s="326">
        <f>IF(K305&lt;1,"",'3'!$I$15)</f>
        <v>15</v>
      </c>
      <c r="O305" s="327">
        <f>IF(K305&lt;1,"",'3'!$J$11)</f>
        <v>90</v>
      </c>
      <c r="P305" s="326">
        <f>'Basis-Tabelle-Samen'!N277</f>
        <v>85208</v>
      </c>
      <c r="Q305" s="323">
        <f>'Basis-Tabelle-Samen'!O277</f>
        <v>4055473852089</v>
      </c>
      <c r="R305" s="328">
        <f>'Basis-Tabelle-Samen'!P277</f>
        <v>3.75</v>
      </c>
      <c r="S305" s="326">
        <f>IF(R305&lt;1,"",'3'!$M$15)</f>
        <v>18</v>
      </c>
      <c r="T305" s="327">
        <f>IF(R305&lt;1,"",'3'!$N$11)</f>
        <v>72</v>
      </c>
      <c r="U305" s="326">
        <f>'Basis-Tabelle-Samen'!Q277</f>
        <v>55208</v>
      </c>
      <c r="V305" s="323">
        <f>'Basis-Tabelle-Samen'!R277</f>
        <v>4055473552088</v>
      </c>
      <c r="W305" s="324">
        <f>'Basis-Tabelle-Samen'!S277</f>
        <v>4.95</v>
      </c>
      <c r="X305" s="326">
        <f>IF(U305&lt;1,"",'3'!$Q$15)</f>
        <v>6</v>
      </c>
      <c r="Y305" s="327">
        <f>IF(U305&lt;1,"",'3'!$R$11)</f>
        <v>24</v>
      </c>
      <c r="Z305" s="326">
        <f>'Basis-Tabelle-Samen'!T277</f>
        <v>35208</v>
      </c>
      <c r="AA305" s="323">
        <f>'Basis-Tabelle-Samen'!U277</f>
        <v>4055473352084</v>
      </c>
      <c r="AB305" s="324">
        <f>'Basis-Tabelle-Samen'!V277</f>
        <v>6.75</v>
      </c>
      <c r="AC305" s="326">
        <f>IF(Z305&lt;1,"",'3'!$U$15)</f>
        <v>6</v>
      </c>
      <c r="AD305" s="327">
        <f>IF(Z305&lt;1,"",'3'!$V$11)</f>
        <v>24</v>
      </c>
      <c r="AE305" s="326">
        <f>'Basis-Tabelle-Samen'!W277</f>
        <v>65208</v>
      </c>
      <c r="AF305" s="323">
        <f>'Basis-Tabelle-Samen'!X277</f>
        <v>4055473652085</v>
      </c>
      <c r="AG305" s="324">
        <f>'Basis-Tabelle-Samen'!Y277</f>
        <v>2.95</v>
      </c>
      <c r="AH305" s="326">
        <f>IF(AE305&lt;1,"",'3'!$Y$15)</f>
        <v>8</v>
      </c>
      <c r="AI305" s="327">
        <f>IF(AE305&lt;1,"",'3'!$Z$11)</f>
        <v>64</v>
      </c>
      <c r="AJ305" s="315"/>
      <c r="AK305" s="316" t="str">
        <f>IF(G305&lt;1,"",
IF($C$1="Bulgarisch - BG",HYPERLINK(CONCATENATE("https://www.saflax.de/0-WVK-Retail/Bilder-Pictures/SAFLAX-",'Basis-Tabelle-Samen'!C277,"-",'Basis-Tabelle-Samen'!J277,"-seed-package-front-cr-bulgarian.jpg")),
IF($C$1="Dänisch - DK",HYPERLINK(CONCATENATE("https://www.saflax.de/0-WVK-Retail/Bilder-Pictures/SAFLAX-",'Basis-Tabelle-Samen'!C277,"-",'Basis-Tabelle-Samen'!J277,"-seed-package-front-cr-danish.jpg")),
IF($C$1="Deutsch - DE",HYPERLINK(CONCATENATE("https://www.saflax.de/0-WVK-Retail/Bilder-Pictures/SAFLAX-",'Basis-Tabelle-Samen'!C277,"-",'Basis-Tabelle-Samen'!J277,"-seed-package-front-cr-german.jpg")),
IF($C$1="Englisch - UK",HYPERLINK(CONCATENATE("https://www.saflax.de/0-WVK-Retail/Bilder-Pictures/SAFLAX-",'Basis-Tabelle-Samen'!C277,"-",'Basis-Tabelle-Samen'!J277,"-seed-package-front-cr-english.jpg")),
IF($C$1="Estnisch - EE",HYPERLINK(CONCATENATE("https://www.saflax.de/0-WVK-Retail/Bilder-Pictures/SAFLAX-",'Basis-Tabelle-Samen'!C277,"-",'Basis-Tabelle-Samen'!J277,"-seed-package-front-cr-estonian.jpg")),
IF($C$1="Finnisch - FI",HYPERLINK(CONCATENATE("https://www.saflax.de/0-WVK-Retail/Bilder-Pictures/SAFLAX-",'Basis-Tabelle-Samen'!C277,"-",'Basis-Tabelle-Samen'!J277,"-seed-package-front-cr-finnish.jpg")),
IF($C$1="Französisch - FR",HYPERLINK(CONCATENATE("https://www.saflax.de/0-WVK-Retail/Bilder-Pictures/SAFLAX-",'Basis-Tabelle-Samen'!C277,"-",'Basis-Tabelle-Samen'!J277,"-seed-package-front-cr-french.jpg")),
IF($C$1="Griechisch - GR",HYPERLINK(CONCATENATE("https://www.saflax.de/0-WVK-Retail/Bilder-Pictures/SAFLAX-",'Basis-Tabelle-Samen'!C277,"-",'Basis-Tabelle-Samen'!J277,"-seed-package-front-cr-greek.jpg")),
IF($C$1="Irisch - IE",HYPERLINK(CONCATENATE("https://www.saflax.de/0-WVK-Retail/Bilder-Pictures/SAFLAX-",'Basis-Tabelle-Samen'!C277,"-",'Basis-Tabelle-Samen'!J277,"-seed-package-front-cr-irish.jpg")),
IF($C$1="Isländisch - IS",HYPERLINK(CONCATENATE("https://www.saflax.de/0-WVK-Retail/Bilder-Pictures/SAFLAX-",'Basis-Tabelle-Samen'!C277,"-",'Basis-Tabelle-Samen'!J277,"-seed-package-front-cr-icelandic.jpg")),
IF($C$1="Italienisch - IT",HYPERLINK(CONCATENATE("https://www.saflax.de/0-WVK-Retail/Bilder-Pictures/SAFLAX-",'Basis-Tabelle-Samen'!C277,"-",'Basis-Tabelle-Samen'!J277,"-seed-package-front-cr-italian.jpg")),
IF($C$1="Japanisch - JP",HYPERLINK(CONCATENATE("https://www.saflax.de/0-WVK-Retail/Bilder-Pictures/SAFLAX-",'Basis-Tabelle-Samen'!C277,"-",'Basis-Tabelle-Samen'!J277,"-seed-package-front-cr-japanese.jpg")),
IF($C$1="Kroatisch - HR",HYPERLINK(CONCATENATE("https://www.saflax.de/0-WVK-Retail/Bilder-Pictures/SAFLAX-",'Basis-Tabelle-Samen'!C277,"-",'Basis-Tabelle-Samen'!J277,"-seed-package-front-cr-croatian.jpg")),
IF($C$1="Lettisch - LV",HYPERLINK(CONCATENATE("https://www.saflax.de/0-WVK-Retail/Bilder-Pictures/SAFLAX-",'Basis-Tabelle-Samen'!C277,"-",'Basis-Tabelle-Samen'!J277,"-seed-package-front-cr-latvian.jpg")),
IF($C$1="Litauisch - LT",HYPERLINK(CONCATENATE("https://www.saflax.de/0-WVK-Retail/Bilder-Pictures/SAFLAX-",'Basis-Tabelle-Samen'!C277,"-",'Basis-Tabelle-Samen'!J277,"-seed-package-front-cr-lithuanian.jpg")),
IF($C$1="Maltesisch - MT",HYPERLINK(CONCATENATE("https://www.saflax.de/0-WVK-Retail/Bilder-Pictures/SAFLAX-",'Basis-Tabelle-Samen'!C277,"-",'Basis-Tabelle-Samen'!J277,"-seed-package-front-cr-maltese.jpg")),
IF($C$1="Niederländisch - NL",HYPERLINK(CONCATENATE("https://www.saflax.de/0-WVK-Retail/Bilder-Pictures/SAFLAX-",'Basis-Tabelle-Samen'!C277,"-",'Basis-Tabelle-Samen'!J277,"-seed-package-front-cr-dutch.jpg")),
IF($C$1="Norwegisch - NO",HYPERLINK(CONCATENATE("https://www.saflax.de/0-WVK-Retail/Bilder-Pictures/SAFLAX-",'Basis-Tabelle-Samen'!C277,"-",'Basis-Tabelle-Samen'!J277,"-seed-package-front-cr-nowegian.jpg")),
IF($C$1="Polnisch - PL",HYPERLINK(CONCATENATE("https://www.saflax.de/0-WVK-Retail/Bilder-Pictures/SAFLAX-",'Basis-Tabelle-Samen'!C277,"-",'Basis-Tabelle-Samen'!J277,"-seed-package-front-cr-polish.jpg")),
IF($C$1="Portugiesisch - PT",HYPERLINK(CONCATENATE("https://www.saflax.de/0-WVK-Retail/Bilder-Pictures/SAFLAX-",'Basis-Tabelle-Samen'!C277,"-",'Basis-Tabelle-Samen'!J277,"-seed-package-front-cr-portuguese.jpg")),
IF($C$1="Rumänisch - RO",HYPERLINK(CONCATENATE("https://www.saflax.de/0-WVK-Retail/Bilder-Pictures/SAFLAX-",'Basis-Tabelle-Samen'!C277,"-",'Basis-Tabelle-Samen'!J277,"-seed-package-front-cr-romanian.jpg")),
IF($C$1="Schwedisch - SE",HYPERLINK(CONCATENATE("https://www.saflax.de/0-WVK-Retail/Bilder-Pictures/SAFLAX-",'Basis-Tabelle-Samen'!C277,"-",'Basis-Tabelle-Samen'!J277,"-seed-package-front-cr-swedish.jpg")),
IF($C$1="Slowakisch - SK",HYPERLINK(CONCATENATE("https://www.saflax.de/0-WVK-Retail/Bilder-Pictures/SAFLAX-",'Basis-Tabelle-Samen'!C277,"-",'Basis-Tabelle-Samen'!J277,"-seed-package-front-cr-slovak.jpg")),
IF($C$1="Slowenisch - SI",HYPERLINK(CONCATENATE("https://www.saflax.de/0-WVK-Retail/Bilder-Pictures/SAFLAX-",'Basis-Tabelle-Samen'!C277,"-",'Basis-Tabelle-Samen'!J277,"-seed-package-front-cr-slovenian.jpg")),
IF($C$1="Spanisch - ES",HYPERLINK(CONCATENATE("https://www.saflax.de/0-WVK-Retail/Bilder-Pictures/SAFLAX-",'Basis-Tabelle-Samen'!C277,"-",'Basis-Tabelle-Samen'!J277,"-seed-package-front-cr-spanish.jpg")),
IF($C$1="Tschechisch - CZ",HYPERLINK(CONCATENATE("https://www.saflax.de/0-WVK-Retail/Bilder-Pictures/SAFLAX-",'Basis-Tabelle-Samen'!C277,"-",'Basis-Tabelle-Samen'!J277,"-seed-package-front-cr-czech.jpg")),
IF($C$1="Türkisch - TR",HYPERLINK(CONCATENATE("https://www.saflax.de/0-WVK-Retail/Bilder-Pictures/SAFLAX-",'Basis-Tabelle-Samen'!C277,"-",'Basis-Tabelle-Samen'!J277,"-seed-package-front-cr-turkish.jpg")),
IF($C$1="Ungarisch - HU",HYPERLINK(CONCATENATE("https://www.saflax.de/0-WVK-Retail/Bilder-Pictures/SAFLAX-",'Basis-Tabelle-Samen'!C277,"-",'Basis-Tabelle-Samen'!J277,"-seed-package-front-cr-hungarian.jpg")),
" ACHTUNG")))))))))))))))))))))))))))))</f>
        <v>https://www.saflax.de/0-WVK-Retail/Bilder-Pictures/SAFLAX-15208-hypericum-perforatum-seed-package-front-cr-english.jpg</v>
      </c>
      <c r="AL305" s="330" t="str">
        <f>IF(G305&lt;1,"",
IF($C$1="Bulgarisch - BG",HYPERLINK(CONCATENATE("https://www.saflax.de/0-WVK-Retail/Bilder-Pictures/SAFLAX-",'Basis-Tabelle-Samen'!C277,"-",'Basis-Tabelle-Samen'!J277,"-seed-package-back-cr-bulgarian.jpg")),
IF($C$1="Dänisch - DK",HYPERLINK(CONCATENATE("https://www.saflax.de/0-WVK-Retail/Bilder-Pictures/SAFLAX-",'Basis-Tabelle-Samen'!C277,"-",'Basis-Tabelle-Samen'!J277,"-seed-package-back-cr-danish.jpg")),
IF($C$1="Deutsch - DE",HYPERLINK(CONCATENATE("https://www.saflax.de/0-WVK-Retail/Bilder-Pictures/SAFLAX-",'Basis-Tabelle-Samen'!C277,"-",'Basis-Tabelle-Samen'!J277,"-seed-package-back-cr-german.jpg")),
IF($C$1="Englisch - UK",HYPERLINK(CONCATENATE("https://www.saflax.de/0-WVK-Retail/Bilder-Pictures/SAFLAX-",'Basis-Tabelle-Samen'!C277,"-",'Basis-Tabelle-Samen'!J277,"-seed-package-back-cr-english.jpg")),
IF($C$1="Estnisch - EE",HYPERLINK(CONCATENATE("https://www.saflax.de/0-WVK-Retail/Bilder-Pictures/SAFLAX-",'Basis-Tabelle-Samen'!C277,"-",'Basis-Tabelle-Samen'!J277,"-seed-package-back-cr-estonian.jpg")),
IF($C$1="Finnisch - FI",HYPERLINK(CONCATENATE("https://www.saflax.de/0-WVK-Retail/Bilder-Pictures/SAFLAX-",'Basis-Tabelle-Samen'!C277,"-",'Basis-Tabelle-Samen'!J277,"-seed-package-back-cr-finnish.jpg")),
IF($C$1="Französisch - FR",HYPERLINK(CONCATENATE("https://www.saflax.de/0-WVK-Retail/Bilder-Pictures/SAFLAX-",'Basis-Tabelle-Samen'!C277,"-",'Basis-Tabelle-Samen'!J277,"-seed-package-back-cr-french.jpg")),
IF($C$1="Griechisch - GR",HYPERLINK(CONCATENATE("https://www.saflax.de/0-WVK-Retail/Bilder-Pictures/SAFLAX-",'Basis-Tabelle-Samen'!C277,"-",'Basis-Tabelle-Samen'!J277,"-seed-package-back-cr-greek.jpg")),
IF($C$1="Irisch - IE",HYPERLINK(CONCATENATE("https://www.saflax.de/0-WVK-Retail/Bilder-Pictures/SAFLAX-",'Basis-Tabelle-Samen'!C277,"-",'Basis-Tabelle-Samen'!J277,"-seed-package-back-cr-irish.jpg")),
IF($C$1="Isländisch - IS",HYPERLINK(CONCATENATE("https://www.saflax.de/0-WVK-Retail/Bilder-Pictures/SAFLAX-",'Basis-Tabelle-Samen'!C277,"-",'Basis-Tabelle-Samen'!J277,"-seed-package-back-cr-icelandic.jpg")),
IF($C$1="Italienisch - IT",HYPERLINK(CONCATENATE("https://www.saflax.de/0-WVK-Retail/Bilder-Pictures/SAFLAX-",'Basis-Tabelle-Samen'!C277,"-",'Basis-Tabelle-Samen'!J277,"-seed-package-back-cr-italian.jpg")),
IF($C$1="Japanisch - JP",HYPERLINK(CONCATENATE("https://www.saflax.de/0-WVK-Retail/Bilder-Pictures/SAFLAX-",'Basis-Tabelle-Samen'!C277,"-",'Basis-Tabelle-Samen'!J277,"-seed-package-back-cr-japanese.jpg")),
IF($C$1="Kroatisch - HR",HYPERLINK(CONCATENATE("https://www.saflax.de/0-WVK-Retail/Bilder-Pictures/SAFLAX-",'Basis-Tabelle-Samen'!C277,"-",'Basis-Tabelle-Samen'!J277,"-seed-package-back-cr-croatian.jpg")),
IF($C$1="Lettisch - LV",HYPERLINK(CONCATENATE("https://www.saflax.de/0-WVK-Retail/Bilder-Pictures/SAFLAX-",'Basis-Tabelle-Samen'!C277,"-",'Basis-Tabelle-Samen'!J277,"-seed-package-back-cr-latvian.jpg")),
IF($C$1="Litauisch - LT",HYPERLINK(CONCATENATE("https://www.saflax.de/0-WVK-Retail/Bilder-Pictures/SAFLAX-",'Basis-Tabelle-Samen'!C277,"-",'Basis-Tabelle-Samen'!J277,"-seed-package-back-cr-lithuanian.jpg")),
IF($C$1="Maltesisch - MT",HYPERLINK(CONCATENATE("https://www.saflax.de/0-WVK-Retail/Bilder-Pictures/SAFLAX-",'Basis-Tabelle-Samen'!C277,"-",'Basis-Tabelle-Samen'!J277,"-seed-package-back-cr-maltese.jpg")),
IF($C$1="Niederländisch - NL",HYPERLINK(CONCATENATE("https://www.saflax.de/0-WVK-Retail/Bilder-Pictures/SAFLAX-",'Basis-Tabelle-Samen'!C277,"-",'Basis-Tabelle-Samen'!J277,"-seed-package-back-cr-dutch.jpg")),
IF($C$1="Norwegisch - NO",HYPERLINK(CONCATENATE("https://www.saflax.de/0-WVK-Retail/Bilder-Pictures/SAFLAX-",'Basis-Tabelle-Samen'!C277,"-",'Basis-Tabelle-Samen'!J277,"-seed-package-back-cr-nowegian.jpg")),
IF($C$1="Polnisch - PL",HYPERLINK(CONCATENATE("https://www.saflax.de/0-WVK-Retail/Bilder-Pictures/SAFLAX-",'Basis-Tabelle-Samen'!C277,"-",'Basis-Tabelle-Samen'!J277,"-seed-package-back-cr-polish.jpg")),
IF($C$1="Portugiesisch - PT",HYPERLINK(CONCATENATE("https://www.saflax.de/0-WVK-Retail/Bilder-Pictures/SAFLAX-",'Basis-Tabelle-Samen'!C277,"-",'Basis-Tabelle-Samen'!J277,"-seed-package-back-cr-portuguese.jpg")),
IF($C$1="Rumänisch - RO",HYPERLINK(CONCATENATE("https://www.saflax.de/0-WVK-Retail/Bilder-Pictures/SAFLAX-",'Basis-Tabelle-Samen'!C277,"-",'Basis-Tabelle-Samen'!J277,"-seed-package-back-cr-romanian.jpg")),
IF($C$1="Schwedisch - SE",HYPERLINK(CONCATENATE("https://www.saflax.de/0-WVK-Retail/Bilder-Pictures/SAFLAX-",'Basis-Tabelle-Samen'!C277,"-",'Basis-Tabelle-Samen'!J277,"-seed-package-back-cr-swedish.jpg")),
IF($C$1="Slowakisch - SK",HYPERLINK(CONCATENATE("https://www.saflax.de/0-WVK-Retail/Bilder-Pictures/SAFLAX-",'Basis-Tabelle-Samen'!C277,"-",'Basis-Tabelle-Samen'!J277,"-seed-package-back-cr-slovak.jpg")),
IF($C$1="Slowenisch - SI",HYPERLINK(CONCATENATE("https://www.saflax.de/0-WVK-Retail/Bilder-Pictures/SAFLAX-",'Basis-Tabelle-Samen'!C277,"-",'Basis-Tabelle-Samen'!J277,"-seed-package-back-cr-slovenian.jpg")),
IF($C$1="Spanisch - ES",HYPERLINK(CONCATENATE("https://www.saflax.de/0-WVK-Retail/Bilder-Pictures/SAFLAX-",'Basis-Tabelle-Samen'!C277,"-",'Basis-Tabelle-Samen'!J277,"-seed-package-back-cr-spanish.jpg")),
IF($C$1="Tschechisch - CZ",HYPERLINK(CONCATENATE("https://www.saflax.de/0-WVK-Retail/Bilder-Pictures/SAFLAX-",'Basis-Tabelle-Samen'!C277,"-",'Basis-Tabelle-Samen'!J277,"-seed-package-back-cr-czech.jpg")),
IF($C$1="Türkisch - TR",HYPERLINK(CONCATENATE("https://www.saflax.de/0-WVK-Retail/Bilder-Pictures/SAFLAX-",'Basis-Tabelle-Samen'!C277,"-",'Basis-Tabelle-Samen'!J277,"-seed-package-back-cr-turkish.jpg")),
IF($C$1="Ungarisch - HU",HYPERLINK(CONCATENATE("https://www.saflax.de/0-WVK-Retail/Bilder-Pictures/SAFLAX-",'Basis-Tabelle-Samen'!C277,"-",'Basis-Tabelle-Samen'!J277,"-seed-package-back-cr-hungarian.jpg")),
" ACHTUNG")))))))))))))))))))))))))))))</f>
        <v>https://www.saflax.de/0-WVK-Retail/Bilder-Pictures/SAFLAX-15208-hypericum-perforatum-seed-package-back-cr-english.jpg</v>
      </c>
      <c r="AM305" s="330" t="str">
        <f>IF(H305&lt;1,"",
IF($C$1="Bulgarisch - BG",HYPERLINK(CONCATENATE("https://www.saflax.de/0-WVK-Retail/Bilder-Pictures/SAFLAX-",'Basis-Tabelle-Samen'!K277,"-",'Basis-Tabelle-Samen'!J277,"-garden-to-go-mini-bulgarian.jpg")),
IF($C$1="Dänisch - DK",HYPERLINK(CONCATENATE("https://www.saflax.de/0-WVK-Retail/Bilder-Pictures/SAFLAX-",'Basis-Tabelle-Samen'!K277,"-",'Basis-Tabelle-Samen'!J277,"-garden-to-go-mini-danish.jpg")),
IF($C$1="Deutsch - DE",HYPERLINK(CONCATENATE("https://www.saflax.de/0-WVK-Retail/Bilder-Pictures/SAFLAX-",'Basis-Tabelle-Samen'!K277,"-",'Basis-Tabelle-Samen'!J277,"-garden-to-go-mini-german.jpg")),
IF($C$1="Englisch - UK",HYPERLINK(CONCATENATE("https://www.saflax.de/0-WVK-Retail/Bilder-Pictures/SAFLAX-",'Basis-Tabelle-Samen'!K277,"-",'Basis-Tabelle-Samen'!J277,"-garden-to-go-mini-english.jpg")),
IF($C$1="Estnisch - EE",HYPERLINK(CONCATENATE("https://www.saflax.de/0-WVK-Retail/Bilder-Pictures/SAFLAX-",'Basis-Tabelle-Samen'!K277,"-",'Basis-Tabelle-Samen'!J277,"-garden-to-go-mini-estonian.jpg")),
IF($C$1="Finnisch - FI",HYPERLINK(CONCATENATE("https://www.saflax.de/0-WVK-Retail/Bilder-Pictures/SAFLAX-",'Basis-Tabelle-Samen'!K277,"-",'Basis-Tabelle-Samen'!J277,"-garden-to-go-mini-finnish.jpg")),
IF($C$1="Französisch - FR",HYPERLINK(CONCATENATE("https://www.saflax.de/0-WVK-Retail/Bilder-Pictures/SAFLAX-",'Basis-Tabelle-Samen'!K277,"-",'Basis-Tabelle-Samen'!J277,"-garden-to-go-mini-french.jpg")),
IF($C$1="Griechisch - GR",HYPERLINK(CONCATENATE("https://www.saflax.de/0-WVK-Retail/Bilder-Pictures/SAFLAX-",'Basis-Tabelle-Samen'!K277,"-",'Basis-Tabelle-Samen'!J277,"-garden-to-go-mini-greek.jpg")),
IF($C$1="Irisch - IE",HYPERLINK(CONCATENATE("https://www.saflax.de/0-WVK-Retail/Bilder-Pictures/SAFLAX-",'Basis-Tabelle-Samen'!K277,"-",'Basis-Tabelle-Samen'!J277,"-garden-to-go-mini-irish.jpg")),
IF($C$1="Isländisch - IS",HYPERLINK(CONCATENATE("https://www.saflax.de/0-WVK-Retail/Bilder-Pictures/SAFLAX-",'Basis-Tabelle-Samen'!K277,"-",'Basis-Tabelle-Samen'!J277,"-garden-to-go-mini-icelandic.jpg")),
IF($C$1="Italienisch - IT",HYPERLINK(CONCATENATE("https://www.saflax.de/0-WVK-Retail/Bilder-Pictures/SAFLAX-",'Basis-Tabelle-Samen'!K277,"-",'Basis-Tabelle-Samen'!J277,"-garden-to-go-mini-italian.jpg")),
IF($C$1="Japanisch - JP",HYPERLINK(CONCATENATE("https://www.saflax.de/0-WVK-Retail/Bilder-Pictures/SAFLAX-",'Basis-Tabelle-Samen'!K277,"-",'Basis-Tabelle-Samen'!J277,"-garden-to-go-mini-japanese.jpg")),
IF($C$1="Kroatisch - HR",HYPERLINK(CONCATENATE("https://www.saflax.de/0-WVK-Retail/Bilder-Pictures/SAFLAX-",'Basis-Tabelle-Samen'!K277,"-",'Basis-Tabelle-Samen'!J277,"-garden-to-go-mini-croatian.jpg")),
IF($C$1="Lettisch - LV",HYPERLINK(CONCATENATE("https://www.saflax.de/0-WVK-Retail/Bilder-Pictures/SAFLAX-",'Basis-Tabelle-Samen'!K277,"-",'Basis-Tabelle-Samen'!J277,"-garden-to-go-mini-latvian.jpg")),
IF($C$1="Litauisch - LT",HYPERLINK(CONCATENATE("https://www.saflax.de/0-WVK-Retail/Bilder-Pictures/SAFLAX-",'Basis-Tabelle-Samen'!K277,"-",'Basis-Tabelle-Samen'!J277,"-garden-to-go-mini-lithuanian.jpg")),
IF($C$1="Maltesisch - MT",HYPERLINK(CONCATENATE("https://www.saflax.de/0-WVK-Retail/Bilder-Pictures/SAFLAX-",'Basis-Tabelle-Samen'!K277,"-",'Basis-Tabelle-Samen'!J277,"-garden-to-go-mini-maltese.jpg")),
IF($C$1="Niederländisch - NL",HYPERLINK(CONCATENATE("https://www.saflax.de/0-WVK-Retail/Bilder-Pictures/SAFLAX-",'Basis-Tabelle-Samen'!K277,"-",'Basis-Tabelle-Samen'!J277,"-garden-to-go-mini-dutch.jpg")),
IF($C$1="Norwegisch - NO",HYPERLINK(CONCATENATE("https://www.saflax.de/0-WVK-Retail/Bilder-Pictures/SAFLAX-",'Basis-Tabelle-Samen'!K277,"-",'Basis-Tabelle-Samen'!J277,"-garden-to-go-mini-nowegian.jpg")),
IF($C$1="Polnisch - PL",HYPERLINK(CONCATENATE("https://www.saflax.de/0-WVK-Retail/Bilder-Pictures/SAFLAX-",'Basis-Tabelle-Samen'!K277,"-",'Basis-Tabelle-Samen'!J277,"-garden-to-go-mini-polish.jpg")),
IF($C$1="Portugiesisch - PT",HYPERLINK(CONCATENATE("https://www.saflax.de/0-WVK-Retail/Bilder-Pictures/SAFLAX-",'Basis-Tabelle-Samen'!K277,"-",'Basis-Tabelle-Samen'!J277,"-garden-to-go-mini-portuguese.jpg")),
IF($C$1="Rumänisch - RO",HYPERLINK(CONCATENATE("https://www.saflax.de/0-WVK-Retail/Bilder-Pictures/SAFLAX-",'Basis-Tabelle-Samen'!K277,"-",'Basis-Tabelle-Samen'!J277,"-garden-to-go-mini-romanian.jpg")),
IF($C$1="Schwedisch - SE",HYPERLINK(CONCATENATE("https://www.saflax.de/0-WVK-Retail/Bilder-Pictures/SAFLAX-",'Basis-Tabelle-Samen'!K277,"-",'Basis-Tabelle-Samen'!J277,"-garden-to-go-mini-swedish.jpg")),
IF($C$1="Slowakisch - SK",HYPERLINK(CONCATENATE("https://www.saflax.de/0-WVK-Retail/Bilder-Pictures/SAFLAX-",'Basis-Tabelle-Samen'!K277,"-",'Basis-Tabelle-Samen'!J277,"-garden-to-go-mini-slovak.jpg")),
IF($C$1="Slowenisch - SI",HYPERLINK(CONCATENATE("https://www.saflax.de/0-WVK-Retail/Bilder-Pictures/SAFLAX-",'Basis-Tabelle-Samen'!K277,"-",'Basis-Tabelle-Samen'!J277,"-garden-to-go-mini-slovenian.jpg")),
IF($C$1="Spanisch - ES",HYPERLINK(CONCATENATE("https://www.saflax.de/0-WVK-Retail/Bilder-Pictures/SAFLAX-",'Basis-Tabelle-Samen'!K277,"-",'Basis-Tabelle-Samen'!J277,"-garden-to-go-mini-spanish.jpg")),
IF($C$1="Tschechisch - CZ",HYPERLINK(CONCATENATE("https://www.saflax.de/0-WVK-Retail/Bilder-Pictures/SAFLAX-",'Basis-Tabelle-Samen'!K277,"-",'Basis-Tabelle-Samen'!J277,"-garden-to-go-mini-czech.jpg")),
IF($C$1="Türkisch - TR",HYPERLINK(CONCATENATE("https://www.saflax.de/0-WVK-Retail/Bilder-Pictures/SAFLAX-",'Basis-Tabelle-Samen'!K277,"-",'Basis-Tabelle-Samen'!J277,"-garden-to-go-mini-turkish.jpg")),
IF($C$1="Ungarisch - HU",HYPERLINK(CONCATENATE("https://www.saflax.de/0-WVK-Retail/Bilder-Pictures/SAFLAX-",'Basis-Tabelle-Samen'!K277,"-",'Basis-Tabelle-Samen'!J277,"-garden-to-go-mini-hungarian.jpg")),
" ACHTUNG")))))))))))))))))))))))))))))</f>
        <v>https://www.saflax.de/0-WVK-Retail/Bilder-Pictures/SAFLAX-75208-hypericum-perforatum-garden-to-go-mini-english.jpg</v>
      </c>
      <c r="AN305" s="330" t="str">
        <f>IF(I305&lt;1,"",
IF($C$1="Bulgarisch - BG",HYPERLINK(CONCATENATE("https://www.saflax.de/0-WVK-Retail/Bilder-Pictures/SAFLAX-",'Basis-Tabelle-Samen'!N277,"-",'Basis-Tabelle-Samen'!J277,"-garden-to-go-lite-bulgarian.jpg")),
IF($C$1="Dänisch - DK",HYPERLINK(CONCATENATE("https://www.saflax.de/0-WVK-Retail/Bilder-Pictures/SAFLAX-",'Basis-Tabelle-Samen'!N277,"-",'Basis-Tabelle-Samen'!J277,"-garden-to-go-lite-danish.jpg")),
IF($C$1="Deutsch - DE",HYPERLINK(CONCATENATE("https://www.saflax.de/0-WVK-Retail/Bilder-Pictures/SAFLAX-",'Basis-Tabelle-Samen'!N277,"-",'Basis-Tabelle-Samen'!J277,"-garden-to-go-lite-german.jpg")),
IF($C$1="Englisch - UK",HYPERLINK(CONCATENATE("https://www.saflax.de/0-WVK-Retail/Bilder-Pictures/SAFLAX-",'Basis-Tabelle-Samen'!N277,"-",'Basis-Tabelle-Samen'!J277,"-garden-to-go-lite-english.jpg")),
IF($C$1="Estnisch - EE",HYPERLINK(CONCATENATE("https://www.saflax.de/0-WVK-Retail/Bilder-Pictures/SAFLAX-",'Basis-Tabelle-Samen'!N277,"-",'Basis-Tabelle-Samen'!J277,"-garden-to-go-lite-estonian.jpg")),
IF($C$1="Finnisch - FI",HYPERLINK(CONCATENATE("https://www.saflax.de/0-WVK-Retail/Bilder-Pictures/SAFLAX-",'Basis-Tabelle-Samen'!N277,"-",'Basis-Tabelle-Samen'!J277,"-garden-to-go-lite-finnish.jpg")),
IF($C$1="Französisch - FR",HYPERLINK(CONCATENATE("https://www.saflax.de/0-WVK-Retail/Bilder-Pictures/SAFLAX-",'Basis-Tabelle-Samen'!N277,"-",'Basis-Tabelle-Samen'!J277,"-garden-to-go-lite-french.jpg")),
IF($C$1="Griechisch - GR",HYPERLINK(CONCATENATE("https://www.saflax.de/0-WVK-Retail/Bilder-Pictures/SAFLAX-",'Basis-Tabelle-Samen'!N277,"-",'Basis-Tabelle-Samen'!J277,"-garden-to-go-lite-greek.jpg")),
IF($C$1="Irisch - IE",HYPERLINK(CONCATENATE("https://www.saflax.de/0-WVK-Retail/Bilder-Pictures/SAFLAX-",'Basis-Tabelle-Samen'!N277,"-",'Basis-Tabelle-Samen'!J277,"-garden-to-go-lite-irish.jpg")),
IF($C$1="Isländisch - IS",HYPERLINK(CONCATENATE("https://www.saflax.de/0-WVK-Retail/Bilder-Pictures/SAFLAX-",'Basis-Tabelle-Samen'!N277,"-",'Basis-Tabelle-Samen'!J277,"-garden-to-go-lite-icelandic.jpg")),
IF($C$1="Italienisch - IT",HYPERLINK(CONCATENATE("https://www.saflax.de/0-WVK-Retail/Bilder-Pictures/SAFLAX-",'Basis-Tabelle-Samen'!N277,"-",'Basis-Tabelle-Samen'!J277,"-garden-to-go-lite-italian.jpg")),
IF($C$1="Japanisch - JP",HYPERLINK(CONCATENATE("https://www.saflax.de/0-WVK-Retail/Bilder-Pictures/SAFLAX-",'Basis-Tabelle-Samen'!N277,"-",'Basis-Tabelle-Samen'!J277,"-garden-to-go-lite-japanese.jpg")),
IF($C$1="Kroatisch - HR",HYPERLINK(CONCATENATE("https://www.saflax.de/0-WVK-Retail/Bilder-Pictures/SAFLAX-",'Basis-Tabelle-Samen'!N277,"-",'Basis-Tabelle-Samen'!J277,"-garden-to-go-lite-croatian.jpg")),
IF($C$1="Lettisch - LV",HYPERLINK(CONCATENATE("https://www.saflax.de/0-WVK-Retail/Bilder-Pictures/SAFLAX-",'Basis-Tabelle-Samen'!N277,"-",'Basis-Tabelle-Samen'!J277,"-garden-to-go-lite-latvian.jpg")),
IF($C$1="Litauisch - LT",HYPERLINK(CONCATENATE("https://www.saflax.de/0-WVK-Retail/Bilder-Pictures/SAFLAX-",'Basis-Tabelle-Samen'!N277,"-",'Basis-Tabelle-Samen'!J277,"-garden-to-go-lite-lithuanian.jpg")),
IF($C$1="Maltesisch - MT",HYPERLINK(CONCATENATE("https://www.saflax.de/0-WVK-Retail/Bilder-Pictures/SAFLAX-",'Basis-Tabelle-Samen'!N277,"-",'Basis-Tabelle-Samen'!J277,"-garden-to-go-lite-maltese.jpg")),
IF($C$1="Niederländisch - NL",HYPERLINK(CONCATENATE("https://www.saflax.de/0-WVK-Retail/Bilder-Pictures/SAFLAX-",'Basis-Tabelle-Samen'!N277,"-",'Basis-Tabelle-Samen'!J277,"-garden-to-go-lite-dutch.jpg")),
IF($C$1="Norwegisch - NO",HYPERLINK(CONCATENATE("https://www.saflax.de/0-WVK-Retail/Bilder-Pictures/SAFLAX-",'Basis-Tabelle-Samen'!N277,"-",'Basis-Tabelle-Samen'!J277,"-garden-to-go-lite-nowegian.jpg")),
IF($C$1="Polnisch - PL",HYPERLINK(CONCATENATE("https://www.saflax.de/0-WVK-Retail/Bilder-Pictures/SAFLAX-",'Basis-Tabelle-Samen'!N277,"-",'Basis-Tabelle-Samen'!J277,"-garden-to-go-lite-polish.jpg")),
IF($C$1="Portugiesisch - PT",HYPERLINK(CONCATENATE("https://www.saflax.de/0-WVK-Retail/Bilder-Pictures/SAFLAX-",'Basis-Tabelle-Samen'!N277,"-",'Basis-Tabelle-Samen'!J277,"-garden-to-go-lite-portuguese.jpg")),
IF($C$1="Rumänisch - RO",HYPERLINK(CONCATENATE("https://www.saflax.de/0-WVK-Retail/Bilder-Pictures/SAFLAX-",'Basis-Tabelle-Samen'!N277,"-",'Basis-Tabelle-Samen'!J277,"-garden-to-go-lite-romanian.jpg")),
IF($C$1="Schwedisch - SE",HYPERLINK(CONCATENATE("https://www.saflax.de/0-WVK-Retail/Bilder-Pictures/SAFLAX-",'Basis-Tabelle-Samen'!N277,"-",'Basis-Tabelle-Samen'!J277,"-garden-to-go-lite-swedish.jpg")),
IF($C$1="Slowakisch - SK",HYPERLINK(CONCATENATE("https://www.saflax.de/0-WVK-Retail/Bilder-Pictures/SAFLAX-",'Basis-Tabelle-Samen'!N277,"-",'Basis-Tabelle-Samen'!J277,"-garden-to-go-lite-slovak.jpg")),
IF($C$1="Slowenisch - SI",HYPERLINK(CONCATENATE("https://www.saflax.de/0-WVK-Retail/Bilder-Pictures/SAFLAX-",'Basis-Tabelle-Samen'!N277,"-",'Basis-Tabelle-Samen'!J277,"-garden-to-go-lite-slovenian.jpg")),
IF($C$1="Spanisch - ES",HYPERLINK(CONCATENATE("https://www.saflax.de/0-WVK-Retail/Bilder-Pictures/SAFLAX-",'Basis-Tabelle-Samen'!N277,"-",'Basis-Tabelle-Samen'!J277,"-garden-to-go-lite-spanish.jpg")),
IF($C$1="Tschechisch - CZ",HYPERLINK(CONCATENATE("https://www.saflax.de/0-WVK-Retail/Bilder-Pictures/SAFLAX-",'Basis-Tabelle-Samen'!N277,"-",'Basis-Tabelle-Samen'!J277,"-garden-to-go-lite-czech.jpg")),
IF($C$1="Türkisch - TR",HYPERLINK(CONCATENATE("https://www.saflax.de/0-WVK-Retail/Bilder-Pictures/SAFLAX-",'Basis-Tabelle-Samen'!N277,"-",'Basis-Tabelle-Samen'!J277,"-garden-to-go-lite-turkish.jpg")),
IF($C$1="Ungarisch - HU",HYPERLINK(CONCATENATE("https://www.saflax.de/0-WVK-Retail/Bilder-Pictures/SAFLAX-",'Basis-Tabelle-Samen'!N277,"-",'Basis-Tabelle-Samen'!J277,"-garden-to-go-lite-hungarian.jpg")),
" ACHTUNG")))))))))))))))))))))))))))))</f>
        <v>https://www.saflax.de/0-WVK-Retail/Bilder-Pictures/SAFLAX-85208-hypericum-perforatum-garden-to-go-lite-english.jpg</v>
      </c>
      <c r="AO305" s="330" t="str">
        <f>IF(J305&lt;1,"",
IF($C$1="Bulgarisch - BG",HYPERLINK(CONCATENATE("https://www.saflax.de/0-WVK-Retail/Bilder-Pictures/SAFLAX-",'Basis-Tabelle-Samen'!Q277,"-",'Basis-Tabelle-Samen'!J277,"-garden-to-go-bulgarian.jpg")),
IF($C$1="Dänisch - DK",HYPERLINK(CONCATENATE("https://www.saflax.de/0-WVK-Retail/Bilder-Pictures/SAFLAX-",'Basis-Tabelle-Samen'!Q277,"-",'Basis-Tabelle-Samen'!J277,"-garden-to-go-danish.jpg")),
IF($C$1="Deutsch - DE",HYPERLINK(CONCATENATE("https://www.saflax.de/0-WVK-Retail/Bilder-Pictures/SAFLAX-",'Basis-Tabelle-Samen'!Q277,"-",'Basis-Tabelle-Samen'!J277,"-garden-to-go-german.jpg")),
IF($C$1="Englisch - UK",HYPERLINK(CONCATENATE("https://www.saflax.de/0-WVK-Retail/Bilder-Pictures/SAFLAX-",'Basis-Tabelle-Samen'!Q277,"-",'Basis-Tabelle-Samen'!J277,"-garden-to-go-english.jpg")),
IF($C$1="Estnisch - EE",HYPERLINK(CONCATENATE("https://www.saflax.de/0-WVK-Retail/Bilder-Pictures/SAFLAX-",'Basis-Tabelle-Samen'!Q277,"-",'Basis-Tabelle-Samen'!J277,"-garden-to-go-estonian.jpg")),
IF($C$1="Finnisch - FI",HYPERLINK(CONCATENATE("https://www.saflax.de/0-WVK-Retail/Bilder-Pictures/SAFLAX-",'Basis-Tabelle-Samen'!Q277,"-",'Basis-Tabelle-Samen'!J277,"-garden-to-go-finnish.jpg")),
IF($C$1="Französisch - FR",HYPERLINK(CONCATENATE("https://www.saflax.de/0-WVK-Retail/Bilder-Pictures/SAFLAX-",'Basis-Tabelle-Samen'!Q277,"-",'Basis-Tabelle-Samen'!J277,"-garden-to-go-french.jpg")),
IF($C$1="Griechisch - GR",HYPERLINK(CONCATENATE("https://www.saflax.de/0-WVK-Retail/Bilder-Pictures/SAFLAX-",'Basis-Tabelle-Samen'!Q277,"-",'Basis-Tabelle-Samen'!J277,"-garden-to-go-greek.jpg")),
IF($C$1="Irisch - IE",HYPERLINK(CONCATENATE("https://www.saflax.de/0-WVK-Retail/Bilder-Pictures/SAFLAX-",'Basis-Tabelle-Samen'!Q277,"-",'Basis-Tabelle-Samen'!J277,"-garden-to-go-irish.jpg")),
IF($C$1="Isländisch - IS",HYPERLINK(CONCATENATE("https://www.saflax.de/0-WVK-Retail/Bilder-Pictures/SAFLAX-",'Basis-Tabelle-Samen'!Q277,"-",'Basis-Tabelle-Samen'!J277,"-garden-to-go-icelandic.jpg")),
IF($C$1="Italienisch - IT",HYPERLINK(CONCATENATE("https://www.saflax.de/0-WVK-Retail/Bilder-Pictures/SAFLAX-",'Basis-Tabelle-Samen'!Q277,"-",'Basis-Tabelle-Samen'!J277,"-garden-to-go-italian.jpg")),
IF($C$1="Japanisch - JP",HYPERLINK(CONCATENATE("https://www.saflax.de/0-WVK-Retail/Bilder-Pictures/SAFLAX-",'Basis-Tabelle-Samen'!Q277,"-",'Basis-Tabelle-Samen'!J277,"-garden-to-go-japanese.jpg")),
IF($C$1="Kroatisch - HR",HYPERLINK(CONCATENATE("https://www.saflax.de/0-WVK-Retail/Bilder-Pictures/SAFLAX-",'Basis-Tabelle-Samen'!Q277,"-",'Basis-Tabelle-Samen'!J277,"-garden-to-go-croatian.jpg")),
IF($C$1="Lettisch - LV",HYPERLINK(CONCATENATE("https://www.saflax.de/0-WVK-Retail/Bilder-Pictures/SAFLAX-",'Basis-Tabelle-Samen'!Q277,"-",'Basis-Tabelle-Samen'!J277,"-garden-to-go-latvian.jpg")),
IF($C$1="Litauisch - LT",HYPERLINK(CONCATENATE("https://www.saflax.de/0-WVK-Retail/Bilder-Pictures/SAFLAX-",'Basis-Tabelle-Samen'!Q277,"-",'Basis-Tabelle-Samen'!J277,"-garden-to-go-lithuanian.jpg")),
IF($C$1="Maltesisch - MT",HYPERLINK(CONCATENATE("https://www.saflax.de/0-WVK-Retail/Bilder-Pictures/SAFLAX-",'Basis-Tabelle-Samen'!Q277,"-",'Basis-Tabelle-Samen'!J277,"-garden-to-go-maltese.jpg")),
IF($C$1="Niederländisch - NL",HYPERLINK(CONCATENATE("https://www.saflax.de/0-WVK-Retail/Bilder-Pictures/SAFLAX-",'Basis-Tabelle-Samen'!Q277,"-",'Basis-Tabelle-Samen'!J277,"-garden-to-go-dutch.jpg")),
IF($C$1="Norwegisch - NO",HYPERLINK(CONCATENATE("https://www.saflax.de/0-WVK-Retail/Bilder-Pictures/SAFLAX-",'Basis-Tabelle-Samen'!Q277,"-",'Basis-Tabelle-Samen'!J277,"-garden-to-go-nowegian.jpg")),
IF($C$1="Polnisch - PL",HYPERLINK(CONCATENATE("https://www.saflax.de/0-WVK-Retail/Bilder-Pictures/SAFLAX-",'Basis-Tabelle-Samen'!Q277,"-",'Basis-Tabelle-Samen'!J277,"-garden-to-go-polish.jpg")),
IF($C$1="Portugiesisch - PT",HYPERLINK(CONCATENATE("https://www.saflax.de/0-WVK-Retail/Bilder-Pictures/SAFLAX-",'Basis-Tabelle-Samen'!Q277,"-",'Basis-Tabelle-Samen'!J277,"-garden-to-go-portuguese.jpg")),
IF($C$1="Rumänisch - RO",HYPERLINK(CONCATENATE("https://www.saflax.de/0-WVK-Retail/Bilder-Pictures/SAFLAX-",'Basis-Tabelle-Samen'!Q277,"-",'Basis-Tabelle-Samen'!J277,"-garden-to-go-romanian.jpg")),
IF($C$1="Schwedisch - SE",HYPERLINK(CONCATENATE("https://www.saflax.de/0-WVK-Retail/Bilder-Pictures/SAFLAX-",'Basis-Tabelle-Samen'!Q277,"-",'Basis-Tabelle-Samen'!J277,"-garden-to-go-swedish.jpg")),
IF($C$1="Slowakisch - SK",HYPERLINK(CONCATENATE("https://www.saflax.de/0-WVK-Retail/Bilder-Pictures/SAFLAX-",'Basis-Tabelle-Samen'!Q277,"-",'Basis-Tabelle-Samen'!J277,"-garden-to-go-slovak.jpg")),
IF($C$1="Slowenisch - SI",HYPERLINK(CONCATENATE("https://www.saflax.de/0-WVK-Retail/Bilder-Pictures/SAFLAX-",'Basis-Tabelle-Samen'!Q277,"-",'Basis-Tabelle-Samen'!J277,"-garden-to-go-slovenian.jpg")),
IF($C$1="Spanisch - ES",HYPERLINK(CONCATENATE("https://www.saflax.de/0-WVK-Retail/Bilder-Pictures/SAFLAX-",'Basis-Tabelle-Samen'!Q277,"-",'Basis-Tabelle-Samen'!J277,"-garden-to-go-spanish.jpg")),
IF($C$1="Tschechisch - CZ",HYPERLINK(CONCATENATE("https://www.saflax.de/0-WVK-Retail/Bilder-Pictures/SAFLAX-",'Basis-Tabelle-Samen'!Q277,"-",'Basis-Tabelle-Samen'!J277,"-garden-to-go-czech.jpg")),
IF($C$1="Türkisch - TR",HYPERLINK(CONCATENATE("https://www.saflax.de/0-WVK-Retail/Bilder-Pictures/SAFLAX-",'Basis-Tabelle-Samen'!Q277,"-",'Basis-Tabelle-Samen'!J277,"-garden-to-go-turkish.jpg")),
IF($C$1="Ungarisch - HU",HYPERLINK(CONCATENATE("https://www.saflax.de/0-WVK-Retail/Bilder-Pictures/SAFLAX-",'Basis-Tabelle-Samen'!Q277,"-",'Basis-Tabelle-Samen'!J277,"-garden-to-go-hungarian.jpg")),
" ACHTUNG")))))))))))))))))))))))))))))</f>
        <v>https://www.saflax.de/0-WVK-Retail/Bilder-Pictures/SAFLAX-55208-hypericum-perforatum-garden-to-go-english.jpg</v>
      </c>
      <c r="AP305" s="330" t="str">
        <f>IF(K305&lt;1,"",
IF($C$1="Bulgarisch - BG",HYPERLINK(CONCATENATE("https://www.saflax.de/0-WVK-Retail/Bilder-Pictures/SAFLAX-",'Basis-Tabelle-Samen'!T277,"-",'Basis-Tabelle-Samen'!J277,"-cultivation-set-bulgarian.jpg")),
IF($C$1="Dänisch - DK",HYPERLINK(CONCATENATE("https://www.saflax.de/0-WVK-Retail/Bilder-Pictures/SAFLAX-",'Basis-Tabelle-Samen'!T277,"-",'Basis-Tabelle-Samen'!J277,"-cultivation-set-danish.jpg")),
IF($C$1="Deutsch - DE",HYPERLINK(CONCATENATE("https://www.saflax.de/0-WVK-Retail/Bilder-Pictures/SAFLAX-",'Basis-Tabelle-Samen'!T277,"-",'Basis-Tabelle-Samen'!J277,"-cultivation-set-german.jpg")),
IF($C$1="Englisch - UK",HYPERLINK(CONCATENATE("https://www.saflax.de/0-WVK-Retail/Bilder-Pictures/SAFLAX-",'Basis-Tabelle-Samen'!T277,"-",'Basis-Tabelle-Samen'!J277,"-cultivation-set-english.jpg")),
IF($C$1="Estnisch - EE",HYPERLINK(CONCATENATE("https://www.saflax.de/0-WVK-Retail/Bilder-Pictures/SAFLAX-",'Basis-Tabelle-Samen'!T277,"-",'Basis-Tabelle-Samen'!J277,"-cultivation-set-estonian.jpg")),
IF($C$1="Finnisch - FI",HYPERLINK(CONCATENATE("https://www.saflax.de/0-WVK-Retail/Bilder-Pictures/SAFLAX-",'Basis-Tabelle-Samen'!T277,"-",'Basis-Tabelle-Samen'!J277,"-cultivation-set-finnish.jpg")),
IF($C$1="Französisch - FR",HYPERLINK(CONCATENATE("https://www.saflax.de/0-WVK-Retail/Bilder-Pictures/SAFLAX-",'Basis-Tabelle-Samen'!T277,"-",'Basis-Tabelle-Samen'!J277,"-cultivation-set-french.jpg")),
IF($C$1="Griechisch - GR",HYPERLINK(CONCATENATE("https://www.saflax.de/0-WVK-Retail/Bilder-Pictures/SAFLAX-",'Basis-Tabelle-Samen'!T277,"-",'Basis-Tabelle-Samen'!J277,"-cultivation-set-greek.jpg")),
IF($C$1="Irisch - IE",HYPERLINK(CONCATENATE("https://www.saflax.de/0-WVK-Retail/Bilder-Pictures/SAFLAX-",'Basis-Tabelle-Samen'!T277,"-",'Basis-Tabelle-Samen'!J277,"-cultivation-set-irish.jpg")),
IF($C$1="Isländisch - IS",HYPERLINK(CONCATENATE("https://www.saflax.de/0-WVK-Retail/Bilder-Pictures/SAFLAX-",'Basis-Tabelle-Samen'!T277,"-",'Basis-Tabelle-Samen'!J277,"-cultivation-set-icelandic.jpg")),
IF($C$1="Italienisch - IT",HYPERLINK(CONCATENATE("https://www.saflax.de/0-WVK-Retail/Bilder-Pictures/SAFLAX-",'Basis-Tabelle-Samen'!T277,"-",'Basis-Tabelle-Samen'!J277,"-cultivation-set-italian.jpg")),
IF($C$1="Japanisch - JP",HYPERLINK(CONCATENATE("https://www.saflax.de/0-WVK-Retail/Bilder-Pictures/SAFLAX-",'Basis-Tabelle-Samen'!T277,"-",'Basis-Tabelle-Samen'!J277,"-cultivation-set-japanese.jpg")),
IF($C$1="Kroatisch - HR",HYPERLINK(CONCATENATE("https://www.saflax.de/0-WVK-Retail/Bilder-Pictures/SAFLAX-",'Basis-Tabelle-Samen'!T277,"-",'Basis-Tabelle-Samen'!J277,"-cultivation-set-croatian.jpg")),
IF($C$1="Lettisch - LV",HYPERLINK(CONCATENATE("https://www.saflax.de/0-WVK-Retail/Bilder-Pictures/SAFLAX-",'Basis-Tabelle-Samen'!T277,"-",'Basis-Tabelle-Samen'!J277,"-cultivation-set-latvian.jpg")),
IF($C$1="Litauisch - LT",HYPERLINK(CONCATENATE("https://www.saflax.de/0-WVK-Retail/Bilder-Pictures/SAFLAX-",'Basis-Tabelle-Samen'!T277,"-",'Basis-Tabelle-Samen'!J277,"-cultivation-set-lithuanian.jpg")),
IF($C$1="Maltesisch - MT",HYPERLINK(CONCATENATE("https://www.saflax.de/0-WVK-Retail/Bilder-Pictures/SAFLAX-",'Basis-Tabelle-Samen'!T277,"-",'Basis-Tabelle-Samen'!J277,"-cultivation-set-maltese.jpg")),
IF($C$1="Niederländisch - NL",HYPERLINK(CONCATENATE("https://www.saflax.de/0-WVK-Retail/Bilder-Pictures/SAFLAX-",'Basis-Tabelle-Samen'!T277,"-",'Basis-Tabelle-Samen'!J277,"-cultivation-set-dutch.jpg")),
IF($C$1="Norwegisch - NO",HYPERLINK(CONCATENATE("https://www.saflax.de/0-WVK-Retail/Bilder-Pictures/SAFLAX-",'Basis-Tabelle-Samen'!T277,"-",'Basis-Tabelle-Samen'!J277,"-cultivation-set-nowegian.jpg")),
IF($C$1="Polnisch - PL",HYPERLINK(CONCATENATE("https://www.saflax.de/0-WVK-Retail/Bilder-Pictures/SAFLAX-",'Basis-Tabelle-Samen'!T277,"-",'Basis-Tabelle-Samen'!J277,"-cultivation-set-polish.jpg")),
IF($C$1="Portugiesisch - PT",HYPERLINK(CONCATENATE("https://www.saflax.de/0-WVK-Retail/Bilder-Pictures/SAFLAX-",'Basis-Tabelle-Samen'!T277,"-",'Basis-Tabelle-Samen'!J277,"-cultivation-set-portuguese.jpg")),
IF($C$1="Rumänisch - RO",HYPERLINK(CONCATENATE("https://www.saflax.de/0-WVK-Retail/Bilder-Pictures/SAFLAX-",'Basis-Tabelle-Samen'!T277,"-",'Basis-Tabelle-Samen'!J277,"-cultivation-set-romanian.jpg")),
IF($C$1="Schwedisch - SE",HYPERLINK(CONCATENATE("https://www.saflax.de/0-WVK-Retail/Bilder-Pictures/SAFLAX-",'Basis-Tabelle-Samen'!T277,"-",'Basis-Tabelle-Samen'!J277,"-cultivation-set-swedish.jpg")),
IF($C$1="Slowakisch - SK",HYPERLINK(CONCATENATE("https://www.saflax.de/0-WVK-Retail/Bilder-Pictures/SAFLAX-",'Basis-Tabelle-Samen'!T277,"-",'Basis-Tabelle-Samen'!J277,"-cultivation-set-slovak.jpg")),
IF($C$1="Slowenisch - SI",HYPERLINK(CONCATENATE("https://www.saflax.de/0-WVK-Retail/Bilder-Pictures/SAFLAX-",'Basis-Tabelle-Samen'!T277,"-",'Basis-Tabelle-Samen'!J277,"-cultivation-set-slovenian.jpg")),
IF($C$1="Spanisch - ES",HYPERLINK(CONCATENATE("https://www.saflax.de/0-WVK-Retail/Bilder-Pictures/SAFLAX-",'Basis-Tabelle-Samen'!T277,"-",'Basis-Tabelle-Samen'!J277,"-cultivation-set-spanish.jpg")),
IF($C$1="Tschechisch - CZ",HYPERLINK(CONCATENATE("https://www.saflax.de/0-WVK-Retail/Bilder-Pictures/SAFLAX-",'Basis-Tabelle-Samen'!T277,"-",'Basis-Tabelle-Samen'!J277,"-cultivation-set-czech.jpg")),
IF($C$1="Türkisch - TR",HYPERLINK(CONCATENATE("https://www.saflax.de/0-WVK-Retail/Bilder-Pictures/SAFLAX-",'Basis-Tabelle-Samen'!T277,"-",'Basis-Tabelle-Samen'!J277,"-cultivation-set-turkish.jpg")),
IF($C$1="Ungarisch - HU",HYPERLINK(CONCATENATE("https://www.saflax.de/0-WVK-Retail/Bilder-Pictures/SAFLAX-",'Basis-Tabelle-Samen'!T277,"-",'Basis-Tabelle-Samen'!J277,"-cultivation-set-hungarian.jpg")),
" ACHTUNG")))))))))))))))))))))))))))))</f>
        <v>https://www.saflax.de/0-WVK-Retail/Bilder-Pictures/SAFLAX-35208-hypericum-perforatum-cultivation-set-english.jpg</v>
      </c>
      <c r="AQ305" s="330" t="str">
        <f>IF(L305&lt;1,"",
IF($C$1="Bulgarisch - BG",HYPERLINK(CONCATENATE("https://www.saflax.de/0-WVK-Retail/Bilder-Pictures/SAFLAX-",'Basis-Tabelle-Samen'!W277,"-",'Basis-Tabelle-Samen'!J277,"-garden-in-the-bag-bulgarian.jpg")),
IF($C$1="Dänisch - DK",HYPERLINK(CONCATENATE("https://www.saflax.de/0-WVK-Retail/Bilder-Pictures/SAFLAX-",'Basis-Tabelle-Samen'!W277,"-",'Basis-Tabelle-Samen'!J277,"-garden-in-the-bag-danish.jpg")),
IF($C$1="Deutsch - DE",HYPERLINK(CONCATENATE("https://www.saflax.de/0-WVK-Retail/Bilder-Pictures/SAFLAX-",'Basis-Tabelle-Samen'!W277,"-",'Basis-Tabelle-Samen'!J277,"-garden-in-the-bag-german.jpg")),
IF($C$1="Englisch - UK",HYPERLINK(CONCATENATE("https://www.saflax.de/0-WVK-Retail/Bilder-Pictures/SAFLAX-",'Basis-Tabelle-Samen'!W277,"-",'Basis-Tabelle-Samen'!J277,"-garden-in-the-bag-english.jpg")),
IF($C$1="Estnisch - EE",HYPERLINK(CONCATENATE("https://www.saflax.de/0-WVK-Retail/Bilder-Pictures/SAFLAX-",'Basis-Tabelle-Samen'!W277,"-",'Basis-Tabelle-Samen'!J277,"-garden-in-the-bag-estonian.jpg")),
IF($C$1="Finnisch - FI",HYPERLINK(CONCATENATE("https://www.saflax.de/0-WVK-Retail/Bilder-Pictures/SAFLAX-",'Basis-Tabelle-Samen'!W277,"-",'Basis-Tabelle-Samen'!J277,"-garden-in-the-bag-finnish.jpg")),
IF($C$1="Französisch - FR",HYPERLINK(CONCATENATE("https://www.saflax.de/0-WVK-Retail/Bilder-Pictures/SAFLAX-",'Basis-Tabelle-Samen'!W277,"-",'Basis-Tabelle-Samen'!J277,"-garden-in-the-bag-french.jpg")),
IF($C$1="Griechisch - GR",HYPERLINK(CONCATENATE("https://www.saflax.de/0-WVK-Retail/Bilder-Pictures/SAFLAX-",'Basis-Tabelle-Samen'!W277,"-",'Basis-Tabelle-Samen'!J277,"-garden-in-the-bag-greek.jpg")),
IF($C$1="Irisch - IE",HYPERLINK(CONCATENATE("https://www.saflax.de/0-WVK-Retail/Bilder-Pictures/SAFLAX-",'Basis-Tabelle-Samen'!W277,"-",'Basis-Tabelle-Samen'!J277,"-garden-in-the-bag-irish.jpg")),
IF($C$1="Isländisch - IS",HYPERLINK(CONCATENATE("https://www.saflax.de/0-WVK-Retail/Bilder-Pictures/SAFLAX-",'Basis-Tabelle-Samen'!W277,"-",'Basis-Tabelle-Samen'!J277,"-garden-in-the-bag-icelandic.jpg")),
IF($C$1="Italienisch - IT",HYPERLINK(CONCATENATE("https://www.saflax.de/0-WVK-Retail/Bilder-Pictures/SAFLAX-",'Basis-Tabelle-Samen'!W277,"-",'Basis-Tabelle-Samen'!J277,"-garden-in-the-bag-italian.jpg")),
IF($C$1="Japanisch - JP",HYPERLINK(CONCATENATE("https://www.saflax.de/0-WVK-Retail/Bilder-Pictures/SAFLAX-",'Basis-Tabelle-Samen'!W277,"-",'Basis-Tabelle-Samen'!J277,"-garden-in-the-bag-japanese.jpg")),
IF($C$1="Kroatisch - HR",HYPERLINK(CONCATENATE("https://www.saflax.de/0-WVK-Retail/Bilder-Pictures/SAFLAX-",'Basis-Tabelle-Samen'!W277,"-",'Basis-Tabelle-Samen'!J277,"-garden-in-the-bag-croatian.jpg")),
IF($C$1="Lettisch - LV",HYPERLINK(CONCATENATE("https://www.saflax.de/0-WVK-Retail/Bilder-Pictures/SAFLAX-",'Basis-Tabelle-Samen'!W277,"-",'Basis-Tabelle-Samen'!J277,"-garden-in-the-bag-latvian.jpg")),
IF($C$1="Litauisch - LT",HYPERLINK(CONCATENATE("https://www.saflax.de/0-WVK-Retail/Bilder-Pictures/SAFLAX-",'Basis-Tabelle-Samen'!W277,"-",'Basis-Tabelle-Samen'!J277,"-garden-in-the-bag-lithuanian.jpg")),
IF($C$1="Maltesisch - MT",HYPERLINK(CONCATENATE("https://www.saflax.de/0-WVK-Retail/Bilder-Pictures/SAFLAX-",'Basis-Tabelle-Samen'!W277,"-",'Basis-Tabelle-Samen'!J277,"-garden-in-the-bag-maltese.jpg")),
IF($C$1="Niederländisch - NL",HYPERLINK(CONCATENATE("https://www.saflax.de/0-WVK-Retail/Bilder-Pictures/SAFLAX-",'Basis-Tabelle-Samen'!W277,"-",'Basis-Tabelle-Samen'!J277,"-garden-in-the-bag-dutch.jpg")),
IF($C$1="Norwegisch - NO",HYPERLINK(CONCATENATE("https://www.saflax.de/0-WVK-Retail/Bilder-Pictures/SAFLAX-",'Basis-Tabelle-Samen'!W277,"-",'Basis-Tabelle-Samen'!J277,"-garden-in-the-bag-nowegian.jpg")),
IF($C$1="Polnisch - PL",HYPERLINK(CONCATENATE("https://www.saflax.de/0-WVK-Retail/Bilder-Pictures/SAFLAX-",'Basis-Tabelle-Samen'!W277,"-",'Basis-Tabelle-Samen'!J277,"-garden-in-the-bag-polish.jpg")),
IF($C$1="Portugiesisch - PT",HYPERLINK(CONCATENATE("https://www.saflax.de/0-WVK-Retail/Bilder-Pictures/SAFLAX-",'Basis-Tabelle-Samen'!W277,"-",'Basis-Tabelle-Samen'!J277,"-garden-in-the-bag-portuguese.jpg")),
IF($C$1="Rumänisch - RO",HYPERLINK(CONCATENATE("https://www.saflax.de/0-WVK-Retail/Bilder-Pictures/SAFLAX-",'Basis-Tabelle-Samen'!W277,"-",'Basis-Tabelle-Samen'!J277,"-garden-in-the-bag-romanian.jpg")),
IF($C$1="Schwedisch - SE",HYPERLINK(CONCATENATE("https://www.saflax.de/0-WVK-Retail/Bilder-Pictures/SAFLAX-",'Basis-Tabelle-Samen'!W277,"-",'Basis-Tabelle-Samen'!J277,"-garden-in-the-bag-swedish.jpg")),
IF($C$1="Slowakisch - SK",HYPERLINK(CONCATENATE("https://www.saflax.de/0-WVK-Retail/Bilder-Pictures/SAFLAX-",'Basis-Tabelle-Samen'!W277,"-",'Basis-Tabelle-Samen'!J277,"-garden-in-the-bag-slovak.jpg")),
IF($C$1="Slowenisch - SI",HYPERLINK(CONCATENATE("https://www.saflax.de/0-WVK-Retail/Bilder-Pictures/SAFLAX-",'Basis-Tabelle-Samen'!W277,"-",'Basis-Tabelle-Samen'!J277,"-garden-in-the-bag-slovenian.jpg")),
IF($C$1="Spanisch - ES",HYPERLINK(CONCATENATE("https://www.saflax.de/0-WVK-Retail/Bilder-Pictures/SAFLAX-",'Basis-Tabelle-Samen'!W277,"-",'Basis-Tabelle-Samen'!J277,"-garden-in-the-bag-spanish.jpg")),
IF($C$1="Tschechisch - CZ",HYPERLINK(CONCATENATE("https://www.saflax.de/0-WVK-Retail/Bilder-Pictures/SAFLAX-",'Basis-Tabelle-Samen'!W277,"-",'Basis-Tabelle-Samen'!J277,"-garden-in-the-bag-czech.jpg")),
IF($C$1="Türkisch - TR",HYPERLINK(CONCATENATE("https://www.saflax.de/0-WVK-Retail/Bilder-Pictures/SAFLAX-",'Basis-Tabelle-Samen'!W277,"-",'Basis-Tabelle-Samen'!J277,"-garden-in-the-bag-turkish.jpg")),
IF($C$1="Ungarisch - HU",HYPERLINK(CONCATENATE("https://www.saflax.de/0-WVK-Retail/Bilder-Pictures/SAFLAX-",'Basis-Tabelle-Samen'!W277,"-",'Basis-Tabelle-Samen'!J277,"-garden-in-the-bag-hungarian.jpg")),
" ACHTUNG")))))))))))))))))))))))))))))</f>
        <v>https://www.saflax.de/0-WVK-Retail/Bilder-Pictures/SAFLAX-65208-hypericum-perforatum-garden-in-the-bag-english.jpg</v>
      </c>
    </row>
    <row r="306" spans="1:43" ht="17.100000000000001" customHeight="1" x14ac:dyDescent="0.2">
      <c r="A306" s="318" t="str">
        <f>IF('Basis-Tabelle-Samen'!A292="","",IF($C$1="Deutsch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06" s="319" t="str">
        <f>'Basis-Tabelle-Samen'!I292</f>
        <v>Verbascum densiflorum</v>
      </c>
      <c r="C306" s="316" t="str">
        <f>IF($C$1="Bulgarisch - BG",'Basis-Tabelle-Samen'!Z292,
IF($C$1="Dänisch - DK",'Basis-Tabelle-Samen'!AA292,
IF($C$1="Deutsch - DE",'Basis-Tabelle-Samen'!AB292,
IF($C$1="Englisch - UK",'Basis-Tabelle-Samen'!AC292,
IF($C$1="Estnisch - EE",'Basis-Tabelle-Samen'!AD292,
IF($C$1="Finnisch - FI",'Basis-Tabelle-Samen'!AE292,
IF($C$1="Französisch - FR",'Basis-Tabelle-Samen'!AF292,
IF($C$1="Griechisch - GR",'Basis-Tabelle-Samen'!AG292,
IF($C$1="Irisch - IE",'Basis-Tabelle-Samen'!AH292,
IF($C$1="Isländisch - IS",'Basis-Tabelle-Samen'!AI292,
IF($C$1="Italienisch - IT",'Basis-Tabelle-Samen'!AJ292,
IF($C$1="Japanisch - JP",'Basis-Tabelle-Samen'!AK292,
IF($C$1="Kroatisch - HR",'Basis-Tabelle-Samen'!AL292,
IF($C$1="Lettisch - LV",'Basis-Tabelle-Samen'!AM292,
IF($C$1="Litauisch - LT",'Basis-Tabelle-Samen'!AN292,
IF($C$1="Maltesisch - MT",'Basis-Tabelle-Samen'!AO292,
IF($C$1="Niederländisch - NL",'Basis-Tabelle-Samen'!AP292,
IF($C$1="Norwegisch - NO",'Basis-Tabelle-Samen'!AQ292,
IF($C$1="Polnisch - PL",'Basis-Tabelle-Samen'!AR292,
IF($C$1="Portugiesisch - PT",'Basis-Tabelle-Samen'!AS292,
IF($C$1="Rumänisch - RO",'Basis-Tabelle-Samen'!AT292,
IF($C$1="Schwedisch - SE",'Basis-Tabelle-Samen'!AU292,
IF($C$1="Slowakisch - SK",'Basis-Tabelle-Samen'!AV292,
IF($C$1="Slowenisch - SI",'Basis-Tabelle-Samen'!AW292,
IF($C$1="Spanisch - ES",'Basis-Tabelle-Samen'!AX292,
IF($C$1="Tschechisch - CZ",'Basis-Tabelle-Samen'!AY292,
IF($C$1="Türkisch - TR",'Basis-Tabelle-Samen'!AZ292,
IF($C$1="Ungarisch - HU",'Basis-Tabelle-Samen'!BA292,
" ACHTUNG"))))))))))))))))))))))))))))</f>
        <v>Large Flowered Mullein</v>
      </c>
      <c r="D306" s="320">
        <f>'Basis-Tabelle-Samen'!F292</f>
        <v>500</v>
      </c>
      <c r="E306" s="321" t="str">
        <f>'Basis-Tabelle-Samen'!H292</f>
        <v>7 %</v>
      </c>
      <c r="F306" s="322" t="str">
        <f>IF('Basis-Tabelle-Samen'!G292="","",'Basis-Tabelle-Samen'!G292)</f>
        <v>07</v>
      </c>
      <c r="G306" s="320">
        <f>'Basis-Tabelle-Samen'!C292</f>
        <v>15223</v>
      </c>
      <c r="H306" s="323">
        <f>'Basis-Tabelle-Samen'!D292</f>
        <v>4055473152233</v>
      </c>
      <c r="I306" s="324">
        <f>'Basis-Tabelle-Samen'!E292</f>
        <v>1.85</v>
      </c>
      <c r="J306" s="325">
        <f t="shared" si="4"/>
        <v>12</v>
      </c>
      <c r="K306" s="326">
        <f>'Basis-Tabelle-Samen'!K292</f>
        <v>75223</v>
      </c>
      <c r="L306" s="323">
        <f>'Basis-Tabelle-Samen'!L292</f>
        <v>4055473752235</v>
      </c>
      <c r="M306" s="324">
        <f>'Basis-Tabelle-Samen'!M292</f>
        <v>2.4500000000000002</v>
      </c>
      <c r="N306" s="326">
        <f>IF(K306&lt;1,"",'3'!$I$15)</f>
        <v>15</v>
      </c>
      <c r="O306" s="327">
        <f>IF(K306&lt;1,"",'3'!$J$11)</f>
        <v>90</v>
      </c>
      <c r="P306" s="326">
        <f>'Basis-Tabelle-Samen'!N292</f>
        <v>85223</v>
      </c>
      <c r="Q306" s="323">
        <f>'Basis-Tabelle-Samen'!O292</f>
        <v>4055473852232</v>
      </c>
      <c r="R306" s="328">
        <f>'Basis-Tabelle-Samen'!P292</f>
        <v>3.75</v>
      </c>
      <c r="S306" s="326">
        <f>IF(R306&lt;1,"",'3'!$M$15)</f>
        <v>18</v>
      </c>
      <c r="T306" s="327">
        <f>IF(R306&lt;1,"",'3'!$N$11)</f>
        <v>72</v>
      </c>
      <c r="U306" s="326">
        <f>'Basis-Tabelle-Samen'!Q292</f>
        <v>55223</v>
      </c>
      <c r="V306" s="323">
        <f>'Basis-Tabelle-Samen'!R292</f>
        <v>4055473552231</v>
      </c>
      <c r="W306" s="324">
        <f>'Basis-Tabelle-Samen'!S292</f>
        <v>4.95</v>
      </c>
      <c r="X306" s="326">
        <f>IF(U306&lt;1,"",'3'!$Q$15)</f>
        <v>6</v>
      </c>
      <c r="Y306" s="327">
        <f>IF(U306&lt;1,"",'3'!$R$11)</f>
        <v>24</v>
      </c>
      <c r="Z306" s="326">
        <f>'Basis-Tabelle-Samen'!T292</f>
        <v>35223</v>
      </c>
      <c r="AA306" s="323">
        <f>'Basis-Tabelle-Samen'!U292</f>
        <v>4055473352237</v>
      </c>
      <c r="AB306" s="324">
        <f>'Basis-Tabelle-Samen'!V292</f>
        <v>6.75</v>
      </c>
      <c r="AC306" s="326">
        <f>IF(Z306&lt;1,"",'3'!$U$15)</f>
        <v>6</v>
      </c>
      <c r="AD306" s="327">
        <f>IF(Z306&lt;1,"",'3'!$V$11)</f>
        <v>24</v>
      </c>
      <c r="AE306" s="326">
        <f>'Basis-Tabelle-Samen'!W292</f>
        <v>65223</v>
      </c>
      <c r="AF306" s="323">
        <f>'Basis-Tabelle-Samen'!X292</f>
        <v>4055473652238</v>
      </c>
      <c r="AG306" s="324">
        <f>'Basis-Tabelle-Samen'!Y292</f>
        <v>2.95</v>
      </c>
      <c r="AH306" s="326">
        <f>IF(AE306&lt;1,"",'3'!$Y$15)</f>
        <v>8</v>
      </c>
      <c r="AI306" s="327">
        <f>IF(AE306&lt;1,"",'3'!$Z$11)</f>
        <v>64</v>
      </c>
      <c r="AJ306" s="315"/>
      <c r="AK306" s="316" t="str">
        <f>IF(G306&lt;1,"",
IF($C$1="Bulgarisch - BG",HYPERLINK(CONCATENATE("https://www.saflax.de/0-WVK-Retail/Bilder-Pictures/SAFLAX-",'Basis-Tabelle-Samen'!C292,"-",'Basis-Tabelle-Samen'!J292,"-seed-package-front-cr-bulgarian.jpg")),
IF($C$1="Dänisch - DK",HYPERLINK(CONCATENATE("https://www.saflax.de/0-WVK-Retail/Bilder-Pictures/SAFLAX-",'Basis-Tabelle-Samen'!C292,"-",'Basis-Tabelle-Samen'!J292,"-seed-package-front-cr-danish.jpg")),
IF($C$1="Deutsch - DE",HYPERLINK(CONCATENATE("https://www.saflax.de/0-WVK-Retail/Bilder-Pictures/SAFLAX-",'Basis-Tabelle-Samen'!C292,"-",'Basis-Tabelle-Samen'!J292,"-seed-package-front-cr-german.jpg")),
IF($C$1="Englisch - UK",HYPERLINK(CONCATENATE("https://www.saflax.de/0-WVK-Retail/Bilder-Pictures/SAFLAX-",'Basis-Tabelle-Samen'!C292,"-",'Basis-Tabelle-Samen'!J292,"-seed-package-front-cr-english.jpg")),
IF($C$1="Estnisch - EE",HYPERLINK(CONCATENATE("https://www.saflax.de/0-WVK-Retail/Bilder-Pictures/SAFLAX-",'Basis-Tabelle-Samen'!C292,"-",'Basis-Tabelle-Samen'!J292,"-seed-package-front-cr-estonian.jpg")),
IF($C$1="Finnisch - FI",HYPERLINK(CONCATENATE("https://www.saflax.de/0-WVK-Retail/Bilder-Pictures/SAFLAX-",'Basis-Tabelle-Samen'!C292,"-",'Basis-Tabelle-Samen'!J292,"-seed-package-front-cr-finnish.jpg")),
IF($C$1="Französisch - FR",HYPERLINK(CONCATENATE("https://www.saflax.de/0-WVK-Retail/Bilder-Pictures/SAFLAX-",'Basis-Tabelle-Samen'!C292,"-",'Basis-Tabelle-Samen'!J292,"-seed-package-front-cr-french.jpg")),
IF($C$1="Griechisch - GR",HYPERLINK(CONCATENATE("https://www.saflax.de/0-WVK-Retail/Bilder-Pictures/SAFLAX-",'Basis-Tabelle-Samen'!C292,"-",'Basis-Tabelle-Samen'!J292,"-seed-package-front-cr-greek.jpg")),
IF($C$1="Irisch - IE",HYPERLINK(CONCATENATE("https://www.saflax.de/0-WVK-Retail/Bilder-Pictures/SAFLAX-",'Basis-Tabelle-Samen'!C292,"-",'Basis-Tabelle-Samen'!J292,"-seed-package-front-cr-irish.jpg")),
IF($C$1="Isländisch - IS",HYPERLINK(CONCATENATE("https://www.saflax.de/0-WVK-Retail/Bilder-Pictures/SAFLAX-",'Basis-Tabelle-Samen'!C292,"-",'Basis-Tabelle-Samen'!J292,"-seed-package-front-cr-icelandic.jpg")),
IF($C$1="Italienisch - IT",HYPERLINK(CONCATENATE("https://www.saflax.de/0-WVK-Retail/Bilder-Pictures/SAFLAX-",'Basis-Tabelle-Samen'!C292,"-",'Basis-Tabelle-Samen'!J292,"-seed-package-front-cr-italian.jpg")),
IF($C$1="Japanisch - JP",HYPERLINK(CONCATENATE("https://www.saflax.de/0-WVK-Retail/Bilder-Pictures/SAFLAX-",'Basis-Tabelle-Samen'!C292,"-",'Basis-Tabelle-Samen'!J292,"-seed-package-front-cr-japanese.jpg")),
IF($C$1="Kroatisch - HR",HYPERLINK(CONCATENATE("https://www.saflax.de/0-WVK-Retail/Bilder-Pictures/SAFLAX-",'Basis-Tabelle-Samen'!C292,"-",'Basis-Tabelle-Samen'!J292,"-seed-package-front-cr-croatian.jpg")),
IF($C$1="Lettisch - LV",HYPERLINK(CONCATENATE("https://www.saflax.de/0-WVK-Retail/Bilder-Pictures/SAFLAX-",'Basis-Tabelle-Samen'!C292,"-",'Basis-Tabelle-Samen'!J292,"-seed-package-front-cr-latvian.jpg")),
IF($C$1="Litauisch - LT",HYPERLINK(CONCATENATE("https://www.saflax.de/0-WVK-Retail/Bilder-Pictures/SAFLAX-",'Basis-Tabelle-Samen'!C292,"-",'Basis-Tabelle-Samen'!J292,"-seed-package-front-cr-lithuanian.jpg")),
IF($C$1="Maltesisch - MT",HYPERLINK(CONCATENATE("https://www.saflax.de/0-WVK-Retail/Bilder-Pictures/SAFLAX-",'Basis-Tabelle-Samen'!C292,"-",'Basis-Tabelle-Samen'!J292,"-seed-package-front-cr-maltese.jpg")),
IF($C$1="Niederländisch - NL",HYPERLINK(CONCATENATE("https://www.saflax.de/0-WVK-Retail/Bilder-Pictures/SAFLAX-",'Basis-Tabelle-Samen'!C292,"-",'Basis-Tabelle-Samen'!J292,"-seed-package-front-cr-dutch.jpg")),
IF($C$1="Norwegisch - NO",HYPERLINK(CONCATENATE("https://www.saflax.de/0-WVK-Retail/Bilder-Pictures/SAFLAX-",'Basis-Tabelle-Samen'!C292,"-",'Basis-Tabelle-Samen'!J292,"-seed-package-front-cr-nowegian.jpg")),
IF($C$1="Polnisch - PL",HYPERLINK(CONCATENATE("https://www.saflax.de/0-WVK-Retail/Bilder-Pictures/SAFLAX-",'Basis-Tabelle-Samen'!C292,"-",'Basis-Tabelle-Samen'!J292,"-seed-package-front-cr-polish.jpg")),
IF($C$1="Portugiesisch - PT",HYPERLINK(CONCATENATE("https://www.saflax.de/0-WVK-Retail/Bilder-Pictures/SAFLAX-",'Basis-Tabelle-Samen'!C292,"-",'Basis-Tabelle-Samen'!J292,"-seed-package-front-cr-portuguese.jpg")),
IF($C$1="Rumänisch - RO",HYPERLINK(CONCATENATE("https://www.saflax.de/0-WVK-Retail/Bilder-Pictures/SAFLAX-",'Basis-Tabelle-Samen'!C292,"-",'Basis-Tabelle-Samen'!J292,"-seed-package-front-cr-romanian.jpg")),
IF($C$1="Schwedisch - SE",HYPERLINK(CONCATENATE("https://www.saflax.de/0-WVK-Retail/Bilder-Pictures/SAFLAX-",'Basis-Tabelle-Samen'!C292,"-",'Basis-Tabelle-Samen'!J292,"-seed-package-front-cr-swedish.jpg")),
IF($C$1="Slowakisch - SK",HYPERLINK(CONCATENATE("https://www.saflax.de/0-WVK-Retail/Bilder-Pictures/SAFLAX-",'Basis-Tabelle-Samen'!C292,"-",'Basis-Tabelle-Samen'!J292,"-seed-package-front-cr-slovak.jpg")),
IF($C$1="Slowenisch - SI",HYPERLINK(CONCATENATE("https://www.saflax.de/0-WVK-Retail/Bilder-Pictures/SAFLAX-",'Basis-Tabelle-Samen'!C292,"-",'Basis-Tabelle-Samen'!J292,"-seed-package-front-cr-slovenian.jpg")),
IF($C$1="Spanisch - ES",HYPERLINK(CONCATENATE("https://www.saflax.de/0-WVK-Retail/Bilder-Pictures/SAFLAX-",'Basis-Tabelle-Samen'!C292,"-",'Basis-Tabelle-Samen'!J292,"-seed-package-front-cr-spanish.jpg")),
IF($C$1="Tschechisch - CZ",HYPERLINK(CONCATENATE("https://www.saflax.de/0-WVK-Retail/Bilder-Pictures/SAFLAX-",'Basis-Tabelle-Samen'!C292,"-",'Basis-Tabelle-Samen'!J292,"-seed-package-front-cr-czech.jpg")),
IF($C$1="Türkisch - TR",HYPERLINK(CONCATENATE("https://www.saflax.de/0-WVK-Retail/Bilder-Pictures/SAFLAX-",'Basis-Tabelle-Samen'!C292,"-",'Basis-Tabelle-Samen'!J292,"-seed-package-front-cr-turkish.jpg")),
IF($C$1="Ungarisch - HU",HYPERLINK(CONCATENATE("https://www.saflax.de/0-WVK-Retail/Bilder-Pictures/SAFLAX-",'Basis-Tabelle-Samen'!C292,"-",'Basis-Tabelle-Samen'!J292,"-seed-package-front-cr-hungarian.jpg")),
" ACHTUNG")))))))))))))))))))))))))))))</f>
        <v>https://www.saflax.de/0-WVK-Retail/Bilder-Pictures/SAFLAX-15223-verbascum-densiflorum-seed-package-front-cr-english.jpg</v>
      </c>
      <c r="AL306" s="330" t="str">
        <f>IF(G306&lt;1,"",
IF($C$1="Bulgarisch - BG",HYPERLINK(CONCATENATE("https://www.saflax.de/0-WVK-Retail/Bilder-Pictures/SAFLAX-",'Basis-Tabelle-Samen'!C292,"-",'Basis-Tabelle-Samen'!J292,"-seed-package-back-cr-bulgarian.jpg")),
IF($C$1="Dänisch - DK",HYPERLINK(CONCATENATE("https://www.saflax.de/0-WVK-Retail/Bilder-Pictures/SAFLAX-",'Basis-Tabelle-Samen'!C292,"-",'Basis-Tabelle-Samen'!J292,"-seed-package-back-cr-danish.jpg")),
IF($C$1="Deutsch - DE",HYPERLINK(CONCATENATE("https://www.saflax.de/0-WVK-Retail/Bilder-Pictures/SAFLAX-",'Basis-Tabelle-Samen'!C292,"-",'Basis-Tabelle-Samen'!J292,"-seed-package-back-cr-german.jpg")),
IF($C$1="Englisch - UK",HYPERLINK(CONCATENATE("https://www.saflax.de/0-WVK-Retail/Bilder-Pictures/SAFLAX-",'Basis-Tabelle-Samen'!C292,"-",'Basis-Tabelle-Samen'!J292,"-seed-package-back-cr-english.jpg")),
IF($C$1="Estnisch - EE",HYPERLINK(CONCATENATE("https://www.saflax.de/0-WVK-Retail/Bilder-Pictures/SAFLAX-",'Basis-Tabelle-Samen'!C292,"-",'Basis-Tabelle-Samen'!J292,"-seed-package-back-cr-estonian.jpg")),
IF($C$1="Finnisch - FI",HYPERLINK(CONCATENATE("https://www.saflax.de/0-WVK-Retail/Bilder-Pictures/SAFLAX-",'Basis-Tabelle-Samen'!C292,"-",'Basis-Tabelle-Samen'!J292,"-seed-package-back-cr-finnish.jpg")),
IF($C$1="Französisch - FR",HYPERLINK(CONCATENATE("https://www.saflax.de/0-WVK-Retail/Bilder-Pictures/SAFLAX-",'Basis-Tabelle-Samen'!C292,"-",'Basis-Tabelle-Samen'!J292,"-seed-package-back-cr-french.jpg")),
IF($C$1="Griechisch - GR",HYPERLINK(CONCATENATE("https://www.saflax.de/0-WVK-Retail/Bilder-Pictures/SAFLAX-",'Basis-Tabelle-Samen'!C292,"-",'Basis-Tabelle-Samen'!J292,"-seed-package-back-cr-greek.jpg")),
IF($C$1="Irisch - IE",HYPERLINK(CONCATENATE("https://www.saflax.de/0-WVK-Retail/Bilder-Pictures/SAFLAX-",'Basis-Tabelle-Samen'!C292,"-",'Basis-Tabelle-Samen'!J292,"-seed-package-back-cr-irish.jpg")),
IF($C$1="Isländisch - IS",HYPERLINK(CONCATENATE("https://www.saflax.de/0-WVK-Retail/Bilder-Pictures/SAFLAX-",'Basis-Tabelle-Samen'!C292,"-",'Basis-Tabelle-Samen'!J292,"-seed-package-back-cr-icelandic.jpg")),
IF($C$1="Italienisch - IT",HYPERLINK(CONCATENATE("https://www.saflax.de/0-WVK-Retail/Bilder-Pictures/SAFLAX-",'Basis-Tabelle-Samen'!C292,"-",'Basis-Tabelle-Samen'!J292,"-seed-package-back-cr-italian.jpg")),
IF($C$1="Japanisch - JP",HYPERLINK(CONCATENATE("https://www.saflax.de/0-WVK-Retail/Bilder-Pictures/SAFLAX-",'Basis-Tabelle-Samen'!C292,"-",'Basis-Tabelle-Samen'!J292,"-seed-package-back-cr-japanese.jpg")),
IF($C$1="Kroatisch - HR",HYPERLINK(CONCATENATE("https://www.saflax.de/0-WVK-Retail/Bilder-Pictures/SAFLAX-",'Basis-Tabelle-Samen'!C292,"-",'Basis-Tabelle-Samen'!J292,"-seed-package-back-cr-croatian.jpg")),
IF($C$1="Lettisch - LV",HYPERLINK(CONCATENATE("https://www.saflax.de/0-WVK-Retail/Bilder-Pictures/SAFLAX-",'Basis-Tabelle-Samen'!C292,"-",'Basis-Tabelle-Samen'!J292,"-seed-package-back-cr-latvian.jpg")),
IF($C$1="Litauisch - LT",HYPERLINK(CONCATENATE("https://www.saflax.de/0-WVK-Retail/Bilder-Pictures/SAFLAX-",'Basis-Tabelle-Samen'!C292,"-",'Basis-Tabelle-Samen'!J292,"-seed-package-back-cr-lithuanian.jpg")),
IF($C$1="Maltesisch - MT",HYPERLINK(CONCATENATE("https://www.saflax.de/0-WVK-Retail/Bilder-Pictures/SAFLAX-",'Basis-Tabelle-Samen'!C292,"-",'Basis-Tabelle-Samen'!J292,"-seed-package-back-cr-maltese.jpg")),
IF($C$1="Niederländisch - NL",HYPERLINK(CONCATENATE("https://www.saflax.de/0-WVK-Retail/Bilder-Pictures/SAFLAX-",'Basis-Tabelle-Samen'!C292,"-",'Basis-Tabelle-Samen'!J292,"-seed-package-back-cr-dutch.jpg")),
IF($C$1="Norwegisch - NO",HYPERLINK(CONCATENATE("https://www.saflax.de/0-WVK-Retail/Bilder-Pictures/SAFLAX-",'Basis-Tabelle-Samen'!C292,"-",'Basis-Tabelle-Samen'!J292,"-seed-package-back-cr-nowegian.jpg")),
IF($C$1="Polnisch - PL",HYPERLINK(CONCATENATE("https://www.saflax.de/0-WVK-Retail/Bilder-Pictures/SAFLAX-",'Basis-Tabelle-Samen'!C292,"-",'Basis-Tabelle-Samen'!J292,"-seed-package-back-cr-polish.jpg")),
IF($C$1="Portugiesisch - PT",HYPERLINK(CONCATENATE("https://www.saflax.de/0-WVK-Retail/Bilder-Pictures/SAFLAX-",'Basis-Tabelle-Samen'!C292,"-",'Basis-Tabelle-Samen'!J292,"-seed-package-back-cr-portuguese.jpg")),
IF($C$1="Rumänisch - RO",HYPERLINK(CONCATENATE("https://www.saflax.de/0-WVK-Retail/Bilder-Pictures/SAFLAX-",'Basis-Tabelle-Samen'!C292,"-",'Basis-Tabelle-Samen'!J292,"-seed-package-back-cr-romanian.jpg")),
IF($C$1="Schwedisch - SE",HYPERLINK(CONCATENATE("https://www.saflax.de/0-WVK-Retail/Bilder-Pictures/SAFLAX-",'Basis-Tabelle-Samen'!C292,"-",'Basis-Tabelle-Samen'!J292,"-seed-package-back-cr-swedish.jpg")),
IF($C$1="Slowakisch - SK",HYPERLINK(CONCATENATE("https://www.saflax.de/0-WVK-Retail/Bilder-Pictures/SAFLAX-",'Basis-Tabelle-Samen'!C292,"-",'Basis-Tabelle-Samen'!J292,"-seed-package-back-cr-slovak.jpg")),
IF($C$1="Slowenisch - SI",HYPERLINK(CONCATENATE("https://www.saflax.de/0-WVK-Retail/Bilder-Pictures/SAFLAX-",'Basis-Tabelle-Samen'!C292,"-",'Basis-Tabelle-Samen'!J292,"-seed-package-back-cr-slovenian.jpg")),
IF($C$1="Spanisch - ES",HYPERLINK(CONCATENATE("https://www.saflax.de/0-WVK-Retail/Bilder-Pictures/SAFLAX-",'Basis-Tabelle-Samen'!C292,"-",'Basis-Tabelle-Samen'!J292,"-seed-package-back-cr-spanish.jpg")),
IF($C$1="Tschechisch - CZ",HYPERLINK(CONCATENATE("https://www.saflax.de/0-WVK-Retail/Bilder-Pictures/SAFLAX-",'Basis-Tabelle-Samen'!C292,"-",'Basis-Tabelle-Samen'!J292,"-seed-package-back-cr-czech.jpg")),
IF($C$1="Türkisch - TR",HYPERLINK(CONCATENATE("https://www.saflax.de/0-WVK-Retail/Bilder-Pictures/SAFLAX-",'Basis-Tabelle-Samen'!C292,"-",'Basis-Tabelle-Samen'!J292,"-seed-package-back-cr-turkish.jpg")),
IF($C$1="Ungarisch - HU",HYPERLINK(CONCATENATE("https://www.saflax.de/0-WVK-Retail/Bilder-Pictures/SAFLAX-",'Basis-Tabelle-Samen'!C292,"-",'Basis-Tabelle-Samen'!J292,"-seed-package-back-cr-hungarian.jpg")),
" ACHTUNG")))))))))))))))))))))))))))))</f>
        <v>https://www.saflax.de/0-WVK-Retail/Bilder-Pictures/SAFLAX-15223-verbascum-densiflorum-seed-package-back-cr-english.jpg</v>
      </c>
      <c r="AM306" s="330" t="str">
        <f>IF(H306&lt;1,"",
IF($C$1="Bulgarisch - BG",HYPERLINK(CONCATENATE("https://www.saflax.de/0-WVK-Retail/Bilder-Pictures/SAFLAX-",'Basis-Tabelle-Samen'!K292,"-",'Basis-Tabelle-Samen'!J292,"-garden-to-go-mini-bulgarian.jpg")),
IF($C$1="Dänisch - DK",HYPERLINK(CONCATENATE("https://www.saflax.de/0-WVK-Retail/Bilder-Pictures/SAFLAX-",'Basis-Tabelle-Samen'!K292,"-",'Basis-Tabelle-Samen'!J292,"-garden-to-go-mini-danish.jpg")),
IF($C$1="Deutsch - DE",HYPERLINK(CONCATENATE("https://www.saflax.de/0-WVK-Retail/Bilder-Pictures/SAFLAX-",'Basis-Tabelle-Samen'!K292,"-",'Basis-Tabelle-Samen'!J292,"-garden-to-go-mini-german.jpg")),
IF($C$1="Englisch - UK",HYPERLINK(CONCATENATE("https://www.saflax.de/0-WVK-Retail/Bilder-Pictures/SAFLAX-",'Basis-Tabelle-Samen'!K292,"-",'Basis-Tabelle-Samen'!J292,"-garden-to-go-mini-english.jpg")),
IF($C$1="Estnisch - EE",HYPERLINK(CONCATENATE("https://www.saflax.de/0-WVK-Retail/Bilder-Pictures/SAFLAX-",'Basis-Tabelle-Samen'!K292,"-",'Basis-Tabelle-Samen'!J292,"-garden-to-go-mini-estonian.jpg")),
IF($C$1="Finnisch - FI",HYPERLINK(CONCATENATE("https://www.saflax.de/0-WVK-Retail/Bilder-Pictures/SAFLAX-",'Basis-Tabelle-Samen'!K292,"-",'Basis-Tabelle-Samen'!J292,"-garden-to-go-mini-finnish.jpg")),
IF($C$1="Französisch - FR",HYPERLINK(CONCATENATE("https://www.saflax.de/0-WVK-Retail/Bilder-Pictures/SAFLAX-",'Basis-Tabelle-Samen'!K292,"-",'Basis-Tabelle-Samen'!J292,"-garden-to-go-mini-french.jpg")),
IF($C$1="Griechisch - GR",HYPERLINK(CONCATENATE("https://www.saflax.de/0-WVK-Retail/Bilder-Pictures/SAFLAX-",'Basis-Tabelle-Samen'!K292,"-",'Basis-Tabelle-Samen'!J292,"-garden-to-go-mini-greek.jpg")),
IF($C$1="Irisch - IE",HYPERLINK(CONCATENATE("https://www.saflax.de/0-WVK-Retail/Bilder-Pictures/SAFLAX-",'Basis-Tabelle-Samen'!K292,"-",'Basis-Tabelle-Samen'!J292,"-garden-to-go-mini-irish.jpg")),
IF($C$1="Isländisch - IS",HYPERLINK(CONCATENATE("https://www.saflax.de/0-WVK-Retail/Bilder-Pictures/SAFLAX-",'Basis-Tabelle-Samen'!K292,"-",'Basis-Tabelle-Samen'!J292,"-garden-to-go-mini-icelandic.jpg")),
IF($C$1="Italienisch - IT",HYPERLINK(CONCATENATE("https://www.saflax.de/0-WVK-Retail/Bilder-Pictures/SAFLAX-",'Basis-Tabelle-Samen'!K292,"-",'Basis-Tabelle-Samen'!J292,"-garden-to-go-mini-italian.jpg")),
IF($C$1="Japanisch - JP",HYPERLINK(CONCATENATE("https://www.saflax.de/0-WVK-Retail/Bilder-Pictures/SAFLAX-",'Basis-Tabelle-Samen'!K292,"-",'Basis-Tabelle-Samen'!J292,"-garden-to-go-mini-japanese.jpg")),
IF($C$1="Kroatisch - HR",HYPERLINK(CONCATENATE("https://www.saflax.de/0-WVK-Retail/Bilder-Pictures/SAFLAX-",'Basis-Tabelle-Samen'!K292,"-",'Basis-Tabelle-Samen'!J292,"-garden-to-go-mini-croatian.jpg")),
IF($C$1="Lettisch - LV",HYPERLINK(CONCATENATE("https://www.saflax.de/0-WVK-Retail/Bilder-Pictures/SAFLAX-",'Basis-Tabelle-Samen'!K292,"-",'Basis-Tabelle-Samen'!J292,"-garden-to-go-mini-latvian.jpg")),
IF($C$1="Litauisch - LT",HYPERLINK(CONCATENATE("https://www.saflax.de/0-WVK-Retail/Bilder-Pictures/SAFLAX-",'Basis-Tabelle-Samen'!K292,"-",'Basis-Tabelle-Samen'!J292,"-garden-to-go-mini-lithuanian.jpg")),
IF($C$1="Maltesisch - MT",HYPERLINK(CONCATENATE("https://www.saflax.de/0-WVK-Retail/Bilder-Pictures/SAFLAX-",'Basis-Tabelle-Samen'!K292,"-",'Basis-Tabelle-Samen'!J292,"-garden-to-go-mini-maltese.jpg")),
IF($C$1="Niederländisch - NL",HYPERLINK(CONCATENATE("https://www.saflax.de/0-WVK-Retail/Bilder-Pictures/SAFLAX-",'Basis-Tabelle-Samen'!K292,"-",'Basis-Tabelle-Samen'!J292,"-garden-to-go-mini-dutch.jpg")),
IF($C$1="Norwegisch - NO",HYPERLINK(CONCATENATE("https://www.saflax.de/0-WVK-Retail/Bilder-Pictures/SAFLAX-",'Basis-Tabelle-Samen'!K292,"-",'Basis-Tabelle-Samen'!J292,"-garden-to-go-mini-nowegian.jpg")),
IF($C$1="Polnisch - PL",HYPERLINK(CONCATENATE("https://www.saflax.de/0-WVK-Retail/Bilder-Pictures/SAFLAX-",'Basis-Tabelle-Samen'!K292,"-",'Basis-Tabelle-Samen'!J292,"-garden-to-go-mini-polish.jpg")),
IF($C$1="Portugiesisch - PT",HYPERLINK(CONCATENATE("https://www.saflax.de/0-WVK-Retail/Bilder-Pictures/SAFLAX-",'Basis-Tabelle-Samen'!K292,"-",'Basis-Tabelle-Samen'!J292,"-garden-to-go-mini-portuguese.jpg")),
IF($C$1="Rumänisch - RO",HYPERLINK(CONCATENATE("https://www.saflax.de/0-WVK-Retail/Bilder-Pictures/SAFLAX-",'Basis-Tabelle-Samen'!K292,"-",'Basis-Tabelle-Samen'!J292,"-garden-to-go-mini-romanian.jpg")),
IF($C$1="Schwedisch - SE",HYPERLINK(CONCATENATE("https://www.saflax.de/0-WVK-Retail/Bilder-Pictures/SAFLAX-",'Basis-Tabelle-Samen'!K292,"-",'Basis-Tabelle-Samen'!J292,"-garden-to-go-mini-swedish.jpg")),
IF($C$1="Slowakisch - SK",HYPERLINK(CONCATENATE("https://www.saflax.de/0-WVK-Retail/Bilder-Pictures/SAFLAX-",'Basis-Tabelle-Samen'!K292,"-",'Basis-Tabelle-Samen'!J292,"-garden-to-go-mini-slovak.jpg")),
IF($C$1="Slowenisch - SI",HYPERLINK(CONCATENATE("https://www.saflax.de/0-WVK-Retail/Bilder-Pictures/SAFLAX-",'Basis-Tabelle-Samen'!K292,"-",'Basis-Tabelle-Samen'!J292,"-garden-to-go-mini-slovenian.jpg")),
IF($C$1="Spanisch - ES",HYPERLINK(CONCATENATE("https://www.saflax.de/0-WVK-Retail/Bilder-Pictures/SAFLAX-",'Basis-Tabelle-Samen'!K292,"-",'Basis-Tabelle-Samen'!J292,"-garden-to-go-mini-spanish.jpg")),
IF($C$1="Tschechisch - CZ",HYPERLINK(CONCATENATE("https://www.saflax.de/0-WVK-Retail/Bilder-Pictures/SAFLAX-",'Basis-Tabelle-Samen'!K292,"-",'Basis-Tabelle-Samen'!J292,"-garden-to-go-mini-czech.jpg")),
IF($C$1="Türkisch - TR",HYPERLINK(CONCATENATE("https://www.saflax.de/0-WVK-Retail/Bilder-Pictures/SAFLAX-",'Basis-Tabelle-Samen'!K292,"-",'Basis-Tabelle-Samen'!J292,"-garden-to-go-mini-turkish.jpg")),
IF($C$1="Ungarisch - HU",HYPERLINK(CONCATENATE("https://www.saflax.de/0-WVK-Retail/Bilder-Pictures/SAFLAX-",'Basis-Tabelle-Samen'!K292,"-",'Basis-Tabelle-Samen'!J292,"-garden-to-go-mini-hungarian.jpg")),
" ACHTUNG")))))))))))))))))))))))))))))</f>
        <v>https://www.saflax.de/0-WVK-Retail/Bilder-Pictures/SAFLAX-75223-verbascum-densiflorum-garden-to-go-mini-english.jpg</v>
      </c>
      <c r="AN306" s="330" t="str">
        <f>IF(I306&lt;1,"",
IF($C$1="Bulgarisch - BG",HYPERLINK(CONCATENATE("https://www.saflax.de/0-WVK-Retail/Bilder-Pictures/SAFLAX-",'Basis-Tabelle-Samen'!N292,"-",'Basis-Tabelle-Samen'!J292,"-garden-to-go-lite-bulgarian.jpg")),
IF($C$1="Dänisch - DK",HYPERLINK(CONCATENATE("https://www.saflax.de/0-WVK-Retail/Bilder-Pictures/SAFLAX-",'Basis-Tabelle-Samen'!N292,"-",'Basis-Tabelle-Samen'!J292,"-garden-to-go-lite-danish.jpg")),
IF($C$1="Deutsch - DE",HYPERLINK(CONCATENATE("https://www.saflax.de/0-WVK-Retail/Bilder-Pictures/SAFLAX-",'Basis-Tabelle-Samen'!N292,"-",'Basis-Tabelle-Samen'!J292,"-garden-to-go-lite-german.jpg")),
IF($C$1="Englisch - UK",HYPERLINK(CONCATENATE("https://www.saflax.de/0-WVK-Retail/Bilder-Pictures/SAFLAX-",'Basis-Tabelle-Samen'!N292,"-",'Basis-Tabelle-Samen'!J292,"-garden-to-go-lite-english.jpg")),
IF($C$1="Estnisch - EE",HYPERLINK(CONCATENATE("https://www.saflax.de/0-WVK-Retail/Bilder-Pictures/SAFLAX-",'Basis-Tabelle-Samen'!N292,"-",'Basis-Tabelle-Samen'!J292,"-garden-to-go-lite-estonian.jpg")),
IF($C$1="Finnisch - FI",HYPERLINK(CONCATENATE("https://www.saflax.de/0-WVK-Retail/Bilder-Pictures/SAFLAX-",'Basis-Tabelle-Samen'!N292,"-",'Basis-Tabelle-Samen'!J292,"-garden-to-go-lite-finnish.jpg")),
IF($C$1="Französisch - FR",HYPERLINK(CONCATENATE("https://www.saflax.de/0-WVK-Retail/Bilder-Pictures/SAFLAX-",'Basis-Tabelle-Samen'!N292,"-",'Basis-Tabelle-Samen'!J292,"-garden-to-go-lite-french.jpg")),
IF($C$1="Griechisch - GR",HYPERLINK(CONCATENATE("https://www.saflax.de/0-WVK-Retail/Bilder-Pictures/SAFLAX-",'Basis-Tabelle-Samen'!N292,"-",'Basis-Tabelle-Samen'!J292,"-garden-to-go-lite-greek.jpg")),
IF($C$1="Irisch - IE",HYPERLINK(CONCATENATE("https://www.saflax.de/0-WVK-Retail/Bilder-Pictures/SAFLAX-",'Basis-Tabelle-Samen'!N292,"-",'Basis-Tabelle-Samen'!J292,"-garden-to-go-lite-irish.jpg")),
IF($C$1="Isländisch - IS",HYPERLINK(CONCATENATE("https://www.saflax.de/0-WVK-Retail/Bilder-Pictures/SAFLAX-",'Basis-Tabelle-Samen'!N292,"-",'Basis-Tabelle-Samen'!J292,"-garden-to-go-lite-icelandic.jpg")),
IF($C$1="Italienisch - IT",HYPERLINK(CONCATENATE("https://www.saflax.de/0-WVK-Retail/Bilder-Pictures/SAFLAX-",'Basis-Tabelle-Samen'!N292,"-",'Basis-Tabelle-Samen'!J292,"-garden-to-go-lite-italian.jpg")),
IF($C$1="Japanisch - JP",HYPERLINK(CONCATENATE("https://www.saflax.de/0-WVK-Retail/Bilder-Pictures/SAFLAX-",'Basis-Tabelle-Samen'!N292,"-",'Basis-Tabelle-Samen'!J292,"-garden-to-go-lite-japanese.jpg")),
IF($C$1="Kroatisch - HR",HYPERLINK(CONCATENATE("https://www.saflax.de/0-WVK-Retail/Bilder-Pictures/SAFLAX-",'Basis-Tabelle-Samen'!N292,"-",'Basis-Tabelle-Samen'!J292,"-garden-to-go-lite-croatian.jpg")),
IF($C$1="Lettisch - LV",HYPERLINK(CONCATENATE("https://www.saflax.de/0-WVK-Retail/Bilder-Pictures/SAFLAX-",'Basis-Tabelle-Samen'!N292,"-",'Basis-Tabelle-Samen'!J292,"-garden-to-go-lite-latvian.jpg")),
IF($C$1="Litauisch - LT",HYPERLINK(CONCATENATE("https://www.saflax.de/0-WVK-Retail/Bilder-Pictures/SAFLAX-",'Basis-Tabelle-Samen'!N292,"-",'Basis-Tabelle-Samen'!J292,"-garden-to-go-lite-lithuanian.jpg")),
IF($C$1="Maltesisch - MT",HYPERLINK(CONCATENATE("https://www.saflax.de/0-WVK-Retail/Bilder-Pictures/SAFLAX-",'Basis-Tabelle-Samen'!N292,"-",'Basis-Tabelle-Samen'!J292,"-garden-to-go-lite-maltese.jpg")),
IF($C$1="Niederländisch - NL",HYPERLINK(CONCATENATE("https://www.saflax.de/0-WVK-Retail/Bilder-Pictures/SAFLAX-",'Basis-Tabelle-Samen'!N292,"-",'Basis-Tabelle-Samen'!J292,"-garden-to-go-lite-dutch.jpg")),
IF($C$1="Norwegisch - NO",HYPERLINK(CONCATENATE("https://www.saflax.de/0-WVK-Retail/Bilder-Pictures/SAFLAX-",'Basis-Tabelle-Samen'!N292,"-",'Basis-Tabelle-Samen'!J292,"-garden-to-go-lite-nowegian.jpg")),
IF($C$1="Polnisch - PL",HYPERLINK(CONCATENATE("https://www.saflax.de/0-WVK-Retail/Bilder-Pictures/SAFLAX-",'Basis-Tabelle-Samen'!N292,"-",'Basis-Tabelle-Samen'!J292,"-garden-to-go-lite-polish.jpg")),
IF($C$1="Portugiesisch - PT",HYPERLINK(CONCATENATE("https://www.saflax.de/0-WVK-Retail/Bilder-Pictures/SAFLAX-",'Basis-Tabelle-Samen'!N292,"-",'Basis-Tabelle-Samen'!J292,"-garden-to-go-lite-portuguese.jpg")),
IF($C$1="Rumänisch - RO",HYPERLINK(CONCATENATE("https://www.saflax.de/0-WVK-Retail/Bilder-Pictures/SAFLAX-",'Basis-Tabelle-Samen'!N292,"-",'Basis-Tabelle-Samen'!J292,"-garden-to-go-lite-romanian.jpg")),
IF($C$1="Schwedisch - SE",HYPERLINK(CONCATENATE("https://www.saflax.de/0-WVK-Retail/Bilder-Pictures/SAFLAX-",'Basis-Tabelle-Samen'!N292,"-",'Basis-Tabelle-Samen'!J292,"-garden-to-go-lite-swedish.jpg")),
IF($C$1="Slowakisch - SK",HYPERLINK(CONCATENATE("https://www.saflax.de/0-WVK-Retail/Bilder-Pictures/SAFLAX-",'Basis-Tabelle-Samen'!N292,"-",'Basis-Tabelle-Samen'!J292,"-garden-to-go-lite-slovak.jpg")),
IF($C$1="Slowenisch - SI",HYPERLINK(CONCATENATE("https://www.saflax.de/0-WVK-Retail/Bilder-Pictures/SAFLAX-",'Basis-Tabelle-Samen'!N292,"-",'Basis-Tabelle-Samen'!J292,"-garden-to-go-lite-slovenian.jpg")),
IF($C$1="Spanisch - ES",HYPERLINK(CONCATENATE("https://www.saflax.de/0-WVK-Retail/Bilder-Pictures/SAFLAX-",'Basis-Tabelle-Samen'!N292,"-",'Basis-Tabelle-Samen'!J292,"-garden-to-go-lite-spanish.jpg")),
IF($C$1="Tschechisch - CZ",HYPERLINK(CONCATENATE("https://www.saflax.de/0-WVK-Retail/Bilder-Pictures/SAFLAX-",'Basis-Tabelle-Samen'!N292,"-",'Basis-Tabelle-Samen'!J292,"-garden-to-go-lite-czech.jpg")),
IF($C$1="Türkisch - TR",HYPERLINK(CONCATENATE("https://www.saflax.de/0-WVK-Retail/Bilder-Pictures/SAFLAX-",'Basis-Tabelle-Samen'!N292,"-",'Basis-Tabelle-Samen'!J292,"-garden-to-go-lite-turkish.jpg")),
IF($C$1="Ungarisch - HU",HYPERLINK(CONCATENATE("https://www.saflax.de/0-WVK-Retail/Bilder-Pictures/SAFLAX-",'Basis-Tabelle-Samen'!N292,"-",'Basis-Tabelle-Samen'!J292,"-garden-to-go-lite-hungarian.jpg")),
" ACHTUNG")))))))))))))))))))))))))))))</f>
        <v>https://www.saflax.de/0-WVK-Retail/Bilder-Pictures/SAFLAX-85223-verbascum-densiflorum-garden-to-go-lite-english.jpg</v>
      </c>
      <c r="AO306" s="330" t="str">
        <f>IF(J306&lt;1,"",
IF($C$1="Bulgarisch - BG",HYPERLINK(CONCATENATE("https://www.saflax.de/0-WVK-Retail/Bilder-Pictures/SAFLAX-",'Basis-Tabelle-Samen'!Q292,"-",'Basis-Tabelle-Samen'!J292,"-garden-to-go-bulgarian.jpg")),
IF($C$1="Dänisch - DK",HYPERLINK(CONCATENATE("https://www.saflax.de/0-WVK-Retail/Bilder-Pictures/SAFLAX-",'Basis-Tabelle-Samen'!Q292,"-",'Basis-Tabelle-Samen'!J292,"-garden-to-go-danish.jpg")),
IF($C$1="Deutsch - DE",HYPERLINK(CONCATENATE("https://www.saflax.de/0-WVK-Retail/Bilder-Pictures/SAFLAX-",'Basis-Tabelle-Samen'!Q292,"-",'Basis-Tabelle-Samen'!J292,"-garden-to-go-german.jpg")),
IF($C$1="Englisch - UK",HYPERLINK(CONCATENATE("https://www.saflax.de/0-WVK-Retail/Bilder-Pictures/SAFLAX-",'Basis-Tabelle-Samen'!Q292,"-",'Basis-Tabelle-Samen'!J292,"-garden-to-go-english.jpg")),
IF($C$1="Estnisch - EE",HYPERLINK(CONCATENATE("https://www.saflax.de/0-WVK-Retail/Bilder-Pictures/SAFLAX-",'Basis-Tabelle-Samen'!Q292,"-",'Basis-Tabelle-Samen'!J292,"-garden-to-go-estonian.jpg")),
IF($C$1="Finnisch - FI",HYPERLINK(CONCATENATE("https://www.saflax.de/0-WVK-Retail/Bilder-Pictures/SAFLAX-",'Basis-Tabelle-Samen'!Q292,"-",'Basis-Tabelle-Samen'!J292,"-garden-to-go-finnish.jpg")),
IF($C$1="Französisch - FR",HYPERLINK(CONCATENATE("https://www.saflax.de/0-WVK-Retail/Bilder-Pictures/SAFLAX-",'Basis-Tabelle-Samen'!Q292,"-",'Basis-Tabelle-Samen'!J292,"-garden-to-go-french.jpg")),
IF($C$1="Griechisch - GR",HYPERLINK(CONCATENATE("https://www.saflax.de/0-WVK-Retail/Bilder-Pictures/SAFLAX-",'Basis-Tabelle-Samen'!Q292,"-",'Basis-Tabelle-Samen'!J292,"-garden-to-go-greek.jpg")),
IF($C$1="Irisch - IE",HYPERLINK(CONCATENATE("https://www.saflax.de/0-WVK-Retail/Bilder-Pictures/SAFLAX-",'Basis-Tabelle-Samen'!Q292,"-",'Basis-Tabelle-Samen'!J292,"-garden-to-go-irish.jpg")),
IF($C$1="Isländisch - IS",HYPERLINK(CONCATENATE("https://www.saflax.de/0-WVK-Retail/Bilder-Pictures/SAFLAX-",'Basis-Tabelle-Samen'!Q292,"-",'Basis-Tabelle-Samen'!J292,"-garden-to-go-icelandic.jpg")),
IF($C$1="Italienisch - IT",HYPERLINK(CONCATENATE("https://www.saflax.de/0-WVK-Retail/Bilder-Pictures/SAFLAX-",'Basis-Tabelle-Samen'!Q292,"-",'Basis-Tabelle-Samen'!J292,"-garden-to-go-italian.jpg")),
IF($C$1="Japanisch - JP",HYPERLINK(CONCATENATE("https://www.saflax.de/0-WVK-Retail/Bilder-Pictures/SAFLAX-",'Basis-Tabelle-Samen'!Q292,"-",'Basis-Tabelle-Samen'!J292,"-garden-to-go-japanese.jpg")),
IF($C$1="Kroatisch - HR",HYPERLINK(CONCATENATE("https://www.saflax.de/0-WVK-Retail/Bilder-Pictures/SAFLAX-",'Basis-Tabelle-Samen'!Q292,"-",'Basis-Tabelle-Samen'!J292,"-garden-to-go-croatian.jpg")),
IF($C$1="Lettisch - LV",HYPERLINK(CONCATENATE("https://www.saflax.de/0-WVK-Retail/Bilder-Pictures/SAFLAX-",'Basis-Tabelle-Samen'!Q292,"-",'Basis-Tabelle-Samen'!J292,"-garden-to-go-latvian.jpg")),
IF($C$1="Litauisch - LT",HYPERLINK(CONCATENATE("https://www.saflax.de/0-WVK-Retail/Bilder-Pictures/SAFLAX-",'Basis-Tabelle-Samen'!Q292,"-",'Basis-Tabelle-Samen'!J292,"-garden-to-go-lithuanian.jpg")),
IF($C$1="Maltesisch - MT",HYPERLINK(CONCATENATE("https://www.saflax.de/0-WVK-Retail/Bilder-Pictures/SAFLAX-",'Basis-Tabelle-Samen'!Q292,"-",'Basis-Tabelle-Samen'!J292,"-garden-to-go-maltese.jpg")),
IF($C$1="Niederländisch - NL",HYPERLINK(CONCATENATE("https://www.saflax.de/0-WVK-Retail/Bilder-Pictures/SAFLAX-",'Basis-Tabelle-Samen'!Q292,"-",'Basis-Tabelle-Samen'!J292,"-garden-to-go-dutch.jpg")),
IF($C$1="Norwegisch - NO",HYPERLINK(CONCATENATE("https://www.saflax.de/0-WVK-Retail/Bilder-Pictures/SAFLAX-",'Basis-Tabelle-Samen'!Q292,"-",'Basis-Tabelle-Samen'!J292,"-garden-to-go-nowegian.jpg")),
IF($C$1="Polnisch - PL",HYPERLINK(CONCATENATE("https://www.saflax.de/0-WVK-Retail/Bilder-Pictures/SAFLAX-",'Basis-Tabelle-Samen'!Q292,"-",'Basis-Tabelle-Samen'!J292,"-garden-to-go-polish.jpg")),
IF($C$1="Portugiesisch - PT",HYPERLINK(CONCATENATE("https://www.saflax.de/0-WVK-Retail/Bilder-Pictures/SAFLAX-",'Basis-Tabelle-Samen'!Q292,"-",'Basis-Tabelle-Samen'!J292,"-garden-to-go-portuguese.jpg")),
IF($C$1="Rumänisch - RO",HYPERLINK(CONCATENATE("https://www.saflax.de/0-WVK-Retail/Bilder-Pictures/SAFLAX-",'Basis-Tabelle-Samen'!Q292,"-",'Basis-Tabelle-Samen'!J292,"-garden-to-go-romanian.jpg")),
IF($C$1="Schwedisch - SE",HYPERLINK(CONCATENATE("https://www.saflax.de/0-WVK-Retail/Bilder-Pictures/SAFLAX-",'Basis-Tabelle-Samen'!Q292,"-",'Basis-Tabelle-Samen'!J292,"-garden-to-go-swedish.jpg")),
IF($C$1="Slowakisch - SK",HYPERLINK(CONCATENATE("https://www.saflax.de/0-WVK-Retail/Bilder-Pictures/SAFLAX-",'Basis-Tabelle-Samen'!Q292,"-",'Basis-Tabelle-Samen'!J292,"-garden-to-go-slovak.jpg")),
IF($C$1="Slowenisch - SI",HYPERLINK(CONCATENATE("https://www.saflax.de/0-WVK-Retail/Bilder-Pictures/SAFLAX-",'Basis-Tabelle-Samen'!Q292,"-",'Basis-Tabelle-Samen'!J292,"-garden-to-go-slovenian.jpg")),
IF($C$1="Spanisch - ES",HYPERLINK(CONCATENATE("https://www.saflax.de/0-WVK-Retail/Bilder-Pictures/SAFLAX-",'Basis-Tabelle-Samen'!Q292,"-",'Basis-Tabelle-Samen'!J292,"-garden-to-go-spanish.jpg")),
IF($C$1="Tschechisch - CZ",HYPERLINK(CONCATENATE("https://www.saflax.de/0-WVK-Retail/Bilder-Pictures/SAFLAX-",'Basis-Tabelle-Samen'!Q292,"-",'Basis-Tabelle-Samen'!J292,"-garden-to-go-czech.jpg")),
IF($C$1="Türkisch - TR",HYPERLINK(CONCATENATE("https://www.saflax.de/0-WVK-Retail/Bilder-Pictures/SAFLAX-",'Basis-Tabelle-Samen'!Q292,"-",'Basis-Tabelle-Samen'!J292,"-garden-to-go-turkish.jpg")),
IF($C$1="Ungarisch - HU",HYPERLINK(CONCATENATE("https://www.saflax.de/0-WVK-Retail/Bilder-Pictures/SAFLAX-",'Basis-Tabelle-Samen'!Q292,"-",'Basis-Tabelle-Samen'!J292,"-garden-to-go-hungarian.jpg")),
" ACHTUNG")))))))))))))))))))))))))))))</f>
        <v>https://www.saflax.de/0-WVK-Retail/Bilder-Pictures/SAFLAX-55223-verbascum-densiflorum-garden-to-go-english.jpg</v>
      </c>
      <c r="AP306" s="330" t="str">
        <f>IF(K306&lt;1,"",
IF($C$1="Bulgarisch - BG",HYPERLINK(CONCATENATE("https://www.saflax.de/0-WVK-Retail/Bilder-Pictures/SAFLAX-",'Basis-Tabelle-Samen'!T292,"-",'Basis-Tabelle-Samen'!J292,"-cultivation-set-bulgarian.jpg")),
IF($C$1="Dänisch - DK",HYPERLINK(CONCATENATE("https://www.saflax.de/0-WVK-Retail/Bilder-Pictures/SAFLAX-",'Basis-Tabelle-Samen'!T292,"-",'Basis-Tabelle-Samen'!J292,"-cultivation-set-danish.jpg")),
IF($C$1="Deutsch - DE",HYPERLINK(CONCATENATE("https://www.saflax.de/0-WVK-Retail/Bilder-Pictures/SAFLAX-",'Basis-Tabelle-Samen'!T292,"-",'Basis-Tabelle-Samen'!J292,"-cultivation-set-german.jpg")),
IF($C$1="Englisch - UK",HYPERLINK(CONCATENATE("https://www.saflax.de/0-WVK-Retail/Bilder-Pictures/SAFLAX-",'Basis-Tabelle-Samen'!T292,"-",'Basis-Tabelle-Samen'!J292,"-cultivation-set-english.jpg")),
IF($C$1="Estnisch - EE",HYPERLINK(CONCATENATE("https://www.saflax.de/0-WVK-Retail/Bilder-Pictures/SAFLAX-",'Basis-Tabelle-Samen'!T292,"-",'Basis-Tabelle-Samen'!J292,"-cultivation-set-estonian.jpg")),
IF($C$1="Finnisch - FI",HYPERLINK(CONCATENATE("https://www.saflax.de/0-WVK-Retail/Bilder-Pictures/SAFLAX-",'Basis-Tabelle-Samen'!T292,"-",'Basis-Tabelle-Samen'!J292,"-cultivation-set-finnish.jpg")),
IF($C$1="Französisch - FR",HYPERLINK(CONCATENATE("https://www.saflax.de/0-WVK-Retail/Bilder-Pictures/SAFLAX-",'Basis-Tabelle-Samen'!T292,"-",'Basis-Tabelle-Samen'!J292,"-cultivation-set-french.jpg")),
IF($C$1="Griechisch - GR",HYPERLINK(CONCATENATE("https://www.saflax.de/0-WVK-Retail/Bilder-Pictures/SAFLAX-",'Basis-Tabelle-Samen'!T292,"-",'Basis-Tabelle-Samen'!J292,"-cultivation-set-greek.jpg")),
IF($C$1="Irisch - IE",HYPERLINK(CONCATENATE("https://www.saflax.de/0-WVK-Retail/Bilder-Pictures/SAFLAX-",'Basis-Tabelle-Samen'!T292,"-",'Basis-Tabelle-Samen'!J292,"-cultivation-set-irish.jpg")),
IF($C$1="Isländisch - IS",HYPERLINK(CONCATENATE("https://www.saflax.de/0-WVK-Retail/Bilder-Pictures/SAFLAX-",'Basis-Tabelle-Samen'!T292,"-",'Basis-Tabelle-Samen'!J292,"-cultivation-set-icelandic.jpg")),
IF($C$1="Italienisch - IT",HYPERLINK(CONCATENATE("https://www.saflax.de/0-WVK-Retail/Bilder-Pictures/SAFLAX-",'Basis-Tabelle-Samen'!T292,"-",'Basis-Tabelle-Samen'!J292,"-cultivation-set-italian.jpg")),
IF($C$1="Japanisch - JP",HYPERLINK(CONCATENATE("https://www.saflax.de/0-WVK-Retail/Bilder-Pictures/SAFLAX-",'Basis-Tabelle-Samen'!T292,"-",'Basis-Tabelle-Samen'!J292,"-cultivation-set-japanese.jpg")),
IF($C$1="Kroatisch - HR",HYPERLINK(CONCATENATE("https://www.saflax.de/0-WVK-Retail/Bilder-Pictures/SAFLAX-",'Basis-Tabelle-Samen'!T292,"-",'Basis-Tabelle-Samen'!J292,"-cultivation-set-croatian.jpg")),
IF($C$1="Lettisch - LV",HYPERLINK(CONCATENATE("https://www.saflax.de/0-WVK-Retail/Bilder-Pictures/SAFLAX-",'Basis-Tabelle-Samen'!T292,"-",'Basis-Tabelle-Samen'!J292,"-cultivation-set-latvian.jpg")),
IF($C$1="Litauisch - LT",HYPERLINK(CONCATENATE("https://www.saflax.de/0-WVK-Retail/Bilder-Pictures/SAFLAX-",'Basis-Tabelle-Samen'!T292,"-",'Basis-Tabelle-Samen'!J292,"-cultivation-set-lithuanian.jpg")),
IF($C$1="Maltesisch - MT",HYPERLINK(CONCATENATE("https://www.saflax.de/0-WVK-Retail/Bilder-Pictures/SAFLAX-",'Basis-Tabelle-Samen'!T292,"-",'Basis-Tabelle-Samen'!J292,"-cultivation-set-maltese.jpg")),
IF($C$1="Niederländisch - NL",HYPERLINK(CONCATENATE("https://www.saflax.de/0-WVK-Retail/Bilder-Pictures/SAFLAX-",'Basis-Tabelle-Samen'!T292,"-",'Basis-Tabelle-Samen'!J292,"-cultivation-set-dutch.jpg")),
IF($C$1="Norwegisch - NO",HYPERLINK(CONCATENATE("https://www.saflax.de/0-WVK-Retail/Bilder-Pictures/SAFLAX-",'Basis-Tabelle-Samen'!T292,"-",'Basis-Tabelle-Samen'!J292,"-cultivation-set-nowegian.jpg")),
IF($C$1="Polnisch - PL",HYPERLINK(CONCATENATE("https://www.saflax.de/0-WVK-Retail/Bilder-Pictures/SAFLAX-",'Basis-Tabelle-Samen'!T292,"-",'Basis-Tabelle-Samen'!J292,"-cultivation-set-polish.jpg")),
IF($C$1="Portugiesisch - PT",HYPERLINK(CONCATENATE("https://www.saflax.de/0-WVK-Retail/Bilder-Pictures/SAFLAX-",'Basis-Tabelle-Samen'!T292,"-",'Basis-Tabelle-Samen'!J292,"-cultivation-set-portuguese.jpg")),
IF($C$1="Rumänisch - RO",HYPERLINK(CONCATENATE("https://www.saflax.de/0-WVK-Retail/Bilder-Pictures/SAFLAX-",'Basis-Tabelle-Samen'!T292,"-",'Basis-Tabelle-Samen'!J292,"-cultivation-set-romanian.jpg")),
IF($C$1="Schwedisch - SE",HYPERLINK(CONCATENATE("https://www.saflax.de/0-WVK-Retail/Bilder-Pictures/SAFLAX-",'Basis-Tabelle-Samen'!T292,"-",'Basis-Tabelle-Samen'!J292,"-cultivation-set-swedish.jpg")),
IF($C$1="Slowakisch - SK",HYPERLINK(CONCATENATE("https://www.saflax.de/0-WVK-Retail/Bilder-Pictures/SAFLAX-",'Basis-Tabelle-Samen'!T292,"-",'Basis-Tabelle-Samen'!J292,"-cultivation-set-slovak.jpg")),
IF($C$1="Slowenisch - SI",HYPERLINK(CONCATENATE("https://www.saflax.de/0-WVK-Retail/Bilder-Pictures/SAFLAX-",'Basis-Tabelle-Samen'!T292,"-",'Basis-Tabelle-Samen'!J292,"-cultivation-set-slovenian.jpg")),
IF($C$1="Spanisch - ES",HYPERLINK(CONCATENATE("https://www.saflax.de/0-WVK-Retail/Bilder-Pictures/SAFLAX-",'Basis-Tabelle-Samen'!T292,"-",'Basis-Tabelle-Samen'!J292,"-cultivation-set-spanish.jpg")),
IF($C$1="Tschechisch - CZ",HYPERLINK(CONCATENATE("https://www.saflax.de/0-WVK-Retail/Bilder-Pictures/SAFLAX-",'Basis-Tabelle-Samen'!T292,"-",'Basis-Tabelle-Samen'!J292,"-cultivation-set-czech.jpg")),
IF($C$1="Türkisch - TR",HYPERLINK(CONCATENATE("https://www.saflax.de/0-WVK-Retail/Bilder-Pictures/SAFLAX-",'Basis-Tabelle-Samen'!T292,"-",'Basis-Tabelle-Samen'!J292,"-cultivation-set-turkish.jpg")),
IF($C$1="Ungarisch - HU",HYPERLINK(CONCATENATE("https://www.saflax.de/0-WVK-Retail/Bilder-Pictures/SAFLAX-",'Basis-Tabelle-Samen'!T292,"-",'Basis-Tabelle-Samen'!J292,"-cultivation-set-hungarian.jpg")),
" ACHTUNG")))))))))))))))))))))))))))))</f>
        <v>https://www.saflax.de/0-WVK-Retail/Bilder-Pictures/SAFLAX-35223-verbascum-densiflorum-cultivation-set-english.jpg</v>
      </c>
      <c r="AQ306" s="330" t="str">
        <f>IF(L306&lt;1,"",
IF($C$1="Bulgarisch - BG",HYPERLINK(CONCATENATE("https://www.saflax.de/0-WVK-Retail/Bilder-Pictures/SAFLAX-",'Basis-Tabelle-Samen'!W292,"-",'Basis-Tabelle-Samen'!J292,"-garden-in-the-bag-bulgarian.jpg")),
IF($C$1="Dänisch - DK",HYPERLINK(CONCATENATE("https://www.saflax.de/0-WVK-Retail/Bilder-Pictures/SAFLAX-",'Basis-Tabelle-Samen'!W292,"-",'Basis-Tabelle-Samen'!J292,"-garden-in-the-bag-danish.jpg")),
IF($C$1="Deutsch - DE",HYPERLINK(CONCATENATE("https://www.saflax.de/0-WVK-Retail/Bilder-Pictures/SAFLAX-",'Basis-Tabelle-Samen'!W292,"-",'Basis-Tabelle-Samen'!J292,"-garden-in-the-bag-german.jpg")),
IF($C$1="Englisch - UK",HYPERLINK(CONCATENATE("https://www.saflax.de/0-WVK-Retail/Bilder-Pictures/SAFLAX-",'Basis-Tabelle-Samen'!W292,"-",'Basis-Tabelle-Samen'!J292,"-garden-in-the-bag-english.jpg")),
IF($C$1="Estnisch - EE",HYPERLINK(CONCATENATE("https://www.saflax.de/0-WVK-Retail/Bilder-Pictures/SAFLAX-",'Basis-Tabelle-Samen'!W292,"-",'Basis-Tabelle-Samen'!J292,"-garden-in-the-bag-estonian.jpg")),
IF($C$1="Finnisch - FI",HYPERLINK(CONCATENATE("https://www.saflax.de/0-WVK-Retail/Bilder-Pictures/SAFLAX-",'Basis-Tabelle-Samen'!W292,"-",'Basis-Tabelle-Samen'!J292,"-garden-in-the-bag-finnish.jpg")),
IF($C$1="Französisch - FR",HYPERLINK(CONCATENATE("https://www.saflax.de/0-WVK-Retail/Bilder-Pictures/SAFLAX-",'Basis-Tabelle-Samen'!W292,"-",'Basis-Tabelle-Samen'!J292,"-garden-in-the-bag-french.jpg")),
IF($C$1="Griechisch - GR",HYPERLINK(CONCATENATE("https://www.saflax.de/0-WVK-Retail/Bilder-Pictures/SAFLAX-",'Basis-Tabelle-Samen'!W292,"-",'Basis-Tabelle-Samen'!J292,"-garden-in-the-bag-greek.jpg")),
IF($C$1="Irisch - IE",HYPERLINK(CONCATENATE("https://www.saflax.de/0-WVK-Retail/Bilder-Pictures/SAFLAX-",'Basis-Tabelle-Samen'!W292,"-",'Basis-Tabelle-Samen'!J292,"-garden-in-the-bag-irish.jpg")),
IF($C$1="Isländisch - IS",HYPERLINK(CONCATENATE("https://www.saflax.de/0-WVK-Retail/Bilder-Pictures/SAFLAX-",'Basis-Tabelle-Samen'!W292,"-",'Basis-Tabelle-Samen'!J292,"-garden-in-the-bag-icelandic.jpg")),
IF($C$1="Italienisch - IT",HYPERLINK(CONCATENATE("https://www.saflax.de/0-WVK-Retail/Bilder-Pictures/SAFLAX-",'Basis-Tabelle-Samen'!W292,"-",'Basis-Tabelle-Samen'!J292,"-garden-in-the-bag-italian.jpg")),
IF($C$1="Japanisch - JP",HYPERLINK(CONCATENATE("https://www.saflax.de/0-WVK-Retail/Bilder-Pictures/SAFLAX-",'Basis-Tabelle-Samen'!W292,"-",'Basis-Tabelle-Samen'!J292,"-garden-in-the-bag-japanese.jpg")),
IF($C$1="Kroatisch - HR",HYPERLINK(CONCATENATE("https://www.saflax.de/0-WVK-Retail/Bilder-Pictures/SAFLAX-",'Basis-Tabelle-Samen'!W292,"-",'Basis-Tabelle-Samen'!J292,"-garden-in-the-bag-croatian.jpg")),
IF($C$1="Lettisch - LV",HYPERLINK(CONCATENATE("https://www.saflax.de/0-WVK-Retail/Bilder-Pictures/SAFLAX-",'Basis-Tabelle-Samen'!W292,"-",'Basis-Tabelle-Samen'!J292,"-garden-in-the-bag-latvian.jpg")),
IF($C$1="Litauisch - LT",HYPERLINK(CONCATENATE("https://www.saflax.de/0-WVK-Retail/Bilder-Pictures/SAFLAX-",'Basis-Tabelle-Samen'!W292,"-",'Basis-Tabelle-Samen'!J292,"-garden-in-the-bag-lithuanian.jpg")),
IF($C$1="Maltesisch - MT",HYPERLINK(CONCATENATE("https://www.saflax.de/0-WVK-Retail/Bilder-Pictures/SAFLAX-",'Basis-Tabelle-Samen'!W292,"-",'Basis-Tabelle-Samen'!J292,"-garden-in-the-bag-maltese.jpg")),
IF($C$1="Niederländisch - NL",HYPERLINK(CONCATENATE("https://www.saflax.de/0-WVK-Retail/Bilder-Pictures/SAFLAX-",'Basis-Tabelle-Samen'!W292,"-",'Basis-Tabelle-Samen'!J292,"-garden-in-the-bag-dutch.jpg")),
IF($C$1="Norwegisch - NO",HYPERLINK(CONCATENATE("https://www.saflax.de/0-WVK-Retail/Bilder-Pictures/SAFLAX-",'Basis-Tabelle-Samen'!W292,"-",'Basis-Tabelle-Samen'!J292,"-garden-in-the-bag-nowegian.jpg")),
IF($C$1="Polnisch - PL",HYPERLINK(CONCATENATE("https://www.saflax.de/0-WVK-Retail/Bilder-Pictures/SAFLAX-",'Basis-Tabelle-Samen'!W292,"-",'Basis-Tabelle-Samen'!J292,"-garden-in-the-bag-polish.jpg")),
IF($C$1="Portugiesisch - PT",HYPERLINK(CONCATENATE("https://www.saflax.de/0-WVK-Retail/Bilder-Pictures/SAFLAX-",'Basis-Tabelle-Samen'!W292,"-",'Basis-Tabelle-Samen'!J292,"-garden-in-the-bag-portuguese.jpg")),
IF($C$1="Rumänisch - RO",HYPERLINK(CONCATENATE("https://www.saflax.de/0-WVK-Retail/Bilder-Pictures/SAFLAX-",'Basis-Tabelle-Samen'!W292,"-",'Basis-Tabelle-Samen'!J292,"-garden-in-the-bag-romanian.jpg")),
IF($C$1="Schwedisch - SE",HYPERLINK(CONCATENATE("https://www.saflax.de/0-WVK-Retail/Bilder-Pictures/SAFLAX-",'Basis-Tabelle-Samen'!W292,"-",'Basis-Tabelle-Samen'!J292,"-garden-in-the-bag-swedish.jpg")),
IF($C$1="Slowakisch - SK",HYPERLINK(CONCATENATE("https://www.saflax.de/0-WVK-Retail/Bilder-Pictures/SAFLAX-",'Basis-Tabelle-Samen'!W292,"-",'Basis-Tabelle-Samen'!J292,"-garden-in-the-bag-slovak.jpg")),
IF($C$1="Slowenisch - SI",HYPERLINK(CONCATENATE("https://www.saflax.de/0-WVK-Retail/Bilder-Pictures/SAFLAX-",'Basis-Tabelle-Samen'!W292,"-",'Basis-Tabelle-Samen'!J292,"-garden-in-the-bag-slovenian.jpg")),
IF($C$1="Spanisch - ES",HYPERLINK(CONCATENATE("https://www.saflax.de/0-WVK-Retail/Bilder-Pictures/SAFLAX-",'Basis-Tabelle-Samen'!W292,"-",'Basis-Tabelle-Samen'!J292,"-garden-in-the-bag-spanish.jpg")),
IF($C$1="Tschechisch - CZ",HYPERLINK(CONCATENATE("https://www.saflax.de/0-WVK-Retail/Bilder-Pictures/SAFLAX-",'Basis-Tabelle-Samen'!W292,"-",'Basis-Tabelle-Samen'!J292,"-garden-in-the-bag-czech.jpg")),
IF($C$1="Türkisch - TR",HYPERLINK(CONCATENATE("https://www.saflax.de/0-WVK-Retail/Bilder-Pictures/SAFLAX-",'Basis-Tabelle-Samen'!W292,"-",'Basis-Tabelle-Samen'!J292,"-garden-in-the-bag-turkish.jpg")),
IF($C$1="Ungarisch - HU",HYPERLINK(CONCATENATE("https://www.saflax.de/0-WVK-Retail/Bilder-Pictures/SAFLAX-",'Basis-Tabelle-Samen'!W292,"-",'Basis-Tabelle-Samen'!J292,"-garden-in-the-bag-hungarian.jpg")),
" ACHTUNG")))))))))))))))))))))))))))))</f>
        <v>https://www.saflax.de/0-WVK-Retail/Bilder-Pictures/SAFLAX-65223-verbascum-densiflorum-garden-in-the-bag-english.jpg</v>
      </c>
    </row>
    <row r="307" spans="1:43" ht="17.100000000000001" customHeight="1" x14ac:dyDescent="0.2">
      <c r="A307" s="318" t="str">
        <f>IF('Basis-Tabelle-Samen'!A319="","",IF($C$1="Deutsch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07" s="319" t="str">
        <f>'Basis-Tabelle-Samen'!I319</f>
        <v>Stellaria media</v>
      </c>
      <c r="C307" s="316" t="str">
        <f>IF($C$1="Bulgarisch - BG",'Basis-Tabelle-Samen'!Z319,
IF($C$1="Dänisch - DK",'Basis-Tabelle-Samen'!AA319,
IF($C$1="Deutsch - DE",'Basis-Tabelle-Samen'!AB319,
IF($C$1="Englisch - UK",'Basis-Tabelle-Samen'!AC319,
IF($C$1="Estnisch - EE",'Basis-Tabelle-Samen'!AD319,
IF($C$1="Finnisch - FI",'Basis-Tabelle-Samen'!AE319,
IF($C$1="Französisch - FR",'Basis-Tabelle-Samen'!AF319,
IF($C$1="Griechisch - GR",'Basis-Tabelle-Samen'!AG319,
IF($C$1="Irisch - IE",'Basis-Tabelle-Samen'!AH319,
IF($C$1="Isländisch - IS",'Basis-Tabelle-Samen'!AI319,
IF($C$1="Italienisch - IT",'Basis-Tabelle-Samen'!AJ319,
IF($C$1="Japanisch - JP",'Basis-Tabelle-Samen'!AK319,
IF($C$1="Kroatisch - HR",'Basis-Tabelle-Samen'!AL319,
IF($C$1="Lettisch - LV",'Basis-Tabelle-Samen'!AM319,
IF($C$1="Litauisch - LT",'Basis-Tabelle-Samen'!AN319,
IF($C$1="Maltesisch - MT",'Basis-Tabelle-Samen'!AO319,
IF($C$1="Niederländisch - NL",'Basis-Tabelle-Samen'!AP319,
IF($C$1="Norwegisch - NO",'Basis-Tabelle-Samen'!AQ319,
IF($C$1="Polnisch - PL",'Basis-Tabelle-Samen'!AR319,
IF($C$1="Portugiesisch - PT",'Basis-Tabelle-Samen'!AS319,
IF($C$1="Rumänisch - RO",'Basis-Tabelle-Samen'!AT319,
IF($C$1="Schwedisch - SE",'Basis-Tabelle-Samen'!AU319,
IF($C$1="Slowakisch - SK",'Basis-Tabelle-Samen'!AV319,
IF($C$1="Slowenisch - SI",'Basis-Tabelle-Samen'!AW319,
IF($C$1="Spanisch - ES",'Basis-Tabelle-Samen'!AX319,
IF($C$1="Tschechisch - CZ",'Basis-Tabelle-Samen'!AY319,
IF($C$1="Türkisch - TR",'Basis-Tabelle-Samen'!AZ319,
IF($C$1="Ungarisch - HU",'Basis-Tabelle-Samen'!BA319,
" ACHTUNG"))))))))))))))))))))))))))))</f>
        <v>Chickweed</v>
      </c>
      <c r="D307" s="320">
        <f>'Basis-Tabelle-Samen'!F319</f>
        <v>1000</v>
      </c>
      <c r="E307" s="321" t="str">
        <f>'Basis-Tabelle-Samen'!H319</f>
        <v>7 %</v>
      </c>
      <c r="F307" s="322" t="str">
        <f>IF('Basis-Tabelle-Samen'!G319="","",'Basis-Tabelle-Samen'!G319)</f>
        <v>07</v>
      </c>
      <c r="G307" s="320">
        <f>'Basis-Tabelle-Samen'!C319</f>
        <v>15250</v>
      </c>
      <c r="H307" s="323">
        <f>'Basis-Tabelle-Samen'!D319</f>
        <v>4055473152509</v>
      </c>
      <c r="I307" s="324">
        <f>'Basis-Tabelle-Samen'!E319</f>
        <v>1.85</v>
      </c>
      <c r="J307" s="325">
        <f t="shared" si="4"/>
        <v>12</v>
      </c>
      <c r="K307" s="326">
        <f>'Basis-Tabelle-Samen'!K319</f>
        <v>75250</v>
      </c>
      <c r="L307" s="323">
        <f>'Basis-Tabelle-Samen'!L319</f>
        <v>4055473752501</v>
      </c>
      <c r="M307" s="324">
        <f>'Basis-Tabelle-Samen'!M319</f>
        <v>2.4500000000000002</v>
      </c>
      <c r="N307" s="326">
        <f>IF(K307&lt;1,"",'3'!$I$15)</f>
        <v>15</v>
      </c>
      <c r="O307" s="327">
        <f>IF(K307&lt;1,"",'3'!$J$11)</f>
        <v>90</v>
      </c>
      <c r="P307" s="326">
        <f>'Basis-Tabelle-Samen'!N319</f>
        <v>85250</v>
      </c>
      <c r="Q307" s="323">
        <f>'Basis-Tabelle-Samen'!O319</f>
        <v>4055473852508</v>
      </c>
      <c r="R307" s="328">
        <f>'Basis-Tabelle-Samen'!P319</f>
        <v>3.75</v>
      </c>
      <c r="S307" s="326">
        <f>IF(R307&lt;1,"",'3'!$M$15)</f>
        <v>18</v>
      </c>
      <c r="T307" s="327">
        <f>IF(R307&lt;1,"",'3'!$N$11)</f>
        <v>72</v>
      </c>
      <c r="U307" s="326">
        <f>'Basis-Tabelle-Samen'!Q319</f>
        <v>55250</v>
      </c>
      <c r="V307" s="323">
        <f>'Basis-Tabelle-Samen'!R319</f>
        <v>4055473552507</v>
      </c>
      <c r="W307" s="324">
        <f>'Basis-Tabelle-Samen'!S319</f>
        <v>4.95</v>
      </c>
      <c r="X307" s="326">
        <f>IF(U307&lt;1,"",'3'!$Q$15)</f>
        <v>6</v>
      </c>
      <c r="Y307" s="327">
        <f>IF(U307&lt;1,"",'3'!$R$11)</f>
        <v>24</v>
      </c>
      <c r="Z307" s="326">
        <f>'Basis-Tabelle-Samen'!T319</f>
        <v>35250</v>
      </c>
      <c r="AA307" s="323">
        <f>'Basis-Tabelle-Samen'!U319</f>
        <v>4055473352503</v>
      </c>
      <c r="AB307" s="324">
        <f>'Basis-Tabelle-Samen'!V319</f>
        <v>6.75</v>
      </c>
      <c r="AC307" s="326">
        <f>IF(Z307&lt;1,"",'3'!$U$15)</f>
        <v>6</v>
      </c>
      <c r="AD307" s="327">
        <f>IF(Z307&lt;1,"",'3'!$V$11)</f>
        <v>24</v>
      </c>
      <c r="AE307" s="326">
        <f>'Basis-Tabelle-Samen'!W319</f>
        <v>65250</v>
      </c>
      <c r="AF307" s="323">
        <f>'Basis-Tabelle-Samen'!X319</f>
        <v>4055473652504</v>
      </c>
      <c r="AG307" s="324">
        <f>'Basis-Tabelle-Samen'!Y319</f>
        <v>2.95</v>
      </c>
      <c r="AH307" s="326">
        <f>IF(AE307&lt;1,"",'3'!$Y$15)</f>
        <v>8</v>
      </c>
      <c r="AI307" s="327">
        <f>IF(AE307&lt;1,"",'3'!$Z$11)</f>
        <v>64</v>
      </c>
      <c r="AJ307" s="315"/>
      <c r="AK307" s="316" t="str">
        <f>IF(G307&lt;1,"",
IF($C$1="Bulgarisch - BG",HYPERLINK(CONCATENATE("https://www.saflax.de/0-WVK-Retail/Bilder-Pictures/SAFLAX-",'Basis-Tabelle-Samen'!C319,"-",'Basis-Tabelle-Samen'!J319,"-seed-package-front-cr-bulgarian.jpg")),
IF($C$1="Dänisch - DK",HYPERLINK(CONCATENATE("https://www.saflax.de/0-WVK-Retail/Bilder-Pictures/SAFLAX-",'Basis-Tabelle-Samen'!C319,"-",'Basis-Tabelle-Samen'!J319,"-seed-package-front-cr-danish.jpg")),
IF($C$1="Deutsch - DE",HYPERLINK(CONCATENATE("https://www.saflax.de/0-WVK-Retail/Bilder-Pictures/SAFLAX-",'Basis-Tabelle-Samen'!C319,"-",'Basis-Tabelle-Samen'!J319,"-seed-package-front-cr-german.jpg")),
IF($C$1="Englisch - UK",HYPERLINK(CONCATENATE("https://www.saflax.de/0-WVK-Retail/Bilder-Pictures/SAFLAX-",'Basis-Tabelle-Samen'!C319,"-",'Basis-Tabelle-Samen'!J319,"-seed-package-front-cr-english.jpg")),
IF($C$1="Estnisch - EE",HYPERLINK(CONCATENATE("https://www.saflax.de/0-WVK-Retail/Bilder-Pictures/SAFLAX-",'Basis-Tabelle-Samen'!C319,"-",'Basis-Tabelle-Samen'!J319,"-seed-package-front-cr-estonian.jpg")),
IF($C$1="Finnisch - FI",HYPERLINK(CONCATENATE("https://www.saflax.de/0-WVK-Retail/Bilder-Pictures/SAFLAX-",'Basis-Tabelle-Samen'!C319,"-",'Basis-Tabelle-Samen'!J319,"-seed-package-front-cr-finnish.jpg")),
IF($C$1="Französisch - FR",HYPERLINK(CONCATENATE("https://www.saflax.de/0-WVK-Retail/Bilder-Pictures/SAFLAX-",'Basis-Tabelle-Samen'!C319,"-",'Basis-Tabelle-Samen'!J319,"-seed-package-front-cr-french.jpg")),
IF($C$1="Griechisch - GR",HYPERLINK(CONCATENATE("https://www.saflax.de/0-WVK-Retail/Bilder-Pictures/SAFLAX-",'Basis-Tabelle-Samen'!C319,"-",'Basis-Tabelle-Samen'!J319,"-seed-package-front-cr-greek.jpg")),
IF($C$1="Irisch - IE",HYPERLINK(CONCATENATE("https://www.saflax.de/0-WVK-Retail/Bilder-Pictures/SAFLAX-",'Basis-Tabelle-Samen'!C319,"-",'Basis-Tabelle-Samen'!J319,"-seed-package-front-cr-irish.jpg")),
IF($C$1="Isländisch - IS",HYPERLINK(CONCATENATE("https://www.saflax.de/0-WVK-Retail/Bilder-Pictures/SAFLAX-",'Basis-Tabelle-Samen'!C319,"-",'Basis-Tabelle-Samen'!J319,"-seed-package-front-cr-icelandic.jpg")),
IF($C$1="Italienisch - IT",HYPERLINK(CONCATENATE("https://www.saflax.de/0-WVK-Retail/Bilder-Pictures/SAFLAX-",'Basis-Tabelle-Samen'!C319,"-",'Basis-Tabelle-Samen'!J319,"-seed-package-front-cr-italian.jpg")),
IF($C$1="Japanisch - JP",HYPERLINK(CONCATENATE("https://www.saflax.de/0-WVK-Retail/Bilder-Pictures/SAFLAX-",'Basis-Tabelle-Samen'!C319,"-",'Basis-Tabelle-Samen'!J319,"-seed-package-front-cr-japanese.jpg")),
IF($C$1="Kroatisch - HR",HYPERLINK(CONCATENATE("https://www.saflax.de/0-WVK-Retail/Bilder-Pictures/SAFLAX-",'Basis-Tabelle-Samen'!C319,"-",'Basis-Tabelle-Samen'!J319,"-seed-package-front-cr-croatian.jpg")),
IF($C$1="Lettisch - LV",HYPERLINK(CONCATENATE("https://www.saflax.de/0-WVK-Retail/Bilder-Pictures/SAFLAX-",'Basis-Tabelle-Samen'!C319,"-",'Basis-Tabelle-Samen'!J319,"-seed-package-front-cr-latvian.jpg")),
IF($C$1="Litauisch - LT",HYPERLINK(CONCATENATE("https://www.saflax.de/0-WVK-Retail/Bilder-Pictures/SAFLAX-",'Basis-Tabelle-Samen'!C319,"-",'Basis-Tabelle-Samen'!J319,"-seed-package-front-cr-lithuanian.jpg")),
IF($C$1="Maltesisch - MT",HYPERLINK(CONCATENATE("https://www.saflax.de/0-WVK-Retail/Bilder-Pictures/SAFLAX-",'Basis-Tabelle-Samen'!C319,"-",'Basis-Tabelle-Samen'!J319,"-seed-package-front-cr-maltese.jpg")),
IF($C$1="Niederländisch - NL",HYPERLINK(CONCATENATE("https://www.saflax.de/0-WVK-Retail/Bilder-Pictures/SAFLAX-",'Basis-Tabelle-Samen'!C319,"-",'Basis-Tabelle-Samen'!J319,"-seed-package-front-cr-dutch.jpg")),
IF($C$1="Norwegisch - NO",HYPERLINK(CONCATENATE("https://www.saflax.de/0-WVK-Retail/Bilder-Pictures/SAFLAX-",'Basis-Tabelle-Samen'!C319,"-",'Basis-Tabelle-Samen'!J319,"-seed-package-front-cr-nowegian.jpg")),
IF($C$1="Polnisch - PL",HYPERLINK(CONCATENATE("https://www.saflax.de/0-WVK-Retail/Bilder-Pictures/SAFLAX-",'Basis-Tabelle-Samen'!C319,"-",'Basis-Tabelle-Samen'!J319,"-seed-package-front-cr-polish.jpg")),
IF($C$1="Portugiesisch - PT",HYPERLINK(CONCATENATE("https://www.saflax.de/0-WVK-Retail/Bilder-Pictures/SAFLAX-",'Basis-Tabelle-Samen'!C319,"-",'Basis-Tabelle-Samen'!J319,"-seed-package-front-cr-portuguese.jpg")),
IF($C$1="Rumänisch - RO",HYPERLINK(CONCATENATE("https://www.saflax.de/0-WVK-Retail/Bilder-Pictures/SAFLAX-",'Basis-Tabelle-Samen'!C319,"-",'Basis-Tabelle-Samen'!J319,"-seed-package-front-cr-romanian.jpg")),
IF($C$1="Schwedisch - SE",HYPERLINK(CONCATENATE("https://www.saflax.de/0-WVK-Retail/Bilder-Pictures/SAFLAX-",'Basis-Tabelle-Samen'!C319,"-",'Basis-Tabelle-Samen'!J319,"-seed-package-front-cr-swedish.jpg")),
IF($C$1="Slowakisch - SK",HYPERLINK(CONCATENATE("https://www.saflax.de/0-WVK-Retail/Bilder-Pictures/SAFLAX-",'Basis-Tabelle-Samen'!C319,"-",'Basis-Tabelle-Samen'!J319,"-seed-package-front-cr-slovak.jpg")),
IF($C$1="Slowenisch - SI",HYPERLINK(CONCATENATE("https://www.saflax.de/0-WVK-Retail/Bilder-Pictures/SAFLAX-",'Basis-Tabelle-Samen'!C319,"-",'Basis-Tabelle-Samen'!J319,"-seed-package-front-cr-slovenian.jpg")),
IF($C$1="Spanisch - ES",HYPERLINK(CONCATENATE("https://www.saflax.de/0-WVK-Retail/Bilder-Pictures/SAFLAX-",'Basis-Tabelle-Samen'!C319,"-",'Basis-Tabelle-Samen'!J319,"-seed-package-front-cr-spanish.jpg")),
IF($C$1="Tschechisch - CZ",HYPERLINK(CONCATENATE("https://www.saflax.de/0-WVK-Retail/Bilder-Pictures/SAFLAX-",'Basis-Tabelle-Samen'!C319,"-",'Basis-Tabelle-Samen'!J319,"-seed-package-front-cr-czech.jpg")),
IF($C$1="Türkisch - TR",HYPERLINK(CONCATENATE("https://www.saflax.de/0-WVK-Retail/Bilder-Pictures/SAFLAX-",'Basis-Tabelle-Samen'!C319,"-",'Basis-Tabelle-Samen'!J319,"-seed-package-front-cr-turkish.jpg")),
IF($C$1="Ungarisch - HU",HYPERLINK(CONCATENATE("https://www.saflax.de/0-WVK-Retail/Bilder-Pictures/SAFLAX-",'Basis-Tabelle-Samen'!C319,"-",'Basis-Tabelle-Samen'!J319,"-seed-package-front-cr-hungarian.jpg")),
" ACHTUNG")))))))))))))))))))))))))))))</f>
        <v>https://www.saflax.de/0-WVK-Retail/Bilder-Pictures/SAFLAX-15250-stellaria-media-seed-package-front-cr-english.jpg</v>
      </c>
      <c r="AL307" s="330" t="str">
        <f>IF(G307&lt;1,"",
IF($C$1="Bulgarisch - BG",HYPERLINK(CONCATENATE("https://www.saflax.de/0-WVK-Retail/Bilder-Pictures/SAFLAX-",'Basis-Tabelle-Samen'!C319,"-",'Basis-Tabelle-Samen'!J319,"-seed-package-back-cr-bulgarian.jpg")),
IF($C$1="Dänisch - DK",HYPERLINK(CONCATENATE("https://www.saflax.de/0-WVK-Retail/Bilder-Pictures/SAFLAX-",'Basis-Tabelle-Samen'!C319,"-",'Basis-Tabelle-Samen'!J319,"-seed-package-back-cr-danish.jpg")),
IF($C$1="Deutsch - DE",HYPERLINK(CONCATENATE("https://www.saflax.de/0-WVK-Retail/Bilder-Pictures/SAFLAX-",'Basis-Tabelle-Samen'!C319,"-",'Basis-Tabelle-Samen'!J319,"-seed-package-back-cr-german.jpg")),
IF($C$1="Englisch - UK",HYPERLINK(CONCATENATE("https://www.saflax.de/0-WVK-Retail/Bilder-Pictures/SAFLAX-",'Basis-Tabelle-Samen'!C319,"-",'Basis-Tabelle-Samen'!J319,"-seed-package-back-cr-english.jpg")),
IF($C$1="Estnisch - EE",HYPERLINK(CONCATENATE("https://www.saflax.de/0-WVK-Retail/Bilder-Pictures/SAFLAX-",'Basis-Tabelle-Samen'!C319,"-",'Basis-Tabelle-Samen'!J319,"-seed-package-back-cr-estonian.jpg")),
IF($C$1="Finnisch - FI",HYPERLINK(CONCATENATE("https://www.saflax.de/0-WVK-Retail/Bilder-Pictures/SAFLAX-",'Basis-Tabelle-Samen'!C319,"-",'Basis-Tabelle-Samen'!J319,"-seed-package-back-cr-finnish.jpg")),
IF($C$1="Französisch - FR",HYPERLINK(CONCATENATE("https://www.saflax.de/0-WVK-Retail/Bilder-Pictures/SAFLAX-",'Basis-Tabelle-Samen'!C319,"-",'Basis-Tabelle-Samen'!J319,"-seed-package-back-cr-french.jpg")),
IF($C$1="Griechisch - GR",HYPERLINK(CONCATENATE("https://www.saflax.de/0-WVK-Retail/Bilder-Pictures/SAFLAX-",'Basis-Tabelle-Samen'!C319,"-",'Basis-Tabelle-Samen'!J319,"-seed-package-back-cr-greek.jpg")),
IF($C$1="Irisch - IE",HYPERLINK(CONCATENATE("https://www.saflax.de/0-WVK-Retail/Bilder-Pictures/SAFLAX-",'Basis-Tabelle-Samen'!C319,"-",'Basis-Tabelle-Samen'!J319,"-seed-package-back-cr-irish.jpg")),
IF($C$1="Isländisch - IS",HYPERLINK(CONCATENATE("https://www.saflax.de/0-WVK-Retail/Bilder-Pictures/SAFLAX-",'Basis-Tabelle-Samen'!C319,"-",'Basis-Tabelle-Samen'!J319,"-seed-package-back-cr-icelandic.jpg")),
IF($C$1="Italienisch - IT",HYPERLINK(CONCATENATE("https://www.saflax.de/0-WVK-Retail/Bilder-Pictures/SAFLAX-",'Basis-Tabelle-Samen'!C319,"-",'Basis-Tabelle-Samen'!J319,"-seed-package-back-cr-italian.jpg")),
IF($C$1="Japanisch - JP",HYPERLINK(CONCATENATE("https://www.saflax.de/0-WVK-Retail/Bilder-Pictures/SAFLAX-",'Basis-Tabelle-Samen'!C319,"-",'Basis-Tabelle-Samen'!J319,"-seed-package-back-cr-japanese.jpg")),
IF($C$1="Kroatisch - HR",HYPERLINK(CONCATENATE("https://www.saflax.de/0-WVK-Retail/Bilder-Pictures/SAFLAX-",'Basis-Tabelle-Samen'!C319,"-",'Basis-Tabelle-Samen'!J319,"-seed-package-back-cr-croatian.jpg")),
IF($C$1="Lettisch - LV",HYPERLINK(CONCATENATE("https://www.saflax.de/0-WVK-Retail/Bilder-Pictures/SAFLAX-",'Basis-Tabelle-Samen'!C319,"-",'Basis-Tabelle-Samen'!J319,"-seed-package-back-cr-latvian.jpg")),
IF($C$1="Litauisch - LT",HYPERLINK(CONCATENATE("https://www.saflax.de/0-WVK-Retail/Bilder-Pictures/SAFLAX-",'Basis-Tabelle-Samen'!C319,"-",'Basis-Tabelle-Samen'!J319,"-seed-package-back-cr-lithuanian.jpg")),
IF($C$1="Maltesisch - MT",HYPERLINK(CONCATENATE("https://www.saflax.de/0-WVK-Retail/Bilder-Pictures/SAFLAX-",'Basis-Tabelle-Samen'!C319,"-",'Basis-Tabelle-Samen'!J319,"-seed-package-back-cr-maltese.jpg")),
IF($C$1="Niederländisch - NL",HYPERLINK(CONCATENATE("https://www.saflax.de/0-WVK-Retail/Bilder-Pictures/SAFLAX-",'Basis-Tabelle-Samen'!C319,"-",'Basis-Tabelle-Samen'!J319,"-seed-package-back-cr-dutch.jpg")),
IF($C$1="Norwegisch - NO",HYPERLINK(CONCATENATE("https://www.saflax.de/0-WVK-Retail/Bilder-Pictures/SAFLAX-",'Basis-Tabelle-Samen'!C319,"-",'Basis-Tabelle-Samen'!J319,"-seed-package-back-cr-nowegian.jpg")),
IF($C$1="Polnisch - PL",HYPERLINK(CONCATENATE("https://www.saflax.de/0-WVK-Retail/Bilder-Pictures/SAFLAX-",'Basis-Tabelle-Samen'!C319,"-",'Basis-Tabelle-Samen'!J319,"-seed-package-back-cr-polish.jpg")),
IF($C$1="Portugiesisch - PT",HYPERLINK(CONCATENATE("https://www.saflax.de/0-WVK-Retail/Bilder-Pictures/SAFLAX-",'Basis-Tabelle-Samen'!C319,"-",'Basis-Tabelle-Samen'!J319,"-seed-package-back-cr-portuguese.jpg")),
IF($C$1="Rumänisch - RO",HYPERLINK(CONCATENATE("https://www.saflax.de/0-WVK-Retail/Bilder-Pictures/SAFLAX-",'Basis-Tabelle-Samen'!C319,"-",'Basis-Tabelle-Samen'!J319,"-seed-package-back-cr-romanian.jpg")),
IF($C$1="Schwedisch - SE",HYPERLINK(CONCATENATE("https://www.saflax.de/0-WVK-Retail/Bilder-Pictures/SAFLAX-",'Basis-Tabelle-Samen'!C319,"-",'Basis-Tabelle-Samen'!J319,"-seed-package-back-cr-swedish.jpg")),
IF($C$1="Slowakisch - SK",HYPERLINK(CONCATENATE("https://www.saflax.de/0-WVK-Retail/Bilder-Pictures/SAFLAX-",'Basis-Tabelle-Samen'!C319,"-",'Basis-Tabelle-Samen'!J319,"-seed-package-back-cr-slovak.jpg")),
IF($C$1="Slowenisch - SI",HYPERLINK(CONCATENATE("https://www.saflax.de/0-WVK-Retail/Bilder-Pictures/SAFLAX-",'Basis-Tabelle-Samen'!C319,"-",'Basis-Tabelle-Samen'!J319,"-seed-package-back-cr-slovenian.jpg")),
IF($C$1="Spanisch - ES",HYPERLINK(CONCATENATE("https://www.saflax.de/0-WVK-Retail/Bilder-Pictures/SAFLAX-",'Basis-Tabelle-Samen'!C319,"-",'Basis-Tabelle-Samen'!J319,"-seed-package-back-cr-spanish.jpg")),
IF($C$1="Tschechisch - CZ",HYPERLINK(CONCATENATE("https://www.saflax.de/0-WVK-Retail/Bilder-Pictures/SAFLAX-",'Basis-Tabelle-Samen'!C319,"-",'Basis-Tabelle-Samen'!J319,"-seed-package-back-cr-czech.jpg")),
IF($C$1="Türkisch - TR",HYPERLINK(CONCATENATE("https://www.saflax.de/0-WVK-Retail/Bilder-Pictures/SAFLAX-",'Basis-Tabelle-Samen'!C319,"-",'Basis-Tabelle-Samen'!J319,"-seed-package-back-cr-turkish.jpg")),
IF($C$1="Ungarisch - HU",HYPERLINK(CONCATENATE("https://www.saflax.de/0-WVK-Retail/Bilder-Pictures/SAFLAX-",'Basis-Tabelle-Samen'!C319,"-",'Basis-Tabelle-Samen'!J319,"-seed-package-back-cr-hungarian.jpg")),
" ACHTUNG")))))))))))))))))))))))))))))</f>
        <v>https://www.saflax.de/0-WVK-Retail/Bilder-Pictures/SAFLAX-15250-stellaria-media-seed-package-back-cr-english.jpg</v>
      </c>
      <c r="AM307" s="330" t="str">
        <f>IF(H307&lt;1,"",
IF($C$1="Bulgarisch - BG",HYPERLINK(CONCATENATE("https://www.saflax.de/0-WVK-Retail/Bilder-Pictures/SAFLAX-",'Basis-Tabelle-Samen'!K319,"-",'Basis-Tabelle-Samen'!J319,"-garden-to-go-mini-bulgarian.jpg")),
IF($C$1="Dänisch - DK",HYPERLINK(CONCATENATE("https://www.saflax.de/0-WVK-Retail/Bilder-Pictures/SAFLAX-",'Basis-Tabelle-Samen'!K319,"-",'Basis-Tabelle-Samen'!J319,"-garden-to-go-mini-danish.jpg")),
IF($C$1="Deutsch - DE",HYPERLINK(CONCATENATE("https://www.saflax.de/0-WVK-Retail/Bilder-Pictures/SAFLAX-",'Basis-Tabelle-Samen'!K319,"-",'Basis-Tabelle-Samen'!J319,"-garden-to-go-mini-german.jpg")),
IF($C$1="Englisch - UK",HYPERLINK(CONCATENATE("https://www.saflax.de/0-WVK-Retail/Bilder-Pictures/SAFLAX-",'Basis-Tabelle-Samen'!K319,"-",'Basis-Tabelle-Samen'!J319,"-garden-to-go-mini-english.jpg")),
IF($C$1="Estnisch - EE",HYPERLINK(CONCATENATE("https://www.saflax.de/0-WVK-Retail/Bilder-Pictures/SAFLAX-",'Basis-Tabelle-Samen'!K319,"-",'Basis-Tabelle-Samen'!J319,"-garden-to-go-mini-estonian.jpg")),
IF($C$1="Finnisch - FI",HYPERLINK(CONCATENATE("https://www.saflax.de/0-WVK-Retail/Bilder-Pictures/SAFLAX-",'Basis-Tabelle-Samen'!K319,"-",'Basis-Tabelle-Samen'!J319,"-garden-to-go-mini-finnish.jpg")),
IF($C$1="Französisch - FR",HYPERLINK(CONCATENATE("https://www.saflax.de/0-WVK-Retail/Bilder-Pictures/SAFLAX-",'Basis-Tabelle-Samen'!K319,"-",'Basis-Tabelle-Samen'!J319,"-garden-to-go-mini-french.jpg")),
IF($C$1="Griechisch - GR",HYPERLINK(CONCATENATE("https://www.saflax.de/0-WVK-Retail/Bilder-Pictures/SAFLAX-",'Basis-Tabelle-Samen'!K319,"-",'Basis-Tabelle-Samen'!J319,"-garden-to-go-mini-greek.jpg")),
IF($C$1="Irisch - IE",HYPERLINK(CONCATENATE("https://www.saflax.de/0-WVK-Retail/Bilder-Pictures/SAFLAX-",'Basis-Tabelle-Samen'!K319,"-",'Basis-Tabelle-Samen'!J319,"-garden-to-go-mini-irish.jpg")),
IF($C$1="Isländisch - IS",HYPERLINK(CONCATENATE("https://www.saflax.de/0-WVK-Retail/Bilder-Pictures/SAFLAX-",'Basis-Tabelle-Samen'!K319,"-",'Basis-Tabelle-Samen'!J319,"-garden-to-go-mini-icelandic.jpg")),
IF($C$1="Italienisch - IT",HYPERLINK(CONCATENATE("https://www.saflax.de/0-WVK-Retail/Bilder-Pictures/SAFLAX-",'Basis-Tabelle-Samen'!K319,"-",'Basis-Tabelle-Samen'!J319,"-garden-to-go-mini-italian.jpg")),
IF($C$1="Japanisch - JP",HYPERLINK(CONCATENATE("https://www.saflax.de/0-WVK-Retail/Bilder-Pictures/SAFLAX-",'Basis-Tabelle-Samen'!K319,"-",'Basis-Tabelle-Samen'!J319,"-garden-to-go-mini-japanese.jpg")),
IF($C$1="Kroatisch - HR",HYPERLINK(CONCATENATE("https://www.saflax.de/0-WVK-Retail/Bilder-Pictures/SAFLAX-",'Basis-Tabelle-Samen'!K319,"-",'Basis-Tabelle-Samen'!J319,"-garden-to-go-mini-croatian.jpg")),
IF($C$1="Lettisch - LV",HYPERLINK(CONCATENATE("https://www.saflax.de/0-WVK-Retail/Bilder-Pictures/SAFLAX-",'Basis-Tabelle-Samen'!K319,"-",'Basis-Tabelle-Samen'!J319,"-garden-to-go-mini-latvian.jpg")),
IF($C$1="Litauisch - LT",HYPERLINK(CONCATENATE("https://www.saflax.de/0-WVK-Retail/Bilder-Pictures/SAFLAX-",'Basis-Tabelle-Samen'!K319,"-",'Basis-Tabelle-Samen'!J319,"-garden-to-go-mini-lithuanian.jpg")),
IF($C$1="Maltesisch - MT",HYPERLINK(CONCATENATE("https://www.saflax.de/0-WVK-Retail/Bilder-Pictures/SAFLAX-",'Basis-Tabelle-Samen'!K319,"-",'Basis-Tabelle-Samen'!J319,"-garden-to-go-mini-maltese.jpg")),
IF($C$1="Niederländisch - NL",HYPERLINK(CONCATENATE("https://www.saflax.de/0-WVK-Retail/Bilder-Pictures/SAFLAX-",'Basis-Tabelle-Samen'!K319,"-",'Basis-Tabelle-Samen'!J319,"-garden-to-go-mini-dutch.jpg")),
IF($C$1="Norwegisch - NO",HYPERLINK(CONCATENATE("https://www.saflax.de/0-WVK-Retail/Bilder-Pictures/SAFLAX-",'Basis-Tabelle-Samen'!K319,"-",'Basis-Tabelle-Samen'!J319,"-garden-to-go-mini-nowegian.jpg")),
IF($C$1="Polnisch - PL",HYPERLINK(CONCATENATE("https://www.saflax.de/0-WVK-Retail/Bilder-Pictures/SAFLAX-",'Basis-Tabelle-Samen'!K319,"-",'Basis-Tabelle-Samen'!J319,"-garden-to-go-mini-polish.jpg")),
IF($C$1="Portugiesisch - PT",HYPERLINK(CONCATENATE("https://www.saflax.de/0-WVK-Retail/Bilder-Pictures/SAFLAX-",'Basis-Tabelle-Samen'!K319,"-",'Basis-Tabelle-Samen'!J319,"-garden-to-go-mini-portuguese.jpg")),
IF($C$1="Rumänisch - RO",HYPERLINK(CONCATENATE("https://www.saflax.de/0-WVK-Retail/Bilder-Pictures/SAFLAX-",'Basis-Tabelle-Samen'!K319,"-",'Basis-Tabelle-Samen'!J319,"-garden-to-go-mini-romanian.jpg")),
IF($C$1="Schwedisch - SE",HYPERLINK(CONCATENATE("https://www.saflax.de/0-WVK-Retail/Bilder-Pictures/SAFLAX-",'Basis-Tabelle-Samen'!K319,"-",'Basis-Tabelle-Samen'!J319,"-garden-to-go-mini-swedish.jpg")),
IF($C$1="Slowakisch - SK",HYPERLINK(CONCATENATE("https://www.saflax.de/0-WVK-Retail/Bilder-Pictures/SAFLAX-",'Basis-Tabelle-Samen'!K319,"-",'Basis-Tabelle-Samen'!J319,"-garden-to-go-mini-slovak.jpg")),
IF($C$1="Slowenisch - SI",HYPERLINK(CONCATENATE("https://www.saflax.de/0-WVK-Retail/Bilder-Pictures/SAFLAX-",'Basis-Tabelle-Samen'!K319,"-",'Basis-Tabelle-Samen'!J319,"-garden-to-go-mini-slovenian.jpg")),
IF($C$1="Spanisch - ES",HYPERLINK(CONCATENATE("https://www.saflax.de/0-WVK-Retail/Bilder-Pictures/SAFLAX-",'Basis-Tabelle-Samen'!K319,"-",'Basis-Tabelle-Samen'!J319,"-garden-to-go-mini-spanish.jpg")),
IF($C$1="Tschechisch - CZ",HYPERLINK(CONCATENATE("https://www.saflax.de/0-WVK-Retail/Bilder-Pictures/SAFLAX-",'Basis-Tabelle-Samen'!K319,"-",'Basis-Tabelle-Samen'!J319,"-garden-to-go-mini-czech.jpg")),
IF($C$1="Türkisch - TR",HYPERLINK(CONCATENATE("https://www.saflax.de/0-WVK-Retail/Bilder-Pictures/SAFLAX-",'Basis-Tabelle-Samen'!K319,"-",'Basis-Tabelle-Samen'!J319,"-garden-to-go-mini-turkish.jpg")),
IF($C$1="Ungarisch - HU",HYPERLINK(CONCATENATE("https://www.saflax.de/0-WVK-Retail/Bilder-Pictures/SAFLAX-",'Basis-Tabelle-Samen'!K319,"-",'Basis-Tabelle-Samen'!J319,"-garden-to-go-mini-hungarian.jpg")),
" ACHTUNG")))))))))))))))))))))))))))))</f>
        <v>https://www.saflax.de/0-WVK-Retail/Bilder-Pictures/SAFLAX-75250-stellaria-media-garden-to-go-mini-english.jpg</v>
      </c>
      <c r="AN307" s="330" t="str">
        <f>IF(I307&lt;1,"",
IF($C$1="Bulgarisch - BG",HYPERLINK(CONCATENATE("https://www.saflax.de/0-WVK-Retail/Bilder-Pictures/SAFLAX-",'Basis-Tabelle-Samen'!N319,"-",'Basis-Tabelle-Samen'!J319,"-garden-to-go-lite-bulgarian.jpg")),
IF($C$1="Dänisch - DK",HYPERLINK(CONCATENATE("https://www.saflax.de/0-WVK-Retail/Bilder-Pictures/SAFLAX-",'Basis-Tabelle-Samen'!N319,"-",'Basis-Tabelle-Samen'!J319,"-garden-to-go-lite-danish.jpg")),
IF($C$1="Deutsch - DE",HYPERLINK(CONCATENATE("https://www.saflax.de/0-WVK-Retail/Bilder-Pictures/SAFLAX-",'Basis-Tabelle-Samen'!N319,"-",'Basis-Tabelle-Samen'!J319,"-garden-to-go-lite-german.jpg")),
IF($C$1="Englisch - UK",HYPERLINK(CONCATENATE("https://www.saflax.de/0-WVK-Retail/Bilder-Pictures/SAFLAX-",'Basis-Tabelle-Samen'!N319,"-",'Basis-Tabelle-Samen'!J319,"-garden-to-go-lite-english.jpg")),
IF($C$1="Estnisch - EE",HYPERLINK(CONCATENATE("https://www.saflax.de/0-WVK-Retail/Bilder-Pictures/SAFLAX-",'Basis-Tabelle-Samen'!N319,"-",'Basis-Tabelle-Samen'!J319,"-garden-to-go-lite-estonian.jpg")),
IF($C$1="Finnisch - FI",HYPERLINK(CONCATENATE("https://www.saflax.de/0-WVK-Retail/Bilder-Pictures/SAFLAX-",'Basis-Tabelle-Samen'!N319,"-",'Basis-Tabelle-Samen'!J319,"-garden-to-go-lite-finnish.jpg")),
IF($C$1="Französisch - FR",HYPERLINK(CONCATENATE("https://www.saflax.de/0-WVK-Retail/Bilder-Pictures/SAFLAX-",'Basis-Tabelle-Samen'!N319,"-",'Basis-Tabelle-Samen'!J319,"-garden-to-go-lite-french.jpg")),
IF($C$1="Griechisch - GR",HYPERLINK(CONCATENATE("https://www.saflax.de/0-WVK-Retail/Bilder-Pictures/SAFLAX-",'Basis-Tabelle-Samen'!N319,"-",'Basis-Tabelle-Samen'!J319,"-garden-to-go-lite-greek.jpg")),
IF($C$1="Irisch - IE",HYPERLINK(CONCATENATE("https://www.saflax.de/0-WVK-Retail/Bilder-Pictures/SAFLAX-",'Basis-Tabelle-Samen'!N319,"-",'Basis-Tabelle-Samen'!J319,"-garden-to-go-lite-irish.jpg")),
IF($C$1="Isländisch - IS",HYPERLINK(CONCATENATE("https://www.saflax.de/0-WVK-Retail/Bilder-Pictures/SAFLAX-",'Basis-Tabelle-Samen'!N319,"-",'Basis-Tabelle-Samen'!J319,"-garden-to-go-lite-icelandic.jpg")),
IF($C$1="Italienisch - IT",HYPERLINK(CONCATENATE("https://www.saflax.de/0-WVK-Retail/Bilder-Pictures/SAFLAX-",'Basis-Tabelle-Samen'!N319,"-",'Basis-Tabelle-Samen'!J319,"-garden-to-go-lite-italian.jpg")),
IF($C$1="Japanisch - JP",HYPERLINK(CONCATENATE("https://www.saflax.de/0-WVK-Retail/Bilder-Pictures/SAFLAX-",'Basis-Tabelle-Samen'!N319,"-",'Basis-Tabelle-Samen'!J319,"-garden-to-go-lite-japanese.jpg")),
IF($C$1="Kroatisch - HR",HYPERLINK(CONCATENATE("https://www.saflax.de/0-WVK-Retail/Bilder-Pictures/SAFLAX-",'Basis-Tabelle-Samen'!N319,"-",'Basis-Tabelle-Samen'!J319,"-garden-to-go-lite-croatian.jpg")),
IF($C$1="Lettisch - LV",HYPERLINK(CONCATENATE("https://www.saflax.de/0-WVK-Retail/Bilder-Pictures/SAFLAX-",'Basis-Tabelle-Samen'!N319,"-",'Basis-Tabelle-Samen'!J319,"-garden-to-go-lite-latvian.jpg")),
IF($C$1="Litauisch - LT",HYPERLINK(CONCATENATE("https://www.saflax.de/0-WVK-Retail/Bilder-Pictures/SAFLAX-",'Basis-Tabelle-Samen'!N319,"-",'Basis-Tabelle-Samen'!J319,"-garden-to-go-lite-lithuanian.jpg")),
IF($C$1="Maltesisch - MT",HYPERLINK(CONCATENATE("https://www.saflax.de/0-WVK-Retail/Bilder-Pictures/SAFLAX-",'Basis-Tabelle-Samen'!N319,"-",'Basis-Tabelle-Samen'!J319,"-garden-to-go-lite-maltese.jpg")),
IF($C$1="Niederländisch - NL",HYPERLINK(CONCATENATE("https://www.saflax.de/0-WVK-Retail/Bilder-Pictures/SAFLAX-",'Basis-Tabelle-Samen'!N319,"-",'Basis-Tabelle-Samen'!J319,"-garden-to-go-lite-dutch.jpg")),
IF($C$1="Norwegisch - NO",HYPERLINK(CONCATENATE("https://www.saflax.de/0-WVK-Retail/Bilder-Pictures/SAFLAX-",'Basis-Tabelle-Samen'!N319,"-",'Basis-Tabelle-Samen'!J319,"-garden-to-go-lite-nowegian.jpg")),
IF($C$1="Polnisch - PL",HYPERLINK(CONCATENATE("https://www.saflax.de/0-WVK-Retail/Bilder-Pictures/SAFLAX-",'Basis-Tabelle-Samen'!N319,"-",'Basis-Tabelle-Samen'!J319,"-garden-to-go-lite-polish.jpg")),
IF($C$1="Portugiesisch - PT",HYPERLINK(CONCATENATE("https://www.saflax.de/0-WVK-Retail/Bilder-Pictures/SAFLAX-",'Basis-Tabelle-Samen'!N319,"-",'Basis-Tabelle-Samen'!J319,"-garden-to-go-lite-portuguese.jpg")),
IF($C$1="Rumänisch - RO",HYPERLINK(CONCATENATE("https://www.saflax.de/0-WVK-Retail/Bilder-Pictures/SAFLAX-",'Basis-Tabelle-Samen'!N319,"-",'Basis-Tabelle-Samen'!J319,"-garden-to-go-lite-romanian.jpg")),
IF($C$1="Schwedisch - SE",HYPERLINK(CONCATENATE("https://www.saflax.de/0-WVK-Retail/Bilder-Pictures/SAFLAX-",'Basis-Tabelle-Samen'!N319,"-",'Basis-Tabelle-Samen'!J319,"-garden-to-go-lite-swedish.jpg")),
IF($C$1="Slowakisch - SK",HYPERLINK(CONCATENATE("https://www.saflax.de/0-WVK-Retail/Bilder-Pictures/SAFLAX-",'Basis-Tabelle-Samen'!N319,"-",'Basis-Tabelle-Samen'!J319,"-garden-to-go-lite-slovak.jpg")),
IF($C$1="Slowenisch - SI",HYPERLINK(CONCATENATE("https://www.saflax.de/0-WVK-Retail/Bilder-Pictures/SAFLAX-",'Basis-Tabelle-Samen'!N319,"-",'Basis-Tabelle-Samen'!J319,"-garden-to-go-lite-slovenian.jpg")),
IF($C$1="Spanisch - ES",HYPERLINK(CONCATENATE("https://www.saflax.de/0-WVK-Retail/Bilder-Pictures/SAFLAX-",'Basis-Tabelle-Samen'!N319,"-",'Basis-Tabelle-Samen'!J319,"-garden-to-go-lite-spanish.jpg")),
IF($C$1="Tschechisch - CZ",HYPERLINK(CONCATENATE("https://www.saflax.de/0-WVK-Retail/Bilder-Pictures/SAFLAX-",'Basis-Tabelle-Samen'!N319,"-",'Basis-Tabelle-Samen'!J319,"-garden-to-go-lite-czech.jpg")),
IF($C$1="Türkisch - TR",HYPERLINK(CONCATENATE("https://www.saflax.de/0-WVK-Retail/Bilder-Pictures/SAFLAX-",'Basis-Tabelle-Samen'!N319,"-",'Basis-Tabelle-Samen'!J319,"-garden-to-go-lite-turkish.jpg")),
IF($C$1="Ungarisch - HU",HYPERLINK(CONCATENATE("https://www.saflax.de/0-WVK-Retail/Bilder-Pictures/SAFLAX-",'Basis-Tabelle-Samen'!N319,"-",'Basis-Tabelle-Samen'!J319,"-garden-to-go-lite-hungarian.jpg")),
" ACHTUNG")))))))))))))))))))))))))))))</f>
        <v>https://www.saflax.de/0-WVK-Retail/Bilder-Pictures/SAFLAX-85250-stellaria-media-garden-to-go-lite-english.jpg</v>
      </c>
      <c r="AO307" s="330" t="str">
        <f>IF(J307&lt;1,"",
IF($C$1="Bulgarisch - BG",HYPERLINK(CONCATENATE("https://www.saflax.de/0-WVK-Retail/Bilder-Pictures/SAFLAX-",'Basis-Tabelle-Samen'!Q319,"-",'Basis-Tabelle-Samen'!J319,"-garden-to-go-bulgarian.jpg")),
IF($C$1="Dänisch - DK",HYPERLINK(CONCATENATE("https://www.saflax.de/0-WVK-Retail/Bilder-Pictures/SAFLAX-",'Basis-Tabelle-Samen'!Q319,"-",'Basis-Tabelle-Samen'!J319,"-garden-to-go-danish.jpg")),
IF($C$1="Deutsch - DE",HYPERLINK(CONCATENATE("https://www.saflax.de/0-WVK-Retail/Bilder-Pictures/SAFLAX-",'Basis-Tabelle-Samen'!Q319,"-",'Basis-Tabelle-Samen'!J319,"-garden-to-go-german.jpg")),
IF($C$1="Englisch - UK",HYPERLINK(CONCATENATE("https://www.saflax.de/0-WVK-Retail/Bilder-Pictures/SAFLAX-",'Basis-Tabelle-Samen'!Q319,"-",'Basis-Tabelle-Samen'!J319,"-garden-to-go-english.jpg")),
IF($C$1="Estnisch - EE",HYPERLINK(CONCATENATE("https://www.saflax.de/0-WVK-Retail/Bilder-Pictures/SAFLAX-",'Basis-Tabelle-Samen'!Q319,"-",'Basis-Tabelle-Samen'!J319,"-garden-to-go-estonian.jpg")),
IF($C$1="Finnisch - FI",HYPERLINK(CONCATENATE("https://www.saflax.de/0-WVK-Retail/Bilder-Pictures/SAFLAX-",'Basis-Tabelle-Samen'!Q319,"-",'Basis-Tabelle-Samen'!J319,"-garden-to-go-finnish.jpg")),
IF($C$1="Französisch - FR",HYPERLINK(CONCATENATE("https://www.saflax.de/0-WVK-Retail/Bilder-Pictures/SAFLAX-",'Basis-Tabelle-Samen'!Q319,"-",'Basis-Tabelle-Samen'!J319,"-garden-to-go-french.jpg")),
IF($C$1="Griechisch - GR",HYPERLINK(CONCATENATE("https://www.saflax.de/0-WVK-Retail/Bilder-Pictures/SAFLAX-",'Basis-Tabelle-Samen'!Q319,"-",'Basis-Tabelle-Samen'!J319,"-garden-to-go-greek.jpg")),
IF($C$1="Irisch - IE",HYPERLINK(CONCATENATE("https://www.saflax.de/0-WVK-Retail/Bilder-Pictures/SAFLAX-",'Basis-Tabelle-Samen'!Q319,"-",'Basis-Tabelle-Samen'!J319,"-garden-to-go-irish.jpg")),
IF($C$1="Isländisch - IS",HYPERLINK(CONCATENATE("https://www.saflax.de/0-WVK-Retail/Bilder-Pictures/SAFLAX-",'Basis-Tabelle-Samen'!Q319,"-",'Basis-Tabelle-Samen'!J319,"-garden-to-go-icelandic.jpg")),
IF($C$1="Italienisch - IT",HYPERLINK(CONCATENATE("https://www.saflax.de/0-WVK-Retail/Bilder-Pictures/SAFLAX-",'Basis-Tabelle-Samen'!Q319,"-",'Basis-Tabelle-Samen'!J319,"-garden-to-go-italian.jpg")),
IF($C$1="Japanisch - JP",HYPERLINK(CONCATENATE("https://www.saflax.de/0-WVK-Retail/Bilder-Pictures/SAFLAX-",'Basis-Tabelle-Samen'!Q319,"-",'Basis-Tabelle-Samen'!J319,"-garden-to-go-japanese.jpg")),
IF($C$1="Kroatisch - HR",HYPERLINK(CONCATENATE("https://www.saflax.de/0-WVK-Retail/Bilder-Pictures/SAFLAX-",'Basis-Tabelle-Samen'!Q319,"-",'Basis-Tabelle-Samen'!J319,"-garden-to-go-croatian.jpg")),
IF($C$1="Lettisch - LV",HYPERLINK(CONCATENATE("https://www.saflax.de/0-WVK-Retail/Bilder-Pictures/SAFLAX-",'Basis-Tabelle-Samen'!Q319,"-",'Basis-Tabelle-Samen'!J319,"-garden-to-go-latvian.jpg")),
IF($C$1="Litauisch - LT",HYPERLINK(CONCATENATE("https://www.saflax.de/0-WVK-Retail/Bilder-Pictures/SAFLAX-",'Basis-Tabelle-Samen'!Q319,"-",'Basis-Tabelle-Samen'!J319,"-garden-to-go-lithuanian.jpg")),
IF($C$1="Maltesisch - MT",HYPERLINK(CONCATENATE("https://www.saflax.de/0-WVK-Retail/Bilder-Pictures/SAFLAX-",'Basis-Tabelle-Samen'!Q319,"-",'Basis-Tabelle-Samen'!J319,"-garden-to-go-maltese.jpg")),
IF($C$1="Niederländisch - NL",HYPERLINK(CONCATENATE("https://www.saflax.de/0-WVK-Retail/Bilder-Pictures/SAFLAX-",'Basis-Tabelle-Samen'!Q319,"-",'Basis-Tabelle-Samen'!J319,"-garden-to-go-dutch.jpg")),
IF($C$1="Norwegisch - NO",HYPERLINK(CONCATENATE("https://www.saflax.de/0-WVK-Retail/Bilder-Pictures/SAFLAX-",'Basis-Tabelle-Samen'!Q319,"-",'Basis-Tabelle-Samen'!J319,"-garden-to-go-nowegian.jpg")),
IF($C$1="Polnisch - PL",HYPERLINK(CONCATENATE("https://www.saflax.de/0-WVK-Retail/Bilder-Pictures/SAFLAX-",'Basis-Tabelle-Samen'!Q319,"-",'Basis-Tabelle-Samen'!J319,"-garden-to-go-polish.jpg")),
IF($C$1="Portugiesisch - PT",HYPERLINK(CONCATENATE("https://www.saflax.de/0-WVK-Retail/Bilder-Pictures/SAFLAX-",'Basis-Tabelle-Samen'!Q319,"-",'Basis-Tabelle-Samen'!J319,"-garden-to-go-portuguese.jpg")),
IF($C$1="Rumänisch - RO",HYPERLINK(CONCATENATE("https://www.saflax.de/0-WVK-Retail/Bilder-Pictures/SAFLAX-",'Basis-Tabelle-Samen'!Q319,"-",'Basis-Tabelle-Samen'!J319,"-garden-to-go-romanian.jpg")),
IF($C$1="Schwedisch - SE",HYPERLINK(CONCATENATE("https://www.saflax.de/0-WVK-Retail/Bilder-Pictures/SAFLAX-",'Basis-Tabelle-Samen'!Q319,"-",'Basis-Tabelle-Samen'!J319,"-garden-to-go-swedish.jpg")),
IF($C$1="Slowakisch - SK",HYPERLINK(CONCATENATE("https://www.saflax.de/0-WVK-Retail/Bilder-Pictures/SAFLAX-",'Basis-Tabelle-Samen'!Q319,"-",'Basis-Tabelle-Samen'!J319,"-garden-to-go-slovak.jpg")),
IF($C$1="Slowenisch - SI",HYPERLINK(CONCATENATE("https://www.saflax.de/0-WVK-Retail/Bilder-Pictures/SAFLAX-",'Basis-Tabelle-Samen'!Q319,"-",'Basis-Tabelle-Samen'!J319,"-garden-to-go-slovenian.jpg")),
IF($C$1="Spanisch - ES",HYPERLINK(CONCATENATE("https://www.saflax.de/0-WVK-Retail/Bilder-Pictures/SAFLAX-",'Basis-Tabelle-Samen'!Q319,"-",'Basis-Tabelle-Samen'!J319,"-garden-to-go-spanish.jpg")),
IF($C$1="Tschechisch - CZ",HYPERLINK(CONCATENATE("https://www.saflax.de/0-WVK-Retail/Bilder-Pictures/SAFLAX-",'Basis-Tabelle-Samen'!Q319,"-",'Basis-Tabelle-Samen'!J319,"-garden-to-go-czech.jpg")),
IF($C$1="Türkisch - TR",HYPERLINK(CONCATENATE("https://www.saflax.de/0-WVK-Retail/Bilder-Pictures/SAFLAX-",'Basis-Tabelle-Samen'!Q319,"-",'Basis-Tabelle-Samen'!J319,"-garden-to-go-turkish.jpg")),
IF($C$1="Ungarisch - HU",HYPERLINK(CONCATENATE("https://www.saflax.de/0-WVK-Retail/Bilder-Pictures/SAFLAX-",'Basis-Tabelle-Samen'!Q319,"-",'Basis-Tabelle-Samen'!J319,"-garden-to-go-hungarian.jpg")),
" ACHTUNG")))))))))))))))))))))))))))))</f>
        <v>https://www.saflax.de/0-WVK-Retail/Bilder-Pictures/SAFLAX-55250-stellaria-media-garden-to-go-english.jpg</v>
      </c>
      <c r="AP307" s="330" t="str">
        <f>IF(K307&lt;1,"",
IF($C$1="Bulgarisch - BG",HYPERLINK(CONCATENATE("https://www.saflax.de/0-WVK-Retail/Bilder-Pictures/SAFLAX-",'Basis-Tabelle-Samen'!T319,"-",'Basis-Tabelle-Samen'!J319,"-cultivation-set-bulgarian.jpg")),
IF($C$1="Dänisch - DK",HYPERLINK(CONCATENATE("https://www.saflax.de/0-WVK-Retail/Bilder-Pictures/SAFLAX-",'Basis-Tabelle-Samen'!T319,"-",'Basis-Tabelle-Samen'!J319,"-cultivation-set-danish.jpg")),
IF($C$1="Deutsch - DE",HYPERLINK(CONCATENATE("https://www.saflax.de/0-WVK-Retail/Bilder-Pictures/SAFLAX-",'Basis-Tabelle-Samen'!T319,"-",'Basis-Tabelle-Samen'!J319,"-cultivation-set-german.jpg")),
IF($C$1="Englisch - UK",HYPERLINK(CONCATENATE("https://www.saflax.de/0-WVK-Retail/Bilder-Pictures/SAFLAX-",'Basis-Tabelle-Samen'!T319,"-",'Basis-Tabelle-Samen'!J319,"-cultivation-set-english.jpg")),
IF($C$1="Estnisch - EE",HYPERLINK(CONCATENATE("https://www.saflax.de/0-WVK-Retail/Bilder-Pictures/SAFLAX-",'Basis-Tabelle-Samen'!T319,"-",'Basis-Tabelle-Samen'!J319,"-cultivation-set-estonian.jpg")),
IF($C$1="Finnisch - FI",HYPERLINK(CONCATENATE("https://www.saflax.de/0-WVK-Retail/Bilder-Pictures/SAFLAX-",'Basis-Tabelle-Samen'!T319,"-",'Basis-Tabelle-Samen'!J319,"-cultivation-set-finnish.jpg")),
IF($C$1="Französisch - FR",HYPERLINK(CONCATENATE("https://www.saflax.de/0-WVK-Retail/Bilder-Pictures/SAFLAX-",'Basis-Tabelle-Samen'!T319,"-",'Basis-Tabelle-Samen'!J319,"-cultivation-set-french.jpg")),
IF($C$1="Griechisch - GR",HYPERLINK(CONCATENATE("https://www.saflax.de/0-WVK-Retail/Bilder-Pictures/SAFLAX-",'Basis-Tabelle-Samen'!T319,"-",'Basis-Tabelle-Samen'!J319,"-cultivation-set-greek.jpg")),
IF($C$1="Irisch - IE",HYPERLINK(CONCATENATE("https://www.saflax.de/0-WVK-Retail/Bilder-Pictures/SAFLAX-",'Basis-Tabelle-Samen'!T319,"-",'Basis-Tabelle-Samen'!J319,"-cultivation-set-irish.jpg")),
IF($C$1="Isländisch - IS",HYPERLINK(CONCATENATE("https://www.saflax.de/0-WVK-Retail/Bilder-Pictures/SAFLAX-",'Basis-Tabelle-Samen'!T319,"-",'Basis-Tabelle-Samen'!J319,"-cultivation-set-icelandic.jpg")),
IF($C$1="Italienisch - IT",HYPERLINK(CONCATENATE("https://www.saflax.de/0-WVK-Retail/Bilder-Pictures/SAFLAX-",'Basis-Tabelle-Samen'!T319,"-",'Basis-Tabelle-Samen'!J319,"-cultivation-set-italian.jpg")),
IF($C$1="Japanisch - JP",HYPERLINK(CONCATENATE("https://www.saflax.de/0-WVK-Retail/Bilder-Pictures/SAFLAX-",'Basis-Tabelle-Samen'!T319,"-",'Basis-Tabelle-Samen'!J319,"-cultivation-set-japanese.jpg")),
IF($C$1="Kroatisch - HR",HYPERLINK(CONCATENATE("https://www.saflax.de/0-WVK-Retail/Bilder-Pictures/SAFLAX-",'Basis-Tabelle-Samen'!T319,"-",'Basis-Tabelle-Samen'!J319,"-cultivation-set-croatian.jpg")),
IF($C$1="Lettisch - LV",HYPERLINK(CONCATENATE("https://www.saflax.de/0-WVK-Retail/Bilder-Pictures/SAFLAX-",'Basis-Tabelle-Samen'!T319,"-",'Basis-Tabelle-Samen'!J319,"-cultivation-set-latvian.jpg")),
IF($C$1="Litauisch - LT",HYPERLINK(CONCATENATE("https://www.saflax.de/0-WVK-Retail/Bilder-Pictures/SAFLAX-",'Basis-Tabelle-Samen'!T319,"-",'Basis-Tabelle-Samen'!J319,"-cultivation-set-lithuanian.jpg")),
IF($C$1="Maltesisch - MT",HYPERLINK(CONCATENATE("https://www.saflax.de/0-WVK-Retail/Bilder-Pictures/SAFLAX-",'Basis-Tabelle-Samen'!T319,"-",'Basis-Tabelle-Samen'!J319,"-cultivation-set-maltese.jpg")),
IF($C$1="Niederländisch - NL",HYPERLINK(CONCATENATE("https://www.saflax.de/0-WVK-Retail/Bilder-Pictures/SAFLAX-",'Basis-Tabelle-Samen'!T319,"-",'Basis-Tabelle-Samen'!J319,"-cultivation-set-dutch.jpg")),
IF($C$1="Norwegisch - NO",HYPERLINK(CONCATENATE("https://www.saflax.de/0-WVK-Retail/Bilder-Pictures/SAFLAX-",'Basis-Tabelle-Samen'!T319,"-",'Basis-Tabelle-Samen'!J319,"-cultivation-set-nowegian.jpg")),
IF($C$1="Polnisch - PL",HYPERLINK(CONCATENATE("https://www.saflax.de/0-WVK-Retail/Bilder-Pictures/SAFLAX-",'Basis-Tabelle-Samen'!T319,"-",'Basis-Tabelle-Samen'!J319,"-cultivation-set-polish.jpg")),
IF($C$1="Portugiesisch - PT",HYPERLINK(CONCATENATE("https://www.saflax.de/0-WVK-Retail/Bilder-Pictures/SAFLAX-",'Basis-Tabelle-Samen'!T319,"-",'Basis-Tabelle-Samen'!J319,"-cultivation-set-portuguese.jpg")),
IF($C$1="Rumänisch - RO",HYPERLINK(CONCATENATE("https://www.saflax.de/0-WVK-Retail/Bilder-Pictures/SAFLAX-",'Basis-Tabelle-Samen'!T319,"-",'Basis-Tabelle-Samen'!J319,"-cultivation-set-romanian.jpg")),
IF($C$1="Schwedisch - SE",HYPERLINK(CONCATENATE("https://www.saflax.de/0-WVK-Retail/Bilder-Pictures/SAFLAX-",'Basis-Tabelle-Samen'!T319,"-",'Basis-Tabelle-Samen'!J319,"-cultivation-set-swedish.jpg")),
IF($C$1="Slowakisch - SK",HYPERLINK(CONCATENATE("https://www.saflax.de/0-WVK-Retail/Bilder-Pictures/SAFLAX-",'Basis-Tabelle-Samen'!T319,"-",'Basis-Tabelle-Samen'!J319,"-cultivation-set-slovak.jpg")),
IF($C$1="Slowenisch - SI",HYPERLINK(CONCATENATE("https://www.saflax.de/0-WVK-Retail/Bilder-Pictures/SAFLAX-",'Basis-Tabelle-Samen'!T319,"-",'Basis-Tabelle-Samen'!J319,"-cultivation-set-slovenian.jpg")),
IF($C$1="Spanisch - ES",HYPERLINK(CONCATENATE("https://www.saflax.de/0-WVK-Retail/Bilder-Pictures/SAFLAX-",'Basis-Tabelle-Samen'!T319,"-",'Basis-Tabelle-Samen'!J319,"-cultivation-set-spanish.jpg")),
IF($C$1="Tschechisch - CZ",HYPERLINK(CONCATENATE("https://www.saflax.de/0-WVK-Retail/Bilder-Pictures/SAFLAX-",'Basis-Tabelle-Samen'!T319,"-",'Basis-Tabelle-Samen'!J319,"-cultivation-set-czech.jpg")),
IF($C$1="Türkisch - TR",HYPERLINK(CONCATENATE("https://www.saflax.de/0-WVK-Retail/Bilder-Pictures/SAFLAX-",'Basis-Tabelle-Samen'!T319,"-",'Basis-Tabelle-Samen'!J319,"-cultivation-set-turkish.jpg")),
IF($C$1="Ungarisch - HU",HYPERLINK(CONCATENATE("https://www.saflax.de/0-WVK-Retail/Bilder-Pictures/SAFLAX-",'Basis-Tabelle-Samen'!T319,"-",'Basis-Tabelle-Samen'!J319,"-cultivation-set-hungarian.jpg")),
" ACHTUNG")))))))))))))))))))))))))))))</f>
        <v>https://www.saflax.de/0-WVK-Retail/Bilder-Pictures/SAFLAX-35250-stellaria-media-cultivation-set-english.jpg</v>
      </c>
      <c r="AQ307" s="330" t="str">
        <f>IF(L307&lt;1,"",
IF($C$1="Bulgarisch - BG",HYPERLINK(CONCATENATE("https://www.saflax.de/0-WVK-Retail/Bilder-Pictures/SAFLAX-",'Basis-Tabelle-Samen'!W319,"-",'Basis-Tabelle-Samen'!J319,"-garden-in-the-bag-bulgarian.jpg")),
IF($C$1="Dänisch - DK",HYPERLINK(CONCATENATE("https://www.saflax.de/0-WVK-Retail/Bilder-Pictures/SAFLAX-",'Basis-Tabelle-Samen'!W319,"-",'Basis-Tabelle-Samen'!J319,"-garden-in-the-bag-danish.jpg")),
IF($C$1="Deutsch - DE",HYPERLINK(CONCATENATE("https://www.saflax.de/0-WVK-Retail/Bilder-Pictures/SAFLAX-",'Basis-Tabelle-Samen'!W319,"-",'Basis-Tabelle-Samen'!J319,"-garden-in-the-bag-german.jpg")),
IF($C$1="Englisch - UK",HYPERLINK(CONCATENATE("https://www.saflax.de/0-WVK-Retail/Bilder-Pictures/SAFLAX-",'Basis-Tabelle-Samen'!W319,"-",'Basis-Tabelle-Samen'!J319,"-garden-in-the-bag-english.jpg")),
IF($C$1="Estnisch - EE",HYPERLINK(CONCATENATE("https://www.saflax.de/0-WVK-Retail/Bilder-Pictures/SAFLAX-",'Basis-Tabelle-Samen'!W319,"-",'Basis-Tabelle-Samen'!J319,"-garden-in-the-bag-estonian.jpg")),
IF($C$1="Finnisch - FI",HYPERLINK(CONCATENATE("https://www.saflax.de/0-WVK-Retail/Bilder-Pictures/SAFLAX-",'Basis-Tabelle-Samen'!W319,"-",'Basis-Tabelle-Samen'!J319,"-garden-in-the-bag-finnish.jpg")),
IF($C$1="Französisch - FR",HYPERLINK(CONCATENATE("https://www.saflax.de/0-WVK-Retail/Bilder-Pictures/SAFLAX-",'Basis-Tabelle-Samen'!W319,"-",'Basis-Tabelle-Samen'!J319,"-garden-in-the-bag-french.jpg")),
IF($C$1="Griechisch - GR",HYPERLINK(CONCATENATE("https://www.saflax.de/0-WVK-Retail/Bilder-Pictures/SAFLAX-",'Basis-Tabelle-Samen'!W319,"-",'Basis-Tabelle-Samen'!J319,"-garden-in-the-bag-greek.jpg")),
IF($C$1="Irisch - IE",HYPERLINK(CONCATENATE("https://www.saflax.de/0-WVK-Retail/Bilder-Pictures/SAFLAX-",'Basis-Tabelle-Samen'!W319,"-",'Basis-Tabelle-Samen'!J319,"-garden-in-the-bag-irish.jpg")),
IF($C$1="Isländisch - IS",HYPERLINK(CONCATENATE("https://www.saflax.de/0-WVK-Retail/Bilder-Pictures/SAFLAX-",'Basis-Tabelle-Samen'!W319,"-",'Basis-Tabelle-Samen'!J319,"-garden-in-the-bag-icelandic.jpg")),
IF($C$1="Italienisch - IT",HYPERLINK(CONCATENATE("https://www.saflax.de/0-WVK-Retail/Bilder-Pictures/SAFLAX-",'Basis-Tabelle-Samen'!W319,"-",'Basis-Tabelle-Samen'!J319,"-garden-in-the-bag-italian.jpg")),
IF($C$1="Japanisch - JP",HYPERLINK(CONCATENATE("https://www.saflax.de/0-WVK-Retail/Bilder-Pictures/SAFLAX-",'Basis-Tabelle-Samen'!W319,"-",'Basis-Tabelle-Samen'!J319,"-garden-in-the-bag-japanese.jpg")),
IF($C$1="Kroatisch - HR",HYPERLINK(CONCATENATE("https://www.saflax.de/0-WVK-Retail/Bilder-Pictures/SAFLAX-",'Basis-Tabelle-Samen'!W319,"-",'Basis-Tabelle-Samen'!J319,"-garden-in-the-bag-croatian.jpg")),
IF($C$1="Lettisch - LV",HYPERLINK(CONCATENATE("https://www.saflax.de/0-WVK-Retail/Bilder-Pictures/SAFLAX-",'Basis-Tabelle-Samen'!W319,"-",'Basis-Tabelle-Samen'!J319,"-garden-in-the-bag-latvian.jpg")),
IF($C$1="Litauisch - LT",HYPERLINK(CONCATENATE("https://www.saflax.de/0-WVK-Retail/Bilder-Pictures/SAFLAX-",'Basis-Tabelle-Samen'!W319,"-",'Basis-Tabelle-Samen'!J319,"-garden-in-the-bag-lithuanian.jpg")),
IF($C$1="Maltesisch - MT",HYPERLINK(CONCATENATE("https://www.saflax.de/0-WVK-Retail/Bilder-Pictures/SAFLAX-",'Basis-Tabelle-Samen'!W319,"-",'Basis-Tabelle-Samen'!J319,"-garden-in-the-bag-maltese.jpg")),
IF($C$1="Niederländisch - NL",HYPERLINK(CONCATENATE("https://www.saflax.de/0-WVK-Retail/Bilder-Pictures/SAFLAX-",'Basis-Tabelle-Samen'!W319,"-",'Basis-Tabelle-Samen'!J319,"-garden-in-the-bag-dutch.jpg")),
IF($C$1="Norwegisch - NO",HYPERLINK(CONCATENATE("https://www.saflax.de/0-WVK-Retail/Bilder-Pictures/SAFLAX-",'Basis-Tabelle-Samen'!W319,"-",'Basis-Tabelle-Samen'!J319,"-garden-in-the-bag-nowegian.jpg")),
IF($C$1="Polnisch - PL",HYPERLINK(CONCATENATE("https://www.saflax.de/0-WVK-Retail/Bilder-Pictures/SAFLAX-",'Basis-Tabelle-Samen'!W319,"-",'Basis-Tabelle-Samen'!J319,"-garden-in-the-bag-polish.jpg")),
IF($C$1="Portugiesisch - PT",HYPERLINK(CONCATENATE("https://www.saflax.de/0-WVK-Retail/Bilder-Pictures/SAFLAX-",'Basis-Tabelle-Samen'!W319,"-",'Basis-Tabelle-Samen'!J319,"-garden-in-the-bag-portuguese.jpg")),
IF($C$1="Rumänisch - RO",HYPERLINK(CONCATENATE("https://www.saflax.de/0-WVK-Retail/Bilder-Pictures/SAFLAX-",'Basis-Tabelle-Samen'!W319,"-",'Basis-Tabelle-Samen'!J319,"-garden-in-the-bag-romanian.jpg")),
IF($C$1="Schwedisch - SE",HYPERLINK(CONCATENATE("https://www.saflax.de/0-WVK-Retail/Bilder-Pictures/SAFLAX-",'Basis-Tabelle-Samen'!W319,"-",'Basis-Tabelle-Samen'!J319,"-garden-in-the-bag-swedish.jpg")),
IF($C$1="Slowakisch - SK",HYPERLINK(CONCATENATE("https://www.saflax.de/0-WVK-Retail/Bilder-Pictures/SAFLAX-",'Basis-Tabelle-Samen'!W319,"-",'Basis-Tabelle-Samen'!J319,"-garden-in-the-bag-slovak.jpg")),
IF($C$1="Slowenisch - SI",HYPERLINK(CONCATENATE("https://www.saflax.de/0-WVK-Retail/Bilder-Pictures/SAFLAX-",'Basis-Tabelle-Samen'!W319,"-",'Basis-Tabelle-Samen'!J319,"-garden-in-the-bag-slovenian.jpg")),
IF($C$1="Spanisch - ES",HYPERLINK(CONCATENATE("https://www.saflax.de/0-WVK-Retail/Bilder-Pictures/SAFLAX-",'Basis-Tabelle-Samen'!W319,"-",'Basis-Tabelle-Samen'!J319,"-garden-in-the-bag-spanish.jpg")),
IF($C$1="Tschechisch - CZ",HYPERLINK(CONCATENATE("https://www.saflax.de/0-WVK-Retail/Bilder-Pictures/SAFLAX-",'Basis-Tabelle-Samen'!W319,"-",'Basis-Tabelle-Samen'!J319,"-garden-in-the-bag-czech.jpg")),
IF($C$1="Türkisch - TR",HYPERLINK(CONCATENATE("https://www.saflax.de/0-WVK-Retail/Bilder-Pictures/SAFLAX-",'Basis-Tabelle-Samen'!W319,"-",'Basis-Tabelle-Samen'!J319,"-garden-in-the-bag-turkish.jpg")),
IF($C$1="Ungarisch - HU",HYPERLINK(CONCATENATE("https://www.saflax.de/0-WVK-Retail/Bilder-Pictures/SAFLAX-",'Basis-Tabelle-Samen'!W319,"-",'Basis-Tabelle-Samen'!J319,"-garden-in-the-bag-hungarian.jpg")),
" ACHTUNG")))))))))))))))))))))))))))))</f>
        <v>https://www.saflax.de/0-WVK-Retail/Bilder-Pictures/SAFLAX-65250-stellaria-media-garden-in-the-bag-english.jpg</v>
      </c>
    </row>
    <row r="308" spans="1:43" ht="17.100000000000001" customHeight="1" x14ac:dyDescent="0.2">
      <c r="A308" s="318" t="str">
        <f>IF('Basis-Tabelle-Samen'!A318="","",IF($C$1="Deutsch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08" s="319" t="str">
        <f>'Basis-Tabelle-Samen'!I318</f>
        <v>Myosotis sylvatica</v>
      </c>
      <c r="C308" s="316" t="str">
        <f>IF($C$1="Bulgarisch - BG",'Basis-Tabelle-Samen'!Z318,
IF($C$1="Dänisch - DK",'Basis-Tabelle-Samen'!AA318,
IF($C$1="Deutsch - DE",'Basis-Tabelle-Samen'!AB318,
IF($C$1="Englisch - UK",'Basis-Tabelle-Samen'!AC318,
IF($C$1="Estnisch - EE",'Basis-Tabelle-Samen'!AD318,
IF($C$1="Finnisch - FI",'Basis-Tabelle-Samen'!AE318,
IF($C$1="Französisch - FR",'Basis-Tabelle-Samen'!AF318,
IF($C$1="Griechisch - GR",'Basis-Tabelle-Samen'!AG318,
IF($C$1="Irisch - IE",'Basis-Tabelle-Samen'!AH318,
IF($C$1="Isländisch - IS",'Basis-Tabelle-Samen'!AI318,
IF($C$1="Italienisch - IT",'Basis-Tabelle-Samen'!AJ318,
IF($C$1="Japanisch - JP",'Basis-Tabelle-Samen'!AK318,
IF($C$1="Kroatisch - HR",'Basis-Tabelle-Samen'!AL318,
IF($C$1="Lettisch - LV",'Basis-Tabelle-Samen'!AM318,
IF($C$1="Litauisch - LT",'Basis-Tabelle-Samen'!AN318,
IF($C$1="Maltesisch - MT",'Basis-Tabelle-Samen'!AO318,
IF($C$1="Niederländisch - NL",'Basis-Tabelle-Samen'!AP318,
IF($C$1="Norwegisch - NO",'Basis-Tabelle-Samen'!AQ318,
IF($C$1="Polnisch - PL",'Basis-Tabelle-Samen'!AR318,
IF($C$1="Portugiesisch - PT",'Basis-Tabelle-Samen'!AS318,
IF($C$1="Rumänisch - RO",'Basis-Tabelle-Samen'!AT318,
IF($C$1="Schwedisch - SE",'Basis-Tabelle-Samen'!AU318,
IF($C$1="Slowakisch - SK",'Basis-Tabelle-Samen'!AV318,
IF($C$1="Slowenisch - SI",'Basis-Tabelle-Samen'!AW318,
IF($C$1="Spanisch - ES",'Basis-Tabelle-Samen'!AX318,
IF($C$1="Tschechisch - CZ",'Basis-Tabelle-Samen'!AY318,
IF($C$1="Türkisch - TR",'Basis-Tabelle-Samen'!AZ318,
IF($C$1="Ungarisch - HU",'Basis-Tabelle-Samen'!BA318,
" ACHTUNG"))))))))))))))))))))))))))))</f>
        <v>Forget Me Not</v>
      </c>
      <c r="D308" s="320">
        <f>'Basis-Tabelle-Samen'!F318</f>
        <v>150</v>
      </c>
      <c r="E308" s="321" t="str">
        <f>'Basis-Tabelle-Samen'!H318</f>
        <v>7 %</v>
      </c>
      <c r="F308" s="322" t="str">
        <f>IF('Basis-Tabelle-Samen'!G318="","",'Basis-Tabelle-Samen'!G318)</f>
        <v>07</v>
      </c>
      <c r="G308" s="320">
        <f>'Basis-Tabelle-Samen'!C318</f>
        <v>15249</v>
      </c>
      <c r="H308" s="323">
        <f>'Basis-Tabelle-Samen'!D318</f>
        <v>4055473152493</v>
      </c>
      <c r="I308" s="324">
        <f>'Basis-Tabelle-Samen'!E318</f>
        <v>1.85</v>
      </c>
      <c r="J308" s="325">
        <f t="shared" si="4"/>
        <v>12</v>
      </c>
      <c r="K308" s="326">
        <f>'Basis-Tabelle-Samen'!K318</f>
        <v>75249</v>
      </c>
      <c r="L308" s="323">
        <f>'Basis-Tabelle-Samen'!L318</f>
        <v>4055473752495</v>
      </c>
      <c r="M308" s="324">
        <f>'Basis-Tabelle-Samen'!M318</f>
        <v>2.4500000000000002</v>
      </c>
      <c r="N308" s="326">
        <f>IF(K308&lt;1,"",'3'!$I$15)</f>
        <v>15</v>
      </c>
      <c r="O308" s="327">
        <f>IF(K308&lt;1,"",'3'!$J$11)</f>
        <v>90</v>
      </c>
      <c r="P308" s="326">
        <f>'Basis-Tabelle-Samen'!N318</f>
        <v>85249</v>
      </c>
      <c r="Q308" s="323">
        <f>'Basis-Tabelle-Samen'!O318</f>
        <v>4055473852492</v>
      </c>
      <c r="R308" s="328">
        <f>'Basis-Tabelle-Samen'!P318</f>
        <v>3.75</v>
      </c>
      <c r="S308" s="326">
        <f>IF(R308&lt;1,"",'3'!$M$15)</f>
        <v>18</v>
      </c>
      <c r="T308" s="327">
        <f>IF(R308&lt;1,"",'3'!$N$11)</f>
        <v>72</v>
      </c>
      <c r="U308" s="326">
        <f>'Basis-Tabelle-Samen'!Q318</f>
        <v>55249</v>
      </c>
      <c r="V308" s="323">
        <f>'Basis-Tabelle-Samen'!R318</f>
        <v>4055473552491</v>
      </c>
      <c r="W308" s="324">
        <f>'Basis-Tabelle-Samen'!S318</f>
        <v>4.95</v>
      </c>
      <c r="X308" s="326">
        <f>IF(U308&lt;1,"",'3'!$Q$15)</f>
        <v>6</v>
      </c>
      <c r="Y308" s="327">
        <f>IF(U308&lt;1,"",'3'!$R$11)</f>
        <v>24</v>
      </c>
      <c r="Z308" s="326">
        <f>'Basis-Tabelle-Samen'!T318</f>
        <v>35249</v>
      </c>
      <c r="AA308" s="323">
        <f>'Basis-Tabelle-Samen'!U318</f>
        <v>4055473352497</v>
      </c>
      <c r="AB308" s="324">
        <f>'Basis-Tabelle-Samen'!V318</f>
        <v>6.75</v>
      </c>
      <c r="AC308" s="326">
        <f>IF(Z308&lt;1,"",'3'!$U$15)</f>
        <v>6</v>
      </c>
      <c r="AD308" s="327">
        <f>IF(Z308&lt;1,"",'3'!$V$11)</f>
        <v>24</v>
      </c>
      <c r="AE308" s="326">
        <f>'Basis-Tabelle-Samen'!W318</f>
        <v>65249</v>
      </c>
      <c r="AF308" s="323">
        <f>'Basis-Tabelle-Samen'!X318</f>
        <v>4055473652498</v>
      </c>
      <c r="AG308" s="324">
        <f>'Basis-Tabelle-Samen'!Y318</f>
        <v>2.95</v>
      </c>
      <c r="AH308" s="326">
        <f>IF(AE308&lt;1,"",'3'!$Y$15)</f>
        <v>8</v>
      </c>
      <c r="AI308" s="327">
        <f>IF(AE308&lt;1,"",'3'!$Z$11)</f>
        <v>64</v>
      </c>
      <c r="AJ308" s="315"/>
      <c r="AK308" s="316" t="str">
        <f>IF(G308&lt;1,"",
IF($C$1="Bulgarisch - BG",HYPERLINK(CONCATENATE("https://www.saflax.de/0-WVK-Retail/Bilder-Pictures/SAFLAX-",'Basis-Tabelle-Samen'!C318,"-",'Basis-Tabelle-Samen'!J318,"-seed-package-front-cr-bulgarian.jpg")),
IF($C$1="Dänisch - DK",HYPERLINK(CONCATENATE("https://www.saflax.de/0-WVK-Retail/Bilder-Pictures/SAFLAX-",'Basis-Tabelle-Samen'!C318,"-",'Basis-Tabelle-Samen'!J318,"-seed-package-front-cr-danish.jpg")),
IF($C$1="Deutsch - DE",HYPERLINK(CONCATENATE("https://www.saflax.de/0-WVK-Retail/Bilder-Pictures/SAFLAX-",'Basis-Tabelle-Samen'!C318,"-",'Basis-Tabelle-Samen'!J318,"-seed-package-front-cr-german.jpg")),
IF($C$1="Englisch - UK",HYPERLINK(CONCATENATE("https://www.saflax.de/0-WVK-Retail/Bilder-Pictures/SAFLAX-",'Basis-Tabelle-Samen'!C318,"-",'Basis-Tabelle-Samen'!J318,"-seed-package-front-cr-english.jpg")),
IF($C$1="Estnisch - EE",HYPERLINK(CONCATENATE("https://www.saflax.de/0-WVK-Retail/Bilder-Pictures/SAFLAX-",'Basis-Tabelle-Samen'!C318,"-",'Basis-Tabelle-Samen'!J318,"-seed-package-front-cr-estonian.jpg")),
IF($C$1="Finnisch - FI",HYPERLINK(CONCATENATE("https://www.saflax.de/0-WVK-Retail/Bilder-Pictures/SAFLAX-",'Basis-Tabelle-Samen'!C318,"-",'Basis-Tabelle-Samen'!J318,"-seed-package-front-cr-finnish.jpg")),
IF($C$1="Französisch - FR",HYPERLINK(CONCATENATE("https://www.saflax.de/0-WVK-Retail/Bilder-Pictures/SAFLAX-",'Basis-Tabelle-Samen'!C318,"-",'Basis-Tabelle-Samen'!J318,"-seed-package-front-cr-french.jpg")),
IF($C$1="Griechisch - GR",HYPERLINK(CONCATENATE("https://www.saflax.de/0-WVK-Retail/Bilder-Pictures/SAFLAX-",'Basis-Tabelle-Samen'!C318,"-",'Basis-Tabelle-Samen'!J318,"-seed-package-front-cr-greek.jpg")),
IF($C$1="Irisch - IE",HYPERLINK(CONCATENATE("https://www.saflax.de/0-WVK-Retail/Bilder-Pictures/SAFLAX-",'Basis-Tabelle-Samen'!C318,"-",'Basis-Tabelle-Samen'!J318,"-seed-package-front-cr-irish.jpg")),
IF($C$1="Isländisch - IS",HYPERLINK(CONCATENATE("https://www.saflax.de/0-WVK-Retail/Bilder-Pictures/SAFLAX-",'Basis-Tabelle-Samen'!C318,"-",'Basis-Tabelle-Samen'!J318,"-seed-package-front-cr-icelandic.jpg")),
IF($C$1="Italienisch - IT",HYPERLINK(CONCATENATE("https://www.saflax.de/0-WVK-Retail/Bilder-Pictures/SAFLAX-",'Basis-Tabelle-Samen'!C318,"-",'Basis-Tabelle-Samen'!J318,"-seed-package-front-cr-italian.jpg")),
IF($C$1="Japanisch - JP",HYPERLINK(CONCATENATE("https://www.saflax.de/0-WVK-Retail/Bilder-Pictures/SAFLAX-",'Basis-Tabelle-Samen'!C318,"-",'Basis-Tabelle-Samen'!J318,"-seed-package-front-cr-japanese.jpg")),
IF($C$1="Kroatisch - HR",HYPERLINK(CONCATENATE("https://www.saflax.de/0-WVK-Retail/Bilder-Pictures/SAFLAX-",'Basis-Tabelle-Samen'!C318,"-",'Basis-Tabelle-Samen'!J318,"-seed-package-front-cr-croatian.jpg")),
IF($C$1="Lettisch - LV",HYPERLINK(CONCATENATE("https://www.saflax.de/0-WVK-Retail/Bilder-Pictures/SAFLAX-",'Basis-Tabelle-Samen'!C318,"-",'Basis-Tabelle-Samen'!J318,"-seed-package-front-cr-latvian.jpg")),
IF($C$1="Litauisch - LT",HYPERLINK(CONCATENATE("https://www.saflax.de/0-WVK-Retail/Bilder-Pictures/SAFLAX-",'Basis-Tabelle-Samen'!C318,"-",'Basis-Tabelle-Samen'!J318,"-seed-package-front-cr-lithuanian.jpg")),
IF($C$1="Maltesisch - MT",HYPERLINK(CONCATENATE("https://www.saflax.de/0-WVK-Retail/Bilder-Pictures/SAFLAX-",'Basis-Tabelle-Samen'!C318,"-",'Basis-Tabelle-Samen'!J318,"-seed-package-front-cr-maltese.jpg")),
IF($C$1="Niederländisch - NL",HYPERLINK(CONCATENATE("https://www.saflax.de/0-WVK-Retail/Bilder-Pictures/SAFLAX-",'Basis-Tabelle-Samen'!C318,"-",'Basis-Tabelle-Samen'!J318,"-seed-package-front-cr-dutch.jpg")),
IF($C$1="Norwegisch - NO",HYPERLINK(CONCATENATE("https://www.saflax.de/0-WVK-Retail/Bilder-Pictures/SAFLAX-",'Basis-Tabelle-Samen'!C318,"-",'Basis-Tabelle-Samen'!J318,"-seed-package-front-cr-nowegian.jpg")),
IF($C$1="Polnisch - PL",HYPERLINK(CONCATENATE("https://www.saflax.de/0-WVK-Retail/Bilder-Pictures/SAFLAX-",'Basis-Tabelle-Samen'!C318,"-",'Basis-Tabelle-Samen'!J318,"-seed-package-front-cr-polish.jpg")),
IF($C$1="Portugiesisch - PT",HYPERLINK(CONCATENATE("https://www.saflax.de/0-WVK-Retail/Bilder-Pictures/SAFLAX-",'Basis-Tabelle-Samen'!C318,"-",'Basis-Tabelle-Samen'!J318,"-seed-package-front-cr-portuguese.jpg")),
IF($C$1="Rumänisch - RO",HYPERLINK(CONCATENATE("https://www.saflax.de/0-WVK-Retail/Bilder-Pictures/SAFLAX-",'Basis-Tabelle-Samen'!C318,"-",'Basis-Tabelle-Samen'!J318,"-seed-package-front-cr-romanian.jpg")),
IF($C$1="Schwedisch - SE",HYPERLINK(CONCATENATE("https://www.saflax.de/0-WVK-Retail/Bilder-Pictures/SAFLAX-",'Basis-Tabelle-Samen'!C318,"-",'Basis-Tabelle-Samen'!J318,"-seed-package-front-cr-swedish.jpg")),
IF($C$1="Slowakisch - SK",HYPERLINK(CONCATENATE("https://www.saflax.de/0-WVK-Retail/Bilder-Pictures/SAFLAX-",'Basis-Tabelle-Samen'!C318,"-",'Basis-Tabelle-Samen'!J318,"-seed-package-front-cr-slovak.jpg")),
IF($C$1="Slowenisch - SI",HYPERLINK(CONCATENATE("https://www.saflax.de/0-WVK-Retail/Bilder-Pictures/SAFLAX-",'Basis-Tabelle-Samen'!C318,"-",'Basis-Tabelle-Samen'!J318,"-seed-package-front-cr-slovenian.jpg")),
IF($C$1="Spanisch - ES",HYPERLINK(CONCATENATE("https://www.saflax.de/0-WVK-Retail/Bilder-Pictures/SAFLAX-",'Basis-Tabelle-Samen'!C318,"-",'Basis-Tabelle-Samen'!J318,"-seed-package-front-cr-spanish.jpg")),
IF($C$1="Tschechisch - CZ",HYPERLINK(CONCATENATE("https://www.saflax.de/0-WVK-Retail/Bilder-Pictures/SAFLAX-",'Basis-Tabelle-Samen'!C318,"-",'Basis-Tabelle-Samen'!J318,"-seed-package-front-cr-czech.jpg")),
IF($C$1="Türkisch - TR",HYPERLINK(CONCATENATE("https://www.saflax.de/0-WVK-Retail/Bilder-Pictures/SAFLAX-",'Basis-Tabelle-Samen'!C318,"-",'Basis-Tabelle-Samen'!J318,"-seed-package-front-cr-turkish.jpg")),
IF($C$1="Ungarisch - HU",HYPERLINK(CONCATENATE("https://www.saflax.de/0-WVK-Retail/Bilder-Pictures/SAFLAX-",'Basis-Tabelle-Samen'!C318,"-",'Basis-Tabelle-Samen'!J318,"-seed-package-front-cr-hungarian.jpg")),
" ACHTUNG")))))))))))))))))))))))))))))</f>
        <v>https://www.saflax.de/0-WVK-Retail/Bilder-Pictures/SAFLAX-15249-myosotis-sylvatica-seed-package-front-cr-english.jpg</v>
      </c>
      <c r="AL308" s="330" t="str">
        <f>IF(G308&lt;1,"",
IF($C$1="Bulgarisch - BG",HYPERLINK(CONCATENATE("https://www.saflax.de/0-WVK-Retail/Bilder-Pictures/SAFLAX-",'Basis-Tabelle-Samen'!C318,"-",'Basis-Tabelle-Samen'!J318,"-seed-package-back-cr-bulgarian.jpg")),
IF($C$1="Dänisch - DK",HYPERLINK(CONCATENATE("https://www.saflax.de/0-WVK-Retail/Bilder-Pictures/SAFLAX-",'Basis-Tabelle-Samen'!C318,"-",'Basis-Tabelle-Samen'!J318,"-seed-package-back-cr-danish.jpg")),
IF($C$1="Deutsch - DE",HYPERLINK(CONCATENATE("https://www.saflax.de/0-WVK-Retail/Bilder-Pictures/SAFLAX-",'Basis-Tabelle-Samen'!C318,"-",'Basis-Tabelle-Samen'!J318,"-seed-package-back-cr-german.jpg")),
IF($C$1="Englisch - UK",HYPERLINK(CONCATENATE("https://www.saflax.de/0-WVK-Retail/Bilder-Pictures/SAFLAX-",'Basis-Tabelle-Samen'!C318,"-",'Basis-Tabelle-Samen'!J318,"-seed-package-back-cr-english.jpg")),
IF($C$1="Estnisch - EE",HYPERLINK(CONCATENATE("https://www.saflax.de/0-WVK-Retail/Bilder-Pictures/SAFLAX-",'Basis-Tabelle-Samen'!C318,"-",'Basis-Tabelle-Samen'!J318,"-seed-package-back-cr-estonian.jpg")),
IF($C$1="Finnisch - FI",HYPERLINK(CONCATENATE("https://www.saflax.de/0-WVK-Retail/Bilder-Pictures/SAFLAX-",'Basis-Tabelle-Samen'!C318,"-",'Basis-Tabelle-Samen'!J318,"-seed-package-back-cr-finnish.jpg")),
IF($C$1="Französisch - FR",HYPERLINK(CONCATENATE("https://www.saflax.de/0-WVK-Retail/Bilder-Pictures/SAFLAX-",'Basis-Tabelle-Samen'!C318,"-",'Basis-Tabelle-Samen'!J318,"-seed-package-back-cr-french.jpg")),
IF($C$1="Griechisch - GR",HYPERLINK(CONCATENATE("https://www.saflax.de/0-WVK-Retail/Bilder-Pictures/SAFLAX-",'Basis-Tabelle-Samen'!C318,"-",'Basis-Tabelle-Samen'!J318,"-seed-package-back-cr-greek.jpg")),
IF($C$1="Irisch - IE",HYPERLINK(CONCATENATE("https://www.saflax.de/0-WVK-Retail/Bilder-Pictures/SAFLAX-",'Basis-Tabelle-Samen'!C318,"-",'Basis-Tabelle-Samen'!J318,"-seed-package-back-cr-irish.jpg")),
IF($C$1="Isländisch - IS",HYPERLINK(CONCATENATE("https://www.saflax.de/0-WVK-Retail/Bilder-Pictures/SAFLAX-",'Basis-Tabelle-Samen'!C318,"-",'Basis-Tabelle-Samen'!J318,"-seed-package-back-cr-icelandic.jpg")),
IF($C$1="Italienisch - IT",HYPERLINK(CONCATENATE("https://www.saflax.de/0-WVK-Retail/Bilder-Pictures/SAFLAX-",'Basis-Tabelle-Samen'!C318,"-",'Basis-Tabelle-Samen'!J318,"-seed-package-back-cr-italian.jpg")),
IF($C$1="Japanisch - JP",HYPERLINK(CONCATENATE("https://www.saflax.de/0-WVK-Retail/Bilder-Pictures/SAFLAX-",'Basis-Tabelle-Samen'!C318,"-",'Basis-Tabelle-Samen'!J318,"-seed-package-back-cr-japanese.jpg")),
IF($C$1="Kroatisch - HR",HYPERLINK(CONCATENATE("https://www.saflax.de/0-WVK-Retail/Bilder-Pictures/SAFLAX-",'Basis-Tabelle-Samen'!C318,"-",'Basis-Tabelle-Samen'!J318,"-seed-package-back-cr-croatian.jpg")),
IF($C$1="Lettisch - LV",HYPERLINK(CONCATENATE("https://www.saflax.de/0-WVK-Retail/Bilder-Pictures/SAFLAX-",'Basis-Tabelle-Samen'!C318,"-",'Basis-Tabelle-Samen'!J318,"-seed-package-back-cr-latvian.jpg")),
IF($C$1="Litauisch - LT",HYPERLINK(CONCATENATE("https://www.saflax.de/0-WVK-Retail/Bilder-Pictures/SAFLAX-",'Basis-Tabelle-Samen'!C318,"-",'Basis-Tabelle-Samen'!J318,"-seed-package-back-cr-lithuanian.jpg")),
IF($C$1="Maltesisch - MT",HYPERLINK(CONCATENATE("https://www.saflax.de/0-WVK-Retail/Bilder-Pictures/SAFLAX-",'Basis-Tabelle-Samen'!C318,"-",'Basis-Tabelle-Samen'!J318,"-seed-package-back-cr-maltese.jpg")),
IF($C$1="Niederländisch - NL",HYPERLINK(CONCATENATE("https://www.saflax.de/0-WVK-Retail/Bilder-Pictures/SAFLAX-",'Basis-Tabelle-Samen'!C318,"-",'Basis-Tabelle-Samen'!J318,"-seed-package-back-cr-dutch.jpg")),
IF($C$1="Norwegisch - NO",HYPERLINK(CONCATENATE("https://www.saflax.de/0-WVK-Retail/Bilder-Pictures/SAFLAX-",'Basis-Tabelle-Samen'!C318,"-",'Basis-Tabelle-Samen'!J318,"-seed-package-back-cr-nowegian.jpg")),
IF($C$1="Polnisch - PL",HYPERLINK(CONCATENATE("https://www.saflax.de/0-WVK-Retail/Bilder-Pictures/SAFLAX-",'Basis-Tabelle-Samen'!C318,"-",'Basis-Tabelle-Samen'!J318,"-seed-package-back-cr-polish.jpg")),
IF($C$1="Portugiesisch - PT",HYPERLINK(CONCATENATE("https://www.saflax.de/0-WVK-Retail/Bilder-Pictures/SAFLAX-",'Basis-Tabelle-Samen'!C318,"-",'Basis-Tabelle-Samen'!J318,"-seed-package-back-cr-portuguese.jpg")),
IF($C$1="Rumänisch - RO",HYPERLINK(CONCATENATE("https://www.saflax.de/0-WVK-Retail/Bilder-Pictures/SAFLAX-",'Basis-Tabelle-Samen'!C318,"-",'Basis-Tabelle-Samen'!J318,"-seed-package-back-cr-romanian.jpg")),
IF($C$1="Schwedisch - SE",HYPERLINK(CONCATENATE("https://www.saflax.de/0-WVK-Retail/Bilder-Pictures/SAFLAX-",'Basis-Tabelle-Samen'!C318,"-",'Basis-Tabelle-Samen'!J318,"-seed-package-back-cr-swedish.jpg")),
IF($C$1="Slowakisch - SK",HYPERLINK(CONCATENATE("https://www.saflax.de/0-WVK-Retail/Bilder-Pictures/SAFLAX-",'Basis-Tabelle-Samen'!C318,"-",'Basis-Tabelle-Samen'!J318,"-seed-package-back-cr-slovak.jpg")),
IF($C$1="Slowenisch - SI",HYPERLINK(CONCATENATE("https://www.saflax.de/0-WVK-Retail/Bilder-Pictures/SAFLAX-",'Basis-Tabelle-Samen'!C318,"-",'Basis-Tabelle-Samen'!J318,"-seed-package-back-cr-slovenian.jpg")),
IF($C$1="Spanisch - ES",HYPERLINK(CONCATENATE("https://www.saflax.de/0-WVK-Retail/Bilder-Pictures/SAFLAX-",'Basis-Tabelle-Samen'!C318,"-",'Basis-Tabelle-Samen'!J318,"-seed-package-back-cr-spanish.jpg")),
IF($C$1="Tschechisch - CZ",HYPERLINK(CONCATENATE("https://www.saflax.de/0-WVK-Retail/Bilder-Pictures/SAFLAX-",'Basis-Tabelle-Samen'!C318,"-",'Basis-Tabelle-Samen'!J318,"-seed-package-back-cr-czech.jpg")),
IF($C$1="Türkisch - TR",HYPERLINK(CONCATENATE("https://www.saflax.de/0-WVK-Retail/Bilder-Pictures/SAFLAX-",'Basis-Tabelle-Samen'!C318,"-",'Basis-Tabelle-Samen'!J318,"-seed-package-back-cr-turkish.jpg")),
IF($C$1="Ungarisch - HU",HYPERLINK(CONCATENATE("https://www.saflax.de/0-WVK-Retail/Bilder-Pictures/SAFLAX-",'Basis-Tabelle-Samen'!C318,"-",'Basis-Tabelle-Samen'!J318,"-seed-package-back-cr-hungarian.jpg")),
" ACHTUNG")))))))))))))))))))))))))))))</f>
        <v>https://www.saflax.de/0-WVK-Retail/Bilder-Pictures/SAFLAX-15249-myosotis-sylvatica-seed-package-back-cr-english.jpg</v>
      </c>
      <c r="AM308" s="330" t="str">
        <f>IF(H308&lt;1,"",
IF($C$1="Bulgarisch - BG",HYPERLINK(CONCATENATE("https://www.saflax.de/0-WVK-Retail/Bilder-Pictures/SAFLAX-",'Basis-Tabelle-Samen'!K318,"-",'Basis-Tabelle-Samen'!J318,"-garden-to-go-mini-bulgarian.jpg")),
IF($C$1="Dänisch - DK",HYPERLINK(CONCATENATE("https://www.saflax.de/0-WVK-Retail/Bilder-Pictures/SAFLAX-",'Basis-Tabelle-Samen'!K318,"-",'Basis-Tabelle-Samen'!J318,"-garden-to-go-mini-danish.jpg")),
IF($C$1="Deutsch - DE",HYPERLINK(CONCATENATE("https://www.saflax.de/0-WVK-Retail/Bilder-Pictures/SAFLAX-",'Basis-Tabelle-Samen'!K318,"-",'Basis-Tabelle-Samen'!J318,"-garden-to-go-mini-german.jpg")),
IF($C$1="Englisch - UK",HYPERLINK(CONCATENATE("https://www.saflax.de/0-WVK-Retail/Bilder-Pictures/SAFLAX-",'Basis-Tabelle-Samen'!K318,"-",'Basis-Tabelle-Samen'!J318,"-garden-to-go-mini-english.jpg")),
IF($C$1="Estnisch - EE",HYPERLINK(CONCATENATE("https://www.saflax.de/0-WVK-Retail/Bilder-Pictures/SAFLAX-",'Basis-Tabelle-Samen'!K318,"-",'Basis-Tabelle-Samen'!J318,"-garden-to-go-mini-estonian.jpg")),
IF($C$1="Finnisch - FI",HYPERLINK(CONCATENATE("https://www.saflax.de/0-WVK-Retail/Bilder-Pictures/SAFLAX-",'Basis-Tabelle-Samen'!K318,"-",'Basis-Tabelle-Samen'!J318,"-garden-to-go-mini-finnish.jpg")),
IF($C$1="Französisch - FR",HYPERLINK(CONCATENATE("https://www.saflax.de/0-WVK-Retail/Bilder-Pictures/SAFLAX-",'Basis-Tabelle-Samen'!K318,"-",'Basis-Tabelle-Samen'!J318,"-garden-to-go-mini-french.jpg")),
IF($C$1="Griechisch - GR",HYPERLINK(CONCATENATE("https://www.saflax.de/0-WVK-Retail/Bilder-Pictures/SAFLAX-",'Basis-Tabelle-Samen'!K318,"-",'Basis-Tabelle-Samen'!J318,"-garden-to-go-mini-greek.jpg")),
IF($C$1="Irisch - IE",HYPERLINK(CONCATENATE("https://www.saflax.de/0-WVK-Retail/Bilder-Pictures/SAFLAX-",'Basis-Tabelle-Samen'!K318,"-",'Basis-Tabelle-Samen'!J318,"-garden-to-go-mini-irish.jpg")),
IF($C$1="Isländisch - IS",HYPERLINK(CONCATENATE("https://www.saflax.de/0-WVK-Retail/Bilder-Pictures/SAFLAX-",'Basis-Tabelle-Samen'!K318,"-",'Basis-Tabelle-Samen'!J318,"-garden-to-go-mini-icelandic.jpg")),
IF($C$1="Italienisch - IT",HYPERLINK(CONCATENATE("https://www.saflax.de/0-WVK-Retail/Bilder-Pictures/SAFLAX-",'Basis-Tabelle-Samen'!K318,"-",'Basis-Tabelle-Samen'!J318,"-garden-to-go-mini-italian.jpg")),
IF($C$1="Japanisch - JP",HYPERLINK(CONCATENATE("https://www.saflax.de/0-WVK-Retail/Bilder-Pictures/SAFLAX-",'Basis-Tabelle-Samen'!K318,"-",'Basis-Tabelle-Samen'!J318,"-garden-to-go-mini-japanese.jpg")),
IF($C$1="Kroatisch - HR",HYPERLINK(CONCATENATE("https://www.saflax.de/0-WVK-Retail/Bilder-Pictures/SAFLAX-",'Basis-Tabelle-Samen'!K318,"-",'Basis-Tabelle-Samen'!J318,"-garden-to-go-mini-croatian.jpg")),
IF($C$1="Lettisch - LV",HYPERLINK(CONCATENATE("https://www.saflax.de/0-WVK-Retail/Bilder-Pictures/SAFLAX-",'Basis-Tabelle-Samen'!K318,"-",'Basis-Tabelle-Samen'!J318,"-garden-to-go-mini-latvian.jpg")),
IF($C$1="Litauisch - LT",HYPERLINK(CONCATENATE("https://www.saflax.de/0-WVK-Retail/Bilder-Pictures/SAFLAX-",'Basis-Tabelle-Samen'!K318,"-",'Basis-Tabelle-Samen'!J318,"-garden-to-go-mini-lithuanian.jpg")),
IF($C$1="Maltesisch - MT",HYPERLINK(CONCATENATE("https://www.saflax.de/0-WVK-Retail/Bilder-Pictures/SAFLAX-",'Basis-Tabelle-Samen'!K318,"-",'Basis-Tabelle-Samen'!J318,"-garden-to-go-mini-maltese.jpg")),
IF($C$1="Niederländisch - NL",HYPERLINK(CONCATENATE("https://www.saflax.de/0-WVK-Retail/Bilder-Pictures/SAFLAX-",'Basis-Tabelle-Samen'!K318,"-",'Basis-Tabelle-Samen'!J318,"-garden-to-go-mini-dutch.jpg")),
IF($C$1="Norwegisch - NO",HYPERLINK(CONCATENATE("https://www.saflax.de/0-WVK-Retail/Bilder-Pictures/SAFLAX-",'Basis-Tabelle-Samen'!K318,"-",'Basis-Tabelle-Samen'!J318,"-garden-to-go-mini-nowegian.jpg")),
IF($C$1="Polnisch - PL",HYPERLINK(CONCATENATE("https://www.saflax.de/0-WVK-Retail/Bilder-Pictures/SAFLAX-",'Basis-Tabelle-Samen'!K318,"-",'Basis-Tabelle-Samen'!J318,"-garden-to-go-mini-polish.jpg")),
IF($C$1="Portugiesisch - PT",HYPERLINK(CONCATENATE("https://www.saflax.de/0-WVK-Retail/Bilder-Pictures/SAFLAX-",'Basis-Tabelle-Samen'!K318,"-",'Basis-Tabelle-Samen'!J318,"-garden-to-go-mini-portuguese.jpg")),
IF($C$1="Rumänisch - RO",HYPERLINK(CONCATENATE("https://www.saflax.de/0-WVK-Retail/Bilder-Pictures/SAFLAX-",'Basis-Tabelle-Samen'!K318,"-",'Basis-Tabelle-Samen'!J318,"-garden-to-go-mini-romanian.jpg")),
IF($C$1="Schwedisch - SE",HYPERLINK(CONCATENATE("https://www.saflax.de/0-WVK-Retail/Bilder-Pictures/SAFLAX-",'Basis-Tabelle-Samen'!K318,"-",'Basis-Tabelle-Samen'!J318,"-garden-to-go-mini-swedish.jpg")),
IF($C$1="Slowakisch - SK",HYPERLINK(CONCATENATE("https://www.saflax.de/0-WVK-Retail/Bilder-Pictures/SAFLAX-",'Basis-Tabelle-Samen'!K318,"-",'Basis-Tabelle-Samen'!J318,"-garden-to-go-mini-slovak.jpg")),
IF($C$1="Slowenisch - SI",HYPERLINK(CONCATENATE("https://www.saflax.de/0-WVK-Retail/Bilder-Pictures/SAFLAX-",'Basis-Tabelle-Samen'!K318,"-",'Basis-Tabelle-Samen'!J318,"-garden-to-go-mini-slovenian.jpg")),
IF($C$1="Spanisch - ES",HYPERLINK(CONCATENATE("https://www.saflax.de/0-WVK-Retail/Bilder-Pictures/SAFLAX-",'Basis-Tabelle-Samen'!K318,"-",'Basis-Tabelle-Samen'!J318,"-garden-to-go-mini-spanish.jpg")),
IF($C$1="Tschechisch - CZ",HYPERLINK(CONCATENATE("https://www.saflax.de/0-WVK-Retail/Bilder-Pictures/SAFLAX-",'Basis-Tabelle-Samen'!K318,"-",'Basis-Tabelle-Samen'!J318,"-garden-to-go-mini-czech.jpg")),
IF($C$1="Türkisch - TR",HYPERLINK(CONCATENATE("https://www.saflax.de/0-WVK-Retail/Bilder-Pictures/SAFLAX-",'Basis-Tabelle-Samen'!K318,"-",'Basis-Tabelle-Samen'!J318,"-garden-to-go-mini-turkish.jpg")),
IF($C$1="Ungarisch - HU",HYPERLINK(CONCATENATE("https://www.saflax.de/0-WVK-Retail/Bilder-Pictures/SAFLAX-",'Basis-Tabelle-Samen'!K318,"-",'Basis-Tabelle-Samen'!J318,"-garden-to-go-mini-hungarian.jpg")),
" ACHTUNG")))))))))))))))))))))))))))))</f>
        <v>https://www.saflax.de/0-WVK-Retail/Bilder-Pictures/SAFLAX-75249-myosotis-sylvatica-garden-to-go-mini-english.jpg</v>
      </c>
      <c r="AN308" s="330" t="str">
        <f>IF(I308&lt;1,"",
IF($C$1="Bulgarisch - BG",HYPERLINK(CONCATENATE("https://www.saflax.de/0-WVK-Retail/Bilder-Pictures/SAFLAX-",'Basis-Tabelle-Samen'!N318,"-",'Basis-Tabelle-Samen'!J318,"-garden-to-go-lite-bulgarian.jpg")),
IF($C$1="Dänisch - DK",HYPERLINK(CONCATENATE("https://www.saflax.de/0-WVK-Retail/Bilder-Pictures/SAFLAX-",'Basis-Tabelle-Samen'!N318,"-",'Basis-Tabelle-Samen'!J318,"-garden-to-go-lite-danish.jpg")),
IF($C$1="Deutsch - DE",HYPERLINK(CONCATENATE("https://www.saflax.de/0-WVK-Retail/Bilder-Pictures/SAFLAX-",'Basis-Tabelle-Samen'!N318,"-",'Basis-Tabelle-Samen'!J318,"-garden-to-go-lite-german.jpg")),
IF($C$1="Englisch - UK",HYPERLINK(CONCATENATE("https://www.saflax.de/0-WVK-Retail/Bilder-Pictures/SAFLAX-",'Basis-Tabelle-Samen'!N318,"-",'Basis-Tabelle-Samen'!J318,"-garden-to-go-lite-english.jpg")),
IF($C$1="Estnisch - EE",HYPERLINK(CONCATENATE("https://www.saflax.de/0-WVK-Retail/Bilder-Pictures/SAFLAX-",'Basis-Tabelle-Samen'!N318,"-",'Basis-Tabelle-Samen'!J318,"-garden-to-go-lite-estonian.jpg")),
IF($C$1="Finnisch - FI",HYPERLINK(CONCATENATE("https://www.saflax.de/0-WVK-Retail/Bilder-Pictures/SAFLAX-",'Basis-Tabelle-Samen'!N318,"-",'Basis-Tabelle-Samen'!J318,"-garden-to-go-lite-finnish.jpg")),
IF($C$1="Französisch - FR",HYPERLINK(CONCATENATE("https://www.saflax.de/0-WVK-Retail/Bilder-Pictures/SAFLAX-",'Basis-Tabelle-Samen'!N318,"-",'Basis-Tabelle-Samen'!J318,"-garden-to-go-lite-french.jpg")),
IF($C$1="Griechisch - GR",HYPERLINK(CONCATENATE("https://www.saflax.de/0-WVK-Retail/Bilder-Pictures/SAFLAX-",'Basis-Tabelle-Samen'!N318,"-",'Basis-Tabelle-Samen'!J318,"-garden-to-go-lite-greek.jpg")),
IF($C$1="Irisch - IE",HYPERLINK(CONCATENATE("https://www.saflax.de/0-WVK-Retail/Bilder-Pictures/SAFLAX-",'Basis-Tabelle-Samen'!N318,"-",'Basis-Tabelle-Samen'!J318,"-garden-to-go-lite-irish.jpg")),
IF($C$1="Isländisch - IS",HYPERLINK(CONCATENATE("https://www.saflax.de/0-WVK-Retail/Bilder-Pictures/SAFLAX-",'Basis-Tabelle-Samen'!N318,"-",'Basis-Tabelle-Samen'!J318,"-garden-to-go-lite-icelandic.jpg")),
IF($C$1="Italienisch - IT",HYPERLINK(CONCATENATE("https://www.saflax.de/0-WVK-Retail/Bilder-Pictures/SAFLAX-",'Basis-Tabelle-Samen'!N318,"-",'Basis-Tabelle-Samen'!J318,"-garden-to-go-lite-italian.jpg")),
IF($C$1="Japanisch - JP",HYPERLINK(CONCATENATE("https://www.saflax.de/0-WVK-Retail/Bilder-Pictures/SAFLAX-",'Basis-Tabelle-Samen'!N318,"-",'Basis-Tabelle-Samen'!J318,"-garden-to-go-lite-japanese.jpg")),
IF($C$1="Kroatisch - HR",HYPERLINK(CONCATENATE("https://www.saflax.de/0-WVK-Retail/Bilder-Pictures/SAFLAX-",'Basis-Tabelle-Samen'!N318,"-",'Basis-Tabelle-Samen'!J318,"-garden-to-go-lite-croatian.jpg")),
IF($C$1="Lettisch - LV",HYPERLINK(CONCATENATE("https://www.saflax.de/0-WVK-Retail/Bilder-Pictures/SAFLAX-",'Basis-Tabelle-Samen'!N318,"-",'Basis-Tabelle-Samen'!J318,"-garden-to-go-lite-latvian.jpg")),
IF($C$1="Litauisch - LT",HYPERLINK(CONCATENATE("https://www.saflax.de/0-WVK-Retail/Bilder-Pictures/SAFLAX-",'Basis-Tabelle-Samen'!N318,"-",'Basis-Tabelle-Samen'!J318,"-garden-to-go-lite-lithuanian.jpg")),
IF($C$1="Maltesisch - MT",HYPERLINK(CONCATENATE("https://www.saflax.de/0-WVK-Retail/Bilder-Pictures/SAFLAX-",'Basis-Tabelle-Samen'!N318,"-",'Basis-Tabelle-Samen'!J318,"-garden-to-go-lite-maltese.jpg")),
IF($C$1="Niederländisch - NL",HYPERLINK(CONCATENATE("https://www.saflax.de/0-WVK-Retail/Bilder-Pictures/SAFLAX-",'Basis-Tabelle-Samen'!N318,"-",'Basis-Tabelle-Samen'!J318,"-garden-to-go-lite-dutch.jpg")),
IF($C$1="Norwegisch - NO",HYPERLINK(CONCATENATE("https://www.saflax.de/0-WVK-Retail/Bilder-Pictures/SAFLAX-",'Basis-Tabelle-Samen'!N318,"-",'Basis-Tabelle-Samen'!J318,"-garden-to-go-lite-nowegian.jpg")),
IF($C$1="Polnisch - PL",HYPERLINK(CONCATENATE("https://www.saflax.de/0-WVK-Retail/Bilder-Pictures/SAFLAX-",'Basis-Tabelle-Samen'!N318,"-",'Basis-Tabelle-Samen'!J318,"-garden-to-go-lite-polish.jpg")),
IF($C$1="Portugiesisch - PT",HYPERLINK(CONCATENATE("https://www.saflax.de/0-WVK-Retail/Bilder-Pictures/SAFLAX-",'Basis-Tabelle-Samen'!N318,"-",'Basis-Tabelle-Samen'!J318,"-garden-to-go-lite-portuguese.jpg")),
IF($C$1="Rumänisch - RO",HYPERLINK(CONCATENATE("https://www.saflax.de/0-WVK-Retail/Bilder-Pictures/SAFLAX-",'Basis-Tabelle-Samen'!N318,"-",'Basis-Tabelle-Samen'!J318,"-garden-to-go-lite-romanian.jpg")),
IF($C$1="Schwedisch - SE",HYPERLINK(CONCATENATE("https://www.saflax.de/0-WVK-Retail/Bilder-Pictures/SAFLAX-",'Basis-Tabelle-Samen'!N318,"-",'Basis-Tabelle-Samen'!J318,"-garden-to-go-lite-swedish.jpg")),
IF($C$1="Slowakisch - SK",HYPERLINK(CONCATENATE("https://www.saflax.de/0-WVK-Retail/Bilder-Pictures/SAFLAX-",'Basis-Tabelle-Samen'!N318,"-",'Basis-Tabelle-Samen'!J318,"-garden-to-go-lite-slovak.jpg")),
IF($C$1="Slowenisch - SI",HYPERLINK(CONCATENATE("https://www.saflax.de/0-WVK-Retail/Bilder-Pictures/SAFLAX-",'Basis-Tabelle-Samen'!N318,"-",'Basis-Tabelle-Samen'!J318,"-garden-to-go-lite-slovenian.jpg")),
IF($C$1="Spanisch - ES",HYPERLINK(CONCATENATE("https://www.saflax.de/0-WVK-Retail/Bilder-Pictures/SAFLAX-",'Basis-Tabelle-Samen'!N318,"-",'Basis-Tabelle-Samen'!J318,"-garden-to-go-lite-spanish.jpg")),
IF($C$1="Tschechisch - CZ",HYPERLINK(CONCATENATE("https://www.saflax.de/0-WVK-Retail/Bilder-Pictures/SAFLAX-",'Basis-Tabelle-Samen'!N318,"-",'Basis-Tabelle-Samen'!J318,"-garden-to-go-lite-czech.jpg")),
IF($C$1="Türkisch - TR",HYPERLINK(CONCATENATE("https://www.saflax.de/0-WVK-Retail/Bilder-Pictures/SAFLAX-",'Basis-Tabelle-Samen'!N318,"-",'Basis-Tabelle-Samen'!J318,"-garden-to-go-lite-turkish.jpg")),
IF($C$1="Ungarisch - HU",HYPERLINK(CONCATENATE("https://www.saflax.de/0-WVK-Retail/Bilder-Pictures/SAFLAX-",'Basis-Tabelle-Samen'!N318,"-",'Basis-Tabelle-Samen'!J318,"-garden-to-go-lite-hungarian.jpg")),
" ACHTUNG")))))))))))))))))))))))))))))</f>
        <v>https://www.saflax.de/0-WVK-Retail/Bilder-Pictures/SAFLAX-85249-myosotis-sylvatica-garden-to-go-lite-english.jpg</v>
      </c>
      <c r="AO308" s="330" t="str">
        <f>IF(J308&lt;1,"",
IF($C$1="Bulgarisch - BG",HYPERLINK(CONCATENATE("https://www.saflax.de/0-WVK-Retail/Bilder-Pictures/SAFLAX-",'Basis-Tabelle-Samen'!Q318,"-",'Basis-Tabelle-Samen'!J318,"-garden-to-go-bulgarian.jpg")),
IF($C$1="Dänisch - DK",HYPERLINK(CONCATENATE("https://www.saflax.de/0-WVK-Retail/Bilder-Pictures/SAFLAX-",'Basis-Tabelle-Samen'!Q318,"-",'Basis-Tabelle-Samen'!J318,"-garden-to-go-danish.jpg")),
IF($C$1="Deutsch - DE",HYPERLINK(CONCATENATE("https://www.saflax.de/0-WVK-Retail/Bilder-Pictures/SAFLAX-",'Basis-Tabelle-Samen'!Q318,"-",'Basis-Tabelle-Samen'!J318,"-garden-to-go-german.jpg")),
IF($C$1="Englisch - UK",HYPERLINK(CONCATENATE("https://www.saflax.de/0-WVK-Retail/Bilder-Pictures/SAFLAX-",'Basis-Tabelle-Samen'!Q318,"-",'Basis-Tabelle-Samen'!J318,"-garden-to-go-english.jpg")),
IF($C$1="Estnisch - EE",HYPERLINK(CONCATENATE("https://www.saflax.de/0-WVK-Retail/Bilder-Pictures/SAFLAX-",'Basis-Tabelle-Samen'!Q318,"-",'Basis-Tabelle-Samen'!J318,"-garden-to-go-estonian.jpg")),
IF($C$1="Finnisch - FI",HYPERLINK(CONCATENATE("https://www.saflax.de/0-WVK-Retail/Bilder-Pictures/SAFLAX-",'Basis-Tabelle-Samen'!Q318,"-",'Basis-Tabelle-Samen'!J318,"-garden-to-go-finnish.jpg")),
IF($C$1="Französisch - FR",HYPERLINK(CONCATENATE("https://www.saflax.de/0-WVK-Retail/Bilder-Pictures/SAFLAX-",'Basis-Tabelle-Samen'!Q318,"-",'Basis-Tabelle-Samen'!J318,"-garden-to-go-french.jpg")),
IF($C$1="Griechisch - GR",HYPERLINK(CONCATENATE("https://www.saflax.de/0-WVK-Retail/Bilder-Pictures/SAFLAX-",'Basis-Tabelle-Samen'!Q318,"-",'Basis-Tabelle-Samen'!J318,"-garden-to-go-greek.jpg")),
IF($C$1="Irisch - IE",HYPERLINK(CONCATENATE("https://www.saflax.de/0-WVK-Retail/Bilder-Pictures/SAFLAX-",'Basis-Tabelle-Samen'!Q318,"-",'Basis-Tabelle-Samen'!J318,"-garden-to-go-irish.jpg")),
IF($C$1="Isländisch - IS",HYPERLINK(CONCATENATE("https://www.saflax.de/0-WVK-Retail/Bilder-Pictures/SAFLAX-",'Basis-Tabelle-Samen'!Q318,"-",'Basis-Tabelle-Samen'!J318,"-garden-to-go-icelandic.jpg")),
IF($C$1="Italienisch - IT",HYPERLINK(CONCATENATE("https://www.saflax.de/0-WVK-Retail/Bilder-Pictures/SAFLAX-",'Basis-Tabelle-Samen'!Q318,"-",'Basis-Tabelle-Samen'!J318,"-garden-to-go-italian.jpg")),
IF($C$1="Japanisch - JP",HYPERLINK(CONCATENATE("https://www.saflax.de/0-WVK-Retail/Bilder-Pictures/SAFLAX-",'Basis-Tabelle-Samen'!Q318,"-",'Basis-Tabelle-Samen'!J318,"-garden-to-go-japanese.jpg")),
IF($C$1="Kroatisch - HR",HYPERLINK(CONCATENATE("https://www.saflax.de/0-WVK-Retail/Bilder-Pictures/SAFLAX-",'Basis-Tabelle-Samen'!Q318,"-",'Basis-Tabelle-Samen'!J318,"-garden-to-go-croatian.jpg")),
IF($C$1="Lettisch - LV",HYPERLINK(CONCATENATE("https://www.saflax.de/0-WVK-Retail/Bilder-Pictures/SAFLAX-",'Basis-Tabelle-Samen'!Q318,"-",'Basis-Tabelle-Samen'!J318,"-garden-to-go-latvian.jpg")),
IF($C$1="Litauisch - LT",HYPERLINK(CONCATENATE("https://www.saflax.de/0-WVK-Retail/Bilder-Pictures/SAFLAX-",'Basis-Tabelle-Samen'!Q318,"-",'Basis-Tabelle-Samen'!J318,"-garden-to-go-lithuanian.jpg")),
IF($C$1="Maltesisch - MT",HYPERLINK(CONCATENATE("https://www.saflax.de/0-WVK-Retail/Bilder-Pictures/SAFLAX-",'Basis-Tabelle-Samen'!Q318,"-",'Basis-Tabelle-Samen'!J318,"-garden-to-go-maltese.jpg")),
IF($C$1="Niederländisch - NL",HYPERLINK(CONCATENATE("https://www.saflax.de/0-WVK-Retail/Bilder-Pictures/SAFLAX-",'Basis-Tabelle-Samen'!Q318,"-",'Basis-Tabelle-Samen'!J318,"-garden-to-go-dutch.jpg")),
IF($C$1="Norwegisch - NO",HYPERLINK(CONCATENATE("https://www.saflax.de/0-WVK-Retail/Bilder-Pictures/SAFLAX-",'Basis-Tabelle-Samen'!Q318,"-",'Basis-Tabelle-Samen'!J318,"-garden-to-go-nowegian.jpg")),
IF($C$1="Polnisch - PL",HYPERLINK(CONCATENATE("https://www.saflax.de/0-WVK-Retail/Bilder-Pictures/SAFLAX-",'Basis-Tabelle-Samen'!Q318,"-",'Basis-Tabelle-Samen'!J318,"-garden-to-go-polish.jpg")),
IF($C$1="Portugiesisch - PT",HYPERLINK(CONCATENATE("https://www.saflax.de/0-WVK-Retail/Bilder-Pictures/SAFLAX-",'Basis-Tabelle-Samen'!Q318,"-",'Basis-Tabelle-Samen'!J318,"-garden-to-go-portuguese.jpg")),
IF($C$1="Rumänisch - RO",HYPERLINK(CONCATENATE("https://www.saflax.de/0-WVK-Retail/Bilder-Pictures/SAFLAX-",'Basis-Tabelle-Samen'!Q318,"-",'Basis-Tabelle-Samen'!J318,"-garden-to-go-romanian.jpg")),
IF($C$1="Schwedisch - SE",HYPERLINK(CONCATENATE("https://www.saflax.de/0-WVK-Retail/Bilder-Pictures/SAFLAX-",'Basis-Tabelle-Samen'!Q318,"-",'Basis-Tabelle-Samen'!J318,"-garden-to-go-swedish.jpg")),
IF($C$1="Slowakisch - SK",HYPERLINK(CONCATENATE("https://www.saflax.de/0-WVK-Retail/Bilder-Pictures/SAFLAX-",'Basis-Tabelle-Samen'!Q318,"-",'Basis-Tabelle-Samen'!J318,"-garden-to-go-slovak.jpg")),
IF($C$1="Slowenisch - SI",HYPERLINK(CONCATENATE("https://www.saflax.de/0-WVK-Retail/Bilder-Pictures/SAFLAX-",'Basis-Tabelle-Samen'!Q318,"-",'Basis-Tabelle-Samen'!J318,"-garden-to-go-slovenian.jpg")),
IF($C$1="Spanisch - ES",HYPERLINK(CONCATENATE("https://www.saflax.de/0-WVK-Retail/Bilder-Pictures/SAFLAX-",'Basis-Tabelle-Samen'!Q318,"-",'Basis-Tabelle-Samen'!J318,"-garden-to-go-spanish.jpg")),
IF($C$1="Tschechisch - CZ",HYPERLINK(CONCATENATE("https://www.saflax.de/0-WVK-Retail/Bilder-Pictures/SAFLAX-",'Basis-Tabelle-Samen'!Q318,"-",'Basis-Tabelle-Samen'!J318,"-garden-to-go-czech.jpg")),
IF($C$1="Türkisch - TR",HYPERLINK(CONCATENATE("https://www.saflax.de/0-WVK-Retail/Bilder-Pictures/SAFLAX-",'Basis-Tabelle-Samen'!Q318,"-",'Basis-Tabelle-Samen'!J318,"-garden-to-go-turkish.jpg")),
IF($C$1="Ungarisch - HU",HYPERLINK(CONCATENATE("https://www.saflax.de/0-WVK-Retail/Bilder-Pictures/SAFLAX-",'Basis-Tabelle-Samen'!Q318,"-",'Basis-Tabelle-Samen'!J318,"-garden-to-go-hungarian.jpg")),
" ACHTUNG")))))))))))))))))))))))))))))</f>
        <v>https://www.saflax.de/0-WVK-Retail/Bilder-Pictures/SAFLAX-55249-myosotis-sylvatica-garden-to-go-english.jpg</v>
      </c>
      <c r="AP308" s="330" t="str">
        <f>IF(K308&lt;1,"",
IF($C$1="Bulgarisch - BG",HYPERLINK(CONCATENATE("https://www.saflax.de/0-WVK-Retail/Bilder-Pictures/SAFLAX-",'Basis-Tabelle-Samen'!T318,"-",'Basis-Tabelle-Samen'!J318,"-cultivation-set-bulgarian.jpg")),
IF($C$1="Dänisch - DK",HYPERLINK(CONCATENATE("https://www.saflax.de/0-WVK-Retail/Bilder-Pictures/SAFLAX-",'Basis-Tabelle-Samen'!T318,"-",'Basis-Tabelle-Samen'!J318,"-cultivation-set-danish.jpg")),
IF($C$1="Deutsch - DE",HYPERLINK(CONCATENATE("https://www.saflax.de/0-WVK-Retail/Bilder-Pictures/SAFLAX-",'Basis-Tabelle-Samen'!T318,"-",'Basis-Tabelle-Samen'!J318,"-cultivation-set-german.jpg")),
IF($C$1="Englisch - UK",HYPERLINK(CONCATENATE("https://www.saflax.de/0-WVK-Retail/Bilder-Pictures/SAFLAX-",'Basis-Tabelle-Samen'!T318,"-",'Basis-Tabelle-Samen'!J318,"-cultivation-set-english.jpg")),
IF($C$1="Estnisch - EE",HYPERLINK(CONCATENATE("https://www.saflax.de/0-WVK-Retail/Bilder-Pictures/SAFLAX-",'Basis-Tabelle-Samen'!T318,"-",'Basis-Tabelle-Samen'!J318,"-cultivation-set-estonian.jpg")),
IF($C$1="Finnisch - FI",HYPERLINK(CONCATENATE("https://www.saflax.de/0-WVK-Retail/Bilder-Pictures/SAFLAX-",'Basis-Tabelle-Samen'!T318,"-",'Basis-Tabelle-Samen'!J318,"-cultivation-set-finnish.jpg")),
IF($C$1="Französisch - FR",HYPERLINK(CONCATENATE("https://www.saflax.de/0-WVK-Retail/Bilder-Pictures/SAFLAX-",'Basis-Tabelle-Samen'!T318,"-",'Basis-Tabelle-Samen'!J318,"-cultivation-set-french.jpg")),
IF($C$1="Griechisch - GR",HYPERLINK(CONCATENATE("https://www.saflax.de/0-WVK-Retail/Bilder-Pictures/SAFLAX-",'Basis-Tabelle-Samen'!T318,"-",'Basis-Tabelle-Samen'!J318,"-cultivation-set-greek.jpg")),
IF($C$1="Irisch - IE",HYPERLINK(CONCATENATE("https://www.saflax.de/0-WVK-Retail/Bilder-Pictures/SAFLAX-",'Basis-Tabelle-Samen'!T318,"-",'Basis-Tabelle-Samen'!J318,"-cultivation-set-irish.jpg")),
IF($C$1="Isländisch - IS",HYPERLINK(CONCATENATE("https://www.saflax.de/0-WVK-Retail/Bilder-Pictures/SAFLAX-",'Basis-Tabelle-Samen'!T318,"-",'Basis-Tabelle-Samen'!J318,"-cultivation-set-icelandic.jpg")),
IF($C$1="Italienisch - IT",HYPERLINK(CONCATENATE("https://www.saflax.de/0-WVK-Retail/Bilder-Pictures/SAFLAX-",'Basis-Tabelle-Samen'!T318,"-",'Basis-Tabelle-Samen'!J318,"-cultivation-set-italian.jpg")),
IF($C$1="Japanisch - JP",HYPERLINK(CONCATENATE("https://www.saflax.de/0-WVK-Retail/Bilder-Pictures/SAFLAX-",'Basis-Tabelle-Samen'!T318,"-",'Basis-Tabelle-Samen'!J318,"-cultivation-set-japanese.jpg")),
IF($C$1="Kroatisch - HR",HYPERLINK(CONCATENATE("https://www.saflax.de/0-WVK-Retail/Bilder-Pictures/SAFLAX-",'Basis-Tabelle-Samen'!T318,"-",'Basis-Tabelle-Samen'!J318,"-cultivation-set-croatian.jpg")),
IF($C$1="Lettisch - LV",HYPERLINK(CONCATENATE("https://www.saflax.de/0-WVK-Retail/Bilder-Pictures/SAFLAX-",'Basis-Tabelle-Samen'!T318,"-",'Basis-Tabelle-Samen'!J318,"-cultivation-set-latvian.jpg")),
IF($C$1="Litauisch - LT",HYPERLINK(CONCATENATE("https://www.saflax.de/0-WVK-Retail/Bilder-Pictures/SAFLAX-",'Basis-Tabelle-Samen'!T318,"-",'Basis-Tabelle-Samen'!J318,"-cultivation-set-lithuanian.jpg")),
IF($C$1="Maltesisch - MT",HYPERLINK(CONCATENATE("https://www.saflax.de/0-WVK-Retail/Bilder-Pictures/SAFLAX-",'Basis-Tabelle-Samen'!T318,"-",'Basis-Tabelle-Samen'!J318,"-cultivation-set-maltese.jpg")),
IF($C$1="Niederländisch - NL",HYPERLINK(CONCATENATE("https://www.saflax.de/0-WVK-Retail/Bilder-Pictures/SAFLAX-",'Basis-Tabelle-Samen'!T318,"-",'Basis-Tabelle-Samen'!J318,"-cultivation-set-dutch.jpg")),
IF($C$1="Norwegisch - NO",HYPERLINK(CONCATENATE("https://www.saflax.de/0-WVK-Retail/Bilder-Pictures/SAFLAX-",'Basis-Tabelle-Samen'!T318,"-",'Basis-Tabelle-Samen'!J318,"-cultivation-set-nowegian.jpg")),
IF($C$1="Polnisch - PL",HYPERLINK(CONCATENATE("https://www.saflax.de/0-WVK-Retail/Bilder-Pictures/SAFLAX-",'Basis-Tabelle-Samen'!T318,"-",'Basis-Tabelle-Samen'!J318,"-cultivation-set-polish.jpg")),
IF($C$1="Portugiesisch - PT",HYPERLINK(CONCATENATE("https://www.saflax.de/0-WVK-Retail/Bilder-Pictures/SAFLAX-",'Basis-Tabelle-Samen'!T318,"-",'Basis-Tabelle-Samen'!J318,"-cultivation-set-portuguese.jpg")),
IF($C$1="Rumänisch - RO",HYPERLINK(CONCATENATE("https://www.saflax.de/0-WVK-Retail/Bilder-Pictures/SAFLAX-",'Basis-Tabelle-Samen'!T318,"-",'Basis-Tabelle-Samen'!J318,"-cultivation-set-romanian.jpg")),
IF($C$1="Schwedisch - SE",HYPERLINK(CONCATENATE("https://www.saflax.de/0-WVK-Retail/Bilder-Pictures/SAFLAX-",'Basis-Tabelle-Samen'!T318,"-",'Basis-Tabelle-Samen'!J318,"-cultivation-set-swedish.jpg")),
IF($C$1="Slowakisch - SK",HYPERLINK(CONCATENATE("https://www.saflax.de/0-WVK-Retail/Bilder-Pictures/SAFLAX-",'Basis-Tabelle-Samen'!T318,"-",'Basis-Tabelle-Samen'!J318,"-cultivation-set-slovak.jpg")),
IF($C$1="Slowenisch - SI",HYPERLINK(CONCATENATE("https://www.saflax.de/0-WVK-Retail/Bilder-Pictures/SAFLAX-",'Basis-Tabelle-Samen'!T318,"-",'Basis-Tabelle-Samen'!J318,"-cultivation-set-slovenian.jpg")),
IF($C$1="Spanisch - ES",HYPERLINK(CONCATENATE("https://www.saflax.de/0-WVK-Retail/Bilder-Pictures/SAFLAX-",'Basis-Tabelle-Samen'!T318,"-",'Basis-Tabelle-Samen'!J318,"-cultivation-set-spanish.jpg")),
IF($C$1="Tschechisch - CZ",HYPERLINK(CONCATENATE("https://www.saflax.de/0-WVK-Retail/Bilder-Pictures/SAFLAX-",'Basis-Tabelle-Samen'!T318,"-",'Basis-Tabelle-Samen'!J318,"-cultivation-set-czech.jpg")),
IF($C$1="Türkisch - TR",HYPERLINK(CONCATENATE("https://www.saflax.de/0-WVK-Retail/Bilder-Pictures/SAFLAX-",'Basis-Tabelle-Samen'!T318,"-",'Basis-Tabelle-Samen'!J318,"-cultivation-set-turkish.jpg")),
IF($C$1="Ungarisch - HU",HYPERLINK(CONCATENATE("https://www.saflax.de/0-WVK-Retail/Bilder-Pictures/SAFLAX-",'Basis-Tabelle-Samen'!T318,"-",'Basis-Tabelle-Samen'!J318,"-cultivation-set-hungarian.jpg")),
" ACHTUNG")))))))))))))))))))))))))))))</f>
        <v>https://www.saflax.de/0-WVK-Retail/Bilder-Pictures/SAFLAX-35249-myosotis-sylvatica-cultivation-set-english.jpg</v>
      </c>
      <c r="AQ308" s="330" t="str">
        <f>IF(L308&lt;1,"",
IF($C$1="Bulgarisch - BG",HYPERLINK(CONCATENATE("https://www.saflax.de/0-WVK-Retail/Bilder-Pictures/SAFLAX-",'Basis-Tabelle-Samen'!W318,"-",'Basis-Tabelle-Samen'!J318,"-garden-in-the-bag-bulgarian.jpg")),
IF($C$1="Dänisch - DK",HYPERLINK(CONCATENATE("https://www.saflax.de/0-WVK-Retail/Bilder-Pictures/SAFLAX-",'Basis-Tabelle-Samen'!W318,"-",'Basis-Tabelle-Samen'!J318,"-garden-in-the-bag-danish.jpg")),
IF($C$1="Deutsch - DE",HYPERLINK(CONCATENATE("https://www.saflax.de/0-WVK-Retail/Bilder-Pictures/SAFLAX-",'Basis-Tabelle-Samen'!W318,"-",'Basis-Tabelle-Samen'!J318,"-garden-in-the-bag-german.jpg")),
IF($C$1="Englisch - UK",HYPERLINK(CONCATENATE("https://www.saflax.de/0-WVK-Retail/Bilder-Pictures/SAFLAX-",'Basis-Tabelle-Samen'!W318,"-",'Basis-Tabelle-Samen'!J318,"-garden-in-the-bag-english.jpg")),
IF($C$1="Estnisch - EE",HYPERLINK(CONCATENATE("https://www.saflax.de/0-WVK-Retail/Bilder-Pictures/SAFLAX-",'Basis-Tabelle-Samen'!W318,"-",'Basis-Tabelle-Samen'!J318,"-garden-in-the-bag-estonian.jpg")),
IF($C$1="Finnisch - FI",HYPERLINK(CONCATENATE("https://www.saflax.de/0-WVK-Retail/Bilder-Pictures/SAFLAX-",'Basis-Tabelle-Samen'!W318,"-",'Basis-Tabelle-Samen'!J318,"-garden-in-the-bag-finnish.jpg")),
IF($C$1="Französisch - FR",HYPERLINK(CONCATENATE("https://www.saflax.de/0-WVK-Retail/Bilder-Pictures/SAFLAX-",'Basis-Tabelle-Samen'!W318,"-",'Basis-Tabelle-Samen'!J318,"-garden-in-the-bag-french.jpg")),
IF($C$1="Griechisch - GR",HYPERLINK(CONCATENATE("https://www.saflax.de/0-WVK-Retail/Bilder-Pictures/SAFLAX-",'Basis-Tabelle-Samen'!W318,"-",'Basis-Tabelle-Samen'!J318,"-garden-in-the-bag-greek.jpg")),
IF($C$1="Irisch - IE",HYPERLINK(CONCATENATE("https://www.saflax.de/0-WVK-Retail/Bilder-Pictures/SAFLAX-",'Basis-Tabelle-Samen'!W318,"-",'Basis-Tabelle-Samen'!J318,"-garden-in-the-bag-irish.jpg")),
IF($C$1="Isländisch - IS",HYPERLINK(CONCATENATE("https://www.saflax.de/0-WVK-Retail/Bilder-Pictures/SAFLAX-",'Basis-Tabelle-Samen'!W318,"-",'Basis-Tabelle-Samen'!J318,"-garden-in-the-bag-icelandic.jpg")),
IF($C$1="Italienisch - IT",HYPERLINK(CONCATENATE("https://www.saflax.de/0-WVK-Retail/Bilder-Pictures/SAFLAX-",'Basis-Tabelle-Samen'!W318,"-",'Basis-Tabelle-Samen'!J318,"-garden-in-the-bag-italian.jpg")),
IF($C$1="Japanisch - JP",HYPERLINK(CONCATENATE("https://www.saflax.de/0-WVK-Retail/Bilder-Pictures/SAFLAX-",'Basis-Tabelle-Samen'!W318,"-",'Basis-Tabelle-Samen'!J318,"-garden-in-the-bag-japanese.jpg")),
IF($C$1="Kroatisch - HR",HYPERLINK(CONCATENATE("https://www.saflax.de/0-WVK-Retail/Bilder-Pictures/SAFLAX-",'Basis-Tabelle-Samen'!W318,"-",'Basis-Tabelle-Samen'!J318,"-garden-in-the-bag-croatian.jpg")),
IF($C$1="Lettisch - LV",HYPERLINK(CONCATENATE("https://www.saflax.de/0-WVK-Retail/Bilder-Pictures/SAFLAX-",'Basis-Tabelle-Samen'!W318,"-",'Basis-Tabelle-Samen'!J318,"-garden-in-the-bag-latvian.jpg")),
IF($C$1="Litauisch - LT",HYPERLINK(CONCATENATE("https://www.saflax.de/0-WVK-Retail/Bilder-Pictures/SAFLAX-",'Basis-Tabelle-Samen'!W318,"-",'Basis-Tabelle-Samen'!J318,"-garden-in-the-bag-lithuanian.jpg")),
IF($C$1="Maltesisch - MT",HYPERLINK(CONCATENATE("https://www.saflax.de/0-WVK-Retail/Bilder-Pictures/SAFLAX-",'Basis-Tabelle-Samen'!W318,"-",'Basis-Tabelle-Samen'!J318,"-garden-in-the-bag-maltese.jpg")),
IF($C$1="Niederländisch - NL",HYPERLINK(CONCATENATE("https://www.saflax.de/0-WVK-Retail/Bilder-Pictures/SAFLAX-",'Basis-Tabelle-Samen'!W318,"-",'Basis-Tabelle-Samen'!J318,"-garden-in-the-bag-dutch.jpg")),
IF($C$1="Norwegisch - NO",HYPERLINK(CONCATENATE("https://www.saflax.de/0-WVK-Retail/Bilder-Pictures/SAFLAX-",'Basis-Tabelle-Samen'!W318,"-",'Basis-Tabelle-Samen'!J318,"-garden-in-the-bag-nowegian.jpg")),
IF($C$1="Polnisch - PL",HYPERLINK(CONCATENATE("https://www.saflax.de/0-WVK-Retail/Bilder-Pictures/SAFLAX-",'Basis-Tabelle-Samen'!W318,"-",'Basis-Tabelle-Samen'!J318,"-garden-in-the-bag-polish.jpg")),
IF($C$1="Portugiesisch - PT",HYPERLINK(CONCATENATE("https://www.saflax.de/0-WVK-Retail/Bilder-Pictures/SAFLAX-",'Basis-Tabelle-Samen'!W318,"-",'Basis-Tabelle-Samen'!J318,"-garden-in-the-bag-portuguese.jpg")),
IF($C$1="Rumänisch - RO",HYPERLINK(CONCATENATE("https://www.saflax.de/0-WVK-Retail/Bilder-Pictures/SAFLAX-",'Basis-Tabelle-Samen'!W318,"-",'Basis-Tabelle-Samen'!J318,"-garden-in-the-bag-romanian.jpg")),
IF($C$1="Schwedisch - SE",HYPERLINK(CONCATENATE("https://www.saflax.de/0-WVK-Retail/Bilder-Pictures/SAFLAX-",'Basis-Tabelle-Samen'!W318,"-",'Basis-Tabelle-Samen'!J318,"-garden-in-the-bag-swedish.jpg")),
IF($C$1="Slowakisch - SK",HYPERLINK(CONCATENATE("https://www.saflax.de/0-WVK-Retail/Bilder-Pictures/SAFLAX-",'Basis-Tabelle-Samen'!W318,"-",'Basis-Tabelle-Samen'!J318,"-garden-in-the-bag-slovak.jpg")),
IF($C$1="Slowenisch - SI",HYPERLINK(CONCATENATE("https://www.saflax.de/0-WVK-Retail/Bilder-Pictures/SAFLAX-",'Basis-Tabelle-Samen'!W318,"-",'Basis-Tabelle-Samen'!J318,"-garden-in-the-bag-slovenian.jpg")),
IF($C$1="Spanisch - ES",HYPERLINK(CONCATENATE("https://www.saflax.de/0-WVK-Retail/Bilder-Pictures/SAFLAX-",'Basis-Tabelle-Samen'!W318,"-",'Basis-Tabelle-Samen'!J318,"-garden-in-the-bag-spanish.jpg")),
IF($C$1="Tschechisch - CZ",HYPERLINK(CONCATENATE("https://www.saflax.de/0-WVK-Retail/Bilder-Pictures/SAFLAX-",'Basis-Tabelle-Samen'!W318,"-",'Basis-Tabelle-Samen'!J318,"-garden-in-the-bag-czech.jpg")),
IF($C$1="Türkisch - TR",HYPERLINK(CONCATENATE("https://www.saflax.de/0-WVK-Retail/Bilder-Pictures/SAFLAX-",'Basis-Tabelle-Samen'!W318,"-",'Basis-Tabelle-Samen'!J318,"-garden-in-the-bag-turkish.jpg")),
IF($C$1="Ungarisch - HU",HYPERLINK(CONCATENATE("https://www.saflax.de/0-WVK-Retail/Bilder-Pictures/SAFLAX-",'Basis-Tabelle-Samen'!W318,"-",'Basis-Tabelle-Samen'!J318,"-garden-in-the-bag-hungarian.jpg")),
" ACHTUNG")))))))))))))))))))))))))))))</f>
        <v>https://www.saflax.de/0-WVK-Retail/Bilder-Pictures/SAFLAX-65249-myosotis-sylvatica-garden-in-the-bag-english.jpg</v>
      </c>
    </row>
    <row r="309" spans="1:43" ht="17.100000000000001" customHeight="1" x14ac:dyDescent="0.2">
      <c r="A309" s="318" t="str">
        <f>IF('Basis-Tabelle-Samen'!A272="","",IF($C$1="Deutsch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09" s="319" t="str">
        <f>'Basis-Tabelle-Samen'!I272</f>
        <v>Urtica urens</v>
      </c>
      <c r="C309" s="316" t="str">
        <f>IF($C$1="Bulgarisch - BG",'Basis-Tabelle-Samen'!Z272,
IF($C$1="Dänisch - DK",'Basis-Tabelle-Samen'!AA272,
IF($C$1="Deutsch - DE",'Basis-Tabelle-Samen'!AB272,
IF($C$1="Englisch - UK",'Basis-Tabelle-Samen'!AC272,
IF($C$1="Estnisch - EE",'Basis-Tabelle-Samen'!AD272,
IF($C$1="Finnisch - FI",'Basis-Tabelle-Samen'!AE272,
IF($C$1="Französisch - FR",'Basis-Tabelle-Samen'!AF272,
IF($C$1="Griechisch - GR",'Basis-Tabelle-Samen'!AG272,
IF($C$1="Irisch - IE",'Basis-Tabelle-Samen'!AH272,
IF($C$1="Isländisch - IS",'Basis-Tabelle-Samen'!AI272,
IF($C$1="Italienisch - IT",'Basis-Tabelle-Samen'!AJ272,
IF($C$1="Japanisch - JP",'Basis-Tabelle-Samen'!AK272,
IF($C$1="Kroatisch - HR",'Basis-Tabelle-Samen'!AL272,
IF($C$1="Lettisch - LV",'Basis-Tabelle-Samen'!AM272,
IF($C$1="Litauisch - LT",'Basis-Tabelle-Samen'!AN272,
IF($C$1="Maltesisch - MT",'Basis-Tabelle-Samen'!AO272,
IF($C$1="Niederländisch - NL",'Basis-Tabelle-Samen'!AP272,
IF($C$1="Norwegisch - NO",'Basis-Tabelle-Samen'!AQ272,
IF($C$1="Polnisch - PL",'Basis-Tabelle-Samen'!AR272,
IF($C$1="Portugiesisch - PT",'Basis-Tabelle-Samen'!AS272,
IF($C$1="Rumänisch - RO",'Basis-Tabelle-Samen'!AT272,
IF($C$1="Schwedisch - SE",'Basis-Tabelle-Samen'!AU272,
IF($C$1="Slowakisch - SK",'Basis-Tabelle-Samen'!AV272,
IF($C$1="Slowenisch - SI",'Basis-Tabelle-Samen'!AW272,
IF($C$1="Spanisch - ES",'Basis-Tabelle-Samen'!AX272,
IF($C$1="Tschechisch - CZ",'Basis-Tabelle-Samen'!AY272,
IF($C$1="Türkisch - TR",'Basis-Tabelle-Samen'!AZ272,
IF($C$1="Ungarisch - HU",'Basis-Tabelle-Samen'!BA272,
" ACHTUNG"))))))))))))))))))))))))))))</f>
        <v>Dog Nettle</v>
      </c>
      <c r="D309" s="320">
        <f>'Basis-Tabelle-Samen'!F272</f>
        <v>150</v>
      </c>
      <c r="E309" s="321" t="str">
        <f>'Basis-Tabelle-Samen'!H272</f>
        <v>7 %</v>
      </c>
      <c r="F309" s="322" t="str">
        <f>IF('Basis-Tabelle-Samen'!G272="","",'Basis-Tabelle-Samen'!G272)</f>
        <v>07</v>
      </c>
      <c r="G309" s="320">
        <f>'Basis-Tabelle-Samen'!C272</f>
        <v>15203</v>
      </c>
      <c r="H309" s="323">
        <f>'Basis-Tabelle-Samen'!D272</f>
        <v>4055473152035</v>
      </c>
      <c r="I309" s="324">
        <f>'Basis-Tabelle-Samen'!E272</f>
        <v>1.85</v>
      </c>
      <c r="J309" s="325">
        <f t="shared" si="4"/>
        <v>12</v>
      </c>
      <c r="K309" s="326">
        <f>'Basis-Tabelle-Samen'!K272</f>
        <v>75203</v>
      </c>
      <c r="L309" s="323">
        <f>'Basis-Tabelle-Samen'!L272</f>
        <v>4055473752037</v>
      </c>
      <c r="M309" s="324">
        <f>'Basis-Tabelle-Samen'!M272</f>
        <v>2.4500000000000002</v>
      </c>
      <c r="N309" s="326">
        <f>IF(K309&lt;1,"",'3'!$I$15)</f>
        <v>15</v>
      </c>
      <c r="O309" s="327">
        <f>IF(K309&lt;1,"",'3'!$J$11)</f>
        <v>90</v>
      </c>
      <c r="P309" s="326">
        <f>'Basis-Tabelle-Samen'!N272</f>
        <v>85203</v>
      </c>
      <c r="Q309" s="323">
        <f>'Basis-Tabelle-Samen'!O272</f>
        <v>4055473852034</v>
      </c>
      <c r="R309" s="328">
        <f>'Basis-Tabelle-Samen'!P272</f>
        <v>3.75</v>
      </c>
      <c r="S309" s="326">
        <f>IF(R309&lt;1,"",'3'!$M$15)</f>
        <v>18</v>
      </c>
      <c r="T309" s="327">
        <f>IF(R309&lt;1,"",'3'!$N$11)</f>
        <v>72</v>
      </c>
      <c r="U309" s="326">
        <f>'Basis-Tabelle-Samen'!Q272</f>
        <v>55203</v>
      </c>
      <c r="V309" s="323">
        <f>'Basis-Tabelle-Samen'!R272</f>
        <v>4055473552033</v>
      </c>
      <c r="W309" s="324">
        <f>'Basis-Tabelle-Samen'!S272</f>
        <v>4.95</v>
      </c>
      <c r="X309" s="326">
        <f>IF(U309&lt;1,"",'3'!$Q$15)</f>
        <v>6</v>
      </c>
      <c r="Y309" s="327">
        <f>IF(U309&lt;1,"",'3'!$R$11)</f>
        <v>24</v>
      </c>
      <c r="Z309" s="326">
        <f>'Basis-Tabelle-Samen'!T272</f>
        <v>35203</v>
      </c>
      <c r="AA309" s="323">
        <f>'Basis-Tabelle-Samen'!U272</f>
        <v>4055473352039</v>
      </c>
      <c r="AB309" s="324">
        <f>'Basis-Tabelle-Samen'!V272</f>
        <v>6.75</v>
      </c>
      <c r="AC309" s="326">
        <f>IF(Z309&lt;1,"",'3'!$U$15)</f>
        <v>6</v>
      </c>
      <c r="AD309" s="327">
        <f>IF(Z309&lt;1,"",'3'!$V$11)</f>
        <v>24</v>
      </c>
      <c r="AE309" s="326">
        <f>'Basis-Tabelle-Samen'!W272</f>
        <v>65203</v>
      </c>
      <c r="AF309" s="323">
        <f>'Basis-Tabelle-Samen'!X272</f>
        <v>4055473652030</v>
      </c>
      <c r="AG309" s="324">
        <f>'Basis-Tabelle-Samen'!Y272</f>
        <v>2.95</v>
      </c>
      <c r="AH309" s="326">
        <f>IF(AE309&lt;1,"",'3'!$Y$15)</f>
        <v>8</v>
      </c>
      <c r="AI309" s="327">
        <f>IF(AE309&lt;1,"",'3'!$Z$11)</f>
        <v>64</v>
      </c>
      <c r="AJ309" s="315"/>
      <c r="AK309" s="316" t="str">
        <f>IF(G309&lt;1,"",
IF($C$1="Bulgarisch - BG",HYPERLINK(CONCATENATE("https://www.saflax.de/0-WVK-Retail/Bilder-Pictures/SAFLAX-",'Basis-Tabelle-Samen'!C272,"-",'Basis-Tabelle-Samen'!J272,"-seed-package-front-cr-bulgarian.jpg")),
IF($C$1="Dänisch - DK",HYPERLINK(CONCATENATE("https://www.saflax.de/0-WVK-Retail/Bilder-Pictures/SAFLAX-",'Basis-Tabelle-Samen'!C272,"-",'Basis-Tabelle-Samen'!J272,"-seed-package-front-cr-danish.jpg")),
IF($C$1="Deutsch - DE",HYPERLINK(CONCATENATE("https://www.saflax.de/0-WVK-Retail/Bilder-Pictures/SAFLAX-",'Basis-Tabelle-Samen'!C272,"-",'Basis-Tabelle-Samen'!J272,"-seed-package-front-cr-german.jpg")),
IF($C$1="Englisch - UK",HYPERLINK(CONCATENATE("https://www.saflax.de/0-WVK-Retail/Bilder-Pictures/SAFLAX-",'Basis-Tabelle-Samen'!C272,"-",'Basis-Tabelle-Samen'!J272,"-seed-package-front-cr-english.jpg")),
IF($C$1="Estnisch - EE",HYPERLINK(CONCATENATE("https://www.saflax.de/0-WVK-Retail/Bilder-Pictures/SAFLAX-",'Basis-Tabelle-Samen'!C272,"-",'Basis-Tabelle-Samen'!J272,"-seed-package-front-cr-estonian.jpg")),
IF($C$1="Finnisch - FI",HYPERLINK(CONCATENATE("https://www.saflax.de/0-WVK-Retail/Bilder-Pictures/SAFLAX-",'Basis-Tabelle-Samen'!C272,"-",'Basis-Tabelle-Samen'!J272,"-seed-package-front-cr-finnish.jpg")),
IF($C$1="Französisch - FR",HYPERLINK(CONCATENATE("https://www.saflax.de/0-WVK-Retail/Bilder-Pictures/SAFLAX-",'Basis-Tabelle-Samen'!C272,"-",'Basis-Tabelle-Samen'!J272,"-seed-package-front-cr-french.jpg")),
IF($C$1="Griechisch - GR",HYPERLINK(CONCATENATE("https://www.saflax.de/0-WVK-Retail/Bilder-Pictures/SAFLAX-",'Basis-Tabelle-Samen'!C272,"-",'Basis-Tabelle-Samen'!J272,"-seed-package-front-cr-greek.jpg")),
IF($C$1="Irisch - IE",HYPERLINK(CONCATENATE("https://www.saflax.de/0-WVK-Retail/Bilder-Pictures/SAFLAX-",'Basis-Tabelle-Samen'!C272,"-",'Basis-Tabelle-Samen'!J272,"-seed-package-front-cr-irish.jpg")),
IF($C$1="Isländisch - IS",HYPERLINK(CONCATENATE("https://www.saflax.de/0-WVK-Retail/Bilder-Pictures/SAFLAX-",'Basis-Tabelle-Samen'!C272,"-",'Basis-Tabelle-Samen'!J272,"-seed-package-front-cr-icelandic.jpg")),
IF($C$1="Italienisch - IT",HYPERLINK(CONCATENATE("https://www.saflax.de/0-WVK-Retail/Bilder-Pictures/SAFLAX-",'Basis-Tabelle-Samen'!C272,"-",'Basis-Tabelle-Samen'!J272,"-seed-package-front-cr-italian.jpg")),
IF($C$1="Japanisch - JP",HYPERLINK(CONCATENATE("https://www.saflax.de/0-WVK-Retail/Bilder-Pictures/SAFLAX-",'Basis-Tabelle-Samen'!C272,"-",'Basis-Tabelle-Samen'!J272,"-seed-package-front-cr-japanese.jpg")),
IF($C$1="Kroatisch - HR",HYPERLINK(CONCATENATE("https://www.saflax.de/0-WVK-Retail/Bilder-Pictures/SAFLAX-",'Basis-Tabelle-Samen'!C272,"-",'Basis-Tabelle-Samen'!J272,"-seed-package-front-cr-croatian.jpg")),
IF($C$1="Lettisch - LV",HYPERLINK(CONCATENATE("https://www.saflax.de/0-WVK-Retail/Bilder-Pictures/SAFLAX-",'Basis-Tabelle-Samen'!C272,"-",'Basis-Tabelle-Samen'!J272,"-seed-package-front-cr-latvian.jpg")),
IF($C$1="Litauisch - LT",HYPERLINK(CONCATENATE("https://www.saflax.de/0-WVK-Retail/Bilder-Pictures/SAFLAX-",'Basis-Tabelle-Samen'!C272,"-",'Basis-Tabelle-Samen'!J272,"-seed-package-front-cr-lithuanian.jpg")),
IF($C$1="Maltesisch - MT",HYPERLINK(CONCATENATE("https://www.saflax.de/0-WVK-Retail/Bilder-Pictures/SAFLAX-",'Basis-Tabelle-Samen'!C272,"-",'Basis-Tabelle-Samen'!J272,"-seed-package-front-cr-maltese.jpg")),
IF($C$1="Niederländisch - NL",HYPERLINK(CONCATENATE("https://www.saflax.de/0-WVK-Retail/Bilder-Pictures/SAFLAX-",'Basis-Tabelle-Samen'!C272,"-",'Basis-Tabelle-Samen'!J272,"-seed-package-front-cr-dutch.jpg")),
IF($C$1="Norwegisch - NO",HYPERLINK(CONCATENATE("https://www.saflax.de/0-WVK-Retail/Bilder-Pictures/SAFLAX-",'Basis-Tabelle-Samen'!C272,"-",'Basis-Tabelle-Samen'!J272,"-seed-package-front-cr-nowegian.jpg")),
IF($C$1="Polnisch - PL",HYPERLINK(CONCATENATE("https://www.saflax.de/0-WVK-Retail/Bilder-Pictures/SAFLAX-",'Basis-Tabelle-Samen'!C272,"-",'Basis-Tabelle-Samen'!J272,"-seed-package-front-cr-polish.jpg")),
IF($C$1="Portugiesisch - PT",HYPERLINK(CONCATENATE("https://www.saflax.de/0-WVK-Retail/Bilder-Pictures/SAFLAX-",'Basis-Tabelle-Samen'!C272,"-",'Basis-Tabelle-Samen'!J272,"-seed-package-front-cr-portuguese.jpg")),
IF($C$1="Rumänisch - RO",HYPERLINK(CONCATENATE("https://www.saflax.de/0-WVK-Retail/Bilder-Pictures/SAFLAX-",'Basis-Tabelle-Samen'!C272,"-",'Basis-Tabelle-Samen'!J272,"-seed-package-front-cr-romanian.jpg")),
IF($C$1="Schwedisch - SE",HYPERLINK(CONCATENATE("https://www.saflax.de/0-WVK-Retail/Bilder-Pictures/SAFLAX-",'Basis-Tabelle-Samen'!C272,"-",'Basis-Tabelle-Samen'!J272,"-seed-package-front-cr-swedish.jpg")),
IF($C$1="Slowakisch - SK",HYPERLINK(CONCATENATE("https://www.saflax.de/0-WVK-Retail/Bilder-Pictures/SAFLAX-",'Basis-Tabelle-Samen'!C272,"-",'Basis-Tabelle-Samen'!J272,"-seed-package-front-cr-slovak.jpg")),
IF($C$1="Slowenisch - SI",HYPERLINK(CONCATENATE("https://www.saflax.de/0-WVK-Retail/Bilder-Pictures/SAFLAX-",'Basis-Tabelle-Samen'!C272,"-",'Basis-Tabelle-Samen'!J272,"-seed-package-front-cr-slovenian.jpg")),
IF($C$1="Spanisch - ES",HYPERLINK(CONCATENATE("https://www.saflax.de/0-WVK-Retail/Bilder-Pictures/SAFLAX-",'Basis-Tabelle-Samen'!C272,"-",'Basis-Tabelle-Samen'!J272,"-seed-package-front-cr-spanish.jpg")),
IF($C$1="Tschechisch - CZ",HYPERLINK(CONCATENATE("https://www.saflax.de/0-WVK-Retail/Bilder-Pictures/SAFLAX-",'Basis-Tabelle-Samen'!C272,"-",'Basis-Tabelle-Samen'!J272,"-seed-package-front-cr-czech.jpg")),
IF($C$1="Türkisch - TR",HYPERLINK(CONCATENATE("https://www.saflax.de/0-WVK-Retail/Bilder-Pictures/SAFLAX-",'Basis-Tabelle-Samen'!C272,"-",'Basis-Tabelle-Samen'!J272,"-seed-package-front-cr-turkish.jpg")),
IF($C$1="Ungarisch - HU",HYPERLINK(CONCATENATE("https://www.saflax.de/0-WVK-Retail/Bilder-Pictures/SAFLAX-",'Basis-Tabelle-Samen'!C272,"-",'Basis-Tabelle-Samen'!J272,"-seed-package-front-cr-hungarian.jpg")),
" ACHTUNG")))))))))))))))))))))))))))))</f>
        <v>https://www.saflax.de/0-WVK-Retail/Bilder-Pictures/SAFLAX-15203-urtica-urens-seed-package-front-cr-english.jpg</v>
      </c>
      <c r="AL309" s="330" t="str">
        <f>IF(G309&lt;1,"",
IF($C$1="Bulgarisch - BG",HYPERLINK(CONCATENATE("https://www.saflax.de/0-WVK-Retail/Bilder-Pictures/SAFLAX-",'Basis-Tabelle-Samen'!C272,"-",'Basis-Tabelle-Samen'!J272,"-seed-package-back-cr-bulgarian.jpg")),
IF($C$1="Dänisch - DK",HYPERLINK(CONCATENATE("https://www.saflax.de/0-WVK-Retail/Bilder-Pictures/SAFLAX-",'Basis-Tabelle-Samen'!C272,"-",'Basis-Tabelle-Samen'!J272,"-seed-package-back-cr-danish.jpg")),
IF($C$1="Deutsch - DE",HYPERLINK(CONCATENATE("https://www.saflax.de/0-WVK-Retail/Bilder-Pictures/SAFLAX-",'Basis-Tabelle-Samen'!C272,"-",'Basis-Tabelle-Samen'!J272,"-seed-package-back-cr-german.jpg")),
IF($C$1="Englisch - UK",HYPERLINK(CONCATENATE("https://www.saflax.de/0-WVK-Retail/Bilder-Pictures/SAFLAX-",'Basis-Tabelle-Samen'!C272,"-",'Basis-Tabelle-Samen'!J272,"-seed-package-back-cr-english.jpg")),
IF($C$1="Estnisch - EE",HYPERLINK(CONCATENATE("https://www.saflax.de/0-WVK-Retail/Bilder-Pictures/SAFLAX-",'Basis-Tabelle-Samen'!C272,"-",'Basis-Tabelle-Samen'!J272,"-seed-package-back-cr-estonian.jpg")),
IF($C$1="Finnisch - FI",HYPERLINK(CONCATENATE("https://www.saflax.de/0-WVK-Retail/Bilder-Pictures/SAFLAX-",'Basis-Tabelle-Samen'!C272,"-",'Basis-Tabelle-Samen'!J272,"-seed-package-back-cr-finnish.jpg")),
IF($C$1="Französisch - FR",HYPERLINK(CONCATENATE("https://www.saflax.de/0-WVK-Retail/Bilder-Pictures/SAFLAX-",'Basis-Tabelle-Samen'!C272,"-",'Basis-Tabelle-Samen'!J272,"-seed-package-back-cr-french.jpg")),
IF($C$1="Griechisch - GR",HYPERLINK(CONCATENATE("https://www.saflax.de/0-WVK-Retail/Bilder-Pictures/SAFLAX-",'Basis-Tabelle-Samen'!C272,"-",'Basis-Tabelle-Samen'!J272,"-seed-package-back-cr-greek.jpg")),
IF($C$1="Irisch - IE",HYPERLINK(CONCATENATE("https://www.saflax.de/0-WVK-Retail/Bilder-Pictures/SAFLAX-",'Basis-Tabelle-Samen'!C272,"-",'Basis-Tabelle-Samen'!J272,"-seed-package-back-cr-irish.jpg")),
IF($C$1="Isländisch - IS",HYPERLINK(CONCATENATE("https://www.saflax.de/0-WVK-Retail/Bilder-Pictures/SAFLAX-",'Basis-Tabelle-Samen'!C272,"-",'Basis-Tabelle-Samen'!J272,"-seed-package-back-cr-icelandic.jpg")),
IF($C$1="Italienisch - IT",HYPERLINK(CONCATENATE("https://www.saflax.de/0-WVK-Retail/Bilder-Pictures/SAFLAX-",'Basis-Tabelle-Samen'!C272,"-",'Basis-Tabelle-Samen'!J272,"-seed-package-back-cr-italian.jpg")),
IF($C$1="Japanisch - JP",HYPERLINK(CONCATENATE("https://www.saflax.de/0-WVK-Retail/Bilder-Pictures/SAFLAX-",'Basis-Tabelle-Samen'!C272,"-",'Basis-Tabelle-Samen'!J272,"-seed-package-back-cr-japanese.jpg")),
IF($C$1="Kroatisch - HR",HYPERLINK(CONCATENATE("https://www.saflax.de/0-WVK-Retail/Bilder-Pictures/SAFLAX-",'Basis-Tabelle-Samen'!C272,"-",'Basis-Tabelle-Samen'!J272,"-seed-package-back-cr-croatian.jpg")),
IF($C$1="Lettisch - LV",HYPERLINK(CONCATENATE("https://www.saflax.de/0-WVK-Retail/Bilder-Pictures/SAFLAX-",'Basis-Tabelle-Samen'!C272,"-",'Basis-Tabelle-Samen'!J272,"-seed-package-back-cr-latvian.jpg")),
IF($C$1="Litauisch - LT",HYPERLINK(CONCATENATE("https://www.saflax.de/0-WVK-Retail/Bilder-Pictures/SAFLAX-",'Basis-Tabelle-Samen'!C272,"-",'Basis-Tabelle-Samen'!J272,"-seed-package-back-cr-lithuanian.jpg")),
IF($C$1="Maltesisch - MT",HYPERLINK(CONCATENATE("https://www.saflax.de/0-WVK-Retail/Bilder-Pictures/SAFLAX-",'Basis-Tabelle-Samen'!C272,"-",'Basis-Tabelle-Samen'!J272,"-seed-package-back-cr-maltese.jpg")),
IF($C$1="Niederländisch - NL",HYPERLINK(CONCATENATE("https://www.saflax.de/0-WVK-Retail/Bilder-Pictures/SAFLAX-",'Basis-Tabelle-Samen'!C272,"-",'Basis-Tabelle-Samen'!J272,"-seed-package-back-cr-dutch.jpg")),
IF($C$1="Norwegisch - NO",HYPERLINK(CONCATENATE("https://www.saflax.de/0-WVK-Retail/Bilder-Pictures/SAFLAX-",'Basis-Tabelle-Samen'!C272,"-",'Basis-Tabelle-Samen'!J272,"-seed-package-back-cr-nowegian.jpg")),
IF($C$1="Polnisch - PL",HYPERLINK(CONCATENATE("https://www.saflax.de/0-WVK-Retail/Bilder-Pictures/SAFLAX-",'Basis-Tabelle-Samen'!C272,"-",'Basis-Tabelle-Samen'!J272,"-seed-package-back-cr-polish.jpg")),
IF($C$1="Portugiesisch - PT",HYPERLINK(CONCATENATE("https://www.saflax.de/0-WVK-Retail/Bilder-Pictures/SAFLAX-",'Basis-Tabelle-Samen'!C272,"-",'Basis-Tabelle-Samen'!J272,"-seed-package-back-cr-portuguese.jpg")),
IF($C$1="Rumänisch - RO",HYPERLINK(CONCATENATE("https://www.saflax.de/0-WVK-Retail/Bilder-Pictures/SAFLAX-",'Basis-Tabelle-Samen'!C272,"-",'Basis-Tabelle-Samen'!J272,"-seed-package-back-cr-romanian.jpg")),
IF($C$1="Schwedisch - SE",HYPERLINK(CONCATENATE("https://www.saflax.de/0-WVK-Retail/Bilder-Pictures/SAFLAX-",'Basis-Tabelle-Samen'!C272,"-",'Basis-Tabelle-Samen'!J272,"-seed-package-back-cr-swedish.jpg")),
IF($C$1="Slowakisch - SK",HYPERLINK(CONCATENATE("https://www.saflax.de/0-WVK-Retail/Bilder-Pictures/SAFLAX-",'Basis-Tabelle-Samen'!C272,"-",'Basis-Tabelle-Samen'!J272,"-seed-package-back-cr-slovak.jpg")),
IF($C$1="Slowenisch - SI",HYPERLINK(CONCATENATE("https://www.saflax.de/0-WVK-Retail/Bilder-Pictures/SAFLAX-",'Basis-Tabelle-Samen'!C272,"-",'Basis-Tabelle-Samen'!J272,"-seed-package-back-cr-slovenian.jpg")),
IF($C$1="Spanisch - ES",HYPERLINK(CONCATENATE("https://www.saflax.de/0-WVK-Retail/Bilder-Pictures/SAFLAX-",'Basis-Tabelle-Samen'!C272,"-",'Basis-Tabelle-Samen'!J272,"-seed-package-back-cr-spanish.jpg")),
IF($C$1="Tschechisch - CZ",HYPERLINK(CONCATENATE("https://www.saflax.de/0-WVK-Retail/Bilder-Pictures/SAFLAX-",'Basis-Tabelle-Samen'!C272,"-",'Basis-Tabelle-Samen'!J272,"-seed-package-back-cr-czech.jpg")),
IF($C$1="Türkisch - TR",HYPERLINK(CONCATENATE("https://www.saflax.de/0-WVK-Retail/Bilder-Pictures/SAFLAX-",'Basis-Tabelle-Samen'!C272,"-",'Basis-Tabelle-Samen'!J272,"-seed-package-back-cr-turkish.jpg")),
IF($C$1="Ungarisch - HU",HYPERLINK(CONCATENATE("https://www.saflax.de/0-WVK-Retail/Bilder-Pictures/SAFLAX-",'Basis-Tabelle-Samen'!C272,"-",'Basis-Tabelle-Samen'!J272,"-seed-package-back-cr-hungarian.jpg")),
" ACHTUNG")))))))))))))))))))))))))))))</f>
        <v>https://www.saflax.de/0-WVK-Retail/Bilder-Pictures/SAFLAX-15203-urtica-urens-seed-package-back-cr-english.jpg</v>
      </c>
      <c r="AM309" s="330" t="str">
        <f>IF(H309&lt;1,"",
IF($C$1="Bulgarisch - BG",HYPERLINK(CONCATENATE("https://www.saflax.de/0-WVK-Retail/Bilder-Pictures/SAFLAX-",'Basis-Tabelle-Samen'!K272,"-",'Basis-Tabelle-Samen'!J272,"-garden-to-go-mini-bulgarian.jpg")),
IF($C$1="Dänisch - DK",HYPERLINK(CONCATENATE("https://www.saflax.de/0-WVK-Retail/Bilder-Pictures/SAFLAX-",'Basis-Tabelle-Samen'!K272,"-",'Basis-Tabelle-Samen'!J272,"-garden-to-go-mini-danish.jpg")),
IF($C$1="Deutsch - DE",HYPERLINK(CONCATENATE("https://www.saflax.de/0-WVK-Retail/Bilder-Pictures/SAFLAX-",'Basis-Tabelle-Samen'!K272,"-",'Basis-Tabelle-Samen'!J272,"-garden-to-go-mini-german.jpg")),
IF($C$1="Englisch - UK",HYPERLINK(CONCATENATE("https://www.saflax.de/0-WVK-Retail/Bilder-Pictures/SAFLAX-",'Basis-Tabelle-Samen'!K272,"-",'Basis-Tabelle-Samen'!J272,"-garden-to-go-mini-english.jpg")),
IF($C$1="Estnisch - EE",HYPERLINK(CONCATENATE("https://www.saflax.de/0-WVK-Retail/Bilder-Pictures/SAFLAX-",'Basis-Tabelle-Samen'!K272,"-",'Basis-Tabelle-Samen'!J272,"-garden-to-go-mini-estonian.jpg")),
IF($C$1="Finnisch - FI",HYPERLINK(CONCATENATE("https://www.saflax.de/0-WVK-Retail/Bilder-Pictures/SAFLAX-",'Basis-Tabelle-Samen'!K272,"-",'Basis-Tabelle-Samen'!J272,"-garden-to-go-mini-finnish.jpg")),
IF($C$1="Französisch - FR",HYPERLINK(CONCATENATE("https://www.saflax.de/0-WVK-Retail/Bilder-Pictures/SAFLAX-",'Basis-Tabelle-Samen'!K272,"-",'Basis-Tabelle-Samen'!J272,"-garden-to-go-mini-french.jpg")),
IF($C$1="Griechisch - GR",HYPERLINK(CONCATENATE("https://www.saflax.de/0-WVK-Retail/Bilder-Pictures/SAFLAX-",'Basis-Tabelle-Samen'!K272,"-",'Basis-Tabelle-Samen'!J272,"-garden-to-go-mini-greek.jpg")),
IF($C$1="Irisch - IE",HYPERLINK(CONCATENATE("https://www.saflax.de/0-WVK-Retail/Bilder-Pictures/SAFLAX-",'Basis-Tabelle-Samen'!K272,"-",'Basis-Tabelle-Samen'!J272,"-garden-to-go-mini-irish.jpg")),
IF($C$1="Isländisch - IS",HYPERLINK(CONCATENATE("https://www.saflax.de/0-WVK-Retail/Bilder-Pictures/SAFLAX-",'Basis-Tabelle-Samen'!K272,"-",'Basis-Tabelle-Samen'!J272,"-garden-to-go-mini-icelandic.jpg")),
IF($C$1="Italienisch - IT",HYPERLINK(CONCATENATE("https://www.saflax.de/0-WVK-Retail/Bilder-Pictures/SAFLAX-",'Basis-Tabelle-Samen'!K272,"-",'Basis-Tabelle-Samen'!J272,"-garden-to-go-mini-italian.jpg")),
IF($C$1="Japanisch - JP",HYPERLINK(CONCATENATE("https://www.saflax.de/0-WVK-Retail/Bilder-Pictures/SAFLAX-",'Basis-Tabelle-Samen'!K272,"-",'Basis-Tabelle-Samen'!J272,"-garden-to-go-mini-japanese.jpg")),
IF($C$1="Kroatisch - HR",HYPERLINK(CONCATENATE("https://www.saflax.de/0-WVK-Retail/Bilder-Pictures/SAFLAX-",'Basis-Tabelle-Samen'!K272,"-",'Basis-Tabelle-Samen'!J272,"-garden-to-go-mini-croatian.jpg")),
IF($C$1="Lettisch - LV",HYPERLINK(CONCATENATE("https://www.saflax.de/0-WVK-Retail/Bilder-Pictures/SAFLAX-",'Basis-Tabelle-Samen'!K272,"-",'Basis-Tabelle-Samen'!J272,"-garden-to-go-mini-latvian.jpg")),
IF($C$1="Litauisch - LT",HYPERLINK(CONCATENATE("https://www.saflax.de/0-WVK-Retail/Bilder-Pictures/SAFLAX-",'Basis-Tabelle-Samen'!K272,"-",'Basis-Tabelle-Samen'!J272,"-garden-to-go-mini-lithuanian.jpg")),
IF($C$1="Maltesisch - MT",HYPERLINK(CONCATENATE("https://www.saflax.de/0-WVK-Retail/Bilder-Pictures/SAFLAX-",'Basis-Tabelle-Samen'!K272,"-",'Basis-Tabelle-Samen'!J272,"-garden-to-go-mini-maltese.jpg")),
IF($C$1="Niederländisch - NL",HYPERLINK(CONCATENATE("https://www.saflax.de/0-WVK-Retail/Bilder-Pictures/SAFLAX-",'Basis-Tabelle-Samen'!K272,"-",'Basis-Tabelle-Samen'!J272,"-garden-to-go-mini-dutch.jpg")),
IF($C$1="Norwegisch - NO",HYPERLINK(CONCATENATE("https://www.saflax.de/0-WVK-Retail/Bilder-Pictures/SAFLAX-",'Basis-Tabelle-Samen'!K272,"-",'Basis-Tabelle-Samen'!J272,"-garden-to-go-mini-nowegian.jpg")),
IF($C$1="Polnisch - PL",HYPERLINK(CONCATENATE("https://www.saflax.de/0-WVK-Retail/Bilder-Pictures/SAFLAX-",'Basis-Tabelle-Samen'!K272,"-",'Basis-Tabelle-Samen'!J272,"-garden-to-go-mini-polish.jpg")),
IF($C$1="Portugiesisch - PT",HYPERLINK(CONCATENATE("https://www.saflax.de/0-WVK-Retail/Bilder-Pictures/SAFLAX-",'Basis-Tabelle-Samen'!K272,"-",'Basis-Tabelle-Samen'!J272,"-garden-to-go-mini-portuguese.jpg")),
IF($C$1="Rumänisch - RO",HYPERLINK(CONCATENATE("https://www.saflax.de/0-WVK-Retail/Bilder-Pictures/SAFLAX-",'Basis-Tabelle-Samen'!K272,"-",'Basis-Tabelle-Samen'!J272,"-garden-to-go-mini-romanian.jpg")),
IF($C$1="Schwedisch - SE",HYPERLINK(CONCATENATE("https://www.saflax.de/0-WVK-Retail/Bilder-Pictures/SAFLAX-",'Basis-Tabelle-Samen'!K272,"-",'Basis-Tabelle-Samen'!J272,"-garden-to-go-mini-swedish.jpg")),
IF($C$1="Slowakisch - SK",HYPERLINK(CONCATENATE("https://www.saflax.de/0-WVK-Retail/Bilder-Pictures/SAFLAX-",'Basis-Tabelle-Samen'!K272,"-",'Basis-Tabelle-Samen'!J272,"-garden-to-go-mini-slovak.jpg")),
IF($C$1="Slowenisch - SI",HYPERLINK(CONCATENATE("https://www.saflax.de/0-WVK-Retail/Bilder-Pictures/SAFLAX-",'Basis-Tabelle-Samen'!K272,"-",'Basis-Tabelle-Samen'!J272,"-garden-to-go-mini-slovenian.jpg")),
IF($C$1="Spanisch - ES",HYPERLINK(CONCATENATE("https://www.saflax.de/0-WVK-Retail/Bilder-Pictures/SAFLAX-",'Basis-Tabelle-Samen'!K272,"-",'Basis-Tabelle-Samen'!J272,"-garden-to-go-mini-spanish.jpg")),
IF($C$1="Tschechisch - CZ",HYPERLINK(CONCATENATE("https://www.saflax.de/0-WVK-Retail/Bilder-Pictures/SAFLAX-",'Basis-Tabelle-Samen'!K272,"-",'Basis-Tabelle-Samen'!J272,"-garden-to-go-mini-czech.jpg")),
IF($C$1="Türkisch - TR",HYPERLINK(CONCATENATE("https://www.saflax.de/0-WVK-Retail/Bilder-Pictures/SAFLAX-",'Basis-Tabelle-Samen'!K272,"-",'Basis-Tabelle-Samen'!J272,"-garden-to-go-mini-turkish.jpg")),
IF($C$1="Ungarisch - HU",HYPERLINK(CONCATENATE("https://www.saflax.de/0-WVK-Retail/Bilder-Pictures/SAFLAX-",'Basis-Tabelle-Samen'!K272,"-",'Basis-Tabelle-Samen'!J272,"-garden-to-go-mini-hungarian.jpg")),
" ACHTUNG")))))))))))))))))))))))))))))</f>
        <v>https://www.saflax.de/0-WVK-Retail/Bilder-Pictures/SAFLAX-75203-urtica-urens-garden-to-go-mini-english.jpg</v>
      </c>
      <c r="AN309" s="330" t="str">
        <f>IF(I309&lt;1,"",
IF($C$1="Bulgarisch - BG",HYPERLINK(CONCATENATE("https://www.saflax.de/0-WVK-Retail/Bilder-Pictures/SAFLAX-",'Basis-Tabelle-Samen'!N272,"-",'Basis-Tabelle-Samen'!J272,"-garden-to-go-lite-bulgarian.jpg")),
IF($C$1="Dänisch - DK",HYPERLINK(CONCATENATE("https://www.saflax.de/0-WVK-Retail/Bilder-Pictures/SAFLAX-",'Basis-Tabelle-Samen'!N272,"-",'Basis-Tabelle-Samen'!J272,"-garden-to-go-lite-danish.jpg")),
IF($C$1="Deutsch - DE",HYPERLINK(CONCATENATE("https://www.saflax.de/0-WVK-Retail/Bilder-Pictures/SAFLAX-",'Basis-Tabelle-Samen'!N272,"-",'Basis-Tabelle-Samen'!J272,"-garden-to-go-lite-german.jpg")),
IF($C$1="Englisch - UK",HYPERLINK(CONCATENATE("https://www.saflax.de/0-WVK-Retail/Bilder-Pictures/SAFLAX-",'Basis-Tabelle-Samen'!N272,"-",'Basis-Tabelle-Samen'!J272,"-garden-to-go-lite-english.jpg")),
IF($C$1="Estnisch - EE",HYPERLINK(CONCATENATE("https://www.saflax.de/0-WVK-Retail/Bilder-Pictures/SAFLAX-",'Basis-Tabelle-Samen'!N272,"-",'Basis-Tabelle-Samen'!J272,"-garden-to-go-lite-estonian.jpg")),
IF($C$1="Finnisch - FI",HYPERLINK(CONCATENATE("https://www.saflax.de/0-WVK-Retail/Bilder-Pictures/SAFLAX-",'Basis-Tabelle-Samen'!N272,"-",'Basis-Tabelle-Samen'!J272,"-garden-to-go-lite-finnish.jpg")),
IF($C$1="Französisch - FR",HYPERLINK(CONCATENATE("https://www.saflax.de/0-WVK-Retail/Bilder-Pictures/SAFLAX-",'Basis-Tabelle-Samen'!N272,"-",'Basis-Tabelle-Samen'!J272,"-garden-to-go-lite-french.jpg")),
IF($C$1="Griechisch - GR",HYPERLINK(CONCATENATE("https://www.saflax.de/0-WVK-Retail/Bilder-Pictures/SAFLAX-",'Basis-Tabelle-Samen'!N272,"-",'Basis-Tabelle-Samen'!J272,"-garden-to-go-lite-greek.jpg")),
IF($C$1="Irisch - IE",HYPERLINK(CONCATENATE("https://www.saflax.de/0-WVK-Retail/Bilder-Pictures/SAFLAX-",'Basis-Tabelle-Samen'!N272,"-",'Basis-Tabelle-Samen'!J272,"-garden-to-go-lite-irish.jpg")),
IF($C$1="Isländisch - IS",HYPERLINK(CONCATENATE("https://www.saflax.de/0-WVK-Retail/Bilder-Pictures/SAFLAX-",'Basis-Tabelle-Samen'!N272,"-",'Basis-Tabelle-Samen'!J272,"-garden-to-go-lite-icelandic.jpg")),
IF($C$1="Italienisch - IT",HYPERLINK(CONCATENATE("https://www.saflax.de/0-WVK-Retail/Bilder-Pictures/SAFLAX-",'Basis-Tabelle-Samen'!N272,"-",'Basis-Tabelle-Samen'!J272,"-garden-to-go-lite-italian.jpg")),
IF($C$1="Japanisch - JP",HYPERLINK(CONCATENATE("https://www.saflax.de/0-WVK-Retail/Bilder-Pictures/SAFLAX-",'Basis-Tabelle-Samen'!N272,"-",'Basis-Tabelle-Samen'!J272,"-garden-to-go-lite-japanese.jpg")),
IF($C$1="Kroatisch - HR",HYPERLINK(CONCATENATE("https://www.saflax.de/0-WVK-Retail/Bilder-Pictures/SAFLAX-",'Basis-Tabelle-Samen'!N272,"-",'Basis-Tabelle-Samen'!J272,"-garden-to-go-lite-croatian.jpg")),
IF($C$1="Lettisch - LV",HYPERLINK(CONCATENATE("https://www.saflax.de/0-WVK-Retail/Bilder-Pictures/SAFLAX-",'Basis-Tabelle-Samen'!N272,"-",'Basis-Tabelle-Samen'!J272,"-garden-to-go-lite-latvian.jpg")),
IF($C$1="Litauisch - LT",HYPERLINK(CONCATENATE("https://www.saflax.de/0-WVK-Retail/Bilder-Pictures/SAFLAX-",'Basis-Tabelle-Samen'!N272,"-",'Basis-Tabelle-Samen'!J272,"-garden-to-go-lite-lithuanian.jpg")),
IF($C$1="Maltesisch - MT",HYPERLINK(CONCATENATE("https://www.saflax.de/0-WVK-Retail/Bilder-Pictures/SAFLAX-",'Basis-Tabelle-Samen'!N272,"-",'Basis-Tabelle-Samen'!J272,"-garden-to-go-lite-maltese.jpg")),
IF($C$1="Niederländisch - NL",HYPERLINK(CONCATENATE("https://www.saflax.de/0-WVK-Retail/Bilder-Pictures/SAFLAX-",'Basis-Tabelle-Samen'!N272,"-",'Basis-Tabelle-Samen'!J272,"-garden-to-go-lite-dutch.jpg")),
IF($C$1="Norwegisch - NO",HYPERLINK(CONCATENATE("https://www.saflax.de/0-WVK-Retail/Bilder-Pictures/SAFLAX-",'Basis-Tabelle-Samen'!N272,"-",'Basis-Tabelle-Samen'!J272,"-garden-to-go-lite-nowegian.jpg")),
IF($C$1="Polnisch - PL",HYPERLINK(CONCATENATE("https://www.saflax.de/0-WVK-Retail/Bilder-Pictures/SAFLAX-",'Basis-Tabelle-Samen'!N272,"-",'Basis-Tabelle-Samen'!J272,"-garden-to-go-lite-polish.jpg")),
IF($C$1="Portugiesisch - PT",HYPERLINK(CONCATENATE("https://www.saflax.de/0-WVK-Retail/Bilder-Pictures/SAFLAX-",'Basis-Tabelle-Samen'!N272,"-",'Basis-Tabelle-Samen'!J272,"-garden-to-go-lite-portuguese.jpg")),
IF($C$1="Rumänisch - RO",HYPERLINK(CONCATENATE("https://www.saflax.de/0-WVK-Retail/Bilder-Pictures/SAFLAX-",'Basis-Tabelle-Samen'!N272,"-",'Basis-Tabelle-Samen'!J272,"-garden-to-go-lite-romanian.jpg")),
IF($C$1="Schwedisch - SE",HYPERLINK(CONCATENATE("https://www.saflax.de/0-WVK-Retail/Bilder-Pictures/SAFLAX-",'Basis-Tabelle-Samen'!N272,"-",'Basis-Tabelle-Samen'!J272,"-garden-to-go-lite-swedish.jpg")),
IF($C$1="Slowakisch - SK",HYPERLINK(CONCATENATE("https://www.saflax.de/0-WVK-Retail/Bilder-Pictures/SAFLAX-",'Basis-Tabelle-Samen'!N272,"-",'Basis-Tabelle-Samen'!J272,"-garden-to-go-lite-slovak.jpg")),
IF($C$1="Slowenisch - SI",HYPERLINK(CONCATENATE("https://www.saflax.de/0-WVK-Retail/Bilder-Pictures/SAFLAX-",'Basis-Tabelle-Samen'!N272,"-",'Basis-Tabelle-Samen'!J272,"-garden-to-go-lite-slovenian.jpg")),
IF($C$1="Spanisch - ES",HYPERLINK(CONCATENATE("https://www.saflax.de/0-WVK-Retail/Bilder-Pictures/SAFLAX-",'Basis-Tabelle-Samen'!N272,"-",'Basis-Tabelle-Samen'!J272,"-garden-to-go-lite-spanish.jpg")),
IF($C$1="Tschechisch - CZ",HYPERLINK(CONCATENATE("https://www.saflax.de/0-WVK-Retail/Bilder-Pictures/SAFLAX-",'Basis-Tabelle-Samen'!N272,"-",'Basis-Tabelle-Samen'!J272,"-garden-to-go-lite-czech.jpg")),
IF($C$1="Türkisch - TR",HYPERLINK(CONCATENATE("https://www.saflax.de/0-WVK-Retail/Bilder-Pictures/SAFLAX-",'Basis-Tabelle-Samen'!N272,"-",'Basis-Tabelle-Samen'!J272,"-garden-to-go-lite-turkish.jpg")),
IF($C$1="Ungarisch - HU",HYPERLINK(CONCATENATE("https://www.saflax.de/0-WVK-Retail/Bilder-Pictures/SAFLAX-",'Basis-Tabelle-Samen'!N272,"-",'Basis-Tabelle-Samen'!J272,"-garden-to-go-lite-hungarian.jpg")),
" ACHTUNG")))))))))))))))))))))))))))))</f>
        <v>https://www.saflax.de/0-WVK-Retail/Bilder-Pictures/SAFLAX-85203-urtica-urens-garden-to-go-lite-english.jpg</v>
      </c>
      <c r="AO309" s="330" t="str">
        <f>IF(J309&lt;1,"",
IF($C$1="Bulgarisch - BG",HYPERLINK(CONCATENATE("https://www.saflax.de/0-WVK-Retail/Bilder-Pictures/SAFLAX-",'Basis-Tabelle-Samen'!Q272,"-",'Basis-Tabelle-Samen'!J272,"-garden-to-go-bulgarian.jpg")),
IF($C$1="Dänisch - DK",HYPERLINK(CONCATENATE("https://www.saflax.de/0-WVK-Retail/Bilder-Pictures/SAFLAX-",'Basis-Tabelle-Samen'!Q272,"-",'Basis-Tabelle-Samen'!J272,"-garden-to-go-danish.jpg")),
IF($C$1="Deutsch - DE",HYPERLINK(CONCATENATE("https://www.saflax.de/0-WVK-Retail/Bilder-Pictures/SAFLAX-",'Basis-Tabelle-Samen'!Q272,"-",'Basis-Tabelle-Samen'!J272,"-garden-to-go-german.jpg")),
IF($C$1="Englisch - UK",HYPERLINK(CONCATENATE("https://www.saflax.de/0-WVK-Retail/Bilder-Pictures/SAFLAX-",'Basis-Tabelle-Samen'!Q272,"-",'Basis-Tabelle-Samen'!J272,"-garden-to-go-english.jpg")),
IF($C$1="Estnisch - EE",HYPERLINK(CONCATENATE("https://www.saflax.de/0-WVK-Retail/Bilder-Pictures/SAFLAX-",'Basis-Tabelle-Samen'!Q272,"-",'Basis-Tabelle-Samen'!J272,"-garden-to-go-estonian.jpg")),
IF($C$1="Finnisch - FI",HYPERLINK(CONCATENATE("https://www.saflax.de/0-WVK-Retail/Bilder-Pictures/SAFLAX-",'Basis-Tabelle-Samen'!Q272,"-",'Basis-Tabelle-Samen'!J272,"-garden-to-go-finnish.jpg")),
IF($C$1="Französisch - FR",HYPERLINK(CONCATENATE("https://www.saflax.de/0-WVK-Retail/Bilder-Pictures/SAFLAX-",'Basis-Tabelle-Samen'!Q272,"-",'Basis-Tabelle-Samen'!J272,"-garden-to-go-french.jpg")),
IF($C$1="Griechisch - GR",HYPERLINK(CONCATENATE("https://www.saflax.de/0-WVK-Retail/Bilder-Pictures/SAFLAX-",'Basis-Tabelle-Samen'!Q272,"-",'Basis-Tabelle-Samen'!J272,"-garden-to-go-greek.jpg")),
IF($C$1="Irisch - IE",HYPERLINK(CONCATENATE("https://www.saflax.de/0-WVK-Retail/Bilder-Pictures/SAFLAX-",'Basis-Tabelle-Samen'!Q272,"-",'Basis-Tabelle-Samen'!J272,"-garden-to-go-irish.jpg")),
IF($C$1="Isländisch - IS",HYPERLINK(CONCATENATE("https://www.saflax.de/0-WVK-Retail/Bilder-Pictures/SAFLAX-",'Basis-Tabelle-Samen'!Q272,"-",'Basis-Tabelle-Samen'!J272,"-garden-to-go-icelandic.jpg")),
IF($C$1="Italienisch - IT",HYPERLINK(CONCATENATE("https://www.saflax.de/0-WVK-Retail/Bilder-Pictures/SAFLAX-",'Basis-Tabelle-Samen'!Q272,"-",'Basis-Tabelle-Samen'!J272,"-garden-to-go-italian.jpg")),
IF($C$1="Japanisch - JP",HYPERLINK(CONCATENATE("https://www.saflax.de/0-WVK-Retail/Bilder-Pictures/SAFLAX-",'Basis-Tabelle-Samen'!Q272,"-",'Basis-Tabelle-Samen'!J272,"-garden-to-go-japanese.jpg")),
IF($C$1="Kroatisch - HR",HYPERLINK(CONCATENATE("https://www.saflax.de/0-WVK-Retail/Bilder-Pictures/SAFLAX-",'Basis-Tabelle-Samen'!Q272,"-",'Basis-Tabelle-Samen'!J272,"-garden-to-go-croatian.jpg")),
IF($C$1="Lettisch - LV",HYPERLINK(CONCATENATE("https://www.saflax.de/0-WVK-Retail/Bilder-Pictures/SAFLAX-",'Basis-Tabelle-Samen'!Q272,"-",'Basis-Tabelle-Samen'!J272,"-garden-to-go-latvian.jpg")),
IF($C$1="Litauisch - LT",HYPERLINK(CONCATENATE("https://www.saflax.de/0-WVK-Retail/Bilder-Pictures/SAFLAX-",'Basis-Tabelle-Samen'!Q272,"-",'Basis-Tabelle-Samen'!J272,"-garden-to-go-lithuanian.jpg")),
IF($C$1="Maltesisch - MT",HYPERLINK(CONCATENATE("https://www.saflax.de/0-WVK-Retail/Bilder-Pictures/SAFLAX-",'Basis-Tabelle-Samen'!Q272,"-",'Basis-Tabelle-Samen'!J272,"-garden-to-go-maltese.jpg")),
IF($C$1="Niederländisch - NL",HYPERLINK(CONCATENATE("https://www.saflax.de/0-WVK-Retail/Bilder-Pictures/SAFLAX-",'Basis-Tabelle-Samen'!Q272,"-",'Basis-Tabelle-Samen'!J272,"-garden-to-go-dutch.jpg")),
IF($C$1="Norwegisch - NO",HYPERLINK(CONCATENATE("https://www.saflax.de/0-WVK-Retail/Bilder-Pictures/SAFLAX-",'Basis-Tabelle-Samen'!Q272,"-",'Basis-Tabelle-Samen'!J272,"-garden-to-go-nowegian.jpg")),
IF($C$1="Polnisch - PL",HYPERLINK(CONCATENATE("https://www.saflax.de/0-WVK-Retail/Bilder-Pictures/SAFLAX-",'Basis-Tabelle-Samen'!Q272,"-",'Basis-Tabelle-Samen'!J272,"-garden-to-go-polish.jpg")),
IF($C$1="Portugiesisch - PT",HYPERLINK(CONCATENATE("https://www.saflax.de/0-WVK-Retail/Bilder-Pictures/SAFLAX-",'Basis-Tabelle-Samen'!Q272,"-",'Basis-Tabelle-Samen'!J272,"-garden-to-go-portuguese.jpg")),
IF($C$1="Rumänisch - RO",HYPERLINK(CONCATENATE("https://www.saflax.de/0-WVK-Retail/Bilder-Pictures/SAFLAX-",'Basis-Tabelle-Samen'!Q272,"-",'Basis-Tabelle-Samen'!J272,"-garden-to-go-romanian.jpg")),
IF($C$1="Schwedisch - SE",HYPERLINK(CONCATENATE("https://www.saflax.de/0-WVK-Retail/Bilder-Pictures/SAFLAX-",'Basis-Tabelle-Samen'!Q272,"-",'Basis-Tabelle-Samen'!J272,"-garden-to-go-swedish.jpg")),
IF($C$1="Slowakisch - SK",HYPERLINK(CONCATENATE("https://www.saflax.de/0-WVK-Retail/Bilder-Pictures/SAFLAX-",'Basis-Tabelle-Samen'!Q272,"-",'Basis-Tabelle-Samen'!J272,"-garden-to-go-slovak.jpg")),
IF($C$1="Slowenisch - SI",HYPERLINK(CONCATENATE("https://www.saflax.de/0-WVK-Retail/Bilder-Pictures/SAFLAX-",'Basis-Tabelle-Samen'!Q272,"-",'Basis-Tabelle-Samen'!J272,"-garden-to-go-slovenian.jpg")),
IF($C$1="Spanisch - ES",HYPERLINK(CONCATENATE("https://www.saflax.de/0-WVK-Retail/Bilder-Pictures/SAFLAX-",'Basis-Tabelle-Samen'!Q272,"-",'Basis-Tabelle-Samen'!J272,"-garden-to-go-spanish.jpg")),
IF($C$1="Tschechisch - CZ",HYPERLINK(CONCATENATE("https://www.saflax.de/0-WVK-Retail/Bilder-Pictures/SAFLAX-",'Basis-Tabelle-Samen'!Q272,"-",'Basis-Tabelle-Samen'!J272,"-garden-to-go-czech.jpg")),
IF($C$1="Türkisch - TR",HYPERLINK(CONCATENATE("https://www.saflax.de/0-WVK-Retail/Bilder-Pictures/SAFLAX-",'Basis-Tabelle-Samen'!Q272,"-",'Basis-Tabelle-Samen'!J272,"-garden-to-go-turkish.jpg")),
IF($C$1="Ungarisch - HU",HYPERLINK(CONCATENATE("https://www.saflax.de/0-WVK-Retail/Bilder-Pictures/SAFLAX-",'Basis-Tabelle-Samen'!Q272,"-",'Basis-Tabelle-Samen'!J272,"-garden-to-go-hungarian.jpg")),
" ACHTUNG")))))))))))))))))))))))))))))</f>
        <v>https://www.saflax.de/0-WVK-Retail/Bilder-Pictures/SAFLAX-55203-urtica-urens-garden-to-go-english.jpg</v>
      </c>
      <c r="AP309" s="330" t="str">
        <f>IF(K309&lt;1,"",
IF($C$1="Bulgarisch - BG",HYPERLINK(CONCATENATE("https://www.saflax.de/0-WVK-Retail/Bilder-Pictures/SAFLAX-",'Basis-Tabelle-Samen'!T272,"-",'Basis-Tabelle-Samen'!J272,"-cultivation-set-bulgarian.jpg")),
IF($C$1="Dänisch - DK",HYPERLINK(CONCATENATE("https://www.saflax.de/0-WVK-Retail/Bilder-Pictures/SAFLAX-",'Basis-Tabelle-Samen'!T272,"-",'Basis-Tabelle-Samen'!J272,"-cultivation-set-danish.jpg")),
IF($C$1="Deutsch - DE",HYPERLINK(CONCATENATE("https://www.saflax.de/0-WVK-Retail/Bilder-Pictures/SAFLAX-",'Basis-Tabelle-Samen'!T272,"-",'Basis-Tabelle-Samen'!J272,"-cultivation-set-german.jpg")),
IF($C$1="Englisch - UK",HYPERLINK(CONCATENATE("https://www.saflax.de/0-WVK-Retail/Bilder-Pictures/SAFLAX-",'Basis-Tabelle-Samen'!T272,"-",'Basis-Tabelle-Samen'!J272,"-cultivation-set-english.jpg")),
IF($C$1="Estnisch - EE",HYPERLINK(CONCATENATE("https://www.saflax.de/0-WVK-Retail/Bilder-Pictures/SAFLAX-",'Basis-Tabelle-Samen'!T272,"-",'Basis-Tabelle-Samen'!J272,"-cultivation-set-estonian.jpg")),
IF($C$1="Finnisch - FI",HYPERLINK(CONCATENATE("https://www.saflax.de/0-WVK-Retail/Bilder-Pictures/SAFLAX-",'Basis-Tabelle-Samen'!T272,"-",'Basis-Tabelle-Samen'!J272,"-cultivation-set-finnish.jpg")),
IF($C$1="Französisch - FR",HYPERLINK(CONCATENATE("https://www.saflax.de/0-WVK-Retail/Bilder-Pictures/SAFLAX-",'Basis-Tabelle-Samen'!T272,"-",'Basis-Tabelle-Samen'!J272,"-cultivation-set-french.jpg")),
IF($C$1="Griechisch - GR",HYPERLINK(CONCATENATE("https://www.saflax.de/0-WVK-Retail/Bilder-Pictures/SAFLAX-",'Basis-Tabelle-Samen'!T272,"-",'Basis-Tabelle-Samen'!J272,"-cultivation-set-greek.jpg")),
IF($C$1="Irisch - IE",HYPERLINK(CONCATENATE("https://www.saflax.de/0-WVK-Retail/Bilder-Pictures/SAFLAX-",'Basis-Tabelle-Samen'!T272,"-",'Basis-Tabelle-Samen'!J272,"-cultivation-set-irish.jpg")),
IF($C$1="Isländisch - IS",HYPERLINK(CONCATENATE("https://www.saflax.de/0-WVK-Retail/Bilder-Pictures/SAFLAX-",'Basis-Tabelle-Samen'!T272,"-",'Basis-Tabelle-Samen'!J272,"-cultivation-set-icelandic.jpg")),
IF($C$1="Italienisch - IT",HYPERLINK(CONCATENATE("https://www.saflax.de/0-WVK-Retail/Bilder-Pictures/SAFLAX-",'Basis-Tabelle-Samen'!T272,"-",'Basis-Tabelle-Samen'!J272,"-cultivation-set-italian.jpg")),
IF($C$1="Japanisch - JP",HYPERLINK(CONCATENATE("https://www.saflax.de/0-WVK-Retail/Bilder-Pictures/SAFLAX-",'Basis-Tabelle-Samen'!T272,"-",'Basis-Tabelle-Samen'!J272,"-cultivation-set-japanese.jpg")),
IF($C$1="Kroatisch - HR",HYPERLINK(CONCATENATE("https://www.saflax.de/0-WVK-Retail/Bilder-Pictures/SAFLAX-",'Basis-Tabelle-Samen'!T272,"-",'Basis-Tabelle-Samen'!J272,"-cultivation-set-croatian.jpg")),
IF($C$1="Lettisch - LV",HYPERLINK(CONCATENATE("https://www.saflax.de/0-WVK-Retail/Bilder-Pictures/SAFLAX-",'Basis-Tabelle-Samen'!T272,"-",'Basis-Tabelle-Samen'!J272,"-cultivation-set-latvian.jpg")),
IF($C$1="Litauisch - LT",HYPERLINK(CONCATENATE("https://www.saflax.de/0-WVK-Retail/Bilder-Pictures/SAFLAX-",'Basis-Tabelle-Samen'!T272,"-",'Basis-Tabelle-Samen'!J272,"-cultivation-set-lithuanian.jpg")),
IF($C$1="Maltesisch - MT",HYPERLINK(CONCATENATE("https://www.saflax.de/0-WVK-Retail/Bilder-Pictures/SAFLAX-",'Basis-Tabelle-Samen'!T272,"-",'Basis-Tabelle-Samen'!J272,"-cultivation-set-maltese.jpg")),
IF($C$1="Niederländisch - NL",HYPERLINK(CONCATENATE("https://www.saflax.de/0-WVK-Retail/Bilder-Pictures/SAFLAX-",'Basis-Tabelle-Samen'!T272,"-",'Basis-Tabelle-Samen'!J272,"-cultivation-set-dutch.jpg")),
IF($C$1="Norwegisch - NO",HYPERLINK(CONCATENATE("https://www.saflax.de/0-WVK-Retail/Bilder-Pictures/SAFLAX-",'Basis-Tabelle-Samen'!T272,"-",'Basis-Tabelle-Samen'!J272,"-cultivation-set-nowegian.jpg")),
IF($C$1="Polnisch - PL",HYPERLINK(CONCATENATE("https://www.saflax.de/0-WVK-Retail/Bilder-Pictures/SAFLAX-",'Basis-Tabelle-Samen'!T272,"-",'Basis-Tabelle-Samen'!J272,"-cultivation-set-polish.jpg")),
IF($C$1="Portugiesisch - PT",HYPERLINK(CONCATENATE("https://www.saflax.de/0-WVK-Retail/Bilder-Pictures/SAFLAX-",'Basis-Tabelle-Samen'!T272,"-",'Basis-Tabelle-Samen'!J272,"-cultivation-set-portuguese.jpg")),
IF($C$1="Rumänisch - RO",HYPERLINK(CONCATENATE("https://www.saflax.de/0-WVK-Retail/Bilder-Pictures/SAFLAX-",'Basis-Tabelle-Samen'!T272,"-",'Basis-Tabelle-Samen'!J272,"-cultivation-set-romanian.jpg")),
IF($C$1="Schwedisch - SE",HYPERLINK(CONCATENATE("https://www.saflax.de/0-WVK-Retail/Bilder-Pictures/SAFLAX-",'Basis-Tabelle-Samen'!T272,"-",'Basis-Tabelle-Samen'!J272,"-cultivation-set-swedish.jpg")),
IF($C$1="Slowakisch - SK",HYPERLINK(CONCATENATE("https://www.saflax.de/0-WVK-Retail/Bilder-Pictures/SAFLAX-",'Basis-Tabelle-Samen'!T272,"-",'Basis-Tabelle-Samen'!J272,"-cultivation-set-slovak.jpg")),
IF($C$1="Slowenisch - SI",HYPERLINK(CONCATENATE("https://www.saflax.de/0-WVK-Retail/Bilder-Pictures/SAFLAX-",'Basis-Tabelle-Samen'!T272,"-",'Basis-Tabelle-Samen'!J272,"-cultivation-set-slovenian.jpg")),
IF($C$1="Spanisch - ES",HYPERLINK(CONCATENATE("https://www.saflax.de/0-WVK-Retail/Bilder-Pictures/SAFLAX-",'Basis-Tabelle-Samen'!T272,"-",'Basis-Tabelle-Samen'!J272,"-cultivation-set-spanish.jpg")),
IF($C$1="Tschechisch - CZ",HYPERLINK(CONCATENATE("https://www.saflax.de/0-WVK-Retail/Bilder-Pictures/SAFLAX-",'Basis-Tabelle-Samen'!T272,"-",'Basis-Tabelle-Samen'!J272,"-cultivation-set-czech.jpg")),
IF($C$1="Türkisch - TR",HYPERLINK(CONCATENATE("https://www.saflax.de/0-WVK-Retail/Bilder-Pictures/SAFLAX-",'Basis-Tabelle-Samen'!T272,"-",'Basis-Tabelle-Samen'!J272,"-cultivation-set-turkish.jpg")),
IF($C$1="Ungarisch - HU",HYPERLINK(CONCATENATE("https://www.saflax.de/0-WVK-Retail/Bilder-Pictures/SAFLAX-",'Basis-Tabelle-Samen'!T272,"-",'Basis-Tabelle-Samen'!J272,"-cultivation-set-hungarian.jpg")),
" ACHTUNG")))))))))))))))))))))))))))))</f>
        <v>https://www.saflax.de/0-WVK-Retail/Bilder-Pictures/SAFLAX-35203-urtica-urens-cultivation-set-english.jpg</v>
      </c>
      <c r="AQ309" s="330" t="str">
        <f>IF(L309&lt;1,"",
IF($C$1="Bulgarisch - BG",HYPERLINK(CONCATENATE("https://www.saflax.de/0-WVK-Retail/Bilder-Pictures/SAFLAX-",'Basis-Tabelle-Samen'!W272,"-",'Basis-Tabelle-Samen'!J272,"-garden-in-the-bag-bulgarian.jpg")),
IF($C$1="Dänisch - DK",HYPERLINK(CONCATENATE("https://www.saflax.de/0-WVK-Retail/Bilder-Pictures/SAFLAX-",'Basis-Tabelle-Samen'!W272,"-",'Basis-Tabelle-Samen'!J272,"-garden-in-the-bag-danish.jpg")),
IF($C$1="Deutsch - DE",HYPERLINK(CONCATENATE("https://www.saflax.de/0-WVK-Retail/Bilder-Pictures/SAFLAX-",'Basis-Tabelle-Samen'!W272,"-",'Basis-Tabelle-Samen'!J272,"-garden-in-the-bag-german.jpg")),
IF($C$1="Englisch - UK",HYPERLINK(CONCATENATE("https://www.saflax.de/0-WVK-Retail/Bilder-Pictures/SAFLAX-",'Basis-Tabelle-Samen'!W272,"-",'Basis-Tabelle-Samen'!J272,"-garden-in-the-bag-english.jpg")),
IF($C$1="Estnisch - EE",HYPERLINK(CONCATENATE("https://www.saflax.de/0-WVK-Retail/Bilder-Pictures/SAFLAX-",'Basis-Tabelle-Samen'!W272,"-",'Basis-Tabelle-Samen'!J272,"-garden-in-the-bag-estonian.jpg")),
IF($C$1="Finnisch - FI",HYPERLINK(CONCATENATE("https://www.saflax.de/0-WVK-Retail/Bilder-Pictures/SAFLAX-",'Basis-Tabelle-Samen'!W272,"-",'Basis-Tabelle-Samen'!J272,"-garden-in-the-bag-finnish.jpg")),
IF($C$1="Französisch - FR",HYPERLINK(CONCATENATE("https://www.saflax.de/0-WVK-Retail/Bilder-Pictures/SAFLAX-",'Basis-Tabelle-Samen'!W272,"-",'Basis-Tabelle-Samen'!J272,"-garden-in-the-bag-french.jpg")),
IF($C$1="Griechisch - GR",HYPERLINK(CONCATENATE("https://www.saflax.de/0-WVK-Retail/Bilder-Pictures/SAFLAX-",'Basis-Tabelle-Samen'!W272,"-",'Basis-Tabelle-Samen'!J272,"-garden-in-the-bag-greek.jpg")),
IF($C$1="Irisch - IE",HYPERLINK(CONCATENATE("https://www.saflax.de/0-WVK-Retail/Bilder-Pictures/SAFLAX-",'Basis-Tabelle-Samen'!W272,"-",'Basis-Tabelle-Samen'!J272,"-garden-in-the-bag-irish.jpg")),
IF($C$1="Isländisch - IS",HYPERLINK(CONCATENATE("https://www.saflax.de/0-WVK-Retail/Bilder-Pictures/SAFLAX-",'Basis-Tabelle-Samen'!W272,"-",'Basis-Tabelle-Samen'!J272,"-garden-in-the-bag-icelandic.jpg")),
IF($C$1="Italienisch - IT",HYPERLINK(CONCATENATE("https://www.saflax.de/0-WVK-Retail/Bilder-Pictures/SAFLAX-",'Basis-Tabelle-Samen'!W272,"-",'Basis-Tabelle-Samen'!J272,"-garden-in-the-bag-italian.jpg")),
IF($C$1="Japanisch - JP",HYPERLINK(CONCATENATE("https://www.saflax.de/0-WVK-Retail/Bilder-Pictures/SAFLAX-",'Basis-Tabelle-Samen'!W272,"-",'Basis-Tabelle-Samen'!J272,"-garden-in-the-bag-japanese.jpg")),
IF($C$1="Kroatisch - HR",HYPERLINK(CONCATENATE("https://www.saflax.de/0-WVK-Retail/Bilder-Pictures/SAFLAX-",'Basis-Tabelle-Samen'!W272,"-",'Basis-Tabelle-Samen'!J272,"-garden-in-the-bag-croatian.jpg")),
IF($C$1="Lettisch - LV",HYPERLINK(CONCATENATE("https://www.saflax.de/0-WVK-Retail/Bilder-Pictures/SAFLAX-",'Basis-Tabelle-Samen'!W272,"-",'Basis-Tabelle-Samen'!J272,"-garden-in-the-bag-latvian.jpg")),
IF($C$1="Litauisch - LT",HYPERLINK(CONCATENATE("https://www.saflax.de/0-WVK-Retail/Bilder-Pictures/SAFLAX-",'Basis-Tabelle-Samen'!W272,"-",'Basis-Tabelle-Samen'!J272,"-garden-in-the-bag-lithuanian.jpg")),
IF($C$1="Maltesisch - MT",HYPERLINK(CONCATENATE("https://www.saflax.de/0-WVK-Retail/Bilder-Pictures/SAFLAX-",'Basis-Tabelle-Samen'!W272,"-",'Basis-Tabelle-Samen'!J272,"-garden-in-the-bag-maltese.jpg")),
IF($C$1="Niederländisch - NL",HYPERLINK(CONCATENATE("https://www.saflax.de/0-WVK-Retail/Bilder-Pictures/SAFLAX-",'Basis-Tabelle-Samen'!W272,"-",'Basis-Tabelle-Samen'!J272,"-garden-in-the-bag-dutch.jpg")),
IF($C$1="Norwegisch - NO",HYPERLINK(CONCATENATE("https://www.saflax.de/0-WVK-Retail/Bilder-Pictures/SAFLAX-",'Basis-Tabelle-Samen'!W272,"-",'Basis-Tabelle-Samen'!J272,"-garden-in-the-bag-nowegian.jpg")),
IF($C$1="Polnisch - PL",HYPERLINK(CONCATENATE("https://www.saflax.de/0-WVK-Retail/Bilder-Pictures/SAFLAX-",'Basis-Tabelle-Samen'!W272,"-",'Basis-Tabelle-Samen'!J272,"-garden-in-the-bag-polish.jpg")),
IF($C$1="Portugiesisch - PT",HYPERLINK(CONCATENATE("https://www.saflax.de/0-WVK-Retail/Bilder-Pictures/SAFLAX-",'Basis-Tabelle-Samen'!W272,"-",'Basis-Tabelle-Samen'!J272,"-garden-in-the-bag-portuguese.jpg")),
IF($C$1="Rumänisch - RO",HYPERLINK(CONCATENATE("https://www.saflax.de/0-WVK-Retail/Bilder-Pictures/SAFLAX-",'Basis-Tabelle-Samen'!W272,"-",'Basis-Tabelle-Samen'!J272,"-garden-in-the-bag-romanian.jpg")),
IF($C$1="Schwedisch - SE",HYPERLINK(CONCATENATE("https://www.saflax.de/0-WVK-Retail/Bilder-Pictures/SAFLAX-",'Basis-Tabelle-Samen'!W272,"-",'Basis-Tabelle-Samen'!J272,"-garden-in-the-bag-swedish.jpg")),
IF($C$1="Slowakisch - SK",HYPERLINK(CONCATENATE("https://www.saflax.de/0-WVK-Retail/Bilder-Pictures/SAFLAX-",'Basis-Tabelle-Samen'!W272,"-",'Basis-Tabelle-Samen'!J272,"-garden-in-the-bag-slovak.jpg")),
IF($C$1="Slowenisch - SI",HYPERLINK(CONCATENATE("https://www.saflax.de/0-WVK-Retail/Bilder-Pictures/SAFLAX-",'Basis-Tabelle-Samen'!W272,"-",'Basis-Tabelle-Samen'!J272,"-garden-in-the-bag-slovenian.jpg")),
IF($C$1="Spanisch - ES",HYPERLINK(CONCATENATE("https://www.saflax.de/0-WVK-Retail/Bilder-Pictures/SAFLAX-",'Basis-Tabelle-Samen'!W272,"-",'Basis-Tabelle-Samen'!J272,"-garden-in-the-bag-spanish.jpg")),
IF($C$1="Tschechisch - CZ",HYPERLINK(CONCATENATE("https://www.saflax.de/0-WVK-Retail/Bilder-Pictures/SAFLAX-",'Basis-Tabelle-Samen'!W272,"-",'Basis-Tabelle-Samen'!J272,"-garden-in-the-bag-czech.jpg")),
IF($C$1="Türkisch - TR",HYPERLINK(CONCATENATE("https://www.saflax.de/0-WVK-Retail/Bilder-Pictures/SAFLAX-",'Basis-Tabelle-Samen'!W272,"-",'Basis-Tabelle-Samen'!J272,"-garden-in-the-bag-turkish.jpg")),
IF($C$1="Ungarisch - HU",HYPERLINK(CONCATENATE("https://www.saflax.de/0-WVK-Retail/Bilder-Pictures/SAFLAX-",'Basis-Tabelle-Samen'!W272,"-",'Basis-Tabelle-Samen'!J272,"-garden-in-the-bag-hungarian.jpg")),
" ACHTUNG")))))))))))))))))))))))))))))</f>
        <v>https://www.saflax.de/0-WVK-Retail/Bilder-Pictures/SAFLAX-65203-urtica-urens-garden-in-the-bag-english.jpg</v>
      </c>
    </row>
    <row r="310" spans="1:43" ht="17.100000000000001" customHeight="1" x14ac:dyDescent="0.2">
      <c r="A310" s="318" t="str">
        <f>IF('Basis-Tabelle-Samen'!A282="","",IF($C$1="Deutsch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10" s="319" t="str">
        <f>'Basis-Tabelle-Samen'!I282</f>
        <v>Passiflora incarnata</v>
      </c>
      <c r="C310" s="316" t="str">
        <f>IF($C$1="Bulgarisch - BG",'Basis-Tabelle-Samen'!Z282,
IF($C$1="Dänisch - DK",'Basis-Tabelle-Samen'!AA282,
IF($C$1="Deutsch - DE",'Basis-Tabelle-Samen'!AB282,
IF($C$1="Englisch - UK",'Basis-Tabelle-Samen'!AC282,
IF($C$1="Estnisch - EE",'Basis-Tabelle-Samen'!AD282,
IF($C$1="Finnisch - FI",'Basis-Tabelle-Samen'!AE282,
IF($C$1="Französisch - FR",'Basis-Tabelle-Samen'!AF282,
IF($C$1="Griechisch - GR",'Basis-Tabelle-Samen'!AG282,
IF($C$1="Irisch - IE",'Basis-Tabelle-Samen'!AH282,
IF($C$1="Isländisch - IS",'Basis-Tabelle-Samen'!AI282,
IF($C$1="Italienisch - IT",'Basis-Tabelle-Samen'!AJ282,
IF($C$1="Japanisch - JP",'Basis-Tabelle-Samen'!AK282,
IF($C$1="Kroatisch - HR",'Basis-Tabelle-Samen'!AL282,
IF($C$1="Lettisch - LV",'Basis-Tabelle-Samen'!AM282,
IF($C$1="Litauisch - LT",'Basis-Tabelle-Samen'!AN282,
IF($C$1="Maltesisch - MT",'Basis-Tabelle-Samen'!AO282,
IF($C$1="Niederländisch - NL",'Basis-Tabelle-Samen'!AP282,
IF($C$1="Norwegisch - NO",'Basis-Tabelle-Samen'!AQ282,
IF($C$1="Polnisch - PL",'Basis-Tabelle-Samen'!AR282,
IF($C$1="Portugiesisch - PT",'Basis-Tabelle-Samen'!AS282,
IF($C$1="Rumänisch - RO",'Basis-Tabelle-Samen'!AT282,
IF($C$1="Schwedisch - SE",'Basis-Tabelle-Samen'!AU282,
IF($C$1="Slowakisch - SK",'Basis-Tabelle-Samen'!AV282,
IF($C$1="Slowenisch - SI",'Basis-Tabelle-Samen'!AW282,
IF($C$1="Spanisch - ES",'Basis-Tabelle-Samen'!AX282,
IF($C$1="Tschechisch - CZ",'Basis-Tabelle-Samen'!AY282,
IF($C$1="Türkisch - TR",'Basis-Tabelle-Samen'!AZ282,
IF($C$1="Ungarisch - HU",'Basis-Tabelle-Samen'!BA282,
" ACHTUNG"))))))))))))))))))))))))))))</f>
        <v>Wild Passion Flower</v>
      </c>
      <c r="D310" s="320">
        <f>'Basis-Tabelle-Samen'!F282</f>
        <v>5</v>
      </c>
      <c r="E310" s="321" t="str">
        <f>'Basis-Tabelle-Samen'!H282</f>
        <v>7 %</v>
      </c>
      <c r="F310" s="322" t="str">
        <f>IF('Basis-Tabelle-Samen'!G282="","",'Basis-Tabelle-Samen'!G282)</f>
        <v>07</v>
      </c>
      <c r="G310" s="320">
        <f>'Basis-Tabelle-Samen'!C282</f>
        <v>15213</v>
      </c>
      <c r="H310" s="323">
        <f>'Basis-Tabelle-Samen'!D282</f>
        <v>4055473152134</v>
      </c>
      <c r="I310" s="324">
        <f>'Basis-Tabelle-Samen'!E282</f>
        <v>1.85</v>
      </c>
      <c r="J310" s="325">
        <f t="shared" si="4"/>
        <v>12</v>
      </c>
      <c r="K310" s="326">
        <f>'Basis-Tabelle-Samen'!K282</f>
        <v>75213</v>
      </c>
      <c r="L310" s="323">
        <f>'Basis-Tabelle-Samen'!L282</f>
        <v>4055473752136</v>
      </c>
      <c r="M310" s="324">
        <f>'Basis-Tabelle-Samen'!M282</f>
        <v>2.4500000000000002</v>
      </c>
      <c r="N310" s="326">
        <f>IF(K310&lt;1,"",'3'!$I$15)</f>
        <v>15</v>
      </c>
      <c r="O310" s="327">
        <f>IF(K310&lt;1,"",'3'!$J$11)</f>
        <v>90</v>
      </c>
      <c r="P310" s="326">
        <f>'Basis-Tabelle-Samen'!N282</f>
        <v>85213</v>
      </c>
      <c r="Q310" s="323">
        <f>'Basis-Tabelle-Samen'!O282</f>
        <v>4055473852133</v>
      </c>
      <c r="R310" s="328">
        <f>'Basis-Tabelle-Samen'!P282</f>
        <v>3.75</v>
      </c>
      <c r="S310" s="326">
        <f>IF(R310&lt;1,"",'3'!$M$15)</f>
        <v>18</v>
      </c>
      <c r="T310" s="327">
        <f>IF(R310&lt;1,"",'3'!$N$11)</f>
        <v>72</v>
      </c>
      <c r="U310" s="326">
        <f>'Basis-Tabelle-Samen'!Q282</f>
        <v>55213</v>
      </c>
      <c r="V310" s="323">
        <f>'Basis-Tabelle-Samen'!R282</f>
        <v>4055473552132</v>
      </c>
      <c r="W310" s="324">
        <f>'Basis-Tabelle-Samen'!S282</f>
        <v>4.95</v>
      </c>
      <c r="X310" s="326">
        <f>IF(U310&lt;1,"",'3'!$Q$15)</f>
        <v>6</v>
      </c>
      <c r="Y310" s="327">
        <f>IF(U310&lt;1,"",'3'!$R$11)</f>
        <v>24</v>
      </c>
      <c r="Z310" s="326">
        <f>'Basis-Tabelle-Samen'!T282</f>
        <v>35213</v>
      </c>
      <c r="AA310" s="323">
        <f>'Basis-Tabelle-Samen'!U282</f>
        <v>4055473352138</v>
      </c>
      <c r="AB310" s="324">
        <f>'Basis-Tabelle-Samen'!V282</f>
        <v>6.75</v>
      </c>
      <c r="AC310" s="326">
        <f>IF(Z310&lt;1,"",'3'!$U$15)</f>
        <v>6</v>
      </c>
      <c r="AD310" s="327">
        <f>IF(Z310&lt;1,"",'3'!$V$11)</f>
        <v>24</v>
      </c>
      <c r="AE310" s="326">
        <f>'Basis-Tabelle-Samen'!W282</f>
        <v>65213</v>
      </c>
      <c r="AF310" s="323">
        <f>'Basis-Tabelle-Samen'!X282</f>
        <v>4055473652139</v>
      </c>
      <c r="AG310" s="324">
        <f>'Basis-Tabelle-Samen'!Y282</f>
        <v>2.95</v>
      </c>
      <c r="AH310" s="326">
        <f>IF(AE310&lt;1,"",'3'!$Y$15)</f>
        <v>8</v>
      </c>
      <c r="AI310" s="327">
        <f>IF(AE310&lt;1,"",'3'!$Z$11)</f>
        <v>64</v>
      </c>
      <c r="AJ310" s="315"/>
      <c r="AK310" s="316" t="str">
        <f>IF(G310&lt;1,"",
IF($C$1="Bulgarisch - BG",HYPERLINK(CONCATENATE("https://www.saflax.de/0-WVK-Retail/Bilder-Pictures/SAFLAX-",'Basis-Tabelle-Samen'!C282,"-",'Basis-Tabelle-Samen'!J282,"-seed-package-front-cr-bulgarian.jpg")),
IF($C$1="Dänisch - DK",HYPERLINK(CONCATENATE("https://www.saflax.de/0-WVK-Retail/Bilder-Pictures/SAFLAX-",'Basis-Tabelle-Samen'!C282,"-",'Basis-Tabelle-Samen'!J282,"-seed-package-front-cr-danish.jpg")),
IF($C$1="Deutsch - DE",HYPERLINK(CONCATENATE("https://www.saflax.de/0-WVK-Retail/Bilder-Pictures/SAFLAX-",'Basis-Tabelle-Samen'!C282,"-",'Basis-Tabelle-Samen'!J282,"-seed-package-front-cr-german.jpg")),
IF($C$1="Englisch - UK",HYPERLINK(CONCATENATE("https://www.saflax.de/0-WVK-Retail/Bilder-Pictures/SAFLAX-",'Basis-Tabelle-Samen'!C282,"-",'Basis-Tabelle-Samen'!J282,"-seed-package-front-cr-english.jpg")),
IF($C$1="Estnisch - EE",HYPERLINK(CONCATENATE("https://www.saflax.de/0-WVK-Retail/Bilder-Pictures/SAFLAX-",'Basis-Tabelle-Samen'!C282,"-",'Basis-Tabelle-Samen'!J282,"-seed-package-front-cr-estonian.jpg")),
IF($C$1="Finnisch - FI",HYPERLINK(CONCATENATE("https://www.saflax.de/0-WVK-Retail/Bilder-Pictures/SAFLAX-",'Basis-Tabelle-Samen'!C282,"-",'Basis-Tabelle-Samen'!J282,"-seed-package-front-cr-finnish.jpg")),
IF($C$1="Französisch - FR",HYPERLINK(CONCATENATE("https://www.saflax.de/0-WVK-Retail/Bilder-Pictures/SAFLAX-",'Basis-Tabelle-Samen'!C282,"-",'Basis-Tabelle-Samen'!J282,"-seed-package-front-cr-french.jpg")),
IF($C$1="Griechisch - GR",HYPERLINK(CONCATENATE("https://www.saflax.de/0-WVK-Retail/Bilder-Pictures/SAFLAX-",'Basis-Tabelle-Samen'!C282,"-",'Basis-Tabelle-Samen'!J282,"-seed-package-front-cr-greek.jpg")),
IF($C$1="Irisch - IE",HYPERLINK(CONCATENATE("https://www.saflax.de/0-WVK-Retail/Bilder-Pictures/SAFLAX-",'Basis-Tabelle-Samen'!C282,"-",'Basis-Tabelle-Samen'!J282,"-seed-package-front-cr-irish.jpg")),
IF($C$1="Isländisch - IS",HYPERLINK(CONCATENATE("https://www.saflax.de/0-WVK-Retail/Bilder-Pictures/SAFLAX-",'Basis-Tabelle-Samen'!C282,"-",'Basis-Tabelle-Samen'!J282,"-seed-package-front-cr-icelandic.jpg")),
IF($C$1="Italienisch - IT",HYPERLINK(CONCATENATE("https://www.saflax.de/0-WVK-Retail/Bilder-Pictures/SAFLAX-",'Basis-Tabelle-Samen'!C282,"-",'Basis-Tabelle-Samen'!J282,"-seed-package-front-cr-italian.jpg")),
IF($C$1="Japanisch - JP",HYPERLINK(CONCATENATE("https://www.saflax.de/0-WVK-Retail/Bilder-Pictures/SAFLAX-",'Basis-Tabelle-Samen'!C282,"-",'Basis-Tabelle-Samen'!J282,"-seed-package-front-cr-japanese.jpg")),
IF($C$1="Kroatisch - HR",HYPERLINK(CONCATENATE("https://www.saflax.de/0-WVK-Retail/Bilder-Pictures/SAFLAX-",'Basis-Tabelle-Samen'!C282,"-",'Basis-Tabelle-Samen'!J282,"-seed-package-front-cr-croatian.jpg")),
IF($C$1="Lettisch - LV",HYPERLINK(CONCATENATE("https://www.saflax.de/0-WVK-Retail/Bilder-Pictures/SAFLAX-",'Basis-Tabelle-Samen'!C282,"-",'Basis-Tabelle-Samen'!J282,"-seed-package-front-cr-latvian.jpg")),
IF($C$1="Litauisch - LT",HYPERLINK(CONCATENATE("https://www.saflax.de/0-WVK-Retail/Bilder-Pictures/SAFLAX-",'Basis-Tabelle-Samen'!C282,"-",'Basis-Tabelle-Samen'!J282,"-seed-package-front-cr-lithuanian.jpg")),
IF($C$1="Maltesisch - MT",HYPERLINK(CONCATENATE("https://www.saflax.de/0-WVK-Retail/Bilder-Pictures/SAFLAX-",'Basis-Tabelle-Samen'!C282,"-",'Basis-Tabelle-Samen'!J282,"-seed-package-front-cr-maltese.jpg")),
IF($C$1="Niederländisch - NL",HYPERLINK(CONCATENATE("https://www.saflax.de/0-WVK-Retail/Bilder-Pictures/SAFLAX-",'Basis-Tabelle-Samen'!C282,"-",'Basis-Tabelle-Samen'!J282,"-seed-package-front-cr-dutch.jpg")),
IF($C$1="Norwegisch - NO",HYPERLINK(CONCATENATE("https://www.saflax.de/0-WVK-Retail/Bilder-Pictures/SAFLAX-",'Basis-Tabelle-Samen'!C282,"-",'Basis-Tabelle-Samen'!J282,"-seed-package-front-cr-nowegian.jpg")),
IF($C$1="Polnisch - PL",HYPERLINK(CONCATENATE("https://www.saflax.de/0-WVK-Retail/Bilder-Pictures/SAFLAX-",'Basis-Tabelle-Samen'!C282,"-",'Basis-Tabelle-Samen'!J282,"-seed-package-front-cr-polish.jpg")),
IF($C$1="Portugiesisch - PT",HYPERLINK(CONCATENATE("https://www.saflax.de/0-WVK-Retail/Bilder-Pictures/SAFLAX-",'Basis-Tabelle-Samen'!C282,"-",'Basis-Tabelle-Samen'!J282,"-seed-package-front-cr-portuguese.jpg")),
IF($C$1="Rumänisch - RO",HYPERLINK(CONCATENATE("https://www.saflax.de/0-WVK-Retail/Bilder-Pictures/SAFLAX-",'Basis-Tabelle-Samen'!C282,"-",'Basis-Tabelle-Samen'!J282,"-seed-package-front-cr-romanian.jpg")),
IF($C$1="Schwedisch - SE",HYPERLINK(CONCATENATE("https://www.saflax.de/0-WVK-Retail/Bilder-Pictures/SAFLAX-",'Basis-Tabelle-Samen'!C282,"-",'Basis-Tabelle-Samen'!J282,"-seed-package-front-cr-swedish.jpg")),
IF($C$1="Slowakisch - SK",HYPERLINK(CONCATENATE("https://www.saflax.de/0-WVK-Retail/Bilder-Pictures/SAFLAX-",'Basis-Tabelle-Samen'!C282,"-",'Basis-Tabelle-Samen'!J282,"-seed-package-front-cr-slovak.jpg")),
IF($C$1="Slowenisch - SI",HYPERLINK(CONCATENATE("https://www.saflax.de/0-WVK-Retail/Bilder-Pictures/SAFLAX-",'Basis-Tabelle-Samen'!C282,"-",'Basis-Tabelle-Samen'!J282,"-seed-package-front-cr-slovenian.jpg")),
IF($C$1="Spanisch - ES",HYPERLINK(CONCATENATE("https://www.saflax.de/0-WVK-Retail/Bilder-Pictures/SAFLAX-",'Basis-Tabelle-Samen'!C282,"-",'Basis-Tabelle-Samen'!J282,"-seed-package-front-cr-spanish.jpg")),
IF($C$1="Tschechisch - CZ",HYPERLINK(CONCATENATE("https://www.saflax.de/0-WVK-Retail/Bilder-Pictures/SAFLAX-",'Basis-Tabelle-Samen'!C282,"-",'Basis-Tabelle-Samen'!J282,"-seed-package-front-cr-czech.jpg")),
IF($C$1="Türkisch - TR",HYPERLINK(CONCATENATE("https://www.saflax.de/0-WVK-Retail/Bilder-Pictures/SAFLAX-",'Basis-Tabelle-Samen'!C282,"-",'Basis-Tabelle-Samen'!J282,"-seed-package-front-cr-turkish.jpg")),
IF($C$1="Ungarisch - HU",HYPERLINK(CONCATENATE("https://www.saflax.de/0-WVK-Retail/Bilder-Pictures/SAFLAX-",'Basis-Tabelle-Samen'!C282,"-",'Basis-Tabelle-Samen'!J282,"-seed-package-front-cr-hungarian.jpg")),
" ACHTUNG")))))))))))))))))))))))))))))</f>
        <v>https://www.saflax.de/0-WVK-Retail/Bilder-Pictures/SAFLAX-15213-passiflora-incarnata-seed-package-front-cr-english.jpg</v>
      </c>
      <c r="AL310" s="330" t="str">
        <f>IF(G310&lt;1,"",
IF($C$1="Bulgarisch - BG",HYPERLINK(CONCATENATE("https://www.saflax.de/0-WVK-Retail/Bilder-Pictures/SAFLAX-",'Basis-Tabelle-Samen'!C282,"-",'Basis-Tabelle-Samen'!J282,"-seed-package-back-cr-bulgarian.jpg")),
IF($C$1="Dänisch - DK",HYPERLINK(CONCATENATE("https://www.saflax.de/0-WVK-Retail/Bilder-Pictures/SAFLAX-",'Basis-Tabelle-Samen'!C282,"-",'Basis-Tabelle-Samen'!J282,"-seed-package-back-cr-danish.jpg")),
IF($C$1="Deutsch - DE",HYPERLINK(CONCATENATE("https://www.saflax.de/0-WVK-Retail/Bilder-Pictures/SAFLAX-",'Basis-Tabelle-Samen'!C282,"-",'Basis-Tabelle-Samen'!J282,"-seed-package-back-cr-german.jpg")),
IF($C$1="Englisch - UK",HYPERLINK(CONCATENATE("https://www.saflax.de/0-WVK-Retail/Bilder-Pictures/SAFLAX-",'Basis-Tabelle-Samen'!C282,"-",'Basis-Tabelle-Samen'!J282,"-seed-package-back-cr-english.jpg")),
IF($C$1="Estnisch - EE",HYPERLINK(CONCATENATE("https://www.saflax.de/0-WVK-Retail/Bilder-Pictures/SAFLAX-",'Basis-Tabelle-Samen'!C282,"-",'Basis-Tabelle-Samen'!J282,"-seed-package-back-cr-estonian.jpg")),
IF($C$1="Finnisch - FI",HYPERLINK(CONCATENATE("https://www.saflax.de/0-WVK-Retail/Bilder-Pictures/SAFLAX-",'Basis-Tabelle-Samen'!C282,"-",'Basis-Tabelle-Samen'!J282,"-seed-package-back-cr-finnish.jpg")),
IF($C$1="Französisch - FR",HYPERLINK(CONCATENATE("https://www.saflax.de/0-WVK-Retail/Bilder-Pictures/SAFLAX-",'Basis-Tabelle-Samen'!C282,"-",'Basis-Tabelle-Samen'!J282,"-seed-package-back-cr-french.jpg")),
IF($C$1="Griechisch - GR",HYPERLINK(CONCATENATE("https://www.saflax.de/0-WVK-Retail/Bilder-Pictures/SAFLAX-",'Basis-Tabelle-Samen'!C282,"-",'Basis-Tabelle-Samen'!J282,"-seed-package-back-cr-greek.jpg")),
IF($C$1="Irisch - IE",HYPERLINK(CONCATENATE("https://www.saflax.de/0-WVK-Retail/Bilder-Pictures/SAFLAX-",'Basis-Tabelle-Samen'!C282,"-",'Basis-Tabelle-Samen'!J282,"-seed-package-back-cr-irish.jpg")),
IF($C$1="Isländisch - IS",HYPERLINK(CONCATENATE("https://www.saflax.de/0-WVK-Retail/Bilder-Pictures/SAFLAX-",'Basis-Tabelle-Samen'!C282,"-",'Basis-Tabelle-Samen'!J282,"-seed-package-back-cr-icelandic.jpg")),
IF($C$1="Italienisch - IT",HYPERLINK(CONCATENATE("https://www.saflax.de/0-WVK-Retail/Bilder-Pictures/SAFLAX-",'Basis-Tabelle-Samen'!C282,"-",'Basis-Tabelle-Samen'!J282,"-seed-package-back-cr-italian.jpg")),
IF($C$1="Japanisch - JP",HYPERLINK(CONCATENATE("https://www.saflax.de/0-WVK-Retail/Bilder-Pictures/SAFLAX-",'Basis-Tabelle-Samen'!C282,"-",'Basis-Tabelle-Samen'!J282,"-seed-package-back-cr-japanese.jpg")),
IF($C$1="Kroatisch - HR",HYPERLINK(CONCATENATE("https://www.saflax.de/0-WVK-Retail/Bilder-Pictures/SAFLAX-",'Basis-Tabelle-Samen'!C282,"-",'Basis-Tabelle-Samen'!J282,"-seed-package-back-cr-croatian.jpg")),
IF($C$1="Lettisch - LV",HYPERLINK(CONCATENATE("https://www.saflax.de/0-WVK-Retail/Bilder-Pictures/SAFLAX-",'Basis-Tabelle-Samen'!C282,"-",'Basis-Tabelle-Samen'!J282,"-seed-package-back-cr-latvian.jpg")),
IF($C$1="Litauisch - LT",HYPERLINK(CONCATENATE("https://www.saflax.de/0-WVK-Retail/Bilder-Pictures/SAFLAX-",'Basis-Tabelle-Samen'!C282,"-",'Basis-Tabelle-Samen'!J282,"-seed-package-back-cr-lithuanian.jpg")),
IF($C$1="Maltesisch - MT",HYPERLINK(CONCATENATE("https://www.saflax.de/0-WVK-Retail/Bilder-Pictures/SAFLAX-",'Basis-Tabelle-Samen'!C282,"-",'Basis-Tabelle-Samen'!J282,"-seed-package-back-cr-maltese.jpg")),
IF($C$1="Niederländisch - NL",HYPERLINK(CONCATENATE("https://www.saflax.de/0-WVK-Retail/Bilder-Pictures/SAFLAX-",'Basis-Tabelle-Samen'!C282,"-",'Basis-Tabelle-Samen'!J282,"-seed-package-back-cr-dutch.jpg")),
IF($C$1="Norwegisch - NO",HYPERLINK(CONCATENATE("https://www.saflax.de/0-WVK-Retail/Bilder-Pictures/SAFLAX-",'Basis-Tabelle-Samen'!C282,"-",'Basis-Tabelle-Samen'!J282,"-seed-package-back-cr-nowegian.jpg")),
IF($C$1="Polnisch - PL",HYPERLINK(CONCATENATE("https://www.saflax.de/0-WVK-Retail/Bilder-Pictures/SAFLAX-",'Basis-Tabelle-Samen'!C282,"-",'Basis-Tabelle-Samen'!J282,"-seed-package-back-cr-polish.jpg")),
IF($C$1="Portugiesisch - PT",HYPERLINK(CONCATENATE("https://www.saflax.de/0-WVK-Retail/Bilder-Pictures/SAFLAX-",'Basis-Tabelle-Samen'!C282,"-",'Basis-Tabelle-Samen'!J282,"-seed-package-back-cr-portuguese.jpg")),
IF($C$1="Rumänisch - RO",HYPERLINK(CONCATENATE("https://www.saflax.de/0-WVK-Retail/Bilder-Pictures/SAFLAX-",'Basis-Tabelle-Samen'!C282,"-",'Basis-Tabelle-Samen'!J282,"-seed-package-back-cr-romanian.jpg")),
IF($C$1="Schwedisch - SE",HYPERLINK(CONCATENATE("https://www.saflax.de/0-WVK-Retail/Bilder-Pictures/SAFLAX-",'Basis-Tabelle-Samen'!C282,"-",'Basis-Tabelle-Samen'!J282,"-seed-package-back-cr-swedish.jpg")),
IF($C$1="Slowakisch - SK",HYPERLINK(CONCATENATE("https://www.saflax.de/0-WVK-Retail/Bilder-Pictures/SAFLAX-",'Basis-Tabelle-Samen'!C282,"-",'Basis-Tabelle-Samen'!J282,"-seed-package-back-cr-slovak.jpg")),
IF($C$1="Slowenisch - SI",HYPERLINK(CONCATENATE("https://www.saflax.de/0-WVK-Retail/Bilder-Pictures/SAFLAX-",'Basis-Tabelle-Samen'!C282,"-",'Basis-Tabelle-Samen'!J282,"-seed-package-back-cr-slovenian.jpg")),
IF($C$1="Spanisch - ES",HYPERLINK(CONCATENATE("https://www.saflax.de/0-WVK-Retail/Bilder-Pictures/SAFLAX-",'Basis-Tabelle-Samen'!C282,"-",'Basis-Tabelle-Samen'!J282,"-seed-package-back-cr-spanish.jpg")),
IF($C$1="Tschechisch - CZ",HYPERLINK(CONCATENATE("https://www.saflax.de/0-WVK-Retail/Bilder-Pictures/SAFLAX-",'Basis-Tabelle-Samen'!C282,"-",'Basis-Tabelle-Samen'!J282,"-seed-package-back-cr-czech.jpg")),
IF($C$1="Türkisch - TR",HYPERLINK(CONCATENATE("https://www.saflax.de/0-WVK-Retail/Bilder-Pictures/SAFLAX-",'Basis-Tabelle-Samen'!C282,"-",'Basis-Tabelle-Samen'!J282,"-seed-package-back-cr-turkish.jpg")),
IF($C$1="Ungarisch - HU",HYPERLINK(CONCATENATE("https://www.saflax.de/0-WVK-Retail/Bilder-Pictures/SAFLAX-",'Basis-Tabelle-Samen'!C282,"-",'Basis-Tabelle-Samen'!J282,"-seed-package-back-cr-hungarian.jpg")),
" ACHTUNG")))))))))))))))))))))))))))))</f>
        <v>https://www.saflax.de/0-WVK-Retail/Bilder-Pictures/SAFLAX-15213-passiflora-incarnata-seed-package-back-cr-english.jpg</v>
      </c>
      <c r="AM310" s="330" t="str">
        <f>IF(H310&lt;1,"",
IF($C$1="Bulgarisch - BG",HYPERLINK(CONCATENATE("https://www.saflax.de/0-WVK-Retail/Bilder-Pictures/SAFLAX-",'Basis-Tabelle-Samen'!K282,"-",'Basis-Tabelle-Samen'!J282,"-garden-to-go-mini-bulgarian.jpg")),
IF($C$1="Dänisch - DK",HYPERLINK(CONCATENATE("https://www.saflax.de/0-WVK-Retail/Bilder-Pictures/SAFLAX-",'Basis-Tabelle-Samen'!K282,"-",'Basis-Tabelle-Samen'!J282,"-garden-to-go-mini-danish.jpg")),
IF($C$1="Deutsch - DE",HYPERLINK(CONCATENATE("https://www.saflax.de/0-WVK-Retail/Bilder-Pictures/SAFLAX-",'Basis-Tabelle-Samen'!K282,"-",'Basis-Tabelle-Samen'!J282,"-garden-to-go-mini-german.jpg")),
IF($C$1="Englisch - UK",HYPERLINK(CONCATENATE("https://www.saflax.de/0-WVK-Retail/Bilder-Pictures/SAFLAX-",'Basis-Tabelle-Samen'!K282,"-",'Basis-Tabelle-Samen'!J282,"-garden-to-go-mini-english.jpg")),
IF($C$1="Estnisch - EE",HYPERLINK(CONCATENATE("https://www.saflax.de/0-WVK-Retail/Bilder-Pictures/SAFLAX-",'Basis-Tabelle-Samen'!K282,"-",'Basis-Tabelle-Samen'!J282,"-garden-to-go-mini-estonian.jpg")),
IF($C$1="Finnisch - FI",HYPERLINK(CONCATENATE("https://www.saflax.de/0-WVK-Retail/Bilder-Pictures/SAFLAX-",'Basis-Tabelle-Samen'!K282,"-",'Basis-Tabelle-Samen'!J282,"-garden-to-go-mini-finnish.jpg")),
IF($C$1="Französisch - FR",HYPERLINK(CONCATENATE("https://www.saflax.de/0-WVK-Retail/Bilder-Pictures/SAFLAX-",'Basis-Tabelle-Samen'!K282,"-",'Basis-Tabelle-Samen'!J282,"-garden-to-go-mini-french.jpg")),
IF($C$1="Griechisch - GR",HYPERLINK(CONCATENATE("https://www.saflax.de/0-WVK-Retail/Bilder-Pictures/SAFLAX-",'Basis-Tabelle-Samen'!K282,"-",'Basis-Tabelle-Samen'!J282,"-garden-to-go-mini-greek.jpg")),
IF($C$1="Irisch - IE",HYPERLINK(CONCATENATE("https://www.saflax.de/0-WVK-Retail/Bilder-Pictures/SAFLAX-",'Basis-Tabelle-Samen'!K282,"-",'Basis-Tabelle-Samen'!J282,"-garden-to-go-mini-irish.jpg")),
IF($C$1="Isländisch - IS",HYPERLINK(CONCATENATE("https://www.saflax.de/0-WVK-Retail/Bilder-Pictures/SAFLAX-",'Basis-Tabelle-Samen'!K282,"-",'Basis-Tabelle-Samen'!J282,"-garden-to-go-mini-icelandic.jpg")),
IF($C$1="Italienisch - IT",HYPERLINK(CONCATENATE("https://www.saflax.de/0-WVK-Retail/Bilder-Pictures/SAFLAX-",'Basis-Tabelle-Samen'!K282,"-",'Basis-Tabelle-Samen'!J282,"-garden-to-go-mini-italian.jpg")),
IF($C$1="Japanisch - JP",HYPERLINK(CONCATENATE("https://www.saflax.de/0-WVK-Retail/Bilder-Pictures/SAFLAX-",'Basis-Tabelle-Samen'!K282,"-",'Basis-Tabelle-Samen'!J282,"-garden-to-go-mini-japanese.jpg")),
IF($C$1="Kroatisch - HR",HYPERLINK(CONCATENATE("https://www.saflax.de/0-WVK-Retail/Bilder-Pictures/SAFLAX-",'Basis-Tabelle-Samen'!K282,"-",'Basis-Tabelle-Samen'!J282,"-garden-to-go-mini-croatian.jpg")),
IF($C$1="Lettisch - LV",HYPERLINK(CONCATENATE("https://www.saflax.de/0-WVK-Retail/Bilder-Pictures/SAFLAX-",'Basis-Tabelle-Samen'!K282,"-",'Basis-Tabelle-Samen'!J282,"-garden-to-go-mini-latvian.jpg")),
IF($C$1="Litauisch - LT",HYPERLINK(CONCATENATE("https://www.saflax.de/0-WVK-Retail/Bilder-Pictures/SAFLAX-",'Basis-Tabelle-Samen'!K282,"-",'Basis-Tabelle-Samen'!J282,"-garden-to-go-mini-lithuanian.jpg")),
IF($C$1="Maltesisch - MT",HYPERLINK(CONCATENATE("https://www.saflax.de/0-WVK-Retail/Bilder-Pictures/SAFLAX-",'Basis-Tabelle-Samen'!K282,"-",'Basis-Tabelle-Samen'!J282,"-garden-to-go-mini-maltese.jpg")),
IF($C$1="Niederländisch - NL",HYPERLINK(CONCATENATE("https://www.saflax.de/0-WVK-Retail/Bilder-Pictures/SAFLAX-",'Basis-Tabelle-Samen'!K282,"-",'Basis-Tabelle-Samen'!J282,"-garden-to-go-mini-dutch.jpg")),
IF($C$1="Norwegisch - NO",HYPERLINK(CONCATENATE("https://www.saflax.de/0-WVK-Retail/Bilder-Pictures/SAFLAX-",'Basis-Tabelle-Samen'!K282,"-",'Basis-Tabelle-Samen'!J282,"-garden-to-go-mini-nowegian.jpg")),
IF($C$1="Polnisch - PL",HYPERLINK(CONCATENATE("https://www.saflax.de/0-WVK-Retail/Bilder-Pictures/SAFLAX-",'Basis-Tabelle-Samen'!K282,"-",'Basis-Tabelle-Samen'!J282,"-garden-to-go-mini-polish.jpg")),
IF($C$1="Portugiesisch - PT",HYPERLINK(CONCATENATE("https://www.saflax.de/0-WVK-Retail/Bilder-Pictures/SAFLAX-",'Basis-Tabelle-Samen'!K282,"-",'Basis-Tabelle-Samen'!J282,"-garden-to-go-mini-portuguese.jpg")),
IF($C$1="Rumänisch - RO",HYPERLINK(CONCATENATE("https://www.saflax.de/0-WVK-Retail/Bilder-Pictures/SAFLAX-",'Basis-Tabelle-Samen'!K282,"-",'Basis-Tabelle-Samen'!J282,"-garden-to-go-mini-romanian.jpg")),
IF($C$1="Schwedisch - SE",HYPERLINK(CONCATENATE("https://www.saflax.de/0-WVK-Retail/Bilder-Pictures/SAFLAX-",'Basis-Tabelle-Samen'!K282,"-",'Basis-Tabelle-Samen'!J282,"-garden-to-go-mini-swedish.jpg")),
IF($C$1="Slowakisch - SK",HYPERLINK(CONCATENATE("https://www.saflax.de/0-WVK-Retail/Bilder-Pictures/SAFLAX-",'Basis-Tabelle-Samen'!K282,"-",'Basis-Tabelle-Samen'!J282,"-garden-to-go-mini-slovak.jpg")),
IF($C$1="Slowenisch - SI",HYPERLINK(CONCATENATE("https://www.saflax.de/0-WVK-Retail/Bilder-Pictures/SAFLAX-",'Basis-Tabelle-Samen'!K282,"-",'Basis-Tabelle-Samen'!J282,"-garden-to-go-mini-slovenian.jpg")),
IF($C$1="Spanisch - ES",HYPERLINK(CONCATENATE("https://www.saflax.de/0-WVK-Retail/Bilder-Pictures/SAFLAX-",'Basis-Tabelle-Samen'!K282,"-",'Basis-Tabelle-Samen'!J282,"-garden-to-go-mini-spanish.jpg")),
IF($C$1="Tschechisch - CZ",HYPERLINK(CONCATENATE("https://www.saflax.de/0-WVK-Retail/Bilder-Pictures/SAFLAX-",'Basis-Tabelle-Samen'!K282,"-",'Basis-Tabelle-Samen'!J282,"-garden-to-go-mini-czech.jpg")),
IF($C$1="Türkisch - TR",HYPERLINK(CONCATENATE("https://www.saflax.de/0-WVK-Retail/Bilder-Pictures/SAFLAX-",'Basis-Tabelle-Samen'!K282,"-",'Basis-Tabelle-Samen'!J282,"-garden-to-go-mini-turkish.jpg")),
IF($C$1="Ungarisch - HU",HYPERLINK(CONCATENATE("https://www.saflax.de/0-WVK-Retail/Bilder-Pictures/SAFLAX-",'Basis-Tabelle-Samen'!K282,"-",'Basis-Tabelle-Samen'!J282,"-garden-to-go-mini-hungarian.jpg")),
" ACHTUNG")))))))))))))))))))))))))))))</f>
        <v>https://www.saflax.de/0-WVK-Retail/Bilder-Pictures/SAFLAX-75213-passiflora-incarnata-garden-to-go-mini-english.jpg</v>
      </c>
      <c r="AN310" s="330" t="str">
        <f>IF(I310&lt;1,"",
IF($C$1="Bulgarisch - BG",HYPERLINK(CONCATENATE("https://www.saflax.de/0-WVK-Retail/Bilder-Pictures/SAFLAX-",'Basis-Tabelle-Samen'!N282,"-",'Basis-Tabelle-Samen'!J282,"-garden-to-go-lite-bulgarian.jpg")),
IF($C$1="Dänisch - DK",HYPERLINK(CONCATENATE("https://www.saflax.de/0-WVK-Retail/Bilder-Pictures/SAFLAX-",'Basis-Tabelle-Samen'!N282,"-",'Basis-Tabelle-Samen'!J282,"-garden-to-go-lite-danish.jpg")),
IF($C$1="Deutsch - DE",HYPERLINK(CONCATENATE("https://www.saflax.de/0-WVK-Retail/Bilder-Pictures/SAFLAX-",'Basis-Tabelle-Samen'!N282,"-",'Basis-Tabelle-Samen'!J282,"-garden-to-go-lite-german.jpg")),
IF($C$1="Englisch - UK",HYPERLINK(CONCATENATE("https://www.saflax.de/0-WVK-Retail/Bilder-Pictures/SAFLAX-",'Basis-Tabelle-Samen'!N282,"-",'Basis-Tabelle-Samen'!J282,"-garden-to-go-lite-english.jpg")),
IF($C$1="Estnisch - EE",HYPERLINK(CONCATENATE("https://www.saflax.de/0-WVK-Retail/Bilder-Pictures/SAFLAX-",'Basis-Tabelle-Samen'!N282,"-",'Basis-Tabelle-Samen'!J282,"-garden-to-go-lite-estonian.jpg")),
IF($C$1="Finnisch - FI",HYPERLINK(CONCATENATE("https://www.saflax.de/0-WVK-Retail/Bilder-Pictures/SAFLAX-",'Basis-Tabelle-Samen'!N282,"-",'Basis-Tabelle-Samen'!J282,"-garden-to-go-lite-finnish.jpg")),
IF($C$1="Französisch - FR",HYPERLINK(CONCATENATE("https://www.saflax.de/0-WVK-Retail/Bilder-Pictures/SAFLAX-",'Basis-Tabelle-Samen'!N282,"-",'Basis-Tabelle-Samen'!J282,"-garden-to-go-lite-french.jpg")),
IF($C$1="Griechisch - GR",HYPERLINK(CONCATENATE("https://www.saflax.de/0-WVK-Retail/Bilder-Pictures/SAFLAX-",'Basis-Tabelle-Samen'!N282,"-",'Basis-Tabelle-Samen'!J282,"-garden-to-go-lite-greek.jpg")),
IF($C$1="Irisch - IE",HYPERLINK(CONCATENATE("https://www.saflax.de/0-WVK-Retail/Bilder-Pictures/SAFLAX-",'Basis-Tabelle-Samen'!N282,"-",'Basis-Tabelle-Samen'!J282,"-garden-to-go-lite-irish.jpg")),
IF($C$1="Isländisch - IS",HYPERLINK(CONCATENATE("https://www.saflax.de/0-WVK-Retail/Bilder-Pictures/SAFLAX-",'Basis-Tabelle-Samen'!N282,"-",'Basis-Tabelle-Samen'!J282,"-garden-to-go-lite-icelandic.jpg")),
IF($C$1="Italienisch - IT",HYPERLINK(CONCATENATE("https://www.saflax.de/0-WVK-Retail/Bilder-Pictures/SAFLAX-",'Basis-Tabelle-Samen'!N282,"-",'Basis-Tabelle-Samen'!J282,"-garden-to-go-lite-italian.jpg")),
IF($C$1="Japanisch - JP",HYPERLINK(CONCATENATE("https://www.saflax.de/0-WVK-Retail/Bilder-Pictures/SAFLAX-",'Basis-Tabelle-Samen'!N282,"-",'Basis-Tabelle-Samen'!J282,"-garden-to-go-lite-japanese.jpg")),
IF($C$1="Kroatisch - HR",HYPERLINK(CONCATENATE("https://www.saflax.de/0-WVK-Retail/Bilder-Pictures/SAFLAX-",'Basis-Tabelle-Samen'!N282,"-",'Basis-Tabelle-Samen'!J282,"-garden-to-go-lite-croatian.jpg")),
IF($C$1="Lettisch - LV",HYPERLINK(CONCATENATE("https://www.saflax.de/0-WVK-Retail/Bilder-Pictures/SAFLAX-",'Basis-Tabelle-Samen'!N282,"-",'Basis-Tabelle-Samen'!J282,"-garden-to-go-lite-latvian.jpg")),
IF($C$1="Litauisch - LT",HYPERLINK(CONCATENATE("https://www.saflax.de/0-WVK-Retail/Bilder-Pictures/SAFLAX-",'Basis-Tabelle-Samen'!N282,"-",'Basis-Tabelle-Samen'!J282,"-garden-to-go-lite-lithuanian.jpg")),
IF($C$1="Maltesisch - MT",HYPERLINK(CONCATENATE("https://www.saflax.de/0-WVK-Retail/Bilder-Pictures/SAFLAX-",'Basis-Tabelle-Samen'!N282,"-",'Basis-Tabelle-Samen'!J282,"-garden-to-go-lite-maltese.jpg")),
IF($C$1="Niederländisch - NL",HYPERLINK(CONCATENATE("https://www.saflax.de/0-WVK-Retail/Bilder-Pictures/SAFLAX-",'Basis-Tabelle-Samen'!N282,"-",'Basis-Tabelle-Samen'!J282,"-garden-to-go-lite-dutch.jpg")),
IF($C$1="Norwegisch - NO",HYPERLINK(CONCATENATE("https://www.saflax.de/0-WVK-Retail/Bilder-Pictures/SAFLAX-",'Basis-Tabelle-Samen'!N282,"-",'Basis-Tabelle-Samen'!J282,"-garden-to-go-lite-nowegian.jpg")),
IF($C$1="Polnisch - PL",HYPERLINK(CONCATENATE("https://www.saflax.de/0-WVK-Retail/Bilder-Pictures/SAFLAX-",'Basis-Tabelle-Samen'!N282,"-",'Basis-Tabelle-Samen'!J282,"-garden-to-go-lite-polish.jpg")),
IF($C$1="Portugiesisch - PT",HYPERLINK(CONCATENATE("https://www.saflax.de/0-WVK-Retail/Bilder-Pictures/SAFLAX-",'Basis-Tabelle-Samen'!N282,"-",'Basis-Tabelle-Samen'!J282,"-garden-to-go-lite-portuguese.jpg")),
IF($C$1="Rumänisch - RO",HYPERLINK(CONCATENATE("https://www.saflax.de/0-WVK-Retail/Bilder-Pictures/SAFLAX-",'Basis-Tabelle-Samen'!N282,"-",'Basis-Tabelle-Samen'!J282,"-garden-to-go-lite-romanian.jpg")),
IF($C$1="Schwedisch - SE",HYPERLINK(CONCATENATE("https://www.saflax.de/0-WVK-Retail/Bilder-Pictures/SAFLAX-",'Basis-Tabelle-Samen'!N282,"-",'Basis-Tabelle-Samen'!J282,"-garden-to-go-lite-swedish.jpg")),
IF($C$1="Slowakisch - SK",HYPERLINK(CONCATENATE("https://www.saflax.de/0-WVK-Retail/Bilder-Pictures/SAFLAX-",'Basis-Tabelle-Samen'!N282,"-",'Basis-Tabelle-Samen'!J282,"-garden-to-go-lite-slovak.jpg")),
IF($C$1="Slowenisch - SI",HYPERLINK(CONCATENATE("https://www.saflax.de/0-WVK-Retail/Bilder-Pictures/SAFLAX-",'Basis-Tabelle-Samen'!N282,"-",'Basis-Tabelle-Samen'!J282,"-garden-to-go-lite-slovenian.jpg")),
IF($C$1="Spanisch - ES",HYPERLINK(CONCATENATE("https://www.saflax.de/0-WVK-Retail/Bilder-Pictures/SAFLAX-",'Basis-Tabelle-Samen'!N282,"-",'Basis-Tabelle-Samen'!J282,"-garden-to-go-lite-spanish.jpg")),
IF($C$1="Tschechisch - CZ",HYPERLINK(CONCATENATE("https://www.saflax.de/0-WVK-Retail/Bilder-Pictures/SAFLAX-",'Basis-Tabelle-Samen'!N282,"-",'Basis-Tabelle-Samen'!J282,"-garden-to-go-lite-czech.jpg")),
IF($C$1="Türkisch - TR",HYPERLINK(CONCATENATE("https://www.saflax.de/0-WVK-Retail/Bilder-Pictures/SAFLAX-",'Basis-Tabelle-Samen'!N282,"-",'Basis-Tabelle-Samen'!J282,"-garden-to-go-lite-turkish.jpg")),
IF($C$1="Ungarisch - HU",HYPERLINK(CONCATENATE("https://www.saflax.de/0-WVK-Retail/Bilder-Pictures/SAFLAX-",'Basis-Tabelle-Samen'!N282,"-",'Basis-Tabelle-Samen'!J282,"-garden-to-go-lite-hungarian.jpg")),
" ACHTUNG")))))))))))))))))))))))))))))</f>
        <v>https://www.saflax.de/0-WVK-Retail/Bilder-Pictures/SAFLAX-85213-passiflora-incarnata-garden-to-go-lite-english.jpg</v>
      </c>
      <c r="AO310" s="330" t="str">
        <f>IF(J310&lt;1,"",
IF($C$1="Bulgarisch - BG",HYPERLINK(CONCATENATE("https://www.saflax.de/0-WVK-Retail/Bilder-Pictures/SAFLAX-",'Basis-Tabelle-Samen'!Q282,"-",'Basis-Tabelle-Samen'!J282,"-garden-to-go-bulgarian.jpg")),
IF($C$1="Dänisch - DK",HYPERLINK(CONCATENATE("https://www.saflax.de/0-WVK-Retail/Bilder-Pictures/SAFLAX-",'Basis-Tabelle-Samen'!Q282,"-",'Basis-Tabelle-Samen'!J282,"-garden-to-go-danish.jpg")),
IF($C$1="Deutsch - DE",HYPERLINK(CONCATENATE("https://www.saflax.de/0-WVK-Retail/Bilder-Pictures/SAFLAX-",'Basis-Tabelle-Samen'!Q282,"-",'Basis-Tabelle-Samen'!J282,"-garden-to-go-german.jpg")),
IF($C$1="Englisch - UK",HYPERLINK(CONCATENATE("https://www.saflax.de/0-WVK-Retail/Bilder-Pictures/SAFLAX-",'Basis-Tabelle-Samen'!Q282,"-",'Basis-Tabelle-Samen'!J282,"-garden-to-go-english.jpg")),
IF($C$1="Estnisch - EE",HYPERLINK(CONCATENATE("https://www.saflax.de/0-WVK-Retail/Bilder-Pictures/SAFLAX-",'Basis-Tabelle-Samen'!Q282,"-",'Basis-Tabelle-Samen'!J282,"-garden-to-go-estonian.jpg")),
IF($C$1="Finnisch - FI",HYPERLINK(CONCATENATE("https://www.saflax.de/0-WVK-Retail/Bilder-Pictures/SAFLAX-",'Basis-Tabelle-Samen'!Q282,"-",'Basis-Tabelle-Samen'!J282,"-garden-to-go-finnish.jpg")),
IF($C$1="Französisch - FR",HYPERLINK(CONCATENATE("https://www.saflax.de/0-WVK-Retail/Bilder-Pictures/SAFLAX-",'Basis-Tabelle-Samen'!Q282,"-",'Basis-Tabelle-Samen'!J282,"-garden-to-go-french.jpg")),
IF($C$1="Griechisch - GR",HYPERLINK(CONCATENATE("https://www.saflax.de/0-WVK-Retail/Bilder-Pictures/SAFLAX-",'Basis-Tabelle-Samen'!Q282,"-",'Basis-Tabelle-Samen'!J282,"-garden-to-go-greek.jpg")),
IF($C$1="Irisch - IE",HYPERLINK(CONCATENATE("https://www.saflax.de/0-WVK-Retail/Bilder-Pictures/SAFLAX-",'Basis-Tabelle-Samen'!Q282,"-",'Basis-Tabelle-Samen'!J282,"-garden-to-go-irish.jpg")),
IF($C$1="Isländisch - IS",HYPERLINK(CONCATENATE("https://www.saflax.de/0-WVK-Retail/Bilder-Pictures/SAFLAX-",'Basis-Tabelle-Samen'!Q282,"-",'Basis-Tabelle-Samen'!J282,"-garden-to-go-icelandic.jpg")),
IF($C$1="Italienisch - IT",HYPERLINK(CONCATENATE("https://www.saflax.de/0-WVK-Retail/Bilder-Pictures/SAFLAX-",'Basis-Tabelle-Samen'!Q282,"-",'Basis-Tabelle-Samen'!J282,"-garden-to-go-italian.jpg")),
IF($C$1="Japanisch - JP",HYPERLINK(CONCATENATE("https://www.saflax.de/0-WVK-Retail/Bilder-Pictures/SAFLAX-",'Basis-Tabelle-Samen'!Q282,"-",'Basis-Tabelle-Samen'!J282,"-garden-to-go-japanese.jpg")),
IF($C$1="Kroatisch - HR",HYPERLINK(CONCATENATE("https://www.saflax.de/0-WVK-Retail/Bilder-Pictures/SAFLAX-",'Basis-Tabelle-Samen'!Q282,"-",'Basis-Tabelle-Samen'!J282,"-garden-to-go-croatian.jpg")),
IF($C$1="Lettisch - LV",HYPERLINK(CONCATENATE("https://www.saflax.de/0-WVK-Retail/Bilder-Pictures/SAFLAX-",'Basis-Tabelle-Samen'!Q282,"-",'Basis-Tabelle-Samen'!J282,"-garden-to-go-latvian.jpg")),
IF($C$1="Litauisch - LT",HYPERLINK(CONCATENATE("https://www.saflax.de/0-WVK-Retail/Bilder-Pictures/SAFLAX-",'Basis-Tabelle-Samen'!Q282,"-",'Basis-Tabelle-Samen'!J282,"-garden-to-go-lithuanian.jpg")),
IF($C$1="Maltesisch - MT",HYPERLINK(CONCATENATE("https://www.saflax.de/0-WVK-Retail/Bilder-Pictures/SAFLAX-",'Basis-Tabelle-Samen'!Q282,"-",'Basis-Tabelle-Samen'!J282,"-garden-to-go-maltese.jpg")),
IF($C$1="Niederländisch - NL",HYPERLINK(CONCATENATE("https://www.saflax.de/0-WVK-Retail/Bilder-Pictures/SAFLAX-",'Basis-Tabelle-Samen'!Q282,"-",'Basis-Tabelle-Samen'!J282,"-garden-to-go-dutch.jpg")),
IF($C$1="Norwegisch - NO",HYPERLINK(CONCATENATE("https://www.saflax.de/0-WVK-Retail/Bilder-Pictures/SAFLAX-",'Basis-Tabelle-Samen'!Q282,"-",'Basis-Tabelle-Samen'!J282,"-garden-to-go-nowegian.jpg")),
IF($C$1="Polnisch - PL",HYPERLINK(CONCATENATE("https://www.saflax.de/0-WVK-Retail/Bilder-Pictures/SAFLAX-",'Basis-Tabelle-Samen'!Q282,"-",'Basis-Tabelle-Samen'!J282,"-garden-to-go-polish.jpg")),
IF($C$1="Portugiesisch - PT",HYPERLINK(CONCATENATE("https://www.saflax.de/0-WVK-Retail/Bilder-Pictures/SAFLAX-",'Basis-Tabelle-Samen'!Q282,"-",'Basis-Tabelle-Samen'!J282,"-garden-to-go-portuguese.jpg")),
IF($C$1="Rumänisch - RO",HYPERLINK(CONCATENATE("https://www.saflax.de/0-WVK-Retail/Bilder-Pictures/SAFLAX-",'Basis-Tabelle-Samen'!Q282,"-",'Basis-Tabelle-Samen'!J282,"-garden-to-go-romanian.jpg")),
IF($C$1="Schwedisch - SE",HYPERLINK(CONCATENATE("https://www.saflax.de/0-WVK-Retail/Bilder-Pictures/SAFLAX-",'Basis-Tabelle-Samen'!Q282,"-",'Basis-Tabelle-Samen'!J282,"-garden-to-go-swedish.jpg")),
IF($C$1="Slowakisch - SK",HYPERLINK(CONCATENATE("https://www.saflax.de/0-WVK-Retail/Bilder-Pictures/SAFLAX-",'Basis-Tabelle-Samen'!Q282,"-",'Basis-Tabelle-Samen'!J282,"-garden-to-go-slovak.jpg")),
IF($C$1="Slowenisch - SI",HYPERLINK(CONCATENATE("https://www.saflax.de/0-WVK-Retail/Bilder-Pictures/SAFLAX-",'Basis-Tabelle-Samen'!Q282,"-",'Basis-Tabelle-Samen'!J282,"-garden-to-go-slovenian.jpg")),
IF($C$1="Spanisch - ES",HYPERLINK(CONCATENATE("https://www.saflax.de/0-WVK-Retail/Bilder-Pictures/SAFLAX-",'Basis-Tabelle-Samen'!Q282,"-",'Basis-Tabelle-Samen'!J282,"-garden-to-go-spanish.jpg")),
IF($C$1="Tschechisch - CZ",HYPERLINK(CONCATENATE("https://www.saflax.de/0-WVK-Retail/Bilder-Pictures/SAFLAX-",'Basis-Tabelle-Samen'!Q282,"-",'Basis-Tabelle-Samen'!J282,"-garden-to-go-czech.jpg")),
IF($C$1="Türkisch - TR",HYPERLINK(CONCATENATE("https://www.saflax.de/0-WVK-Retail/Bilder-Pictures/SAFLAX-",'Basis-Tabelle-Samen'!Q282,"-",'Basis-Tabelle-Samen'!J282,"-garden-to-go-turkish.jpg")),
IF($C$1="Ungarisch - HU",HYPERLINK(CONCATENATE("https://www.saflax.de/0-WVK-Retail/Bilder-Pictures/SAFLAX-",'Basis-Tabelle-Samen'!Q282,"-",'Basis-Tabelle-Samen'!J282,"-garden-to-go-hungarian.jpg")),
" ACHTUNG")))))))))))))))))))))))))))))</f>
        <v>https://www.saflax.de/0-WVK-Retail/Bilder-Pictures/SAFLAX-55213-passiflora-incarnata-garden-to-go-english.jpg</v>
      </c>
      <c r="AP310" s="330" t="str">
        <f>IF(K310&lt;1,"",
IF($C$1="Bulgarisch - BG",HYPERLINK(CONCATENATE("https://www.saflax.de/0-WVK-Retail/Bilder-Pictures/SAFLAX-",'Basis-Tabelle-Samen'!T282,"-",'Basis-Tabelle-Samen'!J282,"-cultivation-set-bulgarian.jpg")),
IF($C$1="Dänisch - DK",HYPERLINK(CONCATENATE("https://www.saflax.de/0-WVK-Retail/Bilder-Pictures/SAFLAX-",'Basis-Tabelle-Samen'!T282,"-",'Basis-Tabelle-Samen'!J282,"-cultivation-set-danish.jpg")),
IF($C$1="Deutsch - DE",HYPERLINK(CONCATENATE("https://www.saflax.de/0-WVK-Retail/Bilder-Pictures/SAFLAX-",'Basis-Tabelle-Samen'!T282,"-",'Basis-Tabelle-Samen'!J282,"-cultivation-set-german.jpg")),
IF($C$1="Englisch - UK",HYPERLINK(CONCATENATE("https://www.saflax.de/0-WVK-Retail/Bilder-Pictures/SAFLAX-",'Basis-Tabelle-Samen'!T282,"-",'Basis-Tabelle-Samen'!J282,"-cultivation-set-english.jpg")),
IF($C$1="Estnisch - EE",HYPERLINK(CONCATENATE("https://www.saflax.de/0-WVK-Retail/Bilder-Pictures/SAFLAX-",'Basis-Tabelle-Samen'!T282,"-",'Basis-Tabelle-Samen'!J282,"-cultivation-set-estonian.jpg")),
IF($C$1="Finnisch - FI",HYPERLINK(CONCATENATE("https://www.saflax.de/0-WVK-Retail/Bilder-Pictures/SAFLAX-",'Basis-Tabelle-Samen'!T282,"-",'Basis-Tabelle-Samen'!J282,"-cultivation-set-finnish.jpg")),
IF($C$1="Französisch - FR",HYPERLINK(CONCATENATE("https://www.saflax.de/0-WVK-Retail/Bilder-Pictures/SAFLAX-",'Basis-Tabelle-Samen'!T282,"-",'Basis-Tabelle-Samen'!J282,"-cultivation-set-french.jpg")),
IF($C$1="Griechisch - GR",HYPERLINK(CONCATENATE("https://www.saflax.de/0-WVK-Retail/Bilder-Pictures/SAFLAX-",'Basis-Tabelle-Samen'!T282,"-",'Basis-Tabelle-Samen'!J282,"-cultivation-set-greek.jpg")),
IF($C$1="Irisch - IE",HYPERLINK(CONCATENATE("https://www.saflax.de/0-WVK-Retail/Bilder-Pictures/SAFLAX-",'Basis-Tabelle-Samen'!T282,"-",'Basis-Tabelle-Samen'!J282,"-cultivation-set-irish.jpg")),
IF($C$1="Isländisch - IS",HYPERLINK(CONCATENATE("https://www.saflax.de/0-WVK-Retail/Bilder-Pictures/SAFLAX-",'Basis-Tabelle-Samen'!T282,"-",'Basis-Tabelle-Samen'!J282,"-cultivation-set-icelandic.jpg")),
IF($C$1="Italienisch - IT",HYPERLINK(CONCATENATE("https://www.saflax.de/0-WVK-Retail/Bilder-Pictures/SAFLAX-",'Basis-Tabelle-Samen'!T282,"-",'Basis-Tabelle-Samen'!J282,"-cultivation-set-italian.jpg")),
IF($C$1="Japanisch - JP",HYPERLINK(CONCATENATE("https://www.saflax.de/0-WVK-Retail/Bilder-Pictures/SAFLAX-",'Basis-Tabelle-Samen'!T282,"-",'Basis-Tabelle-Samen'!J282,"-cultivation-set-japanese.jpg")),
IF($C$1="Kroatisch - HR",HYPERLINK(CONCATENATE("https://www.saflax.de/0-WVK-Retail/Bilder-Pictures/SAFLAX-",'Basis-Tabelle-Samen'!T282,"-",'Basis-Tabelle-Samen'!J282,"-cultivation-set-croatian.jpg")),
IF($C$1="Lettisch - LV",HYPERLINK(CONCATENATE("https://www.saflax.de/0-WVK-Retail/Bilder-Pictures/SAFLAX-",'Basis-Tabelle-Samen'!T282,"-",'Basis-Tabelle-Samen'!J282,"-cultivation-set-latvian.jpg")),
IF($C$1="Litauisch - LT",HYPERLINK(CONCATENATE("https://www.saflax.de/0-WVK-Retail/Bilder-Pictures/SAFLAX-",'Basis-Tabelle-Samen'!T282,"-",'Basis-Tabelle-Samen'!J282,"-cultivation-set-lithuanian.jpg")),
IF($C$1="Maltesisch - MT",HYPERLINK(CONCATENATE("https://www.saflax.de/0-WVK-Retail/Bilder-Pictures/SAFLAX-",'Basis-Tabelle-Samen'!T282,"-",'Basis-Tabelle-Samen'!J282,"-cultivation-set-maltese.jpg")),
IF($C$1="Niederländisch - NL",HYPERLINK(CONCATENATE("https://www.saflax.de/0-WVK-Retail/Bilder-Pictures/SAFLAX-",'Basis-Tabelle-Samen'!T282,"-",'Basis-Tabelle-Samen'!J282,"-cultivation-set-dutch.jpg")),
IF($C$1="Norwegisch - NO",HYPERLINK(CONCATENATE("https://www.saflax.de/0-WVK-Retail/Bilder-Pictures/SAFLAX-",'Basis-Tabelle-Samen'!T282,"-",'Basis-Tabelle-Samen'!J282,"-cultivation-set-nowegian.jpg")),
IF($C$1="Polnisch - PL",HYPERLINK(CONCATENATE("https://www.saflax.de/0-WVK-Retail/Bilder-Pictures/SAFLAX-",'Basis-Tabelle-Samen'!T282,"-",'Basis-Tabelle-Samen'!J282,"-cultivation-set-polish.jpg")),
IF($C$1="Portugiesisch - PT",HYPERLINK(CONCATENATE("https://www.saflax.de/0-WVK-Retail/Bilder-Pictures/SAFLAX-",'Basis-Tabelle-Samen'!T282,"-",'Basis-Tabelle-Samen'!J282,"-cultivation-set-portuguese.jpg")),
IF($C$1="Rumänisch - RO",HYPERLINK(CONCATENATE("https://www.saflax.de/0-WVK-Retail/Bilder-Pictures/SAFLAX-",'Basis-Tabelle-Samen'!T282,"-",'Basis-Tabelle-Samen'!J282,"-cultivation-set-romanian.jpg")),
IF($C$1="Schwedisch - SE",HYPERLINK(CONCATENATE("https://www.saflax.de/0-WVK-Retail/Bilder-Pictures/SAFLAX-",'Basis-Tabelle-Samen'!T282,"-",'Basis-Tabelle-Samen'!J282,"-cultivation-set-swedish.jpg")),
IF($C$1="Slowakisch - SK",HYPERLINK(CONCATENATE("https://www.saflax.de/0-WVK-Retail/Bilder-Pictures/SAFLAX-",'Basis-Tabelle-Samen'!T282,"-",'Basis-Tabelle-Samen'!J282,"-cultivation-set-slovak.jpg")),
IF($C$1="Slowenisch - SI",HYPERLINK(CONCATENATE("https://www.saflax.de/0-WVK-Retail/Bilder-Pictures/SAFLAX-",'Basis-Tabelle-Samen'!T282,"-",'Basis-Tabelle-Samen'!J282,"-cultivation-set-slovenian.jpg")),
IF($C$1="Spanisch - ES",HYPERLINK(CONCATENATE("https://www.saflax.de/0-WVK-Retail/Bilder-Pictures/SAFLAX-",'Basis-Tabelle-Samen'!T282,"-",'Basis-Tabelle-Samen'!J282,"-cultivation-set-spanish.jpg")),
IF($C$1="Tschechisch - CZ",HYPERLINK(CONCATENATE("https://www.saflax.de/0-WVK-Retail/Bilder-Pictures/SAFLAX-",'Basis-Tabelle-Samen'!T282,"-",'Basis-Tabelle-Samen'!J282,"-cultivation-set-czech.jpg")),
IF($C$1="Türkisch - TR",HYPERLINK(CONCATENATE("https://www.saflax.de/0-WVK-Retail/Bilder-Pictures/SAFLAX-",'Basis-Tabelle-Samen'!T282,"-",'Basis-Tabelle-Samen'!J282,"-cultivation-set-turkish.jpg")),
IF($C$1="Ungarisch - HU",HYPERLINK(CONCATENATE("https://www.saflax.de/0-WVK-Retail/Bilder-Pictures/SAFLAX-",'Basis-Tabelle-Samen'!T282,"-",'Basis-Tabelle-Samen'!J282,"-cultivation-set-hungarian.jpg")),
" ACHTUNG")))))))))))))))))))))))))))))</f>
        <v>https://www.saflax.de/0-WVK-Retail/Bilder-Pictures/SAFLAX-35213-passiflora-incarnata-cultivation-set-english.jpg</v>
      </c>
      <c r="AQ310" s="330" t="str">
        <f>IF(L310&lt;1,"",
IF($C$1="Bulgarisch - BG",HYPERLINK(CONCATENATE("https://www.saflax.de/0-WVK-Retail/Bilder-Pictures/SAFLAX-",'Basis-Tabelle-Samen'!W282,"-",'Basis-Tabelle-Samen'!J282,"-garden-in-the-bag-bulgarian.jpg")),
IF($C$1="Dänisch - DK",HYPERLINK(CONCATENATE("https://www.saflax.de/0-WVK-Retail/Bilder-Pictures/SAFLAX-",'Basis-Tabelle-Samen'!W282,"-",'Basis-Tabelle-Samen'!J282,"-garden-in-the-bag-danish.jpg")),
IF($C$1="Deutsch - DE",HYPERLINK(CONCATENATE("https://www.saflax.de/0-WVK-Retail/Bilder-Pictures/SAFLAX-",'Basis-Tabelle-Samen'!W282,"-",'Basis-Tabelle-Samen'!J282,"-garden-in-the-bag-german.jpg")),
IF($C$1="Englisch - UK",HYPERLINK(CONCATENATE("https://www.saflax.de/0-WVK-Retail/Bilder-Pictures/SAFLAX-",'Basis-Tabelle-Samen'!W282,"-",'Basis-Tabelle-Samen'!J282,"-garden-in-the-bag-english.jpg")),
IF($C$1="Estnisch - EE",HYPERLINK(CONCATENATE("https://www.saflax.de/0-WVK-Retail/Bilder-Pictures/SAFLAX-",'Basis-Tabelle-Samen'!W282,"-",'Basis-Tabelle-Samen'!J282,"-garden-in-the-bag-estonian.jpg")),
IF($C$1="Finnisch - FI",HYPERLINK(CONCATENATE("https://www.saflax.de/0-WVK-Retail/Bilder-Pictures/SAFLAX-",'Basis-Tabelle-Samen'!W282,"-",'Basis-Tabelle-Samen'!J282,"-garden-in-the-bag-finnish.jpg")),
IF($C$1="Französisch - FR",HYPERLINK(CONCATENATE("https://www.saflax.de/0-WVK-Retail/Bilder-Pictures/SAFLAX-",'Basis-Tabelle-Samen'!W282,"-",'Basis-Tabelle-Samen'!J282,"-garden-in-the-bag-french.jpg")),
IF($C$1="Griechisch - GR",HYPERLINK(CONCATENATE("https://www.saflax.de/0-WVK-Retail/Bilder-Pictures/SAFLAX-",'Basis-Tabelle-Samen'!W282,"-",'Basis-Tabelle-Samen'!J282,"-garden-in-the-bag-greek.jpg")),
IF($C$1="Irisch - IE",HYPERLINK(CONCATENATE("https://www.saflax.de/0-WVK-Retail/Bilder-Pictures/SAFLAX-",'Basis-Tabelle-Samen'!W282,"-",'Basis-Tabelle-Samen'!J282,"-garden-in-the-bag-irish.jpg")),
IF($C$1="Isländisch - IS",HYPERLINK(CONCATENATE("https://www.saflax.de/0-WVK-Retail/Bilder-Pictures/SAFLAX-",'Basis-Tabelle-Samen'!W282,"-",'Basis-Tabelle-Samen'!J282,"-garden-in-the-bag-icelandic.jpg")),
IF($C$1="Italienisch - IT",HYPERLINK(CONCATENATE("https://www.saflax.de/0-WVK-Retail/Bilder-Pictures/SAFLAX-",'Basis-Tabelle-Samen'!W282,"-",'Basis-Tabelle-Samen'!J282,"-garden-in-the-bag-italian.jpg")),
IF($C$1="Japanisch - JP",HYPERLINK(CONCATENATE("https://www.saflax.de/0-WVK-Retail/Bilder-Pictures/SAFLAX-",'Basis-Tabelle-Samen'!W282,"-",'Basis-Tabelle-Samen'!J282,"-garden-in-the-bag-japanese.jpg")),
IF($C$1="Kroatisch - HR",HYPERLINK(CONCATENATE("https://www.saflax.de/0-WVK-Retail/Bilder-Pictures/SAFLAX-",'Basis-Tabelle-Samen'!W282,"-",'Basis-Tabelle-Samen'!J282,"-garden-in-the-bag-croatian.jpg")),
IF($C$1="Lettisch - LV",HYPERLINK(CONCATENATE("https://www.saflax.de/0-WVK-Retail/Bilder-Pictures/SAFLAX-",'Basis-Tabelle-Samen'!W282,"-",'Basis-Tabelle-Samen'!J282,"-garden-in-the-bag-latvian.jpg")),
IF($C$1="Litauisch - LT",HYPERLINK(CONCATENATE("https://www.saflax.de/0-WVK-Retail/Bilder-Pictures/SAFLAX-",'Basis-Tabelle-Samen'!W282,"-",'Basis-Tabelle-Samen'!J282,"-garden-in-the-bag-lithuanian.jpg")),
IF($C$1="Maltesisch - MT",HYPERLINK(CONCATENATE("https://www.saflax.de/0-WVK-Retail/Bilder-Pictures/SAFLAX-",'Basis-Tabelle-Samen'!W282,"-",'Basis-Tabelle-Samen'!J282,"-garden-in-the-bag-maltese.jpg")),
IF($C$1="Niederländisch - NL",HYPERLINK(CONCATENATE("https://www.saflax.de/0-WVK-Retail/Bilder-Pictures/SAFLAX-",'Basis-Tabelle-Samen'!W282,"-",'Basis-Tabelle-Samen'!J282,"-garden-in-the-bag-dutch.jpg")),
IF($C$1="Norwegisch - NO",HYPERLINK(CONCATENATE("https://www.saflax.de/0-WVK-Retail/Bilder-Pictures/SAFLAX-",'Basis-Tabelle-Samen'!W282,"-",'Basis-Tabelle-Samen'!J282,"-garden-in-the-bag-nowegian.jpg")),
IF($C$1="Polnisch - PL",HYPERLINK(CONCATENATE("https://www.saflax.de/0-WVK-Retail/Bilder-Pictures/SAFLAX-",'Basis-Tabelle-Samen'!W282,"-",'Basis-Tabelle-Samen'!J282,"-garden-in-the-bag-polish.jpg")),
IF($C$1="Portugiesisch - PT",HYPERLINK(CONCATENATE("https://www.saflax.de/0-WVK-Retail/Bilder-Pictures/SAFLAX-",'Basis-Tabelle-Samen'!W282,"-",'Basis-Tabelle-Samen'!J282,"-garden-in-the-bag-portuguese.jpg")),
IF($C$1="Rumänisch - RO",HYPERLINK(CONCATENATE("https://www.saflax.de/0-WVK-Retail/Bilder-Pictures/SAFLAX-",'Basis-Tabelle-Samen'!W282,"-",'Basis-Tabelle-Samen'!J282,"-garden-in-the-bag-romanian.jpg")),
IF($C$1="Schwedisch - SE",HYPERLINK(CONCATENATE("https://www.saflax.de/0-WVK-Retail/Bilder-Pictures/SAFLAX-",'Basis-Tabelle-Samen'!W282,"-",'Basis-Tabelle-Samen'!J282,"-garden-in-the-bag-swedish.jpg")),
IF($C$1="Slowakisch - SK",HYPERLINK(CONCATENATE("https://www.saflax.de/0-WVK-Retail/Bilder-Pictures/SAFLAX-",'Basis-Tabelle-Samen'!W282,"-",'Basis-Tabelle-Samen'!J282,"-garden-in-the-bag-slovak.jpg")),
IF($C$1="Slowenisch - SI",HYPERLINK(CONCATENATE("https://www.saflax.de/0-WVK-Retail/Bilder-Pictures/SAFLAX-",'Basis-Tabelle-Samen'!W282,"-",'Basis-Tabelle-Samen'!J282,"-garden-in-the-bag-slovenian.jpg")),
IF($C$1="Spanisch - ES",HYPERLINK(CONCATENATE("https://www.saflax.de/0-WVK-Retail/Bilder-Pictures/SAFLAX-",'Basis-Tabelle-Samen'!W282,"-",'Basis-Tabelle-Samen'!J282,"-garden-in-the-bag-spanish.jpg")),
IF($C$1="Tschechisch - CZ",HYPERLINK(CONCATENATE("https://www.saflax.de/0-WVK-Retail/Bilder-Pictures/SAFLAX-",'Basis-Tabelle-Samen'!W282,"-",'Basis-Tabelle-Samen'!J282,"-garden-in-the-bag-czech.jpg")),
IF($C$1="Türkisch - TR",HYPERLINK(CONCATENATE("https://www.saflax.de/0-WVK-Retail/Bilder-Pictures/SAFLAX-",'Basis-Tabelle-Samen'!W282,"-",'Basis-Tabelle-Samen'!J282,"-garden-in-the-bag-turkish.jpg")),
IF($C$1="Ungarisch - HU",HYPERLINK(CONCATENATE("https://www.saflax.de/0-WVK-Retail/Bilder-Pictures/SAFLAX-",'Basis-Tabelle-Samen'!W282,"-",'Basis-Tabelle-Samen'!J282,"-garden-in-the-bag-hungarian.jpg")),
" ACHTUNG")))))))))))))))))))))))))))))</f>
        <v>https://www.saflax.de/0-WVK-Retail/Bilder-Pictures/SAFLAX-65213-passiflora-incarnata-garden-in-the-bag-english.jpg</v>
      </c>
    </row>
    <row r="311" spans="1:43" ht="17.100000000000001" customHeight="1" x14ac:dyDescent="0.2">
      <c r="A311" s="318" t="str">
        <f>IF('Basis-Tabelle-Samen'!A316="","",IF($C$1="Deutsch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11" s="319" t="str">
        <f>'Basis-Tabelle-Samen'!I316</f>
        <v>Papaver rhoeas</v>
      </c>
      <c r="C311" s="316" t="str">
        <f>IF($C$1="Bulgarisch - BG",'Basis-Tabelle-Samen'!Z316,
IF($C$1="Dänisch - DK",'Basis-Tabelle-Samen'!AA316,
IF($C$1="Deutsch - DE",'Basis-Tabelle-Samen'!AB316,
IF($C$1="Englisch - UK",'Basis-Tabelle-Samen'!AC316,
IF($C$1="Estnisch - EE",'Basis-Tabelle-Samen'!AD316,
IF($C$1="Finnisch - FI",'Basis-Tabelle-Samen'!AE316,
IF($C$1="Französisch - FR",'Basis-Tabelle-Samen'!AF316,
IF($C$1="Griechisch - GR",'Basis-Tabelle-Samen'!AG316,
IF($C$1="Irisch - IE",'Basis-Tabelle-Samen'!AH316,
IF($C$1="Isländisch - IS",'Basis-Tabelle-Samen'!AI316,
IF($C$1="Italienisch - IT",'Basis-Tabelle-Samen'!AJ316,
IF($C$1="Japanisch - JP",'Basis-Tabelle-Samen'!AK316,
IF($C$1="Kroatisch - HR",'Basis-Tabelle-Samen'!AL316,
IF($C$1="Lettisch - LV",'Basis-Tabelle-Samen'!AM316,
IF($C$1="Litauisch - LT",'Basis-Tabelle-Samen'!AN316,
IF($C$1="Maltesisch - MT",'Basis-Tabelle-Samen'!AO316,
IF($C$1="Niederländisch - NL",'Basis-Tabelle-Samen'!AP316,
IF($C$1="Norwegisch - NO",'Basis-Tabelle-Samen'!AQ316,
IF($C$1="Polnisch - PL",'Basis-Tabelle-Samen'!AR316,
IF($C$1="Portugiesisch - PT",'Basis-Tabelle-Samen'!AS316,
IF($C$1="Rumänisch - RO",'Basis-Tabelle-Samen'!AT316,
IF($C$1="Schwedisch - SE",'Basis-Tabelle-Samen'!AU316,
IF($C$1="Slowakisch - SK",'Basis-Tabelle-Samen'!AV316,
IF($C$1="Slowenisch - SI",'Basis-Tabelle-Samen'!AW316,
IF($C$1="Spanisch - ES",'Basis-Tabelle-Samen'!AX316,
IF($C$1="Tschechisch - CZ",'Basis-Tabelle-Samen'!AY316,
IF($C$1="Türkisch - TR",'Basis-Tabelle-Samen'!AZ316,
IF($C$1="Ungarisch - HU",'Basis-Tabelle-Samen'!BA316,
" ACHTUNG"))))))))))))))))))))))))))))</f>
        <v>Corn poppy</v>
      </c>
      <c r="D311" s="320">
        <f>'Basis-Tabelle-Samen'!F316</f>
        <v>27000</v>
      </c>
      <c r="E311" s="321" t="str">
        <f>'Basis-Tabelle-Samen'!H316</f>
        <v>7 %</v>
      </c>
      <c r="F311" s="322" t="str">
        <f>IF('Basis-Tabelle-Samen'!G316="","",'Basis-Tabelle-Samen'!G316)</f>
        <v>07</v>
      </c>
      <c r="G311" s="320">
        <f>'Basis-Tabelle-Samen'!C316</f>
        <v>15247</v>
      </c>
      <c r="H311" s="323">
        <f>'Basis-Tabelle-Samen'!D316</f>
        <v>4055473152479</v>
      </c>
      <c r="I311" s="324">
        <f>'Basis-Tabelle-Samen'!E316</f>
        <v>1.85</v>
      </c>
      <c r="J311" s="325">
        <f t="shared" si="4"/>
        <v>12</v>
      </c>
      <c r="K311" s="326">
        <f>'Basis-Tabelle-Samen'!K316</f>
        <v>75247</v>
      </c>
      <c r="L311" s="323">
        <f>'Basis-Tabelle-Samen'!L316</f>
        <v>4055473752471</v>
      </c>
      <c r="M311" s="324">
        <f>'Basis-Tabelle-Samen'!M316</f>
        <v>2.4500000000000002</v>
      </c>
      <c r="N311" s="326">
        <f>IF(K311&lt;1,"",'3'!$I$15)</f>
        <v>15</v>
      </c>
      <c r="O311" s="327">
        <f>IF(K311&lt;1,"",'3'!$J$11)</f>
        <v>90</v>
      </c>
      <c r="P311" s="326">
        <f>'Basis-Tabelle-Samen'!N316</f>
        <v>85247</v>
      </c>
      <c r="Q311" s="323">
        <f>'Basis-Tabelle-Samen'!O316</f>
        <v>4055473852478</v>
      </c>
      <c r="R311" s="328">
        <f>'Basis-Tabelle-Samen'!P316</f>
        <v>3.75</v>
      </c>
      <c r="S311" s="326">
        <f>IF(R311&lt;1,"",'3'!$M$15)</f>
        <v>18</v>
      </c>
      <c r="T311" s="327">
        <f>IF(R311&lt;1,"",'3'!$N$11)</f>
        <v>72</v>
      </c>
      <c r="U311" s="326">
        <f>'Basis-Tabelle-Samen'!Q316</f>
        <v>55247</v>
      </c>
      <c r="V311" s="323">
        <f>'Basis-Tabelle-Samen'!R316</f>
        <v>4055473552477</v>
      </c>
      <c r="W311" s="324">
        <f>'Basis-Tabelle-Samen'!S316</f>
        <v>4.95</v>
      </c>
      <c r="X311" s="326">
        <f>IF(U311&lt;1,"",'3'!$Q$15)</f>
        <v>6</v>
      </c>
      <c r="Y311" s="327">
        <f>IF(U311&lt;1,"",'3'!$R$11)</f>
        <v>24</v>
      </c>
      <c r="Z311" s="326">
        <f>'Basis-Tabelle-Samen'!T316</f>
        <v>35247</v>
      </c>
      <c r="AA311" s="323">
        <f>'Basis-Tabelle-Samen'!U316</f>
        <v>4055473352473</v>
      </c>
      <c r="AB311" s="324">
        <f>'Basis-Tabelle-Samen'!V316</f>
        <v>6.75</v>
      </c>
      <c r="AC311" s="326">
        <f>IF(Z311&lt;1,"",'3'!$U$15)</f>
        <v>6</v>
      </c>
      <c r="AD311" s="327">
        <f>IF(Z311&lt;1,"",'3'!$V$11)</f>
        <v>24</v>
      </c>
      <c r="AE311" s="326">
        <f>'Basis-Tabelle-Samen'!W316</f>
        <v>65247</v>
      </c>
      <c r="AF311" s="323">
        <f>'Basis-Tabelle-Samen'!X316</f>
        <v>4055473652474</v>
      </c>
      <c r="AG311" s="324">
        <f>'Basis-Tabelle-Samen'!Y316</f>
        <v>2.95</v>
      </c>
      <c r="AH311" s="326">
        <f>IF(AE311&lt;1,"",'3'!$Y$15)</f>
        <v>8</v>
      </c>
      <c r="AI311" s="327">
        <f>IF(AE311&lt;1,"",'3'!$Z$11)</f>
        <v>64</v>
      </c>
      <c r="AJ311" s="315"/>
      <c r="AK311" s="316" t="str">
        <f>IF(G311&lt;1,"",
IF($C$1="Bulgarisch - BG",HYPERLINK(CONCATENATE("https://www.saflax.de/0-WVK-Retail/Bilder-Pictures/SAFLAX-",'Basis-Tabelle-Samen'!C316,"-",'Basis-Tabelle-Samen'!J316,"-seed-package-front-cr-bulgarian.jpg")),
IF($C$1="Dänisch - DK",HYPERLINK(CONCATENATE("https://www.saflax.de/0-WVK-Retail/Bilder-Pictures/SAFLAX-",'Basis-Tabelle-Samen'!C316,"-",'Basis-Tabelle-Samen'!J316,"-seed-package-front-cr-danish.jpg")),
IF($C$1="Deutsch - DE",HYPERLINK(CONCATENATE("https://www.saflax.de/0-WVK-Retail/Bilder-Pictures/SAFLAX-",'Basis-Tabelle-Samen'!C316,"-",'Basis-Tabelle-Samen'!J316,"-seed-package-front-cr-german.jpg")),
IF($C$1="Englisch - UK",HYPERLINK(CONCATENATE("https://www.saflax.de/0-WVK-Retail/Bilder-Pictures/SAFLAX-",'Basis-Tabelle-Samen'!C316,"-",'Basis-Tabelle-Samen'!J316,"-seed-package-front-cr-english.jpg")),
IF($C$1="Estnisch - EE",HYPERLINK(CONCATENATE("https://www.saflax.de/0-WVK-Retail/Bilder-Pictures/SAFLAX-",'Basis-Tabelle-Samen'!C316,"-",'Basis-Tabelle-Samen'!J316,"-seed-package-front-cr-estonian.jpg")),
IF($C$1="Finnisch - FI",HYPERLINK(CONCATENATE("https://www.saflax.de/0-WVK-Retail/Bilder-Pictures/SAFLAX-",'Basis-Tabelle-Samen'!C316,"-",'Basis-Tabelle-Samen'!J316,"-seed-package-front-cr-finnish.jpg")),
IF($C$1="Französisch - FR",HYPERLINK(CONCATENATE("https://www.saflax.de/0-WVK-Retail/Bilder-Pictures/SAFLAX-",'Basis-Tabelle-Samen'!C316,"-",'Basis-Tabelle-Samen'!J316,"-seed-package-front-cr-french.jpg")),
IF($C$1="Griechisch - GR",HYPERLINK(CONCATENATE("https://www.saflax.de/0-WVK-Retail/Bilder-Pictures/SAFLAX-",'Basis-Tabelle-Samen'!C316,"-",'Basis-Tabelle-Samen'!J316,"-seed-package-front-cr-greek.jpg")),
IF($C$1="Irisch - IE",HYPERLINK(CONCATENATE("https://www.saflax.de/0-WVK-Retail/Bilder-Pictures/SAFLAX-",'Basis-Tabelle-Samen'!C316,"-",'Basis-Tabelle-Samen'!J316,"-seed-package-front-cr-irish.jpg")),
IF($C$1="Isländisch - IS",HYPERLINK(CONCATENATE("https://www.saflax.de/0-WVK-Retail/Bilder-Pictures/SAFLAX-",'Basis-Tabelle-Samen'!C316,"-",'Basis-Tabelle-Samen'!J316,"-seed-package-front-cr-icelandic.jpg")),
IF($C$1="Italienisch - IT",HYPERLINK(CONCATENATE("https://www.saflax.de/0-WVK-Retail/Bilder-Pictures/SAFLAX-",'Basis-Tabelle-Samen'!C316,"-",'Basis-Tabelle-Samen'!J316,"-seed-package-front-cr-italian.jpg")),
IF($C$1="Japanisch - JP",HYPERLINK(CONCATENATE("https://www.saflax.de/0-WVK-Retail/Bilder-Pictures/SAFLAX-",'Basis-Tabelle-Samen'!C316,"-",'Basis-Tabelle-Samen'!J316,"-seed-package-front-cr-japanese.jpg")),
IF($C$1="Kroatisch - HR",HYPERLINK(CONCATENATE("https://www.saflax.de/0-WVK-Retail/Bilder-Pictures/SAFLAX-",'Basis-Tabelle-Samen'!C316,"-",'Basis-Tabelle-Samen'!J316,"-seed-package-front-cr-croatian.jpg")),
IF($C$1="Lettisch - LV",HYPERLINK(CONCATENATE("https://www.saflax.de/0-WVK-Retail/Bilder-Pictures/SAFLAX-",'Basis-Tabelle-Samen'!C316,"-",'Basis-Tabelle-Samen'!J316,"-seed-package-front-cr-latvian.jpg")),
IF($C$1="Litauisch - LT",HYPERLINK(CONCATENATE("https://www.saflax.de/0-WVK-Retail/Bilder-Pictures/SAFLAX-",'Basis-Tabelle-Samen'!C316,"-",'Basis-Tabelle-Samen'!J316,"-seed-package-front-cr-lithuanian.jpg")),
IF($C$1="Maltesisch - MT",HYPERLINK(CONCATENATE("https://www.saflax.de/0-WVK-Retail/Bilder-Pictures/SAFLAX-",'Basis-Tabelle-Samen'!C316,"-",'Basis-Tabelle-Samen'!J316,"-seed-package-front-cr-maltese.jpg")),
IF($C$1="Niederländisch - NL",HYPERLINK(CONCATENATE("https://www.saflax.de/0-WVK-Retail/Bilder-Pictures/SAFLAX-",'Basis-Tabelle-Samen'!C316,"-",'Basis-Tabelle-Samen'!J316,"-seed-package-front-cr-dutch.jpg")),
IF($C$1="Norwegisch - NO",HYPERLINK(CONCATENATE("https://www.saflax.de/0-WVK-Retail/Bilder-Pictures/SAFLAX-",'Basis-Tabelle-Samen'!C316,"-",'Basis-Tabelle-Samen'!J316,"-seed-package-front-cr-nowegian.jpg")),
IF($C$1="Polnisch - PL",HYPERLINK(CONCATENATE("https://www.saflax.de/0-WVK-Retail/Bilder-Pictures/SAFLAX-",'Basis-Tabelle-Samen'!C316,"-",'Basis-Tabelle-Samen'!J316,"-seed-package-front-cr-polish.jpg")),
IF($C$1="Portugiesisch - PT",HYPERLINK(CONCATENATE("https://www.saflax.de/0-WVK-Retail/Bilder-Pictures/SAFLAX-",'Basis-Tabelle-Samen'!C316,"-",'Basis-Tabelle-Samen'!J316,"-seed-package-front-cr-portuguese.jpg")),
IF($C$1="Rumänisch - RO",HYPERLINK(CONCATENATE("https://www.saflax.de/0-WVK-Retail/Bilder-Pictures/SAFLAX-",'Basis-Tabelle-Samen'!C316,"-",'Basis-Tabelle-Samen'!J316,"-seed-package-front-cr-romanian.jpg")),
IF($C$1="Schwedisch - SE",HYPERLINK(CONCATENATE("https://www.saflax.de/0-WVK-Retail/Bilder-Pictures/SAFLAX-",'Basis-Tabelle-Samen'!C316,"-",'Basis-Tabelle-Samen'!J316,"-seed-package-front-cr-swedish.jpg")),
IF($C$1="Slowakisch - SK",HYPERLINK(CONCATENATE("https://www.saflax.de/0-WVK-Retail/Bilder-Pictures/SAFLAX-",'Basis-Tabelle-Samen'!C316,"-",'Basis-Tabelle-Samen'!J316,"-seed-package-front-cr-slovak.jpg")),
IF($C$1="Slowenisch - SI",HYPERLINK(CONCATENATE("https://www.saflax.de/0-WVK-Retail/Bilder-Pictures/SAFLAX-",'Basis-Tabelle-Samen'!C316,"-",'Basis-Tabelle-Samen'!J316,"-seed-package-front-cr-slovenian.jpg")),
IF($C$1="Spanisch - ES",HYPERLINK(CONCATENATE("https://www.saflax.de/0-WVK-Retail/Bilder-Pictures/SAFLAX-",'Basis-Tabelle-Samen'!C316,"-",'Basis-Tabelle-Samen'!J316,"-seed-package-front-cr-spanish.jpg")),
IF($C$1="Tschechisch - CZ",HYPERLINK(CONCATENATE("https://www.saflax.de/0-WVK-Retail/Bilder-Pictures/SAFLAX-",'Basis-Tabelle-Samen'!C316,"-",'Basis-Tabelle-Samen'!J316,"-seed-package-front-cr-czech.jpg")),
IF($C$1="Türkisch - TR",HYPERLINK(CONCATENATE("https://www.saflax.de/0-WVK-Retail/Bilder-Pictures/SAFLAX-",'Basis-Tabelle-Samen'!C316,"-",'Basis-Tabelle-Samen'!J316,"-seed-package-front-cr-turkish.jpg")),
IF($C$1="Ungarisch - HU",HYPERLINK(CONCATENATE("https://www.saflax.de/0-WVK-Retail/Bilder-Pictures/SAFLAX-",'Basis-Tabelle-Samen'!C316,"-",'Basis-Tabelle-Samen'!J316,"-seed-package-front-cr-hungarian.jpg")),
" ACHTUNG")))))))))))))))))))))))))))))</f>
        <v>https://www.saflax.de/0-WVK-Retail/Bilder-Pictures/SAFLAX-15247-papaver-rhoeas-seed-package-front-cr-english.jpg</v>
      </c>
      <c r="AL311" s="330" t="str">
        <f>IF(G311&lt;1,"",
IF($C$1="Bulgarisch - BG",HYPERLINK(CONCATENATE("https://www.saflax.de/0-WVK-Retail/Bilder-Pictures/SAFLAX-",'Basis-Tabelle-Samen'!C316,"-",'Basis-Tabelle-Samen'!J316,"-seed-package-back-cr-bulgarian.jpg")),
IF($C$1="Dänisch - DK",HYPERLINK(CONCATENATE("https://www.saflax.de/0-WVK-Retail/Bilder-Pictures/SAFLAX-",'Basis-Tabelle-Samen'!C316,"-",'Basis-Tabelle-Samen'!J316,"-seed-package-back-cr-danish.jpg")),
IF($C$1="Deutsch - DE",HYPERLINK(CONCATENATE("https://www.saflax.de/0-WVK-Retail/Bilder-Pictures/SAFLAX-",'Basis-Tabelle-Samen'!C316,"-",'Basis-Tabelle-Samen'!J316,"-seed-package-back-cr-german.jpg")),
IF($C$1="Englisch - UK",HYPERLINK(CONCATENATE("https://www.saflax.de/0-WVK-Retail/Bilder-Pictures/SAFLAX-",'Basis-Tabelle-Samen'!C316,"-",'Basis-Tabelle-Samen'!J316,"-seed-package-back-cr-english.jpg")),
IF($C$1="Estnisch - EE",HYPERLINK(CONCATENATE("https://www.saflax.de/0-WVK-Retail/Bilder-Pictures/SAFLAX-",'Basis-Tabelle-Samen'!C316,"-",'Basis-Tabelle-Samen'!J316,"-seed-package-back-cr-estonian.jpg")),
IF($C$1="Finnisch - FI",HYPERLINK(CONCATENATE("https://www.saflax.de/0-WVK-Retail/Bilder-Pictures/SAFLAX-",'Basis-Tabelle-Samen'!C316,"-",'Basis-Tabelle-Samen'!J316,"-seed-package-back-cr-finnish.jpg")),
IF($C$1="Französisch - FR",HYPERLINK(CONCATENATE("https://www.saflax.de/0-WVK-Retail/Bilder-Pictures/SAFLAX-",'Basis-Tabelle-Samen'!C316,"-",'Basis-Tabelle-Samen'!J316,"-seed-package-back-cr-french.jpg")),
IF($C$1="Griechisch - GR",HYPERLINK(CONCATENATE("https://www.saflax.de/0-WVK-Retail/Bilder-Pictures/SAFLAX-",'Basis-Tabelle-Samen'!C316,"-",'Basis-Tabelle-Samen'!J316,"-seed-package-back-cr-greek.jpg")),
IF($C$1="Irisch - IE",HYPERLINK(CONCATENATE("https://www.saflax.de/0-WVK-Retail/Bilder-Pictures/SAFLAX-",'Basis-Tabelle-Samen'!C316,"-",'Basis-Tabelle-Samen'!J316,"-seed-package-back-cr-irish.jpg")),
IF($C$1="Isländisch - IS",HYPERLINK(CONCATENATE("https://www.saflax.de/0-WVK-Retail/Bilder-Pictures/SAFLAX-",'Basis-Tabelle-Samen'!C316,"-",'Basis-Tabelle-Samen'!J316,"-seed-package-back-cr-icelandic.jpg")),
IF($C$1="Italienisch - IT",HYPERLINK(CONCATENATE("https://www.saflax.de/0-WVK-Retail/Bilder-Pictures/SAFLAX-",'Basis-Tabelle-Samen'!C316,"-",'Basis-Tabelle-Samen'!J316,"-seed-package-back-cr-italian.jpg")),
IF($C$1="Japanisch - JP",HYPERLINK(CONCATENATE("https://www.saflax.de/0-WVK-Retail/Bilder-Pictures/SAFLAX-",'Basis-Tabelle-Samen'!C316,"-",'Basis-Tabelle-Samen'!J316,"-seed-package-back-cr-japanese.jpg")),
IF($C$1="Kroatisch - HR",HYPERLINK(CONCATENATE("https://www.saflax.de/0-WVK-Retail/Bilder-Pictures/SAFLAX-",'Basis-Tabelle-Samen'!C316,"-",'Basis-Tabelle-Samen'!J316,"-seed-package-back-cr-croatian.jpg")),
IF($C$1="Lettisch - LV",HYPERLINK(CONCATENATE("https://www.saflax.de/0-WVK-Retail/Bilder-Pictures/SAFLAX-",'Basis-Tabelle-Samen'!C316,"-",'Basis-Tabelle-Samen'!J316,"-seed-package-back-cr-latvian.jpg")),
IF($C$1="Litauisch - LT",HYPERLINK(CONCATENATE("https://www.saflax.de/0-WVK-Retail/Bilder-Pictures/SAFLAX-",'Basis-Tabelle-Samen'!C316,"-",'Basis-Tabelle-Samen'!J316,"-seed-package-back-cr-lithuanian.jpg")),
IF($C$1="Maltesisch - MT",HYPERLINK(CONCATENATE("https://www.saflax.de/0-WVK-Retail/Bilder-Pictures/SAFLAX-",'Basis-Tabelle-Samen'!C316,"-",'Basis-Tabelle-Samen'!J316,"-seed-package-back-cr-maltese.jpg")),
IF($C$1="Niederländisch - NL",HYPERLINK(CONCATENATE("https://www.saflax.de/0-WVK-Retail/Bilder-Pictures/SAFLAX-",'Basis-Tabelle-Samen'!C316,"-",'Basis-Tabelle-Samen'!J316,"-seed-package-back-cr-dutch.jpg")),
IF($C$1="Norwegisch - NO",HYPERLINK(CONCATENATE("https://www.saflax.de/0-WVK-Retail/Bilder-Pictures/SAFLAX-",'Basis-Tabelle-Samen'!C316,"-",'Basis-Tabelle-Samen'!J316,"-seed-package-back-cr-nowegian.jpg")),
IF($C$1="Polnisch - PL",HYPERLINK(CONCATENATE("https://www.saflax.de/0-WVK-Retail/Bilder-Pictures/SAFLAX-",'Basis-Tabelle-Samen'!C316,"-",'Basis-Tabelle-Samen'!J316,"-seed-package-back-cr-polish.jpg")),
IF($C$1="Portugiesisch - PT",HYPERLINK(CONCATENATE("https://www.saflax.de/0-WVK-Retail/Bilder-Pictures/SAFLAX-",'Basis-Tabelle-Samen'!C316,"-",'Basis-Tabelle-Samen'!J316,"-seed-package-back-cr-portuguese.jpg")),
IF($C$1="Rumänisch - RO",HYPERLINK(CONCATENATE("https://www.saflax.de/0-WVK-Retail/Bilder-Pictures/SAFLAX-",'Basis-Tabelle-Samen'!C316,"-",'Basis-Tabelle-Samen'!J316,"-seed-package-back-cr-romanian.jpg")),
IF($C$1="Schwedisch - SE",HYPERLINK(CONCATENATE("https://www.saflax.de/0-WVK-Retail/Bilder-Pictures/SAFLAX-",'Basis-Tabelle-Samen'!C316,"-",'Basis-Tabelle-Samen'!J316,"-seed-package-back-cr-swedish.jpg")),
IF($C$1="Slowakisch - SK",HYPERLINK(CONCATENATE("https://www.saflax.de/0-WVK-Retail/Bilder-Pictures/SAFLAX-",'Basis-Tabelle-Samen'!C316,"-",'Basis-Tabelle-Samen'!J316,"-seed-package-back-cr-slovak.jpg")),
IF($C$1="Slowenisch - SI",HYPERLINK(CONCATENATE("https://www.saflax.de/0-WVK-Retail/Bilder-Pictures/SAFLAX-",'Basis-Tabelle-Samen'!C316,"-",'Basis-Tabelle-Samen'!J316,"-seed-package-back-cr-slovenian.jpg")),
IF($C$1="Spanisch - ES",HYPERLINK(CONCATENATE("https://www.saflax.de/0-WVK-Retail/Bilder-Pictures/SAFLAX-",'Basis-Tabelle-Samen'!C316,"-",'Basis-Tabelle-Samen'!J316,"-seed-package-back-cr-spanish.jpg")),
IF($C$1="Tschechisch - CZ",HYPERLINK(CONCATENATE("https://www.saflax.de/0-WVK-Retail/Bilder-Pictures/SAFLAX-",'Basis-Tabelle-Samen'!C316,"-",'Basis-Tabelle-Samen'!J316,"-seed-package-back-cr-czech.jpg")),
IF($C$1="Türkisch - TR",HYPERLINK(CONCATENATE("https://www.saflax.de/0-WVK-Retail/Bilder-Pictures/SAFLAX-",'Basis-Tabelle-Samen'!C316,"-",'Basis-Tabelle-Samen'!J316,"-seed-package-back-cr-turkish.jpg")),
IF($C$1="Ungarisch - HU",HYPERLINK(CONCATENATE("https://www.saflax.de/0-WVK-Retail/Bilder-Pictures/SAFLAX-",'Basis-Tabelle-Samen'!C316,"-",'Basis-Tabelle-Samen'!J316,"-seed-package-back-cr-hungarian.jpg")),
" ACHTUNG")))))))))))))))))))))))))))))</f>
        <v>https://www.saflax.de/0-WVK-Retail/Bilder-Pictures/SAFLAX-15247-papaver-rhoeas-seed-package-back-cr-english.jpg</v>
      </c>
      <c r="AM311" s="330" t="str">
        <f>IF(H311&lt;1,"",
IF($C$1="Bulgarisch - BG",HYPERLINK(CONCATENATE("https://www.saflax.de/0-WVK-Retail/Bilder-Pictures/SAFLAX-",'Basis-Tabelle-Samen'!K316,"-",'Basis-Tabelle-Samen'!J316,"-garden-to-go-mini-bulgarian.jpg")),
IF($C$1="Dänisch - DK",HYPERLINK(CONCATENATE("https://www.saflax.de/0-WVK-Retail/Bilder-Pictures/SAFLAX-",'Basis-Tabelle-Samen'!K316,"-",'Basis-Tabelle-Samen'!J316,"-garden-to-go-mini-danish.jpg")),
IF($C$1="Deutsch - DE",HYPERLINK(CONCATENATE("https://www.saflax.de/0-WVK-Retail/Bilder-Pictures/SAFLAX-",'Basis-Tabelle-Samen'!K316,"-",'Basis-Tabelle-Samen'!J316,"-garden-to-go-mini-german.jpg")),
IF($C$1="Englisch - UK",HYPERLINK(CONCATENATE("https://www.saflax.de/0-WVK-Retail/Bilder-Pictures/SAFLAX-",'Basis-Tabelle-Samen'!K316,"-",'Basis-Tabelle-Samen'!J316,"-garden-to-go-mini-english.jpg")),
IF($C$1="Estnisch - EE",HYPERLINK(CONCATENATE("https://www.saflax.de/0-WVK-Retail/Bilder-Pictures/SAFLAX-",'Basis-Tabelle-Samen'!K316,"-",'Basis-Tabelle-Samen'!J316,"-garden-to-go-mini-estonian.jpg")),
IF($C$1="Finnisch - FI",HYPERLINK(CONCATENATE("https://www.saflax.de/0-WVK-Retail/Bilder-Pictures/SAFLAX-",'Basis-Tabelle-Samen'!K316,"-",'Basis-Tabelle-Samen'!J316,"-garden-to-go-mini-finnish.jpg")),
IF($C$1="Französisch - FR",HYPERLINK(CONCATENATE("https://www.saflax.de/0-WVK-Retail/Bilder-Pictures/SAFLAX-",'Basis-Tabelle-Samen'!K316,"-",'Basis-Tabelle-Samen'!J316,"-garden-to-go-mini-french.jpg")),
IF($C$1="Griechisch - GR",HYPERLINK(CONCATENATE("https://www.saflax.de/0-WVK-Retail/Bilder-Pictures/SAFLAX-",'Basis-Tabelle-Samen'!K316,"-",'Basis-Tabelle-Samen'!J316,"-garden-to-go-mini-greek.jpg")),
IF($C$1="Irisch - IE",HYPERLINK(CONCATENATE("https://www.saflax.de/0-WVK-Retail/Bilder-Pictures/SAFLAX-",'Basis-Tabelle-Samen'!K316,"-",'Basis-Tabelle-Samen'!J316,"-garden-to-go-mini-irish.jpg")),
IF($C$1="Isländisch - IS",HYPERLINK(CONCATENATE("https://www.saflax.de/0-WVK-Retail/Bilder-Pictures/SAFLAX-",'Basis-Tabelle-Samen'!K316,"-",'Basis-Tabelle-Samen'!J316,"-garden-to-go-mini-icelandic.jpg")),
IF($C$1="Italienisch - IT",HYPERLINK(CONCATENATE("https://www.saflax.de/0-WVK-Retail/Bilder-Pictures/SAFLAX-",'Basis-Tabelle-Samen'!K316,"-",'Basis-Tabelle-Samen'!J316,"-garden-to-go-mini-italian.jpg")),
IF($C$1="Japanisch - JP",HYPERLINK(CONCATENATE("https://www.saflax.de/0-WVK-Retail/Bilder-Pictures/SAFLAX-",'Basis-Tabelle-Samen'!K316,"-",'Basis-Tabelle-Samen'!J316,"-garden-to-go-mini-japanese.jpg")),
IF($C$1="Kroatisch - HR",HYPERLINK(CONCATENATE("https://www.saflax.de/0-WVK-Retail/Bilder-Pictures/SAFLAX-",'Basis-Tabelle-Samen'!K316,"-",'Basis-Tabelle-Samen'!J316,"-garden-to-go-mini-croatian.jpg")),
IF($C$1="Lettisch - LV",HYPERLINK(CONCATENATE("https://www.saflax.de/0-WVK-Retail/Bilder-Pictures/SAFLAX-",'Basis-Tabelle-Samen'!K316,"-",'Basis-Tabelle-Samen'!J316,"-garden-to-go-mini-latvian.jpg")),
IF($C$1="Litauisch - LT",HYPERLINK(CONCATENATE("https://www.saflax.de/0-WVK-Retail/Bilder-Pictures/SAFLAX-",'Basis-Tabelle-Samen'!K316,"-",'Basis-Tabelle-Samen'!J316,"-garden-to-go-mini-lithuanian.jpg")),
IF($C$1="Maltesisch - MT",HYPERLINK(CONCATENATE("https://www.saflax.de/0-WVK-Retail/Bilder-Pictures/SAFLAX-",'Basis-Tabelle-Samen'!K316,"-",'Basis-Tabelle-Samen'!J316,"-garden-to-go-mini-maltese.jpg")),
IF($C$1="Niederländisch - NL",HYPERLINK(CONCATENATE("https://www.saflax.de/0-WVK-Retail/Bilder-Pictures/SAFLAX-",'Basis-Tabelle-Samen'!K316,"-",'Basis-Tabelle-Samen'!J316,"-garden-to-go-mini-dutch.jpg")),
IF($C$1="Norwegisch - NO",HYPERLINK(CONCATENATE("https://www.saflax.de/0-WVK-Retail/Bilder-Pictures/SAFLAX-",'Basis-Tabelle-Samen'!K316,"-",'Basis-Tabelle-Samen'!J316,"-garden-to-go-mini-nowegian.jpg")),
IF($C$1="Polnisch - PL",HYPERLINK(CONCATENATE("https://www.saflax.de/0-WVK-Retail/Bilder-Pictures/SAFLAX-",'Basis-Tabelle-Samen'!K316,"-",'Basis-Tabelle-Samen'!J316,"-garden-to-go-mini-polish.jpg")),
IF($C$1="Portugiesisch - PT",HYPERLINK(CONCATENATE("https://www.saflax.de/0-WVK-Retail/Bilder-Pictures/SAFLAX-",'Basis-Tabelle-Samen'!K316,"-",'Basis-Tabelle-Samen'!J316,"-garden-to-go-mini-portuguese.jpg")),
IF($C$1="Rumänisch - RO",HYPERLINK(CONCATENATE("https://www.saflax.de/0-WVK-Retail/Bilder-Pictures/SAFLAX-",'Basis-Tabelle-Samen'!K316,"-",'Basis-Tabelle-Samen'!J316,"-garden-to-go-mini-romanian.jpg")),
IF($C$1="Schwedisch - SE",HYPERLINK(CONCATENATE("https://www.saflax.de/0-WVK-Retail/Bilder-Pictures/SAFLAX-",'Basis-Tabelle-Samen'!K316,"-",'Basis-Tabelle-Samen'!J316,"-garden-to-go-mini-swedish.jpg")),
IF($C$1="Slowakisch - SK",HYPERLINK(CONCATENATE("https://www.saflax.de/0-WVK-Retail/Bilder-Pictures/SAFLAX-",'Basis-Tabelle-Samen'!K316,"-",'Basis-Tabelle-Samen'!J316,"-garden-to-go-mini-slovak.jpg")),
IF($C$1="Slowenisch - SI",HYPERLINK(CONCATENATE("https://www.saflax.de/0-WVK-Retail/Bilder-Pictures/SAFLAX-",'Basis-Tabelle-Samen'!K316,"-",'Basis-Tabelle-Samen'!J316,"-garden-to-go-mini-slovenian.jpg")),
IF($C$1="Spanisch - ES",HYPERLINK(CONCATENATE("https://www.saflax.de/0-WVK-Retail/Bilder-Pictures/SAFLAX-",'Basis-Tabelle-Samen'!K316,"-",'Basis-Tabelle-Samen'!J316,"-garden-to-go-mini-spanish.jpg")),
IF($C$1="Tschechisch - CZ",HYPERLINK(CONCATENATE("https://www.saflax.de/0-WVK-Retail/Bilder-Pictures/SAFLAX-",'Basis-Tabelle-Samen'!K316,"-",'Basis-Tabelle-Samen'!J316,"-garden-to-go-mini-czech.jpg")),
IF($C$1="Türkisch - TR",HYPERLINK(CONCATENATE("https://www.saflax.de/0-WVK-Retail/Bilder-Pictures/SAFLAX-",'Basis-Tabelle-Samen'!K316,"-",'Basis-Tabelle-Samen'!J316,"-garden-to-go-mini-turkish.jpg")),
IF($C$1="Ungarisch - HU",HYPERLINK(CONCATENATE("https://www.saflax.de/0-WVK-Retail/Bilder-Pictures/SAFLAX-",'Basis-Tabelle-Samen'!K316,"-",'Basis-Tabelle-Samen'!J316,"-garden-to-go-mini-hungarian.jpg")),
" ACHTUNG")))))))))))))))))))))))))))))</f>
        <v>https://www.saflax.de/0-WVK-Retail/Bilder-Pictures/SAFLAX-75247-papaver-rhoeas-garden-to-go-mini-english.jpg</v>
      </c>
      <c r="AN311" s="330" t="str">
        <f>IF(I311&lt;1,"",
IF($C$1="Bulgarisch - BG",HYPERLINK(CONCATENATE("https://www.saflax.de/0-WVK-Retail/Bilder-Pictures/SAFLAX-",'Basis-Tabelle-Samen'!N316,"-",'Basis-Tabelle-Samen'!J316,"-garden-to-go-lite-bulgarian.jpg")),
IF($C$1="Dänisch - DK",HYPERLINK(CONCATENATE("https://www.saflax.de/0-WVK-Retail/Bilder-Pictures/SAFLAX-",'Basis-Tabelle-Samen'!N316,"-",'Basis-Tabelle-Samen'!J316,"-garden-to-go-lite-danish.jpg")),
IF($C$1="Deutsch - DE",HYPERLINK(CONCATENATE("https://www.saflax.de/0-WVK-Retail/Bilder-Pictures/SAFLAX-",'Basis-Tabelle-Samen'!N316,"-",'Basis-Tabelle-Samen'!J316,"-garden-to-go-lite-german.jpg")),
IF($C$1="Englisch - UK",HYPERLINK(CONCATENATE("https://www.saflax.de/0-WVK-Retail/Bilder-Pictures/SAFLAX-",'Basis-Tabelle-Samen'!N316,"-",'Basis-Tabelle-Samen'!J316,"-garden-to-go-lite-english.jpg")),
IF($C$1="Estnisch - EE",HYPERLINK(CONCATENATE("https://www.saflax.de/0-WVK-Retail/Bilder-Pictures/SAFLAX-",'Basis-Tabelle-Samen'!N316,"-",'Basis-Tabelle-Samen'!J316,"-garden-to-go-lite-estonian.jpg")),
IF($C$1="Finnisch - FI",HYPERLINK(CONCATENATE("https://www.saflax.de/0-WVK-Retail/Bilder-Pictures/SAFLAX-",'Basis-Tabelle-Samen'!N316,"-",'Basis-Tabelle-Samen'!J316,"-garden-to-go-lite-finnish.jpg")),
IF($C$1="Französisch - FR",HYPERLINK(CONCATENATE("https://www.saflax.de/0-WVK-Retail/Bilder-Pictures/SAFLAX-",'Basis-Tabelle-Samen'!N316,"-",'Basis-Tabelle-Samen'!J316,"-garden-to-go-lite-french.jpg")),
IF($C$1="Griechisch - GR",HYPERLINK(CONCATENATE("https://www.saflax.de/0-WVK-Retail/Bilder-Pictures/SAFLAX-",'Basis-Tabelle-Samen'!N316,"-",'Basis-Tabelle-Samen'!J316,"-garden-to-go-lite-greek.jpg")),
IF($C$1="Irisch - IE",HYPERLINK(CONCATENATE("https://www.saflax.de/0-WVK-Retail/Bilder-Pictures/SAFLAX-",'Basis-Tabelle-Samen'!N316,"-",'Basis-Tabelle-Samen'!J316,"-garden-to-go-lite-irish.jpg")),
IF($C$1="Isländisch - IS",HYPERLINK(CONCATENATE("https://www.saflax.de/0-WVK-Retail/Bilder-Pictures/SAFLAX-",'Basis-Tabelle-Samen'!N316,"-",'Basis-Tabelle-Samen'!J316,"-garden-to-go-lite-icelandic.jpg")),
IF($C$1="Italienisch - IT",HYPERLINK(CONCATENATE("https://www.saflax.de/0-WVK-Retail/Bilder-Pictures/SAFLAX-",'Basis-Tabelle-Samen'!N316,"-",'Basis-Tabelle-Samen'!J316,"-garden-to-go-lite-italian.jpg")),
IF($C$1="Japanisch - JP",HYPERLINK(CONCATENATE("https://www.saflax.de/0-WVK-Retail/Bilder-Pictures/SAFLAX-",'Basis-Tabelle-Samen'!N316,"-",'Basis-Tabelle-Samen'!J316,"-garden-to-go-lite-japanese.jpg")),
IF($C$1="Kroatisch - HR",HYPERLINK(CONCATENATE("https://www.saflax.de/0-WVK-Retail/Bilder-Pictures/SAFLAX-",'Basis-Tabelle-Samen'!N316,"-",'Basis-Tabelle-Samen'!J316,"-garden-to-go-lite-croatian.jpg")),
IF($C$1="Lettisch - LV",HYPERLINK(CONCATENATE("https://www.saflax.de/0-WVK-Retail/Bilder-Pictures/SAFLAX-",'Basis-Tabelle-Samen'!N316,"-",'Basis-Tabelle-Samen'!J316,"-garden-to-go-lite-latvian.jpg")),
IF($C$1="Litauisch - LT",HYPERLINK(CONCATENATE("https://www.saflax.de/0-WVK-Retail/Bilder-Pictures/SAFLAX-",'Basis-Tabelle-Samen'!N316,"-",'Basis-Tabelle-Samen'!J316,"-garden-to-go-lite-lithuanian.jpg")),
IF($C$1="Maltesisch - MT",HYPERLINK(CONCATENATE("https://www.saflax.de/0-WVK-Retail/Bilder-Pictures/SAFLAX-",'Basis-Tabelle-Samen'!N316,"-",'Basis-Tabelle-Samen'!J316,"-garden-to-go-lite-maltese.jpg")),
IF($C$1="Niederländisch - NL",HYPERLINK(CONCATENATE("https://www.saflax.de/0-WVK-Retail/Bilder-Pictures/SAFLAX-",'Basis-Tabelle-Samen'!N316,"-",'Basis-Tabelle-Samen'!J316,"-garden-to-go-lite-dutch.jpg")),
IF($C$1="Norwegisch - NO",HYPERLINK(CONCATENATE("https://www.saflax.de/0-WVK-Retail/Bilder-Pictures/SAFLAX-",'Basis-Tabelle-Samen'!N316,"-",'Basis-Tabelle-Samen'!J316,"-garden-to-go-lite-nowegian.jpg")),
IF($C$1="Polnisch - PL",HYPERLINK(CONCATENATE("https://www.saflax.de/0-WVK-Retail/Bilder-Pictures/SAFLAX-",'Basis-Tabelle-Samen'!N316,"-",'Basis-Tabelle-Samen'!J316,"-garden-to-go-lite-polish.jpg")),
IF($C$1="Portugiesisch - PT",HYPERLINK(CONCATENATE("https://www.saflax.de/0-WVK-Retail/Bilder-Pictures/SAFLAX-",'Basis-Tabelle-Samen'!N316,"-",'Basis-Tabelle-Samen'!J316,"-garden-to-go-lite-portuguese.jpg")),
IF($C$1="Rumänisch - RO",HYPERLINK(CONCATENATE("https://www.saflax.de/0-WVK-Retail/Bilder-Pictures/SAFLAX-",'Basis-Tabelle-Samen'!N316,"-",'Basis-Tabelle-Samen'!J316,"-garden-to-go-lite-romanian.jpg")),
IF($C$1="Schwedisch - SE",HYPERLINK(CONCATENATE("https://www.saflax.de/0-WVK-Retail/Bilder-Pictures/SAFLAX-",'Basis-Tabelle-Samen'!N316,"-",'Basis-Tabelle-Samen'!J316,"-garden-to-go-lite-swedish.jpg")),
IF($C$1="Slowakisch - SK",HYPERLINK(CONCATENATE("https://www.saflax.de/0-WVK-Retail/Bilder-Pictures/SAFLAX-",'Basis-Tabelle-Samen'!N316,"-",'Basis-Tabelle-Samen'!J316,"-garden-to-go-lite-slovak.jpg")),
IF($C$1="Slowenisch - SI",HYPERLINK(CONCATENATE("https://www.saflax.de/0-WVK-Retail/Bilder-Pictures/SAFLAX-",'Basis-Tabelle-Samen'!N316,"-",'Basis-Tabelle-Samen'!J316,"-garden-to-go-lite-slovenian.jpg")),
IF($C$1="Spanisch - ES",HYPERLINK(CONCATENATE("https://www.saflax.de/0-WVK-Retail/Bilder-Pictures/SAFLAX-",'Basis-Tabelle-Samen'!N316,"-",'Basis-Tabelle-Samen'!J316,"-garden-to-go-lite-spanish.jpg")),
IF($C$1="Tschechisch - CZ",HYPERLINK(CONCATENATE("https://www.saflax.de/0-WVK-Retail/Bilder-Pictures/SAFLAX-",'Basis-Tabelle-Samen'!N316,"-",'Basis-Tabelle-Samen'!J316,"-garden-to-go-lite-czech.jpg")),
IF($C$1="Türkisch - TR",HYPERLINK(CONCATENATE("https://www.saflax.de/0-WVK-Retail/Bilder-Pictures/SAFLAX-",'Basis-Tabelle-Samen'!N316,"-",'Basis-Tabelle-Samen'!J316,"-garden-to-go-lite-turkish.jpg")),
IF($C$1="Ungarisch - HU",HYPERLINK(CONCATENATE("https://www.saflax.de/0-WVK-Retail/Bilder-Pictures/SAFLAX-",'Basis-Tabelle-Samen'!N316,"-",'Basis-Tabelle-Samen'!J316,"-garden-to-go-lite-hungarian.jpg")),
" ACHTUNG")))))))))))))))))))))))))))))</f>
        <v>https://www.saflax.de/0-WVK-Retail/Bilder-Pictures/SAFLAX-85247-papaver-rhoeas-garden-to-go-lite-english.jpg</v>
      </c>
      <c r="AO311" s="330" t="str">
        <f>IF(J311&lt;1,"",
IF($C$1="Bulgarisch - BG",HYPERLINK(CONCATENATE("https://www.saflax.de/0-WVK-Retail/Bilder-Pictures/SAFLAX-",'Basis-Tabelle-Samen'!Q316,"-",'Basis-Tabelle-Samen'!J316,"-garden-to-go-bulgarian.jpg")),
IF($C$1="Dänisch - DK",HYPERLINK(CONCATENATE("https://www.saflax.de/0-WVK-Retail/Bilder-Pictures/SAFLAX-",'Basis-Tabelle-Samen'!Q316,"-",'Basis-Tabelle-Samen'!J316,"-garden-to-go-danish.jpg")),
IF($C$1="Deutsch - DE",HYPERLINK(CONCATENATE("https://www.saflax.de/0-WVK-Retail/Bilder-Pictures/SAFLAX-",'Basis-Tabelle-Samen'!Q316,"-",'Basis-Tabelle-Samen'!J316,"-garden-to-go-german.jpg")),
IF($C$1="Englisch - UK",HYPERLINK(CONCATENATE("https://www.saflax.de/0-WVK-Retail/Bilder-Pictures/SAFLAX-",'Basis-Tabelle-Samen'!Q316,"-",'Basis-Tabelle-Samen'!J316,"-garden-to-go-english.jpg")),
IF($C$1="Estnisch - EE",HYPERLINK(CONCATENATE("https://www.saflax.de/0-WVK-Retail/Bilder-Pictures/SAFLAX-",'Basis-Tabelle-Samen'!Q316,"-",'Basis-Tabelle-Samen'!J316,"-garden-to-go-estonian.jpg")),
IF($C$1="Finnisch - FI",HYPERLINK(CONCATENATE("https://www.saflax.de/0-WVK-Retail/Bilder-Pictures/SAFLAX-",'Basis-Tabelle-Samen'!Q316,"-",'Basis-Tabelle-Samen'!J316,"-garden-to-go-finnish.jpg")),
IF($C$1="Französisch - FR",HYPERLINK(CONCATENATE("https://www.saflax.de/0-WVK-Retail/Bilder-Pictures/SAFLAX-",'Basis-Tabelle-Samen'!Q316,"-",'Basis-Tabelle-Samen'!J316,"-garden-to-go-french.jpg")),
IF($C$1="Griechisch - GR",HYPERLINK(CONCATENATE("https://www.saflax.de/0-WVK-Retail/Bilder-Pictures/SAFLAX-",'Basis-Tabelle-Samen'!Q316,"-",'Basis-Tabelle-Samen'!J316,"-garden-to-go-greek.jpg")),
IF($C$1="Irisch - IE",HYPERLINK(CONCATENATE("https://www.saflax.de/0-WVK-Retail/Bilder-Pictures/SAFLAX-",'Basis-Tabelle-Samen'!Q316,"-",'Basis-Tabelle-Samen'!J316,"-garden-to-go-irish.jpg")),
IF($C$1="Isländisch - IS",HYPERLINK(CONCATENATE("https://www.saflax.de/0-WVK-Retail/Bilder-Pictures/SAFLAX-",'Basis-Tabelle-Samen'!Q316,"-",'Basis-Tabelle-Samen'!J316,"-garden-to-go-icelandic.jpg")),
IF($C$1="Italienisch - IT",HYPERLINK(CONCATENATE("https://www.saflax.de/0-WVK-Retail/Bilder-Pictures/SAFLAX-",'Basis-Tabelle-Samen'!Q316,"-",'Basis-Tabelle-Samen'!J316,"-garden-to-go-italian.jpg")),
IF($C$1="Japanisch - JP",HYPERLINK(CONCATENATE("https://www.saflax.de/0-WVK-Retail/Bilder-Pictures/SAFLAX-",'Basis-Tabelle-Samen'!Q316,"-",'Basis-Tabelle-Samen'!J316,"-garden-to-go-japanese.jpg")),
IF($C$1="Kroatisch - HR",HYPERLINK(CONCATENATE("https://www.saflax.de/0-WVK-Retail/Bilder-Pictures/SAFLAX-",'Basis-Tabelle-Samen'!Q316,"-",'Basis-Tabelle-Samen'!J316,"-garden-to-go-croatian.jpg")),
IF($C$1="Lettisch - LV",HYPERLINK(CONCATENATE("https://www.saflax.de/0-WVK-Retail/Bilder-Pictures/SAFLAX-",'Basis-Tabelle-Samen'!Q316,"-",'Basis-Tabelle-Samen'!J316,"-garden-to-go-latvian.jpg")),
IF($C$1="Litauisch - LT",HYPERLINK(CONCATENATE("https://www.saflax.de/0-WVK-Retail/Bilder-Pictures/SAFLAX-",'Basis-Tabelle-Samen'!Q316,"-",'Basis-Tabelle-Samen'!J316,"-garden-to-go-lithuanian.jpg")),
IF($C$1="Maltesisch - MT",HYPERLINK(CONCATENATE("https://www.saflax.de/0-WVK-Retail/Bilder-Pictures/SAFLAX-",'Basis-Tabelle-Samen'!Q316,"-",'Basis-Tabelle-Samen'!J316,"-garden-to-go-maltese.jpg")),
IF($C$1="Niederländisch - NL",HYPERLINK(CONCATENATE("https://www.saflax.de/0-WVK-Retail/Bilder-Pictures/SAFLAX-",'Basis-Tabelle-Samen'!Q316,"-",'Basis-Tabelle-Samen'!J316,"-garden-to-go-dutch.jpg")),
IF($C$1="Norwegisch - NO",HYPERLINK(CONCATENATE("https://www.saflax.de/0-WVK-Retail/Bilder-Pictures/SAFLAX-",'Basis-Tabelle-Samen'!Q316,"-",'Basis-Tabelle-Samen'!J316,"-garden-to-go-nowegian.jpg")),
IF($C$1="Polnisch - PL",HYPERLINK(CONCATENATE("https://www.saflax.de/0-WVK-Retail/Bilder-Pictures/SAFLAX-",'Basis-Tabelle-Samen'!Q316,"-",'Basis-Tabelle-Samen'!J316,"-garden-to-go-polish.jpg")),
IF($C$1="Portugiesisch - PT",HYPERLINK(CONCATENATE("https://www.saflax.de/0-WVK-Retail/Bilder-Pictures/SAFLAX-",'Basis-Tabelle-Samen'!Q316,"-",'Basis-Tabelle-Samen'!J316,"-garden-to-go-portuguese.jpg")),
IF($C$1="Rumänisch - RO",HYPERLINK(CONCATENATE("https://www.saflax.de/0-WVK-Retail/Bilder-Pictures/SAFLAX-",'Basis-Tabelle-Samen'!Q316,"-",'Basis-Tabelle-Samen'!J316,"-garden-to-go-romanian.jpg")),
IF($C$1="Schwedisch - SE",HYPERLINK(CONCATENATE("https://www.saflax.de/0-WVK-Retail/Bilder-Pictures/SAFLAX-",'Basis-Tabelle-Samen'!Q316,"-",'Basis-Tabelle-Samen'!J316,"-garden-to-go-swedish.jpg")),
IF($C$1="Slowakisch - SK",HYPERLINK(CONCATENATE("https://www.saflax.de/0-WVK-Retail/Bilder-Pictures/SAFLAX-",'Basis-Tabelle-Samen'!Q316,"-",'Basis-Tabelle-Samen'!J316,"-garden-to-go-slovak.jpg")),
IF($C$1="Slowenisch - SI",HYPERLINK(CONCATENATE("https://www.saflax.de/0-WVK-Retail/Bilder-Pictures/SAFLAX-",'Basis-Tabelle-Samen'!Q316,"-",'Basis-Tabelle-Samen'!J316,"-garden-to-go-slovenian.jpg")),
IF($C$1="Spanisch - ES",HYPERLINK(CONCATENATE("https://www.saflax.de/0-WVK-Retail/Bilder-Pictures/SAFLAX-",'Basis-Tabelle-Samen'!Q316,"-",'Basis-Tabelle-Samen'!J316,"-garden-to-go-spanish.jpg")),
IF($C$1="Tschechisch - CZ",HYPERLINK(CONCATENATE("https://www.saflax.de/0-WVK-Retail/Bilder-Pictures/SAFLAX-",'Basis-Tabelle-Samen'!Q316,"-",'Basis-Tabelle-Samen'!J316,"-garden-to-go-czech.jpg")),
IF($C$1="Türkisch - TR",HYPERLINK(CONCATENATE("https://www.saflax.de/0-WVK-Retail/Bilder-Pictures/SAFLAX-",'Basis-Tabelle-Samen'!Q316,"-",'Basis-Tabelle-Samen'!J316,"-garden-to-go-turkish.jpg")),
IF($C$1="Ungarisch - HU",HYPERLINK(CONCATENATE("https://www.saflax.de/0-WVK-Retail/Bilder-Pictures/SAFLAX-",'Basis-Tabelle-Samen'!Q316,"-",'Basis-Tabelle-Samen'!J316,"-garden-to-go-hungarian.jpg")),
" ACHTUNG")))))))))))))))))))))))))))))</f>
        <v>https://www.saflax.de/0-WVK-Retail/Bilder-Pictures/SAFLAX-55247-papaver-rhoeas-garden-to-go-english.jpg</v>
      </c>
      <c r="AP311" s="330" t="str">
        <f>IF(K311&lt;1,"",
IF($C$1="Bulgarisch - BG",HYPERLINK(CONCATENATE("https://www.saflax.de/0-WVK-Retail/Bilder-Pictures/SAFLAX-",'Basis-Tabelle-Samen'!T316,"-",'Basis-Tabelle-Samen'!J316,"-cultivation-set-bulgarian.jpg")),
IF($C$1="Dänisch - DK",HYPERLINK(CONCATENATE("https://www.saflax.de/0-WVK-Retail/Bilder-Pictures/SAFLAX-",'Basis-Tabelle-Samen'!T316,"-",'Basis-Tabelle-Samen'!J316,"-cultivation-set-danish.jpg")),
IF($C$1="Deutsch - DE",HYPERLINK(CONCATENATE("https://www.saflax.de/0-WVK-Retail/Bilder-Pictures/SAFLAX-",'Basis-Tabelle-Samen'!T316,"-",'Basis-Tabelle-Samen'!J316,"-cultivation-set-german.jpg")),
IF($C$1="Englisch - UK",HYPERLINK(CONCATENATE("https://www.saflax.de/0-WVK-Retail/Bilder-Pictures/SAFLAX-",'Basis-Tabelle-Samen'!T316,"-",'Basis-Tabelle-Samen'!J316,"-cultivation-set-english.jpg")),
IF($C$1="Estnisch - EE",HYPERLINK(CONCATENATE("https://www.saflax.de/0-WVK-Retail/Bilder-Pictures/SAFLAX-",'Basis-Tabelle-Samen'!T316,"-",'Basis-Tabelle-Samen'!J316,"-cultivation-set-estonian.jpg")),
IF($C$1="Finnisch - FI",HYPERLINK(CONCATENATE("https://www.saflax.de/0-WVK-Retail/Bilder-Pictures/SAFLAX-",'Basis-Tabelle-Samen'!T316,"-",'Basis-Tabelle-Samen'!J316,"-cultivation-set-finnish.jpg")),
IF($C$1="Französisch - FR",HYPERLINK(CONCATENATE("https://www.saflax.de/0-WVK-Retail/Bilder-Pictures/SAFLAX-",'Basis-Tabelle-Samen'!T316,"-",'Basis-Tabelle-Samen'!J316,"-cultivation-set-french.jpg")),
IF($C$1="Griechisch - GR",HYPERLINK(CONCATENATE("https://www.saflax.de/0-WVK-Retail/Bilder-Pictures/SAFLAX-",'Basis-Tabelle-Samen'!T316,"-",'Basis-Tabelle-Samen'!J316,"-cultivation-set-greek.jpg")),
IF($C$1="Irisch - IE",HYPERLINK(CONCATENATE("https://www.saflax.de/0-WVK-Retail/Bilder-Pictures/SAFLAX-",'Basis-Tabelle-Samen'!T316,"-",'Basis-Tabelle-Samen'!J316,"-cultivation-set-irish.jpg")),
IF($C$1="Isländisch - IS",HYPERLINK(CONCATENATE("https://www.saflax.de/0-WVK-Retail/Bilder-Pictures/SAFLAX-",'Basis-Tabelle-Samen'!T316,"-",'Basis-Tabelle-Samen'!J316,"-cultivation-set-icelandic.jpg")),
IF($C$1="Italienisch - IT",HYPERLINK(CONCATENATE("https://www.saflax.de/0-WVK-Retail/Bilder-Pictures/SAFLAX-",'Basis-Tabelle-Samen'!T316,"-",'Basis-Tabelle-Samen'!J316,"-cultivation-set-italian.jpg")),
IF($C$1="Japanisch - JP",HYPERLINK(CONCATENATE("https://www.saflax.de/0-WVK-Retail/Bilder-Pictures/SAFLAX-",'Basis-Tabelle-Samen'!T316,"-",'Basis-Tabelle-Samen'!J316,"-cultivation-set-japanese.jpg")),
IF($C$1="Kroatisch - HR",HYPERLINK(CONCATENATE("https://www.saflax.de/0-WVK-Retail/Bilder-Pictures/SAFLAX-",'Basis-Tabelle-Samen'!T316,"-",'Basis-Tabelle-Samen'!J316,"-cultivation-set-croatian.jpg")),
IF($C$1="Lettisch - LV",HYPERLINK(CONCATENATE("https://www.saflax.de/0-WVK-Retail/Bilder-Pictures/SAFLAX-",'Basis-Tabelle-Samen'!T316,"-",'Basis-Tabelle-Samen'!J316,"-cultivation-set-latvian.jpg")),
IF($C$1="Litauisch - LT",HYPERLINK(CONCATENATE("https://www.saflax.de/0-WVK-Retail/Bilder-Pictures/SAFLAX-",'Basis-Tabelle-Samen'!T316,"-",'Basis-Tabelle-Samen'!J316,"-cultivation-set-lithuanian.jpg")),
IF($C$1="Maltesisch - MT",HYPERLINK(CONCATENATE("https://www.saflax.de/0-WVK-Retail/Bilder-Pictures/SAFLAX-",'Basis-Tabelle-Samen'!T316,"-",'Basis-Tabelle-Samen'!J316,"-cultivation-set-maltese.jpg")),
IF($C$1="Niederländisch - NL",HYPERLINK(CONCATENATE("https://www.saflax.de/0-WVK-Retail/Bilder-Pictures/SAFLAX-",'Basis-Tabelle-Samen'!T316,"-",'Basis-Tabelle-Samen'!J316,"-cultivation-set-dutch.jpg")),
IF($C$1="Norwegisch - NO",HYPERLINK(CONCATENATE("https://www.saflax.de/0-WVK-Retail/Bilder-Pictures/SAFLAX-",'Basis-Tabelle-Samen'!T316,"-",'Basis-Tabelle-Samen'!J316,"-cultivation-set-nowegian.jpg")),
IF($C$1="Polnisch - PL",HYPERLINK(CONCATENATE("https://www.saflax.de/0-WVK-Retail/Bilder-Pictures/SAFLAX-",'Basis-Tabelle-Samen'!T316,"-",'Basis-Tabelle-Samen'!J316,"-cultivation-set-polish.jpg")),
IF($C$1="Portugiesisch - PT",HYPERLINK(CONCATENATE("https://www.saflax.de/0-WVK-Retail/Bilder-Pictures/SAFLAX-",'Basis-Tabelle-Samen'!T316,"-",'Basis-Tabelle-Samen'!J316,"-cultivation-set-portuguese.jpg")),
IF($C$1="Rumänisch - RO",HYPERLINK(CONCATENATE("https://www.saflax.de/0-WVK-Retail/Bilder-Pictures/SAFLAX-",'Basis-Tabelle-Samen'!T316,"-",'Basis-Tabelle-Samen'!J316,"-cultivation-set-romanian.jpg")),
IF($C$1="Schwedisch - SE",HYPERLINK(CONCATENATE("https://www.saflax.de/0-WVK-Retail/Bilder-Pictures/SAFLAX-",'Basis-Tabelle-Samen'!T316,"-",'Basis-Tabelle-Samen'!J316,"-cultivation-set-swedish.jpg")),
IF($C$1="Slowakisch - SK",HYPERLINK(CONCATENATE("https://www.saflax.de/0-WVK-Retail/Bilder-Pictures/SAFLAX-",'Basis-Tabelle-Samen'!T316,"-",'Basis-Tabelle-Samen'!J316,"-cultivation-set-slovak.jpg")),
IF($C$1="Slowenisch - SI",HYPERLINK(CONCATENATE("https://www.saflax.de/0-WVK-Retail/Bilder-Pictures/SAFLAX-",'Basis-Tabelle-Samen'!T316,"-",'Basis-Tabelle-Samen'!J316,"-cultivation-set-slovenian.jpg")),
IF($C$1="Spanisch - ES",HYPERLINK(CONCATENATE("https://www.saflax.de/0-WVK-Retail/Bilder-Pictures/SAFLAX-",'Basis-Tabelle-Samen'!T316,"-",'Basis-Tabelle-Samen'!J316,"-cultivation-set-spanish.jpg")),
IF($C$1="Tschechisch - CZ",HYPERLINK(CONCATENATE("https://www.saflax.de/0-WVK-Retail/Bilder-Pictures/SAFLAX-",'Basis-Tabelle-Samen'!T316,"-",'Basis-Tabelle-Samen'!J316,"-cultivation-set-czech.jpg")),
IF($C$1="Türkisch - TR",HYPERLINK(CONCATENATE("https://www.saflax.de/0-WVK-Retail/Bilder-Pictures/SAFLAX-",'Basis-Tabelle-Samen'!T316,"-",'Basis-Tabelle-Samen'!J316,"-cultivation-set-turkish.jpg")),
IF($C$1="Ungarisch - HU",HYPERLINK(CONCATENATE("https://www.saflax.de/0-WVK-Retail/Bilder-Pictures/SAFLAX-",'Basis-Tabelle-Samen'!T316,"-",'Basis-Tabelle-Samen'!J316,"-cultivation-set-hungarian.jpg")),
" ACHTUNG")))))))))))))))))))))))))))))</f>
        <v>https://www.saflax.de/0-WVK-Retail/Bilder-Pictures/SAFLAX-35247-papaver-rhoeas-cultivation-set-english.jpg</v>
      </c>
      <c r="AQ311" s="330" t="str">
        <f>IF(L311&lt;1,"",
IF($C$1="Bulgarisch - BG",HYPERLINK(CONCATENATE("https://www.saflax.de/0-WVK-Retail/Bilder-Pictures/SAFLAX-",'Basis-Tabelle-Samen'!W316,"-",'Basis-Tabelle-Samen'!J316,"-garden-in-the-bag-bulgarian.jpg")),
IF($C$1="Dänisch - DK",HYPERLINK(CONCATENATE("https://www.saflax.de/0-WVK-Retail/Bilder-Pictures/SAFLAX-",'Basis-Tabelle-Samen'!W316,"-",'Basis-Tabelle-Samen'!J316,"-garden-in-the-bag-danish.jpg")),
IF($C$1="Deutsch - DE",HYPERLINK(CONCATENATE("https://www.saflax.de/0-WVK-Retail/Bilder-Pictures/SAFLAX-",'Basis-Tabelle-Samen'!W316,"-",'Basis-Tabelle-Samen'!J316,"-garden-in-the-bag-german.jpg")),
IF($C$1="Englisch - UK",HYPERLINK(CONCATENATE("https://www.saflax.de/0-WVK-Retail/Bilder-Pictures/SAFLAX-",'Basis-Tabelle-Samen'!W316,"-",'Basis-Tabelle-Samen'!J316,"-garden-in-the-bag-english.jpg")),
IF($C$1="Estnisch - EE",HYPERLINK(CONCATENATE("https://www.saflax.de/0-WVK-Retail/Bilder-Pictures/SAFLAX-",'Basis-Tabelle-Samen'!W316,"-",'Basis-Tabelle-Samen'!J316,"-garden-in-the-bag-estonian.jpg")),
IF($C$1="Finnisch - FI",HYPERLINK(CONCATENATE("https://www.saflax.de/0-WVK-Retail/Bilder-Pictures/SAFLAX-",'Basis-Tabelle-Samen'!W316,"-",'Basis-Tabelle-Samen'!J316,"-garden-in-the-bag-finnish.jpg")),
IF($C$1="Französisch - FR",HYPERLINK(CONCATENATE("https://www.saflax.de/0-WVK-Retail/Bilder-Pictures/SAFLAX-",'Basis-Tabelle-Samen'!W316,"-",'Basis-Tabelle-Samen'!J316,"-garden-in-the-bag-french.jpg")),
IF($C$1="Griechisch - GR",HYPERLINK(CONCATENATE("https://www.saflax.de/0-WVK-Retail/Bilder-Pictures/SAFLAX-",'Basis-Tabelle-Samen'!W316,"-",'Basis-Tabelle-Samen'!J316,"-garden-in-the-bag-greek.jpg")),
IF($C$1="Irisch - IE",HYPERLINK(CONCATENATE("https://www.saflax.de/0-WVK-Retail/Bilder-Pictures/SAFLAX-",'Basis-Tabelle-Samen'!W316,"-",'Basis-Tabelle-Samen'!J316,"-garden-in-the-bag-irish.jpg")),
IF($C$1="Isländisch - IS",HYPERLINK(CONCATENATE("https://www.saflax.de/0-WVK-Retail/Bilder-Pictures/SAFLAX-",'Basis-Tabelle-Samen'!W316,"-",'Basis-Tabelle-Samen'!J316,"-garden-in-the-bag-icelandic.jpg")),
IF($C$1="Italienisch - IT",HYPERLINK(CONCATENATE("https://www.saflax.de/0-WVK-Retail/Bilder-Pictures/SAFLAX-",'Basis-Tabelle-Samen'!W316,"-",'Basis-Tabelle-Samen'!J316,"-garden-in-the-bag-italian.jpg")),
IF($C$1="Japanisch - JP",HYPERLINK(CONCATENATE("https://www.saflax.de/0-WVK-Retail/Bilder-Pictures/SAFLAX-",'Basis-Tabelle-Samen'!W316,"-",'Basis-Tabelle-Samen'!J316,"-garden-in-the-bag-japanese.jpg")),
IF($C$1="Kroatisch - HR",HYPERLINK(CONCATENATE("https://www.saflax.de/0-WVK-Retail/Bilder-Pictures/SAFLAX-",'Basis-Tabelle-Samen'!W316,"-",'Basis-Tabelle-Samen'!J316,"-garden-in-the-bag-croatian.jpg")),
IF($C$1="Lettisch - LV",HYPERLINK(CONCATENATE("https://www.saflax.de/0-WVK-Retail/Bilder-Pictures/SAFLAX-",'Basis-Tabelle-Samen'!W316,"-",'Basis-Tabelle-Samen'!J316,"-garden-in-the-bag-latvian.jpg")),
IF($C$1="Litauisch - LT",HYPERLINK(CONCATENATE("https://www.saflax.de/0-WVK-Retail/Bilder-Pictures/SAFLAX-",'Basis-Tabelle-Samen'!W316,"-",'Basis-Tabelle-Samen'!J316,"-garden-in-the-bag-lithuanian.jpg")),
IF($C$1="Maltesisch - MT",HYPERLINK(CONCATENATE("https://www.saflax.de/0-WVK-Retail/Bilder-Pictures/SAFLAX-",'Basis-Tabelle-Samen'!W316,"-",'Basis-Tabelle-Samen'!J316,"-garden-in-the-bag-maltese.jpg")),
IF($C$1="Niederländisch - NL",HYPERLINK(CONCATENATE("https://www.saflax.de/0-WVK-Retail/Bilder-Pictures/SAFLAX-",'Basis-Tabelle-Samen'!W316,"-",'Basis-Tabelle-Samen'!J316,"-garden-in-the-bag-dutch.jpg")),
IF($C$1="Norwegisch - NO",HYPERLINK(CONCATENATE("https://www.saflax.de/0-WVK-Retail/Bilder-Pictures/SAFLAX-",'Basis-Tabelle-Samen'!W316,"-",'Basis-Tabelle-Samen'!J316,"-garden-in-the-bag-nowegian.jpg")),
IF($C$1="Polnisch - PL",HYPERLINK(CONCATENATE("https://www.saflax.de/0-WVK-Retail/Bilder-Pictures/SAFLAX-",'Basis-Tabelle-Samen'!W316,"-",'Basis-Tabelle-Samen'!J316,"-garden-in-the-bag-polish.jpg")),
IF($C$1="Portugiesisch - PT",HYPERLINK(CONCATENATE("https://www.saflax.de/0-WVK-Retail/Bilder-Pictures/SAFLAX-",'Basis-Tabelle-Samen'!W316,"-",'Basis-Tabelle-Samen'!J316,"-garden-in-the-bag-portuguese.jpg")),
IF($C$1="Rumänisch - RO",HYPERLINK(CONCATENATE("https://www.saflax.de/0-WVK-Retail/Bilder-Pictures/SAFLAX-",'Basis-Tabelle-Samen'!W316,"-",'Basis-Tabelle-Samen'!J316,"-garden-in-the-bag-romanian.jpg")),
IF($C$1="Schwedisch - SE",HYPERLINK(CONCATENATE("https://www.saflax.de/0-WVK-Retail/Bilder-Pictures/SAFLAX-",'Basis-Tabelle-Samen'!W316,"-",'Basis-Tabelle-Samen'!J316,"-garden-in-the-bag-swedish.jpg")),
IF($C$1="Slowakisch - SK",HYPERLINK(CONCATENATE("https://www.saflax.de/0-WVK-Retail/Bilder-Pictures/SAFLAX-",'Basis-Tabelle-Samen'!W316,"-",'Basis-Tabelle-Samen'!J316,"-garden-in-the-bag-slovak.jpg")),
IF($C$1="Slowenisch - SI",HYPERLINK(CONCATENATE("https://www.saflax.de/0-WVK-Retail/Bilder-Pictures/SAFLAX-",'Basis-Tabelle-Samen'!W316,"-",'Basis-Tabelle-Samen'!J316,"-garden-in-the-bag-slovenian.jpg")),
IF($C$1="Spanisch - ES",HYPERLINK(CONCATENATE("https://www.saflax.de/0-WVK-Retail/Bilder-Pictures/SAFLAX-",'Basis-Tabelle-Samen'!W316,"-",'Basis-Tabelle-Samen'!J316,"-garden-in-the-bag-spanish.jpg")),
IF($C$1="Tschechisch - CZ",HYPERLINK(CONCATENATE("https://www.saflax.de/0-WVK-Retail/Bilder-Pictures/SAFLAX-",'Basis-Tabelle-Samen'!W316,"-",'Basis-Tabelle-Samen'!J316,"-garden-in-the-bag-czech.jpg")),
IF($C$1="Türkisch - TR",HYPERLINK(CONCATENATE("https://www.saflax.de/0-WVK-Retail/Bilder-Pictures/SAFLAX-",'Basis-Tabelle-Samen'!W316,"-",'Basis-Tabelle-Samen'!J316,"-garden-in-the-bag-turkish.jpg")),
IF($C$1="Ungarisch - HU",HYPERLINK(CONCATENATE("https://www.saflax.de/0-WVK-Retail/Bilder-Pictures/SAFLAX-",'Basis-Tabelle-Samen'!W316,"-",'Basis-Tabelle-Samen'!J316,"-garden-in-the-bag-hungarian.jpg")),
" ACHTUNG")))))))))))))))))))))))))))))</f>
        <v>https://www.saflax.de/0-WVK-Retail/Bilder-Pictures/SAFLAX-65247-papaver-rhoeas-garden-in-the-bag-english.jpg</v>
      </c>
    </row>
    <row r="312" spans="1:43" ht="17.100000000000001" customHeight="1" x14ac:dyDescent="0.2">
      <c r="A312" s="318" t="str">
        <f>IF('Basis-Tabelle-Samen'!A281="","",IF($C$1="Deutsch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12" s="319" t="str">
        <f>'Basis-Tabelle-Samen'!I281</f>
        <v>Centaurium erythraea</v>
      </c>
      <c r="C312" s="316" t="str">
        <f>IF($C$1="Bulgarisch - BG",'Basis-Tabelle-Samen'!Z281,
IF($C$1="Dänisch - DK",'Basis-Tabelle-Samen'!AA281,
IF($C$1="Deutsch - DE",'Basis-Tabelle-Samen'!AB281,
IF($C$1="Englisch - UK",'Basis-Tabelle-Samen'!AC281,
IF($C$1="Estnisch - EE",'Basis-Tabelle-Samen'!AD281,
IF($C$1="Finnisch - FI",'Basis-Tabelle-Samen'!AE281,
IF($C$1="Französisch - FR",'Basis-Tabelle-Samen'!AF281,
IF($C$1="Griechisch - GR",'Basis-Tabelle-Samen'!AG281,
IF($C$1="Irisch - IE",'Basis-Tabelle-Samen'!AH281,
IF($C$1="Isländisch - IS",'Basis-Tabelle-Samen'!AI281,
IF($C$1="Italienisch - IT",'Basis-Tabelle-Samen'!AJ281,
IF($C$1="Japanisch - JP",'Basis-Tabelle-Samen'!AK281,
IF($C$1="Kroatisch - HR",'Basis-Tabelle-Samen'!AL281,
IF($C$1="Lettisch - LV",'Basis-Tabelle-Samen'!AM281,
IF($C$1="Litauisch - LT",'Basis-Tabelle-Samen'!AN281,
IF($C$1="Maltesisch - MT",'Basis-Tabelle-Samen'!AO281,
IF($C$1="Niederländisch - NL",'Basis-Tabelle-Samen'!AP281,
IF($C$1="Norwegisch - NO",'Basis-Tabelle-Samen'!AQ281,
IF($C$1="Polnisch - PL",'Basis-Tabelle-Samen'!AR281,
IF($C$1="Portugiesisch - PT",'Basis-Tabelle-Samen'!AS281,
IF($C$1="Rumänisch - RO",'Basis-Tabelle-Samen'!AT281,
IF($C$1="Schwedisch - SE",'Basis-Tabelle-Samen'!AU281,
IF($C$1="Slowakisch - SK",'Basis-Tabelle-Samen'!AV281,
IF($C$1="Slowenisch - SI",'Basis-Tabelle-Samen'!AW281,
IF($C$1="Spanisch - ES",'Basis-Tabelle-Samen'!AX281,
IF($C$1="Tschechisch - CZ",'Basis-Tabelle-Samen'!AY281,
IF($C$1="Türkisch - TR",'Basis-Tabelle-Samen'!AZ281,
IF($C$1="Ungarisch - HU",'Basis-Tabelle-Samen'!BA281,
" ACHTUNG"))))))))))))))))))))))))))))</f>
        <v>Common Centaury</v>
      </c>
      <c r="D312" s="320">
        <f>'Basis-Tabelle-Samen'!F281</f>
        <v>250</v>
      </c>
      <c r="E312" s="321" t="str">
        <f>'Basis-Tabelle-Samen'!H281</f>
        <v>7 %</v>
      </c>
      <c r="F312" s="322" t="str">
        <f>IF('Basis-Tabelle-Samen'!G281="","",'Basis-Tabelle-Samen'!G281)</f>
        <v>07</v>
      </c>
      <c r="G312" s="320">
        <f>'Basis-Tabelle-Samen'!C281</f>
        <v>15212</v>
      </c>
      <c r="H312" s="323">
        <f>'Basis-Tabelle-Samen'!D281</f>
        <v>4055473152127</v>
      </c>
      <c r="I312" s="324">
        <f>'Basis-Tabelle-Samen'!E281</f>
        <v>1.85</v>
      </c>
      <c r="J312" s="325">
        <f t="shared" si="4"/>
        <v>12</v>
      </c>
      <c r="K312" s="326">
        <f>'Basis-Tabelle-Samen'!K281</f>
        <v>75212</v>
      </c>
      <c r="L312" s="323">
        <f>'Basis-Tabelle-Samen'!L281</f>
        <v>4055473752129</v>
      </c>
      <c r="M312" s="324">
        <f>'Basis-Tabelle-Samen'!M281</f>
        <v>2.4500000000000002</v>
      </c>
      <c r="N312" s="326">
        <f>IF(K312&lt;1,"",'3'!$I$15)</f>
        <v>15</v>
      </c>
      <c r="O312" s="327">
        <f>IF(K312&lt;1,"",'3'!$J$11)</f>
        <v>90</v>
      </c>
      <c r="P312" s="326">
        <f>'Basis-Tabelle-Samen'!N281</f>
        <v>85212</v>
      </c>
      <c r="Q312" s="323">
        <f>'Basis-Tabelle-Samen'!O281</f>
        <v>4055473852126</v>
      </c>
      <c r="R312" s="328">
        <f>'Basis-Tabelle-Samen'!P281</f>
        <v>3.75</v>
      </c>
      <c r="S312" s="326">
        <f>IF(R312&lt;1,"",'3'!$M$15)</f>
        <v>18</v>
      </c>
      <c r="T312" s="327">
        <f>IF(R312&lt;1,"",'3'!$N$11)</f>
        <v>72</v>
      </c>
      <c r="U312" s="326">
        <f>'Basis-Tabelle-Samen'!Q281</f>
        <v>55212</v>
      </c>
      <c r="V312" s="323">
        <f>'Basis-Tabelle-Samen'!R281</f>
        <v>4055473552125</v>
      </c>
      <c r="W312" s="324">
        <f>'Basis-Tabelle-Samen'!S281</f>
        <v>4.95</v>
      </c>
      <c r="X312" s="326">
        <f>IF(U312&lt;1,"",'3'!$Q$15)</f>
        <v>6</v>
      </c>
      <c r="Y312" s="327">
        <f>IF(U312&lt;1,"",'3'!$R$11)</f>
        <v>24</v>
      </c>
      <c r="Z312" s="326">
        <f>'Basis-Tabelle-Samen'!T281</f>
        <v>35212</v>
      </c>
      <c r="AA312" s="323">
        <f>'Basis-Tabelle-Samen'!U281</f>
        <v>4055473352121</v>
      </c>
      <c r="AB312" s="324">
        <f>'Basis-Tabelle-Samen'!V281</f>
        <v>6.75</v>
      </c>
      <c r="AC312" s="326">
        <f>IF(Z312&lt;1,"",'3'!$U$15)</f>
        <v>6</v>
      </c>
      <c r="AD312" s="327">
        <f>IF(Z312&lt;1,"",'3'!$V$11)</f>
        <v>24</v>
      </c>
      <c r="AE312" s="326">
        <f>'Basis-Tabelle-Samen'!W281</f>
        <v>65212</v>
      </c>
      <c r="AF312" s="323">
        <f>'Basis-Tabelle-Samen'!X281</f>
        <v>4055473652122</v>
      </c>
      <c r="AG312" s="324">
        <f>'Basis-Tabelle-Samen'!Y281</f>
        <v>2.95</v>
      </c>
      <c r="AH312" s="326">
        <f>IF(AE312&lt;1,"",'3'!$Y$15)</f>
        <v>8</v>
      </c>
      <c r="AI312" s="327">
        <f>IF(AE312&lt;1,"",'3'!$Z$11)</f>
        <v>64</v>
      </c>
      <c r="AJ312" s="315"/>
      <c r="AK312" s="316" t="str">
        <f>IF(G312&lt;1,"",
IF($C$1="Bulgarisch - BG",HYPERLINK(CONCATENATE("https://www.saflax.de/0-WVK-Retail/Bilder-Pictures/SAFLAX-",'Basis-Tabelle-Samen'!C281,"-",'Basis-Tabelle-Samen'!J281,"-seed-package-front-cr-bulgarian.jpg")),
IF($C$1="Dänisch - DK",HYPERLINK(CONCATENATE("https://www.saflax.de/0-WVK-Retail/Bilder-Pictures/SAFLAX-",'Basis-Tabelle-Samen'!C281,"-",'Basis-Tabelle-Samen'!J281,"-seed-package-front-cr-danish.jpg")),
IF($C$1="Deutsch - DE",HYPERLINK(CONCATENATE("https://www.saflax.de/0-WVK-Retail/Bilder-Pictures/SAFLAX-",'Basis-Tabelle-Samen'!C281,"-",'Basis-Tabelle-Samen'!J281,"-seed-package-front-cr-german.jpg")),
IF($C$1="Englisch - UK",HYPERLINK(CONCATENATE("https://www.saflax.de/0-WVK-Retail/Bilder-Pictures/SAFLAX-",'Basis-Tabelle-Samen'!C281,"-",'Basis-Tabelle-Samen'!J281,"-seed-package-front-cr-english.jpg")),
IF($C$1="Estnisch - EE",HYPERLINK(CONCATENATE("https://www.saflax.de/0-WVK-Retail/Bilder-Pictures/SAFLAX-",'Basis-Tabelle-Samen'!C281,"-",'Basis-Tabelle-Samen'!J281,"-seed-package-front-cr-estonian.jpg")),
IF($C$1="Finnisch - FI",HYPERLINK(CONCATENATE("https://www.saflax.de/0-WVK-Retail/Bilder-Pictures/SAFLAX-",'Basis-Tabelle-Samen'!C281,"-",'Basis-Tabelle-Samen'!J281,"-seed-package-front-cr-finnish.jpg")),
IF($C$1="Französisch - FR",HYPERLINK(CONCATENATE("https://www.saflax.de/0-WVK-Retail/Bilder-Pictures/SAFLAX-",'Basis-Tabelle-Samen'!C281,"-",'Basis-Tabelle-Samen'!J281,"-seed-package-front-cr-french.jpg")),
IF($C$1="Griechisch - GR",HYPERLINK(CONCATENATE("https://www.saflax.de/0-WVK-Retail/Bilder-Pictures/SAFLAX-",'Basis-Tabelle-Samen'!C281,"-",'Basis-Tabelle-Samen'!J281,"-seed-package-front-cr-greek.jpg")),
IF($C$1="Irisch - IE",HYPERLINK(CONCATENATE("https://www.saflax.de/0-WVK-Retail/Bilder-Pictures/SAFLAX-",'Basis-Tabelle-Samen'!C281,"-",'Basis-Tabelle-Samen'!J281,"-seed-package-front-cr-irish.jpg")),
IF($C$1="Isländisch - IS",HYPERLINK(CONCATENATE("https://www.saflax.de/0-WVK-Retail/Bilder-Pictures/SAFLAX-",'Basis-Tabelle-Samen'!C281,"-",'Basis-Tabelle-Samen'!J281,"-seed-package-front-cr-icelandic.jpg")),
IF($C$1="Italienisch - IT",HYPERLINK(CONCATENATE("https://www.saflax.de/0-WVK-Retail/Bilder-Pictures/SAFLAX-",'Basis-Tabelle-Samen'!C281,"-",'Basis-Tabelle-Samen'!J281,"-seed-package-front-cr-italian.jpg")),
IF($C$1="Japanisch - JP",HYPERLINK(CONCATENATE("https://www.saflax.de/0-WVK-Retail/Bilder-Pictures/SAFLAX-",'Basis-Tabelle-Samen'!C281,"-",'Basis-Tabelle-Samen'!J281,"-seed-package-front-cr-japanese.jpg")),
IF($C$1="Kroatisch - HR",HYPERLINK(CONCATENATE("https://www.saflax.de/0-WVK-Retail/Bilder-Pictures/SAFLAX-",'Basis-Tabelle-Samen'!C281,"-",'Basis-Tabelle-Samen'!J281,"-seed-package-front-cr-croatian.jpg")),
IF($C$1="Lettisch - LV",HYPERLINK(CONCATENATE("https://www.saflax.de/0-WVK-Retail/Bilder-Pictures/SAFLAX-",'Basis-Tabelle-Samen'!C281,"-",'Basis-Tabelle-Samen'!J281,"-seed-package-front-cr-latvian.jpg")),
IF($C$1="Litauisch - LT",HYPERLINK(CONCATENATE("https://www.saflax.de/0-WVK-Retail/Bilder-Pictures/SAFLAX-",'Basis-Tabelle-Samen'!C281,"-",'Basis-Tabelle-Samen'!J281,"-seed-package-front-cr-lithuanian.jpg")),
IF($C$1="Maltesisch - MT",HYPERLINK(CONCATENATE("https://www.saflax.de/0-WVK-Retail/Bilder-Pictures/SAFLAX-",'Basis-Tabelle-Samen'!C281,"-",'Basis-Tabelle-Samen'!J281,"-seed-package-front-cr-maltese.jpg")),
IF($C$1="Niederländisch - NL",HYPERLINK(CONCATENATE("https://www.saflax.de/0-WVK-Retail/Bilder-Pictures/SAFLAX-",'Basis-Tabelle-Samen'!C281,"-",'Basis-Tabelle-Samen'!J281,"-seed-package-front-cr-dutch.jpg")),
IF($C$1="Norwegisch - NO",HYPERLINK(CONCATENATE("https://www.saflax.de/0-WVK-Retail/Bilder-Pictures/SAFLAX-",'Basis-Tabelle-Samen'!C281,"-",'Basis-Tabelle-Samen'!J281,"-seed-package-front-cr-nowegian.jpg")),
IF($C$1="Polnisch - PL",HYPERLINK(CONCATENATE("https://www.saflax.de/0-WVK-Retail/Bilder-Pictures/SAFLAX-",'Basis-Tabelle-Samen'!C281,"-",'Basis-Tabelle-Samen'!J281,"-seed-package-front-cr-polish.jpg")),
IF($C$1="Portugiesisch - PT",HYPERLINK(CONCATENATE("https://www.saflax.de/0-WVK-Retail/Bilder-Pictures/SAFLAX-",'Basis-Tabelle-Samen'!C281,"-",'Basis-Tabelle-Samen'!J281,"-seed-package-front-cr-portuguese.jpg")),
IF($C$1="Rumänisch - RO",HYPERLINK(CONCATENATE("https://www.saflax.de/0-WVK-Retail/Bilder-Pictures/SAFLAX-",'Basis-Tabelle-Samen'!C281,"-",'Basis-Tabelle-Samen'!J281,"-seed-package-front-cr-romanian.jpg")),
IF($C$1="Schwedisch - SE",HYPERLINK(CONCATENATE("https://www.saflax.de/0-WVK-Retail/Bilder-Pictures/SAFLAX-",'Basis-Tabelle-Samen'!C281,"-",'Basis-Tabelle-Samen'!J281,"-seed-package-front-cr-swedish.jpg")),
IF($C$1="Slowakisch - SK",HYPERLINK(CONCATENATE("https://www.saflax.de/0-WVK-Retail/Bilder-Pictures/SAFLAX-",'Basis-Tabelle-Samen'!C281,"-",'Basis-Tabelle-Samen'!J281,"-seed-package-front-cr-slovak.jpg")),
IF($C$1="Slowenisch - SI",HYPERLINK(CONCATENATE("https://www.saflax.de/0-WVK-Retail/Bilder-Pictures/SAFLAX-",'Basis-Tabelle-Samen'!C281,"-",'Basis-Tabelle-Samen'!J281,"-seed-package-front-cr-slovenian.jpg")),
IF($C$1="Spanisch - ES",HYPERLINK(CONCATENATE("https://www.saflax.de/0-WVK-Retail/Bilder-Pictures/SAFLAX-",'Basis-Tabelle-Samen'!C281,"-",'Basis-Tabelle-Samen'!J281,"-seed-package-front-cr-spanish.jpg")),
IF($C$1="Tschechisch - CZ",HYPERLINK(CONCATENATE("https://www.saflax.de/0-WVK-Retail/Bilder-Pictures/SAFLAX-",'Basis-Tabelle-Samen'!C281,"-",'Basis-Tabelle-Samen'!J281,"-seed-package-front-cr-czech.jpg")),
IF($C$1="Türkisch - TR",HYPERLINK(CONCATENATE("https://www.saflax.de/0-WVK-Retail/Bilder-Pictures/SAFLAX-",'Basis-Tabelle-Samen'!C281,"-",'Basis-Tabelle-Samen'!J281,"-seed-package-front-cr-turkish.jpg")),
IF($C$1="Ungarisch - HU",HYPERLINK(CONCATENATE("https://www.saflax.de/0-WVK-Retail/Bilder-Pictures/SAFLAX-",'Basis-Tabelle-Samen'!C281,"-",'Basis-Tabelle-Samen'!J281,"-seed-package-front-cr-hungarian.jpg")),
" ACHTUNG")))))))))))))))))))))))))))))</f>
        <v>https://www.saflax.de/0-WVK-Retail/Bilder-Pictures/SAFLAX-15212-centaurium-erythraea-seed-package-front-cr-english.jpg</v>
      </c>
      <c r="AL312" s="330" t="str">
        <f>IF(G312&lt;1,"",
IF($C$1="Bulgarisch - BG",HYPERLINK(CONCATENATE("https://www.saflax.de/0-WVK-Retail/Bilder-Pictures/SAFLAX-",'Basis-Tabelle-Samen'!C281,"-",'Basis-Tabelle-Samen'!J281,"-seed-package-back-cr-bulgarian.jpg")),
IF($C$1="Dänisch - DK",HYPERLINK(CONCATENATE("https://www.saflax.de/0-WVK-Retail/Bilder-Pictures/SAFLAX-",'Basis-Tabelle-Samen'!C281,"-",'Basis-Tabelle-Samen'!J281,"-seed-package-back-cr-danish.jpg")),
IF($C$1="Deutsch - DE",HYPERLINK(CONCATENATE("https://www.saflax.de/0-WVK-Retail/Bilder-Pictures/SAFLAX-",'Basis-Tabelle-Samen'!C281,"-",'Basis-Tabelle-Samen'!J281,"-seed-package-back-cr-german.jpg")),
IF($C$1="Englisch - UK",HYPERLINK(CONCATENATE("https://www.saflax.de/0-WVK-Retail/Bilder-Pictures/SAFLAX-",'Basis-Tabelle-Samen'!C281,"-",'Basis-Tabelle-Samen'!J281,"-seed-package-back-cr-english.jpg")),
IF($C$1="Estnisch - EE",HYPERLINK(CONCATENATE("https://www.saflax.de/0-WVK-Retail/Bilder-Pictures/SAFLAX-",'Basis-Tabelle-Samen'!C281,"-",'Basis-Tabelle-Samen'!J281,"-seed-package-back-cr-estonian.jpg")),
IF($C$1="Finnisch - FI",HYPERLINK(CONCATENATE("https://www.saflax.de/0-WVK-Retail/Bilder-Pictures/SAFLAX-",'Basis-Tabelle-Samen'!C281,"-",'Basis-Tabelle-Samen'!J281,"-seed-package-back-cr-finnish.jpg")),
IF($C$1="Französisch - FR",HYPERLINK(CONCATENATE("https://www.saflax.de/0-WVK-Retail/Bilder-Pictures/SAFLAX-",'Basis-Tabelle-Samen'!C281,"-",'Basis-Tabelle-Samen'!J281,"-seed-package-back-cr-french.jpg")),
IF($C$1="Griechisch - GR",HYPERLINK(CONCATENATE("https://www.saflax.de/0-WVK-Retail/Bilder-Pictures/SAFLAX-",'Basis-Tabelle-Samen'!C281,"-",'Basis-Tabelle-Samen'!J281,"-seed-package-back-cr-greek.jpg")),
IF($C$1="Irisch - IE",HYPERLINK(CONCATENATE("https://www.saflax.de/0-WVK-Retail/Bilder-Pictures/SAFLAX-",'Basis-Tabelle-Samen'!C281,"-",'Basis-Tabelle-Samen'!J281,"-seed-package-back-cr-irish.jpg")),
IF($C$1="Isländisch - IS",HYPERLINK(CONCATENATE("https://www.saflax.de/0-WVK-Retail/Bilder-Pictures/SAFLAX-",'Basis-Tabelle-Samen'!C281,"-",'Basis-Tabelle-Samen'!J281,"-seed-package-back-cr-icelandic.jpg")),
IF($C$1="Italienisch - IT",HYPERLINK(CONCATENATE("https://www.saflax.de/0-WVK-Retail/Bilder-Pictures/SAFLAX-",'Basis-Tabelle-Samen'!C281,"-",'Basis-Tabelle-Samen'!J281,"-seed-package-back-cr-italian.jpg")),
IF($C$1="Japanisch - JP",HYPERLINK(CONCATENATE("https://www.saflax.de/0-WVK-Retail/Bilder-Pictures/SAFLAX-",'Basis-Tabelle-Samen'!C281,"-",'Basis-Tabelle-Samen'!J281,"-seed-package-back-cr-japanese.jpg")),
IF($C$1="Kroatisch - HR",HYPERLINK(CONCATENATE("https://www.saflax.de/0-WVK-Retail/Bilder-Pictures/SAFLAX-",'Basis-Tabelle-Samen'!C281,"-",'Basis-Tabelle-Samen'!J281,"-seed-package-back-cr-croatian.jpg")),
IF($C$1="Lettisch - LV",HYPERLINK(CONCATENATE("https://www.saflax.de/0-WVK-Retail/Bilder-Pictures/SAFLAX-",'Basis-Tabelle-Samen'!C281,"-",'Basis-Tabelle-Samen'!J281,"-seed-package-back-cr-latvian.jpg")),
IF($C$1="Litauisch - LT",HYPERLINK(CONCATENATE("https://www.saflax.de/0-WVK-Retail/Bilder-Pictures/SAFLAX-",'Basis-Tabelle-Samen'!C281,"-",'Basis-Tabelle-Samen'!J281,"-seed-package-back-cr-lithuanian.jpg")),
IF($C$1="Maltesisch - MT",HYPERLINK(CONCATENATE("https://www.saflax.de/0-WVK-Retail/Bilder-Pictures/SAFLAX-",'Basis-Tabelle-Samen'!C281,"-",'Basis-Tabelle-Samen'!J281,"-seed-package-back-cr-maltese.jpg")),
IF($C$1="Niederländisch - NL",HYPERLINK(CONCATENATE("https://www.saflax.de/0-WVK-Retail/Bilder-Pictures/SAFLAX-",'Basis-Tabelle-Samen'!C281,"-",'Basis-Tabelle-Samen'!J281,"-seed-package-back-cr-dutch.jpg")),
IF($C$1="Norwegisch - NO",HYPERLINK(CONCATENATE("https://www.saflax.de/0-WVK-Retail/Bilder-Pictures/SAFLAX-",'Basis-Tabelle-Samen'!C281,"-",'Basis-Tabelle-Samen'!J281,"-seed-package-back-cr-nowegian.jpg")),
IF($C$1="Polnisch - PL",HYPERLINK(CONCATENATE("https://www.saflax.de/0-WVK-Retail/Bilder-Pictures/SAFLAX-",'Basis-Tabelle-Samen'!C281,"-",'Basis-Tabelle-Samen'!J281,"-seed-package-back-cr-polish.jpg")),
IF($C$1="Portugiesisch - PT",HYPERLINK(CONCATENATE("https://www.saflax.de/0-WVK-Retail/Bilder-Pictures/SAFLAX-",'Basis-Tabelle-Samen'!C281,"-",'Basis-Tabelle-Samen'!J281,"-seed-package-back-cr-portuguese.jpg")),
IF($C$1="Rumänisch - RO",HYPERLINK(CONCATENATE("https://www.saflax.de/0-WVK-Retail/Bilder-Pictures/SAFLAX-",'Basis-Tabelle-Samen'!C281,"-",'Basis-Tabelle-Samen'!J281,"-seed-package-back-cr-romanian.jpg")),
IF($C$1="Schwedisch - SE",HYPERLINK(CONCATENATE("https://www.saflax.de/0-WVK-Retail/Bilder-Pictures/SAFLAX-",'Basis-Tabelle-Samen'!C281,"-",'Basis-Tabelle-Samen'!J281,"-seed-package-back-cr-swedish.jpg")),
IF($C$1="Slowakisch - SK",HYPERLINK(CONCATENATE("https://www.saflax.de/0-WVK-Retail/Bilder-Pictures/SAFLAX-",'Basis-Tabelle-Samen'!C281,"-",'Basis-Tabelle-Samen'!J281,"-seed-package-back-cr-slovak.jpg")),
IF($C$1="Slowenisch - SI",HYPERLINK(CONCATENATE("https://www.saflax.de/0-WVK-Retail/Bilder-Pictures/SAFLAX-",'Basis-Tabelle-Samen'!C281,"-",'Basis-Tabelle-Samen'!J281,"-seed-package-back-cr-slovenian.jpg")),
IF($C$1="Spanisch - ES",HYPERLINK(CONCATENATE("https://www.saflax.de/0-WVK-Retail/Bilder-Pictures/SAFLAX-",'Basis-Tabelle-Samen'!C281,"-",'Basis-Tabelle-Samen'!J281,"-seed-package-back-cr-spanish.jpg")),
IF($C$1="Tschechisch - CZ",HYPERLINK(CONCATENATE("https://www.saflax.de/0-WVK-Retail/Bilder-Pictures/SAFLAX-",'Basis-Tabelle-Samen'!C281,"-",'Basis-Tabelle-Samen'!J281,"-seed-package-back-cr-czech.jpg")),
IF($C$1="Türkisch - TR",HYPERLINK(CONCATENATE("https://www.saflax.de/0-WVK-Retail/Bilder-Pictures/SAFLAX-",'Basis-Tabelle-Samen'!C281,"-",'Basis-Tabelle-Samen'!J281,"-seed-package-back-cr-turkish.jpg")),
IF($C$1="Ungarisch - HU",HYPERLINK(CONCATENATE("https://www.saflax.de/0-WVK-Retail/Bilder-Pictures/SAFLAX-",'Basis-Tabelle-Samen'!C281,"-",'Basis-Tabelle-Samen'!J281,"-seed-package-back-cr-hungarian.jpg")),
" ACHTUNG")))))))))))))))))))))))))))))</f>
        <v>https://www.saflax.de/0-WVK-Retail/Bilder-Pictures/SAFLAX-15212-centaurium-erythraea-seed-package-back-cr-english.jpg</v>
      </c>
      <c r="AM312" s="330" t="str">
        <f>IF(H312&lt;1,"",
IF($C$1="Bulgarisch - BG",HYPERLINK(CONCATENATE("https://www.saflax.de/0-WVK-Retail/Bilder-Pictures/SAFLAX-",'Basis-Tabelle-Samen'!K281,"-",'Basis-Tabelle-Samen'!J281,"-garden-to-go-mini-bulgarian.jpg")),
IF($C$1="Dänisch - DK",HYPERLINK(CONCATENATE("https://www.saflax.de/0-WVK-Retail/Bilder-Pictures/SAFLAX-",'Basis-Tabelle-Samen'!K281,"-",'Basis-Tabelle-Samen'!J281,"-garden-to-go-mini-danish.jpg")),
IF($C$1="Deutsch - DE",HYPERLINK(CONCATENATE("https://www.saflax.de/0-WVK-Retail/Bilder-Pictures/SAFLAX-",'Basis-Tabelle-Samen'!K281,"-",'Basis-Tabelle-Samen'!J281,"-garden-to-go-mini-german.jpg")),
IF($C$1="Englisch - UK",HYPERLINK(CONCATENATE("https://www.saflax.de/0-WVK-Retail/Bilder-Pictures/SAFLAX-",'Basis-Tabelle-Samen'!K281,"-",'Basis-Tabelle-Samen'!J281,"-garden-to-go-mini-english.jpg")),
IF($C$1="Estnisch - EE",HYPERLINK(CONCATENATE("https://www.saflax.de/0-WVK-Retail/Bilder-Pictures/SAFLAX-",'Basis-Tabelle-Samen'!K281,"-",'Basis-Tabelle-Samen'!J281,"-garden-to-go-mini-estonian.jpg")),
IF($C$1="Finnisch - FI",HYPERLINK(CONCATENATE("https://www.saflax.de/0-WVK-Retail/Bilder-Pictures/SAFLAX-",'Basis-Tabelle-Samen'!K281,"-",'Basis-Tabelle-Samen'!J281,"-garden-to-go-mini-finnish.jpg")),
IF($C$1="Französisch - FR",HYPERLINK(CONCATENATE("https://www.saflax.de/0-WVK-Retail/Bilder-Pictures/SAFLAX-",'Basis-Tabelle-Samen'!K281,"-",'Basis-Tabelle-Samen'!J281,"-garden-to-go-mini-french.jpg")),
IF($C$1="Griechisch - GR",HYPERLINK(CONCATENATE("https://www.saflax.de/0-WVK-Retail/Bilder-Pictures/SAFLAX-",'Basis-Tabelle-Samen'!K281,"-",'Basis-Tabelle-Samen'!J281,"-garden-to-go-mini-greek.jpg")),
IF($C$1="Irisch - IE",HYPERLINK(CONCATENATE("https://www.saflax.de/0-WVK-Retail/Bilder-Pictures/SAFLAX-",'Basis-Tabelle-Samen'!K281,"-",'Basis-Tabelle-Samen'!J281,"-garden-to-go-mini-irish.jpg")),
IF($C$1="Isländisch - IS",HYPERLINK(CONCATENATE("https://www.saflax.de/0-WVK-Retail/Bilder-Pictures/SAFLAX-",'Basis-Tabelle-Samen'!K281,"-",'Basis-Tabelle-Samen'!J281,"-garden-to-go-mini-icelandic.jpg")),
IF($C$1="Italienisch - IT",HYPERLINK(CONCATENATE("https://www.saflax.de/0-WVK-Retail/Bilder-Pictures/SAFLAX-",'Basis-Tabelle-Samen'!K281,"-",'Basis-Tabelle-Samen'!J281,"-garden-to-go-mini-italian.jpg")),
IF($C$1="Japanisch - JP",HYPERLINK(CONCATENATE("https://www.saflax.de/0-WVK-Retail/Bilder-Pictures/SAFLAX-",'Basis-Tabelle-Samen'!K281,"-",'Basis-Tabelle-Samen'!J281,"-garden-to-go-mini-japanese.jpg")),
IF($C$1="Kroatisch - HR",HYPERLINK(CONCATENATE("https://www.saflax.de/0-WVK-Retail/Bilder-Pictures/SAFLAX-",'Basis-Tabelle-Samen'!K281,"-",'Basis-Tabelle-Samen'!J281,"-garden-to-go-mini-croatian.jpg")),
IF($C$1="Lettisch - LV",HYPERLINK(CONCATENATE("https://www.saflax.de/0-WVK-Retail/Bilder-Pictures/SAFLAX-",'Basis-Tabelle-Samen'!K281,"-",'Basis-Tabelle-Samen'!J281,"-garden-to-go-mini-latvian.jpg")),
IF($C$1="Litauisch - LT",HYPERLINK(CONCATENATE("https://www.saflax.de/0-WVK-Retail/Bilder-Pictures/SAFLAX-",'Basis-Tabelle-Samen'!K281,"-",'Basis-Tabelle-Samen'!J281,"-garden-to-go-mini-lithuanian.jpg")),
IF($C$1="Maltesisch - MT",HYPERLINK(CONCATENATE("https://www.saflax.de/0-WVK-Retail/Bilder-Pictures/SAFLAX-",'Basis-Tabelle-Samen'!K281,"-",'Basis-Tabelle-Samen'!J281,"-garden-to-go-mini-maltese.jpg")),
IF($C$1="Niederländisch - NL",HYPERLINK(CONCATENATE("https://www.saflax.de/0-WVK-Retail/Bilder-Pictures/SAFLAX-",'Basis-Tabelle-Samen'!K281,"-",'Basis-Tabelle-Samen'!J281,"-garden-to-go-mini-dutch.jpg")),
IF($C$1="Norwegisch - NO",HYPERLINK(CONCATENATE("https://www.saflax.de/0-WVK-Retail/Bilder-Pictures/SAFLAX-",'Basis-Tabelle-Samen'!K281,"-",'Basis-Tabelle-Samen'!J281,"-garden-to-go-mini-nowegian.jpg")),
IF($C$1="Polnisch - PL",HYPERLINK(CONCATENATE("https://www.saflax.de/0-WVK-Retail/Bilder-Pictures/SAFLAX-",'Basis-Tabelle-Samen'!K281,"-",'Basis-Tabelle-Samen'!J281,"-garden-to-go-mini-polish.jpg")),
IF($C$1="Portugiesisch - PT",HYPERLINK(CONCATENATE("https://www.saflax.de/0-WVK-Retail/Bilder-Pictures/SAFLAX-",'Basis-Tabelle-Samen'!K281,"-",'Basis-Tabelle-Samen'!J281,"-garden-to-go-mini-portuguese.jpg")),
IF($C$1="Rumänisch - RO",HYPERLINK(CONCATENATE("https://www.saflax.de/0-WVK-Retail/Bilder-Pictures/SAFLAX-",'Basis-Tabelle-Samen'!K281,"-",'Basis-Tabelle-Samen'!J281,"-garden-to-go-mini-romanian.jpg")),
IF($C$1="Schwedisch - SE",HYPERLINK(CONCATENATE("https://www.saflax.de/0-WVK-Retail/Bilder-Pictures/SAFLAX-",'Basis-Tabelle-Samen'!K281,"-",'Basis-Tabelle-Samen'!J281,"-garden-to-go-mini-swedish.jpg")),
IF($C$1="Slowakisch - SK",HYPERLINK(CONCATENATE("https://www.saflax.de/0-WVK-Retail/Bilder-Pictures/SAFLAX-",'Basis-Tabelle-Samen'!K281,"-",'Basis-Tabelle-Samen'!J281,"-garden-to-go-mini-slovak.jpg")),
IF($C$1="Slowenisch - SI",HYPERLINK(CONCATENATE("https://www.saflax.de/0-WVK-Retail/Bilder-Pictures/SAFLAX-",'Basis-Tabelle-Samen'!K281,"-",'Basis-Tabelle-Samen'!J281,"-garden-to-go-mini-slovenian.jpg")),
IF($C$1="Spanisch - ES",HYPERLINK(CONCATENATE("https://www.saflax.de/0-WVK-Retail/Bilder-Pictures/SAFLAX-",'Basis-Tabelle-Samen'!K281,"-",'Basis-Tabelle-Samen'!J281,"-garden-to-go-mini-spanish.jpg")),
IF($C$1="Tschechisch - CZ",HYPERLINK(CONCATENATE("https://www.saflax.de/0-WVK-Retail/Bilder-Pictures/SAFLAX-",'Basis-Tabelle-Samen'!K281,"-",'Basis-Tabelle-Samen'!J281,"-garden-to-go-mini-czech.jpg")),
IF($C$1="Türkisch - TR",HYPERLINK(CONCATENATE("https://www.saflax.de/0-WVK-Retail/Bilder-Pictures/SAFLAX-",'Basis-Tabelle-Samen'!K281,"-",'Basis-Tabelle-Samen'!J281,"-garden-to-go-mini-turkish.jpg")),
IF($C$1="Ungarisch - HU",HYPERLINK(CONCATENATE("https://www.saflax.de/0-WVK-Retail/Bilder-Pictures/SAFLAX-",'Basis-Tabelle-Samen'!K281,"-",'Basis-Tabelle-Samen'!J281,"-garden-to-go-mini-hungarian.jpg")),
" ACHTUNG")))))))))))))))))))))))))))))</f>
        <v>https://www.saflax.de/0-WVK-Retail/Bilder-Pictures/SAFLAX-75212-centaurium-erythraea-garden-to-go-mini-english.jpg</v>
      </c>
      <c r="AN312" s="330" t="str">
        <f>IF(I312&lt;1,"",
IF($C$1="Bulgarisch - BG",HYPERLINK(CONCATENATE("https://www.saflax.de/0-WVK-Retail/Bilder-Pictures/SAFLAX-",'Basis-Tabelle-Samen'!N281,"-",'Basis-Tabelle-Samen'!J281,"-garden-to-go-lite-bulgarian.jpg")),
IF($C$1="Dänisch - DK",HYPERLINK(CONCATENATE("https://www.saflax.de/0-WVK-Retail/Bilder-Pictures/SAFLAX-",'Basis-Tabelle-Samen'!N281,"-",'Basis-Tabelle-Samen'!J281,"-garden-to-go-lite-danish.jpg")),
IF($C$1="Deutsch - DE",HYPERLINK(CONCATENATE("https://www.saflax.de/0-WVK-Retail/Bilder-Pictures/SAFLAX-",'Basis-Tabelle-Samen'!N281,"-",'Basis-Tabelle-Samen'!J281,"-garden-to-go-lite-german.jpg")),
IF($C$1="Englisch - UK",HYPERLINK(CONCATENATE("https://www.saflax.de/0-WVK-Retail/Bilder-Pictures/SAFLAX-",'Basis-Tabelle-Samen'!N281,"-",'Basis-Tabelle-Samen'!J281,"-garden-to-go-lite-english.jpg")),
IF($C$1="Estnisch - EE",HYPERLINK(CONCATENATE("https://www.saflax.de/0-WVK-Retail/Bilder-Pictures/SAFLAX-",'Basis-Tabelle-Samen'!N281,"-",'Basis-Tabelle-Samen'!J281,"-garden-to-go-lite-estonian.jpg")),
IF($C$1="Finnisch - FI",HYPERLINK(CONCATENATE("https://www.saflax.de/0-WVK-Retail/Bilder-Pictures/SAFLAX-",'Basis-Tabelle-Samen'!N281,"-",'Basis-Tabelle-Samen'!J281,"-garden-to-go-lite-finnish.jpg")),
IF($C$1="Französisch - FR",HYPERLINK(CONCATENATE("https://www.saflax.de/0-WVK-Retail/Bilder-Pictures/SAFLAX-",'Basis-Tabelle-Samen'!N281,"-",'Basis-Tabelle-Samen'!J281,"-garden-to-go-lite-french.jpg")),
IF($C$1="Griechisch - GR",HYPERLINK(CONCATENATE("https://www.saflax.de/0-WVK-Retail/Bilder-Pictures/SAFLAX-",'Basis-Tabelle-Samen'!N281,"-",'Basis-Tabelle-Samen'!J281,"-garden-to-go-lite-greek.jpg")),
IF($C$1="Irisch - IE",HYPERLINK(CONCATENATE("https://www.saflax.de/0-WVK-Retail/Bilder-Pictures/SAFLAX-",'Basis-Tabelle-Samen'!N281,"-",'Basis-Tabelle-Samen'!J281,"-garden-to-go-lite-irish.jpg")),
IF($C$1="Isländisch - IS",HYPERLINK(CONCATENATE("https://www.saflax.de/0-WVK-Retail/Bilder-Pictures/SAFLAX-",'Basis-Tabelle-Samen'!N281,"-",'Basis-Tabelle-Samen'!J281,"-garden-to-go-lite-icelandic.jpg")),
IF($C$1="Italienisch - IT",HYPERLINK(CONCATENATE("https://www.saflax.de/0-WVK-Retail/Bilder-Pictures/SAFLAX-",'Basis-Tabelle-Samen'!N281,"-",'Basis-Tabelle-Samen'!J281,"-garden-to-go-lite-italian.jpg")),
IF($C$1="Japanisch - JP",HYPERLINK(CONCATENATE("https://www.saflax.de/0-WVK-Retail/Bilder-Pictures/SAFLAX-",'Basis-Tabelle-Samen'!N281,"-",'Basis-Tabelle-Samen'!J281,"-garden-to-go-lite-japanese.jpg")),
IF($C$1="Kroatisch - HR",HYPERLINK(CONCATENATE("https://www.saflax.de/0-WVK-Retail/Bilder-Pictures/SAFLAX-",'Basis-Tabelle-Samen'!N281,"-",'Basis-Tabelle-Samen'!J281,"-garden-to-go-lite-croatian.jpg")),
IF($C$1="Lettisch - LV",HYPERLINK(CONCATENATE("https://www.saflax.de/0-WVK-Retail/Bilder-Pictures/SAFLAX-",'Basis-Tabelle-Samen'!N281,"-",'Basis-Tabelle-Samen'!J281,"-garden-to-go-lite-latvian.jpg")),
IF($C$1="Litauisch - LT",HYPERLINK(CONCATENATE("https://www.saflax.de/0-WVK-Retail/Bilder-Pictures/SAFLAX-",'Basis-Tabelle-Samen'!N281,"-",'Basis-Tabelle-Samen'!J281,"-garden-to-go-lite-lithuanian.jpg")),
IF($C$1="Maltesisch - MT",HYPERLINK(CONCATENATE("https://www.saflax.de/0-WVK-Retail/Bilder-Pictures/SAFLAX-",'Basis-Tabelle-Samen'!N281,"-",'Basis-Tabelle-Samen'!J281,"-garden-to-go-lite-maltese.jpg")),
IF($C$1="Niederländisch - NL",HYPERLINK(CONCATENATE("https://www.saflax.de/0-WVK-Retail/Bilder-Pictures/SAFLAX-",'Basis-Tabelle-Samen'!N281,"-",'Basis-Tabelle-Samen'!J281,"-garden-to-go-lite-dutch.jpg")),
IF($C$1="Norwegisch - NO",HYPERLINK(CONCATENATE("https://www.saflax.de/0-WVK-Retail/Bilder-Pictures/SAFLAX-",'Basis-Tabelle-Samen'!N281,"-",'Basis-Tabelle-Samen'!J281,"-garden-to-go-lite-nowegian.jpg")),
IF($C$1="Polnisch - PL",HYPERLINK(CONCATENATE("https://www.saflax.de/0-WVK-Retail/Bilder-Pictures/SAFLAX-",'Basis-Tabelle-Samen'!N281,"-",'Basis-Tabelle-Samen'!J281,"-garden-to-go-lite-polish.jpg")),
IF($C$1="Portugiesisch - PT",HYPERLINK(CONCATENATE("https://www.saflax.de/0-WVK-Retail/Bilder-Pictures/SAFLAX-",'Basis-Tabelle-Samen'!N281,"-",'Basis-Tabelle-Samen'!J281,"-garden-to-go-lite-portuguese.jpg")),
IF($C$1="Rumänisch - RO",HYPERLINK(CONCATENATE("https://www.saflax.de/0-WVK-Retail/Bilder-Pictures/SAFLAX-",'Basis-Tabelle-Samen'!N281,"-",'Basis-Tabelle-Samen'!J281,"-garden-to-go-lite-romanian.jpg")),
IF($C$1="Schwedisch - SE",HYPERLINK(CONCATENATE("https://www.saflax.de/0-WVK-Retail/Bilder-Pictures/SAFLAX-",'Basis-Tabelle-Samen'!N281,"-",'Basis-Tabelle-Samen'!J281,"-garden-to-go-lite-swedish.jpg")),
IF($C$1="Slowakisch - SK",HYPERLINK(CONCATENATE("https://www.saflax.de/0-WVK-Retail/Bilder-Pictures/SAFLAX-",'Basis-Tabelle-Samen'!N281,"-",'Basis-Tabelle-Samen'!J281,"-garden-to-go-lite-slovak.jpg")),
IF($C$1="Slowenisch - SI",HYPERLINK(CONCATENATE("https://www.saflax.de/0-WVK-Retail/Bilder-Pictures/SAFLAX-",'Basis-Tabelle-Samen'!N281,"-",'Basis-Tabelle-Samen'!J281,"-garden-to-go-lite-slovenian.jpg")),
IF($C$1="Spanisch - ES",HYPERLINK(CONCATENATE("https://www.saflax.de/0-WVK-Retail/Bilder-Pictures/SAFLAX-",'Basis-Tabelle-Samen'!N281,"-",'Basis-Tabelle-Samen'!J281,"-garden-to-go-lite-spanish.jpg")),
IF($C$1="Tschechisch - CZ",HYPERLINK(CONCATENATE("https://www.saflax.de/0-WVK-Retail/Bilder-Pictures/SAFLAX-",'Basis-Tabelle-Samen'!N281,"-",'Basis-Tabelle-Samen'!J281,"-garden-to-go-lite-czech.jpg")),
IF($C$1="Türkisch - TR",HYPERLINK(CONCATENATE("https://www.saflax.de/0-WVK-Retail/Bilder-Pictures/SAFLAX-",'Basis-Tabelle-Samen'!N281,"-",'Basis-Tabelle-Samen'!J281,"-garden-to-go-lite-turkish.jpg")),
IF($C$1="Ungarisch - HU",HYPERLINK(CONCATENATE("https://www.saflax.de/0-WVK-Retail/Bilder-Pictures/SAFLAX-",'Basis-Tabelle-Samen'!N281,"-",'Basis-Tabelle-Samen'!J281,"-garden-to-go-lite-hungarian.jpg")),
" ACHTUNG")))))))))))))))))))))))))))))</f>
        <v>https://www.saflax.de/0-WVK-Retail/Bilder-Pictures/SAFLAX-85212-centaurium-erythraea-garden-to-go-lite-english.jpg</v>
      </c>
      <c r="AO312" s="330" t="str">
        <f>IF(J312&lt;1,"",
IF($C$1="Bulgarisch - BG",HYPERLINK(CONCATENATE("https://www.saflax.de/0-WVK-Retail/Bilder-Pictures/SAFLAX-",'Basis-Tabelle-Samen'!Q281,"-",'Basis-Tabelle-Samen'!J281,"-garden-to-go-bulgarian.jpg")),
IF($C$1="Dänisch - DK",HYPERLINK(CONCATENATE("https://www.saflax.de/0-WVK-Retail/Bilder-Pictures/SAFLAX-",'Basis-Tabelle-Samen'!Q281,"-",'Basis-Tabelle-Samen'!J281,"-garden-to-go-danish.jpg")),
IF($C$1="Deutsch - DE",HYPERLINK(CONCATENATE("https://www.saflax.de/0-WVK-Retail/Bilder-Pictures/SAFLAX-",'Basis-Tabelle-Samen'!Q281,"-",'Basis-Tabelle-Samen'!J281,"-garden-to-go-german.jpg")),
IF($C$1="Englisch - UK",HYPERLINK(CONCATENATE("https://www.saflax.de/0-WVK-Retail/Bilder-Pictures/SAFLAX-",'Basis-Tabelle-Samen'!Q281,"-",'Basis-Tabelle-Samen'!J281,"-garden-to-go-english.jpg")),
IF($C$1="Estnisch - EE",HYPERLINK(CONCATENATE("https://www.saflax.de/0-WVK-Retail/Bilder-Pictures/SAFLAX-",'Basis-Tabelle-Samen'!Q281,"-",'Basis-Tabelle-Samen'!J281,"-garden-to-go-estonian.jpg")),
IF($C$1="Finnisch - FI",HYPERLINK(CONCATENATE("https://www.saflax.de/0-WVK-Retail/Bilder-Pictures/SAFLAX-",'Basis-Tabelle-Samen'!Q281,"-",'Basis-Tabelle-Samen'!J281,"-garden-to-go-finnish.jpg")),
IF($C$1="Französisch - FR",HYPERLINK(CONCATENATE("https://www.saflax.de/0-WVK-Retail/Bilder-Pictures/SAFLAX-",'Basis-Tabelle-Samen'!Q281,"-",'Basis-Tabelle-Samen'!J281,"-garden-to-go-french.jpg")),
IF($C$1="Griechisch - GR",HYPERLINK(CONCATENATE("https://www.saflax.de/0-WVK-Retail/Bilder-Pictures/SAFLAX-",'Basis-Tabelle-Samen'!Q281,"-",'Basis-Tabelle-Samen'!J281,"-garden-to-go-greek.jpg")),
IF($C$1="Irisch - IE",HYPERLINK(CONCATENATE("https://www.saflax.de/0-WVK-Retail/Bilder-Pictures/SAFLAX-",'Basis-Tabelle-Samen'!Q281,"-",'Basis-Tabelle-Samen'!J281,"-garden-to-go-irish.jpg")),
IF($C$1="Isländisch - IS",HYPERLINK(CONCATENATE("https://www.saflax.de/0-WVK-Retail/Bilder-Pictures/SAFLAX-",'Basis-Tabelle-Samen'!Q281,"-",'Basis-Tabelle-Samen'!J281,"-garden-to-go-icelandic.jpg")),
IF($C$1="Italienisch - IT",HYPERLINK(CONCATENATE("https://www.saflax.de/0-WVK-Retail/Bilder-Pictures/SAFLAX-",'Basis-Tabelle-Samen'!Q281,"-",'Basis-Tabelle-Samen'!J281,"-garden-to-go-italian.jpg")),
IF($C$1="Japanisch - JP",HYPERLINK(CONCATENATE("https://www.saflax.de/0-WVK-Retail/Bilder-Pictures/SAFLAX-",'Basis-Tabelle-Samen'!Q281,"-",'Basis-Tabelle-Samen'!J281,"-garden-to-go-japanese.jpg")),
IF($C$1="Kroatisch - HR",HYPERLINK(CONCATENATE("https://www.saflax.de/0-WVK-Retail/Bilder-Pictures/SAFLAX-",'Basis-Tabelle-Samen'!Q281,"-",'Basis-Tabelle-Samen'!J281,"-garden-to-go-croatian.jpg")),
IF($C$1="Lettisch - LV",HYPERLINK(CONCATENATE("https://www.saflax.de/0-WVK-Retail/Bilder-Pictures/SAFLAX-",'Basis-Tabelle-Samen'!Q281,"-",'Basis-Tabelle-Samen'!J281,"-garden-to-go-latvian.jpg")),
IF($C$1="Litauisch - LT",HYPERLINK(CONCATENATE("https://www.saflax.de/0-WVK-Retail/Bilder-Pictures/SAFLAX-",'Basis-Tabelle-Samen'!Q281,"-",'Basis-Tabelle-Samen'!J281,"-garden-to-go-lithuanian.jpg")),
IF($C$1="Maltesisch - MT",HYPERLINK(CONCATENATE("https://www.saflax.de/0-WVK-Retail/Bilder-Pictures/SAFLAX-",'Basis-Tabelle-Samen'!Q281,"-",'Basis-Tabelle-Samen'!J281,"-garden-to-go-maltese.jpg")),
IF($C$1="Niederländisch - NL",HYPERLINK(CONCATENATE("https://www.saflax.de/0-WVK-Retail/Bilder-Pictures/SAFLAX-",'Basis-Tabelle-Samen'!Q281,"-",'Basis-Tabelle-Samen'!J281,"-garden-to-go-dutch.jpg")),
IF($C$1="Norwegisch - NO",HYPERLINK(CONCATENATE("https://www.saflax.de/0-WVK-Retail/Bilder-Pictures/SAFLAX-",'Basis-Tabelle-Samen'!Q281,"-",'Basis-Tabelle-Samen'!J281,"-garden-to-go-nowegian.jpg")),
IF($C$1="Polnisch - PL",HYPERLINK(CONCATENATE("https://www.saflax.de/0-WVK-Retail/Bilder-Pictures/SAFLAX-",'Basis-Tabelle-Samen'!Q281,"-",'Basis-Tabelle-Samen'!J281,"-garden-to-go-polish.jpg")),
IF($C$1="Portugiesisch - PT",HYPERLINK(CONCATENATE("https://www.saflax.de/0-WVK-Retail/Bilder-Pictures/SAFLAX-",'Basis-Tabelle-Samen'!Q281,"-",'Basis-Tabelle-Samen'!J281,"-garden-to-go-portuguese.jpg")),
IF($C$1="Rumänisch - RO",HYPERLINK(CONCATENATE("https://www.saflax.de/0-WVK-Retail/Bilder-Pictures/SAFLAX-",'Basis-Tabelle-Samen'!Q281,"-",'Basis-Tabelle-Samen'!J281,"-garden-to-go-romanian.jpg")),
IF($C$1="Schwedisch - SE",HYPERLINK(CONCATENATE("https://www.saflax.de/0-WVK-Retail/Bilder-Pictures/SAFLAX-",'Basis-Tabelle-Samen'!Q281,"-",'Basis-Tabelle-Samen'!J281,"-garden-to-go-swedish.jpg")),
IF($C$1="Slowakisch - SK",HYPERLINK(CONCATENATE("https://www.saflax.de/0-WVK-Retail/Bilder-Pictures/SAFLAX-",'Basis-Tabelle-Samen'!Q281,"-",'Basis-Tabelle-Samen'!J281,"-garden-to-go-slovak.jpg")),
IF($C$1="Slowenisch - SI",HYPERLINK(CONCATENATE("https://www.saflax.de/0-WVK-Retail/Bilder-Pictures/SAFLAX-",'Basis-Tabelle-Samen'!Q281,"-",'Basis-Tabelle-Samen'!J281,"-garden-to-go-slovenian.jpg")),
IF($C$1="Spanisch - ES",HYPERLINK(CONCATENATE("https://www.saflax.de/0-WVK-Retail/Bilder-Pictures/SAFLAX-",'Basis-Tabelle-Samen'!Q281,"-",'Basis-Tabelle-Samen'!J281,"-garden-to-go-spanish.jpg")),
IF($C$1="Tschechisch - CZ",HYPERLINK(CONCATENATE("https://www.saflax.de/0-WVK-Retail/Bilder-Pictures/SAFLAX-",'Basis-Tabelle-Samen'!Q281,"-",'Basis-Tabelle-Samen'!J281,"-garden-to-go-czech.jpg")),
IF($C$1="Türkisch - TR",HYPERLINK(CONCATENATE("https://www.saflax.de/0-WVK-Retail/Bilder-Pictures/SAFLAX-",'Basis-Tabelle-Samen'!Q281,"-",'Basis-Tabelle-Samen'!J281,"-garden-to-go-turkish.jpg")),
IF($C$1="Ungarisch - HU",HYPERLINK(CONCATENATE("https://www.saflax.de/0-WVK-Retail/Bilder-Pictures/SAFLAX-",'Basis-Tabelle-Samen'!Q281,"-",'Basis-Tabelle-Samen'!J281,"-garden-to-go-hungarian.jpg")),
" ACHTUNG")))))))))))))))))))))))))))))</f>
        <v>https://www.saflax.de/0-WVK-Retail/Bilder-Pictures/SAFLAX-55212-centaurium-erythraea-garden-to-go-english.jpg</v>
      </c>
      <c r="AP312" s="330" t="str">
        <f>IF(K312&lt;1,"",
IF($C$1="Bulgarisch - BG",HYPERLINK(CONCATENATE("https://www.saflax.de/0-WVK-Retail/Bilder-Pictures/SAFLAX-",'Basis-Tabelle-Samen'!T281,"-",'Basis-Tabelle-Samen'!J281,"-cultivation-set-bulgarian.jpg")),
IF($C$1="Dänisch - DK",HYPERLINK(CONCATENATE("https://www.saflax.de/0-WVK-Retail/Bilder-Pictures/SAFLAX-",'Basis-Tabelle-Samen'!T281,"-",'Basis-Tabelle-Samen'!J281,"-cultivation-set-danish.jpg")),
IF($C$1="Deutsch - DE",HYPERLINK(CONCATENATE("https://www.saflax.de/0-WVK-Retail/Bilder-Pictures/SAFLAX-",'Basis-Tabelle-Samen'!T281,"-",'Basis-Tabelle-Samen'!J281,"-cultivation-set-german.jpg")),
IF($C$1="Englisch - UK",HYPERLINK(CONCATENATE("https://www.saflax.de/0-WVK-Retail/Bilder-Pictures/SAFLAX-",'Basis-Tabelle-Samen'!T281,"-",'Basis-Tabelle-Samen'!J281,"-cultivation-set-english.jpg")),
IF($C$1="Estnisch - EE",HYPERLINK(CONCATENATE("https://www.saflax.de/0-WVK-Retail/Bilder-Pictures/SAFLAX-",'Basis-Tabelle-Samen'!T281,"-",'Basis-Tabelle-Samen'!J281,"-cultivation-set-estonian.jpg")),
IF($C$1="Finnisch - FI",HYPERLINK(CONCATENATE("https://www.saflax.de/0-WVK-Retail/Bilder-Pictures/SAFLAX-",'Basis-Tabelle-Samen'!T281,"-",'Basis-Tabelle-Samen'!J281,"-cultivation-set-finnish.jpg")),
IF($C$1="Französisch - FR",HYPERLINK(CONCATENATE("https://www.saflax.de/0-WVK-Retail/Bilder-Pictures/SAFLAX-",'Basis-Tabelle-Samen'!T281,"-",'Basis-Tabelle-Samen'!J281,"-cultivation-set-french.jpg")),
IF($C$1="Griechisch - GR",HYPERLINK(CONCATENATE("https://www.saflax.de/0-WVK-Retail/Bilder-Pictures/SAFLAX-",'Basis-Tabelle-Samen'!T281,"-",'Basis-Tabelle-Samen'!J281,"-cultivation-set-greek.jpg")),
IF($C$1="Irisch - IE",HYPERLINK(CONCATENATE("https://www.saflax.de/0-WVK-Retail/Bilder-Pictures/SAFLAX-",'Basis-Tabelle-Samen'!T281,"-",'Basis-Tabelle-Samen'!J281,"-cultivation-set-irish.jpg")),
IF($C$1="Isländisch - IS",HYPERLINK(CONCATENATE("https://www.saflax.de/0-WVK-Retail/Bilder-Pictures/SAFLAX-",'Basis-Tabelle-Samen'!T281,"-",'Basis-Tabelle-Samen'!J281,"-cultivation-set-icelandic.jpg")),
IF($C$1="Italienisch - IT",HYPERLINK(CONCATENATE("https://www.saflax.de/0-WVK-Retail/Bilder-Pictures/SAFLAX-",'Basis-Tabelle-Samen'!T281,"-",'Basis-Tabelle-Samen'!J281,"-cultivation-set-italian.jpg")),
IF($C$1="Japanisch - JP",HYPERLINK(CONCATENATE("https://www.saflax.de/0-WVK-Retail/Bilder-Pictures/SAFLAX-",'Basis-Tabelle-Samen'!T281,"-",'Basis-Tabelle-Samen'!J281,"-cultivation-set-japanese.jpg")),
IF($C$1="Kroatisch - HR",HYPERLINK(CONCATENATE("https://www.saflax.de/0-WVK-Retail/Bilder-Pictures/SAFLAX-",'Basis-Tabelle-Samen'!T281,"-",'Basis-Tabelle-Samen'!J281,"-cultivation-set-croatian.jpg")),
IF($C$1="Lettisch - LV",HYPERLINK(CONCATENATE("https://www.saflax.de/0-WVK-Retail/Bilder-Pictures/SAFLAX-",'Basis-Tabelle-Samen'!T281,"-",'Basis-Tabelle-Samen'!J281,"-cultivation-set-latvian.jpg")),
IF($C$1="Litauisch - LT",HYPERLINK(CONCATENATE("https://www.saflax.de/0-WVK-Retail/Bilder-Pictures/SAFLAX-",'Basis-Tabelle-Samen'!T281,"-",'Basis-Tabelle-Samen'!J281,"-cultivation-set-lithuanian.jpg")),
IF($C$1="Maltesisch - MT",HYPERLINK(CONCATENATE("https://www.saflax.de/0-WVK-Retail/Bilder-Pictures/SAFLAX-",'Basis-Tabelle-Samen'!T281,"-",'Basis-Tabelle-Samen'!J281,"-cultivation-set-maltese.jpg")),
IF($C$1="Niederländisch - NL",HYPERLINK(CONCATENATE("https://www.saflax.de/0-WVK-Retail/Bilder-Pictures/SAFLAX-",'Basis-Tabelle-Samen'!T281,"-",'Basis-Tabelle-Samen'!J281,"-cultivation-set-dutch.jpg")),
IF($C$1="Norwegisch - NO",HYPERLINK(CONCATENATE("https://www.saflax.de/0-WVK-Retail/Bilder-Pictures/SAFLAX-",'Basis-Tabelle-Samen'!T281,"-",'Basis-Tabelle-Samen'!J281,"-cultivation-set-nowegian.jpg")),
IF($C$1="Polnisch - PL",HYPERLINK(CONCATENATE("https://www.saflax.de/0-WVK-Retail/Bilder-Pictures/SAFLAX-",'Basis-Tabelle-Samen'!T281,"-",'Basis-Tabelle-Samen'!J281,"-cultivation-set-polish.jpg")),
IF($C$1="Portugiesisch - PT",HYPERLINK(CONCATENATE("https://www.saflax.de/0-WVK-Retail/Bilder-Pictures/SAFLAX-",'Basis-Tabelle-Samen'!T281,"-",'Basis-Tabelle-Samen'!J281,"-cultivation-set-portuguese.jpg")),
IF($C$1="Rumänisch - RO",HYPERLINK(CONCATENATE("https://www.saflax.de/0-WVK-Retail/Bilder-Pictures/SAFLAX-",'Basis-Tabelle-Samen'!T281,"-",'Basis-Tabelle-Samen'!J281,"-cultivation-set-romanian.jpg")),
IF($C$1="Schwedisch - SE",HYPERLINK(CONCATENATE("https://www.saflax.de/0-WVK-Retail/Bilder-Pictures/SAFLAX-",'Basis-Tabelle-Samen'!T281,"-",'Basis-Tabelle-Samen'!J281,"-cultivation-set-swedish.jpg")),
IF($C$1="Slowakisch - SK",HYPERLINK(CONCATENATE("https://www.saflax.de/0-WVK-Retail/Bilder-Pictures/SAFLAX-",'Basis-Tabelle-Samen'!T281,"-",'Basis-Tabelle-Samen'!J281,"-cultivation-set-slovak.jpg")),
IF($C$1="Slowenisch - SI",HYPERLINK(CONCATENATE("https://www.saflax.de/0-WVK-Retail/Bilder-Pictures/SAFLAX-",'Basis-Tabelle-Samen'!T281,"-",'Basis-Tabelle-Samen'!J281,"-cultivation-set-slovenian.jpg")),
IF($C$1="Spanisch - ES",HYPERLINK(CONCATENATE("https://www.saflax.de/0-WVK-Retail/Bilder-Pictures/SAFLAX-",'Basis-Tabelle-Samen'!T281,"-",'Basis-Tabelle-Samen'!J281,"-cultivation-set-spanish.jpg")),
IF($C$1="Tschechisch - CZ",HYPERLINK(CONCATENATE("https://www.saflax.de/0-WVK-Retail/Bilder-Pictures/SAFLAX-",'Basis-Tabelle-Samen'!T281,"-",'Basis-Tabelle-Samen'!J281,"-cultivation-set-czech.jpg")),
IF($C$1="Türkisch - TR",HYPERLINK(CONCATENATE("https://www.saflax.de/0-WVK-Retail/Bilder-Pictures/SAFLAX-",'Basis-Tabelle-Samen'!T281,"-",'Basis-Tabelle-Samen'!J281,"-cultivation-set-turkish.jpg")),
IF($C$1="Ungarisch - HU",HYPERLINK(CONCATENATE("https://www.saflax.de/0-WVK-Retail/Bilder-Pictures/SAFLAX-",'Basis-Tabelle-Samen'!T281,"-",'Basis-Tabelle-Samen'!J281,"-cultivation-set-hungarian.jpg")),
" ACHTUNG")))))))))))))))))))))))))))))</f>
        <v>https://www.saflax.de/0-WVK-Retail/Bilder-Pictures/SAFLAX-35212-centaurium-erythraea-cultivation-set-english.jpg</v>
      </c>
      <c r="AQ312" s="330" t="str">
        <f>IF(L312&lt;1,"",
IF($C$1="Bulgarisch - BG",HYPERLINK(CONCATENATE("https://www.saflax.de/0-WVK-Retail/Bilder-Pictures/SAFLAX-",'Basis-Tabelle-Samen'!W281,"-",'Basis-Tabelle-Samen'!J281,"-garden-in-the-bag-bulgarian.jpg")),
IF($C$1="Dänisch - DK",HYPERLINK(CONCATENATE("https://www.saflax.de/0-WVK-Retail/Bilder-Pictures/SAFLAX-",'Basis-Tabelle-Samen'!W281,"-",'Basis-Tabelle-Samen'!J281,"-garden-in-the-bag-danish.jpg")),
IF($C$1="Deutsch - DE",HYPERLINK(CONCATENATE("https://www.saflax.de/0-WVK-Retail/Bilder-Pictures/SAFLAX-",'Basis-Tabelle-Samen'!W281,"-",'Basis-Tabelle-Samen'!J281,"-garden-in-the-bag-german.jpg")),
IF($C$1="Englisch - UK",HYPERLINK(CONCATENATE("https://www.saflax.de/0-WVK-Retail/Bilder-Pictures/SAFLAX-",'Basis-Tabelle-Samen'!W281,"-",'Basis-Tabelle-Samen'!J281,"-garden-in-the-bag-english.jpg")),
IF($C$1="Estnisch - EE",HYPERLINK(CONCATENATE("https://www.saflax.de/0-WVK-Retail/Bilder-Pictures/SAFLAX-",'Basis-Tabelle-Samen'!W281,"-",'Basis-Tabelle-Samen'!J281,"-garden-in-the-bag-estonian.jpg")),
IF($C$1="Finnisch - FI",HYPERLINK(CONCATENATE("https://www.saflax.de/0-WVK-Retail/Bilder-Pictures/SAFLAX-",'Basis-Tabelle-Samen'!W281,"-",'Basis-Tabelle-Samen'!J281,"-garden-in-the-bag-finnish.jpg")),
IF($C$1="Französisch - FR",HYPERLINK(CONCATENATE("https://www.saflax.de/0-WVK-Retail/Bilder-Pictures/SAFLAX-",'Basis-Tabelle-Samen'!W281,"-",'Basis-Tabelle-Samen'!J281,"-garden-in-the-bag-french.jpg")),
IF($C$1="Griechisch - GR",HYPERLINK(CONCATENATE("https://www.saflax.de/0-WVK-Retail/Bilder-Pictures/SAFLAX-",'Basis-Tabelle-Samen'!W281,"-",'Basis-Tabelle-Samen'!J281,"-garden-in-the-bag-greek.jpg")),
IF($C$1="Irisch - IE",HYPERLINK(CONCATENATE("https://www.saflax.de/0-WVK-Retail/Bilder-Pictures/SAFLAX-",'Basis-Tabelle-Samen'!W281,"-",'Basis-Tabelle-Samen'!J281,"-garden-in-the-bag-irish.jpg")),
IF($C$1="Isländisch - IS",HYPERLINK(CONCATENATE("https://www.saflax.de/0-WVK-Retail/Bilder-Pictures/SAFLAX-",'Basis-Tabelle-Samen'!W281,"-",'Basis-Tabelle-Samen'!J281,"-garden-in-the-bag-icelandic.jpg")),
IF($C$1="Italienisch - IT",HYPERLINK(CONCATENATE("https://www.saflax.de/0-WVK-Retail/Bilder-Pictures/SAFLAX-",'Basis-Tabelle-Samen'!W281,"-",'Basis-Tabelle-Samen'!J281,"-garden-in-the-bag-italian.jpg")),
IF($C$1="Japanisch - JP",HYPERLINK(CONCATENATE("https://www.saflax.de/0-WVK-Retail/Bilder-Pictures/SAFLAX-",'Basis-Tabelle-Samen'!W281,"-",'Basis-Tabelle-Samen'!J281,"-garden-in-the-bag-japanese.jpg")),
IF($C$1="Kroatisch - HR",HYPERLINK(CONCATENATE("https://www.saflax.de/0-WVK-Retail/Bilder-Pictures/SAFLAX-",'Basis-Tabelle-Samen'!W281,"-",'Basis-Tabelle-Samen'!J281,"-garden-in-the-bag-croatian.jpg")),
IF($C$1="Lettisch - LV",HYPERLINK(CONCATENATE("https://www.saflax.de/0-WVK-Retail/Bilder-Pictures/SAFLAX-",'Basis-Tabelle-Samen'!W281,"-",'Basis-Tabelle-Samen'!J281,"-garden-in-the-bag-latvian.jpg")),
IF($C$1="Litauisch - LT",HYPERLINK(CONCATENATE("https://www.saflax.de/0-WVK-Retail/Bilder-Pictures/SAFLAX-",'Basis-Tabelle-Samen'!W281,"-",'Basis-Tabelle-Samen'!J281,"-garden-in-the-bag-lithuanian.jpg")),
IF($C$1="Maltesisch - MT",HYPERLINK(CONCATENATE("https://www.saflax.de/0-WVK-Retail/Bilder-Pictures/SAFLAX-",'Basis-Tabelle-Samen'!W281,"-",'Basis-Tabelle-Samen'!J281,"-garden-in-the-bag-maltese.jpg")),
IF($C$1="Niederländisch - NL",HYPERLINK(CONCATENATE("https://www.saflax.de/0-WVK-Retail/Bilder-Pictures/SAFLAX-",'Basis-Tabelle-Samen'!W281,"-",'Basis-Tabelle-Samen'!J281,"-garden-in-the-bag-dutch.jpg")),
IF($C$1="Norwegisch - NO",HYPERLINK(CONCATENATE("https://www.saflax.de/0-WVK-Retail/Bilder-Pictures/SAFLAX-",'Basis-Tabelle-Samen'!W281,"-",'Basis-Tabelle-Samen'!J281,"-garden-in-the-bag-nowegian.jpg")),
IF($C$1="Polnisch - PL",HYPERLINK(CONCATENATE("https://www.saflax.de/0-WVK-Retail/Bilder-Pictures/SAFLAX-",'Basis-Tabelle-Samen'!W281,"-",'Basis-Tabelle-Samen'!J281,"-garden-in-the-bag-polish.jpg")),
IF($C$1="Portugiesisch - PT",HYPERLINK(CONCATENATE("https://www.saflax.de/0-WVK-Retail/Bilder-Pictures/SAFLAX-",'Basis-Tabelle-Samen'!W281,"-",'Basis-Tabelle-Samen'!J281,"-garden-in-the-bag-portuguese.jpg")),
IF($C$1="Rumänisch - RO",HYPERLINK(CONCATENATE("https://www.saflax.de/0-WVK-Retail/Bilder-Pictures/SAFLAX-",'Basis-Tabelle-Samen'!W281,"-",'Basis-Tabelle-Samen'!J281,"-garden-in-the-bag-romanian.jpg")),
IF($C$1="Schwedisch - SE",HYPERLINK(CONCATENATE("https://www.saflax.de/0-WVK-Retail/Bilder-Pictures/SAFLAX-",'Basis-Tabelle-Samen'!W281,"-",'Basis-Tabelle-Samen'!J281,"-garden-in-the-bag-swedish.jpg")),
IF($C$1="Slowakisch - SK",HYPERLINK(CONCATENATE("https://www.saflax.de/0-WVK-Retail/Bilder-Pictures/SAFLAX-",'Basis-Tabelle-Samen'!W281,"-",'Basis-Tabelle-Samen'!J281,"-garden-in-the-bag-slovak.jpg")),
IF($C$1="Slowenisch - SI",HYPERLINK(CONCATENATE("https://www.saflax.de/0-WVK-Retail/Bilder-Pictures/SAFLAX-",'Basis-Tabelle-Samen'!W281,"-",'Basis-Tabelle-Samen'!J281,"-garden-in-the-bag-slovenian.jpg")),
IF($C$1="Spanisch - ES",HYPERLINK(CONCATENATE("https://www.saflax.de/0-WVK-Retail/Bilder-Pictures/SAFLAX-",'Basis-Tabelle-Samen'!W281,"-",'Basis-Tabelle-Samen'!J281,"-garden-in-the-bag-spanish.jpg")),
IF($C$1="Tschechisch - CZ",HYPERLINK(CONCATENATE("https://www.saflax.de/0-WVK-Retail/Bilder-Pictures/SAFLAX-",'Basis-Tabelle-Samen'!W281,"-",'Basis-Tabelle-Samen'!J281,"-garden-in-the-bag-czech.jpg")),
IF($C$1="Türkisch - TR",HYPERLINK(CONCATENATE("https://www.saflax.de/0-WVK-Retail/Bilder-Pictures/SAFLAX-",'Basis-Tabelle-Samen'!W281,"-",'Basis-Tabelle-Samen'!J281,"-garden-in-the-bag-turkish.jpg")),
IF($C$1="Ungarisch - HU",HYPERLINK(CONCATENATE("https://www.saflax.de/0-WVK-Retail/Bilder-Pictures/SAFLAX-",'Basis-Tabelle-Samen'!W281,"-",'Basis-Tabelle-Samen'!J281,"-garden-in-the-bag-hungarian.jpg")),
" ACHTUNG")))))))))))))))))))))))))))))</f>
        <v>https://www.saflax.de/0-WVK-Retail/Bilder-Pictures/SAFLAX-65212-centaurium-erythraea-garden-in-the-bag-english.jpg</v>
      </c>
    </row>
    <row r="313" spans="1:43" ht="17.100000000000001" customHeight="1" x14ac:dyDescent="0.2">
      <c r="A313" s="318" t="str">
        <f>IF('Basis-Tabelle-Samen'!A279="","",IF($C$1="Deutsch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13" s="319" t="str">
        <f>'Basis-Tabelle-Samen'!I279</f>
        <v>Taraxacum officinale</v>
      </c>
      <c r="C313" s="316" t="str">
        <f>IF($C$1="Bulgarisch - BG",'Basis-Tabelle-Samen'!Z279,
IF($C$1="Dänisch - DK",'Basis-Tabelle-Samen'!AA279,
IF($C$1="Deutsch - DE",'Basis-Tabelle-Samen'!AB279,
IF($C$1="Englisch - UK",'Basis-Tabelle-Samen'!AC279,
IF($C$1="Estnisch - EE",'Basis-Tabelle-Samen'!AD279,
IF($C$1="Finnisch - FI",'Basis-Tabelle-Samen'!AE279,
IF($C$1="Französisch - FR",'Basis-Tabelle-Samen'!AF279,
IF($C$1="Griechisch - GR",'Basis-Tabelle-Samen'!AG279,
IF($C$1="Irisch - IE",'Basis-Tabelle-Samen'!AH279,
IF($C$1="Isländisch - IS",'Basis-Tabelle-Samen'!AI279,
IF($C$1="Italienisch - IT",'Basis-Tabelle-Samen'!AJ279,
IF($C$1="Japanisch - JP",'Basis-Tabelle-Samen'!AK279,
IF($C$1="Kroatisch - HR",'Basis-Tabelle-Samen'!AL279,
IF($C$1="Lettisch - LV",'Basis-Tabelle-Samen'!AM279,
IF($C$1="Litauisch - LT",'Basis-Tabelle-Samen'!AN279,
IF($C$1="Maltesisch - MT",'Basis-Tabelle-Samen'!AO279,
IF($C$1="Niederländisch - NL",'Basis-Tabelle-Samen'!AP279,
IF($C$1="Norwegisch - NO",'Basis-Tabelle-Samen'!AQ279,
IF($C$1="Polnisch - PL",'Basis-Tabelle-Samen'!AR279,
IF($C$1="Portugiesisch - PT",'Basis-Tabelle-Samen'!AS279,
IF($C$1="Rumänisch - RO",'Basis-Tabelle-Samen'!AT279,
IF($C$1="Schwedisch - SE",'Basis-Tabelle-Samen'!AU279,
IF($C$1="Slowakisch - SK",'Basis-Tabelle-Samen'!AV279,
IF($C$1="Slowenisch - SI",'Basis-Tabelle-Samen'!AW279,
IF($C$1="Spanisch - ES",'Basis-Tabelle-Samen'!AX279,
IF($C$1="Tschechisch - CZ",'Basis-Tabelle-Samen'!AY279,
IF($C$1="Türkisch - TR",'Basis-Tabelle-Samen'!AZ279,
IF($C$1="Ungarisch - HU",'Basis-Tabelle-Samen'!BA279,
" ACHTUNG"))))))))))))))))))))))))))))</f>
        <v>Dandelion</v>
      </c>
      <c r="D313" s="320">
        <f>'Basis-Tabelle-Samen'!F279</f>
        <v>200</v>
      </c>
      <c r="E313" s="321" t="str">
        <f>'Basis-Tabelle-Samen'!H279</f>
        <v>7 %</v>
      </c>
      <c r="F313" s="322" t="str">
        <f>IF('Basis-Tabelle-Samen'!G279="","",'Basis-Tabelle-Samen'!G279)</f>
        <v>07</v>
      </c>
      <c r="G313" s="320">
        <f>'Basis-Tabelle-Samen'!C279</f>
        <v>15210</v>
      </c>
      <c r="H313" s="323">
        <f>'Basis-Tabelle-Samen'!D279</f>
        <v>4055473152103</v>
      </c>
      <c r="I313" s="324">
        <f>'Basis-Tabelle-Samen'!E279</f>
        <v>1.85</v>
      </c>
      <c r="J313" s="325">
        <f t="shared" si="4"/>
        <v>12</v>
      </c>
      <c r="K313" s="326">
        <f>'Basis-Tabelle-Samen'!K279</f>
        <v>75210</v>
      </c>
      <c r="L313" s="323">
        <f>'Basis-Tabelle-Samen'!L279</f>
        <v>4055473752105</v>
      </c>
      <c r="M313" s="324">
        <f>'Basis-Tabelle-Samen'!M279</f>
        <v>2.4500000000000002</v>
      </c>
      <c r="N313" s="326">
        <f>IF(K313&lt;1,"",'3'!$I$15)</f>
        <v>15</v>
      </c>
      <c r="O313" s="327">
        <f>IF(K313&lt;1,"",'3'!$J$11)</f>
        <v>90</v>
      </c>
      <c r="P313" s="326">
        <f>'Basis-Tabelle-Samen'!N279</f>
        <v>85210</v>
      </c>
      <c r="Q313" s="323">
        <f>'Basis-Tabelle-Samen'!O279</f>
        <v>4055473852102</v>
      </c>
      <c r="R313" s="328">
        <f>'Basis-Tabelle-Samen'!P279</f>
        <v>3.75</v>
      </c>
      <c r="S313" s="326">
        <f>IF(R313&lt;1,"",'3'!$M$15)</f>
        <v>18</v>
      </c>
      <c r="T313" s="327">
        <f>IF(R313&lt;1,"",'3'!$N$11)</f>
        <v>72</v>
      </c>
      <c r="U313" s="326">
        <f>'Basis-Tabelle-Samen'!Q279</f>
        <v>55210</v>
      </c>
      <c r="V313" s="323">
        <f>'Basis-Tabelle-Samen'!R279</f>
        <v>4055473552101</v>
      </c>
      <c r="W313" s="324">
        <f>'Basis-Tabelle-Samen'!S279</f>
        <v>4.95</v>
      </c>
      <c r="X313" s="326">
        <f>IF(U313&lt;1,"",'3'!$Q$15)</f>
        <v>6</v>
      </c>
      <c r="Y313" s="327">
        <f>IF(U313&lt;1,"",'3'!$R$11)</f>
        <v>24</v>
      </c>
      <c r="Z313" s="326">
        <f>'Basis-Tabelle-Samen'!T279</f>
        <v>35210</v>
      </c>
      <c r="AA313" s="323">
        <f>'Basis-Tabelle-Samen'!U279</f>
        <v>4055473352107</v>
      </c>
      <c r="AB313" s="324">
        <f>'Basis-Tabelle-Samen'!V279</f>
        <v>6.75</v>
      </c>
      <c r="AC313" s="326">
        <f>IF(Z313&lt;1,"",'3'!$U$15)</f>
        <v>6</v>
      </c>
      <c r="AD313" s="327">
        <f>IF(Z313&lt;1,"",'3'!$V$11)</f>
        <v>24</v>
      </c>
      <c r="AE313" s="326">
        <f>'Basis-Tabelle-Samen'!W279</f>
        <v>65210</v>
      </c>
      <c r="AF313" s="323">
        <f>'Basis-Tabelle-Samen'!X279</f>
        <v>4055473652108</v>
      </c>
      <c r="AG313" s="324">
        <f>'Basis-Tabelle-Samen'!Y279</f>
        <v>2.95</v>
      </c>
      <c r="AH313" s="326">
        <f>IF(AE313&lt;1,"",'3'!$Y$15)</f>
        <v>8</v>
      </c>
      <c r="AI313" s="327">
        <f>IF(AE313&lt;1,"",'3'!$Z$11)</f>
        <v>64</v>
      </c>
      <c r="AJ313" s="315"/>
      <c r="AK313" s="316" t="str">
        <f>IF(G313&lt;1,"",
IF($C$1="Bulgarisch - BG",HYPERLINK(CONCATENATE("https://www.saflax.de/0-WVK-Retail/Bilder-Pictures/SAFLAX-",'Basis-Tabelle-Samen'!C279,"-",'Basis-Tabelle-Samen'!J279,"-seed-package-front-cr-bulgarian.jpg")),
IF($C$1="Dänisch - DK",HYPERLINK(CONCATENATE("https://www.saflax.de/0-WVK-Retail/Bilder-Pictures/SAFLAX-",'Basis-Tabelle-Samen'!C279,"-",'Basis-Tabelle-Samen'!J279,"-seed-package-front-cr-danish.jpg")),
IF($C$1="Deutsch - DE",HYPERLINK(CONCATENATE("https://www.saflax.de/0-WVK-Retail/Bilder-Pictures/SAFLAX-",'Basis-Tabelle-Samen'!C279,"-",'Basis-Tabelle-Samen'!J279,"-seed-package-front-cr-german.jpg")),
IF($C$1="Englisch - UK",HYPERLINK(CONCATENATE("https://www.saflax.de/0-WVK-Retail/Bilder-Pictures/SAFLAX-",'Basis-Tabelle-Samen'!C279,"-",'Basis-Tabelle-Samen'!J279,"-seed-package-front-cr-english.jpg")),
IF($C$1="Estnisch - EE",HYPERLINK(CONCATENATE("https://www.saflax.de/0-WVK-Retail/Bilder-Pictures/SAFLAX-",'Basis-Tabelle-Samen'!C279,"-",'Basis-Tabelle-Samen'!J279,"-seed-package-front-cr-estonian.jpg")),
IF($C$1="Finnisch - FI",HYPERLINK(CONCATENATE("https://www.saflax.de/0-WVK-Retail/Bilder-Pictures/SAFLAX-",'Basis-Tabelle-Samen'!C279,"-",'Basis-Tabelle-Samen'!J279,"-seed-package-front-cr-finnish.jpg")),
IF($C$1="Französisch - FR",HYPERLINK(CONCATENATE("https://www.saflax.de/0-WVK-Retail/Bilder-Pictures/SAFLAX-",'Basis-Tabelle-Samen'!C279,"-",'Basis-Tabelle-Samen'!J279,"-seed-package-front-cr-french.jpg")),
IF($C$1="Griechisch - GR",HYPERLINK(CONCATENATE("https://www.saflax.de/0-WVK-Retail/Bilder-Pictures/SAFLAX-",'Basis-Tabelle-Samen'!C279,"-",'Basis-Tabelle-Samen'!J279,"-seed-package-front-cr-greek.jpg")),
IF($C$1="Irisch - IE",HYPERLINK(CONCATENATE("https://www.saflax.de/0-WVK-Retail/Bilder-Pictures/SAFLAX-",'Basis-Tabelle-Samen'!C279,"-",'Basis-Tabelle-Samen'!J279,"-seed-package-front-cr-irish.jpg")),
IF($C$1="Isländisch - IS",HYPERLINK(CONCATENATE("https://www.saflax.de/0-WVK-Retail/Bilder-Pictures/SAFLAX-",'Basis-Tabelle-Samen'!C279,"-",'Basis-Tabelle-Samen'!J279,"-seed-package-front-cr-icelandic.jpg")),
IF($C$1="Italienisch - IT",HYPERLINK(CONCATENATE("https://www.saflax.de/0-WVK-Retail/Bilder-Pictures/SAFLAX-",'Basis-Tabelle-Samen'!C279,"-",'Basis-Tabelle-Samen'!J279,"-seed-package-front-cr-italian.jpg")),
IF($C$1="Japanisch - JP",HYPERLINK(CONCATENATE("https://www.saflax.de/0-WVK-Retail/Bilder-Pictures/SAFLAX-",'Basis-Tabelle-Samen'!C279,"-",'Basis-Tabelle-Samen'!J279,"-seed-package-front-cr-japanese.jpg")),
IF($C$1="Kroatisch - HR",HYPERLINK(CONCATENATE("https://www.saflax.de/0-WVK-Retail/Bilder-Pictures/SAFLAX-",'Basis-Tabelle-Samen'!C279,"-",'Basis-Tabelle-Samen'!J279,"-seed-package-front-cr-croatian.jpg")),
IF($C$1="Lettisch - LV",HYPERLINK(CONCATENATE("https://www.saflax.de/0-WVK-Retail/Bilder-Pictures/SAFLAX-",'Basis-Tabelle-Samen'!C279,"-",'Basis-Tabelle-Samen'!J279,"-seed-package-front-cr-latvian.jpg")),
IF($C$1="Litauisch - LT",HYPERLINK(CONCATENATE("https://www.saflax.de/0-WVK-Retail/Bilder-Pictures/SAFLAX-",'Basis-Tabelle-Samen'!C279,"-",'Basis-Tabelle-Samen'!J279,"-seed-package-front-cr-lithuanian.jpg")),
IF($C$1="Maltesisch - MT",HYPERLINK(CONCATENATE("https://www.saflax.de/0-WVK-Retail/Bilder-Pictures/SAFLAX-",'Basis-Tabelle-Samen'!C279,"-",'Basis-Tabelle-Samen'!J279,"-seed-package-front-cr-maltese.jpg")),
IF($C$1="Niederländisch - NL",HYPERLINK(CONCATENATE("https://www.saflax.de/0-WVK-Retail/Bilder-Pictures/SAFLAX-",'Basis-Tabelle-Samen'!C279,"-",'Basis-Tabelle-Samen'!J279,"-seed-package-front-cr-dutch.jpg")),
IF($C$1="Norwegisch - NO",HYPERLINK(CONCATENATE("https://www.saflax.de/0-WVK-Retail/Bilder-Pictures/SAFLAX-",'Basis-Tabelle-Samen'!C279,"-",'Basis-Tabelle-Samen'!J279,"-seed-package-front-cr-nowegian.jpg")),
IF($C$1="Polnisch - PL",HYPERLINK(CONCATENATE("https://www.saflax.de/0-WVK-Retail/Bilder-Pictures/SAFLAX-",'Basis-Tabelle-Samen'!C279,"-",'Basis-Tabelle-Samen'!J279,"-seed-package-front-cr-polish.jpg")),
IF($C$1="Portugiesisch - PT",HYPERLINK(CONCATENATE("https://www.saflax.de/0-WVK-Retail/Bilder-Pictures/SAFLAX-",'Basis-Tabelle-Samen'!C279,"-",'Basis-Tabelle-Samen'!J279,"-seed-package-front-cr-portuguese.jpg")),
IF($C$1="Rumänisch - RO",HYPERLINK(CONCATENATE("https://www.saflax.de/0-WVK-Retail/Bilder-Pictures/SAFLAX-",'Basis-Tabelle-Samen'!C279,"-",'Basis-Tabelle-Samen'!J279,"-seed-package-front-cr-romanian.jpg")),
IF($C$1="Schwedisch - SE",HYPERLINK(CONCATENATE("https://www.saflax.de/0-WVK-Retail/Bilder-Pictures/SAFLAX-",'Basis-Tabelle-Samen'!C279,"-",'Basis-Tabelle-Samen'!J279,"-seed-package-front-cr-swedish.jpg")),
IF($C$1="Slowakisch - SK",HYPERLINK(CONCATENATE("https://www.saflax.de/0-WVK-Retail/Bilder-Pictures/SAFLAX-",'Basis-Tabelle-Samen'!C279,"-",'Basis-Tabelle-Samen'!J279,"-seed-package-front-cr-slovak.jpg")),
IF($C$1="Slowenisch - SI",HYPERLINK(CONCATENATE("https://www.saflax.de/0-WVK-Retail/Bilder-Pictures/SAFLAX-",'Basis-Tabelle-Samen'!C279,"-",'Basis-Tabelle-Samen'!J279,"-seed-package-front-cr-slovenian.jpg")),
IF($C$1="Spanisch - ES",HYPERLINK(CONCATENATE("https://www.saflax.de/0-WVK-Retail/Bilder-Pictures/SAFLAX-",'Basis-Tabelle-Samen'!C279,"-",'Basis-Tabelle-Samen'!J279,"-seed-package-front-cr-spanish.jpg")),
IF($C$1="Tschechisch - CZ",HYPERLINK(CONCATENATE("https://www.saflax.de/0-WVK-Retail/Bilder-Pictures/SAFLAX-",'Basis-Tabelle-Samen'!C279,"-",'Basis-Tabelle-Samen'!J279,"-seed-package-front-cr-czech.jpg")),
IF($C$1="Türkisch - TR",HYPERLINK(CONCATENATE("https://www.saflax.de/0-WVK-Retail/Bilder-Pictures/SAFLAX-",'Basis-Tabelle-Samen'!C279,"-",'Basis-Tabelle-Samen'!J279,"-seed-package-front-cr-turkish.jpg")),
IF($C$1="Ungarisch - HU",HYPERLINK(CONCATENATE("https://www.saflax.de/0-WVK-Retail/Bilder-Pictures/SAFLAX-",'Basis-Tabelle-Samen'!C279,"-",'Basis-Tabelle-Samen'!J279,"-seed-package-front-cr-hungarian.jpg")),
" ACHTUNG")))))))))))))))))))))))))))))</f>
        <v>https://www.saflax.de/0-WVK-Retail/Bilder-Pictures/SAFLAX-15210-taraxacum-officinale-seed-package-front-cr-english.jpg</v>
      </c>
      <c r="AL313" s="330" t="str">
        <f>IF(G313&lt;1,"",
IF($C$1="Bulgarisch - BG",HYPERLINK(CONCATENATE("https://www.saflax.de/0-WVK-Retail/Bilder-Pictures/SAFLAX-",'Basis-Tabelle-Samen'!C279,"-",'Basis-Tabelle-Samen'!J279,"-seed-package-back-cr-bulgarian.jpg")),
IF($C$1="Dänisch - DK",HYPERLINK(CONCATENATE("https://www.saflax.de/0-WVK-Retail/Bilder-Pictures/SAFLAX-",'Basis-Tabelle-Samen'!C279,"-",'Basis-Tabelle-Samen'!J279,"-seed-package-back-cr-danish.jpg")),
IF($C$1="Deutsch - DE",HYPERLINK(CONCATENATE("https://www.saflax.de/0-WVK-Retail/Bilder-Pictures/SAFLAX-",'Basis-Tabelle-Samen'!C279,"-",'Basis-Tabelle-Samen'!J279,"-seed-package-back-cr-german.jpg")),
IF($C$1="Englisch - UK",HYPERLINK(CONCATENATE("https://www.saflax.de/0-WVK-Retail/Bilder-Pictures/SAFLAX-",'Basis-Tabelle-Samen'!C279,"-",'Basis-Tabelle-Samen'!J279,"-seed-package-back-cr-english.jpg")),
IF($C$1="Estnisch - EE",HYPERLINK(CONCATENATE("https://www.saflax.de/0-WVK-Retail/Bilder-Pictures/SAFLAX-",'Basis-Tabelle-Samen'!C279,"-",'Basis-Tabelle-Samen'!J279,"-seed-package-back-cr-estonian.jpg")),
IF($C$1="Finnisch - FI",HYPERLINK(CONCATENATE("https://www.saflax.de/0-WVK-Retail/Bilder-Pictures/SAFLAX-",'Basis-Tabelle-Samen'!C279,"-",'Basis-Tabelle-Samen'!J279,"-seed-package-back-cr-finnish.jpg")),
IF($C$1="Französisch - FR",HYPERLINK(CONCATENATE("https://www.saflax.de/0-WVK-Retail/Bilder-Pictures/SAFLAX-",'Basis-Tabelle-Samen'!C279,"-",'Basis-Tabelle-Samen'!J279,"-seed-package-back-cr-french.jpg")),
IF($C$1="Griechisch - GR",HYPERLINK(CONCATENATE("https://www.saflax.de/0-WVK-Retail/Bilder-Pictures/SAFLAX-",'Basis-Tabelle-Samen'!C279,"-",'Basis-Tabelle-Samen'!J279,"-seed-package-back-cr-greek.jpg")),
IF($C$1="Irisch - IE",HYPERLINK(CONCATENATE("https://www.saflax.de/0-WVK-Retail/Bilder-Pictures/SAFLAX-",'Basis-Tabelle-Samen'!C279,"-",'Basis-Tabelle-Samen'!J279,"-seed-package-back-cr-irish.jpg")),
IF($C$1="Isländisch - IS",HYPERLINK(CONCATENATE("https://www.saflax.de/0-WVK-Retail/Bilder-Pictures/SAFLAX-",'Basis-Tabelle-Samen'!C279,"-",'Basis-Tabelle-Samen'!J279,"-seed-package-back-cr-icelandic.jpg")),
IF($C$1="Italienisch - IT",HYPERLINK(CONCATENATE("https://www.saflax.de/0-WVK-Retail/Bilder-Pictures/SAFLAX-",'Basis-Tabelle-Samen'!C279,"-",'Basis-Tabelle-Samen'!J279,"-seed-package-back-cr-italian.jpg")),
IF($C$1="Japanisch - JP",HYPERLINK(CONCATENATE("https://www.saflax.de/0-WVK-Retail/Bilder-Pictures/SAFLAX-",'Basis-Tabelle-Samen'!C279,"-",'Basis-Tabelle-Samen'!J279,"-seed-package-back-cr-japanese.jpg")),
IF($C$1="Kroatisch - HR",HYPERLINK(CONCATENATE("https://www.saflax.de/0-WVK-Retail/Bilder-Pictures/SAFLAX-",'Basis-Tabelle-Samen'!C279,"-",'Basis-Tabelle-Samen'!J279,"-seed-package-back-cr-croatian.jpg")),
IF($C$1="Lettisch - LV",HYPERLINK(CONCATENATE("https://www.saflax.de/0-WVK-Retail/Bilder-Pictures/SAFLAX-",'Basis-Tabelle-Samen'!C279,"-",'Basis-Tabelle-Samen'!J279,"-seed-package-back-cr-latvian.jpg")),
IF($C$1="Litauisch - LT",HYPERLINK(CONCATENATE("https://www.saflax.de/0-WVK-Retail/Bilder-Pictures/SAFLAX-",'Basis-Tabelle-Samen'!C279,"-",'Basis-Tabelle-Samen'!J279,"-seed-package-back-cr-lithuanian.jpg")),
IF($C$1="Maltesisch - MT",HYPERLINK(CONCATENATE("https://www.saflax.de/0-WVK-Retail/Bilder-Pictures/SAFLAX-",'Basis-Tabelle-Samen'!C279,"-",'Basis-Tabelle-Samen'!J279,"-seed-package-back-cr-maltese.jpg")),
IF($C$1="Niederländisch - NL",HYPERLINK(CONCATENATE("https://www.saflax.de/0-WVK-Retail/Bilder-Pictures/SAFLAX-",'Basis-Tabelle-Samen'!C279,"-",'Basis-Tabelle-Samen'!J279,"-seed-package-back-cr-dutch.jpg")),
IF($C$1="Norwegisch - NO",HYPERLINK(CONCATENATE("https://www.saflax.de/0-WVK-Retail/Bilder-Pictures/SAFLAX-",'Basis-Tabelle-Samen'!C279,"-",'Basis-Tabelle-Samen'!J279,"-seed-package-back-cr-nowegian.jpg")),
IF($C$1="Polnisch - PL",HYPERLINK(CONCATENATE("https://www.saflax.de/0-WVK-Retail/Bilder-Pictures/SAFLAX-",'Basis-Tabelle-Samen'!C279,"-",'Basis-Tabelle-Samen'!J279,"-seed-package-back-cr-polish.jpg")),
IF($C$1="Portugiesisch - PT",HYPERLINK(CONCATENATE("https://www.saflax.de/0-WVK-Retail/Bilder-Pictures/SAFLAX-",'Basis-Tabelle-Samen'!C279,"-",'Basis-Tabelle-Samen'!J279,"-seed-package-back-cr-portuguese.jpg")),
IF($C$1="Rumänisch - RO",HYPERLINK(CONCATENATE("https://www.saflax.de/0-WVK-Retail/Bilder-Pictures/SAFLAX-",'Basis-Tabelle-Samen'!C279,"-",'Basis-Tabelle-Samen'!J279,"-seed-package-back-cr-romanian.jpg")),
IF($C$1="Schwedisch - SE",HYPERLINK(CONCATENATE("https://www.saflax.de/0-WVK-Retail/Bilder-Pictures/SAFLAX-",'Basis-Tabelle-Samen'!C279,"-",'Basis-Tabelle-Samen'!J279,"-seed-package-back-cr-swedish.jpg")),
IF($C$1="Slowakisch - SK",HYPERLINK(CONCATENATE("https://www.saflax.de/0-WVK-Retail/Bilder-Pictures/SAFLAX-",'Basis-Tabelle-Samen'!C279,"-",'Basis-Tabelle-Samen'!J279,"-seed-package-back-cr-slovak.jpg")),
IF($C$1="Slowenisch - SI",HYPERLINK(CONCATENATE("https://www.saflax.de/0-WVK-Retail/Bilder-Pictures/SAFLAX-",'Basis-Tabelle-Samen'!C279,"-",'Basis-Tabelle-Samen'!J279,"-seed-package-back-cr-slovenian.jpg")),
IF($C$1="Spanisch - ES",HYPERLINK(CONCATENATE("https://www.saflax.de/0-WVK-Retail/Bilder-Pictures/SAFLAX-",'Basis-Tabelle-Samen'!C279,"-",'Basis-Tabelle-Samen'!J279,"-seed-package-back-cr-spanish.jpg")),
IF($C$1="Tschechisch - CZ",HYPERLINK(CONCATENATE("https://www.saflax.de/0-WVK-Retail/Bilder-Pictures/SAFLAX-",'Basis-Tabelle-Samen'!C279,"-",'Basis-Tabelle-Samen'!J279,"-seed-package-back-cr-czech.jpg")),
IF($C$1="Türkisch - TR",HYPERLINK(CONCATENATE("https://www.saflax.de/0-WVK-Retail/Bilder-Pictures/SAFLAX-",'Basis-Tabelle-Samen'!C279,"-",'Basis-Tabelle-Samen'!J279,"-seed-package-back-cr-turkish.jpg")),
IF($C$1="Ungarisch - HU",HYPERLINK(CONCATENATE("https://www.saflax.de/0-WVK-Retail/Bilder-Pictures/SAFLAX-",'Basis-Tabelle-Samen'!C279,"-",'Basis-Tabelle-Samen'!J279,"-seed-package-back-cr-hungarian.jpg")),
" ACHTUNG")))))))))))))))))))))))))))))</f>
        <v>https://www.saflax.de/0-WVK-Retail/Bilder-Pictures/SAFLAX-15210-taraxacum-officinale-seed-package-back-cr-english.jpg</v>
      </c>
      <c r="AM313" s="330" t="str">
        <f>IF(H313&lt;1,"",
IF($C$1="Bulgarisch - BG",HYPERLINK(CONCATENATE("https://www.saflax.de/0-WVK-Retail/Bilder-Pictures/SAFLAX-",'Basis-Tabelle-Samen'!K279,"-",'Basis-Tabelle-Samen'!J279,"-garden-to-go-mini-bulgarian.jpg")),
IF($C$1="Dänisch - DK",HYPERLINK(CONCATENATE("https://www.saflax.de/0-WVK-Retail/Bilder-Pictures/SAFLAX-",'Basis-Tabelle-Samen'!K279,"-",'Basis-Tabelle-Samen'!J279,"-garden-to-go-mini-danish.jpg")),
IF($C$1="Deutsch - DE",HYPERLINK(CONCATENATE("https://www.saflax.de/0-WVK-Retail/Bilder-Pictures/SAFLAX-",'Basis-Tabelle-Samen'!K279,"-",'Basis-Tabelle-Samen'!J279,"-garden-to-go-mini-german.jpg")),
IF($C$1="Englisch - UK",HYPERLINK(CONCATENATE("https://www.saflax.de/0-WVK-Retail/Bilder-Pictures/SAFLAX-",'Basis-Tabelle-Samen'!K279,"-",'Basis-Tabelle-Samen'!J279,"-garden-to-go-mini-english.jpg")),
IF($C$1="Estnisch - EE",HYPERLINK(CONCATENATE("https://www.saflax.de/0-WVK-Retail/Bilder-Pictures/SAFLAX-",'Basis-Tabelle-Samen'!K279,"-",'Basis-Tabelle-Samen'!J279,"-garden-to-go-mini-estonian.jpg")),
IF($C$1="Finnisch - FI",HYPERLINK(CONCATENATE("https://www.saflax.de/0-WVK-Retail/Bilder-Pictures/SAFLAX-",'Basis-Tabelle-Samen'!K279,"-",'Basis-Tabelle-Samen'!J279,"-garden-to-go-mini-finnish.jpg")),
IF($C$1="Französisch - FR",HYPERLINK(CONCATENATE("https://www.saflax.de/0-WVK-Retail/Bilder-Pictures/SAFLAX-",'Basis-Tabelle-Samen'!K279,"-",'Basis-Tabelle-Samen'!J279,"-garden-to-go-mini-french.jpg")),
IF($C$1="Griechisch - GR",HYPERLINK(CONCATENATE("https://www.saflax.de/0-WVK-Retail/Bilder-Pictures/SAFLAX-",'Basis-Tabelle-Samen'!K279,"-",'Basis-Tabelle-Samen'!J279,"-garden-to-go-mini-greek.jpg")),
IF($C$1="Irisch - IE",HYPERLINK(CONCATENATE("https://www.saflax.de/0-WVK-Retail/Bilder-Pictures/SAFLAX-",'Basis-Tabelle-Samen'!K279,"-",'Basis-Tabelle-Samen'!J279,"-garden-to-go-mini-irish.jpg")),
IF($C$1="Isländisch - IS",HYPERLINK(CONCATENATE("https://www.saflax.de/0-WVK-Retail/Bilder-Pictures/SAFLAX-",'Basis-Tabelle-Samen'!K279,"-",'Basis-Tabelle-Samen'!J279,"-garden-to-go-mini-icelandic.jpg")),
IF($C$1="Italienisch - IT",HYPERLINK(CONCATENATE("https://www.saflax.de/0-WVK-Retail/Bilder-Pictures/SAFLAX-",'Basis-Tabelle-Samen'!K279,"-",'Basis-Tabelle-Samen'!J279,"-garden-to-go-mini-italian.jpg")),
IF($C$1="Japanisch - JP",HYPERLINK(CONCATENATE("https://www.saflax.de/0-WVK-Retail/Bilder-Pictures/SAFLAX-",'Basis-Tabelle-Samen'!K279,"-",'Basis-Tabelle-Samen'!J279,"-garden-to-go-mini-japanese.jpg")),
IF($C$1="Kroatisch - HR",HYPERLINK(CONCATENATE("https://www.saflax.de/0-WVK-Retail/Bilder-Pictures/SAFLAX-",'Basis-Tabelle-Samen'!K279,"-",'Basis-Tabelle-Samen'!J279,"-garden-to-go-mini-croatian.jpg")),
IF($C$1="Lettisch - LV",HYPERLINK(CONCATENATE("https://www.saflax.de/0-WVK-Retail/Bilder-Pictures/SAFLAX-",'Basis-Tabelle-Samen'!K279,"-",'Basis-Tabelle-Samen'!J279,"-garden-to-go-mini-latvian.jpg")),
IF($C$1="Litauisch - LT",HYPERLINK(CONCATENATE("https://www.saflax.de/0-WVK-Retail/Bilder-Pictures/SAFLAX-",'Basis-Tabelle-Samen'!K279,"-",'Basis-Tabelle-Samen'!J279,"-garden-to-go-mini-lithuanian.jpg")),
IF($C$1="Maltesisch - MT",HYPERLINK(CONCATENATE("https://www.saflax.de/0-WVK-Retail/Bilder-Pictures/SAFLAX-",'Basis-Tabelle-Samen'!K279,"-",'Basis-Tabelle-Samen'!J279,"-garden-to-go-mini-maltese.jpg")),
IF($C$1="Niederländisch - NL",HYPERLINK(CONCATENATE("https://www.saflax.de/0-WVK-Retail/Bilder-Pictures/SAFLAX-",'Basis-Tabelle-Samen'!K279,"-",'Basis-Tabelle-Samen'!J279,"-garden-to-go-mini-dutch.jpg")),
IF($C$1="Norwegisch - NO",HYPERLINK(CONCATENATE("https://www.saflax.de/0-WVK-Retail/Bilder-Pictures/SAFLAX-",'Basis-Tabelle-Samen'!K279,"-",'Basis-Tabelle-Samen'!J279,"-garden-to-go-mini-nowegian.jpg")),
IF($C$1="Polnisch - PL",HYPERLINK(CONCATENATE("https://www.saflax.de/0-WVK-Retail/Bilder-Pictures/SAFLAX-",'Basis-Tabelle-Samen'!K279,"-",'Basis-Tabelle-Samen'!J279,"-garden-to-go-mini-polish.jpg")),
IF($C$1="Portugiesisch - PT",HYPERLINK(CONCATENATE("https://www.saflax.de/0-WVK-Retail/Bilder-Pictures/SAFLAX-",'Basis-Tabelle-Samen'!K279,"-",'Basis-Tabelle-Samen'!J279,"-garden-to-go-mini-portuguese.jpg")),
IF($C$1="Rumänisch - RO",HYPERLINK(CONCATENATE("https://www.saflax.de/0-WVK-Retail/Bilder-Pictures/SAFLAX-",'Basis-Tabelle-Samen'!K279,"-",'Basis-Tabelle-Samen'!J279,"-garden-to-go-mini-romanian.jpg")),
IF($C$1="Schwedisch - SE",HYPERLINK(CONCATENATE("https://www.saflax.de/0-WVK-Retail/Bilder-Pictures/SAFLAX-",'Basis-Tabelle-Samen'!K279,"-",'Basis-Tabelle-Samen'!J279,"-garden-to-go-mini-swedish.jpg")),
IF($C$1="Slowakisch - SK",HYPERLINK(CONCATENATE("https://www.saflax.de/0-WVK-Retail/Bilder-Pictures/SAFLAX-",'Basis-Tabelle-Samen'!K279,"-",'Basis-Tabelle-Samen'!J279,"-garden-to-go-mini-slovak.jpg")),
IF($C$1="Slowenisch - SI",HYPERLINK(CONCATENATE("https://www.saflax.de/0-WVK-Retail/Bilder-Pictures/SAFLAX-",'Basis-Tabelle-Samen'!K279,"-",'Basis-Tabelle-Samen'!J279,"-garden-to-go-mini-slovenian.jpg")),
IF($C$1="Spanisch - ES",HYPERLINK(CONCATENATE("https://www.saflax.de/0-WVK-Retail/Bilder-Pictures/SAFLAX-",'Basis-Tabelle-Samen'!K279,"-",'Basis-Tabelle-Samen'!J279,"-garden-to-go-mini-spanish.jpg")),
IF($C$1="Tschechisch - CZ",HYPERLINK(CONCATENATE("https://www.saflax.de/0-WVK-Retail/Bilder-Pictures/SAFLAX-",'Basis-Tabelle-Samen'!K279,"-",'Basis-Tabelle-Samen'!J279,"-garden-to-go-mini-czech.jpg")),
IF($C$1="Türkisch - TR",HYPERLINK(CONCATENATE("https://www.saflax.de/0-WVK-Retail/Bilder-Pictures/SAFLAX-",'Basis-Tabelle-Samen'!K279,"-",'Basis-Tabelle-Samen'!J279,"-garden-to-go-mini-turkish.jpg")),
IF($C$1="Ungarisch - HU",HYPERLINK(CONCATENATE("https://www.saflax.de/0-WVK-Retail/Bilder-Pictures/SAFLAX-",'Basis-Tabelle-Samen'!K279,"-",'Basis-Tabelle-Samen'!J279,"-garden-to-go-mini-hungarian.jpg")),
" ACHTUNG")))))))))))))))))))))))))))))</f>
        <v>https://www.saflax.de/0-WVK-Retail/Bilder-Pictures/SAFLAX-75210-taraxacum-officinale-garden-to-go-mini-english.jpg</v>
      </c>
      <c r="AN313" s="330" t="str">
        <f>IF(I313&lt;1,"",
IF($C$1="Bulgarisch - BG",HYPERLINK(CONCATENATE("https://www.saflax.de/0-WVK-Retail/Bilder-Pictures/SAFLAX-",'Basis-Tabelle-Samen'!N279,"-",'Basis-Tabelle-Samen'!J279,"-garden-to-go-lite-bulgarian.jpg")),
IF($C$1="Dänisch - DK",HYPERLINK(CONCATENATE("https://www.saflax.de/0-WVK-Retail/Bilder-Pictures/SAFLAX-",'Basis-Tabelle-Samen'!N279,"-",'Basis-Tabelle-Samen'!J279,"-garden-to-go-lite-danish.jpg")),
IF($C$1="Deutsch - DE",HYPERLINK(CONCATENATE("https://www.saflax.de/0-WVK-Retail/Bilder-Pictures/SAFLAX-",'Basis-Tabelle-Samen'!N279,"-",'Basis-Tabelle-Samen'!J279,"-garden-to-go-lite-german.jpg")),
IF($C$1="Englisch - UK",HYPERLINK(CONCATENATE("https://www.saflax.de/0-WVK-Retail/Bilder-Pictures/SAFLAX-",'Basis-Tabelle-Samen'!N279,"-",'Basis-Tabelle-Samen'!J279,"-garden-to-go-lite-english.jpg")),
IF($C$1="Estnisch - EE",HYPERLINK(CONCATENATE("https://www.saflax.de/0-WVK-Retail/Bilder-Pictures/SAFLAX-",'Basis-Tabelle-Samen'!N279,"-",'Basis-Tabelle-Samen'!J279,"-garden-to-go-lite-estonian.jpg")),
IF($C$1="Finnisch - FI",HYPERLINK(CONCATENATE("https://www.saflax.de/0-WVK-Retail/Bilder-Pictures/SAFLAX-",'Basis-Tabelle-Samen'!N279,"-",'Basis-Tabelle-Samen'!J279,"-garden-to-go-lite-finnish.jpg")),
IF($C$1="Französisch - FR",HYPERLINK(CONCATENATE("https://www.saflax.de/0-WVK-Retail/Bilder-Pictures/SAFLAX-",'Basis-Tabelle-Samen'!N279,"-",'Basis-Tabelle-Samen'!J279,"-garden-to-go-lite-french.jpg")),
IF($C$1="Griechisch - GR",HYPERLINK(CONCATENATE("https://www.saflax.de/0-WVK-Retail/Bilder-Pictures/SAFLAX-",'Basis-Tabelle-Samen'!N279,"-",'Basis-Tabelle-Samen'!J279,"-garden-to-go-lite-greek.jpg")),
IF($C$1="Irisch - IE",HYPERLINK(CONCATENATE("https://www.saflax.de/0-WVK-Retail/Bilder-Pictures/SAFLAX-",'Basis-Tabelle-Samen'!N279,"-",'Basis-Tabelle-Samen'!J279,"-garden-to-go-lite-irish.jpg")),
IF($C$1="Isländisch - IS",HYPERLINK(CONCATENATE("https://www.saflax.de/0-WVK-Retail/Bilder-Pictures/SAFLAX-",'Basis-Tabelle-Samen'!N279,"-",'Basis-Tabelle-Samen'!J279,"-garden-to-go-lite-icelandic.jpg")),
IF($C$1="Italienisch - IT",HYPERLINK(CONCATENATE("https://www.saflax.de/0-WVK-Retail/Bilder-Pictures/SAFLAX-",'Basis-Tabelle-Samen'!N279,"-",'Basis-Tabelle-Samen'!J279,"-garden-to-go-lite-italian.jpg")),
IF($C$1="Japanisch - JP",HYPERLINK(CONCATENATE("https://www.saflax.de/0-WVK-Retail/Bilder-Pictures/SAFLAX-",'Basis-Tabelle-Samen'!N279,"-",'Basis-Tabelle-Samen'!J279,"-garden-to-go-lite-japanese.jpg")),
IF($C$1="Kroatisch - HR",HYPERLINK(CONCATENATE("https://www.saflax.de/0-WVK-Retail/Bilder-Pictures/SAFLAX-",'Basis-Tabelle-Samen'!N279,"-",'Basis-Tabelle-Samen'!J279,"-garden-to-go-lite-croatian.jpg")),
IF($C$1="Lettisch - LV",HYPERLINK(CONCATENATE("https://www.saflax.de/0-WVK-Retail/Bilder-Pictures/SAFLAX-",'Basis-Tabelle-Samen'!N279,"-",'Basis-Tabelle-Samen'!J279,"-garden-to-go-lite-latvian.jpg")),
IF($C$1="Litauisch - LT",HYPERLINK(CONCATENATE("https://www.saflax.de/0-WVK-Retail/Bilder-Pictures/SAFLAX-",'Basis-Tabelle-Samen'!N279,"-",'Basis-Tabelle-Samen'!J279,"-garden-to-go-lite-lithuanian.jpg")),
IF($C$1="Maltesisch - MT",HYPERLINK(CONCATENATE("https://www.saflax.de/0-WVK-Retail/Bilder-Pictures/SAFLAX-",'Basis-Tabelle-Samen'!N279,"-",'Basis-Tabelle-Samen'!J279,"-garden-to-go-lite-maltese.jpg")),
IF($C$1="Niederländisch - NL",HYPERLINK(CONCATENATE("https://www.saflax.de/0-WVK-Retail/Bilder-Pictures/SAFLAX-",'Basis-Tabelle-Samen'!N279,"-",'Basis-Tabelle-Samen'!J279,"-garden-to-go-lite-dutch.jpg")),
IF($C$1="Norwegisch - NO",HYPERLINK(CONCATENATE("https://www.saflax.de/0-WVK-Retail/Bilder-Pictures/SAFLAX-",'Basis-Tabelle-Samen'!N279,"-",'Basis-Tabelle-Samen'!J279,"-garden-to-go-lite-nowegian.jpg")),
IF($C$1="Polnisch - PL",HYPERLINK(CONCATENATE("https://www.saflax.de/0-WVK-Retail/Bilder-Pictures/SAFLAX-",'Basis-Tabelle-Samen'!N279,"-",'Basis-Tabelle-Samen'!J279,"-garden-to-go-lite-polish.jpg")),
IF($C$1="Portugiesisch - PT",HYPERLINK(CONCATENATE("https://www.saflax.de/0-WVK-Retail/Bilder-Pictures/SAFLAX-",'Basis-Tabelle-Samen'!N279,"-",'Basis-Tabelle-Samen'!J279,"-garden-to-go-lite-portuguese.jpg")),
IF($C$1="Rumänisch - RO",HYPERLINK(CONCATENATE("https://www.saflax.de/0-WVK-Retail/Bilder-Pictures/SAFLAX-",'Basis-Tabelle-Samen'!N279,"-",'Basis-Tabelle-Samen'!J279,"-garden-to-go-lite-romanian.jpg")),
IF($C$1="Schwedisch - SE",HYPERLINK(CONCATENATE("https://www.saflax.de/0-WVK-Retail/Bilder-Pictures/SAFLAX-",'Basis-Tabelle-Samen'!N279,"-",'Basis-Tabelle-Samen'!J279,"-garden-to-go-lite-swedish.jpg")),
IF($C$1="Slowakisch - SK",HYPERLINK(CONCATENATE("https://www.saflax.de/0-WVK-Retail/Bilder-Pictures/SAFLAX-",'Basis-Tabelle-Samen'!N279,"-",'Basis-Tabelle-Samen'!J279,"-garden-to-go-lite-slovak.jpg")),
IF($C$1="Slowenisch - SI",HYPERLINK(CONCATENATE("https://www.saflax.de/0-WVK-Retail/Bilder-Pictures/SAFLAX-",'Basis-Tabelle-Samen'!N279,"-",'Basis-Tabelle-Samen'!J279,"-garden-to-go-lite-slovenian.jpg")),
IF($C$1="Spanisch - ES",HYPERLINK(CONCATENATE("https://www.saflax.de/0-WVK-Retail/Bilder-Pictures/SAFLAX-",'Basis-Tabelle-Samen'!N279,"-",'Basis-Tabelle-Samen'!J279,"-garden-to-go-lite-spanish.jpg")),
IF($C$1="Tschechisch - CZ",HYPERLINK(CONCATENATE("https://www.saflax.de/0-WVK-Retail/Bilder-Pictures/SAFLAX-",'Basis-Tabelle-Samen'!N279,"-",'Basis-Tabelle-Samen'!J279,"-garden-to-go-lite-czech.jpg")),
IF($C$1="Türkisch - TR",HYPERLINK(CONCATENATE("https://www.saflax.de/0-WVK-Retail/Bilder-Pictures/SAFLAX-",'Basis-Tabelle-Samen'!N279,"-",'Basis-Tabelle-Samen'!J279,"-garden-to-go-lite-turkish.jpg")),
IF($C$1="Ungarisch - HU",HYPERLINK(CONCATENATE("https://www.saflax.de/0-WVK-Retail/Bilder-Pictures/SAFLAX-",'Basis-Tabelle-Samen'!N279,"-",'Basis-Tabelle-Samen'!J279,"-garden-to-go-lite-hungarian.jpg")),
" ACHTUNG")))))))))))))))))))))))))))))</f>
        <v>https://www.saflax.de/0-WVK-Retail/Bilder-Pictures/SAFLAX-85210-taraxacum-officinale-garden-to-go-lite-english.jpg</v>
      </c>
      <c r="AO313" s="330" t="str">
        <f>IF(J313&lt;1,"",
IF($C$1="Bulgarisch - BG",HYPERLINK(CONCATENATE("https://www.saflax.de/0-WVK-Retail/Bilder-Pictures/SAFLAX-",'Basis-Tabelle-Samen'!Q279,"-",'Basis-Tabelle-Samen'!J279,"-garden-to-go-bulgarian.jpg")),
IF($C$1="Dänisch - DK",HYPERLINK(CONCATENATE("https://www.saflax.de/0-WVK-Retail/Bilder-Pictures/SAFLAX-",'Basis-Tabelle-Samen'!Q279,"-",'Basis-Tabelle-Samen'!J279,"-garden-to-go-danish.jpg")),
IF($C$1="Deutsch - DE",HYPERLINK(CONCATENATE("https://www.saflax.de/0-WVK-Retail/Bilder-Pictures/SAFLAX-",'Basis-Tabelle-Samen'!Q279,"-",'Basis-Tabelle-Samen'!J279,"-garden-to-go-german.jpg")),
IF($C$1="Englisch - UK",HYPERLINK(CONCATENATE("https://www.saflax.de/0-WVK-Retail/Bilder-Pictures/SAFLAX-",'Basis-Tabelle-Samen'!Q279,"-",'Basis-Tabelle-Samen'!J279,"-garden-to-go-english.jpg")),
IF($C$1="Estnisch - EE",HYPERLINK(CONCATENATE("https://www.saflax.de/0-WVK-Retail/Bilder-Pictures/SAFLAX-",'Basis-Tabelle-Samen'!Q279,"-",'Basis-Tabelle-Samen'!J279,"-garden-to-go-estonian.jpg")),
IF($C$1="Finnisch - FI",HYPERLINK(CONCATENATE("https://www.saflax.de/0-WVK-Retail/Bilder-Pictures/SAFLAX-",'Basis-Tabelle-Samen'!Q279,"-",'Basis-Tabelle-Samen'!J279,"-garden-to-go-finnish.jpg")),
IF($C$1="Französisch - FR",HYPERLINK(CONCATENATE("https://www.saflax.de/0-WVK-Retail/Bilder-Pictures/SAFLAX-",'Basis-Tabelle-Samen'!Q279,"-",'Basis-Tabelle-Samen'!J279,"-garden-to-go-french.jpg")),
IF($C$1="Griechisch - GR",HYPERLINK(CONCATENATE("https://www.saflax.de/0-WVK-Retail/Bilder-Pictures/SAFLAX-",'Basis-Tabelle-Samen'!Q279,"-",'Basis-Tabelle-Samen'!J279,"-garden-to-go-greek.jpg")),
IF($C$1="Irisch - IE",HYPERLINK(CONCATENATE("https://www.saflax.de/0-WVK-Retail/Bilder-Pictures/SAFLAX-",'Basis-Tabelle-Samen'!Q279,"-",'Basis-Tabelle-Samen'!J279,"-garden-to-go-irish.jpg")),
IF($C$1="Isländisch - IS",HYPERLINK(CONCATENATE("https://www.saflax.de/0-WVK-Retail/Bilder-Pictures/SAFLAX-",'Basis-Tabelle-Samen'!Q279,"-",'Basis-Tabelle-Samen'!J279,"-garden-to-go-icelandic.jpg")),
IF($C$1="Italienisch - IT",HYPERLINK(CONCATENATE("https://www.saflax.de/0-WVK-Retail/Bilder-Pictures/SAFLAX-",'Basis-Tabelle-Samen'!Q279,"-",'Basis-Tabelle-Samen'!J279,"-garden-to-go-italian.jpg")),
IF($C$1="Japanisch - JP",HYPERLINK(CONCATENATE("https://www.saflax.de/0-WVK-Retail/Bilder-Pictures/SAFLAX-",'Basis-Tabelle-Samen'!Q279,"-",'Basis-Tabelle-Samen'!J279,"-garden-to-go-japanese.jpg")),
IF($C$1="Kroatisch - HR",HYPERLINK(CONCATENATE("https://www.saflax.de/0-WVK-Retail/Bilder-Pictures/SAFLAX-",'Basis-Tabelle-Samen'!Q279,"-",'Basis-Tabelle-Samen'!J279,"-garden-to-go-croatian.jpg")),
IF($C$1="Lettisch - LV",HYPERLINK(CONCATENATE("https://www.saflax.de/0-WVK-Retail/Bilder-Pictures/SAFLAX-",'Basis-Tabelle-Samen'!Q279,"-",'Basis-Tabelle-Samen'!J279,"-garden-to-go-latvian.jpg")),
IF($C$1="Litauisch - LT",HYPERLINK(CONCATENATE("https://www.saflax.de/0-WVK-Retail/Bilder-Pictures/SAFLAX-",'Basis-Tabelle-Samen'!Q279,"-",'Basis-Tabelle-Samen'!J279,"-garden-to-go-lithuanian.jpg")),
IF($C$1="Maltesisch - MT",HYPERLINK(CONCATENATE("https://www.saflax.de/0-WVK-Retail/Bilder-Pictures/SAFLAX-",'Basis-Tabelle-Samen'!Q279,"-",'Basis-Tabelle-Samen'!J279,"-garden-to-go-maltese.jpg")),
IF($C$1="Niederländisch - NL",HYPERLINK(CONCATENATE("https://www.saflax.de/0-WVK-Retail/Bilder-Pictures/SAFLAX-",'Basis-Tabelle-Samen'!Q279,"-",'Basis-Tabelle-Samen'!J279,"-garden-to-go-dutch.jpg")),
IF($C$1="Norwegisch - NO",HYPERLINK(CONCATENATE("https://www.saflax.de/0-WVK-Retail/Bilder-Pictures/SAFLAX-",'Basis-Tabelle-Samen'!Q279,"-",'Basis-Tabelle-Samen'!J279,"-garden-to-go-nowegian.jpg")),
IF($C$1="Polnisch - PL",HYPERLINK(CONCATENATE("https://www.saflax.de/0-WVK-Retail/Bilder-Pictures/SAFLAX-",'Basis-Tabelle-Samen'!Q279,"-",'Basis-Tabelle-Samen'!J279,"-garden-to-go-polish.jpg")),
IF($C$1="Portugiesisch - PT",HYPERLINK(CONCATENATE("https://www.saflax.de/0-WVK-Retail/Bilder-Pictures/SAFLAX-",'Basis-Tabelle-Samen'!Q279,"-",'Basis-Tabelle-Samen'!J279,"-garden-to-go-portuguese.jpg")),
IF($C$1="Rumänisch - RO",HYPERLINK(CONCATENATE("https://www.saflax.de/0-WVK-Retail/Bilder-Pictures/SAFLAX-",'Basis-Tabelle-Samen'!Q279,"-",'Basis-Tabelle-Samen'!J279,"-garden-to-go-romanian.jpg")),
IF($C$1="Schwedisch - SE",HYPERLINK(CONCATENATE("https://www.saflax.de/0-WVK-Retail/Bilder-Pictures/SAFLAX-",'Basis-Tabelle-Samen'!Q279,"-",'Basis-Tabelle-Samen'!J279,"-garden-to-go-swedish.jpg")),
IF($C$1="Slowakisch - SK",HYPERLINK(CONCATENATE("https://www.saflax.de/0-WVK-Retail/Bilder-Pictures/SAFLAX-",'Basis-Tabelle-Samen'!Q279,"-",'Basis-Tabelle-Samen'!J279,"-garden-to-go-slovak.jpg")),
IF($C$1="Slowenisch - SI",HYPERLINK(CONCATENATE("https://www.saflax.de/0-WVK-Retail/Bilder-Pictures/SAFLAX-",'Basis-Tabelle-Samen'!Q279,"-",'Basis-Tabelle-Samen'!J279,"-garden-to-go-slovenian.jpg")),
IF($C$1="Spanisch - ES",HYPERLINK(CONCATENATE("https://www.saflax.de/0-WVK-Retail/Bilder-Pictures/SAFLAX-",'Basis-Tabelle-Samen'!Q279,"-",'Basis-Tabelle-Samen'!J279,"-garden-to-go-spanish.jpg")),
IF($C$1="Tschechisch - CZ",HYPERLINK(CONCATENATE("https://www.saflax.de/0-WVK-Retail/Bilder-Pictures/SAFLAX-",'Basis-Tabelle-Samen'!Q279,"-",'Basis-Tabelle-Samen'!J279,"-garden-to-go-czech.jpg")),
IF($C$1="Türkisch - TR",HYPERLINK(CONCATENATE("https://www.saflax.de/0-WVK-Retail/Bilder-Pictures/SAFLAX-",'Basis-Tabelle-Samen'!Q279,"-",'Basis-Tabelle-Samen'!J279,"-garden-to-go-turkish.jpg")),
IF($C$1="Ungarisch - HU",HYPERLINK(CONCATENATE("https://www.saflax.de/0-WVK-Retail/Bilder-Pictures/SAFLAX-",'Basis-Tabelle-Samen'!Q279,"-",'Basis-Tabelle-Samen'!J279,"-garden-to-go-hungarian.jpg")),
" ACHTUNG")))))))))))))))))))))))))))))</f>
        <v>https://www.saflax.de/0-WVK-Retail/Bilder-Pictures/SAFLAX-55210-taraxacum-officinale-garden-to-go-english.jpg</v>
      </c>
      <c r="AP313" s="330" t="str">
        <f>IF(K313&lt;1,"",
IF($C$1="Bulgarisch - BG",HYPERLINK(CONCATENATE("https://www.saflax.de/0-WVK-Retail/Bilder-Pictures/SAFLAX-",'Basis-Tabelle-Samen'!T279,"-",'Basis-Tabelle-Samen'!J279,"-cultivation-set-bulgarian.jpg")),
IF($C$1="Dänisch - DK",HYPERLINK(CONCATENATE("https://www.saflax.de/0-WVK-Retail/Bilder-Pictures/SAFLAX-",'Basis-Tabelle-Samen'!T279,"-",'Basis-Tabelle-Samen'!J279,"-cultivation-set-danish.jpg")),
IF($C$1="Deutsch - DE",HYPERLINK(CONCATENATE("https://www.saflax.de/0-WVK-Retail/Bilder-Pictures/SAFLAX-",'Basis-Tabelle-Samen'!T279,"-",'Basis-Tabelle-Samen'!J279,"-cultivation-set-german.jpg")),
IF($C$1="Englisch - UK",HYPERLINK(CONCATENATE("https://www.saflax.de/0-WVK-Retail/Bilder-Pictures/SAFLAX-",'Basis-Tabelle-Samen'!T279,"-",'Basis-Tabelle-Samen'!J279,"-cultivation-set-english.jpg")),
IF($C$1="Estnisch - EE",HYPERLINK(CONCATENATE("https://www.saflax.de/0-WVK-Retail/Bilder-Pictures/SAFLAX-",'Basis-Tabelle-Samen'!T279,"-",'Basis-Tabelle-Samen'!J279,"-cultivation-set-estonian.jpg")),
IF($C$1="Finnisch - FI",HYPERLINK(CONCATENATE("https://www.saflax.de/0-WVK-Retail/Bilder-Pictures/SAFLAX-",'Basis-Tabelle-Samen'!T279,"-",'Basis-Tabelle-Samen'!J279,"-cultivation-set-finnish.jpg")),
IF($C$1="Französisch - FR",HYPERLINK(CONCATENATE("https://www.saflax.de/0-WVK-Retail/Bilder-Pictures/SAFLAX-",'Basis-Tabelle-Samen'!T279,"-",'Basis-Tabelle-Samen'!J279,"-cultivation-set-french.jpg")),
IF($C$1="Griechisch - GR",HYPERLINK(CONCATENATE("https://www.saflax.de/0-WVK-Retail/Bilder-Pictures/SAFLAX-",'Basis-Tabelle-Samen'!T279,"-",'Basis-Tabelle-Samen'!J279,"-cultivation-set-greek.jpg")),
IF($C$1="Irisch - IE",HYPERLINK(CONCATENATE("https://www.saflax.de/0-WVK-Retail/Bilder-Pictures/SAFLAX-",'Basis-Tabelle-Samen'!T279,"-",'Basis-Tabelle-Samen'!J279,"-cultivation-set-irish.jpg")),
IF($C$1="Isländisch - IS",HYPERLINK(CONCATENATE("https://www.saflax.de/0-WVK-Retail/Bilder-Pictures/SAFLAX-",'Basis-Tabelle-Samen'!T279,"-",'Basis-Tabelle-Samen'!J279,"-cultivation-set-icelandic.jpg")),
IF($C$1="Italienisch - IT",HYPERLINK(CONCATENATE("https://www.saflax.de/0-WVK-Retail/Bilder-Pictures/SAFLAX-",'Basis-Tabelle-Samen'!T279,"-",'Basis-Tabelle-Samen'!J279,"-cultivation-set-italian.jpg")),
IF($C$1="Japanisch - JP",HYPERLINK(CONCATENATE("https://www.saflax.de/0-WVK-Retail/Bilder-Pictures/SAFLAX-",'Basis-Tabelle-Samen'!T279,"-",'Basis-Tabelle-Samen'!J279,"-cultivation-set-japanese.jpg")),
IF($C$1="Kroatisch - HR",HYPERLINK(CONCATENATE("https://www.saflax.de/0-WVK-Retail/Bilder-Pictures/SAFLAX-",'Basis-Tabelle-Samen'!T279,"-",'Basis-Tabelle-Samen'!J279,"-cultivation-set-croatian.jpg")),
IF($C$1="Lettisch - LV",HYPERLINK(CONCATENATE("https://www.saflax.de/0-WVK-Retail/Bilder-Pictures/SAFLAX-",'Basis-Tabelle-Samen'!T279,"-",'Basis-Tabelle-Samen'!J279,"-cultivation-set-latvian.jpg")),
IF($C$1="Litauisch - LT",HYPERLINK(CONCATENATE("https://www.saflax.de/0-WVK-Retail/Bilder-Pictures/SAFLAX-",'Basis-Tabelle-Samen'!T279,"-",'Basis-Tabelle-Samen'!J279,"-cultivation-set-lithuanian.jpg")),
IF($C$1="Maltesisch - MT",HYPERLINK(CONCATENATE("https://www.saflax.de/0-WVK-Retail/Bilder-Pictures/SAFLAX-",'Basis-Tabelle-Samen'!T279,"-",'Basis-Tabelle-Samen'!J279,"-cultivation-set-maltese.jpg")),
IF($C$1="Niederländisch - NL",HYPERLINK(CONCATENATE("https://www.saflax.de/0-WVK-Retail/Bilder-Pictures/SAFLAX-",'Basis-Tabelle-Samen'!T279,"-",'Basis-Tabelle-Samen'!J279,"-cultivation-set-dutch.jpg")),
IF($C$1="Norwegisch - NO",HYPERLINK(CONCATENATE("https://www.saflax.de/0-WVK-Retail/Bilder-Pictures/SAFLAX-",'Basis-Tabelle-Samen'!T279,"-",'Basis-Tabelle-Samen'!J279,"-cultivation-set-nowegian.jpg")),
IF($C$1="Polnisch - PL",HYPERLINK(CONCATENATE("https://www.saflax.de/0-WVK-Retail/Bilder-Pictures/SAFLAX-",'Basis-Tabelle-Samen'!T279,"-",'Basis-Tabelle-Samen'!J279,"-cultivation-set-polish.jpg")),
IF($C$1="Portugiesisch - PT",HYPERLINK(CONCATENATE("https://www.saflax.de/0-WVK-Retail/Bilder-Pictures/SAFLAX-",'Basis-Tabelle-Samen'!T279,"-",'Basis-Tabelle-Samen'!J279,"-cultivation-set-portuguese.jpg")),
IF($C$1="Rumänisch - RO",HYPERLINK(CONCATENATE("https://www.saflax.de/0-WVK-Retail/Bilder-Pictures/SAFLAX-",'Basis-Tabelle-Samen'!T279,"-",'Basis-Tabelle-Samen'!J279,"-cultivation-set-romanian.jpg")),
IF($C$1="Schwedisch - SE",HYPERLINK(CONCATENATE("https://www.saflax.de/0-WVK-Retail/Bilder-Pictures/SAFLAX-",'Basis-Tabelle-Samen'!T279,"-",'Basis-Tabelle-Samen'!J279,"-cultivation-set-swedish.jpg")),
IF($C$1="Slowakisch - SK",HYPERLINK(CONCATENATE("https://www.saflax.de/0-WVK-Retail/Bilder-Pictures/SAFLAX-",'Basis-Tabelle-Samen'!T279,"-",'Basis-Tabelle-Samen'!J279,"-cultivation-set-slovak.jpg")),
IF($C$1="Slowenisch - SI",HYPERLINK(CONCATENATE("https://www.saflax.de/0-WVK-Retail/Bilder-Pictures/SAFLAX-",'Basis-Tabelle-Samen'!T279,"-",'Basis-Tabelle-Samen'!J279,"-cultivation-set-slovenian.jpg")),
IF($C$1="Spanisch - ES",HYPERLINK(CONCATENATE("https://www.saflax.de/0-WVK-Retail/Bilder-Pictures/SAFLAX-",'Basis-Tabelle-Samen'!T279,"-",'Basis-Tabelle-Samen'!J279,"-cultivation-set-spanish.jpg")),
IF($C$1="Tschechisch - CZ",HYPERLINK(CONCATENATE("https://www.saflax.de/0-WVK-Retail/Bilder-Pictures/SAFLAX-",'Basis-Tabelle-Samen'!T279,"-",'Basis-Tabelle-Samen'!J279,"-cultivation-set-czech.jpg")),
IF($C$1="Türkisch - TR",HYPERLINK(CONCATENATE("https://www.saflax.de/0-WVK-Retail/Bilder-Pictures/SAFLAX-",'Basis-Tabelle-Samen'!T279,"-",'Basis-Tabelle-Samen'!J279,"-cultivation-set-turkish.jpg")),
IF($C$1="Ungarisch - HU",HYPERLINK(CONCATENATE("https://www.saflax.de/0-WVK-Retail/Bilder-Pictures/SAFLAX-",'Basis-Tabelle-Samen'!T279,"-",'Basis-Tabelle-Samen'!J279,"-cultivation-set-hungarian.jpg")),
" ACHTUNG")))))))))))))))))))))))))))))</f>
        <v>https://www.saflax.de/0-WVK-Retail/Bilder-Pictures/SAFLAX-35210-taraxacum-officinale-cultivation-set-english.jpg</v>
      </c>
      <c r="AQ313" s="330" t="str">
        <f>IF(L313&lt;1,"",
IF($C$1="Bulgarisch - BG",HYPERLINK(CONCATENATE("https://www.saflax.de/0-WVK-Retail/Bilder-Pictures/SAFLAX-",'Basis-Tabelle-Samen'!W279,"-",'Basis-Tabelle-Samen'!J279,"-garden-in-the-bag-bulgarian.jpg")),
IF($C$1="Dänisch - DK",HYPERLINK(CONCATENATE("https://www.saflax.de/0-WVK-Retail/Bilder-Pictures/SAFLAX-",'Basis-Tabelle-Samen'!W279,"-",'Basis-Tabelle-Samen'!J279,"-garden-in-the-bag-danish.jpg")),
IF($C$1="Deutsch - DE",HYPERLINK(CONCATENATE("https://www.saflax.de/0-WVK-Retail/Bilder-Pictures/SAFLAX-",'Basis-Tabelle-Samen'!W279,"-",'Basis-Tabelle-Samen'!J279,"-garden-in-the-bag-german.jpg")),
IF($C$1="Englisch - UK",HYPERLINK(CONCATENATE("https://www.saflax.de/0-WVK-Retail/Bilder-Pictures/SAFLAX-",'Basis-Tabelle-Samen'!W279,"-",'Basis-Tabelle-Samen'!J279,"-garden-in-the-bag-english.jpg")),
IF($C$1="Estnisch - EE",HYPERLINK(CONCATENATE("https://www.saflax.de/0-WVK-Retail/Bilder-Pictures/SAFLAX-",'Basis-Tabelle-Samen'!W279,"-",'Basis-Tabelle-Samen'!J279,"-garden-in-the-bag-estonian.jpg")),
IF($C$1="Finnisch - FI",HYPERLINK(CONCATENATE("https://www.saflax.de/0-WVK-Retail/Bilder-Pictures/SAFLAX-",'Basis-Tabelle-Samen'!W279,"-",'Basis-Tabelle-Samen'!J279,"-garden-in-the-bag-finnish.jpg")),
IF($C$1="Französisch - FR",HYPERLINK(CONCATENATE("https://www.saflax.de/0-WVK-Retail/Bilder-Pictures/SAFLAX-",'Basis-Tabelle-Samen'!W279,"-",'Basis-Tabelle-Samen'!J279,"-garden-in-the-bag-french.jpg")),
IF($C$1="Griechisch - GR",HYPERLINK(CONCATENATE("https://www.saflax.de/0-WVK-Retail/Bilder-Pictures/SAFLAX-",'Basis-Tabelle-Samen'!W279,"-",'Basis-Tabelle-Samen'!J279,"-garden-in-the-bag-greek.jpg")),
IF($C$1="Irisch - IE",HYPERLINK(CONCATENATE("https://www.saflax.de/0-WVK-Retail/Bilder-Pictures/SAFLAX-",'Basis-Tabelle-Samen'!W279,"-",'Basis-Tabelle-Samen'!J279,"-garden-in-the-bag-irish.jpg")),
IF($C$1="Isländisch - IS",HYPERLINK(CONCATENATE("https://www.saflax.de/0-WVK-Retail/Bilder-Pictures/SAFLAX-",'Basis-Tabelle-Samen'!W279,"-",'Basis-Tabelle-Samen'!J279,"-garden-in-the-bag-icelandic.jpg")),
IF($C$1="Italienisch - IT",HYPERLINK(CONCATENATE("https://www.saflax.de/0-WVK-Retail/Bilder-Pictures/SAFLAX-",'Basis-Tabelle-Samen'!W279,"-",'Basis-Tabelle-Samen'!J279,"-garden-in-the-bag-italian.jpg")),
IF($C$1="Japanisch - JP",HYPERLINK(CONCATENATE("https://www.saflax.de/0-WVK-Retail/Bilder-Pictures/SAFLAX-",'Basis-Tabelle-Samen'!W279,"-",'Basis-Tabelle-Samen'!J279,"-garden-in-the-bag-japanese.jpg")),
IF($C$1="Kroatisch - HR",HYPERLINK(CONCATENATE("https://www.saflax.de/0-WVK-Retail/Bilder-Pictures/SAFLAX-",'Basis-Tabelle-Samen'!W279,"-",'Basis-Tabelle-Samen'!J279,"-garden-in-the-bag-croatian.jpg")),
IF($C$1="Lettisch - LV",HYPERLINK(CONCATENATE("https://www.saflax.de/0-WVK-Retail/Bilder-Pictures/SAFLAX-",'Basis-Tabelle-Samen'!W279,"-",'Basis-Tabelle-Samen'!J279,"-garden-in-the-bag-latvian.jpg")),
IF($C$1="Litauisch - LT",HYPERLINK(CONCATENATE("https://www.saflax.de/0-WVK-Retail/Bilder-Pictures/SAFLAX-",'Basis-Tabelle-Samen'!W279,"-",'Basis-Tabelle-Samen'!J279,"-garden-in-the-bag-lithuanian.jpg")),
IF($C$1="Maltesisch - MT",HYPERLINK(CONCATENATE("https://www.saflax.de/0-WVK-Retail/Bilder-Pictures/SAFLAX-",'Basis-Tabelle-Samen'!W279,"-",'Basis-Tabelle-Samen'!J279,"-garden-in-the-bag-maltese.jpg")),
IF($C$1="Niederländisch - NL",HYPERLINK(CONCATENATE("https://www.saflax.de/0-WVK-Retail/Bilder-Pictures/SAFLAX-",'Basis-Tabelle-Samen'!W279,"-",'Basis-Tabelle-Samen'!J279,"-garden-in-the-bag-dutch.jpg")),
IF($C$1="Norwegisch - NO",HYPERLINK(CONCATENATE("https://www.saflax.de/0-WVK-Retail/Bilder-Pictures/SAFLAX-",'Basis-Tabelle-Samen'!W279,"-",'Basis-Tabelle-Samen'!J279,"-garden-in-the-bag-nowegian.jpg")),
IF($C$1="Polnisch - PL",HYPERLINK(CONCATENATE("https://www.saflax.de/0-WVK-Retail/Bilder-Pictures/SAFLAX-",'Basis-Tabelle-Samen'!W279,"-",'Basis-Tabelle-Samen'!J279,"-garden-in-the-bag-polish.jpg")),
IF($C$1="Portugiesisch - PT",HYPERLINK(CONCATENATE("https://www.saflax.de/0-WVK-Retail/Bilder-Pictures/SAFLAX-",'Basis-Tabelle-Samen'!W279,"-",'Basis-Tabelle-Samen'!J279,"-garden-in-the-bag-portuguese.jpg")),
IF($C$1="Rumänisch - RO",HYPERLINK(CONCATENATE("https://www.saflax.de/0-WVK-Retail/Bilder-Pictures/SAFLAX-",'Basis-Tabelle-Samen'!W279,"-",'Basis-Tabelle-Samen'!J279,"-garden-in-the-bag-romanian.jpg")),
IF($C$1="Schwedisch - SE",HYPERLINK(CONCATENATE("https://www.saflax.de/0-WVK-Retail/Bilder-Pictures/SAFLAX-",'Basis-Tabelle-Samen'!W279,"-",'Basis-Tabelle-Samen'!J279,"-garden-in-the-bag-swedish.jpg")),
IF($C$1="Slowakisch - SK",HYPERLINK(CONCATENATE("https://www.saflax.de/0-WVK-Retail/Bilder-Pictures/SAFLAX-",'Basis-Tabelle-Samen'!W279,"-",'Basis-Tabelle-Samen'!J279,"-garden-in-the-bag-slovak.jpg")),
IF($C$1="Slowenisch - SI",HYPERLINK(CONCATENATE("https://www.saflax.de/0-WVK-Retail/Bilder-Pictures/SAFLAX-",'Basis-Tabelle-Samen'!W279,"-",'Basis-Tabelle-Samen'!J279,"-garden-in-the-bag-slovenian.jpg")),
IF($C$1="Spanisch - ES",HYPERLINK(CONCATENATE("https://www.saflax.de/0-WVK-Retail/Bilder-Pictures/SAFLAX-",'Basis-Tabelle-Samen'!W279,"-",'Basis-Tabelle-Samen'!J279,"-garden-in-the-bag-spanish.jpg")),
IF($C$1="Tschechisch - CZ",HYPERLINK(CONCATENATE("https://www.saflax.de/0-WVK-Retail/Bilder-Pictures/SAFLAX-",'Basis-Tabelle-Samen'!W279,"-",'Basis-Tabelle-Samen'!J279,"-garden-in-the-bag-czech.jpg")),
IF($C$1="Türkisch - TR",HYPERLINK(CONCATENATE("https://www.saflax.de/0-WVK-Retail/Bilder-Pictures/SAFLAX-",'Basis-Tabelle-Samen'!W279,"-",'Basis-Tabelle-Samen'!J279,"-garden-in-the-bag-turkish.jpg")),
IF($C$1="Ungarisch - HU",HYPERLINK(CONCATENATE("https://www.saflax.de/0-WVK-Retail/Bilder-Pictures/SAFLAX-",'Basis-Tabelle-Samen'!W279,"-",'Basis-Tabelle-Samen'!J279,"-garden-in-the-bag-hungarian.jpg")),
" ACHTUNG")))))))))))))))))))))))))))))</f>
        <v>https://www.saflax.de/0-WVK-Retail/Bilder-Pictures/SAFLAX-65210-taraxacum-officinale-garden-in-the-bag-english.jpg</v>
      </c>
    </row>
    <row r="314" spans="1:43" ht="17.100000000000001" customHeight="1" x14ac:dyDescent="0.2">
      <c r="A314" s="318" t="str">
        <f>IF('Basis-Tabelle-Samen'!A284="","",IF($C$1="Deutsch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14" s="319" t="str">
        <f>'Basis-Tabelle-Samen'!I284</f>
        <v>Plantago lanceolata</v>
      </c>
      <c r="C314" s="316" t="str">
        <f>IF($C$1="Bulgarisch - BG",'Basis-Tabelle-Samen'!Z284,
IF($C$1="Dänisch - DK",'Basis-Tabelle-Samen'!AA284,
IF($C$1="Deutsch - DE",'Basis-Tabelle-Samen'!AB284,
IF($C$1="Englisch - UK",'Basis-Tabelle-Samen'!AC284,
IF($C$1="Estnisch - EE",'Basis-Tabelle-Samen'!AD284,
IF($C$1="Finnisch - FI",'Basis-Tabelle-Samen'!AE284,
IF($C$1="Französisch - FR",'Basis-Tabelle-Samen'!AF284,
IF($C$1="Griechisch - GR",'Basis-Tabelle-Samen'!AG284,
IF($C$1="Irisch - IE",'Basis-Tabelle-Samen'!AH284,
IF($C$1="Isländisch - IS",'Basis-Tabelle-Samen'!AI284,
IF($C$1="Italienisch - IT",'Basis-Tabelle-Samen'!AJ284,
IF($C$1="Japanisch - JP",'Basis-Tabelle-Samen'!AK284,
IF($C$1="Kroatisch - HR",'Basis-Tabelle-Samen'!AL284,
IF($C$1="Lettisch - LV",'Basis-Tabelle-Samen'!AM284,
IF($C$1="Litauisch - LT",'Basis-Tabelle-Samen'!AN284,
IF($C$1="Maltesisch - MT",'Basis-Tabelle-Samen'!AO284,
IF($C$1="Niederländisch - NL",'Basis-Tabelle-Samen'!AP284,
IF($C$1="Norwegisch - NO",'Basis-Tabelle-Samen'!AQ284,
IF($C$1="Polnisch - PL",'Basis-Tabelle-Samen'!AR284,
IF($C$1="Portugiesisch - PT",'Basis-Tabelle-Samen'!AS284,
IF($C$1="Rumänisch - RO",'Basis-Tabelle-Samen'!AT284,
IF($C$1="Schwedisch - SE",'Basis-Tabelle-Samen'!AU284,
IF($C$1="Slowakisch - SK",'Basis-Tabelle-Samen'!AV284,
IF($C$1="Slowenisch - SI",'Basis-Tabelle-Samen'!AW284,
IF($C$1="Spanisch - ES",'Basis-Tabelle-Samen'!AX284,
IF($C$1="Tschechisch - CZ",'Basis-Tabelle-Samen'!AY284,
IF($C$1="Türkisch - TR",'Basis-Tabelle-Samen'!AZ284,
IF($C$1="Ungarisch - HU",'Basis-Tabelle-Samen'!BA284,
" ACHTUNG"))))))))))))))))))))))))))))</f>
        <v>English Plantain</v>
      </c>
      <c r="D314" s="320">
        <f>'Basis-Tabelle-Samen'!F284</f>
        <v>100</v>
      </c>
      <c r="E314" s="321" t="str">
        <f>'Basis-Tabelle-Samen'!H284</f>
        <v>7 %</v>
      </c>
      <c r="F314" s="322" t="str">
        <f>IF('Basis-Tabelle-Samen'!G284="","",'Basis-Tabelle-Samen'!G284)</f>
        <v>07</v>
      </c>
      <c r="G314" s="320">
        <f>'Basis-Tabelle-Samen'!C284</f>
        <v>15215</v>
      </c>
      <c r="H314" s="323">
        <f>'Basis-Tabelle-Samen'!D284</f>
        <v>4055473152158</v>
      </c>
      <c r="I314" s="324">
        <f>'Basis-Tabelle-Samen'!E284</f>
        <v>1.85</v>
      </c>
      <c r="J314" s="325">
        <f t="shared" si="4"/>
        <v>12</v>
      </c>
      <c r="K314" s="326">
        <f>'Basis-Tabelle-Samen'!K284</f>
        <v>75215</v>
      </c>
      <c r="L314" s="323">
        <f>'Basis-Tabelle-Samen'!L284</f>
        <v>4055473752150</v>
      </c>
      <c r="M314" s="324">
        <f>'Basis-Tabelle-Samen'!M284</f>
        <v>2.4500000000000002</v>
      </c>
      <c r="N314" s="326">
        <f>IF(K314&lt;1,"",'3'!$I$15)</f>
        <v>15</v>
      </c>
      <c r="O314" s="327">
        <f>IF(K314&lt;1,"",'3'!$J$11)</f>
        <v>90</v>
      </c>
      <c r="P314" s="326">
        <f>'Basis-Tabelle-Samen'!N284</f>
        <v>85215</v>
      </c>
      <c r="Q314" s="323">
        <f>'Basis-Tabelle-Samen'!O284</f>
        <v>4055473852157</v>
      </c>
      <c r="R314" s="328">
        <f>'Basis-Tabelle-Samen'!P284</f>
        <v>3.75</v>
      </c>
      <c r="S314" s="326">
        <f>IF(R314&lt;1,"",'3'!$M$15)</f>
        <v>18</v>
      </c>
      <c r="T314" s="327">
        <f>IF(R314&lt;1,"",'3'!$N$11)</f>
        <v>72</v>
      </c>
      <c r="U314" s="326">
        <f>'Basis-Tabelle-Samen'!Q284</f>
        <v>55215</v>
      </c>
      <c r="V314" s="323">
        <f>'Basis-Tabelle-Samen'!R284</f>
        <v>4055473552156</v>
      </c>
      <c r="W314" s="324">
        <f>'Basis-Tabelle-Samen'!S284</f>
        <v>4.95</v>
      </c>
      <c r="X314" s="326">
        <f>IF(U314&lt;1,"",'3'!$Q$15)</f>
        <v>6</v>
      </c>
      <c r="Y314" s="327">
        <f>IF(U314&lt;1,"",'3'!$R$11)</f>
        <v>24</v>
      </c>
      <c r="Z314" s="326">
        <f>'Basis-Tabelle-Samen'!T284</f>
        <v>35215</v>
      </c>
      <c r="AA314" s="323">
        <f>'Basis-Tabelle-Samen'!U284</f>
        <v>4055473352152</v>
      </c>
      <c r="AB314" s="324">
        <f>'Basis-Tabelle-Samen'!V284</f>
        <v>6.75</v>
      </c>
      <c r="AC314" s="326">
        <f>IF(Z314&lt;1,"",'3'!$U$15)</f>
        <v>6</v>
      </c>
      <c r="AD314" s="327">
        <f>IF(Z314&lt;1,"",'3'!$V$11)</f>
        <v>24</v>
      </c>
      <c r="AE314" s="326">
        <f>'Basis-Tabelle-Samen'!W284</f>
        <v>65215</v>
      </c>
      <c r="AF314" s="323">
        <f>'Basis-Tabelle-Samen'!X284</f>
        <v>4055473652153</v>
      </c>
      <c r="AG314" s="324">
        <f>'Basis-Tabelle-Samen'!Y284</f>
        <v>2.95</v>
      </c>
      <c r="AH314" s="326">
        <f>IF(AE314&lt;1,"",'3'!$Y$15)</f>
        <v>8</v>
      </c>
      <c r="AI314" s="327">
        <f>IF(AE314&lt;1,"",'3'!$Z$11)</f>
        <v>64</v>
      </c>
      <c r="AJ314" s="315"/>
      <c r="AK314" s="316" t="str">
        <f>IF(G314&lt;1,"",
IF($C$1="Bulgarisch - BG",HYPERLINK(CONCATENATE("https://www.saflax.de/0-WVK-Retail/Bilder-Pictures/SAFLAX-",'Basis-Tabelle-Samen'!C284,"-",'Basis-Tabelle-Samen'!J284,"-seed-package-front-cr-bulgarian.jpg")),
IF($C$1="Dänisch - DK",HYPERLINK(CONCATENATE("https://www.saflax.de/0-WVK-Retail/Bilder-Pictures/SAFLAX-",'Basis-Tabelle-Samen'!C284,"-",'Basis-Tabelle-Samen'!J284,"-seed-package-front-cr-danish.jpg")),
IF($C$1="Deutsch - DE",HYPERLINK(CONCATENATE("https://www.saflax.de/0-WVK-Retail/Bilder-Pictures/SAFLAX-",'Basis-Tabelle-Samen'!C284,"-",'Basis-Tabelle-Samen'!J284,"-seed-package-front-cr-german.jpg")),
IF($C$1="Englisch - UK",HYPERLINK(CONCATENATE("https://www.saflax.de/0-WVK-Retail/Bilder-Pictures/SAFLAX-",'Basis-Tabelle-Samen'!C284,"-",'Basis-Tabelle-Samen'!J284,"-seed-package-front-cr-english.jpg")),
IF($C$1="Estnisch - EE",HYPERLINK(CONCATENATE("https://www.saflax.de/0-WVK-Retail/Bilder-Pictures/SAFLAX-",'Basis-Tabelle-Samen'!C284,"-",'Basis-Tabelle-Samen'!J284,"-seed-package-front-cr-estonian.jpg")),
IF($C$1="Finnisch - FI",HYPERLINK(CONCATENATE("https://www.saflax.de/0-WVK-Retail/Bilder-Pictures/SAFLAX-",'Basis-Tabelle-Samen'!C284,"-",'Basis-Tabelle-Samen'!J284,"-seed-package-front-cr-finnish.jpg")),
IF($C$1="Französisch - FR",HYPERLINK(CONCATENATE("https://www.saflax.de/0-WVK-Retail/Bilder-Pictures/SAFLAX-",'Basis-Tabelle-Samen'!C284,"-",'Basis-Tabelle-Samen'!J284,"-seed-package-front-cr-french.jpg")),
IF($C$1="Griechisch - GR",HYPERLINK(CONCATENATE("https://www.saflax.de/0-WVK-Retail/Bilder-Pictures/SAFLAX-",'Basis-Tabelle-Samen'!C284,"-",'Basis-Tabelle-Samen'!J284,"-seed-package-front-cr-greek.jpg")),
IF($C$1="Irisch - IE",HYPERLINK(CONCATENATE("https://www.saflax.de/0-WVK-Retail/Bilder-Pictures/SAFLAX-",'Basis-Tabelle-Samen'!C284,"-",'Basis-Tabelle-Samen'!J284,"-seed-package-front-cr-irish.jpg")),
IF($C$1="Isländisch - IS",HYPERLINK(CONCATENATE("https://www.saflax.de/0-WVK-Retail/Bilder-Pictures/SAFLAX-",'Basis-Tabelle-Samen'!C284,"-",'Basis-Tabelle-Samen'!J284,"-seed-package-front-cr-icelandic.jpg")),
IF($C$1="Italienisch - IT",HYPERLINK(CONCATENATE("https://www.saflax.de/0-WVK-Retail/Bilder-Pictures/SAFLAX-",'Basis-Tabelle-Samen'!C284,"-",'Basis-Tabelle-Samen'!J284,"-seed-package-front-cr-italian.jpg")),
IF($C$1="Japanisch - JP",HYPERLINK(CONCATENATE("https://www.saflax.de/0-WVK-Retail/Bilder-Pictures/SAFLAX-",'Basis-Tabelle-Samen'!C284,"-",'Basis-Tabelle-Samen'!J284,"-seed-package-front-cr-japanese.jpg")),
IF($C$1="Kroatisch - HR",HYPERLINK(CONCATENATE("https://www.saflax.de/0-WVK-Retail/Bilder-Pictures/SAFLAX-",'Basis-Tabelle-Samen'!C284,"-",'Basis-Tabelle-Samen'!J284,"-seed-package-front-cr-croatian.jpg")),
IF($C$1="Lettisch - LV",HYPERLINK(CONCATENATE("https://www.saflax.de/0-WVK-Retail/Bilder-Pictures/SAFLAX-",'Basis-Tabelle-Samen'!C284,"-",'Basis-Tabelle-Samen'!J284,"-seed-package-front-cr-latvian.jpg")),
IF($C$1="Litauisch - LT",HYPERLINK(CONCATENATE("https://www.saflax.de/0-WVK-Retail/Bilder-Pictures/SAFLAX-",'Basis-Tabelle-Samen'!C284,"-",'Basis-Tabelle-Samen'!J284,"-seed-package-front-cr-lithuanian.jpg")),
IF($C$1="Maltesisch - MT",HYPERLINK(CONCATENATE("https://www.saflax.de/0-WVK-Retail/Bilder-Pictures/SAFLAX-",'Basis-Tabelle-Samen'!C284,"-",'Basis-Tabelle-Samen'!J284,"-seed-package-front-cr-maltese.jpg")),
IF($C$1="Niederländisch - NL",HYPERLINK(CONCATENATE("https://www.saflax.de/0-WVK-Retail/Bilder-Pictures/SAFLAX-",'Basis-Tabelle-Samen'!C284,"-",'Basis-Tabelle-Samen'!J284,"-seed-package-front-cr-dutch.jpg")),
IF($C$1="Norwegisch - NO",HYPERLINK(CONCATENATE("https://www.saflax.de/0-WVK-Retail/Bilder-Pictures/SAFLAX-",'Basis-Tabelle-Samen'!C284,"-",'Basis-Tabelle-Samen'!J284,"-seed-package-front-cr-nowegian.jpg")),
IF($C$1="Polnisch - PL",HYPERLINK(CONCATENATE("https://www.saflax.de/0-WVK-Retail/Bilder-Pictures/SAFLAX-",'Basis-Tabelle-Samen'!C284,"-",'Basis-Tabelle-Samen'!J284,"-seed-package-front-cr-polish.jpg")),
IF($C$1="Portugiesisch - PT",HYPERLINK(CONCATENATE("https://www.saflax.de/0-WVK-Retail/Bilder-Pictures/SAFLAX-",'Basis-Tabelle-Samen'!C284,"-",'Basis-Tabelle-Samen'!J284,"-seed-package-front-cr-portuguese.jpg")),
IF($C$1="Rumänisch - RO",HYPERLINK(CONCATENATE("https://www.saflax.de/0-WVK-Retail/Bilder-Pictures/SAFLAX-",'Basis-Tabelle-Samen'!C284,"-",'Basis-Tabelle-Samen'!J284,"-seed-package-front-cr-romanian.jpg")),
IF($C$1="Schwedisch - SE",HYPERLINK(CONCATENATE("https://www.saflax.de/0-WVK-Retail/Bilder-Pictures/SAFLAX-",'Basis-Tabelle-Samen'!C284,"-",'Basis-Tabelle-Samen'!J284,"-seed-package-front-cr-swedish.jpg")),
IF($C$1="Slowakisch - SK",HYPERLINK(CONCATENATE("https://www.saflax.de/0-WVK-Retail/Bilder-Pictures/SAFLAX-",'Basis-Tabelle-Samen'!C284,"-",'Basis-Tabelle-Samen'!J284,"-seed-package-front-cr-slovak.jpg")),
IF($C$1="Slowenisch - SI",HYPERLINK(CONCATENATE("https://www.saflax.de/0-WVK-Retail/Bilder-Pictures/SAFLAX-",'Basis-Tabelle-Samen'!C284,"-",'Basis-Tabelle-Samen'!J284,"-seed-package-front-cr-slovenian.jpg")),
IF($C$1="Spanisch - ES",HYPERLINK(CONCATENATE("https://www.saflax.de/0-WVK-Retail/Bilder-Pictures/SAFLAX-",'Basis-Tabelle-Samen'!C284,"-",'Basis-Tabelle-Samen'!J284,"-seed-package-front-cr-spanish.jpg")),
IF($C$1="Tschechisch - CZ",HYPERLINK(CONCATENATE("https://www.saflax.de/0-WVK-Retail/Bilder-Pictures/SAFLAX-",'Basis-Tabelle-Samen'!C284,"-",'Basis-Tabelle-Samen'!J284,"-seed-package-front-cr-czech.jpg")),
IF($C$1="Türkisch - TR",HYPERLINK(CONCATENATE("https://www.saflax.de/0-WVK-Retail/Bilder-Pictures/SAFLAX-",'Basis-Tabelle-Samen'!C284,"-",'Basis-Tabelle-Samen'!J284,"-seed-package-front-cr-turkish.jpg")),
IF($C$1="Ungarisch - HU",HYPERLINK(CONCATENATE("https://www.saflax.de/0-WVK-Retail/Bilder-Pictures/SAFLAX-",'Basis-Tabelle-Samen'!C284,"-",'Basis-Tabelle-Samen'!J284,"-seed-package-front-cr-hungarian.jpg")),
" ACHTUNG")))))))))))))))))))))))))))))</f>
        <v>https://www.saflax.de/0-WVK-Retail/Bilder-Pictures/SAFLAX-15215-plantago-lanceolata-seed-package-front-cr-english.jpg</v>
      </c>
      <c r="AL314" s="330" t="str">
        <f>IF(G314&lt;1,"",
IF($C$1="Bulgarisch - BG",HYPERLINK(CONCATENATE("https://www.saflax.de/0-WVK-Retail/Bilder-Pictures/SAFLAX-",'Basis-Tabelle-Samen'!C284,"-",'Basis-Tabelle-Samen'!J284,"-seed-package-back-cr-bulgarian.jpg")),
IF($C$1="Dänisch - DK",HYPERLINK(CONCATENATE("https://www.saflax.de/0-WVK-Retail/Bilder-Pictures/SAFLAX-",'Basis-Tabelle-Samen'!C284,"-",'Basis-Tabelle-Samen'!J284,"-seed-package-back-cr-danish.jpg")),
IF($C$1="Deutsch - DE",HYPERLINK(CONCATENATE("https://www.saflax.de/0-WVK-Retail/Bilder-Pictures/SAFLAX-",'Basis-Tabelle-Samen'!C284,"-",'Basis-Tabelle-Samen'!J284,"-seed-package-back-cr-german.jpg")),
IF($C$1="Englisch - UK",HYPERLINK(CONCATENATE("https://www.saflax.de/0-WVK-Retail/Bilder-Pictures/SAFLAX-",'Basis-Tabelle-Samen'!C284,"-",'Basis-Tabelle-Samen'!J284,"-seed-package-back-cr-english.jpg")),
IF($C$1="Estnisch - EE",HYPERLINK(CONCATENATE("https://www.saflax.de/0-WVK-Retail/Bilder-Pictures/SAFLAX-",'Basis-Tabelle-Samen'!C284,"-",'Basis-Tabelle-Samen'!J284,"-seed-package-back-cr-estonian.jpg")),
IF($C$1="Finnisch - FI",HYPERLINK(CONCATENATE("https://www.saflax.de/0-WVK-Retail/Bilder-Pictures/SAFLAX-",'Basis-Tabelle-Samen'!C284,"-",'Basis-Tabelle-Samen'!J284,"-seed-package-back-cr-finnish.jpg")),
IF($C$1="Französisch - FR",HYPERLINK(CONCATENATE("https://www.saflax.de/0-WVK-Retail/Bilder-Pictures/SAFLAX-",'Basis-Tabelle-Samen'!C284,"-",'Basis-Tabelle-Samen'!J284,"-seed-package-back-cr-french.jpg")),
IF($C$1="Griechisch - GR",HYPERLINK(CONCATENATE("https://www.saflax.de/0-WVK-Retail/Bilder-Pictures/SAFLAX-",'Basis-Tabelle-Samen'!C284,"-",'Basis-Tabelle-Samen'!J284,"-seed-package-back-cr-greek.jpg")),
IF($C$1="Irisch - IE",HYPERLINK(CONCATENATE("https://www.saflax.de/0-WVK-Retail/Bilder-Pictures/SAFLAX-",'Basis-Tabelle-Samen'!C284,"-",'Basis-Tabelle-Samen'!J284,"-seed-package-back-cr-irish.jpg")),
IF($C$1="Isländisch - IS",HYPERLINK(CONCATENATE("https://www.saflax.de/0-WVK-Retail/Bilder-Pictures/SAFLAX-",'Basis-Tabelle-Samen'!C284,"-",'Basis-Tabelle-Samen'!J284,"-seed-package-back-cr-icelandic.jpg")),
IF($C$1="Italienisch - IT",HYPERLINK(CONCATENATE("https://www.saflax.de/0-WVK-Retail/Bilder-Pictures/SAFLAX-",'Basis-Tabelle-Samen'!C284,"-",'Basis-Tabelle-Samen'!J284,"-seed-package-back-cr-italian.jpg")),
IF($C$1="Japanisch - JP",HYPERLINK(CONCATENATE("https://www.saflax.de/0-WVK-Retail/Bilder-Pictures/SAFLAX-",'Basis-Tabelle-Samen'!C284,"-",'Basis-Tabelle-Samen'!J284,"-seed-package-back-cr-japanese.jpg")),
IF($C$1="Kroatisch - HR",HYPERLINK(CONCATENATE("https://www.saflax.de/0-WVK-Retail/Bilder-Pictures/SAFLAX-",'Basis-Tabelle-Samen'!C284,"-",'Basis-Tabelle-Samen'!J284,"-seed-package-back-cr-croatian.jpg")),
IF($C$1="Lettisch - LV",HYPERLINK(CONCATENATE("https://www.saflax.de/0-WVK-Retail/Bilder-Pictures/SAFLAX-",'Basis-Tabelle-Samen'!C284,"-",'Basis-Tabelle-Samen'!J284,"-seed-package-back-cr-latvian.jpg")),
IF($C$1="Litauisch - LT",HYPERLINK(CONCATENATE("https://www.saflax.de/0-WVK-Retail/Bilder-Pictures/SAFLAX-",'Basis-Tabelle-Samen'!C284,"-",'Basis-Tabelle-Samen'!J284,"-seed-package-back-cr-lithuanian.jpg")),
IF($C$1="Maltesisch - MT",HYPERLINK(CONCATENATE("https://www.saflax.de/0-WVK-Retail/Bilder-Pictures/SAFLAX-",'Basis-Tabelle-Samen'!C284,"-",'Basis-Tabelle-Samen'!J284,"-seed-package-back-cr-maltese.jpg")),
IF($C$1="Niederländisch - NL",HYPERLINK(CONCATENATE("https://www.saflax.de/0-WVK-Retail/Bilder-Pictures/SAFLAX-",'Basis-Tabelle-Samen'!C284,"-",'Basis-Tabelle-Samen'!J284,"-seed-package-back-cr-dutch.jpg")),
IF($C$1="Norwegisch - NO",HYPERLINK(CONCATENATE("https://www.saflax.de/0-WVK-Retail/Bilder-Pictures/SAFLAX-",'Basis-Tabelle-Samen'!C284,"-",'Basis-Tabelle-Samen'!J284,"-seed-package-back-cr-nowegian.jpg")),
IF($C$1="Polnisch - PL",HYPERLINK(CONCATENATE("https://www.saflax.de/0-WVK-Retail/Bilder-Pictures/SAFLAX-",'Basis-Tabelle-Samen'!C284,"-",'Basis-Tabelle-Samen'!J284,"-seed-package-back-cr-polish.jpg")),
IF($C$1="Portugiesisch - PT",HYPERLINK(CONCATENATE("https://www.saflax.de/0-WVK-Retail/Bilder-Pictures/SAFLAX-",'Basis-Tabelle-Samen'!C284,"-",'Basis-Tabelle-Samen'!J284,"-seed-package-back-cr-portuguese.jpg")),
IF($C$1="Rumänisch - RO",HYPERLINK(CONCATENATE("https://www.saflax.de/0-WVK-Retail/Bilder-Pictures/SAFLAX-",'Basis-Tabelle-Samen'!C284,"-",'Basis-Tabelle-Samen'!J284,"-seed-package-back-cr-romanian.jpg")),
IF($C$1="Schwedisch - SE",HYPERLINK(CONCATENATE("https://www.saflax.de/0-WVK-Retail/Bilder-Pictures/SAFLAX-",'Basis-Tabelle-Samen'!C284,"-",'Basis-Tabelle-Samen'!J284,"-seed-package-back-cr-swedish.jpg")),
IF($C$1="Slowakisch - SK",HYPERLINK(CONCATENATE("https://www.saflax.de/0-WVK-Retail/Bilder-Pictures/SAFLAX-",'Basis-Tabelle-Samen'!C284,"-",'Basis-Tabelle-Samen'!J284,"-seed-package-back-cr-slovak.jpg")),
IF($C$1="Slowenisch - SI",HYPERLINK(CONCATENATE("https://www.saflax.de/0-WVK-Retail/Bilder-Pictures/SAFLAX-",'Basis-Tabelle-Samen'!C284,"-",'Basis-Tabelle-Samen'!J284,"-seed-package-back-cr-slovenian.jpg")),
IF($C$1="Spanisch - ES",HYPERLINK(CONCATENATE("https://www.saflax.de/0-WVK-Retail/Bilder-Pictures/SAFLAX-",'Basis-Tabelle-Samen'!C284,"-",'Basis-Tabelle-Samen'!J284,"-seed-package-back-cr-spanish.jpg")),
IF($C$1="Tschechisch - CZ",HYPERLINK(CONCATENATE("https://www.saflax.de/0-WVK-Retail/Bilder-Pictures/SAFLAX-",'Basis-Tabelle-Samen'!C284,"-",'Basis-Tabelle-Samen'!J284,"-seed-package-back-cr-czech.jpg")),
IF($C$1="Türkisch - TR",HYPERLINK(CONCATENATE("https://www.saflax.de/0-WVK-Retail/Bilder-Pictures/SAFLAX-",'Basis-Tabelle-Samen'!C284,"-",'Basis-Tabelle-Samen'!J284,"-seed-package-back-cr-turkish.jpg")),
IF($C$1="Ungarisch - HU",HYPERLINK(CONCATENATE("https://www.saflax.de/0-WVK-Retail/Bilder-Pictures/SAFLAX-",'Basis-Tabelle-Samen'!C284,"-",'Basis-Tabelle-Samen'!J284,"-seed-package-back-cr-hungarian.jpg")),
" ACHTUNG")))))))))))))))))))))))))))))</f>
        <v>https://www.saflax.de/0-WVK-Retail/Bilder-Pictures/SAFLAX-15215-plantago-lanceolata-seed-package-back-cr-english.jpg</v>
      </c>
      <c r="AM314" s="330" t="str">
        <f>IF(H314&lt;1,"",
IF($C$1="Bulgarisch - BG",HYPERLINK(CONCATENATE("https://www.saflax.de/0-WVK-Retail/Bilder-Pictures/SAFLAX-",'Basis-Tabelle-Samen'!K284,"-",'Basis-Tabelle-Samen'!J284,"-garden-to-go-mini-bulgarian.jpg")),
IF($C$1="Dänisch - DK",HYPERLINK(CONCATENATE("https://www.saflax.de/0-WVK-Retail/Bilder-Pictures/SAFLAX-",'Basis-Tabelle-Samen'!K284,"-",'Basis-Tabelle-Samen'!J284,"-garden-to-go-mini-danish.jpg")),
IF($C$1="Deutsch - DE",HYPERLINK(CONCATENATE("https://www.saflax.de/0-WVK-Retail/Bilder-Pictures/SAFLAX-",'Basis-Tabelle-Samen'!K284,"-",'Basis-Tabelle-Samen'!J284,"-garden-to-go-mini-german.jpg")),
IF($C$1="Englisch - UK",HYPERLINK(CONCATENATE("https://www.saflax.de/0-WVK-Retail/Bilder-Pictures/SAFLAX-",'Basis-Tabelle-Samen'!K284,"-",'Basis-Tabelle-Samen'!J284,"-garden-to-go-mini-english.jpg")),
IF($C$1="Estnisch - EE",HYPERLINK(CONCATENATE("https://www.saflax.de/0-WVK-Retail/Bilder-Pictures/SAFLAX-",'Basis-Tabelle-Samen'!K284,"-",'Basis-Tabelle-Samen'!J284,"-garden-to-go-mini-estonian.jpg")),
IF($C$1="Finnisch - FI",HYPERLINK(CONCATENATE("https://www.saflax.de/0-WVK-Retail/Bilder-Pictures/SAFLAX-",'Basis-Tabelle-Samen'!K284,"-",'Basis-Tabelle-Samen'!J284,"-garden-to-go-mini-finnish.jpg")),
IF($C$1="Französisch - FR",HYPERLINK(CONCATENATE("https://www.saflax.de/0-WVK-Retail/Bilder-Pictures/SAFLAX-",'Basis-Tabelle-Samen'!K284,"-",'Basis-Tabelle-Samen'!J284,"-garden-to-go-mini-french.jpg")),
IF($C$1="Griechisch - GR",HYPERLINK(CONCATENATE("https://www.saflax.de/0-WVK-Retail/Bilder-Pictures/SAFLAX-",'Basis-Tabelle-Samen'!K284,"-",'Basis-Tabelle-Samen'!J284,"-garden-to-go-mini-greek.jpg")),
IF($C$1="Irisch - IE",HYPERLINK(CONCATENATE("https://www.saflax.de/0-WVK-Retail/Bilder-Pictures/SAFLAX-",'Basis-Tabelle-Samen'!K284,"-",'Basis-Tabelle-Samen'!J284,"-garden-to-go-mini-irish.jpg")),
IF($C$1="Isländisch - IS",HYPERLINK(CONCATENATE("https://www.saflax.de/0-WVK-Retail/Bilder-Pictures/SAFLAX-",'Basis-Tabelle-Samen'!K284,"-",'Basis-Tabelle-Samen'!J284,"-garden-to-go-mini-icelandic.jpg")),
IF($C$1="Italienisch - IT",HYPERLINK(CONCATENATE("https://www.saflax.de/0-WVK-Retail/Bilder-Pictures/SAFLAX-",'Basis-Tabelle-Samen'!K284,"-",'Basis-Tabelle-Samen'!J284,"-garden-to-go-mini-italian.jpg")),
IF($C$1="Japanisch - JP",HYPERLINK(CONCATENATE("https://www.saflax.de/0-WVK-Retail/Bilder-Pictures/SAFLAX-",'Basis-Tabelle-Samen'!K284,"-",'Basis-Tabelle-Samen'!J284,"-garden-to-go-mini-japanese.jpg")),
IF($C$1="Kroatisch - HR",HYPERLINK(CONCATENATE("https://www.saflax.de/0-WVK-Retail/Bilder-Pictures/SAFLAX-",'Basis-Tabelle-Samen'!K284,"-",'Basis-Tabelle-Samen'!J284,"-garden-to-go-mini-croatian.jpg")),
IF($C$1="Lettisch - LV",HYPERLINK(CONCATENATE("https://www.saflax.de/0-WVK-Retail/Bilder-Pictures/SAFLAX-",'Basis-Tabelle-Samen'!K284,"-",'Basis-Tabelle-Samen'!J284,"-garden-to-go-mini-latvian.jpg")),
IF($C$1="Litauisch - LT",HYPERLINK(CONCATENATE("https://www.saflax.de/0-WVK-Retail/Bilder-Pictures/SAFLAX-",'Basis-Tabelle-Samen'!K284,"-",'Basis-Tabelle-Samen'!J284,"-garden-to-go-mini-lithuanian.jpg")),
IF($C$1="Maltesisch - MT",HYPERLINK(CONCATENATE("https://www.saflax.de/0-WVK-Retail/Bilder-Pictures/SAFLAX-",'Basis-Tabelle-Samen'!K284,"-",'Basis-Tabelle-Samen'!J284,"-garden-to-go-mini-maltese.jpg")),
IF($C$1="Niederländisch - NL",HYPERLINK(CONCATENATE("https://www.saflax.de/0-WVK-Retail/Bilder-Pictures/SAFLAX-",'Basis-Tabelle-Samen'!K284,"-",'Basis-Tabelle-Samen'!J284,"-garden-to-go-mini-dutch.jpg")),
IF($C$1="Norwegisch - NO",HYPERLINK(CONCATENATE("https://www.saflax.de/0-WVK-Retail/Bilder-Pictures/SAFLAX-",'Basis-Tabelle-Samen'!K284,"-",'Basis-Tabelle-Samen'!J284,"-garden-to-go-mini-nowegian.jpg")),
IF($C$1="Polnisch - PL",HYPERLINK(CONCATENATE("https://www.saflax.de/0-WVK-Retail/Bilder-Pictures/SAFLAX-",'Basis-Tabelle-Samen'!K284,"-",'Basis-Tabelle-Samen'!J284,"-garden-to-go-mini-polish.jpg")),
IF($C$1="Portugiesisch - PT",HYPERLINK(CONCATENATE("https://www.saflax.de/0-WVK-Retail/Bilder-Pictures/SAFLAX-",'Basis-Tabelle-Samen'!K284,"-",'Basis-Tabelle-Samen'!J284,"-garden-to-go-mini-portuguese.jpg")),
IF($C$1="Rumänisch - RO",HYPERLINK(CONCATENATE("https://www.saflax.de/0-WVK-Retail/Bilder-Pictures/SAFLAX-",'Basis-Tabelle-Samen'!K284,"-",'Basis-Tabelle-Samen'!J284,"-garden-to-go-mini-romanian.jpg")),
IF($C$1="Schwedisch - SE",HYPERLINK(CONCATENATE("https://www.saflax.de/0-WVK-Retail/Bilder-Pictures/SAFLAX-",'Basis-Tabelle-Samen'!K284,"-",'Basis-Tabelle-Samen'!J284,"-garden-to-go-mini-swedish.jpg")),
IF($C$1="Slowakisch - SK",HYPERLINK(CONCATENATE("https://www.saflax.de/0-WVK-Retail/Bilder-Pictures/SAFLAX-",'Basis-Tabelle-Samen'!K284,"-",'Basis-Tabelle-Samen'!J284,"-garden-to-go-mini-slovak.jpg")),
IF($C$1="Slowenisch - SI",HYPERLINK(CONCATENATE("https://www.saflax.de/0-WVK-Retail/Bilder-Pictures/SAFLAX-",'Basis-Tabelle-Samen'!K284,"-",'Basis-Tabelle-Samen'!J284,"-garden-to-go-mini-slovenian.jpg")),
IF($C$1="Spanisch - ES",HYPERLINK(CONCATENATE("https://www.saflax.de/0-WVK-Retail/Bilder-Pictures/SAFLAX-",'Basis-Tabelle-Samen'!K284,"-",'Basis-Tabelle-Samen'!J284,"-garden-to-go-mini-spanish.jpg")),
IF($C$1="Tschechisch - CZ",HYPERLINK(CONCATENATE("https://www.saflax.de/0-WVK-Retail/Bilder-Pictures/SAFLAX-",'Basis-Tabelle-Samen'!K284,"-",'Basis-Tabelle-Samen'!J284,"-garden-to-go-mini-czech.jpg")),
IF($C$1="Türkisch - TR",HYPERLINK(CONCATENATE("https://www.saflax.de/0-WVK-Retail/Bilder-Pictures/SAFLAX-",'Basis-Tabelle-Samen'!K284,"-",'Basis-Tabelle-Samen'!J284,"-garden-to-go-mini-turkish.jpg")),
IF($C$1="Ungarisch - HU",HYPERLINK(CONCATENATE("https://www.saflax.de/0-WVK-Retail/Bilder-Pictures/SAFLAX-",'Basis-Tabelle-Samen'!K284,"-",'Basis-Tabelle-Samen'!J284,"-garden-to-go-mini-hungarian.jpg")),
" ACHTUNG")))))))))))))))))))))))))))))</f>
        <v>https://www.saflax.de/0-WVK-Retail/Bilder-Pictures/SAFLAX-75215-plantago-lanceolata-garden-to-go-mini-english.jpg</v>
      </c>
      <c r="AN314" s="330" t="str">
        <f>IF(I314&lt;1,"",
IF($C$1="Bulgarisch - BG",HYPERLINK(CONCATENATE("https://www.saflax.de/0-WVK-Retail/Bilder-Pictures/SAFLAX-",'Basis-Tabelle-Samen'!N284,"-",'Basis-Tabelle-Samen'!J284,"-garden-to-go-lite-bulgarian.jpg")),
IF($C$1="Dänisch - DK",HYPERLINK(CONCATENATE("https://www.saflax.de/0-WVK-Retail/Bilder-Pictures/SAFLAX-",'Basis-Tabelle-Samen'!N284,"-",'Basis-Tabelle-Samen'!J284,"-garden-to-go-lite-danish.jpg")),
IF($C$1="Deutsch - DE",HYPERLINK(CONCATENATE("https://www.saflax.de/0-WVK-Retail/Bilder-Pictures/SAFLAX-",'Basis-Tabelle-Samen'!N284,"-",'Basis-Tabelle-Samen'!J284,"-garden-to-go-lite-german.jpg")),
IF($C$1="Englisch - UK",HYPERLINK(CONCATENATE("https://www.saflax.de/0-WVK-Retail/Bilder-Pictures/SAFLAX-",'Basis-Tabelle-Samen'!N284,"-",'Basis-Tabelle-Samen'!J284,"-garden-to-go-lite-english.jpg")),
IF($C$1="Estnisch - EE",HYPERLINK(CONCATENATE("https://www.saflax.de/0-WVK-Retail/Bilder-Pictures/SAFLAX-",'Basis-Tabelle-Samen'!N284,"-",'Basis-Tabelle-Samen'!J284,"-garden-to-go-lite-estonian.jpg")),
IF($C$1="Finnisch - FI",HYPERLINK(CONCATENATE("https://www.saflax.de/0-WVK-Retail/Bilder-Pictures/SAFLAX-",'Basis-Tabelle-Samen'!N284,"-",'Basis-Tabelle-Samen'!J284,"-garden-to-go-lite-finnish.jpg")),
IF($C$1="Französisch - FR",HYPERLINK(CONCATENATE("https://www.saflax.de/0-WVK-Retail/Bilder-Pictures/SAFLAX-",'Basis-Tabelle-Samen'!N284,"-",'Basis-Tabelle-Samen'!J284,"-garden-to-go-lite-french.jpg")),
IF($C$1="Griechisch - GR",HYPERLINK(CONCATENATE("https://www.saflax.de/0-WVK-Retail/Bilder-Pictures/SAFLAX-",'Basis-Tabelle-Samen'!N284,"-",'Basis-Tabelle-Samen'!J284,"-garden-to-go-lite-greek.jpg")),
IF($C$1="Irisch - IE",HYPERLINK(CONCATENATE("https://www.saflax.de/0-WVK-Retail/Bilder-Pictures/SAFLAX-",'Basis-Tabelle-Samen'!N284,"-",'Basis-Tabelle-Samen'!J284,"-garden-to-go-lite-irish.jpg")),
IF($C$1="Isländisch - IS",HYPERLINK(CONCATENATE("https://www.saflax.de/0-WVK-Retail/Bilder-Pictures/SAFLAX-",'Basis-Tabelle-Samen'!N284,"-",'Basis-Tabelle-Samen'!J284,"-garden-to-go-lite-icelandic.jpg")),
IF($C$1="Italienisch - IT",HYPERLINK(CONCATENATE("https://www.saflax.de/0-WVK-Retail/Bilder-Pictures/SAFLAX-",'Basis-Tabelle-Samen'!N284,"-",'Basis-Tabelle-Samen'!J284,"-garden-to-go-lite-italian.jpg")),
IF($C$1="Japanisch - JP",HYPERLINK(CONCATENATE("https://www.saflax.de/0-WVK-Retail/Bilder-Pictures/SAFLAX-",'Basis-Tabelle-Samen'!N284,"-",'Basis-Tabelle-Samen'!J284,"-garden-to-go-lite-japanese.jpg")),
IF($C$1="Kroatisch - HR",HYPERLINK(CONCATENATE("https://www.saflax.de/0-WVK-Retail/Bilder-Pictures/SAFLAX-",'Basis-Tabelle-Samen'!N284,"-",'Basis-Tabelle-Samen'!J284,"-garden-to-go-lite-croatian.jpg")),
IF($C$1="Lettisch - LV",HYPERLINK(CONCATENATE("https://www.saflax.de/0-WVK-Retail/Bilder-Pictures/SAFLAX-",'Basis-Tabelle-Samen'!N284,"-",'Basis-Tabelle-Samen'!J284,"-garden-to-go-lite-latvian.jpg")),
IF($C$1="Litauisch - LT",HYPERLINK(CONCATENATE("https://www.saflax.de/0-WVK-Retail/Bilder-Pictures/SAFLAX-",'Basis-Tabelle-Samen'!N284,"-",'Basis-Tabelle-Samen'!J284,"-garden-to-go-lite-lithuanian.jpg")),
IF($C$1="Maltesisch - MT",HYPERLINK(CONCATENATE("https://www.saflax.de/0-WVK-Retail/Bilder-Pictures/SAFLAX-",'Basis-Tabelle-Samen'!N284,"-",'Basis-Tabelle-Samen'!J284,"-garden-to-go-lite-maltese.jpg")),
IF($C$1="Niederländisch - NL",HYPERLINK(CONCATENATE("https://www.saflax.de/0-WVK-Retail/Bilder-Pictures/SAFLAX-",'Basis-Tabelle-Samen'!N284,"-",'Basis-Tabelle-Samen'!J284,"-garden-to-go-lite-dutch.jpg")),
IF($C$1="Norwegisch - NO",HYPERLINK(CONCATENATE("https://www.saflax.de/0-WVK-Retail/Bilder-Pictures/SAFLAX-",'Basis-Tabelle-Samen'!N284,"-",'Basis-Tabelle-Samen'!J284,"-garden-to-go-lite-nowegian.jpg")),
IF($C$1="Polnisch - PL",HYPERLINK(CONCATENATE("https://www.saflax.de/0-WVK-Retail/Bilder-Pictures/SAFLAX-",'Basis-Tabelle-Samen'!N284,"-",'Basis-Tabelle-Samen'!J284,"-garden-to-go-lite-polish.jpg")),
IF($C$1="Portugiesisch - PT",HYPERLINK(CONCATENATE("https://www.saflax.de/0-WVK-Retail/Bilder-Pictures/SAFLAX-",'Basis-Tabelle-Samen'!N284,"-",'Basis-Tabelle-Samen'!J284,"-garden-to-go-lite-portuguese.jpg")),
IF($C$1="Rumänisch - RO",HYPERLINK(CONCATENATE("https://www.saflax.de/0-WVK-Retail/Bilder-Pictures/SAFLAX-",'Basis-Tabelle-Samen'!N284,"-",'Basis-Tabelle-Samen'!J284,"-garden-to-go-lite-romanian.jpg")),
IF($C$1="Schwedisch - SE",HYPERLINK(CONCATENATE("https://www.saflax.de/0-WVK-Retail/Bilder-Pictures/SAFLAX-",'Basis-Tabelle-Samen'!N284,"-",'Basis-Tabelle-Samen'!J284,"-garden-to-go-lite-swedish.jpg")),
IF($C$1="Slowakisch - SK",HYPERLINK(CONCATENATE("https://www.saflax.de/0-WVK-Retail/Bilder-Pictures/SAFLAX-",'Basis-Tabelle-Samen'!N284,"-",'Basis-Tabelle-Samen'!J284,"-garden-to-go-lite-slovak.jpg")),
IF($C$1="Slowenisch - SI",HYPERLINK(CONCATENATE("https://www.saflax.de/0-WVK-Retail/Bilder-Pictures/SAFLAX-",'Basis-Tabelle-Samen'!N284,"-",'Basis-Tabelle-Samen'!J284,"-garden-to-go-lite-slovenian.jpg")),
IF($C$1="Spanisch - ES",HYPERLINK(CONCATENATE("https://www.saflax.de/0-WVK-Retail/Bilder-Pictures/SAFLAX-",'Basis-Tabelle-Samen'!N284,"-",'Basis-Tabelle-Samen'!J284,"-garden-to-go-lite-spanish.jpg")),
IF($C$1="Tschechisch - CZ",HYPERLINK(CONCATENATE("https://www.saflax.de/0-WVK-Retail/Bilder-Pictures/SAFLAX-",'Basis-Tabelle-Samen'!N284,"-",'Basis-Tabelle-Samen'!J284,"-garden-to-go-lite-czech.jpg")),
IF($C$1="Türkisch - TR",HYPERLINK(CONCATENATE("https://www.saflax.de/0-WVK-Retail/Bilder-Pictures/SAFLAX-",'Basis-Tabelle-Samen'!N284,"-",'Basis-Tabelle-Samen'!J284,"-garden-to-go-lite-turkish.jpg")),
IF($C$1="Ungarisch - HU",HYPERLINK(CONCATENATE("https://www.saflax.de/0-WVK-Retail/Bilder-Pictures/SAFLAX-",'Basis-Tabelle-Samen'!N284,"-",'Basis-Tabelle-Samen'!J284,"-garden-to-go-lite-hungarian.jpg")),
" ACHTUNG")))))))))))))))))))))))))))))</f>
        <v>https://www.saflax.de/0-WVK-Retail/Bilder-Pictures/SAFLAX-85215-plantago-lanceolata-garden-to-go-lite-english.jpg</v>
      </c>
      <c r="AO314" s="330" t="str">
        <f>IF(J314&lt;1,"",
IF($C$1="Bulgarisch - BG",HYPERLINK(CONCATENATE("https://www.saflax.de/0-WVK-Retail/Bilder-Pictures/SAFLAX-",'Basis-Tabelle-Samen'!Q284,"-",'Basis-Tabelle-Samen'!J284,"-garden-to-go-bulgarian.jpg")),
IF($C$1="Dänisch - DK",HYPERLINK(CONCATENATE("https://www.saflax.de/0-WVK-Retail/Bilder-Pictures/SAFLAX-",'Basis-Tabelle-Samen'!Q284,"-",'Basis-Tabelle-Samen'!J284,"-garden-to-go-danish.jpg")),
IF($C$1="Deutsch - DE",HYPERLINK(CONCATENATE("https://www.saflax.de/0-WVK-Retail/Bilder-Pictures/SAFLAX-",'Basis-Tabelle-Samen'!Q284,"-",'Basis-Tabelle-Samen'!J284,"-garden-to-go-german.jpg")),
IF($C$1="Englisch - UK",HYPERLINK(CONCATENATE("https://www.saflax.de/0-WVK-Retail/Bilder-Pictures/SAFLAX-",'Basis-Tabelle-Samen'!Q284,"-",'Basis-Tabelle-Samen'!J284,"-garden-to-go-english.jpg")),
IF($C$1="Estnisch - EE",HYPERLINK(CONCATENATE("https://www.saflax.de/0-WVK-Retail/Bilder-Pictures/SAFLAX-",'Basis-Tabelle-Samen'!Q284,"-",'Basis-Tabelle-Samen'!J284,"-garden-to-go-estonian.jpg")),
IF($C$1="Finnisch - FI",HYPERLINK(CONCATENATE("https://www.saflax.de/0-WVK-Retail/Bilder-Pictures/SAFLAX-",'Basis-Tabelle-Samen'!Q284,"-",'Basis-Tabelle-Samen'!J284,"-garden-to-go-finnish.jpg")),
IF($C$1="Französisch - FR",HYPERLINK(CONCATENATE("https://www.saflax.de/0-WVK-Retail/Bilder-Pictures/SAFLAX-",'Basis-Tabelle-Samen'!Q284,"-",'Basis-Tabelle-Samen'!J284,"-garden-to-go-french.jpg")),
IF($C$1="Griechisch - GR",HYPERLINK(CONCATENATE("https://www.saflax.de/0-WVK-Retail/Bilder-Pictures/SAFLAX-",'Basis-Tabelle-Samen'!Q284,"-",'Basis-Tabelle-Samen'!J284,"-garden-to-go-greek.jpg")),
IF($C$1="Irisch - IE",HYPERLINK(CONCATENATE("https://www.saflax.de/0-WVK-Retail/Bilder-Pictures/SAFLAX-",'Basis-Tabelle-Samen'!Q284,"-",'Basis-Tabelle-Samen'!J284,"-garden-to-go-irish.jpg")),
IF($C$1="Isländisch - IS",HYPERLINK(CONCATENATE("https://www.saflax.de/0-WVK-Retail/Bilder-Pictures/SAFLAX-",'Basis-Tabelle-Samen'!Q284,"-",'Basis-Tabelle-Samen'!J284,"-garden-to-go-icelandic.jpg")),
IF($C$1="Italienisch - IT",HYPERLINK(CONCATENATE("https://www.saflax.de/0-WVK-Retail/Bilder-Pictures/SAFLAX-",'Basis-Tabelle-Samen'!Q284,"-",'Basis-Tabelle-Samen'!J284,"-garden-to-go-italian.jpg")),
IF($C$1="Japanisch - JP",HYPERLINK(CONCATENATE("https://www.saflax.de/0-WVK-Retail/Bilder-Pictures/SAFLAX-",'Basis-Tabelle-Samen'!Q284,"-",'Basis-Tabelle-Samen'!J284,"-garden-to-go-japanese.jpg")),
IF($C$1="Kroatisch - HR",HYPERLINK(CONCATENATE("https://www.saflax.de/0-WVK-Retail/Bilder-Pictures/SAFLAX-",'Basis-Tabelle-Samen'!Q284,"-",'Basis-Tabelle-Samen'!J284,"-garden-to-go-croatian.jpg")),
IF($C$1="Lettisch - LV",HYPERLINK(CONCATENATE("https://www.saflax.de/0-WVK-Retail/Bilder-Pictures/SAFLAX-",'Basis-Tabelle-Samen'!Q284,"-",'Basis-Tabelle-Samen'!J284,"-garden-to-go-latvian.jpg")),
IF($C$1="Litauisch - LT",HYPERLINK(CONCATENATE("https://www.saflax.de/0-WVK-Retail/Bilder-Pictures/SAFLAX-",'Basis-Tabelle-Samen'!Q284,"-",'Basis-Tabelle-Samen'!J284,"-garden-to-go-lithuanian.jpg")),
IF($C$1="Maltesisch - MT",HYPERLINK(CONCATENATE("https://www.saflax.de/0-WVK-Retail/Bilder-Pictures/SAFLAX-",'Basis-Tabelle-Samen'!Q284,"-",'Basis-Tabelle-Samen'!J284,"-garden-to-go-maltese.jpg")),
IF($C$1="Niederländisch - NL",HYPERLINK(CONCATENATE("https://www.saflax.de/0-WVK-Retail/Bilder-Pictures/SAFLAX-",'Basis-Tabelle-Samen'!Q284,"-",'Basis-Tabelle-Samen'!J284,"-garden-to-go-dutch.jpg")),
IF($C$1="Norwegisch - NO",HYPERLINK(CONCATENATE("https://www.saflax.de/0-WVK-Retail/Bilder-Pictures/SAFLAX-",'Basis-Tabelle-Samen'!Q284,"-",'Basis-Tabelle-Samen'!J284,"-garden-to-go-nowegian.jpg")),
IF($C$1="Polnisch - PL",HYPERLINK(CONCATENATE("https://www.saflax.de/0-WVK-Retail/Bilder-Pictures/SAFLAX-",'Basis-Tabelle-Samen'!Q284,"-",'Basis-Tabelle-Samen'!J284,"-garden-to-go-polish.jpg")),
IF($C$1="Portugiesisch - PT",HYPERLINK(CONCATENATE("https://www.saflax.de/0-WVK-Retail/Bilder-Pictures/SAFLAX-",'Basis-Tabelle-Samen'!Q284,"-",'Basis-Tabelle-Samen'!J284,"-garden-to-go-portuguese.jpg")),
IF($C$1="Rumänisch - RO",HYPERLINK(CONCATENATE("https://www.saflax.de/0-WVK-Retail/Bilder-Pictures/SAFLAX-",'Basis-Tabelle-Samen'!Q284,"-",'Basis-Tabelle-Samen'!J284,"-garden-to-go-romanian.jpg")),
IF($C$1="Schwedisch - SE",HYPERLINK(CONCATENATE("https://www.saflax.de/0-WVK-Retail/Bilder-Pictures/SAFLAX-",'Basis-Tabelle-Samen'!Q284,"-",'Basis-Tabelle-Samen'!J284,"-garden-to-go-swedish.jpg")),
IF($C$1="Slowakisch - SK",HYPERLINK(CONCATENATE("https://www.saflax.de/0-WVK-Retail/Bilder-Pictures/SAFLAX-",'Basis-Tabelle-Samen'!Q284,"-",'Basis-Tabelle-Samen'!J284,"-garden-to-go-slovak.jpg")),
IF($C$1="Slowenisch - SI",HYPERLINK(CONCATENATE("https://www.saflax.de/0-WVK-Retail/Bilder-Pictures/SAFLAX-",'Basis-Tabelle-Samen'!Q284,"-",'Basis-Tabelle-Samen'!J284,"-garden-to-go-slovenian.jpg")),
IF($C$1="Spanisch - ES",HYPERLINK(CONCATENATE("https://www.saflax.de/0-WVK-Retail/Bilder-Pictures/SAFLAX-",'Basis-Tabelle-Samen'!Q284,"-",'Basis-Tabelle-Samen'!J284,"-garden-to-go-spanish.jpg")),
IF($C$1="Tschechisch - CZ",HYPERLINK(CONCATENATE("https://www.saflax.de/0-WVK-Retail/Bilder-Pictures/SAFLAX-",'Basis-Tabelle-Samen'!Q284,"-",'Basis-Tabelle-Samen'!J284,"-garden-to-go-czech.jpg")),
IF($C$1="Türkisch - TR",HYPERLINK(CONCATENATE("https://www.saflax.de/0-WVK-Retail/Bilder-Pictures/SAFLAX-",'Basis-Tabelle-Samen'!Q284,"-",'Basis-Tabelle-Samen'!J284,"-garden-to-go-turkish.jpg")),
IF($C$1="Ungarisch - HU",HYPERLINK(CONCATENATE("https://www.saflax.de/0-WVK-Retail/Bilder-Pictures/SAFLAX-",'Basis-Tabelle-Samen'!Q284,"-",'Basis-Tabelle-Samen'!J284,"-garden-to-go-hungarian.jpg")),
" ACHTUNG")))))))))))))))))))))))))))))</f>
        <v>https://www.saflax.de/0-WVK-Retail/Bilder-Pictures/SAFLAX-55215-plantago-lanceolata-garden-to-go-english.jpg</v>
      </c>
      <c r="AP314" s="330" t="str">
        <f>IF(K314&lt;1,"",
IF($C$1="Bulgarisch - BG",HYPERLINK(CONCATENATE("https://www.saflax.de/0-WVK-Retail/Bilder-Pictures/SAFLAX-",'Basis-Tabelle-Samen'!T284,"-",'Basis-Tabelle-Samen'!J284,"-cultivation-set-bulgarian.jpg")),
IF($C$1="Dänisch - DK",HYPERLINK(CONCATENATE("https://www.saflax.de/0-WVK-Retail/Bilder-Pictures/SAFLAX-",'Basis-Tabelle-Samen'!T284,"-",'Basis-Tabelle-Samen'!J284,"-cultivation-set-danish.jpg")),
IF($C$1="Deutsch - DE",HYPERLINK(CONCATENATE("https://www.saflax.de/0-WVK-Retail/Bilder-Pictures/SAFLAX-",'Basis-Tabelle-Samen'!T284,"-",'Basis-Tabelle-Samen'!J284,"-cultivation-set-german.jpg")),
IF($C$1="Englisch - UK",HYPERLINK(CONCATENATE("https://www.saflax.de/0-WVK-Retail/Bilder-Pictures/SAFLAX-",'Basis-Tabelle-Samen'!T284,"-",'Basis-Tabelle-Samen'!J284,"-cultivation-set-english.jpg")),
IF($C$1="Estnisch - EE",HYPERLINK(CONCATENATE("https://www.saflax.de/0-WVK-Retail/Bilder-Pictures/SAFLAX-",'Basis-Tabelle-Samen'!T284,"-",'Basis-Tabelle-Samen'!J284,"-cultivation-set-estonian.jpg")),
IF($C$1="Finnisch - FI",HYPERLINK(CONCATENATE("https://www.saflax.de/0-WVK-Retail/Bilder-Pictures/SAFLAX-",'Basis-Tabelle-Samen'!T284,"-",'Basis-Tabelle-Samen'!J284,"-cultivation-set-finnish.jpg")),
IF($C$1="Französisch - FR",HYPERLINK(CONCATENATE("https://www.saflax.de/0-WVK-Retail/Bilder-Pictures/SAFLAX-",'Basis-Tabelle-Samen'!T284,"-",'Basis-Tabelle-Samen'!J284,"-cultivation-set-french.jpg")),
IF($C$1="Griechisch - GR",HYPERLINK(CONCATENATE("https://www.saflax.de/0-WVK-Retail/Bilder-Pictures/SAFLAX-",'Basis-Tabelle-Samen'!T284,"-",'Basis-Tabelle-Samen'!J284,"-cultivation-set-greek.jpg")),
IF($C$1="Irisch - IE",HYPERLINK(CONCATENATE("https://www.saflax.de/0-WVK-Retail/Bilder-Pictures/SAFLAX-",'Basis-Tabelle-Samen'!T284,"-",'Basis-Tabelle-Samen'!J284,"-cultivation-set-irish.jpg")),
IF($C$1="Isländisch - IS",HYPERLINK(CONCATENATE("https://www.saflax.de/0-WVK-Retail/Bilder-Pictures/SAFLAX-",'Basis-Tabelle-Samen'!T284,"-",'Basis-Tabelle-Samen'!J284,"-cultivation-set-icelandic.jpg")),
IF($C$1="Italienisch - IT",HYPERLINK(CONCATENATE("https://www.saflax.de/0-WVK-Retail/Bilder-Pictures/SAFLAX-",'Basis-Tabelle-Samen'!T284,"-",'Basis-Tabelle-Samen'!J284,"-cultivation-set-italian.jpg")),
IF($C$1="Japanisch - JP",HYPERLINK(CONCATENATE("https://www.saflax.de/0-WVK-Retail/Bilder-Pictures/SAFLAX-",'Basis-Tabelle-Samen'!T284,"-",'Basis-Tabelle-Samen'!J284,"-cultivation-set-japanese.jpg")),
IF($C$1="Kroatisch - HR",HYPERLINK(CONCATENATE("https://www.saflax.de/0-WVK-Retail/Bilder-Pictures/SAFLAX-",'Basis-Tabelle-Samen'!T284,"-",'Basis-Tabelle-Samen'!J284,"-cultivation-set-croatian.jpg")),
IF($C$1="Lettisch - LV",HYPERLINK(CONCATENATE("https://www.saflax.de/0-WVK-Retail/Bilder-Pictures/SAFLAX-",'Basis-Tabelle-Samen'!T284,"-",'Basis-Tabelle-Samen'!J284,"-cultivation-set-latvian.jpg")),
IF($C$1="Litauisch - LT",HYPERLINK(CONCATENATE("https://www.saflax.de/0-WVK-Retail/Bilder-Pictures/SAFLAX-",'Basis-Tabelle-Samen'!T284,"-",'Basis-Tabelle-Samen'!J284,"-cultivation-set-lithuanian.jpg")),
IF($C$1="Maltesisch - MT",HYPERLINK(CONCATENATE("https://www.saflax.de/0-WVK-Retail/Bilder-Pictures/SAFLAX-",'Basis-Tabelle-Samen'!T284,"-",'Basis-Tabelle-Samen'!J284,"-cultivation-set-maltese.jpg")),
IF($C$1="Niederländisch - NL",HYPERLINK(CONCATENATE("https://www.saflax.de/0-WVK-Retail/Bilder-Pictures/SAFLAX-",'Basis-Tabelle-Samen'!T284,"-",'Basis-Tabelle-Samen'!J284,"-cultivation-set-dutch.jpg")),
IF($C$1="Norwegisch - NO",HYPERLINK(CONCATENATE("https://www.saflax.de/0-WVK-Retail/Bilder-Pictures/SAFLAX-",'Basis-Tabelle-Samen'!T284,"-",'Basis-Tabelle-Samen'!J284,"-cultivation-set-nowegian.jpg")),
IF($C$1="Polnisch - PL",HYPERLINK(CONCATENATE("https://www.saflax.de/0-WVK-Retail/Bilder-Pictures/SAFLAX-",'Basis-Tabelle-Samen'!T284,"-",'Basis-Tabelle-Samen'!J284,"-cultivation-set-polish.jpg")),
IF($C$1="Portugiesisch - PT",HYPERLINK(CONCATENATE("https://www.saflax.de/0-WVK-Retail/Bilder-Pictures/SAFLAX-",'Basis-Tabelle-Samen'!T284,"-",'Basis-Tabelle-Samen'!J284,"-cultivation-set-portuguese.jpg")),
IF($C$1="Rumänisch - RO",HYPERLINK(CONCATENATE("https://www.saflax.de/0-WVK-Retail/Bilder-Pictures/SAFLAX-",'Basis-Tabelle-Samen'!T284,"-",'Basis-Tabelle-Samen'!J284,"-cultivation-set-romanian.jpg")),
IF($C$1="Schwedisch - SE",HYPERLINK(CONCATENATE("https://www.saflax.de/0-WVK-Retail/Bilder-Pictures/SAFLAX-",'Basis-Tabelle-Samen'!T284,"-",'Basis-Tabelle-Samen'!J284,"-cultivation-set-swedish.jpg")),
IF($C$1="Slowakisch - SK",HYPERLINK(CONCATENATE("https://www.saflax.de/0-WVK-Retail/Bilder-Pictures/SAFLAX-",'Basis-Tabelle-Samen'!T284,"-",'Basis-Tabelle-Samen'!J284,"-cultivation-set-slovak.jpg")),
IF($C$1="Slowenisch - SI",HYPERLINK(CONCATENATE("https://www.saflax.de/0-WVK-Retail/Bilder-Pictures/SAFLAX-",'Basis-Tabelle-Samen'!T284,"-",'Basis-Tabelle-Samen'!J284,"-cultivation-set-slovenian.jpg")),
IF($C$1="Spanisch - ES",HYPERLINK(CONCATENATE("https://www.saflax.de/0-WVK-Retail/Bilder-Pictures/SAFLAX-",'Basis-Tabelle-Samen'!T284,"-",'Basis-Tabelle-Samen'!J284,"-cultivation-set-spanish.jpg")),
IF($C$1="Tschechisch - CZ",HYPERLINK(CONCATENATE("https://www.saflax.de/0-WVK-Retail/Bilder-Pictures/SAFLAX-",'Basis-Tabelle-Samen'!T284,"-",'Basis-Tabelle-Samen'!J284,"-cultivation-set-czech.jpg")),
IF($C$1="Türkisch - TR",HYPERLINK(CONCATENATE("https://www.saflax.de/0-WVK-Retail/Bilder-Pictures/SAFLAX-",'Basis-Tabelle-Samen'!T284,"-",'Basis-Tabelle-Samen'!J284,"-cultivation-set-turkish.jpg")),
IF($C$1="Ungarisch - HU",HYPERLINK(CONCATENATE("https://www.saflax.de/0-WVK-Retail/Bilder-Pictures/SAFLAX-",'Basis-Tabelle-Samen'!T284,"-",'Basis-Tabelle-Samen'!J284,"-cultivation-set-hungarian.jpg")),
" ACHTUNG")))))))))))))))))))))))))))))</f>
        <v>https://www.saflax.de/0-WVK-Retail/Bilder-Pictures/SAFLAX-35215-plantago-lanceolata-cultivation-set-english.jpg</v>
      </c>
      <c r="AQ314" s="330" t="str">
        <f>IF(L314&lt;1,"",
IF($C$1="Bulgarisch - BG",HYPERLINK(CONCATENATE("https://www.saflax.de/0-WVK-Retail/Bilder-Pictures/SAFLAX-",'Basis-Tabelle-Samen'!W284,"-",'Basis-Tabelle-Samen'!J284,"-garden-in-the-bag-bulgarian.jpg")),
IF($C$1="Dänisch - DK",HYPERLINK(CONCATENATE("https://www.saflax.de/0-WVK-Retail/Bilder-Pictures/SAFLAX-",'Basis-Tabelle-Samen'!W284,"-",'Basis-Tabelle-Samen'!J284,"-garden-in-the-bag-danish.jpg")),
IF($C$1="Deutsch - DE",HYPERLINK(CONCATENATE("https://www.saflax.de/0-WVK-Retail/Bilder-Pictures/SAFLAX-",'Basis-Tabelle-Samen'!W284,"-",'Basis-Tabelle-Samen'!J284,"-garden-in-the-bag-german.jpg")),
IF($C$1="Englisch - UK",HYPERLINK(CONCATENATE("https://www.saflax.de/0-WVK-Retail/Bilder-Pictures/SAFLAX-",'Basis-Tabelle-Samen'!W284,"-",'Basis-Tabelle-Samen'!J284,"-garden-in-the-bag-english.jpg")),
IF($C$1="Estnisch - EE",HYPERLINK(CONCATENATE("https://www.saflax.de/0-WVK-Retail/Bilder-Pictures/SAFLAX-",'Basis-Tabelle-Samen'!W284,"-",'Basis-Tabelle-Samen'!J284,"-garden-in-the-bag-estonian.jpg")),
IF($C$1="Finnisch - FI",HYPERLINK(CONCATENATE("https://www.saflax.de/0-WVK-Retail/Bilder-Pictures/SAFLAX-",'Basis-Tabelle-Samen'!W284,"-",'Basis-Tabelle-Samen'!J284,"-garden-in-the-bag-finnish.jpg")),
IF($C$1="Französisch - FR",HYPERLINK(CONCATENATE("https://www.saflax.de/0-WVK-Retail/Bilder-Pictures/SAFLAX-",'Basis-Tabelle-Samen'!W284,"-",'Basis-Tabelle-Samen'!J284,"-garden-in-the-bag-french.jpg")),
IF($C$1="Griechisch - GR",HYPERLINK(CONCATENATE("https://www.saflax.de/0-WVK-Retail/Bilder-Pictures/SAFLAX-",'Basis-Tabelle-Samen'!W284,"-",'Basis-Tabelle-Samen'!J284,"-garden-in-the-bag-greek.jpg")),
IF($C$1="Irisch - IE",HYPERLINK(CONCATENATE("https://www.saflax.de/0-WVK-Retail/Bilder-Pictures/SAFLAX-",'Basis-Tabelle-Samen'!W284,"-",'Basis-Tabelle-Samen'!J284,"-garden-in-the-bag-irish.jpg")),
IF($C$1="Isländisch - IS",HYPERLINK(CONCATENATE("https://www.saflax.de/0-WVK-Retail/Bilder-Pictures/SAFLAX-",'Basis-Tabelle-Samen'!W284,"-",'Basis-Tabelle-Samen'!J284,"-garden-in-the-bag-icelandic.jpg")),
IF($C$1="Italienisch - IT",HYPERLINK(CONCATENATE("https://www.saflax.de/0-WVK-Retail/Bilder-Pictures/SAFLAX-",'Basis-Tabelle-Samen'!W284,"-",'Basis-Tabelle-Samen'!J284,"-garden-in-the-bag-italian.jpg")),
IF($C$1="Japanisch - JP",HYPERLINK(CONCATENATE("https://www.saflax.de/0-WVK-Retail/Bilder-Pictures/SAFLAX-",'Basis-Tabelle-Samen'!W284,"-",'Basis-Tabelle-Samen'!J284,"-garden-in-the-bag-japanese.jpg")),
IF($C$1="Kroatisch - HR",HYPERLINK(CONCATENATE("https://www.saflax.de/0-WVK-Retail/Bilder-Pictures/SAFLAX-",'Basis-Tabelle-Samen'!W284,"-",'Basis-Tabelle-Samen'!J284,"-garden-in-the-bag-croatian.jpg")),
IF($C$1="Lettisch - LV",HYPERLINK(CONCATENATE("https://www.saflax.de/0-WVK-Retail/Bilder-Pictures/SAFLAX-",'Basis-Tabelle-Samen'!W284,"-",'Basis-Tabelle-Samen'!J284,"-garden-in-the-bag-latvian.jpg")),
IF($C$1="Litauisch - LT",HYPERLINK(CONCATENATE("https://www.saflax.de/0-WVK-Retail/Bilder-Pictures/SAFLAX-",'Basis-Tabelle-Samen'!W284,"-",'Basis-Tabelle-Samen'!J284,"-garden-in-the-bag-lithuanian.jpg")),
IF($C$1="Maltesisch - MT",HYPERLINK(CONCATENATE("https://www.saflax.de/0-WVK-Retail/Bilder-Pictures/SAFLAX-",'Basis-Tabelle-Samen'!W284,"-",'Basis-Tabelle-Samen'!J284,"-garden-in-the-bag-maltese.jpg")),
IF($C$1="Niederländisch - NL",HYPERLINK(CONCATENATE("https://www.saflax.de/0-WVK-Retail/Bilder-Pictures/SAFLAX-",'Basis-Tabelle-Samen'!W284,"-",'Basis-Tabelle-Samen'!J284,"-garden-in-the-bag-dutch.jpg")),
IF($C$1="Norwegisch - NO",HYPERLINK(CONCATENATE("https://www.saflax.de/0-WVK-Retail/Bilder-Pictures/SAFLAX-",'Basis-Tabelle-Samen'!W284,"-",'Basis-Tabelle-Samen'!J284,"-garden-in-the-bag-nowegian.jpg")),
IF($C$1="Polnisch - PL",HYPERLINK(CONCATENATE("https://www.saflax.de/0-WVK-Retail/Bilder-Pictures/SAFLAX-",'Basis-Tabelle-Samen'!W284,"-",'Basis-Tabelle-Samen'!J284,"-garden-in-the-bag-polish.jpg")),
IF($C$1="Portugiesisch - PT",HYPERLINK(CONCATENATE("https://www.saflax.de/0-WVK-Retail/Bilder-Pictures/SAFLAX-",'Basis-Tabelle-Samen'!W284,"-",'Basis-Tabelle-Samen'!J284,"-garden-in-the-bag-portuguese.jpg")),
IF($C$1="Rumänisch - RO",HYPERLINK(CONCATENATE("https://www.saflax.de/0-WVK-Retail/Bilder-Pictures/SAFLAX-",'Basis-Tabelle-Samen'!W284,"-",'Basis-Tabelle-Samen'!J284,"-garden-in-the-bag-romanian.jpg")),
IF($C$1="Schwedisch - SE",HYPERLINK(CONCATENATE("https://www.saflax.de/0-WVK-Retail/Bilder-Pictures/SAFLAX-",'Basis-Tabelle-Samen'!W284,"-",'Basis-Tabelle-Samen'!J284,"-garden-in-the-bag-swedish.jpg")),
IF($C$1="Slowakisch - SK",HYPERLINK(CONCATENATE("https://www.saflax.de/0-WVK-Retail/Bilder-Pictures/SAFLAX-",'Basis-Tabelle-Samen'!W284,"-",'Basis-Tabelle-Samen'!J284,"-garden-in-the-bag-slovak.jpg")),
IF($C$1="Slowenisch - SI",HYPERLINK(CONCATENATE("https://www.saflax.de/0-WVK-Retail/Bilder-Pictures/SAFLAX-",'Basis-Tabelle-Samen'!W284,"-",'Basis-Tabelle-Samen'!J284,"-garden-in-the-bag-slovenian.jpg")),
IF($C$1="Spanisch - ES",HYPERLINK(CONCATENATE("https://www.saflax.de/0-WVK-Retail/Bilder-Pictures/SAFLAX-",'Basis-Tabelle-Samen'!W284,"-",'Basis-Tabelle-Samen'!J284,"-garden-in-the-bag-spanish.jpg")),
IF($C$1="Tschechisch - CZ",HYPERLINK(CONCATENATE("https://www.saflax.de/0-WVK-Retail/Bilder-Pictures/SAFLAX-",'Basis-Tabelle-Samen'!W284,"-",'Basis-Tabelle-Samen'!J284,"-garden-in-the-bag-czech.jpg")),
IF($C$1="Türkisch - TR",HYPERLINK(CONCATENATE("https://www.saflax.de/0-WVK-Retail/Bilder-Pictures/SAFLAX-",'Basis-Tabelle-Samen'!W284,"-",'Basis-Tabelle-Samen'!J284,"-garden-in-the-bag-turkish.jpg")),
IF($C$1="Ungarisch - HU",HYPERLINK(CONCATENATE("https://www.saflax.de/0-WVK-Retail/Bilder-Pictures/SAFLAX-",'Basis-Tabelle-Samen'!W284,"-",'Basis-Tabelle-Samen'!J284,"-garden-in-the-bag-hungarian.jpg")),
" ACHTUNG")))))))))))))))))))))))))))))</f>
        <v>https://www.saflax.de/0-WVK-Retail/Bilder-Pictures/SAFLAX-65215-plantago-lanceolata-garden-in-the-bag-english.jpg</v>
      </c>
    </row>
    <row r="315" spans="1:43" ht="17.100000000000001" customHeight="1" x14ac:dyDescent="0.2">
      <c r="A315" s="318" t="str">
        <f>IF('Basis-Tabelle-Samen'!A286="","",IF($C$1="Deutsch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15" s="319" t="str">
        <f>'Basis-Tabelle-Samen'!I286</f>
        <v>Primula veris</v>
      </c>
      <c r="C315" s="316" t="str">
        <f>IF($C$1="Bulgarisch - BG",'Basis-Tabelle-Samen'!Z286,
IF($C$1="Dänisch - DK",'Basis-Tabelle-Samen'!AA286,
IF($C$1="Deutsch - DE",'Basis-Tabelle-Samen'!AB286,
IF($C$1="Englisch - UK",'Basis-Tabelle-Samen'!AC286,
IF($C$1="Estnisch - EE",'Basis-Tabelle-Samen'!AD286,
IF($C$1="Finnisch - FI",'Basis-Tabelle-Samen'!AE286,
IF($C$1="Französisch - FR",'Basis-Tabelle-Samen'!AF286,
IF($C$1="Griechisch - GR",'Basis-Tabelle-Samen'!AG286,
IF($C$1="Irisch - IE",'Basis-Tabelle-Samen'!AH286,
IF($C$1="Isländisch - IS",'Basis-Tabelle-Samen'!AI286,
IF($C$1="Italienisch - IT",'Basis-Tabelle-Samen'!AJ286,
IF($C$1="Japanisch - JP",'Basis-Tabelle-Samen'!AK286,
IF($C$1="Kroatisch - HR",'Basis-Tabelle-Samen'!AL286,
IF($C$1="Lettisch - LV",'Basis-Tabelle-Samen'!AM286,
IF($C$1="Litauisch - LT",'Basis-Tabelle-Samen'!AN286,
IF($C$1="Maltesisch - MT",'Basis-Tabelle-Samen'!AO286,
IF($C$1="Niederländisch - NL",'Basis-Tabelle-Samen'!AP286,
IF($C$1="Norwegisch - NO",'Basis-Tabelle-Samen'!AQ286,
IF($C$1="Polnisch - PL",'Basis-Tabelle-Samen'!AR286,
IF($C$1="Portugiesisch - PT",'Basis-Tabelle-Samen'!AS286,
IF($C$1="Rumänisch - RO",'Basis-Tabelle-Samen'!AT286,
IF($C$1="Schwedisch - SE",'Basis-Tabelle-Samen'!AU286,
IF($C$1="Slowakisch - SK",'Basis-Tabelle-Samen'!AV286,
IF($C$1="Slowenisch - SI",'Basis-Tabelle-Samen'!AW286,
IF($C$1="Spanisch - ES",'Basis-Tabelle-Samen'!AX286,
IF($C$1="Tschechisch - CZ",'Basis-Tabelle-Samen'!AY286,
IF($C$1="Türkisch - TR",'Basis-Tabelle-Samen'!AZ286,
IF($C$1="Ungarisch - HU",'Basis-Tabelle-Samen'!BA286,
" ACHTUNG"))))))))))))))))))))))))))))</f>
        <v>Primrose</v>
      </c>
      <c r="D315" s="320">
        <f>'Basis-Tabelle-Samen'!F286</f>
        <v>100</v>
      </c>
      <c r="E315" s="321" t="str">
        <f>'Basis-Tabelle-Samen'!H286</f>
        <v>7 %</v>
      </c>
      <c r="F315" s="322" t="str">
        <f>IF('Basis-Tabelle-Samen'!G286="","",'Basis-Tabelle-Samen'!G286)</f>
        <v>07</v>
      </c>
      <c r="G315" s="320">
        <f>'Basis-Tabelle-Samen'!C286</f>
        <v>15217</v>
      </c>
      <c r="H315" s="323">
        <f>'Basis-Tabelle-Samen'!D286</f>
        <v>4055473152172</v>
      </c>
      <c r="I315" s="324">
        <f>'Basis-Tabelle-Samen'!E286</f>
        <v>1.85</v>
      </c>
      <c r="J315" s="325">
        <f t="shared" si="4"/>
        <v>12</v>
      </c>
      <c r="K315" s="326">
        <f>'Basis-Tabelle-Samen'!K286</f>
        <v>75217</v>
      </c>
      <c r="L315" s="323">
        <f>'Basis-Tabelle-Samen'!L286</f>
        <v>4055473752174</v>
      </c>
      <c r="M315" s="324">
        <f>'Basis-Tabelle-Samen'!M286</f>
        <v>2.4500000000000002</v>
      </c>
      <c r="N315" s="326">
        <f>IF(K315&lt;1,"",'3'!$I$15)</f>
        <v>15</v>
      </c>
      <c r="O315" s="327">
        <f>IF(K315&lt;1,"",'3'!$J$11)</f>
        <v>90</v>
      </c>
      <c r="P315" s="326">
        <f>'Basis-Tabelle-Samen'!N286</f>
        <v>85217</v>
      </c>
      <c r="Q315" s="323">
        <f>'Basis-Tabelle-Samen'!O286</f>
        <v>4055473852171</v>
      </c>
      <c r="R315" s="328">
        <f>'Basis-Tabelle-Samen'!P286</f>
        <v>3.75</v>
      </c>
      <c r="S315" s="326">
        <f>IF(R315&lt;1,"",'3'!$M$15)</f>
        <v>18</v>
      </c>
      <c r="T315" s="327">
        <f>IF(R315&lt;1,"",'3'!$N$11)</f>
        <v>72</v>
      </c>
      <c r="U315" s="326">
        <f>'Basis-Tabelle-Samen'!Q286</f>
        <v>55217</v>
      </c>
      <c r="V315" s="323">
        <f>'Basis-Tabelle-Samen'!R286</f>
        <v>4055473552170</v>
      </c>
      <c r="W315" s="324">
        <f>'Basis-Tabelle-Samen'!S286</f>
        <v>4.95</v>
      </c>
      <c r="X315" s="326">
        <f>IF(U315&lt;1,"",'3'!$Q$15)</f>
        <v>6</v>
      </c>
      <c r="Y315" s="327">
        <f>IF(U315&lt;1,"",'3'!$R$11)</f>
        <v>24</v>
      </c>
      <c r="Z315" s="326">
        <f>'Basis-Tabelle-Samen'!T286</f>
        <v>35217</v>
      </c>
      <c r="AA315" s="323">
        <f>'Basis-Tabelle-Samen'!U286</f>
        <v>4055473352176</v>
      </c>
      <c r="AB315" s="324">
        <f>'Basis-Tabelle-Samen'!V286</f>
        <v>6.75</v>
      </c>
      <c r="AC315" s="326">
        <f>IF(Z315&lt;1,"",'3'!$U$15)</f>
        <v>6</v>
      </c>
      <c r="AD315" s="327">
        <f>IF(Z315&lt;1,"",'3'!$V$11)</f>
        <v>24</v>
      </c>
      <c r="AE315" s="326">
        <f>'Basis-Tabelle-Samen'!W286</f>
        <v>65217</v>
      </c>
      <c r="AF315" s="323">
        <f>'Basis-Tabelle-Samen'!X286</f>
        <v>4055473652177</v>
      </c>
      <c r="AG315" s="324">
        <f>'Basis-Tabelle-Samen'!Y286</f>
        <v>2.95</v>
      </c>
      <c r="AH315" s="326">
        <f>IF(AE315&lt;1,"",'3'!$Y$15)</f>
        <v>8</v>
      </c>
      <c r="AI315" s="327">
        <f>IF(AE315&lt;1,"",'3'!$Z$11)</f>
        <v>64</v>
      </c>
      <c r="AJ315" s="315"/>
      <c r="AK315" s="316" t="str">
        <f>IF(G315&lt;1,"",
IF($C$1="Bulgarisch - BG",HYPERLINK(CONCATENATE("https://www.saflax.de/0-WVK-Retail/Bilder-Pictures/SAFLAX-",'Basis-Tabelle-Samen'!C286,"-",'Basis-Tabelle-Samen'!J286,"-seed-package-front-cr-bulgarian.jpg")),
IF($C$1="Dänisch - DK",HYPERLINK(CONCATENATE("https://www.saflax.de/0-WVK-Retail/Bilder-Pictures/SAFLAX-",'Basis-Tabelle-Samen'!C286,"-",'Basis-Tabelle-Samen'!J286,"-seed-package-front-cr-danish.jpg")),
IF($C$1="Deutsch - DE",HYPERLINK(CONCATENATE("https://www.saflax.de/0-WVK-Retail/Bilder-Pictures/SAFLAX-",'Basis-Tabelle-Samen'!C286,"-",'Basis-Tabelle-Samen'!J286,"-seed-package-front-cr-german.jpg")),
IF($C$1="Englisch - UK",HYPERLINK(CONCATENATE("https://www.saflax.de/0-WVK-Retail/Bilder-Pictures/SAFLAX-",'Basis-Tabelle-Samen'!C286,"-",'Basis-Tabelle-Samen'!J286,"-seed-package-front-cr-english.jpg")),
IF($C$1="Estnisch - EE",HYPERLINK(CONCATENATE("https://www.saflax.de/0-WVK-Retail/Bilder-Pictures/SAFLAX-",'Basis-Tabelle-Samen'!C286,"-",'Basis-Tabelle-Samen'!J286,"-seed-package-front-cr-estonian.jpg")),
IF($C$1="Finnisch - FI",HYPERLINK(CONCATENATE("https://www.saflax.de/0-WVK-Retail/Bilder-Pictures/SAFLAX-",'Basis-Tabelle-Samen'!C286,"-",'Basis-Tabelle-Samen'!J286,"-seed-package-front-cr-finnish.jpg")),
IF($C$1="Französisch - FR",HYPERLINK(CONCATENATE("https://www.saflax.de/0-WVK-Retail/Bilder-Pictures/SAFLAX-",'Basis-Tabelle-Samen'!C286,"-",'Basis-Tabelle-Samen'!J286,"-seed-package-front-cr-french.jpg")),
IF($C$1="Griechisch - GR",HYPERLINK(CONCATENATE("https://www.saflax.de/0-WVK-Retail/Bilder-Pictures/SAFLAX-",'Basis-Tabelle-Samen'!C286,"-",'Basis-Tabelle-Samen'!J286,"-seed-package-front-cr-greek.jpg")),
IF($C$1="Irisch - IE",HYPERLINK(CONCATENATE("https://www.saflax.de/0-WVK-Retail/Bilder-Pictures/SAFLAX-",'Basis-Tabelle-Samen'!C286,"-",'Basis-Tabelle-Samen'!J286,"-seed-package-front-cr-irish.jpg")),
IF($C$1="Isländisch - IS",HYPERLINK(CONCATENATE("https://www.saflax.de/0-WVK-Retail/Bilder-Pictures/SAFLAX-",'Basis-Tabelle-Samen'!C286,"-",'Basis-Tabelle-Samen'!J286,"-seed-package-front-cr-icelandic.jpg")),
IF($C$1="Italienisch - IT",HYPERLINK(CONCATENATE("https://www.saflax.de/0-WVK-Retail/Bilder-Pictures/SAFLAX-",'Basis-Tabelle-Samen'!C286,"-",'Basis-Tabelle-Samen'!J286,"-seed-package-front-cr-italian.jpg")),
IF($C$1="Japanisch - JP",HYPERLINK(CONCATENATE("https://www.saflax.de/0-WVK-Retail/Bilder-Pictures/SAFLAX-",'Basis-Tabelle-Samen'!C286,"-",'Basis-Tabelle-Samen'!J286,"-seed-package-front-cr-japanese.jpg")),
IF($C$1="Kroatisch - HR",HYPERLINK(CONCATENATE("https://www.saflax.de/0-WVK-Retail/Bilder-Pictures/SAFLAX-",'Basis-Tabelle-Samen'!C286,"-",'Basis-Tabelle-Samen'!J286,"-seed-package-front-cr-croatian.jpg")),
IF($C$1="Lettisch - LV",HYPERLINK(CONCATENATE("https://www.saflax.de/0-WVK-Retail/Bilder-Pictures/SAFLAX-",'Basis-Tabelle-Samen'!C286,"-",'Basis-Tabelle-Samen'!J286,"-seed-package-front-cr-latvian.jpg")),
IF($C$1="Litauisch - LT",HYPERLINK(CONCATENATE("https://www.saflax.de/0-WVK-Retail/Bilder-Pictures/SAFLAX-",'Basis-Tabelle-Samen'!C286,"-",'Basis-Tabelle-Samen'!J286,"-seed-package-front-cr-lithuanian.jpg")),
IF($C$1="Maltesisch - MT",HYPERLINK(CONCATENATE("https://www.saflax.de/0-WVK-Retail/Bilder-Pictures/SAFLAX-",'Basis-Tabelle-Samen'!C286,"-",'Basis-Tabelle-Samen'!J286,"-seed-package-front-cr-maltese.jpg")),
IF($C$1="Niederländisch - NL",HYPERLINK(CONCATENATE("https://www.saflax.de/0-WVK-Retail/Bilder-Pictures/SAFLAX-",'Basis-Tabelle-Samen'!C286,"-",'Basis-Tabelle-Samen'!J286,"-seed-package-front-cr-dutch.jpg")),
IF($C$1="Norwegisch - NO",HYPERLINK(CONCATENATE("https://www.saflax.de/0-WVK-Retail/Bilder-Pictures/SAFLAX-",'Basis-Tabelle-Samen'!C286,"-",'Basis-Tabelle-Samen'!J286,"-seed-package-front-cr-nowegian.jpg")),
IF($C$1="Polnisch - PL",HYPERLINK(CONCATENATE("https://www.saflax.de/0-WVK-Retail/Bilder-Pictures/SAFLAX-",'Basis-Tabelle-Samen'!C286,"-",'Basis-Tabelle-Samen'!J286,"-seed-package-front-cr-polish.jpg")),
IF($C$1="Portugiesisch - PT",HYPERLINK(CONCATENATE("https://www.saflax.de/0-WVK-Retail/Bilder-Pictures/SAFLAX-",'Basis-Tabelle-Samen'!C286,"-",'Basis-Tabelle-Samen'!J286,"-seed-package-front-cr-portuguese.jpg")),
IF($C$1="Rumänisch - RO",HYPERLINK(CONCATENATE("https://www.saflax.de/0-WVK-Retail/Bilder-Pictures/SAFLAX-",'Basis-Tabelle-Samen'!C286,"-",'Basis-Tabelle-Samen'!J286,"-seed-package-front-cr-romanian.jpg")),
IF($C$1="Schwedisch - SE",HYPERLINK(CONCATENATE("https://www.saflax.de/0-WVK-Retail/Bilder-Pictures/SAFLAX-",'Basis-Tabelle-Samen'!C286,"-",'Basis-Tabelle-Samen'!J286,"-seed-package-front-cr-swedish.jpg")),
IF($C$1="Slowakisch - SK",HYPERLINK(CONCATENATE("https://www.saflax.de/0-WVK-Retail/Bilder-Pictures/SAFLAX-",'Basis-Tabelle-Samen'!C286,"-",'Basis-Tabelle-Samen'!J286,"-seed-package-front-cr-slovak.jpg")),
IF($C$1="Slowenisch - SI",HYPERLINK(CONCATENATE("https://www.saflax.de/0-WVK-Retail/Bilder-Pictures/SAFLAX-",'Basis-Tabelle-Samen'!C286,"-",'Basis-Tabelle-Samen'!J286,"-seed-package-front-cr-slovenian.jpg")),
IF($C$1="Spanisch - ES",HYPERLINK(CONCATENATE("https://www.saflax.de/0-WVK-Retail/Bilder-Pictures/SAFLAX-",'Basis-Tabelle-Samen'!C286,"-",'Basis-Tabelle-Samen'!J286,"-seed-package-front-cr-spanish.jpg")),
IF($C$1="Tschechisch - CZ",HYPERLINK(CONCATENATE("https://www.saflax.de/0-WVK-Retail/Bilder-Pictures/SAFLAX-",'Basis-Tabelle-Samen'!C286,"-",'Basis-Tabelle-Samen'!J286,"-seed-package-front-cr-czech.jpg")),
IF($C$1="Türkisch - TR",HYPERLINK(CONCATENATE("https://www.saflax.de/0-WVK-Retail/Bilder-Pictures/SAFLAX-",'Basis-Tabelle-Samen'!C286,"-",'Basis-Tabelle-Samen'!J286,"-seed-package-front-cr-turkish.jpg")),
IF($C$1="Ungarisch - HU",HYPERLINK(CONCATENATE("https://www.saflax.de/0-WVK-Retail/Bilder-Pictures/SAFLAX-",'Basis-Tabelle-Samen'!C286,"-",'Basis-Tabelle-Samen'!J286,"-seed-package-front-cr-hungarian.jpg")),
" ACHTUNG")))))))))))))))))))))))))))))</f>
        <v>https://www.saflax.de/0-WVK-Retail/Bilder-Pictures/SAFLAX-15217-primula-veris-seed-package-front-cr-english.jpg</v>
      </c>
      <c r="AL315" s="330" t="str">
        <f>IF(G315&lt;1,"",
IF($C$1="Bulgarisch - BG",HYPERLINK(CONCATENATE("https://www.saflax.de/0-WVK-Retail/Bilder-Pictures/SAFLAX-",'Basis-Tabelle-Samen'!C286,"-",'Basis-Tabelle-Samen'!J286,"-seed-package-back-cr-bulgarian.jpg")),
IF($C$1="Dänisch - DK",HYPERLINK(CONCATENATE("https://www.saflax.de/0-WVK-Retail/Bilder-Pictures/SAFLAX-",'Basis-Tabelle-Samen'!C286,"-",'Basis-Tabelle-Samen'!J286,"-seed-package-back-cr-danish.jpg")),
IF($C$1="Deutsch - DE",HYPERLINK(CONCATENATE("https://www.saflax.de/0-WVK-Retail/Bilder-Pictures/SAFLAX-",'Basis-Tabelle-Samen'!C286,"-",'Basis-Tabelle-Samen'!J286,"-seed-package-back-cr-german.jpg")),
IF($C$1="Englisch - UK",HYPERLINK(CONCATENATE("https://www.saflax.de/0-WVK-Retail/Bilder-Pictures/SAFLAX-",'Basis-Tabelle-Samen'!C286,"-",'Basis-Tabelle-Samen'!J286,"-seed-package-back-cr-english.jpg")),
IF($C$1="Estnisch - EE",HYPERLINK(CONCATENATE("https://www.saflax.de/0-WVK-Retail/Bilder-Pictures/SAFLAX-",'Basis-Tabelle-Samen'!C286,"-",'Basis-Tabelle-Samen'!J286,"-seed-package-back-cr-estonian.jpg")),
IF($C$1="Finnisch - FI",HYPERLINK(CONCATENATE("https://www.saflax.de/0-WVK-Retail/Bilder-Pictures/SAFLAX-",'Basis-Tabelle-Samen'!C286,"-",'Basis-Tabelle-Samen'!J286,"-seed-package-back-cr-finnish.jpg")),
IF($C$1="Französisch - FR",HYPERLINK(CONCATENATE("https://www.saflax.de/0-WVK-Retail/Bilder-Pictures/SAFLAX-",'Basis-Tabelle-Samen'!C286,"-",'Basis-Tabelle-Samen'!J286,"-seed-package-back-cr-french.jpg")),
IF($C$1="Griechisch - GR",HYPERLINK(CONCATENATE("https://www.saflax.de/0-WVK-Retail/Bilder-Pictures/SAFLAX-",'Basis-Tabelle-Samen'!C286,"-",'Basis-Tabelle-Samen'!J286,"-seed-package-back-cr-greek.jpg")),
IF($C$1="Irisch - IE",HYPERLINK(CONCATENATE("https://www.saflax.de/0-WVK-Retail/Bilder-Pictures/SAFLAX-",'Basis-Tabelle-Samen'!C286,"-",'Basis-Tabelle-Samen'!J286,"-seed-package-back-cr-irish.jpg")),
IF($C$1="Isländisch - IS",HYPERLINK(CONCATENATE("https://www.saflax.de/0-WVK-Retail/Bilder-Pictures/SAFLAX-",'Basis-Tabelle-Samen'!C286,"-",'Basis-Tabelle-Samen'!J286,"-seed-package-back-cr-icelandic.jpg")),
IF($C$1="Italienisch - IT",HYPERLINK(CONCATENATE("https://www.saflax.de/0-WVK-Retail/Bilder-Pictures/SAFLAX-",'Basis-Tabelle-Samen'!C286,"-",'Basis-Tabelle-Samen'!J286,"-seed-package-back-cr-italian.jpg")),
IF($C$1="Japanisch - JP",HYPERLINK(CONCATENATE("https://www.saflax.de/0-WVK-Retail/Bilder-Pictures/SAFLAX-",'Basis-Tabelle-Samen'!C286,"-",'Basis-Tabelle-Samen'!J286,"-seed-package-back-cr-japanese.jpg")),
IF($C$1="Kroatisch - HR",HYPERLINK(CONCATENATE("https://www.saflax.de/0-WVK-Retail/Bilder-Pictures/SAFLAX-",'Basis-Tabelle-Samen'!C286,"-",'Basis-Tabelle-Samen'!J286,"-seed-package-back-cr-croatian.jpg")),
IF($C$1="Lettisch - LV",HYPERLINK(CONCATENATE("https://www.saflax.de/0-WVK-Retail/Bilder-Pictures/SAFLAX-",'Basis-Tabelle-Samen'!C286,"-",'Basis-Tabelle-Samen'!J286,"-seed-package-back-cr-latvian.jpg")),
IF($C$1="Litauisch - LT",HYPERLINK(CONCATENATE("https://www.saflax.de/0-WVK-Retail/Bilder-Pictures/SAFLAX-",'Basis-Tabelle-Samen'!C286,"-",'Basis-Tabelle-Samen'!J286,"-seed-package-back-cr-lithuanian.jpg")),
IF($C$1="Maltesisch - MT",HYPERLINK(CONCATENATE("https://www.saflax.de/0-WVK-Retail/Bilder-Pictures/SAFLAX-",'Basis-Tabelle-Samen'!C286,"-",'Basis-Tabelle-Samen'!J286,"-seed-package-back-cr-maltese.jpg")),
IF($C$1="Niederländisch - NL",HYPERLINK(CONCATENATE("https://www.saflax.de/0-WVK-Retail/Bilder-Pictures/SAFLAX-",'Basis-Tabelle-Samen'!C286,"-",'Basis-Tabelle-Samen'!J286,"-seed-package-back-cr-dutch.jpg")),
IF($C$1="Norwegisch - NO",HYPERLINK(CONCATENATE("https://www.saflax.de/0-WVK-Retail/Bilder-Pictures/SAFLAX-",'Basis-Tabelle-Samen'!C286,"-",'Basis-Tabelle-Samen'!J286,"-seed-package-back-cr-nowegian.jpg")),
IF($C$1="Polnisch - PL",HYPERLINK(CONCATENATE("https://www.saflax.de/0-WVK-Retail/Bilder-Pictures/SAFLAX-",'Basis-Tabelle-Samen'!C286,"-",'Basis-Tabelle-Samen'!J286,"-seed-package-back-cr-polish.jpg")),
IF($C$1="Portugiesisch - PT",HYPERLINK(CONCATENATE("https://www.saflax.de/0-WVK-Retail/Bilder-Pictures/SAFLAX-",'Basis-Tabelle-Samen'!C286,"-",'Basis-Tabelle-Samen'!J286,"-seed-package-back-cr-portuguese.jpg")),
IF($C$1="Rumänisch - RO",HYPERLINK(CONCATENATE("https://www.saflax.de/0-WVK-Retail/Bilder-Pictures/SAFLAX-",'Basis-Tabelle-Samen'!C286,"-",'Basis-Tabelle-Samen'!J286,"-seed-package-back-cr-romanian.jpg")),
IF($C$1="Schwedisch - SE",HYPERLINK(CONCATENATE("https://www.saflax.de/0-WVK-Retail/Bilder-Pictures/SAFLAX-",'Basis-Tabelle-Samen'!C286,"-",'Basis-Tabelle-Samen'!J286,"-seed-package-back-cr-swedish.jpg")),
IF($C$1="Slowakisch - SK",HYPERLINK(CONCATENATE("https://www.saflax.de/0-WVK-Retail/Bilder-Pictures/SAFLAX-",'Basis-Tabelle-Samen'!C286,"-",'Basis-Tabelle-Samen'!J286,"-seed-package-back-cr-slovak.jpg")),
IF($C$1="Slowenisch - SI",HYPERLINK(CONCATENATE("https://www.saflax.de/0-WVK-Retail/Bilder-Pictures/SAFLAX-",'Basis-Tabelle-Samen'!C286,"-",'Basis-Tabelle-Samen'!J286,"-seed-package-back-cr-slovenian.jpg")),
IF($C$1="Spanisch - ES",HYPERLINK(CONCATENATE("https://www.saflax.de/0-WVK-Retail/Bilder-Pictures/SAFLAX-",'Basis-Tabelle-Samen'!C286,"-",'Basis-Tabelle-Samen'!J286,"-seed-package-back-cr-spanish.jpg")),
IF($C$1="Tschechisch - CZ",HYPERLINK(CONCATENATE("https://www.saflax.de/0-WVK-Retail/Bilder-Pictures/SAFLAX-",'Basis-Tabelle-Samen'!C286,"-",'Basis-Tabelle-Samen'!J286,"-seed-package-back-cr-czech.jpg")),
IF($C$1="Türkisch - TR",HYPERLINK(CONCATENATE("https://www.saflax.de/0-WVK-Retail/Bilder-Pictures/SAFLAX-",'Basis-Tabelle-Samen'!C286,"-",'Basis-Tabelle-Samen'!J286,"-seed-package-back-cr-turkish.jpg")),
IF($C$1="Ungarisch - HU",HYPERLINK(CONCATENATE("https://www.saflax.de/0-WVK-Retail/Bilder-Pictures/SAFLAX-",'Basis-Tabelle-Samen'!C286,"-",'Basis-Tabelle-Samen'!J286,"-seed-package-back-cr-hungarian.jpg")),
" ACHTUNG")))))))))))))))))))))))))))))</f>
        <v>https://www.saflax.de/0-WVK-Retail/Bilder-Pictures/SAFLAX-15217-primula-veris-seed-package-back-cr-english.jpg</v>
      </c>
      <c r="AM315" s="330" t="str">
        <f>IF(H315&lt;1,"",
IF($C$1="Bulgarisch - BG",HYPERLINK(CONCATENATE("https://www.saflax.de/0-WVK-Retail/Bilder-Pictures/SAFLAX-",'Basis-Tabelle-Samen'!K286,"-",'Basis-Tabelle-Samen'!J286,"-garden-to-go-mini-bulgarian.jpg")),
IF($C$1="Dänisch - DK",HYPERLINK(CONCATENATE("https://www.saflax.de/0-WVK-Retail/Bilder-Pictures/SAFLAX-",'Basis-Tabelle-Samen'!K286,"-",'Basis-Tabelle-Samen'!J286,"-garden-to-go-mini-danish.jpg")),
IF($C$1="Deutsch - DE",HYPERLINK(CONCATENATE("https://www.saflax.de/0-WVK-Retail/Bilder-Pictures/SAFLAX-",'Basis-Tabelle-Samen'!K286,"-",'Basis-Tabelle-Samen'!J286,"-garden-to-go-mini-german.jpg")),
IF($C$1="Englisch - UK",HYPERLINK(CONCATENATE("https://www.saflax.de/0-WVK-Retail/Bilder-Pictures/SAFLAX-",'Basis-Tabelle-Samen'!K286,"-",'Basis-Tabelle-Samen'!J286,"-garden-to-go-mini-english.jpg")),
IF($C$1="Estnisch - EE",HYPERLINK(CONCATENATE("https://www.saflax.de/0-WVK-Retail/Bilder-Pictures/SAFLAX-",'Basis-Tabelle-Samen'!K286,"-",'Basis-Tabelle-Samen'!J286,"-garden-to-go-mini-estonian.jpg")),
IF($C$1="Finnisch - FI",HYPERLINK(CONCATENATE("https://www.saflax.de/0-WVK-Retail/Bilder-Pictures/SAFLAX-",'Basis-Tabelle-Samen'!K286,"-",'Basis-Tabelle-Samen'!J286,"-garden-to-go-mini-finnish.jpg")),
IF($C$1="Französisch - FR",HYPERLINK(CONCATENATE("https://www.saflax.de/0-WVK-Retail/Bilder-Pictures/SAFLAX-",'Basis-Tabelle-Samen'!K286,"-",'Basis-Tabelle-Samen'!J286,"-garden-to-go-mini-french.jpg")),
IF($C$1="Griechisch - GR",HYPERLINK(CONCATENATE("https://www.saflax.de/0-WVK-Retail/Bilder-Pictures/SAFLAX-",'Basis-Tabelle-Samen'!K286,"-",'Basis-Tabelle-Samen'!J286,"-garden-to-go-mini-greek.jpg")),
IF($C$1="Irisch - IE",HYPERLINK(CONCATENATE("https://www.saflax.de/0-WVK-Retail/Bilder-Pictures/SAFLAX-",'Basis-Tabelle-Samen'!K286,"-",'Basis-Tabelle-Samen'!J286,"-garden-to-go-mini-irish.jpg")),
IF($C$1="Isländisch - IS",HYPERLINK(CONCATENATE("https://www.saflax.de/0-WVK-Retail/Bilder-Pictures/SAFLAX-",'Basis-Tabelle-Samen'!K286,"-",'Basis-Tabelle-Samen'!J286,"-garden-to-go-mini-icelandic.jpg")),
IF($C$1="Italienisch - IT",HYPERLINK(CONCATENATE("https://www.saflax.de/0-WVK-Retail/Bilder-Pictures/SAFLAX-",'Basis-Tabelle-Samen'!K286,"-",'Basis-Tabelle-Samen'!J286,"-garden-to-go-mini-italian.jpg")),
IF($C$1="Japanisch - JP",HYPERLINK(CONCATENATE("https://www.saflax.de/0-WVK-Retail/Bilder-Pictures/SAFLAX-",'Basis-Tabelle-Samen'!K286,"-",'Basis-Tabelle-Samen'!J286,"-garden-to-go-mini-japanese.jpg")),
IF($C$1="Kroatisch - HR",HYPERLINK(CONCATENATE("https://www.saflax.de/0-WVK-Retail/Bilder-Pictures/SAFLAX-",'Basis-Tabelle-Samen'!K286,"-",'Basis-Tabelle-Samen'!J286,"-garden-to-go-mini-croatian.jpg")),
IF($C$1="Lettisch - LV",HYPERLINK(CONCATENATE("https://www.saflax.de/0-WVK-Retail/Bilder-Pictures/SAFLAX-",'Basis-Tabelle-Samen'!K286,"-",'Basis-Tabelle-Samen'!J286,"-garden-to-go-mini-latvian.jpg")),
IF($C$1="Litauisch - LT",HYPERLINK(CONCATENATE("https://www.saflax.de/0-WVK-Retail/Bilder-Pictures/SAFLAX-",'Basis-Tabelle-Samen'!K286,"-",'Basis-Tabelle-Samen'!J286,"-garden-to-go-mini-lithuanian.jpg")),
IF($C$1="Maltesisch - MT",HYPERLINK(CONCATENATE("https://www.saflax.de/0-WVK-Retail/Bilder-Pictures/SAFLAX-",'Basis-Tabelle-Samen'!K286,"-",'Basis-Tabelle-Samen'!J286,"-garden-to-go-mini-maltese.jpg")),
IF($C$1="Niederländisch - NL",HYPERLINK(CONCATENATE("https://www.saflax.de/0-WVK-Retail/Bilder-Pictures/SAFLAX-",'Basis-Tabelle-Samen'!K286,"-",'Basis-Tabelle-Samen'!J286,"-garden-to-go-mini-dutch.jpg")),
IF($C$1="Norwegisch - NO",HYPERLINK(CONCATENATE("https://www.saflax.de/0-WVK-Retail/Bilder-Pictures/SAFLAX-",'Basis-Tabelle-Samen'!K286,"-",'Basis-Tabelle-Samen'!J286,"-garden-to-go-mini-nowegian.jpg")),
IF($C$1="Polnisch - PL",HYPERLINK(CONCATENATE("https://www.saflax.de/0-WVK-Retail/Bilder-Pictures/SAFLAX-",'Basis-Tabelle-Samen'!K286,"-",'Basis-Tabelle-Samen'!J286,"-garden-to-go-mini-polish.jpg")),
IF($C$1="Portugiesisch - PT",HYPERLINK(CONCATENATE("https://www.saflax.de/0-WVK-Retail/Bilder-Pictures/SAFLAX-",'Basis-Tabelle-Samen'!K286,"-",'Basis-Tabelle-Samen'!J286,"-garden-to-go-mini-portuguese.jpg")),
IF($C$1="Rumänisch - RO",HYPERLINK(CONCATENATE("https://www.saflax.de/0-WVK-Retail/Bilder-Pictures/SAFLAX-",'Basis-Tabelle-Samen'!K286,"-",'Basis-Tabelle-Samen'!J286,"-garden-to-go-mini-romanian.jpg")),
IF($C$1="Schwedisch - SE",HYPERLINK(CONCATENATE("https://www.saflax.de/0-WVK-Retail/Bilder-Pictures/SAFLAX-",'Basis-Tabelle-Samen'!K286,"-",'Basis-Tabelle-Samen'!J286,"-garden-to-go-mini-swedish.jpg")),
IF($C$1="Slowakisch - SK",HYPERLINK(CONCATENATE("https://www.saflax.de/0-WVK-Retail/Bilder-Pictures/SAFLAX-",'Basis-Tabelle-Samen'!K286,"-",'Basis-Tabelle-Samen'!J286,"-garden-to-go-mini-slovak.jpg")),
IF($C$1="Slowenisch - SI",HYPERLINK(CONCATENATE("https://www.saflax.de/0-WVK-Retail/Bilder-Pictures/SAFLAX-",'Basis-Tabelle-Samen'!K286,"-",'Basis-Tabelle-Samen'!J286,"-garden-to-go-mini-slovenian.jpg")),
IF($C$1="Spanisch - ES",HYPERLINK(CONCATENATE("https://www.saflax.de/0-WVK-Retail/Bilder-Pictures/SAFLAX-",'Basis-Tabelle-Samen'!K286,"-",'Basis-Tabelle-Samen'!J286,"-garden-to-go-mini-spanish.jpg")),
IF($C$1="Tschechisch - CZ",HYPERLINK(CONCATENATE("https://www.saflax.de/0-WVK-Retail/Bilder-Pictures/SAFLAX-",'Basis-Tabelle-Samen'!K286,"-",'Basis-Tabelle-Samen'!J286,"-garden-to-go-mini-czech.jpg")),
IF($C$1="Türkisch - TR",HYPERLINK(CONCATENATE("https://www.saflax.de/0-WVK-Retail/Bilder-Pictures/SAFLAX-",'Basis-Tabelle-Samen'!K286,"-",'Basis-Tabelle-Samen'!J286,"-garden-to-go-mini-turkish.jpg")),
IF($C$1="Ungarisch - HU",HYPERLINK(CONCATENATE("https://www.saflax.de/0-WVK-Retail/Bilder-Pictures/SAFLAX-",'Basis-Tabelle-Samen'!K286,"-",'Basis-Tabelle-Samen'!J286,"-garden-to-go-mini-hungarian.jpg")),
" ACHTUNG")))))))))))))))))))))))))))))</f>
        <v>https://www.saflax.de/0-WVK-Retail/Bilder-Pictures/SAFLAX-75217-primula-veris-garden-to-go-mini-english.jpg</v>
      </c>
      <c r="AN315" s="330" t="str">
        <f>IF(I315&lt;1,"",
IF($C$1="Bulgarisch - BG",HYPERLINK(CONCATENATE("https://www.saflax.de/0-WVK-Retail/Bilder-Pictures/SAFLAX-",'Basis-Tabelle-Samen'!N286,"-",'Basis-Tabelle-Samen'!J286,"-garden-to-go-lite-bulgarian.jpg")),
IF($C$1="Dänisch - DK",HYPERLINK(CONCATENATE("https://www.saflax.de/0-WVK-Retail/Bilder-Pictures/SAFLAX-",'Basis-Tabelle-Samen'!N286,"-",'Basis-Tabelle-Samen'!J286,"-garden-to-go-lite-danish.jpg")),
IF($C$1="Deutsch - DE",HYPERLINK(CONCATENATE("https://www.saflax.de/0-WVK-Retail/Bilder-Pictures/SAFLAX-",'Basis-Tabelle-Samen'!N286,"-",'Basis-Tabelle-Samen'!J286,"-garden-to-go-lite-german.jpg")),
IF($C$1="Englisch - UK",HYPERLINK(CONCATENATE("https://www.saflax.de/0-WVK-Retail/Bilder-Pictures/SAFLAX-",'Basis-Tabelle-Samen'!N286,"-",'Basis-Tabelle-Samen'!J286,"-garden-to-go-lite-english.jpg")),
IF($C$1="Estnisch - EE",HYPERLINK(CONCATENATE("https://www.saflax.de/0-WVK-Retail/Bilder-Pictures/SAFLAX-",'Basis-Tabelle-Samen'!N286,"-",'Basis-Tabelle-Samen'!J286,"-garden-to-go-lite-estonian.jpg")),
IF($C$1="Finnisch - FI",HYPERLINK(CONCATENATE("https://www.saflax.de/0-WVK-Retail/Bilder-Pictures/SAFLAX-",'Basis-Tabelle-Samen'!N286,"-",'Basis-Tabelle-Samen'!J286,"-garden-to-go-lite-finnish.jpg")),
IF($C$1="Französisch - FR",HYPERLINK(CONCATENATE("https://www.saflax.de/0-WVK-Retail/Bilder-Pictures/SAFLAX-",'Basis-Tabelle-Samen'!N286,"-",'Basis-Tabelle-Samen'!J286,"-garden-to-go-lite-french.jpg")),
IF($C$1="Griechisch - GR",HYPERLINK(CONCATENATE("https://www.saflax.de/0-WVK-Retail/Bilder-Pictures/SAFLAX-",'Basis-Tabelle-Samen'!N286,"-",'Basis-Tabelle-Samen'!J286,"-garden-to-go-lite-greek.jpg")),
IF($C$1="Irisch - IE",HYPERLINK(CONCATENATE("https://www.saflax.de/0-WVK-Retail/Bilder-Pictures/SAFLAX-",'Basis-Tabelle-Samen'!N286,"-",'Basis-Tabelle-Samen'!J286,"-garden-to-go-lite-irish.jpg")),
IF($C$1="Isländisch - IS",HYPERLINK(CONCATENATE("https://www.saflax.de/0-WVK-Retail/Bilder-Pictures/SAFLAX-",'Basis-Tabelle-Samen'!N286,"-",'Basis-Tabelle-Samen'!J286,"-garden-to-go-lite-icelandic.jpg")),
IF($C$1="Italienisch - IT",HYPERLINK(CONCATENATE("https://www.saflax.de/0-WVK-Retail/Bilder-Pictures/SAFLAX-",'Basis-Tabelle-Samen'!N286,"-",'Basis-Tabelle-Samen'!J286,"-garden-to-go-lite-italian.jpg")),
IF($C$1="Japanisch - JP",HYPERLINK(CONCATENATE("https://www.saflax.de/0-WVK-Retail/Bilder-Pictures/SAFLAX-",'Basis-Tabelle-Samen'!N286,"-",'Basis-Tabelle-Samen'!J286,"-garden-to-go-lite-japanese.jpg")),
IF($C$1="Kroatisch - HR",HYPERLINK(CONCATENATE("https://www.saflax.de/0-WVK-Retail/Bilder-Pictures/SAFLAX-",'Basis-Tabelle-Samen'!N286,"-",'Basis-Tabelle-Samen'!J286,"-garden-to-go-lite-croatian.jpg")),
IF($C$1="Lettisch - LV",HYPERLINK(CONCATENATE("https://www.saflax.de/0-WVK-Retail/Bilder-Pictures/SAFLAX-",'Basis-Tabelle-Samen'!N286,"-",'Basis-Tabelle-Samen'!J286,"-garden-to-go-lite-latvian.jpg")),
IF($C$1="Litauisch - LT",HYPERLINK(CONCATENATE("https://www.saflax.de/0-WVK-Retail/Bilder-Pictures/SAFLAX-",'Basis-Tabelle-Samen'!N286,"-",'Basis-Tabelle-Samen'!J286,"-garden-to-go-lite-lithuanian.jpg")),
IF($C$1="Maltesisch - MT",HYPERLINK(CONCATENATE("https://www.saflax.de/0-WVK-Retail/Bilder-Pictures/SAFLAX-",'Basis-Tabelle-Samen'!N286,"-",'Basis-Tabelle-Samen'!J286,"-garden-to-go-lite-maltese.jpg")),
IF($C$1="Niederländisch - NL",HYPERLINK(CONCATENATE("https://www.saflax.de/0-WVK-Retail/Bilder-Pictures/SAFLAX-",'Basis-Tabelle-Samen'!N286,"-",'Basis-Tabelle-Samen'!J286,"-garden-to-go-lite-dutch.jpg")),
IF($C$1="Norwegisch - NO",HYPERLINK(CONCATENATE("https://www.saflax.de/0-WVK-Retail/Bilder-Pictures/SAFLAX-",'Basis-Tabelle-Samen'!N286,"-",'Basis-Tabelle-Samen'!J286,"-garden-to-go-lite-nowegian.jpg")),
IF($C$1="Polnisch - PL",HYPERLINK(CONCATENATE("https://www.saflax.de/0-WVK-Retail/Bilder-Pictures/SAFLAX-",'Basis-Tabelle-Samen'!N286,"-",'Basis-Tabelle-Samen'!J286,"-garden-to-go-lite-polish.jpg")),
IF($C$1="Portugiesisch - PT",HYPERLINK(CONCATENATE("https://www.saflax.de/0-WVK-Retail/Bilder-Pictures/SAFLAX-",'Basis-Tabelle-Samen'!N286,"-",'Basis-Tabelle-Samen'!J286,"-garden-to-go-lite-portuguese.jpg")),
IF($C$1="Rumänisch - RO",HYPERLINK(CONCATENATE("https://www.saflax.de/0-WVK-Retail/Bilder-Pictures/SAFLAX-",'Basis-Tabelle-Samen'!N286,"-",'Basis-Tabelle-Samen'!J286,"-garden-to-go-lite-romanian.jpg")),
IF($C$1="Schwedisch - SE",HYPERLINK(CONCATENATE("https://www.saflax.de/0-WVK-Retail/Bilder-Pictures/SAFLAX-",'Basis-Tabelle-Samen'!N286,"-",'Basis-Tabelle-Samen'!J286,"-garden-to-go-lite-swedish.jpg")),
IF($C$1="Slowakisch - SK",HYPERLINK(CONCATENATE("https://www.saflax.de/0-WVK-Retail/Bilder-Pictures/SAFLAX-",'Basis-Tabelle-Samen'!N286,"-",'Basis-Tabelle-Samen'!J286,"-garden-to-go-lite-slovak.jpg")),
IF($C$1="Slowenisch - SI",HYPERLINK(CONCATENATE("https://www.saflax.de/0-WVK-Retail/Bilder-Pictures/SAFLAX-",'Basis-Tabelle-Samen'!N286,"-",'Basis-Tabelle-Samen'!J286,"-garden-to-go-lite-slovenian.jpg")),
IF($C$1="Spanisch - ES",HYPERLINK(CONCATENATE("https://www.saflax.de/0-WVK-Retail/Bilder-Pictures/SAFLAX-",'Basis-Tabelle-Samen'!N286,"-",'Basis-Tabelle-Samen'!J286,"-garden-to-go-lite-spanish.jpg")),
IF($C$1="Tschechisch - CZ",HYPERLINK(CONCATENATE("https://www.saflax.de/0-WVK-Retail/Bilder-Pictures/SAFLAX-",'Basis-Tabelle-Samen'!N286,"-",'Basis-Tabelle-Samen'!J286,"-garden-to-go-lite-czech.jpg")),
IF($C$1="Türkisch - TR",HYPERLINK(CONCATENATE("https://www.saflax.de/0-WVK-Retail/Bilder-Pictures/SAFLAX-",'Basis-Tabelle-Samen'!N286,"-",'Basis-Tabelle-Samen'!J286,"-garden-to-go-lite-turkish.jpg")),
IF($C$1="Ungarisch - HU",HYPERLINK(CONCATENATE("https://www.saflax.de/0-WVK-Retail/Bilder-Pictures/SAFLAX-",'Basis-Tabelle-Samen'!N286,"-",'Basis-Tabelle-Samen'!J286,"-garden-to-go-lite-hungarian.jpg")),
" ACHTUNG")))))))))))))))))))))))))))))</f>
        <v>https://www.saflax.de/0-WVK-Retail/Bilder-Pictures/SAFLAX-85217-primula-veris-garden-to-go-lite-english.jpg</v>
      </c>
      <c r="AO315" s="330" t="str">
        <f>IF(J315&lt;1,"",
IF($C$1="Bulgarisch - BG",HYPERLINK(CONCATENATE("https://www.saflax.de/0-WVK-Retail/Bilder-Pictures/SAFLAX-",'Basis-Tabelle-Samen'!Q286,"-",'Basis-Tabelle-Samen'!J286,"-garden-to-go-bulgarian.jpg")),
IF($C$1="Dänisch - DK",HYPERLINK(CONCATENATE("https://www.saflax.de/0-WVK-Retail/Bilder-Pictures/SAFLAX-",'Basis-Tabelle-Samen'!Q286,"-",'Basis-Tabelle-Samen'!J286,"-garden-to-go-danish.jpg")),
IF($C$1="Deutsch - DE",HYPERLINK(CONCATENATE("https://www.saflax.de/0-WVK-Retail/Bilder-Pictures/SAFLAX-",'Basis-Tabelle-Samen'!Q286,"-",'Basis-Tabelle-Samen'!J286,"-garden-to-go-german.jpg")),
IF($C$1="Englisch - UK",HYPERLINK(CONCATENATE("https://www.saflax.de/0-WVK-Retail/Bilder-Pictures/SAFLAX-",'Basis-Tabelle-Samen'!Q286,"-",'Basis-Tabelle-Samen'!J286,"-garden-to-go-english.jpg")),
IF($C$1="Estnisch - EE",HYPERLINK(CONCATENATE("https://www.saflax.de/0-WVK-Retail/Bilder-Pictures/SAFLAX-",'Basis-Tabelle-Samen'!Q286,"-",'Basis-Tabelle-Samen'!J286,"-garden-to-go-estonian.jpg")),
IF($C$1="Finnisch - FI",HYPERLINK(CONCATENATE("https://www.saflax.de/0-WVK-Retail/Bilder-Pictures/SAFLAX-",'Basis-Tabelle-Samen'!Q286,"-",'Basis-Tabelle-Samen'!J286,"-garden-to-go-finnish.jpg")),
IF($C$1="Französisch - FR",HYPERLINK(CONCATENATE("https://www.saflax.de/0-WVK-Retail/Bilder-Pictures/SAFLAX-",'Basis-Tabelle-Samen'!Q286,"-",'Basis-Tabelle-Samen'!J286,"-garden-to-go-french.jpg")),
IF($C$1="Griechisch - GR",HYPERLINK(CONCATENATE("https://www.saflax.de/0-WVK-Retail/Bilder-Pictures/SAFLAX-",'Basis-Tabelle-Samen'!Q286,"-",'Basis-Tabelle-Samen'!J286,"-garden-to-go-greek.jpg")),
IF($C$1="Irisch - IE",HYPERLINK(CONCATENATE("https://www.saflax.de/0-WVK-Retail/Bilder-Pictures/SAFLAX-",'Basis-Tabelle-Samen'!Q286,"-",'Basis-Tabelle-Samen'!J286,"-garden-to-go-irish.jpg")),
IF($C$1="Isländisch - IS",HYPERLINK(CONCATENATE("https://www.saflax.de/0-WVK-Retail/Bilder-Pictures/SAFLAX-",'Basis-Tabelle-Samen'!Q286,"-",'Basis-Tabelle-Samen'!J286,"-garden-to-go-icelandic.jpg")),
IF($C$1="Italienisch - IT",HYPERLINK(CONCATENATE("https://www.saflax.de/0-WVK-Retail/Bilder-Pictures/SAFLAX-",'Basis-Tabelle-Samen'!Q286,"-",'Basis-Tabelle-Samen'!J286,"-garden-to-go-italian.jpg")),
IF($C$1="Japanisch - JP",HYPERLINK(CONCATENATE("https://www.saflax.de/0-WVK-Retail/Bilder-Pictures/SAFLAX-",'Basis-Tabelle-Samen'!Q286,"-",'Basis-Tabelle-Samen'!J286,"-garden-to-go-japanese.jpg")),
IF($C$1="Kroatisch - HR",HYPERLINK(CONCATENATE("https://www.saflax.de/0-WVK-Retail/Bilder-Pictures/SAFLAX-",'Basis-Tabelle-Samen'!Q286,"-",'Basis-Tabelle-Samen'!J286,"-garden-to-go-croatian.jpg")),
IF($C$1="Lettisch - LV",HYPERLINK(CONCATENATE("https://www.saflax.de/0-WVK-Retail/Bilder-Pictures/SAFLAX-",'Basis-Tabelle-Samen'!Q286,"-",'Basis-Tabelle-Samen'!J286,"-garden-to-go-latvian.jpg")),
IF($C$1="Litauisch - LT",HYPERLINK(CONCATENATE("https://www.saflax.de/0-WVK-Retail/Bilder-Pictures/SAFLAX-",'Basis-Tabelle-Samen'!Q286,"-",'Basis-Tabelle-Samen'!J286,"-garden-to-go-lithuanian.jpg")),
IF($C$1="Maltesisch - MT",HYPERLINK(CONCATENATE("https://www.saflax.de/0-WVK-Retail/Bilder-Pictures/SAFLAX-",'Basis-Tabelle-Samen'!Q286,"-",'Basis-Tabelle-Samen'!J286,"-garden-to-go-maltese.jpg")),
IF($C$1="Niederländisch - NL",HYPERLINK(CONCATENATE("https://www.saflax.de/0-WVK-Retail/Bilder-Pictures/SAFLAX-",'Basis-Tabelle-Samen'!Q286,"-",'Basis-Tabelle-Samen'!J286,"-garden-to-go-dutch.jpg")),
IF($C$1="Norwegisch - NO",HYPERLINK(CONCATENATE("https://www.saflax.de/0-WVK-Retail/Bilder-Pictures/SAFLAX-",'Basis-Tabelle-Samen'!Q286,"-",'Basis-Tabelle-Samen'!J286,"-garden-to-go-nowegian.jpg")),
IF($C$1="Polnisch - PL",HYPERLINK(CONCATENATE("https://www.saflax.de/0-WVK-Retail/Bilder-Pictures/SAFLAX-",'Basis-Tabelle-Samen'!Q286,"-",'Basis-Tabelle-Samen'!J286,"-garden-to-go-polish.jpg")),
IF($C$1="Portugiesisch - PT",HYPERLINK(CONCATENATE("https://www.saflax.de/0-WVK-Retail/Bilder-Pictures/SAFLAX-",'Basis-Tabelle-Samen'!Q286,"-",'Basis-Tabelle-Samen'!J286,"-garden-to-go-portuguese.jpg")),
IF($C$1="Rumänisch - RO",HYPERLINK(CONCATENATE("https://www.saflax.de/0-WVK-Retail/Bilder-Pictures/SAFLAX-",'Basis-Tabelle-Samen'!Q286,"-",'Basis-Tabelle-Samen'!J286,"-garden-to-go-romanian.jpg")),
IF($C$1="Schwedisch - SE",HYPERLINK(CONCATENATE("https://www.saflax.de/0-WVK-Retail/Bilder-Pictures/SAFLAX-",'Basis-Tabelle-Samen'!Q286,"-",'Basis-Tabelle-Samen'!J286,"-garden-to-go-swedish.jpg")),
IF($C$1="Slowakisch - SK",HYPERLINK(CONCATENATE("https://www.saflax.de/0-WVK-Retail/Bilder-Pictures/SAFLAX-",'Basis-Tabelle-Samen'!Q286,"-",'Basis-Tabelle-Samen'!J286,"-garden-to-go-slovak.jpg")),
IF($C$1="Slowenisch - SI",HYPERLINK(CONCATENATE("https://www.saflax.de/0-WVK-Retail/Bilder-Pictures/SAFLAX-",'Basis-Tabelle-Samen'!Q286,"-",'Basis-Tabelle-Samen'!J286,"-garden-to-go-slovenian.jpg")),
IF($C$1="Spanisch - ES",HYPERLINK(CONCATENATE("https://www.saflax.de/0-WVK-Retail/Bilder-Pictures/SAFLAX-",'Basis-Tabelle-Samen'!Q286,"-",'Basis-Tabelle-Samen'!J286,"-garden-to-go-spanish.jpg")),
IF($C$1="Tschechisch - CZ",HYPERLINK(CONCATENATE("https://www.saflax.de/0-WVK-Retail/Bilder-Pictures/SAFLAX-",'Basis-Tabelle-Samen'!Q286,"-",'Basis-Tabelle-Samen'!J286,"-garden-to-go-czech.jpg")),
IF($C$1="Türkisch - TR",HYPERLINK(CONCATENATE("https://www.saflax.de/0-WVK-Retail/Bilder-Pictures/SAFLAX-",'Basis-Tabelle-Samen'!Q286,"-",'Basis-Tabelle-Samen'!J286,"-garden-to-go-turkish.jpg")),
IF($C$1="Ungarisch - HU",HYPERLINK(CONCATENATE("https://www.saflax.de/0-WVK-Retail/Bilder-Pictures/SAFLAX-",'Basis-Tabelle-Samen'!Q286,"-",'Basis-Tabelle-Samen'!J286,"-garden-to-go-hungarian.jpg")),
" ACHTUNG")))))))))))))))))))))))))))))</f>
        <v>https://www.saflax.de/0-WVK-Retail/Bilder-Pictures/SAFLAX-55217-primula-veris-garden-to-go-english.jpg</v>
      </c>
      <c r="AP315" s="330" t="str">
        <f>IF(K315&lt;1,"",
IF($C$1="Bulgarisch - BG",HYPERLINK(CONCATENATE("https://www.saflax.de/0-WVK-Retail/Bilder-Pictures/SAFLAX-",'Basis-Tabelle-Samen'!T286,"-",'Basis-Tabelle-Samen'!J286,"-cultivation-set-bulgarian.jpg")),
IF($C$1="Dänisch - DK",HYPERLINK(CONCATENATE("https://www.saflax.de/0-WVK-Retail/Bilder-Pictures/SAFLAX-",'Basis-Tabelle-Samen'!T286,"-",'Basis-Tabelle-Samen'!J286,"-cultivation-set-danish.jpg")),
IF($C$1="Deutsch - DE",HYPERLINK(CONCATENATE("https://www.saflax.de/0-WVK-Retail/Bilder-Pictures/SAFLAX-",'Basis-Tabelle-Samen'!T286,"-",'Basis-Tabelle-Samen'!J286,"-cultivation-set-german.jpg")),
IF($C$1="Englisch - UK",HYPERLINK(CONCATENATE("https://www.saflax.de/0-WVK-Retail/Bilder-Pictures/SAFLAX-",'Basis-Tabelle-Samen'!T286,"-",'Basis-Tabelle-Samen'!J286,"-cultivation-set-english.jpg")),
IF($C$1="Estnisch - EE",HYPERLINK(CONCATENATE("https://www.saflax.de/0-WVK-Retail/Bilder-Pictures/SAFLAX-",'Basis-Tabelle-Samen'!T286,"-",'Basis-Tabelle-Samen'!J286,"-cultivation-set-estonian.jpg")),
IF($C$1="Finnisch - FI",HYPERLINK(CONCATENATE("https://www.saflax.de/0-WVK-Retail/Bilder-Pictures/SAFLAX-",'Basis-Tabelle-Samen'!T286,"-",'Basis-Tabelle-Samen'!J286,"-cultivation-set-finnish.jpg")),
IF($C$1="Französisch - FR",HYPERLINK(CONCATENATE("https://www.saflax.de/0-WVK-Retail/Bilder-Pictures/SAFLAX-",'Basis-Tabelle-Samen'!T286,"-",'Basis-Tabelle-Samen'!J286,"-cultivation-set-french.jpg")),
IF($C$1="Griechisch - GR",HYPERLINK(CONCATENATE("https://www.saflax.de/0-WVK-Retail/Bilder-Pictures/SAFLAX-",'Basis-Tabelle-Samen'!T286,"-",'Basis-Tabelle-Samen'!J286,"-cultivation-set-greek.jpg")),
IF($C$1="Irisch - IE",HYPERLINK(CONCATENATE("https://www.saflax.de/0-WVK-Retail/Bilder-Pictures/SAFLAX-",'Basis-Tabelle-Samen'!T286,"-",'Basis-Tabelle-Samen'!J286,"-cultivation-set-irish.jpg")),
IF($C$1="Isländisch - IS",HYPERLINK(CONCATENATE("https://www.saflax.de/0-WVK-Retail/Bilder-Pictures/SAFLAX-",'Basis-Tabelle-Samen'!T286,"-",'Basis-Tabelle-Samen'!J286,"-cultivation-set-icelandic.jpg")),
IF($C$1="Italienisch - IT",HYPERLINK(CONCATENATE("https://www.saflax.de/0-WVK-Retail/Bilder-Pictures/SAFLAX-",'Basis-Tabelle-Samen'!T286,"-",'Basis-Tabelle-Samen'!J286,"-cultivation-set-italian.jpg")),
IF($C$1="Japanisch - JP",HYPERLINK(CONCATENATE("https://www.saflax.de/0-WVK-Retail/Bilder-Pictures/SAFLAX-",'Basis-Tabelle-Samen'!T286,"-",'Basis-Tabelle-Samen'!J286,"-cultivation-set-japanese.jpg")),
IF($C$1="Kroatisch - HR",HYPERLINK(CONCATENATE("https://www.saflax.de/0-WVK-Retail/Bilder-Pictures/SAFLAX-",'Basis-Tabelle-Samen'!T286,"-",'Basis-Tabelle-Samen'!J286,"-cultivation-set-croatian.jpg")),
IF($C$1="Lettisch - LV",HYPERLINK(CONCATENATE("https://www.saflax.de/0-WVK-Retail/Bilder-Pictures/SAFLAX-",'Basis-Tabelle-Samen'!T286,"-",'Basis-Tabelle-Samen'!J286,"-cultivation-set-latvian.jpg")),
IF($C$1="Litauisch - LT",HYPERLINK(CONCATENATE("https://www.saflax.de/0-WVK-Retail/Bilder-Pictures/SAFLAX-",'Basis-Tabelle-Samen'!T286,"-",'Basis-Tabelle-Samen'!J286,"-cultivation-set-lithuanian.jpg")),
IF($C$1="Maltesisch - MT",HYPERLINK(CONCATENATE("https://www.saflax.de/0-WVK-Retail/Bilder-Pictures/SAFLAX-",'Basis-Tabelle-Samen'!T286,"-",'Basis-Tabelle-Samen'!J286,"-cultivation-set-maltese.jpg")),
IF($C$1="Niederländisch - NL",HYPERLINK(CONCATENATE("https://www.saflax.de/0-WVK-Retail/Bilder-Pictures/SAFLAX-",'Basis-Tabelle-Samen'!T286,"-",'Basis-Tabelle-Samen'!J286,"-cultivation-set-dutch.jpg")),
IF($C$1="Norwegisch - NO",HYPERLINK(CONCATENATE("https://www.saflax.de/0-WVK-Retail/Bilder-Pictures/SAFLAX-",'Basis-Tabelle-Samen'!T286,"-",'Basis-Tabelle-Samen'!J286,"-cultivation-set-nowegian.jpg")),
IF($C$1="Polnisch - PL",HYPERLINK(CONCATENATE("https://www.saflax.de/0-WVK-Retail/Bilder-Pictures/SAFLAX-",'Basis-Tabelle-Samen'!T286,"-",'Basis-Tabelle-Samen'!J286,"-cultivation-set-polish.jpg")),
IF($C$1="Portugiesisch - PT",HYPERLINK(CONCATENATE("https://www.saflax.de/0-WVK-Retail/Bilder-Pictures/SAFLAX-",'Basis-Tabelle-Samen'!T286,"-",'Basis-Tabelle-Samen'!J286,"-cultivation-set-portuguese.jpg")),
IF($C$1="Rumänisch - RO",HYPERLINK(CONCATENATE("https://www.saflax.de/0-WVK-Retail/Bilder-Pictures/SAFLAX-",'Basis-Tabelle-Samen'!T286,"-",'Basis-Tabelle-Samen'!J286,"-cultivation-set-romanian.jpg")),
IF($C$1="Schwedisch - SE",HYPERLINK(CONCATENATE("https://www.saflax.de/0-WVK-Retail/Bilder-Pictures/SAFLAX-",'Basis-Tabelle-Samen'!T286,"-",'Basis-Tabelle-Samen'!J286,"-cultivation-set-swedish.jpg")),
IF($C$1="Slowakisch - SK",HYPERLINK(CONCATENATE("https://www.saflax.de/0-WVK-Retail/Bilder-Pictures/SAFLAX-",'Basis-Tabelle-Samen'!T286,"-",'Basis-Tabelle-Samen'!J286,"-cultivation-set-slovak.jpg")),
IF($C$1="Slowenisch - SI",HYPERLINK(CONCATENATE("https://www.saflax.de/0-WVK-Retail/Bilder-Pictures/SAFLAX-",'Basis-Tabelle-Samen'!T286,"-",'Basis-Tabelle-Samen'!J286,"-cultivation-set-slovenian.jpg")),
IF($C$1="Spanisch - ES",HYPERLINK(CONCATENATE("https://www.saflax.de/0-WVK-Retail/Bilder-Pictures/SAFLAX-",'Basis-Tabelle-Samen'!T286,"-",'Basis-Tabelle-Samen'!J286,"-cultivation-set-spanish.jpg")),
IF($C$1="Tschechisch - CZ",HYPERLINK(CONCATENATE("https://www.saflax.de/0-WVK-Retail/Bilder-Pictures/SAFLAX-",'Basis-Tabelle-Samen'!T286,"-",'Basis-Tabelle-Samen'!J286,"-cultivation-set-czech.jpg")),
IF($C$1="Türkisch - TR",HYPERLINK(CONCATENATE("https://www.saflax.de/0-WVK-Retail/Bilder-Pictures/SAFLAX-",'Basis-Tabelle-Samen'!T286,"-",'Basis-Tabelle-Samen'!J286,"-cultivation-set-turkish.jpg")),
IF($C$1="Ungarisch - HU",HYPERLINK(CONCATENATE("https://www.saflax.de/0-WVK-Retail/Bilder-Pictures/SAFLAX-",'Basis-Tabelle-Samen'!T286,"-",'Basis-Tabelle-Samen'!J286,"-cultivation-set-hungarian.jpg")),
" ACHTUNG")))))))))))))))))))))))))))))</f>
        <v>https://www.saflax.de/0-WVK-Retail/Bilder-Pictures/SAFLAX-35217-primula-veris-cultivation-set-english.jpg</v>
      </c>
      <c r="AQ315" s="330" t="str">
        <f>IF(L315&lt;1,"",
IF($C$1="Bulgarisch - BG",HYPERLINK(CONCATENATE("https://www.saflax.de/0-WVK-Retail/Bilder-Pictures/SAFLAX-",'Basis-Tabelle-Samen'!W286,"-",'Basis-Tabelle-Samen'!J286,"-garden-in-the-bag-bulgarian.jpg")),
IF($C$1="Dänisch - DK",HYPERLINK(CONCATENATE("https://www.saflax.de/0-WVK-Retail/Bilder-Pictures/SAFLAX-",'Basis-Tabelle-Samen'!W286,"-",'Basis-Tabelle-Samen'!J286,"-garden-in-the-bag-danish.jpg")),
IF($C$1="Deutsch - DE",HYPERLINK(CONCATENATE("https://www.saflax.de/0-WVK-Retail/Bilder-Pictures/SAFLAX-",'Basis-Tabelle-Samen'!W286,"-",'Basis-Tabelle-Samen'!J286,"-garden-in-the-bag-german.jpg")),
IF($C$1="Englisch - UK",HYPERLINK(CONCATENATE("https://www.saflax.de/0-WVK-Retail/Bilder-Pictures/SAFLAX-",'Basis-Tabelle-Samen'!W286,"-",'Basis-Tabelle-Samen'!J286,"-garden-in-the-bag-english.jpg")),
IF($C$1="Estnisch - EE",HYPERLINK(CONCATENATE("https://www.saflax.de/0-WVK-Retail/Bilder-Pictures/SAFLAX-",'Basis-Tabelle-Samen'!W286,"-",'Basis-Tabelle-Samen'!J286,"-garden-in-the-bag-estonian.jpg")),
IF($C$1="Finnisch - FI",HYPERLINK(CONCATENATE("https://www.saflax.de/0-WVK-Retail/Bilder-Pictures/SAFLAX-",'Basis-Tabelle-Samen'!W286,"-",'Basis-Tabelle-Samen'!J286,"-garden-in-the-bag-finnish.jpg")),
IF($C$1="Französisch - FR",HYPERLINK(CONCATENATE("https://www.saflax.de/0-WVK-Retail/Bilder-Pictures/SAFLAX-",'Basis-Tabelle-Samen'!W286,"-",'Basis-Tabelle-Samen'!J286,"-garden-in-the-bag-french.jpg")),
IF($C$1="Griechisch - GR",HYPERLINK(CONCATENATE("https://www.saflax.de/0-WVK-Retail/Bilder-Pictures/SAFLAX-",'Basis-Tabelle-Samen'!W286,"-",'Basis-Tabelle-Samen'!J286,"-garden-in-the-bag-greek.jpg")),
IF($C$1="Irisch - IE",HYPERLINK(CONCATENATE("https://www.saflax.de/0-WVK-Retail/Bilder-Pictures/SAFLAX-",'Basis-Tabelle-Samen'!W286,"-",'Basis-Tabelle-Samen'!J286,"-garden-in-the-bag-irish.jpg")),
IF($C$1="Isländisch - IS",HYPERLINK(CONCATENATE("https://www.saflax.de/0-WVK-Retail/Bilder-Pictures/SAFLAX-",'Basis-Tabelle-Samen'!W286,"-",'Basis-Tabelle-Samen'!J286,"-garden-in-the-bag-icelandic.jpg")),
IF($C$1="Italienisch - IT",HYPERLINK(CONCATENATE("https://www.saflax.de/0-WVK-Retail/Bilder-Pictures/SAFLAX-",'Basis-Tabelle-Samen'!W286,"-",'Basis-Tabelle-Samen'!J286,"-garden-in-the-bag-italian.jpg")),
IF($C$1="Japanisch - JP",HYPERLINK(CONCATENATE("https://www.saflax.de/0-WVK-Retail/Bilder-Pictures/SAFLAX-",'Basis-Tabelle-Samen'!W286,"-",'Basis-Tabelle-Samen'!J286,"-garden-in-the-bag-japanese.jpg")),
IF($C$1="Kroatisch - HR",HYPERLINK(CONCATENATE("https://www.saflax.de/0-WVK-Retail/Bilder-Pictures/SAFLAX-",'Basis-Tabelle-Samen'!W286,"-",'Basis-Tabelle-Samen'!J286,"-garden-in-the-bag-croatian.jpg")),
IF($C$1="Lettisch - LV",HYPERLINK(CONCATENATE("https://www.saflax.de/0-WVK-Retail/Bilder-Pictures/SAFLAX-",'Basis-Tabelle-Samen'!W286,"-",'Basis-Tabelle-Samen'!J286,"-garden-in-the-bag-latvian.jpg")),
IF($C$1="Litauisch - LT",HYPERLINK(CONCATENATE("https://www.saflax.de/0-WVK-Retail/Bilder-Pictures/SAFLAX-",'Basis-Tabelle-Samen'!W286,"-",'Basis-Tabelle-Samen'!J286,"-garden-in-the-bag-lithuanian.jpg")),
IF($C$1="Maltesisch - MT",HYPERLINK(CONCATENATE("https://www.saflax.de/0-WVK-Retail/Bilder-Pictures/SAFLAX-",'Basis-Tabelle-Samen'!W286,"-",'Basis-Tabelle-Samen'!J286,"-garden-in-the-bag-maltese.jpg")),
IF($C$1="Niederländisch - NL",HYPERLINK(CONCATENATE("https://www.saflax.de/0-WVK-Retail/Bilder-Pictures/SAFLAX-",'Basis-Tabelle-Samen'!W286,"-",'Basis-Tabelle-Samen'!J286,"-garden-in-the-bag-dutch.jpg")),
IF($C$1="Norwegisch - NO",HYPERLINK(CONCATENATE("https://www.saflax.de/0-WVK-Retail/Bilder-Pictures/SAFLAX-",'Basis-Tabelle-Samen'!W286,"-",'Basis-Tabelle-Samen'!J286,"-garden-in-the-bag-nowegian.jpg")),
IF($C$1="Polnisch - PL",HYPERLINK(CONCATENATE("https://www.saflax.de/0-WVK-Retail/Bilder-Pictures/SAFLAX-",'Basis-Tabelle-Samen'!W286,"-",'Basis-Tabelle-Samen'!J286,"-garden-in-the-bag-polish.jpg")),
IF($C$1="Portugiesisch - PT",HYPERLINK(CONCATENATE("https://www.saflax.de/0-WVK-Retail/Bilder-Pictures/SAFLAX-",'Basis-Tabelle-Samen'!W286,"-",'Basis-Tabelle-Samen'!J286,"-garden-in-the-bag-portuguese.jpg")),
IF($C$1="Rumänisch - RO",HYPERLINK(CONCATENATE("https://www.saflax.de/0-WVK-Retail/Bilder-Pictures/SAFLAX-",'Basis-Tabelle-Samen'!W286,"-",'Basis-Tabelle-Samen'!J286,"-garden-in-the-bag-romanian.jpg")),
IF($C$1="Schwedisch - SE",HYPERLINK(CONCATENATE("https://www.saflax.de/0-WVK-Retail/Bilder-Pictures/SAFLAX-",'Basis-Tabelle-Samen'!W286,"-",'Basis-Tabelle-Samen'!J286,"-garden-in-the-bag-swedish.jpg")),
IF($C$1="Slowakisch - SK",HYPERLINK(CONCATENATE("https://www.saflax.de/0-WVK-Retail/Bilder-Pictures/SAFLAX-",'Basis-Tabelle-Samen'!W286,"-",'Basis-Tabelle-Samen'!J286,"-garden-in-the-bag-slovak.jpg")),
IF($C$1="Slowenisch - SI",HYPERLINK(CONCATENATE("https://www.saflax.de/0-WVK-Retail/Bilder-Pictures/SAFLAX-",'Basis-Tabelle-Samen'!W286,"-",'Basis-Tabelle-Samen'!J286,"-garden-in-the-bag-slovenian.jpg")),
IF($C$1="Spanisch - ES",HYPERLINK(CONCATENATE("https://www.saflax.de/0-WVK-Retail/Bilder-Pictures/SAFLAX-",'Basis-Tabelle-Samen'!W286,"-",'Basis-Tabelle-Samen'!J286,"-garden-in-the-bag-spanish.jpg")),
IF($C$1="Tschechisch - CZ",HYPERLINK(CONCATENATE("https://www.saflax.de/0-WVK-Retail/Bilder-Pictures/SAFLAX-",'Basis-Tabelle-Samen'!W286,"-",'Basis-Tabelle-Samen'!J286,"-garden-in-the-bag-czech.jpg")),
IF($C$1="Türkisch - TR",HYPERLINK(CONCATENATE("https://www.saflax.de/0-WVK-Retail/Bilder-Pictures/SAFLAX-",'Basis-Tabelle-Samen'!W286,"-",'Basis-Tabelle-Samen'!J286,"-garden-in-the-bag-turkish.jpg")),
IF($C$1="Ungarisch - HU",HYPERLINK(CONCATENATE("https://www.saflax.de/0-WVK-Retail/Bilder-Pictures/SAFLAX-",'Basis-Tabelle-Samen'!W286,"-",'Basis-Tabelle-Samen'!J286,"-garden-in-the-bag-hungarian.jpg")),
" ACHTUNG")))))))))))))))))))))))))))))</f>
        <v>https://www.saflax.de/0-WVK-Retail/Bilder-Pictures/SAFLAX-65217-primula-veris-garden-in-the-bag-english.jpg</v>
      </c>
    </row>
    <row r="316" spans="1:43" ht="17.100000000000001" customHeight="1" x14ac:dyDescent="0.2">
      <c r="A316" s="318" t="str">
        <f>IF('Basis-Tabelle-Samen'!A288="","",IF($C$1="Deutsch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16" s="319" t="str">
        <f>'Basis-Tabelle-Samen'!I288</f>
        <v>Rosmarinus officinalis</v>
      </c>
      <c r="C316" s="316" t="str">
        <f>IF($C$1="Bulgarisch - BG",'Basis-Tabelle-Samen'!Z288,
IF($C$1="Dänisch - DK",'Basis-Tabelle-Samen'!AA288,
IF($C$1="Deutsch - DE",'Basis-Tabelle-Samen'!AB288,
IF($C$1="Englisch - UK",'Basis-Tabelle-Samen'!AC288,
IF($C$1="Estnisch - EE",'Basis-Tabelle-Samen'!AD288,
IF($C$1="Finnisch - FI",'Basis-Tabelle-Samen'!AE288,
IF($C$1="Französisch - FR",'Basis-Tabelle-Samen'!AF288,
IF($C$1="Griechisch - GR",'Basis-Tabelle-Samen'!AG288,
IF($C$1="Irisch - IE",'Basis-Tabelle-Samen'!AH288,
IF($C$1="Isländisch - IS",'Basis-Tabelle-Samen'!AI288,
IF($C$1="Italienisch - IT",'Basis-Tabelle-Samen'!AJ288,
IF($C$1="Japanisch - JP",'Basis-Tabelle-Samen'!AK288,
IF($C$1="Kroatisch - HR",'Basis-Tabelle-Samen'!AL288,
IF($C$1="Lettisch - LV",'Basis-Tabelle-Samen'!AM288,
IF($C$1="Litauisch - LT",'Basis-Tabelle-Samen'!AN288,
IF($C$1="Maltesisch - MT",'Basis-Tabelle-Samen'!AO288,
IF($C$1="Niederländisch - NL",'Basis-Tabelle-Samen'!AP288,
IF($C$1="Norwegisch - NO",'Basis-Tabelle-Samen'!AQ288,
IF($C$1="Polnisch - PL",'Basis-Tabelle-Samen'!AR288,
IF($C$1="Portugiesisch - PT",'Basis-Tabelle-Samen'!AS288,
IF($C$1="Rumänisch - RO",'Basis-Tabelle-Samen'!AT288,
IF($C$1="Schwedisch - SE",'Basis-Tabelle-Samen'!AU288,
IF($C$1="Slowakisch - SK",'Basis-Tabelle-Samen'!AV288,
IF($C$1="Slowenisch - SI",'Basis-Tabelle-Samen'!AW288,
IF($C$1="Spanisch - ES",'Basis-Tabelle-Samen'!AX288,
IF($C$1="Tschechisch - CZ",'Basis-Tabelle-Samen'!AY288,
IF($C$1="Türkisch - TR",'Basis-Tabelle-Samen'!AZ288,
IF($C$1="Ungarisch - HU",'Basis-Tabelle-Samen'!BA288,
" ACHTUNG"))))))))))))))))))))))))))))</f>
        <v>Rosemary</v>
      </c>
      <c r="D316" s="320">
        <f>'Basis-Tabelle-Samen'!F288</f>
        <v>100</v>
      </c>
      <c r="E316" s="321" t="str">
        <f>'Basis-Tabelle-Samen'!H288</f>
        <v>7 %</v>
      </c>
      <c r="F316" s="322" t="str">
        <f>IF('Basis-Tabelle-Samen'!G288="","",'Basis-Tabelle-Samen'!G288)</f>
        <v>07</v>
      </c>
      <c r="G316" s="320">
        <f>'Basis-Tabelle-Samen'!C288</f>
        <v>15219</v>
      </c>
      <c r="H316" s="323">
        <f>'Basis-Tabelle-Samen'!D288</f>
        <v>4055473152196</v>
      </c>
      <c r="I316" s="324">
        <f>'Basis-Tabelle-Samen'!E288</f>
        <v>1.85</v>
      </c>
      <c r="J316" s="325">
        <f t="shared" si="4"/>
        <v>12</v>
      </c>
      <c r="K316" s="326">
        <f>'Basis-Tabelle-Samen'!K288</f>
        <v>75219</v>
      </c>
      <c r="L316" s="323">
        <f>'Basis-Tabelle-Samen'!L288</f>
        <v>4055473752198</v>
      </c>
      <c r="M316" s="324">
        <f>'Basis-Tabelle-Samen'!M288</f>
        <v>2.4500000000000002</v>
      </c>
      <c r="N316" s="326">
        <f>IF(K316&lt;1,"",'3'!$I$15)</f>
        <v>15</v>
      </c>
      <c r="O316" s="327">
        <f>IF(K316&lt;1,"",'3'!$J$11)</f>
        <v>90</v>
      </c>
      <c r="P316" s="326">
        <f>'Basis-Tabelle-Samen'!N288</f>
        <v>85219</v>
      </c>
      <c r="Q316" s="323">
        <f>'Basis-Tabelle-Samen'!O288</f>
        <v>4055473852195</v>
      </c>
      <c r="R316" s="328">
        <f>'Basis-Tabelle-Samen'!P288</f>
        <v>3.75</v>
      </c>
      <c r="S316" s="326">
        <f>IF(R316&lt;1,"",'3'!$M$15)</f>
        <v>18</v>
      </c>
      <c r="T316" s="327">
        <f>IF(R316&lt;1,"",'3'!$N$11)</f>
        <v>72</v>
      </c>
      <c r="U316" s="326">
        <f>'Basis-Tabelle-Samen'!Q288</f>
        <v>55219</v>
      </c>
      <c r="V316" s="323">
        <f>'Basis-Tabelle-Samen'!R288</f>
        <v>4055473552194</v>
      </c>
      <c r="W316" s="324">
        <f>'Basis-Tabelle-Samen'!S288</f>
        <v>4.95</v>
      </c>
      <c r="X316" s="326">
        <f>IF(U316&lt;1,"",'3'!$Q$15)</f>
        <v>6</v>
      </c>
      <c r="Y316" s="327">
        <f>IF(U316&lt;1,"",'3'!$R$11)</f>
        <v>24</v>
      </c>
      <c r="Z316" s="326">
        <f>'Basis-Tabelle-Samen'!T288</f>
        <v>35219</v>
      </c>
      <c r="AA316" s="323">
        <f>'Basis-Tabelle-Samen'!U288</f>
        <v>4055473352190</v>
      </c>
      <c r="AB316" s="324">
        <f>'Basis-Tabelle-Samen'!V288</f>
        <v>6.75</v>
      </c>
      <c r="AC316" s="326">
        <f>IF(Z316&lt;1,"",'3'!$U$15)</f>
        <v>6</v>
      </c>
      <c r="AD316" s="327">
        <f>IF(Z316&lt;1,"",'3'!$V$11)</f>
        <v>24</v>
      </c>
      <c r="AE316" s="326">
        <f>'Basis-Tabelle-Samen'!W288</f>
        <v>65219</v>
      </c>
      <c r="AF316" s="323">
        <f>'Basis-Tabelle-Samen'!X288</f>
        <v>4055473652191</v>
      </c>
      <c r="AG316" s="324">
        <f>'Basis-Tabelle-Samen'!Y288</f>
        <v>2.95</v>
      </c>
      <c r="AH316" s="326">
        <f>IF(AE316&lt;1,"",'3'!$Y$15)</f>
        <v>8</v>
      </c>
      <c r="AI316" s="327">
        <f>IF(AE316&lt;1,"",'3'!$Z$11)</f>
        <v>64</v>
      </c>
      <c r="AJ316" s="315"/>
      <c r="AK316" s="316" t="str">
        <f>IF(G316&lt;1,"",
IF($C$1="Bulgarisch - BG",HYPERLINK(CONCATENATE("https://www.saflax.de/0-WVK-Retail/Bilder-Pictures/SAFLAX-",'Basis-Tabelle-Samen'!C288,"-",'Basis-Tabelle-Samen'!J288,"-seed-package-front-cr-bulgarian.jpg")),
IF($C$1="Dänisch - DK",HYPERLINK(CONCATENATE("https://www.saflax.de/0-WVK-Retail/Bilder-Pictures/SAFLAX-",'Basis-Tabelle-Samen'!C288,"-",'Basis-Tabelle-Samen'!J288,"-seed-package-front-cr-danish.jpg")),
IF($C$1="Deutsch - DE",HYPERLINK(CONCATENATE("https://www.saflax.de/0-WVK-Retail/Bilder-Pictures/SAFLAX-",'Basis-Tabelle-Samen'!C288,"-",'Basis-Tabelle-Samen'!J288,"-seed-package-front-cr-german.jpg")),
IF($C$1="Englisch - UK",HYPERLINK(CONCATENATE("https://www.saflax.de/0-WVK-Retail/Bilder-Pictures/SAFLAX-",'Basis-Tabelle-Samen'!C288,"-",'Basis-Tabelle-Samen'!J288,"-seed-package-front-cr-english.jpg")),
IF($C$1="Estnisch - EE",HYPERLINK(CONCATENATE("https://www.saflax.de/0-WVK-Retail/Bilder-Pictures/SAFLAX-",'Basis-Tabelle-Samen'!C288,"-",'Basis-Tabelle-Samen'!J288,"-seed-package-front-cr-estonian.jpg")),
IF($C$1="Finnisch - FI",HYPERLINK(CONCATENATE("https://www.saflax.de/0-WVK-Retail/Bilder-Pictures/SAFLAX-",'Basis-Tabelle-Samen'!C288,"-",'Basis-Tabelle-Samen'!J288,"-seed-package-front-cr-finnish.jpg")),
IF($C$1="Französisch - FR",HYPERLINK(CONCATENATE("https://www.saflax.de/0-WVK-Retail/Bilder-Pictures/SAFLAX-",'Basis-Tabelle-Samen'!C288,"-",'Basis-Tabelle-Samen'!J288,"-seed-package-front-cr-french.jpg")),
IF($C$1="Griechisch - GR",HYPERLINK(CONCATENATE("https://www.saflax.de/0-WVK-Retail/Bilder-Pictures/SAFLAX-",'Basis-Tabelle-Samen'!C288,"-",'Basis-Tabelle-Samen'!J288,"-seed-package-front-cr-greek.jpg")),
IF($C$1="Irisch - IE",HYPERLINK(CONCATENATE("https://www.saflax.de/0-WVK-Retail/Bilder-Pictures/SAFLAX-",'Basis-Tabelle-Samen'!C288,"-",'Basis-Tabelle-Samen'!J288,"-seed-package-front-cr-irish.jpg")),
IF($C$1="Isländisch - IS",HYPERLINK(CONCATENATE("https://www.saflax.de/0-WVK-Retail/Bilder-Pictures/SAFLAX-",'Basis-Tabelle-Samen'!C288,"-",'Basis-Tabelle-Samen'!J288,"-seed-package-front-cr-icelandic.jpg")),
IF($C$1="Italienisch - IT",HYPERLINK(CONCATENATE("https://www.saflax.de/0-WVK-Retail/Bilder-Pictures/SAFLAX-",'Basis-Tabelle-Samen'!C288,"-",'Basis-Tabelle-Samen'!J288,"-seed-package-front-cr-italian.jpg")),
IF($C$1="Japanisch - JP",HYPERLINK(CONCATENATE("https://www.saflax.de/0-WVK-Retail/Bilder-Pictures/SAFLAX-",'Basis-Tabelle-Samen'!C288,"-",'Basis-Tabelle-Samen'!J288,"-seed-package-front-cr-japanese.jpg")),
IF($C$1="Kroatisch - HR",HYPERLINK(CONCATENATE("https://www.saflax.de/0-WVK-Retail/Bilder-Pictures/SAFLAX-",'Basis-Tabelle-Samen'!C288,"-",'Basis-Tabelle-Samen'!J288,"-seed-package-front-cr-croatian.jpg")),
IF($C$1="Lettisch - LV",HYPERLINK(CONCATENATE("https://www.saflax.de/0-WVK-Retail/Bilder-Pictures/SAFLAX-",'Basis-Tabelle-Samen'!C288,"-",'Basis-Tabelle-Samen'!J288,"-seed-package-front-cr-latvian.jpg")),
IF($C$1="Litauisch - LT",HYPERLINK(CONCATENATE("https://www.saflax.de/0-WVK-Retail/Bilder-Pictures/SAFLAX-",'Basis-Tabelle-Samen'!C288,"-",'Basis-Tabelle-Samen'!J288,"-seed-package-front-cr-lithuanian.jpg")),
IF($C$1="Maltesisch - MT",HYPERLINK(CONCATENATE("https://www.saflax.de/0-WVK-Retail/Bilder-Pictures/SAFLAX-",'Basis-Tabelle-Samen'!C288,"-",'Basis-Tabelle-Samen'!J288,"-seed-package-front-cr-maltese.jpg")),
IF($C$1="Niederländisch - NL",HYPERLINK(CONCATENATE("https://www.saflax.de/0-WVK-Retail/Bilder-Pictures/SAFLAX-",'Basis-Tabelle-Samen'!C288,"-",'Basis-Tabelle-Samen'!J288,"-seed-package-front-cr-dutch.jpg")),
IF($C$1="Norwegisch - NO",HYPERLINK(CONCATENATE("https://www.saflax.de/0-WVK-Retail/Bilder-Pictures/SAFLAX-",'Basis-Tabelle-Samen'!C288,"-",'Basis-Tabelle-Samen'!J288,"-seed-package-front-cr-nowegian.jpg")),
IF($C$1="Polnisch - PL",HYPERLINK(CONCATENATE("https://www.saflax.de/0-WVK-Retail/Bilder-Pictures/SAFLAX-",'Basis-Tabelle-Samen'!C288,"-",'Basis-Tabelle-Samen'!J288,"-seed-package-front-cr-polish.jpg")),
IF($C$1="Portugiesisch - PT",HYPERLINK(CONCATENATE("https://www.saflax.de/0-WVK-Retail/Bilder-Pictures/SAFLAX-",'Basis-Tabelle-Samen'!C288,"-",'Basis-Tabelle-Samen'!J288,"-seed-package-front-cr-portuguese.jpg")),
IF($C$1="Rumänisch - RO",HYPERLINK(CONCATENATE("https://www.saflax.de/0-WVK-Retail/Bilder-Pictures/SAFLAX-",'Basis-Tabelle-Samen'!C288,"-",'Basis-Tabelle-Samen'!J288,"-seed-package-front-cr-romanian.jpg")),
IF($C$1="Schwedisch - SE",HYPERLINK(CONCATENATE("https://www.saflax.de/0-WVK-Retail/Bilder-Pictures/SAFLAX-",'Basis-Tabelle-Samen'!C288,"-",'Basis-Tabelle-Samen'!J288,"-seed-package-front-cr-swedish.jpg")),
IF($C$1="Slowakisch - SK",HYPERLINK(CONCATENATE("https://www.saflax.de/0-WVK-Retail/Bilder-Pictures/SAFLAX-",'Basis-Tabelle-Samen'!C288,"-",'Basis-Tabelle-Samen'!J288,"-seed-package-front-cr-slovak.jpg")),
IF($C$1="Slowenisch - SI",HYPERLINK(CONCATENATE("https://www.saflax.de/0-WVK-Retail/Bilder-Pictures/SAFLAX-",'Basis-Tabelle-Samen'!C288,"-",'Basis-Tabelle-Samen'!J288,"-seed-package-front-cr-slovenian.jpg")),
IF($C$1="Spanisch - ES",HYPERLINK(CONCATENATE("https://www.saflax.de/0-WVK-Retail/Bilder-Pictures/SAFLAX-",'Basis-Tabelle-Samen'!C288,"-",'Basis-Tabelle-Samen'!J288,"-seed-package-front-cr-spanish.jpg")),
IF($C$1="Tschechisch - CZ",HYPERLINK(CONCATENATE("https://www.saflax.de/0-WVK-Retail/Bilder-Pictures/SAFLAX-",'Basis-Tabelle-Samen'!C288,"-",'Basis-Tabelle-Samen'!J288,"-seed-package-front-cr-czech.jpg")),
IF($C$1="Türkisch - TR",HYPERLINK(CONCATENATE("https://www.saflax.de/0-WVK-Retail/Bilder-Pictures/SAFLAX-",'Basis-Tabelle-Samen'!C288,"-",'Basis-Tabelle-Samen'!J288,"-seed-package-front-cr-turkish.jpg")),
IF($C$1="Ungarisch - HU",HYPERLINK(CONCATENATE("https://www.saflax.de/0-WVK-Retail/Bilder-Pictures/SAFLAX-",'Basis-Tabelle-Samen'!C288,"-",'Basis-Tabelle-Samen'!J288,"-seed-package-front-cr-hungarian.jpg")),
" ACHTUNG")))))))))))))))))))))))))))))</f>
        <v>https://www.saflax.de/0-WVK-Retail/Bilder-Pictures/SAFLAX-15219-rosmarinus-officinalis-seed-package-front-cr-english.jpg</v>
      </c>
      <c r="AL316" s="330" t="str">
        <f>IF(G316&lt;1,"",
IF($C$1="Bulgarisch - BG",HYPERLINK(CONCATENATE("https://www.saflax.de/0-WVK-Retail/Bilder-Pictures/SAFLAX-",'Basis-Tabelle-Samen'!C288,"-",'Basis-Tabelle-Samen'!J288,"-seed-package-back-cr-bulgarian.jpg")),
IF($C$1="Dänisch - DK",HYPERLINK(CONCATENATE("https://www.saflax.de/0-WVK-Retail/Bilder-Pictures/SAFLAX-",'Basis-Tabelle-Samen'!C288,"-",'Basis-Tabelle-Samen'!J288,"-seed-package-back-cr-danish.jpg")),
IF($C$1="Deutsch - DE",HYPERLINK(CONCATENATE("https://www.saflax.de/0-WVK-Retail/Bilder-Pictures/SAFLAX-",'Basis-Tabelle-Samen'!C288,"-",'Basis-Tabelle-Samen'!J288,"-seed-package-back-cr-german.jpg")),
IF($C$1="Englisch - UK",HYPERLINK(CONCATENATE("https://www.saflax.de/0-WVK-Retail/Bilder-Pictures/SAFLAX-",'Basis-Tabelle-Samen'!C288,"-",'Basis-Tabelle-Samen'!J288,"-seed-package-back-cr-english.jpg")),
IF($C$1="Estnisch - EE",HYPERLINK(CONCATENATE("https://www.saflax.de/0-WVK-Retail/Bilder-Pictures/SAFLAX-",'Basis-Tabelle-Samen'!C288,"-",'Basis-Tabelle-Samen'!J288,"-seed-package-back-cr-estonian.jpg")),
IF($C$1="Finnisch - FI",HYPERLINK(CONCATENATE("https://www.saflax.de/0-WVK-Retail/Bilder-Pictures/SAFLAX-",'Basis-Tabelle-Samen'!C288,"-",'Basis-Tabelle-Samen'!J288,"-seed-package-back-cr-finnish.jpg")),
IF($C$1="Französisch - FR",HYPERLINK(CONCATENATE("https://www.saflax.de/0-WVK-Retail/Bilder-Pictures/SAFLAX-",'Basis-Tabelle-Samen'!C288,"-",'Basis-Tabelle-Samen'!J288,"-seed-package-back-cr-french.jpg")),
IF($C$1="Griechisch - GR",HYPERLINK(CONCATENATE("https://www.saflax.de/0-WVK-Retail/Bilder-Pictures/SAFLAX-",'Basis-Tabelle-Samen'!C288,"-",'Basis-Tabelle-Samen'!J288,"-seed-package-back-cr-greek.jpg")),
IF($C$1="Irisch - IE",HYPERLINK(CONCATENATE("https://www.saflax.de/0-WVK-Retail/Bilder-Pictures/SAFLAX-",'Basis-Tabelle-Samen'!C288,"-",'Basis-Tabelle-Samen'!J288,"-seed-package-back-cr-irish.jpg")),
IF($C$1="Isländisch - IS",HYPERLINK(CONCATENATE("https://www.saflax.de/0-WVK-Retail/Bilder-Pictures/SAFLAX-",'Basis-Tabelle-Samen'!C288,"-",'Basis-Tabelle-Samen'!J288,"-seed-package-back-cr-icelandic.jpg")),
IF($C$1="Italienisch - IT",HYPERLINK(CONCATENATE("https://www.saflax.de/0-WVK-Retail/Bilder-Pictures/SAFLAX-",'Basis-Tabelle-Samen'!C288,"-",'Basis-Tabelle-Samen'!J288,"-seed-package-back-cr-italian.jpg")),
IF($C$1="Japanisch - JP",HYPERLINK(CONCATENATE("https://www.saflax.de/0-WVK-Retail/Bilder-Pictures/SAFLAX-",'Basis-Tabelle-Samen'!C288,"-",'Basis-Tabelle-Samen'!J288,"-seed-package-back-cr-japanese.jpg")),
IF($C$1="Kroatisch - HR",HYPERLINK(CONCATENATE("https://www.saflax.de/0-WVK-Retail/Bilder-Pictures/SAFLAX-",'Basis-Tabelle-Samen'!C288,"-",'Basis-Tabelle-Samen'!J288,"-seed-package-back-cr-croatian.jpg")),
IF($C$1="Lettisch - LV",HYPERLINK(CONCATENATE("https://www.saflax.de/0-WVK-Retail/Bilder-Pictures/SAFLAX-",'Basis-Tabelle-Samen'!C288,"-",'Basis-Tabelle-Samen'!J288,"-seed-package-back-cr-latvian.jpg")),
IF($C$1="Litauisch - LT",HYPERLINK(CONCATENATE("https://www.saflax.de/0-WVK-Retail/Bilder-Pictures/SAFLAX-",'Basis-Tabelle-Samen'!C288,"-",'Basis-Tabelle-Samen'!J288,"-seed-package-back-cr-lithuanian.jpg")),
IF($C$1="Maltesisch - MT",HYPERLINK(CONCATENATE("https://www.saflax.de/0-WVK-Retail/Bilder-Pictures/SAFLAX-",'Basis-Tabelle-Samen'!C288,"-",'Basis-Tabelle-Samen'!J288,"-seed-package-back-cr-maltese.jpg")),
IF($C$1="Niederländisch - NL",HYPERLINK(CONCATENATE("https://www.saflax.de/0-WVK-Retail/Bilder-Pictures/SAFLAX-",'Basis-Tabelle-Samen'!C288,"-",'Basis-Tabelle-Samen'!J288,"-seed-package-back-cr-dutch.jpg")),
IF($C$1="Norwegisch - NO",HYPERLINK(CONCATENATE("https://www.saflax.de/0-WVK-Retail/Bilder-Pictures/SAFLAX-",'Basis-Tabelle-Samen'!C288,"-",'Basis-Tabelle-Samen'!J288,"-seed-package-back-cr-nowegian.jpg")),
IF($C$1="Polnisch - PL",HYPERLINK(CONCATENATE("https://www.saflax.de/0-WVK-Retail/Bilder-Pictures/SAFLAX-",'Basis-Tabelle-Samen'!C288,"-",'Basis-Tabelle-Samen'!J288,"-seed-package-back-cr-polish.jpg")),
IF($C$1="Portugiesisch - PT",HYPERLINK(CONCATENATE("https://www.saflax.de/0-WVK-Retail/Bilder-Pictures/SAFLAX-",'Basis-Tabelle-Samen'!C288,"-",'Basis-Tabelle-Samen'!J288,"-seed-package-back-cr-portuguese.jpg")),
IF($C$1="Rumänisch - RO",HYPERLINK(CONCATENATE("https://www.saflax.de/0-WVK-Retail/Bilder-Pictures/SAFLAX-",'Basis-Tabelle-Samen'!C288,"-",'Basis-Tabelle-Samen'!J288,"-seed-package-back-cr-romanian.jpg")),
IF($C$1="Schwedisch - SE",HYPERLINK(CONCATENATE("https://www.saflax.de/0-WVK-Retail/Bilder-Pictures/SAFLAX-",'Basis-Tabelle-Samen'!C288,"-",'Basis-Tabelle-Samen'!J288,"-seed-package-back-cr-swedish.jpg")),
IF($C$1="Slowakisch - SK",HYPERLINK(CONCATENATE("https://www.saflax.de/0-WVK-Retail/Bilder-Pictures/SAFLAX-",'Basis-Tabelle-Samen'!C288,"-",'Basis-Tabelle-Samen'!J288,"-seed-package-back-cr-slovak.jpg")),
IF($C$1="Slowenisch - SI",HYPERLINK(CONCATENATE("https://www.saflax.de/0-WVK-Retail/Bilder-Pictures/SAFLAX-",'Basis-Tabelle-Samen'!C288,"-",'Basis-Tabelle-Samen'!J288,"-seed-package-back-cr-slovenian.jpg")),
IF($C$1="Spanisch - ES",HYPERLINK(CONCATENATE("https://www.saflax.de/0-WVK-Retail/Bilder-Pictures/SAFLAX-",'Basis-Tabelle-Samen'!C288,"-",'Basis-Tabelle-Samen'!J288,"-seed-package-back-cr-spanish.jpg")),
IF($C$1="Tschechisch - CZ",HYPERLINK(CONCATENATE("https://www.saflax.de/0-WVK-Retail/Bilder-Pictures/SAFLAX-",'Basis-Tabelle-Samen'!C288,"-",'Basis-Tabelle-Samen'!J288,"-seed-package-back-cr-czech.jpg")),
IF($C$1="Türkisch - TR",HYPERLINK(CONCATENATE("https://www.saflax.de/0-WVK-Retail/Bilder-Pictures/SAFLAX-",'Basis-Tabelle-Samen'!C288,"-",'Basis-Tabelle-Samen'!J288,"-seed-package-back-cr-turkish.jpg")),
IF($C$1="Ungarisch - HU",HYPERLINK(CONCATENATE("https://www.saflax.de/0-WVK-Retail/Bilder-Pictures/SAFLAX-",'Basis-Tabelle-Samen'!C288,"-",'Basis-Tabelle-Samen'!J288,"-seed-package-back-cr-hungarian.jpg")),
" ACHTUNG")))))))))))))))))))))))))))))</f>
        <v>https://www.saflax.de/0-WVK-Retail/Bilder-Pictures/SAFLAX-15219-rosmarinus-officinalis-seed-package-back-cr-english.jpg</v>
      </c>
      <c r="AM316" s="330" t="str">
        <f>IF(H316&lt;1,"",
IF($C$1="Bulgarisch - BG",HYPERLINK(CONCATENATE("https://www.saflax.de/0-WVK-Retail/Bilder-Pictures/SAFLAX-",'Basis-Tabelle-Samen'!K288,"-",'Basis-Tabelle-Samen'!J288,"-garden-to-go-mini-bulgarian.jpg")),
IF($C$1="Dänisch - DK",HYPERLINK(CONCATENATE("https://www.saflax.de/0-WVK-Retail/Bilder-Pictures/SAFLAX-",'Basis-Tabelle-Samen'!K288,"-",'Basis-Tabelle-Samen'!J288,"-garden-to-go-mini-danish.jpg")),
IF($C$1="Deutsch - DE",HYPERLINK(CONCATENATE("https://www.saflax.de/0-WVK-Retail/Bilder-Pictures/SAFLAX-",'Basis-Tabelle-Samen'!K288,"-",'Basis-Tabelle-Samen'!J288,"-garden-to-go-mini-german.jpg")),
IF($C$1="Englisch - UK",HYPERLINK(CONCATENATE("https://www.saflax.de/0-WVK-Retail/Bilder-Pictures/SAFLAX-",'Basis-Tabelle-Samen'!K288,"-",'Basis-Tabelle-Samen'!J288,"-garden-to-go-mini-english.jpg")),
IF($C$1="Estnisch - EE",HYPERLINK(CONCATENATE("https://www.saflax.de/0-WVK-Retail/Bilder-Pictures/SAFLAX-",'Basis-Tabelle-Samen'!K288,"-",'Basis-Tabelle-Samen'!J288,"-garden-to-go-mini-estonian.jpg")),
IF($C$1="Finnisch - FI",HYPERLINK(CONCATENATE("https://www.saflax.de/0-WVK-Retail/Bilder-Pictures/SAFLAX-",'Basis-Tabelle-Samen'!K288,"-",'Basis-Tabelle-Samen'!J288,"-garden-to-go-mini-finnish.jpg")),
IF($C$1="Französisch - FR",HYPERLINK(CONCATENATE("https://www.saflax.de/0-WVK-Retail/Bilder-Pictures/SAFLAX-",'Basis-Tabelle-Samen'!K288,"-",'Basis-Tabelle-Samen'!J288,"-garden-to-go-mini-french.jpg")),
IF($C$1="Griechisch - GR",HYPERLINK(CONCATENATE("https://www.saflax.de/0-WVK-Retail/Bilder-Pictures/SAFLAX-",'Basis-Tabelle-Samen'!K288,"-",'Basis-Tabelle-Samen'!J288,"-garden-to-go-mini-greek.jpg")),
IF($C$1="Irisch - IE",HYPERLINK(CONCATENATE("https://www.saflax.de/0-WVK-Retail/Bilder-Pictures/SAFLAX-",'Basis-Tabelle-Samen'!K288,"-",'Basis-Tabelle-Samen'!J288,"-garden-to-go-mini-irish.jpg")),
IF($C$1="Isländisch - IS",HYPERLINK(CONCATENATE("https://www.saflax.de/0-WVK-Retail/Bilder-Pictures/SAFLAX-",'Basis-Tabelle-Samen'!K288,"-",'Basis-Tabelle-Samen'!J288,"-garden-to-go-mini-icelandic.jpg")),
IF($C$1="Italienisch - IT",HYPERLINK(CONCATENATE("https://www.saflax.de/0-WVK-Retail/Bilder-Pictures/SAFLAX-",'Basis-Tabelle-Samen'!K288,"-",'Basis-Tabelle-Samen'!J288,"-garden-to-go-mini-italian.jpg")),
IF($C$1="Japanisch - JP",HYPERLINK(CONCATENATE("https://www.saflax.de/0-WVK-Retail/Bilder-Pictures/SAFLAX-",'Basis-Tabelle-Samen'!K288,"-",'Basis-Tabelle-Samen'!J288,"-garden-to-go-mini-japanese.jpg")),
IF($C$1="Kroatisch - HR",HYPERLINK(CONCATENATE("https://www.saflax.de/0-WVK-Retail/Bilder-Pictures/SAFLAX-",'Basis-Tabelle-Samen'!K288,"-",'Basis-Tabelle-Samen'!J288,"-garden-to-go-mini-croatian.jpg")),
IF($C$1="Lettisch - LV",HYPERLINK(CONCATENATE("https://www.saflax.de/0-WVK-Retail/Bilder-Pictures/SAFLAX-",'Basis-Tabelle-Samen'!K288,"-",'Basis-Tabelle-Samen'!J288,"-garden-to-go-mini-latvian.jpg")),
IF($C$1="Litauisch - LT",HYPERLINK(CONCATENATE("https://www.saflax.de/0-WVK-Retail/Bilder-Pictures/SAFLAX-",'Basis-Tabelle-Samen'!K288,"-",'Basis-Tabelle-Samen'!J288,"-garden-to-go-mini-lithuanian.jpg")),
IF($C$1="Maltesisch - MT",HYPERLINK(CONCATENATE("https://www.saflax.de/0-WVK-Retail/Bilder-Pictures/SAFLAX-",'Basis-Tabelle-Samen'!K288,"-",'Basis-Tabelle-Samen'!J288,"-garden-to-go-mini-maltese.jpg")),
IF($C$1="Niederländisch - NL",HYPERLINK(CONCATENATE("https://www.saflax.de/0-WVK-Retail/Bilder-Pictures/SAFLAX-",'Basis-Tabelle-Samen'!K288,"-",'Basis-Tabelle-Samen'!J288,"-garden-to-go-mini-dutch.jpg")),
IF($C$1="Norwegisch - NO",HYPERLINK(CONCATENATE("https://www.saflax.de/0-WVK-Retail/Bilder-Pictures/SAFLAX-",'Basis-Tabelle-Samen'!K288,"-",'Basis-Tabelle-Samen'!J288,"-garden-to-go-mini-nowegian.jpg")),
IF($C$1="Polnisch - PL",HYPERLINK(CONCATENATE("https://www.saflax.de/0-WVK-Retail/Bilder-Pictures/SAFLAX-",'Basis-Tabelle-Samen'!K288,"-",'Basis-Tabelle-Samen'!J288,"-garden-to-go-mini-polish.jpg")),
IF($C$1="Portugiesisch - PT",HYPERLINK(CONCATENATE("https://www.saflax.de/0-WVK-Retail/Bilder-Pictures/SAFLAX-",'Basis-Tabelle-Samen'!K288,"-",'Basis-Tabelle-Samen'!J288,"-garden-to-go-mini-portuguese.jpg")),
IF($C$1="Rumänisch - RO",HYPERLINK(CONCATENATE("https://www.saflax.de/0-WVK-Retail/Bilder-Pictures/SAFLAX-",'Basis-Tabelle-Samen'!K288,"-",'Basis-Tabelle-Samen'!J288,"-garden-to-go-mini-romanian.jpg")),
IF($C$1="Schwedisch - SE",HYPERLINK(CONCATENATE("https://www.saflax.de/0-WVK-Retail/Bilder-Pictures/SAFLAX-",'Basis-Tabelle-Samen'!K288,"-",'Basis-Tabelle-Samen'!J288,"-garden-to-go-mini-swedish.jpg")),
IF($C$1="Slowakisch - SK",HYPERLINK(CONCATENATE("https://www.saflax.de/0-WVK-Retail/Bilder-Pictures/SAFLAX-",'Basis-Tabelle-Samen'!K288,"-",'Basis-Tabelle-Samen'!J288,"-garden-to-go-mini-slovak.jpg")),
IF($C$1="Slowenisch - SI",HYPERLINK(CONCATENATE("https://www.saflax.de/0-WVK-Retail/Bilder-Pictures/SAFLAX-",'Basis-Tabelle-Samen'!K288,"-",'Basis-Tabelle-Samen'!J288,"-garden-to-go-mini-slovenian.jpg")),
IF($C$1="Spanisch - ES",HYPERLINK(CONCATENATE("https://www.saflax.de/0-WVK-Retail/Bilder-Pictures/SAFLAX-",'Basis-Tabelle-Samen'!K288,"-",'Basis-Tabelle-Samen'!J288,"-garden-to-go-mini-spanish.jpg")),
IF($C$1="Tschechisch - CZ",HYPERLINK(CONCATENATE("https://www.saflax.de/0-WVK-Retail/Bilder-Pictures/SAFLAX-",'Basis-Tabelle-Samen'!K288,"-",'Basis-Tabelle-Samen'!J288,"-garden-to-go-mini-czech.jpg")),
IF($C$1="Türkisch - TR",HYPERLINK(CONCATENATE("https://www.saflax.de/0-WVK-Retail/Bilder-Pictures/SAFLAX-",'Basis-Tabelle-Samen'!K288,"-",'Basis-Tabelle-Samen'!J288,"-garden-to-go-mini-turkish.jpg")),
IF($C$1="Ungarisch - HU",HYPERLINK(CONCATENATE("https://www.saflax.de/0-WVK-Retail/Bilder-Pictures/SAFLAX-",'Basis-Tabelle-Samen'!K288,"-",'Basis-Tabelle-Samen'!J288,"-garden-to-go-mini-hungarian.jpg")),
" ACHTUNG")))))))))))))))))))))))))))))</f>
        <v>https://www.saflax.de/0-WVK-Retail/Bilder-Pictures/SAFLAX-75219-rosmarinus-officinalis-garden-to-go-mini-english.jpg</v>
      </c>
      <c r="AN316" s="330" t="str">
        <f>IF(I316&lt;1,"",
IF($C$1="Bulgarisch - BG",HYPERLINK(CONCATENATE("https://www.saflax.de/0-WVK-Retail/Bilder-Pictures/SAFLAX-",'Basis-Tabelle-Samen'!N288,"-",'Basis-Tabelle-Samen'!J288,"-garden-to-go-lite-bulgarian.jpg")),
IF($C$1="Dänisch - DK",HYPERLINK(CONCATENATE("https://www.saflax.de/0-WVK-Retail/Bilder-Pictures/SAFLAX-",'Basis-Tabelle-Samen'!N288,"-",'Basis-Tabelle-Samen'!J288,"-garden-to-go-lite-danish.jpg")),
IF($C$1="Deutsch - DE",HYPERLINK(CONCATENATE("https://www.saflax.de/0-WVK-Retail/Bilder-Pictures/SAFLAX-",'Basis-Tabelle-Samen'!N288,"-",'Basis-Tabelle-Samen'!J288,"-garden-to-go-lite-german.jpg")),
IF($C$1="Englisch - UK",HYPERLINK(CONCATENATE("https://www.saflax.de/0-WVK-Retail/Bilder-Pictures/SAFLAX-",'Basis-Tabelle-Samen'!N288,"-",'Basis-Tabelle-Samen'!J288,"-garden-to-go-lite-english.jpg")),
IF($C$1="Estnisch - EE",HYPERLINK(CONCATENATE("https://www.saflax.de/0-WVK-Retail/Bilder-Pictures/SAFLAX-",'Basis-Tabelle-Samen'!N288,"-",'Basis-Tabelle-Samen'!J288,"-garden-to-go-lite-estonian.jpg")),
IF($C$1="Finnisch - FI",HYPERLINK(CONCATENATE("https://www.saflax.de/0-WVK-Retail/Bilder-Pictures/SAFLAX-",'Basis-Tabelle-Samen'!N288,"-",'Basis-Tabelle-Samen'!J288,"-garden-to-go-lite-finnish.jpg")),
IF($C$1="Französisch - FR",HYPERLINK(CONCATENATE("https://www.saflax.de/0-WVK-Retail/Bilder-Pictures/SAFLAX-",'Basis-Tabelle-Samen'!N288,"-",'Basis-Tabelle-Samen'!J288,"-garden-to-go-lite-french.jpg")),
IF($C$1="Griechisch - GR",HYPERLINK(CONCATENATE("https://www.saflax.de/0-WVK-Retail/Bilder-Pictures/SAFLAX-",'Basis-Tabelle-Samen'!N288,"-",'Basis-Tabelle-Samen'!J288,"-garden-to-go-lite-greek.jpg")),
IF($C$1="Irisch - IE",HYPERLINK(CONCATENATE("https://www.saflax.de/0-WVK-Retail/Bilder-Pictures/SAFLAX-",'Basis-Tabelle-Samen'!N288,"-",'Basis-Tabelle-Samen'!J288,"-garden-to-go-lite-irish.jpg")),
IF($C$1="Isländisch - IS",HYPERLINK(CONCATENATE("https://www.saflax.de/0-WVK-Retail/Bilder-Pictures/SAFLAX-",'Basis-Tabelle-Samen'!N288,"-",'Basis-Tabelle-Samen'!J288,"-garden-to-go-lite-icelandic.jpg")),
IF($C$1="Italienisch - IT",HYPERLINK(CONCATENATE("https://www.saflax.de/0-WVK-Retail/Bilder-Pictures/SAFLAX-",'Basis-Tabelle-Samen'!N288,"-",'Basis-Tabelle-Samen'!J288,"-garden-to-go-lite-italian.jpg")),
IF($C$1="Japanisch - JP",HYPERLINK(CONCATENATE("https://www.saflax.de/0-WVK-Retail/Bilder-Pictures/SAFLAX-",'Basis-Tabelle-Samen'!N288,"-",'Basis-Tabelle-Samen'!J288,"-garden-to-go-lite-japanese.jpg")),
IF($C$1="Kroatisch - HR",HYPERLINK(CONCATENATE("https://www.saflax.de/0-WVK-Retail/Bilder-Pictures/SAFLAX-",'Basis-Tabelle-Samen'!N288,"-",'Basis-Tabelle-Samen'!J288,"-garden-to-go-lite-croatian.jpg")),
IF($C$1="Lettisch - LV",HYPERLINK(CONCATENATE("https://www.saflax.de/0-WVK-Retail/Bilder-Pictures/SAFLAX-",'Basis-Tabelle-Samen'!N288,"-",'Basis-Tabelle-Samen'!J288,"-garden-to-go-lite-latvian.jpg")),
IF($C$1="Litauisch - LT",HYPERLINK(CONCATENATE("https://www.saflax.de/0-WVK-Retail/Bilder-Pictures/SAFLAX-",'Basis-Tabelle-Samen'!N288,"-",'Basis-Tabelle-Samen'!J288,"-garden-to-go-lite-lithuanian.jpg")),
IF($C$1="Maltesisch - MT",HYPERLINK(CONCATENATE("https://www.saflax.de/0-WVK-Retail/Bilder-Pictures/SAFLAX-",'Basis-Tabelle-Samen'!N288,"-",'Basis-Tabelle-Samen'!J288,"-garden-to-go-lite-maltese.jpg")),
IF($C$1="Niederländisch - NL",HYPERLINK(CONCATENATE("https://www.saflax.de/0-WVK-Retail/Bilder-Pictures/SAFLAX-",'Basis-Tabelle-Samen'!N288,"-",'Basis-Tabelle-Samen'!J288,"-garden-to-go-lite-dutch.jpg")),
IF($C$1="Norwegisch - NO",HYPERLINK(CONCATENATE("https://www.saflax.de/0-WVK-Retail/Bilder-Pictures/SAFLAX-",'Basis-Tabelle-Samen'!N288,"-",'Basis-Tabelle-Samen'!J288,"-garden-to-go-lite-nowegian.jpg")),
IF($C$1="Polnisch - PL",HYPERLINK(CONCATENATE("https://www.saflax.de/0-WVK-Retail/Bilder-Pictures/SAFLAX-",'Basis-Tabelle-Samen'!N288,"-",'Basis-Tabelle-Samen'!J288,"-garden-to-go-lite-polish.jpg")),
IF($C$1="Portugiesisch - PT",HYPERLINK(CONCATENATE("https://www.saflax.de/0-WVK-Retail/Bilder-Pictures/SAFLAX-",'Basis-Tabelle-Samen'!N288,"-",'Basis-Tabelle-Samen'!J288,"-garden-to-go-lite-portuguese.jpg")),
IF($C$1="Rumänisch - RO",HYPERLINK(CONCATENATE("https://www.saflax.de/0-WVK-Retail/Bilder-Pictures/SAFLAX-",'Basis-Tabelle-Samen'!N288,"-",'Basis-Tabelle-Samen'!J288,"-garden-to-go-lite-romanian.jpg")),
IF($C$1="Schwedisch - SE",HYPERLINK(CONCATENATE("https://www.saflax.de/0-WVK-Retail/Bilder-Pictures/SAFLAX-",'Basis-Tabelle-Samen'!N288,"-",'Basis-Tabelle-Samen'!J288,"-garden-to-go-lite-swedish.jpg")),
IF($C$1="Slowakisch - SK",HYPERLINK(CONCATENATE("https://www.saflax.de/0-WVK-Retail/Bilder-Pictures/SAFLAX-",'Basis-Tabelle-Samen'!N288,"-",'Basis-Tabelle-Samen'!J288,"-garden-to-go-lite-slovak.jpg")),
IF($C$1="Slowenisch - SI",HYPERLINK(CONCATENATE("https://www.saflax.de/0-WVK-Retail/Bilder-Pictures/SAFLAX-",'Basis-Tabelle-Samen'!N288,"-",'Basis-Tabelle-Samen'!J288,"-garden-to-go-lite-slovenian.jpg")),
IF($C$1="Spanisch - ES",HYPERLINK(CONCATENATE("https://www.saflax.de/0-WVK-Retail/Bilder-Pictures/SAFLAX-",'Basis-Tabelle-Samen'!N288,"-",'Basis-Tabelle-Samen'!J288,"-garden-to-go-lite-spanish.jpg")),
IF($C$1="Tschechisch - CZ",HYPERLINK(CONCATENATE("https://www.saflax.de/0-WVK-Retail/Bilder-Pictures/SAFLAX-",'Basis-Tabelle-Samen'!N288,"-",'Basis-Tabelle-Samen'!J288,"-garden-to-go-lite-czech.jpg")),
IF($C$1="Türkisch - TR",HYPERLINK(CONCATENATE("https://www.saflax.de/0-WVK-Retail/Bilder-Pictures/SAFLAX-",'Basis-Tabelle-Samen'!N288,"-",'Basis-Tabelle-Samen'!J288,"-garden-to-go-lite-turkish.jpg")),
IF($C$1="Ungarisch - HU",HYPERLINK(CONCATENATE("https://www.saflax.de/0-WVK-Retail/Bilder-Pictures/SAFLAX-",'Basis-Tabelle-Samen'!N288,"-",'Basis-Tabelle-Samen'!J288,"-garden-to-go-lite-hungarian.jpg")),
" ACHTUNG")))))))))))))))))))))))))))))</f>
        <v>https://www.saflax.de/0-WVK-Retail/Bilder-Pictures/SAFLAX-85219-rosmarinus-officinalis-garden-to-go-lite-english.jpg</v>
      </c>
      <c r="AO316" s="330" t="str">
        <f>IF(J316&lt;1,"",
IF($C$1="Bulgarisch - BG",HYPERLINK(CONCATENATE("https://www.saflax.de/0-WVK-Retail/Bilder-Pictures/SAFLAX-",'Basis-Tabelle-Samen'!Q288,"-",'Basis-Tabelle-Samen'!J288,"-garden-to-go-bulgarian.jpg")),
IF($C$1="Dänisch - DK",HYPERLINK(CONCATENATE("https://www.saflax.de/0-WVK-Retail/Bilder-Pictures/SAFLAX-",'Basis-Tabelle-Samen'!Q288,"-",'Basis-Tabelle-Samen'!J288,"-garden-to-go-danish.jpg")),
IF($C$1="Deutsch - DE",HYPERLINK(CONCATENATE("https://www.saflax.de/0-WVK-Retail/Bilder-Pictures/SAFLAX-",'Basis-Tabelle-Samen'!Q288,"-",'Basis-Tabelle-Samen'!J288,"-garden-to-go-german.jpg")),
IF($C$1="Englisch - UK",HYPERLINK(CONCATENATE("https://www.saflax.de/0-WVK-Retail/Bilder-Pictures/SAFLAX-",'Basis-Tabelle-Samen'!Q288,"-",'Basis-Tabelle-Samen'!J288,"-garden-to-go-english.jpg")),
IF($C$1="Estnisch - EE",HYPERLINK(CONCATENATE("https://www.saflax.de/0-WVK-Retail/Bilder-Pictures/SAFLAX-",'Basis-Tabelle-Samen'!Q288,"-",'Basis-Tabelle-Samen'!J288,"-garden-to-go-estonian.jpg")),
IF($C$1="Finnisch - FI",HYPERLINK(CONCATENATE("https://www.saflax.de/0-WVK-Retail/Bilder-Pictures/SAFLAX-",'Basis-Tabelle-Samen'!Q288,"-",'Basis-Tabelle-Samen'!J288,"-garden-to-go-finnish.jpg")),
IF($C$1="Französisch - FR",HYPERLINK(CONCATENATE("https://www.saflax.de/0-WVK-Retail/Bilder-Pictures/SAFLAX-",'Basis-Tabelle-Samen'!Q288,"-",'Basis-Tabelle-Samen'!J288,"-garden-to-go-french.jpg")),
IF($C$1="Griechisch - GR",HYPERLINK(CONCATENATE("https://www.saflax.de/0-WVK-Retail/Bilder-Pictures/SAFLAX-",'Basis-Tabelle-Samen'!Q288,"-",'Basis-Tabelle-Samen'!J288,"-garden-to-go-greek.jpg")),
IF($C$1="Irisch - IE",HYPERLINK(CONCATENATE("https://www.saflax.de/0-WVK-Retail/Bilder-Pictures/SAFLAX-",'Basis-Tabelle-Samen'!Q288,"-",'Basis-Tabelle-Samen'!J288,"-garden-to-go-irish.jpg")),
IF($C$1="Isländisch - IS",HYPERLINK(CONCATENATE("https://www.saflax.de/0-WVK-Retail/Bilder-Pictures/SAFLAX-",'Basis-Tabelle-Samen'!Q288,"-",'Basis-Tabelle-Samen'!J288,"-garden-to-go-icelandic.jpg")),
IF($C$1="Italienisch - IT",HYPERLINK(CONCATENATE("https://www.saflax.de/0-WVK-Retail/Bilder-Pictures/SAFLAX-",'Basis-Tabelle-Samen'!Q288,"-",'Basis-Tabelle-Samen'!J288,"-garden-to-go-italian.jpg")),
IF($C$1="Japanisch - JP",HYPERLINK(CONCATENATE("https://www.saflax.de/0-WVK-Retail/Bilder-Pictures/SAFLAX-",'Basis-Tabelle-Samen'!Q288,"-",'Basis-Tabelle-Samen'!J288,"-garden-to-go-japanese.jpg")),
IF($C$1="Kroatisch - HR",HYPERLINK(CONCATENATE("https://www.saflax.de/0-WVK-Retail/Bilder-Pictures/SAFLAX-",'Basis-Tabelle-Samen'!Q288,"-",'Basis-Tabelle-Samen'!J288,"-garden-to-go-croatian.jpg")),
IF($C$1="Lettisch - LV",HYPERLINK(CONCATENATE("https://www.saflax.de/0-WVK-Retail/Bilder-Pictures/SAFLAX-",'Basis-Tabelle-Samen'!Q288,"-",'Basis-Tabelle-Samen'!J288,"-garden-to-go-latvian.jpg")),
IF($C$1="Litauisch - LT",HYPERLINK(CONCATENATE("https://www.saflax.de/0-WVK-Retail/Bilder-Pictures/SAFLAX-",'Basis-Tabelle-Samen'!Q288,"-",'Basis-Tabelle-Samen'!J288,"-garden-to-go-lithuanian.jpg")),
IF($C$1="Maltesisch - MT",HYPERLINK(CONCATENATE("https://www.saflax.de/0-WVK-Retail/Bilder-Pictures/SAFLAX-",'Basis-Tabelle-Samen'!Q288,"-",'Basis-Tabelle-Samen'!J288,"-garden-to-go-maltese.jpg")),
IF($C$1="Niederländisch - NL",HYPERLINK(CONCATENATE("https://www.saflax.de/0-WVK-Retail/Bilder-Pictures/SAFLAX-",'Basis-Tabelle-Samen'!Q288,"-",'Basis-Tabelle-Samen'!J288,"-garden-to-go-dutch.jpg")),
IF($C$1="Norwegisch - NO",HYPERLINK(CONCATENATE("https://www.saflax.de/0-WVK-Retail/Bilder-Pictures/SAFLAX-",'Basis-Tabelle-Samen'!Q288,"-",'Basis-Tabelle-Samen'!J288,"-garden-to-go-nowegian.jpg")),
IF($C$1="Polnisch - PL",HYPERLINK(CONCATENATE("https://www.saflax.de/0-WVK-Retail/Bilder-Pictures/SAFLAX-",'Basis-Tabelle-Samen'!Q288,"-",'Basis-Tabelle-Samen'!J288,"-garden-to-go-polish.jpg")),
IF($C$1="Portugiesisch - PT",HYPERLINK(CONCATENATE("https://www.saflax.de/0-WVK-Retail/Bilder-Pictures/SAFLAX-",'Basis-Tabelle-Samen'!Q288,"-",'Basis-Tabelle-Samen'!J288,"-garden-to-go-portuguese.jpg")),
IF($C$1="Rumänisch - RO",HYPERLINK(CONCATENATE("https://www.saflax.de/0-WVK-Retail/Bilder-Pictures/SAFLAX-",'Basis-Tabelle-Samen'!Q288,"-",'Basis-Tabelle-Samen'!J288,"-garden-to-go-romanian.jpg")),
IF($C$1="Schwedisch - SE",HYPERLINK(CONCATENATE("https://www.saflax.de/0-WVK-Retail/Bilder-Pictures/SAFLAX-",'Basis-Tabelle-Samen'!Q288,"-",'Basis-Tabelle-Samen'!J288,"-garden-to-go-swedish.jpg")),
IF($C$1="Slowakisch - SK",HYPERLINK(CONCATENATE("https://www.saflax.de/0-WVK-Retail/Bilder-Pictures/SAFLAX-",'Basis-Tabelle-Samen'!Q288,"-",'Basis-Tabelle-Samen'!J288,"-garden-to-go-slovak.jpg")),
IF($C$1="Slowenisch - SI",HYPERLINK(CONCATENATE("https://www.saflax.de/0-WVK-Retail/Bilder-Pictures/SAFLAX-",'Basis-Tabelle-Samen'!Q288,"-",'Basis-Tabelle-Samen'!J288,"-garden-to-go-slovenian.jpg")),
IF($C$1="Spanisch - ES",HYPERLINK(CONCATENATE("https://www.saflax.de/0-WVK-Retail/Bilder-Pictures/SAFLAX-",'Basis-Tabelle-Samen'!Q288,"-",'Basis-Tabelle-Samen'!J288,"-garden-to-go-spanish.jpg")),
IF($C$1="Tschechisch - CZ",HYPERLINK(CONCATENATE("https://www.saflax.de/0-WVK-Retail/Bilder-Pictures/SAFLAX-",'Basis-Tabelle-Samen'!Q288,"-",'Basis-Tabelle-Samen'!J288,"-garden-to-go-czech.jpg")),
IF($C$1="Türkisch - TR",HYPERLINK(CONCATENATE("https://www.saflax.de/0-WVK-Retail/Bilder-Pictures/SAFLAX-",'Basis-Tabelle-Samen'!Q288,"-",'Basis-Tabelle-Samen'!J288,"-garden-to-go-turkish.jpg")),
IF($C$1="Ungarisch - HU",HYPERLINK(CONCATENATE("https://www.saflax.de/0-WVK-Retail/Bilder-Pictures/SAFLAX-",'Basis-Tabelle-Samen'!Q288,"-",'Basis-Tabelle-Samen'!J288,"-garden-to-go-hungarian.jpg")),
" ACHTUNG")))))))))))))))))))))))))))))</f>
        <v>https://www.saflax.de/0-WVK-Retail/Bilder-Pictures/SAFLAX-55219-rosmarinus-officinalis-garden-to-go-english.jpg</v>
      </c>
      <c r="AP316" s="330" t="str">
        <f>IF(K316&lt;1,"",
IF($C$1="Bulgarisch - BG",HYPERLINK(CONCATENATE("https://www.saflax.de/0-WVK-Retail/Bilder-Pictures/SAFLAX-",'Basis-Tabelle-Samen'!T288,"-",'Basis-Tabelle-Samen'!J288,"-cultivation-set-bulgarian.jpg")),
IF($C$1="Dänisch - DK",HYPERLINK(CONCATENATE("https://www.saflax.de/0-WVK-Retail/Bilder-Pictures/SAFLAX-",'Basis-Tabelle-Samen'!T288,"-",'Basis-Tabelle-Samen'!J288,"-cultivation-set-danish.jpg")),
IF($C$1="Deutsch - DE",HYPERLINK(CONCATENATE("https://www.saflax.de/0-WVK-Retail/Bilder-Pictures/SAFLAX-",'Basis-Tabelle-Samen'!T288,"-",'Basis-Tabelle-Samen'!J288,"-cultivation-set-german.jpg")),
IF($C$1="Englisch - UK",HYPERLINK(CONCATENATE("https://www.saflax.de/0-WVK-Retail/Bilder-Pictures/SAFLAX-",'Basis-Tabelle-Samen'!T288,"-",'Basis-Tabelle-Samen'!J288,"-cultivation-set-english.jpg")),
IF($C$1="Estnisch - EE",HYPERLINK(CONCATENATE("https://www.saflax.de/0-WVK-Retail/Bilder-Pictures/SAFLAX-",'Basis-Tabelle-Samen'!T288,"-",'Basis-Tabelle-Samen'!J288,"-cultivation-set-estonian.jpg")),
IF($C$1="Finnisch - FI",HYPERLINK(CONCATENATE("https://www.saflax.de/0-WVK-Retail/Bilder-Pictures/SAFLAX-",'Basis-Tabelle-Samen'!T288,"-",'Basis-Tabelle-Samen'!J288,"-cultivation-set-finnish.jpg")),
IF($C$1="Französisch - FR",HYPERLINK(CONCATENATE("https://www.saflax.de/0-WVK-Retail/Bilder-Pictures/SAFLAX-",'Basis-Tabelle-Samen'!T288,"-",'Basis-Tabelle-Samen'!J288,"-cultivation-set-french.jpg")),
IF($C$1="Griechisch - GR",HYPERLINK(CONCATENATE("https://www.saflax.de/0-WVK-Retail/Bilder-Pictures/SAFLAX-",'Basis-Tabelle-Samen'!T288,"-",'Basis-Tabelle-Samen'!J288,"-cultivation-set-greek.jpg")),
IF($C$1="Irisch - IE",HYPERLINK(CONCATENATE("https://www.saflax.de/0-WVK-Retail/Bilder-Pictures/SAFLAX-",'Basis-Tabelle-Samen'!T288,"-",'Basis-Tabelle-Samen'!J288,"-cultivation-set-irish.jpg")),
IF($C$1="Isländisch - IS",HYPERLINK(CONCATENATE("https://www.saflax.de/0-WVK-Retail/Bilder-Pictures/SAFLAX-",'Basis-Tabelle-Samen'!T288,"-",'Basis-Tabelle-Samen'!J288,"-cultivation-set-icelandic.jpg")),
IF($C$1="Italienisch - IT",HYPERLINK(CONCATENATE("https://www.saflax.de/0-WVK-Retail/Bilder-Pictures/SAFLAX-",'Basis-Tabelle-Samen'!T288,"-",'Basis-Tabelle-Samen'!J288,"-cultivation-set-italian.jpg")),
IF($C$1="Japanisch - JP",HYPERLINK(CONCATENATE("https://www.saflax.de/0-WVK-Retail/Bilder-Pictures/SAFLAX-",'Basis-Tabelle-Samen'!T288,"-",'Basis-Tabelle-Samen'!J288,"-cultivation-set-japanese.jpg")),
IF($C$1="Kroatisch - HR",HYPERLINK(CONCATENATE("https://www.saflax.de/0-WVK-Retail/Bilder-Pictures/SAFLAX-",'Basis-Tabelle-Samen'!T288,"-",'Basis-Tabelle-Samen'!J288,"-cultivation-set-croatian.jpg")),
IF($C$1="Lettisch - LV",HYPERLINK(CONCATENATE("https://www.saflax.de/0-WVK-Retail/Bilder-Pictures/SAFLAX-",'Basis-Tabelle-Samen'!T288,"-",'Basis-Tabelle-Samen'!J288,"-cultivation-set-latvian.jpg")),
IF($C$1="Litauisch - LT",HYPERLINK(CONCATENATE("https://www.saflax.de/0-WVK-Retail/Bilder-Pictures/SAFLAX-",'Basis-Tabelle-Samen'!T288,"-",'Basis-Tabelle-Samen'!J288,"-cultivation-set-lithuanian.jpg")),
IF($C$1="Maltesisch - MT",HYPERLINK(CONCATENATE("https://www.saflax.de/0-WVK-Retail/Bilder-Pictures/SAFLAX-",'Basis-Tabelle-Samen'!T288,"-",'Basis-Tabelle-Samen'!J288,"-cultivation-set-maltese.jpg")),
IF($C$1="Niederländisch - NL",HYPERLINK(CONCATENATE("https://www.saflax.de/0-WVK-Retail/Bilder-Pictures/SAFLAX-",'Basis-Tabelle-Samen'!T288,"-",'Basis-Tabelle-Samen'!J288,"-cultivation-set-dutch.jpg")),
IF($C$1="Norwegisch - NO",HYPERLINK(CONCATENATE("https://www.saflax.de/0-WVK-Retail/Bilder-Pictures/SAFLAX-",'Basis-Tabelle-Samen'!T288,"-",'Basis-Tabelle-Samen'!J288,"-cultivation-set-nowegian.jpg")),
IF($C$1="Polnisch - PL",HYPERLINK(CONCATENATE("https://www.saflax.de/0-WVK-Retail/Bilder-Pictures/SAFLAX-",'Basis-Tabelle-Samen'!T288,"-",'Basis-Tabelle-Samen'!J288,"-cultivation-set-polish.jpg")),
IF($C$1="Portugiesisch - PT",HYPERLINK(CONCATENATE("https://www.saflax.de/0-WVK-Retail/Bilder-Pictures/SAFLAX-",'Basis-Tabelle-Samen'!T288,"-",'Basis-Tabelle-Samen'!J288,"-cultivation-set-portuguese.jpg")),
IF($C$1="Rumänisch - RO",HYPERLINK(CONCATENATE("https://www.saflax.de/0-WVK-Retail/Bilder-Pictures/SAFLAX-",'Basis-Tabelle-Samen'!T288,"-",'Basis-Tabelle-Samen'!J288,"-cultivation-set-romanian.jpg")),
IF($C$1="Schwedisch - SE",HYPERLINK(CONCATENATE("https://www.saflax.de/0-WVK-Retail/Bilder-Pictures/SAFLAX-",'Basis-Tabelle-Samen'!T288,"-",'Basis-Tabelle-Samen'!J288,"-cultivation-set-swedish.jpg")),
IF($C$1="Slowakisch - SK",HYPERLINK(CONCATENATE("https://www.saflax.de/0-WVK-Retail/Bilder-Pictures/SAFLAX-",'Basis-Tabelle-Samen'!T288,"-",'Basis-Tabelle-Samen'!J288,"-cultivation-set-slovak.jpg")),
IF($C$1="Slowenisch - SI",HYPERLINK(CONCATENATE("https://www.saflax.de/0-WVK-Retail/Bilder-Pictures/SAFLAX-",'Basis-Tabelle-Samen'!T288,"-",'Basis-Tabelle-Samen'!J288,"-cultivation-set-slovenian.jpg")),
IF($C$1="Spanisch - ES",HYPERLINK(CONCATENATE("https://www.saflax.de/0-WVK-Retail/Bilder-Pictures/SAFLAX-",'Basis-Tabelle-Samen'!T288,"-",'Basis-Tabelle-Samen'!J288,"-cultivation-set-spanish.jpg")),
IF($C$1="Tschechisch - CZ",HYPERLINK(CONCATENATE("https://www.saflax.de/0-WVK-Retail/Bilder-Pictures/SAFLAX-",'Basis-Tabelle-Samen'!T288,"-",'Basis-Tabelle-Samen'!J288,"-cultivation-set-czech.jpg")),
IF($C$1="Türkisch - TR",HYPERLINK(CONCATENATE("https://www.saflax.de/0-WVK-Retail/Bilder-Pictures/SAFLAX-",'Basis-Tabelle-Samen'!T288,"-",'Basis-Tabelle-Samen'!J288,"-cultivation-set-turkish.jpg")),
IF($C$1="Ungarisch - HU",HYPERLINK(CONCATENATE("https://www.saflax.de/0-WVK-Retail/Bilder-Pictures/SAFLAX-",'Basis-Tabelle-Samen'!T288,"-",'Basis-Tabelle-Samen'!J288,"-cultivation-set-hungarian.jpg")),
" ACHTUNG")))))))))))))))))))))))))))))</f>
        <v>https://www.saflax.de/0-WVK-Retail/Bilder-Pictures/SAFLAX-35219-rosmarinus-officinalis-cultivation-set-english.jpg</v>
      </c>
      <c r="AQ316" s="330" t="str">
        <f>IF(L316&lt;1,"",
IF($C$1="Bulgarisch - BG",HYPERLINK(CONCATENATE("https://www.saflax.de/0-WVK-Retail/Bilder-Pictures/SAFLAX-",'Basis-Tabelle-Samen'!W288,"-",'Basis-Tabelle-Samen'!J288,"-garden-in-the-bag-bulgarian.jpg")),
IF($C$1="Dänisch - DK",HYPERLINK(CONCATENATE("https://www.saflax.de/0-WVK-Retail/Bilder-Pictures/SAFLAX-",'Basis-Tabelle-Samen'!W288,"-",'Basis-Tabelle-Samen'!J288,"-garden-in-the-bag-danish.jpg")),
IF($C$1="Deutsch - DE",HYPERLINK(CONCATENATE("https://www.saflax.de/0-WVK-Retail/Bilder-Pictures/SAFLAX-",'Basis-Tabelle-Samen'!W288,"-",'Basis-Tabelle-Samen'!J288,"-garden-in-the-bag-german.jpg")),
IF($C$1="Englisch - UK",HYPERLINK(CONCATENATE("https://www.saflax.de/0-WVK-Retail/Bilder-Pictures/SAFLAX-",'Basis-Tabelle-Samen'!W288,"-",'Basis-Tabelle-Samen'!J288,"-garden-in-the-bag-english.jpg")),
IF($C$1="Estnisch - EE",HYPERLINK(CONCATENATE("https://www.saflax.de/0-WVK-Retail/Bilder-Pictures/SAFLAX-",'Basis-Tabelle-Samen'!W288,"-",'Basis-Tabelle-Samen'!J288,"-garden-in-the-bag-estonian.jpg")),
IF($C$1="Finnisch - FI",HYPERLINK(CONCATENATE("https://www.saflax.de/0-WVK-Retail/Bilder-Pictures/SAFLAX-",'Basis-Tabelle-Samen'!W288,"-",'Basis-Tabelle-Samen'!J288,"-garden-in-the-bag-finnish.jpg")),
IF($C$1="Französisch - FR",HYPERLINK(CONCATENATE("https://www.saflax.de/0-WVK-Retail/Bilder-Pictures/SAFLAX-",'Basis-Tabelle-Samen'!W288,"-",'Basis-Tabelle-Samen'!J288,"-garden-in-the-bag-french.jpg")),
IF($C$1="Griechisch - GR",HYPERLINK(CONCATENATE("https://www.saflax.de/0-WVK-Retail/Bilder-Pictures/SAFLAX-",'Basis-Tabelle-Samen'!W288,"-",'Basis-Tabelle-Samen'!J288,"-garden-in-the-bag-greek.jpg")),
IF($C$1="Irisch - IE",HYPERLINK(CONCATENATE("https://www.saflax.de/0-WVK-Retail/Bilder-Pictures/SAFLAX-",'Basis-Tabelle-Samen'!W288,"-",'Basis-Tabelle-Samen'!J288,"-garden-in-the-bag-irish.jpg")),
IF($C$1="Isländisch - IS",HYPERLINK(CONCATENATE("https://www.saflax.de/0-WVK-Retail/Bilder-Pictures/SAFLAX-",'Basis-Tabelle-Samen'!W288,"-",'Basis-Tabelle-Samen'!J288,"-garden-in-the-bag-icelandic.jpg")),
IF($C$1="Italienisch - IT",HYPERLINK(CONCATENATE("https://www.saflax.de/0-WVK-Retail/Bilder-Pictures/SAFLAX-",'Basis-Tabelle-Samen'!W288,"-",'Basis-Tabelle-Samen'!J288,"-garden-in-the-bag-italian.jpg")),
IF($C$1="Japanisch - JP",HYPERLINK(CONCATENATE("https://www.saflax.de/0-WVK-Retail/Bilder-Pictures/SAFLAX-",'Basis-Tabelle-Samen'!W288,"-",'Basis-Tabelle-Samen'!J288,"-garden-in-the-bag-japanese.jpg")),
IF($C$1="Kroatisch - HR",HYPERLINK(CONCATENATE("https://www.saflax.de/0-WVK-Retail/Bilder-Pictures/SAFLAX-",'Basis-Tabelle-Samen'!W288,"-",'Basis-Tabelle-Samen'!J288,"-garden-in-the-bag-croatian.jpg")),
IF($C$1="Lettisch - LV",HYPERLINK(CONCATENATE("https://www.saflax.de/0-WVK-Retail/Bilder-Pictures/SAFLAX-",'Basis-Tabelle-Samen'!W288,"-",'Basis-Tabelle-Samen'!J288,"-garden-in-the-bag-latvian.jpg")),
IF($C$1="Litauisch - LT",HYPERLINK(CONCATENATE("https://www.saflax.de/0-WVK-Retail/Bilder-Pictures/SAFLAX-",'Basis-Tabelle-Samen'!W288,"-",'Basis-Tabelle-Samen'!J288,"-garden-in-the-bag-lithuanian.jpg")),
IF($C$1="Maltesisch - MT",HYPERLINK(CONCATENATE("https://www.saflax.de/0-WVK-Retail/Bilder-Pictures/SAFLAX-",'Basis-Tabelle-Samen'!W288,"-",'Basis-Tabelle-Samen'!J288,"-garden-in-the-bag-maltese.jpg")),
IF($C$1="Niederländisch - NL",HYPERLINK(CONCATENATE("https://www.saflax.de/0-WVK-Retail/Bilder-Pictures/SAFLAX-",'Basis-Tabelle-Samen'!W288,"-",'Basis-Tabelle-Samen'!J288,"-garden-in-the-bag-dutch.jpg")),
IF($C$1="Norwegisch - NO",HYPERLINK(CONCATENATE("https://www.saflax.de/0-WVK-Retail/Bilder-Pictures/SAFLAX-",'Basis-Tabelle-Samen'!W288,"-",'Basis-Tabelle-Samen'!J288,"-garden-in-the-bag-nowegian.jpg")),
IF($C$1="Polnisch - PL",HYPERLINK(CONCATENATE("https://www.saflax.de/0-WVK-Retail/Bilder-Pictures/SAFLAX-",'Basis-Tabelle-Samen'!W288,"-",'Basis-Tabelle-Samen'!J288,"-garden-in-the-bag-polish.jpg")),
IF($C$1="Portugiesisch - PT",HYPERLINK(CONCATENATE("https://www.saflax.de/0-WVK-Retail/Bilder-Pictures/SAFLAX-",'Basis-Tabelle-Samen'!W288,"-",'Basis-Tabelle-Samen'!J288,"-garden-in-the-bag-portuguese.jpg")),
IF($C$1="Rumänisch - RO",HYPERLINK(CONCATENATE("https://www.saflax.de/0-WVK-Retail/Bilder-Pictures/SAFLAX-",'Basis-Tabelle-Samen'!W288,"-",'Basis-Tabelle-Samen'!J288,"-garden-in-the-bag-romanian.jpg")),
IF($C$1="Schwedisch - SE",HYPERLINK(CONCATENATE("https://www.saflax.de/0-WVK-Retail/Bilder-Pictures/SAFLAX-",'Basis-Tabelle-Samen'!W288,"-",'Basis-Tabelle-Samen'!J288,"-garden-in-the-bag-swedish.jpg")),
IF($C$1="Slowakisch - SK",HYPERLINK(CONCATENATE("https://www.saflax.de/0-WVK-Retail/Bilder-Pictures/SAFLAX-",'Basis-Tabelle-Samen'!W288,"-",'Basis-Tabelle-Samen'!J288,"-garden-in-the-bag-slovak.jpg")),
IF($C$1="Slowenisch - SI",HYPERLINK(CONCATENATE("https://www.saflax.de/0-WVK-Retail/Bilder-Pictures/SAFLAX-",'Basis-Tabelle-Samen'!W288,"-",'Basis-Tabelle-Samen'!J288,"-garden-in-the-bag-slovenian.jpg")),
IF($C$1="Spanisch - ES",HYPERLINK(CONCATENATE("https://www.saflax.de/0-WVK-Retail/Bilder-Pictures/SAFLAX-",'Basis-Tabelle-Samen'!W288,"-",'Basis-Tabelle-Samen'!J288,"-garden-in-the-bag-spanish.jpg")),
IF($C$1="Tschechisch - CZ",HYPERLINK(CONCATENATE("https://www.saflax.de/0-WVK-Retail/Bilder-Pictures/SAFLAX-",'Basis-Tabelle-Samen'!W288,"-",'Basis-Tabelle-Samen'!J288,"-garden-in-the-bag-czech.jpg")),
IF($C$1="Türkisch - TR",HYPERLINK(CONCATENATE("https://www.saflax.de/0-WVK-Retail/Bilder-Pictures/SAFLAX-",'Basis-Tabelle-Samen'!W288,"-",'Basis-Tabelle-Samen'!J288,"-garden-in-the-bag-turkish.jpg")),
IF($C$1="Ungarisch - HU",HYPERLINK(CONCATENATE("https://www.saflax.de/0-WVK-Retail/Bilder-Pictures/SAFLAX-",'Basis-Tabelle-Samen'!W288,"-",'Basis-Tabelle-Samen'!J288,"-garden-in-the-bag-hungarian.jpg")),
" ACHTUNG")))))))))))))))))))))))))))))</f>
        <v>https://www.saflax.de/0-WVK-Retail/Bilder-Pictures/SAFLAX-65219-rosmarinus-officinalis-garden-in-the-bag-english.jpg</v>
      </c>
    </row>
    <row r="317" spans="1:43" ht="17.100000000000001" customHeight="1" x14ac:dyDescent="0.2">
      <c r="A317" s="318" t="str">
        <f>IF('Basis-Tabelle-Samen'!A306="","",IF($C$1="Deutsch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17" s="319" t="str">
        <f>'Basis-Tabelle-Samen'!I306</f>
        <v>Schisandra chinensis</v>
      </c>
      <c r="C317" s="316" t="str">
        <f>IF($C$1="Bulgarisch - BG",'Basis-Tabelle-Samen'!Z306,
IF($C$1="Dänisch - DK",'Basis-Tabelle-Samen'!AA306,
IF($C$1="Deutsch - DE",'Basis-Tabelle-Samen'!AB306,
IF($C$1="Englisch - UK",'Basis-Tabelle-Samen'!AC306,
IF($C$1="Estnisch - EE",'Basis-Tabelle-Samen'!AD306,
IF($C$1="Finnisch - FI",'Basis-Tabelle-Samen'!AE306,
IF($C$1="Französisch - FR",'Basis-Tabelle-Samen'!AF306,
IF($C$1="Griechisch - GR",'Basis-Tabelle-Samen'!AG306,
IF($C$1="Irisch - IE",'Basis-Tabelle-Samen'!AH306,
IF($C$1="Isländisch - IS",'Basis-Tabelle-Samen'!AI306,
IF($C$1="Italienisch - IT",'Basis-Tabelle-Samen'!AJ306,
IF($C$1="Japanisch - JP",'Basis-Tabelle-Samen'!AK306,
IF($C$1="Kroatisch - HR",'Basis-Tabelle-Samen'!AL306,
IF($C$1="Lettisch - LV",'Basis-Tabelle-Samen'!AM306,
IF($C$1="Litauisch - LT",'Basis-Tabelle-Samen'!AN306,
IF($C$1="Maltesisch - MT",'Basis-Tabelle-Samen'!AO306,
IF($C$1="Niederländisch - NL",'Basis-Tabelle-Samen'!AP306,
IF($C$1="Norwegisch - NO",'Basis-Tabelle-Samen'!AQ306,
IF($C$1="Polnisch - PL",'Basis-Tabelle-Samen'!AR306,
IF($C$1="Portugiesisch - PT",'Basis-Tabelle-Samen'!AS306,
IF($C$1="Rumänisch - RO",'Basis-Tabelle-Samen'!AT306,
IF($C$1="Schwedisch - SE",'Basis-Tabelle-Samen'!AU306,
IF($C$1="Slowakisch - SK",'Basis-Tabelle-Samen'!AV306,
IF($C$1="Slowenisch - SI",'Basis-Tabelle-Samen'!AW306,
IF($C$1="Spanisch - ES",'Basis-Tabelle-Samen'!AX306,
IF($C$1="Tschechisch - CZ",'Basis-Tabelle-Samen'!AY306,
IF($C$1="Türkisch - TR",'Basis-Tabelle-Samen'!AZ306,
IF($C$1="Ungarisch - HU",'Basis-Tabelle-Samen'!BA306,
" ACHTUNG"))))))))))))))))))))))))))))</f>
        <v>Magnolia berry</v>
      </c>
      <c r="D317" s="320">
        <f>'Basis-Tabelle-Samen'!F306</f>
        <v>15</v>
      </c>
      <c r="E317" s="321" t="str">
        <f>'Basis-Tabelle-Samen'!H306</f>
        <v>7 %</v>
      </c>
      <c r="F317" s="322" t="str">
        <f>IF('Basis-Tabelle-Samen'!G306="","",'Basis-Tabelle-Samen'!G306)</f>
        <v>07</v>
      </c>
      <c r="G317" s="320">
        <f>'Basis-Tabelle-Samen'!C306</f>
        <v>15237</v>
      </c>
      <c r="H317" s="323">
        <f>'Basis-Tabelle-Samen'!D306</f>
        <v>4055473152370</v>
      </c>
      <c r="I317" s="324">
        <f>'Basis-Tabelle-Samen'!E306</f>
        <v>1.85</v>
      </c>
      <c r="J317" s="325">
        <f t="shared" si="4"/>
        <v>12</v>
      </c>
      <c r="K317" s="326">
        <f>'Basis-Tabelle-Samen'!K306</f>
        <v>75237</v>
      </c>
      <c r="L317" s="323">
        <f>'Basis-Tabelle-Samen'!L306</f>
        <v>4055473752372</v>
      </c>
      <c r="M317" s="324">
        <f>'Basis-Tabelle-Samen'!M306</f>
        <v>2.4500000000000002</v>
      </c>
      <c r="N317" s="326">
        <f>IF(K317&lt;1,"",'3'!$I$15)</f>
        <v>15</v>
      </c>
      <c r="O317" s="327">
        <f>IF(K317&lt;1,"",'3'!$J$11)</f>
        <v>90</v>
      </c>
      <c r="P317" s="326">
        <f>'Basis-Tabelle-Samen'!N306</f>
        <v>85237</v>
      </c>
      <c r="Q317" s="323">
        <f>'Basis-Tabelle-Samen'!O306</f>
        <v>4055473852379</v>
      </c>
      <c r="R317" s="328">
        <f>'Basis-Tabelle-Samen'!P306</f>
        <v>3.75</v>
      </c>
      <c r="S317" s="326">
        <f>IF(R317&lt;1,"",'3'!$M$15)</f>
        <v>18</v>
      </c>
      <c r="T317" s="327">
        <f>IF(R317&lt;1,"",'3'!$N$11)</f>
        <v>72</v>
      </c>
      <c r="U317" s="326">
        <f>'Basis-Tabelle-Samen'!Q306</f>
        <v>55237</v>
      </c>
      <c r="V317" s="323">
        <f>'Basis-Tabelle-Samen'!R306</f>
        <v>4055473552378</v>
      </c>
      <c r="W317" s="324">
        <f>'Basis-Tabelle-Samen'!S306</f>
        <v>4.95</v>
      </c>
      <c r="X317" s="326">
        <f>IF(U317&lt;1,"",'3'!$Q$15)</f>
        <v>6</v>
      </c>
      <c r="Y317" s="327">
        <f>IF(U317&lt;1,"",'3'!$R$11)</f>
        <v>24</v>
      </c>
      <c r="Z317" s="326">
        <f>'Basis-Tabelle-Samen'!T306</f>
        <v>35237</v>
      </c>
      <c r="AA317" s="323">
        <f>'Basis-Tabelle-Samen'!U306</f>
        <v>4055473352374</v>
      </c>
      <c r="AB317" s="324">
        <f>'Basis-Tabelle-Samen'!V306</f>
        <v>6.75</v>
      </c>
      <c r="AC317" s="326">
        <f>IF(Z317&lt;1,"",'3'!$U$15)</f>
        <v>6</v>
      </c>
      <c r="AD317" s="327">
        <f>IF(Z317&lt;1,"",'3'!$V$11)</f>
        <v>24</v>
      </c>
      <c r="AE317" s="326">
        <f>'Basis-Tabelle-Samen'!W306</f>
        <v>65237</v>
      </c>
      <c r="AF317" s="323">
        <f>'Basis-Tabelle-Samen'!X306</f>
        <v>4055473652375</v>
      </c>
      <c r="AG317" s="324">
        <f>'Basis-Tabelle-Samen'!Y306</f>
        <v>2.95</v>
      </c>
      <c r="AH317" s="326">
        <f>IF(AE317&lt;1,"",'3'!$Y$15)</f>
        <v>8</v>
      </c>
      <c r="AI317" s="327">
        <f>IF(AE317&lt;1,"",'3'!$Z$11)</f>
        <v>64</v>
      </c>
      <c r="AJ317" s="315"/>
      <c r="AK317" s="316" t="str">
        <f>IF(G317&lt;1,"",
IF($C$1="Bulgarisch - BG",HYPERLINK(CONCATENATE("https://www.saflax.de/0-WVK-Retail/Bilder-Pictures/SAFLAX-",'Basis-Tabelle-Samen'!C306,"-",'Basis-Tabelle-Samen'!J306,"-seed-package-front-cr-bulgarian.jpg")),
IF($C$1="Dänisch - DK",HYPERLINK(CONCATENATE("https://www.saflax.de/0-WVK-Retail/Bilder-Pictures/SAFLAX-",'Basis-Tabelle-Samen'!C306,"-",'Basis-Tabelle-Samen'!J306,"-seed-package-front-cr-danish.jpg")),
IF($C$1="Deutsch - DE",HYPERLINK(CONCATENATE("https://www.saflax.de/0-WVK-Retail/Bilder-Pictures/SAFLAX-",'Basis-Tabelle-Samen'!C306,"-",'Basis-Tabelle-Samen'!J306,"-seed-package-front-cr-german.jpg")),
IF($C$1="Englisch - UK",HYPERLINK(CONCATENATE("https://www.saflax.de/0-WVK-Retail/Bilder-Pictures/SAFLAX-",'Basis-Tabelle-Samen'!C306,"-",'Basis-Tabelle-Samen'!J306,"-seed-package-front-cr-english.jpg")),
IF($C$1="Estnisch - EE",HYPERLINK(CONCATENATE("https://www.saflax.de/0-WVK-Retail/Bilder-Pictures/SAFLAX-",'Basis-Tabelle-Samen'!C306,"-",'Basis-Tabelle-Samen'!J306,"-seed-package-front-cr-estonian.jpg")),
IF($C$1="Finnisch - FI",HYPERLINK(CONCATENATE("https://www.saflax.de/0-WVK-Retail/Bilder-Pictures/SAFLAX-",'Basis-Tabelle-Samen'!C306,"-",'Basis-Tabelle-Samen'!J306,"-seed-package-front-cr-finnish.jpg")),
IF($C$1="Französisch - FR",HYPERLINK(CONCATENATE("https://www.saflax.de/0-WVK-Retail/Bilder-Pictures/SAFLAX-",'Basis-Tabelle-Samen'!C306,"-",'Basis-Tabelle-Samen'!J306,"-seed-package-front-cr-french.jpg")),
IF($C$1="Griechisch - GR",HYPERLINK(CONCATENATE("https://www.saflax.de/0-WVK-Retail/Bilder-Pictures/SAFLAX-",'Basis-Tabelle-Samen'!C306,"-",'Basis-Tabelle-Samen'!J306,"-seed-package-front-cr-greek.jpg")),
IF($C$1="Irisch - IE",HYPERLINK(CONCATENATE("https://www.saflax.de/0-WVK-Retail/Bilder-Pictures/SAFLAX-",'Basis-Tabelle-Samen'!C306,"-",'Basis-Tabelle-Samen'!J306,"-seed-package-front-cr-irish.jpg")),
IF($C$1="Isländisch - IS",HYPERLINK(CONCATENATE("https://www.saflax.de/0-WVK-Retail/Bilder-Pictures/SAFLAX-",'Basis-Tabelle-Samen'!C306,"-",'Basis-Tabelle-Samen'!J306,"-seed-package-front-cr-icelandic.jpg")),
IF($C$1="Italienisch - IT",HYPERLINK(CONCATENATE("https://www.saflax.de/0-WVK-Retail/Bilder-Pictures/SAFLAX-",'Basis-Tabelle-Samen'!C306,"-",'Basis-Tabelle-Samen'!J306,"-seed-package-front-cr-italian.jpg")),
IF($C$1="Japanisch - JP",HYPERLINK(CONCATENATE("https://www.saflax.de/0-WVK-Retail/Bilder-Pictures/SAFLAX-",'Basis-Tabelle-Samen'!C306,"-",'Basis-Tabelle-Samen'!J306,"-seed-package-front-cr-japanese.jpg")),
IF($C$1="Kroatisch - HR",HYPERLINK(CONCATENATE("https://www.saflax.de/0-WVK-Retail/Bilder-Pictures/SAFLAX-",'Basis-Tabelle-Samen'!C306,"-",'Basis-Tabelle-Samen'!J306,"-seed-package-front-cr-croatian.jpg")),
IF($C$1="Lettisch - LV",HYPERLINK(CONCATENATE("https://www.saflax.de/0-WVK-Retail/Bilder-Pictures/SAFLAX-",'Basis-Tabelle-Samen'!C306,"-",'Basis-Tabelle-Samen'!J306,"-seed-package-front-cr-latvian.jpg")),
IF($C$1="Litauisch - LT",HYPERLINK(CONCATENATE("https://www.saflax.de/0-WVK-Retail/Bilder-Pictures/SAFLAX-",'Basis-Tabelle-Samen'!C306,"-",'Basis-Tabelle-Samen'!J306,"-seed-package-front-cr-lithuanian.jpg")),
IF($C$1="Maltesisch - MT",HYPERLINK(CONCATENATE("https://www.saflax.de/0-WVK-Retail/Bilder-Pictures/SAFLAX-",'Basis-Tabelle-Samen'!C306,"-",'Basis-Tabelle-Samen'!J306,"-seed-package-front-cr-maltese.jpg")),
IF($C$1="Niederländisch - NL",HYPERLINK(CONCATENATE("https://www.saflax.de/0-WVK-Retail/Bilder-Pictures/SAFLAX-",'Basis-Tabelle-Samen'!C306,"-",'Basis-Tabelle-Samen'!J306,"-seed-package-front-cr-dutch.jpg")),
IF($C$1="Norwegisch - NO",HYPERLINK(CONCATENATE("https://www.saflax.de/0-WVK-Retail/Bilder-Pictures/SAFLAX-",'Basis-Tabelle-Samen'!C306,"-",'Basis-Tabelle-Samen'!J306,"-seed-package-front-cr-nowegian.jpg")),
IF($C$1="Polnisch - PL",HYPERLINK(CONCATENATE("https://www.saflax.de/0-WVK-Retail/Bilder-Pictures/SAFLAX-",'Basis-Tabelle-Samen'!C306,"-",'Basis-Tabelle-Samen'!J306,"-seed-package-front-cr-polish.jpg")),
IF($C$1="Portugiesisch - PT",HYPERLINK(CONCATENATE("https://www.saflax.de/0-WVK-Retail/Bilder-Pictures/SAFLAX-",'Basis-Tabelle-Samen'!C306,"-",'Basis-Tabelle-Samen'!J306,"-seed-package-front-cr-portuguese.jpg")),
IF($C$1="Rumänisch - RO",HYPERLINK(CONCATENATE("https://www.saflax.de/0-WVK-Retail/Bilder-Pictures/SAFLAX-",'Basis-Tabelle-Samen'!C306,"-",'Basis-Tabelle-Samen'!J306,"-seed-package-front-cr-romanian.jpg")),
IF($C$1="Schwedisch - SE",HYPERLINK(CONCATENATE("https://www.saflax.de/0-WVK-Retail/Bilder-Pictures/SAFLAX-",'Basis-Tabelle-Samen'!C306,"-",'Basis-Tabelle-Samen'!J306,"-seed-package-front-cr-swedish.jpg")),
IF($C$1="Slowakisch - SK",HYPERLINK(CONCATENATE("https://www.saflax.de/0-WVK-Retail/Bilder-Pictures/SAFLAX-",'Basis-Tabelle-Samen'!C306,"-",'Basis-Tabelle-Samen'!J306,"-seed-package-front-cr-slovak.jpg")),
IF($C$1="Slowenisch - SI",HYPERLINK(CONCATENATE("https://www.saflax.de/0-WVK-Retail/Bilder-Pictures/SAFLAX-",'Basis-Tabelle-Samen'!C306,"-",'Basis-Tabelle-Samen'!J306,"-seed-package-front-cr-slovenian.jpg")),
IF($C$1="Spanisch - ES",HYPERLINK(CONCATENATE("https://www.saflax.de/0-WVK-Retail/Bilder-Pictures/SAFLAX-",'Basis-Tabelle-Samen'!C306,"-",'Basis-Tabelle-Samen'!J306,"-seed-package-front-cr-spanish.jpg")),
IF($C$1="Tschechisch - CZ",HYPERLINK(CONCATENATE("https://www.saflax.de/0-WVK-Retail/Bilder-Pictures/SAFLAX-",'Basis-Tabelle-Samen'!C306,"-",'Basis-Tabelle-Samen'!J306,"-seed-package-front-cr-czech.jpg")),
IF($C$1="Türkisch - TR",HYPERLINK(CONCATENATE("https://www.saflax.de/0-WVK-Retail/Bilder-Pictures/SAFLAX-",'Basis-Tabelle-Samen'!C306,"-",'Basis-Tabelle-Samen'!J306,"-seed-package-front-cr-turkish.jpg")),
IF($C$1="Ungarisch - HU",HYPERLINK(CONCATENATE("https://www.saflax.de/0-WVK-Retail/Bilder-Pictures/SAFLAX-",'Basis-Tabelle-Samen'!C306,"-",'Basis-Tabelle-Samen'!J306,"-seed-package-front-cr-hungarian.jpg")),
" ACHTUNG")))))))))))))))))))))))))))))</f>
        <v>https://www.saflax.de/0-WVK-Retail/Bilder-Pictures/SAFLAX-15237-schisandra-chinensis-seed-package-front-cr-english.jpg</v>
      </c>
      <c r="AL317" s="330" t="str">
        <f>IF(G317&lt;1,"",
IF($C$1="Bulgarisch - BG",HYPERLINK(CONCATENATE("https://www.saflax.de/0-WVK-Retail/Bilder-Pictures/SAFLAX-",'Basis-Tabelle-Samen'!C306,"-",'Basis-Tabelle-Samen'!J306,"-seed-package-back-cr-bulgarian.jpg")),
IF($C$1="Dänisch - DK",HYPERLINK(CONCATENATE("https://www.saflax.de/0-WVK-Retail/Bilder-Pictures/SAFLAX-",'Basis-Tabelle-Samen'!C306,"-",'Basis-Tabelle-Samen'!J306,"-seed-package-back-cr-danish.jpg")),
IF($C$1="Deutsch - DE",HYPERLINK(CONCATENATE("https://www.saflax.de/0-WVK-Retail/Bilder-Pictures/SAFLAX-",'Basis-Tabelle-Samen'!C306,"-",'Basis-Tabelle-Samen'!J306,"-seed-package-back-cr-german.jpg")),
IF($C$1="Englisch - UK",HYPERLINK(CONCATENATE("https://www.saflax.de/0-WVK-Retail/Bilder-Pictures/SAFLAX-",'Basis-Tabelle-Samen'!C306,"-",'Basis-Tabelle-Samen'!J306,"-seed-package-back-cr-english.jpg")),
IF($C$1="Estnisch - EE",HYPERLINK(CONCATENATE("https://www.saflax.de/0-WVK-Retail/Bilder-Pictures/SAFLAX-",'Basis-Tabelle-Samen'!C306,"-",'Basis-Tabelle-Samen'!J306,"-seed-package-back-cr-estonian.jpg")),
IF($C$1="Finnisch - FI",HYPERLINK(CONCATENATE("https://www.saflax.de/0-WVK-Retail/Bilder-Pictures/SAFLAX-",'Basis-Tabelle-Samen'!C306,"-",'Basis-Tabelle-Samen'!J306,"-seed-package-back-cr-finnish.jpg")),
IF($C$1="Französisch - FR",HYPERLINK(CONCATENATE("https://www.saflax.de/0-WVK-Retail/Bilder-Pictures/SAFLAX-",'Basis-Tabelle-Samen'!C306,"-",'Basis-Tabelle-Samen'!J306,"-seed-package-back-cr-french.jpg")),
IF($C$1="Griechisch - GR",HYPERLINK(CONCATENATE("https://www.saflax.de/0-WVK-Retail/Bilder-Pictures/SAFLAX-",'Basis-Tabelle-Samen'!C306,"-",'Basis-Tabelle-Samen'!J306,"-seed-package-back-cr-greek.jpg")),
IF($C$1="Irisch - IE",HYPERLINK(CONCATENATE("https://www.saflax.de/0-WVK-Retail/Bilder-Pictures/SAFLAX-",'Basis-Tabelle-Samen'!C306,"-",'Basis-Tabelle-Samen'!J306,"-seed-package-back-cr-irish.jpg")),
IF($C$1="Isländisch - IS",HYPERLINK(CONCATENATE("https://www.saflax.de/0-WVK-Retail/Bilder-Pictures/SAFLAX-",'Basis-Tabelle-Samen'!C306,"-",'Basis-Tabelle-Samen'!J306,"-seed-package-back-cr-icelandic.jpg")),
IF($C$1="Italienisch - IT",HYPERLINK(CONCATENATE("https://www.saflax.de/0-WVK-Retail/Bilder-Pictures/SAFLAX-",'Basis-Tabelle-Samen'!C306,"-",'Basis-Tabelle-Samen'!J306,"-seed-package-back-cr-italian.jpg")),
IF($C$1="Japanisch - JP",HYPERLINK(CONCATENATE("https://www.saflax.de/0-WVK-Retail/Bilder-Pictures/SAFLAX-",'Basis-Tabelle-Samen'!C306,"-",'Basis-Tabelle-Samen'!J306,"-seed-package-back-cr-japanese.jpg")),
IF($C$1="Kroatisch - HR",HYPERLINK(CONCATENATE("https://www.saflax.de/0-WVK-Retail/Bilder-Pictures/SAFLAX-",'Basis-Tabelle-Samen'!C306,"-",'Basis-Tabelle-Samen'!J306,"-seed-package-back-cr-croatian.jpg")),
IF($C$1="Lettisch - LV",HYPERLINK(CONCATENATE("https://www.saflax.de/0-WVK-Retail/Bilder-Pictures/SAFLAX-",'Basis-Tabelle-Samen'!C306,"-",'Basis-Tabelle-Samen'!J306,"-seed-package-back-cr-latvian.jpg")),
IF($C$1="Litauisch - LT",HYPERLINK(CONCATENATE("https://www.saflax.de/0-WVK-Retail/Bilder-Pictures/SAFLAX-",'Basis-Tabelle-Samen'!C306,"-",'Basis-Tabelle-Samen'!J306,"-seed-package-back-cr-lithuanian.jpg")),
IF($C$1="Maltesisch - MT",HYPERLINK(CONCATENATE("https://www.saflax.de/0-WVK-Retail/Bilder-Pictures/SAFLAX-",'Basis-Tabelle-Samen'!C306,"-",'Basis-Tabelle-Samen'!J306,"-seed-package-back-cr-maltese.jpg")),
IF($C$1="Niederländisch - NL",HYPERLINK(CONCATENATE("https://www.saflax.de/0-WVK-Retail/Bilder-Pictures/SAFLAX-",'Basis-Tabelle-Samen'!C306,"-",'Basis-Tabelle-Samen'!J306,"-seed-package-back-cr-dutch.jpg")),
IF($C$1="Norwegisch - NO",HYPERLINK(CONCATENATE("https://www.saflax.de/0-WVK-Retail/Bilder-Pictures/SAFLAX-",'Basis-Tabelle-Samen'!C306,"-",'Basis-Tabelle-Samen'!J306,"-seed-package-back-cr-nowegian.jpg")),
IF($C$1="Polnisch - PL",HYPERLINK(CONCATENATE("https://www.saflax.de/0-WVK-Retail/Bilder-Pictures/SAFLAX-",'Basis-Tabelle-Samen'!C306,"-",'Basis-Tabelle-Samen'!J306,"-seed-package-back-cr-polish.jpg")),
IF($C$1="Portugiesisch - PT",HYPERLINK(CONCATENATE("https://www.saflax.de/0-WVK-Retail/Bilder-Pictures/SAFLAX-",'Basis-Tabelle-Samen'!C306,"-",'Basis-Tabelle-Samen'!J306,"-seed-package-back-cr-portuguese.jpg")),
IF($C$1="Rumänisch - RO",HYPERLINK(CONCATENATE("https://www.saflax.de/0-WVK-Retail/Bilder-Pictures/SAFLAX-",'Basis-Tabelle-Samen'!C306,"-",'Basis-Tabelle-Samen'!J306,"-seed-package-back-cr-romanian.jpg")),
IF($C$1="Schwedisch - SE",HYPERLINK(CONCATENATE("https://www.saflax.de/0-WVK-Retail/Bilder-Pictures/SAFLAX-",'Basis-Tabelle-Samen'!C306,"-",'Basis-Tabelle-Samen'!J306,"-seed-package-back-cr-swedish.jpg")),
IF($C$1="Slowakisch - SK",HYPERLINK(CONCATENATE("https://www.saflax.de/0-WVK-Retail/Bilder-Pictures/SAFLAX-",'Basis-Tabelle-Samen'!C306,"-",'Basis-Tabelle-Samen'!J306,"-seed-package-back-cr-slovak.jpg")),
IF($C$1="Slowenisch - SI",HYPERLINK(CONCATENATE("https://www.saflax.de/0-WVK-Retail/Bilder-Pictures/SAFLAX-",'Basis-Tabelle-Samen'!C306,"-",'Basis-Tabelle-Samen'!J306,"-seed-package-back-cr-slovenian.jpg")),
IF($C$1="Spanisch - ES",HYPERLINK(CONCATENATE("https://www.saflax.de/0-WVK-Retail/Bilder-Pictures/SAFLAX-",'Basis-Tabelle-Samen'!C306,"-",'Basis-Tabelle-Samen'!J306,"-seed-package-back-cr-spanish.jpg")),
IF($C$1="Tschechisch - CZ",HYPERLINK(CONCATENATE("https://www.saflax.de/0-WVK-Retail/Bilder-Pictures/SAFLAX-",'Basis-Tabelle-Samen'!C306,"-",'Basis-Tabelle-Samen'!J306,"-seed-package-back-cr-czech.jpg")),
IF($C$1="Türkisch - TR",HYPERLINK(CONCATENATE("https://www.saflax.de/0-WVK-Retail/Bilder-Pictures/SAFLAX-",'Basis-Tabelle-Samen'!C306,"-",'Basis-Tabelle-Samen'!J306,"-seed-package-back-cr-turkish.jpg")),
IF($C$1="Ungarisch - HU",HYPERLINK(CONCATENATE("https://www.saflax.de/0-WVK-Retail/Bilder-Pictures/SAFLAX-",'Basis-Tabelle-Samen'!C306,"-",'Basis-Tabelle-Samen'!J306,"-seed-package-back-cr-hungarian.jpg")),
" ACHTUNG")))))))))))))))))))))))))))))</f>
        <v>https://www.saflax.de/0-WVK-Retail/Bilder-Pictures/SAFLAX-15237-schisandra-chinensis-seed-package-back-cr-english.jpg</v>
      </c>
      <c r="AM317" s="330" t="str">
        <f>IF(H317&lt;1,"",
IF($C$1="Bulgarisch - BG",HYPERLINK(CONCATENATE("https://www.saflax.de/0-WVK-Retail/Bilder-Pictures/SAFLAX-",'Basis-Tabelle-Samen'!K306,"-",'Basis-Tabelle-Samen'!J306,"-garden-to-go-mini-bulgarian.jpg")),
IF($C$1="Dänisch - DK",HYPERLINK(CONCATENATE("https://www.saflax.de/0-WVK-Retail/Bilder-Pictures/SAFLAX-",'Basis-Tabelle-Samen'!K306,"-",'Basis-Tabelle-Samen'!J306,"-garden-to-go-mini-danish.jpg")),
IF($C$1="Deutsch - DE",HYPERLINK(CONCATENATE("https://www.saflax.de/0-WVK-Retail/Bilder-Pictures/SAFLAX-",'Basis-Tabelle-Samen'!K306,"-",'Basis-Tabelle-Samen'!J306,"-garden-to-go-mini-german.jpg")),
IF($C$1="Englisch - UK",HYPERLINK(CONCATENATE("https://www.saflax.de/0-WVK-Retail/Bilder-Pictures/SAFLAX-",'Basis-Tabelle-Samen'!K306,"-",'Basis-Tabelle-Samen'!J306,"-garden-to-go-mini-english.jpg")),
IF($C$1="Estnisch - EE",HYPERLINK(CONCATENATE("https://www.saflax.de/0-WVK-Retail/Bilder-Pictures/SAFLAX-",'Basis-Tabelle-Samen'!K306,"-",'Basis-Tabelle-Samen'!J306,"-garden-to-go-mini-estonian.jpg")),
IF($C$1="Finnisch - FI",HYPERLINK(CONCATENATE("https://www.saflax.de/0-WVK-Retail/Bilder-Pictures/SAFLAX-",'Basis-Tabelle-Samen'!K306,"-",'Basis-Tabelle-Samen'!J306,"-garden-to-go-mini-finnish.jpg")),
IF($C$1="Französisch - FR",HYPERLINK(CONCATENATE("https://www.saflax.de/0-WVK-Retail/Bilder-Pictures/SAFLAX-",'Basis-Tabelle-Samen'!K306,"-",'Basis-Tabelle-Samen'!J306,"-garden-to-go-mini-french.jpg")),
IF($C$1="Griechisch - GR",HYPERLINK(CONCATENATE("https://www.saflax.de/0-WVK-Retail/Bilder-Pictures/SAFLAX-",'Basis-Tabelle-Samen'!K306,"-",'Basis-Tabelle-Samen'!J306,"-garden-to-go-mini-greek.jpg")),
IF($C$1="Irisch - IE",HYPERLINK(CONCATENATE("https://www.saflax.de/0-WVK-Retail/Bilder-Pictures/SAFLAX-",'Basis-Tabelle-Samen'!K306,"-",'Basis-Tabelle-Samen'!J306,"-garden-to-go-mini-irish.jpg")),
IF($C$1="Isländisch - IS",HYPERLINK(CONCATENATE("https://www.saflax.de/0-WVK-Retail/Bilder-Pictures/SAFLAX-",'Basis-Tabelle-Samen'!K306,"-",'Basis-Tabelle-Samen'!J306,"-garden-to-go-mini-icelandic.jpg")),
IF($C$1="Italienisch - IT",HYPERLINK(CONCATENATE("https://www.saflax.de/0-WVK-Retail/Bilder-Pictures/SAFLAX-",'Basis-Tabelle-Samen'!K306,"-",'Basis-Tabelle-Samen'!J306,"-garden-to-go-mini-italian.jpg")),
IF($C$1="Japanisch - JP",HYPERLINK(CONCATENATE("https://www.saflax.de/0-WVK-Retail/Bilder-Pictures/SAFLAX-",'Basis-Tabelle-Samen'!K306,"-",'Basis-Tabelle-Samen'!J306,"-garden-to-go-mini-japanese.jpg")),
IF($C$1="Kroatisch - HR",HYPERLINK(CONCATENATE("https://www.saflax.de/0-WVK-Retail/Bilder-Pictures/SAFLAX-",'Basis-Tabelle-Samen'!K306,"-",'Basis-Tabelle-Samen'!J306,"-garden-to-go-mini-croatian.jpg")),
IF($C$1="Lettisch - LV",HYPERLINK(CONCATENATE("https://www.saflax.de/0-WVK-Retail/Bilder-Pictures/SAFLAX-",'Basis-Tabelle-Samen'!K306,"-",'Basis-Tabelle-Samen'!J306,"-garden-to-go-mini-latvian.jpg")),
IF($C$1="Litauisch - LT",HYPERLINK(CONCATENATE("https://www.saflax.de/0-WVK-Retail/Bilder-Pictures/SAFLAX-",'Basis-Tabelle-Samen'!K306,"-",'Basis-Tabelle-Samen'!J306,"-garden-to-go-mini-lithuanian.jpg")),
IF($C$1="Maltesisch - MT",HYPERLINK(CONCATENATE("https://www.saflax.de/0-WVK-Retail/Bilder-Pictures/SAFLAX-",'Basis-Tabelle-Samen'!K306,"-",'Basis-Tabelle-Samen'!J306,"-garden-to-go-mini-maltese.jpg")),
IF($C$1="Niederländisch - NL",HYPERLINK(CONCATENATE("https://www.saflax.de/0-WVK-Retail/Bilder-Pictures/SAFLAX-",'Basis-Tabelle-Samen'!K306,"-",'Basis-Tabelle-Samen'!J306,"-garden-to-go-mini-dutch.jpg")),
IF($C$1="Norwegisch - NO",HYPERLINK(CONCATENATE("https://www.saflax.de/0-WVK-Retail/Bilder-Pictures/SAFLAX-",'Basis-Tabelle-Samen'!K306,"-",'Basis-Tabelle-Samen'!J306,"-garden-to-go-mini-nowegian.jpg")),
IF($C$1="Polnisch - PL",HYPERLINK(CONCATENATE("https://www.saflax.de/0-WVK-Retail/Bilder-Pictures/SAFLAX-",'Basis-Tabelle-Samen'!K306,"-",'Basis-Tabelle-Samen'!J306,"-garden-to-go-mini-polish.jpg")),
IF($C$1="Portugiesisch - PT",HYPERLINK(CONCATENATE("https://www.saflax.de/0-WVK-Retail/Bilder-Pictures/SAFLAX-",'Basis-Tabelle-Samen'!K306,"-",'Basis-Tabelle-Samen'!J306,"-garden-to-go-mini-portuguese.jpg")),
IF($C$1="Rumänisch - RO",HYPERLINK(CONCATENATE("https://www.saflax.de/0-WVK-Retail/Bilder-Pictures/SAFLAX-",'Basis-Tabelle-Samen'!K306,"-",'Basis-Tabelle-Samen'!J306,"-garden-to-go-mini-romanian.jpg")),
IF($C$1="Schwedisch - SE",HYPERLINK(CONCATENATE("https://www.saflax.de/0-WVK-Retail/Bilder-Pictures/SAFLAX-",'Basis-Tabelle-Samen'!K306,"-",'Basis-Tabelle-Samen'!J306,"-garden-to-go-mini-swedish.jpg")),
IF($C$1="Slowakisch - SK",HYPERLINK(CONCATENATE("https://www.saflax.de/0-WVK-Retail/Bilder-Pictures/SAFLAX-",'Basis-Tabelle-Samen'!K306,"-",'Basis-Tabelle-Samen'!J306,"-garden-to-go-mini-slovak.jpg")),
IF($C$1="Slowenisch - SI",HYPERLINK(CONCATENATE("https://www.saflax.de/0-WVK-Retail/Bilder-Pictures/SAFLAX-",'Basis-Tabelle-Samen'!K306,"-",'Basis-Tabelle-Samen'!J306,"-garden-to-go-mini-slovenian.jpg")),
IF($C$1="Spanisch - ES",HYPERLINK(CONCATENATE("https://www.saflax.de/0-WVK-Retail/Bilder-Pictures/SAFLAX-",'Basis-Tabelle-Samen'!K306,"-",'Basis-Tabelle-Samen'!J306,"-garden-to-go-mini-spanish.jpg")),
IF($C$1="Tschechisch - CZ",HYPERLINK(CONCATENATE("https://www.saflax.de/0-WVK-Retail/Bilder-Pictures/SAFLAX-",'Basis-Tabelle-Samen'!K306,"-",'Basis-Tabelle-Samen'!J306,"-garden-to-go-mini-czech.jpg")),
IF($C$1="Türkisch - TR",HYPERLINK(CONCATENATE("https://www.saflax.de/0-WVK-Retail/Bilder-Pictures/SAFLAX-",'Basis-Tabelle-Samen'!K306,"-",'Basis-Tabelle-Samen'!J306,"-garden-to-go-mini-turkish.jpg")),
IF($C$1="Ungarisch - HU",HYPERLINK(CONCATENATE("https://www.saflax.de/0-WVK-Retail/Bilder-Pictures/SAFLAX-",'Basis-Tabelle-Samen'!K306,"-",'Basis-Tabelle-Samen'!J306,"-garden-to-go-mini-hungarian.jpg")),
" ACHTUNG")))))))))))))))))))))))))))))</f>
        <v>https://www.saflax.de/0-WVK-Retail/Bilder-Pictures/SAFLAX-75237-schisandra-chinensis-garden-to-go-mini-english.jpg</v>
      </c>
      <c r="AN317" s="330" t="str">
        <f>IF(I317&lt;1,"",
IF($C$1="Bulgarisch - BG",HYPERLINK(CONCATENATE("https://www.saflax.de/0-WVK-Retail/Bilder-Pictures/SAFLAX-",'Basis-Tabelle-Samen'!N306,"-",'Basis-Tabelle-Samen'!J306,"-garden-to-go-lite-bulgarian.jpg")),
IF($C$1="Dänisch - DK",HYPERLINK(CONCATENATE("https://www.saflax.de/0-WVK-Retail/Bilder-Pictures/SAFLAX-",'Basis-Tabelle-Samen'!N306,"-",'Basis-Tabelle-Samen'!J306,"-garden-to-go-lite-danish.jpg")),
IF($C$1="Deutsch - DE",HYPERLINK(CONCATENATE("https://www.saflax.de/0-WVK-Retail/Bilder-Pictures/SAFLAX-",'Basis-Tabelle-Samen'!N306,"-",'Basis-Tabelle-Samen'!J306,"-garden-to-go-lite-german.jpg")),
IF($C$1="Englisch - UK",HYPERLINK(CONCATENATE("https://www.saflax.de/0-WVK-Retail/Bilder-Pictures/SAFLAX-",'Basis-Tabelle-Samen'!N306,"-",'Basis-Tabelle-Samen'!J306,"-garden-to-go-lite-english.jpg")),
IF($C$1="Estnisch - EE",HYPERLINK(CONCATENATE("https://www.saflax.de/0-WVK-Retail/Bilder-Pictures/SAFLAX-",'Basis-Tabelle-Samen'!N306,"-",'Basis-Tabelle-Samen'!J306,"-garden-to-go-lite-estonian.jpg")),
IF($C$1="Finnisch - FI",HYPERLINK(CONCATENATE("https://www.saflax.de/0-WVK-Retail/Bilder-Pictures/SAFLAX-",'Basis-Tabelle-Samen'!N306,"-",'Basis-Tabelle-Samen'!J306,"-garden-to-go-lite-finnish.jpg")),
IF($C$1="Französisch - FR",HYPERLINK(CONCATENATE("https://www.saflax.de/0-WVK-Retail/Bilder-Pictures/SAFLAX-",'Basis-Tabelle-Samen'!N306,"-",'Basis-Tabelle-Samen'!J306,"-garden-to-go-lite-french.jpg")),
IF($C$1="Griechisch - GR",HYPERLINK(CONCATENATE("https://www.saflax.de/0-WVK-Retail/Bilder-Pictures/SAFLAX-",'Basis-Tabelle-Samen'!N306,"-",'Basis-Tabelle-Samen'!J306,"-garden-to-go-lite-greek.jpg")),
IF($C$1="Irisch - IE",HYPERLINK(CONCATENATE("https://www.saflax.de/0-WVK-Retail/Bilder-Pictures/SAFLAX-",'Basis-Tabelle-Samen'!N306,"-",'Basis-Tabelle-Samen'!J306,"-garden-to-go-lite-irish.jpg")),
IF($C$1="Isländisch - IS",HYPERLINK(CONCATENATE("https://www.saflax.de/0-WVK-Retail/Bilder-Pictures/SAFLAX-",'Basis-Tabelle-Samen'!N306,"-",'Basis-Tabelle-Samen'!J306,"-garden-to-go-lite-icelandic.jpg")),
IF($C$1="Italienisch - IT",HYPERLINK(CONCATENATE("https://www.saflax.de/0-WVK-Retail/Bilder-Pictures/SAFLAX-",'Basis-Tabelle-Samen'!N306,"-",'Basis-Tabelle-Samen'!J306,"-garden-to-go-lite-italian.jpg")),
IF($C$1="Japanisch - JP",HYPERLINK(CONCATENATE("https://www.saflax.de/0-WVK-Retail/Bilder-Pictures/SAFLAX-",'Basis-Tabelle-Samen'!N306,"-",'Basis-Tabelle-Samen'!J306,"-garden-to-go-lite-japanese.jpg")),
IF($C$1="Kroatisch - HR",HYPERLINK(CONCATENATE("https://www.saflax.de/0-WVK-Retail/Bilder-Pictures/SAFLAX-",'Basis-Tabelle-Samen'!N306,"-",'Basis-Tabelle-Samen'!J306,"-garden-to-go-lite-croatian.jpg")),
IF($C$1="Lettisch - LV",HYPERLINK(CONCATENATE("https://www.saflax.de/0-WVK-Retail/Bilder-Pictures/SAFLAX-",'Basis-Tabelle-Samen'!N306,"-",'Basis-Tabelle-Samen'!J306,"-garden-to-go-lite-latvian.jpg")),
IF($C$1="Litauisch - LT",HYPERLINK(CONCATENATE("https://www.saflax.de/0-WVK-Retail/Bilder-Pictures/SAFLAX-",'Basis-Tabelle-Samen'!N306,"-",'Basis-Tabelle-Samen'!J306,"-garden-to-go-lite-lithuanian.jpg")),
IF($C$1="Maltesisch - MT",HYPERLINK(CONCATENATE("https://www.saflax.de/0-WVK-Retail/Bilder-Pictures/SAFLAX-",'Basis-Tabelle-Samen'!N306,"-",'Basis-Tabelle-Samen'!J306,"-garden-to-go-lite-maltese.jpg")),
IF($C$1="Niederländisch - NL",HYPERLINK(CONCATENATE("https://www.saflax.de/0-WVK-Retail/Bilder-Pictures/SAFLAX-",'Basis-Tabelle-Samen'!N306,"-",'Basis-Tabelle-Samen'!J306,"-garden-to-go-lite-dutch.jpg")),
IF($C$1="Norwegisch - NO",HYPERLINK(CONCATENATE("https://www.saflax.de/0-WVK-Retail/Bilder-Pictures/SAFLAX-",'Basis-Tabelle-Samen'!N306,"-",'Basis-Tabelle-Samen'!J306,"-garden-to-go-lite-nowegian.jpg")),
IF($C$1="Polnisch - PL",HYPERLINK(CONCATENATE("https://www.saflax.de/0-WVK-Retail/Bilder-Pictures/SAFLAX-",'Basis-Tabelle-Samen'!N306,"-",'Basis-Tabelle-Samen'!J306,"-garden-to-go-lite-polish.jpg")),
IF($C$1="Portugiesisch - PT",HYPERLINK(CONCATENATE("https://www.saflax.de/0-WVK-Retail/Bilder-Pictures/SAFLAX-",'Basis-Tabelle-Samen'!N306,"-",'Basis-Tabelle-Samen'!J306,"-garden-to-go-lite-portuguese.jpg")),
IF($C$1="Rumänisch - RO",HYPERLINK(CONCATENATE("https://www.saflax.de/0-WVK-Retail/Bilder-Pictures/SAFLAX-",'Basis-Tabelle-Samen'!N306,"-",'Basis-Tabelle-Samen'!J306,"-garden-to-go-lite-romanian.jpg")),
IF($C$1="Schwedisch - SE",HYPERLINK(CONCATENATE("https://www.saflax.de/0-WVK-Retail/Bilder-Pictures/SAFLAX-",'Basis-Tabelle-Samen'!N306,"-",'Basis-Tabelle-Samen'!J306,"-garden-to-go-lite-swedish.jpg")),
IF($C$1="Slowakisch - SK",HYPERLINK(CONCATENATE("https://www.saflax.de/0-WVK-Retail/Bilder-Pictures/SAFLAX-",'Basis-Tabelle-Samen'!N306,"-",'Basis-Tabelle-Samen'!J306,"-garden-to-go-lite-slovak.jpg")),
IF($C$1="Slowenisch - SI",HYPERLINK(CONCATENATE("https://www.saflax.de/0-WVK-Retail/Bilder-Pictures/SAFLAX-",'Basis-Tabelle-Samen'!N306,"-",'Basis-Tabelle-Samen'!J306,"-garden-to-go-lite-slovenian.jpg")),
IF($C$1="Spanisch - ES",HYPERLINK(CONCATENATE("https://www.saflax.de/0-WVK-Retail/Bilder-Pictures/SAFLAX-",'Basis-Tabelle-Samen'!N306,"-",'Basis-Tabelle-Samen'!J306,"-garden-to-go-lite-spanish.jpg")),
IF($C$1="Tschechisch - CZ",HYPERLINK(CONCATENATE("https://www.saflax.de/0-WVK-Retail/Bilder-Pictures/SAFLAX-",'Basis-Tabelle-Samen'!N306,"-",'Basis-Tabelle-Samen'!J306,"-garden-to-go-lite-czech.jpg")),
IF($C$1="Türkisch - TR",HYPERLINK(CONCATENATE("https://www.saflax.de/0-WVK-Retail/Bilder-Pictures/SAFLAX-",'Basis-Tabelle-Samen'!N306,"-",'Basis-Tabelle-Samen'!J306,"-garden-to-go-lite-turkish.jpg")),
IF($C$1="Ungarisch - HU",HYPERLINK(CONCATENATE("https://www.saflax.de/0-WVK-Retail/Bilder-Pictures/SAFLAX-",'Basis-Tabelle-Samen'!N306,"-",'Basis-Tabelle-Samen'!J306,"-garden-to-go-lite-hungarian.jpg")),
" ACHTUNG")))))))))))))))))))))))))))))</f>
        <v>https://www.saflax.de/0-WVK-Retail/Bilder-Pictures/SAFLAX-85237-schisandra-chinensis-garden-to-go-lite-english.jpg</v>
      </c>
      <c r="AO317" s="330" t="str">
        <f>IF(J317&lt;1,"",
IF($C$1="Bulgarisch - BG",HYPERLINK(CONCATENATE("https://www.saflax.de/0-WVK-Retail/Bilder-Pictures/SAFLAX-",'Basis-Tabelle-Samen'!Q306,"-",'Basis-Tabelle-Samen'!J306,"-garden-to-go-bulgarian.jpg")),
IF($C$1="Dänisch - DK",HYPERLINK(CONCATENATE("https://www.saflax.de/0-WVK-Retail/Bilder-Pictures/SAFLAX-",'Basis-Tabelle-Samen'!Q306,"-",'Basis-Tabelle-Samen'!J306,"-garden-to-go-danish.jpg")),
IF($C$1="Deutsch - DE",HYPERLINK(CONCATENATE("https://www.saflax.de/0-WVK-Retail/Bilder-Pictures/SAFLAX-",'Basis-Tabelle-Samen'!Q306,"-",'Basis-Tabelle-Samen'!J306,"-garden-to-go-german.jpg")),
IF($C$1="Englisch - UK",HYPERLINK(CONCATENATE("https://www.saflax.de/0-WVK-Retail/Bilder-Pictures/SAFLAX-",'Basis-Tabelle-Samen'!Q306,"-",'Basis-Tabelle-Samen'!J306,"-garden-to-go-english.jpg")),
IF($C$1="Estnisch - EE",HYPERLINK(CONCATENATE("https://www.saflax.de/0-WVK-Retail/Bilder-Pictures/SAFLAX-",'Basis-Tabelle-Samen'!Q306,"-",'Basis-Tabelle-Samen'!J306,"-garden-to-go-estonian.jpg")),
IF($C$1="Finnisch - FI",HYPERLINK(CONCATENATE("https://www.saflax.de/0-WVK-Retail/Bilder-Pictures/SAFLAX-",'Basis-Tabelle-Samen'!Q306,"-",'Basis-Tabelle-Samen'!J306,"-garden-to-go-finnish.jpg")),
IF($C$1="Französisch - FR",HYPERLINK(CONCATENATE("https://www.saflax.de/0-WVK-Retail/Bilder-Pictures/SAFLAX-",'Basis-Tabelle-Samen'!Q306,"-",'Basis-Tabelle-Samen'!J306,"-garden-to-go-french.jpg")),
IF($C$1="Griechisch - GR",HYPERLINK(CONCATENATE("https://www.saflax.de/0-WVK-Retail/Bilder-Pictures/SAFLAX-",'Basis-Tabelle-Samen'!Q306,"-",'Basis-Tabelle-Samen'!J306,"-garden-to-go-greek.jpg")),
IF($C$1="Irisch - IE",HYPERLINK(CONCATENATE("https://www.saflax.de/0-WVK-Retail/Bilder-Pictures/SAFLAX-",'Basis-Tabelle-Samen'!Q306,"-",'Basis-Tabelle-Samen'!J306,"-garden-to-go-irish.jpg")),
IF($C$1="Isländisch - IS",HYPERLINK(CONCATENATE("https://www.saflax.de/0-WVK-Retail/Bilder-Pictures/SAFLAX-",'Basis-Tabelle-Samen'!Q306,"-",'Basis-Tabelle-Samen'!J306,"-garden-to-go-icelandic.jpg")),
IF($C$1="Italienisch - IT",HYPERLINK(CONCATENATE("https://www.saflax.de/0-WVK-Retail/Bilder-Pictures/SAFLAX-",'Basis-Tabelle-Samen'!Q306,"-",'Basis-Tabelle-Samen'!J306,"-garden-to-go-italian.jpg")),
IF($C$1="Japanisch - JP",HYPERLINK(CONCATENATE("https://www.saflax.de/0-WVK-Retail/Bilder-Pictures/SAFLAX-",'Basis-Tabelle-Samen'!Q306,"-",'Basis-Tabelle-Samen'!J306,"-garden-to-go-japanese.jpg")),
IF($C$1="Kroatisch - HR",HYPERLINK(CONCATENATE("https://www.saflax.de/0-WVK-Retail/Bilder-Pictures/SAFLAX-",'Basis-Tabelle-Samen'!Q306,"-",'Basis-Tabelle-Samen'!J306,"-garden-to-go-croatian.jpg")),
IF($C$1="Lettisch - LV",HYPERLINK(CONCATENATE("https://www.saflax.de/0-WVK-Retail/Bilder-Pictures/SAFLAX-",'Basis-Tabelle-Samen'!Q306,"-",'Basis-Tabelle-Samen'!J306,"-garden-to-go-latvian.jpg")),
IF($C$1="Litauisch - LT",HYPERLINK(CONCATENATE("https://www.saflax.de/0-WVK-Retail/Bilder-Pictures/SAFLAX-",'Basis-Tabelle-Samen'!Q306,"-",'Basis-Tabelle-Samen'!J306,"-garden-to-go-lithuanian.jpg")),
IF($C$1="Maltesisch - MT",HYPERLINK(CONCATENATE("https://www.saflax.de/0-WVK-Retail/Bilder-Pictures/SAFLAX-",'Basis-Tabelle-Samen'!Q306,"-",'Basis-Tabelle-Samen'!J306,"-garden-to-go-maltese.jpg")),
IF($C$1="Niederländisch - NL",HYPERLINK(CONCATENATE("https://www.saflax.de/0-WVK-Retail/Bilder-Pictures/SAFLAX-",'Basis-Tabelle-Samen'!Q306,"-",'Basis-Tabelle-Samen'!J306,"-garden-to-go-dutch.jpg")),
IF($C$1="Norwegisch - NO",HYPERLINK(CONCATENATE("https://www.saflax.de/0-WVK-Retail/Bilder-Pictures/SAFLAX-",'Basis-Tabelle-Samen'!Q306,"-",'Basis-Tabelle-Samen'!J306,"-garden-to-go-nowegian.jpg")),
IF($C$1="Polnisch - PL",HYPERLINK(CONCATENATE("https://www.saflax.de/0-WVK-Retail/Bilder-Pictures/SAFLAX-",'Basis-Tabelle-Samen'!Q306,"-",'Basis-Tabelle-Samen'!J306,"-garden-to-go-polish.jpg")),
IF($C$1="Portugiesisch - PT",HYPERLINK(CONCATENATE("https://www.saflax.de/0-WVK-Retail/Bilder-Pictures/SAFLAX-",'Basis-Tabelle-Samen'!Q306,"-",'Basis-Tabelle-Samen'!J306,"-garden-to-go-portuguese.jpg")),
IF($C$1="Rumänisch - RO",HYPERLINK(CONCATENATE("https://www.saflax.de/0-WVK-Retail/Bilder-Pictures/SAFLAX-",'Basis-Tabelle-Samen'!Q306,"-",'Basis-Tabelle-Samen'!J306,"-garden-to-go-romanian.jpg")),
IF($C$1="Schwedisch - SE",HYPERLINK(CONCATENATE("https://www.saflax.de/0-WVK-Retail/Bilder-Pictures/SAFLAX-",'Basis-Tabelle-Samen'!Q306,"-",'Basis-Tabelle-Samen'!J306,"-garden-to-go-swedish.jpg")),
IF($C$1="Slowakisch - SK",HYPERLINK(CONCATENATE("https://www.saflax.de/0-WVK-Retail/Bilder-Pictures/SAFLAX-",'Basis-Tabelle-Samen'!Q306,"-",'Basis-Tabelle-Samen'!J306,"-garden-to-go-slovak.jpg")),
IF($C$1="Slowenisch - SI",HYPERLINK(CONCATENATE("https://www.saflax.de/0-WVK-Retail/Bilder-Pictures/SAFLAX-",'Basis-Tabelle-Samen'!Q306,"-",'Basis-Tabelle-Samen'!J306,"-garden-to-go-slovenian.jpg")),
IF($C$1="Spanisch - ES",HYPERLINK(CONCATENATE("https://www.saflax.de/0-WVK-Retail/Bilder-Pictures/SAFLAX-",'Basis-Tabelle-Samen'!Q306,"-",'Basis-Tabelle-Samen'!J306,"-garden-to-go-spanish.jpg")),
IF($C$1="Tschechisch - CZ",HYPERLINK(CONCATENATE("https://www.saflax.de/0-WVK-Retail/Bilder-Pictures/SAFLAX-",'Basis-Tabelle-Samen'!Q306,"-",'Basis-Tabelle-Samen'!J306,"-garden-to-go-czech.jpg")),
IF($C$1="Türkisch - TR",HYPERLINK(CONCATENATE("https://www.saflax.de/0-WVK-Retail/Bilder-Pictures/SAFLAX-",'Basis-Tabelle-Samen'!Q306,"-",'Basis-Tabelle-Samen'!J306,"-garden-to-go-turkish.jpg")),
IF($C$1="Ungarisch - HU",HYPERLINK(CONCATENATE("https://www.saflax.de/0-WVK-Retail/Bilder-Pictures/SAFLAX-",'Basis-Tabelle-Samen'!Q306,"-",'Basis-Tabelle-Samen'!J306,"-garden-to-go-hungarian.jpg")),
" ACHTUNG")))))))))))))))))))))))))))))</f>
        <v>https://www.saflax.de/0-WVK-Retail/Bilder-Pictures/SAFLAX-55237-schisandra-chinensis-garden-to-go-english.jpg</v>
      </c>
      <c r="AP317" s="330" t="str">
        <f>IF(K317&lt;1,"",
IF($C$1="Bulgarisch - BG",HYPERLINK(CONCATENATE("https://www.saflax.de/0-WVK-Retail/Bilder-Pictures/SAFLAX-",'Basis-Tabelle-Samen'!T306,"-",'Basis-Tabelle-Samen'!J306,"-cultivation-set-bulgarian.jpg")),
IF($C$1="Dänisch - DK",HYPERLINK(CONCATENATE("https://www.saflax.de/0-WVK-Retail/Bilder-Pictures/SAFLAX-",'Basis-Tabelle-Samen'!T306,"-",'Basis-Tabelle-Samen'!J306,"-cultivation-set-danish.jpg")),
IF($C$1="Deutsch - DE",HYPERLINK(CONCATENATE("https://www.saflax.de/0-WVK-Retail/Bilder-Pictures/SAFLAX-",'Basis-Tabelle-Samen'!T306,"-",'Basis-Tabelle-Samen'!J306,"-cultivation-set-german.jpg")),
IF($C$1="Englisch - UK",HYPERLINK(CONCATENATE("https://www.saflax.de/0-WVK-Retail/Bilder-Pictures/SAFLAX-",'Basis-Tabelle-Samen'!T306,"-",'Basis-Tabelle-Samen'!J306,"-cultivation-set-english.jpg")),
IF($C$1="Estnisch - EE",HYPERLINK(CONCATENATE("https://www.saflax.de/0-WVK-Retail/Bilder-Pictures/SAFLAX-",'Basis-Tabelle-Samen'!T306,"-",'Basis-Tabelle-Samen'!J306,"-cultivation-set-estonian.jpg")),
IF($C$1="Finnisch - FI",HYPERLINK(CONCATENATE("https://www.saflax.de/0-WVK-Retail/Bilder-Pictures/SAFLAX-",'Basis-Tabelle-Samen'!T306,"-",'Basis-Tabelle-Samen'!J306,"-cultivation-set-finnish.jpg")),
IF($C$1="Französisch - FR",HYPERLINK(CONCATENATE("https://www.saflax.de/0-WVK-Retail/Bilder-Pictures/SAFLAX-",'Basis-Tabelle-Samen'!T306,"-",'Basis-Tabelle-Samen'!J306,"-cultivation-set-french.jpg")),
IF($C$1="Griechisch - GR",HYPERLINK(CONCATENATE("https://www.saflax.de/0-WVK-Retail/Bilder-Pictures/SAFLAX-",'Basis-Tabelle-Samen'!T306,"-",'Basis-Tabelle-Samen'!J306,"-cultivation-set-greek.jpg")),
IF($C$1="Irisch - IE",HYPERLINK(CONCATENATE("https://www.saflax.de/0-WVK-Retail/Bilder-Pictures/SAFLAX-",'Basis-Tabelle-Samen'!T306,"-",'Basis-Tabelle-Samen'!J306,"-cultivation-set-irish.jpg")),
IF($C$1="Isländisch - IS",HYPERLINK(CONCATENATE("https://www.saflax.de/0-WVK-Retail/Bilder-Pictures/SAFLAX-",'Basis-Tabelle-Samen'!T306,"-",'Basis-Tabelle-Samen'!J306,"-cultivation-set-icelandic.jpg")),
IF($C$1="Italienisch - IT",HYPERLINK(CONCATENATE("https://www.saflax.de/0-WVK-Retail/Bilder-Pictures/SAFLAX-",'Basis-Tabelle-Samen'!T306,"-",'Basis-Tabelle-Samen'!J306,"-cultivation-set-italian.jpg")),
IF($C$1="Japanisch - JP",HYPERLINK(CONCATENATE("https://www.saflax.de/0-WVK-Retail/Bilder-Pictures/SAFLAX-",'Basis-Tabelle-Samen'!T306,"-",'Basis-Tabelle-Samen'!J306,"-cultivation-set-japanese.jpg")),
IF($C$1="Kroatisch - HR",HYPERLINK(CONCATENATE("https://www.saflax.de/0-WVK-Retail/Bilder-Pictures/SAFLAX-",'Basis-Tabelle-Samen'!T306,"-",'Basis-Tabelle-Samen'!J306,"-cultivation-set-croatian.jpg")),
IF($C$1="Lettisch - LV",HYPERLINK(CONCATENATE("https://www.saflax.de/0-WVK-Retail/Bilder-Pictures/SAFLAX-",'Basis-Tabelle-Samen'!T306,"-",'Basis-Tabelle-Samen'!J306,"-cultivation-set-latvian.jpg")),
IF($C$1="Litauisch - LT",HYPERLINK(CONCATENATE("https://www.saflax.de/0-WVK-Retail/Bilder-Pictures/SAFLAX-",'Basis-Tabelle-Samen'!T306,"-",'Basis-Tabelle-Samen'!J306,"-cultivation-set-lithuanian.jpg")),
IF($C$1="Maltesisch - MT",HYPERLINK(CONCATENATE("https://www.saflax.de/0-WVK-Retail/Bilder-Pictures/SAFLAX-",'Basis-Tabelle-Samen'!T306,"-",'Basis-Tabelle-Samen'!J306,"-cultivation-set-maltese.jpg")),
IF($C$1="Niederländisch - NL",HYPERLINK(CONCATENATE("https://www.saflax.de/0-WVK-Retail/Bilder-Pictures/SAFLAX-",'Basis-Tabelle-Samen'!T306,"-",'Basis-Tabelle-Samen'!J306,"-cultivation-set-dutch.jpg")),
IF($C$1="Norwegisch - NO",HYPERLINK(CONCATENATE("https://www.saflax.de/0-WVK-Retail/Bilder-Pictures/SAFLAX-",'Basis-Tabelle-Samen'!T306,"-",'Basis-Tabelle-Samen'!J306,"-cultivation-set-nowegian.jpg")),
IF($C$1="Polnisch - PL",HYPERLINK(CONCATENATE("https://www.saflax.de/0-WVK-Retail/Bilder-Pictures/SAFLAX-",'Basis-Tabelle-Samen'!T306,"-",'Basis-Tabelle-Samen'!J306,"-cultivation-set-polish.jpg")),
IF($C$1="Portugiesisch - PT",HYPERLINK(CONCATENATE("https://www.saflax.de/0-WVK-Retail/Bilder-Pictures/SAFLAX-",'Basis-Tabelle-Samen'!T306,"-",'Basis-Tabelle-Samen'!J306,"-cultivation-set-portuguese.jpg")),
IF($C$1="Rumänisch - RO",HYPERLINK(CONCATENATE("https://www.saflax.de/0-WVK-Retail/Bilder-Pictures/SAFLAX-",'Basis-Tabelle-Samen'!T306,"-",'Basis-Tabelle-Samen'!J306,"-cultivation-set-romanian.jpg")),
IF($C$1="Schwedisch - SE",HYPERLINK(CONCATENATE("https://www.saflax.de/0-WVK-Retail/Bilder-Pictures/SAFLAX-",'Basis-Tabelle-Samen'!T306,"-",'Basis-Tabelle-Samen'!J306,"-cultivation-set-swedish.jpg")),
IF($C$1="Slowakisch - SK",HYPERLINK(CONCATENATE("https://www.saflax.de/0-WVK-Retail/Bilder-Pictures/SAFLAX-",'Basis-Tabelle-Samen'!T306,"-",'Basis-Tabelle-Samen'!J306,"-cultivation-set-slovak.jpg")),
IF($C$1="Slowenisch - SI",HYPERLINK(CONCATENATE("https://www.saflax.de/0-WVK-Retail/Bilder-Pictures/SAFLAX-",'Basis-Tabelle-Samen'!T306,"-",'Basis-Tabelle-Samen'!J306,"-cultivation-set-slovenian.jpg")),
IF($C$1="Spanisch - ES",HYPERLINK(CONCATENATE("https://www.saflax.de/0-WVK-Retail/Bilder-Pictures/SAFLAX-",'Basis-Tabelle-Samen'!T306,"-",'Basis-Tabelle-Samen'!J306,"-cultivation-set-spanish.jpg")),
IF($C$1="Tschechisch - CZ",HYPERLINK(CONCATENATE("https://www.saflax.de/0-WVK-Retail/Bilder-Pictures/SAFLAX-",'Basis-Tabelle-Samen'!T306,"-",'Basis-Tabelle-Samen'!J306,"-cultivation-set-czech.jpg")),
IF($C$1="Türkisch - TR",HYPERLINK(CONCATENATE("https://www.saflax.de/0-WVK-Retail/Bilder-Pictures/SAFLAX-",'Basis-Tabelle-Samen'!T306,"-",'Basis-Tabelle-Samen'!J306,"-cultivation-set-turkish.jpg")),
IF($C$1="Ungarisch - HU",HYPERLINK(CONCATENATE("https://www.saflax.de/0-WVK-Retail/Bilder-Pictures/SAFLAX-",'Basis-Tabelle-Samen'!T306,"-",'Basis-Tabelle-Samen'!J306,"-cultivation-set-hungarian.jpg")),
" ACHTUNG")))))))))))))))))))))))))))))</f>
        <v>https://www.saflax.de/0-WVK-Retail/Bilder-Pictures/SAFLAX-35237-schisandra-chinensis-cultivation-set-english.jpg</v>
      </c>
      <c r="AQ317" s="330" t="str">
        <f>IF(L317&lt;1,"",
IF($C$1="Bulgarisch - BG",HYPERLINK(CONCATENATE("https://www.saflax.de/0-WVK-Retail/Bilder-Pictures/SAFLAX-",'Basis-Tabelle-Samen'!W306,"-",'Basis-Tabelle-Samen'!J306,"-garden-in-the-bag-bulgarian.jpg")),
IF($C$1="Dänisch - DK",HYPERLINK(CONCATENATE("https://www.saflax.de/0-WVK-Retail/Bilder-Pictures/SAFLAX-",'Basis-Tabelle-Samen'!W306,"-",'Basis-Tabelle-Samen'!J306,"-garden-in-the-bag-danish.jpg")),
IF($C$1="Deutsch - DE",HYPERLINK(CONCATENATE("https://www.saflax.de/0-WVK-Retail/Bilder-Pictures/SAFLAX-",'Basis-Tabelle-Samen'!W306,"-",'Basis-Tabelle-Samen'!J306,"-garden-in-the-bag-german.jpg")),
IF($C$1="Englisch - UK",HYPERLINK(CONCATENATE("https://www.saflax.de/0-WVK-Retail/Bilder-Pictures/SAFLAX-",'Basis-Tabelle-Samen'!W306,"-",'Basis-Tabelle-Samen'!J306,"-garden-in-the-bag-english.jpg")),
IF($C$1="Estnisch - EE",HYPERLINK(CONCATENATE("https://www.saflax.de/0-WVK-Retail/Bilder-Pictures/SAFLAX-",'Basis-Tabelle-Samen'!W306,"-",'Basis-Tabelle-Samen'!J306,"-garden-in-the-bag-estonian.jpg")),
IF($C$1="Finnisch - FI",HYPERLINK(CONCATENATE("https://www.saflax.de/0-WVK-Retail/Bilder-Pictures/SAFLAX-",'Basis-Tabelle-Samen'!W306,"-",'Basis-Tabelle-Samen'!J306,"-garden-in-the-bag-finnish.jpg")),
IF($C$1="Französisch - FR",HYPERLINK(CONCATENATE("https://www.saflax.de/0-WVK-Retail/Bilder-Pictures/SAFLAX-",'Basis-Tabelle-Samen'!W306,"-",'Basis-Tabelle-Samen'!J306,"-garden-in-the-bag-french.jpg")),
IF($C$1="Griechisch - GR",HYPERLINK(CONCATENATE("https://www.saflax.de/0-WVK-Retail/Bilder-Pictures/SAFLAX-",'Basis-Tabelle-Samen'!W306,"-",'Basis-Tabelle-Samen'!J306,"-garden-in-the-bag-greek.jpg")),
IF($C$1="Irisch - IE",HYPERLINK(CONCATENATE("https://www.saflax.de/0-WVK-Retail/Bilder-Pictures/SAFLAX-",'Basis-Tabelle-Samen'!W306,"-",'Basis-Tabelle-Samen'!J306,"-garden-in-the-bag-irish.jpg")),
IF($C$1="Isländisch - IS",HYPERLINK(CONCATENATE("https://www.saflax.de/0-WVK-Retail/Bilder-Pictures/SAFLAX-",'Basis-Tabelle-Samen'!W306,"-",'Basis-Tabelle-Samen'!J306,"-garden-in-the-bag-icelandic.jpg")),
IF($C$1="Italienisch - IT",HYPERLINK(CONCATENATE("https://www.saflax.de/0-WVK-Retail/Bilder-Pictures/SAFLAX-",'Basis-Tabelle-Samen'!W306,"-",'Basis-Tabelle-Samen'!J306,"-garden-in-the-bag-italian.jpg")),
IF($C$1="Japanisch - JP",HYPERLINK(CONCATENATE("https://www.saflax.de/0-WVK-Retail/Bilder-Pictures/SAFLAX-",'Basis-Tabelle-Samen'!W306,"-",'Basis-Tabelle-Samen'!J306,"-garden-in-the-bag-japanese.jpg")),
IF($C$1="Kroatisch - HR",HYPERLINK(CONCATENATE("https://www.saflax.de/0-WVK-Retail/Bilder-Pictures/SAFLAX-",'Basis-Tabelle-Samen'!W306,"-",'Basis-Tabelle-Samen'!J306,"-garden-in-the-bag-croatian.jpg")),
IF($C$1="Lettisch - LV",HYPERLINK(CONCATENATE("https://www.saflax.de/0-WVK-Retail/Bilder-Pictures/SAFLAX-",'Basis-Tabelle-Samen'!W306,"-",'Basis-Tabelle-Samen'!J306,"-garden-in-the-bag-latvian.jpg")),
IF($C$1="Litauisch - LT",HYPERLINK(CONCATENATE("https://www.saflax.de/0-WVK-Retail/Bilder-Pictures/SAFLAX-",'Basis-Tabelle-Samen'!W306,"-",'Basis-Tabelle-Samen'!J306,"-garden-in-the-bag-lithuanian.jpg")),
IF($C$1="Maltesisch - MT",HYPERLINK(CONCATENATE("https://www.saflax.de/0-WVK-Retail/Bilder-Pictures/SAFLAX-",'Basis-Tabelle-Samen'!W306,"-",'Basis-Tabelle-Samen'!J306,"-garden-in-the-bag-maltese.jpg")),
IF($C$1="Niederländisch - NL",HYPERLINK(CONCATENATE("https://www.saflax.de/0-WVK-Retail/Bilder-Pictures/SAFLAX-",'Basis-Tabelle-Samen'!W306,"-",'Basis-Tabelle-Samen'!J306,"-garden-in-the-bag-dutch.jpg")),
IF($C$1="Norwegisch - NO",HYPERLINK(CONCATENATE("https://www.saflax.de/0-WVK-Retail/Bilder-Pictures/SAFLAX-",'Basis-Tabelle-Samen'!W306,"-",'Basis-Tabelle-Samen'!J306,"-garden-in-the-bag-nowegian.jpg")),
IF($C$1="Polnisch - PL",HYPERLINK(CONCATENATE("https://www.saflax.de/0-WVK-Retail/Bilder-Pictures/SAFLAX-",'Basis-Tabelle-Samen'!W306,"-",'Basis-Tabelle-Samen'!J306,"-garden-in-the-bag-polish.jpg")),
IF($C$1="Portugiesisch - PT",HYPERLINK(CONCATENATE("https://www.saflax.de/0-WVK-Retail/Bilder-Pictures/SAFLAX-",'Basis-Tabelle-Samen'!W306,"-",'Basis-Tabelle-Samen'!J306,"-garden-in-the-bag-portuguese.jpg")),
IF($C$1="Rumänisch - RO",HYPERLINK(CONCATENATE("https://www.saflax.de/0-WVK-Retail/Bilder-Pictures/SAFLAX-",'Basis-Tabelle-Samen'!W306,"-",'Basis-Tabelle-Samen'!J306,"-garden-in-the-bag-romanian.jpg")),
IF($C$1="Schwedisch - SE",HYPERLINK(CONCATENATE("https://www.saflax.de/0-WVK-Retail/Bilder-Pictures/SAFLAX-",'Basis-Tabelle-Samen'!W306,"-",'Basis-Tabelle-Samen'!J306,"-garden-in-the-bag-swedish.jpg")),
IF($C$1="Slowakisch - SK",HYPERLINK(CONCATENATE("https://www.saflax.de/0-WVK-Retail/Bilder-Pictures/SAFLAX-",'Basis-Tabelle-Samen'!W306,"-",'Basis-Tabelle-Samen'!J306,"-garden-in-the-bag-slovak.jpg")),
IF($C$1="Slowenisch - SI",HYPERLINK(CONCATENATE("https://www.saflax.de/0-WVK-Retail/Bilder-Pictures/SAFLAX-",'Basis-Tabelle-Samen'!W306,"-",'Basis-Tabelle-Samen'!J306,"-garden-in-the-bag-slovenian.jpg")),
IF($C$1="Spanisch - ES",HYPERLINK(CONCATENATE("https://www.saflax.de/0-WVK-Retail/Bilder-Pictures/SAFLAX-",'Basis-Tabelle-Samen'!W306,"-",'Basis-Tabelle-Samen'!J306,"-garden-in-the-bag-spanish.jpg")),
IF($C$1="Tschechisch - CZ",HYPERLINK(CONCATENATE("https://www.saflax.de/0-WVK-Retail/Bilder-Pictures/SAFLAX-",'Basis-Tabelle-Samen'!W306,"-",'Basis-Tabelle-Samen'!J306,"-garden-in-the-bag-czech.jpg")),
IF($C$1="Türkisch - TR",HYPERLINK(CONCATENATE("https://www.saflax.de/0-WVK-Retail/Bilder-Pictures/SAFLAX-",'Basis-Tabelle-Samen'!W306,"-",'Basis-Tabelle-Samen'!J306,"-garden-in-the-bag-turkish.jpg")),
IF($C$1="Ungarisch - HU",HYPERLINK(CONCATENATE("https://www.saflax.de/0-WVK-Retail/Bilder-Pictures/SAFLAX-",'Basis-Tabelle-Samen'!W306,"-",'Basis-Tabelle-Samen'!J306,"-garden-in-the-bag-hungarian.jpg")),
" ACHTUNG")))))))))))))))))))))))))))))</f>
        <v>https://www.saflax.de/0-WVK-Retail/Bilder-Pictures/SAFLAX-65237-schisandra-chinensis-garden-in-the-bag-english.jpg</v>
      </c>
    </row>
    <row r="318" spans="1:43" ht="17.100000000000001" customHeight="1" x14ac:dyDescent="0.2">
      <c r="A318" s="318" t="str">
        <f>IF('Basis-Tabelle-Samen'!A275="","",IF($C$1="Deutsch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18" s="319" t="str">
        <f>'Basis-Tabelle-Samen'!I275</f>
        <v>Solidago virgaurea</v>
      </c>
      <c r="C318" s="316" t="str">
        <f>IF($C$1="Bulgarisch - BG",'Basis-Tabelle-Samen'!Z275,
IF($C$1="Dänisch - DK",'Basis-Tabelle-Samen'!AA275,
IF($C$1="Deutsch - DE",'Basis-Tabelle-Samen'!AB275,
IF($C$1="Englisch - UK",'Basis-Tabelle-Samen'!AC275,
IF($C$1="Estnisch - EE",'Basis-Tabelle-Samen'!AD275,
IF($C$1="Finnisch - FI",'Basis-Tabelle-Samen'!AE275,
IF($C$1="Französisch - FR",'Basis-Tabelle-Samen'!AF275,
IF($C$1="Griechisch - GR",'Basis-Tabelle-Samen'!AG275,
IF($C$1="Irisch - IE",'Basis-Tabelle-Samen'!AH275,
IF($C$1="Isländisch - IS",'Basis-Tabelle-Samen'!AI275,
IF($C$1="Italienisch - IT",'Basis-Tabelle-Samen'!AJ275,
IF($C$1="Japanisch - JP",'Basis-Tabelle-Samen'!AK275,
IF($C$1="Kroatisch - HR",'Basis-Tabelle-Samen'!AL275,
IF($C$1="Lettisch - LV",'Basis-Tabelle-Samen'!AM275,
IF($C$1="Litauisch - LT",'Basis-Tabelle-Samen'!AN275,
IF($C$1="Maltesisch - MT",'Basis-Tabelle-Samen'!AO275,
IF($C$1="Niederländisch - NL",'Basis-Tabelle-Samen'!AP275,
IF($C$1="Norwegisch - NO",'Basis-Tabelle-Samen'!AQ275,
IF($C$1="Polnisch - PL",'Basis-Tabelle-Samen'!AR275,
IF($C$1="Portugiesisch - PT",'Basis-Tabelle-Samen'!AS275,
IF($C$1="Rumänisch - RO",'Basis-Tabelle-Samen'!AT275,
IF($C$1="Schwedisch - SE",'Basis-Tabelle-Samen'!AU275,
IF($C$1="Slowakisch - SK",'Basis-Tabelle-Samen'!AV275,
IF($C$1="Slowenisch - SI",'Basis-Tabelle-Samen'!AW275,
IF($C$1="Spanisch - ES",'Basis-Tabelle-Samen'!AX275,
IF($C$1="Tschechisch - CZ",'Basis-Tabelle-Samen'!AY275,
IF($C$1="Türkisch - TR",'Basis-Tabelle-Samen'!AZ275,
IF($C$1="Ungarisch - HU",'Basis-Tabelle-Samen'!BA275,
" ACHTUNG"))))))))))))))))))))))))))))</f>
        <v>Goldenrod</v>
      </c>
      <c r="D318" s="320">
        <f>'Basis-Tabelle-Samen'!F275</f>
        <v>100</v>
      </c>
      <c r="E318" s="321" t="str">
        <f>'Basis-Tabelle-Samen'!H275</f>
        <v>7 %</v>
      </c>
      <c r="F318" s="322" t="str">
        <f>IF('Basis-Tabelle-Samen'!G275="","",'Basis-Tabelle-Samen'!G275)</f>
        <v>07</v>
      </c>
      <c r="G318" s="320">
        <f>'Basis-Tabelle-Samen'!C275</f>
        <v>15206</v>
      </c>
      <c r="H318" s="323">
        <f>'Basis-Tabelle-Samen'!D275</f>
        <v>4055473152066</v>
      </c>
      <c r="I318" s="324">
        <f>'Basis-Tabelle-Samen'!E275</f>
        <v>1.85</v>
      </c>
      <c r="J318" s="325">
        <f t="shared" si="4"/>
        <v>12</v>
      </c>
      <c r="K318" s="326">
        <f>'Basis-Tabelle-Samen'!K275</f>
        <v>75206</v>
      </c>
      <c r="L318" s="323">
        <f>'Basis-Tabelle-Samen'!L275</f>
        <v>4055473752068</v>
      </c>
      <c r="M318" s="324">
        <f>'Basis-Tabelle-Samen'!M275</f>
        <v>2.4500000000000002</v>
      </c>
      <c r="N318" s="326">
        <f>IF(K318&lt;1,"",'3'!$I$15)</f>
        <v>15</v>
      </c>
      <c r="O318" s="327">
        <f>IF(K318&lt;1,"",'3'!$J$11)</f>
        <v>90</v>
      </c>
      <c r="P318" s="326">
        <f>'Basis-Tabelle-Samen'!N275</f>
        <v>85206</v>
      </c>
      <c r="Q318" s="323">
        <f>'Basis-Tabelle-Samen'!O275</f>
        <v>4055473852065</v>
      </c>
      <c r="R318" s="328">
        <f>'Basis-Tabelle-Samen'!P275</f>
        <v>3.75</v>
      </c>
      <c r="S318" s="326">
        <f>IF(R318&lt;1,"",'3'!$M$15)</f>
        <v>18</v>
      </c>
      <c r="T318" s="327">
        <f>IF(R318&lt;1,"",'3'!$N$11)</f>
        <v>72</v>
      </c>
      <c r="U318" s="326">
        <f>'Basis-Tabelle-Samen'!Q275</f>
        <v>55206</v>
      </c>
      <c r="V318" s="323">
        <f>'Basis-Tabelle-Samen'!R275</f>
        <v>4055473552064</v>
      </c>
      <c r="W318" s="324">
        <f>'Basis-Tabelle-Samen'!S275</f>
        <v>4.95</v>
      </c>
      <c r="X318" s="326">
        <f>IF(U318&lt;1,"",'3'!$Q$15)</f>
        <v>6</v>
      </c>
      <c r="Y318" s="327">
        <f>IF(U318&lt;1,"",'3'!$R$11)</f>
        <v>24</v>
      </c>
      <c r="Z318" s="326">
        <f>'Basis-Tabelle-Samen'!T275</f>
        <v>35206</v>
      </c>
      <c r="AA318" s="323">
        <f>'Basis-Tabelle-Samen'!U275</f>
        <v>4055473352060</v>
      </c>
      <c r="AB318" s="324">
        <f>'Basis-Tabelle-Samen'!V275</f>
        <v>6.75</v>
      </c>
      <c r="AC318" s="326">
        <f>IF(Z318&lt;1,"",'3'!$U$15)</f>
        <v>6</v>
      </c>
      <c r="AD318" s="327">
        <f>IF(Z318&lt;1,"",'3'!$V$11)</f>
        <v>24</v>
      </c>
      <c r="AE318" s="326">
        <f>'Basis-Tabelle-Samen'!W275</f>
        <v>65206</v>
      </c>
      <c r="AF318" s="323">
        <f>'Basis-Tabelle-Samen'!X275</f>
        <v>4055473652061</v>
      </c>
      <c r="AG318" s="324">
        <f>'Basis-Tabelle-Samen'!Y275</f>
        <v>2.95</v>
      </c>
      <c r="AH318" s="326">
        <f>IF(AE318&lt;1,"",'3'!$Y$15)</f>
        <v>8</v>
      </c>
      <c r="AI318" s="327">
        <f>IF(AE318&lt;1,"",'3'!$Z$11)</f>
        <v>64</v>
      </c>
      <c r="AJ318" s="315"/>
      <c r="AK318" s="316" t="str">
        <f>IF(G318&lt;1,"",
IF($C$1="Bulgarisch - BG",HYPERLINK(CONCATENATE("https://www.saflax.de/0-WVK-Retail/Bilder-Pictures/SAFLAX-",'Basis-Tabelle-Samen'!C275,"-",'Basis-Tabelle-Samen'!J275,"-seed-package-front-cr-bulgarian.jpg")),
IF($C$1="Dänisch - DK",HYPERLINK(CONCATENATE("https://www.saflax.de/0-WVK-Retail/Bilder-Pictures/SAFLAX-",'Basis-Tabelle-Samen'!C275,"-",'Basis-Tabelle-Samen'!J275,"-seed-package-front-cr-danish.jpg")),
IF($C$1="Deutsch - DE",HYPERLINK(CONCATENATE("https://www.saflax.de/0-WVK-Retail/Bilder-Pictures/SAFLAX-",'Basis-Tabelle-Samen'!C275,"-",'Basis-Tabelle-Samen'!J275,"-seed-package-front-cr-german.jpg")),
IF($C$1="Englisch - UK",HYPERLINK(CONCATENATE("https://www.saflax.de/0-WVK-Retail/Bilder-Pictures/SAFLAX-",'Basis-Tabelle-Samen'!C275,"-",'Basis-Tabelle-Samen'!J275,"-seed-package-front-cr-english.jpg")),
IF($C$1="Estnisch - EE",HYPERLINK(CONCATENATE("https://www.saflax.de/0-WVK-Retail/Bilder-Pictures/SAFLAX-",'Basis-Tabelle-Samen'!C275,"-",'Basis-Tabelle-Samen'!J275,"-seed-package-front-cr-estonian.jpg")),
IF($C$1="Finnisch - FI",HYPERLINK(CONCATENATE("https://www.saflax.de/0-WVK-Retail/Bilder-Pictures/SAFLAX-",'Basis-Tabelle-Samen'!C275,"-",'Basis-Tabelle-Samen'!J275,"-seed-package-front-cr-finnish.jpg")),
IF($C$1="Französisch - FR",HYPERLINK(CONCATENATE("https://www.saflax.de/0-WVK-Retail/Bilder-Pictures/SAFLAX-",'Basis-Tabelle-Samen'!C275,"-",'Basis-Tabelle-Samen'!J275,"-seed-package-front-cr-french.jpg")),
IF($C$1="Griechisch - GR",HYPERLINK(CONCATENATE("https://www.saflax.de/0-WVK-Retail/Bilder-Pictures/SAFLAX-",'Basis-Tabelle-Samen'!C275,"-",'Basis-Tabelle-Samen'!J275,"-seed-package-front-cr-greek.jpg")),
IF($C$1="Irisch - IE",HYPERLINK(CONCATENATE("https://www.saflax.de/0-WVK-Retail/Bilder-Pictures/SAFLAX-",'Basis-Tabelle-Samen'!C275,"-",'Basis-Tabelle-Samen'!J275,"-seed-package-front-cr-irish.jpg")),
IF($C$1="Isländisch - IS",HYPERLINK(CONCATENATE("https://www.saflax.de/0-WVK-Retail/Bilder-Pictures/SAFLAX-",'Basis-Tabelle-Samen'!C275,"-",'Basis-Tabelle-Samen'!J275,"-seed-package-front-cr-icelandic.jpg")),
IF($C$1="Italienisch - IT",HYPERLINK(CONCATENATE("https://www.saflax.de/0-WVK-Retail/Bilder-Pictures/SAFLAX-",'Basis-Tabelle-Samen'!C275,"-",'Basis-Tabelle-Samen'!J275,"-seed-package-front-cr-italian.jpg")),
IF($C$1="Japanisch - JP",HYPERLINK(CONCATENATE("https://www.saflax.de/0-WVK-Retail/Bilder-Pictures/SAFLAX-",'Basis-Tabelle-Samen'!C275,"-",'Basis-Tabelle-Samen'!J275,"-seed-package-front-cr-japanese.jpg")),
IF($C$1="Kroatisch - HR",HYPERLINK(CONCATENATE("https://www.saflax.de/0-WVK-Retail/Bilder-Pictures/SAFLAX-",'Basis-Tabelle-Samen'!C275,"-",'Basis-Tabelle-Samen'!J275,"-seed-package-front-cr-croatian.jpg")),
IF($C$1="Lettisch - LV",HYPERLINK(CONCATENATE("https://www.saflax.de/0-WVK-Retail/Bilder-Pictures/SAFLAX-",'Basis-Tabelle-Samen'!C275,"-",'Basis-Tabelle-Samen'!J275,"-seed-package-front-cr-latvian.jpg")),
IF($C$1="Litauisch - LT",HYPERLINK(CONCATENATE("https://www.saflax.de/0-WVK-Retail/Bilder-Pictures/SAFLAX-",'Basis-Tabelle-Samen'!C275,"-",'Basis-Tabelle-Samen'!J275,"-seed-package-front-cr-lithuanian.jpg")),
IF($C$1="Maltesisch - MT",HYPERLINK(CONCATENATE("https://www.saflax.de/0-WVK-Retail/Bilder-Pictures/SAFLAX-",'Basis-Tabelle-Samen'!C275,"-",'Basis-Tabelle-Samen'!J275,"-seed-package-front-cr-maltese.jpg")),
IF($C$1="Niederländisch - NL",HYPERLINK(CONCATENATE("https://www.saflax.de/0-WVK-Retail/Bilder-Pictures/SAFLAX-",'Basis-Tabelle-Samen'!C275,"-",'Basis-Tabelle-Samen'!J275,"-seed-package-front-cr-dutch.jpg")),
IF($C$1="Norwegisch - NO",HYPERLINK(CONCATENATE("https://www.saflax.de/0-WVK-Retail/Bilder-Pictures/SAFLAX-",'Basis-Tabelle-Samen'!C275,"-",'Basis-Tabelle-Samen'!J275,"-seed-package-front-cr-nowegian.jpg")),
IF($C$1="Polnisch - PL",HYPERLINK(CONCATENATE("https://www.saflax.de/0-WVK-Retail/Bilder-Pictures/SAFLAX-",'Basis-Tabelle-Samen'!C275,"-",'Basis-Tabelle-Samen'!J275,"-seed-package-front-cr-polish.jpg")),
IF($C$1="Portugiesisch - PT",HYPERLINK(CONCATENATE("https://www.saflax.de/0-WVK-Retail/Bilder-Pictures/SAFLAX-",'Basis-Tabelle-Samen'!C275,"-",'Basis-Tabelle-Samen'!J275,"-seed-package-front-cr-portuguese.jpg")),
IF($C$1="Rumänisch - RO",HYPERLINK(CONCATENATE("https://www.saflax.de/0-WVK-Retail/Bilder-Pictures/SAFLAX-",'Basis-Tabelle-Samen'!C275,"-",'Basis-Tabelle-Samen'!J275,"-seed-package-front-cr-romanian.jpg")),
IF($C$1="Schwedisch - SE",HYPERLINK(CONCATENATE("https://www.saflax.de/0-WVK-Retail/Bilder-Pictures/SAFLAX-",'Basis-Tabelle-Samen'!C275,"-",'Basis-Tabelle-Samen'!J275,"-seed-package-front-cr-swedish.jpg")),
IF($C$1="Slowakisch - SK",HYPERLINK(CONCATENATE("https://www.saflax.de/0-WVK-Retail/Bilder-Pictures/SAFLAX-",'Basis-Tabelle-Samen'!C275,"-",'Basis-Tabelle-Samen'!J275,"-seed-package-front-cr-slovak.jpg")),
IF($C$1="Slowenisch - SI",HYPERLINK(CONCATENATE("https://www.saflax.de/0-WVK-Retail/Bilder-Pictures/SAFLAX-",'Basis-Tabelle-Samen'!C275,"-",'Basis-Tabelle-Samen'!J275,"-seed-package-front-cr-slovenian.jpg")),
IF($C$1="Spanisch - ES",HYPERLINK(CONCATENATE("https://www.saflax.de/0-WVK-Retail/Bilder-Pictures/SAFLAX-",'Basis-Tabelle-Samen'!C275,"-",'Basis-Tabelle-Samen'!J275,"-seed-package-front-cr-spanish.jpg")),
IF($C$1="Tschechisch - CZ",HYPERLINK(CONCATENATE("https://www.saflax.de/0-WVK-Retail/Bilder-Pictures/SAFLAX-",'Basis-Tabelle-Samen'!C275,"-",'Basis-Tabelle-Samen'!J275,"-seed-package-front-cr-czech.jpg")),
IF($C$1="Türkisch - TR",HYPERLINK(CONCATENATE("https://www.saflax.de/0-WVK-Retail/Bilder-Pictures/SAFLAX-",'Basis-Tabelle-Samen'!C275,"-",'Basis-Tabelle-Samen'!J275,"-seed-package-front-cr-turkish.jpg")),
IF($C$1="Ungarisch - HU",HYPERLINK(CONCATENATE("https://www.saflax.de/0-WVK-Retail/Bilder-Pictures/SAFLAX-",'Basis-Tabelle-Samen'!C275,"-",'Basis-Tabelle-Samen'!J275,"-seed-package-front-cr-hungarian.jpg")),
" ACHTUNG")))))))))))))))))))))))))))))</f>
        <v>https://www.saflax.de/0-WVK-Retail/Bilder-Pictures/SAFLAX-15206-solidago-virgaurea-seed-package-front-cr-english.jpg</v>
      </c>
      <c r="AL318" s="330" t="str">
        <f>IF(G318&lt;1,"",
IF($C$1="Bulgarisch - BG",HYPERLINK(CONCATENATE("https://www.saflax.de/0-WVK-Retail/Bilder-Pictures/SAFLAX-",'Basis-Tabelle-Samen'!C275,"-",'Basis-Tabelle-Samen'!J275,"-seed-package-back-cr-bulgarian.jpg")),
IF($C$1="Dänisch - DK",HYPERLINK(CONCATENATE("https://www.saflax.de/0-WVK-Retail/Bilder-Pictures/SAFLAX-",'Basis-Tabelle-Samen'!C275,"-",'Basis-Tabelle-Samen'!J275,"-seed-package-back-cr-danish.jpg")),
IF($C$1="Deutsch - DE",HYPERLINK(CONCATENATE("https://www.saflax.de/0-WVK-Retail/Bilder-Pictures/SAFLAX-",'Basis-Tabelle-Samen'!C275,"-",'Basis-Tabelle-Samen'!J275,"-seed-package-back-cr-german.jpg")),
IF($C$1="Englisch - UK",HYPERLINK(CONCATENATE("https://www.saflax.de/0-WVK-Retail/Bilder-Pictures/SAFLAX-",'Basis-Tabelle-Samen'!C275,"-",'Basis-Tabelle-Samen'!J275,"-seed-package-back-cr-english.jpg")),
IF($C$1="Estnisch - EE",HYPERLINK(CONCATENATE("https://www.saflax.de/0-WVK-Retail/Bilder-Pictures/SAFLAX-",'Basis-Tabelle-Samen'!C275,"-",'Basis-Tabelle-Samen'!J275,"-seed-package-back-cr-estonian.jpg")),
IF($C$1="Finnisch - FI",HYPERLINK(CONCATENATE("https://www.saflax.de/0-WVK-Retail/Bilder-Pictures/SAFLAX-",'Basis-Tabelle-Samen'!C275,"-",'Basis-Tabelle-Samen'!J275,"-seed-package-back-cr-finnish.jpg")),
IF($C$1="Französisch - FR",HYPERLINK(CONCATENATE("https://www.saflax.de/0-WVK-Retail/Bilder-Pictures/SAFLAX-",'Basis-Tabelle-Samen'!C275,"-",'Basis-Tabelle-Samen'!J275,"-seed-package-back-cr-french.jpg")),
IF($C$1="Griechisch - GR",HYPERLINK(CONCATENATE("https://www.saflax.de/0-WVK-Retail/Bilder-Pictures/SAFLAX-",'Basis-Tabelle-Samen'!C275,"-",'Basis-Tabelle-Samen'!J275,"-seed-package-back-cr-greek.jpg")),
IF($C$1="Irisch - IE",HYPERLINK(CONCATENATE("https://www.saflax.de/0-WVK-Retail/Bilder-Pictures/SAFLAX-",'Basis-Tabelle-Samen'!C275,"-",'Basis-Tabelle-Samen'!J275,"-seed-package-back-cr-irish.jpg")),
IF($C$1="Isländisch - IS",HYPERLINK(CONCATENATE("https://www.saflax.de/0-WVK-Retail/Bilder-Pictures/SAFLAX-",'Basis-Tabelle-Samen'!C275,"-",'Basis-Tabelle-Samen'!J275,"-seed-package-back-cr-icelandic.jpg")),
IF($C$1="Italienisch - IT",HYPERLINK(CONCATENATE("https://www.saflax.de/0-WVK-Retail/Bilder-Pictures/SAFLAX-",'Basis-Tabelle-Samen'!C275,"-",'Basis-Tabelle-Samen'!J275,"-seed-package-back-cr-italian.jpg")),
IF($C$1="Japanisch - JP",HYPERLINK(CONCATENATE("https://www.saflax.de/0-WVK-Retail/Bilder-Pictures/SAFLAX-",'Basis-Tabelle-Samen'!C275,"-",'Basis-Tabelle-Samen'!J275,"-seed-package-back-cr-japanese.jpg")),
IF($C$1="Kroatisch - HR",HYPERLINK(CONCATENATE("https://www.saflax.de/0-WVK-Retail/Bilder-Pictures/SAFLAX-",'Basis-Tabelle-Samen'!C275,"-",'Basis-Tabelle-Samen'!J275,"-seed-package-back-cr-croatian.jpg")),
IF($C$1="Lettisch - LV",HYPERLINK(CONCATENATE("https://www.saflax.de/0-WVK-Retail/Bilder-Pictures/SAFLAX-",'Basis-Tabelle-Samen'!C275,"-",'Basis-Tabelle-Samen'!J275,"-seed-package-back-cr-latvian.jpg")),
IF($C$1="Litauisch - LT",HYPERLINK(CONCATENATE("https://www.saflax.de/0-WVK-Retail/Bilder-Pictures/SAFLAX-",'Basis-Tabelle-Samen'!C275,"-",'Basis-Tabelle-Samen'!J275,"-seed-package-back-cr-lithuanian.jpg")),
IF($C$1="Maltesisch - MT",HYPERLINK(CONCATENATE("https://www.saflax.de/0-WVK-Retail/Bilder-Pictures/SAFLAX-",'Basis-Tabelle-Samen'!C275,"-",'Basis-Tabelle-Samen'!J275,"-seed-package-back-cr-maltese.jpg")),
IF($C$1="Niederländisch - NL",HYPERLINK(CONCATENATE("https://www.saflax.de/0-WVK-Retail/Bilder-Pictures/SAFLAX-",'Basis-Tabelle-Samen'!C275,"-",'Basis-Tabelle-Samen'!J275,"-seed-package-back-cr-dutch.jpg")),
IF($C$1="Norwegisch - NO",HYPERLINK(CONCATENATE("https://www.saflax.de/0-WVK-Retail/Bilder-Pictures/SAFLAX-",'Basis-Tabelle-Samen'!C275,"-",'Basis-Tabelle-Samen'!J275,"-seed-package-back-cr-nowegian.jpg")),
IF($C$1="Polnisch - PL",HYPERLINK(CONCATENATE("https://www.saflax.de/0-WVK-Retail/Bilder-Pictures/SAFLAX-",'Basis-Tabelle-Samen'!C275,"-",'Basis-Tabelle-Samen'!J275,"-seed-package-back-cr-polish.jpg")),
IF($C$1="Portugiesisch - PT",HYPERLINK(CONCATENATE("https://www.saflax.de/0-WVK-Retail/Bilder-Pictures/SAFLAX-",'Basis-Tabelle-Samen'!C275,"-",'Basis-Tabelle-Samen'!J275,"-seed-package-back-cr-portuguese.jpg")),
IF($C$1="Rumänisch - RO",HYPERLINK(CONCATENATE("https://www.saflax.de/0-WVK-Retail/Bilder-Pictures/SAFLAX-",'Basis-Tabelle-Samen'!C275,"-",'Basis-Tabelle-Samen'!J275,"-seed-package-back-cr-romanian.jpg")),
IF($C$1="Schwedisch - SE",HYPERLINK(CONCATENATE("https://www.saflax.de/0-WVK-Retail/Bilder-Pictures/SAFLAX-",'Basis-Tabelle-Samen'!C275,"-",'Basis-Tabelle-Samen'!J275,"-seed-package-back-cr-swedish.jpg")),
IF($C$1="Slowakisch - SK",HYPERLINK(CONCATENATE("https://www.saflax.de/0-WVK-Retail/Bilder-Pictures/SAFLAX-",'Basis-Tabelle-Samen'!C275,"-",'Basis-Tabelle-Samen'!J275,"-seed-package-back-cr-slovak.jpg")),
IF($C$1="Slowenisch - SI",HYPERLINK(CONCATENATE("https://www.saflax.de/0-WVK-Retail/Bilder-Pictures/SAFLAX-",'Basis-Tabelle-Samen'!C275,"-",'Basis-Tabelle-Samen'!J275,"-seed-package-back-cr-slovenian.jpg")),
IF($C$1="Spanisch - ES",HYPERLINK(CONCATENATE("https://www.saflax.de/0-WVK-Retail/Bilder-Pictures/SAFLAX-",'Basis-Tabelle-Samen'!C275,"-",'Basis-Tabelle-Samen'!J275,"-seed-package-back-cr-spanish.jpg")),
IF($C$1="Tschechisch - CZ",HYPERLINK(CONCATENATE("https://www.saflax.de/0-WVK-Retail/Bilder-Pictures/SAFLAX-",'Basis-Tabelle-Samen'!C275,"-",'Basis-Tabelle-Samen'!J275,"-seed-package-back-cr-czech.jpg")),
IF($C$1="Türkisch - TR",HYPERLINK(CONCATENATE("https://www.saflax.de/0-WVK-Retail/Bilder-Pictures/SAFLAX-",'Basis-Tabelle-Samen'!C275,"-",'Basis-Tabelle-Samen'!J275,"-seed-package-back-cr-turkish.jpg")),
IF($C$1="Ungarisch - HU",HYPERLINK(CONCATENATE("https://www.saflax.de/0-WVK-Retail/Bilder-Pictures/SAFLAX-",'Basis-Tabelle-Samen'!C275,"-",'Basis-Tabelle-Samen'!J275,"-seed-package-back-cr-hungarian.jpg")),
" ACHTUNG")))))))))))))))))))))))))))))</f>
        <v>https://www.saflax.de/0-WVK-Retail/Bilder-Pictures/SAFLAX-15206-solidago-virgaurea-seed-package-back-cr-english.jpg</v>
      </c>
      <c r="AM318" s="330" t="str">
        <f>IF(H318&lt;1,"",
IF($C$1="Bulgarisch - BG",HYPERLINK(CONCATENATE("https://www.saflax.de/0-WVK-Retail/Bilder-Pictures/SAFLAX-",'Basis-Tabelle-Samen'!K275,"-",'Basis-Tabelle-Samen'!J275,"-garden-to-go-mini-bulgarian.jpg")),
IF($C$1="Dänisch - DK",HYPERLINK(CONCATENATE("https://www.saflax.de/0-WVK-Retail/Bilder-Pictures/SAFLAX-",'Basis-Tabelle-Samen'!K275,"-",'Basis-Tabelle-Samen'!J275,"-garden-to-go-mini-danish.jpg")),
IF($C$1="Deutsch - DE",HYPERLINK(CONCATENATE("https://www.saflax.de/0-WVK-Retail/Bilder-Pictures/SAFLAX-",'Basis-Tabelle-Samen'!K275,"-",'Basis-Tabelle-Samen'!J275,"-garden-to-go-mini-german.jpg")),
IF($C$1="Englisch - UK",HYPERLINK(CONCATENATE("https://www.saflax.de/0-WVK-Retail/Bilder-Pictures/SAFLAX-",'Basis-Tabelle-Samen'!K275,"-",'Basis-Tabelle-Samen'!J275,"-garden-to-go-mini-english.jpg")),
IF($C$1="Estnisch - EE",HYPERLINK(CONCATENATE("https://www.saflax.de/0-WVK-Retail/Bilder-Pictures/SAFLAX-",'Basis-Tabelle-Samen'!K275,"-",'Basis-Tabelle-Samen'!J275,"-garden-to-go-mini-estonian.jpg")),
IF($C$1="Finnisch - FI",HYPERLINK(CONCATENATE("https://www.saflax.de/0-WVK-Retail/Bilder-Pictures/SAFLAX-",'Basis-Tabelle-Samen'!K275,"-",'Basis-Tabelle-Samen'!J275,"-garden-to-go-mini-finnish.jpg")),
IF($C$1="Französisch - FR",HYPERLINK(CONCATENATE("https://www.saflax.de/0-WVK-Retail/Bilder-Pictures/SAFLAX-",'Basis-Tabelle-Samen'!K275,"-",'Basis-Tabelle-Samen'!J275,"-garden-to-go-mini-french.jpg")),
IF($C$1="Griechisch - GR",HYPERLINK(CONCATENATE("https://www.saflax.de/0-WVK-Retail/Bilder-Pictures/SAFLAX-",'Basis-Tabelle-Samen'!K275,"-",'Basis-Tabelle-Samen'!J275,"-garden-to-go-mini-greek.jpg")),
IF($C$1="Irisch - IE",HYPERLINK(CONCATENATE("https://www.saflax.de/0-WVK-Retail/Bilder-Pictures/SAFLAX-",'Basis-Tabelle-Samen'!K275,"-",'Basis-Tabelle-Samen'!J275,"-garden-to-go-mini-irish.jpg")),
IF($C$1="Isländisch - IS",HYPERLINK(CONCATENATE("https://www.saflax.de/0-WVK-Retail/Bilder-Pictures/SAFLAX-",'Basis-Tabelle-Samen'!K275,"-",'Basis-Tabelle-Samen'!J275,"-garden-to-go-mini-icelandic.jpg")),
IF($C$1="Italienisch - IT",HYPERLINK(CONCATENATE("https://www.saflax.de/0-WVK-Retail/Bilder-Pictures/SAFLAX-",'Basis-Tabelle-Samen'!K275,"-",'Basis-Tabelle-Samen'!J275,"-garden-to-go-mini-italian.jpg")),
IF($C$1="Japanisch - JP",HYPERLINK(CONCATENATE("https://www.saflax.de/0-WVK-Retail/Bilder-Pictures/SAFLAX-",'Basis-Tabelle-Samen'!K275,"-",'Basis-Tabelle-Samen'!J275,"-garden-to-go-mini-japanese.jpg")),
IF($C$1="Kroatisch - HR",HYPERLINK(CONCATENATE("https://www.saflax.de/0-WVK-Retail/Bilder-Pictures/SAFLAX-",'Basis-Tabelle-Samen'!K275,"-",'Basis-Tabelle-Samen'!J275,"-garden-to-go-mini-croatian.jpg")),
IF($C$1="Lettisch - LV",HYPERLINK(CONCATENATE("https://www.saflax.de/0-WVK-Retail/Bilder-Pictures/SAFLAX-",'Basis-Tabelle-Samen'!K275,"-",'Basis-Tabelle-Samen'!J275,"-garden-to-go-mini-latvian.jpg")),
IF($C$1="Litauisch - LT",HYPERLINK(CONCATENATE("https://www.saflax.de/0-WVK-Retail/Bilder-Pictures/SAFLAX-",'Basis-Tabelle-Samen'!K275,"-",'Basis-Tabelle-Samen'!J275,"-garden-to-go-mini-lithuanian.jpg")),
IF($C$1="Maltesisch - MT",HYPERLINK(CONCATENATE("https://www.saflax.de/0-WVK-Retail/Bilder-Pictures/SAFLAX-",'Basis-Tabelle-Samen'!K275,"-",'Basis-Tabelle-Samen'!J275,"-garden-to-go-mini-maltese.jpg")),
IF($C$1="Niederländisch - NL",HYPERLINK(CONCATENATE("https://www.saflax.de/0-WVK-Retail/Bilder-Pictures/SAFLAX-",'Basis-Tabelle-Samen'!K275,"-",'Basis-Tabelle-Samen'!J275,"-garden-to-go-mini-dutch.jpg")),
IF($C$1="Norwegisch - NO",HYPERLINK(CONCATENATE("https://www.saflax.de/0-WVK-Retail/Bilder-Pictures/SAFLAX-",'Basis-Tabelle-Samen'!K275,"-",'Basis-Tabelle-Samen'!J275,"-garden-to-go-mini-nowegian.jpg")),
IF($C$1="Polnisch - PL",HYPERLINK(CONCATENATE("https://www.saflax.de/0-WVK-Retail/Bilder-Pictures/SAFLAX-",'Basis-Tabelle-Samen'!K275,"-",'Basis-Tabelle-Samen'!J275,"-garden-to-go-mini-polish.jpg")),
IF($C$1="Portugiesisch - PT",HYPERLINK(CONCATENATE("https://www.saflax.de/0-WVK-Retail/Bilder-Pictures/SAFLAX-",'Basis-Tabelle-Samen'!K275,"-",'Basis-Tabelle-Samen'!J275,"-garden-to-go-mini-portuguese.jpg")),
IF($C$1="Rumänisch - RO",HYPERLINK(CONCATENATE("https://www.saflax.de/0-WVK-Retail/Bilder-Pictures/SAFLAX-",'Basis-Tabelle-Samen'!K275,"-",'Basis-Tabelle-Samen'!J275,"-garden-to-go-mini-romanian.jpg")),
IF($C$1="Schwedisch - SE",HYPERLINK(CONCATENATE("https://www.saflax.de/0-WVK-Retail/Bilder-Pictures/SAFLAX-",'Basis-Tabelle-Samen'!K275,"-",'Basis-Tabelle-Samen'!J275,"-garden-to-go-mini-swedish.jpg")),
IF($C$1="Slowakisch - SK",HYPERLINK(CONCATENATE("https://www.saflax.de/0-WVK-Retail/Bilder-Pictures/SAFLAX-",'Basis-Tabelle-Samen'!K275,"-",'Basis-Tabelle-Samen'!J275,"-garden-to-go-mini-slovak.jpg")),
IF($C$1="Slowenisch - SI",HYPERLINK(CONCATENATE("https://www.saflax.de/0-WVK-Retail/Bilder-Pictures/SAFLAX-",'Basis-Tabelle-Samen'!K275,"-",'Basis-Tabelle-Samen'!J275,"-garden-to-go-mini-slovenian.jpg")),
IF($C$1="Spanisch - ES",HYPERLINK(CONCATENATE("https://www.saflax.de/0-WVK-Retail/Bilder-Pictures/SAFLAX-",'Basis-Tabelle-Samen'!K275,"-",'Basis-Tabelle-Samen'!J275,"-garden-to-go-mini-spanish.jpg")),
IF($C$1="Tschechisch - CZ",HYPERLINK(CONCATENATE("https://www.saflax.de/0-WVK-Retail/Bilder-Pictures/SAFLAX-",'Basis-Tabelle-Samen'!K275,"-",'Basis-Tabelle-Samen'!J275,"-garden-to-go-mini-czech.jpg")),
IF($C$1="Türkisch - TR",HYPERLINK(CONCATENATE("https://www.saflax.de/0-WVK-Retail/Bilder-Pictures/SAFLAX-",'Basis-Tabelle-Samen'!K275,"-",'Basis-Tabelle-Samen'!J275,"-garden-to-go-mini-turkish.jpg")),
IF($C$1="Ungarisch - HU",HYPERLINK(CONCATENATE("https://www.saflax.de/0-WVK-Retail/Bilder-Pictures/SAFLAX-",'Basis-Tabelle-Samen'!K275,"-",'Basis-Tabelle-Samen'!J275,"-garden-to-go-mini-hungarian.jpg")),
" ACHTUNG")))))))))))))))))))))))))))))</f>
        <v>https://www.saflax.de/0-WVK-Retail/Bilder-Pictures/SAFLAX-75206-solidago-virgaurea-garden-to-go-mini-english.jpg</v>
      </c>
      <c r="AN318" s="330" t="str">
        <f>IF(I318&lt;1,"",
IF($C$1="Bulgarisch - BG",HYPERLINK(CONCATENATE("https://www.saflax.de/0-WVK-Retail/Bilder-Pictures/SAFLAX-",'Basis-Tabelle-Samen'!N275,"-",'Basis-Tabelle-Samen'!J275,"-garden-to-go-lite-bulgarian.jpg")),
IF($C$1="Dänisch - DK",HYPERLINK(CONCATENATE("https://www.saflax.de/0-WVK-Retail/Bilder-Pictures/SAFLAX-",'Basis-Tabelle-Samen'!N275,"-",'Basis-Tabelle-Samen'!J275,"-garden-to-go-lite-danish.jpg")),
IF($C$1="Deutsch - DE",HYPERLINK(CONCATENATE("https://www.saflax.de/0-WVK-Retail/Bilder-Pictures/SAFLAX-",'Basis-Tabelle-Samen'!N275,"-",'Basis-Tabelle-Samen'!J275,"-garden-to-go-lite-german.jpg")),
IF($C$1="Englisch - UK",HYPERLINK(CONCATENATE("https://www.saflax.de/0-WVK-Retail/Bilder-Pictures/SAFLAX-",'Basis-Tabelle-Samen'!N275,"-",'Basis-Tabelle-Samen'!J275,"-garden-to-go-lite-english.jpg")),
IF($C$1="Estnisch - EE",HYPERLINK(CONCATENATE("https://www.saflax.de/0-WVK-Retail/Bilder-Pictures/SAFLAX-",'Basis-Tabelle-Samen'!N275,"-",'Basis-Tabelle-Samen'!J275,"-garden-to-go-lite-estonian.jpg")),
IF($C$1="Finnisch - FI",HYPERLINK(CONCATENATE("https://www.saflax.de/0-WVK-Retail/Bilder-Pictures/SAFLAX-",'Basis-Tabelle-Samen'!N275,"-",'Basis-Tabelle-Samen'!J275,"-garden-to-go-lite-finnish.jpg")),
IF($C$1="Französisch - FR",HYPERLINK(CONCATENATE("https://www.saflax.de/0-WVK-Retail/Bilder-Pictures/SAFLAX-",'Basis-Tabelle-Samen'!N275,"-",'Basis-Tabelle-Samen'!J275,"-garden-to-go-lite-french.jpg")),
IF($C$1="Griechisch - GR",HYPERLINK(CONCATENATE("https://www.saflax.de/0-WVK-Retail/Bilder-Pictures/SAFLAX-",'Basis-Tabelle-Samen'!N275,"-",'Basis-Tabelle-Samen'!J275,"-garden-to-go-lite-greek.jpg")),
IF($C$1="Irisch - IE",HYPERLINK(CONCATENATE("https://www.saflax.de/0-WVK-Retail/Bilder-Pictures/SAFLAX-",'Basis-Tabelle-Samen'!N275,"-",'Basis-Tabelle-Samen'!J275,"-garden-to-go-lite-irish.jpg")),
IF($C$1="Isländisch - IS",HYPERLINK(CONCATENATE("https://www.saflax.de/0-WVK-Retail/Bilder-Pictures/SAFLAX-",'Basis-Tabelle-Samen'!N275,"-",'Basis-Tabelle-Samen'!J275,"-garden-to-go-lite-icelandic.jpg")),
IF($C$1="Italienisch - IT",HYPERLINK(CONCATENATE("https://www.saflax.de/0-WVK-Retail/Bilder-Pictures/SAFLAX-",'Basis-Tabelle-Samen'!N275,"-",'Basis-Tabelle-Samen'!J275,"-garden-to-go-lite-italian.jpg")),
IF($C$1="Japanisch - JP",HYPERLINK(CONCATENATE("https://www.saflax.de/0-WVK-Retail/Bilder-Pictures/SAFLAX-",'Basis-Tabelle-Samen'!N275,"-",'Basis-Tabelle-Samen'!J275,"-garden-to-go-lite-japanese.jpg")),
IF($C$1="Kroatisch - HR",HYPERLINK(CONCATENATE("https://www.saflax.de/0-WVK-Retail/Bilder-Pictures/SAFLAX-",'Basis-Tabelle-Samen'!N275,"-",'Basis-Tabelle-Samen'!J275,"-garden-to-go-lite-croatian.jpg")),
IF($C$1="Lettisch - LV",HYPERLINK(CONCATENATE("https://www.saflax.de/0-WVK-Retail/Bilder-Pictures/SAFLAX-",'Basis-Tabelle-Samen'!N275,"-",'Basis-Tabelle-Samen'!J275,"-garden-to-go-lite-latvian.jpg")),
IF($C$1="Litauisch - LT",HYPERLINK(CONCATENATE("https://www.saflax.de/0-WVK-Retail/Bilder-Pictures/SAFLAX-",'Basis-Tabelle-Samen'!N275,"-",'Basis-Tabelle-Samen'!J275,"-garden-to-go-lite-lithuanian.jpg")),
IF($C$1="Maltesisch - MT",HYPERLINK(CONCATENATE("https://www.saflax.de/0-WVK-Retail/Bilder-Pictures/SAFLAX-",'Basis-Tabelle-Samen'!N275,"-",'Basis-Tabelle-Samen'!J275,"-garden-to-go-lite-maltese.jpg")),
IF($C$1="Niederländisch - NL",HYPERLINK(CONCATENATE("https://www.saflax.de/0-WVK-Retail/Bilder-Pictures/SAFLAX-",'Basis-Tabelle-Samen'!N275,"-",'Basis-Tabelle-Samen'!J275,"-garden-to-go-lite-dutch.jpg")),
IF($C$1="Norwegisch - NO",HYPERLINK(CONCATENATE("https://www.saflax.de/0-WVK-Retail/Bilder-Pictures/SAFLAX-",'Basis-Tabelle-Samen'!N275,"-",'Basis-Tabelle-Samen'!J275,"-garden-to-go-lite-nowegian.jpg")),
IF($C$1="Polnisch - PL",HYPERLINK(CONCATENATE("https://www.saflax.de/0-WVK-Retail/Bilder-Pictures/SAFLAX-",'Basis-Tabelle-Samen'!N275,"-",'Basis-Tabelle-Samen'!J275,"-garden-to-go-lite-polish.jpg")),
IF($C$1="Portugiesisch - PT",HYPERLINK(CONCATENATE("https://www.saflax.de/0-WVK-Retail/Bilder-Pictures/SAFLAX-",'Basis-Tabelle-Samen'!N275,"-",'Basis-Tabelle-Samen'!J275,"-garden-to-go-lite-portuguese.jpg")),
IF($C$1="Rumänisch - RO",HYPERLINK(CONCATENATE("https://www.saflax.de/0-WVK-Retail/Bilder-Pictures/SAFLAX-",'Basis-Tabelle-Samen'!N275,"-",'Basis-Tabelle-Samen'!J275,"-garden-to-go-lite-romanian.jpg")),
IF($C$1="Schwedisch - SE",HYPERLINK(CONCATENATE("https://www.saflax.de/0-WVK-Retail/Bilder-Pictures/SAFLAX-",'Basis-Tabelle-Samen'!N275,"-",'Basis-Tabelle-Samen'!J275,"-garden-to-go-lite-swedish.jpg")),
IF($C$1="Slowakisch - SK",HYPERLINK(CONCATENATE("https://www.saflax.de/0-WVK-Retail/Bilder-Pictures/SAFLAX-",'Basis-Tabelle-Samen'!N275,"-",'Basis-Tabelle-Samen'!J275,"-garden-to-go-lite-slovak.jpg")),
IF($C$1="Slowenisch - SI",HYPERLINK(CONCATENATE("https://www.saflax.de/0-WVK-Retail/Bilder-Pictures/SAFLAX-",'Basis-Tabelle-Samen'!N275,"-",'Basis-Tabelle-Samen'!J275,"-garden-to-go-lite-slovenian.jpg")),
IF($C$1="Spanisch - ES",HYPERLINK(CONCATENATE("https://www.saflax.de/0-WVK-Retail/Bilder-Pictures/SAFLAX-",'Basis-Tabelle-Samen'!N275,"-",'Basis-Tabelle-Samen'!J275,"-garden-to-go-lite-spanish.jpg")),
IF($C$1="Tschechisch - CZ",HYPERLINK(CONCATENATE("https://www.saflax.de/0-WVK-Retail/Bilder-Pictures/SAFLAX-",'Basis-Tabelle-Samen'!N275,"-",'Basis-Tabelle-Samen'!J275,"-garden-to-go-lite-czech.jpg")),
IF($C$1="Türkisch - TR",HYPERLINK(CONCATENATE("https://www.saflax.de/0-WVK-Retail/Bilder-Pictures/SAFLAX-",'Basis-Tabelle-Samen'!N275,"-",'Basis-Tabelle-Samen'!J275,"-garden-to-go-lite-turkish.jpg")),
IF($C$1="Ungarisch - HU",HYPERLINK(CONCATENATE("https://www.saflax.de/0-WVK-Retail/Bilder-Pictures/SAFLAX-",'Basis-Tabelle-Samen'!N275,"-",'Basis-Tabelle-Samen'!J275,"-garden-to-go-lite-hungarian.jpg")),
" ACHTUNG")))))))))))))))))))))))))))))</f>
        <v>https://www.saflax.de/0-WVK-Retail/Bilder-Pictures/SAFLAX-85206-solidago-virgaurea-garden-to-go-lite-english.jpg</v>
      </c>
      <c r="AO318" s="330" t="str">
        <f>IF(J318&lt;1,"",
IF($C$1="Bulgarisch - BG",HYPERLINK(CONCATENATE("https://www.saflax.de/0-WVK-Retail/Bilder-Pictures/SAFLAX-",'Basis-Tabelle-Samen'!Q275,"-",'Basis-Tabelle-Samen'!J275,"-garden-to-go-bulgarian.jpg")),
IF($C$1="Dänisch - DK",HYPERLINK(CONCATENATE("https://www.saflax.de/0-WVK-Retail/Bilder-Pictures/SAFLAX-",'Basis-Tabelle-Samen'!Q275,"-",'Basis-Tabelle-Samen'!J275,"-garden-to-go-danish.jpg")),
IF($C$1="Deutsch - DE",HYPERLINK(CONCATENATE("https://www.saflax.de/0-WVK-Retail/Bilder-Pictures/SAFLAX-",'Basis-Tabelle-Samen'!Q275,"-",'Basis-Tabelle-Samen'!J275,"-garden-to-go-german.jpg")),
IF($C$1="Englisch - UK",HYPERLINK(CONCATENATE("https://www.saflax.de/0-WVK-Retail/Bilder-Pictures/SAFLAX-",'Basis-Tabelle-Samen'!Q275,"-",'Basis-Tabelle-Samen'!J275,"-garden-to-go-english.jpg")),
IF($C$1="Estnisch - EE",HYPERLINK(CONCATENATE("https://www.saflax.de/0-WVK-Retail/Bilder-Pictures/SAFLAX-",'Basis-Tabelle-Samen'!Q275,"-",'Basis-Tabelle-Samen'!J275,"-garden-to-go-estonian.jpg")),
IF($C$1="Finnisch - FI",HYPERLINK(CONCATENATE("https://www.saflax.de/0-WVK-Retail/Bilder-Pictures/SAFLAX-",'Basis-Tabelle-Samen'!Q275,"-",'Basis-Tabelle-Samen'!J275,"-garden-to-go-finnish.jpg")),
IF($C$1="Französisch - FR",HYPERLINK(CONCATENATE("https://www.saflax.de/0-WVK-Retail/Bilder-Pictures/SAFLAX-",'Basis-Tabelle-Samen'!Q275,"-",'Basis-Tabelle-Samen'!J275,"-garden-to-go-french.jpg")),
IF($C$1="Griechisch - GR",HYPERLINK(CONCATENATE("https://www.saflax.de/0-WVK-Retail/Bilder-Pictures/SAFLAX-",'Basis-Tabelle-Samen'!Q275,"-",'Basis-Tabelle-Samen'!J275,"-garden-to-go-greek.jpg")),
IF($C$1="Irisch - IE",HYPERLINK(CONCATENATE("https://www.saflax.de/0-WVK-Retail/Bilder-Pictures/SAFLAX-",'Basis-Tabelle-Samen'!Q275,"-",'Basis-Tabelle-Samen'!J275,"-garden-to-go-irish.jpg")),
IF($C$1="Isländisch - IS",HYPERLINK(CONCATENATE("https://www.saflax.de/0-WVK-Retail/Bilder-Pictures/SAFLAX-",'Basis-Tabelle-Samen'!Q275,"-",'Basis-Tabelle-Samen'!J275,"-garden-to-go-icelandic.jpg")),
IF($C$1="Italienisch - IT",HYPERLINK(CONCATENATE("https://www.saflax.de/0-WVK-Retail/Bilder-Pictures/SAFLAX-",'Basis-Tabelle-Samen'!Q275,"-",'Basis-Tabelle-Samen'!J275,"-garden-to-go-italian.jpg")),
IF($C$1="Japanisch - JP",HYPERLINK(CONCATENATE("https://www.saflax.de/0-WVK-Retail/Bilder-Pictures/SAFLAX-",'Basis-Tabelle-Samen'!Q275,"-",'Basis-Tabelle-Samen'!J275,"-garden-to-go-japanese.jpg")),
IF($C$1="Kroatisch - HR",HYPERLINK(CONCATENATE("https://www.saflax.de/0-WVK-Retail/Bilder-Pictures/SAFLAX-",'Basis-Tabelle-Samen'!Q275,"-",'Basis-Tabelle-Samen'!J275,"-garden-to-go-croatian.jpg")),
IF($C$1="Lettisch - LV",HYPERLINK(CONCATENATE("https://www.saflax.de/0-WVK-Retail/Bilder-Pictures/SAFLAX-",'Basis-Tabelle-Samen'!Q275,"-",'Basis-Tabelle-Samen'!J275,"-garden-to-go-latvian.jpg")),
IF($C$1="Litauisch - LT",HYPERLINK(CONCATENATE("https://www.saflax.de/0-WVK-Retail/Bilder-Pictures/SAFLAX-",'Basis-Tabelle-Samen'!Q275,"-",'Basis-Tabelle-Samen'!J275,"-garden-to-go-lithuanian.jpg")),
IF($C$1="Maltesisch - MT",HYPERLINK(CONCATENATE("https://www.saflax.de/0-WVK-Retail/Bilder-Pictures/SAFLAX-",'Basis-Tabelle-Samen'!Q275,"-",'Basis-Tabelle-Samen'!J275,"-garden-to-go-maltese.jpg")),
IF($C$1="Niederländisch - NL",HYPERLINK(CONCATENATE("https://www.saflax.de/0-WVK-Retail/Bilder-Pictures/SAFLAX-",'Basis-Tabelle-Samen'!Q275,"-",'Basis-Tabelle-Samen'!J275,"-garden-to-go-dutch.jpg")),
IF($C$1="Norwegisch - NO",HYPERLINK(CONCATENATE("https://www.saflax.de/0-WVK-Retail/Bilder-Pictures/SAFLAX-",'Basis-Tabelle-Samen'!Q275,"-",'Basis-Tabelle-Samen'!J275,"-garden-to-go-nowegian.jpg")),
IF($C$1="Polnisch - PL",HYPERLINK(CONCATENATE("https://www.saflax.de/0-WVK-Retail/Bilder-Pictures/SAFLAX-",'Basis-Tabelle-Samen'!Q275,"-",'Basis-Tabelle-Samen'!J275,"-garden-to-go-polish.jpg")),
IF($C$1="Portugiesisch - PT",HYPERLINK(CONCATENATE("https://www.saflax.de/0-WVK-Retail/Bilder-Pictures/SAFLAX-",'Basis-Tabelle-Samen'!Q275,"-",'Basis-Tabelle-Samen'!J275,"-garden-to-go-portuguese.jpg")),
IF($C$1="Rumänisch - RO",HYPERLINK(CONCATENATE("https://www.saflax.de/0-WVK-Retail/Bilder-Pictures/SAFLAX-",'Basis-Tabelle-Samen'!Q275,"-",'Basis-Tabelle-Samen'!J275,"-garden-to-go-romanian.jpg")),
IF($C$1="Schwedisch - SE",HYPERLINK(CONCATENATE("https://www.saflax.de/0-WVK-Retail/Bilder-Pictures/SAFLAX-",'Basis-Tabelle-Samen'!Q275,"-",'Basis-Tabelle-Samen'!J275,"-garden-to-go-swedish.jpg")),
IF($C$1="Slowakisch - SK",HYPERLINK(CONCATENATE("https://www.saflax.de/0-WVK-Retail/Bilder-Pictures/SAFLAX-",'Basis-Tabelle-Samen'!Q275,"-",'Basis-Tabelle-Samen'!J275,"-garden-to-go-slovak.jpg")),
IF($C$1="Slowenisch - SI",HYPERLINK(CONCATENATE("https://www.saflax.de/0-WVK-Retail/Bilder-Pictures/SAFLAX-",'Basis-Tabelle-Samen'!Q275,"-",'Basis-Tabelle-Samen'!J275,"-garden-to-go-slovenian.jpg")),
IF($C$1="Spanisch - ES",HYPERLINK(CONCATENATE("https://www.saflax.de/0-WVK-Retail/Bilder-Pictures/SAFLAX-",'Basis-Tabelle-Samen'!Q275,"-",'Basis-Tabelle-Samen'!J275,"-garden-to-go-spanish.jpg")),
IF($C$1="Tschechisch - CZ",HYPERLINK(CONCATENATE("https://www.saflax.de/0-WVK-Retail/Bilder-Pictures/SAFLAX-",'Basis-Tabelle-Samen'!Q275,"-",'Basis-Tabelle-Samen'!J275,"-garden-to-go-czech.jpg")),
IF($C$1="Türkisch - TR",HYPERLINK(CONCATENATE("https://www.saflax.de/0-WVK-Retail/Bilder-Pictures/SAFLAX-",'Basis-Tabelle-Samen'!Q275,"-",'Basis-Tabelle-Samen'!J275,"-garden-to-go-turkish.jpg")),
IF($C$1="Ungarisch - HU",HYPERLINK(CONCATENATE("https://www.saflax.de/0-WVK-Retail/Bilder-Pictures/SAFLAX-",'Basis-Tabelle-Samen'!Q275,"-",'Basis-Tabelle-Samen'!J275,"-garden-to-go-hungarian.jpg")),
" ACHTUNG")))))))))))))))))))))))))))))</f>
        <v>https://www.saflax.de/0-WVK-Retail/Bilder-Pictures/SAFLAX-55206-solidago-virgaurea-garden-to-go-english.jpg</v>
      </c>
      <c r="AP318" s="330" t="str">
        <f>IF(K318&lt;1,"",
IF($C$1="Bulgarisch - BG",HYPERLINK(CONCATENATE("https://www.saflax.de/0-WVK-Retail/Bilder-Pictures/SAFLAX-",'Basis-Tabelle-Samen'!T275,"-",'Basis-Tabelle-Samen'!J275,"-cultivation-set-bulgarian.jpg")),
IF($C$1="Dänisch - DK",HYPERLINK(CONCATENATE("https://www.saflax.de/0-WVK-Retail/Bilder-Pictures/SAFLAX-",'Basis-Tabelle-Samen'!T275,"-",'Basis-Tabelle-Samen'!J275,"-cultivation-set-danish.jpg")),
IF($C$1="Deutsch - DE",HYPERLINK(CONCATENATE("https://www.saflax.de/0-WVK-Retail/Bilder-Pictures/SAFLAX-",'Basis-Tabelle-Samen'!T275,"-",'Basis-Tabelle-Samen'!J275,"-cultivation-set-german.jpg")),
IF($C$1="Englisch - UK",HYPERLINK(CONCATENATE("https://www.saflax.de/0-WVK-Retail/Bilder-Pictures/SAFLAX-",'Basis-Tabelle-Samen'!T275,"-",'Basis-Tabelle-Samen'!J275,"-cultivation-set-english.jpg")),
IF($C$1="Estnisch - EE",HYPERLINK(CONCATENATE("https://www.saflax.de/0-WVK-Retail/Bilder-Pictures/SAFLAX-",'Basis-Tabelle-Samen'!T275,"-",'Basis-Tabelle-Samen'!J275,"-cultivation-set-estonian.jpg")),
IF($C$1="Finnisch - FI",HYPERLINK(CONCATENATE("https://www.saflax.de/0-WVK-Retail/Bilder-Pictures/SAFLAX-",'Basis-Tabelle-Samen'!T275,"-",'Basis-Tabelle-Samen'!J275,"-cultivation-set-finnish.jpg")),
IF($C$1="Französisch - FR",HYPERLINK(CONCATENATE("https://www.saflax.de/0-WVK-Retail/Bilder-Pictures/SAFLAX-",'Basis-Tabelle-Samen'!T275,"-",'Basis-Tabelle-Samen'!J275,"-cultivation-set-french.jpg")),
IF($C$1="Griechisch - GR",HYPERLINK(CONCATENATE("https://www.saflax.de/0-WVK-Retail/Bilder-Pictures/SAFLAX-",'Basis-Tabelle-Samen'!T275,"-",'Basis-Tabelle-Samen'!J275,"-cultivation-set-greek.jpg")),
IF($C$1="Irisch - IE",HYPERLINK(CONCATENATE("https://www.saflax.de/0-WVK-Retail/Bilder-Pictures/SAFLAX-",'Basis-Tabelle-Samen'!T275,"-",'Basis-Tabelle-Samen'!J275,"-cultivation-set-irish.jpg")),
IF($C$1="Isländisch - IS",HYPERLINK(CONCATENATE("https://www.saflax.de/0-WVK-Retail/Bilder-Pictures/SAFLAX-",'Basis-Tabelle-Samen'!T275,"-",'Basis-Tabelle-Samen'!J275,"-cultivation-set-icelandic.jpg")),
IF($C$1="Italienisch - IT",HYPERLINK(CONCATENATE("https://www.saflax.de/0-WVK-Retail/Bilder-Pictures/SAFLAX-",'Basis-Tabelle-Samen'!T275,"-",'Basis-Tabelle-Samen'!J275,"-cultivation-set-italian.jpg")),
IF($C$1="Japanisch - JP",HYPERLINK(CONCATENATE("https://www.saflax.de/0-WVK-Retail/Bilder-Pictures/SAFLAX-",'Basis-Tabelle-Samen'!T275,"-",'Basis-Tabelle-Samen'!J275,"-cultivation-set-japanese.jpg")),
IF($C$1="Kroatisch - HR",HYPERLINK(CONCATENATE("https://www.saflax.de/0-WVK-Retail/Bilder-Pictures/SAFLAX-",'Basis-Tabelle-Samen'!T275,"-",'Basis-Tabelle-Samen'!J275,"-cultivation-set-croatian.jpg")),
IF($C$1="Lettisch - LV",HYPERLINK(CONCATENATE("https://www.saflax.de/0-WVK-Retail/Bilder-Pictures/SAFLAX-",'Basis-Tabelle-Samen'!T275,"-",'Basis-Tabelle-Samen'!J275,"-cultivation-set-latvian.jpg")),
IF($C$1="Litauisch - LT",HYPERLINK(CONCATENATE("https://www.saflax.de/0-WVK-Retail/Bilder-Pictures/SAFLAX-",'Basis-Tabelle-Samen'!T275,"-",'Basis-Tabelle-Samen'!J275,"-cultivation-set-lithuanian.jpg")),
IF($C$1="Maltesisch - MT",HYPERLINK(CONCATENATE("https://www.saflax.de/0-WVK-Retail/Bilder-Pictures/SAFLAX-",'Basis-Tabelle-Samen'!T275,"-",'Basis-Tabelle-Samen'!J275,"-cultivation-set-maltese.jpg")),
IF($C$1="Niederländisch - NL",HYPERLINK(CONCATENATE("https://www.saflax.de/0-WVK-Retail/Bilder-Pictures/SAFLAX-",'Basis-Tabelle-Samen'!T275,"-",'Basis-Tabelle-Samen'!J275,"-cultivation-set-dutch.jpg")),
IF($C$1="Norwegisch - NO",HYPERLINK(CONCATENATE("https://www.saflax.de/0-WVK-Retail/Bilder-Pictures/SAFLAX-",'Basis-Tabelle-Samen'!T275,"-",'Basis-Tabelle-Samen'!J275,"-cultivation-set-nowegian.jpg")),
IF($C$1="Polnisch - PL",HYPERLINK(CONCATENATE("https://www.saflax.de/0-WVK-Retail/Bilder-Pictures/SAFLAX-",'Basis-Tabelle-Samen'!T275,"-",'Basis-Tabelle-Samen'!J275,"-cultivation-set-polish.jpg")),
IF($C$1="Portugiesisch - PT",HYPERLINK(CONCATENATE("https://www.saflax.de/0-WVK-Retail/Bilder-Pictures/SAFLAX-",'Basis-Tabelle-Samen'!T275,"-",'Basis-Tabelle-Samen'!J275,"-cultivation-set-portuguese.jpg")),
IF($C$1="Rumänisch - RO",HYPERLINK(CONCATENATE("https://www.saflax.de/0-WVK-Retail/Bilder-Pictures/SAFLAX-",'Basis-Tabelle-Samen'!T275,"-",'Basis-Tabelle-Samen'!J275,"-cultivation-set-romanian.jpg")),
IF($C$1="Schwedisch - SE",HYPERLINK(CONCATENATE("https://www.saflax.de/0-WVK-Retail/Bilder-Pictures/SAFLAX-",'Basis-Tabelle-Samen'!T275,"-",'Basis-Tabelle-Samen'!J275,"-cultivation-set-swedish.jpg")),
IF($C$1="Slowakisch - SK",HYPERLINK(CONCATENATE("https://www.saflax.de/0-WVK-Retail/Bilder-Pictures/SAFLAX-",'Basis-Tabelle-Samen'!T275,"-",'Basis-Tabelle-Samen'!J275,"-cultivation-set-slovak.jpg")),
IF($C$1="Slowenisch - SI",HYPERLINK(CONCATENATE("https://www.saflax.de/0-WVK-Retail/Bilder-Pictures/SAFLAX-",'Basis-Tabelle-Samen'!T275,"-",'Basis-Tabelle-Samen'!J275,"-cultivation-set-slovenian.jpg")),
IF($C$1="Spanisch - ES",HYPERLINK(CONCATENATE("https://www.saflax.de/0-WVK-Retail/Bilder-Pictures/SAFLAX-",'Basis-Tabelle-Samen'!T275,"-",'Basis-Tabelle-Samen'!J275,"-cultivation-set-spanish.jpg")),
IF($C$1="Tschechisch - CZ",HYPERLINK(CONCATENATE("https://www.saflax.de/0-WVK-Retail/Bilder-Pictures/SAFLAX-",'Basis-Tabelle-Samen'!T275,"-",'Basis-Tabelle-Samen'!J275,"-cultivation-set-czech.jpg")),
IF($C$1="Türkisch - TR",HYPERLINK(CONCATENATE("https://www.saflax.de/0-WVK-Retail/Bilder-Pictures/SAFLAX-",'Basis-Tabelle-Samen'!T275,"-",'Basis-Tabelle-Samen'!J275,"-cultivation-set-turkish.jpg")),
IF($C$1="Ungarisch - HU",HYPERLINK(CONCATENATE("https://www.saflax.de/0-WVK-Retail/Bilder-Pictures/SAFLAX-",'Basis-Tabelle-Samen'!T275,"-",'Basis-Tabelle-Samen'!J275,"-cultivation-set-hungarian.jpg")),
" ACHTUNG")))))))))))))))))))))))))))))</f>
        <v>https://www.saflax.de/0-WVK-Retail/Bilder-Pictures/SAFLAX-35206-solidago-virgaurea-cultivation-set-english.jpg</v>
      </c>
      <c r="AQ318" s="330" t="str">
        <f>IF(L318&lt;1,"",
IF($C$1="Bulgarisch - BG",HYPERLINK(CONCATENATE("https://www.saflax.de/0-WVK-Retail/Bilder-Pictures/SAFLAX-",'Basis-Tabelle-Samen'!W275,"-",'Basis-Tabelle-Samen'!J275,"-garden-in-the-bag-bulgarian.jpg")),
IF($C$1="Dänisch - DK",HYPERLINK(CONCATENATE("https://www.saflax.de/0-WVK-Retail/Bilder-Pictures/SAFLAX-",'Basis-Tabelle-Samen'!W275,"-",'Basis-Tabelle-Samen'!J275,"-garden-in-the-bag-danish.jpg")),
IF($C$1="Deutsch - DE",HYPERLINK(CONCATENATE("https://www.saflax.de/0-WVK-Retail/Bilder-Pictures/SAFLAX-",'Basis-Tabelle-Samen'!W275,"-",'Basis-Tabelle-Samen'!J275,"-garden-in-the-bag-german.jpg")),
IF($C$1="Englisch - UK",HYPERLINK(CONCATENATE("https://www.saflax.de/0-WVK-Retail/Bilder-Pictures/SAFLAX-",'Basis-Tabelle-Samen'!W275,"-",'Basis-Tabelle-Samen'!J275,"-garden-in-the-bag-english.jpg")),
IF($C$1="Estnisch - EE",HYPERLINK(CONCATENATE("https://www.saflax.de/0-WVK-Retail/Bilder-Pictures/SAFLAX-",'Basis-Tabelle-Samen'!W275,"-",'Basis-Tabelle-Samen'!J275,"-garden-in-the-bag-estonian.jpg")),
IF($C$1="Finnisch - FI",HYPERLINK(CONCATENATE("https://www.saflax.de/0-WVK-Retail/Bilder-Pictures/SAFLAX-",'Basis-Tabelle-Samen'!W275,"-",'Basis-Tabelle-Samen'!J275,"-garden-in-the-bag-finnish.jpg")),
IF($C$1="Französisch - FR",HYPERLINK(CONCATENATE("https://www.saflax.de/0-WVK-Retail/Bilder-Pictures/SAFLAX-",'Basis-Tabelle-Samen'!W275,"-",'Basis-Tabelle-Samen'!J275,"-garden-in-the-bag-french.jpg")),
IF($C$1="Griechisch - GR",HYPERLINK(CONCATENATE("https://www.saflax.de/0-WVK-Retail/Bilder-Pictures/SAFLAX-",'Basis-Tabelle-Samen'!W275,"-",'Basis-Tabelle-Samen'!J275,"-garden-in-the-bag-greek.jpg")),
IF($C$1="Irisch - IE",HYPERLINK(CONCATENATE("https://www.saflax.de/0-WVK-Retail/Bilder-Pictures/SAFLAX-",'Basis-Tabelle-Samen'!W275,"-",'Basis-Tabelle-Samen'!J275,"-garden-in-the-bag-irish.jpg")),
IF($C$1="Isländisch - IS",HYPERLINK(CONCATENATE("https://www.saflax.de/0-WVK-Retail/Bilder-Pictures/SAFLAX-",'Basis-Tabelle-Samen'!W275,"-",'Basis-Tabelle-Samen'!J275,"-garden-in-the-bag-icelandic.jpg")),
IF($C$1="Italienisch - IT",HYPERLINK(CONCATENATE("https://www.saflax.de/0-WVK-Retail/Bilder-Pictures/SAFLAX-",'Basis-Tabelle-Samen'!W275,"-",'Basis-Tabelle-Samen'!J275,"-garden-in-the-bag-italian.jpg")),
IF($C$1="Japanisch - JP",HYPERLINK(CONCATENATE("https://www.saflax.de/0-WVK-Retail/Bilder-Pictures/SAFLAX-",'Basis-Tabelle-Samen'!W275,"-",'Basis-Tabelle-Samen'!J275,"-garden-in-the-bag-japanese.jpg")),
IF($C$1="Kroatisch - HR",HYPERLINK(CONCATENATE("https://www.saflax.de/0-WVK-Retail/Bilder-Pictures/SAFLAX-",'Basis-Tabelle-Samen'!W275,"-",'Basis-Tabelle-Samen'!J275,"-garden-in-the-bag-croatian.jpg")),
IF($C$1="Lettisch - LV",HYPERLINK(CONCATENATE("https://www.saflax.de/0-WVK-Retail/Bilder-Pictures/SAFLAX-",'Basis-Tabelle-Samen'!W275,"-",'Basis-Tabelle-Samen'!J275,"-garden-in-the-bag-latvian.jpg")),
IF($C$1="Litauisch - LT",HYPERLINK(CONCATENATE("https://www.saflax.de/0-WVK-Retail/Bilder-Pictures/SAFLAX-",'Basis-Tabelle-Samen'!W275,"-",'Basis-Tabelle-Samen'!J275,"-garden-in-the-bag-lithuanian.jpg")),
IF($C$1="Maltesisch - MT",HYPERLINK(CONCATENATE("https://www.saflax.de/0-WVK-Retail/Bilder-Pictures/SAFLAX-",'Basis-Tabelle-Samen'!W275,"-",'Basis-Tabelle-Samen'!J275,"-garden-in-the-bag-maltese.jpg")),
IF($C$1="Niederländisch - NL",HYPERLINK(CONCATENATE("https://www.saflax.de/0-WVK-Retail/Bilder-Pictures/SAFLAX-",'Basis-Tabelle-Samen'!W275,"-",'Basis-Tabelle-Samen'!J275,"-garden-in-the-bag-dutch.jpg")),
IF($C$1="Norwegisch - NO",HYPERLINK(CONCATENATE("https://www.saflax.de/0-WVK-Retail/Bilder-Pictures/SAFLAX-",'Basis-Tabelle-Samen'!W275,"-",'Basis-Tabelle-Samen'!J275,"-garden-in-the-bag-nowegian.jpg")),
IF($C$1="Polnisch - PL",HYPERLINK(CONCATENATE("https://www.saflax.de/0-WVK-Retail/Bilder-Pictures/SAFLAX-",'Basis-Tabelle-Samen'!W275,"-",'Basis-Tabelle-Samen'!J275,"-garden-in-the-bag-polish.jpg")),
IF($C$1="Portugiesisch - PT",HYPERLINK(CONCATENATE("https://www.saflax.de/0-WVK-Retail/Bilder-Pictures/SAFLAX-",'Basis-Tabelle-Samen'!W275,"-",'Basis-Tabelle-Samen'!J275,"-garden-in-the-bag-portuguese.jpg")),
IF($C$1="Rumänisch - RO",HYPERLINK(CONCATENATE("https://www.saflax.de/0-WVK-Retail/Bilder-Pictures/SAFLAX-",'Basis-Tabelle-Samen'!W275,"-",'Basis-Tabelle-Samen'!J275,"-garden-in-the-bag-romanian.jpg")),
IF($C$1="Schwedisch - SE",HYPERLINK(CONCATENATE("https://www.saflax.de/0-WVK-Retail/Bilder-Pictures/SAFLAX-",'Basis-Tabelle-Samen'!W275,"-",'Basis-Tabelle-Samen'!J275,"-garden-in-the-bag-swedish.jpg")),
IF($C$1="Slowakisch - SK",HYPERLINK(CONCATENATE("https://www.saflax.de/0-WVK-Retail/Bilder-Pictures/SAFLAX-",'Basis-Tabelle-Samen'!W275,"-",'Basis-Tabelle-Samen'!J275,"-garden-in-the-bag-slovak.jpg")),
IF($C$1="Slowenisch - SI",HYPERLINK(CONCATENATE("https://www.saflax.de/0-WVK-Retail/Bilder-Pictures/SAFLAX-",'Basis-Tabelle-Samen'!W275,"-",'Basis-Tabelle-Samen'!J275,"-garden-in-the-bag-slovenian.jpg")),
IF($C$1="Spanisch - ES",HYPERLINK(CONCATENATE("https://www.saflax.de/0-WVK-Retail/Bilder-Pictures/SAFLAX-",'Basis-Tabelle-Samen'!W275,"-",'Basis-Tabelle-Samen'!J275,"-garden-in-the-bag-spanish.jpg")),
IF($C$1="Tschechisch - CZ",HYPERLINK(CONCATENATE("https://www.saflax.de/0-WVK-Retail/Bilder-Pictures/SAFLAX-",'Basis-Tabelle-Samen'!W275,"-",'Basis-Tabelle-Samen'!J275,"-garden-in-the-bag-czech.jpg")),
IF($C$1="Türkisch - TR",HYPERLINK(CONCATENATE("https://www.saflax.de/0-WVK-Retail/Bilder-Pictures/SAFLAX-",'Basis-Tabelle-Samen'!W275,"-",'Basis-Tabelle-Samen'!J275,"-garden-in-the-bag-turkish.jpg")),
IF($C$1="Ungarisch - HU",HYPERLINK(CONCATENATE("https://www.saflax.de/0-WVK-Retail/Bilder-Pictures/SAFLAX-",'Basis-Tabelle-Samen'!W275,"-",'Basis-Tabelle-Samen'!J275,"-garden-in-the-bag-hungarian.jpg")),
" ACHTUNG")))))))))))))))))))))))))))))</f>
        <v>https://www.saflax.de/0-WVK-Retail/Bilder-Pictures/SAFLAX-65206-solidago-virgaurea-garden-in-the-bag-english.jpg</v>
      </c>
    </row>
    <row r="319" spans="1:43" ht="17.100000000000001" customHeight="1" x14ac:dyDescent="0.2">
      <c r="A319" s="318" t="str">
        <f>IF('Basis-Tabelle-Samen'!A283="","",IF($C$1="Deutsch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19" s="319" t="str">
        <f>'Basis-Tabelle-Samen'!I283</f>
        <v>Calendula officinalis</v>
      </c>
      <c r="C319" s="316" t="str">
        <f>IF($C$1="Bulgarisch - BG",'Basis-Tabelle-Samen'!Z283,
IF($C$1="Dänisch - DK",'Basis-Tabelle-Samen'!AA283,
IF($C$1="Deutsch - DE",'Basis-Tabelle-Samen'!AB283,
IF($C$1="Englisch - UK",'Basis-Tabelle-Samen'!AC283,
IF($C$1="Estnisch - EE",'Basis-Tabelle-Samen'!AD283,
IF($C$1="Finnisch - FI",'Basis-Tabelle-Samen'!AE283,
IF($C$1="Französisch - FR",'Basis-Tabelle-Samen'!AF283,
IF($C$1="Griechisch - GR",'Basis-Tabelle-Samen'!AG283,
IF($C$1="Irisch - IE",'Basis-Tabelle-Samen'!AH283,
IF($C$1="Isländisch - IS",'Basis-Tabelle-Samen'!AI283,
IF($C$1="Italienisch - IT",'Basis-Tabelle-Samen'!AJ283,
IF($C$1="Japanisch - JP",'Basis-Tabelle-Samen'!AK283,
IF($C$1="Kroatisch - HR",'Basis-Tabelle-Samen'!AL283,
IF($C$1="Lettisch - LV",'Basis-Tabelle-Samen'!AM283,
IF($C$1="Litauisch - LT",'Basis-Tabelle-Samen'!AN283,
IF($C$1="Maltesisch - MT",'Basis-Tabelle-Samen'!AO283,
IF($C$1="Niederländisch - NL",'Basis-Tabelle-Samen'!AP283,
IF($C$1="Norwegisch - NO",'Basis-Tabelle-Samen'!AQ283,
IF($C$1="Polnisch - PL",'Basis-Tabelle-Samen'!AR283,
IF($C$1="Portugiesisch - PT",'Basis-Tabelle-Samen'!AS283,
IF($C$1="Rumänisch - RO",'Basis-Tabelle-Samen'!AT283,
IF($C$1="Schwedisch - SE",'Basis-Tabelle-Samen'!AU283,
IF($C$1="Slowakisch - SK",'Basis-Tabelle-Samen'!AV283,
IF($C$1="Slowenisch - SI",'Basis-Tabelle-Samen'!AW283,
IF($C$1="Spanisch - ES",'Basis-Tabelle-Samen'!AX283,
IF($C$1="Tschechisch - CZ",'Basis-Tabelle-Samen'!AY283,
IF($C$1="Türkisch - TR",'Basis-Tabelle-Samen'!AZ283,
IF($C$1="Ungarisch - HU",'Basis-Tabelle-Samen'!BA283,
" ACHTUNG"))))))))))))))))))))))))))))</f>
        <v>Pot Marygold</v>
      </c>
      <c r="D319" s="320">
        <f>'Basis-Tabelle-Samen'!F283</f>
        <v>50</v>
      </c>
      <c r="E319" s="321" t="str">
        <f>'Basis-Tabelle-Samen'!H283</f>
        <v>7 %</v>
      </c>
      <c r="F319" s="322" t="str">
        <f>IF('Basis-Tabelle-Samen'!G283="","",'Basis-Tabelle-Samen'!G283)</f>
        <v>07</v>
      </c>
      <c r="G319" s="320">
        <f>'Basis-Tabelle-Samen'!C283</f>
        <v>15214</v>
      </c>
      <c r="H319" s="323">
        <f>'Basis-Tabelle-Samen'!D283</f>
        <v>4055473152141</v>
      </c>
      <c r="I319" s="324">
        <f>'Basis-Tabelle-Samen'!E283</f>
        <v>1.85</v>
      </c>
      <c r="J319" s="325">
        <f t="shared" si="4"/>
        <v>12</v>
      </c>
      <c r="K319" s="326">
        <f>'Basis-Tabelle-Samen'!K283</f>
        <v>75214</v>
      </c>
      <c r="L319" s="323">
        <f>'Basis-Tabelle-Samen'!L283</f>
        <v>4055473752143</v>
      </c>
      <c r="M319" s="324">
        <f>'Basis-Tabelle-Samen'!M283</f>
        <v>2.4500000000000002</v>
      </c>
      <c r="N319" s="326">
        <f>IF(K319&lt;1,"",'3'!$I$15)</f>
        <v>15</v>
      </c>
      <c r="O319" s="327">
        <f>IF(K319&lt;1,"",'3'!$J$11)</f>
        <v>90</v>
      </c>
      <c r="P319" s="326">
        <f>'Basis-Tabelle-Samen'!N283</f>
        <v>85214</v>
      </c>
      <c r="Q319" s="323">
        <f>'Basis-Tabelle-Samen'!O283</f>
        <v>4055473852140</v>
      </c>
      <c r="R319" s="328">
        <f>'Basis-Tabelle-Samen'!P283</f>
        <v>3.75</v>
      </c>
      <c r="S319" s="326">
        <f>IF(R319&lt;1,"",'3'!$M$15)</f>
        <v>18</v>
      </c>
      <c r="T319" s="327">
        <f>IF(R319&lt;1,"",'3'!$N$11)</f>
        <v>72</v>
      </c>
      <c r="U319" s="326">
        <f>'Basis-Tabelle-Samen'!Q283</f>
        <v>55214</v>
      </c>
      <c r="V319" s="323">
        <f>'Basis-Tabelle-Samen'!R283</f>
        <v>4055473552149</v>
      </c>
      <c r="W319" s="324">
        <f>'Basis-Tabelle-Samen'!S283</f>
        <v>4.95</v>
      </c>
      <c r="X319" s="326">
        <f>IF(U319&lt;1,"",'3'!$Q$15)</f>
        <v>6</v>
      </c>
      <c r="Y319" s="327">
        <f>IF(U319&lt;1,"",'3'!$R$11)</f>
        <v>24</v>
      </c>
      <c r="Z319" s="326">
        <f>'Basis-Tabelle-Samen'!T283</f>
        <v>35214</v>
      </c>
      <c r="AA319" s="323">
        <f>'Basis-Tabelle-Samen'!U283</f>
        <v>4055473352145</v>
      </c>
      <c r="AB319" s="324">
        <f>'Basis-Tabelle-Samen'!V283</f>
        <v>6.75</v>
      </c>
      <c r="AC319" s="326">
        <f>IF(Z319&lt;1,"",'3'!$U$15)</f>
        <v>6</v>
      </c>
      <c r="AD319" s="327">
        <f>IF(Z319&lt;1,"",'3'!$V$11)</f>
        <v>24</v>
      </c>
      <c r="AE319" s="326">
        <f>'Basis-Tabelle-Samen'!W283</f>
        <v>65214</v>
      </c>
      <c r="AF319" s="323">
        <f>'Basis-Tabelle-Samen'!X283</f>
        <v>4055473652146</v>
      </c>
      <c r="AG319" s="324">
        <f>'Basis-Tabelle-Samen'!Y283</f>
        <v>2.95</v>
      </c>
      <c r="AH319" s="326">
        <f>IF(AE319&lt;1,"",'3'!$Y$15)</f>
        <v>8</v>
      </c>
      <c r="AI319" s="327">
        <f>IF(AE319&lt;1,"",'3'!$Z$11)</f>
        <v>64</v>
      </c>
      <c r="AJ319" s="315"/>
      <c r="AK319" s="316" t="str">
        <f>IF(G319&lt;1,"",
IF($C$1="Bulgarisch - BG",HYPERLINK(CONCATENATE("https://www.saflax.de/0-WVK-Retail/Bilder-Pictures/SAFLAX-",'Basis-Tabelle-Samen'!C283,"-",'Basis-Tabelle-Samen'!J283,"-seed-package-front-cr-bulgarian.jpg")),
IF($C$1="Dänisch - DK",HYPERLINK(CONCATENATE("https://www.saflax.de/0-WVK-Retail/Bilder-Pictures/SAFLAX-",'Basis-Tabelle-Samen'!C283,"-",'Basis-Tabelle-Samen'!J283,"-seed-package-front-cr-danish.jpg")),
IF($C$1="Deutsch - DE",HYPERLINK(CONCATENATE("https://www.saflax.de/0-WVK-Retail/Bilder-Pictures/SAFLAX-",'Basis-Tabelle-Samen'!C283,"-",'Basis-Tabelle-Samen'!J283,"-seed-package-front-cr-german.jpg")),
IF($C$1="Englisch - UK",HYPERLINK(CONCATENATE("https://www.saflax.de/0-WVK-Retail/Bilder-Pictures/SAFLAX-",'Basis-Tabelle-Samen'!C283,"-",'Basis-Tabelle-Samen'!J283,"-seed-package-front-cr-english.jpg")),
IF($C$1="Estnisch - EE",HYPERLINK(CONCATENATE("https://www.saflax.de/0-WVK-Retail/Bilder-Pictures/SAFLAX-",'Basis-Tabelle-Samen'!C283,"-",'Basis-Tabelle-Samen'!J283,"-seed-package-front-cr-estonian.jpg")),
IF($C$1="Finnisch - FI",HYPERLINK(CONCATENATE("https://www.saflax.de/0-WVK-Retail/Bilder-Pictures/SAFLAX-",'Basis-Tabelle-Samen'!C283,"-",'Basis-Tabelle-Samen'!J283,"-seed-package-front-cr-finnish.jpg")),
IF($C$1="Französisch - FR",HYPERLINK(CONCATENATE("https://www.saflax.de/0-WVK-Retail/Bilder-Pictures/SAFLAX-",'Basis-Tabelle-Samen'!C283,"-",'Basis-Tabelle-Samen'!J283,"-seed-package-front-cr-french.jpg")),
IF($C$1="Griechisch - GR",HYPERLINK(CONCATENATE("https://www.saflax.de/0-WVK-Retail/Bilder-Pictures/SAFLAX-",'Basis-Tabelle-Samen'!C283,"-",'Basis-Tabelle-Samen'!J283,"-seed-package-front-cr-greek.jpg")),
IF($C$1="Irisch - IE",HYPERLINK(CONCATENATE("https://www.saflax.de/0-WVK-Retail/Bilder-Pictures/SAFLAX-",'Basis-Tabelle-Samen'!C283,"-",'Basis-Tabelle-Samen'!J283,"-seed-package-front-cr-irish.jpg")),
IF($C$1="Isländisch - IS",HYPERLINK(CONCATENATE("https://www.saflax.de/0-WVK-Retail/Bilder-Pictures/SAFLAX-",'Basis-Tabelle-Samen'!C283,"-",'Basis-Tabelle-Samen'!J283,"-seed-package-front-cr-icelandic.jpg")),
IF($C$1="Italienisch - IT",HYPERLINK(CONCATENATE("https://www.saflax.de/0-WVK-Retail/Bilder-Pictures/SAFLAX-",'Basis-Tabelle-Samen'!C283,"-",'Basis-Tabelle-Samen'!J283,"-seed-package-front-cr-italian.jpg")),
IF($C$1="Japanisch - JP",HYPERLINK(CONCATENATE("https://www.saflax.de/0-WVK-Retail/Bilder-Pictures/SAFLAX-",'Basis-Tabelle-Samen'!C283,"-",'Basis-Tabelle-Samen'!J283,"-seed-package-front-cr-japanese.jpg")),
IF($C$1="Kroatisch - HR",HYPERLINK(CONCATENATE("https://www.saflax.de/0-WVK-Retail/Bilder-Pictures/SAFLAX-",'Basis-Tabelle-Samen'!C283,"-",'Basis-Tabelle-Samen'!J283,"-seed-package-front-cr-croatian.jpg")),
IF($C$1="Lettisch - LV",HYPERLINK(CONCATENATE("https://www.saflax.de/0-WVK-Retail/Bilder-Pictures/SAFLAX-",'Basis-Tabelle-Samen'!C283,"-",'Basis-Tabelle-Samen'!J283,"-seed-package-front-cr-latvian.jpg")),
IF($C$1="Litauisch - LT",HYPERLINK(CONCATENATE("https://www.saflax.de/0-WVK-Retail/Bilder-Pictures/SAFLAX-",'Basis-Tabelle-Samen'!C283,"-",'Basis-Tabelle-Samen'!J283,"-seed-package-front-cr-lithuanian.jpg")),
IF($C$1="Maltesisch - MT",HYPERLINK(CONCATENATE("https://www.saflax.de/0-WVK-Retail/Bilder-Pictures/SAFLAX-",'Basis-Tabelle-Samen'!C283,"-",'Basis-Tabelle-Samen'!J283,"-seed-package-front-cr-maltese.jpg")),
IF($C$1="Niederländisch - NL",HYPERLINK(CONCATENATE("https://www.saflax.de/0-WVK-Retail/Bilder-Pictures/SAFLAX-",'Basis-Tabelle-Samen'!C283,"-",'Basis-Tabelle-Samen'!J283,"-seed-package-front-cr-dutch.jpg")),
IF($C$1="Norwegisch - NO",HYPERLINK(CONCATENATE("https://www.saflax.de/0-WVK-Retail/Bilder-Pictures/SAFLAX-",'Basis-Tabelle-Samen'!C283,"-",'Basis-Tabelle-Samen'!J283,"-seed-package-front-cr-nowegian.jpg")),
IF($C$1="Polnisch - PL",HYPERLINK(CONCATENATE("https://www.saflax.de/0-WVK-Retail/Bilder-Pictures/SAFLAX-",'Basis-Tabelle-Samen'!C283,"-",'Basis-Tabelle-Samen'!J283,"-seed-package-front-cr-polish.jpg")),
IF($C$1="Portugiesisch - PT",HYPERLINK(CONCATENATE("https://www.saflax.de/0-WVK-Retail/Bilder-Pictures/SAFLAX-",'Basis-Tabelle-Samen'!C283,"-",'Basis-Tabelle-Samen'!J283,"-seed-package-front-cr-portuguese.jpg")),
IF($C$1="Rumänisch - RO",HYPERLINK(CONCATENATE("https://www.saflax.de/0-WVK-Retail/Bilder-Pictures/SAFLAX-",'Basis-Tabelle-Samen'!C283,"-",'Basis-Tabelle-Samen'!J283,"-seed-package-front-cr-romanian.jpg")),
IF($C$1="Schwedisch - SE",HYPERLINK(CONCATENATE("https://www.saflax.de/0-WVK-Retail/Bilder-Pictures/SAFLAX-",'Basis-Tabelle-Samen'!C283,"-",'Basis-Tabelle-Samen'!J283,"-seed-package-front-cr-swedish.jpg")),
IF($C$1="Slowakisch - SK",HYPERLINK(CONCATENATE("https://www.saflax.de/0-WVK-Retail/Bilder-Pictures/SAFLAX-",'Basis-Tabelle-Samen'!C283,"-",'Basis-Tabelle-Samen'!J283,"-seed-package-front-cr-slovak.jpg")),
IF($C$1="Slowenisch - SI",HYPERLINK(CONCATENATE("https://www.saflax.de/0-WVK-Retail/Bilder-Pictures/SAFLAX-",'Basis-Tabelle-Samen'!C283,"-",'Basis-Tabelle-Samen'!J283,"-seed-package-front-cr-slovenian.jpg")),
IF($C$1="Spanisch - ES",HYPERLINK(CONCATENATE("https://www.saflax.de/0-WVK-Retail/Bilder-Pictures/SAFLAX-",'Basis-Tabelle-Samen'!C283,"-",'Basis-Tabelle-Samen'!J283,"-seed-package-front-cr-spanish.jpg")),
IF($C$1="Tschechisch - CZ",HYPERLINK(CONCATENATE("https://www.saflax.de/0-WVK-Retail/Bilder-Pictures/SAFLAX-",'Basis-Tabelle-Samen'!C283,"-",'Basis-Tabelle-Samen'!J283,"-seed-package-front-cr-czech.jpg")),
IF($C$1="Türkisch - TR",HYPERLINK(CONCATENATE("https://www.saflax.de/0-WVK-Retail/Bilder-Pictures/SAFLAX-",'Basis-Tabelle-Samen'!C283,"-",'Basis-Tabelle-Samen'!J283,"-seed-package-front-cr-turkish.jpg")),
IF($C$1="Ungarisch - HU",HYPERLINK(CONCATENATE("https://www.saflax.de/0-WVK-Retail/Bilder-Pictures/SAFLAX-",'Basis-Tabelle-Samen'!C283,"-",'Basis-Tabelle-Samen'!J283,"-seed-package-front-cr-hungarian.jpg")),
" ACHTUNG")))))))))))))))))))))))))))))</f>
        <v>https://www.saflax.de/0-WVK-Retail/Bilder-Pictures/SAFLAX-15214-calendula-officinalis-seed-package-front-cr-english.jpg</v>
      </c>
      <c r="AL319" s="330" t="str">
        <f>IF(G319&lt;1,"",
IF($C$1="Bulgarisch - BG",HYPERLINK(CONCATENATE("https://www.saflax.de/0-WVK-Retail/Bilder-Pictures/SAFLAX-",'Basis-Tabelle-Samen'!C283,"-",'Basis-Tabelle-Samen'!J283,"-seed-package-back-cr-bulgarian.jpg")),
IF($C$1="Dänisch - DK",HYPERLINK(CONCATENATE("https://www.saflax.de/0-WVK-Retail/Bilder-Pictures/SAFLAX-",'Basis-Tabelle-Samen'!C283,"-",'Basis-Tabelle-Samen'!J283,"-seed-package-back-cr-danish.jpg")),
IF($C$1="Deutsch - DE",HYPERLINK(CONCATENATE("https://www.saflax.de/0-WVK-Retail/Bilder-Pictures/SAFLAX-",'Basis-Tabelle-Samen'!C283,"-",'Basis-Tabelle-Samen'!J283,"-seed-package-back-cr-german.jpg")),
IF($C$1="Englisch - UK",HYPERLINK(CONCATENATE("https://www.saflax.de/0-WVK-Retail/Bilder-Pictures/SAFLAX-",'Basis-Tabelle-Samen'!C283,"-",'Basis-Tabelle-Samen'!J283,"-seed-package-back-cr-english.jpg")),
IF($C$1="Estnisch - EE",HYPERLINK(CONCATENATE("https://www.saflax.de/0-WVK-Retail/Bilder-Pictures/SAFLAX-",'Basis-Tabelle-Samen'!C283,"-",'Basis-Tabelle-Samen'!J283,"-seed-package-back-cr-estonian.jpg")),
IF($C$1="Finnisch - FI",HYPERLINK(CONCATENATE("https://www.saflax.de/0-WVK-Retail/Bilder-Pictures/SAFLAX-",'Basis-Tabelle-Samen'!C283,"-",'Basis-Tabelle-Samen'!J283,"-seed-package-back-cr-finnish.jpg")),
IF($C$1="Französisch - FR",HYPERLINK(CONCATENATE("https://www.saflax.de/0-WVK-Retail/Bilder-Pictures/SAFLAX-",'Basis-Tabelle-Samen'!C283,"-",'Basis-Tabelle-Samen'!J283,"-seed-package-back-cr-french.jpg")),
IF($C$1="Griechisch - GR",HYPERLINK(CONCATENATE("https://www.saflax.de/0-WVK-Retail/Bilder-Pictures/SAFLAX-",'Basis-Tabelle-Samen'!C283,"-",'Basis-Tabelle-Samen'!J283,"-seed-package-back-cr-greek.jpg")),
IF($C$1="Irisch - IE",HYPERLINK(CONCATENATE("https://www.saflax.de/0-WVK-Retail/Bilder-Pictures/SAFLAX-",'Basis-Tabelle-Samen'!C283,"-",'Basis-Tabelle-Samen'!J283,"-seed-package-back-cr-irish.jpg")),
IF($C$1="Isländisch - IS",HYPERLINK(CONCATENATE("https://www.saflax.de/0-WVK-Retail/Bilder-Pictures/SAFLAX-",'Basis-Tabelle-Samen'!C283,"-",'Basis-Tabelle-Samen'!J283,"-seed-package-back-cr-icelandic.jpg")),
IF($C$1="Italienisch - IT",HYPERLINK(CONCATENATE("https://www.saflax.de/0-WVK-Retail/Bilder-Pictures/SAFLAX-",'Basis-Tabelle-Samen'!C283,"-",'Basis-Tabelle-Samen'!J283,"-seed-package-back-cr-italian.jpg")),
IF($C$1="Japanisch - JP",HYPERLINK(CONCATENATE("https://www.saflax.de/0-WVK-Retail/Bilder-Pictures/SAFLAX-",'Basis-Tabelle-Samen'!C283,"-",'Basis-Tabelle-Samen'!J283,"-seed-package-back-cr-japanese.jpg")),
IF($C$1="Kroatisch - HR",HYPERLINK(CONCATENATE("https://www.saflax.de/0-WVK-Retail/Bilder-Pictures/SAFLAX-",'Basis-Tabelle-Samen'!C283,"-",'Basis-Tabelle-Samen'!J283,"-seed-package-back-cr-croatian.jpg")),
IF($C$1="Lettisch - LV",HYPERLINK(CONCATENATE("https://www.saflax.de/0-WVK-Retail/Bilder-Pictures/SAFLAX-",'Basis-Tabelle-Samen'!C283,"-",'Basis-Tabelle-Samen'!J283,"-seed-package-back-cr-latvian.jpg")),
IF($C$1="Litauisch - LT",HYPERLINK(CONCATENATE("https://www.saflax.de/0-WVK-Retail/Bilder-Pictures/SAFLAX-",'Basis-Tabelle-Samen'!C283,"-",'Basis-Tabelle-Samen'!J283,"-seed-package-back-cr-lithuanian.jpg")),
IF($C$1="Maltesisch - MT",HYPERLINK(CONCATENATE("https://www.saflax.de/0-WVK-Retail/Bilder-Pictures/SAFLAX-",'Basis-Tabelle-Samen'!C283,"-",'Basis-Tabelle-Samen'!J283,"-seed-package-back-cr-maltese.jpg")),
IF($C$1="Niederländisch - NL",HYPERLINK(CONCATENATE("https://www.saflax.de/0-WVK-Retail/Bilder-Pictures/SAFLAX-",'Basis-Tabelle-Samen'!C283,"-",'Basis-Tabelle-Samen'!J283,"-seed-package-back-cr-dutch.jpg")),
IF($C$1="Norwegisch - NO",HYPERLINK(CONCATENATE("https://www.saflax.de/0-WVK-Retail/Bilder-Pictures/SAFLAX-",'Basis-Tabelle-Samen'!C283,"-",'Basis-Tabelle-Samen'!J283,"-seed-package-back-cr-nowegian.jpg")),
IF($C$1="Polnisch - PL",HYPERLINK(CONCATENATE("https://www.saflax.de/0-WVK-Retail/Bilder-Pictures/SAFLAX-",'Basis-Tabelle-Samen'!C283,"-",'Basis-Tabelle-Samen'!J283,"-seed-package-back-cr-polish.jpg")),
IF($C$1="Portugiesisch - PT",HYPERLINK(CONCATENATE("https://www.saflax.de/0-WVK-Retail/Bilder-Pictures/SAFLAX-",'Basis-Tabelle-Samen'!C283,"-",'Basis-Tabelle-Samen'!J283,"-seed-package-back-cr-portuguese.jpg")),
IF($C$1="Rumänisch - RO",HYPERLINK(CONCATENATE("https://www.saflax.de/0-WVK-Retail/Bilder-Pictures/SAFLAX-",'Basis-Tabelle-Samen'!C283,"-",'Basis-Tabelle-Samen'!J283,"-seed-package-back-cr-romanian.jpg")),
IF($C$1="Schwedisch - SE",HYPERLINK(CONCATENATE("https://www.saflax.de/0-WVK-Retail/Bilder-Pictures/SAFLAX-",'Basis-Tabelle-Samen'!C283,"-",'Basis-Tabelle-Samen'!J283,"-seed-package-back-cr-swedish.jpg")),
IF($C$1="Slowakisch - SK",HYPERLINK(CONCATENATE("https://www.saflax.de/0-WVK-Retail/Bilder-Pictures/SAFLAX-",'Basis-Tabelle-Samen'!C283,"-",'Basis-Tabelle-Samen'!J283,"-seed-package-back-cr-slovak.jpg")),
IF($C$1="Slowenisch - SI",HYPERLINK(CONCATENATE("https://www.saflax.de/0-WVK-Retail/Bilder-Pictures/SAFLAX-",'Basis-Tabelle-Samen'!C283,"-",'Basis-Tabelle-Samen'!J283,"-seed-package-back-cr-slovenian.jpg")),
IF($C$1="Spanisch - ES",HYPERLINK(CONCATENATE("https://www.saflax.de/0-WVK-Retail/Bilder-Pictures/SAFLAX-",'Basis-Tabelle-Samen'!C283,"-",'Basis-Tabelle-Samen'!J283,"-seed-package-back-cr-spanish.jpg")),
IF($C$1="Tschechisch - CZ",HYPERLINK(CONCATENATE("https://www.saflax.de/0-WVK-Retail/Bilder-Pictures/SAFLAX-",'Basis-Tabelle-Samen'!C283,"-",'Basis-Tabelle-Samen'!J283,"-seed-package-back-cr-czech.jpg")),
IF($C$1="Türkisch - TR",HYPERLINK(CONCATENATE("https://www.saflax.de/0-WVK-Retail/Bilder-Pictures/SAFLAX-",'Basis-Tabelle-Samen'!C283,"-",'Basis-Tabelle-Samen'!J283,"-seed-package-back-cr-turkish.jpg")),
IF($C$1="Ungarisch - HU",HYPERLINK(CONCATENATE("https://www.saflax.de/0-WVK-Retail/Bilder-Pictures/SAFLAX-",'Basis-Tabelle-Samen'!C283,"-",'Basis-Tabelle-Samen'!J283,"-seed-package-back-cr-hungarian.jpg")),
" ACHTUNG")))))))))))))))))))))))))))))</f>
        <v>https://www.saflax.de/0-WVK-Retail/Bilder-Pictures/SAFLAX-15214-calendula-officinalis-seed-package-back-cr-english.jpg</v>
      </c>
      <c r="AM319" s="330" t="str">
        <f>IF(H319&lt;1,"",
IF($C$1="Bulgarisch - BG",HYPERLINK(CONCATENATE("https://www.saflax.de/0-WVK-Retail/Bilder-Pictures/SAFLAX-",'Basis-Tabelle-Samen'!K283,"-",'Basis-Tabelle-Samen'!J283,"-garden-to-go-mini-bulgarian.jpg")),
IF($C$1="Dänisch - DK",HYPERLINK(CONCATENATE("https://www.saflax.de/0-WVK-Retail/Bilder-Pictures/SAFLAX-",'Basis-Tabelle-Samen'!K283,"-",'Basis-Tabelle-Samen'!J283,"-garden-to-go-mini-danish.jpg")),
IF($C$1="Deutsch - DE",HYPERLINK(CONCATENATE("https://www.saflax.de/0-WVK-Retail/Bilder-Pictures/SAFLAX-",'Basis-Tabelle-Samen'!K283,"-",'Basis-Tabelle-Samen'!J283,"-garden-to-go-mini-german.jpg")),
IF($C$1="Englisch - UK",HYPERLINK(CONCATENATE("https://www.saflax.de/0-WVK-Retail/Bilder-Pictures/SAFLAX-",'Basis-Tabelle-Samen'!K283,"-",'Basis-Tabelle-Samen'!J283,"-garden-to-go-mini-english.jpg")),
IF($C$1="Estnisch - EE",HYPERLINK(CONCATENATE("https://www.saflax.de/0-WVK-Retail/Bilder-Pictures/SAFLAX-",'Basis-Tabelle-Samen'!K283,"-",'Basis-Tabelle-Samen'!J283,"-garden-to-go-mini-estonian.jpg")),
IF($C$1="Finnisch - FI",HYPERLINK(CONCATENATE("https://www.saflax.de/0-WVK-Retail/Bilder-Pictures/SAFLAX-",'Basis-Tabelle-Samen'!K283,"-",'Basis-Tabelle-Samen'!J283,"-garden-to-go-mini-finnish.jpg")),
IF($C$1="Französisch - FR",HYPERLINK(CONCATENATE("https://www.saflax.de/0-WVK-Retail/Bilder-Pictures/SAFLAX-",'Basis-Tabelle-Samen'!K283,"-",'Basis-Tabelle-Samen'!J283,"-garden-to-go-mini-french.jpg")),
IF($C$1="Griechisch - GR",HYPERLINK(CONCATENATE("https://www.saflax.de/0-WVK-Retail/Bilder-Pictures/SAFLAX-",'Basis-Tabelle-Samen'!K283,"-",'Basis-Tabelle-Samen'!J283,"-garden-to-go-mini-greek.jpg")),
IF($C$1="Irisch - IE",HYPERLINK(CONCATENATE("https://www.saflax.de/0-WVK-Retail/Bilder-Pictures/SAFLAX-",'Basis-Tabelle-Samen'!K283,"-",'Basis-Tabelle-Samen'!J283,"-garden-to-go-mini-irish.jpg")),
IF($C$1="Isländisch - IS",HYPERLINK(CONCATENATE("https://www.saflax.de/0-WVK-Retail/Bilder-Pictures/SAFLAX-",'Basis-Tabelle-Samen'!K283,"-",'Basis-Tabelle-Samen'!J283,"-garden-to-go-mini-icelandic.jpg")),
IF($C$1="Italienisch - IT",HYPERLINK(CONCATENATE("https://www.saflax.de/0-WVK-Retail/Bilder-Pictures/SAFLAX-",'Basis-Tabelle-Samen'!K283,"-",'Basis-Tabelle-Samen'!J283,"-garden-to-go-mini-italian.jpg")),
IF($C$1="Japanisch - JP",HYPERLINK(CONCATENATE("https://www.saflax.de/0-WVK-Retail/Bilder-Pictures/SAFLAX-",'Basis-Tabelle-Samen'!K283,"-",'Basis-Tabelle-Samen'!J283,"-garden-to-go-mini-japanese.jpg")),
IF($C$1="Kroatisch - HR",HYPERLINK(CONCATENATE("https://www.saflax.de/0-WVK-Retail/Bilder-Pictures/SAFLAX-",'Basis-Tabelle-Samen'!K283,"-",'Basis-Tabelle-Samen'!J283,"-garden-to-go-mini-croatian.jpg")),
IF($C$1="Lettisch - LV",HYPERLINK(CONCATENATE("https://www.saflax.de/0-WVK-Retail/Bilder-Pictures/SAFLAX-",'Basis-Tabelle-Samen'!K283,"-",'Basis-Tabelle-Samen'!J283,"-garden-to-go-mini-latvian.jpg")),
IF($C$1="Litauisch - LT",HYPERLINK(CONCATENATE("https://www.saflax.de/0-WVK-Retail/Bilder-Pictures/SAFLAX-",'Basis-Tabelle-Samen'!K283,"-",'Basis-Tabelle-Samen'!J283,"-garden-to-go-mini-lithuanian.jpg")),
IF($C$1="Maltesisch - MT",HYPERLINK(CONCATENATE("https://www.saflax.de/0-WVK-Retail/Bilder-Pictures/SAFLAX-",'Basis-Tabelle-Samen'!K283,"-",'Basis-Tabelle-Samen'!J283,"-garden-to-go-mini-maltese.jpg")),
IF($C$1="Niederländisch - NL",HYPERLINK(CONCATENATE("https://www.saflax.de/0-WVK-Retail/Bilder-Pictures/SAFLAX-",'Basis-Tabelle-Samen'!K283,"-",'Basis-Tabelle-Samen'!J283,"-garden-to-go-mini-dutch.jpg")),
IF($C$1="Norwegisch - NO",HYPERLINK(CONCATENATE("https://www.saflax.de/0-WVK-Retail/Bilder-Pictures/SAFLAX-",'Basis-Tabelle-Samen'!K283,"-",'Basis-Tabelle-Samen'!J283,"-garden-to-go-mini-nowegian.jpg")),
IF($C$1="Polnisch - PL",HYPERLINK(CONCATENATE("https://www.saflax.de/0-WVK-Retail/Bilder-Pictures/SAFLAX-",'Basis-Tabelle-Samen'!K283,"-",'Basis-Tabelle-Samen'!J283,"-garden-to-go-mini-polish.jpg")),
IF($C$1="Portugiesisch - PT",HYPERLINK(CONCATENATE("https://www.saflax.de/0-WVK-Retail/Bilder-Pictures/SAFLAX-",'Basis-Tabelle-Samen'!K283,"-",'Basis-Tabelle-Samen'!J283,"-garden-to-go-mini-portuguese.jpg")),
IF($C$1="Rumänisch - RO",HYPERLINK(CONCATENATE("https://www.saflax.de/0-WVK-Retail/Bilder-Pictures/SAFLAX-",'Basis-Tabelle-Samen'!K283,"-",'Basis-Tabelle-Samen'!J283,"-garden-to-go-mini-romanian.jpg")),
IF($C$1="Schwedisch - SE",HYPERLINK(CONCATENATE("https://www.saflax.de/0-WVK-Retail/Bilder-Pictures/SAFLAX-",'Basis-Tabelle-Samen'!K283,"-",'Basis-Tabelle-Samen'!J283,"-garden-to-go-mini-swedish.jpg")),
IF($C$1="Slowakisch - SK",HYPERLINK(CONCATENATE("https://www.saflax.de/0-WVK-Retail/Bilder-Pictures/SAFLAX-",'Basis-Tabelle-Samen'!K283,"-",'Basis-Tabelle-Samen'!J283,"-garden-to-go-mini-slovak.jpg")),
IF($C$1="Slowenisch - SI",HYPERLINK(CONCATENATE("https://www.saflax.de/0-WVK-Retail/Bilder-Pictures/SAFLAX-",'Basis-Tabelle-Samen'!K283,"-",'Basis-Tabelle-Samen'!J283,"-garden-to-go-mini-slovenian.jpg")),
IF($C$1="Spanisch - ES",HYPERLINK(CONCATENATE("https://www.saflax.de/0-WVK-Retail/Bilder-Pictures/SAFLAX-",'Basis-Tabelle-Samen'!K283,"-",'Basis-Tabelle-Samen'!J283,"-garden-to-go-mini-spanish.jpg")),
IF($C$1="Tschechisch - CZ",HYPERLINK(CONCATENATE("https://www.saflax.de/0-WVK-Retail/Bilder-Pictures/SAFLAX-",'Basis-Tabelle-Samen'!K283,"-",'Basis-Tabelle-Samen'!J283,"-garden-to-go-mini-czech.jpg")),
IF($C$1="Türkisch - TR",HYPERLINK(CONCATENATE("https://www.saflax.de/0-WVK-Retail/Bilder-Pictures/SAFLAX-",'Basis-Tabelle-Samen'!K283,"-",'Basis-Tabelle-Samen'!J283,"-garden-to-go-mini-turkish.jpg")),
IF($C$1="Ungarisch - HU",HYPERLINK(CONCATENATE("https://www.saflax.de/0-WVK-Retail/Bilder-Pictures/SAFLAX-",'Basis-Tabelle-Samen'!K283,"-",'Basis-Tabelle-Samen'!J283,"-garden-to-go-mini-hungarian.jpg")),
" ACHTUNG")))))))))))))))))))))))))))))</f>
        <v>https://www.saflax.de/0-WVK-Retail/Bilder-Pictures/SAFLAX-75214-calendula-officinalis-garden-to-go-mini-english.jpg</v>
      </c>
      <c r="AN319" s="330" t="str">
        <f>IF(I319&lt;1,"",
IF($C$1="Bulgarisch - BG",HYPERLINK(CONCATENATE("https://www.saflax.de/0-WVK-Retail/Bilder-Pictures/SAFLAX-",'Basis-Tabelle-Samen'!N283,"-",'Basis-Tabelle-Samen'!J283,"-garden-to-go-lite-bulgarian.jpg")),
IF($C$1="Dänisch - DK",HYPERLINK(CONCATENATE("https://www.saflax.de/0-WVK-Retail/Bilder-Pictures/SAFLAX-",'Basis-Tabelle-Samen'!N283,"-",'Basis-Tabelle-Samen'!J283,"-garden-to-go-lite-danish.jpg")),
IF($C$1="Deutsch - DE",HYPERLINK(CONCATENATE("https://www.saflax.de/0-WVK-Retail/Bilder-Pictures/SAFLAX-",'Basis-Tabelle-Samen'!N283,"-",'Basis-Tabelle-Samen'!J283,"-garden-to-go-lite-german.jpg")),
IF($C$1="Englisch - UK",HYPERLINK(CONCATENATE("https://www.saflax.de/0-WVK-Retail/Bilder-Pictures/SAFLAX-",'Basis-Tabelle-Samen'!N283,"-",'Basis-Tabelle-Samen'!J283,"-garden-to-go-lite-english.jpg")),
IF($C$1="Estnisch - EE",HYPERLINK(CONCATENATE("https://www.saflax.de/0-WVK-Retail/Bilder-Pictures/SAFLAX-",'Basis-Tabelle-Samen'!N283,"-",'Basis-Tabelle-Samen'!J283,"-garden-to-go-lite-estonian.jpg")),
IF($C$1="Finnisch - FI",HYPERLINK(CONCATENATE("https://www.saflax.de/0-WVK-Retail/Bilder-Pictures/SAFLAX-",'Basis-Tabelle-Samen'!N283,"-",'Basis-Tabelle-Samen'!J283,"-garden-to-go-lite-finnish.jpg")),
IF($C$1="Französisch - FR",HYPERLINK(CONCATENATE("https://www.saflax.de/0-WVK-Retail/Bilder-Pictures/SAFLAX-",'Basis-Tabelle-Samen'!N283,"-",'Basis-Tabelle-Samen'!J283,"-garden-to-go-lite-french.jpg")),
IF($C$1="Griechisch - GR",HYPERLINK(CONCATENATE("https://www.saflax.de/0-WVK-Retail/Bilder-Pictures/SAFLAX-",'Basis-Tabelle-Samen'!N283,"-",'Basis-Tabelle-Samen'!J283,"-garden-to-go-lite-greek.jpg")),
IF($C$1="Irisch - IE",HYPERLINK(CONCATENATE("https://www.saflax.de/0-WVK-Retail/Bilder-Pictures/SAFLAX-",'Basis-Tabelle-Samen'!N283,"-",'Basis-Tabelle-Samen'!J283,"-garden-to-go-lite-irish.jpg")),
IF($C$1="Isländisch - IS",HYPERLINK(CONCATENATE("https://www.saflax.de/0-WVK-Retail/Bilder-Pictures/SAFLAX-",'Basis-Tabelle-Samen'!N283,"-",'Basis-Tabelle-Samen'!J283,"-garden-to-go-lite-icelandic.jpg")),
IF($C$1="Italienisch - IT",HYPERLINK(CONCATENATE("https://www.saflax.de/0-WVK-Retail/Bilder-Pictures/SAFLAX-",'Basis-Tabelle-Samen'!N283,"-",'Basis-Tabelle-Samen'!J283,"-garden-to-go-lite-italian.jpg")),
IF($C$1="Japanisch - JP",HYPERLINK(CONCATENATE("https://www.saflax.de/0-WVK-Retail/Bilder-Pictures/SAFLAX-",'Basis-Tabelle-Samen'!N283,"-",'Basis-Tabelle-Samen'!J283,"-garden-to-go-lite-japanese.jpg")),
IF($C$1="Kroatisch - HR",HYPERLINK(CONCATENATE("https://www.saflax.de/0-WVK-Retail/Bilder-Pictures/SAFLAX-",'Basis-Tabelle-Samen'!N283,"-",'Basis-Tabelle-Samen'!J283,"-garden-to-go-lite-croatian.jpg")),
IF($C$1="Lettisch - LV",HYPERLINK(CONCATENATE("https://www.saflax.de/0-WVK-Retail/Bilder-Pictures/SAFLAX-",'Basis-Tabelle-Samen'!N283,"-",'Basis-Tabelle-Samen'!J283,"-garden-to-go-lite-latvian.jpg")),
IF($C$1="Litauisch - LT",HYPERLINK(CONCATENATE("https://www.saflax.de/0-WVK-Retail/Bilder-Pictures/SAFLAX-",'Basis-Tabelle-Samen'!N283,"-",'Basis-Tabelle-Samen'!J283,"-garden-to-go-lite-lithuanian.jpg")),
IF($C$1="Maltesisch - MT",HYPERLINK(CONCATENATE("https://www.saflax.de/0-WVK-Retail/Bilder-Pictures/SAFLAX-",'Basis-Tabelle-Samen'!N283,"-",'Basis-Tabelle-Samen'!J283,"-garden-to-go-lite-maltese.jpg")),
IF($C$1="Niederländisch - NL",HYPERLINK(CONCATENATE("https://www.saflax.de/0-WVK-Retail/Bilder-Pictures/SAFLAX-",'Basis-Tabelle-Samen'!N283,"-",'Basis-Tabelle-Samen'!J283,"-garden-to-go-lite-dutch.jpg")),
IF($C$1="Norwegisch - NO",HYPERLINK(CONCATENATE("https://www.saflax.de/0-WVK-Retail/Bilder-Pictures/SAFLAX-",'Basis-Tabelle-Samen'!N283,"-",'Basis-Tabelle-Samen'!J283,"-garden-to-go-lite-nowegian.jpg")),
IF($C$1="Polnisch - PL",HYPERLINK(CONCATENATE("https://www.saflax.de/0-WVK-Retail/Bilder-Pictures/SAFLAX-",'Basis-Tabelle-Samen'!N283,"-",'Basis-Tabelle-Samen'!J283,"-garden-to-go-lite-polish.jpg")),
IF($C$1="Portugiesisch - PT",HYPERLINK(CONCATENATE("https://www.saflax.de/0-WVK-Retail/Bilder-Pictures/SAFLAX-",'Basis-Tabelle-Samen'!N283,"-",'Basis-Tabelle-Samen'!J283,"-garden-to-go-lite-portuguese.jpg")),
IF($C$1="Rumänisch - RO",HYPERLINK(CONCATENATE("https://www.saflax.de/0-WVK-Retail/Bilder-Pictures/SAFLAX-",'Basis-Tabelle-Samen'!N283,"-",'Basis-Tabelle-Samen'!J283,"-garden-to-go-lite-romanian.jpg")),
IF($C$1="Schwedisch - SE",HYPERLINK(CONCATENATE("https://www.saflax.de/0-WVK-Retail/Bilder-Pictures/SAFLAX-",'Basis-Tabelle-Samen'!N283,"-",'Basis-Tabelle-Samen'!J283,"-garden-to-go-lite-swedish.jpg")),
IF($C$1="Slowakisch - SK",HYPERLINK(CONCATENATE("https://www.saflax.de/0-WVK-Retail/Bilder-Pictures/SAFLAX-",'Basis-Tabelle-Samen'!N283,"-",'Basis-Tabelle-Samen'!J283,"-garden-to-go-lite-slovak.jpg")),
IF($C$1="Slowenisch - SI",HYPERLINK(CONCATENATE("https://www.saflax.de/0-WVK-Retail/Bilder-Pictures/SAFLAX-",'Basis-Tabelle-Samen'!N283,"-",'Basis-Tabelle-Samen'!J283,"-garden-to-go-lite-slovenian.jpg")),
IF($C$1="Spanisch - ES",HYPERLINK(CONCATENATE("https://www.saflax.de/0-WVK-Retail/Bilder-Pictures/SAFLAX-",'Basis-Tabelle-Samen'!N283,"-",'Basis-Tabelle-Samen'!J283,"-garden-to-go-lite-spanish.jpg")),
IF($C$1="Tschechisch - CZ",HYPERLINK(CONCATENATE("https://www.saflax.de/0-WVK-Retail/Bilder-Pictures/SAFLAX-",'Basis-Tabelle-Samen'!N283,"-",'Basis-Tabelle-Samen'!J283,"-garden-to-go-lite-czech.jpg")),
IF($C$1="Türkisch - TR",HYPERLINK(CONCATENATE("https://www.saflax.de/0-WVK-Retail/Bilder-Pictures/SAFLAX-",'Basis-Tabelle-Samen'!N283,"-",'Basis-Tabelle-Samen'!J283,"-garden-to-go-lite-turkish.jpg")),
IF($C$1="Ungarisch - HU",HYPERLINK(CONCATENATE("https://www.saflax.de/0-WVK-Retail/Bilder-Pictures/SAFLAX-",'Basis-Tabelle-Samen'!N283,"-",'Basis-Tabelle-Samen'!J283,"-garden-to-go-lite-hungarian.jpg")),
" ACHTUNG")))))))))))))))))))))))))))))</f>
        <v>https://www.saflax.de/0-WVK-Retail/Bilder-Pictures/SAFLAX-85214-calendula-officinalis-garden-to-go-lite-english.jpg</v>
      </c>
      <c r="AO319" s="330" t="str">
        <f>IF(J319&lt;1,"",
IF($C$1="Bulgarisch - BG",HYPERLINK(CONCATENATE("https://www.saflax.de/0-WVK-Retail/Bilder-Pictures/SAFLAX-",'Basis-Tabelle-Samen'!Q283,"-",'Basis-Tabelle-Samen'!J283,"-garden-to-go-bulgarian.jpg")),
IF($C$1="Dänisch - DK",HYPERLINK(CONCATENATE("https://www.saflax.de/0-WVK-Retail/Bilder-Pictures/SAFLAX-",'Basis-Tabelle-Samen'!Q283,"-",'Basis-Tabelle-Samen'!J283,"-garden-to-go-danish.jpg")),
IF($C$1="Deutsch - DE",HYPERLINK(CONCATENATE("https://www.saflax.de/0-WVK-Retail/Bilder-Pictures/SAFLAX-",'Basis-Tabelle-Samen'!Q283,"-",'Basis-Tabelle-Samen'!J283,"-garden-to-go-german.jpg")),
IF($C$1="Englisch - UK",HYPERLINK(CONCATENATE("https://www.saflax.de/0-WVK-Retail/Bilder-Pictures/SAFLAX-",'Basis-Tabelle-Samen'!Q283,"-",'Basis-Tabelle-Samen'!J283,"-garden-to-go-english.jpg")),
IF($C$1="Estnisch - EE",HYPERLINK(CONCATENATE("https://www.saflax.de/0-WVK-Retail/Bilder-Pictures/SAFLAX-",'Basis-Tabelle-Samen'!Q283,"-",'Basis-Tabelle-Samen'!J283,"-garden-to-go-estonian.jpg")),
IF($C$1="Finnisch - FI",HYPERLINK(CONCATENATE("https://www.saflax.de/0-WVK-Retail/Bilder-Pictures/SAFLAX-",'Basis-Tabelle-Samen'!Q283,"-",'Basis-Tabelle-Samen'!J283,"-garden-to-go-finnish.jpg")),
IF($C$1="Französisch - FR",HYPERLINK(CONCATENATE("https://www.saflax.de/0-WVK-Retail/Bilder-Pictures/SAFLAX-",'Basis-Tabelle-Samen'!Q283,"-",'Basis-Tabelle-Samen'!J283,"-garden-to-go-french.jpg")),
IF($C$1="Griechisch - GR",HYPERLINK(CONCATENATE("https://www.saflax.de/0-WVK-Retail/Bilder-Pictures/SAFLAX-",'Basis-Tabelle-Samen'!Q283,"-",'Basis-Tabelle-Samen'!J283,"-garden-to-go-greek.jpg")),
IF($C$1="Irisch - IE",HYPERLINK(CONCATENATE("https://www.saflax.de/0-WVK-Retail/Bilder-Pictures/SAFLAX-",'Basis-Tabelle-Samen'!Q283,"-",'Basis-Tabelle-Samen'!J283,"-garden-to-go-irish.jpg")),
IF($C$1="Isländisch - IS",HYPERLINK(CONCATENATE("https://www.saflax.de/0-WVK-Retail/Bilder-Pictures/SAFLAX-",'Basis-Tabelle-Samen'!Q283,"-",'Basis-Tabelle-Samen'!J283,"-garden-to-go-icelandic.jpg")),
IF($C$1="Italienisch - IT",HYPERLINK(CONCATENATE("https://www.saflax.de/0-WVK-Retail/Bilder-Pictures/SAFLAX-",'Basis-Tabelle-Samen'!Q283,"-",'Basis-Tabelle-Samen'!J283,"-garden-to-go-italian.jpg")),
IF($C$1="Japanisch - JP",HYPERLINK(CONCATENATE("https://www.saflax.de/0-WVK-Retail/Bilder-Pictures/SAFLAX-",'Basis-Tabelle-Samen'!Q283,"-",'Basis-Tabelle-Samen'!J283,"-garden-to-go-japanese.jpg")),
IF($C$1="Kroatisch - HR",HYPERLINK(CONCATENATE("https://www.saflax.de/0-WVK-Retail/Bilder-Pictures/SAFLAX-",'Basis-Tabelle-Samen'!Q283,"-",'Basis-Tabelle-Samen'!J283,"-garden-to-go-croatian.jpg")),
IF($C$1="Lettisch - LV",HYPERLINK(CONCATENATE("https://www.saflax.de/0-WVK-Retail/Bilder-Pictures/SAFLAX-",'Basis-Tabelle-Samen'!Q283,"-",'Basis-Tabelle-Samen'!J283,"-garden-to-go-latvian.jpg")),
IF($C$1="Litauisch - LT",HYPERLINK(CONCATENATE("https://www.saflax.de/0-WVK-Retail/Bilder-Pictures/SAFLAX-",'Basis-Tabelle-Samen'!Q283,"-",'Basis-Tabelle-Samen'!J283,"-garden-to-go-lithuanian.jpg")),
IF($C$1="Maltesisch - MT",HYPERLINK(CONCATENATE("https://www.saflax.de/0-WVK-Retail/Bilder-Pictures/SAFLAX-",'Basis-Tabelle-Samen'!Q283,"-",'Basis-Tabelle-Samen'!J283,"-garden-to-go-maltese.jpg")),
IF($C$1="Niederländisch - NL",HYPERLINK(CONCATENATE("https://www.saflax.de/0-WVK-Retail/Bilder-Pictures/SAFLAX-",'Basis-Tabelle-Samen'!Q283,"-",'Basis-Tabelle-Samen'!J283,"-garden-to-go-dutch.jpg")),
IF($C$1="Norwegisch - NO",HYPERLINK(CONCATENATE("https://www.saflax.de/0-WVK-Retail/Bilder-Pictures/SAFLAX-",'Basis-Tabelle-Samen'!Q283,"-",'Basis-Tabelle-Samen'!J283,"-garden-to-go-nowegian.jpg")),
IF($C$1="Polnisch - PL",HYPERLINK(CONCATENATE("https://www.saflax.de/0-WVK-Retail/Bilder-Pictures/SAFLAX-",'Basis-Tabelle-Samen'!Q283,"-",'Basis-Tabelle-Samen'!J283,"-garden-to-go-polish.jpg")),
IF($C$1="Portugiesisch - PT",HYPERLINK(CONCATENATE("https://www.saflax.de/0-WVK-Retail/Bilder-Pictures/SAFLAX-",'Basis-Tabelle-Samen'!Q283,"-",'Basis-Tabelle-Samen'!J283,"-garden-to-go-portuguese.jpg")),
IF($C$1="Rumänisch - RO",HYPERLINK(CONCATENATE("https://www.saflax.de/0-WVK-Retail/Bilder-Pictures/SAFLAX-",'Basis-Tabelle-Samen'!Q283,"-",'Basis-Tabelle-Samen'!J283,"-garden-to-go-romanian.jpg")),
IF($C$1="Schwedisch - SE",HYPERLINK(CONCATENATE("https://www.saflax.de/0-WVK-Retail/Bilder-Pictures/SAFLAX-",'Basis-Tabelle-Samen'!Q283,"-",'Basis-Tabelle-Samen'!J283,"-garden-to-go-swedish.jpg")),
IF($C$1="Slowakisch - SK",HYPERLINK(CONCATENATE("https://www.saflax.de/0-WVK-Retail/Bilder-Pictures/SAFLAX-",'Basis-Tabelle-Samen'!Q283,"-",'Basis-Tabelle-Samen'!J283,"-garden-to-go-slovak.jpg")),
IF($C$1="Slowenisch - SI",HYPERLINK(CONCATENATE("https://www.saflax.de/0-WVK-Retail/Bilder-Pictures/SAFLAX-",'Basis-Tabelle-Samen'!Q283,"-",'Basis-Tabelle-Samen'!J283,"-garden-to-go-slovenian.jpg")),
IF($C$1="Spanisch - ES",HYPERLINK(CONCATENATE("https://www.saflax.de/0-WVK-Retail/Bilder-Pictures/SAFLAX-",'Basis-Tabelle-Samen'!Q283,"-",'Basis-Tabelle-Samen'!J283,"-garden-to-go-spanish.jpg")),
IF($C$1="Tschechisch - CZ",HYPERLINK(CONCATENATE("https://www.saflax.de/0-WVK-Retail/Bilder-Pictures/SAFLAX-",'Basis-Tabelle-Samen'!Q283,"-",'Basis-Tabelle-Samen'!J283,"-garden-to-go-czech.jpg")),
IF($C$1="Türkisch - TR",HYPERLINK(CONCATENATE("https://www.saflax.de/0-WVK-Retail/Bilder-Pictures/SAFLAX-",'Basis-Tabelle-Samen'!Q283,"-",'Basis-Tabelle-Samen'!J283,"-garden-to-go-turkish.jpg")),
IF($C$1="Ungarisch - HU",HYPERLINK(CONCATENATE("https://www.saflax.de/0-WVK-Retail/Bilder-Pictures/SAFLAX-",'Basis-Tabelle-Samen'!Q283,"-",'Basis-Tabelle-Samen'!J283,"-garden-to-go-hungarian.jpg")),
" ACHTUNG")))))))))))))))))))))))))))))</f>
        <v>https://www.saflax.de/0-WVK-Retail/Bilder-Pictures/SAFLAX-55214-calendula-officinalis-garden-to-go-english.jpg</v>
      </c>
      <c r="AP319" s="330" t="str">
        <f>IF(K319&lt;1,"",
IF($C$1="Bulgarisch - BG",HYPERLINK(CONCATENATE("https://www.saflax.de/0-WVK-Retail/Bilder-Pictures/SAFLAX-",'Basis-Tabelle-Samen'!T283,"-",'Basis-Tabelle-Samen'!J283,"-cultivation-set-bulgarian.jpg")),
IF($C$1="Dänisch - DK",HYPERLINK(CONCATENATE("https://www.saflax.de/0-WVK-Retail/Bilder-Pictures/SAFLAX-",'Basis-Tabelle-Samen'!T283,"-",'Basis-Tabelle-Samen'!J283,"-cultivation-set-danish.jpg")),
IF($C$1="Deutsch - DE",HYPERLINK(CONCATENATE("https://www.saflax.de/0-WVK-Retail/Bilder-Pictures/SAFLAX-",'Basis-Tabelle-Samen'!T283,"-",'Basis-Tabelle-Samen'!J283,"-cultivation-set-german.jpg")),
IF($C$1="Englisch - UK",HYPERLINK(CONCATENATE("https://www.saflax.de/0-WVK-Retail/Bilder-Pictures/SAFLAX-",'Basis-Tabelle-Samen'!T283,"-",'Basis-Tabelle-Samen'!J283,"-cultivation-set-english.jpg")),
IF($C$1="Estnisch - EE",HYPERLINK(CONCATENATE("https://www.saflax.de/0-WVK-Retail/Bilder-Pictures/SAFLAX-",'Basis-Tabelle-Samen'!T283,"-",'Basis-Tabelle-Samen'!J283,"-cultivation-set-estonian.jpg")),
IF($C$1="Finnisch - FI",HYPERLINK(CONCATENATE("https://www.saflax.de/0-WVK-Retail/Bilder-Pictures/SAFLAX-",'Basis-Tabelle-Samen'!T283,"-",'Basis-Tabelle-Samen'!J283,"-cultivation-set-finnish.jpg")),
IF($C$1="Französisch - FR",HYPERLINK(CONCATENATE("https://www.saflax.de/0-WVK-Retail/Bilder-Pictures/SAFLAX-",'Basis-Tabelle-Samen'!T283,"-",'Basis-Tabelle-Samen'!J283,"-cultivation-set-french.jpg")),
IF($C$1="Griechisch - GR",HYPERLINK(CONCATENATE("https://www.saflax.de/0-WVK-Retail/Bilder-Pictures/SAFLAX-",'Basis-Tabelle-Samen'!T283,"-",'Basis-Tabelle-Samen'!J283,"-cultivation-set-greek.jpg")),
IF($C$1="Irisch - IE",HYPERLINK(CONCATENATE("https://www.saflax.de/0-WVK-Retail/Bilder-Pictures/SAFLAX-",'Basis-Tabelle-Samen'!T283,"-",'Basis-Tabelle-Samen'!J283,"-cultivation-set-irish.jpg")),
IF($C$1="Isländisch - IS",HYPERLINK(CONCATENATE("https://www.saflax.de/0-WVK-Retail/Bilder-Pictures/SAFLAX-",'Basis-Tabelle-Samen'!T283,"-",'Basis-Tabelle-Samen'!J283,"-cultivation-set-icelandic.jpg")),
IF($C$1="Italienisch - IT",HYPERLINK(CONCATENATE("https://www.saflax.de/0-WVK-Retail/Bilder-Pictures/SAFLAX-",'Basis-Tabelle-Samen'!T283,"-",'Basis-Tabelle-Samen'!J283,"-cultivation-set-italian.jpg")),
IF($C$1="Japanisch - JP",HYPERLINK(CONCATENATE("https://www.saflax.de/0-WVK-Retail/Bilder-Pictures/SAFLAX-",'Basis-Tabelle-Samen'!T283,"-",'Basis-Tabelle-Samen'!J283,"-cultivation-set-japanese.jpg")),
IF($C$1="Kroatisch - HR",HYPERLINK(CONCATENATE("https://www.saflax.de/0-WVK-Retail/Bilder-Pictures/SAFLAX-",'Basis-Tabelle-Samen'!T283,"-",'Basis-Tabelle-Samen'!J283,"-cultivation-set-croatian.jpg")),
IF($C$1="Lettisch - LV",HYPERLINK(CONCATENATE("https://www.saflax.de/0-WVK-Retail/Bilder-Pictures/SAFLAX-",'Basis-Tabelle-Samen'!T283,"-",'Basis-Tabelle-Samen'!J283,"-cultivation-set-latvian.jpg")),
IF($C$1="Litauisch - LT",HYPERLINK(CONCATENATE("https://www.saflax.de/0-WVK-Retail/Bilder-Pictures/SAFLAX-",'Basis-Tabelle-Samen'!T283,"-",'Basis-Tabelle-Samen'!J283,"-cultivation-set-lithuanian.jpg")),
IF($C$1="Maltesisch - MT",HYPERLINK(CONCATENATE("https://www.saflax.de/0-WVK-Retail/Bilder-Pictures/SAFLAX-",'Basis-Tabelle-Samen'!T283,"-",'Basis-Tabelle-Samen'!J283,"-cultivation-set-maltese.jpg")),
IF($C$1="Niederländisch - NL",HYPERLINK(CONCATENATE("https://www.saflax.de/0-WVK-Retail/Bilder-Pictures/SAFLAX-",'Basis-Tabelle-Samen'!T283,"-",'Basis-Tabelle-Samen'!J283,"-cultivation-set-dutch.jpg")),
IF($C$1="Norwegisch - NO",HYPERLINK(CONCATENATE("https://www.saflax.de/0-WVK-Retail/Bilder-Pictures/SAFLAX-",'Basis-Tabelle-Samen'!T283,"-",'Basis-Tabelle-Samen'!J283,"-cultivation-set-nowegian.jpg")),
IF($C$1="Polnisch - PL",HYPERLINK(CONCATENATE("https://www.saflax.de/0-WVK-Retail/Bilder-Pictures/SAFLAX-",'Basis-Tabelle-Samen'!T283,"-",'Basis-Tabelle-Samen'!J283,"-cultivation-set-polish.jpg")),
IF($C$1="Portugiesisch - PT",HYPERLINK(CONCATENATE("https://www.saflax.de/0-WVK-Retail/Bilder-Pictures/SAFLAX-",'Basis-Tabelle-Samen'!T283,"-",'Basis-Tabelle-Samen'!J283,"-cultivation-set-portuguese.jpg")),
IF($C$1="Rumänisch - RO",HYPERLINK(CONCATENATE("https://www.saflax.de/0-WVK-Retail/Bilder-Pictures/SAFLAX-",'Basis-Tabelle-Samen'!T283,"-",'Basis-Tabelle-Samen'!J283,"-cultivation-set-romanian.jpg")),
IF($C$1="Schwedisch - SE",HYPERLINK(CONCATENATE("https://www.saflax.de/0-WVK-Retail/Bilder-Pictures/SAFLAX-",'Basis-Tabelle-Samen'!T283,"-",'Basis-Tabelle-Samen'!J283,"-cultivation-set-swedish.jpg")),
IF($C$1="Slowakisch - SK",HYPERLINK(CONCATENATE("https://www.saflax.de/0-WVK-Retail/Bilder-Pictures/SAFLAX-",'Basis-Tabelle-Samen'!T283,"-",'Basis-Tabelle-Samen'!J283,"-cultivation-set-slovak.jpg")),
IF($C$1="Slowenisch - SI",HYPERLINK(CONCATENATE("https://www.saflax.de/0-WVK-Retail/Bilder-Pictures/SAFLAX-",'Basis-Tabelle-Samen'!T283,"-",'Basis-Tabelle-Samen'!J283,"-cultivation-set-slovenian.jpg")),
IF($C$1="Spanisch - ES",HYPERLINK(CONCATENATE("https://www.saflax.de/0-WVK-Retail/Bilder-Pictures/SAFLAX-",'Basis-Tabelle-Samen'!T283,"-",'Basis-Tabelle-Samen'!J283,"-cultivation-set-spanish.jpg")),
IF($C$1="Tschechisch - CZ",HYPERLINK(CONCATENATE("https://www.saflax.de/0-WVK-Retail/Bilder-Pictures/SAFLAX-",'Basis-Tabelle-Samen'!T283,"-",'Basis-Tabelle-Samen'!J283,"-cultivation-set-czech.jpg")),
IF($C$1="Türkisch - TR",HYPERLINK(CONCATENATE("https://www.saflax.de/0-WVK-Retail/Bilder-Pictures/SAFLAX-",'Basis-Tabelle-Samen'!T283,"-",'Basis-Tabelle-Samen'!J283,"-cultivation-set-turkish.jpg")),
IF($C$1="Ungarisch - HU",HYPERLINK(CONCATENATE("https://www.saflax.de/0-WVK-Retail/Bilder-Pictures/SAFLAX-",'Basis-Tabelle-Samen'!T283,"-",'Basis-Tabelle-Samen'!J283,"-cultivation-set-hungarian.jpg")),
" ACHTUNG")))))))))))))))))))))))))))))</f>
        <v>https://www.saflax.de/0-WVK-Retail/Bilder-Pictures/SAFLAX-35214-calendula-officinalis-cultivation-set-english.jpg</v>
      </c>
      <c r="AQ319" s="330" t="str">
        <f>IF(L319&lt;1,"",
IF($C$1="Bulgarisch - BG",HYPERLINK(CONCATENATE("https://www.saflax.de/0-WVK-Retail/Bilder-Pictures/SAFLAX-",'Basis-Tabelle-Samen'!W283,"-",'Basis-Tabelle-Samen'!J283,"-garden-in-the-bag-bulgarian.jpg")),
IF($C$1="Dänisch - DK",HYPERLINK(CONCATENATE("https://www.saflax.de/0-WVK-Retail/Bilder-Pictures/SAFLAX-",'Basis-Tabelle-Samen'!W283,"-",'Basis-Tabelle-Samen'!J283,"-garden-in-the-bag-danish.jpg")),
IF($C$1="Deutsch - DE",HYPERLINK(CONCATENATE("https://www.saflax.de/0-WVK-Retail/Bilder-Pictures/SAFLAX-",'Basis-Tabelle-Samen'!W283,"-",'Basis-Tabelle-Samen'!J283,"-garden-in-the-bag-german.jpg")),
IF($C$1="Englisch - UK",HYPERLINK(CONCATENATE("https://www.saflax.de/0-WVK-Retail/Bilder-Pictures/SAFLAX-",'Basis-Tabelle-Samen'!W283,"-",'Basis-Tabelle-Samen'!J283,"-garden-in-the-bag-english.jpg")),
IF($C$1="Estnisch - EE",HYPERLINK(CONCATENATE("https://www.saflax.de/0-WVK-Retail/Bilder-Pictures/SAFLAX-",'Basis-Tabelle-Samen'!W283,"-",'Basis-Tabelle-Samen'!J283,"-garden-in-the-bag-estonian.jpg")),
IF($C$1="Finnisch - FI",HYPERLINK(CONCATENATE("https://www.saflax.de/0-WVK-Retail/Bilder-Pictures/SAFLAX-",'Basis-Tabelle-Samen'!W283,"-",'Basis-Tabelle-Samen'!J283,"-garden-in-the-bag-finnish.jpg")),
IF($C$1="Französisch - FR",HYPERLINK(CONCATENATE("https://www.saflax.de/0-WVK-Retail/Bilder-Pictures/SAFLAX-",'Basis-Tabelle-Samen'!W283,"-",'Basis-Tabelle-Samen'!J283,"-garden-in-the-bag-french.jpg")),
IF($C$1="Griechisch - GR",HYPERLINK(CONCATENATE("https://www.saflax.de/0-WVK-Retail/Bilder-Pictures/SAFLAX-",'Basis-Tabelle-Samen'!W283,"-",'Basis-Tabelle-Samen'!J283,"-garden-in-the-bag-greek.jpg")),
IF($C$1="Irisch - IE",HYPERLINK(CONCATENATE("https://www.saflax.de/0-WVK-Retail/Bilder-Pictures/SAFLAX-",'Basis-Tabelle-Samen'!W283,"-",'Basis-Tabelle-Samen'!J283,"-garden-in-the-bag-irish.jpg")),
IF($C$1="Isländisch - IS",HYPERLINK(CONCATENATE("https://www.saflax.de/0-WVK-Retail/Bilder-Pictures/SAFLAX-",'Basis-Tabelle-Samen'!W283,"-",'Basis-Tabelle-Samen'!J283,"-garden-in-the-bag-icelandic.jpg")),
IF($C$1="Italienisch - IT",HYPERLINK(CONCATENATE("https://www.saflax.de/0-WVK-Retail/Bilder-Pictures/SAFLAX-",'Basis-Tabelle-Samen'!W283,"-",'Basis-Tabelle-Samen'!J283,"-garden-in-the-bag-italian.jpg")),
IF($C$1="Japanisch - JP",HYPERLINK(CONCATENATE("https://www.saflax.de/0-WVK-Retail/Bilder-Pictures/SAFLAX-",'Basis-Tabelle-Samen'!W283,"-",'Basis-Tabelle-Samen'!J283,"-garden-in-the-bag-japanese.jpg")),
IF($C$1="Kroatisch - HR",HYPERLINK(CONCATENATE("https://www.saflax.de/0-WVK-Retail/Bilder-Pictures/SAFLAX-",'Basis-Tabelle-Samen'!W283,"-",'Basis-Tabelle-Samen'!J283,"-garden-in-the-bag-croatian.jpg")),
IF($C$1="Lettisch - LV",HYPERLINK(CONCATENATE("https://www.saflax.de/0-WVK-Retail/Bilder-Pictures/SAFLAX-",'Basis-Tabelle-Samen'!W283,"-",'Basis-Tabelle-Samen'!J283,"-garden-in-the-bag-latvian.jpg")),
IF($C$1="Litauisch - LT",HYPERLINK(CONCATENATE("https://www.saflax.de/0-WVK-Retail/Bilder-Pictures/SAFLAX-",'Basis-Tabelle-Samen'!W283,"-",'Basis-Tabelle-Samen'!J283,"-garden-in-the-bag-lithuanian.jpg")),
IF($C$1="Maltesisch - MT",HYPERLINK(CONCATENATE("https://www.saflax.de/0-WVK-Retail/Bilder-Pictures/SAFLAX-",'Basis-Tabelle-Samen'!W283,"-",'Basis-Tabelle-Samen'!J283,"-garden-in-the-bag-maltese.jpg")),
IF($C$1="Niederländisch - NL",HYPERLINK(CONCATENATE("https://www.saflax.de/0-WVK-Retail/Bilder-Pictures/SAFLAX-",'Basis-Tabelle-Samen'!W283,"-",'Basis-Tabelle-Samen'!J283,"-garden-in-the-bag-dutch.jpg")),
IF($C$1="Norwegisch - NO",HYPERLINK(CONCATENATE("https://www.saflax.de/0-WVK-Retail/Bilder-Pictures/SAFLAX-",'Basis-Tabelle-Samen'!W283,"-",'Basis-Tabelle-Samen'!J283,"-garden-in-the-bag-nowegian.jpg")),
IF($C$1="Polnisch - PL",HYPERLINK(CONCATENATE("https://www.saflax.de/0-WVK-Retail/Bilder-Pictures/SAFLAX-",'Basis-Tabelle-Samen'!W283,"-",'Basis-Tabelle-Samen'!J283,"-garden-in-the-bag-polish.jpg")),
IF($C$1="Portugiesisch - PT",HYPERLINK(CONCATENATE("https://www.saflax.de/0-WVK-Retail/Bilder-Pictures/SAFLAX-",'Basis-Tabelle-Samen'!W283,"-",'Basis-Tabelle-Samen'!J283,"-garden-in-the-bag-portuguese.jpg")),
IF($C$1="Rumänisch - RO",HYPERLINK(CONCATENATE("https://www.saflax.de/0-WVK-Retail/Bilder-Pictures/SAFLAX-",'Basis-Tabelle-Samen'!W283,"-",'Basis-Tabelle-Samen'!J283,"-garden-in-the-bag-romanian.jpg")),
IF($C$1="Schwedisch - SE",HYPERLINK(CONCATENATE("https://www.saflax.de/0-WVK-Retail/Bilder-Pictures/SAFLAX-",'Basis-Tabelle-Samen'!W283,"-",'Basis-Tabelle-Samen'!J283,"-garden-in-the-bag-swedish.jpg")),
IF($C$1="Slowakisch - SK",HYPERLINK(CONCATENATE("https://www.saflax.de/0-WVK-Retail/Bilder-Pictures/SAFLAX-",'Basis-Tabelle-Samen'!W283,"-",'Basis-Tabelle-Samen'!J283,"-garden-in-the-bag-slovak.jpg")),
IF($C$1="Slowenisch - SI",HYPERLINK(CONCATENATE("https://www.saflax.de/0-WVK-Retail/Bilder-Pictures/SAFLAX-",'Basis-Tabelle-Samen'!W283,"-",'Basis-Tabelle-Samen'!J283,"-garden-in-the-bag-slovenian.jpg")),
IF($C$1="Spanisch - ES",HYPERLINK(CONCATENATE("https://www.saflax.de/0-WVK-Retail/Bilder-Pictures/SAFLAX-",'Basis-Tabelle-Samen'!W283,"-",'Basis-Tabelle-Samen'!J283,"-garden-in-the-bag-spanish.jpg")),
IF($C$1="Tschechisch - CZ",HYPERLINK(CONCATENATE("https://www.saflax.de/0-WVK-Retail/Bilder-Pictures/SAFLAX-",'Basis-Tabelle-Samen'!W283,"-",'Basis-Tabelle-Samen'!J283,"-garden-in-the-bag-czech.jpg")),
IF($C$1="Türkisch - TR",HYPERLINK(CONCATENATE("https://www.saflax.de/0-WVK-Retail/Bilder-Pictures/SAFLAX-",'Basis-Tabelle-Samen'!W283,"-",'Basis-Tabelle-Samen'!J283,"-garden-in-the-bag-turkish.jpg")),
IF($C$1="Ungarisch - HU",HYPERLINK(CONCATENATE("https://www.saflax.de/0-WVK-Retail/Bilder-Pictures/SAFLAX-",'Basis-Tabelle-Samen'!W283,"-",'Basis-Tabelle-Samen'!J283,"-garden-in-the-bag-hungarian.jpg")),
" ACHTUNG")))))))))))))))))))))))))))))</f>
        <v>https://www.saflax.de/0-WVK-Retail/Bilder-Pictures/SAFLAX-65214-calendula-officinalis-garden-in-the-bag-english.jpg</v>
      </c>
    </row>
    <row r="320" spans="1:43" ht="17.100000000000001" customHeight="1" x14ac:dyDescent="0.2">
      <c r="A320" s="318" t="str">
        <f>IF('Basis-Tabelle-Samen'!A289="","",IF($C$1="Deutsch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20" s="319" t="str">
        <f>'Basis-Tabelle-Samen'!I289</f>
        <v>Thymus vulgaris</v>
      </c>
      <c r="C320" s="316" t="str">
        <f>IF($C$1="Bulgarisch - BG",'Basis-Tabelle-Samen'!Z289,
IF($C$1="Dänisch - DK",'Basis-Tabelle-Samen'!AA289,
IF($C$1="Deutsch - DE",'Basis-Tabelle-Samen'!AB289,
IF($C$1="Englisch - UK",'Basis-Tabelle-Samen'!AC289,
IF($C$1="Estnisch - EE",'Basis-Tabelle-Samen'!AD289,
IF($C$1="Finnisch - FI",'Basis-Tabelle-Samen'!AE289,
IF($C$1="Französisch - FR",'Basis-Tabelle-Samen'!AF289,
IF($C$1="Griechisch - GR",'Basis-Tabelle-Samen'!AG289,
IF($C$1="Irisch - IE",'Basis-Tabelle-Samen'!AH289,
IF($C$1="Isländisch - IS",'Basis-Tabelle-Samen'!AI289,
IF($C$1="Italienisch - IT",'Basis-Tabelle-Samen'!AJ289,
IF($C$1="Japanisch - JP",'Basis-Tabelle-Samen'!AK289,
IF($C$1="Kroatisch - HR",'Basis-Tabelle-Samen'!AL289,
IF($C$1="Lettisch - LV",'Basis-Tabelle-Samen'!AM289,
IF($C$1="Litauisch - LT",'Basis-Tabelle-Samen'!AN289,
IF($C$1="Maltesisch - MT",'Basis-Tabelle-Samen'!AO289,
IF($C$1="Niederländisch - NL",'Basis-Tabelle-Samen'!AP289,
IF($C$1="Norwegisch - NO",'Basis-Tabelle-Samen'!AQ289,
IF($C$1="Polnisch - PL",'Basis-Tabelle-Samen'!AR289,
IF($C$1="Portugiesisch - PT",'Basis-Tabelle-Samen'!AS289,
IF($C$1="Rumänisch - RO",'Basis-Tabelle-Samen'!AT289,
IF($C$1="Schwedisch - SE",'Basis-Tabelle-Samen'!AU289,
IF($C$1="Slowakisch - SK",'Basis-Tabelle-Samen'!AV289,
IF($C$1="Slowenisch - SI",'Basis-Tabelle-Samen'!AW289,
IF($C$1="Spanisch - ES",'Basis-Tabelle-Samen'!AX289,
IF($C$1="Tschechisch - CZ",'Basis-Tabelle-Samen'!AY289,
IF($C$1="Türkisch - TR",'Basis-Tabelle-Samen'!AZ289,
IF($C$1="Ungarisch - HU",'Basis-Tabelle-Samen'!BA289,
" ACHTUNG"))))))))))))))))))))))))))))</f>
        <v>Common Thyme</v>
      </c>
      <c r="D320" s="320">
        <f>'Basis-Tabelle-Samen'!F289</f>
        <v>200</v>
      </c>
      <c r="E320" s="321" t="str">
        <f>'Basis-Tabelle-Samen'!H289</f>
        <v>7 %</v>
      </c>
      <c r="F320" s="322" t="str">
        <f>IF('Basis-Tabelle-Samen'!G289="","",'Basis-Tabelle-Samen'!G289)</f>
        <v>07</v>
      </c>
      <c r="G320" s="320">
        <f>'Basis-Tabelle-Samen'!C289</f>
        <v>15220</v>
      </c>
      <c r="H320" s="323">
        <f>'Basis-Tabelle-Samen'!D289</f>
        <v>4055473152202</v>
      </c>
      <c r="I320" s="324">
        <f>'Basis-Tabelle-Samen'!E289</f>
        <v>1.85</v>
      </c>
      <c r="J320" s="325">
        <f t="shared" si="4"/>
        <v>12</v>
      </c>
      <c r="K320" s="326">
        <f>'Basis-Tabelle-Samen'!K289</f>
        <v>75220</v>
      </c>
      <c r="L320" s="323">
        <f>'Basis-Tabelle-Samen'!L289</f>
        <v>4055473752204</v>
      </c>
      <c r="M320" s="324">
        <f>'Basis-Tabelle-Samen'!M289</f>
        <v>2.4500000000000002</v>
      </c>
      <c r="N320" s="326">
        <f>IF(K320&lt;1,"",'3'!$I$15)</f>
        <v>15</v>
      </c>
      <c r="O320" s="327">
        <f>IF(K320&lt;1,"",'3'!$J$11)</f>
        <v>90</v>
      </c>
      <c r="P320" s="326">
        <f>'Basis-Tabelle-Samen'!N289</f>
        <v>85220</v>
      </c>
      <c r="Q320" s="323">
        <f>'Basis-Tabelle-Samen'!O289</f>
        <v>4055473852201</v>
      </c>
      <c r="R320" s="328">
        <f>'Basis-Tabelle-Samen'!P289</f>
        <v>3.75</v>
      </c>
      <c r="S320" s="326">
        <f>IF(R320&lt;1,"",'3'!$M$15)</f>
        <v>18</v>
      </c>
      <c r="T320" s="327">
        <f>IF(R320&lt;1,"",'3'!$N$11)</f>
        <v>72</v>
      </c>
      <c r="U320" s="326">
        <f>'Basis-Tabelle-Samen'!Q289</f>
        <v>55220</v>
      </c>
      <c r="V320" s="323">
        <f>'Basis-Tabelle-Samen'!R289</f>
        <v>4055473552200</v>
      </c>
      <c r="W320" s="324">
        <f>'Basis-Tabelle-Samen'!S289</f>
        <v>4.95</v>
      </c>
      <c r="X320" s="326">
        <f>IF(U320&lt;1,"",'3'!$Q$15)</f>
        <v>6</v>
      </c>
      <c r="Y320" s="327">
        <f>IF(U320&lt;1,"",'3'!$R$11)</f>
        <v>24</v>
      </c>
      <c r="Z320" s="326">
        <f>'Basis-Tabelle-Samen'!T289</f>
        <v>35220</v>
      </c>
      <c r="AA320" s="323">
        <f>'Basis-Tabelle-Samen'!U289</f>
        <v>4055473352206</v>
      </c>
      <c r="AB320" s="324">
        <f>'Basis-Tabelle-Samen'!V289</f>
        <v>6.75</v>
      </c>
      <c r="AC320" s="326">
        <f>IF(Z320&lt;1,"",'3'!$U$15)</f>
        <v>6</v>
      </c>
      <c r="AD320" s="327">
        <f>IF(Z320&lt;1,"",'3'!$V$11)</f>
        <v>24</v>
      </c>
      <c r="AE320" s="326">
        <f>'Basis-Tabelle-Samen'!W289</f>
        <v>65220</v>
      </c>
      <c r="AF320" s="323">
        <f>'Basis-Tabelle-Samen'!X289</f>
        <v>4055473652207</v>
      </c>
      <c r="AG320" s="324">
        <f>'Basis-Tabelle-Samen'!Y289</f>
        <v>2.95</v>
      </c>
      <c r="AH320" s="326">
        <f>IF(AE320&lt;1,"",'3'!$Y$15)</f>
        <v>8</v>
      </c>
      <c r="AI320" s="327">
        <f>IF(AE320&lt;1,"",'3'!$Z$11)</f>
        <v>64</v>
      </c>
      <c r="AJ320" s="315"/>
      <c r="AK320" s="316" t="str">
        <f>IF(G320&lt;1,"",
IF($C$1="Bulgarisch - BG",HYPERLINK(CONCATENATE("https://www.saflax.de/0-WVK-Retail/Bilder-Pictures/SAFLAX-",'Basis-Tabelle-Samen'!C289,"-",'Basis-Tabelle-Samen'!J289,"-seed-package-front-cr-bulgarian.jpg")),
IF($C$1="Dänisch - DK",HYPERLINK(CONCATENATE("https://www.saflax.de/0-WVK-Retail/Bilder-Pictures/SAFLAX-",'Basis-Tabelle-Samen'!C289,"-",'Basis-Tabelle-Samen'!J289,"-seed-package-front-cr-danish.jpg")),
IF($C$1="Deutsch - DE",HYPERLINK(CONCATENATE("https://www.saflax.de/0-WVK-Retail/Bilder-Pictures/SAFLAX-",'Basis-Tabelle-Samen'!C289,"-",'Basis-Tabelle-Samen'!J289,"-seed-package-front-cr-german.jpg")),
IF($C$1="Englisch - UK",HYPERLINK(CONCATENATE("https://www.saflax.de/0-WVK-Retail/Bilder-Pictures/SAFLAX-",'Basis-Tabelle-Samen'!C289,"-",'Basis-Tabelle-Samen'!J289,"-seed-package-front-cr-english.jpg")),
IF($C$1="Estnisch - EE",HYPERLINK(CONCATENATE("https://www.saflax.de/0-WVK-Retail/Bilder-Pictures/SAFLAX-",'Basis-Tabelle-Samen'!C289,"-",'Basis-Tabelle-Samen'!J289,"-seed-package-front-cr-estonian.jpg")),
IF($C$1="Finnisch - FI",HYPERLINK(CONCATENATE("https://www.saflax.de/0-WVK-Retail/Bilder-Pictures/SAFLAX-",'Basis-Tabelle-Samen'!C289,"-",'Basis-Tabelle-Samen'!J289,"-seed-package-front-cr-finnish.jpg")),
IF($C$1="Französisch - FR",HYPERLINK(CONCATENATE("https://www.saflax.de/0-WVK-Retail/Bilder-Pictures/SAFLAX-",'Basis-Tabelle-Samen'!C289,"-",'Basis-Tabelle-Samen'!J289,"-seed-package-front-cr-french.jpg")),
IF($C$1="Griechisch - GR",HYPERLINK(CONCATENATE("https://www.saflax.de/0-WVK-Retail/Bilder-Pictures/SAFLAX-",'Basis-Tabelle-Samen'!C289,"-",'Basis-Tabelle-Samen'!J289,"-seed-package-front-cr-greek.jpg")),
IF($C$1="Irisch - IE",HYPERLINK(CONCATENATE("https://www.saflax.de/0-WVK-Retail/Bilder-Pictures/SAFLAX-",'Basis-Tabelle-Samen'!C289,"-",'Basis-Tabelle-Samen'!J289,"-seed-package-front-cr-irish.jpg")),
IF($C$1="Isländisch - IS",HYPERLINK(CONCATENATE("https://www.saflax.de/0-WVK-Retail/Bilder-Pictures/SAFLAX-",'Basis-Tabelle-Samen'!C289,"-",'Basis-Tabelle-Samen'!J289,"-seed-package-front-cr-icelandic.jpg")),
IF($C$1="Italienisch - IT",HYPERLINK(CONCATENATE("https://www.saflax.de/0-WVK-Retail/Bilder-Pictures/SAFLAX-",'Basis-Tabelle-Samen'!C289,"-",'Basis-Tabelle-Samen'!J289,"-seed-package-front-cr-italian.jpg")),
IF($C$1="Japanisch - JP",HYPERLINK(CONCATENATE("https://www.saflax.de/0-WVK-Retail/Bilder-Pictures/SAFLAX-",'Basis-Tabelle-Samen'!C289,"-",'Basis-Tabelle-Samen'!J289,"-seed-package-front-cr-japanese.jpg")),
IF($C$1="Kroatisch - HR",HYPERLINK(CONCATENATE("https://www.saflax.de/0-WVK-Retail/Bilder-Pictures/SAFLAX-",'Basis-Tabelle-Samen'!C289,"-",'Basis-Tabelle-Samen'!J289,"-seed-package-front-cr-croatian.jpg")),
IF($C$1="Lettisch - LV",HYPERLINK(CONCATENATE("https://www.saflax.de/0-WVK-Retail/Bilder-Pictures/SAFLAX-",'Basis-Tabelle-Samen'!C289,"-",'Basis-Tabelle-Samen'!J289,"-seed-package-front-cr-latvian.jpg")),
IF($C$1="Litauisch - LT",HYPERLINK(CONCATENATE("https://www.saflax.de/0-WVK-Retail/Bilder-Pictures/SAFLAX-",'Basis-Tabelle-Samen'!C289,"-",'Basis-Tabelle-Samen'!J289,"-seed-package-front-cr-lithuanian.jpg")),
IF($C$1="Maltesisch - MT",HYPERLINK(CONCATENATE("https://www.saflax.de/0-WVK-Retail/Bilder-Pictures/SAFLAX-",'Basis-Tabelle-Samen'!C289,"-",'Basis-Tabelle-Samen'!J289,"-seed-package-front-cr-maltese.jpg")),
IF($C$1="Niederländisch - NL",HYPERLINK(CONCATENATE("https://www.saflax.de/0-WVK-Retail/Bilder-Pictures/SAFLAX-",'Basis-Tabelle-Samen'!C289,"-",'Basis-Tabelle-Samen'!J289,"-seed-package-front-cr-dutch.jpg")),
IF($C$1="Norwegisch - NO",HYPERLINK(CONCATENATE("https://www.saflax.de/0-WVK-Retail/Bilder-Pictures/SAFLAX-",'Basis-Tabelle-Samen'!C289,"-",'Basis-Tabelle-Samen'!J289,"-seed-package-front-cr-nowegian.jpg")),
IF($C$1="Polnisch - PL",HYPERLINK(CONCATENATE("https://www.saflax.de/0-WVK-Retail/Bilder-Pictures/SAFLAX-",'Basis-Tabelle-Samen'!C289,"-",'Basis-Tabelle-Samen'!J289,"-seed-package-front-cr-polish.jpg")),
IF($C$1="Portugiesisch - PT",HYPERLINK(CONCATENATE("https://www.saflax.de/0-WVK-Retail/Bilder-Pictures/SAFLAX-",'Basis-Tabelle-Samen'!C289,"-",'Basis-Tabelle-Samen'!J289,"-seed-package-front-cr-portuguese.jpg")),
IF($C$1="Rumänisch - RO",HYPERLINK(CONCATENATE("https://www.saflax.de/0-WVK-Retail/Bilder-Pictures/SAFLAX-",'Basis-Tabelle-Samen'!C289,"-",'Basis-Tabelle-Samen'!J289,"-seed-package-front-cr-romanian.jpg")),
IF($C$1="Schwedisch - SE",HYPERLINK(CONCATENATE("https://www.saflax.de/0-WVK-Retail/Bilder-Pictures/SAFLAX-",'Basis-Tabelle-Samen'!C289,"-",'Basis-Tabelle-Samen'!J289,"-seed-package-front-cr-swedish.jpg")),
IF($C$1="Slowakisch - SK",HYPERLINK(CONCATENATE("https://www.saflax.de/0-WVK-Retail/Bilder-Pictures/SAFLAX-",'Basis-Tabelle-Samen'!C289,"-",'Basis-Tabelle-Samen'!J289,"-seed-package-front-cr-slovak.jpg")),
IF($C$1="Slowenisch - SI",HYPERLINK(CONCATENATE("https://www.saflax.de/0-WVK-Retail/Bilder-Pictures/SAFLAX-",'Basis-Tabelle-Samen'!C289,"-",'Basis-Tabelle-Samen'!J289,"-seed-package-front-cr-slovenian.jpg")),
IF($C$1="Spanisch - ES",HYPERLINK(CONCATENATE("https://www.saflax.de/0-WVK-Retail/Bilder-Pictures/SAFLAX-",'Basis-Tabelle-Samen'!C289,"-",'Basis-Tabelle-Samen'!J289,"-seed-package-front-cr-spanish.jpg")),
IF($C$1="Tschechisch - CZ",HYPERLINK(CONCATENATE("https://www.saflax.de/0-WVK-Retail/Bilder-Pictures/SAFLAX-",'Basis-Tabelle-Samen'!C289,"-",'Basis-Tabelle-Samen'!J289,"-seed-package-front-cr-czech.jpg")),
IF($C$1="Türkisch - TR",HYPERLINK(CONCATENATE("https://www.saflax.de/0-WVK-Retail/Bilder-Pictures/SAFLAX-",'Basis-Tabelle-Samen'!C289,"-",'Basis-Tabelle-Samen'!J289,"-seed-package-front-cr-turkish.jpg")),
IF($C$1="Ungarisch - HU",HYPERLINK(CONCATENATE("https://www.saflax.de/0-WVK-Retail/Bilder-Pictures/SAFLAX-",'Basis-Tabelle-Samen'!C289,"-",'Basis-Tabelle-Samen'!J289,"-seed-package-front-cr-hungarian.jpg")),
" ACHTUNG")))))))))))))))))))))))))))))</f>
        <v>https://www.saflax.de/0-WVK-Retail/Bilder-Pictures/SAFLAX-15220-thymus-vulgaris-seed-package-front-cr-english.jpg</v>
      </c>
      <c r="AL320" s="330" t="str">
        <f>IF(G320&lt;1,"",
IF($C$1="Bulgarisch - BG",HYPERLINK(CONCATENATE("https://www.saflax.de/0-WVK-Retail/Bilder-Pictures/SAFLAX-",'Basis-Tabelle-Samen'!C289,"-",'Basis-Tabelle-Samen'!J289,"-seed-package-back-cr-bulgarian.jpg")),
IF($C$1="Dänisch - DK",HYPERLINK(CONCATENATE("https://www.saflax.de/0-WVK-Retail/Bilder-Pictures/SAFLAX-",'Basis-Tabelle-Samen'!C289,"-",'Basis-Tabelle-Samen'!J289,"-seed-package-back-cr-danish.jpg")),
IF($C$1="Deutsch - DE",HYPERLINK(CONCATENATE("https://www.saflax.de/0-WVK-Retail/Bilder-Pictures/SAFLAX-",'Basis-Tabelle-Samen'!C289,"-",'Basis-Tabelle-Samen'!J289,"-seed-package-back-cr-german.jpg")),
IF($C$1="Englisch - UK",HYPERLINK(CONCATENATE("https://www.saflax.de/0-WVK-Retail/Bilder-Pictures/SAFLAX-",'Basis-Tabelle-Samen'!C289,"-",'Basis-Tabelle-Samen'!J289,"-seed-package-back-cr-english.jpg")),
IF($C$1="Estnisch - EE",HYPERLINK(CONCATENATE("https://www.saflax.de/0-WVK-Retail/Bilder-Pictures/SAFLAX-",'Basis-Tabelle-Samen'!C289,"-",'Basis-Tabelle-Samen'!J289,"-seed-package-back-cr-estonian.jpg")),
IF($C$1="Finnisch - FI",HYPERLINK(CONCATENATE("https://www.saflax.de/0-WVK-Retail/Bilder-Pictures/SAFLAX-",'Basis-Tabelle-Samen'!C289,"-",'Basis-Tabelle-Samen'!J289,"-seed-package-back-cr-finnish.jpg")),
IF($C$1="Französisch - FR",HYPERLINK(CONCATENATE("https://www.saflax.de/0-WVK-Retail/Bilder-Pictures/SAFLAX-",'Basis-Tabelle-Samen'!C289,"-",'Basis-Tabelle-Samen'!J289,"-seed-package-back-cr-french.jpg")),
IF($C$1="Griechisch - GR",HYPERLINK(CONCATENATE("https://www.saflax.de/0-WVK-Retail/Bilder-Pictures/SAFLAX-",'Basis-Tabelle-Samen'!C289,"-",'Basis-Tabelle-Samen'!J289,"-seed-package-back-cr-greek.jpg")),
IF($C$1="Irisch - IE",HYPERLINK(CONCATENATE("https://www.saflax.de/0-WVK-Retail/Bilder-Pictures/SAFLAX-",'Basis-Tabelle-Samen'!C289,"-",'Basis-Tabelle-Samen'!J289,"-seed-package-back-cr-irish.jpg")),
IF($C$1="Isländisch - IS",HYPERLINK(CONCATENATE("https://www.saflax.de/0-WVK-Retail/Bilder-Pictures/SAFLAX-",'Basis-Tabelle-Samen'!C289,"-",'Basis-Tabelle-Samen'!J289,"-seed-package-back-cr-icelandic.jpg")),
IF($C$1="Italienisch - IT",HYPERLINK(CONCATENATE("https://www.saflax.de/0-WVK-Retail/Bilder-Pictures/SAFLAX-",'Basis-Tabelle-Samen'!C289,"-",'Basis-Tabelle-Samen'!J289,"-seed-package-back-cr-italian.jpg")),
IF($C$1="Japanisch - JP",HYPERLINK(CONCATENATE("https://www.saflax.de/0-WVK-Retail/Bilder-Pictures/SAFLAX-",'Basis-Tabelle-Samen'!C289,"-",'Basis-Tabelle-Samen'!J289,"-seed-package-back-cr-japanese.jpg")),
IF($C$1="Kroatisch - HR",HYPERLINK(CONCATENATE("https://www.saflax.de/0-WVK-Retail/Bilder-Pictures/SAFLAX-",'Basis-Tabelle-Samen'!C289,"-",'Basis-Tabelle-Samen'!J289,"-seed-package-back-cr-croatian.jpg")),
IF($C$1="Lettisch - LV",HYPERLINK(CONCATENATE("https://www.saflax.de/0-WVK-Retail/Bilder-Pictures/SAFLAX-",'Basis-Tabelle-Samen'!C289,"-",'Basis-Tabelle-Samen'!J289,"-seed-package-back-cr-latvian.jpg")),
IF($C$1="Litauisch - LT",HYPERLINK(CONCATENATE("https://www.saflax.de/0-WVK-Retail/Bilder-Pictures/SAFLAX-",'Basis-Tabelle-Samen'!C289,"-",'Basis-Tabelle-Samen'!J289,"-seed-package-back-cr-lithuanian.jpg")),
IF($C$1="Maltesisch - MT",HYPERLINK(CONCATENATE("https://www.saflax.de/0-WVK-Retail/Bilder-Pictures/SAFLAX-",'Basis-Tabelle-Samen'!C289,"-",'Basis-Tabelle-Samen'!J289,"-seed-package-back-cr-maltese.jpg")),
IF($C$1="Niederländisch - NL",HYPERLINK(CONCATENATE("https://www.saflax.de/0-WVK-Retail/Bilder-Pictures/SAFLAX-",'Basis-Tabelle-Samen'!C289,"-",'Basis-Tabelle-Samen'!J289,"-seed-package-back-cr-dutch.jpg")),
IF($C$1="Norwegisch - NO",HYPERLINK(CONCATENATE("https://www.saflax.de/0-WVK-Retail/Bilder-Pictures/SAFLAX-",'Basis-Tabelle-Samen'!C289,"-",'Basis-Tabelle-Samen'!J289,"-seed-package-back-cr-nowegian.jpg")),
IF($C$1="Polnisch - PL",HYPERLINK(CONCATENATE("https://www.saflax.de/0-WVK-Retail/Bilder-Pictures/SAFLAX-",'Basis-Tabelle-Samen'!C289,"-",'Basis-Tabelle-Samen'!J289,"-seed-package-back-cr-polish.jpg")),
IF($C$1="Portugiesisch - PT",HYPERLINK(CONCATENATE("https://www.saflax.de/0-WVK-Retail/Bilder-Pictures/SAFLAX-",'Basis-Tabelle-Samen'!C289,"-",'Basis-Tabelle-Samen'!J289,"-seed-package-back-cr-portuguese.jpg")),
IF($C$1="Rumänisch - RO",HYPERLINK(CONCATENATE("https://www.saflax.de/0-WVK-Retail/Bilder-Pictures/SAFLAX-",'Basis-Tabelle-Samen'!C289,"-",'Basis-Tabelle-Samen'!J289,"-seed-package-back-cr-romanian.jpg")),
IF($C$1="Schwedisch - SE",HYPERLINK(CONCATENATE("https://www.saflax.de/0-WVK-Retail/Bilder-Pictures/SAFLAX-",'Basis-Tabelle-Samen'!C289,"-",'Basis-Tabelle-Samen'!J289,"-seed-package-back-cr-swedish.jpg")),
IF($C$1="Slowakisch - SK",HYPERLINK(CONCATENATE("https://www.saflax.de/0-WVK-Retail/Bilder-Pictures/SAFLAX-",'Basis-Tabelle-Samen'!C289,"-",'Basis-Tabelle-Samen'!J289,"-seed-package-back-cr-slovak.jpg")),
IF($C$1="Slowenisch - SI",HYPERLINK(CONCATENATE("https://www.saflax.de/0-WVK-Retail/Bilder-Pictures/SAFLAX-",'Basis-Tabelle-Samen'!C289,"-",'Basis-Tabelle-Samen'!J289,"-seed-package-back-cr-slovenian.jpg")),
IF($C$1="Spanisch - ES",HYPERLINK(CONCATENATE("https://www.saflax.de/0-WVK-Retail/Bilder-Pictures/SAFLAX-",'Basis-Tabelle-Samen'!C289,"-",'Basis-Tabelle-Samen'!J289,"-seed-package-back-cr-spanish.jpg")),
IF($C$1="Tschechisch - CZ",HYPERLINK(CONCATENATE("https://www.saflax.de/0-WVK-Retail/Bilder-Pictures/SAFLAX-",'Basis-Tabelle-Samen'!C289,"-",'Basis-Tabelle-Samen'!J289,"-seed-package-back-cr-czech.jpg")),
IF($C$1="Türkisch - TR",HYPERLINK(CONCATENATE("https://www.saflax.de/0-WVK-Retail/Bilder-Pictures/SAFLAX-",'Basis-Tabelle-Samen'!C289,"-",'Basis-Tabelle-Samen'!J289,"-seed-package-back-cr-turkish.jpg")),
IF($C$1="Ungarisch - HU",HYPERLINK(CONCATENATE("https://www.saflax.de/0-WVK-Retail/Bilder-Pictures/SAFLAX-",'Basis-Tabelle-Samen'!C289,"-",'Basis-Tabelle-Samen'!J289,"-seed-package-back-cr-hungarian.jpg")),
" ACHTUNG")))))))))))))))))))))))))))))</f>
        <v>https://www.saflax.de/0-WVK-Retail/Bilder-Pictures/SAFLAX-15220-thymus-vulgaris-seed-package-back-cr-english.jpg</v>
      </c>
      <c r="AM320" s="330" t="str">
        <f>IF(H320&lt;1,"",
IF($C$1="Bulgarisch - BG",HYPERLINK(CONCATENATE("https://www.saflax.de/0-WVK-Retail/Bilder-Pictures/SAFLAX-",'Basis-Tabelle-Samen'!K289,"-",'Basis-Tabelle-Samen'!J289,"-garden-to-go-mini-bulgarian.jpg")),
IF($C$1="Dänisch - DK",HYPERLINK(CONCATENATE("https://www.saflax.de/0-WVK-Retail/Bilder-Pictures/SAFLAX-",'Basis-Tabelle-Samen'!K289,"-",'Basis-Tabelle-Samen'!J289,"-garden-to-go-mini-danish.jpg")),
IF($C$1="Deutsch - DE",HYPERLINK(CONCATENATE("https://www.saflax.de/0-WVK-Retail/Bilder-Pictures/SAFLAX-",'Basis-Tabelle-Samen'!K289,"-",'Basis-Tabelle-Samen'!J289,"-garden-to-go-mini-german.jpg")),
IF($C$1="Englisch - UK",HYPERLINK(CONCATENATE("https://www.saflax.de/0-WVK-Retail/Bilder-Pictures/SAFLAX-",'Basis-Tabelle-Samen'!K289,"-",'Basis-Tabelle-Samen'!J289,"-garden-to-go-mini-english.jpg")),
IF($C$1="Estnisch - EE",HYPERLINK(CONCATENATE("https://www.saflax.de/0-WVK-Retail/Bilder-Pictures/SAFLAX-",'Basis-Tabelle-Samen'!K289,"-",'Basis-Tabelle-Samen'!J289,"-garden-to-go-mini-estonian.jpg")),
IF($C$1="Finnisch - FI",HYPERLINK(CONCATENATE("https://www.saflax.de/0-WVK-Retail/Bilder-Pictures/SAFLAX-",'Basis-Tabelle-Samen'!K289,"-",'Basis-Tabelle-Samen'!J289,"-garden-to-go-mini-finnish.jpg")),
IF($C$1="Französisch - FR",HYPERLINK(CONCATENATE("https://www.saflax.de/0-WVK-Retail/Bilder-Pictures/SAFLAX-",'Basis-Tabelle-Samen'!K289,"-",'Basis-Tabelle-Samen'!J289,"-garden-to-go-mini-french.jpg")),
IF($C$1="Griechisch - GR",HYPERLINK(CONCATENATE("https://www.saflax.de/0-WVK-Retail/Bilder-Pictures/SAFLAX-",'Basis-Tabelle-Samen'!K289,"-",'Basis-Tabelle-Samen'!J289,"-garden-to-go-mini-greek.jpg")),
IF($C$1="Irisch - IE",HYPERLINK(CONCATENATE("https://www.saflax.de/0-WVK-Retail/Bilder-Pictures/SAFLAX-",'Basis-Tabelle-Samen'!K289,"-",'Basis-Tabelle-Samen'!J289,"-garden-to-go-mini-irish.jpg")),
IF($C$1="Isländisch - IS",HYPERLINK(CONCATENATE("https://www.saflax.de/0-WVK-Retail/Bilder-Pictures/SAFLAX-",'Basis-Tabelle-Samen'!K289,"-",'Basis-Tabelle-Samen'!J289,"-garden-to-go-mini-icelandic.jpg")),
IF($C$1="Italienisch - IT",HYPERLINK(CONCATENATE("https://www.saflax.de/0-WVK-Retail/Bilder-Pictures/SAFLAX-",'Basis-Tabelle-Samen'!K289,"-",'Basis-Tabelle-Samen'!J289,"-garden-to-go-mini-italian.jpg")),
IF($C$1="Japanisch - JP",HYPERLINK(CONCATENATE("https://www.saflax.de/0-WVK-Retail/Bilder-Pictures/SAFLAX-",'Basis-Tabelle-Samen'!K289,"-",'Basis-Tabelle-Samen'!J289,"-garden-to-go-mini-japanese.jpg")),
IF($C$1="Kroatisch - HR",HYPERLINK(CONCATENATE("https://www.saflax.de/0-WVK-Retail/Bilder-Pictures/SAFLAX-",'Basis-Tabelle-Samen'!K289,"-",'Basis-Tabelle-Samen'!J289,"-garden-to-go-mini-croatian.jpg")),
IF($C$1="Lettisch - LV",HYPERLINK(CONCATENATE("https://www.saflax.de/0-WVK-Retail/Bilder-Pictures/SAFLAX-",'Basis-Tabelle-Samen'!K289,"-",'Basis-Tabelle-Samen'!J289,"-garden-to-go-mini-latvian.jpg")),
IF($C$1="Litauisch - LT",HYPERLINK(CONCATENATE("https://www.saflax.de/0-WVK-Retail/Bilder-Pictures/SAFLAX-",'Basis-Tabelle-Samen'!K289,"-",'Basis-Tabelle-Samen'!J289,"-garden-to-go-mini-lithuanian.jpg")),
IF($C$1="Maltesisch - MT",HYPERLINK(CONCATENATE("https://www.saflax.de/0-WVK-Retail/Bilder-Pictures/SAFLAX-",'Basis-Tabelle-Samen'!K289,"-",'Basis-Tabelle-Samen'!J289,"-garden-to-go-mini-maltese.jpg")),
IF($C$1="Niederländisch - NL",HYPERLINK(CONCATENATE("https://www.saflax.de/0-WVK-Retail/Bilder-Pictures/SAFLAX-",'Basis-Tabelle-Samen'!K289,"-",'Basis-Tabelle-Samen'!J289,"-garden-to-go-mini-dutch.jpg")),
IF($C$1="Norwegisch - NO",HYPERLINK(CONCATENATE("https://www.saflax.de/0-WVK-Retail/Bilder-Pictures/SAFLAX-",'Basis-Tabelle-Samen'!K289,"-",'Basis-Tabelle-Samen'!J289,"-garden-to-go-mini-nowegian.jpg")),
IF($C$1="Polnisch - PL",HYPERLINK(CONCATENATE("https://www.saflax.de/0-WVK-Retail/Bilder-Pictures/SAFLAX-",'Basis-Tabelle-Samen'!K289,"-",'Basis-Tabelle-Samen'!J289,"-garden-to-go-mini-polish.jpg")),
IF($C$1="Portugiesisch - PT",HYPERLINK(CONCATENATE("https://www.saflax.de/0-WVK-Retail/Bilder-Pictures/SAFLAX-",'Basis-Tabelle-Samen'!K289,"-",'Basis-Tabelle-Samen'!J289,"-garden-to-go-mini-portuguese.jpg")),
IF($C$1="Rumänisch - RO",HYPERLINK(CONCATENATE("https://www.saflax.de/0-WVK-Retail/Bilder-Pictures/SAFLAX-",'Basis-Tabelle-Samen'!K289,"-",'Basis-Tabelle-Samen'!J289,"-garden-to-go-mini-romanian.jpg")),
IF($C$1="Schwedisch - SE",HYPERLINK(CONCATENATE("https://www.saflax.de/0-WVK-Retail/Bilder-Pictures/SAFLAX-",'Basis-Tabelle-Samen'!K289,"-",'Basis-Tabelle-Samen'!J289,"-garden-to-go-mini-swedish.jpg")),
IF($C$1="Slowakisch - SK",HYPERLINK(CONCATENATE("https://www.saflax.de/0-WVK-Retail/Bilder-Pictures/SAFLAX-",'Basis-Tabelle-Samen'!K289,"-",'Basis-Tabelle-Samen'!J289,"-garden-to-go-mini-slovak.jpg")),
IF($C$1="Slowenisch - SI",HYPERLINK(CONCATENATE("https://www.saflax.de/0-WVK-Retail/Bilder-Pictures/SAFLAX-",'Basis-Tabelle-Samen'!K289,"-",'Basis-Tabelle-Samen'!J289,"-garden-to-go-mini-slovenian.jpg")),
IF($C$1="Spanisch - ES",HYPERLINK(CONCATENATE("https://www.saflax.de/0-WVK-Retail/Bilder-Pictures/SAFLAX-",'Basis-Tabelle-Samen'!K289,"-",'Basis-Tabelle-Samen'!J289,"-garden-to-go-mini-spanish.jpg")),
IF($C$1="Tschechisch - CZ",HYPERLINK(CONCATENATE("https://www.saflax.de/0-WVK-Retail/Bilder-Pictures/SAFLAX-",'Basis-Tabelle-Samen'!K289,"-",'Basis-Tabelle-Samen'!J289,"-garden-to-go-mini-czech.jpg")),
IF($C$1="Türkisch - TR",HYPERLINK(CONCATENATE("https://www.saflax.de/0-WVK-Retail/Bilder-Pictures/SAFLAX-",'Basis-Tabelle-Samen'!K289,"-",'Basis-Tabelle-Samen'!J289,"-garden-to-go-mini-turkish.jpg")),
IF($C$1="Ungarisch - HU",HYPERLINK(CONCATENATE("https://www.saflax.de/0-WVK-Retail/Bilder-Pictures/SAFLAX-",'Basis-Tabelle-Samen'!K289,"-",'Basis-Tabelle-Samen'!J289,"-garden-to-go-mini-hungarian.jpg")),
" ACHTUNG")))))))))))))))))))))))))))))</f>
        <v>https://www.saflax.de/0-WVK-Retail/Bilder-Pictures/SAFLAX-75220-thymus-vulgaris-garden-to-go-mini-english.jpg</v>
      </c>
      <c r="AN320" s="330" t="str">
        <f>IF(I320&lt;1,"",
IF($C$1="Bulgarisch - BG",HYPERLINK(CONCATENATE("https://www.saflax.de/0-WVK-Retail/Bilder-Pictures/SAFLAX-",'Basis-Tabelle-Samen'!N289,"-",'Basis-Tabelle-Samen'!J289,"-garden-to-go-lite-bulgarian.jpg")),
IF($C$1="Dänisch - DK",HYPERLINK(CONCATENATE("https://www.saflax.de/0-WVK-Retail/Bilder-Pictures/SAFLAX-",'Basis-Tabelle-Samen'!N289,"-",'Basis-Tabelle-Samen'!J289,"-garden-to-go-lite-danish.jpg")),
IF($C$1="Deutsch - DE",HYPERLINK(CONCATENATE("https://www.saflax.de/0-WVK-Retail/Bilder-Pictures/SAFLAX-",'Basis-Tabelle-Samen'!N289,"-",'Basis-Tabelle-Samen'!J289,"-garden-to-go-lite-german.jpg")),
IF($C$1="Englisch - UK",HYPERLINK(CONCATENATE("https://www.saflax.de/0-WVK-Retail/Bilder-Pictures/SAFLAX-",'Basis-Tabelle-Samen'!N289,"-",'Basis-Tabelle-Samen'!J289,"-garden-to-go-lite-english.jpg")),
IF($C$1="Estnisch - EE",HYPERLINK(CONCATENATE("https://www.saflax.de/0-WVK-Retail/Bilder-Pictures/SAFLAX-",'Basis-Tabelle-Samen'!N289,"-",'Basis-Tabelle-Samen'!J289,"-garden-to-go-lite-estonian.jpg")),
IF($C$1="Finnisch - FI",HYPERLINK(CONCATENATE("https://www.saflax.de/0-WVK-Retail/Bilder-Pictures/SAFLAX-",'Basis-Tabelle-Samen'!N289,"-",'Basis-Tabelle-Samen'!J289,"-garden-to-go-lite-finnish.jpg")),
IF($C$1="Französisch - FR",HYPERLINK(CONCATENATE("https://www.saflax.de/0-WVK-Retail/Bilder-Pictures/SAFLAX-",'Basis-Tabelle-Samen'!N289,"-",'Basis-Tabelle-Samen'!J289,"-garden-to-go-lite-french.jpg")),
IF($C$1="Griechisch - GR",HYPERLINK(CONCATENATE("https://www.saflax.de/0-WVK-Retail/Bilder-Pictures/SAFLAX-",'Basis-Tabelle-Samen'!N289,"-",'Basis-Tabelle-Samen'!J289,"-garden-to-go-lite-greek.jpg")),
IF($C$1="Irisch - IE",HYPERLINK(CONCATENATE("https://www.saflax.de/0-WVK-Retail/Bilder-Pictures/SAFLAX-",'Basis-Tabelle-Samen'!N289,"-",'Basis-Tabelle-Samen'!J289,"-garden-to-go-lite-irish.jpg")),
IF($C$1="Isländisch - IS",HYPERLINK(CONCATENATE("https://www.saflax.de/0-WVK-Retail/Bilder-Pictures/SAFLAX-",'Basis-Tabelle-Samen'!N289,"-",'Basis-Tabelle-Samen'!J289,"-garden-to-go-lite-icelandic.jpg")),
IF($C$1="Italienisch - IT",HYPERLINK(CONCATENATE("https://www.saflax.de/0-WVK-Retail/Bilder-Pictures/SAFLAX-",'Basis-Tabelle-Samen'!N289,"-",'Basis-Tabelle-Samen'!J289,"-garden-to-go-lite-italian.jpg")),
IF($C$1="Japanisch - JP",HYPERLINK(CONCATENATE("https://www.saflax.de/0-WVK-Retail/Bilder-Pictures/SAFLAX-",'Basis-Tabelle-Samen'!N289,"-",'Basis-Tabelle-Samen'!J289,"-garden-to-go-lite-japanese.jpg")),
IF($C$1="Kroatisch - HR",HYPERLINK(CONCATENATE("https://www.saflax.de/0-WVK-Retail/Bilder-Pictures/SAFLAX-",'Basis-Tabelle-Samen'!N289,"-",'Basis-Tabelle-Samen'!J289,"-garden-to-go-lite-croatian.jpg")),
IF($C$1="Lettisch - LV",HYPERLINK(CONCATENATE("https://www.saflax.de/0-WVK-Retail/Bilder-Pictures/SAFLAX-",'Basis-Tabelle-Samen'!N289,"-",'Basis-Tabelle-Samen'!J289,"-garden-to-go-lite-latvian.jpg")),
IF($C$1="Litauisch - LT",HYPERLINK(CONCATENATE("https://www.saflax.de/0-WVK-Retail/Bilder-Pictures/SAFLAX-",'Basis-Tabelle-Samen'!N289,"-",'Basis-Tabelle-Samen'!J289,"-garden-to-go-lite-lithuanian.jpg")),
IF($C$1="Maltesisch - MT",HYPERLINK(CONCATENATE("https://www.saflax.de/0-WVK-Retail/Bilder-Pictures/SAFLAX-",'Basis-Tabelle-Samen'!N289,"-",'Basis-Tabelle-Samen'!J289,"-garden-to-go-lite-maltese.jpg")),
IF($C$1="Niederländisch - NL",HYPERLINK(CONCATENATE("https://www.saflax.de/0-WVK-Retail/Bilder-Pictures/SAFLAX-",'Basis-Tabelle-Samen'!N289,"-",'Basis-Tabelle-Samen'!J289,"-garden-to-go-lite-dutch.jpg")),
IF($C$1="Norwegisch - NO",HYPERLINK(CONCATENATE("https://www.saflax.de/0-WVK-Retail/Bilder-Pictures/SAFLAX-",'Basis-Tabelle-Samen'!N289,"-",'Basis-Tabelle-Samen'!J289,"-garden-to-go-lite-nowegian.jpg")),
IF($C$1="Polnisch - PL",HYPERLINK(CONCATENATE("https://www.saflax.de/0-WVK-Retail/Bilder-Pictures/SAFLAX-",'Basis-Tabelle-Samen'!N289,"-",'Basis-Tabelle-Samen'!J289,"-garden-to-go-lite-polish.jpg")),
IF($C$1="Portugiesisch - PT",HYPERLINK(CONCATENATE("https://www.saflax.de/0-WVK-Retail/Bilder-Pictures/SAFLAX-",'Basis-Tabelle-Samen'!N289,"-",'Basis-Tabelle-Samen'!J289,"-garden-to-go-lite-portuguese.jpg")),
IF($C$1="Rumänisch - RO",HYPERLINK(CONCATENATE("https://www.saflax.de/0-WVK-Retail/Bilder-Pictures/SAFLAX-",'Basis-Tabelle-Samen'!N289,"-",'Basis-Tabelle-Samen'!J289,"-garden-to-go-lite-romanian.jpg")),
IF($C$1="Schwedisch - SE",HYPERLINK(CONCATENATE("https://www.saflax.de/0-WVK-Retail/Bilder-Pictures/SAFLAX-",'Basis-Tabelle-Samen'!N289,"-",'Basis-Tabelle-Samen'!J289,"-garden-to-go-lite-swedish.jpg")),
IF($C$1="Slowakisch - SK",HYPERLINK(CONCATENATE("https://www.saflax.de/0-WVK-Retail/Bilder-Pictures/SAFLAX-",'Basis-Tabelle-Samen'!N289,"-",'Basis-Tabelle-Samen'!J289,"-garden-to-go-lite-slovak.jpg")),
IF($C$1="Slowenisch - SI",HYPERLINK(CONCATENATE("https://www.saflax.de/0-WVK-Retail/Bilder-Pictures/SAFLAX-",'Basis-Tabelle-Samen'!N289,"-",'Basis-Tabelle-Samen'!J289,"-garden-to-go-lite-slovenian.jpg")),
IF($C$1="Spanisch - ES",HYPERLINK(CONCATENATE("https://www.saflax.de/0-WVK-Retail/Bilder-Pictures/SAFLAX-",'Basis-Tabelle-Samen'!N289,"-",'Basis-Tabelle-Samen'!J289,"-garden-to-go-lite-spanish.jpg")),
IF($C$1="Tschechisch - CZ",HYPERLINK(CONCATENATE("https://www.saflax.de/0-WVK-Retail/Bilder-Pictures/SAFLAX-",'Basis-Tabelle-Samen'!N289,"-",'Basis-Tabelle-Samen'!J289,"-garden-to-go-lite-czech.jpg")),
IF($C$1="Türkisch - TR",HYPERLINK(CONCATENATE("https://www.saflax.de/0-WVK-Retail/Bilder-Pictures/SAFLAX-",'Basis-Tabelle-Samen'!N289,"-",'Basis-Tabelle-Samen'!J289,"-garden-to-go-lite-turkish.jpg")),
IF($C$1="Ungarisch - HU",HYPERLINK(CONCATENATE("https://www.saflax.de/0-WVK-Retail/Bilder-Pictures/SAFLAX-",'Basis-Tabelle-Samen'!N289,"-",'Basis-Tabelle-Samen'!J289,"-garden-to-go-lite-hungarian.jpg")),
" ACHTUNG")))))))))))))))))))))))))))))</f>
        <v>https://www.saflax.de/0-WVK-Retail/Bilder-Pictures/SAFLAX-85220-thymus-vulgaris-garden-to-go-lite-english.jpg</v>
      </c>
      <c r="AO320" s="330" t="str">
        <f>IF(J320&lt;1,"",
IF($C$1="Bulgarisch - BG",HYPERLINK(CONCATENATE("https://www.saflax.de/0-WVK-Retail/Bilder-Pictures/SAFLAX-",'Basis-Tabelle-Samen'!Q289,"-",'Basis-Tabelle-Samen'!J289,"-garden-to-go-bulgarian.jpg")),
IF($C$1="Dänisch - DK",HYPERLINK(CONCATENATE("https://www.saflax.de/0-WVK-Retail/Bilder-Pictures/SAFLAX-",'Basis-Tabelle-Samen'!Q289,"-",'Basis-Tabelle-Samen'!J289,"-garden-to-go-danish.jpg")),
IF($C$1="Deutsch - DE",HYPERLINK(CONCATENATE("https://www.saflax.de/0-WVK-Retail/Bilder-Pictures/SAFLAX-",'Basis-Tabelle-Samen'!Q289,"-",'Basis-Tabelle-Samen'!J289,"-garden-to-go-german.jpg")),
IF($C$1="Englisch - UK",HYPERLINK(CONCATENATE("https://www.saflax.de/0-WVK-Retail/Bilder-Pictures/SAFLAX-",'Basis-Tabelle-Samen'!Q289,"-",'Basis-Tabelle-Samen'!J289,"-garden-to-go-english.jpg")),
IF($C$1="Estnisch - EE",HYPERLINK(CONCATENATE("https://www.saflax.de/0-WVK-Retail/Bilder-Pictures/SAFLAX-",'Basis-Tabelle-Samen'!Q289,"-",'Basis-Tabelle-Samen'!J289,"-garden-to-go-estonian.jpg")),
IF($C$1="Finnisch - FI",HYPERLINK(CONCATENATE("https://www.saflax.de/0-WVK-Retail/Bilder-Pictures/SAFLAX-",'Basis-Tabelle-Samen'!Q289,"-",'Basis-Tabelle-Samen'!J289,"-garden-to-go-finnish.jpg")),
IF($C$1="Französisch - FR",HYPERLINK(CONCATENATE("https://www.saflax.de/0-WVK-Retail/Bilder-Pictures/SAFLAX-",'Basis-Tabelle-Samen'!Q289,"-",'Basis-Tabelle-Samen'!J289,"-garden-to-go-french.jpg")),
IF($C$1="Griechisch - GR",HYPERLINK(CONCATENATE("https://www.saflax.de/0-WVK-Retail/Bilder-Pictures/SAFLAX-",'Basis-Tabelle-Samen'!Q289,"-",'Basis-Tabelle-Samen'!J289,"-garden-to-go-greek.jpg")),
IF($C$1="Irisch - IE",HYPERLINK(CONCATENATE("https://www.saflax.de/0-WVK-Retail/Bilder-Pictures/SAFLAX-",'Basis-Tabelle-Samen'!Q289,"-",'Basis-Tabelle-Samen'!J289,"-garden-to-go-irish.jpg")),
IF($C$1="Isländisch - IS",HYPERLINK(CONCATENATE("https://www.saflax.de/0-WVK-Retail/Bilder-Pictures/SAFLAX-",'Basis-Tabelle-Samen'!Q289,"-",'Basis-Tabelle-Samen'!J289,"-garden-to-go-icelandic.jpg")),
IF($C$1="Italienisch - IT",HYPERLINK(CONCATENATE("https://www.saflax.de/0-WVK-Retail/Bilder-Pictures/SAFLAX-",'Basis-Tabelle-Samen'!Q289,"-",'Basis-Tabelle-Samen'!J289,"-garden-to-go-italian.jpg")),
IF($C$1="Japanisch - JP",HYPERLINK(CONCATENATE("https://www.saflax.de/0-WVK-Retail/Bilder-Pictures/SAFLAX-",'Basis-Tabelle-Samen'!Q289,"-",'Basis-Tabelle-Samen'!J289,"-garden-to-go-japanese.jpg")),
IF($C$1="Kroatisch - HR",HYPERLINK(CONCATENATE("https://www.saflax.de/0-WVK-Retail/Bilder-Pictures/SAFLAX-",'Basis-Tabelle-Samen'!Q289,"-",'Basis-Tabelle-Samen'!J289,"-garden-to-go-croatian.jpg")),
IF($C$1="Lettisch - LV",HYPERLINK(CONCATENATE("https://www.saflax.de/0-WVK-Retail/Bilder-Pictures/SAFLAX-",'Basis-Tabelle-Samen'!Q289,"-",'Basis-Tabelle-Samen'!J289,"-garden-to-go-latvian.jpg")),
IF($C$1="Litauisch - LT",HYPERLINK(CONCATENATE("https://www.saflax.de/0-WVK-Retail/Bilder-Pictures/SAFLAX-",'Basis-Tabelle-Samen'!Q289,"-",'Basis-Tabelle-Samen'!J289,"-garden-to-go-lithuanian.jpg")),
IF($C$1="Maltesisch - MT",HYPERLINK(CONCATENATE("https://www.saflax.de/0-WVK-Retail/Bilder-Pictures/SAFLAX-",'Basis-Tabelle-Samen'!Q289,"-",'Basis-Tabelle-Samen'!J289,"-garden-to-go-maltese.jpg")),
IF($C$1="Niederländisch - NL",HYPERLINK(CONCATENATE("https://www.saflax.de/0-WVK-Retail/Bilder-Pictures/SAFLAX-",'Basis-Tabelle-Samen'!Q289,"-",'Basis-Tabelle-Samen'!J289,"-garden-to-go-dutch.jpg")),
IF($C$1="Norwegisch - NO",HYPERLINK(CONCATENATE("https://www.saflax.de/0-WVK-Retail/Bilder-Pictures/SAFLAX-",'Basis-Tabelle-Samen'!Q289,"-",'Basis-Tabelle-Samen'!J289,"-garden-to-go-nowegian.jpg")),
IF($C$1="Polnisch - PL",HYPERLINK(CONCATENATE("https://www.saflax.de/0-WVK-Retail/Bilder-Pictures/SAFLAX-",'Basis-Tabelle-Samen'!Q289,"-",'Basis-Tabelle-Samen'!J289,"-garden-to-go-polish.jpg")),
IF($C$1="Portugiesisch - PT",HYPERLINK(CONCATENATE("https://www.saflax.de/0-WVK-Retail/Bilder-Pictures/SAFLAX-",'Basis-Tabelle-Samen'!Q289,"-",'Basis-Tabelle-Samen'!J289,"-garden-to-go-portuguese.jpg")),
IF($C$1="Rumänisch - RO",HYPERLINK(CONCATENATE("https://www.saflax.de/0-WVK-Retail/Bilder-Pictures/SAFLAX-",'Basis-Tabelle-Samen'!Q289,"-",'Basis-Tabelle-Samen'!J289,"-garden-to-go-romanian.jpg")),
IF($C$1="Schwedisch - SE",HYPERLINK(CONCATENATE("https://www.saflax.de/0-WVK-Retail/Bilder-Pictures/SAFLAX-",'Basis-Tabelle-Samen'!Q289,"-",'Basis-Tabelle-Samen'!J289,"-garden-to-go-swedish.jpg")),
IF($C$1="Slowakisch - SK",HYPERLINK(CONCATENATE("https://www.saflax.de/0-WVK-Retail/Bilder-Pictures/SAFLAX-",'Basis-Tabelle-Samen'!Q289,"-",'Basis-Tabelle-Samen'!J289,"-garden-to-go-slovak.jpg")),
IF($C$1="Slowenisch - SI",HYPERLINK(CONCATENATE("https://www.saflax.de/0-WVK-Retail/Bilder-Pictures/SAFLAX-",'Basis-Tabelle-Samen'!Q289,"-",'Basis-Tabelle-Samen'!J289,"-garden-to-go-slovenian.jpg")),
IF($C$1="Spanisch - ES",HYPERLINK(CONCATENATE("https://www.saflax.de/0-WVK-Retail/Bilder-Pictures/SAFLAX-",'Basis-Tabelle-Samen'!Q289,"-",'Basis-Tabelle-Samen'!J289,"-garden-to-go-spanish.jpg")),
IF($C$1="Tschechisch - CZ",HYPERLINK(CONCATENATE("https://www.saflax.de/0-WVK-Retail/Bilder-Pictures/SAFLAX-",'Basis-Tabelle-Samen'!Q289,"-",'Basis-Tabelle-Samen'!J289,"-garden-to-go-czech.jpg")),
IF($C$1="Türkisch - TR",HYPERLINK(CONCATENATE("https://www.saflax.de/0-WVK-Retail/Bilder-Pictures/SAFLAX-",'Basis-Tabelle-Samen'!Q289,"-",'Basis-Tabelle-Samen'!J289,"-garden-to-go-turkish.jpg")),
IF($C$1="Ungarisch - HU",HYPERLINK(CONCATENATE("https://www.saflax.de/0-WVK-Retail/Bilder-Pictures/SAFLAX-",'Basis-Tabelle-Samen'!Q289,"-",'Basis-Tabelle-Samen'!J289,"-garden-to-go-hungarian.jpg")),
" ACHTUNG")))))))))))))))))))))))))))))</f>
        <v>https://www.saflax.de/0-WVK-Retail/Bilder-Pictures/SAFLAX-55220-thymus-vulgaris-garden-to-go-english.jpg</v>
      </c>
      <c r="AP320" s="330" t="str">
        <f>IF(K320&lt;1,"",
IF($C$1="Bulgarisch - BG",HYPERLINK(CONCATENATE("https://www.saflax.de/0-WVK-Retail/Bilder-Pictures/SAFLAX-",'Basis-Tabelle-Samen'!T289,"-",'Basis-Tabelle-Samen'!J289,"-cultivation-set-bulgarian.jpg")),
IF($C$1="Dänisch - DK",HYPERLINK(CONCATENATE("https://www.saflax.de/0-WVK-Retail/Bilder-Pictures/SAFLAX-",'Basis-Tabelle-Samen'!T289,"-",'Basis-Tabelle-Samen'!J289,"-cultivation-set-danish.jpg")),
IF($C$1="Deutsch - DE",HYPERLINK(CONCATENATE("https://www.saflax.de/0-WVK-Retail/Bilder-Pictures/SAFLAX-",'Basis-Tabelle-Samen'!T289,"-",'Basis-Tabelle-Samen'!J289,"-cultivation-set-german.jpg")),
IF($C$1="Englisch - UK",HYPERLINK(CONCATENATE("https://www.saflax.de/0-WVK-Retail/Bilder-Pictures/SAFLAX-",'Basis-Tabelle-Samen'!T289,"-",'Basis-Tabelle-Samen'!J289,"-cultivation-set-english.jpg")),
IF($C$1="Estnisch - EE",HYPERLINK(CONCATENATE("https://www.saflax.de/0-WVK-Retail/Bilder-Pictures/SAFLAX-",'Basis-Tabelle-Samen'!T289,"-",'Basis-Tabelle-Samen'!J289,"-cultivation-set-estonian.jpg")),
IF($C$1="Finnisch - FI",HYPERLINK(CONCATENATE("https://www.saflax.de/0-WVK-Retail/Bilder-Pictures/SAFLAX-",'Basis-Tabelle-Samen'!T289,"-",'Basis-Tabelle-Samen'!J289,"-cultivation-set-finnish.jpg")),
IF($C$1="Französisch - FR",HYPERLINK(CONCATENATE("https://www.saflax.de/0-WVK-Retail/Bilder-Pictures/SAFLAX-",'Basis-Tabelle-Samen'!T289,"-",'Basis-Tabelle-Samen'!J289,"-cultivation-set-french.jpg")),
IF($C$1="Griechisch - GR",HYPERLINK(CONCATENATE("https://www.saflax.de/0-WVK-Retail/Bilder-Pictures/SAFLAX-",'Basis-Tabelle-Samen'!T289,"-",'Basis-Tabelle-Samen'!J289,"-cultivation-set-greek.jpg")),
IF($C$1="Irisch - IE",HYPERLINK(CONCATENATE("https://www.saflax.de/0-WVK-Retail/Bilder-Pictures/SAFLAX-",'Basis-Tabelle-Samen'!T289,"-",'Basis-Tabelle-Samen'!J289,"-cultivation-set-irish.jpg")),
IF($C$1="Isländisch - IS",HYPERLINK(CONCATENATE("https://www.saflax.de/0-WVK-Retail/Bilder-Pictures/SAFLAX-",'Basis-Tabelle-Samen'!T289,"-",'Basis-Tabelle-Samen'!J289,"-cultivation-set-icelandic.jpg")),
IF($C$1="Italienisch - IT",HYPERLINK(CONCATENATE("https://www.saflax.de/0-WVK-Retail/Bilder-Pictures/SAFLAX-",'Basis-Tabelle-Samen'!T289,"-",'Basis-Tabelle-Samen'!J289,"-cultivation-set-italian.jpg")),
IF($C$1="Japanisch - JP",HYPERLINK(CONCATENATE("https://www.saflax.de/0-WVK-Retail/Bilder-Pictures/SAFLAX-",'Basis-Tabelle-Samen'!T289,"-",'Basis-Tabelle-Samen'!J289,"-cultivation-set-japanese.jpg")),
IF($C$1="Kroatisch - HR",HYPERLINK(CONCATENATE("https://www.saflax.de/0-WVK-Retail/Bilder-Pictures/SAFLAX-",'Basis-Tabelle-Samen'!T289,"-",'Basis-Tabelle-Samen'!J289,"-cultivation-set-croatian.jpg")),
IF($C$1="Lettisch - LV",HYPERLINK(CONCATENATE("https://www.saflax.de/0-WVK-Retail/Bilder-Pictures/SAFLAX-",'Basis-Tabelle-Samen'!T289,"-",'Basis-Tabelle-Samen'!J289,"-cultivation-set-latvian.jpg")),
IF($C$1="Litauisch - LT",HYPERLINK(CONCATENATE("https://www.saflax.de/0-WVK-Retail/Bilder-Pictures/SAFLAX-",'Basis-Tabelle-Samen'!T289,"-",'Basis-Tabelle-Samen'!J289,"-cultivation-set-lithuanian.jpg")),
IF($C$1="Maltesisch - MT",HYPERLINK(CONCATENATE("https://www.saflax.de/0-WVK-Retail/Bilder-Pictures/SAFLAX-",'Basis-Tabelle-Samen'!T289,"-",'Basis-Tabelle-Samen'!J289,"-cultivation-set-maltese.jpg")),
IF($C$1="Niederländisch - NL",HYPERLINK(CONCATENATE("https://www.saflax.de/0-WVK-Retail/Bilder-Pictures/SAFLAX-",'Basis-Tabelle-Samen'!T289,"-",'Basis-Tabelle-Samen'!J289,"-cultivation-set-dutch.jpg")),
IF($C$1="Norwegisch - NO",HYPERLINK(CONCATENATE("https://www.saflax.de/0-WVK-Retail/Bilder-Pictures/SAFLAX-",'Basis-Tabelle-Samen'!T289,"-",'Basis-Tabelle-Samen'!J289,"-cultivation-set-nowegian.jpg")),
IF($C$1="Polnisch - PL",HYPERLINK(CONCATENATE("https://www.saflax.de/0-WVK-Retail/Bilder-Pictures/SAFLAX-",'Basis-Tabelle-Samen'!T289,"-",'Basis-Tabelle-Samen'!J289,"-cultivation-set-polish.jpg")),
IF($C$1="Portugiesisch - PT",HYPERLINK(CONCATENATE("https://www.saflax.de/0-WVK-Retail/Bilder-Pictures/SAFLAX-",'Basis-Tabelle-Samen'!T289,"-",'Basis-Tabelle-Samen'!J289,"-cultivation-set-portuguese.jpg")),
IF($C$1="Rumänisch - RO",HYPERLINK(CONCATENATE("https://www.saflax.de/0-WVK-Retail/Bilder-Pictures/SAFLAX-",'Basis-Tabelle-Samen'!T289,"-",'Basis-Tabelle-Samen'!J289,"-cultivation-set-romanian.jpg")),
IF($C$1="Schwedisch - SE",HYPERLINK(CONCATENATE("https://www.saflax.de/0-WVK-Retail/Bilder-Pictures/SAFLAX-",'Basis-Tabelle-Samen'!T289,"-",'Basis-Tabelle-Samen'!J289,"-cultivation-set-swedish.jpg")),
IF($C$1="Slowakisch - SK",HYPERLINK(CONCATENATE("https://www.saflax.de/0-WVK-Retail/Bilder-Pictures/SAFLAX-",'Basis-Tabelle-Samen'!T289,"-",'Basis-Tabelle-Samen'!J289,"-cultivation-set-slovak.jpg")),
IF($C$1="Slowenisch - SI",HYPERLINK(CONCATENATE("https://www.saflax.de/0-WVK-Retail/Bilder-Pictures/SAFLAX-",'Basis-Tabelle-Samen'!T289,"-",'Basis-Tabelle-Samen'!J289,"-cultivation-set-slovenian.jpg")),
IF($C$1="Spanisch - ES",HYPERLINK(CONCATENATE("https://www.saflax.de/0-WVK-Retail/Bilder-Pictures/SAFLAX-",'Basis-Tabelle-Samen'!T289,"-",'Basis-Tabelle-Samen'!J289,"-cultivation-set-spanish.jpg")),
IF($C$1="Tschechisch - CZ",HYPERLINK(CONCATENATE("https://www.saflax.de/0-WVK-Retail/Bilder-Pictures/SAFLAX-",'Basis-Tabelle-Samen'!T289,"-",'Basis-Tabelle-Samen'!J289,"-cultivation-set-czech.jpg")),
IF($C$1="Türkisch - TR",HYPERLINK(CONCATENATE("https://www.saflax.de/0-WVK-Retail/Bilder-Pictures/SAFLAX-",'Basis-Tabelle-Samen'!T289,"-",'Basis-Tabelle-Samen'!J289,"-cultivation-set-turkish.jpg")),
IF($C$1="Ungarisch - HU",HYPERLINK(CONCATENATE("https://www.saflax.de/0-WVK-Retail/Bilder-Pictures/SAFLAX-",'Basis-Tabelle-Samen'!T289,"-",'Basis-Tabelle-Samen'!J289,"-cultivation-set-hungarian.jpg")),
" ACHTUNG")))))))))))))))))))))))))))))</f>
        <v>https://www.saflax.de/0-WVK-Retail/Bilder-Pictures/SAFLAX-35220-thymus-vulgaris-cultivation-set-english.jpg</v>
      </c>
      <c r="AQ320" s="330" t="str">
        <f>IF(L320&lt;1,"",
IF($C$1="Bulgarisch - BG",HYPERLINK(CONCATENATE("https://www.saflax.de/0-WVK-Retail/Bilder-Pictures/SAFLAX-",'Basis-Tabelle-Samen'!W289,"-",'Basis-Tabelle-Samen'!J289,"-garden-in-the-bag-bulgarian.jpg")),
IF($C$1="Dänisch - DK",HYPERLINK(CONCATENATE("https://www.saflax.de/0-WVK-Retail/Bilder-Pictures/SAFLAX-",'Basis-Tabelle-Samen'!W289,"-",'Basis-Tabelle-Samen'!J289,"-garden-in-the-bag-danish.jpg")),
IF($C$1="Deutsch - DE",HYPERLINK(CONCATENATE("https://www.saflax.de/0-WVK-Retail/Bilder-Pictures/SAFLAX-",'Basis-Tabelle-Samen'!W289,"-",'Basis-Tabelle-Samen'!J289,"-garden-in-the-bag-german.jpg")),
IF($C$1="Englisch - UK",HYPERLINK(CONCATENATE("https://www.saflax.de/0-WVK-Retail/Bilder-Pictures/SAFLAX-",'Basis-Tabelle-Samen'!W289,"-",'Basis-Tabelle-Samen'!J289,"-garden-in-the-bag-english.jpg")),
IF($C$1="Estnisch - EE",HYPERLINK(CONCATENATE("https://www.saflax.de/0-WVK-Retail/Bilder-Pictures/SAFLAX-",'Basis-Tabelle-Samen'!W289,"-",'Basis-Tabelle-Samen'!J289,"-garden-in-the-bag-estonian.jpg")),
IF($C$1="Finnisch - FI",HYPERLINK(CONCATENATE("https://www.saflax.de/0-WVK-Retail/Bilder-Pictures/SAFLAX-",'Basis-Tabelle-Samen'!W289,"-",'Basis-Tabelle-Samen'!J289,"-garden-in-the-bag-finnish.jpg")),
IF($C$1="Französisch - FR",HYPERLINK(CONCATENATE("https://www.saflax.de/0-WVK-Retail/Bilder-Pictures/SAFLAX-",'Basis-Tabelle-Samen'!W289,"-",'Basis-Tabelle-Samen'!J289,"-garden-in-the-bag-french.jpg")),
IF($C$1="Griechisch - GR",HYPERLINK(CONCATENATE("https://www.saflax.de/0-WVK-Retail/Bilder-Pictures/SAFLAX-",'Basis-Tabelle-Samen'!W289,"-",'Basis-Tabelle-Samen'!J289,"-garden-in-the-bag-greek.jpg")),
IF($C$1="Irisch - IE",HYPERLINK(CONCATENATE("https://www.saflax.de/0-WVK-Retail/Bilder-Pictures/SAFLAX-",'Basis-Tabelle-Samen'!W289,"-",'Basis-Tabelle-Samen'!J289,"-garden-in-the-bag-irish.jpg")),
IF($C$1="Isländisch - IS",HYPERLINK(CONCATENATE("https://www.saflax.de/0-WVK-Retail/Bilder-Pictures/SAFLAX-",'Basis-Tabelle-Samen'!W289,"-",'Basis-Tabelle-Samen'!J289,"-garden-in-the-bag-icelandic.jpg")),
IF($C$1="Italienisch - IT",HYPERLINK(CONCATENATE("https://www.saflax.de/0-WVK-Retail/Bilder-Pictures/SAFLAX-",'Basis-Tabelle-Samen'!W289,"-",'Basis-Tabelle-Samen'!J289,"-garden-in-the-bag-italian.jpg")),
IF($C$1="Japanisch - JP",HYPERLINK(CONCATENATE("https://www.saflax.de/0-WVK-Retail/Bilder-Pictures/SAFLAX-",'Basis-Tabelle-Samen'!W289,"-",'Basis-Tabelle-Samen'!J289,"-garden-in-the-bag-japanese.jpg")),
IF($C$1="Kroatisch - HR",HYPERLINK(CONCATENATE("https://www.saflax.de/0-WVK-Retail/Bilder-Pictures/SAFLAX-",'Basis-Tabelle-Samen'!W289,"-",'Basis-Tabelle-Samen'!J289,"-garden-in-the-bag-croatian.jpg")),
IF($C$1="Lettisch - LV",HYPERLINK(CONCATENATE("https://www.saflax.de/0-WVK-Retail/Bilder-Pictures/SAFLAX-",'Basis-Tabelle-Samen'!W289,"-",'Basis-Tabelle-Samen'!J289,"-garden-in-the-bag-latvian.jpg")),
IF($C$1="Litauisch - LT",HYPERLINK(CONCATENATE("https://www.saflax.de/0-WVK-Retail/Bilder-Pictures/SAFLAX-",'Basis-Tabelle-Samen'!W289,"-",'Basis-Tabelle-Samen'!J289,"-garden-in-the-bag-lithuanian.jpg")),
IF($C$1="Maltesisch - MT",HYPERLINK(CONCATENATE("https://www.saflax.de/0-WVK-Retail/Bilder-Pictures/SAFLAX-",'Basis-Tabelle-Samen'!W289,"-",'Basis-Tabelle-Samen'!J289,"-garden-in-the-bag-maltese.jpg")),
IF($C$1="Niederländisch - NL",HYPERLINK(CONCATENATE("https://www.saflax.de/0-WVK-Retail/Bilder-Pictures/SAFLAX-",'Basis-Tabelle-Samen'!W289,"-",'Basis-Tabelle-Samen'!J289,"-garden-in-the-bag-dutch.jpg")),
IF($C$1="Norwegisch - NO",HYPERLINK(CONCATENATE("https://www.saflax.de/0-WVK-Retail/Bilder-Pictures/SAFLAX-",'Basis-Tabelle-Samen'!W289,"-",'Basis-Tabelle-Samen'!J289,"-garden-in-the-bag-nowegian.jpg")),
IF($C$1="Polnisch - PL",HYPERLINK(CONCATENATE("https://www.saflax.de/0-WVK-Retail/Bilder-Pictures/SAFLAX-",'Basis-Tabelle-Samen'!W289,"-",'Basis-Tabelle-Samen'!J289,"-garden-in-the-bag-polish.jpg")),
IF($C$1="Portugiesisch - PT",HYPERLINK(CONCATENATE("https://www.saflax.de/0-WVK-Retail/Bilder-Pictures/SAFLAX-",'Basis-Tabelle-Samen'!W289,"-",'Basis-Tabelle-Samen'!J289,"-garden-in-the-bag-portuguese.jpg")),
IF($C$1="Rumänisch - RO",HYPERLINK(CONCATENATE("https://www.saflax.de/0-WVK-Retail/Bilder-Pictures/SAFLAX-",'Basis-Tabelle-Samen'!W289,"-",'Basis-Tabelle-Samen'!J289,"-garden-in-the-bag-romanian.jpg")),
IF($C$1="Schwedisch - SE",HYPERLINK(CONCATENATE("https://www.saflax.de/0-WVK-Retail/Bilder-Pictures/SAFLAX-",'Basis-Tabelle-Samen'!W289,"-",'Basis-Tabelle-Samen'!J289,"-garden-in-the-bag-swedish.jpg")),
IF($C$1="Slowakisch - SK",HYPERLINK(CONCATENATE("https://www.saflax.de/0-WVK-Retail/Bilder-Pictures/SAFLAX-",'Basis-Tabelle-Samen'!W289,"-",'Basis-Tabelle-Samen'!J289,"-garden-in-the-bag-slovak.jpg")),
IF($C$1="Slowenisch - SI",HYPERLINK(CONCATENATE("https://www.saflax.de/0-WVK-Retail/Bilder-Pictures/SAFLAX-",'Basis-Tabelle-Samen'!W289,"-",'Basis-Tabelle-Samen'!J289,"-garden-in-the-bag-slovenian.jpg")),
IF($C$1="Spanisch - ES",HYPERLINK(CONCATENATE("https://www.saflax.de/0-WVK-Retail/Bilder-Pictures/SAFLAX-",'Basis-Tabelle-Samen'!W289,"-",'Basis-Tabelle-Samen'!J289,"-garden-in-the-bag-spanish.jpg")),
IF($C$1="Tschechisch - CZ",HYPERLINK(CONCATENATE("https://www.saflax.de/0-WVK-Retail/Bilder-Pictures/SAFLAX-",'Basis-Tabelle-Samen'!W289,"-",'Basis-Tabelle-Samen'!J289,"-garden-in-the-bag-czech.jpg")),
IF($C$1="Türkisch - TR",HYPERLINK(CONCATENATE("https://www.saflax.de/0-WVK-Retail/Bilder-Pictures/SAFLAX-",'Basis-Tabelle-Samen'!W289,"-",'Basis-Tabelle-Samen'!J289,"-garden-in-the-bag-turkish.jpg")),
IF($C$1="Ungarisch - HU",HYPERLINK(CONCATENATE("https://www.saflax.de/0-WVK-Retail/Bilder-Pictures/SAFLAX-",'Basis-Tabelle-Samen'!W289,"-",'Basis-Tabelle-Samen'!J289,"-garden-in-the-bag-hungarian.jpg")),
" ACHTUNG")))))))))))))))))))))))))))))</f>
        <v>https://www.saflax.de/0-WVK-Retail/Bilder-Pictures/SAFLAX-65220-thymus-vulgaris-garden-in-the-bag-english.jpg</v>
      </c>
    </row>
    <row r="321" spans="1:43" ht="17.100000000000001" customHeight="1" x14ac:dyDescent="0.2">
      <c r="A321" s="318" t="str">
        <f>IF('Basis-Tabelle-Samen'!A290="","",IF($C$1="Deutsch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21" s="319" t="str">
        <f>'Basis-Tabelle-Samen'!I290</f>
        <v>Valeriana officinalis</v>
      </c>
      <c r="C321" s="316" t="str">
        <f>IF($C$1="Bulgarisch - BG",'Basis-Tabelle-Samen'!Z290,
IF($C$1="Dänisch - DK",'Basis-Tabelle-Samen'!AA290,
IF($C$1="Deutsch - DE",'Basis-Tabelle-Samen'!AB290,
IF($C$1="Englisch - UK",'Basis-Tabelle-Samen'!AC290,
IF($C$1="Estnisch - EE",'Basis-Tabelle-Samen'!AD290,
IF($C$1="Finnisch - FI",'Basis-Tabelle-Samen'!AE290,
IF($C$1="Französisch - FR",'Basis-Tabelle-Samen'!AF290,
IF($C$1="Griechisch - GR",'Basis-Tabelle-Samen'!AG290,
IF($C$1="Irisch - IE",'Basis-Tabelle-Samen'!AH290,
IF($C$1="Isländisch - IS",'Basis-Tabelle-Samen'!AI290,
IF($C$1="Italienisch - IT",'Basis-Tabelle-Samen'!AJ290,
IF($C$1="Japanisch - JP",'Basis-Tabelle-Samen'!AK290,
IF($C$1="Kroatisch - HR",'Basis-Tabelle-Samen'!AL290,
IF($C$1="Lettisch - LV",'Basis-Tabelle-Samen'!AM290,
IF($C$1="Litauisch - LT",'Basis-Tabelle-Samen'!AN290,
IF($C$1="Maltesisch - MT",'Basis-Tabelle-Samen'!AO290,
IF($C$1="Niederländisch - NL",'Basis-Tabelle-Samen'!AP290,
IF($C$1="Norwegisch - NO",'Basis-Tabelle-Samen'!AQ290,
IF($C$1="Polnisch - PL",'Basis-Tabelle-Samen'!AR290,
IF($C$1="Portugiesisch - PT",'Basis-Tabelle-Samen'!AS290,
IF($C$1="Rumänisch - RO",'Basis-Tabelle-Samen'!AT290,
IF($C$1="Schwedisch - SE",'Basis-Tabelle-Samen'!AU290,
IF($C$1="Slowakisch - SK",'Basis-Tabelle-Samen'!AV290,
IF($C$1="Slowenisch - SI",'Basis-Tabelle-Samen'!AW290,
IF($C$1="Spanisch - ES",'Basis-Tabelle-Samen'!AX290,
IF($C$1="Tschechisch - CZ",'Basis-Tabelle-Samen'!AY290,
IF($C$1="Türkisch - TR",'Basis-Tabelle-Samen'!AZ290,
IF($C$1="Ungarisch - HU",'Basis-Tabelle-Samen'!BA290,
" ACHTUNG"))))))))))))))))))))))))))))</f>
        <v>Common Valerian</v>
      </c>
      <c r="D321" s="320">
        <f>'Basis-Tabelle-Samen'!F290</f>
        <v>200</v>
      </c>
      <c r="E321" s="321" t="str">
        <f>'Basis-Tabelle-Samen'!H290</f>
        <v>7 %</v>
      </c>
      <c r="F321" s="322" t="str">
        <f>IF('Basis-Tabelle-Samen'!G290="","",'Basis-Tabelle-Samen'!G290)</f>
        <v>07</v>
      </c>
      <c r="G321" s="320">
        <f>'Basis-Tabelle-Samen'!C290</f>
        <v>15221</v>
      </c>
      <c r="H321" s="323">
        <f>'Basis-Tabelle-Samen'!D290</f>
        <v>4055473152219</v>
      </c>
      <c r="I321" s="324">
        <f>'Basis-Tabelle-Samen'!E290</f>
        <v>1.85</v>
      </c>
      <c r="J321" s="325">
        <f t="shared" si="4"/>
        <v>12</v>
      </c>
      <c r="K321" s="326">
        <f>'Basis-Tabelle-Samen'!K290</f>
        <v>75221</v>
      </c>
      <c r="L321" s="323">
        <f>'Basis-Tabelle-Samen'!L290</f>
        <v>4055473752211</v>
      </c>
      <c r="M321" s="324">
        <f>'Basis-Tabelle-Samen'!M290</f>
        <v>2.4500000000000002</v>
      </c>
      <c r="N321" s="326">
        <f>IF(K321&lt;1,"",'3'!$I$15)</f>
        <v>15</v>
      </c>
      <c r="O321" s="327">
        <f>IF(K321&lt;1,"",'3'!$J$11)</f>
        <v>90</v>
      </c>
      <c r="P321" s="326">
        <f>'Basis-Tabelle-Samen'!N290</f>
        <v>85221</v>
      </c>
      <c r="Q321" s="323">
        <f>'Basis-Tabelle-Samen'!O290</f>
        <v>4055473852218</v>
      </c>
      <c r="R321" s="328">
        <f>'Basis-Tabelle-Samen'!P290</f>
        <v>3.75</v>
      </c>
      <c r="S321" s="326">
        <f>IF(R321&lt;1,"",'3'!$M$15)</f>
        <v>18</v>
      </c>
      <c r="T321" s="327">
        <f>IF(R321&lt;1,"",'3'!$N$11)</f>
        <v>72</v>
      </c>
      <c r="U321" s="326">
        <f>'Basis-Tabelle-Samen'!Q290</f>
        <v>55221</v>
      </c>
      <c r="V321" s="323">
        <f>'Basis-Tabelle-Samen'!R290</f>
        <v>4055473552217</v>
      </c>
      <c r="W321" s="324">
        <f>'Basis-Tabelle-Samen'!S290</f>
        <v>4.95</v>
      </c>
      <c r="X321" s="326">
        <f>IF(U321&lt;1,"",'3'!$Q$15)</f>
        <v>6</v>
      </c>
      <c r="Y321" s="327">
        <f>IF(U321&lt;1,"",'3'!$R$11)</f>
        <v>24</v>
      </c>
      <c r="Z321" s="326">
        <f>'Basis-Tabelle-Samen'!T290</f>
        <v>35221</v>
      </c>
      <c r="AA321" s="323">
        <f>'Basis-Tabelle-Samen'!U290</f>
        <v>4055473352213</v>
      </c>
      <c r="AB321" s="324">
        <f>'Basis-Tabelle-Samen'!V290</f>
        <v>6.75</v>
      </c>
      <c r="AC321" s="326">
        <f>IF(Z321&lt;1,"",'3'!$U$15)</f>
        <v>6</v>
      </c>
      <c r="AD321" s="327">
        <f>IF(Z321&lt;1,"",'3'!$V$11)</f>
        <v>24</v>
      </c>
      <c r="AE321" s="326">
        <f>'Basis-Tabelle-Samen'!W290</f>
        <v>65221</v>
      </c>
      <c r="AF321" s="323">
        <f>'Basis-Tabelle-Samen'!X290</f>
        <v>4055473652214</v>
      </c>
      <c r="AG321" s="324">
        <f>'Basis-Tabelle-Samen'!Y290</f>
        <v>2.95</v>
      </c>
      <c r="AH321" s="326">
        <f>IF(AE321&lt;1,"",'3'!$Y$15)</f>
        <v>8</v>
      </c>
      <c r="AI321" s="327">
        <f>IF(AE321&lt;1,"",'3'!$Z$11)</f>
        <v>64</v>
      </c>
      <c r="AJ321" s="315"/>
      <c r="AK321" s="316" t="str">
        <f>IF(G321&lt;1,"",
IF($C$1="Bulgarisch - BG",HYPERLINK(CONCATENATE("https://www.saflax.de/0-WVK-Retail/Bilder-Pictures/SAFLAX-",'Basis-Tabelle-Samen'!C290,"-",'Basis-Tabelle-Samen'!J290,"-seed-package-front-cr-bulgarian.jpg")),
IF($C$1="Dänisch - DK",HYPERLINK(CONCATENATE("https://www.saflax.de/0-WVK-Retail/Bilder-Pictures/SAFLAX-",'Basis-Tabelle-Samen'!C290,"-",'Basis-Tabelle-Samen'!J290,"-seed-package-front-cr-danish.jpg")),
IF($C$1="Deutsch - DE",HYPERLINK(CONCATENATE("https://www.saflax.de/0-WVK-Retail/Bilder-Pictures/SAFLAX-",'Basis-Tabelle-Samen'!C290,"-",'Basis-Tabelle-Samen'!J290,"-seed-package-front-cr-german.jpg")),
IF($C$1="Englisch - UK",HYPERLINK(CONCATENATE("https://www.saflax.de/0-WVK-Retail/Bilder-Pictures/SAFLAX-",'Basis-Tabelle-Samen'!C290,"-",'Basis-Tabelle-Samen'!J290,"-seed-package-front-cr-english.jpg")),
IF($C$1="Estnisch - EE",HYPERLINK(CONCATENATE("https://www.saflax.de/0-WVK-Retail/Bilder-Pictures/SAFLAX-",'Basis-Tabelle-Samen'!C290,"-",'Basis-Tabelle-Samen'!J290,"-seed-package-front-cr-estonian.jpg")),
IF($C$1="Finnisch - FI",HYPERLINK(CONCATENATE("https://www.saflax.de/0-WVK-Retail/Bilder-Pictures/SAFLAX-",'Basis-Tabelle-Samen'!C290,"-",'Basis-Tabelle-Samen'!J290,"-seed-package-front-cr-finnish.jpg")),
IF($C$1="Französisch - FR",HYPERLINK(CONCATENATE("https://www.saflax.de/0-WVK-Retail/Bilder-Pictures/SAFLAX-",'Basis-Tabelle-Samen'!C290,"-",'Basis-Tabelle-Samen'!J290,"-seed-package-front-cr-french.jpg")),
IF($C$1="Griechisch - GR",HYPERLINK(CONCATENATE("https://www.saflax.de/0-WVK-Retail/Bilder-Pictures/SAFLAX-",'Basis-Tabelle-Samen'!C290,"-",'Basis-Tabelle-Samen'!J290,"-seed-package-front-cr-greek.jpg")),
IF($C$1="Irisch - IE",HYPERLINK(CONCATENATE("https://www.saflax.de/0-WVK-Retail/Bilder-Pictures/SAFLAX-",'Basis-Tabelle-Samen'!C290,"-",'Basis-Tabelle-Samen'!J290,"-seed-package-front-cr-irish.jpg")),
IF($C$1="Isländisch - IS",HYPERLINK(CONCATENATE("https://www.saflax.de/0-WVK-Retail/Bilder-Pictures/SAFLAX-",'Basis-Tabelle-Samen'!C290,"-",'Basis-Tabelle-Samen'!J290,"-seed-package-front-cr-icelandic.jpg")),
IF($C$1="Italienisch - IT",HYPERLINK(CONCATENATE("https://www.saflax.de/0-WVK-Retail/Bilder-Pictures/SAFLAX-",'Basis-Tabelle-Samen'!C290,"-",'Basis-Tabelle-Samen'!J290,"-seed-package-front-cr-italian.jpg")),
IF($C$1="Japanisch - JP",HYPERLINK(CONCATENATE("https://www.saflax.de/0-WVK-Retail/Bilder-Pictures/SAFLAX-",'Basis-Tabelle-Samen'!C290,"-",'Basis-Tabelle-Samen'!J290,"-seed-package-front-cr-japanese.jpg")),
IF($C$1="Kroatisch - HR",HYPERLINK(CONCATENATE("https://www.saflax.de/0-WVK-Retail/Bilder-Pictures/SAFLAX-",'Basis-Tabelle-Samen'!C290,"-",'Basis-Tabelle-Samen'!J290,"-seed-package-front-cr-croatian.jpg")),
IF($C$1="Lettisch - LV",HYPERLINK(CONCATENATE("https://www.saflax.de/0-WVK-Retail/Bilder-Pictures/SAFLAX-",'Basis-Tabelle-Samen'!C290,"-",'Basis-Tabelle-Samen'!J290,"-seed-package-front-cr-latvian.jpg")),
IF($C$1="Litauisch - LT",HYPERLINK(CONCATENATE("https://www.saflax.de/0-WVK-Retail/Bilder-Pictures/SAFLAX-",'Basis-Tabelle-Samen'!C290,"-",'Basis-Tabelle-Samen'!J290,"-seed-package-front-cr-lithuanian.jpg")),
IF($C$1="Maltesisch - MT",HYPERLINK(CONCATENATE("https://www.saflax.de/0-WVK-Retail/Bilder-Pictures/SAFLAX-",'Basis-Tabelle-Samen'!C290,"-",'Basis-Tabelle-Samen'!J290,"-seed-package-front-cr-maltese.jpg")),
IF($C$1="Niederländisch - NL",HYPERLINK(CONCATENATE("https://www.saflax.de/0-WVK-Retail/Bilder-Pictures/SAFLAX-",'Basis-Tabelle-Samen'!C290,"-",'Basis-Tabelle-Samen'!J290,"-seed-package-front-cr-dutch.jpg")),
IF($C$1="Norwegisch - NO",HYPERLINK(CONCATENATE("https://www.saflax.de/0-WVK-Retail/Bilder-Pictures/SAFLAX-",'Basis-Tabelle-Samen'!C290,"-",'Basis-Tabelle-Samen'!J290,"-seed-package-front-cr-nowegian.jpg")),
IF($C$1="Polnisch - PL",HYPERLINK(CONCATENATE("https://www.saflax.de/0-WVK-Retail/Bilder-Pictures/SAFLAX-",'Basis-Tabelle-Samen'!C290,"-",'Basis-Tabelle-Samen'!J290,"-seed-package-front-cr-polish.jpg")),
IF($C$1="Portugiesisch - PT",HYPERLINK(CONCATENATE("https://www.saflax.de/0-WVK-Retail/Bilder-Pictures/SAFLAX-",'Basis-Tabelle-Samen'!C290,"-",'Basis-Tabelle-Samen'!J290,"-seed-package-front-cr-portuguese.jpg")),
IF($C$1="Rumänisch - RO",HYPERLINK(CONCATENATE("https://www.saflax.de/0-WVK-Retail/Bilder-Pictures/SAFLAX-",'Basis-Tabelle-Samen'!C290,"-",'Basis-Tabelle-Samen'!J290,"-seed-package-front-cr-romanian.jpg")),
IF($C$1="Schwedisch - SE",HYPERLINK(CONCATENATE("https://www.saflax.de/0-WVK-Retail/Bilder-Pictures/SAFLAX-",'Basis-Tabelle-Samen'!C290,"-",'Basis-Tabelle-Samen'!J290,"-seed-package-front-cr-swedish.jpg")),
IF($C$1="Slowakisch - SK",HYPERLINK(CONCATENATE("https://www.saflax.de/0-WVK-Retail/Bilder-Pictures/SAFLAX-",'Basis-Tabelle-Samen'!C290,"-",'Basis-Tabelle-Samen'!J290,"-seed-package-front-cr-slovak.jpg")),
IF($C$1="Slowenisch - SI",HYPERLINK(CONCATENATE("https://www.saflax.de/0-WVK-Retail/Bilder-Pictures/SAFLAX-",'Basis-Tabelle-Samen'!C290,"-",'Basis-Tabelle-Samen'!J290,"-seed-package-front-cr-slovenian.jpg")),
IF($C$1="Spanisch - ES",HYPERLINK(CONCATENATE("https://www.saflax.de/0-WVK-Retail/Bilder-Pictures/SAFLAX-",'Basis-Tabelle-Samen'!C290,"-",'Basis-Tabelle-Samen'!J290,"-seed-package-front-cr-spanish.jpg")),
IF($C$1="Tschechisch - CZ",HYPERLINK(CONCATENATE("https://www.saflax.de/0-WVK-Retail/Bilder-Pictures/SAFLAX-",'Basis-Tabelle-Samen'!C290,"-",'Basis-Tabelle-Samen'!J290,"-seed-package-front-cr-czech.jpg")),
IF($C$1="Türkisch - TR",HYPERLINK(CONCATENATE("https://www.saflax.de/0-WVK-Retail/Bilder-Pictures/SAFLAX-",'Basis-Tabelle-Samen'!C290,"-",'Basis-Tabelle-Samen'!J290,"-seed-package-front-cr-turkish.jpg")),
IF($C$1="Ungarisch - HU",HYPERLINK(CONCATENATE("https://www.saflax.de/0-WVK-Retail/Bilder-Pictures/SAFLAX-",'Basis-Tabelle-Samen'!C290,"-",'Basis-Tabelle-Samen'!J290,"-seed-package-front-cr-hungarian.jpg")),
" ACHTUNG")))))))))))))))))))))))))))))</f>
        <v>https://www.saflax.de/0-WVK-Retail/Bilder-Pictures/SAFLAX-15221-valeriana-officinalis-seed-package-front-cr-english.jpg</v>
      </c>
      <c r="AL321" s="330" t="str">
        <f>IF(G321&lt;1,"",
IF($C$1="Bulgarisch - BG",HYPERLINK(CONCATENATE("https://www.saflax.de/0-WVK-Retail/Bilder-Pictures/SAFLAX-",'Basis-Tabelle-Samen'!C290,"-",'Basis-Tabelle-Samen'!J290,"-seed-package-back-cr-bulgarian.jpg")),
IF($C$1="Dänisch - DK",HYPERLINK(CONCATENATE("https://www.saflax.de/0-WVK-Retail/Bilder-Pictures/SAFLAX-",'Basis-Tabelle-Samen'!C290,"-",'Basis-Tabelle-Samen'!J290,"-seed-package-back-cr-danish.jpg")),
IF($C$1="Deutsch - DE",HYPERLINK(CONCATENATE("https://www.saflax.de/0-WVK-Retail/Bilder-Pictures/SAFLAX-",'Basis-Tabelle-Samen'!C290,"-",'Basis-Tabelle-Samen'!J290,"-seed-package-back-cr-german.jpg")),
IF($C$1="Englisch - UK",HYPERLINK(CONCATENATE("https://www.saflax.de/0-WVK-Retail/Bilder-Pictures/SAFLAX-",'Basis-Tabelle-Samen'!C290,"-",'Basis-Tabelle-Samen'!J290,"-seed-package-back-cr-english.jpg")),
IF($C$1="Estnisch - EE",HYPERLINK(CONCATENATE("https://www.saflax.de/0-WVK-Retail/Bilder-Pictures/SAFLAX-",'Basis-Tabelle-Samen'!C290,"-",'Basis-Tabelle-Samen'!J290,"-seed-package-back-cr-estonian.jpg")),
IF($C$1="Finnisch - FI",HYPERLINK(CONCATENATE("https://www.saflax.de/0-WVK-Retail/Bilder-Pictures/SAFLAX-",'Basis-Tabelle-Samen'!C290,"-",'Basis-Tabelle-Samen'!J290,"-seed-package-back-cr-finnish.jpg")),
IF($C$1="Französisch - FR",HYPERLINK(CONCATENATE("https://www.saflax.de/0-WVK-Retail/Bilder-Pictures/SAFLAX-",'Basis-Tabelle-Samen'!C290,"-",'Basis-Tabelle-Samen'!J290,"-seed-package-back-cr-french.jpg")),
IF($C$1="Griechisch - GR",HYPERLINK(CONCATENATE("https://www.saflax.de/0-WVK-Retail/Bilder-Pictures/SAFLAX-",'Basis-Tabelle-Samen'!C290,"-",'Basis-Tabelle-Samen'!J290,"-seed-package-back-cr-greek.jpg")),
IF($C$1="Irisch - IE",HYPERLINK(CONCATENATE("https://www.saflax.de/0-WVK-Retail/Bilder-Pictures/SAFLAX-",'Basis-Tabelle-Samen'!C290,"-",'Basis-Tabelle-Samen'!J290,"-seed-package-back-cr-irish.jpg")),
IF($C$1="Isländisch - IS",HYPERLINK(CONCATENATE("https://www.saflax.de/0-WVK-Retail/Bilder-Pictures/SAFLAX-",'Basis-Tabelle-Samen'!C290,"-",'Basis-Tabelle-Samen'!J290,"-seed-package-back-cr-icelandic.jpg")),
IF($C$1="Italienisch - IT",HYPERLINK(CONCATENATE("https://www.saflax.de/0-WVK-Retail/Bilder-Pictures/SAFLAX-",'Basis-Tabelle-Samen'!C290,"-",'Basis-Tabelle-Samen'!J290,"-seed-package-back-cr-italian.jpg")),
IF($C$1="Japanisch - JP",HYPERLINK(CONCATENATE("https://www.saflax.de/0-WVK-Retail/Bilder-Pictures/SAFLAX-",'Basis-Tabelle-Samen'!C290,"-",'Basis-Tabelle-Samen'!J290,"-seed-package-back-cr-japanese.jpg")),
IF($C$1="Kroatisch - HR",HYPERLINK(CONCATENATE("https://www.saflax.de/0-WVK-Retail/Bilder-Pictures/SAFLAX-",'Basis-Tabelle-Samen'!C290,"-",'Basis-Tabelle-Samen'!J290,"-seed-package-back-cr-croatian.jpg")),
IF($C$1="Lettisch - LV",HYPERLINK(CONCATENATE("https://www.saflax.de/0-WVK-Retail/Bilder-Pictures/SAFLAX-",'Basis-Tabelle-Samen'!C290,"-",'Basis-Tabelle-Samen'!J290,"-seed-package-back-cr-latvian.jpg")),
IF($C$1="Litauisch - LT",HYPERLINK(CONCATENATE("https://www.saflax.de/0-WVK-Retail/Bilder-Pictures/SAFLAX-",'Basis-Tabelle-Samen'!C290,"-",'Basis-Tabelle-Samen'!J290,"-seed-package-back-cr-lithuanian.jpg")),
IF($C$1="Maltesisch - MT",HYPERLINK(CONCATENATE("https://www.saflax.de/0-WVK-Retail/Bilder-Pictures/SAFLAX-",'Basis-Tabelle-Samen'!C290,"-",'Basis-Tabelle-Samen'!J290,"-seed-package-back-cr-maltese.jpg")),
IF($C$1="Niederländisch - NL",HYPERLINK(CONCATENATE("https://www.saflax.de/0-WVK-Retail/Bilder-Pictures/SAFLAX-",'Basis-Tabelle-Samen'!C290,"-",'Basis-Tabelle-Samen'!J290,"-seed-package-back-cr-dutch.jpg")),
IF($C$1="Norwegisch - NO",HYPERLINK(CONCATENATE("https://www.saflax.de/0-WVK-Retail/Bilder-Pictures/SAFLAX-",'Basis-Tabelle-Samen'!C290,"-",'Basis-Tabelle-Samen'!J290,"-seed-package-back-cr-nowegian.jpg")),
IF($C$1="Polnisch - PL",HYPERLINK(CONCATENATE("https://www.saflax.de/0-WVK-Retail/Bilder-Pictures/SAFLAX-",'Basis-Tabelle-Samen'!C290,"-",'Basis-Tabelle-Samen'!J290,"-seed-package-back-cr-polish.jpg")),
IF($C$1="Portugiesisch - PT",HYPERLINK(CONCATENATE("https://www.saflax.de/0-WVK-Retail/Bilder-Pictures/SAFLAX-",'Basis-Tabelle-Samen'!C290,"-",'Basis-Tabelle-Samen'!J290,"-seed-package-back-cr-portuguese.jpg")),
IF($C$1="Rumänisch - RO",HYPERLINK(CONCATENATE("https://www.saflax.de/0-WVK-Retail/Bilder-Pictures/SAFLAX-",'Basis-Tabelle-Samen'!C290,"-",'Basis-Tabelle-Samen'!J290,"-seed-package-back-cr-romanian.jpg")),
IF($C$1="Schwedisch - SE",HYPERLINK(CONCATENATE("https://www.saflax.de/0-WVK-Retail/Bilder-Pictures/SAFLAX-",'Basis-Tabelle-Samen'!C290,"-",'Basis-Tabelle-Samen'!J290,"-seed-package-back-cr-swedish.jpg")),
IF($C$1="Slowakisch - SK",HYPERLINK(CONCATENATE("https://www.saflax.de/0-WVK-Retail/Bilder-Pictures/SAFLAX-",'Basis-Tabelle-Samen'!C290,"-",'Basis-Tabelle-Samen'!J290,"-seed-package-back-cr-slovak.jpg")),
IF($C$1="Slowenisch - SI",HYPERLINK(CONCATENATE("https://www.saflax.de/0-WVK-Retail/Bilder-Pictures/SAFLAX-",'Basis-Tabelle-Samen'!C290,"-",'Basis-Tabelle-Samen'!J290,"-seed-package-back-cr-slovenian.jpg")),
IF($C$1="Spanisch - ES",HYPERLINK(CONCATENATE("https://www.saflax.de/0-WVK-Retail/Bilder-Pictures/SAFLAX-",'Basis-Tabelle-Samen'!C290,"-",'Basis-Tabelle-Samen'!J290,"-seed-package-back-cr-spanish.jpg")),
IF($C$1="Tschechisch - CZ",HYPERLINK(CONCATENATE("https://www.saflax.de/0-WVK-Retail/Bilder-Pictures/SAFLAX-",'Basis-Tabelle-Samen'!C290,"-",'Basis-Tabelle-Samen'!J290,"-seed-package-back-cr-czech.jpg")),
IF($C$1="Türkisch - TR",HYPERLINK(CONCATENATE("https://www.saflax.de/0-WVK-Retail/Bilder-Pictures/SAFLAX-",'Basis-Tabelle-Samen'!C290,"-",'Basis-Tabelle-Samen'!J290,"-seed-package-back-cr-turkish.jpg")),
IF($C$1="Ungarisch - HU",HYPERLINK(CONCATENATE("https://www.saflax.de/0-WVK-Retail/Bilder-Pictures/SAFLAX-",'Basis-Tabelle-Samen'!C290,"-",'Basis-Tabelle-Samen'!J290,"-seed-package-back-cr-hungarian.jpg")),
" ACHTUNG")))))))))))))))))))))))))))))</f>
        <v>https://www.saflax.de/0-WVK-Retail/Bilder-Pictures/SAFLAX-15221-valeriana-officinalis-seed-package-back-cr-english.jpg</v>
      </c>
      <c r="AM321" s="330" t="str">
        <f>IF(H321&lt;1,"",
IF($C$1="Bulgarisch - BG",HYPERLINK(CONCATENATE("https://www.saflax.de/0-WVK-Retail/Bilder-Pictures/SAFLAX-",'Basis-Tabelle-Samen'!K290,"-",'Basis-Tabelle-Samen'!J290,"-garden-to-go-mini-bulgarian.jpg")),
IF($C$1="Dänisch - DK",HYPERLINK(CONCATENATE("https://www.saflax.de/0-WVK-Retail/Bilder-Pictures/SAFLAX-",'Basis-Tabelle-Samen'!K290,"-",'Basis-Tabelle-Samen'!J290,"-garden-to-go-mini-danish.jpg")),
IF($C$1="Deutsch - DE",HYPERLINK(CONCATENATE("https://www.saflax.de/0-WVK-Retail/Bilder-Pictures/SAFLAX-",'Basis-Tabelle-Samen'!K290,"-",'Basis-Tabelle-Samen'!J290,"-garden-to-go-mini-german.jpg")),
IF($C$1="Englisch - UK",HYPERLINK(CONCATENATE("https://www.saflax.de/0-WVK-Retail/Bilder-Pictures/SAFLAX-",'Basis-Tabelle-Samen'!K290,"-",'Basis-Tabelle-Samen'!J290,"-garden-to-go-mini-english.jpg")),
IF($C$1="Estnisch - EE",HYPERLINK(CONCATENATE("https://www.saflax.de/0-WVK-Retail/Bilder-Pictures/SAFLAX-",'Basis-Tabelle-Samen'!K290,"-",'Basis-Tabelle-Samen'!J290,"-garden-to-go-mini-estonian.jpg")),
IF($C$1="Finnisch - FI",HYPERLINK(CONCATENATE("https://www.saflax.de/0-WVK-Retail/Bilder-Pictures/SAFLAX-",'Basis-Tabelle-Samen'!K290,"-",'Basis-Tabelle-Samen'!J290,"-garden-to-go-mini-finnish.jpg")),
IF($C$1="Französisch - FR",HYPERLINK(CONCATENATE("https://www.saflax.de/0-WVK-Retail/Bilder-Pictures/SAFLAX-",'Basis-Tabelle-Samen'!K290,"-",'Basis-Tabelle-Samen'!J290,"-garden-to-go-mini-french.jpg")),
IF($C$1="Griechisch - GR",HYPERLINK(CONCATENATE("https://www.saflax.de/0-WVK-Retail/Bilder-Pictures/SAFLAX-",'Basis-Tabelle-Samen'!K290,"-",'Basis-Tabelle-Samen'!J290,"-garden-to-go-mini-greek.jpg")),
IF($C$1="Irisch - IE",HYPERLINK(CONCATENATE("https://www.saflax.de/0-WVK-Retail/Bilder-Pictures/SAFLAX-",'Basis-Tabelle-Samen'!K290,"-",'Basis-Tabelle-Samen'!J290,"-garden-to-go-mini-irish.jpg")),
IF($C$1="Isländisch - IS",HYPERLINK(CONCATENATE("https://www.saflax.de/0-WVK-Retail/Bilder-Pictures/SAFLAX-",'Basis-Tabelle-Samen'!K290,"-",'Basis-Tabelle-Samen'!J290,"-garden-to-go-mini-icelandic.jpg")),
IF($C$1="Italienisch - IT",HYPERLINK(CONCATENATE("https://www.saflax.de/0-WVK-Retail/Bilder-Pictures/SAFLAX-",'Basis-Tabelle-Samen'!K290,"-",'Basis-Tabelle-Samen'!J290,"-garden-to-go-mini-italian.jpg")),
IF($C$1="Japanisch - JP",HYPERLINK(CONCATENATE("https://www.saflax.de/0-WVK-Retail/Bilder-Pictures/SAFLAX-",'Basis-Tabelle-Samen'!K290,"-",'Basis-Tabelle-Samen'!J290,"-garden-to-go-mini-japanese.jpg")),
IF($C$1="Kroatisch - HR",HYPERLINK(CONCATENATE("https://www.saflax.de/0-WVK-Retail/Bilder-Pictures/SAFLAX-",'Basis-Tabelle-Samen'!K290,"-",'Basis-Tabelle-Samen'!J290,"-garden-to-go-mini-croatian.jpg")),
IF($C$1="Lettisch - LV",HYPERLINK(CONCATENATE("https://www.saflax.de/0-WVK-Retail/Bilder-Pictures/SAFLAX-",'Basis-Tabelle-Samen'!K290,"-",'Basis-Tabelle-Samen'!J290,"-garden-to-go-mini-latvian.jpg")),
IF($C$1="Litauisch - LT",HYPERLINK(CONCATENATE("https://www.saflax.de/0-WVK-Retail/Bilder-Pictures/SAFLAX-",'Basis-Tabelle-Samen'!K290,"-",'Basis-Tabelle-Samen'!J290,"-garden-to-go-mini-lithuanian.jpg")),
IF($C$1="Maltesisch - MT",HYPERLINK(CONCATENATE("https://www.saflax.de/0-WVK-Retail/Bilder-Pictures/SAFLAX-",'Basis-Tabelle-Samen'!K290,"-",'Basis-Tabelle-Samen'!J290,"-garden-to-go-mini-maltese.jpg")),
IF($C$1="Niederländisch - NL",HYPERLINK(CONCATENATE("https://www.saflax.de/0-WVK-Retail/Bilder-Pictures/SAFLAX-",'Basis-Tabelle-Samen'!K290,"-",'Basis-Tabelle-Samen'!J290,"-garden-to-go-mini-dutch.jpg")),
IF($C$1="Norwegisch - NO",HYPERLINK(CONCATENATE("https://www.saflax.de/0-WVK-Retail/Bilder-Pictures/SAFLAX-",'Basis-Tabelle-Samen'!K290,"-",'Basis-Tabelle-Samen'!J290,"-garden-to-go-mini-nowegian.jpg")),
IF($C$1="Polnisch - PL",HYPERLINK(CONCATENATE("https://www.saflax.de/0-WVK-Retail/Bilder-Pictures/SAFLAX-",'Basis-Tabelle-Samen'!K290,"-",'Basis-Tabelle-Samen'!J290,"-garden-to-go-mini-polish.jpg")),
IF($C$1="Portugiesisch - PT",HYPERLINK(CONCATENATE("https://www.saflax.de/0-WVK-Retail/Bilder-Pictures/SAFLAX-",'Basis-Tabelle-Samen'!K290,"-",'Basis-Tabelle-Samen'!J290,"-garden-to-go-mini-portuguese.jpg")),
IF($C$1="Rumänisch - RO",HYPERLINK(CONCATENATE("https://www.saflax.de/0-WVK-Retail/Bilder-Pictures/SAFLAX-",'Basis-Tabelle-Samen'!K290,"-",'Basis-Tabelle-Samen'!J290,"-garden-to-go-mini-romanian.jpg")),
IF($C$1="Schwedisch - SE",HYPERLINK(CONCATENATE("https://www.saflax.de/0-WVK-Retail/Bilder-Pictures/SAFLAX-",'Basis-Tabelle-Samen'!K290,"-",'Basis-Tabelle-Samen'!J290,"-garden-to-go-mini-swedish.jpg")),
IF($C$1="Slowakisch - SK",HYPERLINK(CONCATENATE("https://www.saflax.de/0-WVK-Retail/Bilder-Pictures/SAFLAX-",'Basis-Tabelle-Samen'!K290,"-",'Basis-Tabelle-Samen'!J290,"-garden-to-go-mini-slovak.jpg")),
IF($C$1="Slowenisch - SI",HYPERLINK(CONCATENATE("https://www.saflax.de/0-WVK-Retail/Bilder-Pictures/SAFLAX-",'Basis-Tabelle-Samen'!K290,"-",'Basis-Tabelle-Samen'!J290,"-garden-to-go-mini-slovenian.jpg")),
IF($C$1="Spanisch - ES",HYPERLINK(CONCATENATE("https://www.saflax.de/0-WVK-Retail/Bilder-Pictures/SAFLAX-",'Basis-Tabelle-Samen'!K290,"-",'Basis-Tabelle-Samen'!J290,"-garden-to-go-mini-spanish.jpg")),
IF($C$1="Tschechisch - CZ",HYPERLINK(CONCATENATE("https://www.saflax.de/0-WVK-Retail/Bilder-Pictures/SAFLAX-",'Basis-Tabelle-Samen'!K290,"-",'Basis-Tabelle-Samen'!J290,"-garden-to-go-mini-czech.jpg")),
IF($C$1="Türkisch - TR",HYPERLINK(CONCATENATE("https://www.saflax.de/0-WVK-Retail/Bilder-Pictures/SAFLAX-",'Basis-Tabelle-Samen'!K290,"-",'Basis-Tabelle-Samen'!J290,"-garden-to-go-mini-turkish.jpg")),
IF($C$1="Ungarisch - HU",HYPERLINK(CONCATENATE("https://www.saflax.de/0-WVK-Retail/Bilder-Pictures/SAFLAX-",'Basis-Tabelle-Samen'!K290,"-",'Basis-Tabelle-Samen'!J290,"-garden-to-go-mini-hungarian.jpg")),
" ACHTUNG")))))))))))))))))))))))))))))</f>
        <v>https://www.saflax.de/0-WVK-Retail/Bilder-Pictures/SAFLAX-75221-valeriana-officinalis-garden-to-go-mini-english.jpg</v>
      </c>
      <c r="AN321" s="330" t="str">
        <f>IF(I321&lt;1,"",
IF($C$1="Bulgarisch - BG",HYPERLINK(CONCATENATE("https://www.saflax.de/0-WVK-Retail/Bilder-Pictures/SAFLAX-",'Basis-Tabelle-Samen'!N290,"-",'Basis-Tabelle-Samen'!J290,"-garden-to-go-lite-bulgarian.jpg")),
IF($C$1="Dänisch - DK",HYPERLINK(CONCATENATE("https://www.saflax.de/0-WVK-Retail/Bilder-Pictures/SAFLAX-",'Basis-Tabelle-Samen'!N290,"-",'Basis-Tabelle-Samen'!J290,"-garden-to-go-lite-danish.jpg")),
IF($C$1="Deutsch - DE",HYPERLINK(CONCATENATE("https://www.saflax.de/0-WVK-Retail/Bilder-Pictures/SAFLAX-",'Basis-Tabelle-Samen'!N290,"-",'Basis-Tabelle-Samen'!J290,"-garden-to-go-lite-german.jpg")),
IF($C$1="Englisch - UK",HYPERLINK(CONCATENATE("https://www.saflax.de/0-WVK-Retail/Bilder-Pictures/SAFLAX-",'Basis-Tabelle-Samen'!N290,"-",'Basis-Tabelle-Samen'!J290,"-garden-to-go-lite-english.jpg")),
IF($C$1="Estnisch - EE",HYPERLINK(CONCATENATE("https://www.saflax.de/0-WVK-Retail/Bilder-Pictures/SAFLAX-",'Basis-Tabelle-Samen'!N290,"-",'Basis-Tabelle-Samen'!J290,"-garden-to-go-lite-estonian.jpg")),
IF($C$1="Finnisch - FI",HYPERLINK(CONCATENATE("https://www.saflax.de/0-WVK-Retail/Bilder-Pictures/SAFLAX-",'Basis-Tabelle-Samen'!N290,"-",'Basis-Tabelle-Samen'!J290,"-garden-to-go-lite-finnish.jpg")),
IF($C$1="Französisch - FR",HYPERLINK(CONCATENATE("https://www.saflax.de/0-WVK-Retail/Bilder-Pictures/SAFLAX-",'Basis-Tabelle-Samen'!N290,"-",'Basis-Tabelle-Samen'!J290,"-garden-to-go-lite-french.jpg")),
IF($C$1="Griechisch - GR",HYPERLINK(CONCATENATE("https://www.saflax.de/0-WVK-Retail/Bilder-Pictures/SAFLAX-",'Basis-Tabelle-Samen'!N290,"-",'Basis-Tabelle-Samen'!J290,"-garden-to-go-lite-greek.jpg")),
IF($C$1="Irisch - IE",HYPERLINK(CONCATENATE("https://www.saflax.de/0-WVK-Retail/Bilder-Pictures/SAFLAX-",'Basis-Tabelle-Samen'!N290,"-",'Basis-Tabelle-Samen'!J290,"-garden-to-go-lite-irish.jpg")),
IF($C$1="Isländisch - IS",HYPERLINK(CONCATENATE("https://www.saflax.de/0-WVK-Retail/Bilder-Pictures/SAFLAX-",'Basis-Tabelle-Samen'!N290,"-",'Basis-Tabelle-Samen'!J290,"-garden-to-go-lite-icelandic.jpg")),
IF($C$1="Italienisch - IT",HYPERLINK(CONCATENATE("https://www.saflax.de/0-WVK-Retail/Bilder-Pictures/SAFLAX-",'Basis-Tabelle-Samen'!N290,"-",'Basis-Tabelle-Samen'!J290,"-garden-to-go-lite-italian.jpg")),
IF($C$1="Japanisch - JP",HYPERLINK(CONCATENATE("https://www.saflax.de/0-WVK-Retail/Bilder-Pictures/SAFLAX-",'Basis-Tabelle-Samen'!N290,"-",'Basis-Tabelle-Samen'!J290,"-garden-to-go-lite-japanese.jpg")),
IF($C$1="Kroatisch - HR",HYPERLINK(CONCATENATE("https://www.saflax.de/0-WVK-Retail/Bilder-Pictures/SAFLAX-",'Basis-Tabelle-Samen'!N290,"-",'Basis-Tabelle-Samen'!J290,"-garden-to-go-lite-croatian.jpg")),
IF($C$1="Lettisch - LV",HYPERLINK(CONCATENATE("https://www.saflax.de/0-WVK-Retail/Bilder-Pictures/SAFLAX-",'Basis-Tabelle-Samen'!N290,"-",'Basis-Tabelle-Samen'!J290,"-garden-to-go-lite-latvian.jpg")),
IF($C$1="Litauisch - LT",HYPERLINK(CONCATENATE("https://www.saflax.de/0-WVK-Retail/Bilder-Pictures/SAFLAX-",'Basis-Tabelle-Samen'!N290,"-",'Basis-Tabelle-Samen'!J290,"-garden-to-go-lite-lithuanian.jpg")),
IF($C$1="Maltesisch - MT",HYPERLINK(CONCATENATE("https://www.saflax.de/0-WVK-Retail/Bilder-Pictures/SAFLAX-",'Basis-Tabelle-Samen'!N290,"-",'Basis-Tabelle-Samen'!J290,"-garden-to-go-lite-maltese.jpg")),
IF($C$1="Niederländisch - NL",HYPERLINK(CONCATENATE("https://www.saflax.de/0-WVK-Retail/Bilder-Pictures/SAFLAX-",'Basis-Tabelle-Samen'!N290,"-",'Basis-Tabelle-Samen'!J290,"-garden-to-go-lite-dutch.jpg")),
IF($C$1="Norwegisch - NO",HYPERLINK(CONCATENATE("https://www.saflax.de/0-WVK-Retail/Bilder-Pictures/SAFLAX-",'Basis-Tabelle-Samen'!N290,"-",'Basis-Tabelle-Samen'!J290,"-garden-to-go-lite-nowegian.jpg")),
IF($C$1="Polnisch - PL",HYPERLINK(CONCATENATE("https://www.saflax.de/0-WVK-Retail/Bilder-Pictures/SAFLAX-",'Basis-Tabelle-Samen'!N290,"-",'Basis-Tabelle-Samen'!J290,"-garden-to-go-lite-polish.jpg")),
IF($C$1="Portugiesisch - PT",HYPERLINK(CONCATENATE("https://www.saflax.de/0-WVK-Retail/Bilder-Pictures/SAFLAX-",'Basis-Tabelle-Samen'!N290,"-",'Basis-Tabelle-Samen'!J290,"-garden-to-go-lite-portuguese.jpg")),
IF($C$1="Rumänisch - RO",HYPERLINK(CONCATENATE("https://www.saflax.de/0-WVK-Retail/Bilder-Pictures/SAFLAX-",'Basis-Tabelle-Samen'!N290,"-",'Basis-Tabelle-Samen'!J290,"-garden-to-go-lite-romanian.jpg")),
IF($C$1="Schwedisch - SE",HYPERLINK(CONCATENATE("https://www.saflax.de/0-WVK-Retail/Bilder-Pictures/SAFLAX-",'Basis-Tabelle-Samen'!N290,"-",'Basis-Tabelle-Samen'!J290,"-garden-to-go-lite-swedish.jpg")),
IF($C$1="Slowakisch - SK",HYPERLINK(CONCATENATE("https://www.saflax.de/0-WVK-Retail/Bilder-Pictures/SAFLAX-",'Basis-Tabelle-Samen'!N290,"-",'Basis-Tabelle-Samen'!J290,"-garden-to-go-lite-slovak.jpg")),
IF($C$1="Slowenisch - SI",HYPERLINK(CONCATENATE("https://www.saflax.de/0-WVK-Retail/Bilder-Pictures/SAFLAX-",'Basis-Tabelle-Samen'!N290,"-",'Basis-Tabelle-Samen'!J290,"-garden-to-go-lite-slovenian.jpg")),
IF($C$1="Spanisch - ES",HYPERLINK(CONCATENATE("https://www.saflax.de/0-WVK-Retail/Bilder-Pictures/SAFLAX-",'Basis-Tabelle-Samen'!N290,"-",'Basis-Tabelle-Samen'!J290,"-garden-to-go-lite-spanish.jpg")),
IF($C$1="Tschechisch - CZ",HYPERLINK(CONCATENATE("https://www.saflax.de/0-WVK-Retail/Bilder-Pictures/SAFLAX-",'Basis-Tabelle-Samen'!N290,"-",'Basis-Tabelle-Samen'!J290,"-garden-to-go-lite-czech.jpg")),
IF($C$1="Türkisch - TR",HYPERLINK(CONCATENATE("https://www.saflax.de/0-WVK-Retail/Bilder-Pictures/SAFLAX-",'Basis-Tabelle-Samen'!N290,"-",'Basis-Tabelle-Samen'!J290,"-garden-to-go-lite-turkish.jpg")),
IF($C$1="Ungarisch - HU",HYPERLINK(CONCATENATE("https://www.saflax.de/0-WVK-Retail/Bilder-Pictures/SAFLAX-",'Basis-Tabelle-Samen'!N290,"-",'Basis-Tabelle-Samen'!J290,"-garden-to-go-lite-hungarian.jpg")),
" ACHTUNG")))))))))))))))))))))))))))))</f>
        <v>https://www.saflax.de/0-WVK-Retail/Bilder-Pictures/SAFLAX-85221-valeriana-officinalis-garden-to-go-lite-english.jpg</v>
      </c>
      <c r="AO321" s="330" t="str">
        <f>IF(J321&lt;1,"",
IF($C$1="Bulgarisch - BG",HYPERLINK(CONCATENATE("https://www.saflax.de/0-WVK-Retail/Bilder-Pictures/SAFLAX-",'Basis-Tabelle-Samen'!Q290,"-",'Basis-Tabelle-Samen'!J290,"-garden-to-go-bulgarian.jpg")),
IF($C$1="Dänisch - DK",HYPERLINK(CONCATENATE("https://www.saflax.de/0-WVK-Retail/Bilder-Pictures/SAFLAX-",'Basis-Tabelle-Samen'!Q290,"-",'Basis-Tabelle-Samen'!J290,"-garden-to-go-danish.jpg")),
IF($C$1="Deutsch - DE",HYPERLINK(CONCATENATE("https://www.saflax.de/0-WVK-Retail/Bilder-Pictures/SAFLAX-",'Basis-Tabelle-Samen'!Q290,"-",'Basis-Tabelle-Samen'!J290,"-garden-to-go-german.jpg")),
IF($C$1="Englisch - UK",HYPERLINK(CONCATENATE("https://www.saflax.de/0-WVK-Retail/Bilder-Pictures/SAFLAX-",'Basis-Tabelle-Samen'!Q290,"-",'Basis-Tabelle-Samen'!J290,"-garden-to-go-english.jpg")),
IF($C$1="Estnisch - EE",HYPERLINK(CONCATENATE("https://www.saflax.de/0-WVK-Retail/Bilder-Pictures/SAFLAX-",'Basis-Tabelle-Samen'!Q290,"-",'Basis-Tabelle-Samen'!J290,"-garden-to-go-estonian.jpg")),
IF($C$1="Finnisch - FI",HYPERLINK(CONCATENATE("https://www.saflax.de/0-WVK-Retail/Bilder-Pictures/SAFLAX-",'Basis-Tabelle-Samen'!Q290,"-",'Basis-Tabelle-Samen'!J290,"-garden-to-go-finnish.jpg")),
IF($C$1="Französisch - FR",HYPERLINK(CONCATENATE("https://www.saflax.de/0-WVK-Retail/Bilder-Pictures/SAFLAX-",'Basis-Tabelle-Samen'!Q290,"-",'Basis-Tabelle-Samen'!J290,"-garden-to-go-french.jpg")),
IF($C$1="Griechisch - GR",HYPERLINK(CONCATENATE("https://www.saflax.de/0-WVK-Retail/Bilder-Pictures/SAFLAX-",'Basis-Tabelle-Samen'!Q290,"-",'Basis-Tabelle-Samen'!J290,"-garden-to-go-greek.jpg")),
IF($C$1="Irisch - IE",HYPERLINK(CONCATENATE("https://www.saflax.de/0-WVK-Retail/Bilder-Pictures/SAFLAX-",'Basis-Tabelle-Samen'!Q290,"-",'Basis-Tabelle-Samen'!J290,"-garden-to-go-irish.jpg")),
IF($C$1="Isländisch - IS",HYPERLINK(CONCATENATE("https://www.saflax.de/0-WVK-Retail/Bilder-Pictures/SAFLAX-",'Basis-Tabelle-Samen'!Q290,"-",'Basis-Tabelle-Samen'!J290,"-garden-to-go-icelandic.jpg")),
IF($C$1="Italienisch - IT",HYPERLINK(CONCATENATE("https://www.saflax.de/0-WVK-Retail/Bilder-Pictures/SAFLAX-",'Basis-Tabelle-Samen'!Q290,"-",'Basis-Tabelle-Samen'!J290,"-garden-to-go-italian.jpg")),
IF($C$1="Japanisch - JP",HYPERLINK(CONCATENATE("https://www.saflax.de/0-WVK-Retail/Bilder-Pictures/SAFLAX-",'Basis-Tabelle-Samen'!Q290,"-",'Basis-Tabelle-Samen'!J290,"-garden-to-go-japanese.jpg")),
IF($C$1="Kroatisch - HR",HYPERLINK(CONCATENATE("https://www.saflax.de/0-WVK-Retail/Bilder-Pictures/SAFLAX-",'Basis-Tabelle-Samen'!Q290,"-",'Basis-Tabelle-Samen'!J290,"-garden-to-go-croatian.jpg")),
IF($C$1="Lettisch - LV",HYPERLINK(CONCATENATE("https://www.saflax.de/0-WVK-Retail/Bilder-Pictures/SAFLAX-",'Basis-Tabelle-Samen'!Q290,"-",'Basis-Tabelle-Samen'!J290,"-garden-to-go-latvian.jpg")),
IF($C$1="Litauisch - LT",HYPERLINK(CONCATENATE("https://www.saflax.de/0-WVK-Retail/Bilder-Pictures/SAFLAX-",'Basis-Tabelle-Samen'!Q290,"-",'Basis-Tabelle-Samen'!J290,"-garden-to-go-lithuanian.jpg")),
IF($C$1="Maltesisch - MT",HYPERLINK(CONCATENATE("https://www.saflax.de/0-WVK-Retail/Bilder-Pictures/SAFLAX-",'Basis-Tabelle-Samen'!Q290,"-",'Basis-Tabelle-Samen'!J290,"-garden-to-go-maltese.jpg")),
IF($C$1="Niederländisch - NL",HYPERLINK(CONCATENATE("https://www.saflax.de/0-WVK-Retail/Bilder-Pictures/SAFLAX-",'Basis-Tabelle-Samen'!Q290,"-",'Basis-Tabelle-Samen'!J290,"-garden-to-go-dutch.jpg")),
IF($C$1="Norwegisch - NO",HYPERLINK(CONCATENATE("https://www.saflax.de/0-WVK-Retail/Bilder-Pictures/SAFLAX-",'Basis-Tabelle-Samen'!Q290,"-",'Basis-Tabelle-Samen'!J290,"-garden-to-go-nowegian.jpg")),
IF($C$1="Polnisch - PL",HYPERLINK(CONCATENATE("https://www.saflax.de/0-WVK-Retail/Bilder-Pictures/SAFLAX-",'Basis-Tabelle-Samen'!Q290,"-",'Basis-Tabelle-Samen'!J290,"-garden-to-go-polish.jpg")),
IF($C$1="Portugiesisch - PT",HYPERLINK(CONCATENATE("https://www.saflax.de/0-WVK-Retail/Bilder-Pictures/SAFLAX-",'Basis-Tabelle-Samen'!Q290,"-",'Basis-Tabelle-Samen'!J290,"-garden-to-go-portuguese.jpg")),
IF($C$1="Rumänisch - RO",HYPERLINK(CONCATENATE("https://www.saflax.de/0-WVK-Retail/Bilder-Pictures/SAFLAX-",'Basis-Tabelle-Samen'!Q290,"-",'Basis-Tabelle-Samen'!J290,"-garden-to-go-romanian.jpg")),
IF($C$1="Schwedisch - SE",HYPERLINK(CONCATENATE("https://www.saflax.de/0-WVK-Retail/Bilder-Pictures/SAFLAX-",'Basis-Tabelle-Samen'!Q290,"-",'Basis-Tabelle-Samen'!J290,"-garden-to-go-swedish.jpg")),
IF($C$1="Slowakisch - SK",HYPERLINK(CONCATENATE("https://www.saflax.de/0-WVK-Retail/Bilder-Pictures/SAFLAX-",'Basis-Tabelle-Samen'!Q290,"-",'Basis-Tabelle-Samen'!J290,"-garden-to-go-slovak.jpg")),
IF($C$1="Slowenisch - SI",HYPERLINK(CONCATENATE("https://www.saflax.de/0-WVK-Retail/Bilder-Pictures/SAFLAX-",'Basis-Tabelle-Samen'!Q290,"-",'Basis-Tabelle-Samen'!J290,"-garden-to-go-slovenian.jpg")),
IF($C$1="Spanisch - ES",HYPERLINK(CONCATENATE("https://www.saflax.de/0-WVK-Retail/Bilder-Pictures/SAFLAX-",'Basis-Tabelle-Samen'!Q290,"-",'Basis-Tabelle-Samen'!J290,"-garden-to-go-spanish.jpg")),
IF($C$1="Tschechisch - CZ",HYPERLINK(CONCATENATE("https://www.saflax.de/0-WVK-Retail/Bilder-Pictures/SAFLAX-",'Basis-Tabelle-Samen'!Q290,"-",'Basis-Tabelle-Samen'!J290,"-garden-to-go-czech.jpg")),
IF($C$1="Türkisch - TR",HYPERLINK(CONCATENATE("https://www.saflax.de/0-WVK-Retail/Bilder-Pictures/SAFLAX-",'Basis-Tabelle-Samen'!Q290,"-",'Basis-Tabelle-Samen'!J290,"-garden-to-go-turkish.jpg")),
IF($C$1="Ungarisch - HU",HYPERLINK(CONCATENATE("https://www.saflax.de/0-WVK-Retail/Bilder-Pictures/SAFLAX-",'Basis-Tabelle-Samen'!Q290,"-",'Basis-Tabelle-Samen'!J290,"-garden-to-go-hungarian.jpg")),
" ACHTUNG")))))))))))))))))))))))))))))</f>
        <v>https://www.saflax.de/0-WVK-Retail/Bilder-Pictures/SAFLAX-55221-valeriana-officinalis-garden-to-go-english.jpg</v>
      </c>
      <c r="AP321" s="330" t="str">
        <f>IF(K321&lt;1,"",
IF($C$1="Bulgarisch - BG",HYPERLINK(CONCATENATE("https://www.saflax.de/0-WVK-Retail/Bilder-Pictures/SAFLAX-",'Basis-Tabelle-Samen'!T290,"-",'Basis-Tabelle-Samen'!J290,"-cultivation-set-bulgarian.jpg")),
IF($C$1="Dänisch - DK",HYPERLINK(CONCATENATE("https://www.saflax.de/0-WVK-Retail/Bilder-Pictures/SAFLAX-",'Basis-Tabelle-Samen'!T290,"-",'Basis-Tabelle-Samen'!J290,"-cultivation-set-danish.jpg")),
IF($C$1="Deutsch - DE",HYPERLINK(CONCATENATE("https://www.saflax.de/0-WVK-Retail/Bilder-Pictures/SAFLAX-",'Basis-Tabelle-Samen'!T290,"-",'Basis-Tabelle-Samen'!J290,"-cultivation-set-german.jpg")),
IF($C$1="Englisch - UK",HYPERLINK(CONCATENATE("https://www.saflax.de/0-WVK-Retail/Bilder-Pictures/SAFLAX-",'Basis-Tabelle-Samen'!T290,"-",'Basis-Tabelle-Samen'!J290,"-cultivation-set-english.jpg")),
IF($C$1="Estnisch - EE",HYPERLINK(CONCATENATE("https://www.saflax.de/0-WVK-Retail/Bilder-Pictures/SAFLAX-",'Basis-Tabelle-Samen'!T290,"-",'Basis-Tabelle-Samen'!J290,"-cultivation-set-estonian.jpg")),
IF($C$1="Finnisch - FI",HYPERLINK(CONCATENATE("https://www.saflax.de/0-WVK-Retail/Bilder-Pictures/SAFLAX-",'Basis-Tabelle-Samen'!T290,"-",'Basis-Tabelle-Samen'!J290,"-cultivation-set-finnish.jpg")),
IF($C$1="Französisch - FR",HYPERLINK(CONCATENATE("https://www.saflax.de/0-WVK-Retail/Bilder-Pictures/SAFLAX-",'Basis-Tabelle-Samen'!T290,"-",'Basis-Tabelle-Samen'!J290,"-cultivation-set-french.jpg")),
IF($C$1="Griechisch - GR",HYPERLINK(CONCATENATE("https://www.saflax.de/0-WVK-Retail/Bilder-Pictures/SAFLAX-",'Basis-Tabelle-Samen'!T290,"-",'Basis-Tabelle-Samen'!J290,"-cultivation-set-greek.jpg")),
IF($C$1="Irisch - IE",HYPERLINK(CONCATENATE("https://www.saflax.de/0-WVK-Retail/Bilder-Pictures/SAFLAX-",'Basis-Tabelle-Samen'!T290,"-",'Basis-Tabelle-Samen'!J290,"-cultivation-set-irish.jpg")),
IF($C$1="Isländisch - IS",HYPERLINK(CONCATENATE("https://www.saflax.de/0-WVK-Retail/Bilder-Pictures/SAFLAX-",'Basis-Tabelle-Samen'!T290,"-",'Basis-Tabelle-Samen'!J290,"-cultivation-set-icelandic.jpg")),
IF($C$1="Italienisch - IT",HYPERLINK(CONCATENATE("https://www.saflax.de/0-WVK-Retail/Bilder-Pictures/SAFLAX-",'Basis-Tabelle-Samen'!T290,"-",'Basis-Tabelle-Samen'!J290,"-cultivation-set-italian.jpg")),
IF($C$1="Japanisch - JP",HYPERLINK(CONCATENATE("https://www.saflax.de/0-WVK-Retail/Bilder-Pictures/SAFLAX-",'Basis-Tabelle-Samen'!T290,"-",'Basis-Tabelle-Samen'!J290,"-cultivation-set-japanese.jpg")),
IF($C$1="Kroatisch - HR",HYPERLINK(CONCATENATE("https://www.saflax.de/0-WVK-Retail/Bilder-Pictures/SAFLAX-",'Basis-Tabelle-Samen'!T290,"-",'Basis-Tabelle-Samen'!J290,"-cultivation-set-croatian.jpg")),
IF($C$1="Lettisch - LV",HYPERLINK(CONCATENATE("https://www.saflax.de/0-WVK-Retail/Bilder-Pictures/SAFLAX-",'Basis-Tabelle-Samen'!T290,"-",'Basis-Tabelle-Samen'!J290,"-cultivation-set-latvian.jpg")),
IF($C$1="Litauisch - LT",HYPERLINK(CONCATENATE("https://www.saflax.de/0-WVK-Retail/Bilder-Pictures/SAFLAX-",'Basis-Tabelle-Samen'!T290,"-",'Basis-Tabelle-Samen'!J290,"-cultivation-set-lithuanian.jpg")),
IF($C$1="Maltesisch - MT",HYPERLINK(CONCATENATE("https://www.saflax.de/0-WVK-Retail/Bilder-Pictures/SAFLAX-",'Basis-Tabelle-Samen'!T290,"-",'Basis-Tabelle-Samen'!J290,"-cultivation-set-maltese.jpg")),
IF($C$1="Niederländisch - NL",HYPERLINK(CONCATENATE("https://www.saflax.de/0-WVK-Retail/Bilder-Pictures/SAFLAX-",'Basis-Tabelle-Samen'!T290,"-",'Basis-Tabelle-Samen'!J290,"-cultivation-set-dutch.jpg")),
IF($C$1="Norwegisch - NO",HYPERLINK(CONCATENATE("https://www.saflax.de/0-WVK-Retail/Bilder-Pictures/SAFLAX-",'Basis-Tabelle-Samen'!T290,"-",'Basis-Tabelle-Samen'!J290,"-cultivation-set-nowegian.jpg")),
IF($C$1="Polnisch - PL",HYPERLINK(CONCATENATE("https://www.saflax.de/0-WVK-Retail/Bilder-Pictures/SAFLAX-",'Basis-Tabelle-Samen'!T290,"-",'Basis-Tabelle-Samen'!J290,"-cultivation-set-polish.jpg")),
IF($C$1="Portugiesisch - PT",HYPERLINK(CONCATENATE("https://www.saflax.de/0-WVK-Retail/Bilder-Pictures/SAFLAX-",'Basis-Tabelle-Samen'!T290,"-",'Basis-Tabelle-Samen'!J290,"-cultivation-set-portuguese.jpg")),
IF($C$1="Rumänisch - RO",HYPERLINK(CONCATENATE("https://www.saflax.de/0-WVK-Retail/Bilder-Pictures/SAFLAX-",'Basis-Tabelle-Samen'!T290,"-",'Basis-Tabelle-Samen'!J290,"-cultivation-set-romanian.jpg")),
IF($C$1="Schwedisch - SE",HYPERLINK(CONCATENATE("https://www.saflax.de/0-WVK-Retail/Bilder-Pictures/SAFLAX-",'Basis-Tabelle-Samen'!T290,"-",'Basis-Tabelle-Samen'!J290,"-cultivation-set-swedish.jpg")),
IF($C$1="Slowakisch - SK",HYPERLINK(CONCATENATE("https://www.saflax.de/0-WVK-Retail/Bilder-Pictures/SAFLAX-",'Basis-Tabelle-Samen'!T290,"-",'Basis-Tabelle-Samen'!J290,"-cultivation-set-slovak.jpg")),
IF($C$1="Slowenisch - SI",HYPERLINK(CONCATENATE("https://www.saflax.de/0-WVK-Retail/Bilder-Pictures/SAFLAX-",'Basis-Tabelle-Samen'!T290,"-",'Basis-Tabelle-Samen'!J290,"-cultivation-set-slovenian.jpg")),
IF($C$1="Spanisch - ES",HYPERLINK(CONCATENATE("https://www.saflax.de/0-WVK-Retail/Bilder-Pictures/SAFLAX-",'Basis-Tabelle-Samen'!T290,"-",'Basis-Tabelle-Samen'!J290,"-cultivation-set-spanish.jpg")),
IF($C$1="Tschechisch - CZ",HYPERLINK(CONCATENATE("https://www.saflax.de/0-WVK-Retail/Bilder-Pictures/SAFLAX-",'Basis-Tabelle-Samen'!T290,"-",'Basis-Tabelle-Samen'!J290,"-cultivation-set-czech.jpg")),
IF($C$1="Türkisch - TR",HYPERLINK(CONCATENATE("https://www.saflax.de/0-WVK-Retail/Bilder-Pictures/SAFLAX-",'Basis-Tabelle-Samen'!T290,"-",'Basis-Tabelle-Samen'!J290,"-cultivation-set-turkish.jpg")),
IF($C$1="Ungarisch - HU",HYPERLINK(CONCATENATE("https://www.saflax.de/0-WVK-Retail/Bilder-Pictures/SAFLAX-",'Basis-Tabelle-Samen'!T290,"-",'Basis-Tabelle-Samen'!J290,"-cultivation-set-hungarian.jpg")),
" ACHTUNG")))))))))))))))))))))))))))))</f>
        <v>https://www.saflax.de/0-WVK-Retail/Bilder-Pictures/SAFLAX-35221-valeriana-officinalis-cultivation-set-english.jpg</v>
      </c>
      <c r="AQ321" s="330" t="str">
        <f>IF(L321&lt;1,"",
IF($C$1="Bulgarisch - BG",HYPERLINK(CONCATENATE("https://www.saflax.de/0-WVK-Retail/Bilder-Pictures/SAFLAX-",'Basis-Tabelle-Samen'!W290,"-",'Basis-Tabelle-Samen'!J290,"-garden-in-the-bag-bulgarian.jpg")),
IF($C$1="Dänisch - DK",HYPERLINK(CONCATENATE("https://www.saflax.de/0-WVK-Retail/Bilder-Pictures/SAFLAX-",'Basis-Tabelle-Samen'!W290,"-",'Basis-Tabelle-Samen'!J290,"-garden-in-the-bag-danish.jpg")),
IF($C$1="Deutsch - DE",HYPERLINK(CONCATENATE("https://www.saflax.de/0-WVK-Retail/Bilder-Pictures/SAFLAX-",'Basis-Tabelle-Samen'!W290,"-",'Basis-Tabelle-Samen'!J290,"-garden-in-the-bag-german.jpg")),
IF($C$1="Englisch - UK",HYPERLINK(CONCATENATE("https://www.saflax.de/0-WVK-Retail/Bilder-Pictures/SAFLAX-",'Basis-Tabelle-Samen'!W290,"-",'Basis-Tabelle-Samen'!J290,"-garden-in-the-bag-english.jpg")),
IF($C$1="Estnisch - EE",HYPERLINK(CONCATENATE("https://www.saflax.de/0-WVK-Retail/Bilder-Pictures/SAFLAX-",'Basis-Tabelle-Samen'!W290,"-",'Basis-Tabelle-Samen'!J290,"-garden-in-the-bag-estonian.jpg")),
IF($C$1="Finnisch - FI",HYPERLINK(CONCATENATE("https://www.saflax.de/0-WVK-Retail/Bilder-Pictures/SAFLAX-",'Basis-Tabelle-Samen'!W290,"-",'Basis-Tabelle-Samen'!J290,"-garden-in-the-bag-finnish.jpg")),
IF($C$1="Französisch - FR",HYPERLINK(CONCATENATE("https://www.saflax.de/0-WVK-Retail/Bilder-Pictures/SAFLAX-",'Basis-Tabelle-Samen'!W290,"-",'Basis-Tabelle-Samen'!J290,"-garden-in-the-bag-french.jpg")),
IF($C$1="Griechisch - GR",HYPERLINK(CONCATENATE("https://www.saflax.de/0-WVK-Retail/Bilder-Pictures/SAFLAX-",'Basis-Tabelle-Samen'!W290,"-",'Basis-Tabelle-Samen'!J290,"-garden-in-the-bag-greek.jpg")),
IF($C$1="Irisch - IE",HYPERLINK(CONCATENATE("https://www.saflax.de/0-WVK-Retail/Bilder-Pictures/SAFLAX-",'Basis-Tabelle-Samen'!W290,"-",'Basis-Tabelle-Samen'!J290,"-garden-in-the-bag-irish.jpg")),
IF($C$1="Isländisch - IS",HYPERLINK(CONCATENATE("https://www.saflax.de/0-WVK-Retail/Bilder-Pictures/SAFLAX-",'Basis-Tabelle-Samen'!W290,"-",'Basis-Tabelle-Samen'!J290,"-garden-in-the-bag-icelandic.jpg")),
IF($C$1="Italienisch - IT",HYPERLINK(CONCATENATE("https://www.saflax.de/0-WVK-Retail/Bilder-Pictures/SAFLAX-",'Basis-Tabelle-Samen'!W290,"-",'Basis-Tabelle-Samen'!J290,"-garden-in-the-bag-italian.jpg")),
IF($C$1="Japanisch - JP",HYPERLINK(CONCATENATE("https://www.saflax.de/0-WVK-Retail/Bilder-Pictures/SAFLAX-",'Basis-Tabelle-Samen'!W290,"-",'Basis-Tabelle-Samen'!J290,"-garden-in-the-bag-japanese.jpg")),
IF($C$1="Kroatisch - HR",HYPERLINK(CONCATENATE("https://www.saflax.de/0-WVK-Retail/Bilder-Pictures/SAFLAX-",'Basis-Tabelle-Samen'!W290,"-",'Basis-Tabelle-Samen'!J290,"-garden-in-the-bag-croatian.jpg")),
IF($C$1="Lettisch - LV",HYPERLINK(CONCATENATE("https://www.saflax.de/0-WVK-Retail/Bilder-Pictures/SAFLAX-",'Basis-Tabelle-Samen'!W290,"-",'Basis-Tabelle-Samen'!J290,"-garden-in-the-bag-latvian.jpg")),
IF($C$1="Litauisch - LT",HYPERLINK(CONCATENATE("https://www.saflax.de/0-WVK-Retail/Bilder-Pictures/SAFLAX-",'Basis-Tabelle-Samen'!W290,"-",'Basis-Tabelle-Samen'!J290,"-garden-in-the-bag-lithuanian.jpg")),
IF($C$1="Maltesisch - MT",HYPERLINK(CONCATENATE("https://www.saflax.de/0-WVK-Retail/Bilder-Pictures/SAFLAX-",'Basis-Tabelle-Samen'!W290,"-",'Basis-Tabelle-Samen'!J290,"-garden-in-the-bag-maltese.jpg")),
IF($C$1="Niederländisch - NL",HYPERLINK(CONCATENATE("https://www.saflax.de/0-WVK-Retail/Bilder-Pictures/SAFLAX-",'Basis-Tabelle-Samen'!W290,"-",'Basis-Tabelle-Samen'!J290,"-garden-in-the-bag-dutch.jpg")),
IF($C$1="Norwegisch - NO",HYPERLINK(CONCATENATE("https://www.saflax.de/0-WVK-Retail/Bilder-Pictures/SAFLAX-",'Basis-Tabelle-Samen'!W290,"-",'Basis-Tabelle-Samen'!J290,"-garden-in-the-bag-nowegian.jpg")),
IF($C$1="Polnisch - PL",HYPERLINK(CONCATENATE("https://www.saflax.de/0-WVK-Retail/Bilder-Pictures/SAFLAX-",'Basis-Tabelle-Samen'!W290,"-",'Basis-Tabelle-Samen'!J290,"-garden-in-the-bag-polish.jpg")),
IF($C$1="Portugiesisch - PT",HYPERLINK(CONCATENATE("https://www.saflax.de/0-WVK-Retail/Bilder-Pictures/SAFLAX-",'Basis-Tabelle-Samen'!W290,"-",'Basis-Tabelle-Samen'!J290,"-garden-in-the-bag-portuguese.jpg")),
IF($C$1="Rumänisch - RO",HYPERLINK(CONCATENATE("https://www.saflax.de/0-WVK-Retail/Bilder-Pictures/SAFLAX-",'Basis-Tabelle-Samen'!W290,"-",'Basis-Tabelle-Samen'!J290,"-garden-in-the-bag-romanian.jpg")),
IF($C$1="Schwedisch - SE",HYPERLINK(CONCATENATE("https://www.saflax.de/0-WVK-Retail/Bilder-Pictures/SAFLAX-",'Basis-Tabelle-Samen'!W290,"-",'Basis-Tabelle-Samen'!J290,"-garden-in-the-bag-swedish.jpg")),
IF($C$1="Slowakisch - SK",HYPERLINK(CONCATENATE("https://www.saflax.de/0-WVK-Retail/Bilder-Pictures/SAFLAX-",'Basis-Tabelle-Samen'!W290,"-",'Basis-Tabelle-Samen'!J290,"-garden-in-the-bag-slovak.jpg")),
IF($C$1="Slowenisch - SI",HYPERLINK(CONCATENATE("https://www.saflax.de/0-WVK-Retail/Bilder-Pictures/SAFLAX-",'Basis-Tabelle-Samen'!W290,"-",'Basis-Tabelle-Samen'!J290,"-garden-in-the-bag-slovenian.jpg")),
IF($C$1="Spanisch - ES",HYPERLINK(CONCATENATE("https://www.saflax.de/0-WVK-Retail/Bilder-Pictures/SAFLAX-",'Basis-Tabelle-Samen'!W290,"-",'Basis-Tabelle-Samen'!J290,"-garden-in-the-bag-spanish.jpg")),
IF($C$1="Tschechisch - CZ",HYPERLINK(CONCATENATE("https://www.saflax.de/0-WVK-Retail/Bilder-Pictures/SAFLAX-",'Basis-Tabelle-Samen'!W290,"-",'Basis-Tabelle-Samen'!J290,"-garden-in-the-bag-czech.jpg")),
IF($C$1="Türkisch - TR",HYPERLINK(CONCATENATE("https://www.saflax.de/0-WVK-Retail/Bilder-Pictures/SAFLAX-",'Basis-Tabelle-Samen'!W290,"-",'Basis-Tabelle-Samen'!J290,"-garden-in-the-bag-turkish.jpg")),
IF($C$1="Ungarisch - HU",HYPERLINK(CONCATENATE("https://www.saflax.de/0-WVK-Retail/Bilder-Pictures/SAFLAX-",'Basis-Tabelle-Samen'!W290,"-",'Basis-Tabelle-Samen'!J290,"-garden-in-the-bag-hungarian.jpg")),
" ACHTUNG")))))))))))))))))))))))))))))</f>
        <v>https://www.saflax.de/0-WVK-Retail/Bilder-Pictures/SAFLAX-65221-valeriana-officinalis-garden-in-the-bag-english.jpg</v>
      </c>
    </row>
    <row r="322" spans="1:43" ht="17.100000000000001" customHeight="1" x14ac:dyDescent="0.2">
      <c r="A322" s="318" t="str">
        <f>IF('Basis-Tabelle-Samen'!A313="","",IF($C$1="Deutsch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22" s="319" t="str">
        <f>'Basis-Tabelle-Samen'!I313</f>
        <v>Verbena officinalis</v>
      </c>
      <c r="C322" s="316" t="str">
        <f>IF($C$1="Bulgarisch - BG",'Basis-Tabelle-Samen'!Z313,
IF($C$1="Dänisch - DK",'Basis-Tabelle-Samen'!AA313,
IF($C$1="Deutsch - DE",'Basis-Tabelle-Samen'!AB313,
IF($C$1="Englisch - UK",'Basis-Tabelle-Samen'!AC313,
IF($C$1="Estnisch - EE",'Basis-Tabelle-Samen'!AD313,
IF($C$1="Finnisch - FI",'Basis-Tabelle-Samen'!AE313,
IF($C$1="Französisch - FR",'Basis-Tabelle-Samen'!AF313,
IF($C$1="Griechisch - GR",'Basis-Tabelle-Samen'!AG313,
IF($C$1="Irisch - IE",'Basis-Tabelle-Samen'!AH313,
IF($C$1="Isländisch - IS",'Basis-Tabelle-Samen'!AI313,
IF($C$1="Italienisch - IT",'Basis-Tabelle-Samen'!AJ313,
IF($C$1="Japanisch - JP",'Basis-Tabelle-Samen'!AK313,
IF($C$1="Kroatisch - HR",'Basis-Tabelle-Samen'!AL313,
IF($C$1="Lettisch - LV",'Basis-Tabelle-Samen'!AM313,
IF($C$1="Litauisch - LT",'Basis-Tabelle-Samen'!AN313,
IF($C$1="Maltesisch - MT",'Basis-Tabelle-Samen'!AO313,
IF($C$1="Niederländisch - NL",'Basis-Tabelle-Samen'!AP313,
IF($C$1="Norwegisch - NO",'Basis-Tabelle-Samen'!AQ313,
IF($C$1="Polnisch - PL",'Basis-Tabelle-Samen'!AR313,
IF($C$1="Portugiesisch - PT",'Basis-Tabelle-Samen'!AS313,
IF($C$1="Rumänisch - RO",'Basis-Tabelle-Samen'!AT313,
IF($C$1="Schwedisch - SE",'Basis-Tabelle-Samen'!AU313,
IF($C$1="Slowakisch - SK",'Basis-Tabelle-Samen'!AV313,
IF($C$1="Slowenisch - SI",'Basis-Tabelle-Samen'!AW313,
IF($C$1="Spanisch - ES",'Basis-Tabelle-Samen'!AX313,
IF($C$1="Tschechisch - CZ",'Basis-Tabelle-Samen'!AY313,
IF($C$1="Türkisch - TR",'Basis-Tabelle-Samen'!AZ313,
IF($C$1="Ungarisch - HU",'Basis-Tabelle-Samen'!BA313,
" ACHTUNG"))))))))))))))))))))))))))))</f>
        <v>Verbena</v>
      </c>
      <c r="D322" s="320">
        <f>'Basis-Tabelle-Samen'!F313</f>
        <v>250</v>
      </c>
      <c r="E322" s="321" t="str">
        <f>'Basis-Tabelle-Samen'!H313</f>
        <v>7 %</v>
      </c>
      <c r="F322" s="322" t="str">
        <f>IF('Basis-Tabelle-Samen'!G313="","",'Basis-Tabelle-Samen'!G313)</f>
        <v>07</v>
      </c>
      <c r="G322" s="320">
        <f>'Basis-Tabelle-Samen'!C313</f>
        <v>15244</v>
      </c>
      <c r="H322" s="323">
        <f>'Basis-Tabelle-Samen'!D313</f>
        <v>4055473152448</v>
      </c>
      <c r="I322" s="324">
        <f>'Basis-Tabelle-Samen'!E313</f>
        <v>1.85</v>
      </c>
      <c r="J322" s="325">
        <f t="shared" si="4"/>
        <v>12</v>
      </c>
      <c r="K322" s="326">
        <f>'Basis-Tabelle-Samen'!K313</f>
        <v>75244</v>
      </c>
      <c r="L322" s="323">
        <f>'Basis-Tabelle-Samen'!L313</f>
        <v>4055473752440</v>
      </c>
      <c r="M322" s="324">
        <f>'Basis-Tabelle-Samen'!M313</f>
        <v>2.4500000000000002</v>
      </c>
      <c r="N322" s="326">
        <f>IF(K322&lt;1,"",'3'!$I$15)</f>
        <v>15</v>
      </c>
      <c r="O322" s="327">
        <f>IF(K322&lt;1,"",'3'!$J$11)</f>
        <v>90</v>
      </c>
      <c r="P322" s="326">
        <f>'Basis-Tabelle-Samen'!N313</f>
        <v>85244</v>
      </c>
      <c r="Q322" s="323">
        <f>'Basis-Tabelle-Samen'!O313</f>
        <v>4055473852447</v>
      </c>
      <c r="R322" s="328">
        <f>'Basis-Tabelle-Samen'!P313</f>
        <v>3.75</v>
      </c>
      <c r="S322" s="326">
        <f>IF(R322&lt;1,"",'3'!$M$15)</f>
        <v>18</v>
      </c>
      <c r="T322" s="327">
        <f>IF(R322&lt;1,"",'3'!$N$11)</f>
        <v>72</v>
      </c>
      <c r="U322" s="326">
        <f>'Basis-Tabelle-Samen'!Q313</f>
        <v>55244</v>
      </c>
      <c r="V322" s="323">
        <f>'Basis-Tabelle-Samen'!R313</f>
        <v>4055473552446</v>
      </c>
      <c r="W322" s="324">
        <f>'Basis-Tabelle-Samen'!S313</f>
        <v>4.95</v>
      </c>
      <c r="X322" s="326">
        <f>IF(U322&lt;1,"",'3'!$Q$15)</f>
        <v>6</v>
      </c>
      <c r="Y322" s="327">
        <f>IF(U322&lt;1,"",'3'!$R$11)</f>
        <v>24</v>
      </c>
      <c r="Z322" s="326">
        <f>'Basis-Tabelle-Samen'!T313</f>
        <v>35244</v>
      </c>
      <c r="AA322" s="323">
        <f>'Basis-Tabelle-Samen'!U313</f>
        <v>4055473352442</v>
      </c>
      <c r="AB322" s="324">
        <f>'Basis-Tabelle-Samen'!V313</f>
        <v>6.75</v>
      </c>
      <c r="AC322" s="326">
        <f>IF(Z322&lt;1,"",'3'!$U$15)</f>
        <v>6</v>
      </c>
      <c r="AD322" s="327">
        <f>IF(Z322&lt;1,"",'3'!$V$11)</f>
        <v>24</v>
      </c>
      <c r="AE322" s="326">
        <f>'Basis-Tabelle-Samen'!W313</f>
        <v>65244</v>
      </c>
      <c r="AF322" s="323">
        <f>'Basis-Tabelle-Samen'!X313</f>
        <v>4055473652443</v>
      </c>
      <c r="AG322" s="324">
        <f>'Basis-Tabelle-Samen'!Y313</f>
        <v>2.95</v>
      </c>
      <c r="AH322" s="326">
        <f>IF(AE322&lt;1,"",'3'!$Y$15)</f>
        <v>8</v>
      </c>
      <c r="AI322" s="327">
        <f>IF(AE322&lt;1,"",'3'!$Z$11)</f>
        <v>64</v>
      </c>
      <c r="AJ322" s="315"/>
      <c r="AK322" s="316" t="str">
        <f>IF(G322&lt;1,"",
IF($C$1="Bulgarisch - BG",HYPERLINK(CONCATENATE("https://www.saflax.de/0-WVK-Retail/Bilder-Pictures/SAFLAX-",'Basis-Tabelle-Samen'!C313,"-",'Basis-Tabelle-Samen'!J313,"-seed-package-front-cr-bulgarian.jpg")),
IF($C$1="Dänisch - DK",HYPERLINK(CONCATENATE("https://www.saflax.de/0-WVK-Retail/Bilder-Pictures/SAFLAX-",'Basis-Tabelle-Samen'!C313,"-",'Basis-Tabelle-Samen'!J313,"-seed-package-front-cr-danish.jpg")),
IF($C$1="Deutsch - DE",HYPERLINK(CONCATENATE("https://www.saflax.de/0-WVK-Retail/Bilder-Pictures/SAFLAX-",'Basis-Tabelle-Samen'!C313,"-",'Basis-Tabelle-Samen'!J313,"-seed-package-front-cr-german.jpg")),
IF($C$1="Englisch - UK",HYPERLINK(CONCATENATE("https://www.saflax.de/0-WVK-Retail/Bilder-Pictures/SAFLAX-",'Basis-Tabelle-Samen'!C313,"-",'Basis-Tabelle-Samen'!J313,"-seed-package-front-cr-english.jpg")),
IF($C$1="Estnisch - EE",HYPERLINK(CONCATENATE("https://www.saflax.de/0-WVK-Retail/Bilder-Pictures/SAFLAX-",'Basis-Tabelle-Samen'!C313,"-",'Basis-Tabelle-Samen'!J313,"-seed-package-front-cr-estonian.jpg")),
IF($C$1="Finnisch - FI",HYPERLINK(CONCATENATE("https://www.saflax.de/0-WVK-Retail/Bilder-Pictures/SAFLAX-",'Basis-Tabelle-Samen'!C313,"-",'Basis-Tabelle-Samen'!J313,"-seed-package-front-cr-finnish.jpg")),
IF($C$1="Französisch - FR",HYPERLINK(CONCATENATE("https://www.saflax.de/0-WVK-Retail/Bilder-Pictures/SAFLAX-",'Basis-Tabelle-Samen'!C313,"-",'Basis-Tabelle-Samen'!J313,"-seed-package-front-cr-french.jpg")),
IF($C$1="Griechisch - GR",HYPERLINK(CONCATENATE("https://www.saflax.de/0-WVK-Retail/Bilder-Pictures/SAFLAX-",'Basis-Tabelle-Samen'!C313,"-",'Basis-Tabelle-Samen'!J313,"-seed-package-front-cr-greek.jpg")),
IF($C$1="Irisch - IE",HYPERLINK(CONCATENATE("https://www.saflax.de/0-WVK-Retail/Bilder-Pictures/SAFLAX-",'Basis-Tabelle-Samen'!C313,"-",'Basis-Tabelle-Samen'!J313,"-seed-package-front-cr-irish.jpg")),
IF($C$1="Isländisch - IS",HYPERLINK(CONCATENATE("https://www.saflax.de/0-WVK-Retail/Bilder-Pictures/SAFLAX-",'Basis-Tabelle-Samen'!C313,"-",'Basis-Tabelle-Samen'!J313,"-seed-package-front-cr-icelandic.jpg")),
IF($C$1="Italienisch - IT",HYPERLINK(CONCATENATE("https://www.saflax.de/0-WVK-Retail/Bilder-Pictures/SAFLAX-",'Basis-Tabelle-Samen'!C313,"-",'Basis-Tabelle-Samen'!J313,"-seed-package-front-cr-italian.jpg")),
IF($C$1="Japanisch - JP",HYPERLINK(CONCATENATE("https://www.saflax.de/0-WVK-Retail/Bilder-Pictures/SAFLAX-",'Basis-Tabelle-Samen'!C313,"-",'Basis-Tabelle-Samen'!J313,"-seed-package-front-cr-japanese.jpg")),
IF($C$1="Kroatisch - HR",HYPERLINK(CONCATENATE("https://www.saflax.de/0-WVK-Retail/Bilder-Pictures/SAFLAX-",'Basis-Tabelle-Samen'!C313,"-",'Basis-Tabelle-Samen'!J313,"-seed-package-front-cr-croatian.jpg")),
IF($C$1="Lettisch - LV",HYPERLINK(CONCATENATE("https://www.saflax.de/0-WVK-Retail/Bilder-Pictures/SAFLAX-",'Basis-Tabelle-Samen'!C313,"-",'Basis-Tabelle-Samen'!J313,"-seed-package-front-cr-latvian.jpg")),
IF($C$1="Litauisch - LT",HYPERLINK(CONCATENATE("https://www.saflax.de/0-WVK-Retail/Bilder-Pictures/SAFLAX-",'Basis-Tabelle-Samen'!C313,"-",'Basis-Tabelle-Samen'!J313,"-seed-package-front-cr-lithuanian.jpg")),
IF($C$1="Maltesisch - MT",HYPERLINK(CONCATENATE("https://www.saflax.de/0-WVK-Retail/Bilder-Pictures/SAFLAX-",'Basis-Tabelle-Samen'!C313,"-",'Basis-Tabelle-Samen'!J313,"-seed-package-front-cr-maltese.jpg")),
IF($C$1="Niederländisch - NL",HYPERLINK(CONCATENATE("https://www.saflax.de/0-WVK-Retail/Bilder-Pictures/SAFLAX-",'Basis-Tabelle-Samen'!C313,"-",'Basis-Tabelle-Samen'!J313,"-seed-package-front-cr-dutch.jpg")),
IF($C$1="Norwegisch - NO",HYPERLINK(CONCATENATE("https://www.saflax.de/0-WVK-Retail/Bilder-Pictures/SAFLAX-",'Basis-Tabelle-Samen'!C313,"-",'Basis-Tabelle-Samen'!J313,"-seed-package-front-cr-nowegian.jpg")),
IF($C$1="Polnisch - PL",HYPERLINK(CONCATENATE("https://www.saflax.de/0-WVK-Retail/Bilder-Pictures/SAFLAX-",'Basis-Tabelle-Samen'!C313,"-",'Basis-Tabelle-Samen'!J313,"-seed-package-front-cr-polish.jpg")),
IF($C$1="Portugiesisch - PT",HYPERLINK(CONCATENATE("https://www.saflax.de/0-WVK-Retail/Bilder-Pictures/SAFLAX-",'Basis-Tabelle-Samen'!C313,"-",'Basis-Tabelle-Samen'!J313,"-seed-package-front-cr-portuguese.jpg")),
IF($C$1="Rumänisch - RO",HYPERLINK(CONCATENATE("https://www.saflax.de/0-WVK-Retail/Bilder-Pictures/SAFLAX-",'Basis-Tabelle-Samen'!C313,"-",'Basis-Tabelle-Samen'!J313,"-seed-package-front-cr-romanian.jpg")),
IF($C$1="Schwedisch - SE",HYPERLINK(CONCATENATE("https://www.saflax.de/0-WVK-Retail/Bilder-Pictures/SAFLAX-",'Basis-Tabelle-Samen'!C313,"-",'Basis-Tabelle-Samen'!J313,"-seed-package-front-cr-swedish.jpg")),
IF($C$1="Slowakisch - SK",HYPERLINK(CONCATENATE("https://www.saflax.de/0-WVK-Retail/Bilder-Pictures/SAFLAX-",'Basis-Tabelle-Samen'!C313,"-",'Basis-Tabelle-Samen'!J313,"-seed-package-front-cr-slovak.jpg")),
IF($C$1="Slowenisch - SI",HYPERLINK(CONCATENATE("https://www.saflax.de/0-WVK-Retail/Bilder-Pictures/SAFLAX-",'Basis-Tabelle-Samen'!C313,"-",'Basis-Tabelle-Samen'!J313,"-seed-package-front-cr-slovenian.jpg")),
IF($C$1="Spanisch - ES",HYPERLINK(CONCATENATE("https://www.saflax.de/0-WVK-Retail/Bilder-Pictures/SAFLAX-",'Basis-Tabelle-Samen'!C313,"-",'Basis-Tabelle-Samen'!J313,"-seed-package-front-cr-spanish.jpg")),
IF($C$1="Tschechisch - CZ",HYPERLINK(CONCATENATE("https://www.saflax.de/0-WVK-Retail/Bilder-Pictures/SAFLAX-",'Basis-Tabelle-Samen'!C313,"-",'Basis-Tabelle-Samen'!J313,"-seed-package-front-cr-czech.jpg")),
IF($C$1="Türkisch - TR",HYPERLINK(CONCATENATE("https://www.saflax.de/0-WVK-Retail/Bilder-Pictures/SAFLAX-",'Basis-Tabelle-Samen'!C313,"-",'Basis-Tabelle-Samen'!J313,"-seed-package-front-cr-turkish.jpg")),
IF($C$1="Ungarisch - HU",HYPERLINK(CONCATENATE("https://www.saflax.de/0-WVK-Retail/Bilder-Pictures/SAFLAX-",'Basis-Tabelle-Samen'!C313,"-",'Basis-Tabelle-Samen'!J313,"-seed-package-front-cr-hungarian.jpg")),
" ACHTUNG")))))))))))))))))))))))))))))</f>
        <v>https://www.saflax.de/0-WVK-Retail/Bilder-Pictures/SAFLAX-15244-verbena-officinalis-seed-package-front-cr-english.jpg</v>
      </c>
      <c r="AL322" s="330" t="str">
        <f>IF(G322&lt;1,"",
IF($C$1="Bulgarisch - BG",HYPERLINK(CONCATENATE("https://www.saflax.de/0-WVK-Retail/Bilder-Pictures/SAFLAX-",'Basis-Tabelle-Samen'!C313,"-",'Basis-Tabelle-Samen'!J313,"-seed-package-back-cr-bulgarian.jpg")),
IF($C$1="Dänisch - DK",HYPERLINK(CONCATENATE("https://www.saflax.de/0-WVK-Retail/Bilder-Pictures/SAFLAX-",'Basis-Tabelle-Samen'!C313,"-",'Basis-Tabelle-Samen'!J313,"-seed-package-back-cr-danish.jpg")),
IF($C$1="Deutsch - DE",HYPERLINK(CONCATENATE("https://www.saflax.de/0-WVK-Retail/Bilder-Pictures/SAFLAX-",'Basis-Tabelle-Samen'!C313,"-",'Basis-Tabelle-Samen'!J313,"-seed-package-back-cr-german.jpg")),
IF($C$1="Englisch - UK",HYPERLINK(CONCATENATE("https://www.saflax.de/0-WVK-Retail/Bilder-Pictures/SAFLAX-",'Basis-Tabelle-Samen'!C313,"-",'Basis-Tabelle-Samen'!J313,"-seed-package-back-cr-english.jpg")),
IF($C$1="Estnisch - EE",HYPERLINK(CONCATENATE("https://www.saflax.de/0-WVK-Retail/Bilder-Pictures/SAFLAX-",'Basis-Tabelle-Samen'!C313,"-",'Basis-Tabelle-Samen'!J313,"-seed-package-back-cr-estonian.jpg")),
IF($C$1="Finnisch - FI",HYPERLINK(CONCATENATE("https://www.saflax.de/0-WVK-Retail/Bilder-Pictures/SAFLAX-",'Basis-Tabelle-Samen'!C313,"-",'Basis-Tabelle-Samen'!J313,"-seed-package-back-cr-finnish.jpg")),
IF($C$1="Französisch - FR",HYPERLINK(CONCATENATE("https://www.saflax.de/0-WVK-Retail/Bilder-Pictures/SAFLAX-",'Basis-Tabelle-Samen'!C313,"-",'Basis-Tabelle-Samen'!J313,"-seed-package-back-cr-french.jpg")),
IF($C$1="Griechisch - GR",HYPERLINK(CONCATENATE("https://www.saflax.de/0-WVK-Retail/Bilder-Pictures/SAFLAX-",'Basis-Tabelle-Samen'!C313,"-",'Basis-Tabelle-Samen'!J313,"-seed-package-back-cr-greek.jpg")),
IF($C$1="Irisch - IE",HYPERLINK(CONCATENATE("https://www.saflax.de/0-WVK-Retail/Bilder-Pictures/SAFLAX-",'Basis-Tabelle-Samen'!C313,"-",'Basis-Tabelle-Samen'!J313,"-seed-package-back-cr-irish.jpg")),
IF($C$1="Isländisch - IS",HYPERLINK(CONCATENATE("https://www.saflax.de/0-WVK-Retail/Bilder-Pictures/SAFLAX-",'Basis-Tabelle-Samen'!C313,"-",'Basis-Tabelle-Samen'!J313,"-seed-package-back-cr-icelandic.jpg")),
IF($C$1="Italienisch - IT",HYPERLINK(CONCATENATE("https://www.saflax.de/0-WVK-Retail/Bilder-Pictures/SAFLAX-",'Basis-Tabelle-Samen'!C313,"-",'Basis-Tabelle-Samen'!J313,"-seed-package-back-cr-italian.jpg")),
IF($C$1="Japanisch - JP",HYPERLINK(CONCATENATE("https://www.saflax.de/0-WVK-Retail/Bilder-Pictures/SAFLAX-",'Basis-Tabelle-Samen'!C313,"-",'Basis-Tabelle-Samen'!J313,"-seed-package-back-cr-japanese.jpg")),
IF($C$1="Kroatisch - HR",HYPERLINK(CONCATENATE("https://www.saflax.de/0-WVK-Retail/Bilder-Pictures/SAFLAX-",'Basis-Tabelle-Samen'!C313,"-",'Basis-Tabelle-Samen'!J313,"-seed-package-back-cr-croatian.jpg")),
IF($C$1="Lettisch - LV",HYPERLINK(CONCATENATE("https://www.saflax.de/0-WVK-Retail/Bilder-Pictures/SAFLAX-",'Basis-Tabelle-Samen'!C313,"-",'Basis-Tabelle-Samen'!J313,"-seed-package-back-cr-latvian.jpg")),
IF($C$1="Litauisch - LT",HYPERLINK(CONCATENATE("https://www.saflax.de/0-WVK-Retail/Bilder-Pictures/SAFLAX-",'Basis-Tabelle-Samen'!C313,"-",'Basis-Tabelle-Samen'!J313,"-seed-package-back-cr-lithuanian.jpg")),
IF($C$1="Maltesisch - MT",HYPERLINK(CONCATENATE("https://www.saflax.de/0-WVK-Retail/Bilder-Pictures/SAFLAX-",'Basis-Tabelle-Samen'!C313,"-",'Basis-Tabelle-Samen'!J313,"-seed-package-back-cr-maltese.jpg")),
IF($C$1="Niederländisch - NL",HYPERLINK(CONCATENATE("https://www.saflax.de/0-WVK-Retail/Bilder-Pictures/SAFLAX-",'Basis-Tabelle-Samen'!C313,"-",'Basis-Tabelle-Samen'!J313,"-seed-package-back-cr-dutch.jpg")),
IF($C$1="Norwegisch - NO",HYPERLINK(CONCATENATE("https://www.saflax.de/0-WVK-Retail/Bilder-Pictures/SAFLAX-",'Basis-Tabelle-Samen'!C313,"-",'Basis-Tabelle-Samen'!J313,"-seed-package-back-cr-nowegian.jpg")),
IF($C$1="Polnisch - PL",HYPERLINK(CONCATENATE("https://www.saflax.de/0-WVK-Retail/Bilder-Pictures/SAFLAX-",'Basis-Tabelle-Samen'!C313,"-",'Basis-Tabelle-Samen'!J313,"-seed-package-back-cr-polish.jpg")),
IF($C$1="Portugiesisch - PT",HYPERLINK(CONCATENATE("https://www.saflax.de/0-WVK-Retail/Bilder-Pictures/SAFLAX-",'Basis-Tabelle-Samen'!C313,"-",'Basis-Tabelle-Samen'!J313,"-seed-package-back-cr-portuguese.jpg")),
IF($C$1="Rumänisch - RO",HYPERLINK(CONCATENATE("https://www.saflax.de/0-WVK-Retail/Bilder-Pictures/SAFLAX-",'Basis-Tabelle-Samen'!C313,"-",'Basis-Tabelle-Samen'!J313,"-seed-package-back-cr-romanian.jpg")),
IF($C$1="Schwedisch - SE",HYPERLINK(CONCATENATE("https://www.saflax.de/0-WVK-Retail/Bilder-Pictures/SAFLAX-",'Basis-Tabelle-Samen'!C313,"-",'Basis-Tabelle-Samen'!J313,"-seed-package-back-cr-swedish.jpg")),
IF($C$1="Slowakisch - SK",HYPERLINK(CONCATENATE("https://www.saflax.de/0-WVK-Retail/Bilder-Pictures/SAFLAX-",'Basis-Tabelle-Samen'!C313,"-",'Basis-Tabelle-Samen'!J313,"-seed-package-back-cr-slovak.jpg")),
IF($C$1="Slowenisch - SI",HYPERLINK(CONCATENATE("https://www.saflax.de/0-WVK-Retail/Bilder-Pictures/SAFLAX-",'Basis-Tabelle-Samen'!C313,"-",'Basis-Tabelle-Samen'!J313,"-seed-package-back-cr-slovenian.jpg")),
IF($C$1="Spanisch - ES",HYPERLINK(CONCATENATE("https://www.saflax.de/0-WVK-Retail/Bilder-Pictures/SAFLAX-",'Basis-Tabelle-Samen'!C313,"-",'Basis-Tabelle-Samen'!J313,"-seed-package-back-cr-spanish.jpg")),
IF($C$1="Tschechisch - CZ",HYPERLINK(CONCATENATE("https://www.saflax.de/0-WVK-Retail/Bilder-Pictures/SAFLAX-",'Basis-Tabelle-Samen'!C313,"-",'Basis-Tabelle-Samen'!J313,"-seed-package-back-cr-czech.jpg")),
IF($C$1="Türkisch - TR",HYPERLINK(CONCATENATE("https://www.saflax.de/0-WVK-Retail/Bilder-Pictures/SAFLAX-",'Basis-Tabelle-Samen'!C313,"-",'Basis-Tabelle-Samen'!J313,"-seed-package-back-cr-turkish.jpg")),
IF($C$1="Ungarisch - HU",HYPERLINK(CONCATENATE("https://www.saflax.de/0-WVK-Retail/Bilder-Pictures/SAFLAX-",'Basis-Tabelle-Samen'!C313,"-",'Basis-Tabelle-Samen'!J313,"-seed-package-back-cr-hungarian.jpg")),
" ACHTUNG")))))))))))))))))))))))))))))</f>
        <v>https://www.saflax.de/0-WVK-Retail/Bilder-Pictures/SAFLAX-15244-verbena-officinalis-seed-package-back-cr-english.jpg</v>
      </c>
      <c r="AM322" s="330" t="str">
        <f>IF(H322&lt;1,"",
IF($C$1="Bulgarisch - BG",HYPERLINK(CONCATENATE("https://www.saflax.de/0-WVK-Retail/Bilder-Pictures/SAFLAX-",'Basis-Tabelle-Samen'!K313,"-",'Basis-Tabelle-Samen'!J313,"-garden-to-go-mini-bulgarian.jpg")),
IF($C$1="Dänisch - DK",HYPERLINK(CONCATENATE("https://www.saflax.de/0-WVK-Retail/Bilder-Pictures/SAFLAX-",'Basis-Tabelle-Samen'!K313,"-",'Basis-Tabelle-Samen'!J313,"-garden-to-go-mini-danish.jpg")),
IF($C$1="Deutsch - DE",HYPERLINK(CONCATENATE("https://www.saflax.de/0-WVK-Retail/Bilder-Pictures/SAFLAX-",'Basis-Tabelle-Samen'!K313,"-",'Basis-Tabelle-Samen'!J313,"-garden-to-go-mini-german.jpg")),
IF($C$1="Englisch - UK",HYPERLINK(CONCATENATE("https://www.saflax.de/0-WVK-Retail/Bilder-Pictures/SAFLAX-",'Basis-Tabelle-Samen'!K313,"-",'Basis-Tabelle-Samen'!J313,"-garden-to-go-mini-english.jpg")),
IF($C$1="Estnisch - EE",HYPERLINK(CONCATENATE("https://www.saflax.de/0-WVK-Retail/Bilder-Pictures/SAFLAX-",'Basis-Tabelle-Samen'!K313,"-",'Basis-Tabelle-Samen'!J313,"-garden-to-go-mini-estonian.jpg")),
IF($C$1="Finnisch - FI",HYPERLINK(CONCATENATE("https://www.saflax.de/0-WVK-Retail/Bilder-Pictures/SAFLAX-",'Basis-Tabelle-Samen'!K313,"-",'Basis-Tabelle-Samen'!J313,"-garden-to-go-mini-finnish.jpg")),
IF($C$1="Französisch - FR",HYPERLINK(CONCATENATE("https://www.saflax.de/0-WVK-Retail/Bilder-Pictures/SAFLAX-",'Basis-Tabelle-Samen'!K313,"-",'Basis-Tabelle-Samen'!J313,"-garden-to-go-mini-french.jpg")),
IF($C$1="Griechisch - GR",HYPERLINK(CONCATENATE("https://www.saflax.de/0-WVK-Retail/Bilder-Pictures/SAFLAX-",'Basis-Tabelle-Samen'!K313,"-",'Basis-Tabelle-Samen'!J313,"-garden-to-go-mini-greek.jpg")),
IF($C$1="Irisch - IE",HYPERLINK(CONCATENATE("https://www.saflax.de/0-WVK-Retail/Bilder-Pictures/SAFLAX-",'Basis-Tabelle-Samen'!K313,"-",'Basis-Tabelle-Samen'!J313,"-garden-to-go-mini-irish.jpg")),
IF($C$1="Isländisch - IS",HYPERLINK(CONCATENATE("https://www.saflax.de/0-WVK-Retail/Bilder-Pictures/SAFLAX-",'Basis-Tabelle-Samen'!K313,"-",'Basis-Tabelle-Samen'!J313,"-garden-to-go-mini-icelandic.jpg")),
IF($C$1="Italienisch - IT",HYPERLINK(CONCATENATE("https://www.saflax.de/0-WVK-Retail/Bilder-Pictures/SAFLAX-",'Basis-Tabelle-Samen'!K313,"-",'Basis-Tabelle-Samen'!J313,"-garden-to-go-mini-italian.jpg")),
IF($C$1="Japanisch - JP",HYPERLINK(CONCATENATE("https://www.saflax.de/0-WVK-Retail/Bilder-Pictures/SAFLAX-",'Basis-Tabelle-Samen'!K313,"-",'Basis-Tabelle-Samen'!J313,"-garden-to-go-mini-japanese.jpg")),
IF($C$1="Kroatisch - HR",HYPERLINK(CONCATENATE("https://www.saflax.de/0-WVK-Retail/Bilder-Pictures/SAFLAX-",'Basis-Tabelle-Samen'!K313,"-",'Basis-Tabelle-Samen'!J313,"-garden-to-go-mini-croatian.jpg")),
IF($C$1="Lettisch - LV",HYPERLINK(CONCATENATE("https://www.saflax.de/0-WVK-Retail/Bilder-Pictures/SAFLAX-",'Basis-Tabelle-Samen'!K313,"-",'Basis-Tabelle-Samen'!J313,"-garden-to-go-mini-latvian.jpg")),
IF($C$1="Litauisch - LT",HYPERLINK(CONCATENATE("https://www.saflax.de/0-WVK-Retail/Bilder-Pictures/SAFLAX-",'Basis-Tabelle-Samen'!K313,"-",'Basis-Tabelle-Samen'!J313,"-garden-to-go-mini-lithuanian.jpg")),
IF($C$1="Maltesisch - MT",HYPERLINK(CONCATENATE("https://www.saflax.de/0-WVK-Retail/Bilder-Pictures/SAFLAX-",'Basis-Tabelle-Samen'!K313,"-",'Basis-Tabelle-Samen'!J313,"-garden-to-go-mini-maltese.jpg")),
IF($C$1="Niederländisch - NL",HYPERLINK(CONCATENATE("https://www.saflax.de/0-WVK-Retail/Bilder-Pictures/SAFLAX-",'Basis-Tabelle-Samen'!K313,"-",'Basis-Tabelle-Samen'!J313,"-garden-to-go-mini-dutch.jpg")),
IF($C$1="Norwegisch - NO",HYPERLINK(CONCATENATE("https://www.saflax.de/0-WVK-Retail/Bilder-Pictures/SAFLAX-",'Basis-Tabelle-Samen'!K313,"-",'Basis-Tabelle-Samen'!J313,"-garden-to-go-mini-nowegian.jpg")),
IF($C$1="Polnisch - PL",HYPERLINK(CONCATENATE("https://www.saflax.de/0-WVK-Retail/Bilder-Pictures/SAFLAX-",'Basis-Tabelle-Samen'!K313,"-",'Basis-Tabelle-Samen'!J313,"-garden-to-go-mini-polish.jpg")),
IF($C$1="Portugiesisch - PT",HYPERLINK(CONCATENATE("https://www.saflax.de/0-WVK-Retail/Bilder-Pictures/SAFLAX-",'Basis-Tabelle-Samen'!K313,"-",'Basis-Tabelle-Samen'!J313,"-garden-to-go-mini-portuguese.jpg")),
IF($C$1="Rumänisch - RO",HYPERLINK(CONCATENATE("https://www.saflax.de/0-WVK-Retail/Bilder-Pictures/SAFLAX-",'Basis-Tabelle-Samen'!K313,"-",'Basis-Tabelle-Samen'!J313,"-garden-to-go-mini-romanian.jpg")),
IF($C$1="Schwedisch - SE",HYPERLINK(CONCATENATE("https://www.saflax.de/0-WVK-Retail/Bilder-Pictures/SAFLAX-",'Basis-Tabelle-Samen'!K313,"-",'Basis-Tabelle-Samen'!J313,"-garden-to-go-mini-swedish.jpg")),
IF($C$1="Slowakisch - SK",HYPERLINK(CONCATENATE("https://www.saflax.de/0-WVK-Retail/Bilder-Pictures/SAFLAX-",'Basis-Tabelle-Samen'!K313,"-",'Basis-Tabelle-Samen'!J313,"-garden-to-go-mini-slovak.jpg")),
IF($C$1="Slowenisch - SI",HYPERLINK(CONCATENATE("https://www.saflax.de/0-WVK-Retail/Bilder-Pictures/SAFLAX-",'Basis-Tabelle-Samen'!K313,"-",'Basis-Tabelle-Samen'!J313,"-garden-to-go-mini-slovenian.jpg")),
IF($C$1="Spanisch - ES",HYPERLINK(CONCATENATE("https://www.saflax.de/0-WVK-Retail/Bilder-Pictures/SAFLAX-",'Basis-Tabelle-Samen'!K313,"-",'Basis-Tabelle-Samen'!J313,"-garden-to-go-mini-spanish.jpg")),
IF($C$1="Tschechisch - CZ",HYPERLINK(CONCATENATE("https://www.saflax.de/0-WVK-Retail/Bilder-Pictures/SAFLAX-",'Basis-Tabelle-Samen'!K313,"-",'Basis-Tabelle-Samen'!J313,"-garden-to-go-mini-czech.jpg")),
IF($C$1="Türkisch - TR",HYPERLINK(CONCATENATE("https://www.saflax.de/0-WVK-Retail/Bilder-Pictures/SAFLAX-",'Basis-Tabelle-Samen'!K313,"-",'Basis-Tabelle-Samen'!J313,"-garden-to-go-mini-turkish.jpg")),
IF($C$1="Ungarisch - HU",HYPERLINK(CONCATENATE("https://www.saflax.de/0-WVK-Retail/Bilder-Pictures/SAFLAX-",'Basis-Tabelle-Samen'!K313,"-",'Basis-Tabelle-Samen'!J313,"-garden-to-go-mini-hungarian.jpg")),
" ACHTUNG")))))))))))))))))))))))))))))</f>
        <v>https://www.saflax.de/0-WVK-Retail/Bilder-Pictures/SAFLAX-75244-verbena-officinalis-garden-to-go-mini-english.jpg</v>
      </c>
      <c r="AN322" s="330" t="str">
        <f>IF(I322&lt;1,"",
IF($C$1="Bulgarisch - BG",HYPERLINK(CONCATENATE("https://www.saflax.de/0-WVK-Retail/Bilder-Pictures/SAFLAX-",'Basis-Tabelle-Samen'!N313,"-",'Basis-Tabelle-Samen'!J313,"-garden-to-go-lite-bulgarian.jpg")),
IF($C$1="Dänisch - DK",HYPERLINK(CONCATENATE("https://www.saflax.de/0-WVK-Retail/Bilder-Pictures/SAFLAX-",'Basis-Tabelle-Samen'!N313,"-",'Basis-Tabelle-Samen'!J313,"-garden-to-go-lite-danish.jpg")),
IF($C$1="Deutsch - DE",HYPERLINK(CONCATENATE("https://www.saflax.de/0-WVK-Retail/Bilder-Pictures/SAFLAX-",'Basis-Tabelle-Samen'!N313,"-",'Basis-Tabelle-Samen'!J313,"-garden-to-go-lite-german.jpg")),
IF($C$1="Englisch - UK",HYPERLINK(CONCATENATE("https://www.saflax.de/0-WVK-Retail/Bilder-Pictures/SAFLAX-",'Basis-Tabelle-Samen'!N313,"-",'Basis-Tabelle-Samen'!J313,"-garden-to-go-lite-english.jpg")),
IF($C$1="Estnisch - EE",HYPERLINK(CONCATENATE("https://www.saflax.de/0-WVK-Retail/Bilder-Pictures/SAFLAX-",'Basis-Tabelle-Samen'!N313,"-",'Basis-Tabelle-Samen'!J313,"-garden-to-go-lite-estonian.jpg")),
IF($C$1="Finnisch - FI",HYPERLINK(CONCATENATE("https://www.saflax.de/0-WVK-Retail/Bilder-Pictures/SAFLAX-",'Basis-Tabelle-Samen'!N313,"-",'Basis-Tabelle-Samen'!J313,"-garden-to-go-lite-finnish.jpg")),
IF($C$1="Französisch - FR",HYPERLINK(CONCATENATE("https://www.saflax.de/0-WVK-Retail/Bilder-Pictures/SAFLAX-",'Basis-Tabelle-Samen'!N313,"-",'Basis-Tabelle-Samen'!J313,"-garden-to-go-lite-french.jpg")),
IF($C$1="Griechisch - GR",HYPERLINK(CONCATENATE("https://www.saflax.de/0-WVK-Retail/Bilder-Pictures/SAFLAX-",'Basis-Tabelle-Samen'!N313,"-",'Basis-Tabelle-Samen'!J313,"-garden-to-go-lite-greek.jpg")),
IF($C$1="Irisch - IE",HYPERLINK(CONCATENATE("https://www.saflax.de/0-WVK-Retail/Bilder-Pictures/SAFLAX-",'Basis-Tabelle-Samen'!N313,"-",'Basis-Tabelle-Samen'!J313,"-garden-to-go-lite-irish.jpg")),
IF($C$1="Isländisch - IS",HYPERLINK(CONCATENATE("https://www.saflax.de/0-WVK-Retail/Bilder-Pictures/SAFLAX-",'Basis-Tabelle-Samen'!N313,"-",'Basis-Tabelle-Samen'!J313,"-garden-to-go-lite-icelandic.jpg")),
IF($C$1="Italienisch - IT",HYPERLINK(CONCATENATE("https://www.saflax.de/0-WVK-Retail/Bilder-Pictures/SAFLAX-",'Basis-Tabelle-Samen'!N313,"-",'Basis-Tabelle-Samen'!J313,"-garden-to-go-lite-italian.jpg")),
IF($C$1="Japanisch - JP",HYPERLINK(CONCATENATE("https://www.saflax.de/0-WVK-Retail/Bilder-Pictures/SAFLAX-",'Basis-Tabelle-Samen'!N313,"-",'Basis-Tabelle-Samen'!J313,"-garden-to-go-lite-japanese.jpg")),
IF($C$1="Kroatisch - HR",HYPERLINK(CONCATENATE("https://www.saflax.de/0-WVK-Retail/Bilder-Pictures/SAFLAX-",'Basis-Tabelle-Samen'!N313,"-",'Basis-Tabelle-Samen'!J313,"-garden-to-go-lite-croatian.jpg")),
IF($C$1="Lettisch - LV",HYPERLINK(CONCATENATE("https://www.saflax.de/0-WVK-Retail/Bilder-Pictures/SAFLAX-",'Basis-Tabelle-Samen'!N313,"-",'Basis-Tabelle-Samen'!J313,"-garden-to-go-lite-latvian.jpg")),
IF($C$1="Litauisch - LT",HYPERLINK(CONCATENATE("https://www.saflax.de/0-WVK-Retail/Bilder-Pictures/SAFLAX-",'Basis-Tabelle-Samen'!N313,"-",'Basis-Tabelle-Samen'!J313,"-garden-to-go-lite-lithuanian.jpg")),
IF($C$1="Maltesisch - MT",HYPERLINK(CONCATENATE("https://www.saflax.de/0-WVK-Retail/Bilder-Pictures/SAFLAX-",'Basis-Tabelle-Samen'!N313,"-",'Basis-Tabelle-Samen'!J313,"-garden-to-go-lite-maltese.jpg")),
IF($C$1="Niederländisch - NL",HYPERLINK(CONCATENATE("https://www.saflax.de/0-WVK-Retail/Bilder-Pictures/SAFLAX-",'Basis-Tabelle-Samen'!N313,"-",'Basis-Tabelle-Samen'!J313,"-garden-to-go-lite-dutch.jpg")),
IF($C$1="Norwegisch - NO",HYPERLINK(CONCATENATE("https://www.saflax.de/0-WVK-Retail/Bilder-Pictures/SAFLAX-",'Basis-Tabelle-Samen'!N313,"-",'Basis-Tabelle-Samen'!J313,"-garden-to-go-lite-nowegian.jpg")),
IF($C$1="Polnisch - PL",HYPERLINK(CONCATENATE("https://www.saflax.de/0-WVK-Retail/Bilder-Pictures/SAFLAX-",'Basis-Tabelle-Samen'!N313,"-",'Basis-Tabelle-Samen'!J313,"-garden-to-go-lite-polish.jpg")),
IF($C$1="Portugiesisch - PT",HYPERLINK(CONCATENATE("https://www.saflax.de/0-WVK-Retail/Bilder-Pictures/SAFLAX-",'Basis-Tabelle-Samen'!N313,"-",'Basis-Tabelle-Samen'!J313,"-garden-to-go-lite-portuguese.jpg")),
IF($C$1="Rumänisch - RO",HYPERLINK(CONCATENATE("https://www.saflax.de/0-WVK-Retail/Bilder-Pictures/SAFLAX-",'Basis-Tabelle-Samen'!N313,"-",'Basis-Tabelle-Samen'!J313,"-garden-to-go-lite-romanian.jpg")),
IF($C$1="Schwedisch - SE",HYPERLINK(CONCATENATE("https://www.saflax.de/0-WVK-Retail/Bilder-Pictures/SAFLAX-",'Basis-Tabelle-Samen'!N313,"-",'Basis-Tabelle-Samen'!J313,"-garden-to-go-lite-swedish.jpg")),
IF($C$1="Slowakisch - SK",HYPERLINK(CONCATENATE("https://www.saflax.de/0-WVK-Retail/Bilder-Pictures/SAFLAX-",'Basis-Tabelle-Samen'!N313,"-",'Basis-Tabelle-Samen'!J313,"-garden-to-go-lite-slovak.jpg")),
IF($C$1="Slowenisch - SI",HYPERLINK(CONCATENATE("https://www.saflax.de/0-WVK-Retail/Bilder-Pictures/SAFLAX-",'Basis-Tabelle-Samen'!N313,"-",'Basis-Tabelle-Samen'!J313,"-garden-to-go-lite-slovenian.jpg")),
IF($C$1="Spanisch - ES",HYPERLINK(CONCATENATE("https://www.saflax.de/0-WVK-Retail/Bilder-Pictures/SAFLAX-",'Basis-Tabelle-Samen'!N313,"-",'Basis-Tabelle-Samen'!J313,"-garden-to-go-lite-spanish.jpg")),
IF($C$1="Tschechisch - CZ",HYPERLINK(CONCATENATE("https://www.saflax.de/0-WVK-Retail/Bilder-Pictures/SAFLAX-",'Basis-Tabelle-Samen'!N313,"-",'Basis-Tabelle-Samen'!J313,"-garden-to-go-lite-czech.jpg")),
IF($C$1="Türkisch - TR",HYPERLINK(CONCATENATE("https://www.saflax.de/0-WVK-Retail/Bilder-Pictures/SAFLAX-",'Basis-Tabelle-Samen'!N313,"-",'Basis-Tabelle-Samen'!J313,"-garden-to-go-lite-turkish.jpg")),
IF($C$1="Ungarisch - HU",HYPERLINK(CONCATENATE("https://www.saflax.de/0-WVK-Retail/Bilder-Pictures/SAFLAX-",'Basis-Tabelle-Samen'!N313,"-",'Basis-Tabelle-Samen'!J313,"-garden-to-go-lite-hungarian.jpg")),
" ACHTUNG")))))))))))))))))))))))))))))</f>
        <v>https://www.saflax.de/0-WVK-Retail/Bilder-Pictures/SAFLAX-85244-verbena-officinalis-garden-to-go-lite-english.jpg</v>
      </c>
      <c r="AO322" s="330" t="str">
        <f>IF(J322&lt;1,"",
IF($C$1="Bulgarisch - BG",HYPERLINK(CONCATENATE("https://www.saflax.de/0-WVK-Retail/Bilder-Pictures/SAFLAX-",'Basis-Tabelle-Samen'!Q313,"-",'Basis-Tabelle-Samen'!J313,"-garden-to-go-bulgarian.jpg")),
IF($C$1="Dänisch - DK",HYPERLINK(CONCATENATE("https://www.saflax.de/0-WVK-Retail/Bilder-Pictures/SAFLAX-",'Basis-Tabelle-Samen'!Q313,"-",'Basis-Tabelle-Samen'!J313,"-garden-to-go-danish.jpg")),
IF($C$1="Deutsch - DE",HYPERLINK(CONCATENATE("https://www.saflax.de/0-WVK-Retail/Bilder-Pictures/SAFLAX-",'Basis-Tabelle-Samen'!Q313,"-",'Basis-Tabelle-Samen'!J313,"-garden-to-go-german.jpg")),
IF($C$1="Englisch - UK",HYPERLINK(CONCATENATE("https://www.saflax.de/0-WVK-Retail/Bilder-Pictures/SAFLAX-",'Basis-Tabelle-Samen'!Q313,"-",'Basis-Tabelle-Samen'!J313,"-garden-to-go-english.jpg")),
IF($C$1="Estnisch - EE",HYPERLINK(CONCATENATE("https://www.saflax.de/0-WVK-Retail/Bilder-Pictures/SAFLAX-",'Basis-Tabelle-Samen'!Q313,"-",'Basis-Tabelle-Samen'!J313,"-garden-to-go-estonian.jpg")),
IF($C$1="Finnisch - FI",HYPERLINK(CONCATENATE("https://www.saflax.de/0-WVK-Retail/Bilder-Pictures/SAFLAX-",'Basis-Tabelle-Samen'!Q313,"-",'Basis-Tabelle-Samen'!J313,"-garden-to-go-finnish.jpg")),
IF($C$1="Französisch - FR",HYPERLINK(CONCATENATE("https://www.saflax.de/0-WVK-Retail/Bilder-Pictures/SAFLAX-",'Basis-Tabelle-Samen'!Q313,"-",'Basis-Tabelle-Samen'!J313,"-garden-to-go-french.jpg")),
IF($C$1="Griechisch - GR",HYPERLINK(CONCATENATE("https://www.saflax.de/0-WVK-Retail/Bilder-Pictures/SAFLAX-",'Basis-Tabelle-Samen'!Q313,"-",'Basis-Tabelle-Samen'!J313,"-garden-to-go-greek.jpg")),
IF($C$1="Irisch - IE",HYPERLINK(CONCATENATE("https://www.saflax.de/0-WVK-Retail/Bilder-Pictures/SAFLAX-",'Basis-Tabelle-Samen'!Q313,"-",'Basis-Tabelle-Samen'!J313,"-garden-to-go-irish.jpg")),
IF($C$1="Isländisch - IS",HYPERLINK(CONCATENATE("https://www.saflax.de/0-WVK-Retail/Bilder-Pictures/SAFLAX-",'Basis-Tabelle-Samen'!Q313,"-",'Basis-Tabelle-Samen'!J313,"-garden-to-go-icelandic.jpg")),
IF($C$1="Italienisch - IT",HYPERLINK(CONCATENATE("https://www.saflax.de/0-WVK-Retail/Bilder-Pictures/SAFLAX-",'Basis-Tabelle-Samen'!Q313,"-",'Basis-Tabelle-Samen'!J313,"-garden-to-go-italian.jpg")),
IF($C$1="Japanisch - JP",HYPERLINK(CONCATENATE("https://www.saflax.de/0-WVK-Retail/Bilder-Pictures/SAFLAX-",'Basis-Tabelle-Samen'!Q313,"-",'Basis-Tabelle-Samen'!J313,"-garden-to-go-japanese.jpg")),
IF($C$1="Kroatisch - HR",HYPERLINK(CONCATENATE("https://www.saflax.de/0-WVK-Retail/Bilder-Pictures/SAFLAX-",'Basis-Tabelle-Samen'!Q313,"-",'Basis-Tabelle-Samen'!J313,"-garden-to-go-croatian.jpg")),
IF($C$1="Lettisch - LV",HYPERLINK(CONCATENATE("https://www.saflax.de/0-WVK-Retail/Bilder-Pictures/SAFLAX-",'Basis-Tabelle-Samen'!Q313,"-",'Basis-Tabelle-Samen'!J313,"-garden-to-go-latvian.jpg")),
IF($C$1="Litauisch - LT",HYPERLINK(CONCATENATE("https://www.saflax.de/0-WVK-Retail/Bilder-Pictures/SAFLAX-",'Basis-Tabelle-Samen'!Q313,"-",'Basis-Tabelle-Samen'!J313,"-garden-to-go-lithuanian.jpg")),
IF($C$1="Maltesisch - MT",HYPERLINK(CONCATENATE("https://www.saflax.de/0-WVK-Retail/Bilder-Pictures/SAFLAX-",'Basis-Tabelle-Samen'!Q313,"-",'Basis-Tabelle-Samen'!J313,"-garden-to-go-maltese.jpg")),
IF($C$1="Niederländisch - NL",HYPERLINK(CONCATENATE("https://www.saflax.de/0-WVK-Retail/Bilder-Pictures/SAFLAX-",'Basis-Tabelle-Samen'!Q313,"-",'Basis-Tabelle-Samen'!J313,"-garden-to-go-dutch.jpg")),
IF($C$1="Norwegisch - NO",HYPERLINK(CONCATENATE("https://www.saflax.de/0-WVK-Retail/Bilder-Pictures/SAFLAX-",'Basis-Tabelle-Samen'!Q313,"-",'Basis-Tabelle-Samen'!J313,"-garden-to-go-nowegian.jpg")),
IF($C$1="Polnisch - PL",HYPERLINK(CONCATENATE("https://www.saflax.de/0-WVK-Retail/Bilder-Pictures/SAFLAX-",'Basis-Tabelle-Samen'!Q313,"-",'Basis-Tabelle-Samen'!J313,"-garden-to-go-polish.jpg")),
IF($C$1="Portugiesisch - PT",HYPERLINK(CONCATENATE("https://www.saflax.de/0-WVK-Retail/Bilder-Pictures/SAFLAX-",'Basis-Tabelle-Samen'!Q313,"-",'Basis-Tabelle-Samen'!J313,"-garden-to-go-portuguese.jpg")),
IF($C$1="Rumänisch - RO",HYPERLINK(CONCATENATE("https://www.saflax.de/0-WVK-Retail/Bilder-Pictures/SAFLAX-",'Basis-Tabelle-Samen'!Q313,"-",'Basis-Tabelle-Samen'!J313,"-garden-to-go-romanian.jpg")),
IF($C$1="Schwedisch - SE",HYPERLINK(CONCATENATE("https://www.saflax.de/0-WVK-Retail/Bilder-Pictures/SAFLAX-",'Basis-Tabelle-Samen'!Q313,"-",'Basis-Tabelle-Samen'!J313,"-garden-to-go-swedish.jpg")),
IF($C$1="Slowakisch - SK",HYPERLINK(CONCATENATE("https://www.saflax.de/0-WVK-Retail/Bilder-Pictures/SAFLAX-",'Basis-Tabelle-Samen'!Q313,"-",'Basis-Tabelle-Samen'!J313,"-garden-to-go-slovak.jpg")),
IF($C$1="Slowenisch - SI",HYPERLINK(CONCATENATE("https://www.saflax.de/0-WVK-Retail/Bilder-Pictures/SAFLAX-",'Basis-Tabelle-Samen'!Q313,"-",'Basis-Tabelle-Samen'!J313,"-garden-to-go-slovenian.jpg")),
IF($C$1="Spanisch - ES",HYPERLINK(CONCATENATE("https://www.saflax.de/0-WVK-Retail/Bilder-Pictures/SAFLAX-",'Basis-Tabelle-Samen'!Q313,"-",'Basis-Tabelle-Samen'!J313,"-garden-to-go-spanish.jpg")),
IF($C$1="Tschechisch - CZ",HYPERLINK(CONCATENATE("https://www.saflax.de/0-WVK-Retail/Bilder-Pictures/SAFLAX-",'Basis-Tabelle-Samen'!Q313,"-",'Basis-Tabelle-Samen'!J313,"-garden-to-go-czech.jpg")),
IF($C$1="Türkisch - TR",HYPERLINK(CONCATENATE("https://www.saflax.de/0-WVK-Retail/Bilder-Pictures/SAFLAX-",'Basis-Tabelle-Samen'!Q313,"-",'Basis-Tabelle-Samen'!J313,"-garden-to-go-turkish.jpg")),
IF($C$1="Ungarisch - HU",HYPERLINK(CONCATENATE("https://www.saflax.de/0-WVK-Retail/Bilder-Pictures/SAFLAX-",'Basis-Tabelle-Samen'!Q313,"-",'Basis-Tabelle-Samen'!J313,"-garden-to-go-hungarian.jpg")),
" ACHTUNG")))))))))))))))))))))))))))))</f>
        <v>https://www.saflax.de/0-WVK-Retail/Bilder-Pictures/SAFLAX-55244-verbena-officinalis-garden-to-go-english.jpg</v>
      </c>
      <c r="AP322" s="330" t="str">
        <f>IF(K322&lt;1,"",
IF($C$1="Bulgarisch - BG",HYPERLINK(CONCATENATE("https://www.saflax.de/0-WVK-Retail/Bilder-Pictures/SAFLAX-",'Basis-Tabelle-Samen'!T313,"-",'Basis-Tabelle-Samen'!J313,"-cultivation-set-bulgarian.jpg")),
IF($C$1="Dänisch - DK",HYPERLINK(CONCATENATE("https://www.saflax.de/0-WVK-Retail/Bilder-Pictures/SAFLAX-",'Basis-Tabelle-Samen'!T313,"-",'Basis-Tabelle-Samen'!J313,"-cultivation-set-danish.jpg")),
IF($C$1="Deutsch - DE",HYPERLINK(CONCATENATE("https://www.saflax.de/0-WVK-Retail/Bilder-Pictures/SAFLAX-",'Basis-Tabelle-Samen'!T313,"-",'Basis-Tabelle-Samen'!J313,"-cultivation-set-german.jpg")),
IF($C$1="Englisch - UK",HYPERLINK(CONCATENATE("https://www.saflax.de/0-WVK-Retail/Bilder-Pictures/SAFLAX-",'Basis-Tabelle-Samen'!T313,"-",'Basis-Tabelle-Samen'!J313,"-cultivation-set-english.jpg")),
IF($C$1="Estnisch - EE",HYPERLINK(CONCATENATE("https://www.saflax.de/0-WVK-Retail/Bilder-Pictures/SAFLAX-",'Basis-Tabelle-Samen'!T313,"-",'Basis-Tabelle-Samen'!J313,"-cultivation-set-estonian.jpg")),
IF($C$1="Finnisch - FI",HYPERLINK(CONCATENATE("https://www.saflax.de/0-WVK-Retail/Bilder-Pictures/SAFLAX-",'Basis-Tabelle-Samen'!T313,"-",'Basis-Tabelle-Samen'!J313,"-cultivation-set-finnish.jpg")),
IF($C$1="Französisch - FR",HYPERLINK(CONCATENATE("https://www.saflax.de/0-WVK-Retail/Bilder-Pictures/SAFLAX-",'Basis-Tabelle-Samen'!T313,"-",'Basis-Tabelle-Samen'!J313,"-cultivation-set-french.jpg")),
IF($C$1="Griechisch - GR",HYPERLINK(CONCATENATE("https://www.saflax.de/0-WVK-Retail/Bilder-Pictures/SAFLAX-",'Basis-Tabelle-Samen'!T313,"-",'Basis-Tabelle-Samen'!J313,"-cultivation-set-greek.jpg")),
IF($C$1="Irisch - IE",HYPERLINK(CONCATENATE("https://www.saflax.de/0-WVK-Retail/Bilder-Pictures/SAFLAX-",'Basis-Tabelle-Samen'!T313,"-",'Basis-Tabelle-Samen'!J313,"-cultivation-set-irish.jpg")),
IF($C$1="Isländisch - IS",HYPERLINK(CONCATENATE("https://www.saflax.de/0-WVK-Retail/Bilder-Pictures/SAFLAX-",'Basis-Tabelle-Samen'!T313,"-",'Basis-Tabelle-Samen'!J313,"-cultivation-set-icelandic.jpg")),
IF($C$1="Italienisch - IT",HYPERLINK(CONCATENATE("https://www.saflax.de/0-WVK-Retail/Bilder-Pictures/SAFLAX-",'Basis-Tabelle-Samen'!T313,"-",'Basis-Tabelle-Samen'!J313,"-cultivation-set-italian.jpg")),
IF($C$1="Japanisch - JP",HYPERLINK(CONCATENATE("https://www.saflax.de/0-WVK-Retail/Bilder-Pictures/SAFLAX-",'Basis-Tabelle-Samen'!T313,"-",'Basis-Tabelle-Samen'!J313,"-cultivation-set-japanese.jpg")),
IF($C$1="Kroatisch - HR",HYPERLINK(CONCATENATE("https://www.saflax.de/0-WVK-Retail/Bilder-Pictures/SAFLAX-",'Basis-Tabelle-Samen'!T313,"-",'Basis-Tabelle-Samen'!J313,"-cultivation-set-croatian.jpg")),
IF($C$1="Lettisch - LV",HYPERLINK(CONCATENATE("https://www.saflax.de/0-WVK-Retail/Bilder-Pictures/SAFLAX-",'Basis-Tabelle-Samen'!T313,"-",'Basis-Tabelle-Samen'!J313,"-cultivation-set-latvian.jpg")),
IF($C$1="Litauisch - LT",HYPERLINK(CONCATENATE("https://www.saflax.de/0-WVK-Retail/Bilder-Pictures/SAFLAX-",'Basis-Tabelle-Samen'!T313,"-",'Basis-Tabelle-Samen'!J313,"-cultivation-set-lithuanian.jpg")),
IF($C$1="Maltesisch - MT",HYPERLINK(CONCATENATE("https://www.saflax.de/0-WVK-Retail/Bilder-Pictures/SAFLAX-",'Basis-Tabelle-Samen'!T313,"-",'Basis-Tabelle-Samen'!J313,"-cultivation-set-maltese.jpg")),
IF($C$1="Niederländisch - NL",HYPERLINK(CONCATENATE("https://www.saflax.de/0-WVK-Retail/Bilder-Pictures/SAFLAX-",'Basis-Tabelle-Samen'!T313,"-",'Basis-Tabelle-Samen'!J313,"-cultivation-set-dutch.jpg")),
IF($C$1="Norwegisch - NO",HYPERLINK(CONCATENATE("https://www.saflax.de/0-WVK-Retail/Bilder-Pictures/SAFLAX-",'Basis-Tabelle-Samen'!T313,"-",'Basis-Tabelle-Samen'!J313,"-cultivation-set-nowegian.jpg")),
IF($C$1="Polnisch - PL",HYPERLINK(CONCATENATE("https://www.saflax.de/0-WVK-Retail/Bilder-Pictures/SAFLAX-",'Basis-Tabelle-Samen'!T313,"-",'Basis-Tabelle-Samen'!J313,"-cultivation-set-polish.jpg")),
IF($C$1="Portugiesisch - PT",HYPERLINK(CONCATENATE("https://www.saflax.de/0-WVK-Retail/Bilder-Pictures/SAFLAX-",'Basis-Tabelle-Samen'!T313,"-",'Basis-Tabelle-Samen'!J313,"-cultivation-set-portuguese.jpg")),
IF($C$1="Rumänisch - RO",HYPERLINK(CONCATENATE("https://www.saflax.de/0-WVK-Retail/Bilder-Pictures/SAFLAX-",'Basis-Tabelle-Samen'!T313,"-",'Basis-Tabelle-Samen'!J313,"-cultivation-set-romanian.jpg")),
IF($C$1="Schwedisch - SE",HYPERLINK(CONCATENATE("https://www.saflax.de/0-WVK-Retail/Bilder-Pictures/SAFLAX-",'Basis-Tabelle-Samen'!T313,"-",'Basis-Tabelle-Samen'!J313,"-cultivation-set-swedish.jpg")),
IF($C$1="Slowakisch - SK",HYPERLINK(CONCATENATE("https://www.saflax.de/0-WVK-Retail/Bilder-Pictures/SAFLAX-",'Basis-Tabelle-Samen'!T313,"-",'Basis-Tabelle-Samen'!J313,"-cultivation-set-slovak.jpg")),
IF($C$1="Slowenisch - SI",HYPERLINK(CONCATENATE("https://www.saflax.de/0-WVK-Retail/Bilder-Pictures/SAFLAX-",'Basis-Tabelle-Samen'!T313,"-",'Basis-Tabelle-Samen'!J313,"-cultivation-set-slovenian.jpg")),
IF($C$1="Spanisch - ES",HYPERLINK(CONCATENATE("https://www.saflax.de/0-WVK-Retail/Bilder-Pictures/SAFLAX-",'Basis-Tabelle-Samen'!T313,"-",'Basis-Tabelle-Samen'!J313,"-cultivation-set-spanish.jpg")),
IF($C$1="Tschechisch - CZ",HYPERLINK(CONCATENATE("https://www.saflax.de/0-WVK-Retail/Bilder-Pictures/SAFLAX-",'Basis-Tabelle-Samen'!T313,"-",'Basis-Tabelle-Samen'!J313,"-cultivation-set-czech.jpg")),
IF($C$1="Türkisch - TR",HYPERLINK(CONCATENATE("https://www.saflax.de/0-WVK-Retail/Bilder-Pictures/SAFLAX-",'Basis-Tabelle-Samen'!T313,"-",'Basis-Tabelle-Samen'!J313,"-cultivation-set-turkish.jpg")),
IF($C$1="Ungarisch - HU",HYPERLINK(CONCATENATE("https://www.saflax.de/0-WVK-Retail/Bilder-Pictures/SAFLAX-",'Basis-Tabelle-Samen'!T313,"-",'Basis-Tabelle-Samen'!J313,"-cultivation-set-hungarian.jpg")),
" ACHTUNG")))))))))))))))))))))))))))))</f>
        <v>https://www.saflax.de/0-WVK-Retail/Bilder-Pictures/SAFLAX-35244-verbena-officinalis-cultivation-set-english.jpg</v>
      </c>
      <c r="AQ322" s="330" t="str">
        <f>IF(L322&lt;1,"",
IF($C$1="Bulgarisch - BG",HYPERLINK(CONCATENATE("https://www.saflax.de/0-WVK-Retail/Bilder-Pictures/SAFLAX-",'Basis-Tabelle-Samen'!W313,"-",'Basis-Tabelle-Samen'!J313,"-garden-in-the-bag-bulgarian.jpg")),
IF($C$1="Dänisch - DK",HYPERLINK(CONCATENATE("https://www.saflax.de/0-WVK-Retail/Bilder-Pictures/SAFLAX-",'Basis-Tabelle-Samen'!W313,"-",'Basis-Tabelle-Samen'!J313,"-garden-in-the-bag-danish.jpg")),
IF($C$1="Deutsch - DE",HYPERLINK(CONCATENATE("https://www.saflax.de/0-WVK-Retail/Bilder-Pictures/SAFLAX-",'Basis-Tabelle-Samen'!W313,"-",'Basis-Tabelle-Samen'!J313,"-garden-in-the-bag-german.jpg")),
IF($C$1="Englisch - UK",HYPERLINK(CONCATENATE("https://www.saflax.de/0-WVK-Retail/Bilder-Pictures/SAFLAX-",'Basis-Tabelle-Samen'!W313,"-",'Basis-Tabelle-Samen'!J313,"-garden-in-the-bag-english.jpg")),
IF($C$1="Estnisch - EE",HYPERLINK(CONCATENATE("https://www.saflax.de/0-WVK-Retail/Bilder-Pictures/SAFLAX-",'Basis-Tabelle-Samen'!W313,"-",'Basis-Tabelle-Samen'!J313,"-garden-in-the-bag-estonian.jpg")),
IF($C$1="Finnisch - FI",HYPERLINK(CONCATENATE("https://www.saflax.de/0-WVK-Retail/Bilder-Pictures/SAFLAX-",'Basis-Tabelle-Samen'!W313,"-",'Basis-Tabelle-Samen'!J313,"-garden-in-the-bag-finnish.jpg")),
IF($C$1="Französisch - FR",HYPERLINK(CONCATENATE("https://www.saflax.de/0-WVK-Retail/Bilder-Pictures/SAFLAX-",'Basis-Tabelle-Samen'!W313,"-",'Basis-Tabelle-Samen'!J313,"-garden-in-the-bag-french.jpg")),
IF($C$1="Griechisch - GR",HYPERLINK(CONCATENATE("https://www.saflax.de/0-WVK-Retail/Bilder-Pictures/SAFLAX-",'Basis-Tabelle-Samen'!W313,"-",'Basis-Tabelle-Samen'!J313,"-garden-in-the-bag-greek.jpg")),
IF($C$1="Irisch - IE",HYPERLINK(CONCATENATE("https://www.saflax.de/0-WVK-Retail/Bilder-Pictures/SAFLAX-",'Basis-Tabelle-Samen'!W313,"-",'Basis-Tabelle-Samen'!J313,"-garden-in-the-bag-irish.jpg")),
IF($C$1="Isländisch - IS",HYPERLINK(CONCATENATE("https://www.saflax.de/0-WVK-Retail/Bilder-Pictures/SAFLAX-",'Basis-Tabelle-Samen'!W313,"-",'Basis-Tabelle-Samen'!J313,"-garden-in-the-bag-icelandic.jpg")),
IF($C$1="Italienisch - IT",HYPERLINK(CONCATENATE("https://www.saflax.de/0-WVK-Retail/Bilder-Pictures/SAFLAX-",'Basis-Tabelle-Samen'!W313,"-",'Basis-Tabelle-Samen'!J313,"-garden-in-the-bag-italian.jpg")),
IF($C$1="Japanisch - JP",HYPERLINK(CONCATENATE("https://www.saflax.de/0-WVK-Retail/Bilder-Pictures/SAFLAX-",'Basis-Tabelle-Samen'!W313,"-",'Basis-Tabelle-Samen'!J313,"-garden-in-the-bag-japanese.jpg")),
IF($C$1="Kroatisch - HR",HYPERLINK(CONCATENATE("https://www.saflax.de/0-WVK-Retail/Bilder-Pictures/SAFLAX-",'Basis-Tabelle-Samen'!W313,"-",'Basis-Tabelle-Samen'!J313,"-garden-in-the-bag-croatian.jpg")),
IF($C$1="Lettisch - LV",HYPERLINK(CONCATENATE("https://www.saflax.de/0-WVK-Retail/Bilder-Pictures/SAFLAX-",'Basis-Tabelle-Samen'!W313,"-",'Basis-Tabelle-Samen'!J313,"-garden-in-the-bag-latvian.jpg")),
IF($C$1="Litauisch - LT",HYPERLINK(CONCATENATE("https://www.saflax.de/0-WVK-Retail/Bilder-Pictures/SAFLAX-",'Basis-Tabelle-Samen'!W313,"-",'Basis-Tabelle-Samen'!J313,"-garden-in-the-bag-lithuanian.jpg")),
IF($C$1="Maltesisch - MT",HYPERLINK(CONCATENATE("https://www.saflax.de/0-WVK-Retail/Bilder-Pictures/SAFLAX-",'Basis-Tabelle-Samen'!W313,"-",'Basis-Tabelle-Samen'!J313,"-garden-in-the-bag-maltese.jpg")),
IF($C$1="Niederländisch - NL",HYPERLINK(CONCATENATE("https://www.saflax.de/0-WVK-Retail/Bilder-Pictures/SAFLAX-",'Basis-Tabelle-Samen'!W313,"-",'Basis-Tabelle-Samen'!J313,"-garden-in-the-bag-dutch.jpg")),
IF($C$1="Norwegisch - NO",HYPERLINK(CONCATENATE("https://www.saflax.de/0-WVK-Retail/Bilder-Pictures/SAFLAX-",'Basis-Tabelle-Samen'!W313,"-",'Basis-Tabelle-Samen'!J313,"-garden-in-the-bag-nowegian.jpg")),
IF($C$1="Polnisch - PL",HYPERLINK(CONCATENATE("https://www.saflax.de/0-WVK-Retail/Bilder-Pictures/SAFLAX-",'Basis-Tabelle-Samen'!W313,"-",'Basis-Tabelle-Samen'!J313,"-garden-in-the-bag-polish.jpg")),
IF($C$1="Portugiesisch - PT",HYPERLINK(CONCATENATE("https://www.saflax.de/0-WVK-Retail/Bilder-Pictures/SAFLAX-",'Basis-Tabelle-Samen'!W313,"-",'Basis-Tabelle-Samen'!J313,"-garden-in-the-bag-portuguese.jpg")),
IF($C$1="Rumänisch - RO",HYPERLINK(CONCATENATE("https://www.saflax.de/0-WVK-Retail/Bilder-Pictures/SAFLAX-",'Basis-Tabelle-Samen'!W313,"-",'Basis-Tabelle-Samen'!J313,"-garden-in-the-bag-romanian.jpg")),
IF($C$1="Schwedisch - SE",HYPERLINK(CONCATENATE("https://www.saflax.de/0-WVK-Retail/Bilder-Pictures/SAFLAX-",'Basis-Tabelle-Samen'!W313,"-",'Basis-Tabelle-Samen'!J313,"-garden-in-the-bag-swedish.jpg")),
IF($C$1="Slowakisch - SK",HYPERLINK(CONCATENATE("https://www.saflax.de/0-WVK-Retail/Bilder-Pictures/SAFLAX-",'Basis-Tabelle-Samen'!W313,"-",'Basis-Tabelle-Samen'!J313,"-garden-in-the-bag-slovak.jpg")),
IF($C$1="Slowenisch - SI",HYPERLINK(CONCATENATE("https://www.saflax.de/0-WVK-Retail/Bilder-Pictures/SAFLAX-",'Basis-Tabelle-Samen'!W313,"-",'Basis-Tabelle-Samen'!J313,"-garden-in-the-bag-slovenian.jpg")),
IF($C$1="Spanisch - ES",HYPERLINK(CONCATENATE("https://www.saflax.de/0-WVK-Retail/Bilder-Pictures/SAFLAX-",'Basis-Tabelle-Samen'!W313,"-",'Basis-Tabelle-Samen'!J313,"-garden-in-the-bag-spanish.jpg")),
IF($C$1="Tschechisch - CZ",HYPERLINK(CONCATENATE("https://www.saflax.de/0-WVK-Retail/Bilder-Pictures/SAFLAX-",'Basis-Tabelle-Samen'!W313,"-",'Basis-Tabelle-Samen'!J313,"-garden-in-the-bag-czech.jpg")),
IF($C$1="Türkisch - TR",HYPERLINK(CONCATENATE("https://www.saflax.de/0-WVK-Retail/Bilder-Pictures/SAFLAX-",'Basis-Tabelle-Samen'!W313,"-",'Basis-Tabelle-Samen'!J313,"-garden-in-the-bag-turkish.jpg")),
IF($C$1="Ungarisch - HU",HYPERLINK(CONCATENATE("https://www.saflax.de/0-WVK-Retail/Bilder-Pictures/SAFLAX-",'Basis-Tabelle-Samen'!W313,"-",'Basis-Tabelle-Samen'!J313,"-garden-in-the-bag-hungarian.jpg")),
" ACHTUNG")))))))))))))))))))))))))))))</f>
        <v>https://www.saflax.de/0-WVK-Retail/Bilder-Pictures/SAFLAX-65244-verbena-officinalis-garden-in-the-bag-english.jpg</v>
      </c>
    </row>
    <row r="323" spans="1:43" ht="17.100000000000001" customHeight="1" x14ac:dyDescent="0.2">
      <c r="A323" s="318" t="str">
        <f>IF('Basis-Tabelle-Samen'!A327="","",IF($C$1="Deutsch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23" s="319" t="str">
        <f>'Basis-Tabelle-Samen'!I327</f>
        <v>Rebutia / Mix</v>
      </c>
      <c r="C323" s="316" t="str">
        <f>IF($C$1="Bulgarisch - BG",'Basis-Tabelle-Samen'!Z327,
IF($C$1="Dänisch - DK",'Basis-Tabelle-Samen'!AA327,
IF($C$1="Deutsch - DE",'Basis-Tabelle-Samen'!AB327,
IF($C$1="Englisch - UK",'Basis-Tabelle-Samen'!AC327,
IF($C$1="Estnisch - EE",'Basis-Tabelle-Samen'!AD327,
IF($C$1="Finnisch - FI",'Basis-Tabelle-Samen'!AE327,
IF($C$1="Französisch - FR",'Basis-Tabelle-Samen'!AF327,
IF($C$1="Griechisch - GR",'Basis-Tabelle-Samen'!AG327,
IF($C$1="Irisch - IE",'Basis-Tabelle-Samen'!AH327,
IF($C$1="Isländisch - IS",'Basis-Tabelle-Samen'!AI327,
IF($C$1="Italienisch - IT",'Basis-Tabelle-Samen'!AJ327,
IF($C$1="Japanisch - JP",'Basis-Tabelle-Samen'!AK327,
IF($C$1="Kroatisch - HR",'Basis-Tabelle-Samen'!AL327,
IF($C$1="Lettisch - LV",'Basis-Tabelle-Samen'!AM327,
IF($C$1="Litauisch - LT",'Basis-Tabelle-Samen'!AN327,
IF($C$1="Maltesisch - MT",'Basis-Tabelle-Samen'!AO327,
IF($C$1="Niederländisch - NL",'Basis-Tabelle-Samen'!AP327,
IF($C$1="Norwegisch - NO",'Basis-Tabelle-Samen'!AQ327,
IF($C$1="Polnisch - PL",'Basis-Tabelle-Samen'!AR327,
IF($C$1="Portugiesisch - PT",'Basis-Tabelle-Samen'!AS327,
IF($C$1="Rumänisch - RO",'Basis-Tabelle-Samen'!AT327,
IF($C$1="Schwedisch - SE",'Basis-Tabelle-Samen'!AU327,
IF($C$1="Slowakisch - SK",'Basis-Tabelle-Samen'!AV327,
IF($C$1="Slowenisch - SI",'Basis-Tabelle-Samen'!AW327,
IF($C$1="Spanisch - ES",'Basis-Tabelle-Samen'!AX327,
IF($C$1="Tschechisch - CZ",'Basis-Tabelle-Samen'!AY327,
IF($C$1="Türkisch - TR",'Basis-Tabelle-Samen'!AZ327,
IF($C$1="Ungarisch - HU",'Basis-Tabelle-Samen'!BA327,
" ACHTUNG"))))))))))))))))))))))))))))</f>
        <v>Rebutia</v>
      </c>
      <c r="D323" s="320">
        <f>'Basis-Tabelle-Samen'!F327</f>
        <v>40</v>
      </c>
      <c r="E323" s="321" t="str">
        <f>'Basis-Tabelle-Samen'!H327</f>
        <v>7 %</v>
      </c>
      <c r="F323" s="322" t="str">
        <f>IF('Basis-Tabelle-Samen'!G327="","",'Basis-Tabelle-Samen'!G327)</f>
        <v>08</v>
      </c>
      <c r="G323" s="320">
        <f>'Basis-Tabelle-Samen'!C327</f>
        <v>19425</v>
      </c>
      <c r="H323" s="323">
        <f>'Basis-Tabelle-Samen'!D327</f>
        <v>4055473194257</v>
      </c>
      <c r="I323" s="324">
        <f>'Basis-Tabelle-Samen'!E327</f>
        <v>1.85</v>
      </c>
      <c r="J323" s="325">
        <f t="shared" si="4"/>
        <v>12</v>
      </c>
      <c r="K323" s="326">
        <f>'Basis-Tabelle-Samen'!K327</f>
        <v>79425</v>
      </c>
      <c r="L323" s="323">
        <f>'Basis-Tabelle-Samen'!L327</f>
        <v>4055473794259</v>
      </c>
      <c r="M323" s="324">
        <f>'Basis-Tabelle-Samen'!M327</f>
        <v>2.4500000000000002</v>
      </c>
      <c r="N323" s="326">
        <f>IF(K323&lt;1,"",'3'!$I$15)</f>
        <v>15</v>
      </c>
      <c r="O323" s="327">
        <f>IF(K323&lt;1,"",'3'!$J$11)</f>
        <v>90</v>
      </c>
      <c r="P323" s="326">
        <f>'Basis-Tabelle-Samen'!N327</f>
        <v>89425</v>
      </c>
      <c r="Q323" s="323">
        <f>'Basis-Tabelle-Samen'!O327</f>
        <v>4055473894256</v>
      </c>
      <c r="R323" s="328">
        <f>'Basis-Tabelle-Samen'!P327</f>
        <v>3.75</v>
      </c>
      <c r="S323" s="326">
        <f>IF(R323&lt;1,"",'3'!$M$15)</f>
        <v>18</v>
      </c>
      <c r="T323" s="327">
        <f>IF(R323&lt;1,"",'3'!$N$11)</f>
        <v>72</v>
      </c>
      <c r="U323" s="326">
        <f>'Basis-Tabelle-Samen'!Q327</f>
        <v>59425</v>
      </c>
      <c r="V323" s="323">
        <f>'Basis-Tabelle-Samen'!R327</f>
        <v>4055473594255</v>
      </c>
      <c r="W323" s="324">
        <f>'Basis-Tabelle-Samen'!S327</f>
        <v>4.95</v>
      </c>
      <c r="X323" s="326">
        <f>IF(U323&lt;1,"",'3'!$Q$15)</f>
        <v>6</v>
      </c>
      <c r="Y323" s="327">
        <f>IF(U323&lt;1,"",'3'!$R$11)</f>
        <v>24</v>
      </c>
      <c r="Z323" s="326">
        <f>'Basis-Tabelle-Samen'!T327</f>
        <v>39425</v>
      </c>
      <c r="AA323" s="323">
        <f>'Basis-Tabelle-Samen'!U327</f>
        <v>4055473394251</v>
      </c>
      <c r="AB323" s="324">
        <f>'Basis-Tabelle-Samen'!V327</f>
        <v>6.75</v>
      </c>
      <c r="AC323" s="326">
        <f>IF(Z323&lt;1,"",'3'!$U$15)</f>
        <v>6</v>
      </c>
      <c r="AD323" s="327">
        <f>IF(Z323&lt;1,"",'3'!$V$11)</f>
        <v>24</v>
      </c>
      <c r="AE323" s="326">
        <f>'Basis-Tabelle-Samen'!W327</f>
        <v>69425</v>
      </c>
      <c r="AF323" s="323">
        <f>'Basis-Tabelle-Samen'!X327</f>
        <v>4055473694252</v>
      </c>
      <c r="AG323" s="324">
        <f>'Basis-Tabelle-Samen'!Y327</f>
        <v>2.95</v>
      </c>
      <c r="AH323" s="326">
        <f>IF(AE323&lt;1,"",'3'!$Y$15)</f>
        <v>8</v>
      </c>
      <c r="AI323" s="327">
        <f>IF(AE323&lt;1,"",'3'!$Z$11)</f>
        <v>64</v>
      </c>
      <c r="AJ323" s="315"/>
      <c r="AK323" s="316" t="str">
        <f>IF(G323&lt;1,"",
IF($C$1="Bulgarisch - BG",HYPERLINK(CONCATENATE("https://www.saflax.de/0-WVK-Retail/Bilder-Pictures/SAFLAX-",'Basis-Tabelle-Samen'!C327,"-",'Basis-Tabelle-Samen'!J327,"-seed-package-front-cr-bulgarian.jpg")),
IF($C$1="Dänisch - DK",HYPERLINK(CONCATENATE("https://www.saflax.de/0-WVK-Retail/Bilder-Pictures/SAFLAX-",'Basis-Tabelle-Samen'!C327,"-",'Basis-Tabelle-Samen'!J327,"-seed-package-front-cr-danish.jpg")),
IF($C$1="Deutsch - DE",HYPERLINK(CONCATENATE("https://www.saflax.de/0-WVK-Retail/Bilder-Pictures/SAFLAX-",'Basis-Tabelle-Samen'!C327,"-",'Basis-Tabelle-Samen'!J327,"-seed-package-front-cr-german.jpg")),
IF($C$1="Englisch - UK",HYPERLINK(CONCATENATE("https://www.saflax.de/0-WVK-Retail/Bilder-Pictures/SAFLAX-",'Basis-Tabelle-Samen'!C327,"-",'Basis-Tabelle-Samen'!J327,"-seed-package-front-cr-english.jpg")),
IF($C$1="Estnisch - EE",HYPERLINK(CONCATENATE("https://www.saflax.de/0-WVK-Retail/Bilder-Pictures/SAFLAX-",'Basis-Tabelle-Samen'!C327,"-",'Basis-Tabelle-Samen'!J327,"-seed-package-front-cr-estonian.jpg")),
IF($C$1="Finnisch - FI",HYPERLINK(CONCATENATE("https://www.saflax.de/0-WVK-Retail/Bilder-Pictures/SAFLAX-",'Basis-Tabelle-Samen'!C327,"-",'Basis-Tabelle-Samen'!J327,"-seed-package-front-cr-finnish.jpg")),
IF($C$1="Französisch - FR",HYPERLINK(CONCATENATE("https://www.saflax.de/0-WVK-Retail/Bilder-Pictures/SAFLAX-",'Basis-Tabelle-Samen'!C327,"-",'Basis-Tabelle-Samen'!J327,"-seed-package-front-cr-french.jpg")),
IF($C$1="Griechisch - GR",HYPERLINK(CONCATENATE("https://www.saflax.de/0-WVK-Retail/Bilder-Pictures/SAFLAX-",'Basis-Tabelle-Samen'!C327,"-",'Basis-Tabelle-Samen'!J327,"-seed-package-front-cr-greek.jpg")),
IF($C$1="Irisch - IE",HYPERLINK(CONCATENATE("https://www.saflax.de/0-WVK-Retail/Bilder-Pictures/SAFLAX-",'Basis-Tabelle-Samen'!C327,"-",'Basis-Tabelle-Samen'!J327,"-seed-package-front-cr-irish.jpg")),
IF($C$1="Isländisch - IS",HYPERLINK(CONCATENATE("https://www.saflax.de/0-WVK-Retail/Bilder-Pictures/SAFLAX-",'Basis-Tabelle-Samen'!C327,"-",'Basis-Tabelle-Samen'!J327,"-seed-package-front-cr-icelandic.jpg")),
IF($C$1="Italienisch - IT",HYPERLINK(CONCATENATE("https://www.saflax.de/0-WVK-Retail/Bilder-Pictures/SAFLAX-",'Basis-Tabelle-Samen'!C327,"-",'Basis-Tabelle-Samen'!J327,"-seed-package-front-cr-italian.jpg")),
IF($C$1="Japanisch - JP",HYPERLINK(CONCATENATE("https://www.saflax.de/0-WVK-Retail/Bilder-Pictures/SAFLAX-",'Basis-Tabelle-Samen'!C327,"-",'Basis-Tabelle-Samen'!J327,"-seed-package-front-cr-japanese.jpg")),
IF($C$1="Kroatisch - HR",HYPERLINK(CONCATENATE("https://www.saflax.de/0-WVK-Retail/Bilder-Pictures/SAFLAX-",'Basis-Tabelle-Samen'!C327,"-",'Basis-Tabelle-Samen'!J327,"-seed-package-front-cr-croatian.jpg")),
IF($C$1="Lettisch - LV",HYPERLINK(CONCATENATE("https://www.saflax.de/0-WVK-Retail/Bilder-Pictures/SAFLAX-",'Basis-Tabelle-Samen'!C327,"-",'Basis-Tabelle-Samen'!J327,"-seed-package-front-cr-latvian.jpg")),
IF($C$1="Litauisch - LT",HYPERLINK(CONCATENATE("https://www.saflax.de/0-WVK-Retail/Bilder-Pictures/SAFLAX-",'Basis-Tabelle-Samen'!C327,"-",'Basis-Tabelle-Samen'!J327,"-seed-package-front-cr-lithuanian.jpg")),
IF($C$1="Maltesisch - MT",HYPERLINK(CONCATENATE("https://www.saflax.de/0-WVK-Retail/Bilder-Pictures/SAFLAX-",'Basis-Tabelle-Samen'!C327,"-",'Basis-Tabelle-Samen'!J327,"-seed-package-front-cr-maltese.jpg")),
IF($C$1="Niederländisch - NL",HYPERLINK(CONCATENATE("https://www.saflax.de/0-WVK-Retail/Bilder-Pictures/SAFLAX-",'Basis-Tabelle-Samen'!C327,"-",'Basis-Tabelle-Samen'!J327,"-seed-package-front-cr-dutch.jpg")),
IF($C$1="Norwegisch - NO",HYPERLINK(CONCATENATE("https://www.saflax.de/0-WVK-Retail/Bilder-Pictures/SAFLAX-",'Basis-Tabelle-Samen'!C327,"-",'Basis-Tabelle-Samen'!J327,"-seed-package-front-cr-nowegian.jpg")),
IF($C$1="Polnisch - PL",HYPERLINK(CONCATENATE("https://www.saflax.de/0-WVK-Retail/Bilder-Pictures/SAFLAX-",'Basis-Tabelle-Samen'!C327,"-",'Basis-Tabelle-Samen'!J327,"-seed-package-front-cr-polish.jpg")),
IF($C$1="Portugiesisch - PT",HYPERLINK(CONCATENATE("https://www.saflax.de/0-WVK-Retail/Bilder-Pictures/SAFLAX-",'Basis-Tabelle-Samen'!C327,"-",'Basis-Tabelle-Samen'!J327,"-seed-package-front-cr-portuguese.jpg")),
IF($C$1="Rumänisch - RO",HYPERLINK(CONCATENATE("https://www.saflax.de/0-WVK-Retail/Bilder-Pictures/SAFLAX-",'Basis-Tabelle-Samen'!C327,"-",'Basis-Tabelle-Samen'!J327,"-seed-package-front-cr-romanian.jpg")),
IF($C$1="Schwedisch - SE",HYPERLINK(CONCATENATE("https://www.saflax.de/0-WVK-Retail/Bilder-Pictures/SAFLAX-",'Basis-Tabelle-Samen'!C327,"-",'Basis-Tabelle-Samen'!J327,"-seed-package-front-cr-swedish.jpg")),
IF($C$1="Slowakisch - SK",HYPERLINK(CONCATENATE("https://www.saflax.de/0-WVK-Retail/Bilder-Pictures/SAFLAX-",'Basis-Tabelle-Samen'!C327,"-",'Basis-Tabelle-Samen'!J327,"-seed-package-front-cr-slovak.jpg")),
IF($C$1="Slowenisch - SI",HYPERLINK(CONCATENATE("https://www.saflax.de/0-WVK-Retail/Bilder-Pictures/SAFLAX-",'Basis-Tabelle-Samen'!C327,"-",'Basis-Tabelle-Samen'!J327,"-seed-package-front-cr-slovenian.jpg")),
IF($C$1="Spanisch - ES",HYPERLINK(CONCATENATE("https://www.saflax.de/0-WVK-Retail/Bilder-Pictures/SAFLAX-",'Basis-Tabelle-Samen'!C327,"-",'Basis-Tabelle-Samen'!J327,"-seed-package-front-cr-spanish.jpg")),
IF($C$1="Tschechisch - CZ",HYPERLINK(CONCATENATE("https://www.saflax.de/0-WVK-Retail/Bilder-Pictures/SAFLAX-",'Basis-Tabelle-Samen'!C327,"-",'Basis-Tabelle-Samen'!J327,"-seed-package-front-cr-czech.jpg")),
IF($C$1="Türkisch - TR",HYPERLINK(CONCATENATE("https://www.saflax.de/0-WVK-Retail/Bilder-Pictures/SAFLAX-",'Basis-Tabelle-Samen'!C327,"-",'Basis-Tabelle-Samen'!J327,"-seed-package-front-cr-turkish.jpg")),
IF($C$1="Ungarisch - HU",HYPERLINK(CONCATENATE("https://www.saflax.de/0-WVK-Retail/Bilder-Pictures/SAFLAX-",'Basis-Tabelle-Samen'!C327,"-",'Basis-Tabelle-Samen'!J327,"-seed-package-front-cr-hungarian.jpg")),
" ACHTUNG")))))))))))))))))))))))))))))</f>
        <v>https://www.saflax.de/0-WVK-Retail/Bilder-Pictures/SAFLAX-19425-rebutia-mix-seed-package-front-cr-english.jpg</v>
      </c>
      <c r="AL323" s="330" t="str">
        <f>IF(G323&lt;1,"",
IF($C$1="Bulgarisch - BG",HYPERLINK(CONCATENATE("https://www.saflax.de/0-WVK-Retail/Bilder-Pictures/SAFLAX-",'Basis-Tabelle-Samen'!C327,"-",'Basis-Tabelle-Samen'!J327,"-seed-package-back-cr-bulgarian.jpg")),
IF($C$1="Dänisch - DK",HYPERLINK(CONCATENATE("https://www.saflax.de/0-WVK-Retail/Bilder-Pictures/SAFLAX-",'Basis-Tabelle-Samen'!C327,"-",'Basis-Tabelle-Samen'!J327,"-seed-package-back-cr-danish.jpg")),
IF($C$1="Deutsch - DE",HYPERLINK(CONCATENATE("https://www.saflax.de/0-WVK-Retail/Bilder-Pictures/SAFLAX-",'Basis-Tabelle-Samen'!C327,"-",'Basis-Tabelle-Samen'!J327,"-seed-package-back-cr-german.jpg")),
IF($C$1="Englisch - UK",HYPERLINK(CONCATENATE("https://www.saflax.de/0-WVK-Retail/Bilder-Pictures/SAFLAX-",'Basis-Tabelle-Samen'!C327,"-",'Basis-Tabelle-Samen'!J327,"-seed-package-back-cr-english.jpg")),
IF($C$1="Estnisch - EE",HYPERLINK(CONCATENATE("https://www.saflax.de/0-WVK-Retail/Bilder-Pictures/SAFLAX-",'Basis-Tabelle-Samen'!C327,"-",'Basis-Tabelle-Samen'!J327,"-seed-package-back-cr-estonian.jpg")),
IF($C$1="Finnisch - FI",HYPERLINK(CONCATENATE("https://www.saflax.de/0-WVK-Retail/Bilder-Pictures/SAFLAX-",'Basis-Tabelle-Samen'!C327,"-",'Basis-Tabelle-Samen'!J327,"-seed-package-back-cr-finnish.jpg")),
IF($C$1="Französisch - FR",HYPERLINK(CONCATENATE("https://www.saflax.de/0-WVK-Retail/Bilder-Pictures/SAFLAX-",'Basis-Tabelle-Samen'!C327,"-",'Basis-Tabelle-Samen'!J327,"-seed-package-back-cr-french.jpg")),
IF($C$1="Griechisch - GR",HYPERLINK(CONCATENATE("https://www.saflax.de/0-WVK-Retail/Bilder-Pictures/SAFLAX-",'Basis-Tabelle-Samen'!C327,"-",'Basis-Tabelle-Samen'!J327,"-seed-package-back-cr-greek.jpg")),
IF($C$1="Irisch - IE",HYPERLINK(CONCATENATE("https://www.saflax.de/0-WVK-Retail/Bilder-Pictures/SAFLAX-",'Basis-Tabelle-Samen'!C327,"-",'Basis-Tabelle-Samen'!J327,"-seed-package-back-cr-irish.jpg")),
IF($C$1="Isländisch - IS",HYPERLINK(CONCATENATE("https://www.saflax.de/0-WVK-Retail/Bilder-Pictures/SAFLAX-",'Basis-Tabelle-Samen'!C327,"-",'Basis-Tabelle-Samen'!J327,"-seed-package-back-cr-icelandic.jpg")),
IF($C$1="Italienisch - IT",HYPERLINK(CONCATENATE("https://www.saflax.de/0-WVK-Retail/Bilder-Pictures/SAFLAX-",'Basis-Tabelle-Samen'!C327,"-",'Basis-Tabelle-Samen'!J327,"-seed-package-back-cr-italian.jpg")),
IF($C$1="Japanisch - JP",HYPERLINK(CONCATENATE("https://www.saflax.de/0-WVK-Retail/Bilder-Pictures/SAFLAX-",'Basis-Tabelle-Samen'!C327,"-",'Basis-Tabelle-Samen'!J327,"-seed-package-back-cr-japanese.jpg")),
IF($C$1="Kroatisch - HR",HYPERLINK(CONCATENATE("https://www.saflax.de/0-WVK-Retail/Bilder-Pictures/SAFLAX-",'Basis-Tabelle-Samen'!C327,"-",'Basis-Tabelle-Samen'!J327,"-seed-package-back-cr-croatian.jpg")),
IF($C$1="Lettisch - LV",HYPERLINK(CONCATENATE("https://www.saflax.de/0-WVK-Retail/Bilder-Pictures/SAFLAX-",'Basis-Tabelle-Samen'!C327,"-",'Basis-Tabelle-Samen'!J327,"-seed-package-back-cr-latvian.jpg")),
IF($C$1="Litauisch - LT",HYPERLINK(CONCATENATE("https://www.saflax.de/0-WVK-Retail/Bilder-Pictures/SAFLAX-",'Basis-Tabelle-Samen'!C327,"-",'Basis-Tabelle-Samen'!J327,"-seed-package-back-cr-lithuanian.jpg")),
IF($C$1="Maltesisch - MT",HYPERLINK(CONCATENATE("https://www.saflax.de/0-WVK-Retail/Bilder-Pictures/SAFLAX-",'Basis-Tabelle-Samen'!C327,"-",'Basis-Tabelle-Samen'!J327,"-seed-package-back-cr-maltese.jpg")),
IF($C$1="Niederländisch - NL",HYPERLINK(CONCATENATE("https://www.saflax.de/0-WVK-Retail/Bilder-Pictures/SAFLAX-",'Basis-Tabelle-Samen'!C327,"-",'Basis-Tabelle-Samen'!J327,"-seed-package-back-cr-dutch.jpg")),
IF($C$1="Norwegisch - NO",HYPERLINK(CONCATENATE("https://www.saflax.de/0-WVK-Retail/Bilder-Pictures/SAFLAX-",'Basis-Tabelle-Samen'!C327,"-",'Basis-Tabelle-Samen'!J327,"-seed-package-back-cr-nowegian.jpg")),
IF($C$1="Polnisch - PL",HYPERLINK(CONCATENATE("https://www.saflax.de/0-WVK-Retail/Bilder-Pictures/SAFLAX-",'Basis-Tabelle-Samen'!C327,"-",'Basis-Tabelle-Samen'!J327,"-seed-package-back-cr-polish.jpg")),
IF($C$1="Portugiesisch - PT",HYPERLINK(CONCATENATE("https://www.saflax.de/0-WVK-Retail/Bilder-Pictures/SAFLAX-",'Basis-Tabelle-Samen'!C327,"-",'Basis-Tabelle-Samen'!J327,"-seed-package-back-cr-portuguese.jpg")),
IF($C$1="Rumänisch - RO",HYPERLINK(CONCATENATE("https://www.saflax.de/0-WVK-Retail/Bilder-Pictures/SAFLAX-",'Basis-Tabelle-Samen'!C327,"-",'Basis-Tabelle-Samen'!J327,"-seed-package-back-cr-romanian.jpg")),
IF($C$1="Schwedisch - SE",HYPERLINK(CONCATENATE("https://www.saflax.de/0-WVK-Retail/Bilder-Pictures/SAFLAX-",'Basis-Tabelle-Samen'!C327,"-",'Basis-Tabelle-Samen'!J327,"-seed-package-back-cr-swedish.jpg")),
IF($C$1="Slowakisch - SK",HYPERLINK(CONCATENATE("https://www.saflax.de/0-WVK-Retail/Bilder-Pictures/SAFLAX-",'Basis-Tabelle-Samen'!C327,"-",'Basis-Tabelle-Samen'!J327,"-seed-package-back-cr-slovak.jpg")),
IF($C$1="Slowenisch - SI",HYPERLINK(CONCATENATE("https://www.saflax.de/0-WVK-Retail/Bilder-Pictures/SAFLAX-",'Basis-Tabelle-Samen'!C327,"-",'Basis-Tabelle-Samen'!J327,"-seed-package-back-cr-slovenian.jpg")),
IF($C$1="Spanisch - ES",HYPERLINK(CONCATENATE("https://www.saflax.de/0-WVK-Retail/Bilder-Pictures/SAFLAX-",'Basis-Tabelle-Samen'!C327,"-",'Basis-Tabelle-Samen'!J327,"-seed-package-back-cr-spanish.jpg")),
IF($C$1="Tschechisch - CZ",HYPERLINK(CONCATENATE("https://www.saflax.de/0-WVK-Retail/Bilder-Pictures/SAFLAX-",'Basis-Tabelle-Samen'!C327,"-",'Basis-Tabelle-Samen'!J327,"-seed-package-back-cr-czech.jpg")),
IF($C$1="Türkisch - TR",HYPERLINK(CONCATENATE("https://www.saflax.de/0-WVK-Retail/Bilder-Pictures/SAFLAX-",'Basis-Tabelle-Samen'!C327,"-",'Basis-Tabelle-Samen'!J327,"-seed-package-back-cr-turkish.jpg")),
IF($C$1="Ungarisch - HU",HYPERLINK(CONCATENATE("https://www.saflax.de/0-WVK-Retail/Bilder-Pictures/SAFLAX-",'Basis-Tabelle-Samen'!C327,"-",'Basis-Tabelle-Samen'!J327,"-seed-package-back-cr-hungarian.jpg")),
" ACHTUNG")))))))))))))))))))))))))))))</f>
        <v>https://www.saflax.de/0-WVK-Retail/Bilder-Pictures/SAFLAX-19425-rebutia-mix-seed-package-back-cr-english.jpg</v>
      </c>
      <c r="AM323" s="330" t="str">
        <f>IF(H323&lt;1,"",
IF($C$1="Bulgarisch - BG",HYPERLINK(CONCATENATE("https://www.saflax.de/0-WVK-Retail/Bilder-Pictures/SAFLAX-",'Basis-Tabelle-Samen'!K327,"-",'Basis-Tabelle-Samen'!J327,"-garden-to-go-mini-bulgarian.jpg")),
IF($C$1="Dänisch - DK",HYPERLINK(CONCATENATE("https://www.saflax.de/0-WVK-Retail/Bilder-Pictures/SAFLAX-",'Basis-Tabelle-Samen'!K327,"-",'Basis-Tabelle-Samen'!J327,"-garden-to-go-mini-danish.jpg")),
IF($C$1="Deutsch - DE",HYPERLINK(CONCATENATE("https://www.saflax.de/0-WVK-Retail/Bilder-Pictures/SAFLAX-",'Basis-Tabelle-Samen'!K327,"-",'Basis-Tabelle-Samen'!J327,"-garden-to-go-mini-german.jpg")),
IF($C$1="Englisch - UK",HYPERLINK(CONCATENATE("https://www.saflax.de/0-WVK-Retail/Bilder-Pictures/SAFLAX-",'Basis-Tabelle-Samen'!K327,"-",'Basis-Tabelle-Samen'!J327,"-garden-to-go-mini-english.jpg")),
IF($C$1="Estnisch - EE",HYPERLINK(CONCATENATE("https://www.saflax.de/0-WVK-Retail/Bilder-Pictures/SAFLAX-",'Basis-Tabelle-Samen'!K327,"-",'Basis-Tabelle-Samen'!J327,"-garden-to-go-mini-estonian.jpg")),
IF($C$1="Finnisch - FI",HYPERLINK(CONCATENATE("https://www.saflax.de/0-WVK-Retail/Bilder-Pictures/SAFLAX-",'Basis-Tabelle-Samen'!K327,"-",'Basis-Tabelle-Samen'!J327,"-garden-to-go-mini-finnish.jpg")),
IF($C$1="Französisch - FR",HYPERLINK(CONCATENATE("https://www.saflax.de/0-WVK-Retail/Bilder-Pictures/SAFLAX-",'Basis-Tabelle-Samen'!K327,"-",'Basis-Tabelle-Samen'!J327,"-garden-to-go-mini-french.jpg")),
IF($C$1="Griechisch - GR",HYPERLINK(CONCATENATE("https://www.saflax.de/0-WVK-Retail/Bilder-Pictures/SAFLAX-",'Basis-Tabelle-Samen'!K327,"-",'Basis-Tabelle-Samen'!J327,"-garden-to-go-mini-greek.jpg")),
IF($C$1="Irisch - IE",HYPERLINK(CONCATENATE("https://www.saflax.de/0-WVK-Retail/Bilder-Pictures/SAFLAX-",'Basis-Tabelle-Samen'!K327,"-",'Basis-Tabelle-Samen'!J327,"-garden-to-go-mini-irish.jpg")),
IF($C$1="Isländisch - IS",HYPERLINK(CONCATENATE("https://www.saflax.de/0-WVK-Retail/Bilder-Pictures/SAFLAX-",'Basis-Tabelle-Samen'!K327,"-",'Basis-Tabelle-Samen'!J327,"-garden-to-go-mini-icelandic.jpg")),
IF($C$1="Italienisch - IT",HYPERLINK(CONCATENATE("https://www.saflax.de/0-WVK-Retail/Bilder-Pictures/SAFLAX-",'Basis-Tabelle-Samen'!K327,"-",'Basis-Tabelle-Samen'!J327,"-garden-to-go-mini-italian.jpg")),
IF($C$1="Japanisch - JP",HYPERLINK(CONCATENATE("https://www.saflax.de/0-WVK-Retail/Bilder-Pictures/SAFLAX-",'Basis-Tabelle-Samen'!K327,"-",'Basis-Tabelle-Samen'!J327,"-garden-to-go-mini-japanese.jpg")),
IF($C$1="Kroatisch - HR",HYPERLINK(CONCATENATE("https://www.saflax.de/0-WVK-Retail/Bilder-Pictures/SAFLAX-",'Basis-Tabelle-Samen'!K327,"-",'Basis-Tabelle-Samen'!J327,"-garden-to-go-mini-croatian.jpg")),
IF($C$1="Lettisch - LV",HYPERLINK(CONCATENATE("https://www.saflax.de/0-WVK-Retail/Bilder-Pictures/SAFLAX-",'Basis-Tabelle-Samen'!K327,"-",'Basis-Tabelle-Samen'!J327,"-garden-to-go-mini-latvian.jpg")),
IF($C$1="Litauisch - LT",HYPERLINK(CONCATENATE("https://www.saflax.de/0-WVK-Retail/Bilder-Pictures/SAFLAX-",'Basis-Tabelle-Samen'!K327,"-",'Basis-Tabelle-Samen'!J327,"-garden-to-go-mini-lithuanian.jpg")),
IF($C$1="Maltesisch - MT",HYPERLINK(CONCATENATE("https://www.saflax.de/0-WVK-Retail/Bilder-Pictures/SAFLAX-",'Basis-Tabelle-Samen'!K327,"-",'Basis-Tabelle-Samen'!J327,"-garden-to-go-mini-maltese.jpg")),
IF($C$1="Niederländisch - NL",HYPERLINK(CONCATENATE("https://www.saflax.de/0-WVK-Retail/Bilder-Pictures/SAFLAX-",'Basis-Tabelle-Samen'!K327,"-",'Basis-Tabelle-Samen'!J327,"-garden-to-go-mini-dutch.jpg")),
IF($C$1="Norwegisch - NO",HYPERLINK(CONCATENATE("https://www.saflax.de/0-WVK-Retail/Bilder-Pictures/SAFLAX-",'Basis-Tabelle-Samen'!K327,"-",'Basis-Tabelle-Samen'!J327,"-garden-to-go-mini-nowegian.jpg")),
IF($C$1="Polnisch - PL",HYPERLINK(CONCATENATE("https://www.saflax.de/0-WVK-Retail/Bilder-Pictures/SAFLAX-",'Basis-Tabelle-Samen'!K327,"-",'Basis-Tabelle-Samen'!J327,"-garden-to-go-mini-polish.jpg")),
IF($C$1="Portugiesisch - PT",HYPERLINK(CONCATENATE("https://www.saflax.de/0-WVK-Retail/Bilder-Pictures/SAFLAX-",'Basis-Tabelle-Samen'!K327,"-",'Basis-Tabelle-Samen'!J327,"-garden-to-go-mini-portuguese.jpg")),
IF($C$1="Rumänisch - RO",HYPERLINK(CONCATENATE("https://www.saflax.de/0-WVK-Retail/Bilder-Pictures/SAFLAX-",'Basis-Tabelle-Samen'!K327,"-",'Basis-Tabelle-Samen'!J327,"-garden-to-go-mini-romanian.jpg")),
IF($C$1="Schwedisch - SE",HYPERLINK(CONCATENATE("https://www.saflax.de/0-WVK-Retail/Bilder-Pictures/SAFLAX-",'Basis-Tabelle-Samen'!K327,"-",'Basis-Tabelle-Samen'!J327,"-garden-to-go-mini-swedish.jpg")),
IF($C$1="Slowakisch - SK",HYPERLINK(CONCATENATE("https://www.saflax.de/0-WVK-Retail/Bilder-Pictures/SAFLAX-",'Basis-Tabelle-Samen'!K327,"-",'Basis-Tabelle-Samen'!J327,"-garden-to-go-mini-slovak.jpg")),
IF($C$1="Slowenisch - SI",HYPERLINK(CONCATENATE("https://www.saflax.de/0-WVK-Retail/Bilder-Pictures/SAFLAX-",'Basis-Tabelle-Samen'!K327,"-",'Basis-Tabelle-Samen'!J327,"-garden-to-go-mini-slovenian.jpg")),
IF($C$1="Spanisch - ES",HYPERLINK(CONCATENATE("https://www.saflax.de/0-WVK-Retail/Bilder-Pictures/SAFLAX-",'Basis-Tabelle-Samen'!K327,"-",'Basis-Tabelle-Samen'!J327,"-garden-to-go-mini-spanish.jpg")),
IF($C$1="Tschechisch - CZ",HYPERLINK(CONCATENATE("https://www.saflax.de/0-WVK-Retail/Bilder-Pictures/SAFLAX-",'Basis-Tabelle-Samen'!K327,"-",'Basis-Tabelle-Samen'!J327,"-garden-to-go-mini-czech.jpg")),
IF($C$1="Türkisch - TR",HYPERLINK(CONCATENATE("https://www.saflax.de/0-WVK-Retail/Bilder-Pictures/SAFLAX-",'Basis-Tabelle-Samen'!K327,"-",'Basis-Tabelle-Samen'!J327,"-garden-to-go-mini-turkish.jpg")),
IF($C$1="Ungarisch - HU",HYPERLINK(CONCATENATE("https://www.saflax.de/0-WVK-Retail/Bilder-Pictures/SAFLAX-",'Basis-Tabelle-Samen'!K327,"-",'Basis-Tabelle-Samen'!J327,"-garden-to-go-mini-hungarian.jpg")),
" ACHTUNG")))))))))))))))))))))))))))))</f>
        <v>https://www.saflax.de/0-WVK-Retail/Bilder-Pictures/SAFLAX-79425-rebutia-mix-garden-to-go-mini-english.jpg</v>
      </c>
      <c r="AN323" s="330" t="str">
        <f>IF(I323&lt;1,"",
IF($C$1="Bulgarisch - BG",HYPERLINK(CONCATENATE("https://www.saflax.de/0-WVK-Retail/Bilder-Pictures/SAFLAX-",'Basis-Tabelle-Samen'!N327,"-",'Basis-Tabelle-Samen'!J327,"-garden-to-go-lite-bulgarian.jpg")),
IF($C$1="Dänisch - DK",HYPERLINK(CONCATENATE("https://www.saflax.de/0-WVK-Retail/Bilder-Pictures/SAFLAX-",'Basis-Tabelle-Samen'!N327,"-",'Basis-Tabelle-Samen'!J327,"-garden-to-go-lite-danish.jpg")),
IF($C$1="Deutsch - DE",HYPERLINK(CONCATENATE("https://www.saflax.de/0-WVK-Retail/Bilder-Pictures/SAFLAX-",'Basis-Tabelle-Samen'!N327,"-",'Basis-Tabelle-Samen'!J327,"-garden-to-go-lite-german.jpg")),
IF($C$1="Englisch - UK",HYPERLINK(CONCATENATE("https://www.saflax.de/0-WVK-Retail/Bilder-Pictures/SAFLAX-",'Basis-Tabelle-Samen'!N327,"-",'Basis-Tabelle-Samen'!J327,"-garden-to-go-lite-english.jpg")),
IF($C$1="Estnisch - EE",HYPERLINK(CONCATENATE("https://www.saflax.de/0-WVK-Retail/Bilder-Pictures/SAFLAX-",'Basis-Tabelle-Samen'!N327,"-",'Basis-Tabelle-Samen'!J327,"-garden-to-go-lite-estonian.jpg")),
IF($C$1="Finnisch - FI",HYPERLINK(CONCATENATE("https://www.saflax.de/0-WVK-Retail/Bilder-Pictures/SAFLAX-",'Basis-Tabelle-Samen'!N327,"-",'Basis-Tabelle-Samen'!J327,"-garden-to-go-lite-finnish.jpg")),
IF($C$1="Französisch - FR",HYPERLINK(CONCATENATE("https://www.saflax.de/0-WVK-Retail/Bilder-Pictures/SAFLAX-",'Basis-Tabelle-Samen'!N327,"-",'Basis-Tabelle-Samen'!J327,"-garden-to-go-lite-french.jpg")),
IF($C$1="Griechisch - GR",HYPERLINK(CONCATENATE("https://www.saflax.de/0-WVK-Retail/Bilder-Pictures/SAFLAX-",'Basis-Tabelle-Samen'!N327,"-",'Basis-Tabelle-Samen'!J327,"-garden-to-go-lite-greek.jpg")),
IF($C$1="Irisch - IE",HYPERLINK(CONCATENATE("https://www.saflax.de/0-WVK-Retail/Bilder-Pictures/SAFLAX-",'Basis-Tabelle-Samen'!N327,"-",'Basis-Tabelle-Samen'!J327,"-garden-to-go-lite-irish.jpg")),
IF($C$1="Isländisch - IS",HYPERLINK(CONCATENATE("https://www.saflax.de/0-WVK-Retail/Bilder-Pictures/SAFLAX-",'Basis-Tabelle-Samen'!N327,"-",'Basis-Tabelle-Samen'!J327,"-garden-to-go-lite-icelandic.jpg")),
IF($C$1="Italienisch - IT",HYPERLINK(CONCATENATE("https://www.saflax.de/0-WVK-Retail/Bilder-Pictures/SAFLAX-",'Basis-Tabelle-Samen'!N327,"-",'Basis-Tabelle-Samen'!J327,"-garden-to-go-lite-italian.jpg")),
IF($C$1="Japanisch - JP",HYPERLINK(CONCATENATE("https://www.saflax.de/0-WVK-Retail/Bilder-Pictures/SAFLAX-",'Basis-Tabelle-Samen'!N327,"-",'Basis-Tabelle-Samen'!J327,"-garden-to-go-lite-japanese.jpg")),
IF($C$1="Kroatisch - HR",HYPERLINK(CONCATENATE("https://www.saflax.de/0-WVK-Retail/Bilder-Pictures/SAFLAX-",'Basis-Tabelle-Samen'!N327,"-",'Basis-Tabelle-Samen'!J327,"-garden-to-go-lite-croatian.jpg")),
IF($C$1="Lettisch - LV",HYPERLINK(CONCATENATE("https://www.saflax.de/0-WVK-Retail/Bilder-Pictures/SAFLAX-",'Basis-Tabelle-Samen'!N327,"-",'Basis-Tabelle-Samen'!J327,"-garden-to-go-lite-latvian.jpg")),
IF($C$1="Litauisch - LT",HYPERLINK(CONCATENATE("https://www.saflax.de/0-WVK-Retail/Bilder-Pictures/SAFLAX-",'Basis-Tabelle-Samen'!N327,"-",'Basis-Tabelle-Samen'!J327,"-garden-to-go-lite-lithuanian.jpg")),
IF($C$1="Maltesisch - MT",HYPERLINK(CONCATENATE("https://www.saflax.de/0-WVK-Retail/Bilder-Pictures/SAFLAX-",'Basis-Tabelle-Samen'!N327,"-",'Basis-Tabelle-Samen'!J327,"-garden-to-go-lite-maltese.jpg")),
IF($C$1="Niederländisch - NL",HYPERLINK(CONCATENATE("https://www.saflax.de/0-WVK-Retail/Bilder-Pictures/SAFLAX-",'Basis-Tabelle-Samen'!N327,"-",'Basis-Tabelle-Samen'!J327,"-garden-to-go-lite-dutch.jpg")),
IF($C$1="Norwegisch - NO",HYPERLINK(CONCATENATE("https://www.saflax.de/0-WVK-Retail/Bilder-Pictures/SAFLAX-",'Basis-Tabelle-Samen'!N327,"-",'Basis-Tabelle-Samen'!J327,"-garden-to-go-lite-nowegian.jpg")),
IF($C$1="Polnisch - PL",HYPERLINK(CONCATENATE("https://www.saflax.de/0-WVK-Retail/Bilder-Pictures/SAFLAX-",'Basis-Tabelle-Samen'!N327,"-",'Basis-Tabelle-Samen'!J327,"-garden-to-go-lite-polish.jpg")),
IF($C$1="Portugiesisch - PT",HYPERLINK(CONCATENATE("https://www.saflax.de/0-WVK-Retail/Bilder-Pictures/SAFLAX-",'Basis-Tabelle-Samen'!N327,"-",'Basis-Tabelle-Samen'!J327,"-garden-to-go-lite-portuguese.jpg")),
IF($C$1="Rumänisch - RO",HYPERLINK(CONCATENATE("https://www.saflax.de/0-WVK-Retail/Bilder-Pictures/SAFLAX-",'Basis-Tabelle-Samen'!N327,"-",'Basis-Tabelle-Samen'!J327,"-garden-to-go-lite-romanian.jpg")),
IF($C$1="Schwedisch - SE",HYPERLINK(CONCATENATE("https://www.saflax.de/0-WVK-Retail/Bilder-Pictures/SAFLAX-",'Basis-Tabelle-Samen'!N327,"-",'Basis-Tabelle-Samen'!J327,"-garden-to-go-lite-swedish.jpg")),
IF($C$1="Slowakisch - SK",HYPERLINK(CONCATENATE("https://www.saflax.de/0-WVK-Retail/Bilder-Pictures/SAFLAX-",'Basis-Tabelle-Samen'!N327,"-",'Basis-Tabelle-Samen'!J327,"-garden-to-go-lite-slovak.jpg")),
IF($C$1="Slowenisch - SI",HYPERLINK(CONCATENATE("https://www.saflax.de/0-WVK-Retail/Bilder-Pictures/SAFLAX-",'Basis-Tabelle-Samen'!N327,"-",'Basis-Tabelle-Samen'!J327,"-garden-to-go-lite-slovenian.jpg")),
IF($C$1="Spanisch - ES",HYPERLINK(CONCATENATE("https://www.saflax.de/0-WVK-Retail/Bilder-Pictures/SAFLAX-",'Basis-Tabelle-Samen'!N327,"-",'Basis-Tabelle-Samen'!J327,"-garden-to-go-lite-spanish.jpg")),
IF($C$1="Tschechisch - CZ",HYPERLINK(CONCATENATE("https://www.saflax.de/0-WVK-Retail/Bilder-Pictures/SAFLAX-",'Basis-Tabelle-Samen'!N327,"-",'Basis-Tabelle-Samen'!J327,"-garden-to-go-lite-czech.jpg")),
IF($C$1="Türkisch - TR",HYPERLINK(CONCATENATE("https://www.saflax.de/0-WVK-Retail/Bilder-Pictures/SAFLAX-",'Basis-Tabelle-Samen'!N327,"-",'Basis-Tabelle-Samen'!J327,"-garden-to-go-lite-turkish.jpg")),
IF($C$1="Ungarisch - HU",HYPERLINK(CONCATENATE("https://www.saflax.de/0-WVK-Retail/Bilder-Pictures/SAFLAX-",'Basis-Tabelle-Samen'!N327,"-",'Basis-Tabelle-Samen'!J327,"-garden-to-go-lite-hungarian.jpg")),
" ACHTUNG")))))))))))))))))))))))))))))</f>
        <v>https://www.saflax.de/0-WVK-Retail/Bilder-Pictures/SAFLAX-89425-rebutia-mix-garden-to-go-lite-english.jpg</v>
      </c>
      <c r="AO323" s="330" t="str">
        <f>IF(J323&lt;1,"",
IF($C$1="Bulgarisch - BG",HYPERLINK(CONCATENATE("https://www.saflax.de/0-WVK-Retail/Bilder-Pictures/SAFLAX-",'Basis-Tabelle-Samen'!Q327,"-",'Basis-Tabelle-Samen'!J327,"-garden-to-go-bulgarian.jpg")),
IF($C$1="Dänisch - DK",HYPERLINK(CONCATENATE("https://www.saflax.de/0-WVK-Retail/Bilder-Pictures/SAFLAX-",'Basis-Tabelle-Samen'!Q327,"-",'Basis-Tabelle-Samen'!J327,"-garden-to-go-danish.jpg")),
IF($C$1="Deutsch - DE",HYPERLINK(CONCATENATE("https://www.saflax.de/0-WVK-Retail/Bilder-Pictures/SAFLAX-",'Basis-Tabelle-Samen'!Q327,"-",'Basis-Tabelle-Samen'!J327,"-garden-to-go-german.jpg")),
IF($C$1="Englisch - UK",HYPERLINK(CONCATENATE("https://www.saflax.de/0-WVK-Retail/Bilder-Pictures/SAFLAX-",'Basis-Tabelle-Samen'!Q327,"-",'Basis-Tabelle-Samen'!J327,"-garden-to-go-english.jpg")),
IF($C$1="Estnisch - EE",HYPERLINK(CONCATENATE("https://www.saflax.de/0-WVK-Retail/Bilder-Pictures/SAFLAX-",'Basis-Tabelle-Samen'!Q327,"-",'Basis-Tabelle-Samen'!J327,"-garden-to-go-estonian.jpg")),
IF($C$1="Finnisch - FI",HYPERLINK(CONCATENATE("https://www.saflax.de/0-WVK-Retail/Bilder-Pictures/SAFLAX-",'Basis-Tabelle-Samen'!Q327,"-",'Basis-Tabelle-Samen'!J327,"-garden-to-go-finnish.jpg")),
IF($C$1="Französisch - FR",HYPERLINK(CONCATENATE("https://www.saflax.de/0-WVK-Retail/Bilder-Pictures/SAFLAX-",'Basis-Tabelle-Samen'!Q327,"-",'Basis-Tabelle-Samen'!J327,"-garden-to-go-french.jpg")),
IF($C$1="Griechisch - GR",HYPERLINK(CONCATENATE("https://www.saflax.de/0-WVK-Retail/Bilder-Pictures/SAFLAX-",'Basis-Tabelle-Samen'!Q327,"-",'Basis-Tabelle-Samen'!J327,"-garden-to-go-greek.jpg")),
IF($C$1="Irisch - IE",HYPERLINK(CONCATENATE("https://www.saflax.de/0-WVK-Retail/Bilder-Pictures/SAFLAX-",'Basis-Tabelle-Samen'!Q327,"-",'Basis-Tabelle-Samen'!J327,"-garden-to-go-irish.jpg")),
IF($C$1="Isländisch - IS",HYPERLINK(CONCATENATE("https://www.saflax.de/0-WVK-Retail/Bilder-Pictures/SAFLAX-",'Basis-Tabelle-Samen'!Q327,"-",'Basis-Tabelle-Samen'!J327,"-garden-to-go-icelandic.jpg")),
IF($C$1="Italienisch - IT",HYPERLINK(CONCATENATE("https://www.saflax.de/0-WVK-Retail/Bilder-Pictures/SAFLAX-",'Basis-Tabelle-Samen'!Q327,"-",'Basis-Tabelle-Samen'!J327,"-garden-to-go-italian.jpg")),
IF($C$1="Japanisch - JP",HYPERLINK(CONCATENATE("https://www.saflax.de/0-WVK-Retail/Bilder-Pictures/SAFLAX-",'Basis-Tabelle-Samen'!Q327,"-",'Basis-Tabelle-Samen'!J327,"-garden-to-go-japanese.jpg")),
IF($C$1="Kroatisch - HR",HYPERLINK(CONCATENATE("https://www.saflax.de/0-WVK-Retail/Bilder-Pictures/SAFLAX-",'Basis-Tabelle-Samen'!Q327,"-",'Basis-Tabelle-Samen'!J327,"-garden-to-go-croatian.jpg")),
IF($C$1="Lettisch - LV",HYPERLINK(CONCATENATE("https://www.saflax.de/0-WVK-Retail/Bilder-Pictures/SAFLAX-",'Basis-Tabelle-Samen'!Q327,"-",'Basis-Tabelle-Samen'!J327,"-garden-to-go-latvian.jpg")),
IF($C$1="Litauisch - LT",HYPERLINK(CONCATENATE("https://www.saflax.de/0-WVK-Retail/Bilder-Pictures/SAFLAX-",'Basis-Tabelle-Samen'!Q327,"-",'Basis-Tabelle-Samen'!J327,"-garden-to-go-lithuanian.jpg")),
IF($C$1="Maltesisch - MT",HYPERLINK(CONCATENATE("https://www.saflax.de/0-WVK-Retail/Bilder-Pictures/SAFLAX-",'Basis-Tabelle-Samen'!Q327,"-",'Basis-Tabelle-Samen'!J327,"-garden-to-go-maltese.jpg")),
IF($C$1="Niederländisch - NL",HYPERLINK(CONCATENATE("https://www.saflax.de/0-WVK-Retail/Bilder-Pictures/SAFLAX-",'Basis-Tabelle-Samen'!Q327,"-",'Basis-Tabelle-Samen'!J327,"-garden-to-go-dutch.jpg")),
IF($C$1="Norwegisch - NO",HYPERLINK(CONCATENATE("https://www.saflax.de/0-WVK-Retail/Bilder-Pictures/SAFLAX-",'Basis-Tabelle-Samen'!Q327,"-",'Basis-Tabelle-Samen'!J327,"-garden-to-go-nowegian.jpg")),
IF($C$1="Polnisch - PL",HYPERLINK(CONCATENATE("https://www.saflax.de/0-WVK-Retail/Bilder-Pictures/SAFLAX-",'Basis-Tabelle-Samen'!Q327,"-",'Basis-Tabelle-Samen'!J327,"-garden-to-go-polish.jpg")),
IF($C$1="Portugiesisch - PT",HYPERLINK(CONCATENATE("https://www.saflax.de/0-WVK-Retail/Bilder-Pictures/SAFLAX-",'Basis-Tabelle-Samen'!Q327,"-",'Basis-Tabelle-Samen'!J327,"-garden-to-go-portuguese.jpg")),
IF($C$1="Rumänisch - RO",HYPERLINK(CONCATENATE("https://www.saflax.de/0-WVK-Retail/Bilder-Pictures/SAFLAX-",'Basis-Tabelle-Samen'!Q327,"-",'Basis-Tabelle-Samen'!J327,"-garden-to-go-romanian.jpg")),
IF($C$1="Schwedisch - SE",HYPERLINK(CONCATENATE("https://www.saflax.de/0-WVK-Retail/Bilder-Pictures/SAFLAX-",'Basis-Tabelle-Samen'!Q327,"-",'Basis-Tabelle-Samen'!J327,"-garden-to-go-swedish.jpg")),
IF($C$1="Slowakisch - SK",HYPERLINK(CONCATENATE("https://www.saflax.de/0-WVK-Retail/Bilder-Pictures/SAFLAX-",'Basis-Tabelle-Samen'!Q327,"-",'Basis-Tabelle-Samen'!J327,"-garden-to-go-slovak.jpg")),
IF($C$1="Slowenisch - SI",HYPERLINK(CONCATENATE("https://www.saflax.de/0-WVK-Retail/Bilder-Pictures/SAFLAX-",'Basis-Tabelle-Samen'!Q327,"-",'Basis-Tabelle-Samen'!J327,"-garden-to-go-slovenian.jpg")),
IF($C$1="Spanisch - ES",HYPERLINK(CONCATENATE("https://www.saflax.de/0-WVK-Retail/Bilder-Pictures/SAFLAX-",'Basis-Tabelle-Samen'!Q327,"-",'Basis-Tabelle-Samen'!J327,"-garden-to-go-spanish.jpg")),
IF($C$1="Tschechisch - CZ",HYPERLINK(CONCATENATE("https://www.saflax.de/0-WVK-Retail/Bilder-Pictures/SAFLAX-",'Basis-Tabelle-Samen'!Q327,"-",'Basis-Tabelle-Samen'!J327,"-garden-to-go-czech.jpg")),
IF($C$1="Türkisch - TR",HYPERLINK(CONCATENATE("https://www.saflax.de/0-WVK-Retail/Bilder-Pictures/SAFLAX-",'Basis-Tabelle-Samen'!Q327,"-",'Basis-Tabelle-Samen'!J327,"-garden-to-go-turkish.jpg")),
IF($C$1="Ungarisch - HU",HYPERLINK(CONCATENATE("https://www.saflax.de/0-WVK-Retail/Bilder-Pictures/SAFLAX-",'Basis-Tabelle-Samen'!Q327,"-",'Basis-Tabelle-Samen'!J327,"-garden-to-go-hungarian.jpg")),
" ACHTUNG")))))))))))))))))))))))))))))</f>
        <v>https://www.saflax.de/0-WVK-Retail/Bilder-Pictures/SAFLAX-59425-rebutia-mix-garden-to-go-english.jpg</v>
      </c>
      <c r="AP323" s="330" t="str">
        <f>IF(K323&lt;1,"",
IF($C$1="Bulgarisch - BG",HYPERLINK(CONCATENATE("https://www.saflax.de/0-WVK-Retail/Bilder-Pictures/SAFLAX-",'Basis-Tabelle-Samen'!T327,"-",'Basis-Tabelle-Samen'!J327,"-cultivation-set-bulgarian.jpg")),
IF($C$1="Dänisch - DK",HYPERLINK(CONCATENATE("https://www.saflax.de/0-WVK-Retail/Bilder-Pictures/SAFLAX-",'Basis-Tabelle-Samen'!T327,"-",'Basis-Tabelle-Samen'!J327,"-cultivation-set-danish.jpg")),
IF($C$1="Deutsch - DE",HYPERLINK(CONCATENATE("https://www.saflax.de/0-WVK-Retail/Bilder-Pictures/SAFLAX-",'Basis-Tabelle-Samen'!T327,"-",'Basis-Tabelle-Samen'!J327,"-cultivation-set-german.jpg")),
IF($C$1="Englisch - UK",HYPERLINK(CONCATENATE("https://www.saflax.de/0-WVK-Retail/Bilder-Pictures/SAFLAX-",'Basis-Tabelle-Samen'!T327,"-",'Basis-Tabelle-Samen'!J327,"-cultivation-set-english.jpg")),
IF($C$1="Estnisch - EE",HYPERLINK(CONCATENATE("https://www.saflax.de/0-WVK-Retail/Bilder-Pictures/SAFLAX-",'Basis-Tabelle-Samen'!T327,"-",'Basis-Tabelle-Samen'!J327,"-cultivation-set-estonian.jpg")),
IF($C$1="Finnisch - FI",HYPERLINK(CONCATENATE("https://www.saflax.de/0-WVK-Retail/Bilder-Pictures/SAFLAX-",'Basis-Tabelle-Samen'!T327,"-",'Basis-Tabelle-Samen'!J327,"-cultivation-set-finnish.jpg")),
IF($C$1="Französisch - FR",HYPERLINK(CONCATENATE("https://www.saflax.de/0-WVK-Retail/Bilder-Pictures/SAFLAX-",'Basis-Tabelle-Samen'!T327,"-",'Basis-Tabelle-Samen'!J327,"-cultivation-set-french.jpg")),
IF($C$1="Griechisch - GR",HYPERLINK(CONCATENATE("https://www.saflax.de/0-WVK-Retail/Bilder-Pictures/SAFLAX-",'Basis-Tabelle-Samen'!T327,"-",'Basis-Tabelle-Samen'!J327,"-cultivation-set-greek.jpg")),
IF($C$1="Irisch - IE",HYPERLINK(CONCATENATE("https://www.saflax.de/0-WVK-Retail/Bilder-Pictures/SAFLAX-",'Basis-Tabelle-Samen'!T327,"-",'Basis-Tabelle-Samen'!J327,"-cultivation-set-irish.jpg")),
IF($C$1="Isländisch - IS",HYPERLINK(CONCATENATE("https://www.saflax.de/0-WVK-Retail/Bilder-Pictures/SAFLAX-",'Basis-Tabelle-Samen'!T327,"-",'Basis-Tabelle-Samen'!J327,"-cultivation-set-icelandic.jpg")),
IF($C$1="Italienisch - IT",HYPERLINK(CONCATENATE("https://www.saflax.de/0-WVK-Retail/Bilder-Pictures/SAFLAX-",'Basis-Tabelle-Samen'!T327,"-",'Basis-Tabelle-Samen'!J327,"-cultivation-set-italian.jpg")),
IF($C$1="Japanisch - JP",HYPERLINK(CONCATENATE("https://www.saflax.de/0-WVK-Retail/Bilder-Pictures/SAFLAX-",'Basis-Tabelle-Samen'!T327,"-",'Basis-Tabelle-Samen'!J327,"-cultivation-set-japanese.jpg")),
IF($C$1="Kroatisch - HR",HYPERLINK(CONCATENATE("https://www.saflax.de/0-WVK-Retail/Bilder-Pictures/SAFLAX-",'Basis-Tabelle-Samen'!T327,"-",'Basis-Tabelle-Samen'!J327,"-cultivation-set-croatian.jpg")),
IF($C$1="Lettisch - LV",HYPERLINK(CONCATENATE("https://www.saflax.de/0-WVK-Retail/Bilder-Pictures/SAFLAX-",'Basis-Tabelle-Samen'!T327,"-",'Basis-Tabelle-Samen'!J327,"-cultivation-set-latvian.jpg")),
IF($C$1="Litauisch - LT",HYPERLINK(CONCATENATE("https://www.saflax.de/0-WVK-Retail/Bilder-Pictures/SAFLAX-",'Basis-Tabelle-Samen'!T327,"-",'Basis-Tabelle-Samen'!J327,"-cultivation-set-lithuanian.jpg")),
IF($C$1="Maltesisch - MT",HYPERLINK(CONCATENATE("https://www.saflax.de/0-WVK-Retail/Bilder-Pictures/SAFLAX-",'Basis-Tabelle-Samen'!T327,"-",'Basis-Tabelle-Samen'!J327,"-cultivation-set-maltese.jpg")),
IF($C$1="Niederländisch - NL",HYPERLINK(CONCATENATE("https://www.saflax.de/0-WVK-Retail/Bilder-Pictures/SAFLAX-",'Basis-Tabelle-Samen'!T327,"-",'Basis-Tabelle-Samen'!J327,"-cultivation-set-dutch.jpg")),
IF($C$1="Norwegisch - NO",HYPERLINK(CONCATENATE("https://www.saflax.de/0-WVK-Retail/Bilder-Pictures/SAFLAX-",'Basis-Tabelle-Samen'!T327,"-",'Basis-Tabelle-Samen'!J327,"-cultivation-set-nowegian.jpg")),
IF($C$1="Polnisch - PL",HYPERLINK(CONCATENATE("https://www.saflax.de/0-WVK-Retail/Bilder-Pictures/SAFLAX-",'Basis-Tabelle-Samen'!T327,"-",'Basis-Tabelle-Samen'!J327,"-cultivation-set-polish.jpg")),
IF($C$1="Portugiesisch - PT",HYPERLINK(CONCATENATE("https://www.saflax.de/0-WVK-Retail/Bilder-Pictures/SAFLAX-",'Basis-Tabelle-Samen'!T327,"-",'Basis-Tabelle-Samen'!J327,"-cultivation-set-portuguese.jpg")),
IF($C$1="Rumänisch - RO",HYPERLINK(CONCATENATE("https://www.saflax.de/0-WVK-Retail/Bilder-Pictures/SAFLAX-",'Basis-Tabelle-Samen'!T327,"-",'Basis-Tabelle-Samen'!J327,"-cultivation-set-romanian.jpg")),
IF($C$1="Schwedisch - SE",HYPERLINK(CONCATENATE("https://www.saflax.de/0-WVK-Retail/Bilder-Pictures/SAFLAX-",'Basis-Tabelle-Samen'!T327,"-",'Basis-Tabelle-Samen'!J327,"-cultivation-set-swedish.jpg")),
IF($C$1="Slowakisch - SK",HYPERLINK(CONCATENATE("https://www.saflax.de/0-WVK-Retail/Bilder-Pictures/SAFLAX-",'Basis-Tabelle-Samen'!T327,"-",'Basis-Tabelle-Samen'!J327,"-cultivation-set-slovak.jpg")),
IF($C$1="Slowenisch - SI",HYPERLINK(CONCATENATE("https://www.saflax.de/0-WVK-Retail/Bilder-Pictures/SAFLAX-",'Basis-Tabelle-Samen'!T327,"-",'Basis-Tabelle-Samen'!J327,"-cultivation-set-slovenian.jpg")),
IF($C$1="Spanisch - ES",HYPERLINK(CONCATENATE("https://www.saflax.de/0-WVK-Retail/Bilder-Pictures/SAFLAX-",'Basis-Tabelle-Samen'!T327,"-",'Basis-Tabelle-Samen'!J327,"-cultivation-set-spanish.jpg")),
IF($C$1="Tschechisch - CZ",HYPERLINK(CONCATENATE("https://www.saflax.de/0-WVK-Retail/Bilder-Pictures/SAFLAX-",'Basis-Tabelle-Samen'!T327,"-",'Basis-Tabelle-Samen'!J327,"-cultivation-set-czech.jpg")),
IF($C$1="Türkisch - TR",HYPERLINK(CONCATENATE("https://www.saflax.de/0-WVK-Retail/Bilder-Pictures/SAFLAX-",'Basis-Tabelle-Samen'!T327,"-",'Basis-Tabelle-Samen'!J327,"-cultivation-set-turkish.jpg")),
IF($C$1="Ungarisch - HU",HYPERLINK(CONCATENATE("https://www.saflax.de/0-WVK-Retail/Bilder-Pictures/SAFLAX-",'Basis-Tabelle-Samen'!T327,"-",'Basis-Tabelle-Samen'!J327,"-cultivation-set-hungarian.jpg")),
" ACHTUNG")))))))))))))))))))))))))))))</f>
        <v>https://www.saflax.de/0-WVK-Retail/Bilder-Pictures/SAFLAX-39425-rebutia-mix-cultivation-set-english.jpg</v>
      </c>
      <c r="AQ323" s="330" t="str">
        <f>IF(L323&lt;1,"",
IF($C$1="Bulgarisch - BG",HYPERLINK(CONCATENATE("https://www.saflax.de/0-WVK-Retail/Bilder-Pictures/SAFLAX-",'Basis-Tabelle-Samen'!W327,"-",'Basis-Tabelle-Samen'!J327,"-garden-in-the-bag-bulgarian.jpg")),
IF($C$1="Dänisch - DK",HYPERLINK(CONCATENATE("https://www.saflax.de/0-WVK-Retail/Bilder-Pictures/SAFLAX-",'Basis-Tabelle-Samen'!W327,"-",'Basis-Tabelle-Samen'!J327,"-garden-in-the-bag-danish.jpg")),
IF($C$1="Deutsch - DE",HYPERLINK(CONCATENATE("https://www.saflax.de/0-WVK-Retail/Bilder-Pictures/SAFLAX-",'Basis-Tabelle-Samen'!W327,"-",'Basis-Tabelle-Samen'!J327,"-garden-in-the-bag-german.jpg")),
IF($C$1="Englisch - UK",HYPERLINK(CONCATENATE("https://www.saflax.de/0-WVK-Retail/Bilder-Pictures/SAFLAX-",'Basis-Tabelle-Samen'!W327,"-",'Basis-Tabelle-Samen'!J327,"-garden-in-the-bag-english.jpg")),
IF($C$1="Estnisch - EE",HYPERLINK(CONCATENATE("https://www.saflax.de/0-WVK-Retail/Bilder-Pictures/SAFLAX-",'Basis-Tabelle-Samen'!W327,"-",'Basis-Tabelle-Samen'!J327,"-garden-in-the-bag-estonian.jpg")),
IF($C$1="Finnisch - FI",HYPERLINK(CONCATENATE("https://www.saflax.de/0-WVK-Retail/Bilder-Pictures/SAFLAX-",'Basis-Tabelle-Samen'!W327,"-",'Basis-Tabelle-Samen'!J327,"-garden-in-the-bag-finnish.jpg")),
IF($C$1="Französisch - FR",HYPERLINK(CONCATENATE("https://www.saflax.de/0-WVK-Retail/Bilder-Pictures/SAFLAX-",'Basis-Tabelle-Samen'!W327,"-",'Basis-Tabelle-Samen'!J327,"-garden-in-the-bag-french.jpg")),
IF($C$1="Griechisch - GR",HYPERLINK(CONCATENATE("https://www.saflax.de/0-WVK-Retail/Bilder-Pictures/SAFLAX-",'Basis-Tabelle-Samen'!W327,"-",'Basis-Tabelle-Samen'!J327,"-garden-in-the-bag-greek.jpg")),
IF($C$1="Irisch - IE",HYPERLINK(CONCATENATE("https://www.saflax.de/0-WVK-Retail/Bilder-Pictures/SAFLAX-",'Basis-Tabelle-Samen'!W327,"-",'Basis-Tabelle-Samen'!J327,"-garden-in-the-bag-irish.jpg")),
IF($C$1="Isländisch - IS",HYPERLINK(CONCATENATE("https://www.saflax.de/0-WVK-Retail/Bilder-Pictures/SAFLAX-",'Basis-Tabelle-Samen'!W327,"-",'Basis-Tabelle-Samen'!J327,"-garden-in-the-bag-icelandic.jpg")),
IF($C$1="Italienisch - IT",HYPERLINK(CONCATENATE("https://www.saflax.de/0-WVK-Retail/Bilder-Pictures/SAFLAX-",'Basis-Tabelle-Samen'!W327,"-",'Basis-Tabelle-Samen'!J327,"-garden-in-the-bag-italian.jpg")),
IF($C$1="Japanisch - JP",HYPERLINK(CONCATENATE("https://www.saflax.de/0-WVK-Retail/Bilder-Pictures/SAFLAX-",'Basis-Tabelle-Samen'!W327,"-",'Basis-Tabelle-Samen'!J327,"-garden-in-the-bag-japanese.jpg")),
IF($C$1="Kroatisch - HR",HYPERLINK(CONCATENATE("https://www.saflax.de/0-WVK-Retail/Bilder-Pictures/SAFLAX-",'Basis-Tabelle-Samen'!W327,"-",'Basis-Tabelle-Samen'!J327,"-garden-in-the-bag-croatian.jpg")),
IF($C$1="Lettisch - LV",HYPERLINK(CONCATENATE("https://www.saflax.de/0-WVK-Retail/Bilder-Pictures/SAFLAX-",'Basis-Tabelle-Samen'!W327,"-",'Basis-Tabelle-Samen'!J327,"-garden-in-the-bag-latvian.jpg")),
IF($C$1="Litauisch - LT",HYPERLINK(CONCATENATE("https://www.saflax.de/0-WVK-Retail/Bilder-Pictures/SAFLAX-",'Basis-Tabelle-Samen'!W327,"-",'Basis-Tabelle-Samen'!J327,"-garden-in-the-bag-lithuanian.jpg")),
IF($C$1="Maltesisch - MT",HYPERLINK(CONCATENATE("https://www.saflax.de/0-WVK-Retail/Bilder-Pictures/SAFLAX-",'Basis-Tabelle-Samen'!W327,"-",'Basis-Tabelle-Samen'!J327,"-garden-in-the-bag-maltese.jpg")),
IF($C$1="Niederländisch - NL",HYPERLINK(CONCATENATE("https://www.saflax.de/0-WVK-Retail/Bilder-Pictures/SAFLAX-",'Basis-Tabelle-Samen'!W327,"-",'Basis-Tabelle-Samen'!J327,"-garden-in-the-bag-dutch.jpg")),
IF($C$1="Norwegisch - NO",HYPERLINK(CONCATENATE("https://www.saflax.de/0-WVK-Retail/Bilder-Pictures/SAFLAX-",'Basis-Tabelle-Samen'!W327,"-",'Basis-Tabelle-Samen'!J327,"-garden-in-the-bag-nowegian.jpg")),
IF($C$1="Polnisch - PL",HYPERLINK(CONCATENATE("https://www.saflax.de/0-WVK-Retail/Bilder-Pictures/SAFLAX-",'Basis-Tabelle-Samen'!W327,"-",'Basis-Tabelle-Samen'!J327,"-garden-in-the-bag-polish.jpg")),
IF($C$1="Portugiesisch - PT",HYPERLINK(CONCATENATE("https://www.saflax.de/0-WVK-Retail/Bilder-Pictures/SAFLAX-",'Basis-Tabelle-Samen'!W327,"-",'Basis-Tabelle-Samen'!J327,"-garden-in-the-bag-portuguese.jpg")),
IF($C$1="Rumänisch - RO",HYPERLINK(CONCATENATE("https://www.saflax.de/0-WVK-Retail/Bilder-Pictures/SAFLAX-",'Basis-Tabelle-Samen'!W327,"-",'Basis-Tabelle-Samen'!J327,"-garden-in-the-bag-romanian.jpg")),
IF($C$1="Schwedisch - SE",HYPERLINK(CONCATENATE("https://www.saflax.de/0-WVK-Retail/Bilder-Pictures/SAFLAX-",'Basis-Tabelle-Samen'!W327,"-",'Basis-Tabelle-Samen'!J327,"-garden-in-the-bag-swedish.jpg")),
IF($C$1="Slowakisch - SK",HYPERLINK(CONCATENATE("https://www.saflax.de/0-WVK-Retail/Bilder-Pictures/SAFLAX-",'Basis-Tabelle-Samen'!W327,"-",'Basis-Tabelle-Samen'!J327,"-garden-in-the-bag-slovak.jpg")),
IF($C$1="Slowenisch - SI",HYPERLINK(CONCATENATE("https://www.saflax.de/0-WVK-Retail/Bilder-Pictures/SAFLAX-",'Basis-Tabelle-Samen'!W327,"-",'Basis-Tabelle-Samen'!J327,"-garden-in-the-bag-slovenian.jpg")),
IF($C$1="Spanisch - ES",HYPERLINK(CONCATENATE("https://www.saflax.de/0-WVK-Retail/Bilder-Pictures/SAFLAX-",'Basis-Tabelle-Samen'!W327,"-",'Basis-Tabelle-Samen'!J327,"-garden-in-the-bag-spanish.jpg")),
IF($C$1="Tschechisch - CZ",HYPERLINK(CONCATENATE("https://www.saflax.de/0-WVK-Retail/Bilder-Pictures/SAFLAX-",'Basis-Tabelle-Samen'!W327,"-",'Basis-Tabelle-Samen'!J327,"-garden-in-the-bag-czech.jpg")),
IF($C$1="Türkisch - TR",HYPERLINK(CONCATENATE("https://www.saflax.de/0-WVK-Retail/Bilder-Pictures/SAFLAX-",'Basis-Tabelle-Samen'!W327,"-",'Basis-Tabelle-Samen'!J327,"-garden-in-the-bag-turkish.jpg")),
IF($C$1="Ungarisch - HU",HYPERLINK(CONCATENATE("https://www.saflax.de/0-WVK-Retail/Bilder-Pictures/SAFLAX-",'Basis-Tabelle-Samen'!W327,"-",'Basis-Tabelle-Samen'!J327,"-garden-in-the-bag-hungarian.jpg")),
" ACHTUNG")))))))))))))))))))))))))))))</f>
        <v>https://www.saflax.de/0-WVK-Retail/Bilder-Pictures/SAFLAX-69425-rebutia-mix-garden-in-the-bag-english.jpg</v>
      </c>
    </row>
    <row r="324" spans="1:43" ht="17.100000000000001" customHeight="1" x14ac:dyDescent="0.2">
      <c r="A324" s="318" t="str">
        <f>IF('Basis-Tabelle-Samen'!A323="","",IF($C$1="Deutsch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24" s="319" t="str">
        <f>'Basis-Tabelle-Samen'!I323</f>
        <v>Pleiospilos nelii</v>
      </c>
      <c r="C324" s="316" t="str">
        <f>IF($C$1="Bulgarisch - BG",'Basis-Tabelle-Samen'!Z323,
IF($C$1="Dänisch - DK",'Basis-Tabelle-Samen'!AA323,
IF($C$1="Deutsch - DE",'Basis-Tabelle-Samen'!AB323,
IF($C$1="Englisch - UK",'Basis-Tabelle-Samen'!AC323,
IF($C$1="Estnisch - EE",'Basis-Tabelle-Samen'!AD323,
IF($C$1="Finnisch - FI",'Basis-Tabelle-Samen'!AE323,
IF($C$1="Französisch - FR",'Basis-Tabelle-Samen'!AF323,
IF($C$1="Griechisch - GR",'Basis-Tabelle-Samen'!AG323,
IF($C$1="Irisch - IE",'Basis-Tabelle-Samen'!AH323,
IF($C$1="Isländisch - IS",'Basis-Tabelle-Samen'!AI323,
IF($C$1="Italienisch - IT",'Basis-Tabelle-Samen'!AJ323,
IF($C$1="Japanisch - JP",'Basis-Tabelle-Samen'!AK323,
IF($C$1="Kroatisch - HR",'Basis-Tabelle-Samen'!AL323,
IF($C$1="Lettisch - LV",'Basis-Tabelle-Samen'!AM323,
IF($C$1="Litauisch - LT",'Basis-Tabelle-Samen'!AN323,
IF($C$1="Maltesisch - MT",'Basis-Tabelle-Samen'!AO323,
IF($C$1="Niederländisch - NL",'Basis-Tabelle-Samen'!AP323,
IF($C$1="Norwegisch - NO",'Basis-Tabelle-Samen'!AQ323,
IF($C$1="Polnisch - PL",'Basis-Tabelle-Samen'!AR323,
IF($C$1="Portugiesisch - PT",'Basis-Tabelle-Samen'!AS323,
IF($C$1="Rumänisch - RO",'Basis-Tabelle-Samen'!AT323,
IF($C$1="Schwedisch - SE",'Basis-Tabelle-Samen'!AU323,
IF($C$1="Slowakisch - SK",'Basis-Tabelle-Samen'!AV323,
IF($C$1="Slowenisch - SI",'Basis-Tabelle-Samen'!AW323,
IF($C$1="Spanisch - ES",'Basis-Tabelle-Samen'!AX323,
IF($C$1="Tschechisch - CZ",'Basis-Tabelle-Samen'!AY323,
IF($C$1="Türkisch - TR",'Basis-Tabelle-Samen'!AZ323,
IF($C$1="Ungarisch - HU",'Basis-Tabelle-Samen'!BA323,
" ACHTUNG"))))))))))))))))))))))))))))</f>
        <v>Living Granite</v>
      </c>
      <c r="D324" s="320">
        <f>'Basis-Tabelle-Samen'!F323</f>
        <v>40</v>
      </c>
      <c r="E324" s="321" t="str">
        <f>'Basis-Tabelle-Samen'!H323</f>
        <v>7 %</v>
      </c>
      <c r="F324" s="322" t="str">
        <f>IF('Basis-Tabelle-Samen'!G323="","",'Basis-Tabelle-Samen'!G323)</f>
        <v>08</v>
      </c>
      <c r="G324" s="320">
        <f>'Basis-Tabelle-Samen'!C323</f>
        <v>19414</v>
      </c>
      <c r="H324" s="323">
        <f>'Basis-Tabelle-Samen'!D323</f>
        <v>4055473194141</v>
      </c>
      <c r="I324" s="324">
        <f>'Basis-Tabelle-Samen'!E323</f>
        <v>1.85</v>
      </c>
      <c r="J324" s="325">
        <f t="shared" si="4"/>
        <v>12</v>
      </c>
      <c r="K324" s="326">
        <f>'Basis-Tabelle-Samen'!K323</f>
        <v>79414</v>
      </c>
      <c r="L324" s="323">
        <f>'Basis-Tabelle-Samen'!L323</f>
        <v>4055473794143</v>
      </c>
      <c r="M324" s="324">
        <f>'Basis-Tabelle-Samen'!M323</f>
        <v>2.4500000000000002</v>
      </c>
      <c r="N324" s="326">
        <f>IF(K324&lt;1,"",'3'!$I$15)</f>
        <v>15</v>
      </c>
      <c r="O324" s="327">
        <f>IF(K324&lt;1,"",'3'!$J$11)</f>
        <v>90</v>
      </c>
      <c r="P324" s="326">
        <f>'Basis-Tabelle-Samen'!N323</f>
        <v>89414</v>
      </c>
      <c r="Q324" s="323">
        <f>'Basis-Tabelle-Samen'!O323</f>
        <v>4055473894140</v>
      </c>
      <c r="R324" s="328">
        <f>'Basis-Tabelle-Samen'!P323</f>
        <v>3.75</v>
      </c>
      <c r="S324" s="326">
        <f>IF(R324&lt;1,"",'3'!$M$15)</f>
        <v>18</v>
      </c>
      <c r="T324" s="327">
        <f>IF(R324&lt;1,"",'3'!$N$11)</f>
        <v>72</v>
      </c>
      <c r="U324" s="326">
        <f>'Basis-Tabelle-Samen'!Q323</f>
        <v>59414</v>
      </c>
      <c r="V324" s="323">
        <f>'Basis-Tabelle-Samen'!R323</f>
        <v>4055473594149</v>
      </c>
      <c r="W324" s="324">
        <f>'Basis-Tabelle-Samen'!S323</f>
        <v>4.95</v>
      </c>
      <c r="X324" s="326">
        <f>IF(U324&lt;1,"",'3'!$Q$15)</f>
        <v>6</v>
      </c>
      <c r="Y324" s="327">
        <f>IF(U324&lt;1,"",'3'!$R$11)</f>
        <v>24</v>
      </c>
      <c r="Z324" s="326">
        <f>'Basis-Tabelle-Samen'!T323</f>
        <v>39414</v>
      </c>
      <c r="AA324" s="323">
        <f>'Basis-Tabelle-Samen'!U323</f>
        <v>4055473394145</v>
      </c>
      <c r="AB324" s="324">
        <f>'Basis-Tabelle-Samen'!V323</f>
        <v>6.75</v>
      </c>
      <c r="AC324" s="326">
        <f>IF(Z324&lt;1,"",'3'!$U$15)</f>
        <v>6</v>
      </c>
      <c r="AD324" s="327">
        <f>IF(Z324&lt;1,"",'3'!$V$11)</f>
        <v>24</v>
      </c>
      <c r="AE324" s="326">
        <f>'Basis-Tabelle-Samen'!W323</f>
        <v>69414</v>
      </c>
      <c r="AF324" s="323">
        <f>'Basis-Tabelle-Samen'!X323</f>
        <v>4055473694146</v>
      </c>
      <c r="AG324" s="324">
        <f>'Basis-Tabelle-Samen'!Y323</f>
        <v>2.95</v>
      </c>
      <c r="AH324" s="326">
        <f>IF(AE324&lt;1,"",'3'!$Y$15)</f>
        <v>8</v>
      </c>
      <c r="AI324" s="327">
        <f>IF(AE324&lt;1,"",'3'!$Z$11)</f>
        <v>64</v>
      </c>
      <c r="AJ324" s="315"/>
      <c r="AK324" s="316" t="str">
        <f>IF(G324&lt;1,"",
IF($C$1="Bulgarisch - BG",HYPERLINK(CONCATENATE("https://www.saflax.de/0-WVK-Retail/Bilder-Pictures/SAFLAX-",'Basis-Tabelle-Samen'!C323,"-",'Basis-Tabelle-Samen'!J323,"-seed-package-front-cr-bulgarian.jpg")),
IF($C$1="Dänisch - DK",HYPERLINK(CONCATENATE("https://www.saflax.de/0-WVK-Retail/Bilder-Pictures/SAFLAX-",'Basis-Tabelle-Samen'!C323,"-",'Basis-Tabelle-Samen'!J323,"-seed-package-front-cr-danish.jpg")),
IF($C$1="Deutsch - DE",HYPERLINK(CONCATENATE("https://www.saflax.de/0-WVK-Retail/Bilder-Pictures/SAFLAX-",'Basis-Tabelle-Samen'!C323,"-",'Basis-Tabelle-Samen'!J323,"-seed-package-front-cr-german.jpg")),
IF($C$1="Englisch - UK",HYPERLINK(CONCATENATE("https://www.saflax.de/0-WVK-Retail/Bilder-Pictures/SAFLAX-",'Basis-Tabelle-Samen'!C323,"-",'Basis-Tabelle-Samen'!J323,"-seed-package-front-cr-english.jpg")),
IF($C$1="Estnisch - EE",HYPERLINK(CONCATENATE("https://www.saflax.de/0-WVK-Retail/Bilder-Pictures/SAFLAX-",'Basis-Tabelle-Samen'!C323,"-",'Basis-Tabelle-Samen'!J323,"-seed-package-front-cr-estonian.jpg")),
IF($C$1="Finnisch - FI",HYPERLINK(CONCATENATE("https://www.saflax.de/0-WVK-Retail/Bilder-Pictures/SAFLAX-",'Basis-Tabelle-Samen'!C323,"-",'Basis-Tabelle-Samen'!J323,"-seed-package-front-cr-finnish.jpg")),
IF($C$1="Französisch - FR",HYPERLINK(CONCATENATE("https://www.saflax.de/0-WVK-Retail/Bilder-Pictures/SAFLAX-",'Basis-Tabelle-Samen'!C323,"-",'Basis-Tabelle-Samen'!J323,"-seed-package-front-cr-french.jpg")),
IF($C$1="Griechisch - GR",HYPERLINK(CONCATENATE("https://www.saflax.de/0-WVK-Retail/Bilder-Pictures/SAFLAX-",'Basis-Tabelle-Samen'!C323,"-",'Basis-Tabelle-Samen'!J323,"-seed-package-front-cr-greek.jpg")),
IF($C$1="Irisch - IE",HYPERLINK(CONCATENATE("https://www.saflax.de/0-WVK-Retail/Bilder-Pictures/SAFLAX-",'Basis-Tabelle-Samen'!C323,"-",'Basis-Tabelle-Samen'!J323,"-seed-package-front-cr-irish.jpg")),
IF($C$1="Isländisch - IS",HYPERLINK(CONCATENATE("https://www.saflax.de/0-WVK-Retail/Bilder-Pictures/SAFLAX-",'Basis-Tabelle-Samen'!C323,"-",'Basis-Tabelle-Samen'!J323,"-seed-package-front-cr-icelandic.jpg")),
IF($C$1="Italienisch - IT",HYPERLINK(CONCATENATE("https://www.saflax.de/0-WVK-Retail/Bilder-Pictures/SAFLAX-",'Basis-Tabelle-Samen'!C323,"-",'Basis-Tabelle-Samen'!J323,"-seed-package-front-cr-italian.jpg")),
IF($C$1="Japanisch - JP",HYPERLINK(CONCATENATE("https://www.saflax.de/0-WVK-Retail/Bilder-Pictures/SAFLAX-",'Basis-Tabelle-Samen'!C323,"-",'Basis-Tabelle-Samen'!J323,"-seed-package-front-cr-japanese.jpg")),
IF($C$1="Kroatisch - HR",HYPERLINK(CONCATENATE("https://www.saflax.de/0-WVK-Retail/Bilder-Pictures/SAFLAX-",'Basis-Tabelle-Samen'!C323,"-",'Basis-Tabelle-Samen'!J323,"-seed-package-front-cr-croatian.jpg")),
IF($C$1="Lettisch - LV",HYPERLINK(CONCATENATE("https://www.saflax.de/0-WVK-Retail/Bilder-Pictures/SAFLAX-",'Basis-Tabelle-Samen'!C323,"-",'Basis-Tabelle-Samen'!J323,"-seed-package-front-cr-latvian.jpg")),
IF($C$1="Litauisch - LT",HYPERLINK(CONCATENATE("https://www.saflax.de/0-WVK-Retail/Bilder-Pictures/SAFLAX-",'Basis-Tabelle-Samen'!C323,"-",'Basis-Tabelle-Samen'!J323,"-seed-package-front-cr-lithuanian.jpg")),
IF($C$1="Maltesisch - MT",HYPERLINK(CONCATENATE("https://www.saflax.de/0-WVK-Retail/Bilder-Pictures/SAFLAX-",'Basis-Tabelle-Samen'!C323,"-",'Basis-Tabelle-Samen'!J323,"-seed-package-front-cr-maltese.jpg")),
IF($C$1="Niederländisch - NL",HYPERLINK(CONCATENATE("https://www.saflax.de/0-WVK-Retail/Bilder-Pictures/SAFLAX-",'Basis-Tabelle-Samen'!C323,"-",'Basis-Tabelle-Samen'!J323,"-seed-package-front-cr-dutch.jpg")),
IF($C$1="Norwegisch - NO",HYPERLINK(CONCATENATE("https://www.saflax.de/0-WVK-Retail/Bilder-Pictures/SAFLAX-",'Basis-Tabelle-Samen'!C323,"-",'Basis-Tabelle-Samen'!J323,"-seed-package-front-cr-nowegian.jpg")),
IF($C$1="Polnisch - PL",HYPERLINK(CONCATENATE("https://www.saflax.de/0-WVK-Retail/Bilder-Pictures/SAFLAX-",'Basis-Tabelle-Samen'!C323,"-",'Basis-Tabelle-Samen'!J323,"-seed-package-front-cr-polish.jpg")),
IF($C$1="Portugiesisch - PT",HYPERLINK(CONCATENATE("https://www.saflax.de/0-WVK-Retail/Bilder-Pictures/SAFLAX-",'Basis-Tabelle-Samen'!C323,"-",'Basis-Tabelle-Samen'!J323,"-seed-package-front-cr-portuguese.jpg")),
IF($C$1="Rumänisch - RO",HYPERLINK(CONCATENATE("https://www.saflax.de/0-WVK-Retail/Bilder-Pictures/SAFLAX-",'Basis-Tabelle-Samen'!C323,"-",'Basis-Tabelle-Samen'!J323,"-seed-package-front-cr-romanian.jpg")),
IF($C$1="Schwedisch - SE",HYPERLINK(CONCATENATE("https://www.saflax.de/0-WVK-Retail/Bilder-Pictures/SAFLAX-",'Basis-Tabelle-Samen'!C323,"-",'Basis-Tabelle-Samen'!J323,"-seed-package-front-cr-swedish.jpg")),
IF($C$1="Slowakisch - SK",HYPERLINK(CONCATENATE("https://www.saflax.de/0-WVK-Retail/Bilder-Pictures/SAFLAX-",'Basis-Tabelle-Samen'!C323,"-",'Basis-Tabelle-Samen'!J323,"-seed-package-front-cr-slovak.jpg")),
IF($C$1="Slowenisch - SI",HYPERLINK(CONCATENATE("https://www.saflax.de/0-WVK-Retail/Bilder-Pictures/SAFLAX-",'Basis-Tabelle-Samen'!C323,"-",'Basis-Tabelle-Samen'!J323,"-seed-package-front-cr-slovenian.jpg")),
IF($C$1="Spanisch - ES",HYPERLINK(CONCATENATE("https://www.saflax.de/0-WVK-Retail/Bilder-Pictures/SAFLAX-",'Basis-Tabelle-Samen'!C323,"-",'Basis-Tabelle-Samen'!J323,"-seed-package-front-cr-spanish.jpg")),
IF($C$1="Tschechisch - CZ",HYPERLINK(CONCATENATE("https://www.saflax.de/0-WVK-Retail/Bilder-Pictures/SAFLAX-",'Basis-Tabelle-Samen'!C323,"-",'Basis-Tabelle-Samen'!J323,"-seed-package-front-cr-czech.jpg")),
IF($C$1="Türkisch - TR",HYPERLINK(CONCATENATE("https://www.saflax.de/0-WVK-Retail/Bilder-Pictures/SAFLAX-",'Basis-Tabelle-Samen'!C323,"-",'Basis-Tabelle-Samen'!J323,"-seed-package-front-cr-turkish.jpg")),
IF($C$1="Ungarisch - HU",HYPERLINK(CONCATENATE("https://www.saflax.de/0-WVK-Retail/Bilder-Pictures/SAFLAX-",'Basis-Tabelle-Samen'!C323,"-",'Basis-Tabelle-Samen'!J323,"-seed-package-front-cr-hungarian.jpg")),
" ACHTUNG")))))))))))))))))))))))))))))</f>
        <v>https://www.saflax.de/0-WVK-Retail/Bilder-Pictures/SAFLAX-19414-pleiospilos-nelii-seed-package-front-cr-english.jpg</v>
      </c>
      <c r="AL324" s="330" t="str">
        <f>IF(G324&lt;1,"",
IF($C$1="Bulgarisch - BG",HYPERLINK(CONCATENATE("https://www.saflax.de/0-WVK-Retail/Bilder-Pictures/SAFLAX-",'Basis-Tabelle-Samen'!C323,"-",'Basis-Tabelle-Samen'!J323,"-seed-package-back-cr-bulgarian.jpg")),
IF($C$1="Dänisch - DK",HYPERLINK(CONCATENATE("https://www.saflax.de/0-WVK-Retail/Bilder-Pictures/SAFLAX-",'Basis-Tabelle-Samen'!C323,"-",'Basis-Tabelle-Samen'!J323,"-seed-package-back-cr-danish.jpg")),
IF($C$1="Deutsch - DE",HYPERLINK(CONCATENATE("https://www.saflax.de/0-WVK-Retail/Bilder-Pictures/SAFLAX-",'Basis-Tabelle-Samen'!C323,"-",'Basis-Tabelle-Samen'!J323,"-seed-package-back-cr-german.jpg")),
IF($C$1="Englisch - UK",HYPERLINK(CONCATENATE("https://www.saflax.de/0-WVK-Retail/Bilder-Pictures/SAFLAX-",'Basis-Tabelle-Samen'!C323,"-",'Basis-Tabelle-Samen'!J323,"-seed-package-back-cr-english.jpg")),
IF($C$1="Estnisch - EE",HYPERLINK(CONCATENATE("https://www.saflax.de/0-WVK-Retail/Bilder-Pictures/SAFLAX-",'Basis-Tabelle-Samen'!C323,"-",'Basis-Tabelle-Samen'!J323,"-seed-package-back-cr-estonian.jpg")),
IF($C$1="Finnisch - FI",HYPERLINK(CONCATENATE("https://www.saflax.de/0-WVK-Retail/Bilder-Pictures/SAFLAX-",'Basis-Tabelle-Samen'!C323,"-",'Basis-Tabelle-Samen'!J323,"-seed-package-back-cr-finnish.jpg")),
IF($C$1="Französisch - FR",HYPERLINK(CONCATENATE("https://www.saflax.de/0-WVK-Retail/Bilder-Pictures/SAFLAX-",'Basis-Tabelle-Samen'!C323,"-",'Basis-Tabelle-Samen'!J323,"-seed-package-back-cr-french.jpg")),
IF($C$1="Griechisch - GR",HYPERLINK(CONCATENATE("https://www.saflax.de/0-WVK-Retail/Bilder-Pictures/SAFLAX-",'Basis-Tabelle-Samen'!C323,"-",'Basis-Tabelle-Samen'!J323,"-seed-package-back-cr-greek.jpg")),
IF($C$1="Irisch - IE",HYPERLINK(CONCATENATE("https://www.saflax.de/0-WVK-Retail/Bilder-Pictures/SAFLAX-",'Basis-Tabelle-Samen'!C323,"-",'Basis-Tabelle-Samen'!J323,"-seed-package-back-cr-irish.jpg")),
IF($C$1="Isländisch - IS",HYPERLINK(CONCATENATE("https://www.saflax.de/0-WVK-Retail/Bilder-Pictures/SAFLAX-",'Basis-Tabelle-Samen'!C323,"-",'Basis-Tabelle-Samen'!J323,"-seed-package-back-cr-icelandic.jpg")),
IF($C$1="Italienisch - IT",HYPERLINK(CONCATENATE("https://www.saflax.de/0-WVK-Retail/Bilder-Pictures/SAFLAX-",'Basis-Tabelle-Samen'!C323,"-",'Basis-Tabelle-Samen'!J323,"-seed-package-back-cr-italian.jpg")),
IF($C$1="Japanisch - JP",HYPERLINK(CONCATENATE("https://www.saflax.de/0-WVK-Retail/Bilder-Pictures/SAFLAX-",'Basis-Tabelle-Samen'!C323,"-",'Basis-Tabelle-Samen'!J323,"-seed-package-back-cr-japanese.jpg")),
IF($C$1="Kroatisch - HR",HYPERLINK(CONCATENATE("https://www.saflax.de/0-WVK-Retail/Bilder-Pictures/SAFLAX-",'Basis-Tabelle-Samen'!C323,"-",'Basis-Tabelle-Samen'!J323,"-seed-package-back-cr-croatian.jpg")),
IF($C$1="Lettisch - LV",HYPERLINK(CONCATENATE("https://www.saflax.de/0-WVK-Retail/Bilder-Pictures/SAFLAX-",'Basis-Tabelle-Samen'!C323,"-",'Basis-Tabelle-Samen'!J323,"-seed-package-back-cr-latvian.jpg")),
IF($C$1="Litauisch - LT",HYPERLINK(CONCATENATE("https://www.saflax.de/0-WVK-Retail/Bilder-Pictures/SAFLAX-",'Basis-Tabelle-Samen'!C323,"-",'Basis-Tabelle-Samen'!J323,"-seed-package-back-cr-lithuanian.jpg")),
IF($C$1="Maltesisch - MT",HYPERLINK(CONCATENATE("https://www.saflax.de/0-WVK-Retail/Bilder-Pictures/SAFLAX-",'Basis-Tabelle-Samen'!C323,"-",'Basis-Tabelle-Samen'!J323,"-seed-package-back-cr-maltese.jpg")),
IF($C$1="Niederländisch - NL",HYPERLINK(CONCATENATE("https://www.saflax.de/0-WVK-Retail/Bilder-Pictures/SAFLAX-",'Basis-Tabelle-Samen'!C323,"-",'Basis-Tabelle-Samen'!J323,"-seed-package-back-cr-dutch.jpg")),
IF($C$1="Norwegisch - NO",HYPERLINK(CONCATENATE("https://www.saflax.de/0-WVK-Retail/Bilder-Pictures/SAFLAX-",'Basis-Tabelle-Samen'!C323,"-",'Basis-Tabelle-Samen'!J323,"-seed-package-back-cr-nowegian.jpg")),
IF($C$1="Polnisch - PL",HYPERLINK(CONCATENATE("https://www.saflax.de/0-WVK-Retail/Bilder-Pictures/SAFLAX-",'Basis-Tabelle-Samen'!C323,"-",'Basis-Tabelle-Samen'!J323,"-seed-package-back-cr-polish.jpg")),
IF($C$1="Portugiesisch - PT",HYPERLINK(CONCATENATE("https://www.saflax.de/0-WVK-Retail/Bilder-Pictures/SAFLAX-",'Basis-Tabelle-Samen'!C323,"-",'Basis-Tabelle-Samen'!J323,"-seed-package-back-cr-portuguese.jpg")),
IF($C$1="Rumänisch - RO",HYPERLINK(CONCATENATE("https://www.saflax.de/0-WVK-Retail/Bilder-Pictures/SAFLAX-",'Basis-Tabelle-Samen'!C323,"-",'Basis-Tabelle-Samen'!J323,"-seed-package-back-cr-romanian.jpg")),
IF($C$1="Schwedisch - SE",HYPERLINK(CONCATENATE("https://www.saflax.de/0-WVK-Retail/Bilder-Pictures/SAFLAX-",'Basis-Tabelle-Samen'!C323,"-",'Basis-Tabelle-Samen'!J323,"-seed-package-back-cr-swedish.jpg")),
IF($C$1="Slowakisch - SK",HYPERLINK(CONCATENATE("https://www.saflax.de/0-WVK-Retail/Bilder-Pictures/SAFLAX-",'Basis-Tabelle-Samen'!C323,"-",'Basis-Tabelle-Samen'!J323,"-seed-package-back-cr-slovak.jpg")),
IF($C$1="Slowenisch - SI",HYPERLINK(CONCATENATE("https://www.saflax.de/0-WVK-Retail/Bilder-Pictures/SAFLAX-",'Basis-Tabelle-Samen'!C323,"-",'Basis-Tabelle-Samen'!J323,"-seed-package-back-cr-slovenian.jpg")),
IF($C$1="Spanisch - ES",HYPERLINK(CONCATENATE("https://www.saflax.de/0-WVK-Retail/Bilder-Pictures/SAFLAX-",'Basis-Tabelle-Samen'!C323,"-",'Basis-Tabelle-Samen'!J323,"-seed-package-back-cr-spanish.jpg")),
IF($C$1="Tschechisch - CZ",HYPERLINK(CONCATENATE("https://www.saflax.de/0-WVK-Retail/Bilder-Pictures/SAFLAX-",'Basis-Tabelle-Samen'!C323,"-",'Basis-Tabelle-Samen'!J323,"-seed-package-back-cr-czech.jpg")),
IF($C$1="Türkisch - TR",HYPERLINK(CONCATENATE("https://www.saflax.de/0-WVK-Retail/Bilder-Pictures/SAFLAX-",'Basis-Tabelle-Samen'!C323,"-",'Basis-Tabelle-Samen'!J323,"-seed-package-back-cr-turkish.jpg")),
IF($C$1="Ungarisch - HU",HYPERLINK(CONCATENATE("https://www.saflax.de/0-WVK-Retail/Bilder-Pictures/SAFLAX-",'Basis-Tabelle-Samen'!C323,"-",'Basis-Tabelle-Samen'!J323,"-seed-package-back-cr-hungarian.jpg")),
" ACHTUNG")))))))))))))))))))))))))))))</f>
        <v>https://www.saflax.de/0-WVK-Retail/Bilder-Pictures/SAFLAX-19414-pleiospilos-nelii-seed-package-back-cr-english.jpg</v>
      </c>
      <c r="AM324" s="330" t="str">
        <f>IF(H324&lt;1,"",
IF($C$1="Bulgarisch - BG",HYPERLINK(CONCATENATE("https://www.saflax.de/0-WVK-Retail/Bilder-Pictures/SAFLAX-",'Basis-Tabelle-Samen'!K323,"-",'Basis-Tabelle-Samen'!J323,"-garden-to-go-mini-bulgarian.jpg")),
IF($C$1="Dänisch - DK",HYPERLINK(CONCATENATE("https://www.saflax.de/0-WVK-Retail/Bilder-Pictures/SAFLAX-",'Basis-Tabelle-Samen'!K323,"-",'Basis-Tabelle-Samen'!J323,"-garden-to-go-mini-danish.jpg")),
IF($C$1="Deutsch - DE",HYPERLINK(CONCATENATE("https://www.saflax.de/0-WVK-Retail/Bilder-Pictures/SAFLAX-",'Basis-Tabelle-Samen'!K323,"-",'Basis-Tabelle-Samen'!J323,"-garden-to-go-mini-german.jpg")),
IF($C$1="Englisch - UK",HYPERLINK(CONCATENATE("https://www.saflax.de/0-WVK-Retail/Bilder-Pictures/SAFLAX-",'Basis-Tabelle-Samen'!K323,"-",'Basis-Tabelle-Samen'!J323,"-garden-to-go-mini-english.jpg")),
IF($C$1="Estnisch - EE",HYPERLINK(CONCATENATE("https://www.saflax.de/0-WVK-Retail/Bilder-Pictures/SAFLAX-",'Basis-Tabelle-Samen'!K323,"-",'Basis-Tabelle-Samen'!J323,"-garden-to-go-mini-estonian.jpg")),
IF($C$1="Finnisch - FI",HYPERLINK(CONCATENATE("https://www.saflax.de/0-WVK-Retail/Bilder-Pictures/SAFLAX-",'Basis-Tabelle-Samen'!K323,"-",'Basis-Tabelle-Samen'!J323,"-garden-to-go-mini-finnish.jpg")),
IF($C$1="Französisch - FR",HYPERLINK(CONCATENATE("https://www.saflax.de/0-WVK-Retail/Bilder-Pictures/SAFLAX-",'Basis-Tabelle-Samen'!K323,"-",'Basis-Tabelle-Samen'!J323,"-garden-to-go-mini-french.jpg")),
IF($C$1="Griechisch - GR",HYPERLINK(CONCATENATE("https://www.saflax.de/0-WVK-Retail/Bilder-Pictures/SAFLAX-",'Basis-Tabelle-Samen'!K323,"-",'Basis-Tabelle-Samen'!J323,"-garden-to-go-mini-greek.jpg")),
IF($C$1="Irisch - IE",HYPERLINK(CONCATENATE("https://www.saflax.de/0-WVK-Retail/Bilder-Pictures/SAFLAX-",'Basis-Tabelle-Samen'!K323,"-",'Basis-Tabelle-Samen'!J323,"-garden-to-go-mini-irish.jpg")),
IF($C$1="Isländisch - IS",HYPERLINK(CONCATENATE("https://www.saflax.de/0-WVK-Retail/Bilder-Pictures/SAFLAX-",'Basis-Tabelle-Samen'!K323,"-",'Basis-Tabelle-Samen'!J323,"-garden-to-go-mini-icelandic.jpg")),
IF($C$1="Italienisch - IT",HYPERLINK(CONCATENATE("https://www.saflax.de/0-WVK-Retail/Bilder-Pictures/SAFLAX-",'Basis-Tabelle-Samen'!K323,"-",'Basis-Tabelle-Samen'!J323,"-garden-to-go-mini-italian.jpg")),
IF($C$1="Japanisch - JP",HYPERLINK(CONCATENATE("https://www.saflax.de/0-WVK-Retail/Bilder-Pictures/SAFLAX-",'Basis-Tabelle-Samen'!K323,"-",'Basis-Tabelle-Samen'!J323,"-garden-to-go-mini-japanese.jpg")),
IF($C$1="Kroatisch - HR",HYPERLINK(CONCATENATE("https://www.saflax.de/0-WVK-Retail/Bilder-Pictures/SAFLAX-",'Basis-Tabelle-Samen'!K323,"-",'Basis-Tabelle-Samen'!J323,"-garden-to-go-mini-croatian.jpg")),
IF($C$1="Lettisch - LV",HYPERLINK(CONCATENATE("https://www.saflax.de/0-WVK-Retail/Bilder-Pictures/SAFLAX-",'Basis-Tabelle-Samen'!K323,"-",'Basis-Tabelle-Samen'!J323,"-garden-to-go-mini-latvian.jpg")),
IF($C$1="Litauisch - LT",HYPERLINK(CONCATENATE("https://www.saflax.de/0-WVK-Retail/Bilder-Pictures/SAFLAX-",'Basis-Tabelle-Samen'!K323,"-",'Basis-Tabelle-Samen'!J323,"-garden-to-go-mini-lithuanian.jpg")),
IF($C$1="Maltesisch - MT",HYPERLINK(CONCATENATE("https://www.saflax.de/0-WVK-Retail/Bilder-Pictures/SAFLAX-",'Basis-Tabelle-Samen'!K323,"-",'Basis-Tabelle-Samen'!J323,"-garden-to-go-mini-maltese.jpg")),
IF($C$1="Niederländisch - NL",HYPERLINK(CONCATENATE("https://www.saflax.de/0-WVK-Retail/Bilder-Pictures/SAFLAX-",'Basis-Tabelle-Samen'!K323,"-",'Basis-Tabelle-Samen'!J323,"-garden-to-go-mini-dutch.jpg")),
IF($C$1="Norwegisch - NO",HYPERLINK(CONCATENATE("https://www.saflax.de/0-WVK-Retail/Bilder-Pictures/SAFLAX-",'Basis-Tabelle-Samen'!K323,"-",'Basis-Tabelle-Samen'!J323,"-garden-to-go-mini-nowegian.jpg")),
IF($C$1="Polnisch - PL",HYPERLINK(CONCATENATE("https://www.saflax.de/0-WVK-Retail/Bilder-Pictures/SAFLAX-",'Basis-Tabelle-Samen'!K323,"-",'Basis-Tabelle-Samen'!J323,"-garden-to-go-mini-polish.jpg")),
IF($C$1="Portugiesisch - PT",HYPERLINK(CONCATENATE("https://www.saflax.de/0-WVK-Retail/Bilder-Pictures/SAFLAX-",'Basis-Tabelle-Samen'!K323,"-",'Basis-Tabelle-Samen'!J323,"-garden-to-go-mini-portuguese.jpg")),
IF($C$1="Rumänisch - RO",HYPERLINK(CONCATENATE("https://www.saflax.de/0-WVK-Retail/Bilder-Pictures/SAFLAX-",'Basis-Tabelle-Samen'!K323,"-",'Basis-Tabelle-Samen'!J323,"-garden-to-go-mini-romanian.jpg")),
IF($C$1="Schwedisch - SE",HYPERLINK(CONCATENATE("https://www.saflax.de/0-WVK-Retail/Bilder-Pictures/SAFLAX-",'Basis-Tabelle-Samen'!K323,"-",'Basis-Tabelle-Samen'!J323,"-garden-to-go-mini-swedish.jpg")),
IF($C$1="Slowakisch - SK",HYPERLINK(CONCATENATE("https://www.saflax.de/0-WVK-Retail/Bilder-Pictures/SAFLAX-",'Basis-Tabelle-Samen'!K323,"-",'Basis-Tabelle-Samen'!J323,"-garden-to-go-mini-slovak.jpg")),
IF($C$1="Slowenisch - SI",HYPERLINK(CONCATENATE("https://www.saflax.de/0-WVK-Retail/Bilder-Pictures/SAFLAX-",'Basis-Tabelle-Samen'!K323,"-",'Basis-Tabelle-Samen'!J323,"-garden-to-go-mini-slovenian.jpg")),
IF($C$1="Spanisch - ES",HYPERLINK(CONCATENATE("https://www.saflax.de/0-WVK-Retail/Bilder-Pictures/SAFLAX-",'Basis-Tabelle-Samen'!K323,"-",'Basis-Tabelle-Samen'!J323,"-garden-to-go-mini-spanish.jpg")),
IF($C$1="Tschechisch - CZ",HYPERLINK(CONCATENATE("https://www.saflax.de/0-WVK-Retail/Bilder-Pictures/SAFLAX-",'Basis-Tabelle-Samen'!K323,"-",'Basis-Tabelle-Samen'!J323,"-garden-to-go-mini-czech.jpg")),
IF($C$1="Türkisch - TR",HYPERLINK(CONCATENATE("https://www.saflax.de/0-WVK-Retail/Bilder-Pictures/SAFLAX-",'Basis-Tabelle-Samen'!K323,"-",'Basis-Tabelle-Samen'!J323,"-garden-to-go-mini-turkish.jpg")),
IF($C$1="Ungarisch - HU",HYPERLINK(CONCATENATE("https://www.saflax.de/0-WVK-Retail/Bilder-Pictures/SAFLAX-",'Basis-Tabelle-Samen'!K323,"-",'Basis-Tabelle-Samen'!J323,"-garden-to-go-mini-hungarian.jpg")),
" ACHTUNG")))))))))))))))))))))))))))))</f>
        <v>https://www.saflax.de/0-WVK-Retail/Bilder-Pictures/SAFLAX-79414-pleiospilos-nelii-garden-to-go-mini-english.jpg</v>
      </c>
      <c r="AN324" s="330" t="str">
        <f>IF(I324&lt;1,"",
IF($C$1="Bulgarisch - BG",HYPERLINK(CONCATENATE("https://www.saflax.de/0-WVK-Retail/Bilder-Pictures/SAFLAX-",'Basis-Tabelle-Samen'!N323,"-",'Basis-Tabelle-Samen'!J323,"-garden-to-go-lite-bulgarian.jpg")),
IF($C$1="Dänisch - DK",HYPERLINK(CONCATENATE("https://www.saflax.de/0-WVK-Retail/Bilder-Pictures/SAFLAX-",'Basis-Tabelle-Samen'!N323,"-",'Basis-Tabelle-Samen'!J323,"-garden-to-go-lite-danish.jpg")),
IF($C$1="Deutsch - DE",HYPERLINK(CONCATENATE("https://www.saflax.de/0-WVK-Retail/Bilder-Pictures/SAFLAX-",'Basis-Tabelle-Samen'!N323,"-",'Basis-Tabelle-Samen'!J323,"-garden-to-go-lite-german.jpg")),
IF($C$1="Englisch - UK",HYPERLINK(CONCATENATE("https://www.saflax.de/0-WVK-Retail/Bilder-Pictures/SAFLAX-",'Basis-Tabelle-Samen'!N323,"-",'Basis-Tabelle-Samen'!J323,"-garden-to-go-lite-english.jpg")),
IF($C$1="Estnisch - EE",HYPERLINK(CONCATENATE("https://www.saflax.de/0-WVK-Retail/Bilder-Pictures/SAFLAX-",'Basis-Tabelle-Samen'!N323,"-",'Basis-Tabelle-Samen'!J323,"-garden-to-go-lite-estonian.jpg")),
IF($C$1="Finnisch - FI",HYPERLINK(CONCATENATE("https://www.saflax.de/0-WVK-Retail/Bilder-Pictures/SAFLAX-",'Basis-Tabelle-Samen'!N323,"-",'Basis-Tabelle-Samen'!J323,"-garden-to-go-lite-finnish.jpg")),
IF($C$1="Französisch - FR",HYPERLINK(CONCATENATE("https://www.saflax.de/0-WVK-Retail/Bilder-Pictures/SAFLAX-",'Basis-Tabelle-Samen'!N323,"-",'Basis-Tabelle-Samen'!J323,"-garden-to-go-lite-french.jpg")),
IF($C$1="Griechisch - GR",HYPERLINK(CONCATENATE("https://www.saflax.de/0-WVK-Retail/Bilder-Pictures/SAFLAX-",'Basis-Tabelle-Samen'!N323,"-",'Basis-Tabelle-Samen'!J323,"-garden-to-go-lite-greek.jpg")),
IF($C$1="Irisch - IE",HYPERLINK(CONCATENATE("https://www.saflax.de/0-WVK-Retail/Bilder-Pictures/SAFLAX-",'Basis-Tabelle-Samen'!N323,"-",'Basis-Tabelle-Samen'!J323,"-garden-to-go-lite-irish.jpg")),
IF($C$1="Isländisch - IS",HYPERLINK(CONCATENATE("https://www.saflax.de/0-WVK-Retail/Bilder-Pictures/SAFLAX-",'Basis-Tabelle-Samen'!N323,"-",'Basis-Tabelle-Samen'!J323,"-garden-to-go-lite-icelandic.jpg")),
IF($C$1="Italienisch - IT",HYPERLINK(CONCATENATE("https://www.saflax.de/0-WVK-Retail/Bilder-Pictures/SAFLAX-",'Basis-Tabelle-Samen'!N323,"-",'Basis-Tabelle-Samen'!J323,"-garden-to-go-lite-italian.jpg")),
IF($C$1="Japanisch - JP",HYPERLINK(CONCATENATE("https://www.saflax.de/0-WVK-Retail/Bilder-Pictures/SAFLAX-",'Basis-Tabelle-Samen'!N323,"-",'Basis-Tabelle-Samen'!J323,"-garden-to-go-lite-japanese.jpg")),
IF($C$1="Kroatisch - HR",HYPERLINK(CONCATENATE("https://www.saflax.de/0-WVK-Retail/Bilder-Pictures/SAFLAX-",'Basis-Tabelle-Samen'!N323,"-",'Basis-Tabelle-Samen'!J323,"-garden-to-go-lite-croatian.jpg")),
IF($C$1="Lettisch - LV",HYPERLINK(CONCATENATE("https://www.saflax.de/0-WVK-Retail/Bilder-Pictures/SAFLAX-",'Basis-Tabelle-Samen'!N323,"-",'Basis-Tabelle-Samen'!J323,"-garden-to-go-lite-latvian.jpg")),
IF($C$1="Litauisch - LT",HYPERLINK(CONCATENATE("https://www.saflax.de/0-WVK-Retail/Bilder-Pictures/SAFLAX-",'Basis-Tabelle-Samen'!N323,"-",'Basis-Tabelle-Samen'!J323,"-garden-to-go-lite-lithuanian.jpg")),
IF($C$1="Maltesisch - MT",HYPERLINK(CONCATENATE("https://www.saflax.de/0-WVK-Retail/Bilder-Pictures/SAFLAX-",'Basis-Tabelle-Samen'!N323,"-",'Basis-Tabelle-Samen'!J323,"-garden-to-go-lite-maltese.jpg")),
IF($C$1="Niederländisch - NL",HYPERLINK(CONCATENATE("https://www.saflax.de/0-WVK-Retail/Bilder-Pictures/SAFLAX-",'Basis-Tabelle-Samen'!N323,"-",'Basis-Tabelle-Samen'!J323,"-garden-to-go-lite-dutch.jpg")),
IF($C$1="Norwegisch - NO",HYPERLINK(CONCATENATE("https://www.saflax.de/0-WVK-Retail/Bilder-Pictures/SAFLAX-",'Basis-Tabelle-Samen'!N323,"-",'Basis-Tabelle-Samen'!J323,"-garden-to-go-lite-nowegian.jpg")),
IF($C$1="Polnisch - PL",HYPERLINK(CONCATENATE("https://www.saflax.de/0-WVK-Retail/Bilder-Pictures/SAFLAX-",'Basis-Tabelle-Samen'!N323,"-",'Basis-Tabelle-Samen'!J323,"-garden-to-go-lite-polish.jpg")),
IF($C$1="Portugiesisch - PT",HYPERLINK(CONCATENATE("https://www.saflax.de/0-WVK-Retail/Bilder-Pictures/SAFLAX-",'Basis-Tabelle-Samen'!N323,"-",'Basis-Tabelle-Samen'!J323,"-garden-to-go-lite-portuguese.jpg")),
IF($C$1="Rumänisch - RO",HYPERLINK(CONCATENATE("https://www.saflax.de/0-WVK-Retail/Bilder-Pictures/SAFLAX-",'Basis-Tabelle-Samen'!N323,"-",'Basis-Tabelle-Samen'!J323,"-garden-to-go-lite-romanian.jpg")),
IF($C$1="Schwedisch - SE",HYPERLINK(CONCATENATE("https://www.saflax.de/0-WVK-Retail/Bilder-Pictures/SAFLAX-",'Basis-Tabelle-Samen'!N323,"-",'Basis-Tabelle-Samen'!J323,"-garden-to-go-lite-swedish.jpg")),
IF($C$1="Slowakisch - SK",HYPERLINK(CONCATENATE("https://www.saflax.de/0-WVK-Retail/Bilder-Pictures/SAFLAX-",'Basis-Tabelle-Samen'!N323,"-",'Basis-Tabelle-Samen'!J323,"-garden-to-go-lite-slovak.jpg")),
IF($C$1="Slowenisch - SI",HYPERLINK(CONCATENATE("https://www.saflax.de/0-WVK-Retail/Bilder-Pictures/SAFLAX-",'Basis-Tabelle-Samen'!N323,"-",'Basis-Tabelle-Samen'!J323,"-garden-to-go-lite-slovenian.jpg")),
IF($C$1="Spanisch - ES",HYPERLINK(CONCATENATE("https://www.saflax.de/0-WVK-Retail/Bilder-Pictures/SAFLAX-",'Basis-Tabelle-Samen'!N323,"-",'Basis-Tabelle-Samen'!J323,"-garden-to-go-lite-spanish.jpg")),
IF($C$1="Tschechisch - CZ",HYPERLINK(CONCATENATE("https://www.saflax.de/0-WVK-Retail/Bilder-Pictures/SAFLAX-",'Basis-Tabelle-Samen'!N323,"-",'Basis-Tabelle-Samen'!J323,"-garden-to-go-lite-czech.jpg")),
IF($C$1="Türkisch - TR",HYPERLINK(CONCATENATE("https://www.saflax.de/0-WVK-Retail/Bilder-Pictures/SAFLAX-",'Basis-Tabelle-Samen'!N323,"-",'Basis-Tabelle-Samen'!J323,"-garden-to-go-lite-turkish.jpg")),
IF($C$1="Ungarisch - HU",HYPERLINK(CONCATENATE("https://www.saflax.de/0-WVK-Retail/Bilder-Pictures/SAFLAX-",'Basis-Tabelle-Samen'!N323,"-",'Basis-Tabelle-Samen'!J323,"-garden-to-go-lite-hungarian.jpg")),
" ACHTUNG")))))))))))))))))))))))))))))</f>
        <v>https://www.saflax.de/0-WVK-Retail/Bilder-Pictures/SAFLAX-89414-pleiospilos-nelii-garden-to-go-lite-english.jpg</v>
      </c>
      <c r="AO324" s="330" t="str">
        <f>IF(J324&lt;1,"",
IF($C$1="Bulgarisch - BG",HYPERLINK(CONCATENATE("https://www.saflax.de/0-WVK-Retail/Bilder-Pictures/SAFLAX-",'Basis-Tabelle-Samen'!Q323,"-",'Basis-Tabelle-Samen'!J323,"-garden-to-go-bulgarian.jpg")),
IF($C$1="Dänisch - DK",HYPERLINK(CONCATENATE("https://www.saflax.de/0-WVK-Retail/Bilder-Pictures/SAFLAX-",'Basis-Tabelle-Samen'!Q323,"-",'Basis-Tabelle-Samen'!J323,"-garden-to-go-danish.jpg")),
IF($C$1="Deutsch - DE",HYPERLINK(CONCATENATE("https://www.saflax.de/0-WVK-Retail/Bilder-Pictures/SAFLAX-",'Basis-Tabelle-Samen'!Q323,"-",'Basis-Tabelle-Samen'!J323,"-garden-to-go-german.jpg")),
IF($C$1="Englisch - UK",HYPERLINK(CONCATENATE("https://www.saflax.de/0-WVK-Retail/Bilder-Pictures/SAFLAX-",'Basis-Tabelle-Samen'!Q323,"-",'Basis-Tabelle-Samen'!J323,"-garden-to-go-english.jpg")),
IF($C$1="Estnisch - EE",HYPERLINK(CONCATENATE("https://www.saflax.de/0-WVK-Retail/Bilder-Pictures/SAFLAX-",'Basis-Tabelle-Samen'!Q323,"-",'Basis-Tabelle-Samen'!J323,"-garden-to-go-estonian.jpg")),
IF($C$1="Finnisch - FI",HYPERLINK(CONCATENATE("https://www.saflax.de/0-WVK-Retail/Bilder-Pictures/SAFLAX-",'Basis-Tabelle-Samen'!Q323,"-",'Basis-Tabelle-Samen'!J323,"-garden-to-go-finnish.jpg")),
IF($C$1="Französisch - FR",HYPERLINK(CONCATENATE("https://www.saflax.de/0-WVK-Retail/Bilder-Pictures/SAFLAX-",'Basis-Tabelle-Samen'!Q323,"-",'Basis-Tabelle-Samen'!J323,"-garden-to-go-french.jpg")),
IF($C$1="Griechisch - GR",HYPERLINK(CONCATENATE("https://www.saflax.de/0-WVK-Retail/Bilder-Pictures/SAFLAX-",'Basis-Tabelle-Samen'!Q323,"-",'Basis-Tabelle-Samen'!J323,"-garden-to-go-greek.jpg")),
IF($C$1="Irisch - IE",HYPERLINK(CONCATENATE("https://www.saflax.de/0-WVK-Retail/Bilder-Pictures/SAFLAX-",'Basis-Tabelle-Samen'!Q323,"-",'Basis-Tabelle-Samen'!J323,"-garden-to-go-irish.jpg")),
IF($C$1="Isländisch - IS",HYPERLINK(CONCATENATE("https://www.saflax.de/0-WVK-Retail/Bilder-Pictures/SAFLAX-",'Basis-Tabelle-Samen'!Q323,"-",'Basis-Tabelle-Samen'!J323,"-garden-to-go-icelandic.jpg")),
IF($C$1="Italienisch - IT",HYPERLINK(CONCATENATE("https://www.saflax.de/0-WVK-Retail/Bilder-Pictures/SAFLAX-",'Basis-Tabelle-Samen'!Q323,"-",'Basis-Tabelle-Samen'!J323,"-garden-to-go-italian.jpg")),
IF($C$1="Japanisch - JP",HYPERLINK(CONCATENATE("https://www.saflax.de/0-WVK-Retail/Bilder-Pictures/SAFLAX-",'Basis-Tabelle-Samen'!Q323,"-",'Basis-Tabelle-Samen'!J323,"-garden-to-go-japanese.jpg")),
IF($C$1="Kroatisch - HR",HYPERLINK(CONCATENATE("https://www.saflax.de/0-WVK-Retail/Bilder-Pictures/SAFLAX-",'Basis-Tabelle-Samen'!Q323,"-",'Basis-Tabelle-Samen'!J323,"-garden-to-go-croatian.jpg")),
IF($C$1="Lettisch - LV",HYPERLINK(CONCATENATE("https://www.saflax.de/0-WVK-Retail/Bilder-Pictures/SAFLAX-",'Basis-Tabelle-Samen'!Q323,"-",'Basis-Tabelle-Samen'!J323,"-garden-to-go-latvian.jpg")),
IF($C$1="Litauisch - LT",HYPERLINK(CONCATENATE("https://www.saflax.de/0-WVK-Retail/Bilder-Pictures/SAFLAX-",'Basis-Tabelle-Samen'!Q323,"-",'Basis-Tabelle-Samen'!J323,"-garden-to-go-lithuanian.jpg")),
IF($C$1="Maltesisch - MT",HYPERLINK(CONCATENATE("https://www.saflax.de/0-WVK-Retail/Bilder-Pictures/SAFLAX-",'Basis-Tabelle-Samen'!Q323,"-",'Basis-Tabelle-Samen'!J323,"-garden-to-go-maltese.jpg")),
IF($C$1="Niederländisch - NL",HYPERLINK(CONCATENATE("https://www.saflax.de/0-WVK-Retail/Bilder-Pictures/SAFLAX-",'Basis-Tabelle-Samen'!Q323,"-",'Basis-Tabelle-Samen'!J323,"-garden-to-go-dutch.jpg")),
IF($C$1="Norwegisch - NO",HYPERLINK(CONCATENATE("https://www.saflax.de/0-WVK-Retail/Bilder-Pictures/SAFLAX-",'Basis-Tabelle-Samen'!Q323,"-",'Basis-Tabelle-Samen'!J323,"-garden-to-go-nowegian.jpg")),
IF($C$1="Polnisch - PL",HYPERLINK(CONCATENATE("https://www.saflax.de/0-WVK-Retail/Bilder-Pictures/SAFLAX-",'Basis-Tabelle-Samen'!Q323,"-",'Basis-Tabelle-Samen'!J323,"-garden-to-go-polish.jpg")),
IF($C$1="Portugiesisch - PT",HYPERLINK(CONCATENATE("https://www.saflax.de/0-WVK-Retail/Bilder-Pictures/SAFLAX-",'Basis-Tabelle-Samen'!Q323,"-",'Basis-Tabelle-Samen'!J323,"-garden-to-go-portuguese.jpg")),
IF($C$1="Rumänisch - RO",HYPERLINK(CONCATENATE("https://www.saflax.de/0-WVK-Retail/Bilder-Pictures/SAFLAX-",'Basis-Tabelle-Samen'!Q323,"-",'Basis-Tabelle-Samen'!J323,"-garden-to-go-romanian.jpg")),
IF($C$1="Schwedisch - SE",HYPERLINK(CONCATENATE("https://www.saflax.de/0-WVK-Retail/Bilder-Pictures/SAFLAX-",'Basis-Tabelle-Samen'!Q323,"-",'Basis-Tabelle-Samen'!J323,"-garden-to-go-swedish.jpg")),
IF($C$1="Slowakisch - SK",HYPERLINK(CONCATENATE("https://www.saflax.de/0-WVK-Retail/Bilder-Pictures/SAFLAX-",'Basis-Tabelle-Samen'!Q323,"-",'Basis-Tabelle-Samen'!J323,"-garden-to-go-slovak.jpg")),
IF($C$1="Slowenisch - SI",HYPERLINK(CONCATENATE("https://www.saflax.de/0-WVK-Retail/Bilder-Pictures/SAFLAX-",'Basis-Tabelle-Samen'!Q323,"-",'Basis-Tabelle-Samen'!J323,"-garden-to-go-slovenian.jpg")),
IF($C$1="Spanisch - ES",HYPERLINK(CONCATENATE("https://www.saflax.de/0-WVK-Retail/Bilder-Pictures/SAFLAX-",'Basis-Tabelle-Samen'!Q323,"-",'Basis-Tabelle-Samen'!J323,"-garden-to-go-spanish.jpg")),
IF($C$1="Tschechisch - CZ",HYPERLINK(CONCATENATE("https://www.saflax.de/0-WVK-Retail/Bilder-Pictures/SAFLAX-",'Basis-Tabelle-Samen'!Q323,"-",'Basis-Tabelle-Samen'!J323,"-garden-to-go-czech.jpg")),
IF($C$1="Türkisch - TR",HYPERLINK(CONCATENATE("https://www.saflax.de/0-WVK-Retail/Bilder-Pictures/SAFLAX-",'Basis-Tabelle-Samen'!Q323,"-",'Basis-Tabelle-Samen'!J323,"-garden-to-go-turkish.jpg")),
IF($C$1="Ungarisch - HU",HYPERLINK(CONCATENATE("https://www.saflax.de/0-WVK-Retail/Bilder-Pictures/SAFLAX-",'Basis-Tabelle-Samen'!Q323,"-",'Basis-Tabelle-Samen'!J323,"-garden-to-go-hungarian.jpg")),
" ACHTUNG")))))))))))))))))))))))))))))</f>
        <v>https://www.saflax.de/0-WVK-Retail/Bilder-Pictures/SAFLAX-59414-pleiospilos-nelii-garden-to-go-english.jpg</v>
      </c>
      <c r="AP324" s="330" t="str">
        <f>IF(K324&lt;1,"",
IF($C$1="Bulgarisch - BG",HYPERLINK(CONCATENATE("https://www.saflax.de/0-WVK-Retail/Bilder-Pictures/SAFLAX-",'Basis-Tabelle-Samen'!T323,"-",'Basis-Tabelle-Samen'!J323,"-cultivation-set-bulgarian.jpg")),
IF($C$1="Dänisch - DK",HYPERLINK(CONCATENATE("https://www.saflax.de/0-WVK-Retail/Bilder-Pictures/SAFLAX-",'Basis-Tabelle-Samen'!T323,"-",'Basis-Tabelle-Samen'!J323,"-cultivation-set-danish.jpg")),
IF($C$1="Deutsch - DE",HYPERLINK(CONCATENATE("https://www.saflax.de/0-WVK-Retail/Bilder-Pictures/SAFLAX-",'Basis-Tabelle-Samen'!T323,"-",'Basis-Tabelle-Samen'!J323,"-cultivation-set-german.jpg")),
IF($C$1="Englisch - UK",HYPERLINK(CONCATENATE("https://www.saflax.de/0-WVK-Retail/Bilder-Pictures/SAFLAX-",'Basis-Tabelle-Samen'!T323,"-",'Basis-Tabelle-Samen'!J323,"-cultivation-set-english.jpg")),
IF($C$1="Estnisch - EE",HYPERLINK(CONCATENATE("https://www.saflax.de/0-WVK-Retail/Bilder-Pictures/SAFLAX-",'Basis-Tabelle-Samen'!T323,"-",'Basis-Tabelle-Samen'!J323,"-cultivation-set-estonian.jpg")),
IF($C$1="Finnisch - FI",HYPERLINK(CONCATENATE("https://www.saflax.de/0-WVK-Retail/Bilder-Pictures/SAFLAX-",'Basis-Tabelle-Samen'!T323,"-",'Basis-Tabelle-Samen'!J323,"-cultivation-set-finnish.jpg")),
IF($C$1="Französisch - FR",HYPERLINK(CONCATENATE("https://www.saflax.de/0-WVK-Retail/Bilder-Pictures/SAFLAX-",'Basis-Tabelle-Samen'!T323,"-",'Basis-Tabelle-Samen'!J323,"-cultivation-set-french.jpg")),
IF($C$1="Griechisch - GR",HYPERLINK(CONCATENATE("https://www.saflax.de/0-WVK-Retail/Bilder-Pictures/SAFLAX-",'Basis-Tabelle-Samen'!T323,"-",'Basis-Tabelle-Samen'!J323,"-cultivation-set-greek.jpg")),
IF($C$1="Irisch - IE",HYPERLINK(CONCATENATE("https://www.saflax.de/0-WVK-Retail/Bilder-Pictures/SAFLAX-",'Basis-Tabelle-Samen'!T323,"-",'Basis-Tabelle-Samen'!J323,"-cultivation-set-irish.jpg")),
IF($C$1="Isländisch - IS",HYPERLINK(CONCATENATE("https://www.saflax.de/0-WVK-Retail/Bilder-Pictures/SAFLAX-",'Basis-Tabelle-Samen'!T323,"-",'Basis-Tabelle-Samen'!J323,"-cultivation-set-icelandic.jpg")),
IF($C$1="Italienisch - IT",HYPERLINK(CONCATENATE("https://www.saflax.de/0-WVK-Retail/Bilder-Pictures/SAFLAX-",'Basis-Tabelle-Samen'!T323,"-",'Basis-Tabelle-Samen'!J323,"-cultivation-set-italian.jpg")),
IF($C$1="Japanisch - JP",HYPERLINK(CONCATENATE("https://www.saflax.de/0-WVK-Retail/Bilder-Pictures/SAFLAX-",'Basis-Tabelle-Samen'!T323,"-",'Basis-Tabelle-Samen'!J323,"-cultivation-set-japanese.jpg")),
IF($C$1="Kroatisch - HR",HYPERLINK(CONCATENATE("https://www.saflax.de/0-WVK-Retail/Bilder-Pictures/SAFLAX-",'Basis-Tabelle-Samen'!T323,"-",'Basis-Tabelle-Samen'!J323,"-cultivation-set-croatian.jpg")),
IF($C$1="Lettisch - LV",HYPERLINK(CONCATENATE("https://www.saflax.de/0-WVK-Retail/Bilder-Pictures/SAFLAX-",'Basis-Tabelle-Samen'!T323,"-",'Basis-Tabelle-Samen'!J323,"-cultivation-set-latvian.jpg")),
IF($C$1="Litauisch - LT",HYPERLINK(CONCATENATE("https://www.saflax.de/0-WVK-Retail/Bilder-Pictures/SAFLAX-",'Basis-Tabelle-Samen'!T323,"-",'Basis-Tabelle-Samen'!J323,"-cultivation-set-lithuanian.jpg")),
IF($C$1="Maltesisch - MT",HYPERLINK(CONCATENATE("https://www.saflax.de/0-WVK-Retail/Bilder-Pictures/SAFLAX-",'Basis-Tabelle-Samen'!T323,"-",'Basis-Tabelle-Samen'!J323,"-cultivation-set-maltese.jpg")),
IF($C$1="Niederländisch - NL",HYPERLINK(CONCATENATE("https://www.saflax.de/0-WVK-Retail/Bilder-Pictures/SAFLAX-",'Basis-Tabelle-Samen'!T323,"-",'Basis-Tabelle-Samen'!J323,"-cultivation-set-dutch.jpg")),
IF($C$1="Norwegisch - NO",HYPERLINK(CONCATENATE("https://www.saflax.de/0-WVK-Retail/Bilder-Pictures/SAFLAX-",'Basis-Tabelle-Samen'!T323,"-",'Basis-Tabelle-Samen'!J323,"-cultivation-set-nowegian.jpg")),
IF($C$1="Polnisch - PL",HYPERLINK(CONCATENATE("https://www.saflax.de/0-WVK-Retail/Bilder-Pictures/SAFLAX-",'Basis-Tabelle-Samen'!T323,"-",'Basis-Tabelle-Samen'!J323,"-cultivation-set-polish.jpg")),
IF($C$1="Portugiesisch - PT",HYPERLINK(CONCATENATE("https://www.saflax.de/0-WVK-Retail/Bilder-Pictures/SAFLAX-",'Basis-Tabelle-Samen'!T323,"-",'Basis-Tabelle-Samen'!J323,"-cultivation-set-portuguese.jpg")),
IF($C$1="Rumänisch - RO",HYPERLINK(CONCATENATE("https://www.saflax.de/0-WVK-Retail/Bilder-Pictures/SAFLAX-",'Basis-Tabelle-Samen'!T323,"-",'Basis-Tabelle-Samen'!J323,"-cultivation-set-romanian.jpg")),
IF($C$1="Schwedisch - SE",HYPERLINK(CONCATENATE("https://www.saflax.de/0-WVK-Retail/Bilder-Pictures/SAFLAX-",'Basis-Tabelle-Samen'!T323,"-",'Basis-Tabelle-Samen'!J323,"-cultivation-set-swedish.jpg")),
IF($C$1="Slowakisch - SK",HYPERLINK(CONCATENATE("https://www.saflax.de/0-WVK-Retail/Bilder-Pictures/SAFLAX-",'Basis-Tabelle-Samen'!T323,"-",'Basis-Tabelle-Samen'!J323,"-cultivation-set-slovak.jpg")),
IF($C$1="Slowenisch - SI",HYPERLINK(CONCATENATE("https://www.saflax.de/0-WVK-Retail/Bilder-Pictures/SAFLAX-",'Basis-Tabelle-Samen'!T323,"-",'Basis-Tabelle-Samen'!J323,"-cultivation-set-slovenian.jpg")),
IF($C$1="Spanisch - ES",HYPERLINK(CONCATENATE("https://www.saflax.de/0-WVK-Retail/Bilder-Pictures/SAFLAX-",'Basis-Tabelle-Samen'!T323,"-",'Basis-Tabelle-Samen'!J323,"-cultivation-set-spanish.jpg")),
IF($C$1="Tschechisch - CZ",HYPERLINK(CONCATENATE("https://www.saflax.de/0-WVK-Retail/Bilder-Pictures/SAFLAX-",'Basis-Tabelle-Samen'!T323,"-",'Basis-Tabelle-Samen'!J323,"-cultivation-set-czech.jpg")),
IF($C$1="Türkisch - TR",HYPERLINK(CONCATENATE("https://www.saflax.de/0-WVK-Retail/Bilder-Pictures/SAFLAX-",'Basis-Tabelle-Samen'!T323,"-",'Basis-Tabelle-Samen'!J323,"-cultivation-set-turkish.jpg")),
IF($C$1="Ungarisch - HU",HYPERLINK(CONCATENATE("https://www.saflax.de/0-WVK-Retail/Bilder-Pictures/SAFLAX-",'Basis-Tabelle-Samen'!T323,"-",'Basis-Tabelle-Samen'!J323,"-cultivation-set-hungarian.jpg")),
" ACHTUNG")))))))))))))))))))))))))))))</f>
        <v>https://www.saflax.de/0-WVK-Retail/Bilder-Pictures/SAFLAX-39414-pleiospilos-nelii-cultivation-set-english.jpg</v>
      </c>
      <c r="AQ324" s="330" t="str">
        <f>IF(L324&lt;1,"",
IF($C$1="Bulgarisch - BG",HYPERLINK(CONCATENATE("https://www.saflax.de/0-WVK-Retail/Bilder-Pictures/SAFLAX-",'Basis-Tabelle-Samen'!W323,"-",'Basis-Tabelle-Samen'!J323,"-garden-in-the-bag-bulgarian.jpg")),
IF($C$1="Dänisch - DK",HYPERLINK(CONCATENATE("https://www.saflax.de/0-WVK-Retail/Bilder-Pictures/SAFLAX-",'Basis-Tabelle-Samen'!W323,"-",'Basis-Tabelle-Samen'!J323,"-garden-in-the-bag-danish.jpg")),
IF($C$1="Deutsch - DE",HYPERLINK(CONCATENATE("https://www.saflax.de/0-WVK-Retail/Bilder-Pictures/SAFLAX-",'Basis-Tabelle-Samen'!W323,"-",'Basis-Tabelle-Samen'!J323,"-garden-in-the-bag-german.jpg")),
IF($C$1="Englisch - UK",HYPERLINK(CONCATENATE("https://www.saflax.de/0-WVK-Retail/Bilder-Pictures/SAFLAX-",'Basis-Tabelle-Samen'!W323,"-",'Basis-Tabelle-Samen'!J323,"-garden-in-the-bag-english.jpg")),
IF($C$1="Estnisch - EE",HYPERLINK(CONCATENATE("https://www.saflax.de/0-WVK-Retail/Bilder-Pictures/SAFLAX-",'Basis-Tabelle-Samen'!W323,"-",'Basis-Tabelle-Samen'!J323,"-garden-in-the-bag-estonian.jpg")),
IF($C$1="Finnisch - FI",HYPERLINK(CONCATENATE("https://www.saflax.de/0-WVK-Retail/Bilder-Pictures/SAFLAX-",'Basis-Tabelle-Samen'!W323,"-",'Basis-Tabelle-Samen'!J323,"-garden-in-the-bag-finnish.jpg")),
IF($C$1="Französisch - FR",HYPERLINK(CONCATENATE("https://www.saflax.de/0-WVK-Retail/Bilder-Pictures/SAFLAX-",'Basis-Tabelle-Samen'!W323,"-",'Basis-Tabelle-Samen'!J323,"-garden-in-the-bag-french.jpg")),
IF($C$1="Griechisch - GR",HYPERLINK(CONCATENATE("https://www.saflax.de/0-WVK-Retail/Bilder-Pictures/SAFLAX-",'Basis-Tabelle-Samen'!W323,"-",'Basis-Tabelle-Samen'!J323,"-garden-in-the-bag-greek.jpg")),
IF($C$1="Irisch - IE",HYPERLINK(CONCATENATE("https://www.saflax.de/0-WVK-Retail/Bilder-Pictures/SAFLAX-",'Basis-Tabelle-Samen'!W323,"-",'Basis-Tabelle-Samen'!J323,"-garden-in-the-bag-irish.jpg")),
IF($C$1="Isländisch - IS",HYPERLINK(CONCATENATE("https://www.saflax.de/0-WVK-Retail/Bilder-Pictures/SAFLAX-",'Basis-Tabelle-Samen'!W323,"-",'Basis-Tabelle-Samen'!J323,"-garden-in-the-bag-icelandic.jpg")),
IF($C$1="Italienisch - IT",HYPERLINK(CONCATENATE("https://www.saflax.de/0-WVK-Retail/Bilder-Pictures/SAFLAX-",'Basis-Tabelle-Samen'!W323,"-",'Basis-Tabelle-Samen'!J323,"-garden-in-the-bag-italian.jpg")),
IF($C$1="Japanisch - JP",HYPERLINK(CONCATENATE("https://www.saflax.de/0-WVK-Retail/Bilder-Pictures/SAFLAX-",'Basis-Tabelle-Samen'!W323,"-",'Basis-Tabelle-Samen'!J323,"-garden-in-the-bag-japanese.jpg")),
IF($C$1="Kroatisch - HR",HYPERLINK(CONCATENATE("https://www.saflax.de/0-WVK-Retail/Bilder-Pictures/SAFLAX-",'Basis-Tabelle-Samen'!W323,"-",'Basis-Tabelle-Samen'!J323,"-garden-in-the-bag-croatian.jpg")),
IF($C$1="Lettisch - LV",HYPERLINK(CONCATENATE("https://www.saflax.de/0-WVK-Retail/Bilder-Pictures/SAFLAX-",'Basis-Tabelle-Samen'!W323,"-",'Basis-Tabelle-Samen'!J323,"-garden-in-the-bag-latvian.jpg")),
IF($C$1="Litauisch - LT",HYPERLINK(CONCATENATE("https://www.saflax.de/0-WVK-Retail/Bilder-Pictures/SAFLAX-",'Basis-Tabelle-Samen'!W323,"-",'Basis-Tabelle-Samen'!J323,"-garden-in-the-bag-lithuanian.jpg")),
IF($C$1="Maltesisch - MT",HYPERLINK(CONCATENATE("https://www.saflax.de/0-WVK-Retail/Bilder-Pictures/SAFLAX-",'Basis-Tabelle-Samen'!W323,"-",'Basis-Tabelle-Samen'!J323,"-garden-in-the-bag-maltese.jpg")),
IF($C$1="Niederländisch - NL",HYPERLINK(CONCATENATE("https://www.saflax.de/0-WVK-Retail/Bilder-Pictures/SAFLAX-",'Basis-Tabelle-Samen'!W323,"-",'Basis-Tabelle-Samen'!J323,"-garden-in-the-bag-dutch.jpg")),
IF($C$1="Norwegisch - NO",HYPERLINK(CONCATENATE("https://www.saflax.de/0-WVK-Retail/Bilder-Pictures/SAFLAX-",'Basis-Tabelle-Samen'!W323,"-",'Basis-Tabelle-Samen'!J323,"-garden-in-the-bag-nowegian.jpg")),
IF($C$1="Polnisch - PL",HYPERLINK(CONCATENATE("https://www.saflax.de/0-WVK-Retail/Bilder-Pictures/SAFLAX-",'Basis-Tabelle-Samen'!W323,"-",'Basis-Tabelle-Samen'!J323,"-garden-in-the-bag-polish.jpg")),
IF($C$1="Portugiesisch - PT",HYPERLINK(CONCATENATE("https://www.saflax.de/0-WVK-Retail/Bilder-Pictures/SAFLAX-",'Basis-Tabelle-Samen'!W323,"-",'Basis-Tabelle-Samen'!J323,"-garden-in-the-bag-portuguese.jpg")),
IF($C$1="Rumänisch - RO",HYPERLINK(CONCATENATE("https://www.saflax.de/0-WVK-Retail/Bilder-Pictures/SAFLAX-",'Basis-Tabelle-Samen'!W323,"-",'Basis-Tabelle-Samen'!J323,"-garden-in-the-bag-romanian.jpg")),
IF($C$1="Schwedisch - SE",HYPERLINK(CONCATENATE("https://www.saflax.de/0-WVK-Retail/Bilder-Pictures/SAFLAX-",'Basis-Tabelle-Samen'!W323,"-",'Basis-Tabelle-Samen'!J323,"-garden-in-the-bag-swedish.jpg")),
IF($C$1="Slowakisch - SK",HYPERLINK(CONCATENATE("https://www.saflax.de/0-WVK-Retail/Bilder-Pictures/SAFLAX-",'Basis-Tabelle-Samen'!W323,"-",'Basis-Tabelle-Samen'!J323,"-garden-in-the-bag-slovak.jpg")),
IF($C$1="Slowenisch - SI",HYPERLINK(CONCATENATE("https://www.saflax.de/0-WVK-Retail/Bilder-Pictures/SAFLAX-",'Basis-Tabelle-Samen'!W323,"-",'Basis-Tabelle-Samen'!J323,"-garden-in-the-bag-slovenian.jpg")),
IF($C$1="Spanisch - ES",HYPERLINK(CONCATENATE("https://www.saflax.de/0-WVK-Retail/Bilder-Pictures/SAFLAX-",'Basis-Tabelle-Samen'!W323,"-",'Basis-Tabelle-Samen'!J323,"-garden-in-the-bag-spanish.jpg")),
IF($C$1="Tschechisch - CZ",HYPERLINK(CONCATENATE("https://www.saflax.de/0-WVK-Retail/Bilder-Pictures/SAFLAX-",'Basis-Tabelle-Samen'!W323,"-",'Basis-Tabelle-Samen'!J323,"-garden-in-the-bag-czech.jpg")),
IF($C$1="Türkisch - TR",HYPERLINK(CONCATENATE("https://www.saflax.de/0-WVK-Retail/Bilder-Pictures/SAFLAX-",'Basis-Tabelle-Samen'!W323,"-",'Basis-Tabelle-Samen'!J323,"-garden-in-the-bag-turkish.jpg")),
IF($C$1="Ungarisch - HU",HYPERLINK(CONCATENATE("https://www.saflax.de/0-WVK-Retail/Bilder-Pictures/SAFLAX-",'Basis-Tabelle-Samen'!W323,"-",'Basis-Tabelle-Samen'!J323,"-garden-in-the-bag-hungarian.jpg")),
" ACHTUNG")))))))))))))))))))))))))))))</f>
        <v>https://www.saflax.de/0-WVK-Retail/Bilder-Pictures/SAFLAX-69414-pleiospilos-nelii-garden-in-the-bag-english.jpg</v>
      </c>
    </row>
    <row r="325" spans="1:43" ht="17.100000000000001" customHeight="1" x14ac:dyDescent="0.2">
      <c r="A325" s="318" t="str">
        <f>IF('Basis-Tabelle-Samen'!A325="","",IF($C$1="Deutsch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25" s="319" t="str">
        <f>'Basis-Tabelle-Samen'!I325</f>
        <v>Echinocactus grusonii</v>
      </c>
      <c r="C325" s="316" t="str">
        <f>IF($C$1="Bulgarisch - BG",'Basis-Tabelle-Samen'!Z325,
IF($C$1="Dänisch - DK",'Basis-Tabelle-Samen'!AA325,
IF($C$1="Deutsch - DE",'Basis-Tabelle-Samen'!AB325,
IF($C$1="Englisch - UK",'Basis-Tabelle-Samen'!AC325,
IF($C$1="Estnisch - EE",'Basis-Tabelle-Samen'!AD325,
IF($C$1="Finnisch - FI",'Basis-Tabelle-Samen'!AE325,
IF($C$1="Französisch - FR",'Basis-Tabelle-Samen'!AF325,
IF($C$1="Griechisch - GR",'Basis-Tabelle-Samen'!AG325,
IF($C$1="Irisch - IE",'Basis-Tabelle-Samen'!AH325,
IF($C$1="Isländisch - IS",'Basis-Tabelle-Samen'!AI325,
IF($C$1="Italienisch - IT",'Basis-Tabelle-Samen'!AJ325,
IF($C$1="Japanisch - JP",'Basis-Tabelle-Samen'!AK325,
IF($C$1="Kroatisch - HR",'Basis-Tabelle-Samen'!AL325,
IF($C$1="Lettisch - LV",'Basis-Tabelle-Samen'!AM325,
IF($C$1="Litauisch - LT",'Basis-Tabelle-Samen'!AN325,
IF($C$1="Maltesisch - MT",'Basis-Tabelle-Samen'!AO325,
IF($C$1="Niederländisch - NL",'Basis-Tabelle-Samen'!AP325,
IF($C$1="Norwegisch - NO",'Basis-Tabelle-Samen'!AQ325,
IF($C$1="Polnisch - PL",'Basis-Tabelle-Samen'!AR325,
IF($C$1="Portugiesisch - PT",'Basis-Tabelle-Samen'!AS325,
IF($C$1="Rumänisch - RO",'Basis-Tabelle-Samen'!AT325,
IF($C$1="Schwedisch - SE",'Basis-Tabelle-Samen'!AU325,
IF($C$1="Slowakisch - SK",'Basis-Tabelle-Samen'!AV325,
IF($C$1="Slowenisch - SI",'Basis-Tabelle-Samen'!AW325,
IF($C$1="Spanisch - ES",'Basis-Tabelle-Samen'!AX325,
IF($C$1="Tschechisch - CZ",'Basis-Tabelle-Samen'!AY325,
IF($C$1="Türkisch - TR",'Basis-Tabelle-Samen'!AZ325,
IF($C$1="Ungarisch - HU",'Basis-Tabelle-Samen'!BA325,
" ACHTUNG"))))))))))))))))))))))))))))</f>
        <v>Barrel Cactus / Mother in law Seat</v>
      </c>
      <c r="D325" s="320">
        <f>'Basis-Tabelle-Samen'!F325</f>
        <v>40</v>
      </c>
      <c r="E325" s="321" t="str">
        <f>'Basis-Tabelle-Samen'!H325</f>
        <v>7 %</v>
      </c>
      <c r="F325" s="322" t="str">
        <f>IF('Basis-Tabelle-Samen'!G325="","",'Basis-Tabelle-Samen'!G325)</f>
        <v>08</v>
      </c>
      <c r="G325" s="320">
        <f>'Basis-Tabelle-Samen'!C325</f>
        <v>19421</v>
      </c>
      <c r="H325" s="323">
        <f>'Basis-Tabelle-Samen'!D325</f>
        <v>4055473194219</v>
      </c>
      <c r="I325" s="324">
        <f>'Basis-Tabelle-Samen'!E325</f>
        <v>1.85</v>
      </c>
      <c r="J325" s="325">
        <f t="shared" ref="J325:J368" si="5">IF(G325&lt;1,"",IF($C$1="Deutsch - DE",10,12))</f>
        <v>12</v>
      </c>
      <c r="K325" s="326">
        <f>'Basis-Tabelle-Samen'!K325</f>
        <v>79421</v>
      </c>
      <c r="L325" s="323">
        <f>'Basis-Tabelle-Samen'!L325</f>
        <v>4055473794211</v>
      </c>
      <c r="M325" s="324">
        <f>'Basis-Tabelle-Samen'!M325</f>
        <v>2.4500000000000002</v>
      </c>
      <c r="N325" s="326">
        <f>IF(K325&lt;1,"",'3'!$I$15)</f>
        <v>15</v>
      </c>
      <c r="O325" s="327">
        <f>IF(K325&lt;1,"",'3'!$J$11)</f>
        <v>90</v>
      </c>
      <c r="P325" s="326">
        <f>'Basis-Tabelle-Samen'!N325</f>
        <v>89421</v>
      </c>
      <c r="Q325" s="323">
        <f>'Basis-Tabelle-Samen'!O325</f>
        <v>4055473894218</v>
      </c>
      <c r="R325" s="328">
        <f>'Basis-Tabelle-Samen'!P325</f>
        <v>3.75</v>
      </c>
      <c r="S325" s="326">
        <f>IF(R325&lt;1,"",'3'!$M$15)</f>
        <v>18</v>
      </c>
      <c r="T325" s="327">
        <f>IF(R325&lt;1,"",'3'!$N$11)</f>
        <v>72</v>
      </c>
      <c r="U325" s="326">
        <f>'Basis-Tabelle-Samen'!Q325</f>
        <v>59421</v>
      </c>
      <c r="V325" s="323">
        <f>'Basis-Tabelle-Samen'!R325</f>
        <v>4055473594217</v>
      </c>
      <c r="W325" s="324">
        <f>'Basis-Tabelle-Samen'!S325</f>
        <v>4.95</v>
      </c>
      <c r="X325" s="326">
        <f>IF(U325&lt;1,"",'3'!$Q$15)</f>
        <v>6</v>
      </c>
      <c r="Y325" s="327">
        <f>IF(U325&lt;1,"",'3'!$R$11)</f>
        <v>24</v>
      </c>
      <c r="Z325" s="326">
        <f>'Basis-Tabelle-Samen'!T325</f>
        <v>39421</v>
      </c>
      <c r="AA325" s="323">
        <f>'Basis-Tabelle-Samen'!U325</f>
        <v>4055473394213</v>
      </c>
      <c r="AB325" s="324">
        <f>'Basis-Tabelle-Samen'!V325</f>
        <v>6.75</v>
      </c>
      <c r="AC325" s="326">
        <f>IF(Z325&lt;1,"",'3'!$U$15)</f>
        <v>6</v>
      </c>
      <c r="AD325" s="327">
        <f>IF(Z325&lt;1,"",'3'!$V$11)</f>
        <v>24</v>
      </c>
      <c r="AE325" s="326">
        <f>'Basis-Tabelle-Samen'!W325</f>
        <v>69421</v>
      </c>
      <c r="AF325" s="323">
        <f>'Basis-Tabelle-Samen'!X325</f>
        <v>4055473694214</v>
      </c>
      <c r="AG325" s="324">
        <f>'Basis-Tabelle-Samen'!Y325</f>
        <v>2.95</v>
      </c>
      <c r="AH325" s="326">
        <f>IF(AE325&lt;1,"",'3'!$Y$15)</f>
        <v>8</v>
      </c>
      <c r="AI325" s="327">
        <f>IF(AE325&lt;1,"",'3'!$Z$11)</f>
        <v>64</v>
      </c>
      <c r="AJ325" s="315"/>
      <c r="AK325" s="316" t="str">
        <f>IF(G325&lt;1,"",
IF($C$1="Bulgarisch - BG",HYPERLINK(CONCATENATE("https://www.saflax.de/0-WVK-Retail/Bilder-Pictures/SAFLAX-",'Basis-Tabelle-Samen'!C325,"-",'Basis-Tabelle-Samen'!J325,"-seed-package-front-cr-bulgarian.jpg")),
IF($C$1="Dänisch - DK",HYPERLINK(CONCATENATE("https://www.saflax.de/0-WVK-Retail/Bilder-Pictures/SAFLAX-",'Basis-Tabelle-Samen'!C325,"-",'Basis-Tabelle-Samen'!J325,"-seed-package-front-cr-danish.jpg")),
IF($C$1="Deutsch - DE",HYPERLINK(CONCATENATE("https://www.saflax.de/0-WVK-Retail/Bilder-Pictures/SAFLAX-",'Basis-Tabelle-Samen'!C325,"-",'Basis-Tabelle-Samen'!J325,"-seed-package-front-cr-german.jpg")),
IF($C$1="Englisch - UK",HYPERLINK(CONCATENATE("https://www.saflax.de/0-WVK-Retail/Bilder-Pictures/SAFLAX-",'Basis-Tabelle-Samen'!C325,"-",'Basis-Tabelle-Samen'!J325,"-seed-package-front-cr-english.jpg")),
IF($C$1="Estnisch - EE",HYPERLINK(CONCATENATE("https://www.saflax.de/0-WVK-Retail/Bilder-Pictures/SAFLAX-",'Basis-Tabelle-Samen'!C325,"-",'Basis-Tabelle-Samen'!J325,"-seed-package-front-cr-estonian.jpg")),
IF($C$1="Finnisch - FI",HYPERLINK(CONCATENATE("https://www.saflax.de/0-WVK-Retail/Bilder-Pictures/SAFLAX-",'Basis-Tabelle-Samen'!C325,"-",'Basis-Tabelle-Samen'!J325,"-seed-package-front-cr-finnish.jpg")),
IF($C$1="Französisch - FR",HYPERLINK(CONCATENATE("https://www.saflax.de/0-WVK-Retail/Bilder-Pictures/SAFLAX-",'Basis-Tabelle-Samen'!C325,"-",'Basis-Tabelle-Samen'!J325,"-seed-package-front-cr-french.jpg")),
IF($C$1="Griechisch - GR",HYPERLINK(CONCATENATE("https://www.saflax.de/0-WVK-Retail/Bilder-Pictures/SAFLAX-",'Basis-Tabelle-Samen'!C325,"-",'Basis-Tabelle-Samen'!J325,"-seed-package-front-cr-greek.jpg")),
IF($C$1="Irisch - IE",HYPERLINK(CONCATENATE("https://www.saflax.de/0-WVK-Retail/Bilder-Pictures/SAFLAX-",'Basis-Tabelle-Samen'!C325,"-",'Basis-Tabelle-Samen'!J325,"-seed-package-front-cr-irish.jpg")),
IF($C$1="Isländisch - IS",HYPERLINK(CONCATENATE("https://www.saflax.de/0-WVK-Retail/Bilder-Pictures/SAFLAX-",'Basis-Tabelle-Samen'!C325,"-",'Basis-Tabelle-Samen'!J325,"-seed-package-front-cr-icelandic.jpg")),
IF($C$1="Italienisch - IT",HYPERLINK(CONCATENATE("https://www.saflax.de/0-WVK-Retail/Bilder-Pictures/SAFLAX-",'Basis-Tabelle-Samen'!C325,"-",'Basis-Tabelle-Samen'!J325,"-seed-package-front-cr-italian.jpg")),
IF($C$1="Japanisch - JP",HYPERLINK(CONCATENATE("https://www.saflax.de/0-WVK-Retail/Bilder-Pictures/SAFLAX-",'Basis-Tabelle-Samen'!C325,"-",'Basis-Tabelle-Samen'!J325,"-seed-package-front-cr-japanese.jpg")),
IF($C$1="Kroatisch - HR",HYPERLINK(CONCATENATE("https://www.saflax.de/0-WVK-Retail/Bilder-Pictures/SAFLAX-",'Basis-Tabelle-Samen'!C325,"-",'Basis-Tabelle-Samen'!J325,"-seed-package-front-cr-croatian.jpg")),
IF($C$1="Lettisch - LV",HYPERLINK(CONCATENATE("https://www.saflax.de/0-WVK-Retail/Bilder-Pictures/SAFLAX-",'Basis-Tabelle-Samen'!C325,"-",'Basis-Tabelle-Samen'!J325,"-seed-package-front-cr-latvian.jpg")),
IF($C$1="Litauisch - LT",HYPERLINK(CONCATENATE("https://www.saflax.de/0-WVK-Retail/Bilder-Pictures/SAFLAX-",'Basis-Tabelle-Samen'!C325,"-",'Basis-Tabelle-Samen'!J325,"-seed-package-front-cr-lithuanian.jpg")),
IF($C$1="Maltesisch - MT",HYPERLINK(CONCATENATE("https://www.saflax.de/0-WVK-Retail/Bilder-Pictures/SAFLAX-",'Basis-Tabelle-Samen'!C325,"-",'Basis-Tabelle-Samen'!J325,"-seed-package-front-cr-maltese.jpg")),
IF($C$1="Niederländisch - NL",HYPERLINK(CONCATENATE("https://www.saflax.de/0-WVK-Retail/Bilder-Pictures/SAFLAX-",'Basis-Tabelle-Samen'!C325,"-",'Basis-Tabelle-Samen'!J325,"-seed-package-front-cr-dutch.jpg")),
IF($C$1="Norwegisch - NO",HYPERLINK(CONCATENATE("https://www.saflax.de/0-WVK-Retail/Bilder-Pictures/SAFLAX-",'Basis-Tabelle-Samen'!C325,"-",'Basis-Tabelle-Samen'!J325,"-seed-package-front-cr-nowegian.jpg")),
IF($C$1="Polnisch - PL",HYPERLINK(CONCATENATE("https://www.saflax.de/0-WVK-Retail/Bilder-Pictures/SAFLAX-",'Basis-Tabelle-Samen'!C325,"-",'Basis-Tabelle-Samen'!J325,"-seed-package-front-cr-polish.jpg")),
IF($C$1="Portugiesisch - PT",HYPERLINK(CONCATENATE("https://www.saflax.de/0-WVK-Retail/Bilder-Pictures/SAFLAX-",'Basis-Tabelle-Samen'!C325,"-",'Basis-Tabelle-Samen'!J325,"-seed-package-front-cr-portuguese.jpg")),
IF($C$1="Rumänisch - RO",HYPERLINK(CONCATENATE("https://www.saflax.de/0-WVK-Retail/Bilder-Pictures/SAFLAX-",'Basis-Tabelle-Samen'!C325,"-",'Basis-Tabelle-Samen'!J325,"-seed-package-front-cr-romanian.jpg")),
IF($C$1="Schwedisch - SE",HYPERLINK(CONCATENATE("https://www.saflax.de/0-WVK-Retail/Bilder-Pictures/SAFLAX-",'Basis-Tabelle-Samen'!C325,"-",'Basis-Tabelle-Samen'!J325,"-seed-package-front-cr-swedish.jpg")),
IF($C$1="Slowakisch - SK",HYPERLINK(CONCATENATE("https://www.saflax.de/0-WVK-Retail/Bilder-Pictures/SAFLAX-",'Basis-Tabelle-Samen'!C325,"-",'Basis-Tabelle-Samen'!J325,"-seed-package-front-cr-slovak.jpg")),
IF($C$1="Slowenisch - SI",HYPERLINK(CONCATENATE("https://www.saflax.de/0-WVK-Retail/Bilder-Pictures/SAFLAX-",'Basis-Tabelle-Samen'!C325,"-",'Basis-Tabelle-Samen'!J325,"-seed-package-front-cr-slovenian.jpg")),
IF($C$1="Spanisch - ES",HYPERLINK(CONCATENATE("https://www.saflax.de/0-WVK-Retail/Bilder-Pictures/SAFLAX-",'Basis-Tabelle-Samen'!C325,"-",'Basis-Tabelle-Samen'!J325,"-seed-package-front-cr-spanish.jpg")),
IF($C$1="Tschechisch - CZ",HYPERLINK(CONCATENATE("https://www.saflax.de/0-WVK-Retail/Bilder-Pictures/SAFLAX-",'Basis-Tabelle-Samen'!C325,"-",'Basis-Tabelle-Samen'!J325,"-seed-package-front-cr-czech.jpg")),
IF($C$1="Türkisch - TR",HYPERLINK(CONCATENATE("https://www.saflax.de/0-WVK-Retail/Bilder-Pictures/SAFLAX-",'Basis-Tabelle-Samen'!C325,"-",'Basis-Tabelle-Samen'!J325,"-seed-package-front-cr-turkish.jpg")),
IF($C$1="Ungarisch - HU",HYPERLINK(CONCATENATE("https://www.saflax.de/0-WVK-Retail/Bilder-Pictures/SAFLAX-",'Basis-Tabelle-Samen'!C325,"-",'Basis-Tabelle-Samen'!J325,"-seed-package-front-cr-hungarian.jpg")),
" ACHTUNG")))))))))))))))))))))))))))))</f>
        <v>https://www.saflax.de/0-WVK-Retail/Bilder-Pictures/SAFLAX-19421-echinocactus-grusonii-seed-package-front-cr-english.jpg</v>
      </c>
      <c r="AL325" s="330" t="str">
        <f>IF(G325&lt;1,"",
IF($C$1="Bulgarisch - BG",HYPERLINK(CONCATENATE("https://www.saflax.de/0-WVK-Retail/Bilder-Pictures/SAFLAX-",'Basis-Tabelle-Samen'!C325,"-",'Basis-Tabelle-Samen'!J325,"-seed-package-back-cr-bulgarian.jpg")),
IF($C$1="Dänisch - DK",HYPERLINK(CONCATENATE("https://www.saflax.de/0-WVK-Retail/Bilder-Pictures/SAFLAX-",'Basis-Tabelle-Samen'!C325,"-",'Basis-Tabelle-Samen'!J325,"-seed-package-back-cr-danish.jpg")),
IF($C$1="Deutsch - DE",HYPERLINK(CONCATENATE("https://www.saflax.de/0-WVK-Retail/Bilder-Pictures/SAFLAX-",'Basis-Tabelle-Samen'!C325,"-",'Basis-Tabelle-Samen'!J325,"-seed-package-back-cr-german.jpg")),
IF($C$1="Englisch - UK",HYPERLINK(CONCATENATE("https://www.saflax.de/0-WVK-Retail/Bilder-Pictures/SAFLAX-",'Basis-Tabelle-Samen'!C325,"-",'Basis-Tabelle-Samen'!J325,"-seed-package-back-cr-english.jpg")),
IF($C$1="Estnisch - EE",HYPERLINK(CONCATENATE("https://www.saflax.de/0-WVK-Retail/Bilder-Pictures/SAFLAX-",'Basis-Tabelle-Samen'!C325,"-",'Basis-Tabelle-Samen'!J325,"-seed-package-back-cr-estonian.jpg")),
IF($C$1="Finnisch - FI",HYPERLINK(CONCATENATE("https://www.saflax.de/0-WVK-Retail/Bilder-Pictures/SAFLAX-",'Basis-Tabelle-Samen'!C325,"-",'Basis-Tabelle-Samen'!J325,"-seed-package-back-cr-finnish.jpg")),
IF($C$1="Französisch - FR",HYPERLINK(CONCATENATE("https://www.saflax.de/0-WVK-Retail/Bilder-Pictures/SAFLAX-",'Basis-Tabelle-Samen'!C325,"-",'Basis-Tabelle-Samen'!J325,"-seed-package-back-cr-french.jpg")),
IF($C$1="Griechisch - GR",HYPERLINK(CONCATENATE("https://www.saflax.de/0-WVK-Retail/Bilder-Pictures/SAFLAX-",'Basis-Tabelle-Samen'!C325,"-",'Basis-Tabelle-Samen'!J325,"-seed-package-back-cr-greek.jpg")),
IF($C$1="Irisch - IE",HYPERLINK(CONCATENATE("https://www.saflax.de/0-WVK-Retail/Bilder-Pictures/SAFLAX-",'Basis-Tabelle-Samen'!C325,"-",'Basis-Tabelle-Samen'!J325,"-seed-package-back-cr-irish.jpg")),
IF($C$1="Isländisch - IS",HYPERLINK(CONCATENATE("https://www.saflax.de/0-WVK-Retail/Bilder-Pictures/SAFLAX-",'Basis-Tabelle-Samen'!C325,"-",'Basis-Tabelle-Samen'!J325,"-seed-package-back-cr-icelandic.jpg")),
IF($C$1="Italienisch - IT",HYPERLINK(CONCATENATE("https://www.saflax.de/0-WVK-Retail/Bilder-Pictures/SAFLAX-",'Basis-Tabelle-Samen'!C325,"-",'Basis-Tabelle-Samen'!J325,"-seed-package-back-cr-italian.jpg")),
IF($C$1="Japanisch - JP",HYPERLINK(CONCATENATE("https://www.saflax.de/0-WVK-Retail/Bilder-Pictures/SAFLAX-",'Basis-Tabelle-Samen'!C325,"-",'Basis-Tabelle-Samen'!J325,"-seed-package-back-cr-japanese.jpg")),
IF($C$1="Kroatisch - HR",HYPERLINK(CONCATENATE("https://www.saflax.de/0-WVK-Retail/Bilder-Pictures/SAFLAX-",'Basis-Tabelle-Samen'!C325,"-",'Basis-Tabelle-Samen'!J325,"-seed-package-back-cr-croatian.jpg")),
IF($C$1="Lettisch - LV",HYPERLINK(CONCATENATE("https://www.saflax.de/0-WVK-Retail/Bilder-Pictures/SAFLAX-",'Basis-Tabelle-Samen'!C325,"-",'Basis-Tabelle-Samen'!J325,"-seed-package-back-cr-latvian.jpg")),
IF($C$1="Litauisch - LT",HYPERLINK(CONCATENATE("https://www.saflax.de/0-WVK-Retail/Bilder-Pictures/SAFLAX-",'Basis-Tabelle-Samen'!C325,"-",'Basis-Tabelle-Samen'!J325,"-seed-package-back-cr-lithuanian.jpg")),
IF($C$1="Maltesisch - MT",HYPERLINK(CONCATENATE("https://www.saflax.de/0-WVK-Retail/Bilder-Pictures/SAFLAX-",'Basis-Tabelle-Samen'!C325,"-",'Basis-Tabelle-Samen'!J325,"-seed-package-back-cr-maltese.jpg")),
IF($C$1="Niederländisch - NL",HYPERLINK(CONCATENATE("https://www.saflax.de/0-WVK-Retail/Bilder-Pictures/SAFLAX-",'Basis-Tabelle-Samen'!C325,"-",'Basis-Tabelle-Samen'!J325,"-seed-package-back-cr-dutch.jpg")),
IF($C$1="Norwegisch - NO",HYPERLINK(CONCATENATE("https://www.saflax.de/0-WVK-Retail/Bilder-Pictures/SAFLAX-",'Basis-Tabelle-Samen'!C325,"-",'Basis-Tabelle-Samen'!J325,"-seed-package-back-cr-nowegian.jpg")),
IF($C$1="Polnisch - PL",HYPERLINK(CONCATENATE("https://www.saflax.de/0-WVK-Retail/Bilder-Pictures/SAFLAX-",'Basis-Tabelle-Samen'!C325,"-",'Basis-Tabelle-Samen'!J325,"-seed-package-back-cr-polish.jpg")),
IF($C$1="Portugiesisch - PT",HYPERLINK(CONCATENATE("https://www.saflax.de/0-WVK-Retail/Bilder-Pictures/SAFLAX-",'Basis-Tabelle-Samen'!C325,"-",'Basis-Tabelle-Samen'!J325,"-seed-package-back-cr-portuguese.jpg")),
IF($C$1="Rumänisch - RO",HYPERLINK(CONCATENATE("https://www.saflax.de/0-WVK-Retail/Bilder-Pictures/SAFLAX-",'Basis-Tabelle-Samen'!C325,"-",'Basis-Tabelle-Samen'!J325,"-seed-package-back-cr-romanian.jpg")),
IF($C$1="Schwedisch - SE",HYPERLINK(CONCATENATE("https://www.saflax.de/0-WVK-Retail/Bilder-Pictures/SAFLAX-",'Basis-Tabelle-Samen'!C325,"-",'Basis-Tabelle-Samen'!J325,"-seed-package-back-cr-swedish.jpg")),
IF($C$1="Slowakisch - SK",HYPERLINK(CONCATENATE("https://www.saflax.de/0-WVK-Retail/Bilder-Pictures/SAFLAX-",'Basis-Tabelle-Samen'!C325,"-",'Basis-Tabelle-Samen'!J325,"-seed-package-back-cr-slovak.jpg")),
IF($C$1="Slowenisch - SI",HYPERLINK(CONCATENATE("https://www.saflax.de/0-WVK-Retail/Bilder-Pictures/SAFLAX-",'Basis-Tabelle-Samen'!C325,"-",'Basis-Tabelle-Samen'!J325,"-seed-package-back-cr-slovenian.jpg")),
IF($C$1="Spanisch - ES",HYPERLINK(CONCATENATE("https://www.saflax.de/0-WVK-Retail/Bilder-Pictures/SAFLAX-",'Basis-Tabelle-Samen'!C325,"-",'Basis-Tabelle-Samen'!J325,"-seed-package-back-cr-spanish.jpg")),
IF($C$1="Tschechisch - CZ",HYPERLINK(CONCATENATE("https://www.saflax.de/0-WVK-Retail/Bilder-Pictures/SAFLAX-",'Basis-Tabelle-Samen'!C325,"-",'Basis-Tabelle-Samen'!J325,"-seed-package-back-cr-czech.jpg")),
IF($C$1="Türkisch - TR",HYPERLINK(CONCATENATE("https://www.saflax.de/0-WVK-Retail/Bilder-Pictures/SAFLAX-",'Basis-Tabelle-Samen'!C325,"-",'Basis-Tabelle-Samen'!J325,"-seed-package-back-cr-turkish.jpg")),
IF($C$1="Ungarisch - HU",HYPERLINK(CONCATENATE("https://www.saflax.de/0-WVK-Retail/Bilder-Pictures/SAFLAX-",'Basis-Tabelle-Samen'!C325,"-",'Basis-Tabelle-Samen'!J325,"-seed-package-back-cr-hungarian.jpg")),
" ACHTUNG")))))))))))))))))))))))))))))</f>
        <v>https://www.saflax.de/0-WVK-Retail/Bilder-Pictures/SAFLAX-19421-echinocactus-grusonii-seed-package-back-cr-english.jpg</v>
      </c>
      <c r="AM325" s="330" t="str">
        <f>IF(H325&lt;1,"",
IF($C$1="Bulgarisch - BG",HYPERLINK(CONCATENATE("https://www.saflax.de/0-WVK-Retail/Bilder-Pictures/SAFLAX-",'Basis-Tabelle-Samen'!K325,"-",'Basis-Tabelle-Samen'!J325,"-garden-to-go-mini-bulgarian.jpg")),
IF($C$1="Dänisch - DK",HYPERLINK(CONCATENATE("https://www.saflax.de/0-WVK-Retail/Bilder-Pictures/SAFLAX-",'Basis-Tabelle-Samen'!K325,"-",'Basis-Tabelle-Samen'!J325,"-garden-to-go-mini-danish.jpg")),
IF($C$1="Deutsch - DE",HYPERLINK(CONCATENATE("https://www.saflax.de/0-WVK-Retail/Bilder-Pictures/SAFLAX-",'Basis-Tabelle-Samen'!K325,"-",'Basis-Tabelle-Samen'!J325,"-garden-to-go-mini-german.jpg")),
IF($C$1="Englisch - UK",HYPERLINK(CONCATENATE("https://www.saflax.de/0-WVK-Retail/Bilder-Pictures/SAFLAX-",'Basis-Tabelle-Samen'!K325,"-",'Basis-Tabelle-Samen'!J325,"-garden-to-go-mini-english.jpg")),
IF($C$1="Estnisch - EE",HYPERLINK(CONCATENATE("https://www.saflax.de/0-WVK-Retail/Bilder-Pictures/SAFLAX-",'Basis-Tabelle-Samen'!K325,"-",'Basis-Tabelle-Samen'!J325,"-garden-to-go-mini-estonian.jpg")),
IF($C$1="Finnisch - FI",HYPERLINK(CONCATENATE("https://www.saflax.de/0-WVK-Retail/Bilder-Pictures/SAFLAX-",'Basis-Tabelle-Samen'!K325,"-",'Basis-Tabelle-Samen'!J325,"-garden-to-go-mini-finnish.jpg")),
IF($C$1="Französisch - FR",HYPERLINK(CONCATENATE("https://www.saflax.de/0-WVK-Retail/Bilder-Pictures/SAFLAX-",'Basis-Tabelle-Samen'!K325,"-",'Basis-Tabelle-Samen'!J325,"-garden-to-go-mini-french.jpg")),
IF($C$1="Griechisch - GR",HYPERLINK(CONCATENATE("https://www.saflax.de/0-WVK-Retail/Bilder-Pictures/SAFLAX-",'Basis-Tabelle-Samen'!K325,"-",'Basis-Tabelle-Samen'!J325,"-garden-to-go-mini-greek.jpg")),
IF($C$1="Irisch - IE",HYPERLINK(CONCATENATE("https://www.saflax.de/0-WVK-Retail/Bilder-Pictures/SAFLAX-",'Basis-Tabelle-Samen'!K325,"-",'Basis-Tabelle-Samen'!J325,"-garden-to-go-mini-irish.jpg")),
IF($C$1="Isländisch - IS",HYPERLINK(CONCATENATE("https://www.saflax.de/0-WVK-Retail/Bilder-Pictures/SAFLAX-",'Basis-Tabelle-Samen'!K325,"-",'Basis-Tabelle-Samen'!J325,"-garden-to-go-mini-icelandic.jpg")),
IF($C$1="Italienisch - IT",HYPERLINK(CONCATENATE("https://www.saflax.de/0-WVK-Retail/Bilder-Pictures/SAFLAX-",'Basis-Tabelle-Samen'!K325,"-",'Basis-Tabelle-Samen'!J325,"-garden-to-go-mini-italian.jpg")),
IF($C$1="Japanisch - JP",HYPERLINK(CONCATENATE("https://www.saflax.de/0-WVK-Retail/Bilder-Pictures/SAFLAX-",'Basis-Tabelle-Samen'!K325,"-",'Basis-Tabelle-Samen'!J325,"-garden-to-go-mini-japanese.jpg")),
IF($C$1="Kroatisch - HR",HYPERLINK(CONCATENATE("https://www.saflax.de/0-WVK-Retail/Bilder-Pictures/SAFLAX-",'Basis-Tabelle-Samen'!K325,"-",'Basis-Tabelle-Samen'!J325,"-garden-to-go-mini-croatian.jpg")),
IF($C$1="Lettisch - LV",HYPERLINK(CONCATENATE("https://www.saflax.de/0-WVK-Retail/Bilder-Pictures/SAFLAX-",'Basis-Tabelle-Samen'!K325,"-",'Basis-Tabelle-Samen'!J325,"-garden-to-go-mini-latvian.jpg")),
IF($C$1="Litauisch - LT",HYPERLINK(CONCATENATE("https://www.saflax.de/0-WVK-Retail/Bilder-Pictures/SAFLAX-",'Basis-Tabelle-Samen'!K325,"-",'Basis-Tabelle-Samen'!J325,"-garden-to-go-mini-lithuanian.jpg")),
IF($C$1="Maltesisch - MT",HYPERLINK(CONCATENATE("https://www.saflax.de/0-WVK-Retail/Bilder-Pictures/SAFLAX-",'Basis-Tabelle-Samen'!K325,"-",'Basis-Tabelle-Samen'!J325,"-garden-to-go-mini-maltese.jpg")),
IF($C$1="Niederländisch - NL",HYPERLINK(CONCATENATE("https://www.saflax.de/0-WVK-Retail/Bilder-Pictures/SAFLAX-",'Basis-Tabelle-Samen'!K325,"-",'Basis-Tabelle-Samen'!J325,"-garden-to-go-mini-dutch.jpg")),
IF($C$1="Norwegisch - NO",HYPERLINK(CONCATENATE("https://www.saflax.de/0-WVK-Retail/Bilder-Pictures/SAFLAX-",'Basis-Tabelle-Samen'!K325,"-",'Basis-Tabelle-Samen'!J325,"-garden-to-go-mini-nowegian.jpg")),
IF($C$1="Polnisch - PL",HYPERLINK(CONCATENATE("https://www.saflax.de/0-WVK-Retail/Bilder-Pictures/SAFLAX-",'Basis-Tabelle-Samen'!K325,"-",'Basis-Tabelle-Samen'!J325,"-garden-to-go-mini-polish.jpg")),
IF($C$1="Portugiesisch - PT",HYPERLINK(CONCATENATE("https://www.saflax.de/0-WVK-Retail/Bilder-Pictures/SAFLAX-",'Basis-Tabelle-Samen'!K325,"-",'Basis-Tabelle-Samen'!J325,"-garden-to-go-mini-portuguese.jpg")),
IF($C$1="Rumänisch - RO",HYPERLINK(CONCATENATE("https://www.saflax.de/0-WVK-Retail/Bilder-Pictures/SAFLAX-",'Basis-Tabelle-Samen'!K325,"-",'Basis-Tabelle-Samen'!J325,"-garden-to-go-mini-romanian.jpg")),
IF($C$1="Schwedisch - SE",HYPERLINK(CONCATENATE("https://www.saflax.de/0-WVK-Retail/Bilder-Pictures/SAFLAX-",'Basis-Tabelle-Samen'!K325,"-",'Basis-Tabelle-Samen'!J325,"-garden-to-go-mini-swedish.jpg")),
IF($C$1="Slowakisch - SK",HYPERLINK(CONCATENATE("https://www.saflax.de/0-WVK-Retail/Bilder-Pictures/SAFLAX-",'Basis-Tabelle-Samen'!K325,"-",'Basis-Tabelle-Samen'!J325,"-garden-to-go-mini-slovak.jpg")),
IF($C$1="Slowenisch - SI",HYPERLINK(CONCATENATE("https://www.saflax.de/0-WVK-Retail/Bilder-Pictures/SAFLAX-",'Basis-Tabelle-Samen'!K325,"-",'Basis-Tabelle-Samen'!J325,"-garden-to-go-mini-slovenian.jpg")),
IF($C$1="Spanisch - ES",HYPERLINK(CONCATENATE("https://www.saflax.de/0-WVK-Retail/Bilder-Pictures/SAFLAX-",'Basis-Tabelle-Samen'!K325,"-",'Basis-Tabelle-Samen'!J325,"-garden-to-go-mini-spanish.jpg")),
IF($C$1="Tschechisch - CZ",HYPERLINK(CONCATENATE("https://www.saflax.de/0-WVK-Retail/Bilder-Pictures/SAFLAX-",'Basis-Tabelle-Samen'!K325,"-",'Basis-Tabelle-Samen'!J325,"-garden-to-go-mini-czech.jpg")),
IF($C$1="Türkisch - TR",HYPERLINK(CONCATENATE("https://www.saflax.de/0-WVK-Retail/Bilder-Pictures/SAFLAX-",'Basis-Tabelle-Samen'!K325,"-",'Basis-Tabelle-Samen'!J325,"-garden-to-go-mini-turkish.jpg")),
IF($C$1="Ungarisch - HU",HYPERLINK(CONCATENATE("https://www.saflax.de/0-WVK-Retail/Bilder-Pictures/SAFLAX-",'Basis-Tabelle-Samen'!K325,"-",'Basis-Tabelle-Samen'!J325,"-garden-to-go-mini-hungarian.jpg")),
" ACHTUNG")))))))))))))))))))))))))))))</f>
        <v>https://www.saflax.de/0-WVK-Retail/Bilder-Pictures/SAFLAX-79421-echinocactus-grusonii-garden-to-go-mini-english.jpg</v>
      </c>
      <c r="AN325" s="330" t="str">
        <f>IF(I325&lt;1,"",
IF($C$1="Bulgarisch - BG",HYPERLINK(CONCATENATE("https://www.saflax.de/0-WVK-Retail/Bilder-Pictures/SAFLAX-",'Basis-Tabelle-Samen'!N325,"-",'Basis-Tabelle-Samen'!J325,"-garden-to-go-lite-bulgarian.jpg")),
IF($C$1="Dänisch - DK",HYPERLINK(CONCATENATE("https://www.saflax.de/0-WVK-Retail/Bilder-Pictures/SAFLAX-",'Basis-Tabelle-Samen'!N325,"-",'Basis-Tabelle-Samen'!J325,"-garden-to-go-lite-danish.jpg")),
IF($C$1="Deutsch - DE",HYPERLINK(CONCATENATE("https://www.saflax.de/0-WVK-Retail/Bilder-Pictures/SAFLAX-",'Basis-Tabelle-Samen'!N325,"-",'Basis-Tabelle-Samen'!J325,"-garden-to-go-lite-german.jpg")),
IF($C$1="Englisch - UK",HYPERLINK(CONCATENATE("https://www.saflax.de/0-WVK-Retail/Bilder-Pictures/SAFLAX-",'Basis-Tabelle-Samen'!N325,"-",'Basis-Tabelle-Samen'!J325,"-garden-to-go-lite-english.jpg")),
IF($C$1="Estnisch - EE",HYPERLINK(CONCATENATE("https://www.saflax.de/0-WVK-Retail/Bilder-Pictures/SAFLAX-",'Basis-Tabelle-Samen'!N325,"-",'Basis-Tabelle-Samen'!J325,"-garden-to-go-lite-estonian.jpg")),
IF($C$1="Finnisch - FI",HYPERLINK(CONCATENATE("https://www.saflax.de/0-WVK-Retail/Bilder-Pictures/SAFLAX-",'Basis-Tabelle-Samen'!N325,"-",'Basis-Tabelle-Samen'!J325,"-garden-to-go-lite-finnish.jpg")),
IF($C$1="Französisch - FR",HYPERLINK(CONCATENATE("https://www.saflax.de/0-WVK-Retail/Bilder-Pictures/SAFLAX-",'Basis-Tabelle-Samen'!N325,"-",'Basis-Tabelle-Samen'!J325,"-garden-to-go-lite-french.jpg")),
IF($C$1="Griechisch - GR",HYPERLINK(CONCATENATE("https://www.saflax.de/0-WVK-Retail/Bilder-Pictures/SAFLAX-",'Basis-Tabelle-Samen'!N325,"-",'Basis-Tabelle-Samen'!J325,"-garden-to-go-lite-greek.jpg")),
IF($C$1="Irisch - IE",HYPERLINK(CONCATENATE("https://www.saflax.de/0-WVK-Retail/Bilder-Pictures/SAFLAX-",'Basis-Tabelle-Samen'!N325,"-",'Basis-Tabelle-Samen'!J325,"-garden-to-go-lite-irish.jpg")),
IF($C$1="Isländisch - IS",HYPERLINK(CONCATENATE("https://www.saflax.de/0-WVK-Retail/Bilder-Pictures/SAFLAX-",'Basis-Tabelle-Samen'!N325,"-",'Basis-Tabelle-Samen'!J325,"-garden-to-go-lite-icelandic.jpg")),
IF($C$1="Italienisch - IT",HYPERLINK(CONCATENATE("https://www.saflax.de/0-WVK-Retail/Bilder-Pictures/SAFLAX-",'Basis-Tabelle-Samen'!N325,"-",'Basis-Tabelle-Samen'!J325,"-garden-to-go-lite-italian.jpg")),
IF($C$1="Japanisch - JP",HYPERLINK(CONCATENATE("https://www.saflax.de/0-WVK-Retail/Bilder-Pictures/SAFLAX-",'Basis-Tabelle-Samen'!N325,"-",'Basis-Tabelle-Samen'!J325,"-garden-to-go-lite-japanese.jpg")),
IF($C$1="Kroatisch - HR",HYPERLINK(CONCATENATE("https://www.saflax.de/0-WVK-Retail/Bilder-Pictures/SAFLAX-",'Basis-Tabelle-Samen'!N325,"-",'Basis-Tabelle-Samen'!J325,"-garden-to-go-lite-croatian.jpg")),
IF($C$1="Lettisch - LV",HYPERLINK(CONCATENATE("https://www.saflax.de/0-WVK-Retail/Bilder-Pictures/SAFLAX-",'Basis-Tabelle-Samen'!N325,"-",'Basis-Tabelle-Samen'!J325,"-garden-to-go-lite-latvian.jpg")),
IF($C$1="Litauisch - LT",HYPERLINK(CONCATENATE("https://www.saflax.de/0-WVK-Retail/Bilder-Pictures/SAFLAX-",'Basis-Tabelle-Samen'!N325,"-",'Basis-Tabelle-Samen'!J325,"-garden-to-go-lite-lithuanian.jpg")),
IF($C$1="Maltesisch - MT",HYPERLINK(CONCATENATE("https://www.saflax.de/0-WVK-Retail/Bilder-Pictures/SAFLAX-",'Basis-Tabelle-Samen'!N325,"-",'Basis-Tabelle-Samen'!J325,"-garden-to-go-lite-maltese.jpg")),
IF($C$1="Niederländisch - NL",HYPERLINK(CONCATENATE("https://www.saflax.de/0-WVK-Retail/Bilder-Pictures/SAFLAX-",'Basis-Tabelle-Samen'!N325,"-",'Basis-Tabelle-Samen'!J325,"-garden-to-go-lite-dutch.jpg")),
IF($C$1="Norwegisch - NO",HYPERLINK(CONCATENATE("https://www.saflax.de/0-WVK-Retail/Bilder-Pictures/SAFLAX-",'Basis-Tabelle-Samen'!N325,"-",'Basis-Tabelle-Samen'!J325,"-garden-to-go-lite-nowegian.jpg")),
IF($C$1="Polnisch - PL",HYPERLINK(CONCATENATE("https://www.saflax.de/0-WVK-Retail/Bilder-Pictures/SAFLAX-",'Basis-Tabelle-Samen'!N325,"-",'Basis-Tabelle-Samen'!J325,"-garden-to-go-lite-polish.jpg")),
IF($C$1="Portugiesisch - PT",HYPERLINK(CONCATENATE("https://www.saflax.de/0-WVK-Retail/Bilder-Pictures/SAFLAX-",'Basis-Tabelle-Samen'!N325,"-",'Basis-Tabelle-Samen'!J325,"-garden-to-go-lite-portuguese.jpg")),
IF($C$1="Rumänisch - RO",HYPERLINK(CONCATENATE("https://www.saflax.de/0-WVK-Retail/Bilder-Pictures/SAFLAX-",'Basis-Tabelle-Samen'!N325,"-",'Basis-Tabelle-Samen'!J325,"-garden-to-go-lite-romanian.jpg")),
IF($C$1="Schwedisch - SE",HYPERLINK(CONCATENATE("https://www.saflax.de/0-WVK-Retail/Bilder-Pictures/SAFLAX-",'Basis-Tabelle-Samen'!N325,"-",'Basis-Tabelle-Samen'!J325,"-garden-to-go-lite-swedish.jpg")),
IF($C$1="Slowakisch - SK",HYPERLINK(CONCATENATE("https://www.saflax.de/0-WVK-Retail/Bilder-Pictures/SAFLAX-",'Basis-Tabelle-Samen'!N325,"-",'Basis-Tabelle-Samen'!J325,"-garden-to-go-lite-slovak.jpg")),
IF($C$1="Slowenisch - SI",HYPERLINK(CONCATENATE("https://www.saflax.de/0-WVK-Retail/Bilder-Pictures/SAFLAX-",'Basis-Tabelle-Samen'!N325,"-",'Basis-Tabelle-Samen'!J325,"-garden-to-go-lite-slovenian.jpg")),
IF($C$1="Spanisch - ES",HYPERLINK(CONCATENATE("https://www.saflax.de/0-WVK-Retail/Bilder-Pictures/SAFLAX-",'Basis-Tabelle-Samen'!N325,"-",'Basis-Tabelle-Samen'!J325,"-garden-to-go-lite-spanish.jpg")),
IF($C$1="Tschechisch - CZ",HYPERLINK(CONCATENATE("https://www.saflax.de/0-WVK-Retail/Bilder-Pictures/SAFLAX-",'Basis-Tabelle-Samen'!N325,"-",'Basis-Tabelle-Samen'!J325,"-garden-to-go-lite-czech.jpg")),
IF($C$1="Türkisch - TR",HYPERLINK(CONCATENATE("https://www.saflax.de/0-WVK-Retail/Bilder-Pictures/SAFLAX-",'Basis-Tabelle-Samen'!N325,"-",'Basis-Tabelle-Samen'!J325,"-garden-to-go-lite-turkish.jpg")),
IF($C$1="Ungarisch - HU",HYPERLINK(CONCATENATE("https://www.saflax.de/0-WVK-Retail/Bilder-Pictures/SAFLAX-",'Basis-Tabelle-Samen'!N325,"-",'Basis-Tabelle-Samen'!J325,"-garden-to-go-lite-hungarian.jpg")),
" ACHTUNG")))))))))))))))))))))))))))))</f>
        <v>https://www.saflax.de/0-WVK-Retail/Bilder-Pictures/SAFLAX-89421-echinocactus-grusonii-garden-to-go-lite-english.jpg</v>
      </c>
      <c r="AO325" s="330" t="str">
        <f>IF(J325&lt;1,"",
IF($C$1="Bulgarisch - BG",HYPERLINK(CONCATENATE("https://www.saflax.de/0-WVK-Retail/Bilder-Pictures/SAFLAX-",'Basis-Tabelle-Samen'!Q325,"-",'Basis-Tabelle-Samen'!J325,"-garden-to-go-bulgarian.jpg")),
IF($C$1="Dänisch - DK",HYPERLINK(CONCATENATE("https://www.saflax.de/0-WVK-Retail/Bilder-Pictures/SAFLAX-",'Basis-Tabelle-Samen'!Q325,"-",'Basis-Tabelle-Samen'!J325,"-garden-to-go-danish.jpg")),
IF($C$1="Deutsch - DE",HYPERLINK(CONCATENATE("https://www.saflax.de/0-WVK-Retail/Bilder-Pictures/SAFLAX-",'Basis-Tabelle-Samen'!Q325,"-",'Basis-Tabelle-Samen'!J325,"-garden-to-go-german.jpg")),
IF($C$1="Englisch - UK",HYPERLINK(CONCATENATE("https://www.saflax.de/0-WVK-Retail/Bilder-Pictures/SAFLAX-",'Basis-Tabelle-Samen'!Q325,"-",'Basis-Tabelle-Samen'!J325,"-garden-to-go-english.jpg")),
IF($C$1="Estnisch - EE",HYPERLINK(CONCATENATE("https://www.saflax.de/0-WVK-Retail/Bilder-Pictures/SAFLAX-",'Basis-Tabelle-Samen'!Q325,"-",'Basis-Tabelle-Samen'!J325,"-garden-to-go-estonian.jpg")),
IF($C$1="Finnisch - FI",HYPERLINK(CONCATENATE("https://www.saflax.de/0-WVK-Retail/Bilder-Pictures/SAFLAX-",'Basis-Tabelle-Samen'!Q325,"-",'Basis-Tabelle-Samen'!J325,"-garden-to-go-finnish.jpg")),
IF($C$1="Französisch - FR",HYPERLINK(CONCATENATE("https://www.saflax.de/0-WVK-Retail/Bilder-Pictures/SAFLAX-",'Basis-Tabelle-Samen'!Q325,"-",'Basis-Tabelle-Samen'!J325,"-garden-to-go-french.jpg")),
IF($C$1="Griechisch - GR",HYPERLINK(CONCATENATE("https://www.saflax.de/0-WVK-Retail/Bilder-Pictures/SAFLAX-",'Basis-Tabelle-Samen'!Q325,"-",'Basis-Tabelle-Samen'!J325,"-garden-to-go-greek.jpg")),
IF($C$1="Irisch - IE",HYPERLINK(CONCATENATE("https://www.saflax.de/0-WVK-Retail/Bilder-Pictures/SAFLAX-",'Basis-Tabelle-Samen'!Q325,"-",'Basis-Tabelle-Samen'!J325,"-garden-to-go-irish.jpg")),
IF($C$1="Isländisch - IS",HYPERLINK(CONCATENATE("https://www.saflax.de/0-WVK-Retail/Bilder-Pictures/SAFLAX-",'Basis-Tabelle-Samen'!Q325,"-",'Basis-Tabelle-Samen'!J325,"-garden-to-go-icelandic.jpg")),
IF($C$1="Italienisch - IT",HYPERLINK(CONCATENATE("https://www.saflax.de/0-WVK-Retail/Bilder-Pictures/SAFLAX-",'Basis-Tabelle-Samen'!Q325,"-",'Basis-Tabelle-Samen'!J325,"-garden-to-go-italian.jpg")),
IF($C$1="Japanisch - JP",HYPERLINK(CONCATENATE("https://www.saflax.de/0-WVK-Retail/Bilder-Pictures/SAFLAX-",'Basis-Tabelle-Samen'!Q325,"-",'Basis-Tabelle-Samen'!J325,"-garden-to-go-japanese.jpg")),
IF($C$1="Kroatisch - HR",HYPERLINK(CONCATENATE("https://www.saflax.de/0-WVK-Retail/Bilder-Pictures/SAFLAX-",'Basis-Tabelle-Samen'!Q325,"-",'Basis-Tabelle-Samen'!J325,"-garden-to-go-croatian.jpg")),
IF($C$1="Lettisch - LV",HYPERLINK(CONCATENATE("https://www.saflax.de/0-WVK-Retail/Bilder-Pictures/SAFLAX-",'Basis-Tabelle-Samen'!Q325,"-",'Basis-Tabelle-Samen'!J325,"-garden-to-go-latvian.jpg")),
IF($C$1="Litauisch - LT",HYPERLINK(CONCATENATE("https://www.saflax.de/0-WVK-Retail/Bilder-Pictures/SAFLAX-",'Basis-Tabelle-Samen'!Q325,"-",'Basis-Tabelle-Samen'!J325,"-garden-to-go-lithuanian.jpg")),
IF($C$1="Maltesisch - MT",HYPERLINK(CONCATENATE("https://www.saflax.de/0-WVK-Retail/Bilder-Pictures/SAFLAX-",'Basis-Tabelle-Samen'!Q325,"-",'Basis-Tabelle-Samen'!J325,"-garden-to-go-maltese.jpg")),
IF($C$1="Niederländisch - NL",HYPERLINK(CONCATENATE("https://www.saflax.de/0-WVK-Retail/Bilder-Pictures/SAFLAX-",'Basis-Tabelle-Samen'!Q325,"-",'Basis-Tabelle-Samen'!J325,"-garden-to-go-dutch.jpg")),
IF($C$1="Norwegisch - NO",HYPERLINK(CONCATENATE("https://www.saflax.de/0-WVK-Retail/Bilder-Pictures/SAFLAX-",'Basis-Tabelle-Samen'!Q325,"-",'Basis-Tabelle-Samen'!J325,"-garden-to-go-nowegian.jpg")),
IF($C$1="Polnisch - PL",HYPERLINK(CONCATENATE("https://www.saflax.de/0-WVK-Retail/Bilder-Pictures/SAFLAX-",'Basis-Tabelle-Samen'!Q325,"-",'Basis-Tabelle-Samen'!J325,"-garden-to-go-polish.jpg")),
IF($C$1="Portugiesisch - PT",HYPERLINK(CONCATENATE("https://www.saflax.de/0-WVK-Retail/Bilder-Pictures/SAFLAX-",'Basis-Tabelle-Samen'!Q325,"-",'Basis-Tabelle-Samen'!J325,"-garden-to-go-portuguese.jpg")),
IF($C$1="Rumänisch - RO",HYPERLINK(CONCATENATE("https://www.saflax.de/0-WVK-Retail/Bilder-Pictures/SAFLAX-",'Basis-Tabelle-Samen'!Q325,"-",'Basis-Tabelle-Samen'!J325,"-garden-to-go-romanian.jpg")),
IF($C$1="Schwedisch - SE",HYPERLINK(CONCATENATE("https://www.saflax.de/0-WVK-Retail/Bilder-Pictures/SAFLAX-",'Basis-Tabelle-Samen'!Q325,"-",'Basis-Tabelle-Samen'!J325,"-garden-to-go-swedish.jpg")),
IF($C$1="Slowakisch - SK",HYPERLINK(CONCATENATE("https://www.saflax.de/0-WVK-Retail/Bilder-Pictures/SAFLAX-",'Basis-Tabelle-Samen'!Q325,"-",'Basis-Tabelle-Samen'!J325,"-garden-to-go-slovak.jpg")),
IF($C$1="Slowenisch - SI",HYPERLINK(CONCATENATE("https://www.saflax.de/0-WVK-Retail/Bilder-Pictures/SAFLAX-",'Basis-Tabelle-Samen'!Q325,"-",'Basis-Tabelle-Samen'!J325,"-garden-to-go-slovenian.jpg")),
IF($C$1="Spanisch - ES",HYPERLINK(CONCATENATE("https://www.saflax.de/0-WVK-Retail/Bilder-Pictures/SAFLAX-",'Basis-Tabelle-Samen'!Q325,"-",'Basis-Tabelle-Samen'!J325,"-garden-to-go-spanish.jpg")),
IF($C$1="Tschechisch - CZ",HYPERLINK(CONCATENATE("https://www.saflax.de/0-WVK-Retail/Bilder-Pictures/SAFLAX-",'Basis-Tabelle-Samen'!Q325,"-",'Basis-Tabelle-Samen'!J325,"-garden-to-go-czech.jpg")),
IF($C$1="Türkisch - TR",HYPERLINK(CONCATENATE("https://www.saflax.de/0-WVK-Retail/Bilder-Pictures/SAFLAX-",'Basis-Tabelle-Samen'!Q325,"-",'Basis-Tabelle-Samen'!J325,"-garden-to-go-turkish.jpg")),
IF($C$1="Ungarisch - HU",HYPERLINK(CONCATENATE("https://www.saflax.de/0-WVK-Retail/Bilder-Pictures/SAFLAX-",'Basis-Tabelle-Samen'!Q325,"-",'Basis-Tabelle-Samen'!J325,"-garden-to-go-hungarian.jpg")),
" ACHTUNG")))))))))))))))))))))))))))))</f>
        <v>https://www.saflax.de/0-WVK-Retail/Bilder-Pictures/SAFLAX-59421-echinocactus-grusonii-garden-to-go-english.jpg</v>
      </c>
      <c r="AP325" s="330" t="str">
        <f>IF(K325&lt;1,"",
IF($C$1="Bulgarisch - BG",HYPERLINK(CONCATENATE("https://www.saflax.de/0-WVK-Retail/Bilder-Pictures/SAFLAX-",'Basis-Tabelle-Samen'!T325,"-",'Basis-Tabelle-Samen'!J325,"-cultivation-set-bulgarian.jpg")),
IF($C$1="Dänisch - DK",HYPERLINK(CONCATENATE("https://www.saflax.de/0-WVK-Retail/Bilder-Pictures/SAFLAX-",'Basis-Tabelle-Samen'!T325,"-",'Basis-Tabelle-Samen'!J325,"-cultivation-set-danish.jpg")),
IF($C$1="Deutsch - DE",HYPERLINK(CONCATENATE("https://www.saflax.de/0-WVK-Retail/Bilder-Pictures/SAFLAX-",'Basis-Tabelle-Samen'!T325,"-",'Basis-Tabelle-Samen'!J325,"-cultivation-set-german.jpg")),
IF($C$1="Englisch - UK",HYPERLINK(CONCATENATE("https://www.saflax.de/0-WVK-Retail/Bilder-Pictures/SAFLAX-",'Basis-Tabelle-Samen'!T325,"-",'Basis-Tabelle-Samen'!J325,"-cultivation-set-english.jpg")),
IF($C$1="Estnisch - EE",HYPERLINK(CONCATENATE("https://www.saflax.de/0-WVK-Retail/Bilder-Pictures/SAFLAX-",'Basis-Tabelle-Samen'!T325,"-",'Basis-Tabelle-Samen'!J325,"-cultivation-set-estonian.jpg")),
IF($C$1="Finnisch - FI",HYPERLINK(CONCATENATE("https://www.saflax.de/0-WVK-Retail/Bilder-Pictures/SAFLAX-",'Basis-Tabelle-Samen'!T325,"-",'Basis-Tabelle-Samen'!J325,"-cultivation-set-finnish.jpg")),
IF($C$1="Französisch - FR",HYPERLINK(CONCATENATE("https://www.saflax.de/0-WVK-Retail/Bilder-Pictures/SAFLAX-",'Basis-Tabelle-Samen'!T325,"-",'Basis-Tabelle-Samen'!J325,"-cultivation-set-french.jpg")),
IF($C$1="Griechisch - GR",HYPERLINK(CONCATENATE("https://www.saflax.de/0-WVK-Retail/Bilder-Pictures/SAFLAX-",'Basis-Tabelle-Samen'!T325,"-",'Basis-Tabelle-Samen'!J325,"-cultivation-set-greek.jpg")),
IF($C$1="Irisch - IE",HYPERLINK(CONCATENATE("https://www.saflax.de/0-WVK-Retail/Bilder-Pictures/SAFLAX-",'Basis-Tabelle-Samen'!T325,"-",'Basis-Tabelle-Samen'!J325,"-cultivation-set-irish.jpg")),
IF($C$1="Isländisch - IS",HYPERLINK(CONCATENATE("https://www.saflax.de/0-WVK-Retail/Bilder-Pictures/SAFLAX-",'Basis-Tabelle-Samen'!T325,"-",'Basis-Tabelle-Samen'!J325,"-cultivation-set-icelandic.jpg")),
IF($C$1="Italienisch - IT",HYPERLINK(CONCATENATE("https://www.saflax.de/0-WVK-Retail/Bilder-Pictures/SAFLAX-",'Basis-Tabelle-Samen'!T325,"-",'Basis-Tabelle-Samen'!J325,"-cultivation-set-italian.jpg")),
IF($C$1="Japanisch - JP",HYPERLINK(CONCATENATE("https://www.saflax.de/0-WVK-Retail/Bilder-Pictures/SAFLAX-",'Basis-Tabelle-Samen'!T325,"-",'Basis-Tabelle-Samen'!J325,"-cultivation-set-japanese.jpg")),
IF($C$1="Kroatisch - HR",HYPERLINK(CONCATENATE("https://www.saflax.de/0-WVK-Retail/Bilder-Pictures/SAFLAX-",'Basis-Tabelle-Samen'!T325,"-",'Basis-Tabelle-Samen'!J325,"-cultivation-set-croatian.jpg")),
IF($C$1="Lettisch - LV",HYPERLINK(CONCATENATE("https://www.saflax.de/0-WVK-Retail/Bilder-Pictures/SAFLAX-",'Basis-Tabelle-Samen'!T325,"-",'Basis-Tabelle-Samen'!J325,"-cultivation-set-latvian.jpg")),
IF($C$1="Litauisch - LT",HYPERLINK(CONCATENATE("https://www.saflax.de/0-WVK-Retail/Bilder-Pictures/SAFLAX-",'Basis-Tabelle-Samen'!T325,"-",'Basis-Tabelle-Samen'!J325,"-cultivation-set-lithuanian.jpg")),
IF($C$1="Maltesisch - MT",HYPERLINK(CONCATENATE("https://www.saflax.de/0-WVK-Retail/Bilder-Pictures/SAFLAX-",'Basis-Tabelle-Samen'!T325,"-",'Basis-Tabelle-Samen'!J325,"-cultivation-set-maltese.jpg")),
IF($C$1="Niederländisch - NL",HYPERLINK(CONCATENATE("https://www.saflax.de/0-WVK-Retail/Bilder-Pictures/SAFLAX-",'Basis-Tabelle-Samen'!T325,"-",'Basis-Tabelle-Samen'!J325,"-cultivation-set-dutch.jpg")),
IF($C$1="Norwegisch - NO",HYPERLINK(CONCATENATE("https://www.saflax.de/0-WVK-Retail/Bilder-Pictures/SAFLAX-",'Basis-Tabelle-Samen'!T325,"-",'Basis-Tabelle-Samen'!J325,"-cultivation-set-nowegian.jpg")),
IF($C$1="Polnisch - PL",HYPERLINK(CONCATENATE("https://www.saflax.de/0-WVK-Retail/Bilder-Pictures/SAFLAX-",'Basis-Tabelle-Samen'!T325,"-",'Basis-Tabelle-Samen'!J325,"-cultivation-set-polish.jpg")),
IF($C$1="Portugiesisch - PT",HYPERLINK(CONCATENATE("https://www.saflax.de/0-WVK-Retail/Bilder-Pictures/SAFLAX-",'Basis-Tabelle-Samen'!T325,"-",'Basis-Tabelle-Samen'!J325,"-cultivation-set-portuguese.jpg")),
IF($C$1="Rumänisch - RO",HYPERLINK(CONCATENATE("https://www.saflax.de/0-WVK-Retail/Bilder-Pictures/SAFLAX-",'Basis-Tabelle-Samen'!T325,"-",'Basis-Tabelle-Samen'!J325,"-cultivation-set-romanian.jpg")),
IF($C$1="Schwedisch - SE",HYPERLINK(CONCATENATE("https://www.saflax.de/0-WVK-Retail/Bilder-Pictures/SAFLAX-",'Basis-Tabelle-Samen'!T325,"-",'Basis-Tabelle-Samen'!J325,"-cultivation-set-swedish.jpg")),
IF($C$1="Slowakisch - SK",HYPERLINK(CONCATENATE("https://www.saflax.de/0-WVK-Retail/Bilder-Pictures/SAFLAX-",'Basis-Tabelle-Samen'!T325,"-",'Basis-Tabelle-Samen'!J325,"-cultivation-set-slovak.jpg")),
IF($C$1="Slowenisch - SI",HYPERLINK(CONCATENATE("https://www.saflax.de/0-WVK-Retail/Bilder-Pictures/SAFLAX-",'Basis-Tabelle-Samen'!T325,"-",'Basis-Tabelle-Samen'!J325,"-cultivation-set-slovenian.jpg")),
IF($C$1="Spanisch - ES",HYPERLINK(CONCATENATE("https://www.saflax.de/0-WVK-Retail/Bilder-Pictures/SAFLAX-",'Basis-Tabelle-Samen'!T325,"-",'Basis-Tabelle-Samen'!J325,"-cultivation-set-spanish.jpg")),
IF($C$1="Tschechisch - CZ",HYPERLINK(CONCATENATE("https://www.saflax.de/0-WVK-Retail/Bilder-Pictures/SAFLAX-",'Basis-Tabelle-Samen'!T325,"-",'Basis-Tabelle-Samen'!J325,"-cultivation-set-czech.jpg")),
IF($C$1="Türkisch - TR",HYPERLINK(CONCATENATE("https://www.saflax.de/0-WVK-Retail/Bilder-Pictures/SAFLAX-",'Basis-Tabelle-Samen'!T325,"-",'Basis-Tabelle-Samen'!J325,"-cultivation-set-turkish.jpg")),
IF($C$1="Ungarisch - HU",HYPERLINK(CONCATENATE("https://www.saflax.de/0-WVK-Retail/Bilder-Pictures/SAFLAX-",'Basis-Tabelle-Samen'!T325,"-",'Basis-Tabelle-Samen'!J325,"-cultivation-set-hungarian.jpg")),
" ACHTUNG")))))))))))))))))))))))))))))</f>
        <v>https://www.saflax.de/0-WVK-Retail/Bilder-Pictures/SAFLAX-39421-echinocactus-grusonii-cultivation-set-english.jpg</v>
      </c>
      <c r="AQ325" s="330" t="str">
        <f>IF(L325&lt;1,"",
IF($C$1="Bulgarisch - BG",HYPERLINK(CONCATENATE("https://www.saflax.de/0-WVK-Retail/Bilder-Pictures/SAFLAX-",'Basis-Tabelle-Samen'!W325,"-",'Basis-Tabelle-Samen'!J325,"-garden-in-the-bag-bulgarian.jpg")),
IF($C$1="Dänisch - DK",HYPERLINK(CONCATENATE("https://www.saflax.de/0-WVK-Retail/Bilder-Pictures/SAFLAX-",'Basis-Tabelle-Samen'!W325,"-",'Basis-Tabelle-Samen'!J325,"-garden-in-the-bag-danish.jpg")),
IF($C$1="Deutsch - DE",HYPERLINK(CONCATENATE("https://www.saflax.de/0-WVK-Retail/Bilder-Pictures/SAFLAX-",'Basis-Tabelle-Samen'!W325,"-",'Basis-Tabelle-Samen'!J325,"-garden-in-the-bag-german.jpg")),
IF($C$1="Englisch - UK",HYPERLINK(CONCATENATE("https://www.saflax.de/0-WVK-Retail/Bilder-Pictures/SAFLAX-",'Basis-Tabelle-Samen'!W325,"-",'Basis-Tabelle-Samen'!J325,"-garden-in-the-bag-english.jpg")),
IF($C$1="Estnisch - EE",HYPERLINK(CONCATENATE("https://www.saflax.de/0-WVK-Retail/Bilder-Pictures/SAFLAX-",'Basis-Tabelle-Samen'!W325,"-",'Basis-Tabelle-Samen'!J325,"-garden-in-the-bag-estonian.jpg")),
IF($C$1="Finnisch - FI",HYPERLINK(CONCATENATE("https://www.saflax.de/0-WVK-Retail/Bilder-Pictures/SAFLAX-",'Basis-Tabelle-Samen'!W325,"-",'Basis-Tabelle-Samen'!J325,"-garden-in-the-bag-finnish.jpg")),
IF($C$1="Französisch - FR",HYPERLINK(CONCATENATE("https://www.saflax.de/0-WVK-Retail/Bilder-Pictures/SAFLAX-",'Basis-Tabelle-Samen'!W325,"-",'Basis-Tabelle-Samen'!J325,"-garden-in-the-bag-french.jpg")),
IF($C$1="Griechisch - GR",HYPERLINK(CONCATENATE("https://www.saflax.de/0-WVK-Retail/Bilder-Pictures/SAFLAX-",'Basis-Tabelle-Samen'!W325,"-",'Basis-Tabelle-Samen'!J325,"-garden-in-the-bag-greek.jpg")),
IF($C$1="Irisch - IE",HYPERLINK(CONCATENATE("https://www.saflax.de/0-WVK-Retail/Bilder-Pictures/SAFLAX-",'Basis-Tabelle-Samen'!W325,"-",'Basis-Tabelle-Samen'!J325,"-garden-in-the-bag-irish.jpg")),
IF($C$1="Isländisch - IS",HYPERLINK(CONCATENATE("https://www.saflax.de/0-WVK-Retail/Bilder-Pictures/SAFLAX-",'Basis-Tabelle-Samen'!W325,"-",'Basis-Tabelle-Samen'!J325,"-garden-in-the-bag-icelandic.jpg")),
IF($C$1="Italienisch - IT",HYPERLINK(CONCATENATE("https://www.saflax.de/0-WVK-Retail/Bilder-Pictures/SAFLAX-",'Basis-Tabelle-Samen'!W325,"-",'Basis-Tabelle-Samen'!J325,"-garden-in-the-bag-italian.jpg")),
IF($C$1="Japanisch - JP",HYPERLINK(CONCATENATE("https://www.saflax.de/0-WVK-Retail/Bilder-Pictures/SAFLAX-",'Basis-Tabelle-Samen'!W325,"-",'Basis-Tabelle-Samen'!J325,"-garden-in-the-bag-japanese.jpg")),
IF($C$1="Kroatisch - HR",HYPERLINK(CONCATENATE("https://www.saflax.de/0-WVK-Retail/Bilder-Pictures/SAFLAX-",'Basis-Tabelle-Samen'!W325,"-",'Basis-Tabelle-Samen'!J325,"-garden-in-the-bag-croatian.jpg")),
IF($C$1="Lettisch - LV",HYPERLINK(CONCATENATE("https://www.saflax.de/0-WVK-Retail/Bilder-Pictures/SAFLAX-",'Basis-Tabelle-Samen'!W325,"-",'Basis-Tabelle-Samen'!J325,"-garden-in-the-bag-latvian.jpg")),
IF($C$1="Litauisch - LT",HYPERLINK(CONCATENATE("https://www.saflax.de/0-WVK-Retail/Bilder-Pictures/SAFLAX-",'Basis-Tabelle-Samen'!W325,"-",'Basis-Tabelle-Samen'!J325,"-garden-in-the-bag-lithuanian.jpg")),
IF($C$1="Maltesisch - MT",HYPERLINK(CONCATENATE("https://www.saflax.de/0-WVK-Retail/Bilder-Pictures/SAFLAX-",'Basis-Tabelle-Samen'!W325,"-",'Basis-Tabelle-Samen'!J325,"-garden-in-the-bag-maltese.jpg")),
IF($C$1="Niederländisch - NL",HYPERLINK(CONCATENATE("https://www.saflax.de/0-WVK-Retail/Bilder-Pictures/SAFLAX-",'Basis-Tabelle-Samen'!W325,"-",'Basis-Tabelle-Samen'!J325,"-garden-in-the-bag-dutch.jpg")),
IF($C$1="Norwegisch - NO",HYPERLINK(CONCATENATE("https://www.saflax.de/0-WVK-Retail/Bilder-Pictures/SAFLAX-",'Basis-Tabelle-Samen'!W325,"-",'Basis-Tabelle-Samen'!J325,"-garden-in-the-bag-nowegian.jpg")),
IF($C$1="Polnisch - PL",HYPERLINK(CONCATENATE("https://www.saflax.de/0-WVK-Retail/Bilder-Pictures/SAFLAX-",'Basis-Tabelle-Samen'!W325,"-",'Basis-Tabelle-Samen'!J325,"-garden-in-the-bag-polish.jpg")),
IF($C$1="Portugiesisch - PT",HYPERLINK(CONCATENATE("https://www.saflax.de/0-WVK-Retail/Bilder-Pictures/SAFLAX-",'Basis-Tabelle-Samen'!W325,"-",'Basis-Tabelle-Samen'!J325,"-garden-in-the-bag-portuguese.jpg")),
IF($C$1="Rumänisch - RO",HYPERLINK(CONCATENATE("https://www.saflax.de/0-WVK-Retail/Bilder-Pictures/SAFLAX-",'Basis-Tabelle-Samen'!W325,"-",'Basis-Tabelle-Samen'!J325,"-garden-in-the-bag-romanian.jpg")),
IF($C$1="Schwedisch - SE",HYPERLINK(CONCATENATE("https://www.saflax.de/0-WVK-Retail/Bilder-Pictures/SAFLAX-",'Basis-Tabelle-Samen'!W325,"-",'Basis-Tabelle-Samen'!J325,"-garden-in-the-bag-swedish.jpg")),
IF($C$1="Slowakisch - SK",HYPERLINK(CONCATENATE("https://www.saflax.de/0-WVK-Retail/Bilder-Pictures/SAFLAX-",'Basis-Tabelle-Samen'!W325,"-",'Basis-Tabelle-Samen'!J325,"-garden-in-the-bag-slovak.jpg")),
IF($C$1="Slowenisch - SI",HYPERLINK(CONCATENATE("https://www.saflax.de/0-WVK-Retail/Bilder-Pictures/SAFLAX-",'Basis-Tabelle-Samen'!W325,"-",'Basis-Tabelle-Samen'!J325,"-garden-in-the-bag-slovenian.jpg")),
IF($C$1="Spanisch - ES",HYPERLINK(CONCATENATE("https://www.saflax.de/0-WVK-Retail/Bilder-Pictures/SAFLAX-",'Basis-Tabelle-Samen'!W325,"-",'Basis-Tabelle-Samen'!J325,"-garden-in-the-bag-spanish.jpg")),
IF($C$1="Tschechisch - CZ",HYPERLINK(CONCATENATE("https://www.saflax.de/0-WVK-Retail/Bilder-Pictures/SAFLAX-",'Basis-Tabelle-Samen'!W325,"-",'Basis-Tabelle-Samen'!J325,"-garden-in-the-bag-czech.jpg")),
IF($C$1="Türkisch - TR",HYPERLINK(CONCATENATE("https://www.saflax.de/0-WVK-Retail/Bilder-Pictures/SAFLAX-",'Basis-Tabelle-Samen'!W325,"-",'Basis-Tabelle-Samen'!J325,"-garden-in-the-bag-turkish.jpg")),
IF($C$1="Ungarisch - HU",HYPERLINK(CONCATENATE("https://www.saflax.de/0-WVK-Retail/Bilder-Pictures/SAFLAX-",'Basis-Tabelle-Samen'!W325,"-",'Basis-Tabelle-Samen'!J325,"-garden-in-the-bag-hungarian.jpg")),
" ACHTUNG")))))))))))))))))))))))))))))</f>
        <v>https://www.saflax.de/0-WVK-Retail/Bilder-Pictures/SAFLAX-69421-echinocactus-grusonii-garden-in-the-bag-english.jpg</v>
      </c>
    </row>
    <row r="326" spans="1:43" ht="17.100000000000001" customHeight="1" x14ac:dyDescent="0.2">
      <c r="A326" s="318" t="str">
        <f>IF('Basis-Tabelle-Samen'!A331="","",IF($C$1="Deutsch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26" s="319" t="str">
        <f>'Basis-Tabelle-Samen'!I331</f>
        <v>Conophytum Mix</v>
      </c>
      <c r="C326" s="316" t="str">
        <f>IF($C$1="Bulgarisch - BG",'Basis-Tabelle-Samen'!Z331,
IF($C$1="Dänisch - DK",'Basis-Tabelle-Samen'!AA331,
IF($C$1="Deutsch - DE",'Basis-Tabelle-Samen'!AB331,
IF($C$1="Englisch - UK",'Basis-Tabelle-Samen'!AC331,
IF($C$1="Estnisch - EE",'Basis-Tabelle-Samen'!AD331,
IF($C$1="Finnisch - FI",'Basis-Tabelle-Samen'!AE331,
IF($C$1="Französisch - FR",'Basis-Tabelle-Samen'!AF331,
IF($C$1="Griechisch - GR",'Basis-Tabelle-Samen'!AG331,
IF($C$1="Irisch - IE",'Basis-Tabelle-Samen'!AH331,
IF($C$1="Isländisch - IS",'Basis-Tabelle-Samen'!AI331,
IF($C$1="Italienisch - IT",'Basis-Tabelle-Samen'!AJ331,
IF($C$1="Japanisch - JP",'Basis-Tabelle-Samen'!AK331,
IF($C$1="Kroatisch - HR",'Basis-Tabelle-Samen'!AL331,
IF($C$1="Lettisch - LV",'Basis-Tabelle-Samen'!AM331,
IF($C$1="Litauisch - LT",'Basis-Tabelle-Samen'!AN331,
IF($C$1="Maltesisch - MT",'Basis-Tabelle-Samen'!AO331,
IF($C$1="Niederländisch - NL",'Basis-Tabelle-Samen'!AP331,
IF($C$1="Norwegisch - NO",'Basis-Tabelle-Samen'!AQ331,
IF($C$1="Polnisch - PL",'Basis-Tabelle-Samen'!AR331,
IF($C$1="Portugiesisch - PT",'Basis-Tabelle-Samen'!AS331,
IF($C$1="Rumänisch - RO",'Basis-Tabelle-Samen'!AT331,
IF($C$1="Schwedisch - SE",'Basis-Tabelle-Samen'!AU331,
IF($C$1="Slowakisch - SK",'Basis-Tabelle-Samen'!AV331,
IF($C$1="Slowenisch - SI",'Basis-Tabelle-Samen'!AW331,
IF($C$1="Spanisch - ES",'Basis-Tabelle-Samen'!AX331,
IF($C$1="Tschechisch - CZ",'Basis-Tabelle-Samen'!AY331,
IF($C$1="Türkisch - TR",'Basis-Tabelle-Samen'!AZ331,
IF($C$1="Ungarisch - HU",'Basis-Tabelle-Samen'!BA331,
" ACHTUNG"))))))))))))))))))))))))))))</f>
        <v>Flowering Stones / Conophytum Mix</v>
      </c>
      <c r="D326" s="320">
        <f>'Basis-Tabelle-Samen'!F331</f>
        <v>40</v>
      </c>
      <c r="E326" s="321" t="str">
        <f>'Basis-Tabelle-Samen'!H331</f>
        <v>7 %</v>
      </c>
      <c r="F326" s="322" t="str">
        <f>IF('Basis-Tabelle-Samen'!G331="","",'Basis-Tabelle-Samen'!G331)</f>
        <v>08</v>
      </c>
      <c r="G326" s="320">
        <f>'Basis-Tabelle-Samen'!C331</f>
        <v>19981</v>
      </c>
      <c r="H326" s="323">
        <f>'Basis-Tabelle-Samen'!D331</f>
        <v>4055473199818</v>
      </c>
      <c r="I326" s="324">
        <f>'Basis-Tabelle-Samen'!E331</f>
        <v>2.35</v>
      </c>
      <c r="J326" s="325">
        <f t="shared" si="5"/>
        <v>12</v>
      </c>
      <c r="K326" s="326">
        <f>'Basis-Tabelle-Samen'!K331</f>
        <v>79981</v>
      </c>
      <c r="L326" s="323">
        <f>'Basis-Tabelle-Samen'!L331</f>
        <v>4055473799810</v>
      </c>
      <c r="M326" s="324">
        <f>'Basis-Tabelle-Samen'!M331</f>
        <v>2.4500000000000002</v>
      </c>
      <c r="N326" s="326">
        <f>IF(K326&lt;1,"",'3'!$I$15)</f>
        <v>15</v>
      </c>
      <c r="O326" s="327">
        <f>IF(K326&lt;1,"",'3'!$J$11)</f>
        <v>90</v>
      </c>
      <c r="P326" s="326">
        <f>'Basis-Tabelle-Samen'!N331</f>
        <v>89981</v>
      </c>
      <c r="Q326" s="323">
        <f>'Basis-Tabelle-Samen'!O331</f>
        <v>4055473899817</v>
      </c>
      <c r="R326" s="328">
        <f>'Basis-Tabelle-Samen'!P331</f>
        <v>3.75</v>
      </c>
      <c r="S326" s="326">
        <f>IF(R326&lt;1,"",'3'!$M$15)</f>
        <v>18</v>
      </c>
      <c r="T326" s="327">
        <f>IF(R326&lt;1,"",'3'!$N$11)</f>
        <v>72</v>
      </c>
      <c r="U326" s="326">
        <f>'Basis-Tabelle-Samen'!Q331</f>
        <v>59981</v>
      </c>
      <c r="V326" s="323">
        <f>'Basis-Tabelle-Samen'!R331</f>
        <v>4055473599816</v>
      </c>
      <c r="W326" s="324">
        <f>'Basis-Tabelle-Samen'!S331</f>
        <v>4.95</v>
      </c>
      <c r="X326" s="326">
        <f>IF(U326&lt;1,"",'3'!$Q$15)</f>
        <v>6</v>
      </c>
      <c r="Y326" s="327">
        <f>IF(U326&lt;1,"",'3'!$R$11)</f>
        <v>24</v>
      </c>
      <c r="Z326" s="326">
        <f>'Basis-Tabelle-Samen'!T331</f>
        <v>39981</v>
      </c>
      <c r="AA326" s="323">
        <f>'Basis-Tabelle-Samen'!U331</f>
        <v>4055473399812</v>
      </c>
      <c r="AB326" s="324">
        <f>'Basis-Tabelle-Samen'!V331</f>
        <v>6.75</v>
      </c>
      <c r="AC326" s="326">
        <f>IF(Z326&lt;1,"",'3'!$U$15)</f>
        <v>6</v>
      </c>
      <c r="AD326" s="327">
        <f>IF(Z326&lt;1,"",'3'!$V$11)</f>
        <v>24</v>
      </c>
      <c r="AE326" s="326">
        <f>'Basis-Tabelle-Samen'!W331</f>
        <v>69981</v>
      </c>
      <c r="AF326" s="323">
        <f>'Basis-Tabelle-Samen'!X331</f>
        <v>4055473699813</v>
      </c>
      <c r="AG326" s="324">
        <f>'Basis-Tabelle-Samen'!Y331</f>
        <v>2.95</v>
      </c>
      <c r="AH326" s="326">
        <f>IF(AE326&lt;1,"",'3'!$Y$15)</f>
        <v>8</v>
      </c>
      <c r="AI326" s="327">
        <f>IF(AE326&lt;1,"",'3'!$Z$11)</f>
        <v>64</v>
      </c>
      <c r="AJ326" s="315"/>
      <c r="AK326" s="316" t="str">
        <f>IF(G326&lt;1,"",
IF($C$1="Bulgarisch - BG",HYPERLINK(CONCATENATE("https://www.saflax.de/0-WVK-Retail/Bilder-Pictures/SAFLAX-",'Basis-Tabelle-Samen'!C331,"-",'Basis-Tabelle-Samen'!J331,"-seed-package-front-cr-bulgarian.jpg")),
IF($C$1="Dänisch - DK",HYPERLINK(CONCATENATE("https://www.saflax.de/0-WVK-Retail/Bilder-Pictures/SAFLAX-",'Basis-Tabelle-Samen'!C331,"-",'Basis-Tabelle-Samen'!J331,"-seed-package-front-cr-danish.jpg")),
IF($C$1="Deutsch - DE",HYPERLINK(CONCATENATE("https://www.saflax.de/0-WVK-Retail/Bilder-Pictures/SAFLAX-",'Basis-Tabelle-Samen'!C331,"-",'Basis-Tabelle-Samen'!J331,"-seed-package-front-cr-german.jpg")),
IF($C$1="Englisch - UK",HYPERLINK(CONCATENATE("https://www.saflax.de/0-WVK-Retail/Bilder-Pictures/SAFLAX-",'Basis-Tabelle-Samen'!C331,"-",'Basis-Tabelle-Samen'!J331,"-seed-package-front-cr-english.jpg")),
IF($C$1="Estnisch - EE",HYPERLINK(CONCATENATE("https://www.saflax.de/0-WVK-Retail/Bilder-Pictures/SAFLAX-",'Basis-Tabelle-Samen'!C331,"-",'Basis-Tabelle-Samen'!J331,"-seed-package-front-cr-estonian.jpg")),
IF($C$1="Finnisch - FI",HYPERLINK(CONCATENATE("https://www.saflax.de/0-WVK-Retail/Bilder-Pictures/SAFLAX-",'Basis-Tabelle-Samen'!C331,"-",'Basis-Tabelle-Samen'!J331,"-seed-package-front-cr-finnish.jpg")),
IF($C$1="Französisch - FR",HYPERLINK(CONCATENATE("https://www.saflax.de/0-WVK-Retail/Bilder-Pictures/SAFLAX-",'Basis-Tabelle-Samen'!C331,"-",'Basis-Tabelle-Samen'!J331,"-seed-package-front-cr-french.jpg")),
IF($C$1="Griechisch - GR",HYPERLINK(CONCATENATE("https://www.saflax.de/0-WVK-Retail/Bilder-Pictures/SAFLAX-",'Basis-Tabelle-Samen'!C331,"-",'Basis-Tabelle-Samen'!J331,"-seed-package-front-cr-greek.jpg")),
IF($C$1="Irisch - IE",HYPERLINK(CONCATENATE("https://www.saflax.de/0-WVK-Retail/Bilder-Pictures/SAFLAX-",'Basis-Tabelle-Samen'!C331,"-",'Basis-Tabelle-Samen'!J331,"-seed-package-front-cr-irish.jpg")),
IF($C$1="Isländisch - IS",HYPERLINK(CONCATENATE("https://www.saflax.de/0-WVK-Retail/Bilder-Pictures/SAFLAX-",'Basis-Tabelle-Samen'!C331,"-",'Basis-Tabelle-Samen'!J331,"-seed-package-front-cr-icelandic.jpg")),
IF($C$1="Italienisch - IT",HYPERLINK(CONCATENATE("https://www.saflax.de/0-WVK-Retail/Bilder-Pictures/SAFLAX-",'Basis-Tabelle-Samen'!C331,"-",'Basis-Tabelle-Samen'!J331,"-seed-package-front-cr-italian.jpg")),
IF($C$1="Japanisch - JP",HYPERLINK(CONCATENATE("https://www.saflax.de/0-WVK-Retail/Bilder-Pictures/SAFLAX-",'Basis-Tabelle-Samen'!C331,"-",'Basis-Tabelle-Samen'!J331,"-seed-package-front-cr-japanese.jpg")),
IF($C$1="Kroatisch - HR",HYPERLINK(CONCATENATE("https://www.saflax.de/0-WVK-Retail/Bilder-Pictures/SAFLAX-",'Basis-Tabelle-Samen'!C331,"-",'Basis-Tabelle-Samen'!J331,"-seed-package-front-cr-croatian.jpg")),
IF($C$1="Lettisch - LV",HYPERLINK(CONCATENATE("https://www.saflax.de/0-WVK-Retail/Bilder-Pictures/SAFLAX-",'Basis-Tabelle-Samen'!C331,"-",'Basis-Tabelle-Samen'!J331,"-seed-package-front-cr-latvian.jpg")),
IF($C$1="Litauisch - LT",HYPERLINK(CONCATENATE("https://www.saflax.de/0-WVK-Retail/Bilder-Pictures/SAFLAX-",'Basis-Tabelle-Samen'!C331,"-",'Basis-Tabelle-Samen'!J331,"-seed-package-front-cr-lithuanian.jpg")),
IF($C$1="Maltesisch - MT",HYPERLINK(CONCATENATE("https://www.saflax.de/0-WVK-Retail/Bilder-Pictures/SAFLAX-",'Basis-Tabelle-Samen'!C331,"-",'Basis-Tabelle-Samen'!J331,"-seed-package-front-cr-maltese.jpg")),
IF($C$1="Niederländisch - NL",HYPERLINK(CONCATENATE("https://www.saflax.de/0-WVK-Retail/Bilder-Pictures/SAFLAX-",'Basis-Tabelle-Samen'!C331,"-",'Basis-Tabelle-Samen'!J331,"-seed-package-front-cr-dutch.jpg")),
IF($C$1="Norwegisch - NO",HYPERLINK(CONCATENATE("https://www.saflax.de/0-WVK-Retail/Bilder-Pictures/SAFLAX-",'Basis-Tabelle-Samen'!C331,"-",'Basis-Tabelle-Samen'!J331,"-seed-package-front-cr-nowegian.jpg")),
IF($C$1="Polnisch - PL",HYPERLINK(CONCATENATE("https://www.saflax.de/0-WVK-Retail/Bilder-Pictures/SAFLAX-",'Basis-Tabelle-Samen'!C331,"-",'Basis-Tabelle-Samen'!J331,"-seed-package-front-cr-polish.jpg")),
IF($C$1="Portugiesisch - PT",HYPERLINK(CONCATENATE("https://www.saflax.de/0-WVK-Retail/Bilder-Pictures/SAFLAX-",'Basis-Tabelle-Samen'!C331,"-",'Basis-Tabelle-Samen'!J331,"-seed-package-front-cr-portuguese.jpg")),
IF($C$1="Rumänisch - RO",HYPERLINK(CONCATENATE("https://www.saflax.de/0-WVK-Retail/Bilder-Pictures/SAFLAX-",'Basis-Tabelle-Samen'!C331,"-",'Basis-Tabelle-Samen'!J331,"-seed-package-front-cr-romanian.jpg")),
IF($C$1="Schwedisch - SE",HYPERLINK(CONCATENATE("https://www.saflax.de/0-WVK-Retail/Bilder-Pictures/SAFLAX-",'Basis-Tabelle-Samen'!C331,"-",'Basis-Tabelle-Samen'!J331,"-seed-package-front-cr-swedish.jpg")),
IF($C$1="Slowakisch - SK",HYPERLINK(CONCATENATE("https://www.saflax.de/0-WVK-Retail/Bilder-Pictures/SAFLAX-",'Basis-Tabelle-Samen'!C331,"-",'Basis-Tabelle-Samen'!J331,"-seed-package-front-cr-slovak.jpg")),
IF($C$1="Slowenisch - SI",HYPERLINK(CONCATENATE("https://www.saflax.de/0-WVK-Retail/Bilder-Pictures/SAFLAX-",'Basis-Tabelle-Samen'!C331,"-",'Basis-Tabelle-Samen'!J331,"-seed-package-front-cr-slovenian.jpg")),
IF($C$1="Spanisch - ES",HYPERLINK(CONCATENATE("https://www.saflax.de/0-WVK-Retail/Bilder-Pictures/SAFLAX-",'Basis-Tabelle-Samen'!C331,"-",'Basis-Tabelle-Samen'!J331,"-seed-package-front-cr-spanish.jpg")),
IF($C$1="Tschechisch - CZ",HYPERLINK(CONCATENATE("https://www.saflax.de/0-WVK-Retail/Bilder-Pictures/SAFLAX-",'Basis-Tabelle-Samen'!C331,"-",'Basis-Tabelle-Samen'!J331,"-seed-package-front-cr-czech.jpg")),
IF($C$1="Türkisch - TR",HYPERLINK(CONCATENATE("https://www.saflax.de/0-WVK-Retail/Bilder-Pictures/SAFLAX-",'Basis-Tabelle-Samen'!C331,"-",'Basis-Tabelle-Samen'!J331,"-seed-package-front-cr-turkish.jpg")),
IF($C$1="Ungarisch - HU",HYPERLINK(CONCATENATE("https://www.saflax.de/0-WVK-Retail/Bilder-Pictures/SAFLAX-",'Basis-Tabelle-Samen'!C331,"-",'Basis-Tabelle-Samen'!J331,"-seed-package-front-cr-hungarian.jpg")),
" ACHTUNG")))))))))))))))))))))))))))))</f>
        <v>https://www.saflax.de/0-WVK-Retail/Bilder-Pictures/SAFLAX-19981-conophytum-mix-seed-package-front-cr-english.jpg</v>
      </c>
      <c r="AL326" s="330" t="str">
        <f>IF(G326&lt;1,"",
IF($C$1="Bulgarisch - BG",HYPERLINK(CONCATENATE("https://www.saflax.de/0-WVK-Retail/Bilder-Pictures/SAFLAX-",'Basis-Tabelle-Samen'!C331,"-",'Basis-Tabelle-Samen'!J331,"-seed-package-back-cr-bulgarian.jpg")),
IF($C$1="Dänisch - DK",HYPERLINK(CONCATENATE("https://www.saflax.de/0-WVK-Retail/Bilder-Pictures/SAFLAX-",'Basis-Tabelle-Samen'!C331,"-",'Basis-Tabelle-Samen'!J331,"-seed-package-back-cr-danish.jpg")),
IF($C$1="Deutsch - DE",HYPERLINK(CONCATENATE("https://www.saflax.de/0-WVK-Retail/Bilder-Pictures/SAFLAX-",'Basis-Tabelle-Samen'!C331,"-",'Basis-Tabelle-Samen'!J331,"-seed-package-back-cr-german.jpg")),
IF($C$1="Englisch - UK",HYPERLINK(CONCATENATE("https://www.saflax.de/0-WVK-Retail/Bilder-Pictures/SAFLAX-",'Basis-Tabelle-Samen'!C331,"-",'Basis-Tabelle-Samen'!J331,"-seed-package-back-cr-english.jpg")),
IF($C$1="Estnisch - EE",HYPERLINK(CONCATENATE("https://www.saflax.de/0-WVK-Retail/Bilder-Pictures/SAFLAX-",'Basis-Tabelle-Samen'!C331,"-",'Basis-Tabelle-Samen'!J331,"-seed-package-back-cr-estonian.jpg")),
IF($C$1="Finnisch - FI",HYPERLINK(CONCATENATE("https://www.saflax.de/0-WVK-Retail/Bilder-Pictures/SAFLAX-",'Basis-Tabelle-Samen'!C331,"-",'Basis-Tabelle-Samen'!J331,"-seed-package-back-cr-finnish.jpg")),
IF($C$1="Französisch - FR",HYPERLINK(CONCATENATE("https://www.saflax.de/0-WVK-Retail/Bilder-Pictures/SAFLAX-",'Basis-Tabelle-Samen'!C331,"-",'Basis-Tabelle-Samen'!J331,"-seed-package-back-cr-french.jpg")),
IF($C$1="Griechisch - GR",HYPERLINK(CONCATENATE("https://www.saflax.de/0-WVK-Retail/Bilder-Pictures/SAFLAX-",'Basis-Tabelle-Samen'!C331,"-",'Basis-Tabelle-Samen'!J331,"-seed-package-back-cr-greek.jpg")),
IF($C$1="Irisch - IE",HYPERLINK(CONCATENATE("https://www.saflax.de/0-WVK-Retail/Bilder-Pictures/SAFLAX-",'Basis-Tabelle-Samen'!C331,"-",'Basis-Tabelle-Samen'!J331,"-seed-package-back-cr-irish.jpg")),
IF($C$1="Isländisch - IS",HYPERLINK(CONCATENATE("https://www.saflax.de/0-WVK-Retail/Bilder-Pictures/SAFLAX-",'Basis-Tabelle-Samen'!C331,"-",'Basis-Tabelle-Samen'!J331,"-seed-package-back-cr-icelandic.jpg")),
IF($C$1="Italienisch - IT",HYPERLINK(CONCATENATE("https://www.saflax.de/0-WVK-Retail/Bilder-Pictures/SAFLAX-",'Basis-Tabelle-Samen'!C331,"-",'Basis-Tabelle-Samen'!J331,"-seed-package-back-cr-italian.jpg")),
IF($C$1="Japanisch - JP",HYPERLINK(CONCATENATE("https://www.saflax.de/0-WVK-Retail/Bilder-Pictures/SAFLAX-",'Basis-Tabelle-Samen'!C331,"-",'Basis-Tabelle-Samen'!J331,"-seed-package-back-cr-japanese.jpg")),
IF($C$1="Kroatisch - HR",HYPERLINK(CONCATENATE("https://www.saflax.de/0-WVK-Retail/Bilder-Pictures/SAFLAX-",'Basis-Tabelle-Samen'!C331,"-",'Basis-Tabelle-Samen'!J331,"-seed-package-back-cr-croatian.jpg")),
IF($C$1="Lettisch - LV",HYPERLINK(CONCATENATE("https://www.saflax.de/0-WVK-Retail/Bilder-Pictures/SAFLAX-",'Basis-Tabelle-Samen'!C331,"-",'Basis-Tabelle-Samen'!J331,"-seed-package-back-cr-latvian.jpg")),
IF($C$1="Litauisch - LT",HYPERLINK(CONCATENATE("https://www.saflax.de/0-WVK-Retail/Bilder-Pictures/SAFLAX-",'Basis-Tabelle-Samen'!C331,"-",'Basis-Tabelle-Samen'!J331,"-seed-package-back-cr-lithuanian.jpg")),
IF($C$1="Maltesisch - MT",HYPERLINK(CONCATENATE("https://www.saflax.de/0-WVK-Retail/Bilder-Pictures/SAFLAX-",'Basis-Tabelle-Samen'!C331,"-",'Basis-Tabelle-Samen'!J331,"-seed-package-back-cr-maltese.jpg")),
IF($C$1="Niederländisch - NL",HYPERLINK(CONCATENATE("https://www.saflax.de/0-WVK-Retail/Bilder-Pictures/SAFLAX-",'Basis-Tabelle-Samen'!C331,"-",'Basis-Tabelle-Samen'!J331,"-seed-package-back-cr-dutch.jpg")),
IF($C$1="Norwegisch - NO",HYPERLINK(CONCATENATE("https://www.saflax.de/0-WVK-Retail/Bilder-Pictures/SAFLAX-",'Basis-Tabelle-Samen'!C331,"-",'Basis-Tabelle-Samen'!J331,"-seed-package-back-cr-nowegian.jpg")),
IF($C$1="Polnisch - PL",HYPERLINK(CONCATENATE("https://www.saflax.de/0-WVK-Retail/Bilder-Pictures/SAFLAX-",'Basis-Tabelle-Samen'!C331,"-",'Basis-Tabelle-Samen'!J331,"-seed-package-back-cr-polish.jpg")),
IF($C$1="Portugiesisch - PT",HYPERLINK(CONCATENATE("https://www.saflax.de/0-WVK-Retail/Bilder-Pictures/SAFLAX-",'Basis-Tabelle-Samen'!C331,"-",'Basis-Tabelle-Samen'!J331,"-seed-package-back-cr-portuguese.jpg")),
IF($C$1="Rumänisch - RO",HYPERLINK(CONCATENATE("https://www.saflax.de/0-WVK-Retail/Bilder-Pictures/SAFLAX-",'Basis-Tabelle-Samen'!C331,"-",'Basis-Tabelle-Samen'!J331,"-seed-package-back-cr-romanian.jpg")),
IF($C$1="Schwedisch - SE",HYPERLINK(CONCATENATE("https://www.saflax.de/0-WVK-Retail/Bilder-Pictures/SAFLAX-",'Basis-Tabelle-Samen'!C331,"-",'Basis-Tabelle-Samen'!J331,"-seed-package-back-cr-swedish.jpg")),
IF($C$1="Slowakisch - SK",HYPERLINK(CONCATENATE("https://www.saflax.de/0-WVK-Retail/Bilder-Pictures/SAFLAX-",'Basis-Tabelle-Samen'!C331,"-",'Basis-Tabelle-Samen'!J331,"-seed-package-back-cr-slovak.jpg")),
IF($C$1="Slowenisch - SI",HYPERLINK(CONCATENATE("https://www.saflax.de/0-WVK-Retail/Bilder-Pictures/SAFLAX-",'Basis-Tabelle-Samen'!C331,"-",'Basis-Tabelle-Samen'!J331,"-seed-package-back-cr-slovenian.jpg")),
IF($C$1="Spanisch - ES",HYPERLINK(CONCATENATE("https://www.saflax.de/0-WVK-Retail/Bilder-Pictures/SAFLAX-",'Basis-Tabelle-Samen'!C331,"-",'Basis-Tabelle-Samen'!J331,"-seed-package-back-cr-spanish.jpg")),
IF($C$1="Tschechisch - CZ",HYPERLINK(CONCATENATE("https://www.saflax.de/0-WVK-Retail/Bilder-Pictures/SAFLAX-",'Basis-Tabelle-Samen'!C331,"-",'Basis-Tabelle-Samen'!J331,"-seed-package-back-cr-czech.jpg")),
IF($C$1="Türkisch - TR",HYPERLINK(CONCATENATE("https://www.saflax.de/0-WVK-Retail/Bilder-Pictures/SAFLAX-",'Basis-Tabelle-Samen'!C331,"-",'Basis-Tabelle-Samen'!J331,"-seed-package-back-cr-turkish.jpg")),
IF($C$1="Ungarisch - HU",HYPERLINK(CONCATENATE("https://www.saflax.de/0-WVK-Retail/Bilder-Pictures/SAFLAX-",'Basis-Tabelle-Samen'!C331,"-",'Basis-Tabelle-Samen'!J331,"-seed-package-back-cr-hungarian.jpg")),
" ACHTUNG")))))))))))))))))))))))))))))</f>
        <v>https://www.saflax.de/0-WVK-Retail/Bilder-Pictures/SAFLAX-19981-conophytum-mix-seed-package-back-cr-english.jpg</v>
      </c>
      <c r="AM326" s="330" t="str">
        <f>IF(H326&lt;1,"",
IF($C$1="Bulgarisch - BG",HYPERLINK(CONCATENATE("https://www.saflax.de/0-WVK-Retail/Bilder-Pictures/SAFLAX-",'Basis-Tabelle-Samen'!K331,"-",'Basis-Tabelle-Samen'!J331,"-garden-to-go-mini-bulgarian.jpg")),
IF($C$1="Dänisch - DK",HYPERLINK(CONCATENATE("https://www.saflax.de/0-WVK-Retail/Bilder-Pictures/SAFLAX-",'Basis-Tabelle-Samen'!K331,"-",'Basis-Tabelle-Samen'!J331,"-garden-to-go-mini-danish.jpg")),
IF($C$1="Deutsch - DE",HYPERLINK(CONCATENATE("https://www.saflax.de/0-WVK-Retail/Bilder-Pictures/SAFLAX-",'Basis-Tabelle-Samen'!K331,"-",'Basis-Tabelle-Samen'!J331,"-garden-to-go-mini-german.jpg")),
IF($C$1="Englisch - UK",HYPERLINK(CONCATENATE("https://www.saflax.de/0-WVK-Retail/Bilder-Pictures/SAFLAX-",'Basis-Tabelle-Samen'!K331,"-",'Basis-Tabelle-Samen'!J331,"-garden-to-go-mini-english.jpg")),
IF($C$1="Estnisch - EE",HYPERLINK(CONCATENATE("https://www.saflax.de/0-WVK-Retail/Bilder-Pictures/SAFLAX-",'Basis-Tabelle-Samen'!K331,"-",'Basis-Tabelle-Samen'!J331,"-garden-to-go-mini-estonian.jpg")),
IF($C$1="Finnisch - FI",HYPERLINK(CONCATENATE("https://www.saflax.de/0-WVK-Retail/Bilder-Pictures/SAFLAX-",'Basis-Tabelle-Samen'!K331,"-",'Basis-Tabelle-Samen'!J331,"-garden-to-go-mini-finnish.jpg")),
IF($C$1="Französisch - FR",HYPERLINK(CONCATENATE("https://www.saflax.de/0-WVK-Retail/Bilder-Pictures/SAFLAX-",'Basis-Tabelle-Samen'!K331,"-",'Basis-Tabelle-Samen'!J331,"-garden-to-go-mini-french.jpg")),
IF($C$1="Griechisch - GR",HYPERLINK(CONCATENATE("https://www.saflax.de/0-WVK-Retail/Bilder-Pictures/SAFLAX-",'Basis-Tabelle-Samen'!K331,"-",'Basis-Tabelle-Samen'!J331,"-garden-to-go-mini-greek.jpg")),
IF($C$1="Irisch - IE",HYPERLINK(CONCATENATE("https://www.saflax.de/0-WVK-Retail/Bilder-Pictures/SAFLAX-",'Basis-Tabelle-Samen'!K331,"-",'Basis-Tabelle-Samen'!J331,"-garden-to-go-mini-irish.jpg")),
IF($C$1="Isländisch - IS",HYPERLINK(CONCATENATE("https://www.saflax.de/0-WVK-Retail/Bilder-Pictures/SAFLAX-",'Basis-Tabelle-Samen'!K331,"-",'Basis-Tabelle-Samen'!J331,"-garden-to-go-mini-icelandic.jpg")),
IF($C$1="Italienisch - IT",HYPERLINK(CONCATENATE("https://www.saflax.de/0-WVK-Retail/Bilder-Pictures/SAFLAX-",'Basis-Tabelle-Samen'!K331,"-",'Basis-Tabelle-Samen'!J331,"-garden-to-go-mini-italian.jpg")),
IF($C$1="Japanisch - JP",HYPERLINK(CONCATENATE("https://www.saflax.de/0-WVK-Retail/Bilder-Pictures/SAFLAX-",'Basis-Tabelle-Samen'!K331,"-",'Basis-Tabelle-Samen'!J331,"-garden-to-go-mini-japanese.jpg")),
IF($C$1="Kroatisch - HR",HYPERLINK(CONCATENATE("https://www.saflax.de/0-WVK-Retail/Bilder-Pictures/SAFLAX-",'Basis-Tabelle-Samen'!K331,"-",'Basis-Tabelle-Samen'!J331,"-garden-to-go-mini-croatian.jpg")),
IF($C$1="Lettisch - LV",HYPERLINK(CONCATENATE("https://www.saflax.de/0-WVK-Retail/Bilder-Pictures/SAFLAX-",'Basis-Tabelle-Samen'!K331,"-",'Basis-Tabelle-Samen'!J331,"-garden-to-go-mini-latvian.jpg")),
IF($C$1="Litauisch - LT",HYPERLINK(CONCATENATE("https://www.saflax.de/0-WVK-Retail/Bilder-Pictures/SAFLAX-",'Basis-Tabelle-Samen'!K331,"-",'Basis-Tabelle-Samen'!J331,"-garden-to-go-mini-lithuanian.jpg")),
IF($C$1="Maltesisch - MT",HYPERLINK(CONCATENATE("https://www.saflax.de/0-WVK-Retail/Bilder-Pictures/SAFLAX-",'Basis-Tabelle-Samen'!K331,"-",'Basis-Tabelle-Samen'!J331,"-garden-to-go-mini-maltese.jpg")),
IF($C$1="Niederländisch - NL",HYPERLINK(CONCATENATE("https://www.saflax.de/0-WVK-Retail/Bilder-Pictures/SAFLAX-",'Basis-Tabelle-Samen'!K331,"-",'Basis-Tabelle-Samen'!J331,"-garden-to-go-mini-dutch.jpg")),
IF($C$1="Norwegisch - NO",HYPERLINK(CONCATENATE("https://www.saflax.de/0-WVK-Retail/Bilder-Pictures/SAFLAX-",'Basis-Tabelle-Samen'!K331,"-",'Basis-Tabelle-Samen'!J331,"-garden-to-go-mini-nowegian.jpg")),
IF($C$1="Polnisch - PL",HYPERLINK(CONCATENATE("https://www.saflax.de/0-WVK-Retail/Bilder-Pictures/SAFLAX-",'Basis-Tabelle-Samen'!K331,"-",'Basis-Tabelle-Samen'!J331,"-garden-to-go-mini-polish.jpg")),
IF($C$1="Portugiesisch - PT",HYPERLINK(CONCATENATE("https://www.saflax.de/0-WVK-Retail/Bilder-Pictures/SAFLAX-",'Basis-Tabelle-Samen'!K331,"-",'Basis-Tabelle-Samen'!J331,"-garden-to-go-mini-portuguese.jpg")),
IF($C$1="Rumänisch - RO",HYPERLINK(CONCATENATE("https://www.saflax.de/0-WVK-Retail/Bilder-Pictures/SAFLAX-",'Basis-Tabelle-Samen'!K331,"-",'Basis-Tabelle-Samen'!J331,"-garden-to-go-mini-romanian.jpg")),
IF($C$1="Schwedisch - SE",HYPERLINK(CONCATENATE("https://www.saflax.de/0-WVK-Retail/Bilder-Pictures/SAFLAX-",'Basis-Tabelle-Samen'!K331,"-",'Basis-Tabelle-Samen'!J331,"-garden-to-go-mini-swedish.jpg")),
IF($C$1="Slowakisch - SK",HYPERLINK(CONCATENATE("https://www.saflax.de/0-WVK-Retail/Bilder-Pictures/SAFLAX-",'Basis-Tabelle-Samen'!K331,"-",'Basis-Tabelle-Samen'!J331,"-garden-to-go-mini-slovak.jpg")),
IF($C$1="Slowenisch - SI",HYPERLINK(CONCATENATE("https://www.saflax.de/0-WVK-Retail/Bilder-Pictures/SAFLAX-",'Basis-Tabelle-Samen'!K331,"-",'Basis-Tabelle-Samen'!J331,"-garden-to-go-mini-slovenian.jpg")),
IF($C$1="Spanisch - ES",HYPERLINK(CONCATENATE("https://www.saflax.de/0-WVK-Retail/Bilder-Pictures/SAFLAX-",'Basis-Tabelle-Samen'!K331,"-",'Basis-Tabelle-Samen'!J331,"-garden-to-go-mini-spanish.jpg")),
IF($C$1="Tschechisch - CZ",HYPERLINK(CONCATENATE("https://www.saflax.de/0-WVK-Retail/Bilder-Pictures/SAFLAX-",'Basis-Tabelle-Samen'!K331,"-",'Basis-Tabelle-Samen'!J331,"-garden-to-go-mini-czech.jpg")),
IF($C$1="Türkisch - TR",HYPERLINK(CONCATENATE("https://www.saflax.de/0-WVK-Retail/Bilder-Pictures/SAFLAX-",'Basis-Tabelle-Samen'!K331,"-",'Basis-Tabelle-Samen'!J331,"-garden-to-go-mini-turkish.jpg")),
IF($C$1="Ungarisch - HU",HYPERLINK(CONCATENATE("https://www.saflax.de/0-WVK-Retail/Bilder-Pictures/SAFLAX-",'Basis-Tabelle-Samen'!K331,"-",'Basis-Tabelle-Samen'!J331,"-garden-to-go-mini-hungarian.jpg")),
" ACHTUNG")))))))))))))))))))))))))))))</f>
        <v>https://www.saflax.de/0-WVK-Retail/Bilder-Pictures/SAFLAX-79981-conophytum-mix-garden-to-go-mini-english.jpg</v>
      </c>
      <c r="AN326" s="330" t="str">
        <f>IF(I326&lt;1,"",
IF($C$1="Bulgarisch - BG",HYPERLINK(CONCATENATE("https://www.saflax.de/0-WVK-Retail/Bilder-Pictures/SAFLAX-",'Basis-Tabelle-Samen'!N331,"-",'Basis-Tabelle-Samen'!J331,"-garden-to-go-lite-bulgarian.jpg")),
IF($C$1="Dänisch - DK",HYPERLINK(CONCATENATE("https://www.saflax.de/0-WVK-Retail/Bilder-Pictures/SAFLAX-",'Basis-Tabelle-Samen'!N331,"-",'Basis-Tabelle-Samen'!J331,"-garden-to-go-lite-danish.jpg")),
IF($C$1="Deutsch - DE",HYPERLINK(CONCATENATE("https://www.saflax.de/0-WVK-Retail/Bilder-Pictures/SAFLAX-",'Basis-Tabelle-Samen'!N331,"-",'Basis-Tabelle-Samen'!J331,"-garden-to-go-lite-german.jpg")),
IF($C$1="Englisch - UK",HYPERLINK(CONCATENATE("https://www.saflax.de/0-WVK-Retail/Bilder-Pictures/SAFLAX-",'Basis-Tabelle-Samen'!N331,"-",'Basis-Tabelle-Samen'!J331,"-garden-to-go-lite-english.jpg")),
IF($C$1="Estnisch - EE",HYPERLINK(CONCATENATE("https://www.saflax.de/0-WVK-Retail/Bilder-Pictures/SAFLAX-",'Basis-Tabelle-Samen'!N331,"-",'Basis-Tabelle-Samen'!J331,"-garden-to-go-lite-estonian.jpg")),
IF($C$1="Finnisch - FI",HYPERLINK(CONCATENATE("https://www.saflax.de/0-WVK-Retail/Bilder-Pictures/SAFLAX-",'Basis-Tabelle-Samen'!N331,"-",'Basis-Tabelle-Samen'!J331,"-garden-to-go-lite-finnish.jpg")),
IF($C$1="Französisch - FR",HYPERLINK(CONCATENATE("https://www.saflax.de/0-WVK-Retail/Bilder-Pictures/SAFLAX-",'Basis-Tabelle-Samen'!N331,"-",'Basis-Tabelle-Samen'!J331,"-garden-to-go-lite-french.jpg")),
IF($C$1="Griechisch - GR",HYPERLINK(CONCATENATE("https://www.saflax.de/0-WVK-Retail/Bilder-Pictures/SAFLAX-",'Basis-Tabelle-Samen'!N331,"-",'Basis-Tabelle-Samen'!J331,"-garden-to-go-lite-greek.jpg")),
IF($C$1="Irisch - IE",HYPERLINK(CONCATENATE("https://www.saflax.de/0-WVK-Retail/Bilder-Pictures/SAFLAX-",'Basis-Tabelle-Samen'!N331,"-",'Basis-Tabelle-Samen'!J331,"-garden-to-go-lite-irish.jpg")),
IF($C$1="Isländisch - IS",HYPERLINK(CONCATENATE("https://www.saflax.de/0-WVK-Retail/Bilder-Pictures/SAFLAX-",'Basis-Tabelle-Samen'!N331,"-",'Basis-Tabelle-Samen'!J331,"-garden-to-go-lite-icelandic.jpg")),
IF($C$1="Italienisch - IT",HYPERLINK(CONCATENATE("https://www.saflax.de/0-WVK-Retail/Bilder-Pictures/SAFLAX-",'Basis-Tabelle-Samen'!N331,"-",'Basis-Tabelle-Samen'!J331,"-garden-to-go-lite-italian.jpg")),
IF($C$1="Japanisch - JP",HYPERLINK(CONCATENATE("https://www.saflax.de/0-WVK-Retail/Bilder-Pictures/SAFLAX-",'Basis-Tabelle-Samen'!N331,"-",'Basis-Tabelle-Samen'!J331,"-garden-to-go-lite-japanese.jpg")),
IF($C$1="Kroatisch - HR",HYPERLINK(CONCATENATE("https://www.saflax.de/0-WVK-Retail/Bilder-Pictures/SAFLAX-",'Basis-Tabelle-Samen'!N331,"-",'Basis-Tabelle-Samen'!J331,"-garden-to-go-lite-croatian.jpg")),
IF($C$1="Lettisch - LV",HYPERLINK(CONCATENATE("https://www.saflax.de/0-WVK-Retail/Bilder-Pictures/SAFLAX-",'Basis-Tabelle-Samen'!N331,"-",'Basis-Tabelle-Samen'!J331,"-garden-to-go-lite-latvian.jpg")),
IF($C$1="Litauisch - LT",HYPERLINK(CONCATENATE("https://www.saflax.de/0-WVK-Retail/Bilder-Pictures/SAFLAX-",'Basis-Tabelle-Samen'!N331,"-",'Basis-Tabelle-Samen'!J331,"-garden-to-go-lite-lithuanian.jpg")),
IF($C$1="Maltesisch - MT",HYPERLINK(CONCATENATE("https://www.saflax.de/0-WVK-Retail/Bilder-Pictures/SAFLAX-",'Basis-Tabelle-Samen'!N331,"-",'Basis-Tabelle-Samen'!J331,"-garden-to-go-lite-maltese.jpg")),
IF($C$1="Niederländisch - NL",HYPERLINK(CONCATENATE("https://www.saflax.de/0-WVK-Retail/Bilder-Pictures/SAFLAX-",'Basis-Tabelle-Samen'!N331,"-",'Basis-Tabelle-Samen'!J331,"-garden-to-go-lite-dutch.jpg")),
IF($C$1="Norwegisch - NO",HYPERLINK(CONCATENATE("https://www.saflax.de/0-WVK-Retail/Bilder-Pictures/SAFLAX-",'Basis-Tabelle-Samen'!N331,"-",'Basis-Tabelle-Samen'!J331,"-garden-to-go-lite-nowegian.jpg")),
IF($C$1="Polnisch - PL",HYPERLINK(CONCATENATE("https://www.saflax.de/0-WVK-Retail/Bilder-Pictures/SAFLAX-",'Basis-Tabelle-Samen'!N331,"-",'Basis-Tabelle-Samen'!J331,"-garden-to-go-lite-polish.jpg")),
IF($C$1="Portugiesisch - PT",HYPERLINK(CONCATENATE("https://www.saflax.de/0-WVK-Retail/Bilder-Pictures/SAFLAX-",'Basis-Tabelle-Samen'!N331,"-",'Basis-Tabelle-Samen'!J331,"-garden-to-go-lite-portuguese.jpg")),
IF($C$1="Rumänisch - RO",HYPERLINK(CONCATENATE("https://www.saflax.de/0-WVK-Retail/Bilder-Pictures/SAFLAX-",'Basis-Tabelle-Samen'!N331,"-",'Basis-Tabelle-Samen'!J331,"-garden-to-go-lite-romanian.jpg")),
IF($C$1="Schwedisch - SE",HYPERLINK(CONCATENATE("https://www.saflax.de/0-WVK-Retail/Bilder-Pictures/SAFLAX-",'Basis-Tabelle-Samen'!N331,"-",'Basis-Tabelle-Samen'!J331,"-garden-to-go-lite-swedish.jpg")),
IF($C$1="Slowakisch - SK",HYPERLINK(CONCATENATE("https://www.saflax.de/0-WVK-Retail/Bilder-Pictures/SAFLAX-",'Basis-Tabelle-Samen'!N331,"-",'Basis-Tabelle-Samen'!J331,"-garden-to-go-lite-slovak.jpg")),
IF($C$1="Slowenisch - SI",HYPERLINK(CONCATENATE("https://www.saflax.de/0-WVK-Retail/Bilder-Pictures/SAFLAX-",'Basis-Tabelle-Samen'!N331,"-",'Basis-Tabelle-Samen'!J331,"-garden-to-go-lite-slovenian.jpg")),
IF($C$1="Spanisch - ES",HYPERLINK(CONCATENATE("https://www.saflax.de/0-WVK-Retail/Bilder-Pictures/SAFLAX-",'Basis-Tabelle-Samen'!N331,"-",'Basis-Tabelle-Samen'!J331,"-garden-to-go-lite-spanish.jpg")),
IF($C$1="Tschechisch - CZ",HYPERLINK(CONCATENATE("https://www.saflax.de/0-WVK-Retail/Bilder-Pictures/SAFLAX-",'Basis-Tabelle-Samen'!N331,"-",'Basis-Tabelle-Samen'!J331,"-garden-to-go-lite-czech.jpg")),
IF($C$1="Türkisch - TR",HYPERLINK(CONCATENATE("https://www.saflax.de/0-WVK-Retail/Bilder-Pictures/SAFLAX-",'Basis-Tabelle-Samen'!N331,"-",'Basis-Tabelle-Samen'!J331,"-garden-to-go-lite-turkish.jpg")),
IF($C$1="Ungarisch - HU",HYPERLINK(CONCATENATE("https://www.saflax.de/0-WVK-Retail/Bilder-Pictures/SAFLAX-",'Basis-Tabelle-Samen'!N331,"-",'Basis-Tabelle-Samen'!J331,"-garden-to-go-lite-hungarian.jpg")),
" ACHTUNG")))))))))))))))))))))))))))))</f>
        <v>https://www.saflax.de/0-WVK-Retail/Bilder-Pictures/SAFLAX-89981-conophytum-mix-garden-to-go-lite-english.jpg</v>
      </c>
      <c r="AO326" s="330" t="str">
        <f>IF(J326&lt;1,"",
IF($C$1="Bulgarisch - BG",HYPERLINK(CONCATENATE("https://www.saflax.de/0-WVK-Retail/Bilder-Pictures/SAFLAX-",'Basis-Tabelle-Samen'!Q331,"-",'Basis-Tabelle-Samen'!J331,"-garden-to-go-bulgarian.jpg")),
IF($C$1="Dänisch - DK",HYPERLINK(CONCATENATE("https://www.saflax.de/0-WVK-Retail/Bilder-Pictures/SAFLAX-",'Basis-Tabelle-Samen'!Q331,"-",'Basis-Tabelle-Samen'!J331,"-garden-to-go-danish.jpg")),
IF($C$1="Deutsch - DE",HYPERLINK(CONCATENATE("https://www.saflax.de/0-WVK-Retail/Bilder-Pictures/SAFLAX-",'Basis-Tabelle-Samen'!Q331,"-",'Basis-Tabelle-Samen'!J331,"-garden-to-go-german.jpg")),
IF($C$1="Englisch - UK",HYPERLINK(CONCATENATE("https://www.saflax.de/0-WVK-Retail/Bilder-Pictures/SAFLAX-",'Basis-Tabelle-Samen'!Q331,"-",'Basis-Tabelle-Samen'!J331,"-garden-to-go-english.jpg")),
IF($C$1="Estnisch - EE",HYPERLINK(CONCATENATE("https://www.saflax.de/0-WVK-Retail/Bilder-Pictures/SAFLAX-",'Basis-Tabelle-Samen'!Q331,"-",'Basis-Tabelle-Samen'!J331,"-garden-to-go-estonian.jpg")),
IF($C$1="Finnisch - FI",HYPERLINK(CONCATENATE("https://www.saflax.de/0-WVK-Retail/Bilder-Pictures/SAFLAX-",'Basis-Tabelle-Samen'!Q331,"-",'Basis-Tabelle-Samen'!J331,"-garden-to-go-finnish.jpg")),
IF($C$1="Französisch - FR",HYPERLINK(CONCATENATE("https://www.saflax.de/0-WVK-Retail/Bilder-Pictures/SAFLAX-",'Basis-Tabelle-Samen'!Q331,"-",'Basis-Tabelle-Samen'!J331,"-garden-to-go-french.jpg")),
IF($C$1="Griechisch - GR",HYPERLINK(CONCATENATE("https://www.saflax.de/0-WVK-Retail/Bilder-Pictures/SAFLAX-",'Basis-Tabelle-Samen'!Q331,"-",'Basis-Tabelle-Samen'!J331,"-garden-to-go-greek.jpg")),
IF($C$1="Irisch - IE",HYPERLINK(CONCATENATE("https://www.saflax.de/0-WVK-Retail/Bilder-Pictures/SAFLAX-",'Basis-Tabelle-Samen'!Q331,"-",'Basis-Tabelle-Samen'!J331,"-garden-to-go-irish.jpg")),
IF($C$1="Isländisch - IS",HYPERLINK(CONCATENATE("https://www.saflax.de/0-WVK-Retail/Bilder-Pictures/SAFLAX-",'Basis-Tabelle-Samen'!Q331,"-",'Basis-Tabelle-Samen'!J331,"-garden-to-go-icelandic.jpg")),
IF($C$1="Italienisch - IT",HYPERLINK(CONCATENATE("https://www.saflax.de/0-WVK-Retail/Bilder-Pictures/SAFLAX-",'Basis-Tabelle-Samen'!Q331,"-",'Basis-Tabelle-Samen'!J331,"-garden-to-go-italian.jpg")),
IF($C$1="Japanisch - JP",HYPERLINK(CONCATENATE("https://www.saflax.de/0-WVK-Retail/Bilder-Pictures/SAFLAX-",'Basis-Tabelle-Samen'!Q331,"-",'Basis-Tabelle-Samen'!J331,"-garden-to-go-japanese.jpg")),
IF($C$1="Kroatisch - HR",HYPERLINK(CONCATENATE("https://www.saflax.de/0-WVK-Retail/Bilder-Pictures/SAFLAX-",'Basis-Tabelle-Samen'!Q331,"-",'Basis-Tabelle-Samen'!J331,"-garden-to-go-croatian.jpg")),
IF($C$1="Lettisch - LV",HYPERLINK(CONCATENATE("https://www.saflax.de/0-WVK-Retail/Bilder-Pictures/SAFLAX-",'Basis-Tabelle-Samen'!Q331,"-",'Basis-Tabelle-Samen'!J331,"-garden-to-go-latvian.jpg")),
IF($C$1="Litauisch - LT",HYPERLINK(CONCATENATE("https://www.saflax.de/0-WVK-Retail/Bilder-Pictures/SAFLAX-",'Basis-Tabelle-Samen'!Q331,"-",'Basis-Tabelle-Samen'!J331,"-garden-to-go-lithuanian.jpg")),
IF($C$1="Maltesisch - MT",HYPERLINK(CONCATENATE("https://www.saflax.de/0-WVK-Retail/Bilder-Pictures/SAFLAX-",'Basis-Tabelle-Samen'!Q331,"-",'Basis-Tabelle-Samen'!J331,"-garden-to-go-maltese.jpg")),
IF($C$1="Niederländisch - NL",HYPERLINK(CONCATENATE("https://www.saflax.de/0-WVK-Retail/Bilder-Pictures/SAFLAX-",'Basis-Tabelle-Samen'!Q331,"-",'Basis-Tabelle-Samen'!J331,"-garden-to-go-dutch.jpg")),
IF($C$1="Norwegisch - NO",HYPERLINK(CONCATENATE("https://www.saflax.de/0-WVK-Retail/Bilder-Pictures/SAFLAX-",'Basis-Tabelle-Samen'!Q331,"-",'Basis-Tabelle-Samen'!J331,"-garden-to-go-nowegian.jpg")),
IF($C$1="Polnisch - PL",HYPERLINK(CONCATENATE("https://www.saflax.de/0-WVK-Retail/Bilder-Pictures/SAFLAX-",'Basis-Tabelle-Samen'!Q331,"-",'Basis-Tabelle-Samen'!J331,"-garden-to-go-polish.jpg")),
IF($C$1="Portugiesisch - PT",HYPERLINK(CONCATENATE("https://www.saflax.de/0-WVK-Retail/Bilder-Pictures/SAFLAX-",'Basis-Tabelle-Samen'!Q331,"-",'Basis-Tabelle-Samen'!J331,"-garden-to-go-portuguese.jpg")),
IF($C$1="Rumänisch - RO",HYPERLINK(CONCATENATE("https://www.saflax.de/0-WVK-Retail/Bilder-Pictures/SAFLAX-",'Basis-Tabelle-Samen'!Q331,"-",'Basis-Tabelle-Samen'!J331,"-garden-to-go-romanian.jpg")),
IF($C$1="Schwedisch - SE",HYPERLINK(CONCATENATE("https://www.saflax.de/0-WVK-Retail/Bilder-Pictures/SAFLAX-",'Basis-Tabelle-Samen'!Q331,"-",'Basis-Tabelle-Samen'!J331,"-garden-to-go-swedish.jpg")),
IF($C$1="Slowakisch - SK",HYPERLINK(CONCATENATE("https://www.saflax.de/0-WVK-Retail/Bilder-Pictures/SAFLAX-",'Basis-Tabelle-Samen'!Q331,"-",'Basis-Tabelle-Samen'!J331,"-garden-to-go-slovak.jpg")),
IF($C$1="Slowenisch - SI",HYPERLINK(CONCATENATE("https://www.saflax.de/0-WVK-Retail/Bilder-Pictures/SAFLAX-",'Basis-Tabelle-Samen'!Q331,"-",'Basis-Tabelle-Samen'!J331,"-garden-to-go-slovenian.jpg")),
IF($C$1="Spanisch - ES",HYPERLINK(CONCATENATE("https://www.saflax.de/0-WVK-Retail/Bilder-Pictures/SAFLAX-",'Basis-Tabelle-Samen'!Q331,"-",'Basis-Tabelle-Samen'!J331,"-garden-to-go-spanish.jpg")),
IF($C$1="Tschechisch - CZ",HYPERLINK(CONCATENATE("https://www.saflax.de/0-WVK-Retail/Bilder-Pictures/SAFLAX-",'Basis-Tabelle-Samen'!Q331,"-",'Basis-Tabelle-Samen'!J331,"-garden-to-go-czech.jpg")),
IF($C$1="Türkisch - TR",HYPERLINK(CONCATENATE("https://www.saflax.de/0-WVK-Retail/Bilder-Pictures/SAFLAX-",'Basis-Tabelle-Samen'!Q331,"-",'Basis-Tabelle-Samen'!J331,"-garden-to-go-turkish.jpg")),
IF($C$1="Ungarisch - HU",HYPERLINK(CONCATENATE("https://www.saflax.de/0-WVK-Retail/Bilder-Pictures/SAFLAX-",'Basis-Tabelle-Samen'!Q331,"-",'Basis-Tabelle-Samen'!J331,"-garden-to-go-hungarian.jpg")),
" ACHTUNG")))))))))))))))))))))))))))))</f>
        <v>https://www.saflax.de/0-WVK-Retail/Bilder-Pictures/SAFLAX-59981-conophytum-mix-garden-to-go-english.jpg</v>
      </c>
      <c r="AP326" s="330" t="str">
        <f>IF(K326&lt;1,"",
IF($C$1="Bulgarisch - BG",HYPERLINK(CONCATENATE("https://www.saflax.de/0-WVK-Retail/Bilder-Pictures/SAFLAX-",'Basis-Tabelle-Samen'!T331,"-",'Basis-Tabelle-Samen'!J331,"-cultivation-set-bulgarian.jpg")),
IF($C$1="Dänisch - DK",HYPERLINK(CONCATENATE("https://www.saflax.de/0-WVK-Retail/Bilder-Pictures/SAFLAX-",'Basis-Tabelle-Samen'!T331,"-",'Basis-Tabelle-Samen'!J331,"-cultivation-set-danish.jpg")),
IF($C$1="Deutsch - DE",HYPERLINK(CONCATENATE("https://www.saflax.de/0-WVK-Retail/Bilder-Pictures/SAFLAX-",'Basis-Tabelle-Samen'!T331,"-",'Basis-Tabelle-Samen'!J331,"-cultivation-set-german.jpg")),
IF($C$1="Englisch - UK",HYPERLINK(CONCATENATE("https://www.saflax.de/0-WVK-Retail/Bilder-Pictures/SAFLAX-",'Basis-Tabelle-Samen'!T331,"-",'Basis-Tabelle-Samen'!J331,"-cultivation-set-english.jpg")),
IF($C$1="Estnisch - EE",HYPERLINK(CONCATENATE("https://www.saflax.de/0-WVK-Retail/Bilder-Pictures/SAFLAX-",'Basis-Tabelle-Samen'!T331,"-",'Basis-Tabelle-Samen'!J331,"-cultivation-set-estonian.jpg")),
IF($C$1="Finnisch - FI",HYPERLINK(CONCATENATE("https://www.saflax.de/0-WVK-Retail/Bilder-Pictures/SAFLAX-",'Basis-Tabelle-Samen'!T331,"-",'Basis-Tabelle-Samen'!J331,"-cultivation-set-finnish.jpg")),
IF($C$1="Französisch - FR",HYPERLINK(CONCATENATE("https://www.saflax.de/0-WVK-Retail/Bilder-Pictures/SAFLAX-",'Basis-Tabelle-Samen'!T331,"-",'Basis-Tabelle-Samen'!J331,"-cultivation-set-french.jpg")),
IF($C$1="Griechisch - GR",HYPERLINK(CONCATENATE("https://www.saflax.de/0-WVK-Retail/Bilder-Pictures/SAFLAX-",'Basis-Tabelle-Samen'!T331,"-",'Basis-Tabelle-Samen'!J331,"-cultivation-set-greek.jpg")),
IF($C$1="Irisch - IE",HYPERLINK(CONCATENATE("https://www.saflax.de/0-WVK-Retail/Bilder-Pictures/SAFLAX-",'Basis-Tabelle-Samen'!T331,"-",'Basis-Tabelle-Samen'!J331,"-cultivation-set-irish.jpg")),
IF($C$1="Isländisch - IS",HYPERLINK(CONCATENATE("https://www.saflax.de/0-WVK-Retail/Bilder-Pictures/SAFLAX-",'Basis-Tabelle-Samen'!T331,"-",'Basis-Tabelle-Samen'!J331,"-cultivation-set-icelandic.jpg")),
IF($C$1="Italienisch - IT",HYPERLINK(CONCATENATE("https://www.saflax.de/0-WVK-Retail/Bilder-Pictures/SAFLAX-",'Basis-Tabelle-Samen'!T331,"-",'Basis-Tabelle-Samen'!J331,"-cultivation-set-italian.jpg")),
IF($C$1="Japanisch - JP",HYPERLINK(CONCATENATE("https://www.saflax.de/0-WVK-Retail/Bilder-Pictures/SAFLAX-",'Basis-Tabelle-Samen'!T331,"-",'Basis-Tabelle-Samen'!J331,"-cultivation-set-japanese.jpg")),
IF($C$1="Kroatisch - HR",HYPERLINK(CONCATENATE("https://www.saflax.de/0-WVK-Retail/Bilder-Pictures/SAFLAX-",'Basis-Tabelle-Samen'!T331,"-",'Basis-Tabelle-Samen'!J331,"-cultivation-set-croatian.jpg")),
IF($C$1="Lettisch - LV",HYPERLINK(CONCATENATE("https://www.saflax.de/0-WVK-Retail/Bilder-Pictures/SAFLAX-",'Basis-Tabelle-Samen'!T331,"-",'Basis-Tabelle-Samen'!J331,"-cultivation-set-latvian.jpg")),
IF($C$1="Litauisch - LT",HYPERLINK(CONCATENATE("https://www.saflax.de/0-WVK-Retail/Bilder-Pictures/SAFLAX-",'Basis-Tabelle-Samen'!T331,"-",'Basis-Tabelle-Samen'!J331,"-cultivation-set-lithuanian.jpg")),
IF($C$1="Maltesisch - MT",HYPERLINK(CONCATENATE("https://www.saflax.de/0-WVK-Retail/Bilder-Pictures/SAFLAX-",'Basis-Tabelle-Samen'!T331,"-",'Basis-Tabelle-Samen'!J331,"-cultivation-set-maltese.jpg")),
IF($C$1="Niederländisch - NL",HYPERLINK(CONCATENATE("https://www.saflax.de/0-WVK-Retail/Bilder-Pictures/SAFLAX-",'Basis-Tabelle-Samen'!T331,"-",'Basis-Tabelle-Samen'!J331,"-cultivation-set-dutch.jpg")),
IF($C$1="Norwegisch - NO",HYPERLINK(CONCATENATE("https://www.saflax.de/0-WVK-Retail/Bilder-Pictures/SAFLAX-",'Basis-Tabelle-Samen'!T331,"-",'Basis-Tabelle-Samen'!J331,"-cultivation-set-nowegian.jpg")),
IF($C$1="Polnisch - PL",HYPERLINK(CONCATENATE("https://www.saflax.de/0-WVK-Retail/Bilder-Pictures/SAFLAX-",'Basis-Tabelle-Samen'!T331,"-",'Basis-Tabelle-Samen'!J331,"-cultivation-set-polish.jpg")),
IF($C$1="Portugiesisch - PT",HYPERLINK(CONCATENATE("https://www.saflax.de/0-WVK-Retail/Bilder-Pictures/SAFLAX-",'Basis-Tabelle-Samen'!T331,"-",'Basis-Tabelle-Samen'!J331,"-cultivation-set-portuguese.jpg")),
IF($C$1="Rumänisch - RO",HYPERLINK(CONCATENATE("https://www.saflax.de/0-WVK-Retail/Bilder-Pictures/SAFLAX-",'Basis-Tabelle-Samen'!T331,"-",'Basis-Tabelle-Samen'!J331,"-cultivation-set-romanian.jpg")),
IF($C$1="Schwedisch - SE",HYPERLINK(CONCATENATE("https://www.saflax.de/0-WVK-Retail/Bilder-Pictures/SAFLAX-",'Basis-Tabelle-Samen'!T331,"-",'Basis-Tabelle-Samen'!J331,"-cultivation-set-swedish.jpg")),
IF($C$1="Slowakisch - SK",HYPERLINK(CONCATENATE("https://www.saflax.de/0-WVK-Retail/Bilder-Pictures/SAFLAX-",'Basis-Tabelle-Samen'!T331,"-",'Basis-Tabelle-Samen'!J331,"-cultivation-set-slovak.jpg")),
IF($C$1="Slowenisch - SI",HYPERLINK(CONCATENATE("https://www.saflax.de/0-WVK-Retail/Bilder-Pictures/SAFLAX-",'Basis-Tabelle-Samen'!T331,"-",'Basis-Tabelle-Samen'!J331,"-cultivation-set-slovenian.jpg")),
IF($C$1="Spanisch - ES",HYPERLINK(CONCATENATE("https://www.saflax.de/0-WVK-Retail/Bilder-Pictures/SAFLAX-",'Basis-Tabelle-Samen'!T331,"-",'Basis-Tabelle-Samen'!J331,"-cultivation-set-spanish.jpg")),
IF($C$1="Tschechisch - CZ",HYPERLINK(CONCATENATE("https://www.saflax.de/0-WVK-Retail/Bilder-Pictures/SAFLAX-",'Basis-Tabelle-Samen'!T331,"-",'Basis-Tabelle-Samen'!J331,"-cultivation-set-czech.jpg")),
IF($C$1="Türkisch - TR",HYPERLINK(CONCATENATE("https://www.saflax.de/0-WVK-Retail/Bilder-Pictures/SAFLAX-",'Basis-Tabelle-Samen'!T331,"-",'Basis-Tabelle-Samen'!J331,"-cultivation-set-turkish.jpg")),
IF($C$1="Ungarisch - HU",HYPERLINK(CONCATENATE("https://www.saflax.de/0-WVK-Retail/Bilder-Pictures/SAFLAX-",'Basis-Tabelle-Samen'!T331,"-",'Basis-Tabelle-Samen'!J331,"-cultivation-set-hungarian.jpg")),
" ACHTUNG")))))))))))))))))))))))))))))</f>
        <v>https://www.saflax.de/0-WVK-Retail/Bilder-Pictures/SAFLAX-39981-conophytum-mix-cultivation-set-english.jpg</v>
      </c>
      <c r="AQ326" s="330" t="str">
        <f>IF(L326&lt;1,"",
IF($C$1="Bulgarisch - BG",HYPERLINK(CONCATENATE("https://www.saflax.de/0-WVK-Retail/Bilder-Pictures/SAFLAX-",'Basis-Tabelle-Samen'!W331,"-",'Basis-Tabelle-Samen'!J331,"-garden-in-the-bag-bulgarian.jpg")),
IF($C$1="Dänisch - DK",HYPERLINK(CONCATENATE("https://www.saflax.de/0-WVK-Retail/Bilder-Pictures/SAFLAX-",'Basis-Tabelle-Samen'!W331,"-",'Basis-Tabelle-Samen'!J331,"-garden-in-the-bag-danish.jpg")),
IF($C$1="Deutsch - DE",HYPERLINK(CONCATENATE("https://www.saflax.de/0-WVK-Retail/Bilder-Pictures/SAFLAX-",'Basis-Tabelle-Samen'!W331,"-",'Basis-Tabelle-Samen'!J331,"-garden-in-the-bag-german.jpg")),
IF($C$1="Englisch - UK",HYPERLINK(CONCATENATE("https://www.saflax.de/0-WVK-Retail/Bilder-Pictures/SAFLAX-",'Basis-Tabelle-Samen'!W331,"-",'Basis-Tabelle-Samen'!J331,"-garden-in-the-bag-english.jpg")),
IF($C$1="Estnisch - EE",HYPERLINK(CONCATENATE("https://www.saflax.de/0-WVK-Retail/Bilder-Pictures/SAFLAX-",'Basis-Tabelle-Samen'!W331,"-",'Basis-Tabelle-Samen'!J331,"-garden-in-the-bag-estonian.jpg")),
IF($C$1="Finnisch - FI",HYPERLINK(CONCATENATE("https://www.saflax.de/0-WVK-Retail/Bilder-Pictures/SAFLAX-",'Basis-Tabelle-Samen'!W331,"-",'Basis-Tabelle-Samen'!J331,"-garden-in-the-bag-finnish.jpg")),
IF($C$1="Französisch - FR",HYPERLINK(CONCATENATE("https://www.saflax.de/0-WVK-Retail/Bilder-Pictures/SAFLAX-",'Basis-Tabelle-Samen'!W331,"-",'Basis-Tabelle-Samen'!J331,"-garden-in-the-bag-french.jpg")),
IF($C$1="Griechisch - GR",HYPERLINK(CONCATENATE("https://www.saflax.de/0-WVK-Retail/Bilder-Pictures/SAFLAX-",'Basis-Tabelle-Samen'!W331,"-",'Basis-Tabelle-Samen'!J331,"-garden-in-the-bag-greek.jpg")),
IF($C$1="Irisch - IE",HYPERLINK(CONCATENATE("https://www.saflax.de/0-WVK-Retail/Bilder-Pictures/SAFLAX-",'Basis-Tabelle-Samen'!W331,"-",'Basis-Tabelle-Samen'!J331,"-garden-in-the-bag-irish.jpg")),
IF($C$1="Isländisch - IS",HYPERLINK(CONCATENATE("https://www.saflax.de/0-WVK-Retail/Bilder-Pictures/SAFLAX-",'Basis-Tabelle-Samen'!W331,"-",'Basis-Tabelle-Samen'!J331,"-garden-in-the-bag-icelandic.jpg")),
IF($C$1="Italienisch - IT",HYPERLINK(CONCATENATE("https://www.saflax.de/0-WVK-Retail/Bilder-Pictures/SAFLAX-",'Basis-Tabelle-Samen'!W331,"-",'Basis-Tabelle-Samen'!J331,"-garden-in-the-bag-italian.jpg")),
IF($C$1="Japanisch - JP",HYPERLINK(CONCATENATE("https://www.saflax.de/0-WVK-Retail/Bilder-Pictures/SAFLAX-",'Basis-Tabelle-Samen'!W331,"-",'Basis-Tabelle-Samen'!J331,"-garden-in-the-bag-japanese.jpg")),
IF($C$1="Kroatisch - HR",HYPERLINK(CONCATENATE("https://www.saflax.de/0-WVK-Retail/Bilder-Pictures/SAFLAX-",'Basis-Tabelle-Samen'!W331,"-",'Basis-Tabelle-Samen'!J331,"-garden-in-the-bag-croatian.jpg")),
IF($C$1="Lettisch - LV",HYPERLINK(CONCATENATE("https://www.saflax.de/0-WVK-Retail/Bilder-Pictures/SAFLAX-",'Basis-Tabelle-Samen'!W331,"-",'Basis-Tabelle-Samen'!J331,"-garden-in-the-bag-latvian.jpg")),
IF($C$1="Litauisch - LT",HYPERLINK(CONCATENATE("https://www.saflax.de/0-WVK-Retail/Bilder-Pictures/SAFLAX-",'Basis-Tabelle-Samen'!W331,"-",'Basis-Tabelle-Samen'!J331,"-garden-in-the-bag-lithuanian.jpg")),
IF($C$1="Maltesisch - MT",HYPERLINK(CONCATENATE("https://www.saflax.de/0-WVK-Retail/Bilder-Pictures/SAFLAX-",'Basis-Tabelle-Samen'!W331,"-",'Basis-Tabelle-Samen'!J331,"-garden-in-the-bag-maltese.jpg")),
IF($C$1="Niederländisch - NL",HYPERLINK(CONCATENATE("https://www.saflax.de/0-WVK-Retail/Bilder-Pictures/SAFLAX-",'Basis-Tabelle-Samen'!W331,"-",'Basis-Tabelle-Samen'!J331,"-garden-in-the-bag-dutch.jpg")),
IF($C$1="Norwegisch - NO",HYPERLINK(CONCATENATE("https://www.saflax.de/0-WVK-Retail/Bilder-Pictures/SAFLAX-",'Basis-Tabelle-Samen'!W331,"-",'Basis-Tabelle-Samen'!J331,"-garden-in-the-bag-nowegian.jpg")),
IF($C$1="Polnisch - PL",HYPERLINK(CONCATENATE("https://www.saflax.de/0-WVK-Retail/Bilder-Pictures/SAFLAX-",'Basis-Tabelle-Samen'!W331,"-",'Basis-Tabelle-Samen'!J331,"-garden-in-the-bag-polish.jpg")),
IF($C$1="Portugiesisch - PT",HYPERLINK(CONCATENATE("https://www.saflax.de/0-WVK-Retail/Bilder-Pictures/SAFLAX-",'Basis-Tabelle-Samen'!W331,"-",'Basis-Tabelle-Samen'!J331,"-garden-in-the-bag-portuguese.jpg")),
IF($C$1="Rumänisch - RO",HYPERLINK(CONCATENATE("https://www.saflax.de/0-WVK-Retail/Bilder-Pictures/SAFLAX-",'Basis-Tabelle-Samen'!W331,"-",'Basis-Tabelle-Samen'!J331,"-garden-in-the-bag-romanian.jpg")),
IF($C$1="Schwedisch - SE",HYPERLINK(CONCATENATE("https://www.saflax.de/0-WVK-Retail/Bilder-Pictures/SAFLAX-",'Basis-Tabelle-Samen'!W331,"-",'Basis-Tabelle-Samen'!J331,"-garden-in-the-bag-swedish.jpg")),
IF($C$1="Slowakisch - SK",HYPERLINK(CONCATENATE("https://www.saflax.de/0-WVK-Retail/Bilder-Pictures/SAFLAX-",'Basis-Tabelle-Samen'!W331,"-",'Basis-Tabelle-Samen'!J331,"-garden-in-the-bag-slovak.jpg")),
IF($C$1="Slowenisch - SI",HYPERLINK(CONCATENATE("https://www.saflax.de/0-WVK-Retail/Bilder-Pictures/SAFLAX-",'Basis-Tabelle-Samen'!W331,"-",'Basis-Tabelle-Samen'!J331,"-garden-in-the-bag-slovenian.jpg")),
IF($C$1="Spanisch - ES",HYPERLINK(CONCATENATE("https://www.saflax.de/0-WVK-Retail/Bilder-Pictures/SAFLAX-",'Basis-Tabelle-Samen'!W331,"-",'Basis-Tabelle-Samen'!J331,"-garden-in-the-bag-spanish.jpg")),
IF($C$1="Tschechisch - CZ",HYPERLINK(CONCATENATE("https://www.saflax.de/0-WVK-Retail/Bilder-Pictures/SAFLAX-",'Basis-Tabelle-Samen'!W331,"-",'Basis-Tabelle-Samen'!J331,"-garden-in-the-bag-czech.jpg")),
IF($C$1="Türkisch - TR",HYPERLINK(CONCATENATE("https://www.saflax.de/0-WVK-Retail/Bilder-Pictures/SAFLAX-",'Basis-Tabelle-Samen'!W331,"-",'Basis-Tabelle-Samen'!J331,"-garden-in-the-bag-turkish.jpg")),
IF($C$1="Ungarisch - HU",HYPERLINK(CONCATENATE("https://www.saflax.de/0-WVK-Retail/Bilder-Pictures/SAFLAX-",'Basis-Tabelle-Samen'!W331,"-",'Basis-Tabelle-Samen'!J331,"-garden-in-the-bag-hungarian.jpg")),
" ACHTUNG")))))))))))))))))))))))))))))</f>
        <v>https://www.saflax.de/0-WVK-Retail/Bilder-Pictures/SAFLAX-69981-conophytum-mix-garden-in-the-bag-english.jpg</v>
      </c>
    </row>
    <row r="327" spans="1:43" ht="17.100000000000001" customHeight="1" x14ac:dyDescent="0.2">
      <c r="A327" s="318" t="str">
        <f>IF('Basis-Tabelle-Samen'!A326="","",IF($C$1="Deutsch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27" s="319" t="str">
        <f>'Basis-Tabelle-Samen'!I326</f>
        <v>Echinopsis mirabilis</v>
      </c>
      <c r="C327" s="316" t="str">
        <f>IF($C$1="Bulgarisch - BG",'Basis-Tabelle-Samen'!Z326,
IF($C$1="Dänisch - DK",'Basis-Tabelle-Samen'!AA326,
IF($C$1="Deutsch - DE",'Basis-Tabelle-Samen'!AB326,
IF($C$1="Englisch - UK",'Basis-Tabelle-Samen'!AC326,
IF($C$1="Estnisch - EE",'Basis-Tabelle-Samen'!AD326,
IF($C$1="Finnisch - FI",'Basis-Tabelle-Samen'!AE326,
IF($C$1="Französisch - FR",'Basis-Tabelle-Samen'!AF326,
IF($C$1="Griechisch - GR",'Basis-Tabelle-Samen'!AG326,
IF($C$1="Irisch - IE",'Basis-Tabelle-Samen'!AH326,
IF($C$1="Isländisch - IS",'Basis-Tabelle-Samen'!AI326,
IF($C$1="Italienisch - IT",'Basis-Tabelle-Samen'!AJ326,
IF($C$1="Japanisch - JP",'Basis-Tabelle-Samen'!AK326,
IF($C$1="Kroatisch - HR",'Basis-Tabelle-Samen'!AL326,
IF($C$1="Lettisch - LV",'Basis-Tabelle-Samen'!AM326,
IF($C$1="Litauisch - LT",'Basis-Tabelle-Samen'!AN326,
IF($C$1="Maltesisch - MT",'Basis-Tabelle-Samen'!AO326,
IF($C$1="Niederländisch - NL",'Basis-Tabelle-Samen'!AP326,
IF($C$1="Norwegisch - NO",'Basis-Tabelle-Samen'!AQ326,
IF($C$1="Polnisch - PL",'Basis-Tabelle-Samen'!AR326,
IF($C$1="Portugiesisch - PT",'Basis-Tabelle-Samen'!AS326,
IF($C$1="Rumänisch - RO",'Basis-Tabelle-Samen'!AT326,
IF($C$1="Schwedisch - SE",'Basis-Tabelle-Samen'!AU326,
IF($C$1="Slowakisch - SK",'Basis-Tabelle-Samen'!AV326,
IF($C$1="Slowenisch - SI",'Basis-Tabelle-Samen'!AW326,
IF($C$1="Spanisch - ES",'Basis-Tabelle-Samen'!AX326,
IF($C$1="Tschechisch - CZ",'Basis-Tabelle-Samen'!AY326,
IF($C$1="Türkisch - TR",'Basis-Tabelle-Samen'!AZ326,
IF($C$1="Ungarisch - HU",'Basis-Tabelle-Samen'!BA326,
" ACHTUNG"))))))))))))))))))))))))))))</f>
        <v>Flower of Adoration</v>
      </c>
      <c r="D327" s="320">
        <f>'Basis-Tabelle-Samen'!F326</f>
        <v>40</v>
      </c>
      <c r="E327" s="321" t="str">
        <f>'Basis-Tabelle-Samen'!H326</f>
        <v>7 %</v>
      </c>
      <c r="F327" s="322" t="str">
        <f>IF('Basis-Tabelle-Samen'!G326="","",'Basis-Tabelle-Samen'!G326)</f>
        <v>08</v>
      </c>
      <c r="G327" s="320">
        <f>'Basis-Tabelle-Samen'!C326</f>
        <v>19422</v>
      </c>
      <c r="H327" s="323">
        <f>'Basis-Tabelle-Samen'!D326</f>
        <v>4055473194226</v>
      </c>
      <c r="I327" s="324">
        <f>'Basis-Tabelle-Samen'!E326</f>
        <v>1.85</v>
      </c>
      <c r="J327" s="325">
        <f t="shared" si="5"/>
        <v>12</v>
      </c>
      <c r="K327" s="326">
        <f>'Basis-Tabelle-Samen'!K326</f>
        <v>79422</v>
      </c>
      <c r="L327" s="323">
        <f>'Basis-Tabelle-Samen'!L326</f>
        <v>4055473794228</v>
      </c>
      <c r="M327" s="324">
        <f>'Basis-Tabelle-Samen'!M326</f>
        <v>2.4500000000000002</v>
      </c>
      <c r="N327" s="326">
        <f>IF(K327&lt;1,"",'3'!$I$15)</f>
        <v>15</v>
      </c>
      <c r="O327" s="327">
        <f>IF(K327&lt;1,"",'3'!$J$11)</f>
        <v>90</v>
      </c>
      <c r="P327" s="326">
        <f>'Basis-Tabelle-Samen'!N326</f>
        <v>89422</v>
      </c>
      <c r="Q327" s="323">
        <f>'Basis-Tabelle-Samen'!O326</f>
        <v>4055473894225</v>
      </c>
      <c r="R327" s="328">
        <f>'Basis-Tabelle-Samen'!P326</f>
        <v>3.75</v>
      </c>
      <c r="S327" s="326">
        <f>IF(R327&lt;1,"",'3'!$M$15)</f>
        <v>18</v>
      </c>
      <c r="T327" s="327">
        <f>IF(R327&lt;1,"",'3'!$N$11)</f>
        <v>72</v>
      </c>
      <c r="U327" s="326">
        <f>'Basis-Tabelle-Samen'!Q326</f>
        <v>59422</v>
      </c>
      <c r="V327" s="323">
        <f>'Basis-Tabelle-Samen'!R326</f>
        <v>4055473594224</v>
      </c>
      <c r="W327" s="324">
        <f>'Basis-Tabelle-Samen'!S326</f>
        <v>4.95</v>
      </c>
      <c r="X327" s="326">
        <f>IF(U327&lt;1,"",'3'!$Q$15)</f>
        <v>6</v>
      </c>
      <c r="Y327" s="327">
        <f>IF(U327&lt;1,"",'3'!$R$11)</f>
        <v>24</v>
      </c>
      <c r="Z327" s="326">
        <f>'Basis-Tabelle-Samen'!T326</f>
        <v>39422</v>
      </c>
      <c r="AA327" s="323">
        <f>'Basis-Tabelle-Samen'!U326</f>
        <v>4055473394220</v>
      </c>
      <c r="AB327" s="324">
        <f>'Basis-Tabelle-Samen'!V326</f>
        <v>6.75</v>
      </c>
      <c r="AC327" s="326">
        <f>IF(Z327&lt;1,"",'3'!$U$15)</f>
        <v>6</v>
      </c>
      <c r="AD327" s="327">
        <f>IF(Z327&lt;1,"",'3'!$V$11)</f>
        <v>24</v>
      </c>
      <c r="AE327" s="326">
        <f>'Basis-Tabelle-Samen'!W326</f>
        <v>69422</v>
      </c>
      <c r="AF327" s="323">
        <f>'Basis-Tabelle-Samen'!X326</f>
        <v>4055473694221</v>
      </c>
      <c r="AG327" s="324">
        <f>'Basis-Tabelle-Samen'!Y326</f>
        <v>2.95</v>
      </c>
      <c r="AH327" s="326">
        <f>IF(AE327&lt;1,"",'3'!$Y$15)</f>
        <v>8</v>
      </c>
      <c r="AI327" s="327">
        <f>IF(AE327&lt;1,"",'3'!$Z$11)</f>
        <v>64</v>
      </c>
      <c r="AJ327" s="315"/>
      <c r="AK327" s="316" t="str">
        <f>IF(G327&lt;1,"",
IF($C$1="Bulgarisch - BG",HYPERLINK(CONCATENATE("https://www.saflax.de/0-WVK-Retail/Bilder-Pictures/SAFLAX-",'Basis-Tabelle-Samen'!C326,"-",'Basis-Tabelle-Samen'!J326,"-seed-package-front-cr-bulgarian.jpg")),
IF($C$1="Dänisch - DK",HYPERLINK(CONCATENATE("https://www.saflax.de/0-WVK-Retail/Bilder-Pictures/SAFLAX-",'Basis-Tabelle-Samen'!C326,"-",'Basis-Tabelle-Samen'!J326,"-seed-package-front-cr-danish.jpg")),
IF($C$1="Deutsch - DE",HYPERLINK(CONCATENATE("https://www.saflax.de/0-WVK-Retail/Bilder-Pictures/SAFLAX-",'Basis-Tabelle-Samen'!C326,"-",'Basis-Tabelle-Samen'!J326,"-seed-package-front-cr-german.jpg")),
IF($C$1="Englisch - UK",HYPERLINK(CONCATENATE("https://www.saflax.de/0-WVK-Retail/Bilder-Pictures/SAFLAX-",'Basis-Tabelle-Samen'!C326,"-",'Basis-Tabelle-Samen'!J326,"-seed-package-front-cr-english.jpg")),
IF($C$1="Estnisch - EE",HYPERLINK(CONCATENATE("https://www.saflax.de/0-WVK-Retail/Bilder-Pictures/SAFLAX-",'Basis-Tabelle-Samen'!C326,"-",'Basis-Tabelle-Samen'!J326,"-seed-package-front-cr-estonian.jpg")),
IF($C$1="Finnisch - FI",HYPERLINK(CONCATENATE("https://www.saflax.de/0-WVK-Retail/Bilder-Pictures/SAFLAX-",'Basis-Tabelle-Samen'!C326,"-",'Basis-Tabelle-Samen'!J326,"-seed-package-front-cr-finnish.jpg")),
IF($C$1="Französisch - FR",HYPERLINK(CONCATENATE("https://www.saflax.de/0-WVK-Retail/Bilder-Pictures/SAFLAX-",'Basis-Tabelle-Samen'!C326,"-",'Basis-Tabelle-Samen'!J326,"-seed-package-front-cr-french.jpg")),
IF($C$1="Griechisch - GR",HYPERLINK(CONCATENATE("https://www.saflax.de/0-WVK-Retail/Bilder-Pictures/SAFLAX-",'Basis-Tabelle-Samen'!C326,"-",'Basis-Tabelle-Samen'!J326,"-seed-package-front-cr-greek.jpg")),
IF($C$1="Irisch - IE",HYPERLINK(CONCATENATE("https://www.saflax.de/0-WVK-Retail/Bilder-Pictures/SAFLAX-",'Basis-Tabelle-Samen'!C326,"-",'Basis-Tabelle-Samen'!J326,"-seed-package-front-cr-irish.jpg")),
IF($C$1="Isländisch - IS",HYPERLINK(CONCATENATE("https://www.saflax.de/0-WVK-Retail/Bilder-Pictures/SAFLAX-",'Basis-Tabelle-Samen'!C326,"-",'Basis-Tabelle-Samen'!J326,"-seed-package-front-cr-icelandic.jpg")),
IF($C$1="Italienisch - IT",HYPERLINK(CONCATENATE("https://www.saflax.de/0-WVK-Retail/Bilder-Pictures/SAFLAX-",'Basis-Tabelle-Samen'!C326,"-",'Basis-Tabelle-Samen'!J326,"-seed-package-front-cr-italian.jpg")),
IF($C$1="Japanisch - JP",HYPERLINK(CONCATENATE("https://www.saflax.de/0-WVK-Retail/Bilder-Pictures/SAFLAX-",'Basis-Tabelle-Samen'!C326,"-",'Basis-Tabelle-Samen'!J326,"-seed-package-front-cr-japanese.jpg")),
IF($C$1="Kroatisch - HR",HYPERLINK(CONCATENATE("https://www.saflax.de/0-WVK-Retail/Bilder-Pictures/SAFLAX-",'Basis-Tabelle-Samen'!C326,"-",'Basis-Tabelle-Samen'!J326,"-seed-package-front-cr-croatian.jpg")),
IF($C$1="Lettisch - LV",HYPERLINK(CONCATENATE("https://www.saflax.de/0-WVK-Retail/Bilder-Pictures/SAFLAX-",'Basis-Tabelle-Samen'!C326,"-",'Basis-Tabelle-Samen'!J326,"-seed-package-front-cr-latvian.jpg")),
IF($C$1="Litauisch - LT",HYPERLINK(CONCATENATE("https://www.saflax.de/0-WVK-Retail/Bilder-Pictures/SAFLAX-",'Basis-Tabelle-Samen'!C326,"-",'Basis-Tabelle-Samen'!J326,"-seed-package-front-cr-lithuanian.jpg")),
IF($C$1="Maltesisch - MT",HYPERLINK(CONCATENATE("https://www.saflax.de/0-WVK-Retail/Bilder-Pictures/SAFLAX-",'Basis-Tabelle-Samen'!C326,"-",'Basis-Tabelle-Samen'!J326,"-seed-package-front-cr-maltese.jpg")),
IF($C$1="Niederländisch - NL",HYPERLINK(CONCATENATE("https://www.saflax.de/0-WVK-Retail/Bilder-Pictures/SAFLAX-",'Basis-Tabelle-Samen'!C326,"-",'Basis-Tabelle-Samen'!J326,"-seed-package-front-cr-dutch.jpg")),
IF($C$1="Norwegisch - NO",HYPERLINK(CONCATENATE("https://www.saflax.de/0-WVK-Retail/Bilder-Pictures/SAFLAX-",'Basis-Tabelle-Samen'!C326,"-",'Basis-Tabelle-Samen'!J326,"-seed-package-front-cr-nowegian.jpg")),
IF($C$1="Polnisch - PL",HYPERLINK(CONCATENATE("https://www.saflax.de/0-WVK-Retail/Bilder-Pictures/SAFLAX-",'Basis-Tabelle-Samen'!C326,"-",'Basis-Tabelle-Samen'!J326,"-seed-package-front-cr-polish.jpg")),
IF($C$1="Portugiesisch - PT",HYPERLINK(CONCATENATE("https://www.saflax.de/0-WVK-Retail/Bilder-Pictures/SAFLAX-",'Basis-Tabelle-Samen'!C326,"-",'Basis-Tabelle-Samen'!J326,"-seed-package-front-cr-portuguese.jpg")),
IF($C$1="Rumänisch - RO",HYPERLINK(CONCATENATE("https://www.saflax.de/0-WVK-Retail/Bilder-Pictures/SAFLAX-",'Basis-Tabelle-Samen'!C326,"-",'Basis-Tabelle-Samen'!J326,"-seed-package-front-cr-romanian.jpg")),
IF($C$1="Schwedisch - SE",HYPERLINK(CONCATENATE("https://www.saflax.de/0-WVK-Retail/Bilder-Pictures/SAFLAX-",'Basis-Tabelle-Samen'!C326,"-",'Basis-Tabelle-Samen'!J326,"-seed-package-front-cr-swedish.jpg")),
IF($C$1="Slowakisch - SK",HYPERLINK(CONCATENATE("https://www.saflax.de/0-WVK-Retail/Bilder-Pictures/SAFLAX-",'Basis-Tabelle-Samen'!C326,"-",'Basis-Tabelle-Samen'!J326,"-seed-package-front-cr-slovak.jpg")),
IF($C$1="Slowenisch - SI",HYPERLINK(CONCATENATE("https://www.saflax.de/0-WVK-Retail/Bilder-Pictures/SAFLAX-",'Basis-Tabelle-Samen'!C326,"-",'Basis-Tabelle-Samen'!J326,"-seed-package-front-cr-slovenian.jpg")),
IF($C$1="Spanisch - ES",HYPERLINK(CONCATENATE("https://www.saflax.de/0-WVK-Retail/Bilder-Pictures/SAFLAX-",'Basis-Tabelle-Samen'!C326,"-",'Basis-Tabelle-Samen'!J326,"-seed-package-front-cr-spanish.jpg")),
IF($C$1="Tschechisch - CZ",HYPERLINK(CONCATENATE("https://www.saflax.de/0-WVK-Retail/Bilder-Pictures/SAFLAX-",'Basis-Tabelle-Samen'!C326,"-",'Basis-Tabelle-Samen'!J326,"-seed-package-front-cr-czech.jpg")),
IF($C$1="Türkisch - TR",HYPERLINK(CONCATENATE("https://www.saflax.de/0-WVK-Retail/Bilder-Pictures/SAFLAX-",'Basis-Tabelle-Samen'!C326,"-",'Basis-Tabelle-Samen'!J326,"-seed-package-front-cr-turkish.jpg")),
IF($C$1="Ungarisch - HU",HYPERLINK(CONCATENATE("https://www.saflax.de/0-WVK-Retail/Bilder-Pictures/SAFLAX-",'Basis-Tabelle-Samen'!C326,"-",'Basis-Tabelle-Samen'!J326,"-seed-package-front-cr-hungarian.jpg")),
" ACHTUNG")))))))))))))))))))))))))))))</f>
        <v>https://www.saflax.de/0-WVK-Retail/Bilder-Pictures/SAFLAX-19422-echinopsis-mirabilis-seed-package-front-cr-english.jpg</v>
      </c>
      <c r="AL327" s="330" t="str">
        <f>IF(G327&lt;1,"",
IF($C$1="Bulgarisch - BG",HYPERLINK(CONCATENATE("https://www.saflax.de/0-WVK-Retail/Bilder-Pictures/SAFLAX-",'Basis-Tabelle-Samen'!C326,"-",'Basis-Tabelle-Samen'!J326,"-seed-package-back-cr-bulgarian.jpg")),
IF($C$1="Dänisch - DK",HYPERLINK(CONCATENATE("https://www.saflax.de/0-WVK-Retail/Bilder-Pictures/SAFLAX-",'Basis-Tabelle-Samen'!C326,"-",'Basis-Tabelle-Samen'!J326,"-seed-package-back-cr-danish.jpg")),
IF($C$1="Deutsch - DE",HYPERLINK(CONCATENATE("https://www.saflax.de/0-WVK-Retail/Bilder-Pictures/SAFLAX-",'Basis-Tabelle-Samen'!C326,"-",'Basis-Tabelle-Samen'!J326,"-seed-package-back-cr-german.jpg")),
IF($C$1="Englisch - UK",HYPERLINK(CONCATENATE("https://www.saflax.de/0-WVK-Retail/Bilder-Pictures/SAFLAX-",'Basis-Tabelle-Samen'!C326,"-",'Basis-Tabelle-Samen'!J326,"-seed-package-back-cr-english.jpg")),
IF($C$1="Estnisch - EE",HYPERLINK(CONCATENATE("https://www.saflax.de/0-WVK-Retail/Bilder-Pictures/SAFLAX-",'Basis-Tabelle-Samen'!C326,"-",'Basis-Tabelle-Samen'!J326,"-seed-package-back-cr-estonian.jpg")),
IF($C$1="Finnisch - FI",HYPERLINK(CONCATENATE("https://www.saflax.de/0-WVK-Retail/Bilder-Pictures/SAFLAX-",'Basis-Tabelle-Samen'!C326,"-",'Basis-Tabelle-Samen'!J326,"-seed-package-back-cr-finnish.jpg")),
IF($C$1="Französisch - FR",HYPERLINK(CONCATENATE("https://www.saflax.de/0-WVK-Retail/Bilder-Pictures/SAFLAX-",'Basis-Tabelle-Samen'!C326,"-",'Basis-Tabelle-Samen'!J326,"-seed-package-back-cr-french.jpg")),
IF($C$1="Griechisch - GR",HYPERLINK(CONCATENATE("https://www.saflax.de/0-WVK-Retail/Bilder-Pictures/SAFLAX-",'Basis-Tabelle-Samen'!C326,"-",'Basis-Tabelle-Samen'!J326,"-seed-package-back-cr-greek.jpg")),
IF($C$1="Irisch - IE",HYPERLINK(CONCATENATE("https://www.saflax.de/0-WVK-Retail/Bilder-Pictures/SAFLAX-",'Basis-Tabelle-Samen'!C326,"-",'Basis-Tabelle-Samen'!J326,"-seed-package-back-cr-irish.jpg")),
IF($C$1="Isländisch - IS",HYPERLINK(CONCATENATE("https://www.saflax.de/0-WVK-Retail/Bilder-Pictures/SAFLAX-",'Basis-Tabelle-Samen'!C326,"-",'Basis-Tabelle-Samen'!J326,"-seed-package-back-cr-icelandic.jpg")),
IF($C$1="Italienisch - IT",HYPERLINK(CONCATENATE("https://www.saflax.de/0-WVK-Retail/Bilder-Pictures/SAFLAX-",'Basis-Tabelle-Samen'!C326,"-",'Basis-Tabelle-Samen'!J326,"-seed-package-back-cr-italian.jpg")),
IF($C$1="Japanisch - JP",HYPERLINK(CONCATENATE("https://www.saflax.de/0-WVK-Retail/Bilder-Pictures/SAFLAX-",'Basis-Tabelle-Samen'!C326,"-",'Basis-Tabelle-Samen'!J326,"-seed-package-back-cr-japanese.jpg")),
IF($C$1="Kroatisch - HR",HYPERLINK(CONCATENATE("https://www.saflax.de/0-WVK-Retail/Bilder-Pictures/SAFLAX-",'Basis-Tabelle-Samen'!C326,"-",'Basis-Tabelle-Samen'!J326,"-seed-package-back-cr-croatian.jpg")),
IF($C$1="Lettisch - LV",HYPERLINK(CONCATENATE("https://www.saflax.de/0-WVK-Retail/Bilder-Pictures/SAFLAX-",'Basis-Tabelle-Samen'!C326,"-",'Basis-Tabelle-Samen'!J326,"-seed-package-back-cr-latvian.jpg")),
IF($C$1="Litauisch - LT",HYPERLINK(CONCATENATE("https://www.saflax.de/0-WVK-Retail/Bilder-Pictures/SAFLAX-",'Basis-Tabelle-Samen'!C326,"-",'Basis-Tabelle-Samen'!J326,"-seed-package-back-cr-lithuanian.jpg")),
IF($C$1="Maltesisch - MT",HYPERLINK(CONCATENATE("https://www.saflax.de/0-WVK-Retail/Bilder-Pictures/SAFLAX-",'Basis-Tabelle-Samen'!C326,"-",'Basis-Tabelle-Samen'!J326,"-seed-package-back-cr-maltese.jpg")),
IF($C$1="Niederländisch - NL",HYPERLINK(CONCATENATE("https://www.saflax.de/0-WVK-Retail/Bilder-Pictures/SAFLAX-",'Basis-Tabelle-Samen'!C326,"-",'Basis-Tabelle-Samen'!J326,"-seed-package-back-cr-dutch.jpg")),
IF($C$1="Norwegisch - NO",HYPERLINK(CONCATENATE("https://www.saflax.de/0-WVK-Retail/Bilder-Pictures/SAFLAX-",'Basis-Tabelle-Samen'!C326,"-",'Basis-Tabelle-Samen'!J326,"-seed-package-back-cr-nowegian.jpg")),
IF($C$1="Polnisch - PL",HYPERLINK(CONCATENATE("https://www.saflax.de/0-WVK-Retail/Bilder-Pictures/SAFLAX-",'Basis-Tabelle-Samen'!C326,"-",'Basis-Tabelle-Samen'!J326,"-seed-package-back-cr-polish.jpg")),
IF($C$1="Portugiesisch - PT",HYPERLINK(CONCATENATE("https://www.saflax.de/0-WVK-Retail/Bilder-Pictures/SAFLAX-",'Basis-Tabelle-Samen'!C326,"-",'Basis-Tabelle-Samen'!J326,"-seed-package-back-cr-portuguese.jpg")),
IF($C$1="Rumänisch - RO",HYPERLINK(CONCATENATE("https://www.saflax.de/0-WVK-Retail/Bilder-Pictures/SAFLAX-",'Basis-Tabelle-Samen'!C326,"-",'Basis-Tabelle-Samen'!J326,"-seed-package-back-cr-romanian.jpg")),
IF($C$1="Schwedisch - SE",HYPERLINK(CONCATENATE("https://www.saflax.de/0-WVK-Retail/Bilder-Pictures/SAFLAX-",'Basis-Tabelle-Samen'!C326,"-",'Basis-Tabelle-Samen'!J326,"-seed-package-back-cr-swedish.jpg")),
IF($C$1="Slowakisch - SK",HYPERLINK(CONCATENATE("https://www.saflax.de/0-WVK-Retail/Bilder-Pictures/SAFLAX-",'Basis-Tabelle-Samen'!C326,"-",'Basis-Tabelle-Samen'!J326,"-seed-package-back-cr-slovak.jpg")),
IF($C$1="Slowenisch - SI",HYPERLINK(CONCATENATE("https://www.saflax.de/0-WVK-Retail/Bilder-Pictures/SAFLAX-",'Basis-Tabelle-Samen'!C326,"-",'Basis-Tabelle-Samen'!J326,"-seed-package-back-cr-slovenian.jpg")),
IF($C$1="Spanisch - ES",HYPERLINK(CONCATENATE("https://www.saflax.de/0-WVK-Retail/Bilder-Pictures/SAFLAX-",'Basis-Tabelle-Samen'!C326,"-",'Basis-Tabelle-Samen'!J326,"-seed-package-back-cr-spanish.jpg")),
IF($C$1="Tschechisch - CZ",HYPERLINK(CONCATENATE("https://www.saflax.de/0-WVK-Retail/Bilder-Pictures/SAFLAX-",'Basis-Tabelle-Samen'!C326,"-",'Basis-Tabelle-Samen'!J326,"-seed-package-back-cr-czech.jpg")),
IF($C$1="Türkisch - TR",HYPERLINK(CONCATENATE("https://www.saflax.de/0-WVK-Retail/Bilder-Pictures/SAFLAX-",'Basis-Tabelle-Samen'!C326,"-",'Basis-Tabelle-Samen'!J326,"-seed-package-back-cr-turkish.jpg")),
IF($C$1="Ungarisch - HU",HYPERLINK(CONCATENATE("https://www.saflax.de/0-WVK-Retail/Bilder-Pictures/SAFLAX-",'Basis-Tabelle-Samen'!C326,"-",'Basis-Tabelle-Samen'!J326,"-seed-package-back-cr-hungarian.jpg")),
" ACHTUNG")))))))))))))))))))))))))))))</f>
        <v>https://www.saflax.de/0-WVK-Retail/Bilder-Pictures/SAFLAX-19422-echinopsis-mirabilis-seed-package-back-cr-english.jpg</v>
      </c>
      <c r="AM327" s="330" t="str">
        <f>IF(H327&lt;1,"",
IF($C$1="Bulgarisch - BG",HYPERLINK(CONCATENATE("https://www.saflax.de/0-WVK-Retail/Bilder-Pictures/SAFLAX-",'Basis-Tabelle-Samen'!K326,"-",'Basis-Tabelle-Samen'!J326,"-garden-to-go-mini-bulgarian.jpg")),
IF($C$1="Dänisch - DK",HYPERLINK(CONCATENATE("https://www.saflax.de/0-WVK-Retail/Bilder-Pictures/SAFLAX-",'Basis-Tabelle-Samen'!K326,"-",'Basis-Tabelle-Samen'!J326,"-garden-to-go-mini-danish.jpg")),
IF($C$1="Deutsch - DE",HYPERLINK(CONCATENATE("https://www.saflax.de/0-WVK-Retail/Bilder-Pictures/SAFLAX-",'Basis-Tabelle-Samen'!K326,"-",'Basis-Tabelle-Samen'!J326,"-garden-to-go-mini-german.jpg")),
IF($C$1="Englisch - UK",HYPERLINK(CONCATENATE("https://www.saflax.de/0-WVK-Retail/Bilder-Pictures/SAFLAX-",'Basis-Tabelle-Samen'!K326,"-",'Basis-Tabelle-Samen'!J326,"-garden-to-go-mini-english.jpg")),
IF($C$1="Estnisch - EE",HYPERLINK(CONCATENATE("https://www.saflax.de/0-WVK-Retail/Bilder-Pictures/SAFLAX-",'Basis-Tabelle-Samen'!K326,"-",'Basis-Tabelle-Samen'!J326,"-garden-to-go-mini-estonian.jpg")),
IF($C$1="Finnisch - FI",HYPERLINK(CONCATENATE("https://www.saflax.de/0-WVK-Retail/Bilder-Pictures/SAFLAX-",'Basis-Tabelle-Samen'!K326,"-",'Basis-Tabelle-Samen'!J326,"-garden-to-go-mini-finnish.jpg")),
IF($C$1="Französisch - FR",HYPERLINK(CONCATENATE("https://www.saflax.de/0-WVK-Retail/Bilder-Pictures/SAFLAX-",'Basis-Tabelle-Samen'!K326,"-",'Basis-Tabelle-Samen'!J326,"-garden-to-go-mini-french.jpg")),
IF($C$1="Griechisch - GR",HYPERLINK(CONCATENATE("https://www.saflax.de/0-WVK-Retail/Bilder-Pictures/SAFLAX-",'Basis-Tabelle-Samen'!K326,"-",'Basis-Tabelle-Samen'!J326,"-garden-to-go-mini-greek.jpg")),
IF($C$1="Irisch - IE",HYPERLINK(CONCATENATE("https://www.saflax.de/0-WVK-Retail/Bilder-Pictures/SAFLAX-",'Basis-Tabelle-Samen'!K326,"-",'Basis-Tabelle-Samen'!J326,"-garden-to-go-mini-irish.jpg")),
IF($C$1="Isländisch - IS",HYPERLINK(CONCATENATE("https://www.saflax.de/0-WVK-Retail/Bilder-Pictures/SAFLAX-",'Basis-Tabelle-Samen'!K326,"-",'Basis-Tabelle-Samen'!J326,"-garden-to-go-mini-icelandic.jpg")),
IF($C$1="Italienisch - IT",HYPERLINK(CONCATENATE("https://www.saflax.de/0-WVK-Retail/Bilder-Pictures/SAFLAX-",'Basis-Tabelle-Samen'!K326,"-",'Basis-Tabelle-Samen'!J326,"-garden-to-go-mini-italian.jpg")),
IF($C$1="Japanisch - JP",HYPERLINK(CONCATENATE("https://www.saflax.de/0-WVK-Retail/Bilder-Pictures/SAFLAX-",'Basis-Tabelle-Samen'!K326,"-",'Basis-Tabelle-Samen'!J326,"-garden-to-go-mini-japanese.jpg")),
IF($C$1="Kroatisch - HR",HYPERLINK(CONCATENATE("https://www.saflax.de/0-WVK-Retail/Bilder-Pictures/SAFLAX-",'Basis-Tabelle-Samen'!K326,"-",'Basis-Tabelle-Samen'!J326,"-garden-to-go-mini-croatian.jpg")),
IF($C$1="Lettisch - LV",HYPERLINK(CONCATENATE("https://www.saflax.de/0-WVK-Retail/Bilder-Pictures/SAFLAX-",'Basis-Tabelle-Samen'!K326,"-",'Basis-Tabelle-Samen'!J326,"-garden-to-go-mini-latvian.jpg")),
IF($C$1="Litauisch - LT",HYPERLINK(CONCATENATE("https://www.saflax.de/0-WVK-Retail/Bilder-Pictures/SAFLAX-",'Basis-Tabelle-Samen'!K326,"-",'Basis-Tabelle-Samen'!J326,"-garden-to-go-mini-lithuanian.jpg")),
IF($C$1="Maltesisch - MT",HYPERLINK(CONCATENATE("https://www.saflax.de/0-WVK-Retail/Bilder-Pictures/SAFLAX-",'Basis-Tabelle-Samen'!K326,"-",'Basis-Tabelle-Samen'!J326,"-garden-to-go-mini-maltese.jpg")),
IF($C$1="Niederländisch - NL",HYPERLINK(CONCATENATE("https://www.saflax.de/0-WVK-Retail/Bilder-Pictures/SAFLAX-",'Basis-Tabelle-Samen'!K326,"-",'Basis-Tabelle-Samen'!J326,"-garden-to-go-mini-dutch.jpg")),
IF($C$1="Norwegisch - NO",HYPERLINK(CONCATENATE("https://www.saflax.de/0-WVK-Retail/Bilder-Pictures/SAFLAX-",'Basis-Tabelle-Samen'!K326,"-",'Basis-Tabelle-Samen'!J326,"-garden-to-go-mini-nowegian.jpg")),
IF($C$1="Polnisch - PL",HYPERLINK(CONCATENATE("https://www.saflax.de/0-WVK-Retail/Bilder-Pictures/SAFLAX-",'Basis-Tabelle-Samen'!K326,"-",'Basis-Tabelle-Samen'!J326,"-garden-to-go-mini-polish.jpg")),
IF($C$1="Portugiesisch - PT",HYPERLINK(CONCATENATE("https://www.saflax.de/0-WVK-Retail/Bilder-Pictures/SAFLAX-",'Basis-Tabelle-Samen'!K326,"-",'Basis-Tabelle-Samen'!J326,"-garden-to-go-mini-portuguese.jpg")),
IF($C$1="Rumänisch - RO",HYPERLINK(CONCATENATE("https://www.saflax.de/0-WVK-Retail/Bilder-Pictures/SAFLAX-",'Basis-Tabelle-Samen'!K326,"-",'Basis-Tabelle-Samen'!J326,"-garden-to-go-mini-romanian.jpg")),
IF($C$1="Schwedisch - SE",HYPERLINK(CONCATENATE("https://www.saflax.de/0-WVK-Retail/Bilder-Pictures/SAFLAX-",'Basis-Tabelle-Samen'!K326,"-",'Basis-Tabelle-Samen'!J326,"-garden-to-go-mini-swedish.jpg")),
IF($C$1="Slowakisch - SK",HYPERLINK(CONCATENATE("https://www.saflax.de/0-WVK-Retail/Bilder-Pictures/SAFLAX-",'Basis-Tabelle-Samen'!K326,"-",'Basis-Tabelle-Samen'!J326,"-garden-to-go-mini-slovak.jpg")),
IF($C$1="Slowenisch - SI",HYPERLINK(CONCATENATE("https://www.saflax.de/0-WVK-Retail/Bilder-Pictures/SAFLAX-",'Basis-Tabelle-Samen'!K326,"-",'Basis-Tabelle-Samen'!J326,"-garden-to-go-mini-slovenian.jpg")),
IF($C$1="Spanisch - ES",HYPERLINK(CONCATENATE("https://www.saflax.de/0-WVK-Retail/Bilder-Pictures/SAFLAX-",'Basis-Tabelle-Samen'!K326,"-",'Basis-Tabelle-Samen'!J326,"-garden-to-go-mini-spanish.jpg")),
IF($C$1="Tschechisch - CZ",HYPERLINK(CONCATENATE("https://www.saflax.de/0-WVK-Retail/Bilder-Pictures/SAFLAX-",'Basis-Tabelle-Samen'!K326,"-",'Basis-Tabelle-Samen'!J326,"-garden-to-go-mini-czech.jpg")),
IF($C$1="Türkisch - TR",HYPERLINK(CONCATENATE("https://www.saflax.de/0-WVK-Retail/Bilder-Pictures/SAFLAX-",'Basis-Tabelle-Samen'!K326,"-",'Basis-Tabelle-Samen'!J326,"-garden-to-go-mini-turkish.jpg")),
IF($C$1="Ungarisch - HU",HYPERLINK(CONCATENATE("https://www.saflax.de/0-WVK-Retail/Bilder-Pictures/SAFLAX-",'Basis-Tabelle-Samen'!K326,"-",'Basis-Tabelle-Samen'!J326,"-garden-to-go-mini-hungarian.jpg")),
" ACHTUNG")))))))))))))))))))))))))))))</f>
        <v>https://www.saflax.de/0-WVK-Retail/Bilder-Pictures/SAFLAX-79422-echinopsis-mirabilis-garden-to-go-mini-english.jpg</v>
      </c>
      <c r="AN327" s="330" t="str">
        <f>IF(I327&lt;1,"",
IF($C$1="Bulgarisch - BG",HYPERLINK(CONCATENATE("https://www.saflax.de/0-WVK-Retail/Bilder-Pictures/SAFLAX-",'Basis-Tabelle-Samen'!N326,"-",'Basis-Tabelle-Samen'!J326,"-garden-to-go-lite-bulgarian.jpg")),
IF($C$1="Dänisch - DK",HYPERLINK(CONCATENATE("https://www.saflax.de/0-WVK-Retail/Bilder-Pictures/SAFLAX-",'Basis-Tabelle-Samen'!N326,"-",'Basis-Tabelle-Samen'!J326,"-garden-to-go-lite-danish.jpg")),
IF($C$1="Deutsch - DE",HYPERLINK(CONCATENATE("https://www.saflax.de/0-WVK-Retail/Bilder-Pictures/SAFLAX-",'Basis-Tabelle-Samen'!N326,"-",'Basis-Tabelle-Samen'!J326,"-garden-to-go-lite-german.jpg")),
IF($C$1="Englisch - UK",HYPERLINK(CONCATENATE("https://www.saflax.de/0-WVK-Retail/Bilder-Pictures/SAFLAX-",'Basis-Tabelle-Samen'!N326,"-",'Basis-Tabelle-Samen'!J326,"-garden-to-go-lite-english.jpg")),
IF($C$1="Estnisch - EE",HYPERLINK(CONCATENATE("https://www.saflax.de/0-WVK-Retail/Bilder-Pictures/SAFLAX-",'Basis-Tabelle-Samen'!N326,"-",'Basis-Tabelle-Samen'!J326,"-garden-to-go-lite-estonian.jpg")),
IF($C$1="Finnisch - FI",HYPERLINK(CONCATENATE("https://www.saflax.de/0-WVK-Retail/Bilder-Pictures/SAFLAX-",'Basis-Tabelle-Samen'!N326,"-",'Basis-Tabelle-Samen'!J326,"-garden-to-go-lite-finnish.jpg")),
IF($C$1="Französisch - FR",HYPERLINK(CONCATENATE("https://www.saflax.de/0-WVK-Retail/Bilder-Pictures/SAFLAX-",'Basis-Tabelle-Samen'!N326,"-",'Basis-Tabelle-Samen'!J326,"-garden-to-go-lite-french.jpg")),
IF($C$1="Griechisch - GR",HYPERLINK(CONCATENATE("https://www.saflax.de/0-WVK-Retail/Bilder-Pictures/SAFLAX-",'Basis-Tabelle-Samen'!N326,"-",'Basis-Tabelle-Samen'!J326,"-garden-to-go-lite-greek.jpg")),
IF($C$1="Irisch - IE",HYPERLINK(CONCATENATE("https://www.saflax.de/0-WVK-Retail/Bilder-Pictures/SAFLAX-",'Basis-Tabelle-Samen'!N326,"-",'Basis-Tabelle-Samen'!J326,"-garden-to-go-lite-irish.jpg")),
IF($C$1="Isländisch - IS",HYPERLINK(CONCATENATE("https://www.saflax.de/0-WVK-Retail/Bilder-Pictures/SAFLAX-",'Basis-Tabelle-Samen'!N326,"-",'Basis-Tabelle-Samen'!J326,"-garden-to-go-lite-icelandic.jpg")),
IF($C$1="Italienisch - IT",HYPERLINK(CONCATENATE("https://www.saflax.de/0-WVK-Retail/Bilder-Pictures/SAFLAX-",'Basis-Tabelle-Samen'!N326,"-",'Basis-Tabelle-Samen'!J326,"-garden-to-go-lite-italian.jpg")),
IF($C$1="Japanisch - JP",HYPERLINK(CONCATENATE("https://www.saflax.de/0-WVK-Retail/Bilder-Pictures/SAFLAX-",'Basis-Tabelle-Samen'!N326,"-",'Basis-Tabelle-Samen'!J326,"-garden-to-go-lite-japanese.jpg")),
IF($C$1="Kroatisch - HR",HYPERLINK(CONCATENATE("https://www.saflax.de/0-WVK-Retail/Bilder-Pictures/SAFLAX-",'Basis-Tabelle-Samen'!N326,"-",'Basis-Tabelle-Samen'!J326,"-garden-to-go-lite-croatian.jpg")),
IF($C$1="Lettisch - LV",HYPERLINK(CONCATENATE("https://www.saflax.de/0-WVK-Retail/Bilder-Pictures/SAFLAX-",'Basis-Tabelle-Samen'!N326,"-",'Basis-Tabelle-Samen'!J326,"-garden-to-go-lite-latvian.jpg")),
IF($C$1="Litauisch - LT",HYPERLINK(CONCATENATE("https://www.saflax.de/0-WVK-Retail/Bilder-Pictures/SAFLAX-",'Basis-Tabelle-Samen'!N326,"-",'Basis-Tabelle-Samen'!J326,"-garden-to-go-lite-lithuanian.jpg")),
IF($C$1="Maltesisch - MT",HYPERLINK(CONCATENATE("https://www.saflax.de/0-WVK-Retail/Bilder-Pictures/SAFLAX-",'Basis-Tabelle-Samen'!N326,"-",'Basis-Tabelle-Samen'!J326,"-garden-to-go-lite-maltese.jpg")),
IF($C$1="Niederländisch - NL",HYPERLINK(CONCATENATE("https://www.saflax.de/0-WVK-Retail/Bilder-Pictures/SAFLAX-",'Basis-Tabelle-Samen'!N326,"-",'Basis-Tabelle-Samen'!J326,"-garden-to-go-lite-dutch.jpg")),
IF($C$1="Norwegisch - NO",HYPERLINK(CONCATENATE("https://www.saflax.de/0-WVK-Retail/Bilder-Pictures/SAFLAX-",'Basis-Tabelle-Samen'!N326,"-",'Basis-Tabelle-Samen'!J326,"-garden-to-go-lite-nowegian.jpg")),
IF($C$1="Polnisch - PL",HYPERLINK(CONCATENATE("https://www.saflax.de/0-WVK-Retail/Bilder-Pictures/SAFLAX-",'Basis-Tabelle-Samen'!N326,"-",'Basis-Tabelle-Samen'!J326,"-garden-to-go-lite-polish.jpg")),
IF($C$1="Portugiesisch - PT",HYPERLINK(CONCATENATE("https://www.saflax.de/0-WVK-Retail/Bilder-Pictures/SAFLAX-",'Basis-Tabelle-Samen'!N326,"-",'Basis-Tabelle-Samen'!J326,"-garden-to-go-lite-portuguese.jpg")),
IF($C$1="Rumänisch - RO",HYPERLINK(CONCATENATE("https://www.saflax.de/0-WVK-Retail/Bilder-Pictures/SAFLAX-",'Basis-Tabelle-Samen'!N326,"-",'Basis-Tabelle-Samen'!J326,"-garden-to-go-lite-romanian.jpg")),
IF($C$1="Schwedisch - SE",HYPERLINK(CONCATENATE("https://www.saflax.de/0-WVK-Retail/Bilder-Pictures/SAFLAX-",'Basis-Tabelle-Samen'!N326,"-",'Basis-Tabelle-Samen'!J326,"-garden-to-go-lite-swedish.jpg")),
IF($C$1="Slowakisch - SK",HYPERLINK(CONCATENATE("https://www.saflax.de/0-WVK-Retail/Bilder-Pictures/SAFLAX-",'Basis-Tabelle-Samen'!N326,"-",'Basis-Tabelle-Samen'!J326,"-garden-to-go-lite-slovak.jpg")),
IF($C$1="Slowenisch - SI",HYPERLINK(CONCATENATE("https://www.saflax.de/0-WVK-Retail/Bilder-Pictures/SAFLAX-",'Basis-Tabelle-Samen'!N326,"-",'Basis-Tabelle-Samen'!J326,"-garden-to-go-lite-slovenian.jpg")),
IF($C$1="Spanisch - ES",HYPERLINK(CONCATENATE("https://www.saflax.de/0-WVK-Retail/Bilder-Pictures/SAFLAX-",'Basis-Tabelle-Samen'!N326,"-",'Basis-Tabelle-Samen'!J326,"-garden-to-go-lite-spanish.jpg")),
IF($C$1="Tschechisch - CZ",HYPERLINK(CONCATENATE("https://www.saflax.de/0-WVK-Retail/Bilder-Pictures/SAFLAX-",'Basis-Tabelle-Samen'!N326,"-",'Basis-Tabelle-Samen'!J326,"-garden-to-go-lite-czech.jpg")),
IF($C$1="Türkisch - TR",HYPERLINK(CONCATENATE("https://www.saflax.de/0-WVK-Retail/Bilder-Pictures/SAFLAX-",'Basis-Tabelle-Samen'!N326,"-",'Basis-Tabelle-Samen'!J326,"-garden-to-go-lite-turkish.jpg")),
IF($C$1="Ungarisch - HU",HYPERLINK(CONCATENATE("https://www.saflax.de/0-WVK-Retail/Bilder-Pictures/SAFLAX-",'Basis-Tabelle-Samen'!N326,"-",'Basis-Tabelle-Samen'!J326,"-garden-to-go-lite-hungarian.jpg")),
" ACHTUNG")))))))))))))))))))))))))))))</f>
        <v>https://www.saflax.de/0-WVK-Retail/Bilder-Pictures/SAFLAX-89422-echinopsis-mirabilis-garden-to-go-lite-english.jpg</v>
      </c>
      <c r="AO327" s="330" t="str">
        <f>IF(J327&lt;1,"",
IF($C$1="Bulgarisch - BG",HYPERLINK(CONCATENATE("https://www.saflax.de/0-WVK-Retail/Bilder-Pictures/SAFLAX-",'Basis-Tabelle-Samen'!Q326,"-",'Basis-Tabelle-Samen'!J326,"-garden-to-go-bulgarian.jpg")),
IF($C$1="Dänisch - DK",HYPERLINK(CONCATENATE("https://www.saflax.de/0-WVK-Retail/Bilder-Pictures/SAFLAX-",'Basis-Tabelle-Samen'!Q326,"-",'Basis-Tabelle-Samen'!J326,"-garden-to-go-danish.jpg")),
IF($C$1="Deutsch - DE",HYPERLINK(CONCATENATE("https://www.saflax.de/0-WVK-Retail/Bilder-Pictures/SAFLAX-",'Basis-Tabelle-Samen'!Q326,"-",'Basis-Tabelle-Samen'!J326,"-garden-to-go-german.jpg")),
IF($C$1="Englisch - UK",HYPERLINK(CONCATENATE("https://www.saflax.de/0-WVK-Retail/Bilder-Pictures/SAFLAX-",'Basis-Tabelle-Samen'!Q326,"-",'Basis-Tabelle-Samen'!J326,"-garden-to-go-english.jpg")),
IF($C$1="Estnisch - EE",HYPERLINK(CONCATENATE("https://www.saflax.de/0-WVK-Retail/Bilder-Pictures/SAFLAX-",'Basis-Tabelle-Samen'!Q326,"-",'Basis-Tabelle-Samen'!J326,"-garden-to-go-estonian.jpg")),
IF($C$1="Finnisch - FI",HYPERLINK(CONCATENATE("https://www.saflax.de/0-WVK-Retail/Bilder-Pictures/SAFLAX-",'Basis-Tabelle-Samen'!Q326,"-",'Basis-Tabelle-Samen'!J326,"-garden-to-go-finnish.jpg")),
IF($C$1="Französisch - FR",HYPERLINK(CONCATENATE("https://www.saflax.de/0-WVK-Retail/Bilder-Pictures/SAFLAX-",'Basis-Tabelle-Samen'!Q326,"-",'Basis-Tabelle-Samen'!J326,"-garden-to-go-french.jpg")),
IF($C$1="Griechisch - GR",HYPERLINK(CONCATENATE("https://www.saflax.de/0-WVK-Retail/Bilder-Pictures/SAFLAX-",'Basis-Tabelle-Samen'!Q326,"-",'Basis-Tabelle-Samen'!J326,"-garden-to-go-greek.jpg")),
IF($C$1="Irisch - IE",HYPERLINK(CONCATENATE("https://www.saflax.de/0-WVK-Retail/Bilder-Pictures/SAFLAX-",'Basis-Tabelle-Samen'!Q326,"-",'Basis-Tabelle-Samen'!J326,"-garden-to-go-irish.jpg")),
IF($C$1="Isländisch - IS",HYPERLINK(CONCATENATE("https://www.saflax.de/0-WVK-Retail/Bilder-Pictures/SAFLAX-",'Basis-Tabelle-Samen'!Q326,"-",'Basis-Tabelle-Samen'!J326,"-garden-to-go-icelandic.jpg")),
IF($C$1="Italienisch - IT",HYPERLINK(CONCATENATE("https://www.saflax.de/0-WVK-Retail/Bilder-Pictures/SAFLAX-",'Basis-Tabelle-Samen'!Q326,"-",'Basis-Tabelle-Samen'!J326,"-garden-to-go-italian.jpg")),
IF($C$1="Japanisch - JP",HYPERLINK(CONCATENATE("https://www.saflax.de/0-WVK-Retail/Bilder-Pictures/SAFLAX-",'Basis-Tabelle-Samen'!Q326,"-",'Basis-Tabelle-Samen'!J326,"-garden-to-go-japanese.jpg")),
IF($C$1="Kroatisch - HR",HYPERLINK(CONCATENATE("https://www.saflax.de/0-WVK-Retail/Bilder-Pictures/SAFLAX-",'Basis-Tabelle-Samen'!Q326,"-",'Basis-Tabelle-Samen'!J326,"-garden-to-go-croatian.jpg")),
IF($C$1="Lettisch - LV",HYPERLINK(CONCATENATE("https://www.saflax.de/0-WVK-Retail/Bilder-Pictures/SAFLAX-",'Basis-Tabelle-Samen'!Q326,"-",'Basis-Tabelle-Samen'!J326,"-garden-to-go-latvian.jpg")),
IF($C$1="Litauisch - LT",HYPERLINK(CONCATENATE("https://www.saflax.de/0-WVK-Retail/Bilder-Pictures/SAFLAX-",'Basis-Tabelle-Samen'!Q326,"-",'Basis-Tabelle-Samen'!J326,"-garden-to-go-lithuanian.jpg")),
IF($C$1="Maltesisch - MT",HYPERLINK(CONCATENATE("https://www.saflax.de/0-WVK-Retail/Bilder-Pictures/SAFLAX-",'Basis-Tabelle-Samen'!Q326,"-",'Basis-Tabelle-Samen'!J326,"-garden-to-go-maltese.jpg")),
IF($C$1="Niederländisch - NL",HYPERLINK(CONCATENATE("https://www.saflax.de/0-WVK-Retail/Bilder-Pictures/SAFLAX-",'Basis-Tabelle-Samen'!Q326,"-",'Basis-Tabelle-Samen'!J326,"-garden-to-go-dutch.jpg")),
IF($C$1="Norwegisch - NO",HYPERLINK(CONCATENATE("https://www.saflax.de/0-WVK-Retail/Bilder-Pictures/SAFLAX-",'Basis-Tabelle-Samen'!Q326,"-",'Basis-Tabelle-Samen'!J326,"-garden-to-go-nowegian.jpg")),
IF($C$1="Polnisch - PL",HYPERLINK(CONCATENATE("https://www.saflax.de/0-WVK-Retail/Bilder-Pictures/SAFLAX-",'Basis-Tabelle-Samen'!Q326,"-",'Basis-Tabelle-Samen'!J326,"-garden-to-go-polish.jpg")),
IF($C$1="Portugiesisch - PT",HYPERLINK(CONCATENATE("https://www.saflax.de/0-WVK-Retail/Bilder-Pictures/SAFLAX-",'Basis-Tabelle-Samen'!Q326,"-",'Basis-Tabelle-Samen'!J326,"-garden-to-go-portuguese.jpg")),
IF($C$1="Rumänisch - RO",HYPERLINK(CONCATENATE("https://www.saflax.de/0-WVK-Retail/Bilder-Pictures/SAFLAX-",'Basis-Tabelle-Samen'!Q326,"-",'Basis-Tabelle-Samen'!J326,"-garden-to-go-romanian.jpg")),
IF($C$1="Schwedisch - SE",HYPERLINK(CONCATENATE("https://www.saflax.de/0-WVK-Retail/Bilder-Pictures/SAFLAX-",'Basis-Tabelle-Samen'!Q326,"-",'Basis-Tabelle-Samen'!J326,"-garden-to-go-swedish.jpg")),
IF($C$1="Slowakisch - SK",HYPERLINK(CONCATENATE("https://www.saflax.de/0-WVK-Retail/Bilder-Pictures/SAFLAX-",'Basis-Tabelle-Samen'!Q326,"-",'Basis-Tabelle-Samen'!J326,"-garden-to-go-slovak.jpg")),
IF($C$1="Slowenisch - SI",HYPERLINK(CONCATENATE("https://www.saflax.de/0-WVK-Retail/Bilder-Pictures/SAFLAX-",'Basis-Tabelle-Samen'!Q326,"-",'Basis-Tabelle-Samen'!J326,"-garden-to-go-slovenian.jpg")),
IF($C$1="Spanisch - ES",HYPERLINK(CONCATENATE("https://www.saflax.de/0-WVK-Retail/Bilder-Pictures/SAFLAX-",'Basis-Tabelle-Samen'!Q326,"-",'Basis-Tabelle-Samen'!J326,"-garden-to-go-spanish.jpg")),
IF($C$1="Tschechisch - CZ",HYPERLINK(CONCATENATE("https://www.saflax.de/0-WVK-Retail/Bilder-Pictures/SAFLAX-",'Basis-Tabelle-Samen'!Q326,"-",'Basis-Tabelle-Samen'!J326,"-garden-to-go-czech.jpg")),
IF($C$1="Türkisch - TR",HYPERLINK(CONCATENATE("https://www.saflax.de/0-WVK-Retail/Bilder-Pictures/SAFLAX-",'Basis-Tabelle-Samen'!Q326,"-",'Basis-Tabelle-Samen'!J326,"-garden-to-go-turkish.jpg")),
IF($C$1="Ungarisch - HU",HYPERLINK(CONCATENATE("https://www.saflax.de/0-WVK-Retail/Bilder-Pictures/SAFLAX-",'Basis-Tabelle-Samen'!Q326,"-",'Basis-Tabelle-Samen'!J326,"-garden-to-go-hungarian.jpg")),
" ACHTUNG")))))))))))))))))))))))))))))</f>
        <v>https://www.saflax.de/0-WVK-Retail/Bilder-Pictures/SAFLAX-59422-echinopsis-mirabilis-garden-to-go-english.jpg</v>
      </c>
      <c r="AP327" s="330" t="str">
        <f>IF(K327&lt;1,"",
IF($C$1="Bulgarisch - BG",HYPERLINK(CONCATENATE("https://www.saflax.de/0-WVK-Retail/Bilder-Pictures/SAFLAX-",'Basis-Tabelle-Samen'!T326,"-",'Basis-Tabelle-Samen'!J326,"-cultivation-set-bulgarian.jpg")),
IF($C$1="Dänisch - DK",HYPERLINK(CONCATENATE("https://www.saflax.de/0-WVK-Retail/Bilder-Pictures/SAFLAX-",'Basis-Tabelle-Samen'!T326,"-",'Basis-Tabelle-Samen'!J326,"-cultivation-set-danish.jpg")),
IF($C$1="Deutsch - DE",HYPERLINK(CONCATENATE("https://www.saflax.de/0-WVK-Retail/Bilder-Pictures/SAFLAX-",'Basis-Tabelle-Samen'!T326,"-",'Basis-Tabelle-Samen'!J326,"-cultivation-set-german.jpg")),
IF($C$1="Englisch - UK",HYPERLINK(CONCATENATE("https://www.saflax.de/0-WVK-Retail/Bilder-Pictures/SAFLAX-",'Basis-Tabelle-Samen'!T326,"-",'Basis-Tabelle-Samen'!J326,"-cultivation-set-english.jpg")),
IF($C$1="Estnisch - EE",HYPERLINK(CONCATENATE("https://www.saflax.de/0-WVK-Retail/Bilder-Pictures/SAFLAX-",'Basis-Tabelle-Samen'!T326,"-",'Basis-Tabelle-Samen'!J326,"-cultivation-set-estonian.jpg")),
IF($C$1="Finnisch - FI",HYPERLINK(CONCATENATE("https://www.saflax.de/0-WVK-Retail/Bilder-Pictures/SAFLAX-",'Basis-Tabelle-Samen'!T326,"-",'Basis-Tabelle-Samen'!J326,"-cultivation-set-finnish.jpg")),
IF($C$1="Französisch - FR",HYPERLINK(CONCATENATE("https://www.saflax.de/0-WVK-Retail/Bilder-Pictures/SAFLAX-",'Basis-Tabelle-Samen'!T326,"-",'Basis-Tabelle-Samen'!J326,"-cultivation-set-french.jpg")),
IF($C$1="Griechisch - GR",HYPERLINK(CONCATENATE("https://www.saflax.de/0-WVK-Retail/Bilder-Pictures/SAFLAX-",'Basis-Tabelle-Samen'!T326,"-",'Basis-Tabelle-Samen'!J326,"-cultivation-set-greek.jpg")),
IF($C$1="Irisch - IE",HYPERLINK(CONCATENATE("https://www.saflax.de/0-WVK-Retail/Bilder-Pictures/SAFLAX-",'Basis-Tabelle-Samen'!T326,"-",'Basis-Tabelle-Samen'!J326,"-cultivation-set-irish.jpg")),
IF($C$1="Isländisch - IS",HYPERLINK(CONCATENATE("https://www.saflax.de/0-WVK-Retail/Bilder-Pictures/SAFLAX-",'Basis-Tabelle-Samen'!T326,"-",'Basis-Tabelle-Samen'!J326,"-cultivation-set-icelandic.jpg")),
IF($C$1="Italienisch - IT",HYPERLINK(CONCATENATE("https://www.saflax.de/0-WVK-Retail/Bilder-Pictures/SAFLAX-",'Basis-Tabelle-Samen'!T326,"-",'Basis-Tabelle-Samen'!J326,"-cultivation-set-italian.jpg")),
IF($C$1="Japanisch - JP",HYPERLINK(CONCATENATE("https://www.saflax.de/0-WVK-Retail/Bilder-Pictures/SAFLAX-",'Basis-Tabelle-Samen'!T326,"-",'Basis-Tabelle-Samen'!J326,"-cultivation-set-japanese.jpg")),
IF($C$1="Kroatisch - HR",HYPERLINK(CONCATENATE("https://www.saflax.de/0-WVK-Retail/Bilder-Pictures/SAFLAX-",'Basis-Tabelle-Samen'!T326,"-",'Basis-Tabelle-Samen'!J326,"-cultivation-set-croatian.jpg")),
IF($C$1="Lettisch - LV",HYPERLINK(CONCATENATE("https://www.saflax.de/0-WVK-Retail/Bilder-Pictures/SAFLAX-",'Basis-Tabelle-Samen'!T326,"-",'Basis-Tabelle-Samen'!J326,"-cultivation-set-latvian.jpg")),
IF($C$1="Litauisch - LT",HYPERLINK(CONCATENATE("https://www.saflax.de/0-WVK-Retail/Bilder-Pictures/SAFLAX-",'Basis-Tabelle-Samen'!T326,"-",'Basis-Tabelle-Samen'!J326,"-cultivation-set-lithuanian.jpg")),
IF($C$1="Maltesisch - MT",HYPERLINK(CONCATENATE("https://www.saflax.de/0-WVK-Retail/Bilder-Pictures/SAFLAX-",'Basis-Tabelle-Samen'!T326,"-",'Basis-Tabelle-Samen'!J326,"-cultivation-set-maltese.jpg")),
IF($C$1="Niederländisch - NL",HYPERLINK(CONCATENATE("https://www.saflax.de/0-WVK-Retail/Bilder-Pictures/SAFLAX-",'Basis-Tabelle-Samen'!T326,"-",'Basis-Tabelle-Samen'!J326,"-cultivation-set-dutch.jpg")),
IF($C$1="Norwegisch - NO",HYPERLINK(CONCATENATE("https://www.saflax.de/0-WVK-Retail/Bilder-Pictures/SAFLAX-",'Basis-Tabelle-Samen'!T326,"-",'Basis-Tabelle-Samen'!J326,"-cultivation-set-nowegian.jpg")),
IF($C$1="Polnisch - PL",HYPERLINK(CONCATENATE("https://www.saflax.de/0-WVK-Retail/Bilder-Pictures/SAFLAX-",'Basis-Tabelle-Samen'!T326,"-",'Basis-Tabelle-Samen'!J326,"-cultivation-set-polish.jpg")),
IF($C$1="Portugiesisch - PT",HYPERLINK(CONCATENATE("https://www.saflax.de/0-WVK-Retail/Bilder-Pictures/SAFLAX-",'Basis-Tabelle-Samen'!T326,"-",'Basis-Tabelle-Samen'!J326,"-cultivation-set-portuguese.jpg")),
IF($C$1="Rumänisch - RO",HYPERLINK(CONCATENATE("https://www.saflax.de/0-WVK-Retail/Bilder-Pictures/SAFLAX-",'Basis-Tabelle-Samen'!T326,"-",'Basis-Tabelle-Samen'!J326,"-cultivation-set-romanian.jpg")),
IF($C$1="Schwedisch - SE",HYPERLINK(CONCATENATE("https://www.saflax.de/0-WVK-Retail/Bilder-Pictures/SAFLAX-",'Basis-Tabelle-Samen'!T326,"-",'Basis-Tabelle-Samen'!J326,"-cultivation-set-swedish.jpg")),
IF($C$1="Slowakisch - SK",HYPERLINK(CONCATENATE("https://www.saflax.de/0-WVK-Retail/Bilder-Pictures/SAFLAX-",'Basis-Tabelle-Samen'!T326,"-",'Basis-Tabelle-Samen'!J326,"-cultivation-set-slovak.jpg")),
IF($C$1="Slowenisch - SI",HYPERLINK(CONCATENATE("https://www.saflax.de/0-WVK-Retail/Bilder-Pictures/SAFLAX-",'Basis-Tabelle-Samen'!T326,"-",'Basis-Tabelle-Samen'!J326,"-cultivation-set-slovenian.jpg")),
IF($C$1="Spanisch - ES",HYPERLINK(CONCATENATE("https://www.saflax.de/0-WVK-Retail/Bilder-Pictures/SAFLAX-",'Basis-Tabelle-Samen'!T326,"-",'Basis-Tabelle-Samen'!J326,"-cultivation-set-spanish.jpg")),
IF($C$1="Tschechisch - CZ",HYPERLINK(CONCATENATE("https://www.saflax.de/0-WVK-Retail/Bilder-Pictures/SAFLAX-",'Basis-Tabelle-Samen'!T326,"-",'Basis-Tabelle-Samen'!J326,"-cultivation-set-czech.jpg")),
IF($C$1="Türkisch - TR",HYPERLINK(CONCATENATE("https://www.saflax.de/0-WVK-Retail/Bilder-Pictures/SAFLAX-",'Basis-Tabelle-Samen'!T326,"-",'Basis-Tabelle-Samen'!J326,"-cultivation-set-turkish.jpg")),
IF($C$1="Ungarisch - HU",HYPERLINK(CONCATENATE("https://www.saflax.de/0-WVK-Retail/Bilder-Pictures/SAFLAX-",'Basis-Tabelle-Samen'!T326,"-",'Basis-Tabelle-Samen'!J326,"-cultivation-set-hungarian.jpg")),
" ACHTUNG")))))))))))))))))))))))))))))</f>
        <v>https://www.saflax.de/0-WVK-Retail/Bilder-Pictures/SAFLAX-39422-echinopsis-mirabilis-cultivation-set-english.jpg</v>
      </c>
      <c r="AQ327" s="330" t="str">
        <f>IF(L327&lt;1,"",
IF($C$1="Bulgarisch - BG",HYPERLINK(CONCATENATE("https://www.saflax.de/0-WVK-Retail/Bilder-Pictures/SAFLAX-",'Basis-Tabelle-Samen'!W326,"-",'Basis-Tabelle-Samen'!J326,"-garden-in-the-bag-bulgarian.jpg")),
IF($C$1="Dänisch - DK",HYPERLINK(CONCATENATE("https://www.saflax.de/0-WVK-Retail/Bilder-Pictures/SAFLAX-",'Basis-Tabelle-Samen'!W326,"-",'Basis-Tabelle-Samen'!J326,"-garden-in-the-bag-danish.jpg")),
IF($C$1="Deutsch - DE",HYPERLINK(CONCATENATE("https://www.saflax.de/0-WVK-Retail/Bilder-Pictures/SAFLAX-",'Basis-Tabelle-Samen'!W326,"-",'Basis-Tabelle-Samen'!J326,"-garden-in-the-bag-german.jpg")),
IF($C$1="Englisch - UK",HYPERLINK(CONCATENATE("https://www.saflax.de/0-WVK-Retail/Bilder-Pictures/SAFLAX-",'Basis-Tabelle-Samen'!W326,"-",'Basis-Tabelle-Samen'!J326,"-garden-in-the-bag-english.jpg")),
IF($C$1="Estnisch - EE",HYPERLINK(CONCATENATE("https://www.saflax.de/0-WVK-Retail/Bilder-Pictures/SAFLAX-",'Basis-Tabelle-Samen'!W326,"-",'Basis-Tabelle-Samen'!J326,"-garden-in-the-bag-estonian.jpg")),
IF($C$1="Finnisch - FI",HYPERLINK(CONCATENATE("https://www.saflax.de/0-WVK-Retail/Bilder-Pictures/SAFLAX-",'Basis-Tabelle-Samen'!W326,"-",'Basis-Tabelle-Samen'!J326,"-garden-in-the-bag-finnish.jpg")),
IF($C$1="Französisch - FR",HYPERLINK(CONCATENATE("https://www.saflax.de/0-WVK-Retail/Bilder-Pictures/SAFLAX-",'Basis-Tabelle-Samen'!W326,"-",'Basis-Tabelle-Samen'!J326,"-garden-in-the-bag-french.jpg")),
IF($C$1="Griechisch - GR",HYPERLINK(CONCATENATE("https://www.saflax.de/0-WVK-Retail/Bilder-Pictures/SAFLAX-",'Basis-Tabelle-Samen'!W326,"-",'Basis-Tabelle-Samen'!J326,"-garden-in-the-bag-greek.jpg")),
IF($C$1="Irisch - IE",HYPERLINK(CONCATENATE("https://www.saflax.de/0-WVK-Retail/Bilder-Pictures/SAFLAX-",'Basis-Tabelle-Samen'!W326,"-",'Basis-Tabelle-Samen'!J326,"-garden-in-the-bag-irish.jpg")),
IF($C$1="Isländisch - IS",HYPERLINK(CONCATENATE("https://www.saflax.de/0-WVK-Retail/Bilder-Pictures/SAFLAX-",'Basis-Tabelle-Samen'!W326,"-",'Basis-Tabelle-Samen'!J326,"-garden-in-the-bag-icelandic.jpg")),
IF($C$1="Italienisch - IT",HYPERLINK(CONCATENATE("https://www.saflax.de/0-WVK-Retail/Bilder-Pictures/SAFLAX-",'Basis-Tabelle-Samen'!W326,"-",'Basis-Tabelle-Samen'!J326,"-garden-in-the-bag-italian.jpg")),
IF($C$1="Japanisch - JP",HYPERLINK(CONCATENATE("https://www.saflax.de/0-WVK-Retail/Bilder-Pictures/SAFLAX-",'Basis-Tabelle-Samen'!W326,"-",'Basis-Tabelle-Samen'!J326,"-garden-in-the-bag-japanese.jpg")),
IF($C$1="Kroatisch - HR",HYPERLINK(CONCATENATE("https://www.saflax.de/0-WVK-Retail/Bilder-Pictures/SAFLAX-",'Basis-Tabelle-Samen'!W326,"-",'Basis-Tabelle-Samen'!J326,"-garden-in-the-bag-croatian.jpg")),
IF($C$1="Lettisch - LV",HYPERLINK(CONCATENATE("https://www.saflax.de/0-WVK-Retail/Bilder-Pictures/SAFLAX-",'Basis-Tabelle-Samen'!W326,"-",'Basis-Tabelle-Samen'!J326,"-garden-in-the-bag-latvian.jpg")),
IF($C$1="Litauisch - LT",HYPERLINK(CONCATENATE("https://www.saflax.de/0-WVK-Retail/Bilder-Pictures/SAFLAX-",'Basis-Tabelle-Samen'!W326,"-",'Basis-Tabelle-Samen'!J326,"-garden-in-the-bag-lithuanian.jpg")),
IF($C$1="Maltesisch - MT",HYPERLINK(CONCATENATE("https://www.saflax.de/0-WVK-Retail/Bilder-Pictures/SAFLAX-",'Basis-Tabelle-Samen'!W326,"-",'Basis-Tabelle-Samen'!J326,"-garden-in-the-bag-maltese.jpg")),
IF($C$1="Niederländisch - NL",HYPERLINK(CONCATENATE("https://www.saflax.de/0-WVK-Retail/Bilder-Pictures/SAFLAX-",'Basis-Tabelle-Samen'!W326,"-",'Basis-Tabelle-Samen'!J326,"-garden-in-the-bag-dutch.jpg")),
IF($C$1="Norwegisch - NO",HYPERLINK(CONCATENATE("https://www.saflax.de/0-WVK-Retail/Bilder-Pictures/SAFLAX-",'Basis-Tabelle-Samen'!W326,"-",'Basis-Tabelle-Samen'!J326,"-garden-in-the-bag-nowegian.jpg")),
IF($C$1="Polnisch - PL",HYPERLINK(CONCATENATE("https://www.saflax.de/0-WVK-Retail/Bilder-Pictures/SAFLAX-",'Basis-Tabelle-Samen'!W326,"-",'Basis-Tabelle-Samen'!J326,"-garden-in-the-bag-polish.jpg")),
IF($C$1="Portugiesisch - PT",HYPERLINK(CONCATENATE("https://www.saflax.de/0-WVK-Retail/Bilder-Pictures/SAFLAX-",'Basis-Tabelle-Samen'!W326,"-",'Basis-Tabelle-Samen'!J326,"-garden-in-the-bag-portuguese.jpg")),
IF($C$1="Rumänisch - RO",HYPERLINK(CONCATENATE("https://www.saflax.de/0-WVK-Retail/Bilder-Pictures/SAFLAX-",'Basis-Tabelle-Samen'!W326,"-",'Basis-Tabelle-Samen'!J326,"-garden-in-the-bag-romanian.jpg")),
IF($C$1="Schwedisch - SE",HYPERLINK(CONCATENATE("https://www.saflax.de/0-WVK-Retail/Bilder-Pictures/SAFLAX-",'Basis-Tabelle-Samen'!W326,"-",'Basis-Tabelle-Samen'!J326,"-garden-in-the-bag-swedish.jpg")),
IF($C$1="Slowakisch - SK",HYPERLINK(CONCATENATE("https://www.saflax.de/0-WVK-Retail/Bilder-Pictures/SAFLAX-",'Basis-Tabelle-Samen'!W326,"-",'Basis-Tabelle-Samen'!J326,"-garden-in-the-bag-slovak.jpg")),
IF($C$1="Slowenisch - SI",HYPERLINK(CONCATENATE("https://www.saflax.de/0-WVK-Retail/Bilder-Pictures/SAFLAX-",'Basis-Tabelle-Samen'!W326,"-",'Basis-Tabelle-Samen'!J326,"-garden-in-the-bag-slovenian.jpg")),
IF($C$1="Spanisch - ES",HYPERLINK(CONCATENATE("https://www.saflax.de/0-WVK-Retail/Bilder-Pictures/SAFLAX-",'Basis-Tabelle-Samen'!W326,"-",'Basis-Tabelle-Samen'!J326,"-garden-in-the-bag-spanish.jpg")),
IF($C$1="Tschechisch - CZ",HYPERLINK(CONCATENATE("https://www.saflax.de/0-WVK-Retail/Bilder-Pictures/SAFLAX-",'Basis-Tabelle-Samen'!W326,"-",'Basis-Tabelle-Samen'!J326,"-garden-in-the-bag-czech.jpg")),
IF($C$1="Türkisch - TR",HYPERLINK(CONCATENATE("https://www.saflax.de/0-WVK-Retail/Bilder-Pictures/SAFLAX-",'Basis-Tabelle-Samen'!W326,"-",'Basis-Tabelle-Samen'!J326,"-garden-in-the-bag-turkish.jpg")),
IF($C$1="Ungarisch - HU",HYPERLINK(CONCATENATE("https://www.saflax.de/0-WVK-Retail/Bilder-Pictures/SAFLAX-",'Basis-Tabelle-Samen'!W326,"-",'Basis-Tabelle-Samen'!J326,"-garden-in-the-bag-hungarian.jpg")),
" ACHTUNG")))))))))))))))))))))))))))))</f>
        <v>https://www.saflax.de/0-WVK-Retail/Bilder-Pictures/SAFLAX-69422-echinopsis-mirabilis-garden-in-the-bag-english.jpg</v>
      </c>
    </row>
    <row r="328" spans="1:43" ht="17.100000000000001" customHeight="1" x14ac:dyDescent="0.2">
      <c r="A328" s="318" t="str">
        <f>IF('Basis-Tabelle-Samen'!A321="","",IF($C$1="Deutsch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28" s="319" t="str">
        <f>'Basis-Tabelle-Samen'!I321</f>
        <v>Faucaria tigrina</v>
      </c>
      <c r="C328" s="316" t="str">
        <f>IF($C$1="Bulgarisch - BG",'Basis-Tabelle-Samen'!Z321,
IF($C$1="Dänisch - DK",'Basis-Tabelle-Samen'!AA321,
IF($C$1="Deutsch - DE",'Basis-Tabelle-Samen'!AB321,
IF($C$1="Englisch - UK",'Basis-Tabelle-Samen'!AC321,
IF($C$1="Estnisch - EE",'Basis-Tabelle-Samen'!AD321,
IF($C$1="Finnisch - FI",'Basis-Tabelle-Samen'!AE321,
IF($C$1="Französisch - FR",'Basis-Tabelle-Samen'!AF321,
IF($C$1="Griechisch - GR",'Basis-Tabelle-Samen'!AG321,
IF($C$1="Irisch - IE",'Basis-Tabelle-Samen'!AH321,
IF($C$1="Isländisch - IS",'Basis-Tabelle-Samen'!AI321,
IF($C$1="Italienisch - IT",'Basis-Tabelle-Samen'!AJ321,
IF($C$1="Japanisch - JP",'Basis-Tabelle-Samen'!AK321,
IF($C$1="Kroatisch - HR",'Basis-Tabelle-Samen'!AL321,
IF($C$1="Lettisch - LV",'Basis-Tabelle-Samen'!AM321,
IF($C$1="Litauisch - LT",'Basis-Tabelle-Samen'!AN321,
IF($C$1="Maltesisch - MT",'Basis-Tabelle-Samen'!AO321,
IF($C$1="Niederländisch - NL",'Basis-Tabelle-Samen'!AP321,
IF($C$1="Norwegisch - NO",'Basis-Tabelle-Samen'!AQ321,
IF($C$1="Polnisch - PL",'Basis-Tabelle-Samen'!AR321,
IF($C$1="Portugiesisch - PT",'Basis-Tabelle-Samen'!AS321,
IF($C$1="Rumänisch - RO",'Basis-Tabelle-Samen'!AT321,
IF($C$1="Schwedisch - SE",'Basis-Tabelle-Samen'!AU321,
IF($C$1="Slowakisch - SK",'Basis-Tabelle-Samen'!AV321,
IF($C$1="Slowenisch - SI",'Basis-Tabelle-Samen'!AW321,
IF($C$1="Spanisch - ES",'Basis-Tabelle-Samen'!AX321,
IF($C$1="Tschechisch - CZ",'Basis-Tabelle-Samen'!AY321,
IF($C$1="Türkisch - TR",'Basis-Tabelle-Samen'!AZ321,
IF($C$1="Ungarisch - HU",'Basis-Tabelle-Samen'!BA321,
" ACHTUNG"))))))))))))))))))))))))))))</f>
        <v>Tiger Jaw</v>
      </c>
      <c r="D328" s="320">
        <f>'Basis-Tabelle-Samen'!F321</f>
        <v>40</v>
      </c>
      <c r="E328" s="321" t="str">
        <f>'Basis-Tabelle-Samen'!H321</f>
        <v>7 %</v>
      </c>
      <c r="F328" s="322" t="str">
        <f>IF('Basis-Tabelle-Samen'!G321="","",'Basis-Tabelle-Samen'!G321)</f>
        <v>08</v>
      </c>
      <c r="G328" s="320">
        <f>'Basis-Tabelle-Samen'!C321</f>
        <v>19411</v>
      </c>
      <c r="H328" s="323">
        <f>'Basis-Tabelle-Samen'!D321</f>
        <v>4055473194110</v>
      </c>
      <c r="I328" s="324">
        <f>'Basis-Tabelle-Samen'!E321</f>
        <v>1.85</v>
      </c>
      <c r="J328" s="325">
        <f t="shared" si="5"/>
        <v>12</v>
      </c>
      <c r="K328" s="326">
        <f>'Basis-Tabelle-Samen'!K321</f>
        <v>79411</v>
      </c>
      <c r="L328" s="323">
        <f>'Basis-Tabelle-Samen'!L321</f>
        <v>4055473794112</v>
      </c>
      <c r="M328" s="324">
        <f>'Basis-Tabelle-Samen'!M321</f>
        <v>2.4500000000000002</v>
      </c>
      <c r="N328" s="326">
        <f>IF(K328&lt;1,"",'3'!$I$15)</f>
        <v>15</v>
      </c>
      <c r="O328" s="327">
        <f>IF(K328&lt;1,"",'3'!$J$11)</f>
        <v>90</v>
      </c>
      <c r="P328" s="326">
        <f>'Basis-Tabelle-Samen'!N321</f>
        <v>89411</v>
      </c>
      <c r="Q328" s="323">
        <f>'Basis-Tabelle-Samen'!O321</f>
        <v>4055473894119</v>
      </c>
      <c r="R328" s="328">
        <f>'Basis-Tabelle-Samen'!P321</f>
        <v>3.75</v>
      </c>
      <c r="S328" s="326">
        <f>IF(R328&lt;1,"",'3'!$M$15)</f>
        <v>18</v>
      </c>
      <c r="T328" s="327">
        <f>IF(R328&lt;1,"",'3'!$N$11)</f>
        <v>72</v>
      </c>
      <c r="U328" s="326">
        <f>'Basis-Tabelle-Samen'!Q321</f>
        <v>59411</v>
      </c>
      <c r="V328" s="323">
        <f>'Basis-Tabelle-Samen'!R321</f>
        <v>4055473594118</v>
      </c>
      <c r="W328" s="324">
        <f>'Basis-Tabelle-Samen'!S321</f>
        <v>4.95</v>
      </c>
      <c r="X328" s="326">
        <f>IF(U328&lt;1,"",'3'!$Q$15)</f>
        <v>6</v>
      </c>
      <c r="Y328" s="327">
        <f>IF(U328&lt;1,"",'3'!$R$11)</f>
        <v>24</v>
      </c>
      <c r="Z328" s="326">
        <f>'Basis-Tabelle-Samen'!T321</f>
        <v>39411</v>
      </c>
      <c r="AA328" s="323">
        <f>'Basis-Tabelle-Samen'!U321</f>
        <v>4055473394114</v>
      </c>
      <c r="AB328" s="324">
        <f>'Basis-Tabelle-Samen'!V321</f>
        <v>6.75</v>
      </c>
      <c r="AC328" s="326">
        <f>IF(Z328&lt;1,"",'3'!$U$15)</f>
        <v>6</v>
      </c>
      <c r="AD328" s="327">
        <f>IF(Z328&lt;1,"",'3'!$V$11)</f>
        <v>24</v>
      </c>
      <c r="AE328" s="326">
        <f>'Basis-Tabelle-Samen'!W321</f>
        <v>69411</v>
      </c>
      <c r="AF328" s="323">
        <f>'Basis-Tabelle-Samen'!X321</f>
        <v>4055473694115</v>
      </c>
      <c r="AG328" s="324">
        <f>'Basis-Tabelle-Samen'!Y321</f>
        <v>2.95</v>
      </c>
      <c r="AH328" s="326">
        <f>IF(AE328&lt;1,"",'3'!$Y$15)</f>
        <v>8</v>
      </c>
      <c r="AI328" s="327">
        <f>IF(AE328&lt;1,"",'3'!$Z$11)</f>
        <v>64</v>
      </c>
      <c r="AJ328" s="315"/>
      <c r="AK328" s="316" t="str">
        <f>IF(G328&lt;1,"",
IF($C$1="Bulgarisch - BG",HYPERLINK(CONCATENATE("https://www.saflax.de/0-WVK-Retail/Bilder-Pictures/SAFLAX-",'Basis-Tabelle-Samen'!C321,"-",'Basis-Tabelle-Samen'!J321,"-seed-package-front-cr-bulgarian.jpg")),
IF($C$1="Dänisch - DK",HYPERLINK(CONCATENATE("https://www.saflax.de/0-WVK-Retail/Bilder-Pictures/SAFLAX-",'Basis-Tabelle-Samen'!C321,"-",'Basis-Tabelle-Samen'!J321,"-seed-package-front-cr-danish.jpg")),
IF($C$1="Deutsch - DE",HYPERLINK(CONCATENATE("https://www.saflax.de/0-WVK-Retail/Bilder-Pictures/SAFLAX-",'Basis-Tabelle-Samen'!C321,"-",'Basis-Tabelle-Samen'!J321,"-seed-package-front-cr-german.jpg")),
IF($C$1="Englisch - UK",HYPERLINK(CONCATENATE("https://www.saflax.de/0-WVK-Retail/Bilder-Pictures/SAFLAX-",'Basis-Tabelle-Samen'!C321,"-",'Basis-Tabelle-Samen'!J321,"-seed-package-front-cr-english.jpg")),
IF($C$1="Estnisch - EE",HYPERLINK(CONCATENATE("https://www.saflax.de/0-WVK-Retail/Bilder-Pictures/SAFLAX-",'Basis-Tabelle-Samen'!C321,"-",'Basis-Tabelle-Samen'!J321,"-seed-package-front-cr-estonian.jpg")),
IF($C$1="Finnisch - FI",HYPERLINK(CONCATENATE("https://www.saflax.de/0-WVK-Retail/Bilder-Pictures/SAFLAX-",'Basis-Tabelle-Samen'!C321,"-",'Basis-Tabelle-Samen'!J321,"-seed-package-front-cr-finnish.jpg")),
IF($C$1="Französisch - FR",HYPERLINK(CONCATENATE("https://www.saflax.de/0-WVK-Retail/Bilder-Pictures/SAFLAX-",'Basis-Tabelle-Samen'!C321,"-",'Basis-Tabelle-Samen'!J321,"-seed-package-front-cr-french.jpg")),
IF($C$1="Griechisch - GR",HYPERLINK(CONCATENATE("https://www.saflax.de/0-WVK-Retail/Bilder-Pictures/SAFLAX-",'Basis-Tabelle-Samen'!C321,"-",'Basis-Tabelle-Samen'!J321,"-seed-package-front-cr-greek.jpg")),
IF($C$1="Irisch - IE",HYPERLINK(CONCATENATE("https://www.saflax.de/0-WVK-Retail/Bilder-Pictures/SAFLAX-",'Basis-Tabelle-Samen'!C321,"-",'Basis-Tabelle-Samen'!J321,"-seed-package-front-cr-irish.jpg")),
IF($C$1="Isländisch - IS",HYPERLINK(CONCATENATE("https://www.saflax.de/0-WVK-Retail/Bilder-Pictures/SAFLAX-",'Basis-Tabelle-Samen'!C321,"-",'Basis-Tabelle-Samen'!J321,"-seed-package-front-cr-icelandic.jpg")),
IF($C$1="Italienisch - IT",HYPERLINK(CONCATENATE("https://www.saflax.de/0-WVK-Retail/Bilder-Pictures/SAFLAX-",'Basis-Tabelle-Samen'!C321,"-",'Basis-Tabelle-Samen'!J321,"-seed-package-front-cr-italian.jpg")),
IF($C$1="Japanisch - JP",HYPERLINK(CONCATENATE("https://www.saflax.de/0-WVK-Retail/Bilder-Pictures/SAFLAX-",'Basis-Tabelle-Samen'!C321,"-",'Basis-Tabelle-Samen'!J321,"-seed-package-front-cr-japanese.jpg")),
IF($C$1="Kroatisch - HR",HYPERLINK(CONCATENATE("https://www.saflax.de/0-WVK-Retail/Bilder-Pictures/SAFLAX-",'Basis-Tabelle-Samen'!C321,"-",'Basis-Tabelle-Samen'!J321,"-seed-package-front-cr-croatian.jpg")),
IF($C$1="Lettisch - LV",HYPERLINK(CONCATENATE("https://www.saflax.de/0-WVK-Retail/Bilder-Pictures/SAFLAX-",'Basis-Tabelle-Samen'!C321,"-",'Basis-Tabelle-Samen'!J321,"-seed-package-front-cr-latvian.jpg")),
IF($C$1="Litauisch - LT",HYPERLINK(CONCATENATE("https://www.saflax.de/0-WVK-Retail/Bilder-Pictures/SAFLAX-",'Basis-Tabelle-Samen'!C321,"-",'Basis-Tabelle-Samen'!J321,"-seed-package-front-cr-lithuanian.jpg")),
IF($C$1="Maltesisch - MT",HYPERLINK(CONCATENATE("https://www.saflax.de/0-WVK-Retail/Bilder-Pictures/SAFLAX-",'Basis-Tabelle-Samen'!C321,"-",'Basis-Tabelle-Samen'!J321,"-seed-package-front-cr-maltese.jpg")),
IF($C$1="Niederländisch - NL",HYPERLINK(CONCATENATE("https://www.saflax.de/0-WVK-Retail/Bilder-Pictures/SAFLAX-",'Basis-Tabelle-Samen'!C321,"-",'Basis-Tabelle-Samen'!J321,"-seed-package-front-cr-dutch.jpg")),
IF($C$1="Norwegisch - NO",HYPERLINK(CONCATENATE("https://www.saflax.de/0-WVK-Retail/Bilder-Pictures/SAFLAX-",'Basis-Tabelle-Samen'!C321,"-",'Basis-Tabelle-Samen'!J321,"-seed-package-front-cr-nowegian.jpg")),
IF($C$1="Polnisch - PL",HYPERLINK(CONCATENATE("https://www.saflax.de/0-WVK-Retail/Bilder-Pictures/SAFLAX-",'Basis-Tabelle-Samen'!C321,"-",'Basis-Tabelle-Samen'!J321,"-seed-package-front-cr-polish.jpg")),
IF($C$1="Portugiesisch - PT",HYPERLINK(CONCATENATE("https://www.saflax.de/0-WVK-Retail/Bilder-Pictures/SAFLAX-",'Basis-Tabelle-Samen'!C321,"-",'Basis-Tabelle-Samen'!J321,"-seed-package-front-cr-portuguese.jpg")),
IF($C$1="Rumänisch - RO",HYPERLINK(CONCATENATE("https://www.saflax.de/0-WVK-Retail/Bilder-Pictures/SAFLAX-",'Basis-Tabelle-Samen'!C321,"-",'Basis-Tabelle-Samen'!J321,"-seed-package-front-cr-romanian.jpg")),
IF($C$1="Schwedisch - SE",HYPERLINK(CONCATENATE("https://www.saflax.de/0-WVK-Retail/Bilder-Pictures/SAFLAX-",'Basis-Tabelle-Samen'!C321,"-",'Basis-Tabelle-Samen'!J321,"-seed-package-front-cr-swedish.jpg")),
IF($C$1="Slowakisch - SK",HYPERLINK(CONCATENATE("https://www.saflax.de/0-WVK-Retail/Bilder-Pictures/SAFLAX-",'Basis-Tabelle-Samen'!C321,"-",'Basis-Tabelle-Samen'!J321,"-seed-package-front-cr-slovak.jpg")),
IF($C$1="Slowenisch - SI",HYPERLINK(CONCATENATE("https://www.saflax.de/0-WVK-Retail/Bilder-Pictures/SAFLAX-",'Basis-Tabelle-Samen'!C321,"-",'Basis-Tabelle-Samen'!J321,"-seed-package-front-cr-slovenian.jpg")),
IF($C$1="Spanisch - ES",HYPERLINK(CONCATENATE("https://www.saflax.de/0-WVK-Retail/Bilder-Pictures/SAFLAX-",'Basis-Tabelle-Samen'!C321,"-",'Basis-Tabelle-Samen'!J321,"-seed-package-front-cr-spanish.jpg")),
IF($C$1="Tschechisch - CZ",HYPERLINK(CONCATENATE("https://www.saflax.de/0-WVK-Retail/Bilder-Pictures/SAFLAX-",'Basis-Tabelle-Samen'!C321,"-",'Basis-Tabelle-Samen'!J321,"-seed-package-front-cr-czech.jpg")),
IF($C$1="Türkisch - TR",HYPERLINK(CONCATENATE("https://www.saflax.de/0-WVK-Retail/Bilder-Pictures/SAFLAX-",'Basis-Tabelle-Samen'!C321,"-",'Basis-Tabelle-Samen'!J321,"-seed-package-front-cr-turkish.jpg")),
IF($C$1="Ungarisch - HU",HYPERLINK(CONCATENATE("https://www.saflax.de/0-WVK-Retail/Bilder-Pictures/SAFLAX-",'Basis-Tabelle-Samen'!C321,"-",'Basis-Tabelle-Samen'!J321,"-seed-package-front-cr-hungarian.jpg")),
" ACHTUNG")))))))))))))))))))))))))))))</f>
        <v>https://www.saflax.de/0-WVK-Retail/Bilder-Pictures/SAFLAX-19411-faucaria-tigrina-seed-package-front-cr-english.jpg</v>
      </c>
      <c r="AL328" s="330" t="str">
        <f>IF(G328&lt;1,"",
IF($C$1="Bulgarisch - BG",HYPERLINK(CONCATENATE("https://www.saflax.de/0-WVK-Retail/Bilder-Pictures/SAFLAX-",'Basis-Tabelle-Samen'!C321,"-",'Basis-Tabelle-Samen'!J321,"-seed-package-back-cr-bulgarian.jpg")),
IF($C$1="Dänisch - DK",HYPERLINK(CONCATENATE("https://www.saflax.de/0-WVK-Retail/Bilder-Pictures/SAFLAX-",'Basis-Tabelle-Samen'!C321,"-",'Basis-Tabelle-Samen'!J321,"-seed-package-back-cr-danish.jpg")),
IF($C$1="Deutsch - DE",HYPERLINK(CONCATENATE("https://www.saflax.de/0-WVK-Retail/Bilder-Pictures/SAFLAX-",'Basis-Tabelle-Samen'!C321,"-",'Basis-Tabelle-Samen'!J321,"-seed-package-back-cr-german.jpg")),
IF($C$1="Englisch - UK",HYPERLINK(CONCATENATE("https://www.saflax.de/0-WVK-Retail/Bilder-Pictures/SAFLAX-",'Basis-Tabelle-Samen'!C321,"-",'Basis-Tabelle-Samen'!J321,"-seed-package-back-cr-english.jpg")),
IF($C$1="Estnisch - EE",HYPERLINK(CONCATENATE("https://www.saflax.de/0-WVK-Retail/Bilder-Pictures/SAFLAX-",'Basis-Tabelle-Samen'!C321,"-",'Basis-Tabelle-Samen'!J321,"-seed-package-back-cr-estonian.jpg")),
IF($C$1="Finnisch - FI",HYPERLINK(CONCATENATE("https://www.saflax.de/0-WVK-Retail/Bilder-Pictures/SAFLAX-",'Basis-Tabelle-Samen'!C321,"-",'Basis-Tabelle-Samen'!J321,"-seed-package-back-cr-finnish.jpg")),
IF($C$1="Französisch - FR",HYPERLINK(CONCATENATE("https://www.saflax.de/0-WVK-Retail/Bilder-Pictures/SAFLAX-",'Basis-Tabelle-Samen'!C321,"-",'Basis-Tabelle-Samen'!J321,"-seed-package-back-cr-french.jpg")),
IF($C$1="Griechisch - GR",HYPERLINK(CONCATENATE("https://www.saflax.de/0-WVK-Retail/Bilder-Pictures/SAFLAX-",'Basis-Tabelle-Samen'!C321,"-",'Basis-Tabelle-Samen'!J321,"-seed-package-back-cr-greek.jpg")),
IF($C$1="Irisch - IE",HYPERLINK(CONCATENATE("https://www.saflax.de/0-WVK-Retail/Bilder-Pictures/SAFLAX-",'Basis-Tabelle-Samen'!C321,"-",'Basis-Tabelle-Samen'!J321,"-seed-package-back-cr-irish.jpg")),
IF($C$1="Isländisch - IS",HYPERLINK(CONCATENATE("https://www.saflax.de/0-WVK-Retail/Bilder-Pictures/SAFLAX-",'Basis-Tabelle-Samen'!C321,"-",'Basis-Tabelle-Samen'!J321,"-seed-package-back-cr-icelandic.jpg")),
IF($C$1="Italienisch - IT",HYPERLINK(CONCATENATE("https://www.saflax.de/0-WVK-Retail/Bilder-Pictures/SAFLAX-",'Basis-Tabelle-Samen'!C321,"-",'Basis-Tabelle-Samen'!J321,"-seed-package-back-cr-italian.jpg")),
IF($C$1="Japanisch - JP",HYPERLINK(CONCATENATE("https://www.saflax.de/0-WVK-Retail/Bilder-Pictures/SAFLAX-",'Basis-Tabelle-Samen'!C321,"-",'Basis-Tabelle-Samen'!J321,"-seed-package-back-cr-japanese.jpg")),
IF($C$1="Kroatisch - HR",HYPERLINK(CONCATENATE("https://www.saflax.de/0-WVK-Retail/Bilder-Pictures/SAFLAX-",'Basis-Tabelle-Samen'!C321,"-",'Basis-Tabelle-Samen'!J321,"-seed-package-back-cr-croatian.jpg")),
IF($C$1="Lettisch - LV",HYPERLINK(CONCATENATE("https://www.saflax.de/0-WVK-Retail/Bilder-Pictures/SAFLAX-",'Basis-Tabelle-Samen'!C321,"-",'Basis-Tabelle-Samen'!J321,"-seed-package-back-cr-latvian.jpg")),
IF($C$1="Litauisch - LT",HYPERLINK(CONCATENATE("https://www.saflax.de/0-WVK-Retail/Bilder-Pictures/SAFLAX-",'Basis-Tabelle-Samen'!C321,"-",'Basis-Tabelle-Samen'!J321,"-seed-package-back-cr-lithuanian.jpg")),
IF($C$1="Maltesisch - MT",HYPERLINK(CONCATENATE("https://www.saflax.de/0-WVK-Retail/Bilder-Pictures/SAFLAX-",'Basis-Tabelle-Samen'!C321,"-",'Basis-Tabelle-Samen'!J321,"-seed-package-back-cr-maltese.jpg")),
IF($C$1="Niederländisch - NL",HYPERLINK(CONCATENATE("https://www.saflax.de/0-WVK-Retail/Bilder-Pictures/SAFLAX-",'Basis-Tabelle-Samen'!C321,"-",'Basis-Tabelle-Samen'!J321,"-seed-package-back-cr-dutch.jpg")),
IF($C$1="Norwegisch - NO",HYPERLINK(CONCATENATE("https://www.saflax.de/0-WVK-Retail/Bilder-Pictures/SAFLAX-",'Basis-Tabelle-Samen'!C321,"-",'Basis-Tabelle-Samen'!J321,"-seed-package-back-cr-nowegian.jpg")),
IF($C$1="Polnisch - PL",HYPERLINK(CONCATENATE("https://www.saflax.de/0-WVK-Retail/Bilder-Pictures/SAFLAX-",'Basis-Tabelle-Samen'!C321,"-",'Basis-Tabelle-Samen'!J321,"-seed-package-back-cr-polish.jpg")),
IF($C$1="Portugiesisch - PT",HYPERLINK(CONCATENATE("https://www.saflax.de/0-WVK-Retail/Bilder-Pictures/SAFLAX-",'Basis-Tabelle-Samen'!C321,"-",'Basis-Tabelle-Samen'!J321,"-seed-package-back-cr-portuguese.jpg")),
IF($C$1="Rumänisch - RO",HYPERLINK(CONCATENATE("https://www.saflax.de/0-WVK-Retail/Bilder-Pictures/SAFLAX-",'Basis-Tabelle-Samen'!C321,"-",'Basis-Tabelle-Samen'!J321,"-seed-package-back-cr-romanian.jpg")),
IF($C$1="Schwedisch - SE",HYPERLINK(CONCATENATE("https://www.saflax.de/0-WVK-Retail/Bilder-Pictures/SAFLAX-",'Basis-Tabelle-Samen'!C321,"-",'Basis-Tabelle-Samen'!J321,"-seed-package-back-cr-swedish.jpg")),
IF($C$1="Slowakisch - SK",HYPERLINK(CONCATENATE("https://www.saflax.de/0-WVK-Retail/Bilder-Pictures/SAFLAX-",'Basis-Tabelle-Samen'!C321,"-",'Basis-Tabelle-Samen'!J321,"-seed-package-back-cr-slovak.jpg")),
IF($C$1="Slowenisch - SI",HYPERLINK(CONCATENATE("https://www.saflax.de/0-WVK-Retail/Bilder-Pictures/SAFLAX-",'Basis-Tabelle-Samen'!C321,"-",'Basis-Tabelle-Samen'!J321,"-seed-package-back-cr-slovenian.jpg")),
IF($C$1="Spanisch - ES",HYPERLINK(CONCATENATE("https://www.saflax.de/0-WVK-Retail/Bilder-Pictures/SAFLAX-",'Basis-Tabelle-Samen'!C321,"-",'Basis-Tabelle-Samen'!J321,"-seed-package-back-cr-spanish.jpg")),
IF($C$1="Tschechisch - CZ",HYPERLINK(CONCATENATE("https://www.saflax.de/0-WVK-Retail/Bilder-Pictures/SAFLAX-",'Basis-Tabelle-Samen'!C321,"-",'Basis-Tabelle-Samen'!J321,"-seed-package-back-cr-czech.jpg")),
IF($C$1="Türkisch - TR",HYPERLINK(CONCATENATE("https://www.saflax.de/0-WVK-Retail/Bilder-Pictures/SAFLAX-",'Basis-Tabelle-Samen'!C321,"-",'Basis-Tabelle-Samen'!J321,"-seed-package-back-cr-turkish.jpg")),
IF($C$1="Ungarisch - HU",HYPERLINK(CONCATENATE("https://www.saflax.de/0-WVK-Retail/Bilder-Pictures/SAFLAX-",'Basis-Tabelle-Samen'!C321,"-",'Basis-Tabelle-Samen'!J321,"-seed-package-back-cr-hungarian.jpg")),
" ACHTUNG")))))))))))))))))))))))))))))</f>
        <v>https://www.saflax.de/0-WVK-Retail/Bilder-Pictures/SAFLAX-19411-faucaria-tigrina-seed-package-back-cr-english.jpg</v>
      </c>
      <c r="AM328" s="330" t="str">
        <f>IF(H328&lt;1,"",
IF($C$1="Bulgarisch - BG",HYPERLINK(CONCATENATE("https://www.saflax.de/0-WVK-Retail/Bilder-Pictures/SAFLAX-",'Basis-Tabelle-Samen'!K321,"-",'Basis-Tabelle-Samen'!J321,"-garden-to-go-mini-bulgarian.jpg")),
IF($C$1="Dänisch - DK",HYPERLINK(CONCATENATE("https://www.saflax.de/0-WVK-Retail/Bilder-Pictures/SAFLAX-",'Basis-Tabelle-Samen'!K321,"-",'Basis-Tabelle-Samen'!J321,"-garden-to-go-mini-danish.jpg")),
IF($C$1="Deutsch - DE",HYPERLINK(CONCATENATE("https://www.saflax.de/0-WVK-Retail/Bilder-Pictures/SAFLAX-",'Basis-Tabelle-Samen'!K321,"-",'Basis-Tabelle-Samen'!J321,"-garden-to-go-mini-german.jpg")),
IF($C$1="Englisch - UK",HYPERLINK(CONCATENATE("https://www.saflax.de/0-WVK-Retail/Bilder-Pictures/SAFLAX-",'Basis-Tabelle-Samen'!K321,"-",'Basis-Tabelle-Samen'!J321,"-garden-to-go-mini-english.jpg")),
IF($C$1="Estnisch - EE",HYPERLINK(CONCATENATE("https://www.saflax.de/0-WVK-Retail/Bilder-Pictures/SAFLAX-",'Basis-Tabelle-Samen'!K321,"-",'Basis-Tabelle-Samen'!J321,"-garden-to-go-mini-estonian.jpg")),
IF($C$1="Finnisch - FI",HYPERLINK(CONCATENATE("https://www.saflax.de/0-WVK-Retail/Bilder-Pictures/SAFLAX-",'Basis-Tabelle-Samen'!K321,"-",'Basis-Tabelle-Samen'!J321,"-garden-to-go-mini-finnish.jpg")),
IF($C$1="Französisch - FR",HYPERLINK(CONCATENATE("https://www.saflax.de/0-WVK-Retail/Bilder-Pictures/SAFLAX-",'Basis-Tabelle-Samen'!K321,"-",'Basis-Tabelle-Samen'!J321,"-garden-to-go-mini-french.jpg")),
IF($C$1="Griechisch - GR",HYPERLINK(CONCATENATE("https://www.saflax.de/0-WVK-Retail/Bilder-Pictures/SAFLAX-",'Basis-Tabelle-Samen'!K321,"-",'Basis-Tabelle-Samen'!J321,"-garden-to-go-mini-greek.jpg")),
IF($C$1="Irisch - IE",HYPERLINK(CONCATENATE("https://www.saflax.de/0-WVK-Retail/Bilder-Pictures/SAFLAX-",'Basis-Tabelle-Samen'!K321,"-",'Basis-Tabelle-Samen'!J321,"-garden-to-go-mini-irish.jpg")),
IF($C$1="Isländisch - IS",HYPERLINK(CONCATENATE("https://www.saflax.de/0-WVK-Retail/Bilder-Pictures/SAFLAX-",'Basis-Tabelle-Samen'!K321,"-",'Basis-Tabelle-Samen'!J321,"-garden-to-go-mini-icelandic.jpg")),
IF($C$1="Italienisch - IT",HYPERLINK(CONCATENATE("https://www.saflax.de/0-WVK-Retail/Bilder-Pictures/SAFLAX-",'Basis-Tabelle-Samen'!K321,"-",'Basis-Tabelle-Samen'!J321,"-garden-to-go-mini-italian.jpg")),
IF($C$1="Japanisch - JP",HYPERLINK(CONCATENATE("https://www.saflax.de/0-WVK-Retail/Bilder-Pictures/SAFLAX-",'Basis-Tabelle-Samen'!K321,"-",'Basis-Tabelle-Samen'!J321,"-garden-to-go-mini-japanese.jpg")),
IF($C$1="Kroatisch - HR",HYPERLINK(CONCATENATE("https://www.saflax.de/0-WVK-Retail/Bilder-Pictures/SAFLAX-",'Basis-Tabelle-Samen'!K321,"-",'Basis-Tabelle-Samen'!J321,"-garden-to-go-mini-croatian.jpg")),
IF($C$1="Lettisch - LV",HYPERLINK(CONCATENATE("https://www.saflax.de/0-WVK-Retail/Bilder-Pictures/SAFLAX-",'Basis-Tabelle-Samen'!K321,"-",'Basis-Tabelle-Samen'!J321,"-garden-to-go-mini-latvian.jpg")),
IF($C$1="Litauisch - LT",HYPERLINK(CONCATENATE("https://www.saflax.de/0-WVK-Retail/Bilder-Pictures/SAFLAX-",'Basis-Tabelle-Samen'!K321,"-",'Basis-Tabelle-Samen'!J321,"-garden-to-go-mini-lithuanian.jpg")),
IF($C$1="Maltesisch - MT",HYPERLINK(CONCATENATE("https://www.saflax.de/0-WVK-Retail/Bilder-Pictures/SAFLAX-",'Basis-Tabelle-Samen'!K321,"-",'Basis-Tabelle-Samen'!J321,"-garden-to-go-mini-maltese.jpg")),
IF($C$1="Niederländisch - NL",HYPERLINK(CONCATENATE("https://www.saflax.de/0-WVK-Retail/Bilder-Pictures/SAFLAX-",'Basis-Tabelle-Samen'!K321,"-",'Basis-Tabelle-Samen'!J321,"-garden-to-go-mini-dutch.jpg")),
IF($C$1="Norwegisch - NO",HYPERLINK(CONCATENATE("https://www.saflax.de/0-WVK-Retail/Bilder-Pictures/SAFLAX-",'Basis-Tabelle-Samen'!K321,"-",'Basis-Tabelle-Samen'!J321,"-garden-to-go-mini-nowegian.jpg")),
IF($C$1="Polnisch - PL",HYPERLINK(CONCATENATE("https://www.saflax.de/0-WVK-Retail/Bilder-Pictures/SAFLAX-",'Basis-Tabelle-Samen'!K321,"-",'Basis-Tabelle-Samen'!J321,"-garden-to-go-mini-polish.jpg")),
IF($C$1="Portugiesisch - PT",HYPERLINK(CONCATENATE("https://www.saflax.de/0-WVK-Retail/Bilder-Pictures/SAFLAX-",'Basis-Tabelle-Samen'!K321,"-",'Basis-Tabelle-Samen'!J321,"-garden-to-go-mini-portuguese.jpg")),
IF($C$1="Rumänisch - RO",HYPERLINK(CONCATENATE("https://www.saflax.de/0-WVK-Retail/Bilder-Pictures/SAFLAX-",'Basis-Tabelle-Samen'!K321,"-",'Basis-Tabelle-Samen'!J321,"-garden-to-go-mini-romanian.jpg")),
IF($C$1="Schwedisch - SE",HYPERLINK(CONCATENATE("https://www.saflax.de/0-WVK-Retail/Bilder-Pictures/SAFLAX-",'Basis-Tabelle-Samen'!K321,"-",'Basis-Tabelle-Samen'!J321,"-garden-to-go-mini-swedish.jpg")),
IF($C$1="Slowakisch - SK",HYPERLINK(CONCATENATE("https://www.saflax.de/0-WVK-Retail/Bilder-Pictures/SAFLAX-",'Basis-Tabelle-Samen'!K321,"-",'Basis-Tabelle-Samen'!J321,"-garden-to-go-mini-slovak.jpg")),
IF($C$1="Slowenisch - SI",HYPERLINK(CONCATENATE("https://www.saflax.de/0-WVK-Retail/Bilder-Pictures/SAFLAX-",'Basis-Tabelle-Samen'!K321,"-",'Basis-Tabelle-Samen'!J321,"-garden-to-go-mini-slovenian.jpg")),
IF($C$1="Spanisch - ES",HYPERLINK(CONCATENATE("https://www.saflax.de/0-WVK-Retail/Bilder-Pictures/SAFLAX-",'Basis-Tabelle-Samen'!K321,"-",'Basis-Tabelle-Samen'!J321,"-garden-to-go-mini-spanish.jpg")),
IF($C$1="Tschechisch - CZ",HYPERLINK(CONCATENATE("https://www.saflax.de/0-WVK-Retail/Bilder-Pictures/SAFLAX-",'Basis-Tabelle-Samen'!K321,"-",'Basis-Tabelle-Samen'!J321,"-garden-to-go-mini-czech.jpg")),
IF($C$1="Türkisch - TR",HYPERLINK(CONCATENATE("https://www.saflax.de/0-WVK-Retail/Bilder-Pictures/SAFLAX-",'Basis-Tabelle-Samen'!K321,"-",'Basis-Tabelle-Samen'!J321,"-garden-to-go-mini-turkish.jpg")),
IF($C$1="Ungarisch - HU",HYPERLINK(CONCATENATE("https://www.saflax.de/0-WVK-Retail/Bilder-Pictures/SAFLAX-",'Basis-Tabelle-Samen'!K321,"-",'Basis-Tabelle-Samen'!J321,"-garden-to-go-mini-hungarian.jpg")),
" ACHTUNG")))))))))))))))))))))))))))))</f>
        <v>https://www.saflax.de/0-WVK-Retail/Bilder-Pictures/SAFLAX-79411-faucaria-tigrina-garden-to-go-mini-english.jpg</v>
      </c>
      <c r="AN328" s="330" t="str">
        <f>IF(I328&lt;1,"",
IF($C$1="Bulgarisch - BG",HYPERLINK(CONCATENATE("https://www.saflax.de/0-WVK-Retail/Bilder-Pictures/SAFLAX-",'Basis-Tabelle-Samen'!N321,"-",'Basis-Tabelle-Samen'!J321,"-garden-to-go-lite-bulgarian.jpg")),
IF($C$1="Dänisch - DK",HYPERLINK(CONCATENATE("https://www.saflax.de/0-WVK-Retail/Bilder-Pictures/SAFLAX-",'Basis-Tabelle-Samen'!N321,"-",'Basis-Tabelle-Samen'!J321,"-garden-to-go-lite-danish.jpg")),
IF($C$1="Deutsch - DE",HYPERLINK(CONCATENATE("https://www.saflax.de/0-WVK-Retail/Bilder-Pictures/SAFLAX-",'Basis-Tabelle-Samen'!N321,"-",'Basis-Tabelle-Samen'!J321,"-garden-to-go-lite-german.jpg")),
IF($C$1="Englisch - UK",HYPERLINK(CONCATENATE("https://www.saflax.de/0-WVK-Retail/Bilder-Pictures/SAFLAX-",'Basis-Tabelle-Samen'!N321,"-",'Basis-Tabelle-Samen'!J321,"-garden-to-go-lite-english.jpg")),
IF($C$1="Estnisch - EE",HYPERLINK(CONCATENATE("https://www.saflax.de/0-WVK-Retail/Bilder-Pictures/SAFLAX-",'Basis-Tabelle-Samen'!N321,"-",'Basis-Tabelle-Samen'!J321,"-garden-to-go-lite-estonian.jpg")),
IF($C$1="Finnisch - FI",HYPERLINK(CONCATENATE("https://www.saflax.de/0-WVK-Retail/Bilder-Pictures/SAFLAX-",'Basis-Tabelle-Samen'!N321,"-",'Basis-Tabelle-Samen'!J321,"-garden-to-go-lite-finnish.jpg")),
IF($C$1="Französisch - FR",HYPERLINK(CONCATENATE("https://www.saflax.de/0-WVK-Retail/Bilder-Pictures/SAFLAX-",'Basis-Tabelle-Samen'!N321,"-",'Basis-Tabelle-Samen'!J321,"-garden-to-go-lite-french.jpg")),
IF($C$1="Griechisch - GR",HYPERLINK(CONCATENATE("https://www.saflax.de/0-WVK-Retail/Bilder-Pictures/SAFLAX-",'Basis-Tabelle-Samen'!N321,"-",'Basis-Tabelle-Samen'!J321,"-garden-to-go-lite-greek.jpg")),
IF($C$1="Irisch - IE",HYPERLINK(CONCATENATE("https://www.saflax.de/0-WVK-Retail/Bilder-Pictures/SAFLAX-",'Basis-Tabelle-Samen'!N321,"-",'Basis-Tabelle-Samen'!J321,"-garden-to-go-lite-irish.jpg")),
IF($C$1="Isländisch - IS",HYPERLINK(CONCATENATE("https://www.saflax.de/0-WVK-Retail/Bilder-Pictures/SAFLAX-",'Basis-Tabelle-Samen'!N321,"-",'Basis-Tabelle-Samen'!J321,"-garden-to-go-lite-icelandic.jpg")),
IF($C$1="Italienisch - IT",HYPERLINK(CONCATENATE("https://www.saflax.de/0-WVK-Retail/Bilder-Pictures/SAFLAX-",'Basis-Tabelle-Samen'!N321,"-",'Basis-Tabelle-Samen'!J321,"-garden-to-go-lite-italian.jpg")),
IF($C$1="Japanisch - JP",HYPERLINK(CONCATENATE("https://www.saflax.de/0-WVK-Retail/Bilder-Pictures/SAFLAX-",'Basis-Tabelle-Samen'!N321,"-",'Basis-Tabelle-Samen'!J321,"-garden-to-go-lite-japanese.jpg")),
IF($C$1="Kroatisch - HR",HYPERLINK(CONCATENATE("https://www.saflax.de/0-WVK-Retail/Bilder-Pictures/SAFLAX-",'Basis-Tabelle-Samen'!N321,"-",'Basis-Tabelle-Samen'!J321,"-garden-to-go-lite-croatian.jpg")),
IF($C$1="Lettisch - LV",HYPERLINK(CONCATENATE("https://www.saflax.de/0-WVK-Retail/Bilder-Pictures/SAFLAX-",'Basis-Tabelle-Samen'!N321,"-",'Basis-Tabelle-Samen'!J321,"-garden-to-go-lite-latvian.jpg")),
IF($C$1="Litauisch - LT",HYPERLINK(CONCATENATE("https://www.saflax.de/0-WVK-Retail/Bilder-Pictures/SAFLAX-",'Basis-Tabelle-Samen'!N321,"-",'Basis-Tabelle-Samen'!J321,"-garden-to-go-lite-lithuanian.jpg")),
IF($C$1="Maltesisch - MT",HYPERLINK(CONCATENATE("https://www.saflax.de/0-WVK-Retail/Bilder-Pictures/SAFLAX-",'Basis-Tabelle-Samen'!N321,"-",'Basis-Tabelle-Samen'!J321,"-garden-to-go-lite-maltese.jpg")),
IF($C$1="Niederländisch - NL",HYPERLINK(CONCATENATE("https://www.saflax.de/0-WVK-Retail/Bilder-Pictures/SAFLAX-",'Basis-Tabelle-Samen'!N321,"-",'Basis-Tabelle-Samen'!J321,"-garden-to-go-lite-dutch.jpg")),
IF($C$1="Norwegisch - NO",HYPERLINK(CONCATENATE("https://www.saflax.de/0-WVK-Retail/Bilder-Pictures/SAFLAX-",'Basis-Tabelle-Samen'!N321,"-",'Basis-Tabelle-Samen'!J321,"-garden-to-go-lite-nowegian.jpg")),
IF($C$1="Polnisch - PL",HYPERLINK(CONCATENATE("https://www.saflax.de/0-WVK-Retail/Bilder-Pictures/SAFLAX-",'Basis-Tabelle-Samen'!N321,"-",'Basis-Tabelle-Samen'!J321,"-garden-to-go-lite-polish.jpg")),
IF($C$1="Portugiesisch - PT",HYPERLINK(CONCATENATE("https://www.saflax.de/0-WVK-Retail/Bilder-Pictures/SAFLAX-",'Basis-Tabelle-Samen'!N321,"-",'Basis-Tabelle-Samen'!J321,"-garden-to-go-lite-portuguese.jpg")),
IF($C$1="Rumänisch - RO",HYPERLINK(CONCATENATE("https://www.saflax.de/0-WVK-Retail/Bilder-Pictures/SAFLAX-",'Basis-Tabelle-Samen'!N321,"-",'Basis-Tabelle-Samen'!J321,"-garden-to-go-lite-romanian.jpg")),
IF($C$1="Schwedisch - SE",HYPERLINK(CONCATENATE("https://www.saflax.de/0-WVK-Retail/Bilder-Pictures/SAFLAX-",'Basis-Tabelle-Samen'!N321,"-",'Basis-Tabelle-Samen'!J321,"-garden-to-go-lite-swedish.jpg")),
IF($C$1="Slowakisch - SK",HYPERLINK(CONCATENATE("https://www.saflax.de/0-WVK-Retail/Bilder-Pictures/SAFLAX-",'Basis-Tabelle-Samen'!N321,"-",'Basis-Tabelle-Samen'!J321,"-garden-to-go-lite-slovak.jpg")),
IF($C$1="Slowenisch - SI",HYPERLINK(CONCATENATE("https://www.saflax.de/0-WVK-Retail/Bilder-Pictures/SAFLAX-",'Basis-Tabelle-Samen'!N321,"-",'Basis-Tabelle-Samen'!J321,"-garden-to-go-lite-slovenian.jpg")),
IF($C$1="Spanisch - ES",HYPERLINK(CONCATENATE("https://www.saflax.de/0-WVK-Retail/Bilder-Pictures/SAFLAX-",'Basis-Tabelle-Samen'!N321,"-",'Basis-Tabelle-Samen'!J321,"-garden-to-go-lite-spanish.jpg")),
IF($C$1="Tschechisch - CZ",HYPERLINK(CONCATENATE("https://www.saflax.de/0-WVK-Retail/Bilder-Pictures/SAFLAX-",'Basis-Tabelle-Samen'!N321,"-",'Basis-Tabelle-Samen'!J321,"-garden-to-go-lite-czech.jpg")),
IF($C$1="Türkisch - TR",HYPERLINK(CONCATENATE("https://www.saflax.de/0-WVK-Retail/Bilder-Pictures/SAFLAX-",'Basis-Tabelle-Samen'!N321,"-",'Basis-Tabelle-Samen'!J321,"-garden-to-go-lite-turkish.jpg")),
IF($C$1="Ungarisch - HU",HYPERLINK(CONCATENATE("https://www.saflax.de/0-WVK-Retail/Bilder-Pictures/SAFLAX-",'Basis-Tabelle-Samen'!N321,"-",'Basis-Tabelle-Samen'!J321,"-garden-to-go-lite-hungarian.jpg")),
" ACHTUNG")))))))))))))))))))))))))))))</f>
        <v>https://www.saflax.de/0-WVK-Retail/Bilder-Pictures/SAFLAX-89411-faucaria-tigrina-garden-to-go-lite-english.jpg</v>
      </c>
      <c r="AO328" s="330" t="str">
        <f>IF(J328&lt;1,"",
IF($C$1="Bulgarisch - BG",HYPERLINK(CONCATENATE("https://www.saflax.de/0-WVK-Retail/Bilder-Pictures/SAFLAX-",'Basis-Tabelle-Samen'!Q321,"-",'Basis-Tabelle-Samen'!J321,"-garden-to-go-bulgarian.jpg")),
IF($C$1="Dänisch - DK",HYPERLINK(CONCATENATE("https://www.saflax.de/0-WVK-Retail/Bilder-Pictures/SAFLAX-",'Basis-Tabelle-Samen'!Q321,"-",'Basis-Tabelle-Samen'!J321,"-garden-to-go-danish.jpg")),
IF($C$1="Deutsch - DE",HYPERLINK(CONCATENATE("https://www.saflax.de/0-WVK-Retail/Bilder-Pictures/SAFLAX-",'Basis-Tabelle-Samen'!Q321,"-",'Basis-Tabelle-Samen'!J321,"-garden-to-go-german.jpg")),
IF($C$1="Englisch - UK",HYPERLINK(CONCATENATE("https://www.saflax.de/0-WVK-Retail/Bilder-Pictures/SAFLAX-",'Basis-Tabelle-Samen'!Q321,"-",'Basis-Tabelle-Samen'!J321,"-garden-to-go-english.jpg")),
IF($C$1="Estnisch - EE",HYPERLINK(CONCATENATE("https://www.saflax.de/0-WVK-Retail/Bilder-Pictures/SAFLAX-",'Basis-Tabelle-Samen'!Q321,"-",'Basis-Tabelle-Samen'!J321,"-garden-to-go-estonian.jpg")),
IF($C$1="Finnisch - FI",HYPERLINK(CONCATENATE("https://www.saflax.de/0-WVK-Retail/Bilder-Pictures/SAFLAX-",'Basis-Tabelle-Samen'!Q321,"-",'Basis-Tabelle-Samen'!J321,"-garden-to-go-finnish.jpg")),
IF($C$1="Französisch - FR",HYPERLINK(CONCATENATE("https://www.saflax.de/0-WVK-Retail/Bilder-Pictures/SAFLAX-",'Basis-Tabelle-Samen'!Q321,"-",'Basis-Tabelle-Samen'!J321,"-garden-to-go-french.jpg")),
IF($C$1="Griechisch - GR",HYPERLINK(CONCATENATE("https://www.saflax.de/0-WVK-Retail/Bilder-Pictures/SAFLAX-",'Basis-Tabelle-Samen'!Q321,"-",'Basis-Tabelle-Samen'!J321,"-garden-to-go-greek.jpg")),
IF($C$1="Irisch - IE",HYPERLINK(CONCATENATE("https://www.saflax.de/0-WVK-Retail/Bilder-Pictures/SAFLAX-",'Basis-Tabelle-Samen'!Q321,"-",'Basis-Tabelle-Samen'!J321,"-garden-to-go-irish.jpg")),
IF($C$1="Isländisch - IS",HYPERLINK(CONCATENATE("https://www.saflax.de/0-WVK-Retail/Bilder-Pictures/SAFLAX-",'Basis-Tabelle-Samen'!Q321,"-",'Basis-Tabelle-Samen'!J321,"-garden-to-go-icelandic.jpg")),
IF($C$1="Italienisch - IT",HYPERLINK(CONCATENATE("https://www.saflax.de/0-WVK-Retail/Bilder-Pictures/SAFLAX-",'Basis-Tabelle-Samen'!Q321,"-",'Basis-Tabelle-Samen'!J321,"-garden-to-go-italian.jpg")),
IF($C$1="Japanisch - JP",HYPERLINK(CONCATENATE("https://www.saflax.de/0-WVK-Retail/Bilder-Pictures/SAFLAX-",'Basis-Tabelle-Samen'!Q321,"-",'Basis-Tabelle-Samen'!J321,"-garden-to-go-japanese.jpg")),
IF($C$1="Kroatisch - HR",HYPERLINK(CONCATENATE("https://www.saflax.de/0-WVK-Retail/Bilder-Pictures/SAFLAX-",'Basis-Tabelle-Samen'!Q321,"-",'Basis-Tabelle-Samen'!J321,"-garden-to-go-croatian.jpg")),
IF($C$1="Lettisch - LV",HYPERLINK(CONCATENATE("https://www.saflax.de/0-WVK-Retail/Bilder-Pictures/SAFLAX-",'Basis-Tabelle-Samen'!Q321,"-",'Basis-Tabelle-Samen'!J321,"-garden-to-go-latvian.jpg")),
IF($C$1="Litauisch - LT",HYPERLINK(CONCATENATE("https://www.saflax.de/0-WVK-Retail/Bilder-Pictures/SAFLAX-",'Basis-Tabelle-Samen'!Q321,"-",'Basis-Tabelle-Samen'!J321,"-garden-to-go-lithuanian.jpg")),
IF($C$1="Maltesisch - MT",HYPERLINK(CONCATENATE("https://www.saflax.de/0-WVK-Retail/Bilder-Pictures/SAFLAX-",'Basis-Tabelle-Samen'!Q321,"-",'Basis-Tabelle-Samen'!J321,"-garden-to-go-maltese.jpg")),
IF($C$1="Niederländisch - NL",HYPERLINK(CONCATENATE("https://www.saflax.de/0-WVK-Retail/Bilder-Pictures/SAFLAX-",'Basis-Tabelle-Samen'!Q321,"-",'Basis-Tabelle-Samen'!J321,"-garden-to-go-dutch.jpg")),
IF($C$1="Norwegisch - NO",HYPERLINK(CONCATENATE("https://www.saflax.de/0-WVK-Retail/Bilder-Pictures/SAFLAX-",'Basis-Tabelle-Samen'!Q321,"-",'Basis-Tabelle-Samen'!J321,"-garden-to-go-nowegian.jpg")),
IF($C$1="Polnisch - PL",HYPERLINK(CONCATENATE("https://www.saflax.de/0-WVK-Retail/Bilder-Pictures/SAFLAX-",'Basis-Tabelle-Samen'!Q321,"-",'Basis-Tabelle-Samen'!J321,"-garden-to-go-polish.jpg")),
IF($C$1="Portugiesisch - PT",HYPERLINK(CONCATENATE("https://www.saflax.de/0-WVK-Retail/Bilder-Pictures/SAFLAX-",'Basis-Tabelle-Samen'!Q321,"-",'Basis-Tabelle-Samen'!J321,"-garden-to-go-portuguese.jpg")),
IF($C$1="Rumänisch - RO",HYPERLINK(CONCATENATE("https://www.saflax.de/0-WVK-Retail/Bilder-Pictures/SAFLAX-",'Basis-Tabelle-Samen'!Q321,"-",'Basis-Tabelle-Samen'!J321,"-garden-to-go-romanian.jpg")),
IF($C$1="Schwedisch - SE",HYPERLINK(CONCATENATE("https://www.saflax.de/0-WVK-Retail/Bilder-Pictures/SAFLAX-",'Basis-Tabelle-Samen'!Q321,"-",'Basis-Tabelle-Samen'!J321,"-garden-to-go-swedish.jpg")),
IF($C$1="Slowakisch - SK",HYPERLINK(CONCATENATE("https://www.saflax.de/0-WVK-Retail/Bilder-Pictures/SAFLAX-",'Basis-Tabelle-Samen'!Q321,"-",'Basis-Tabelle-Samen'!J321,"-garden-to-go-slovak.jpg")),
IF($C$1="Slowenisch - SI",HYPERLINK(CONCATENATE("https://www.saflax.de/0-WVK-Retail/Bilder-Pictures/SAFLAX-",'Basis-Tabelle-Samen'!Q321,"-",'Basis-Tabelle-Samen'!J321,"-garden-to-go-slovenian.jpg")),
IF($C$1="Spanisch - ES",HYPERLINK(CONCATENATE("https://www.saflax.de/0-WVK-Retail/Bilder-Pictures/SAFLAX-",'Basis-Tabelle-Samen'!Q321,"-",'Basis-Tabelle-Samen'!J321,"-garden-to-go-spanish.jpg")),
IF($C$1="Tschechisch - CZ",HYPERLINK(CONCATENATE("https://www.saflax.de/0-WVK-Retail/Bilder-Pictures/SAFLAX-",'Basis-Tabelle-Samen'!Q321,"-",'Basis-Tabelle-Samen'!J321,"-garden-to-go-czech.jpg")),
IF($C$1="Türkisch - TR",HYPERLINK(CONCATENATE("https://www.saflax.de/0-WVK-Retail/Bilder-Pictures/SAFLAX-",'Basis-Tabelle-Samen'!Q321,"-",'Basis-Tabelle-Samen'!J321,"-garden-to-go-turkish.jpg")),
IF($C$1="Ungarisch - HU",HYPERLINK(CONCATENATE("https://www.saflax.de/0-WVK-Retail/Bilder-Pictures/SAFLAX-",'Basis-Tabelle-Samen'!Q321,"-",'Basis-Tabelle-Samen'!J321,"-garden-to-go-hungarian.jpg")),
" ACHTUNG")))))))))))))))))))))))))))))</f>
        <v>https://www.saflax.de/0-WVK-Retail/Bilder-Pictures/SAFLAX-59411-faucaria-tigrina-garden-to-go-english.jpg</v>
      </c>
      <c r="AP328" s="330" t="str">
        <f>IF(K328&lt;1,"",
IF($C$1="Bulgarisch - BG",HYPERLINK(CONCATENATE("https://www.saflax.de/0-WVK-Retail/Bilder-Pictures/SAFLAX-",'Basis-Tabelle-Samen'!T321,"-",'Basis-Tabelle-Samen'!J321,"-cultivation-set-bulgarian.jpg")),
IF($C$1="Dänisch - DK",HYPERLINK(CONCATENATE("https://www.saflax.de/0-WVK-Retail/Bilder-Pictures/SAFLAX-",'Basis-Tabelle-Samen'!T321,"-",'Basis-Tabelle-Samen'!J321,"-cultivation-set-danish.jpg")),
IF($C$1="Deutsch - DE",HYPERLINK(CONCATENATE("https://www.saflax.de/0-WVK-Retail/Bilder-Pictures/SAFLAX-",'Basis-Tabelle-Samen'!T321,"-",'Basis-Tabelle-Samen'!J321,"-cultivation-set-german.jpg")),
IF($C$1="Englisch - UK",HYPERLINK(CONCATENATE("https://www.saflax.de/0-WVK-Retail/Bilder-Pictures/SAFLAX-",'Basis-Tabelle-Samen'!T321,"-",'Basis-Tabelle-Samen'!J321,"-cultivation-set-english.jpg")),
IF($C$1="Estnisch - EE",HYPERLINK(CONCATENATE("https://www.saflax.de/0-WVK-Retail/Bilder-Pictures/SAFLAX-",'Basis-Tabelle-Samen'!T321,"-",'Basis-Tabelle-Samen'!J321,"-cultivation-set-estonian.jpg")),
IF($C$1="Finnisch - FI",HYPERLINK(CONCATENATE("https://www.saflax.de/0-WVK-Retail/Bilder-Pictures/SAFLAX-",'Basis-Tabelle-Samen'!T321,"-",'Basis-Tabelle-Samen'!J321,"-cultivation-set-finnish.jpg")),
IF($C$1="Französisch - FR",HYPERLINK(CONCATENATE("https://www.saflax.de/0-WVK-Retail/Bilder-Pictures/SAFLAX-",'Basis-Tabelle-Samen'!T321,"-",'Basis-Tabelle-Samen'!J321,"-cultivation-set-french.jpg")),
IF($C$1="Griechisch - GR",HYPERLINK(CONCATENATE("https://www.saflax.de/0-WVK-Retail/Bilder-Pictures/SAFLAX-",'Basis-Tabelle-Samen'!T321,"-",'Basis-Tabelle-Samen'!J321,"-cultivation-set-greek.jpg")),
IF($C$1="Irisch - IE",HYPERLINK(CONCATENATE("https://www.saflax.de/0-WVK-Retail/Bilder-Pictures/SAFLAX-",'Basis-Tabelle-Samen'!T321,"-",'Basis-Tabelle-Samen'!J321,"-cultivation-set-irish.jpg")),
IF($C$1="Isländisch - IS",HYPERLINK(CONCATENATE("https://www.saflax.de/0-WVK-Retail/Bilder-Pictures/SAFLAX-",'Basis-Tabelle-Samen'!T321,"-",'Basis-Tabelle-Samen'!J321,"-cultivation-set-icelandic.jpg")),
IF($C$1="Italienisch - IT",HYPERLINK(CONCATENATE("https://www.saflax.de/0-WVK-Retail/Bilder-Pictures/SAFLAX-",'Basis-Tabelle-Samen'!T321,"-",'Basis-Tabelle-Samen'!J321,"-cultivation-set-italian.jpg")),
IF($C$1="Japanisch - JP",HYPERLINK(CONCATENATE("https://www.saflax.de/0-WVK-Retail/Bilder-Pictures/SAFLAX-",'Basis-Tabelle-Samen'!T321,"-",'Basis-Tabelle-Samen'!J321,"-cultivation-set-japanese.jpg")),
IF($C$1="Kroatisch - HR",HYPERLINK(CONCATENATE("https://www.saflax.de/0-WVK-Retail/Bilder-Pictures/SAFLAX-",'Basis-Tabelle-Samen'!T321,"-",'Basis-Tabelle-Samen'!J321,"-cultivation-set-croatian.jpg")),
IF($C$1="Lettisch - LV",HYPERLINK(CONCATENATE("https://www.saflax.de/0-WVK-Retail/Bilder-Pictures/SAFLAX-",'Basis-Tabelle-Samen'!T321,"-",'Basis-Tabelle-Samen'!J321,"-cultivation-set-latvian.jpg")),
IF($C$1="Litauisch - LT",HYPERLINK(CONCATENATE("https://www.saflax.de/0-WVK-Retail/Bilder-Pictures/SAFLAX-",'Basis-Tabelle-Samen'!T321,"-",'Basis-Tabelle-Samen'!J321,"-cultivation-set-lithuanian.jpg")),
IF($C$1="Maltesisch - MT",HYPERLINK(CONCATENATE("https://www.saflax.de/0-WVK-Retail/Bilder-Pictures/SAFLAX-",'Basis-Tabelle-Samen'!T321,"-",'Basis-Tabelle-Samen'!J321,"-cultivation-set-maltese.jpg")),
IF($C$1="Niederländisch - NL",HYPERLINK(CONCATENATE("https://www.saflax.de/0-WVK-Retail/Bilder-Pictures/SAFLAX-",'Basis-Tabelle-Samen'!T321,"-",'Basis-Tabelle-Samen'!J321,"-cultivation-set-dutch.jpg")),
IF($C$1="Norwegisch - NO",HYPERLINK(CONCATENATE("https://www.saflax.de/0-WVK-Retail/Bilder-Pictures/SAFLAX-",'Basis-Tabelle-Samen'!T321,"-",'Basis-Tabelle-Samen'!J321,"-cultivation-set-nowegian.jpg")),
IF($C$1="Polnisch - PL",HYPERLINK(CONCATENATE("https://www.saflax.de/0-WVK-Retail/Bilder-Pictures/SAFLAX-",'Basis-Tabelle-Samen'!T321,"-",'Basis-Tabelle-Samen'!J321,"-cultivation-set-polish.jpg")),
IF($C$1="Portugiesisch - PT",HYPERLINK(CONCATENATE("https://www.saflax.de/0-WVK-Retail/Bilder-Pictures/SAFLAX-",'Basis-Tabelle-Samen'!T321,"-",'Basis-Tabelle-Samen'!J321,"-cultivation-set-portuguese.jpg")),
IF($C$1="Rumänisch - RO",HYPERLINK(CONCATENATE("https://www.saflax.de/0-WVK-Retail/Bilder-Pictures/SAFLAX-",'Basis-Tabelle-Samen'!T321,"-",'Basis-Tabelle-Samen'!J321,"-cultivation-set-romanian.jpg")),
IF($C$1="Schwedisch - SE",HYPERLINK(CONCATENATE("https://www.saflax.de/0-WVK-Retail/Bilder-Pictures/SAFLAX-",'Basis-Tabelle-Samen'!T321,"-",'Basis-Tabelle-Samen'!J321,"-cultivation-set-swedish.jpg")),
IF($C$1="Slowakisch - SK",HYPERLINK(CONCATENATE("https://www.saflax.de/0-WVK-Retail/Bilder-Pictures/SAFLAX-",'Basis-Tabelle-Samen'!T321,"-",'Basis-Tabelle-Samen'!J321,"-cultivation-set-slovak.jpg")),
IF($C$1="Slowenisch - SI",HYPERLINK(CONCATENATE("https://www.saflax.de/0-WVK-Retail/Bilder-Pictures/SAFLAX-",'Basis-Tabelle-Samen'!T321,"-",'Basis-Tabelle-Samen'!J321,"-cultivation-set-slovenian.jpg")),
IF($C$1="Spanisch - ES",HYPERLINK(CONCATENATE("https://www.saflax.de/0-WVK-Retail/Bilder-Pictures/SAFLAX-",'Basis-Tabelle-Samen'!T321,"-",'Basis-Tabelle-Samen'!J321,"-cultivation-set-spanish.jpg")),
IF($C$1="Tschechisch - CZ",HYPERLINK(CONCATENATE("https://www.saflax.de/0-WVK-Retail/Bilder-Pictures/SAFLAX-",'Basis-Tabelle-Samen'!T321,"-",'Basis-Tabelle-Samen'!J321,"-cultivation-set-czech.jpg")),
IF($C$1="Türkisch - TR",HYPERLINK(CONCATENATE("https://www.saflax.de/0-WVK-Retail/Bilder-Pictures/SAFLAX-",'Basis-Tabelle-Samen'!T321,"-",'Basis-Tabelle-Samen'!J321,"-cultivation-set-turkish.jpg")),
IF($C$1="Ungarisch - HU",HYPERLINK(CONCATENATE("https://www.saflax.de/0-WVK-Retail/Bilder-Pictures/SAFLAX-",'Basis-Tabelle-Samen'!T321,"-",'Basis-Tabelle-Samen'!J321,"-cultivation-set-hungarian.jpg")),
" ACHTUNG")))))))))))))))))))))))))))))</f>
        <v>https://www.saflax.de/0-WVK-Retail/Bilder-Pictures/SAFLAX-39411-faucaria-tigrina-cultivation-set-english.jpg</v>
      </c>
      <c r="AQ328" s="330" t="str">
        <f>IF(L328&lt;1,"",
IF($C$1="Bulgarisch - BG",HYPERLINK(CONCATENATE("https://www.saflax.de/0-WVK-Retail/Bilder-Pictures/SAFLAX-",'Basis-Tabelle-Samen'!W321,"-",'Basis-Tabelle-Samen'!J321,"-garden-in-the-bag-bulgarian.jpg")),
IF($C$1="Dänisch - DK",HYPERLINK(CONCATENATE("https://www.saflax.de/0-WVK-Retail/Bilder-Pictures/SAFLAX-",'Basis-Tabelle-Samen'!W321,"-",'Basis-Tabelle-Samen'!J321,"-garden-in-the-bag-danish.jpg")),
IF($C$1="Deutsch - DE",HYPERLINK(CONCATENATE("https://www.saflax.de/0-WVK-Retail/Bilder-Pictures/SAFLAX-",'Basis-Tabelle-Samen'!W321,"-",'Basis-Tabelle-Samen'!J321,"-garden-in-the-bag-german.jpg")),
IF($C$1="Englisch - UK",HYPERLINK(CONCATENATE("https://www.saflax.de/0-WVK-Retail/Bilder-Pictures/SAFLAX-",'Basis-Tabelle-Samen'!W321,"-",'Basis-Tabelle-Samen'!J321,"-garden-in-the-bag-english.jpg")),
IF($C$1="Estnisch - EE",HYPERLINK(CONCATENATE("https://www.saflax.de/0-WVK-Retail/Bilder-Pictures/SAFLAX-",'Basis-Tabelle-Samen'!W321,"-",'Basis-Tabelle-Samen'!J321,"-garden-in-the-bag-estonian.jpg")),
IF($C$1="Finnisch - FI",HYPERLINK(CONCATENATE("https://www.saflax.de/0-WVK-Retail/Bilder-Pictures/SAFLAX-",'Basis-Tabelle-Samen'!W321,"-",'Basis-Tabelle-Samen'!J321,"-garden-in-the-bag-finnish.jpg")),
IF($C$1="Französisch - FR",HYPERLINK(CONCATENATE("https://www.saflax.de/0-WVK-Retail/Bilder-Pictures/SAFLAX-",'Basis-Tabelle-Samen'!W321,"-",'Basis-Tabelle-Samen'!J321,"-garden-in-the-bag-french.jpg")),
IF($C$1="Griechisch - GR",HYPERLINK(CONCATENATE("https://www.saflax.de/0-WVK-Retail/Bilder-Pictures/SAFLAX-",'Basis-Tabelle-Samen'!W321,"-",'Basis-Tabelle-Samen'!J321,"-garden-in-the-bag-greek.jpg")),
IF($C$1="Irisch - IE",HYPERLINK(CONCATENATE("https://www.saflax.de/0-WVK-Retail/Bilder-Pictures/SAFLAX-",'Basis-Tabelle-Samen'!W321,"-",'Basis-Tabelle-Samen'!J321,"-garden-in-the-bag-irish.jpg")),
IF($C$1="Isländisch - IS",HYPERLINK(CONCATENATE("https://www.saflax.de/0-WVK-Retail/Bilder-Pictures/SAFLAX-",'Basis-Tabelle-Samen'!W321,"-",'Basis-Tabelle-Samen'!J321,"-garden-in-the-bag-icelandic.jpg")),
IF($C$1="Italienisch - IT",HYPERLINK(CONCATENATE("https://www.saflax.de/0-WVK-Retail/Bilder-Pictures/SAFLAX-",'Basis-Tabelle-Samen'!W321,"-",'Basis-Tabelle-Samen'!J321,"-garden-in-the-bag-italian.jpg")),
IF($C$1="Japanisch - JP",HYPERLINK(CONCATENATE("https://www.saflax.de/0-WVK-Retail/Bilder-Pictures/SAFLAX-",'Basis-Tabelle-Samen'!W321,"-",'Basis-Tabelle-Samen'!J321,"-garden-in-the-bag-japanese.jpg")),
IF($C$1="Kroatisch - HR",HYPERLINK(CONCATENATE("https://www.saflax.de/0-WVK-Retail/Bilder-Pictures/SAFLAX-",'Basis-Tabelle-Samen'!W321,"-",'Basis-Tabelle-Samen'!J321,"-garden-in-the-bag-croatian.jpg")),
IF($C$1="Lettisch - LV",HYPERLINK(CONCATENATE("https://www.saflax.de/0-WVK-Retail/Bilder-Pictures/SAFLAX-",'Basis-Tabelle-Samen'!W321,"-",'Basis-Tabelle-Samen'!J321,"-garden-in-the-bag-latvian.jpg")),
IF($C$1="Litauisch - LT",HYPERLINK(CONCATENATE("https://www.saflax.de/0-WVK-Retail/Bilder-Pictures/SAFLAX-",'Basis-Tabelle-Samen'!W321,"-",'Basis-Tabelle-Samen'!J321,"-garden-in-the-bag-lithuanian.jpg")),
IF($C$1="Maltesisch - MT",HYPERLINK(CONCATENATE("https://www.saflax.de/0-WVK-Retail/Bilder-Pictures/SAFLAX-",'Basis-Tabelle-Samen'!W321,"-",'Basis-Tabelle-Samen'!J321,"-garden-in-the-bag-maltese.jpg")),
IF($C$1="Niederländisch - NL",HYPERLINK(CONCATENATE("https://www.saflax.de/0-WVK-Retail/Bilder-Pictures/SAFLAX-",'Basis-Tabelle-Samen'!W321,"-",'Basis-Tabelle-Samen'!J321,"-garden-in-the-bag-dutch.jpg")),
IF($C$1="Norwegisch - NO",HYPERLINK(CONCATENATE("https://www.saflax.de/0-WVK-Retail/Bilder-Pictures/SAFLAX-",'Basis-Tabelle-Samen'!W321,"-",'Basis-Tabelle-Samen'!J321,"-garden-in-the-bag-nowegian.jpg")),
IF($C$1="Polnisch - PL",HYPERLINK(CONCATENATE("https://www.saflax.de/0-WVK-Retail/Bilder-Pictures/SAFLAX-",'Basis-Tabelle-Samen'!W321,"-",'Basis-Tabelle-Samen'!J321,"-garden-in-the-bag-polish.jpg")),
IF($C$1="Portugiesisch - PT",HYPERLINK(CONCATENATE("https://www.saflax.de/0-WVK-Retail/Bilder-Pictures/SAFLAX-",'Basis-Tabelle-Samen'!W321,"-",'Basis-Tabelle-Samen'!J321,"-garden-in-the-bag-portuguese.jpg")),
IF($C$1="Rumänisch - RO",HYPERLINK(CONCATENATE("https://www.saflax.de/0-WVK-Retail/Bilder-Pictures/SAFLAX-",'Basis-Tabelle-Samen'!W321,"-",'Basis-Tabelle-Samen'!J321,"-garden-in-the-bag-romanian.jpg")),
IF($C$1="Schwedisch - SE",HYPERLINK(CONCATENATE("https://www.saflax.de/0-WVK-Retail/Bilder-Pictures/SAFLAX-",'Basis-Tabelle-Samen'!W321,"-",'Basis-Tabelle-Samen'!J321,"-garden-in-the-bag-swedish.jpg")),
IF($C$1="Slowakisch - SK",HYPERLINK(CONCATENATE("https://www.saflax.de/0-WVK-Retail/Bilder-Pictures/SAFLAX-",'Basis-Tabelle-Samen'!W321,"-",'Basis-Tabelle-Samen'!J321,"-garden-in-the-bag-slovak.jpg")),
IF($C$1="Slowenisch - SI",HYPERLINK(CONCATENATE("https://www.saflax.de/0-WVK-Retail/Bilder-Pictures/SAFLAX-",'Basis-Tabelle-Samen'!W321,"-",'Basis-Tabelle-Samen'!J321,"-garden-in-the-bag-slovenian.jpg")),
IF($C$1="Spanisch - ES",HYPERLINK(CONCATENATE("https://www.saflax.de/0-WVK-Retail/Bilder-Pictures/SAFLAX-",'Basis-Tabelle-Samen'!W321,"-",'Basis-Tabelle-Samen'!J321,"-garden-in-the-bag-spanish.jpg")),
IF($C$1="Tschechisch - CZ",HYPERLINK(CONCATENATE("https://www.saflax.de/0-WVK-Retail/Bilder-Pictures/SAFLAX-",'Basis-Tabelle-Samen'!W321,"-",'Basis-Tabelle-Samen'!J321,"-garden-in-the-bag-czech.jpg")),
IF($C$1="Türkisch - TR",HYPERLINK(CONCATENATE("https://www.saflax.de/0-WVK-Retail/Bilder-Pictures/SAFLAX-",'Basis-Tabelle-Samen'!W321,"-",'Basis-Tabelle-Samen'!J321,"-garden-in-the-bag-turkish.jpg")),
IF($C$1="Ungarisch - HU",HYPERLINK(CONCATENATE("https://www.saflax.de/0-WVK-Retail/Bilder-Pictures/SAFLAX-",'Basis-Tabelle-Samen'!W321,"-",'Basis-Tabelle-Samen'!J321,"-garden-in-the-bag-hungarian.jpg")),
" ACHTUNG")))))))))))))))))))))))))))))</f>
        <v>https://www.saflax.de/0-WVK-Retail/Bilder-Pictures/SAFLAX-69411-faucaria-tigrina-garden-in-the-bag-english.jpg</v>
      </c>
    </row>
    <row r="329" spans="1:43" ht="17.100000000000001" customHeight="1" x14ac:dyDescent="0.2">
      <c r="A329" s="318" t="str">
        <f>IF('Basis-Tabelle-Samen'!A330="","",IF($C$1="Deutsch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29" s="319" t="str">
        <f>'Basis-Tabelle-Samen'!I330</f>
        <v>Mammilaria Mix</v>
      </c>
      <c r="C329" s="316" t="str">
        <f>IF($C$1="Bulgarisch - BG",'Basis-Tabelle-Samen'!Z330,
IF($C$1="Dänisch - DK",'Basis-Tabelle-Samen'!AA330,
IF($C$1="Deutsch - DE",'Basis-Tabelle-Samen'!AB330,
IF($C$1="Englisch - UK",'Basis-Tabelle-Samen'!AC330,
IF($C$1="Estnisch - EE",'Basis-Tabelle-Samen'!AD330,
IF($C$1="Finnisch - FI",'Basis-Tabelle-Samen'!AE330,
IF($C$1="Französisch - FR",'Basis-Tabelle-Samen'!AF330,
IF($C$1="Griechisch - GR",'Basis-Tabelle-Samen'!AG330,
IF($C$1="Irisch - IE",'Basis-Tabelle-Samen'!AH330,
IF($C$1="Isländisch - IS",'Basis-Tabelle-Samen'!AI330,
IF($C$1="Italienisch - IT",'Basis-Tabelle-Samen'!AJ330,
IF($C$1="Japanisch - JP",'Basis-Tabelle-Samen'!AK330,
IF($C$1="Kroatisch - HR",'Basis-Tabelle-Samen'!AL330,
IF($C$1="Lettisch - LV",'Basis-Tabelle-Samen'!AM330,
IF($C$1="Litauisch - LT",'Basis-Tabelle-Samen'!AN330,
IF($C$1="Maltesisch - MT",'Basis-Tabelle-Samen'!AO330,
IF($C$1="Niederländisch - NL",'Basis-Tabelle-Samen'!AP330,
IF($C$1="Norwegisch - NO",'Basis-Tabelle-Samen'!AQ330,
IF($C$1="Polnisch - PL",'Basis-Tabelle-Samen'!AR330,
IF($C$1="Portugiesisch - PT",'Basis-Tabelle-Samen'!AS330,
IF($C$1="Rumänisch - RO",'Basis-Tabelle-Samen'!AT330,
IF($C$1="Schwedisch - SE",'Basis-Tabelle-Samen'!AU330,
IF($C$1="Slowakisch - SK",'Basis-Tabelle-Samen'!AV330,
IF($C$1="Slowenisch - SI",'Basis-Tabelle-Samen'!AW330,
IF($C$1="Spanisch - ES",'Basis-Tabelle-Samen'!AX330,
IF($C$1="Tschechisch - CZ",'Basis-Tabelle-Samen'!AY330,
IF($C$1="Türkisch - TR",'Basis-Tabelle-Samen'!AZ330,
IF($C$1="Ungarisch - HU",'Basis-Tabelle-Samen'!BA330,
" ACHTUNG"))))))))))))))))))))))))))))</f>
        <v>Mammillaire Mix</v>
      </c>
      <c r="D329" s="320">
        <f>'Basis-Tabelle-Samen'!F330</f>
        <v>40</v>
      </c>
      <c r="E329" s="321" t="str">
        <f>'Basis-Tabelle-Samen'!H330</f>
        <v>7 %</v>
      </c>
      <c r="F329" s="322" t="str">
        <f>IF('Basis-Tabelle-Samen'!G330="","",'Basis-Tabelle-Samen'!G330)</f>
        <v>08</v>
      </c>
      <c r="G329" s="320">
        <f>'Basis-Tabelle-Samen'!C330</f>
        <v>19980</v>
      </c>
      <c r="H329" s="323">
        <f>'Basis-Tabelle-Samen'!D330</f>
        <v>4055473199801</v>
      </c>
      <c r="I329" s="324">
        <f>'Basis-Tabelle-Samen'!E330</f>
        <v>2.35</v>
      </c>
      <c r="J329" s="325">
        <f t="shared" si="5"/>
        <v>12</v>
      </c>
      <c r="K329" s="326">
        <f>'Basis-Tabelle-Samen'!K330</f>
        <v>79980</v>
      </c>
      <c r="L329" s="323">
        <f>'Basis-Tabelle-Samen'!L330</f>
        <v>4055473799803</v>
      </c>
      <c r="M329" s="324">
        <f>'Basis-Tabelle-Samen'!M330</f>
        <v>2.4500000000000002</v>
      </c>
      <c r="N329" s="326">
        <f>IF(K329&lt;1,"",'3'!$I$15)</f>
        <v>15</v>
      </c>
      <c r="O329" s="327">
        <f>IF(K329&lt;1,"",'3'!$J$11)</f>
        <v>90</v>
      </c>
      <c r="P329" s="326">
        <f>'Basis-Tabelle-Samen'!N330</f>
        <v>89980</v>
      </c>
      <c r="Q329" s="323">
        <f>'Basis-Tabelle-Samen'!O330</f>
        <v>4055473899800</v>
      </c>
      <c r="R329" s="328">
        <f>'Basis-Tabelle-Samen'!P330</f>
        <v>3.75</v>
      </c>
      <c r="S329" s="326">
        <f>IF(R329&lt;1,"",'3'!$M$15)</f>
        <v>18</v>
      </c>
      <c r="T329" s="327">
        <f>IF(R329&lt;1,"",'3'!$N$11)</f>
        <v>72</v>
      </c>
      <c r="U329" s="326">
        <f>'Basis-Tabelle-Samen'!Q330</f>
        <v>59980</v>
      </c>
      <c r="V329" s="323">
        <f>'Basis-Tabelle-Samen'!R330</f>
        <v>4055473599809</v>
      </c>
      <c r="W329" s="324">
        <f>'Basis-Tabelle-Samen'!S330</f>
        <v>4.95</v>
      </c>
      <c r="X329" s="326">
        <f>IF(U329&lt;1,"",'3'!$Q$15)</f>
        <v>6</v>
      </c>
      <c r="Y329" s="327">
        <f>IF(U329&lt;1,"",'3'!$R$11)</f>
        <v>24</v>
      </c>
      <c r="Z329" s="326">
        <f>'Basis-Tabelle-Samen'!T330</f>
        <v>39980</v>
      </c>
      <c r="AA329" s="323">
        <f>'Basis-Tabelle-Samen'!U330</f>
        <v>4055473399805</v>
      </c>
      <c r="AB329" s="324">
        <f>'Basis-Tabelle-Samen'!V330</f>
        <v>6.75</v>
      </c>
      <c r="AC329" s="326">
        <f>IF(Z329&lt;1,"",'3'!$U$15)</f>
        <v>6</v>
      </c>
      <c r="AD329" s="327">
        <f>IF(Z329&lt;1,"",'3'!$V$11)</f>
        <v>24</v>
      </c>
      <c r="AE329" s="326">
        <f>'Basis-Tabelle-Samen'!W330</f>
        <v>69980</v>
      </c>
      <c r="AF329" s="323">
        <f>'Basis-Tabelle-Samen'!X330</f>
        <v>4055473699806</v>
      </c>
      <c r="AG329" s="324">
        <f>'Basis-Tabelle-Samen'!Y330</f>
        <v>2.95</v>
      </c>
      <c r="AH329" s="326">
        <f>IF(AE329&lt;1,"",'3'!$Y$15)</f>
        <v>8</v>
      </c>
      <c r="AI329" s="327">
        <f>IF(AE329&lt;1,"",'3'!$Z$11)</f>
        <v>64</v>
      </c>
      <c r="AJ329" s="315"/>
      <c r="AK329" s="316" t="str">
        <f>IF(G329&lt;1,"",
IF($C$1="Bulgarisch - BG",HYPERLINK(CONCATENATE("https://www.saflax.de/0-WVK-Retail/Bilder-Pictures/SAFLAX-",'Basis-Tabelle-Samen'!C330,"-",'Basis-Tabelle-Samen'!J330,"-seed-package-front-cr-bulgarian.jpg")),
IF($C$1="Dänisch - DK",HYPERLINK(CONCATENATE("https://www.saflax.de/0-WVK-Retail/Bilder-Pictures/SAFLAX-",'Basis-Tabelle-Samen'!C330,"-",'Basis-Tabelle-Samen'!J330,"-seed-package-front-cr-danish.jpg")),
IF($C$1="Deutsch - DE",HYPERLINK(CONCATENATE("https://www.saflax.de/0-WVK-Retail/Bilder-Pictures/SAFLAX-",'Basis-Tabelle-Samen'!C330,"-",'Basis-Tabelle-Samen'!J330,"-seed-package-front-cr-german.jpg")),
IF($C$1="Englisch - UK",HYPERLINK(CONCATENATE("https://www.saflax.de/0-WVK-Retail/Bilder-Pictures/SAFLAX-",'Basis-Tabelle-Samen'!C330,"-",'Basis-Tabelle-Samen'!J330,"-seed-package-front-cr-english.jpg")),
IF($C$1="Estnisch - EE",HYPERLINK(CONCATENATE("https://www.saflax.de/0-WVK-Retail/Bilder-Pictures/SAFLAX-",'Basis-Tabelle-Samen'!C330,"-",'Basis-Tabelle-Samen'!J330,"-seed-package-front-cr-estonian.jpg")),
IF($C$1="Finnisch - FI",HYPERLINK(CONCATENATE("https://www.saflax.de/0-WVK-Retail/Bilder-Pictures/SAFLAX-",'Basis-Tabelle-Samen'!C330,"-",'Basis-Tabelle-Samen'!J330,"-seed-package-front-cr-finnish.jpg")),
IF($C$1="Französisch - FR",HYPERLINK(CONCATENATE("https://www.saflax.de/0-WVK-Retail/Bilder-Pictures/SAFLAX-",'Basis-Tabelle-Samen'!C330,"-",'Basis-Tabelle-Samen'!J330,"-seed-package-front-cr-french.jpg")),
IF($C$1="Griechisch - GR",HYPERLINK(CONCATENATE("https://www.saflax.de/0-WVK-Retail/Bilder-Pictures/SAFLAX-",'Basis-Tabelle-Samen'!C330,"-",'Basis-Tabelle-Samen'!J330,"-seed-package-front-cr-greek.jpg")),
IF($C$1="Irisch - IE",HYPERLINK(CONCATENATE("https://www.saflax.de/0-WVK-Retail/Bilder-Pictures/SAFLAX-",'Basis-Tabelle-Samen'!C330,"-",'Basis-Tabelle-Samen'!J330,"-seed-package-front-cr-irish.jpg")),
IF($C$1="Isländisch - IS",HYPERLINK(CONCATENATE("https://www.saflax.de/0-WVK-Retail/Bilder-Pictures/SAFLAX-",'Basis-Tabelle-Samen'!C330,"-",'Basis-Tabelle-Samen'!J330,"-seed-package-front-cr-icelandic.jpg")),
IF($C$1="Italienisch - IT",HYPERLINK(CONCATENATE("https://www.saflax.de/0-WVK-Retail/Bilder-Pictures/SAFLAX-",'Basis-Tabelle-Samen'!C330,"-",'Basis-Tabelle-Samen'!J330,"-seed-package-front-cr-italian.jpg")),
IF($C$1="Japanisch - JP",HYPERLINK(CONCATENATE("https://www.saflax.de/0-WVK-Retail/Bilder-Pictures/SAFLAX-",'Basis-Tabelle-Samen'!C330,"-",'Basis-Tabelle-Samen'!J330,"-seed-package-front-cr-japanese.jpg")),
IF($C$1="Kroatisch - HR",HYPERLINK(CONCATENATE("https://www.saflax.de/0-WVK-Retail/Bilder-Pictures/SAFLAX-",'Basis-Tabelle-Samen'!C330,"-",'Basis-Tabelle-Samen'!J330,"-seed-package-front-cr-croatian.jpg")),
IF($C$1="Lettisch - LV",HYPERLINK(CONCATENATE("https://www.saflax.de/0-WVK-Retail/Bilder-Pictures/SAFLAX-",'Basis-Tabelle-Samen'!C330,"-",'Basis-Tabelle-Samen'!J330,"-seed-package-front-cr-latvian.jpg")),
IF($C$1="Litauisch - LT",HYPERLINK(CONCATENATE("https://www.saflax.de/0-WVK-Retail/Bilder-Pictures/SAFLAX-",'Basis-Tabelle-Samen'!C330,"-",'Basis-Tabelle-Samen'!J330,"-seed-package-front-cr-lithuanian.jpg")),
IF($C$1="Maltesisch - MT",HYPERLINK(CONCATENATE("https://www.saflax.de/0-WVK-Retail/Bilder-Pictures/SAFLAX-",'Basis-Tabelle-Samen'!C330,"-",'Basis-Tabelle-Samen'!J330,"-seed-package-front-cr-maltese.jpg")),
IF($C$1="Niederländisch - NL",HYPERLINK(CONCATENATE("https://www.saflax.de/0-WVK-Retail/Bilder-Pictures/SAFLAX-",'Basis-Tabelle-Samen'!C330,"-",'Basis-Tabelle-Samen'!J330,"-seed-package-front-cr-dutch.jpg")),
IF($C$1="Norwegisch - NO",HYPERLINK(CONCATENATE("https://www.saflax.de/0-WVK-Retail/Bilder-Pictures/SAFLAX-",'Basis-Tabelle-Samen'!C330,"-",'Basis-Tabelle-Samen'!J330,"-seed-package-front-cr-nowegian.jpg")),
IF($C$1="Polnisch - PL",HYPERLINK(CONCATENATE("https://www.saflax.de/0-WVK-Retail/Bilder-Pictures/SAFLAX-",'Basis-Tabelle-Samen'!C330,"-",'Basis-Tabelle-Samen'!J330,"-seed-package-front-cr-polish.jpg")),
IF($C$1="Portugiesisch - PT",HYPERLINK(CONCATENATE("https://www.saflax.de/0-WVK-Retail/Bilder-Pictures/SAFLAX-",'Basis-Tabelle-Samen'!C330,"-",'Basis-Tabelle-Samen'!J330,"-seed-package-front-cr-portuguese.jpg")),
IF($C$1="Rumänisch - RO",HYPERLINK(CONCATENATE("https://www.saflax.de/0-WVK-Retail/Bilder-Pictures/SAFLAX-",'Basis-Tabelle-Samen'!C330,"-",'Basis-Tabelle-Samen'!J330,"-seed-package-front-cr-romanian.jpg")),
IF($C$1="Schwedisch - SE",HYPERLINK(CONCATENATE("https://www.saflax.de/0-WVK-Retail/Bilder-Pictures/SAFLAX-",'Basis-Tabelle-Samen'!C330,"-",'Basis-Tabelle-Samen'!J330,"-seed-package-front-cr-swedish.jpg")),
IF($C$1="Slowakisch - SK",HYPERLINK(CONCATENATE("https://www.saflax.de/0-WVK-Retail/Bilder-Pictures/SAFLAX-",'Basis-Tabelle-Samen'!C330,"-",'Basis-Tabelle-Samen'!J330,"-seed-package-front-cr-slovak.jpg")),
IF($C$1="Slowenisch - SI",HYPERLINK(CONCATENATE("https://www.saflax.de/0-WVK-Retail/Bilder-Pictures/SAFLAX-",'Basis-Tabelle-Samen'!C330,"-",'Basis-Tabelle-Samen'!J330,"-seed-package-front-cr-slovenian.jpg")),
IF($C$1="Spanisch - ES",HYPERLINK(CONCATENATE("https://www.saflax.de/0-WVK-Retail/Bilder-Pictures/SAFLAX-",'Basis-Tabelle-Samen'!C330,"-",'Basis-Tabelle-Samen'!J330,"-seed-package-front-cr-spanish.jpg")),
IF($C$1="Tschechisch - CZ",HYPERLINK(CONCATENATE("https://www.saflax.de/0-WVK-Retail/Bilder-Pictures/SAFLAX-",'Basis-Tabelle-Samen'!C330,"-",'Basis-Tabelle-Samen'!J330,"-seed-package-front-cr-czech.jpg")),
IF($C$1="Türkisch - TR",HYPERLINK(CONCATENATE("https://www.saflax.de/0-WVK-Retail/Bilder-Pictures/SAFLAX-",'Basis-Tabelle-Samen'!C330,"-",'Basis-Tabelle-Samen'!J330,"-seed-package-front-cr-turkish.jpg")),
IF($C$1="Ungarisch - HU",HYPERLINK(CONCATENATE("https://www.saflax.de/0-WVK-Retail/Bilder-Pictures/SAFLAX-",'Basis-Tabelle-Samen'!C330,"-",'Basis-Tabelle-Samen'!J330,"-seed-package-front-cr-hungarian.jpg")),
" ACHTUNG")))))))))))))))))))))))))))))</f>
        <v>https://www.saflax.de/0-WVK-Retail/Bilder-Pictures/SAFLAX-19980-mammilaria-mix-seed-package-front-cr-english.jpg</v>
      </c>
      <c r="AL329" s="330" t="str">
        <f>IF(G329&lt;1,"",
IF($C$1="Bulgarisch - BG",HYPERLINK(CONCATENATE("https://www.saflax.de/0-WVK-Retail/Bilder-Pictures/SAFLAX-",'Basis-Tabelle-Samen'!C330,"-",'Basis-Tabelle-Samen'!J330,"-seed-package-back-cr-bulgarian.jpg")),
IF($C$1="Dänisch - DK",HYPERLINK(CONCATENATE("https://www.saflax.de/0-WVK-Retail/Bilder-Pictures/SAFLAX-",'Basis-Tabelle-Samen'!C330,"-",'Basis-Tabelle-Samen'!J330,"-seed-package-back-cr-danish.jpg")),
IF($C$1="Deutsch - DE",HYPERLINK(CONCATENATE("https://www.saflax.de/0-WVK-Retail/Bilder-Pictures/SAFLAX-",'Basis-Tabelle-Samen'!C330,"-",'Basis-Tabelle-Samen'!J330,"-seed-package-back-cr-german.jpg")),
IF($C$1="Englisch - UK",HYPERLINK(CONCATENATE("https://www.saflax.de/0-WVK-Retail/Bilder-Pictures/SAFLAX-",'Basis-Tabelle-Samen'!C330,"-",'Basis-Tabelle-Samen'!J330,"-seed-package-back-cr-english.jpg")),
IF($C$1="Estnisch - EE",HYPERLINK(CONCATENATE("https://www.saflax.de/0-WVK-Retail/Bilder-Pictures/SAFLAX-",'Basis-Tabelle-Samen'!C330,"-",'Basis-Tabelle-Samen'!J330,"-seed-package-back-cr-estonian.jpg")),
IF($C$1="Finnisch - FI",HYPERLINK(CONCATENATE("https://www.saflax.de/0-WVK-Retail/Bilder-Pictures/SAFLAX-",'Basis-Tabelle-Samen'!C330,"-",'Basis-Tabelle-Samen'!J330,"-seed-package-back-cr-finnish.jpg")),
IF($C$1="Französisch - FR",HYPERLINK(CONCATENATE("https://www.saflax.de/0-WVK-Retail/Bilder-Pictures/SAFLAX-",'Basis-Tabelle-Samen'!C330,"-",'Basis-Tabelle-Samen'!J330,"-seed-package-back-cr-french.jpg")),
IF($C$1="Griechisch - GR",HYPERLINK(CONCATENATE("https://www.saflax.de/0-WVK-Retail/Bilder-Pictures/SAFLAX-",'Basis-Tabelle-Samen'!C330,"-",'Basis-Tabelle-Samen'!J330,"-seed-package-back-cr-greek.jpg")),
IF($C$1="Irisch - IE",HYPERLINK(CONCATENATE("https://www.saflax.de/0-WVK-Retail/Bilder-Pictures/SAFLAX-",'Basis-Tabelle-Samen'!C330,"-",'Basis-Tabelle-Samen'!J330,"-seed-package-back-cr-irish.jpg")),
IF($C$1="Isländisch - IS",HYPERLINK(CONCATENATE("https://www.saflax.de/0-WVK-Retail/Bilder-Pictures/SAFLAX-",'Basis-Tabelle-Samen'!C330,"-",'Basis-Tabelle-Samen'!J330,"-seed-package-back-cr-icelandic.jpg")),
IF($C$1="Italienisch - IT",HYPERLINK(CONCATENATE("https://www.saflax.de/0-WVK-Retail/Bilder-Pictures/SAFLAX-",'Basis-Tabelle-Samen'!C330,"-",'Basis-Tabelle-Samen'!J330,"-seed-package-back-cr-italian.jpg")),
IF($C$1="Japanisch - JP",HYPERLINK(CONCATENATE("https://www.saflax.de/0-WVK-Retail/Bilder-Pictures/SAFLAX-",'Basis-Tabelle-Samen'!C330,"-",'Basis-Tabelle-Samen'!J330,"-seed-package-back-cr-japanese.jpg")),
IF($C$1="Kroatisch - HR",HYPERLINK(CONCATENATE("https://www.saflax.de/0-WVK-Retail/Bilder-Pictures/SAFLAX-",'Basis-Tabelle-Samen'!C330,"-",'Basis-Tabelle-Samen'!J330,"-seed-package-back-cr-croatian.jpg")),
IF($C$1="Lettisch - LV",HYPERLINK(CONCATENATE("https://www.saflax.de/0-WVK-Retail/Bilder-Pictures/SAFLAX-",'Basis-Tabelle-Samen'!C330,"-",'Basis-Tabelle-Samen'!J330,"-seed-package-back-cr-latvian.jpg")),
IF($C$1="Litauisch - LT",HYPERLINK(CONCATENATE("https://www.saflax.de/0-WVK-Retail/Bilder-Pictures/SAFLAX-",'Basis-Tabelle-Samen'!C330,"-",'Basis-Tabelle-Samen'!J330,"-seed-package-back-cr-lithuanian.jpg")),
IF($C$1="Maltesisch - MT",HYPERLINK(CONCATENATE("https://www.saflax.de/0-WVK-Retail/Bilder-Pictures/SAFLAX-",'Basis-Tabelle-Samen'!C330,"-",'Basis-Tabelle-Samen'!J330,"-seed-package-back-cr-maltese.jpg")),
IF($C$1="Niederländisch - NL",HYPERLINK(CONCATENATE("https://www.saflax.de/0-WVK-Retail/Bilder-Pictures/SAFLAX-",'Basis-Tabelle-Samen'!C330,"-",'Basis-Tabelle-Samen'!J330,"-seed-package-back-cr-dutch.jpg")),
IF($C$1="Norwegisch - NO",HYPERLINK(CONCATENATE("https://www.saflax.de/0-WVK-Retail/Bilder-Pictures/SAFLAX-",'Basis-Tabelle-Samen'!C330,"-",'Basis-Tabelle-Samen'!J330,"-seed-package-back-cr-nowegian.jpg")),
IF($C$1="Polnisch - PL",HYPERLINK(CONCATENATE("https://www.saflax.de/0-WVK-Retail/Bilder-Pictures/SAFLAX-",'Basis-Tabelle-Samen'!C330,"-",'Basis-Tabelle-Samen'!J330,"-seed-package-back-cr-polish.jpg")),
IF($C$1="Portugiesisch - PT",HYPERLINK(CONCATENATE("https://www.saflax.de/0-WVK-Retail/Bilder-Pictures/SAFLAX-",'Basis-Tabelle-Samen'!C330,"-",'Basis-Tabelle-Samen'!J330,"-seed-package-back-cr-portuguese.jpg")),
IF($C$1="Rumänisch - RO",HYPERLINK(CONCATENATE("https://www.saflax.de/0-WVK-Retail/Bilder-Pictures/SAFLAX-",'Basis-Tabelle-Samen'!C330,"-",'Basis-Tabelle-Samen'!J330,"-seed-package-back-cr-romanian.jpg")),
IF($C$1="Schwedisch - SE",HYPERLINK(CONCATENATE("https://www.saflax.de/0-WVK-Retail/Bilder-Pictures/SAFLAX-",'Basis-Tabelle-Samen'!C330,"-",'Basis-Tabelle-Samen'!J330,"-seed-package-back-cr-swedish.jpg")),
IF($C$1="Slowakisch - SK",HYPERLINK(CONCATENATE("https://www.saflax.de/0-WVK-Retail/Bilder-Pictures/SAFLAX-",'Basis-Tabelle-Samen'!C330,"-",'Basis-Tabelle-Samen'!J330,"-seed-package-back-cr-slovak.jpg")),
IF($C$1="Slowenisch - SI",HYPERLINK(CONCATENATE("https://www.saflax.de/0-WVK-Retail/Bilder-Pictures/SAFLAX-",'Basis-Tabelle-Samen'!C330,"-",'Basis-Tabelle-Samen'!J330,"-seed-package-back-cr-slovenian.jpg")),
IF($C$1="Spanisch - ES",HYPERLINK(CONCATENATE("https://www.saflax.de/0-WVK-Retail/Bilder-Pictures/SAFLAX-",'Basis-Tabelle-Samen'!C330,"-",'Basis-Tabelle-Samen'!J330,"-seed-package-back-cr-spanish.jpg")),
IF($C$1="Tschechisch - CZ",HYPERLINK(CONCATENATE("https://www.saflax.de/0-WVK-Retail/Bilder-Pictures/SAFLAX-",'Basis-Tabelle-Samen'!C330,"-",'Basis-Tabelle-Samen'!J330,"-seed-package-back-cr-czech.jpg")),
IF($C$1="Türkisch - TR",HYPERLINK(CONCATENATE("https://www.saflax.de/0-WVK-Retail/Bilder-Pictures/SAFLAX-",'Basis-Tabelle-Samen'!C330,"-",'Basis-Tabelle-Samen'!J330,"-seed-package-back-cr-turkish.jpg")),
IF($C$1="Ungarisch - HU",HYPERLINK(CONCATENATE("https://www.saflax.de/0-WVK-Retail/Bilder-Pictures/SAFLAX-",'Basis-Tabelle-Samen'!C330,"-",'Basis-Tabelle-Samen'!J330,"-seed-package-back-cr-hungarian.jpg")),
" ACHTUNG")))))))))))))))))))))))))))))</f>
        <v>https://www.saflax.de/0-WVK-Retail/Bilder-Pictures/SAFLAX-19980-mammilaria-mix-seed-package-back-cr-english.jpg</v>
      </c>
      <c r="AM329" s="330" t="str">
        <f>IF(H329&lt;1,"",
IF($C$1="Bulgarisch - BG",HYPERLINK(CONCATENATE("https://www.saflax.de/0-WVK-Retail/Bilder-Pictures/SAFLAX-",'Basis-Tabelle-Samen'!K330,"-",'Basis-Tabelle-Samen'!J330,"-garden-to-go-mini-bulgarian.jpg")),
IF($C$1="Dänisch - DK",HYPERLINK(CONCATENATE("https://www.saflax.de/0-WVK-Retail/Bilder-Pictures/SAFLAX-",'Basis-Tabelle-Samen'!K330,"-",'Basis-Tabelle-Samen'!J330,"-garden-to-go-mini-danish.jpg")),
IF($C$1="Deutsch - DE",HYPERLINK(CONCATENATE("https://www.saflax.de/0-WVK-Retail/Bilder-Pictures/SAFLAX-",'Basis-Tabelle-Samen'!K330,"-",'Basis-Tabelle-Samen'!J330,"-garden-to-go-mini-german.jpg")),
IF($C$1="Englisch - UK",HYPERLINK(CONCATENATE("https://www.saflax.de/0-WVK-Retail/Bilder-Pictures/SAFLAX-",'Basis-Tabelle-Samen'!K330,"-",'Basis-Tabelle-Samen'!J330,"-garden-to-go-mini-english.jpg")),
IF($C$1="Estnisch - EE",HYPERLINK(CONCATENATE("https://www.saflax.de/0-WVK-Retail/Bilder-Pictures/SAFLAX-",'Basis-Tabelle-Samen'!K330,"-",'Basis-Tabelle-Samen'!J330,"-garden-to-go-mini-estonian.jpg")),
IF($C$1="Finnisch - FI",HYPERLINK(CONCATENATE("https://www.saflax.de/0-WVK-Retail/Bilder-Pictures/SAFLAX-",'Basis-Tabelle-Samen'!K330,"-",'Basis-Tabelle-Samen'!J330,"-garden-to-go-mini-finnish.jpg")),
IF($C$1="Französisch - FR",HYPERLINK(CONCATENATE("https://www.saflax.de/0-WVK-Retail/Bilder-Pictures/SAFLAX-",'Basis-Tabelle-Samen'!K330,"-",'Basis-Tabelle-Samen'!J330,"-garden-to-go-mini-french.jpg")),
IF($C$1="Griechisch - GR",HYPERLINK(CONCATENATE("https://www.saflax.de/0-WVK-Retail/Bilder-Pictures/SAFLAX-",'Basis-Tabelle-Samen'!K330,"-",'Basis-Tabelle-Samen'!J330,"-garden-to-go-mini-greek.jpg")),
IF($C$1="Irisch - IE",HYPERLINK(CONCATENATE("https://www.saflax.de/0-WVK-Retail/Bilder-Pictures/SAFLAX-",'Basis-Tabelle-Samen'!K330,"-",'Basis-Tabelle-Samen'!J330,"-garden-to-go-mini-irish.jpg")),
IF($C$1="Isländisch - IS",HYPERLINK(CONCATENATE("https://www.saflax.de/0-WVK-Retail/Bilder-Pictures/SAFLAX-",'Basis-Tabelle-Samen'!K330,"-",'Basis-Tabelle-Samen'!J330,"-garden-to-go-mini-icelandic.jpg")),
IF($C$1="Italienisch - IT",HYPERLINK(CONCATENATE("https://www.saflax.de/0-WVK-Retail/Bilder-Pictures/SAFLAX-",'Basis-Tabelle-Samen'!K330,"-",'Basis-Tabelle-Samen'!J330,"-garden-to-go-mini-italian.jpg")),
IF($C$1="Japanisch - JP",HYPERLINK(CONCATENATE("https://www.saflax.de/0-WVK-Retail/Bilder-Pictures/SAFLAX-",'Basis-Tabelle-Samen'!K330,"-",'Basis-Tabelle-Samen'!J330,"-garden-to-go-mini-japanese.jpg")),
IF($C$1="Kroatisch - HR",HYPERLINK(CONCATENATE("https://www.saflax.de/0-WVK-Retail/Bilder-Pictures/SAFLAX-",'Basis-Tabelle-Samen'!K330,"-",'Basis-Tabelle-Samen'!J330,"-garden-to-go-mini-croatian.jpg")),
IF($C$1="Lettisch - LV",HYPERLINK(CONCATENATE("https://www.saflax.de/0-WVK-Retail/Bilder-Pictures/SAFLAX-",'Basis-Tabelle-Samen'!K330,"-",'Basis-Tabelle-Samen'!J330,"-garden-to-go-mini-latvian.jpg")),
IF($C$1="Litauisch - LT",HYPERLINK(CONCATENATE("https://www.saflax.de/0-WVK-Retail/Bilder-Pictures/SAFLAX-",'Basis-Tabelle-Samen'!K330,"-",'Basis-Tabelle-Samen'!J330,"-garden-to-go-mini-lithuanian.jpg")),
IF($C$1="Maltesisch - MT",HYPERLINK(CONCATENATE("https://www.saflax.de/0-WVK-Retail/Bilder-Pictures/SAFLAX-",'Basis-Tabelle-Samen'!K330,"-",'Basis-Tabelle-Samen'!J330,"-garden-to-go-mini-maltese.jpg")),
IF($C$1="Niederländisch - NL",HYPERLINK(CONCATENATE("https://www.saflax.de/0-WVK-Retail/Bilder-Pictures/SAFLAX-",'Basis-Tabelle-Samen'!K330,"-",'Basis-Tabelle-Samen'!J330,"-garden-to-go-mini-dutch.jpg")),
IF($C$1="Norwegisch - NO",HYPERLINK(CONCATENATE("https://www.saflax.de/0-WVK-Retail/Bilder-Pictures/SAFLAX-",'Basis-Tabelle-Samen'!K330,"-",'Basis-Tabelle-Samen'!J330,"-garden-to-go-mini-nowegian.jpg")),
IF($C$1="Polnisch - PL",HYPERLINK(CONCATENATE("https://www.saflax.de/0-WVK-Retail/Bilder-Pictures/SAFLAX-",'Basis-Tabelle-Samen'!K330,"-",'Basis-Tabelle-Samen'!J330,"-garden-to-go-mini-polish.jpg")),
IF($C$1="Portugiesisch - PT",HYPERLINK(CONCATENATE("https://www.saflax.de/0-WVK-Retail/Bilder-Pictures/SAFLAX-",'Basis-Tabelle-Samen'!K330,"-",'Basis-Tabelle-Samen'!J330,"-garden-to-go-mini-portuguese.jpg")),
IF($C$1="Rumänisch - RO",HYPERLINK(CONCATENATE("https://www.saflax.de/0-WVK-Retail/Bilder-Pictures/SAFLAX-",'Basis-Tabelle-Samen'!K330,"-",'Basis-Tabelle-Samen'!J330,"-garden-to-go-mini-romanian.jpg")),
IF($C$1="Schwedisch - SE",HYPERLINK(CONCATENATE("https://www.saflax.de/0-WVK-Retail/Bilder-Pictures/SAFLAX-",'Basis-Tabelle-Samen'!K330,"-",'Basis-Tabelle-Samen'!J330,"-garden-to-go-mini-swedish.jpg")),
IF($C$1="Slowakisch - SK",HYPERLINK(CONCATENATE("https://www.saflax.de/0-WVK-Retail/Bilder-Pictures/SAFLAX-",'Basis-Tabelle-Samen'!K330,"-",'Basis-Tabelle-Samen'!J330,"-garden-to-go-mini-slovak.jpg")),
IF($C$1="Slowenisch - SI",HYPERLINK(CONCATENATE("https://www.saflax.de/0-WVK-Retail/Bilder-Pictures/SAFLAX-",'Basis-Tabelle-Samen'!K330,"-",'Basis-Tabelle-Samen'!J330,"-garden-to-go-mini-slovenian.jpg")),
IF($C$1="Spanisch - ES",HYPERLINK(CONCATENATE("https://www.saflax.de/0-WVK-Retail/Bilder-Pictures/SAFLAX-",'Basis-Tabelle-Samen'!K330,"-",'Basis-Tabelle-Samen'!J330,"-garden-to-go-mini-spanish.jpg")),
IF($C$1="Tschechisch - CZ",HYPERLINK(CONCATENATE("https://www.saflax.de/0-WVK-Retail/Bilder-Pictures/SAFLAX-",'Basis-Tabelle-Samen'!K330,"-",'Basis-Tabelle-Samen'!J330,"-garden-to-go-mini-czech.jpg")),
IF($C$1="Türkisch - TR",HYPERLINK(CONCATENATE("https://www.saflax.de/0-WVK-Retail/Bilder-Pictures/SAFLAX-",'Basis-Tabelle-Samen'!K330,"-",'Basis-Tabelle-Samen'!J330,"-garden-to-go-mini-turkish.jpg")),
IF($C$1="Ungarisch - HU",HYPERLINK(CONCATENATE("https://www.saflax.de/0-WVK-Retail/Bilder-Pictures/SAFLAX-",'Basis-Tabelle-Samen'!K330,"-",'Basis-Tabelle-Samen'!J330,"-garden-to-go-mini-hungarian.jpg")),
" ACHTUNG")))))))))))))))))))))))))))))</f>
        <v>https://www.saflax.de/0-WVK-Retail/Bilder-Pictures/SAFLAX-79980-mammilaria-mix-garden-to-go-mini-english.jpg</v>
      </c>
      <c r="AN329" s="330" t="str">
        <f>IF(I329&lt;1,"",
IF($C$1="Bulgarisch - BG",HYPERLINK(CONCATENATE("https://www.saflax.de/0-WVK-Retail/Bilder-Pictures/SAFLAX-",'Basis-Tabelle-Samen'!N330,"-",'Basis-Tabelle-Samen'!J330,"-garden-to-go-lite-bulgarian.jpg")),
IF($C$1="Dänisch - DK",HYPERLINK(CONCATENATE("https://www.saflax.de/0-WVK-Retail/Bilder-Pictures/SAFLAX-",'Basis-Tabelle-Samen'!N330,"-",'Basis-Tabelle-Samen'!J330,"-garden-to-go-lite-danish.jpg")),
IF($C$1="Deutsch - DE",HYPERLINK(CONCATENATE("https://www.saflax.de/0-WVK-Retail/Bilder-Pictures/SAFLAX-",'Basis-Tabelle-Samen'!N330,"-",'Basis-Tabelle-Samen'!J330,"-garden-to-go-lite-german.jpg")),
IF($C$1="Englisch - UK",HYPERLINK(CONCATENATE("https://www.saflax.de/0-WVK-Retail/Bilder-Pictures/SAFLAX-",'Basis-Tabelle-Samen'!N330,"-",'Basis-Tabelle-Samen'!J330,"-garden-to-go-lite-english.jpg")),
IF($C$1="Estnisch - EE",HYPERLINK(CONCATENATE("https://www.saflax.de/0-WVK-Retail/Bilder-Pictures/SAFLAX-",'Basis-Tabelle-Samen'!N330,"-",'Basis-Tabelle-Samen'!J330,"-garden-to-go-lite-estonian.jpg")),
IF($C$1="Finnisch - FI",HYPERLINK(CONCATENATE("https://www.saflax.de/0-WVK-Retail/Bilder-Pictures/SAFLAX-",'Basis-Tabelle-Samen'!N330,"-",'Basis-Tabelle-Samen'!J330,"-garden-to-go-lite-finnish.jpg")),
IF($C$1="Französisch - FR",HYPERLINK(CONCATENATE("https://www.saflax.de/0-WVK-Retail/Bilder-Pictures/SAFLAX-",'Basis-Tabelle-Samen'!N330,"-",'Basis-Tabelle-Samen'!J330,"-garden-to-go-lite-french.jpg")),
IF($C$1="Griechisch - GR",HYPERLINK(CONCATENATE("https://www.saflax.de/0-WVK-Retail/Bilder-Pictures/SAFLAX-",'Basis-Tabelle-Samen'!N330,"-",'Basis-Tabelle-Samen'!J330,"-garden-to-go-lite-greek.jpg")),
IF($C$1="Irisch - IE",HYPERLINK(CONCATENATE("https://www.saflax.de/0-WVK-Retail/Bilder-Pictures/SAFLAX-",'Basis-Tabelle-Samen'!N330,"-",'Basis-Tabelle-Samen'!J330,"-garden-to-go-lite-irish.jpg")),
IF($C$1="Isländisch - IS",HYPERLINK(CONCATENATE("https://www.saflax.de/0-WVK-Retail/Bilder-Pictures/SAFLAX-",'Basis-Tabelle-Samen'!N330,"-",'Basis-Tabelle-Samen'!J330,"-garden-to-go-lite-icelandic.jpg")),
IF($C$1="Italienisch - IT",HYPERLINK(CONCATENATE("https://www.saflax.de/0-WVK-Retail/Bilder-Pictures/SAFLAX-",'Basis-Tabelle-Samen'!N330,"-",'Basis-Tabelle-Samen'!J330,"-garden-to-go-lite-italian.jpg")),
IF($C$1="Japanisch - JP",HYPERLINK(CONCATENATE("https://www.saflax.de/0-WVK-Retail/Bilder-Pictures/SAFLAX-",'Basis-Tabelle-Samen'!N330,"-",'Basis-Tabelle-Samen'!J330,"-garden-to-go-lite-japanese.jpg")),
IF($C$1="Kroatisch - HR",HYPERLINK(CONCATENATE("https://www.saflax.de/0-WVK-Retail/Bilder-Pictures/SAFLAX-",'Basis-Tabelle-Samen'!N330,"-",'Basis-Tabelle-Samen'!J330,"-garden-to-go-lite-croatian.jpg")),
IF($C$1="Lettisch - LV",HYPERLINK(CONCATENATE("https://www.saflax.de/0-WVK-Retail/Bilder-Pictures/SAFLAX-",'Basis-Tabelle-Samen'!N330,"-",'Basis-Tabelle-Samen'!J330,"-garden-to-go-lite-latvian.jpg")),
IF($C$1="Litauisch - LT",HYPERLINK(CONCATENATE("https://www.saflax.de/0-WVK-Retail/Bilder-Pictures/SAFLAX-",'Basis-Tabelle-Samen'!N330,"-",'Basis-Tabelle-Samen'!J330,"-garden-to-go-lite-lithuanian.jpg")),
IF($C$1="Maltesisch - MT",HYPERLINK(CONCATENATE("https://www.saflax.de/0-WVK-Retail/Bilder-Pictures/SAFLAX-",'Basis-Tabelle-Samen'!N330,"-",'Basis-Tabelle-Samen'!J330,"-garden-to-go-lite-maltese.jpg")),
IF($C$1="Niederländisch - NL",HYPERLINK(CONCATENATE("https://www.saflax.de/0-WVK-Retail/Bilder-Pictures/SAFLAX-",'Basis-Tabelle-Samen'!N330,"-",'Basis-Tabelle-Samen'!J330,"-garden-to-go-lite-dutch.jpg")),
IF($C$1="Norwegisch - NO",HYPERLINK(CONCATENATE("https://www.saflax.de/0-WVK-Retail/Bilder-Pictures/SAFLAX-",'Basis-Tabelle-Samen'!N330,"-",'Basis-Tabelle-Samen'!J330,"-garden-to-go-lite-nowegian.jpg")),
IF($C$1="Polnisch - PL",HYPERLINK(CONCATENATE("https://www.saflax.de/0-WVK-Retail/Bilder-Pictures/SAFLAX-",'Basis-Tabelle-Samen'!N330,"-",'Basis-Tabelle-Samen'!J330,"-garden-to-go-lite-polish.jpg")),
IF($C$1="Portugiesisch - PT",HYPERLINK(CONCATENATE("https://www.saflax.de/0-WVK-Retail/Bilder-Pictures/SAFLAX-",'Basis-Tabelle-Samen'!N330,"-",'Basis-Tabelle-Samen'!J330,"-garden-to-go-lite-portuguese.jpg")),
IF($C$1="Rumänisch - RO",HYPERLINK(CONCATENATE("https://www.saflax.de/0-WVK-Retail/Bilder-Pictures/SAFLAX-",'Basis-Tabelle-Samen'!N330,"-",'Basis-Tabelle-Samen'!J330,"-garden-to-go-lite-romanian.jpg")),
IF($C$1="Schwedisch - SE",HYPERLINK(CONCATENATE("https://www.saflax.de/0-WVK-Retail/Bilder-Pictures/SAFLAX-",'Basis-Tabelle-Samen'!N330,"-",'Basis-Tabelle-Samen'!J330,"-garden-to-go-lite-swedish.jpg")),
IF($C$1="Slowakisch - SK",HYPERLINK(CONCATENATE("https://www.saflax.de/0-WVK-Retail/Bilder-Pictures/SAFLAX-",'Basis-Tabelle-Samen'!N330,"-",'Basis-Tabelle-Samen'!J330,"-garden-to-go-lite-slovak.jpg")),
IF($C$1="Slowenisch - SI",HYPERLINK(CONCATENATE("https://www.saflax.de/0-WVK-Retail/Bilder-Pictures/SAFLAX-",'Basis-Tabelle-Samen'!N330,"-",'Basis-Tabelle-Samen'!J330,"-garden-to-go-lite-slovenian.jpg")),
IF($C$1="Spanisch - ES",HYPERLINK(CONCATENATE("https://www.saflax.de/0-WVK-Retail/Bilder-Pictures/SAFLAX-",'Basis-Tabelle-Samen'!N330,"-",'Basis-Tabelle-Samen'!J330,"-garden-to-go-lite-spanish.jpg")),
IF($C$1="Tschechisch - CZ",HYPERLINK(CONCATENATE("https://www.saflax.de/0-WVK-Retail/Bilder-Pictures/SAFLAX-",'Basis-Tabelle-Samen'!N330,"-",'Basis-Tabelle-Samen'!J330,"-garden-to-go-lite-czech.jpg")),
IF($C$1="Türkisch - TR",HYPERLINK(CONCATENATE("https://www.saflax.de/0-WVK-Retail/Bilder-Pictures/SAFLAX-",'Basis-Tabelle-Samen'!N330,"-",'Basis-Tabelle-Samen'!J330,"-garden-to-go-lite-turkish.jpg")),
IF($C$1="Ungarisch - HU",HYPERLINK(CONCATENATE("https://www.saflax.de/0-WVK-Retail/Bilder-Pictures/SAFLAX-",'Basis-Tabelle-Samen'!N330,"-",'Basis-Tabelle-Samen'!J330,"-garden-to-go-lite-hungarian.jpg")),
" ACHTUNG")))))))))))))))))))))))))))))</f>
        <v>https://www.saflax.de/0-WVK-Retail/Bilder-Pictures/SAFLAX-89980-mammilaria-mix-garden-to-go-lite-english.jpg</v>
      </c>
      <c r="AO329" s="330" t="str">
        <f>IF(J329&lt;1,"",
IF($C$1="Bulgarisch - BG",HYPERLINK(CONCATENATE("https://www.saflax.de/0-WVK-Retail/Bilder-Pictures/SAFLAX-",'Basis-Tabelle-Samen'!Q330,"-",'Basis-Tabelle-Samen'!J330,"-garden-to-go-bulgarian.jpg")),
IF($C$1="Dänisch - DK",HYPERLINK(CONCATENATE("https://www.saflax.de/0-WVK-Retail/Bilder-Pictures/SAFLAX-",'Basis-Tabelle-Samen'!Q330,"-",'Basis-Tabelle-Samen'!J330,"-garden-to-go-danish.jpg")),
IF($C$1="Deutsch - DE",HYPERLINK(CONCATENATE("https://www.saflax.de/0-WVK-Retail/Bilder-Pictures/SAFLAX-",'Basis-Tabelle-Samen'!Q330,"-",'Basis-Tabelle-Samen'!J330,"-garden-to-go-german.jpg")),
IF($C$1="Englisch - UK",HYPERLINK(CONCATENATE("https://www.saflax.de/0-WVK-Retail/Bilder-Pictures/SAFLAX-",'Basis-Tabelle-Samen'!Q330,"-",'Basis-Tabelle-Samen'!J330,"-garden-to-go-english.jpg")),
IF($C$1="Estnisch - EE",HYPERLINK(CONCATENATE("https://www.saflax.de/0-WVK-Retail/Bilder-Pictures/SAFLAX-",'Basis-Tabelle-Samen'!Q330,"-",'Basis-Tabelle-Samen'!J330,"-garden-to-go-estonian.jpg")),
IF($C$1="Finnisch - FI",HYPERLINK(CONCATENATE("https://www.saflax.de/0-WVK-Retail/Bilder-Pictures/SAFLAX-",'Basis-Tabelle-Samen'!Q330,"-",'Basis-Tabelle-Samen'!J330,"-garden-to-go-finnish.jpg")),
IF($C$1="Französisch - FR",HYPERLINK(CONCATENATE("https://www.saflax.de/0-WVK-Retail/Bilder-Pictures/SAFLAX-",'Basis-Tabelle-Samen'!Q330,"-",'Basis-Tabelle-Samen'!J330,"-garden-to-go-french.jpg")),
IF($C$1="Griechisch - GR",HYPERLINK(CONCATENATE("https://www.saflax.de/0-WVK-Retail/Bilder-Pictures/SAFLAX-",'Basis-Tabelle-Samen'!Q330,"-",'Basis-Tabelle-Samen'!J330,"-garden-to-go-greek.jpg")),
IF($C$1="Irisch - IE",HYPERLINK(CONCATENATE("https://www.saflax.de/0-WVK-Retail/Bilder-Pictures/SAFLAX-",'Basis-Tabelle-Samen'!Q330,"-",'Basis-Tabelle-Samen'!J330,"-garden-to-go-irish.jpg")),
IF($C$1="Isländisch - IS",HYPERLINK(CONCATENATE("https://www.saflax.de/0-WVK-Retail/Bilder-Pictures/SAFLAX-",'Basis-Tabelle-Samen'!Q330,"-",'Basis-Tabelle-Samen'!J330,"-garden-to-go-icelandic.jpg")),
IF($C$1="Italienisch - IT",HYPERLINK(CONCATENATE("https://www.saflax.de/0-WVK-Retail/Bilder-Pictures/SAFLAX-",'Basis-Tabelle-Samen'!Q330,"-",'Basis-Tabelle-Samen'!J330,"-garden-to-go-italian.jpg")),
IF($C$1="Japanisch - JP",HYPERLINK(CONCATENATE("https://www.saflax.de/0-WVK-Retail/Bilder-Pictures/SAFLAX-",'Basis-Tabelle-Samen'!Q330,"-",'Basis-Tabelle-Samen'!J330,"-garden-to-go-japanese.jpg")),
IF($C$1="Kroatisch - HR",HYPERLINK(CONCATENATE("https://www.saflax.de/0-WVK-Retail/Bilder-Pictures/SAFLAX-",'Basis-Tabelle-Samen'!Q330,"-",'Basis-Tabelle-Samen'!J330,"-garden-to-go-croatian.jpg")),
IF($C$1="Lettisch - LV",HYPERLINK(CONCATENATE("https://www.saflax.de/0-WVK-Retail/Bilder-Pictures/SAFLAX-",'Basis-Tabelle-Samen'!Q330,"-",'Basis-Tabelle-Samen'!J330,"-garden-to-go-latvian.jpg")),
IF($C$1="Litauisch - LT",HYPERLINK(CONCATENATE("https://www.saflax.de/0-WVK-Retail/Bilder-Pictures/SAFLAX-",'Basis-Tabelle-Samen'!Q330,"-",'Basis-Tabelle-Samen'!J330,"-garden-to-go-lithuanian.jpg")),
IF($C$1="Maltesisch - MT",HYPERLINK(CONCATENATE("https://www.saflax.de/0-WVK-Retail/Bilder-Pictures/SAFLAX-",'Basis-Tabelle-Samen'!Q330,"-",'Basis-Tabelle-Samen'!J330,"-garden-to-go-maltese.jpg")),
IF($C$1="Niederländisch - NL",HYPERLINK(CONCATENATE("https://www.saflax.de/0-WVK-Retail/Bilder-Pictures/SAFLAX-",'Basis-Tabelle-Samen'!Q330,"-",'Basis-Tabelle-Samen'!J330,"-garden-to-go-dutch.jpg")),
IF($C$1="Norwegisch - NO",HYPERLINK(CONCATENATE("https://www.saflax.de/0-WVK-Retail/Bilder-Pictures/SAFLAX-",'Basis-Tabelle-Samen'!Q330,"-",'Basis-Tabelle-Samen'!J330,"-garden-to-go-nowegian.jpg")),
IF($C$1="Polnisch - PL",HYPERLINK(CONCATENATE("https://www.saflax.de/0-WVK-Retail/Bilder-Pictures/SAFLAX-",'Basis-Tabelle-Samen'!Q330,"-",'Basis-Tabelle-Samen'!J330,"-garden-to-go-polish.jpg")),
IF($C$1="Portugiesisch - PT",HYPERLINK(CONCATENATE("https://www.saflax.de/0-WVK-Retail/Bilder-Pictures/SAFLAX-",'Basis-Tabelle-Samen'!Q330,"-",'Basis-Tabelle-Samen'!J330,"-garden-to-go-portuguese.jpg")),
IF($C$1="Rumänisch - RO",HYPERLINK(CONCATENATE("https://www.saflax.de/0-WVK-Retail/Bilder-Pictures/SAFLAX-",'Basis-Tabelle-Samen'!Q330,"-",'Basis-Tabelle-Samen'!J330,"-garden-to-go-romanian.jpg")),
IF($C$1="Schwedisch - SE",HYPERLINK(CONCATENATE("https://www.saflax.de/0-WVK-Retail/Bilder-Pictures/SAFLAX-",'Basis-Tabelle-Samen'!Q330,"-",'Basis-Tabelle-Samen'!J330,"-garden-to-go-swedish.jpg")),
IF($C$1="Slowakisch - SK",HYPERLINK(CONCATENATE("https://www.saflax.de/0-WVK-Retail/Bilder-Pictures/SAFLAX-",'Basis-Tabelle-Samen'!Q330,"-",'Basis-Tabelle-Samen'!J330,"-garden-to-go-slovak.jpg")),
IF($C$1="Slowenisch - SI",HYPERLINK(CONCATENATE("https://www.saflax.de/0-WVK-Retail/Bilder-Pictures/SAFLAX-",'Basis-Tabelle-Samen'!Q330,"-",'Basis-Tabelle-Samen'!J330,"-garden-to-go-slovenian.jpg")),
IF($C$1="Spanisch - ES",HYPERLINK(CONCATENATE("https://www.saflax.de/0-WVK-Retail/Bilder-Pictures/SAFLAX-",'Basis-Tabelle-Samen'!Q330,"-",'Basis-Tabelle-Samen'!J330,"-garden-to-go-spanish.jpg")),
IF($C$1="Tschechisch - CZ",HYPERLINK(CONCATENATE("https://www.saflax.de/0-WVK-Retail/Bilder-Pictures/SAFLAX-",'Basis-Tabelle-Samen'!Q330,"-",'Basis-Tabelle-Samen'!J330,"-garden-to-go-czech.jpg")),
IF($C$1="Türkisch - TR",HYPERLINK(CONCATENATE("https://www.saflax.de/0-WVK-Retail/Bilder-Pictures/SAFLAX-",'Basis-Tabelle-Samen'!Q330,"-",'Basis-Tabelle-Samen'!J330,"-garden-to-go-turkish.jpg")),
IF($C$1="Ungarisch - HU",HYPERLINK(CONCATENATE("https://www.saflax.de/0-WVK-Retail/Bilder-Pictures/SAFLAX-",'Basis-Tabelle-Samen'!Q330,"-",'Basis-Tabelle-Samen'!J330,"-garden-to-go-hungarian.jpg")),
" ACHTUNG")))))))))))))))))))))))))))))</f>
        <v>https://www.saflax.de/0-WVK-Retail/Bilder-Pictures/SAFLAX-59980-mammilaria-mix-garden-to-go-english.jpg</v>
      </c>
      <c r="AP329" s="330" t="str">
        <f>IF(K329&lt;1,"",
IF($C$1="Bulgarisch - BG",HYPERLINK(CONCATENATE("https://www.saflax.de/0-WVK-Retail/Bilder-Pictures/SAFLAX-",'Basis-Tabelle-Samen'!T330,"-",'Basis-Tabelle-Samen'!J330,"-cultivation-set-bulgarian.jpg")),
IF($C$1="Dänisch - DK",HYPERLINK(CONCATENATE("https://www.saflax.de/0-WVK-Retail/Bilder-Pictures/SAFLAX-",'Basis-Tabelle-Samen'!T330,"-",'Basis-Tabelle-Samen'!J330,"-cultivation-set-danish.jpg")),
IF($C$1="Deutsch - DE",HYPERLINK(CONCATENATE("https://www.saflax.de/0-WVK-Retail/Bilder-Pictures/SAFLAX-",'Basis-Tabelle-Samen'!T330,"-",'Basis-Tabelle-Samen'!J330,"-cultivation-set-german.jpg")),
IF($C$1="Englisch - UK",HYPERLINK(CONCATENATE("https://www.saflax.de/0-WVK-Retail/Bilder-Pictures/SAFLAX-",'Basis-Tabelle-Samen'!T330,"-",'Basis-Tabelle-Samen'!J330,"-cultivation-set-english.jpg")),
IF($C$1="Estnisch - EE",HYPERLINK(CONCATENATE("https://www.saflax.de/0-WVK-Retail/Bilder-Pictures/SAFLAX-",'Basis-Tabelle-Samen'!T330,"-",'Basis-Tabelle-Samen'!J330,"-cultivation-set-estonian.jpg")),
IF($C$1="Finnisch - FI",HYPERLINK(CONCATENATE("https://www.saflax.de/0-WVK-Retail/Bilder-Pictures/SAFLAX-",'Basis-Tabelle-Samen'!T330,"-",'Basis-Tabelle-Samen'!J330,"-cultivation-set-finnish.jpg")),
IF($C$1="Französisch - FR",HYPERLINK(CONCATENATE("https://www.saflax.de/0-WVK-Retail/Bilder-Pictures/SAFLAX-",'Basis-Tabelle-Samen'!T330,"-",'Basis-Tabelle-Samen'!J330,"-cultivation-set-french.jpg")),
IF($C$1="Griechisch - GR",HYPERLINK(CONCATENATE("https://www.saflax.de/0-WVK-Retail/Bilder-Pictures/SAFLAX-",'Basis-Tabelle-Samen'!T330,"-",'Basis-Tabelle-Samen'!J330,"-cultivation-set-greek.jpg")),
IF($C$1="Irisch - IE",HYPERLINK(CONCATENATE("https://www.saflax.de/0-WVK-Retail/Bilder-Pictures/SAFLAX-",'Basis-Tabelle-Samen'!T330,"-",'Basis-Tabelle-Samen'!J330,"-cultivation-set-irish.jpg")),
IF($C$1="Isländisch - IS",HYPERLINK(CONCATENATE("https://www.saflax.de/0-WVK-Retail/Bilder-Pictures/SAFLAX-",'Basis-Tabelle-Samen'!T330,"-",'Basis-Tabelle-Samen'!J330,"-cultivation-set-icelandic.jpg")),
IF($C$1="Italienisch - IT",HYPERLINK(CONCATENATE("https://www.saflax.de/0-WVK-Retail/Bilder-Pictures/SAFLAX-",'Basis-Tabelle-Samen'!T330,"-",'Basis-Tabelle-Samen'!J330,"-cultivation-set-italian.jpg")),
IF($C$1="Japanisch - JP",HYPERLINK(CONCATENATE("https://www.saflax.de/0-WVK-Retail/Bilder-Pictures/SAFLAX-",'Basis-Tabelle-Samen'!T330,"-",'Basis-Tabelle-Samen'!J330,"-cultivation-set-japanese.jpg")),
IF($C$1="Kroatisch - HR",HYPERLINK(CONCATENATE("https://www.saflax.de/0-WVK-Retail/Bilder-Pictures/SAFLAX-",'Basis-Tabelle-Samen'!T330,"-",'Basis-Tabelle-Samen'!J330,"-cultivation-set-croatian.jpg")),
IF($C$1="Lettisch - LV",HYPERLINK(CONCATENATE("https://www.saflax.de/0-WVK-Retail/Bilder-Pictures/SAFLAX-",'Basis-Tabelle-Samen'!T330,"-",'Basis-Tabelle-Samen'!J330,"-cultivation-set-latvian.jpg")),
IF($C$1="Litauisch - LT",HYPERLINK(CONCATENATE("https://www.saflax.de/0-WVK-Retail/Bilder-Pictures/SAFLAX-",'Basis-Tabelle-Samen'!T330,"-",'Basis-Tabelle-Samen'!J330,"-cultivation-set-lithuanian.jpg")),
IF($C$1="Maltesisch - MT",HYPERLINK(CONCATENATE("https://www.saflax.de/0-WVK-Retail/Bilder-Pictures/SAFLAX-",'Basis-Tabelle-Samen'!T330,"-",'Basis-Tabelle-Samen'!J330,"-cultivation-set-maltese.jpg")),
IF($C$1="Niederländisch - NL",HYPERLINK(CONCATENATE("https://www.saflax.de/0-WVK-Retail/Bilder-Pictures/SAFLAX-",'Basis-Tabelle-Samen'!T330,"-",'Basis-Tabelle-Samen'!J330,"-cultivation-set-dutch.jpg")),
IF($C$1="Norwegisch - NO",HYPERLINK(CONCATENATE("https://www.saflax.de/0-WVK-Retail/Bilder-Pictures/SAFLAX-",'Basis-Tabelle-Samen'!T330,"-",'Basis-Tabelle-Samen'!J330,"-cultivation-set-nowegian.jpg")),
IF($C$1="Polnisch - PL",HYPERLINK(CONCATENATE("https://www.saflax.de/0-WVK-Retail/Bilder-Pictures/SAFLAX-",'Basis-Tabelle-Samen'!T330,"-",'Basis-Tabelle-Samen'!J330,"-cultivation-set-polish.jpg")),
IF($C$1="Portugiesisch - PT",HYPERLINK(CONCATENATE("https://www.saflax.de/0-WVK-Retail/Bilder-Pictures/SAFLAX-",'Basis-Tabelle-Samen'!T330,"-",'Basis-Tabelle-Samen'!J330,"-cultivation-set-portuguese.jpg")),
IF($C$1="Rumänisch - RO",HYPERLINK(CONCATENATE("https://www.saflax.de/0-WVK-Retail/Bilder-Pictures/SAFLAX-",'Basis-Tabelle-Samen'!T330,"-",'Basis-Tabelle-Samen'!J330,"-cultivation-set-romanian.jpg")),
IF($C$1="Schwedisch - SE",HYPERLINK(CONCATENATE("https://www.saflax.de/0-WVK-Retail/Bilder-Pictures/SAFLAX-",'Basis-Tabelle-Samen'!T330,"-",'Basis-Tabelle-Samen'!J330,"-cultivation-set-swedish.jpg")),
IF($C$1="Slowakisch - SK",HYPERLINK(CONCATENATE("https://www.saflax.de/0-WVK-Retail/Bilder-Pictures/SAFLAX-",'Basis-Tabelle-Samen'!T330,"-",'Basis-Tabelle-Samen'!J330,"-cultivation-set-slovak.jpg")),
IF($C$1="Slowenisch - SI",HYPERLINK(CONCATENATE("https://www.saflax.de/0-WVK-Retail/Bilder-Pictures/SAFLAX-",'Basis-Tabelle-Samen'!T330,"-",'Basis-Tabelle-Samen'!J330,"-cultivation-set-slovenian.jpg")),
IF($C$1="Spanisch - ES",HYPERLINK(CONCATENATE("https://www.saflax.de/0-WVK-Retail/Bilder-Pictures/SAFLAX-",'Basis-Tabelle-Samen'!T330,"-",'Basis-Tabelle-Samen'!J330,"-cultivation-set-spanish.jpg")),
IF($C$1="Tschechisch - CZ",HYPERLINK(CONCATENATE("https://www.saflax.de/0-WVK-Retail/Bilder-Pictures/SAFLAX-",'Basis-Tabelle-Samen'!T330,"-",'Basis-Tabelle-Samen'!J330,"-cultivation-set-czech.jpg")),
IF($C$1="Türkisch - TR",HYPERLINK(CONCATENATE("https://www.saflax.de/0-WVK-Retail/Bilder-Pictures/SAFLAX-",'Basis-Tabelle-Samen'!T330,"-",'Basis-Tabelle-Samen'!J330,"-cultivation-set-turkish.jpg")),
IF($C$1="Ungarisch - HU",HYPERLINK(CONCATENATE("https://www.saflax.de/0-WVK-Retail/Bilder-Pictures/SAFLAX-",'Basis-Tabelle-Samen'!T330,"-",'Basis-Tabelle-Samen'!J330,"-cultivation-set-hungarian.jpg")),
" ACHTUNG")))))))))))))))))))))))))))))</f>
        <v>https://www.saflax.de/0-WVK-Retail/Bilder-Pictures/SAFLAX-39980-mammilaria-mix-cultivation-set-english.jpg</v>
      </c>
      <c r="AQ329" s="330" t="str">
        <f>IF(L329&lt;1,"",
IF($C$1="Bulgarisch - BG",HYPERLINK(CONCATENATE("https://www.saflax.de/0-WVK-Retail/Bilder-Pictures/SAFLAX-",'Basis-Tabelle-Samen'!W330,"-",'Basis-Tabelle-Samen'!J330,"-garden-in-the-bag-bulgarian.jpg")),
IF($C$1="Dänisch - DK",HYPERLINK(CONCATENATE("https://www.saflax.de/0-WVK-Retail/Bilder-Pictures/SAFLAX-",'Basis-Tabelle-Samen'!W330,"-",'Basis-Tabelle-Samen'!J330,"-garden-in-the-bag-danish.jpg")),
IF($C$1="Deutsch - DE",HYPERLINK(CONCATENATE("https://www.saflax.de/0-WVK-Retail/Bilder-Pictures/SAFLAX-",'Basis-Tabelle-Samen'!W330,"-",'Basis-Tabelle-Samen'!J330,"-garden-in-the-bag-german.jpg")),
IF($C$1="Englisch - UK",HYPERLINK(CONCATENATE("https://www.saflax.de/0-WVK-Retail/Bilder-Pictures/SAFLAX-",'Basis-Tabelle-Samen'!W330,"-",'Basis-Tabelle-Samen'!J330,"-garden-in-the-bag-english.jpg")),
IF($C$1="Estnisch - EE",HYPERLINK(CONCATENATE("https://www.saflax.de/0-WVK-Retail/Bilder-Pictures/SAFLAX-",'Basis-Tabelle-Samen'!W330,"-",'Basis-Tabelle-Samen'!J330,"-garden-in-the-bag-estonian.jpg")),
IF($C$1="Finnisch - FI",HYPERLINK(CONCATENATE("https://www.saflax.de/0-WVK-Retail/Bilder-Pictures/SAFLAX-",'Basis-Tabelle-Samen'!W330,"-",'Basis-Tabelle-Samen'!J330,"-garden-in-the-bag-finnish.jpg")),
IF($C$1="Französisch - FR",HYPERLINK(CONCATENATE("https://www.saflax.de/0-WVK-Retail/Bilder-Pictures/SAFLAX-",'Basis-Tabelle-Samen'!W330,"-",'Basis-Tabelle-Samen'!J330,"-garden-in-the-bag-french.jpg")),
IF($C$1="Griechisch - GR",HYPERLINK(CONCATENATE("https://www.saflax.de/0-WVK-Retail/Bilder-Pictures/SAFLAX-",'Basis-Tabelle-Samen'!W330,"-",'Basis-Tabelle-Samen'!J330,"-garden-in-the-bag-greek.jpg")),
IF($C$1="Irisch - IE",HYPERLINK(CONCATENATE("https://www.saflax.de/0-WVK-Retail/Bilder-Pictures/SAFLAX-",'Basis-Tabelle-Samen'!W330,"-",'Basis-Tabelle-Samen'!J330,"-garden-in-the-bag-irish.jpg")),
IF($C$1="Isländisch - IS",HYPERLINK(CONCATENATE("https://www.saflax.de/0-WVK-Retail/Bilder-Pictures/SAFLAX-",'Basis-Tabelle-Samen'!W330,"-",'Basis-Tabelle-Samen'!J330,"-garden-in-the-bag-icelandic.jpg")),
IF($C$1="Italienisch - IT",HYPERLINK(CONCATENATE("https://www.saflax.de/0-WVK-Retail/Bilder-Pictures/SAFLAX-",'Basis-Tabelle-Samen'!W330,"-",'Basis-Tabelle-Samen'!J330,"-garden-in-the-bag-italian.jpg")),
IF($C$1="Japanisch - JP",HYPERLINK(CONCATENATE("https://www.saflax.de/0-WVK-Retail/Bilder-Pictures/SAFLAX-",'Basis-Tabelle-Samen'!W330,"-",'Basis-Tabelle-Samen'!J330,"-garden-in-the-bag-japanese.jpg")),
IF($C$1="Kroatisch - HR",HYPERLINK(CONCATENATE("https://www.saflax.de/0-WVK-Retail/Bilder-Pictures/SAFLAX-",'Basis-Tabelle-Samen'!W330,"-",'Basis-Tabelle-Samen'!J330,"-garden-in-the-bag-croatian.jpg")),
IF($C$1="Lettisch - LV",HYPERLINK(CONCATENATE("https://www.saflax.de/0-WVK-Retail/Bilder-Pictures/SAFLAX-",'Basis-Tabelle-Samen'!W330,"-",'Basis-Tabelle-Samen'!J330,"-garden-in-the-bag-latvian.jpg")),
IF($C$1="Litauisch - LT",HYPERLINK(CONCATENATE("https://www.saflax.de/0-WVK-Retail/Bilder-Pictures/SAFLAX-",'Basis-Tabelle-Samen'!W330,"-",'Basis-Tabelle-Samen'!J330,"-garden-in-the-bag-lithuanian.jpg")),
IF($C$1="Maltesisch - MT",HYPERLINK(CONCATENATE("https://www.saflax.de/0-WVK-Retail/Bilder-Pictures/SAFLAX-",'Basis-Tabelle-Samen'!W330,"-",'Basis-Tabelle-Samen'!J330,"-garden-in-the-bag-maltese.jpg")),
IF($C$1="Niederländisch - NL",HYPERLINK(CONCATENATE("https://www.saflax.de/0-WVK-Retail/Bilder-Pictures/SAFLAX-",'Basis-Tabelle-Samen'!W330,"-",'Basis-Tabelle-Samen'!J330,"-garden-in-the-bag-dutch.jpg")),
IF($C$1="Norwegisch - NO",HYPERLINK(CONCATENATE("https://www.saflax.de/0-WVK-Retail/Bilder-Pictures/SAFLAX-",'Basis-Tabelle-Samen'!W330,"-",'Basis-Tabelle-Samen'!J330,"-garden-in-the-bag-nowegian.jpg")),
IF($C$1="Polnisch - PL",HYPERLINK(CONCATENATE("https://www.saflax.de/0-WVK-Retail/Bilder-Pictures/SAFLAX-",'Basis-Tabelle-Samen'!W330,"-",'Basis-Tabelle-Samen'!J330,"-garden-in-the-bag-polish.jpg")),
IF($C$1="Portugiesisch - PT",HYPERLINK(CONCATENATE("https://www.saflax.de/0-WVK-Retail/Bilder-Pictures/SAFLAX-",'Basis-Tabelle-Samen'!W330,"-",'Basis-Tabelle-Samen'!J330,"-garden-in-the-bag-portuguese.jpg")),
IF($C$1="Rumänisch - RO",HYPERLINK(CONCATENATE("https://www.saflax.de/0-WVK-Retail/Bilder-Pictures/SAFLAX-",'Basis-Tabelle-Samen'!W330,"-",'Basis-Tabelle-Samen'!J330,"-garden-in-the-bag-romanian.jpg")),
IF($C$1="Schwedisch - SE",HYPERLINK(CONCATENATE("https://www.saflax.de/0-WVK-Retail/Bilder-Pictures/SAFLAX-",'Basis-Tabelle-Samen'!W330,"-",'Basis-Tabelle-Samen'!J330,"-garden-in-the-bag-swedish.jpg")),
IF($C$1="Slowakisch - SK",HYPERLINK(CONCATENATE("https://www.saflax.de/0-WVK-Retail/Bilder-Pictures/SAFLAX-",'Basis-Tabelle-Samen'!W330,"-",'Basis-Tabelle-Samen'!J330,"-garden-in-the-bag-slovak.jpg")),
IF($C$1="Slowenisch - SI",HYPERLINK(CONCATENATE("https://www.saflax.de/0-WVK-Retail/Bilder-Pictures/SAFLAX-",'Basis-Tabelle-Samen'!W330,"-",'Basis-Tabelle-Samen'!J330,"-garden-in-the-bag-slovenian.jpg")),
IF($C$1="Spanisch - ES",HYPERLINK(CONCATENATE("https://www.saflax.de/0-WVK-Retail/Bilder-Pictures/SAFLAX-",'Basis-Tabelle-Samen'!W330,"-",'Basis-Tabelle-Samen'!J330,"-garden-in-the-bag-spanish.jpg")),
IF($C$1="Tschechisch - CZ",HYPERLINK(CONCATENATE("https://www.saflax.de/0-WVK-Retail/Bilder-Pictures/SAFLAX-",'Basis-Tabelle-Samen'!W330,"-",'Basis-Tabelle-Samen'!J330,"-garden-in-the-bag-czech.jpg")),
IF($C$1="Türkisch - TR",HYPERLINK(CONCATENATE("https://www.saflax.de/0-WVK-Retail/Bilder-Pictures/SAFLAX-",'Basis-Tabelle-Samen'!W330,"-",'Basis-Tabelle-Samen'!J330,"-garden-in-the-bag-turkish.jpg")),
IF($C$1="Ungarisch - HU",HYPERLINK(CONCATENATE("https://www.saflax.de/0-WVK-Retail/Bilder-Pictures/SAFLAX-",'Basis-Tabelle-Samen'!W330,"-",'Basis-Tabelle-Samen'!J330,"-garden-in-the-bag-hungarian.jpg")),
" ACHTUNG")))))))))))))))))))))))))))))</f>
        <v>https://www.saflax.de/0-WVK-Retail/Bilder-Pictures/SAFLAX-69980-mammilaria-mix-garden-in-the-bag-english.jpg</v>
      </c>
    </row>
    <row r="330" spans="1:43" ht="17.100000000000001" customHeight="1" x14ac:dyDescent="0.2">
      <c r="A330" s="318" t="str">
        <f>IF('Basis-Tabelle-Samen'!A328="","",IF($C$1="Deutsch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30" s="319" t="str">
        <f>'Basis-Tabelle-Samen'!I328</f>
        <v>Pachypodium lamerei</v>
      </c>
      <c r="C330" s="316" t="str">
        <f>IF($C$1="Bulgarisch - BG",'Basis-Tabelle-Samen'!Z328,
IF($C$1="Dänisch - DK",'Basis-Tabelle-Samen'!AA328,
IF($C$1="Deutsch - DE",'Basis-Tabelle-Samen'!AB328,
IF($C$1="Englisch - UK",'Basis-Tabelle-Samen'!AC328,
IF($C$1="Estnisch - EE",'Basis-Tabelle-Samen'!AD328,
IF($C$1="Finnisch - FI",'Basis-Tabelle-Samen'!AE328,
IF($C$1="Französisch - FR",'Basis-Tabelle-Samen'!AF328,
IF($C$1="Griechisch - GR",'Basis-Tabelle-Samen'!AG328,
IF($C$1="Irisch - IE",'Basis-Tabelle-Samen'!AH328,
IF($C$1="Isländisch - IS",'Basis-Tabelle-Samen'!AI328,
IF($C$1="Italienisch - IT",'Basis-Tabelle-Samen'!AJ328,
IF($C$1="Japanisch - JP",'Basis-Tabelle-Samen'!AK328,
IF($C$1="Kroatisch - HR",'Basis-Tabelle-Samen'!AL328,
IF($C$1="Lettisch - LV",'Basis-Tabelle-Samen'!AM328,
IF($C$1="Litauisch - LT",'Basis-Tabelle-Samen'!AN328,
IF($C$1="Maltesisch - MT",'Basis-Tabelle-Samen'!AO328,
IF($C$1="Niederländisch - NL",'Basis-Tabelle-Samen'!AP328,
IF($C$1="Norwegisch - NO",'Basis-Tabelle-Samen'!AQ328,
IF($C$1="Polnisch - PL",'Basis-Tabelle-Samen'!AR328,
IF($C$1="Portugiesisch - PT",'Basis-Tabelle-Samen'!AS328,
IF($C$1="Rumänisch - RO",'Basis-Tabelle-Samen'!AT328,
IF($C$1="Schwedisch - SE",'Basis-Tabelle-Samen'!AU328,
IF($C$1="Slowakisch - SK",'Basis-Tabelle-Samen'!AV328,
IF($C$1="Slowenisch - SI",'Basis-Tabelle-Samen'!AW328,
IF($C$1="Spanisch - ES",'Basis-Tabelle-Samen'!AX328,
IF($C$1="Tschechisch - CZ",'Basis-Tabelle-Samen'!AY328,
IF($C$1="Türkisch - TR",'Basis-Tabelle-Samen'!AZ328,
IF($C$1="Ungarisch - HU",'Basis-Tabelle-Samen'!BA328,
" ACHTUNG"))))))))))))))))))))))))))))</f>
        <v>Madagascar Palm</v>
      </c>
      <c r="D330" s="320">
        <f>'Basis-Tabelle-Samen'!F328</f>
        <v>10</v>
      </c>
      <c r="E330" s="321" t="str">
        <f>'Basis-Tabelle-Samen'!H328</f>
        <v>7 %</v>
      </c>
      <c r="F330" s="322" t="str">
        <f>IF('Basis-Tabelle-Samen'!G328="","",'Basis-Tabelle-Samen'!G328)</f>
        <v>08</v>
      </c>
      <c r="G330" s="320">
        <f>'Basis-Tabelle-Samen'!C328</f>
        <v>19426</v>
      </c>
      <c r="H330" s="323">
        <f>'Basis-Tabelle-Samen'!D328</f>
        <v>4055473194264</v>
      </c>
      <c r="I330" s="324">
        <f>'Basis-Tabelle-Samen'!E328</f>
        <v>1.85</v>
      </c>
      <c r="J330" s="325">
        <f t="shared" si="5"/>
        <v>12</v>
      </c>
      <c r="K330" s="326">
        <f>'Basis-Tabelle-Samen'!K328</f>
        <v>79426</v>
      </c>
      <c r="L330" s="323">
        <f>'Basis-Tabelle-Samen'!L328</f>
        <v>4055473794266</v>
      </c>
      <c r="M330" s="324">
        <f>'Basis-Tabelle-Samen'!M328</f>
        <v>2.4500000000000002</v>
      </c>
      <c r="N330" s="326">
        <f>IF(K330&lt;1,"",'3'!$I$15)</f>
        <v>15</v>
      </c>
      <c r="O330" s="327">
        <f>IF(K330&lt;1,"",'3'!$J$11)</f>
        <v>90</v>
      </c>
      <c r="P330" s="326">
        <f>'Basis-Tabelle-Samen'!N328</f>
        <v>89426</v>
      </c>
      <c r="Q330" s="323">
        <f>'Basis-Tabelle-Samen'!O328</f>
        <v>4055473894263</v>
      </c>
      <c r="R330" s="328">
        <f>'Basis-Tabelle-Samen'!P328</f>
        <v>3.75</v>
      </c>
      <c r="S330" s="326">
        <f>IF(R330&lt;1,"",'3'!$M$15)</f>
        <v>18</v>
      </c>
      <c r="T330" s="327">
        <f>IF(R330&lt;1,"",'3'!$N$11)</f>
        <v>72</v>
      </c>
      <c r="U330" s="326">
        <f>'Basis-Tabelle-Samen'!Q328</f>
        <v>59426</v>
      </c>
      <c r="V330" s="323">
        <f>'Basis-Tabelle-Samen'!R328</f>
        <v>4055473594262</v>
      </c>
      <c r="W330" s="324">
        <f>'Basis-Tabelle-Samen'!S328</f>
        <v>4.95</v>
      </c>
      <c r="X330" s="326">
        <f>IF(U330&lt;1,"",'3'!$Q$15)</f>
        <v>6</v>
      </c>
      <c r="Y330" s="327">
        <f>IF(U330&lt;1,"",'3'!$R$11)</f>
        <v>24</v>
      </c>
      <c r="Z330" s="326">
        <f>'Basis-Tabelle-Samen'!T328</f>
        <v>39426</v>
      </c>
      <c r="AA330" s="323">
        <f>'Basis-Tabelle-Samen'!U328</f>
        <v>4055473394268</v>
      </c>
      <c r="AB330" s="324">
        <f>'Basis-Tabelle-Samen'!V328</f>
        <v>6.75</v>
      </c>
      <c r="AC330" s="326">
        <f>IF(Z330&lt;1,"",'3'!$U$15)</f>
        <v>6</v>
      </c>
      <c r="AD330" s="327">
        <f>IF(Z330&lt;1,"",'3'!$V$11)</f>
        <v>24</v>
      </c>
      <c r="AE330" s="326">
        <f>'Basis-Tabelle-Samen'!W328</f>
        <v>69426</v>
      </c>
      <c r="AF330" s="323">
        <f>'Basis-Tabelle-Samen'!X328</f>
        <v>4055473694269</v>
      </c>
      <c r="AG330" s="324">
        <f>'Basis-Tabelle-Samen'!Y328</f>
        <v>2.95</v>
      </c>
      <c r="AH330" s="326">
        <f>IF(AE330&lt;1,"",'3'!$Y$15)</f>
        <v>8</v>
      </c>
      <c r="AI330" s="327">
        <f>IF(AE330&lt;1,"",'3'!$Z$11)</f>
        <v>64</v>
      </c>
      <c r="AJ330" s="315"/>
      <c r="AK330" s="316" t="str">
        <f>IF(G330&lt;1,"",
IF($C$1="Bulgarisch - BG",HYPERLINK(CONCATENATE("https://www.saflax.de/0-WVK-Retail/Bilder-Pictures/SAFLAX-",'Basis-Tabelle-Samen'!C328,"-",'Basis-Tabelle-Samen'!J328,"-seed-package-front-cr-bulgarian.jpg")),
IF($C$1="Dänisch - DK",HYPERLINK(CONCATENATE("https://www.saflax.de/0-WVK-Retail/Bilder-Pictures/SAFLAX-",'Basis-Tabelle-Samen'!C328,"-",'Basis-Tabelle-Samen'!J328,"-seed-package-front-cr-danish.jpg")),
IF($C$1="Deutsch - DE",HYPERLINK(CONCATENATE("https://www.saflax.de/0-WVK-Retail/Bilder-Pictures/SAFLAX-",'Basis-Tabelle-Samen'!C328,"-",'Basis-Tabelle-Samen'!J328,"-seed-package-front-cr-german.jpg")),
IF($C$1="Englisch - UK",HYPERLINK(CONCATENATE("https://www.saflax.de/0-WVK-Retail/Bilder-Pictures/SAFLAX-",'Basis-Tabelle-Samen'!C328,"-",'Basis-Tabelle-Samen'!J328,"-seed-package-front-cr-english.jpg")),
IF($C$1="Estnisch - EE",HYPERLINK(CONCATENATE("https://www.saflax.de/0-WVK-Retail/Bilder-Pictures/SAFLAX-",'Basis-Tabelle-Samen'!C328,"-",'Basis-Tabelle-Samen'!J328,"-seed-package-front-cr-estonian.jpg")),
IF($C$1="Finnisch - FI",HYPERLINK(CONCATENATE("https://www.saflax.de/0-WVK-Retail/Bilder-Pictures/SAFLAX-",'Basis-Tabelle-Samen'!C328,"-",'Basis-Tabelle-Samen'!J328,"-seed-package-front-cr-finnish.jpg")),
IF($C$1="Französisch - FR",HYPERLINK(CONCATENATE("https://www.saflax.de/0-WVK-Retail/Bilder-Pictures/SAFLAX-",'Basis-Tabelle-Samen'!C328,"-",'Basis-Tabelle-Samen'!J328,"-seed-package-front-cr-french.jpg")),
IF($C$1="Griechisch - GR",HYPERLINK(CONCATENATE("https://www.saflax.de/0-WVK-Retail/Bilder-Pictures/SAFLAX-",'Basis-Tabelle-Samen'!C328,"-",'Basis-Tabelle-Samen'!J328,"-seed-package-front-cr-greek.jpg")),
IF($C$1="Irisch - IE",HYPERLINK(CONCATENATE("https://www.saflax.de/0-WVK-Retail/Bilder-Pictures/SAFLAX-",'Basis-Tabelle-Samen'!C328,"-",'Basis-Tabelle-Samen'!J328,"-seed-package-front-cr-irish.jpg")),
IF($C$1="Isländisch - IS",HYPERLINK(CONCATENATE("https://www.saflax.de/0-WVK-Retail/Bilder-Pictures/SAFLAX-",'Basis-Tabelle-Samen'!C328,"-",'Basis-Tabelle-Samen'!J328,"-seed-package-front-cr-icelandic.jpg")),
IF($C$1="Italienisch - IT",HYPERLINK(CONCATENATE("https://www.saflax.de/0-WVK-Retail/Bilder-Pictures/SAFLAX-",'Basis-Tabelle-Samen'!C328,"-",'Basis-Tabelle-Samen'!J328,"-seed-package-front-cr-italian.jpg")),
IF($C$1="Japanisch - JP",HYPERLINK(CONCATENATE("https://www.saflax.de/0-WVK-Retail/Bilder-Pictures/SAFLAX-",'Basis-Tabelle-Samen'!C328,"-",'Basis-Tabelle-Samen'!J328,"-seed-package-front-cr-japanese.jpg")),
IF($C$1="Kroatisch - HR",HYPERLINK(CONCATENATE("https://www.saflax.de/0-WVK-Retail/Bilder-Pictures/SAFLAX-",'Basis-Tabelle-Samen'!C328,"-",'Basis-Tabelle-Samen'!J328,"-seed-package-front-cr-croatian.jpg")),
IF($C$1="Lettisch - LV",HYPERLINK(CONCATENATE("https://www.saflax.de/0-WVK-Retail/Bilder-Pictures/SAFLAX-",'Basis-Tabelle-Samen'!C328,"-",'Basis-Tabelle-Samen'!J328,"-seed-package-front-cr-latvian.jpg")),
IF($C$1="Litauisch - LT",HYPERLINK(CONCATENATE("https://www.saflax.de/0-WVK-Retail/Bilder-Pictures/SAFLAX-",'Basis-Tabelle-Samen'!C328,"-",'Basis-Tabelle-Samen'!J328,"-seed-package-front-cr-lithuanian.jpg")),
IF($C$1="Maltesisch - MT",HYPERLINK(CONCATENATE("https://www.saflax.de/0-WVK-Retail/Bilder-Pictures/SAFLAX-",'Basis-Tabelle-Samen'!C328,"-",'Basis-Tabelle-Samen'!J328,"-seed-package-front-cr-maltese.jpg")),
IF($C$1="Niederländisch - NL",HYPERLINK(CONCATENATE("https://www.saflax.de/0-WVK-Retail/Bilder-Pictures/SAFLAX-",'Basis-Tabelle-Samen'!C328,"-",'Basis-Tabelle-Samen'!J328,"-seed-package-front-cr-dutch.jpg")),
IF($C$1="Norwegisch - NO",HYPERLINK(CONCATENATE("https://www.saflax.de/0-WVK-Retail/Bilder-Pictures/SAFLAX-",'Basis-Tabelle-Samen'!C328,"-",'Basis-Tabelle-Samen'!J328,"-seed-package-front-cr-nowegian.jpg")),
IF($C$1="Polnisch - PL",HYPERLINK(CONCATENATE("https://www.saflax.de/0-WVK-Retail/Bilder-Pictures/SAFLAX-",'Basis-Tabelle-Samen'!C328,"-",'Basis-Tabelle-Samen'!J328,"-seed-package-front-cr-polish.jpg")),
IF($C$1="Portugiesisch - PT",HYPERLINK(CONCATENATE("https://www.saflax.de/0-WVK-Retail/Bilder-Pictures/SAFLAX-",'Basis-Tabelle-Samen'!C328,"-",'Basis-Tabelle-Samen'!J328,"-seed-package-front-cr-portuguese.jpg")),
IF($C$1="Rumänisch - RO",HYPERLINK(CONCATENATE("https://www.saflax.de/0-WVK-Retail/Bilder-Pictures/SAFLAX-",'Basis-Tabelle-Samen'!C328,"-",'Basis-Tabelle-Samen'!J328,"-seed-package-front-cr-romanian.jpg")),
IF($C$1="Schwedisch - SE",HYPERLINK(CONCATENATE("https://www.saflax.de/0-WVK-Retail/Bilder-Pictures/SAFLAX-",'Basis-Tabelle-Samen'!C328,"-",'Basis-Tabelle-Samen'!J328,"-seed-package-front-cr-swedish.jpg")),
IF($C$1="Slowakisch - SK",HYPERLINK(CONCATENATE("https://www.saflax.de/0-WVK-Retail/Bilder-Pictures/SAFLAX-",'Basis-Tabelle-Samen'!C328,"-",'Basis-Tabelle-Samen'!J328,"-seed-package-front-cr-slovak.jpg")),
IF($C$1="Slowenisch - SI",HYPERLINK(CONCATENATE("https://www.saflax.de/0-WVK-Retail/Bilder-Pictures/SAFLAX-",'Basis-Tabelle-Samen'!C328,"-",'Basis-Tabelle-Samen'!J328,"-seed-package-front-cr-slovenian.jpg")),
IF($C$1="Spanisch - ES",HYPERLINK(CONCATENATE("https://www.saflax.de/0-WVK-Retail/Bilder-Pictures/SAFLAX-",'Basis-Tabelle-Samen'!C328,"-",'Basis-Tabelle-Samen'!J328,"-seed-package-front-cr-spanish.jpg")),
IF($C$1="Tschechisch - CZ",HYPERLINK(CONCATENATE("https://www.saflax.de/0-WVK-Retail/Bilder-Pictures/SAFLAX-",'Basis-Tabelle-Samen'!C328,"-",'Basis-Tabelle-Samen'!J328,"-seed-package-front-cr-czech.jpg")),
IF($C$1="Türkisch - TR",HYPERLINK(CONCATENATE("https://www.saflax.de/0-WVK-Retail/Bilder-Pictures/SAFLAX-",'Basis-Tabelle-Samen'!C328,"-",'Basis-Tabelle-Samen'!J328,"-seed-package-front-cr-turkish.jpg")),
IF($C$1="Ungarisch - HU",HYPERLINK(CONCATENATE("https://www.saflax.de/0-WVK-Retail/Bilder-Pictures/SAFLAX-",'Basis-Tabelle-Samen'!C328,"-",'Basis-Tabelle-Samen'!J328,"-seed-package-front-cr-hungarian.jpg")),
" ACHTUNG")))))))))))))))))))))))))))))</f>
        <v>https://www.saflax.de/0-WVK-Retail/Bilder-Pictures/SAFLAX-19426-pachypodium-lamerei-seed-package-front-cr-english.jpg</v>
      </c>
      <c r="AL330" s="330" t="str">
        <f>IF(G330&lt;1,"",
IF($C$1="Bulgarisch - BG",HYPERLINK(CONCATENATE("https://www.saflax.de/0-WVK-Retail/Bilder-Pictures/SAFLAX-",'Basis-Tabelle-Samen'!C328,"-",'Basis-Tabelle-Samen'!J328,"-seed-package-back-cr-bulgarian.jpg")),
IF($C$1="Dänisch - DK",HYPERLINK(CONCATENATE("https://www.saflax.de/0-WVK-Retail/Bilder-Pictures/SAFLAX-",'Basis-Tabelle-Samen'!C328,"-",'Basis-Tabelle-Samen'!J328,"-seed-package-back-cr-danish.jpg")),
IF($C$1="Deutsch - DE",HYPERLINK(CONCATENATE("https://www.saflax.de/0-WVK-Retail/Bilder-Pictures/SAFLAX-",'Basis-Tabelle-Samen'!C328,"-",'Basis-Tabelle-Samen'!J328,"-seed-package-back-cr-german.jpg")),
IF($C$1="Englisch - UK",HYPERLINK(CONCATENATE("https://www.saflax.de/0-WVK-Retail/Bilder-Pictures/SAFLAX-",'Basis-Tabelle-Samen'!C328,"-",'Basis-Tabelle-Samen'!J328,"-seed-package-back-cr-english.jpg")),
IF($C$1="Estnisch - EE",HYPERLINK(CONCATENATE("https://www.saflax.de/0-WVK-Retail/Bilder-Pictures/SAFLAX-",'Basis-Tabelle-Samen'!C328,"-",'Basis-Tabelle-Samen'!J328,"-seed-package-back-cr-estonian.jpg")),
IF($C$1="Finnisch - FI",HYPERLINK(CONCATENATE("https://www.saflax.de/0-WVK-Retail/Bilder-Pictures/SAFLAX-",'Basis-Tabelle-Samen'!C328,"-",'Basis-Tabelle-Samen'!J328,"-seed-package-back-cr-finnish.jpg")),
IF($C$1="Französisch - FR",HYPERLINK(CONCATENATE("https://www.saflax.de/0-WVK-Retail/Bilder-Pictures/SAFLAX-",'Basis-Tabelle-Samen'!C328,"-",'Basis-Tabelle-Samen'!J328,"-seed-package-back-cr-french.jpg")),
IF($C$1="Griechisch - GR",HYPERLINK(CONCATENATE("https://www.saflax.de/0-WVK-Retail/Bilder-Pictures/SAFLAX-",'Basis-Tabelle-Samen'!C328,"-",'Basis-Tabelle-Samen'!J328,"-seed-package-back-cr-greek.jpg")),
IF($C$1="Irisch - IE",HYPERLINK(CONCATENATE("https://www.saflax.de/0-WVK-Retail/Bilder-Pictures/SAFLAX-",'Basis-Tabelle-Samen'!C328,"-",'Basis-Tabelle-Samen'!J328,"-seed-package-back-cr-irish.jpg")),
IF($C$1="Isländisch - IS",HYPERLINK(CONCATENATE("https://www.saflax.de/0-WVK-Retail/Bilder-Pictures/SAFLAX-",'Basis-Tabelle-Samen'!C328,"-",'Basis-Tabelle-Samen'!J328,"-seed-package-back-cr-icelandic.jpg")),
IF($C$1="Italienisch - IT",HYPERLINK(CONCATENATE("https://www.saflax.de/0-WVK-Retail/Bilder-Pictures/SAFLAX-",'Basis-Tabelle-Samen'!C328,"-",'Basis-Tabelle-Samen'!J328,"-seed-package-back-cr-italian.jpg")),
IF($C$1="Japanisch - JP",HYPERLINK(CONCATENATE("https://www.saflax.de/0-WVK-Retail/Bilder-Pictures/SAFLAX-",'Basis-Tabelle-Samen'!C328,"-",'Basis-Tabelle-Samen'!J328,"-seed-package-back-cr-japanese.jpg")),
IF($C$1="Kroatisch - HR",HYPERLINK(CONCATENATE("https://www.saflax.de/0-WVK-Retail/Bilder-Pictures/SAFLAX-",'Basis-Tabelle-Samen'!C328,"-",'Basis-Tabelle-Samen'!J328,"-seed-package-back-cr-croatian.jpg")),
IF($C$1="Lettisch - LV",HYPERLINK(CONCATENATE("https://www.saflax.de/0-WVK-Retail/Bilder-Pictures/SAFLAX-",'Basis-Tabelle-Samen'!C328,"-",'Basis-Tabelle-Samen'!J328,"-seed-package-back-cr-latvian.jpg")),
IF($C$1="Litauisch - LT",HYPERLINK(CONCATENATE("https://www.saflax.de/0-WVK-Retail/Bilder-Pictures/SAFLAX-",'Basis-Tabelle-Samen'!C328,"-",'Basis-Tabelle-Samen'!J328,"-seed-package-back-cr-lithuanian.jpg")),
IF($C$1="Maltesisch - MT",HYPERLINK(CONCATENATE("https://www.saflax.de/0-WVK-Retail/Bilder-Pictures/SAFLAX-",'Basis-Tabelle-Samen'!C328,"-",'Basis-Tabelle-Samen'!J328,"-seed-package-back-cr-maltese.jpg")),
IF($C$1="Niederländisch - NL",HYPERLINK(CONCATENATE("https://www.saflax.de/0-WVK-Retail/Bilder-Pictures/SAFLAX-",'Basis-Tabelle-Samen'!C328,"-",'Basis-Tabelle-Samen'!J328,"-seed-package-back-cr-dutch.jpg")),
IF($C$1="Norwegisch - NO",HYPERLINK(CONCATENATE("https://www.saflax.de/0-WVK-Retail/Bilder-Pictures/SAFLAX-",'Basis-Tabelle-Samen'!C328,"-",'Basis-Tabelle-Samen'!J328,"-seed-package-back-cr-nowegian.jpg")),
IF($C$1="Polnisch - PL",HYPERLINK(CONCATENATE("https://www.saflax.de/0-WVK-Retail/Bilder-Pictures/SAFLAX-",'Basis-Tabelle-Samen'!C328,"-",'Basis-Tabelle-Samen'!J328,"-seed-package-back-cr-polish.jpg")),
IF($C$1="Portugiesisch - PT",HYPERLINK(CONCATENATE("https://www.saflax.de/0-WVK-Retail/Bilder-Pictures/SAFLAX-",'Basis-Tabelle-Samen'!C328,"-",'Basis-Tabelle-Samen'!J328,"-seed-package-back-cr-portuguese.jpg")),
IF($C$1="Rumänisch - RO",HYPERLINK(CONCATENATE("https://www.saflax.de/0-WVK-Retail/Bilder-Pictures/SAFLAX-",'Basis-Tabelle-Samen'!C328,"-",'Basis-Tabelle-Samen'!J328,"-seed-package-back-cr-romanian.jpg")),
IF($C$1="Schwedisch - SE",HYPERLINK(CONCATENATE("https://www.saflax.de/0-WVK-Retail/Bilder-Pictures/SAFLAX-",'Basis-Tabelle-Samen'!C328,"-",'Basis-Tabelle-Samen'!J328,"-seed-package-back-cr-swedish.jpg")),
IF($C$1="Slowakisch - SK",HYPERLINK(CONCATENATE("https://www.saflax.de/0-WVK-Retail/Bilder-Pictures/SAFLAX-",'Basis-Tabelle-Samen'!C328,"-",'Basis-Tabelle-Samen'!J328,"-seed-package-back-cr-slovak.jpg")),
IF($C$1="Slowenisch - SI",HYPERLINK(CONCATENATE("https://www.saflax.de/0-WVK-Retail/Bilder-Pictures/SAFLAX-",'Basis-Tabelle-Samen'!C328,"-",'Basis-Tabelle-Samen'!J328,"-seed-package-back-cr-slovenian.jpg")),
IF($C$1="Spanisch - ES",HYPERLINK(CONCATENATE("https://www.saflax.de/0-WVK-Retail/Bilder-Pictures/SAFLAX-",'Basis-Tabelle-Samen'!C328,"-",'Basis-Tabelle-Samen'!J328,"-seed-package-back-cr-spanish.jpg")),
IF($C$1="Tschechisch - CZ",HYPERLINK(CONCATENATE("https://www.saflax.de/0-WVK-Retail/Bilder-Pictures/SAFLAX-",'Basis-Tabelle-Samen'!C328,"-",'Basis-Tabelle-Samen'!J328,"-seed-package-back-cr-czech.jpg")),
IF($C$1="Türkisch - TR",HYPERLINK(CONCATENATE("https://www.saflax.de/0-WVK-Retail/Bilder-Pictures/SAFLAX-",'Basis-Tabelle-Samen'!C328,"-",'Basis-Tabelle-Samen'!J328,"-seed-package-back-cr-turkish.jpg")),
IF($C$1="Ungarisch - HU",HYPERLINK(CONCATENATE("https://www.saflax.de/0-WVK-Retail/Bilder-Pictures/SAFLAX-",'Basis-Tabelle-Samen'!C328,"-",'Basis-Tabelle-Samen'!J328,"-seed-package-back-cr-hungarian.jpg")),
" ACHTUNG")))))))))))))))))))))))))))))</f>
        <v>https://www.saflax.de/0-WVK-Retail/Bilder-Pictures/SAFLAX-19426-pachypodium-lamerei-seed-package-back-cr-english.jpg</v>
      </c>
      <c r="AM330" s="330" t="str">
        <f>IF(H330&lt;1,"",
IF($C$1="Bulgarisch - BG",HYPERLINK(CONCATENATE("https://www.saflax.de/0-WVK-Retail/Bilder-Pictures/SAFLAX-",'Basis-Tabelle-Samen'!K328,"-",'Basis-Tabelle-Samen'!J328,"-garden-to-go-mini-bulgarian.jpg")),
IF($C$1="Dänisch - DK",HYPERLINK(CONCATENATE("https://www.saflax.de/0-WVK-Retail/Bilder-Pictures/SAFLAX-",'Basis-Tabelle-Samen'!K328,"-",'Basis-Tabelle-Samen'!J328,"-garden-to-go-mini-danish.jpg")),
IF($C$1="Deutsch - DE",HYPERLINK(CONCATENATE("https://www.saflax.de/0-WVK-Retail/Bilder-Pictures/SAFLAX-",'Basis-Tabelle-Samen'!K328,"-",'Basis-Tabelle-Samen'!J328,"-garden-to-go-mini-german.jpg")),
IF($C$1="Englisch - UK",HYPERLINK(CONCATENATE("https://www.saflax.de/0-WVK-Retail/Bilder-Pictures/SAFLAX-",'Basis-Tabelle-Samen'!K328,"-",'Basis-Tabelle-Samen'!J328,"-garden-to-go-mini-english.jpg")),
IF($C$1="Estnisch - EE",HYPERLINK(CONCATENATE("https://www.saflax.de/0-WVK-Retail/Bilder-Pictures/SAFLAX-",'Basis-Tabelle-Samen'!K328,"-",'Basis-Tabelle-Samen'!J328,"-garden-to-go-mini-estonian.jpg")),
IF($C$1="Finnisch - FI",HYPERLINK(CONCATENATE("https://www.saflax.de/0-WVK-Retail/Bilder-Pictures/SAFLAX-",'Basis-Tabelle-Samen'!K328,"-",'Basis-Tabelle-Samen'!J328,"-garden-to-go-mini-finnish.jpg")),
IF($C$1="Französisch - FR",HYPERLINK(CONCATENATE("https://www.saflax.de/0-WVK-Retail/Bilder-Pictures/SAFLAX-",'Basis-Tabelle-Samen'!K328,"-",'Basis-Tabelle-Samen'!J328,"-garden-to-go-mini-french.jpg")),
IF($C$1="Griechisch - GR",HYPERLINK(CONCATENATE("https://www.saflax.de/0-WVK-Retail/Bilder-Pictures/SAFLAX-",'Basis-Tabelle-Samen'!K328,"-",'Basis-Tabelle-Samen'!J328,"-garden-to-go-mini-greek.jpg")),
IF($C$1="Irisch - IE",HYPERLINK(CONCATENATE("https://www.saflax.de/0-WVK-Retail/Bilder-Pictures/SAFLAX-",'Basis-Tabelle-Samen'!K328,"-",'Basis-Tabelle-Samen'!J328,"-garden-to-go-mini-irish.jpg")),
IF($C$1="Isländisch - IS",HYPERLINK(CONCATENATE("https://www.saflax.de/0-WVK-Retail/Bilder-Pictures/SAFLAX-",'Basis-Tabelle-Samen'!K328,"-",'Basis-Tabelle-Samen'!J328,"-garden-to-go-mini-icelandic.jpg")),
IF($C$1="Italienisch - IT",HYPERLINK(CONCATENATE("https://www.saflax.de/0-WVK-Retail/Bilder-Pictures/SAFLAX-",'Basis-Tabelle-Samen'!K328,"-",'Basis-Tabelle-Samen'!J328,"-garden-to-go-mini-italian.jpg")),
IF($C$1="Japanisch - JP",HYPERLINK(CONCATENATE("https://www.saflax.de/0-WVK-Retail/Bilder-Pictures/SAFLAX-",'Basis-Tabelle-Samen'!K328,"-",'Basis-Tabelle-Samen'!J328,"-garden-to-go-mini-japanese.jpg")),
IF($C$1="Kroatisch - HR",HYPERLINK(CONCATENATE("https://www.saflax.de/0-WVK-Retail/Bilder-Pictures/SAFLAX-",'Basis-Tabelle-Samen'!K328,"-",'Basis-Tabelle-Samen'!J328,"-garden-to-go-mini-croatian.jpg")),
IF($C$1="Lettisch - LV",HYPERLINK(CONCATENATE("https://www.saflax.de/0-WVK-Retail/Bilder-Pictures/SAFLAX-",'Basis-Tabelle-Samen'!K328,"-",'Basis-Tabelle-Samen'!J328,"-garden-to-go-mini-latvian.jpg")),
IF($C$1="Litauisch - LT",HYPERLINK(CONCATENATE("https://www.saflax.de/0-WVK-Retail/Bilder-Pictures/SAFLAX-",'Basis-Tabelle-Samen'!K328,"-",'Basis-Tabelle-Samen'!J328,"-garden-to-go-mini-lithuanian.jpg")),
IF($C$1="Maltesisch - MT",HYPERLINK(CONCATENATE("https://www.saflax.de/0-WVK-Retail/Bilder-Pictures/SAFLAX-",'Basis-Tabelle-Samen'!K328,"-",'Basis-Tabelle-Samen'!J328,"-garden-to-go-mini-maltese.jpg")),
IF($C$1="Niederländisch - NL",HYPERLINK(CONCATENATE("https://www.saflax.de/0-WVK-Retail/Bilder-Pictures/SAFLAX-",'Basis-Tabelle-Samen'!K328,"-",'Basis-Tabelle-Samen'!J328,"-garden-to-go-mini-dutch.jpg")),
IF($C$1="Norwegisch - NO",HYPERLINK(CONCATENATE("https://www.saflax.de/0-WVK-Retail/Bilder-Pictures/SAFLAX-",'Basis-Tabelle-Samen'!K328,"-",'Basis-Tabelle-Samen'!J328,"-garden-to-go-mini-nowegian.jpg")),
IF($C$1="Polnisch - PL",HYPERLINK(CONCATENATE("https://www.saflax.de/0-WVK-Retail/Bilder-Pictures/SAFLAX-",'Basis-Tabelle-Samen'!K328,"-",'Basis-Tabelle-Samen'!J328,"-garden-to-go-mini-polish.jpg")),
IF($C$1="Portugiesisch - PT",HYPERLINK(CONCATENATE("https://www.saflax.de/0-WVK-Retail/Bilder-Pictures/SAFLAX-",'Basis-Tabelle-Samen'!K328,"-",'Basis-Tabelle-Samen'!J328,"-garden-to-go-mini-portuguese.jpg")),
IF($C$1="Rumänisch - RO",HYPERLINK(CONCATENATE("https://www.saflax.de/0-WVK-Retail/Bilder-Pictures/SAFLAX-",'Basis-Tabelle-Samen'!K328,"-",'Basis-Tabelle-Samen'!J328,"-garden-to-go-mini-romanian.jpg")),
IF($C$1="Schwedisch - SE",HYPERLINK(CONCATENATE("https://www.saflax.de/0-WVK-Retail/Bilder-Pictures/SAFLAX-",'Basis-Tabelle-Samen'!K328,"-",'Basis-Tabelle-Samen'!J328,"-garden-to-go-mini-swedish.jpg")),
IF($C$1="Slowakisch - SK",HYPERLINK(CONCATENATE("https://www.saflax.de/0-WVK-Retail/Bilder-Pictures/SAFLAX-",'Basis-Tabelle-Samen'!K328,"-",'Basis-Tabelle-Samen'!J328,"-garden-to-go-mini-slovak.jpg")),
IF($C$1="Slowenisch - SI",HYPERLINK(CONCATENATE("https://www.saflax.de/0-WVK-Retail/Bilder-Pictures/SAFLAX-",'Basis-Tabelle-Samen'!K328,"-",'Basis-Tabelle-Samen'!J328,"-garden-to-go-mini-slovenian.jpg")),
IF($C$1="Spanisch - ES",HYPERLINK(CONCATENATE("https://www.saflax.de/0-WVK-Retail/Bilder-Pictures/SAFLAX-",'Basis-Tabelle-Samen'!K328,"-",'Basis-Tabelle-Samen'!J328,"-garden-to-go-mini-spanish.jpg")),
IF($C$1="Tschechisch - CZ",HYPERLINK(CONCATENATE("https://www.saflax.de/0-WVK-Retail/Bilder-Pictures/SAFLAX-",'Basis-Tabelle-Samen'!K328,"-",'Basis-Tabelle-Samen'!J328,"-garden-to-go-mini-czech.jpg")),
IF($C$1="Türkisch - TR",HYPERLINK(CONCATENATE("https://www.saflax.de/0-WVK-Retail/Bilder-Pictures/SAFLAX-",'Basis-Tabelle-Samen'!K328,"-",'Basis-Tabelle-Samen'!J328,"-garden-to-go-mini-turkish.jpg")),
IF($C$1="Ungarisch - HU",HYPERLINK(CONCATENATE("https://www.saflax.de/0-WVK-Retail/Bilder-Pictures/SAFLAX-",'Basis-Tabelle-Samen'!K328,"-",'Basis-Tabelle-Samen'!J328,"-garden-to-go-mini-hungarian.jpg")),
" ACHTUNG")))))))))))))))))))))))))))))</f>
        <v>https://www.saflax.de/0-WVK-Retail/Bilder-Pictures/SAFLAX-79426-pachypodium-lamerei-garden-to-go-mini-english.jpg</v>
      </c>
      <c r="AN330" s="330" t="str">
        <f>IF(I330&lt;1,"",
IF($C$1="Bulgarisch - BG",HYPERLINK(CONCATENATE("https://www.saflax.de/0-WVK-Retail/Bilder-Pictures/SAFLAX-",'Basis-Tabelle-Samen'!N328,"-",'Basis-Tabelle-Samen'!J328,"-garden-to-go-lite-bulgarian.jpg")),
IF($C$1="Dänisch - DK",HYPERLINK(CONCATENATE("https://www.saflax.de/0-WVK-Retail/Bilder-Pictures/SAFLAX-",'Basis-Tabelle-Samen'!N328,"-",'Basis-Tabelle-Samen'!J328,"-garden-to-go-lite-danish.jpg")),
IF($C$1="Deutsch - DE",HYPERLINK(CONCATENATE("https://www.saflax.de/0-WVK-Retail/Bilder-Pictures/SAFLAX-",'Basis-Tabelle-Samen'!N328,"-",'Basis-Tabelle-Samen'!J328,"-garden-to-go-lite-german.jpg")),
IF($C$1="Englisch - UK",HYPERLINK(CONCATENATE("https://www.saflax.de/0-WVK-Retail/Bilder-Pictures/SAFLAX-",'Basis-Tabelle-Samen'!N328,"-",'Basis-Tabelle-Samen'!J328,"-garden-to-go-lite-english.jpg")),
IF($C$1="Estnisch - EE",HYPERLINK(CONCATENATE("https://www.saflax.de/0-WVK-Retail/Bilder-Pictures/SAFLAX-",'Basis-Tabelle-Samen'!N328,"-",'Basis-Tabelle-Samen'!J328,"-garden-to-go-lite-estonian.jpg")),
IF($C$1="Finnisch - FI",HYPERLINK(CONCATENATE("https://www.saflax.de/0-WVK-Retail/Bilder-Pictures/SAFLAX-",'Basis-Tabelle-Samen'!N328,"-",'Basis-Tabelle-Samen'!J328,"-garden-to-go-lite-finnish.jpg")),
IF($C$1="Französisch - FR",HYPERLINK(CONCATENATE("https://www.saflax.de/0-WVK-Retail/Bilder-Pictures/SAFLAX-",'Basis-Tabelle-Samen'!N328,"-",'Basis-Tabelle-Samen'!J328,"-garden-to-go-lite-french.jpg")),
IF($C$1="Griechisch - GR",HYPERLINK(CONCATENATE("https://www.saflax.de/0-WVK-Retail/Bilder-Pictures/SAFLAX-",'Basis-Tabelle-Samen'!N328,"-",'Basis-Tabelle-Samen'!J328,"-garden-to-go-lite-greek.jpg")),
IF($C$1="Irisch - IE",HYPERLINK(CONCATENATE("https://www.saflax.de/0-WVK-Retail/Bilder-Pictures/SAFLAX-",'Basis-Tabelle-Samen'!N328,"-",'Basis-Tabelle-Samen'!J328,"-garden-to-go-lite-irish.jpg")),
IF($C$1="Isländisch - IS",HYPERLINK(CONCATENATE("https://www.saflax.de/0-WVK-Retail/Bilder-Pictures/SAFLAX-",'Basis-Tabelle-Samen'!N328,"-",'Basis-Tabelle-Samen'!J328,"-garden-to-go-lite-icelandic.jpg")),
IF($C$1="Italienisch - IT",HYPERLINK(CONCATENATE("https://www.saflax.de/0-WVK-Retail/Bilder-Pictures/SAFLAX-",'Basis-Tabelle-Samen'!N328,"-",'Basis-Tabelle-Samen'!J328,"-garden-to-go-lite-italian.jpg")),
IF($C$1="Japanisch - JP",HYPERLINK(CONCATENATE("https://www.saflax.de/0-WVK-Retail/Bilder-Pictures/SAFLAX-",'Basis-Tabelle-Samen'!N328,"-",'Basis-Tabelle-Samen'!J328,"-garden-to-go-lite-japanese.jpg")),
IF($C$1="Kroatisch - HR",HYPERLINK(CONCATENATE("https://www.saflax.de/0-WVK-Retail/Bilder-Pictures/SAFLAX-",'Basis-Tabelle-Samen'!N328,"-",'Basis-Tabelle-Samen'!J328,"-garden-to-go-lite-croatian.jpg")),
IF($C$1="Lettisch - LV",HYPERLINK(CONCATENATE("https://www.saflax.de/0-WVK-Retail/Bilder-Pictures/SAFLAX-",'Basis-Tabelle-Samen'!N328,"-",'Basis-Tabelle-Samen'!J328,"-garden-to-go-lite-latvian.jpg")),
IF($C$1="Litauisch - LT",HYPERLINK(CONCATENATE("https://www.saflax.de/0-WVK-Retail/Bilder-Pictures/SAFLAX-",'Basis-Tabelle-Samen'!N328,"-",'Basis-Tabelle-Samen'!J328,"-garden-to-go-lite-lithuanian.jpg")),
IF($C$1="Maltesisch - MT",HYPERLINK(CONCATENATE("https://www.saflax.de/0-WVK-Retail/Bilder-Pictures/SAFLAX-",'Basis-Tabelle-Samen'!N328,"-",'Basis-Tabelle-Samen'!J328,"-garden-to-go-lite-maltese.jpg")),
IF($C$1="Niederländisch - NL",HYPERLINK(CONCATENATE("https://www.saflax.de/0-WVK-Retail/Bilder-Pictures/SAFLAX-",'Basis-Tabelle-Samen'!N328,"-",'Basis-Tabelle-Samen'!J328,"-garden-to-go-lite-dutch.jpg")),
IF($C$1="Norwegisch - NO",HYPERLINK(CONCATENATE("https://www.saflax.de/0-WVK-Retail/Bilder-Pictures/SAFLAX-",'Basis-Tabelle-Samen'!N328,"-",'Basis-Tabelle-Samen'!J328,"-garden-to-go-lite-nowegian.jpg")),
IF($C$1="Polnisch - PL",HYPERLINK(CONCATENATE("https://www.saflax.de/0-WVK-Retail/Bilder-Pictures/SAFLAX-",'Basis-Tabelle-Samen'!N328,"-",'Basis-Tabelle-Samen'!J328,"-garden-to-go-lite-polish.jpg")),
IF($C$1="Portugiesisch - PT",HYPERLINK(CONCATENATE("https://www.saflax.de/0-WVK-Retail/Bilder-Pictures/SAFLAX-",'Basis-Tabelle-Samen'!N328,"-",'Basis-Tabelle-Samen'!J328,"-garden-to-go-lite-portuguese.jpg")),
IF($C$1="Rumänisch - RO",HYPERLINK(CONCATENATE("https://www.saflax.de/0-WVK-Retail/Bilder-Pictures/SAFLAX-",'Basis-Tabelle-Samen'!N328,"-",'Basis-Tabelle-Samen'!J328,"-garden-to-go-lite-romanian.jpg")),
IF($C$1="Schwedisch - SE",HYPERLINK(CONCATENATE("https://www.saflax.de/0-WVK-Retail/Bilder-Pictures/SAFLAX-",'Basis-Tabelle-Samen'!N328,"-",'Basis-Tabelle-Samen'!J328,"-garden-to-go-lite-swedish.jpg")),
IF($C$1="Slowakisch - SK",HYPERLINK(CONCATENATE("https://www.saflax.de/0-WVK-Retail/Bilder-Pictures/SAFLAX-",'Basis-Tabelle-Samen'!N328,"-",'Basis-Tabelle-Samen'!J328,"-garden-to-go-lite-slovak.jpg")),
IF($C$1="Slowenisch - SI",HYPERLINK(CONCATENATE("https://www.saflax.de/0-WVK-Retail/Bilder-Pictures/SAFLAX-",'Basis-Tabelle-Samen'!N328,"-",'Basis-Tabelle-Samen'!J328,"-garden-to-go-lite-slovenian.jpg")),
IF($C$1="Spanisch - ES",HYPERLINK(CONCATENATE("https://www.saflax.de/0-WVK-Retail/Bilder-Pictures/SAFLAX-",'Basis-Tabelle-Samen'!N328,"-",'Basis-Tabelle-Samen'!J328,"-garden-to-go-lite-spanish.jpg")),
IF($C$1="Tschechisch - CZ",HYPERLINK(CONCATENATE("https://www.saflax.de/0-WVK-Retail/Bilder-Pictures/SAFLAX-",'Basis-Tabelle-Samen'!N328,"-",'Basis-Tabelle-Samen'!J328,"-garden-to-go-lite-czech.jpg")),
IF($C$1="Türkisch - TR",HYPERLINK(CONCATENATE("https://www.saflax.de/0-WVK-Retail/Bilder-Pictures/SAFLAX-",'Basis-Tabelle-Samen'!N328,"-",'Basis-Tabelle-Samen'!J328,"-garden-to-go-lite-turkish.jpg")),
IF($C$1="Ungarisch - HU",HYPERLINK(CONCATENATE("https://www.saflax.de/0-WVK-Retail/Bilder-Pictures/SAFLAX-",'Basis-Tabelle-Samen'!N328,"-",'Basis-Tabelle-Samen'!J328,"-garden-to-go-lite-hungarian.jpg")),
" ACHTUNG")))))))))))))))))))))))))))))</f>
        <v>https://www.saflax.de/0-WVK-Retail/Bilder-Pictures/SAFLAX-89426-pachypodium-lamerei-garden-to-go-lite-english.jpg</v>
      </c>
      <c r="AO330" s="330" t="str">
        <f>IF(J330&lt;1,"",
IF($C$1="Bulgarisch - BG",HYPERLINK(CONCATENATE("https://www.saflax.de/0-WVK-Retail/Bilder-Pictures/SAFLAX-",'Basis-Tabelle-Samen'!Q328,"-",'Basis-Tabelle-Samen'!J328,"-garden-to-go-bulgarian.jpg")),
IF($C$1="Dänisch - DK",HYPERLINK(CONCATENATE("https://www.saflax.de/0-WVK-Retail/Bilder-Pictures/SAFLAX-",'Basis-Tabelle-Samen'!Q328,"-",'Basis-Tabelle-Samen'!J328,"-garden-to-go-danish.jpg")),
IF($C$1="Deutsch - DE",HYPERLINK(CONCATENATE("https://www.saflax.de/0-WVK-Retail/Bilder-Pictures/SAFLAX-",'Basis-Tabelle-Samen'!Q328,"-",'Basis-Tabelle-Samen'!J328,"-garden-to-go-german.jpg")),
IF($C$1="Englisch - UK",HYPERLINK(CONCATENATE("https://www.saflax.de/0-WVK-Retail/Bilder-Pictures/SAFLAX-",'Basis-Tabelle-Samen'!Q328,"-",'Basis-Tabelle-Samen'!J328,"-garden-to-go-english.jpg")),
IF($C$1="Estnisch - EE",HYPERLINK(CONCATENATE("https://www.saflax.de/0-WVK-Retail/Bilder-Pictures/SAFLAX-",'Basis-Tabelle-Samen'!Q328,"-",'Basis-Tabelle-Samen'!J328,"-garden-to-go-estonian.jpg")),
IF($C$1="Finnisch - FI",HYPERLINK(CONCATENATE("https://www.saflax.de/0-WVK-Retail/Bilder-Pictures/SAFLAX-",'Basis-Tabelle-Samen'!Q328,"-",'Basis-Tabelle-Samen'!J328,"-garden-to-go-finnish.jpg")),
IF($C$1="Französisch - FR",HYPERLINK(CONCATENATE("https://www.saflax.de/0-WVK-Retail/Bilder-Pictures/SAFLAX-",'Basis-Tabelle-Samen'!Q328,"-",'Basis-Tabelle-Samen'!J328,"-garden-to-go-french.jpg")),
IF($C$1="Griechisch - GR",HYPERLINK(CONCATENATE("https://www.saflax.de/0-WVK-Retail/Bilder-Pictures/SAFLAX-",'Basis-Tabelle-Samen'!Q328,"-",'Basis-Tabelle-Samen'!J328,"-garden-to-go-greek.jpg")),
IF($C$1="Irisch - IE",HYPERLINK(CONCATENATE("https://www.saflax.de/0-WVK-Retail/Bilder-Pictures/SAFLAX-",'Basis-Tabelle-Samen'!Q328,"-",'Basis-Tabelle-Samen'!J328,"-garden-to-go-irish.jpg")),
IF($C$1="Isländisch - IS",HYPERLINK(CONCATENATE("https://www.saflax.de/0-WVK-Retail/Bilder-Pictures/SAFLAX-",'Basis-Tabelle-Samen'!Q328,"-",'Basis-Tabelle-Samen'!J328,"-garden-to-go-icelandic.jpg")),
IF($C$1="Italienisch - IT",HYPERLINK(CONCATENATE("https://www.saflax.de/0-WVK-Retail/Bilder-Pictures/SAFLAX-",'Basis-Tabelle-Samen'!Q328,"-",'Basis-Tabelle-Samen'!J328,"-garden-to-go-italian.jpg")),
IF($C$1="Japanisch - JP",HYPERLINK(CONCATENATE("https://www.saflax.de/0-WVK-Retail/Bilder-Pictures/SAFLAX-",'Basis-Tabelle-Samen'!Q328,"-",'Basis-Tabelle-Samen'!J328,"-garden-to-go-japanese.jpg")),
IF($C$1="Kroatisch - HR",HYPERLINK(CONCATENATE("https://www.saflax.de/0-WVK-Retail/Bilder-Pictures/SAFLAX-",'Basis-Tabelle-Samen'!Q328,"-",'Basis-Tabelle-Samen'!J328,"-garden-to-go-croatian.jpg")),
IF($C$1="Lettisch - LV",HYPERLINK(CONCATENATE("https://www.saflax.de/0-WVK-Retail/Bilder-Pictures/SAFLAX-",'Basis-Tabelle-Samen'!Q328,"-",'Basis-Tabelle-Samen'!J328,"-garden-to-go-latvian.jpg")),
IF($C$1="Litauisch - LT",HYPERLINK(CONCATENATE("https://www.saflax.de/0-WVK-Retail/Bilder-Pictures/SAFLAX-",'Basis-Tabelle-Samen'!Q328,"-",'Basis-Tabelle-Samen'!J328,"-garden-to-go-lithuanian.jpg")),
IF($C$1="Maltesisch - MT",HYPERLINK(CONCATENATE("https://www.saflax.de/0-WVK-Retail/Bilder-Pictures/SAFLAX-",'Basis-Tabelle-Samen'!Q328,"-",'Basis-Tabelle-Samen'!J328,"-garden-to-go-maltese.jpg")),
IF($C$1="Niederländisch - NL",HYPERLINK(CONCATENATE("https://www.saflax.de/0-WVK-Retail/Bilder-Pictures/SAFLAX-",'Basis-Tabelle-Samen'!Q328,"-",'Basis-Tabelle-Samen'!J328,"-garden-to-go-dutch.jpg")),
IF($C$1="Norwegisch - NO",HYPERLINK(CONCATENATE("https://www.saflax.de/0-WVK-Retail/Bilder-Pictures/SAFLAX-",'Basis-Tabelle-Samen'!Q328,"-",'Basis-Tabelle-Samen'!J328,"-garden-to-go-nowegian.jpg")),
IF($C$1="Polnisch - PL",HYPERLINK(CONCATENATE("https://www.saflax.de/0-WVK-Retail/Bilder-Pictures/SAFLAX-",'Basis-Tabelle-Samen'!Q328,"-",'Basis-Tabelle-Samen'!J328,"-garden-to-go-polish.jpg")),
IF($C$1="Portugiesisch - PT",HYPERLINK(CONCATENATE("https://www.saflax.de/0-WVK-Retail/Bilder-Pictures/SAFLAX-",'Basis-Tabelle-Samen'!Q328,"-",'Basis-Tabelle-Samen'!J328,"-garden-to-go-portuguese.jpg")),
IF($C$1="Rumänisch - RO",HYPERLINK(CONCATENATE("https://www.saflax.de/0-WVK-Retail/Bilder-Pictures/SAFLAX-",'Basis-Tabelle-Samen'!Q328,"-",'Basis-Tabelle-Samen'!J328,"-garden-to-go-romanian.jpg")),
IF($C$1="Schwedisch - SE",HYPERLINK(CONCATENATE("https://www.saflax.de/0-WVK-Retail/Bilder-Pictures/SAFLAX-",'Basis-Tabelle-Samen'!Q328,"-",'Basis-Tabelle-Samen'!J328,"-garden-to-go-swedish.jpg")),
IF($C$1="Slowakisch - SK",HYPERLINK(CONCATENATE("https://www.saflax.de/0-WVK-Retail/Bilder-Pictures/SAFLAX-",'Basis-Tabelle-Samen'!Q328,"-",'Basis-Tabelle-Samen'!J328,"-garden-to-go-slovak.jpg")),
IF($C$1="Slowenisch - SI",HYPERLINK(CONCATENATE("https://www.saflax.de/0-WVK-Retail/Bilder-Pictures/SAFLAX-",'Basis-Tabelle-Samen'!Q328,"-",'Basis-Tabelle-Samen'!J328,"-garden-to-go-slovenian.jpg")),
IF($C$1="Spanisch - ES",HYPERLINK(CONCATENATE("https://www.saflax.de/0-WVK-Retail/Bilder-Pictures/SAFLAX-",'Basis-Tabelle-Samen'!Q328,"-",'Basis-Tabelle-Samen'!J328,"-garden-to-go-spanish.jpg")),
IF($C$1="Tschechisch - CZ",HYPERLINK(CONCATENATE("https://www.saflax.de/0-WVK-Retail/Bilder-Pictures/SAFLAX-",'Basis-Tabelle-Samen'!Q328,"-",'Basis-Tabelle-Samen'!J328,"-garden-to-go-czech.jpg")),
IF($C$1="Türkisch - TR",HYPERLINK(CONCATENATE("https://www.saflax.de/0-WVK-Retail/Bilder-Pictures/SAFLAX-",'Basis-Tabelle-Samen'!Q328,"-",'Basis-Tabelle-Samen'!J328,"-garden-to-go-turkish.jpg")),
IF($C$1="Ungarisch - HU",HYPERLINK(CONCATENATE("https://www.saflax.de/0-WVK-Retail/Bilder-Pictures/SAFLAX-",'Basis-Tabelle-Samen'!Q328,"-",'Basis-Tabelle-Samen'!J328,"-garden-to-go-hungarian.jpg")),
" ACHTUNG")))))))))))))))))))))))))))))</f>
        <v>https://www.saflax.de/0-WVK-Retail/Bilder-Pictures/SAFLAX-59426-pachypodium-lamerei-garden-to-go-english.jpg</v>
      </c>
      <c r="AP330" s="330" t="str">
        <f>IF(K330&lt;1,"",
IF($C$1="Bulgarisch - BG",HYPERLINK(CONCATENATE("https://www.saflax.de/0-WVK-Retail/Bilder-Pictures/SAFLAX-",'Basis-Tabelle-Samen'!T328,"-",'Basis-Tabelle-Samen'!J328,"-cultivation-set-bulgarian.jpg")),
IF($C$1="Dänisch - DK",HYPERLINK(CONCATENATE("https://www.saflax.de/0-WVK-Retail/Bilder-Pictures/SAFLAX-",'Basis-Tabelle-Samen'!T328,"-",'Basis-Tabelle-Samen'!J328,"-cultivation-set-danish.jpg")),
IF($C$1="Deutsch - DE",HYPERLINK(CONCATENATE("https://www.saflax.de/0-WVK-Retail/Bilder-Pictures/SAFLAX-",'Basis-Tabelle-Samen'!T328,"-",'Basis-Tabelle-Samen'!J328,"-cultivation-set-german.jpg")),
IF($C$1="Englisch - UK",HYPERLINK(CONCATENATE("https://www.saflax.de/0-WVK-Retail/Bilder-Pictures/SAFLAX-",'Basis-Tabelle-Samen'!T328,"-",'Basis-Tabelle-Samen'!J328,"-cultivation-set-english.jpg")),
IF($C$1="Estnisch - EE",HYPERLINK(CONCATENATE("https://www.saflax.de/0-WVK-Retail/Bilder-Pictures/SAFLAX-",'Basis-Tabelle-Samen'!T328,"-",'Basis-Tabelle-Samen'!J328,"-cultivation-set-estonian.jpg")),
IF($C$1="Finnisch - FI",HYPERLINK(CONCATENATE("https://www.saflax.de/0-WVK-Retail/Bilder-Pictures/SAFLAX-",'Basis-Tabelle-Samen'!T328,"-",'Basis-Tabelle-Samen'!J328,"-cultivation-set-finnish.jpg")),
IF($C$1="Französisch - FR",HYPERLINK(CONCATENATE("https://www.saflax.de/0-WVK-Retail/Bilder-Pictures/SAFLAX-",'Basis-Tabelle-Samen'!T328,"-",'Basis-Tabelle-Samen'!J328,"-cultivation-set-french.jpg")),
IF($C$1="Griechisch - GR",HYPERLINK(CONCATENATE("https://www.saflax.de/0-WVK-Retail/Bilder-Pictures/SAFLAX-",'Basis-Tabelle-Samen'!T328,"-",'Basis-Tabelle-Samen'!J328,"-cultivation-set-greek.jpg")),
IF($C$1="Irisch - IE",HYPERLINK(CONCATENATE("https://www.saflax.de/0-WVK-Retail/Bilder-Pictures/SAFLAX-",'Basis-Tabelle-Samen'!T328,"-",'Basis-Tabelle-Samen'!J328,"-cultivation-set-irish.jpg")),
IF($C$1="Isländisch - IS",HYPERLINK(CONCATENATE("https://www.saflax.de/0-WVK-Retail/Bilder-Pictures/SAFLAX-",'Basis-Tabelle-Samen'!T328,"-",'Basis-Tabelle-Samen'!J328,"-cultivation-set-icelandic.jpg")),
IF($C$1="Italienisch - IT",HYPERLINK(CONCATENATE("https://www.saflax.de/0-WVK-Retail/Bilder-Pictures/SAFLAX-",'Basis-Tabelle-Samen'!T328,"-",'Basis-Tabelle-Samen'!J328,"-cultivation-set-italian.jpg")),
IF($C$1="Japanisch - JP",HYPERLINK(CONCATENATE("https://www.saflax.de/0-WVK-Retail/Bilder-Pictures/SAFLAX-",'Basis-Tabelle-Samen'!T328,"-",'Basis-Tabelle-Samen'!J328,"-cultivation-set-japanese.jpg")),
IF($C$1="Kroatisch - HR",HYPERLINK(CONCATENATE("https://www.saflax.de/0-WVK-Retail/Bilder-Pictures/SAFLAX-",'Basis-Tabelle-Samen'!T328,"-",'Basis-Tabelle-Samen'!J328,"-cultivation-set-croatian.jpg")),
IF($C$1="Lettisch - LV",HYPERLINK(CONCATENATE("https://www.saflax.de/0-WVK-Retail/Bilder-Pictures/SAFLAX-",'Basis-Tabelle-Samen'!T328,"-",'Basis-Tabelle-Samen'!J328,"-cultivation-set-latvian.jpg")),
IF($C$1="Litauisch - LT",HYPERLINK(CONCATENATE("https://www.saflax.de/0-WVK-Retail/Bilder-Pictures/SAFLAX-",'Basis-Tabelle-Samen'!T328,"-",'Basis-Tabelle-Samen'!J328,"-cultivation-set-lithuanian.jpg")),
IF($C$1="Maltesisch - MT",HYPERLINK(CONCATENATE("https://www.saflax.de/0-WVK-Retail/Bilder-Pictures/SAFLAX-",'Basis-Tabelle-Samen'!T328,"-",'Basis-Tabelle-Samen'!J328,"-cultivation-set-maltese.jpg")),
IF($C$1="Niederländisch - NL",HYPERLINK(CONCATENATE("https://www.saflax.de/0-WVK-Retail/Bilder-Pictures/SAFLAX-",'Basis-Tabelle-Samen'!T328,"-",'Basis-Tabelle-Samen'!J328,"-cultivation-set-dutch.jpg")),
IF($C$1="Norwegisch - NO",HYPERLINK(CONCATENATE("https://www.saflax.de/0-WVK-Retail/Bilder-Pictures/SAFLAX-",'Basis-Tabelle-Samen'!T328,"-",'Basis-Tabelle-Samen'!J328,"-cultivation-set-nowegian.jpg")),
IF($C$1="Polnisch - PL",HYPERLINK(CONCATENATE("https://www.saflax.de/0-WVK-Retail/Bilder-Pictures/SAFLAX-",'Basis-Tabelle-Samen'!T328,"-",'Basis-Tabelle-Samen'!J328,"-cultivation-set-polish.jpg")),
IF($C$1="Portugiesisch - PT",HYPERLINK(CONCATENATE("https://www.saflax.de/0-WVK-Retail/Bilder-Pictures/SAFLAX-",'Basis-Tabelle-Samen'!T328,"-",'Basis-Tabelle-Samen'!J328,"-cultivation-set-portuguese.jpg")),
IF($C$1="Rumänisch - RO",HYPERLINK(CONCATENATE("https://www.saflax.de/0-WVK-Retail/Bilder-Pictures/SAFLAX-",'Basis-Tabelle-Samen'!T328,"-",'Basis-Tabelle-Samen'!J328,"-cultivation-set-romanian.jpg")),
IF($C$1="Schwedisch - SE",HYPERLINK(CONCATENATE("https://www.saflax.de/0-WVK-Retail/Bilder-Pictures/SAFLAX-",'Basis-Tabelle-Samen'!T328,"-",'Basis-Tabelle-Samen'!J328,"-cultivation-set-swedish.jpg")),
IF($C$1="Slowakisch - SK",HYPERLINK(CONCATENATE("https://www.saflax.de/0-WVK-Retail/Bilder-Pictures/SAFLAX-",'Basis-Tabelle-Samen'!T328,"-",'Basis-Tabelle-Samen'!J328,"-cultivation-set-slovak.jpg")),
IF($C$1="Slowenisch - SI",HYPERLINK(CONCATENATE("https://www.saflax.de/0-WVK-Retail/Bilder-Pictures/SAFLAX-",'Basis-Tabelle-Samen'!T328,"-",'Basis-Tabelle-Samen'!J328,"-cultivation-set-slovenian.jpg")),
IF($C$1="Spanisch - ES",HYPERLINK(CONCATENATE("https://www.saflax.de/0-WVK-Retail/Bilder-Pictures/SAFLAX-",'Basis-Tabelle-Samen'!T328,"-",'Basis-Tabelle-Samen'!J328,"-cultivation-set-spanish.jpg")),
IF($C$1="Tschechisch - CZ",HYPERLINK(CONCATENATE("https://www.saflax.de/0-WVK-Retail/Bilder-Pictures/SAFLAX-",'Basis-Tabelle-Samen'!T328,"-",'Basis-Tabelle-Samen'!J328,"-cultivation-set-czech.jpg")),
IF($C$1="Türkisch - TR",HYPERLINK(CONCATENATE("https://www.saflax.de/0-WVK-Retail/Bilder-Pictures/SAFLAX-",'Basis-Tabelle-Samen'!T328,"-",'Basis-Tabelle-Samen'!J328,"-cultivation-set-turkish.jpg")),
IF($C$1="Ungarisch - HU",HYPERLINK(CONCATENATE("https://www.saflax.de/0-WVK-Retail/Bilder-Pictures/SAFLAX-",'Basis-Tabelle-Samen'!T328,"-",'Basis-Tabelle-Samen'!J328,"-cultivation-set-hungarian.jpg")),
" ACHTUNG")))))))))))))))))))))))))))))</f>
        <v>https://www.saflax.de/0-WVK-Retail/Bilder-Pictures/SAFLAX-39426-pachypodium-lamerei-cultivation-set-english.jpg</v>
      </c>
      <c r="AQ330" s="330" t="str">
        <f>IF(L330&lt;1,"",
IF($C$1="Bulgarisch - BG",HYPERLINK(CONCATENATE("https://www.saflax.de/0-WVK-Retail/Bilder-Pictures/SAFLAX-",'Basis-Tabelle-Samen'!W328,"-",'Basis-Tabelle-Samen'!J328,"-garden-in-the-bag-bulgarian.jpg")),
IF($C$1="Dänisch - DK",HYPERLINK(CONCATENATE("https://www.saflax.de/0-WVK-Retail/Bilder-Pictures/SAFLAX-",'Basis-Tabelle-Samen'!W328,"-",'Basis-Tabelle-Samen'!J328,"-garden-in-the-bag-danish.jpg")),
IF($C$1="Deutsch - DE",HYPERLINK(CONCATENATE("https://www.saflax.de/0-WVK-Retail/Bilder-Pictures/SAFLAX-",'Basis-Tabelle-Samen'!W328,"-",'Basis-Tabelle-Samen'!J328,"-garden-in-the-bag-german.jpg")),
IF($C$1="Englisch - UK",HYPERLINK(CONCATENATE("https://www.saflax.de/0-WVK-Retail/Bilder-Pictures/SAFLAX-",'Basis-Tabelle-Samen'!W328,"-",'Basis-Tabelle-Samen'!J328,"-garden-in-the-bag-english.jpg")),
IF($C$1="Estnisch - EE",HYPERLINK(CONCATENATE("https://www.saflax.de/0-WVK-Retail/Bilder-Pictures/SAFLAX-",'Basis-Tabelle-Samen'!W328,"-",'Basis-Tabelle-Samen'!J328,"-garden-in-the-bag-estonian.jpg")),
IF($C$1="Finnisch - FI",HYPERLINK(CONCATENATE("https://www.saflax.de/0-WVK-Retail/Bilder-Pictures/SAFLAX-",'Basis-Tabelle-Samen'!W328,"-",'Basis-Tabelle-Samen'!J328,"-garden-in-the-bag-finnish.jpg")),
IF($C$1="Französisch - FR",HYPERLINK(CONCATENATE("https://www.saflax.de/0-WVK-Retail/Bilder-Pictures/SAFLAX-",'Basis-Tabelle-Samen'!W328,"-",'Basis-Tabelle-Samen'!J328,"-garden-in-the-bag-french.jpg")),
IF($C$1="Griechisch - GR",HYPERLINK(CONCATENATE("https://www.saflax.de/0-WVK-Retail/Bilder-Pictures/SAFLAX-",'Basis-Tabelle-Samen'!W328,"-",'Basis-Tabelle-Samen'!J328,"-garden-in-the-bag-greek.jpg")),
IF($C$1="Irisch - IE",HYPERLINK(CONCATENATE("https://www.saflax.de/0-WVK-Retail/Bilder-Pictures/SAFLAX-",'Basis-Tabelle-Samen'!W328,"-",'Basis-Tabelle-Samen'!J328,"-garden-in-the-bag-irish.jpg")),
IF($C$1="Isländisch - IS",HYPERLINK(CONCATENATE("https://www.saflax.de/0-WVK-Retail/Bilder-Pictures/SAFLAX-",'Basis-Tabelle-Samen'!W328,"-",'Basis-Tabelle-Samen'!J328,"-garden-in-the-bag-icelandic.jpg")),
IF($C$1="Italienisch - IT",HYPERLINK(CONCATENATE("https://www.saflax.de/0-WVK-Retail/Bilder-Pictures/SAFLAX-",'Basis-Tabelle-Samen'!W328,"-",'Basis-Tabelle-Samen'!J328,"-garden-in-the-bag-italian.jpg")),
IF($C$1="Japanisch - JP",HYPERLINK(CONCATENATE("https://www.saflax.de/0-WVK-Retail/Bilder-Pictures/SAFLAX-",'Basis-Tabelle-Samen'!W328,"-",'Basis-Tabelle-Samen'!J328,"-garden-in-the-bag-japanese.jpg")),
IF($C$1="Kroatisch - HR",HYPERLINK(CONCATENATE("https://www.saflax.de/0-WVK-Retail/Bilder-Pictures/SAFLAX-",'Basis-Tabelle-Samen'!W328,"-",'Basis-Tabelle-Samen'!J328,"-garden-in-the-bag-croatian.jpg")),
IF($C$1="Lettisch - LV",HYPERLINK(CONCATENATE("https://www.saflax.de/0-WVK-Retail/Bilder-Pictures/SAFLAX-",'Basis-Tabelle-Samen'!W328,"-",'Basis-Tabelle-Samen'!J328,"-garden-in-the-bag-latvian.jpg")),
IF($C$1="Litauisch - LT",HYPERLINK(CONCATENATE("https://www.saflax.de/0-WVK-Retail/Bilder-Pictures/SAFLAX-",'Basis-Tabelle-Samen'!W328,"-",'Basis-Tabelle-Samen'!J328,"-garden-in-the-bag-lithuanian.jpg")),
IF($C$1="Maltesisch - MT",HYPERLINK(CONCATENATE("https://www.saflax.de/0-WVK-Retail/Bilder-Pictures/SAFLAX-",'Basis-Tabelle-Samen'!W328,"-",'Basis-Tabelle-Samen'!J328,"-garden-in-the-bag-maltese.jpg")),
IF($C$1="Niederländisch - NL",HYPERLINK(CONCATENATE("https://www.saflax.de/0-WVK-Retail/Bilder-Pictures/SAFLAX-",'Basis-Tabelle-Samen'!W328,"-",'Basis-Tabelle-Samen'!J328,"-garden-in-the-bag-dutch.jpg")),
IF($C$1="Norwegisch - NO",HYPERLINK(CONCATENATE("https://www.saflax.de/0-WVK-Retail/Bilder-Pictures/SAFLAX-",'Basis-Tabelle-Samen'!W328,"-",'Basis-Tabelle-Samen'!J328,"-garden-in-the-bag-nowegian.jpg")),
IF($C$1="Polnisch - PL",HYPERLINK(CONCATENATE("https://www.saflax.de/0-WVK-Retail/Bilder-Pictures/SAFLAX-",'Basis-Tabelle-Samen'!W328,"-",'Basis-Tabelle-Samen'!J328,"-garden-in-the-bag-polish.jpg")),
IF($C$1="Portugiesisch - PT",HYPERLINK(CONCATENATE("https://www.saflax.de/0-WVK-Retail/Bilder-Pictures/SAFLAX-",'Basis-Tabelle-Samen'!W328,"-",'Basis-Tabelle-Samen'!J328,"-garden-in-the-bag-portuguese.jpg")),
IF($C$1="Rumänisch - RO",HYPERLINK(CONCATENATE("https://www.saflax.de/0-WVK-Retail/Bilder-Pictures/SAFLAX-",'Basis-Tabelle-Samen'!W328,"-",'Basis-Tabelle-Samen'!J328,"-garden-in-the-bag-romanian.jpg")),
IF($C$1="Schwedisch - SE",HYPERLINK(CONCATENATE("https://www.saflax.de/0-WVK-Retail/Bilder-Pictures/SAFLAX-",'Basis-Tabelle-Samen'!W328,"-",'Basis-Tabelle-Samen'!J328,"-garden-in-the-bag-swedish.jpg")),
IF($C$1="Slowakisch - SK",HYPERLINK(CONCATENATE("https://www.saflax.de/0-WVK-Retail/Bilder-Pictures/SAFLAX-",'Basis-Tabelle-Samen'!W328,"-",'Basis-Tabelle-Samen'!J328,"-garden-in-the-bag-slovak.jpg")),
IF($C$1="Slowenisch - SI",HYPERLINK(CONCATENATE("https://www.saflax.de/0-WVK-Retail/Bilder-Pictures/SAFLAX-",'Basis-Tabelle-Samen'!W328,"-",'Basis-Tabelle-Samen'!J328,"-garden-in-the-bag-slovenian.jpg")),
IF($C$1="Spanisch - ES",HYPERLINK(CONCATENATE("https://www.saflax.de/0-WVK-Retail/Bilder-Pictures/SAFLAX-",'Basis-Tabelle-Samen'!W328,"-",'Basis-Tabelle-Samen'!J328,"-garden-in-the-bag-spanish.jpg")),
IF($C$1="Tschechisch - CZ",HYPERLINK(CONCATENATE("https://www.saflax.de/0-WVK-Retail/Bilder-Pictures/SAFLAX-",'Basis-Tabelle-Samen'!W328,"-",'Basis-Tabelle-Samen'!J328,"-garden-in-the-bag-czech.jpg")),
IF($C$1="Türkisch - TR",HYPERLINK(CONCATENATE("https://www.saflax.de/0-WVK-Retail/Bilder-Pictures/SAFLAX-",'Basis-Tabelle-Samen'!W328,"-",'Basis-Tabelle-Samen'!J328,"-garden-in-the-bag-turkish.jpg")),
IF($C$1="Ungarisch - HU",HYPERLINK(CONCATENATE("https://www.saflax.de/0-WVK-Retail/Bilder-Pictures/SAFLAX-",'Basis-Tabelle-Samen'!W328,"-",'Basis-Tabelle-Samen'!J328,"-garden-in-the-bag-hungarian.jpg")),
" ACHTUNG")))))))))))))))))))))))))))))</f>
        <v>https://www.saflax.de/0-WVK-Retail/Bilder-Pictures/SAFLAX-69426-pachypodium-lamerei-garden-in-the-bag-english.jpg</v>
      </c>
    </row>
    <row r="331" spans="1:43" ht="17.100000000000001" customHeight="1" x14ac:dyDescent="0.2">
      <c r="A331" s="318" t="str">
        <f>IF('Basis-Tabelle-Samen'!A332="","",IF($C$1="Deutsch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31" s="319" t="str">
        <f>'Basis-Tabelle-Samen'!I332</f>
        <v>Lophophora williamsii</v>
      </c>
      <c r="C331" s="316" t="str">
        <f>IF($C$1="Bulgarisch - BG",'Basis-Tabelle-Samen'!Z332,
IF($C$1="Dänisch - DK",'Basis-Tabelle-Samen'!AA332,
IF($C$1="Deutsch - DE",'Basis-Tabelle-Samen'!AB332,
IF($C$1="Englisch - UK",'Basis-Tabelle-Samen'!AC332,
IF($C$1="Estnisch - EE",'Basis-Tabelle-Samen'!AD332,
IF($C$1="Finnisch - FI",'Basis-Tabelle-Samen'!AE332,
IF($C$1="Französisch - FR",'Basis-Tabelle-Samen'!AF332,
IF($C$1="Griechisch - GR",'Basis-Tabelle-Samen'!AG332,
IF($C$1="Irisch - IE",'Basis-Tabelle-Samen'!AH332,
IF($C$1="Isländisch - IS",'Basis-Tabelle-Samen'!AI332,
IF($C$1="Italienisch - IT",'Basis-Tabelle-Samen'!AJ332,
IF($C$1="Japanisch - JP",'Basis-Tabelle-Samen'!AK332,
IF($C$1="Kroatisch - HR",'Basis-Tabelle-Samen'!AL332,
IF($C$1="Lettisch - LV",'Basis-Tabelle-Samen'!AM332,
IF($C$1="Litauisch - LT",'Basis-Tabelle-Samen'!AN332,
IF($C$1="Maltesisch - MT",'Basis-Tabelle-Samen'!AO332,
IF($C$1="Niederländisch - NL",'Basis-Tabelle-Samen'!AP332,
IF($C$1="Norwegisch - NO",'Basis-Tabelle-Samen'!AQ332,
IF($C$1="Polnisch - PL",'Basis-Tabelle-Samen'!AR332,
IF($C$1="Portugiesisch - PT",'Basis-Tabelle-Samen'!AS332,
IF($C$1="Rumänisch - RO",'Basis-Tabelle-Samen'!AT332,
IF($C$1="Schwedisch - SE",'Basis-Tabelle-Samen'!AU332,
IF($C$1="Slowakisch - SK",'Basis-Tabelle-Samen'!AV332,
IF($C$1="Slowenisch - SI",'Basis-Tabelle-Samen'!AW332,
IF($C$1="Spanisch - ES",'Basis-Tabelle-Samen'!AX332,
IF($C$1="Tschechisch - CZ",'Basis-Tabelle-Samen'!AY332,
IF($C$1="Türkisch - TR",'Basis-Tabelle-Samen'!AZ332,
IF($C$1="Ungarisch - HU",'Basis-Tabelle-Samen'!BA332,
" ACHTUNG"))))))))))))))))))))))))))))</f>
        <v>Peyote</v>
      </c>
      <c r="D331" s="320">
        <f>'Basis-Tabelle-Samen'!F332</f>
        <v>20</v>
      </c>
      <c r="E331" s="321" t="str">
        <f>'Basis-Tabelle-Samen'!H332</f>
        <v>7 %</v>
      </c>
      <c r="F331" s="322" t="str">
        <f>IF('Basis-Tabelle-Samen'!G332="","",'Basis-Tabelle-Samen'!G332)</f>
        <v>08</v>
      </c>
      <c r="G331" s="320">
        <f>'Basis-Tabelle-Samen'!C332</f>
        <v>19982</v>
      </c>
      <c r="H331" s="323">
        <f>'Basis-Tabelle-Samen'!D332</f>
        <v>4055473199825</v>
      </c>
      <c r="I331" s="324">
        <f>'Basis-Tabelle-Samen'!E332</f>
        <v>2.35</v>
      </c>
      <c r="J331" s="325">
        <f t="shared" si="5"/>
        <v>12</v>
      </c>
      <c r="K331" s="326">
        <f>'Basis-Tabelle-Samen'!K332</f>
        <v>79982</v>
      </c>
      <c r="L331" s="323">
        <f>'Basis-Tabelle-Samen'!L332</f>
        <v>4055473799827</v>
      </c>
      <c r="M331" s="324">
        <f>'Basis-Tabelle-Samen'!M332</f>
        <v>2.4500000000000002</v>
      </c>
      <c r="N331" s="326">
        <f>IF(K331&lt;1,"",'3'!$I$15)</f>
        <v>15</v>
      </c>
      <c r="O331" s="327">
        <f>IF(K331&lt;1,"",'3'!$J$11)</f>
        <v>90</v>
      </c>
      <c r="P331" s="326">
        <f>'Basis-Tabelle-Samen'!N332</f>
        <v>89982</v>
      </c>
      <c r="Q331" s="323">
        <f>'Basis-Tabelle-Samen'!O332</f>
        <v>4055473899824</v>
      </c>
      <c r="R331" s="328">
        <f>'Basis-Tabelle-Samen'!P332</f>
        <v>3.75</v>
      </c>
      <c r="S331" s="326">
        <f>IF(R331&lt;1,"",'3'!$M$15)</f>
        <v>18</v>
      </c>
      <c r="T331" s="327">
        <f>IF(R331&lt;1,"",'3'!$N$11)</f>
        <v>72</v>
      </c>
      <c r="U331" s="326">
        <f>'Basis-Tabelle-Samen'!Q332</f>
        <v>59982</v>
      </c>
      <c r="V331" s="323">
        <f>'Basis-Tabelle-Samen'!R332</f>
        <v>4055473599823</v>
      </c>
      <c r="W331" s="324">
        <f>'Basis-Tabelle-Samen'!S332</f>
        <v>4.95</v>
      </c>
      <c r="X331" s="326">
        <f>IF(U331&lt;1,"",'3'!$Q$15)</f>
        <v>6</v>
      </c>
      <c r="Y331" s="327">
        <f>IF(U331&lt;1,"",'3'!$R$11)</f>
        <v>24</v>
      </c>
      <c r="Z331" s="326">
        <f>'Basis-Tabelle-Samen'!T332</f>
        <v>39982</v>
      </c>
      <c r="AA331" s="323">
        <f>'Basis-Tabelle-Samen'!U332</f>
        <v>4055473399829</v>
      </c>
      <c r="AB331" s="324">
        <f>'Basis-Tabelle-Samen'!V332</f>
        <v>6.75</v>
      </c>
      <c r="AC331" s="326">
        <f>IF(Z331&lt;1,"",'3'!$U$15)</f>
        <v>6</v>
      </c>
      <c r="AD331" s="327">
        <f>IF(Z331&lt;1,"",'3'!$V$11)</f>
        <v>24</v>
      </c>
      <c r="AE331" s="326">
        <f>'Basis-Tabelle-Samen'!W332</f>
        <v>69982</v>
      </c>
      <c r="AF331" s="323">
        <f>'Basis-Tabelle-Samen'!X332</f>
        <v>4055473699820</v>
      </c>
      <c r="AG331" s="324">
        <f>'Basis-Tabelle-Samen'!Y332</f>
        <v>2.95</v>
      </c>
      <c r="AH331" s="326">
        <f>IF(AE331&lt;1,"",'3'!$Y$15)</f>
        <v>8</v>
      </c>
      <c r="AI331" s="327">
        <f>IF(AE331&lt;1,"",'3'!$Z$11)</f>
        <v>64</v>
      </c>
      <c r="AJ331" s="315"/>
      <c r="AK331" s="316" t="str">
        <f>IF(G331&lt;1,"",
IF($C$1="Bulgarisch - BG",HYPERLINK(CONCATENATE("https://www.saflax.de/0-WVK-Retail/Bilder-Pictures/SAFLAX-",'Basis-Tabelle-Samen'!C332,"-",'Basis-Tabelle-Samen'!J332,"-seed-package-front-cr-bulgarian.jpg")),
IF($C$1="Dänisch - DK",HYPERLINK(CONCATENATE("https://www.saflax.de/0-WVK-Retail/Bilder-Pictures/SAFLAX-",'Basis-Tabelle-Samen'!C332,"-",'Basis-Tabelle-Samen'!J332,"-seed-package-front-cr-danish.jpg")),
IF($C$1="Deutsch - DE",HYPERLINK(CONCATENATE("https://www.saflax.de/0-WVK-Retail/Bilder-Pictures/SAFLAX-",'Basis-Tabelle-Samen'!C332,"-",'Basis-Tabelle-Samen'!J332,"-seed-package-front-cr-german.jpg")),
IF($C$1="Englisch - UK",HYPERLINK(CONCATENATE("https://www.saflax.de/0-WVK-Retail/Bilder-Pictures/SAFLAX-",'Basis-Tabelle-Samen'!C332,"-",'Basis-Tabelle-Samen'!J332,"-seed-package-front-cr-english.jpg")),
IF($C$1="Estnisch - EE",HYPERLINK(CONCATENATE("https://www.saflax.de/0-WVK-Retail/Bilder-Pictures/SAFLAX-",'Basis-Tabelle-Samen'!C332,"-",'Basis-Tabelle-Samen'!J332,"-seed-package-front-cr-estonian.jpg")),
IF($C$1="Finnisch - FI",HYPERLINK(CONCATENATE("https://www.saflax.de/0-WVK-Retail/Bilder-Pictures/SAFLAX-",'Basis-Tabelle-Samen'!C332,"-",'Basis-Tabelle-Samen'!J332,"-seed-package-front-cr-finnish.jpg")),
IF($C$1="Französisch - FR",HYPERLINK(CONCATENATE("https://www.saflax.de/0-WVK-Retail/Bilder-Pictures/SAFLAX-",'Basis-Tabelle-Samen'!C332,"-",'Basis-Tabelle-Samen'!J332,"-seed-package-front-cr-french.jpg")),
IF($C$1="Griechisch - GR",HYPERLINK(CONCATENATE("https://www.saflax.de/0-WVK-Retail/Bilder-Pictures/SAFLAX-",'Basis-Tabelle-Samen'!C332,"-",'Basis-Tabelle-Samen'!J332,"-seed-package-front-cr-greek.jpg")),
IF($C$1="Irisch - IE",HYPERLINK(CONCATENATE("https://www.saflax.de/0-WVK-Retail/Bilder-Pictures/SAFLAX-",'Basis-Tabelle-Samen'!C332,"-",'Basis-Tabelle-Samen'!J332,"-seed-package-front-cr-irish.jpg")),
IF($C$1="Isländisch - IS",HYPERLINK(CONCATENATE("https://www.saflax.de/0-WVK-Retail/Bilder-Pictures/SAFLAX-",'Basis-Tabelle-Samen'!C332,"-",'Basis-Tabelle-Samen'!J332,"-seed-package-front-cr-icelandic.jpg")),
IF($C$1="Italienisch - IT",HYPERLINK(CONCATENATE("https://www.saflax.de/0-WVK-Retail/Bilder-Pictures/SAFLAX-",'Basis-Tabelle-Samen'!C332,"-",'Basis-Tabelle-Samen'!J332,"-seed-package-front-cr-italian.jpg")),
IF($C$1="Japanisch - JP",HYPERLINK(CONCATENATE("https://www.saflax.de/0-WVK-Retail/Bilder-Pictures/SAFLAX-",'Basis-Tabelle-Samen'!C332,"-",'Basis-Tabelle-Samen'!J332,"-seed-package-front-cr-japanese.jpg")),
IF($C$1="Kroatisch - HR",HYPERLINK(CONCATENATE("https://www.saflax.de/0-WVK-Retail/Bilder-Pictures/SAFLAX-",'Basis-Tabelle-Samen'!C332,"-",'Basis-Tabelle-Samen'!J332,"-seed-package-front-cr-croatian.jpg")),
IF($C$1="Lettisch - LV",HYPERLINK(CONCATENATE("https://www.saflax.de/0-WVK-Retail/Bilder-Pictures/SAFLAX-",'Basis-Tabelle-Samen'!C332,"-",'Basis-Tabelle-Samen'!J332,"-seed-package-front-cr-latvian.jpg")),
IF($C$1="Litauisch - LT",HYPERLINK(CONCATENATE("https://www.saflax.de/0-WVK-Retail/Bilder-Pictures/SAFLAX-",'Basis-Tabelle-Samen'!C332,"-",'Basis-Tabelle-Samen'!J332,"-seed-package-front-cr-lithuanian.jpg")),
IF($C$1="Maltesisch - MT",HYPERLINK(CONCATENATE("https://www.saflax.de/0-WVK-Retail/Bilder-Pictures/SAFLAX-",'Basis-Tabelle-Samen'!C332,"-",'Basis-Tabelle-Samen'!J332,"-seed-package-front-cr-maltese.jpg")),
IF($C$1="Niederländisch - NL",HYPERLINK(CONCATENATE("https://www.saflax.de/0-WVK-Retail/Bilder-Pictures/SAFLAX-",'Basis-Tabelle-Samen'!C332,"-",'Basis-Tabelle-Samen'!J332,"-seed-package-front-cr-dutch.jpg")),
IF($C$1="Norwegisch - NO",HYPERLINK(CONCATENATE("https://www.saflax.de/0-WVK-Retail/Bilder-Pictures/SAFLAX-",'Basis-Tabelle-Samen'!C332,"-",'Basis-Tabelle-Samen'!J332,"-seed-package-front-cr-nowegian.jpg")),
IF($C$1="Polnisch - PL",HYPERLINK(CONCATENATE("https://www.saflax.de/0-WVK-Retail/Bilder-Pictures/SAFLAX-",'Basis-Tabelle-Samen'!C332,"-",'Basis-Tabelle-Samen'!J332,"-seed-package-front-cr-polish.jpg")),
IF($C$1="Portugiesisch - PT",HYPERLINK(CONCATENATE("https://www.saflax.de/0-WVK-Retail/Bilder-Pictures/SAFLAX-",'Basis-Tabelle-Samen'!C332,"-",'Basis-Tabelle-Samen'!J332,"-seed-package-front-cr-portuguese.jpg")),
IF($C$1="Rumänisch - RO",HYPERLINK(CONCATENATE("https://www.saflax.de/0-WVK-Retail/Bilder-Pictures/SAFLAX-",'Basis-Tabelle-Samen'!C332,"-",'Basis-Tabelle-Samen'!J332,"-seed-package-front-cr-romanian.jpg")),
IF($C$1="Schwedisch - SE",HYPERLINK(CONCATENATE("https://www.saflax.de/0-WVK-Retail/Bilder-Pictures/SAFLAX-",'Basis-Tabelle-Samen'!C332,"-",'Basis-Tabelle-Samen'!J332,"-seed-package-front-cr-swedish.jpg")),
IF($C$1="Slowakisch - SK",HYPERLINK(CONCATENATE("https://www.saflax.de/0-WVK-Retail/Bilder-Pictures/SAFLAX-",'Basis-Tabelle-Samen'!C332,"-",'Basis-Tabelle-Samen'!J332,"-seed-package-front-cr-slovak.jpg")),
IF($C$1="Slowenisch - SI",HYPERLINK(CONCATENATE("https://www.saflax.de/0-WVK-Retail/Bilder-Pictures/SAFLAX-",'Basis-Tabelle-Samen'!C332,"-",'Basis-Tabelle-Samen'!J332,"-seed-package-front-cr-slovenian.jpg")),
IF($C$1="Spanisch - ES",HYPERLINK(CONCATENATE("https://www.saflax.de/0-WVK-Retail/Bilder-Pictures/SAFLAX-",'Basis-Tabelle-Samen'!C332,"-",'Basis-Tabelle-Samen'!J332,"-seed-package-front-cr-spanish.jpg")),
IF($C$1="Tschechisch - CZ",HYPERLINK(CONCATENATE("https://www.saflax.de/0-WVK-Retail/Bilder-Pictures/SAFLAX-",'Basis-Tabelle-Samen'!C332,"-",'Basis-Tabelle-Samen'!J332,"-seed-package-front-cr-czech.jpg")),
IF($C$1="Türkisch - TR",HYPERLINK(CONCATENATE("https://www.saflax.de/0-WVK-Retail/Bilder-Pictures/SAFLAX-",'Basis-Tabelle-Samen'!C332,"-",'Basis-Tabelle-Samen'!J332,"-seed-package-front-cr-turkish.jpg")),
IF($C$1="Ungarisch - HU",HYPERLINK(CONCATENATE("https://www.saflax.de/0-WVK-Retail/Bilder-Pictures/SAFLAX-",'Basis-Tabelle-Samen'!C332,"-",'Basis-Tabelle-Samen'!J332,"-seed-package-front-cr-hungarian.jpg")),
" ACHTUNG")))))))))))))))))))))))))))))</f>
        <v>https://www.saflax.de/0-WVK-Retail/Bilder-Pictures/SAFLAX-19982-lophophora-williamsii-seed-package-front-cr-english.jpg</v>
      </c>
      <c r="AL331" s="330" t="str">
        <f>IF(G331&lt;1,"",
IF($C$1="Bulgarisch - BG",HYPERLINK(CONCATENATE("https://www.saflax.de/0-WVK-Retail/Bilder-Pictures/SAFLAX-",'Basis-Tabelle-Samen'!C332,"-",'Basis-Tabelle-Samen'!J332,"-seed-package-back-cr-bulgarian.jpg")),
IF($C$1="Dänisch - DK",HYPERLINK(CONCATENATE("https://www.saflax.de/0-WVK-Retail/Bilder-Pictures/SAFLAX-",'Basis-Tabelle-Samen'!C332,"-",'Basis-Tabelle-Samen'!J332,"-seed-package-back-cr-danish.jpg")),
IF($C$1="Deutsch - DE",HYPERLINK(CONCATENATE("https://www.saflax.de/0-WVK-Retail/Bilder-Pictures/SAFLAX-",'Basis-Tabelle-Samen'!C332,"-",'Basis-Tabelle-Samen'!J332,"-seed-package-back-cr-german.jpg")),
IF($C$1="Englisch - UK",HYPERLINK(CONCATENATE("https://www.saflax.de/0-WVK-Retail/Bilder-Pictures/SAFLAX-",'Basis-Tabelle-Samen'!C332,"-",'Basis-Tabelle-Samen'!J332,"-seed-package-back-cr-english.jpg")),
IF($C$1="Estnisch - EE",HYPERLINK(CONCATENATE("https://www.saflax.de/0-WVK-Retail/Bilder-Pictures/SAFLAX-",'Basis-Tabelle-Samen'!C332,"-",'Basis-Tabelle-Samen'!J332,"-seed-package-back-cr-estonian.jpg")),
IF($C$1="Finnisch - FI",HYPERLINK(CONCATENATE("https://www.saflax.de/0-WVK-Retail/Bilder-Pictures/SAFLAX-",'Basis-Tabelle-Samen'!C332,"-",'Basis-Tabelle-Samen'!J332,"-seed-package-back-cr-finnish.jpg")),
IF($C$1="Französisch - FR",HYPERLINK(CONCATENATE("https://www.saflax.de/0-WVK-Retail/Bilder-Pictures/SAFLAX-",'Basis-Tabelle-Samen'!C332,"-",'Basis-Tabelle-Samen'!J332,"-seed-package-back-cr-french.jpg")),
IF($C$1="Griechisch - GR",HYPERLINK(CONCATENATE("https://www.saflax.de/0-WVK-Retail/Bilder-Pictures/SAFLAX-",'Basis-Tabelle-Samen'!C332,"-",'Basis-Tabelle-Samen'!J332,"-seed-package-back-cr-greek.jpg")),
IF($C$1="Irisch - IE",HYPERLINK(CONCATENATE("https://www.saflax.de/0-WVK-Retail/Bilder-Pictures/SAFLAX-",'Basis-Tabelle-Samen'!C332,"-",'Basis-Tabelle-Samen'!J332,"-seed-package-back-cr-irish.jpg")),
IF($C$1="Isländisch - IS",HYPERLINK(CONCATENATE("https://www.saflax.de/0-WVK-Retail/Bilder-Pictures/SAFLAX-",'Basis-Tabelle-Samen'!C332,"-",'Basis-Tabelle-Samen'!J332,"-seed-package-back-cr-icelandic.jpg")),
IF($C$1="Italienisch - IT",HYPERLINK(CONCATENATE("https://www.saflax.de/0-WVK-Retail/Bilder-Pictures/SAFLAX-",'Basis-Tabelle-Samen'!C332,"-",'Basis-Tabelle-Samen'!J332,"-seed-package-back-cr-italian.jpg")),
IF($C$1="Japanisch - JP",HYPERLINK(CONCATENATE("https://www.saflax.de/0-WVK-Retail/Bilder-Pictures/SAFLAX-",'Basis-Tabelle-Samen'!C332,"-",'Basis-Tabelle-Samen'!J332,"-seed-package-back-cr-japanese.jpg")),
IF($C$1="Kroatisch - HR",HYPERLINK(CONCATENATE("https://www.saflax.de/0-WVK-Retail/Bilder-Pictures/SAFLAX-",'Basis-Tabelle-Samen'!C332,"-",'Basis-Tabelle-Samen'!J332,"-seed-package-back-cr-croatian.jpg")),
IF($C$1="Lettisch - LV",HYPERLINK(CONCATENATE("https://www.saflax.de/0-WVK-Retail/Bilder-Pictures/SAFLAX-",'Basis-Tabelle-Samen'!C332,"-",'Basis-Tabelle-Samen'!J332,"-seed-package-back-cr-latvian.jpg")),
IF($C$1="Litauisch - LT",HYPERLINK(CONCATENATE("https://www.saflax.de/0-WVK-Retail/Bilder-Pictures/SAFLAX-",'Basis-Tabelle-Samen'!C332,"-",'Basis-Tabelle-Samen'!J332,"-seed-package-back-cr-lithuanian.jpg")),
IF($C$1="Maltesisch - MT",HYPERLINK(CONCATENATE("https://www.saflax.de/0-WVK-Retail/Bilder-Pictures/SAFLAX-",'Basis-Tabelle-Samen'!C332,"-",'Basis-Tabelle-Samen'!J332,"-seed-package-back-cr-maltese.jpg")),
IF($C$1="Niederländisch - NL",HYPERLINK(CONCATENATE("https://www.saflax.de/0-WVK-Retail/Bilder-Pictures/SAFLAX-",'Basis-Tabelle-Samen'!C332,"-",'Basis-Tabelle-Samen'!J332,"-seed-package-back-cr-dutch.jpg")),
IF($C$1="Norwegisch - NO",HYPERLINK(CONCATENATE("https://www.saflax.de/0-WVK-Retail/Bilder-Pictures/SAFLAX-",'Basis-Tabelle-Samen'!C332,"-",'Basis-Tabelle-Samen'!J332,"-seed-package-back-cr-nowegian.jpg")),
IF($C$1="Polnisch - PL",HYPERLINK(CONCATENATE("https://www.saflax.de/0-WVK-Retail/Bilder-Pictures/SAFLAX-",'Basis-Tabelle-Samen'!C332,"-",'Basis-Tabelle-Samen'!J332,"-seed-package-back-cr-polish.jpg")),
IF($C$1="Portugiesisch - PT",HYPERLINK(CONCATENATE("https://www.saflax.de/0-WVK-Retail/Bilder-Pictures/SAFLAX-",'Basis-Tabelle-Samen'!C332,"-",'Basis-Tabelle-Samen'!J332,"-seed-package-back-cr-portuguese.jpg")),
IF($C$1="Rumänisch - RO",HYPERLINK(CONCATENATE("https://www.saflax.de/0-WVK-Retail/Bilder-Pictures/SAFLAX-",'Basis-Tabelle-Samen'!C332,"-",'Basis-Tabelle-Samen'!J332,"-seed-package-back-cr-romanian.jpg")),
IF($C$1="Schwedisch - SE",HYPERLINK(CONCATENATE("https://www.saflax.de/0-WVK-Retail/Bilder-Pictures/SAFLAX-",'Basis-Tabelle-Samen'!C332,"-",'Basis-Tabelle-Samen'!J332,"-seed-package-back-cr-swedish.jpg")),
IF($C$1="Slowakisch - SK",HYPERLINK(CONCATENATE("https://www.saflax.de/0-WVK-Retail/Bilder-Pictures/SAFLAX-",'Basis-Tabelle-Samen'!C332,"-",'Basis-Tabelle-Samen'!J332,"-seed-package-back-cr-slovak.jpg")),
IF($C$1="Slowenisch - SI",HYPERLINK(CONCATENATE("https://www.saflax.de/0-WVK-Retail/Bilder-Pictures/SAFLAX-",'Basis-Tabelle-Samen'!C332,"-",'Basis-Tabelle-Samen'!J332,"-seed-package-back-cr-slovenian.jpg")),
IF($C$1="Spanisch - ES",HYPERLINK(CONCATENATE("https://www.saflax.de/0-WVK-Retail/Bilder-Pictures/SAFLAX-",'Basis-Tabelle-Samen'!C332,"-",'Basis-Tabelle-Samen'!J332,"-seed-package-back-cr-spanish.jpg")),
IF($C$1="Tschechisch - CZ",HYPERLINK(CONCATENATE("https://www.saflax.de/0-WVK-Retail/Bilder-Pictures/SAFLAX-",'Basis-Tabelle-Samen'!C332,"-",'Basis-Tabelle-Samen'!J332,"-seed-package-back-cr-czech.jpg")),
IF($C$1="Türkisch - TR",HYPERLINK(CONCATENATE("https://www.saflax.de/0-WVK-Retail/Bilder-Pictures/SAFLAX-",'Basis-Tabelle-Samen'!C332,"-",'Basis-Tabelle-Samen'!J332,"-seed-package-back-cr-turkish.jpg")),
IF($C$1="Ungarisch - HU",HYPERLINK(CONCATENATE("https://www.saflax.de/0-WVK-Retail/Bilder-Pictures/SAFLAX-",'Basis-Tabelle-Samen'!C332,"-",'Basis-Tabelle-Samen'!J332,"-seed-package-back-cr-hungarian.jpg")),
" ACHTUNG")))))))))))))))))))))))))))))</f>
        <v>https://www.saflax.de/0-WVK-Retail/Bilder-Pictures/SAFLAX-19982-lophophora-williamsii-seed-package-back-cr-english.jpg</v>
      </c>
      <c r="AM331" s="330" t="str">
        <f>IF(H331&lt;1,"",
IF($C$1="Bulgarisch - BG",HYPERLINK(CONCATENATE("https://www.saflax.de/0-WVK-Retail/Bilder-Pictures/SAFLAX-",'Basis-Tabelle-Samen'!K332,"-",'Basis-Tabelle-Samen'!J332,"-garden-to-go-mini-bulgarian.jpg")),
IF($C$1="Dänisch - DK",HYPERLINK(CONCATENATE("https://www.saflax.de/0-WVK-Retail/Bilder-Pictures/SAFLAX-",'Basis-Tabelle-Samen'!K332,"-",'Basis-Tabelle-Samen'!J332,"-garden-to-go-mini-danish.jpg")),
IF($C$1="Deutsch - DE",HYPERLINK(CONCATENATE("https://www.saflax.de/0-WVK-Retail/Bilder-Pictures/SAFLAX-",'Basis-Tabelle-Samen'!K332,"-",'Basis-Tabelle-Samen'!J332,"-garden-to-go-mini-german.jpg")),
IF($C$1="Englisch - UK",HYPERLINK(CONCATENATE("https://www.saflax.de/0-WVK-Retail/Bilder-Pictures/SAFLAX-",'Basis-Tabelle-Samen'!K332,"-",'Basis-Tabelle-Samen'!J332,"-garden-to-go-mini-english.jpg")),
IF($C$1="Estnisch - EE",HYPERLINK(CONCATENATE("https://www.saflax.de/0-WVK-Retail/Bilder-Pictures/SAFLAX-",'Basis-Tabelle-Samen'!K332,"-",'Basis-Tabelle-Samen'!J332,"-garden-to-go-mini-estonian.jpg")),
IF($C$1="Finnisch - FI",HYPERLINK(CONCATENATE("https://www.saflax.de/0-WVK-Retail/Bilder-Pictures/SAFLAX-",'Basis-Tabelle-Samen'!K332,"-",'Basis-Tabelle-Samen'!J332,"-garden-to-go-mini-finnish.jpg")),
IF($C$1="Französisch - FR",HYPERLINK(CONCATENATE("https://www.saflax.de/0-WVK-Retail/Bilder-Pictures/SAFLAX-",'Basis-Tabelle-Samen'!K332,"-",'Basis-Tabelle-Samen'!J332,"-garden-to-go-mini-french.jpg")),
IF($C$1="Griechisch - GR",HYPERLINK(CONCATENATE("https://www.saflax.de/0-WVK-Retail/Bilder-Pictures/SAFLAX-",'Basis-Tabelle-Samen'!K332,"-",'Basis-Tabelle-Samen'!J332,"-garden-to-go-mini-greek.jpg")),
IF($C$1="Irisch - IE",HYPERLINK(CONCATENATE("https://www.saflax.de/0-WVK-Retail/Bilder-Pictures/SAFLAX-",'Basis-Tabelle-Samen'!K332,"-",'Basis-Tabelle-Samen'!J332,"-garden-to-go-mini-irish.jpg")),
IF($C$1="Isländisch - IS",HYPERLINK(CONCATENATE("https://www.saflax.de/0-WVK-Retail/Bilder-Pictures/SAFLAX-",'Basis-Tabelle-Samen'!K332,"-",'Basis-Tabelle-Samen'!J332,"-garden-to-go-mini-icelandic.jpg")),
IF($C$1="Italienisch - IT",HYPERLINK(CONCATENATE("https://www.saflax.de/0-WVK-Retail/Bilder-Pictures/SAFLAX-",'Basis-Tabelle-Samen'!K332,"-",'Basis-Tabelle-Samen'!J332,"-garden-to-go-mini-italian.jpg")),
IF($C$1="Japanisch - JP",HYPERLINK(CONCATENATE("https://www.saflax.de/0-WVK-Retail/Bilder-Pictures/SAFLAX-",'Basis-Tabelle-Samen'!K332,"-",'Basis-Tabelle-Samen'!J332,"-garden-to-go-mini-japanese.jpg")),
IF($C$1="Kroatisch - HR",HYPERLINK(CONCATENATE("https://www.saflax.de/0-WVK-Retail/Bilder-Pictures/SAFLAX-",'Basis-Tabelle-Samen'!K332,"-",'Basis-Tabelle-Samen'!J332,"-garden-to-go-mini-croatian.jpg")),
IF($C$1="Lettisch - LV",HYPERLINK(CONCATENATE("https://www.saflax.de/0-WVK-Retail/Bilder-Pictures/SAFLAX-",'Basis-Tabelle-Samen'!K332,"-",'Basis-Tabelle-Samen'!J332,"-garden-to-go-mini-latvian.jpg")),
IF($C$1="Litauisch - LT",HYPERLINK(CONCATENATE("https://www.saflax.de/0-WVK-Retail/Bilder-Pictures/SAFLAX-",'Basis-Tabelle-Samen'!K332,"-",'Basis-Tabelle-Samen'!J332,"-garden-to-go-mini-lithuanian.jpg")),
IF($C$1="Maltesisch - MT",HYPERLINK(CONCATENATE("https://www.saflax.de/0-WVK-Retail/Bilder-Pictures/SAFLAX-",'Basis-Tabelle-Samen'!K332,"-",'Basis-Tabelle-Samen'!J332,"-garden-to-go-mini-maltese.jpg")),
IF($C$1="Niederländisch - NL",HYPERLINK(CONCATENATE("https://www.saflax.de/0-WVK-Retail/Bilder-Pictures/SAFLAX-",'Basis-Tabelle-Samen'!K332,"-",'Basis-Tabelle-Samen'!J332,"-garden-to-go-mini-dutch.jpg")),
IF($C$1="Norwegisch - NO",HYPERLINK(CONCATENATE("https://www.saflax.de/0-WVK-Retail/Bilder-Pictures/SAFLAX-",'Basis-Tabelle-Samen'!K332,"-",'Basis-Tabelle-Samen'!J332,"-garden-to-go-mini-nowegian.jpg")),
IF($C$1="Polnisch - PL",HYPERLINK(CONCATENATE("https://www.saflax.de/0-WVK-Retail/Bilder-Pictures/SAFLAX-",'Basis-Tabelle-Samen'!K332,"-",'Basis-Tabelle-Samen'!J332,"-garden-to-go-mini-polish.jpg")),
IF($C$1="Portugiesisch - PT",HYPERLINK(CONCATENATE("https://www.saflax.de/0-WVK-Retail/Bilder-Pictures/SAFLAX-",'Basis-Tabelle-Samen'!K332,"-",'Basis-Tabelle-Samen'!J332,"-garden-to-go-mini-portuguese.jpg")),
IF($C$1="Rumänisch - RO",HYPERLINK(CONCATENATE("https://www.saflax.de/0-WVK-Retail/Bilder-Pictures/SAFLAX-",'Basis-Tabelle-Samen'!K332,"-",'Basis-Tabelle-Samen'!J332,"-garden-to-go-mini-romanian.jpg")),
IF($C$1="Schwedisch - SE",HYPERLINK(CONCATENATE("https://www.saflax.de/0-WVK-Retail/Bilder-Pictures/SAFLAX-",'Basis-Tabelle-Samen'!K332,"-",'Basis-Tabelle-Samen'!J332,"-garden-to-go-mini-swedish.jpg")),
IF($C$1="Slowakisch - SK",HYPERLINK(CONCATENATE("https://www.saflax.de/0-WVK-Retail/Bilder-Pictures/SAFLAX-",'Basis-Tabelle-Samen'!K332,"-",'Basis-Tabelle-Samen'!J332,"-garden-to-go-mini-slovak.jpg")),
IF($C$1="Slowenisch - SI",HYPERLINK(CONCATENATE("https://www.saflax.de/0-WVK-Retail/Bilder-Pictures/SAFLAX-",'Basis-Tabelle-Samen'!K332,"-",'Basis-Tabelle-Samen'!J332,"-garden-to-go-mini-slovenian.jpg")),
IF($C$1="Spanisch - ES",HYPERLINK(CONCATENATE("https://www.saflax.de/0-WVK-Retail/Bilder-Pictures/SAFLAX-",'Basis-Tabelle-Samen'!K332,"-",'Basis-Tabelle-Samen'!J332,"-garden-to-go-mini-spanish.jpg")),
IF($C$1="Tschechisch - CZ",HYPERLINK(CONCATENATE("https://www.saflax.de/0-WVK-Retail/Bilder-Pictures/SAFLAX-",'Basis-Tabelle-Samen'!K332,"-",'Basis-Tabelle-Samen'!J332,"-garden-to-go-mini-czech.jpg")),
IF($C$1="Türkisch - TR",HYPERLINK(CONCATENATE("https://www.saflax.de/0-WVK-Retail/Bilder-Pictures/SAFLAX-",'Basis-Tabelle-Samen'!K332,"-",'Basis-Tabelle-Samen'!J332,"-garden-to-go-mini-turkish.jpg")),
IF($C$1="Ungarisch - HU",HYPERLINK(CONCATENATE("https://www.saflax.de/0-WVK-Retail/Bilder-Pictures/SAFLAX-",'Basis-Tabelle-Samen'!K332,"-",'Basis-Tabelle-Samen'!J332,"-garden-to-go-mini-hungarian.jpg")),
" ACHTUNG")))))))))))))))))))))))))))))</f>
        <v>https://www.saflax.de/0-WVK-Retail/Bilder-Pictures/SAFLAX-79982-lophophora-williamsii-garden-to-go-mini-english.jpg</v>
      </c>
      <c r="AN331" s="330" t="str">
        <f>IF(I331&lt;1,"",
IF($C$1="Bulgarisch - BG",HYPERLINK(CONCATENATE("https://www.saflax.de/0-WVK-Retail/Bilder-Pictures/SAFLAX-",'Basis-Tabelle-Samen'!N332,"-",'Basis-Tabelle-Samen'!J332,"-garden-to-go-lite-bulgarian.jpg")),
IF($C$1="Dänisch - DK",HYPERLINK(CONCATENATE("https://www.saflax.de/0-WVK-Retail/Bilder-Pictures/SAFLAX-",'Basis-Tabelle-Samen'!N332,"-",'Basis-Tabelle-Samen'!J332,"-garden-to-go-lite-danish.jpg")),
IF($C$1="Deutsch - DE",HYPERLINK(CONCATENATE("https://www.saflax.de/0-WVK-Retail/Bilder-Pictures/SAFLAX-",'Basis-Tabelle-Samen'!N332,"-",'Basis-Tabelle-Samen'!J332,"-garden-to-go-lite-german.jpg")),
IF($C$1="Englisch - UK",HYPERLINK(CONCATENATE("https://www.saflax.de/0-WVK-Retail/Bilder-Pictures/SAFLAX-",'Basis-Tabelle-Samen'!N332,"-",'Basis-Tabelle-Samen'!J332,"-garden-to-go-lite-english.jpg")),
IF($C$1="Estnisch - EE",HYPERLINK(CONCATENATE("https://www.saflax.de/0-WVK-Retail/Bilder-Pictures/SAFLAX-",'Basis-Tabelle-Samen'!N332,"-",'Basis-Tabelle-Samen'!J332,"-garden-to-go-lite-estonian.jpg")),
IF($C$1="Finnisch - FI",HYPERLINK(CONCATENATE("https://www.saflax.de/0-WVK-Retail/Bilder-Pictures/SAFLAX-",'Basis-Tabelle-Samen'!N332,"-",'Basis-Tabelle-Samen'!J332,"-garden-to-go-lite-finnish.jpg")),
IF($C$1="Französisch - FR",HYPERLINK(CONCATENATE("https://www.saflax.de/0-WVK-Retail/Bilder-Pictures/SAFLAX-",'Basis-Tabelle-Samen'!N332,"-",'Basis-Tabelle-Samen'!J332,"-garden-to-go-lite-french.jpg")),
IF($C$1="Griechisch - GR",HYPERLINK(CONCATENATE("https://www.saflax.de/0-WVK-Retail/Bilder-Pictures/SAFLAX-",'Basis-Tabelle-Samen'!N332,"-",'Basis-Tabelle-Samen'!J332,"-garden-to-go-lite-greek.jpg")),
IF($C$1="Irisch - IE",HYPERLINK(CONCATENATE("https://www.saflax.de/0-WVK-Retail/Bilder-Pictures/SAFLAX-",'Basis-Tabelle-Samen'!N332,"-",'Basis-Tabelle-Samen'!J332,"-garden-to-go-lite-irish.jpg")),
IF($C$1="Isländisch - IS",HYPERLINK(CONCATENATE("https://www.saflax.de/0-WVK-Retail/Bilder-Pictures/SAFLAX-",'Basis-Tabelle-Samen'!N332,"-",'Basis-Tabelle-Samen'!J332,"-garden-to-go-lite-icelandic.jpg")),
IF($C$1="Italienisch - IT",HYPERLINK(CONCATENATE("https://www.saflax.de/0-WVK-Retail/Bilder-Pictures/SAFLAX-",'Basis-Tabelle-Samen'!N332,"-",'Basis-Tabelle-Samen'!J332,"-garden-to-go-lite-italian.jpg")),
IF($C$1="Japanisch - JP",HYPERLINK(CONCATENATE("https://www.saflax.de/0-WVK-Retail/Bilder-Pictures/SAFLAX-",'Basis-Tabelle-Samen'!N332,"-",'Basis-Tabelle-Samen'!J332,"-garden-to-go-lite-japanese.jpg")),
IF($C$1="Kroatisch - HR",HYPERLINK(CONCATENATE("https://www.saflax.de/0-WVK-Retail/Bilder-Pictures/SAFLAX-",'Basis-Tabelle-Samen'!N332,"-",'Basis-Tabelle-Samen'!J332,"-garden-to-go-lite-croatian.jpg")),
IF($C$1="Lettisch - LV",HYPERLINK(CONCATENATE("https://www.saflax.de/0-WVK-Retail/Bilder-Pictures/SAFLAX-",'Basis-Tabelle-Samen'!N332,"-",'Basis-Tabelle-Samen'!J332,"-garden-to-go-lite-latvian.jpg")),
IF($C$1="Litauisch - LT",HYPERLINK(CONCATENATE("https://www.saflax.de/0-WVK-Retail/Bilder-Pictures/SAFLAX-",'Basis-Tabelle-Samen'!N332,"-",'Basis-Tabelle-Samen'!J332,"-garden-to-go-lite-lithuanian.jpg")),
IF($C$1="Maltesisch - MT",HYPERLINK(CONCATENATE("https://www.saflax.de/0-WVK-Retail/Bilder-Pictures/SAFLAX-",'Basis-Tabelle-Samen'!N332,"-",'Basis-Tabelle-Samen'!J332,"-garden-to-go-lite-maltese.jpg")),
IF($C$1="Niederländisch - NL",HYPERLINK(CONCATENATE("https://www.saflax.de/0-WVK-Retail/Bilder-Pictures/SAFLAX-",'Basis-Tabelle-Samen'!N332,"-",'Basis-Tabelle-Samen'!J332,"-garden-to-go-lite-dutch.jpg")),
IF($C$1="Norwegisch - NO",HYPERLINK(CONCATENATE("https://www.saflax.de/0-WVK-Retail/Bilder-Pictures/SAFLAX-",'Basis-Tabelle-Samen'!N332,"-",'Basis-Tabelle-Samen'!J332,"-garden-to-go-lite-nowegian.jpg")),
IF($C$1="Polnisch - PL",HYPERLINK(CONCATENATE("https://www.saflax.de/0-WVK-Retail/Bilder-Pictures/SAFLAX-",'Basis-Tabelle-Samen'!N332,"-",'Basis-Tabelle-Samen'!J332,"-garden-to-go-lite-polish.jpg")),
IF($C$1="Portugiesisch - PT",HYPERLINK(CONCATENATE("https://www.saflax.de/0-WVK-Retail/Bilder-Pictures/SAFLAX-",'Basis-Tabelle-Samen'!N332,"-",'Basis-Tabelle-Samen'!J332,"-garden-to-go-lite-portuguese.jpg")),
IF($C$1="Rumänisch - RO",HYPERLINK(CONCATENATE("https://www.saflax.de/0-WVK-Retail/Bilder-Pictures/SAFLAX-",'Basis-Tabelle-Samen'!N332,"-",'Basis-Tabelle-Samen'!J332,"-garden-to-go-lite-romanian.jpg")),
IF($C$1="Schwedisch - SE",HYPERLINK(CONCATENATE("https://www.saflax.de/0-WVK-Retail/Bilder-Pictures/SAFLAX-",'Basis-Tabelle-Samen'!N332,"-",'Basis-Tabelle-Samen'!J332,"-garden-to-go-lite-swedish.jpg")),
IF($C$1="Slowakisch - SK",HYPERLINK(CONCATENATE("https://www.saflax.de/0-WVK-Retail/Bilder-Pictures/SAFLAX-",'Basis-Tabelle-Samen'!N332,"-",'Basis-Tabelle-Samen'!J332,"-garden-to-go-lite-slovak.jpg")),
IF($C$1="Slowenisch - SI",HYPERLINK(CONCATENATE("https://www.saflax.de/0-WVK-Retail/Bilder-Pictures/SAFLAX-",'Basis-Tabelle-Samen'!N332,"-",'Basis-Tabelle-Samen'!J332,"-garden-to-go-lite-slovenian.jpg")),
IF($C$1="Spanisch - ES",HYPERLINK(CONCATENATE("https://www.saflax.de/0-WVK-Retail/Bilder-Pictures/SAFLAX-",'Basis-Tabelle-Samen'!N332,"-",'Basis-Tabelle-Samen'!J332,"-garden-to-go-lite-spanish.jpg")),
IF($C$1="Tschechisch - CZ",HYPERLINK(CONCATENATE("https://www.saflax.de/0-WVK-Retail/Bilder-Pictures/SAFLAX-",'Basis-Tabelle-Samen'!N332,"-",'Basis-Tabelle-Samen'!J332,"-garden-to-go-lite-czech.jpg")),
IF($C$1="Türkisch - TR",HYPERLINK(CONCATENATE("https://www.saflax.de/0-WVK-Retail/Bilder-Pictures/SAFLAX-",'Basis-Tabelle-Samen'!N332,"-",'Basis-Tabelle-Samen'!J332,"-garden-to-go-lite-turkish.jpg")),
IF($C$1="Ungarisch - HU",HYPERLINK(CONCATENATE("https://www.saflax.de/0-WVK-Retail/Bilder-Pictures/SAFLAX-",'Basis-Tabelle-Samen'!N332,"-",'Basis-Tabelle-Samen'!J332,"-garden-to-go-lite-hungarian.jpg")),
" ACHTUNG")))))))))))))))))))))))))))))</f>
        <v>https://www.saflax.de/0-WVK-Retail/Bilder-Pictures/SAFLAX-89982-lophophora-williamsii-garden-to-go-lite-english.jpg</v>
      </c>
      <c r="AO331" s="330" t="str">
        <f>IF(J331&lt;1,"",
IF($C$1="Bulgarisch - BG",HYPERLINK(CONCATENATE("https://www.saflax.de/0-WVK-Retail/Bilder-Pictures/SAFLAX-",'Basis-Tabelle-Samen'!Q332,"-",'Basis-Tabelle-Samen'!J332,"-garden-to-go-bulgarian.jpg")),
IF($C$1="Dänisch - DK",HYPERLINK(CONCATENATE("https://www.saflax.de/0-WVK-Retail/Bilder-Pictures/SAFLAX-",'Basis-Tabelle-Samen'!Q332,"-",'Basis-Tabelle-Samen'!J332,"-garden-to-go-danish.jpg")),
IF($C$1="Deutsch - DE",HYPERLINK(CONCATENATE("https://www.saflax.de/0-WVK-Retail/Bilder-Pictures/SAFLAX-",'Basis-Tabelle-Samen'!Q332,"-",'Basis-Tabelle-Samen'!J332,"-garden-to-go-german.jpg")),
IF($C$1="Englisch - UK",HYPERLINK(CONCATENATE("https://www.saflax.de/0-WVK-Retail/Bilder-Pictures/SAFLAX-",'Basis-Tabelle-Samen'!Q332,"-",'Basis-Tabelle-Samen'!J332,"-garden-to-go-english.jpg")),
IF($C$1="Estnisch - EE",HYPERLINK(CONCATENATE("https://www.saflax.de/0-WVK-Retail/Bilder-Pictures/SAFLAX-",'Basis-Tabelle-Samen'!Q332,"-",'Basis-Tabelle-Samen'!J332,"-garden-to-go-estonian.jpg")),
IF($C$1="Finnisch - FI",HYPERLINK(CONCATENATE("https://www.saflax.de/0-WVK-Retail/Bilder-Pictures/SAFLAX-",'Basis-Tabelle-Samen'!Q332,"-",'Basis-Tabelle-Samen'!J332,"-garden-to-go-finnish.jpg")),
IF($C$1="Französisch - FR",HYPERLINK(CONCATENATE("https://www.saflax.de/0-WVK-Retail/Bilder-Pictures/SAFLAX-",'Basis-Tabelle-Samen'!Q332,"-",'Basis-Tabelle-Samen'!J332,"-garden-to-go-french.jpg")),
IF($C$1="Griechisch - GR",HYPERLINK(CONCATENATE("https://www.saflax.de/0-WVK-Retail/Bilder-Pictures/SAFLAX-",'Basis-Tabelle-Samen'!Q332,"-",'Basis-Tabelle-Samen'!J332,"-garden-to-go-greek.jpg")),
IF($C$1="Irisch - IE",HYPERLINK(CONCATENATE("https://www.saflax.de/0-WVK-Retail/Bilder-Pictures/SAFLAX-",'Basis-Tabelle-Samen'!Q332,"-",'Basis-Tabelle-Samen'!J332,"-garden-to-go-irish.jpg")),
IF($C$1="Isländisch - IS",HYPERLINK(CONCATENATE("https://www.saflax.de/0-WVK-Retail/Bilder-Pictures/SAFLAX-",'Basis-Tabelle-Samen'!Q332,"-",'Basis-Tabelle-Samen'!J332,"-garden-to-go-icelandic.jpg")),
IF($C$1="Italienisch - IT",HYPERLINK(CONCATENATE("https://www.saflax.de/0-WVK-Retail/Bilder-Pictures/SAFLAX-",'Basis-Tabelle-Samen'!Q332,"-",'Basis-Tabelle-Samen'!J332,"-garden-to-go-italian.jpg")),
IF($C$1="Japanisch - JP",HYPERLINK(CONCATENATE("https://www.saflax.de/0-WVK-Retail/Bilder-Pictures/SAFLAX-",'Basis-Tabelle-Samen'!Q332,"-",'Basis-Tabelle-Samen'!J332,"-garden-to-go-japanese.jpg")),
IF($C$1="Kroatisch - HR",HYPERLINK(CONCATENATE("https://www.saflax.de/0-WVK-Retail/Bilder-Pictures/SAFLAX-",'Basis-Tabelle-Samen'!Q332,"-",'Basis-Tabelle-Samen'!J332,"-garden-to-go-croatian.jpg")),
IF($C$1="Lettisch - LV",HYPERLINK(CONCATENATE("https://www.saflax.de/0-WVK-Retail/Bilder-Pictures/SAFLAX-",'Basis-Tabelle-Samen'!Q332,"-",'Basis-Tabelle-Samen'!J332,"-garden-to-go-latvian.jpg")),
IF($C$1="Litauisch - LT",HYPERLINK(CONCATENATE("https://www.saflax.de/0-WVK-Retail/Bilder-Pictures/SAFLAX-",'Basis-Tabelle-Samen'!Q332,"-",'Basis-Tabelle-Samen'!J332,"-garden-to-go-lithuanian.jpg")),
IF($C$1="Maltesisch - MT",HYPERLINK(CONCATENATE("https://www.saflax.de/0-WVK-Retail/Bilder-Pictures/SAFLAX-",'Basis-Tabelle-Samen'!Q332,"-",'Basis-Tabelle-Samen'!J332,"-garden-to-go-maltese.jpg")),
IF($C$1="Niederländisch - NL",HYPERLINK(CONCATENATE("https://www.saflax.de/0-WVK-Retail/Bilder-Pictures/SAFLAX-",'Basis-Tabelle-Samen'!Q332,"-",'Basis-Tabelle-Samen'!J332,"-garden-to-go-dutch.jpg")),
IF($C$1="Norwegisch - NO",HYPERLINK(CONCATENATE("https://www.saflax.de/0-WVK-Retail/Bilder-Pictures/SAFLAX-",'Basis-Tabelle-Samen'!Q332,"-",'Basis-Tabelle-Samen'!J332,"-garden-to-go-nowegian.jpg")),
IF($C$1="Polnisch - PL",HYPERLINK(CONCATENATE("https://www.saflax.de/0-WVK-Retail/Bilder-Pictures/SAFLAX-",'Basis-Tabelle-Samen'!Q332,"-",'Basis-Tabelle-Samen'!J332,"-garden-to-go-polish.jpg")),
IF($C$1="Portugiesisch - PT",HYPERLINK(CONCATENATE("https://www.saflax.de/0-WVK-Retail/Bilder-Pictures/SAFLAX-",'Basis-Tabelle-Samen'!Q332,"-",'Basis-Tabelle-Samen'!J332,"-garden-to-go-portuguese.jpg")),
IF($C$1="Rumänisch - RO",HYPERLINK(CONCATENATE("https://www.saflax.de/0-WVK-Retail/Bilder-Pictures/SAFLAX-",'Basis-Tabelle-Samen'!Q332,"-",'Basis-Tabelle-Samen'!J332,"-garden-to-go-romanian.jpg")),
IF($C$1="Schwedisch - SE",HYPERLINK(CONCATENATE("https://www.saflax.de/0-WVK-Retail/Bilder-Pictures/SAFLAX-",'Basis-Tabelle-Samen'!Q332,"-",'Basis-Tabelle-Samen'!J332,"-garden-to-go-swedish.jpg")),
IF($C$1="Slowakisch - SK",HYPERLINK(CONCATENATE("https://www.saflax.de/0-WVK-Retail/Bilder-Pictures/SAFLAX-",'Basis-Tabelle-Samen'!Q332,"-",'Basis-Tabelle-Samen'!J332,"-garden-to-go-slovak.jpg")),
IF($C$1="Slowenisch - SI",HYPERLINK(CONCATENATE("https://www.saflax.de/0-WVK-Retail/Bilder-Pictures/SAFLAX-",'Basis-Tabelle-Samen'!Q332,"-",'Basis-Tabelle-Samen'!J332,"-garden-to-go-slovenian.jpg")),
IF($C$1="Spanisch - ES",HYPERLINK(CONCATENATE("https://www.saflax.de/0-WVK-Retail/Bilder-Pictures/SAFLAX-",'Basis-Tabelle-Samen'!Q332,"-",'Basis-Tabelle-Samen'!J332,"-garden-to-go-spanish.jpg")),
IF($C$1="Tschechisch - CZ",HYPERLINK(CONCATENATE("https://www.saflax.de/0-WVK-Retail/Bilder-Pictures/SAFLAX-",'Basis-Tabelle-Samen'!Q332,"-",'Basis-Tabelle-Samen'!J332,"-garden-to-go-czech.jpg")),
IF($C$1="Türkisch - TR",HYPERLINK(CONCATENATE("https://www.saflax.de/0-WVK-Retail/Bilder-Pictures/SAFLAX-",'Basis-Tabelle-Samen'!Q332,"-",'Basis-Tabelle-Samen'!J332,"-garden-to-go-turkish.jpg")),
IF($C$1="Ungarisch - HU",HYPERLINK(CONCATENATE("https://www.saflax.de/0-WVK-Retail/Bilder-Pictures/SAFLAX-",'Basis-Tabelle-Samen'!Q332,"-",'Basis-Tabelle-Samen'!J332,"-garden-to-go-hungarian.jpg")),
" ACHTUNG")))))))))))))))))))))))))))))</f>
        <v>https://www.saflax.de/0-WVK-Retail/Bilder-Pictures/SAFLAX-59982-lophophora-williamsii-garden-to-go-english.jpg</v>
      </c>
      <c r="AP331" s="330" t="str">
        <f>IF(K331&lt;1,"",
IF($C$1="Bulgarisch - BG",HYPERLINK(CONCATENATE("https://www.saflax.de/0-WVK-Retail/Bilder-Pictures/SAFLAX-",'Basis-Tabelle-Samen'!T332,"-",'Basis-Tabelle-Samen'!J332,"-cultivation-set-bulgarian.jpg")),
IF($C$1="Dänisch - DK",HYPERLINK(CONCATENATE("https://www.saflax.de/0-WVK-Retail/Bilder-Pictures/SAFLAX-",'Basis-Tabelle-Samen'!T332,"-",'Basis-Tabelle-Samen'!J332,"-cultivation-set-danish.jpg")),
IF($C$1="Deutsch - DE",HYPERLINK(CONCATENATE("https://www.saflax.de/0-WVK-Retail/Bilder-Pictures/SAFLAX-",'Basis-Tabelle-Samen'!T332,"-",'Basis-Tabelle-Samen'!J332,"-cultivation-set-german.jpg")),
IF($C$1="Englisch - UK",HYPERLINK(CONCATENATE("https://www.saflax.de/0-WVK-Retail/Bilder-Pictures/SAFLAX-",'Basis-Tabelle-Samen'!T332,"-",'Basis-Tabelle-Samen'!J332,"-cultivation-set-english.jpg")),
IF($C$1="Estnisch - EE",HYPERLINK(CONCATENATE("https://www.saflax.de/0-WVK-Retail/Bilder-Pictures/SAFLAX-",'Basis-Tabelle-Samen'!T332,"-",'Basis-Tabelle-Samen'!J332,"-cultivation-set-estonian.jpg")),
IF($C$1="Finnisch - FI",HYPERLINK(CONCATENATE("https://www.saflax.de/0-WVK-Retail/Bilder-Pictures/SAFLAX-",'Basis-Tabelle-Samen'!T332,"-",'Basis-Tabelle-Samen'!J332,"-cultivation-set-finnish.jpg")),
IF($C$1="Französisch - FR",HYPERLINK(CONCATENATE("https://www.saflax.de/0-WVK-Retail/Bilder-Pictures/SAFLAX-",'Basis-Tabelle-Samen'!T332,"-",'Basis-Tabelle-Samen'!J332,"-cultivation-set-french.jpg")),
IF($C$1="Griechisch - GR",HYPERLINK(CONCATENATE("https://www.saflax.de/0-WVK-Retail/Bilder-Pictures/SAFLAX-",'Basis-Tabelle-Samen'!T332,"-",'Basis-Tabelle-Samen'!J332,"-cultivation-set-greek.jpg")),
IF($C$1="Irisch - IE",HYPERLINK(CONCATENATE("https://www.saflax.de/0-WVK-Retail/Bilder-Pictures/SAFLAX-",'Basis-Tabelle-Samen'!T332,"-",'Basis-Tabelle-Samen'!J332,"-cultivation-set-irish.jpg")),
IF($C$1="Isländisch - IS",HYPERLINK(CONCATENATE("https://www.saflax.de/0-WVK-Retail/Bilder-Pictures/SAFLAX-",'Basis-Tabelle-Samen'!T332,"-",'Basis-Tabelle-Samen'!J332,"-cultivation-set-icelandic.jpg")),
IF($C$1="Italienisch - IT",HYPERLINK(CONCATENATE("https://www.saflax.de/0-WVK-Retail/Bilder-Pictures/SAFLAX-",'Basis-Tabelle-Samen'!T332,"-",'Basis-Tabelle-Samen'!J332,"-cultivation-set-italian.jpg")),
IF($C$1="Japanisch - JP",HYPERLINK(CONCATENATE("https://www.saflax.de/0-WVK-Retail/Bilder-Pictures/SAFLAX-",'Basis-Tabelle-Samen'!T332,"-",'Basis-Tabelle-Samen'!J332,"-cultivation-set-japanese.jpg")),
IF($C$1="Kroatisch - HR",HYPERLINK(CONCATENATE("https://www.saflax.de/0-WVK-Retail/Bilder-Pictures/SAFLAX-",'Basis-Tabelle-Samen'!T332,"-",'Basis-Tabelle-Samen'!J332,"-cultivation-set-croatian.jpg")),
IF($C$1="Lettisch - LV",HYPERLINK(CONCATENATE("https://www.saflax.de/0-WVK-Retail/Bilder-Pictures/SAFLAX-",'Basis-Tabelle-Samen'!T332,"-",'Basis-Tabelle-Samen'!J332,"-cultivation-set-latvian.jpg")),
IF($C$1="Litauisch - LT",HYPERLINK(CONCATENATE("https://www.saflax.de/0-WVK-Retail/Bilder-Pictures/SAFLAX-",'Basis-Tabelle-Samen'!T332,"-",'Basis-Tabelle-Samen'!J332,"-cultivation-set-lithuanian.jpg")),
IF($C$1="Maltesisch - MT",HYPERLINK(CONCATENATE("https://www.saflax.de/0-WVK-Retail/Bilder-Pictures/SAFLAX-",'Basis-Tabelle-Samen'!T332,"-",'Basis-Tabelle-Samen'!J332,"-cultivation-set-maltese.jpg")),
IF($C$1="Niederländisch - NL",HYPERLINK(CONCATENATE("https://www.saflax.de/0-WVK-Retail/Bilder-Pictures/SAFLAX-",'Basis-Tabelle-Samen'!T332,"-",'Basis-Tabelle-Samen'!J332,"-cultivation-set-dutch.jpg")),
IF($C$1="Norwegisch - NO",HYPERLINK(CONCATENATE("https://www.saflax.de/0-WVK-Retail/Bilder-Pictures/SAFLAX-",'Basis-Tabelle-Samen'!T332,"-",'Basis-Tabelle-Samen'!J332,"-cultivation-set-nowegian.jpg")),
IF($C$1="Polnisch - PL",HYPERLINK(CONCATENATE("https://www.saflax.de/0-WVK-Retail/Bilder-Pictures/SAFLAX-",'Basis-Tabelle-Samen'!T332,"-",'Basis-Tabelle-Samen'!J332,"-cultivation-set-polish.jpg")),
IF($C$1="Portugiesisch - PT",HYPERLINK(CONCATENATE("https://www.saflax.de/0-WVK-Retail/Bilder-Pictures/SAFLAX-",'Basis-Tabelle-Samen'!T332,"-",'Basis-Tabelle-Samen'!J332,"-cultivation-set-portuguese.jpg")),
IF($C$1="Rumänisch - RO",HYPERLINK(CONCATENATE("https://www.saflax.de/0-WVK-Retail/Bilder-Pictures/SAFLAX-",'Basis-Tabelle-Samen'!T332,"-",'Basis-Tabelle-Samen'!J332,"-cultivation-set-romanian.jpg")),
IF($C$1="Schwedisch - SE",HYPERLINK(CONCATENATE("https://www.saflax.de/0-WVK-Retail/Bilder-Pictures/SAFLAX-",'Basis-Tabelle-Samen'!T332,"-",'Basis-Tabelle-Samen'!J332,"-cultivation-set-swedish.jpg")),
IF($C$1="Slowakisch - SK",HYPERLINK(CONCATENATE("https://www.saflax.de/0-WVK-Retail/Bilder-Pictures/SAFLAX-",'Basis-Tabelle-Samen'!T332,"-",'Basis-Tabelle-Samen'!J332,"-cultivation-set-slovak.jpg")),
IF($C$1="Slowenisch - SI",HYPERLINK(CONCATENATE("https://www.saflax.de/0-WVK-Retail/Bilder-Pictures/SAFLAX-",'Basis-Tabelle-Samen'!T332,"-",'Basis-Tabelle-Samen'!J332,"-cultivation-set-slovenian.jpg")),
IF($C$1="Spanisch - ES",HYPERLINK(CONCATENATE("https://www.saflax.de/0-WVK-Retail/Bilder-Pictures/SAFLAX-",'Basis-Tabelle-Samen'!T332,"-",'Basis-Tabelle-Samen'!J332,"-cultivation-set-spanish.jpg")),
IF($C$1="Tschechisch - CZ",HYPERLINK(CONCATENATE("https://www.saflax.de/0-WVK-Retail/Bilder-Pictures/SAFLAX-",'Basis-Tabelle-Samen'!T332,"-",'Basis-Tabelle-Samen'!J332,"-cultivation-set-czech.jpg")),
IF($C$1="Türkisch - TR",HYPERLINK(CONCATENATE("https://www.saflax.de/0-WVK-Retail/Bilder-Pictures/SAFLAX-",'Basis-Tabelle-Samen'!T332,"-",'Basis-Tabelle-Samen'!J332,"-cultivation-set-turkish.jpg")),
IF($C$1="Ungarisch - HU",HYPERLINK(CONCATENATE("https://www.saflax.de/0-WVK-Retail/Bilder-Pictures/SAFLAX-",'Basis-Tabelle-Samen'!T332,"-",'Basis-Tabelle-Samen'!J332,"-cultivation-set-hungarian.jpg")),
" ACHTUNG")))))))))))))))))))))))))))))</f>
        <v>https://www.saflax.de/0-WVK-Retail/Bilder-Pictures/SAFLAX-39982-lophophora-williamsii-cultivation-set-english.jpg</v>
      </c>
      <c r="AQ331" s="330" t="str">
        <f>IF(L331&lt;1,"",
IF($C$1="Bulgarisch - BG",HYPERLINK(CONCATENATE("https://www.saflax.de/0-WVK-Retail/Bilder-Pictures/SAFLAX-",'Basis-Tabelle-Samen'!W332,"-",'Basis-Tabelle-Samen'!J332,"-garden-in-the-bag-bulgarian.jpg")),
IF($C$1="Dänisch - DK",HYPERLINK(CONCATENATE("https://www.saflax.de/0-WVK-Retail/Bilder-Pictures/SAFLAX-",'Basis-Tabelle-Samen'!W332,"-",'Basis-Tabelle-Samen'!J332,"-garden-in-the-bag-danish.jpg")),
IF($C$1="Deutsch - DE",HYPERLINK(CONCATENATE("https://www.saflax.de/0-WVK-Retail/Bilder-Pictures/SAFLAX-",'Basis-Tabelle-Samen'!W332,"-",'Basis-Tabelle-Samen'!J332,"-garden-in-the-bag-german.jpg")),
IF($C$1="Englisch - UK",HYPERLINK(CONCATENATE("https://www.saflax.de/0-WVK-Retail/Bilder-Pictures/SAFLAX-",'Basis-Tabelle-Samen'!W332,"-",'Basis-Tabelle-Samen'!J332,"-garden-in-the-bag-english.jpg")),
IF($C$1="Estnisch - EE",HYPERLINK(CONCATENATE("https://www.saflax.de/0-WVK-Retail/Bilder-Pictures/SAFLAX-",'Basis-Tabelle-Samen'!W332,"-",'Basis-Tabelle-Samen'!J332,"-garden-in-the-bag-estonian.jpg")),
IF($C$1="Finnisch - FI",HYPERLINK(CONCATENATE("https://www.saflax.de/0-WVK-Retail/Bilder-Pictures/SAFLAX-",'Basis-Tabelle-Samen'!W332,"-",'Basis-Tabelle-Samen'!J332,"-garden-in-the-bag-finnish.jpg")),
IF($C$1="Französisch - FR",HYPERLINK(CONCATENATE("https://www.saflax.de/0-WVK-Retail/Bilder-Pictures/SAFLAX-",'Basis-Tabelle-Samen'!W332,"-",'Basis-Tabelle-Samen'!J332,"-garden-in-the-bag-french.jpg")),
IF($C$1="Griechisch - GR",HYPERLINK(CONCATENATE("https://www.saflax.de/0-WVK-Retail/Bilder-Pictures/SAFLAX-",'Basis-Tabelle-Samen'!W332,"-",'Basis-Tabelle-Samen'!J332,"-garden-in-the-bag-greek.jpg")),
IF($C$1="Irisch - IE",HYPERLINK(CONCATENATE("https://www.saflax.de/0-WVK-Retail/Bilder-Pictures/SAFLAX-",'Basis-Tabelle-Samen'!W332,"-",'Basis-Tabelle-Samen'!J332,"-garden-in-the-bag-irish.jpg")),
IF($C$1="Isländisch - IS",HYPERLINK(CONCATENATE("https://www.saflax.de/0-WVK-Retail/Bilder-Pictures/SAFLAX-",'Basis-Tabelle-Samen'!W332,"-",'Basis-Tabelle-Samen'!J332,"-garden-in-the-bag-icelandic.jpg")),
IF($C$1="Italienisch - IT",HYPERLINK(CONCATENATE("https://www.saflax.de/0-WVK-Retail/Bilder-Pictures/SAFLAX-",'Basis-Tabelle-Samen'!W332,"-",'Basis-Tabelle-Samen'!J332,"-garden-in-the-bag-italian.jpg")),
IF($C$1="Japanisch - JP",HYPERLINK(CONCATENATE("https://www.saflax.de/0-WVK-Retail/Bilder-Pictures/SAFLAX-",'Basis-Tabelle-Samen'!W332,"-",'Basis-Tabelle-Samen'!J332,"-garden-in-the-bag-japanese.jpg")),
IF($C$1="Kroatisch - HR",HYPERLINK(CONCATENATE("https://www.saflax.de/0-WVK-Retail/Bilder-Pictures/SAFLAX-",'Basis-Tabelle-Samen'!W332,"-",'Basis-Tabelle-Samen'!J332,"-garden-in-the-bag-croatian.jpg")),
IF($C$1="Lettisch - LV",HYPERLINK(CONCATENATE("https://www.saflax.de/0-WVK-Retail/Bilder-Pictures/SAFLAX-",'Basis-Tabelle-Samen'!W332,"-",'Basis-Tabelle-Samen'!J332,"-garden-in-the-bag-latvian.jpg")),
IF($C$1="Litauisch - LT",HYPERLINK(CONCATENATE("https://www.saflax.de/0-WVK-Retail/Bilder-Pictures/SAFLAX-",'Basis-Tabelle-Samen'!W332,"-",'Basis-Tabelle-Samen'!J332,"-garden-in-the-bag-lithuanian.jpg")),
IF($C$1="Maltesisch - MT",HYPERLINK(CONCATENATE("https://www.saflax.de/0-WVK-Retail/Bilder-Pictures/SAFLAX-",'Basis-Tabelle-Samen'!W332,"-",'Basis-Tabelle-Samen'!J332,"-garden-in-the-bag-maltese.jpg")),
IF($C$1="Niederländisch - NL",HYPERLINK(CONCATENATE("https://www.saflax.de/0-WVK-Retail/Bilder-Pictures/SAFLAX-",'Basis-Tabelle-Samen'!W332,"-",'Basis-Tabelle-Samen'!J332,"-garden-in-the-bag-dutch.jpg")),
IF($C$1="Norwegisch - NO",HYPERLINK(CONCATENATE("https://www.saflax.de/0-WVK-Retail/Bilder-Pictures/SAFLAX-",'Basis-Tabelle-Samen'!W332,"-",'Basis-Tabelle-Samen'!J332,"-garden-in-the-bag-nowegian.jpg")),
IF($C$1="Polnisch - PL",HYPERLINK(CONCATENATE("https://www.saflax.de/0-WVK-Retail/Bilder-Pictures/SAFLAX-",'Basis-Tabelle-Samen'!W332,"-",'Basis-Tabelle-Samen'!J332,"-garden-in-the-bag-polish.jpg")),
IF($C$1="Portugiesisch - PT",HYPERLINK(CONCATENATE("https://www.saflax.de/0-WVK-Retail/Bilder-Pictures/SAFLAX-",'Basis-Tabelle-Samen'!W332,"-",'Basis-Tabelle-Samen'!J332,"-garden-in-the-bag-portuguese.jpg")),
IF($C$1="Rumänisch - RO",HYPERLINK(CONCATENATE("https://www.saflax.de/0-WVK-Retail/Bilder-Pictures/SAFLAX-",'Basis-Tabelle-Samen'!W332,"-",'Basis-Tabelle-Samen'!J332,"-garden-in-the-bag-romanian.jpg")),
IF($C$1="Schwedisch - SE",HYPERLINK(CONCATENATE("https://www.saflax.de/0-WVK-Retail/Bilder-Pictures/SAFLAX-",'Basis-Tabelle-Samen'!W332,"-",'Basis-Tabelle-Samen'!J332,"-garden-in-the-bag-swedish.jpg")),
IF($C$1="Slowakisch - SK",HYPERLINK(CONCATENATE("https://www.saflax.de/0-WVK-Retail/Bilder-Pictures/SAFLAX-",'Basis-Tabelle-Samen'!W332,"-",'Basis-Tabelle-Samen'!J332,"-garden-in-the-bag-slovak.jpg")),
IF($C$1="Slowenisch - SI",HYPERLINK(CONCATENATE("https://www.saflax.de/0-WVK-Retail/Bilder-Pictures/SAFLAX-",'Basis-Tabelle-Samen'!W332,"-",'Basis-Tabelle-Samen'!J332,"-garden-in-the-bag-slovenian.jpg")),
IF($C$1="Spanisch - ES",HYPERLINK(CONCATENATE("https://www.saflax.de/0-WVK-Retail/Bilder-Pictures/SAFLAX-",'Basis-Tabelle-Samen'!W332,"-",'Basis-Tabelle-Samen'!J332,"-garden-in-the-bag-spanish.jpg")),
IF($C$1="Tschechisch - CZ",HYPERLINK(CONCATENATE("https://www.saflax.de/0-WVK-Retail/Bilder-Pictures/SAFLAX-",'Basis-Tabelle-Samen'!W332,"-",'Basis-Tabelle-Samen'!J332,"-garden-in-the-bag-czech.jpg")),
IF($C$1="Türkisch - TR",HYPERLINK(CONCATENATE("https://www.saflax.de/0-WVK-Retail/Bilder-Pictures/SAFLAX-",'Basis-Tabelle-Samen'!W332,"-",'Basis-Tabelle-Samen'!J332,"-garden-in-the-bag-turkish.jpg")),
IF($C$1="Ungarisch - HU",HYPERLINK(CONCATENATE("https://www.saflax.de/0-WVK-Retail/Bilder-Pictures/SAFLAX-",'Basis-Tabelle-Samen'!W332,"-",'Basis-Tabelle-Samen'!J332,"-garden-in-the-bag-hungarian.jpg")),
" ACHTUNG")))))))))))))))))))))))))))))</f>
        <v>https://www.saflax.de/0-WVK-Retail/Bilder-Pictures/SAFLAX-69982-lophophora-williamsii-garden-in-the-bag-english.jpg</v>
      </c>
    </row>
    <row r="332" spans="1:43" ht="17.100000000000001" customHeight="1" x14ac:dyDescent="0.2">
      <c r="A332" s="318" t="str">
        <f>IF('Basis-Tabelle-Samen'!A322="","",IF($C$1="Deutsch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32" s="319" t="str">
        <f>'Basis-Tabelle-Samen'!I322</f>
        <v>Selenicerus grandiflorus</v>
      </c>
      <c r="C332" s="316" t="str">
        <f>IF($C$1="Bulgarisch - BG",'Basis-Tabelle-Samen'!Z322,
IF($C$1="Dänisch - DK",'Basis-Tabelle-Samen'!AA322,
IF($C$1="Deutsch - DE",'Basis-Tabelle-Samen'!AB322,
IF($C$1="Englisch - UK",'Basis-Tabelle-Samen'!AC322,
IF($C$1="Estnisch - EE",'Basis-Tabelle-Samen'!AD322,
IF($C$1="Finnisch - FI",'Basis-Tabelle-Samen'!AE322,
IF($C$1="Französisch - FR",'Basis-Tabelle-Samen'!AF322,
IF($C$1="Griechisch - GR",'Basis-Tabelle-Samen'!AG322,
IF($C$1="Irisch - IE",'Basis-Tabelle-Samen'!AH322,
IF($C$1="Isländisch - IS",'Basis-Tabelle-Samen'!AI322,
IF($C$1="Italienisch - IT",'Basis-Tabelle-Samen'!AJ322,
IF($C$1="Japanisch - JP",'Basis-Tabelle-Samen'!AK322,
IF($C$1="Kroatisch - HR",'Basis-Tabelle-Samen'!AL322,
IF($C$1="Lettisch - LV",'Basis-Tabelle-Samen'!AM322,
IF($C$1="Litauisch - LT",'Basis-Tabelle-Samen'!AN322,
IF($C$1="Maltesisch - MT",'Basis-Tabelle-Samen'!AO322,
IF($C$1="Niederländisch - NL",'Basis-Tabelle-Samen'!AP322,
IF($C$1="Norwegisch - NO",'Basis-Tabelle-Samen'!AQ322,
IF($C$1="Polnisch - PL",'Basis-Tabelle-Samen'!AR322,
IF($C$1="Portugiesisch - PT",'Basis-Tabelle-Samen'!AS322,
IF($C$1="Rumänisch - RO",'Basis-Tabelle-Samen'!AT322,
IF($C$1="Schwedisch - SE",'Basis-Tabelle-Samen'!AU322,
IF($C$1="Slowakisch - SK",'Basis-Tabelle-Samen'!AV322,
IF($C$1="Slowenisch - SI",'Basis-Tabelle-Samen'!AW322,
IF($C$1="Spanisch - ES",'Basis-Tabelle-Samen'!AX322,
IF($C$1="Tschechisch - CZ",'Basis-Tabelle-Samen'!AY322,
IF($C$1="Türkisch - TR",'Basis-Tabelle-Samen'!AZ322,
IF($C$1="Ungarisch - HU",'Basis-Tabelle-Samen'!BA322,
" ACHTUNG"))))))))))))))))))))))))))))</f>
        <v>Queen of the Night</v>
      </c>
      <c r="D332" s="320">
        <f>'Basis-Tabelle-Samen'!F322</f>
        <v>40</v>
      </c>
      <c r="E332" s="321" t="str">
        <f>'Basis-Tabelle-Samen'!H322</f>
        <v>7 %</v>
      </c>
      <c r="F332" s="322" t="str">
        <f>IF('Basis-Tabelle-Samen'!G322="","",'Basis-Tabelle-Samen'!G322)</f>
        <v>08</v>
      </c>
      <c r="G332" s="320">
        <f>'Basis-Tabelle-Samen'!C322</f>
        <v>19412</v>
      </c>
      <c r="H332" s="323">
        <f>'Basis-Tabelle-Samen'!D322</f>
        <v>4055473194127</v>
      </c>
      <c r="I332" s="324">
        <f>'Basis-Tabelle-Samen'!E322</f>
        <v>1.85</v>
      </c>
      <c r="J332" s="325">
        <f t="shared" si="5"/>
        <v>12</v>
      </c>
      <c r="K332" s="326">
        <f>'Basis-Tabelle-Samen'!K322</f>
        <v>79412</v>
      </c>
      <c r="L332" s="323">
        <f>'Basis-Tabelle-Samen'!L322</f>
        <v>4055473794129</v>
      </c>
      <c r="M332" s="324">
        <f>'Basis-Tabelle-Samen'!M322</f>
        <v>2.4500000000000002</v>
      </c>
      <c r="N332" s="326">
        <f>IF(K332&lt;1,"",'3'!$I$15)</f>
        <v>15</v>
      </c>
      <c r="O332" s="327">
        <f>IF(K332&lt;1,"",'3'!$J$11)</f>
        <v>90</v>
      </c>
      <c r="P332" s="326">
        <f>'Basis-Tabelle-Samen'!N322</f>
        <v>89412</v>
      </c>
      <c r="Q332" s="323">
        <f>'Basis-Tabelle-Samen'!O322</f>
        <v>4055473894126</v>
      </c>
      <c r="R332" s="328">
        <f>'Basis-Tabelle-Samen'!P322</f>
        <v>3.75</v>
      </c>
      <c r="S332" s="326">
        <f>IF(R332&lt;1,"",'3'!$M$15)</f>
        <v>18</v>
      </c>
      <c r="T332" s="327">
        <f>IF(R332&lt;1,"",'3'!$N$11)</f>
        <v>72</v>
      </c>
      <c r="U332" s="326">
        <f>'Basis-Tabelle-Samen'!Q322</f>
        <v>59412</v>
      </c>
      <c r="V332" s="323">
        <f>'Basis-Tabelle-Samen'!R322</f>
        <v>4055473594125</v>
      </c>
      <c r="W332" s="324">
        <f>'Basis-Tabelle-Samen'!S322</f>
        <v>4.95</v>
      </c>
      <c r="X332" s="326">
        <f>IF(U332&lt;1,"",'3'!$Q$15)</f>
        <v>6</v>
      </c>
      <c r="Y332" s="327">
        <f>IF(U332&lt;1,"",'3'!$R$11)</f>
        <v>24</v>
      </c>
      <c r="Z332" s="326">
        <f>'Basis-Tabelle-Samen'!T322</f>
        <v>39412</v>
      </c>
      <c r="AA332" s="323">
        <f>'Basis-Tabelle-Samen'!U322</f>
        <v>4055473394121</v>
      </c>
      <c r="AB332" s="324">
        <f>'Basis-Tabelle-Samen'!V322</f>
        <v>6.75</v>
      </c>
      <c r="AC332" s="326">
        <f>IF(Z332&lt;1,"",'3'!$U$15)</f>
        <v>6</v>
      </c>
      <c r="AD332" s="327">
        <f>IF(Z332&lt;1,"",'3'!$V$11)</f>
        <v>24</v>
      </c>
      <c r="AE332" s="326">
        <f>'Basis-Tabelle-Samen'!W322</f>
        <v>69412</v>
      </c>
      <c r="AF332" s="323">
        <f>'Basis-Tabelle-Samen'!X322</f>
        <v>4055473694122</v>
      </c>
      <c r="AG332" s="324">
        <f>'Basis-Tabelle-Samen'!Y322</f>
        <v>2.95</v>
      </c>
      <c r="AH332" s="326">
        <f>IF(AE332&lt;1,"",'3'!$Y$15)</f>
        <v>8</v>
      </c>
      <c r="AI332" s="327">
        <f>IF(AE332&lt;1,"",'3'!$Z$11)</f>
        <v>64</v>
      </c>
      <c r="AJ332" s="315"/>
      <c r="AK332" s="316" t="str">
        <f>IF(G332&lt;1,"",
IF($C$1="Bulgarisch - BG",HYPERLINK(CONCATENATE("https://www.saflax.de/0-WVK-Retail/Bilder-Pictures/SAFLAX-",'Basis-Tabelle-Samen'!C322,"-",'Basis-Tabelle-Samen'!J322,"-seed-package-front-cr-bulgarian.jpg")),
IF($C$1="Dänisch - DK",HYPERLINK(CONCATENATE("https://www.saflax.de/0-WVK-Retail/Bilder-Pictures/SAFLAX-",'Basis-Tabelle-Samen'!C322,"-",'Basis-Tabelle-Samen'!J322,"-seed-package-front-cr-danish.jpg")),
IF($C$1="Deutsch - DE",HYPERLINK(CONCATENATE("https://www.saflax.de/0-WVK-Retail/Bilder-Pictures/SAFLAX-",'Basis-Tabelle-Samen'!C322,"-",'Basis-Tabelle-Samen'!J322,"-seed-package-front-cr-german.jpg")),
IF($C$1="Englisch - UK",HYPERLINK(CONCATENATE("https://www.saflax.de/0-WVK-Retail/Bilder-Pictures/SAFLAX-",'Basis-Tabelle-Samen'!C322,"-",'Basis-Tabelle-Samen'!J322,"-seed-package-front-cr-english.jpg")),
IF($C$1="Estnisch - EE",HYPERLINK(CONCATENATE("https://www.saflax.de/0-WVK-Retail/Bilder-Pictures/SAFLAX-",'Basis-Tabelle-Samen'!C322,"-",'Basis-Tabelle-Samen'!J322,"-seed-package-front-cr-estonian.jpg")),
IF($C$1="Finnisch - FI",HYPERLINK(CONCATENATE("https://www.saflax.de/0-WVK-Retail/Bilder-Pictures/SAFLAX-",'Basis-Tabelle-Samen'!C322,"-",'Basis-Tabelle-Samen'!J322,"-seed-package-front-cr-finnish.jpg")),
IF($C$1="Französisch - FR",HYPERLINK(CONCATENATE("https://www.saflax.de/0-WVK-Retail/Bilder-Pictures/SAFLAX-",'Basis-Tabelle-Samen'!C322,"-",'Basis-Tabelle-Samen'!J322,"-seed-package-front-cr-french.jpg")),
IF($C$1="Griechisch - GR",HYPERLINK(CONCATENATE("https://www.saflax.de/0-WVK-Retail/Bilder-Pictures/SAFLAX-",'Basis-Tabelle-Samen'!C322,"-",'Basis-Tabelle-Samen'!J322,"-seed-package-front-cr-greek.jpg")),
IF($C$1="Irisch - IE",HYPERLINK(CONCATENATE("https://www.saflax.de/0-WVK-Retail/Bilder-Pictures/SAFLAX-",'Basis-Tabelle-Samen'!C322,"-",'Basis-Tabelle-Samen'!J322,"-seed-package-front-cr-irish.jpg")),
IF($C$1="Isländisch - IS",HYPERLINK(CONCATENATE("https://www.saflax.de/0-WVK-Retail/Bilder-Pictures/SAFLAX-",'Basis-Tabelle-Samen'!C322,"-",'Basis-Tabelle-Samen'!J322,"-seed-package-front-cr-icelandic.jpg")),
IF($C$1="Italienisch - IT",HYPERLINK(CONCATENATE("https://www.saflax.de/0-WVK-Retail/Bilder-Pictures/SAFLAX-",'Basis-Tabelle-Samen'!C322,"-",'Basis-Tabelle-Samen'!J322,"-seed-package-front-cr-italian.jpg")),
IF($C$1="Japanisch - JP",HYPERLINK(CONCATENATE("https://www.saflax.de/0-WVK-Retail/Bilder-Pictures/SAFLAX-",'Basis-Tabelle-Samen'!C322,"-",'Basis-Tabelle-Samen'!J322,"-seed-package-front-cr-japanese.jpg")),
IF($C$1="Kroatisch - HR",HYPERLINK(CONCATENATE("https://www.saflax.de/0-WVK-Retail/Bilder-Pictures/SAFLAX-",'Basis-Tabelle-Samen'!C322,"-",'Basis-Tabelle-Samen'!J322,"-seed-package-front-cr-croatian.jpg")),
IF($C$1="Lettisch - LV",HYPERLINK(CONCATENATE("https://www.saflax.de/0-WVK-Retail/Bilder-Pictures/SAFLAX-",'Basis-Tabelle-Samen'!C322,"-",'Basis-Tabelle-Samen'!J322,"-seed-package-front-cr-latvian.jpg")),
IF($C$1="Litauisch - LT",HYPERLINK(CONCATENATE("https://www.saflax.de/0-WVK-Retail/Bilder-Pictures/SAFLAX-",'Basis-Tabelle-Samen'!C322,"-",'Basis-Tabelle-Samen'!J322,"-seed-package-front-cr-lithuanian.jpg")),
IF($C$1="Maltesisch - MT",HYPERLINK(CONCATENATE("https://www.saflax.de/0-WVK-Retail/Bilder-Pictures/SAFLAX-",'Basis-Tabelle-Samen'!C322,"-",'Basis-Tabelle-Samen'!J322,"-seed-package-front-cr-maltese.jpg")),
IF($C$1="Niederländisch - NL",HYPERLINK(CONCATENATE("https://www.saflax.de/0-WVK-Retail/Bilder-Pictures/SAFLAX-",'Basis-Tabelle-Samen'!C322,"-",'Basis-Tabelle-Samen'!J322,"-seed-package-front-cr-dutch.jpg")),
IF($C$1="Norwegisch - NO",HYPERLINK(CONCATENATE("https://www.saflax.de/0-WVK-Retail/Bilder-Pictures/SAFLAX-",'Basis-Tabelle-Samen'!C322,"-",'Basis-Tabelle-Samen'!J322,"-seed-package-front-cr-nowegian.jpg")),
IF($C$1="Polnisch - PL",HYPERLINK(CONCATENATE("https://www.saflax.de/0-WVK-Retail/Bilder-Pictures/SAFLAX-",'Basis-Tabelle-Samen'!C322,"-",'Basis-Tabelle-Samen'!J322,"-seed-package-front-cr-polish.jpg")),
IF($C$1="Portugiesisch - PT",HYPERLINK(CONCATENATE("https://www.saflax.de/0-WVK-Retail/Bilder-Pictures/SAFLAX-",'Basis-Tabelle-Samen'!C322,"-",'Basis-Tabelle-Samen'!J322,"-seed-package-front-cr-portuguese.jpg")),
IF($C$1="Rumänisch - RO",HYPERLINK(CONCATENATE("https://www.saflax.de/0-WVK-Retail/Bilder-Pictures/SAFLAX-",'Basis-Tabelle-Samen'!C322,"-",'Basis-Tabelle-Samen'!J322,"-seed-package-front-cr-romanian.jpg")),
IF($C$1="Schwedisch - SE",HYPERLINK(CONCATENATE("https://www.saflax.de/0-WVK-Retail/Bilder-Pictures/SAFLAX-",'Basis-Tabelle-Samen'!C322,"-",'Basis-Tabelle-Samen'!J322,"-seed-package-front-cr-swedish.jpg")),
IF($C$1="Slowakisch - SK",HYPERLINK(CONCATENATE("https://www.saflax.de/0-WVK-Retail/Bilder-Pictures/SAFLAX-",'Basis-Tabelle-Samen'!C322,"-",'Basis-Tabelle-Samen'!J322,"-seed-package-front-cr-slovak.jpg")),
IF($C$1="Slowenisch - SI",HYPERLINK(CONCATENATE("https://www.saflax.de/0-WVK-Retail/Bilder-Pictures/SAFLAX-",'Basis-Tabelle-Samen'!C322,"-",'Basis-Tabelle-Samen'!J322,"-seed-package-front-cr-slovenian.jpg")),
IF($C$1="Spanisch - ES",HYPERLINK(CONCATENATE("https://www.saflax.de/0-WVK-Retail/Bilder-Pictures/SAFLAX-",'Basis-Tabelle-Samen'!C322,"-",'Basis-Tabelle-Samen'!J322,"-seed-package-front-cr-spanish.jpg")),
IF($C$1="Tschechisch - CZ",HYPERLINK(CONCATENATE("https://www.saflax.de/0-WVK-Retail/Bilder-Pictures/SAFLAX-",'Basis-Tabelle-Samen'!C322,"-",'Basis-Tabelle-Samen'!J322,"-seed-package-front-cr-czech.jpg")),
IF($C$1="Türkisch - TR",HYPERLINK(CONCATENATE("https://www.saflax.de/0-WVK-Retail/Bilder-Pictures/SAFLAX-",'Basis-Tabelle-Samen'!C322,"-",'Basis-Tabelle-Samen'!J322,"-seed-package-front-cr-turkish.jpg")),
IF($C$1="Ungarisch - HU",HYPERLINK(CONCATENATE("https://www.saflax.de/0-WVK-Retail/Bilder-Pictures/SAFLAX-",'Basis-Tabelle-Samen'!C322,"-",'Basis-Tabelle-Samen'!J322,"-seed-package-front-cr-hungarian.jpg")),
" ACHTUNG")))))))))))))))))))))))))))))</f>
        <v>https://www.saflax.de/0-WVK-Retail/Bilder-Pictures/SAFLAX-19412-selenicerus-grandiflorus-seed-package-front-cr-english.jpg</v>
      </c>
      <c r="AL332" s="330" t="str">
        <f>IF(G332&lt;1,"",
IF($C$1="Bulgarisch - BG",HYPERLINK(CONCATENATE("https://www.saflax.de/0-WVK-Retail/Bilder-Pictures/SAFLAX-",'Basis-Tabelle-Samen'!C322,"-",'Basis-Tabelle-Samen'!J322,"-seed-package-back-cr-bulgarian.jpg")),
IF($C$1="Dänisch - DK",HYPERLINK(CONCATENATE("https://www.saflax.de/0-WVK-Retail/Bilder-Pictures/SAFLAX-",'Basis-Tabelle-Samen'!C322,"-",'Basis-Tabelle-Samen'!J322,"-seed-package-back-cr-danish.jpg")),
IF($C$1="Deutsch - DE",HYPERLINK(CONCATENATE("https://www.saflax.de/0-WVK-Retail/Bilder-Pictures/SAFLAX-",'Basis-Tabelle-Samen'!C322,"-",'Basis-Tabelle-Samen'!J322,"-seed-package-back-cr-german.jpg")),
IF($C$1="Englisch - UK",HYPERLINK(CONCATENATE("https://www.saflax.de/0-WVK-Retail/Bilder-Pictures/SAFLAX-",'Basis-Tabelle-Samen'!C322,"-",'Basis-Tabelle-Samen'!J322,"-seed-package-back-cr-english.jpg")),
IF($C$1="Estnisch - EE",HYPERLINK(CONCATENATE("https://www.saflax.de/0-WVK-Retail/Bilder-Pictures/SAFLAX-",'Basis-Tabelle-Samen'!C322,"-",'Basis-Tabelle-Samen'!J322,"-seed-package-back-cr-estonian.jpg")),
IF($C$1="Finnisch - FI",HYPERLINK(CONCATENATE("https://www.saflax.de/0-WVK-Retail/Bilder-Pictures/SAFLAX-",'Basis-Tabelle-Samen'!C322,"-",'Basis-Tabelle-Samen'!J322,"-seed-package-back-cr-finnish.jpg")),
IF($C$1="Französisch - FR",HYPERLINK(CONCATENATE("https://www.saflax.de/0-WVK-Retail/Bilder-Pictures/SAFLAX-",'Basis-Tabelle-Samen'!C322,"-",'Basis-Tabelle-Samen'!J322,"-seed-package-back-cr-french.jpg")),
IF($C$1="Griechisch - GR",HYPERLINK(CONCATENATE("https://www.saflax.de/0-WVK-Retail/Bilder-Pictures/SAFLAX-",'Basis-Tabelle-Samen'!C322,"-",'Basis-Tabelle-Samen'!J322,"-seed-package-back-cr-greek.jpg")),
IF($C$1="Irisch - IE",HYPERLINK(CONCATENATE("https://www.saflax.de/0-WVK-Retail/Bilder-Pictures/SAFLAX-",'Basis-Tabelle-Samen'!C322,"-",'Basis-Tabelle-Samen'!J322,"-seed-package-back-cr-irish.jpg")),
IF($C$1="Isländisch - IS",HYPERLINK(CONCATENATE("https://www.saflax.de/0-WVK-Retail/Bilder-Pictures/SAFLAX-",'Basis-Tabelle-Samen'!C322,"-",'Basis-Tabelle-Samen'!J322,"-seed-package-back-cr-icelandic.jpg")),
IF($C$1="Italienisch - IT",HYPERLINK(CONCATENATE("https://www.saflax.de/0-WVK-Retail/Bilder-Pictures/SAFLAX-",'Basis-Tabelle-Samen'!C322,"-",'Basis-Tabelle-Samen'!J322,"-seed-package-back-cr-italian.jpg")),
IF($C$1="Japanisch - JP",HYPERLINK(CONCATENATE("https://www.saflax.de/0-WVK-Retail/Bilder-Pictures/SAFLAX-",'Basis-Tabelle-Samen'!C322,"-",'Basis-Tabelle-Samen'!J322,"-seed-package-back-cr-japanese.jpg")),
IF($C$1="Kroatisch - HR",HYPERLINK(CONCATENATE("https://www.saflax.de/0-WVK-Retail/Bilder-Pictures/SAFLAX-",'Basis-Tabelle-Samen'!C322,"-",'Basis-Tabelle-Samen'!J322,"-seed-package-back-cr-croatian.jpg")),
IF($C$1="Lettisch - LV",HYPERLINK(CONCATENATE("https://www.saflax.de/0-WVK-Retail/Bilder-Pictures/SAFLAX-",'Basis-Tabelle-Samen'!C322,"-",'Basis-Tabelle-Samen'!J322,"-seed-package-back-cr-latvian.jpg")),
IF($C$1="Litauisch - LT",HYPERLINK(CONCATENATE("https://www.saflax.de/0-WVK-Retail/Bilder-Pictures/SAFLAX-",'Basis-Tabelle-Samen'!C322,"-",'Basis-Tabelle-Samen'!J322,"-seed-package-back-cr-lithuanian.jpg")),
IF($C$1="Maltesisch - MT",HYPERLINK(CONCATENATE("https://www.saflax.de/0-WVK-Retail/Bilder-Pictures/SAFLAX-",'Basis-Tabelle-Samen'!C322,"-",'Basis-Tabelle-Samen'!J322,"-seed-package-back-cr-maltese.jpg")),
IF($C$1="Niederländisch - NL",HYPERLINK(CONCATENATE("https://www.saflax.de/0-WVK-Retail/Bilder-Pictures/SAFLAX-",'Basis-Tabelle-Samen'!C322,"-",'Basis-Tabelle-Samen'!J322,"-seed-package-back-cr-dutch.jpg")),
IF($C$1="Norwegisch - NO",HYPERLINK(CONCATENATE("https://www.saflax.de/0-WVK-Retail/Bilder-Pictures/SAFLAX-",'Basis-Tabelle-Samen'!C322,"-",'Basis-Tabelle-Samen'!J322,"-seed-package-back-cr-nowegian.jpg")),
IF($C$1="Polnisch - PL",HYPERLINK(CONCATENATE("https://www.saflax.de/0-WVK-Retail/Bilder-Pictures/SAFLAX-",'Basis-Tabelle-Samen'!C322,"-",'Basis-Tabelle-Samen'!J322,"-seed-package-back-cr-polish.jpg")),
IF($C$1="Portugiesisch - PT",HYPERLINK(CONCATENATE("https://www.saflax.de/0-WVK-Retail/Bilder-Pictures/SAFLAX-",'Basis-Tabelle-Samen'!C322,"-",'Basis-Tabelle-Samen'!J322,"-seed-package-back-cr-portuguese.jpg")),
IF($C$1="Rumänisch - RO",HYPERLINK(CONCATENATE("https://www.saflax.de/0-WVK-Retail/Bilder-Pictures/SAFLAX-",'Basis-Tabelle-Samen'!C322,"-",'Basis-Tabelle-Samen'!J322,"-seed-package-back-cr-romanian.jpg")),
IF($C$1="Schwedisch - SE",HYPERLINK(CONCATENATE("https://www.saflax.de/0-WVK-Retail/Bilder-Pictures/SAFLAX-",'Basis-Tabelle-Samen'!C322,"-",'Basis-Tabelle-Samen'!J322,"-seed-package-back-cr-swedish.jpg")),
IF($C$1="Slowakisch - SK",HYPERLINK(CONCATENATE("https://www.saflax.de/0-WVK-Retail/Bilder-Pictures/SAFLAX-",'Basis-Tabelle-Samen'!C322,"-",'Basis-Tabelle-Samen'!J322,"-seed-package-back-cr-slovak.jpg")),
IF($C$1="Slowenisch - SI",HYPERLINK(CONCATENATE("https://www.saflax.de/0-WVK-Retail/Bilder-Pictures/SAFLAX-",'Basis-Tabelle-Samen'!C322,"-",'Basis-Tabelle-Samen'!J322,"-seed-package-back-cr-slovenian.jpg")),
IF($C$1="Spanisch - ES",HYPERLINK(CONCATENATE("https://www.saflax.de/0-WVK-Retail/Bilder-Pictures/SAFLAX-",'Basis-Tabelle-Samen'!C322,"-",'Basis-Tabelle-Samen'!J322,"-seed-package-back-cr-spanish.jpg")),
IF($C$1="Tschechisch - CZ",HYPERLINK(CONCATENATE("https://www.saflax.de/0-WVK-Retail/Bilder-Pictures/SAFLAX-",'Basis-Tabelle-Samen'!C322,"-",'Basis-Tabelle-Samen'!J322,"-seed-package-back-cr-czech.jpg")),
IF($C$1="Türkisch - TR",HYPERLINK(CONCATENATE("https://www.saflax.de/0-WVK-Retail/Bilder-Pictures/SAFLAX-",'Basis-Tabelle-Samen'!C322,"-",'Basis-Tabelle-Samen'!J322,"-seed-package-back-cr-turkish.jpg")),
IF($C$1="Ungarisch - HU",HYPERLINK(CONCATENATE("https://www.saflax.de/0-WVK-Retail/Bilder-Pictures/SAFLAX-",'Basis-Tabelle-Samen'!C322,"-",'Basis-Tabelle-Samen'!J322,"-seed-package-back-cr-hungarian.jpg")),
" ACHTUNG")))))))))))))))))))))))))))))</f>
        <v>https://www.saflax.de/0-WVK-Retail/Bilder-Pictures/SAFLAX-19412-selenicerus-grandiflorus-seed-package-back-cr-english.jpg</v>
      </c>
      <c r="AM332" s="330" t="str">
        <f>IF(H332&lt;1,"",
IF($C$1="Bulgarisch - BG",HYPERLINK(CONCATENATE("https://www.saflax.de/0-WVK-Retail/Bilder-Pictures/SAFLAX-",'Basis-Tabelle-Samen'!K322,"-",'Basis-Tabelle-Samen'!J322,"-garden-to-go-mini-bulgarian.jpg")),
IF($C$1="Dänisch - DK",HYPERLINK(CONCATENATE("https://www.saflax.de/0-WVK-Retail/Bilder-Pictures/SAFLAX-",'Basis-Tabelle-Samen'!K322,"-",'Basis-Tabelle-Samen'!J322,"-garden-to-go-mini-danish.jpg")),
IF($C$1="Deutsch - DE",HYPERLINK(CONCATENATE("https://www.saflax.de/0-WVK-Retail/Bilder-Pictures/SAFLAX-",'Basis-Tabelle-Samen'!K322,"-",'Basis-Tabelle-Samen'!J322,"-garden-to-go-mini-german.jpg")),
IF($C$1="Englisch - UK",HYPERLINK(CONCATENATE("https://www.saflax.de/0-WVK-Retail/Bilder-Pictures/SAFLAX-",'Basis-Tabelle-Samen'!K322,"-",'Basis-Tabelle-Samen'!J322,"-garden-to-go-mini-english.jpg")),
IF($C$1="Estnisch - EE",HYPERLINK(CONCATENATE("https://www.saflax.de/0-WVK-Retail/Bilder-Pictures/SAFLAX-",'Basis-Tabelle-Samen'!K322,"-",'Basis-Tabelle-Samen'!J322,"-garden-to-go-mini-estonian.jpg")),
IF($C$1="Finnisch - FI",HYPERLINK(CONCATENATE("https://www.saflax.de/0-WVK-Retail/Bilder-Pictures/SAFLAX-",'Basis-Tabelle-Samen'!K322,"-",'Basis-Tabelle-Samen'!J322,"-garden-to-go-mini-finnish.jpg")),
IF($C$1="Französisch - FR",HYPERLINK(CONCATENATE("https://www.saflax.de/0-WVK-Retail/Bilder-Pictures/SAFLAX-",'Basis-Tabelle-Samen'!K322,"-",'Basis-Tabelle-Samen'!J322,"-garden-to-go-mini-french.jpg")),
IF($C$1="Griechisch - GR",HYPERLINK(CONCATENATE("https://www.saflax.de/0-WVK-Retail/Bilder-Pictures/SAFLAX-",'Basis-Tabelle-Samen'!K322,"-",'Basis-Tabelle-Samen'!J322,"-garden-to-go-mini-greek.jpg")),
IF($C$1="Irisch - IE",HYPERLINK(CONCATENATE("https://www.saflax.de/0-WVK-Retail/Bilder-Pictures/SAFLAX-",'Basis-Tabelle-Samen'!K322,"-",'Basis-Tabelle-Samen'!J322,"-garden-to-go-mini-irish.jpg")),
IF($C$1="Isländisch - IS",HYPERLINK(CONCATENATE("https://www.saflax.de/0-WVK-Retail/Bilder-Pictures/SAFLAX-",'Basis-Tabelle-Samen'!K322,"-",'Basis-Tabelle-Samen'!J322,"-garden-to-go-mini-icelandic.jpg")),
IF($C$1="Italienisch - IT",HYPERLINK(CONCATENATE("https://www.saflax.de/0-WVK-Retail/Bilder-Pictures/SAFLAX-",'Basis-Tabelle-Samen'!K322,"-",'Basis-Tabelle-Samen'!J322,"-garden-to-go-mini-italian.jpg")),
IF($C$1="Japanisch - JP",HYPERLINK(CONCATENATE("https://www.saflax.de/0-WVK-Retail/Bilder-Pictures/SAFLAX-",'Basis-Tabelle-Samen'!K322,"-",'Basis-Tabelle-Samen'!J322,"-garden-to-go-mini-japanese.jpg")),
IF($C$1="Kroatisch - HR",HYPERLINK(CONCATENATE("https://www.saflax.de/0-WVK-Retail/Bilder-Pictures/SAFLAX-",'Basis-Tabelle-Samen'!K322,"-",'Basis-Tabelle-Samen'!J322,"-garden-to-go-mini-croatian.jpg")),
IF($C$1="Lettisch - LV",HYPERLINK(CONCATENATE("https://www.saflax.de/0-WVK-Retail/Bilder-Pictures/SAFLAX-",'Basis-Tabelle-Samen'!K322,"-",'Basis-Tabelle-Samen'!J322,"-garden-to-go-mini-latvian.jpg")),
IF($C$1="Litauisch - LT",HYPERLINK(CONCATENATE("https://www.saflax.de/0-WVK-Retail/Bilder-Pictures/SAFLAX-",'Basis-Tabelle-Samen'!K322,"-",'Basis-Tabelle-Samen'!J322,"-garden-to-go-mini-lithuanian.jpg")),
IF($C$1="Maltesisch - MT",HYPERLINK(CONCATENATE("https://www.saflax.de/0-WVK-Retail/Bilder-Pictures/SAFLAX-",'Basis-Tabelle-Samen'!K322,"-",'Basis-Tabelle-Samen'!J322,"-garden-to-go-mini-maltese.jpg")),
IF($C$1="Niederländisch - NL",HYPERLINK(CONCATENATE("https://www.saflax.de/0-WVK-Retail/Bilder-Pictures/SAFLAX-",'Basis-Tabelle-Samen'!K322,"-",'Basis-Tabelle-Samen'!J322,"-garden-to-go-mini-dutch.jpg")),
IF($C$1="Norwegisch - NO",HYPERLINK(CONCATENATE("https://www.saflax.de/0-WVK-Retail/Bilder-Pictures/SAFLAX-",'Basis-Tabelle-Samen'!K322,"-",'Basis-Tabelle-Samen'!J322,"-garden-to-go-mini-nowegian.jpg")),
IF($C$1="Polnisch - PL",HYPERLINK(CONCATENATE("https://www.saflax.de/0-WVK-Retail/Bilder-Pictures/SAFLAX-",'Basis-Tabelle-Samen'!K322,"-",'Basis-Tabelle-Samen'!J322,"-garden-to-go-mini-polish.jpg")),
IF($C$1="Portugiesisch - PT",HYPERLINK(CONCATENATE("https://www.saflax.de/0-WVK-Retail/Bilder-Pictures/SAFLAX-",'Basis-Tabelle-Samen'!K322,"-",'Basis-Tabelle-Samen'!J322,"-garden-to-go-mini-portuguese.jpg")),
IF($C$1="Rumänisch - RO",HYPERLINK(CONCATENATE("https://www.saflax.de/0-WVK-Retail/Bilder-Pictures/SAFLAX-",'Basis-Tabelle-Samen'!K322,"-",'Basis-Tabelle-Samen'!J322,"-garden-to-go-mini-romanian.jpg")),
IF($C$1="Schwedisch - SE",HYPERLINK(CONCATENATE("https://www.saflax.de/0-WVK-Retail/Bilder-Pictures/SAFLAX-",'Basis-Tabelle-Samen'!K322,"-",'Basis-Tabelle-Samen'!J322,"-garden-to-go-mini-swedish.jpg")),
IF($C$1="Slowakisch - SK",HYPERLINK(CONCATENATE("https://www.saflax.de/0-WVK-Retail/Bilder-Pictures/SAFLAX-",'Basis-Tabelle-Samen'!K322,"-",'Basis-Tabelle-Samen'!J322,"-garden-to-go-mini-slovak.jpg")),
IF($C$1="Slowenisch - SI",HYPERLINK(CONCATENATE("https://www.saflax.de/0-WVK-Retail/Bilder-Pictures/SAFLAX-",'Basis-Tabelle-Samen'!K322,"-",'Basis-Tabelle-Samen'!J322,"-garden-to-go-mini-slovenian.jpg")),
IF($C$1="Spanisch - ES",HYPERLINK(CONCATENATE("https://www.saflax.de/0-WVK-Retail/Bilder-Pictures/SAFLAX-",'Basis-Tabelle-Samen'!K322,"-",'Basis-Tabelle-Samen'!J322,"-garden-to-go-mini-spanish.jpg")),
IF($C$1="Tschechisch - CZ",HYPERLINK(CONCATENATE("https://www.saflax.de/0-WVK-Retail/Bilder-Pictures/SAFLAX-",'Basis-Tabelle-Samen'!K322,"-",'Basis-Tabelle-Samen'!J322,"-garden-to-go-mini-czech.jpg")),
IF($C$1="Türkisch - TR",HYPERLINK(CONCATENATE("https://www.saflax.de/0-WVK-Retail/Bilder-Pictures/SAFLAX-",'Basis-Tabelle-Samen'!K322,"-",'Basis-Tabelle-Samen'!J322,"-garden-to-go-mini-turkish.jpg")),
IF($C$1="Ungarisch - HU",HYPERLINK(CONCATENATE("https://www.saflax.de/0-WVK-Retail/Bilder-Pictures/SAFLAX-",'Basis-Tabelle-Samen'!K322,"-",'Basis-Tabelle-Samen'!J322,"-garden-to-go-mini-hungarian.jpg")),
" ACHTUNG")))))))))))))))))))))))))))))</f>
        <v>https://www.saflax.de/0-WVK-Retail/Bilder-Pictures/SAFLAX-79412-selenicerus-grandiflorus-garden-to-go-mini-english.jpg</v>
      </c>
      <c r="AN332" s="330" t="str">
        <f>IF(I332&lt;1,"",
IF($C$1="Bulgarisch - BG",HYPERLINK(CONCATENATE("https://www.saflax.de/0-WVK-Retail/Bilder-Pictures/SAFLAX-",'Basis-Tabelle-Samen'!N322,"-",'Basis-Tabelle-Samen'!J322,"-garden-to-go-lite-bulgarian.jpg")),
IF($C$1="Dänisch - DK",HYPERLINK(CONCATENATE("https://www.saflax.de/0-WVK-Retail/Bilder-Pictures/SAFLAX-",'Basis-Tabelle-Samen'!N322,"-",'Basis-Tabelle-Samen'!J322,"-garden-to-go-lite-danish.jpg")),
IF($C$1="Deutsch - DE",HYPERLINK(CONCATENATE("https://www.saflax.de/0-WVK-Retail/Bilder-Pictures/SAFLAX-",'Basis-Tabelle-Samen'!N322,"-",'Basis-Tabelle-Samen'!J322,"-garden-to-go-lite-german.jpg")),
IF($C$1="Englisch - UK",HYPERLINK(CONCATENATE("https://www.saflax.de/0-WVK-Retail/Bilder-Pictures/SAFLAX-",'Basis-Tabelle-Samen'!N322,"-",'Basis-Tabelle-Samen'!J322,"-garden-to-go-lite-english.jpg")),
IF($C$1="Estnisch - EE",HYPERLINK(CONCATENATE("https://www.saflax.de/0-WVK-Retail/Bilder-Pictures/SAFLAX-",'Basis-Tabelle-Samen'!N322,"-",'Basis-Tabelle-Samen'!J322,"-garden-to-go-lite-estonian.jpg")),
IF($C$1="Finnisch - FI",HYPERLINK(CONCATENATE("https://www.saflax.de/0-WVK-Retail/Bilder-Pictures/SAFLAX-",'Basis-Tabelle-Samen'!N322,"-",'Basis-Tabelle-Samen'!J322,"-garden-to-go-lite-finnish.jpg")),
IF($C$1="Französisch - FR",HYPERLINK(CONCATENATE("https://www.saflax.de/0-WVK-Retail/Bilder-Pictures/SAFLAX-",'Basis-Tabelle-Samen'!N322,"-",'Basis-Tabelle-Samen'!J322,"-garden-to-go-lite-french.jpg")),
IF($C$1="Griechisch - GR",HYPERLINK(CONCATENATE("https://www.saflax.de/0-WVK-Retail/Bilder-Pictures/SAFLAX-",'Basis-Tabelle-Samen'!N322,"-",'Basis-Tabelle-Samen'!J322,"-garden-to-go-lite-greek.jpg")),
IF($C$1="Irisch - IE",HYPERLINK(CONCATENATE("https://www.saflax.de/0-WVK-Retail/Bilder-Pictures/SAFLAX-",'Basis-Tabelle-Samen'!N322,"-",'Basis-Tabelle-Samen'!J322,"-garden-to-go-lite-irish.jpg")),
IF($C$1="Isländisch - IS",HYPERLINK(CONCATENATE("https://www.saflax.de/0-WVK-Retail/Bilder-Pictures/SAFLAX-",'Basis-Tabelle-Samen'!N322,"-",'Basis-Tabelle-Samen'!J322,"-garden-to-go-lite-icelandic.jpg")),
IF($C$1="Italienisch - IT",HYPERLINK(CONCATENATE("https://www.saflax.de/0-WVK-Retail/Bilder-Pictures/SAFLAX-",'Basis-Tabelle-Samen'!N322,"-",'Basis-Tabelle-Samen'!J322,"-garden-to-go-lite-italian.jpg")),
IF($C$1="Japanisch - JP",HYPERLINK(CONCATENATE("https://www.saflax.de/0-WVK-Retail/Bilder-Pictures/SAFLAX-",'Basis-Tabelle-Samen'!N322,"-",'Basis-Tabelle-Samen'!J322,"-garden-to-go-lite-japanese.jpg")),
IF($C$1="Kroatisch - HR",HYPERLINK(CONCATENATE("https://www.saflax.de/0-WVK-Retail/Bilder-Pictures/SAFLAX-",'Basis-Tabelle-Samen'!N322,"-",'Basis-Tabelle-Samen'!J322,"-garden-to-go-lite-croatian.jpg")),
IF($C$1="Lettisch - LV",HYPERLINK(CONCATENATE("https://www.saflax.de/0-WVK-Retail/Bilder-Pictures/SAFLAX-",'Basis-Tabelle-Samen'!N322,"-",'Basis-Tabelle-Samen'!J322,"-garden-to-go-lite-latvian.jpg")),
IF($C$1="Litauisch - LT",HYPERLINK(CONCATENATE("https://www.saflax.de/0-WVK-Retail/Bilder-Pictures/SAFLAX-",'Basis-Tabelle-Samen'!N322,"-",'Basis-Tabelle-Samen'!J322,"-garden-to-go-lite-lithuanian.jpg")),
IF($C$1="Maltesisch - MT",HYPERLINK(CONCATENATE("https://www.saflax.de/0-WVK-Retail/Bilder-Pictures/SAFLAX-",'Basis-Tabelle-Samen'!N322,"-",'Basis-Tabelle-Samen'!J322,"-garden-to-go-lite-maltese.jpg")),
IF($C$1="Niederländisch - NL",HYPERLINK(CONCATENATE("https://www.saflax.de/0-WVK-Retail/Bilder-Pictures/SAFLAX-",'Basis-Tabelle-Samen'!N322,"-",'Basis-Tabelle-Samen'!J322,"-garden-to-go-lite-dutch.jpg")),
IF($C$1="Norwegisch - NO",HYPERLINK(CONCATENATE("https://www.saflax.de/0-WVK-Retail/Bilder-Pictures/SAFLAX-",'Basis-Tabelle-Samen'!N322,"-",'Basis-Tabelle-Samen'!J322,"-garden-to-go-lite-nowegian.jpg")),
IF($C$1="Polnisch - PL",HYPERLINK(CONCATENATE("https://www.saflax.de/0-WVK-Retail/Bilder-Pictures/SAFLAX-",'Basis-Tabelle-Samen'!N322,"-",'Basis-Tabelle-Samen'!J322,"-garden-to-go-lite-polish.jpg")),
IF($C$1="Portugiesisch - PT",HYPERLINK(CONCATENATE("https://www.saflax.de/0-WVK-Retail/Bilder-Pictures/SAFLAX-",'Basis-Tabelle-Samen'!N322,"-",'Basis-Tabelle-Samen'!J322,"-garden-to-go-lite-portuguese.jpg")),
IF($C$1="Rumänisch - RO",HYPERLINK(CONCATENATE("https://www.saflax.de/0-WVK-Retail/Bilder-Pictures/SAFLAX-",'Basis-Tabelle-Samen'!N322,"-",'Basis-Tabelle-Samen'!J322,"-garden-to-go-lite-romanian.jpg")),
IF($C$1="Schwedisch - SE",HYPERLINK(CONCATENATE("https://www.saflax.de/0-WVK-Retail/Bilder-Pictures/SAFLAX-",'Basis-Tabelle-Samen'!N322,"-",'Basis-Tabelle-Samen'!J322,"-garden-to-go-lite-swedish.jpg")),
IF($C$1="Slowakisch - SK",HYPERLINK(CONCATENATE("https://www.saflax.de/0-WVK-Retail/Bilder-Pictures/SAFLAX-",'Basis-Tabelle-Samen'!N322,"-",'Basis-Tabelle-Samen'!J322,"-garden-to-go-lite-slovak.jpg")),
IF($C$1="Slowenisch - SI",HYPERLINK(CONCATENATE("https://www.saflax.de/0-WVK-Retail/Bilder-Pictures/SAFLAX-",'Basis-Tabelle-Samen'!N322,"-",'Basis-Tabelle-Samen'!J322,"-garden-to-go-lite-slovenian.jpg")),
IF($C$1="Spanisch - ES",HYPERLINK(CONCATENATE("https://www.saflax.de/0-WVK-Retail/Bilder-Pictures/SAFLAX-",'Basis-Tabelle-Samen'!N322,"-",'Basis-Tabelle-Samen'!J322,"-garden-to-go-lite-spanish.jpg")),
IF($C$1="Tschechisch - CZ",HYPERLINK(CONCATENATE("https://www.saflax.de/0-WVK-Retail/Bilder-Pictures/SAFLAX-",'Basis-Tabelle-Samen'!N322,"-",'Basis-Tabelle-Samen'!J322,"-garden-to-go-lite-czech.jpg")),
IF($C$1="Türkisch - TR",HYPERLINK(CONCATENATE("https://www.saflax.de/0-WVK-Retail/Bilder-Pictures/SAFLAX-",'Basis-Tabelle-Samen'!N322,"-",'Basis-Tabelle-Samen'!J322,"-garden-to-go-lite-turkish.jpg")),
IF($C$1="Ungarisch - HU",HYPERLINK(CONCATENATE("https://www.saflax.de/0-WVK-Retail/Bilder-Pictures/SAFLAX-",'Basis-Tabelle-Samen'!N322,"-",'Basis-Tabelle-Samen'!J322,"-garden-to-go-lite-hungarian.jpg")),
" ACHTUNG")))))))))))))))))))))))))))))</f>
        <v>https://www.saflax.de/0-WVK-Retail/Bilder-Pictures/SAFLAX-89412-selenicerus-grandiflorus-garden-to-go-lite-english.jpg</v>
      </c>
      <c r="AO332" s="330" t="str">
        <f>IF(J332&lt;1,"",
IF($C$1="Bulgarisch - BG",HYPERLINK(CONCATENATE("https://www.saflax.de/0-WVK-Retail/Bilder-Pictures/SAFLAX-",'Basis-Tabelle-Samen'!Q322,"-",'Basis-Tabelle-Samen'!J322,"-garden-to-go-bulgarian.jpg")),
IF($C$1="Dänisch - DK",HYPERLINK(CONCATENATE("https://www.saflax.de/0-WVK-Retail/Bilder-Pictures/SAFLAX-",'Basis-Tabelle-Samen'!Q322,"-",'Basis-Tabelle-Samen'!J322,"-garden-to-go-danish.jpg")),
IF($C$1="Deutsch - DE",HYPERLINK(CONCATENATE("https://www.saflax.de/0-WVK-Retail/Bilder-Pictures/SAFLAX-",'Basis-Tabelle-Samen'!Q322,"-",'Basis-Tabelle-Samen'!J322,"-garden-to-go-german.jpg")),
IF($C$1="Englisch - UK",HYPERLINK(CONCATENATE("https://www.saflax.de/0-WVK-Retail/Bilder-Pictures/SAFLAX-",'Basis-Tabelle-Samen'!Q322,"-",'Basis-Tabelle-Samen'!J322,"-garden-to-go-english.jpg")),
IF($C$1="Estnisch - EE",HYPERLINK(CONCATENATE("https://www.saflax.de/0-WVK-Retail/Bilder-Pictures/SAFLAX-",'Basis-Tabelle-Samen'!Q322,"-",'Basis-Tabelle-Samen'!J322,"-garden-to-go-estonian.jpg")),
IF($C$1="Finnisch - FI",HYPERLINK(CONCATENATE("https://www.saflax.de/0-WVK-Retail/Bilder-Pictures/SAFLAX-",'Basis-Tabelle-Samen'!Q322,"-",'Basis-Tabelle-Samen'!J322,"-garden-to-go-finnish.jpg")),
IF($C$1="Französisch - FR",HYPERLINK(CONCATENATE("https://www.saflax.de/0-WVK-Retail/Bilder-Pictures/SAFLAX-",'Basis-Tabelle-Samen'!Q322,"-",'Basis-Tabelle-Samen'!J322,"-garden-to-go-french.jpg")),
IF($C$1="Griechisch - GR",HYPERLINK(CONCATENATE("https://www.saflax.de/0-WVK-Retail/Bilder-Pictures/SAFLAX-",'Basis-Tabelle-Samen'!Q322,"-",'Basis-Tabelle-Samen'!J322,"-garden-to-go-greek.jpg")),
IF($C$1="Irisch - IE",HYPERLINK(CONCATENATE("https://www.saflax.de/0-WVK-Retail/Bilder-Pictures/SAFLAX-",'Basis-Tabelle-Samen'!Q322,"-",'Basis-Tabelle-Samen'!J322,"-garden-to-go-irish.jpg")),
IF($C$1="Isländisch - IS",HYPERLINK(CONCATENATE("https://www.saflax.de/0-WVK-Retail/Bilder-Pictures/SAFLAX-",'Basis-Tabelle-Samen'!Q322,"-",'Basis-Tabelle-Samen'!J322,"-garden-to-go-icelandic.jpg")),
IF($C$1="Italienisch - IT",HYPERLINK(CONCATENATE("https://www.saflax.de/0-WVK-Retail/Bilder-Pictures/SAFLAX-",'Basis-Tabelle-Samen'!Q322,"-",'Basis-Tabelle-Samen'!J322,"-garden-to-go-italian.jpg")),
IF($C$1="Japanisch - JP",HYPERLINK(CONCATENATE("https://www.saflax.de/0-WVK-Retail/Bilder-Pictures/SAFLAX-",'Basis-Tabelle-Samen'!Q322,"-",'Basis-Tabelle-Samen'!J322,"-garden-to-go-japanese.jpg")),
IF($C$1="Kroatisch - HR",HYPERLINK(CONCATENATE("https://www.saflax.de/0-WVK-Retail/Bilder-Pictures/SAFLAX-",'Basis-Tabelle-Samen'!Q322,"-",'Basis-Tabelle-Samen'!J322,"-garden-to-go-croatian.jpg")),
IF($C$1="Lettisch - LV",HYPERLINK(CONCATENATE("https://www.saflax.de/0-WVK-Retail/Bilder-Pictures/SAFLAX-",'Basis-Tabelle-Samen'!Q322,"-",'Basis-Tabelle-Samen'!J322,"-garden-to-go-latvian.jpg")),
IF($C$1="Litauisch - LT",HYPERLINK(CONCATENATE("https://www.saflax.de/0-WVK-Retail/Bilder-Pictures/SAFLAX-",'Basis-Tabelle-Samen'!Q322,"-",'Basis-Tabelle-Samen'!J322,"-garden-to-go-lithuanian.jpg")),
IF($C$1="Maltesisch - MT",HYPERLINK(CONCATENATE("https://www.saflax.de/0-WVK-Retail/Bilder-Pictures/SAFLAX-",'Basis-Tabelle-Samen'!Q322,"-",'Basis-Tabelle-Samen'!J322,"-garden-to-go-maltese.jpg")),
IF($C$1="Niederländisch - NL",HYPERLINK(CONCATENATE("https://www.saflax.de/0-WVK-Retail/Bilder-Pictures/SAFLAX-",'Basis-Tabelle-Samen'!Q322,"-",'Basis-Tabelle-Samen'!J322,"-garden-to-go-dutch.jpg")),
IF($C$1="Norwegisch - NO",HYPERLINK(CONCATENATE("https://www.saflax.de/0-WVK-Retail/Bilder-Pictures/SAFLAX-",'Basis-Tabelle-Samen'!Q322,"-",'Basis-Tabelle-Samen'!J322,"-garden-to-go-nowegian.jpg")),
IF($C$1="Polnisch - PL",HYPERLINK(CONCATENATE("https://www.saflax.de/0-WVK-Retail/Bilder-Pictures/SAFLAX-",'Basis-Tabelle-Samen'!Q322,"-",'Basis-Tabelle-Samen'!J322,"-garden-to-go-polish.jpg")),
IF($C$1="Portugiesisch - PT",HYPERLINK(CONCATENATE("https://www.saflax.de/0-WVK-Retail/Bilder-Pictures/SAFLAX-",'Basis-Tabelle-Samen'!Q322,"-",'Basis-Tabelle-Samen'!J322,"-garden-to-go-portuguese.jpg")),
IF($C$1="Rumänisch - RO",HYPERLINK(CONCATENATE("https://www.saflax.de/0-WVK-Retail/Bilder-Pictures/SAFLAX-",'Basis-Tabelle-Samen'!Q322,"-",'Basis-Tabelle-Samen'!J322,"-garden-to-go-romanian.jpg")),
IF($C$1="Schwedisch - SE",HYPERLINK(CONCATENATE("https://www.saflax.de/0-WVK-Retail/Bilder-Pictures/SAFLAX-",'Basis-Tabelle-Samen'!Q322,"-",'Basis-Tabelle-Samen'!J322,"-garden-to-go-swedish.jpg")),
IF($C$1="Slowakisch - SK",HYPERLINK(CONCATENATE("https://www.saflax.de/0-WVK-Retail/Bilder-Pictures/SAFLAX-",'Basis-Tabelle-Samen'!Q322,"-",'Basis-Tabelle-Samen'!J322,"-garden-to-go-slovak.jpg")),
IF($C$1="Slowenisch - SI",HYPERLINK(CONCATENATE("https://www.saflax.de/0-WVK-Retail/Bilder-Pictures/SAFLAX-",'Basis-Tabelle-Samen'!Q322,"-",'Basis-Tabelle-Samen'!J322,"-garden-to-go-slovenian.jpg")),
IF($C$1="Spanisch - ES",HYPERLINK(CONCATENATE("https://www.saflax.de/0-WVK-Retail/Bilder-Pictures/SAFLAX-",'Basis-Tabelle-Samen'!Q322,"-",'Basis-Tabelle-Samen'!J322,"-garden-to-go-spanish.jpg")),
IF($C$1="Tschechisch - CZ",HYPERLINK(CONCATENATE("https://www.saflax.de/0-WVK-Retail/Bilder-Pictures/SAFLAX-",'Basis-Tabelle-Samen'!Q322,"-",'Basis-Tabelle-Samen'!J322,"-garden-to-go-czech.jpg")),
IF($C$1="Türkisch - TR",HYPERLINK(CONCATENATE("https://www.saflax.de/0-WVK-Retail/Bilder-Pictures/SAFLAX-",'Basis-Tabelle-Samen'!Q322,"-",'Basis-Tabelle-Samen'!J322,"-garden-to-go-turkish.jpg")),
IF($C$1="Ungarisch - HU",HYPERLINK(CONCATENATE("https://www.saflax.de/0-WVK-Retail/Bilder-Pictures/SAFLAX-",'Basis-Tabelle-Samen'!Q322,"-",'Basis-Tabelle-Samen'!J322,"-garden-to-go-hungarian.jpg")),
" ACHTUNG")))))))))))))))))))))))))))))</f>
        <v>https://www.saflax.de/0-WVK-Retail/Bilder-Pictures/SAFLAX-59412-selenicerus-grandiflorus-garden-to-go-english.jpg</v>
      </c>
      <c r="AP332" s="330" t="str">
        <f>IF(K332&lt;1,"",
IF($C$1="Bulgarisch - BG",HYPERLINK(CONCATENATE("https://www.saflax.de/0-WVK-Retail/Bilder-Pictures/SAFLAX-",'Basis-Tabelle-Samen'!T322,"-",'Basis-Tabelle-Samen'!J322,"-cultivation-set-bulgarian.jpg")),
IF($C$1="Dänisch - DK",HYPERLINK(CONCATENATE("https://www.saflax.de/0-WVK-Retail/Bilder-Pictures/SAFLAX-",'Basis-Tabelle-Samen'!T322,"-",'Basis-Tabelle-Samen'!J322,"-cultivation-set-danish.jpg")),
IF($C$1="Deutsch - DE",HYPERLINK(CONCATENATE("https://www.saflax.de/0-WVK-Retail/Bilder-Pictures/SAFLAX-",'Basis-Tabelle-Samen'!T322,"-",'Basis-Tabelle-Samen'!J322,"-cultivation-set-german.jpg")),
IF($C$1="Englisch - UK",HYPERLINK(CONCATENATE("https://www.saflax.de/0-WVK-Retail/Bilder-Pictures/SAFLAX-",'Basis-Tabelle-Samen'!T322,"-",'Basis-Tabelle-Samen'!J322,"-cultivation-set-english.jpg")),
IF($C$1="Estnisch - EE",HYPERLINK(CONCATENATE("https://www.saflax.de/0-WVK-Retail/Bilder-Pictures/SAFLAX-",'Basis-Tabelle-Samen'!T322,"-",'Basis-Tabelle-Samen'!J322,"-cultivation-set-estonian.jpg")),
IF($C$1="Finnisch - FI",HYPERLINK(CONCATENATE("https://www.saflax.de/0-WVK-Retail/Bilder-Pictures/SAFLAX-",'Basis-Tabelle-Samen'!T322,"-",'Basis-Tabelle-Samen'!J322,"-cultivation-set-finnish.jpg")),
IF($C$1="Französisch - FR",HYPERLINK(CONCATENATE("https://www.saflax.de/0-WVK-Retail/Bilder-Pictures/SAFLAX-",'Basis-Tabelle-Samen'!T322,"-",'Basis-Tabelle-Samen'!J322,"-cultivation-set-french.jpg")),
IF($C$1="Griechisch - GR",HYPERLINK(CONCATENATE("https://www.saflax.de/0-WVK-Retail/Bilder-Pictures/SAFLAX-",'Basis-Tabelle-Samen'!T322,"-",'Basis-Tabelle-Samen'!J322,"-cultivation-set-greek.jpg")),
IF($C$1="Irisch - IE",HYPERLINK(CONCATENATE("https://www.saflax.de/0-WVK-Retail/Bilder-Pictures/SAFLAX-",'Basis-Tabelle-Samen'!T322,"-",'Basis-Tabelle-Samen'!J322,"-cultivation-set-irish.jpg")),
IF($C$1="Isländisch - IS",HYPERLINK(CONCATENATE("https://www.saflax.de/0-WVK-Retail/Bilder-Pictures/SAFLAX-",'Basis-Tabelle-Samen'!T322,"-",'Basis-Tabelle-Samen'!J322,"-cultivation-set-icelandic.jpg")),
IF($C$1="Italienisch - IT",HYPERLINK(CONCATENATE("https://www.saflax.de/0-WVK-Retail/Bilder-Pictures/SAFLAX-",'Basis-Tabelle-Samen'!T322,"-",'Basis-Tabelle-Samen'!J322,"-cultivation-set-italian.jpg")),
IF($C$1="Japanisch - JP",HYPERLINK(CONCATENATE("https://www.saflax.de/0-WVK-Retail/Bilder-Pictures/SAFLAX-",'Basis-Tabelle-Samen'!T322,"-",'Basis-Tabelle-Samen'!J322,"-cultivation-set-japanese.jpg")),
IF($C$1="Kroatisch - HR",HYPERLINK(CONCATENATE("https://www.saflax.de/0-WVK-Retail/Bilder-Pictures/SAFLAX-",'Basis-Tabelle-Samen'!T322,"-",'Basis-Tabelle-Samen'!J322,"-cultivation-set-croatian.jpg")),
IF($C$1="Lettisch - LV",HYPERLINK(CONCATENATE("https://www.saflax.de/0-WVK-Retail/Bilder-Pictures/SAFLAX-",'Basis-Tabelle-Samen'!T322,"-",'Basis-Tabelle-Samen'!J322,"-cultivation-set-latvian.jpg")),
IF($C$1="Litauisch - LT",HYPERLINK(CONCATENATE("https://www.saflax.de/0-WVK-Retail/Bilder-Pictures/SAFLAX-",'Basis-Tabelle-Samen'!T322,"-",'Basis-Tabelle-Samen'!J322,"-cultivation-set-lithuanian.jpg")),
IF($C$1="Maltesisch - MT",HYPERLINK(CONCATENATE("https://www.saflax.de/0-WVK-Retail/Bilder-Pictures/SAFLAX-",'Basis-Tabelle-Samen'!T322,"-",'Basis-Tabelle-Samen'!J322,"-cultivation-set-maltese.jpg")),
IF($C$1="Niederländisch - NL",HYPERLINK(CONCATENATE("https://www.saflax.de/0-WVK-Retail/Bilder-Pictures/SAFLAX-",'Basis-Tabelle-Samen'!T322,"-",'Basis-Tabelle-Samen'!J322,"-cultivation-set-dutch.jpg")),
IF($C$1="Norwegisch - NO",HYPERLINK(CONCATENATE("https://www.saflax.de/0-WVK-Retail/Bilder-Pictures/SAFLAX-",'Basis-Tabelle-Samen'!T322,"-",'Basis-Tabelle-Samen'!J322,"-cultivation-set-nowegian.jpg")),
IF($C$1="Polnisch - PL",HYPERLINK(CONCATENATE("https://www.saflax.de/0-WVK-Retail/Bilder-Pictures/SAFLAX-",'Basis-Tabelle-Samen'!T322,"-",'Basis-Tabelle-Samen'!J322,"-cultivation-set-polish.jpg")),
IF($C$1="Portugiesisch - PT",HYPERLINK(CONCATENATE("https://www.saflax.de/0-WVK-Retail/Bilder-Pictures/SAFLAX-",'Basis-Tabelle-Samen'!T322,"-",'Basis-Tabelle-Samen'!J322,"-cultivation-set-portuguese.jpg")),
IF($C$1="Rumänisch - RO",HYPERLINK(CONCATENATE("https://www.saflax.de/0-WVK-Retail/Bilder-Pictures/SAFLAX-",'Basis-Tabelle-Samen'!T322,"-",'Basis-Tabelle-Samen'!J322,"-cultivation-set-romanian.jpg")),
IF($C$1="Schwedisch - SE",HYPERLINK(CONCATENATE("https://www.saflax.de/0-WVK-Retail/Bilder-Pictures/SAFLAX-",'Basis-Tabelle-Samen'!T322,"-",'Basis-Tabelle-Samen'!J322,"-cultivation-set-swedish.jpg")),
IF($C$1="Slowakisch - SK",HYPERLINK(CONCATENATE("https://www.saflax.de/0-WVK-Retail/Bilder-Pictures/SAFLAX-",'Basis-Tabelle-Samen'!T322,"-",'Basis-Tabelle-Samen'!J322,"-cultivation-set-slovak.jpg")),
IF($C$1="Slowenisch - SI",HYPERLINK(CONCATENATE("https://www.saflax.de/0-WVK-Retail/Bilder-Pictures/SAFLAX-",'Basis-Tabelle-Samen'!T322,"-",'Basis-Tabelle-Samen'!J322,"-cultivation-set-slovenian.jpg")),
IF($C$1="Spanisch - ES",HYPERLINK(CONCATENATE("https://www.saflax.de/0-WVK-Retail/Bilder-Pictures/SAFLAX-",'Basis-Tabelle-Samen'!T322,"-",'Basis-Tabelle-Samen'!J322,"-cultivation-set-spanish.jpg")),
IF($C$1="Tschechisch - CZ",HYPERLINK(CONCATENATE("https://www.saflax.de/0-WVK-Retail/Bilder-Pictures/SAFLAX-",'Basis-Tabelle-Samen'!T322,"-",'Basis-Tabelle-Samen'!J322,"-cultivation-set-czech.jpg")),
IF($C$1="Türkisch - TR",HYPERLINK(CONCATENATE("https://www.saflax.de/0-WVK-Retail/Bilder-Pictures/SAFLAX-",'Basis-Tabelle-Samen'!T322,"-",'Basis-Tabelle-Samen'!J322,"-cultivation-set-turkish.jpg")),
IF($C$1="Ungarisch - HU",HYPERLINK(CONCATENATE("https://www.saflax.de/0-WVK-Retail/Bilder-Pictures/SAFLAX-",'Basis-Tabelle-Samen'!T322,"-",'Basis-Tabelle-Samen'!J322,"-cultivation-set-hungarian.jpg")),
" ACHTUNG")))))))))))))))))))))))))))))</f>
        <v>https://www.saflax.de/0-WVK-Retail/Bilder-Pictures/SAFLAX-39412-selenicerus-grandiflorus-cultivation-set-english.jpg</v>
      </c>
      <c r="AQ332" s="330" t="str">
        <f>IF(L332&lt;1,"",
IF($C$1="Bulgarisch - BG",HYPERLINK(CONCATENATE("https://www.saflax.de/0-WVK-Retail/Bilder-Pictures/SAFLAX-",'Basis-Tabelle-Samen'!W322,"-",'Basis-Tabelle-Samen'!J322,"-garden-in-the-bag-bulgarian.jpg")),
IF($C$1="Dänisch - DK",HYPERLINK(CONCATENATE("https://www.saflax.de/0-WVK-Retail/Bilder-Pictures/SAFLAX-",'Basis-Tabelle-Samen'!W322,"-",'Basis-Tabelle-Samen'!J322,"-garden-in-the-bag-danish.jpg")),
IF($C$1="Deutsch - DE",HYPERLINK(CONCATENATE("https://www.saflax.de/0-WVK-Retail/Bilder-Pictures/SAFLAX-",'Basis-Tabelle-Samen'!W322,"-",'Basis-Tabelle-Samen'!J322,"-garden-in-the-bag-german.jpg")),
IF($C$1="Englisch - UK",HYPERLINK(CONCATENATE("https://www.saflax.de/0-WVK-Retail/Bilder-Pictures/SAFLAX-",'Basis-Tabelle-Samen'!W322,"-",'Basis-Tabelle-Samen'!J322,"-garden-in-the-bag-english.jpg")),
IF($C$1="Estnisch - EE",HYPERLINK(CONCATENATE("https://www.saflax.de/0-WVK-Retail/Bilder-Pictures/SAFLAX-",'Basis-Tabelle-Samen'!W322,"-",'Basis-Tabelle-Samen'!J322,"-garden-in-the-bag-estonian.jpg")),
IF($C$1="Finnisch - FI",HYPERLINK(CONCATENATE("https://www.saflax.de/0-WVK-Retail/Bilder-Pictures/SAFLAX-",'Basis-Tabelle-Samen'!W322,"-",'Basis-Tabelle-Samen'!J322,"-garden-in-the-bag-finnish.jpg")),
IF($C$1="Französisch - FR",HYPERLINK(CONCATENATE("https://www.saflax.de/0-WVK-Retail/Bilder-Pictures/SAFLAX-",'Basis-Tabelle-Samen'!W322,"-",'Basis-Tabelle-Samen'!J322,"-garden-in-the-bag-french.jpg")),
IF($C$1="Griechisch - GR",HYPERLINK(CONCATENATE("https://www.saflax.de/0-WVK-Retail/Bilder-Pictures/SAFLAX-",'Basis-Tabelle-Samen'!W322,"-",'Basis-Tabelle-Samen'!J322,"-garden-in-the-bag-greek.jpg")),
IF($C$1="Irisch - IE",HYPERLINK(CONCATENATE("https://www.saflax.de/0-WVK-Retail/Bilder-Pictures/SAFLAX-",'Basis-Tabelle-Samen'!W322,"-",'Basis-Tabelle-Samen'!J322,"-garden-in-the-bag-irish.jpg")),
IF($C$1="Isländisch - IS",HYPERLINK(CONCATENATE("https://www.saflax.de/0-WVK-Retail/Bilder-Pictures/SAFLAX-",'Basis-Tabelle-Samen'!W322,"-",'Basis-Tabelle-Samen'!J322,"-garden-in-the-bag-icelandic.jpg")),
IF($C$1="Italienisch - IT",HYPERLINK(CONCATENATE("https://www.saflax.de/0-WVK-Retail/Bilder-Pictures/SAFLAX-",'Basis-Tabelle-Samen'!W322,"-",'Basis-Tabelle-Samen'!J322,"-garden-in-the-bag-italian.jpg")),
IF($C$1="Japanisch - JP",HYPERLINK(CONCATENATE("https://www.saflax.de/0-WVK-Retail/Bilder-Pictures/SAFLAX-",'Basis-Tabelle-Samen'!W322,"-",'Basis-Tabelle-Samen'!J322,"-garden-in-the-bag-japanese.jpg")),
IF($C$1="Kroatisch - HR",HYPERLINK(CONCATENATE("https://www.saflax.de/0-WVK-Retail/Bilder-Pictures/SAFLAX-",'Basis-Tabelle-Samen'!W322,"-",'Basis-Tabelle-Samen'!J322,"-garden-in-the-bag-croatian.jpg")),
IF($C$1="Lettisch - LV",HYPERLINK(CONCATENATE("https://www.saflax.de/0-WVK-Retail/Bilder-Pictures/SAFLAX-",'Basis-Tabelle-Samen'!W322,"-",'Basis-Tabelle-Samen'!J322,"-garden-in-the-bag-latvian.jpg")),
IF($C$1="Litauisch - LT",HYPERLINK(CONCATENATE("https://www.saflax.de/0-WVK-Retail/Bilder-Pictures/SAFLAX-",'Basis-Tabelle-Samen'!W322,"-",'Basis-Tabelle-Samen'!J322,"-garden-in-the-bag-lithuanian.jpg")),
IF($C$1="Maltesisch - MT",HYPERLINK(CONCATENATE("https://www.saflax.de/0-WVK-Retail/Bilder-Pictures/SAFLAX-",'Basis-Tabelle-Samen'!W322,"-",'Basis-Tabelle-Samen'!J322,"-garden-in-the-bag-maltese.jpg")),
IF($C$1="Niederländisch - NL",HYPERLINK(CONCATENATE("https://www.saflax.de/0-WVK-Retail/Bilder-Pictures/SAFLAX-",'Basis-Tabelle-Samen'!W322,"-",'Basis-Tabelle-Samen'!J322,"-garden-in-the-bag-dutch.jpg")),
IF($C$1="Norwegisch - NO",HYPERLINK(CONCATENATE("https://www.saflax.de/0-WVK-Retail/Bilder-Pictures/SAFLAX-",'Basis-Tabelle-Samen'!W322,"-",'Basis-Tabelle-Samen'!J322,"-garden-in-the-bag-nowegian.jpg")),
IF($C$1="Polnisch - PL",HYPERLINK(CONCATENATE("https://www.saflax.de/0-WVK-Retail/Bilder-Pictures/SAFLAX-",'Basis-Tabelle-Samen'!W322,"-",'Basis-Tabelle-Samen'!J322,"-garden-in-the-bag-polish.jpg")),
IF($C$1="Portugiesisch - PT",HYPERLINK(CONCATENATE("https://www.saflax.de/0-WVK-Retail/Bilder-Pictures/SAFLAX-",'Basis-Tabelle-Samen'!W322,"-",'Basis-Tabelle-Samen'!J322,"-garden-in-the-bag-portuguese.jpg")),
IF($C$1="Rumänisch - RO",HYPERLINK(CONCATENATE("https://www.saflax.de/0-WVK-Retail/Bilder-Pictures/SAFLAX-",'Basis-Tabelle-Samen'!W322,"-",'Basis-Tabelle-Samen'!J322,"-garden-in-the-bag-romanian.jpg")),
IF($C$1="Schwedisch - SE",HYPERLINK(CONCATENATE("https://www.saflax.de/0-WVK-Retail/Bilder-Pictures/SAFLAX-",'Basis-Tabelle-Samen'!W322,"-",'Basis-Tabelle-Samen'!J322,"-garden-in-the-bag-swedish.jpg")),
IF($C$1="Slowakisch - SK",HYPERLINK(CONCATENATE("https://www.saflax.de/0-WVK-Retail/Bilder-Pictures/SAFLAX-",'Basis-Tabelle-Samen'!W322,"-",'Basis-Tabelle-Samen'!J322,"-garden-in-the-bag-slovak.jpg")),
IF($C$1="Slowenisch - SI",HYPERLINK(CONCATENATE("https://www.saflax.de/0-WVK-Retail/Bilder-Pictures/SAFLAX-",'Basis-Tabelle-Samen'!W322,"-",'Basis-Tabelle-Samen'!J322,"-garden-in-the-bag-slovenian.jpg")),
IF($C$1="Spanisch - ES",HYPERLINK(CONCATENATE("https://www.saflax.de/0-WVK-Retail/Bilder-Pictures/SAFLAX-",'Basis-Tabelle-Samen'!W322,"-",'Basis-Tabelle-Samen'!J322,"-garden-in-the-bag-spanish.jpg")),
IF($C$1="Tschechisch - CZ",HYPERLINK(CONCATENATE("https://www.saflax.de/0-WVK-Retail/Bilder-Pictures/SAFLAX-",'Basis-Tabelle-Samen'!W322,"-",'Basis-Tabelle-Samen'!J322,"-garden-in-the-bag-czech.jpg")),
IF($C$1="Türkisch - TR",HYPERLINK(CONCATENATE("https://www.saflax.de/0-WVK-Retail/Bilder-Pictures/SAFLAX-",'Basis-Tabelle-Samen'!W322,"-",'Basis-Tabelle-Samen'!J322,"-garden-in-the-bag-turkish.jpg")),
IF($C$1="Ungarisch - HU",HYPERLINK(CONCATENATE("https://www.saflax.de/0-WVK-Retail/Bilder-Pictures/SAFLAX-",'Basis-Tabelle-Samen'!W322,"-",'Basis-Tabelle-Samen'!J322,"-garden-in-the-bag-hungarian.jpg")),
" ACHTUNG")))))))))))))))))))))))))))))</f>
        <v>https://www.saflax.de/0-WVK-Retail/Bilder-Pictures/SAFLAX-69412-selenicerus-grandiflorus-garden-in-the-bag-english.jpg</v>
      </c>
    </row>
    <row r="333" spans="1:43" ht="17.100000000000001" customHeight="1" x14ac:dyDescent="0.2">
      <c r="A333" s="318" t="str">
        <f>IF('Basis-Tabelle-Samen'!A329="","",IF($C$1="Deutsch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33" s="319" t="str">
        <f>'Basis-Tabelle-Samen'!I329</f>
        <v>Adenium obesum</v>
      </c>
      <c r="C333" s="316" t="str">
        <f>IF($C$1="Bulgarisch - BG",'Basis-Tabelle-Samen'!Z329,
IF($C$1="Dänisch - DK",'Basis-Tabelle-Samen'!AA329,
IF($C$1="Deutsch - DE",'Basis-Tabelle-Samen'!AB329,
IF($C$1="Englisch - UK",'Basis-Tabelle-Samen'!AC329,
IF($C$1="Estnisch - EE",'Basis-Tabelle-Samen'!AD329,
IF($C$1="Finnisch - FI",'Basis-Tabelle-Samen'!AE329,
IF($C$1="Französisch - FR",'Basis-Tabelle-Samen'!AF329,
IF($C$1="Griechisch - GR",'Basis-Tabelle-Samen'!AG329,
IF($C$1="Irisch - IE",'Basis-Tabelle-Samen'!AH329,
IF($C$1="Isländisch - IS",'Basis-Tabelle-Samen'!AI329,
IF($C$1="Italienisch - IT",'Basis-Tabelle-Samen'!AJ329,
IF($C$1="Japanisch - JP",'Basis-Tabelle-Samen'!AK329,
IF($C$1="Kroatisch - HR",'Basis-Tabelle-Samen'!AL329,
IF($C$1="Lettisch - LV",'Basis-Tabelle-Samen'!AM329,
IF($C$1="Litauisch - LT",'Basis-Tabelle-Samen'!AN329,
IF($C$1="Maltesisch - MT",'Basis-Tabelle-Samen'!AO329,
IF($C$1="Niederländisch - NL",'Basis-Tabelle-Samen'!AP329,
IF($C$1="Norwegisch - NO",'Basis-Tabelle-Samen'!AQ329,
IF($C$1="Polnisch - PL",'Basis-Tabelle-Samen'!AR329,
IF($C$1="Portugiesisch - PT",'Basis-Tabelle-Samen'!AS329,
IF($C$1="Rumänisch - RO",'Basis-Tabelle-Samen'!AT329,
IF($C$1="Schwedisch - SE",'Basis-Tabelle-Samen'!AU329,
IF($C$1="Slowakisch - SK",'Basis-Tabelle-Samen'!AV329,
IF($C$1="Slowenisch - SI",'Basis-Tabelle-Samen'!AW329,
IF($C$1="Spanisch - ES",'Basis-Tabelle-Samen'!AX329,
IF($C$1="Tschechisch - CZ",'Basis-Tabelle-Samen'!AY329,
IF($C$1="Türkisch - TR",'Basis-Tabelle-Samen'!AZ329,
IF($C$1="Ungarisch - HU",'Basis-Tabelle-Samen'!BA329,
" ACHTUNG"))))))))))))))))))))))))))))</f>
        <v>Desert Rose</v>
      </c>
      <c r="D333" s="320">
        <f>'Basis-Tabelle-Samen'!F329</f>
        <v>8</v>
      </c>
      <c r="E333" s="321" t="str">
        <f>'Basis-Tabelle-Samen'!H329</f>
        <v>7 %</v>
      </c>
      <c r="F333" s="322" t="str">
        <f>IF('Basis-Tabelle-Samen'!G329="","",'Basis-Tabelle-Samen'!G329)</f>
        <v>08</v>
      </c>
      <c r="G333" s="320">
        <f>'Basis-Tabelle-Samen'!C329</f>
        <v>19955</v>
      </c>
      <c r="H333" s="323">
        <f>'Basis-Tabelle-Samen'!D329</f>
        <v>4055473199559</v>
      </c>
      <c r="I333" s="324">
        <f>'Basis-Tabelle-Samen'!E329</f>
        <v>1.85</v>
      </c>
      <c r="J333" s="325">
        <f t="shared" si="5"/>
        <v>12</v>
      </c>
      <c r="K333" s="326">
        <f>'Basis-Tabelle-Samen'!K329</f>
        <v>79955</v>
      </c>
      <c r="L333" s="323">
        <f>'Basis-Tabelle-Samen'!L329</f>
        <v>4055473799551</v>
      </c>
      <c r="M333" s="324">
        <f>'Basis-Tabelle-Samen'!M329</f>
        <v>2.4500000000000002</v>
      </c>
      <c r="N333" s="326">
        <f>IF(K333&lt;1,"",'3'!$I$15)</f>
        <v>15</v>
      </c>
      <c r="O333" s="327">
        <f>IF(K333&lt;1,"",'3'!$J$11)</f>
        <v>90</v>
      </c>
      <c r="P333" s="326">
        <f>'Basis-Tabelle-Samen'!N329</f>
        <v>89955</v>
      </c>
      <c r="Q333" s="323">
        <f>'Basis-Tabelle-Samen'!O329</f>
        <v>4055473899558</v>
      </c>
      <c r="R333" s="328">
        <f>'Basis-Tabelle-Samen'!P329</f>
        <v>3.75</v>
      </c>
      <c r="S333" s="326">
        <f>IF(R333&lt;1,"",'3'!$M$15)</f>
        <v>18</v>
      </c>
      <c r="T333" s="327">
        <f>IF(R333&lt;1,"",'3'!$N$11)</f>
        <v>72</v>
      </c>
      <c r="U333" s="326">
        <f>'Basis-Tabelle-Samen'!Q329</f>
        <v>59955</v>
      </c>
      <c r="V333" s="323">
        <f>'Basis-Tabelle-Samen'!R329</f>
        <v>4055473599557</v>
      </c>
      <c r="W333" s="324">
        <f>'Basis-Tabelle-Samen'!S329</f>
        <v>4.95</v>
      </c>
      <c r="X333" s="326">
        <f>IF(U333&lt;1,"",'3'!$Q$15)</f>
        <v>6</v>
      </c>
      <c r="Y333" s="327">
        <f>IF(U333&lt;1,"",'3'!$R$11)</f>
        <v>24</v>
      </c>
      <c r="Z333" s="326">
        <f>'Basis-Tabelle-Samen'!T329</f>
        <v>39955</v>
      </c>
      <c r="AA333" s="323">
        <f>'Basis-Tabelle-Samen'!U329</f>
        <v>4055473399553</v>
      </c>
      <c r="AB333" s="324">
        <f>'Basis-Tabelle-Samen'!V329</f>
        <v>6.75</v>
      </c>
      <c r="AC333" s="326">
        <f>IF(Z333&lt;1,"",'3'!$U$15)</f>
        <v>6</v>
      </c>
      <c r="AD333" s="327">
        <f>IF(Z333&lt;1,"",'3'!$V$11)</f>
        <v>24</v>
      </c>
      <c r="AE333" s="326">
        <f>'Basis-Tabelle-Samen'!W329</f>
        <v>69955</v>
      </c>
      <c r="AF333" s="323">
        <f>'Basis-Tabelle-Samen'!X329</f>
        <v>4055473699554</v>
      </c>
      <c r="AG333" s="324">
        <f>'Basis-Tabelle-Samen'!Y329</f>
        <v>2.95</v>
      </c>
      <c r="AH333" s="326">
        <f>IF(AE333&lt;1,"",'3'!$Y$15)</f>
        <v>8</v>
      </c>
      <c r="AI333" s="327">
        <f>IF(AE333&lt;1,"",'3'!$Z$11)</f>
        <v>64</v>
      </c>
      <c r="AJ333" s="315"/>
      <c r="AK333" s="316" t="str">
        <f>IF(G333&lt;1,"",
IF($C$1="Bulgarisch - BG",HYPERLINK(CONCATENATE("https://www.saflax.de/0-WVK-Retail/Bilder-Pictures/SAFLAX-",'Basis-Tabelle-Samen'!C329,"-",'Basis-Tabelle-Samen'!J329,"-seed-package-front-cr-bulgarian.jpg")),
IF($C$1="Dänisch - DK",HYPERLINK(CONCATENATE("https://www.saflax.de/0-WVK-Retail/Bilder-Pictures/SAFLAX-",'Basis-Tabelle-Samen'!C329,"-",'Basis-Tabelle-Samen'!J329,"-seed-package-front-cr-danish.jpg")),
IF($C$1="Deutsch - DE",HYPERLINK(CONCATENATE("https://www.saflax.de/0-WVK-Retail/Bilder-Pictures/SAFLAX-",'Basis-Tabelle-Samen'!C329,"-",'Basis-Tabelle-Samen'!J329,"-seed-package-front-cr-german.jpg")),
IF($C$1="Englisch - UK",HYPERLINK(CONCATENATE("https://www.saflax.de/0-WVK-Retail/Bilder-Pictures/SAFLAX-",'Basis-Tabelle-Samen'!C329,"-",'Basis-Tabelle-Samen'!J329,"-seed-package-front-cr-english.jpg")),
IF($C$1="Estnisch - EE",HYPERLINK(CONCATENATE("https://www.saflax.de/0-WVK-Retail/Bilder-Pictures/SAFLAX-",'Basis-Tabelle-Samen'!C329,"-",'Basis-Tabelle-Samen'!J329,"-seed-package-front-cr-estonian.jpg")),
IF($C$1="Finnisch - FI",HYPERLINK(CONCATENATE("https://www.saflax.de/0-WVK-Retail/Bilder-Pictures/SAFLAX-",'Basis-Tabelle-Samen'!C329,"-",'Basis-Tabelle-Samen'!J329,"-seed-package-front-cr-finnish.jpg")),
IF($C$1="Französisch - FR",HYPERLINK(CONCATENATE("https://www.saflax.de/0-WVK-Retail/Bilder-Pictures/SAFLAX-",'Basis-Tabelle-Samen'!C329,"-",'Basis-Tabelle-Samen'!J329,"-seed-package-front-cr-french.jpg")),
IF($C$1="Griechisch - GR",HYPERLINK(CONCATENATE("https://www.saflax.de/0-WVK-Retail/Bilder-Pictures/SAFLAX-",'Basis-Tabelle-Samen'!C329,"-",'Basis-Tabelle-Samen'!J329,"-seed-package-front-cr-greek.jpg")),
IF($C$1="Irisch - IE",HYPERLINK(CONCATENATE("https://www.saflax.de/0-WVK-Retail/Bilder-Pictures/SAFLAX-",'Basis-Tabelle-Samen'!C329,"-",'Basis-Tabelle-Samen'!J329,"-seed-package-front-cr-irish.jpg")),
IF($C$1="Isländisch - IS",HYPERLINK(CONCATENATE("https://www.saflax.de/0-WVK-Retail/Bilder-Pictures/SAFLAX-",'Basis-Tabelle-Samen'!C329,"-",'Basis-Tabelle-Samen'!J329,"-seed-package-front-cr-icelandic.jpg")),
IF($C$1="Italienisch - IT",HYPERLINK(CONCATENATE("https://www.saflax.de/0-WVK-Retail/Bilder-Pictures/SAFLAX-",'Basis-Tabelle-Samen'!C329,"-",'Basis-Tabelle-Samen'!J329,"-seed-package-front-cr-italian.jpg")),
IF($C$1="Japanisch - JP",HYPERLINK(CONCATENATE("https://www.saflax.de/0-WVK-Retail/Bilder-Pictures/SAFLAX-",'Basis-Tabelle-Samen'!C329,"-",'Basis-Tabelle-Samen'!J329,"-seed-package-front-cr-japanese.jpg")),
IF($C$1="Kroatisch - HR",HYPERLINK(CONCATENATE("https://www.saflax.de/0-WVK-Retail/Bilder-Pictures/SAFLAX-",'Basis-Tabelle-Samen'!C329,"-",'Basis-Tabelle-Samen'!J329,"-seed-package-front-cr-croatian.jpg")),
IF($C$1="Lettisch - LV",HYPERLINK(CONCATENATE("https://www.saflax.de/0-WVK-Retail/Bilder-Pictures/SAFLAX-",'Basis-Tabelle-Samen'!C329,"-",'Basis-Tabelle-Samen'!J329,"-seed-package-front-cr-latvian.jpg")),
IF($C$1="Litauisch - LT",HYPERLINK(CONCATENATE("https://www.saflax.de/0-WVK-Retail/Bilder-Pictures/SAFLAX-",'Basis-Tabelle-Samen'!C329,"-",'Basis-Tabelle-Samen'!J329,"-seed-package-front-cr-lithuanian.jpg")),
IF($C$1="Maltesisch - MT",HYPERLINK(CONCATENATE("https://www.saflax.de/0-WVK-Retail/Bilder-Pictures/SAFLAX-",'Basis-Tabelle-Samen'!C329,"-",'Basis-Tabelle-Samen'!J329,"-seed-package-front-cr-maltese.jpg")),
IF($C$1="Niederländisch - NL",HYPERLINK(CONCATENATE("https://www.saflax.de/0-WVK-Retail/Bilder-Pictures/SAFLAX-",'Basis-Tabelle-Samen'!C329,"-",'Basis-Tabelle-Samen'!J329,"-seed-package-front-cr-dutch.jpg")),
IF($C$1="Norwegisch - NO",HYPERLINK(CONCATENATE("https://www.saflax.de/0-WVK-Retail/Bilder-Pictures/SAFLAX-",'Basis-Tabelle-Samen'!C329,"-",'Basis-Tabelle-Samen'!J329,"-seed-package-front-cr-nowegian.jpg")),
IF($C$1="Polnisch - PL",HYPERLINK(CONCATENATE("https://www.saflax.de/0-WVK-Retail/Bilder-Pictures/SAFLAX-",'Basis-Tabelle-Samen'!C329,"-",'Basis-Tabelle-Samen'!J329,"-seed-package-front-cr-polish.jpg")),
IF($C$1="Portugiesisch - PT",HYPERLINK(CONCATENATE("https://www.saflax.de/0-WVK-Retail/Bilder-Pictures/SAFLAX-",'Basis-Tabelle-Samen'!C329,"-",'Basis-Tabelle-Samen'!J329,"-seed-package-front-cr-portuguese.jpg")),
IF($C$1="Rumänisch - RO",HYPERLINK(CONCATENATE("https://www.saflax.de/0-WVK-Retail/Bilder-Pictures/SAFLAX-",'Basis-Tabelle-Samen'!C329,"-",'Basis-Tabelle-Samen'!J329,"-seed-package-front-cr-romanian.jpg")),
IF($C$1="Schwedisch - SE",HYPERLINK(CONCATENATE("https://www.saflax.de/0-WVK-Retail/Bilder-Pictures/SAFLAX-",'Basis-Tabelle-Samen'!C329,"-",'Basis-Tabelle-Samen'!J329,"-seed-package-front-cr-swedish.jpg")),
IF($C$1="Slowakisch - SK",HYPERLINK(CONCATENATE("https://www.saflax.de/0-WVK-Retail/Bilder-Pictures/SAFLAX-",'Basis-Tabelle-Samen'!C329,"-",'Basis-Tabelle-Samen'!J329,"-seed-package-front-cr-slovak.jpg")),
IF($C$1="Slowenisch - SI",HYPERLINK(CONCATENATE("https://www.saflax.de/0-WVK-Retail/Bilder-Pictures/SAFLAX-",'Basis-Tabelle-Samen'!C329,"-",'Basis-Tabelle-Samen'!J329,"-seed-package-front-cr-slovenian.jpg")),
IF($C$1="Spanisch - ES",HYPERLINK(CONCATENATE("https://www.saflax.de/0-WVK-Retail/Bilder-Pictures/SAFLAX-",'Basis-Tabelle-Samen'!C329,"-",'Basis-Tabelle-Samen'!J329,"-seed-package-front-cr-spanish.jpg")),
IF($C$1="Tschechisch - CZ",HYPERLINK(CONCATENATE("https://www.saflax.de/0-WVK-Retail/Bilder-Pictures/SAFLAX-",'Basis-Tabelle-Samen'!C329,"-",'Basis-Tabelle-Samen'!J329,"-seed-package-front-cr-czech.jpg")),
IF($C$1="Türkisch - TR",HYPERLINK(CONCATENATE("https://www.saflax.de/0-WVK-Retail/Bilder-Pictures/SAFLAX-",'Basis-Tabelle-Samen'!C329,"-",'Basis-Tabelle-Samen'!J329,"-seed-package-front-cr-turkish.jpg")),
IF($C$1="Ungarisch - HU",HYPERLINK(CONCATENATE("https://www.saflax.de/0-WVK-Retail/Bilder-Pictures/SAFLAX-",'Basis-Tabelle-Samen'!C329,"-",'Basis-Tabelle-Samen'!J329,"-seed-package-front-cr-hungarian.jpg")),
" ACHTUNG")))))))))))))))))))))))))))))</f>
        <v>https://www.saflax.de/0-WVK-Retail/Bilder-Pictures/SAFLAX-19955-adenium-obesum-seed-package-front-cr-english.jpg</v>
      </c>
      <c r="AL333" s="330" t="str">
        <f>IF(G333&lt;1,"",
IF($C$1="Bulgarisch - BG",HYPERLINK(CONCATENATE("https://www.saflax.de/0-WVK-Retail/Bilder-Pictures/SAFLAX-",'Basis-Tabelle-Samen'!C329,"-",'Basis-Tabelle-Samen'!J329,"-seed-package-back-cr-bulgarian.jpg")),
IF($C$1="Dänisch - DK",HYPERLINK(CONCATENATE("https://www.saflax.de/0-WVK-Retail/Bilder-Pictures/SAFLAX-",'Basis-Tabelle-Samen'!C329,"-",'Basis-Tabelle-Samen'!J329,"-seed-package-back-cr-danish.jpg")),
IF($C$1="Deutsch - DE",HYPERLINK(CONCATENATE("https://www.saflax.de/0-WVK-Retail/Bilder-Pictures/SAFLAX-",'Basis-Tabelle-Samen'!C329,"-",'Basis-Tabelle-Samen'!J329,"-seed-package-back-cr-german.jpg")),
IF($C$1="Englisch - UK",HYPERLINK(CONCATENATE("https://www.saflax.de/0-WVK-Retail/Bilder-Pictures/SAFLAX-",'Basis-Tabelle-Samen'!C329,"-",'Basis-Tabelle-Samen'!J329,"-seed-package-back-cr-english.jpg")),
IF($C$1="Estnisch - EE",HYPERLINK(CONCATENATE("https://www.saflax.de/0-WVK-Retail/Bilder-Pictures/SAFLAX-",'Basis-Tabelle-Samen'!C329,"-",'Basis-Tabelle-Samen'!J329,"-seed-package-back-cr-estonian.jpg")),
IF($C$1="Finnisch - FI",HYPERLINK(CONCATENATE("https://www.saflax.de/0-WVK-Retail/Bilder-Pictures/SAFLAX-",'Basis-Tabelle-Samen'!C329,"-",'Basis-Tabelle-Samen'!J329,"-seed-package-back-cr-finnish.jpg")),
IF($C$1="Französisch - FR",HYPERLINK(CONCATENATE("https://www.saflax.de/0-WVK-Retail/Bilder-Pictures/SAFLAX-",'Basis-Tabelle-Samen'!C329,"-",'Basis-Tabelle-Samen'!J329,"-seed-package-back-cr-french.jpg")),
IF($C$1="Griechisch - GR",HYPERLINK(CONCATENATE("https://www.saflax.de/0-WVK-Retail/Bilder-Pictures/SAFLAX-",'Basis-Tabelle-Samen'!C329,"-",'Basis-Tabelle-Samen'!J329,"-seed-package-back-cr-greek.jpg")),
IF($C$1="Irisch - IE",HYPERLINK(CONCATENATE("https://www.saflax.de/0-WVK-Retail/Bilder-Pictures/SAFLAX-",'Basis-Tabelle-Samen'!C329,"-",'Basis-Tabelle-Samen'!J329,"-seed-package-back-cr-irish.jpg")),
IF($C$1="Isländisch - IS",HYPERLINK(CONCATENATE("https://www.saflax.de/0-WVK-Retail/Bilder-Pictures/SAFLAX-",'Basis-Tabelle-Samen'!C329,"-",'Basis-Tabelle-Samen'!J329,"-seed-package-back-cr-icelandic.jpg")),
IF($C$1="Italienisch - IT",HYPERLINK(CONCATENATE("https://www.saflax.de/0-WVK-Retail/Bilder-Pictures/SAFLAX-",'Basis-Tabelle-Samen'!C329,"-",'Basis-Tabelle-Samen'!J329,"-seed-package-back-cr-italian.jpg")),
IF($C$1="Japanisch - JP",HYPERLINK(CONCATENATE("https://www.saflax.de/0-WVK-Retail/Bilder-Pictures/SAFLAX-",'Basis-Tabelle-Samen'!C329,"-",'Basis-Tabelle-Samen'!J329,"-seed-package-back-cr-japanese.jpg")),
IF($C$1="Kroatisch - HR",HYPERLINK(CONCATENATE("https://www.saflax.de/0-WVK-Retail/Bilder-Pictures/SAFLAX-",'Basis-Tabelle-Samen'!C329,"-",'Basis-Tabelle-Samen'!J329,"-seed-package-back-cr-croatian.jpg")),
IF($C$1="Lettisch - LV",HYPERLINK(CONCATENATE("https://www.saflax.de/0-WVK-Retail/Bilder-Pictures/SAFLAX-",'Basis-Tabelle-Samen'!C329,"-",'Basis-Tabelle-Samen'!J329,"-seed-package-back-cr-latvian.jpg")),
IF($C$1="Litauisch - LT",HYPERLINK(CONCATENATE("https://www.saflax.de/0-WVK-Retail/Bilder-Pictures/SAFLAX-",'Basis-Tabelle-Samen'!C329,"-",'Basis-Tabelle-Samen'!J329,"-seed-package-back-cr-lithuanian.jpg")),
IF($C$1="Maltesisch - MT",HYPERLINK(CONCATENATE("https://www.saflax.de/0-WVK-Retail/Bilder-Pictures/SAFLAX-",'Basis-Tabelle-Samen'!C329,"-",'Basis-Tabelle-Samen'!J329,"-seed-package-back-cr-maltese.jpg")),
IF($C$1="Niederländisch - NL",HYPERLINK(CONCATENATE("https://www.saflax.de/0-WVK-Retail/Bilder-Pictures/SAFLAX-",'Basis-Tabelle-Samen'!C329,"-",'Basis-Tabelle-Samen'!J329,"-seed-package-back-cr-dutch.jpg")),
IF($C$1="Norwegisch - NO",HYPERLINK(CONCATENATE("https://www.saflax.de/0-WVK-Retail/Bilder-Pictures/SAFLAX-",'Basis-Tabelle-Samen'!C329,"-",'Basis-Tabelle-Samen'!J329,"-seed-package-back-cr-nowegian.jpg")),
IF($C$1="Polnisch - PL",HYPERLINK(CONCATENATE("https://www.saflax.de/0-WVK-Retail/Bilder-Pictures/SAFLAX-",'Basis-Tabelle-Samen'!C329,"-",'Basis-Tabelle-Samen'!J329,"-seed-package-back-cr-polish.jpg")),
IF($C$1="Portugiesisch - PT",HYPERLINK(CONCATENATE("https://www.saflax.de/0-WVK-Retail/Bilder-Pictures/SAFLAX-",'Basis-Tabelle-Samen'!C329,"-",'Basis-Tabelle-Samen'!J329,"-seed-package-back-cr-portuguese.jpg")),
IF($C$1="Rumänisch - RO",HYPERLINK(CONCATENATE("https://www.saflax.de/0-WVK-Retail/Bilder-Pictures/SAFLAX-",'Basis-Tabelle-Samen'!C329,"-",'Basis-Tabelle-Samen'!J329,"-seed-package-back-cr-romanian.jpg")),
IF($C$1="Schwedisch - SE",HYPERLINK(CONCATENATE("https://www.saflax.de/0-WVK-Retail/Bilder-Pictures/SAFLAX-",'Basis-Tabelle-Samen'!C329,"-",'Basis-Tabelle-Samen'!J329,"-seed-package-back-cr-swedish.jpg")),
IF($C$1="Slowakisch - SK",HYPERLINK(CONCATENATE("https://www.saflax.de/0-WVK-Retail/Bilder-Pictures/SAFLAX-",'Basis-Tabelle-Samen'!C329,"-",'Basis-Tabelle-Samen'!J329,"-seed-package-back-cr-slovak.jpg")),
IF($C$1="Slowenisch - SI",HYPERLINK(CONCATENATE("https://www.saflax.de/0-WVK-Retail/Bilder-Pictures/SAFLAX-",'Basis-Tabelle-Samen'!C329,"-",'Basis-Tabelle-Samen'!J329,"-seed-package-back-cr-slovenian.jpg")),
IF($C$1="Spanisch - ES",HYPERLINK(CONCATENATE("https://www.saflax.de/0-WVK-Retail/Bilder-Pictures/SAFLAX-",'Basis-Tabelle-Samen'!C329,"-",'Basis-Tabelle-Samen'!J329,"-seed-package-back-cr-spanish.jpg")),
IF($C$1="Tschechisch - CZ",HYPERLINK(CONCATENATE("https://www.saflax.de/0-WVK-Retail/Bilder-Pictures/SAFLAX-",'Basis-Tabelle-Samen'!C329,"-",'Basis-Tabelle-Samen'!J329,"-seed-package-back-cr-czech.jpg")),
IF($C$1="Türkisch - TR",HYPERLINK(CONCATENATE("https://www.saflax.de/0-WVK-Retail/Bilder-Pictures/SAFLAX-",'Basis-Tabelle-Samen'!C329,"-",'Basis-Tabelle-Samen'!J329,"-seed-package-back-cr-turkish.jpg")),
IF($C$1="Ungarisch - HU",HYPERLINK(CONCATENATE("https://www.saflax.de/0-WVK-Retail/Bilder-Pictures/SAFLAX-",'Basis-Tabelle-Samen'!C329,"-",'Basis-Tabelle-Samen'!J329,"-seed-package-back-cr-hungarian.jpg")),
" ACHTUNG")))))))))))))))))))))))))))))</f>
        <v>https://www.saflax.de/0-WVK-Retail/Bilder-Pictures/SAFLAX-19955-adenium-obesum-seed-package-back-cr-english.jpg</v>
      </c>
      <c r="AM333" s="330" t="str">
        <f>IF(H333&lt;1,"",
IF($C$1="Bulgarisch - BG",HYPERLINK(CONCATENATE("https://www.saflax.de/0-WVK-Retail/Bilder-Pictures/SAFLAX-",'Basis-Tabelle-Samen'!K329,"-",'Basis-Tabelle-Samen'!J329,"-garden-to-go-mini-bulgarian.jpg")),
IF($C$1="Dänisch - DK",HYPERLINK(CONCATENATE("https://www.saflax.de/0-WVK-Retail/Bilder-Pictures/SAFLAX-",'Basis-Tabelle-Samen'!K329,"-",'Basis-Tabelle-Samen'!J329,"-garden-to-go-mini-danish.jpg")),
IF($C$1="Deutsch - DE",HYPERLINK(CONCATENATE("https://www.saflax.de/0-WVK-Retail/Bilder-Pictures/SAFLAX-",'Basis-Tabelle-Samen'!K329,"-",'Basis-Tabelle-Samen'!J329,"-garden-to-go-mini-german.jpg")),
IF($C$1="Englisch - UK",HYPERLINK(CONCATENATE("https://www.saflax.de/0-WVK-Retail/Bilder-Pictures/SAFLAX-",'Basis-Tabelle-Samen'!K329,"-",'Basis-Tabelle-Samen'!J329,"-garden-to-go-mini-english.jpg")),
IF($C$1="Estnisch - EE",HYPERLINK(CONCATENATE("https://www.saflax.de/0-WVK-Retail/Bilder-Pictures/SAFLAX-",'Basis-Tabelle-Samen'!K329,"-",'Basis-Tabelle-Samen'!J329,"-garden-to-go-mini-estonian.jpg")),
IF($C$1="Finnisch - FI",HYPERLINK(CONCATENATE("https://www.saflax.de/0-WVK-Retail/Bilder-Pictures/SAFLAX-",'Basis-Tabelle-Samen'!K329,"-",'Basis-Tabelle-Samen'!J329,"-garden-to-go-mini-finnish.jpg")),
IF($C$1="Französisch - FR",HYPERLINK(CONCATENATE("https://www.saflax.de/0-WVK-Retail/Bilder-Pictures/SAFLAX-",'Basis-Tabelle-Samen'!K329,"-",'Basis-Tabelle-Samen'!J329,"-garden-to-go-mini-french.jpg")),
IF($C$1="Griechisch - GR",HYPERLINK(CONCATENATE("https://www.saflax.de/0-WVK-Retail/Bilder-Pictures/SAFLAX-",'Basis-Tabelle-Samen'!K329,"-",'Basis-Tabelle-Samen'!J329,"-garden-to-go-mini-greek.jpg")),
IF($C$1="Irisch - IE",HYPERLINK(CONCATENATE("https://www.saflax.de/0-WVK-Retail/Bilder-Pictures/SAFLAX-",'Basis-Tabelle-Samen'!K329,"-",'Basis-Tabelle-Samen'!J329,"-garden-to-go-mini-irish.jpg")),
IF($C$1="Isländisch - IS",HYPERLINK(CONCATENATE("https://www.saflax.de/0-WVK-Retail/Bilder-Pictures/SAFLAX-",'Basis-Tabelle-Samen'!K329,"-",'Basis-Tabelle-Samen'!J329,"-garden-to-go-mini-icelandic.jpg")),
IF($C$1="Italienisch - IT",HYPERLINK(CONCATENATE("https://www.saflax.de/0-WVK-Retail/Bilder-Pictures/SAFLAX-",'Basis-Tabelle-Samen'!K329,"-",'Basis-Tabelle-Samen'!J329,"-garden-to-go-mini-italian.jpg")),
IF($C$1="Japanisch - JP",HYPERLINK(CONCATENATE("https://www.saflax.de/0-WVK-Retail/Bilder-Pictures/SAFLAX-",'Basis-Tabelle-Samen'!K329,"-",'Basis-Tabelle-Samen'!J329,"-garden-to-go-mini-japanese.jpg")),
IF($C$1="Kroatisch - HR",HYPERLINK(CONCATENATE("https://www.saflax.de/0-WVK-Retail/Bilder-Pictures/SAFLAX-",'Basis-Tabelle-Samen'!K329,"-",'Basis-Tabelle-Samen'!J329,"-garden-to-go-mini-croatian.jpg")),
IF($C$1="Lettisch - LV",HYPERLINK(CONCATENATE("https://www.saflax.de/0-WVK-Retail/Bilder-Pictures/SAFLAX-",'Basis-Tabelle-Samen'!K329,"-",'Basis-Tabelle-Samen'!J329,"-garden-to-go-mini-latvian.jpg")),
IF($C$1="Litauisch - LT",HYPERLINK(CONCATENATE("https://www.saflax.de/0-WVK-Retail/Bilder-Pictures/SAFLAX-",'Basis-Tabelle-Samen'!K329,"-",'Basis-Tabelle-Samen'!J329,"-garden-to-go-mini-lithuanian.jpg")),
IF($C$1="Maltesisch - MT",HYPERLINK(CONCATENATE("https://www.saflax.de/0-WVK-Retail/Bilder-Pictures/SAFLAX-",'Basis-Tabelle-Samen'!K329,"-",'Basis-Tabelle-Samen'!J329,"-garden-to-go-mini-maltese.jpg")),
IF($C$1="Niederländisch - NL",HYPERLINK(CONCATENATE("https://www.saflax.de/0-WVK-Retail/Bilder-Pictures/SAFLAX-",'Basis-Tabelle-Samen'!K329,"-",'Basis-Tabelle-Samen'!J329,"-garden-to-go-mini-dutch.jpg")),
IF($C$1="Norwegisch - NO",HYPERLINK(CONCATENATE("https://www.saflax.de/0-WVK-Retail/Bilder-Pictures/SAFLAX-",'Basis-Tabelle-Samen'!K329,"-",'Basis-Tabelle-Samen'!J329,"-garden-to-go-mini-nowegian.jpg")),
IF($C$1="Polnisch - PL",HYPERLINK(CONCATENATE("https://www.saflax.de/0-WVK-Retail/Bilder-Pictures/SAFLAX-",'Basis-Tabelle-Samen'!K329,"-",'Basis-Tabelle-Samen'!J329,"-garden-to-go-mini-polish.jpg")),
IF($C$1="Portugiesisch - PT",HYPERLINK(CONCATENATE("https://www.saflax.de/0-WVK-Retail/Bilder-Pictures/SAFLAX-",'Basis-Tabelle-Samen'!K329,"-",'Basis-Tabelle-Samen'!J329,"-garden-to-go-mini-portuguese.jpg")),
IF($C$1="Rumänisch - RO",HYPERLINK(CONCATENATE("https://www.saflax.de/0-WVK-Retail/Bilder-Pictures/SAFLAX-",'Basis-Tabelle-Samen'!K329,"-",'Basis-Tabelle-Samen'!J329,"-garden-to-go-mini-romanian.jpg")),
IF($C$1="Schwedisch - SE",HYPERLINK(CONCATENATE("https://www.saflax.de/0-WVK-Retail/Bilder-Pictures/SAFLAX-",'Basis-Tabelle-Samen'!K329,"-",'Basis-Tabelle-Samen'!J329,"-garden-to-go-mini-swedish.jpg")),
IF($C$1="Slowakisch - SK",HYPERLINK(CONCATENATE("https://www.saflax.de/0-WVK-Retail/Bilder-Pictures/SAFLAX-",'Basis-Tabelle-Samen'!K329,"-",'Basis-Tabelle-Samen'!J329,"-garden-to-go-mini-slovak.jpg")),
IF($C$1="Slowenisch - SI",HYPERLINK(CONCATENATE("https://www.saflax.de/0-WVK-Retail/Bilder-Pictures/SAFLAX-",'Basis-Tabelle-Samen'!K329,"-",'Basis-Tabelle-Samen'!J329,"-garden-to-go-mini-slovenian.jpg")),
IF($C$1="Spanisch - ES",HYPERLINK(CONCATENATE("https://www.saflax.de/0-WVK-Retail/Bilder-Pictures/SAFLAX-",'Basis-Tabelle-Samen'!K329,"-",'Basis-Tabelle-Samen'!J329,"-garden-to-go-mini-spanish.jpg")),
IF($C$1="Tschechisch - CZ",HYPERLINK(CONCATENATE("https://www.saflax.de/0-WVK-Retail/Bilder-Pictures/SAFLAX-",'Basis-Tabelle-Samen'!K329,"-",'Basis-Tabelle-Samen'!J329,"-garden-to-go-mini-czech.jpg")),
IF($C$1="Türkisch - TR",HYPERLINK(CONCATENATE("https://www.saflax.de/0-WVK-Retail/Bilder-Pictures/SAFLAX-",'Basis-Tabelle-Samen'!K329,"-",'Basis-Tabelle-Samen'!J329,"-garden-to-go-mini-turkish.jpg")),
IF($C$1="Ungarisch - HU",HYPERLINK(CONCATENATE("https://www.saflax.de/0-WVK-Retail/Bilder-Pictures/SAFLAX-",'Basis-Tabelle-Samen'!K329,"-",'Basis-Tabelle-Samen'!J329,"-garden-to-go-mini-hungarian.jpg")),
" ACHTUNG")))))))))))))))))))))))))))))</f>
        <v>https://www.saflax.de/0-WVK-Retail/Bilder-Pictures/SAFLAX-79955-adenium-obesum-garden-to-go-mini-english.jpg</v>
      </c>
      <c r="AN333" s="330" t="str">
        <f>IF(I333&lt;1,"",
IF($C$1="Bulgarisch - BG",HYPERLINK(CONCATENATE("https://www.saflax.de/0-WVK-Retail/Bilder-Pictures/SAFLAX-",'Basis-Tabelle-Samen'!N329,"-",'Basis-Tabelle-Samen'!J329,"-garden-to-go-lite-bulgarian.jpg")),
IF($C$1="Dänisch - DK",HYPERLINK(CONCATENATE("https://www.saflax.de/0-WVK-Retail/Bilder-Pictures/SAFLAX-",'Basis-Tabelle-Samen'!N329,"-",'Basis-Tabelle-Samen'!J329,"-garden-to-go-lite-danish.jpg")),
IF($C$1="Deutsch - DE",HYPERLINK(CONCATENATE("https://www.saflax.de/0-WVK-Retail/Bilder-Pictures/SAFLAX-",'Basis-Tabelle-Samen'!N329,"-",'Basis-Tabelle-Samen'!J329,"-garden-to-go-lite-german.jpg")),
IF($C$1="Englisch - UK",HYPERLINK(CONCATENATE("https://www.saflax.de/0-WVK-Retail/Bilder-Pictures/SAFLAX-",'Basis-Tabelle-Samen'!N329,"-",'Basis-Tabelle-Samen'!J329,"-garden-to-go-lite-english.jpg")),
IF($C$1="Estnisch - EE",HYPERLINK(CONCATENATE("https://www.saflax.de/0-WVK-Retail/Bilder-Pictures/SAFLAX-",'Basis-Tabelle-Samen'!N329,"-",'Basis-Tabelle-Samen'!J329,"-garden-to-go-lite-estonian.jpg")),
IF($C$1="Finnisch - FI",HYPERLINK(CONCATENATE("https://www.saflax.de/0-WVK-Retail/Bilder-Pictures/SAFLAX-",'Basis-Tabelle-Samen'!N329,"-",'Basis-Tabelle-Samen'!J329,"-garden-to-go-lite-finnish.jpg")),
IF($C$1="Französisch - FR",HYPERLINK(CONCATENATE("https://www.saflax.de/0-WVK-Retail/Bilder-Pictures/SAFLAX-",'Basis-Tabelle-Samen'!N329,"-",'Basis-Tabelle-Samen'!J329,"-garden-to-go-lite-french.jpg")),
IF($C$1="Griechisch - GR",HYPERLINK(CONCATENATE("https://www.saflax.de/0-WVK-Retail/Bilder-Pictures/SAFLAX-",'Basis-Tabelle-Samen'!N329,"-",'Basis-Tabelle-Samen'!J329,"-garden-to-go-lite-greek.jpg")),
IF($C$1="Irisch - IE",HYPERLINK(CONCATENATE("https://www.saflax.de/0-WVK-Retail/Bilder-Pictures/SAFLAX-",'Basis-Tabelle-Samen'!N329,"-",'Basis-Tabelle-Samen'!J329,"-garden-to-go-lite-irish.jpg")),
IF($C$1="Isländisch - IS",HYPERLINK(CONCATENATE("https://www.saflax.de/0-WVK-Retail/Bilder-Pictures/SAFLAX-",'Basis-Tabelle-Samen'!N329,"-",'Basis-Tabelle-Samen'!J329,"-garden-to-go-lite-icelandic.jpg")),
IF($C$1="Italienisch - IT",HYPERLINK(CONCATENATE("https://www.saflax.de/0-WVK-Retail/Bilder-Pictures/SAFLAX-",'Basis-Tabelle-Samen'!N329,"-",'Basis-Tabelle-Samen'!J329,"-garden-to-go-lite-italian.jpg")),
IF($C$1="Japanisch - JP",HYPERLINK(CONCATENATE("https://www.saflax.de/0-WVK-Retail/Bilder-Pictures/SAFLAX-",'Basis-Tabelle-Samen'!N329,"-",'Basis-Tabelle-Samen'!J329,"-garden-to-go-lite-japanese.jpg")),
IF($C$1="Kroatisch - HR",HYPERLINK(CONCATENATE("https://www.saflax.de/0-WVK-Retail/Bilder-Pictures/SAFLAX-",'Basis-Tabelle-Samen'!N329,"-",'Basis-Tabelle-Samen'!J329,"-garden-to-go-lite-croatian.jpg")),
IF($C$1="Lettisch - LV",HYPERLINK(CONCATENATE("https://www.saflax.de/0-WVK-Retail/Bilder-Pictures/SAFLAX-",'Basis-Tabelle-Samen'!N329,"-",'Basis-Tabelle-Samen'!J329,"-garden-to-go-lite-latvian.jpg")),
IF($C$1="Litauisch - LT",HYPERLINK(CONCATENATE("https://www.saflax.de/0-WVK-Retail/Bilder-Pictures/SAFLAX-",'Basis-Tabelle-Samen'!N329,"-",'Basis-Tabelle-Samen'!J329,"-garden-to-go-lite-lithuanian.jpg")),
IF($C$1="Maltesisch - MT",HYPERLINK(CONCATENATE("https://www.saflax.de/0-WVK-Retail/Bilder-Pictures/SAFLAX-",'Basis-Tabelle-Samen'!N329,"-",'Basis-Tabelle-Samen'!J329,"-garden-to-go-lite-maltese.jpg")),
IF($C$1="Niederländisch - NL",HYPERLINK(CONCATENATE("https://www.saflax.de/0-WVK-Retail/Bilder-Pictures/SAFLAX-",'Basis-Tabelle-Samen'!N329,"-",'Basis-Tabelle-Samen'!J329,"-garden-to-go-lite-dutch.jpg")),
IF($C$1="Norwegisch - NO",HYPERLINK(CONCATENATE("https://www.saflax.de/0-WVK-Retail/Bilder-Pictures/SAFLAX-",'Basis-Tabelle-Samen'!N329,"-",'Basis-Tabelle-Samen'!J329,"-garden-to-go-lite-nowegian.jpg")),
IF($C$1="Polnisch - PL",HYPERLINK(CONCATENATE("https://www.saflax.de/0-WVK-Retail/Bilder-Pictures/SAFLAX-",'Basis-Tabelle-Samen'!N329,"-",'Basis-Tabelle-Samen'!J329,"-garden-to-go-lite-polish.jpg")),
IF($C$1="Portugiesisch - PT",HYPERLINK(CONCATENATE("https://www.saflax.de/0-WVK-Retail/Bilder-Pictures/SAFLAX-",'Basis-Tabelle-Samen'!N329,"-",'Basis-Tabelle-Samen'!J329,"-garden-to-go-lite-portuguese.jpg")),
IF($C$1="Rumänisch - RO",HYPERLINK(CONCATENATE("https://www.saflax.de/0-WVK-Retail/Bilder-Pictures/SAFLAX-",'Basis-Tabelle-Samen'!N329,"-",'Basis-Tabelle-Samen'!J329,"-garden-to-go-lite-romanian.jpg")),
IF($C$1="Schwedisch - SE",HYPERLINK(CONCATENATE("https://www.saflax.de/0-WVK-Retail/Bilder-Pictures/SAFLAX-",'Basis-Tabelle-Samen'!N329,"-",'Basis-Tabelle-Samen'!J329,"-garden-to-go-lite-swedish.jpg")),
IF($C$1="Slowakisch - SK",HYPERLINK(CONCATENATE("https://www.saflax.de/0-WVK-Retail/Bilder-Pictures/SAFLAX-",'Basis-Tabelle-Samen'!N329,"-",'Basis-Tabelle-Samen'!J329,"-garden-to-go-lite-slovak.jpg")),
IF($C$1="Slowenisch - SI",HYPERLINK(CONCATENATE("https://www.saflax.de/0-WVK-Retail/Bilder-Pictures/SAFLAX-",'Basis-Tabelle-Samen'!N329,"-",'Basis-Tabelle-Samen'!J329,"-garden-to-go-lite-slovenian.jpg")),
IF($C$1="Spanisch - ES",HYPERLINK(CONCATENATE("https://www.saflax.de/0-WVK-Retail/Bilder-Pictures/SAFLAX-",'Basis-Tabelle-Samen'!N329,"-",'Basis-Tabelle-Samen'!J329,"-garden-to-go-lite-spanish.jpg")),
IF($C$1="Tschechisch - CZ",HYPERLINK(CONCATENATE("https://www.saflax.de/0-WVK-Retail/Bilder-Pictures/SAFLAX-",'Basis-Tabelle-Samen'!N329,"-",'Basis-Tabelle-Samen'!J329,"-garden-to-go-lite-czech.jpg")),
IF($C$1="Türkisch - TR",HYPERLINK(CONCATENATE("https://www.saflax.de/0-WVK-Retail/Bilder-Pictures/SAFLAX-",'Basis-Tabelle-Samen'!N329,"-",'Basis-Tabelle-Samen'!J329,"-garden-to-go-lite-turkish.jpg")),
IF($C$1="Ungarisch - HU",HYPERLINK(CONCATENATE("https://www.saflax.de/0-WVK-Retail/Bilder-Pictures/SAFLAX-",'Basis-Tabelle-Samen'!N329,"-",'Basis-Tabelle-Samen'!J329,"-garden-to-go-lite-hungarian.jpg")),
" ACHTUNG")))))))))))))))))))))))))))))</f>
        <v>https://www.saflax.de/0-WVK-Retail/Bilder-Pictures/SAFLAX-89955-adenium-obesum-garden-to-go-lite-english.jpg</v>
      </c>
      <c r="AO333" s="330" t="str">
        <f>IF(J333&lt;1,"",
IF($C$1="Bulgarisch - BG",HYPERLINK(CONCATENATE("https://www.saflax.de/0-WVK-Retail/Bilder-Pictures/SAFLAX-",'Basis-Tabelle-Samen'!Q329,"-",'Basis-Tabelle-Samen'!J329,"-garden-to-go-bulgarian.jpg")),
IF($C$1="Dänisch - DK",HYPERLINK(CONCATENATE("https://www.saflax.de/0-WVK-Retail/Bilder-Pictures/SAFLAX-",'Basis-Tabelle-Samen'!Q329,"-",'Basis-Tabelle-Samen'!J329,"-garden-to-go-danish.jpg")),
IF($C$1="Deutsch - DE",HYPERLINK(CONCATENATE("https://www.saflax.de/0-WVK-Retail/Bilder-Pictures/SAFLAX-",'Basis-Tabelle-Samen'!Q329,"-",'Basis-Tabelle-Samen'!J329,"-garden-to-go-german.jpg")),
IF($C$1="Englisch - UK",HYPERLINK(CONCATENATE("https://www.saflax.de/0-WVK-Retail/Bilder-Pictures/SAFLAX-",'Basis-Tabelle-Samen'!Q329,"-",'Basis-Tabelle-Samen'!J329,"-garden-to-go-english.jpg")),
IF($C$1="Estnisch - EE",HYPERLINK(CONCATENATE("https://www.saflax.de/0-WVK-Retail/Bilder-Pictures/SAFLAX-",'Basis-Tabelle-Samen'!Q329,"-",'Basis-Tabelle-Samen'!J329,"-garden-to-go-estonian.jpg")),
IF($C$1="Finnisch - FI",HYPERLINK(CONCATENATE("https://www.saflax.de/0-WVK-Retail/Bilder-Pictures/SAFLAX-",'Basis-Tabelle-Samen'!Q329,"-",'Basis-Tabelle-Samen'!J329,"-garden-to-go-finnish.jpg")),
IF($C$1="Französisch - FR",HYPERLINK(CONCATENATE("https://www.saflax.de/0-WVK-Retail/Bilder-Pictures/SAFLAX-",'Basis-Tabelle-Samen'!Q329,"-",'Basis-Tabelle-Samen'!J329,"-garden-to-go-french.jpg")),
IF($C$1="Griechisch - GR",HYPERLINK(CONCATENATE("https://www.saflax.de/0-WVK-Retail/Bilder-Pictures/SAFLAX-",'Basis-Tabelle-Samen'!Q329,"-",'Basis-Tabelle-Samen'!J329,"-garden-to-go-greek.jpg")),
IF($C$1="Irisch - IE",HYPERLINK(CONCATENATE("https://www.saflax.de/0-WVK-Retail/Bilder-Pictures/SAFLAX-",'Basis-Tabelle-Samen'!Q329,"-",'Basis-Tabelle-Samen'!J329,"-garden-to-go-irish.jpg")),
IF($C$1="Isländisch - IS",HYPERLINK(CONCATENATE("https://www.saflax.de/0-WVK-Retail/Bilder-Pictures/SAFLAX-",'Basis-Tabelle-Samen'!Q329,"-",'Basis-Tabelle-Samen'!J329,"-garden-to-go-icelandic.jpg")),
IF($C$1="Italienisch - IT",HYPERLINK(CONCATENATE("https://www.saflax.de/0-WVK-Retail/Bilder-Pictures/SAFLAX-",'Basis-Tabelle-Samen'!Q329,"-",'Basis-Tabelle-Samen'!J329,"-garden-to-go-italian.jpg")),
IF($C$1="Japanisch - JP",HYPERLINK(CONCATENATE("https://www.saflax.de/0-WVK-Retail/Bilder-Pictures/SAFLAX-",'Basis-Tabelle-Samen'!Q329,"-",'Basis-Tabelle-Samen'!J329,"-garden-to-go-japanese.jpg")),
IF($C$1="Kroatisch - HR",HYPERLINK(CONCATENATE("https://www.saflax.de/0-WVK-Retail/Bilder-Pictures/SAFLAX-",'Basis-Tabelle-Samen'!Q329,"-",'Basis-Tabelle-Samen'!J329,"-garden-to-go-croatian.jpg")),
IF($C$1="Lettisch - LV",HYPERLINK(CONCATENATE("https://www.saflax.de/0-WVK-Retail/Bilder-Pictures/SAFLAX-",'Basis-Tabelle-Samen'!Q329,"-",'Basis-Tabelle-Samen'!J329,"-garden-to-go-latvian.jpg")),
IF($C$1="Litauisch - LT",HYPERLINK(CONCATENATE("https://www.saflax.de/0-WVK-Retail/Bilder-Pictures/SAFLAX-",'Basis-Tabelle-Samen'!Q329,"-",'Basis-Tabelle-Samen'!J329,"-garden-to-go-lithuanian.jpg")),
IF($C$1="Maltesisch - MT",HYPERLINK(CONCATENATE("https://www.saflax.de/0-WVK-Retail/Bilder-Pictures/SAFLAX-",'Basis-Tabelle-Samen'!Q329,"-",'Basis-Tabelle-Samen'!J329,"-garden-to-go-maltese.jpg")),
IF($C$1="Niederländisch - NL",HYPERLINK(CONCATENATE("https://www.saflax.de/0-WVK-Retail/Bilder-Pictures/SAFLAX-",'Basis-Tabelle-Samen'!Q329,"-",'Basis-Tabelle-Samen'!J329,"-garden-to-go-dutch.jpg")),
IF($C$1="Norwegisch - NO",HYPERLINK(CONCATENATE("https://www.saflax.de/0-WVK-Retail/Bilder-Pictures/SAFLAX-",'Basis-Tabelle-Samen'!Q329,"-",'Basis-Tabelle-Samen'!J329,"-garden-to-go-nowegian.jpg")),
IF($C$1="Polnisch - PL",HYPERLINK(CONCATENATE("https://www.saflax.de/0-WVK-Retail/Bilder-Pictures/SAFLAX-",'Basis-Tabelle-Samen'!Q329,"-",'Basis-Tabelle-Samen'!J329,"-garden-to-go-polish.jpg")),
IF($C$1="Portugiesisch - PT",HYPERLINK(CONCATENATE("https://www.saflax.de/0-WVK-Retail/Bilder-Pictures/SAFLAX-",'Basis-Tabelle-Samen'!Q329,"-",'Basis-Tabelle-Samen'!J329,"-garden-to-go-portuguese.jpg")),
IF($C$1="Rumänisch - RO",HYPERLINK(CONCATENATE("https://www.saflax.de/0-WVK-Retail/Bilder-Pictures/SAFLAX-",'Basis-Tabelle-Samen'!Q329,"-",'Basis-Tabelle-Samen'!J329,"-garden-to-go-romanian.jpg")),
IF($C$1="Schwedisch - SE",HYPERLINK(CONCATENATE("https://www.saflax.de/0-WVK-Retail/Bilder-Pictures/SAFLAX-",'Basis-Tabelle-Samen'!Q329,"-",'Basis-Tabelle-Samen'!J329,"-garden-to-go-swedish.jpg")),
IF($C$1="Slowakisch - SK",HYPERLINK(CONCATENATE("https://www.saflax.de/0-WVK-Retail/Bilder-Pictures/SAFLAX-",'Basis-Tabelle-Samen'!Q329,"-",'Basis-Tabelle-Samen'!J329,"-garden-to-go-slovak.jpg")),
IF($C$1="Slowenisch - SI",HYPERLINK(CONCATENATE("https://www.saflax.de/0-WVK-Retail/Bilder-Pictures/SAFLAX-",'Basis-Tabelle-Samen'!Q329,"-",'Basis-Tabelle-Samen'!J329,"-garden-to-go-slovenian.jpg")),
IF($C$1="Spanisch - ES",HYPERLINK(CONCATENATE("https://www.saflax.de/0-WVK-Retail/Bilder-Pictures/SAFLAX-",'Basis-Tabelle-Samen'!Q329,"-",'Basis-Tabelle-Samen'!J329,"-garden-to-go-spanish.jpg")),
IF($C$1="Tschechisch - CZ",HYPERLINK(CONCATENATE("https://www.saflax.de/0-WVK-Retail/Bilder-Pictures/SAFLAX-",'Basis-Tabelle-Samen'!Q329,"-",'Basis-Tabelle-Samen'!J329,"-garden-to-go-czech.jpg")),
IF($C$1="Türkisch - TR",HYPERLINK(CONCATENATE("https://www.saflax.de/0-WVK-Retail/Bilder-Pictures/SAFLAX-",'Basis-Tabelle-Samen'!Q329,"-",'Basis-Tabelle-Samen'!J329,"-garden-to-go-turkish.jpg")),
IF($C$1="Ungarisch - HU",HYPERLINK(CONCATENATE("https://www.saflax.de/0-WVK-Retail/Bilder-Pictures/SAFLAX-",'Basis-Tabelle-Samen'!Q329,"-",'Basis-Tabelle-Samen'!J329,"-garden-to-go-hungarian.jpg")),
" ACHTUNG")))))))))))))))))))))))))))))</f>
        <v>https://www.saflax.de/0-WVK-Retail/Bilder-Pictures/SAFLAX-59955-adenium-obesum-garden-to-go-english.jpg</v>
      </c>
      <c r="AP333" s="330" t="str">
        <f>IF(K333&lt;1,"",
IF($C$1="Bulgarisch - BG",HYPERLINK(CONCATENATE("https://www.saflax.de/0-WVK-Retail/Bilder-Pictures/SAFLAX-",'Basis-Tabelle-Samen'!T329,"-",'Basis-Tabelle-Samen'!J329,"-cultivation-set-bulgarian.jpg")),
IF($C$1="Dänisch - DK",HYPERLINK(CONCATENATE("https://www.saflax.de/0-WVK-Retail/Bilder-Pictures/SAFLAX-",'Basis-Tabelle-Samen'!T329,"-",'Basis-Tabelle-Samen'!J329,"-cultivation-set-danish.jpg")),
IF($C$1="Deutsch - DE",HYPERLINK(CONCATENATE("https://www.saflax.de/0-WVK-Retail/Bilder-Pictures/SAFLAX-",'Basis-Tabelle-Samen'!T329,"-",'Basis-Tabelle-Samen'!J329,"-cultivation-set-german.jpg")),
IF($C$1="Englisch - UK",HYPERLINK(CONCATENATE("https://www.saflax.de/0-WVK-Retail/Bilder-Pictures/SAFLAX-",'Basis-Tabelle-Samen'!T329,"-",'Basis-Tabelle-Samen'!J329,"-cultivation-set-english.jpg")),
IF($C$1="Estnisch - EE",HYPERLINK(CONCATENATE("https://www.saflax.de/0-WVK-Retail/Bilder-Pictures/SAFLAX-",'Basis-Tabelle-Samen'!T329,"-",'Basis-Tabelle-Samen'!J329,"-cultivation-set-estonian.jpg")),
IF($C$1="Finnisch - FI",HYPERLINK(CONCATENATE("https://www.saflax.de/0-WVK-Retail/Bilder-Pictures/SAFLAX-",'Basis-Tabelle-Samen'!T329,"-",'Basis-Tabelle-Samen'!J329,"-cultivation-set-finnish.jpg")),
IF($C$1="Französisch - FR",HYPERLINK(CONCATENATE("https://www.saflax.de/0-WVK-Retail/Bilder-Pictures/SAFLAX-",'Basis-Tabelle-Samen'!T329,"-",'Basis-Tabelle-Samen'!J329,"-cultivation-set-french.jpg")),
IF($C$1="Griechisch - GR",HYPERLINK(CONCATENATE("https://www.saflax.de/0-WVK-Retail/Bilder-Pictures/SAFLAX-",'Basis-Tabelle-Samen'!T329,"-",'Basis-Tabelle-Samen'!J329,"-cultivation-set-greek.jpg")),
IF($C$1="Irisch - IE",HYPERLINK(CONCATENATE("https://www.saflax.de/0-WVK-Retail/Bilder-Pictures/SAFLAX-",'Basis-Tabelle-Samen'!T329,"-",'Basis-Tabelle-Samen'!J329,"-cultivation-set-irish.jpg")),
IF($C$1="Isländisch - IS",HYPERLINK(CONCATENATE("https://www.saflax.de/0-WVK-Retail/Bilder-Pictures/SAFLAX-",'Basis-Tabelle-Samen'!T329,"-",'Basis-Tabelle-Samen'!J329,"-cultivation-set-icelandic.jpg")),
IF($C$1="Italienisch - IT",HYPERLINK(CONCATENATE("https://www.saflax.de/0-WVK-Retail/Bilder-Pictures/SAFLAX-",'Basis-Tabelle-Samen'!T329,"-",'Basis-Tabelle-Samen'!J329,"-cultivation-set-italian.jpg")),
IF($C$1="Japanisch - JP",HYPERLINK(CONCATENATE("https://www.saflax.de/0-WVK-Retail/Bilder-Pictures/SAFLAX-",'Basis-Tabelle-Samen'!T329,"-",'Basis-Tabelle-Samen'!J329,"-cultivation-set-japanese.jpg")),
IF($C$1="Kroatisch - HR",HYPERLINK(CONCATENATE("https://www.saflax.de/0-WVK-Retail/Bilder-Pictures/SAFLAX-",'Basis-Tabelle-Samen'!T329,"-",'Basis-Tabelle-Samen'!J329,"-cultivation-set-croatian.jpg")),
IF($C$1="Lettisch - LV",HYPERLINK(CONCATENATE("https://www.saflax.de/0-WVK-Retail/Bilder-Pictures/SAFLAX-",'Basis-Tabelle-Samen'!T329,"-",'Basis-Tabelle-Samen'!J329,"-cultivation-set-latvian.jpg")),
IF($C$1="Litauisch - LT",HYPERLINK(CONCATENATE("https://www.saflax.de/0-WVK-Retail/Bilder-Pictures/SAFLAX-",'Basis-Tabelle-Samen'!T329,"-",'Basis-Tabelle-Samen'!J329,"-cultivation-set-lithuanian.jpg")),
IF($C$1="Maltesisch - MT",HYPERLINK(CONCATENATE("https://www.saflax.de/0-WVK-Retail/Bilder-Pictures/SAFLAX-",'Basis-Tabelle-Samen'!T329,"-",'Basis-Tabelle-Samen'!J329,"-cultivation-set-maltese.jpg")),
IF($C$1="Niederländisch - NL",HYPERLINK(CONCATENATE("https://www.saflax.de/0-WVK-Retail/Bilder-Pictures/SAFLAX-",'Basis-Tabelle-Samen'!T329,"-",'Basis-Tabelle-Samen'!J329,"-cultivation-set-dutch.jpg")),
IF($C$1="Norwegisch - NO",HYPERLINK(CONCATENATE("https://www.saflax.de/0-WVK-Retail/Bilder-Pictures/SAFLAX-",'Basis-Tabelle-Samen'!T329,"-",'Basis-Tabelle-Samen'!J329,"-cultivation-set-nowegian.jpg")),
IF($C$1="Polnisch - PL",HYPERLINK(CONCATENATE("https://www.saflax.de/0-WVK-Retail/Bilder-Pictures/SAFLAX-",'Basis-Tabelle-Samen'!T329,"-",'Basis-Tabelle-Samen'!J329,"-cultivation-set-polish.jpg")),
IF($C$1="Portugiesisch - PT",HYPERLINK(CONCATENATE("https://www.saflax.de/0-WVK-Retail/Bilder-Pictures/SAFLAX-",'Basis-Tabelle-Samen'!T329,"-",'Basis-Tabelle-Samen'!J329,"-cultivation-set-portuguese.jpg")),
IF($C$1="Rumänisch - RO",HYPERLINK(CONCATENATE("https://www.saflax.de/0-WVK-Retail/Bilder-Pictures/SAFLAX-",'Basis-Tabelle-Samen'!T329,"-",'Basis-Tabelle-Samen'!J329,"-cultivation-set-romanian.jpg")),
IF($C$1="Schwedisch - SE",HYPERLINK(CONCATENATE("https://www.saflax.de/0-WVK-Retail/Bilder-Pictures/SAFLAX-",'Basis-Tabelle-Samen'!T329,"-",'Basis-Tabelle-Samen'!J329,"-cultivation-set-swedish.jpg")),
IF($C$1="Slowakisch - SK",HYPERLINK(CONCATENATE("https://www.saflax.de/0-WVK-Retail/Bilder-Pictures/SAFLAX-",'Basis-Tabelle-Samen'!T329,"-",'Basis-Tabelle-Samen'!J329,"-cultivation-set-slovak.jpg")),
IF($C$1="Slowenisch - SI",HYPERLINK(CONCATENATE("https://www.saflax.de/0-WVK-Retail/Bilder-Pictures/SAFLAX-",'Basis-Tabelle-Samen'!T329,"-",'Basis-Tabelle-Samen'!J329,"-cultivation-set-slovenian.jpg")),
IF($C$1="Spanisch - ES",HYPERLINK(CONCATENATE("https://www.saflax.de/0-WVK-Retail/Bilder-Pictures/SAFLAX-",'Basis-Tabelle-Samen'!T329,"-",'Basis-Tabelle-Samen'!J329,"-cultivation-set-spanish.jpg")),
IF($C$1="Tschechisch - CZ",HYPERLINK(CONCATENATE("https://www.saflax.de/0-WVK-Retail/Bilder-Pictures/SAFLAX-",'Basis-Tabelle-Samen'!T329,"-",'Basis-Tabelle-Samen'!J329,"-cultivation-set-czech.jpg")),
IF($C$1="Türkisch - TR",HYPERLINK(CONCATENATE("https://www.saflax.de/0-WVK-Retail/Bilder-Pictures/SAFLAX-",'Basis-Tabelle-Samen'!T329,"-",'Basis-Tabelle-Samen'!J329,"-cultivation-set-turkish.jpg")),
IF($C$1="Ungarisch - HU",HYPERLINK(CONCATENATE("https://www.saflax.de/0-WVK-Retail/Bilder-Pictures/SAFLAX-",'Basis-Tabelle-Samen'!T329,"-",'Basis-Tabelle-Samen'!J329,"-cultivation-set-hungarian.jpg")),
" ACHTUNG")))))))))))))))))))))))))))))</f>
        <v>https://www.saflax.de/0-WVK-Retail/Bilder-Pictures/SAFLAX-39955-adenium-obesum-cultivation-set-english.jpg</v>
      </c>
      <c r="AQ333" s="330" t="str">
        <f>IF(L333&lt;1,"",
IF($C$1="Bulgarisch - BG",HYPERLINK(CONCATENATE("https://www.saflax.de/0-WVK-Retail/Bilder-Pictures/SAFLAX-",'Basis-Tabelle-Samen'!W329,"-",'Basis-Tabelle-Samen'!J329,"-garden-in-the-bag-bulgarian.jpg")),
IF($C$1="Dänisch - DK",HYPERLINK(CONCATENATE("https://www.saflax.de/0-WVK-Retail/Bilder-Pictures/SAFLAX-",'Basis-Tabelle-Samen'!W329,"-",'Basis-Tabelle-Samen'!J329,"-garden-in-the-bag-danish.jpg")),
IF($C$1="Deutsch - DE",HYPERLINK(CONCATENATE("https://www.saflax.de/0-WVK-Retail/Bilder-Pictures/SAFLAX-",'Basis-Tabelle-Samen'!W329,"-",'Basis-Tabelle-Samen'!J329,"-garden-in-the-bag-german.jpg")),
IF($C$1="Englisch - UK",HYPERLINK(CONCATENATE("https://www.saflax.de/0-WVK-Retail/Bilder-Pictures/SAFLAX-",'Basis-Tabelle-Samen'!W329,"-",'Basis-Tabelle-Samen'!J329,"-garden-in-the-bag-english.jpg")),
IF($C$1="Estnisch - EE",HYPERLINK(CONCATENATE("https://www.saflax.de/0-WVK-Retail/Bilder-Pictures/SAFLAX-",'Basis-Tabelle-Samen'!W329,"-",'Basis-Tabelle-Samen'!J329,"-garden-in-the-bag-estonian.jpg")),
IF($C$1="Finnisch - FI",HYPERLINK(CONCATENATE("https://www.saflax.de/0-WVK-Retail/Bilder-Pictures/SAFLAX-",'Basis-Tabelle-Samen'!W329,"-",'Basis-Tabelle-Samen'!J329,"-garden-in-the-bag-finnish.jpg")),
IF($C$1="Französisch - FR",HYPERLINK(CONCATENATE("https://www.saflax.de/0-WVK-Retail/Bilder-Pictures/SAFLAX-",'Basis-Tabelle-Samen'!W329,"-",'Basis-Tabelle-Samen'!J329,"-garden-in-the-bag-french.jpg")),
IF($C$1="Griechisch - GR",HYPERLINK(CONCATENATE("https://www.saflax.de/0-WVK-Retail/Bilder-Pictures/SAFLAX-",'Basis-Tabelle-Samen'!W329,"-",'Basis-Tabelle-Samen'!J329,"-garden-in-the-bag-greek.jpg")),
IF($C$1="Irisch - IE",HYPERLINK(CONCATENATE("https://www.saflax.de/0-WVK-Retail/Bilder-Pictures/SAFLAX-",'Basis-Tabelle-Samen'!W329,"-",'Basis-Tabelle-Samen'!J329,"-garden-in-the-bag-irish.jpg")),
IF($C$1="Isländisch - IS",HYPERLINK(CONCATENATE("https://www.saflax.de/0-WVK-Retail/Bilder-Pictures/SAFLAX-",'Basis-Tabelle-Samen'!W329,"-",'Basis-Tabelle-Samen'!J329,"-garden-in-the-bag-icelandic.jpg")),
IF($C$1="Italienisch - IT",HYPERLINK(CONCATENATE("https://www.saflax.de/0-WVK-Retail/Bilder-Pictures/SAFLAX-",'Basis-Tabelle-Samen'!W329,"-",'Basis-Tabelle-Samen'!J329,"-garden-in-the-bag-italian.jpg")),
IF($C$1="Japanisch - JP",HYPERLINK(CONCATENATE("https://www.saflax.de/0-WVK-Retail/Bilder-Pictures/SAFLAX-",'Basis-Tabelle-Samen'!W329,"-",'Basis-Tabelle-Samen'!J329,"-garden-in-the-bag-japanese.jpg")),
IF($C$1="Kroatisch - HR",HYPERLINK(CONCATENATE("https://www.saflax.de/0-WVK-Retail/Bilder-Pictures/SAFLAX-",'Basis-Tabelle-Samen'!W329,"-",'Basis-Tabelle-Samen'!J329,"-garden-in-the-bag-croatian.jpg")),
IF($C$1="Lettisch - LV",HYPERLINK(CONCATENATE("https://www.saflax.de/0-WVK-Retail/Bilder-Pictures/SAFLAX-",'Basis-Tabelle-Samen'!W329,"-",'Basis-Tabelle-Samen'!J329,"-garden-in-the-bag-latvian.jpg")),
IF($C$1="Litauisch - LT",HYPERLINK(CONCATENATE("https://www.saflax.de/0-WVK-Retail/Bilder-Pictures/SAFLAX-",'Basis-Tabelle-Samen'!W329,"-",'Basis-Tabelle-Samen'!J329,"-garden-in-the-bag-lithuanian.jpg")),
IF($C$1="Maltesisch - MT",HYPERLINK(CONCATENATE("https://www.saflax.de/0-WVK-Retail/Bilder-Pictures/SAFLAX-",'Basis-Tabelle-Samen'!W329,"-",'Basis-Tabelle-Samen'!J329,"-garden-in-the-bag-maltese.jpg")),
IF($C$1="Niederländisch - NL",HYPERLINK(CONCATENATE("https://www.saflax.de/0-WVK-Retail/Bilder-Pictures/SAFLAX-",'Basis-Tabelle-Samen'!W329,"-",'Basis-Tabelle-Samen'!J329,"-garden-in-the-bag-dutch.jpg")),
IF($C$1="Norwegisch - NO",HYPERLINK(CONCATENATE("https://www.saflax.de/0-WVK-Retail/Bilder-Pictures/SAFLAX-",'Basis-Tabelle-Samen'!W329,"-",'Basis-Tabelle-Samen'!J329,"-garden-in-the-bag-nowegian.jpg")),
IF($C$1="Polnisch - PL",HYPERLINK(CONCATENATE("https://www.saflax.de/0-WVK-Retail/Bilder-Pictures/SAFLAX-",'Basis-Tabelle-Samen'!W329,"-",'Basis-Tabelle-Samen'!J329,"-garden-in-the-bag-polish.jpg")),
IF($C$1="Portugiesisch - PT",HYPERLINK(CONCATENATE("https://www.saflax.de/0-WVK-Retail/Bilder-Pictures/SAFLAX-",'Basis-Tabelle-Samen'!W329,"-",'Basis-Tabelle-Samen'!J329,"-garden-in-the-bag-portuguese.jpg")),
IF($C$1="Rumänisch - RO",HYPERLINK(CONCATENATE("https://www.saflax.de/0-WVK-Retail/Bilder-Pictures/SAFLAX-",'Basis-Tabelle-Samen'!W329,"-",'Basis-Tabelle-Samen'!J329,"-garden-in-the-bag-romanian.jpg")),
IF($C$1="Schwedisch - SE",HYPERLINK(CONCATENATE("https://www.saflax.de/0-WVK-Retail/Bilder-Pictures/SAFLAX-",'Basis-Tabelle-Samen'!W329,"-",'Basis-Tabelle-Samen'!J329,"-garden-in-the-bag-swedish.jpg")),
IF($C$1="Slowakisch - SK",HYPERLINK(CONCATENATE("https://www.saflax.de/0-WVK-Retail/Bilder-Pictures/SAFLAX-",'Basis-Tabelle-Samen'!W329,"-",'Basis-Tabelle-Samen'!J329,"-garden-in-the-bag-slovak.jpg")),
IF($C$1="Slowenisch - SI",HYPERLINK(CONCATENATE("https://www.saflax.de/0-WVK-Retail/Bilder-Pictures/SAFLAX-",'Basis-Tabelle-Samen'!W329,"-",'Basis-Tabelle-Samen'!J329,"-garden-in-the-bag-slovenian.jpg")),
IF($C$1="Spanisch - ES",HYPERLINK(CONCATENATE("https://www.saflax.de/0-WVK-Retail/Bilder-Pictures/SAFLAX-",'Basis-Tabelle-Samen'!W329,"-",'Basis-Tabelle-Samen'!J329,"-garden-in-the-bag-spanish.jpg")),
IF($C$1="Tschechisch - CZ",HYPERLINK(CONCATENATE("https://www.saflax.de/0-WVK-Retail/Bilder-Pictures/SAFLAX-",'Basis-Tabelle-Samen'!W329,"-",'Basis-Tabelle-Samen'!J329,"-garden-in-the-bag-czech.jpg")),
IF($C$1="Türkisch - TR",HYPERLINK(CONCATENATE("https://www.saflax.de/0-WVK-Retail/Bilder-Pictures/SAFLAX-",'Basis-Tabelle-Samen'!W329,"-",'Basis-Tabelle-Samen'!J329,"-garden-in-the-bag-turkish.jpg")),
IF($C$1="Ungarisch - HU",HYPERLINK(CONCATENATE("https://www.saflax.de/0-WVK-Retail/Bilder-Pictures/SAFLAX-",'Basis-Tabelle-Samen'!W329,"-",'Basis-Tabelle-Samen'!J329,"-garden-in-the-bag-hungarian.jpg")),
" ACHTUNG")))))))))))))))))))))))))))))</f>
        <v>https://www.saflax.de/0-WVK-Retail/Bilder-Pictures/SAFLAX-69955-adenium-obesum-garden-in-the-bag-english.jpg</v>
      </c>
    </row>
    <row r="334" spans="1:43" ht="17.100000000000001" customHeight="1" x14ac:dyDescent="0.2">
      <c r="A334" s="318" t="str">
        <f>IF('Basis-Tabelle-Samen'!A324="","",IF($C$1="Deutsch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34" s="319" t="str">
        <f>'Basis-Tabelle-Samen'!I324</f>
        <v>Oreocereus celsianus</v>
      </c>
      <c r="C334" s="316" t="str">
        <f>IF($C$1="Bulgarisch - BG",'Basis-Tabelle-Samen'!Z324,
IF($C$1="Dänisch - DK",'Basis-Tabelle-Samen'!AA324,
IF($C$1="Deutsch - DE",'Basis-Tabelle-Samen'!AB324,
IF($C$1="Englisch - UK",'Basis-Tabelle-Samen'!AC324,
IF($C$1="Estnisch - EE",'Basis-Tabelle-Samen'!AD324,
IF($C$1="Finnisch - FI",'Basis-Tabelle-Samen'!AE324,
IF($C$1="Französisch - FR",'Basis-Tabelle-Samen'!AF324,
IF($C$1="Griechisch - GR",'Basis-Tabelle-Samen'!AG324,
IF($C$1="Irisch - IE",'Basis-Tabelle-Samen'!AH324,
IF($C$1="Isländisch - IS",'Basis-Tabelle-Samen'!AI324,
IF($C$1="Italienisch - IT",'Basis-Tabelle-Samen'!AJ324,
IF($C$1="Japanisch - JP",'Basis-Tabelle-Samen'!AK324,
IF($C$1="Kroatisch - HR",'Basis-Tabelle-Samen'!AL324,
IF($C$1="Lettisch - LV",'Basis-Tabelle-Samen'!AM324,
IF($C$1="Litauisch - LT",'Basis-Tabelle-Samen'!AN324,
IF($C$1="Maltesisch - MT",'Basis-Tabelle-Samen'!AO324,
IF($C$1="Niederländisch - NL",'Basis-Tabelle-Samen'!AP324,
IF($C$1="Norwegisch - NO",'Basis-Tabelle-Samen'!AQ324,
IF($C$1="Polnisch - PL",'Basis-Tabelle-Samen'!AR324,
IF($C$1="Portugiesisch - PT",'Basis-Tabelle-Samen'!AS324,
IF($C$1="Rumänisch - RO",'Basis-Tabelle-Samen'!AT324,
IF($C$1="Schwedisch - SE",'Basis-Tabelle-Samen'!AU324,
IF($C$1="Slowakisch - SK",'Basis-Tabelle-Samen'!AV324,
IF($C$1="Slowenisch - SI",'Basis-Tabelle-Samen'!AW324,
IF($C$1="Spanisch - ES",'Basis-Tabelle-Samen'!AX324,
IF($C$1="Tschechisch - CZ",'Basis-Tabelle-Samen'!AY324,
IF($C$1="Türkisch - TR",'Basis-Tabelle-Samen'!AZ324,
IF($C$1="Ungarisch - HU",'Basis-Tabelle-Samen'!BA324,
" ACHTUNG"))))))))))))))))))))))))))))</f>
        <v>Old Man of the Andes</v>
      </c>
      <c r="D334" s="320">
        <f>'Basis-Tabelle-Samen'!F324</f>
        <v>40</v>
      </c>
      <c r="E334" s="321" t="str">
        <f>'Basis-Tabelle-Samen'!H324</f>
        <v>7 %</v>
      </c>
      <c r="F334" s="322" t="str">
        <f>IF('Basis-Tabelle-Samen'!G324="","",'Basis-Tabelle-Samen'!G324)</f>
        <v>08</v>
      </c>
      <c r="G334" s="320">
        <f>'Basis-Tabelle-Samen'!C324</f>
        <v>19417</v>
      </c>
      <c r="H334" s="323">
        <f>'Basis-Tabelle-Samen'!D324</f>
        <v>4055473194172</v>
      </c>
      <c r="I334" s="324">
        <f>'Basis-Tabelle-Samen'!E324</f>
        <v>1.85</v>
      </c>
      <c r="J334" s="325">
        <f t="shared" si="5"/>
        <v>12</v>
      </c>
      <c r="K334" s="326">
        <f>'Basis-Tabelle-Samen'!K324</f>
        <v>79417</v>
      </c>
      <c r="L334" s="323">
        <f>'Basis-Tabelle-Samen'!L324</f>
        <v>4055473794174</v>
      </c>
      <c r="M334" s="324">
        <f>'Basis-Tabelle-Samen'!M324</f>
        <v>2.4500000000000002</v>
      </c>
      <c r="N334" s="326">
        <f>IF(K334&lt;1,"",'3'!$I$15)</f>
        <v>15</v>
      </c>
      <c r="O334" s="327">
        <f>IF(K334&lt;1,"",'3'!$J$11)</f>
        <v>90</v>
      </c>
      <c r="P334" s="326">
        <f>'Basis-Tabelle-Samen'!N324</f>
        <v>89417</v>
      </c>
      <c r="Q334" s="323">
        <f>'Basis-Tabelle-Samen'!O324</f>
        <v>4055473894171</v>
      </c>
      <c r="R334" s="328">
        <f>'Basis-Tabelle-Samen'!P324</f>
        <v>3.75</v>
      </c>
      <c r="S334" s="326">
        <f>IF(R334&lt;1,"",'3'!$M$15)</f>
        <v>18</v>
      </c>
      <c r="T334" s="327">
        <f>IF(R334&lt;1,"",'3'!$N$11)</f>
        <v>72</v>
      </c>
      <c r="U334" s="326">
        <f>'Basis-Tabelle-Samen'!Q324</f>
        <v>59417</v>
      </c>
      <c r="V334" s="323">
        <f>'Basis-Tabelle-Samen'!R324</f>
        <v>4055473594170</v>
      </c>
      <c r="W334" s="324">
        <f>'Basis-Tabelle-Samen'!S324</f>
        <v>4.95</v>
      </c>
      <c r="X334" s="326">
        <f>IF(U334&lt;1,"",'3'!$Q$15)</f>
        <v>6</v>
      </c>
      <c r="Y334" s="327">
        <f>IF(U334&lt;1,"",'3'!$R$11)</f>
        <v>24</v>
      </c>
      <c r="Z334" s="326">
        <f>'Basis-Tabelle-Samen'!T324</f>
        <v>39417</v>
      </c>
      <c r="AA334" s="323">
        <f>'Basis-Tabelle-Samen'!U324</f>
        <v>4055473394176</v>
      </c>
      <c r="AB334" s="324">
        <f>'Basis-Tabelle-Samen'!V324</f>
        <v>6.75</v>
      </c>
      <c r="AC334" s="326">
        <f>IF(Z334&lt;1,"",'3'!$U$15)</f>
        <v>6</v>
      </c>
      <c r="AD334" s="327">
        <f>IF(Z334&lt;1,"",'3'!$V$11)</f>
        <v>24</v>
      </c>
      <c r="AE334" s="326">
        <f>'Basis-Tabelle-Samen'!W324</f>
        <v>69417</v>
      </c>
      <c r="AF334" s="323">
        <f>'Basis-Tabelle-Samen'!X324</f>
        <v>4055473694177</v>
      </c>
      <c r="AG334" s="324">
        <f>'Basis-Tabelle-Samen'!Y324</f>
        <v>2.95</v>
      </c>
      <c r="AH334" s="326">
        <f>IF(AE334&lt;1,"",'3'!$Y$15)</f>
        <v>8</v>
      </c>
      <c r="AI334" s="327">
        <f>IF(AE334&lt;1,"",'3'!$Z$11)</f>
        <v>64</v>
      </c>
      <c r="AJ334" s="315"/>
      <c r="AK334" s="316" t="str">
        <f>IF(G334&lt;1,"",
IF($C$1="Bulgarisch - BG",HYPERLINK(CONCATENATE("https://www.saflax.de/0-WVK-Retail/Bilder-Pictures/SAFLAX-",'Basis-Tabelle-Samen'!C324,"-",'Basis-Tabelle-Samen'!J324,"-seed-package-front-cr-bulgarian.jpg")),
IF($C$1="Dänisch - DK",HYPERLINK(CONCATENATE("https://www.saflax.de/0-WVK-Retail/Bilder-Pictures/SAFLAX-",'Basis-Tabelle-Samen'!C324,"-",'Basis-Tabelle-Samen'!J324,"-seed-package-front-cr-danish.jpg")),
IF($C$1="Deutsch - DE",HYPERLINK(CONCATENATE("https://www.saflax.de/0-WVK-Retail/Bilder-Pictures/SAFLAX-",'Basis-Tabelle-Samen'!C324,"-",'Basis-Tabelle-Samen'!J324,"-seed-package-front-cr-german.jpg")),
IF($C$1="Englisch - UK",HYPERLINK(CONCATENATE("https://www.saflax.de/0-WVK-Retail/Bilder-Pictures/SAFLAX-",'Basis-Tabelle-Samen'!C324,"-",'Basis-Tabelle-Samen'!J324,"-seed-package-front-cr-english.jpg")),
IF($C$1="Estnisch - EE",HYPERLINK(CONCATENATE("https://www.saflax.de/0-WVK-Retail/Bilder-Pictures/SAFLAX-",'Basis-Tabelle-Samen'!C324,"-",'Basis-Tabelle-Samen'!J324,"-seed-package-front-cr-estonian.jpg")),
IF($C$1="Finnisch - FI",HYPERLINK(CONCATENATE("https://www.saflax.de/0-WVK-Retail/Bilder-Pictures/SAFLAX-",'Basis-Tabelle-Samen'!C324,"-",'Basis-Tabelle-Samen'!J324,"-seed-package-front-cr-finnish.jpg")),
IF($C$1="Französisch - FR",HYPERLINK(CONCATENATE("https://www.saflax.de/0-WVK-Retail/Bilder-Pictures/SAFLAX-",'Basis-Tabelle-Samen'!C324,"-",'Basis-Tabelle-Samen'!J324,"-seed-package-front-cr-french.jpg")),
IF($C$1="Griechisch - GR",HYPERLINK(CONCATENATE("https://www.saflax.de/0-WVK-Retail/Bilder-Pictures/SAFLAX-",'Basis-Tabelle-Samen'!C324,"-",'Basis-Tabelle-Samen'!J324,"-seed-package-front-cr-greek.jpg")),
IF($C$1="Irisch - IE",HYPERLINK(CONCATENATE("https://www.saflax.de/0-WVK-Retail/Bilder-Pictures/SAFLAX-",'Basis-Tabelle-Samen'!C324,"-",'Basis-Tabelle-Samen'!J324,"-seed-package-front-cr-irish.jpg")),
IF($C$1="Isländisch - IS",HYPERLINK(CONCATENATE("https://www.saflax.de/0-WVK-Retail/Bilder-Pictures/SAFLAX-",'Basis-Tabelle-Samen'!C324,"-",'Basis-Tabelle-Samen'!J324,"-seed-package-front-cr-icelandic.jpg")),
IF($C$1="Italienisch - IT",HYPERLINK(CONCATENATE("https://www.saflax.de/0-WVK-Retail/Bilder-Pictures/SAFLAX-",'Basis-Tabelle-Samen'!C324,"-",'Basis-Tabelle-Samen'!J324,"-seed-package-front-cr-italian.jpg")),
IF($C$1="Japanisch - JP",HYPERLINK(CONCATENATE("https://www.saflax.de/0-WVK-Retail/Bilder-Pictures/SAFLAX-",'Basis-Tabelle-Samen'!C324,"-",'Basis-Tabelle-Samen'!J324,"-seed-package-front-cr-japanese.jpg")),
IF($C$1="Kroatisch - HR",HYPERLINK(CONCATENATE("https://www.saflax.de/0-WVK-Retail/Bilder-Pictures/SAFLAX-",'Basis-Tabelle-Samen'!C324,"-",'Basis-Tabelle-Samen'!J324,"-seed-package-front-cr-croatian.jpg")),
IF($C$1="Lettisch - LV",HYPERLINK(CONCATENATE("https://www.saflax.de/0-WVK-Retail/Bilder-Pictures/SAFLAX-",'Basis-Tabelle-Samen'!C324,"-",'Basis-Tabelle-Samen'!J324,"-seed-package-front-cr-latvian.jpg")),
IF($C$1="Litauisch - LT",HYPERLINK(CONCATENATE("https://www.saflax.de/0-WVK-Retail/Bilder-Pictures/SAFLAX-",'Basis-Tabelle-Samen'!C324,"-",'Basis-Tabelle-Samen'!J324,"-seed-package-front-cr-lithuanian.jpg")),
IF($C$1="Maltesisch - MT",HYPERLINK(CONCATENATE("https://www.saflax.de/0-WVK-Retail/Bilder-Pictures/SAFLAX-",'Basis-Tabelle-Samen'!C324,"-",'Basis-Tabelle-Samen'!J324,"-seed-package-front-cr-maltese.jpg")),
IF($C$1="Niederländisch - NL",HYPERLINK(CONCATENATE("https://www.saflax.de/0-WVK-Retail/Bilder-Pictures/SAFLAX-",'Basis-Tabelle-Samen'!C324,"-",'Basis-Tabelle-Samen'!J324,"-seed-package-front-cr-dutch.jpg")),
IF($C$1="Norwegisch - NO",HYPERLINK(CONCATENATE("https://www.saflax.de/0-WVK-Retail/Bilder-Pictures/SAFLAX-",'Basis-Tabelle-Samen'!C324,"-",'Basis-Tabelle-Samen'!J324,"-seed-package-front-cr-nowegian.jpg")),
IF($C$1="Polnisch - PL",HYPERLINK(CONCATENATE("https://www.saflax.de/0-WVK-Retail/Bilder-Pictures/SAFLAX-",'Basis-Tabelle-Samen'!C324,"-",'Basis-Tabelle-Samen'!J324,"-seed-package-front-cr-polish.jpg")),
IF($C$1="Portugiesisch - PT",HYPERLINK(CONCATENATE("https://www.saflax.de/0-WVK-Retail/Bilder-Pictures/SAFLAX-",'Basis-Tabelle-Samen'!C324,"-",'Basis-Tabelle-Samen'!J324,"-seed-package-front-cr-portuguese.jpg")),
IF($C$1="Rumänisch - RO",HYPERLINK(CONCATENATE("https://www.saflax.de/0-WVK-Retail/Bilder-Pictures/SAFLAX-",'Basis-Tabelle-Samen'!C324,"-",'Basis-Tabelle-Samen'!J324,"-seed-package-front-cr-romanian.jpg")),
IF($C$1="Schwedisch - SE",HYPERLINK(CONCATENATE("https://www.saflax.de/0-WVK-Retail/Bilder-Pictures/SAFLAX-",'Basis-Tabelle-Samen'!C324,"-",'Basis-Tabelle-Samen'!J324,"-seed-package-front-cr-swedish.jpg")),
IF($C$1="Slowakisch - SK",HYPERLINK(CONCATENATE("https://www.saflax.de/0-WVK-Retail/Bilder-Pictures/SAFLAX-",'Basis-Tabelle-Samen'!C324,"-",'Basis-Tabelle-Samen'!J324,"-seed-package-front-cr-slovak.jpg")),
IF($C$1="Slowenisch - SI",HYPERLINK(CONCATENATE("https://www.saflax.de/0-WVK-Retail/Bilder-Pictures/SAFLAX-",'Basis-Tabelle-Samen'!C324,"-",'Basis-Tabelle-Samen'!J324,"-seed-package-front-cr-slovenian.jpg")),
IF($C$1="Spanisch - ES",HYPERLINK(CONCATENATE("https://www.saflax.de/0-WVK-Retail/Bilder-Pictures/SAFLAX-",'Basis-Tabelle-Samen'!C324,"-",'Basis-Tabelle-Samen'!J324,"-seed-package-front-cr-spanish.jpg")),
IF($C$1="Tschechisch - CZ",HYPERLINK(CONCATENATE("https://www.saflax.de/0-WVK-Retail/Bilder-Pictures/SAFLAX-",'Basis-Tabelle-Samen'!C324,"-",'Basis-Tabelle-Samen'!J324,"-seed-package-front-cr-czech.jpg")),
IF($C$1="Türkisch - TR",HYPERLINK(CONCATENATE("https://www.saflax.de/0-WVK-Retail/Bilder-Pictures/SAFLAX-",'Basis-Tabelle-Samen'!C324,"-",'Basis-Tabelle-Samen'!J324,"-seed-package-front-cr-turkish.jpg")),
IF($C$1="Ungarisch - HU",HYPERLINK(CONCATENATE("https://www.saflax.de/0-WVK-Retail/Bilder-Pictures/SAFLAX-",'Basis-Tabelle-Samen'!C324,"-",'Basis-Tabelle-Samen'!J324,"-seed-package-front-cr-hungarian.jpg")),
" ACHTUNG")))))))))))))))))))))))))))))</f>
        <v>https://www.saflax.de/0-WVK-Retail/Bilder-Pictures/SAFLAX-19417-oreocereus-celsianus-seed-package-front-cr-english.jpg</v>
      </c>
      <c r="AL334" s="330" t="str">
        <f>IF(G334&lt;1,"",
IF($C$1="Bulgarisch - BG",HYPERLINK(CONCATENATE("https://www.saflax.de/0-WVK-Retail/Bilder-Pictures/SAFLAX-",'Basis-Tabelle-Samen'!C324,"-",'Basis-Tabelle-Samen'!J324,"-seed-package-back-cr-bulgarian.jpg")),
IF($C$1="Dänisch - DK",HYPERLINK(CONCATENATE("https://www.saflax.de/0-WVK-Retail/Bilder-Pictures/SAFLAX-",'Basis-Tabelle-Samen'!C324,"-",'Basis-Tabelle-Samen'!J324,"-seed-package-back-cr-danish.jpg")),
IF($C$1="Deutsch - DE",HYPERLINK(CONCATENATE("https://www.saflax.de/0-WVK-Retail/Bilder-Pictures/SAFLAX-",'Basis-Tabelle-Samen'!C324,"-",'Basis-Tabelle-Samen'!J324,"-seed-package-back-cr-german.jpg")),
IF($C$1="Englisch - UK",HYPERLINK(CONCATENATE("https://www.saflax.de/0-WVK-Retail/Bilder-Pictures/SAFLAX-",'Basis-Tabelle-Samen'!C324,"-",'Basis-Tabelle-Samen'!J324,"-seed-package-back-cr-english.jpg")),
IF($C$1="Estnisch - EE",HYPERLINK(CONCATENATE("https://www.saflax.de/0-WVK-Retail/Bilder-Pictures/SAFLAX-",'Basis-Tabelle-Samen'!C324,"-",'Basis-Tabelle-Samen'!J324,"-seed-package-back-cr-estonian.jpg")),
IF($C$1="Finnisch - FI",HYPERLINK(CONCATENATE("https://www.saflax.de/0-WVK-Retail/Bilder-Pictures/SAFLAX-",'Basis-Tabelle-Samen'!C324,"-",'Basis-Tabelle-Samen'!J324,"-seed-package-back-cr-finnish.jpg")),
IF($C$1="Französisch - FR",HYPERLINK(CONCATENATE("https://www.saflax.de/0-WVK-Retail/Bilder-Pictures/SAFLAX-",'Basis-Tabelle-Samen'!C324,"-",'Basis-Tabelle-Samen'!J324,"-seed-package-back-cr-french.jpg")),
IF($C$1="Griechisch - GR",HYPERLINK(CONCATENATE("https://www.saflax.de/0-WVK-Retail/Bilder-Pictures/SAFLAX-",'Basis-Tabelle-Samen'!C324,"-",'Basis-Tabelle-Samen'!J324,"-seed-package-back-cr-greek.jpg")),
IF($C$1="Irisch - IE",HYPERLINK(CONCATENATE("https://www.saflax.de/0-WVK-Retail/Bilder-Pictures/SAFLAX-",'Basis-Tabelle-Samen'!C324,"-",'Basis-Tabelle-Samen'!J324,"-seed-package-back-cr-irish.jpg")),
IF($C$1="Isländisch - IS",HYPERLINK(CONCATENATE("https://www.saflax.de/0-WVK-Retail/Bilder-Pictures/SAFLAX-",'Basis-Tabelle-Samen'!C324,"-",'Basis-Tabelle-Samen'!J324,"-seed-package-back-cr-icelandic.jpg")),
IF($C$1="Italienisch - IT",HYPERLINK(CONCATENATE("https://www.saflax.de/0-WVK-Retail/Bilder-Pictures/SAFLAX-",'Basis-Tabelle-Samen'!C324,"-",'Basis-Tabelle-Samen'!J324,"-seed-package-back-cr-italian.jpg")),
IF($C$1="Japanisch - JP",HYPERLINK(CONCATENATE("https://www.saflax.de/0-WVK-Retail/Bilder-Pictures/SAFLAX-",'Basis-Tabelle-Samen'!C324,"-",'Basis-Tabelle-Samen'!J324,"-seed-package-back-cr-japanese.jpg")),
IF($C$1="Kroatisch - HR",HYPERLINK(CONCATENATE("https://www.saflax.de/0-WVK-Retail/Bilder-Pictures/SAFLAX-",'Basis-Tabelle-Samen'!C324,"-",'Basis-Tabelle-Samen'!J324,"-seed-package-back-cr-croatian.jpg")),
IF($C$1="Lettisch - LV",HYPERLINK(CONCATENATE("https://www.saflax.de/0-WVK-Retail/Bilder-Pictures/SAFLAX-",'Basis-Tabelle-Samen'!C324,"-",'Basis-Tabelle-Samen'!J324,"-seed-package-back-cr-latvian.jpg")),
IF($C$1="Litauisch - LT",HYPERLINK(CONCATENATE("https://www.saflax.de/0-WVK-Retail/Bilder-Pictures/SAFLAX-",'Basis-Tabelle-Samen'!C324,"-",'Basis-Tabelle-Samen'!J324,"-seed-package-back-cr-lithuanian.jpg")),
IF($C$1="Maltesisch - MT",HYPERLINK(CONCATENATE("https://www.saflax.de/0-WVK-Retail/Bilder-Pictures/SAFLAX-",'Basis-Tabelle-Samen'!C324,"-",'Basis-Tabelle-Samen'!J324,"-seed-package-back-cr-maltese.jpg")),
IF($C$1="Niederländisch - NL",HYPERLINK(CONCATENATE("https://www.saflax.de/0-WVK-Retail/Bilder-Pictures/SAFLAX-",'Basis-Tabelle-Samen'!C324,"-",'Basis-Tabelle-Samen'!J324,"-seed-package-back-cr-dutch.jpg")),
IF($C$1="Norwegisch - NO",HYPERLINK(CONCATENATE("https://www.saflax.de/0-WVK-Retail/Bilder-Pictures/SAFLAX-",'Basis-Tabelle-Samen'!C324,"-",'Basis-Tabelle-Samen'!J324,"-seed-package-back-cr-nowegian.jpg")),
IF($C$1="Polnisch - PL",HYPERLINK(CONCATENATE("https://www.saflax.de/0-WVK-Retail/Bilder-Pictures/SAFLAX-",'Basis-Tabelle-Samen'!C324,"-",'Basis-Tabelle-Samen'!J324,"-seed-package-back-cr-polish.jpg")),
IF($C$1="Portugiesisch - PT",HYPERLINK(CONCATENATE("https://www.saflax.de/0-WVK-Retail/Bilder-Pictures/SAFLAX-",'Basis-Tabelle-Samen'!C324,"-",'Basis-Tabelle-Samen'!J324,"-seed-package-back-cr-portuguese.jpg")),
IF($C$1="Rumänisch - RO",HYPERLINK(CONCATENATE("https://www.saflax.de/0-WVK-Retail/Bilder-Pictures/SAFLAX-",'Basis-Tabelle-Samen'!C324,"-",'Basis-Tabelle-Samen'!J324,"-seed-package-back-cr-romanian.jpg")),
IF($C$1="Schwedisch - SE",HYPERLINK(CONCATENATE("https://www.saflax.de/0-WVK-Retail/Bilder-Pictures/SAFLAX-",'Basis-Tabelle-Samen'!C324,"-",'Basis-Tabelle-Samen'!J324,"-seed-package-back-cr-swedish.jpg")),
IF($C$1="Slowakisch - SK",HYPERLINK(CONCATENATE("https://www.saflax.de/0-WVK-Retail/Bilder-Pictures/SAFLAX-",'Basis-Tabelle-Samen'!C324,"-",'Basis-Tabelle-Samen'!J324,"-seed-package-back-cr-slovak.jpg")),
IF($C$1="Slowenisch - SI",HYPERLINK(CONCATENATE("https://www.saflax.de/0-WVK-Retail/Bilder-Pictures/SAFLAX-",'Basis-Tabelle-Samen'!C324,"-",'Basis-Tabelle-Samen'!J324,"-seed-package-back-cr-slovenian.jpg")),
IF($C$1="Spanisch - ES",HYPERLINK(CONCATENATE("https://www.saflax.de/0-WVK-Retail/Bilder-Pictures/SAFLAX-",'Basis-Tabelle-Samen'!C324,"-",'Basis-Tabelle-Samen'!J324,"-seed-package-back-cr-spanish.jpg")),
IF($C$1="Tschechisch - CZ",HYPERLINK(CONCATENATE("https://www.saflax.de/0-WVK-Retail/Bilder-Pictures/SAFLAX-",'Basis-Tabelle-Samen'!C324,"-",'Basis-Tabelle-Samen'!J324,"-seed-package-back-cr-czech.jpg")),
IF($C$1="Türkisch - TR",HYPERLINK(CONCATENATE("https://www.saflax.de/0-WVK-Retail/Bilder-Pictures/SAFLAX-",'Basis-Tabelle-Samen'!C324,"-",'Basis-Tabelle-Samen'!J324,"-seed-package-back-cr-turkish.jpg")),
IF($C$1="Ungarisch - HU",HYPERLINK(CONCATENATE("https://www.saflax.de/0-WVK-Retail/Bilder-Pictures/SAFLAX-",'Basis-Tabelle-Samen'!C324,"-",'Basis-Tabelle-Samen'!J324,"-seed-package-back-cr-hungarian.jpg")),
" ACHTUNG")))))))))))))))))))))))))))))</f>
        <v>https://www.saflax.de/0-WVK-Retail/Bilder-Pictures/SAFLAX-19417-oreocereus-celsianus-seed-package-back-cr-english.jpg</v>
      </c>
      <c r="AM334" s="330" t="str">
        <f>IF(H334&lt;1,"",
IF($C$1="Bulgarisch - BG",HYPERLINK(CONCATENATE("https://www.saflax.de/0-WVK-Retail/Bilder-Pictures/SAFLAX-",'Basis-Tabelle-Samen'!K324,"-",'Basis-Tabelle-Samen'!J324,"-garden-to-go-mini-bulgarian.jpg")),
IF($C$1="Dänisch - DK",HYPERLINK(CONCATENATE("https://www.saflax.de/0-WVK-Retail/Bilder-Pictures/SAFLAX-",'Basis-Tabelle-Samen'!K324,"-",'Basis-Tabelle-Samen'!J324,"-garden-to-go-mini-danish.jpg")),
IF($C$1="Deutsch - DE",HYPERLINK(CONCATENATE("https://www.saflax.de/0-WVK-Retail/Bilder-Pictures/SAFLAX-",'Basis-Tabelle-Samen'!K324,"-",'Basis-Tabelle-Samen'!J324,"-garden-to-go-mini-german.jpg")),
IF($C$1="Englisch - UK",HYPERLINK(CONCATENATE("https://www.saflax.de/0-WVK-Retail/Bilder-Pictures/SAFLAX-",'Basis-Tabelle-Samen'!K324,"-",'Basis-Tabelle-Samen'!J324,"-garden-to-go-mini-english.jpg")),
IF($C$1="Estnisch - EE",HYPERLINK(CONCATENATE("https://www.saflax.de/0-WVK-Retail/Bilder-Pictures/SAFLAX-",'Basis-Tabelle-Samen'!K324,"-",'Basis-Tabelle-Samen'!J324,"-garden-to-go-mini-estonian.jpg")),
IF($C$1="Finnisch - FI",HYPERLINK(CONCATENATE("https://www.saflax.de/0-WVK-Retail/Bilder-Pictures/SAFLAX-",'Basis-Tabelle-Samen'!K324,"-",'Basis-Tabelle-Samen'!J324,"-garden-to-go-mini-finnish.jpg")),
IF($C$1="Französisch - FR",HYPERLINK(CONCATENATE("https://www.saflax.de/0-WVK-Retail/Bilder-Pictures/SAFLAX-",'Basis-Tabelle-Samen'!K324,"-",'Basis-Tabelle-Samen'!J324,"-garden-to-go-mini-french.jpg")),
IF($C$1="Griechisch - GR",HYPERLINK(CONCATENATE("https://www.saflax.de/0-WVK-Retail/Bilder-Pictures/SAFLAX-",'Basis-Tabelle-Samen'!K324,"-",'Basis-Tabelle-Samen'!J324,"-garden-to-go-mini-greek.jpg")),
IF($C$1="Irisch - IE",HYPERLINK(CONCATENATE("https://www.saflax.de/0-WVK-Retail/Bilder-Pictures/SAFLAX-",'Basis-Tabelle-Samen'!K324,"-",'Basis-Tabelle-Samen'!J324,"-garden-to-go-mini-irish.jpg")),
IF($C$1="Isländisch - IS",HYPERLINK(CONCATENATE("https://www.saflax.de/0-WVK-Retail/Bilder-Pictures/SAFLAX-",'Basis-Tabelle-Samen'!K324,"-",'Basis-Tabelle-Samen'!J324,"-garden-to-go-mini-icelandic.jpg")),
IF($C$1="Italienisch - IT",HYPERLINK(CONCATENATE("https://www.saflax.de/0-WVK-Retail/Bilder-Pictures/SAFLAX-",'Basis-Tabelle-Samen'!K324,"-",'Basis-Tabelle-Samen'!J324,"-garden-to-go-mini-italian.jpg")),
IF($C$1="Japanisch - JP",HYPERLINK(CONCATENATE("https://www.saflax.de/0-WVK-Retail/Bilder-Pictures/SAFLAX-",'Basis-Tabelle-Samen'!K324,"-",'Basis-Tabelle-Samen'!J324,"-garden-to-go-mini-japanese.jpg")),
IF($C$1="Kroatisch - HR",HYPERLINK(CONCATENATE("https://www.saflax.de/0-WVK-Retail/Bilder-Pictures/SAFLAX-",'Basis-Tabelle-Samen'!K324,"-",'Basis-Tabelle-Samen'!J324,"-garden-to-go-mini-croatian.jpg")),
IF($C$1="Lettisch - LV",HYPERLINK(CONCATENATE("https://www.saflax.de/0-WVK-Retail/Bilder-Pictures/SAFLAX-",'Basis-Tabelle-Samen'!K324,"-",'Basis-Tabelle-Samen'!J324,"-garden-to-go-mini-latvian.jpg")),
IF($C$1="Litauisch - LT",HYPERLINK(CONCATENATE("https://www.saflax.de/0-WVK-Retail/Bilder-Pictures/SAFLAX-",'Basis-Tabelle-Samen'!K324,"-",'Basis-Tabelle-Samen'!J324,"-garden-to-go-mini-lithuanian.jpg")),
IF($C$1="Maltesisch - MT",HYPERLINK(CONCATENATE("https://www.saflax.de/0-WVK-Retail/Bilder-Pictures/SAFLAX-",'Basis-Tabelle-Samen'!K324,"-",'Basis-Tabelle-Samen'!J324,"-garden-to-go-mini-maltese.jpg")),
IF($C$1="Niederländisch - NL",HYPERLINK(CONCATENATE("https://www.saflax.de/0-WVK-Retail/Bilder-Pictures/SAFLAX-",'Basis-Tabelle-Samen'!K324,"-",'Basis-Tabelle-Samen'!J324,"-garden-to-go-mini-dutch.jpg")),
IF($C$1="Norwegisch - NO",HYPERLINK(CONCATENATE("https://www.saflax.de/0-WVK-Retail/Bilder-Pictures/SAFLAX-",'Basis-Tabelle-Samen'!K324,"-",'Basis-Tabelle-Samen'!J324,"-garden-to-go-mini-nowegian.jpg")),
IF($C$1="Polnisch - PL",HYPERLINK(CONCATENATE("https://www.saflax.de/0-WVK-Retail/Bilder-Pictures/SAFLAX-",'Basis-Tabelle-Samen'!K324,"-",'Basis-Tabelle-Samen'!J324,"-garden-to-go-mini-polish.jpg")),
IF($C$1="Portugiesisch - PT",HYPERLINK(CONCATENATE("https://www.saflax.de/0-WVK-Retail/Bilder-Pictures/SAFLAX-",'Basis-Tabelle-Samen'!K324,"-",'Basis-Tabelle-Samen'!J324,"-garden-to-go-mini-portuguese.jpg")),
IF($C$1="Rumänisch - RO",HYPERLINK(CONCATENATE("https://www.saflax.de/0-WVK-Retail/Bilder-Pictures/SAFLAX-",'Basis-Tabelle-Samen'!K324,"-",'Basis-Tabelle-Samen'!J324,"-garden-to-go-mini-romanian.jpg")),
IF($C$1="Schwedisch - SE",HYPERLINK(CONCATENATE("https://www.saflax.de/0-WVK-Retail/Bilder-Pictures/SAFLAX-",'Basis-Tabelle-Samen'!K324,"-",'Basis-Tabelle-Samen'!J324,"-garden-to-go-mini-swedish.jpg")),
IF($C$1="Slowakisch - SK",HYPERLINK(CONCATENATE("https://www.saflax.de/0-WVK-Retail/Bilder-Pictures/SAFLAX-",'Basis-Tabelle-Samen'!K324,"-",'Basis-Tabelle-Samen'!J324,"-garden-to-go-mini-slovak.jpg")),
IF($C$1="Slowenisch - SI",HYPERLINK(CONCATENATE("https://www.saflax.de/0-WVK-Retail/Bilder-Pictures/SAFLAX-",'Basis-Tabelle-Samen'!K324,"-",'Basis-Tabelle-Samen'!J324,"-garden-to-go-mini-slovenian.jpg")),
IF($C$1="Spanisch - ES",HYPERLINK(CONCATENATE("https://www.saflax.de/0-WVK-Retail/Bilder-Pictures/SAFLAX-",'Basis-Tabelle-Samen'!K324,"-",'Basis-Tabelle-Samen'!J324,"-garden-to-go-mini-spanish.jpg")),
IF($C$1="Tschechisch - CZ",HYPERLINK(CONCATENATE("https://www.saflax.de/0-WVK-Retail/Bilder-Pictures/SAFLAX-",'Basis-Tabelle-Samen'!K324,"-",'Basis-Tabelle-Samen'!J324,"-garden-to-go-mini-czech.jpg")),
IF($C$1="Türkisch - TR",HYPERLINK(CONCATENATE("https://www.saflax.de/0-WVK-Retail/Bilder-Pictures/SAFLAX-",'Basis-Tabelle-Samen'!K324,"-",'Basis-Tabelle-Samen'!J324,"-garden-to-go-mini-turkish.jpg")),
IF($C$1="Ungarisch - HU",HYPERLINK(CONCATENATE("https://www.saflax.de/0-WVK-Retail/Bilder-Pictures/SAFLAX-",'Basis-Tabelle-Samen'!K324,"-",'Basis-Tabelle-Samen'!J324,"-garden-to-go-mini-hungarian.jpg")),
" ACHTUNG")))))))))))))))))))))))))))))</f>
        <v>https://www.saflax.de/0-WVK-Retail/Bilder-Pictures/SAFLAX-79417-oreocereus-celsianus-garden-to-go-mini-english.jpg</v>
      </c>
      <c r="AN334" s="330" t="str">
        <f>IF(I334&lt;1,"",
IF($C$1="Bulgarisch - BG",HYPERLINK(CONCATENATE("https://www.saflax.de/0-WVK-Retail/Bilder-Pictures/SAFLAX-",'Basis-Tabelle-Samen'!N324,"-",'Basis-Tabelle-Samen'!J324,"-garden-to-go-lite-bulgarian.jpg")),
IF($C$1="Dänisch - DK",HYPERLINK(CONCATENATE("https://www.saflax.de/0-WVK-Retail/Bilder-Pictures/SAFLAX-",'Basis-Tabelle-Samen'!N324,"-",'Basis-Tabelle-Samen'!J324,"-garden-to-go-lite-danish.jpg")),
IF($C$1="Deutsch - DE",HYPERLINK(CONCATENATE("https://www.saflax.de/0-WVK-Retail/Bilder-Pictures/SAFLAX-",'Basis-Tabelle-Samen'!N324,"-",'Basis-Tabelle-Samen'!J324,"-garden-to-go-lite-german.jpg")),
IF($C$1="Englisch - UK",HYPERLINK(CONCATENATE("https://www.saflax.de/0-WVK-Retail/Bilder-Pictures/SAFLAX-",'Basis-Tabelle-Samen'!N324,"-",'Basis-Tabelle-Samen'!J324,"-garden-to-go-lite-english.jpg")),
IF($C$1="Estnisch - EE",HYPERLINK(CONCATENATE("https://www.saflax.de/0-WVK-Retail/Bilder-Pictures/SAFLAX-",'Basis-Tabelle-Samen'!N324,"-",'Basis-Tabelle-Samen'!J324,"-garden-to-go-lite-estonian.jpg")),
IF($C$1="Finnisch - FI",HYPERLINK(CONCATENATE("https://www.saflax.de/0-WVK-Retail/Bilder-Pictures/SAFLAX-",'Basis-Tabelle-Samen'!N324,"-",'Basis-Tabelle-Samen'!J324,"-garden-to-go-lite-finnish.jpg")),
IF($C$1="Französisch - FR",HYPERLINK(CONCATENATE("https://www.saflax.de/0-WVK-Retail/Bilder-Pictures/SAFLAX-",'Basis-Tabelle-Samen'!N324,"-",'Basis-Tabelle-Samen'!J324,"-garden-to-go-lite-french.jpg")),
IF($C$1="Griechisch - GR",HYPERLINK(CONCATENATE("https://www.saflax.de/0-WVK-Retail/Bilder-Pictures/SAFLAX-",'Basis-Tabelle-Samen'!N324,"-",'Basis-Tabelle-Samen'!J324,"-garden-to-go-lite-greek.jpg")),
IF($C$1="Irisch - IE",HYPERLINK(CONCATENATE("https://www.saflax.de/0-WVK-Retail/Bilder-Pictures/SAFLAX-",'Basis-Tabelle-Samen'!N324,"-",'Basis-Tabelle-Samen'!J324,"-garden-to-go-lite-irish.jpg")),
IF($C$1="Isländisch - IS",HYPERLINK(CONCATENATE("https://www.saflax.de/0-WVK-Retail/Bilder-Pictures/SAFLAX-",'Basis-Tabelle-Samen'!N324,"-",'Basis-Tabelle-Samen'!J324,"-garden-to-go-lite-icelandic.jpg")),
IF($C$1="Italienisch - IT",HYPERLINK(CONCATENATE("https://www.saflax.de/0-WVK-Retail/Bilder-Pictures/SAFLAX-",'Basis-Tabelle-Samen'!N324,"-",'Basis-Tabelle-Samen'!J324,"-garden-to-go-lite-italian.jpg")),
IF($C$1="Japanisch - JP",HYPERLINK(CONCATENATE("https://www.saflax.de/0-WVK-Retail/Bilder-Pictures/SAFLAX-",'Basis-Tabelle-Samen'!N324,"-",'Basis-Tabelle-Samen'!J324,"-garden-to-go-lite-japanese.jpg")),
IF($C$1="Kroatisch - HR",HYPERLINK(CONCATENATE("https://www.saflax.de/0-WVK-Retail/Bilder-Pictures/SAFLAX-",'Basis-Tabelle-Samen'!N324,"-",'Basis-Tabelle-Samen'!J324,"-garden-to-go-lite-croatian.jpg")),
IF($C$1="Lettisch - LV",HYPERLINK(CONCATENATE("https://www.saflax.de/0-WVK-Retail/Bilder-Pictures/SAFLAX-",'Basis-Tabelle-Samen'!N324,"-",'Basis-Tabelle-Samen'!J324,"-garden-to-go-lite-latvian.jpg")),
IF($C$1="Litauisch - LT",HYPERLINK(CONCATENATE("https://www.saflax.de/0-WVK-Retail/Bilder-Pictures/SAFLAX-",'Basis-Tabelle-Samen'!N324,"-",'Basis-Tabelle-Samen'!J324,"-garden-to-go-lite-lithuanian.jpg")),
IF($C$1="Maltesisch - MT",HYPERLINK(CONCATENATE("https://www.saflax.de/0-WVK-Retail/Bilder-Pictures/SAFLAX-",'Basis-Tabelle-Samen'!N324,"-",'Basis-Tabelle-Samen'!J324,"-garden-to-go-lite-maltese.jpg")),
IF($C$1="Niederländisch - NL",HYPERLINK(CONCATENATE("https://www.saflax.de/0-WVK-Retail/Bilder-Pictures/SAFLAX-",'Basis-Tabelle-Samen'!N324,"-",'Basis-Tabelle-Samen'!J324,"-garden-to-go-lite-dutch.jpg")),
IF($C$1="Norwegisch - NO",HYPERLINK(CONCATENATE("https://www.saflax.de/0-WVK-Retail/Bilder-Pictures/SAFLAX-",'Basis-Tabelle-Samen'!N324,"-",'Basis-Tabelle-Samen'!J324,"-garden-to-go-lite-nowegian.jpg")),
IF($C$1="Polnisch - PL",HYPERLINK(CONCATENATE("https://www.saflax.de/0-WVK-Retail/Bilder-Pictures/SAFLAX-",'Basis-Tabelle-Samen'!N324,"-",'Basis-Tabelle-Samen'!J324,"-garden-to-go-lite-polish.jpg")),
IF($C$1="Portugiesisch - PT",HYPERLINK(CONCATENATE("https://www.saflax.de/0-WVK-Retail/Bilder-Pictures/SAFLAX-",'Basis-Tabelle-Samen'!N324,"-",'Basis-Tabelle-Samen'!J324,"-garden-to-go-lite-portuguese.jpg")),
IF($C$1="Rumänisch - RO",HYPERLINK(CONCATENATE("https://www.saflax.de/0-WVK-Retail/Bilder-Pictures/SAFLAX-",'Basis-Tabelle-Samen'!N324,"-",'Basis-Tabelle-Samen'!J324,"-garden-to-go-lite-romanian.jpg")),
IF($C$1="Schwedisch - SE",HYPERLINK(CONCATENATE("https://www.saflax.de/0-WVK-Retail/Bilder-Pictures/SAFLAX-",'Basis-Tabelle-Samen'!N324,"-",'Basis-Tabelle-Samen'!J324,"-garden-to-go-lite-swedish.jpg")),
IF($C$1="Slowakisch - SK",HYPERLINK(CONCATENATE("https://www.saflax.de/0-WVK-Retail/Bilder-Pictures/SAFLAX-",'Basis-Tabelle-Samen'!N324,"-",'Basis-Tabelle-Samen'!J324,"-garden-to-go-lite-slovak.jpg")),
IF($C$1="Slowenisch - SI",HYPERLINK(CONCATENATE("https://www.saflax.de/0-WVK-Retail/Bilder-Pictures/SAFLAX-",'Basis-Tabelle-Samen'!N324,"-",'Basis-Tabelle-Samen'!J324,"-garden-to-go-lite-slovenian.jpg")),
IF($C$1="Spanisch - ES",HYPERLINK(CONCATENATE("https://www.saflax.de/0-WVK-Retail/Bilder-Pictures/SAFLAX-",'Basis-Tabelle-Samen'!N324,"-",'Basis-Tabelle-Samen'!J324,"-garden-to-go-lite-spanish.jpg")),
IF($C$1="Tschechisch - CZ",HYPERLINK(CONCATENATE("https://www.saflax.de/0-WVK-Retail/Bilder-Pictures/SAFLAX-",'Basis-Tabelle-Samen'!N324,"-",'Basis-Tabelle-Samen'!J324,"-garden-to-go-lite-czech.jpg")),
IF($C$1="Türkisch - TR",HYPERLINK(CONCATENATE("https://www.saflax.de/0-WVK-Retail/Bilder-Pictures/SAFLAX-",'Basis-Tabelle-Samen'!N324,"-",'Basis-Tabelle-Samen'!J324,"-garden-to-go-lite-turkish.jpg")),
IF($C$1="Ungarisch - HU",HYPERLINK(CONCATENATE("https://www.saflax.de/0-WVK-Retail/Bilder-Pictures/SAFLAX-",'Basis-Tabelle-Samen'!N324,"-",'Basis-Tabelle-Samen'!J324,"-garden-to-go-lite-hungarian.jpg")),
" ACHTUNG")))))))))))))))))))))))))))))</f>
        <v>https://www.saflax.de/0-WVK-Retail/Bilder-Pictures/SAFLAX-89417-oreocereus-celsianus-garden-to-go-lite-english.jpg</v>
      </c>
      <c r="AO334" s="330" t="str">
        <f>IF(J334&lt;1,"",
IF($C$1="Bulgarisch - BG",HYPERLINK(CONCATENATE("https://www.saflax.de/0-WVK-Retail/Bilder-Pictures/SAFLAX-",'Basis-Tabelle-Samen'!Q324,"-",'Basis-Tabelle-Samen'!J324,"-garden-to-go-bulgarian.jpg")),
IF($C$1="Dänisch - DK",HYPERLINK(CONCATENATE("https://www.saflax.de/0-WVK-Retail/Bilder-Pictures/SAFLAX-",'Basis-Tabelle-Samen'!Q324,"-",'Basis-Tabelle-Samen'!J324,"-garden-to-go-danish.jpg")),
IF($C$1="Deutsch - DE",HYPERLINK(CONCATENATE("https://www.saflax.de/0-WVK-Retail/Bilder-Pictures/SAFLAX-",'Basis-Tabelle-Samen'!Q324,"-",'Basis-Tabelle-Samen'!J324,"-garden-to-go-german.jpg")),
IF($C$1="Englisch - UK",HYPERLINK(CONCATENATE("https://www.saflax.de/0-WVK-Retail/Bilder-Pictures/SAFLAX-",'Basis-Tabelle-Samen'!Q324,"-",'Basis-Tabelle-Samen'!J324,"-garden-to-go-english.jpg")),
IF($C$1="Estnisch - EE",HYPERLINK(CONCATENATE("https://www.saflax.de/0-WVK-Retail/Bilder-Pictures/SAFLAX-",'Basis-Tabelle-Samen'!Q324,"-",'Basis-Tabelle-Samen'!J324,"-garden-to-go-estonian.jpg")),
IF($C$1="Finnisch - FI",HYPERLINK(CONCATENATE("https://www.saflax.de/0-WVK-Retail/Bilder-Pictures/SAFLAX-",'Basis-Tabelle-Samen'!Q324,"-",'Basis-Tabelle-Samen'!J324,"-garden-to-go-finnish.jpg")),
IF($C$1="Französisch - FR",HYPERLINK(CONCATENATE("https://www.saflax.de/0-WVK-Retail/Bilder-Pictures/SAFLAX-",'Basis-Tabelle-Samen'!Q324,"-",'Basis-Tabelle-Samen'!J324,"-garden-to-go-french.jpg")),
IF($C$1="Griechisch - GR",HYPERLINK(CONCATENATE("https://www.saflax.de/0-WVK-Retail/Bilder-Pictures/SAFLAX-",'Basis-Tabelle-Samen'!Q324,"-",'Basis-Tabelle-Samen'!J324,"-garden-to-go-greek.jpg")),
IF($C$1="Irisch - IE",HYPERLINK(CONCATENATE("https://www.saflax.de/0-WVK-Retail/Bilder-Pictures/SAFLAX-",'Basis-Tabelle-Samen'!Q324,"-",'Basis-Tabelle-Samen'!J324,"-garden-to-go-irish.jpg")),
IF($C$1="Isländisch - IS",HYPERLINK(CONCATENATE("https://www.saflax.de/0-WVK-Retail/Bilder-Pictures/SAFLAX-",'Basis-Tabelle-Samen'!Q324,"-",'Basis-Tabelle-Samen'!J324,"-garden-to-go-icelandic.jpg")),
IF($C$1="Italienisch - IT",HYPERLINK(CONCATENATE("https://www.saflax.de/0-WVK-Retail/Bilder-Pictures/SAFLAX-",'Basis-Tabelle-Samen'!Q324,"-",'Basis-Tabelle-Samen'!J324,"-garden-to-go-italian.jpg")),
IF($C$1="Japanisch - JP",HYPERLINK(CONCATENATE("https://www.saflax.de/0-WVK-Retail/Bilder-Pictures/SAFLAX-",'Basis-Tabelle-Samen'!Q324,"-",'Basis-Tabelle-Samen'!J324,"-garden-to-go-japanese.jpg")),
IF($C$1="Kroatisch - HR",HYPERLINK(CONCATENATE("https://www.saflax.de/0-WVK-Retail/Bilder-Pictures/SAFLAX-",'Basis-Tabelle-Samen'!Q324,"-",'Basis-Tabelle-Samen'!J324,"-garden-to-go-croatian.jpg")),
IF($C$1="Lettisch - LV",HYPERLINK(CONCATENATE("https://www.saflax.de/0-WVK-Retail/Bilder-Pictures/SAFLAX-",'Basis-Tabelle-Samen'!Q324,"-",'Basis-Tabelle-Samen'!J324,"-garden-to-go-latvian.jpg")),
IF($C$1="Litauisch - LT",HYPERLINK(CONCATENATE("https://www.saflax.de/0-WVK-Retail/Bilder-Pictures/SAFLAX-",'Basis-Tabelle-Samen'!Q324,"-",'Basis-Tabelle-Samen'!J324,"-garden-to-go-lithuanian.jpg")),
IF($C$1="Maltesisch - MT",HYPERLINK(CONCATENATE("https://www.saflax.de/0-WVK-Retail/Bilder-Pictures/SAFLAX-",'Basis-Tabelle-Samen'!Q324,"-",'Basis-Tabelle-Samen'!J324,"-garden-to-go-maltese.jpg")),
IF($C$1="Niederländisch - NL",HYPERLINK(CONCATENATE("https://www.saflax.de/0-WVK-Retail/Bilder-Pictures/SAFLAX-",'Basis-Tabelle-Samen'!Q324,"-",'Basis-Tabelle-Samen'!J324,"-garden-to-go-dutch.jpg")),
IF($C$1="Norwegisch - NO",HYPERLINK(CONCATENATE("https://www.saflax.de/0-WVK-Retail/Bilder-Pictures/SAFLAX-",'Basis-Tabelle-Samen'!Q324,"-",'Basis-Tabelle-Samen'!J324,"-garden-to-go-nowegian.jpg")),
IF($C$1="Polnisch - PL",HYPERLINK(CONCATENATE("https://www.saflax.de/0-WVK-Retail/Bilder-Pictures/SAFLAX-",'Basis-Tabelle-Samen'!Q324,"-",'Basis-Tabelle-Samen'!J324,"-garden-to-go-polish.jpg")),
IF($C$1="Portugiesisch - PT",HYPERLINK(CONCATENATE("https://www.saflax.de/0-WVK-Retail/Bilder-Pictures/SAFLAX-",'Basis-Tabelle-Samen'!Q324,"-",'Basis-Tabelle-Samen'!J324,"-garden-to-go-portuguese.jpg")),
IF($C$1="Rumänisch - RO",HYPERLINK(CONCATENATE("https://www.saflax.de/0-WVK-Retail/Bilder-Pictures/SAFLAX-",'Basis-Tabelle-Samen'!Q324,"-",'Basis-Tabelle-Samen'!J324,"-garden-to-go-romanian.jpg")),
IF($C$1="Schwedisch - SE",HYPERLINK(CONCATENATE("https://www.saflax.de/0-WVK-Retail/Bilder-Pictures/SAFLAX-",'Basis-Tabelle-Samen'!Q324,"-",'Basis-Tabelle-Samen'!J324,"-garden-to-go-swedish.jpg")),
IF($C$1="Slowakisch - SK",HYPERLINK(CONCATENATE("https://www.saflax.de/0-WVK-Retail/Bilder-Pictures/SAFLAX-",'Basis-Tabelle-Samen'!Q324,"-",'Basis-Tabelle-Samen'!J324,"-garden-to-go-slovak.jpg")),
IF($C$1="Slowenisch - SI",HYPERLINK(CONCATENATE("https://www.saflax.de/0-WVK-Retail/Bilder-Pictures/SAFLAX-",'Basis-Tabelle-Samen'!Q324,"-",'Basis-Tabelle-Samen'!J324,"-garden-to-go-slovenian.jpg")),
IF($C$1="Spanisch - ES",HYPERLINK(CONCATENATE("https://www.saflax.de/0-WVK-Retail/Bilder-Pictures/SAFLAX-",'Basis-Tabelle-Samen'!Q324,"-",'Basis-Tabelle-Samen'!J324,"-garden-to-go-spanish.jpg")),
IF($C$1="Tschechisch - CZ",HYPERLINK(CONCATENATE("https://www.saflax.de/0-WVK-Retail/Bilder-Pictures/SAFLAX-",'Basis-Tabelle-Samen'!Q324,"-",'Basis-Tabelle-Samen'!J324,"-garden-to-go-czech.jpg")),
IF($C$1="Türkisch - TR",HYPERLINK(CONCATENATE("https://www.saflax.de/0-WVK-Retail/Bilder-Pictures/SAFLAX-",'Basis-Tabelle-Samen'!Q324,"-",'Basis-Tabelle-Samen'!J324,"-garden-to-go-turkish.jpg")),
IF($C$1="Ungarisch - HU",HYPERLINK(CONCATENATE("https://www.saflax.de/0-WVK-Retail/Bilder-Pictures/SAFLAX-",'Basis-Tabelle-Samen'!Q324,"-",'Basis-Tabelle-Samen'!J324,"-garden-to-go-hungarian.jpg")),
" ACHTUNG")))))))))))))))))))))))))))))</f>
        <v>https://www.saflax.de/0-WVK-Retail/Bilder-Pictures/SAFLAX-59417-oreocereus-celsianus-garden-to-go-english.jpg</v>
      </c>
      <c r="AP334" s="330" t="str">
        <f>IF(K334&lt;1,"",
IF($C$1="Bulgarisch - BG",HYPERLINK(CONCATENATE("https://www.saflax.de/0-WVK-Retail/Bilder-Pictures/SAFLAX-",'Basis-Tabelle-Samen'!T324,"-",'Basis-Tabelle-Samen'!J324,"-cultivation-set-bulgarian.jpg")),
IF($C$1="Dänisch - DK",HYPERLINK(CONCATENATE("https://www.saflax.de/0-WVK-Retail/Bilder-Pictures/SAFLAX-",'Basis-Tabelle-Samen'!T324,"-",'Basis-Tabelle-Samen'!J324,"-cultivation-set-danish.jpg")),
IF($C$1="Deutsch - DE",HYPERLINK(CONCATENATE("https://www.saflax.de/0-WVK-Retail/Bilder-Pictures/SAFLAX-",'Basis-Tabelle-Samen'!T324,"-",'Basis-Tabelle-Samen'!J324,"-cultivation-set-german.jpg")),
IF($C$1="Englisch - UK",HYPERLINK(CONCATENATE("https://www.saflax.de/0-WVK-Retail/Bilder-Pictures/SAFLAX-",'Basis-Tabelle-Samen'!T324,"-",'Basis-Tabelle-Samen'!J324,"-cultivation-set-english.jpg")),
IF($C$1="Estnisch - EE",HYPERLINK(CONCATENATE("https://www.saflax.de/0-WVK-Retail/Bilder-Pictures/SAFLAX-",'Basis-Tabelle-Samen'!T324,"-",'Basis-Tabelle-Samen'!J324,"-cultivation-set-estonian.jpg")),
IF($C$1="Finnisch - FI",HYPERLINK(CONCATENATE("https://www.saflax.de/0-WVK-Retail/Bilder-Pictures/SAFLAX-",'Basis-Tabelle-Samen'!T324,"-",'Basis-Tabelle-Samen'!J324,"-cultivation-set-finnish.jpg")),
IF($C$1="Französisch - FR",HYPERLINK(CONCATENATE("https://www.saflax.de/0-WVK-Retail/Bilder-Pictures/SAFLAX-",'Basis-Tabelle-Samen'!T324,"-",'Basis-Tabelle-Samen'!J324,"-cultivation-set-french.jpg")),
IF($C$1="Griechisch - GR",HYPERLINK(CONCATENATE("https://www.saflax.de/0-WVK-Retail/Bilder-Pictures/SAFLAX-",'Basis-Tabelle-Samen'!T324,"-",'Basis-Tabelle-Samen'!J324,"-cultivation-set-greek.jpg")),
IF($C$1="Irisch - IE",HYPERLINK(CONCATENATE("https://www.saflax.de/0-WVK-Retail/Bilder-Pictures/SAFLAX-",'Basis-Tabelle-Samen'!T324,"-",'Basis-Tabelle-Samen'!J324,"-cultivation-set-irish.jpg")),
IF($C$1="Isländisch - IS",HYPERLINK(CONCATENATE("https://www.saflax.de/0-WVK-Retail/Bilder-Pictures/SAFLAX-",'Basis-Tabelle-Samen'!T324,"-",'Basis-Tabelle-Samen'!J324,"-cultivation-set-icelandic.jpg")),
IF($C$1="Italienisch - IT",HYPERLINK(CONCATENATE("https://www.saflax.de/0-WVK-Retail/Bilder-Pictures/SAFLAX-",'Basis-Tabelle-Samen'!T324,"-",'Basis-Tabelle-Samen'!J324,"-cultivation-set-italian.jpg")),
IF($C$1="Japanisch - JP",HYPERLINK(CONCATENATE("https://www.saflax.de/0-WVK-Retail/Bilder-Pictures/SAFLAX-",'Basis-Tabelle-Samen'!T324,"-",'Basis-Tabelle-Samen'!J324,"-cultivation-set-japanese.jpg")),
IF($C$1="Kroatisch - HR",HYPERLINK(CONCATENATE("https://www.saflax.de/0-WVK-Retail/Bilder-Pictures/SAFLAX-",'Basis-Tabelle-Samen'!T324,"-",'Basis-Tabelle-Samen'!J324,"-cultivation-set-croatian.jpg")),
IF($C$1="Lettisch - LV",HYPERLINK(CONCATENATE("https://www.saflax.de/0-WVK-Retail/Bilder-Pictures/SAFLAX-",'Basis-Tabelle-Samen'!T324,"-",'Basis-Tabelle-Samen'!J324,"-cultivation-set-latvian.jpg")),
IF($C$1="Litauisch - LT",HYPERLINK(CONCATENATE("https://www.saflax.de/0-WVK-Retail/Bilder-Pictures/SAFLAX-",'Basis-Tabelle-Samen'!T324,"-",'Basis-Tabelle-Samen'!J324,"-cultivation-set-lithuanian.jpg")),
IF($C$1="Maltesisch - MT",HYPERLINK(CONCATENATE("https://www.saflax.de/0-WVK-Retail/Bilder-Pictures/SAFLAX-",'Basis-Tabelle-Samen'!T324,"-",'Basis-Tabelle-Samen'!J324,"-cultivation-set-maltese.jpg")),
IF($C$1="Niederländisch - NL",HYPERLINK(CONCATENATE("https://www.saflax.de/0-WVK-Retail/Bilder-Pictures/SAFLAX-",'Basis-Tabelle-Samen'!T324,"-",'Basis-Tabelle-Samen'!J324,"-cultivation-set-dutch.jpg")),
IF($C$1="Norwegisch - NO",HYPERLINK(CONCATENATE("https://www.saflax.de/0-WVK-Retail/Bilder-Pictures/SAFLAX-",'Basis-Tabelle-Samen'!T324,"-",'Basis-Tabelle-Samen'!J324,"-cultivation-set-nowegian.jpg")),
IF($C$1="Polnisch - PL",HYPERLINK(CONCATENATE("https://www.saflax.de/0-WVK-Retail/Bilder-Pictures/SAFLAX-",'Basis-Tabelle-Samen'!T324,"-",'Basis-Tabelle-Samen'!J324,"-cultivation-set-polish.jpg")),
IF($C$1="Portugiesisch - PT",HYPERLINK(CONCATENATE("https://www.saflax.de/0-WVK-Retail/Bilder-Pictures/SAFLAX-",'Basis-Tabelle-Samen'!T324,"-",'Basis-Tabelle-Samen'!J324,"-cultivation-set-portuguese.jpg")),
IF($C$1="Rumänisch - RO",HYPERLINK(CONCATENATE("https://www.saflax.de/0-WVK-Retail/Bilder-Pictures/SAFLAX-",'Basis-Tabelle-Samen'!T324,"-",'Basis-Tabelle-Samen'!J324,"-cultivation-set-romanian.jpg")),
IF($C$1="Schwedisch - SE",HYPERLINK(CONCATENATE("https://www.saflax.de/0-WVK-Retail/Bilder-Pictures/SAFLAX-",'Basis-Tabelle-Samen'!T324,"-",'Basis-Tabelle-Samen'!J324,"-cultivation-set-swedish.jpg")),
IF($C$1="Slowakisch - SK",HYPERLINK(CONCATENATE("https://www.saflax.de/0-WVK-Retail/Bilder-Pictures/SAFLAX-",'Basis-Tabelle-Samen'!T324,"-",'Basis-Tabelle-Samen'!J324,"-cultivation-set-slovak.jpg")),
IF($C$1="Slowenisch - SI",HYPERLINK(CONCATENATE("https://www.saflax.de/0-WVK-Retail/Bilder-Pictures/SAFLAX-",'Basis-Tabelle-Samen'!T324,"-",'Basis-Tabelle-Samen'!J324,"-cultivation-set-slovenian.jpg")),
IF($C$1="Spanisch - ES",HYPERLINK(CONCATENATE("https://www.saflax.de/0-WVK-Retail/Bilder-Pictures/SAFLAX-",'Basis-Tabelle-Samen'!T324,"-",'Basis-Tabelle-Samen'!J324,"-cultivation-set-spanish.jpg")),
IF($C$1="Tschechisch - CZ",HYPERLINK(CONCATENATE("https://www.saflax.de/0-WVK-Retail/Bilder-Pictures/SAFLAX-",'Basis-Tabelle-Samen'!T324,"-",'Basis-Tabelle-Samen'!J324,"-cultivation-set-czech.jpg")),
IF($C$1="Türkisch - TR",HYPERLINK(CONCATENATE("https://www.saflax.de/0-WVK-Retail/Bilder-Pictures/SAFLAX-",'Basis-Tabelle-Samen'!T324,"-",'Basis-Tabelle-Samen'!J324,"-cultivation-set-turkish.jpg")),
IF($C$1="Ungarisch - HU",HYPERLINK(CONCATENATE("https://www.saflax.de/0-WVK-Retail/Bilder-Pictures/SAFLAX-",'Basis-Tabelle-Samen'!T324,"-",'Basis-Tabelle-Samen'!J324,"-cultivation-set-hungarian.jpg")),
" ACHTUNG")))))))))))))))))))))))))))))</f>
        <v>https://www.saflax.de/0-WVK-Retail/Bilder-Pictures/SAFLAX-39417-oreocereus-celsianus-cultivation-set-english.jpg</v>
      </c>
      <c r="AQ334" s="330" t="str">
        <f>IF(L334&lt;1,"",
IF($C$1="Bulgarisch - BG",HYPERLINK(CONCATENATE("https://www.saflax.de/0-WVK-Retail/Bilder-Pictures/SAFLAX-",'Basis-Tabelle-Samen'!W324,"-",'Basis-Tabelle-Samen'!J324,"-garden-in-the-bag-bulgarian.jpg")),
IF($C$1="Dänisch - DK",HYPERLINK(CONCATENATE("https://www.saflax.de/0-WVK-Retail/Bilder-Pictures/SAFLAX-",'Basis-Tabelle-Samen'!W324,"-",'Basis-Tabelle-Samen'!J324,"-garden-in-the-bag-danish.jpg")),
IF($C$1="Deutsch - DE",HYPERLINK(CONCATENATE("https://www.saflax.de/0-WVK-Retail/Bilder-Pictures/SAFLAX-",'Basis-Tabelle-Samen'!W324,"-",'Basis-Tabelle-Samen'!J324,"-garden-in-the-bag-german.jpg")),
IF($C$1="Englisch - UK",HYPERLINK(CONCATENATE("https://www.saflax.de/0-WVK-Retail/Bilder-Pictures/SAFLAX-",'Basis-Tabelle-Samen'!W324,"-",'Basis-Tabelle-Samen'!J324,"-garden-in-the-bag-english.jpg")),
IF($C$1="Estnisch - EE",HYPERLINK(CONCATENATE("https://www.saflax.de/0-WVK-Retail/Bilder-Pictures/SAFLAX-",'Basis-Tabelle-Samen'!W324,"-",'Basis-Tabelle-Samen'!J324,"-garden-in-the-bag-estonian.jpg")),
IF($C$1="Finnisch - FI",HYPERLINK(CONCATENATE("https://www.saflax.de/0-WVK-Retail/Bilder-Pictures/SAFLAX-",'Basis-Tabelle-Samen'!W324,"-",'Basis-Tabelle-Samen'!J324,"-garden-in-the-bag-finnish.jpg")),
IF($C$1="Französisch - FR",HYPERLINK(CONCATENATE("https://www.saflax.de/0-WVK-Retail/Bilder-Pictures/SAFLAX-",'Basis-Tabelle-Samen'!W324,"-",'Basis-Tabelle-Samen'!J324,"-garden-in-the-bag-french.jpg")),
IF($C$1="Griechisch - GR",HYPERLINK(CONCATENATE("https://www.saflax.de/0-WVK-Retail/Bilder-Pictures/SAFLAX-",'Basis-Tabelle-Samen'!W324,"-",'Basis-Tabelle-Samen'!J324,"-garden-in-the-bag-greek.jpg")),
IF($C$1="Irisch - IE",HYPERLINK(CONCATENATE("https://www.saflax.de/0-WVK-Retail/Bilder-Pictures/SAFLAX-",'Basis-Tabelle-Samen'!W324,"-",'Basis-Tabelle-Samen'!J324,"-garden-in-the-bag-irish.jpg")),
IF($C$1="Isländisch - IS",HYPERLINK(CONCATENATE("https://www.saflax.de/0-WVK-Retail/Bilder-Pictures/SAFLAX-",'Basis-Tabelle-Samen'!W324,"-",'Basis-Tabelle-Samen'!J324,"-garden-in-the-bag-icelandic.jpg")),
IF($C$1="Italienisch - IT",HYPERLINK(CONCATENATE("https://www.saflax.de/0-WVK-Retail/Bilder-Pictures/SAFLAX-",'Basis-Tabelle-Samen'!W324,"-",'Basis-Tabelle-Samen'!J324,"-garden-in-the-bag-italian.jpg")),
IF($C$1="Japanisch - JP",HYPERLINK(CONCATENATE("https://www.saflax.de/0-WVK-Retail/Bilder-Pictures/SAFLAX-",'Basis-Tabelle-Samen'!W324,"-",'Basis-Tabelle-Samen'!J324,"-garden-in-the-bag-japanese.jpg")),
IF($C$1="Kroatisch - HR",HYPERLINK(CONCATENATE("https://www.saflax.de/0-WVK-Retail/Bilder-Pictures/SAFLAX-",'Basis-Tabelle-Samen'!W324,"-",'Basis-Tabelle-Samen'!J324,"-garden-in-the-bag-croatian.jpg")),
IF($C$1="Lettisch - LV",HYPERLINK(CONCATENATE("https://www.saflax.de/0-WVK-Retail/Bilder-Pictures/SAFLAX-",'Basis-Tabelle-Samen'!W324,"-",'Basis-Tabelle-Samen'!J324,"-garden-in-the-bag-latvian.jpg")),
IF($C$1="Litauisch - LT",HYPERLINK(CONCATENATE("https://www.saflax.de/0-WVK-Retail/Bilder-Pictures/SAFLAX-",'Basis-Tabelle-Samen'!W324,"-",'Basis-Tabelle-Samen'!J324,"-garden-in-the-bag-lithuanian.jpg")),
IF($C$1="Maltesisch - MT",HYPERLINK(CONCATENATE("https://www.saflax.de/0-WVK-Retail/Bilder-Pictures/SAFLAX-",'Basis-Tabelle-Samen'!W324,"-",'Basis-Tabelle-Samen'!J324,"-garden-in-the-bag-maltese.jpg")),
IF($C$1="Niederländisch - NL",HYPERLINK(CONCATENATE("https://www.saflax.de/0-WVK-Retail/Bilder-Pictures/SAFLAX-",'Basis-Tabelle-Samen'!W324,"-",'Basis-Tabelle-Samen'!J324,"-garden-in-the-bag-dutch.jpg")),
IF($C$1="Norwegisch - NO",HYPERLINK(CONCATENATE("https://www.saflax.de/0-WVK-Retail/Bilder-Pictures/SAFLAX-",'Basis-Tabelle-Samen'!W324,"-",'Basis-Tabelle-Samen'!J324,"-garden-in-the-bag-nowegian.jpg")),
IF($C$1="Polnisch - PL",HYPERLINK(CONCATENATE("https://www.saflax.de/0-WVK-Retail/Bilder-Pictures/SAFLAX-",'Basis-Tabelle-Samen'!W324,"-",'Basis-Tabelle-Samen'!J324,"-garden-in-the-bag-polish.jpg")),
IF($C$1="Portugiesisch - PT",HYPERLINK(CONCATENATE("https://www.saflax.de/0-WVK-Retail/Bilder-Pictures/SAFLAX-",'Basis-Tabelle-Samen'!W324,"-",'Basis-Tabelle-Samen'!J324,"-garden-in-the-bag-portuguese.jpg")),
IF($C$1="Rumänisch - RO",HYPERLINK(CONCATENATE("https://www.saflax.de/0-WVK-Retail/Bilder-Pictures/SAFLAX-",'Basis-Tabelle-Samen'!W324,"-",'Basis-Tabelle-Samen'!J324,"-garden-in-the-bag-romanian.jpg")),
IF($C$1="Schwedisch - SE",HYPERLINK(CONCATENATE("https://www.saflax.de/0-WVK-Retail/Bilder-Pictures/SAFLAX-",'Basis-Tabelle-Samen'!W324,"-",'Basis-Tabelle-Samen'!J324,"-garden-in-the-bag-swedish.jpg")),
IF($C$1="Slowakisch - SK",HYPERLINK(CONCATENATE("https://www.saflax.de/0-WVK-Retail/Bilder-Pictures/SAFLAX-",'Basis-Tabelle-Samen'!W324,"-",'Basis-Tabelle-Samen'!J324,"-garden-in-the-bag-slovak.jpg")),
IF($C$1="Slowenisch - SI",HYPERLINK(CONCATENATE("https://www.saflax.de/0-WVK-Retail/Bilder-Pictures/SAFLAX-",'Basis-Tabelle-Samen'!W324,"-",'Basis-Tabelle-Samen'!J324,"-garden-in-the-bag-slovenian.jpg")),
IF($C$1="Spanisch - ES",HYPERLINK(CONCATENATE("https://www.saflax.de/0-WVK-Retail/Bilder-Pictures/SAFLAX-",'Basis-Tabelle-Samen'!W324,"-",'Basis-Tabelle-Samen'!J324,"-garden-in-the-bag-spanish.jpg")),
IF($C$1="Tschechisch - CZ",HYPERLINK(CONCATENATE("https://www.saflax.de/0-WVK-Retail/Bilder-Pictures/SAFLAX-",'Basis-Tabelle-Samen'!W324,"-",'Basis-Tabelle-Samen'!J324,"-garden-in-the-bag-czech.jpg")),
IF($C$1="Türkisch - TR",HYPERLINK(CONCATENATE("https://www.saflax.de/0-WVK-Retail/Bilder-Pictures/SAFLAX-",'Basis-Tabelle-Samen'!W324,"-",'Basis-Tabelle-Samen'!J324,"-garden-in-the-bag-turkish.jpg")),
IF($C$1="Ungarisch - HU",HYPERLINK(CONCATENATE("https://www.saflax.de/0-WVK-Retail/Bilder-Pictures/SAFLAX-",'Basis-Tabelle-Samen'!W324,"-",'Basis-Tabelle-Samen'!J324,"-garden-in-the-bag-hungarian.jpg")),
" ACHTUNG")))))))))))))))))))))))))))))</f>
        <v>https://www.saflax.de/0-WVK-Retail/Bilder-Pictures/SAFLAX-69417-oreocereus-celsianus-garden-in-the-bag-english.jpg</v>
      </c>
    </row>
    <row r="335" spans="1:43" s="27" customFormat="1" ht="17.100000000000001" customHeight="1" x14ac:dyDescent="0.2">
      <c r="A335" s="318" t="str">
        <f>IF('Basis-Tabelle-Samen'!A338="","",IF($C$1="Deutsch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35" s="319" t="str">
        <f>'Basis-Tabelle-Samen'!I338</f>
        <v>Agastache mexicana</v>
      </c>
      <c r="C335" s="316" t="str">
        <f>IF($C$1="Bulgarisch - BG",'Basis-Tabelle-Samen'!Z338,
IF($C$1="Dänisch - DK",'Basis-Tabelle-Samen'!AA338,
IF($C$1="Deutsch - DE",'Basis-Tabelle-Samen'!AB338,
IF($C$1="Englisch - UK",'Basis-Tabelle-Samen'!AC338,
IF($C$1="Estnisch - EE",'Basis-Tabelle-Samen'!AD338,
IF($C$1="Finnisch - FI",'Basis-Tabelle-Samen'!AE338,
IF($C$1="Französisch - FR",'Basis-Tabelle-Samen'!AF338,
IF($C$1="Griechisch - GR",'Basis-Tabelle-Samen'!AG338,
IF($C$1="Irisch - IE",'Basis-Tabelle-Samen'!AH338,
IF($C$1="Isländisch - IS",'Basis-Tabelle-Samen'!AI338,
IF($C$1="Italienisch - IT",'Basis-Tabelle-Samen'!AJ338,
IF($C$1="Japanisch - JP",'Basis-Tabelle-Samen'!AK338,
IF($C$1="Kroatisch - HR",'Basis-Tabelle-Samen'!AL338,
IF($C$1="Lettisch - LV",'Basis-Tabelle-Samen'!AM338,
IF($C$1="Litauisch - LT",'Basis-Tabelle-Samen'!AN338,
IF($C$1="Maltesisch - MT",'Basis-Tabelle-Samen'!AO338,
IF($C$1="Niederländisch - NL",'Basis-Tabelle-Samen'!AP338,
IF($C$1="Norwegisch - NO",'Basis-Tabelle-Samen'!AQ338,
IF($C$1="Polnisch - PL",'Basis-Tabelle-Samen'!AR338,
IF($C$1="Portugiesisch - PT",'Basis-Tabelle-Samen'!AS338,
IF($C$1="Rumänisch - RO",'Basis-Tabelle-Samen'!AT338,
IF($C$1="Schwedisch - SE",'Basis-Tabelle-Samen'!AU338,
IF($C$1="Slowakisch - SK",'Basis-Tabelle-Samen'!AV338,
IF($C$1="Slowenisch - SI",'Basis-Tabelle-Samen'!AW338,
IF($C$1="Spanisch - ES",'Basis-Tabelle-Samen'!AX338,
IF($C$1="Tschechisch - CZ",'Basis-Tabelle-Samen'!AY338,
IF($C$1="Türkisch - TR",'Basis-Tabelle-Samen'!AZ338,
IF($C$1="Ungarisch - HU",'Basis-Tabelle-Samen'!BA338,
" ACHTUNG"))))))))))))))))))))))))))))</f>
        <v>Mexican Giant Hyssop</v>
      </c>
      <c r="D335" s="320">
        <f>'Basis-Tabelle-Samen'!F338</f>
        <v>50</v>
      </c>
      <c r="E335" s="321" t="str">
        <f>'Basis-Tabelle-Samen'!H338</f>
        <v>7 %</v>
      </c>
      <c r="F335" s="322" t="str">
        <f>IF('Basis-Tabelle-Samen'!G338="","",'Basis-Tabelle-Samen'!G338)</f>
        <v>09</v>
      </c>
      <c r="G335" s="320">
        <f>'Basis-Tabelle-Samen'!C338</f>
        <v>17509</v>
      </c>
      <c r="H335" s="323">
        <f>'Basis-Tabelle-Samen'!D338</f>
        <v>4055473175096</v>
      </c>
      <c r="I335" s="324">
        <f>'Basis-Tabelle-Samen'!E338</f>
        <v>1.85</v>
      </c>
      <c r="J335" s="325">
        <f t="shared" si="5"/>
        <v>12</v>
      </c>
      <c r="K335" s="326">
        <f>'Basis-Tabelle-Samen'!K338</f>
        <v>77509</v>
      </c>
      <c r="L335" s="323">
        <f>'Basis-Tabelle-Samen'!L338</f>
        <v>4055473775098</v>
      </c>
      <c r="M335" s="324">
        <f>'Basis-Tabelle-Samen'!M338</f>
        <v>2.4500000000000002</v>
      </c>
      <c r="N335" s="326">
        <f>IF(K335&lt;1,"",'3'!$I$15)</f>
        <v>15</v>
      </c>
      <c r="O335" s="327">
        <f>IF(K335&lt;1,"",'3'!$J$11)</f>
        <v>90</v>
      </c>
      <c r="P335" s="326">
        <f>'Basis-Tabelle-Samen'!N338</f>
        <v>87509</v>
      </c>
      <c r="Q335" s="323">
        <f>'Basis-Tabelle-Samen'!O338</f>
        <v>4055473875095</v>
      </c>
      <c r="R335" s="328">
        <f>'Basis-Tabelle-Samen'!P338</f>
        <v>3.75</v>
      </c>
      <c r="S335" s="326">
        <f>IF(R335&lt;1,"",'3'!$M$15)</f>
        <v>18</v>
      </c>
      <c r="T335" s="327">
        <f>IF(R335&lt;1,"",'3'!$N$11)</f>
        <v>72</v>
      </c>
      <c r="U335" s="326">
        <f>'Basis-Tabelle-Samen'!Q338</f>
        <v>57509</v>
      </c>
      <c r="V335" s="323">
        <f>'Basis-Tabelle-Samen'!R338</f>
        <v>4055473575094</v>
      </c>
      <c r="W335" s="324">
        <f>'Basis-Tabelle-Samen'!S338</f>
        <v>4.95</v>
      </c>
      <c r="X335" s="326">
        <f>IF(U335&lt;1,"",'3'!$Q$15)</f>
        <v>6</v>
      </c>
      <c r="Y335" s="327">
        <f>IF(U335&lt;1,"",'3'!$R$11)</f>
        <v>24</v>
      </c>
      <c r="Z335" s="326">
        <f>'Basis-Tabelle-Samen'!T338</f>
        <v>37509</v>
      </c>
      <c r="AA335" s="323">
        <f>'Basis-Tabelle-Samen'!U338</f>
        <v>4055473375090</v>
      </c>
      <c r="AB335" s="324">
        <f>'Basis-Tabelle-Samen'!V338</f>
        <v>6.75</v>
      </c>
      <c r="AC335" s="326">
        <f>IF(Z335&lt;1,"",'3'!$U$15)</f>
        <v>6</v>
      </c>
      <c r="AD335" s="327">
        <f>IF(Z335&lt;1,"",'3'!$V$11)</f>
        <v>24</v>
      </c>
      <c r="AE335" s="326">
        <f>'Basis-Tabelle-Samen'!W338</f>
        <v>67509</v>
      </c>
      <c r="AF335" s="323">
        <f>'Basis-Tabelle-Samen'!X338</f>
        <v>4055473675091</v>
      </c>
      <c r="AG335" s="324">
        <f>'Basis-Tabelle-Samen'!Y338</f>
        <v>2.95</v>
      </c>
      <c r="AH335" s="326">
        <f>IF(AE335&lt;1,"",'3'!$Y$15)</f>
        <v>8</v>
      </c>
      <c r="AI335" s="327">
        <f>IF(AE335&lt;1,"",'3'!$Z$11)</f>
        <v>64</v>
      </c>
      <c r="AJ335" s="319"/>
      <c r="AK335" s="316" t="str">
        <f>IF(G335&lt;1,"",
IF($C$1="Bulgarisch - BG",HYPERLINK(CONCATENATE("https://www.saflax.de/0-WVK-Retail/Bilder-Pictures/SAFLAX-",'Basis-Tabelle-Samen'!C338,"-",'Basis-Tabelle-Samen'!J338,"-seed-package-front-cr-bulgarian.jpg")),
IF($C$1="Dänisch - DK",HYPERLINK(CONCATENATE("https://www.saflax.de/0-WVK-Retail/Bilder-Pictures/SAFLAX-",'Basis-Tabelle-Samen'!C338,"-",'Basis-Tabelle-Samen'!J338,"-seed-package-front-cr-danish.jpg")),
IF($C$1="Deutsch - DE",HYPERLINK(CONCATENATE("https://www.saflax.de/0-WVK-Retail/Bilder-Pictures/SAFLAX-",'Basis-Tabelle-Samen'!C338,"-",'Basis-Tabelle-Samen'!J338,"-seed-package-front-cr-german.jpg")),
IF($C$1="Englisch - UK",HYPERLINK(CONCATENATE("https://www.saflax.de/0-WVK-Retail/Bilder-Pictures/SAFLAX-",'Basis-Tabelle-Samen'!C338,"-",'Basis-Tabelle-Samen'!J338,"-seed-package-front-cr-english.jpg")),
IF($C$1="Estnisch - EE",HYPERLINK(CONCATENATE("https://www.saflax.de/0-WVK-Retail/Bilder-Pictures/SAFLAX-",'Basis-Tabelle-Samen'!C338,"-",'Basis-Tabelle-Samen'!J338,"-seed-package-front-cr-estonian.jpg")),
IF($C$1="Finnisch - FI",HYPERLINK(CONCATENATE("https://www.saflax.de/0-WVK-Retail/Bilder-Pictures/SAFLAX-",'Basis-Tabelle-Samen'!C338,"-",'Basis-Tabelle-Samen'!J338,"-seed-package-front-cr-finnish.jpg")),
IF($C$1="Französisch - FR",HYPERLINK(CONCATENATE("https://www.saflax.de/0-WVK-Retail/Bilder-Pictures/SAFLAX-",'Basis-Tabelle-Samen'!C338,"-",'Basis-Tabelle-Samen'!J338,"-seed-package-front-cr-french.jpg")),
IF($C$1="Griechisch - GR",HYPERLINK(CONCATENATE("https://www.saflax.de/0-WVK-Retail/Bilder-Pictures/SAFLAX-",'Basis-Tabelle-Samen'!C338,"-",'Basis-Tabelle-Samen'!J338,"-seed-package-front-cr-greek.jpg")),
IF($C$1="Irisch - IE",HYPERLINK(CONCATENATE("https://www.saflax.de/0-WVK-Retail/Bilder-Pictures/SAFLAX-",'Basis-Tabelle-Samen'!C338,"-",'Basis-Tabelle-Samen'!J338,"-seed-package-front-cr-irish.jpg")),
IF($C$1="Isländisch - IS",HYPERLINK(CONCATENATE("https://www.saflax.de/0-WVK-Retail/Bilder-Pictures/SAFLAX-",'Basis-Tabelle-Samen'!C338,"-",'Basis-Tabelle-Samen'!J338,"-seed-package-front-cr-icelandic.jpg")),
IF($C$1="Italienisch - IT",HYPERLINK(CONCATENATE("https://www.saflax.de/0-WVK-Retail/Bilder-Pictures/SAFLAX-",'Basis-Tabelle-Samen'!C338,"-",'Basis-Tabelle-Samen'!J338,"-seed-package-front-cr-italian.jpg")),
IF($C$1="Japanisch - JP",HYPERLINK(CONCATENATE("https://www.saflax.de/0-WVK-Retail/Bilder-Pictures/SAFLAX-",'Basis-Tabelle-Samen'!C338,"-",'Basis-Tabelle-Samen'!J338,"-seed-package-front-cr-japanese.jpg")),
IF($C$1="Kroatisch - HR",HYPERLINK(CONCATENATE("https://www.saflax.de/0-WVK-Retail/Bilder-Pictures/SAFLAX-",'Basis-Tabelle-Samen'!C338,"-",'Basis-Tabelle-Samen'!J338,"-seed-package-front-cr-croatian.jpg")),
IF($C$1="Lettisch - LV",HYPERLINK(CONCATENATE("https://www.saflax.de/0-WVK-Retail/Bilder-Pictures/SAFLAX-",'Basis-Tabelle-Samen'!C338,"-",'Basis-Tabelle-Samen'!J338,"-seed-package-front-cr-latvian.jpg")),
IF($C$1="Litauisch - LT",HYPERLINK(CONCATENATE("https://www.saflax.de/0-WVK-Retail/Bilder-Pictures/SAFLAX-",'Basis-Tabelle-Samen'!C338,"-",'Basis-Tabelle-Samen'!J338,"-seed-package-front-cr-lithuanian.jpg")),
IF($C$1="Maltesisch - MT",HYPERLINK(CONCATENATE("https://www.saflax.de/0-WVK-Retail/Bilder-Pictures/SAFLAX-",'Basis-Tabelle-Samen'!C338,"-",'Basis-Tabelle-Samen'!J338,"-seed-package-front-cr-maltese.jpg")),
IF($C$1="Niederländisch - NL",HYPERLINK(CONCATENATE("https://www.saflax.de/0-WVK-Retail/Bilder-Pictures/SAFLAX-",'Basis-Tabelle-Samen'!C338,"-",'Basis-Tabelle-Samen'!J338,"-seed-package-front-cr-dutch.jpg")),
IF($C$1="Norwegisch - NO",HYPERLINK(CONCATENATE("https://www.saflax.de/0-WVK-Retail/Bilder-Pictures/SAFLAX-",'Basis-Tabelle-Samen'!C338,"-",'Basis-Tabelle-Samen'!J338,"-seed-package-front-cr-nowegian.jpg")),
IF($C$1="Polnisch - PL",HYPERLINK(CONCATENATE("https://www.saflax.de/0-WVK-Retail/Bilder-Pictures/SAFLAX-",'Basis-Tabelle-Samen'!C338,"-",'Basis-Tabelle-Samen'!J338,"-seed-package-front-cr-polish.jpg")),
IF($C$1="Portugiesisch - PT",HYPERLINK(CONCATENATE("https://www.saflax.de/0-WVK-Retail/Bilder-Pictures/SAFLAX-",'Basis-Tabelle-Samen'!C338,"-",'Basis-Tabelle-Samen'!J338,"-seed-package-front-cr-portuguese.jpg")),
IF($C$1="Rumänisch - RO",HYPERLINK(CONCATENATE("https://www.saflax.de/0-WVK-Retail/Bilder-Pictures/SAFLAX-",'Basis-Tabelle-Samen'!C338,"-",'Basis-Tabelle-Samen'!J338,"-seed-package-front-cr-romanian.jpg")),
IF($C$1="Schwedisch - SE",HYPERLINK(CONCATENATE("https://www.saflax.de/0-WVK-Retail/Bilder-Pictures/SAFLAX-",'Basis-Tabelle-Samen'!C338,"-",'Basis-Tabelle-Samen'!J338,"-seed-package-front-cr-swedish.jpg")),
IF($C$1="Slowakisch - SK",HYPERLINK(CONCATENATE("https://www.saflax.de/0-WVK-Retail/Bilder-Pictures/SAFLAX-",'Basis-Tabelle-Samen'!C338,"-",'Basis-Tabelle-Samen'!J338,"-seed-package-front-cr-slovak.jpg")),
IF($C$1="Slowenisch - SI",HYPERLINK(CONCATENATE("https://www.saflax.de/0-WVK-Retail/Bilder-Pictures/SAFLAX-",'Basis-Tabelle-Samen'!C338,"-",'Basis-Tabelle-Samen'!J338,"-seed-package-front-cr-slovenian.jpg")),
IF($C$1="Spanisch - ES",HYPERLINK(CONCATENATE("https://www.saflax.de/0-WVK-Retail/Bilder-Pictures/SAFLAX-",'Basis-Tabelle-Samen'!C338,"-",'Basis-Tabelle-Samen'!J338,"-seed-package-front-cr-spanish.jpg")),
IF($C$1="Tschechisch - CZ",HYPERLINK(CONCATENATE("https://www.saflax.de/0-WVK-Retail/Bilder-Pictures/SAFLAX-",'Basis-Tabelle-Samen'!C338,"-",'Basis-Tabelle-Samen'!J338,"-seed-package-front-cr-czech.jpg")),
IF($C$1="Türkisch - TR",HYPERLINK(CONCATENATE("https://www.saflax.de/0-WVK-Retail/Bilder-Pictures/SAFLAX-",'Basis-Tabelle-Samen'!C338,"-",'Basis-Tabelle-Samen'!J338,"-seed-package-front-cr-turkish.jpg")),
IF($C$1="Ungarisch - HU",HYPERLINK(CONCATENATE("https://www.saflax.de/0-WVK-Retail/Bilder-Pictures/SAFLAX-",'Basis-Tabelle-Samen'!C338,"-",'Basis-Tabelle-Samen'!J338,"-seed-package-front-cr-hungarian.jpg")),
" ACHTUNG")))))))))))))))))))))))))))))</f>
        <v>https://www.saflax.de/0-WVK-Retail/Bilder-Pictures/SAFLAX-17509-agastache-mexicana-seed-package-front-cr-english.jpg</v>
      </c>
      <c r="AL335" s="330" t="str">
        <f>IF(G335&lt;1,"",
IF($C$1="Bulgarisch - BG",HYPERLINK(CONCATENATE("https://www.saflax.de/0-WVK-Retail/Bilder-Pictures/SAFLAX-",'Basis-Tabelle-Samen'!C338,"-",'Basis-Tabelle-Samen'!J338,"-seed-package-back-cr-bulgarian.jpg")),
IF($C$1="Dänisch - DK",HYPERLINK(CONCATENATE("https://www.saflax.de/0-WVK-Retail/Bilder-Pictures/SAFLAX-",'Basis-Tabelle-Samen'!C338,"-",'Basis-Tabelle-Samen'!J338,"-seed-package-back-cr-danish.jpg")),
IF($C$1="Deutsch - DE",HYPERLINK(CONCATENATE("https://www.saflax.de/0-WVK-Retail/Bilder-Pictures/SAFLAX-",'Basis-Tabelle-Samen'!C338,"-",'Basis-Tabelle-Samen'!J338,"-seed-package-back-cr-german.jpg")),
IF($C$1="Englisch - UK",HYPERLINK(CONCATENATE("https://www.saflax.de/0-WVK-Retail/Bilder-Pictures/SAFLAX-",'Basis-Tabelle-Samen'!C338,"-",'Basis-Tabelle-Samen'!J338,"-seed-package-back-cr-english.jpg")),
IF($C$1="Estnisch - EE",HYPERLINK(CONCATENATE("https://www.saflax.de/0-WVK-Retail/Bilder-Pictures/SAFLAX-",'Basis-Tabelle-Samen'!C338,"-",'Basis-Tabelle-Samen'!J338,"-seed-package-back-cr-estonian.jpg")),
IF($C$1="Finnisch - FI",HYPERLINK(CONCATENATE("https://www.saflax.de/0-WVK-Retail/Bilder-Pictures/SAFLAX-",'Basis-Tabelle-Samen'!C338,"-",'Basis-Tabelle-Samen'!J338,"-seed-package-back-cr-finnish.jpg")),
IF($C$1="Französisch - FR",HYPERLINK(CONCATENATE("https://www.saflax.de/0-WVK-Retail/Bilder-Pictures/SAFLAX-",'Basis-Tabelle-Samen'!C338,"-",'Basis-Tabelle-Samen'!J338,"-seed-package-back-cr-french.jpg")),
IF($C$1="Griechisch - GR",HYPERLINK(CONCATENATE("https://www.saflax.de/0-WVK-Retail/Bilder-Pictures/SAFLAX-",'Basis-Tabelle-Samen'!C338,"-",'Basis-Tabelle-Samen'!J338,"-seed-package-back-cr-greek.jpg")),
IF($C$1="Irisch - IE",HYPERLINK(CONCATENATE("https://www.saflax.de/0-WVK-Retail/Bilder-Pictures/SAFLAX-",'Basis-Tabelle-Samen'!C338,"-",'Basis-Tabelle-Samen'!J338,"-seed-package-back-cr-irish.jpg")),
IF($C$1="Isländisch - IS",HYPERLINK(CONCATENATE("https://www.saflax.de/0-WVK-Retail/Bilder-Pictures/SAFLAX-",'Basis-Tabelle-Samen'!C338,"-",'Basis-Tabelle-Samen'!J338,"-seed-package-back-cr-icelandic.jpg")),
IF($C$1="Italienisch - IT",HYPERLINK(CONCATENATE("https://www.saflax.de/0-WVK-Retail/Bilder-Pictures/SAFLAX-",'Basis-Tabelle-Samen'!C338,"-",'Basis-Tabelle-Samen'!J338,"-seed-package-back-cr-italian.jpg")),
IF($C$1="Japanisch - JP",HYPERLINK(CONCATENATE("https://www.saflax.de/0-WVK-Retail/Bilder-Pictures/SAFLAX-",'Basis-Tabelle-Samen'!C338,"-",'Basis-Tabelle-Samen'!J338,"-seed-package-back-cr-japanese.jpg")),
IF($C$1="Kroatisch - HR",HYPERLINK(CONCATENATE("https://www.saflax.de/0-WVK-Retail/Bilder-Pictures/SAFLAX-",'Basis-Tabelle-Samen'!C338,"-",'Basis-Tabelle-Samen'!J338,"-seed-package-back-cr-croatian.jpg")),
IF($C$1="Lettisch - LV",HYPERLINK(CONCATENATE("https://www.saflax.de/0-WVK-Retail/Bilder-Pictures/SAFLAX-",'Basis-Tabelle-Samen'!C338,"-",'Basis-Tabelle-Samen'!J338,"-seed-package-back-cr-latvian.jpg")),
IF($C$1="Litauisch - LT",HYPERLINK(CONCATENATE("https://www.saflax.de/0-WVK-Retail/Bilder-Pictures/SAFLAX-",'Basis-Tabelle-Samen'!C338,"-",'Basis-Tabelle-Samen'!J338,"-seed-package-back-cr-lithuanian.jpg")),
IF($C$1="Maltesisch - MT",HYPERLINK(CONCATENATE("https://www.saflax.de/0-WVK-Retail/Bilder-Pictures/SAFLAX-",'Basis-Tabelle-Samen'!C338,"-",'Basis-Tabelle-Samen'!J338,"-seed-package-back-cr-maltese.jpg")),
IF($C$1="Niederländisch - NL",HYPERLINK(CONCATENATE("https://www.saflax.de/0-WVK-Retail/Bilder-Pictures/SAFLAX-",'Basis-Tabelle-Samen'!C338,"-",'Basis-Tabelle-Samen'!J338,"-seed-package-back-cr-dutch.jpg")),
IF($C$1="Norwegisch - NO",HYPERLINK(CONCATENATE("https://www.saflax.de/0-WVK-Retail/Bilder-Pictures/SAFLAX-",'Basis-Tabelle-Samen'!C338,"-",'Basis-Tabelle-Samen'!J338,"-seed-package-back-cr-nowegian.jpg")),
IF($C$1="Polnisch - PL",HYPERLINK(CONCATENATE("https://www.saflax.de/0-WVK-Retail/Bilder-Pictures/SAFLAX-",'Basis-Tabelle-Samen'!C338,"-",'Basis-Tabelle-Samen'!J338,"-seed-package-back-cr-polish.jpg")),
IF($C$1="Portugiesisch - PT",HYPERLINK(CONCATENATE("https://www.saflax.de/0-WVK-Retail/Bilder-Pictures/SAFLAX-",'Basis-Tabelle-Samen'!C338,"-",'Basis-Tabelle-Samen'!J338,"-seed-package-back-cr-portuguese.jpg")),
IF($C$1="Rumänisch - RO",HYPERLINK(CONCATENATE("https://www.saflax.de/0-WVK-Retail/Bilder-Pictures/SAFLAX-",'Basis-Tabelle-Samen'!C338,"-",'Basis-Tabelle-Samen'!J338,"-seed-package-back-cr-romanian.jpg")),
IF($C$1="Schwedisch - SE",HYPERLINK(CONCATENATE("https://www.saflax.de/0-WVK-Retail/Bilder-Pictures/SAFLAX-",'Basis-Tabelle-Samen'!C338,"-",'Basis-Tabelle-Samen'!J338,"-seed-package-back-cr-swedish.jpg")),
IF($C$1="Slowakisch - SK",HYPERLINK(CONCATENATE("https://www.saflax.de/0-WVK-Retail/Bilder-Pictures/SAFLAX-",'Basis-Tabelle-Samen'!C338,"-",'Basis-Tabelle-Samen'!J338,"-seed-package-back-cr-slovak.jpg")),
IF($C$1="Slowenisch - SI",HYPERLINK(CONCATENATE("https://www.saflax.de/0-WVK-Retail/Bilder-Pictures/SAFLAX-",'Basis-Tabelle-Samen'!C338,"-",'Basis-Tabelle-Samen'!J338,"-seed-package-back-cr-slovenian.jpg")),
IF($C$1="Spanisch - ES",HYPERLINK(CONCATENATE("https://www.saflax.de/0-WVK-Retail/Bilder-Pictures/SAFLAX-",'Basis-Tabelle-Samen'!C338,"-",'Basis-Tabelle-Samen'!J338,"-seed-package-back-cr-spanish.jpg")),
IF($C$1="Tschechisch - CZ",HYPERLINK(CONCATENATE("https://www.saflax.de/0-WVK-Retail/Bilder-Pictures/SAFLAX-",'Basis-Tabelle-Samen'!C338,"-",'Basis-Tabelle-Samen'!J338,"-seed-package-back-cr-czech.jpg")),
IF($C$1="Türkisch - TR",HYPERLINK(CONCATENATE("https://www.saflax.de/0-WVK-Retail/Bilder-Pictures/SAFLAX-",'Basis-Tabelle-Samen'!C338,"-",'Basis-Tabelle-Samen'!J338,"-seed-package-back-cr-turkish.jpg")),
IF($C$1="Ungarisch - HU",HYPERLINK(CONCATENATE("https://www.saflax.de/0-WVK-Retail/Bilder-Pictures/SAFLAX-",'Basis-Tabelle-Samen'!C338,"-",'Basis-Tabelle-Samen'!J338,"-seed-package-back-cr-hungarian.jpg")),
" ACHTUNG")))))))))))))))))))))))))))))</f>
        <v>https://www.saflax.de/0-WVK-Retail/Bilder-Pictures/SAFLAX-17509-agastache-mexicana-seed-package-back-cr-english.jpg</v>
      </c>
      <c r="AM335" s="330" t="str">
        <f>IF(H335&lt;1,"",
IF($C$1="Bulgarisch - BG",HYPERLINK(CONCATENATE("https://www.saflax.de/0-WVK-Retail/Bilder-Pictures/SAFLAX-",'Basis-Tabelle-Samen'!K338,"-",'Basis-Tabelle-Samen'!J338,"-garden-to-go-mini-bulgarian.jpg")),
IF($C$1="Dänisch - DK",HYPERLINK(CONCATENATE("https://www.saflax.de/0-WVK-Retail/Bilder-Pictures/SAFLAX-",'Basis-Tabelle-Samen'!K338,"-",'Basis-Tabelle-Samen'!J338,"-garden-to-go-mini-danish.jpg")),
IF($C$1="Deutsch - DE",HYPERLINK(CONCATENATE("https://www.saflax.de/0-WVK-Retail/Bilder-Pictures/SAFLAX-",'Basis-Tabelle-Samen'!K338,"-",'Basis-Tabelle-Samen'!J338,"-garden-to-go-mini-german.jpg")),
IF($C$1="Englisch - UK",HYPERLINK(CONCATENATE("https://www.saflax.de/0-WVK-Retail/Bilder-Pictures/SAFLAX-",'Basis-Tabelle-Samen'!K338,"-",'Basis-Tabelle-Samen'!J338,"-garden-to-go-mini-english.jpg")),
IF($C$1="Estnisch - EE",HYPERLINK(CONCATENATE("https://www.saflax.de/0-WVK-Retail/Bilder-Pictures/SAFLAX-",'Basis-Tabelle-Samen'!K338,"-",'Basis-Tabelle-Samen'!J338,"-garden-to-go-mini-estonian.jpg")),
IF($C$1="Finnisch - FI",HYPERLINK(CONCATENATE("https://www.saflax.de/0-WVK-Retail/Bilder-Pictures/SAFLAX-",'Basis-Tabelle-Samen'!K338,"-",'Basis-Tabelle-Samen'!J338,"-garden-to-go-mini-finnish.jpg")),
IF($C$1="Französisch - FR",HYPERLINK(CONCATENATE("https://www.saflax.de/0-WVK-Retail/Bilder-Pictures/SAFLAX-",'Basis-Tabelle-Samen'!K338,"-",'Basis-Tabelle-Samen'!J338,"-garden-to-go-mini-french.jpg")),
IF($C$1="Griechisch - GR",HYPERLINK(CONCATENATE("https://www.saflax.de/0-WVK-Retail/Bilder-Pictures/SAFLAX-",'Basis-Tabelle-Samen'!K338,"-",'Basis-Tabelle-Samen'!J338,"-garden-to-go-mini-greek.jpg")),
IF($C$1="Irisch - IE",HYPERLINK(CONCATENATE("https://www.saflax.de/0-WVK-Retail/Bilder-Pictures/SAFLAX-",'Basis-Tabelle-Samen'!K338,"-",'Basis-Tabelle-Samen'!J338,"-garden-to-go-mini-irish.jpg")),
IF($C$1="Isländisch - IS",HYPERLINK(CONCATENATE("https://www.saflax.de/0-WVK-Retail/Bilder-Pictures/SAFLAX-",'Basis-Tabelle-Samen'!K338,"-",'Basis-Tabelle-Samen'!J338,"-garden-to-go-mini-icelandic.jpg")),
IF($C$1="Italienisch - IT",HYPERLINK(CONCATENATE("https://www.saflax.de/0-WVK-Retail/Bilder-Pictures/SAFLAX-",'Basis-Tabelle-Samen'!K338,"-",'Basis-Tabelle-Samen'!J338,"-garden-to-go-mini-italian.jpg")),
IF($C$1="Japanisch - JP",HYPERLINK(CONCATENATE("https://www.saflax.de/0-WVK-Retail/Bilder-Pictures/SAFLAX-",'Basis-Tabelle-Samen'!K338,"-",'Basis-Tabelle-Samen'!J338,"-garden-to-go-mini-japanese.jpg")),
IF($C$1="Kroatisch - HR",HYPERLINK(CONCATENATE("https://www.saflax.de/0-WVK-Retail/Bilder-Pictures/SAFLAX-",'Basis-Tabelle-Samen'!K338,"-",'Basis-Tabelle-Samen'!J338,"-garden-to-go-mini-croatian.jpg")),
IF($C$1="Lettisch - LV",HYPERLINK(CONCATENATE("https://www.saflax.de/0-WVK-Retail/Bilder-Pictures/SAFLAX-",'Basis-Tabelle-Samen'!K338,"-",'Basis-Tabelle-Samen'!J338,"-garden-to-go-mini-latvian.jpg")),
IF($C$1="Litauisch - LT",HYPERLINK(CONCATENATE("https://www.saflax.de/0-WVK-Retail/Bilder-Pictures/SAFLAX-",'Basis-Tabelle-Samen'!K338,"-",'Basis-Tabelle-Samen'!J338,"-garden-to-go-mini-lithuanian.jpg")),
IF($C$1="Maltesisch - MT",HYPERLINK(CONCATENATE("https://www.saflax.de/0-WVK-Retail/Bilder-Pictures/SAFLAX-",'Basis-Tabelle-Samen'!K338,"-",'Basis-Tabelle-Samen'!J338,"-garden-to-go-mini-maltese.jpg")),
IF($C$1="Niederländisch - NL",HYPERLINK(CONCATENATE("https://www.saflax.de/0-WVK-Retail/Bilder-Pictures/SAFLAX-",'Basis-Tabelle-Samen'!K338,"-",'Basis-Tabelle-Samen'!J338,"-garden-to-go-mini-dutch.jpg")),
IF($C$1="Norwegisch - NO",HYPERLINK(CONCATENATE("https://www.saflax.de/0-WVK-Retail/Bilder-Pictures/SAFLAX-",'Basis-Tabelle-Samen'!K338,"-",'Basis-Tabelle-Samen'!J338,"-garden-to-go-mini-nowegian.jpg")),
IF($C$1="Polnisch - PL",HYPERLINK(CONCATENATE("https://www.saflax.de/0-WVK-Retail/Bilder-Pictures/SAFLAX-",'Basis-Tabelle-Samen'!K338,"-",'Basis-Tabelle-Samen'!J338,"-garden-to-go-mini-polish.jpg")),
IF($C$1="Portugiesisch - PT",HYPERLINK(CONCATENATE("https://www.saflax.de/0-WVK-Retail/Bilder-Pictures/SAFLAX-",'Basis-Tabelle-Samen'!K338,"-",'Basis-Tabelle-Samen'!J338,"-garden-to-go-mini-portuguese.jpg")),
IF($C$1="Rumänisch - RO",HYPERLINK(CONCATENATE("https://www.saflax.de/0-WVK-Retail/Bilder-Pictures/SAFLAX-",'Basis-Tabelle-Samen'!K338,"-",'Basis-Tabelle-Samen'!J338,"-garden-to-go-mini-romanian.jpg")),
IF($C$1="Schwedisch - SE",HYPERLINK(CONCATENATE("https://www.saflax.de/0-WVK-Retail/Bilder-Pictures/SAFLAX-",'Basis-Tabelle-Samen'!K338,"-",'Basis-Tabelle-Samen'!J338,"-garden-to-go-mini-swedish.jpg")),
IF($C$1="Slowakisch - SK",HYPERLINK(CONCATENATE("https://www.saflax.de/0-WVK-Retail/Bilder-Pictures/SAFLAX-",'Basis-Tabelle-Samen'!K338,"-",'Basis-Tabelle-Samen'!J338,"-garden-to-go-mini-slovak.jpg")),
IF($C$1="Slowenisch - SI",HYPERLINK(CONCATENATE("https://www.saflax.de/0-WVK-Retail/Bilder-Pictures/SAFLAX-",'Basis-Tabelle-Samen'!K338,"-",'Basis-Tabelle-Samen'!J338,"-garden-to-go-mini-slovenian.jpg")),
IF($C$1="Spanisch - ES",HYPERLINK(CONCATENATE("https://www.saflax.de/0-WVK-Retail/Bilder-Pictures/SAFLAX-",'Basis-Tabelle-Samen'!K338,"-",'Basis-Tabelle-Samen'!J338,"-garden-to-go-mini-spanish.jpg")),
IF($C$1="Tschechisch - CZ",HYPERLINK(CONCATENATE("https://www.saflax.de/0-WVK-Retail/Bilder-Pictures/SAFLAX-",'Basis-Tabelle-Samen'!K338,"-",'Basis-Tabelle-Samen'!J338,"-garden-to-go-mini-czech.jpg")),
IF($C$1="Türkisch - TR",HYPERLINK(CONCATENATE("https://www.saflax.de/0-WVK-Retail/Bilder-Pictures/SAFLAX-",'Basis-Tabelle-Samen'!K338,"-",'Basis-Tabelle-Samen'!J338,"-garden-to-go-mini-turkish.jpg")),
IF($C$1="Ungarisch - HU",HYPERLINK(CONCATENATE("https://www.saflax.de/0-WVK-Retail/Bilder-Pictures/SAFLAX-",'Basis-Tabelle-Samen'!K338,"-",'Basis-Tabelle-Samen'!J338,"-garden-to-go-mini-hungarian.jpg")),
" ACHTUNG")))))))))))))))))))))))))))))</f>
        <v>https://www.saflax.de/0-WVK-Retail/Bilder-Pictures/SAFLAX-77509-agastache-mexicana-garden-to-go-mini-english.jpg</v>
      </c>
      <c r="AN335" s="330" t="str">
        <f>IF(I335&lt;1,"",
IF($C$1="Bulgarisch - BG",HYPERLINK(CONCATENATE("https://www.saflax.de/0-WVK-Retail/Bilder-Pictures/SAFLAX-",'Basis-Tabelle-Samen'!N338,"-",'Basis-Tabelle-Samen'!J338,"-garden-to-go-lite-bulgarian.jpg")),
IF($C$1="Dänisch - DK",HYPERLINK(CONCATENATE("https://www.saflax.de/0-WVK-Retail/Bilder-Pictures/SAFLAX-",'Basis-Tabelle-Samen'!N338,"-",'Basis-Tabelle-Samen'!J338,"-garden-to-go-lite-danish.jpg")),
IF($C$1="Deutsch - DE",HYPERLINK(CONCATENATE("https://www.saflax.de/0-WVK-Retail/Bilder-Pictures/SAFLAX-",'Basis-Tabelle-Samen'!N338,"-",'Basis-Tabelle-Samen'!J338,"-garden-to-go-lite-german.jpg")),
IF($C$1="Englisch - UK",HYPERLINK(CONCATENATE("https://www.saflax.de/0-WVK-Retail/Bilder-Pictures/SAFLAX-",'Basis-Tabelle-Samen'!N338,"-",'Basis-Tabelle-Samen'!J338,"-garden-to-go-lite-english.jpg")),
IF($C$1="Estnisch - EE",HYPERLINK(CONCATENATE("https://www.saflax.de/0-WVK-Retail/Bilder-Pictures/SAFLAX-",'Basis-Tabelle-Samen'!N338,"-",'Basis-Tabelle-Samen'!J338,"-garden-to-go-lite-estonian.jpg")),
IF($C$1="Finnisch - FI",HYPERLINK(CONCATENATE("https://www.saflax.de/0-WVK-Retail/Bilder-Pictures/SAFLAX-",'Basis-Tabelle-Samen'!N338,"-",'Basis-Tabelle-Samen'!J338,"-garden-to-go-lite-finnish.jpg")),
IF($C$1="Französisch - FR",HYPERLINK(CONCATENATE("https://www.saflax.de/0-WVK-Retail/Bilder-Pictures/SAFLAX-",'Basis-Tabelle-Samen'!N338,"-",'Basis-Tabelle-Samen'!J338,"-garden-to-go-lite-french.jpg")),
IF($C$1="Griechisch - GR",HYPERLINK(CONCATENATE("https://www.saflax.de/0-WVK-Retail/Bilder-Pictures/SAFLAX-",'Basis-Tabelle-Samen'!N338,"-",'Basis-Tabelle-Samen'!J338,"-garden-to-go-lite-greek.jpg")),
IF($C$1="Irisch - IE",HYPERLINK(CONCATENATE("https://www.saflax.de/0-WVK-Retail/Bilder-Pictures/SAFLAX-",'Basis-Tabelle-Samen'!N338,"-",'Basis-Tabelle-Samen'!J338,"-garden-to-go-lite-irish.jpg")),
IF($C$1="Isländisch - IS",HYPERLINK(CONCATENATE("https://www.saflax.de/0-WVK-Retail/Bilder-Pictures/SAFLAX-",'Basis-Tabelle-Samen'!N338,"-",'Basis-Tabelle-Samen'!J338,"-garden-to-go-lite-icelandic.jpg")),
IF($C$1="Italienisch - IT",HYPERLINK(CONCATENATE("https://www.saflax.de/0-WVK-Retail/Bilder-Pictures/SAFLAX-",'Basis-Tabelle-Samen'!N338,"-",'Basis-Tabelle-Samen'!J338,"-garden-to-go-lite-italian.jpg")),
IF($C$1="Japanisch - JP",HYPERLINK(CONCATENATE("https://www.saflax.de/0-WVK-Retail/Bilder-Pictures/SAFLAX-",'Basis-Tabelle-Samen'!N338,"-",'Basis-Tabelle-Samen'!J338,"-garden-to-go-lite-japanese.jpg")),
IF($C$1="Kroatisch - HR",HYPERLINK(CONCATENATE("https://www.saflax.de/0-WVK-Retail/Bilder-Pictures/SAFLAX-",'Basis-Tabelle-Samen'!N338,"-",'Basis-Tabelle-Samen'!J338,"-garden-to-go-lite-croatian.jpg")),
IF($C$1="Lettisch - LV",HYPERLINK(CONCATENATE("https://www.saflax.de/0-WVK-Retail/Bilder-Pictures/SAFLAX-",'Basis-Tabelle-Samen'!N338,"-",'Basis-Tabelle-Samen'!J338,"-garden-to-go-lite-latvian.jpg")),
IF($C$1="Litauisch - LT",HYPERLINK(CONCATENATE("https://www.saflax.de/0-WVK-Retail/Bilder-Pictures/SAFLAX-",'Basis-Tabelle-Samen'!N338,"-",'Basis-Tabelle-Samen'!J338,"-garden-to-go-lite-lithuanian.jpg")),
IF($C$1="Maltesisch - MT",HYPERLINK(CONCATENATE("https://www.saflax.de/0-WVK-Retail/Bilder-Pictures/SAFLAX-",'Basis-Tabelle-Samen'!N338,"-",'Basis-Tabelle-Samen'!J338,"-garden-to-go-lite-maltese.jpg")),
IF($C$1="Niederländisch - NL",HYPERLINK(CONCATENATE("https://www.saflax.de/0-WVK-Retail/Bilder-Pictures/SAFLAX-",'Basis-Tabelle-Samen'!N338,"-",'Basis-Tabelle-Samen'!J338,"-garden-to-go-lite-dutch.jpg")),
IF($C$1="Norwegisch - NO",HYPERLINK(CONCATENATE("https://www.saflax.de/0-WVK-Retail/Bilder-Pictures/SAFLAX-",'Basis-Tabelle-Samen'!N338,"-",'Basis-Tabelle-Samen'!J338,"-garden-to-go-lite-nowegian.jpg")),
IF($C$1="Polnisch - PL",HYPERLINK(CONCATENATE("https://www.saflax.de/0-WVK-Retail/Bilder-Pictures/SAFLAX-",'Basis-Tabelle-Samen'!N338,"-",'Basis-Tabelle-Samen'!J338,"-garden-to-go-lite-polish.jpg")),
IF($C$1="Portugiesisch - PT",HYPERLINK(CONCATENATE("https://www.saflax.de/0-WVK-Retail/Bilder-Pictures/SAFLAX-",'Basis-Tabelle-Samen'!N338,"-",'Basis-Tabelle-Samen'!J338,"-garden-to-go-lite-portuguese.jpg")),
IF($C$1="Rumänisch - RO",HYPERLINK(CONCATENATE("https://www.saflax.de/0-WVK-Retail/Bilder-Pictures/SAFLAX-",'Basis-Tabelle-Samen'!N338,"-",'Basis-Tabelle-Samen'!J338,"-garden-to-go-lite-romanian.jpg")),
IF($C$1="Schwedisch - SE",HYPERLINK(CONCATENATE("https://www.saflax.de/0-WVK-Retail/Bilder-Pictures/SAFLAX-",'Basis-Tabelle-Samen'!N338,"-",'Basis-Tabelle-Samen'!J338,"-garden-to-go-lite-swedish.jpg")),
IF($C$1="Slowakisch - SK",HYPERLINK(CONCATENATE("https://www.saflax.de/0-WVK-Retail/Bilder-Pictures/SAFLAX-",'Basis-Tabelle-Samen'!N338,"-",'Basis-Tabelle-Samen'!J338,"-garden-to-go-lite-slovak.jpg")),
IF($C$1="Slowenisch - SI",HYPERLINK(CONCATENATE("https://www.saflax.de/0-WVK-Retail/Bilder-Pictures/SAFLAX-",'Basis-Tabelle-Samen'!N338,"-",'Basis-Tabelle-Samen'!J338,"-garden-to-go-lite-slovenian.jpg")),
IF($C$1="Spanisch - ES",HYPERLINK(CONCATENATE("https://www.saflax.de/0-WVK-Retail/Bilder-Pictures/SAFLAX-",'Basis-Tabelle-Samen'!N338,"-",'Basis-Tabelle-Samen'!J338,"-garden-to-go-lite-spanish.jpg")),
IF($C$1="Tschechisch - CZ",HYPERLINK(CONCATENATE("https://www.saflax.de/0-WVK-Retail/Bilder-Pictures/SAFLAX-",'Basis-Tabelle-Samen'!N338,"-",'Basis-Tabelle-Samen'!J338,"-garden-to-go-lite-czech.jpg")),
IF($C$1="Türkisch - TR",HYPERLINK(CONCATENATE("https://www.saflax.de/0-WVK-Retail/Bilder-Pictures/SAFLAX-",'Basis-Tabelle-Samen'!N338,"-",'Basis-Tabelle-Samen'!J338,"-garden-to-go-lite-turkish.jpg")),
IF($C$1="Ungarisch - HU",HYPERLINK(CONCATENATE("https://www.saflax.de/0-WVK-Retail/Bilder-Pictures/SAFLAX-",'Basis-Tabelle-Samen'!N338,"-",'Basis-Tabelle-Samen'!J338,"-garden-to-go-lite-hungarian.jpg")),
" ACHTUNG")))))))))))))))))))))))))))))</f>
        <v>https://www.saflax.de/0-WVK-Retail/Bilder-Pictures/SAFLAX-87509-agastache-mexicana-garden-to-go-lite-english.jpg</v>
      </c>
      <c r="AO335" s="330" t="str">
        <f>IF(J335&lt;1,"",
IF($C$1="Bulgarisch - BG",HYPERLINK(CONCATENATE("https://www.saflax.de/0-WVK-Retail/Bilder-Pictures/SAFLAX-",'Basis-Tabelle-Samen'!Q338,"-",'Basis-Tabelle-Samen'!J338,"-garden-to-go-bulgarian.jpg")),
IF($C$1="Dänisch - DK",HYPERLINK(CONCATENATE("https://www.saflax.de/0-WVK-Retail/Bilder-Pictures/SAFLAX-",'Basis-Tabelle-Samen'!Q338,"-",'Basis-Tabelle-Samen'!J338,"-garden-to-go-danish.jpg")),
IF($C$1="Deutsch - DE",HYPERLINK(CONCATENATE("https://www.saflax.de/0-WVK-Retail/Bilder-Pictures/SAFLAX-",'Basis-Tabelle-Samen'!Q338,"-",'Basis-Tabelle-Samen'!J338,"-garden-to-go-german.jpg")),
IF($C$1="Englisch - UK",HYPERLINK(CONCATENATE("https://www.saflax.de/0-WVK-Retail/Bilder-Pictures/SAFLAX-",'Basis-Tabelle-Samen'!Q338,"-",'Basis-Tabelle-Samen'!J338,"-garden-to-go-english.jpg")),
IF($C$1="Estnisch - EE",HYPERLINK(CONCATENATE("https://www.saflax.de/0-WVK-Retail/Bilder-Pictures/SAFLAX-",'Basis-Tabelle-Samen'!Q338,"-",'Basis-Tabelle-Samen'!J338,"-garden-to-go-estonian.jpg")),
IF($C$1="Finnisch - FI",HYPERLINK(CONCATENATE("https://www.saflax.de/0-WVK-Retail/Bilder-Pictures/SAFLAX-",'Basis-Tabelle-Samen'!Q338,"-",'Basis-Tabelle-Samen'!J338,"-garden-to-go-finnish.jpg")),
IF($C$1="Französisch - FR",HYPERLINK(CONCATENATE("https://www.saflax.de/0-WVK-Retail/Bilder-Pictures/SAFLAX-",'Basis-Tabelle-Samen'!Q338,"-",'Basis-Tabelle-Samen'!J338,"-garden-to-go-french.jpg")),
IF($C$1="Griechisch - GR",HYPERLINK(CONCATENATE("https://www.saflax.de/0-WVK-Retail/Bilder-Pictures/SAFLAX-",'Basis-Tabelle-Samen'!Q338,"-",'Basis-Tabelle-Samen'!J338,"-garden-to-go-greek.jpg")),
IF($C$1="Irisch - IE",HYPERLINK(CONCATENATE("https://www.saflax.de/0-WVK-Retail/Bilder-Pictures/SAFLAX-",'Basis-Tabelle-Samen'!Q338,"-",'Basis-Tabelle-Samen'!J338,"-garden-to-go-irish.jpg")),
IF($C$1="Isländisch - IS",HYPERLINK(CONCATENATE("https://www.saflax.de/0-WVK-Retail/Bilder-Pictures/SAFLAX-",'Basis-Tabelle-Samen'!Q338,"-",'Basis-Tabelle-Samen'!J338,"-garden-to-go-icelandic.jpg")),
IF($C$1="Italienisch - IT",HYPERLINK(CONCATENATE("https://www.saflax.de/0-WVK-Retail/Bilder-Pictures/SAFLAX-",'Basis-Tabelle-Samen'!Q338,"-",'Basis-Tabelle-Samen'!J338,"-garden-to-go-italian.jpg")),
IF($C$1="Japanisch - JP",HYPERLINK(CONCATENATE("https://www.saflax.de/0-WVK-Retail/Bilder-Pictures/SAFLAX-",'Basis-Tabelle-Samen'!Q338,"-",'Basis-Tabelle-Samen'!J338,"-garden-to-go-japanese.jpg")),
IF($C$1="Kroatisch - HR",HYPERLINK(CONCATENATE("https://www.saflax.de/0-WVK-Retail/Bilder-Pictures/SAFLAX-",'Basis-Tabelle-Samen'!Q338,"-",'Basis-Tabelle-Samen'!J338,"-garden-to-go-croatian.jpg")),
IF($C$1="Lettisch - LV",HYPERLINK(CONCATENATE("https://www.saflax.de/0-WVK-Retail/Bilder-Pictures/SAFLAX-",'Basis-Tabelle-Samen'!Q338,"-",'Basis-Tabelle-Samen'!J338,"-garden-to-go-latvian.jpg")),
IF($C$1="Litauisch - LT",HYPERLINK(CONCATENATE("https://www.saflax.de/0-WVK-Retail/Bilder-Pictures/SAFLAX-",'Basis-Tabelle-Samen'!Q338,"-",'Basis-Tabelle-Samen'!J338,"-garden-to-go-lithuanian.jpg")),
IF($C$1="Maltesisch - MT",HYPERLINK(CONCATENATE("https://www.saflax.de/0-WVK-Retail/Bilder-Pictures/SAFLAX-",'Basis-Tabelle-Samen'!Q338,"-",'Basis-Tabelle-Samen'!J338,"-garden-to-go-maltese.jpg")),
IF($C$1="Niederländisch - NL",HYPERLINK(CONCATENATE("https://www.saflax.de/0-WVK-Retail/Bilder-Pictures/SAFLAX-",'Basis-Tabelle-Samen'!Q338,"-",'Basis-Tabelle-Samen'!J338,"-garden-to-go-dutch.jpg")),
IF($C$1="Norwegisch - NO",HYPERLINK(CONCATENATE("https://www.saflax.de/0-WVK-Retail/Bilder-Pictures/SAFLAX-",'Basis-Tabelle-Samen'!Q338,"-",'Basis-Tabelle-Samen'!J338,"-garden-to-go-nowegian.jpg")),
IF($C$1="Polnisch - PL",HYPERLINK(CONCATENATE("https://www.saflax.de/0-WVK-Retail/Bilder-Pictures/SAFLAX-",'Basis-Tabelle-Samen'!Q338,"-",'Basis-Tabelle-Samen'!J338,"-garden-to-go-polish.jpg")),
IF($C$1="Portugiesisch - PT",HYPERLINK(CONCATENATE("https://www.saflax.de/0-WVK-Retail/Bilder-Pictures/SAFLAX-",'Basis-Tabelle-Samen'!Q338,"-",'Basis-Tabelle-Samen'!J338,"-garden-to-go-portuguese.jpg")),
IF($C$1="Rumänisch - RO",HYPERLINK(CONCATENATE("https://www.saflax.de/0-WVK-Retail/Bilder-Pictures/SAFLAX-",'Basis-Tabelle-Samen'!Q338,"-",'Basis-Tabelle-Samen'!J338,"-garden-to-go-romanian.jpg")),
IF($C$1="Schwedisch - SE",HYPERLINK(CONCATENATE("https://www.saflax.de/0-WVK-Retail/Bilder-Pictures/SAFLAX-",'Basis-Tabelle-Samen'!Q338,"-",'Basis-Tabelle-Samen'!J338,"-garden-to-go-swedish.jpg")),
IF($C$1="Slowakisch - SK",HYPERLINK(CONCATENATE("https://www.saflax.de/0-WVK-Retail/Bilder-Pictures/SAFLAX-",'Basis-Tabelle-Samen'!Q338,"-",'Basis-Tabelle-Samen'!J338,"-garden-to-go-slovak.jpg")),
IF($C$1="Slowenisch - SI",HYPERLINK(CONCATENATE("https://www.saflax.de/0-WVK-Retail/Bilder-Pictures/SAFLAX-",'Basis-Tabelle-Samen'!Q338,"-",'Basis-Tabelle-Samen'!J338,"-garden-to-go-slovenian.jpg")),
IF($C$1="Spanisch - ES",HYPERLINK(CONCATENATE("https://www.saflax.de/0-WVK-Retail/Bilder-Pictures/SAFLAX-",'Basis-Tabelle-Samen'!Q338,"-",'Basis-Tabelle-Samen'!J338,"-garden-to-go-spanish.jpg")),
IF($C$1="Tschechisch - CZ",HYPERLINK(CONCATENATE("https://www.saflax.de/0-WVK-Retail/Bilder-Pictures/SAFLAX-",'Basis-Tabelle-Samen'!Q338,"-",'Basis-Tabelle-Samen'!J338,"-garden-to-go-czech.jpg")),
IF($C$1="Türkisch - TR",HYPERLINK(CONCATENATE("https://www.saflax.de/0-WVK-Retail/Bilder-Pictures/SAFLAX-",'Basis-Tabelle-Samen'!Q338,"-",'Basis-Tabelle-Samen'!J338,"-garden-to-go-turkish.jpg")),
IF($C$1="Ungarisch - HU",HYPERLINK(CONCATENATE("https://www.saflax.de/0-WVK-Retail/Bilder-Pictures/SAFLAX-",'Basis-Tabelle-Samen'!Q338,"-",'Basis-Tabelle-Samen'!J338,"-garden-to-go-hungarian.jpg")),
" ACHTUNG")))))))))))))))))))))))))))))</f>
        <v>https://www.saflax.de/0-WVK-Retail/Bilder-Pictures/SAFLAX-57509-agastache-mexicana-garden-to-go-english.jpg</v>
      </c>
      <c r="AP335" s="330" t="str">
        <f>IF(K335&lt;1,"",
IF($C$1="Bulgarisch - BG",HYPERLINK(CONCATENATE("https://www.saflax.de/0-WVK-Retail/Bilder-Pictures/SAFLAX-",'Basis-Tabelle-Samen'!T338,"-",'Basis-Tabelle-Samen'!J338,"-cultivation-set-bulgarian.jpg")),
IF($C$1="Dänisch - DK",HYPERLINK(CONCATENATE("https://www.saflax.de/0-WVK-Retail/Bilder-Pictures/SAFLAX-",'Basis-Tabelle-Samen'!T338,"-",'Basis-Tabelle-Samen'!J338,"-cultivation-set-danish.jpg")),
IF($C$1="Deutsch - DE",HYPERLINK(CONCATENATE("https://www.saflax.de/0-WVK-Retail/Bilder-Pictures/SAFLAX-",'Basis-Tabelle-Samen'!T338,"-",'Basis-Tabelle-Samen'!J338,"-cultivation-set-german.jpg")),
IF($C$1="Englisch - UK",HYPERLINK(CONCATENATE("https://www.saflax.de/0-WVK-Retail/Bilder-Pictures/SAFLAX-",'Basis-Tabelle-Samen'!T338,"-",'Basis-Tabelle-Samen'!J338,"-cultivation-set-english.jpg")),
IF($C$1="Estnisch - EE",HYPERLINK(CONCATENATE("https://www.saflax.de/0-WVK-Retail/Bilder-Pictures/SAFLAX-",'Basis-Tabelle-Samen'!T338,"-",'Basis-Tabelle-Samen'!J338,"-cultivation-set-estonian.jpg")),
IF($C$1="Finnisch - FI",HYPERLINK(CONCATENATE("https://www.saflax.de/0-WVK-Retail/Bilder-Pictures/SAFLAX-",'Basis-Tabelle-Samen'!T338,"-",'Basis-Tabelle-Samen'!J338,"-cultivation-set-finnish.jpg")),
IF($C$1="Französisch - FR",HYPERLINK(CONCATENATE("https://www.saflax.de/0-WVK-Retail/Bilder-Pictures/SAFLAX-",'Basis-Tabelle-Samen'!T338,"-",'Basis-Tabelle-Samen'!J338,"-cultivation-set-french.jpg")),
IF($C$1="Griechisch - GR",HYPERLINK(CONCATENATE("https://www.saflax.de/0-WVK-Retail/Bilder-Pictures/SAFLAX-",'Basis-Tabelle-Samen'!T338,"-",'Basis-Tabelle-Samen'!J338,"-cultivation-set-greek.jpg")),
IF($C$1="Irisch - IE",HYPERLINK(CONCATENATE("https://www.saflax.de/0-WVK-Retail/Bilder-Pictures/SAFLAX-",'Basis-Tabelle-Samen'!T338,"-",'Basis-Tabelle-Samen'!J338,"-cultivation-set-irish.jpg")),
IF($C$1="Isländisch - IS",HYPERLINK(CONCATENATE("https://www.saflax.de/0-WVK-Retail/Bilder-Pictures/SAFLAX-",'Basis-Tabelle-Samen'!T338,"-",'Basis-Tabelle-Samen'!J338,"-cultivation-set-icelandic.jpg")),
IF($C$1="Italienisch - IT",HYPERLINK(CONCATENATE("https://www.saflax.de/0-WVK-Retail/Bilder-Pictures/SAFLAX-",'Basis-Tabelle-Samen'!T338,"-",'Basis-Tabelle-Samen'!J338,"-cultivation-set-italian.jpg")),
IF($C$1="Japanisch - JP",HYPERLINK(CONCATENATE("https://www.saflax.de/0-WVK-Retail/Bilder-Pictures/SAFLAX-",'Basis-Tabelle-Samen'!T338,"-",'Basis-Tabelle-Samen'!J338,"-cultivation-set-japanese.jpg")),
IF($C$1="Kroatisch - HR",HYPERLINK(CONCATENATE("https://www.saflax.de/0-WVK-Retail/Bilder-Pictures/SAFLAX-",'Basis-Tabelle-Samen'!T338,"-",'Basis-Tabelle-Samen'!J338,"-cultivation-set-croatian.jpg")),
IF($C$1="Lettisch - LV",HYPERLINK(CONCATENATE("https://www.saflax.de/0-WVK-Retail/Bilder-Pictures/SAFLAX-",'Basis-Tabelle-Samen'!T338,"-",'Basis-Tabelle-Samen'!J338,"-cultivation-set-latvian.jpg")),
IF($C$1="Litauisch - LT",HYPERLINK(CONCATENATE("https://www.saflax.de/0-WVK-Retail/Bilder-Pictures/SAFLAX-",'Basis-Tabelle-Samen'!T338,"-",'Basis-Tabelle-Samen'!J338,"-cultivation-set-lithuanian.jpg")),
IF($C$1="Maltesisch - MT",HYPERLINK(CONCATENATE("https://www.saflax.de/0-WVK-Retail/Bilder-Pictures/SAFLAX-",'Basis-Tabelle-Samen'!T338,"-",'Basis-Tabelle-Samen'!J338,"-cultivation-set-maltese.jpg")),
IF($C$1="Niederländisch - NL",HYPERLINK(CONCATENATE("https://www.saflax.de/0-WVK-Retail/Bilder-Pictures/SAFLAX-",'Basis-Tabelle-Samen'!T338,"-",'Basis-Tabelle-Samen'!J338,"-cultivation-set-dutch.jpg")),
IF($C$1="Norwegisch - NO",HYPERLINK(CONCATENATE("https://www.saflax.de/0-WVK-Retail/Bilder-Pictures/SAFLAX-",'Basis-Tabelle-Samen'!T338,"-",'Basis-Tabelle-Samen'!J338,"-cultivation-set-nowegian.jpg")),
IF($C$1="Polnisch - PL",HYPERLINK(CONCATENATE("https://www.saflax.de/0-WVK-Retail/Bilder-Pictures/SAFLAX-",'Basis-Tabelle-Samen'!T338,"-",'Basis-Tabelle-Samen'!J338,"-cultivation-set-polish.jpg")),
IF($C$1="Portugiesisch - PT",HYPERLINK(CONCATENATE("https://www.saflax.de/0-WVK-Retail/Bilder-Pictures/SAFLAX-",'Basis-Tabelle-Samen'!T338,"-",'Basis-Tabelle-Samen'!J338,"-cultivation-set-portuguese.jpg")),
IF($C$1="Rumänisch - RO",HYPERLINK(CONCATENATE("https://www.saflax.de/0-WVK-Retail/Bilder-Pictures/SAFLAX-",'Basis-Tabelle-Samen'!T338,"-",'Basis-Tabelle-Samen'!J338,"-cultivation-set-romanian.jpg")),
IF($C$1="Schwedisch - SE",HYPERLINK(CONCATENATE("https://www.saflax.de/0-WVK-Retail/Bilder-Pictures/SAFLAX-",'Basis-Tabelle-Samen'!T338,"-",'Basis-Tabelle-Samen'!J338,"-cultivation-set-swedish.jpg")),
IF($C$1="Slowakisch - SK",HYPERLINK(CONCATENATE("https://www.saflax.de/0-WVK-Retail/Bilder-Pictures/SAFLAX-",'Basis-Tabelle-Samen'!T338,"-",'Basis-Tabelle-Samen'!J338,"-cultivation-set-slovak.jpg")),
IF($C$1="Slowenisch - SI",HYPERLINK(CONCATENATE("https://www.saflax.de/0-WVK-Retail/Bilder-Pictures/SAFLAX-",'Basis-Tabelle-Samen'!T338,"-",'Basis-Tabelle-Samen'!J338,"-cultivation-set-slovenian.jpg")),
IF($C$1="Spanisch - ES",HYPERLINK(CONCATENATE("https://www.saflax.de/0-WVK-Retail/Bilder-Pictures/SAFLAX-",'Basis-Tabelle-Samen'!T338,"-",'Basis-Tabelle-Samen'!J338,"-cultivation-set-spanish.jpg")),
IF($C$1="Tschechisch - CZ",HYPERLINK(CONCATENATE("https://www.saflax.de/0-WVK-Retail/Bilder-Pictures/SAFLAX-",'Basis-Tabelle-Samen'!T338,"-",'Basis-Tabelle-Samen'!J338,"-cultivation-set-czech.jpg")),
IF($C$1="Türkisch - TR",HYPERLINK(CONCATENATE("https://www.saflax.de/0-WVK-Retail/Bilder-Pictures/SAFLAX-",'Basis-Tabelle-Samen'!T338,"-",'Basis-Tabelle-Samen'!J338,"-cultivation-set-turkish.jpg")),
IF($C$1="Ungarisch - HU",HYPERLINK(CONCATENATE("https://www.saflax.de/0-WVK-Retail/Bilder-Pictures/SAFLAX-",'Basis-Tabelle-Samen'!T338,"-",'Basis-Tabelle-Samen'!J338,"-cultivation-set-hungarian.jpg")),
" ACHTUNG")))))))))))))))))))))))))))))</f>
        <v>https://www.saflax.de/0-WVK-Retail/Bilder-Pictures/SAFLAX-37509-agastache-mexicana-cultivation-set-english.jpg</v>
      </c>
      <c r="AQ335" s="330" t="str">
        <f>IF(L335&lt;1,"",
IF($C$1="Bulgarisch - BG",HYPERLINK(CONCATENATE("https://www.saflax.de/0-WVK-Retail/Bilder-Pictures/SAFLAX-",'Basis-Tabelle-Samen'!W338,"-",'Basis-Tabelle-Samen'!J338,"-garden-in-the-bag-bulgarian.jpg")),
IF($C$1="Dänisch - DK",HYPERLINK(CONCATENATE("https://www.saflax.de/0-WVK-Retail/Bilder-Pictures/SAFLAX-",'Basis-Tabelle-Samen'!W338,"-",'Basis-Tabelle-Samen'!J338,"-garden-in-the-bag-danish.jpg")),
IF($C$1="Deutsch - DE",HYPERLINK(CONCATENATE("https://www.saflax.de/0-WVK-Retail/Bilder-Pictures/SAFLAX-",'Basis-Tabelle-Samen'!W338,"-",'Basis-Tabelle-Samen'!J338,"-garden-in-the-bag-german.jpg")),
IF($C$1="Englisch - UK",HYPERLINK(CONCATENATE("https://www.saflax.de/0-WVK-Retail/Bilder-Pictures/SAFLAX-",'Basis-Tabelle-Samen'!W338,"-",'Basis-Tabelle-Samen'!J338,"-garden-in-the-bag-english.jpg")),
IF($C$1="Estnisch - EE",HYPERLINK(CONCATENATE("https://www.saflax.de/0-WVK-Retail/Bilder-Pictures/SAFLAX-",'Basis-Tabelle-Samen'!W338,"-",'Basis-Tabelle-Samen'!J338,"-garden-in-the-bag-estonian.jpg")),
IF($C$1="Finnisch - FI",HYPERLINK(CONCATENATE("https://www.saflax.de/0-WVK-Retail/Bilder-Pictures/SAFLAX-",'Basis-Tabelle-Samen'!W338,"-",'Basis-Tabelle-Samen'!J338,"-garden-in-the-bag-finnish.jpg")),
IF($C$1="Französisch - FR",HYPERLINK(CONCATENATE("https://www.saflax.de/0-WVK-Retail/Bilder-Pictures/SAFLAX-",'Basis-Tabelle-Samen'!W338,"-",'Basis-Tabelle-Samen'!J338,"-garden-in-the-bag-french.jpg")),
IF($C$1="Griechisch - GR",HYPERLINK(CONCATENATE("https://www.saflax.de/0-WVK-Retail/Bilder-Pictures/SAFLAX-",'Basis-Tabelle-Samen'!W338,"-",'Basis-Tabelle-Samen'!J338,"-garden-in-the-bag-greek.jpg")),
IF($C$1="Irisch - IE",HYPERLINK(CONCATENATE("https://www.saflax.de/0-WVK-Retail/Bilder-Pictures/SAFLAX-",'Basis-Tabelle-Samen'!W338,"-",'Basis-Tabelle-Samen'!J338,"-garden-in-the-bag-irish.jpg")),
IF($C$1="Isländisch - IS",HYPERLINK(CONCATENATE("https://www.saflax.de/0-WVK-Retail/Bilder-Pictures/SAFLAX-",'Basis-Tabelle-Samen'!W338,"-",'Basis-Tabelle-Samen'!J338,"-garden-in-the-bag-icelandic.jpg")),
IF($C$1="Italienisch - IT",HYPERLINK(CONCATENATE("https://www.saflax.de/0-WVK-Retail/Bilder-Pictures/SAFLAX-",'Basis-Tabelle-Samen'!W338,"-",'Basis-Tabelle-Samen'!J338,"-garden-in-the-bag-italian.jpg")),
IF($C$1="Japanisch - JP",HYPERLINK(CONCATENATE("https://www.saflax.de/0-WVK-Retail/Bilder-Pictures/SAFLAX-",'Basis-Tabelle-Samen'!W338,"-",'Basis-Tabelle-Samen'!J338,"-garden-in-the-bag-japanese.jpg")),
IF($C$1="Kroatisch - HR",HYPERLINK(CONCATENATE("https://www.saflax.de/0-WVK-Retail/Bilder-Pictures/SAFLAX-",'Basis-Tabelle-Samen'!W338,"-",'Basis-Tabelle-Samen'!J338,"-garden-in-the-bag-croatian.jpg")),
IF($C$1="Lettisch - LV",HYPERLINK(CONCATENATE("https://www.saflax.de/0-WVK-Retail/Bilder-Pictures/SAFLAX-",'Basis-Tabelle-Samen'!W338,"-",'Basis-Tabelle-Samen'!J338,"-garden-in-the-bag-latvian.jpg")),
IF($C$1="Litauisch - LT",HYPERLINK(CONCATENATE("https://www.saflax.de/0-WVK-Retail/Bilder-Pictures/SAFLAX-",'Basis-Tabelle-Samen'!W338,"-",'Basis-Tabelle-Samen'!J338,"-garden-in-the-bag-lithuanian.jpg")),
IF($C$1="Maltesisch - MT",HYPERLINK(CONCATENATE("https://www.saflax.de/0-WVK-Retail/Bilder-Pictures/SAFLAX-",'Basis-Tabelle-Samen'!W338,"-",'Basis-Tabelle-Samen'!J338,"-garden-in-the-bag-maltese.jpg")),
IF($C$1="Niederländisch - NL",HYPERLINK(CONCATENATE("https://www.saflax.de/0-WVK-Retail/Bilder-Pictures/SAFLAX-",'Basis-Tabelle-Samen'!W338,"-",'Basis-Tabelle-Samen'!J338,"-garden-in-the-bag-dutch.jpg")),
IF($C$1="Norwegisch - NO",HYPERLINK(CONCATENATE("https://www.saflax.de/0-WVK-Retail/Bilder-Pictures/SAFLAX-",'Basis-Tabelle-Samen'!W338,"-",'Basis-Tabelle-Samen'!J338,"-garden-in-the-bag-nowegian.jpg")),
IF($C$1="Polnisch - PL",HYPERLINK(CONCATENATE("https://www.saflax.de/0-WVK-Retail/Bilder-Pictures/SAFLAX-",'Basis-Tabelle-Samen'!W338,"-",'Basis-Tabelle-Samen'!J338,"-garden-in-the-bag-polish.jpg")),
IF($C$1="Portugiesisch - PT",HYPERLINK(CONCATENATE("https://www.saflax.de/0-WVK-Retail/Bilder-Pictures/SAFLAX-",'Basis-Tabelle-Samen'!W338,"-",'Basis-Tabelle-Samen'!J338,"-garden-in-the-bag-portuguese.jpg")),
IF($C$1="Rumänisch - RO",HYPERLINK(CONCATENATE("https://www.saflax.de/0-WVK-Retail/Bilder-Pictures/SAFLAX-",'Basis-Tabelle-Samen'!W338,"-",'Basis-Tabelle-Samen'!J338,"-garden-in-the-bag-romanian.jpg")),
IF($C$1="Schwedisch - SE",HYPERLINK(CONCATENATE("https://www.saflax.de/0-WVK-Retail/Bilder-Pictures/SAFLAX-",'Basis-Tabelle-Samen'!W338,"-",'Basis-Tabelle-Samen'!J338,"-garden-in-the-bag-swedish.jpg")),
IF($C$1="Slowakisch - SK",HYPERLINK(CONCATENATE("https://www.saflax.de/0-WVK-Retail/Bilder-Pictures/SAFLAX-",'Basis-Tabelle-Samen'!W338,"-",'Basis-Tabelle-Samen'!J338,"-garden-in-the-bag-slovak.jpg")),
IF($C$1="Slowenisch - SI",HYPERLINK(CONCATENATE("https://www.saflax.de/0-WVK-Retail/Bilder-Pictures/SAFLAX-",'Basis-Tabelle-Samen'!W338,"-",'Basis-Tabelle-Samen'!J338,"-garden-in-the-bag-slovenian.jpg")),
IF($C$1="Spanisch - ES",HYPERLINK(CONCATENATE("https://www.saflax.de/0-WVK-Retail/Bilder-Pictures/SAFLAX-",'Basis-Tabelle-Samen'!W338,"-",'Basis-Tabelle-Samen'!J338,"-garden-in-the-bag-spanish.jpg")),
IF($C$1="Tschechisch - CZ",HYPERLINK(CONCATENATE("https://www.saflax.de/0-WVK-Retail/Bilder-Pictures/SAFLAX-",'Basis-Tabelle-Samen'!W338,"-",'Basis-Tabelle-Samen'!J338,"-garden-in-the-bag-czech.jpg")),
IF($C$1="Türkisch - TR",HYPERLINK(CONCATENATE("https://www.saflax.de/0-WVK-Retail/Bilder-Pictures/SAFLAX-",'Basis-Tabelle-Samen'!W338,"-",'Basis-Tabelle-Samen'!J338,"-garden-in-the-bag-turkish.jpg")),
IF($C$1="Ungarisch - HU",HYPERLINK(CONCATENATE("https://www.saflax.de/0-WVK-Retail/Bilder-Pictures/SAFLAX-",'Basis-Tabelle-Samen'!W338,"-",'Basis-Tabelle-Samen'!J338,"-garden-in-the-bag-hungarian.jpg")),
" ACHTUNG")))))))))))))))))))))))))))))</f>
        <v>https://www.saflax.de/0-WVK-Retail/Bilder-Pictures/SAFLAX-67509-agastache-mexicana-garden-in-the-bag-english.jpg</v>
      </c>
    </row>
    <row r="336" spans="1:43" s="27" customFormat="1" ht="17.100000000000001" customHeight="1" x14ac:dyDescent="0.2">
      <c r="A336" s="318" t="str">
        <f>IF('Basis-Tabelle-Samen'!A344="","",IF($C$1="Deutsch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36" s="319" t="str">
        <f>'Basis-Tabelle-Samen'!I344</f>
        <v>Ocimum basilicum cinnamon</v>
      </c>
      <c r="C336" s="316" t="str">
        <f>IF($C$1="Bulgarisch - BG",'Basis-Tabelle-Samen'!Z344,
IF($C$1="Dänisch - DK",'Basis-Tabelle-Samen'!AA344,
IF($C$1="Deutsch - DE",'Basis-Tabelle-Samen'!AB344,
IF($C$1="Englisch - UK",'Basis-Tabelle-Samen'!AC344,
IF($C$1="Estnisch - EE",'Basis-Tabelle-Samen'!AD344,
IF($C$1="Finnisch - FI",'Basis-Tabelle-Samen'!AE344,
IF($C$1="Französisch - FR",'Basis-Tabelle-Samen'!AF344,
IF($C$1="Griechisch - GR",'Basis-Tabelle-Samen'!AG344,
IF($C$1="Irisch - IE",'Basis-Tabelle-Samen'!AH344,
IF($C$1="Isländisch - IS",'Basis-Tabelle-Samen'!AI344,
IF($C$1="Italienisch - IT",'Basis-Tabelle-Samen'!AJ344,
IF($C$1="Japanisch - JP",'Basis-Tabelle-Samen'!AK344,
IF($C$1="Kroatisch - HR",'Basis-Tabelle-Samen'!AL344,
IF($C$1="Lettisch - LV",'Basis-Tabelle-Samen'!AM344,
IF($C$1="Litauisch - LT",'Basis-Tabelle-Samen'!AN344,
IF($C$1="Maltesisch - MT",'Basis-Tabelle-Samen'!AO344,
IF($C$1="Niederländisch - NL",'Basis-Tabelle-Samen'!AP344,
IF($C$1="Norwegisch - NO",'Basis-Tabelle-Samen'!AQ344,
IF($C$1="Polnisch - PL",'Basis-Tabelle-Samen'!AR344,
IF($C$1="Portugiesisch - PT",'Basis-Tabelle-Samen'!AS344,
IF($C$1="Rumänisch - RO",'Basis-Tabelle-Samen'!AT344,
IF($C$1="Schwedisch - SE",'Basis-Tabelle-Samen'!AU344,
IF($C$1="Slowakisch - SK",'Basis-Tabelle-Samen'!AV344,
IF($C$1="Slowenisch - SI",'Basis-Tabelle-Samen'!AW344,
IF($C$1="Spanisch - ES",'Basis-Tabelle-Samen'!AX344,
IF($C$1="Tschechisch - CZ",'Basis-Tabelle-Samen'!AY344,
IF($C$1="Türkisch - TR",'Basis-Tabelle-Samen'!AZ344,
IF($C$1="Ungarisch - HU",'Basis-Tabelle-Samen'!BA344,
" ACHTUNG"))))))))))))))))))))))))))))</f>
        <v>Cinnamon Basil</v>
      </c>
      <c r="D336" s="320">
        <f>'Basis-Tabelle-Samen'!F344</f>
        <v>200</v>
      </c>
      <c r="E336" s="321" t="str">
        <f>'Basis-Tabelle-Samen'!H344</f>
        <v>7 %</v>
      </c>
      <c r="F336" s="322" t="str">
        <f>IF('Basis-Tabelle-Samen'!G344="","",'Basis-Tabelle-Samen'!G344)</f>
        <v>09</v>
      </c>
      <c r="G336" s="320">
        <f>'Basis-Tabelle-Samen'!C344</f>
        <v>17518</v>
      </c>
      <c r="H336" s="323">
        <f>'Basis-Tabelle-Samen'!D344</f>
        <v>4055473175188</v>
      </c>
      <c r="I336" s="324">
        <f>'Basis-Tabelle-Samen'!E344</f>
        <v>1.85</v>
      </c>
      <c r="J336" s="325">
        <f t="shared" si="5"/>
        <v>12</v>
      </c>
      <c r="K336" s="326">
        <f>'Basis-Tabelle-Samen'!K344</f>
        <v>77518</v>
      </c>
      <c r="L336" s="323">
        <f>'Basis-Tabelle-Samen'!L344</f>
        <v>4055473775180</v>
      </c>
      <c r="M336" s="324">
        <f>'Basis-Tabelle-Samen'!M344</f>
        <v>2.4500000000000002</v>
      </c>
      <c r="N336" s="326">
        <f>IF(K336&lt;1,"",'3'!$I$15)</f>
        <v>15</v>
      </c>
      <c r="O336" s="327">
        <f>IF(K336&lt;1,"",'3'!$J$11)</f>
        <v>90</v>
      </c>
      <c r="P336" s="326">
        <f>'Basis-Tabelle-Samen'!N344</f>
        <v>87518</v>
      </c>
      <c r="Q336" s="323">
        <f>'Basis-Tabelle-Samen'!O344</f>
        <v>4055473875187</v>
      </c>
      <c r="R336" s="328">
        <f>'Basis-Tabelle-Samen'!P344</f>
        <v>3.75</v>
      </c>
      <c r="S336" s="326">
        <f>IF(R336&lt;1,"",'3'!$M$15)</f>
        <v>18</v>
      </c>
      <c r="T336" s="327">
        <f>IF(R336&lt;1,"",'3'!$N$11)</f>
        <v>72</v>
      </c>
      <c r="U336" s="326">
        <f>'Basis-Tabelle-Samen'!Q344</f>
        <v>57518</v>
      </c>
      <c r="V336" s="323">
        <f>'Basis-Tabelle-Samen'!R344</f>
        <v>4055473575186</v>
      </c>
      <c r="W336" s="324">
        <f>'Basis-Tabelle-Samen'!S344</f>
        <v>4.95</v>
      </c>
      <c r="X336" s="326">
        <f>IF(U336&lt;1,"",'3'!$Q$15)</f>
        <v>6</v>
      </c>
      <c r="Y336" s="327">
        <f>IF(U336&lt;1,"",'3'!$R$11)</f>
        <v>24</v>
      </c>
      <c r="Z336" s="326">
        <f>'Basis-Tabelle-Samen'!T344</f>
        <v>37518</v>
      </c>
      <c r="AA336" s="323">
        <f>'Basis-Tabelle-Samen'!U344</f>
        <v>4055473375182</v>
      </c>
      <c r="AB336" s="324">
        <f>'Basis-Tabelle-Samen'!V344</f>
        <v>6.75</v>
      </c>
      <c r="AC336" s="326">
        <f>IF(Z336&lt;1,"",'3'!$U$15)</f>
        <v>6</v>
      </c>
      <c r="AD336" s="327">
        <f>IF(Z336&lt;1,"",'3'!$V$11)</f>
        <v>24</v>
      </c>
      <c r="AE336" s="326">
        <f>'Basis-Tabelle-Samen'!W344</f>
        <v>67518</v>
      </c>
      <c r="AF336" s="323">
        <f>'Basis-Tabelle-Samen'!X344</f>
        <v>4055473675183</v>
      </c>
      <c r="AG336" s="324">
        <f>'Basis-Tabelle-Samen'!Y344</f>
        <v>2.95</v>
      </c>
      <c r="AH336" s="326">
        <f>IF(AE336&lt;1,"",'3'!$Y$15)</f>
        <v>8</v>
      </c>
      <c r="AI336" s="327">
        <f>IF(AE336&lt;1,"",'3'!$Z$11)</f>
        <v>64</v>
      </c>
      <c r="AJ336" s="319"/>
      <c r="AK336" s="316" t="str">
        <f>IF(G336&lt;1,"",
IF($C$1="Bulgarisch - BG",HYPERLINK(CONCATENATE("https://www.saflax.de/0-WVK-Retail/Bilder-Pictures/SAFLAX-",'Basis-Tabelle-Samen'!C344,"-",'Basis-Tabelle-Samen'!J344,"-seed-package-front-cr-bulgarian.jpg")),
IF($C$1="Dänisch - DK",HYPERLINK(CONCATENATE("https://www.saflax.de/0-WVK-Retail/Bilder-Pictures/SAFLAX-",'Basis-Tabelle-Samen'!C344,"-",'Basis-Tabelle-Samen'!J344,"-seed-package-front-cr-danish.jpg")),
IF($C$1="Deutsch - DE",HYPERLINK(CONCATENATE("https://www.saflax.de/0-WVK-Retail/Bilder-Pictures/SAFLAX-",'Basis-Tabelle-Samen'!C344,"-",'Basis-Tabelle-Samen'!J344,"-seed-package-front-cr-german.jpg")),
IF($C$1="Englisch - UK",HYPERLINK(CONCATENATE("https://www.saflax.de/0-WVK-Retail/Bilder-Pictures/SAFLAX-",'Basis-Tabelle-Samen'!C344,"-",'Basis-Tabelle-Samen'!J344,"-seed-package-front-cr-english.jpg")),
IF($C$1="Estnisch - EE",HYPERLINK(CONCATENATE("https://www.saflax.de/0-WVK-Retail/Bilder-Pictures/SAFLAX-",'Basis-Tabelle-Samen'!C344,"-",'Basis-Tabelle-Samen'!J344,"-seed-package-front-cr-estonian.jpg")),
IF($C$1="Finnisch - FI",HYPERLINK(CONCATENATE("https://www.saflax.de/0-WVK-Retail/Bilder-Pictures/SAFLAX-",'Basis-Tabelle-Samen'!C344,"-",'Basis-Tabelle-Samen'!J344,"-seed-package-front-cr-finnish.jpg")),
IF($C$1="Französisch - FR",HYPERLINK(CONCATENATE("https://www.saflax.de/0-WVK-Retail/Bilder-Pictures/SAFLAX-",'Basis-Tabelle-Samen'!C344,"-",'Basis-Tabelle-Samen'!J344,"-seed-package-front-cr-french.jpg")),
IF($C$1="Griechisch - GR",HYPERLINK(CONCATENATE("https://www.saflax.de/0-WVK-Retail/Bilder-Pictures/SAFLAX-",'Basis-Tabelle-Samen'!C344,"-",'Basis-Tabelle-Samen'!J344,"-seed-package-front-cr-greek.jpg")),
IF($C$1="Irisch - IE",HYPERLINK(CONCATENATE("https://www.saflax.de/0-WVK-Retail/Bilder-Pictures/SAFLAX-",'Basis-Tabelle-Samen'!C344,"-",'Basis-Tabelle-Samen'!J344,"-seed-package-front-cr-irish.jpg")),
IF($C$1="Isländisch - IS",HYPERLINK(CONCATENATE("https://www.saflax.de/0-WVK-Retail/Bilder-Pictures/SAFLAX-",'Basis-Tabelle-Samen'!C344,"-",'Basis-Tabelle-Samen'!J344,"-seed-package-front-cr-icelandic.jpg")),
IF($C$1="Italienisch - IT",HYPERLINK(CONCATENATE("https://www.saflax.de/0-WVK-Retail/Bilder-Pictures/SAFLAX-",'Basis-Tabelle-Samen'!C344,"-",'Basis-Tabelle-Samen'!J344,"-seed-package-front-cr-italian.jpg")),
IF($C$1="Japanisch - JP",HYPERLINK(CONCATENATE("https://www.saflax.de/0-WVK-Retail/Bilder-Pictures/SAFLAX-",'Basis-Tabelle-Samen'!C344,"-",'Basis-Tabelle-Samen'!J344,"-seed-package-front-cr-japanese.jpg")),
IF($C$1="Kroatisch - HR",HYPERLINK(CONCATENATE("https://www.saflax.de/0-WVK-Retail/Bilder-Pictures/SAFLAX-",'Basis-Tabelle-Samen'!C344,"-",'Basis-Tabelle-Samen'!J344,"-seed-package-front-cr-croatian.jpg")),
IF($C$1="Lettisch - LV",HYPERLINK(CONCATENATE("https://www.saflax.de/0-WVK-Retail/Bilder-Pictures/SAFLAX-",'Basis-Tabelle-Samen'!C344,"-",'Basis-Tabelle-Samen'!J344,"-seed-package-front-cr-latvian.jpg")),
IF($C$1="Litauisch - LT",HYPERLINK(CONCATENATE("https://www.saflax.de/0-WVK-Retail/Bilder-Pictures/SAFLAX-",'Basis-Tabelle-Samen'!C344,"-",'Basis-Tabelle-Samen'!J344,"-seed-package-front-cr-lithuanian.jpg")),
IF($C$1="Maltesisch - MT",HYPERLINK(CONCATENATE("https://www.saflax.de/0-WVK-Retail/Bilder-Pictures/SAFLAX-",'Basis-Tabelle-Samen'!C344,"-",'Basis-Tabelle-Samen'!J344,"-seed-package-front-cr-maltese.jpg")),
IF($C$1="Niederländisch - NL",HYPERLINK(CONCATENATE("https://www.saflax.de/0-WVK-Retail/Bilder-Pictures/SAFLAX-",'Basis-Tabelle-Samen'!C344,"-",'Basis-Tabelle-Samen'!J344,"-seed-package-front-cr-dutch.jpg")),
IF($C$1="Norwegisch - NO",HYPERLINK(CONCATENATE("https://www.saflax.de/0-WVK-Retail/Bilder-Pictures/SAFLAX-",'Basis-Tabelle-Samen'!C344,"-",'Basis-Tabelle-Samen'!J344,"-seed-package-front-cr-nowegian.jpg")),
IF($C$1="Polnisch - PL",HYPERLINK(CONCATENATE("https://www.saflax.de/0-WVK-Retail/Bilder-Pictures/SAFLAX-",'Basis-Tabelle-Samen'!C344,"-",'Basis-Tabelle-Samen'!J344,"-seed-package-front-cr-polish.jpg")),
IF($C$1="Portugiesisch - PT",HYPERLINK(CONCATENATE("https://www.saflax.de/0-WVK-Retail/Bilder-Pictures/SAFLAX-",'Basis-Tabelle-Samen'!C344,"-",'Basis-Tabelle-Samen'!J344,"-seed-package-front-cr-portuguese.jpg")),
IF($C$1="Rumänisch - RO",HYPERLINK(CONCATENATE("https://www.saflax.de/0-WVK-Retail/Bilder-Pictures/SAFLAX-",'Basis-Tabelle-Samen'!C344,"-",'Basis-Tabelle-Samen'!J344,"-seed-package-front-cr-romanian.jpg")),
IF($C$1="Schwedisch - SE",HYPERLINK(CONCATENATE("https://www.saflax.de/0-WVK-Retail/Bilder-Pictures/SAFLAX-",'Basis-Tabelle-Samen'!C344,"-",'Basis-Tabelle-Samen'!J344,"-seed-package-front-cr-swedish.jpg")),
IF($C$1="Slowakisch - SK",HYPERLINK(CONCATENATE("https://www.saflax.de/0-WVK-Retail/Bilder-Pictures/SAFLAX-",'Basis-Tabelle-Samen'!C344,"-",'Basis-Tabelle-Samen'!J344,"-seed-package-front-cr-slovak.jpg")),
IF($C$1="Slowenisch - SI",HYPERLINK(CONCATENATE("https://www.saflax.de/0-WVK-Retail/Bilder-Pictures/SAFLAX-",'Basis-Tabelle-Samen'!C344,"-",'Basis-Tabelle-Samen'!J344,"-seed-package-front-cr-slovenian.jpg")),
IF($C$1="Spanisch - ES",HYPERLINK(CONCATENATE("https://www.saflax.de/0-WVK-Retail/Bilder-Pictures/SAFLAX-",'Basis-Tabelle-Samen'!C344,"-",'Basis-Tabelle-Samen'!J344,"-seed-package-front-cr-spanish.jpg")),
IF($C$1="Tschechisch - CZ",HYPERLINK(CONCATENATE("https://www.saflax.de/0-WVK-Retail/Bilder-Pictures/SAFLAX-",'Basis-Tabelle-Samen'!C344,"-",'Basis-Tabelle-Samen'!J344,"-seed-package-front-cr-czech.jpg")),
IF($C$1="Türkisch - TR",HYPERLINK(CONCATENATE("https://www.saflax.de/0-WVK-Retail/Bilder-Pictures/SAFLAX-",'Basis-Tabelle-Samen'!C344,"-",'Basis-Tabelle-Samen'!J344,"-seed-package-front-cr-turkish.jpg")),
IF($C$1="Ungarisch - HU",HYPERLINK(CONCATENATE("https://www.saflax.de/0-WVK-Retail/Bilder-Pictures/SAFLAX-",'Basis-Tabelle-Samen'!C344,"-",'Basis-Tabelle-Samen'!J344,"-seed-package-front-cr-hungarian.jpg")),
" ACHTUNG")))))))))))))))))))))))))))))</f>
        <v>https://www.saflax.de/0-WVK-Retail/Bilder-Pictures/SAFLAX-17518-ocimum-basilicum-seed-package-front-cr-english.jpg</v>
      </c>
      <c r="AL336" s="330" t="str">
        <f>IF(G336&lt;1,"",
IF($C$1="Bulgarisch - BG",HYPERLINK(CONCATENATE("https://www.saflax.de/0-WVK-Retail/Bilder-Pictures/SAFLAX-",'Basis-Tabelle-Samen'!C344,"-",'Basis-Tabelle-Samen'!J344,"-seed-package-back-cr-bulgarian.jpg")),
IF($C$1="Dänisch - DK",HYPERLINK(CONCATENATE("https://www.saflax.de/0-WVK-Retail/Bilder-Pictures/SAFLAX-",'Basis-Tabelle-Samen'!C344,"-",'Basis-Tabelle-Samen'!J344,"-seed-package-back-cr-danish.jpg")),
IF($C$1="Deutsch - DE",HYPERLINK(CONCATENATE("https://www.saflax.de/0-WVK-Retail/Bilder-Pictures/SAFLAX-",'Basis-Tabelle-Samen'!C344,"-",'Basis-Tabelle-Samen'!J344,"-seed-package-back-cr-german.jpg")),
IF($C$1="Englisch - UK",HYPERLINK(CONCATENATE("https://www.saflax.de/0-WVK-Retail/Bilder-Pictures/SAFLAX-",'Basis-Tabelle-Samen'!C344,"-",'Basis-Tabelle-Samen'!J344,"-seed-package-back-cr-english.jpg")),
IF($C$1="Estnisch - EE",HYPERLINK(CONCATENATE("https://www.saflax.de/0-WVK-Retail/Bilder-Pictures/SAFLAX-",'Basis-Tabelle-Samen'!C344,"-",'Basis-Tabelle-Samen'!J344,"-seed-package-back-cr-estonian.jpg")),
IF($C$1="Finnisch - FI",HYPERLINK(CONCATENATE("https://www.saflax.de/0-WVK-Retail/Bilder-Pictures/SAFLAX-",'Basis-Tabelle-Samen'!C344,"-",'Basis-Tabelle-Samen'!J344,"-seed-package-back-cr-finnish.jpg")),
IF($C$1="Französisch - FR",HYPERLINK(CONCATENATE("https://www.saflax.de/0-WVK-Retail/Bilder-Pictures/SAFLAX-",'Basis-Tabelle-Samen'!C344,"-",'Basis-Tabelle-Samen'!J344,"-seed-package-back-cr-french.jpg")),
IF($C$1="Griechisch - GR",HYPERLINK(CONCATENATE("https://www.saflax.de/0-WVK-Retail/Bilder-Pictures/SAFLAX-",'Basis-Tabelle-Samen'!C344,"-",'Basis-Tabelle-Samen'!J344,"-seed-package-back-cr-greek.jpg")),
IF($C$1="Irisch - IE",HYPERLINK(CONCATENATE("https://www.saflax.de/0-WVK-Retail/Bilder-Pictures/SAFLAX-",'Basis-Tabelle-Samen'!C344,"-",'Basis-Tabelle-Samen'!J344,"-seed-package-back-cr-irish.jpg")),
IF($C$1="Isländisch - IS",HYPERLINK(CONCATENATE("https://www.saflax.de/0-WVK-Retail/Bilder-Pictures/SAFLAX-",'Basis-Tabelle-Samen'!C344,"-",'Basis-Tabelle-Samen'!J344,"-seed-package-back-cr-icelandic.jpg")),
IF($C$1="Italienisch - IT",HYPERLINK(CONCATENATE("https://www.saflax.de/0-WVK-Retail/Bilder-Pictures/SAFLAX-",'Basis-Tabelle-Samen'!C344,"-",'Basis-Tabelle-Samen'!J344,"-seed-package-back-cr-italian.jpg")),
IF($C$1="Japanisch - JP",HYPERLINK(CONCATENATE("https://www.saflax.de/0-WVK-Retail/Bilder-Pictures/SAFLAX-",'Basis-Tabelle-Samen'!C344,"-",'Basis-Tabelle-Samen'!J344,"-seed-package-back-cr-japanese.jpg")),
IF($C$1="Kroatisch - HR",HYPERLINK(CONCATENATE("https://www.saflax.de/0-WVK-Retail/Bilder-Pictures/SAFLAX-",'Basis-Tabelle-Samen'!C344,"-",'Basis-Tabelle-Samen'!J344,"-seed-package-back-cr-croatian.jpg")),
IF($C$1="Lettisch - LV",HYPERLINK(CONCATENATE("https://www.saflax.de/0-WVK-Retail/Bilder-Pictures/SAFLAX-",'Basis-Tabelle-Samen'!C344,"-",'Basis-Tabelle-Samen'!J344,"-seed-package-back-cr-latvian.jpg")),
IF($C$1="Litauisch - LT",HYPERLINK(CONCATENATE("https://www.saflax.de/0-WVK-Retail/Bilder-Pictures/SAFLAX-",'Basis-Tabelle-Samen'!C344,"-",'Basis-Tabelle-Samen'!J344,"-seed-package-back-cr-lithuanian.jpg")),
IF($C$1="Maltesisch - MT",HYPERLINK(CONCATENATE("https://www.saflax.de/0-WVK-Retail/Bilder-Pictures/SAFLAX-",'Basis-Tabelle-Samen'!C344,"-",'Basis-Tabelle-Samen'!J344,"-seed-package-back-cr-maltese.jpg")),
IF($C$1="Niederländisch - NL",HYPERLINK(CONCATENATE("https://www.saflax.de/0-WVK-Retail/Bilder-Pictures/SAFLAX-",'Basis-Tabelle-Samen'!C344,"-",'Basis-Tabelle-Samen'!J344,"-seed-package-back-cr-dutch.jpg")),
IF($C$1="Norwegisch - NO",HYPERLINK(CONCATENATE("https://www.saflax.de/0-WVK-Retail/Bilder-Pictures/SAFLAX-",'Basis-Tabelle-Samen'!C344,"-",'Basis-Tabelle-Samen'!J344,"-seed-package-back-cr-nowegian.jpg")),
IF($C$1="Polnisch - PL",HYPERLINK(CONCATENATE("https://www.saflax.de/0-WVK-Retail/Bilder-Pictures/SAFLAX-",'Basis-Tabelle-Samen'!C344,"-",'Basis-Tabelle-Samen'!J344,"-seed-package-back-cr-polish.jpg")),
IF($C$1="Portugiesisch - PT",HYPERLINK(CONCATENATE("https://www.saflax.de/0-WVK-Retail/Bilder-Pictures/SAFLAX-",'Basis-Tabelle-Samen'!C344,"-",'Basis-Tabelle-Samen'!J344,"-seed-package-back-cr-portuguese.jpg")),
IF($C$1="Rumänisch - RO",HYPERLINK(CONCATENATE("https://www.saflax.de/0-WVK-Retail/Bilder-Pictures/SAFLAX-",'Basis-Tabelle-Samen'!C344,"-",'Basis-Tabelle-Samen'!J344,"-seed-package-back-cr-romanian.jpg")),
IF($C$1="Schwedisch - SE",HYPERLINK(CONCATENATE("https://www.saflax.de/0-WVK-Retail/Bilder-Pictures/SAFLAX-",'Basis-Tabelle-Samen'!C344,"-",'Basis-Tabelle-Samen'!J344,"-seed-package-back-cr-swedish.jpg")),
IF($C$1="Slowakisch - SK",HYPERLINK(CONCATENATE("https://www.saflax.de/0-WVK-Retail/Bilder-Pictures/SAFLAX-",'Basis-Tabelle-Samen'!C344,"-",'Basis-Tabelle-Samen'!J344,"-seed-package-back-cr-slovak.jpg")),
IF($C$1="Slowenisch - SI",HYPERLINK(CONCATENATE("https://www.saflax.de/0-WVK-Retail/Bilder-Pictures/SAFLAX-",'Basis-Tabelle-Samen'!C344,"-",'Basis-Tabelle-Samen'!J344,"-seed-package-back-cr-slovenian.jpg")),
IF($C$1="Spanisch - ES",HYPERLINK(CONCATENATE("https://www.saflax.de/0-WVK-Retail/Bilder-Pictures/SAFLAX-",'Basis-Tabelle-Samen'!C344,"-",'Basis-Tabelle-Samen'!J344,"-seed-package-back-cr-spanish.jpg")),
IF($C$1="Tschechisch - CZ",HYPERLINK(CONCATENATE("https://www.saflax.de/0-WVK-Retail/Bilder-Pictures/SAFLAX-",'Basis-Tabelle-Samen'!C344,"-",'Basis-Tabelle-Samen'!J344,"-seed-package-back-cr-czech.jpg")),
IF($C$1="Türkisch - TR",HYPERLINK(CONCATENATE("https://www.saflax.de/0-WVK-Retail/Bilder-Pictures/SAFLAX-",'Basis-Tabelle-Samen'!C344,"-",'Basis-Tabelle-Samen'!J344,"-seed-package-back-cr-turkish.jpg")),
IF($C$1="Ungarisch - HU",HYPERLINK(CONCATENATE("https://www.saflax.de/0-WVK-Retail/Bilder-Pictures/SAFLAX-",'Basis-Tabelle-Samen'!C344,"-",'Basis-Tabelle-Samen'!J344,"-seed-package-back-cr-hungarian.jpg")),
" ACHTUNG")))))))))))))))))))))))))))))</f>
        <v>https://www.saflax.de/0-WVK-Retail/Bilder-Pictures/SAFLAX-17518-ocimum-basilicum-seed-package-back-cr-english.jpg</v>
      </c>
      <c r="AM336" s="330" t="str">
        <f>IF(H336&lt;1,"",
IF($C$1="Bulgarisch - BG",HYPERLINK(CONCATENATE("https://www.saflax.de/0-WVK-Retail/Bilder-Pictures/SAFLAX-",'Basis-Tabelle-Samen'!K344,"-",'Basis-Tabelle-Samen'!J344,"-garden-to-go-mini-bulgarian.jpg")),
IF($C$1="Dänisch - DK",HYPERLINK(CONCATENATE("https://www.saflax.de/0-WVK-Retail/Bilder-Pictures/SAFLAX-",'Basis-Tabelle-Samen'!K344,"-",'Basis-Tabelle-Samen'!J344,"-garden-to-go-mini-danish.jpg")),
IF($C$1="Deutsch - DE",HYPERLINK(CONCATENATE("https://www.saflax.de/0-WVK-Retail/Bilder-Pictures/SAFLAX-",'Basis-Tabelle-Samen'!K344,"-",'Basis-Tabelle-Samen'!J344,"-garden-to-go-mini-german.jpg")),
IF($C$1="Englisch - UK",HYPERLINK(CONCATENATE("https://www.saflax.de/0-WVK-Retail/Bilder-Pictures/SAFLAX-",'Basis-Tabelle-Samen'!K344,"-",'Basis-Tabelle-Samen'!J344,"-garden-to-go-mini-english.jpg")),
IF($C$1="Estnisch - EE",HYPERLINK(CONCATENATE("https://www.saflax.de/0-WVK-Retail/Bilder-Pictures/SAFLAX-",'Basis-Tabelle-Samen'!K344,"-",'Basis-Tabelle-Samen'!J344,"-garden-to-go-mini-estonian.jpg")),
IF($C$1="Finnisch - FI",HYPERLINK(CONCATENATE("https://www.saflax.de/0-WVK-Retail/Bilder-Pictures/SAFLAX-",'Basis-Tabelle-Samen'!K344,"-",'Basis-Tabelle-Samen'!J344,"-garden-to-go-mini-finnish.jpg")),
IF($C$1="Französisch - FR",HYPERLINK(CONCATENATE("https://www.saflax.de/0-WVK-Retail/Bilder-Pictures/SAFLAX-",'Basis-Tabelle-Samen'!K344,"-",'Basis-Tabelle-Samen'!J344,"-garden-to-go-mini-french.jpg")),
IF($C$1="Griechisch - GR",HYPERLINK(CONCATENATE("https://www.saflax.de/0-WVK-Retail/Bilder-Pictures/SAFLAX-",'Basis-Tabelle-Samen'!K344,"-",'Basis-Tabelle-Samen'!J344,"-garden-to-go-mini-greek.jpg")),
IF($C$1="Irisch - IE",HYPERLINK(CONCATENATE("https://www.saflax.de/0-WVK-Retail/Bilder-Pictures/SAFLAX-",'Basis-Tabelle-Samen'!K344,"-",'Basis-Tabelle-Samen'!J344,"-garden-to-go-mini-irish.jpg")),
IF($C$1="Isländisch - IS",HYPERLINK(CONCATENATE("https://www.saflax.de/0-WVK-Retail/Bilder-Pictures/SAFLAX-",'Basis-Tabelle-Samen'!K344,"-",'Basis-Tabelle-Samen'!J344,"-garden-to-go-mini-icelandic.jpg")),
IF($C$1="Italienisch - IT",HYPERLINK(CONCATENATE("https://www.saflax.de/0-WVK-Retail/Bilder-Pictures/SAFLAX-",'Basis-Tabelle-Samen'!K344,"-",'Basis-Tabelle-Samen'!J344,"-garden-to-go-mini-italian.jpg")),
IF($C$1="Japanisch - JP",HYPERLINK(CONCATENATE("https://www.saflax.de/0-WVK-Retail/Bilder-Pictures/SAFLAX-",'Basis-Tabelle-Samen'!K344,"-",'Basis-Tabelle-Samen'!J344,"-garden-to-go-mini-japanese.jpg")),
IF($C$1="Kroatisch - HR",HYPERLINK(CONCATENATE("https://www.saflax.de/0-WVK-Retail/Bilder-Pictures/SAFLAX-",'Basis-Tabelle-Samen'!K344,"-",'Basis-Tabelle-Samen'!J344,"-garden-to-go-mini-croatian.jpg")),
IF($C$1="Lettisch - LV",HYPERLINK(CONCATENATE("https://www.saflax.de/0-WVK-Retail/Bilder-Pictures/SAFLAX-",'Basis-Tabelle-Samen'!K344,"-",'Basis-Tabelle-Samen'!J344,"-garden-to-go-mini-latvian.jpg")),
IF($C$1="Litauisch - LT",HYPERLINK(CONCATENATE("https://www.saflax.de/0-WVK-Retail/Bilder-Pictures/SAFLAX-",'Basis-Tabelle-Samen'!K344,"-",'Basis-Tabelle-Samen'!J344,"-garden-to-go-mini-lithuanian.jpg")),
IF($C$1="Maltesisch - MT",HYPERLINK(CONCATENATE("https://www.saflax.de/0-WVK-Retail/Bilder-Pictures/SAFLAX-",'Basis-Tabelle-Samen'!K344,"-",'Basis-Tabelle-Samen'!J344,"-garden-to-go-mini-maltese.jpg")),
IF($C$1="Niederländisch - NL",HYPERLINK(CONCATENATE("https://www.saflax.de/0-WVK-Retail/Bilder-Pictures/SAFLAX-",'Basis-Tabelle-Samen'!K344,"-",'Basis-Tabelle-Samen'!J344,"-garden-to-go-mini-dutch.jpg")),
IF($C$1="Norwegisch - NO",HYPERLINK(CONCATENATE("https://www.saflax.de/0-WVK-Retail/Bilder-Pictures/SAFLAX-",'Basis-Tabelle-Samen'!K344,"-",'Basis-Tabelle-Samen'!J344,"-garden-to-go-mini-nowegian.jpg")),
IF($C$1="Polnisch - PL",HYPERLINK(CONCATENATE("https://www.saflax.de/0-WVK-Retail/Bilder-Pictures/SAFLAX-",'Basis-Tabelle-Samen'!K344,"-",'Basis-Tabelle-Samen'!J344,"-garden-to-go-mini-polish.jpg")),
IF($C$1="Portugiesisch - PT",HYPERLINK(CONCATENATE("https://www.saflax.de/0-WVK-Retail/Bilder-Pictures/SAFLAX-",'Basis-Tabelle-Samen'!K344,"-",'Basis-Tabelle-Samen'!J344,"-garden-to-go-mini-portuguese.jpg")),
IF($C$1="Rumänisch - RO",HYPERLINK(CONCATENATE("https://www.saflax.de/0-WVK-Retail/Bilder-Pictures/SAFLAX-",'Basis-Tabelle-Samen'!K344,"-",'Basis-Tabelle-Samen'!J344,"-garden-to-go-mini-romanian.jpg")),
IF($C$1="Schwedisch - SE",HYPERLINK(CONCATENATE("https://www.saflax.de/0-WVK-Retail/Bilder-Pictures/SAFLAX-",'Basis-Tabelle-Samen'!K344,"-",'Basis-Tabelle-Samen'!J344,"-garden-to-go-mini-swedish.jpg")),
IF($C$1="Slowakisch - SK",HYPERLINK(CONCATENATE("https://www.saflax.de/0-WVK-Retail/Bilder-Pictures/SAFLAX-",'Basis-Tabelle-Samen'!K344,"-",'Basis-Tabelle-Samen'!J344,"-garden-to-go-mini-slovak.jpg")),
IF($C$1="Slowenisch - SI",HYPERLINK(CONCATENATE("https://www.saflax.de/0-WVK-Retail/Bilder-Pictures/SAFLAX-",'Basis-Tabelle-Samen'!K344,"-",'Basis-Tabelle-Samen'!J344,"-garden-to-go-mini-slovenian.jpg")),
IF($C$1="Spanisch - ES",HYPERLINK(CONCATENATE("https://www.saflax.de/0-WVK-Retail/Bilder-Pictures/SAFLAX-",'Basis-Tabelle-Samen'!K344,"-",'Basis-Tabelle-Samen'!J344,"-garden-to-go-mini-spanish.jpg")),
IF($C$1="Tschechisch - CZ",HYPERLINK(CONCATENATE("https://www.saflax.de/0-WVK-Retail/Bilder-Pictures/SAFLAX-",'Basis-Tabelle-Samen'!K344,"-",'Basis-Tabelle-Samen'!J344,"-garden-to-go-mini-czech.jpg")),
IF($C$1="Türkisch - TR",HYPERLINK(CONCATENATE("https://www.saflax.de/0-WVK-Retail/Bilder-Pictures/SAFLAX-",'Basis-Tabelle-Samen'!K344,"-",'Basis-Tabelle-Samen'!J344,"-garden-to-go-mini-turkish.jpg")),
IF($C$1="Ungarisch - HU",HYPERLINK(CONCATENATE("https://www.saflax.de/0-WVK-Retail/Bilder-Pictures/SAFLAX-",'Basis-Tabelle-Samen'!K344,"-",'Basis-Tabelle-Samen'!J344,"-garden-to-go-mini-hungarian.jpg")),
" ACHTUNG")))))))))))))))))))))))))))))</f>
        <v>https://www.saflax.de/0-WVK-Retail/Bilder-Pictures/SAFLAX-77518-ocimum-basilicum-garden-to-go-mini-english.jpg</v>
      </c>
      <c r="AN336" s="330" t="str">
        <f>IF(I336&lt;1,"",
IF($C$1="Bulgarisch - BG",HYPERLINK(CONCATENATE("https://www.saflax.de/0-WVK-Retail/Bilder-Pictures/SAFLAX-",'Basis-Tabelle-Samen'!N344,"-",'Basis-Tabelle-Samen'!J344,"-garden-to-go-lite-bulgarian.jpg")),
IF($C$1="Dänisch - DK",HYPERLINK(CONCATENATE("https://www.saflax.de/0-WVK-Retail/Bilder-Pictures/SAFLAX-",'Basis-Tabelle-Samen'!N344,"-",'Basis-Tabelle-Samen'!J344,"-garden-to-go-lite-danish.jpg")),
IF($C$1="Deutsch - DE",HYPERLINK(CONCATENATE("https://www.saflax.de/0-WVK-Retail/Bilder-Pictures/SAFLAX-",'Basis-Tabelle-Samen'!N344,"-",'Basis-Tabelle-Samen'!J344,"-garden-to-go-lite-german.jpg")),
IF($C$1="Englisch - UK",HYPERLINK(CONCATENATE("https://www.saflax.de/0-WVK-Retail/Bilder-Pictures/SAFLAX-",'Basis-Tabelle-Samen'!N344,"-",'Basis-Tabelle-Samen'!J344,"-garden-to-go-lite-english.jpg")),
IF($C$1="Estnisch - EE",HYPERLINK(CONCATENATE("https://www.saflax.de/0-WVK-Retail/Bilder-Pictures/SAFLAX-",'Basis-Tabelle-Samen'!N344,"-",'Basis-Tabelle-Samen'!J344,"-garden-to-go-lite-estonian.jpg")),
IF($C$1="Finnisch - FI",HYPERLINK(CONCATENATE("https://www.saflax.de/0-WVK-Retail/Bilder-Pictures/SAFLAX-",'Basis-Tabelle-Samen'!N344,"-",'Basis-Tabelle-Samen'!J344,"-garden-to-go-lite-finnish.jpg")),
IF($C$1="Französisch - FR",HYPERLINK(CONCATENATE("https://www.saflax.de/0-WVK-Retail/Bilder-Pictures/SAFLAX-",'Basis-Tabelle-Samen'!N344,"-",'Basis-Tabelle-Samen'!J344,"-garden-to-go-lite-french.jpg")),
IF($C$1="Griechisch - GR",HYPERLINK(CONCATENATE("https://www.saflax.de/0-WVK-Retail/Bilder-Pictures/SAFLAX-",'Basis-Tabelle-Samen'!N344,"-",'Basis-Tabelle-Samen'!J344,"-garden-to-go-lite-greek.jpg")),
IF($C$1="Irisch - IE",HYPERLINK(CONCATENATE("https://www.saflax.de/0-WVK-Retail/Bilder-Pictures/SAFLAX-",'Basis-Tabelle-Samen'!N344,"-",'Basis-Tabelle-Samen'!J344,"-garden-to-go-lite-irish.jpg")),
IF($C$1="Isländisch - IS",HYPERLINK(CONCATENATE("https://www.saflax.de/0-WVK-Retail/Bilder-Pictures/SAFLAX-",'Basis-Tabelle-Samen'!N344,"-",'Basis-Tabelle-Samen'!J344,"-garden-to-go-lite-icelandic.jpg")),
IF($C$1="Italienisch - IT",HYPERLINK(CONCATENATE("https://www.saflax.de/0-WVK-Retail/Bilder-Pictures/SAFLAX-",'Basis-Tabelle-Samen'!N344,"-",'Basis-Tabelle-Samen'!J344,"-garden-to-go-lite-italian.jpg")),
IF($C$1="Japanisch - JP",HYPERLINK(CONCATENATE("https://www.saflax.de/0-WVK-Retail/Bilder-Pictures/SAFLAX-",'Basis-Tabelle-Samen'!N344,"-",'Basis-Tabelle-Samen'!J344,"-garden-to-go-lite-japanese.jpg")),
IF($C$1="Kroatisch - HR",HYPERLINK(CONCATENATE("https://www.saflax.de/0-WVK-Retail/Bilder-Pictures/SAFLAX-",'Basis-Tabelle-Samen'!N344,"-",'Basis-Tabelle-Samen'!J344,"-garden-to-go-lite-croatian.jpg")),
IF($C$1="Lettisch - LV",HYPERLINK(CONCATENATE("https://www.saflax.de/0-WVK-Retail/Bilder-Pictures/SAFLAX-",'Basis-Tabelle-Samen'!N344,"-",'Basis-Tabelle-Samen'!J344,"-garden-to-go-lite-latvian.jpg")),
IF($C$1="Litauisch - LT",HYPERLINK(CONCATENATE("https://www.saflax.de/0-WVK-Retail/Bilder-Pictures/SAFLAX-",'Basis-Tabelle-Samen'!N344,"-",'Basis-Tabelle-Samen'!J344,"-garden-to-go-lite-lithuanian.jpg")),
IF($C$1="Maltesisch - MT",HYPERLINK(CONCATENATE("https://www.saflax.de/0-WVK-Retail/Bilder-Pictures/SAFLAX-",'Basis-Tabelle-Samen'!N344,"-",'Basis-Tabelle-Samen'!J344,"-garden-to-go-lite-maltese.jpg")),
IF($C$1="Niederländisch - NL",HYPERLINK(CONCATENATE("https://www.saflax.de/0-WVK-Retail/Bilder-Pictures/SAFLAX-",'Basis-Tabelle-Samen'!N344,"-",'Basis-Tabelle-Samen'!J344,"-garden-to-go-lite-dutch.jpg")),
IF($C$1="Norwegisch - NO",HYPERLINK(CONCATENATE("https://www.saflax.de/0-WVK-Retail/Bilder-Pictures/SAFLAX-",'Basis-Tabelle-Samen'!N344,"-",'Basis-Tabelle-Samen'!J344,"-garden-to-go-lite-nowegian.jpg")),
IF($C$1="Polnisch - PL",HYPERLINK(CONCATENATE("https://www.saflax.de/0-WVK-Retail/Bilder-Pictures/SAFLAX-",'Basis-Tabelle-Samen'!N344,"-",'Basis-Tabelle-Samen'!J344,"-garden-to-go-lite-polish.jpg")),
IF($C$1="Portugiesisch - PT",HYPERLINK(CONCATENATE("https://www.saflax.de/0-WVK-Retail/Bilder-Pictures/SAFLAX-",'Basis-Tabelle-Samen'!N344,"-",'Basis-Tabelle-Samen'!J344,"-garden-to-go-lite-portuguese.jpg")),
IF($C$1="Rumänisch - RO",HYPERLINK(CONCATENATE("https://www.saflax.de/0-WVK-Retail/Bilder-Pictures/SAFLAX-",'Basis-Tabelle-Samen'!N344,"-",'Basis-Tabelle-Samen'!J344,"-garden-to-go-lite-romanian.jpg")),
IF($C$1="Schwedisch - SE",HYPERLINK(CONCATENATE("https://www.saflax.de/0-WVK-Retail/Bilder-Pictures/SAFLAX-",'Basis-Tabelle-Samen'!N344,"-",'Basis-Tabelle-Samen'!J344,"-garden-to-go-lite-swedish.jpg")),
IF($C$1="Slowakisch - SK",HYPERLINK(CONCATENATE("https://www.saflax.de/0-WVK-Retail/Bilder-Pictures/SAFLAX-",'Basis-Tabelle-Samen'!N344,"-",'Basis-Tabelle-Samen'!J344,"-garden-to-go-lite-slovak.jpg")),
IF($C$1="Slowenisch - SI",HYPERLINK(CONCATENATE("https://www.saflax.de/0-WVK-Retail/Bilder-Pictures/SAFLAX-",'Basis-Tabelle-Samen'!N344,"-",'Basis-Tabelle-Samen'!J344,"-garden-to-go-lite-slovenian.jpg")),
IF($C$1="Spanisch - ES",HYPERLINK(CONCATENATE("https://www.saflax.de/0-WVK-Retail/Bilder-Pictures/SAFLAX-",'Basis-Tabelle-Samen'!N344,"-",'Basis-Tabelle-Samen'!J344,"-garden-to-go-lite-spanish.jpg")),
IF($C$1="Tschechisch - CZ",HYPERLINK(CONCATENATE("https://www.saflax.de/0-WVK-Retail/Bilder-Pictures/SAFLAX-",'Basis-Tabelle-Samen'!N344,"-",'Basis-Tabelle-Samen'!J344,"-garden-to-go-lite-czech.jpg")),
IF($C$1="Türkisch - TR",HYPERLINK(CONCATENATE("https://www.saflax.de/0-WVK-Retail/Bilder-Pictures/SAFLAX-",'Basis-Tabelle-Samen'!N344,"-",'Basis-Tabelle-Samen'!J344,"-garden-to-go-lite-turkish.jpg")),
IF($C$1="Ungarisch - HU",HYPERLINK(CONCATENATE("https://www.saflax.de/0-WVK-Retail/Bilder-Pictures/SAFLAX-",'Basis-Tabelle-Samen'!N344,"-",'Basis-Tabelle-Samen'!J344,"-garden-to-go-lite-hungarian.jpg")),
" ACHTUNG")))))))))))))))))))))))))))))</f>
        <v>https://www.saflax.de/0-WVK-Retail/Bilder-Pictures/SAFLAX-87518-ocimum-basilicum-garden-to-go-lite-english.jpg</v>
      </c>
      <c r="AO336" s="330" t="str">
        <f>IF(J336&lt;1,"",
IF($C$1="Bulgarisch - BG",HYPERLINK(CONCATENATE("https://www.saflax.de/0-WVK-Retail/Bilder-Pictures/SAFLAX-",'Basis-Tabelle-Samen'!Q344,"-",'Basis-Tabelle-Samen'!J344,"-garden-to-go-bulgarian.jpg")),
IF($C$1="Dänisch - DK",HYPERLINK(CONCATENATE("https://www.saflax.de/0-WVK-Retail/Bilder-Pictures/SAFLAX-",'Basis-Tabelle-Samen'!Q344,"-",'Basis-Tabelle-Samen'!J344,"-garden-to-go-danish.jpg")),
IF($C$1="Deutsch - DE",HYPERLINK(CONCATENATE("https://www.saflax.de/0-WVK-Retail/Bilder-Pictures/SAFLAX-",'Basis-Tabelle-Samen'!Q344,"-",'Basis-Tabelle-Samen'!J344,"-garden-to-go-german.jpg")),
IF($C$1="Englisch - UK",HYPERLINK(CONCATENATE("https://www.saflax.de/0-WVK-Retail/Bilder-Pictures/SAFLAX-",'Basis-Tabelle-Samen'!Q344,"-",'Basis-Tabelle-Samen'!J344,"-garden-to-go-english.jpg")),
IF($C$1="Estnisch - EE",HYPERLINK(CONCATENATE("https://www.saflax.de/0-WVK-Retail/Bilder-Pictures/SAFLAX-",'Basis-Tabelle-Samen'!Q344,"-",'Basis-Tabelle-Samen'!J344,"-garden-to-go-estonian.jpg")),
IF($C$1="Finnisch - FI",HYPERLINK(CONCATENATE("https://www.saflax.de/0-WVK-Retail/Bilder-Pictures/SAFLAX-",'Basis-Tabelle-Samen'!Q344,"-",'Basis-Tabelle-Samen'!J344,"-garden-to-go-finnish.jpg")),
IF($C$1="Französisch - FR",HYPERLINK(CONCATENATE("https://www.saflax.de/0-WVK-Retail/Bilder-Pictures/SAFLAX-",'Basis-Tabelle-Samen'!Q344,"-",'Basis-Tabelle-Samen'!J344,"-garden-to-go-french.jpg")),
IF($C$1="Griechisch - GR",HYPERLINK(CONCATENATE("https://www.saflax.de/0-WVK-Retail/Bilder-Pictures/SAFLAX-",'Basis-Tabelle-Samen'!Q344,"-",'Basis-Tabelle-Samen'!J344,"-garden-to-go-greek.jpg")),
IF($C$1="Irisch - IE",HYPERLINK(CONCATENATE("https://www.saflax.de/0-WVK-Retail/Bilder-Pictures/SAFLAX-",'Basis-Tabelle-Samen'!Q344,"-",'Basis-Tabelle-Samen'!J344,"-garden-to-go-irish.jpg")),
IF($C$1="Isländisch - IS",HYPERLINK(CONCATENATE("https://www.saflax.de/0-WVK-Retail/Bilder-Pictures/SAFLAX-",'Basis-Tabelle-Samen'!Q344,"-",'Basis-Tabelle-Samen'!J344,"-garden-to-go-icelandic.jpg")),
IF($C$1="Italienisch - IT",HYPERLINK(CONCATENATE("https://www.saflax.de/0-WVK-Retail/Bilder-Pictures/SAFLAX-",'Basis-Tabelle-Samen'!Q344,"-",'Basis-Tabelle-Samen'!J344,"-garden-to-go-italian.jpg")),
IF($C$1="Japanisch - JP",HYPERLINK(CONCATENATE("https://www.saflax.de/0-WVK-Retail/Bilder-Pictures/SAFLAX-",'Basis-Tabelle-Samen'!Q344,"-",'Basis-Tabelle-Samen'!J344,"-garden-to-go-japanese.jpg")),
IF($C$1="Kroatisch - HR",HYPERLINK(CONCATENATE("https://www.saflax.de/0-WVK-Retail/Bilder-Pictures/SAFLAX-",'Basis-Tabelle-Samen'!Q344,"-",'Basis-Tabelle-Samen'!J344,"-garden-to-go-croatian.jpg")),
IF($C$1="Lettisch - LV",HYPERLINK(CONCATENATE("https://www.saflax.de/0-WVK-Retail/Bilder-Pictures/SAFLAX-",'Basis-Tabelle-Samen'!Q344,"-",'Basis-Tabelle-Samen'!J344,"-garden-to-go-latvian.jpg")),
IF($C$1="Litauisch - LT",HYPERLINK(CONCATENATE("https://www.saflax.de/0-WVK-Retail/Bilder-Pictures/SAFLAX-",'Basis-Tabelle-Samen'!Q344,"-",'Basis-Tabelle-Samen'!J344,"-garden-to-go-lithuanian.jpg")),
IF($C$1="Maltesisch - MT",HYPERLINK(CONCATENATE("https://www.saflax.de/0-WVK-Retail/Bilder-Pictures/SAFLAX-",'Basis-Tabelle-Samen'!Q344,"-",'Basis-Tabelle-Samen'!J344,"-garden-to-go-maltese.jpg")),
IF($C$1="Niederländisch - NL",HYPERLINK(CONCATENATE("https://www.saflax.de/0-WVK-Retail/Bilder-Pictures/SAFLAX-",'Basis-Tabelle-Samen'!Q344,"-",'Basis-Tabelle-Samen'!J344,"-garden-to-go-dutch.jpg")),
IF($C$1="Norwegisch - NO",HYPERLINK(CONCATENATE("https://www.saflax.de/0-WVK-Retail/Bilder-Pictures/SAFLAX-",'Basis-Tabelle-Samen'!Q344,"-",'Basis-Tabelle-Samen'!J344,"-garden-to-go-nowegian.jpg")),
IF($C$1="Polnisch - PL",HYPERLINK(CONCATENATE("https://www.saflax.de/0-WVK-Retail/Bilder-Pictures/SAFLAX-",'Basis-Tabelle-Samen'!Q344,"-",'Basis-Tabelle-Samen'!J344,"-garden-to-go-polish.jpg")),
IF($C$1="Portugiesisch - PT",HYPERLINK(CONCATENATE("https://www.saflax.de/0-WVK-Retail/Bilder-Pictures/SAFLAX-",'Basis-Tabelle-Samen'!Q344,"-",'Basis-Tabelle-Samen'!J344,"-garden-to-go-portuguese.jpg")),
IF($C$1="Rumänisch - RO",HYPERLINK(CONCATENATE("https://www.saflax.de/0-WVK-Retail/Bilder-Pictures/SAFLAX-",'Basis-Tabelle-Samen'!Q344,"-",'Basis-Tabelle-Samen'!J344,"-garden-to-go-romanian.jpg")),
IF($C$1="Schwedisch - SE",HYPERLINK(CONCATENATE("https://www.saflax.de/0-WVK-Retail/Bilder-Pictures/SAFLAX-",'Basis-Tabelle-Samen'!Q344,"-",'Basis-Tabelle-Samen'!J344,"-garden-to-go-swedish.jpg")),
IF($C$1="Slowakisch - SK",HYPERLINK(CONCATENATE("https://www.saflax.de/0-WVK-Retail/Bilder-Pictures/SAFLAX-",'Basis-Tabelle-Samen'!Q344,"-",'Basis-Tabelle-Samen'!J344,"-garden-to-go-slovak.jpg")),
IF($C$1="Slowenisch - SI",HYPERLINK(CONCATENATE("https://www.saflax.de/0-WVK-Retail/Bilder-Pictures/SAFLAX-",'Basis-Tabelle-Samen'!Q344,"-",'Basis-Tabelle-Samen'!J344,"-garden-to-go-slovenian.jpg")),
IF($C$1="Spanisch - ES",HYPERLINK(CONCATENATE("https://www.saflax.de/0-WVK-Retail/Bilder-Pictures/SAFLAX-",'Basis-Tabelle-Samen'!Q344,"-",'Basis-Tabelle-Samen'!J344,"-garden-to-go-spanish.jpg")),
IF($C$1="Tschechisch - CZ",HYPERLINK(CONCATENATE("https://www.saflax.de/0-WVK-Retail/Bilder-Pictures/SAFLAX-",'Basis-Tabelle-Samen'!Q344,"-",'Basis-Tabelle-Samen'!J344,"-garden-to-go-czech.jpg")),
IF($C$1="Türkisch - TR",HYPERLINK(CONCATENATE("https://www.saflax.de/0-WVK-Retail/Bilder-Pictures/SAFLAX-",'Basis-Tabelle-Samen'!Q344,"-",'Basis-Tabelle-Samen'!J344,"-garden-to-go-turkish.jpg")),
IF($C$1="Ungarisch - HU",HYPERLINK(CONCATENATE("https://www.saflax.de/0-WVK-Retail/Bilder-Pictures/SAFLAX-",'Basis-Tabelle-Samen'!Q344,"-",'Basis-Tabelle-Samen'!J344,"-garden-to-go-hungarian.jpg")),
" ACHTUNG")))))))))))))))))))))))))))))</f>
        <v>https://www.saflax.de/0-WVK-Retail/Bilder-Pictures/SAFLAX-57518-ocimum-basilicum-garden-to-go-english.jpg</v>
      </c>
      <c r="AP336" s="330" t="str">
        <f>IF(K336&lt;1,"",
IF($C$1="Bulgarisch - BG",HYPERLINK(CONCATENATE("https://www.saflax.de/0-WVK-Retail/Bilder-Pictures/SAFLAX-",'Basis-Tabelle-Samen'!T344,"-",'Basis-Tabelle-Samen'!J344,"-cultivation-set-bulgarian.jpg")),
IF($C$1="Dänisch - DK",HYPERLINK(CONCATENATE("https://www.saflax.de/0-WVK-Retail/Bilder-Pictures/SAFLAX-",'Basis-Tabelle-Samen'!T344,"-",'Basis-Tabelle-Samen'!J344,"-cultivation-set-danish.jpg")),
IF($C$1="Deutsch - DE",HYPERLINK(CONCATENATE("https://www.saflax.de/0-WVK-Retail/Bilder-Pictures/SAFLAX-",'Basis-Tabelle-Samen'!T344,"-",'Basis-Tabelle-Samen'!J344,"-cultivation-set-german.jpg")),
IF($C$1="Englisch - UK",HYPERLINK(CONCATENATE("https://www.saflax.de/0-WVK-Retail/Bilder-Pictures/SAFLAX-",'Basis-Tabelle-Samen'!T344,"-",'Basis-Tabelle-Samen'!J344,"-cultivation-set-english.jpg")),
IF($C$1="Estnisch - EE",HYPERLINK(CONCATENATE("https://www.saflax.de/0-WVK-Retail/Bilder-Pictures/SAFLAX-",'Basis-Tabelle-Samen'!T344,"-",'Basis-Tabelle-Samen'!J344,"-cultivation-set-estonian.jpg")),
IF($C$1="Finnisch - FI",HYPERLINK(CONCATENATE("https://www.saflax.de/0-WVK-Retail/Bilder-Pictures/SAFLAX-",'Basis-Tabelle-Samen'!T344,"-",'Basis-Tabelle-Samen'!J344,"-cultivation-set-finnish.jpg")),
IF($C$1="Französisch - FR",HYPERLINK(CONCATENATE("https://www.saflax.de/0-WVK-Retail/Bilder-Pictures/SAFLAX-",'Basis-Tabelle-Samen'!T344,"-",'Basis-Tabelle-Samen'!J344,"-cultivation-set-french.jpg")),
IF($C$1="Griechisch - GR",HYPERLINK(CONCATENATE("https://www.saflax.de/0-WVK-Retail/Bilder-Pictures/SAFLAX-",'Basis-Tabelle-Samen'!T344,"-",'Basis-Tabelle-Samen'!J344,"-cultivation-set-greek.jpg")),
IF($C$1="Irisch - IE",HYPERLINK(CONCATENATE("https://www.saflax.de/0-WVK-Retail/Bilder-Pictures/SAFLAX-",'Basis-Tabelle-Samen'!T344,"-",'Basis-Tabelle-Samen'!J344,"-cultivation-set-irish.jpg")),
IF($C$1="Isländisch - IS",HYPERLINK(CONCATENATE("https://www.saflax.de/0-WVK-Retail/Bilder-Pictures/SAFLAX-",'Basis-Tabelle-Samen'!T344,"-",'Basis-Tabelle-Samen'!J344,"-cultivation-set-icelandic.jpg")),
IF($C$1="Italienisch - IT",HYPERLINK(CONCATENATE("https://www.saflax.de/0-WVK-Retail/Bilder-Pictures/SAFLAX-",'Basis-Tabelle-Samen'!T344,"-",'Basis-Tabelle-Samen'!J344,"-cultivation-set-italian.jpg")),
IF($C$1="Japanisch - JP",HYPERLINK(CONCATENATE("https://www.saflax.de/0-WVK-Retail/Bilder-Pictures/SAFLAX-",'Basis-Tabelle-Samen'!T344,"-",'Basis-Tabelle-Samen'!J344,"-cultivation-set-japanese.jpg")),
IF($C$1="Kroatisch - HR",HYPERLINK(CONCATENATE("https://www.saflax.de/0-WVK-Retail/Bilder-Pictures/SAFLAX-",'Basis-Tabelle-Samen'!T344,"-",'Basis-Tabelle-Samen'!J344,"-cultivation-set-croatian.jpg")),
IF($C$1="Lettisch - LV",HYPERLINK(CONCATENATE("https://www.saflax.de/0-WVK-Retail/Bilder-Pictures/SAFLAX-",'Basis-Tabelle-Samen'!T344,"-",'Basis-Tabelle-Samen'!J344,"-cultivation-set-latvian.jpg")),
IF($C$1="Litauisch - LT",HYPERLINK(CONCATENATE("https://www.saflax.de/0-WVK-Retail/Bilder-Pictures/SAFLAX-",'Basis-Tabelle-Samen'!T344,"-",'Basis-Tabelle-Samen'!J344,"-cultivation-set-lithuanian.jpg")),
IF($C$1="Maltesisch - MT",HYPERLINK(CONCATENATE("https://www.saflax.de/0-WVK-Retail/Bilder-Pictures/SAFLAX-",'Basis-Tabelle-Samen'!T344,"-",'Basis-Tabelle-Samen'!J344,"-cultivation-set-maltese.jpg")),
IF($C$1="Niederländisch - NL",HYPERLINK(CONCATENATE("https://www.saflax.de/0-WVK-Retail/Bilder-Pictures/SAFLAX-",'Basis-Tabelle-Samen'!T344,"-",'Basis-Tabelle-Samen'!J344,"-cultivation-set-dutch.jpg")),
IF($C$1="Norwegisch - NO",HYPERLINK(CONCATENATE("https://www.saflax.de/0-WVK-Retail/Bilder-Pictures/SAFLAX-",'Basis-Tabelle-Samen'!T344,"-",'Basis-Tabelle-Samen'!J344,"-cultivation-set-nowegian.jpg")),
IF($C$1="Polnisch - PL",HYPERLINK(CONCATENATE("https://www.saflax.de/0-WVK-Retail/Bilder-Pictures/SAFLAX-",'Basis-Tabelle-Samen'!T344,"-",'Basis-Tabelle-Samen'!J344,"-cultivation-set-polish.jpg")),
IF($C$1="Portugiesisch - PT",HYPERLINK(CONCATENATE("https://www.saflax.de/0-WVK-Retail/Bilder-Pictures/SAFLAX-",'Basis-Tabelle-Samen'!T344,"-",'Basis-Tabelle-Samen'!J344,"-cultivation-set-portuguese.jpg")),
IF($C$1="Rumänisch - RO",HYPERLINK(CONCATENATE("https://www.saflax.de/0-WVK-Retail/Bilder-Pictures/SAFLAX-",'Basis-Tabelle-Samen'!T344,"-",'Basis-Tabelle-Samen'!J344,"-cultivation-set-romanian.jpg")),
IF($C$1="Schwedisch - SE",HYPERLINK(CONCATENATE("https://www.saflax.de/0-WVK-Retail/Bilder-Pictures/SAFLAX-",'Basis-Tabelle-Samen'!T344,"-",'Basis-Tabelle-Samen'!J344,"-cultivation-set-swedish.jpg")),
IF($C$1="Slowakisch - SK",HYPERLINK(CONCATENATE("https://www.saflax.de/0-WVK-Retail/Bilder-Pictures/SAFLAX-",'Basis-Tabelle-Samen'!T344,"-",'Basis-Tabelle-Samen'!J344,"-cultivation-set-slovak.jpg")),
IF($C$1="Slowenisch - SI",HYPERLINK(CONCATENATE("https://www.saflax.de/0-WVK-Retail/Bilder-Pictures/SAFLAX-",'Basis-Tabelle-Samen'!T344,"-",'Basis-Tabelle-Samen'!J344,"-cultivation-set-slovenian.jpg")),
IF($C$1="Spanisch - ES",HYPERLINK(CONCATENATE("https://www.saflax.de/0-WVK-Retail/Bilder-Pictures/SAFLAX-",'Basis-Tabelle-Samen'!T344,"-",'Basis-Tabelle-Samen'!J344,"-cultivation-set-spanish.jpg")),
IF($C$1="Tschechisch - CZ",HYPERLINK(CONCATENATE("https://www.saflax.de/0-WVK-Retail/Bilder-Pictures/SAFLAX-",'Basis-Tabelle-Samen'!T344,"-",'Basis-Tabelle-Samen'!J344,"-cultivation-set-czech.jpg")),
IF($C$1="Türkisch - TR",HYPERLINK(CONCATENATE("https://www.saflax.de/0-WVK-Retail/Bilder-Pictures/SAFLAX-",'Basis-Tabelle-Samen'!T344,"-",'Basis-Tabelle-Samen'!J344,"-cultivation-set-turkish.jpg")),
IF($C$1="Ungarisch - HU",HYPERLINK(CONCATENATE("https://www.saflax.de/0-WVK-Retail/Bilder-Pictures/SAFLAX-",'Basis-Tabelle-Samen'!T344,"-",'Basis-Tabelle-Samen'!J344,"-cultivation-set-hungarian.jpg")),
" ACHTUNG")))))))))))))))))))))))))))))</f>
        <v>https://www.saflax.de/0-WVK-Retail/Bilder-Pictures/SAFLAX-37518-ocimum-basilicum-cultivation-set-english.jpg</v>
      </c>
      <c r="AQ336" s="330" t="str">
        <f>IF(L336&lt;1,"",
IF($C$1="Bulgarisch - BG",HYPERLINK(CONCATENATE("https://www.saflax.de/0-WVK-Retail/Bilder-Pictures/SAFLAX-",'Basis-Tabelle-Samen'!W344,"-",'Basis-Tabelle-Samen'!J344,"-garden-in-the-bag-bulgarian.jpg")),
IF($C$1="Dänisch - DK",HYPERLINK(CONCATENATE("https://www.saflax.de/0-WVK-Retail/Bilder-Pictures/SAFLAX-",'Basis-Tabelle-Samen'!W344,"-",'Basis-Tabelle-Samen'!J344,"-garden-in-the-bag-danish.jpg")),
IF($C$1="Deutsch - DE",HYPERLINK(CONCATENATE("https://www.saflax.de/0-WVK-Retail/Bilder-Pictures/SAFLAX-",'Basis-Tabelle-Samen'!W344,"-",'Basis-Tabelle-Samen'!J344,"-garden-in-the-bag-german.jpg")),
IF($C$1="Englisch - UK",HYPERLINK(CONCATENATE("https://www.saflax.de/0-WVK-Retail/Bilder-Pictures/SAFLAX-",'Basis-Tabelle-Samen'!W344,"-",'Basis-Tabelle-Samen'!J344,"-garden-in-the-bag-english.jpg")),
IF($C$1="Estnisch - EE",HYPERLINK(CONCATENATE("https://www.saflax.de/0-WVK-Retail/Bilder-Pictures/SAFLAX-",'Basis-Tabelle-Samen'!W344,"-",'Basis-Tabelle-Samen'!J344,"-garden-in-the-bag-estonian.jpg")),
IF($C$1="Finnisch - FI",HYPERLINK(CONCATENATE("https://www.saflax.de/0-WVK-Retail/Bilder-Pictures/SAFLAX-",'Basis-Tabelle-Samen'!W344,"-",'Basis-Tabelle-Samen'!J344,"-garden-in-the-bag-finnish.jpg")),
IF($C$1="Französisch - FR",HYPERLINK(CONCATENATE("https://www.saflax.de/0-WVK-Retail/Bilder-Pictures/SAFLAX-",'Basis-Tabelle-Samen'!W344,"-",'Basis-Tabelle-Samen'!J344,"-garden-in-the-bag-french.jpg")),
IF($C$1="Griechisch - GR",HYPERLINK(CONCATENATE("https://www.saflax.de/0-WVK-Retail/Bilder-Pictures/SAFLAX-",'Basis-Tabelle-Samen'!W344,"-",'Basis-Tabelle-Samen'!J344,"-garden-in-the-bag-greek.jpg")),
IF($C$1="Irisch - IE",HYPERLINK(CONCATENATE("https://www.saflax.de/0-WVK-Retail/Bilder-Pictures/SAFLAX-",'Basis-Tabelle-Samen'!W344,"-",'Basis-Tabelle-Samen'!J344,"-garden-in-the-bag-irish.jpg")),
IF($C$1="Isländisch - IS",HYPERLINK(CONCATENATE("https://www.saflax.de/0-WVK-Retail/Bilder-Pictures/SAFLAX-",'Basis-Tabelle-Samen'!W344,"-",'Basis-Tabelle-Samen'!J344,"-garden-in-the-bag-icelandic.jpg")),
IF($C$1="Italienisch - IT",HYPERLINK(CONCATENATE("https://www.saflax.de/0-WVK-Retail/Bilder-Pictures/SAFLAX-",'Basis-Tabelle-Samen'!W344,"-",'Basis-Tabelle-Samen'!J344,"-garden-in-the-bag-italian.jpg")),
IF($C$1="Japanisch - JP",HYPERLINK(CONCATENATE("https://www.saflax.de/0-WVK-Retail/Bilder-Pictures/SAFLAX-",'Basis-Tabelle-Samen'!W344,"-",'Basis-Tabelle-Samen'!J344,"-garden-in-the-bag-japanese.jpg")),
IF($C$1="Kroatisch - HR",HYPERLINK(CONCATENATE("https://www.saflax.de/0-WVK-Retail/Bilder-Pictures/SAFLAX-",'Basis-Tabelle-Samen'!W344,"-",'Basis-Tabelle-Samen'!J344,"-garden-in-the-bag-croatian.jpg")),
IF($C$1="Lettisch - LV",HYPERLINK(CONCATENATE("https://www.saflax.de/0-WVK-Retail/Bilder-Pictures/SAFLAX-",'Basis-Tabelle-Samen'!W344,"-",'Basis-Tabelle-Samen'!J344,"-garden-in-the-bag-latvian.jpg")),
IF($C$1="Litauisch - LT",HYPERLINK(CONCATENATE("https://www.saflax.de/0-WVK-Retail/Bilder-Pictures/SAFLAX-",'Basis-Tabelle-Samen'!W344,"-",'Basis-Tabelle-Samen'!J344,"-garden-in-the-bag-lithuanian.jpg")),
IF($C$1="Maltesisch - MT",HYPERLINK(CONCATENATE("https://www.saflax.de/0-WVK-Retail/Bilder-Pictures/SAFLAX-",'Basis-Tabelle-Samen'!W344,"-",'Basis-Tabelle-Samen'!J344,"-garden-in-the-bag-maltese.jpg")),
IF($C$1="Niederländisch - NL",HYPERLINK(CONCATENATE("https://www.saflax.de/0-WVK-Retail/Bilder-Pictures/SAFLAX-",'Basis-Tabelle-Samen'!W344,"-",'Basis-Tabelle-Samen'!J344,"-garden-in-the-bag-dutch.jpg")),
IF($C$1="Norwegisch - NO",HYPERLINK(CONCATENATE("https://www.saflax.de/0-WVK-Retail/Bilder-Pictures/SAFLAX-",'Basis-Tabelle-Samen'!W344,"-",'Basis-Tabelle-Samen'!J344,"-garden-in-the-bag-nowegian.jpg")),
IF($C$1="Polnisch - PL",HYPERLINK(CONCATENATE("https://www.saflax.de/0-WVK-Retail/Bilder-Pictures/SAFLAX-",'Basis-Tabelle-Samen'!W344,"-",'Basis-Tabelle-Samen'!J344,"-garden-in-the-bag-polish.jpg")),
IF($C$1="Portugiesisch - PT",HYPERLINK(CONCATENATE("https://www.saflax.de/0-WVK-Retail/Bilder-Pictures/SAFLAX-",'Basis-Tabelle-Samen'!W344,"-",'Basis-Tabelle-Samen'!J344,"-garden-in-the-bag-portuguese.jpg")),
IF($C$1="Rumänisch - RO",HYPERLINK(CONCATENATE("https://www.saflax.de/0-WVK-Retail/Bilder-Pictures/SAFLAX-",'Basis-Tabelle-Samen'!W344,"-",'Basis-Tabelle-Samen'!J344,"-garden-in-the-bag-romanian.jpg")),
IF($C$1="Schwedisch - SE",HYPERLINK(CONCATENATE("https://www.saflax.de/0-WVK-Retail/Bilder-Pictures/SAFLAX-",'Basis-Tabelle-Samen'!W344,"-",'Basis-Tabelle-Samen'!J344,"-garden-in-the-bag-swedish.jpg")),
IF($C$1="Slowakisch - SK",HYPERLINK(CONCATENATE("https://www.saflax.de/0-WVK-Retail/Bilder-Pictures/SAFLAX-",'Basis-Tabelle-Samen'!W344,"-",'Basis-Tabelle-Samen'!J344,"-garden-in-the-bag-slovak.jpg")),
IF($C$1="Slowenisch - SI",HYPERLINK(CONCATENATE("https://www.saflax.de/0-WVK-Retail/Bilder-Pictures/SAFLAX-",'Basis-Tabelle-Samen'!W344,"-",'Basis-Tabelle-Samen'!J344,"-garden-in-the-bag-slovenian.jpg")),
IF($C$1="Spanisch - ES",HYPERLINK(CONCATENATE("https://www.saflax.de/0-WVK-Retail/Bilder-Pictures/SAFLAX-",'Basis-Tabelle-Samen'!W344,"-",'Basis-Tabelle-Samen'!J344,"-garden-in-the-bag-spanish.jpg")),
IF($C$1="Tschechisch - CZ",HYPERLINK(CONCATENATE("https://www.saflax.de/0-WVK-Retail/Bilder-Pictures/SAFLAX-",'Basis-Tabelle-Samen'!W344,"-",'Basis-Tabelle-Samen'!J344,"-garden-in-the-bag-czech.jpg")),
IF($C$1="Türkisch - TR",HYPERLINK(CONCATENATE("https://www.saflax.de/0-WVK-Retail/Bilder-Pictures/SAFLAX-",'Basis-Tabelle-Samen'!W344,"-",'Basis-Tabelle-Samen'!J344,"-garden-in-the-bag-turkish.jpg")),
IF($C$1="Ungarisch - HU",HYPERLINK(CONCATENATE("https://www.saflax.de/0-WVK-Retail/Bilder-Pictures/SAFLAX-",'Basis-Tabelle-Samen'!W344,"-",'Basis-Tabelle-Samen'!J344,"-garden-in-the-bag-hungarian.jpg")),
" ACHTUNG")))))))))))))))))))))))))))))</f>
        <v>https://www.saflax.de/0-WVK-Retail/Bilder-Pictures/SAFLAX-67518-ocimum-basilicum-garden-in-the-bag-english.jpg</v>
      </c>
    </row>
    <row r="337" spans="1:43" s="27" customFormat="1" ht="17.100000000000001" customHeight="1" x14ac:dyDescent="0.2">
      <c r="A337" s="318" t="str">
        <f>IF('Basis-Tabelle-Samen'!A347="","",IF($C$1="Deutsch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37" s="319" t="str">
        <f>'Basis-Tabelle-Samen'!I347</f>
        <v>Ocimum citriodorum</v>
      </c>
      <c r="C337" s="316" t="str">
        <f>IF($C$1="Bulgarisch - BG",'Basis-Tabelle-Samen'!Z347,
IF($C$1="Dänisch - DK",'Basis-Tabelle-Samen'!AA347,
IF($C$1="Deutsch - DE",'Basis-Tabelle-Samen'!AB347,
IF($C$1="Englisch - UK",'Basis-Tabelle-Samen'!AC347,
IF($C$1="Estnisch - EE",'Basis-Tabelle-Samen'!AD347,
IF($C$1="Finnisch - FI",'Basis-Tabelle-Samen'!AE347,
IF($C$1="Französisch - FR",'Basis-Tabelle-Samen'!AF347,
IF($C$1="Griechisch - GR",'Basis-Tabelle-Samen'!AG347,
IF($C$1="Irisch - IE",'Basis-Tabelle-Samen'!AH347,
IF($C$1="Isländisch - IS",'Basis-Tabelle-Samen'!AI347,
IF($C$1="Italienisch - IT",'Basis-Tabelle-Samen'!AJ347,
IF($C$1="Japanisch - JP",'Basis-Tabelle-Samen'!AK347,
IF($C$1="Kroatisch - HR",'Basis-Tabelle-Samen'!AL347,
IF($C$1="Lettisch - LV",'Basis-Tabelle-Samen'!AM347,
IF($C$1="Litauisch - LT",'Basis-Tabelle-Samen'!AN347,
IF($C$1="Maltesisch - MT",'Basis-Tabelle-Samen'!AO347,
IF($C$1="Niederländisch - NL",'Basis-Tabelle-Samen'!AP347,
IF($C$1="Norwegisch - NO",'Basis-Tabelle-Samen'!AQ347,
IF($C$1="Polnisch - PL",'Basis-Tabelle-Samen'!AR347,
IF($C$1="Portugiesisch - PT",'Basis-Tabelle-Samen'!AS347,
IF($C$1="Rumänisch - RO",'Basis-Tabelle-Samen'!AT347,
IF($C$1="Schwedisch - SE",'Basis-Tabelle-Samen'!AU347,
IF($C$1="Slowakisch - SK",'Basis-Tabelle-Samen'!AV347,
IF($C$1="Slowenisch - SI",'Basis-Tabelle-Samen'!AW347,
IF($C$1="Spanisch - ES",'Basis-Tabelle-Samen'!AX347,
IF($C$1="Tschechisch - CZ",'Basis-Tabelle-Samen'!AY347,
IF($C$1="Türkisch - TR",'Basis-Tabelle-Samen'!AZ347,
IF($C$1="Ungarisch - HU",'Basis-Tabelle-Samen'!BA347,
" ACHTUNG"))))))))))))))))))))))))))))</f>
        <v>Lemon Basil</v>
      </c>
      <c r="D337" s="320">
        <f>'Basis-Tabelle-Samen'!F347</f>
        <v>200</v>
      </c>
      <c r="E337" s="321" t="str">
        <f>'Basis-Tabelle-Samen'!H347</f>
        <v>7 %</v>
      </c>
      <c r="F337" s="322" t="str">
        <f>IF('Basis-Tabelle-Samen'!G347="","",'Basis-Tabelle-Samen'!G347)</f>
        <v>09</v>
      </c>
      <c r="G337" s="320">
        <f>'Basis-Tabelle-Samen'!C347</f>
        <v>17524</v>
      </c>
      <c r="H337" s="323">
        <f>'Basis-Tabelle-Samen'!D347</f>
        <v>4055473175249</v>
      </c>
      <c r="I337" s="324">
        <f>'Basis-Tabelle-Samen'!E347</f>
        <v>1.85</v>
      </c>
      <c r="J337" s="325">
        <f t="shared" si="5"/>
        <v>12</v>
      </c>
      <c r="K337" s="326">
        <f>'Basis-Tabelle-Samen'!K347</f>
        <v>77524</v>
      </c>
      <c r="L337" s="323">
        <f>'Basis-Tabelle-Samen'!L347</f>
        <v>4055473775241</v>
      </c>
      <c r="M337" s="324">
        <f>'Basis-Tabelle-Samen'!M347</f>
        <v>2.4500000000000002</v>
      </c>
      <c r="N337" s="326">
        <f>IF(K337&lt;1,"",'3'!$I$15)</f>
        <v>15</v>
      </c>
      <c r="O337" s="327">
        <f>IF(K337&lt;1,"",'3'!$J$11)</f>
        <v>90</v>
      </c>
      <c r="P337" s="326">
        <f>'Basis-Tabelle-Samen'!N347</f>
        <v>87524</v>
      </c>
      <c r="Q337" s="323">
        <f>'Basis-Tabelle-Samen'!O347</f>
        <v>4055473875248</v>
      </c>
      <c r="R337" s="328">
        <f>'Basis-Tabelle-Samen'!P347</f>
        <v>3.75</v>
      </c>
      <c r="S337" s="326">
        <f>IF(R337&lt;1,"",'3'!$M$15)</f>
        <v>18</v>
      </c>
      <c r="T337" s="327">
        <f>IF(R337&lt;1,"",'3'!$N$11)</f>
        <v>72</v>
      </c>
      <c r="U337" s="326">
        <f>'Basis-Tabelle-Samen'!Q347</f>
        <v>57524</v>
      </c>
      <c r="V337" s="323">
        <f>'Basis-Tabelle-Samen'!R347</f>
        <v>4055473575247</v>
      </c>
      <c r="W337" s="324">
        <f>'Basis-Tabelle-Samen'!S347</f>
        <v>4.95</v>
      </c>
      <c r="X337" s="326">
        <f>IF(U337&lt;1,"",'3'!$Q$15)</f>
        <v>6</v>
      </c>
      <c r="Y337" s="327">
        <f>IF(U337&lt;1,"",'3'!$R$11)</f>
        <v>24</v>
      </c>
      <c r="Z337" s="326">
        <f>'Basis-Tabelle-Samen'!T347</f>
        <v>37524</v>
      </c>
      <c r="AA337" s="323">
        <f>'Basis-Tabelle-Samen'!U347</f>
        <v>4055473375243</v>
      </c>
      <c r="AB337" s="324">
        <f>'Basis-Tabelle-Samen'!V347</f>
        <v>6.75</v>
      </c>
      <c r="AC337" s="326">
        <f>IF(Z337&lt;1,"",'3'!$U$15)</f>
        <v>6</v>
      </c>
      <c r="AD337" s="327">
        <f>IF(Z337&lt;1,"",'3'!$V$11)</f>
        <v>24</v>
      </c>
      <c r="AE337" s="326">
        <f>'Basis-Tabelle-Samen'!W347</f>
        <v>67524</v>
      </c>
      <c r="AF337" s="323">
        <f>'Basis-Tabelle-Samen'!X347</f>
        <v>4055473675244</v>
      </c>
      <c r="AG337" s="324">
        <f>'Basis-Tabelle-Samen'!Y347</f>
        <v>2.95</v>
      </c>
      <c r="AH337" s="326">
        <f>IF(AE337&lt;1,"",'3'!$Y$15)</f>
        <v>8</v>
      </c>
      <c r="AI337" s="327">
        <f>IF(AE337&lt;1,"",'3'!$Z$11)</f>
        <v>64</v>
      </c>
      <c r="AJ337" s="319"/>
      <c r="AK337" s="316" t="str">
        <f>IF(G337&lt;1,"",
IF($C$1="Bulgarisch - BG",HYPERLINK(CONCATENATE("https://www.saflax.de/0-WVK-Retail/Bilder-Pictures/SAFLAX-",'Basis-Tabelle-Samen'!C347,"-",'Basis-Tabelle-Samen'!J347,"-seed-package-front-cr-bulgarian.jpg")),
IF($C$1="Dänisch - DK",HYPERLINK(CONCATENATE("https://www.saflax.de/0-WVK-Retail/Bilder-Pictures/SAFLAX-",'Basis-Tabelle-Samen'!C347,"-",'Basis-Tabelle-Samen'!J347,"-seed-package-front-cr-danish.jpg")),
IF($C$1="Deutsch - DE",HYPERLINK(CONCATENATE("https://www.saflax.de/0-WVK-Retail/Bilder-Pictures/SAFLAX-",'Basis-Tabelle-Samen'!C347,"-",'Basis-Tabelle-Samen'!J347,"-seed-package-front-cr-german.jpg")),
IF($C$1="Englisch - UK",HYPERLINK(CONCATENATE("https://www.saflax.de/0-WVK-Retail/Bilder-Pictures/SAFLAX-",'Basis-Tabelle-Samen'!C347,"-",'Basis-Tabelle-Samen'!J347,"-seed-package-front-cr-english.jpg")),
IF($C$1="Estnisch - EE",HYPERLINK(CONCATENATE("https://www.saflax.de/0-WVK-Retail/Bilder-Pictures/SAFLAX-",'Basis-Tabelle-Samen'!C347,"-",'Basis-Tabelle-Samen'!J347,"-seed-package-front-cr-estonian.jpg")),
IF($C$1="Finnisch - FI",HYPERLINK(CONCATENATE("https://www.saflax.de/0-WVK-Retail/Bilder-Pictures/SAFLAX-",'Basis-Tabelle-Samen'!C347,"-",'Basis-Tabelle-Samen'!J347,"-seed-package-front-cr-finnish.jpg")),
IF($C$1="Französisch - FR",HYPERLINK(CONCATENATE("https://www.saflax.de/0-WVK-Retail/Bilder-Pictures/SAFLAX-",'Basis-Tabelle-Samen'!C347,"-",'Basis-Tabelle-Samen'!J347,"-seed-package-front-cr-french.jpg")),
IF($C$1="Griechisch - GR",HYPERLINK(CONCATENATE("https://www.saflax.de/0-WVK-Retail/Bilder-Pictures/SAFLAX-",'Basis-Tabelle-Samen'!C347,"-",'Basis-Tabelle-Samen'!J347,"-seed-package-front-cr-greek.jpg")),
IF($C$1="Irisch - IE",HYPERLINK(CONCATENATE("https://www.saflax.de/0-WVK-Retail/Bilder-Pictures/SAFLAX-",'Basis-Tabelle-Samen'!C347,"-",'Basis-Tabelle-Samen'!J347,"-seed-package-front-cr-irish.jpg")),
IF($C$1="Isländisch - IS",HYPERLINK(CONCATENATE("https://www.saflax.de/0-WVK-Retail/Bilder-Pictures/SAFLAX-",'Basis-Tabelle-Samen'!C347,"-",'Basis-Tabelle-Samen'!J347,"-seed-package-front-cr-icelandic.jpg")),
IF($C$1="Italienisch - IT",HYPERLINK(CONCATENATE("https://www.saflax.de/0-WVK-Retail/Bilder-Pictures/SAFLAX-",'Basis-Tabelle-Samen'!C347,"-",'Basis-Tabelle-Samen'!J347,"-seed-package-front-cr-italian.jpg")),
IF($C$1="Japanisch - JP",HYPERLINK(CONCATENATE("https://www.saflax.de/0-WVK-Retail/Bilder-Pictures/SAFLAX-",'Basis-Tabelle-Samen'!C347,"-",'Basis-Tabelle-Samen'!J347,"-seed-package-front-cr-japanese.jpg")),
IF($C$1="Kroatisch - HR",HYPERLINK(CONCATENATE("https://www.saflax.de/0-WVK-Retail/Bilder-Pictures/SAFLAX-",'Basis-Tabelle-Samen'!C347,"-",'Basis-Tabelle-Samen'!J347,"-seed-package-front-cr-croatian.jpg")),
IF($C$1="Lettisch - LV",HYPERLINK(CONCATENATE("https://www.saflax.de/0-WVK-Retail/Bilder-Pictures/SAFLAX-",'Basis-Tabelle-Samen'!C347,"-",'Basis-Tabelle-Samen'!J347,"-seed-package-front-cr-latvian.jpg")),
IF($C$1="Litauisch - LT",HYPERLINK(CONCATENATE("https://www.saflax.de/0-WVK-Retail/Bilder-Pictures/SAFLAX-",'Basis-Tabelle-Samen'!C347,"-",'Basis-Tabelle-Samen'!J347,"-seed-package-front-cr-lithuanian.jpg")),
IF($C$1="Maltesisch - MT",HYPERLINK(CONCATENATE("https://www.saflax.de/0-WVK-Retail/Bilder-Pictures/SAFLAX-",'Basis-Tabelle-Samen'!C347,"-",'Basis-Tabelle-Samen'!J347,"-seed-package-front-cr-maltese.jpg")),
IF($C$1="Niederländisch - NL",HYPERLINK(CONCATENATE("https://www.saflax.de/0-WVK-Retail/Bilder-Pictures/SAFLAX-",'Basis-Tabelle-Samen'!C347,"-",'Basis-Tabelle-Samen'!J347,"-seed-package-front-cr-dutch.jpg")),
IF($C$1="Norwegisch - NO",HYPERLINK(CONCATENATE("https://www.saflax.de/0-WVK-Retail/Bilder-Pictures/SAFLAX-",'Basis-Tabelle-Samen'!C347,"-",'Basis-Tabelle-Samen'!J347,"-seed-package-front-cr-nowegian.jpg")),
IF($C$1="Polnisch - PL",HYPERLINK(CONCATENATE("https://www.saflax.de/0-WVK-Retail/Bilder-Pictures/SAFLAX-",'Basis-Tabelle-Samen'!C347,"-",'Basis-Tabelle-Samen'!J347,"-seed-package-front-cr-polish.jpg")),
IF($C$1="Portugiesisch - PT",HYPERLINK(CONCATENATE("https://www.saflax.de/0-WVK-Retail/Bilder-Pictures/SAFLAX-",'Basis-Tabelle-Samen'!C347,"-",'Basis-Tabelle-Samen'!J347,"-seed-package-front-cr-portuguese.jpg")),
IF($C$1="Rumänisch - RO",HYPERLINK(CONCATENATE("https://www.saflax.de/0-WVK-Retail/Bilder-Pictures/SAFLAX-",'Basis-Tabelle-Samen'!C347,"-",'Basis-Tabelle-Samen'!J347,"-seed-package-front-cr-romanian.jpg")),
IF($C$1="Schwedisch - SE",HYPERLINK(CONCATENATE("https://www.saflax.de/0-WVK-Retail/Bilder-Pictures/SAFLAX-",'Basis-Tabelle-Samen'!C347,"-",'Basis-Tabelle-Samen'!J347,"-seed-package-front-cr-swedish.jpg")),
IF($C$1="Slowakisch - SK",HYPERLINK(CONCATENATE("https://www.saflax.de/0-WVK-Retail/Bilder-Pictures/SAFLAX-",'Basis-Tabelle-Samen'!C347,"-",'Basis-Tabelle-Samen'!J347,"-seed-package-front-cr-slovak.jpg")),
IF($C$1="Slowenisch - SI",HYPERLINK(CONCATENATE("https://www.saflax.de/0-WVK-Retail/Bilder-Pictures/SAFLAX-",'Basis-Tabelle-Samen'!C347,"-",'Basis-Tabelle-Samen'!J347,"-seed-package-front-cr-slovenian.jpg")),
IF($C$1="Spanisch - ES",HYPERLINK(CONCATENATE("https://www.saflax.de/0-WVK-Retail/Bilder-Pictures/SAFLAX-",'Basis-Tabelle-Samen'!C347,"-",'Basis-Tabelle-Samen'!J347,"-seed-package-front-cr-spanish.jpg")),
IF($C$1="Tschechisch - CZ",HYPERLINK(CONCATENATE("https://www.saflax.de/0-WVK-Retail/Bilder-Pictures/SAFLAX-",'Basis-Tabelle-Samen'!C347,"-",'Basis-Tabelle-Samen'!J347,"-seed-package-front-cr-czech.jpg")),
IF($C$1="Türkisch - TR",HYPERLINK(CONCATENATE("https://www.saflax.de/0-WVK-Retail/Bilder-Pictures/SAFLAX-",'Basis-Tabelle-Samen'!C347,"-",'Basis-Tabelle-Samen'!J347,"-seed-package-front-cr-turkish.jpg")),
IF($C$1="Ungarisch - HU",HYPERLINK(CONCATENATE("https://www.saflax.de/0-WVK-Retail/Bilder-Pictures/SAFLAX-",'Basis-Tabelle-Samen'!C347,"-",'Basis-Tabelle-Samen'!J347,"-seed-package-front-cr-hungarian.jpg")),
" ACHTUNG")))))))))))))))))))))))))))))</f>
        <v>https://www.saflax.de/0-WVK-Retail/Bilder-Pictures/SAFLAX-17524-ocimum-citriodorum-seed-package-front-cr-english.jpg</v>
      </c>
      <c r="AL337" s="330" t="str">
        <f>IF(G337&lt;1,"",
IF($C$1="Bulgarisch - BG",HYPERLINK(CONCATENATE("https://www.saflax.de/0-WVK-Retail/Bilder-Pictures/SAFLAX-",'Basis-Tabelle-Samen'!C347,"-",'Basis-Tabelle-Samen'!J347,"-seed-package-back-cr-bulgarian.jpg")),
IF($C$1="Dänisch - DK",HYPERLINK(CONCATENATE("https://www.saflax.de/0-WVK-Retail/Bilder-Pictures/SAFLAX-",'Basis-Tabelle-Samen'!C347,"-",'Basis-Tabelle-Samen'!J347,"-seed-package-back-cr-danish.jpg")),
IF($C$1="Deutsch - DE",HYPERLINK(CONCATENATE("https://www.saflax.de/0-WVK-Retail/Bilder-Pictures/SAFLAX-",'Basis-Tabelle-Samen'!C347,"-",'Basis-Tabelle-Samen'!J347,"-seed-package-back-cr-german.jpg")),
IF($C$1="Englisch - UK",HYPERLINK(CONCATENATE("https://www.saflax.de/0-WVK-Retail/Bilder-Pictures/SAFLAX-",'Basis-Tabelle-Samen'!C347,"-",'Basis-Tabelle-Samen'!J347,"-seed-package-back-cr-english.jpg")),
IF($C$1="Estnisch - EE",HYPERLINK(CONCATENATE("https://www.saflax.de/0-WVK-Retail/Bilder-Pictures/SAFLAX-",'Basis-Tabelle-Samen'!C347,"-",'Basis-Tabelle-Samen'!J347,"-seed-package-back-cr-estonian.jpg")),
IF($C$1="Finnisch - FI",HYPERLINK(CONCATENATE("https://www.saflax.de/0-WVK-Retail/Bilder-Pictures/SAFLAX-",'Basis-Tabelle-Samen'!C347,"-",'Basis-Tabelle-Samen'!J347,"-seed-package-back-cr-finnish.jpg")),
IF($C$1="Französisch - FR",HYPERLINK(CONCATENATE("https://www.saflax.de/0-WVK-Retail/Bilder-Pictures/SAFLAX-",'Basis-Tabelle-Samen'!C347,"-",'Basis-Tabelle-Samen'!J347,"-seed-package-back-cr-french.jpg")),
IF($C$1="Griechisch - GR",HYPERLINK(CONCATENATE("https://www.saflax.de/0-WVK-Retail/Bilder-Pictures/SAFLAX-",'Basis-Tabelle-Samen'!C347,"-",'Basis-Tabelle-Samen'!J347,"-seed-package-back-cr-greek.jpg")),
IF($C$1="Irisch - IE",HYPERLINK(CONCATENATE("https://www.saflax.de/0-WVK-Retail/Bilder-Pictures/SAFLAX-",'Basis-Tabelle-Samen'!C347,"-",'Basis-Tabelle-Samen'!J347,"-seed-package-back-cr-irish.jpg")),
IF($C$1="Isländisch - IS",HYPERLINK(CONCATENATE("https://www.saflax.de/0-WVK-Retail/Bilder-Pictures/SAFLAX-",'Basis-Tabelle-Samen'!C347,"-",'Basis-Tabelle-Samen'!J347,"-seed-package-back-cr-icelandic.jpg")),
IF($C$1="Italienisch - IT",HYPERLINK(CONCATENATE("https://www.saflax.de/0-WVK-Retail/Bilder-Pictures/SAFLAX-",'Basis-Tabelle-Samen'!C347,"-",'Basis-Tabelle-Samen'!J347,"-seed-package-back-cr-italian.jpg")),
IF($C$1="Japanisch - JP",HYPERLINK(CONCATENATE("https://www.saflax.de/0-WVK-Retail/Bilder-Pictures/SAFLAX-",'Basis-Tabelle-Samen'!C347,"-",'Basis-Tabelle-Samen'!J347,"-seed-package-back-cr-japanese.jpg")),
IF($C$1="Kroatisch - HR",HYPERLINK(CONCATENATE("https://www.saflax.de/0-WVK-Retail/Bilder-Pictures/SAFLAX-",'Basis-Tabelle-Samen'!C347,"-",'Basis-Tabelle-Samen'!J347,"-seed-package-back-cr-croatian.jpg")),
IF($C$1="Lettisch - LV",HYPERLINK(CONCATENATE("https://www.saflax.de/0-WVK-Retail/Bilder-Pictures/SAFLAX-",'Basis-Tabelle-Samen'!C347,"-",'Basis-Tabelle-Samen'!J347,"-seed-package-back-cr-latvian.jpg")),
IF($C$1="Litauisch - LT",HYPERLINK(CONCATENATE("https://www.saflax.de/0-WVK-Retail/Bilder-Pictures/SAFLAX-",'Basis-Tabelle-Samen'!C347,"-",'Basis-Tabelle-Samen'!J347,"-seed-package-back-cr-lithuanian.jpg")),
IF($C$1="Maltesisch - MT",HYPERLINK(CONCATENATE("https://www.saflax.de/0-WVK-Retail/Bilder-Pictures/SAFLAX-",'Basis-Tabelle-Samen'!C347,"-",'Basis-Tabelle-Samen'!J347,"-seed-package-back-cr-maltese.jpg")),
IF($C$1="Niederländisch - NL",HYPERLINK(CONCATENATE("https://www.saflax.de/0-WVK-Retail/Bilder-Pictures/SAFLAX-",'Basis-Tabelle-Samen'!C347,"-",'Basis-Tabelle-Samen'!J347,"-seed-package-back-cr-dutch.jpg")),
IF($C$1="Norwegisch - NO",HYPERLINK(CONCATENATE("https://www.saflax.de/0-WVK-Retail/Bilder-Pictures/SAFLAX-",'Basis-Tabelle-Samen'!C347,"-",'Basis-Tabelle-Samen'!J347,"-seed-package-back-cr-nowegian.jpg")),
IF($C$1="Polnisch - PL",HYPERLINK(CONCATENATE("https://www.saflax.de/0-WVK-Retail/Bilder-Pictures/SAFLAX-",'Basis-Tabelle-Samen'!C347,"-",'Basis-Tabelle-Samen'!J347,"-seed-package-back-cr-polish.jpg")),
IF($C$1="Portugiesisch - PT",HYPERLINK(CONCATENATE("https://www.saflax.de/0-WVK-Retail/Bilder-Pictures/SAFLAX-",'Basis-Tabelle-Samen'!C347,"-",'Basis-Tabelle-Samen'!J347,"-seed-package-back-cr-portuguese.jpg")),
IF($C$1="Rumänisch - RO",HYPERLINK(CONCATENATE("https://www.saflax.de/0-WVK-Retail/Bilder-Pictures/SAFLAX-",'Basis-Tabelle-Samen'!C347,"-",'Basis-Tabelle-Samen'!J347,"-seed-package-back-cr-romanian.jpg")),
IF($C$1="Schwedisch - SE",HYPERLINK(CONCATENATE("https://www.saflax.de/0-WVK-Retail/Bilder-Pictures/SAFLAX-",'Basis-Tabelle-Samen'!C347,"-",'Basis-Tabelle-Samen'!J347,"-seed-package-back-cr-swedish.jpg")),
IF($C$1="Slowakisch - SK",HYPERLINK(CONCATENATE("https://www.saflax.de/0-WVK-Retail/Bilder-Pictures/SAFLAX-",'Basis-Tabelle-Samen'!C347,"-",'Basis-Tabelle-Samen'!J347,"-seed-package-back-cr-slovak.jpg")),
IF($C$1="Slowenisch - SI",HYPERLINK(CONCATENATE("https://www.saflax.de/0-WVK-Retail/Bilder-Pictures/SAFLAX-",'Basis-Tabelle-Samen'!C347,"-",'Basis-Tabelle-Samen'!J347,"-seed-package-back-cr-slovenian.jpg")),
IF($C$1="Spanisch - ES",HYPERLINK(CONCATENATE("https://www.saflax.de/0-WVK-Retail/Bilder-Pictures/SAFLAX-",'Basis-Tabelle-Samen'!C347,"-",'Basis-Tabelle-Samen'!J347,"-seed-package-back-cr-spanish.jpg")),
IF($C$1="Tschechisch - CZ",HYPERLINK(CONCATENATE("https://www.saflax.de/0-WVK-Retail/Bilder-Pictures/SAFLAX-",'Basis-Tabelle-Samen'!C347,"-",'Basis-Tabelle-Samen'!J347,"-seed-package-back-cr-czech.jpg")),
IF($C$1="Türkisch - TR",HYPERLINK(CONCATENATE("https://www.saflax.de/0-WVK-Retail/Bilder-Pictures/SAFLAX-",'Basis-Tabelle-Samen'!C347,"-",'Basis-Tabelle-Samen'!J347,"-seed-package-back-cr-turkish.jpg")),
IF($C$1="Ungarisch - HU",HYPERLINK(CONCATENATE("https://www.saflax.de/0-WVK-Retail/Bilder-Pictures/SAFLAX-",'Basis-Tabelle-Samen'!C347,"-",'Basis-Tabelle-Samen'!J347,"-seed-package-back-cr-hungarian.jpg")),
" ACHTUNG")))))))))))))))))))))))))))))</f>
        <v>https://www.saflax.de/0-WVK-Retail/Bilder-Pictures/SAFLAX-17524-ocimum-citriodorum-seed-package-back-cr-english.jpg</v>
      </c>
      <c r="AM337" s="330" t="str">
        <f>IF(H337&lt;1,"",
IF($C$1="Bulgarisch - BG",HYPERLINK(CONCATENATE("https://www.saflax.de/0-WVK-Retail/Bilder-Pictures/SAFLAX-",'Basis-Tabelle-Samen'!K347,"-",'Basis-Tabelle-Samen'!J347,"-garden-to-go-mini-bulgarian.jpg")),
IF($C$1="Dänisch - DK",HYPERLINK(CONCATENATE("https://www.saflax.de/0-WVK-Retail/Bilder-Pictures/SAFLAX-",'Basis-Tabelle-Samen'!K347,"-",'Basis-Tabelle-Samen'!J347,"-garden-to-go-mini-danish.jpg")),
IF($C$1="Deutsch - DE",HYPERLINK(CONCATENATE("https://www.saflax.de/0-WVK-Retail/Bilder-Pictures/SAFLAX-",'Basis-Tabelle-Samen'!K347,"-",'Basis-Tabelle-Samen'!J347,"-garden-to-go-mini-german.jpg")),
IF($C$1="Englisch - UK",HYPERLINK(CONCATENATE("https://www.saflax.de/0-WVK-Retail/Bilder-Pictures/SAFLAX-",'Basis-Tabelle-Samen'!K347,"-",'Basis-Tabelle-Samen'!J347,"-garden-to-go-mini-english.jpg")),
IF($C$1="Estnisch - EE",HYPERLINK(CONCATENATE("https://www.saflax.de/0-WVK-Retail/Bilder-Pictures/SAFLAX-",'Basis-Tabelle-Samen'!K347,"-",'Basis-Tabelle-Samen'!J347,"-garden-to-go-mini-estonian.jpg")),
IF($C$1="Finnisch - FI",HYPERLINK(CONCATENATE("https://www.saflax.de/0-WVK-Retail/Bilder-Pictures/SAFLAX-",'Basis-Tabelle-Samen'!K347,"-",'Basis-Tabelle-Samen'!J347,"-garden-to-go-mini-finnish.jpg")),
IF($C$1="Französisch - FR",HYPERLINK(CONCATENATE("https://www.saflax.de/0-WVK-Retail/Bilder-Pictures/SAFLAX-",'Basis-Tabelle-Samen'!K347,"-",'Basis-Tabelle-Samen'!J347,"-garden-to-go-mini-french.jpg")),
IF($C$1="Griechisch - GR",HYPERLINK(CONCATENATE("https://www.saflax.de/0-WVK-Retail/Bilder-Pictures/SAFLAX-",'Basis-Tabelle-Samen'!K347,"-",'Basis-Tabelle-Samen'!J347,"-garden-to-go-mini-greek.jpg")),
IF($C$1="Irisch - IE",HYPERLINK(CONCATENATE("https://www.saflax.de/0-WVK-Retail/Bilder-Pictures/SAFLAX-",'Basis-Tabelle-Samen'!K347,"-",'Basis-Tabelle-Samen'!J347,"-garden-to-go-mini-irish.jpg")),
IF($C$1="Isländisch - IS",HYPERLINK(CONCATENATE("https://www.saflax.de/0-WVK-Retail/Bilder-Pictures/SAFLAX-",'Basis-Tabelle-Samen'!K347,"-",'Basis-Tabelle-Samen'!J347,"-garden-to-go-mini-icelandic.jpg")),
IF($C$1="Italienisch - IT",HYPERLINK(CONCATENATE("https://www.saflax.de/0-WVK-Retail/Bilder-Pictures/SAFLAX-",'Basis-Tabelle-Samen'!K347,"-",'Basis-Tabelle-Samen'!J347,"-garden-to-go-mini-italian.jpg")),
IF($C$1="Japanisch - JP",HYPERLINK(CONCATENATE("https://www.saflax.de/0-WVK-Retail/Bilder-Pictures/SAFLAX-",'Basis-Tabelle-Samen'!K347,"-",'Basis-Tabelle-Samen'!J347,"-garden-to-go-mini-japanese.jpg")),
IF($C$1="Kroatisch - HR",HYPERLINK(CONCATENATE("https://www.saflax.de/0-WVK-Retail/Bilder-Pictures/SAFLAX-",'Basis-Tabelle-Samen'!K347,"-",'Basis-Tabelle-Samen'!J347,"-garden-to-go-mini-croatian.jpg")),
IF($C$1="Lettisch - LV",HYPERLINK(CONCATENATE("https://www.saflax.de/0-WVK-Retail/Bilder-Pictures/SAFLAX-",'Basis-Tabelle-Samen'!K347,"-",'Basis-Tabelle-Samen'!J347,"-garden-to-go-mini-latvian.jpg")),
IF($C$1="Litauisch - LT",HYPERLINK(CONCATENATE("https://www.saflax.de/0-WVK-Retail/Bilder-Pictures/SAFLAX-",'Basis-Tabelle-Samen'!K347,"-",'Basis-Tabelle-Samen'!J347,"-garden-to-go-mini-lithuanian.jpg")),
IF($C$1="Maltesisch - MT",HYPERLINK(CONCATENATE("https://www.saflax.de/0-WVK-Retail/Bilder-Pictures/SAFLAX-",'Basis-Tabelle-Samen'!K347,"-",'Basis-Tabelle-Samen'!J347,"-garden-to-go-mini-maltese.jpg")),
IF($C$1="Niederländisch - NL",HYPERLINK(CONCATENATE("https://www.saflax.de/0-WVK-Retail/Bilder-Pictures/SAFLAX-",'Basis-Tabelle-Samen'!K347,"-",'Basis-Tabelle-Samen'!J347,"-garden-to-go-mini-dutch.jpg")),
IF($C$1="Norwegisch - NO",HYPERLINK(CONCATENATE("https://www.saflax.de/0-WVK-Retail/Bilder-Pictures/SAFLAX-",'Basis-Tabelle-Samen'!K347,"-",'Basis-Tabelle-Samen'!J347,"-garden-to-go-mini-nowegian.jpg")),
IF($C$1="Polnisch - PL",HYPERLINK(CONCATENATE("https://www.saflax.de/0-WVK-Retail/Bilder-Pictures/SAFLAX-",'Basis-Tabelle-Samen'!K347,"-",'Basis-Tabelle-Samen'!J347,"-garden-to-go-mini-polish.jpg")),
IF($C$1="Portugiesisch - PT",HYPERLINK(CONCATENATE("https://www.saflax.de/0-WVK-Retail/Bilder-Pictures/SAFLAX-",'Basis-Tabelle-Samen'!K347,"-",'Basis-Tabelle-Samen'!J347,"-garden-to-go-mini-portuguese.jpg")),
IF($C$1="Rumänisch - RO",HYPERLINK(CONCATENATE("https://www.saflax.de/0-WVK-Retail/Bilder-Pictures/SAFLAX-",'Basis-Tabelle-Samen'!K347,"-",'Basis-Tabelle-Samen'!J347,"-garden-to-go-mini-romanian.jpg")),
IF($C$1="Schwedisch - SE",HYPERLINK(CONCATENATE("https://www.saflax.de/0-WVK-Retail/Bilder-Pictures/SAFLAX-",'Basis-Tabelle-Samen'!K347,"-",'Basis-Tabelle-Samen'!J347,"-garden-to-go-mini-swedish.jpg")),
IF($C$1="Slowakisch - SK",HYPERLINK(CONCATENATE("https://www.saflax.de/0-WVK-Retail/Bilder-Pictures/SAFLAX-",'Basis-Tabelle-Samen'!K347,"-",'Basis-Tabelle-Samen'!J347,"-garden-to-go-mini-slovak.jpg")),
IF($C$1="Slowenisch - SI",HYPERLINK(CONCATENATE("https://www.saflax.de/0-WVK-Retail/Bilder-Pictures/SAFLAX-",'Basis-Tabelle-Samen'!K347,"-",'Basis-Tabelle-Samen'!J347,"-garden-to-go-mini-slovenian.jpg")),
IF($C$1="Spanisch - ES",HYPERLINK(CONCATENATE("https://www.saflax.de/0-WVK-Retail/Bilder-Pictures/SAFLAX-",'Basis-Tabelle-Samen'!K347,"-",'Basis-Tabelle-Samen'!J347,"-garden-to-go-mini-spanish.jpg")),
IF($C$1="Tschechisch - CZ",HYPERLINK(CONCATENATE("https://www.saflax.de/0-WVK-Retail/Bilder-Pictures/SAFLAX-",'Basis-Tabelle-Samen'!K347,"-",'Basis-Tabelle-Samen'!J347,"-garden-to-go-mini-czech.jpg")),
IF($C$1="Türkisch - TR",HYPERLINK(CONCATENATE("https://www.saflax.de/0-WVK-Retail/Bilder-Pictures/SAFLAX-",'Basis-Tabelle-Samen'!K347,"-",'Basis-Tabelle-Samen'!J347,"-garden-to-go-mini-turkish.jpg")),
IF($C$1="Ungarisch - HU",HYPERLINK(CONCATENATE("https://www.saflax.de/0-WVK-Retail/Bilder-Pictures/SAFLAX-",'Basis-Tabelle-Samen'!K347,"-",'Basis-Tabelle-Samen'!J347,"-garden-to-go-mini-hungarian.jpg")),
" ACHTUNG")))))))))))))))))))))))))))))</f>
        <v>https://www.saflax.de/0-WVK-Retail/Bilder-Pictures/SAFLAX-77524-ocimum-citriodorum-garden-to-go-mini-english.jpg</v>
      </c>
      <c r="AN337" s="330" t="str">
        <f>IF(I337&lt;1,"",
IF($C$1="Bulgarisch - BG",HYPERLINK(CONCATENATE("https://www.saflax.de/0-WVK-Retail/Bilder-Pictures/SAFLAX-",'Basis-Tabelle-Samen'!N347,"-",'Basis-Tabelle-Samen'!J347,"-garden-to-go-lite-bulgarian.jpg")),
IF($C$1="Dänisch - DK",HYPERLINK(CONCATENATE("https://www.saflax.de/0-WVK-Retail/Bilder-Pictures/SAFLAX-",'Basis-Tabelle-Samen'!N347,"-",'Basis-Tabelle-Samen'!J347,"-garden-to-go-lite-danish.jpg")),
IF($C$1="Deutsch - DE",HYPERLINK(CONCATENATE("https://www.saflax.de/0-WVK-Retail/Bilder-Pictures/SAFLAX-",'Basis-Tabelle-Samen'!N347,"-",'Basis-Tabelle-Samen'!J347,"-garden-to-go-lite-german.jpg")),
IF($C$1="Englisch - UK",HYPERLINK(CONCATENATE("https://www.saflax.de/0-WVK-Retail/Bilder-Pictures/SAFLAX-",'Basis-Tabelle-Samen'!N347,"-",'Basis-Tabelle-Samen'!J347,"-garden-to-go-lite-english.jpg")),
IF($C$1="Estnisch - EE",HYPERLINK(CONCATENATE("https://www.saflax.de/0-WVK-Retail/Bilder-Pictures/SAFLAX-",'Basis-Tabelle-Samen'!N347,"-",'Basis-Tabelle-Samen'!J347,"-garden-to-go-lite-estonian.jpg")),
IF($C$1="Finnisch - FI",HYPERLINK(CONCATENATE("https://www.saflax.de/0-WVK-Retail/Bilder-Pictures/SAFLAX-",'Basis-Tabelle-Samen'!N347,"-",'Basis-Tabelle-Samen'!J347,"-garden-to-go-lite-finnish.jpg")),
IF($C$1="Französisch - FR",HYPERLINK(CONCATENATE("https://www.saflax.de/0-WVK-Retail/Bilder-Pictures/SAFLAX-",'Basis-Tabelle-Samen'!N347,"-",'Basis-Tabelle-Samen'!J347,"-garden-to-go-lite-french.jpg")),
IF($C$1="Griechisch - GR",HYPERLINK(CONCATENATE("https://www.saflax.de/0-WVK-Retail/Bilder-Pictures/SAFLAX-",'Basis-Tabelle-Samen'!N347,"-",'Basis-Tabelle-Samen'!J347,"-garden-to-go-lite-greek.jpg")),
IF($C$1="Irisch - IE",HYPERLINK(CONCATENATE("https://www.saflax.de/0-WVK-Retail/Bilder-Pictures/SAFLAX-",'Basis-Tabelle-Samen'!N347,"-",'Basis-Tabelle-Samen'!J347,"-garden-to-go-lite-irish.jpg")),
IF($C$1="Isländisch - IS",HYPERLINK(CONCATENATE("https://www.saflax.de/0-WVK-Retail/Bilder-Pictures/SAFLAX-",'Basis-Tabelle-Samen'!N347,"-",'Basis-Tabelle-Samen'!J347,"-garden-to-go-lite-icelandic.jpg")),
IF($C$1="Italienisch - IT",HYPERLINK(CONCATENATE("https://www.saflax.de/0-WVK-Retail/Bilder-Pictures/SAFLAX-",'Basis-Tabelle-Samen'!N347,"-",'Basis-Tabelle-Samen'!J347,"-garden-to-go-lite-italian.jpg")),
IF($C$1="Japanisch - JP",HYPERLINK(CONCATENATE("https://www.saflax.de/0-WVK-Retail/Bilder-Pictures/SAFLAX-",'Basis-Tabelle-Samen'!N347,"-",'Basis-Tabelle-Samen'!J347,"-garden-to-go-lite-japanese.jpg")),
IF($C$1="Kroatisch - HR",HYPERLINK(CONCATENATE("https://www.saflax.de/0-WVK-Retail/Bilder-Pictures/SAFLAX-",'Basis-Tabelle-Samen'!N347,"-",'Basis-Tabelle-Samen'!J347,"-garden-to-go-lite-croatian.jpg")),
IF($C$1="Lettisch - LV",HYPERLINK(CONCATENATE("https://www.saflax.de/0-WVK-Retail/Bilder-Pictures/SAFLAX-",'Basis-Tabelle-Samen'!N347,"-",'Basis-Tabelle-Samen'!J347,"-garden-to-go-lite-latvian.jpg")),
IF($C$1="Litauisch - LT",HYPERLINK(CONCATENATE("https://www.saflax.de/0-WVK-Retail/Bilder-Pictures/SAFLAX-",'Basis-Tabelle-Samen'!N347,"-",'Basis-Tabelle-Samen'!J347,"-garden-to-go-lite-lithuanian.jpg")),
IF($C$1="Maltesisch - MT",HYPERLINK(CONCATENATE("https://www.saflax.de/0-WVK-Retail/Bilder-Pictures/SAFLAX-",'Basis-Tabelle-Samen'!N347,"-",'Basis-Tabelle-Samen'!J347,"-garden-to-go-lite-maltese.jpg")),
IF($C$1="Niederländisch - NL",HYPERLINK(CONCATENATE("https://www.saflax.de/0-WVK-Retail/Bilder-Pictures/SAFLAX-",'Basis-Tabelle-Samen'!N347,"-",'Basis-Tabelle-Samen'!J347,"-garden-to-go-lite-dutch.jpg")),
IF($C$1="Norwegisch - NO",HYPERLINK(CONCATENATE("https://www.saflax.de/0-WVK-Retail/Bilder-Pictures/SAFLAX-",'Basis-Tabelle-Samen'!N347,"-",'Basis-Tabelle-Samen'!J347,"-garden-to-go-lite-nowegian.jpg")),
IF($C$1="Polnisch - PL",HYPERLINK(CONCATENATE("https://www.saflax.de/0-WVK-Retail/Bilder-Pictures/SAFLAX-",'Basis-Tabelle-Samen'!N347,"-",'Basis-Tabelle-Samen'!J347,"-garden-to-go-lite-polish.jpg")),
IF($C$1="Portugiesisch - PT",HYPERLINK(CONCATENATE("https://www.saflax.de/0-WVK-Retail/Bilder-Pictures/SAFLAX-",'Basis-Tabelle-Samen'!N347,"-",'Basis-Tabelle-Samen'!J347,"-garden-to-go-lite-portuguese.jpg")),
IF($C$1="Rumänisch - RO",HYPERLINK(CONCATENATE("https://www.saflax.de/0-WVK-Retail/Bilder-Pictures/SAFLAX-",'Basis-Tabelle-Samen'!N347,"-",'Basis-Tabelle-Samen'!J347,"-garden-to-go-lite-romanian.jpg")),
IF($C$1="Schwedisch - SE",HYPERLINK(CONCATENATE("https://www.saflax.de/0-WVK-Retail/Bilder-Pictures/SAFLAX-",'Basis-Tabelle-Samen'!N347,"-",'Basis-Tabelle-Samen'!J347,"-garden-to-go-lite-swedish.jpg")),
IF($C$1="Slowakisch - SK",HYPERLINK(CONCATENATE("https://www.saflax.de/0-WVK-Retail/Bilder-Pictures/SAFLAX-",'Basis-Tabelle-Samen'!N347,"-",'Basis-Tabelle-Samen'!J347,"-garden-to-go-lite-slovak.jpg")),
IF($C$1="Slowenisch - SI",HYPERLINK(CONCATENATE("https://www.saflax.de/0-WVK-Retail/Bilder-Pictures/SAFLAX-",'Basis-Tabelle-Samen'!N347,"-",'Basis-Tabelle-Samen'!J347,"-garden-to-go-lite-slovenian.jpg")),
IF($C$1="Spanisch - ES",HYPERLINK(CONCATENATE("https://www.saflax.de/0-WVK-Retail/Bilder-Pictures/SAFLAX-",'Basis-Tabelle-Samen'!N347,"-",'Basis-Tabelle-Samen'!J347,"-garden-to-go-lite-spanish.jpg")),
IF($C$1="Tschechisch - CZ",HYPERLINK(CONCATENATE("https://www.saflax.de/0-WVK-Retail/Bilder-Pictures/SAFLAX-",'Basis-Tabelle-Samen'!N347,"-",'Basis-Tabelle-Samen'!J347,"-garden-to-go-lite-czech.jpg")),
IF($C$1="Türkisch - TR",HYPERLINK(CONCATENATE("https://www.saflax.de/0-WVK-Retail/Bilder-Pictures/SAFLAX-",'Basis-Tabelle-Samen'!N347,"-",'Basis-Tabelle-Samen'!J347,"-garden-to-go-lite-turkish.jpg")),
IF($C$1="Ungarisch - HU",HYPERLINK(CONCATENATE("https://www.saflax.de/0-WVK-Retail/Bilder-Pictures/SAFLAX-",'Basis-Tabelle-Samen'!N347,"-",'Basis-Tabelle-Samen'!J347,"-garden-to-go-lite-hungarian.jpg")),
" ACHTUNG")))))))))))))))))))))))))))))</f>
        <v>https://www.saflax.de/0-WVK-Retail/Bilder-Pictures/SAFLAX-87524-ocimum-citriodorum-garden-to-go-lite-english.jpg</v>
      </c>
      <c r="AO337" s="330" t="str">
        <f>IF(J337&lt;1,"",
IF($C$1="Bulgarisch - BG",HYPERLINK(CONCATENATE("https://www.saflax.de/0-WVK-Retail/Bilder-Pictures/SAFLAX-",'Basis-Tabelle-Samen'!Q347,"-",'Basis-Tabelle-Samen'!J347,"-garden-to-go-bulgarian.jpg")),
IF($C$1="Dänisch - DK",HYPERLINK(CONCATENATE("https://www.saflax.de/0-WVK-Retail/Bilder-Pictures/SAFLAX-",'Basis-Tabelle-Samen'!Q347,"-",'Basis-Tabelle-Samen'!J347,"-garden-to-go-danish.jpg")),
IF($C$1="Deutsch - DE",HYPERLINK(CONCATENATE("https://www.saflax.de/0-WVK-Retail/Bilder-Pictures/SAFLAX-",'Basis-Tabelle-Samen'!Q347,"-",'Basis-Tabelle-Samen'!J347,"-garden-to-go-german.jpg")),
IF($C$1="Englisch - UK",HYPERLINK(CONCATENATE("https://www.saflax.de/0-WVK-Retail/Bilder-Pictures/SAFLAX-",'Basis-Tabelle-Samen'!Q347,"-",'Basis-Tabelle-Samen'!J347,"-garden-to-go-english.jpg")),
IF($C$1="Estnisch - EE",HYPERLINK(CONCATENATE("https://www.saflax.de/0-WVK-Retail/Bilder-Pictures/SAFLAX-",'Basis-Tabelle-Samen'!Q347,"-",'Basis-Tabelle-Samen'!J347,"-garden-to-go-estonian.jpg")),
IF($C$1="Finnisch - FI",HYPERLINK(CONCATENATE("https://www.saflax.de/0-WVK-Retail/Bilder-Pictures/SAFLAX-",'Basis-Tabelle-Samen'!Q347,"-",'Basis-Tabelle-Samen'!J347,"-garden-to-go-finnish.jpg")),
IF($C$1="Französisch - FR",HYPERLINK(CONCATENATE("https://www.saflax.de/0-WVK-Retail/Bilder-Pictures/SAFLAX-",'Basis-Tabelle-Samen'!Q347,"-",'Basis-Tabelle-Samen'!J347,"-garden-to-go-french.jpg")),
IF($C$1="Griechisch - GR",HYPERLINK(CONCATENATE("https://www.saflax.de/0-WVK-Retail/Bilder-Pictures/SAFLAX-",'Basis-Tabelle-Samen'!Q347,"-",'Basis-Tabelle-Samen'!J347,"-garden-to-go-greek.jpg")),
IF($C$1="Irisch - IE",HYPERLINK(CONCATENATE("https://www.saflax.de/0-WVK-Retail/Bilder-Pictures/SAFLAX-",'Basis-Tabelle-Samen'!Q347,"-",'Basis-Tabelle-Samen'!J347,"-garden-to-go-irish.jpg")),
IF($C$1="Isländisch - IS",HYPERLINK(CONCATENATE("https://www.saflax.de/0-WVK-Retail/Bilder-Pictures/SAFLAX-",'Basis-Tabelle-Samen'!Q347,"-",'Basis-Tabelle-Samen'!J347,"-garden-to-go-icelandic.jpg")),
IF($C$1="Italienisch - IT",HYPERLINK(CONCATENATE("https://www.saflax.de/0-WVK-Retail/Bilder-Pictures/SAFLAX-",'Basis-Tabelle-Samen'!Q347,"-",'Basis-Tabelle-Samen'!J347,"-garden-to-go-italian.jpg")),
IF($C$1="Japanisch - JP",HYPERLINK(CONCATENATE("https://www.saflax.de/0-WVK-Retail/Bilder-Pictures/SAFLAX-",'Basis-Tabelle-Samen'!Q347,"-",'Basis-Tabelle-Samen'!J347,"-garden-to-go-japanese.jpg")),
IF($C$1="Kroatisch - HR",HYPERLINK(CONCATENATE("https://www.saflax.de/0-WVK-Retail/Bilder-Pictures/SAFLAX-",'Basis-Tabelle-Samen'!Q347,"-",'Basis-Tabelle-Samen'!J347,"-garden-to-go-croatian.jpg")),
IF($C$1="Lettisch - LV",HYPERLINK(CONCATENATE("https://www.saflax.de/0-WVK-Retail/Bilder-Pictures/SAFLAX-",'Basis-Tabelle-Samen'!Q347,"-",'Basis-Tabelle-Samen'!J347,"-garden-to-go-latvian.jpg")),
IF($C$1="Litauisch - LT",HYPERLINK(CONCATENATE("https://www.saflax.de/0-WVK-Retail/Bilder-Pictures/SAFLAX-",'Basis-Tabelle-Samen'!Q347,"-",'Basis-Tabelle-Samen'!J347,"-garden-to-go-lithuanian.jpg")),
IF($C$1="Maltesisch - MT",HYPERLINK(CONCATENATE("https://www.saflax.de/0-WVK-Retail/Bilder-Pictures/SAFLAX-",'Basis-Tabelle-Samen'!Q347,"-",'Basis-Tabelle-Samen'!J347,"-garden-to-go-maltese.jpg")),
IF($C$1="Niederländisch - NL",HYPERLINK(CONCATENATE("https://www.saflax.de/0-WVK-Retail/Bilder-Pictures/SAFLAX-",'Basis-Tabelle-Samen'!Q347,"-",'Basis-Tabelle-Samen'!J347,"-garden-to-go-dutch.jpg")),
IF($C$1="Norwegisch - NO",HYPERLINK(CONCATENATE("https://www.saflax.de/0-WVK-Retail/Bilder-Pictures/SAFLAX-",'Basis-Tabelle-Samen'!Q347,"-",'Basis-Tabelle-Samen'!J347,"-garden-to-go-nowegian.jpg")),
IF($C$1="Polnisch - PL",HYPERLINK(CONCATENATE("https://www.saflax.de/0-WVK-Retail/Bilder-Pictures/SAFLAX-",'Basis-Tabelle-Samen'!Q347,"-",'Basis-Tabelle-Samen'!J347,"-garden-to-go-polish.jpg")),
IF($C$1="Portugiesisch - PT",HYPERLINK(CONCATENATE("https://www.saflax.de/0-WVK-Retail/Bilder-Pictures/SAFLAX-",'Basis-Tabelle-Samen'!Q347,"-",'Basis-Tabelle-Samen'!J347,"-garden-to-go-portuguese.jpg")),
IF($C$1="Rumänisch - RO",HYPERLINK(CONCATENATE("https://www.saflax.de/0-WVK-Retail/Bilder-Pictures/SAFLAX-",'Basis-Tabelle-Samen'!Q347,"-",'Basis-Tabelle-Samen'!J347,"-garden-to-go-romanian.jpg")),
IF($C$1="Schwedisch - SE",HYPERLINK(CONCATENATE("https://www.saflax.de/0-WVK-Retail/Bilder-Pictures/SAFLAX-",'Basis-Tabelle-Samen'!Q347,"-",'Basis-Tabelle-Samen'!J347,"-garden-to-go-swedish.jpg")),
IF($C$1="Slowakisch - SK",HYPERLINK(CONCATENATE("https://www.saflax.de/0-WVK-Retail/Bilder-Pictures/SAFLAX-",'Basis-Tabelle-Samen'!Q347,"-",'Basis-Tabelle-Samen'!J347,"-garden-to-go-slovak.jpg")),
IF($C$1="Slowenisch - SI",HYPERLINK(CONCATENATE("https://www.saflax.de/0-WVK-Retail/Bilder-Pictures/SAFLAX-",'Basis-Tabelle-Samen'!Q347,"-",'Basis-Tabelle-Samen'!J347,"-garden-to-go-slovenian.jpg")),
IF($C$1="Spanisch - ES",HYPERLINK(CONCATENATE("https://www.saflax.de/0-WVK-Retail/Bilder-Pictures/SAFLAX-",'Basis-Tabelle-Samen'!Q347,"-",'Basis-Tabelle-Samen'!J347,"-garden-to-go-spanish.jpg")),
IF($C$1="Tschechisch - CZ",HYPERLINK(CONCATENATE("https://www.saflax.de/0-WVK-Retail/Bilder-Pictures/SAFLAX-",'Basis-Tabelle-Samen'!Q347,"-",'Basis-Tabelle-Samen'!J347,"-garden-to-go-czech.jpg")),
IF($C$1="Türkisch - TR",HYPERLINK(CONCATENATE("https://www.saflax.de/0-WVK-Retail/Bilder-Pictures/SAFLAX-",'Basis-Tabelle-Samen'!Q347,"-",'Basis-Tabelle-Samen'!J347,"-garden-to-go-turkish.jpg")),
IF($C$1="Ungarisch - HU",HYPERLINK(CONCATENATE("https://www.saflax.de/0-WVK-Retail/Bilder-Pictures/SAFLAX-",'Basis-Tabelle-Samen'!Q347,"-",'Basis-Tabelle-Samen'!J347,"-garden-to-go-hungarian.jpg")),
" ACHTUNG")))))))))))))))))))))))))))))</f>
        <v>https://www.saflax.de/0-WVK-Retail/Bilder-Pictures/SAFLAX-57524-ocimum-citriodorum-garden-to-go-english.jpg</v>
      </c>
      <c r="AP337" s="330" t="str">
        <f>IF(K337&lt;1,"",
IF($C$1="Bulgarisch - BG",HYPERLINK(CONCATENATE("https://www.saflax.de/0-WVK-Retail/Bilder-Pictures/SAFLAX-",'Basis-Tabelle-Samen'!T347,"-",'Basis-Tabelle-Samen'!J347,"-cultivation-set-bulgarian.jpg")),
IF($C$1="Dänisch - DK",HYPERLINK(CONCATENATE("https://www.saflax.de/0-WVK-Retail/Bilder-Pictures/SAFLAX-",'Basis-Tabelle-Samen'!T347,"-",'Basis-Tabelle-Samen'!J347,"-cultivation-set-danish.jpg")),
IF($C$1="Deutsch - DE",HYPERLINK(CONCATENATE("https://www.saflax.de/0-WVK-Retail/Bilder-Pictures/SAFLAX-",'Basis-Tabelle-Samen'!T347,"-",'Basis-Tabelle-Samen'!J347,"-cultivation-set-german.jpg")),
IF($C$1="Englisch - UK",HYPERLINK(CONCATENATE("https://www.saflax.de/0-WVK-Retail/Bilder-Pictures/SAFLAX-",'Basis-Tabelle-Samen'!T347,"-",'Basis-Tabelle-Samen'!J347,"-cultivation-set-english.jpg")),
IF($C$1="Estnisch - EE",HYPERLINK(CONCATENATE("https://www.saflax.de/0-WVK-Retail/Bilder-Pictures/SAFLAX-",'Basis-Tabelle-Samen'!T347,"-",'Basis-Tabelle-Samen'!J347,"-cultivation-set-estonian.jpg")),
IF($C$1="Finnisch - FI",HYPERLINK(CONCATENATE("https://www.saflax.de/0-WVK-Retail/Bilder-Pictures/SAFLAX-",'Basis-Tabelle-Samen'!T347,"-",'Basis-Tabelle-Samen'!J347,"-cultivation-set-finnish.jpg")),
IF($C$1="Französisch - FR",HYPERLINK(CONCATENATE("https://www.saflax.de/0-WVK-Retail/Bilder-Pictures/SAFLAX-",'Basis-Tabelle-Samen'!T347,"-",'Basis-Tabelle-Samen'!J347,"-cultivation-set-french.jpg")),
IF($C$1="Griechisch - GR",HYPERLINK(CONCATENATE("https://www.saflax.de/0-WVK-Retail/Bilder-Pictures/SAFLAX-",'Basis-Tabelle-Samen'!T347,"-",'Basis-Tabelle-Samen'!J347,"-cultivation-set-greek.jpg")),
IF($C$1="Irisch - IE",HYPERLINK(CONCATENATE("https://www.saflax.de/0-WVK-Retail/Bilder-Pictures/SAFLAX-",'Basis-Tabelle-Samen'!T347,"-",'Basis-Tabelle-Samen'!J347,"-cultivation-set-irish.jpg")),
IF($C$1="Isländisch - IS",HYPERLINK(CONCATENATE("https://www.saflax.de/0-WVK-Retail/Bilder-Pictures/SAFLAX-",'Basis-Tabelle-Samen'!T347,"-",'Basis-Tabelle-Samen'!J347,"-cultivation-set-icelandic.jpg")),
IF($C$1="Italienisch - IT",HYPERLINK(CONCATENATE("https://www.saflax.de/0-WVK-Retail/Bilder-Pictures/SAFLAX-",'Basis-Tabelle-Samen'!T347,"-",'Basis-Tabelle-Samen'!J347,"-cultivation-set-italian.jpg")),
IF($C$1="Japanisch - JP",HYPERLINK(CONCATENATE("https://www.saflax.de/0-WVK-Retail/Bilder-Pictures/SAFLAX-",'Basis-Tabelle-Samen'!T347,"-",'Basis-Tabelle-Samen'!J347,"-cultivation-set-japanese.jpg")),
IF($C$1="Kroatisch - HR",HYPERLINK(CONCATENATE("https://www.saflax.de/0-WVK-Retail/Bilder-Pictures/SAFLAX-",'Basis-Tabelle-Samen'!T347,"-",'Basis-Tabelle-Samen'!J347,"-cultivation-set-croatian.jpg")),
IF($C$1="Lettisch - LV",HYPERLINK(CONCATENATE("https://www.saflax.de/0-WVK-Retail/Bilder-Pictures/SAFLAX-",'Basis-Tabelle-Samen'!T347,"-",'Basis-Tabelle-Samen'!J347,"-cultivation-set-latvian.jpg")),
IF($C$1="Litauisch - LT",HYPERLINK(CONCATENATE("https://www.saflax.de/0-WVK-Retail/Bilder-Pictures/SAFLAX-",'Basis-Tabelle-Samen'!T347,"-",'Basis-Tabelle-Samen'!J347,"-cultivation-set-lithuanian.jpg")),
IF($C$1="Maltesisch - MT",HYPERLINK(CONCATENATE("https://www.saflax.de/0-WVK-Retail/Bilder-Pictures/SAFLAX-",'Basis-Tabelle-Samen'!T347,"-",'Basis-Tabelle-Samen'!J347,"-cultivation-set-maltese.jpg")),
IF($C$1="Niederländisch - NL",HYPERLINK(CONCATENATE("https://www.saflax.de/0-WVK-Retail/Bilder-Pictures/SAFLAX-",'Basis-Tabelle-Samen'!T347,"-",'Basis-Tabelle-Samen'!J347,"-cultivation-set-dutch.jpg")),
IF($C$1="Norwegisch - NO",HYPERLINK(CONCATENATE("https://www.saflax.de/0-WVK-Retail/Bilder-Pictures/SAFLAX-",'Basis-Tabelle-Samen'!T347,"-",'Basis-Tabelle-Samen'!J347,"-cultivation-set-nowegian.jpg")),
IF($C$1="Polnisch - PL",HYPERLINK(CONCATENATE("https://www.saflax.de/0-WVK-Retail/Bilder-Pictures/SAFLAX-",'Basis-Tabelle-Samen'!T347,"-",'Basis-Tabelle-Samen'!J347,"-cultivation-set-polish.jpg")),
IF($C$1="Portugiesisch - PT",HYPERLINK(CONCATENATE("https://www.saflax.de/0-WVK-Retail/Bilder-Pictures/SAFLAX-",'Basis-Tabelle-Samen'!T347,"-",'Basis-Tabelle-Samen'!J347,"-cultivation-set-portuguese.jpg")),
IF($C$1="Rumänisch - RO",HYPERLINK(CONCATENATE("https://www.saflax.de/0-WVK-Retail/Bilder-Pictures/SAFLAX-",'Basis-Tabelle-Samen'!T347,"-",'Basis-Tabelle-Samen'!J347,"-cultivation-set-romanian.jpg")),
IF($C$1="Schwedisch - SE",HYPERLINK(CONCATENATE("https://www.saflax.de/0-WVK-Retail/Bilder-Pictures/SAFLAX-",'Basis-Tabelle-Samen'!T347,"-",'Basis-Tabelle-Samen'!J347,"-cultivation-set-swedish.jpg")),
IF($C$1="Slowakisch - SK",HYPERLINK(CONCATENATE("https://www.saflax.de/0-WVK-Retail/Bilder-Pictures/SAFLAX-",'Basis-Tabelle-Samen'!T347,"-",'Basis-Tabelle-Samen'!J347,"-cultivation-set-slovak.jpg")),
IF($C$1="Slowenisch - SI",HYPERLINK(CONCATENATE("https://www.saflax.de/0-WVK-Retail/Bilder-Pictures/SAFLAX-",'Basis-Tabelle-Samen'!T347,"-",'Basis-Tabelle-Samen'!J347,"-cultivation-set-slovenian.jpg")),
IF($C$1="Spanisch - ES",HYPERLINK(CONCATENATE("https://www.saflax.de/0-WVK-Retail/Bilder-Pictures/SAFLAX-",'Basis-Tabelle-Samen'!T347,"-",'Basis-Tabelle-Samen'!J347,"-cultivation-set-spanish.jpg")),
IF($C$1="Tschechisch - CZ",HYPERLINK(CONCATENATE("https://www.saflax.de/0-WVK-Retail/Bilder-Pictures/SAFLAX-",'Basis-Tabelle-Samen'!T347,"-",'Basis-Tabelle-Samen'!J347,"-cultivation-set-czech.jpg")),
IF($C$1="Türkisch - TR",HYPERLINK(CONCATENATE("https://www.saflax.de/0-WVK-Retail/Bilder-Pictures/SAFLAX-",'Basis-Tabelle-Samen'!T347,"-",'Basis-Tabelle-Samen'!J347,"-cultivation-set-turkish.jpg")),
IF($C$1="Ungarisch - HU",HYPERLINK(CONCATENATE("https://www.saflax.de/0-WVK-Retail/Bilder-Pictures/SAFLAX-",'Basis-Tabelle-Samen'!T347,"-",'Basis-Tabelle-Samen'!J347,"-cultivation-set-hungarian.jpg")),
" ACHTUNG")))))))))))))))))))))))))))))</f>
        <v>https://www.saflax.de/0-WVK-Retail/Bilder-Pictures/SAFLAX-37524-ocimum-citriodorum-cultivation-set-english.jpg</v>
      </c>
      <c r="AQ337" s="330" t="str">
        <f>IF(L337&lt;1,"",
IF($C$1="Bulgarisch - BG",HYPERLINK(CONCATENATE("https://www.saflax.de/0-WVK-Retail/Bilder-Pictures/SAFLAX-",'Basis-Tabelle-Samen'!W347,"-",'Basis-Tabelle-Samen'!J347,"-garden-in-the-bag-bulgarian.jpg")),
IF($C$1="Dänisch - DK",HYPERLINK(CONCATENATE("https://www.saflax.de/0-WVK-Retail/Bilder-Pictures/SAFLAX-",'Basis-Tabelle-Samen'!W347,"-",'Basis-Tabelle-Samen'!J347,"-garden-in-the-bag-danish.jpg")),
IF($C$1="Deutsch - DE",HYPERLINK(CONCATENATE("https://www.saflax.de/0-WVK-Retail/Bilder-Pictures/SAFLAX-",'Basis-Tabelle-Samen'!W347,"-",'Basis-Tabelle-Samen'!J347,"-garden-in-the-bag-german.jpg")),
IF($C$1="Englisch - UK",HYPERLINK(CONCATENATE("https://www.saflax.de/0-WVK-Retail/Bilder-Pictures/SAFLAX-",'Basis-Tabelle-Samen'!W347,"-",'Basis-Tabelle-Samen'!J347,"-garden-in-the-bag-english.jpg")),
IF($C$1="Estnisch - EE",HYPERLINK(CONCATENATE("https://www.saflax.de/0-WVK-Retail/Bilder-Pictures/SAFLAX-",'Basis-Tabelle-Samen'!W347,"-",'Basis-Tabelle-Samen'!J347,"-garden-in-the-bag-estonian.jpg")),
IF($C$1="Finnisch - FI",HYPERLINK(CONCATENATE("https://www.saflax.de/0-WVK-Retail/Bilder-Pictures/SAFLAX-",'Basis-Tabelle-Samen'!W347,"-",'Basis-Tabelle-Samen'!J347,"-garden-in-the-bag-finnish.jpg")),
IF($C$1="Französisch - FR",HYPERLINK(CONCATENATE("https://www.saflax.de/0-WVK-Retail/Bilder-Pictures/SAFLAX-",'Basis-Tabelle-Samen'!W347,"-",'Basis-Tabelle-Samen'!J347,"-garden-in-the-bag-french.jpg")),
IF($C$1="Griechisch - GR",HYPERLINK(CONCATENATE("https://www.saflax.de/0-WVK-Retail/Bilder-Pictures/SAFLAX-",'Basis-Tabelle-Samen'!W347,"-",'Basis-Tabelle-Samen'!J347,"-garden-in-the-bag-greek.jpg")),
IF($C$1="Irisch - IE",HYPERLINK(CONCATENATE("https://www.saflax.de/0-WVK-Retail/Bilder-Pictures/SAFLAX-",'Basis-Tabelle-Samen'!W347,"-",'Basis-Tabelle-Samen'!J347,"-garden-in-the-bag-irish.jpg")),
IF($C$1="Isländisch - IS",HYPERLINK(CONCATENATE("https://www.saflax.de/0-WVK-Retail/Bilder-Pictures/SAFLAX-",'Basis-Tabelle-Samen'!W347,"-",'Basis-Tabelle-Samen'!J347,"-garden-in-the-bag-icelandic.jpg")),
IF($C$1="Italienisch - IT",HYPERLINK(CONCATENATE("https://www.saflax.de/0-WVK-Retail/Bilder-Pictures/SAFLAX-",'Basis-Tabelle-Samen'!W347,"-",'Basis-Tabelle-Samen'!J347,"-garden-in-the-bag-italian.jpg")),
IF($C$1="Japanisch - JP",HYPERLINK(CONCATENATE("https://www.saflax.de/0-WVK-Retail/Bilder-Pictures/SAFLAX-",'Basis-Tabelle-Samen'!W347,"-",'Basis-Tabelle-Samen'!J347,"-garden-in-the-bag-japanese.jpg")),
IF($C$1="Kroatisch - HR",HYPERLINK(CONCATENATE("https://www.saflax.de/0-WVK-Retail/Bilder-Pictures/SAFLAX-",'Basis-Tabelle-Samen'!W347,"-",'Basis-Tabelle-Samen'!J347,"-garden-in-the-bag-croatian.jpg")),
IF($C$1="Lettisch - LV",HYPERLINK(CONCATENATE("https://www.saflax.de/0-WVK-Retail/Bilder-Pictures/SAFLAX-",'Basis-Tabelle-Samen'!W347,"-",'Basis-Tabelle-Samen'!J347,"-garden-in-the-bag-latvian.jpg")),
IF($C$1="Litauisch - LT",HYPERLINK(CONCATENATE("https://www.saflax.de/0-WVK-Retail/Bilder-Pictures/SAFLAX-",'Basis-Tabelle-Samen'!W347,"-",'Basis-Tabelle-Samen'!J347,"-garden-in-the-bag-lithuanian.jpg")),
IF($C$1="Maltesisch - MT",HYPERLINK(CONCATENATE("https://www.saflax.de/0-WVK-Retail/Bilder-Pictures/SAFLAX-",'Basis-Tabelle-Samen'!W347,"-",'Basis-Tabelle-Samen'!J347,"-garden-in-the-bag-maltese.jpg")),
IF($C$1="Niederländisch - NL",HYPERLINK(CONCATENATE("https://www.saflax.de/0-WVK-Retail/Bilder-Pictures/SAFLAX-",'Basis-Tabelle-Samen'!W347,"-",'Basis-Tabelle-Samen'!J347,"-garden-in-the-bag-dutch.jpg")),
IF($C$1="Norwegisch - NO",HYPERLINK(CONCATENATE("https://www.saflax.de/0-WVK-Retail/Bilder-Pictures/SAFLAX-",'Basis-Tabelle-Samen'!W347,"-",'Basis-Tabelle-Samen'!J347,"-garden-in-the-bag-nowegian.jpg")),
IF($C$1="Polnisch - PL",HYPERLINK(CONCATENATE("https://www.saflax.de/0-WVK-Retail/Bilder-Pictures/SAFLAX-",'Basis-Tabelle-Samen'!W347,"-",'Basis-Tabelle-Samen'!J347,"-garden-in-the-bag-polish.jpg")),
IF($C$1="Portugiesisch - PT",HYPERLINK(CONCATENATE("https://www.saflax.de/0-WVK-Retail/Bilder-Pictures/SAFLAX-",'Basis-Tabelle-Samen'!W347,"-",'Basis-Tabelle-Samen'!J347,"-garden-in-the-bag-portuguese.jpg")),
IF($C$1="Rumänisch - RO",HYPERLINK(CONCATENATE("https://www.saflax.de/0-WVK-Retail/Bilder-Pictures/SAFLAX-",'Basis-Tabelle-Samen'!W347,"-",'Basis-Tabelle-Samen'!J347,"-garden-in-the-bag-romanian.jpg")),
IF($C$1="Schwedisch - SE",HYPERLINK(CONCATENATE("https://www.saflax.de/0-WVK-Retail/Bilder-Pictures/SAFLAX-",'Basis-Tabelle-Samen'!W347,"-",'Basis-Tabelle-Samen'!J347,"-garden-in-the-bag-swedish.jpg")),
IF($C$1="Slowakisch - SK",HYPERLINK(CONCATENATE("https://www.saflax.de/0-WVK-Retail/Bilder-Pictures/SAFLAX-",'Basis-Tabelle-Samen'!W347,"-",'Basis-Tabelle-Samen'!J347,"-garden-in-the-bag-slovak.jpg")),
IF($C$1="Slowenisch - SI",HYPERLINK(CONCATENATE("https://www.saflax.de/0-WVK-Retail/Bilder-Pictures/SAFLAX-",'Basis-Tabelle-Samen'!W347,"-",'Basis-Tabelle-Samen'!J347,"-garden-in-the-bag-slovenian.jpg")),
IF($C$1="Spanisch - ES",HYPERLINK(CONCATENATE("https://www.saflax.de/0-WVK-Retail/Bilder-Pictures/SAFLAX-",'Basis-Tabelle-Samen'!W347,"-",'Basis-Tabelle-Samen'!J347,"-garden-in-the-bag-spanish.jpg")),
IF($C$1="Tschechisch - CZ",HYPERLINK(CONCATENATE("https://www.saflax.de/0-WVK-Retail/Bilder-Pictures/SAFLAX-",'Basis-Tabelle-Samen'!W347,"-",'Basis-Tabelle-Samen'!J347,"-garden-in-the-bag-czech.jpg")),
IF($C$1="Türkisch - TR",HYPERLINK(CONCATENATE("https://www.saflax.de/0-WVK-Retail/Bilder-Pictures/SAFLAX-",'Basis-Tabelle-Samen'!W347,"-",'Basis-Tabelle-Samen'!J347,"-garden-in-the-bag-turkish.jpg")),
IF($C$1="Ungarisch - HU",HYPERLINK(CONCATENATE("https://www.saflax.de/0-WVK-Retail/Bilder-Pictures/SAFLAX-",'Basis-Tabelle-Samen'!W347,"-",'Basis-Tabelle-Samen'!J347,"-garden-in-the-bag-hungarian.jpg")),
" ACHTUNG")))))))))))))))))))))))))))))</f>
        <v>https://www.saflax.de/0-WVK-Retail/Bilder-Pictures/SAFLAX-67524-ocimum-citriodorum-garden-in-the-bag-english.jpg</v>
      </c>
    </row>
    <row r="338" spans="1:43" s="27" customFormat="1" ht="17.100000000000001" customHeight="1" x14ac:dyDescent="0.2">
      <c r="A338" s="318" t="str">
        <f>IF('Basis-Tabelle-Samen'!A346="","",IF($C$1="Deutsch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38" s="319" t="str">
        <f>'Basis-Tabelle-Samen'!I346</f>
        <v>Ocimum basilicum</v>
      </c>
      <c r="C338" s="316" t="str">
        <f>IF($C$1="Bulgarisch - BG",'Basis-Tabelle-Samen'!Z346,
IF($C$1="Dänisch - DK",'Basis-Tabelle-Samen'!AA346,
IF($C$1="Deutsch - DE",'Basis-Tabelle-Samen'!AB346,
IF($C$1="Englisch - UK",'Basis-Tabelle-Samen'!AC346,
IF($C$1="Estnisch - EE",'Basis-Tabelle-Samen'!AD346,
IF($C$1="Finnisch - FI",'Basis-Tabelle-Samen'!AE346,
IF($C$1="Französisch - FR",'Basis-Tabelle-Samen'!AF346,
IF($C$1="Griechisch - GR",'Basis-Tabelle-Samen'!AG346,
IF($C$1="Irisch - IE",'Basis-Tabelle-Samen'!AH346,
IF($C$1="Isländisch - IS",'Basis-Tabelle-Samen'!AI346,
IF($C$1="Italienisch - IT",'Basis-Tabelle-Samen'!AJ346,
IF($C$1="Japanisch - JP",'Basis-Tabelle-Samen'!AK346,
IF($C$1="Kroatisch - HR",'Basis-Tabelle-Samen'!AL346,
IF($C$1="Lettisch - LV",'Basis-Tabelle-Samen'!AM346,
IF($C$1="Litauisch - LT",'Basis-Tabelle-Samen'!AN346,
IF($C$1="Maltesisch - MT",'Basis-Tabelle-Samen'!AO346,
IF($C$1="Niederländisch - NL",'Basis-Tabelle-Samen'!AP346,
IF($C$1="Norwegisch - NO",'Basis-Tabelle-Samen'!AQ346,
IF($C$1="Polnisch - PL",'Basis-Tabelle-Samen'!AR346,
IF($C$1="Portugiesisch - PT",'Basis-Tabelle-Samen'!AS346,
IF($C$1="Rumänisch - RO",'Basis-Tabelle-Samen'!AT346,
IF($C$1="Schwedisch - SE",'Basis-Tabelle-Samen'!AU346,
IF($C$1="Slowakisch - SK",'Basis-Tabelle-Samen'!AV346,
IF($C$1="Slowenisch - SI",'Basis-Tabelle-Samen'!AW346,
IF($C$1="Spanisch - ES",'Basis-Tabelle-Samen'!AX346,
IF($C$1="Tschechisch - CZ",'Basis-Tabelle-Samen'!AY346,
IF($C$1="Türkisch - TR",'Basis-Tabelle-Samen'!AZ346,
IF($C$1="Ungarisch - HU",'Basis-Tabelle-Samen'!BA346,
" ACHTUNG"))))))))))))))))))))))))))))</f>
        <v>Red Basil</v>
      </c>
      <c r="D338" s="320">
        <f>'Basis-Tabelle-Samen'!F346</f>
        <v>200</v>
      </c>
      <c r="E338" s="321" t="str">
        <f>'Basis-Tabelle-Samen'!H346</f>
        <v>7 %</v>
      </c>
      <c r="F338" s="322" t="str">
        <f>IF('Basis-Tabelle-Samen'!G346="","",'Basis-Tabelle-Samen'!G346)</f>
        <v>09</v>
      </c>
      <c r="G338" s="320">
        <f>'Basis-Tabelle-Samen'!C346</f>
        <v>17523</v>
      </c>
      <c r="H338" s="323">
        <f>'Basis-Tabelle-Samen'!D346</f>
        <v>4055473175232</v>
      </c>
      <c r="I338" s="324">
        <f>'Basis-Tabelle-Samen'!E346</f>
        <v>1.85</v>
      </c>
      <c r="J338" s="325">
        <f t="shared" si="5"/>
        <v>12</v>
      </c>
      <c r="K338" s="326">
        <f>'Basis-Tabelle-Samen'!K346</f>
        <v>77523</v>
      </c>
      <c r="L338" s="323">
        <f>'Basis-Tabelle-Samen'!L346</f>
        <v>4055473775234</v>
      </c>
      <c r="M338" s="324">
        <f>'Basis-Tabelle-Samen'!M346</f>
        <v>2.4500000000000002</v>
      </c>
      <c r="N338" s="326">
        <f>IF(K338&lt;1,"",'3'!$I$15)</f>
        <v>15</v>
      </c>
      <c r="O338" s="327">
        <f>IF(K338&lt;1,"",'3'!$J$11)</f>
        <v>90</v>
      </c>
      <c r="P338" s="326">
        <f>'Basis-Tabelle-Samen'!N346</f>
        <v>87523</v>
      </c>
      <c r="Q338" s="323">
        <f>'Basis-Tabelle-Samen'!O346</f>
        <v>4055473875231</v>
      </c>
      <c r="R338" s="328">
        <f>'Basis-Tabelle-Samen'!P346</f>
        <v>3.75</v>
      </c>
      <c r="S338" s="326">
        <f>IF(R338&lt;1,"",'3'!$M$15)</f>
        <v>18</v>
      </c>
      <c r="T338" s="327">
        <f>IF(R338&lt;1,"",'3'!$N$11)</f>
        <v>72</v>
      </c>
      <c r="U338" s="326">
        <f>'Basis-Tabelle-Samen'!Q346</f>
        <v>57523</v>
      </c>
      <c r="V338" s="323">
        <f>'Basis-Tabelle-Samen'!R346</f>
        <v>4055473575230</v>
      </c>
      <c r="W338" s="324">
        <f>'Basis-Tabelle-Samen'!S346</f>
        <v>4.95</v>
      </c>
      <c r="X338" s="326">
        <f>IF(U338&lt;1,"",'3'!$Q$15)</f>
        <v>6</v>
      </c>
      <c r="Y338" s="327">
        <f>IF(U338&lt;1,"",'3'!$R$11)</f>
        <v>24</v>
      </c>
      <c r="Z338" s="326">
        <f>'Basis-Tabelle-Samen'!T346</f>
        <v>37523</v>
      </c>
      <c r="AA338" s="323">
        <f>'Basis-Tabelle-Samen'!U346</f>
        <v>4055473375236</v>
      </c>
      <c r="AB338" s="324">
        <f>'Basis-Tabelle-Samen'!V346</f>
        <v>6.75</v>
      </c>
      <c r="AC338" s="326">
        <f>IF(Z338&lt;1,"",'3'!$U$15)</f>
        <v>6</v>
      </c>
      <c r="AD338" s="327">
        <f>IF(Z338&lt;1,"",'3'!$V$11)</f>
        <v>24</v>
      </c>
      <c r="AE338" s="326">
        <f>'Basis-Tabelle-Samen'!W346</f>
        <v>67523</v>
      </c>
      <c r="AF338" s="323">
        <f>'Basis-Tabelle-Samen'!X346</f>
        <v>4055473675237</v>
      </c>
      <c r="AG338" s="324">
        <f>'Basis-Tabelle-Samen'!Y346</f>
        <v>2.95</v>
      </c>
      <c r="AH338" s="326">
        <f>IF(AE338&lt;1,"",'3'!$Y$15)</f>
        <v>8</v>
      </c>
      <c r="AI338" s="327">
        <f>IF(AE338&lt;1,"",'3'!$Z$11)</f>
        <v>64</v>
      </c>
      <c r="AJ338" s="319"/>
      <c r="AK338" s="316" t="str">
        <f>IF(G338&lt;1,"",
IF($C$1="Bulgarisch - BG",HYPERLINK(CONCATENATE("https://www.saflax.de/0-WVK-Retail/Bilder-Pictures/SAFLAX-",'Basis-Tabelle-Samen'!C346,"-",'Basis-Tabelle-Samen'!J346,"-seed-package-front-cr-bulgarian.jpg")),
IF($C$1="Dänisch - DK",HYPERLINK(CONCATENATE("https://www.saflax.de/0-WVK-Retail/Bilder-Pictures/SAFLAX-",'Basis-Tabelle-Samen'!C346,"-",'Basis-Tabelle-Samen'!J346,"-seed-package-front-cr-danish.jpg")),
IF($C$1="Deutsch - DE",HYPERLINK(CONCATENATE("https://www.saflax.de/0-WVK-Retail/Bilder-Pictures/SAFLAX-",'Basis-Tabelle-Samen'!C346,"-",'Basis-Tabelle-Samen'!J346,"-seed-package-front-cr-german.jpg")),
IF($C$1="Englisch - UK",HYPERLINK(CONCATENATE("https://www.saflax.de/0-WVK-Retail/Bilder-Pictures/SAFLAX-",'Basis-Tabelle-Samen'!C346,"-",'Basis-Tabelle-Samen'!J346,"-seed-package-front-cr-english.jpg")),
IF($C$1="Estnisch - EE",HYPERLINK(CONCATENATE("https://www.saflax.de/0-WVK-Retail/Bilder-Pictures/SAFLAX-",'Basis-Tabelle-Samen'!C346,"-",'Basis-Tabelle-Samen'!J346,"-seed-package-front-cr-estonian.jpg")),
IF($C$1="Finnisch - FI",HYPERLINK(CONCATENATE("https://www.saflax.de/0-WVK-Retail/Bilder-Pictures/SAFLAX-",'Basis-Tabelle-Samen'!C346,"-",'Basis-Tabelle-Samen'!J346,"-seed-package-front-cr-finnish.jpg")),
IF($C$1="Französisch - FR",HYPERLINK(CONCATENATE("https://www.saflax.de/0-WVK-Retail/Bilder-Pictures/SAFLAX-",'Basis-Tabelle-Samen'!C346,"-",'Basis-Tabelle-Samen'!J346,"-seed-package-front-cr-french.jpg")),
IF($C$1="Griechisch - GR",HYPERLINK(CONCATENATE("https://www.saflax.de/0-WVK-Retail/Bilder-Pictures/SAFLAX-",'Basis-Tabelle-Samen'!C346,"-",'Basis-Tabelle-Samen'!J346,"-seed-package-front-cr-greek.jpg")),
IF($C$1="Irisch - IE",HYPERLINK(CONCATENATE("https://www.saflax.de/0-WVK-Retail/Bilder-Pictures/SAFLAX-",'Basis-Tabelle-Samen'!C346,"-",'Basis-Tabelle-Samen'!J346,"-seed-package-front-cr-irish.jpg")),
IF($C$1="Isländisch - IS",HYPERLINK(CONCATENATE("https://www.saflax.de/0-WVK-Retail/Bilder-Pictures/SAFLAX-",'Basis-Tabelle-Samen'!C346,"-",'Basis-Tabelle-Samen'!J346,"-seed-package-front-cr-icelandic.jpg")),
IF($C$1="Italienisch - IT",HYPERLINK(CONCATENATE("https://www.saflax.de/0-WVK-Retail/Bilder-Pictures/SAFLAX-",'Basis-Tabelle-Samen'!C346,"-",'Basis-Tabelle-Samen'!J346,"-seed-package-front-cr-italian.jpg")),
IF($C$1="Japanisch - JP",HYPERLINK(CONCATENATE("https://www.saflax.de/0-WVK-Retail/Bilder-Pictures/SAFLAX-",'Basis-Tabelle-Samen'!C346,"-",'Basis-Tabelle-Samen'!J346,"-seed-package-front-cr-japanese.jpg")),
IF($C$1="Kroatisch - HR",HYPERLINK(CONCATENATE("https://www.saflax.de/0-WVK-Retail/Bilder-Pictures/SAFLAX-",'Basis-Tabelle-Samen'!C346,"-",'Basis-Tabelle-Samen'!J346,"-seed-package-front-cr-croatian.jpg")),
IF($C$1="Lettisch - LV",HYPERLINK(CONCATENATE("https://www.saflax.de/0-WVK-Retail/Bilder-Pictures/SAFLAX-",'Basis-Tabelle-Samen'!C346,"-",'Basis-Tabelle-Samen'!J346,"-seed-package-front-cr-latvian.jpg")),
IF($C$1="Litauisch - LT",HYPERLINK(CONCATENATE("https://www.saflax.de/0-WVK-Retail/Bilder-Pictures/SAFLAX-",'Basis-Tabelle-Samen'!C346,"-",'Basis-Tabelle-Samen'!J346,"-seed-package-front-cr-lithuanian.jpg")),
IF($C$1="Maltesisch - MT",HYPERLINK(CONCATENATE("https://www.saflax.de/0-WVK-Retail/Bilder-Pictures/SAFLAX-",'Basis-Tabelle-Samen'!C346,"-",'Basis-Tabelle-Samen'!J346,"-seed-package-front-cr-maltese.jpg")),
IF($C$1="Niederländisch - NL",HYPERLINK(CONCATENATE("https://www.saflax.de/0-WVK-Retail/Bilder-Pictures/SAFLAX-",'Basis-Tabelle-Samen'!C346,"-",'Basis-Tabelle-Samen'!J346,"-seed-package-front-cr-dutch.jpg")),
IF($C$1="Norwegisch - NO",HYPERLINK(CONCATENATE("https://www.saflax.de/0-WVK-Retail/Bilder-Pictures/SAFLAX-",'Basis-Tabelle-Samen'!C346,"-",'Basis-Tabelle-Samen'!J346,"-seed-package-front-cr-nowegian.jpg")),
IF($C$1="Polnisch - PL",HYPERLINK(CONCATENATE("https://www.saflax.de/0-WVK-Retail/Bilder-Pictures/SAFLAX-",'Basis-Tabelle-Samen'!C346,"-",'Basis-Tabelle-Samen'!J346,"-seed-package-front-cr-polish.jpg")),
IF($C$1="Portugiesisch - PT",HYPERLINK(CONCATENATE("https://www.saflax.de/0-WVK-Retail/Bilder-Pictures/SAFLAX-",'Basis-Tabelle-Samen'!C346,"-",'Basis-Tabelle-Samen'!J346,"-seed-package-front-cr-portuguese.jpg")),
IF($C$1="Rumänisch - RO",HYPERLINK(CONCATENATE("https://www.saflax.de/0-WVK-Retail/Bilder-Pictures/SAFLAX-",'Basis-Tabelle-Samen'!C346,"-",'Basis-Tabelle-Samen'!J346,"-seed-package-front-cr-romanian.jpg")),
IF($C$1="Schwedisch - SE",HYPERLINK(CONCATENATE("https://www.saflax.de/0-WVK-Retail/Bilder-Pictures/SAFLAX-",'Basis-Tabelle-Samen'!C346,"-",'Basis-Tabelle-Samen'!J346,"-seed-package-front-cr-swedish.jpg")),
IF($C$1="Slowakisch - SK",HYPERLINK(CONCATENATE("https://www.saflax.de/0-WVK-Retail/Bilder-Pictures/SAFLAX-",'Basis-Tabelle-Samen'!C346,"-",'Basis-Tabelle-Samen'!J346,"-seed-package-front-cr-slovak.jpg")),
IF($C$1="Slowenisch - SI",HYPERLINK(CONCATENATE("https://www.saflax.de/0-WVK-Retail/Bilder-Pictures/SAFLAX-",'Basis-Tabelle-Samen'!C346,"-",'Basis-Tabelle-Samen'!J346,"-seed-package-front-cr-slovenian.jpg")),
IF($C$1="Spanisch - ES",HYPERLINK(CONCATENATE("https://www.saflax.de/0-WVK-Retail/Bilder-Pictures/SAFLAX-",'Basis-Tabelle-Samen'!C346,"-",'Basis-Tabelle-Samen'!J346,"-seed-package-front-cr-spanish.jpg")),
IF($C$1="Tschechisch - CZ",HYPERLINK(CONCATENATE("https://www.saflax.de/0-WVK-Retail/Bilder-Pictures/SAFLAX-",'Basis-Tabelle-Samen'!C346,"-",'Basis-Tabelle-Samen'!J346,"-seed-package-front-cr-czech.jpg")),
IF($C$1="Türkisch - TR",HYPERLINK(CONCATENATE("https://www.saflax.de/0-WVK-Retail/Bilder-Pictures/SAFLAX-",'Basis-Tabelle-Samen'!C346,"-",'Basis-Tabelle-Samen'!J346,"-seed-package-front-cr-turkish.jpg")),
IF($C$1="Ungarisch - HU",HYPERLINK(CONCATENATE("https://www.saflax.de/0-WVK-Retail/Bilder-Pictures/SAFLAX-",'Basis-Tabelle-Samen'!C346,"-",'Basis-Tabelle-Samen'!J346,"-seed-package-front-cr-hungarian.jpg")),
" ACHTUNG")))))))))))))))))))))))))))))</f>
        <v>https://www.saflax.de/0-WVK-Retail/Bilder-Pictures/SAFLAX-17523-ocimum-basilicum-seed-package-front-cr-english.jpg</v>
      </c>
      <c r="AL338" s="330" t="str">
        <f>IF(G338&lt;1,"",
IF($C$1="Bulgarisch - BG",HYPERLINK(CONCATENATE("https://www.saflax.de/0-WVK-Retail/Bilder-Pictures/SAFLAX-",'Basis-Tabelle-Samen'!C346,"-",'Basis-Tabelle-Samen'!J346,"-seed-package-back-cr-bulgarian.jpg")),
IF($C$1="Dänisch - DK",HYPERLINK(CONCATENATE("https://www.saflax.de/0-WVK-Retail/Bilder-Pictures/SAFLAX-",'Basis-Tabelle-Samen'!C346,"-",'Basis-Tabelle-Samen'!J346,"-seed-package-back-cr-danish.jpg")),
IF($C$1="Deutsch - DE",HYPERLINK(CONCATENATE("https://www.saflax.de/0-WVK-Retail/Bilder-Pictures/SAFLAX-",'Basis-Tabelle-Samen'!C346,"-",'Basis-Tabelle-Samen'!J346,"-seed-package-back-cr-german.jpg")),
IF($C$1="Englisch - UK",HYPERLINK(CONCATENATE("https://www.saflax.de/0-WVK-Retail/Bilder-Pictures/SAFLAX-",'Basis-Tabelle-Samen'!C346,"-",'Basis-Tabelle-Samen'!J346,"-seed-package-back-cr-english.jpg")),
IF($C$1="Estnisch - EE",HYPERLINK(CONCATENATE("https://www.saflax.de/0-WVK-Retail/Bilder-Pictures/SAFLAX-",'Basis-Tabelle-Samen'!C346,"-",'Basis-Tabelle-Samen'!J346,"-seed-package-back-cr-estonian.jpg")),
IF($C$1="Finnisch - FI",HYPERLINK(CONCATENATE("https://www.saflax.de/0-WVK-Retail/Bilder-Pictures/SAFLAX-",'Basis-Tabelle-Samen'!C346,"-",'Basis-Tabelle-Samen'!J346,"-seed-package-back-cr-finnish.jpg")),
IF($C$1="Französisch - FR",HYPERLINK(CONCATENATE("https://www.saflax.de/0-WVK-Retail/Bilder-Pictures/SAFLAX-",'Basis-Tabelle-Samen'!C346,"-",'Basis-Tabelle-Samen'!J346,"-seed-package-back-cr-french.jpg")),
IF($C$1="Griechisch - GR",HYPERLINK(CONCATENATE("https://www.saflax.de/0-WVK-Retail/Bilder-Pictures/SAFLAX-",'Basis-Tabelle-Samen'!C346,"-",'Basis-Tabelle-Samen'!J346,"-seed-package-back-cr-greek.jpg")),
IF($C$1="Irisch - IE",HYPERLINK(CONCATENATE("https://www.saflax.de/0-WVK-Retail/Bilder-Pictures/SAFLAX-",'Basis-Tabelle-Samen'!C346,"-",'Basis-Tabelle-Samen'!J346,"-seed-package-back-cr-irish.jpg")),
IF($C$1="Isländisch - IS",HYPERLINK(CONCATENATE("https://www.saflax.de/0-WVK-Retail/Bilder-Pictures/SAFLAX-",'Basis-Tabelle-Samen'!C346,"-",'Basis-Tabelle-Samen'!J346,"-seed-package-back-cr-icelandic.jpg")),
IF($C$1="Italienisch - IT",HYPERLINK(CONCATENATE("https://www.saflax.de/0-WVK-Retail/Bilder-Pictures/SAFLAX-",'Basis-Tabelle-Samen'!C346,"-",'Basis-Tabelle-Samen'!J346,"-seed-package-back-cr-italian.jpg")),
IF($C$1="Japanisch - JP",HYPERLINK(CONCATENATE("https://www.saflax.de/0-WVK-Retail/Bilder-Pictures/SAFLAX-",'Basis-Tabelle-Samen'!C346,"-",'Basis-Tabelle-Samen'!J346,"-seed-package-back-cr-japanese.jpg")),
IF($C$1="Kroatisch - HR",HYPERLINK(CONCATENATE("https://www.saflax.de/0-WVK-Retail/Bilder-Pictures/SAFLAX-",'Basis-Tabelle-Samen'!C346,"-",'Basis-Tabelle-Samen'!J346,"-seed-package-back-cr-croatian.jpg")),
IF($C$1="Lettisch - LV",HYPERLINK(CONCATENATE("https://www.saflax.de/0-WVK-Retail/Bilder-Pictures/SAFLAX-",'Basis-Tabelle-Samen'!C346,"-",'Basis-Tabelle-Samen'!J346,"-seed-package-back-cr-latvian.jpg")),
IF($C$1="Litauisch - LT",HYPERLINK(CONCATENATE("https://www.saflax.de/0-WVK-Retail/Bilder-Pictures/SAFLAX-",'Basis-Tabelle-Samen'!C346,"-",'Basis-Tabelle-Samen'!J346,"-seed-package-back-cr-lithuanian.jpg")),
IF($C$1="Maltesisch - MT",HYPERLINK(CONCATENATE("https://www.saflax.de/0-WVK-Retail/Bilder-Pictures/SAFLAX-",'Basis-Tabelle-Samen'!C346,"-",'Basis-Tabelle-Samen'!J346,"-seed-package-back-cr-maltese.jpg")),
IF($C$1="Niederländisch - NL",HYPERLINK(CONCATENATE("https://www.saflax.de/0-WVK-Retail/Bilder-Pictures/SAFLAX-",'Basis-Tabelle-Samen'!C346,"-",'Basis-Tabelle-Samen'!J346,"-seed-package-back-cr-dutch.jpg")),
IF($C$1="Norwegisch - NO",HYPERLINK(CONCATENATE("https://www.saflax.de/0-WVK-Retail/Bilder-Pictures/SAFLAX-",'Basis-Tabelle-Samen'!C346,"-",'Basis-Tabelle-Samen'!J346,"-seed-package-back-cr-nowegian.jpg")),
IF($C$1="Polnisch - PL",HYPERLINK(CONCATENATE("https://www.saflax.de/0-WVK-Retail/Bilder-Pictures/SAFLAX-",'Basis-Tabelle-Samen'!C346,"-",'Basis-Tabelle-Samen'!J346,"-seed-package-back-cr-polish.jpg")),
IF($C$1="Portugiesisch - PT",HYPERLINK(CONCATENATE("https://www.saflax.de/0-WVK-Retail/Bilder-Pictures/SAFLAX-",'Basis-Tabelle-Samen'!C346,"-",'Basis-Tabelle-Samen'!J346,"-seed-package-back-cr-portuguese.jpg")),
IF($C$1="Rumänisch - RO",HYPERLINK(CONCATENATE("https://www.saflax.de/0-WVK-Retail/Bilder-Pictures/SAFLAX-",'Basis-Tabelle-Samen'!C346,"-",'Basis-Tabelle-Samen'!J346,"-seed-package-back-cr-romanian.jpg")),
IF($C$1="Schwedisch - SE",HYPERLINK(CONCATENATE("https://www.saflax.de/0-WVK-Retail/Bilder-Pictures/SAFLAX-",'Basis-Tabelle-Samen'!C346,"-",'Basis-Tabelle-Samen'!J346,"-seed-package-back-cr-swedish.jpg")),
IF($C$1="Slowakisch - SK",HYPERLINK(CONCATENATE("https://www.saflax.de/0-WVK-Retail/Bilder-Pictures/SAFLAX-",'Basis-Tabelle-Samen'!C346,"-",'Basis-Tabelle-Samen'!J346,"-seed-package-back-cr-slovak.jpg")),
IF($C$1="Slowenisch - SI",HYPERLINK(CONCATENATE("https://www.saflax.de/0-WVK-Retail/Bilder-Pictures/SAFLAX-",'Basis-Tabelle-Samen'!C346,"-",'Basis-Tabelle-Samen'!J346,"-seed-package-back-cr-slovenian.jpg")),
IF($C$1="Spanisch - ES",HYPERLINK(CONCATENATE("https://www.saflax.de/0-WVK-Retail/Bilder-Pictures/SAFLAX-",'Basis-Tabelle-Samen'!C346,"-",'Basis-Tabelle-Samen'!J346,"-seed-package-back-cr-spanish.jpg")),
IF($C$1="Tschechisch - CZ",HYPERLINK(CONCATENATE("https://www.saflax.de/0-WVK-Retail/Bilder-Pictures/SAFLAX-",'Basis-Tabelle-Samen'!C346,"-",'Basis-Tabelle-Samen'!J346,"-seed-package-back-cr-czech.jpg")),
IF($C$1="Türkisch - TR",HYPERLINK(CONCATENATE("https://www.saflax.de/0-WVK-Retail/Bilder-Pictures/SAFLAX-",'Basis-Tabelle-Samen'!C346,"-",'Basis-Tabelle-Samen'!J346,"-seed-package-back-cr-turkish.jpg")),
IF($C$1="Ungarisch - HU",HYPERLINK(CONCATENATE("https://www.saflax.de/0-WVK-Retail/Bilder-Pictures/SAFLAX-",'Basis-Tabelle-Samen'!C346,"-",'Basis-Tabelle-Samen'!J346,"-seed-package-back-cr-hungarian.jpg")),
" ACHTUNG")))))))))))))))))))))))))))))</f>
        <v>https://www.saflax.de/0-WVK-Retail/Bilder-Pictures/SAFLAX-17523-ocimum-basilicum-seed-package-back-cr-english.jpg</v>
      </c>
      <c r="AM338" s="330" t="str">
        <f>IF(H338&lt;1,"",
IF($C$1="Bulgarisch - BG",HYPERLINK(CONCATENATE("https://www.saflax.de/0-WVK-Retail/Bilder-Pictures/SAFLAX-",'Basis-Tabelle-Samen'!K346,"-",'Basis-Tabelle-Samen'!J346,"-garden-to-go-mini-bulgarian.jpg")),
IF($C$1="Dänisch - DK",HYPERLINK(CONCATENATE("https://www.saflax.de/0-WVK-Retail/Bilder-Pictures/SAFLAX-",'Basis-Tabelle-Samen'!K346,"-",'Basis-Tabelle-Samen'!J346,"-garden-to-go-mini-danish.jpg")),
IF($C$1="Deutsch - DE",HYPERLINK(CONCATENATE("https://www.saflax.de/0-WVK-Retail/Bilder-Pictures/SAFLAX-",'Basis-Tabelle-Samen'!K346,"-",'Basis-Tabelle-Samen'!J346,"-garden-to-go-mini-german.jpg")),
IF($C$1="Englisch - UK",HYPERLINK(CONCATENATE("https://www.saflax.de/0-WVK-Retail/Bilder-Pictures/SAFLAX-",'Basis-Tabelle-Samen'!K346,"-",'Basis-Tabelle-Samen'!J346,"-garden-to-go-mini-english.jpg")),
IF($C$1="Estnisch - EE",HYPERLINK(CONCATENATE("https://www.saflax.de/0-WVK-Retail/Bilder-Pictures/SAFLAX-",'Basis-Tabelle-Samen'!K346,"-",'Basis-Tabelle-Samen'!J346,"-garden-to-go-mini-estonian.jpg")),
IF($C$1="Finnisch - FI",HYPERLINK(CONCATENATE("https://www.saflax.de/0-WVK-Retail/Bilder-Pictures/SAFLAX-",'Basis-Tabelle-Samen'!K346,"-",'Basis-Tabelle-Samen'!J346,"-garden-to-go-mini-finnish.jpg")),
IF($C$1="Französisch - FR",HYPERLINK(CONCATENATE("https://www.saflax.de/0-WVK-Retail/Bilder-Pictures/SAFLAX-",'Basis-Tabelle-Samen'!K346,"-",'Basis-Tabelle-Samen'!J346,"-garden-to-go-mini-french.jpg")),
IF($C$1="Griechisch - GR",HYPERLINK(CONCATENATE("https://www.saflax.de/0-WVK-Retail/Bilder-Pictures/SAFLAX-",'Basis-Tabelle-Samen'!K346,"-",'Basis-Tabelle-Samen'!J346,"-garden-to-go-mini-greek.jpg")),
IF($C$1="Irisch - IE",HYPERLINK(CONCATENATE("https://www.saflax.de/0-WVK-Retail/Bilder-Pictures/SAFLAX-",'Basis-Tabelle-Samen'!K346,"-",'Basis-Tabelle-Samen'!J346,"-garden-to-go-mini-irish.jpg")),
IF($C$1="Isländisch - IS",HYPERLINK(CONCATENATE("https://www.saflax.de/0-WVK-Retail/Bilder-Pictures/SAFLAX-",'Basis-Tabelle-Samen'!K346,"-",'Basis-Tabelle-Samen'!J346,"-garden-to-go-mini-icelandic.jpg")),
IF($C$1="Italienisch - IT",HYPERLINK(CONCATENATE("https://www.saflax.de/0-WVK-Retail/Bilder-Pictures/SAFLAX-",'Basis-Tabelle-Samen'!K346,"-",'Basis-Tabelle-Samen'!J346,"-garden-to-go-mini-italian.jpg")),
IF($C$1="Japanisch - JP",HYPERLINK(CONCATENATE("https://www.saflax.de/0-WVK-Retail/Bilder-Pictures/SAFLAX-",'Basis-Tabelle-Samen'!K346,"-",'Basis-Tabelle-Samen'!J346,"-garden-to-go-mini-japanese.jpg")),
IF($C$1="Kroatisch - HR",HYPERLINK(CONCATENATE("https://www.saflax.de/0-WVK-Retail/Bilder-Pictures/SAFLAX-",'Basis-Tabelle-Samen'!K346,"-",'Basis-Tabelle-Samen'!J346,"-garden-to-go-mini-croatian.jpg")),
IF($C$1="Lettisch - LV",HYPERLINK(CONCATENATE("https://www.saflax.de/0-WVK-Retail/Bilder-Pictures/SAFLAX-",'Basis-Tabelle-Samen'!K346,"-",'Basis-Tabelle-Samen'!J346,"-garden-to-go-mini-latvian.jpg")),
IF($C$1="Litauisch - LT",HYPERLINK(CONCATENATE("https://www.saflax.de/0-WVK-Retail/Bilder-Pictures/SAFLAX-",'Basis-Tabelle-Samen'!K346,"-",'Basis-Tabelle-Samen'!J346,"-garden-to-go-mini-lithuanian.jpg")),
IF($C$1="Maltesisch - MT",HYPERLINK(CONCATENATE("https://www.saflax.de/0-WVK-Retail/Bilder-Pictures/SAFLAX-",'Basis-Tabelle-Samen'!K346,"-",'Basis-Tabelle-Samen'!J346,"-garden-to-go-mini-maltese.jpg")),
IF($C$1="Niederländisch - NL",HYPERLINK(CONCATENATE("https://www.saflax.de/0-WVK-Retail/Bilder-Pictures/SAFLAX-",'Basis-Tabelle-Samen'!K346,"-",'Basis-Tabelle-Samen'!J346,"-garden-to-go-mini-dutch.jpg")),
IF($C$1="Norwegisch - NO",HYPERLINK(CONCATENATE("https://www.saflax.de/0-WVK-Retail/Bilder-Pictures/SAFLAX-",'Basis-Tabelle-Samen'!K346,"-",'Basis-Tabelle-Samen'!J346,"-garden-to-go-mini-nowegian.jpg")),
IF($C$1="Polnisch - PL",HYPERLINK(CONCATENATE("https://www.saflax.de/0-WVK-Retail/Bilder-Pictures/SAFLAX-",'Basis-Tabelle-Samen'!K346,"-",'Basis-Tabelle-Samen'!J346,"-garden-to-go-mini-polish.jpg")),
IF($C$1="Portugiesisch - PT",HYPERLINK(CONCATENATE("https://www.saflax.de/0-WVK-Retail/Bilder-Pictures/SAFLAX-",'Basis-Tabelle-Samen'!K346,"-",'Basis-Tabelle-Samen'!J346,"-garden-to-go-mini-portuguese.jpg")),
IF($C$1="Rumänisch - RO",HYPERLINK(CONCATENATE("https://www.saflax.de/0-WVK-Retail/Bilder-Pictures/SAFLAX-",'Basis-Tabelle-Samen'!K346,"-",'Basis-Tabelle-Samen'!J346,"-garden-to-go-mini-romanian.jpg")),
IF($C$1="Schwedisch - SE",HYPERLINK(CONCATENATE("https://www.saflax.de/0-WVK-Retail/Bilder-Pictures/SAFLAX-",'Basis-Tabelle-Samen'!K346,"-",'Basis-Tabelle-Samen'!J346,"-garden-to-go-mini-swedish.jpg")),
IF($C$1="Slowakisch - SK",HYPERLINK(CONCATENATE("https://www.saflax.de/0-WVK-Retail/Bilder-Pictures/SAFLAX-",'Basis-Tabelle-Samen'!K346,"-",'Basis-Tabelle-Samen'!J346,"-garden-to-go-mini-slovak.jpg")),
IF($C$1="Slowenisch - SI",HYPERLINK(CONCATENATE("https://www.saflax.de/0-WVK-Retail/Bilder-Pictures/SAFLAX-",'Basis-Tabelle-Samen'!K346,"-",'Basis-Tabelle-Samen'!J346,"-garden-to-go-mini-slovenian.jpg")),
IF($C$1="Spanisch - ES",HYPERLINK(CONCATENATE("https://www.saflax.de/0-WVK-Retail/Bilder-Pictures/SAFLAX-",'Basis-Tabelle-Samen'!K346,"-",'Basis-Tabelle-Samen'!J346,"-garden-to-go-mini-spanish.jpg")),
IF($C$1="Tschechisch - CZ",HYPERLINK(CONCATENATE("https://www.saflax.de/0-WVK-Retail/Bilder-Pictures/SAFLAX-",'Basis-Tabelle-Samen'!K346,"-",'Basis-Tabelle-Samen'!J346,"-garden-to-go-mini-czech.jpg")),
IF($C$1="Türkisch - TR",HYPERLINK(CONCATENATE("https://www.saflax.de/0-WVK-Retail/Bilder-Pictures/SAFLAX-",'Basis-Tabelle-Samen'!K346,"-",'Basis-Tabelle-Samen'!J346,"-garden-to-go-mini-turkish.jpg")),
IF($C$1="Ungarisch - HU",HYPERLINK(CONCATENATE("https://www.saflax.de/0-WVK-Retail/Bilder-Pictures/SAFLAX-",'Basis-Tabelle-Samen'!K346,"-",'Basis-Tabelle-Samen'!J346,"-garden-to-go-mini-hungarian.jpg")),
" ACHTUNG")))))))))))))))))))))))))))))</f>
        <v>https://www.saflax.de/0-WVK-Retail/Bilder-Pictures/SAFLAX-77523-ocimum-basilicum-garden-to-go-mini-english.jpg</v>
      </c>
      <c r="AN338" s="330" t="str">
        <f>IF(I338&lt;1,"",
IF($C$1="Bulgarisch - BG",HYPERLINK(CONCATENATE("https://www.saflax.de/0-WVK-Retail/Bilder-Pictures/SAFLAX-",'Basis-Tabelle-Samen'!N346,"-",'Basis-Tabelle-Samen'!J346,"-garden-to-go-lite-bulgarian.jpg")),
IF($C$1="Dänisch - DK",HYPERLINK(CONCATENATE("https://www.saflax.de/0-WVK-Retail/Bilder-Pictures/SAFLAX-",'Basis-Tabelle-Samen'!N346,"-",'Basis-Tabelle-Samen'!J346,"-garden-to-go-lite-danish.jpg")),
IF($C$1="Deutsch - DE",HYPERLINK(CONCATENATE("https://www.saflax.de/0-WVK-Retail/Bilder-Pictures/SAFLAX-",'Basis-Tabelle-Samen'!N346,"-",'Basis-Tabelle-Samen'!J346,"-garden-to-go-lite-german.jpg")),
IF($C$1="Englisch - UK",HYPERLINK(CONCATENATE("https://www.saflax.de/0-WVK-Retail/Bilder-Pictures/SAFLAX-",'Basis-Tabelle-Samen'!N346,"-",'Basis-Tabelle-Samen'!J346,"-garden-to-go-lite-english.jpg")),
IF($C$1="Estnisch - EE",HYPERLINK(CONCATENATE("https://www.saflax.de/0-WVK-Retail/Bilder-Pictures/SAFLAX-",'Basis-Tabelle-Samen'!N346,"-",'Basis-Tabelle-Samen'!J346,"-garden-to-go-lite-estonian.jpg")),
IF($C$1="Finnisch - FI",HYPERLINK(CONCATENATE("https://www.saflax.de/0-WVK-Retail/Bilder-Pictures/SAFLAX-",'Basis-Tabelle-Samen'!N346,"-",'Basis-Tabelle-Samen'!J346,"-garden-to-go-lite-finnish.jpg")),
IF($C$1="Französisch - FR",HYPERLINK(CONCATENATE("https://www.saflax.de/0-WVK-Retail/Bilder-Pictures/SAFLAX-",'Basis-Tabelle-Samen'!N346,"-",'Basis-Tabelle-Samen'!J346,"-garden-to-go-lite-french.jpg")),
IF($C$1="Griechisch - GR",HYPERLINK(CONCATENATE("https://www.saflax.de/0-WVK-Retail/Bilder-Pictures/SAFLAX-",'Basis-Tabelle-Samen'!N346,"-",'Basis-Tabelle-Samen'!J346,"-garden-to-go-lite-greek.jpg")),
IF($C$1="Irisch - IE",HYPERLINK(CONCATENATE("https://www.saflax.de/0-WVK-Retail/Bilder-Pictures/SAFLAX-",'Basis-Tabelle-Samen'!N346,"-",'Basis-Tabelle-Samen'!J346,"-garden-to-go-lite-irish.jpg")),
IF($C$1="Isländisch - IS",HYPERLINK(CONCATENATE("https://www.saflax.de/0-WVK-Retail/Bilder-Pictures/SAFLAX-",'Basis-Tabelle-Samen'!N346,"-",'Basis-Tabelle-Samen'!J346,"-garden-to-go-lite-icelandic.jpg")),
IF($C$1="Italienisch - IT",HYPERLINK(CONCATENATE("https://www.saflax.de/0-WVK-Retail/Bilder-Pictures/SAFLAX-",'Basis-Tabelle-Samen'!N346,"-",'Basis-Tabelle-Samen'!J346,"-garden-to-go-lite-italian.jpg")),
IF($C$1="Japanisch - JP",HYPERLINK(CONCATENATE("https://www.saflax.de/0-WVK-Retail/Bilder-Pictures/SAFLAX-",'Basis-Tabelle-Samen'!N346,"-",'Basis-Tabelle-Samen'!J346,"-garden-to-go-lite-japanese.jpg")),
IF($C$1="Kroatisch - HR",HYPERLINK(CONCATENATE("https://www.saflax.de/0-WVK-Retail/Bilder-Pictures/SAFLAX-",'Basis-Tabelle-Samen'!N346,"-",'Basis-Tabelle-Samen'!J346,"-garden-to-go-lite-croatian.jpg")),
IF($C$1="Lettisch - LV",HYPERLINK(CONCATENATE("https://www.saflax.de/0-WVK-Retail/Bilder-Pictures/SAFLAX-",'Basis-Tabelle-Samen'!N346,"-",'Basis-Tabelle-Samen'!J346,"-garden-to-go-lite-latvian.jpg")),
IF($C$1="Litauisch - LT",HYPERLINK(CONCATENATE("https://www.saflax.de/0-WVK-Retail/Bilder-Pictures/SAFLAX-",'Basis-Tabelle-Samen'!N346,"-",'Basis-Tabelle-Samen'!J346,"-garden-to-go-lite-lithuanian.jpg")),
IF($C$1="Maltesisch - MT",HYPERLINK(CONCATENATE("https://www.saflax.de/0-WVK-Retail/Bilder-Pictures/SAFLAX-",'Basis-Tabelle-Samen'!N346,"-",'Basis-Tabelle-Samen'!J346,"-garden-to-go-lite-maltese.jpg")),
IF($C$1="Niederländisch - NL",HYPERLINK(CONCATENATE("https://www.saflax.de/0-WVK-Retail/Bilder-Pictures/SAFLAX-",'Basis-Tabelle-Samen'!N346,"-",'Basis-Tabelle-Samen'!J346,"-garden-to-go-lite-dutch.jpg")),
IF($C$1="Norwegisch - NO",HYPERLINK(CONCATENATE("https://www.saflax.de/0-WVK-Retail/Bilder-Pictures/SAFLAX-",'Basis-Tabelle-Samen'!N346,"-",'Basis-Tabelle-Samen'!J346,"-garden-to-go-lite-nowegian.jpg")),
IF($C$1="Polnisch - PL",HYPERLINK(CONCATENATE("https://www.saflax.de/0-WVK-Retail/Bilder-Pictures/SAFLAX-",'Basis-Tabelle-Samen'!N346,"-",'Basis-Tabelle-Samen'!J346,"-garden-to-go-lite-polish.jpg")),
IF($C$1="Portugiesisch - PT",HYPERLINK(CONCATENATE("https://www.saflax.de/0-WVK-Retail/Bilder-Pictures/SAFLAX-",'Basis-Tabelle-Samen'!N346,"-",'Basis-Tabelle-Samen'!J346,"-garden-to-go-lite-portuguese.jpg")),
IF($C$1="Rumänisch - RO",HYPERLINK(CONCATENATE("https://www.saflax.de/0-WVK-Retail/Bilder-Pictures/SAFLAX-",'Basis-Tabelle-Samen'!N346,"-",'Basis-Tabelle-Samen'!J346,"-garden-to-go-lite-romanian.jpg")),
IF($C$1="Schwedisch - SE",HYPERLINK(CONCATENATE("https://www.saflax.de/0-WVK-Retail/Bilder-Pictures/SAFLAX-",'Basis-Tabelle-Samen'!N346,"-",'Basis-Tabelle-Samen'!J346,"-garden-to-go-lite-swedish.jpg")),
IF($C$1="Slowakisch - SK",HYPERLINK(CONCATENATE("https://www.saflax.de/0-WVK-Retail/Bilder-Pictures/SAFLAX-",'Basis-Tabelle-Samen'!N346,"-",'Basis-Tabelle-Samen'!J346,"-garden-to-go-lite-slovak.jpg")),
IF($C$1="Slowenisch - SI",HYPERLINK(CONCATENATE("https://www.saflax.de/0-WVK-Retail/Bilder-Pictures/SAFLAX-",'Basis-Tabelle-Samen'!N346,"-",'Basis-Tabelle-Samen'!J346,"-garden-to-go-lite-slovenian.jpg")),
IF($C$1="Spanisch - ES",HYPERLINK(CONCATENATE("https://www.saflax.de/0-WVK-Retail/Bilder-Pictures/SAFLAX-",'Basis-Tabelle-Samen'!N346,"-",'Basis-Tabelle-Samen'!J346,"-garden-to-go-lite-spanish.jpg")),
IF($C$1="Tschechisch - CZ",HYPERLINK(CONCATENATE("https://www.saflax.de/0-WVK-Retail/Bilder-Pictures/SAFLAX-",'Basis-Tabelle-Samen'!N346,"-",'Basis-Tabelle-Samen'!J346,"-garden-to-go-lite-czech.jpg")),
IF($C$1="Türkisch - TR",HYPERLINK(CONCATENATE("https://www.saflax.de/0-WVK-Retail/Bilder-Pictures/SAFLAX-",'Basis-Tabelle-Samen'!N346,"-",'Basis-Tabelle-Samen'!J346,"-garden-to-go-lite-turkish.jpg")),
IF($C$1="Ungarisch - HU",HYPERLINK(CONCATENATE("https://www.saflax.de/0-WVK-Retail/Bilder-Pictures/SAFLAX-",'Basis-Tabelle-Samen'!N346,"-",'Basis-Tabelle-Samen'!J346,"-garden-to-go-lite-hungarian.jpg")),
" ACHTUNG")))))))))))))))))))))))))))))</f>
        <v>https://www.saflax.de/0-WVK-Retail/Bilder-Pictures/SAFLAX-87523-ocimum-basilicum-garden-to-go-lite-english.jpg</v>
      </c>
      <c r="AO338" s="330" t="str">
        <f>IF(J338&lt;1,"",
IF($C$1="Bulgarisch - BG",HYPERLINK(CONCATENATE("https://www.saflax.de/0-WVK-Retail/Bilder-Pictures/SAFLAX-",'Basis-Tabelle-Samen'!Q346,"-",'Basis-Tabelle-Samen'!J346,"-garden-to-go-bulgarian.jpg")),
IF($C$1="Dänisch - DK",HYPERLINK(CONCATENATE("https://www.saflax.de/0-WVK-Retail/Bilder-Pictures/SAFLAX-",'Basis-Tabelle-Samen'!Q346,"-",'Basis-Tabelle-Samen'!J346,"-garden-to-go-danish.jpg")),
IF($C$1="Deutsch - DE",HYPERLINK(CONCATENATE("https://www.saflax.de/0-WVK-Retail/Bilder-Pictures/SAFLAX-",'Basis-Tabelle-Samen'!Q346,"-",'Basis-Tabelle-Samen'!J346,"-garden-to-go-german.jpg")),
IF($C$1="Englisch - UK",HYPERLINK(CONCATENATE("https://www.saflax.de/0-WVK-Retail/Bilder-Pictures/SAFLAX-",'Basis-Tabelle-Samen'!Q346,"-",'Basis-Tabelle-Samen'!J346,"-garden-to-go-english.jpg")),
IF($C$1="Estnisch - EE",HYPERLINK(CONCATENATE("https://www.saflax.de/0-WVK-Retail/Bilder-Pictures/SAFLAX-",'Basis-Tabelle-Samen'!Q346,"-",'Basis-Tabelle-Samen'!J346,"-garden-to-go-estonian.jpg")),
IF($C$1="Finnisch - FI",HYPERLINK(CONCATENATE("https://www.saflax.de/0-WVK-Retail/Bilder-Pictures/SAFLAX-",'Basis-Tabelle-Samen'!Q346,"-",'Basis-Tabelle-Samen'!J346,"-garden-to-go-finnish.jpg")),
IF($C$1="Französisch - FR",HYPERLINK(CONCATENATE("https://www.saflax.de/0-WVK-Retail/Bilder-Pictures/SAFLAX-",'Basis-Tabelle-Samen'!Q346,"-",'Basis-Tabelle-Samen'!J346,"-garden-to-go-french.jpg")),
IF($C$1="Griechisch - GR",HYPERLINK(CONCATENATE("https://www.saflax.de/0-WVK-Retail/Bilder-Pictures/SAFLAX-",'Basis-Tabelle-Samen'!Q346,"-",'Basis-Tabelle-Samen'!J346,"-garden-to-go-greek.jpg")),
IF($C$1="Irisch - IE",HYPERLINK(CONCATENATE("https://www.saflax.de/0-WVK-Retail/Bilder-Pictures/SAFLAX-",'Basis-Tabelle-Samen'!Q346,"-",'Basis-Tabelle-Samen'!J346,"-garden-to-go-irish.jpg")),
IF($C$1="Isländisch - IS",HYPERLINK(CONCATENATE("https://www.saflax.de/0-WVK-Retail/Bilder-Pictures/SAFLAX-",'Basis-Tabelle-Samen'!Q346,"-",'Basis-Tabelle-Samen'!J346,"-garden-to-go-icelandic.jpg")),
IF($C$1="Italienisch - IT",HYPERLINK(CONCATENATE("https://www.saflax.de/0-WVK-Retail/Bilder-Pictures/SAFLAX-",'Basis-Tabelle-Samen'!Q346,"-",'Basis-Tabelle-Samen'!J346,"-garden-to-go-italian.jpg")),
IF($C$1="Japanisch - JP",HYPERLINK(CONCATENATE("https://www.saflax.de/0-WVK-Retail/Bilder-Pictures/SAFLAX-",'Basis-Tabelle-Samen'!Q346,"-",'Basis-Tabelle-Samen'!J346,"-garden-to-go-japanese.jpg")),
IF($C$1="Kroatisch - HR",HYPERLINK(CONCATENATE("https://www.saflax.de/0-WVK-Retail/Bilder-Pictures/SAFLAX-",'Basis-Tabelle-Samen'!Q346,"-",'Basis-Tabelle-Samen'!J346,"-garden-to-go-croatian.jpg")),
IF($C$1="Lettisch - LV",HYPERLINK(CONCATENATE("https://www.saflax.de/0-WVK-Retail/Bilder-Pictures/SAFLAX-",'Basis-Tabelle-Samen'!Q346,"-",'Basis-Tabelle-Samen'!J346,"-garden-to-go-latvian.jpg")),
IF($C$1="Litauisch - LT",HYPERLINK(CONCATENATE("https://www.saflax.de/0-WVK-Retail/Bilder-Pictures/SAFLAX-",'Basis-Tabelle-Samen'!Q346,"-",'Basis-Tabelle-Samen'!J346,"-garden-to-go-lithuanian.jpg")),
IF($C$1="Maltesisch - MT",HYPERLINK(CONCATENATE("https://www.saflax.de/0-WVK-Retail/Bilder-Pictures/SAFLAX-",'Basis-Tabelle-Samen'!Q346,"-",'Basis-Tabelle-Samen'!J346,"-garden-to-go-maltese.jpg")),
IF($C$1="Niederländisch - NL",HYPERLINK(CONCATENATE("https://www.saflax.de/0-WVK-Retail/Bilder-Pictures/SAFLAX-",'Basis-Tabelle-Samen'!Q346,"-",'Basis-Tabelle-Samen'!J346,"-garden-to-go-dutch.jpg")),
IF($C$1="Norwegisch - NO",HYPERLINK(CONCATENATE("https://www.saflax.de/0-WVK-Retail/Bilder-Pictures/SAFLAX-",'Basis-Tabelle-Samen'!Q346,"-",'Basis-Tabelle-Samen'!J346,"-garden-to-go-nowegian.jpg")),
IF($C$1="Polnisch - PL",HYPERLINK(CONCATENATE("https://www.saflax.de/0-WVK-Retail/Bilder-Pictures/SAFLAX-",'Basis-Tabelle-Samen'!Q346,"-",'Basis-Tabelle-Samen'!J346,"-garden-to-go-polish.jpg")),
IF($C$1="Portugiesisch - PT",HYPERLINK(CONCATENATE("https://www.saflax.de/0-WVK-Retail/Bilder-Pictures/SAFLAX-",'Basis-Tabelle-Samen'!Q346,"-",'Basis-Tabelle-Samen'!J346,"-garden-to-go-portuguese.jpg")),
IF($C$1="Rumänisch - RO",HYPERLINK(CONCATENATE("https://www.saflax.de/0-WVK-Retail/Bilder-Pictures/SAFLAX-",'Basis-Tabelle-Samen'!Q346,"-",'Basis-Tabelle-Samen'!J346,"-garden-to-go-romanian.jpg")),
IF($C$1="Schwedisch - SE",HYPERLINK(CONCATENATE("https://www.saflax.de/0-WVK-Retail/Bilder-Pictures/SAFLAX-",'Basis-Tabelle-Samen'!Q346,"-",'Basis-Tabelle-Samen'!J346,"-garden-to-go-swedish.jpg")),
IF($C$1="Slowakisch - SK",HYPERLINK(CONCATENATE("https://www.saflax.de/0-WVK-Retail/Bilder-Pictures/SAFLAX-",'Basis-Tabelle-Samen'!Q346,"-",'Basis-Tabelle-Samen'!J346,"-garden-to-go-slovak.jpg")),
IF($C$1="Slowenisch - SI",HYPERLINK(CONCATENATE("https://www.saflax.de/0-WVK-Retail/Bilder-Pictures/SAFLAX-",'Basis-Tabelle-Samen'!Q346,"-",'Basis-Tabelle-Samen'!J346,"-garden-to-go-slovenian.jpg")),
IF($C$1="Spanisch - ES",HYPERLINK(CONCATENATE("https://www.saflax.de/0-WVK-Retail/Bilder-Pictures/SAFLAX-",'Basis-Tabelle-Samen'!Q346,"-",'Basis-Tabelle-Samen'!J346,"-garden-to-go-spanish.jpg")),
IF($C$1="Tschechisch - CZ",HYPERLINK(CONCATENATE("https://www.saflax.de/0-WVK-Retail/Bilder-Pictures/SAFLAX-",'Basis-Tabelle-Samen'!Q346,"-",'Basis-Tabelle-Samen'!J346,"-garden-to-go-czech.jpg")),
IF($C$1="Türkisch - TR",HYPERLINK(CONCATENATE("https://www.saflax.de/0-WVK-Retail/Bilder-Pictures/SAFLAX-",'Basis-Tabelle-Samen'!Q346,"-",'Basis-Tabelle-Samen'!J346,"-garden-to-go-turkish.jpg")),
IF($C$1="Ungarisch - HU",HYPERLINK(CONCATENATE("https://www.saflax.de/0-WVK-Retail/Bilder-Pictures/SAFLAX-",'Basis-Tabelle-Samen'!Q346,"-",'Basis-Tabelle-Samen'!J346,"-garden-to-go-hungarian.jpg")),
" ACHTUNG")))))))))))))))))))))))))))))</f>
        <v>https://www.saflax.de/0-WVK-Retail/Bilder-Pictures/SAFLAX-57523-ocimum-basilicum-garden-to-go-english.jpg</v>
      </c>
      <c r="AP338" s="330" t="str">
        <f>IF(K338&lt;1,"",
IF($C$1="Bulgarisch - BG",HYPERLINK(CONCATENATE("https://www.saflax.de/0-WVK-Retail/Bilder-Pictures/SAFLAX-",'Basis-Tabelle-Samen'!T346,"-",'Basis-Tabelle-Samen'!J346,"-cultivation-set-bulgarian.jpg")),
IF($C$1="Dänisch - DK",HYPERLINK(CONCATENATE("https://www.saflax.de/0-WVK-Retail/Bilder-Pictures/SAFLAX-",'Basis-Tabelle-Samen'!T346,"-",'Basis-Tabelle-Samen'!J346,"-cultivation-set-danish.jpg")),
IF($C$1="Deutsch - DE",HYPERLINK(CONCATENATE("https://www.saflax.de/0-WVK-Retail/Bilder-Pictures/SAFLAX-",'Basis-Tabelle-Samen'!T346,"-",'Basis-Tabelle-Samen'!J346,"-cultivation-set-german.jpg")),
IF($C$1="Englisch - UK",HYPERLINK(CONCATENATE("https://www.saflax.de/0-WVK-Retail/Bilder-Pictures/SAFLAX-",'Basis-Tabelle-Samen'!T346,"-",'Basis-Tabelle-Samen'!J346,"-cultivation-set-english.jpg")),
IF($C$1="Estnisch - EE",HYPERLINK(CONCATENATE("https://www.saflax.de/0-WVK-Retail/Bilder-Pictures/SAFLAX-",'Basis-Tabelle-Samen'!T346,"-",'Basis-Tabelle-Samen'!J346,"-cultivation-set-estonian.jpg")),
IF($C$1="Finnisch - FI",HYPERLINK(CONCATENATE("https://www.saflax.de/0-WVK-Retail/Bilder-Pictures/SAFLAX-",'Basis-Tabelle-Samen'!T346,"-",'Basis-Tabelle-Samen'!J346,"-cultivation-set-finnish.jpg")),
IF($C$1="Französisch - FR",HYPERLINK(CONCATENATE("https://www.saflax.de/0-WVK-Retail/Bilder-Pictures/SAFLAX-",'Basis-Tabelle-Samen'!T346,"-",'Basis-Tabelle-Samen'!J346,"-cultivation-set-french.jpg")),
IF($C$1="Griechisch - GR",HYPERLINK(CONCATENATE("https://www.saflax.de/0-WVK-Retail/Bilder-Pictures/SAFLAX-",'Basis-Tabelle-Samen'!T346,"-",'Basis-Tabelle-Samen'!J346,"-cultivation-set-greek.jpg")),
IF($C$1="Irisch - IE",HYPERLINK(CONCATENATE("https://www.saflax.de/0-WVK-Retail/Bilder-Pictures/SAFLAX-",'Basis-Tabelle-Samen'!T346,"-",'Basis-Tabelle-Samen'!J346,"-cultivation-set-irish.jpg")),
IF($C$1="Isländisch - IS",HYPERLINK(CONCATENATE("https://www.saflax.de/0-WVK-Retail/Bilder-Pictures/SAFLAX-",'Basis-Tabelle-Samen'!T346,"-",'Basis-Tabelle-Samen'!J346,"-cultivation-set-icelandic.jpg")),
IF($C$1="Italienisch - IT",HYPERLINK(CONCATENATE("https://www.saflax.de/0-WVK-Retail/Bilder-Pictures/SAFLAX-",'Basis-Tabelle-Samen'!T346,"-",'Basis-Tabelle-Samen'!J346,"-cultivation-set-italian.jpg")),
IF($C$1="Japanisch - JP",HYPERLINK(CONCATENATE("https://www.saflax.de/0-WVK-Retail/Bilder-Pictures/SAFLAX-",'Basis-Tabelle-Samen'!T346,"-",'Basis-Tabelle-Samen'!J346,"-cultivation-set-japanese.jpg")),
IF($C$1="Kroatisch - HR",HYPERLINK(CONCATENATE("https://www.saflax.de/0-WVK-Retail/Bilder-Pictures/SAFLAX-",'Basis-Tabelle-Samen'!T346,"-",'Basis-Tabelle-Samen'!J346,"-cultivation-set-croatian.jpg")),
IF($C$1="Lettisch - LV",HYPERLINK(CONCATENATE("https://www.saflax.de/0-WVK-Retail/Bilder-Pictures/SAFLAX-",'Basis-Tabelle-Samen'!T346,"-",'Basis-Tabelle-Samen'!J346,"-cultivation-set-latvian.jpg")),
IF($C$1="Litauisch - LT",HYPERLINK(CONCATENATE("https://www.saflax.de/0-WVK-Retail/Bilder-Pictures/SAFLAX-",'Basis-Tabelle-Samen'!T346,"-",'Basis-Tabelle-Samen'!J346,"-cultivation-set-lithuanian.jpg")),
IF($C$1="Maltesisch - MT",HYPERLINK(CONCATENATE("https://www.saflax.de/0-WVK-Retail/Bilder-Pictures/SAFLAX-",'Basis-Tabelle-Samen'!T346,"-",'Basis-Tabelle-Samen'!J346,"-cultivation-set-maltese.jpg")),
IF($C$1="Niederländisch - NL",HYPERLINK(CONCATENATE("https://www.saflax.de/0-WVK-Retail/Bilder-Pictures/SAFLAX-",'Basis-Tabelle-Samen'!T346,"-",'Basis-Tabelle-Samen'!J346,"-cultivation-set-dutch.jpg")),
IF($C$1="Norwegisch - NO",HYPERLINK(CONCATENATE("https://www.saflax.de/0-WVK-Retail/Bilder-Pictures/SAFLAX-",'Basis-Tabelle-Samen'!T346,"-",'Basis-Tabelle-Samen'!J346,"-cultivation-set-nowegian.jpg")),
IF($C$1="Polnisch - PL",HYPERLINK(CONCATENATE("https://www.saflax.de/0-WVK-Retail/Bilder-Pictures/SAFLAX-",'Basis-Tabelle-Samen'!T346,"-",'Basis-Tabelle-Samen'!J346,"-cultivation-set-polish.jpg")),
IF($C$1="Portugiesisch - PT",HYPERLINK(CONCATENATE("https://www.saflax.de/0-WVK-Retail/Bilder-Pictures/SAFLAX-",'Basis-Tabelle-Samen'!T346,"-",'Basis-Tabelle-Samen'!J346,"-cultivation-set-portuguese.jpg")),
IF($C$1="Rumänisch - RO",HYPERLINK(CONCATENATE("https://www.saflax.de/0-WVK-Retail/Bilder-Pictures/SAFLAX-",'Basis-Tabelle-Samen'!T346,"-",'Basis-Tabelle-Samen'!J346,"-cultivation-set-romanian.jpg")),
IF($C$1="Schwedisch - SE",HYPERLINK(CONCATENATE("https://www.saflax.de/0-WVK-Retail/Bilder-Pictures/SAFLAX-",'Basis-Tabelle-Samen'!T346,"-",'Basis-Tabelle-Samen'!J346,"-cultivation-set-swedish.jpg")),
IF($C$1="Slowakisch - SK",HYPERLINK(CONCATENATE("https://www.saflax.de/0-WVK-Retail/Bilder-Pictures/SAFLAX-",'Basis-Tabelle-Samen'!T346,"-",'Basis-Tabelle-Samen'!J346,"-cultivation-set-slovak.jpg")),
IF($C$1="Slowenisch - SI",HYPERLINK(CONCATENATE("https://www.saflax.de/0-WVK-Retail/Bilder-Pictures/SAFLAX-",'Basis-Tabelle-Samen'!T346,"-",'Basis-Tabelle-Samen'!J346,"-cultivation-set-slovenian.jpg")),
IF($C$1="Spanisch - ES",HYPERLINK(CONCATENATE("https://www.saflax.de/0-WVK-Retail/Bilder-Pictures/SAFLAX-",'Basis-Tabelle-Samen'!T346,"-",'Basis-Tabelle-Samen'!J346,"-cultivation-set-spanish.jpg")),
IF($C$1="Tschechisch - CZ",HYPERLINK(CONCATENATE("https://www.saflax.de/0-WVK-Retail/Bilder-Pictures/SAFLAX-",'Basis-Tabelle-Samen'!T346,"-",'Basis-Tabelle-Samen'!J346,"-cultivation-set-czech.jpg")),
IF($C$1="Türkisch - TR",HYPERLINK(CONCATENATE("https://www.saflax.de/0-WVK-Retail/Bilder-Pictures/SAFLAX-",'Basis-Tabelle-Samen'!T346,"-",'Basis-Tabelle-Samen'!J346,"-cultivation-set-turkish.jpg")),
IF($C$1="Ungarisch - HU",HYPERLINK(CONCATENATE("https://www.saflax.de/0-WVK-Retail/Bilder-Pictures/SAFLAX-",'Basis-Tabelle-Samen'!T346,"-",'Basis-Tabelle-Samen'!J346,"-cultivation-set-hungarian.jpg")),
" ACHTUNG")))))))))))))))))))))))))))))</f>
        <v>https://www.saflax.de/0-WVK-Retail/Bilder-Pictures/SAFLAX-37523-ocimum-basilicum-cultivation-set-english.jpg</v>
      </c>
      <c r="AQ338" s="330" t="str">
        <f>IF(L338&lt;1,"",
IF($C$1="Bulgarisch - BG",HYPERLINK(CONCATENATE("https://www.saflax.de/0-WVK-Retail/Bilder-Pictures/SAFLAX-",'Basis-Tabelle-Samen'!W346,"-",'Basis-Tabelle-Samen'!J346,"-garden-in-the-bag-bulgarian.jpg")),
IF($C$1="Dänisch - DK",HYPERLINK(CONCATENATE("https://www.saflax.de/0-WVK-Retail/Bilder-Pictures/SAFLAX-",'Basis-Tabelle-Samen'!W346,"-",'Basis-Tabelle-Samen'!J346,"-garden-in-the-bag-danish.jpg")),
IF($C$1="Deutsch - DE",HYPERLINK(CONCATENATE("https://www.saflax.de/0-WVK-Retail/Bilder-Pictures/SAFLAX-",'Basis-Tabelle-Samen'!W346,"-",'Basis-Tabelle-Samen'!J346,"-garden-in-the-bag-german.jpg")),
IF($C$1="Englisch - UK",HYPERLINK(CONCATENATE("https://www.saflax.de/0-WVK-Retail/Bilder-Pictures/SAFLAX-",'Basis-Tabelle-Samen'!W346,"-",'Basis-Tabelle-Samen'!J346,"-garden-in-the-bag-english.jpg")),
IF($C$1="Estnisch - EE",HYPERLINK(CONCATENATE("https://www.saflax.de/0-WVK-Retail/Bilder-Pictures/SAFLAX-",'Basis-Tabelle-Samen'!W346,"-",'Basis-Tabelle-Samen'!J346,"-garden-in-the-bag-estonian.jpg")),
IF($C$1="Finnisch - FI",HYPERLINK(CONCATENATE("https://www.saflax.de/0-WVK-Retail/Bilder-Pictures/SAFLAX-",'Basis-Tabelle-Samen'!W346,"-",'Basis-Tabelle-Samen'!J346,"-garden-in-the-bag-finnish.jpg")),
IF($C$1="Französisch - FR",HYPERLINK(CONCATENATE("https://www.saflax.de/0-WVK-Retail/Bilder-Pictures/SAFLAX-",'Basis-Tabelle-Samen'!W346,"-",'Basis-Tabelle-Samen'!J346,"-garden-in-the-bag-french.jpg")),
IF($C$1="Griechisch - GR",HYPERLINK(CONCATENATE("https://www.saflax.de/0-WVK-Retail/Bilder-Pictures/SAFLAX-",'Basis-Tabelle-Samen'!W346,"-",'Basis-Tabelle-Samen'!J346,"-garden-in-the-bag-greek.jpg")),
IF($C$1="Irisch - IE",HYPERLINK(CONCATENATE("https://www.saflax.de/0-WVK-Retail/Bilder-Pictures/SAFLAX-",'Basis-Tabelle-Samen'!W346,"-",'Basis-Tabelle-Samen'!J346,"-garden-in-the-bag-irish.jpg")),
IF($C$1="Isländisch - IS",HYPERLINK(CONCATENATE("https://www.saflax.de/0-WVK-Retail/Bilder-Pictures/SAFLAX-",'Basis-Tabelle-Samen'!W346,"-",'Basis-Tabelle-Samen'!J346,"-garden-in-the-bag-icelandic.jpg")),
IF($C$1="Italienisch - IT",HYPERLINK(CONCATENATE("https://www.saflax.de/0-WVK-Retail/Bilder-Pictures/SAFLAX-",'Basis-Tabelle-Samen'!W346,"-",'Basis-Tabelle-Samen'!J346,"-garden-in-the-bag-italian.jpg")),
IF($C$1="Japanisch - JP",HYPERLINK(CONCATENATE("https://www.saflax.de/0-WVK-Retail/Bilder-Pictures/SAFLAX-",'Basis-Tabelle-Samen'!W346,"-",'Basis-Tabelle-Samen'!J346,"-garden-in-the-bag-japanese.jpg")),
IF($C$1="Kroatisch - HR",HYPERLINK(CONCATENATE("https://www.saflax.de/0-WVK-Retail/Bilder-Pictures/SAFLAX-",'Basis-Tabelle-Samen'!W346,"-",'Basis-Tabelle-Samen'!J346,"-garden-in-the-bag-croatian.jpg")),
IF($C$1="Lettisch - LV",HYPERLINK(CONCATENATE("https://www.saflax.de/0-WVK-Retail/Bilder-Pictures/SAFLAX-",'Basis-Tabelle-Samen'!W346,"-",'Basis-Tabelle-Samen'!J346,"-garden-in-the-bag-latvian.jpg")),
IF($C$1="Litauisch - LT",HYPERLINK(CONCATENATE("https://www.saflax.de/0-WVK-Retail/Bilder-Pictures/SAFLAX-",'Basis-Tabelle-Samen'!W346,"-",'Basis-Tabelle-Samen'!J346,"-garden-in-the-bag-lithuanian.jpg")),
IF($C$1="Maltesisch - MT",HYPERLINK(CONCATENATE("https://www.saflax.de/0-WVK-Retail/Bilder-Pictures/SAFLAX-",'Basis-Tabelle-Samen'!W346,"-",'Basis-Tabelle-Samen'!J346,"-garden-in-the-bag-maltese.jpg")),
IF($C$1="Niederländisch - NL",HYPERLINK(CONCATENATE("https://www.saflax.de/0-WVK-Retail/Bilder-Pictures/SAFLAX-",'Basis-Tabelle-Samen'!W346,"-",'Basis-Tabelle-Samen'!J346,"-garden-in-the-bag-dutch.jpg")),
IF($C$1="Norwegisch - NO",HYPERLINK(CONCATENATE("https://www.saflax.de/0-WVK-Retail/Bilder-Pictures/SAFLAX-",'Basis-Tabelle-Samen'!W346,"-",'Basis-Tabelle-Samen'!J346,"-garden-in-the-bag-nowegian.jpg")),
IF($C$1="Polnisch - PL",HYPERLINK(CONCATENATE("https://www.saflax.de/0-WVK-Retail/Bilder-Pictures/SAFLAX-",'Basis-Tabelle-Samen'!W346,"-",'Basis-Tabelle-Samen'!J346,"-garden-in-the-bag-polish.jpg")),
IF($C$1="Portugiesisch - PT",HYPERLINK(CONCATENATE("https://www.saflax.de/0-WVK-Retail/Bilder-Pictures/SAFLAX-",'Basis-Tabelle-Samen'!W346,"-",'Basis-Tabelle-Samen'!J346,"-garden-in-the-bag-portuguese.jpg")),
IF($C$1="Rumänisch - RO",HYPERLINK(CONCATENATE("https://www.saflax.de/0-WVK-Retail/Bilder-Pictures/SAFLAX-",'Basis-Tabelle-Samen'!W346,"-",'Basis-Tabelle-Samen'!J346,"-garden-in-the-bag-romanian.jpg")),
IF($C$1="Schwedisch - SE",HYPERLINK(CONCATENATE("https://www.saflax.de/0-WVK-Retail/Bilder-Pictures/SAFLAX-",'Basis-Tabelle-Samen'!W346,"-",'Basis-Tabelle-Samen'!J346,"-garden-in-the-bag-swedish.jpg")),
IF($C$1="Slowakisch - SK",HYPERLINK(CONCATENATE("https://www.saflax.de/0-WVK-Retail/Bilder-Pictures/SAFLAX-",'Basis-Tabelle-Samen'!W346,"-",'Basis-Tabelle-Samen'!J346,"-garden-in-the-bag-slovak.jpg")),
IF($C$1="Slowenisch - SI",HYPERLINK(CONCATENATE("https://www.saflax.de/0-WVK-Retail/Bilder-Pictures/SAFLAX-",'Basis-Tabelle-Samen'!W346,"-",'Basis-Tabelle-Samen'!J346,"-garden-in-the-bag-slovenian.jpg")),
IF($C$1="Spanisch - ES",HYPERLINK(CONCATENATE("https://www.saflax.de/0-WVK-Retail/Bilder-Pictures/SAFLAX-",'Basis-Tabelle-Samen'!W346,"-",'Basis-Tabelle-Samen'!J346,"-garden-in-the-bag-spanish.jpg")),
IF($C$1="Tschechisch - CZ",HYPERLINK(CONCATENATE("https://www.saflax.de/0-WVK-Retail/Bilder-Pictures/SAFLAX-",'Basis-Tabelle-Samen'!W346,"-",'Basis-Tabelle-Samen'!J346,"-garden-in-the-bag-czech.jpg")),
IF($C$1="Türkisch - TR",HYPERLINK(CONCATENATE("https://www.saflax.de/0-WVK-Retail/Bilder-Pictures/SAFLAX-",'Basis-Tabelle-Samen'!W346,"-",'Basis-Tabelle-Samen'!J346,"-garden-in-the-bag-turkish.jpg")),
IF($C$1="Ungarisch - HU",HYPERLINK(CONCATENATE("https://www.saflax.de/0-WVK-Retail/Bilder-Pictures/SAFLAX-",'Basis-Tabelle-Samen'!W346,"-",'Basis-Tabelle-Samen'!J346,"-garden-in-the-bag-hungarian.jpg")),
" ACHTUNG")))))))))))))))))))))))))))))</f>
        <v>https://www.saflax.de/0-WVK-Retail/Bilder-Pictures/SAFLAX-67523-ocimum-basilicum-garden-in-the-bag-english.jpg</v>
      </c>
    </row>
    <row r="339" spans="1:43" s="27" customFormat="1" ht="17.100000000000001" customHeight="1" x14ac:dyDescent="0.2">
      <c r="A339" s="318" t="str">
        <f>IF('Basis-Tabelle-Samen'!A339="","",IF($C$1="Deutsch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39" s="319" t="str">
        <f>'Basis-Tabelle-Samen'!I339</f>
        <v>Ocimum basilicum</v>
      </c>
      <c r="C339" s="316" t="str">
        <f>IF($C$1="Bulgarisch - BG",'Basis-Tabelle-Samen'!Z339,
IF($C$1="Dänisch - DK",'Basis-Tabelle-Samen'!AA339,
IF($C$1="Deutsch - DE",'Basis-Tabelle-Samen'!AB339,
IF($C$1="Englisch - UK",'Basis-Tabelle-Samen'!AC339,
IF($C$1="Estnisch - EE",'Basis-Tabelle-Samen'!AD339,
IF($C$1="Finnisch - FI",'Basis-Tabelle-Samen'!AE339,
IF($C$1="Französisch - FR",'Basis-Tabelle-Samen'!AF339,
IF($C$1="Griechisch - GR",'Basis-Tabelle-Samen'!AG339,
IF($C$1="Irisch - IE",'Basis-Tabelle-Samen'!AH339,
IF($C$1="Isländisch - IS",'Basis-Tabelle-Samen'!AI339,
IF($C$1="Italienisch - IT",'Basis-Tabelle-Samen'!AJ339,
IF($C$1="Japanisch - JP",'Basis-Tabelle-Samen'!AK339,
IF($C$1="Kroatisch - HR",'Basis-Tabelle-Samen'!AL339,
IF($C$1="Lettisch - LV",'Basis-Tabelle-Samen'!AM339,
IF($C$1="Litauisch - LT",'Basis-Tabelle-Samen'!AN339,
IF($C$1="Maltesisch - MT",'Basis-Tabelle-Samen'!AO339,
IF($C$1="Niederländisch - NL",'Basis-Tabelle-Samen'!AP339,
IF($C$1="Norwegisch - NO",'Basis-Tabelle-Samen'!AQ339,
IF($C$1="Polnisch - PL",'Basis-Tabelle-Samen'!AR339,
IF($C$1="Portugiesisch - PT",'Basis-Tabelle-Samen'!AS339,
IF($C$1="Rumänisch - RO",'Basis-Tabelle-Samen'!AT339,
IF($C$1="Schwedisch - SE",'Basis-Tabelle-Samen'!AU339,
IF($C$1="Slowakisch - SK",'Basis-Tabelle-Samen'!AV339,
IF($C$1="Slowenisch - SI",'Basis-Tabelle-Samen'!AW339,
IF($C$1="Spanisch - ES",'Basis-Tabelle-Samen'!AX339,
IF($C$1="Tschechisch - CZ",'Basis-Tabelle-Samen'!AY339,
IF($C$1="Türkisch - TR",'Basis-Tabelle-Samen'!AZ339,
IF($C$1="Ungarisch - HU",'Basis-Tabelle-Samen'!BA339,
" ACHTUNG"))))))))))))))))))))))))))))</f>
        <v>Thai Basil</v>
      </c>
      <c r="D339" s="320">
        <f>'Basis-Tabelle-Samen'!F339</f>
        <v>200</v>
      </c>
      <c r="E339" s="321" t="str">
        <f>'Basis-Tabelle-Samen'!H339</f>
        <v>7 %</v>
      </c>
      <c r="F339" s="322" t="str">
        <f>IF('Basis-Tabelle-Samen'!G339="","",'Basis-Tabelle-Samen'!G339)</f>
        <v>09</v>
      </c>
      <c r="G339" s="320">
        <f>'Basis-Tabelle-Samen'!C339</f>
        <v>17510</v>
      </c>
      <c r="H339" s="323">
        <f>'Basis-Tabelle-Samen'!D339</f>
        <v>4055473175102</v>
      </c>
      <c r="I339" s="324">
        <f>'Basis-Tabelle-Samen'!E339</f>
        <v>1.85</v>
      </c>
      <c r="J339" s="325">
        <f t="shared" si="5"/>
        <v>12</v>
      </c>
      <c r="K339" s="326">
        <f>'Basis-Tabelle-Samen'!K339</f>
        <v>77510</v>
      </c>
      <c r="L339" s="323">
        <f>'Basis-Tabelle-Samen'!L339</f>
        <v>4055473775104</v>
      </c>
      <c r="M339" s="324">
        <f>'Basis-Tabelle-Samen'!M339</f>
        <v>2.4500000000000002</v>
      </c>
      <c r="N339" s="326">
        <f>IF(K339&lt;1,"",'3'!$I$15)</f>
        <v>15</v>
      </c>
      <c r="O339" s="327">
        <f>IF(K339&lt;1,"",'3'!$J$11)</f>
        <v>90</v>
      </c>
      <c r="P339" s="326">
        <f>'Basis-Tabelle-Samen'!N339</f>
        <v>87510</v>
      </c>
      <c r="Q339" s="323">
        <f>'Basis-Tabelle-Samen'!O339</f>
        <v>4055473875101</v>
      </c>
      <c r="R339" s="328">
        <f>'Basis-Tabelle-Samen'!P339</f>
        <v>3.75</v>
      </c>
      <c r="S339" s="326">
        <f>IF(R339&lt;1,"",'3'!$M$15)</f>
        <v>18</v>
      </c>
      <c r="T339" s="327">
        <f>IF(R339&lt;1,"",'3'!$N$11)</f>
        <v>72</v>
      </c>
      <c r="U339" s="326">
        <f>'Basis-Tabelle-Samen'!Q339</f>
        <v>57510</v>
      </c>
      <c r="V339" s="323">
        <f>'Basis-Tabelle-Samen'!R339</f>
        <v>4055473575100</v>
      </c>
      <c r="W339" s="324">
        <f>'Basis-Tabelle-Samen'!S339</f>
        <v>4.95</v>
      </c>
      <c r="X339" s="326">
        <f>IF(U339&lt;1,"",'3'!$Q$15)</f>
        <v>6</v>
      </c>
      <c r="Y339" s="327">
        <f>IF(U339&lt;1,"",'3'!$R$11)</f>
        <v>24</v>
      </c>
      <c r="Z339" s="326">
        <f>'Basis-Tabelle-Samen'!T339</f>
        <v>37510</v>
      </c>
      <c r="AA339" s="323">
        <f>'Basis-Tabelle-Samen'!U339</f>
        <v>4055473375106</v>
      </c>
      <c r="AB339" s="324">
        <f>'Basis-Tabelle-Samen'!V339</f>
        <v>6.75</v>
      </c>
      <c r="AC339" s="326">
        <f>IF(Z339&lt;1,"",'3'!$U$15)</f>
        <v>6</v>
      </c>
      <c r="AD339" s="327">
        <f>IF(Z339&lt;1,"",'3'!$V$11)</f>
        <v>24</v>
      </c>
      <c r="AE339" s="326">
        <f>'Basis-Tabelle-Samen'!W339</f>
        <v>67510</v>
      </c>
      <c r="AF339" s="323">
        <f>'Basis-Tabelle-Samen'!X339</f>
        <v>4055473675107</v>
      </c>
      <c r="AG339" s="324">
        <f>'Basis-Tabelle-Samen'!Y339</f>
        <v>2.95</v>
      </c>
      <c r="AH339" s="326">
        <f>IF(AE339&lt;1,"",'3'!$Y$15)</f>
        <v>8</v>
      </c>
      <c r="AI339" s="327">
        <f>IF(AE339&lt;1,"",'3'!$Z$11)</f>
        <v>64</v>
      </c>
      <c r="AJ339" s="319"/>
      <c r="AK339" s="316" t="str">
        <f>IF(G339&lt;1,"",
IF($C$1="Bulgarisch - BG",HYPERLINK(CONCATENATE("https://www.saflax.de/0-WVK-Retail/Bilder-Pictures/SAFLAX-",'Basis-Tabelle-Samen'!C339,"-",'Basis-Tabelle-Samen'!J339,"-seed-package-front-cr-bulgarian.jpg")),
IF($C$1="Dänisch - DK",HYPERLINK(CONCATENATE("https://www.saflax.de/0-WVK-Retail/Bilder-Pictures/SAFLAX-",'Basis-Tabelle-Samen'!C339,"-",'Basis-Tabelle-Samen'!J339,"-seed-package-front-cr-danish.jpg")),
IF($C$1="Deutsch - DE",HYPERLINK(CONCATENATE("https://www.saflax.de/0-WVK-Retail/Bilder-Pictures/SAFLAX-",'Basis-Tabelle-Samen'!C339,"-",'Basis-Tabelle-Samen'!J339,"-seed-package-front-cr-german.jpg")),
IF($C$1="Englisch - UK",HYPERLINK(CONCATENATE("https://www.saflax.de/0-WVK-Retail/Bilder-Pictures/SAFLAX-",'Basis-Tabelle-Samen'!C339,"-",'Basis-Tabelle-Samen'!J339,"-seed-package-front-cr-english.jpg")),
IF($C$1="Estnisch - EE",HYPERLINK(CONCATENATE("https://www.saflax.de/0-WVK-Retail/Bilder-Pictures/SAFLAX-",'Basis-Tabelle-Samen'!C339,"-",'Basis-Tabelle-Samen'!J339,"-seed-package-front-cr-estonian.jpg")),
IF($C$1="Finnisch - FI",HYPERLINK(CONCATENATE("https://www.saflax.de/0-WVK-Retail/Bilder-Pictures/SAFLAX-",'Basis-Tabelle-Samen'!C339,"-",'Basis-Tabelle-Samen'!J339,"-seed-package-front-cr-finnish.jpg")),
IF($C$1="Französisch - FR",HYPERLINK(CONCATENATE("https://www.saflax.de/0-WVK-Retail/Bilder-Pictures/SAFLAX-",'Basis-Tabelle-Samen'!C339,"-",'Basis-Tabelle-Samen'!J339,"-seed-package-front-cr-french.jpg")),
IF($C$1="Griechisch - GR",HYPERLINK(CONCATENATE("https://www.saflax.de/0-WVK-Retail/Bilder-Pictures/SAFLAX-",'Basis-Tabelle-Samen'!C339,"-",'Basis-Tabelle-Samen'!J339,"-seed-package-front-cr-greek.jpg")),
IF($C$1="Irisch - IE",HYPERLINK(CONCATENATE("https://www.saflax.de/0-WVK-Retail/Bilder-Pictures/SAFLAX-",'Basis-Tabelle-Samen'!C339,"-",'Basis-Tabelle-Samen'!J339,"-seed-package-front-cr-irish.jpg")),
IF($C$1="Isländisch - IS",HYPERLINK(CONCATENATE("https://www.saflax.de/0-WVK-Retail/Bilder-Pictures/SAFLAX-",'Basis-Tabelle-Samen'!C339,"-",'Basis-Tabelle-Samen'!J339,"-seed-package-front-cr-icelandic.jpg")),
IF($C$1="Italienisch - IT",HYPERLINK(CONCATENATE("https://www.saflax.de/0-WVK-Retail/Bilder-Pictures/SAFLAX-",'Basis-Tabelle-Samen'!C339,"-",'Basis-Tabelle-Samen'!J339,"-seed-package-front-cr-italian.jpg")),
IF($C$1="Japanisch - JP",HYPERLINK(CONCATENATE("https://www.saflax.de/0-WVK-Retail/Bilder-Pictures/SAFLAX-",'Basis-Tabelle-Samen'!C339,"-",'Basis-Tabelle-Samen'!J339,"-seed-package-front-cr-japanese.jpg")),
IF($C$1="Kroatisch - HR",HYPERLINK(CONCATENATE("https://www.saflax.de/0-WVK-Retail/Bilder-Pictures/SAFLAX-",'Basis-Tabelle-Samen'!C339,"-",'Basis-Tabelle-Samen'!J339,"-seed-package-front-cr-croatian.jpg")),
IF($C$1="Lettisch - LV",HYPERLINK(CONCATENATE("https://www.saflax.de/0-WVK-Retail/Bilder-Pictures/SAFLAX-",'Basis-Tabelle-Samen'!C339,"-",'Basis-Tabelle-Samen'!J339,"-seed-package-front-cr-latvian.jpg")),
IF($C$1="Litauisch - LT",HYPERLINK(CONCATENATE("https://www.saflax.de/0-WVK-Retail/Bilder-Pictures/SAFLAX-",'Basis-Tabelle-Samen'!C339,"-",'Basis-Tabelle-Samen'!J339,"-seed-package-front-cr-lithuanian.jpg")),
IF($C$1="Maltesisch - MT",HYPERLINK(CONCATENATE("https://www.saflax.de/0-WVK-Retail/Bilder-Pictures/SAFLAX-",'Basis-Tabelle-Samen'!C339,"-",'Basis-Tabelle-Samen'!J339,"-seed-package-front-cr-maltese.jpg")),
IF($C$1="Niederländisch - NL",HYPERLINK(CONCATENATE("https://www.saflax.de/0-WVK-Retail/Bilder-Pictures/SAFLAX-",'Basis-Tabelle-Samen'!C339,"-",'Basis-Tabelle-Samen'!J339,"-seed-package-front-cr-dutch.jpg")),
IF($C$1="Norwegisch - NO",HYPERLINK(CONCATENATE("https://www.saflax.de/0-WVK-Retail/Bilder-Pictures/SAFLAX-",'Basis-Tabelle-Samen'!C339,"-",'Basis-Tabelle-Samen'!J339,"-seed-package-front-cr-nowegian.jpg")),
IF($C$1="Polnisch - PL",HYPERLINK(CONCATENATE("https://www.saflax.de/0-WVK-Retail/Bilder-Pictures/SAFLAX-",'Basis-Tabelle-Samen'!C339,"-",'Basis-Tabelle-Samen'!J339,"-seed-package-front-cr-polish.jpg")),
IF($C$1="Portugiesisch - PT",HYPERLINK(CONCATENATE("https://www.saflax.de/0-WVK-Retail/Bilder-Pictures/SAFLAX-",'Basis-Tabelle-Samen'!C339,"-",'Basis-Tabelle-Samen'!J339,"-seed-package-front-cr-portuguese.jpg")),
IF($C$1="Rumänisch - RO",HYPERLINK(CONCATENATE("https://www.saflax.de/0-WVK-Retail/Bilder-Pictures/SAFLAX-",'Basis-Tabelle-Samen'!C339,"-",'Basis-Tabelle-Samen'!J339,"-seed-package-front-cr-romanian.jpg")),
IF($C$1="Schwedisch - SE",HYPERLINK(CONCATENATE("https://www.saflax.de/0-WVK-Retail/Bilder-Pictures/SAFLAX-",'Basis-Tabelle-Samen'!C339,"-",'Basis-Tabelle-Samen'!J339,"-seed-package-front-cr-swedish.jpg")),
IF($C$1="Slowakisch - SK",HYPERLINK(CONCATENATE("https://www.saflax.de/0-WVK-Retail/Bilder-Pictures/SAFLAX-",'Basis-Tabelle-Samen'!C339,"-",'Basis-Tabelle-Samen'!J339,"-seed-package-front-cr-slovak.jpg")),
IF($C$1="Slowenisch - SI",HYPERLINK(CONCATENATE("https://www.saflax.de/0-WVK-Retail/Bilder-Pictures/SAFLAX-",'Basis-Tabelle-Samen'!C339,"-",'Basis-Tabelle-Samen'!J339,"-seed-package-front-cr-slovenian.jpg")),
IF($C$1="Spanisch - ES",HYPERLINK(CONCATENATE("https://www.saflax.de/0-WVK-Retail/Bilder-Pictures/SAFLAX-",'Basis-Tabelle-Samen'!C339,"-",'Basis-Tabelle-Samen'!J339,"-seed-package-front-cr-spanish.jpg")),
IF($C$1="Tschechisch - CZ",HYPERLINK(CONCATENATE("https://www.saflax.de/0-WVK-Retail/Bilder-Pictures/SAFLAX-",'Basis-Tabelle-Samen'!C339,"-",'Basis-Tabelle-Samen'!J339,"-seed-package-front-cr-czech.jpg")),
IF($C$1="Türkisch - TR",HYPERLINK(CONCATENATE("https://www.saflax.de/0-WVK-Retail/Bilder-Pictures/SAFLAX-",'Basis-Tabelle-Samen'!C339,"-",'Basis-Tabelle-Samen'!J339,"-seed-package-front-cr-turkish.jpg")),
IF($C$1="Ungarisch - HU",HYPERLINK(CONCATENATE("https://www.saflax.de/0-WVK-Retail/Bilder-Pictures/SAFLAX-",'Basis-Tabelle-Samen'!C339,"-",'Basis-Tabelle-Samen'!J339,"-seed-package-front-cr-hungarian.jpg")),
" ACHTUNG")))))))))))))))))))))))))))))</f>
        <v>https://www.saflax.de/0-WVK-Retail/Bilder-Pictures/SAFLAX-17510-ocimum-basilicum-seed-package-front-cr-english.jpg</v>
      </c>
      <c r="AL339" s="330" t="str">
        <f>IF(G339&lt;1,"",
IF($C$1="Bulgarisch - BG",HYPERLINK(CONCATENATE("https://www.saflax.de/0-WVK-Retail/Bilder-Pictures/SAFLAX-",'Basis-Tabelle-Samen'!C339,"-",'Basis-Tabelle-Samen'!J339,"-seed-package-back-cr-bulgarian.jpg")),
IF($C$1="Dänisch - DK",HYPERLINK(CONCATENATE("https://www.saflax.de/0-WVK-Retail/Bilder-Pictures/SAFLAX-",'Basis-Tabelle-Samen'!C339,"-",'Basis-Tabelle-Samen'!J339,"-seed-package-back-cr-danish.jpg")),
IF($C$1="Deutsch - DE",HYPERLINK(CONCATENATE("https://www.saflax.de/0-WVK-Retail/Bilder-Pictures/SAFLAX-",'Basis-Tabelle-Samen'!C339,"-",'Basis-Tabelle-Samen'!J339,"-seed-package-back-cr-german.jpg")),
IF($C$1="Englisch - UK",HYPERLINK(CONCATENATE("https://www.saflax.de/0-WVK-Retail/Bilder-Pictures/SAFLAX-",'Basis-Tabelle-Samen'!C339,"-",'Basis-Tabelle-Samen'!J339,"-seed-package-back-cr-english.jpg")),
IF($C$1="Estnisch - EE",HYPERLINK(CONCATENATE("https://www.saflax.de/0-WVK-Retail/Bilder-Pictures/SAFLAX-",'Basis-Tabelle-Samen'!C339,"-",'Basis-Tabelle-Samen'!J339,"-seed-package-back-cr-estonian.jpg")),
IF($C$1="Finnisch - FI",HYPERLINK(CONCATENATE("https://www.saflax.de/0-WVK-Retail/Bilder-Pictures/SAFLAX-",'Basis-Tabelle-Samen'!C339,"-",'Basis-Tabelle-Samen'!J339,"-seed-package-back-cr-finnish.jpg")),
IF($C$1="Französisch - FR",HYPERLINK(CONCATENATE("https://www.saflax.de/0-WVK-Retail/Bilder-Pictures/SAFLAX-",'Basis-Tabelle-Samen'!C339,"-",'Basis-Tabelle-Samen'!J339,"-seed-package-back-cr-french.jpg")),
IF($C$1="Griechisch - GR",HYPERLINK(CONCATENATE("https://www.saflax.de/0-WVK-Retail/Bilder-Pictures/SAFLAX-",'Basis-Tabelle-Samen'!C339,"-",'Basis-Tabelle-Samen'!J339,"-seed-package-back-cr-greek.jpg")),
IF($C$1="Irisch - IE",HYPERLINK(CONCATENATE("https://www.saflax.de/0-WVK-Retail/Bilder-Pictures/SAFLAX-",'Basis-Tabelle-Samen'!C339,"-",'Basis-Tabelle-Samen'!J339,"-seed-package-back-cr-irish.jpg")),
IF($C$1="Isländisch - IS",HYPERLINK(CONCATENATE("https://www.saflax.de/0-WVK-Retail/Bilder-Pictures/SAFLAX-",'Basis-Tabelle-Samen'!C339,"-",'Basis-Tabelle-Samen'!J339,"-seed-package-back-cr-icelandic.jpg")),
IF($C$1="Italienisch - IT",HYPERLINK(CONCATENATE("https://www.saflax.de/0-WVK-Retail/Bilder-Pictures/SAFLAX-",'Basis-Tabelle-Samen'!C339,"-",'Basis-Tabelle-Samen'!J339,"-seed-package-back-cr-italian.jpg")),
IF($C$1="Japanisch - JP",HYPERLINK(CONCATENATE("https://www.saflax.de/0-WVK-Retail/Bilder-Pictures/SAFLAX-",'Basis-Tabelle-Samen'!C339,"-",'Basis-Tabelle-Samen'!J339,"-seed-package-back-cr-japanese.jpg")),
IF($C$1="Kroatisch - HR",HYPERLINK(CONCATENATE("https://www.saflax.de/0-WVK-Retail/Bilder-Pictures/SAFLAX-",'Basis-Tabelle-Samen'!C339,"-",'Basis-Tabelle-Samen'!J339,"-seed-package-back-cr-croatian.jpg")),
IF($C$1="Lettisch - LV",HYPERLINK(CONCATENATE("https://www.saflax.de/0-WVK-Retail/Bilder-Pictures/SAFLAX-",'Basis-Tabelle-Samen'!C339,"-",'Basis-Tabelle-Samen'!J339,"-seed-package-back-cr-latvian.jpg")),
IF($C$1="Litauisch - LT",HYPERLINK(CONCATENATE("https://www.saflax.de/0-WVK-Retail/Bilder-Pictures/SAFLAX-",'Basis-Tabelle-Samen'!C339,"-",'Basis-Tabelle-Samen'!J339,"-seed-package-back-cr-lithuanian.jpg")),
IF($C$1="Maltesisch - MT",HYPERLINK(CONCATENATE("https://www.saflax.de/0-WVK-Retail/Bilder-Pictures/SAFLAX-",'Basis-Tabelle-Samen'!C339,"-",'Basis-Tabelle-Samen'!J339,"-seed-package-back-cr-maltese.jpg")),
IF($C$1="Niederländisch - NL",HYPERLINK(CONCATENATE("https://www.saflax.de/0-WVK-Retail/Bilder-Pictures/SAFLAX-",'Basis-Tabelle-Samen'!C339,"-",'Basis-Tabelle-Samen'!J339,"-seed-package-back-cr-dutch.jpg")),
IF($C$1="Norwegisch - NO",HYPERLINK(CONCATENATE("https://www.saflax.de/0-WVK-Retail/Bilder-Pictures/SAFLAX-",'Basis-Tabelle-Samen'!C339,"-",'Basis-Tabelle-Samen'!J339,"-seed-package-back-cr-nowegian.jpg")),
IF($C$1="Polnisch - PL",HYPERLINK(CONCATENATE("https://www.saflax.de/0-WVK-Retail/Bilder-Pictures/SAFLAX-",'Basis-Tabelle-Samen'!C339,"-",'Basis-Tabelle-Samen'!J339,"-seed-package-back-cr-polish.jpg")),
IF($C$1="Portugiesisch - PT",HYPERLINK(CONCATENATE("https://www.saflax.de/0-WVK-Retail/Bilder-Pictures/SAFLAX-",'Basis-Tabelle-Samen'!C339,"-",'Basis-Tabelle-Samen'!J339,"-seed-package-back-cr-portuguese.jpg")),
IF($C$1="Rumänisch - RO",HYPERLINK(CONCATENATE("https://www.saflax.de/0-WVK-Retail/Bilder-Pictures/SAFLAX-",'Basis-Tabelle-Samen'!C339,"-",'Basis-Tabelle-Samen'!J339,"-seed-package-back-cr-romanian.jpg")),
IF($C$1="Schwedisch - SE",HYPERLINK(CONCATENATE("https://www.saflax.de/0-WVK-Retail/Bilder-Pictures/SAFLAX-",'Basis-Tabelle-Samen'!C339,"-",'Basis-Tabelle-Samen'!J339,"-seed-package-back-cr-swedish.jpg")),
IF($C$1="Slowakisch - SK",HYPERLINK(CONCATENATE("https://www.saflax.de/0-WVK-Retail/Bilder-Pictures/SAFLAX-",'Basis-Tabelle-Samen'!C339,"-",'Basis-Tabelle-Samen'!J339,"-seed-package-back-cr-slovak.jpg")),
IF($C$1="Slowenisch - SI",HYPERLINK(CONCATENATE("https://www.saflax.de/0-WVK-Retail/Bilder-Pictures/SAFLAX-",'Basis-Tabelle-Samen'!C339,"-",'Basis-Tabelle-Samen'!J339,"-seed-package-back-cr-slovenian.jpg")),
IF($C$1="Spanisch - ES",HYPERLINK(CONCATENATE("https://www.saflax.de/0-WVK-Retail/Bilder-Pictures/SAFLAX-",'Basis-Tabelle-Samen'!C339,"-",'Basis-Tabelle-Samen'!J339,"-seed-package-back-cr-spanish.jpg")),
IF($C$1="Tschechisch - CZ",HYPERLINK(CONCATENATE("https://www.saflax.de/0-WVK-Retail/Bilder-Pictures/SAFLAX-",'Basis-Tabelle-Samen'!C339,"-",'Basis-Tabelle-Samen'!J339,"-seed-package-back-cr-czech.jpg")),
IF($C$1="Türkisch - TR",HYPERLINK(CONCATENATE("https://www.saflax.de/0-WVK-Retail/Bilder-Pictures/SAFLAX-",'Basis-Tabelle-Samen'!C339,"-",'Basis-Tabelle-Samen'!J339,"-seed-package-back-cr-turkish.jpg")),
IF($C$1="Ungarisch - HU",HYPERLINK(CONCATENATE("https://www.saflax.de/0-WVK-Retail/Bilder-Pictures/SAFLAX-",'Basis-Tabelle-Samen'!C339,"-",'Basis-Tabelle-Samen'!J339,"-seed-package-back-cr-hungarian.jpg")),
" ACHTUNG")))))))))))))))))))))))))))))</f>
        <v>https://www.saflax.de/0-WVK-Retail/Bilder-Pictures/SAFLAX-17510-ocimum-basilicum-seed-package-back-cr-english.jpg</v>
      </c>
      <c r="AM339" s="330" t="str">
        <f>IF(H339&lt;1,"",
IF($C$1="Bulgarisch - BG",HYPERLINK(CONCATENATE("https://www.saflax.de/0-WVK-Retail/Bilder-Pictures/SAFLAX-",'Basis-Tabelle-Samen'!K339,"-",'Basis-Tabelle-Samen'!J339,"-garden-to-go-mini-bulgarian.jpg")),
IF($C$1="Dänisch - DK",HYPERLINK(CONCATENATE("https://www.saflax.de/0-WVK-Retail/Bilder-Pictures/SAFLAX-",'Basis-Tabelle-Samen'!K339,"-",'Basis-Tabelle-Samen'!J339,"-garden-to-go-mini-danish.jpg")),
IF($C$1="Deutsch - DE",HYPERLINK(CONCATENATE("https://www.saflax.de/0-WVK-Retail/Bilder-Pictures/SAFLAX-",'Basis-Tabelle-Samen'!K339,"-",'Basis-Tabelle-Samen'!J339,"-garden-to-go-mini-german.jpg")),
IF($C$1="Englisch - UK",HYPERLINK(CONCATENATE("https://www.saflax.de/0-WVK-Retail/Bilder-Pictures/SAFLAX-",'Basis-Tabelle-Samen'!K339,"-",'Basis-Tabelle-Samen'!J339,"-garden-to-go-mini-english.jpg")),
IF($C$1="Estnisch - EE",HYPERLINK(CONCATENATE("https://www.saflax.de/0-WVK-Retail/Bilder-Pictures/SAFLAX-",'Basis-Tabelle-Samen'!K339,"-",'Basis-Tabelle-Samen'!J339,"-garden-to-go-mini-estonian.jpg")),
IF($C$1="Finnisch - FI",HYPERLINK(CONCATENATE("https://www.saflax.de/0-WVK-Retail/Bilder-Pictures/SAFLAX-",'Basis-Tabelle-Samen'!K339,"-",'Basis-Tabelle-Samen'!J339,"-garden-to-go-mini-finnish.jpg")),
IF($C$1="Französisch - FR",HYPERLINK(CONCATENATE("https://www.saflax.de/0-WVK-Retail/Bilder-Pictures/SAFLAX-",'Basis-Tabelle-Samen'!K339,"-",'Basis-Tabelle-Samen'!J339,"-garden-to-go-mini-french.jpg")),
IF($C$1="Griechisch - GR",HYPERLINK(CONCATENATE("https://www.saflax.de/0-WVK-Retail/Bilder-Pictures/SAFLAX-",'Basis-Tabelle-Samen'!K339,"-",'Basis-Tabelle-Samen'!J339,"-garden-to-go-mini-greek.jpg")),
IF($C$1="Irisch - IE",HYPERLINK(CONCATENATE("https://www.saflax.de/0-WVK-Retail/Bilder-Pictures/SAFLAX-",'Basis-Tabelle-Samen'!K339,"-",'Basis-Tabelle-Samen'!J339,"-garden-to-go-mini-irish.jpg")),
IF($C$1="Isländisch - IS",HYPERLINK(CONCATENATE("https://www.saflax.de/0-WVK-Retail/Bilder-Pictures/SAFLAX-",'Basis-Tabelle-Samen'!K339,"-",'Basis-Tabelle-Samen'!J339,"-garden-to-go-mini-icelandic.jpg")),
IF($C$1="Italienisch - IT",HYPERLINK(CONCATENATE("https://www.saflax.de/0-WVK-Retail/Bilder-Pictures/SAFLAX-",'Basis-Tabelle-Samen'!K339,"-",'Basis-Tabelle-Samen'!J339,"-garden-to-go-mini-italian.jpg")),
IF($C$1="Japanisch - JP",HYPERLINK(CONCATENATE("https://www.saflax.de/0-WVK-Retail/Bilder-Pictures/SAFLAX-",'Basis-Tabelle-Samen'!K339,"-",'Basis-Tabelle-Samen'!J339,"-garden-to-go-mini-japanese.jpg")),
IF($C$1="Kroatisch - HR",HYPERLINK(CONCATENATE("https://www.saflax.de/0-WVK-Retail/Bilder-Pictures/SAFLAX-",'Basis-Tabelle-Samen'!K339,"-",'Basis-Tabelle-Samen'!J339,"-garden-to-go-mini-croatian.jpg")),
IF($C$1="Lettisch - LV",HYPERLINK(CONCATENATE("https://www.saflax.de/0-WVK-Retail/Bilder-Pictures/SAFLAX-",'Basis-Tabelle-Samen'!K339,"-",'Basis-Tabelle-Samen'!J339,"-garden-to-go-mini-latvian.jpg")),
IF($C$1="Litauisch - LT",HYPERLINK(CONCATENATE("https://www.saflax.de/0-WVK-Retail/Bilder-Pictures/SAFLAX-",'Basis-Tabelle-Samen'!K339,"-",'Basis-Tabelle-Samen'!J339,"-garden-to-go-mini-lithuanian.jpg")),
IF($C$1="Maltesisch - MT",HYPERLINK(CONCATENATE("https://www.saflax.de/0-WVK-Retail/Bilder-Pictures/SAFLAX-",'Basis-Tabelle-Samen'!K339,"-",'Basis-Tabelle-Samen'!J339,"-garden-to-go-mini-maltese.jpg")),
IF($C$1="Niederländisch - NL",HYPERLINK(CONCATENATE("https://www.saflax.de/0-WVK-Retail/Bilder-Pictures/SAFLAX-",'Basis-Tabelle-Samen'!K339,"-",'Basis-Tabelle-Samen'!J339,"-garden-to-go-mini-dutch.jpg")),
IF($C$1="Norwegisch - NO",HYPERLINK(CONCATENATE("https://www.saflax.de/0-WVK-Retail/Bilder-Pictures/SAFLAX-",'Basis-Tabelle-Samen'!K339,"-",'Basis-Tabelle-Samen'!J339,"-garden-to-go-mini-nowegian.jpg")),
IF($C$1="Polnisch - PL",HYPERLINK(CONCATENATE("https://www.saflax.de/0-WVK-Retail/Bilder-Pictures/SAFLAX-",'Basis-Tabelle-Samen'!K339,"-",'Basis-Tabelle-Samen'!J339,"-garden-to-go-mini-polish.jpg")),
IF($C$1="Portugiesisch - PT",HYPERLINK(CONCATENATE("https://www.saflax.de/0-WVK-Retail/Bilder-Pictures/SAFLAX-",'Basis-Tabelle-Samen'!K339,"-",'Basis-Tabelle-Samen'!J339,"-garden-to-go-mini-portuguese.jpg")),
IF($C$1="Rumänisch - RO",HYPERLINK(CONCATENATE("https://www.saflax.de/0-WVK-Retail/Bilder-Pictures/SAFLAX-",'Basis-Tabelle-Samen'!K339,"-",'Basis-Tabelle-Samen'!J339,"-garden-to-go-mini-romanian.jpg")),
IF($C$1="Schwedisch - SE",HYPERLINK(CONCATENATE("https://www.saflax.de/0-WVK-Retail/Bilder-Pictures/SAFLAX-",'Basis-Tabelle-Samen'!K339,"-",'Basis-Tabelle-Samen'!J339,"-garden-to-go-mini-swedish.jpg")),
IF($C$1="Slowakisch - SK",HYPERLINK(CONCATENATE("https://www.saflax.de/0-WVK-Retail/Bilder-Pictures/SAFLAX-",'Basis-Tabelle-Samen'!K339,"-",'Basis-Tabelle-Samen'!J339,"-garden-to-go-mini-slovak.jpg")),
IF($C$1="Slowenisch - SI",HYPERLINK(CONCATENATE("https://www.saflax.de/0-WVK-Retail/Bilder-Pictures/SAFLAX-",'Basis-Tabelle-Samen'!K339,"-",'Basis-Tabelle-Samen'!J339,"-garden-to-go-mini-slovenian.jpg")),
IF($C$1="Spanisch - ES",HYPERLINK(CONCATENATE("https://www.saflax.de/0-WVK-Retail/Bilder-Pictures/SAFLAX-",'Basis-Tabelle-Samen'!K339,"-",'Basis-Tabelle-Samen'!J339,"-garden-to-go-mini-spanish.jpg")),
IF($C$1="Tschechisch - CZ",HYPERLINK(CONCATENATE("https://www.saflax.de/0-WVK-Retail/Bilder-Pictures/SAFLAX-",'Basis-Tabelle-Samen'!K339,"-",'Basis-Tabelle-Samen'!J339,"-garden-to-go-mini-czech.jpg")),
IF($C$1="Türkisch - TR",HYPERLINK(CONCATENATE("https://www.saflax.de/0-WVK-Retail/Bilder-Pictures/SAFLAX-",'Basis-Tabelle-Samen'!K339,"-",'Basis-Tabelle-Samen'!J339,"-garden-to-go-mini-turkish.jpg")),
IF($C$1="Ungarisch - HU",HYPERLINK(CONCATENATE("https://www.saflax.de/0-WVK-Retail/Bilder-Pictures/SAFLAX-",'Basis-Tabelle-Samen'!K339,"-",'Basis-Tabelle-Samen'!J339,"-garden-to-go-mini-hungarian.jpg")),
" ACHTUNG")))))))))))))))))))))))))))))</f>
        <v>https://www.saflax.de/0-WVK-Retail/Bilder-Pictures/SAFLAX-77510-ocimum-basilicum-garden-to-go-mini-english.jpg</v>
      </c>
      <c r="AN339" s="330" t="str">
        <f>IF(I339&lt;1,"",
IF($C$1="Bulgarisch - BG",HYPERLINK(CONCATENATE("https://www.saflax.de/0-WVK-Retail/Bilder-Pictures/SAFLAX-",'Basis-Tabelle-Samen'!N339,"-",'Basis-Tabelle-Samen'!J339,"-garden-to-go-lite-bulgarian.jpg")),
IF($C$1="Dänisch - DK",HYPERLINK(CONCATENATE("https://www.saflax.de/0-WVK-Retail/Bilder-Pictures/SAFLAX-",'Basis-Tabelle-Samen'!N339,"-",'Basis-Tabelle-Samen'!J339,"-garden-to-go-lite-danish.jpg")),
IF($C$1="Deutsch - DE",HYPERLINK(CONCATENATE("https://www.saflax.de/0-WVK-Retail/Bilder-Pictures/SAFLAX-",'Basis-Tabelle-Samen'!N339,"-",'Basis-Tabelle-Samen'!J339,"-garden-to-go-lite-german.jpg")),
IF($C$1="Englisch - UK",HYPERLINK(CONCATENATE("https://www.saflax.de/0-WVK-Retail/Bilder-Pictures/SAFLAX-",'Basis-Tabelle-Samen'!N339,"-",'Basis-Tabelle-Samen'!J339,"-garden-to-go-lite-english.jpg")),
IF($C$1="Estnisch - EE",HYPERLINK(CONCATENATE("https://www.saflax.de/0-WVK-Retail/Bilder-Pictures/SAFLAX-",'Basis-Tabelle-Samen'!N339,"-",'Basis-Tabelle-Samen'!J339,"-garden-to-go-lite-estonian.jpg")),
IF($C$1="Finnisch - FI",HYPERLINK(CONCATENATE("https://www.saflax.de/0-WVK-Retail/Bilder-Pictures/SAFLAX-",'Basis-Tabelle-Samen'!N339,"-",'Basis-Tabelle-Samen'!J339,"-garden-to-go-lite-finnish.jpg")),
IF($C$1="Französisch - FR",HYPERLINK(CONCATENATE("https://www.saflax.de/0-WVK-Retail/Bilder-Pictures/SAFLAX-",'Basis-Tabelle-Samen'!N339,"-",'Basis-Tabelle-Samen'!J339,"-garden-to-go-lite-french.jpg")),
IF($C$1="Griechisch - GR",HYPERLINK(CONCATENATE("https://www.saflax.de/0-WVK-Retail/Bilder-Pictures/SAFLAX-",'Basis-Tabelle-Samen'!N339,"-",'Basis-Tabelle-Samen'!J339,"-garden-to-go-lite-greek.jpg")),
IF($C$1="Irisch - IE",HYPERLINK(CONCATENATE("https://www.saflax.de/0-WVK-Retail/Bilder-Pictures/SAFLAX-",'Basis-Tabelle-Samen'!N339,"-",'Basis-Tabelle-Samen'!J339,"-garden-to-go-lite-irish.jpg")),
IF($C$1="Isländisch - IS",HYPERLINK(CONCATENATE("https://www.saflax.de/0-WVK-Retail/Bilder-Pictures/SAFLAX-",'Basis-Tabelle-Samen'!N339,"-",'Basis-Tabelle-Samen'!J339,"-garden-to-go-lite-icelandic.jpg")),
IF($C$1="Italienisch - IT",HYPERLINK(CONCATENATE("https://www.saflax.de/0-WVK-Retail/Bilder-Pictures/SAFLAX-",'Basis-Tabelle-Samen'!N339,"-",'Basis-Tabelle-Samen'!J339,"-garden-to-go-lite-italian.jpg")),
IF($C$1="Japanisch - JP",HYPERLINK(CONCATENATE("https://www.saflax.de/0-WVK-Retail/Bilder-Pictures/SAFLAX-",'Basis-Tabelle-Samen'!N339,"-",'Basis-Tabelle-Samen'!J339,"-garden-to-go-lite-japanese.jpg")),
IF($C$1="Kroatisch - HR",HYPERLINK(CONCATENATE("https://www.saflax.de/0-WVK-Retail/Bilder-Pictures/SAFLAX-",'Basis-Tabelle-Samen'!N339,"-",'Basis-Tabelle-Samen'!J339,"-garden-to-go-lite-croatian.jpg")),
IF($C$1="Lettisch - LV",HYPERLINK(CONCATENATE("https://www.saflax.de/0-WVK-Retail/Bilder-Pictures/SAFLAX-",'Basis-Tabelle-Samen'!N339,"-",'Basis-Tabelle-Samen'!J339,"-garden-to-go-lite-latvian.jpg")),
IF($C$1="Litauisch - LT",HYPERLINK(CONCATENATE("https://www.saflax.de/0-WVK-Retail/Bilder-Pictures/SAFLAX-",'Basis-Tabelle-Samen'!N339,"-",'Basis-Tabelle-Samen'!J339,"-garden-to-go-lite-lithuanian.jpg")),
IF($C$1="Maltesisch - MT",HYPERLINK(CONCATENATE("https://www.saflax.de/0-WVK-Retail/Bilder-Pictures/SAFLAX-",'Basis-Tabelle-Samen'!N339,"-",'Basis-Tabelle-Samen'!J339,"-garden-to-go-lite-maltese.jpg")),
IF($C$1="Niederländisch - NL",HYPERLINK(CONCATENATE("https://www.saflax.de/0-WVK-Retail/Bilder-Pictures/SAFLAX-",'Basis-Tabelle-Samen'!N339,"-",'Basis-Tabelle-Samen'!J339,"-garden-to-go-lite-dutch.jpg")),
IF($C$1="Norwegisch - NO",HYPERLINK(CONCATENATE("https://www.saflax.de/0-WVK-Retail/Bilder-Pictures/SAFLAX-",'Basis-Tabelle-Samen'!N339,"-",'Basis-Tabelle-Samen'!J339,"-garden-to-go-lite-nowegian.jpg")),
IF($C$1="Polnisch - PL",HYPERLINK(CONCATENATE("https://www.saflax.de/0-WVK-Retail/Bilder-Pictures/SAFLAX-",'Basis-Tabelle-Samen'!N339,"-",'Basis-Tabelle-Samen'!J339,"-garden-to-go-lite-polish.jpg")),
IF($C$1="Portugiesisch - PT",HYPERLINK(CONCATENATE("https://www.saflax.de/0-WVK-Retail/Bilder-Pictures/SAFLAX-",'Basis-Tabelle-Samen'!N339,"-",'Basis-Tabelle-Samen'!J339,"-garden-to-go-lite-portuguese.jpg")),
IF($C$1="Rumänisch - RO",HYPERLINK(CONCATENATE("https://www.saflax.de/0-WVK-Retail/Bilder-Pictures/SAFLAX-",'Basis-Tabelle-Samen'!N339,"-",'Basis-Tabelle-Samen'!J339,"-garden-to-go-lite-romanian.jpg")),
IF($C$1="Schwedisch - SE",HYPERLINK(CONCATENATE("https://www.saflax.de/0-WVK-Retail/Bilder-Pictures/SAFLAX-",'Basis-Tabelle-Samen'!N339,"-",'Basis-Tabelle-Samen'!J339,"-garden-to-go-lite-swedish.jpg")),
IF($C$1="Slowakisch - SK",HYPERLINK(CONCATENATE("https://www.saflax.de/0-WVK-Retail/Bilder-Pictures/SAFLAX-",'Basis-Tabelle-Samen'!N339,"-",'Basis-Tabelle-Samen'!J339,"-garden-to-go-lite-slovak.jpg")),
IF($C$1="Slowenisch - SI",HYPERLINK(CONCATENATE("https://www.saflax.de/0-WVK-Retail/Bilder-Pictures/SAFLAX-",'Basis-Tabelle-Samen'!N339,"-",'Basis-Tabelle-Samen'!J339,"-garden-to-go-lite-slovenian.jpg")),
IF($C$1="Spanisch - ES",HYPERLINK(CONCATENATE("https://www.saflax.de/0-WVK-Retail/Bilder-Pictures/SAFLAX-",'Basis-Tabelle-Samen'!N339,"-",'Basis-Tabelle-Samen'!J339,"-garden-to-go-lite-spanish.jpg")),
IF($C$1="Tschechisch - CZ",HYPERLINK(CONCATENATE("https://www.saflax.de/0-WVK-Retail/Bilder-Pictures/SAFLAX-",'Basis-Tabelle-Samen'!N339,"-",'Basis-Tabelle-Samen'!J339,"-garden-to-go-lite-czech.jpg")),
IF($C$1="Türkisch - TR",HYPERLINK(CONCATENATE("https://www.saflax.de/0-WVK-Retail/Bilder-Pictures/SAFLAX-",'Basis-Tabelle-Samen'!N339,"-",'Basis-Tabelle-Samen'!J339,"-garden-to-go-lite-turkish.jpg")),
IF($C$1="Ungarisch - HU",HYPERLINK(CONCATENATE("https://www.saflax.de/0-WVK-Retail/Bilder-Pictures/SAFLAX-",'Basis-Tabelle-Samen'!N339,"-",'Basis-Tabelle-Samen'!J339,"-garden-to-go-lite-hungarian.jpg")),
" ACHTUNG")))))))))))))))))))))))))))))</f>
        <v>https://www.saflax.de/0-WVK-Retail/Bilder-Pictures/SAFLAX-87510-ocimum-basilicum-garden-to-go-lite-english.jpg</v>
      </c>
      <c r="AO339" s="330" t="str">
        <f>IF(J339&lt;1,"",
IF($C$1="Bulgarisch - BG",HYPERLINK(CONCATENATE("https://www.saflax.de/0-WVK-Retail/Bilder-Pictures/SAFLAX-",'Basis-Tabelle-Samen'!Q339,"-",'Basis-Tabelle-Samen'!J339,"-garden-to-go-bulgarian.jpg")),
IF($C$1="Dänisch - DK",HYPERLINK(CONCATENATE("https://www.saflax.de/0-WVK-Retail/Bilder-Pictures/SAFLAX-",'Basis-Tabelle-Samen'!Q339,"-",'Basis-Tabelle-Samen'!J339,"-garden-to-go-danish.jpg")),
IF($C$1="Deutsch - DE",HYPERLINK(CONCATENATE("https://www.saflax.de/0-WVK-Retail/Bilder-Pictures/SAFLAX-",'Basis-Tabelle-Samen'!Q339,"-",'Basis-Tabelle-Samen'!J339,"-garden-to-go-german.jpg")),
IF($C$1="Englisch - UK",HYPERLINK(CONCATENATE("https://www.saflax.de/0-WVK-Retail/Bilder-Pictures/SAFLAX-",'Basis-Tabelle-Samen'!Q339,"-",'Basis-Tabelle-Samen'!J339,"-garden-to-go-english.jpg")),
IF($C$1="Estnisch - EE",HYPERLINK(CONCATENATE("https://www.saflax.de/0-WVK-Retail/Bilder-Pictures/SAFLAX-",'Basis-Tabelle-Samen'!Q339,"-",'Basis-Tabelle-Samen'!J339,"-garden-to-go-estonian.jpg")),
IF($C$1="Finnisch - FI",HYPERLINK(CONCATENATE("https://www.saflax.de/0-WVK-Retail/Bilder-Pictures/SAFLAX-",'Basis-Tabelle-Samen'!Q339,"-",'Basis-Tabelle-Samen'!J339,"-garden-to-go-finnish.jpg")),
IF($C$1="Französisch - FR",HYPERLINK(CONCATENATE("https://www.saflax.de/0-WVK-Retail/Bilder-Pictures/SAFLAX-",'Basis-Tabelle-Samen'!Q339,"-",'Basis-Tabelle-Samen'!J339,"-garden-to-go-french.jpg")),
IF($C$1="Griechisch - GR",HYPERLINK(CONCATENATE("https://www.saflax.de/0-WVK-Retail/Bilder-Pictures/SAFLAX-",'Basis-Tabelle-Samen'!Q339,"-",'Basis-Tabelle-Samen'!J339,"-garden-to-go-greek.jpg")),
IF($C$1="Irisch - IE",HYPERLINK(CONCATENATE("https://www.saflax.de/0-WVK-Retail/Bilder-Pictures/SAFLAX-",'Basis-Tabelle-Samen'!Q339,"-",'Basis-Tabelle-Samen'!J339,"-garden-to-go-irish.jpg")),
IF($C$1="Isländisch - IS",HYPERLINK(CONCATENATE("https://www.saflax.de/0-WVK-Retail/Bilder-Pictures/SAFLAX-",'Basis-Tabelle-Samen'!Q339,"-",'Basis-Tabelle-Samen'!J339,"-garden-to-go-icelandic.jpg")),
IF($C$1="Italienisch - IT",HYPERLINK(CONCATENATE("https://www.saflax.de/0-WVK-Retail/Bilder-Pictures/SAFLAX-",'Basis-Tabelle-Samen'!Q339,"-",'Basis-Tabelle-Samen'!J339,"-garden-to-go-italian.jpg")),
IF($C$1="Japanisch - JP",HYPERLINK(CONCATENATE("https://www.saflax.de/0-WVK-Retail/Bilder-Pictures/SAFLAX-",'Basis-Tabelle-Samen'!Q339,"-",'Basis-Tabelle-Samen'!J339,"-garden-to-go-japanese.jpg")),
IF($C$1="Kroatisch - HR",HYPERLINK(CONCATENATE("https://www.saflax.de/0-WVK-Retail/Bilder-Pictures/SAFLAX-",'Basis-Tabelle-Samen'!Q339,"-",'Basis-Tabelle-Samen'!J339,"-garden-to-go-croatian.jpg")),
IF($C$1="Lettisch - LV",HYPERLINK(CONCATENATE("https://www.saflax.de/0-WVK-Retail/Bilder-Pictures/SAFLAX-",'Basis-Tabelle-Samen'!Q339,"-",'Basis-Tabelle-Samen'!J339,"-garden-to-go-latvian.jpg")),
IF($C$1="Litauisch - LT",HYPERLINK(CONCATENATE("https://www.saflax.de/0-WVK-Retail/Bilder-Pictures/SAFLAX-",'Basis-Tabelle-Samen'!Q339,"-",'Basis-Tabelle-Samen'!J339,"-garden-to-go-lithuanian.jpg")),
IF($C$1="Maltesisch - MT",HYPERLINK(CONCATENATE("https://www.saflax.de/0-WVK-Retail/Bilder-Pictures/SAFLAX-",'Basis-Tabelle-Samen'!Q339,"-",'Basis-Tabelle-Samen'!J339,"-garden-to-go-maltese.jpg")),
IF($C$1="Niederländisch - NL",HYPERLINK(CONCATENATE("https://www.saflax.de/0-WVK-Retail/Bilder-Pictures/SAFLAX-",'Basis-Tabelle-Samen'!Q339,"-",'Basis-Tabelle-Samen'!J339,"-garden-to-go-dutch.jpg")),
IF($C$1="Norwegisch - NO",HYPERLINK(CONCATENATE("https://www.saflax.de/0-WVK-Retail/Bilder-Pictures/SAFLAX-",'Basis-Tabelle-Samen'!Q339,"-",'Basis-Tabelle-Samen'!J339,"-garden-to-go-nowegian.jpg")),
IF($C$1="Polnisch - PL",HYPERLINK(CONCATENATE("https://www.saflax.de/0-WVK-Retail/Bilder-Pictures/SAFLAX-",'Basis-Tabelle-Samen'!Q339,"-",'Basis-Tabelle-Samen'!J339,"-garden-to-go-polish.jpg")),
IF($C$1="Portugiesisch - PT",HYPERLINK(CONCATENATE("https://www.saflax.de/0-WVK-Retail/Bilder-Pictures/SAFLAX-",'Basis-Tabelle-Samen'!Q339,"-",'Basis-Tabelle-Samen'!J339,"-garden-to-go-portuguese.jpg")),
IF($C$1="Rumänisch - RO",HYPERLINK(CONCATENATE("https://www.saflax.de/0-WVK-Retail/Bilder-Pictures/SAFLAX-",'Basis-Tabelle-Samen'!Q339,"-",'Basis-Tabelle-Samen'!J339,"-garden-to-go-romanian.jpg")),
IF($C$1="Schwedisch - SE",HYPERLINK(CONCATENATE("https://www.saflax.de/0-WVK-Retail/Bilder-Pictures/SAFLAX-",'Basis-Tabelle-Samen'!Q339,"-",'Basis-Tabelle-Samen'!J339,"-garden-to-go-swedish.jpg")),
IF($C$1="Slowakisch - SK",HYPERLINK(CONCATENATE("https://www.saflax.de/0-WVK-Retail/Bilder-Pictures/SAFLAX-",'Basis-Tabelle-Samen'!Q339,"-",'Basis-Tabelle-Samen'!J339,"-garden-to-go-slovak.jpg")),
IF($C$1="Slowenisch - SI",HYPERLINK(CONCATENATE("https://www.saflax.de/0-WVK-Retail/Bilder-Pictures/SAFLAX-",'Basis-Tabelle-Samen'!Q339,"-",'Basis-Tabelle-Samen'!J339,"-garden-to-go-slovenian.jpg")),
IF($C$1="Spanisch - ES",HYPERLINK(CONCATENATE("https://www.saflax.de/0-WVK-Retail/Bilder-Pictures/SAFLAX-",'Basis-Tabelle-Samen'!Q339,"-",'Basis-Tabelle-Samen'!J339,"-garden-to-go-spanish.jpg")),
IF($C$1="Tschechisch - CZ",HYPERLINK(CONCATENATE("https://www.saflax.de/0-WVK-Retail/Bilder-Pictures/SAFLAX-",'Basis-Tabelle-Samen'!Q339,"-",'Basis-Tabelle-Samen'!J339,"-garden-to-go-czech.jpg")),
IF($C$1="Türkisch - TR",HYPERLINK(CONCATENATE("https://www.saflax.de/0-WVK-Retail/Bilder-Pictures/SAFLAX-",'Basis-Tabelle-Samen'!Q339,"-",'Basis-Tabelle-Samen'!J339,"-garden-to-go-turkish.jpg")),
IF($C$1="Ungarisch - HU",HYPERLINK(CONCATENATE("https://www.saflax.de/0-WVK-Retail/Bilder-Pictures/SAFLAX-",'Basis-Tabelle-Samen'!Q339,"-",'Basis-Tabelle-Samen'!J339,"-garden-to-go-hungarian.jpg")),
" ACHTUNG")))))))))))))))))))))))))))))</f>
        <v>https://www.saflax.de/0-WVK-Retail/Bilder-Pictures/SAFLAX-57510-ocimum-basilicum-garden-to-go-english.jpg</v>
      </c>
      <c r="AP339" s="330" t="str">
        <f>IF(K339&lt;1,"",
IF($C$1="Bulgarisch - BG",HYPERLINK(CONCATENATE("https://www.saflax.de/0-WVK-Retail/Bilder-Pictures/SAFLAX-",'Basis-Tabelle-Samen'!T339,"-",'Basis-Tabelle-Samen'!J339,"-cultivation-set-bulgarian.jpg")),
IF($C$1="Dänisch - DK",HYPERLINK(CONCATENATE("https://www.saflax.de/0-WVK-Retail/Bilder-Pictures/SAFLAX-",'Basis-Tabelle-Samen'!T339,"-",'Basis-Tabelle-Samen'!J339,"-cultivation-set-danish.jpg")),
IF($C$1="Deutsch - DE",HYPERLINK(CONCATENATE("https://www.saflax.de/0-WVK-Retail/Bilder-Pictures/SAFLAX-",'Basis-Tabelle-Samen'!T339,"-",'Basis-Tabelle-Samen'!J339,"-cultivation-set-german.jpg")),
IF($C$1="Englisch - UK",HYPERLINK(CONCATENATE("https://www.saflax.de/0-WVK-Retail/Bilder-Pictures/SAFLAX-",'Basis-Tabelle-Samen'!T339,"-",'Basis-Tabelle-Samen'!J339,"-cultivation-set-english.jpg")),
IF($C$1="Estnisch - EE",HYPERLINK(CONCATENATE("https://www.saflax.de/0-WVK-Retail/Bilder-Pictures/SAFLAX-",'Basis-Tabelle-Samen'!T339,"-",'Basis-Tabelle-Samen'!J339,"-cultivation-set-estonian.jpg")),
IF($C$1="Finnisch - FI",HYPERLINK(CONCATENATE("https://www.saflax.de/0-WVK-Retail/Bilder-Pictures/SAFLAX-",'Basis-Tabelle-Samen'!T339,"-",'Basis-Tabelle-Samen'!J339,"-cultivation-set-finnish.jpg")),
IF($C$1="Französisch - FR",HYPERLINK(CONCATENATE("https://www.saflax.de/0-WVK-Retail/Bilder-Pictures/SAFLAX-",'Basis-Tabelle-Samen'!T339,"-",'Basis-Tabelle-Samen'!J339,"-cultivation-set-french.jpg")),
IF($C$1="Griechisch - GR",HYPERLINK(CONCATENATE("https://www.saflax.de/0-WVK-Retail/Bilder-Pictures/SAFLAX-",'Basis-Tabelle-Samen'!T339,"-",'Basis-Tabelle-Samen'!J339,"-cultivation-set-greek.jpg")),
IF($C$1="Irisch - IE",HYPERLINK(CONCATENATE("https://www.saflax.de/0-WVK-Retail/Bilder-Pictures/SAFLAX-",'Basis-Tabelle-Samen'!T339,"-",'Basis-Tabelle-Samen'!J339,"-cultivation-set-irish.jpg")),
IF($C$1="Isländisch - IS",HYPERLINK(CONCATENATE("https://www.saflax.de/0-WVK-Retail/Bilder-Pictures/SAFLAX-",'Basis-Tabelle-Samen'!T339,"-",'Basis-Tabelle-Samen'!J339,"-cultivation-set-icelandic.jpg")),
IF($C$1="Italienisch - IT",HYPERLINK(CONCATENATE("https://www.saflax.de/0-WVK-Retail/Bilder-Pictures/SAFLAX-",'Basis-Tabelle-Samen'!T339,"-",'Basis-Tabelle-Samen'!J339,"-cultivation-set-italian.jpg")),
IF($C$1="Japanisch - JP",HYPERLINK(CONCATENATE("https://www.saflax.de/0-WVK-Retail/Bilder-Pictures/SAFLAX-",'Basis-Tabelle-Samen'!T339,"-",'Basis-Tabelle-Samen'!J339,"-cultivation-set-japanese.jpg")),
IF($C$1="Kroatisch - HR",HYPERLINK(CONCATENATE("https://www.saflax.de/0-WVK-Retail/Bilder-Pictures/SAFLAX-",'Basis-Tabelle-Samen'!T339,"-",'Basis-Tabelle-Samen'!J339,"-cultivation-set-croatian.jpg")),
IF($C$1="Lettisch - LV",HYPERLINK(CONCATENATE("https://www.saflax.de/0-WVK-Retail/Bilder-Pictures/SAFLAX-",'Basis-Tabelle-Samen'!T339,"-",'Basis-Tabelle-Samen'!J339,"-cultivation-set-latvian.jpg")),
IF($C$1="Litauisch - LT",HYPERLINK(CONCATENATE("https://www.saflax.de/0-WVK-Retail/Bilder-Pictures/SAFLAX-",'Basis-Tabelle-Samen'!T339,"-",'Basis-Tabelle-Samen'!J339,"-cultivation-set-lithuanian.jpg")),
IF($C$1="Maltesisch - MT",HYPERLINK(CONCATENATE("https://www.saflax.de/0-WVK-Retail/Bilder-Pictures/SAFLAX-",'Basis-Tabelle-Samen'!T339,"-",'Basis-Tabelle-Samen'!J339,"-cultivation-set-maltese.jpg")),
IF($C$1="Niederländisch - NL",HYPERLINK(CONCATENATE("https://www.saflax.de/0-WVK-Retail/Bilder-Pictures/SAFLAX-",'Basis-Tabelle-Samen'!T339,"-",'Basis-Tabelle-Samen'!J339,"-cultivation-set-dutch.jpg")),
IF($C$1="Norwegisch - NO",HYPERLINK(CONCATENATE("https://www.saflax.de/0-WVK-Retail/Bilder-Pictures/SAFLAX-",'Basis-Tabelle-Samen'!T339,"-",'Basis-Tabelle-Samen'!J339,"-cultivation-set-nowegian.jpg")),
IF($C$1="Polnisch - PL",HYPERLINK(CONCATENATE("https://www.saflax.de/0-WVK-Retail/Bilder-Pictures/SAFLAX-",'Basis-Tabelle-Samen'!T339,"-",'Basis-Tabelle-Samen'!J339,"-cultivation-set-polish.jpg")),
IF($C$1="Portugiesisch - PT",HYPERLINK(CONCATENATE("https://www.saflax.de/0-WVK-Retail/Bilder-Pictures/SAFLAX-",'Basis-Tabelle-Samen'!T339,"-",'Basis-Tabelle-Samen'!J339,"-cultivation-set-portuguese.jpg")),
IF($C$1="Rumänisch - RO",HYPERLINK(CONCATENATE("https://www.saflax.de/0-WVK-Retail/Bilder-Pictures/SAFLAX-",'Basis-Tabelle-Samen'!T339,"-",'Basis-Tabelle-Samen'!J339,"-cultivation-set-romanian.jpg")),
IF($C$1="Schwedisch - SE",HYPERLINK(CONCATENATE("https://www.saflax.de/0-WVK-Retail/Bilder-Pictures/SAFLAX-",'Basis-Tabelle-Samen'!T339,"-",'Basis-Tabelle-Samen'!J339,"-cultivation-set-swedish.jpg")),
IF($C$1="Slowakisch - SK",HYPERLINK(CONCATENATE("https://www.saflax.de/0-WVK-Retail/Bilder-Pictures/SAFLAX-",'Basis-Tabelle-Samen'!T339,"-",'Basis-Tabelle-Samen'!J339,"-cultivation-set-slovak.jpg")),
IF($C$1="Slowenisch - SI",HYPERLINK(CONCATENATE("https://www.saflax.de/0-WVK-Retail/Bilder-Pictures/SAFLAX-",'Basis-Tabelle-Samen'!T339,"-",'Basis-Tabelle-Samen'!J339,"-cultivation-set-slovenian.jpg")),
IF($C$1="Spanisch - ES",HYPERLINK(CONCATENATE("https://www.saflax.de/0-WVK-Retail/Bilder-Pictures/SAFLAX-",'Basis-Tabelle-Samen'!T339,"-",'Basis-Tabelle-Samen'!J339,"-cultivation-set-spanish.jpg")),
IF($C$1="Tschechisch - CZ",HYPERLINK(CONCATENATE("https://www.saflax.de/0-WVK-Retail/Bilder-Pictures/SAFLAX-",'Basis-Tabelle-Samen'!T339,"-",'Basis-Tabelle-Samen'!J339,"-cultivation-set-czech.jpg")),
IF($C$1="Türkisch - TR",HYPERLINK(CONCATENATE("https://www.saflax.de/0-WVK-Retail/Bilder-Pictures/SAFLAX-",'Basis-Tabelle-Samen'!T339,"-",'Basis-Tabelle-Samen'!J339,"-cultivation-set-turkish.jpg")),
IF($C$1="Ungarisch - HU",HYPERLINK(CONCATENATE("https://www.saflax.de/0-WVK-Retail/Bilder-Pictures/SAFLAX-",'Basis-Tabelle-Samen'!T339,"-",'Basis-Tabelle-Samen'!J339,"-cultivation-set-hungarian.jpg")),
" ACHTUNG")))))))))))))))))))))))))))))</f>
        <v>https://www.saflax.de/0-WVK-Retail/Bilder-Pictures/SAFLAX-37510-ocimum-basilicum-cultivation-set-english.jpg</v>
      </c>
      <c r="AQ339" s="330" t="str">
        <f>IF(L339&lt;1,"",
IF($C$1="Bulgarisch - BG",HYPERLINK(CONCATENATE("https://www.saflax.de/0-WVK-Retail/Bilder-Pictures/SAFLAX-",'Basis-Tabelle-Samen'!W339,"-",'Basis-Tabelle-Samen'!J339,"-garden-in-the-bag-bulgarian.jpg")),
IF($C$1="Dänisch - DK",HYPERLINK(CONCATENATE("https://www.saflax.de/0-WVK-Retail/Bilder-Pictures/SAFLAX-",'Basis-Tabelle-Samen'!W339,"-",'Basis-Tabelle-Samen'!J339,"-garden-in-the-bag-danish.jpg")),
IF($C$1="Deutsch - DE",HYPERLINK(CONCATENATE("https://www.saflax.de/0-WVK-Retail/Bilder-Pictures/SAFLAX-",'Basis-Tabelle-Samen'!W339,"-",'Basis-Tabelle-Samen'!J339,"-garden-in-the-bag-german.jpg")),
IF($C$1="Englisch - UK",HYPERLINK(CONCATENATE("https://www.saflax.de/0-WVK-Retail/Bilder-Pictures/SAFLAX-",'Basis-Tabelle-Samen'!W339,"-",'Basis-Tabelle-Samen'!J339,"-garden-in-the-bag-english.jpg")),
IF($C$1="Estnisch - EE",HYPERLINK(CONCATENATE("https://www.saflax.de/0-WVK-Retail/Bilder-Pictures/SAFLAX-",'Basis-Tabelle-Samen'!W339,"-",'Basis-Tabelle-Samen'!J339,"-garden-in-the-bag-estonian.jpg")),
IF($C$1="Finnisch - FI",HYPERLINK(CONCATENATE("https://www.saflax.de/0-WVK-Retail/Bilder-Pictures/SAFLAX-",'Basis-Tabelle-Samen'!W339,"-",'Basis-Tabelle-Samen'!J339,"-garden-in-the-bag-finnish.jpg")),
IF($C$1="Französisch - FR",HYPERLINK(CONCATENATE("https://www.saflax.de/0-WVK-Retail/Bilder-Pictures/SAFLAX-",'Basis-Tabelle-Samen'!W339,"-",'Basis-Tabelle-Samen'!J339,"-garden-in-the-bag-french.jpg")),
IF($C$1="Griechisch - GR",HYPERLINK(CONCATENATE("https://www.saflax.de/0-WVK-Retail/Bilder-Pictures/SAFLAX-",'Basis-Tabelle-Samen'!W339,"-",'Basis-Tabelle-Samen'!J339,"-garden-in-the-bag-greek.jpg")),
IF($C$1="Irisch - IE",HYPERLINK(CONCATENATE("https://www.saflax.de/0-WVK-Retail/Bilder-Pictures/SAFLAX-",'Basis-Tabelle-Samen'!W339,"-",'Basis-Tabelle-Samen'!J339,"-garden-in-the-bag-irish.jpg")),
IF($C$1="Isländisch - IS",HYPERLINK(CONCATENATE("https://www.saflax.de/0-WVK-Retail/Bilder-Pictures/SAFLAX-",'Basis-Tabelle-Samen'!W339,"-",'Basis-Tabelle-Samen'!J339,"-garden-in-the-bag-icelandic.jpg")),
IF($C$1="Italienisch - IT",HYPERLINK(CONCATENATE("https://www.saflax.de/0-WVK-Retail/Bilder-Pictures/SAFLAX-",'Basis-Tabelle-Samen'!W339,"-",'Basis-Tabelle-Samen'!J339,"-garden-in-the-bag-italian.jpg")),
IF($C$1="Japanisch - JP",HYPERLINK(CONCATENATE("https://www.saflax.de/0-WVK-Retail/Bilder-Pictures/SAFLAX-",'Basis-Tabelle-Samen'!W339,"-",'Basis-Tabelle-Samen'!J339,"-garden-in-the-bag-japanese.jpg")),
IF($C$1="Kroatisch - HR",HYPERLINK(CONCATENATE("https://www.saflax.de/0-WVK-Retail/Bilder-Pictures/SAFLAX-",'Basis-Tabelle-Samen'!W339,"-",'Basis-Tabelle-Samen'!J339,"-garden-in-the-bag-croatian.jpg")),
IF($C$1="Lettisch - LV",HYPERLINK(CONCATENATE("https://www.saflax.de/0-WVK-Retail/Bilder-Pictures/SAFLAX-",'Basis-Tabelle-Samen'!W339,"-",'Basis-Tabelle-Samen'!J339,"-garden-in-the-bag-latvian.jpg")),
IF($C$1="Litauisch - LT",HYPERLINK(CONCATENATE("https://www.saflax.de/0-WVK-Retail/Bilder-Pictures/SAFLAX-",'Basis-Tabelle-Samen'!W339,"-",'Basis-Tabelle-Samen'!J339,"-garden-in-the-bag-lithuanian.jpg")),
IF($C$1="Maltesisch - MT",HYPERLINK(CONCATENATE("https://www.saflax.de/0-WVK-Retail/Bilder-Pictures/SAFLAX-",'Basis-Tabelle-Samen'!W339,"-",'Basis-Tabelle-Samen'!J339,"-garden-in-the-bag-maltese.jpg")),
IF($C$1="Niederländisch - NL",HYPERLINK(CONCATENATE("https://www.saflax.de/0-WVK-Retail/Bilder-Pictures/SAFLAX-",'Basis-Tabelle-Samen'!W339,"-",'Basis-Tabelle-Samen'!J339,"-garden-in-the-bag-dutch.jpg")),
IF($C$1="Norwegisch - NO",HYPERLINK(CONCATENATE("https://www.saflax.de/0-WVK-Retail/Bilder-Pictures/SAFLAX-",'Basis-Tabelle-Samen'!W339,"-",'Basis-Tabelle-Samen'!J339,"-garden-in-the-bag-nowegian.jpg")),
IF($C$1="Polnisch - PL",HYPERLINK(CONCATENATE("https://www.saflax.de/0-WVK-Retail/Bilder-Pictures/SAFLAX-",'Basis-Tabelle-Samen'!W339,"-",'Basis-Tabelle-Samen'!J339,"-garden-in-the-bag-polish.jpg")),
IF($C$1="Portugiesisch - PT",HYPERLINK(CONCATENATE("https://www.saflax.de/0-WVK-Retail/Bilder-Pictures/SAFLAX-",'Basis-Tabelle-Samen'!W339,"-",'Basis-Tabelle-Samen'!J339,"-garden-in-the-bag-portuguese.jpg")),
IF($C$1="Rumänisch - RO",HYPERLINK(CONCATENATE("https://www.saflax.de/0-WVK-Retail/Bilder-Pictures/SAFLAX-",'Basis-Tabelle-Samen'!W339,"-",'Basis-Tabelle-Samen'!J339,"-garden-in-the-bag-romanian.jpg")),
IF($C$1="Schwedisch - SE",HYPERLINK(CONCATENATE("https://www.saflax.de/0-WVK-Retail/Bilder-Pictures/SAFLAX-",'Basis-Tabelle-Samen'!W339,"-",'Basis-Tabelle-Samen'!J339,"-garden-in-the-bag-swedish.jpg")),
IF($C$1="Slowakisch - SK",HYPERLINK(CONCATENATE("https://www.saflax.de/0-WVK-Retail/Bilder-Pictures/SAFLAX-",'Basis-Tabelle-Samen'!W339,"-",'Basis-Tabelle-Samen'!J339,"-garden-in-the-bag-slovak.jpg")),
IF($C$1="Slowenisch - SI",HYPERLINK(CONCATENATE("https://www.saflax.de/0-WVK-Retail/Bilder-Pictures/SAFLAX-",'Basis-Tabelle-Samen'!W339,"-",'Basis-Tabelle-Samen'!J339,"-garden-in-the-bag-slovenian.jpg")),
IF($C$1="Spanisch - ES",HYPERLINK(CONCATENATE("https://www.saflax.de/0-WVK-Retail/Bilder-Pictures/SAFLAX-",'Basis-Tabelle-Samen'!W339,"-",'Basis-Tabelle-Samen'!J339,"-garden-in-the-bag-spanish.jpg")),
IF($C$1="Tschechisch - CZ",HYPERLINK(CONCATENATE("https://www.saflax.de/0-WVK-Retail/Bilder-Pictures/SAFLAX-",'Basis-Tabelle-Samen'!W339,"-",'Basis-Tabelle-Samen'!J339,"-garden-in-the-bag-czech.jpg")),
IF($C$1="Türkisch - TR",HYPERLINK(CONCATENATE("https://www.saflax.de/0-WVK-Retail/Bilder-Pictures/SAFLAX-",'Basis-Tabelle-Samen'!W339,"-",'Basis-Tabelle-Samen'!J339,"-garden-in-the-bag-turkish.jpg")),
IF($C$1="Ungarisch - HU",HYPERLINK(CONCATENATE("https://www.saflax.de/0-WVK-Retail/Bilder-Pictures/SAFLAX-",'Basis-Tabelle-Samen'!W339,"-",'Basis-Tabelle-Samen'!J339,"-garden-in-the-bag-hungarian.jpg")),
" ACHTUNG")))))))))))))))))))))))))))))</f>
        <v>https://www.saflax.de/0-WVK-Retail/Bilder-Pictures/SAFLAX-67510-ocimum-basilicum-garden-in-the-bag-english.jpg</v>
      </c>
    </row>
    <row r="340" spans="1:43" s="27" customFormat="1" ht="17.100000000000001" customHeight="1" x14ac:dyDescent="0.2">
      <c r="A340" s="318" t="str">
        <f>IF('Basis-Tabelle-Samen'!A341="","",IF($C$1="Deutsch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40" s="319" t="str">
        <f>'Basis-Tabelle-Samen'!I341</f>
        <v>Acmella oleracea</v>
      </c>
      <c r="C340" s="316" t="str">
        <f>IF($C$1="Bulgarisch - BG",'Basis-Tabelle-Samen'!Z341,
IF($C$1="Dänisch - DK",'Basis-Tabelle-Samen'!AA341,
IF($C$1="Deutsch - DE",'Basis-Tabelle-Samen'!AB341,
IF($C$1="Englisch - UK",'Basis-Tabelle-Samen'!AC341,
IF($C$1="Estnisch - EE",'Basis-Tabelle-Samen'!AD341,
IF($C$1="Finnisch - FI",'Basis-Tabelle-Samen'!AE341,
IF($C$1="Französisch - FR",'Basis-Tabelle-Samen'!AF341,
IF($C$1="Griechisch - GR",'Basis-Tabelle-Samen'!AG341,
IF($C$1="Irisch - IE",'Basis-Tabelle-Samen'!AH341,
IF($C$1="Isländisch - IS",'Basis-Tabelle-Samen'!AI341,
IF($C$1="Italienisch - IT",'Basis-Tabelle-Samen'!AJ341,
IF($C$1="Japanisch - JP",'Basis-Tabelle-Samen'!AK341,
IF($C$1="Kroatisch - HR",'Basis-Tabelle-Samen'!AL341,
IF($C$1="Lettisch - LV",'Basis-Tabelle-Samen'!AM341,
IF($C$1="Litauisch - LT",'Basis-Tabelle-Samen'!AN341,
IF($C$1="Maltesisch - MT",'Basis-Tabelle-Samen'!AO341,
IF($C$1="Niederländisch - NL",'Basis-Tabelle-Samen'!AP341,
IF($C$1="Norwegisch - NO",'Basis-Tabelle-Samen'!AQ341,
IF($C$1="Polnisch - PL",'Basis-Tabelle-Samen'!AR341,
IF($C$1="Portugiesisch - PT",'Basis-Tabelle-Samen'!AS341,
IF($C$1="Rumänisch - RO",'Basis-Tabelle-Samen'!AT341,
IF($C$1="Schwedisch - SE",'Basis-Tabelle-Samen'!AU341,
IF($C$1="Slowakisch - SK",'Basis-Tabelle-Samen'!AV341,
IF($C$1="Slowenisch - SI",'Basis-Tabelle-Samen'!AW341,
IF($C$1="Spanisch - ES",'Basis-Tabelle-Samen'!AX341,
IF($C$1="Tschechisch - CZ",'Basis-Tabelle-Samen'!AY341,
IF($C$1="Türkisch - TR",'Basis-Tabelle-Samen'!AZ341,
IF($C$1="Ungarisch - HU",'Basis-Tabelle-Samen'!BA341,
" ACHTUNG"))))))))))))))))))))))))))))</f>
        <v>Para Cress</v>
      </c>
      <c r="D340" s="320">
        <f>'Basis-Tabelle-Samen'!F341</f>
        <v>500</v>
      </c>
      <c r="E340" s="321" t="str">
        <f>'Basis-Tabelle-Samen'!H341</f>
        <v>7 %</v>
      </c>
      <c r="F340" s="322" t="str">
        <f>IF('Basis-Tabelle-Samen'!G341="","",'Basis-Tabelle-Samen'!G341)</f>
        <v>09</v>
      </c>
      <c r="G340" s="320">
        <f>'Basis-Tabelle-Samen'!C341</f>
        <v>17515</v>
      </c>
      <c r="H340" s="323">
        <f>'Basis-Tabelle-Samen'!D341</f>
        <v>4055473175157</v>
      </c>
      <c r="I340" s="324">
        <f>'Basis-Tabelle-Samen'!E341</f>
        <v>1.85</v>
      </c>
      <c r="J340" s="325">
        <f t="shared" si="5"/>
        <v>12</v>
      </c>
      <c r="K340" s="326">
        <f>'Basis-Tabelle-Samen'!K341</f>
        <v>77515</v>
      </c>
      <c r="L340" s="323">
        <f>'Basis-Tabelle-Samen'!L341</f>
        <v>4055473775159</v>
      </c>
      <c r="M340" s="324">
        <f>'Basis-Tabelle-Samen'!M341</f>
        <v>2.4500000000000002</v>
      </c>
      <c r="N340" s="326">
        <f>IF(K340&lt;1,"",'3'!$I$15)</f>
        <v>15</v>
      </c>
      <c r="O340" s="327">
        <f>IF(K340&lt;1,"",'3'!$J$11)</f>
        <v>90</v>
      </c>
      <c r="P340" s="326">
        <f>'Basis-Tabelle-Samen'!N341</f>
        <v>87515</v>
      </c>
      <c r="Q340" s="323">
        <f>'Basis-Tabelle-Samen'!O341</f>
        <v>4055473875156</v>
      </c>
      <c r="R340" s="328">
        <f>'Basis-Tabelle-Samen'!P341</f>
        <v>3.75</v>
      </c>
      <c r="S340" s="326">
        <f>IF(R340&lt;1,"",'3'!$M$15)</f>
        <v>18</v>
      </c>
      <c r="T340" s="327">
        <f>IF(R340&lt;1,"",'3'!$N$11)</f>
        <v>72</v>
      </c>
      <c r="U340" s="326">
        <f>'Basis-Tabelle-Samen'!Q341</f>
        <v>57515</v>
      </c>
      <c r="V340" s="323">
        <f>'Basis-Tabelle-Samen'!R341</f>
        <v>4055473575155</v>
      </c>
      <c r="W340" s="324">
        <f>'Basis-Tabelle-Samen'!S341</f>
        <v>4.95</v>
      </c>
      <c r="X340" s="326">
        <f>IF(U340&lt;1,"",'3'!$Q$15)</f>
        <v>6</v>
      </c>
      <c r="Y340" s="327">
        <f>IF(U340&lt;1,"",'3'!$R$11)</f>
        <v>24</v>
      </c>
      <c r="Z340" s="326">
        <f>'Basis-Tabelle-Samen'!T341</f>
        <v>37515</v>
      </c>
      <c r="AA340" s="323">
        <f>'Basis-Tabelle-Samen'!U341</f>
        <v>4055473375151</v>
      </c>
      <c r="AB340" s="324">
        <f>'Basis-Tabelle-Samen'!V341</f>
        <v>6.75</v>
      </c>
      <c r="AC340" s="326">
        <f>IF(Z340&lt;1,"",'3'!$U$15)</f>
        <v>6</v>
      </c>
      <c r="AD340" s="327">
        <f>IF(Z340&lt;1,"",'3'!$V$11)</f>
        <v>24</v>
      </c>
      <c r="AE340" s="326">
        <f>'Basis-Tabelle-Samen'!W341</f>
        <v>67515</v>
      </c>
      <c r="AF340" s="323">
        <f>'Basis-Tabelle-Samen'!X341</f>
        <v>4055473675152</v>
      </c>
      <c r="AG340" s="324">
        <f>'Basis-Tabelle-Samen'!Y341</f>
        <v>2.95</v>
      </c>
      <c r="AH340" s="326">
        <f>IF(AE340&lt;1,"",'3'!$Y$15)</f>
        <v>8</v>
      </c>
      <c r="AI340" s="327">
        <f>IF(AE340&lt;1,"",'3'!$Z$11)</f>
        <v>64</v>
      </c>
      <c r="AJ340" s="319"/>
      <c r="AK340" s="316" t="str">
        <f>IF(G340&lt;1,"",
IF($C$1="Bulgarisch - BG",HYPERLINK(CONCATENATE("https://www.saflax.de/0-WVK-Retail/Bilder-Pictures/SAFLAX-",'Basis-Tabelle-Samen'!C341,"-",'Basis-Tabelle-Samen'!J341,"-seed-package-front-cr-bulgarian.jpg")),
IF($C$1="Dänisch - DK",HYPERLINK(CONCATENATE("https://www.saflax.de/0-WVK-Retail/Bilder-Pictures/SAFLAX-",'Basis-Tabelle-Samen'!C341,"-",'Basis-Tabelle-Samen'!J341,"-seed-package-front-cr-danish.jpg")),
IF($C$1="Deutsch - DE",HYPERLINK(CONCATENATE("https://www.saflax.de/0-WVK-Retail/Bilder-Pictures/SAFLAX-",'Basis-Tabelle-Samen'!C341,"-",'Basis-Tabelle-Samen'!J341,"-seed-package-front-cr-german.jpg")),
IF($C$1="Englisch - UK",HYPERLINK(CONCATENATE("https://www.saflax.de/0-WVK-Retail/Bilder-Pictures/SAFLAX-",'Basis-Tabelle-Samen'!C341,"-",'Basis-Tabelle-Samen'!J341,"-seed-package-front-cr-english.jpg")),
IF($C$1="Estnisch - EE",HYPERLINK(CONCATENATE("https://www.saflax.de/0-WVK-Retail/Bilder-Pictures/SAFLAX-",'Basis-Tabelle-Samen'!C341,"-",'Basis-Tabelle-Samen'!J341,"-seed-package-front-cr-estonian.jpg")),
IF($C$1="Finnisch - FI",HYPERLINK(CONCATENATE("https://www.saflax.de/0-WVK-Retail/Bilder-Pictures/SAFLAX-",'Basis-Tabelle-Samen'!C341,"-",'Basis-Tabelle-Samen'!J341,"-seed-package-front-cr-finnish.jpg")),
IF($C$1="Französisch - FR",HYPERLINK(CONCATENATE("https://www.saflax.de/0-WVK-Retail/Bilder-Pictures/SAFLAX-",'Basis-Tabelle-Samen'!C341,"-",'Basis-Tabelle-Samen'!J341,"-seed-package-front-cr-french.jpg")),
IF($C$1="Griechisch - GR",HYPERLINK(CONCATENATE("https://www.saflax.de/0-WVK-Retail/Bilder-Pictures/SAFLAX-",'Basis-Tabelle-Samen'!C341,"-",'Basis-Tabelle-Samen'!J341,"-seed-package-front-cr-greek.jpg")),
IF($C$1="Irisch - IE",HYPERLINK(CONCATENATE("https://www.saflax.de/0-WVK-Retail/Bilder-Pictures/SAFLAX-",'Basis-Tabelle-Samen'!C341,"-",'Basis-Tabelle-Samen'!J341,"-seed-package-front-cr-irish.jpg")),
IF($C$1="Isländisch - IS",HYPERLINK(CONCATENATE("https://www.saflax.de/0-WVK-Retail/Bilder-Pictures/SAFLAX-",'Basis-Tabelle-Samen'!C341,"-",'Basis-Tabelle-Samen'!J341,"-seed-package-front-cr-icelandic.jpg")),
IF($C$1="Italienisch - IT",HYPERLINK(CONCATENATE("https://www.saflax.de/0-WVK-Retail/Bilder-Pictures/SAFLAX-",'Basis-Tabelle-Samen'!C341,"-",'Basis-Tabelle-Samen'!J341,"-seed-package-front-cr-italian.jpg")),
IF($C$1="Japanisch - JP",HYPERLINK(CONCATENATE("https://www.saflax.de/0-WVK-Retail/Bilder-Pictures/SAFLAX-",'Basis-Tabelle-Samen'!C341,"-",'Basis-Tabelle-Samen'!J341,"-seed-package-front-cr-japanese.jpg")),
IF($C$1="Kroatisch - HR",HYPERLINK(CONCATENATE("https://www.saflax.de/0-WVK-Retail/Bilder-Pictures/SAFLAX-",'Basis-Tabelle-Samen'!C341,"-",'Basis-Tabelle-Samen'!J341,"-seed-package-front-cr-croatian.jpg")),
IF($C$1="Lettisch - LV",HYPERLINK(CONCATENATE("https://www.saflax.de/0-WVK-Retail/Bilder-Pictures/SAFLAX-",'Basis-Tabelle-Samen'!C341,"-",'Basis-Tabelle-Samen'!J341,"-seed-package-front-cr-latvian.jpg")),
IF($C$1="Litauisch - LT",HYPERLINK(CONCATENATE("https://www.saflax.de/0-WVK-Retail/Bilder-Pictures/SAFLAX-",'Basis-Tabelle-Samen'!C341,"-",'Basis-Tabelle-Samen'!J341,"-seed-package-front-cr-lithuanian.jpg")),
IF($C$1="Maltesisch - MT",HYPERLINK(CONCATENATE("https://www.saflax.de/0-WVK-Retail/Bilder-Pictures/SAFLAX-",'Basis-Tabelle-Samen'!C341,"-",'Basis-Tabelle-Samen'!J341,"-seed-package-front-cr-maltese.jpg")),
IF($C$1="Niederländisch - NL",HYPERLINK(CONCATENATE("https://www.saflax.de/0-WVK-Retail/Bilder-Pictures/SAFLAX-",'Basis-Tabelle-Samen'!C341,"-",'Basis-Tabelle-Samen'!J341,"-seed-package-front-cr-dutch.jpg")),
IF($C$1="Norwegisch - NO",HYPERLINK(CONCATENATE("https://www.saflax.de/0-WVK-Retail/Bilder-Pictures/SAFLAX-",'Basis-Tabelle-Samen'!C341,"-",'Basis-Tabelle-Samen'!J341,"-seed-package-front-cr-nowegian.jpg")),
IF($C$1="Polnisch - PL",HYPERLINK(CONCATENATE("https://www.saflax.de/0-WVK-Retail/Bilder-Pictures/SAFLAX-",'Basis-Tabelle-Samen'!C341,"-",'Basis-Tabelle-Samen'!J341,"-seed-package-front-cr-polish.jpg")),
IF($C$1="Portugiesisch - PT",HYPERLINK(CONCATENATE("https://www.saflax.de/0-WVK-Retail/Bilder-Pictures/SAFLAX-",'Basis-Tabelle-Samen'!C341,"-",'Basis-Tabelle-Samen'!J341,"-seed-package-front-cr-portuguese.jpg")),
IF($C$1="Rumänisch - RO",HYPERLINK(CONCATENATE("https://www.saflax.de/0-WVK-Retail/Bilder-Pictures/SAFLAX-",'Basis-Tabelle-Samen'!C341,"-",'Basis-Tabelle-Samen'!J341,"-seed-package-front-cr-romanian.jpg")),
IF($C$1="Schwedisch - SE",HYPERLINK(CONCATENATE("https://www.saflax.de/0-WVK-Retail/Bilder-Pictures/SAFLAX-",'Basis-Tabelle-Samen'!C341,"-",'Basis-Tabelle-Samen'!J341,"-seed-package-front-cr-swedish.jpg")),
IF($C$1="Slowakisch - SK",HYPERLINK(CONCATENATE("https://www.saflax.de/0-WVK-Retail/Bilder-Pictures/SAFLAX-",'Basis-Tabelle-Samen'!C341,"-",'Basis-Tabelle-Samen'!J341,"-seed-package-front-cr-slovak.jpg")),
IF($C$1="Slowenisch - SI",HYPERLINK(CONCATENATE("https://www.saflax.de/0-WVK-Retail/Bilder-Pictures/SAFLAX-",'Basis-Tabelle-Samen'!C341,"-",'Basis-Tabelle-Samen'!J341,"-seed-package-front-cr-slovenian.jpg")),
IF($C$1="Spanisch - ES",HYPERLINK(CONCATENATE("https://www.saflax.de/0-WVK-Retail/Bilder-Pictures/SAFLAX-",'Basis-Tabelle-Samen'!C341,"-",'Basis-Tabelle-Samen'!J341,"-seed-package-front-cr-spanish.jpg")),
IF($C$1="Tschechisch - CZ",HYPERLINK(CONCATENATE("https://www.saflax.de/0-WVK-Retail/Bilder-Pictures/SAFLAX-",'Basis-Tabelle-Samen'!C341,"-",'Basis-Tabelle-Samen'!J341,"-seed-package-front-cr-czech.jpg")),
IF($C$1="Türkisch - TR",HYPERLINK(CONCATENATE("https://www.saflax.de/0-WVK-Retail/Bilder-Pictures/SAFLAX-",'Basis-Tabelle-Samen'!C341,"-",'Basis-Tabelle-Samen'!J341,"-seed-package-front-cr-turkish.jpg")),
IF($C$1="Ungarisch - HU",HYPERLINK(CONCATENATE("https://www.saflax.de/0-WVK-Retail/Bilder-Pictures/SAFLAX-",'Basis-Tabelle-Samen'!C341,"-",'Basis-Tabelle-Samen'!J341,"-seed-package-front-cr-hungarian.jpg")),
" ACHTUNG")))))))))))))))))))))))))))))</f>
        <v>https://www.saflax.de/0-WVK-Retail/Bilder-Pictures/SAFLAX-17515-acmella-oleracea-seed-package-front-cr-english.jpg</v>
      </c>
      <c r="AL340" s="330" t="str">
        <f>IF(G340&lt;1,"",
IF($C$1="Bulgarisch - BG",HYPERLINK(CONCATENATE("https://www.saflax.de/0-WVK-Retail/Bilder-Pictures/SAFLAX-",'Basis-Tabelle-Samen'!C341,"-",'Basis-Tabelle-Samen'!J341,"-seed-package-back-cr-bulgarian.jpg")),
IF($C$1="Dänisch - DK",HYPERLINK(CONCATENATE("https://www.saflax.de/0-WVK-Retail/Bilder-Pictures/SAFLAX-",'Basis-Tabelle-Samen'!C341,"-",'Basis-Tabelle-Samen'!J341,"-seed-package-back-cr-danish.jpg")),
IF($C$1="Deutsch - DE",HYPERLINK(CONCATENATE("https://www.saflax.de/0-WVK-Retail/Bilder-Pictures/SAFLAX-",'Basis-Tabelle-Samen'!C341,"-",'Basis-Tabelle-Samen'!J341,"-seed-package-back-cr-german.jpg")),
IF($C$1="Englisch - UK",HYPERLINK(CONCATENATE("https://www.saflax.de/0-WVK-Retail/Bilder-Pictures/SAFLAX-",'Basis-Tabelle-Samen'!C341,"-",'Basis-Tabelle-Samen'!J341,"-seed-package-back-cr-english.jpg")),
IF($C$1="Estnisch - EE",HYPERLINK(CONCATENATE("https://www.saflax.de/0-WVK-Retail/Bilder-Pictures/SAFLAX-",'Basis-Tabelle-Samen'!C341,"-",'Basis-Tabelle-Samen'!J341,"-seed-package-back-cr-estonian.jpg")),
IF($C$1="Finnisch - FI",HYPERLINK(CONCATENATE("https://www.saflax.de/0-WVK-Retail/Bilder-Pictures/SAFLAX-",'Basis-Tabelle-Samen'!C341,"-",'Basis-Tabelle-Samen'!J341,"-seed-package-back-cr-finnish.jpg")),
IF($C$1="Französisch - FR",HYPERLINK(CONCATENATE("https://www.saflax.de/0-WVK-Retail/Bilder-Pictures/SAFLAX-",'Basis-Tabelle-Samen'!C341,"-",'Basis-Tabelle-Samen'!J341,"-seed-package-back-cr-french.jpg")),
IF($C$1="Griechisch - GR",HYPERLINK(CONCATENATE("https://www.saflax.de/0-WVK-Retail/Bilder-Pictures/SAFLAX-",'Basis-Tabelle-Samen'!C341,"-",'Basis-Tabelle-Samen'!J341,"-seed-package-back-cr-greek.jpg")),
IF($C$1="Irisch - IE",HYPERLINK(CONCATENATE("https://www.saflax.de/0-WVK-Retail/Bilder-Pictures/SAFLAX-",'Basis-Tabelle-Samen'!C341,"-",'Basis-Tabelle-Samen'!J341,"-seed-package-back-cr-irish.jpg")),
IF($C$1="Isländisch - IS",HYPERLINK(CONCATENATE("https://www.saflax.de/0-WVK-Retail/Bilder-Pictures/SAFLAX-",'Basis-Tabelle-Samen'!C341,"-",'Basis-Tabelle-Samen'!J341,"-seed-package-back-cr-icelandic.jpg")),
IF($C$1="Italienisch - IT",HYPERLINK(CONCATENATE("https://www.saflax.de/0-WVK-Retail/Bilder-Pictures/SAFLAX-",'Basis-Tabelle-Samen'!C341,"-",'Basis-Tabelle-Samen'!J341,"-seed-package-back-cr-italian.jpg")),
IF($C$1="Japanisch - JP",HYPERLINK(CONCATENATE("https://www.saflax.de/0-WVK-Retail/Bilder-Pictures/SAFLAX-",'Basis-Tabelle-Samen'!C341,"-",'Basis-Tabelle-Samen'!J341,"-seed-package-back-cr-japanese.jpg")),
IF($C$1="Kroatisch - HR",HYPERLINK(CONCATENATE("https://www.saflax.de/0-WVK-Retail/Bilder-Pictures/SAFLAX-",'Basis-Tabelle-Samen'!C341,"-",'Basis-Tabelle-Samen'!J341,"-seed-package-back-cr-croatian.jpg")),
IF($C$1="Lettisch - LV",HYPERLINK(CONCATENATE("https://www.saflax.de/0-WVK-Retail/Bilder-Pictures/SAFLAX-",'Basis-Tabelle-Samen'!C341,"-",'Basis-Tabelle-Samen'!J341,"-seed-package-back-cr-latvian.jpg")),
IF($C$1="Litauisch - LT",HYPERLINK(CONCATENATE("https://www.saflax.de/0-WVK-Retail/Bilder-Pictures/SAFLAX-",'Basis-Tabelle-Samen'!C341,"-",'Basis-Tabelle-Samen'!J341,"-seed-package-back-cr-lithuanian.jpg")),
IF($C$1="Maltesisch - MT",HYPERLINK(CONCATENATE("https://www.saflax.de/0-WVK-Retail/Bilder-Pictures/SAFLAX-",'Basis-Tabelle-Samen'!C341,"-",'Basis-Tabelle-Samen'!J341,"-seed-package-back-cr-maltese.jpg")),
IF($C$1="Niederländisch - NL",HYPERLINK(CONCATENATE("https://www.saflax.de/0-WVK-Retail/Bilder-Pictures/SAFLAX-",'Basis-Tabelle-Samen'!C341,"-",'Basis-Tabelle-Samen'!J341,"-seed-package-back-cr-dutch.jpg")),
IF($C$1="Norwegisch - NO",HYPERLINK(CONCATENATE("https://www.saflax.de/0-WVK-Retail/Bilder-Pictures/SAFLAX-",'Basis-Tabelle-Samen'!C341,"-",'Basis-Tabelle-Samen'!J341,"-seed-package-back-cr-nowegian.jpg")),
IF($C$1="Polnisch - PL",HYPERLINK(CONCATENATE("https://www.saflax.de/0-WVK-Retail/Bilder-Pictures/SAFLAX-",'Basis-Tabelle-Samen'!C341,"-",'Basis-Tabelle-Samen'!J341,"-seed-package-back-cr-polish.jpg")),
IF($C$1="Portugiesisch - PT",HYPERLINK(CONCATENATE("https://www.saflax.de/0-WVK-Retail/Bilder-Pictures/SAFLAX-",'Basis-Tabelle-Samen'!C341,"-",'Basis-Tabelle-Samen'!J341,"-seed-package-back-cr-portuguese.jpg")),
IF($C$1="Rumänisch - RO",HYPERLINK(CONCATENATE("https://www.saflax.de/0-WVK-Retail/Bilder-Pictures/SAFLAX-",'Basis-Tabelle-Samen'!C341,"-",'Basis-Tabelle-Samen'!J341,"-seed-package-back-cr-romanian.jpg")),
IF($C$1="Schwedisch - SE",HYPERLINK(CONCATENATE("https://www.saflax.de/0-WVK-Retail/Bilder-Pictures/SAFLAX-",'Basis-Tabelle-Samen'!C341,"-",'Basis-Tabelle-Samen'!J341,"-seed-package-back-cr-swedish.jpg")),
IF($C$1="Slowakisch - SK",HYPERLINK(CONCATENATE("https://www.saflax.de/0-WVK-Retail/Bilder-Pictures/SAFLAX-",'Basis-Tabelle-Samen'!C341,"-",'Basis-Tabelle-Samen'!J341,"-seed-package-back-cr-slovak.jpg")),
IF($C$1="Slowenisch - SI",HYPERLINK(CONCATENATE("https://www.saflax.de/0-WVK-Retail/Bilder-Pictures/SAFLAX-",'Basis-Tabelle-Samen'!C341,"-",'Basis-Tabelle-Samen'!J341,"-seed-package-back-cr-slovenian.jpg")),
IF($C$1="Spanisch - ES",HYPERLINK(CONCATENATE("https://www.saflax.de/0-WVK-Retail/Bilder-Pictures/SAFLAX-",'Basis-Tabelle-Samen'!C341,"-",'Basis-Tabelle-Samen'!J341,"-seed-package-back-cr-spanish.jpg")),
IF($C$1="Tschechisch - CZ",HYPERLINK(CONCATENATE("https://www.saflax.de/0-WVK-Retail/Bilder-Pictures/SAFLAX-",'Basis-Tabelle-Samen'!C341,"-",'Basis-Tabelle-Samen'!J341,"-seed-package-back-cr-czech.jpg")),
IF($C$1="Türkisch - TR",HYPERLINK(CONCATENATE("https://www.saflax.de/0-WVK-Retail/Bilder-Pictures/SAFLAX-",'Basis-Tabelle-Samen'!C341,"-",'Basis-Tabelle-Samen'!J341,"-seed-package-back-cr-turkish.jpg")),
IF($C$1="Ungarisch - HU",HYPERLINK(CONCATENATE("https://www.saflax.de/0-WVK-Retail/Bilder-Pictures/SAFLAX-",'Basis-Tabelle-Samen'!C341,"-",'Basis-Tabelle-Samen'!J341,"-seed-package-back-cr-hungarian.jpg")),
" ACHTUNG")))))))))))))))))))))))))))))</f>
        <v>https://www.saflax.de/0-WVK-Retail/Bilder-Pictures/SAFLAX-17515-acmella-oleracea-seed-package-back-cr-english.jpg</v>
      </c>
      <c r="AM340" s="330" t="str">
        <f>IF(H340&lt;1,"",
IF($C$1="Bulgarisch - BG",HYPERLINK(CONCATENATE("https://www.saflax.de/0-WVK-Retail/Bilder-Pictures/SAFLAX-",'Basis-Tabelle-Samen'!K341,"-",'Basis-Tabelle-Samen'!J341,"-garden-to-go-mini-bulgarian.jpg")),
IF($C$1="Dänisch - DK",HYPERLINK(CONCATENATE("https://www.saflax.de/0-WVK-Retail/Bilder-Pictures/SAFLAX-",'Basis-Tabelle-Samen'!K341,"-",'Basis-Tabelle-Samen'!J341,"-garden-to-go-mini-danish.jpg")),
IF($C$1="Deutsch - DE",HYPERLINK(CONCATENATE("https://www.saflax.de/0-WVK-Retail/Bilder-Pictures/SAFLAX-",'Basis-Tabelle-Samen'!K341,"-",'Basis-Tabelle-Samen'!J341,"-garden-to-go-mini-german.jpg")),
IF($C$1="Englisch - UK",HYPERLINK(CONCATENATE("https://www.saflax.de/0-WVK-Retail/Bilder-Pictures/SAFLAX-",'Basis-Tabelle-Samen'!K341,"-",'Basis-Tabelle-Samen'!J341,"-garden-to-go-mini-english.jpg")),
IF($C$1="Estnisch - EE",HYPERLINK(CONCATENATE("https://www.saflax.de/0-WVK-Retail/Bilder-Pictures/SAFLAX-",'Basis-Tabelle-Samen'!K341,"-",'Basis-Tabelle-Samen'!J341,"-garden-to-go-mini-estonian.jpg")),
IF($C$1="Finnisch - FI",HYPERLINK(CONCATENATE("https://www.saflax.de/0-WVK-Retail/Bilder-Pictures/SAFLAX-",'Basis-Tabelle-Samen'!K341,"-",'Basis-Tabelle-Samen'!J341,"-garden-to-go-mini-finnish.jpg")),
IF($C$1="Französisch - FR",HYPERLINK(CONCATENATE("https://www.saflax.de/0-WVK-Retail/Bilder-Pictures/SAFLAX-",'Basis-Tabelle-Samen'!K341,"-",'Basis-Tabelle-Samen'!J341,"-garden-to-go-mini-french.jpg")),
IF($C$1="Griechisch - GR",HYPERLINK(CONCATENATE("https://www.saflax.de/0-WVK-Retail/Bilder-Pictures/SAFLAX-",'Basis-Tabelle-Samen'!K341,"-",'Basis-Tabelle-Samen'!J341,"-garden-to-go-mini-greek.jpg")),
IF($C$1="Irisch - IE",HYPERLINK(CONCATENATE("https://www.saflax.de/0-WVK-Retail/Bilder-Pictures/SAFLAX-",'Basis-Tabelle-Samen'!K341,"-",'Basis-Tabelle-Samen'!J341,"-garden-to-go-mini-irish.jpg")),
IF($C$1="Isländisch - IS",HYPERLINK(CONCATENATE("https://www.saflax.de/0-WVK-Retail/Bilder-Pictures/SAFLAX-",'Basis-Tabelle-Samen'!K341,"-",'Basis-Tabelle-Samen'!J341,"-garden-to-go-mini-icelandic.jpg")),
IF($C$1="Italienisch - IT",HYPERLINK(CONCATENATE("https://www.saflax.de/0-WVK-Retail/Bilder-Pictures/SAFLAX-",'Basis-Tabelle-Samen'!K341,"-",'Basis-Tabelle-Samen'!J341,"-garden-to-go-mini-italian.jpg")),
IF($C$1="Japanisch - JP",HYPERLINK(CONCATENATE("https://www.saflax.de/0-WVK-Retail/Bilder-Pictures/SAFLAX-",'Basis-Tabelle-Samen'!K341,"-",'Basis-Tabelle-Samen'!J341,"-garden-to-go-mini-japanese.jpg")),
IF($C$1="Kroatisch - HR",HYPERLINK(CONCATENATE("https://www.saflax.de/0-WVK-Retail/Bilder-Pictures/SAFLAX-",'Basis-Tabelle-Samen'!K341,"-",'Basis-Tabelle-Samen'!J341,"-garden-to-go-mini-croatian.jpg")),
IF($C$1="Lettisch - LV",HYPERLINK(CONCATENATE("https://www.saflax.de/0-WVK-Retail/Bilder-Pictures/SAFLAX-",'Basis-Tabelle-Samen'!K341,"-",'Basis-Tabelle-Samen'!J341,"-garden-to-go-mini-latvian.jpg")),
IF($C$1="Litauisch - LT",HYPERLINK(CONCATENATE("https://www.saflax.de/0-WVK-Retail/Bilder-Pictures/SAFLAX-",'Basis-Tabelle-Samen'!K341,"-",'Basis-Tabelle-Samen'!J341,"-garden-to-go-mini-lithuanian.jpg")),
IF($C$1="Maltesisch - MT",HYPERLINK(CONCATENATE("https://www.saflax.de/0-WVK-Retail/Bilder-Pictures/SAFLAX-",'Basis-Tabelle-Samen'!K341,"-",'Basis-Tabelle-Samen'!J341,"-garden-to-go-mini-maltese.jpg")),
IF($C$1="Niederländisch - NL",HYPERLINK(CONCATENATE("https://www.saflax.de/0-WVK-Retail/Bilder-Pictures/SAFLAX-",'Basis-Tabelle-Samen'!K341,"-",'Basis-Tabelle-Samen'!J341,"-garden-to-go-mini-dutch.jpg")),
IF($C$1="Norwegisch - NO",HYPERLINK(CONCATENATE("https://www.saflax.de/0-WVK-Retail/Bilder-Pictures/SAFLAX-",'Basis-Tabelle-Samen'!K341,"-",'Basis-Tabelle-Samen'!J341,"-garden-to-go-mini-nowegian.jpg")),
IF($C$1="Polnisch - PL",HYPERLINK(CONCATENATE("https://www.saflax.de/0-WVK-Retail/Bilder-Pictures/SAFLAX-",'Basis-Tabelle-Samen'!K341,"-",'Basis-Tabelle-Samen'!J341,"-garden-to-go-mini-polish.jpg")),
IF($C$1="Portugiesisch - PT",HYPERLINK(CONCATENATE("https://www.saflax.de/0-WVK-Retail/Bilder-Pictures/SAFLAX-",'Basis-Tabelle-Samen'!K341,"-",'Basis-Tabelle-Samen'!J341,"-garden-to-go-mini-portuguese.jpg")),
IF($C$1="Rumänisch - RO",HYPERLINK(CONCATENATE("https://www.saflax.de/0-WVK-Retail/Bilder-Pictures/SAFLAX-",'Basis-Tabelle-Samen'!K341,"-",'Basis-Tabelle-Samen'!J341,"-garden-to-go-mini-romanian.jpg")),
IF($C$1="Schwedisch - SE",HYPERLINK(CONCATENATE("https://www.saflax.de/0-WVK-Retail/Bilder-Pictures/SAFLAX-",'Basis-Tabelle-Samen'!K341,"-",'Basis-Tabelle-Samen'!J341,"-garden-to-go-mini-swedish.jpg")),
IF($C$1="Slowakisch - SK",HYPERLINK(CONCATENATE("https://www.saflax.de/0-WVK-Retail/Bilder-Pictures/SAFLAX-",'Basis-Tabelle-Samen'!K341,"-",'Basis-Tabelle-Samen'!J341,"-garden-to-go-mini-slovak.jpg")),
IF($C$1="Slowenisch - SI",HYPERLINK(CONCATENATE("https://www.saflax.de/0-WVK-Retail/Bilder-Pictures/SAFLAX-",'Basis-Tabelle-Samen'!K341,"-",'Basis-Tabelle-Samen'!J341,"-garden-to-go-mini-slovenian.jpg")),
IF($C$1="Spanisch - ES",HYPERLINK(CONCATENATE("https://www.saflax.de/0-WVK-Retail/Bilder-Pictures/SAFLAX-",'Basis-Tabelle-Samen'!K341,"-",'Basis-Tabelle-Samen'!J341,"-garden-to-go-mini-spanish.jpg")),
IF($C$1="Tschechisch - CZ",HYPERLINK(CONCATENATE("https://www.saflax.de/0-WVK-Retail/Bilder-Pictures/SAFLAX-",'Basis-Tabelle-Samen'!K341,"-",'Basis-Tabelle-Samen'!J341,"-garden-to-go-mini-czech.jpg")),
IF($C$1="Türkisch - TR",HYPERLINK(CONCATENATE("https://www.saflax.de/0-WVK-Retail/Bilder-Pictures/SAFLAX-",'Basis-Tabelle-Samen'!K341,"-",'Basis-Tabelle-Samen'!J341,"-garden-to-go-mini-turkish.jpg")),
IF($C$1="Ungarisch - HU",HYPERLINK(CONCATENATE("https://www.saflax.de/0-WVK-Retail/Bilder-Pictures/SAFLAX-",'Basis-Tabelle-Samen'!K341,"-",'Basis-Tabelle-Samen'!J341,"-garden-to-go-mini-hungarian.jpg")),
" ACHTUNG")))))))))))))))))))))))))))))</f>
        <v>https://www.saflax.de/0-WVK-Retail/Bilder-Pictures/SAFLAX-77515-acmella-oleracea-garden-to-go-mini-english.jpg</v>
      </c>
      <c r="AN340" s="330" t="str">
        <f>IF(I340&lt;1,"",
IF($C$1="Bulgarisch - BG",HYPERLINK(CONCATENATE("https://www.saflax.de/0-WVK-Retail/Bilder-Pictures/SAFLAX-",'Basis-Tabelle-Samen'!N341,"-",'Basis-Tabelle-Samen'!J341,"-garden-to-go-lite-bulgarian.jpg")),
IF($C$1="Dänisch - DK",HYPERLINK(CONCATENATE("https://www.saflax.de/0-WVK-Retail/Bilder-Pictures/SAFLAX-",'Basis-Tabelle-Samen'!N341,"-",'Basis-Tabelle-Samen'!J341,"-garden-to-go-lite-danish.jpg")),
IF($C$1="Deutsch - DE",HYPERLINK(CONCATENATE("https://www.saflax.de/0-WVK-Retail/Bilder-Pictures/SAFLAX-",'Basis-Tabelle-Samen'!N341,"-",'Basis-Tabelle-Samen'!J341,"-garden-to-go-lite-german.jpg")),
IF($C$1="Englisch - UK",HYPERLINK(CONCATENATE("https://www.saflax.de/0-WVK-Retail/Bilder-Pictures/SAFLAX-",'Basis-Tabelle-Samen'!N341,"-",'Basis-Tabelle-Samen'!J341,"-garden-to-go-lite-english.jpg")),
IF($C$1="Estnisch - EE",HYPERLINK(CONCATENATE("https://www.saflax.de/0-WVK-Retail/Bilder-Pictures/SAFLAX-",'Basis-Tabelle-Samen'!N341,"-",'Basis-Tabelle-Samen'!J341,"-garden-to-go-lite-estonian.jpg")),
IF($C$1="Finnisch - FI",HYPERLINK(CONCATENATE("https://www.saflax.de/0-WVK-Retail/Bilder-Pictures/SAFLAX-",'Basis-Tabelle-Samen'!N341,"-",'Basis-Tabelle-Samen'!J341,"-garden-to-go-lite-finnish.jpg")),
IF($C$1="Französisch - FR",HYPERLINK(CONCATENATE("https://www.saflax.de/0-WVK-Retail/Bilder-Pictures/SAFLAX-",'Basis-Tabelle-Samen'!N341,"-",'Basis-Tabelle-Samen'!J341,"-garden-to-go-lite-french.jpg")),
IF($C$1="Griechisch - GR",HYPERLINK(CONCATENATE("https://www.saflax.de/0-WVK-Retail/Bilder-Pictures/SAFLAX-",'Basis-Tabelle-Samen'!N341,"-",'Basis-Tabelle-Samen'!J341,"-garden-to-go-lite-greek.jpg")),
IF($C$1="Irisch - IE",HYPERLINK(CONCATENATE("https://www.saflax.de/0-WVK-Retail/Bilder-Pictures/SAFLAX-",'Basis-Tabelle-Samen'!N341,"-",'Basis-Tabelle-Samen'!J341,"-garden-to-go-lite-irish.jpg")),
IF($C$1="Isländisch - IS",HYPERLINK(CONCATENATE("https://www.saflax.de/0-WVK-Retail/Bilder-Pictures/SAFLAX-",'Basis-Tabelle-Samen'!N341,"-",'Basis-Tabelle-Samen'!J341,"-garden-to-go-lite-icelandic.jpg")),
IF($C$1="Italienisch - IT",HYPERLINK(CONCATENATE("https://www.saflax.de/0-WVK-Retail/Bilder-Pictures/SAFLAX-",'Basis-Tabelle-Samen'!N341,"-",'Basis-Tabelle-Samen'!J341,"-garden-to-go-lite-italian.jpg")),
IF($C$1="Japanisch - JP",HYPERLINK(CONCATENATE("https://www.saflax.de/0-WVK-Retail/Bilder-Pictures/SAFLAX-",'Basis-Tabelle-Samen'!N341,"-",'Basis-Tabelle-Samen'!J341,"-garden-to-go-lite-japanese.jpg")),
IF($C$1="Kroatisch - HR",HYPERLINK(CONCATENATE("https://www.saflax.de/0-WVK-Retail/Bilder-Pictures/SAFLAX-",'Basis-Tabelle-Samen'!N341,"-",'Basis-Tabelle-Samen'!J341,"-garden-to-go-lite-croatian.jpg")),
IF($C$1="Lettisch - LV",HYPERLINK(CONCATENATE("https://www.saflax.de/0-WVK-Retail/Bilder-Pictures/SAFLAX-",'Basis-Tabelle-Samen'!N341,"-",'Basis-Tabelle-Samen'!J341,"-garden-to-go-lite-latvian.jpg")),
IF($C$1="Litauisch - LT",HYPERLINK(CONCATENATE("https://www.saflax.de/0-WVK-Retail/Bilder-Pictures/SAFLAX-",'Basis-Tabelle-Samen'!N341,"-",'Basis-Tabelle-Samen'!J341,"-garden-to-go-lite-lithuanian.jpg")),
IF($C$1="Maltesisch - MT",HYPERLINK(CONCATENATE("https://www.saflax.de/0-WVK-Retail/Bilder-Pictures/SAFLAX-",'Basis-Tabelle-Samen'!N341,"-",'Basis-Tabelle-Samen'!J341,"-garden-to-go-lite-maltese.jpg")),
IF($C$1="Niederländisch - NL",HYPERLINK(CONCATENATE("https://www.saflax.de/0-WVK-Retail/Bilder-Pictures/SAFLAX-",'Basis-Tabelle-Samen'!N341,"-",'Basis-Tabelle-Samen'!J341,"-garden-to-go-lite-dutch.jpg")),
IF($C$1="Norwegisch - NO",HYPERLINK(CONCATENATE("https://www.saflax.de/0-WVK-Retail/Bilder-Pictures/SAFLAX-",'Basis-Tabelle-Samen'!N341,"-",'Basis-Tabelle-Samen'!J341,"-garden-to-go-lite-nowegian.jpg")),
IF($C$1="Polnisch - PL",HYPERLINK(CONCATENATE("https://www.saflax.de/0-WVK-Retail/Bilder-Pictures/SAFLAX-",'Basis-Tabelle-Samen'!N341,"-",'Basis-Tabelle-Samen'!J341,"-garden-to-go-lite-polish.jpg")),
IF($C$1="Portugiesisch - PT",HYPERLINK(CONCATENATE("https://www.saflax.de/0-WVK-Retail/Bilder-Pictures/SAFLAX-",'Basis-Tabelle-Samen'!N341,"-",'Basis-Tabelle-Samen'!J341,"-garden-to-go-lite-portuguese.jpg")),
IF($C$1="Rumänisch - RO",HYPERLINK(CONCATENATE("https://www.saflax.de/0-WVK-Retail/Bilder-Pictures/SAFLAX-",'Basis-Tabelle-Samen'!N341,"-",'Basis-Tabelle-Samen'!J341,"-garden-to-go-lite-romanian.jpg")),
IF($C$1="Schwedisch - SE",HYPERLINK(CONCATENATE("https://www.saflax.de/0-WVK-Retail/Bilder-Pictures/SAFLAX-",'Basis-Tabelle-Samen'!N341,"-",'Basis-Tabelle-Samen'!J341,"-garden-to-go-lite-swedish.jpg")),
IF($C$1="Slowakisch - SK",HYPERLINK(CONCATENATE("https://www.saflax.de/0-WVK-Retail/Bilder-Pictures/SAFLAX-",'Basis-Tabelle-Samen'!N341,"-",'Basis-Tabelle-Samen'!J341,"-garden-to-go-lite-slovak.jpg")),
IF($C$1="Slowenisch - SI",HYPERLINK(CONCATENATE("https://www.saflax.de/0-WVK-Retail/Bilder-Pictures/SAFLAX-",'Basis-Tabelle-Samen'!N341,"-",'Basis-Tabelle-Samen'!J341,"-garden-to-go-lite-slovenian.jpg")),
IF($C$1="Spanisch - ES",HYPERLINK(CONCATENATE("https://www.saflax.de/0-WVK-Retail/Bilder-Pictures/SAFLAX-",'Basis-Tabelle-Samen'!N341,"-",'Basis-Tabelle-Samen'!J341,"-garden-to-go-lite-spanish.jpg")),
IF($C$1="Tschechisch - CZ",HYPERLINK(CONCATENATE("https://www.saflax.de/0-WVK-Retail/Bilder-Pictures/SAFLAX-",'Basis-Tabelle-Samen'!N341,"-",'Basis-Tabelle-Samen'!J341,"-garden-to-go-lite-czech.jpg")),
IF($C$1="Türkisch - TR",HYPERLINK(CONCATENATE("https://www.saflax.de/0-WVK-Retail/Bilder-Pictures/SAFLAX-",'Basis-Tabelle-Samen'!N341,"-",'Basis-Tabelle-Samen'!J341,"-garden-to-go-lite-turkish.jpg")),
IF($C$1="Ungarisch - HU",HYPERLINK(CONCATENATE("https://www.saflax.de/0-WVK-Retail/Bilder-Pictures/SAFLAX-",'Basis-Tabelle-Samen'!N341,"-",'Basis-Tabelle-Samen'!J341,"-garden-to-go-lite-hungarian.jpg")),
" ACHTUNG")))))))))))))))))))))))))))))</f>
        <v>https://www.saflax.de/0-WVK-Retail/Bilder-Pictures/SAFLAX-87515-acmella-oleracea-garden-to-go-lite-english.jpg</v>
      </c>
      <c r="AO340" s="330" t="str">
        <f>IF(J340&lt;1,"",
IF($C$1="Bulgarisch - BG",HYPERLINK(CONCATENATE("https://www.saflax.de/0-WVK-Retail/Bilder-Pictures/SAFLAX-",'Basis-Tabelle-Samen'!Q341,"-",'Basis-Tabelle-Samen'!J341,"-garden-to-go-bulgarian.jpg")),
IF($C$1="Dänisch - DK",HYPERLINK(CONCATENATE("https://www.saflax.de/0-WVK-Retail/Bilder-Pictures/SAFLAX-",'Basis-Tabelle-Samen'!Q341,"-",'Basis-Tabelle-Samen'!J341,"-garden-to-go-danish.jpg")),
IF($C$1="Deutsch - DE",HYPERLINK(CONCATENATE("https://www.saflax.de/0-WVK-Retail/Bilder-Pictures/SAFLAX-",'Basis-Tabelle-Samen'!Q341,"-",'Basis-Tabelle-Samen'!J341,"-garden-to-go-german.jpg")),
IF($C$1="Englisch - UK",HYPERLINK(CONCATENATE("https://www.saflax.de/0-WVK-Retail/Bilder-Pictures/SAFLAX-",'Basis-Tabelle-Samen'!Q341,"-",'Basis-Tabelle-Samen'!J341,"-garden-to-go-english.jpg")),
IF($C$1="Estnisch - EE",HYPERLINK(CONCATENATE("https://www.saflax.de/0-WVK-Retail/Bilder-Pictures/SAFLAX-",'Basis-Tabelle-Samen'!Q341,"-",'Basis-Tabelle-Samen'!J341,"-garden-to-go-estonian.jpg")),
IF($C$1="Finnisch - FI",HYPERLINK(CONCATENATE("https://www.saflax.de/0-WVK-Retail/Bilder-Pictures/SAFLAX-",'Basis-Tabelle-Samen'!Q341,"-",'Basis-Tabelle-Samen'!J341,"-garden-to-go-finnish.jpg")),
IF($C$1="Französisch - FR",HYPERLINK(CONCATENATE("https://www.saflax.de/0-WVK-Retail/Bilder-Pictures/SAFLAX-",'Basis-Tabelle-Samen'!Q341,"-",'Basis-Tabelle-Samen'!J341,"-garden-to-go-french.jpg")),
IF($C$1="Griechisch - GR",HYPERLINK(CONCATENATE("https://www.saflax.de/0-WVK-Retail/Bilder-Pictures/SAFLAX-",'Basis-Tabelle-Samen'!Q341,"-",'Basis-Tabelle-Samen'!J341,"-garden-to-go-greek.jpg")),
IF($C$1="Irisch - IE",HYPERLINK(CONCATENATE("https://www.saflax.de/0-WVK-Retail/Bilder-Pictures/SAFLAX-",'Basis-Tabelle-Samen'!Q341,"-",'Basis-Tabelle-Samen'!J341,"-garden-to-go-irish.jpg")),
IF($C$1="Isländisch - IS",HYPERLINK(CONCATENATE("https://www.saflax.de/0-WVK-Retail/Bilder-Pictures/SAFLAX-",'Basis-Tabelle-Samen'!Q341,"-",'Basis-Tabelle-Samen'!J341,"-garden-to-go-icelandic.jpg")),
IF($C$1="Italienisch - IT",HYPERLINK(CONCATENATE("https://www.saflax.de/0-WVK-Retail/Bilder-Pictures/SAFLAX-",'Basis-Tabelle-Samen'!Q341,"-",'Basis-Tabelle-Samen'!J341,"-garden-to-go-italian.jpg")),
IF($C$1="Japanisch - JP",HYPERLINK(CONCATENATE("https://www.saflax.de/0-WVK-Retail/Bilder-Pictures/SAFLAX-",'Basis-Tabelle-Samen'!Q341,"-",'Basis-Tabelle-Samen'!J341,"-garden-to-go-japanese.jpg")),
IF($C$1="Kroatisch - HR",HYPERLINK(CONCATENATE("https://www.saflax.de/0-WVK-Retail/Bilder-Pictures/SAFLAX-",'Basis-Tabelle-Samen'!Q341,"-",'Basis-Tabelle-Samen'!J341,"-garden-to-go-croatian.jpg")),
IF($C$1="Lettisch - LV",HYPERLINK(CONCATENATE("https://www.saflax.de/0-WVK-Retail/Bilder-Pictures/SAFLAX-",'Basis-Tabelle-Samen'!Q341,"-",'Basis-Tabelle-Samen'!J341,"-garden-to-go-latvian.jpg")),
IF($C$1="Litauisch - LT",HYPERLINK(CONCATENATE("https://www.saflax.de/0-WVK-Retail/Bilder-Pictures/SAFLAX-",'Basis-Tabelle-Samen'!Q341,"-",'Basis-Tabelle-Samen'!J341,"-garden-to-go-lithuanian.jpg")),
IF($C$1="Maltesisch - MT",HYPERLINK(CONCATENATE("https://www.saflax.de/0-WVK-Retail/Bilder-Pictures/SAFLAX-",'Basis-Tabelle-Samen'!Q341,"-",'Basis-Tabelle-Samen'!J341,"-garden-to-go-maltese.jpg")),
IF($C$1="Niederländisch - NL",HYPERLINK(CONCATENATE("https://www.saflax.de/0-WVK-Retail/Bilder-Pictures/SAFLAX-",'Basis-Tabelle-Samen'!Q341,"-",'Basis-Tabelle-Samen'!J341,"-garden-to-go-dutch.jpg")),
IF($C$1="Norwegisch - NO",HYPERLINK(CONCATENATE("https://www.saflax.de/0-WVK-Retail/Bilder-Pictures/SAFLAX-",'Basis-Tabelle-Samen'!Q341,"-",'Basis-Tabelle-Samen'!J341,"-garden-to-go-nowegian.jpg")),
IF($C$1="Polnisch - PL",HYPERLINK(CONCATENATE("https://www.saflax.de/0-WVK-Retail/Bilder-Pictures/SAFLAX-",'Basis-Tabelle-Samen'!Q341,"-",'Basis-Tabelle-Samen'!J341,"-garden-to-go-polish.jpg")),
IF($C$1="Portugiesisch - PT",HYPERLINK(CONCATENATE("https://www.saflax.de/0-WVK-Retail/Bilder-Pictures/SAFLAX-",'Basis-Tabelle-Samen'!Q341,"-",'Basis-Tabelle-Samen'!J341,"-garden-to-go-portuguese.jpg")),
IF($C$1="Rumänisch - RO",HYPERLINK(CONCATENATE("https://www.saflax.de/0-WVK-Retail/Bilder-Pictures/SAFLAX-",'Basis-Tabelle-Samen'!Q341,"-",'Basis-Tabelle-Samen'!J341,"-garden-to-go-romanian.jpg")),
IF($C$1="Schwedisch - SE",HYPERLINK(CONCATENATE("https://www.saflax.de/0-WVK-Retail/Bilder-Pictures/SAFLAX-",'Basis-Tabelle-Samen'!Q341,"-",'Basis-Tabelle-Samen'!J341,"-garden-to-go-swedish.jpg")),
IF($C$1="Slowakisch - SK",HYPERLINK(CONCATENATE("https://www.saflax.de/0-WVK-Retail/Bilder-Pictures/SAFLAX-",'Basis-Tabelle-Samen'!Q341,"-",'Basis-Tabelle-Samen'!J341,"-garden-to-go-slovak.jpg")),
IF($C$1="Slowenisch - SI",HYPERLINK(CONCATENATE("https://www.saflax.de/0-WVK-Retail/Bilder-Pictures/SAFLAX-",'Basis-Tabelle-Samen'!Q341,"-",'Basis-Tabelle-Samen'!J341,"-garden-to-go-slovenian.jpg")),
IF($C$1="Spanisch - ES",HYPERLINK(CONCATENATE("https://www.saflax.de/0-WVK-Retail/Bilder-Pictures/SAFLAX-",'Basis-Tabelle-Samen'!Q341,"-",'Basis-Tabelle-Samen'!J341,"-garden-to-go-spanish.jpg")),
IF($C$1="Tschechisch - CZ",HYPERLINK(CONCATENATE("https://www.saflax.de/0-WVK-Retail/Bilder-Pictures/SAFLAX-",'Basis-Tabelle-Samen'!Q341,"-",'Basis-Tabelle-Samen'!J341,"-garden-to-go-czech.jpg")),
IF($C$1="Türkisch - TR",HYPERLINK(CONCATENATE("https://www.saflax.de/0-WVK-Retail/Bilder-Pictures/SAFLAX-",'Basis-Tabelle-Samen'!Q341,"-",'Basis-Tabelle-Samen'!J341,"-garden-to-go-turkish.jpg")),
IF($C$1="Ungarisch - HU",HYPERLINK(CONCATENATE("https://www.saflax.de/0-WVK-Retail/Bilder-Pictures/SAFLAX-",'Basis-Tabelle-Samen'!Q341,"-",'Basis-Tabelle-Samen'!J341,"-garden-to-go-hungarian.jpg")),
" ACHTUNG")))))))))))))))))))))))))))))</f>
        <v>https://www.saflax.de/0-WVK-Retail/Bilder-Pictures/SAFLAX-57515-acmella-oleracea-garden-to-go-english.jpg</v>
      </c>
      <c r="AP340" s="330" t="str">
        <f>IF(K340&lt;1,"",
IF($C$1="Bulgarisch - BG",HYPERLINK(CONCATENATE("https://www.saflax.de/0-WVK-Retail/Bilder-Pictures/SAFLAX-",'Basis-Tabelle-Samen'!T341,"-",'Basis-Tabelle-Samen'!J341,"-cultivation-set-bulgarian.jpg")),
IF($C$1="Dänisch - DK",HYPERLINK(CONCATENATE("https://www.saflax.de/0-WVK-Retail/Bilder-Pictures/SAFLAX-",'Basis-Tabelle-Samen'!T341,"-",'Basis-Tabelle-Samen'!J341,"-cultivation-set-danish.jpg")),
IF($C$1="Deutsch - DE",HYPERLINK(CONCATENATE("https://www.saflax.de/0-WVK-Retail/Bilder-Pictures/SAFLAX-",'Basis-Tabelle-Samen'!T341,"-",'Basis-Tabelle-Samen'!J341,"-cultivation-set-german.jpg")),
IF($C$1="Englisch - UK",HYPERLINK(CONCATENATE("https://www.saflax.de/0-WVK-Retail/Bilder-Pictures/SAFLAX-",'Basis-Tabelle-Samen'!T341,"-",'Basis-Tabelle-Samen'!J341,"-cultivation-set-english.jpg")),
IF($C$1="Estnisch - EE",HYPERLINK(CONCATENATE("https://www.saflax.de/0-WVK-Retail/Bilder-Pictures/SAFLAX-",'Basis-Tabelle-Samen'!T341,"-",'Basis-Tabelle-Samen'!J341,"-cultivation-set-estonian.jpg")),
IF($C$1="Finnisch - FI",HYPERLINK(CONCATENATE("https://www.saflax.de/0-WVK-Retail/Bilder-Pictures/SAFLAX-",'Basis-Tabelle-Samen'!T341,"-",'Basis-Tabelle-Samen'!J341,"-cultivation-set-finnish.jpg")),
IF($C$1="Französisch - FR",HYPERLINK(CONCATENATE("https://www.saflax.de/0-WVK-Retail/Bilder-Pictures/SAFLAX-",'Basis-Tabelle-Samen'!T341,"-",'Basis-Tabelle-Samen'!J341,"-cultivation-set-french.jpg")),
IF($C$1="Griechisch - GR",HYPERLINK(CONCATENATE("https://www.saflax.de/0-WVK-Retail/Bilder-Pictures/SAFLAX-",'Basis-Tabelle-Samen'!T341,"-",'Basis-Tabelle-Samen'!J341,"-cultivation-set-greek.jpg")),
IF($C$1="Irisch - IE",HYPERLINK(CONCATENATE("https://www.saflax.de/0-WVK-Retail/Bilder-Pictures/SAFLAX-",'Basis-Tabelle-Samen'!T341,"-",'Basis-Tabelle-Samen'!J341,"-cultivation-set-irish.jpg")),
IF($C$1="Isländisch - IS",HYPERLINK(CONCATENATE("https://www.saflax.de/0-WVK-Retail/Bilder-Pictures/SAFLAX-",'Basis-Tabelle-Samen'!T341,"-",'Basis-Tabelle-Samen'!J341,"-cultivation-set-icelandic.jpg")),
IF($C$1="Italienisch - IT",HYPERLINK(CONCATENATE("https://www.saflax.de/0-WVK-Retail/Bilder-Pictures/SAFLAX-",'Basis-Tabelle-Samen'!T341,"-",'Basis-Tabelle-Samen'!J341,"-cultivation-set-italian.jpg")),
IF($C$1="Japanisch - JP",HYPERLINK(CONCATENATE("https://www.saflax.de/0-WVK-Retail/Bilder-Pictures/SAFLAX-",'Basis-Tabelle-Samen'!T341,"-",'Basis-Tabelle-Samen'!J341,"-cultivation-set-japanese.jpg")),
IF($C$1="Kroatisch - HR",HYPERLINK(CONCATENATE("https://www.saflax.de/0-WVK-Retail/Bilder-Pictures/SAFLAX-",'Basis-Tabelle-Samen'!T341,"-",'Basis-Tabelle-Samen'!J341,"-cultivation-set-croatian.jpg")),
IF($C$1="Lettisch - LV",HYPERLINK(CONCATENATE("https://www.saflax.de/0-WVK-Retail/Bilder-Pictures/SAFLAX-",'Basis-Tabelle-Samen'!T341,"-",'Basis-Tabelle-Samen'!J341,"-cultivation-set-latvian.jpg")),
IF($C$1="Litauisch - LT",HYPERLINK(CONCATENATE("https://www.saflax.de/0-WVK-Retail/Bilder-Pictures/SAFLAX-",'Basis-Tabelle-Samen'!T341,"-",'Basis-Tabelle-Samen'!J341,"-cultivation-set-lithuanian.jpg")),
IF($C$1="Maltesisch - MT",HYPERLINK(CONCATENATE("https://www.saflax.de/0-WVK-Retail/Bilder-Pictures/SAFLAX-",'Basis-Tabelle-Samen'!T341,"-",'Basis-Tabelle-Samen'!J341,"-cultivation-set-maltese.jpg")),
IF($C$1="Niederländisch - NL",HYPERLINK(CONCATENATE("https://www.saflax.de/0-WVK-Retail/Bilder-Pictures/SAFLAX-",'Basis-Tabelle-Samen'!T341,"-",'Basis-Tabelle-Samen'!J341,"-cultivation-set-dutch.jpg")),
IF($C$1="Norwegisch - NO",HYPERLINK(CONCATENATE("https://www.saflax.de/0-WVK-Retail/Bilder-Pictures/SAFLAX-",'Basis-Tabelle-Samen'!T341,"-",'Basis-Tabelle-Samen'!J341,"-cultivation-set-nowegian.jpg")),
IF($C$1="Polnisch - PL",HYPERLINK(CONCATENATE("https://www.saflax.de/0-WVK-Retail/Bilder-Pictures/SAFLAX-",'Basis-Tabelle-Samen'!T341,"-",'Basis-Tabelle-Samen'!J341,"-cultivation-set-polish.jpg")),
IF($C$1="Portugiesisch - PT",HYPERLINK(CONCATENATE("https://www.saflax.de/0-WVK-Retail/Bilder-Pictures/SAFLAX-",'Basis-Tabelle-Samen'!T341,"-",'Basis-Tabelle-Samen'!J341,"-cultivation-set-portuguese.jpg")),
IF($C$1="Rumänisch - RO",HYPERLINK(CONCATENATE("https://www.saflax.de/0-WVK-Retail/Bilder-Pictures/SAFLAX-",'Basis-Tabelle-Samen'!T341,"-",'Basis-Tabelle-Samen'!J341,"-cultivation-set-romanian.jpg")),
IF($C$1="Schwedisch - SE",HYPERLINK(CONCATENATE("https://www.saflax.de/0-WVK-Retail/Bilder-Pictures/SAFLAX-",'Basis-Tabelle-Samen'!T341,"-",'Basis-Tabelle-Samen'!J341,"-cultivation-set-swedish.jpg")),
IF($C$1="Slowakisch - SK",HYPERLINK(CONCATENATE("https://www.saflax.de/0-WVK-Retail/Bilder-Pictures/SAFLAX-",'Basis-Tabelle-Samen'!T341,"-",'Basis-Tabelle-Samen'!J341,"-cultivation-set-slovak.jpg")),
IF($C$1="Slowenisch - SI",HYPERLINK(CONCATENATE("https://www.saflax.de/0-WVK-Retail/Bilder-Pictures/SAFLAX-",'Basis-Tabelle-Samen'!T341,"-",'Basis-Tabelle-Samen'!J341,"-cultivation-set-slovenian.jpg")),
IF($C$1="Spanisch - ES",HYPERLINK(CONCATENATE("https://www.saflax.de/0-WVK-Retail/Bilder-Pictures/SAFLAX-",'Basis-Tabelle-Samen'!T341,"-",'Basis-Tabelle-Samen'!J341,"-cultivation-set-spanish.jpg")),
IF($C$1="Tschechisch - CZ",HYPERLINK(CONCATENATE("https://www.saflax.de/0-WVK-Retail/Bilder-Pictures/SAFLAX-",'Basis-Tabelle-Samen'!T341,"-",'Basis-Tabelle-Samen'!J341,"-cultivation-set-czech.jpg")),
IF($C$1="Türkisch - TR",HYPERLINK(CONCATENATE("https://www.saflax.de/0-WVK-Retail/Bilder-Pictures/SAFLAX-",'Basis-Tabelle-Samen'!T341,"-",'Basis-Tabelle-Samen'!J341,"-cultivation-set-turkish.jpg")),
IF($C$1="Ungarisch - HU",HYPERLINK(CONCATENATE("https://www.saflax.de/0-WVK-Retail/Bilder-Pictures/SAFLAX-",'Basis-Tabelle-Samen'!T341,"-",'Basis-Tabelle-Samen'!J341,"-cultivation-set-hungarian.jpg")),
" ACHTUNG")))))))))))))))))))))))))))))</f>
        <v>https://www.saflax.de/0-WVK-Retail/Bilder-Pictures/SAFLAX-37515-acmella-oleracea-cultivation-set-english.jpg</v>
      </c>
      <c r="AQ340" s="330" t="str">
        <f>IF(L340&lt;1,"",
IF($C$1="Bulgarisch - BG",HYPERLINK(CONCATENATE("https://www.saflax.de/0-WVK-Retail/Bilder-Pictures/SAFLAX-",'Basis-Tabelle-Samen'!W341,"-",'Basis-Tabelle-Samen'!J341,"-garden-in-the-bag-bulgarian.jpg")),
IF($C$1="Dänisch - DK",HYPERLINK(CONCATENATE("https://www.saflax.de/0-WVK-Retail/Bilder-Pictures/SAFLAX-",'Basis-Tabelle-Samen'!W341,"-",'Basis-Tabelle-Samen'!J341,"-garden-in-the-bag-danish.jpg")),
IF($C$1="Deutsch - DE",HYPERLINK(CONCATENATE("https://www.saflax.de/0-WVK-Retail/Bilder-Pictures/SAFLAX-",'Basis-Tabelle-Samen'!W341,"-",'Basis-Tabelle-Samen'!J341,"-garden-in-the-bag-german.jpg")),
IF($C$1="Englisch - UK",HYPERLINK(CONCATENATE("https://www.saflax.de/0-WVK-Retail/Bilder-Pictures/SAFLAX-",'Basis-Tabelle-Samen'!W341,"-",'Basis-Tabelle-Samen'!J341,"-garden-in-the-bag-english.jpg")),
IF($C$1="Estnisch - EE",HYPERLINK(CONCATENATE("https://www.saflax.de/0-WVK-Retail/Bilder-Pictures/SAFLAX-",'Basis-Tabelle-Samen'!W341,"-",'Basis-Tabelle-Samen'!J341,"-garden-in-the-bag-estonian.jpg")),
IF($C$1="Finnisch - FI",HYPERLINK(CONCATENATE("https://www.saflax.de/0-WVK-Retail/Bilder-Pictures/SAFLAX-",'Basis-Tabelle-Samen'!W341,"-",'Basis-Tabelle-Samen'!J341,"-garden-in-the-bag-finnish.jpg")),
IF($C$1="Französisch - FR",HYPERLINK(CONCATENATE("https://www.saflax.de/0-WVK-Retail/Bilder-Pictures/SAFLAX-",'Basis-Tabelle-Samen'!W341,"-",'Basis-Tabelle-Samen'!J341,"-garden-in-the-bag-french.jpg")),
IF($C$1="Griechisch - GR",HYPERLINK(CONCATENATE("https://www.saflax.de/0-WVK-Retail/Bilder-Pictures/SAFLAX-",'Basis-Tabelle-Samen'!W341,"-",'Basis-Tabelle-Samen'!J341,"-garden-in-the-bag-greek.jpg")),
IF($C$1="Irisch - IE",HYPERLINK(CONCATENATE("https://www.saflax.de/0-WVK-Retail/Bilder-Pictures/SAFLAX-",'Basis-Tabelle-Samen'!W341,"-",'Basis-Tabelle-Samen'!J341,"-garden-in-the-bag-irish.jpg")),
IF($C$1="Isländisch - IS",HYPERLINK(CONCATENATE("https://www.saflax.de/0-WVK-Retail/Bilder-Pictures/SAFLAX-",'Basis-Tabelle-Samen'!W341,"-",'Basis-Tabelle-Samen'!J341,"-garden-in-the-bag-icelandic.jpg")),
IF($C$1="Italienisch - IT",HYPERLINK(CONCATENATE("https://www.saflax.de/0-WVK-Retail/Bilder-Pictures/SAFLAX-",'Basis-Tabelle-Samen'!W341,"-",'Basis-Tabelle-Samen'!J341,"-garden-in-the-bag-italian.jpg")),
IF($C$1="Japanisch - JP",HYPERLINK(CONCATENATE("https://www.saflax.de/0-WVK-Retail/Bilder-Pictures/SAFLAX-",'Basis-Tabelle-Samen'!W341,"-",'Basis-Tabelle-Samen'!J341,"-garden-in-the-bag-japanese.jpg")),
IF($C$1="Kroatisch - HR",HYPERLINK(CONCATENATE("https://www.saflax.de/0-WVK-Retail/Bilder-Pictures/SAFLAX-",'Basis-Tabelle-Samen'!W341,"-",'Basis-Tabelle-Samen'!J341,"-garden-in-the-bag-croatian.jpg")),
IF($C$1="Lettisch - LV",HYPERLINK(CONCATENATE("https://www.saflax.de/0-WVK-Retail/Bilder-Pictures/SAFLAX-",'Basis-Tabelle-Samen'!W341,"-",'Basis-Tabelle-Samen'!J341,"-garden-in-the-bag-latvian.jpg")),
IF($C$1="Litauisch - LT",HYPERLINK(CONCATENATE("https://www.saflax.de/0-WVK-Retail/Bilder-Pictures/SAFLAX-",'Basis-Tabelle-Samen'!W341,"-",'Basis-Tabelle-Samen'!J341,"-garden-in-the-bag-lithuanian.jpg")),
IF($C$1="Maltesisch - MT",HYPERLINK(CONCATENATE("https://www.saflax.de/0-WVK-Retail/Bilder-Pictures/SAFLAX-",'Basis-Tabelle-Samen'!W341,"-",'Basis-Tabelle-Samen'!J341,"-garden-in-the-bag-maltese.jpg")),
IF($C$1="Niederländisch - NL",HYPERLINK(CONCATENATE("https://www.saflax.de/0-WVK-Retail/Bilder-Pictures/SAFLAX-",'Basis-Tabelle-Samen'!W341,"-",'Basis-Tabelle-Samen'!J341,"-garden-in-the-bag-dutch.jpg")),
IF($C$1="Norwegisch - NO",HYPERLINK(CONCATENATE("https://www.saflax.de/0-WVK-Retail/Bilder-Pictures/SAFLAX-",'Basis-Tabelle-Samen'!W341,"-",'Basis-Tabelle-Samen'!J341,"-garden-in-the-bag-nowegian.jpg")),
IF($C$1="Polnisch - PL",HYPERLINK(CONCATENATE("https://www.saflax.de/0-WVK-Retail/Bilder-Pictures/SAFLAX-",'Basis-Tabelle-Samen'!W341,"-",'Basis-Tabelle-Samen'!J341,"-garden-in-the-bag-polish.jpg")),
IF($C$1="Portugiesisch - PT",HYPERLINK(CONCATENATE("https://www.saflax.de/0-WVK-Retail/Bilder-Pictures/SAFLAX-",'Basis-Tabelle-Samen'!W341,"-",'Basis-Tabelle-Samen'!J341,"-garden-in-the-bag-portuguese.jpg")),
IF($C$1="Rumänisch - RO",HYPERLINK(CONCATENATE("https://www.saflax.de/0-WVK-Retail/Bilder-Pictures/SAFLAX-",'Basis-Tabelle-Samen'!W341,"-",'Basis-Tabelle-Samen'!J341,"-garden-in-the-bag-romanian.jpg")),
IF($C$1="Schwedisch - SE",HYPERLINK(CONCATENATE("https://www.saflax.de/0-WVK-Retail/Bilder-Pictures/SAFLAX-",'Basis-Tabelle-Samen'!W341,"-",'Basis-Tabelle-Samen'!J341,"-garden-in-the-bag-swedish.jpg")),
IF($C$1="Slowakisch - SK",HYPERLINK(CONCATENATE("https://www.saflax.de/0-WVK-Retail/Bilder-Pictures/SAFLAX-",'Basis-Tabelle-Samen'!W341,"-",'Basis-Tabelle-Samen'!J341,"-garden-in-the-bag-slovak.jpg")),
IF($C$1="Slowenisch - SI",HYPERLINK(CONCATENATE("https://www.saflax.de/0-WVK-Retail/Bilder-Pictures/SAFLAX-",'Basis-Tabelle-Samen'!W341,"-",'Basis-Tabelle-Samen'!J341,"-garden-in-the-bag-slovenian.jpg")),
IF($C$1="Spanisch - ES",HYPERLINK(CONCATENATE("https://www.saflax.de/0-WVK-Retail/Bilder-Pictures/SAFLAX-",'Basis-Tabelle-Samen'!W341,"-",'Basis-Tabelle-Samen'!J341,"-garden-in-the-bag-spanish.jpg")),
IF($C$1="Tschechisch - CZ",HYPERLINK(CONCATENATE("https://www.saflax.de/0-WVK-Retail/Bilder-Pictures/SAFLAX-",'Basis-Tabelle-Samen'!W341,"-",'Basis-Tabelle-Samen'!J341,"-garden-in-the-bag-czech.jpg")),
IF($C$1="Türkisch - TR",HYPERLINK(CONCATENATE("https://www.saflax.de/0-WVK-Retail/Bilder-Pictures/SAFLAX-",'Basis-Tabelle-Samen'!W341,"-",'Basis-Tabelle-Samen'!J341,"-garden-in-the-bag-turkish.jpg")),
IF($C$1="Ungarisch - HU",HYPERLINK(CONCATENATE("https://www.saflax.de/0-WVK-Retail/Bilder-Pictures/SAFLAX-",'Basis-Tabelle-Samen'!W341,"-",'Basis-Tabelle-Samen'!J341,"-garden-in-the-bag-hungarian.jpg")),
" ACHTUNG")))))))))))))))))))))))))))))</f>
        <v>https://www.saflax.de/0-WVK-Retail/Bilder-Pictures/SAFLAX-67515-acmella-oleracea-garden-in-the-bag-english.jpg</v>
      </c>
    </row>
    <row r="341" spans="1:43" s="27" customFormat="1" ht="17.100000000000001" customHeight="1" x14ac:dyDescent="0.2">
      <c r="A341" s="318" t="str">
        <f>IF('Basis-Tabelle-Samen'!A348="","",IF($C$1="Deutsch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41" s="319" t="str">
        <f>'Basis-Tabelle-Samen'!I348</f>
        <v>Capparis spinosa</v>
      </c>
      <c r="C341" s="316" t="str">
        <f>IF($C$1="Bulgarisch - BG",'Basis-Tabelle-Samen'!Z348,
IF($C$1="Dänisch - DK",'Basis-Tabelle-Samen'!AA348,
IF($C$1="Deutsch - DE",'Basis-Tabelle-Samen'!AB348,
IF($C$1="Englisch - UK",'Basis-Tabelle-Samen'!AC348,
IF($C$1="Estnisch - EE",'Basis-Tabelle-Samen'!AD348,
IF($C$1="Finnisch - FI",'Basis-Tabelle-Samen'!AE348,
IF($C$1="Französisch - FR",'Basis-Tabelle-Samen'!AF348,
IF($C$1="Griechisch - GR",'Basis-Tabelle-Samen'!AG348,
IF($C$1="Irisch - IE",'Basis-Tabelle-Samen'!AH348,
IF($C$1="Isländisch - IS",'Basis-Tabelle-Samen'!AI348,
IF($C$1="Italienisch - IT",'Basis-Tabelle-Samen'!AJ348,
IF($C$1="Japanisch - JP",'Basis-Tabelle-Samen'!AK348,
IF($C$1="Kroatisch - HR",'Basis-Tabelle-Samen'!AL348,
IF($C$1="Lettisch - LV",'Basis-Tabelle-Samen'!AM348,
IF($C$1="Litauisch - LT",'Basis-Tabelle-Samen'!AN348,
IF($C$1="Maltesisch - MT",'Basis-Tabelle-Samen'!AO348,
IF($C$1="Niederländisch - NL",'Basis-Tabelle-Samen'!AP348,
IF($C$1="Norwegisch - NO",'Basis-Tabelle-Samen'!AQ348,
IF($C$1="Polnisch - PL",'Basis-Tabelle-Samen'!AR348,
IF($C$1="Portugiesisch - PT",'Basis-Tabelle-Samen'!AS348,
IF($C$1="Rumänisch - RO",'Basis-Tabelle-Samen'!AT348,
IF($C$1="Schwedisch - SE",'Basis-Tabelle-Samen'!AU348,
IF($C$1="Slowakisch - SK",'Basis-Tabelle-Samen'!AV348,
IF($C$1="Slowenisch - SI",'Basis-Tabelle-Samen'!AW348,
IF($C$1="Spanisch - ES",'Basis-Tabelle-Samen'!AX348,
IF($C$1="Tschechisch - CZ",'Basis-Tabelle-Samen'!AY348,
IF($C$1="Türkisch - TR",'Basis-Tabelle-Samen'!AZ348,
IF($C$1="Ungarisch - HU",'Basis-Tabelle-Samen'!BA348,
" ACHTUNG"))))))))))))))))))))))))))))</f>
        <v>Caper Plant</v>
      </c>
      <c r="D341" s="320">
        <f>'Basis-Tabelle-Samen'!F348</f>
        <v>25</v>
      </c>
      <c r="E341" s="321" t="str">
        <f>'Basis-Tabelle-Samen'!H348</f>
        <v>7 %</v>
      </c>
      <c r="F341" s="322" t="str">
        <f>IF('Basis-Tabelle-Samen'!G348="","",'Basis-Tabelle-Samen'!G348)</f>
        <v>09</v>
      </c>
      <c r="G341" s="320">
        <f>'Basis-Tabelle-Samen'!C348</f>
        <v>17526</v>
      </c>
      <c r="H341" s="323">
        <f>'Basis-Tabelle-Samen'!D348</f>
        <v>4055473175263</v>
      </c>
      <c r="I341" s="324">
        <f>'Basis-Tabelle-Samen'!E348</f>
        <v>1.85</v>
      </c>
      <c r="J341" s="325">
        <f t="shared" si="5"/>
        <v>12</v>
      </c>
      <c r="K341" s="326">
        <f>'Basis-Tabelle-Samen'!K348</f>
        <v>77526</v>
      </c>
      <c r="L341" s="323">
        <f>'Basis-Tabelle-Samen'!L348</f>
        <v>4055473775265</v>
      </c>
      <c r="M341" s="324">
        <f>'Basis-Tabelle-Samen'!M348</f>
        <v>2.4500000000000002</v>
      </c>
      <c r="N341" s="326">
        <f>IF(K341&lt;1,"",'3'!$I$15)</f>
        <v>15</v>
      </c>
      <c r="O341" s="327">
        <f>IF(K341&lt;1,"",'3'!$J$11)</f>
        <v>90</v>
      </c>
      <c r="P341" s="326">
        <f>'Basis-Tabelle-Samen'!N348</f>
        <v>87526</v>
      </c>
      <c r="Q341" s="323">
        <f>'Basis-Tabelle-Samen'!O348</f>
        <v>4055473875262</v>
      </c>
      <c r="R341" s="328">
        <f>'Basis-Tabelle-Samen'!P348</f>
        <v>3.75</v>
      </c>
      <c r="S341" s="326">
        <f>IF(R341&lt;1,"",'3'!$M$15)</f>
        <v>18</v>
      </c>
      <c r="T341" s="327">
        <f>IF(R341&lt;1,"",'3'!$N$11)</f>
        <v>72</v>
      </c>
      <c r="U341" s="326">
        <f>'Basis-Tabelle-Samen'!Q348</f>
        <v>57526</v>
      </c>
      <c r="V341" s="323">
        <f>'Basis-Tabelle-Samen'!R348</f>
        <v>4055473575261</v>
      </c>
      <c r="W341" s="324">
        <f>'Basis-Tabelle-Samen'!S348</f>
        <v>4.95</v>
      </c>
      <c r="X341" s="326">
        <f>IF(U341&lt;1,"",'3'!$Q$15)</f>
        <v>6</v>
      </c>
      <c r="Y341" s="327">
        <f>IF(U341&lt;1,"",'3'!$R$11)</f>
        <v>24</v>
      </c>
      <c r="Z341" s="326">
        <f>'Basis-Tabelle-Samen'!T348</f>
        <v>37526</v>
      </c>
      <c r="AA341" s="323">
        <f>'Basis-Tabelle-Samen'!U348</f>
        <v>4055473375267</v>
      </c>
      <c r="AB341" s="324">
        <f>'Basis-Tabelle-Samen'!V348</f>
        <v>6.75</v>
      </c>
      <c r="AC341" s="326">
        <f>IF(Z341&lt;1,"",'3'!$U$15)</f>
        <v>6</v>
      </c>
      <c r="AD341" s="327">
        <f>IF(Z341&lt;1,"",'3'!$V$11)</f>
        <v>24</v>
      </c>
      <c r="AE341" s="326">
        <f>'Basis-Tabelle-Samen'!W348</f>
        <v>67526</v>
      </c>
      <c r="AF341" s="323">
        <f>'Basis-Tabelle-Samen'!X348</f>
        <v>4055473675268</v>
      </c>
      <c r="AG341" s="324">
        <f>'Basis-Tabelle-Samen'!Y348</f>
        <v>2.95</v>
      </c>
      <c r="AH341" s="326">
        <f>IF(AE341&lt;1,"",'3'!$Y$15)</f>
        <v>8</v>
      </c>
      <c r="AI341" s="327">
        <f>IF(AE341&lt;1,"",'3'!$Z$11)</f>
        <v>64</v>
      </c>
      <c r="AJ341" s="319"/>
      <c r="AK341" s="316" t="str">
        <f>IF(G341&lt;1,"",
IF($C$1="Bulgarisch - BG",HYPERLINK(CONCATENATE("https://www.saflax.de/0-WVK-Retail/Bilder-Pictures/SAFLAX-",'Basis-Tabelle-Samen'!C348,"-",'Basis-Tabelle-Samen'!J348,"-seed-package-front-cr-bulgarian.jpg")),
IF($C$1="Dänisch - DK",HYPERLINK(CONCATENATE("https://www.saflax.de/0-WVK-Retail/Bilder-Pictures/SAFLAX-",'Basis-Tabelle-Samen'!C348,"-",'Basis-Tabelle-Samen'!J348,"-seed-package-front-cr-danish.jpg")),
IF($C$1="Deutsch - DE",HYPERLINK(CONCATENATE("https://www.saflax.de/0-WVK-Retail/Bilder-Pictures/SAFLAX-",'Basis-Tabelle-Samen'!C348,"-",'Basis-Tabelle-Samen'!J348,"-seed-package-front-cr-german.jpg")),
IF($C$1="Englisch - UK",HYPERLINK(CONCATENATE("https://www.saflax.de/0-WVK-Retail/Bilder-Pictures/SAFLAX-",'Basis-Tabelle-Samen'!C348,"-",'Basis-Tabelle-Samen'!J348,"-seed-package-front-cr-english.jpg")),
IF($C$1="Estnisch - EE",HYPERLINK(CONCATENATE("https://www.saflax.de/0-WVK-Retail/Bilder-Pictures/SAFLAX-",'Basis-Tabelle-Samen'!C348,"-",'Basis-Tabelle-Samen'!J348,"-seed-package-front-cr-estonian.jpg")),
IF($C$1="Finnisch - FI",HYPERLINK(CONCATENATE("https://www.saflax.de/0-WVK-Retail/Bilder-Pictures/SAFLAX-",'Basis-Tabelle-Samen'!C348,"-",'Basis-Tabelle-Samen'!J348,"-seed-package-front-cr-finnish.jpg")),
IF($C$1="Französisch - FR",HYPERLINK(CONCATENATE("https://www.saflax.de/0-WVK-Retail/Bilder-Pictures/SAFLAX-",'Basis-Tabelle-Samen'!C348,"-",'Basis-Tabelle-Samen'!J348,"-seed-package-front-cr-french.jpg")),
IF($C$1="Griechisch - GR",HYPERLINK(CONCATENATE("https://www.saflax.de/0-WVK-Retail/Bilder-Pictures/SAFLAX-",'Basis-Tabelle-Samen'!C348,"-",'Basis-Tabelle-Samen'!J348,"-seed-package-front-cr-greek.jpg")),
IF($C$1="Irisch - IE",HYPERLINK(CONCATENATE("https://www.saflax.de/0-WVK-Retail/Bilder-Pictures/SAFLAX-",'Basis-Tabelle-Samen'!C348,"-",'Basis-Tabelle-Samen'!J348,"-seed-package-front-cr-irish.jpg")),
IF($C$1="Isländisch - IS",HYPERLINK(CONCATENATE("https://www.saflax.de/0-WVK-Retail/Bilder-Pictures/SAFLAX-",'Basis-Tabelle-Samen'!C348,"-",'Basis-Tabelle-Samen'!J348,"-seed-package-front-cr-icelandic.jpg")),
IF($C$1="Italienisch - IT",HYPERLINK(CONCATENATE("https://www.saflax.de/0-WVK-Retail/Bilder-Pictures/SAFLAX-",'Basis-Tabelle-Samen'!C348,"-",'Basis-Tabelle-Samen'!J348,"-seed-package-front-cr-italian.jpg")),
IF($C$1="Japanisch - JP",HYPERLINK(CONCATENATE("https://www.saflax.de/0-WVK-Retail/Bilder-Pictures/SAFLAX-",'Basis-Tabelle-Samen'!C348,"-",'Basis-Tabelle-Samen'!J348,"-seed-package-front-cr-japanese.jpg")),
IF($C$1="Kroatisch - HR",HYPERLINK(CONCATENATE("https://www.saflax.de/0-WVK-Retail/Bilder-Pictures/SAFLAX-",'Basis-Tabelle-Samen'!C348,"-",'Basis-Tabelle-Samen'!J348,"-seed-package-front-cr-croatian.jpg")),
IF($C$1="Lettisch - LV",HYPERLINK(CONCATENATE("https://www.saflax.de/0-WVK-Retail/Bilder-Pictures/SAFLAX-",'Basis-Tabelle-Samen'!C348,"-",'Basis-Tabelle-Samen'!J348,"-seed-package-front-cr-latvian.jpg")),
IF($C$1="Litauisch - LT",HYPERLINK(CONCATENATE("https://www.saflax.de/0-WVK-Retail/Bilder-Pictures/SAFLAX-",'Basis-Tabelle-Samen'!C348,"-",'Basis-Tabelle-Samen'!J348,"-seed-package-front-cr-lithuanian.jpg")),
IF($C$1="Maltesisch - MT",HYPERLINK(CONCATENATE("https://www.saflax.de/0-WVK-Retail/Bilder-Pictures/SAFLAX-",'Basis-Tabelle-Samen'!C348,"-",'Basis-Tabelle-Samen'!J348,"-seed-package-front-cr-maltese.jpg")),
IF($C$1="Niederländisch - NL",HYPERLINK(CONCATENATE("https://www.saflax.de/0-WVK-Retail/Bilder-Pictures/SAFLAX-",'Basis-Tabelle-Samen'!C348,"-",'Basis-Tabelle-Samen'!J348,"-seed-package-front-cr-dutch.jpg")),
IF($C$1="Norwegisch - NO",HYPERLINK(CONCATENATE("https://www.saflax.de/0-WVK-Retail/Bilder-Pictures/SAFLAX-",'Basis-Tabelle-Samen'!C348,"-",'Basis-Tabelle-Samen'!J348,"-seed-package-front-cr-nowegian.jpg")),
IF($C$1="Polnisch - PL",HYPERLINK(CONCATENATE("https://www.saflax.de/0-WVK-Retail/Bilder-Pictures/SAFLAX-",'Basis-Tabelle-Samen'!C348,"-",'Basis-Tabelle-Samen'!J348,"-seed-package-front-cr-polish.jpg")),
IF($C$1="Portugiesisch - PT",HYPERLINK(CONCATENATE("https://www.saflax.de/0-WVK-Retail/Bilder-Pictures/SAFLAX-",'Basis-Tabelle-Samen'!C348,"-",'Basis-Tabelle-Samen'!J348,"-seed-package-front-cr-portuguese.jpg")),
IF($C$1="Rumänisch - RO",HYPERLINK(CONCATENATE("https://www.saflax.de/0-WVK-Retail/Bilder-Pictures/SAFLAX-",'Basis-Tabelle-Samen'!C348,"-",'Basis-Tabelle-Samen'!J348,"-seed-package-front-cr-romanian.jpg")),
IF($C$1="Schwedisch - SE",HYPERLINK(CONCATENATE("https://www.saflax.de/0-WVK-Retail/Bilder-Pictures/SAFLAX-",'Basis-Tabelle-Samen'!C348,"-",'Basis-Tabelle-Samen'!J348,"-seed-package-front-cr-swedish.jpg")),
IF($C$1="Slowakisch - SK",HYPERLINK(CONCATENATE("https://www.saflax.de/0-WVK-Retail/Bilder-Pictures/SAFLAX-",'Basis-Tabelle-Samen'!C348,"-",'Basis-Tabelle-Samen'!J348,"-seed-package-front-cr-slovak.jpg")),
IF($C$1="Slowenisch - SI",HYPERLINK(CONCATENATE("https://www.saflax.de/0-WVK-Retail/Bilder-Pictures/SAFLAX-",'Basis-Tabelle-Samen'!C348,"-",'Basis-Tabelle-Samen'!J348,"-seed-package-front-cr-slovenian.jpg")),
IF($C$1="Spanisch - ES",HYPERLINK(CONCATENATE("https://www.saflax.de/0-WVK-Retail/Bilder-Pictures/SAFLAX-",'Basis-Tabelle-Samen'!C348,"-",'Basis-Tabelle-Samen'!J348,"-seed-package-front-cr-spanish.jpg")),
IF($C$1="Tschechisch - CZ",HYPERLINK(CONCATENATE("https://www.saflax.de/0-WVK-Retail/Bilder-Pictures/SAFLAX-",'Basis-Tabelle-Samen'!C348,"-",'Basis-Tabelle-Samen'!J348,"-seed-package-front-cr-czech.jpg")),
IF($C$1="Türkisch - TR",HYPERLINK(CONCATENATE("https://www.saflax.de/0-WVK-Retail/Bilder-Pictures/SAFLAX-",'Basis-Tabelle-Samen'!C348,"-",'Basis-Tabelle-Samen'!J348,"-seed-package-front-cr-turkish.jpg")),
IF($C$1="Ungarisch - HU",HYPERLINK(CONCATENATE("https://www.saflax.de/0-WVK-Retail/Bilder-Pictures/SAFLAX-",'Basis-Tabelle-Samen'!C348,"-",'Basis-Tabelle-Samen'!J348,"-seed-package-front-cr-hungarian.jpg")),
" ACHTUNG")))))))))))))))))))))))))))))</f>
        <v>https://www.saflax.de/0-WVK-Retail/Bilder-Pictures/SAFLAX-17526-capparis-spinosa-seed-package-front-cr-english.jpg</v>
      </c>
      <c r="AL341" s="330" t="str">
        <f>IF(G341&lt;1,"",
IF($C$1="Bulgarisch - BG",HYPERLINK(CONCATENATE("https://www.saflax.de/0-WVK-Retail/Bilder-Pictures/SAFLAX-",'Basis-Tabelle-Samen'!C348,"-",'Basis-Tabelle-Samen'!J348,"-seed-package-back-cr-bulgarian.jpg")),
IF($C$1="Dänisch - DK",HYPERLINK(CONCATENATE("https://www.saflax.de/0-WVK-Retail/Bilder-Pictures/SAFLAX-",'Basis-Tabelle-Samen'!C348,"-",'Basis-Tabelle-Samen'!J348,"-seed-package-back-cr-danish.jpg")),
IF($C$1="Deutsch - DE",HYPERLINK(CONCATENATE("https://www.saflax.de/0-WVK-Retail/Bilder-Pictures/SAFLAX-",'Basis-Tabelle-Samen'!C348,"-",'Basis-Tabelle-Samen'!J348,"-seed-package-back-cr-german.jpg")),
IF($C$1="Englisch - UK",HYPERLINK(CONCATENATE("https://www.saflax.de/0-WVK-Retail/Bilder-Pictures/SAFLAX-",'Basis-Tabelle-Samen'!C348,"-",'Basis-Tabelle-Samen'!J348,"-seed-package-back-cr-english.jpg")),
IF($C$1="Estnisch - EE",HYPERLINK(CONCATENATE("https://www.saflax.de/0-WVK-Retail/Bilder-Pictures/SAFLAX-",'Basis-Tabelle-Samen'!C348,"-",'Basis-Tabelle-Samen'!J348,"-seed-package-back-cr-estonian.jpg")),
IF($C$1="Finnisch - FI",HYPERLINK(CONCATENATE("https://www.saflax.de/0-WVK-Retail/Bilder-Pictures/SAFLAX-",'Basis-Tabelle-Samen'!C348,"-",'Basis-Tabelle-Samen'!J348,"-seed-package-back-cr-finnish.jpg")),
IF($C$1="Französisch - FR",HYPERLINK(CONCATENATE("https://www.saflax.de/0-WVK-Retail/Bilder-Pictures/SAFLAX-",'Basis-Tabelle-Samen'!C348,"-",'Basis-Tabelle-Samen'!J348,"-seed-package-back-cr-french.jpg")),
IF($C$1="Griechisch - GR",HYPERLINK(CONCATENATE("https://www.saflax.de/0-WVK-Retail/Bilder-Pictures/SAFLAX-",'Basis-Tabelle-Samen'!C348,"-",'Basis-Tabelle-Samen'!J348,"-seed-package-back-cr-greek.jpg")),
IF($C$1="Irisch - IE",HYPERLINK(CONCATENATE("https://www.saflax.de/0-WVK-Retail/Bilder-Pictures/SAFLAX-",'Basis-Tabelle-Samen'!C348,"-",'Basis-Tabelle-Samen'!J348,"-seed-package-back-cr-irish.jpg")),
IF($C$1="Isländisch - IS",HYPERLINK(CONCATENATE("https://www.saflax.de/0-WVK-Retail/Bilder-Pictures/SAFLAX-",'Basis-Tabelle-Samen'!C348,"-",'Basis-Tabelle-Samen'!J348,"-seed-package-back-cr-icelandic.jpg")),
IF($C$1="Italienisch - IT",HYPERLINK(CONCATENATE("https://www.saflax.de/0-WVK-Retail/Bilder-Pictures/SAFLAX-",'Basis-Tabelle-Samen'!C348,"-",'Basis-Tabelle-Samen'!J348,"-seed-package-back-cr-italian.jpg")),
IF($C$1="Japanisch - JP",HYPERLINK(CONCATENATE("https://www.saflax.de/0-WVK-Retail/Bilder-Pictures/SAFLAX-",'Basis-Tabelle-Samen'!C348,"-",'Basis-Tabelle-Samen'!J348,"-seed-package-back-cr-japanese.jpg")),
IF($C$1="Kroatisch - HR",HYPERLINK(CONCATENATE("https://www.saflax.de/0-WVK-Retail/Bilder-Pictures/SAFLAX-",'Basis-Tabelle-Samen'!C348,"-",'Basis-Tabelle-Samen'!J348,"-seed-package-back-cr-croatian.jpg")),
IF($C$1="Lettisch - LV",HYPERLINK(CONCATENATE("https://www.saflax.de/0-WVK-Retail/Bilder-Pictures/SAFLAX-",'Basis-Tabelle-Samen'!C348,"-",'Basis-Tabelle-Samen'!J348,"-seed-package-back-cr-latvian.jpg")),
IF($C$1="Litauisch - LT",HYPERLINK(CONCATENATE("https://www.saflax.de/0-WVK-Retail/Bilder-Pictures/SAFLAX-",'Basis-Tabelle-Samen'!C348,"-",'Basis-Tabelle-Samen'!J348,"-seed-package-back-cr-lithuanian.jpg")),
IF($C$1="Maltesisch - MT",HYPERLINK(CONCATENATE("https://www.saflax.de/0-WVK-Retail/Bilder-Pictures/SAFLAX-",'Basis-Tabelle-Samen'!C348,"-",'Basis-Tabelle-Samen'!J348,"-seed-package-back-cr-maltese.jpg")),
IF($C$1="Niederländisch - NL",HYPERLINK(CONCATENATE("https://www.saflax.de/0-WVK-Retail/Bilder-Pictures/SAFLAX-",'Basis-Tabelle-Samen'!C348,"-",'Basis-Tabelle-Samen'!J348,"-seed-package-back-cr-dutch.jpg")),
IF($C$1="Norwegisch - NO",HYPERLINK(CONCATENATE("https://www.saflax.de/0-WVK-Retail/Bilder-Pictures/SAFLAX-",'Basis-Tabelle-Samen'!C348,"-",'Basis-Tabelle-Samen'!J348,"-seed-package-back-cr-nowegian.jpg")),
IF($C$1="Polnisch - PL",HYPERLINK(CONCATENATE("https://www.saflax.de/0-WVK-Retail/Bilder-Pictures/SAFLAX-",'Basis-Tabelle-Samen'!C348,"-",'Basis-Tabelle-Samen'!J348,"-seed-package-back-cr-polish.jpg")),
IF($C$1="Portugiesisch - PT",HYPERLINK(CONCATENATE("https://www.saflax.de/0-WVK-Retail/Bilder-Pictures/SAFLAX-",'Basis-Tabelle-Samen'!C348,"-",'Basis-Tabelle-Samen'!J348,"-seed-package-back-cr-portuguese.jpg")),
IF($C$1="Rumänisch - RO",HYPERLINK(CONCATENATE("https://www.saflax.de/0-WVK-Retail/Bilder-Pictures/SAFLAX-",'Basis-Tabelle-Samen'!C348,"-",'Basis-Tabelle-Samen'!J348,"-seed-package-back-cr-romanian.jpg")),
IF($C$1="Schwedisch - SE",HYPERLINK(CONCATENATE("https://www.saflax.de/0-WVK-Retail/Bilder-Pictures/SAFLAX-",'Basis-Tabelle-Samen'!C348,"-",'Basis-Tabelle-Samen'!J348,"-seed-package-back-cr-swedish.jpg")),
IF($C$1="Slowakisch - SK",HYPERLINK(CONCATENATE("https://www.saflax.de/0-WVK-Retail/Bilder-Pictures/SAFLAX-",'Basis-Tabelle-Samen'!C348,"-",'Basis-Tabelle-Samen'!J348,"-seed-package-back-cr-slovak.jpg")),
IF($C$1="Slowenisch - SI",HYPERLINK(CONCATENATE("https://www.saflax.de/0-WVK-Retail/Bilder-Pictures/SAFLAX-",'Basis-Tabelle-Samen'!C348,"-",'Basis-Tabelle-Samen'!J348,"-seed-package-back-cr-slovenian.jpg")),
IF($C$1="Spanisch - ES",HYPERLINK(CONCATENATE("https://www.saflax.de/0-WVK-Retail/Bilder-Pictures/SAFLAX-",'Basis-Tabelle-Samen'!C348,"-",'Basis-Tabelle-Samen'!J348,"-seed-package-back-cr-spanish.jpg")),
IF($C$1="Tschechisch - CZ",HYPERLINK(CONCATENATE("https://www.saflax.de/0-WVK-Retail/Bilder-Pictures/SAFLAX-",'Basis-Tabelle-Samen'!C348,"-",'Basis-Tabelle-Samen'!J348,"-seed-package-back-cr-czech.jpg")),
IF($C$1="Türkisch - TR",HYPERLINK(CONCATENATE("https://www.saflax.de/0-WVK-Retail/Bilder-Pictures/SAFLAX-",'Basis-Tabelle-Samen'!C348,"-",'Basis-Tabelle-Samen'!J348,"-seed-package-back-cr-turkish.jpg")),
IF($C$1="Ungarisch - HU",HYPERLINK(CONCATENATE("https://www.saflax.de/0-WVK-Retail/Bilder-Pictures/SAFLAX-",'Basis-Tabelle-Samen'!C348,"-",'Basis-Tabelle-Samen'!J348,"-seed-package-back-cr-hungarian.jpg")),
" ACHTUNG")))))))))))))))))))))))))))))</f>
        <v>https://www.saflax.de/0-WVK-Retail/Bilder-Pictures/SAFLAX-17526-capparis-spinosa-seed-package-back-cr-english.jpg</v>
      </c>
      <c r="AM341" s="330" t="str">
        <f>IF(H341&lt;1,"",
IF($C$1="Bulgarisch - BG",HYPERLINK(CONCATENATE("https://www.saflax.de/0-WVK-Retail/Bilder-Pictures/SAFLAX-",'Basis-Tabelle-Samen'!K348,"-",'Basis-Tabelle-Samen'!J348,"-garden-to-go-mini-bulgarian.jpg")),
IF($C$1="Dänisch - DK",HYPERLINK(CONCATENATE("https://www.saflax.de/0-WVK-Retail/Bilder-Pictures/SAFLAX-",'Basis-Tabelle-Samen'!K348,"-",'Basis-Tabelle-Samen'!J348,"-garden-to-go-mini-danish.jpg")),
IF($C$1="Deutsch - DE",HYPERLINK(CONCATENATE("https://www.saflax.de/0-WVK-Retail/Bilder-Pictures/SAFLAX-",'Basis-Tabelle-Samen'!K348,"-",'Basis-Tabelle-Samen'!J348,"-garden-to-go-mini-german.jpg")),
IF($C$1="Englisch - UK",HYPERLINK(CONCATENATE("https://www.saflax.de/0-WVK-Retail/Bilder-Pictures/SAFLAX-",'Basis-Tabelle-Samen'!K348,"-",'Basis-Tabelle-Samen'!J348,"-garden-to-go-mini-english.jpg")),
IF($C$1="Estnisch - EE",HYPERLINK(CONCATENATE("https://www.saflax.de/0-WVK-Retail/Bilder-Pictures/SAFLAX-",'Basis-Tabelle-Samen'!K348,"-",'Basis-Tabelle-Samen'!J348,"-garden-to-go-mini-estonian.jpg")),
IF($C$1="Finnisch - FI",HYPERLINK(CONCATENATE("https://www.saflax.de/0-WVK-Retail/Bilder-Pictures/SAFLAX-",'Basis-Tabelle-Samen'!K348,"-",'Basis-Tabelle-Samen'!J348,"-garden-to-go-mini-finnish.jpg")),
IF($C$1="Französisch - FR",HYPERLINK(CONCATENATE("https://www.saflax.de/0-WVK-Retail/Bilder-Pictures/SAFLAX-",'Basis-Tabelle-Samen'!K348,"-",'Basis-Tabelle-Samen'!J348,"-garden-to-go-mini-french.jpg")),
IF($C$1="Griechisch - GR",HYPERLINK(CONCATENATE("https://www.saflax.de/0-WVK-Retail/Bilder-Pictures/SAFLAX-",'Basis-Tabelle-Samen'!K348,"-",'Basis-Tabelle-Samen'!J348,"-garden-to-go-mini-greek.jpg")),
IF($C$1="Irisch - IE",HYPERLINK(CONCATENATE("https://www.saflax.de/0-WVK-Retail/Bilder-Pictures/SAFLAX-",'Basis-Tabelle-Samen'!K348,"-",'Basis-Tabelle-Samen'!J348,"-garden-to-go-mini-irish.jpg")),
IF($C$1="Isländisch - IS",HYPERLINK(CONCATENATE("https://www.saflax.de/0-WVK-Retail/Bilder-Pictures/SAFLAX-",'Basis-Tabelle-Samen'!K348,"-",'Basis-Tabelle-Samen'!J348,"-garden-to-go-mini-icelandic.jpg")),
IF($C$1="Italienisch - IT",HYPERLINK(CONCATENATE("https://www.saflax.de/0-WVK-Retail/Bilder-Pictures/SAFLAX-",'Basis-Tabelle-Samen'!K348,"-",'Basis-Tabelle-Samen'!J348,"-garden-to-go-mini-italian.jpg")),
IF($C$1="Japanisch - JP",HYPERLINK(CONCATENATE("https://www.saflax.de/0-WVK-Retail/Bilder-Pictures/SAFLAX-",'Basis-Tabelle-Samen'!K348,"-",'Basis-Tabelle-Samen'!J348,"-garden-to-go-mini-japanese.jpg")),
IF($C$1="Kroatisch - HR",HYPERLINK(CONCATENATE("https://www.saflax.de/0-WVK-Retail/Bilder-Pictures/SAFLAX-",'Basis-Tabelle-Samen'!K348,"-",'Basis-Tabelle-Samen'!J348,"-garden-to-go-mini-croatian.jpg")),
IF($C$1="Lettisch - LV",HYPERLINK(CONCATENATE("https://www.saflax.de/0-WVK-Retail/Bilder-Pictures/SAFLAX-",'Basis-Tabelle-Samen'!K348,"-",'Basis-Tabelle-Samen'!J348,"-garden-to-go-mini-latvian.jpg")),
IF($C$1="Litauisch - LT",HYPERLINK(CONCATENATE("https://www.saflax.de/0-WVK-Retail/Bilder-Pictures/SAFLAX-",'Basis-Tabelle-Samen'!K348,"-",'Basis-Tabelle-Samen'!J348,"-garden-to-go-mini-lithuanian.jpg")),
IF($C$1="Maltesisch - MT",HYPERLINK(CONCATENATE("https://www.saflax.de/0-WVK-Retail/Bilder-Pictures/SAFLAX-",'Basis-Tabelle-Samen'!K348,"-",'Basis-Tabelle-Samen'!J348,"-garden-to-go-mini-maltese.jpg")),
IF($C$1="Niederländisch - NL",HYPERLINK(CONCATENATE("https://www.saflax.de/0-WVK-Retail/Bilder-Pictures/SAFLAX-",'Basis-Tabelle-Samen'!K348,"-",'Basis-Tabelle-Samen'!J348,"-garden-to-go-mini-dutch.jpg")),
IF($C$1="Norwegisch - NO",HYPERLINK(CONCATENATE("https://www.saflax.de/0-WVK-Retail/Bilder-Pictures/SAFLAX-",'Basis-Tabelle-Samen'!K348,"-",'Basis-Tabelle-Samen'!J348,"-garden-to-go-mini-nowegian.jpg")),
IF($C$1="Polnisch - PL",HYPERLINK(CONCATENATE("https://www.saflax.de/0-WVK-Retail/Bilder-Pictures/SAFLAX-",'Basis-Tabelle-Samen'!K348,"-",'Basis-Tabelle-Samen'!J348,"-garden-to-go-mini-polish.jpg")),
IF($C$1="Portugiesisch - PT",HYPERLINK(CONCATENATE("https://www.saflax.de/0-WVK-Retail/Bilder-Pictures/SAFLAX-",'Basis-Tabelle-Samen'!K348,"-",'Basis-Tabelle-Samen'!J348,"-garden-to-go-mini-portuguese.jpg")),
IF($C$1="Rumänisch - RO",HYPERLINK(CONCATENATE("https://www.saflax.de/0-WVK-Retail/Bilder-Pictures/SAFLAX-",'Basis-Tabelle-Samen'!K348,"-",'Basis-Tabelle-Samen'!J348,"-garden-to-go-mini-romanian.jpg")),
IF($C$1="Schwedisch - SE",HYPERLINK(CONCATENATE("https://www.saflax.de/0-WVK-Retail/Bilder-Pictures/SAFLAX-",'Basis-Tabelle-Samen'!K348,"-",'Basis-Tabelle-Samen'!J348,"-garden-to-go-mini-swedish.jpg")),
IF($C$1="Slowakisch - SK",HYPERLINK(CONCATENATE("https://www.saflax.de/0-WVK-Retail/Bilder-Pictures/SAFLAX-",'Basis-Tabelle-Samen'!K348,"-",'Basis-Tabelle-Samen'!J348,"-garden-to-go-mini-slovak.jpg")),
IF($C$1="Slowenisch - SI",HYPERLINK(CONCATENATE("https://www.saflax.de/0-WVK-Retail/Bilder-Pictures/SAFLAX-",'Basis-Tabelle-Samen'!K348,"-",'Basis-Tabelle-Samen'!J348,"-garden-to-go-mini-slovenian.jpg")),
IF($C$1="Spanisch - ES",HYPERLINK(CONCATENATE("https://www.saflax.de/0-WVK-Retail/Bilder-Pictures/SAFLAX-",'Basis-Tabelle-Samen'!K348,"-",'Basis-Tabelle-Samen'!J348,"-garden-to-go-mini-spanish.jpg")),
IF($C$1="Tschechisch - CZ",HYPERLINK(CONCATENATE("https://www.saflax.de/0-WVK-Retail/Bilder-Pictures/SAFLAX-",'Basis-Tabelle-Samen'!K348,"-",'Basis-Tabelle-Samen'!J348,"-garden-to-go-mini-czech.jpg")),
IF($C$1="Türkisch - TR",HYPERLINK(CONCATENATE("https://www.saflax.de/0-WVK-Retail/Bilder-Pictures/SAFLAX-",'Basis-Tabelle-Samen'!K348,"-",'Basis-Tabelle-Samen'!J348,"-garden-to-go-mini-turkish.jpg")),
IF($C$1="Ungarisch - HU",HYPERLINK(CONCATENATE("https://www.saflax.de/0-WVK-Retail/Bilder-Pictures/SAFLAX-",'Basis-Tabelle-Samen'!K348,"-",'Basis-Tabelle-Samen'!J348,"-garden-to-go-mini-hungarian.jpg")),
" ACHTUNG")))))))))))))))))))))))))))))</f>
        <v>https://www.saflax.de/0-WVK-Retail/Bilder-Pictures/SAFLAX-77526-capparis-spinosa-garden-to-go-mini-english.jpg</v>
      </c>
      <c r="AN341" s="330" t="str">
        <f>IF(I341&lt;1,"",
IF($C$1="Bulgarisch - BG",HYPERLINK(CONCATENATE("https://www.saflax.de/0-WVK-Retail/Bilder-Pictures/SAFLAX-",'Basis-Tabelle-Samen'!N348,"-",'Basis-Tabelle-Samen'!J348,"-garden-to-go-lite-bulgarian.jpg")),
IF($C$1="Dänisch - DK",HYPERLINK(CONCATENATE("https://www.saflax.de/0-WVK-Retail/Bilder-Pictures/SAFLAX-",'Basis-Tabelle-Samen'!N348,"-",'Basis-Tabelle-Samen'!J348,"-garden-to-go-lite-danish.jpg")),
IF($C$1="Deutsch - DE",HYPERLINK(CONCATENATE("https://www.saflax.de/0-WVK-Retail/Bilder-Pictures/SAFLAX-",'Basis-Tabelle-Samen'!N348,"-",'Basis-Tabelle-Samen'!J348,"-garden-to-go-lite-german.jpg")),
IF($C$1="Englisch - UK",HYPERLINK(CONCATENATE("https://www.saflax.de/0-WVK-Retail/Bilder-Pictures/SAFLAX-",'Basis-Tabelle-Samen'!N348,"-",'Basis-Tabelle-Samen'!J348,"-garden-to-go-lite-english.jpg")),
IF($C$1="Estnisch - EE",HYPERLINK(CONCATENATE("https://www.saflax.de/0-WVK-Retail/Bilder-Pictures/SAFLAX-",'Basis-Tabelle-Samen'!N348,"-",'Basis-Tabelle-Samen'!J348,"-garden-to-go-lite-estonian.jpg")),
IF($C$1="Finnisch - FI",HYPERLINK(CONCATENATE("https://www.saflax.de/0-WVK-Retail/Bilder-Pictures/SAFLAX-",'Basis-Tabelle-Samen'!N348,"-",'Basis-Tabelle-Samen'!J348,"-garden-to-go-lite-finnish.jpg")),
IF($C$1="Französisch - FR",HYPERLINK(CONCATENATE("https://www.saflax.de/0-WVK-Retail/Bilder-Pictures/SAFLAX-",'Basis-Tabelle-Samen'!N348,"-",'Basis-Tabelle-Samen'!J348,"-garden-to-go-lite-french.jpg")),
IF($C$1="Griechisch - GR",HYPERLINK(CONCATENATE("https://www.saflax.de/0-WVK-Retail/Bilder-Pictures/SAFLAX-",'Basis-Tabelle-Samen'!N348,"-",'Basis-Tabelle-Samen'!J348,"-garden-to-go-lite-greek.jpg")),
IF($C$1="Irisch - IE",HYPERLINK(CONCATENATE("https://www.saflax.de/0-WVK-Retail/Bilder-Pictures/SAFLAX-",'Basis-Tabelle-Samen'!N348,"-",'Basis-Tabelle-Samen'!J348,"-garden-to-go-lite-irish.jpg")),
IF($C$1="Isländisch - IS",HYPERLINK(CONCATENATE("https://www.saflax.de/0-WVK-Retail/Bilder-Pictures/SAFLAX-",'Basis-Tabelle-Samen'!N348,"-",'Basis-Tabelle-Samen'!J348,"-garden-to-go-lite-icelandic.jpg")),
IF($C$1="Italienisch - IT",HYPERLINK(CONCATENATE("https://www.saflax.de/0-WVK-Retail/Bilder-Pictures/SAFLAX-",'Basis-Tabelle-Samen'!N348,"-",'Basis-Tabelle-Samen'!J348,"-garden-to-go-lite-italian.jpg")),
IF($C$1="Japanisch - JP",HYPERLINK(CONCATENATE("https://www.saflax.de/0-WVK-Retail/Bilder-Pictures/SAFLAX-",'Basis-Tabelle-Samen'!N348,"-",'Basis-Tabelle-Samen'!J348,"-garden-to-go-lite-japanese.jpg")),
IF($C$1="Kroatisch - HR",HYPERLINK(CONCATENATE("https://www.saflax.de/0-WVK-Retail/Bilder-Pictures/SAFLAX-",'Basis-Tabelle-Samen'!N348,"-",'Basis-Tabelle-Samen'!J348,"-garden-to-go-lite-croatian.jpg")),
IF($C$1="Lettisch - LV",HYPERLINK(CONCATENATE("https://www.saflax.de/0-WVK-Retail/Bilder-Pictures/SAFLAX-",'Basis-Tabelle-Samen'!N348,"-",'Basis-Tabelle-Samen'!J348,"-garden-to-go-lite-latvian.jpg")),
IF($C$1="Litauisch - LT",HYPERLINK(CONCATENATE("https://www.saflax.de/0-WVK-Retail/Bilder-Pictures/SAFLAX-",'Basis-Tabelle-Samen'!N348,"-",'Basis-Tabelle-Samen'!J348,"-garden-to-go-lite-lithuanian.jpg")),
IF($C$1="Maltesisch - MT",HYPERLINK(CONCATENATE("https://www.saflax.de/0-WVK-Retail/Bilder-Pictures/SAFLAX-",'Basis-Tabelle-Samen'!N348,"-",'Basis-Tabelle-Samen'!J348,"-garden-to-go-lite-maltese.jpg")),
IF($C$1="Niederländisch - NL",HYPERLINK(CONCATENATE("https://www.saflax.de/0-WVK-Retail/Bilder-Pictures/SAFLAX-",'Basis-Tabelle-Samen'!N348,"-",'Basis-Tabelle-Samen'!J348,"-garden-to-go-lite-dutch.jpg")),
IF($C$1="Norwegisch - NO",HYPERLINK(CONCATENATE("https://www.saflax.de/0-WVK-Retail/Bilder-Pictures/SAFLAX-",'Basis-Tabelle-Samen'!N348,"-",'Basis-Tabelle-Samen'!J348,"-garden-to-go-lite-nowegian.jpg")),
IF($C$1="Polnisch - PL",HYPERLINK(CONCATENATE("https://www.saflax.de/0-WVK-Retail/Bilder-Pictures/SAFLAX-",'Basis-Tabelle-Samen'!N348,"-",'Basis-Tabelle-Samen'!J348,"-garden-to-go-lite-polish.jpg")),
IF($C$1="Portugiesisch - PT",HYPERLINK(CONCATENATE("https://www.saflax.de/0-WVK-Retail/Bilder-Pictures/SAFLAX-",'Basis-Tabelle-Samen'!N348,"-",'Basis-Tabelle-Samen'!J348,"-garden-to-go-lite-portuguese.jpg")),
IF($C$1="Rumänisch - RO",HYPERLINK(CONCATENATE("https://www.saflax.de/0-WVK-Retail/Bilder-Pictures/SAFLAX-",'Basis-Tabelle-Samen'!N348,"-",'Basis-Tabelle-Samen'!J348,"-garden-to-go-lite-romanian.jpg")),
IF($C$1="Schwedisch - SE",HYPERLINK(CONCATENATE("https://www.saflax.de/0-WVK-Retail/Bilder-Pictures/SAFLAX-",'Basis-Tabelle-Samen'!N348,"-",'Basis-Tabelle-Samen'!J348,"-garden-to-go-lite-swedish.jpg")),
IF($C$1="Slowakisch - SK",HYPERLINK(CONCATENATE("https://www.saflax.de/0-WVK-Retail/Bilder-Pictures/SAFLAX-",'Basis-Tabelle-Samen'!N348,"-",'Basis-Tabelle-Samen'!J348,"-garden-to-go-lite-slovak.jpg")),
IF($C$1="Slowenisch - SI",HYPERLINK(CONCATENATE("https://www.saflax.de/0-WVK-Retail/Bilder-Pictures/SAFLAX-",'Basis-Tabelle-Samen'!N348,"-",'Basis-Tabelle-Samen'!J348,"-garden-to-go-lite-slovenian.jpg")),
IF($C$1="Spanisch - ES",HYPERLINK(CONCATENATE("https://www.saflax.de/0-WVK-Retail/Bilder-Pictures/SAFLAX-",'Basis-Tabelle-Samen'!N348,"-",'Basis-Tabelle-Samen'!J348,"-garden-to-go-lite-spanish.jpg")),
IF($C$1="Tschechisch - CZ",HYPERLINK(CONCATENATE("https://www.saflax.de/0-WVK-Retail/Bilder-Pictures/SAFLAX-",'Basis-Tabelle-Samen'!N348,"-",'Basis-Tabelle-Samen'!J348,"-garden-to-go-lite-czech.jpg")),
IF($C$1="Türkisch - TR",HYPERLINK(CONCATENATE("https://www.saflax.de/0-WVK-Retail/Bilder-Pictures/SAFLAX-",'Basis-Tabelle-Samen'!N348,"-",'Basis-Tabelle-Samen'!J348,"-garden-to-go-lite-turkish.jpg")),
IF($C$1="Ungarisch - HU",HYPERLINK(CONCATENATE("https://www.saflax.de/0-WVK-Retail/Bilder-Pictures/SAFLAX-",'Basis-Tabelle-Samen'!N348,"-",'Basis-Tabelle-Samen'!J348,"-garden-to-go-lite-hungarian.jpg")),
" ACHTUNG")))))))))))))))))))))))))))))</f>
        <v>https://www.saflax.de/0-WVK-Retail/Bilder-Pictures/SAFLAX-87526-capparis-spinosa-garden-to-go-lite-english.jpg</v>
      </c>
      <c r="AO341" s="330" t="str">
        <f>IF(J341&lt;1,"",
IF($C$1="Bulgarisch - BG",HYPERLINK(CONCATENATE("https://www.saflax.de/0-WVK-Retail/Bilder-Pictures/SAFLAX-",'Basis-Tabelle-Samen'!Q348,"-",'Basis-Tabelle-Samen'!J348,"-garden-to-go-bulgarian.jpg")),
IF($C$1="Dänisch - DK",HYPERLINK(CONCATENATE("https://www.saflax.de/0-WVK-Retail/Bilder-Pictures/SAFLAX-",'Basis-Tabelle-Samen'!Q348,"-",'Basis-Tabelle-Samen'!J348,"-garden-to-go-danish.jpg")),
IF($C$1="Deutsch - DE",HYPERLINK(CONCATENATE("https://www.saflax.de/0-WVK-Retail/Bilder-Pictures/SAFLAX-",'Basis-Tabelle-Samen'!Q348,"-",'Basis-Tabelle-Samen'!J348,"-garden-to-go-german.jpg")),
IF($C$1="Englisch - UK",HYPERLINK(CONCATENATE("https://www.saflax.de/0-WVK-Retail/Bilder-Pictures/SAFLAX-",'Basis-Tabelle-Samen'!Q348,"-",'Basis-Tabelle-Samen'!J348,"-garden-to-go-english.jpg")),
IF($C$1="Estnisch - EE",HYPERLINK(CONCATENATE("https://www.saflax.de/0-WVK-Retail/Bilder-Pictures/SAFLAX-",'Basis-Tabelle-Samen'!Q348,"-",'Basis-Tabelle-Samen'!J348,"-garden-to-go-estonian.jpg")),
IF($C$1="Finnisch - FI",HYPERLINK(CONCATENATE("https://www.saflax.de/0-WVK-Retail/Bilder-Pictures/SAFLAX-",'Basis-Tabelle-Samen'!Q348,"-",'Basis-Tabelle-Samen'!J348,"-garden-to-go-finnish.jpg")),
IF($C$1="Französisch - FR",HYPERLINK(CONCATENATE("https://www.saflax.de/0-WVK-Retail/Bilder-Pictures/SAFLAX-",'Basis-Tabelle-Samen'!Q348,"-",'Basis-Tabelle-Samen'!J348,"-garden-to-go-french.jpg")),
IF($C$1="Griechisch - GR",HYPERLINK(CONCATENATE("https://www.saflax.de/0-WVK-Retail/Bilder-Pictures/SAFLAX-",'Basis-Tabelle-Samen'!Q348,"-",'Basis-Tabelle-Samen'!J348,"-garden-to-go-greek.jpg")),
IF($C$1="Irisch - IE",HYPERLINK(CONCATENATE("https://www.saflax.de/0-WVK-Retail/Bilder-Pictures/SAFLAX-",'Basis-Tabelle-Samen'!Q348,"-",'Basis-Tabelle-Samen'!J348,"-garden-to-go-irish.jpg")),
IF($C$1="Isländisch - IS",HYPERLINK(CONCATENATE("https://www.saflax.de/0-WVK-Retail/Bilder-Pictures/SAFLAX-",'Basis-Tabelle-Samen'!Q348,"-",'Basis-Tabelle-Samen'!J348,"-garden-to-go-icelandic.jpg")),
IF($C$1="Italienisch - IT",HYPERLINK(CONCATENATE("https://www.saflax.de/0-WVK-Retail/Bilder-Pictures/SAFLAX-",'Basis-Tabelle-Samen'!Q348,"-",'Basis-Tabelle-Samen'!J348,"-garden-to-go-italian.jpg")),
IF($C$1="Japanisch - JP",HYPERLINK(CONCATENATE("https://www.saflax.de/0-WVK-Retail/Bilder-Pictures/SAFLAX-",'Basis-Tabelle-Samen'!Q348,"-",'Basis-Tabelle-Samen'!J348,"-garden-to-go-japanese.jpg")),
IF($C$1="Kroatisch - HR",HYPERLINK(CONCATENATE("https://www.saflax.de/0-WVK-Retail/Bilder-Pictures/SAFLAX-",'Basis-Tabelle-Samen'!Q348,"-",'Basis-Tabelle-Samen'!J348,"-garden-to-go-croatian.jpg")),
IF($C$1="Lettisch - LV",HYPERLINK(CONCATENATE("https://www.saflax.de/0-WVK-Retail/Bilder-Pictures/SAFLAX-",'Basis-Tabelle-Samen'!Q348,"-",'Basis-Tabelle-Samen'!J348,"-garden-to-go-latvian.jpg")),
IF($C$1="Litauisch - LT",HYPERLINK(CONCATENATE("https://www.saflax.de/0-WVK-Retail/Bilder-Pictures/SAFLAX-",'Basis-Tabelle-Samen'!Q348,"-",'Basis-Tabelle-Samen'!J348,"-garden-to-go-lithuanian.jpg")),
IF($C$1="Maltesisch - MT",HYPERLINK(CONCATENATE("https://www.saflax.de/0-WVK-Retail/Bilder-Pictures/SAFLAX-",'Basis-Tabelle-Samen'!Q348,"-",'Basis-Tabelle-Samen'!J348,"-garden-to-go-maltese.jpg")),
IF($C$1="Niederländisch - NL",HYPERLINK(CONCATENATE("https://www.saflax.de/0-WVK-Retail/Bilder-Pictures/SAFLAX-",'Basis-Tabelle-Samen'!Q348,"-",'Basis-Tabelle-Samen'!J348,"-garden-to-go-dutch.jpg")),
IF($C$1="Norwegisch - NO",HYPERLINK(CONCATENATE("https://www.saflax.de/0-WVK-Retail/Bilder-Pictures/SAFLAX-",'Basis-Tabelle-Samen'!Q348,"-",'Basis-Tabelle-Samen'!J348,"-garden-to-go-nowegian.jpg")),
IF($C$1="Polnisch - PL",HYPERLINK(CONCATENATE("https://www.saflax.de/0-WVK-Retail/Bilder-Pictures/SAFLAX-",'Basis-Tabelle-Samen'!Q348,"-",'Basis-Tabelle-Samen'!J348,"-garden-to-go-polish.jpg")),
IF($C$1="Portugiesisch - PT",HYPERLINK(CONCATENATE("https://www.saflax.de/0-WVK-Retail/Bilder-Pictures/SAFLAX-",'Basis-Tabelle-Samen'!Q348,"-",'Basis-Tabelle-Samen'!J348,"-garden-to-go-portuguese.jpg")),
IF($C$1="Rumänisch - RO",HYPERLINK(CONCATENATE("https://www.saflax.de/0-WVK-Retail/Bilder-Pictures/SAFLAX-",'Basis-Tabelle-Samen'!Q348,"-",'Basis-Tabelle-Samen'!J348,"-garden-to-go-romanian.jpg")),
IF($C$1="Schwedisch - SE",HYPERLINK(CONCATENATE("https://www.saflax.de/0-WVK-Retail/Bilder-Pictures/SAFLAX-",'Basis-Tabelle-Samen'!Q348,"-",'Basis-Tabelle-Samen'!J348,"-garden-to-go-swedish.jpg")),
IF($C$1="Slowakisch - SK",HYPERLINK(CONCATENATE("https://www.saflax.de/0-WVK-Retail/Bilder-Pictures/SAFLAX-",'Basis-Tabelle-Samen'!Q348,"-",'Basis-Tabelle-Samen'!J348,"-garden-to-go-slovak.jpg")),
IF($C$1="Slowenisch - SI",HYPERLINK(CONCATENATE("https://www.saflax.de/0-WVK-Retail/Bilder-Pictures/SAFLAX-",'Basis-Tabelle-Samen'!Q348,"-",'Basis-Tabelle-Samen'!J348,"-garden-to-go-slovenian.jpg")),
IF($C$1="Spanisch - ES",HYPERLINK(CONCATENATE("https://www.saflax.de/0-WVK-Retail/Bilder-Pictures/SAFLAX-",'Basis-Tabelle-Samen'!Q348,"-",'Basis-Tabelle-Samen'!J348,"-garden-to-go-spanish.jpg")),
IF($C$1="Tschechisch - CZ",HYPERLINK(CONCATENATE("https://www.saflax.de/0-WVK-Retail/Bilder-Pictures/SAFLAX-",'Basis-Tabelle-Samen'!Q348,"-",'Basis-Tabelle-Samen'!J348,"-garden-to-go-czech.jpg")),
IF($C$1="Türkisch - TR",HYPERLINK(CONCATENATE("https://www.saflax.de/0-WVK-Retail/Bilder-Pictures/SAFLAX-",'Basis-Tabelle-Samen'!Q348,"-",'Basis-Tabelle-Samen'!J348,"-garden-to-go-turkish.jpg")),
IF($C$1="Ungarisch - HU",HYPERLINK(CONCATENATE("https://www.saflax.de/0-WVK-Retail/Bilder-Pictures/SAFLAX-",'Basis-Tabelle-Samen'!Q348,"-",'Basis-Tabelle-Samen'!J348,"-garden-to-go-hungarian.jpg")),
" ACHTUNG")))))))))))))))))))))))))))))</f>
        <v>https://www.saflax.de/0-WVK-Retail/Bilder-Pictures/SAFLAX-57526-capparis-spinosa-garden-to-go-english.jpg</v>
      </c>
      <c r="AP341" s="330" t="str">
        <f>IF(K341&lt;1,"",
IF($C$1="Bulgarisch - BG",HYPERLINK(CONCATENATE("https://www.saflax.de/0-WVK-Retail/Bilder-Pictures/SAFLAX-",'Basis-Tabelle-Samen'!T348,"-",'Basis-Tabelle-Samen'!J348,"-cultivation-set-bulgarian.jpg")),
IF($C$1="Dänisch - DK",HYPERLINK(CONCATENATE("https://www.saflax.de/0-WVK-Retail/Bilder-Pictures/SAFLAX-",'Basis-Tabelle-Samen'!T348,"-",'Basis-Tabelle-Samen'!J348,"-cultivation-set-danish.jpg")),
IF($C$1="Deutsch - DE",HYPERLINK(CONCATENATE("https://www.saflax.de/0-WVK-Retail/Bilder-Pictures/SAFLAX-",'Basis-Tabelle-Samen'!T348,"-",'Basis-Tabelle-Samen'!J348,"-cultivation-set-german.jpg")),
IF($C$1="Englisch - UK",HYPERLINK(CONCATENATE("https://www.saflax.de/0-WVK-Retail/Bilder-Pictures/SAFLAX-",'Basis-Tabelle-Samen'!T348,"-",'Basis-Tabelle-Samen'!J348,"-cultivation-set-english.jpg")),
IF($C$1="Estnisch - EE",HYPERLINK(CONCATENATE("https://www.saflax.de/0-WVK-Retail/Bilder-Pictures/SAFLAX-",'Basis-Tabelle-Samen'!T348,"-",'Basis-Tabelle-Samen'!J348,"-cultivation-set-estonian.jpg")),
IF($C$1="Finnisch - FI",HYPERLINK(CONCATENATE("https://www.saflax.de/0-WVK-Retail/Bilder-Pictures/SAFLAX-",'Basis-Tabelle-Samen'!T348,"-",'Basis-Tabelle-Samen'!J348,"-cultivation-set-finnish.jpg")),
IF($C$1="Französisch - FR",HYPERLINK(CONCATENATE("https://www.saflax.de/0-WVK-Retail/Bilder-Pictures/SAFLAX-",'Basis-Tabelle-Samen'!T348,"-",'Basis-Tabelle-Samen'!J348,"-cultivation-set-french.jpg")),
IF($C$1="Griechisch - GR",HYPERLINK(CONCATENATE("https://www.saflax.de/0-WVK-Retail/Bilder-Pictures/SAFLAX-",'Basis-Tabelle-Samen'!T348,"-",'Basis-Tabelle-Samen'!J348,"-cultivation-set-greek.jpg")),
IF($C$1="Irisch - IE",HYPERLINK(CONCATENATE("https://www.saflax.de/0-WVK-Retail/Bilder-Pictures/SAFLAX-",'Basis-Tabelle-Samen'!T348,"-",'Basis-Tabelle-Samen'!J348,"-cultivation-set-irish.jpg")),
IF($C$1="Isländisch - IS",HYPERLINK(CONCATENATE("https://www.saflax.de/0-WVK-Retail/Bilder-Pictures/SAFLAX-",'Basis-Tabelle-Samen'!T348,"-",'Basis-Tabelle-Samen'!J348,"-cultivation-set-icelandic.jpg")),
IF($C$1="Italienisch - IT",HYPERLINK(CONCATENATE("https://www.saflax.de/0-WVK-Retail/Bilder-Pictures/SAFLAX-",'Basis-Tabelle-Samen'!T348,"-",'Basis-Tabelle-Samen'!J348,"-cultivation-set-italian.jpg")),
IF($C$1="Japanisch - JP",HYPERLINK(CONCATENATE("https://www.saflax.de/0-WVK-Retail/Bilder-Pictures/SAFLAX-",'Basis-Tabelle-Samen'!T348,"-",'Basis-Tabelle-Samen'!J348,"-cultivation-set-japanese.jpg")),
IF($C$1="Kroatisch - HR",HYPERLINK(CONCATENATE("https://www.saflax.de/0-WVK-Retail/Bilder-Pictures/SAFLAX-",'Basis-Tabelle-Samen'!T348,"-",'Basis-Tabelle-Samen'!J348,"-cultivation-set-croatian.jpg")),
IF($C$1="Lettisch - LV",HYPERLINK(CONCATENATE("https://www.saflax.de/0-WVK-Retail/Bilder-Pictures/SAFLAX-",'Basis-Tabelle-Samen'!T348,"-",'Basis-Tabelle-Samen'!J348,"-cultivation-set-latvian.jpg")),
IF($C$1="Litauisch - LT",HYPERLINK(CONCATENATE("https://www.saflax.de/0-WVK-Retail/Bilder-Pictures/SAFLAX-",'Basis-Tabelle-Samen'!T348,"-",'Basis-Tabelle-Samen'!J348,"-cultivation-set-lithuanian.jpg")),
IF($C$1="Maltesisch - MT",HYPERLINK(CONCATENATE("https://www.saflax.de/0-WVK-Retail/Bilder-Pictures/SAFLAX-",'Basis-Tabelle-Samen'!T348,"-",'Basis-Tabelle-Samen'!J348,"-cultivation-set-maltese.jpg")),
IF($C$1="Niederländisch - NL",HYPERLINK(CONCATENATE("https://www.saflax.de/0-WVK-Retail/Bilder-Pictures/SAFLAX-",'Basis-Tabelle-Samen'!T348,"-",'Basis-Tabelle-Samen'!J348,"-cultivation-set-dutch.jpg")),
IF($C$1="Norwegisch - NO",HYPERLINK(CONCATENATE("https://www.saflax.de/0-WVK-Retail/Bilder-Pictures/SAFLAX-",'Basis-Tabelle-Samen'!T348,"-",'Basis-Tabelle-Samen'!J348,"-cultivation-set-nowegian.jpg")),
IF($C$1="Polnisch - PL",HYPERLINK(CONCATENATE("https://www.saflax.de/0-WVK-Retail/Bilder-Pictures/SAFLAX-",'Basis-Tabelle-Samen'!T348,"-",'Basis-Tabelle-Samen'!J348,"-cultivation-set-polish.jpg")),
IF($C$1="Portugiesisch - PT",HYPERLINK(CONCATENATE("https://www.saflax.de/0-WVK-Retail/Bilder-Pictures/SAFLAX-",'Basis-Tabelle-Samen'!T348,"-",'Basis-Tabelle-Samen'!J348,"-cultivation-set-portuguese.jpg")),
IF($C$1="Rumänisch - RO",HYPERLINK(CONCATENATE("https://www.saflax.de/0-WVK-Retail/Bilder-Pictures/SAFLAX-",'Basis-Tabelle-Samen'!T348,"-",'Basis-Tabelle-Samen'!J348,"-cultivation-set-romanian.jpg")),
IF($C$1="Schwedisch - SE",HYPERLINK(CONCATENATE("https://www.saflax.de/0-WVK-Retail/Bilder-Pictures/SAFLAX-",'Basis-Tabelle-Samen'!T348,"-",'Basis-Tabelle-Samen'!J348,"-cultivation-set-swedish.jpg")),
IF($C$1="Slowakisch - SK",HYPERLINK(CONCATENATE("https://www.saflax.de/0-WVK-Retail/Bilder-Pictures/SAFLAX-",'Basis-Tabelle-Samen'!T348,"-",'Basis-Tabelle-Samen'!J348,"-cultivation-set-slovak.jpg")),
IF($C$1="Slowenisch - SI",HYPERLINK(CONCATENATE("https://www.saflax.de/0-WVK-Retail/Bilder-Pictures/SAFLAX-",'Basis-Tabelle-Samen'!T348,"-",'Basis-Tabelle-Samen'!J348,"-cultivation-set-slovenian.jpg")),
IF($C$1="Spanisch - ES",HYPERLINK(CONCATENATE("https://www.saflax.de/0-WVK-Retail/Bilder-Pictures/SAFLAX-",'Basis-Tabelle-Samen'!T348,"-",'Basis-Tabelle-Samen'!J348,"-cultivation-set-spanish.jpg")),
IF($C$1="Tschechisch - CZ",HYPERLINK(CONCATENATE("https://www.saflax.de/0-WVK-Retail/Bilder-Pictures/SAFLAX-",'Basis-Tabelle-Samen'!T348,"-",'Basis-Tabelle-Samen'!J348,"-cultivation-set-czech.jpg")),
IF($C$1="Türkisch - TR",HYPERLINK(CONCATENATE("https://www.saflax.de/0-WVK-Retail/Bilder-Pictures/SAFLAX-",'Basis-Tabelle-Samen'!T348,"-",'Basis-Tabelle-Samen'!J348,"-cultivation-set-turkish.jpg")),
IF($C$1="Ungarisch - HU",HYPERLINK(CONCATENATE("https://www.saflax.de/0-WVK-Retail/Bilder-Pictures/SAFLAX-",'Basis-Tabelle-Samen'!T348,"-",'Basis-Tabelle-Samen'!J348,"-cultivation-set-hungarian.jpg")),
" ACHTUNG")))))))))))))))))))))))))))))</f>
        <v>https://www.saflax.de/0-WVK-Retail/Bilder-Pictures/SAFLAX-37526-capparis-spinosa-cultivation-set-english.jpg</v>
      </c>
      <c r="AQ341" s="330" t="str">
        <f>IF(L341&lt;1,"",
IF($C$1="Bulgarisch - BG",HYPERLINK(CONCATENATE("https://www.saflax.de/0-WVK-Retail/Bilder-Pictures/SAFLAX-",'Basis-Tabelle-Samen'!W348,"-",'Basis-Tabelle-Samen'!J348,"-garden-in-the-bag-bulgarian.jpg")),
IF($C$1="Dänisch - DK",HYPERLINK(CONCATENATE("https://www.saflax.de/0-WVK-Retail/Bilder-Pictures/SAFLAX-",'Basis-Tabelle-Samen'!W348,"-",'Basis-Tabelle-Samen'!J348,"-garden-in-the-bag-danish.jpg")),
IF($C$1="Deutsch - DE",HYPERLINK(CONCATENATE("https://www.saflax.de/0-WVK-Retail/Bilder-Pictures/SAFLAX-",'Basis-Tabelle-Samen'!W348,"-",'Basis-Tabelle-Samen'!J348,"-garden-in-the-bag-german.jpg")),
IF($C$1="Englisch - UK",HYPERLINK(CONCATENATE("https://www.saflax.de/0-WVK-Retail/Bilder-Pictures/SAFLAX-",'Basis-Tabelle-Samen'!W348,"-",'Basis-Tabelle-Samen'!J348,"-garden-in-the-bag-english.jpg")),
IF($C$1="Estnisch - EE",HYPERLINK(CONCATENATE("https://www.saflax.de/0-WVK-Retail/Bilder-Pictures/SAFLAX-",'Basis-Tabelle-Samen'!W348,"-",'Basis-Tabelle-Samen'!J348,"-garden-in-the-bag-estonian.jpg")),
IF($C$1="Finnisch - FI",HYPERLINK(CONCATENATE("https://www.saflax.de/0-WVK-Retail/Bilder-Pictures/SAFLAX-",'Basis-Tabelle-Samen'!W348,"-",'Basis-Tabelle-Samen'!J348,"-garden-in-the-bag-finnish.jpg")),
IF($C$1="Französisch - FR",HYPERLINK(CONCATENATE("https://www.saflax.de/0-WVK-Retail/Bilder-Pictures/SAFLAX-",'Basis-Tabelle-Samen'!W348,"-",'Basis-Tabelle-Samen'!J348,"-garden-in-the-bag-french.jpg")),
IF($C$1="Griechisch - GR",HYPERLINK(CONCATENATE("https://www.saflax.de/0-WVK-Retail/Bilder-Pictures/SAFLAX-",'Basis-Tabelle-Samen'!W348,"-",'Basis-Tabelle-Samen'!J348,"-garden-in-the-bag-greek.jpg")),
IF($C$1="Irisch - IE",HYPERLINK(CONCATENATE("https://www.saflax.de/0-WVK-Retail/Bilder-Pictures/SAFLAX-",'Basis-Tabelle-Samen'!W348,"-",'Basis-Tabelle-Samen'!J348,"-garden-in-the-bag-irish.jpg")),
IF($C$1="Isländisch - IS",HYPERLINK(CONCATENATE("https://www.saflax.de/0-WVK-Retail/Bilder-Pictures/SAFLAX-",'Basis-Tabelle-Samen'!W348,"-",'Basis-Tabelle-Samen'!J348,"-garden-in-the-bag-icelandic.jpg")),
IF($C$1="Italienisch - IT",HYPERLINK(CONCATENATE("https://www.saflax.de/0-WVK-Retail/Bilder-Pictures/SAFLAX-",'Basis-Tabelle-Samen'!W348,"-",'Basis-Tabelle-Samen'!J348,"-garden-in-the-bag-italian.jpg")),
IF($C$1="Japanisch - JP",HYPERLINK(CONCATENATE("https://www.saflax.de/0-WVK-Retail/Bilder-Pictures/SAFLAX-",'Basis-Tabelle-Samen'!W348,"-",'Basis-Tabelle-Samen'!J348,"-garden-in-the-bag-japanese.jpg")),
IF($C$1="Kroatisch - HR",HYPERLINK(CONCATENATE("https://www.saflax.de/0-WVK-Retail/Bilder-Pictures/SAFLAX-",'Basis-Tabelle-Samen'!W348,"-",'Basis-Tabelle-Samen'!J348,"-garden-in-the-bag-croatian.jpg")),
IF($C$1="Lettisch - LV",HYPERLINK(CONCATENATE("https://www.saflax.de/0-WVK-Retail/Bilder-Pictures/SAFLAX-",'Basis-Tabelle-Samen'!W348,"-",'Basis-Tabelle-Samen'!J348,"-garden-in-the-bag-latvian.jpg")),
IF($C$1="Litauisch - LT",HYPERLINK(CONCATENATE("https://www.saflax.de/0-WVK-Retail/Bilder-Pictures/SAFLAX-",'Basis-Tabelle-Samen'!W348,"-",'Basis-Tabelle-Samen'!J348,"-garden-in-the-bag-lithuanian.jpg")),
IF($C$1="Maltesisch - MT",HYPERLINK(CONCATENATE("https://www.saflax.de/0-WVK-Retail/Bilder-Pictures/SAFLAX-",'Basis-Tabelle-Samen'!W348,"-",'Basis-Tabelle-Samen'!J348,"-garden-in-the-bag-maltese.jpg")),
IF($C$1="Niederländisch - NL",HYPERLINK(CONCATENATE("https://www.saflax.de/0-WVK-Retail/Bilder-Pictures/SAFLAX-",'Basis-Tabelle-Samen'!W348,"-",'Basis-Tabelle-Samen'!J348,"-garden-in-the-bag-dutch.jpg")),
IF($C$1="Norwegisch - NO",HYPERLINK(CONCATENATE("https://www.saflax.de/0-WVK-Retail/Bilder-Pictures/SAFLAX-",'Basis-Tabelle-Samen'!W348,"-",'Basis-Tabelle-Samen'!J348,"-garden-in-the-bag-nowegian.jpg")),
IF($C$1="Polnisch - PL",HYPERLINK(CONCATENATE("https://www.saflax.de/0-WVK-Retail/Bilder-Pictures/SAFLAX-",'Basis-Tabelle-Samen'!W348,"-",'Basis-Tabelle-Samen'!J348,"-garden-in-the-bag-polish.jpg")),
IF($C$1="Portugiesisch - PT",HYPERLINK(CONCATENATE("https://www.saflax.de/0-WVK-Retail/Bilder-Pictures/SAFLAX-",'Basis-Tabelle-Samen'!W348,"-",'Basis-Tabelle-Samen'!J348,"-garden-in-the-bag-portuguese.jpg")),
IF($C$1="Rumänisch - RO",HYPERLINK(CONCATENATE("https://www.saflax.de/0-WVK-Retail/Bilder-Pictures/SAFLAX-",'Basis-Tabelle-Samen'!W348,"-",'Basis-Tabelle-Samen'!J348,"-garden-in-the-bag-romanian.jpg")),
IF($C$1="Schwedisch - SE",HYPERLINK(CONCATENATE("https://www.saflax.de/0-WVK-Retail/Bilder-Pictures/SAFLAX-",'Basis-Tabelle-Samen'!W348,"-",'Basis-Tabelle-Samen'!J348,"-garden-in-the-bag-swedish.jpg")),
IF($C$1="Slowakisch - SK",HYPERLINK(CONCATENATE("https://www.saflax.de/0-WVK-Retail/Bilder-Pictures/SAFLAX-",'Basis-Tabelle-Samen'!W348,"-",'Basis-Tabelle-Samen'!J348,"-garden-in-the-bag-slovak.jpg")),
IF($C$1="Slowenisch - SI",HYPERLINK(CONCATENATE("https://www.saflax.de/0-WVK-Retail/Bilder-Pictures/SAFLAX-",'Basis-Tabelle-Samen'!W348,"-",'Basis-Tabelle-Samen'!J348,"-garden-in-the-bag-slovenian.jpg")),
IF($C$1="Spanisch - ES",HYPERLINK(CONCATENATE("https://www.saflax.de/0-WVK-Retail/Bilder-Pictures/SAFLAX-",'Basis-Tabelle-Samen'!W348,"-",'Basis-Tabelle-Samen'!J348,"-garden-in-the-bag-spanish.jpg")),
IF($C$1="Tschechisch - CZ",HYPERLINK(CONCATENATE("https://www.saflax.de/0-WVK-Retail/Bilder-Pictures/SAFLAX-",'Basis-Tabelle-Samen'!W348,"-",'Basis-Tabelle-Samen'!J348,"-garden-in-the-bag-czech.jpg")),
IF($C$1="Türkisch - TR",HYPERLINK(CONCATENATE("https://www.saflax.de/0-WVK-Retail/Bilder-Pictures/SAFLAX-",'Basis-Tabelle-Samen'!W348,"-",'Basis-Tabelle-Samen'!J348,"-garden-in-the-bag-turkish.jpg")),
IF($C$1="Ungarisch - HU",HYPERLINK(CONCATENATE("https://www.saflax.de/0-WVK-Retail/Bilder-Pictures/SAFLAX-",'Basis-Tabelle-Samen'!W348,"-",'Basis-Tabelle-Samen'!J348,"-garden-in-the-bag-hungarian.jpg")),
" ACHTUNG")))))))))))))))))))))))))))))</f>
        <v>https://www.saflax.de/0-WVK-Retail/Bilder-Pictures/SAFLAX-67526-capparis-spinosa-garden-in-the-bag-english.jpg</v>
      </c>
    </row>
    <row r="342" spans="1:43" s="27" customFormat="1" ht="17.100000000000001" customHeight="1" x14ac:dyDescent="0.2">
      <c r="A342" s="318" t="str">
        <f>IF('Basis-Tabelle-Samen'!A333="","",IF($C$1="Deutsch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42" s="319" t="str">
        <f>'Basis-Tabelle-Samen'!I333</f>
        <v>Elettaria cardamomum</v>
      </c>
      <c r="C342" s="316" t="str">
        <f>IF($C$1="Bulgarisch - BG",'Basis-Tabelle-Samen'!Z333,
IF($C$1="Dänisch - DK",'Basis-Tabelle-Samen'!AA333,
IF($C$1="Deutsch - DE",'Basis-Tabelle-Samen'!AB333,
IF($C$1="Englisch - UK",'Basis-Tabelle-Samen'!AC333,
IF($C$1="Estnisch - EE",'Basis-Tabelle-Samen'!AD333,
IF($C$1="Finnisch - FI",'Basis-Tabelle-Samen'!AE333,
IF($C$1="Französisch - FR",'Basis-Tabelle-Samen'!AF333,
IF($C$1="Griechisch - GR",'Basis-Tabelle-Samen'!AG333,
IF($C$1="Irisch - IE",'Basis-Tabelle-Samen'!AH333,
IF($C$1="Isländisch - IS",'Basis-Tabelle-Samen'!AI333,
IF($C$1="Italienisch - IT",'Basis-Tabelle-Samen'!AJ333,
IF($C$1="Japanisch - JP",'Basis-Tabelle-Samen'!AK333,
IF($C$1="Kroatisch - HR",'Basis-Tabelle-Samen'!AL333,
IF($C$1="Lettisch - LV",'Basis-Tabelle-Samen'!AM333,
IF($C$1="Litauisch - LT",'Basis-Tabelle-Samen'!AN333,
IF($C$1="Maltesisch - MT",'Basis-Tabelle-Samen'!AO333,
IF($C$1="Niederländisch - NL",'Basis-Tabelle-Samen'!AP333,
IF($C$1="Norwegisch - NO",'Basis-Tabelle-Samen'!AQ333,
IF($C$1="Polnisch - PL",'Basis-Tabelle-Samen'!AR333,
IF($C$1="Portugiesisch - PT",'Basis-Tabelle-Samen'!AS333,
IF($C$1="Rumänisch - RO",'Basis-Tabelle-Samen'!AT333,
IF($C$1="Schwedisch - SE",'Basis-Tabelle-Samen'!AU333,
IF($C$1="Slowakisch - SK",'Basis-Tabelle-Samen'!AV333,
IF($C$1="Slowenisch - SI",'Basis-Tabelle-Samen'!AW333,
IF($C$1="Spanisch - ES",'Basis-Tabelle-Samen'!AX333,
IF($C$1="Tschechisch - CZ",'Basis-Tabelle-Samen'!AY333,
IF($C$1="Türkisch - TR",'Basis-Tabelle-Samen'!AZ333,
IF($C$1="Ungarisch - HU",'Basis-Tabelle-Samen'!BA333,
" ACHTUNG"))))))))))))))))))))))))))))</f>
        <v>Cardamom</v>
      </c>
      <c r="D342" s="320">
        <f>'Basis-Tabelle-Samen'!F333</f>
        <v>20</v>
      </c>
      <c r="E342" s="321" t="str">
        <f>'Basis-Tabelle-Samen'!H333</f>
        <v>7 %</v>
      </c>
      <c r="F342" s="322" t="str">
        <f>IF('Basis-Tabelle-Samen'!G333="","",'Basis-Tabelle-Samen'!G333)</f>
        <v>09</v>
      </c>
      <c r="G342" s="320">
        <f>'Basis-Tabelle-Samen'!C333</f>
        <v>17501</v>
      </c>
      <c r="H342" s="323">
        <f>'Basis-Tabelle-Samen'!D333</f>
        <v>4055473175010</v>
      </c>
      <c r="I342" s="324">
        <f>'Basis-Tabelle-Samen'!E333</f>
        <v>1.85</v>
      </c>
      <c r="J342" s="325">
        <f t="shared" si="5"/>
        <v>12</v>
      </c>
      <c r="K342" s="326">
        <f>'Basis-Tabelle-Samen'!K333</f>
        <v>77501</v>
      </c>
      <c r="L342" s="323">
        <f>'Basis-Tabelle-Samen'!L333</f>
        <v>4055473775012</v>
      </c>
      <c r="M342" s="324">
        <f>'Basis-Tabelle-Samen'!M333</f>
        <v>2.4500000000000002</v>
      </c>
      <c r="N342" s="326">
        <f>IF(K342&lt;1,"",'3'!$I$15)</f>
        <v>15</v>
      </c>
      <c r="O342" s="327">
        <f>IF(K342&lt;1,"",'3'!$J$11)</f>
        <v>90</v>
      </c>
      <c r="P342" s="326">
        <f>'Basis-Tabelle-Samen'!N333</f>
        <v>87501</v>
      </c>
      <c r="Q342" s="323">
        <f>'Basis-Tabelle-Samen'!O333</f>
        <v>4055473875019</v>
      </c>
      <c r="R342" s="328">
        <f>'Basis-Tabelle-Samen'!P333</f>
        <v>3.75</v>
      </c>
      <c r="S342" s="326">
        <f>IF(R342&lt;1,"",'3'!$M$15)</f>
        <v>18</v>
      </c>
      <c r="T342" s="327">
        <f>IF(R342&lt;1,"",'3'!$N$11)</f>
        <v>72</v>
      </c>
      <c r="U342" s="326">
        <f>'Basis-Tabelle-Samen'!Q333</f>
        <v>57501</v>
      </c>
      <c r="V342" s="323">
        <f>'Basis-Tabelle-Samen'!R333</f>
        <v>4055473575018</v>
      </c>
      <c r="W342" s="324">
        <f>'Basis-Tabelle-Samen'!S333</f>
        <v>4.95</v>
      </c>
      <c r="X342" s="326">
        <f>IF(U342&lt;1,"",'3'!$Q$15)</f>
        <v>6</v>
      </c>
      <c r="Y342" s="327">
        <f>IF(U342&lt;1,"",'3'!$R$11)</f>
        <v>24</v>
      </c>
      <c r="Z342" s="326">
        <f>'Basis-Tabelle-Samen'!T333</f>
        <v>37501</v>
      </c>
      <c r="AA342" s="323">
        <f>'Basis-Tabelle-Samen'!U333</f>
        <v>4055473375014</v>
      </c>
      <c r="AB342" s="324">
        <f>'Basis-Tabelle-Samen'!V333</f>
        <v>6.75</v>
      </c>
      <c r="AC342" s="326">
        <f>IF(Z342&lt;1,"",'3'!$U$15)</f>
        <v>6</v>
      </c>
      <c r="AD342" s="327">
        <f>IF(Z342&lt;1,"",'3'!$V$11)</f>
        <v>24</v>
      </c>
      <c r="AE342" s="326">
        <f>'Basis-Tabelle-Samen'!W333</f>
        <v>67501</v>
      </c>
      <c r="AF342" s="323">
        <f>'Basis-Tabelle-Samen'!X333</f>
        <v>4055473675015</v>
      </c>
      <c r="AG342" s="324">
        <f>'Basis-Tabelle-Samen'!Y333</f>
        <v>2.95</v>
      </c>
      <c r="AH342" s="326">
        <f>IF(AE342&lt;1,"",'3'!$Y$15)</f>
        <v>8</v>
      </c>
      <c r="AI342" s="327">
        <f>IF(AE342&lt;1,"",'3'!$Z$11)</f>
        <v>64</v>
      </c>
      <c r="AJ342" s="319"/>
      <c r="AK342" s="316" t="str">
        <f>IF(G342&lt;1,"",
IF($C$1="Bulgarisch - BG",HYPERLINK(CONCATENATE("https://www.saflax.de/0-WVK-Retail/Bilder-Pictures/SAFLAX-",'Basis-Tabelle-Samen'!C333,"-",'Basis-Tabelle-Samen'!J333,"-seed-package-front-cr-bulgarian.jpg")),
IF($C$1="Dänisch - DK",HYPERLINK(CONCATENATE("https://www.saflax.de/0-WVK-Retail/Bilder-Pictures/SAFLAX-",'Basis-Tabelle-Samen'!C333,"-",'Basis-Tabelle-Samen'!J333,"-seed-package-front-cr-danish.jpg")),
IF($C$1="Deutsch - DE",HYPERLINK(CONCATENATE("https://www.saflax.de/0-WVK-Retail/Bilder-Pictures/SAFLAX-",'Basis-Tabelle-Samen'!C333,"-",'Basis-Tabelle-Samen'!J333,"-seed-package-front-cr-german.jpg")),
IF($C$1="Englisch - UK",HYPERLINK(CONCATENATE("https://www.saflax.de/0-WVK-Retail/Bilder-Pictures/SAFLAX-",'Basis-Tabelle-Samen'!C333,"-",'Basis-Tabelle-Samen'!J333,"-seed-package-front-cr-english.jpg")),
IF($C$1="Estnisch - EE",HYPERLINK(CONCATENATE("https://www.saflax.de/0-WVK-Retail/Bilder-Pictures/SAFLAX-",'Basis-Tabelle-Samen'!C333,"-",'Basis-Tabelle-Samen'!J333,"-seed-package-front-cr-estonian.jpg")),
IF($C$1="Finnisch - FI",HYPERLINK(CONCATENATE("https://www.saflax.de/0-WVK-Retail/Bilder-Pictures/SAFLAX-",'Basis-Tabelle-Samen'!C333,"-",'Basis-Tabelle-Samen'!J333,"-seed-package-front-cr-finnish.jpg")),
IF($C$1="Französisch - FR",HYPERLINK(CONCATENATE("https://www.saflax.de/0-WVK-Retail/Bilder-Pictures/SAFLAX-",'Basis-Tabelle-Samen'!C333,"-",'Basis-Tabelle-Samen'!J333,"-seed-package-front-cr-french.jpg")),
IF($C$1="Griechisch - GR",HYPERLINK(CONCATENATE("https://www.saflax.de/0-WVK-Retail/Bilder-Pictures/SAFLAX-",'Basis-Tabelle-Samen'!C333,"-",'Basis-Tabelle-Samen'!J333,"-seed-package-front-cr-greek.jpg")),
IF($C$1="Irisch - IE",HYPERLINK(CONCATENATE("https://www.saflax.de/0-WVK-Retail/Bilder-Pictures/SAFLAX-",'Basis-Tabelle-Samen'!C333,"-",'Basis-Tabelle-Samen'!J333,"-seed-package-front-cr-irish.jpg")),
IF($C$1="Isländisch - IS",HYPERLINK(CONCATENATE("https://www.saflax.de/0-WVK-Retail/Bilder-Pictures/SAFLAX-",'Basis-Tabelle-Samen'!C333,"-",'Basis-Tabelle-Samen'!J333,"-seed-package-front-cr-icelandic.jpg")),
IF($C$1="Italienisch - IT",HYPERLINK(CONCATENATE("https://www.saflax.de/0-WVK-Retail/Bilder-Pictures/SAFLAX-",'Basis-Tabelle-Samen'!C333,"-",'Basis-Tabelle-Samen'!J333,"-seed-package-front-cr-italian.jpg")),
IF($C$1="Japanisch - JP",HYPERLINK(CONCATENATE("https://www.saflax.de/0-WVK-Retail/Bilder-Pictures/SAFLAX-",'Basis-Tabelle-Samen'!C333,"-",'Basis-Tabelle-Samen'!J333,"-seed-package-front-cr-japanese.jpg")),
IF($C$1="Kroatisch - HR",HYPERLINK(CONCATENATE("https://www.saflax.de/0-WVK-Retail/Bilder-Pictures/SAFLAX-",'Basis-Tabelle-Samen'!C333,"-",'Basis-Tabelle-Samen'!J333,"-seed-package-front-cr-croatian.jpg")),
IF($C$1="Lettisch - LV",HYPERLINK(CONCATENATE("https://www.saflax.de/0-WVK-Retail/Bilder-Pictures/SAFLAX-",'Basis-Tabelle-Samen'!C333,"-",'Basis-Tabelle-Samen'!J333,"-seed-package-front-cr-latvian.jpg")),
IF($C$1="Litauisch - LT",HYPERLINK(CONCATENATE("https://www.saflax.de/0-WVK-Retail/Bilder-Pictures/SAFLAX-",'Basis-Tabelle-Samen'!C333,"-",'Basis-Tabelle-Samen'!J333,"-seed-package-front-cr-lithuanian.jpg")),
IF($C$1="Maltesisch - MT",HYPERLINK(CONCATENATE("https://www.saflax.de/0-WVK-Retail/Bilder-Pictures/SAFLAX-",'Basis-Tabelle-Samen'!C333,"-",'Basis-Tabelle-Samen'!J333,"-seed-package-front-cr-maltese.jpg")),
IF($C$1="Niederländisch - NL",HYPERLINK(CONCATENATE("https://www.saflax.de/0-WVK-Retail/Bilder-Pictures/SAFLAX-",'Basis-Tabelle-Samen'!C333,"-",'Basis-Tabelle-Samen'!J333,"-seed-package-front-cr-dutch.jpg")),
IF($C$1="Norwegisch - NO",HYPERLINK(CONCATENATE("https://www.saflax.de/0-WVK-Retail/Bilder-Pictures/SAFLAX-",'Basis-Tabelle-Samen'!C333,"-",'Basis-Tabelle-Samen'!J333,"-seed-package-front-cr-nowegian.jpg")),
IF($C$1="Polnisch - PL",HYPERLINK(CONCATENATE("https://www.saflax.de/0-WVK-Retail/Bilder-Pictures/SAFLAX-",'Basis-Tabelle-Samen'!C333,"-",'Basis-Tabelle-Samen'!J333,"-seed-package-front-cr-polish.jpg")),
IF($C$1="Portugiesisch - PT",HYPERLINK(CONCATENATE("https://www.saflax.de/0-WVK-Retail/Bilder-Pictures/SAFLAX-",'Basis-Tabelle-Samen'!C333,"-",'Basis-Tabelle-Samen'!J333,"-seed-package-front-cr-portuguese.jpg")),
IF($C$1="Rumänisch - RO",HYPERLINK(CONCATENATE("https://www.saflax.de/0-WVK-Retail/Bilder-Pictures/SAFLAX-",'Basis-Tabelle-Samen'!C333,"-",'Basis-Tabelle-Samen'!J333,"-seed-package-front-cr-romanian.jpg")),
IF($C$1="Schwedisch - SE",HYPERLINK(CONCATENATE("https://www.saflax.de/0-WVK-Retail/Bilder-Pictures/SAFLAX-",'Basis-Tabelle-Samen'!C333,"-",'Basis-Tabelle-Samen'!J333,"-seed-package-front-cr-swedish.jpg")),
IF($C$1="Slowakisch - SK",HYPERLINK(CONCATENATE("https://www.saflax.de/0-WVK-Retail/Bilder-Pictures/SAFLAX-",'Basis-Tabelle-Samen'!C333,"-",'Basis-Tabelle-Samen'!J333,"-seed-package-front-cr-slovak.jpg")),
IF($C$1="Slowenisch - SI",HYPERLINK(CONCATENATE("https://www.saflax.de/0-WVK-Retail/Bilder-Pictures/SAFLAX-",'Basis-Tabelle-Samen'!C333,"-",'Basis-Tabelle-Samen'!J333,"-seed-package-front-cr-slovenian.jpg")),
IF($C$1="Spanisch - ES",HYPERLINK(CONCATENATE("https://www.saflax.de/0-WVK-Retail/Bilder-Pictures/SAFLAX-",'Basis-Tabelle-Samen'!C333,"-",'Basis-Tabelle-Samen'!J333,"-seed-package-front-cr-spanish.jpg")),
IF($C$1="Tschechisch - CZ",HYPERLINK(CONCATENATE("https://www.saflax.de/0-WVK-Retail/Bilder-Pictures/SAFLAX-",'Basis-Tabelle-Samen'!C333,"-",'Basis-Tabelle-Samen'!J333,"-seed-package-front-cr-czech.jpg")),
IF($C$1="Türkisch - TR",HYPERLINK(CONCATENATE("https://www.saflax.de/0-WVK-Retail/Bilder-Pictures/SAFLAX-",'Basis-Tabelle-Samen'!C333,"-",'Basis-Tabelle-Samen'!J333,"-seed-package-front-cr-turkish.jpg")),
IF($C$1="Ungarisch - HU",HYPERLINK(CONCATENATE("https://www.saflax.de/0-WVK-Retail/Bilder-Pictures/SAFLAX-",'Basis-Tabelle-Samen'!C333,"-",'Basis-Tabelle-Samen'!J333,"-seed-package-front-cr-hungarian.jpg")),
" ACHTUNG")))))))))))))))))))))))))))))</f>
        <v>https://www.saflax.de/0-WVK-Retail/Bilder-Pictures/SAFLAX-17501-elettaria-cardamomum-seed-package-front-cr-english.jpg</v>
      </c>
      <c r="AL342" s="330" t="str">
        <f>IF(G342&lt;1,"",
IF($C$1="Bulgarisch - BG",HYPERLINK(CONCATENATE("https://www.saflax.de/0-WVK-Retail/Bilder-Pictures/SAFLAX-",'Basis-Tabelle-Samen'!C333,"-",'Basis-Tabelle-Samen'!J333,"-seed-package-back-cr-bulgarian.jpg")),
IF($C$1="Dänisch - DK",HYPERLINK(CONCATENATE("https://www.saflax.de/0-WVK-Retail/Bilder-Pictures/SAFLAX-",'Basis-Tabelle-Samen'!C333,"-",'Basis-Tabelle-Samen'!J333,"-seed-package-back-cr-danish.jpg")),
IF($C$1="Deutsch - DE",HYPERLINK(CONCATENATE("https://www.saflax.de/0-WVK-Retail/Bilder-Pictures/SAFLAX-",'Basis-Tabelle-Samen'!C333,"-",'Basis-Tabelle-Samen'!J333,"-seed-package-back-cr-german.jpg")),
IF($C$1="Englisch - UK",HYPERLINK(CONCATENATE("https://www.saflax.de/0-WVK-Retail/Bilder-Pictures/SAFLAX-",'Basis-Tabelle-Samen'!C333,"-",'Basis-Tabelle-Samen'!J333,"-seed-package-back-cr-english.jpg")),
IF($C$1="Estnisch - EE",HYPERLINK(CONCATENATE("https://www.saflax.de/0-WVK-Retail/Bilder-Pictures/SAFLAX-",'Basis-Tabelle-Samen'!C333,"-",'Basis-Tabelle-Samen'!J333,"-seed-package-back-cr-estonian.jpg")),
IF($C$1="Finnisch - FI",HYPERLINK(CONCATENATE("https://www.saflax.de/0-WVK-Retail/Bilder-Pictures/SAFLAX-",'Basis-Tabelle-Samen'!C333,"-",'Basis-Tabelle-Samen'!J333,"-seed-package-back-cr-finnish.jpg")),
IF($C$1="Französisch - FR",HYPERLINK(CONCATENATE("https://www.saflax.de/0-WVK-Retail/Bilder-Pictures/SAFLAX-",'Basis-Tabelle-Samen'!C333,"-",'Basis-Tabelle-Samen'!J333,"-seed-package-back-cr-french.jpg")),
IF($C$1="Griechisch - GR",HYPERLINK(CONCATENATE("https://www.saflax.de/0-WVK-Retail/Bilder-Pictures/SAFLAX-",'Basis-Tabelle-Samen'!C333,"-",'Basis-Tabelle-Samen'!J333,"-seed-package-back-cr-greek.jpg")),
IF($C$1="Irisch - IE",HYPERLINK(CONCATENATE("https://www.saflax.de/0-WVK-Retail/Bilder-Pictures/SAFLAX-",'Basis-Tabelle-Samen'!C333,"-",'Basis-Tabelle-Samen'!J333,"-seed-package-back-cr-irish.jpg")),
IF($C$1="Isländisch - IS",HYPERLINK(CONCATENATE("https://www.saflax.de/0-WVK-Retail/Bilder-Pictures/SAFLAX-",'Basis-Tabelle-Samen'!C333,"-",'Basis-Tabelle-Samen'!J333,"-seed-package-back-cr-icelandic.jpg")),
IF($C$1="Italienisch - IT",HYPERLINK(CONCATENATE("https://www.saflax.de/0-WVK-Retail/Bilder-Pictures/SAFLAX-",'Basis-Tabelle-Samen'!C333,"-",'Basis-Tabelle-Samen'!J333,"-seed-package-back-cr-italian.jpg")),
IF($C$1="Japanisch - JP",HYPERLINK(CONCATENATE("https://www.saflax.de/0-WVK-Retail/Bilder-Pictures/SAFLAX-",'Basis-Tabelle-Samen'!C333,"-",'Basis-Tabelle-Samen'!J333,"-seed-package-back-cr-japanese.jpg")),
IF($C$1="Kroatisch - HR",HYPERLINK(CONCATENATE("https://www.saflax.de/0-WVK-Retail/Bilder-Pictures/SAFLAX-",'Basis-Tabelle-Samen'!C333,"-",'Basis-Tabelle-Samen'!J333,"-seed-package-back-cr-croatian.jpg")),
IF($C$1="Lettisch - LV",HYPERLINK(CONCATENATE("https://www.saflax.de/0-WVK-Retail/Bilder-Pictures/SAFLAX-",'Basis-Tabelle-Samen'!C333,"-",'Basis-Tabelle-Samen'!J333,"-seed-package-back-cr-latvian.jpg")),
IF($C$1="Litauisch - LT",HYPERLINK(CONCATENATE("https://www.saflax.de/0-WVK-Retail/Bilder-Pictures/SAFLAX-",'Basis-Tabelle-Samen'!C333,"-",'Basis-Tabelle-Samen'!J333,"-seed-package-back-cr-lithuanian.jpg")),
IF($C$1="Maltesisch - MT",HYPERLINK(CONCATENATE("https://www.saflax.de/0-WVK-Retail/Bilder-Pictures/SAFLAX-",'Basis-Tabelle-Samen'!C333,"-",'Basis-Tabelle-Samen'!J333,"-seed-package-back-cr-maltese.jpg")),
IF($C$1="Niederländisch - NL",HYPERLINK(CONCATENATE("https://www.saflax.de/0-WVK-Retail/Bilder-Pictures/SAFLAX-",'Basis-Tabelle-Samen'!C333,"-",'Basis-Tabelle-Samen'!J333,"-seed-package-back-cr-dutch.jpg")),
IF($C$1="Norwegisch - NO",HYPERLINK(CONCATENATE("https://www.saflax.de/0-WVK-Retail/Bilder-Pictures/SAFLAX-",'Basis-Tabelle-Samen'!C333,"-",'Basis-Tabelle-Samen'!J333,"-seed-package-back-cr-nowegian.jpg")),
IF($C$1="Polnisch - PL",HYPERLINK(CONCATENATE("https://www.saflax.de/0-WVK-Retail/Bilder-Pictures/SAFLAX-",'Basis-Tabelle-Samen'!C333,"-",'Basis-Tabelle-Samen'!J333,"-seed-package-back-cr-polish.jpg")),
IF($C$1="Portugiesisch - PT",HYPERLINK(CONCATENATE("https://www.saflax.de/0-WVK-Retail/Bilder-Pictures/SAFLAX-",'Basis-Tabelle-Samen'!C333,"-",'Basis-Tabelle-Samen'!J333,"-seed-package-back-cr-portuguese.jpg")),
IF($C$1="Rumänisch - RO",HYPERLINK(CONCATENATE("https://www.saflax.de/0-WVK-Retail/Bilder-Pictures/SAFLAX-",'Basis-Tabelle-Samen'!C333,"-",'Basis-Tabelle-Samen'!J333,"-seed-package-back-cr-romanian.jpg")),
IF($C$1="Schwedisch - SE",HYPERLINK(CONCATENATE("https://www.saflax.de/0-WVK-Retail/Bilder-Pictures/SAFLAX-",'Basis-Tabelle-Samen'!C333,"-",'Basis-Tabelle-Samen'!J333,"-seed-package-back-cr-swedish.jpg")),
IF($C$1="Slowakisch - SK",HYPERLINK(CONCATENATE("https://www.saflax.de/0-WVK-Retail/Bilder-Pictures/SAFLAX-",'Basis-Tabelle-Samen'!C333,"-",'Basis-Tabelle-Samen'!J333,"-seed-package-back-cr-slovak.jpg")),
IF($C$1="Slowenisch - SI",HYPERLINK(CONCATENATE("https://www.saflax.de/0-WVK-Retail/Bilder-Pictures/SAFLAX-",'Basis-Tabelle-Samen'!C333,"-",'Basis-Tabelle-Samen'!J333,"-seed-package-back-cr-slovenian.jpg")),
IF($C$1="Spanisch - ES",HYPERLINK(CONCATENATE("https://www.saflax.de/0-WVK-Retail/Bilder-Pictures/SAFLAX-",'Basis-Tabelle-Samen'!C333,"-",'Basis-Tabelle-Samen'!J333,"-seed-package-back-cr-spanish.jpg")),
IF($C$1="Tschechisch - CZ",HYPERLINK(CONCATENATE("https://www.saflax.de/0-WVK-Retail/Bilder-Pictures/SAFLAX-",'Basis-Tabelle-Samen'!C333,"-",'Basis-Tabelle-Samen'!J333,"-seed-package-back-cr-czech.jpg")),
IF($C$1="Türkisch - TR",HYPERLINK(CONCATENATE("https://www.saflax.de/0-WVK-Retail/Bilder-Pictures/SAFLAX-",'Basis-Tabelle-Samen'!C333,"-",'Basis-Tabelle-Samen'!J333,"-seed-package-back-cr-turkish.jpg")),
IF($C$1="Ungarisch - HU",HYPERLINK(CONCATENATE("https://www.saflax.de/0-WVK-Retail/Bilder-Pictures/SAFLAX-",'Basis-Tabelle-Samen'!C333,"-",'Basis-Tabelle-Samen'!J333,"-seed-package-back-cr-hungarian.jpg")),
" ACHTUNG")))))))))))))))))))))))))))))</f>
        <v>https://www.saflax.de/0-WVK-Retail/Bilder-Pictures/SAFLAX-17501-elettaria-cardamomum-seed-package-back-cr-english.jpg</v>
      </c>
      <c r="AM342" s="330" t="str">
        <f>IF(H342&lt;1,"",
IF($C$1="Bulgarisch - BG",HYPERLINK(CONCATENATE("https://www.saflax.de/0-WVK-Retail/Bilder-Pictures/SAFLAX-",'Basis-Tabelle-Samen'!K333,"-",'Basis-Tabelle-Samen'!J333,"-garden-to-go-mini-bulgarian.jpg")),
IF($C$1="Dänisch - DK",HYPERLINK(CONCATENATE("https://www.saflax.de/0-WVK-Retail/Bilder-Pictures/SAFLAX-",'Basis-Tabelle-Samen'!K333,"-",'Basis-Tabelle-Samen'!J333,"-garden-to-go-mini-danish.jpg")),
IF($C$1="Deutsch - DE",HYPERLINK(CONCATENATE("https://www.saflax.de/0-WVK-Retail/Bilder-Pictures/SAFLAX-",'Basis-Tabelle-Samen'!K333,"-",'Basis-Tabelle-Samen'!J333,"-garden-to-go-mini-german.jpg")),
IF($C$1="Englisch - UK",HYPERLINK(CONCATENATE("https://www.saflax.de/0-WVK-Retail/Bilder-Pictures/SAFLAX-",'Basis-Tabelle-Samen'!K333,"-",'Basis-Tabelle-Samen'!J333,"-garden-to-go-mini-english.jpg")),
IF($C$1="Estnisch - EE",HYPERLINK(CONCATENATE("https://www.saflax.de/0-WVK-Retail/Bilder-Pictures/SAFLAX-",'Basis-Tabelle-Samen'!K333,"-",'Basis-Tabelle-Samen'!J333,"-garden-to-go-mini-estonian.jpg")),
IF($C$1="Finnisch - FI",HYPERLINK(CONCATENATE("https://www.saflax.de/0-WVK-Retail/Bilder-Pictures/SAFLAX-",'Basis-Tabelle-Samen'!K333,"-",'Basis-Tabelle-Samen'!J333,"-garden-to-go-mini-finnish.jpg")),
IF($C$1="Französisch - FR",HYPERLINK(CONCATENATE("https://www.saflax.de/0-WVK-Retail/Bilder-Pictures/SAFLAX-",'Basis-Tabelle-Samen'!K333,"-",'Basis-Tabelle-Samen'!J333,"-garden-to-go-mini-french.jpg")),
IF($C$1="Griechisch - GR",HYPERLINK(CONCATENATE("https://www.saflax.de/0-WVK-Retail/Bilder-Pictures/SAFLAX-",'Basis-Tabelle-Samen'!K333,"-",'Basis-Tabelle-Samen'!J333,"-garden-to-go-mini-greek.jpg")),
IF($C$1="Irisch - IE",HYPERLINK(CONCATENATE("https://www.saflax.de/0-WVK-Retail/Bilder-Pictures/SAFLAX-",'Basis-Tabelle-Samen'!K333,"-",'Basis-Tabelle-Samen'!J333,"-garden-to-go-mini-irish.jpg")),
IF($C$1="Isländisch - IS",HYPERLINK(CONCATENATE("https://www.saflax.de/0-WVK-Retail/Bilder-Pictures/SAFLAX-",'Basis-Tabelle-Samen'!K333,"-",'Basis-Tabelle-Samen'!J333,"-garden-to-go-mini-icelandic.jpg")),
IF($C$1="Italienisch - IT",HYPERLINK(CONCATENATE("https://www.saflax.de/0-WVK-Retail/Bilder-Pictures/SAFLAX-",'Basis-Tabelle-Samen'!K333,"-",'Basis-Tabelle-Samen'!J333,"-garden-to-go-mini-italian.jpg")),
IF($C$1="Japanisch - JP",HYPERLINK(CONCATENATE("https://www.saflax.de/0-WVK-Retail/Bilder-Pictures/SAFLAX-",'Basis-Tabelle-Samen'!K333,"-",'Basis-Tabelle-Samen'!J333,"-garden-to-go-mini-japanese.jpg")),
IF($C$1="Kroatisch - HR",HYPERLINK(CONCATENATE("https://www.saflax.de/0-WVK-Retail/Bilder-Pictures/SAFLAX-",'Basis-Tabelle-Samen'!K333,"-",'Basis-Tabelle-Samen'!J333,"-garden-to-go-mini-croatian.jpg")),
IF($C$1="Lettisch - LV",HYPERLINK(CONCATENATE("https://www.saflax.de/0-WVK-Retail/Bilder-Pictures/SAFLAX-",'Basis-Tabelle-Samen'!K333,"-",'Basis-Tabelle-Samen'!J333,"-garden-to-go-mini-latvian.jpg")),
IF($C$1="Litauisch - LT",HYPERLINK(CONCATENATE("https://www.saflax.de/0-WVK-Retail/Bilder-Pictures/SAFLAX-",'Basis-Tabelle-Samen'!K333,"-",'Basis-Tabelle-Samen'!J333,"-garden-to-go-mini-lithuanian.jpg")),
IF($C$1="Maltesisch - MT",HYPERLINK(CONCATENATE("https://www.saflax.de/0-WVK-Retail/Bilder-Pictures/SAFLAX-",'Basis-Tabelle-Samen'!K333,"-",'Basis-Tabelle-Samen'!J333,"-garden-to-go-mini-maltese.jpg")),
IF($C$1="Niederländisch - NL",HYPERLINK(CONCATENATE("https://www.saflax.de/0-WVK-Retail/Bilder-Pictures/SAFLAX-",'Basis-Tabelle-Samen'!K333,"-",'Basis-Tabelle-Samen'!J333,"-garden-to-go-mini-dutch.jpg")),
IF($C$1="Norwegisch - NO",HYPERLINK(CONCATENATE("https://www.saflax.de/0-WVK-Retail/Bilder-Pictures/SAFLAX-",'Basis-Tabelle-Samen'!K333,"-",'Basis-Tabelle-Samen'!J333,"-garden-to-go-mini-nowegian.jpg")),
IF($C$1="Polnisch - PL",HYPERLINK(CONCATENATE("https://www.saflax.de/0-WVK-Retail/Bilder-Pictures/SAFLAX-",'Basis-Tabelle-Samen'!K333,"-",'Basis-Tabelle-Samen'!J333,"-garden-to-go-mini-polish.jpg")),
IF($C$1="Portugiesisch - PT",HYPERLINK(CONCATENATE("https://www.saflax.de/0-WVK-Retail/Bilder-Pictures/SAFLAX-",'Basis-Tabelle-Samen'!K333,"-",'Basis-Tabelle-Samen'!J333,"-garden-to-go-mini-portuguese.jpg")),
IF($C$1="Rumänisch - RO",HYPERLINK(CONCATENATE("https://www.saflax.de/0-WVK-Retail/Bilder-Pictures/SAFLAX-",'Basis-Tabelle-Samen'!K333,"-",'Basis-Tabelle-Samen'!J333,"-garden-to-go-mini-romanian.jpg")),
IF($C$1="Schwedisch - SE",HYPERLINK(CONCATENATE("https://www.saflax.de/0-WVK-Retail/Bilder-Pictures/SAFLAX-",'Basis-Tabelle-Samen'!K333,"-",'Basis-Tabelle-Samen'!J333,"-garden-to-go-mini-swedish.jpg")),
IF($C$1="Slowakisch - SK",HYPERLINK(CONCATENATE("https://www.saflax.de/0-WVK-Retail/Bilder-Pictures/SAFLAX-",'Basis-Tabelle-Samen'!K333,"-",'Basis-Tabelle-Samen'!J333,"-garden-to-go-mini-slovak.jpg")),
IF($C$1="Slowenisch - SI",HYPERLINK(CONCATENATE("https://www.saflax.de/0-WVK-Retail/Bilder-Pictures/SAFLAX-",'Basis-Tabelle-Samen'!K333,"-",'Basis-Tabelle-Samen'!J333,"-garden-to-go-mini-slovenian.jpg")),
IF($C$1="Spanisch - ES",HYPERLINK(CONCATENATE("https://www.saflax.de/0-WVK-Retail/Bilder-Pictures/SAFLAX-",'Basis-Tabelle-Samen'!K333,"-",'Basis-Tabelle-Samen'!J333,"-garden-to-go-mini-spanish.jpg")),
IF($C$1="Tschechisch - CZ",HYPERLINK(CONCATENATE("https://www.saflax.de/0-WVK-Retail/Bilder-Pictures/SAFLAX-",'Basis-Tabelle-Samen'!K333,"-",'Basis-Tabelle-Samen'!J333,"-garden-to-go-mini-czech.jpg")),
IF($C$1="Türkisch - TR",HYPERLINK(CONCATENATE("https://www.saflax.de/0-WVK-Retail/Bilder-Pictures/SAFLAX-",'Basis-Tabelle-Samen'!K333,"-",'Basis-Tabelle-Samen'!J333,"-garden-to-go-mini-turkish.jpg")),
IF($C$1="Ungarisch - HU",HYPERLINK(CONCATENATE("https://www.saflax.de/0-WVK-Retail/Bilder-Pictures/SAFLAX-",'Basis-Tabelle-Samen'!K333,"-",'Basis-Tabelle-Samen'!J333,"-garden-to-go-mini-hungarian.jpg")),
" ACHTUNG")))))))))))))))))))))))))))))</f>
        <v>https://www.saflax.de/0-WVK-Retail/Bilder-Pictures/SAFLAX-77501-elettaria-cardamomum-garden-to-go-mini-english.jpg</v>
      </c>
      <c r="AN342" s="330" t="str">
        <f>IF(I342&lt;1,"",
IF($C$1="Bulgarisch - BG",HYPERLINK(CONCATENATE("https://www.saflax.de/0-WVK-Retail/Bilder-Pictures/SAFLAX-",'Basis-Tabelle-Samen'!N333,"-",'Basis-Tabelle-Samen'!J333,"-garden-to-go-lite-bulgarian.jpg")),
IF($C$1="Dänisch - DK",HYPERLINK(CONCATENATE("https://www.saflax.de/0-WVK-Retail/Bilder-Pictures/SAFLAX-",'Basis-Tabelle-Samen'!N333,"-",'Basis-Tabelle-Samen'!J333,"-garden-to-go-lite-danish.jpg")),
IF($C$1="Deutsch - DE",HYPERLINK(CONCATENATE("https://www.saflax.de/0-WVK-Retail/Bilder-Pictures/SAFLAX-",'Basis-Tabelle-Samen'!N333,"-",'Basis-Tabelle-Samen'!J333,"-garden-to-go-lite-german.jpg")),
IF($C$1="Englisch - UK",HYPERLINK(CONCATENATE("https://www.saflax.de/0-WVK-Retail/Bilder-Pictures/SAFLAX-",'Basis-Tabelle-Samen'!N333,"-",'Basis-Tabelle-Samen'!J333,"-garden-to-go-lite-english.jpg")),
IF($C$1="Estnisch - EE",HYPERLINK(CONCATENATE("https://www.saflax.de/0-WVK-Retail/Bilder-Pictures/SAFLAX-",'Basis-Tabelle-Samen'!N333,"-",'Basis-Tabelle-Samen'!J333,"-garden-to-go-lite-estonian.jpg")),
IF($C$1="Finnisch - FI",HYPERLINK(CONCATENATE("https://www.saflax.de/0-WVK-Retail/Bilder-Pictures/SAFLAX-",'Basis-Tabelle-Samen'!N333,"-",'Basis-Tabelle-Samen'!J333,"-garden-to-go-lite-finnish.jpg")),
IF($C$1="Französisch - FR",HYPERLINK(CONCATENATE("https://www.saflax.de/0-WVK-Retail/Bilder-Pictures/SAFLAX-",'Basis-Tabelle-Samen'!N333,"-",'Basis-Tabelle-Samen'!J333,"-garden-to-go-lite-french.jpg")),
IF($C$1="Griechisch - GR",HYPERLINK(CONCATENATE("https://www.saflax.de/0-WVK-Retail/Bilder-Pictures/SAFLAX-",'Basis-Tabelle-Samen'!N333,"-",'Basis-Tabelle-Samen'!J333,"-garden-to-go-lite-greek.jpg")),
IF($C$1="Irisch - IE",HYPERLINK(CONCATENATE("https://www.saflax.de/0-WVK-Retail/Bilder-Pictures/SAFLAX-",'Basis-Tabelle-Samen'!N333,"-",'Basis-Tabelle-Samen'!J333,"-garden-to-go-lite-irish.jpg")),
IF($C$1="Isländisch - IS",HYPERLINK(CONCATENATE("https://www.saflax.de/0-WVK-Retail/Bilder-Pictures/SAFLAX-",'Basis-Tabelle-Samen'!N333,"-",'Basis-Tabelle-Samen'!J333,"-garden-to-go-lite-icelandic.jpg")),
IF($C$1="Italienisch - IT",HYPERLINK(CONCATENATE("https://www.saflax.de/0-WVK-Retail/Bilder-Pictures/SAFLAX-",'Basis-Tabelle-Samen'!N333,"-",'Basis-Tabelle-Samen'!J333,"-garden-to-go-lite-italian.jpg")),
IF($C$1="Japanisch - JP",HYPERLINK(CONCATENATE("https://www.saflax.de/0-WVK-Retail/Bilder-Pictures/SAFLAX-",'Basis-Tabelle-Samen'!N333,"-",'Basis-Tabelle-Samen'!J333,"-garden-to-go-lite-japanese.jpg")),
IF($C$1="Kroatisch - HR",HYPERLINK(CONCATENATE("https://www.saflax.de/0-WVK-Retail/Bilder-Pictures/SAFLAX-",'Basis-Tabelle-Samen'!N333,"-",'Basis-Tabelle-Samen'!J333,"-garden-to-go-lite-croatian.jpg")),
IF($C$1="Lettisch - LV",HYPERLINK(CONCATENATE("https://www.saflax.de/0-WVK-Retail/Bilder-Pictures/SAFLAX-",'Basis-Tabelle-Samen'!N333,"-",'Basis-Tabelle-Samen'!J333,"-garden-to-go-lite-latvian.jpg")),
IF($C$1="Litauisch - LT",HYPERLINK(CONCATENATE("https://www.saflax.de/0-WVK-Retail/Bilder-Pictures/SAFLAX-",'Basis-Tabelle-Samen'!N333,"-",'Basis-Tabelle-Samen'!J333,"-garden-to-go-lite-lithuanian.jpg")),
IF($C$1="Maltesisch - MT",HYPERLINK(CONCATENATE("https://www.saflax.de/0-WVK-Retail/Bilder-Pictures/SAFLAX-",'Basis-Tabelle-Samen'!N333,"-",'Basis-Tabelle-Samen'!J333,"-garden-to-go-lite-maltese.jpg")),
IF($C$1="Niederländisch - NL",HYPERLINK(CONCATENATE("https://www.saflax.de/0-WVK-Retail/Bilder-Pictures/SAFLAX-",'Basis-Tabelle-Samen'!N333,"-",'Basis-Tabelle-Samen'!J333,"-garden-to-go-lite-dutch.jpg")),
IF($C$1="Norwegisch - NO",HYPERLINK(CONCATENATE("https://www.saflax.de/0-WVK-Retail/Bilder-Pictures/SAFLAX-",'Basis-Tabelle-Samen'!N333,"-",'Basis-Tabelle-Samen'!J333,"-garden-to-go-lite-nowegian.jpg")),
IF($C$1="Polnisch - PL",HYPERLINK(CONCATENATE("https://www.saflax.de/0-WVK-Retail/Bilder-Pictures/SAFLAX-",'Basis-Tabelle-Samen'!N333,"-",'Basis-Tabelle-Samen'!J333,"-garden-to-go-lite-polish.jpg")),
IF($C$1="Portugiesisch - PT",HYPERLINK(CONCATENATE("https://www.saflax.de/0-WVK-Retail/Bilder-Pictures/SAFLAX-",'Basis-Tabelle-Samen'!N333,"-",'Basis-Tabelle-Samen'!J333,"-garden-to-go-lite-portuguese.jpg")),
IF($C$1="Rumänisch - RO",HYPERLINK(CONCATENATE("https://www.saflax.de/0-WVK-Retail/Bilder-Pictures/SAFLAX-",'Basis-Tabelle-Samen'!N333,"-",'Basis-Tabelle-Samen'!J333,"-garden-to-go-lite-romanian.jpg")),
IF($C$1="Schwedisch - SE",HYPERLINK(CONCATENATE("https://www.saflax.de/0-WVK-Retail/Bilder-Pictures/SAFLAX-",'Basis-Tabelle-Samen'!N333,"-",'Basis-Tabelle-Samen'!J333,"-garden-to-go-lite-swedish.jpg")),
IF($C$1="Slowakisch - SK",HYPERLINK(CONCATENATE("https://www.saflax.de/0-WVK-Retail/Bilder-Pictures/SAFLAX-",'Basis-Tabelle-Samen'!N333,"-",'Basis-Tabelle-Samen'!J333,"-garden-to-go-lite-slovak.jpg")),
IF($C$1="Slowenisch - SI",HYPERLINK(CONCATENATE("https://www.saflax.de/0-WVK-Retail/Bilder-Pictures/SAFLAX-",'Basis-Tabelle-Samen'!N333,"-",'Basis-Tabelle-Samen'!J333,"-garden-to-go-lite-slovenian.jpg")),
IF($C$1="Spanisch - ES",HYPERLINK(CONCATENATE("https://www.saflax.de/0-WVK-Retail/Bilder-Pictures/SAFLAX-",'Basis-Tabelle-Samen'!N333,"-",'Basis-Tabelle-Samen'!J333,"-garden-to-go-lite-spanish.jpg")),
IF($C$1="Tschechisch - CZ",HYPERLINK(CONCATENATE("https://www.saflax.de/0-WVK-Retail/Bilder-Pictures/SAFLAX-",'Basis-Tabelle-Samen'!N333,"-",'Basis-Tabelle-Samen'!J333,"-garden-to-go-lite-czech.jpg")),
IF($C$1="Türkisch - TR",HYPERLINK(CONCATENATE("https://www.saflax.de/0-WVK-Retail/Bilder-Pictures/SAFLAX-",'Basis-Tabelle-Samen'!N333,"-",'Basis-Tabelle-Samen'!J333,"-garden-to-go-lite-turkish.jpg")),
IF($C$1="Ungarisch - HU",HYPERLINK(CONCATENATE("https://www.saflax.de/0-WVK-Retail/Bilder-Pictures/SAFLAX-",'Basis-Tabelle-Samen'!N333,"-",'Basis-Tabelle-Samen'!J333,"-garden-to-go-lite-hungarian.jpg")),
" ACHTUNG")))))))))))))))))))))))))))))</f>
        <v>https://www.saflax.de/0-WVK-Retail/Bilder-Pictures/SAFLAX-87501-elettaria-cardamomum-garden-to-go-lite-english.jpg</v>
      </c>
      <c r="AO342" s="330" t="str">
        <f>IF(J342&lt;1,"",
IF($C$1="Bulgarisch - BG",HYPERLINK(CONCATENATE("https://www.saflax.de/0-WVK-Retail/Bilder-Pictures/SAFLAX-",'Basis-Tabelle-Samen'!Q333,"-",'Basis-Tabelle-Samen'!J333,"-garden-to-go-bulgarian.jpg")),
IF($C$1="Dänisch - DK",HYPERLINK(CONCATENATE("https://www.saflax.de/0-WVK-Retail/Bilder-Pictures/SAFLAX-",'Basis-Tabelle-Samen'!Q333,"-",'Basis-Tabelle-Samen'!J333,"-garden-to-go-danish.jpg")),
IF($C$1="Deutsch - DE",HYPERLINK(CONCATENATE("https://www.saflax.de/0-WVK-Retail/Bilder-Pictures/SAFLAX-",'Basis-Tabelle-Samen'!Q333,"-",'Basis-Tabelle-Samen'!J333,"-garden-to-go-german.jpg")),
IF($C$1="Englisch - UK",HYPERLINK(CONCATENATE("https://www.saflax.de/0-WVK-Retail/Bilder-Pictures/SAFLAX-",'Basis-Tabelle-Samen'!Q333,"-",'Basis-Tabelle-Samen'!J333,"-garden-to-go-english.jpg")),
IF($C$1="Estnisch - EE",HYPERLINK(CONCATENATE("https://www.saflax.de/0-WVK-Retail/Bilder-Pictures/SAFLAX-",'Basis-Tabelle-Samen'!Q333,"-",'Basis-Tabelle-Samen'!J333,"-garden-to-go-estonian.jpg")),
IF($C$1="Finnisch - FI",HYPERLINK(CONCATENATE("https://www.saflax.de/0-WVK-Retail/Bilder-Pictures/SAFLAX-",'Basis-Tabelle-Samen'!Q333,"-",'Basis-Tabelle-Samen'!J333,"-garden-to-go-finnish.jpg")),
IF($C$1="Französisch - FR",HYPERLINK(CONCATENATE("https://www.saflax.de/0-WVK-Retail/Bilder-Pictures/SAFLAX-",'Basis-Tabelle-Samen'!Q333,"-",'Basis-Tabelle-Samen'!J333,"-garden-to-go-french.jpg")),
IF($C$1="Griechisch - GR",HYPERLINK(CONCATENATE("https://www.saflax.de/0-WVK-Retail/Bilder-Pictures/SAFLAX-",'Basis-Tabelle-Samen'!Q333,"-",'Basis-Tabelle-Samen'!J333,"-garden-to-go-greek.jpg")),
IF($C$1="Irisch - IE",HYPERLINK(CONCATENATE("https://www.saflax.de/0-WVK-Retail/Bilder-Pictures/SAFLAX-",'Basis-Tabelle-Samen'!Q333,"-",'Basis-Tabelle-Samen'!J333,"-garden-to-go-irish.jpg")),
IF($C$1="Isländisch - IS",HYPERLINK(CONCATENATE("https://www.saflax.de/0-WVK-Retail/Bilder-Pictures/SAFLAX-",'Basis-Tabelle-Samen'!Q333,"-",'Basis-Tabelle-Samen'!J333,"-garden-to-go-icelandic.jpg")),
IF($C$1="Italienisch - IT",HYPERLINK(CONCATENATE("https://www.saflax.de/0-WVK-Retail/Bilder-Pictures/SAFLAX-",'Basis-Tabelle-Samen'!Q333,"-",'Basis-Tabelle-Samen'!J333,"-garden-to-go-italian.jpg")),
IF($C$1="Japanisch - JP",HYPERLINK(CONCATENATE("https://www.saflax.de/0-WVK-Retail/Bilder-Pictures/SAFLAX-",'Basis-Tabelle-Samen'!Q333,"-",'Basis-Tabelle-Samen'!J333,"-garden-to-go-japanese.jpg")),
IF($C$1="Kroatisch - HR",HYPERLINK(CONCATENATE("https://www.saflax.de/0-WVK-Retail/Bilder-Pictures/SAFLAX-",'Basis-Tabelle-Samen'!Q333,"-",'Basis-Tabelle-Samen'!J333,"-garden-to-go-croatian.jpg")),
IF($C$1="Lettisch - LV",HYPERLINK(CONCATENATE("https://www.saflax.de/0-WVK-Retail/Bilder-Pictures/SAFLAX-",'Basis-Tabelle-Samen'!Q333,"-",'Basis-Tabelle-Samen'!J333,"-garden-to-go-latvian.jpg")),
IF($C$1="Litauisch - LT",HYPERLINK(CONCATENATE("https://www.saflax.de/0-WVK-Retail/Bilder-Pictures/SAFLAX-",'Basis-Tabelle-Samen'!Q333,"-",'Basis-Tabelle-Samen'!J333,"-garden-to-go-lithuanian.jpg")),
IF($C$1="Maltesisch - MT",HYPERLINK(CONCATENATE("https://www.saflax.de/0-WVK-Retail/Bilder-Pictures/SAFLAX-",'Basis-Tabelle-Samen'!Q333,"-",'Basis-Tabelle-Samen'!J333,"-garden-to-go-maltese.jpg")),
IF($C$1="Niederländisch - NL",HYPERLINK(CONCATENATE("https://www.saflax.de/0-WVK-Retail/Bilder-Pictures/SAFLAX-",'Basis-Tabelle-Samen'!Q333,"-",'Basis-Tabelle-Samen'!J333,"-garden-to-go-dutch.jpg")),
IF($C$1="Norwegisch - NO",HYPERLINK(CONCATENATE("https://www.saflax.de/0-WVK-Retail/Bilder-Pictures/SAFLAX-",'Basis-Tabelle-Samen'!Q333,"-",'Basis-Tabelle-Samen'!J333,"-garden-to-go-nowegian.jpg")),
IF($C$1="Polnisch - PL",HYPERLINK(CONCATENATE("https://www.saflax.de/0-WVK-Retail/Bilder-Pictures/SAFLAX-",'Basis-Tabelle-Samen'!Q333,"-",'Basis-Tabelle-Samen'!J333,"-garden-to-go-polish.jpg")),
IF($C$1="Portugiesisch - PT",HYPERLINK(CONCATENATE("https://www.saflax.de/0-WVK-Retail/Bilder-Pictures/SAFLAX-",'Basis-Tabelle-Samen'!Q333,"-",'Basis-Tabelle-Samen'!J333,"-garden-to-go-portuguese.jpg")),
IF($C$1="Rumänisch - RO",HYPERLINK(CONCATENATE("https://www.saflax.de/0-WVK-Retail/Bilder-Pictures/SAFLAX-",'Basis-Tabelle-Samen'!Q333,"-",'Basis-Tabelle-Samen'!J333,"-garden-to-go-romanian.jpg")),
IF($C$1="Schwedisch - SE",HYPERLINK(CONCATENATE("https://www.saflax.de/0-WVK-Retail/Bilder-Pictures/SAFLAX-",'Basis-Tabelle-Samen'!Q333,"-",'Basis-Tabelle-Samen'!J333,"-garden-to-go-swedish.jpg")),
IF($C$1="Slowakisch - SK",HYPERLINK(CONCATENATE("https://www.saflax.de/0-WVK-Retail/Bilder-Pictures/SAFLAX-",'Basis-Tabelle-Samen'!Q333,"-",'Basis-Tabelle-Samen'!J333,"-garden-to-go-slovak.jpg")),
IF($C$1="Slowenisch - SI",HYPERLINK(CONCATENATE("https://www.saflax.de/0-WVK-Retail/Bilder-Pictures/SAFLAX-",'Basis-Tabelle-Samen'!Q333,"-",'Basis-Tabelle-Samen'!J333,"-garden-to-go-slovenian.jpg")),
IF($C$1="Spanisch - ES",HYPERLINK(CONCATENATE("https://www.saflax.de/0-WVK-Retail/Bilder-Pictures/SAFLAX-",'Basis-Tabelle-Samen'!Q333,"-",'Basis-Tabelle-Samen'!J333,"-garden-to-go-spanish.jpg")),
IF($C$1="Tschechisch - CZ",HYPERLINK(CONCATENATE("https://www.saflax.de/0-WVK-Retail/Bilder-Pictures/SAFLAX-",'Basis-Tabelle-Samen'!Q333,"-",'Basis-Tabelle-Samen'!J333,"-garden-to-go-czech.jpg")),
IF($C$1="Türkisch - TR",HYPERLINK(CONCATENATE("https://www.saflax.de/0-WVK-Retail/Bilder-Pictures/SAFLAX-",'Basis-Tabelle-Samen'!Q333,"-",'Basis-Tabelle-Samen'!J333,"-garden-to-go-turkish.jpg")),
IF($C$1="Ungarisch - HU",HYPERLINK(CONCATENATE("https://www.saflax.de/0-WVK-Retail/Bilder-Pictures/SAFLAX-",'Basis-Tabelle-Samen'!Q333,"-",'Basis-Tabelle-Samen'!J333,"-garden-to-go-hungarian.jpg")),
" ACHTUNG")))))))))))))))))))))))))))))</f>
        <v>https://www.saflax.de/0-WVK-Retail/Bilder-Pictures/SAFLAX-57501-elettaria-cardamomum-garden-to-go-english.jpg</v>
      </c>
      <c r="AP342" s="330" t="str">
        <f>IF(K342&lt;1,"",
IF($C$1="Bulgarisch - BG",HYPERLINK(CONCATENATE("https://www.saflax.de/0-WVK-Retail/Bilder-Pictures/SAFLAX-",'Basis-Tabelle-Samen'!T333,"-",'Basis-Tabelle-Samen'!J333,"-cultivation-set-bulgarian.jpg")),
IF($C$1="Dänisch - DK",HYPERLINK(CONCATENATE("https://www.saflax.de/0-WVK-Retail/Bilder-Pictures/SAFLAX-",'Basis-Tabelle-Samen'!T333,"-",'Basis-Tabelle-Samen'!J333,"-cultivation-set-danish.jpg")),
IF($C$1="Deutsch - DE",HYPERLINK(CONCATENATE("https://www.saflax.de/0-WVK-Retail/Bilder-Pictures/SAFLAX-",'Basis-Tabelle-Samen'!T333,"-",'Basis-Tabelle-Samen'!J333,"-cultivation-set-german.jpg")),
IF($C$1="Englisch - UK",HYPERLINK(CONCATENATE("https://www.saflax.de/0-WVK-Retail/Bilder-Pictures/SAFLAX-",'Basis-Tabelle-Samen'!T333,"-",'Basis-Tabelle-Samen'!J333,"-cultivation-set-english.jpg")),
IF($C$1="Estnisch - EE",HYPERLINK(CONCATENATE("https://www.saflax.de/0-WVK-Retail/Bilder-Pictures/SAFLAX-",'Basis-Tabelle-Samen'!T333,"-",'Basis-Tabelle-Samen'!J333,"-cultivation-set-estonian.jpg")),
IF($C$1="Finnisch - FI",HYPERLINK(CONCATENATE("https://www.saflax.de/0-WVK-Retail/Bilder-Pictures/SAFLAX-",'Basis-Tabelle-Samen'!T333,"-",'Basis-Tabelle-Samen'!J333,"-cultivation-set-finnish.jpg")),
IF($C$1="Französisch - FR",HYPERLINK(CONCATENATE("https://www.saflax.de/0-WVK-Retail/Bilder-Pictures/SAFLAX-",'Basis-Tabelle-Samen'!T333,"-",'Basis-Tabelle-Samen'!J333,"-cultivation-set-french.jpg")),
IF($C$1="Griechisch - GR",HYPERLINK(CONCATENATE("https://www.saflax.de/0-WVK-Retail/Bilder-Pictures/SAFLAX-",'Basis-Tabelle-Samen'!T333,"-",'Basis-Tabelle-Samen'!J333,"-cultivation-set-greek.jpg")),
IF($C$1="Irisch - IE",HYPERLINK(CONCATENATE("https://www.saflax.de/0-WVK-Retail/Bilder-Pictures/SAFLAX-",'Basis-Tabelle-Samen'!T333,"-",'Basis-Tabelle-Samen'!J333,"-cultivation-set-irish.jpg")),
IF($C$1="Isländisch - IS",HYPERLINK(CONCATENATE("https://www.saflax.de/0-WVK-Retail/Bilder-Pictures/SAFLAX-",'Basis-Tabelle-Samen'!T333,"-",'Basis-Tabelle-Samen'!J333,"-cultivation-set-icelandic.jpg")),
IF($C$1="Italienisch - IT",HYPERLINK(CONCATENATE("https://www.saflax.de/0-WVK-Retail/Bilder-Pictures/SAFLAX-",'Basis-Tabelle-Samen'!T333,"-",'Basis-Tabelle-Samen'!J333,"-cultivation-set-italian.jpg")),
IF($C$1="Japanisch - JP",HYPERLINK(CONCATENATE("https://www.saflax.de/0-WVK-Retail/Bilder-Pictures/SAFLAX-",'Basis-Tabelle-Samen'!T333,"-",'Basis-Tabelle-Samen'!J333,"-cultivation-set-japanese.jpg")),
IF($C$1="Kroatisch - HR",HYPERLINK(CONCATENATE("https://www.saflax.de/0-WVK-Retail/Bilder-Pictures/SAFLAX-",'Basis-Tabelle-Samen'!T333,"-",'Basis-Tabelle-Samen'!J333,"-cultivation-set-croatian.jpg")),
IF($C$1="Lettisch - LV",HYPERLINK(CONCATENATE("https://www.saflax.de/0-WVK-Retail/Bilder-Pictures/SAFLAX-",'Basis-Tabelle-Samen'!T333,"-",'Basis-Tabelle-Samen'!J333,"-cultivation-set-latvian.jpg")),
IF($C$1="Litauisch - LT",HYPERLINK(CONCATENATE("https://www.saflax.de/0-WVK-Retail/Bilder-Pictures/SAFLAX-",'Basis-Tabelle-Samen'!T333,"-",'Basis-Tabelle-Samen'!J333,"-cultivation-set-lithuanian.jpg")),
IF($C$1="Maltesisch - MT",HYPERLINK(CONCATENATE("https://www.saflax.de/0-WVK-Retail/Bilder-Pictures/SAFLAX-",'Basis-Tabelle-Samen'!T333,"-",'Basis-Tabelle-Samen'!J333,"-cultivation-set-maltese.jpg")),
IF($C$1="Niederländisch - NL",HYPERLINK(CONCATENATE("https://www.saflax.de/0-WVK-Retail/Bilder-Pictures/SAFLAX-",'Basis-Tabelle-Samen'!T333,"-",'Basis-Tabelle-Samen'!J333,"-cultivation-set-dutch.jpg")),
IF($C$1="Norwegisch - NO",HYPERLINK(CONCATENATE("https://www.saflax.de/0-WVK-Retail/Bilder-Pictures/SAFLAX-",'Basis-Tabelle-Samen'!T333,"-",'Basis-Tabelle-Samen'!J333,"-cultivation-set-nowegian.jpg")),
IF($C$1="Polnisch - PL",HYPERLINK(CONCATENATE("https://www.saflax.de/0-WVK-Retail/Bilder-Pictures/SAFLAX-",'Basis-Tabelle-Samen'!T333,"-",'Basis-Tabelle-Samen'!J333,"-cultivation-set-polish.jpg")),
IF($C$1="Portugiesisch - PT",HYPERLINK(CONCATENATE("https://www.saflax.de/0-WVK-Retail/Bilder-Pictures/SAFLAX-",'Basis-Tabelle-Samen'!T333,"-",'Basis-Tabelle-Samen'!J333,"-cultivation-set-portuguese.jpg")),
IF($C$1="Rumänisch - RO",HYPERLINK(CONCATENATE("https://www.saflax.de/0-WVK-Retail/Bilder-Pictures/SAFLAX-",'Basis-Tabelle-Samen'!T333,"-",'Basis-Tabelle-Samen'!J333,"-cultivation-set-romanian.jpg")),
IF($C$1="Schwedisch - SE",HYPERLINK(CONCATENATE("https://www.saflax.de/0-WVK-Retail/Bilder-Pictures/SAFLAX-",'Basis-Tabelle-Samen'!T333,"-",'Basis-Tabelle-Samen'!J333,"-cultivation-set-swedish.jpg")),
IF($C$1="Slowakisch - SK",HYPERLINK(CONCATENATE("https://www.saflax.de/0-WVK-Retail/Bilder-Pictures/SAFLAX-",'Basis-Tabelle-Samen'!T333,"-",'Basis-Tabelle-Samen'!J333,"-cultivation-set-slovak.jpg")),
IF($C$1="Slowenisch - SI",HYPERLINK(CONCATENATE("https://www.saflax.de/0-WVK-Retail/Bilder-Pictures/SAFLAX-",'Basis-Tabelle-Samen'!T333,"-",'Basis-Tabelle-Samen'!J333,"-cultivation-set-slovenian.jpg")),
IF($C$1="Spanisch - ES",HYPERLINK(CONCATENATE("https://www.saflax.de/0-WVK-Retail/Bilder-Pictures/SAFLAX-",'Basis-Tabelle-Samen'!T333,"-",'Basis-Tabelle-Samen'!J333,"-cultivation-set-spanish.jpg")),
IF($C$1="Tschechisch - CZ",HYPERLINK(CONCATENATE("https://www.saflax.de/0-WVK-Retail/Bilder-Pictures/SAFLAX-",'Basis-Tabelle-Samen'!T333,"-",'Basis-Tabelle-Samen'!J333,"-cultivation-set-czech.jpg")),
IF($C$1="Türkisch - TR",HYPERLINK(CONCATENATE("https://www.saflax.de/0-WVK-Retail/Bilder-Pictures/SAFLAX-",'Basis-Tabelle-Samen'!T333,"-",'Basis-Tabelle-Samen'!J333,"-cultivation-set-turkish.jpg")),
IF($C$1="Ungarisch - HU",HYPERLINK(CONCATENATE("https://www.saflax.de/0-WVK-Retail/Bilder-Pictures/SAFLAX-",'Basis-Tabelle-Samen'!T333,"-",'Basis-Tabelle-Samen'!J333,"-cultivation-set-hungarian.jpg")),
" ACHTUNG")))))))))))))))))))))))))))))</f>
        <v>https://www.saflax.de/0-WVK-Retail/Bilder-Pictures/SAFLAX-37501-elettaria-cardamomum-cultivation-set-english.jpg</v>
      </c>
      <c r="AQ342" s="330" t="str">
        <f>IF(L342&lt;1,"",
IF($C$1="Bulgarisch - BG",HYPERLINK(CONCATENATE("https://www.saflax.de/0-WVK-Retail/Bilder-Pictures/SAFLAX-",'Basis-Tabelle-Samen'!W333,"-",'Basis-Tabelle-Samen'!J333,"-garden-in-the-bag-bulgarian.jpg")),
IF($C$1="Dänisch - DK",HYPERLINK(CONCATENATE("https://www.saflax.de/0-WVK-Retail/Bilder-Pictures/SAFLAX-",'Basis-Tabelle-Samen'!W333,"-",'Basis-Tabelle-Samen'!J333,"-garden-in-the-bag-danish.jpg")),
IF($C$1="Deutsch - DE",HYPERLINK(CONCATENATE("https://www.saflax.de/0-WVK-Retail/Bilder-Pictures/SAFLAX-",'Basis-Tabelle-Samen'!W333,"-",'Basis-Tabelle-Samen'!J333,"-garden-in-the-bag-german.jpg")),
IF($C$1="Englisch - UK",HYPERLINK(CONCATENATE("https://www.saflax.de/0-WVK-Retail/Bilder-Pictures/SAFLAX-",'Basis-Tabelle-Samen'!W333,"-",'Basis-Tabelle-Samen'!J333,"-garden-in-the-bag-english.jpg")),
IF($C$1="Estnisch - EE",HYPERLINK(CONCATENATE("https://www.saflax.de/0-WVK-Retail/Bilder-Pictures/SAFLAX-",'Basis-Tabelle-Samen'!W333,"-",'Basis-Tabelle-Samen'!J333,"-garden-in-the-bag-estonian.jpg")),
IF($C$1="Finnisch - FI",HYPERLINK(CONCATENATE("https://www.saflax.de/0-WVK-Retail/Bilder-Pictures/SAFLAX-",'Basis-Tabelle-Samen'!W333,"-",'Basis-Tabelle-Samen'!J333,"-garden-in-the-bag-finnish.jpg")),
IF($C$1="Französisch - FR",HYPERLINK(CONCATENATE("https://www.saflax.de/0-WVK-Retail/Bilder-Pictures/SAFLAX-",'Basis-Tabelle-Samen'!W333,"-",'Basis-Tabelle-Samen'!J333,"-garden-in-the-bag-french.jpg")),
IF($C$1="Griechisch - GR",HYPERLINK(CONCATENATE("https://www.saflax.de/0-WVK-Retail/Bilder-Pictures/SAFLAX-",'Basis-Tabelle-Samen'!W333,"-",'Basis-Tabelle-Samen'!J333,"-garden-in-the-bag-greek.jpg")),
IF($C$1="Irisch - IE",HYPERLINK(CONCATENATE("https://www.saflax.de/0-WVK-Retail/Bilder-Pictures/SAFLAX-",'Basis-Tabelle-Samen'!W333,"-",'Basis-Tabelle-Samen'!J333,"-garden-in-the-bag-irish.jpg")),
IF($C$1="Isländisch - IS",HYPERLINK(CONCATENATE("https://www.saflax.de/0-WVK-Retail/Bilder-Pictures/SAFLAX-",'Basis-Tabelle-Samen'!W333,"-",'Basis-Tabelle-Samen'!J333,"-garden-in-the-bag-icelandic.jpg")),
IF($C$1="Italienisch - IT",HYPERLINK(CONCATENATE("https://www.saflax.de/0-WVK-Retail/Bilder-Pictures/SAFLAX-",'Basis-Tabelle-Samen'!W333,"-",'Basis-Tabelle-Samen'!J333,"-garden-in-the-bag-italian.jpg")),
IF($C$1="Japanisch - JP",HYPERLINK(CONCATENATE("https://www.saflax.de/0-WVK-Retail/Bilder-Pictures/SAFLAX-",'Basis-Tabelle-Samen'!W333,"-",'Basis-Tabelle-Samen'!J333,"-garden-in-the-bag-japanese.jpg")),
IF($C$1="Kroatisch - HR",HYPERLINK(CONCATENATE("https://www.saflax.de/0-WVK-Retail/Bilder-Pictures/SAFLAX-",'Basis-Tabelle-Samen'!W333,"-",'Basis-Tabelle-Samen'!J333,"-garden-in-the-bag-croatian.jpg")),
IF($C$1="Lettisch - LV",HYPERLINK(CONCATENATE("https://www.saflax.de/0-WVK-Retail/Bilder-Pictures/SAFLAX-",'Basis-Tabelle-Samen'!W333,"-",'Basis-Tabelle-Samen'!J333,"-garden-in-the-bag-latvian.jpg")),
IF($C$1="Litauisch - LT",HYPERLINK(CONCATENATE("https://www.saflax.de/0-WVK-Retail/Bilder-Pictures/SAFLAX-",'Basis-Tabelle-Samen'!W333,"-",'Basis-Tabelle-Samen'!J333,"-garden-in-the-bag-lithuanian.jpg")),
IF($C$1="Maltesisch - MT",HYPERLINK(CONCATENATE("https://www.saflax.de/0-WVK-Retail/Bilder-Pictures/SAFLAX-",'Basis-Tabelle-Samen'!W333,"-",'Basis-Tabelle-Samen'!J333,"-garden-in-the-bag-maltese.jpg")),
IF($C$1="Niederländisch - NL",HYPERLINK(CONCATENATE("https://www.saflax.de/0-WVK-Retail/Bilder-Pictures/SAFLAX-",'Basis-Tabelle-Samen'!W333,"-",'Basis-Tabelle-Samen'!J333,"-garden-in-the-bag-dutch.jpg")),
IF($C$1="Norwegisch - NO",HYPERLINK(CONCATENATE("https://www.saflax.de/0-WVK-Retail/Bilder-Pictures/SAFLAX-",'Basis-Tabelle-Samen'!W333,"-",'Basis-Tabelle-Samen'!J333,"-garden-in-the-bag-nowegian.jpg")),
IF($C$1="Polnisch - PL",HYPERLINK(CONCATENATE("https://www.saflax.de/0-WVK-Retail/Bilder-Pictures/SAFLAX-",'Basis-Tabelle-Samen'!W333,"-",'Basis-Tabelle-Samen'!J333,"-garden-in-the-bag-polish.jpg")),
IF($C$1="Portugiesisch - PT",HYPERLINK(CONCATENATE("https://www.saflax.de/0-WVK-Retail/Bilder-Pictures/SAFLAX-",'Basis-Tabelle-Samen'!W333,"-",'Basis-Tabelle-Samen'!J333,"-garden-in-the-bag-portuguese.jpg")),
IF($C$1="Rumänisch - RO",HYPERLINK(CONCATENATE("https://www.saflax.de/0-WVK-Retail/Bilder-Pictures/SAFLAX-",'Basis-Tabelle-Samen'!W333,"-",'Basis-Tabelle-Samen'!J333,"-garden-in-the-bag-romanian.jpg")),
IF($C$1="Schwedisch - SE",HYPERLINK(CONCATENATE("https://www.saflax.de/0-WVK-Retail/Bilder-Pictures/SAFLAX-",'Basis-Tabelle-Samen'!W333,"-",'Basis-Tabelle-Samen'!J333,"-garden-in-the-bag-swedish.jpg")),
IF($C$1="Slowakisch - SK",HYPERLINK(CONCATENATE("https://www.saflax.de/0-WVK-Retail/Bilder-Pictures/SAFLAX-",'Basis-Tabelle-Samen'!W333,"-",'Basis-Tabelle-Samen'!J333,"-garden-in-the-bag-slovak.jpg")),
IF($C$1="Slowenisch - SI",HYPERLINK(CONCATENATE("https://www.saflax.de/0-WVK-Retail/Bilder-Pictures/SAFLAX-",'Basis-Tabelle-Samen'!W333,"-",'Basis-Tabelle-Samen'!J333,"-garden-in-the-bag-slovenian.jpg")),
IF($C$1="Spanisch - ES",HYPERLINK(CONCATENATE("https://www.saflax.de/0-WVK-Retail/Bilder-Pictures/SAFLAX-",'Basis-Tabelle-Samen'!W333,"-",'Basis-Tabelle-Samen'!J333,"-garden-in-the-bag-spanish.jpg")),
IF($C$1="Tschechisch - CZ",HYPERLINK(CONCATENATE("https://www.saflax.de/0-WVK-Retail/Bilder-Pictures/SAFLAX-",'Basis-Tabelle-Samen'!W333,"-",'Basis-Tabelle-Samen'!J333,"-garden-in-the-bag-czech.jpg")),
IF($C$1="Türkisch - TR",HYPERLINK(CONCATENATE("https://www.saflax.de/0-WVK-Retail/Bilder-Pictures/SAFLAX-",'Basis-Tabelle-Samen'!W333,"-",'Basis-Tabelle-Samen'!J333,"-garden-in-the-bag-turkish.jpg")),
IF($C$1="Ungarisch - HU",HYPERLINK(CONCATENATE("https://www.saflax.de/0-WVK-Retail/Bilder-Pictures/SAFLAX-",'Basis-Tabelle-Samen'!W333,"-",'Basis-Tabelle-Samen'!J333,"-garden-in-the-bag-hungarian.jpg")),
" ACHTUNG")))))))))))))))))))))))))))))</f>
        <v>https://www.saflax.de/0-WVK-Retail/Bilder-Pictures/SAFLAX-67501-elettaria-cardamomum-garden-in-the-bag-english.jpg</v>
      </c>
    </row>
    <row r="343" spans="1:43" s="27" customFormat="1" ht="17.100000000000001" customHeight="1" x14ac:dyDescent="0.2">
      <c r="A343" s="318" t="str">
        <f>IF('Basis-Tabelle-Samen'!A334="","",IF($C$1="Deutsch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43" s="319" t="str">
        <f>'Basis-Tabelle-Samen'!I334</f>
        <v>Stevia rebaudiana</v>
      </c>
      <c r="C343" s="316" t="str">
        <f>IF($C$1="Bulgarisch - BG",'Basis-Tabelle-Samen'!Z334,
IF($C$1="Dänisch - DK",'Basis-Tabelle-Samen'!AA334,
IF($C$1="Deutsch - DE",'Basis-Tabelle-Samen'!AB334,
IF($C$1="Englisch - UK",'Basis-Tabelle-Samen'!AC334,
IF($C$1="Estnisch - EE",'Basis-Tabelle-Samen'!AD334,
IF($C$1="Finnisch - FI",'Basis-Tabelle-Samen'!AE334,
IF($C$1="Französisch - FR",'Basis-Tabelle-Samen'!AF334,
IF($C$1="Griechisch - GR",'Basis-Tabelle-Samen'!AG334,
IF($C$1="Irisch - IE",'Basis-Tabelle-Samen'!AH334,
IF($C$1="Isländisch - IS",'Basis-Tabelle-Samen'!AI334,
IF($C$1="Italienisch - IT",'Basis-Tabelle-Samen'!AJ334,
IF($C$1="Japanisch - JP",'Basis-Tabelle-Samen'!AK334,
IF($C$1="Kroatisch - HR",'Basis-Tabelle-Samen'!AL334,
IF($C$1="Lettisch - LV",'Basis-Tabelle-Samen'!AM334,
IF($C$1="Litauisch - LT",'Basis-Tabelle-Samen'!AN334,
IF($C$1="Maltesisch - MT",'Basis-Tabelle-Samen'!AO334,
IF($C$1="Niederländisch - NL",'Basis-Tabelle-Samen'!AP334,
IF($C$1="Norwegisch - NO",'Basis-Tabelle-Samen'!AQ334,
IF($C$1="Polnisch - PL",'Basis-Tabelle-Samen'!AR334,
IF($C$1="Portugiesisch - PT",'Basis-Tabelle-Samen'!AS334,
IF($C$1="Rumänisch - RO",'Basis-Tabelle-Samen'!AT334,
IF($C$1="Schwedisch - SE",'Basis-Tabelle-Samen'!AU334,
IF($C$1="Slowakisch - SK",'Basis-Tabelle-Samen'!AV334,
IF($C$1="Slowenisch - SI",'Basis-Tabelle-Samen'!AW334,
IF($C$1="Spanisch - ES",'Basis-Tabelle-Samen'!AX334,
IF($C$1="Tschechisch - CZ",'Basis-Tabelle-Samen'!AY334,
IF($C$1="Türkisch - TR",'Basis-Tabelle-Samen'!AZ334,
IF($C$1="Ungarisch - HU",'Basis-Tabelle-Samen'!BA334,
" ACHTUNG"))))))))))))))))))))))))))))</f>
        <v>Sweet Leaf of Paraguay</v>
      </c>
      <c r="D343" s="320">
        <f>'Basis-Tabelle-Samen'!F334</f>
        <v>100</v>
      </c>
      <c r="E343" s="321" t="str">
        <f>'Basis-Tabelle-Samen'!H334</f>
        <v>7 %</v>
      </c>
      <c r="F343" s="322" t="str">
        <f>IF('Basis-Tabelle-Samen'!G334="","",'Basis-Tabelle-Samen'!G334)</f>
        <v>09</v>
      </c>
      <c r="G343" s="320">
        <f>'Basis-Tabelle-Samen'!C334</f>
        <v>17502</v>
      </c>
      <c r="H343" s="323">
        <f>'Basis-Tabelle-Samen'!D334</f>
        <v>4055473175027</v>
      </c>
      <c r="I343" s="324">
        <f>'Basis-Tabelle-Samen'!E334</f>
        <v>1.85</v>
      </c>
      <c r="J343" s="325">
        <f t="shared" si="5"/>
        <v>12</v>
      </c>
      <c r="K343" s="326">
        <f>'Basis-Tabelle-Samen'!K334</f>
        <v>77502</v>
      </c>
      <c r="L343" s="323">
        <f>'Basis-Tabelle-Samen'!L334</f>
        <v>4055473775029</v>
      </c>
      <c r="M343" s="324">
        <f>'Basis-Tabelle-Samen'!M334</f>
        <v>2.4500000000000002</v>
      </c>
      <c r="N343" s="326">
        <f>IF(K343&lt;1,"",'3'!$I$15)</f>
        <v>15</v>
      </c>
      <c r="O343" s="327">
        <f>IF(K343&lt;1,"",'3'!$J$11)</f>
        <v>90</v>
      </c>
      <c r="P343" s="326">
        <f>'Basis-Tabelle-Samen'!N334</f>
        <v>87502</v>
      </c>
      <c r="Q343" s="323">
        <f>'Basis-Tabelle-Samen'!O334</f>
        <v>4055473875026</v>
      </c>
      <c r="R343" s="328">
        <f>'Basis-Tabelle-Samen'!P334</f>
        <v>3.75</v>
      </c>
      <c r="S343" s="326">
        <f>IF(R343&lt;1,"",'3'!$M$15)</f>
        <v>18</v>
      </c>
      <c r="T343" s="327">
        <f>IF(R343&lt;1,"",'3'!$N$11)</f>
        <v>72</v>
      </c>
      <c r="U343" s="326">
        <f>'Basis-Tabelle-Samen'!Q334</f>
        <v>57502</v>
      </c>
      <c r="V343" s="323">
        <f>'Basis-Tabelle-Samen'!R334</f>
        <v>4055473575025</v>
      </c>
      <c r="W343" s="324">
        <f>'Basis-Tabelle-Samen'!S334</f>
        <v>4.95</v>
      </c>
      <c r="X343" s="326">
        <f>IF(U343&lt;1,"",'3'!$Q$15)</f>
        <v>6</v>
      </c>
      <c r="Y343" s="327">
        <f>IF(U343&lt;1,"",'3'!$R$11)</f>
        <v>24</v>
      </c>
      <c r="Z343" s="326">
        <f>'Basis-Tabelle-Samen'!T334</f>
        <v>37502</v>
      </c>
      <c r="AA343" s="323">
        <f>'Basis-Tabelle-Samen'!U334</f>
        <v>4055473375021</v>
      </c>
      <c r="AB343" s="324">
        <f>'Basis-Tabelle-Samen'!V334</f>
        <v>6.75</v>
      </c>
      <c r="AC343" s="326">
        <f>IF(Z343&lt;1,"",'3'!$U$15)</f>
        <v>6</v>
      </c>
      <c r="AD343" s="327">
        <f>IF(Z343&lt;1,"",'3'!$V$11)</f>
        <v>24</v>
      </c>
      <c r="AE343" s="326">
        <f>'Basis-Tabelle-Samen'!W334</f>
        <v>67502</v>
      </c>
      <c r="AF343" s="323">
        <f>'Basis-Tabelle-Samen'!X334</f>
        <v>4055473675022</v>
      </c>
      <c r="AG343" s="324">
        <f>'Basis-Tabelle-Samen'!Y334</f>
        <v>2.95</v>
      </c>
      <c r="AH343" s="326">
        <f>IF(AE343&lt;1,"",'3'!$Y$15)</f>
        <v>8</v>
      </c>
      <c r="AI343" s="327">
        <f>IF(AE343&lt;1,"",'3'!$Z$11)</f>
        <v>64</v>
      </c>
      <c r="AJ343" s="319"/>
      <c r="AK343" s="316" t="str">
        <f>IF(G343&lt;1,"",
IF($C$1="Bulgarisch - BG",HYPERLINK(CONCATENATE("https://www.saflax.de/0-WVK-Retail/Bilder-Pictures/SAFLAX-",'Basis-Tabelle-Samen'!C334,"-",'Basis-Tabelle-Samen'!J334,"-seed-package-front-cr-bulgarian.jpg")),
IF($C$1="Dänisch - DK",HYPERLINK(CONCATENATE("https://www.saflax.de/0-WVK-Retail/Bilder-Pictures/SAFLAX-",'Basis-Tabelle-Samen'!C334,"-",'Basis-Tabelle-Samen'!J334,"-seed-package-front-cr-danish.jpg")),
IF($C$1="Deutsch - DE",HYPERLINK(CONCATENATE("https://www.saflax.de/0-WVK-Retail/Bilder-Pictures/SAFLAX-",'Basis-Tabelle-Samen'!C334,"-",'Basis-Tabelle-Samen'!J334,"-seed-package-front-cr-german.jpg")),
IF($C$1="Englisch - UK",HYPERLINK(CONCATENATE("https://www.saflax.de/0-WVK-Retail/Bilder-Pictures/SAFLAX-",'Basis-Tabelle-Samen'!C334,"-",'Basis-Tabelle-Samen'!J334,"-seed-package-front-cr-english.jpg")),
IF($C$1="Estnisch - EE",HYPERLINK(CONCATENATE("https://www.saflax.de/0-WVK-Retail/Bilder-Pictures/SAFLAX-",'Basis-Tabelle-Samen'!C334,"-",'Basis-Tabelle-Samen'!J334,"-seed-package-front-cr-estonian.jpg")),
IF($C$1="Finnisch - FI",HYPERLINK(CONCATENATE("https://www.saflax.de/0-WVK-Retail/Bilder-Pictures/SAFLAX-",'Basis-Tabelle-Samen'!C334,"-",'Basis-Tabelle-Samen'!J334,"-seed-package-front-cr-finnish.jpg")),
IF($C$1="Französisch - FR",HYPERLINK(CONCATENATE("https://www.saflax.de/0-WVK-Retail/Bilder-Pictures/SAFLAX-",'Basis-Tabelle-Samen'!C334,"-",'Basis-Tabelle-Samen'!J334,"-seed-package-front-cr-french.jpg")),
IF($C$1="Griechisch - GR",HYPERLINK(CONCATENATE("https://www.saflax.de/0-WVK-Retail/Bilder-Pictures/SAFLAX-",'Basis-Tabelle-Samen'!C334,"-",'Basis-Tabelle-Samen'!J334,"-seed-package-front-cr-greek.jpg")),
IF($C$1="Irisch - IE",HYPERLINK(CONCATENATE("https://www.saflax.de/0-WVK-Retail/Bilder-Pictures/SAFLAX-",'Basis-Tabelle-Samen'!C334,"-",'Basis-Tabelle-Samen'!J334,"-seed-package-front-cr-irish.jpg")),
IF($C$1="Isländisch - IS",HYPERLINK(CONCATENATE("https://www.saflax.de/0-WVK-Retail/Bilder-Pictures/SAFLAX-",'Basis-Tabelle-Samen'!C334,"-",'Basis-Tabelle-Samen'!J334,"-seed-package-front-cr-icelandic.jpg")),
IF($C$1="Italienisch - IT",HYPERLINK(CONCATENATE("https://www.saflax.de/0-WVK-Retail/Bilder-Pictures/SAFLAX-",'Basis-Tabelle-Samen'!C334,"-",'Basis-Tabelle-Samen'!J334,"-seed-package-front-cr-italian.jpg")),
IF($C$1="Japanisch - JP",HYPERLINK(CONCATENATE("https://www.saflax.de/0-WVK-Retail/Bilder-Pictures/SAFLAX-",'Basis-Tabelle-Samen'!C334,"-",'Basis-Tabelle-Samen'!J334,"-seed-package-front-cr-japanese.jpg")),
IF($C$1="Kroatisch - HR",HYPERLINK(CONCATENATE("https://www.saflax.de/0-WVK-Retail/Bilder-Pictures/SAFLAX-",'Basis-Tabelle-Samen'!C334,"-",'Basis-Tabelle-Samen'!J334,"-seed-package-front-cr-croatian.jpg")),
IF($C$1="Lettisch - LV",HYPERLINK(CONCATENATE("https://www.saflax.de/0-WVK-Retail/Bilder-Pictures/SAFLAX-",'Basis-Tabelle-Samen'!C334,"-",'Basis-Tabelle-Samen'!J334,"-seed-package-front-cr-latvian.jpg")),
IF($C$1="Litauisch - LT",HYPERLINK(CONCATENATE("https://www.saflax.de/0-WVK-Retail/Bilder-Pictures/SAFLAX-",'Basis-Tabelle-Samen'!C334,"-",'Basis-Tabelle-Samen'!J334,"-seed-package-front-cr-lithuanian.jpg")),
IF($C$1="Maltesisch - MT",HYPERLINK(CONCATENATE("https://www.saflax.de/0-WVK-Retail/Bilder-Pictures/SAFLAX-",'Basis-Tabelle-Samen'!C334,"-",'Basis-Tabelle-Samen'!J334,"-seed-package-front-cr-maltese.jpg")),
IF($C$1="Niederländisch - NL",HYPERLINK(CONCATENATE("https://www.saflax.de/0-WVK-Retail/Bilder-Pictures/SAFLAX-",'Basis-Tabelle-Samen'!C334,"-",'Basis-Tabelle-Samen'!J334,"-seed-package-front-cr-dutch.jpg")),
IF($C$1="Norwegisch - NO",HYPERLINK(CONCATENATE("https://www.saflax.de/0-WVK-Retail/Bilder-Pictures/SAFLAX-",'Basis-Tabelle-Samen'!C334,"-",'Basis-Tabelle-Samen'!J334,"-seed-package-front-cr-nowegian.jpg")),
IF($C$1="Polnisch - PL",HYPERLINK(CONCATENATE("https://www.saflax.de/0-WVK-Retail/Bilder-Pictures/SAFLAX-",'Basis-Tabelle-Samen'!C334,"-",'Basis-Tabelle-Samen'!J334,"-seed-package-front-cr-polish.jpg")),
IF($C$1="Portugiesisch - PT",HYPERLINK(CONCATENATE("https://www.saflax.de/0-WVK-Retail/Bilder-Pictures/SAFLAX-",'Basis-Tabelle-Samen'!C334,"-",'Basis-Tabelle-Samen'!J334,"-seed-package-front-cr-portuguese.jpg")),
IF($C$1="Rumänisch - RO",HYPERLINK(CONCATENATE("https://www.saflax.de/0-WVK-Retail/Bilder-Pictures/SAFLAX-",'Basis-Tabelle-Samen'!C334,"-",'Basis-Tabelle-Samen'!J334,"-seed-package-front-cr-romanian.jpg")),
IF($C$1="Schwedisch - SE",HYPERLINK(CONCATENATE("https://www.saflax.de/0-WVK-Retail/Bilder-Pictures/SAFLAX-",'Basis-Tabelle-Samen'!C334,"-",'Basis-Tabelle-Samen'!J334,"-seed-package-front-cr-swedish.jpg")),
IF($C$1="Slowakisch - SK",HYPERLINK(CONCATENATE("https://www.saflax.de/0-WVK-Retail/Bilder-Pictures/SAFLAX-",'Basis-Tabelle-Samen'!C334,"-",'Basis-Tabelle-Samen'!J334,"-seed-package-front-cr-slovak.jpg")),
IF($C$1="Slowenisch - SI",HYPERLINK(CONCATENATE("https://www.saflax.de/0-WVK-Retail/Bilder-Pictures/SAFLAX-",'Basis-Tabelle-Samen'!C334,"-",'Basis-Tabelle-Samen'!J334,"-seed-package-front-cr-slovenian.jpg")),
IF($C$1="Spanisch - ES",HYPERLINK(CONCATENATE("https://www.saflax.de/0-WVK-Retail/Bilder-Pictures/SAFLAX-",'Basis-Tabelle-Samen'!C334,"-",'Basis-Tabelle-Samen'!J334,"-seed-package-front-cr-spanish.jpg")),
IF($C$1="Tschechisch - CZ",HYPERLINK(CONCATENATE("https://www.saflax.de/0-WVK-Retail/Bilder-Pictures/SAFLAX-",'Basis-Tabelle-Samen'!C334,"-",'Basis-Tabelle-Samen'!J334,"-seed-package-front-cr-czech.jpg")),
IF($C$1="Türkisch - TR",HYPERLINK(CONCATENATE("https://www.saflax.de/0-WVK-Retail/Bilder-Pictures/SAFLAX-",'Basis-Tabelle-Samen'!C334,"-",'Basis-Tabelle-Samen'!J334,"-seed-package-front-cr-turkish.jpg")),
IF($C$1="Ungarisch - HU",HYPERLINK(CONCATENATE("https://www.saflax.de/0-WVK-Retail/Bilder-Pictures/SAFLAX-",'Basis-Tabelle-Samen'!C334,"-",'Basis-Tabelle-Samen'!J334,"-seed-package-front-cr-hungarian.jpg")),
" ACHTUNG")))))))))))))))))))))))))))))</f>
        <v>https://www.saflax.de/0-WVK-Retail/Bilder-Pictures/SAFLAX-17502-stevia-rebaudiana-seed-package-front-cr-english.jpg</v>
      </c>
      <c r="AL343" s="330" t="str">
        <f>IF(G343&lt;1,"",
IF($C$1="Bulgarisch - BG",HYPERLINK(CONCATENATE("https://www.saflax.de/0-WVK-Retail/Bilder-Pictures/SAFLAX-",'Basis-Tabelle-Samen'!C334,"-",'Basis-Tabelle-Samen'!J334,"-seed-package-back-cr-bulgarian.jpg")),
IF($C$1="Dänisch - DK",HYPERLINK(CONCATENATE("https://www.saflax.de/0-WVK-Retail/Bilder-Pictures/SAFLAX-",'Basis-Tabelle-Samen'!C334,"-",'Basis-Tabelle-Samen'!J334,"-seed-package-back-cr-danish.jpg")),
IF($C$1="Deutsch - DE",HYPERLINK(CONCATENATE("https://www.saflax.de/0-WVK-Retail/Bilder-Pictures/SAFLAX-",'Basis-Tabelle-Samen'!C334,"-",'Basis-Tabelle-Samen'!J334,"-seed-package-back-cr-german.jpg")),
IF($C$1="Englisch - UK",HYPERLINK(CONCATENATE("https://www.saflax.de/0-WVK-Retail/Bilder-Pictures/SAFLAX-",'Basis-Tabelle-Samen'!C334,"-",'Basis-Tabelle-Samen'!J334,"-seed-package-back-cr-english.jpg")),
IF($C$1="Estnisch - EE",HYPERLINK(CONCATENATE("https://www.saflax.de/0-WVK-Retail/Bilder-Pictures/SAFLAX-",'Basis-Tabelle-Samen'!C334,"-",'Basis-Tabelle-Samen'!J334,"-seed-package-back-cr-estonian.jpg")),
IF($C$1="Finnisch - FI",HYPERLINK(CONCATENATE("https://www.saflax.de/0-WVK-Retail/Bilder-Pictures/SAFLAX-",'Basis-Tabelle-Samen'!C334,"-",'Basis-Tabelle-Samen'!J334,"-seed-package-back-cr-finnish.jpg")),
IF($C$1="Französisch - FR",HYPERLINK(CONCATENATE("https://www.saflax.de/0-WVK-Retail/Bilder-Pictures/SAFLAX-",'Basis-Tabelle-Samen'!C334,"-",'Basis-Tabelle-Samen'!J334,"-seed-package-back-cr-french.jpg")),
IF($C$1="Griechisch - GR",HYPERLINK(CONCATENATE("https://www.saflax.de/0-WVK-Retail/Bilder-Pictures/SAFLAX-",'Basis-Tabelle-Samen'!C334,"-",'Basis-Tabelle-Samen'!J334,"-seed-package-back-cr-greek.jpg")),
IF($C$1="Irisch - IE",HYPERLINK(CONCATENATE("https://www.saflax.de/0-WVK-Retail/Bilder-Pictures/SAFLAX-",'Basis-Tabelle-Samen'!C334,"-",'Basis-Tabelle-Samen'!J334,"-seed-package-back-cr-irish.jpg")),
IF($C$1="Isländisch - IS",HYPERLINK(CONCATENATE("https://www.saflax.de/0-WVK-Retail/Bilder-Pictures/SAFLAX-",'Basis-Tabelle-Samen'!C334,"-",'Basis-Tabelle-Samen'!J334,"-seed-package-back-cr-icelandic.jpg")),
IF($C$1="Italienisch - IT",HYPERLINK(CONCATENATE("https://www.saflax.de/0-WVK-Retail/Bilder-Pictures/SAFLAX-",'Basis-Tabelle-Samen'!C334,"-",'Basis-Tabelle-Samen'!J334,"-seed-package-back-cr-italian.jpg")),
IF($C$1="Japanisch - JP",HYPERLINK(CONCATENATE("https://www.saflax.de/0-WVK-Retail/Bilder-Pictures/SAFLAX-",'Basis-Tabelle-Samen'!C334,"-",'Basis-Tabelle-Samen'!J334,"-seed-package-back-cr-japanese.jpg")),
IF($C$1="Kroatisch - HR",HYPERLINK(CONCATENATE("https://www.saflax.de/0-WVK-Retail/Bilder-Pictures/SAFLAX-",'Basis-Tabelle-Samen'!C334,"-",'Basis-Tabelle-Samen'!J334,"-seed-package-back-cr-croatian.jpg")),
IF($C$1="Lettisch - LV",HYPERLINK(CONCATENATE("https://www.saflax.de/0-WVK-Retail/Bilder-Pictures/SAFLAX-",'Basis-Tabelle-Samen'!C334,"-",'Basis-Tabelle-Samen'!J334,"-seed-package-back-cr-latvian.jpg")),
IF($C$1="Litauisch - LT",HYPERLINK(CONCATENATE("https://www.saflax.de/0-WVK-Retail/Bilder-Pictures/SAFLAX-",'Basis-Tabelle-Samen'!C334,"-",'Basis-Tabelle-Samen'!J334,"-seed-package-back-cr-lithuanian.jpg")),
IF($C$1="Maltesisch - MT",HYPERLINK(CONCATENATE("https://www.saflax.de/0-WVK-Retail/Bilder-Pictures/SAFLAX-",'Basis-Tabelle-Samen'!C334,"-",'Basis-Tabelle-Samen'!J334,"-seed-package-back-cr-maltese.jpg")),
IF($C$1="Niederländisch - NL",HYPERLINK(CONCATENATE("https://www.saflax.de/0-WVK-Retail/Bilder-Pictures/SAFLAX-",'Basis-Tabelle-Samen'!C334,"-",'Basis-Tabelle-Samen'!J334,"-seed-package-back-cr-dutch.jpg")),
IF($C$1="Norwegisch - NO",HYPERLINK(CONCATENATE("https://www.saflax.de/0-WVK-Retail/Bilder-Pictures/SAFLAX-",'Basis-Tabelle-Samen'!C334,"-",'Basis-Tabelle-Samen'!J334,"-seed-package-back-cr-nowegian.jpg")),
IF($C$1="Polnisch - PL",HYPERLINK(CONCATENATE("https://www.saflax.de/0-WVK-Retail/Bilder-Pictures/SAFLAX-",'Basis-Tabelle-Samen'!C334,"-",'Basis-Tabelle-Samen'!J334,"-seed-package-back-cr-polish.jpg")),
IF($C$1="Portugiesisch - PT",HYPERLINK(CONCATENATE("https://www.saflax.de/0-WVK-Retail/Bilder-Pictures/SAFLAX-",'Basis-Tabelle-Samen'!C334,"-",'Basis-Tabelle-Samen'!J334,"-seed-package-back-cr-portuguese.jpg")),
IF($C$1="Rumänisch - RO",HYPERLINK(CONCATENATE("https://www.saflax.de/0-WVK-Retail/Bilder-Pictures/SAFLAX-",'Basis-Tabelle-Samen'!C334,"-",'Basis-Tabelle-Samen'!J334,"-seed-package-back-cr-romanian.jpg")),
IF($C$1="Schwedisch - SE",HYPERLINK(CONCATENATE("https://www.saflax.de/0-WVK-Retail/Bilder-Pictures/SAFLAX-",'Basis-Tabelle-Samen'!C334,"-",'Basis-Tabelle-Samen'!J334,"-seed-package-back-cr-swedish.jpg")),
IF($C$1="Slowakisch - SK",HYPERLINK(CONCATENATE("https://www.saflax.de/0-WVK-Retail/Bilder-Pictures/SAFLAX-",'Basis-Tabelle-Samen'!C334,"-",'Basis-Tabelle-Samen'!J334,"-seed-package-back-cr-slovak.jpg")),
IF($C$1="Slowenisch - SI",HYPERLINK(CONCATENATE("https://www.saflax.de/0-WVK-Retail/Bilder-Pictures/SAFLAX-",'Basis-Tabelle-Samen'!C334,"-",'Basis-Tabelle-Samen'!J334,"-seed-package-back-cr-slovenian.jpg")),
IF($C$1="Spanisch - ES",HYPERLINK(CONCATENATE("https://www.saflax.de/0-WVK-Retail/Bilder-Pictures/SAFLAX-",'Basis-Tabelle-Samen'!C334,"-",'Basis-Tabelle-Samen'!J334,"-seed-package-back-cr-spanish.jpg")),
IF($C$1="Tschechisch - CZ",HYPERLINK(CONCATENATE("https://www.saflax.de/0-WVK-Retail/Bilder-Pictures/SAFLAX-",'Basis-Tabelle-Samen'!C334,"-",'Basis-Tabelle-Samen'!J334,"-seed-package-back-cr-czech.jpg")),
IF($C$1="Türkisch - TR",HYPERLINK(CONCATENATE("https://www.saflax.de/0-WVK-Retail/Bilder-Pictures/SAFLAX-",'Basis-Tabelle-Samen'!C334,"-",'Basis-Tabelle-Samen'!J334,"-seed-package-back-cr-turkish.jpg")),
IF($C$1="Ungarisch - HU",HYPERLINK(CONCATENATE("https://www.saflax.de/0-WVK-Retail/Bilder-Pictures/SAFLAX-",'Basis-Tabelle-Samen'!C334,"-",'Basis-Tabelle-Samen'!J334,"-seed-package-back-cr-hungarian.jpg")),
" ACHTUNG")))))))))))))))))))))))))))))</f>
        <v>https://www.saflax.de/0-WVK-Retail/Bilder-Pictures/SAFLAX-17502-stevia-rebaudiana-seed-package-back-cr-english.jpg</v>
      </c>
      <c r="AM343" s="330" t="str">
        <f>IF(H343&lt;1,"",
IF($C$1="Bulgarisch - BG",HYPERLINK(CONCATENATE("https://www.saflax.de/0-WVK-Retail/Bilder-Pictures/SAFLAX-",'Basis-Tabelle-Samen'!K334,"-",'Basis-Tabelle-Samen'!J334,"-garden-to-go-mini-bulgarian.jpg")),
IF($C$1="Dänisch - DK",HYPERLINK(CONCATENATE("https://www.saflax.de/0-WVK-Retail/Bilder-Pictures/SAFLAX-",'Basis-Tabelle-Samen'!K334,"-",'Basis-Tabelle-Samen'!J334,"-garden-to-go-mini-danish.jpg")),
IF($C$1="Deutsch - DE",HYPERLINK(CONCATENATE("https://www.saflax.de/0-WVK-Retail/Bilder-Pictures/SAFLAX-",'Basis-Tabelle-Samen'!K334,"-",'Basis-Tabelle-Samen'!J334,"-garden-to-go-mini-german.jpg")),
IF($C$1="Englisch - UK",HYPERLINK(CONCATENATE("https://www.saflax.de/0-WVK-Retail/Bilder-Pictures/SAFLAX-",'Basis-Tabelle-Samen'!K334,"-",'Basis-Tabelle-Samen'!J334,"-garden-to-go-mini-english.jpg")),
IF($C$1="Estnisch - EE",HYPERLINK(CONCATENATE("https://www.saflax.de/0-WVK-Retail/Bilder-Pictures/SAFLAX-",'Basis-Tabelle-Samen'!K334,"-",'Basis-Tabelle-Samen'!J334,"-garden-to-go-mini-estonian.jpg")),
IF($C$1="Finnisch - FI",HYPERLINK(CONCATENATE("https://www.saflax.de/0-WVK-Retail/Bilder-Pictures/SAFLAX-",'Basis-Tabelle-Samen'!K334,"-",'Basis-Tabelle-Samen'!J334,"-garden-to-go-mini-finnish.jpg")),
IF($C$1="Französisch - FR",HYPERLINK(CONCATENATE("https://www.saflax.de/0-WVK-Retail/Bilder-Pictures/SAFLAX-",'Basis-Tabelle-Samen'!K334,"-",'Basis-Tabelle-Samen'!J334,"-garden-to-go-mini-french.jpg")),
IF($C$1="Griechisch - GR",HYPERLINK(CONCATENATE("https://www.saflax.de/0-WVK-Retail/Bilder-Pictures/SAFLAX-",'Basis-Tabelle-Samen'!K334,"-",'Basis-Tabelle-Samen'!J334,"-garden-to-go-mini-greek.jpg")),
IF($C$1="Irisch - IE",HYPERLINK(CONCATENATE("https://www.saflax.de/0-WVK-Retail/Bilder-Pictures/SAFLAX-",'Basis-Tabelle-Samen'!K334,"-",'Basis-Tabelle-Samen'!J334,"-garden-to-go-mini-irish.jpg")),
IF($C$1="Isländisch - IS",HYPERLINK(CONCATENATE("https://www.saflax.de/0-WVK-Retail/Bilder-Pictures/SAFLAX-",'Basis-Tabelle-Samen'!K334,"-",'Basis-Tabelle-Samen'!J334,"-garden-to-go-mini-icelandic.jpg")),
IF($C$1="Italienisch - IT",HYPERLINK(CONCATENATE("https://www.saflax.de/0-WVK-Retail/Bilder-Pictures/SAFLAX-",'Basis-Tabelle-Samen'!K334,"-",'Basis-Tabelle-Samen'!J334,"-garden-to-go-mini-italian.jpg")),
IF($C$1="Japanisch - JP",HYPERLINK(CONCATENATE("https://www.saflax.de/0-WVK-Retail/Bilder-Pictures/SAFLAX-",'Basis-Tabelle-Samen'!K334,"-",'Basis-Tabelle-Samen'!J334,"-garden-to-go-mini-japanese.jpg")),
IF($C$1="Kroatisch - HR",HYPERLINK(CONCATENATE("https://www.saflax.de/0-WVK-Retail/Bilder-Pictures/SAFLAX-",'Basis-Tabelle-Samen'!K334,"-",'Basis-Tabelle-Samen'!J334,"-garden-to-go-mini-croatian.jpg")),
IF($C$1="Lettisch - LV",HYPERLINK(CONCATENATE("https://www.saflax.de/0-WVK-Retail/Bilder-Pictures/SAFLAX-",'Basis-Tabelle-Samen'!K334,"-",'Basis-Tabelle-Samen'!J334,"-garden-to-go-mini-latvian.jpg")),
IF($C$1="Litauisch - LT",HYPERLINK(CONCATENATE("https://www.saflax.de/0-WVK-Retail/Bilder-Pictures/SAFLAX-",'Basis-Tabelle-Samen'!K334,"-",'Basis-Tabelle-Samen'!J334,"-garden-to-go-mini-lithuanian.jpg")),
IF($C$1="Maltesisch - MT",HYPERLINK(CONCATENATE("https://www.saflax.de/0-WVK-Retail/Bilder-Pictures/SAFLAX-",'Basis-Tabelle-Samen'!K334,"-",'Basis-Tabelle-Samen'!J334,"-garden-to-go-mini-maltese.jpg")),
IF($C$1="Niederländisch - NL",HYPERLINK(CONCATENATE("https://www.saflax.de/0-WVK-Retail/Bilder-Pictures/SAFLAX-",'Basis-Tabelle-Samen'!K334,"-",'Basis-Tabelle-Samen'!J334,"-garden-to-go-mini-dutch.jpg")),
IF($C$1="Norwegisch - NO",HYPERLINK(CONCATENATE("https://www.saflax.de/0-WVK-Retail/Bilder-Pictures/SAFLAX-",'Basis-Tabelle-Samen'!K334,"-",'Basis-Tabelle-Samen'!J334,"-garden-to-go-mini-nowegian.jpg")),
IF($C$1="Polnisch - PL",HYPERLINK(CONCATENATE("https://www.saflax.de/0-WVK-Retail/Bilder-Pictures/SAFLAX-",'Basis-Tabelle-Samen'!K334,"-",'Basis-Tabelle-Samen'!J334,"-garden-to-go-mini-polish.jpg")),
IF($C$1="Portugiesisch - PT",HYPERLINK(CONCATENATE("https://www.saflax.de/0-WVK-Retail/Bilder-Pictures/SAFLAX-",'Basis-Tabelle-Samen'!K334,"-",'Basis-Tabelle-Samen'!J334,"-garden-to-go-mini-portuguese.jpg")),
IF($C$1="Rumänisch - RO",HYPERLINK(CONCATENATE("https://www.saflax.de/0-WVK-Retail/Bilder-Pictures/SAFLAX-",'Basis-Tabelle-Samen'!K334,"-",'Basis-Tabelle-Samen'!J334,"-garden-to-go-mini-romanian.jpg")),
IF($C$1="Schwedisch - SE",HYPERLINK(CONCATENATE("https://www.saflax.de/0-WVK-Retail/Bilder-Pictures/SAFLAX-",'Basis-Tabelle-Samen'!K334,"-",'Basis-Tabelle-Samen'!J334,"-garden-to-go-mini-swedish.jpg")),
IF($C$1="Slowakisch - SK",HYPERLINK(CONCATENATE("https://www.saflax.de/0-WVK-Retail/Bilder-Pictures/SAFLAX-",'Basis-Tabelle-Samen'!K334,"-",'Basis-Tabelle-Samen'!J334,"-garden-to-go-mini-slovak.jpg")),
IF($C$1="Slowenisch - SI",HYPERLINK(CONCATENATE("https://www.saflax.de/0-WVK-Retail/Bilder-Pictures/SAFLAX-",'Basis-Tabelle-Samen'!K334,"-",'Basis-Tabelle-Samen'!J334,"-garden-to-go-mini-slovenian.jpg")),
IF($C$1="Spanisch - ES",HYPERLINK(CONCATENATE("https://www.saflax.de/0-WVK-Retail/Bilder-Pictures/SAFLAX-",'Basis-Tabelle-Samen'!K334,"-",'Basis-Tabelle-Samen'!J334,"-garden-to-go-mini-spanish.jpg")),
IF($C$1="Tschechisch - CZ",HYPERLINK(CONCATENATE("https://www.saflax.de/0-WVK-Retail/Bilder-Pictures/SAFLAX-",'Basis-Tabelle-Samen'!K334,"-",'Basis-Tabelle-Samen'!J334,"-garden-to-go-mini-czech.jpg")),
IF($C$1="Türkisch - TR",HYPERLINK(CONCATENATE("https://www.saflax.de/0-WVK-Retail/Bilder-Pictures/SAFLAX-",'Basis-Tabelle-Samen'!K334,"-",'Basis-Tabelle-Samen'!J334,"-garden-to-go-mini-turkish.jpg")),
IF($C$1="Ungarisch - HU",HYPERLINK(CONCATENATE("https://www.saflax.de/0-WVK-Retail/Bilder-Pictures/SAFLAX-",'Basis-Tabelle-Samen'!K334,"-",'Basis-Tabelle-Samen'!J334,"-garden-to-go-mini-hungarian.jpg")),
" ACHTUNG")))))))))))))))))))))))))))))</f>
        <v>https://www.saflax.de/0-WVK-Retail/Bilder-Pictures/SAFLAX-77502-stevia-rebaudiana-garden-to-go-mini-english.jpg</v>
      </c>
      <c r="AN343" s="330" t="str">
        <f>IF(I343&lt;1,"",
IF($C$1="Bulgarisch - BG",HYPERLINK(CONCATENATE("https://www.saflax.de/0-WVK-Retail/Bilder-Pictures/SAFLAX-",'Basis-Tabelle-Samen'!N334,"-",'Basis-Tabelle-Samen'!J334,"-garden-to-go-lite-bulgarian.jpg")),
IF($C$1="Dänisch - DK",HYPERLINK(CONCATENATE("https://www.saflax.de/0-WVK-Retail/Bilder-Pictures/SAFLAX-",'Basis-Tabelle-Samen'!N334,"-",'Basis-Tabelle-Samen'!J334,"-garden-to-go-lite-danish.jpg")),
IF($C$1="Deutsch - DE",HYPERLINK(CONCATENATE("https://www.saflax.de/0-WVK-Retail/Bilder-Pictures/SAFLAX-",'Basis-Tabelle-Samen'!N334,"-",'Basis-Tabelle-Samen'!J334,"-garden-to-go-lite-german.jpg")),
IF($C$1="Englisch - UK",HYPERLINK(CONCATENATE("https://www.saflax.de/0-WVK-Retail/Bilder-Pictures/SAFLAX-",'Basis-Tabelle-Samen'!N334,"-",'Basis-Tabelle-Samen'!J334,"-garden-to-go-lite-english.jpg")),
IF($C$1="Estnisch - EE",HYPERLINK(CONCATENATE("https://www.saflax.de/0-WVK-Retail/Bilder-Pictures/SAFLAX-",'Basis-Tabelle-Samen'!N334,"-",'Basis-Tabelle-Samen'!J334,"-garden-to-go-lite-estonian.jpg")),
IF($C$1="Finnisch - FI",HYPERLINK(CONCATENATE("https://www.saflax.de/0-WVK-Retail/Bilder-Pictures/SAFLAX-",'Basis-Tabelle-Samen'!N334,"-",'Basis-Tabelle-Samen'!J334,"-garden-to-go-lite-finnish.jpg")),
IF($C$1="Französisch - FR",HYPERLINK(CONCATENATE("https://www.saflax.de/0-WVK-Retail/Bilder-Pictures/SAFLAX-",'Basis-Tabelle-Samen'!N334,"-",'Basis-Tabelle-Samen'!J334,"-garden-to-go-lite-french.jpg")),
IF($C$1="Griechisch - GR",HYPERLINK(CONCATENATE("https://www.saflax.de/0-WVK-Retail/Bilder-Pictures/SAFLAX-",'Basis-Tabelle-Samen'!N334,"-",'Basis-Tabelle-Samen'!J334,"-garden-to-go-lite-greek.jpg")),
IF($C$1="Irisch - IE",HYPERLINK(CONCATENATE("https://www.saflax.de/0-WVK-Retail/Bilder-Pictures/SAFLAX-",'Basis-Tabelle-Samen'!N334,"-",'Basis-Tabelle-Samen'!J334,"-garden-to-go-lite-irish.jpg")),
IF($C$1="Isländisch - IS",HYPERLINK(CONCATENATE("https://www.saflax.de/0-WVK-Retail/Bilder-Pictures/SAFLAX-",'Basis-Tabelle-Samen'!N334,"-",'Basis-Tabelle-Samen'!J334,"-garden-to-go-lite-icelandic.jpg")),
IF($C$1="Italienisch - IT",HYPERLINK(CONCATENATE("https://www.saflax.de/0-WVK-Retail/Bilder-Pictures/SAFLAX-",'Basis-Tabelle-Samen'!N334,"-",'Basis-Tabelle-Samen'!J334,"-garden-to-go-lite-italian.jpg")),
IF($C$1="Japanisch - JP",HYPERLINK(CONCATENATE("https://www.saflax.de/0-WVK-Retail/Bilder-Pictures/SAFLAX-",'Basis-Tabelle-Samen'!N334,"-",'Basis-Tabelle-Samen'!J334,"-garden-to-go-lite-japanese.jpg")),
IF($C$1="Kroatisch - HR",HYPERLINK(CONCATENATE("https://www.saflax.de/0-WVK-Retail/Bilder-Pictures/SAFLAX-",'Basis-Tabelle-Samen'!N334,"-",'Basis-Tabelle-Samen'!J334,"-garden-to-go-lite-croatian.jpg")),
IF($C$1="Lettisch - LV",HYPERLINK(CONCATENATE("https://www.saflax.de/0-WVK-Retail/Bilder-Pictures/SAFLAX-",'Basis-Tabelle-Samen'!N334,"-",'Basis-Tabelle-Samen'!J334,"-garden-to-go-lite-latvian.jpg")),
IF($C$1="Litauisch - LT",HYPERLINK(CONCATENATE("https://www.saflax.de/0-WVK-Retail/Bilder-Pictures/SAFLAX-",'Basis-Tabelle-Samen'!N334,"-",'Basis-Tabelle-Samen'!J334,"-garden-to-go-lite-lithuanian.jpg")),
IF($C$1="Maltesisch - MT",HYPERLINK(CONCATENATE("https://www.saflax.de/0-WVK-Retail/Bilder-Pictures/SAFLAX-",'Basis-Tabelle-Samen'!N334,"-",'Basis-Tabelle-Samen'!J334,"-garden-to-go-lite-maltese.jpg")),
IF($C$1="Niederländisch - NL",HYPERLINK(CONCATENATE("https://www.saflax.de/0-WVK-Retail/Bilder-Pictures/SAFLAX-",'Basis-Tabelle-Samen'!N334,"-",'Basis-Tabelle-Samen'!J334,"-garden-to-go-lite-dutch.jpg")),
IF($C$1="Norwegisch - NO",HYPERLINK(CONCATENATE("https://www.saflax.de/0-WVK-Retail/Bilder-Pictures/SAFLAX-",'Basis-Tabelle-Samen'!N334,"-",'Basis-Tabelle-Samen'!J334,"-garden-to-go-lite-nowegian.jpg")),
IF($C$1="Polnisch - PL",HYPERLINK(CONCATENATE("https://www.saflax.de/0-WVK-Retail/Bilder-Pictures/SAFLAX-",'Basis-Tabelle-Samen'!N334,"-",'Basis-Tabelle-Samen'!J334,"-garden-to-go-lite-polish.jpg")),
IF($C$1="Portugiesisch - PT",HYPERLINK(CONCATENATE("https://www.saflax.de/0-WVK-Retail/Bilder-Pictures/SAFLAX-",'Basis-Tabelle-Samen'!N334,"-",'Basis-Tabelle-Samen'!J334,"-garden-to-go-lite-portuguese.jpg")),
IF($C$1="Rumänisch - RO",HYPERLINK(CONCATENATE("https://www.saflax.de/0-WVK-Retail/Bilder-Pictures/SAFLAX-",'Basis-Tabelle-Samen'!N334,"-",'Basis-Tabelle-Samen'!J334,"-garden-to-go-lite-romanian.jpg")),
IF($C$1="Schwedisch - SE",HYPERLINK(CONCATENATE("https://www.saflax.de/0-WVK-Retail/Bilder-Pictures/SAFLAX-",'Basis-Tabelle-Samen'!N334,"-",'Basis-Tabelle-Samen'!J334,"-garden-to-go-lite-swedish.jpg")),
IF($C$1="Slowakisch - SK",HYPERLINK(CONCATENATE("https://www.saflax.de/0-WVK-Retail/Bilder-Pictures/SAFLAX-",'Basis-Tabelle-Samen'!N334,"-",'Basis-Tabelle-Samen'!J334,"-garden-to-go-lite-slovak.jpg")),
IF($C$1="Slowenisch - SI",HYPERLINK(CONCATENATE("https://www.saflax.de/0-WVK-Retail/Bilder-Pictures/SAFLAX-",'Basis-Tabelle-Samen'!N334,"-",'Basis-Tabelle-Samen'!J334,"-garden-to-go-lite-slovenian.jpg")),
IF($C$1="Spanisch - ES",HYPERLINK(CONCATENATE("https://www.saflax.de/0-WVK-Retail/Bilder-Pictures/SAFLAX-",'Basis-Tabelle-Samen'!N334,"-",'Basis-Tabelle-Samen'!J334,"-garden-to-go-lite-spanish.jpg")),
IF($C$1="Tschechisch - CZ",HYPERLINK(CONCATENATE("https://www.saflax.de/0-WVK-Retail/Bilder-Pictures/SAFLAX-",'Basis-Tabelle-Samen'!N334,"-",'Basis-Tabelle-Samen'!J334,"-garden-to-go-lite-czech.jpg")),
IF($C$1="Türkisch - TR",HYPERLINK(CONCATENATE("https://www.saflax.de/0-WVK-Retail/Bilder-Pictures/SAFLAX-",'Basis-Tabelle-Samen'!N334,"-",'Basis-Tabelle-Samen'!J334,"-garden-to-go-lite-turkish.jpg")),
IF($C$1="Ungarisch - HU",HYPERLINK(CONCATENATE("https://www.saflax.de/0-WVK-Retail/Bilder-Pictures/SAFLAX-",'Basis-Tabelle-Samen'!N334,"-",'Basis-Tabelle-Samen'!J334,"-garden-to-go-lite-hungarian.jpg")),
" ACHTUNG")))))))))))))))))))))))))))))</f>
        <v>https://www.saflax.de/0-WVK-Retail/Bilder-Pictures/SAFLAX-87502-stevia-rebaudiana-garden-to-go-lite-english.jpg</v>
      </c>
      <c r="AO343" s="330" t="str">
        <f>IF(J343&lt;1,"",
IF($C$1="Bulgarisch - BG",HYPERLINK(CONCATENATE("https://www.saflax.de/0-WVK-Retail/Bilder-Pictures/SAFLAX-",'Basis-Tabelle-Samen'!Q334,"-",'Basis-Tabelle-Samen'!J334,"-garden-to-go-bulgarian.jpg")),
IF($C$1="Dänisch - DK",HYPERLINK(CONCATENATE("https://www.saflax.de/0-WVK-Retail/Bilder-Pictures/SAFLAX-",'Basis-Tabelle-Samen'!Q334,"-",'Basis-Tabelle-Samen'!J334,"-garden-to-go-danish.jpg")),
IF($C$1="Deutsch - DE",HYPERLINK(CONCATENATE("https://www.saflax.de/0-WVK-Retail/Bilder-Pictures/SAFLAX-",'Basis-Tabelle-Samen'!Q334,"-",'Basis-Tabelle-Samen'!J334,"-garden-to-go-german.jpg")),
IF($C$1="Englisch - UK",HYPERLINK(CONCATENATE("https://www.saflax.de/0-WVK-Retail/Bilder-Pictures/SAFLAX-",'Basis-Tabelle-Samen'!Q334,"-",'Basis-Tabelle-Samen'!J334,"-garden-to-go-english.jpg")),
IF($C$1="Estnisch - EE",HYPERLINK(CONCATENATE("https://www.saflax.de/0-WVK-Retail/Bilder-Pictures/SAFLAX-",'Basis-Tabelle-Samen'!Q334,"-",'Basis-Tabelle-Samen'!J334,"-garden-to-go-estonian.jpg")),
IF($C$1="Finnisch - FI",HYPERLINK(CONCATENATE("https://www.saflax.de/0-WVK-Retail/Bilder-Pictures/SAFLAX-",'Basis-Tabelle-Samen'!Q334,"-",'Basis-Tabelle-Samen'!J334,"-garden-to-go-finnish.jpg")),
IF($C$1="Französisch - FR",HYPERLINK(CONCATENATE("https://www.saflax.de/0-WVK-Retail/Bilder-Pictures/SAFLAX-",'Basis-Tabelle-Samen'!Q334,"-",'Basis-Tabelle-Samen'!J334,"-garden-to-go-french.jpg")),
IF($C$1="Griechisch - GR",HYPERLINK(CONCATENATE("https://www.saflax.de/0-WVK-Retail/Bilder-Pictures/SAFLAX-",'Basis-Tabelle-Samen'!Q334,"-",'Basis-Tabelle-Samen'!J334,"-garden-to-go-greek.jpg")),
IF($C$1="Irisch - IE",HYPERLINK(CONCATENATE("https://www.saflax.de/0-WVK-Retail/Bilder-Pictures/SAFLAX-",'Basis-Tabelle-Samen'!Q334,"-",'Basis-Tabelle-Samen'!J334,"-garden-to-go-irish.jpg")),
IF($C$1="Isländisch - IS",HYPERLINK(CONCATENATE("https://www.saflax.de/0-WVK-Retail/Bilder-Pictures/SAFLAX-",'Basis-Tabelle-Samen'!Q334,"-",'Basis-Tabelle-Samen'!J334,"-garden-to-go-icelandic.jpg")),
IF($C$1="Italienisch - IT",HYPERLINK(CONCATENATE("https://www.saflax.de/0-WVK-Retail/Bilder-Pictures/SAFLAX-",'Basis-Tabelle-Samen'!Q334,"-",'Basis-Tabelle-Samen'!J334,"-garden-to-go-italian.jpg")),
IF($C$1="Japanisch - JP",HYPERLINK(CONCATENATE("https://www.saflax.de/0-WVK-Retail/Bilder-Pictures/SAFLAX-",'Basis-Tabelle-Samen'!Q334,"-",'Basis-Tabelle-Samen'!J334,"-garden-to-go-japanese.jpg")),
IF($C$1="Kroatisch - HR",HYPERLINK(CONCATENATE("https://www.saflax.de/0-WVK-Retail/Bilder-Pictures/SAFLAX-",'Basis-Tabelle-Samen'!Q334,"-",'Basis-Tabelle-Samen'!J334,"-garden-to-go-croatian.jpg")),
IF($C$1="Lettisch - LV",HYPERLINK(CONCATENATE("https://www.saflax.de/0-WVK-Retail/Bilder-Pictures/SAFLAX-",'Basis-Tabelle-Samen'!Q334,"-",'Basis-Tabelle-Samen'!J334,"-garden-to-go-latvian.jpg")),
IF($C$1="Litauisch - LT",HYPERLINK(CONCATENATE("https://www.saflax.de/0-WVK-Retail/Bilder-Pictures/SAFLAX-",'Basis-Tabelle-Samen'!Q334,"-",'Basis-Tabelle-Samen'!J334,"-garden-to-go-lithuanian.jpg")),
IF($C$1="Maltesisch - MT",HYPERLINK(CONCATENATE("https://www.saflax.de/0-WVK-Retail/Bilder-Pictures/SAFLAX-",'Basis-Tabelle-Samen'!Q334,"-",'Basis-Tabelle-Samen'!J334,"-garden-to-go-maltese.jpg")),
IF($C$1="Niederländisch - NL",HYPERLINK(CONCATENATE("https://www.saflax.de/0-WVK-Retail/Bilder-Pictures/SAFLAX-",'Basis-Tabelle-Samen'!Q334,"-",'Basis-Tabelle-Samen'!J334,"-garden-to-go-dutch.jpg")),
IF($C$1="Norwegisch - NO",HYPERLINK(CONCATENATE("https://www.saflax.de/0-WVK-Retail/Bilder-Pictures/SAFLAX-",'Basis-Tabelle-Samen'!Q334,"-",'Basis-Tabelle-Samen'!J334,"-garden-to-go-nowegian.jpg")),
IF($C$1="Polnisch - PL",HYPERLINK(CONCATENATE("https://www.saflax.de/0-WVK-Retail/Bilder-Pictures/SAFLAX-",'Basis-Tabelle-Samen'!Q334,"-",'Basis-Tabelle-Samen'!J334,"-garden-to-go-polish.jpg")),
IF($C$1="Portugiesisch - PT",HYPERLINK(CONCATENATE("https://www.saflax.de/0-WVK-Retail/Bilder-Pictures/SAFLAX-",'Basis-Tabelle-Samen'!Q334,"-",'Basis-Tabelle-Samen'!J334,"-garden-to-go-portuguese.jpg")),
IF($C$1="Rumänisch - RO",HYPERLINK(CONCATENATE("https://www.saflax.de/0-WVK-Retail/Bilder-Pictures/SAFLAX-",'Basis-Tabelle-Samen'!Q334,"-",'Basis-Tabelle-Samen'!J334,"-garden-to-go-romanian.jpg")),
IF($C$1="Schwedisch - SE",HYPERLINK(CONCATENATE("https://www.saflax.de/0-WVK-Retail/Bilder-Pictures/SAFLAX-",'Basis-Tabelle-Samen'!Q334,"-",'Basis-Tabelle-Samen'!J334,"-garden-to-go-swedish.jpg")),
IF($C$1="Slowakisch - SK",HYPERLINK(CONCATENATE("https://www.saflax.de/0-WVK-Retail/Bilder-Pictures/SAFLAX-",'Basis-Tabelle-Samen'!Q334,"-",'Basis-Tabelle-Samen'!J334,"-garden-to-go-slovak.jpg")),
IF($C$1="Slowenisch - SI",HYPERLINK(CONCATENATE("https://www.saflax.de/0-WVK-Retail/Bilder-Pictures/SAFLAX-",'Basis-Tabelle-Samen'!Q334,"-",'Basis-Tabelle-Samen'!J334,"-garden-to-go-slovenian.jpg")),
IF($C$1="Spanisch - ES",HYPERLINK(CONCATENATE("https://www.saflax.de/0-WVK-Retail/Bilder-Pictures/SAFLAX-",'Basis-Tabelle-Samen'!Q334,"-",'Basis-Tabelle-Samen'!J334,"-garden-to-go-spanish.jpg")),
IF($C$1="Tschechisch - CZ",HYPERLINK(CONCATENATE("https://www.saflax.de/0-WVK-Retail/Bilder-Pictures/SAFLAX-",'Basis-Tabelle-Samen'!Q334,"-",'Basis-Tabelle-Samen'!J334,"-garden-to-go-czech.jpg")),
IF($C$1="Türkisch - TR",HYPERLINK(CONCATENATE("https://www.saflax.de/0-WVK-Retail/Bilder-Pictures/SAFLAX-",'Basis-Tabelle-Samen'!Q334,"-",'Basis-Tabelle-Samen'!J334,"-garden-to-go-turkish.jpg")),
IF($C$1="Ungarisch - HU",HYPERLINK(CONCATENATE("https://www.saflax.de/0-WVK-Retail/Bilder-Pictures/SAFLAX-",'Basis-Tabelle-Samen'!Q334,"-",'Basis-Tabelle-Samen'!J334,"-garden-to-go-hungarian.jpg")),
" ACHTUNG")))))))))))))))))))))))))))))</f>
        <v>https://www.saflax.de/0-WVK-Retail/Bilder-Pictures/SAFLAX-57502-stevia-rebaudiana-garden-to-go-english.jpg</v>
      </c>
      <c r="AP343" s="330" t="str">
        <f>IF(K343&lt;1,"",
IF($C$1="Bulgarisch - BG",HYPERLINK(CONCATENATE("https://www.saflax.de/0-WVK-Retail/Bilder-Pictures/SAFLAX-",'Basis-Tabelle-Samen'!T334,"-",'Basis-Tabelle-Samen'!J334,"-cultivation-set-bulgarian.jpg")),
IF($C$1="Dänisch - DK",HYPERLINK(CONCATENATE("https://www.saflax.de/0-WVK-Retail/Bilder-Pictures/SAFLAX-",'Basis-Tabelle-Samen'!T334,"-",'Basis-Tabelle-Samen'!J334,"-cultivation-set-danish.jpg")),
IF($C$1="Deutsch - DE",HYPERLINK(CONCATENATE("https://www.saflax.de/0-WVK-Retail/Bilder-Pictures/SAFLAX-",'Basis-Tabelle-Samen'!T334,"-",'Basis-Tabelle-Samen'!J334,"-cultivation-set-german.jpg")),
IF($C$1="Englisch - UK",HYPERLINK(CONCATENATE("https://www.saflax.de/0-WVK-Retail/Bilder-Pictures/SAFLAX-",'Basis-Tabelle-Samen'!T334,"-",'Basis-Tabelle-Samen'!J334,"-cultivation-set-english.jpg")),
IF($C$1="Estnisch - EE",HYPERLINK(CONCATENATE("https://www.saflax.de/0-WVK-Retail/Bilder-Pictures/SAFLAX-",'Basis-Tabelle-Samen'!T334,"-",'Basis-Tabelle-Samen'!J334,"-cultivation-set-estonian.jpg")),
IF($C$1="Finnisch - FI",HYPERLINK(CONCATENATE("https://www.saflax.de/0-WVK-Retail/Bilder-Pictures/SAFLAX-",'Basis-Tabelle-Samen'!T334,"-",'Basis-Tabelle-Samen'!J334,"-cultivation-set-finnish.jpg")),
IF($C$1="Französisch - FR",HYPERLINK(CONCATENATE("https://www.saflax.de/0-WVK-Retail/Bilder-Pictures/SAFLAX-",'Basis-Tabelle-Samen'!T334,"-",'Basis-Tabelle-Samen'!J334,"-cultivation-set-french.jpg")),
IF($C$1="Griechisch - GR",HYPERLINK(CONCATENATE("https://www.saflax.de/0-WVK-Retail/Bilder-Pictures/SAFLAX-",'Basis-Tabelle-Samen'!T334,"-",'Basis-Tabelle-Samen'!J334,"-cultivation-set-greek.jpg")),
IF($C$1="Irisch - IE",HYPERLINK(CONCATENATE("https://www.saflax.de/0-WVK-Retail/Bilder-Pictures/SAFLAX-",'Basis-Tabelle-Samen'!T334,"-",'Basis-Tabelle-Samen'!J334,"-cultivation-set-irish.jpg")),
IF($C$1="Isländisch - IS",HYPERLINK(CONCATENATE("https://www.saflax.de/0-WVK-Retail/Bilder-Pictures/SAFLAX-",'Basis-Tabelle-Samen'!T334,"-",'Basis-Tabelle-Samen'!J334,"-cultivation-set-icelandic.jpg")),
IF($C$1="Italienisch - IT",HYPERLINK(CONCATENATE("https://www.saflax.de/0-WVK-Retail/Bilder-Pictures/SAFLAX-",'Basis-Tabelle-Samen'!T334,"-",'Basis-Tabelle-Samen'!J334,"-cultivation-set-italian.jpg")),
IF($C$1="Japanisch - JP",HYPERLINK(CONCATENATE("https://www.saflax.de/0-WVK-Retail/Bilder-Pictures/SAFLAX-",'Basis-Tabelle-Samen'!T334,"-",'Basis-Tabelle-Samen'!J334,"-cultivation-set-japanese.jpg")),
IF($C$1="Kroatisch - HR",HYPERLINK(CONCATENATE("https://www.saflax.de/0-WVK-Retail/Bilder-Pictures/SAFLAX-",'Basis-Tabelle-Samen'!T334,"-",'Basis-Tabelle-Samen'!J334,"-cultivation-set-croatian.jpg")),
IF($C$1="Lettisch - LV",HYPERLINK(CONCATENATE("https://www.saflax.de/0-WVK-Retail/Bilder-Pictures/SAFLAX-",'Basis-Tabelle-Samen'!T334,"-",'Basis-Tabelle-Samen'!J334,"-cultivation-set-latvian.jpg")),
IF($C$1="Litauisch - LT",HYPERLINK(CONCATENATE("https://www.saflax.de/0-WVK-Retail/Bilder-Pictures/SAFLAX-",'Basis-Tabelle-Samen'!T334,"-",'Basis-Tabelle-Samen'!J334,"-cultivation-set-lithuanian.jpg")),
IF($C$1="Maltesisch - MT",HYPERLINK(CONCATENATE("https://www.saflax.de/0-WVK-Retail/Bilder-Pictures/SAFLAX-",'Basis-Tabelle-Samen'!T334,"-",'Basis-Tabelle-Samen'!J334,"-cultivation-set-maltese.jpg")),
IF($C$1="Niederländisch - NL",HYPERLINK(CONCATENATE("https://www.saflax.de/0-WVK-Retail/Bilder-Pictures/SAFLAX-",'Basis-Tabelle-Samen'!T334,"-",'Basis-Tabelle-Samen'!J334,"-cultivation-set-dutch.jpg")),
IF($C$1="Norwegisch - NO",HYPERLINK(CONCATENATE("https://www.saflax.de/0-WVK-Retail/Bilder-Pictures/SAFLAX-",'Basis-Tabelle-Samen'!T334,"-",'Basis-Tabelle-Samen'!J334,"-cultivation-set-nowegian.jpg")),
IF($C$1="Polnisch - PL",HYPERLINK(CONCATENATE("https://www.saflax.de/0-WVK-Retail/Bilder-Pictures/SAFLAX-",'Basis-Tabelle-Samen'!T334,"-",'Basis-Tabelle-Samen'!J334,"-cultivation-set-polish.jpg")),
IF($C$1="Portugiesisch - PT",HYPERLINK(CONCATENATE("https://www.saflax.de/0-WVK-Retail/Bilder-Pictures/SAFLAX-",'Basis-Tabelle-Samen'!T334,"-",'Basis-Tabelle-Samen'!J334,"-cultivation-set-portuguese.jpg")),
IF($C$1="Rumänisch - RO",HYPERLINK(CONCATENATE("https://www.saflax.de/0-WVK-Retail/Bilder-Pictures/SAFLAX-",'Basis-Tabelle-Samen'!T334,"-",'Basis-Tabelle-Samen'!J334,"-cultivation-set-romanian.jpg")),
IF($C$1="Schwedisch - SE",HYPERLINK(CONCATENATE("https://www.saflax.de/0-WVK-Retail/Bilder-Pictures/SAFLAX-",'Basis-Tabelle-Samen'!T334,"-",'Basis-Tabelle-Samen'!J334,"-cultivation-set-swedish.jpg")),
IF($C$1="Slowakisch - SK",HYPERLINK(CONCATENATE("https://www.saflax.de/0-WVK-Retail/Bilder-Pictures/SAFLAX-",'Basis-Tabelle-Samen'!T334,"-",'Basis-Tabelle-Samen'!J334,"-cultivation-set-slovak.jpg")),
IF($C$1="Slowenisch - SI",HYPERLINK(CONCATENATE("https://www.saflax.de/0-WVK-Retail/Bilder-Pictures/SAFLAX-",'Basis-Tabelle-Samen'!T334,"-",'Basis-Tabelle-Samen'!J334,"-cultivation-set-slovenian.jpg")),
IF($C$1="Spanisch - ES",HYPERLINK(CONCATENATE("https://www.saflax.de/0-WVK-Retail/Bilder-Pictures/SAFLAX-",'Basis-Tabelle-Samen'!T334,"-",'Basis-Tabelle-Samen'!J334,"-cultivation-set-spanish.jpg")),
IF($C$1="Tschechisch - CZ",HYPERLINK(CONCATENATE("https://www.saflax.de/0-WVK-Retail/Bilder-Pictures/SAFLAX-",'Basis-Tabelle-Samen'!T334,"-",'Basis-Tabelle-Samen'!J334,"-cultivation-set-czech.jpg")),
IF($C$1="Türkisch - TR",HYPERLINK(CONCATENATE("https://www.saflax.de/0-WVK-Retail/Bilder-Pictures/SAFLAX-",'Basis-Tabelle-Samen'!T334,"-",'Basis-Tabelle-Samen'!J334,"-cultivation-set-turkish.jpg")),
IF($C$1="Ungarisch - HU",HYPERLINK(CONCATENATE("https://www.saflax.de/0-WVK-Retail/Bilder-Pictures/SAFLAX-",'Basis-Tabelle-Samen'!T334,"-",'Basis-Tabelle-Samen'!J334,"-cultivation-set-hungarian.jpg")),
" ACHTUNG")))))))))))))))))))))))))))))</f>
        <v>https://www.saflax.de/0-WVK-Retail/Bilder-Pictures/SAFLAX-37502-stevia-rebaudiana-cultivation-set-english.jpg</v>
      </c>
      <c r="AQ343" s="330" t="str">
        <f>IF(L343&lt;1,"",
IF($C$1="Bulgarisch - BG",HYPERLINK(CONCATENATE("https://www.saflax.de/0-WVK-Retail/Bilder-Pictures/SAFLAX-",'Basis-Tabelle-Samen'!W334,"-",'Basis-Tabelle-Samen'!J334,"-garden-in-the-bag-bulgarian.jpg")),
IF($C$1="Dänisch - DK",HYPERLINK(CONCATENATE("https://www.saflax.de/0-WVK-Retail/Bilder-Pictures/SAFLAX-",'Basis-Tabelle-Samen'!W334,"-",'Basis-Tabelle-Samen'!J334,"-garden-in-the-bag-danish.jpg")),
IF($C$1="Deutsch - DE",HYPERLINK(CONCATENATE("https://www.saflax.de/0-WVK-Retail/Bilder-Pictures/SAFLAX-",'Basis-Tabelle-Samen'!W334,"-",'Basis-Tabelle-Samen'!J334,"-garden-in-the-bag-german.jpg")),
IF($C$1="Englisch - UK",HYPERLINK(CONCATENATE("https://www.saflax.de/0-WVK-Retail/Bilder-Pictures/SAFLAX-",'Basis-Tabelle-Samen'!W334,"-",'Basis-Tabelle-Samen'!J334,"-garden-in-the-bag-english.jpg")),
IF($C$1="Estnisch - EE",HYPERLINK(CONCATENATE("https://www.saflax.de/0-WVK-Retail/Bilder-Pictures/SAFLAX-",'Basis-Tabelle-Samen'!W334,"-",'Basis-Tabelle-Samen'!J334,"-garden-in-the-bag-estonian.jpg")),
IF($C$1="Finnisch - FI",HYPERLINK(CONCATENATE("https://www.saflax.de/0-WVK-Retail/Bilder-Pictures/SAFLAX-",'Basis-Tabelle-Samen'!W334,"-",'Basis-Tabelle-Samen'!J334,"-garden-in-the-bag-finnish.jpg")),
IF($C$1="Französisch - FR",HYPERLINK(CONCATENATE("https://www.saflax.de/0-WVK-Retail/Bilder-Pictures/SAFLAX-",'Basis-Tabelle-Samen'!W334,"-",'Basis-Tabelle-Samen'!J334,"-garden-in-the-bag-french.jpg")),
IF($C$1="Griechisch - GR",HYPERLINK(CONCATENATE("https://www.saflax.de/0-WVK-Retail/Bilder-Pictures/SAFLAX-",'Basis-Tabelle-Samen'!W334,"-",'Basis-Tabelle-Samen'!J334,"-garden-in-the-bag-greek.jpg")),
IF($C$1="Irisch - IE",HYPERLINK(CONCATENATE("https://www.saflax.de/0-WVK-Retail/Bilder-Pictures/SAFLAX-",'Basis-Tabelle-Samen'!W334,"-",'Basis-Tabelle-Samen'!J334,"-garden-in-the-bag-irish.jpg")),
IF($C$1="Isländisch - IS",HYPERLINK(CONCATENATE("https://www.saflax.de/0-WVK-Retail/Bilder-Pictures/SAFLAX-",'Basis-Tabelle-Samen'!W334,"-",'Basis-Tabelle-Samen'!J334,"-garden-in-the-bag-icelandic.jpg")),
IF($C$1="Italienisch - IT",HYPERLINK(CONCATENATE("https://www.saflax.de/0-WVK-Retail/Bilder-Pictures/SAFLAX-",'Basis-Tabelle-Samen'!W334,"-",'Basis-Tabelle-Samen'!J334,"-garden-in-the-bag-italian.jpg")),
IF($C$1="Japanisch - JP",HYPERLINK(CONCATENATE("https://www.saflax.de/0-WVK-Retail/Bilder-Pictures/SAFLAX-",'Basis-Tabelle-Samen'!W334,"-",'Basis-Tabelle-Samen'!J334,"-garden-in-the-bag-japanese.jpg")),
IF($C$1="Kroatisch - HR",HYPERLINK(CONCATENATE("https://www.saflax.de/0-WVK-Retail/Bilder-Pictures/SAFLAX-",'Basis-Tabelle-Samen'!W334,"-",'Basis-Tabelle-Samen'!J334,"-garden-in-the-bag-croatian.jpg")),
IF($C$1="Lettisch - LV",HYPERLINK(CONCATENATE("https://www.saflax.de/0-WVK-Retail/Bilder-Pictures/SAFLAX-",'Basis-Tabelle-Samen'!W334,"-",'Basis-Tabelle-Samen'!J334,"-garden-in-the-bag-latvian.jpg")),
IF($C$1="Litauisch - LT",HYPERLINK(CONCATENATE("https://www.saflax.de/0-WVK-Retail/Bilder-Pictures/SAFLAX-",'Basis-Tabelle-Samen'!W334,"-",'Basis-Tabelle-Samen'!J334,"-garden-in-the-bag-lithuanian.jpg")),
IF($C$1="Maltesisch - MT",HYPERLINK(CONCATENATE("https://www.saflax.de/0-WVK-Retail/Bilder-Pictures/SAFLAX-",'Basis-Tabelle-Samen'!W334,"-",'Basis-Tabelle-Samen'!J334,"-garden-in-the-bag-maltese.jpg")),
IF($C$1="Niederländisch - NL",HYPERLINK(CONCATENATE("https://www.saflax.de/0-WVK-Retail/Bilder-Pictures/SAFLAX-",'Basis-Tabelle-Samen'!W334,"-",'Basis-Tabelle-Samen'!J334,"-garden-in-the-bag-dutch.jpg")),
IF($C$1="Norwegisch - NO",HYPERLINK(CONCATENATE("https://www.saflax.de/0-WVK-Retail/Bilder-Pictures/SAFLAX-",'Basis-Tabelle-Samen'!W334,"-",'Basis-Tabelle-Samen'!J334,"-garden-in-the-bag-nowegian.jpg")),
IF($C$1="Polnisch - PL",HYPERLINK(CONCATENATE("https://www.saflax.de/0-WVK-Retail/Bilder-Pictures/SAFLAX-",'Basis-Tabelle-Samen'!W334,"-",'Basis-Tabelle-Samen'!J334,"-garden-in-the-bag-polish.jpg")),
IF($C$1="Portugiesisch - PT",HYPERLINK(CONCATENATE("https://www.saflax.de/0-WVK-Retail/Bilder-Pictures/SAFLAX-",'Basis-Tabelle-Samen'!W334,"-",'Basis-Tabelle-Samen'!J334,"-garden-in-the-bag-portuguese.jpg")),
IF($C$1="Rumänisch - RO",HYPERLINK(CONCATENATE("https://www.saflax.de/0-WVK-Retail/Bilder-Pictures/SAFLAX-",'Basis-Tabelle-Samen'!W334,"-",'Basis-Tabelle-Samen'!J334,"-garden-in-the-bag-romanian.jpg")),
IF($C$1="Schwedisch - SE",HYPERLINK(CONCATENATE("https://www.saflax.de/0-WVK-Retail/Bilder-Pictures/SAFLAX-",'Basis-Tabelle-Samen'!W334,"-",'Basis-Tabelle-Samen'!J334,"-garden-in-the-bag-swedish.jpg")),
IF($C$1="Slowakisch - SK",HYPERLINK(CONCATENATE("https://www.saflax.de/0-WVK-Retail/Bilder-Pictures/SAFLAX-",'Basis-Tabelle-Samen'!W334,"-",'Basis-Tabelle-Samen'!J334,"-garden-in-the-bag-slovak.jpg")),
IF($C$1="Slowenisch - SI",HYPERLINK(CONCATENATE("https://www.saflax.de/0-WVK-Retail/Bilder-Pictures/SAFLAX-",'Basis-Tabelle-Samen'!W334,"-",'Basis-Tabelle-Samen'!J334,"-garden-in-the-bag-slovenian.jpg")),
IF($C$1="Spanisch - ES",HYPERLINK(CONCATENATE("https://www.saflax.de/0-WVK-Retail/Bilder-Pictures/SAFLAX-",'Basis-Tabelle-Samen'!W334,"-",'Basis-Tabelle-Samen'!J334,"-garden-in-the-bag-spanish.jpg")),
IF($C$1="Tschechisch - CZ",HYPERLINK(CONCATENATE("https://www.saflax.de/0-WVK-Retail/Bilder-Pictures/SAFLAX-",'Basis-Tabelle-Samen'!W334,"-",'Basis-Tabelle-Samen'!J334,"-garden-in-the-bag-czech.jpg")),
IF($C$1="Türkisch - TR",HYPERLINK(CONCATENATE("https://www.saflax.de/0-WVK-Retail/Bilder-Pictures/SAFLAX-",'Basis-Tabelle-Samen'!W334,"-",'Basis-Tabelle-Samen'!J334,"-garden-in-the-bag-turkish.jpg")),
IF($C$1="Ungarisch - HU",HYPERLINK(CONCATENATE("https://www.saflax.de/0-WVK-Retail/Bilder-Pictures/SAFLAX-",'Basis-Tabelle-Samen'!W334,"-",'Basis-Tabelle-Samen'!J334,"-garden-in-the-bag-hungarian.jpg")),
" ACHTUNG")))))))))))))))))))))))))))))</f>
        <v>https://www.saflax.de/0-WVK-Retail/Bilder-Pictures/SAFLAX-67502-stevia-rebaudiana-garden-in-the-bag-english.jpg</v>
      </c>
    </row>
    <row r="344" spans="1:43" s="27" customFormat="1" ht="17.100000000000001" customHeight="1" x14ac:dyDescent="0.2">
      <c r="A344" s="318" t="str">
        <f>IF('Basis-Tabelle-Samen'!A349="","",IF($C$1="Deutsch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44" s="319" t="str">
        <f>'Basis-Tabelle-Samen'!I349</f>
        <v>Salvia hispanica</v>
      </c>
      <c r="C344" s="316" t="str">
        <f>IF($C$1="Bulgarisch - BG",'Basis-Tabelle-Samen'!Z349,
IF($C$1="Dänisch - DK",'Basis-Tabelle-Samen'!AA349,
IF($C$1="Deutsch - DE",'Basis-Tabelle-Samen'!AB349,
IF($C$1="Englisch - UK",'Basis-Tabelle-Samen'!AC349,
IF($C$1="Estnisch - EE",'Basis-Tabelle-Samen'!AD349,
IF($C$1="Finnisch - FI",'Basis-Tabelle-Samen'!AE349,
IF($C$1="Französisch - FR",'Basis-Tabelle-Samen'!AF349,
IF($C$1="Griechisch - GR",'Basis-Tabelle-Samen'!AG349,
IF($C$1="Irisch - IE",'Basis-Tabelle-Samen'!AH349,
IF($C$1="Isländisch - IS",'Basis-Tabelle-Samen'!AI349,
IF($C$1="Italienisch - IT",'Basis-Tabelle-Samen'!AJ349,
IF($C$1="Japanisch - JP",'Basis-Tabelle-Samen'!AK349,
IF($C$1="Kroatisch - HR",'Basis-Tabelle-Samen'!AL349,
IF($C$1="Lettisch - LV",'Basis-Tabelle-Samen'!AM349,
IF($C$1="Litauisch - LT",'Basis-Tabelle-Samen'!AN349,
IF($C$1="Maltesisch - MT",'Basis-Tabelle-Samen'!AO349,
IF($C$1="Niederländisch - NL",'Basis-Tabelle-Samen'!AP349,
IF($C$1="Norwegisch - NO",'Basis-Tabelle-Samen'!AQ349,
IF($C$1="Polnisch - PL",'Basis-Tabelle-Samen'!AR349,
IF($C$1="Portugiesisch - PT",'Basis-Tabelle-Samen'!AS349,
IF($C$1="Rumänisch - RO",'Basis-Tabelle-Samen'!AT349,
IF($C$1="Schwedisch - SE",'Basis-Tabelle-Samen'!AU349,
IF($C$1="Slowakisch - SK",'Basis-Tabelle-Samen'!AV349,
IF($C$1="Slowenisch - SI",'Basis-Tabelle-Samen'!AW349,
IF($C$1="Spanisch - ES",'Basis-Tabelle-Samen'!AX349,
IF($C$1="Tschechisch - CZ",'Basis-Tabelle-Samen'!AY349,
IF($C$1="Türkisch - TR",'Basis-Tabelle-Samen'!AZ349,
IF($C$1="Ungarisch - HU",'Basis-Tabelle-Samen'!BA349,
" ACHTUNG"))))))))))))))))))))))))))))</f>
        <v>Mexican Chia</v>
      </c>
      <c r="D344" s="320">
        <f>'Basis-Tabelle-Samen'!F349</f>
        <v>500</v>
      </c>
      <c r="E344" s="321" t="str">
        <f>'Basis-Tabelle-Samen'!H349</f>
        <v>7 %</v>
      </c>
      <c r="F344" s="322" t="str">
        <f>IF('Basis-Tabelle-Samen'!G349="","",'Basis-Tabelle-Samen'!G349)</f>
        <v>09</v>
      </c>
      <c r="G344" s="320">
        <f>'Basis-Tabelle-Samen'!C349</f>
        <v>17530</v>
      </c>
      <c r="H344" s="323">
        <f>'Basis-Tabelle-Samen'!D349</f>
        <v>4055473175300</v>
      </c>
      <c r="I344" s="324">
        <f>'Basis-Tabelle-Samen'!E349</f>
        <v>1.85</v>
      </c>
      <c r="J344" s="325">
        <f t="shared" si="5"/>
        <v>12</v>
      </c>
      <c r="K344" s="326">
        <f>'Basis-Tabelle-Samen'!K349</f>
        <v>77530</v>
      </c>
      <c r="L344" s="323">
        <f>'Basis-Tabelle-Samen'!L349</f>
        <v>4055473775302</v>
      </c>
      <c r="M344" s="324">
        <f>'Basis-Tabelle-Samen'!M349</f>
        <v>2.4500000000000002</v>
      </c>
      <c r="N344" s="326">
        <f>IF(K344&lt;1,"",'3'!$I$15)</f>
        <v>15</v>
      </c>
      <c r="O344" s="327">
        <f>IF(K344&lt;1,"",'3'!$J$11)</f>
        <v>90</v>
      </c>
      <c r="P344" s="326">
        <f>'Basis-Tabelle-Samen'!N349</f>
        <v>87530</v>
      </c>
      <c r="Q344" s="323">
        <f>'Basis-Tabelle-Samen'!O349</f>
        <v>4055473875309</v>
      </c>
      <c r="R344" s="328">
        <f>'Basis-Tabelle-Samen'!P349</f>
        <v>3.75</v>
      </c>
      <c r="S344" s="326">
        <f>IF(R344&lt;1,"",'3'!$M$15)</f>
        <v>18</v>
      </c>
      <c r="T344" s="327">
        <f>IF(R344&lt;1,"",'3'!$N$11)</f>
        <v>72</v>
      </c>
      <c r="U344" s="326">
        <f>'Basis-Tabelle-Samen'!Q349</f>
        <v>57530</v>
      </c>
      <c r="V344" s="323">
        <f>'Basis-Tabelle-Samen'!R349</f>
        <v>4055473575308</v>
      </c>
      <c r="W344" s="324">
        <f>'Basis-Tabelle-Samen'!S349</f>
        <v>4.95</v>
      </c>
      <c r="X344" s="326">
        <f>IF(U344&lt;1,"",'3'!$Q$15)</f>
        <v>6</v>
      </c>
      <c r="Y344" s="327">
        <f>IF(U344&lt;1,"",'3'!$R$11)</f>
        <v>24</v>
      </c>
      <c r="Z344" s="326">
        <f>'Basis-Tabelle-Samen'!T349</f>
        <v>37530</v>
      </c>
      <c r="AA344" s="323">
        <f>'Basis-Tabelle-Samen'!U349</f>
        <v>4055473375304</v>
      </c>
      <c r="AB344" s="324">
        <f>'Basis-Tabelle-Samen'!V349</f>
        <v>6.75</v>
      </c>
      <c r="AC344" s="326">
        <f>IF(Z344&lt;1,"",'3'!$U$15)</f>
        <v>6</v>
      </c>
      <c r="AD344" s="327">
        <f>IF(Z344&lt;1,"",'3'!$V$11)</f>
        <v>24</v>
      </c>
      <c r="AE344" s="326">
        <f>'Basis-Tabelle-Samen'!W349</f>
        <v>67530</v>
      </c>
      <c r="AF344" s="323">
        <f>'Basis-Tabelle-Samen'!X349</f>
        <v>4055473675305</v>
      </c>
      <c r="AG344" s="324">
        <f>'Basis-Tabelle-Samen'!Y349</f>
        <v>2.95</v>
      </c>
      <c r="AH344" s="326">
        <f>IF(AE344&lt;1,"",'3'!$Y$15)</f>
        <v>8</v>
      </c>
      <c r="AI344" s="327">
        <f>IF(AE344&lt;1,"",'3'!$Z$11)</f>
        <v>64</v>
      </c>
      <c r="AJ344" s="319"/>
      <c r="AK344" s="316" t="str">
        <f>IF(G344&lt;1,"",
IF($C$1="Bulgarisch - BG",HYPERLINK(CONCATENATE("https://www.saflax.de/0-WVK-Retail/Bilder-Pictures/SAFLAX-",'Basis-Tabelle-Samen'!C349,"-",'Basis-Tabelle-Samen'!J349,"-seed-package-front-cr-bulgarian.jpg")),
IF($C$1="Dänisch - DK",HYPERLINK(CONCATENATE("https://www.saflax.de/0-WVK-Retail/Bilder-Pictures/SAFLAX-",'Basis-Tabelle-Samen'!C349,"-",'Basis-Tabelle-Samen'!J349,"-seed-package-front-cr-danish.jpg")),
IF($C$1="Deutsch - DE",HYPERLINK(CONCATENATE("https://www.saflax.de/0-WVK-Retail/Bilder-Pictures/SAFLAX-",'Basis-Tabelle-Samen'!C349,"-",'Basis-Tabelle-Samen'!J349,"-seed-package-front-cr-german.jpg")),
IF($C$1="Englisch - UK",HYPERLINK(CONCATENATE("https://www.saflax.de/0-WVK-Retail/Bilder-Pictures/SAFLAX-",'Basis-Tabelle-Samen'!C349,"-",'Basis-Tabelle-Samen'!J349,"-seed-package-front-cr-english.jpg")),
IF($C$1="Estnisch - EE",HYPERLINK(CONCATENATE("https://www.saflax.de/0-WVK-Retail/Bilder-Pictures/SAFLAX-",'Basis-Tabelle-Samen'!C349,"-",'Basis-Tabelle-Samen'!J349,"-seed-package-front-cr-estonian.jpg")),
IF($C$1="Finnisch - FI",HYPERLINK(CONCATENATE("https://www.saflax.de/0-WVK-Retail/Bilder-Pictures/SAFLAX-",'Basis-Tabelle-Samen'!C349,"-",'Basis-Tabelle-Samen'!J349,"-seed-package-front-cr-finnish.jpg")),
IF($C$1="Französisch - FR",HYPERLINK(CONCATENATE("https://www.saflax.de/0-WVK-Retail/Bilder-Pictures/SAFLAX-",'Basis-Tabelle-Samen'!C349,"-",'Basis-Tabelle-Samen'!J349,"-seed-package-front-cr-french.jpg")),
IF($C$1="Griechisch - GR",HYPERLINK(CONCATENATE("https://www.saflax.de/0-WVK-Retail/Bilder-Pictures/SAFLAX-",'Basis-Tabelle-Samen'!C349,"-",'Basis-Tabelle-Samen'!J349,"-seed-package-front-cr-greek.jpg")),
IF($C$1="Irisch - IE",HYPERLINK(CONCATENATE("https://www.saflax.de/0-WVK-Retail/Bilder-Pictures/SAFLAX-",'Basis-Tabelle-Samen'!C349,"-",'Basis-Tabelle-Samen'!J349,"-seed-package-front-cr-irish.jpg")),
IF($C$1="Isländisch - IS",HYPERLINK(CONCATENATE("https://www.saflax.de/0-WVK-Retail/Bilder-Pictures/SAFLAX-",'Basis-Tabelle-Samen'!C349,"-",'Basis-Tabelle-Samen'!J349,"-seed-package-front-cr-icelandic.jpg")),
IF($C$1="Italienisch - IT",HYPERLINK(CONCATENATE("https://www.saflax.de/0-WVK-Retail/Bilder-Pictures/SAFLAX-",'Basis-Tabelle-Samen'!C349,"-",'Basis-Tabelle-Samen'!J349,"-seed-package-front-cr-italian.jpg")),
IF($C$1="Japanisch - JP",HYPERLINK(CONCATENATE("https://www.saflax.de/0-WVK-Retail/Bilder-Pictures/SAFLAX-",'Basis-Tabelle-Samen'!C349,"-",'Basis-Tabelle-Samen'!J349,"-seed-package-front-cr-japanese.jpg")),
IF($C$1="Kroatisch - HR",HYPERLINK(CONCATENATE("https://www.saflax.de/0-WVK-Retail/Bilder-Pictures/SAFLAX-",'Basis-Tabelle-Samen'!C349,"-",'Basis-Tabelle-Samen'!J349,"-seed-package-front-cr-croatian.jpg")),
IF($C$1="Lettisch - LV",HYPERLINK(CONCATENATE("https://www.saflax.de/0-WVK-Retail/Bilder-Pictures/SAFLAX-",'Basis-Tabelle-Samen'!C349,"-",'Basis-Tabelle-Samen'!J349,"-seed-package-front-cr-latvian.jpg")),
IF($C$1="Litauisch - LT",HYPERLINK(CONCATENATE("https://www.saflax.de/0-WVK-Retail/Bilder-Pictures/SAFLAX-",'Basis-Tabelle-Samen'!C349,"-",'Basis-Tabelle-Samen'!J349,"-seed-package-front-cr-lithuanian.jpg")),
IF($C$1="Maltesisch - MT",HYPERLINK(CONCATENATE("https://www.saflax.de/0-WVK-Retail/Bilder-Pictures/SAFLAX-",'Basis-Tabelle-Samen'!C349,"-",'Basis-Tabelle-Samen'!J349,"-seed-package-front-cr-maltese.jpg")),
IF($C$1="Niederländisch - NL",HYPERLINK(CONCATENATE("https://www.saflax.de/0-WVK-Retail/Bilder-Pictures/SAFLAX-",'Basis-Tabelle-Samen'!C349,"-",'Basis-Tabelle-Samen'!J349,"-seed-package-front-cr-dutch.jpg")),
IF($C$1="Norwegisch - NO",HYPERLINK(CONCATENATE("https://www.saflax.de/0-WVK-Retail/Bilder-Pictures/SAFLAX-",'Basis-Tabelle-Samen'!C349,"-",'Basis-Tabelle-Samen'!J349,"-seed-package-front-cr-nowegian.jpg")),
IF($C$1="Polnisch - PL",HYPERLINK(CONCATENATE("https://www.saflax.de/0-WVK-Retail/Bilder-Pictures/SAFLAX-",'Basis-Tabelle-Samen'!C349,"-",'Basis-Tabelle-Samen'!J349,"-seed-package-front-cr-polish.jpg")),
IF($C$1="Portugiesisch - PT",HYPERLINK(CONCATENATE("https://www.saflax.de/0-WVK-Retail/Bilder-Pictures/SAFLAX-",'Basis-Tabelle-Samen'!C349,"-",'Basis-Tabelle-Samen'!J349,"-seed-package-front-cr-portuguese.jpg")),
IF($C$1="Rumänisch - RO",HYPERLINK(CONCATENATE("https://www.saflax.de/0-WVK-Retail/Bilder-Pictures/SAFLAX-",'Basis-Tabelle-Samen'!C349,"-",'Basis-Tabelle-Samen'!J349,"-seed-package-front-cr-romanian.jpg")),
IF($C$1="Schwedisch - SE",HYPERLINK(CONCATENATE("https://www.saflax.de/0-WVK-Retail/Bilder-Pictures/SAFLAX-",'Basis-Tabelle-Samen'!C349,"-",'Basis-Tabelle-Samen'!J349,"-seed-package-front-cr-swedish.jpg")),
IF($C$1="Slowakisch - SK",HYPERLINK(CONCATENATE("https://www.saflax.de/0-WVK-Retail/Bilder-Pictures/SAFLAX-",'Basis-Tabelle-Samen'!C349,"-",'Basis-Tabelle-Samen'!J349,"-seed-package-front-cr-slovak.jpg")),
IF($C$1="Slowenisch - SI",HYPERLINK(CONCATENATE("https://www.saflax.de/0-WVK-Retail/Bilder-Pictures/SAFLAX-",'Basis-Tabelle-Samen'!C349,"-",'Basis-Tabelle-Samen'!J349,"-seed-package-front-cr-slovenian.jpg")),
IF($C$1="Spanisch - ES",HYPERLINK(CONCATENATE("https://www.saflax.de/0-WVK-Retail/Bilder-Pictures/SAFLAX-",'Basis-Tabelle-Samen'!C349,"-",'Basis-Tabelle-Samen'!J349,"-seed-package-front-cr-spanish.jpg")),
IF($C$1="Tschechisch - CZ",HYPERLINK(CONCATENATE("https://www.saflax.de/0-WVK-Retail/Bilder-Pictures/SAFLAX-",'Basis-Tabelle-Samen'!C349,"-",'Basis-Tabelle-Samen'!J349,"-seed-package-front-cr-czech.jpg")),
IF($C$1="Türkisch - TR",HYPERLINK(CONCATENATE("https://www.saflax.de/0-WVK-Retail/Bilder-Pictures/SAFLAX-",'Basis-Tabelle-Samen'!C349,"-",'Basis-Tabelle-Samen'!J349,"-seed-package-front-cr-turkish.jpg")),
IF($C$1="Ungarisch - HU",HYPERLINK(CONCATENATE("https://www.saflax.de/0-WVK-Retail/Bilder-Pictures/SAFLAX-",'Basis-Tabelle-Samen'!C349,"-",'Basis-Tabelle-Samen'!J349,"-seed-package-front-cr-hungarian.jpg")),
" ACHTUNG")))))))))))))))))))))))))))))</f>
        <v>https://www.saflax.de/0-WVK-Retail/Bilder-Pictures/SAFLAX-17530-salvia-hispanica-seed-package-front-cr-english.jpg</v>
      </c>
      <c r="AL344" s="330" t="str">
        <f>IF(G344&lt;1,"",
IF($C$1="Bulgarisch - BG",HYPERLINK(CONCATENATE("https://www.saflax.de/0-WVK-Retail/Bilder-Pictures/SAFLAX-",'Basis-Tabelle-Samen'!C349,"-",'Basis-Tabelle-Samen'!J349,"-seed-package-back-cr-bulgarian.jpg")),
IF($C$1="Dänisch - DK",HYPERLINK(CONCATENATE("https://www.saflax.de/0-WVK-Retail/Bilder-Pictures/SAFLAX-",'Basis-Tabelle-Samen'!C349,"-",'Basis-Tabelle-Samen'!J349,"-seed-package-back-cr-danish.jpg")),
IF($C$1="Deutsch - DE",HYPERLINK(CONCATENATE("https://www.saflax.de/0-WVK-Retail/Bilder-Pictures/SAFLAX-",'Basis-Tabelle-Samen'!C349,"-",'Basis-Tabelle-Samen'!J349,"-seed-package-back-cr-german.jpg")),
IF($C$1="Englisch - UK",HYPERLINK(CONCATENATE("https://www.saflax.de/0-WVK-Retail/Bilder-Pictures/SAFLAX-",'Basis-Tabelle-Samen'!C349,"-",'Basis-Tabelle-Samen'!J349,"-seed-package-back-cr-english.jpg")),
IF($C$1="Estnisch - EE",HYPERLINK(CONCATENATE("https://www.saflax.de/0-WVK-Retail/Bilder-Pictures/SAFLAX-",'Basis-Tabelle-Samen'!C349,"-",'Basis-Tabelle-Samen'!J349,"-seed-package-back-cr-estonian.jpg")),
IF($C$1="Finnisch - FI",HYPERLINK(CONCATENATE("https://www.saflax.de/0-WVK-Retail/Bilder-Pictures/SAFLAX-",'Basis-Tabelle-Samen'!C349,"-",'Basis-Tabelle-Samen'!J349,"-seed-package-back-cr-finnish.jpg")),
IF($C$1="Französisch - FR",HYPERLINK(CONCATENATE("https://www.saflax.de/0-WVK-Retail/Bilder-Pictures/SAFLAX-",'Basis-Tabelle-Samen'!C349,"-",'Basis-Tabelle-Samen'!J349,"-seed-package-back-cr-french.jpg")),
IF($C$1="Griechisch - GR",HYPERLINK(CONCATENATE("https://www.saflax.de/0-WVK-Retail/Bilder-Pictures/SAFLAX-",'Basis-Tabelle-Samen'!C349,"-",'Basis-Tabelle-Samen'!J349,"-seed-package-back-cr-greek.jpg")),
IF($C$1="Irisch - IE",HYPERLINK(CONCATENATE("https://www.saflax.de/0-WVK-Retail/Bilder-Pictures/SAFLAX-",'Basis-Tabelle-Samen'!C349,"-",'Basis-Tabelle-Samen'!J349,"-seed-package-back-cr-irish.jpg")),
IF($C$1="Isländisch - IS",HYPERLINK(CONCATENATE("https://www.saflax.de/0-WVK-Retail/Bilder-Pictures/SAFLAX-",'Basis-Tabelle-Samen'!C349,"-",'Basis-Tabelle-Samen'!J349,"-seed-package-back-cr-icelandic.jpg")),
IF($C$1="Italienisch - IT",HYPERLINK(CONCATENATE("https://www.saflax.de/0-WVK-Retail/Bilder-Pictures/SAFLAX-",'Basis-Tabelle-Samen'!C349,"-",'Basis-Tabelle-Samen'!J349,"-seed-package-back-cr-italian.jpg")),
IF($C$1="Japanisch - JP",HYPERLINK(CONCATENATE("https://www.saflax.de/0-WVK-Retail/Bilder-Pictures/SAFLAX-",'Basis-Tabelle-Samen'!C349,"-",'Basis-Tabelle-Samen'!J349,"-seed-package-back-cr-japanese.jpg")),
IF($C$1="Kroatisch - HR",HYPERLINK(CONCATENATE("https://www.saflax.de/0-WVK-Retail/Bilder-Pictures/SAFLAX-",'Basis-Tabelle-Samen'!C349,"-",'Basis-Tabelle-Samen'!J349,"-seed-package-back-cr-croatian.jpg")),
IF($C$1="Lettisch - LV",HYPERLINK(CONCATENATE("https://www.saflax.de/0-WVK-Retail/Bilder-Pictures/SAFLAX-",'Basis-Tabelle-Samen'!C349,"-",'Basis-Tabelle-Samen'!J349,"-seed-package-back-cr-latvian.jpg")),
IF($C$1="Litauisch - LT",HYPERLINK(CONCATENATE("https://www.saflax.de/0-WVK-Retail/Bilder-Pictures/SAFLAX-",'Basis-Tabelle-Samen'!C349,"-",'Basis-Tabelle-Samen'!J349,"-seed-package-back-cr-lithuanian.jpg")),
IF($C$1="Maltesisch - MT",HYPERLINK(CONCATENATE("https://www.saflax.de/0-WVK-Retail/Bilder-Pictures/SAFLAX-",'Basis-Tabelle-Samen'!C349,"-",'Basis-Tabelle-Samen'!J349,"-seed-package-back-cr-maltese.jpg")),
IF($C$1="Niederländisch - NL",HYPERLINK(CONCATENATE("https://www.saflax.de/0-WVK-Retail/Bilder-Pictures/SAFLAX-",'Basis-Tabelle-Samen'!C349,"-",'Basis-Tabelle-Samen'!J349,"-seed-package-back-cr-dutch.jpg")),
IF($C$1="Norwegisch - NO",HYPERLINK(CONCATENATE("https://www.saflax.de/0-WVK-Retail/Bilder-Pictures/SAFLAX-",'Basis-Tabelle-Samen'!C349,"-",'Basis-Tabelle-Samen'!J349,"-seed-package-back-cr-nowegian.jpg")),
IF($C$1="Polnisch - PL",HYPERLINK(CONCATENATE("https://www.saflax.de/0-WVK-Retail/Bilder-Pictures/SAFLAX-",'Basis-Tabelle-Samen'!C349,"-",'Basis-Tabelle-Samen'!J349,"-seed-package-back-cr-polish.jpg")),
IF($C$1="Portugiesisch - PT",HYPERLINK(CONCATENATE("https://www.saflax.de/0-WVK-Retail/Bilder-Pictures/SAFLAX-",'Basis-Tabelle-Samen'!C349,"-",'Basis-Tabelle-Samen'!J349,"-seed-package-back-cr-portuguese.jpg")),
IF($C$1="Rumänisch - RO",HYPERLINK(CONCATENATE("https://www.saflax.de/0-WVK-Retail/Bilder-Pictures/SAFLAX-",'Basis-Tabelle-Samen'!C349,"-",'Basis-Tabelle-Samen'!J349,"-seed-package-back-cr-romanian.jpg")),
IF($C$1="Schwedisch - SE",HYPERLINK(CONCATENATE("https://www.saflax.de/0-WVK-Retail/Bilder-Pictures/SAFLAX-",'Basis-Tabelle-Samen'!C349,"-",'Basis-Tabelle-Samen'!J349,"-seed-package-back-cr-swedish.jpg")),
IF($C$1="Slowakisch - SK",HYPERLINK(CONCATENATE("https://www.saflax.de/0-WVK-Retail/Bilder-Pictures/SAFLAX-",'Basis-Tabelle-Samen'!C349,"-",'Basis-Tabelle-Samen'!J349,"-seed-package-back-cr-slovak.jpg")),
IF($C$1="Slowenisch - SI",HYPERLINK(CONCATENATE("https://www.saflax.de/0-WVK-Retail/Bilder-Pictures/SAFLAX-",'Basis-Tabelle-Samen'!C349,"-",'Basis-Tabelle-Samen'!J349,"-seed-package-back-cr-slovenian.jpg")),
IF($C$1="Spanisch - ES",HYPERLINK(CONCATENATE("https://www.saflax.de/0-WVK-Retail/Bilder-Pictures/SAFLAX-",'Basis-Tabelle-Samen'!C349,"-",'Basis-Tabelle-Samen'!J349,"-seed-package-back-cr-spanish.jpg")),
IF($C$1="Tschechisch - CZ",HYPERLINK(CONCATENATE("https://www.saflax.de/0-WVK-Retail/Bilder-Pictures/SAFLAX-",'Basis-Tabelle-Samen'!C349,"-",'Basis-Tabelle-Samen'!J349,"-seed-package-back-cr-czech.jpg")),
IF($C$1="Türkisch - TR",HYPERLINK(CONCATENATE("https://www.saflax.de/0-WVK-Retail/Bilder-Pictures/SAFLAX-",'Basis-Tabelle-Samen'!C349,"-",'Basis-Tabelle-Samen'!J349,"-seed-package-back-cr-turkish.jpg")),
IF($C$1="Ungarisch - HU",HYPERLINK(CONCATENATE("https://www.saflax.de/0-WVK-Retail/Bilder-Pictures/SAFLAX-",'Basis-Tabelle-Samen'!C349,"-",'Basis-Tabelle-Samen'!J349,"-seed-package-back-cr-hungarian.jpg")),
" ACHTUNG")))))))))))))))))))))))))))))</f>
        <v>https://www.saflax.de/0-WVK-Retail/Bilder-Pictures/SAFLAX-17530-salvia-hispanica-seed-package-back-cr-english.jpg</v>
      </c>
      <c r="AM344" s="330" t="str">
        <f>IF(H344&lt;1,"",
IF($C$1="Bulgarisch - BG",HYPERLINK(CONCATENATE("https://www.saflax.de/0-WVK-Retail/Bilder-Pictures/SAFLAX-",'Basis-Tabelle-Samen'!K349,"-",'Basis-Tabelle-Samen'!J349,"-garden-to-go-mini-bulgarian.jpg")),
IF($C$1="Dänisch - DK",HYPERLINK(CONCATENATE("https://www.saflax.de/0-WVK-Retail/Bilder-Pictures/SAFLAX-",'Basis-Tabelle-Samen'!K349,"-",'Basis-Tabelle-Samen'!J349,"-garden-to-go-mini-danish.jpg")),
IF($C$1="Deutsch - DE",HYPERLINK(CONCATENATE("https://www.saflax.de/0-WVK-Retail/Bilder-Pictures/SAFLAX-",'Basis-Tabelle-Samen'!K349,"-",'Basis-Tabelle-Samen'!J349,"-garden-to-go-mini-german.jpg")),
IF($C$1="Englisch - UK",HYPERLINK(CONCATENATE("https://www.saflax.de/0-WVK-Retail/Bilder-Pictures/SAFLAX-",'Basis-Tabelle-Samen'!K349,"-",'Basis-Tabelle-Samen'!J349,"-garden-to-go-mini-english.jpg")),
IF($C$1="Estnisch - EE",HYPERLINK(CONCATENATE("https://www.saflax.de/0-WVK-Retail/Bilder-Pictures/SAFLAX-",'Basis-Tabelle-Samen'!K349,"-",'Basis-Tabelle-Samen'!J349,"-garden-to-go-mini-estonian.jpg")),
IF($C$1="Finnisch - FI",HYPERLINK(CONCATENATE("https://www.saflax.de/0-WVK-Retail/Bilder-Pictures/SAFLAX-",'Basis-Tabelle-Samen'!K349,"-",'Basis-Tabelle-Samen'!J349,"-garden-to-go-mini-finnish.jpg")),
IF($C$1="Französisch - FR",HYPERLINK(CONCATENATE("https://www.saflax.de/0-WVK-Retail/Bilder-Pictures/SAFLAX-",'Basis-Tabelle-Samen'!K349,"-",'Basis-Tabelle-Samen'!J349,"-garden-to-go-mini-french.jpg")),
IF($C$1="Griechisch - GR",HYPERLINK(CONCATENATE("https://www.saflax.de/0-WVK-Retail/Bilder-Pictures/SAFLAX-",'Basis-Tabelle-Samen'!K349,"-",'Basis-Tabelle-Samen'!J349,"-garden-to-go-mini-greek.jpg")),
IF($C$1="Irisch - IE",HYPERLINK(CONCATENATE("https://www.saflax.de/0-WVK-Retail/Bilder-Pictures/SAFLAX-",'Basis-Tabelle-Samen'!K349,"-",'Basis-Tabelle-Samen'!J349,"-garden-to-go-mini-irish.jpg")),
IF($C$1="Isländisch - IS",HYPERLINK(CONCATENATE("https://www.saflax.de/0-WVK-Retail/Bilder-Pictures/SAFLAX-",'Basis-Tabelle-Samen'!K349,"-",'Basis-Tabelle-Samen'!J349,"-garden-to-go-mini-icelandic.jpg")),
IF($C$1="Italienisch - IT",HYPERLINK(CONCATENATE("https://www.saflax.de/0-WVK-Retail/Bilder-Pictures/SAFLAX-",'Basis-Tabelle-Samen'!K349,"-",'Basis-Tabelle-Samen'!J349,"-garden-to-go-mini-italian.jpg")),
IF($C$1="Japanisch - JP",HYPERLINK(CONCATENATE("https://www.saflax.de/0-WVK-Retail/Bilder-Pictures/SAFLAX-",'Basis-Tabelle-Samen'!K349,"-",'Basis-Tabelle-Samen'!J349,"-garden-to-go-mini-japanese.jpg")),
IF($C$1="Kroatisch - HR",HYPERLINK(CONCATENATE("https://www.saflax.de/0-WVK-Retail/Bilder-Pictures/SAFLAX-",'Basis-Tabelle-Samen'!K349,"-",'Basis-Tabelle-Samen'!J349,"-garden-to-go-mini-croatian.jpg")),
IF($C$1="Lettisch - LV",HYPERLINK(CONCATENATE("https://www.saflax.de/0-WVK-Retail/Bilder-Pictures/SAFLAX-",'Basis-Tabelle-Samen'!K349,"-",'Basis-Tabelle-Samen'!J349,"-garden-to-go-mini-latvian.jpg")),
IF($C$1="Litauisch - LT",HYPERLINK(CONCATENATE("https://www.saflax.de/0-WVK-Retail/Bilder-Pictures/SAFLAX-",'Basis-Tabelle-Samen'!K349,"-",'Basis-Tabelle-Samen'!J349,"-garden-to-go-mini-lithuanian.jpg")),
IF($C$1="Maltesisch - MT",HYPERLINK(CONCATENATE("https://www.saflax.de/0-WVK-Retail/Bilder-Pictures/SAFLAX-",'Basis-Tabelle-Samen'!K349,"-",'Basis-Tabelle-Samen'!J349,"-garden-to-go-mini-maltese.jpg")),
IF($C$1="Niederländisch - NL",HYPERLINK(CONCATENATE("https://www.saflax.de/0-WVK-Retail/Bilder-Pictures/SAFLAX-",'Basis-Tabelle-Samen'!K349,"-",'Basis-Tabelle-Samen'!J349,"-garden-to-go-mini-dutch.jpg")),
IF($C$1="Norwegisch - NO",HYPERLINK(CONCATENATE("https://www.saflax.de/0-WVK-Retail/Bilder-Pictures/SAFLAX-",'Basis-Tabelle-Samen'!K349,"-",'Basis-Tabelle-Samen'!J349,"-garden-to-go-mini-nowegian.jpg")),
IF($C$1="Polnisch - PL",HYPERLINK(CONCATENATE("https://www.saflax.de/0-WVK-Retail/Bilder-Pictures/SAFLAX-",'Basis-Tabelle-Samen'!K349,"-",'Basis-Tabelle-Samen'!J349,"-garden-to-go-mini-polish.jpg")),
IF($C$1="Portugiesisch - PT",HYPERLINK(CONCATENATE("https://www.saflax.de/0-WVK-Retail/Bilder-Pictures/SAFLAX-",'Basis-Tabelle-Samen'!K349,"-",'Basis-Tabelle-Samen'!J349,"-garden-to-go-mini-portuguese.jpg")),
IF($C$1="Rumänisch - RO",HYPERLINK(CONCATENATE("https://www.saflax.de/0-WVK-Retail/Bilder-Pictures/SAFLAX-",'Basis-Tabelle-Samen'!K349,"-",'Basis-Tabelle-Samen'!J349,"-garden-to-go-mini-romanian.jpg")),
IF($C$1="Schwedisch - SE",HYPERLINK(CONCATENATE("https://www.saflax.de/0-WVK-Retail/Bilder-Pictures/SAFLAX-",'Basis-Tabelle-Samen'!K349,"-",'Basis-Tabelle-Samen'!J349,"-garden-to-go-mini-swedish.jpg")),
IF($C$1="Slowakisch - SK",HYPERLINK(CONCATENATE("https://www.saflax.de/0-WVK-Retail/Bilder-Pictures/SAFLAX-",'Basis-Tabelle-Samen'!K349,"-",'Basis-Tabelle-Samen'!J349,"-garden-to-go-mini-slovak.jpg")),
IF($C$1="Slowenisch - SI",HYPERLINK(CONCATENATE("https://www.saflax.de/0-WVK-Retail/Bilder-Pictures/SAFLAX-",'Basis-Tabelle-Samen'!K349,"-",'Basis-Tabelle-Samen'!J349,"-garden-to-go-mini-slovenian.jpg")),
IF($C$1="Spanisch - ES",HYPERLINK(CONCATENATE("https://www.saflax.de/0-WVK-Retail/Bilder-Pictures/SAFLAX-",'Basis-Tabelle-Samen'!K349,"-",'Basis-Tabelle-Samen'!J349,"-garden-to-go-mini-spanish.jpg")),
IF($C$1="Tschechisch - CZ",HYPERLINK(CONCATENATE("https://www.saflax.de/0-WVK-Retail/Bilder-Pictures/SAFLAX-",'Basis-Tabelle-Samen'!K349,"-",'Basis-Tabelle-Samen'!J349,"-garden-to-go-mini-czech.jpg")),
IF($C$1="Türkisch - TR",HYPERLINK(CONCATENATE("https://www.saflax.de/0-WVK-Retail/Bilder-Pictures/SAFLAX-",'Basis-Tabelle-Samen'!K349,"-",'Basis-Tabelle-Samen'!J349,"-garden-to-go-mini-turkish.jpg")),
IF($C$1="Ungarisch - HU",HYPERLINK(CONCATENATE("https://www.saflax.de/0-WVK-Retail/Bilder-Pictures/SAFLAX-",'Basis-Tabelle-Samen'!K349,"-",'Basis-Tabelle-Samen'!J349,"-garden-to-go-mini-hungarian.jpg")),
" ACHTUNG")))))))))))))))))))))))))))))</f>
        <v>https://www.saflax.de/0-WVK-Retail/Bilder-Pictures/SAFLAX-77530-salvia-hispanica-garden-to-go-mini-english.jpg</v>
      </c>
      <c r="AN344" s="330" t="str">
        <f>IF(I344&lt;1,"",
IF($C$1="Bulgarisch - BG",HYPERLINK(CONCATENATE("https://www.saflax.de/0-WVK-Retail/Bilder-Pictures/SAFLAX-",'Basis-Tabelle-Samen'!N349,"-",'Basis-Tabelle-Samen'!J349,"-garden-to-go-lite-bulgarian.jpg")),
IF($C$1="Dänisch - DK",HYPERLINK(CONCATENATE("https://www.saflax.de/0-WVK-Retail/Bilder-Pictures/SAFLAX-",'Basis-Tabelle-Samen'!N349,"-",'Basis-Tabelle-Samen'!J349,"-garden-to-go-lite-danish.jpg")),
IF($C$1="Deutsch - DE",HYPERLINK(CONCATENATE("https://www.saflax.de/0-WVK-Retail/Bilder-Pictures/SAFLAX-",'Basis-Tabelle-Samen'!N349,"-",'Basis-Tabelle-Samen'!J349,"-garden-to-go-lite-german.jpg")),
IF($C$1="Englisch - UK",HYPERLINK(CONCATENATE("https://www.saflax.de/0-WVK-Retail/Bilder-Pictures/SAFLAX-",'Basis-Tabelle-Samen'!N349,"-",'Basis-Tabelle-Samen'!J349,"-garden-to-go-lite-english.jpg")),
IF($C$1="Estnisch - EE",HYPERLINK(CONCATENATE("https://www.saflax.de/0-WVK-Retail/Bilder-Pictures/SAFLAX-",'Basis-Tabelle-Samen'!N349,"-",'Basis-Tabelle-Samen'!J349,"-garden-to-go-lite-estonian.jpg")),
IF($C$1="Finnisch - FI",HYPERLINK(CONCATENATE("https://www.saflax.de/0-WVK-Retail/Bilder-Pictures/SAFLAX-",'Basis-Tabelle-Samen'!N349,"-",'Basis-Tabelle-Samen'!J349,"-garden-to-go-lite-finnish.jpg")),
IF($C$1="Französisch - FR",HYPERLINK(CONCATENATE("https://www.saflax.de/0-WVK-Retail/Bilder-Pictures/SAFLAX-",'Basis-Tabelle-Samen'!N349,"-",'Basis-Tabelle-Samen'!J349,"-garden-to-go-lite-french.jpg")),
IF($C$1="Griechisch - GR",HYPERLINK(CONCATENATE("https://www.saflax.de/0-WVK-Retail/Bilder-Pictures/SAFLAX-",'Basis-Tabelle-Samen'!N349,"-",'Basis-Tabelle-Samen'!J349,"-garden-to-go-lite-greek.jpg")),
IF($C$1="Irisch - IE",HYPERLINK(CONCATENATE("https://www.saflax.de/0-WVK-Retail/Bilder-Pictures/SAFLAX-",'Basis-Tabelle-Samen'!N349,"-",'Basis-Tabelle-Samen'!J349,"-garden-to-go-lite-irish.jpg")),
IF($C$1="Isländisch - IS",HYPERLINK(CONCATENATE("https://www.saflax.de/0-WVK-Retail/Bilder-Pictures/SAFLAX-",'Basis-Tabelle-Samen'!N349,"-",'Basis-Tabelle-Samen'!J349,"-garden-to-go-lite-icelandic.jpg")),
IF($C$1="Italienisch - IT",HYPERLINK(CONCATENATE("https://www.saflax.de/0-WVK-Retail/Bilder-Pictures/SAFLAX-",'Basis-Tabelle-Samen'!N349,"-",'Basis-Tabelle-Samen'!J349,"-garden-to-go-lite-italian.jpg")),
IF($C$1="Japanisch - JP",HYPERLINK(CONCATENATE("https://www.saflax.de/0-WVK-Retail/Bilder-Pictures/SAFLAX-",'Basis-Tabelle-Samen'!N349,"-",'Basis-Tabelle-Samen'!J349,"-garden-to-go-lite-japanese.jpg")),
IF($C$1="Kroatisch - HR",HYPERLINK(CONCATENATE("https://www.saflax.de/0-WVK-Retail/Bilder-Pictures/SAFLAX-",'Basis-Tabelle-Samen'!N349,"-",'Basis-Tabelle-Samen'!J349,"-garden-to-go-lite-croatian.jpg")),
IF($C$1="Lettisch - LV",HYPERLINK(CONCATENATE("https://www.saflax.de/0-WVK-Retail/Bilder-Pictures/SAFLAX-",'Basis-Tabelle-Samen'!N349,"-",'Basis-Tabelle-Samen'!J349,"-garden-to-go-lite-latvian.jpg")),
IF($C$1="Litauisch - LT",HYPERLINK(CONCATENATE("https://www.saflax.de/0-WVK-Retail/Bilder-Pictures/SAFLAX-",'Basis-Tabelle-Samen'!N349,"-",'Basis-Tabelle-Samen'!J349,"-garden-to-go-lite-lithuanian.jpg")),
IF($C$1="Maltesisch - MT",HYPERLINK(CONCATENATE("https://www.saflax.de/0-WVK-Retail/Bilder-Pictures/SAFLAX-",'Basis-Tabelle-Samen'!N349,"-",'Basis-Tabelle-Samen'!J349,"-garden-to-go-lite-maltese.jpg")),
IF($C$1="Niederländisch - NL",HYPERLINK(CONCATENATE("https://www.saflax.de/0-WVK-Retail/Bilder-Pictures/SAFLAX-",'Basis-Tabelle-Samen'!N349,"-",'Basis-Tabelle-Samen'!J349,"-garden-to-go-lite-dutch.jpg")),
IF($C$1="Norwegisch - NO",HYPERLINK(CONCATENATE("https://www.saflax.de/0-WVK-Retail/Bilder-Pictures/SAFLAX-",'Basis-Tabelle-Samen'!N349,"-",'Basis-Tabelle-Samen'!J349,"-garden-to-go-lite-nowegian.jpg")),
IF($C$1="Polnisch - PL",HYPERLINK(CONCATENATE("https://www.saflax.de/0-WVK-Retail/Bilder-Pictures/SAFLAX-",'Basis-Tabelle-Samen'!N349,"-",'Basis-Tabelle-Samen'!J349,"-garden-to-go-lite-polish.jpg")),
IF($C$1="Portugiesisch - PT",HYPERLINK(CONCATENATE("https://www.saflax.de/0-WVK-Retail/Bilder-Pictures/SAFLAX-",'Basis-Tabelle-Samen'!N349,"-",'Basis-Tabelle-Samen'!J349,"-garden-to-go-lite-portuguese.jpg")),
IF($C$1="Rumänisch - RO",HYPERLINK(CONCATENATE("https://www.saflax.de/0-WVK-Retail/Bilder-Pictures/SAFLAX-",'Basis-Tabelle-Samen'!N349,"-",'Basis-Tabelle-Samen'!J349,"-garden-to-go-lite-romanian.jpg")),
IF($C$1="Schwedisch - SE",HYPERLINK(CONCATENATE("https://www.saflax.de/0-WVK-Retail/Bilder-Pictures/SAFLAX-",'Basis-Tabelle-Samen'!N349,"-",'Basis-Tabelle-Samen'!J349,"-garden-to-go-lite-swedish.jpg")),
IF($C$1="Slowakisch - SK",HYPERLINK(CONCATENATE("https://www.saflax.de/0-WVK-Retail/Bilder-Pictures/SAFLAX-",'Basis-Tabelle-Samen'!N349,"-",'Basis-Tabelle-Samen'!J349,"-garden-to-go-lite-slovak.jpg")),
IF($C$1="Slowenisch - SI",HYPERLINK(CONCATENATE("https://www.saflax.de/0-WVK-Retail/Bilder-Pictures/SAFLAX-",'Basis-Tabelle-Samen'!N349,"-",'Basis-Tabelle-Samen'!J349,"-garden-to-go-lite-slovenian.jpg")),
IF($C$1="Spanisch - ES",HYPERLINK(CONCATENATE("https://www.saflax.de/0-WVK-Retail/Bilder-Pictures/SAFLAX-",'Basis-Tabelle-Samen'!N349,"-",'Basis-Tabelle-Samen'!J349,"-garden-to-go-lite-spanish.jpg")),
IF($C$1="Tschechisch - CZ",HYPERLINK(CONCATENATE("https://www.saflax.de/0-WVK-Retail/Bilder-Pictures/SAFLAX-",'Basis-Tabelle-Samen'!N349,"-",'Basis-Tabelle-Samen'!J349,"-garden-to-go-lite-czech.jpg")),
IF($C$1="Türkisch - TR",HYPERLINK(CONCATENATE("https://www.saflax.de/0-WVK-Retail/Bilder-Pictures/SAFLAX-",'Basis-Tabelle-Samen'!N349,"-",'Basis-Tabelle-Samen'!J349,"-garden-to-go-lite-turkish.jpg")),
IF($C$1="Ungarisch - HU",HYPERLINK(CONCATENATE("https://www.saflax.de/0-WVK-Retail/Bilder-Pictures/SAFLAX-",'Basis-Tabelle-Samen'!N349,"-",'Basis-Tabelle-Samen'!J349,"-garden-to-go-lite-hungarian.jpg")),
" ACHTUNG")))))))))))))))))))))))))))))</f>
        <v>https://www.saflax.de/0-WVK-Retail/Bilder-Pictures/SAFLAX-87530-salvia-hispanica-garden-to-go-lite-english.jpg</v>
      </c>
      <c r="AO344" s="330" t="str">
        <f>IF(J344&lt;1,"",
IF($C$1="Bulgarisch - BG",HYPERLINK(CONCATENATE("https://www.saflax.de/0-WVK-Retail/Bilder-Pictures/SAFLAX-",'Basis-Tabelle-Samen'!Q349,"-",'Basis-Tabelle-Samen'!J349,"-garden-to-go-bulgarian.jpg")),
IF($C$1="Dänisch - DK",HYPERLINK(CONCATENATE("https://www.saflax.de/0-WVK-Retail/Bilder-Pictures/SAFLAX-",'Basis-Tabelle-Samen'!Q349,"-",'Basis-Tabelle-Samen'!J349,"-garden-to-go-danish.jpg")),
IF($C$1="Deutsch - DE",HYPERLINK(CONCATENATE("https://www.saflax.de/0-WVK-Retail/Bilder-Pictures/SAFLAX-",'Basis-Tabelle-Samen'!Q349,"-",'Basis-Tabelle-Samen'!J349,"-garden-to-go-german.jpg")),
IF($C$1="Englisch - UK",HYPERLINK(CONCATENATE("https://www.saflax.de/0-WVK-Retail/Bilder-Pictures/SAFLAX-",'Basis-Tabelle-Samen'!Q349,"-",'Basis-Tabelle-Samen'!J349,"-garden-to-go-english.jpg")),
IF($C$1="Estnisch - EE",HYPERLINK(CONCATENATE("https://www.saflax.de/0-WVK-Retail/Bilder-Pictures/SAFLAX-",'Basis-Tabelle-Samen'!Q349,"-",'Basis-Tabelle-Samen'!J349,"-garden-to-go-estonian.jpg")),
IF($C$1="Finnisch - FI",HYPERLINK(CONCATENATE("https://www.saflax.de/0-WVK-Retail/Bilder-Pictures/SAFLAX-",'Basis-Tabelle-Samen'!Q349,"-",'Basis-Tabelle-Samen'!J349,"-garden-to-go-finnish.jpg")),
IF($C$1="Französisch - FR",HYPERLINK(CONCATENATE("https://www.saflax.de/0-WVK-Retail/Bilder-Pictures/SAFLAX-",'Basis-Tabelle-Samen'!Q349,"-",'Basis-Tabelle-Samen'!J349,"-garden-to-go-french.jpg")),
IF($C$1="Griechisch - GR",HYPERLINK(CONCATENATE("https://www.saflax.de/0-WVK-Retail/Bilder-Pictures/SAFLAX-",'Basis-Tabelle-Samen'!Q349,"-",'Basis-Tabelle-Samen'!J349,"-garden-to-go-greek.jpg")),
IF($C$1="Irisch - IE",HYPERLINK(CONCATENATE("https://www.saflax.de/0-WVK-Retail/Bilder-Pictures/SAFLAX-",'Basis-Tabelle-Samen'!Q349,"-",'Basis-Tabelle-Samen'!J349,"-garden-to-go-irish.jpg")),
IF($C$1="Isländisch - IS",HYPERLINK(CONCATENATE("https://www.saflax.de/0-WVK-Retail/Bilder-Pictures/SAFLAX-",'Basis-Tabelle-Samen'!Q349,"-",'Basis-Tabelle-Samen'!J349,"-garden-to-go-icelandic.jpg")),
IF($C$1="Italienisch - IT",HYPERLINK(CONCATENATE("https://www.saflax.de/0-WVK-Retail/Bilder-Pictures/SAFLAX-",'Basis-Tabelle-Samen'!Q349,"-",'Basis-Tabelle-Samen'!J349,"-garden-to-go-italian.jpg")),
IF($C$1="Japanisch - JP",HYPERLINK(CONCATENATE("https://www.saflax.de/0-WVK-Retail/Bilder-Pictures/SAFLAX-",'Basis-Tabelle-Samen'!Q349,"-",'Basis-Tabelle-Samen'!J349,"-garden-to-go-japanese.jpg")),
IF($C$1="Kroatisch - HR",HYPERLINK(CONCATENATE("https://www.saflax.de/0-WVK-Retail/Bilder-Pictures/SAFLAX-",'Basis-Tabelle-Samen'!Q349,"-",'Basis-Tabelle-Samen'!J349,"-garden-to-go-croatian.jpg")),
IF($C$1="Lettisch - LV",HYPERLINK(CONCATENATE("https://www.saflax.de/0-WVK-Retail/Bilder-Pictures/SAFLAX-",'Basis-Tabelle-Samen'!Q349,"-",'Basis-Tabelle-Samen'!J349,"-garden-to-go-latvian.jpg")),
IF($C$1="Litauisch - LT",HYPERLINK(CONCATENATE("https://www.saflax.de/0-WVK-Retail/Bilder-Pictures/SAFLAX-",'Basis-Tabelle-Samen'!Q349,"-",'Basis-Tabelle-Samen'!J349,"-garden-to-go-lithuanian.jpg")),
IF($C$1="Maltesisch - MT",HYPERLINK(CONCATENATE("https://www.saflax.de/0-WVK-Retail/Bilder-Pictures/SAFLAX-",'Basis-Tabelle-Samen'!Q349,"-",'Basis-Tabelle-Samen'!J349,"-garden-to-go-maltese.jpg")),
IF($C$1="Niederländisch - NL",HYPERLINK(CONCATENATE("https://www.saflax.de/0-WVK-Retail/Bilder-Pictures/SAFLAX-",'Basis-Tabelle-Samen'!Q349,"-",'Basis-Tabelle-Samen'!J349,"-garden-to-go-dutch.jpg")),
IF($C$1="Norwegisch - NO",HYPERLINK(CONCATENATE("https://www.saflax.de/0-WVK-Retail/Bilder-Pictures/SAFLAX-",'Basis-Tabelle-Samen'!Q349,"-",'Basis-Tabelle-Samen'!J349,"-garden-to-go-nowegian.jpg")),
IF($C$1="Polnisch - PL",HYPERLINK(CONCATENATE("https://www.saflax.de/0-WVK-Retail/Bilder-Pictures/SAFLAX-",'Basis-Tabelle-Samen'!Q349,"-",'Basis-Tabelle-Samen'!J349,"-garden-to-go-polish.jpg")),
IF($C$1="Portugiesisch - PT",HYPERLINK(CONCATENATE("https://www.saflax.de/0-WVK-Retail/Bilder-Pictures/SAFLAX-",'Basis-Tabelle-Samen'!Q349,"-",'Basis-Tabelle-Samen'!J349,"-garden-to-go-portuguese.jpg")),
IF($C$1="Rumänisch - RO",HYPERLINK(CONCATENATE("https://www.saflax.de/0-WVK-Retail/Bilder-Pictures/SAFLAX-",'Basis-Tabelle-Samen'!Q349,"-",'Basis-Tabelle-Samen'!J349,"-garden-to-go-romanian.jpg")),
IF($C$1="Schwedisch - SE",HYPERLINK(CONCATENATE("https://www.saflax.de/0-WVK-Retail/Bilder-Pictures/SAFLAX-",'Basis-Tabelle-Samen'!Q349,"-",'Basis-Tabelle-Samen'!J349,"-garden-to-go-swedish.jpg")),
IF($C$1="Slowakisch - SK",HYPERLINK(CONCATENATE("https://www.saflax.de/0-WVK-Retail/Bilder-Pictures/SAFLAX-",'Basis-Tabelle-Samen'!Q349,"-",'Basis-Tabelle-Samen'!J349,"-garden-to-go-slovak.jpg")),
IF($C$1="Slowenisch - SI",HYPERLINK(CONCATENATE("https://www.saflax.de/0-WVK-Retail/Bilder-Pictures/SAFLAX-",'Basis-Tabelle-Samen'!Q349,"-",'Basis-Tabelle-Samen'!J349,"-garden-to-go-slovenian.jpg")),
IF($C$1="Spanisch - ES",HYPERLINK(CONCATENATE("https://www.saflax.de/0-WVK-Retail/Bilder-Pictures/SAFLAX-",'Basis-Tabelle-Samen'!Q349,"-",'Basis-Tabelle-Samen'!J349,"-garden-to-go-spanish.jpg")),
IF($C$1="Tschechisch - CZ",HYPERLINK(CONCATENATE("https://www.saflax.de/0-WVK-Retail/Bilder-Pictures/SAFLAX-",'Basis-Tabelle-Samen'!Q349,"-",'Basis-Tabelle-Samen'!J349,"-garden-to-go-czech.jpg")),
IF($C$1="Türkisch - TR",HYPERLINK(CONCATENATE("https://www.saflax.de/0-WVK-Retail/Bilder-Pictures/SAFLAX-",'Basis-Tabelle-Samen'!Q349,"-",'Basis-Tabelle-Samen'!J349,"-garden-to-go-turkish.jpg")),
IF($C$1="Ungarisch - HU",HYPERLINK(CONCATENATE("https://www.saflax.de/0-WVK-Retail/Bilder-Pictures/SAFLAX-",'Basis-Tabelle-Samen'!Q349,"-",'Basis-Tabelle-Samen'!J349,"-garden-to-go-hungarian.jpg")),
" ACHTUNG")))))))))))))))))))))))))))))</f>
        <v>https://www.saflax.de/0-WVK-Retail/Bilder-Pictures/SAFLAX-57530-salvia-hispanica-garden-to-go-english.jpg</v>
      </c>
      <c r="AP344" s="330" t="str">
        <f>IF(K344&lt;1,"",
IF($C$1="Bulgarisch - BG",HYPERLINK(CONCATENATE("https://www.saflax.de/0-WVK-Retail/Bilder-Pictures/SAFLAX-",'Basis-Tabelle-Samen'!T349,"-",'Basis-Tabelle-Samen'!J349,"-cultivation-set-bulgarian.jpg")),
IF($C$1="Dänisch - DK",HYPERLINK(CONCATENATE("https://www.saflax.de/0-WVK-Retail/Bilder-Pictures/SAFLAX-",'Basis-Tabelle-Samen'!T349,"-",'Basis-Tabelle-Samen'!J349,"-cultivation-set-danish.jpg")),
IF($C$1="Deutsch - DE",HYPERLINK(CONCATENATE("https://www.saflax.de/0-WVK-Retail/Bilder-Pictures/SAFLAX-",'Basis-Tabelle-Samen'!T349,"-",'Basis-Tabelle-Samen'!J349,"-cultivation-set-german.jpg")),
IF($C$1="Englisch - UK",HYPERLINK(CONCATENATE("https://www.saflax.de/0-WVK-Retail/Bilder-Pictures/SAFLAX-",'Basis-Tabelle-Samen'!T349,"-",'Basis-Tabelle-Samen'!J349,"-cultivation-set-english.jpg")),
IF($C$1="Estnisch - EE",HYPERLINK(CONCATENATE("https://www.saflax.de/0-WVK-Retail/Bilder-Pictures/SAFLAX-",'Basis-Tabelle-Samen'!T349,"-",'Basis-Tabelle-Samen'!J349,"-cultivation-set-estonian.jpg")),
IF($C$1="Finnisch - FI",HYPERLINK(CONCATENATE("https://www.saflax.de/0-WVK-Retail/Bilder-Pictures/SAFLAX-",'Basis-Tabelle-Samen'!T349,"-",'Basis-Tabelle-Samen'!J349,"-cultivation-set-finnish.jpg")),
IF($C$1="Französisch - FR",HYPERLINK(CONCATENATE("https://www.saflax.de/0-WVK-Retail/Bilder-Pictures/SAFLAX-",'Basis-Tabelle-Samen'!T349,"-",'Basis-Tabelle-Samen'!J349,"-cultivation-set-french.jpg")),
IF($C$1="Griechisch - GR",HYPERLINK(CONCATENATE("https://www.saflax.de/0-WVK-Retail/Bilder-Pictures/SAFLAX-",'Basis-Tabelle-Samen'!T349,"-",'Basis-Tabelle-Samen'!J349,"-cultivation-set-greek.jpg")),
IF($C$1="Irisch - IE",HYPERLINK(CONCATENATE("https://www.saflax.de/0-WVK-Retail/Bilder-Pictures/SAFLAX-",'Basis-Tabelle-Samen'!T349,"-",'Basis-Tabelle-Samen'!J349,"-cultivation-set-irish.jpg")),
IF($C$1="Isländisch - IS",HYPERLINK(CONCATENATE("https://www.saflax.de/0-WVK-Retail/Bilder-Pictures/SAFLAX-",'Basis-Tabelle-Samen'!T349,"-",'Basis-Tabelle-Samen'!J349,"-cultivation-set-icelandic.jpg")),
IF($C$1="Italienisch - IT",HYPERLINK(CONCATENATE("https://www.saflax.de/0-WVK-Retail/Bilder-Pictures/SAFLAX-",'Basis-Tabelle-Samen'!T349,"-",'Basis-Tabelle-Samen'!J349,"-cultivation-set-italian.jpg")),
IF($C$1="Japanisch - JP",HYPERLINK(CONCATENATE("https://www.saflax.de/0-WVK-Retail/Bilder-Pictures/SAFLAX-",'Basis-Tabelle-Samen'!T349,"-",'Basis-Tabelle-Samen'!J349,"-cultivation-set-japanese.jpg")),
IF($C$1="Kroatisch - HR",HYPERLINK(CONCATENATE("https://www.saflax.de/0-WVK-Retail/Bilder-Pictures/SAFLAX-",'Basis-Tabelle-Samen'!T349,"-",'Basis-Tabelle-Samen'!J349,"-cultivation-set-croatian.jpg")),
IF($C$1="Lettisch - LV",HYPERLINK(CONCATENATE("https://www.saflax.de/0-WVK-Retail/Bilder-Pictures/SAFLAX-",'Basis-Tabelle-Samen'!T349,"-",'Basis-Tabelle-Samen'!J349,"-cultivation-set-latvian.jpg")),
IF($C$1="Litauisch - LT",HYPERLINK(CONCATENATE("https://www.saflax.de/0-WVK-Retail/Bilder-Pictures/SAFLAX-",'Basis-Tabelle-Samen'!T349,"-",'Basis-Tabelle-Samen'!J349,"-cultivation-set-lithuanian.jpg")),
IF($C$1="Maltesisch - MT",HYPERLINK(CONCATENATE("https://www.saflax.de/0-WVK-Retail/Bilder-Pictures/SAFLAX-",'Basis-Tabelle-Samen'!T349,"-",'Basis-Tabelle-Samen'!J349,"-cultivation-set-maltese.jpg")),
IF($C$1="Niederländisch - NL",HYPERLINK(CONCATENATE("https://www.saflax.de/0-WVK-Retail/Bilder-Pictures/SAFLAX-",'Basis-Tabelle-Samen'!T349,"-",'Basis-Tabelle-Samen'!J349,"-cultivation-set-dutch.jpg")),
IF($C$1="Norwegisch - NO",HYPERLINK(CONCATENATE("https://www.saflax.de/0-WVK-Retail/Bilder-Pictures/SAFLAX-",'Basis-Tabelle-Samen'!T349,"-",'Basis-Tabelle-Samen'!J349,"-cultivation-set-nowegian.jpg")),
IF($C$1="Polnisch - PL",HYPERLINK(CONCATENATE("https://www.saflax.de/0-WVK-Retail/Bilder-Pictures/SAFLAX-",'Basis-Tabelle-Samen'!T349,"-",'Basis-Tabelle-Samen'!J349,"-cultivation-set-polish.jpg")),
IF($C$1="Portugiesisch - PT",HYPERLINK(CONCATENATE("https://www.saflax.de/0-WVK-Retail/Bilder-Pictures/SAFLAX-",'Basis-Tabelle-Samen'!T349,"-",'Basis-Tabelle-Samen'!J349,"-cultivation-set-portuguese.jpg")),
IF($C$1="Rumänisch - RO",HYPERLINK(CONCATENATE("https://www.saflax.de/0-WVK-Retail/Bilder-Pictures/SAFLAX-",'Basis-Tabelle-Samen'!T349,"-",'Basis-Tabelle-Samen'!J349,"-cultivation-set-romanian.jpg")),
IF($C$1="Schwedisch - SE",HYPERLINK(CONCATENATE("https://www.saflax.de/0-WVK-Retail/Bilder-Pictures/SAFLAX-",'Basis-Tabelle-Samen'!T349,"-",'Basis-Tabelle-Samen'!J349,"-cultivation-set-swedish.jpg")),
IF($C$1="Slowakisch - SK",HYPERLINK(CONCATENATE("https://www.saflax.de/0-WVK-Retail/Bilder-Pictures/SAFLAX-",'Basis-Tabelle-Samen'!T349,"-",'Basis-Tabelle-Samen'!J349,"-cultivation-set-slovak.jpg")),
IF($C$1="Slowenisch - SI",HYPERLINK(CONCATENATE("https://www.saflax.de/0-WVK-Retail/Bilder-Pictures/SAFLAX-",'Basis-Tabelle-Samen'!T349,"-",'Basis-Tabelle-Samen'!J349,"-cultivation-set-slovenian.jpg")),
IF($C$1="Spanisch - ES",HYPERLINK(CONCATENATE("https://www.saflax.de/0-WVK-Retail/Bilder-Pictures/SAFLAX-",'Basis-Tabelle-Samen'!T349,"-",'Basis-Tabelle-Samen'!J349,"-cultivation-set-spanish.jpg")),
IF($C$1="Tschechisch - CZ",HYPERLINK(CONCATENATE("https://www.saflax.de/0-WVK-Retail/Bilder-Pictures/SAFLAX-",'Basis-Tabelle-Samen'!T349,"-",'Basis-Tabelle-Samen'!J349,"-cultivation-set-czech.jpg")),
IF($C$1="Türkisch - TR",HYPERLINK(CONCATENATE("https://www.saflax.de/0-WVK-Retail/Bilder-Pictures/SAFLAX-",'Basis-Tabelle-Samen'!T349,"-",'Basis-Tabelle-Samen'!J349,"-cultivation-set-turkish.jpg")),
IF($C$1="Ungarisch - HU",HYPERLINK(CONCATENATE("https://www.saflax.de/0-WVK-Retail/Bilder-Pictures/SAFLAX-",'Basis-Tabelle-Samen'!T349,"-",'Basis-Tabelle-Samen'!J349,"-cultivation-set-hungarian.jpg")),
" ACHTUNG")))))))))))))))))))))))))))))</f>
        <v>https://www.saflax.de/0-WVK-Retail/Bilder-Pictures/SAFLAX-37530-salvia-hispanica-cultivation-set-english.jpg</v>
      </c>
      <c r="AQ344" s="330" t="str">
        <f>IF(L344&lt;1,"",
IF($C$1="Bulgarisch - BG",HYPERLINK(CONCATENATE("https://www.saflax.de/0-WVK-Retail/Bilder-Pictures/SAFLAX-",'Basis-Tabelle-Samen'!W349,"-",'Basis-Tabelle-Samen'!J349,"-garden-in-the-bag-bulgarian.jpg")),
IF($C$1="Dänisch - DK",HYPERLINK(CONCATENATE("https://www.saflax.de/0-WVK-Retail/Bilder-Pictures/SAFLAX-",'Basis-Tabelle-Samen'!W349,"-",'Basis-Tabelle-Samen'!J349,"-garden-in-the-bag-danish.jpg")),
IF($C$1="Deutsch - DE",HYPERLINK(CONCATENATE("https://www.saflax.de/0-WVK-Retail/Bilder-Pictures/SAFLAX-",'Basis-Tabelle-Samen'!W349,"-",'Basis-Tabelle-Samen'!J349,"-garden-in-the-bag-german.jpg")),
IF($C$1="Englisch - UK",HYPERLINK(CONCATENATE("https://www.saflax.de/0-WVK-Retail/Bilder-Pictures/SAFLAX-",'Basis-Tabelle-Samen'!W349,"-",'Basis-Tabelle-Samen'!J349,"-garden-in-the-bag-english.jpg")),
IF($C$1="Estnisch - EE",HYPERLINK(CONCATENATE("https://www.saflax.de/0-WVK-Retail/Bilder-Pictures/SAFLAX-",'Basis-Tabelle-Samen'!W349,"-",'Basis-Tabelle-Samen'!J349,"-garden-in-the-bag-estonian.jpg")),
IF($C$1="Finnisch - FI",HYPERLINK(CONCATENATE("https://www.saflax.de/0-WVK-Retail/Bilder-Pictures/SAFLAX-",'Basis-Tabelle-Samen'!W349,"-",'Basis-Tabelle-Samen'!J349,"-garden-in-the-bag-finnish.jpg")),
IF($C$1="Französisch - FR",HYPERLINK(CONCATENATE("https://www.saflax.de/0-WVK-Retail/Bilder-Pictures/SAFLAX-",'Basis-Tabelle-Samen'!W349,"-",'Basis-Tabelle-Samen'!J349,"-garden-in-the-bag-french.jpg")),
IF($C$1="Griechisch - GR",HYPERLINK(CONCATENATE("https://www.saflax.de/0-WVK-Retail/Bilder-Pictures/SAFLAX-",'Basis-Tabelle-Samen'!W349,"-",'Basis-Tabelle-Samen'!J349,"-garden-in-the-bag-greek.jpg")),
IF($C$1="Irisch - IE",HYPERLINK(CONCATENATE("https://www.saflax.de/0-WVK-Retail/Bilder-Pictures/SAFLAX-",'Basis-Tabelle-Samen'!W349,"-",'Basis-Tabelle-Samen'!J349,"-garden-in-the-bag-irish.jpg")),
IF($C$1="Isländisch - IS",HYPERLINK(CONCATENATE("https://www.saflax.de/0-WVK-Retail/Bilder-Pictures/SAFLAX-",'Basis-Tabelle-Samen'!W349,"-",'Basis-Tabelle-Samen'!J349,"-garden-in-the-bag-icelandic.jpg")),
IF($C$1="Italienisch - IT",HYPERLINK(CONCATENATE("https://www.saflax.de/0-WVK-Retail/Bilder-Pictures/SAFLAX-",'Basis-Tabelle-Samen'!W349,"-",'Basis-Tabelle-Samen'!J349,"-garden-in-the-bag-italian.jpg")),
IF($C$1="Japanisch - JP",HYPERLINK(CONCATENATE("https://www.saflax.de/0-WVK-Retail/Bilder-Pictures/SAFLAX-",'Basis-Tabelle-Samen'!W349,"-",'Basis-Tabelle-Samen'!J349,"-garden-in-the-bag-japanese.jpg")),
IF($C$1="Kroatisch - HR",HYPERLINK(CONCATENATE("https://www.saflax.de/0-WVK-Retail/Bilder-Pictures/SAFLAX-",'Basis-Tabelle-Samen'!W349,"-",'Basis-Tabelle-Samen'!J349,"-garden-in-the-bag-croatian.jpg")),
IF($C$1="Lettisch - LV",HYPERLINK(CONCATENATE("https://www.saflax.de/0-WVK-Retail/Bilder-Pictures/SAFLAX-",'Basis-Tabelle-Samen'!W349,"-",'Basis-Tabelle-Samen'!J349,"-garden-in-the-bag-latvian.jpg")),
IF($C$1="Litauisch - LT",HYPERLINK(CONCATENATE("https://www.saflax.de/0-WVK-Retail/Bilder-Pictures/SAFLAX-",'Basis-Tabelle-Samen'!W349,"-",'Basis-Tabelle-Samen'!J349,"-garden-in-the-bag-lithuanian.jpg")),
IF($C$1="Maltesisch - MT",HYPERLINK(CONCATENATE("https://www.saflax.de/0-WVK-Retail/Bilder-Pictures/SAFLAX-",'Basis-Tabelle-Samen'!W349,"-",'Basis-Tabelle-Samen'!J349,"-garden-in-the-bag-maltese.jpg")),
IF($C$1="Niederländisch - NL",HYPERLINK(CONCATENATE("https://www.saflax.de/0-WVK-Retail/Bilder-Pictures/SAFLAX-",'Basis-Tabelle-Samen'!W349,"-",'Basis-Tabelle-Samen'!J349,"-garden-in-the-bag-dutch.jpg")),
IF($C$1="Norwegisch - NO",HYPERLINK(CONCATENATE("https://www.saflax.de/0-WVK-Retail/Bilder-Pictures/SAFLAX-",'Basis-Tabelle-Samen'!W349,"-",'Basis-Tabelle-Samen'!J349,"-garden-in-the-bag-nowegian.jpg")),
IF($C$1="Polnisch - PL",HYPERLINK(CONCATENATE("https://www.saflax.de/0-WVK-Retail/Bilder-Pictures/SAFLAX-",'Basis-Tabelle-Samen'!W349,"-",'Basis-Tabelle-Samen'!J349,"-garden-in-the-bag-polish.jpg")),
IF($C$1="Portugiesisch - PT",HYPERLINK(CONCATENATE("https://www.saflax.de/0-WVK-Retail/Bilder-Pictures/SAFLAX-",'Basis-Tabelle-Samen'!W349,"-",'Basis-Tabelle-Samen'!J349,"-garden-in-the-bag-portuguese.jpg")),
IF($C$1="Rumänisch - RO",HYPERLINK(CONCATENATE("https://www.saflax.de/0-WVK-Retail/Bilder-Pictures/SAFLAX-",'Basis-Tabelle-Samen'!W349,"-",'Basis-Tabelle-Samen'!J349,"-garden-in-the-bag-romanian.jpg")),
IF($C$1="Schwedisch - SE",HYPERLINK(CONCATENATE("https://www.saflax.de/0-WVK-Retail/Bilder-Pictures/SAFLAX-",'Basis-Tabelle-Samen'!W349,"-",'Basis-Tabelle-Samen'!J349,"-garden-in-the-bag-swedish.jpg")),
IF($C$1="Slowakisch - SK",HYPERLINK(CONCATENATE("https://www.saflax.de/0-WVK-Retail/Bilder-Pictures/SAFLAX-",'Basis-Tabelle-Samen'!W349,"-",'Basis-Tabelle-Samen'!J349,"-garden-in-the-bag-slovak.jpg")),
IF($C$1="Slowenisch - SI",HYPERLINK(CONCATENATE("https://www.saflax.de/0-WVK-Retail/Bilder-Pictures/SAFLAX-",'Basis-Tabelle-Samen'!W349,"-",'Basis-Tabelle-Samen'!J349,"-garden-in-the-bag-slovenian.jpg")),
IF($C$1="Spanisch - ES",HYPERLINK(CONCATENATE("https://www.saflax.de/0-WVK-Retail/Bilder-Pictures/SAFLAX-",'Basis-Tabelle-Samen'!W349,"-",'Basis-Tabelle-Samen'!J349,"-garden-in-the-bag-spanish.jpg")),
IF($C$1="Tschechisch - CZ",HYPERLINK(CONCATENATE("https://www.saflax.de/0-WVK-Retail/Bilder-Pictures/SAFLAX-",'Basis-Tabelle-Samen'!W349,"-",'Basis-Tabelle-Samen'!J349,"-garden-in-the-bag-czech.jpg")),
IF($C$1="Türkisch - TR",HYPERLINK(CONCATENATE("https://www.saflax.de/0-WVK-Retail/Bilder-Pictures/SAFLAX-",'Basis-Tabelle-Samen'!W349,"-",'Basis-Tabelle-Samen'!J349,"-garden-in-the-bag-turkish.jpg")),
IF($C$1="Ungarisch - HU",HYPERLINK(CONCATENATE("https://www.saflax.de/0-WVK-Retail/Bilder-Pictures/SAFLAX-",'Basis-Tabelle-Samen'!W349,"-",'Basis-Tabelle-Samen'!J349,"-garden-in-the-bag-hungarian.jpg")),
" ACHTUNG")))))))))))))))))))))))))))))</f>
        <v>https://www.saflax.de/0-WVK-Retail/Bilder-Pictures/SAFLAX-67530-salvia-hispanica-garden-in-the-bag-english.jpg</v>
      </c>
    </row>
    <row r="345" spans="1:43" s="27" customFormat="1" ht="17.100000000000001" customHeight="1" x14ac:dyDescent="0.2">
      <c r="A345" s="318" t="str">
        <f>IF('Basis-Tabelle-Samen'!A335="","",IF($C$1="Deutsch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45" s="319" t="str">
        <f>'Basis-Tabelle-Samen'!I335</f>
        <v>Cymbopogon flexosus</v>
      </c>
      <c r="C345" s="316" t="str">
        <f>IF($C$1="Bulgarisch - BG",'Basis-Tabelle-Samen'!Z335,
IF($C$1="Dänisch - DK",'Basis-Tabelle-Samen'!AA335,
IF($C$1="Deutsch - DE",'Basis-Tabelle-Samen'!AB335,
IF($C$1="Englisch - UK",'Basis-Tabelle-Samen'!AC335,
IF($C$1="Estnisch - EE",'Basis-Tabelle-Samen'!AD335,
IF($C$1="Finnisch - FI",'Basis-Tabelle-Samen'!AE335,
IF($C$1="Französisch - FR",'Basis-Tabelle-Samen'!AF335,
IF($C$1="Griechisch - GR",'Basis-Tabelle-Samen'!AG335,
IF($C$1="Irisch - IE",'Basis-Tabelle-Samen'!AH335,
IF($C$1="Isländisch - IS",'Basis-Tabelle-Samen'!AI335,
IF($C$1="Italienisch - IT",'Basis-Tabelle-Samen'!AJ335,
IF($C$1="Japanisch - JP",'Basis-Tabelle-Samen'!AK335,
IF($C$1="Kroatisch - HR",'Basis-Tabelle-Samen'!AL335,
IF($C$1="Lettisch - LV",'Basis-Tabelle-Samen'!AM335,
IF($C$1="Litauisch - LT",'Basis-Tabelle-Samen'!AN335,
IF($C$1="Maltesisch - MT",'Basis-Tabelle-Samen'!AO335,
IF($C$1="Niederländisch - NL",'Basis-Tabelle-Samen'!AP335,
IF($C$1="Norwegisch - NO",'Basis-Tabelle-Samen'!AQ335,
IF($C$1="Polnisch - PL",'Basis-Tabelle-Samen'!AR335,
IF($C$1="Portugiesisch - PT",'Basis-Tabelle-Samen'!AS335,
IF($C$1="Rumänisch - RO",'Basis-Tabelle-Samen'!AT335,
IF($C$1="Schwedisch - SE",'Basis-Tabelle-Samen'!AU335,
IF($C$1="Slowakisch - SK",'Basis-Tabelle-Samen'!AV335,
IF($C$1="Slowenisch - SI",'Basis-Tabelle-Samen'!AW335,
IF($C$1="Spanisch - ES",'Basis-Tabelle-Samen'!AX335,
IF($C$1="Tschechisch - CZ",'Basis-Tabelle-Samen'!AY335,
IF($C$1="Türkisch - TR",'Basis-Tabelle-Samen'!AZ335,
IF($C$1="Ungarisch - HU",'Basis-Tabelle-Samen'!BA335,
" ACHTUNG"))))))))))))))))))))))))))))</f>
        <v>Lemongrass</v>
      </c>
      <c r="D345" s="320">
        <f>'Basis-Tabelle-Samen'!F335</f>
        <v>50</v>
      </c>
      <c r="E345" s="321" t="str">
        <f>'Basis-Tabelle-Samen'!H335</f>
        <v>7 %</v>
      </c>
      <c r="F345" s="322" t="str">
        <f>IF('Basis-Tabelle-Samen'!G335="","",'Basis-Tabelle-Samen'!G335)</f>
        <v>09</v>
      </c>
      <c r="G345" s="320">
        <f>'Basis-Tabelle-Samen'!C335</f>
        <v>17504</v>
      </c>
      <c r="H345" s="323">
        <f>'Basis-Tabelle-Samen'!D335</f>
        <v>4055473175041</v>
      </c>
      <c r="I345" s="324">
        <f>'Basis-Tabelle-Samen'!E335</f>
        <v>1.85</v>
      </c>
      <c r="J345" s="325">
        <f t="shared" si="5"/>
        <v>12</v>
      </c>
      <c r="K345" s="326">
        <f>'Basis-Tabelle-Samen'!K335</f>
        <v>77504</v>
      </c>
      <c r="L345" s="323">
        <f>'Basis-Tabelle-Samen'!L335</f>
        <v>4055473775043</v>
      </c>
      <c r="M345" s="324">
        <f>'Basis-Tabelle-Samen'!M335</f>
        <v>2.4500000000000002</v>
      </c>
      <c r="N345" s="326">
        <f>IF(K345&lt;1,"",'3'!$I$15)</f>
        <v>15</v>
      </c>
      <c r="O345" s="327">
        <f>IF(K345&lt;1,"",'3'!$J$11)</f>
        <v>90</v>
      </c>
      <c r="P345" s="326">
        <f>'Basis-Tabelle-Samen'!N335</f>
        <v>87504</v>
      </c>
      <c r="Q345" s="323">
        <f>'Basis-Tabelle-Samen'!O335</f>
        <v>4055473875040</v>
      </c>
      <c r="R345" s="328">
        <f>'Basis-Tabelle-Samen'!P335</f>
        <v>3.75</v>
      </c>
      <c r="S345" s="326">
        <f>IF(R345&lt;1,"",'3'!$M$15)</f>
        <v>18</v>
      </c>
      <c r="T345" s="327">
        <f>IF(R345&lt;1,"",'3'!$N$11)</f>
        <v>72</v>
      </c>
      <c r="U345" s="326">
        <f>'Basis-Tabelle-Samen'!Q335</f>
        <v>57504</v>
      </c>
      <c r="V345" s="323">
        <f>'Basis-Tabelle-Samen'!R335</f>
        <v>4055473575049</v>
      </c>
      <c r="W345" s="324">
        <f>'Basis-Tabelle-Samen'!S335</f>
        <v>4.95</v>
      </c>
      <c r="X345" s="326">
        <f>IF(U345&lt;1,"",'3'!$Q$15)</f>
        <v>6</v>
      </c>
      <c r="Y345" s="327">
        <f>IF(U345&lt;1,"",'3'!$R$11)</f>
        <v>24</v>
      </c>
      <c r="Z345" s="326">
        <f>'Basis-Tabelle-Samen'!T335</f>
        <v>37504</v>
      </c>
      <c r="AA345" s="323">
        <f>'Basis-Tabelle-Samen'!U335</f>
        <v>4055473375045</v>
      </c>
      <c r="AB345" s="324">
        <f>'Basis-Tabelle-Samen'!V335</f>
        <v>6.75</v>
      </c>
      <c r="AC345" s="326">
        <f>IF(Z345&lt;1,"",'3'!$U$15)</f>
        <v>6</v>
      </c>
      <c r="AD345" s="327">
        <f>IF(Z345&lt;1,"",'3'!$V$11)</f>
        <v>24</v>
      </c>
      <c r="AE345" s="326">
        <f>'Basis-Tabelle-Samen'!W335</f>
        <v>67504</v>
      </c>
      <c r="AF345" s="323">
        <f>'Basis-Tabelle-Samen'!X335</f>
        <v>4055473675046</v>
      </c>
      <c r="AG345" s="324">
        <f>'Basis-Tabelle-Samen'!Y335</f>
        <v>2.95</v>
      </c>
      <c r="AH345" s="326">
        <f>IF(AE345&lt;1,"",'3'!$Y$15)</f>
        <v>8</v>
      </c>
      <c r="AI345" s="327">
        <f>IF(AE345&lt;1,"",'3'!$Z$11)</f>
        <v>64</v>
      </c>
      <c r="AJ345" s="319"/>
      <c r="AK345" s="316" t="str">
        <f>IF(G345&lt;1,"",
IF($C$1="Bulgarisch - BG",HYPERLINK(CONCATENATE("https://www.saflax.de/0-WVK-Retail/Bilder-Pictures/SAFLAX-",'Basis-Tabelle-Samen'!C335,"-",'Basis-Tabelle-Samen'!J335,"-seed-package-front-cr-bulgarian.jpg")),
IF($C$1="Dänisch - DK",HYPERLINK(CONCATENATE("https://www.saflax.de/0-WVK-Retail/Bilder-Pictures/SAFLAX-",'Basis-Tabelle-Samen'!C335,"-",'Basis-Tabelle-Samen'!J335,"-seed-package-front-cr-danish.jpg")),
IF($C$1="Deutsch - DE",HYPERLINK(CONCATENATE("https://www.saflax.de/0-WVK-Retail/Bilder-Pictures/SAFLAX-",'Basis-Tabelle-Samen'!C335,"-",'Basis-Tabelle-Samen'!J335,"-seed-package-front-cr-german.jpg")),
IF($C$1="Englisch - UK",HYPERLINK(CONCATENATE("https://www.saflax.de/0-WVK-Retail/Bilder-Pictures/SAFLAX-",'Basis-Tabelle-Samen'!C335,"-",'Basis-Tabelle-Samen'!J335,"-seed-package-front-cr-english.jpg")),
IF($C$1="Estnisch - EE",HYPERLINK(CONCATENATE("https://www.saflax.de/0-WVK-Retail/Bilder-Pictures/SAFLAX-",'Basis-Tabelle-Samen'!C335,"-",'Basis-Tabelle-Samen'!J335,"-seed-package-front-cr-estonian.jpg")),
IF($C$1="Finnisch - FI",HYPERLINK(CONCATENATE("https://www.saflax.de/0-WVK-Retail/Bilder-Pictures/SAFLAX-",'Basis-Tabelle-Samen'!C335,"-",'Basis-Tabelle-Samen'!J335,"-seed-package-front-cr-finnish.jpg")),
IF($C$1="Französisch - FR",HYPERLINK(CONCATENATE("https://www.saflax.de/0-WVK-Retail/Bilder-Pictures/SAFLAX-",'Basis-Tabelle-Samen'!C335,"-",'Basis-Tabelle-Samen'!J335,"-seed-package-front-cr-french.jpg")),
IF($C$1="Griechisch - GR",HYPERLINK(CONCATENATE("https://www.saflax.de/0-WVK-Retail/Bilder-Pictures/SAFLAX-",'Basis-Tabelle-Samen'!C335,"-",'Basis-Tabelle-Samen'!J335,"-seed-package-front-cr-greek.jpg")),
IF($C$1="Irisch - IE",HYPERLINK(CONCATENATE("https://www.saflax.de/0-WVK-Retail/Bilder-Pictures/SAFLAX-",'Basis-Tabelle-Samen'!C335,"-",'Basis-Tabelle-Samen'!J335,"-seed-package-front-cr-irish.jpg")),
IF($C$1="Isländisch - IS",HYPERLINK(CONCATENATE("https://www.saflax.de/0-WVK-Retail/Bilder-Pictures/SAFLAX-",'Basis-Tabelle-Samen'!C335,"-",'Basis-Tabelle-Samen'!J335,"-seed-package-front-cr-icelandic.jpg")),
IF($C$1="Italienisch - IT",HYPERLINK(CONCATENATE("https://www.saflax.de/0-WVK-Retail/Bilder-Pictures/SAFLAX-",'Basis-Tabelle-Samen'!C335,"-",'Basis-Tabelle-Samen'!J335,"-seed-package-front-cr-italian.jpg")),
IF($C$1="Japanisch - JP",HYPERLINK(CONCATENATE("https://www.saflax.de/0-WVK-Retail/Bilder-Pictures/SAFLAX-",'Basis-Tabelle-Samen'!C335,"-",'Basis-Tabelle-Samen'!J335,"-seed-package-front-cr-japanese.jpg")),
IF($C$1="Kroatisch - HR",HYPERLINK(CONCATENATE("https://www.saflax.de/0-WVK-Retail/Bilder-Pictures/SAFLAX-",'Basis-Tabelle-Samen'!C335,"-",'Basis-Tabelle-Samen'!J335,"-seed-package-front-cr-croatian.jpg")),
IF($C$1="Lettisch - LV",HYPERLINK(CONCATENATE("https://www.saflax.de/0-WVK-Retail/Bilder-Pictures/SAFLAX-",'Basis-Tabelle-Samen'!C335,"-",'Basis-Tabelle-Samen'!J335,"-seed-package-front-cr-latvian.jpg")),
IF($C$1="Litauisch - LT",HYPERLINK(CONCATENATE("https://www.saflax.de/0-WVK-Retail/Bilder-Pictures/SAFLAX-",'Basis-Tabelle-Samen'!C335,"-",'Basis-Tabelle-Samen'!J335,"-seed-package-front-cr-lithuanian.jpg")),
IF($C$1="Maltesisch - MT",HYPERLINK(CONCATENATE("https://www.saflax.de/0-WVK-Retail/Bilder-Pictures/SAFLAX-",'Basis-Tabelle-Samen'!C335,"-",'Basis-Tabelle-Samen'!J335,"-seed-package-front-cr-maltese.jpg")),
IF($C$1="Niederländisch - NL",HYPERLINK(CONCATENATE("https://www.saflax.de/0-WVK-Retail/Bilder-Pictures/SAFLAX-",'Basis-Tabelle-Samen'!C335,"-",'Basis-Tabelle-Samen'!J335,"-seed-package-front-cr-dutch.jpg")),
IF($C$1="Norwegisch - NO",HYPERLINK(CONCATENATE("https://www.saflax.de/0-WVK-Retail/Bilder-Pictures/SAFLAX-",'Basis-Tabelle-Samen'!C335,"-",'Basis-Tabelle-Samen'!J335,"-seed-package-front-cr-nowegian.jpg")),
IF($C$1="Polnisch - PL",HYPERLINK(CONCATENATE("https://www.saflax.de/0-WVK-Retail/Bilder-Pictures/SAFLAX-",'Basis-Tabelle-Samen'!C335,"-",'Basis-Tabelle-Samen'!J335,"-seed-package-front-cr-polish.jpg")),
IF($C$1="Portugiesisch - PT",HYPERLINK(CONCATENATE("https://www.saflax.de/0-WVK-Retail/Bilder-Pictures/SAFLAX-",'Basis-Tabelle-Samen'!C335,"-",'Basis-Tabelle-Samen'!J335,"-seed-package-front-cr-portuguese.jpg")),
IF($C$1="Rumänisch - RO",HYPERLINK(CONCATENATE("https://www.saflax.de/0-WVK-Retail/Bilder-Pictures/SAFLAX-",'Basis-Tabelle-Samen'!C335,"-",'Basis-Tabelle-Samen'!J335,"-seed-package-front-cr-romanian.jpg")),
IF($C$1="Schwedisch - SE",HYPERLINK(CONCATENATE("https://www.saflax.de/0-WVK-Retail/Bilder-Pictures/SAFLAX-",'Basis-Tabelle-Samen'!C335,"-",'Basis-Tabelle-Samen'!J335,"-seed-package-front-cr-swedish.jpg")),
IF($C$1="Slowakisch - SK",HYPERLINK(CONCATENATE("https://www.saflax.de/0-WVK-Retail/Bilder-Pictures/SAFLAX-",'Basis-Tabelle-Samen'!C335,"-",'Basis-Tabelle-Samen'!J335,"-seed-package-front-cr-slovak.jpg")),
IF($C$1="Slowenisch - SI",HYPERLINK(CONCATENATE("https://www.saflax.de/0-WVK-Retail/Bilder-Pictures/SAFLAX-",'Basis-Tabelle-Samen'!C335,"-",'Basis-Tabelle-Samen'!J335,"-seed-package-front-cr-slovenian.jpg")),
IF($C$1="Spanisch - ES",HYPERLINK(CONCATENATE("https://www.saflax.de/0-WVK-Retail/Bilder-Pictures/SAFLAX-",'Basis-Tabelle-Samen'!C335,"-",'Basis-Tabelle-Samen'!J335,"-seed-package-front-cr-spanish.jpg")),
IF($C$1="Tschechisch - CZ",HYPERLINK(CONCATENATE("https://www.saflax.de/0-WVK-Retail/Bilder-Pictures/SAFLAX-",'Basis-Tabelle-Samen'!C335,"-",'Basis-Tabelle-Samen'!J335,"-seed-package-front-cr-czech.jpg")),
IF($C$1="Türkisch - TR",HYPERLINK(CONCATENATE("https://www.saflax.de/0-WVK-Retail/Bilder-Pictures/SAFLAX-",'Basis-Tabelle-Samen'!C335,"-",'Basis-Tabelle-Samen'!J335,"-seed-package-front-cr-turkish.jpg")),
IF($C$1="Ungarisch - HU",HYPERLINK(CONCATENATE("https://www.saflax.de/0-WVK-Retail/Bilder-Pictures/SAFLAX-",'Basis-Tabelle-Samen'!C335,"-",'Basis-Tabelle-Samen'!J335,"-seed-package-front-cr-hungarian.jpg")),
" ACHTUNG")))))))))))))))))))))))))))))</f>
        <v>https://www.saflax.de/0-WVK-Retail/Bilder-Pictures/SAFLAX-17504-cymbopogon-flexosus-seed-package-front-cr-english.jpg</v>
      </c>
      <c r="AL345" s="330" t="str">
        <f>IF(G345&lt;1,"",
IF($C$1="Bulgarisch - BG",HYPERLINK(CONCATENATE("https://www.saflax.de/0-WVK-Retail/Bilder-Pictures/SAFLAX-",'Basis-Tabelle-Samen'!C335,"-",'Basis-Tabelle-Samen'!J335,"-seed-package-back-cr-bulgarian.jpg")),
IF($C$1="Dänisch - DK",HYPERLINK(CONCATENATE("https://www.saflax.de/0-WVK-Retail/Bilder-Pictures/SAFLAX-",'Basis-Tabelle-Samen'!C335,"-",'Basis-Tabelle-Samen'!J335,"-seed-package-back-cr-danish.jpg")),
IF($C$1="Deutsch - DE",HYPERLINK(CONCATENATE("https://www.saflax.de/0-WVK-Retail/Bilder-Pictures/SAFLAX-",'Basis-Tabelle-Samen'!C335,"-",'Basis-Tabelle-Samen'!J335,"-seed-package-back-cr-german.jpg")),
IF($C$1="Englisch - UK",HYPERLINK(CONCATENATE("https://www.saflax.de/0-WVK-Retail/Bilder-Pictures/SAFLAX-",'Basis-Tabelle-Samen'!C335,"-",'Basis-Tabelle-Samen'!J335,"-seed-package-back-cr-english.jpg")),
IF($C$1="Estnisch - EE",HYPERLINK(CONCATENATE("https://www.saflax.de/0-WVK-Retail/Bilder-Pictures/SAFLAX-",'Basis-Tabelle-Samen'!C335,"-",'Basis-Tabelle-Samen'!J335,"-seed-package-back-cr-estonian.jpg")),
IF($C$1="Finnisch - FI",HYPERLINK(CONCATENATE("https://www.saflax.de/0-WVK-Retail/Bilder-Pictures/SAFLAX-",'Basis-Tabelle-Samen'!C335,"-",'Basis-Tabelle-Samen'!J335,"-seed-package-back-cr-finnish.jpg")),
IF($C$1="Französisch - FR",HYPERLINK(CONCATENATE("https://www.saflax.de/0-WVK-Retail/Bilder-Pictures/SAFLAX-",'Basis-Tabelle-Samen'!C335,"-",'Basis-Tabelle-Samen'!J335,"-seed-package-back-cr-french.jpg")),
IF($C$1="Griechisch - GR",HYPERLINK(CONCATENATE("https://www.saflax.de/0-WVK-Retail/Bilder-Pictures/SAFLAX-",'Basis-Tabelle-Samen'!C335,"-",'Basis-Tabelle-Samen'!J335,"-seed-package-back-cr-greek.jpg")),
IF($C$1="Irisch - IE",HYPERLINK(CONCATENATE("https://www.saflax.de/0-WVK-Retail/Bilder-Pictures/SAFLAX-",'Basis-Tabelle-Samen'!C335,"-",'Basis-Tabelle-Samen'!J335,"-seed-package-back-cr-irish.jpg")),
IF($C$1="Isländisch - IS",HYPERLINK(CONCATENATE("https://www.saflax.de/0-WVK-Retail/Bilder-Pictures/SAFLAX-",'Basis-Tabelle-Samen'!C335,"-",'Basis-Tabelle-Samen'!J335,"-seed-package-back-cr-icelandic.jpg")),
IF($C$1="Italienisch - IT",HYPERLINK(CONCATENATE("https://www.saflax.de/0-WVK-Retail/Bilder-Pictures/SAFLAX-",'Basis-Tabelle-Samen'!C335,"-",'Basis-Tabelle-Samen'!J335,"-seed-package-back-cr-italian.jpg")),
IF($C$1="Japanisch - JP",HYPERLINK(CONCATENATE("https://www.saflax.de/0-WVK-Retail/Bilder-Pictures/SAFLAX-",'Basis-Tabelle-Samen'!C335,"-",'Basis-Tabelle-Samen'!J335,"-seed-package-back-cr-japanese.jpg")),
IF($C$1="Kroatisch - HR",HYPERLINK(CONCATENATE("https://www.saflax.de/0-WVK-Retail/Bilder-Pictures/SAFLAX-",'Basis-Tabelle-Samen'!C335,"-",'Basis-Tabelle-Samen'!J335,"-seed-package-back-cr-croatian.jpg")),
IF($C$1="Lettisch - LV",HYPERLINK(CONCATENATE("https://www.saflax.de/0-WVK-Retail/Bilder-Pictures/SAFLAX-",'Basis-Tabelle-Samen'!C335,"-",'Basis-Tabelle-Samen'!J335,"-seed-package-back-cr-latvian.jpg")),
IF($C$1="Litauisch - LT",HYPERLINK(CONCATENATE("https://www.saflax.de/0-WVK-Retail/Bilder-Pictures/SAFLAX-",'Basis-Tabelle-Samen'!C335,"-",'Basis-Tabelle-Samen'!J335,"-seed-package-back-cr-lithuanian.jpg")),
IF($C$1="Maltesisch - MT",HYPERLINK(CONCATENATE("https://www.saflax.de/0-WVK-Retail/Bilder-Pictures/SAFLAX-",'Basis-Tabelle-Samen'!C335,"-",'Basis-Tabelle-Samen'!J335,"-seed-package-back-cr-maltese.jpg")),
IF($C$1="Niederländisch - NL",HYPERLINK(CONCATENATE("https://www.saflax.de/0-WVK-Retail/Bilder-Pictures/SAFLAX-",'Basis-Tabelle-Samen'!C335,"-",'Basis-Tabelle-Samen'!J335,"-seed-package-back-cr-dutch.jpg")),
IF($C$1="Norwegisch - NO",HYPERLINK(CONCATENATE("https://www.saflax.de/0-WVK-Retail/Bilder-Pictures/SAFLAX-",'Basis-Tabelle-Samen'!C335,"-",'Basis-Tabelle-Samen'!J335,"-seed-package-back-cr-nowegian.jpg")),
IF($C$1="Polnisch - PL",HYPERLINK(CONCATENATE("https://www.saflax.de/0-WVK-Retail/Bilder-Pictures/SAFLAX-",'Basis-Tabelle-Samen'!C335,"-",'Basis-Tabelle-Samen'!J335,"-seed-package-back-cr-polish.jpg")),
IF($C$1="Portugiesisch - PT",HYPERLINK(CONCATENATE("https://www.saflax.de/0-WVK-Retail/Bilder-Pictures/SAFLAX-",'Basis-Tabelle-Samen'!C335,"-",'Basis-Tabelle-Samen'!J335,"-seed-package-back-cr-portuguese.jpg")),
IF($C$1="Rumänisch - RO",HYPERLINK(CONCATENATE("https://www.saflax.de/0-WVK-Retail/Bilder-Pictures/SAFLAX-",'Basis-Tabelle-Samen'!C335,"-",'Basis-Tabelle-Samen'!J335,"-seed-package-back-cr-romanian.jpg")),
IF($C$1="Schwedisch - SE",HYPERLINK(CONCATENATE("https://www.saflax.de/0-WVK-Retail/Bilder-Pictures/SAFLAX-",'Basis-Tabelle-Samen'!C335,"-",'Basis-Tabelle-Samen'!J335,"-seed-package-back-cr-swedish.jpg")),
IF($C$1="Slowakisch - SK",HYPERLINK(CONCATENATE("https://www.saflax.de/0-WVK-Retail/Bilder-Pictures/SAFLAX-",'Basis-Tabelle-Samen'!C335,"-",'Basis-Tabelle-Samen'!J335,"-seed-package-back-cr-slovak.jpg")),
IF($C$1="Slowenisch - SI",HYPERLINK(CONCATENATE("https://www.saflax.de/0-WVK-Retail/Bilder-Pictures/SAFLAX-",'Basis-Tabelle-Samen'!C335,"-",'Basis-Tabelle-Samen'!J335,"-seed-package-back-cr-slovenian.jpg")),
IF($C$1="Spanisch - ES",HYPERLINK(CONCATENATE("https://www.saflax.de/0-WVK-Retail/Bilder-Pictures/SAFLAX-",'Basis-Tabelle-Samen'!C335,"-",'Basis-Tabelle-Samen'!J335,"-seed-package-back-cr-spanish.jpg")),
IF($C$1="Tschechisch - CZ",HYPERLINK(CONCATENATE("https://www.saflax.de/0-WVK-Retail/Bilder-Pictures/SAFLAX-",'Basis-Tabelle-Samen'!C335,"-",'Basis-Tabelle-Samen'!J335,"-seed-package-back-cr-czech.jpg")),
IF($C$1="Türkisch - TR",HYPERLINK(CONCATENATE("https://www.saflax.de/0-WVK-Retail/Bilder-Pictures/SAFLAX-",'Basis-Tabelle-Samen'!C335,"-",'Basis-Tabelle-Samen'!J335,"-seed-package-back-cr-turkish.jpg")),
IF($C$1="Ungarisch - HU",HYPERLINK(CONCATENATE("https://www.saflax.de/0-WVK-Retail/Bilder-Pictures/SAFLAX-",'Basis-Tabelle-Samen'!C335,"-",'Basis-Tabelle-Samen'!J335,"-seed-package-back-cr-hungarian.jpg")),
" ACHTUNG")))))))))))))))))))))))))))))</f>
        <v>https://www.saflax.de/0-WVK-Retail/Bilder-Pictures/SAFLAX-17504-cymbopogon-flexosus-seed-package-back-cr-english.jpg</v>
      </c>
      <c r="AM345" s="330" t="str">
        <f>IF(H345&lt;1,"",
IF($C$1="Bulgarisch - BG",HYPERLINK(CONCATENATE("https://www.saflax.de/0-WVK-Retail/Bilder-Pictures/SAFLAX-",'Basis-Tabelle-Samen'!K335,"-",'Basis-Tabelle-Samen'!J335,"-garden-to-go-mini-bulgarian.jpg")),
IF($C$1="Dänisch - DK",HYPERLINK(CONCATENATE("https://www.saflax.de/0-WVK-Retail/Bilder-Pictures/SAFLAX-",'Basis-Tabelle-Samen'!K335,"-",'Basis-Tabelle-Samen'!J335,"-garden-to-go-mini-danish.jpg")),
IF($C$1="Deutsch - DE",HYPERLINK(CONCATENATE("https://www.saflax.de/0-WVK-Retail/Bilder-Pictures/SAFLAX-",'Basis-Tabelle-Samen'!K335,"-",'Basis-Tabelle-Samen'!J335,"-garden-to-go-mini-german.jpg")),
IF($C$1="Englisch - UK",HYPERLINK(CONCATENATE("https://www.saflax.de/0-WVK-Retail/Bilder-Pictures/SAFLAX-",'Basis-Tabelle-Samen'!K335,"-",'Basis-Tabelle-Samen'!J335,"-garden-to-go-mini-english.jpg")),
IF($C$1="Estnisch - EE",HYPERLINK(CONCATENATE("https://www.saflax.de/0-WVK-Retail/Bilder-Pictures/SAFLAX-",'Basis-Tabelle-Samen'!K335,"-",'Basis-Tabelle-Samen'!J335,"-garden-to-go-mini-estonian.jpg")),
IF($C$1="Finnisch - FI",HYPERLINK(CONCATENATE("https://www.saflax.de/0-WVK-Retail/Bilder-Pictures/SAFLAX-",'Basis-Tabelle-Samen'!K335,"-",'Basis-Tabelle-Samen'!J335,"-garden-to-go-mini-finnish.jpg")),
IF($C$1="Französisch - FR",HYPERLINK(CONCATENATE("https://www.saflax.de/0-WVK-Retail/Bilder-Pictures/SAFLAX-",'Basis-Tabelle-Samen'!K335,"-",'Basis-Tabelle-Samen'!J335,"-garden-to-go-mini-french.jpg")),
IF($C$1="Griechisch - GR",HYPERLINK(CONCATENATE("https://www.saflax.de/0-WVK-Retail/Bilder-Pictures/SAFLAX-",'Basis-Tabelle-Samen'!K335,"-",'Basis-Tabelle-Samen'!J335,"-garden-to-go-mini-greek.jpg")),
IF($C$1="Irisch - IE",HYPERLINK(CONCATENATE("https://www.saflax.de/0-WVK-Retail/Bilder-Pictures/SAFLAX-",'Basis-Tabelle-Samen'!K335,"-",'Basis-Tabelle-Samen'!J335,"-garden-to-go-mini-irish.jpg")),
IF($C$1="Isländisch - IS",HYPERLINK(CONCATENATE("https://www.saflax.de/0-WVK-Retail/Bilder-Pictures/SAFLAX-",'Basis-Tabelle-Samen'!K335,"-",'Basis-Tabelle-Samen'!J335,"-garden-to-go-mini-icelandic.jpg")),
IF($C$1="Italienisch - IT",HYPERLINK(CONCATENATE("https://www.saflax.de/0-WVK-Retail/Bilder-Pictures/SAFLAX-",'Basis-Tabelle-Samen'!K335,"-",'Basis-Tabelle-Samen'!J335,"-garden-to-go-mini-italian.jpg")),
IF($C$1="Japanisch - JP",HYPERLINK(CONCATENATE("https://www.saflax.de/0-WVK-Retail/Bilder-Pictures/SAFLAX-",'Basis-Tabelle-Samen'!K335,"-",'Basis-Tabelle-Samen'!J335,"-garden-to-go-mini-japanese.jpg")),
IF($C$1="Kroatisch - HR",HYPERLINK(CONCATENATE("https://www.saflax.de/0-WVK-Retail/Bilder-Pictures/SAFLAX-",'Basis-Tabelle-Samen'!K335,"-",'Basis-Tabelle-Samen'!J335,"-garden-to-go-mini-croatian.jpg")),
IF($C$1="Lettisch - LV",HYPERLINK(CONCATENATE("https://www.saflax.de/0-WVK-Retail/Bilder-Pictures/SAFLAX-",'Basis-Tabelle-Samen'!K335,"-",'Basis-Tabelle-Samen'!J335,"-garden-to-go-mini-latvian.jpg")),
IF($C$1="Litauisch - LT",HYPERLINK(CONCATENATE("https://www.saflax.de/0-WVK-Retail/Bilder-Pictures/SAFLAX-",'Basis-Tabelle-Samen'!K335,"-",'Basis-Tabelle-Samen'!J335,"-garden-to-go-mini-lithuanian.jpg")),
IF($C$1="Maltesisch - MT",HYPERLINK(CONCATENATE("https://www.saflax.de/0-WVK-Retail/Bilder-Pictures/SAFLAX-",'Basis-Tabelle-Samen'!K335,"-",'Basis-Tabelle-Samen'!J335,"-garden-to-go-mini-maltese.jpg")),
IF($C$1="Niederländisch - NL",HYPERLINK(CONCATENATE("https://www.saflax.de/0-WVK-Retail/Bilder-Pictures/SAFLAX-",'Basis-Tabelle-Samen'!K335,"-",'Basis-Tabelle-Samen'!J335,"-garden-to-go-mini-dutch.jpg")),
IF($C$1="Norwegisch - NO",HYPERLINK(CONCATENATE("https://www.saflax.de/0-WVK-Retail/Bilder-Pictures/SAFLAX-",'Basis-Tabelle-Samen'!K335,"-",'Basis-Tabelle-Samen'!J335,"-garden-to-go-mini-nowegian.jpg")),
IF($C$1="Polnisch - PL",HYPERLINK(CONCATENATE("https://www.saflax.de/0-WVK-Retail/Bilder-Pictures/SAFLAX-",'Basis-Tabelle-Samen'!K335,"-",'Basis-Tabelle-Samen'!J335,"-garden-to-go-mini-polish.jpg")),
IF($C$1="Portugiesisch - PT",HYPERLINK(CONCATENATE("https://www.saflax.de/0-WVK-Retail/Bilder-Pictures/SAFLAX-",'Basis-Tabelle-Samen'!K335,"-",'Basis-Tabelle-Samen'!J335,"-garden-to-go-mini-portuguese.jpg")),
IF($C$1="Rumänisch - RO",HYPERLINK(CONCATENATE("https://www.saflax.de/0-WVK-Retail/Bilder-Pictures/SAFLAX-",'Basis-Tabelle-Samen'!K335,"-",'Basis-Tabelle-Samen'!J335,"-garden-to-go-mini-romanian.jpg")),
IF($C$1="Schwedisch - SE",HYPERLINK(CONCATENATE("https://www.saflax.de/0-WVK-Retail/Bilder-Pictures/SAFLAX-",'Basis-Tabelle-Samen'!K335,"-",'Basis-Tabelle-Samen'!J335,"-garden-to-go-mini-swedish.jpg")),
IF($C$1="Slowakisch - SK",HYPERLINK(CONCATENATE("https://www.saflax.de/0-WVK-Retail/Bilder-Pictures/SAFLAX-",'Basis-Tabelle-Samen'!K335,"-",'Basis-Tabelle-Samen'!J335,"-garden-to-go-mini-slovak.jpg")),
IF($C$1="Slowenisch - SI",HYPERLINK(CONCATENATE("https://www.saflax.de/0-WVK-Retail/Bilder-Pictures/SAFLAX-",'Basis-Tabelle-Samen'!K335,"-",'Basis-Tabelle-Samen'!J335,"-garden-to-go-mini-slovenian.jpg")),
IF($C$1="Spanisch - ES",HYPERLINK(CONCATENATE("https://www.saflax.de/0-WVK-Retail/Bilder-Pictures/SAFLAX-",'Basis-Tabelle-Samen'!K335,"-",'Basis-Tabelle-Samen'!J335,"-garden-to-go-mini-spanish.jpg")),
IF($C$1="Tschechisch - CZ",HYPERLINK(CONCATENATE("https://www.saflax.de/0-WVK-Retail/Bilder-Pictures/SAFLAX-",'Basis-Tabelle-Samen'!K335,"-",'Basis-Tabelle-Samen'!J335,"-garden-to-go-mini-czech.jpg")),
IF($C$1="Türkisch - TR",HYPERLINK(CONCATENATE("https://www.saflax.de/0-WVK-Retail/Bilder-Pictures/SAFLAX-",'Basis-Tabelle-Samen'!K335,"-",'Basis-Tabelle-Samen'!J335,"-garden-to-go-mini-turkish.jpg")),
IF($C$1="Ungarisch - HU",HYPERLINK(CONCATENATE("https://www.saflax.de/0-WVK-Retail/Bilder-Pictures/SAFLAX-",'Basis-Tabelle-Samen'!K335,"-",'Basis-Tabelle-Samen'!J335,"-garden-to-go-mini-hungarian.jpg")),
" ACHTUNG")))))))))))))))))))))))))))))</f>
        <v>https://www.saflax.de/0-WVK-Retail/Bilder-Pictures/SAFLAX-77504-cymbopogon-flexosus-garden-to-go-mini-english.jpg</v>
      </c>
      <c r="AN345" s="330" t="str">
        <f>IF(I345&lt;1,"",
IF($C$1="Bulgarisch - BG",HYPERLINK(CONCATENATE("https://www.saflax.de/0-WVK-Retail/Bilder-Pictures/SAFLAX-",'Basis-Tabelle-Samen'!N335,"-",'Basis-Tabelle-Samen'!J335,"-garden-to-go-lite-bulgarian.jpg")),
IF($C$1="Dänisch - DK",HYPERLINK(CONCATENATE("https://www.saflax.de/0-WVK-Retail/Bilder-Pictures/SAFLAX-",'Basis-Tabelle-Samen'!N335,"-",'Basis-Tabelle-Samen'!J335,"-garden-to-go-lite-danish.jpg")),
IF($C$1="Deutsch - DE",HYPERLINK(CONCATENATE("https://www.saflax.de/0-WVK-Retail/Bilder-Pictures/SAFLAX-",'Basis-Tabelle-Samen'!N335,"-",'Basis-Tabelle-Samen'!J335,"-garden-to-go-lite-german.jpg")),
IF($C$1="Englisch - UK",HYPERLINK(CONCATENATE("https://www.saflax.de/0-WVK-Retail/Bilder-Pictures/SAFLAX-",'Basis-Tabelle-Samen'!N335,"-",'Basis-Tabelle-Samen'!J335,"-garden-to-go-lite-english.jpg")),
IF($C$1="Estnisch - EE",HYPERLINK(CONCATENATE("https://www.saflax.de/0-WVK-Retail/Bilder-Pictures/SAFLAX-",'Basis-Tabelle-Samen'!N335,"-",'Basis-Tabelle-Samen'!J335,"-garden-to-go-lite-estonian.jpg")),
IF($C$1="Finnisch - FI",HYPERLINK(CONCATENATE("https://www.saflax.de/0-WVK-Retail/Bilder-Pictures/SAFLAX-",'Basis-Tabelle-Samen'!N335,"-",'Basis-Tabelle-Samen'!J335,"-garden-to-go-lite-finnish.jpg")),
IF($C$1="Französisch - FR",HYPERLINK(CONCATENATE("https://www.saflax.de/0-WVK-Retail/Bilder-Pictures/SAFLAX-",'Basis-Tabelle-Samen'!N335,"-",'Basis-Tabelle-Samen'!J335,"-garden-to-go-lite-french.jpg")),
IF($C$1="Griechisch - GR",HYPERLINK(CONCATENATE("https://www.saflax.de/0-WVK-Retail/Bilder-Pictures/SAFLAX-",'Basis-Tabelle-Samen'!N335,"-",'Basis-Tabelle-Samen'!J335,"-garden-to-go-lite-greek.jpg")),
IF($C$1="Irisch - IE",HYPERLINK(CONCATENATE("https://www.saflax.de/0-WVK-Retail/Bilder-Pictures/SAFLAX-",'Basis-Tabelle-Samen'!N335,"-",'Basis-Tabelle-Samen'!J335,"-garden-to-go-lite-irish.jpg")),
IF($C$1="Isländisch - IS",HYPERLINK(CONCATENATE("https://www.saflax.de/0-WVK-Retail/Bilder-Pictures/SAFLAX-",'Basis-Tabelle-Samen'!N335,"-",'Basis-Tabelle-Samen'!J335,"-garden-to-go-lite-icelandic.jpg")),
IF($C$1="Italienisch - IT",HYPERLINK(CONCATENATE("https://www.saflax.de/0-WVK-Retail/Bilder-Pictures/SAFLAX-",'Basis-Tabelle-Samen'!N335,"-",'Basis-Tabelle-Samen'!J335,"-garden-to-go-lite-italian.jpg")),
IF($C$1="Japanisch - JP",HYPERLINK(CONCATENATE("https://www.saflax.de/0-WVK-Retail/Bilder-Pictures/SAFLAX-",'Basis-Tabelle-Samen'!N335,"-",'Basis-Tabelle-Samen'!J335,"-garden-to-go-lite-japanese.jpg")),
IF($C$1="Kroatisch - HR",HYPERLINK(CONCATENATE("https://www.saflax.de/0-WVK-Retail/Bilder-Pictures/SAFLAX-",'Basis-Tabelle-Samen'!N335,"-",'Basis-Tabelle-Samen'!J335,"-garden-to-go-lite-croatian.jpg")),
IF($C$1="Lettisch - LV",HYPERLINK(CONCATENATE("https://www.saflax.de/0-WVK-Retail/Bilder-Pictures/SAFLAX-",'Basis-Tabelle-Samen'!N335,"-",'Basis-Tabelle-Samen'!J335,"-garden-to-go-lite-latvian.jpg")),
IF($C$1="Litauisch - LT",HYPERLINK(CONCATENATE("https://www.saflax.de/0-WVK-Retail/Bilder-Pictures/SAFLAX-",'Basis-Tabelle-Samen'!N335,"-",'Basis-Tabelle-Samen'!J335,"-garden-to-go-lite-lithuanian.jpg")),
IF($C$1="Maltesisch - MT",HYPERLINK(CONCATENATE("https://www.saflax.de/0-WVK-Retail/Bilder-Pictures/SAFLAX-",'Basis-Tabelle-Samen'!N335,"-",'Basis-Tabelle-Samen'!J335,"-garden-to-go-lite-maltese.jpg")),
IF($C$1="Niederländisch - NL",HYPERLINK(CONCATENATE("https://www.saflax.de/0-WVK-Retail/Bilder-Pictures/SAFLAX-",'Basis-Tabelle-Samen'!N335,"-",'Basis-Tabelle-Samen'!J335,"-garden-to-go-lite-dutch.jpg")),
IF($C$1="Norwegisch - NO",HYPERLINK(CONCATENATE("https://www.saflax.de/0-WVK-Retail/Bilder-Pictures/SAFLAX-",'Basis-Tabelle-Samen'!N335,"-",'Basis-Tabelle-Samen'!J335,"-garden-to-go-lite-nowegian.jpg")),
IF($C$1="Polnisch - PL",HYPERLINK(CONCATENATE("https://www.saflax.de/0-WVK-Retail/Bilder-Pictures/SAFLAX-",'Basis-Tabelle-Samen'!N335,"-",'Basis-Tabelle-Samen'!J335,"-garden-to-go-lite-polish.jpg")),
IF($C$1="Portugiesisch - PT",HYPERLINK(CONCATENATE("https://www.saflax.de/0-WVK-Retail/Bilder-Pictures/SAFLAX-",'Basis-Tabelle-Samen'!N335,"-",'Basis-Tabelle-Samen'!J335,"-garden-to-go-lite-portuguese.jpg")),
IF($C$1="Rumänisch - RO",HYPERLINK(CONCATENATE("https://www.saflax.de/0-WVK-Retail/Bilder-Pictures/SAFLAX-",'Basis-Tabelle-Samen'!N335,"-",'Basis-Tabelle-Samen'!J335,"-garden-to-go-lite-romanian.jpg")),
IF($C$1="Schwedisch - SE",HYPERLINK(CONCATENATE("https://www.saflax.de/0-WVK-Retail/Bilder-Pictures/SAFLAX-",'Basis-Tabelle-Samen'!N335,"-",'Basis-Tabelle-Samen'!J335,"-garden-to-go-lite-swedish.jpg")),
IF($C$1="Slowakisch - SK",HYPERLINK(CONCATENATE("https://www.saflax.de/0-WVK-Retail/Bilder-Pictures/SAFLAX-",'Basis-Tabelle-Samen'!N335,"-",'Basis-Tabelle-Samen'!J335,"-garden-to-go-lite-slovak.jpg")),
IF($C$1="Slowenisch - SI",HYPERLINK(CONCATENATE("https://www.saflax.de/0-WVK-Retail/Bilder-Pictures/SAFLAX-",'Basis-Tabelle-Samen'!N335,"-",'Basis-Tabelle-Samen'!J335,"-garden-to-go-lite-slovenian.jpg")),
IF($C$1="Spanisch - ES",HYPERLINK(CONCATENATE("https://www.saflax.de/0-WVK-Retail/Bilder-Pictures/SAFLAX-",'Basis-Tabelle-Samen'!N335,"-",'Basis-Tabelle-Samen'!J335,"-garden-to-go-lite-spanish.jpg")),
IF($C$1="Tschechisch - CZ",HYPERLINK(CONCATENATE("https://www.saflax.de/0-WVK-Retail/Bilder-Pictures/SAFLAX-",'Basis-Tabelle-Samen'!N335,"-",'Basis-Tabelle-Samen'!J335,"-garden-to-go-lite-czech.jpg")),
IF($C$1="Türkisch - TR",HYPERLINK(CONCATENATE("https://www.saflax.de/0-WVK-Retail/Bilder-Pictures/SAFLAX-",'Basis-Tabelle-Samen'!N335,"-",'Basis-Tabelle-Samen'!J335,"-garden-to-go-lite-turkish.jpg")),
IF($C$1="Ungarisch - HU",HYPERLINK(CONCATENATE("https://www.saflax.de/0-WVK-Retail/Bilder-Pictures/SAFLAX-",'Basis-Tabelle-Samen'!N335,"-",'Basis-Tabelle-Samen'!J335,"-garden-to-go-lite-hungarian.jpg")),
" ACHTUNG")))))))))))))))))))))))))))))</f>
        <v>https://www.saflax.de/0-WVK-Retail/Bilder-Pictures/SAFLAX-87504-cymbopogon-flexosus-garden-to-go-lite-english.jpg</v>
      </c>
      <c r="AO345" s="330" t="str">
        <f>IF(J345&lt;1,"",
IF($C$1="Bulgarisch - BG",HYPERLINK(CONCATENATE("https://www.saflax.de/0-WVK-Retail/Bilder-Pictures/SAFLAX-",'Basis-Tabelle-Samen'!Q335,"-",'Basis-Tabelle-Samen'!J335,"-garden-to-go-bulgarian.jpg")),
IF($C$1="Dänisch - DK",HYPERLINK(CONCATENATE("https://www.saflax.de/0-WVK-Retail/Bilder-Pictures/SAFLAX-",'Basis-Tabelle-Samen'!Q335,"-",'Basis-Tabelle-Samen'!J335,"-garden-to-go-danish.jpg")),
IF($C$1="Deutsch - DE",HYPERLINK(CONCATENATE("https://www.saflax.de/0-WVK-Retail/Bilder-Pictures/SAFLAX-",'Basis-Tabelle-Samen'!Q335,"-",'Basis-Tabelle-Samen'!J335,"-garden-to-go-german.jpg")),
IF($C$1="Englisch - UK",HYPERLINK(CONCATENATE("https://www.saflax.de/0-WVK-Retail/Bilder-Pictures/SAFLAX-",'Basis-Tabelle-Samen'!Q335,"-",'Basis-Tabelle-Samen'!J335,"-garden-to-go-english.jpg")),
IF($C$1="Estnisch - EE",HYPERLINK(CONCATENATE("https://www.saflax.de/0-WVK-Retail/Bilder-Pictures/SAFLAX-",'Basis-Tabelle-Samen'!Q335,"-",'Basis-Tabelle-Samen'!J335,"-garden-to-go-estonian.jpg")),
IF($C$1="Finnisch - FI",HYPERLINK(CONCATENATE("https://www.saflax.de/0-WVK-Retail/Bilder-Pictures/SAFLAX-",'Basis-Tabelle-Samen'!Q335,"-",'Basis-Tabelle-Samen'!J335,"-garden-to-go-finnish.jpg")),
IF($C$1="Französisch - FR",HYPERLINK(CONCATENATE("https://www.saflax.de/0-WVK-Retail/Bilder-Pictures/SAFLAX-",'Basis-Tabelle-Samen'!Q335,"-",'Basis-Tabelle-Samen'!J335,"-garden-to-go-french.jpg")),
IF($C$1="Griechisch - GR",HYPERLINK(CONCATENATE("https://www.saflax.de/0-WVK-Retail/Bilder-Pictures/SAFLAX-",'Basis-Tabelle-Samen'!Q335,"-",'Basis-Tabelle-Samen'!J335,"-garden-to-go-greek.jpg")),
IF($C$1="Irisch - IE",HYPERLINK(CONCATENATE("https://www.saflax.de/0-WVK-Retail/Bilder-Pictures/SAFLAX-",'Basis-Tabelle-Samen'!Q335,"-",'Basis-Tabelle-Samen'!J335,"-garden-to-go-irish.jpg")),
IF($C$1="Isländisch - IS",HYPERLINK(CONCATENATE("https://www.saflax.de/0-WVK-Retail/Bilder-Pictures/SAFLAX-",'Basis-Tabelle-Samen'!Q335,"-",'Basis-Tabelle-Samen'!J335,"-garden-to-go-icelandic.jpg")),
IF($C$1="Italienisch - IT",HYPERLINK(CONCATENATE("https://www.saflax.de/0-WVK-Retail/Bilder-Pictures/SAFLAX-",'Basis-Tabelle-Samen'!Q335,"-",'Basis-Tabelle-Samen'!J335,"-garden-to-go-italian.jpg")),
IF($C$1="Japanisch - JP",HYPERLINK(CONCATENATE("https://www.saflax.de/0-WVK-Retail/Bilder-Pictures/SAFLAX-",'Basis-Tabelle-Samen'!Q335,"-",'Basis-Tabelle-Samen'!J335,"-garden-to-go-japanese.jpg")),
IF($C$1="Kroatisch - HR",HYPERLINK(CONCATENATE("https://www.saflax.de/0-WVK-Retail/Bilder-Pictures/SAFLAX-",'Basis-Tabelle-Samen'!Q335,"-",'Basis-Tabelle-Samen'!J335,"-garden-to-go-croatian.jpg")),
IF($C$1="Lettisch - LV",HYPERLINK(CONCATENATE("https://www.saflax.de/0-WVK-Retail/Bilder-Pictures/SAFLAX-",'Basis-Tabelle-Samen'!Q335,"-",'Basis-Tabelle-Samen'!J335,"-garden-to-go-latvian.jpg")),
IF($C$1="Litauisch - LT",HYPERLINK(CONCATENATE("https://www.saflax.de/0-WVK-Retail/Bilder-Pictures/SAFLAX-",'Basis-Tabelle-Samen'!Q335,"-",'Basis-Tabelle-Samen'!J335,"-garden-to-go-lithuanian.jpg")),
IF($C$1="Maltesisch - MT",HYPERLINK(CONCATENATE("https://www.saflax.de/0-WVK-Retail/Bilder-Pictures/SAFLAX-",'Basis-Tabelle-Samen'!Q335,"-",'Basis-Tabelle-Samen'!J335,"-garden-to-go-maltese.jpg")),
IF($C$1="Niederländisch - NL",HYPERLINK(CONCATENATE("https://www.saflax.de/0-WVK-Retail/Bilder-Pictures/SAFLAX-",'Basis-Tabelle-Samen'!Q335,"-",'Basis-Tabelle-Samen'!J335,"-garden-to-go-dutch.jpg")),
IF($C$1="Norwegisch - NO",HYPERLINK(CONCATENATE("https://www.saflax.de/0-WVK-Retail/Bilder-Pictures/SAFLAX-",'Basis-Tabelle-Samen'!Q335,"-",'Basis-Tabelle-Samen'!J335,"-garden-to-go-nowegian.jpg")),
IF($C$1="Polnisch - PL",HYPERLINK(CONCATENATE("https://www.saflax.de/0-WVK-Retail/Bilder-Pictures/SAFLAX-",'Basis-Tabelle-Samen'!Q335,"-",'Basis-Tabelle-Samen'!J335,"-garden-to-go-polish.jpg")),
IF($C$1="Portugiesisch - PT",HYPERLINK(CONCATENATE("https://www.saflax.de/0-WVK-Retail/Bilder-Pictures/SAFLAX-",'Basis-Tabelle-Samen'!Q335,"-",'Basis-Tabelle-Samen'!J335,"-garden-to-go-portuguese.jpg")),
IF($C$1="Rumänisch - RO",HYPERLINK(CONCATENATE("https://www.saflax.de/0-WVK-Retail/Bilder-Pictures/SAFLAX-",'Basis-Tabelle-Samen'!Q335,"-",'Basis-Tabelle-Samen'!J335,"-garden-to-go-romanian.jpg")),
IF($C$1="Schwedisch - SE",HYPERLINK(CONCATENATE("https://www.saflax.de/0-WVK-Retail/Bilder-Pictures/SAFLAX-",'Basis-Tabelle-Samen'!Q335,"-",'Basis-Tabelle-Samen'!J335,"-garden-to-go-swedish.jpg")),
IF($C$1="Slowakisch - SK",HYPERLINK(CONCATENATE("https://www.saflax.de/0-WVK-Retail/Bilder-Pictures/SAFLAX-",'Basis-Tabelle-Samen'!Q335,"-",'Basis-Tabelle-Samen'!J335,"-garden-to-go-slovak.jpg")),
IF($C$1="Slowenisch - SI",HYPERLINK(CONCATENATE("https://www.saflax.de/0-WVK-Retail/Bilder-Pictures/SAFLAX-",'Basis-Tabelle-Samen'!Q335,"-",'Basis-Tabelle-Samen'!J335,"-garden-to-go-slovenian.jpg")),
IF($C$1="Spanisch - ES",HYPERLINK(CONCATENATE("https://www.saflax.de/0-WVK-Retail/Bilder-Pictures/SAFLAX-",'Basis-Tabelle-Samen'!Q335,"-",'Basis-Tabelle-Samen'!J335,"-garden-to-go-spanish.jpg")),
IF($C$1="Tschechisch - CZ",HYPERLINK(CONCATENATE("https://www.saflax.de/0-WVK-Retail/Bilder-Pictures/SAFLAX-",'Basis-Tabelle-Samen'!Q335,"-",'Basis-Tabelle-Samen'!J335,"-garden-to-go-czech.jpg")),
IF($C$1="Türkisch - TR",HYPERLINK(CONCATENATE("https://www.saflax.de/0-WVK-Retail/Bilder-Pictures/SAFLAX-",'Basis-Tabelle-Samen'!Q335,"-",'Basis-Tabelle-Samen'!J335,"-garden-to-go-turkish.jpg")),
IF($C$1="Ungarisch - HU",HYPERLINK(CONCATENATE("https://www.saflax.de/0-WVK-Retail/Bilder-Pictures/SAFLAX-",'Basis-Tabelle-Samen'!Q335,"-",'Basis-Tabelle-Samen'!J335,"-garden-to-go-hungarian.jpg")),
" ACHTUNG")))))))))))))))))))))))))))))</f>
        <v>https://www.saflax.de/0-WVK-Retail/Bilder-Pictures/SAFLAX-57504-cymbopogon-flexosus-garden-to-go-english.jpg</v>
      </c>
      <c r="AP345" s="330" t="str">
        <f>IF(K345&lt;1,"",
IF($C$1="Bulgarisch - BG",HYPERLINK(CONCATENATE("https://www.saflax.de/0-WVK-Retail/Bilder-Pictures/SAFLAX-",'Basis-Tabelle-Samen'!T335,"-",'Basis-Tabelle-Samen'!J335,"-cultivation-set-bulgarian.jpg")),
IF($C$1="Dänisch - DK",HYPERLINK(CONCATENATE("https://www.saflax.de/0-WVK-Retail/Bilder-Pictures/SAFLAX-",'Basis-Tabelle-Samen'!T335,"-",'Basis-Tabelle-Samen'!J335,"-cultivation-set-danish.jpg")),
IF($C$1="Deutsch - DE",HYPERLINK(CONCATENATE("https://www.saflax.de/0-WVK-Retail/Bilder-Pictures/SAFLAX-",'Basis-Tabelle-Samen'!T335,"-",'Basis-Tabelle-Samen'!J335,"-cultivation-set-german.jpg")),
IF($C$1="Englisch - UK",HYPERLINK(CONCATENATE("https://www.saflax.de/0-WVK-Retail/Bilder-Pictures/SAFLAX-",'Basis-Tabelle-Samen'!T335,"-",'Basis-Tabelle-Samen'!J335,"-cultivation-set-english.jpg")),
IF($C$1="Estnisch - EE",HYPERLINK(CONCATENATE("https://www.saflax.de/0-WVK-Retail/Bilder-Pictures/SAFLAX-",'Basis-Tabelle-Samen'!T335,"-",'Basis-Tabelle-Samen'!J335,"-cultivation-set-estonian.jpg")),
IF($C$1="Finnisch - FI",HYPERLINK(CONCATENATE("https://www.saflax.de/0-WVK-Retail/Bilder-Pictures/SAFLAX-",'Basis-Tabelle-Samen'!T335,"-",'Basis-Tabelle-Samen'!J335,"-cultivation-set-finnish.jpg")),
IF($C$1="Französisch - FR",HYPERLINK(CONCATENATE("https://www.saflax.de/0-WVK-Retail/Bilder-Pictures/SAFLAX-",'Basis-Tabelle-Samen'!T335,"-",'Basis-Tabelle-Samen'!J335,"-cultivation-set-french.jpg")),
IF($C$1="Griechisch - GR",HYPERLINK(CONCATENATE("https://www.saflax.de/0-WVK-Retail/Bilder-Pictures/SAFLAX-",'Basis-Tabelle-Samen'!T335,"-",'Basis-Tabelle-Samen'!J335,"-cultivation-set-greek.jpg")),
IF($C$1="Irisch - IE",HYPERLINK(CONCATENATE("https://www.saflax.de/0-WVK-Retail/Bilder-Pictures/SAFLAX-",'Basis-Tabelle-Samen'!T335,"-",'Basis-Tabelle-Samen'!J335,"-cultivation-set-irish.jpg")),
IF($C$1="Isländisch - IS",HYPERLINK(CONCATENATE("https://www.saflax.de/0-WVK-Retail/Bilder-Pictures/SAFLAX-",'Basis-Tabelle-Samen'!T335,"-",'Basis-Tabelle-Samen'!J335,"-cultivation-set-icelandic.jpg")),
IF($C$1="Italienisch - IT",HYPERLINK(CONCATENATE("https://www.saflax.de/0-WVK-Retail/Bilder-Pictures/SAFLAX-",'Basis-Tabelle-Samen'!T335,"-",'Basis-Tabelle-Samen'!J335,"-cultivation-set-italian.jpg")),
IF($C$1="Japanisch - JP",HYPERLINK(CONCATENATE("https://www.saflax.de/0-WVK-Retail/Bilder-Pictures/SAFLAX-",'Basis-Tabelle-Samen'!T335,"-",'Basis-Tabelle-Samen'!J335,"-cultivation-set-japanese.jpg")),
IF($C$1="Kroatisch - HR",HYPERLINK(CONCATENATE("https://www.saflax.de/0-WVK-Retail/Bilder-Pictures/SAFLAX-",'Basis-Tabelle-Samen'!T335,"-",'Basis-Tabelle-Samen'!J335,"-cultivation-set-croatian.jpg")),
IF($C$1="Lettisch - LV",HYPERLINK(CONCATENATE("https://www.saflax.de/0-WVK-Retail/Bilder-Pictures/SAFLAX-",'Basis-Tabelle-Samen'!T335,"-",'Basis-Tabelle-Samen'!J335,"-cultivation-set-latvian.jpg")),
IF($C$1="Litauisch - LT",HYPERLINK(CONCATENATE("https://www.saflax.de/0-WVK-Retail/Bilder-Pictures/SAFLAX-",'Basis-Tabelle-Samen'!T335,"-",'Basis-Tabelle-Samen'!J335,"-cultivation-set-lithuanian.jpg")),
IF($C$1="Maltesisch - MT",HYPERLINK(CONCATENATE("https://www.saflax.de/0-WVK-Retail/Bilder-Pictures/SAFLAX-",'Basis-Tabelle-Samen'!T335,"-",'Basis-Tabelle-Samen'!J335,"-cultivation-set-maltese.jpg")),
IF($C$1="Niederländisch - NL",HYPERLINK(CONCATENATE("https://www.saflax.de/0-WVK-Retail/Bilder-Pictures/SAFLAX-",'Basis-Tabelle-Samen'!T335,"-",'Basis-Tabelle-Samen'!J335,"-cultivation-set-dutch.jpg")),
IF($C$1="Norwegisch - NO",HYPERLINK(CONCATENATE("https://www.saflax.de/0-WVK-Retail/Bilder-Pictures/SAFLAX-",'Basis-Tabelle-Samen'!T335,"-",'Basis-Tabelle-Samen'!J335,"-cultivation-set-nowegian.jpg")),
IF($C$1="Polnisch - PL",HYPERLINK(CONCATENATE("https://www.saflax.de/0-WVK-Retail/Bilder-Pictures/SAFLAX-",'Basis-Tabelle-Samen'!T335,"-",'Basis-Tabelle-Samen'!J335,"-cultivation-set-polish.jpg")),
IF($C$1="Portugiesisch - PT",HYPERLINK(CONCATENATE("https://www.saflax.de/0-WVK-Retail/Bilder-Pictures/SAFLAX-",'Basis-Tabelle-Samen'!T335,"-",'Basis-Tabelle-Samen'!J335,"-cultivation-set-portuguese.jpg")),
IF($C$1="Rumänisch - RO",HYPERLINK(CONCATENATE("https://www.saflax.de/0-WVK-Retail/Bilder-Pictures/SAFLAX-",'Basis-Tabelle-Samen'!T335,"-",'Basis-Tabelle-Samen'!J335,"-cultivation-set-romanian.jpg")),
IF($C$1="Schwedisch - SE",HYPERLINK(CONCATENATE("https://www.saflax.de/0-WVK-Retail/Bilder-Pictures/SAFLAX-",'Basis-Tabelle-Samen'!T335,"-",'Basis-Tabelle-Samen'!J335,"-cultivation-set-swedish.jpg")),
IF($C$1="Slowakisch - SK",HYPERLINK(CONCATENATE("https://www.saflax.de/0-WVK-Retail/Bilder-Pictures/SAFLAX-",'Basis-Tabelle-Samen'!T335,"-",'Basis-Tabelle-Samen'!J335,"-cultivation-set-slovak.jpg")),
IF($C$1="Slowenisch - SI",HYPERLINK(CONCATENATE("https://www.saflax.de/0-WVK-Retail/Bilder-Pictures/SAFLAX-",'Basis-Tabelle-Samen'!T335,"-",'Basis-Tabelle-Samen'!J335,"-cultivation-set-slovenian.jpg")),
IF($C$1="Spanisch - ES",HYPERLINK(CONCATENATE("https://www.saflax.de/0-WVK-Retail/Bilder-Pictures/SAFLAX-",'Basis-Tabelle-Samen'!T335,"-",'Basis-Tabelle-Samen'!J335,"-cultivation-set-spanish.jpg")),
IF($C$1="Tschechisch - CZ",HYPERLINK(CONCATENATE("https://www.saflax.de/0-WVK-Retail/Bilder-Pictures/SAFLAX-",'Basis-Tabelle-Samen'!T335,"-",'Basis-Tabelle-Samen'!J335,"-cultivation-set-czech.jpg")),
IF($C$1="Türkisch - TR",HYPERLINK(CONCATENATE("https://www.saflax.de/0-WVK-Retail/Bilder-Pictures/SAFLAX-",'Basis-Tabelle-Samen'!T335,"-",'Basis-Tabelle-Samen'!J335,"-cultivation-set-turkish.jpg")),
IF($C$1="Ungarisch - HU",HYPERLINK(CONCATENATE("https://www.saflax.de/0-WVK-Retail/Bilder-Pictures/SAFLAX-",'Basis-Tabelle-Samen'!T335,"-",'Basis-Tabelle-Samen'!J335,"-cultivation-set-hungarian.jpg")),
" ACHTUNG")))))))))))))))))))))))))))))</f>
        <v>https://www.saflax.de/0-WVK-Retail/Bilder-Pictures/SAFLAX-37504-cymbopogon-flexosus-cultivation-set-english.jpg</v>
      </c>
      <c r="AQ345" s="330" t="str">
        <f>IF(L345&lt;1,"",
IF($C$1="Bulgarisch - BG",HYPERLINK(CONCATENATE("https://www.saflax.de/0-WVK-Retail/Bilder-Pictures/SAFLAX-",'Basis-Tabelle-Samen'!W335,"-",'Basis-Tabelle-Samen'!J335,"-garden-in-the-bag-bulgarian.jpg")),
IF($C$1="Dänisch - DK",HYPERLINK(CONCATENATE("https://www.saflax.de/0-WVK-Retail/Bilder-Pictures/SAFLAX-",'Basis-Tabelle-Samen'!W335,"-",'Basis-Tabelle-Samen'!J335,"-garden-in-the-bag-danish.jpg")),
IF($C$1="Deutsch - DE",HYPERLINK(CONCATENATE("https://www.saflax.de/0-WVK-Retail/Bilder-Pictures/SAFLAX-",'Basis-Tabelle-Samen'!W335,"-",'Basis-Tabelle-Samen'!J335,"-garden-in-the-bag-german.jpg")),
IF($C$1="Englisch - UK",HYPERLINK(CONCATENATE("https://www.saflax.de/0-WVK-Retail/Bilder-Pictures/SAFLAX-",'Basis-Tabelle-Samen'!W335,"-",'Basis-Tabelle-Samen'!J335,"-garden-in-the-bag-english.jpg")),
IF($C$1="Estnisch - EE",HYPERLINK(CONCATENATE("https://www.saflax.de/0-WVK-Retail/Bilder-Pictures/SAFLAX-",'Basis-Tabelle-Samen'!W335,"-",'Basis-Tabelle-Samen'!J335,"-garden-in-the-bag-estonian.jpg")),
IF($C$1="Finnisch - FI",HYPERLINK(CONCATENATE("https://www.saflax.de/0-WVK-Retail/Bilder-Pictures/SAFLAX-",'Basis-Tabelle-Samen'!W335,"-",'Basis-Tabelle-Samen'!J335,"-garden-in-the-bag-finnish.jpg")),
IF($C$1="Französisch - FR",HYPERLINK(CONCATENATE("https://www.saflax.de/0-WVK-Retail/Bilder-Pictures/SAFLAX-",'Basis-Tabelle-Samen'!W335,"-",'Basis-Tabelle-Samen'!J335,"-garden-in-the-bag-french.jpg")),
IF($C$1="Griechisch - GR",HYPERLINK(CONCATENATE("https://www.saflax.de/0-WVK-Retail/Bilder-Pictures/SAFLAX-",'Basis-Tabelle-Samen'!W335,"-",'Basis-Tabelle-Samen'!J335,"-garden-in-the-bag-greek.jpg")),
IF($C$1="Irisch - IE",HYPERLINK(CONCATENATE("https://www.saflax.de/0-WVK-Retail/Bilder-Pictures/SAFLAX-",'Basis-Tabelle-Samen'!W335,"-",'Basis-Tabelle-Samen'!J335,"-garden-in-the-bag-irish.jpg")),
IF($C$1="Isländisch - IS",HYPERLINK(CONCATENATE("https://www.saflax.de/0-WVK-Retail/Bilder-Pictures/SAFLAX-",'Basis-Tabelle-Samen'!W335,"-",'Basis-Tabelle-Samen'!J335,"-garden-in-the-bag-icelandic.jpg")),
IF($C$1="Italienisch - IT",HYPERLINK(CONCATENATE("https://www.saflax.de/0-WVK-Retail/Bilder-Pictures/SAFLAX-",'Basis-Tabelle-Samen'!W335,"-",'Basis-Tabelle-Samen'!J335,"-garden-in-the-bag-italian.jpg")),
IF($C$1="Japanisch - JP",HYPERLINK(CONCATENATE("https://www.saflax.de/0-WVK-Retail/Bilder-Pictures/SAFLAX-",'Basis-Tabelle-Samen'!W335,"-",'Basis-Tabelle-Samen'!J335,"-garden-in-the-bag-japanese.jpg")),
IF($C$1="Kroatisch - HR",HYPERLINK(CONCATENATE("https://www.saflax.de/0-WVK-Retail/Bilder-Pictures/SAFLAX-",'Basis-Tabelle-Samen'!W335,"-",'Basis-Tabelle-Samen'!J335,"-garden-in-the-bag-croatian.jpg")),
IF($C$1="Lettisch - LV",HYPERLINK(CONCATENATE("https://www.saflax.de/0-WVK-Retail/Bilder-Pictures/SAFLAX-",'Basis-Tabelle-Samen'!W335,"-",'Basis-Tabelle-Samen'!J335,"-garden-in-the-bag-latvian.jpg")),
IF($C$1="Litauisch - LT",HYPERLINK(CONCATENATE("https://www.saflax.de/0-WVK-Retail/Bilder-Pictures/SAFLAX-",'Basis-Tabelle-Samen'!W335,"-",'Basis-Tabelle-Samen'!J335,"-garden-in-the-bag-lithuanian.jpg")),
IF($C$1="Maltesisch - MT",HYPERLINK(CONCATENATE("https://www.saflax.de/0-WVK-Retail/Bilder-Pictures/SAFLAX-",'Basis-Tabelle-Samen'!W335,"-",'Basis-Tabelle-Samen'!J335,"-garden-in-the-bag-maltese.jpg")),
IF($C$1="Niederländisch - NL",HYPERLINK(CONCATENATE("https://www.saflax.de/0-WVK-Retail/Bilder-Pictures/SAFLAX-",'Basis-Tabelle-Samen'!W335,"-",'Basis-Tabelle-Samen'!J335,"-garden-in-the-bag-dutch.jpg")),
IF($C$1="Norwegisch - NO",HYPERLINK(CONCATENATE("https://www.saflax.de/0-WVK-Retail/Bilder-Pictures/SAFLAX-",'Basis-Tabelle-Samen'!W335,"-",'Basis-Tabelle-Samen'!J335,"-garden-in-the-bag-nowegian.jpg")),
IF($C$1="Polnisch - PL",HYPERLINK(CONCATENATE("https://www.saflax.de/0-WVK-Retail/Bilder-Pictures/SAFLAX-",'Basis-Tabelle-Samen'!W335,"-",'Basis-Tabelle-Samen'!J335,"-garden-in-the-bag-polish.jpg")),
IF($C$1="Portugiesisch - PT",HYPERLINK(CONCATENATE("https://www.saflax.de/0-WVK-Retail/Bilder-Pictures/SAFLAX-",'Basis-Tabelle-Samen'!W335,"-",'Basis-Tabelle-Samen'!J335,"-garden-in-the-bag-portuguese.jpg")),
IF($C$1="Rumänisch - RO",HYPERLINK(CONCATENATE("https://www.saflax.de/0-WVK-Retail/Bilder-Pictures/SAFLAX-",'Basis-Tabelle-Samen'!W335,"-",'Basis-Tabelle-Samen'!J335,"-garden-in-the-bag-romanian.jpg")),
IF($C$1="Schwedisch - SE",HYPERLINK(CONCATENATE("https://www.saflax.de/0-WVK-Retail/Bilder-Pictures/SAFLAX-",'Basis-Tabelle-Samen'!W335,"-",'Basis-Tabelle-Samen'!J335,"-garden-in-the-bag-swedish.jpg")),
IF($C$1="Slowakisch - SK",HYPERLINK(CONCATENATE("https://www.saflax.de/0-WVK-Retail/Bilder-Pictures/SAFLAX-",'Basis-Tabelle-Samen'!W335,"-",'Basis-Tabelle-Samen'!J335,"-garden-in-the-bag-slovak.jpg")),
IF($C$1="Slowenisch - SI",HYPERLINK(CONCATENATE("https://www.saflax.de/0-WVK-Retail/Bilder-Pictures/SAFLAX-",'Basis-Tabelle-Samen'!W335,"-",'Basis-Tabelle-Samen'!J335,"-garden-in-the-bag-slovenian.jpg")),
IF($C$1="Spanisch - ES",HYPERLINK(CONCATENATE("https://www.saflax.de/0-WVK-Retail/Bilder-Pictures/SAFLAX-",'Basis-Tabelle-Samen'!W335,"-",'Basis-Tabelle-Samen'!J335,"-garden-in-the-bag-spanish.jpg")),
IF($C$1="Tschechisch - CZ",HYPERLINK(CONCATENATE("https://www.saflax.de/0-WVK-Retail/Bilder-Pictures/SAFLAX-",'Basis-Tabelle-Samen'!W335,"-",'Basis-Tabelle-Samen'!J335,"-garden-in-the-bag-czech.jpg")),
IF($C$1="Türkisch - TR",HYPERLINK(CONCATENATE("https://www.saflax.de/0-WVK-Retail/Bilder-Pictures/SAFLAX-",'Basis-Tabelle-Samen'!W335,"-",'Basis-Tabelle-Samen'!J335,"-garden-in-the-bag-turkish.jpg")),
IF($C$1="Ungarisch - HU",HYPERLINK(CONCATENATE("https://www.saflax.de/0-WVK-Retail/Bilder-Pictures/SAFLAX-",'Basis-Tabelle-Samen'!W335,"-",'Basis-Tabelle-Samen'!J335,"-garden-in-the-bag-hungarian.jpg")),
" ACHTUNG")))))))))))))))))))))))))))))</f>
        <v>https://www.saflax.de/0-WVK-Retail/Bilder-Pictures/SAFLAX-67504-cymbopogon-flexosus-garden-in-the-bag-english.jpg</v>
      </c>
    </row>
    <row r="346" spans="1:43" s="27" customFormat="1" ht="17.100000000000001" customHeight="1" x14ac:dyDescent="0.2">
      <c r="A346" s="318" t="str">
        <f>IF('Basis-Tabelle-Samen'!A337="","",IF($C$1="Deutsch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46" s="319" t="str">
        <f>'Basis-Tabelle-Samen'!I337</f>
        <v>Agastache rugosa</v>
      </c>
      <c r="C346" s="316" t="str">
        <f>IF($C$1="Bulgarisch - BG",'Basis-Tabelle-Samen'!Z337,
IF($C$1="Dänisch - DK",'Basis-Tabelle-Samen'!AA337,
IF($C$1="Deutsch - DE",'Basis-Tabelle-Samen'!AB337,
IF($C$1="Englisch - UK",'Basis-Tabelle-Samen'!AC337,
IF($C$1="Estnisch - EE",'Basis-Tabelle-Samen'!AD337,
IF($C$1="Finnisch - FI",'Basis-Tabelle-Samen'!AE337,
IF($C$1="Französisch - FR",'Basis-Tabelle-Samen'!AF337,
IF($C$1="Griechisch - GR",'Basis-Tabelle-Samen'!AG337,
IF($C$1="Irisch - IE",'Basis-Tabelle-Samen'!AH337,
IF($C$1="Isländisch - IS",'Basis-Tabelle-Samen'!AI337,
IF($C$1="Italienisch - IT",'Basis-Tabelle-Samen'!AJ337,
IF($C$1="Japanisch - JP",'Basis-Tabelle-Samen'!AK337,
IF($C$1="Kroatisch - HR",'Basis-Tabelle-Samen'!AL337,
IF($C$1="Lettisch - LV",'Basis-Tabelle-Samen'!AM337,
IF($C$1="Litauisch - LT",'Basis-Tabelle-Samen'!AN337,
IF($C$1="Maltesisch - MT",'Basis-Tabelle-Samen'!AO337,
IF($C$1="Niederländisch - NL",'Basis-Tabelle-Samen'!AP337,
IF($C$1="Norwegisch - NO",'Basis-Tabelle-Samen'!AQ337,
IF($C$1="Polnisch - PL",'Basis-Tabelle-Samen'!AR337,
IF($C$1="Portugiesisch - PT",'Basis-Tabelle-Samen'!AS337,
IF($C$1="Rumänisch - RO",'Basis-Tabelle-Samen'!AT337,
IF($C$1="Schwedisch - SE",'Basis-Tabelle-Samen'!AU337,
IF($C$1="Slowakisch - SK",'Basis-Tabelle-Samen'!AV337,
IF($C$1="Slowenisch - SI",'Basis-Tabelle-Samen'!AW337,
IF($C$1="Spanisch - ES",'Basis-Tabelle-Samen'!AX337,
IF($C$1="Tschechisch - CZ",'Basis-Tabelle-Samen'!AY337,
IF($C$1="Türkisch - TR",'Basis-Tabelle-Samen'!AZ337,
IF($C$1="Ungarisch - HU",'Basis-Tabelle-Samen'!BA337,
" ACHTUNG"))))))))))))))))))))))))))))</f>
        <v>Korean mint</v>
      </c>
      <c r="D346" s="320">
        <f>'Basis-Tabelle-Samen'!F337</f>
        <v>1200</v>
      </c>
      <c r="E346" s="321" t="str">
        <f>'Basis-Tabelle-Samen'!H337</f>
        <v>7 %</v>
      </c>
      <c r="F346" s="322" t="str">
        <f>IF('Basis-Tabelle-Samen'!G337="","",'Basis-Tabelle-Samen'!G337)</f>
        <v>09</v>
      </c>
      <c r="G346" s="320">
        <f>'Basis-Tabelle-Samen'!C337</f>
        <v>17506</v>
      </c>
      <c r="H346" s="323">
        <f>'Basis-Tabelle-Samen'!D337</f>
        <v>4055473175065</v>
      </c>
      <c r="I346" s="324">
        <f>'Basis-Tabelle-Samen'!E337</f>
        <v>1.85</v>
      </c>
      <c r="J346" s="325">
        <f t="shared" si="5"/>
        <v>12</v>
      </c>
      <c r="K346" s="326">
        <f>'Basis-Tabelle-Samen'!K337</f>
        <v>77506</v>
      </c>
      <c r="L346" s="323">
        <f>'Basis-Tabelle-Samen'!L337</f>
        <v>4055473775067</v>
      </c>
      <c r="M346" s="324">
        <f>'Basis-Tabelle-Samen'!M337</f>
        <v>2.4500000000000002</v>
      </c>
      <c r="N346" s="326">
        <f>IF(K346&lt;1,"",'3'!$I$15)</f>
        <v>15</v>
      </c>
      <c r="O346" s="327">
        <f>IF(K346&lt;1,"",'3'!$J$11)</f>
        <v>90</v>
      </c>
      <c r="P346" s="326">
        <f>'Basis-Tabelle-Samen'!N337</f>
        <v>87506</v>
      </c>
      <c r="Q346" s="323">
        <f>'Basis-Tabelle-Samen'!O337</f>
        <v>4055473875064</v>
      </c>
      <c r="R346" s="328">
        <f>'Basis-Tabelle-Samen'!P337</f>
        <v>3.75</v>
      </c>
      <c r="S346" s="326">
        <f>IF(R346&lt;1,"",'3'!$M$15)</f>
        <v>18</v>
      </c>
      <c r="T346" s="327">
        <f>IF(R346&lt;1,"",'3'!$N$11)</f>
        <v>72</v>
      </c>
      <c r="U346" s="326">
        <f>'Basis-Tabelle-Samen'!Q337</f>
        <v>57506</v>
      </c>
      <c r="V346" s="323">
        <f>'Basis-Tabelle-Samen'!R337</f>
        <v>4055473575063</v>
      </c>
      <c r="W346" s="324">
        <f>'Basis-Tabelle-Samen'!S337</f>
        <v>4.95</v>
      </c>
      <c r="X346" s="326">
        <f>IF(U346&lt;1,"",'3'!$Q$15)</f>
        <v>6</v>
      </c>
      <c r="Y346" s="327">
        <f>IF(U346&lt;1,"",'3'!$R$11)</f>
        <v>24</v>
      </c>
      <c r="Z346" s="326">
        <f>'Basis-Tabelle-Samen'!T337</f>
        <v>37506</v>
      </c>
      <c r="AA346" s="323">
        <f>'Basis-Tabelle-Samen'!U337</f>
        <v>4055473375069</v>
      </c>
      <c r="AB346" s="324">
        <f>'Basis-Tabelle-Samen'!V337</f>
        <v>6.75</v>
      </c>
      <c r="AC346" s="326">
        <f>IF(Z346&lt;1,"",'3'!$U$15)</f>
        <v>6</v>
      </c>
      <c r="AD346" s="327">
        <f>IF(Z346&lt;1,"",'3'!$V$11)</f>
        <v>24</v>
      </c>
      <c r="AE346" s="326">
        <f>'Basis-Tabelle-Samen'!W337</f>
        <v>67506</v>
      </c>
      <c r="AF346" s="323">
        <f>'Basis-Tabelle-Samen'!X337</f>
        <v>4055473675060</v>
      </c>
      <c r="AG346" s="324">
        <f>'Basis-Tabelle-Samen'!Y337</f>
        <v>2.95</v>
      </c>
      <c r="AH346" s="326">
        <f>IF(AE346&lt;1,"",'3'!$Y$15)</f>
        <v>8</v>
      </c>
      <c r="AI346" s="327">
        <f>IF(AE346&lt;1,"",'3'!$Z$11)</f>
        <v>64</v>
      </c>
      <c r="AJ346" s="319"/>
      <c r="AK346" s="316" t="str">
        <f>IF(G346&lt;1,"",
IF($C$1="Bulgarisch - BG",HYPERLINK(CONCATENATE("https://www.saflax.de/0-WVK-Retail/Bilder-Pictures/SAFLAX-",'Basis-Tabelle-Samen'!C337,"-",'Basis-Tabelle-Samen'!J337,"-seed-package-front-cr-bulgarian.jpg")),
IF($C$1="Dänisch - DK",HYPERLINK(CONCATENATE("https://www.saflax.de/0-WVK-Retail/Bilder-Pictures/SAFLAX-",'Basis-Tabelle-Samen'!C337,"-",'Basis-Tabelle-Samen'!J337,"-seed-package-front-cr-danish.jpg")),
IF($C$1="Deutsch - DE",HYPERLINK(CONCATENATE("https://www.saflax.de/0-WVK-Retail/Bilder-Pictures/SAFLAX-",'Basis-Tabelle-Samen'!C337,"-",'Basis-Tabelle-Samen'!J337,"-seed-package-front-cr-german.jpg")),
IF($C$1="Englisch - UK",HYPERLINK(CONCATENATE("https://www.saflax.de/0-WVK-Retail/Bilder-Pictures/SAFLAX-",'Basis-Tabelle-Samen'!C337,"-",'Basis-Tabelle-Samen'!J337,"-seed-package-front-cr-english.jpg")),
IF($C$1="Estnisch - EE",HYPERLINK(CONCATENATE("https://www.saflax.de/0-WVK-Retail/Bilder-Pictures/SAFLAX-",'Basis-Tabelle-Samen'!C337,"-",'Basis-Tabelle-Samen'!J337,"-seed-package-front-cr-estonian.jpg")),
IF($C$1="Finnisch - FI",HYPERLINK(CONCATENATE("https://www.saflax.de/0-WVK-Retail/Bilder-Pictures/SAFLAX-",'Basis-Tabelle-Samen'!C337,"-",'Basis-Tabelle-Samen'!J337,"-seed-package-front-cr-finnish.jpg")),
IF($C$1="Französisch - FR",HYPERLINK(CONCATENATE("https://www.saflax.de/0-WVK-Retail/Bilder-Pictures/SAFLAX-",'Basis-Tabelle-Samen'!C337,"-",'Basis-Tabelle-Samen'!J337,"-seed-package-front-cr-french.jpg")),
IF($C$1="Griechisch - GR",HYPERLINK(CONCATENATE("https://www.saflax.de/0-WVK-Retail/Bilder-Pictures/SAFLAX-",'Basis-Tabelle-Samen'!C337,"-",'Basis-Tabelle-Samen'!J337,"-seed-package-front-cr-greek.jpg")),
IF($C$1="Irisch - IE",HYPERLINK(CONCATENATE("https://www.saflax.de/0-WVK-Retail/Bilder-Pictures/SAFLAX-",'Basis-Tabelle-Samen'!C337,"-",'Basis-Tabelle-Samen'!J337,"-seed-package-front-cr-irish.jpg")),
IF($C$1="Isländisch - IS",HYPERLINK(CONCATENATE("https://www.saflax.de/0-WVK-Retail/Bilder-Pictures/SAFLAX-",'Basis-Tabelle-Samen'!C337,"-",'Basis-Tabelle-Samen'!J337,"-seed-package-front-cr-icelandic.jpg")),
IF($C$1="Italienisch - IT",HYPERLINK(CONCATENATE("https://www.saflax.de/0-WVK-Retail/Bilder-Pictures/SAFLAX-",'Basis-Tabelle-Samen'!C337,"-",'Basis-Tabelle-Samen'!J337,"-seed-package-front-cr-italian.jpg")),
IF($C$1="Japanisch - JP",HYPERLINK(CONCATENATE("https://www.saflax.de/0-WVK-Retail/Bilder-Pictures/SAFLAX-",'Basis-Tabelle-Samen'!C337,"-",'Basis-Tabelle-Samen'!J337,"-seed-package-front-cr-japanese.jpg")),
IF($C$1="Kroatisch - HR",HYPERLINK(CONCATENATE("https://www.saflax.de/0-WVK-Retail/Bilder-Pictures/SAFLAX-",'Basis-Tabelle-Samen'!C337,"-",'Basis-Tabelle-Samen'!J337,"-seed-package-front-cr-croatian.jpg")),
IF($C$1="Lettisch - LV",HYPERLINK(CONCATENATE("https://www.saflax.de/0-WVK-Retail/Bilder-Pictures/SAFLAX-",'Basis-Tabelle-Samen'!C337,"-",'Basis-Tabelle-Samen'!J337,"-seed-package-front-cr-latvian.jpg")),
IF($C$1="Litauisch - LT",HYPERLINK(CONCATENATE("https://www.saflax.de/0-WVK-Retail/Bilder-Pictures/SAFLAX-",'Basis-Tabelle-Samen'!C337,"-",'Basis-Tabelle-Samen'!J337,"-seed-package-front-cr-lithuanian.jpg")),
IF($C$1="Maltesisch - MT",HYPERLINK(CONCATENATE("https://www.saflax.de/0-WVK-Retail/Bilder-Pictures/SAFLAX-",'Basis-Tabelle-Samen'!C337,"-",'Basis-Tabelle-Samen'!J337,"-seed-package-front-cr-maltese.jpg")),
IF($C$1="Niederländisch - NL",HYPERLINK(CONCATENATE("https://www.saflax.de/0-WVK-Retail/Bilder-Pictures/SAFLAX-",'Basis-Tabelle-Samen'!C337,"-",'Basis-Tabelle-Samen'!J337,"-seed-package-front-cr-dutch.jpg")),
IF($C$1="Norwegisch - NO",HYPERLINK(CONCATENATE("https://www.saflax.de/0-WVK-Retail/Bilder-Pictures/SAFLAX-",'Basis-Tabelle-Samen'!C337,"-",'Basis-Tabelle-Samen'!J337,"-seed-package-front-cr-nowegian.jpg")),
IF($C$1="Polnisch - PL",HYPERLINK(CONCATENATE("https://www.saflax.de/0-WVK-Retail/Bilder-Pictures/SAFLAX-",'Basis-Tabelle-Samen'!C337,"-",'Basis-Tabelle-Samen'!J337,"-seed-package-front-cr-polish.jpg")),
IF($C$1="Portugiesisch - PT",HYPERLINK(CONCATENATE("https://www.saflax.de/0-WVK-Retail/Bilder-Pictures/SAFLAX-",'Basis-Tabelle-Samen'!C337,"-",'Basis-Tabelle-Samen'!J337,"-seed-package-front-cr-portuguese.jpg")),
IF($C$1="Rumänisch - RO",HYPERLINK(CONCATENATE("https://www.saflax.de/0-WVK-Retail/Bilder-Pictures/SAFLAX-",'Basis-Tabelle-Samen'!C337,"-",'Basis-Tabelle-Samen'!J337,"-seed-package-front-cr-romanian.jpg")),
IF($C$1="Schwedisch - SE",HYPERLINK(CONCATENATE("https://www.saflax.de/0-WVK-Retail/Bilder-Pictures/SAFLAX-",'Basis-Tabelle-Samen'!C337,"-",'Basis-Tabelle-Samen'!J337,"-seed-package-front-cr-swedish.jpg")),
IF($C$1="Slowakisch - SK",HYPERLINK(CONCATENATE("https://www.saflax.de/0-WVK-Retail/Bilder-Pictures/SAFLAX-",'Basis-Tabelle-Samen'!C337,"-",'Basis-Tabelle-Samen'!J337,"-seed-package-front-cr-slovak.jpg")),
IF($C$1="Slowenisch - SI",HYPERLINK(CONCATENATE("https://www.saflax.de/0-WVK-Retail/Bilder-Pictures/SAFLAX-",'Basis-Tabelle-Samen'!C337,"-",'Basis-Tabelle-Samen'!J337,"-seed-package-front-cr-slovenian.jpg")),
IF($C$1="Spanisch - ES",HYPERLINK(CONCATENATE("https://www.saflax.de/0-WVK-Retail/Bilder-Pictures/SAFLAX-",'Basis-Tabelle-Samen'!C337,"-",'Basis-Tabelle-Samen'!J337,"-seed-package-front-cr-spanish.jpg")),
IF($C$1="Tschechisch - CZ",HYPERLINK(CONCATENATE("https://www.saflax.de/0-WVK-Retail/Bilder-Pictures/SAFLAX-",'Basis-Tabelle-Samen'!C337,"-",'Basis-Tabelle-Samen'!J337,"-seed-package-front-cr-czech.jpg")),
IF($C$1="Türkisch - TR",HYPERLINK(CONCATENATE("https://www.saflax.de/0-WVK-Retail/Bilder-Pictures/SAFLAX-",'Basis-Tabelle-Samen'!C337,"-",'Basis-Tabelle-Samen'!J337,"-seed-package-front-cr-turkish.jpg")),
IF($C$1="Ungarisch - HU",HYPERLINK(CONCATENATE("https://www.saflax.de/0-WVK-Retail/Bilder-Pictures/SAFLAX-",'Basis-Tabelle-Samen'!C337,"-",'Basis-Tabelle-Samen'!J337,"-seed-package-front-cr-hungarian.jpg")),
" ACHTUNG")))))))))))))))))))))))))))))</f>
        <v>https://www.saflax.de/0-WVK-Retail/Bilder-Pictures/SAFLAX-17506-agastache-rugosa-seed-package-front-cr-english.jpg</v>
      </c>
      <c r="AL346" s="330" t="str">
        <f>IF(G346&lt;1,"",
IF($C$1="Bulgarisch - BG",HYPERLINK(CONCATENATE("https://www.saflax.de/0-WVK-Retail/Bilder-Pictures/SAFLAX-",'Basis-Tabelle-Samen'!C337,"-",'Basis-Tabelle-Samen'!J337,"-seed-package-back-cr-bulgarian.jpg")),
IF($C$1="Dänisch - DK",HYPERLINK(CONCATENATE("https://www.saflax.de/0-WVK-Retail/Bilder-Pictures/SAFLAX-",'Basis-Tabelle-Samen'!C337,"-",'Basis-Tabelle-Samen'!J337,"-seed-package-back-cr-danish.jpg")),
IF($C$1="Deutsch - DE",HYPERLINK(CONCATENATE("https://www.saflax.de/0-WVK-Retail/Bilder-Pictures/SAFLAX-",'Basis-Tabelle-Samen'!C337,"-",'Basis-Tabelle-Samen'!J337,"-seed-package-back-cr-german.jpg")),
IF($C$1="Englisch - UK",HYPERLINK(CONCATENATE("https://www.saflax.de/0-WVK-Retail/Bilder-Pictures/SAFLAX-",'Basis-Tabelle-Samen'!C337,"-",'Basis-Tabelle-Samen'!J337,"-seed-package-back-cr-english.jpg")),
IF($C$1="Estnisch - EE",HYPERLINK(CONCATENATE("https://www.saflax.de/0-WVK-Retail/Bilder-Pictures/SAFLAX-",'Basis-Tabelle-Samen'!C337,"-",'Basis-Tabelle-Samen'!J337,"-seed-package-back-cr-estonian.jpg")),
IF($C$1="Finnisch - FI",HYPERLINK(CONCATENATE("https://www.saflax.de/0-WVK-Retail/Bilder-Pictures/SAFLAX-",'Basis-Tabelle-Samen'!C337,"-",'Basis-Tabelle-Samen'!J337,"-seed-package-back-cr-finnish.jpg")),
IF($C$1="Französisch - FR",HYPERLINK(CONCATENATE("https://www.saflax.de/0-WVK-Retail/Bilder-Pictures/SAFLAX-",'Basis-Tabelle-Samen'!C337,"-",'Basis-Tabelle-Samen'!J337,"-seed-package-back-cr-french.jpg")),
IF($C$1="Griechisch - GR",HYPERLINK(CONCATENATE("https://www.saflax.de/0-WVK-Retail/Bilder-Pictures/SAFLAX-",'Basis-Tabelle-Samen'!C337,"-",'Basis-Tabelle-Samen'!J337,"-seed-package-back-cr-greek.jpg")),
IF($C$1="Irisch - IE",HYPERLINK(CONCATENATE("https://www.saflax.de/0-WVK-Retail/Bilder-Pictures/SAFLAX-",'Basis-Tabelle-Samen'!C337,"-",'Basis-Tabelle-Samen'!J337,"-seed-package-back-cr-irish.jpg")),
IF($C$1="Isländisch - IS",HYPERLINK(CONCATENATE("https://www.saflax.de/0-WVK-Retail/Bilder-Pictures/SAFLAX-",'Basis-Tabelle-Samen'!C337,"-",'Basis-Tabelle-Samen'!J337,"-seed-package-back-cr-icelandic.jpg")),
IF($C$1="Italienisch - IT",HYPERLINK(CONCATENATE("https://www.saflax.de/0-WVK-Retail/Bilder-Pictures/SAFLAX-",'Basis-Tabelle-Samen'!C337,"-",'Basis-Tabelle-Samen'!J337,"-seed-package-back-cr-italian.jpg")),
IF($C$1="Japanisch - JP",HYPERLINK(CONCATENATE("https://www.saflax.de/0-WVK-Retail/Bilder-Pictures/SAFLAX-",'Basis-Tabelle-Samen'!C337,"-",'Basis-Tabelle-Samen'!J337,"-seed-package-back-cr-japanese.jpg")),
IF($C$1="Kroatisch - HR",HYPERLINK(CONCATENATE("https://www.saflax.de/0-WVK-Retail/Bilder-Pictures/SAFLAX-",'Basis-Tabelle-Samen'!C337,"-",'Basis-Tabelle-Samen'!J337,"-seed-package-back-cr-croatian.jpg")),
IF($C$1="Lettisch - LV",HYPERLINK(CONCATENATE("https://www.saflax.de/0-WVK-Retail/Bilder-Pictures/SAFLAX-",'Basis-Tabelle-Samen'!C337,"-",'Basis-Tabelle-Samen'!J337,"-seed-package-back-cr-latvian.jpg")),
IF($C$1="Litauisch - LT",HYPERLINK(CONCATENATE("https://www.saflax.de/0-WVK-Retail/Bilder-Pictures/SAFLAX-",'Basis-Tabelle-Samen'!C337,"-",'Basis-Tabelle-Samen'!J337,"-seed-package-back-cr-lithuanian.jpg")),
IF($C$1="Maltesisch - MT",HYPERLINK(CONCATENATE("https://www.saflax.de/0-WVK-Retail/Bilder-Pictures/SAFLAX-",'Basis-Tabelle-Samen'!C337,"-",'Basis-Tabelle-Samen'!J337,"-seed-package-back-cr-maltese.jpg")),
IF($C$1="Niederländisch - NL",HYPERLINK(CONCATENATE("https://www.saflax.de/0-WVK-Retail/Bilder-Pictures/SAFLAX-",'Basis-Tabelle-Samen'!C337,"-",'Basis-Tabelle-Samen'!J337,"-seed-package-back-cr-dutch.jpg")),
IF($C$1="Norwegisch - NO",HYPERLINK(CONCATENATE("https://www.saflax.de/0-WVK-Retail/Bilder-Pictures/SAFLAX-",'Basis-Tabelle-Samen'!C337,"-",'Basis-Tabelle-Samen'!J337,"-seed-package-back-cr-nowegian.jpg")),
IF($C$1="Polnisch - PL",HYPERLINK(CONCATENATE("https://www.saflax.de/0-WVK-Retail/Bilder-Pictures/SAFLAX-",'Basis-Tabelle-Samen'!C337,"-",'Basis-Tabelle-Samen'!J337,"-seed-package-back-cr-polish.jpg")),
IF($C$1="Portugiesisch - PT",HYPERLINK(CONCATENATE("https://www.saflax.de/0-WVK-Retail/Bilder-Pictures/SAFLAX-",'Basis-Tabelle-Samen'!C337,"-",'Basis-Tabelle-Samen'!J337,"-seed-package-back-cr-portuguese.jpg")),
IF($C$1="Rumänisch - RO",HYPERLINK(CONCATENATE("https://www.saflax.de/0-WVK-Retail/Bilder-Pictures/SAFLAX-",'Basis-Tabelle-Samen'!C337,"-",'Basis-Tabelle-Samen'!J337,"-seed-package-back-cr-romanian.jpg")),
IF($C$1="Schwedisch - SE",HYPERLINK(CONCATENATE("https://www.saflax.de/0-WVK-Retail/Bilder-Pictures/SAFLAX-",'Basis-Tabelle-Samen'!C337,"-",'Basis-Tabelle-Samen'!J337,"-seed-package-back-cr-swedish.jpg")),
IF($C$1="Slowakisch - SK",HYPERLINK(CONCATENATE("https://www.saflax.de/0-WVK-Retail/Bilder-Pictures/SAFLAX-",'Basis-Tabelle-Samen'!C337,"-",'Basis-Tabelle-Samen'!J337,"-seed-package-back-cr-slovak.jpg")),
IF($C$1="Slowenisch - SI",HYPERLINK(CONCATENATE("https://www.saflax.de/0-WVK-Retail/Bilder-Pictures/SAFLAX-",'Basis-Tabelle-Samen'!C337,"-",'Basis-Tabelle-Samen'!J337,"-seed-package-back-cr-slovenian.jpg")),
IF($C$1="Spanisch - ES",HYPERLINK(CONCATENATE("https://www.saflax.de/0-WVK-Retail/Bilder-Pictures/SAFLAX-",'Basis-Tabelle-Samen'!C337,"-",'Basis-Tabelle-Samen'!J337,"-seed-package-back-cr-spanish.jpg")),
IF($C$1="Tschechisch - CZ",HYPERLINK(CONCATENATE("https://www.saflax.de/0-WVK-Retail/Bilder-Pictures/SAFLAX-",'Basis-Tabelle-Samen'!C337,"-",'Basis-Tabelle-Samen'!J337,"-seed-package-back-cr-czech.jpg")),
IF($C$1="Türkisch - TR",HYPERLINK(CONCATENATE("https://www.saflax.de/0-WVK-Retail/Bilder-Pictures/SAFLAX-",'Basis-Tabelle-Samen'!C337,"-",'Basis-Tabelle-Samen'!J337,"-seed-package-back-cr-turkish.jpg")),
IF($C$1="Ungarisch - HU",HYPERLINK(CONCATENATE("https://www.saflax.de/0-WVK-Retail/Bilder-Pictures/SAFLAX-",'Basis-Tabelle-Samen'!C337,"-",'Basis-Tabelle-Samen'!J337,"-seed-package-back-cr-hungarian.jpg")),
" ACHTUNG")))))))))))))))))))))))))))))</f>
        <v>https://www.saflax.de/0-WVK-Retail/Bilder-Pictures/SAFLAX-17506-agastache-rugosa-seed-package-back-cr-english.jpg</v>
      </c>
      <c r="AM346" s="330" t="str">
        <f>IF(H346&lt;1,"",
IF($C$1="Bulgarisch - BG",HYPERLINK(CONCATENATE("https://www.saflax.de/0-WVK-Retail/Bilder-Pictures/SAFLAX-",'Basis-Tabelle-Samen'!K337,"-",'Basis-Tabelle-Samen'!J337,"-garden-to-go-mini-bulgarian.jpg")),
IF($C$1="Dänisch - DK",HYPERLINK(CONCATENATE("https://www.saflax.de/0-WVK-Retail/Bilder-Pictures/SAFLAX-",'Basis-Tabelle-Samen'!K337,"-",'Basis-Tabelle-Samen'!J337,"-garden-to-go-mini-danish.jpg")),
IF($C$1="Deutsch - DE",HYPERLINK(CONCATENATE("https://www.saflax.de/0-WVK-Retail/Bilder-Pictures/SAFLAX-",'Basis-Tabelle-Samen'!K337,"-",'Basis-Tabelle-Samen'!J337,"-garden-to-go-mini-german.jpg")),
IF($C$1="Englisch - UK",HYPERLINK(CONCATENATE("https://www.saflax.de/0-WVK-Retail/Bilder-Pictures/SAFLAX-",'Basis-Tabelle-Samen'!K337,"-",'Basis-Tabelle-Samen'!J337,"-garden-to-go-mini-english.jpg")),
IF($C$1="Estnisch - EE",HYPERLINK(CONCATENATE("https://www.saflax.de/0-WVK-Retail/Bilder-Pictures/SAFLAX-",'Basis-Tabelle-Samen'!K337,"-",'Basis-Tabelle-Samen'!J337,"-garden-to-go-mini-estonian.jpg")),
IF($C$1="Finnisch - FI",HYPERLINK(CONCATENATE("https://www.saflax.de/0-WVK-Retail/Bilder-Pictures/SAFLAX-",'Basis-Tabelle-Samen'!K337,"-",'Basis-Tabelle-Samen'!J337,"-garden-to-go-mini-finnish.jpg")),
IF($C$1="Französisch - FR",HYPERLINK(CONCATENATE("https://www.saflax.de/0-WVK-Retail/Bilder-Pictures/SAFLAX-",'Basis-Tabelle-Samen'!K337,"-",'Basis-Tabelle-Samen'!J337,"-garden-to-go-mini-french.jpg")),
IF($C$1="Griechisch - GR",HYPERLINK(CONCATENATE("https://www.saflax.de/0-WVK-Retail/Bilder-Pictures/SAFLAX-",'Basis-Tabelle-Samen'!K337,"-",'Basis-Tabelle-Samen'!J337,"-garden-to-go-mini-greek.jpg")),
IF($C$1="Irisch - IE",HYPERLINK(CONCATENATE("https://www.saflax.de/0-WVK-Retail/Bilder-Pictures/SAFLAX-",'Basis-Tabelle-Samen'!K337,"-",'Basis-Tabelle-Samen'!J337,"-garden-to-go-mini-irish.jpg")),
IF($C$1="Isländisch - IS",HYPERLINK(CONCATENATE("https://www.saflax.de/0-WVK-Retail/Bilder-Pictures/SAFLAX-",'Basis-Tabelle-Samen'!K337,"-",'Basis-Tabelle-Samen'!J337,"-garden-to-go-mini-icelandic.jpg")),
IF($C$1="Italienisch - IT",HYPERLINK(CONCATENATE("https://www.saflax.de/0-WVK-Retail/Bilder-Pictures/SAFLAX-",'Basis-Tabelle-Samen'!K337,"-",'Basis-Tabelle-Samen'!J337,"-garden-to-go-mini-italian.jpg")),
IF($C$1="Japanisch - JP",HYPERLINK(CONCATENATE("https://www.saflax.de/0-WVK-Retail/Bilder-Pictures/SAFLAX-",'Basis-Tabelle-Samen'!K337,"-",'Basis-Tabelle-Samen'!J337,"-garden-to-go-mini-japanese.jpg")),
IF($C$1="Kroatisch - HR",HYPERLINK(CONCATENATE("https://www.saflax.de/0-WVK-Retail/Bilder-Pictures/SAFLAX-",'Basis-Tabelle-Samen'!K337,"-",'Basis-Tabelle-Samen'!J337,"-garden-to-go-mini-croatian.jpg")),
IF($C$1="Lettisch - LV",HYPERLINK(CONCATENATE("https://www.saflax.de/0-WVK-Retail/Bilder-Pictures/SAFLAX-",'Basis-Tabelle-Samen'!K337,"-",'Basis-Tabelle-Samen'!J337,"-garden-to-go-mini-latvian.jpg")),
IF($C$1="Litauisch - LT",HYPERLINK(CONCATENATE("https://www.saflax.de/0-WVK-Retail/Bilder-Pictures/SAFLAX-",'Basis-Tabelle-Samen'!K337,"-",'Basis-Tabelle-Samen'!J337,"-garden-to-go-mini-lithuanian.jpg")),
IF($C$1="Maltesisch - MT",HYPERLINK(CONCATENATE("https://www.saflax.de/0-WVK-Retail/Bilder-Pictures/SAFLAX-",'Basis-Tabelle-Samen'!K337,"-",'Basis-Tabelle-Samen'!J337,"-garden-to-go-mini-maltese.jpg")),
IF($C$1="Niederländisch - NL",HYPERLINK(CONCATENATE("https://www.saflax.de/0-WVK-Retail/Bilder-Pictures/SAFLAX-",'Basis-Tabelle-Samen'!K337,"-",'Basis-Tabelle-Samen'!J337,"-garden-to-go-mini-dutch.jpg")),
IF($C$1="Norwegisch - NO",HYPERLINK(CONCATENATE("https://www.saflax.de/0-WVK-Retail/Bilder-Pictures/SAFLAX-",'Basis-Tabelle-Samen'!K337,"-",'Basis-Tabelle-Samen'!J337,"-garden-to-go-mini-nowegian.jpg")),
IF($C$1="Polnisch - PL",HYPERLINK(CONCATENATE("https://www.saflax.de/0-WVK-Retail/Bilder-Pictures/SAFLAX-",'Basis-Tabelle-Samen'!K337,"-",'Basis-Tabelle-Samen'!J337,"-garden-to-go-mini-polish.jpg")),
IF($C$1="Portugiesisch - PT",HYPERLINK(CONCATENATE("https://www.saflax.de/0-WVK-Retail/Bilder-Pictures/SAFLAX-",'Basis-Tabelle-Samen'!K337,"-",'Basis-Tabelle-Samen'!J337,"-garden-to-go-mini-portuguese.jpg")),
IF($C$1="Rumänisch - RO",HYPERLINK(CONCATENATE("https://www.saflax.de/0-WVK-Retail/Bilder-Pictures/SAFLAX-",'Basis-Tabelle-Samen'!K337,"-",'Basis-Tabelle-Samen'!J337,"-garden-to-go-mini-romanian.jpg")),
IF($C$1="Schwedisch - SE",HYPERLINK(CONCATENATE("https://www.saflax.de/0-WVK-Retail/Bilder-Pictures/SAFLAX-",'Basis-Tabelle-Samen'!K337,"-",'Basis-Tabelle-Samen'!J337,"-garden-to-go-mini-swedish.jpg")),
IF($C$1="Slowakisch - SK",HYPERLINK(CONCATENATE("https://www.saflax.de/0-WVK-Retail/Bilder-Pictures/SAFLAX-",'Basis-Tabelle-Samen'!K337,"-",'Basis-Tabelle-Samen'!J337,"-garden-to-go-mini-slovak.jpg")),
IF($C$1="Slowenisch - SI",HYPERLINK(CONCATENATE("https://www.saflax.de/0-WVK-Retail/Bilder-Pictures/SAFLAX-",'Basis-Tabelle-Samen'!K337,"-",'Basis-Tabelle-Samen'!J337,"-garden-to-go-mini-slovenian.jpg")),
IF($C$1="Spanisch - ES",HYPERLINK(CONCATENATE("https://www.saflax.de/0-WVK-Retail/Bilder-Pictures/SAFLAX-",'Basis-Tabelle-Samen'!K337,"-",'Basis-Tabelle-Samen'!J337,"-garden-to-go-mini-spanish.jpg")),
IF($C$1="Tschechisch - CZ",HYPERLINK(CONCATENATE("https://www.saflax.de/0-WVK-Retail/Bilder-Pictures/SAFLAX-",'Basis-Tabelle-Samen'!K337,"-",'Basis-Tabelle-Samen'!J337,"-garden-to-go-mini-czech.jpg")),
IF($C$1="Türkisch - TR",HYPERLINK(CONCATENATE("https://www.saflax.de/0-WVK-Retail/Bilder-Pictures/SAFLAX-",'Basis-Tabelle-Samen'!K337,"-",'Basis-Tabelle-Samen'!J337,"-garden-to-go-mini-turkish.jpg")),
IF($C$1="Ungarisch - HU",HYPERLINK(CONCATENATE("https://www.saflax.de/0-WVK-Retail/Bilder-Pictures/SAFLAX-",'Basis-Tabelle-Samen'!K337,"-",'Basis-Tabelle-Samen'!J337,"-garden-to-go-mini-hungarian.jpg")),
" ACHTUNG")))))))))))))))))))))))))))))</f>
        <v>https://www.saflax.de/0-WVK-Retail/Bilder-Pictures/SAFLAX-77506-agastache-rugosa-garden-to-go-mini-english.jpg</v>
      </c>
      <c r="AN346" s="330" t="str">
        <f>IF(I346&lt;1,"",
IF($C$1="Bulgarisch - BG",HYPERLINK(CONCATENATE("https://www.saflax.de/0-WVK-Retail/Bilder-Pictures/SAFLAX-",'Basis-Tabelle-Samen'!N337,"-",'Basis-Tabelle-Samen'!J337,"-garden-to-go-lite-bulgarian.jpg")),
IF($C$1="Dänisch - DK",HYPERLINK(CONCATENATE("https://www.saflax.de/0-WVK-Retail/Bilder-Pictures/SAFLAX-",'Basis-Tabelle-Samen'!N337,"-",'Basis-Tabelle-Samen'!J337,"-garden-to-go-lite-danish.jpg")),
IF($C$1="Deutsch - DE",HYPERLINK(CONCATENATE("https://www.saflax.de/0-WVK-Retail/Bilder-Pictures/SAFLAX-",'Basis-Tabelle-Samen'!N337,"-",'Basis-Tabelle-Samen'!J337,"-garden-to-go-lite-german.jpg")),
IF($C$1="Englisch - UK",HYPERLINK(CONCATENATE("https://www.saflax.de/0-WVK-Retail/Bilder-Pictures/SAFLAX-",'Basis-Tabelle-Samen'!N337,"-",'Basis-Tabelle-Samen'!J337,"-garden-to-go-lite-english.jpg")),
IF($C$1="Estnisch - EE",HYPERLINK(CONCATENATE("https://www.saflax.de/0-WVK-Retail/Bilder-Pictures/SAFLAX-",'Basis-Tabelle-Samen'!N337,"-",'Basis-Tabelle-Samen'!J337,"-garden-to-go-lite-estonian.jpg")),
IF($C$1="Finnisch - FI",HYPERLINK(CONCATENATE("https://www.saflax.de/0-WVK-Retail/Bilder-Pictures/SAFLAX-",'Basis-Tabelle-Samen'!N337,"-",'Basis-Tabelle-Samen'!J337,"-garden-to-go-lite-finnish.jpg")),
IF($C$1="Französisch - FR",HYPERLINK(CONCATENATE("https://www.saflax.de/0-WVK-Retail/Bilder-Pictures/SAFLAX-",'Basis-Tabelle-Samen'!N337,"-",'Basis-Tabelle-Samen'!J337,"-garden-to-go-lite-french.jpg")),
IF($C$1="Griechisch - GR",HYPERLINK(CONCATENATE("https://www.saflax.de/0-WVK-Retail/Bilder-Pictures/SAFLAX-",'Basis-Tabelle-Samen'!N337,"-",'Basis-Tabelle-Samen'!J337,"-garden-to-go-lite-greek.jpg")),
IF($C$1="Irisch - IE",HYPERLINK(CONCATENATE("https://www.saflax.de/0-WVK-Retail/Bilder-Pictures/SAFLAX-",'Basis-Tabelle-Samen'!N337,"-",'Basis-Tabelle-Samen'!J337,"-garden-to-go-lite-irish.jpg")),
IF($C$1="Isländisch - IS",HYPERLINK(CONCATENATE("https://www.saflax.de/0-WVK-Retail/Bilder-Pictures/SAFLAX-",'Basis-Tabelle-Samen'!N337,"-",'Basis-Tabelle-Samen'!J337,"-garden-to-go-lite-icelandic.jpg")),
IF($C$1="Italienisch - IT",HYPERLINK(CONCATENATE("https://www.saflax.de/0-WVK-Retail/Bilder-Pictures/SAFLAX-",'Basis-Tabelle-Samen'!N337,"-",'Basis-Tabelle-Samen'!J337,"-garden-to-go-lite-italian.jpg")),
IF($C$1="Japanisch - JP",HYPERLINK(CONCATENATE("https://www.saflax.de/0-WVK-Retail/Bilder-Pictures/SAFLAX-",'Basis-Tabelle-Samen'!N337,"-",'Basis-Tabelle-Samen'!J337,"-garden-to-go-lite-japanese.jpg")),
IF($C$1="Kroatisch - HR",HYPERLINK(CONCATENATE("https://www.saflax.de/0-WVK-Retail/Bilder-Pictures/SAFLAX-",'Basis-Tabelle-Samen'!N337,"-",'Basis-Tabelle-Samen'!J337,"-garden-to-go-lite-croatian.jpg")),
IF($C$1="Lettisch - LV",HYPERLINK(CONCATENATE("https://www.saflax.de/0-WVK-Retail/Bilder-Pictures/SAFLAX-",'Basis-Tabelle-Samen'!N337,"-",'Basis-Tabelle-Samen'!J337,"-garden-to-go-lite-latvian.jpg")),
IF($C$1="Litauisch - LT",HYPERLINK(CONCATENATE("https://www.saflax.de/0-WVK-Retail/Bilder-Pictures/SAFLAX-",'Basis-Tabelle-Samen'!N337,"-",'Basis-Tabelle-Samen'!J337,"-garden-to-go-lite-lithuanian.jpg")),
IF($C$1="Maltesisch - MT",HYPERLINK(CONCATENATE("https://www.saflax.de/0-WVK-Retail/Bilder-Pictures/SAFLAX-",'Basis-Tabelle-Samen'!N337,"-",'Basis-Tabelle-Samen'!J337,"-garden-to-go-lite-maltese.jpg")),
IF($C$1="Niederländisch - NL",HYPERLINK(CONCATENATE("https://www.saflax.de/0-WVK-Retail/Bilder-Pictures/SAFLAX-",'Basis-Tabelle-Samen'!N337,"-",'Basis-Tabelle-Samen'!J337,"-garden-to-go-lite-dutch.jpg")),
IF($C$1="Norwegisch - NO",HYPERLINK(CONCATENATE("https://www.saflax.de/0-WVK-Retail/Bilder-Pictures/SAFLAX-",'Basis-Tabelle-Samen'!N337,"-",'Basis-Tabelle-Samen'!J337,"-garden-to-go-lite-nowegian.jpg")),
IF($C$1="Polnisch - PL",HYPERLINK(CONCATENATE("https://www.saflax.de/0-WVK-Retail/Bilder-Pictures/SAFLAX-",'Basis-Tabelle-Samen'!N337,"-",'Basis-Tabelle-Samen'!J337,"-garden-to-go-lite-polish.jpg")),
IF($C$1="Portugiesisch - PT",HYPERLINK(CONCATENATE("https://www.saflax.de/0-WVK-Retail/Bilder-Pictures/SAFLAX-",'Basis-Tabelle-Samen'!N337,"-",'Basis-Tabelle-Samen'!J337,"-garden-to-go-lite-portuguese.jpg")),
IF($C$1="Rumänisch - RO",HYPERLINK(CONCATENATE("https://www.saflax.de/0-WVK-Retail/Bilder-Pictures/SAFLAX-",'Basis-Tabelle-Samen'!N337,"-",'Basis-Tabelle-Samen'!J337,"-garden-to-go-lite-romanian.jpg")),
IF($C$1="Schwedisch - SE",HYPERLINK(CONCATENATE("https://www.saflax.de/0-WVK-Retail/Bilder-Pictures/SAFLAX-",'Basis-Tabelle-Samen'!N337,"-",'Basis-Tabelle-Samen'!J337,"-garden-to-go-lite-swedish.jpg")),
IF($C$1="Slowakisch - SK",HYPERLINK(CONCATENATE("https://www.saflax.de/0-WVK-Retail/Bilder-Pictures/SAFLAX-",'Basis-Tabelle-Samen'!N337,"-",'Basis-Tabelle-Samen'!J337,"-garden-to-go-lite-slovak.jpg")),
IF($C$1="Slowenisch - SI",HYPERLINK(CONCATENATE("https://www.saflax.de/0-WVK-Retail/Bilder-Pictures/SAFLAX-",'Basis-Tabelle-Samen'!N337,"-",'Basis-Tabelle-Samen'!J337,"-garden-to-go-lite-slovenian.jpg")),
IF($C$1="Spanisch - ES",HYPERLINK(CONCATENATE("https://www.saflax.de/0-WVK-Retail/Bilder-Pictures/SAFLAX-",'Basis-Tabelle-Samen'!N337,"-",'Basis-Tabelle-Samen'!J337,"-garden-to-go-lite-spanish.jpg")),
IF($C$1="Tschechisch - CZ",HYPERLINK(CONCATENATE("https://www.saflax.de/0-WVK-Retail/Bilder-Pictures/SAFLAX-",'Basis-Tabelle-Samen'!N337,"-",'Basis-Tabelle-Samen'!J337,"-garden-to-go-lite-czech.jpg")),
IF($C$1="Türkisch - TR",HYPERLINK(CONCATENATE("https://www.saflax.de/0-WVK-Retail/Bilder-Pictures/SAFLAX-",'Basis-Tabelle-Samen'!N337,"-",'Basis-Tabelle-Samen'!J337,"-garden-to-go-lite-turkish.jpg")),
IF($C$1="Ungarisch - HU",HYPERLINK(CONCATENATE("https://www.saflax.de/0-WVK-Retail/Bilder-Pictures/SAFLAX-",'Basis-Tabelle-Samen'!N337,"-",'Basis-Tabelle-Samen'!J337,"-garden-to-go-lite-hungarian.jpg")),
" ACHTUNG")))))))))))))))))))))))))))))</f>
        <v>https://www.saflax.de/0-WVK-Retail/Bilder-Pictures/SAFLAX-87506-agastache-rugosa-garden-to-go-lite-english.jpg</v>
      </c>
      <c r="AO346" s="330" t="str">
        <f>IF(J346&lt;1,"",
IF($C$1="Bulgarisch - BG",HYPERLINK(CONCATENATE("https://www.saflax.de/0-WVK-Retail/Bilder-Pictures/SAFLAX-",'Basis-Tabelle-Samen'!Q337,"-",'Basis-Tabelle-Samen'!J337,"-garden-to-go-bulgarian.jpg")),
IF($C$1="Dänisch - DK",HYPERLINK(CONCATENATE("https://www.saflax.de/0-WVK-Retail/Bilder-Pictures/SAFLAX-",'Basis-Tabelle-Samen'!Q337,"-",'Basis-Tabelle-Samen'!J337,"-garden-to-go-danish.jpg")),
IF($C$1="Deutsch - DE",HYPERLINK(CONCATENATE("https://www.saflax.de/0-WVK-Retail/Bilder-Pictures/SAFLAX-",'Basis-Tabelle-Samen'!Q337,"-",'Basis-Tabelle-Samen'!J337,"-garden-to-go-german.jpg")),
IF($C$1="Englisch - UK",HYPERLINK(CONCATENATE("https://www.saflax.de/0-WVK-Retail/Bilder-Pictures/SAFLAX-",'Basis-Tabelle-Samen'!Q337,"-",'Basis-Tabelle-Samen'!J337,"-garden-to-go-english.jpg")),
IF($C$1="Estnisch - EE",HYPERLINK(CONCATENATE("https://www.saflax.de/0-WVK-Retail/Bilder-Pictures/SAFLAX-",'Basis-Tabelle-Samen'!Q337,"-",'Basis-Tabelle-Samen'!J337,"-garden-to-go-estonian.jpg")),
IF($C$1="Finnisch - FI",HYPERLINK(CONCATENATE("https://www.saflax.de/0-WVK-Retail/Bilder-Pictures/SAFLAX-",'Basis-Tabelle-Samen'!Q337,"-",'Basis-Tabelle-Samen'!J337,"-garden-to-go-finnish.jpg")),
IF($C$1="Französisch - FR",HYPERLINK(CONCATENATE("https://www.saflax.de/0-WVK-Retail/Bilder-Pictures/SAFLAX-",'Basis-Tabelle-Samen'!Q337,"-",'Basis-Tabelle-Samen'!J337,"-garden-to-go-french.jpg")),
IF($C$1="Griechisch - GR",HYPERLINK(CONCATENATE("https://www.saflax.de/0-WVK-Retail/Bilder-Pictures/SAFLAX-",'Basis-Tabelle-Samen'!Q337,"-",'Basis-Tabelle-Samen'!J337,"-garden-to-go-greek.jpg")),
IF($C$1="Irisch - IE",HYPERLINK(CONCATENATE("https://www.saflax.de/0-WVK-Retail/Bilder-Pictures/SAFLAX-",'Basis-Tabelle-Samen'!Q337,"-",'Basis-Tabelle-Samen'!J337,"-garden-to-go-irish.jpg")),
IF($C$1="Isländisch - IS",HYPERLINK(CONCATENATE("https://www.saflax.de/0-WVK-Retail/Bilder-Pictures/SAFLAX-",'Basis-Tabelle-Samen'!Q337,"-",'Basis-Tabelle-Samen'!J337,"-garden-to-go-icelandic.jpg")),
IF($C$1="Italienisch - IT",HYPERLINK(CONCATENATE("https://www.saflax.de/0-WVK-Retail/Bilder-Pictures/SAFLAX-",'Basis-Tabelle-Samen'!Q337,"-",'Basis-Tabelle-Samen'!J337,"-garden-to-go-italian.jpg")),
IF($C$1="Japanisch - JP",HYPERLINK(CONCATENATE("https://www.saflax.de/0-WVK-Retail/Bilder-Pictures/SAFLAX-",'Basis-Tabelle-Samen'!Q337,"-",'Basis-Tabelle-Samen'!J337,"-garden-to-go-japanese.jpg")),
IF($C$1="Kroatisch - HR",HYPERLINK(CONCATENATE("https://www.saflax.de/0-WVK-Retail/Bilder-Pictures/SAFLAX-",'Basis-Tabelle-Samen'!Q337,"-",'Basis-Tabelle-Samen'!J337,"-garden-to-go-croatian.jpg")),
IF($C$1="Lettisch - LV",HYPERLINK(CONCATENATE("https://www.saflax.de/0-WVK-Retail/Bilder-Pictures/SAFLAX-",'Basis-Tabelle-Samen'!Q337,"-",'Basis-Tabelle-Samen'!J337,"-garden-to-go-latvian.jpg")),
IF($C$1="Litauisch - LT",HYPERLINK(CONCATENATE("https://www.saflax.de/0-WVK-Retail/Bilder-Pictures/SAFLAX-",'Basis-Tabelle-Samen'!Q337,"-",'Basis-Tabelle-Samen'!J337,"-garden-to-go-lithuanian.jpg")),
IF($C$1="Maltesisch - MT",HYPERLINK(CONCATENATE("https://www.saflax.de/0-WVK-Retail/Bilder-Pictures/SAFLAX-",'Basis-Tabelle-Samen'!Q337,"-",'Basis-Tabelle-Samen'!J337,"-garden-to-go-maltese.jpg")),
IF($C$1="Niederländisch - NL",HYPERLINK(CONCATENATE("https://www.saflax.de/0-WVK-Retail/Bilder-Pictures/SAFLAX-",'Basis-Tabelle-Samen'!Q337,"-",'Basis-Tabelle-Samen'!J337,"-garden-to-go-dutch.jpg")),
IF($C$1="Norwegisch - NO",HYPERLINK(CONCATENATE("https://www.saflax.de/0-WVK-Retail/Bilder-Pictures/SAFLAX-",'Basis-Tabelle-Samen'!Q337,"-",'Basis-Tabelle-Samen'!J337,"-garden-to-go-nowegian.jpg")),
IF($C$1="Polnisch - PL",HYPERLINK(CONCATENATE("https://www.saflax.de/0-WVK-Retail/Bilder-Pictures/SAFLAX-",'Basis-Tabelle-Samen'!Q337,"-",'Basis-Tabelle-Samen'!J337,"-garden-to-go-polish.jpg")),
IF($C$1="Portugiesisch - PT",HYPERLINK(CONCATENATE("https://www.saflax.de/0-WVK-Retail/Bilder-Pictures/SAFLAX-",'Basis-Tabelle-Samen'!Q337,"-",'Basis-Tabelle-Samen'!J337,"-garden-to-go-portuguese.jpg")),
IF($C$1="Rumänisch - RO",HYPERLINK(CONCATENATE("https://www.saflax.de/0-WVK-Retail/Bilder-Pictures/SAFLAX-",'Basis-Tabelle-Samen'!Q337,"-",'Basis-Tabelle-Samen'!J337,"-garden-to-go-romanian.jpg")),
IF($C$1="Schwedisch - SE",HYPERLINK(CONCATENATE("https://www.saflax.de/0-WVK-Retail/Bilder-Pictures/SAFLAX-",'Basis-Tabelle-Samen'!Q337,"-",'Basis-Tabelle-Samen'!J337,"-garden-to-go-swedish.jpg")),
IF($C$1="Slowakisch - SK",HYPERLINK(CONCATENATE("https://www.saflax.de/0-WVK-Retail/Bilder-Pictures/SAFLAX-",'Basis-Tabelle-Samen'!Q337,"-",'Basis-Tabelle-Samen'!J337,"-garden-to-go-slovak.jpg")),
IF($C$1="Slowenisch - SI",HYPERLINK(CONCATENATE("https://www.saflax.de/0-WVK-Retail/Bilder-Pictures/SAFLAX-",'Basis-Tabelle-Samen'!Q337,"-",'Basis-Tabelle-Samen'!J337,"-garden-to-go-slovenian.jpg")),
IF($C$1="Spanisch - ES",HYPERLINK(CONCATENATE("https://www.saflax.de/0-WVK-Retail/Bilder-Pictures/SAFLAX-",'Basis-Tabelle-Samen'!Q337,"-",'Basis-Tabelle-Samen'!J337,"-garden-to-go-spanish.jpg")),
IF($C$1="Tschechisch - CZ",HYPERLINK(CONCATENATE("https://www.saflax.de/0-WVK-Retail/Bilder-Pictures/SAFLAX-",'Basis-Tabelle-Samen'!Q337,"-",'Basis-Tabelle-Samen'!J337,"-garden-to-go-czech.jpg")),
IF($C$1="Türkisch - TR",HYPERLINK(CONCATENATE("https://www.saflax.de/0-WVK-Retail/Bilder-Pictures/SAFLAX-",'Basis-Tabelle-Samen'!Q337,"-",'Basis-Tabelle-Samen'!J337,"-garden-to-go-turkish.jpg")),
IF($C$1="Ungarisch - HU",HYPERLINK(CONCATENATE("https://www.saflax.de/0-WVK-Retail/Bilder-Pictures/SAFLAX-",'Basis-Tabelle-Samen'!Q337,"-",'Basis-Tabelle-Samen'!J337,"-garden-to-go-hungarian.jpg")),
" ACHTUNG")))))))))))))))))))))))))))))</f>
        <v>https://www.saflax.de/0-WVK-Retail/Bilder-Pictures/SAFLAX-57506-agastache-rugosa-garden-to-go-english.jpg</v>
      </c>
      <c r="AP346" s="330" t="str">
        <f>IF(K346&lt;1,"",
IF($C$1="Bulgarisch - BG",HYPERLINK(CONCATENATE("https://www.saflax.de/0-WVK-Retail/Bilder-Pictures/SAFLAX-",'Basis-Tabelle-Samen'!T337,"-",'Basis-Tabelle-Samen'!J337,"-cultivation-set-bulgarian.jpg")),
IF($C$1="Dänisch - DK",HYPERLINK(CONCATENATE("https://www.saflax.de/0-WVK-Retail/Bilder-Pictures/SAFLAX-",'Basis-Tabelle-Samen'!T337,"-",'Basis-Tabelle-Samen'!J337,"-cultivation-set-danish.jpg")),
IF($C$1="Deutsch - DE",HYPERLINK(CONCATENATE("https://www.saflax.de/0-WVK-Retail/Bilder-Pictures/SAFLAX-",'Basis-Tabelle-Samen'!T337,"-",'Basis-Tabelle-Samen'!J337,"-cultivation-set-german.jpg")),
IF($C$1="Englisch - UK",HYPERLINK(CONCATENATE("https://www.saflax.de/0-WVK-Retail/Bilder-Pictures/SAFLAX-",'Basis-Tabelle-Samen'!T337,"-",'Basis-Tabelle-Samen'!J337,"-cultivation-set-english.jpg")),
IF($C$1="Estnisch - EE",HYPERLINK(CONCATENATE("https://www.saflax.de/0-WVK-Retail/Bilder-Pictures/SAFLAX-",'Basis-Tabelle-Samen'!T337,"-",'Basis-Tabelle-Samen'!J337,"-cultivation-set-estonian.jpg")),
IF($C$1="Finnisch - FI",HYPERLINK(CONCATENATE("https://www.saflax.de/0-WVK-Retail/Bilder-Pictures/SAFLAX-",'Basis-Tabelle-Samen'!T337,"-",'Basis-Tabelle-Samen'!J337,"-cultivation-set-finnish.jpg")),
IF($C$1="Französisch - FR",HYPERLINK(CONCATENATE("https://www.saflax.de/0-WVK-Retail/Bilder-Pictures/SAFLAX-",'Basis-Tabelle-Samen'!T337,"-",'Basis-Tabelle-Samen'!J337,"-cultivation-set-french.jpg")),
IF($C$1="Griechisch - GR",HYPERLINK(CONCATENATE("https://www.saflax.de/0-WVK-Retail/Bilder-Pictures/SAFLAX-",'Basis-Tabelle-Samen'!T337,"-",'Basis-Tabelle-Samen'!J337,"-cultivation-set-greek.jpg")),
IF($C$1="Irisch - IE",HYPERLINK(CONCATENATE("https://www.saflax.de/0-WVK-Retail/Bilder-Pictures/SAFLAX-",'Basis-Tabelle-Samen'!T337,"-",'Basis-Tabelle-Samen'!J337,"-cultivation-set-irish.jpg")),
IF($C$1="Isländisch - IS",HYPERLINK(CONCATENATE("https://www.saflax.de/0-WVK-Retail/Bilder-Pictures/SAFLAX-",'Basis-Tabelle-Samen'!T337,"-",'Basis-Tabelle-Samen'!J337,"-cultivation-set-icelandic.jpg")),
IF($C$1="Italienisch - IT",HYPERLINK(CONCATENATE("https://www.saflax.de/0-WVK-Retail/Bilder-Pictures/SAFLAX-",'Basis-Tabelle-Samen'!T337,"-",'Basis-Tabelle-Samen'!J337,"-cultivation-set-italian.jpg")),
IF($C$1="Japanisch - JP",HYPERLINK(CONCATENATE("https://www.saflax.de/0-WVK-Retail/Bilder-Pictures/SAFLAX-",'Basis-Tabelle-Samen'!T337,"-",'Basis-Tabelle-Samen'!J337,"-cultivation-set-japanese.jpg")),
IF($C$1="Kroatisch - HR",HYPERLINK(CONCATENATE("https://www.saflax.de/0-WVK-Retail/Bilder-Pictures/SAFLAX-",'Basis-Tabelle-Samen'!T337,"-",'Basis-Tabelle-Samen'!J337,"-cultivation-set-croatian.jpg")),
IF($C$1="Lettisch - LV",HYPERLINK(CONCATENATE("https://www.saflax.de/0-WVK-Retail/Bilder-Pictures/SAFLAX-",'Basis-Tabelle-Samen'!T337,"-",'Basis-Tabelle-Samen'!J337,"-cultivation-set-latvian.jpg")),
IF($C$1="Litauisch - LT",HYPERLINK(CONCATENATE("https://www.saflax.de/0-WVK-Retail/Bilder-Pictures/SAFLAX-",'Basis-Tabelle-Samen'!T337,"-",'Basis-Tabelle-Samen'!J337,"-cultivation-set-lithuanian.jpg")),
IF($C$1="Maltesisch - MT",HYPERLINK(CONCATENATE("https://www.saflax.de/0-WVK-Retail/Bilder-Pictures/SAFLAX-",'Basis-Tabelle-Samen'!T337,"-",'Basis-Tabelle-Samen'!J337,"-cultivation-set-maltese.jpg")),
IF($C$1="Niederländisch - NL",HYPERLINK(CONCATENATE("https://www.saflax.de/0-WVK-Retail/Bilder-Pictures/SAFLAX-",'Basis-Tabelle-Samen'!T337,"-",'Basis-Tabelle-Samen'!J337,"-cultivation-set-dutch.jpg")),
IF($C$1="Norwegisch - NO",HYPERLINK(CONCATENATE("https://www.saflax.de/0-WVK-Retail/Bilder-Pictures/SAFLAX-",'Basis-Tabelle-Samen'!T337,"-",'Basis-Tabelle-Samen'!J337,"-cultivation-set-nowegian.jpg")),
IF($C$1="Polnisch - PL",HYPERLINK(CONCATENATE("https://www.saflax.de/0-WVK-Retail/Bilder-Pictures/SAFLAX-",'Basis-Tabelle-Samen'!T337,"-",'Basis-Tabelle-Samen'!J337,"-cultivation-set-polish.jpg")),
IF($C$1="Portugiesisch - PT",HYPERLINK(CONCATENATE("https://www.saflax.de/0-WVK-Retail/Bilder-Pictures/SAFLAX-",'Basis-Tabelle-Samen'!T337,"-",'Basis-Tabelle-Samen'!J337,"-cultivation-set-portuguese.jpg")),
IF($C$1="Rumänisch - RO",HYPERLINK(CONCATENATE("https://www.saflax.de/0-WVK-Retail/Bilder-Pictures/SAFLAX-",'Basis-Tabelle-Samen'!T337,"-",'Basis-Tabelle-Samen'!J337,"-cultivation-set-romanian.jpg")),
IF($C$1="Schwedisch - SE",HYPERLINK(CONCATENATE("https://www.saflax.de/0-WVK-Retail/Bilder-Pictures/SAFLAX-",'Basis-Tabelle-Samen'!T337,"-",'Basis-Tabelle-Samen'!J337,"-cultivation-set-swedish.jpg")),
IF($C$1="Slowakisch - SK",HYPERLINK(CONCATENATE("https://www.saflax.de/0-WVK-Retail/Bilder-Pictures/SAFLAX-",'Basis-Tabelle-Samen'!T337,"-",'Basis-Tabelle-Samen'!J337,"-cultivation-set-slovak.jpg")),
IF($C$1="Slowenisch - SI",HYPERLINK(CONCATENATE("https://www.saflax.de/0-WVK-Retail/Bilder-Pictures/SAFLAX-",'Basis-Tabelle-Samen'!T337,"-",'Basis-Tabelle-Samen'!J337,"-cultivation-set-slovenian.jpg")),
IF($C$1="Spanisch - ES",HYPERLINK(CONCATENATE("https://www.saflax.de/0-WVK-Retail/Bilder-Pictures/SAFLAX-",'Basis-Tabelle-Samen'!T337,"-",'Basis-Tabelle-Samen'!J337,"-cultivation-set-spanish.jpg")),
IF($C$1="Tschechisch - CZ",HYPERLINK(CONCATENATE("https://www.saflax.de/0-WVK-Retail/Bilder-Pictures/SAFLAX-",'Basis-Tabelle-Samen'!T337,"-",'Basis-Tabelle-Samen'!J337,"-cultivation-set-czech.jpg")),
IF($C$1="Türkisch - TR",HYPERLINK(CONCATENATE("https://www.saflax.de/0-WVK-Retail/Bilder-Pictures/SAFLAX-",'Basis-Tabelle-Samen'!T337,"-",'Basis-Tabelle-Samen'!J337,"-cultivation-set-turkish.jpg")),
IF($C$1="Ungarisch - HU",HYPERLINK(CONCATENATE("https://www.saflax.de/0-WVK-Retail/Bilder-Pictures/SAFLAX-",'Basis-Tabelle-Samen'!T337,"-",'Basis-Tabelle-Samen'!J337,"-cultivation-set-hungarian.jpg")),
" ACHTUNG")))))))))))))))))))))))))))))</f>
        <v>https://www.saflax.de/0-WVK-Retail/Bilder-Pictures/SAFLAX-37506-agastache-rugosa-cultivation-set-english.jpg</v>
      </c>
      <c r="AQ346" s="330" t="str">
        <f>IF(L346&lt;1,"",
IF($C$1="Bulgarisch - BG",HYPERLINK(CONCATENATE("https://www.saflax.de/0-WVK-Retail/Bilder-Pictures/SAFLAX-",'Basis-Tabelle-Samen'!W337,"-",'Basis-Tabelle-Samen'!J337,"-garden-in-the-bag-bulgarian.jpg")),
IF($C$1="Dänisch - DK",HYPERLINK(CONCATENATE("https://www.saflax.de/0-WVK-Retail/Bilder-Pictures/SAFLAX-",'Basis-Tabelle-Samen'!W337,"-",'Basis-Tabelle-Samen'!J337,"-garden-in-the-bag-danish.jpg")),
IF($C$1="Deutsch - DE",HYPERLINK(CONCATENATE("https://www.saflax.de/0-WVK-Retail/Bilder-Pictures/SAFLAX-",'Basis-Tabelle-Samen'!W337,"-",'Basis-Tabelle-Samen'!J337,"-garden-in-the-bag-german.jpg")),
IF($C$1="Englisch - UK",HYPERLINK(CONCATENATE("https://www.saflax.de/0-WVK-Retail/Bilder-Pictures/SAFLAX-",'Basis-Tabelle-Samen'!W337,"-",'Basis-Tabelle-Samen'!J337,"-garden-in-the-bag-english.jpg")),
IF($C$1="Estnisch - EE",HYPERLINK(CONCATENATE("https://www.saflax.de/0-WVK-Retail/Bilder-Pictures/SAFLAX-",'Basis-Tabelle-Samen'!W337,"-",'Basis-Tabelle-Samen'!J337,"-garden-in-the-bag-estonian.jpg")),
IF($C$1="Finnisch - FI",HYPERLINK(CONCATENATE("https://www.saflax.de/0-WVK-Retail/Bilder-Pictures/SAFLAX-",'Basis-Tabelle-Samen'!W337,"-",'Basis-Tabelle-Samen'!J337,"-garden-in-the-bag-finnish.jpg")),
IF($C$1="Französisch - FR",HYPERLINK(CONCATENATE("https://www.saflax.de/0-WVK-Retail/Bilder-Pictures/SAFLAX-",'Basis-Tabelle-Samen'!W337,"-",'Basis-Tabelle-Samen'!J337,"-garden-in-the-bag-french.jpg")),
IF($C$1="Griechisch - GR",HYPERLINK(CONCATENATE("https://www.saflax.de/0-WVK-Retail/Bilder-Pictures/SAFLAX-",'Basis-Tabelle-Samen'!W337,"-",'Basis-Tabelle-Samen'!J337,"-garden-in-the-bag-greek.jpg")),
IF($C$1="Irisch - IE",HYPERLINK(CONCATENATE("https://www.saflax.de/0-WVK-Retail/Bilder-Pictures/SAFLAX-",'Basis-Tabelle-Samen'!W337,"-",'Basis-Tabelle-Samen'!J337,"-garden-in-the-bag-irish.jpg")),
IF($C$1="Isländisch - IS",HYPERLINK(CONCATENATE("https://www.saflax.de/0-WVK-Retail/Bilder-Pictures/SAFLAX-",'Basis-Tabelle-Samen'!W337,"-",'Basis-Tabelle-Samen'!J337,"-garden-in-the-bag-icelandic.jpg")),
IF($C$1="Italienisch - IT",HYPERLINK(CONCATENATE("https://www.saflax.de/0-WVK-Retail/Bilder-Pictures/SAFLAX-",'Basis-Tabelle-Samen'!W337,"-",'Basis-Tabelle-Samen'!J337,"-garden-in-the-bag-italian.jpg")),
IF($C$1="Japanisch - JP",HYPERLINK(CONCATENATE("https://www.saflax.de/0-WVK-Retail/Bilder-Pictures/SAFLAX-",'Basis-Tabelle-Samen'!W337,"-",'Basis-Tabelle-Samen'!J337,"-garden-in-the-bag-japanese.jpg")),
IF($C$1="Kroatisch - HR",HYPERLINK(CONCATENATE("https://www.saflax.de/0-WVK-Retail/Bilder-Pictures/SAFLAX-",'Basis-Tabelle-Samen'!W337,"-",'Basis-Tabelle-Samen'!J337,"-garden-in-the-bag-croatian.jpg")),
IF($C$1="Lettisch - LV",HYPERLINK(CONCATENATE("https://www.saflax.de/0-WVK-Retail/Bilder-Pictures/SAFLAX-",'Basis-Tabelle-Samen'!W337,"-",'Basis-Tabelle-Samen'!J337,"-garden-in-the-bag-latvian.jpg")),
IF($C$1="Litauisch - LT",HYPERLINK(CONCATENATE("https://www.saflax.de/0-WVK-Retail/Bilder-Pictures/SAFLAX-",'Basis-Tabelle-Samen'!W337,"-",'Basis-Tabelle-Samen'!J337,"-garden-in-the-bag-lithuanian.jpg")),
IF($C$1="Maltesisch - MT",HYPERLINK(CONCATENATE("https://www.saflax.de/0-WVK-Retail/Bilder-Pictures/SAFLAX-",'Basis-Tabelle-Samen'!W337,"-",'Basis-Tabelle-Samen'!J337,"-garden-in-the-bag-maltese.jpg")),
IF($C$1="Niederländisch - NL",HYPERLINK(CONCATENATE("https://www.saflax.de/0-WVK-Retail/Bilder-Pictures/SAFLAX-",'Basis-Tabelle-Samen'!W337,"-",'Basis-Tabelle-Samen'!J337,"-garden-in-the-bag-dutch.jpg")),
IF($C$1="Norwegisch - NO",HYPERLINK(CONCATENATE("https://www.saflax.de/0-WVK-Retail/Bilder-Pictures/SAFLAX-",'Basis-Tabelle-Samen'!W337,"-",'Basis-Tabelle-Samen'!J337,"-garden-in-the-bag-nowegian.jpg")),
IF($C$1="Polnisch - PL",HYPERLINK(CONCATENATE("https://www.saflax.de/0-WVK-Retail/Bilder-Pictures/SAFLAX-",'Basis-Tabelle-Samen'!W337,"-",'Basis-Tabelle-Samen'!J337,"-garden-in-the-bag-polish.jpg")),
IF($C$1="Portugiesisch - PT",HYPERLINK(CONCATENATE("https://www.saflax.de/0-WVK-Retail/Bilder-Pictures/SAFLAX-",'Basis-Tabelle-Samen'!W337,"-",'Basis-Tabelle-Samen'!J337,"-garden-in-the-bag-portuguese.jpg")),
IF($C$1="Rumänisch - RO",HYPERLINK(CONCATENATE("https://www.saflax.de/0-WVK-Retail/Bilder-Pictures/SAFLAX-",'Basis-Tabelle-Samen'!W337,"-",'Basis-Tabelle-Samen'!J337,"-garden-in-the-bag-romanian.jpg")),
IF($C$1="Schwedisch - SE",HYPERLINK(CONCATENATE("https://www.saflax.de/0-WVK-Retail/Bilder-Pictures/SAFLAX-",'Basis-Tabelle-Samen'!W337,"-",'Basis-Tabelle-Samen'!J337,"-garden-in-the-bag-swedish.jpg")),
IF($C$1="Slowakisch - SK",HYPERLINK(CONCATENATE("https://www.saflax.de/0-WVK-Retail/Bilder-Pictures/SAFLAX-",'Basis-Tabelle-Samen'!W337,"-",'Basis-Tabelle-Samen'!J337,"-garden-in-the-bag-slovak.jpg")),
IF($C$1="Slowenisch - SI",HYPERLINK(CONCATENATE("https://www.saflax.de/0-WVK-Retail/Bilder-Pictures/SAFLAX-",'Basis-Tabelle-Samen'!W337,"-",'Basis-Tabelle-Samen'!J337,"-garden-in-the-bag-slovenian.jpg")),
IF($C$1="Spanisch - ES",HYPERLINK(CONCATENATE("https://www.saflax.de/0-WVK-Retail/Bilder-Pictures/SAFLAX-",'Basis-Tabelle-Samen'!W337,"-",'Basis-Tabelle-Samen'!J337,"-garden-in-the-bag-spanish.jpg")),
IF($C$1="Tschechisch - CZ",HYPERLINK(CONCATENATE("https://www.saflax.de/0-WVK-Retail/Bilder-Pictures/SAFLAX-",'Basis-Tabelle-Samen'!W337,"-",'Basis-Tabelle-Samen'!J337,"-garden-in-the-bag-czech.jpg")),
IF($C$1="Türkisch - TR",HYPERLINK(CONCATENATE("https://www.saflax.de/0-WVK-Retail/Bilder-Pictures/SAFLAX-",'Basis-Tabelle-Samen'!W337,"-",'Basis-Tabelle-Samen'!J337,"-garden-in-the-bag-turkish.jpg")),
IF($C$1="Ungarisch - HU",HYPERLINK(CONCATENATE("https://www.saflax.de/0-WVK-Retail/Bilder-Pictures/SAFLAX-",'Basis-Tabelle-Samen'!W337,"-",'Basis-Tabelle-Samen'!J337,"-garden-in-the-bag-hungarian.jpg")),
" ACHTUNG")))))))))))))))))))))))))))))</f>
        <v>https://www.saflax.de/0-WVK-Retail/Bilder-Pictures/SAFLAX-67506-agastache-rugosa-garden-in-the-bag-english.jpg</v>
      </c>
    </row>
    <row r="347" spans="1:43" s="27" customFormat="1" ht="17.100000000000001" customHeight="1" x14ac:dyDescent="0.2">
      <c r="A347" s="318" t="str">
        <f>IF('Basis-Tabelle-Samen'!A351="","",IF($C$1="Deutsch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47" s="319" t="str">
        <f>'Basis-Tabelle-Samen'!I351</f>
        <v>Mentha spicata Nane</v>
      </c>
      <c r="C347" s="316" t="str">
        <f>IF($C$1="Bulgarisch - BG",'Basis-Tabelle-Samen'!Z351,
IF($C$1="Dänisch - DK",'Basis-Tabelle-Samen'!AA351,
IF($C$1="Deutsch - DE",'Basis-Tabelle-Samen'!AB351,
IF($C$1="Englisch - UK",'Basis-Tabelle-Samen'!AC351,
IF($C$1="Estnisch - EE",'Basis-Tabelle-Samen'!AD351,
IF($C$1="Finnisch - FI",'Basis-Tabelle-Samen'!AE351,
IF($C$1="Französisch - FR",'Basis-Tabelle-Samen'!AF351,
IF($C$1="Griechisch - GR",'Basis-Tabelle-Samen'!AG351,
IF($C$1="Irisch - IE",'Basis-Tabelle-Samen'!AH351,
IF($C$1="Isländisch - IS",'Basis-Tabelle-Samen'!AI351,
IF($C$1="Italienisch - IT",'Basis-Tabelle-Samen'!AJ351,
IF($C$1="Japanisch - JP",'Basis-Tabelle-Samen'!AK351,
IF($C$1="Kroatisch - HR",'Basis-Tabelle-Samen'!AL351,
IF($C$1="Lettisch - LV",'Basis-Tabelle-Samen'!AM351,
IF($C$1="Litauisch - LT",'Basis-Tabelle-Samen'!AN351,
IF($C$1="Maltesisch - MT",'Basis-Tabelle-Samen'!AO351,
IF($C$1="Niederländisch - NL",'Basis-Tabelle-Samen'!AP351,
IF($C$1="Norwegisch - NO",'Basis-Tabelle-Samen'!AQ351,
IF($C$1="Polnisch - PL",'Basis-Tabelle-Samen'!AR351,
IF($C$1="Portugiesisch - PT",'Basis-Tabelle-Samen'!AS351,
IF($C$1="Rumänisch - RO",'Basis-Tabelle-Samen'!AT351,
IF($C$1="Schwedisch - SE",'Basis-Tabelle-Samen'!AU351,
IF($C$1="Slowakisch - SK",'Basis-Tabelle-Samen'!AV351,
IF($C$1="Slowenisch - SI",'Basis-Tabelle-Samen'!AW351,
IF($C$1="Spanisch - ES",'Basis-Tabelle-Samen'!AX351,
IF($C$1="Tschechisch - CZ",'Basis-Tabelle-Samen'!AY351,
IF($C$1="Türkisch - TR",'Basis-Tabelle-Samen'!AZ351,
IF($C$1="Ungarisch - HU",'Basis-Tabelle-Samen'!BA351,
" ACHTUNG"))))))))))))))))))))))))))))</f>
        <v>Mexican nana mint</v>
      </c>
      <c r="D347" s="320">
        <f>'Basis-Tabelle-Samen'!F351</f>
        <v>500</v>
      </c>
      <c r="E347" s="321" t="str">
        <f>'Basis-Tabelle-Samen'!H351</f>
        <v>7 %</v>
      </c>
      <c r="F347" s="322" t="str">
        <f>IF('Basis-Tabelle-Samen'!G351="","",'Basis-Tabelle-Samen'!G351)</f>
        <v>09</v>
      </c>
      <c r="G347" s="320">
        <f>'Basis-Tabelle-Samen'!C351</f>
        <v>17533</v>
      </c>
      <c r="H347" s="323">
        <f>'Basis-Tabelle-Samen'!D351</f>
        <v>4055473175331</v>
      </c>
      <c r="I347" s="324">
        <f>'Basis-Tabelle-Samen'!E351</f>
        <v>1.85</v>
      </c>
      <c r="J347" s="325">
        <f t="shared" si="5"/>
        <v>12</v>
      </c>
      <c r="K347" s="326">
        <f>'Basis-Tabelle-Samen'!K351</f>
        <v>77533</v>
      </c>
      <c r="L347" s="323">
        <f>'Basis-Tabelle-Samen'!L351</f>
        <v>4055473775333</v>
      </c>
      <c r="M347" s="324">
        <f>'Basis-Tabelle-Samen'!M351</f>
        <v>2.4500000000000002</v>
      </c>
      <c r="N347" s="326">
        <f>IF(K347&lt;1,"",'3'!$I$15)</f>
        <v>15</v>
      </c>
      <c r="O347" s="327">
        <f>IF(K347&lt;1,"",'3'!$J$11)</f>
        <v>90</v>
      </c>
      <c r="P347" s="326">
        <f>'Basis-Tabelle-Samen'!N351</f>
        <v>87533</v>
      </c>
      <c r="Q347" s="323">
        <f>'Basis-Tabelle-Samen'!O351</f>
        <v>4055473875330</v>
      </c>
      <c r="R347" s="328">
        <f>'Basis-Tabelle-Samen'!P351</f>
        <v>3.75</v>
      </c>
      <c r="S347" s="326">
        <f>IF(R347&lt;1,"",'3'!$M$15)</f>
        <v>18</v>
      </c>
      <c r="T347" s="327">
        <f>IF(R347&lt;1,"",'3'!$N$11)</f>
        <v>72</v>
      </c>
      <c r="U347" s="326">
        <f>'Basis-Tabelle-Samen'!Q351</f>
        <v>57533</v>
      </c>
      <c r="V347" s="323">
        <f>'Basis-Tabelle-Samen'!R351</f>
        <v>4055473575339</v>
      </c>
      <c r="W347" s="324">
        <f>'Basis-Tabelle-Samen'!S351</f>
        <v>4.95</v>
      </c>
      <c r="X347" s="326">
        <f>IF(U347&lt;1,"",'3'!$Q$15)</f>
        <v>6</v>
      </c>
      <c r="Y347" s="327">
        <f>IF(U347&lt;1,"",'3'!$R$11)</f>
        <v>24</v>
      </c>
      <c r="Z347" s="326">
        <f>'Basis-Tabelle-Samen'!T351</f>
        <v>37533</v>
      </c>
      <c r="AA347" s="323">
        <f>'Basis-Tabelle-Samen'!U351</f>
        <v>4055473375335</v>
      </c>
      <c r="AB347" s="324">
        <f>'Basis-Tabelle-Samen'!V351</f>
        <v>6.75</v>
      </c>
      <c r="AC347" s="326">
        <f>IF(Z347&lt;1,"",'3'!$U$15)</f>
        <v>6</v>
      </c>
      <c r="AD347" s="327">
        <f>IF(Z347&lt;1,"",'3'!$V$11)</f>
        <v>24</v>
      </c>
      <c r="AE347" s="326">
        <f>'Basis-Tabelle-Samen'!W351</f>
        <v>67533</v>
      </c>
      <c r="AF347" s="323">
        <f>'Basis-Tabelle-Samen'!X351</f>
        <v>4055473675336</v>
      </c>
      <c r="AG347" s="324">
        <f>'Basis-Tabelle-Samen'!Y351</f>
        <v>2.95</v>
      </c>
      <c r="AH347" s="326">
        <f>IF(AE347&lt;1,"",'3'!$Y$15)</f>
        <v>8</v>
      </c>
      <c r="AI347" s="327">
        <f>IF(AE347&lt;1,"",'3'!$Z$11)</f>
        <v>64</v>
      </c>
      <c r="AJ347" s="319"/>
      <c r="AK347" s="316" t="str">
        <f>IF(G347&lt;1,"",
IF($C$1="Bulgarisch - BG",HYPERLINK(CONCATENATE("https://www.saflax.de/0-WVK-Retail/Bilder-Pictures/SAFLAX-",'Basis-Tabelle-Samen'!C351,"-",'Basis-Tabelle-Samen'!J351,"-seed-package-front-cr-bulgarian.jpg")),
IF($C$1="Dänisch - DK",HYPERLINK(CONCATENATE("https://www.saflax.de/0-WVK-Retail/Bilder-Pictures/SAFLAX-",'Basis-Tabelle-Samen'!C351,"-",'Basis-Tabelle-Samen'!J351,"-seed-package-front-cr-danish.jpg")),
IF($C$1="Deutsch - DE",HYPERLINK(CONCATENATE("https://www.saflax.de/0-WVK-Retail/Bilder-Pictures/SAFLAX-",'Basis-Tabelle-Samen'!C351,"-",'Basis-Tabelle-Samen'!J351,"-seed-package-front-cr-german.jpg")),
IF($C$1="Englisch - UK",HYPERLINK(CONCATENATE("https://www.saflax.de/0-WVK-Retail/Bilder-Pictures/SAFLAX-",'Basis-Tabelle-Samen'!C351,"-",'Basis-Tabelle-Samen'!J351,"-seed-package-front-cr-english.jpg")),
IF($C$1="Estnisch - EE",HYPERLINK(CONCATENATE("https://www.saflax.de/0-WVK-Retail/Bilder-Pictures/SAFLAX-",'Basis-Tabelle-Samen'!C351,"-",'Basis-Tabelle-Samen'!J351,"-seed-package-front-cr-estonian.jpg")),
IF($C$1="Finnisch - FI",HYPERLINK(CONCATENATE("https://www.saflax.de/0-WVK-Retail/Bilder-Pictures/SAFLAX-",'Basis-Tabelle-Samen'!C351,"-",'Basis-Tabelle-Samen'!J351,"-seed-package-front-cr-finnish.jpg")),
IF($C$1="Französisch - FR",HYPERLINK(CONCATENATE("https://www.saflax.de/0-WVK-Retail/Bilder-Pictures/SAFLAX-",'Basis-Tabelle-Samen'!C351,"-",'Basis-Tabelle-Samen'!J351,"-seed-package-front-cr-french.jpg")),
IF($C$1="Griechisch - GR",HYPERLINK(CONCATENATE("https://www.saflax.de/0-WVK-Retail/Bilder-Pictures/SAFLAX-",'Basis-Tabelle-Samen'!C351,"-",'Basis-Tabelle-Samen'!J351,"-seed-package-front-cr-greek.jpg")),
IF($C$1="Irisch - IE",HYPERLINK(CONCATENATE("https://www.saflax.de/0-WVK-Retail/Bilder-Pictures/SAFLAX-",'Basis-Tabelle-Samen'!C351,"-",'Basis-Tabelle-Samen'!J351,"-seed-package-front-cr-irish.jpg")),
IF($C$1="Isländisch - IS",HYPERLINK(CONCATENATE("https://www.saflax.de/0-WVK-Retail/Bilder-Pictures/SAFLAX-",'Basis-Tabelle-Samen'!C351,"-",'Basis-Tabelle-Samen'!J351,"-seed-package-front-cr-icelandic.jpg")),
IF($C$1="Italienisch - IT",HYPERLINK(CONCATENATE("https://www.saflax.de/0-WVK-Retail/Bilder-Pictures/SAFLAX-",'Basis-Tabelle-Samen'!C351,"-",'Basis-Tabelle-Samen'!J351,"-seed-package-front-cr-italian.jpg")),
IF($C$1="Japanisch - JP",HYPERLINK(CONCATENATE("https://www.saflax.de/0-WVK-Retail/Bilder-Pictures/SAFLAX-",'Basis-Tabelle-Samen'!C351,"-",'Basis-Tabelle-Samen'!J351,"-seed-package-front-cr-japanese.jpg")),
IF($C$1="Kroatisch - HR",HYPERLINK(CONCATENATE("https://www.saflax.de/0-WVK-Retail/Bilder-Pictures/SAFLAX-",'Basis-Tabelle-Samen'!C351,"-",'Basis-Tabelle-Samen'!J351,"-seed-package-front-cr-croatian.jpg")),
IF($C$1="Lettisch - LV",HYPERLINK(CONCATENATE("https://www.saflax.de/0-WVK-Retail/Bilder-Pictures/SAFLAX-",'Basis-Tabelle-Samen'!C351,"-",'Basis-Tabelle-Samen'!J351,"-seed-package-front-cr-latvian.jpg")),
IF($C$1="Litauisch - LT",HYPERLINK(CONCATENATE("https://www.saflax.de/0-WVK-Retail/Bilder-Pictures/SAFLAX-",'Basis-Tabelle-Samen'!C351,"-",'Basis-Tabelle-Samen'!J351,"-seed-package-front-cr-lithuanian.jpg")),
IF($C$1="Maltesisch - MT",HYPERLINK(CONCATENATE("https://www.saflax.de/0-WVK-Retail/Bilder-Pictures/SAFLAX-",'Basis-Tabelle-Samen'!C351,"-",'Basis-Tabelle-Samen'!J351,"-seed-package-front-cr-maltese.jpg")),
IF($C$1="Niederländisch - NL",HYPERLINK(CONCATENATE("https://www.saflax.de/0-WVK-Retail/Bilder-Pictures/SAFLAX-",'Basis-Tabelle-Samen'!C351,"-",'Basis-Tabelle-Samen'!J351,"-seed-package-front-cr-dutch.jpg")),
IF($C$1="Norwegisch - NO",HYPERLINK(CONCATENATE("https://www.saflax.de/0-WVK-Retail/Bilder-Pictures/SAFLAX-",'Basis-Tabelle-Samen'!C351,"-",'Basis-Tabelle-Samen'!J351,"-seed-package-front-cr-nowegian.jpg")),
IF($C$1="Polnisch - PL",HYPERLINK(CONCATENATE("https://www.saflax.de/0-WVK-Retail/Bilder-Pictures/SAFLAX-",'Basis-Tabelle-Samen'!C351,"-",'Basis-Tabelle-Samen'!J351,"-seed-package-front-cr-polish.jpg")),
IF($C$1="Portugiesisch - PT",HYPERLINK(CONCATENATE("https://www.saflax.de/0-WVK-Retail/Bilder-Pictures/SAFLAX-",'Basis-Tabelle-Samen'!C351,"-",'Basis-Tabelle-Samen'!J351,"-seed-package-front-cr-portuguese.jpg")),
IF($C$1="Rumänisch - RO",HYPERLINK(CONCATENATE("https://www.saflax.de/0-WVK-Retail/Bilder-Pictures/SAFLAX-",'Basis-Tabelle-Samen'!C351,"-",'Basis-Tabelle-Samen'!J351,"-seed-package-front-cr-romanian.jpg")),
IF($C$1="Schwedisch - SE",HYPERLINK(CONCATENATE("https://www.saflax.de/0-WVK-Retail/Bilder-Pictures/SAFLAX-",'Basis-Tabelle-Samen'!C351,"-",'Basis-Tabelle-Samen'!J351,"-seed-package-front-cr-swedish.jpg")),
IF($C$1="Slowakisch - SK",HYPERLINK(CONCATENATE("https://www.saflax.de/0-WVK-Retail/Bilder-Pictures/SAFLAX-",'Basis-Tabelle-Samen'!C351,"-",'Basis-Tabelle-Samen'!J351,"-seed-package-front-cr-slovak.jpg")),
IF($C$1="Slowenisch - SI",HYPERLINK(CONCATENATE("https://www.saflax.de/0-WVK-Retail/Bilder-Pictures/SAFLAX-",'Basis-Tabelle-Samen'!C351,"-",'Basis-Tabelle-Samen'!J351,"-seed-package-front-cr-slovenian.jpg")),
IF($C$1="Spanisch - ES",HYPERLINK(CONCATENATE("https://www.saflax.de/0-WVK-Retail/Bilder-Pictures/SAFLAX-",'Basis-Tabelle-Samen'!C351,"-",'Basis-Tabelle-Samen'!J351,"-seed-package-front-cr-spanish.jpg")),
IF($C$1="Tschechisch - CZ",HYPERLINK(CONCATENATE("https://www.saflax.de/0-WVK-Retail/Bilder-Pictures/SAFLAX-",'Basis-Tabelle-Samen'!C351,"-",'Basis-Tabelle-Samen'!J351,"-seed-package-front-cr-czech.jpg")),
IF($C$1="Türkisch - TR",HYPERLINK(CONCATENATE("https://www.saflax.de/0-WVK-Retail/Bilder-Pictures/SAFLAX-",'Basis-Tabelle-Samen'!C351,"-",'Basis-Tabelle-Samen'!J351,"-seed-package-front-cr-turkish.jpg")),
IF($C$1="Ungarisch - HU",HYPERLINK(CONCATENATE("https://www.saflax.de/0-WVK-Retail/Bilder-Pictures/SAFLAX-",'Basis-Tabelle-Samen'!C351,"-",'Basis-Tabelle-Samen'!J351,"-seed-package-front-cr-hungarian.jpg")),
" ACHTUNG")))))))))))))))))))))))))))))</f>
        <v>https://www.saflax.de/0-WVK-Retail/Bilder-Pictures/SAFLAX-17533-mentha-spicata-nane-seed-package-front-cr-english.jpg</v>
      </c>
      <c r="AL347" s="330" t="str">
        <f>IF(G347&lt;1,"",
IF($C$1="Bulgarisch - BG",HYPERLINK(CONCATENATE("https://www.saflax.de/0-WVK-Retail/Bilder-Pictures/SAFLAX-",'Basis-Tabelle-Samen'!C351,"-",'Basis-Tabelle-Samen'!J351,"-seed-package-back-cr-bulgarian.jpg")),
IF($C$1="Dänisch - DK",HYPERLINK(CONCATENATE("https://www.saflax.de/0-WVK-Retail/Bilder-Pictures/SAFLAX-",'Basis-Tabelle-Samen'!C351,"-",'Basis-Tabelle-Samen'!J351,"-seed-package-back-cr-danish.jpg")),
IF($C$1="Deutsch - DE",HYPERLINK(CONCATENATE("https://www.saflax.de/0-WVK-Retail/Bilder-Pictures/SAFLAX-",'Basis-Tabelle-Samen'!C351,"-",'Basis-Tabelle-Samen'!J351,"-seed-package-back-cr-german.jpg")),
IF($C$1="Englisch - UK",HYPERLINK(CONCATENATE("https://www.saflax.de/0-WVK-Retail/Bilder-Pictures/SAFLAX-",'Basis-Tabelle-Samen'!C351,"-",'Basis-Tabelle-Samen'!J351,"-seed-package-back-cr-english.jpg")),
IF($C$1="Estnisch - EE",HYPERLINK(CONCATENATE("https://www.saflax.de/0-WVK-Retail/Bilder-Pictures/SAFLAX-",'Basis-Tabelle-Samen'!C351,"-",'Basis-Tabelle-Samen'!J351,"-seed-package-back-cr-estonian.jpg")),
IF($C$1="Finnisch - FI",HYPERLINK(CONCATENATE("https://www.saflax.de/0-WVK-Retail/Bilder-Pictures/SAFLAX-",'Basis-Tabelle-Samen'!C351,"-",'Basis-Tabelle-Samen'!J351,"-seed-package-back-cr-finnish.jpg")),
IF($C$1="Französisch - FR",HYPERLINK(CONCATENATE("https://www.saflax.de/0-WVK-Retail/Bilder-Pictures/SAFLAX-",'Basis-Tabelle-Samen'!C351,"-",'Basis-Tabelle-Samen'!J351,"-seed-package-back-cr-french.jpg")),
IF($C$1="Griechisch - GR",HYPERLINK(CONCATENATE("https://www.saflax.de/0-WVK-Retail/Bilder-Pictures/SAFLAX-",'Basis-Tabelle-Samen'!C351,"-",'Basis-Tabelle-Samen'!J351,"-seed-package-back-cr-greek.jpg")),
IF($C$1="Irisch - IE",HYPERLINK(CONCATENATE("https://www.saflax.de/0-WVK-Retail/Bilder-Pictures/SAFLAX-",'Basis-Tabelle-Samen'!C351,"-",'Basis-Tabelle-Samen'!J351,"-seed-package-back-cr-irish.jpg")),
IF($C$1="Isländisch - IS",HYPERLINK(CONCATENATE("https://www.saflax.de/0-WVK-Retail/Bilder-Pictures/SAFLAX-",'Basis-Tabelle-Samen'!C351,"-",'Basis-Tabelle-Samen'!J351,"-seed-package-back-cr-icelandic.jpg")),
IF($C$1="Italienisch - IT",HYPERLINK(CONCATENATE("https://www.saflax.de/0-WVK-Retail/Bilder-Pictures/SAFLAX-",'Basis-Tabelle-Samen'!C351,"-",'Basis-Tabelle-Samen'!J351,"-seed-package-back-cr-italian.jpg")),
IF($C$1="Japanisch - JP",HYPERLINK(CONCATENATE("https://www.saflax.de/0-WVK-Retail/Bilder-Pictures/SAFLAX-",'Basis-Tabelle-Samen'!C351,"-",'Basis-Tabelle-Samen'!J351,"-seed-package-back-cr-japanese.jpg")),
IF($C$1="Kroatisch - HR",HYPERLINK(CONCATENATE("https://www.saflax.de/0-WVK-Retail/Bilder-Pictures/SAFLAX-",'Basis-Tabelle-Samen'!C351,"-",'Basis-Tabelle-Samen'!J351,"-seed-package-back-cr-croatian.jpg")),
IF($C$1="Lettisch - LV",HYPERLINK(CONCATENATE("https://www.saflax.de/0-WVK-Retail/Bilder-Pictures/SAFLAX-",'Basis-Tabelle-Samen'!C351,"-",'Basis-Tabelle-Samen'!J351,"-seed-package-back-cr-latvian.jpg")),
IF($C$1="Litauisch - LT",HYPERLINK(CONCATENATE("https://www.saflax.de/0-WVK-Retail/Bilder-Pictures/SAFLAX-",'Basis-Tabelle-Samen'!C351,"-",'Basis-Tabelle-Samen'!J351,"-seed-package-back-cr-lithuanian.jpg")),
IF($C$1="Maltesisch - MT",HYPERLINK(CONCATENATE("https://www.saflax.de/0-WVK-Retail/Bilder-Pictures/SAFLAX-",'Basis-Tabelle-Samen'!C351,"-",'Basis-Tabelle-Samen'!J351,"-seed-package-back-cr-maltese.jpg")),
IF($C$1="Niederländisch - NL",HYPERLINK(CONCATENATE("https://www.saflax.de/0-WVK-Retail/Bilder-Pictures/SAFLAX-",'Basis-Tabelle-Samen'!C351,"-",'Basis-Tabelle-Samen'!J351,"-seed-package-back-cr-dutch.jpg")),
IF($C$1="Norwegisch - NO",HYPERLINK(CONCATENATE("https://www.saflax.de/0-WVK-Retail/Bilder-Pictures/SAFLAX-",'Basis-Tabelle-Samen'!C351,"-",'Basis-Tabelle-Samen'!J351,"-seed-package-back-cr-nowegian.jpg")),
IF($C$1="Polnisch - PL",HYPERLINK(CONCATENATE("https://www.saflax.de/0-WVK-Retail/Bilder-Pictures/SAFLAX-",'Basis-Tabelle-Samen'!C351,"-",'Basis-Tabelle-Samen'!J351,"-seed-package-back-cr-polish.jpg")),
IF($C$1="Portugiesisch - PT",HYPERLINK(CONCATENATE("https://www.saflax.de/0-WVK-Retail/Bilder-Pictures/SAFLAX-",'Basis-Tabelle-Samen'!C351,"-",'Basis-Tabelle-Samen'!J351,"-seed-package-back-cr-portuguese.jpg")),
IF($C$1="Rumänisch - RO",HYPERLINK(CONCATENATE("https://www.saflax.de/0-WVK-Retail/Bilder-Pictures/SAFLAX-",'Basis-Tabelle-Samen'!C351,"-",'Basis-Tabelle-Samen'!J351,"-seed-package-back-cr-romanian.jpg")),
IF($C$1="Schwedisch - SE",HYPERLINK(CONCATENATE("https://www.saflax.de/0-WVK-Retail/Bilder-Pictures/SAFLAX-",'Basis-Tabelle-Samen'!C351,"-",'Basis-Tabelle-Samen'!J351,"-seed-package-back-cr-swedish.jpg")),
IF($C$1="Slowakisch - SK",HYPERLINK(CONCATENATE("https://www.saflax.de/0-WVK-Retail/Bilder-Pictures/SAFLAX-",'Basis-Tabelle-Samen'!C351,"-",'Basis-Tabelle-Samen'!J351,"-seed-package-back-cr-slovak.jpg")),
IF($C$1="Slowenisch - SI",HYPERLINK(CONCATENATE("https://www.saflax.de/0-WVK-Retail/Bilder-Pictures/SAFLAX-",'Basis-Tabelle-Samen'!C351,"-",'Basis-Tabelle-Samen'!J351,"-seed-package-back-cr-slovenian.jpg")),
IF($C$1="Spanisch - ES",HYPERLINK(CONCATENATE("https://www.saflax.de/0-WVK-Retail/Bilder-Pictures/SAFLAX-",'Basis-Tabelle-Samen'!C351,"-",'Basis-Tabelle-Samen'!J351,"-seed-package-back-cr-spanish.jpg")),
IF($C$1="Tschechisch - CZ",HYPERLINK(CONCATENATE("https://www.saflax.de/0-WVK-Retail/Bilder-Pictures/SAFLAX-",'Basis-Tabelle-Samen'!C351,"-",'Basis-Tabelle-Samen'!J351,"-seed-package-back-cr-czech.jpg")),
IF($C$1="Türkisch - TR",HYPERLINK(CONCATENATE("https://www.saflax.de/0-WVK-Retail/Bilder-Pictures/SAFLAX-",'Basis-Tabelle-Samen'!C351,"-",'Basis-Tabelle-Samen'!J351,"-seed-package-back-cr-turkish.jpg")),
IF($C$1="Ungarisch - HU",HYPERLINK(CONCATENATE("https://www.saflax.de/0-WVK-Retail/Bilder-Pictures/SAFLAX-",'Basis-Tabelle-Samen'!C351,"-",'Basis-Tabelle-Samen'!J351,"-seed-package-back-cr-hungarian.jpg")),
" ACHTUNG")))))))))))))))))))))))))))))</f>
        <v>https://www.saflax.de/0-WVK-Retail/Bilder-Pictures/SAFLAX-17533-mentha-spicata-nane-seed-package-back-cr-english.jpg</v>
      </c>
      <c r="AM347" s="330" t="str">
        <f>IF(H347&lt;1,"",
IF($C$1="Bulgarisch - BG",HYPERLINK(CONCATENATE("https://www.saflax.de/0-WVK-Retail/Bilder-Pictures/SAFLAX-",'Basis-Tabelle-Samen'!K351,"-",'Basis-Tabelle-Samen'!J351,"-garden-to-go-mini-bulgarian.jpg")),
IF($C$1="Dänisch - DK",HYPERLINK(CONCATENATE("https://www.saflax.de/0-WVK-Retail/Bilder-Pictures/SAFLAX-",'Basis-Tabelle-Samen'!K351,"-",'Basis-Tabelle-Samen'!J351,"-garden-to-go-mini-danish.jpg")),
IF($C$1="Deutsch - DE",HYPERLINK(CONCATENATE("https://www.saflax.de/0-WVK-Retail/Bilder-Pictures/SAFLAX-",'Basis-Tabelle-Samen'!K351,"-",'Basis-Tabelle-Samen'!J351,"-garden-to-go-mini-german.jpg")),
IF($C$1="Englisch - UK",HYPERLINK(CONCATENATE("https://www.saflax.de/0-WVK-Retail/Bilder-Pictures/SAFLAX-",'Basis-Tabelle-Samen'!K351,"-",'Basis-Tabelle-Samen'!J351,"-garden-to-go-mini-english.jpg")),
IF($C$1="Estnisch - EE",HYPERLINK(CONCATENATE("https://www.saflax.de/0-WVK-Retail/Bilder-Pictures/SAFLAX-",'Basis-Tabelle-Samen'!K351,"-",'Basis-Tabelle-Samen'!J351,"-garden-to-go-mini-estonian.jpg")),
IF($C$1="Finnisch - FI",HYPERLINK(CONCATENATE("https://www.saflax.de/0-WVK-Retail/Bilder-Pictures/SAFLAX-",'Basis-Tabelle-Samen'!K351,"-",'Basis-Tabelle-Samen'!J351,"-garden-to-go-mini-finnish.jpg")),
IF($C$1="Französisch - FR",HYPERLINK(CONCATENATE("https://www.saflax.de/0-WVK-Retail/Bilder-Pictures/SAFLAX-",'Basis-Tabelle-Samen'!K351,"-",'Basis-Tabelle-Samen'!J351,"-garden-to-go-mini-french.jpg")),
IF($C$1="Griechisch - GR",HYPERLINK(CONCATENATE("https://www.saflax.de/0-WVK-Retail/Bilder-Pictures/SAFLAX-",'Basis-Tabelle-Samen'!K351,"-",'Basis-Tabelle-Samen'!J351,"-garden-to-go-mini-greek.jpg")),
IF($C$1="Irisch - IE",HYPERLINK(CONCATENATE("https://www.saflax.de/0-WVK-Retail/Bilder-Pictures/SAFLAX-",'Basis-Tabelle-Samen'!K351,"-",'Basis-Tabelle-Samen'!J351,"-garden-to-go-mini-irish.jpg")),
IF($C$1="Isländisch - IS",HYPERLINK(CONCATENATE("https://www.saflax.de/0-WVK-Retail/Bilder-Pictures/SAFLAX-",'Basis-Tabelle-Samen'!K351,"-",'Basis-Tabelle-Samen'!J351,"-garden-to-go-mini-icelandic.jpg")),
IF($C$1="Italienisch - IT",HYPERLINK(CONCATENATE("https://www.saflax.de/0-WVK-Retail/Bilder-Pictures/SAFLAX-",'Basis-Tabelle-Samen'!K351,"-",'Basis-Tabelle-Samen'!J351,"-garden-to-go-mini-italian.jpg")),
IF($C$1="Japanisch - JP",HYPERLINK(CONCATENATE("https://www.saflax.de/0-WVK-Retail/Bilder-Pictures/SAFLAX-",'Basis-Tabelle-Samen'!K351,"-",'Basis-Tabelle-Samen'!J351,"-garden-to-go-mini-japanese.jpg")),
IF($C$1="Kroatisch - HR",HYPERLINK(CONCATENATE("https://www.saflax.de/0-WVK-Retail/Bilder-Pictures/SAFLAX-",'Basis-Tabelle-Samen'!K351,"-",'Basis-Tabelle-Samen'!J351,"-garden-to-go-mini-croatian.jpg")),
IF($C$1="Lettisch - LV",HYPERLINK(CONCATENATE("https://www.saflax.de/0-WVK-Retail/Bilder-Pictures/SAFLAX-",'Basis-Tabelle-Samen'!K351,"-",'Basis-Tabelle-Samen'!J351,"-garden-to-go-mini-latvian.jpg")),
IF($C$1="Litauisch - LT",HYPERLINK(CONCATENATE("https://www.saflax.de/0-WVK-Retail/Bilder-Pictures/SAFLAX-",'Basis-Tabelle-Samen'!K351,"-",'Basis-Tabelle-Samen'!J351,"-garden-to-go-mini-lithuanian.jpg")),
IF($C$1="Maltesisch - MT",HYPERLINK(CONCATENATE("https://www.saflax.de/0-WVK-Retail/Bilder-Pictures/SAFLAX-",'Basis-Tabelle-Samen'!K351,"-",'Basis-Tabelle-Samen'!J351,"-garden-to-go-mini-maltese.jpg")),
IF($C$1="Niederländisch - NL",HYPERLINK(CONCATENATE("https://www.saflax.de/0-WVK-Retail/Bilder-Pictures/SAFLAX-",'Basis-Tabelle-Samen'!K351,"-",'Basis-Tabelle-Samen'!J351,"-garden-to-go-mini-dutch.jpg")),
IF($C$1="Norwegisch - NO",HYPERLINK(CONCATENATE("https://www.saflax.de/0-WVK-Retail/Bilder-Pictures/SAFLAX-",'Basis-Tabelle-Samen'!K351,"-",'Basis-Tabelle-Samen'!J351,"-garden-to-go-mini-nowegian.jpg")),
IF($C$1="Polnisch - PL",HYPERLINK(CONCATENATE("https://www.saflax.de/0-WVK-Retail/Bilder-Pictures/SAFLAX-",'Basis-Tabelle-Samen'!K351,"-",'Basis-Tabelle-Samen'!J351,"-garden-to-go-mini-polish.jpg")),
IF($C$1="Portugiesisch - PT",HYPERLINK(CONCATENATE("https://www.saflax.de/0-WVK-Retail/Bilder-Pictures/SAFLAX-",'Basis-Tabelle-Samen'!K351,"-",'Basis-Tabelle-Samen'!J351,"-garden-to-go-mini-portuguese.jpg")),
IF($C$1="Rumänisch - RO",HYPERLINK(CONCATENATE("https://www.saflax.de/0-WVK-Retail/Bilder-Pictures/SAFLAX-",'Basis-Tabelle-Samen'!K351,"-",'Basis-Tabelle-Samen'!J351,"-garden-to-go-mini-romanian.jpg")),
IF($C$1="Schwedisch - SE",HYPERLINK(CONCATENATE("https://www.saflax.de/0-WVK-Retail/Bilder-Pictures/SAFLAX-",'Basis-Tabelle-Samen'!K351,"-",'Basis-Tabelle-Samen'!J351,"-garden-to-go-mini-swedish.jpg")),
IF($C$1="Slowakisch - SK",HYPERLINK(CONCATENATE("https://www.saflax.de/0-WVK-Retail/Bilder-Pictures/SAFLAX-",'Basis-Tabelle-Samen'!K351,"-",'Basis-Tabelle-Samen'!J351,"-garden-to-go-mini-slovak.jpg")),
IF($C$1="Slowenisch - SI",HYPERLINK(CONCATENATE("https://www.saflax.de/0-WVK-Retail/Bilder-Pictures/SAFLAX-",'Basis-Tabelle-Samen'!K351,"-",'Basis-Tabelle-Samen'!J351,"-garden-to-go-mini-slovenian.jpg")),
IF($C$1="Spanisch - ES",HYPERLINK(CONCATENATE("https://www.saflax.de/0-WVK-Retail/Bilder-Pictures/SAFLAX-",'Basis-Tabelle-Samen'!K351,"-",'Basis-Tabelle-Samen'!J351,"-garden-to-go-mini-spanish.jpg")),
IF($C$1="Tschechisch - CZ",HYPERLINK(CONCATENATE("https://www.saflax.de/0-WVK-Retail/Bilder-Pictures/SAFLAX-",'Basis-Tabelle-Samen'!K351,"-",'Basis-Tabelle-Samen'!J351,"-garden-to-go-mini-czech.jpg")),
IF($C$1="Türkisch - TR",HYPERLINK(CONCATENATE("https://www.saflax.de/0-WVK-Retail/Bilder-Pictures/SAFLAX-",'Basis-Tabelle-Samen'!K351,"-",'Basis-Tabelle-Samen'!J351,"-garden-to-go-mini-turkish.jpg")),
IF($C$1="Ungarisch - HU",HYPERLINK(CONCATENATE("https://www.saflax.de/0-WVK-Retail/Bilder-Pictures/SAFLAX-",'Basis-Tabelle-Samen'!K351,"-",'Basis-Tabelle-Samen'!J351,"-garden-to-go-mini-hungarian.jpg")),
" ACHTUNG")))))))))))))))))))))))))))))</f>
        <v>https://www.saflax.de/0-WVK-Retail/Bilder-Pictures/SAFLAX-77533-mentha-spicata-nane-garden-to-go-mini-english.jpg</v>
      </c>
      <c r="AN347" s="330" t="str">
        <f>IF(I347&lt;1,"",
IF($C$1="Bulgarisch - BG",HYPERLINK(CONCATENATE("https://www.saflax.de/0-WVK-Retail/Bilder-Pictures/SAFLAX-",'Basis-Tabelle-Samen'!N351,"-",'Basis-Tabelle-Samen'!J351,"-garden-to-go-lite-bulgarian.jpg")),
IF($C$1="Dänisch - DK",HYPERLINK(CONCATENATE("https://www.saflax.de/0-WVK-Retail/Bilder-Pictures/SAFLAX-",'Basis-Tabelle-Samen'!N351,"-",'Basis-Tabelle-Samen'!J351,"-garden-to-go-lite-danish.jpg")),
IF($C$1="Deutsch - DE",HYPERLINK(CONCATENATE("https://www.saflax.de/0-WVK-Retail/Bilder-Pictures/SAFLAX-",'Basis-Tabelle-Samen'!N351,"-",'Basis-Tabelle-Samen'!J351,"-garden-to-go-lite-german.jpg")),
IF($C$1="Englisch - UK",HYPERLINK(CONCATENATE("https://www.saflax.de/0-WVK-Retail/Bilder-Pictures/SAFLAX-",'Basis-Tabelle-Samen'!N351,"-",'Basis-Tabelle-Samen'!J351,"-garden-to-go-lite-english.jpg")),
IF($C$1="Estnisch - EE",HYPERLINK(CONCATENATE("https://www.saflax.de/0-WVK-Retail/Bilder-Pictures/SAFLAX-",'Basis-Tabelle-Samen'!N351,"-",'Basis-Tabelle-Samen'!J351,"-garden-to-go-lite-estonian.jpg")),
IF($C$1="Finnisch - FI",HYPERLINK(CONCATENATE("https://www.saflax.de/0-WVK-Retail/Bilder-Pictures/SAFLAX-",'Basis-Tabelle-Samen'!N351,"-",'Basis-Tabelle-Samen'!J351,"-garden-to-go-lite-finnish.jpg")),
IF($C$1="Französisch - FR",HYPERLINK(CONCATENATE("https://www.saflax.de/0-WVK-Retail/Bilder-Pictures/SAFLAX-",'Basis-Tabelle-Samen'!N351,"-",'Basis-Tabelle-Samen'!J351,"-garden-to-go-lite-french.jpg")),
IF($C$1="Griechisch - GR",HYPERLINK(CONCATENATE("https://www.saflax.de/0-WVK-Retail/Bilder-Pictures/SAFLAX-",'Basis-Tabelle-Samen'!N351,"-",'Basis-Tabelle-Samen'!J351,"-garden-to-go-lite-greek.jpg")),
IF($C$1="Irisch - IE",HYPERLINK(CONCATENATE("https://www.saflax.de/0-WVK-Retail/Bilder-Pictures/SAFLAX-",'Basis-Tabelle-Samen'!N351,"-",'Basis-Tabelle-Samen'!J351,"-garden-to-go-lite-irish.jpg")),
IF($C$1="Isländisch - IS",HYPERLINK(CONCATENATE("https://www.saflax.de/0-WVK-Retail/Bilder-Pictures/SAFLAX-",'Basis-Tabelle-Samen'!N351,"-",'Basis-Tabelle-Samen'!J351,"-garden-to-go-lite-icelandic.jpg")),
IF($C$1="Italienisch - IT",HYPERLINK(CONCATENATE("https://www.saflax.de/0-WVK-Retail/Bilder-Pictures/SAFLAX-",'Basis-Tabelle-Samen'!N351,"-",'Basis-Tabelle-Samen'!J351,"-garden-to-go-lite-italian.jpg")),
IF($C$1="Japanisch - JP",HYPERLINK(CONCATENATE("https://www.saflax.de/0-WVK-Retail/Bilder-Pictures/SAFLAX-",'Basis-Tabelle-Samen'!N351,"-",'Basis-Tabelle-Samen'!J351,"-garden-to-go-lite-japanese.jpg")),
IF($C$1="Kroatisch - HR",HYPERLINK(CONCATENATE("https://www.saflax.de/0-WVK-Retail/Bilder-Pictures/SAFLAX-",'Basis-Tabelle-Samen'!N351,"-",'Basis-Tabelle-Samen'!J351,"-garden-to-go-lite-croatian.jpg")),
IF($C$1="Lettisch - LV",HYPERLINK(CONCATENATE("https://www.saflax.de/0-WVK-Retail/Bilder-Pictures/SAFLAX-",'Basis-Tabelle-Samen'!N351,"-",'Basis-Tabelle-Samen'!J351,"-garden-to-go-lite-latvian.jpg")),
IF($C$1="Litauisch - LT",HYPERLINK(CONCATENATE("https://www.saflax.de/0-WVK-Retail/Bilder-Pictures/SAFLAX-",'Basis-Tabelle-Samen'!N351,"-",'Basis-Tabelle-Samen'!J351,"-garden-to-go-lite-lithuanian.jpg")),
IF($C$1="Maltesisch - MT",HYPERLINK(CONCATENATE("https://www.saflax.de/0-WVK-Retail/Bilder-Pictures/SAFLAX-",'Basis-Tabelle-Samen'!N351,"-",'Basis-Tabelle-Samen'!J351,"-garden-to-go-lite-maltese.jpg")),
IF($C$1="Niederländisch - NL",HYPERLINK(CONCATENATE("https://www.saflax.de/0-WVK-Retail/Bilder-Pictures/SAFLAX-",'Basis-Tabelle-Samen'!N351,"-",'Basis-Tabelle-Samen'!J351,"-garden-to-go-lite-dutch.jpg")),
IF($C$1="Norwegisch - NO",HYPERLINK(CONCATENATE("https://www.saflax.de/0-WVK-Retail/Bilder-Pictures/SAFLAX-",'Basis-Tabelle-Samen'!N351,"-",'Basis-Tabelle-Samen'!J351,"-garden-to-go-lite-nowegian.jpg")),
IF($C$1="Polnisch - PL",HYPERLINK(CONCATENATE("https://www.saflax.de/0-WVK-Retail/Bilder-Pictures/SAFLAX-",'Basis-Tabelle-Samen'!N351,"-",'Basis-Tabelle-Samen'!J351,"-garden-to-go-lite-polish.jpg")),
IF($C$1="Portugiesisch - PT",HYPERLINK(CONCATENATE("https://www.saflax.de/0-WVK-Retail/Bilder-Pictures/SAFLAX-",'Basis-Tabelle-Samen'!N351,"-",'Basis-Tabelle-Samen'!J351,"-garden-to-go-lite-portuguese.jpg")),
IF($C$1="Rumänisch - RO",HYPERLINK(CONCATENATE("https://www.saflax.de/0-WVK-Retail/Bilder-Pictures/SAFLAX-",'Basis-Tabelle-Samen'!N351,"-",'Basis-Tabelle-Samen'!J351,"-garden-to-go-lite-romanian.jpg")),
IF($C$1="Schwedisch - SE",HYPERLINK(CONCATENATE("https://www.saflax.de/0-WVK-Retail/Bilder-Pictures/SAFLAX-",'Basis-Tabelle-Samen'!N351,"-",'Basis-Tabelle-Samen'!J351,"-garden-to-go-lite-swedish.jpg")),
IF($C$1="Slowakisch - SK",HYPERLINK(CONCATENATE("https://www.saflax.de/0-WVK-Retail/Bilder-Pictures/SAFLAX-",'Basis-Tabelle-Samen'!N351,"-",'Basis-Tabelle-Samen'!J351,"-garden-to-go-lite-slovak.jpg")),
IF($C$1="Slowenisch - SI",HYPERLINK(CONCATENATE("https://www.saflax.de/0-WVK-Retail/Bilder-Pictures/SAFLAX-",'Basis-Tabelle-Samen'!N351,"-",'Basis-Tabelle-Samen'!J351,"-garden-to-go-lite-slovenian.jpg")),
IF($C$1="Spanisch - ES",HYPERLINK(CONCATENATE("https://www.saflax.de/0-WVK-Retail/Bilder-Pictures/SAFLAX-",'Basis-Tabelle-Samen'!N351,"-",'Basis-Tabelle-Samen'!J351,"-garden-to-go-lite-spanish.jpg")),
IF($C$1="Tschechisch - CZ",HYPERLINK(CONCATENATE("https://www.saflax.de/0-WVK-Retail/Bilder-Pictures/SAFLAX-",'Basis-Tabelle-Samen'!N351,"-",'Basis-Tabelle-Samen'!J351,"-garden-to-go-lite-czech.jpg")),
IF($C$1="Türkisch - TR",HYPERLINK(CONCATENATE("https://www.saflax.de/0-WVK-Retail/Bilder-Pictures/SAFLAX-",'Basis-Tabelle-Samen'!N351,"-",'Basis-Tabelle-Samen'!J351,"-garden-to-go-lite-turkish.jpg")),
IF($C$1="Ungarisch - HU",HYPERLINK(CONCATENATE("https://www.saflax.de/0-WVK-Retail/Bilder-Pictures/SAFLAX-",'Basis-Tabelle-Samen'!N351,"-",'Basis-Tabelle-Samen'!J351,"-garden-to-go-lite-hungarian.jpg")),
" ACHTUNG")))))))))))))))))))))))))))))</f>
        <v>https://www.saflax.de/0-WVK-Retail/Bilder-Pictures/SAFLAX-87533-mentha-spicata-nane-garden-to-go-lite-english.jpg</v>
      </c>
      <c r="AO347" s="330" t="str">
        <f>IF(J347&lt;1,"",
IF($C$1="Bulgarisch - BG",HYPERLINK(CONCATENATE("https://www.saflax.de/0-WVK-Retail/Bilder-Pictures/SAFLAX-",'Basis-Tabelle-Samen'!Q351,"-",'Basis-Tabelle-Samen'!J351,"-garden-to-go-bulgarian.jpg")),
IF($C$1="Dänisch - DK",HYPERLINK(CONCATENATE("https://www.saflax.de/0-WVK-Retail/Bilder-Pictures/SAFLAX-",'Basis-Tabelle-Samen'!Q351,"-",'Basis-Tabelle-Samen'!J351,"-garden-to-go-danish.jpg")),
IF($C$1="Deutsch - DE",HYPERLINK(CONCATENATE("https://www.saflax.de/0-WVK-Retail/Bilder-Pictures/SAFLAX-",'Basis-Tabelle-Samen'!Q351,"-",'Basis-Tabelle-Samen'!J351,"-garden-to-go-german.jpg")),
IF($C$1="Englisch - UK",HYPERLINK(CONCATENATE("https://www.saflax.de/0-WVK-Retail/Bilder-Pictures/SAFLAX-",'Basis-Tabelle-Samen'!Q351,"-",'Basis-Tabelle-Samen'!J351,"-garden-to-go-english.jpg")),
IF($C$1="Estnisch - EE",HYPERLINK(CONCATENATE("https://www.saflax.de/0-WVK-Retail/Bilder-Pictures/SAFLAX-",'Basis-Tabelle-Samen'!Q351,"-",'Basis-Tabelle-Samen'!J351,"-garden-to-go-estonian.jpg")),
IF($C$1="Finnisch - FI",HYPERLINK(CONCATENATE("https://www.saflax.de/0-WVK-Retail/Bilder-Pictures/SAFLAX-",'Basis-Tabelle-Samen'!Q351,"-",'Basis-Tabelle-Samen'!J351,"-garden-to-go-finnish.jpg")),
IF($C$1="Französisch - FR",HYPERLINK(CONCATENATE("https://www.saflax.de/0-WVK-Retail/Bilder-Pictures/SAFLAX-",'Basis-Tabelle-Samen'!Q351,"-",'Basis-Tabelle-Samen'!J351,"-garden-to-go-french.jpg")),
IF($C$1="Griechisch - GR",HYPERLINK(CONCATENATE("https://www.saflax.de/0-WVK-Retail/Bilder-Pictures/SAFLAX-",'Basis-Tabelle-Samen'!Q351,"-",'Basis-Tabelle-Samen'!J351,"-garden-to-go-greek.jpg")),
IF($C$1="Irisch - IE",HYPERLINK(CONCATENATE("https://www.saflax.de/0-WVK-Retail/Bilder-Pictures/SAFLAX-",'Basis-Tabelle-Samen'!Q351,"-",'Basis-Tabelle-Samen'!J351,"-garden-to-go-irish.jpg")),
IF($C$1="Isländisch - IS",HYPERLINK(CONCATENATE("https://www.saflax.de/0-WVK-Retail/Bilder-Pictures/SAFLAX-",'Basis-Tabelle-Samen'!Q351,"-",'Basis-Tabelle-Samen'!J351,"-garden-to-go-icelandic.jpg")),
IF($C$1="Italienisch - IT",HYPERLINK(CONCATENATE("https://www.saflax.de/0-WVK-Retail/Bilder-Pictures/SAFLAX-",'Basis-Tabelle-Samen'!Q351,"-",'Basis-Tabelle-Samen'!J351,"-garden-to-go-italian.jpg")),
IF($C$1="Japanisch - JP",HYPERLINK(CONCATENATE("https://www.saflax.de/0-WVK-Retail/Bilder-Pictures/SAFLAX-",'Basis-Tabelle-Samen'!Q351,"-",'Basis-Tabelle-Samen'!J351,"-garden-to-go-japanese.jpg")),
IF($C$1="Kroatisch - HR",HYPERLINK(CONCATENATE("https://www.saflax.de/0-WVK-Retail/Bilder-Pictures/SAFLAX-",'Basis-Tabelle-Samen'!Q351,"-",'Basis-Tabelle-Samen'!J351,"-garden-to-go-croatian.jpg")),
IF($C$1="Lettisch - LV",HYPERLINK(CONCATENATE("https://www.saflax.de/0-WVK-Retail/Bilder-Pictures/SAFLAX-",'Basis-Tabelle-Samen'!Q351,"-",'Basis-Tabelle-Samen'!J351,"-garden-to-go-latvian.jpg")),
IF($C$1="Litauisch - LT",HYPERLINK(CONCATENATE("https://www.saflax.de/0-WVK-Retail/Bilder-Pictures/SAFLAX-",'Basis-Tabelle-Samen'!Q351,"-",'Basis-Tabelle-Samen'!J351,"-garden-to-go-lithuanian.jpg")),
IF($C$1="Maltesisch - MT",HYPERLINK(CONCATENATE("https://www.saflax.de/0-WVK-Retail/Bilder-Pictures/SAFLAX-",'Basis-Tabelle-Samen'!Q351,"-",'Basis-Tabelle-Samen'!J351,"-garden-to-go-maltese.jpg")),
IF($C$1="Niederländisch - NL",HYPERLINK(CONCATENATE("https://www.saflax.de/0-WVK-Retail/Bilder-Pictures/SAFLAX-",'Basis-Tabelle-Samen'!Q351,"-",'Basis-Tabelle-Samen'!J351,"-garden-to-go-dutch.jpg")),
IF($C$1="Norwegisch - NO",HYPERLINK(CONCATENATE("https://www.saflax.de/0-WVK-Retail/Bilder-Pictures/SAFLAX-",'Basis-Tabelle-Samen'!Q351,"-",'Basis-Tabelle-Samen'!J351,"-garden-to-go-nowegian.jpg")),
IF($C$1="Polnisch - PL",HYPERLINK(CONCATENATE("https://www.saflax.de/0-WVK-Retail/Bilder-Pictures/SAFLAX-",'Basis-Tabelle-Samen'!Q351,"-",'Basis-Tabelle-Samen'!J351,"-garden-to-go-polish.jpg")),
IF($C$1="Portugiesisch - PT",HYPERLINK(CONCATENATE("https://www.saflax.de/0-WVK-Retail/Bilder-Pictures/SAFLAX-",'Basis-Tabelle-Samen'!Q351,"-",'Basis-Tabelle-Samen'!J351,"-garden-to-go-portuguese.jpg")),
IF($C$1="Rumänisch - RO",HYPERLINK(CONCATENATE("https://www.saflax.de/0-WVK-Retail/Bilder-Pictures/SAFLAX-",'Basis-Tabelle-Samen'!Q351,"-",'Basis-Tabelle-Samen'!J351,"-garden-to-go-romanian.jpg")),
IF($C$1="Schwedisch - SE",HYPERLINK(CONCATENATE("https://www.saflax.de/0-WVK-Retail/Bilder-Pictures/SAFLAX-",'Basis-Tabelle-Samen'!Q351,"-",'Basis-Tabelle-Samen'!J351,"-garden-to-go-swedish.jpg")),
IF($C$1="Slowakisch - SK",HYPERLINK(CONCATENATE("https://www.saflax.de/0-WVK-Retail/Bilder-Pictures/SAFLAX-",'Basis-Tabelle-Samen'!Q351,"-",'Basis-Tabelle-Samen'!J351,"-garden-to-go-slovak.jpg")),
IF($C$1="Slowenisch - SI",HYPERLINK(CONCATENATE("https://www.saflax.de/0-WVK-Retail/Bilder-Pictures/SAFLAX-",'Basis-Tabelle-Samen'!Q351,"-",'Basis-Tabelle-Samen'!J351,"-garden-to-go-slovenian.jpg")),
IF($C$1="Spanisch - ES",HYPERLINK(CONCATENATE("https://www.saflax.de/0-WVK-Retail/Bilder-Pictures/SAFLAX-",'Basis-Tabelle-Samen'!Q351,"-",'Basis-Tabelle-Samen'!J351,"-garden-to-go-spanish.jpg")),
IF($C$1="Tschechisch - CZ",HYPERLINK(CONCATENATE("https://www.saflax.de/0-WVK-Retail/Bilder-Pictures/SAFLAX-",'Basis-Tabelle-Samen'!Q351,"-",'Basis-Tabelle-Samen'!J351,"-garden-to-go-czech.jpg")),
IF($C$1="Türkisch - TR",HYPERLINK(CONCATENATE("https://www.saflax.de/0-WVK-Retail/Bilder-Pictures/SAFLAX-",'Basis-Tabelle-Samen'!Q351,"-",'Basis-Tabelle-Samen'!J351,"-garden-to-go-turkish.jpg")),
IF($C$1="Ungarisch - HU",HYPERLINK(CONCATENATE("https://www.saflax.de/0-WVK-Retail/Bilder-Pictures/SAFLAX-",'Basis-Tabelle-Samen'!Q351,"-",'Basis-Tabelle-Samen'!J351,"-garden-to-go-hungarian.jpg")),
" ACHTUNG")))))))))))))))))))))))))))))</f>
        <v>https://www.saflax.de/0-WVK-Retail/Bilder-Pictures/SAFLAX-57533-mentha-spicata-nane-garden-to-go-english.jpg</v>
      </c>
      <c r="AP347" s="330" t="str">
        <f>IF(K347&lt;1,"",
IF($C$1="Bulgarisch - BG",HYPERLINK(CONCATENATE("https://www.saflax.de/0-WVK-Retail/Bilder-Pictures/SAFLAX-",'Basis-Tabelle-Samen'!T351,"-",'Basis-Tabelle-Samen'!J351,"-cultivation-set-bulgarian.jpg")),
IF($C$1="Dänisch - DK",HYPERLINK(CONCATENATE("https://www.saflax.de/0-WVK-Retail/Bilder-Pictures/SAFLAX-",'Basis-Tabelle-Samen'!T351,"-",'Basis-Tabelle-Samen'!J351,"-cultivation-set-danish.jpg")),
IF($C$1="Deutsch - DE",HYPERLINK(CONCATENATE("https://www.saflax.de/0-WVK-Retail/Bilder-Pictures/SAFLAX-",'Basis-Tabelle-Samen'!T351,"-",'Basis-Tabelle-Samen'!J351,"-cultivation-set-german.jpg")),
IF($C$1="Englisch - UK",HYPERLINK(CONCATENATE("https://www.saflax.de/0-WVK-Retail/Bilder-Pictures/SAFLAX-",'Basis-Tabelle-Samen'!T351,"-",'Basis-Tabelle-Samen'!J351,"-cultivation-set-english.jpg")),
IF($C$1="Estnisch - EE",HYPERLINK(CONCATENATE("https://www.saflax.de/0-WVK-Retail/Bilder-Pictures/SAFLAX-",'Basis-Tabelle-Samen'!T351,"-",'Basis-Tabelle-Samen'!J351,"-cultivation-set-estonian.jpg")),
IF($C$1="Finnisch - FI",HYPERLINK(CONCATENATE("https://www.saflax.de/0-WVK-Retail/Bilder-Pictures/SAFLAX-",'Basis-Tabelle-Samen'!T351,"-",'Basis-Tabelle-Samen'!J351,"-cultivation-set-finnish.jpg")),
IF($C$1="Französisch - FR",HYPERLINK(CONCATENATE("https://www.saflax.de/0-WVK-Retail/Bilder-Pictures/SAFLAX-",'Basis-Tabelle-Samen'!T351,"-",'Basis-Tabelle-Samen'!J351,"-cultivation-set-french.jpg")),
IF($C$1="Griechisch - GR",HYPERLINK(CONCATENATE("https://www.saflax.de/0-WVK-Retail/Bilder-Pictures/SAFLAX-",'Basis-Tabelle-Samen'!T351,"-",'Basis-Tabelle-Samen'!J351,"-cultivation-set-greek.jpg")),
IF($C$1="Irisch - IE",HYPERLINK(CONCATENATE("https://www.saflax.de/0-WVK-Retail/Bilder-Pictures/SAFLAX-",'Basis-Tabelle-Samen'!T351,"-",'Basis-Tabelle-Samen'!J351,"-cultivation-set-irish.jpg")),
IF($C$1="Isländisch - IS",HYPERLINK(CONCATENATE("https://www.saflax.de/0-WVK-Retail/Bilder-Pictures/SAFLAX-",'Basis-Tabelle-Samen'!T351,"-",'Basis-Tabelle-Samen'!J351,"-cultivation-set-icelandic.jpg")),
IF($C$1="Italienisch - IT",HYPERLINK(CONCATENATE("https://www.saflax.de/0-WVK-Retail/Bilder-Pictures/SAFLAX-",'Basis-Tabelle-Samen'!T351,"-",'Basis-Tabelle-Samen'!J351,"-cultivation-set-italian.jpg")),
IF($C$1="Japanisch - JP",HYPERLINK(CONCATENATE("https://www.saflax.de/0-WVK-Retail/Bilder-Pictures/SAFLAX-",'Basis-Tabelle-Samen'!T351,"-",'Basis-Tabelle-Samen'!J351,"-cultivation-set-japanese.jpg")),
IF($C$1="Kroatisch - HR",HYPERLINK(CONCATENATE("https://www.saflax.de/0-WVK-Retail/Bilder-Pictures/SAFLAX-",'Basis-Tabelle-Samen'!T351,"-",'Basis-Tabelle-Samen'!J351,"-cultivation-set-croatian.jpg")),
IF($C$1="Lettisch - LV",HYPERLINK(CONCATENATE("https://www.saflax.de/0-WVK-Retail/Bilder-Pictures/SAFLAX-",'Basis-Tabelle-Samen'!T351,"-",'Basis-Tabelle-Samen'!J351,"-cultivation-set-latvian.jpg")),
IF($C$1="Litauisch - LT",HYPERLINK(CONCATENATE("https://www.saflax.de/0-WVK-Retail/Bilder-Pictures/SAFLAX-",'Basis-Tabelle-Samen'!T351,"-",'Basis-Tabelle-Samen'!J351,"-cultivation-set-lithuanian.jpg")),
IF($C$1="Maltesisch - MT",HYPERLINK(CONCATENATE("https://www.saflax.de/0-WVK-Retail/Bilder-Pictures/SAFLAX-",'Basis-Tabelle-Samen'!T351,"-",'Basis-Tabelle-Samen'!J351,"-cultivation-set-maltese.jpg")),
IF($C$1="Niederländisch - NL",HYPERLINK(CONCATENATE("https://www.saflax.de/0-WVK-Retail/Bilder-Pictures/SAFLAX-",'Basis-Tabelle-Samen'!T351,"-",'Basis-Tabelle-Samen'!J351,"-cultivation-set-dutch.jpg")),
IF($C$1="Norwegisch - NO",HYPERLINK(CONCATENATE("https://www.saflax.de/0-WVK-Retail/Bilder-Pictures/SAFLAX-",'Basis-Tabelle-Samen'!T351,"-",'Basis-Tabelle-Samen'!J351,"-cultivation-set-nowegian.jpg")),
IF($C$1="Polnisch - PL",HYPERLINK(CONCATENATE("https://www.saflax.de/0-WVK-Retail/Bilder-Pictures/SAFLAX-",'Basis-Tabelle-Samen'!T351,"-",'Basis-Tabelle-Samen'!J351,"-cultivation-set-polish.jpg")),
IF($C$1="Portugiesisch - PT",HYPERLINK(CONCATENATE("https://www.saflax.de/0-WVK-Retail/Bilder-Pictures/SAFLAX-",'Basis-Tabelle-Samen'!T351,"-",'Basis-Tabelle-Samen'!J351,"-cultivation-set-portuguese.jpg")),
IF($C$1="Rumänisch - RO",HYPERLINK(CONCATENATE("https://www.saflax.de/0-WVK-Retail/Bilder-Pictures/SAFLAX-",'Basis-Tabelle-Samen'!T351,"-",'Basis-Tabelle-Samen'!J351,"-cultivation-set-romanian.jpg")),
IF($C$1="Schwedisch - SE",HYPERLINK(CONCATENATE("https://www.saflax.de/0-WVK-Retail/Bilder-Pictures/SAFLAX-",'Basis-Tabelle-Samen'!T351,"-",'Basis-Tabelle-Samen'!J351,"-cultivation-set-swedish.jpg")),
IF($C$1="Slowakisch - SK",HYPERLINK(CONCATENATE("https://www.saflax.de/0-WVK-Retail/Bilder-Pictures/SAFLAX-",'Basis-Tabelle-Samen'!T351,"-",'Basis-Tabelle-Samen'!J351,"-cultivation-set-slovak.jpg")),
IF($C$1="Slowenisch - SI",HYPERLINK(CONCATENATE("https://www.saflax.de/0-WVK-Retail/Bilder-Pictures/SAFLAX-",'Basis-Tabelle-Samen'!T351,"-",'Basis-Tabelle-Samen'!J351,"-cultivation-set-slovenian.jpg")),
IF($C$1="Spanisch - ES",HYPERLINK(CONCATENATE("https://www.saflax.de/0-WVK-Retail/Bilder-Pictures/SAFLAX-",'Basis-Tabelle-Samen'!T351,"-",'Basis-Tabelle-Samen'!J351,"-cultivation-set-spanish.jpg")),
IF($C$1="Tschechisch - CZ",HYPERLINK(CONCATENATE("https://www.saflax.de/0-WVK-Retail/Bilder-Pictures/SAFLAX-",'Basis-Tabelle-Samen'!T351,"-",'Basis-Tabelle-Samen'!J351,"-cultivation-set-czech.jpg")),
IF($C$1="Türkisch - TR",HYPERLINK(CONCATENATE("https://www.saflax.de/0-WVK-Retail/Bilder-Pictures/SAFLAX-",'Basis-Tabelle-Samen'!T351,"-",'Basis-Tabelle-Samen'!J351,"-cultivation-set-turkish.jpg")),
IF($C$1="Ungarisch - HU",HYPERLINK(CONCATENATE("https://www.saflax.de/0-WVK-Retail/Bilder-Pictures/SAFLAX-",'Basis-Tabelle-Samen'!T351,"-",'Basis-Tabelle-Samen'!J351,"-cultivation-set-hungarian.jpg")),
" ACHTUNG")))))))))))))))))))))))))))))</f>
        <v>https://www.saflax.de/0-WVK-Retail/Bilder-Pictures/SAFLAX-37533-mentha-spicata-nane-cultivation-set-english.jpg</v>
      </c>
      <c r="AQ347" s="330" t="str">
        <f>IF(L347&lt;1,"",
IF($C$1="Bulgarisch - BG",HYPERLINK(CONCATENATE("https://www.saflax.de/0-WVK-Retail/Bilder-Pictures/SAFLAX-",'Basis-Tabelle-Samen'!W351,"-",'Basis-Tabelle-Samen'!J351,"-garden-in-the-bag-bulgarian.jpg")),
IF($C$1="Dänisch - DK",HYPERLINK(CONCATENATE("https://www.saflax.de/0-WVK-Retail/Bilder-Pictures/SAFLAX-",'Basis-Tabelle-Samen'!W351,"-",'Basis-Tabelle-Samen'!J351,"-garden-in-the-bag-danish.jpg")),
IF($C$1="Deutsch - DE",HYPERLINK(CONCATENATE("https://www.saflax.de/0-WVK-Retail/Bilder-Pictures/SAFLAX-",'Basis-Tabelle-Samen'!W351,"-",'Basis-Tabelle-Samen'!J351,"-garden-in-the-bag-german.jpg")),
IF($C$1="Englisch - UK",HYPERLINK(CONCATENATE("https://www.saflax.de/0-WVK-Retail/Bilder-Pictures/SAFLAX-",'Basis-Tabelle-Samen'!W351,"-",'Basis-Tabelle-Samen'!J351,"-garden-in-the-bag-english.jpg")),
IF($C$1="Estnisch - EE",HYPERLINK(CONCATENATE("https://www.saflax.de/0-WVK-Retail/Bilder-Pictures/SAFLAX-",'Basis-Tabelle-Samen'!W351,"-",'Basis-Tabelle-Samen'!J351,"-garden-in-the-bag-estonian.jpg")),
IF($C$1="Finnisch - FI",HYPERLINK(CONCATENATE("https://www.saflax.de/0-WVK-Retail/Bilder-Pictures/SAFLAX-",'Basis-Tabelle-Samen'!W351,"-",'Basis-Tabelle-Samen'!J351,"-garden-in-the-bag-finnish.jpg")),
IF($C$1="Französisch - FR",HYPERLINK(CONCATENATE("https://www.saflax.de/0-WVK-Retail/Bilder-Pictures/SAFLAX-",'Basis-Tabelle-Samen'!W351,"-",'Basis-Tabelle-Samen'!J351,"-garden-in-the-bag-french.jpg")),
IF($C$1="Griechisch - GR",HYPERLINK(CONCATENATE("https://www.saflax.de/0-WVK-Retail/Bilder-Pictures/SAFLAX-",'Basis-Tabelle-Samen'!W351,"-",'Basis-Tabelle-Samen'!J351,"-garden-in-the-bag-greek.jpg")),
IF($C$1="Irisch - IE",HYPERLINK(CONCATENATE("https://www.saflax.de/0-WVK-Retail/Bilder-Pictures/SAFLAX-",'Basis-Tabelle-Samen'!W351,"-",'Basis-Tabelle-Samen'!J351,"-garden-in-the-bag-irish.jpg")),
IF($C$1="Isländisch - IS",HYPERLINK(CONCATENATE("https://www.saflax.de/0-WVK-Retail/Bilder-Pictures/SAFLAX-",'Basis-Tabelle-Samen'!W351,"-",'Basis-Tabelle-Samen'!J351,"-garden-in-the-bag-icelandic.jpg")),
IF($C$1="Italienisch - IT",HYPERLINK(CONCATENATE("https://www.saflax.de/0-WVK-Retail/Bilder-Pictures/SAFLAX-",'Basis-Tabelle-Samen'!W351,"-",'Basis-Tabelle-Samen'!J351,"-garden-in-the-bag-italian.jpg")),
IF($C$1="Japanisch - JP",HYPERLINK(CONCATENATE("https://www.saflax.de/0-WVK-Retail/Bilder-Pictures/SAFLAX-",'Basis-Tabelle-Samen'!W351,"-",'Basis-Tabelle-Samen'!J351,"-garden-in-the-bag-japanese.jpg")),
IF($C$1="Kroatisch - HR",HYPERLINK(CONCATENATE("https://www.saflax.de/0-WVK-Retail/Bilder-Pictures/SAFLAX-",'Basis-Tabelle-Samen'!W351,"-",'Basis-Tabelle-Samen'!J351,"-garden-in-the-bag-croatian.jpg")),
IF($C$1="Lettisch - LV",HYPERLINK(CONCATENATE("https://www.saflax.de/0-WVK-Retail/Bilder-Pictures/SAFLAX-",'Basis-Tabelle-Samen'!W351,"-",'Basis-Tabelle-Samen'!J351,"-garden-in-the-bag-latvian.jpg")),
IF($C$1="Litauisch - LT",HYPERLINK(CONCATENATE("https://www.saflax.de/0-WVK-Retail/Bilder-Pictures/SAFLAX-",'Basis-Tabelle-Samen'!W351,"-",'Basis-Tabelle-Samen'!J351,"-garden-in-the-bag-lithuanian.jpg")),
IF($C$1="Maltesisch - MT",HYPERLINK(CONCATENATE("https://www.saflax.de/0-WVK-Retail/Bilder-Pictures/SAFLAX-",'Basis-Tabelle-Samen'!W351,"-",'Basis-Tabelle-Samen'!J351,"-garden-in-the-bag-maltese.jpg")),
IF($C$1="Niederländisch - NL",HYPERLINK(CONCATENATE("https://www.saflax.de/0-WVK-Retail/Bilder-Pictures/SAFLAX-",'Basis-Tabelle-Samen'!W351,"-",'Basis-Tabelle-Samen'!J351,"-garden-in-the-bag-dutch.jpg")),
IF($C$1="Norwegisch - NO",HYPERLINK(CONCATENATE("https://www.saflax.de/0-WVK-Retail/Bilder-Pictures/SAFLAX-",'Basis-Tabelle-Samen'!W351,"-",'Basis-Tabelle-Samen'!J351,"-garden-in-the-bag-nowegian.jpg")),
IF($C$1="Polnisch - PL",HYPERLINK(CONCATENATE("https://www.saflax.de/0-WVK-Retail/Bilder-Pictures/SAFLAX-",'Basis-Tabelle-Samen'!W351,"-",'Basis-Tabelle-Samen'!J351,"-garden-in-the-bag-polish.jpg")),
IF($C$1="Portugiesisch - PT",HYPERLINK(CONCATENATE("https://www.saflax.de/0-WVK-Retail/Bilder-Pictures/SAFLAX-",'Basis-Tabelle-Samen'!W351,"-",'Basis-Tabelle-Samen'!J351,"-garden-in-the-bag-portuguese.jpg")),
IF($C$1="Rumänisch - RO",HYPERLINK(CONCATENATE("https://www.saflax.de/0-WVK-Retail/Bilder-Pictures/SAFLAX-",'Basis-Tabelle-Samen'!W351,"-",'Basis-Tabelle-Samen'!J351,"-garden-in-the-bag-romanian.jpg")),
IF($C$1="Schwedisch - SE",HYPERLINK(CONCATENATE("https://www.saflax.de/0-WVK-Retail/Bilder-Pictures/SAFLAX-",'Basis-Tabelle-Samen'!W351,"-",'Basis-Tabelle-Samen'!J351,"-garden-in-the-bag-swedish.jpg")),
IF($C$1="Slowakisch - SK",HYPERLINK(CONCATENATE("https://www.saflax.de/0-WVK-Retail/Bilder-Pictures/SAFLAX-",'Basis-Tabelle-Samen'!W351,"-",'Basis-Tabelle-Samen'!J351,"-garden-in-the-bag-slovak.jpg")),
IF($C$1="Slowenisch - SI",HYPERLINK(CONCATENATE("https://www.saflax.de/0-WVK-Retail/Bilder-Pictures/SAFLAX-",'Basis-Tabelle-Samen'!W351,"-",'Basis-Tabelle-Samen'!J351,"-garden-in-the-bag-slovenian.jpg")),
IF($C$1="Spanisch - ES",HYPERLINK(CONCATENATE("https://www.saflax.de/0-WVK-Retail/Bilder-Pictures/SAFLAX-",'Basis-Tabelle-Samen'!W351,"-",'Basis-Tabelle-Samen'!J351,"-garden-in-the-bag-spanish.jpg")),
IF($C$1="Tschechisch - CZ",HYPERLINK(CONCATENATE("https://www.saflax.de/0-WVK-Retail/Bilder-Pictures/SAFLAX-",'Basis-Tabelle-Samen'!W351,"-",'Basis-Tabelle-Samen'!J351,"-garden-in-the-bag-czech.jpg")),
IF($C$1="Türkisch - TR",HYPERLINK(CONCATENATE("https://www.saflax.de/0-WVK-Retail/Bilder-Pictures/SAFLAX-",'Basis-Tabelle-Samen'!W351,"-",'Basis-Tabelle-Samen'!J351,"-garden-in-the-bag-turkish.jpg")),
IF($C$1="Ungarisch - HU",HYPERLINK(CONCATENATE("https://www.saflax.de/0-WVK-Retail/Bilder-Pictures/SAFLAX-",'Basis-Tabelle-Samen'!W351,"-",'Basis-Tabelle-Samen'!J351,"-garden-in-the-bag-hungarian.jpg")),
" ACHTUNG")))))))))))))))))))))))))))))</f>
        <v>https://www.saflax.de/0-WVK-Retail/Bilder-Pictures/SAFLAX-67533-mentha-spicata-nane-garden-in-the-bag-english.jpg</v>
      </c>
    </row>
    <row r="348" spans="1:43" s="27" customFormat="1" ht="17.100000000000001" customHeight="1" x14ac:dyDescent="0.2">
      <c r="A348" s="318" t="str">
        <f>IF('Basis-Tabelle-Samen'!A342="","",IF($C$1="Deutsch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48" s="319" t="str">
        <f>'Basis-Tabelle-Samen'!I342</f>
        <v>Monarda didyma</v>
      </c>
      <c r="C348" s="316" t="str">
        <f>IF($C$1="Bulgarisch - BG",'Basis-Tabelle-Samen'!Z342,
IF($C$1="Dänisch - DK",'Basis-Tabelle-Samen'!AA342,
IF($C$1="Deutsch - DE",'Basis-Tabelle-Samen'!AB342,
IF($C$1="Englisch - UK",'Basis-Tabelle-Samen'!AC342,
IF($C$1="Estnisch - EE",'Basis-Tabelle-Samen'!AD342,
IF($C$1="Finnisch - FI",'Basis-Tabelle-Samen'!AE342,
IF($C$1="Französisch - FR",'Basis-Tabelle-Samen'!AF342,
IF($C$1="Griechisch - GR",'Basis-Tabelle-Samen'!AG342,
IF($C$1="Irisch - IE",'Basis-Tabelle-Samen'!AH342,
IF($C$1="Isländisch - IS",'Basis-Tabelle-Samen'!AI342,
IF($C$1="Italienisch - IT",'Basis-Tabelle-Samen'!AJ342,
IF($C$1="Japanisch - JP",'Basis-Tabelle-Samen'!AK342,
IF($C$1="Kroatisch - HR",'Basis-Tabelle-Samen'!AL342,
IF($C$1="Lettisch - LV",'Basis-Tabelle-Samen'!AM342,
IF($C$1="Litauisch - LT",'Basis-Tabelle-Samen'!AN342,
IF($C$1="Maltesisch - MT",'Basis-Tabelle-Samen'!AO342,
IF($C$1="Niederländisch - NL",'Basis-Tabelle-Samen'!AP342,
IF($C$1="Norwegisch - NO",'Basis-Tabelle-Samen'!AQ342,
IF($C$1="Polnisch - PL",'Basis-Tabelle-Samen'!AR342,
IF($C$1="Portugiesisch - PT",'Basis-Tabelle-Samen'!AS342,
IF($C$1="Rumänisch - RO",'Basis-Tabelle-Samen'!AT342,
IF($C$1="Schwedisch - SE",'Basis-Tabelle-Samen'!AU342,
IF($C$1="Slowakisch - SK",'Basis-Tabelle-Samen'!AV342,
IF($C$1="Slowenisch - SI",'Basis-Tabelle-Samen'!AW342,
IF($C$1="Spanisch - ES",'Basis-Tabelle-Samen'!AX342,
IF($C$1="Tschechisch - CZ",'Basis-Tabelle-Samen'!AY342,
IF($C$1="Türkisch - TR",'Basis-Tabelle-Samen'!AZ342,
IF($C$1="Ungarisch - HU",'Basis-Tabelle-Samen'!BA342,
" ACHTUNG"))))))))))))))))))))))))))))</f>
        <v>Bergamot / Oswego Tea</v>
      </c>
      <c r="D348" s="320">
        <f>'Basis-Tabelle-Samen'!F342</f>
        <v>20</v>
      </c>
      <c r="E348" s="321" t="str">
        <f>'Basis-Tabelle-Samen'!H342</f>
        <v>7 %</v>
      </c>
      <c r="F348" s="322" t="str">
        <f>IF('Basis-Tabelle-Samen'!G342="","",'Basis-Tabelle-Samen'!G342)</f>
        <v>09</v>
      </c>
      <c r="G348" s="320">
        <f>'Basis-Tabelle-Samen'!C342</f>
        <v>17516</v>
      </c>
      <c r="H348" s="323">
        <f>'Basis-Tabelle-Samen'!D342</f>
        <v>4055473175164</v>
      </c>
      <c r="I348" s="324">
        <f>'Basis-Tabelle-Samen'!E342</f>
        <v>1.85</v>
      </c>
      <c r="J348" s="325">
        <f t="shared" si="5"/>
        <v>12</v>
      </c>
      <c r="K348" s="326">
        <f>'Basis-Tabelle-Samen'!K342</f>
        <v>77516</v>
      </c>
      <c r="L348" s="323">
        <f>'Basis-Tabelle-Samen'!L342</f>
        <v>4055473775166</v>
      </c>
      <c r="M348" s="324">
        <f>'Basis-Tabelle-Samen'!M342</f>
        <v>2.4500000000000002</v>
      </c>
      <c r="N348" s="326">
        <f>IF(K348&lt;1,"",'3'!$I$15)</f>
        <v>15</v>
      </c>
      <c r="O348" s="327">
        <f>IF(K348&lt;1,"",'3'!$J$11)</f>
        <v>90</v>
      </c>
      <c r="P348" s="326">
        <f>'Basis-Tabelle-Samen'!N342</f>
        <v>87516</v>
      </c>
      <c r="Q348" s="323">
        <f>'Basis-Tabelle-Samen'!O342</f>
        <v>4055473875163</v>
      </c>
      <c r="R348" s="328">
        <f>'Basis-Tabelle-Samen'!P342</f>
        <v>3.75</v>
      </c>
      <c r="S348" s="326">
        <f>IF(R348&lt;1,"",'3'!$M$15)</f>
        <v>18</v>
      </c>
      <c r="T348" s="327">
        <f>IF(R348&lt;1,"",'3'!$N$11)</f>
        <v>72</v>
      </c>
      <c r="U348" s="326">
        <f>'Basis-Tabelle-Samen'!Q342</f>
        <v>57516</v>
      </c>
      <c r="V348" s="323">
        <f>'Basis-Tabelle-Samen'!R342</f>
        <v>4055473575162</v>
      </c>
      <c r="W348" s="324">
        <f>'Basis-Tabelle-Samen'!S342</f>
        <v>4.95</v>
      </c>
      <c r="X348" s="326">
        <f>IF(U348&lt;1,"",'3'!$Q$15)</f>
        <v>6</v>
      </c>
      <c r="Y348" s="327">
        <f>IF(U348&lt;1,"",'3'!$R$11)</f>
        <v>24</v>
      </c>
      <c r="Z348" s="326">
        <f>'Basis-Tabelle-Samen'!T342</f>
        <v>37516</v>
      </c>
      <c r="AA348" s="323">
        <f>'Basis-Tabelle-Samen'!U342</f>
        <v>4055473375168</v>
      </c>
      <c r="AB348" s="324">
        <f>'Basis-Tabelle-Samen'!V342</f>
        <v>6.75</v>
      </c>
      <c r="AC348" s="326">
        <f>IF(Z348&lt;1,"",'3'!$U$15)</f>
        <v>6</v>
      </c>
      <c r="AD348" s="327">
        <f>IF(Z348&lt;1,"",'3'!$V$11)</f>
        <v>24</v>
      </c>
      <c r="AE348" s="326">
        <f>'Basis-Tabelle-Samen'!W342</f>
        <v>67516</v>
      </c>
      <c r="AF348" s="323">
        <f>'Basis-Tabelle-Samen'!X342</f>
        <v>4055473675169</v>
      </c>
      <c r="AG348" s="324">
        <f>'Basis-Tabelle-Samen'!Y342</f>
        <v>2.95</v>
      </c>
      <c r="AH348" s="326">
        <f>IF(AE348&lt;1,"",'3'!$Y$15)</f>
        <v>8</v>
      </c>
      <c r="AI348" s="327">
        <f>IF(AE348&lt;1,"",'3'!$Z$11)</f>
        <v>64</v>
      </c>
      <c r="AJ348" s="319"/>
      <c r="AK348" s="316" t="str">
        <f>IF(G348&lt;1,"",
IF($C$1="Bulgarisch - BG",HYPERLINK(CONCATENATE("https://www.saflax.de/0-WVK-Retail/Bilder-Pictures/SAFLAX-",'Basis-Tabelle-Samen'!C342,"-",'Basis-Tabelle-Samen'!J342,"-seed-package-front-cr-bulgarian.jpg")),
IF($C$1="Dänisch - DK",HYPERLINK(CONCATENATE("https://www.saflax.de/0-WVK-Retail/Bilder-Pictures/SAFLAX-",'Basis-Tabelle-Samen'!C342,"-",'Basis-Tabelle-Samen'!J342,"-seed-package-front-cr-danish.jpg")),
IF($C$1="Deutsch - DE",HYPERLINK(CONCATENATE("https://www.saflax.de/0-WVK-Retail/Bilder-Pictures/SAFLAX-",'Basis-Tabelle-Samen'!C342,"-",'Basis-Tabelle-Samen'!J342,"-seed-package-front-cr-german.jpg")),
IF($C$1="Englisch - UK",HYPERLINK(CONCATENATE("https://www.saflax.de/0-WVK-Retail/Bilder-Pictures/SAFLAX-",'Basis-Tabelle-Samen'!C342,"-",'Basis-Tabelle-Samen'!J342,"-seed-package-front-cr-english.jpg")),
IF($C$1="Estnisch - EE",HYPERLINK(CONCATENATE("https://www.saflax.de/0-WVK-Retail/Bilder-Pictures/SAFLAX-",'Basis-Tabelle-Samen'!C342,"-",'Basis-Tabelle-Samen'!J342,"-seed-package-front-cr-estonian.jpg")),
IF($C$1="Finnisch - FI",HYPERLINK(CONCATENATE("https://www.saflax.de/0-WVK-Retail/Bilder-Pictures/SAFLAX-",'Basis-Tabelle-Samen'!C342,"-",'Basis-Tabelle-Samen'!J342,"-seed-package-front-cr-finnish.jpg")),
IF($C$1="Französisch - FR",HYPERLINK(CONCATENATE("https://www.saflax.de/0-WVK-Retail/Bilder-Pictures/SAFLAX-",'Basis-Tabelle-Samen'!C342,"-",'Basis-Tabelle-Samen'!J342,"-seed-package-front-cr-french.jpg")),
IF($C$1="Griechisch - GR",HYPERLINK(CONCATENATE("https://www.saflax.de/0-WVK-Retail/Bilder-Pictures/SAFLAX-",'Basis-Tabelle-Samen'!C342,"-",'Basis-Tabelle-Samen'!J342,"-seed-package-front-cr-greek.jpg")),
IF($C$1="Irisch - IE",HYPERLINK(CONCATENATE("https://www.saflax.de/0-WVK-Retail/Bilder-Pictures/SAFLAX-",'Basis-Tabelle-Samen'!C342,"-",'Basis-Tabelle-Samen'!J342,"-seed-package-front-cr-irish.jpg")),
IF($C$1="Isländisch - IS",HYPERLINK(CONCATENATE("https://www.saflax.de/0-WVK-Retail/Bilder-Pictures/SAFLAX-",'Basis-Tabelle-Samen'!C342,"-",'Basis-Tabelle-Samen'!J342,"-seed-package-front-cr-icelandic.jpg")),
IF($C$1="Italienisch - IT",HYPERLINK(CONCATENATE("https://www.saflax.de/0-WVK-Retail/Bilder-Pictures/SAFLAX-",'Basis-Tabelle-Samen'!C342,"-",'Basis-Tabelle-Samen'!J342,"-seed-package-front-cr-italian.jpg")),
IF($C$1="Japanisch - JP",HYPERLINK(CONCATENATE("https://www.saflax.de/0-WVK-Retail/Bilder-Pictures/SAFLAX-",'Basis-Tabelle-Samen'!C342,"-",'Basis-Tabelle-Samen'!J342,"-seed-package-front-cr-japanese.jpg")),
IF($C$1="Kroatisch - HR",HYPERLINK(CONCATENATE("https://www.saflax.de/0-WVK-Retail/Bilder-Pictures/SAFLAX-",'Basis-Tabelle-Samen'!C342,"-",'Basis-Tabelle-Samen'!J342,"-seed-package-front-cr-croatian.jpg")),
IF($C$1="Lettisch - LV",HYPERLINK(CONCATENATE("https://www.saflax.de/0-WVK-Retail/Bilder-Pictures/SAFLAX-",'Basis-Tabelle-Samen'!C342,"-",'Basis-Tabelle-Samen'!J342,"-seed-package-front-cr-latvian.jpg")),
IF($C$1="Litauisch - LT",HYPERLINK(CONCATENATE("https://www.saflax.de/0-WVK-Retail/Bilder-Pictures/SAFLAX-",'Basis-Tabelle-Samen'!C342,"-",'Basis-Tabelle-Samen'!J342,"-seed-package-front-cr-lithuanian.jpg")),
IF($C$1="Maltesisch - MT",HYPERLINK(CONCATENATE("https://www.saflax.de/0-WVK-Retail/Bilder-Pictures/SAFLAX-",'Basis-Tabelle-Samen'!C342,"-",'Basis-Tabelle-Samen'!J342,"-seed-package-front-cr-maltese.jpg")),
IF($C$1="Niederländisch - NL",HYPERLINK(CONCATENATE("https://www.saflax.de/0-WVK-Retail/Bilder-Pictures/SAFLAX-",'Basis-Tabelle-Samen'!C342,"-",'Basis-Tabelle-Samen'!J342,"-seed-package-front-cr-dutch.jpg")),
IF($C$1="Norwegisch - NO",HYPERLINK(CONCATENATE("https://www.saflax.de/0-WVK-Retail/Bilder-Pictures/SAFLAX-",'Basis-Tabelle-Samen'!C342,"-",'Basis-Tabelle-Samen'!J342,"-seed-package-front-cr-nowegian.jpg")),
IF($C$1="Polnisch - PL",HYPERLINK(CONCATENATE("https://www.saflax.de/0-WVK-Retail/Bilder-Pictures/SAFLAX-",'Basis-Tabelle-Samen'!C342,"-",'Basis-Tabelle-Samen'!J342,"-seed-package-front-cr-polish.jpg")),
IF($C$1="Portugiesisch - PT",HYPERLINK(CONCATENATE("https://www.saflax.de/0-WVK-Retail/Bilder-Pictures/SAFLAX-",'Basis-Tabelle-Samen'!C342,"-",'Basis-Tabelle-Samen'!J342,"-seed-package-front-cr-portuguese.jpg")),
IF($C$1="Rumänisch - RO",HYPERLINK(CONCATENATE("https://www.saflax.de/0-WVK-Retail/Bilder-Pictures/SAFLAX-",'Basis-Tabelle-Samen'!C342,"-",'Basis-Tabelle-Samen'!J342,"-seed-package-front-cr-romanian.jpg")),
IF($C$1="Schwedisch - SE",HYPERLINK(CONCATENATE("https://www.saflax.de/0-WVK-Retail/Bilder-Pictures/SAFLAX-",'Basis-Tabelle-Samen'!C342,"-",'Basis-Tabelle-Samen'!J342,"-seed-package-front-cr-swedish.jpg")),
IF($C$1="Slowakisch - SK",HYPERLINK(CONCATENATE("https://www.saflax.de/0-WVK-Retail/Bilder-Pictures/SAFLAX-",'Basis-Tabelle-Samen'!C342,"-",'Basis-Tabelle-Samen'!J342,"-seed-package-front-cr-slovak.jpg")),
IF($C$1="Slowenisch - SI",HYPERLINK(CONCATENATE("https://www.saflax.de/0-WVK-Retail/Bilder-Pictures/SAFLAX-",'Basis-Tabelle-Samen'!C342,"-",'Basis-Tabelle-Samen'!J342,"-seed-package-front-cr-slovenian.jpg")),
IF($C$1="Spanisch - ES",HYPERLINK(CONCATENATE("https://www.saflax.de/0-WVK-Retail/Bilder-Pictures/SAFLAX-",'Basis-Tabelle-Samen'!C342,"-",'Basis-Tabelle-Samen'!J342,"-seed-package-front-cr-spanish.jpg")),
IF($C$1="Tschechisch - CZ",HYPERLINK(CONCATENATE("https://www.saflax.de/0-WVK-Retail/Bilder-Pictures/SAFLAX-",'Basis-Tabelle-Samen'!C342,"-",'Basis-Tabelle-Samen'!J342,"-seed-package-front-cr-czech.jpg")),
IF($C$1="Türkisch - TR",HYPERLINK(CONCATENATE("https://www.saflax.de/0-WVK-Retail/Bilder-Pictures/SAFLAX-",'Basis-Tabelle-Samen'!C342,"-",'Basis-Tabelle-Samen'!J342,"-seed-package-front-cr-turkish.jpg")),
IF($C$1="Ungarisch - HU",HYPERLINK(CONCATENATE("https://www.saflax.de/0-WVK-Retail/Bilder-Pictures/SAFLAX-",'Basis-Tabelle-Samen'!C342,"-",'Basis-Tabelle-Samen'!J342,"-seed-package-front-cr-hungarian.jpg")),
" ACHTUNG")))))))))))))))))))))))))))))</f>
        <v>https://www.saflax.de/0-WVK-Retail/Bilder-Pictures/SAFLAX-17516-monarda-didyma-seed-package-front-cr-english.jpg</v>
      </c>
      <c r="AL348" s="330" t="str">
        <f>IF(G348&lt;1,"",
IF($C$1="Bulgarisch - BG",HYPERLINK(CONCATENATE("https://www.saflax.de/0-WVK-Retail/Bilder-Pictures/SAFLAX-",'Basis-Tabelle-Samen'!C342,"-",'Basis-Tabelle-Samen'!J342,"-seed-package-back-cr-bulgarian.jpg")),
IF($C$1="Dänisch - DK",HYPERLINK(CONCATENATE("https://www.saflax.de/0-WVK-Retail/Bilder-Pictures/SAFLAX-",'Basis-Tabelle-Samen'!C342,"-",'Basis-Tabelle-Samen'!J342,"-seed-package-back-cr-danish.jpg")),
IF($C$1="Deutsch - DE",HYPERLINK(CONCATENATE("https://www.saflax.de/0-WVK-Retail/Bilder-Pictures/SAFLAX-",'Basis-Tabelle-Samen'!C342,"-",'Basis-Tabelle-Samen'!J342,"-seed-package-back-cr-german.jpg")),
IF($C$1="Englisch - UK",HYPERLINK(CONCATENATE("https://www.saflax.de/0-WVK-Retail/Bilder-Pictures/SAFLAX-",'Basis-Tabelle-Samen'!C342,"-",'Basis-Tabelle-Samen'!J342,"-seed-package-back-cr-english.jpg")),
IF($C$1="Estnisch - EE",HYPERLINK(CONCATENATE("https://www.saflax.de/0-WVK-Retail/Bilder-Pictures/SAFLAX-",'Basis-Tabelle-Samen'!C342,"-",'Basis-Tabelle-Samen'!J342,"-seed-package-back-cr-estonian.jpg")),
IF($C$1="Finnisch - FI",HYPERLINK(CONCATENATE("https://www.saflax.de/0-WVK-Retail/Bilder-Pictures/SAFLAX-",'Basis-Tabelle-Samen'!C342,"-",'Basis-Tabelle-Samen'!J342,"-seed-package-back-cr-finnish.jpg")),
IF($C$1="Französisch - FR",HYPERLINK(CONCATENATE("https://www.saflax.de/0-WVK-Retail/Bilder-Pictures/SAFLAX-",'Basis-Tabelle-Samen'!C342,"-",'Basis-Tabelle-Samen'!J342,"-seed-package-back-cr-french.jpg")),
IF($C$1="Griechisch - GR",HYPERLINK(CONCATENATE("https://www.saflax.de/0-WVK-Retail/Bilder-Pictures/SAFLAX-",'Basis-Tabelle-Samen'!C342,"-",'Basis-Tabelle-Samen'!J342,"-seed-package-back-cr-greek.jpg")),
IF($C$1="Irisch - IE",HYPERLINK(CONCATENATE("https://www.saflax.de/0-WVK-Retail/Bilder-Pictures/SAFLAX-",'Basis-Tabelle-Samen'!C342,"-",'Basis-Tabelle-Samen'!J342,"-seed-package-back-cr-irish.jpg")),
IF($C$1="Isländisch - IS",HYPERLINK(CONCATENATE("https://www.saflax.de/0-WVK-Retail/Bilder-Pictures/SAFLAX-",'Basis-Tabelle-Samen'!C342,"-",'Basis-Tabelle-Samen'!J342,"-seed-package-back-cr-icelandic.jpg")),
IF($C$1="Italienisch - IT",HYPERLINK(CONCATENATE("https://www.saflax.de/0-WVK-Retail/Bilder-Pictures/SAFLAX-",'Basis-Tabelle-Samen'!C342,"-",'Basis-Tabelle-Samen'!J342,"-seed-package-back-cr-italian.jpg")),
IF($C$1="Japanisch - JP",HYPERLINK(CONCATENATE("https://www.saflax.de/0-WVK-Retail/Bilder-Pictures/SAFLAX-",'Basis-Tabelle-Samen'!C342,"-",'Basis-Tabelle-Samen'!J342,"-seed-package-back-cr-japanese.jpg")),
IF($C$1="Kroatisch - HR",HYPERLINK(CONCATENATE("https://www.saflax.de/0-WVK-Retail/Bilder-Pictures/SAFLAX-",'Basis-Tabelle-Samen'!C342,"-",'Basis-Tabelle-Samen'!J342,"-seed-package-back-cr-croatian.jpg")),
IF($C$1="Lettisch - LV",HYPERLINK(CONCATENATE("https://www.saflax.de/0-WVK-Retail/Bilder-Pictures/SAFLAX-",'Basis-Tabelle-Samen'!C342,"-",'Basis-Tabelle-Samen'!J342,"-seed-package-back-cr-latvian.jpg")),
IF($C$1="Litauisch - LT",HYPERLINK(CONCATENATE("https://www.saflax.de/0-WVK-Retail/Bilder-Pictures/SAFLAX-",'Basis-Tabelle-Samen'!C342,"-",'Basis-Tabelle-Samen'!J342,"-seed-package-back-cr-lithuanian.jpg")),
IF($C$1="Maltesisch - MT",HYPERLINK(CONCATENATE("https://www.saflax.de/0-WVK-Retail/Bilder-Pictures/SAFLAX-",'Basis-Tabelle-Samen'!C342,"-",'Basis-Tabelle-Samen'!J342,"-seed-package-back-cr-maltese.jpg")),
IF($C$1="Niederländisch - NL",HYPERLINK(CONCATENATE("https://www.saflax.de/0-WVK-Retail/Bilder-Pictures/SAFLAX-",'Basis-Tabelle-Samen'!C342,"-",'Basis-Tabelle-Samen'!J342,"-seed-package-back-cr-dutch.jpg")),
IF($C$1="Norwegisch - NO",HYPERLINK(CONCATENATE("https://www.saflax.de/0-WVK-Retail/Bilder-Pictures/SAFLAX-",'Basis-Tabelle-Samen'!C342,"-",'Basis-Tabelle-Samen'!J342,"-seed-package-back-cr-nowegian.jpg")),
IF($C$1="Polnisch - PL",HYPERLINK(CONCATENATE("https://www.saflax.de/0-WVK-Retail/Bilder-Pictures/SAFLAX-",'Basis-Tabelle-Samen'!C342,"-",'Basis-Tabelle-Samen'!J342,"-seed-package-back-cr-polish.jpg")),
IF($C$1="Portugiesisch - PT",HYPERLINK(CONCATENATE("https://www.saflax.de/0-WVK-Retail/Bilder-Pictures/SAFLAX-",'Basis-Tabelle-Samen'!C342,"-",'Basis-Tabelle-Samen'!J342,"-seed-package-back-cr-portuguese.jpg")),
IF($C$1="Rumänisch - RO",HYPERLINK(CONCATENATE("https://www.saflax.de/0-WVK-Retail/Bilder-Pictures/SAFLAX-",'Basis-Tabelle-Samen'!C342,"-",'Basis-Tabelle-Samen'!J342,"-seed-package-back-cr-romanian.jpg")),
IF($C$1="Schwedisch - SE",HYPERLINK(CONCATENATE("https://www.saflax.de/0-WVK-Retail/Bilder-Pictures/SAFLAX-",'Basis-Tabelle-Samen'!C342,"-",'Basis-Tabelle-Samen'!J342,"-seed-package-back-cr-swedish.jpg")),
IF($C$1="Slowakisch - SK",HYPERLINK(CONCATENATE("https://www.saflax.de/0-WVK-Retail/Bilder-Pictures/SAFLAX-",'Basis-Tabelle-Samen'!C342,"-",'Basis-Tabelle-Samen'!J342,"-seed-package-back-cr-slovak.jpg")),
IF($C$1="Slowenisch - SI",HYPERLINK(CONCATENATE("https://www.saflax.de/0-WVK-Retail/Bilder-Pictures/SAFLAX-",'Basis-Tabelle-Samen'!C342,"-",'Basis-Tabelle-Samen'!J342,"-seed-package-back-cr-slovenian.jpg")),
IF($C$1="Spanisch - ES",HYPERLINK(CONCATENATE("https://www.saflax.de/0-WVK-Retail/Bilder-Pictures/SAFLAX-",'Basis-Tabelle-Samen'!C342,"-",'Basis-Tabelle-Samen'!J342,"-seed-package-back-cr-spanish.jpg")),
IF($C$1="Tschechisch - CZ",HYPERLINK(CONCATENATE("https://www.saflax.de/0-WVK-Retail/Bilder-Pictures/SAFLAX-",'Basis-Tabelle-Samen'!C342,"-",'Basis-Tabelle-Samen'!J342,"-seed-package-back-cr-czech.jpg")),
IF($C$1="Türkisch - TR",HYPERLINK(CONCATENATE("https://www.saflax.de/0-WVK-Retail/Bilder-Pictures/SAFLAX-",'Basis-Tabelle-Samen'!C342,"-",'Basis-Tabelle-Samen'!J342,"-seed-package-back-cr-turkish.jpg")),
IF($C$1="Ungarisch - HU",HYPERLINK(CONCATENATE("https://www.saflax.de/0-WVK-Retail/Bilder-Pictures/SAFLAX-",'Basis-Tabelle-Samen'!C342,"-",'Basis-Tabelle-Samen'!J342,"-seed-package-back-cr-hungarian.jpg")),
" ACHTUNG")))))))))))))))))))))))))))))</f>
        <v>https://www.saflax.de/0-WVK-Retail/Bilder-Pictures/SAFLAX-17516-monarda-didyma-seed-package-back-cr-english.jpg</v>
      </c>
      <c r="AM348" s="330" t="str">
        <f>IF(H348&lt;1,"",
IF($C$1="Bulgarisch - BG",HYPERLINK(CONCATENATE("https://www.saflax.de/0-WVK-Retail/Bilder-Pictures/SAFLAX-",'Basis-Tabelle-Samen'!K342,"-",'Basis-Tabelle-Samen'!J342,"-garden-to-go-mini-bulgarian.jpg")),
IF($C$1="Dänisch - DK",HYPERLINK(CONCATENATE("https://www.saflax.de/0-WVK-Retail/Bilder-Pictures/SAFLAX-",'Basis-Tabelle-Samen'!K342,"-",'Basis-Tabelle-Samen'!J342,"-garden-to-go-mini-danish.jpg")),
IF($C$1="Deutsch - DE",HYPERLINK(CONCATENATE("https://www.saflax.de/0-WVK-Retail/Bilder-Pictures/SAFLAX-",'Basis-Tabelle-Samen'!K342,"-",'Basis-Tabelle-Samen'!J342,"-garden-to-go-mini-german.jpg")),
IF($C$1="Englisch - UK",HYPERLINK(CONCATENATE("https://www.saflax.de/0-WVK-Retail/Bilder-Pictures/SAFLAX-",'Basis-Tabelle-Samen'!K342,"-",'Basis-Tabelle-Samen'!J342,"-garden-to-go-mini-english.jpg")),
IF($C$1="Estnisch - EE",HYPERLINK(CONCATENATE("https://www.saflax.de/0-WVK-Retail/Bilder-Pictures/SAFLAX-",'Basis-Tabelle-Samen'!K342,"-",'Basis-Tabelle-Samen'!J342,"-garden-to-go-mini-estonian.jpg")),
IF($C$1="Finnisch - FI",HYPERLINK(CONCATENATE("https://www.saflax.de/0-WVK-Retail/Bilder-Pictures/SAFLAX-",'Basis-Tabelle-Samen'!K342,"-",'Basis-Tabelle-Samen'!J342,"-garden-to-go-mini-finnish.jpg")),
IF($C$1="Französisch - FR",HYPERLINK(CONCATENATE("https://www.saflax.de/0-WVK-Retail/Bilder-Pictures/SAFLAX-",'Basis-Tabelle-Samen'!K342,"-",'Basis-Tabelle-Samen'!J342,"-garden-to-go-mini-french.jpg")),
IF($C$1="Griechisch - GR",HYPERLINK(CONCATENATE("https://www.saflax.de/0-WVK-Retail/Bilder-Pictures/SAFLAX-",'Basis-Tabelle-Samen'!K342,"-",'Basis-Tabelle-Samen'!J342,"-garden-to-go-mini-greek.jpg")),
IF($C$1="Irisch - IE",HYPERLINK(CONCATENATE("https://www.saflax.de/0-WVK-Retail/Bilder-Pictures/SAFLAX-",'Basis-Tabelle-Samen'!K342,"-",'Basis-Tabelle-Samen'!J342,"-garden-to-go-mini-irish.jpg")),
IF($C$1="Isländisch - IS",HYPERLINK(CONCATENATE("https://www.saflax.de/0-WVK-Retail/Bilder-Pictures/SAFLAX-",'Basis-Tabelle-Samen'!K342,"-",'Basis-Tabelle-Samen'!J342,"-garden-to-go-mini-icelandic.jpg")),
IF($C$1="Italienisch - IT",HYPERLINK(CONCATENATE("https://www.saflax.de/0-WVK-Retail/Bilder-Pictures/SAFLAX-",'Basis-Tabelle-Samen'!K342,"-",'Basis-Tabelle-Samen'!J342,"-garden-to-go-mini-italian.jpg")),
IF($C$1="Japanisch - JP",HYPERLINK(CONCATENATE("https://www.saflax.de/0-WVK-Retail/Bilder-Pictures/SAFLAX-",'Basis-Tabelle-Samen'!K342,"-",'Basis-Tabelle-Samen'!J342,"-garden-to-go-mini-japanese.jpg")),
IF($C$1="Kroatisch - HR",HYPERLINK(CONCATENATE("https://www.saflax.de/0-WVK-Retail/Bilder-Pictures/SAFLAX-",'Basis-Tabelle-Samen'!K342,"-",'Basis-Tabelle-Samen'!J342,"-garden-to-go-mini-croatian.jpg")),
IF($C$1="Lettisch - LV",HYPERLINK(CONCATENATE("https://www.saflax.de/0-WVK-Retail/Bilder-Pictures/SAFLAX-",'Basis-Tabelle-Samen'!K342,"-",'Basis-Tabelle-Samen'!J342,"-garden-to-go-mini-latvian.jpg")),
IF($C$1="Litauisch - LT",HYPERLINK(CONCATENATE("https://www.saflax.de/0-WVK-Retail/Bilder-Pictures/SAFLAX-",'Basis-Tabelle-Samen'!K342,"-",'Basis-Tabelle-Samen'!J342,"-garden-to-go-mini-lithuanian.jpg")),
IF($C$1="Maltesisch - MT",HYPERLINK(CONCATENATE("https://www.saflax.de/0-WVK-Retail/Bilder-Pictures/SAFLAX-",'Basis-Tabelle-Samen'!K342,"-",'Basis-Tabelle-Samen'!J342,"-garden-to-go-mini-maltese.jpg")),
IF($C$1="Niederländisch - NL",HYPERLINK(CONCATENATE("https://www.saflax.de/0-WVK-Retail/Bilder-Pictures/SAFLAX-",'Basis-Tabelle-Samen'!K342,"-",'Basis-Tabelle-Samen'!J342,"-garden-to-go-mini-dutch.jpg")),
IF($C$1="Norwegisch - NO",HYPERLINK(CONCATENATE("https://www.saflax.de/0-WVK-Retail/Bilder-Pictures/SAFLAX-",'Basis-Tabelle-Samen'!K342,"-",'Basis-Tabelle-Samen'!J342,"-garden-to-go-mini-nowegian.jpg")),
IF($C$1="Polnisch - PL",HYPERLINK(CONCATENATE("https://www.saflax.de/0-WVK-Retail/Bilder-Pictures/SAFLAX-",'Basis-Tabelle-Samen'!K342,"-",'Basis-Tabelle-Samen'!J342,"-garden-to-go-mini-polish.jpg")),
IF($C$1="Portugiesisch - PT",HYPERLINK(CONCATENATE("https://www.saflax.de/0-WVK-Retail/Bilder-Pictures/SAFLAX-",'Basis-Tabelle-Samen'!K342,"-",'Basis-Tabelle-Samen'!J342,"-garden-to-go-mini-portuguese.jpg")),
IF($C$1="Rumänisch - RO",HYPERLINK(CONCATENATE("https://www.saflax.de/0-WVK-Retail/Bilder-Pictures/SAFLAX-",'Basis-Tabelle-Samen'!K342,"-",'Basis-Tabelle-Samen'!J342,"-garden-to-go-mini-romanian.jpg")),
IF($C$1="Schwedisch - SE",HYPERLINK(CONCATENATE("https://www.saflax.de/0-WVK-Retail/Bilder-Pictures/SAFLAX-",'Basis-Tabelle-Samen'!K342,"-",'Basis-Tabelle-Samen'!J342,"-garden-to-go-mini-swedish.jpg")),
IF($C$1="Slowakisch - SK",HYPERLINK(CONCATENATE("https://www.saflax.de/0-WVK-Retail/Bilder-Pictures/SAFLAX-",'Basis-Tabelle-Samen'!K342,"-",'Basis-Tabelle-Samen'!J342,"-garden-to-go-mini-slovak.jpg")),
IF($C$1="Slowenisch - SI",HYPERLINK(CONCATENATE("https://www.saflax.de/0-WVK-Retail/Bilder-Pictures/SAFLAX-",'Basis-Tabelle-Samen'!K342,"-",'Basis-Tabelle-Samen'!J342,"-garden-to-go-mini-slovenian.jpg")),
IF($C$1="Spanisch - ES",HYPERLINK(CONCATENATE("https://www.saflax.de/0-WVK-Retail/Bilder-Pictures/SAFLAX-",'Basis-Tabelle-Samen'!K342,"-",'Basis-Tabelle-Samen'!J342,"-garden-to-go-mini-spanish.jpg")),
IF($C$1="Tschechisch - CZ",HYPERLINK(CONCATENATE("https://www.saflax.de/0-WVK-Retail/Bilder-Pictures/SAFLAX-",'Basis-Tabelle-Samen'!K342,"-",'Basis-Tabelle-Samen'!J342,"-garden-to-go-mini-czech.jpg")),
IF($C$1="Türkisch - TR",HYPERLINK(CONCATENATE("https://www.saflax.de/0-WVK-Retail/Bilder-Pictures/SAFLAX-",'Basis-Tabelle-Samen'!K342,"-",'Basis-Tabelle-Samen'!J342,"-garden-to-go-mini-turkish.jpg")),
IF($C$1="Ungarisch - HU",HYPERLINK(CONCATENATE("https://www.saflax.de/0-WVK-Retail/Bilder-Pictures/SAFLAX-",'Basis-Tabelle-Samen'!K342,"-",'Basis-Tabelle-Samen'!J342,"-garden-to-go-mini-hungarian.jpg")),
" ACHTUNG")))))))))))))))))))))))))))))</f>
        <v>https://www.saflax.de/0-WVK-Retail/Bilder-Pictures/SAFLAX-77516-monarda-didyma-garden-to-go-mini-english.jpg</v>
      </c>
      <c r="AN348" s="330" t="str">
        <f>IF(I348&lt;1,"",
IF($C$1="Bulgarisch - BG",HYPERLINK(CONCATENATE("https://www.saflax.de/0-WVK-Retail/Bilder-Pictures/SAFLAX-",'Basis-Tabelle-Samen'!N342,"-",'Basis-Tabelle-Samen'!J342,"-garden-to-go-lite-bulgarian.jpg")),
IF($C$1="Dänisch - DK",HYPERLINK(CONCATENATE("https://www.saflax.de/0-WVK-Retail/Bilder-Pictures/SAFLAX-",'Basis-Tabelle-Samen'!N342,"-",'Basis-Tabelle-Samen'!J342,"-garden-to-go-lite-danish.jpg")),
IF($C$1="Deutsch - DE",HYPERLINK(CONCATENATE("https://www.saflax.de/0-WVK-Retail/Bilder-Pictures/SAFLAX-",'Basis-Tabelle-Samen'!N342,"-",'Basis-Tabelle-Samen'!J342,"-garden-to-go-lite-german.jpg")),
IF($C$1="Englisch - UK",HYPERLINK(CONCATENATE("https://www.saflax.de/0-WVK-Retail/Bilder-Pictures/SAFLAX-",'Basis-Tabelle-Samen'!N342,"-",'Basis-Tabelle-Samen'!J342,"-garden-to-go-lite-english.jpg")),
IF($C$1="Estnisch - EE",HYPERLINK(CONCATENATE("https://www.saflax.de/0-WVK-Retail/Bilder-Pictures/SAFLAX-",'Basis-Tabelle-Samen'!N342,"-",'Basis-Tabelle-Samen'!J342,"-garden-to-go-lite-estonian.jpg")),
IF($C$1="Finnisch - FI",HYPERLINK(CONCATENATE("https://www.saflax.de/0-WVK-Retail/Bilder-Pictures/SAFLAX-",'Basis-Tabelle-Samen'!N342,"-",'Basis-Tabelle-Samen'!J342,"-garden-to-go-lite-finnish.jpg")),
IF($C$1="Französisch - FR",HYPERLINK(CONCATENATE("https://www.saflax.de/0-WVK-Retail/Bilder-Pictures/SAFLAX-",'Basis-Tabelle-Samen'!N342,"-",'Basis-Tabelle-Samen'!J342,"-garden-to-go-lite-french.jpg")),
IF($C$1="Griechisch - GR",HYPERLINK(CONCATENATE("https://www.saflax.de/0-WVK-Retail/Bilder-Pictures/SAFLAX-",'Basis-Tabelle-Samen'!N342,"-",'Basis-Tabelle-Samen'!J342,"-garden-to-go-lite-greek.jpg")),
IF($C$1="Irisch - IE",HYPERLINK(CONCATENATE("https://www.saflax.de/0-WVK-Retail/Bilder-Pictures/SAFLAX-",'Basis-Tabelle-Samen'!N342,"-",'Basis-Tabelle-Samen'!J342,"-garden-to-go-lite-irish.jpg")),
IF($C$1="Isländisch - IS",HYPERLINK(CONCATENATE("https://www.saflax.de/0-WVK-Retail/Bilder-Pictures/SAFLAX-",'Basis-Tabelle-Samen'!N342,"-",'Basis-Tabelle-Samen'!J342,"-garden-to-go-lite-icelandic.jpg")),
IF($C$1="Italienisch - IT",HYPERLINK(CONCATENATE("https://www.saflax.de/0-WVK-Retail/Bilder-Pictures/SAFLAX-",'Basis-Tabelle-Samen'!N342,"-",'Basis-Tabelle-Samen'!J342,"-garden-to-go-lite-italian.jpg")),
IF($C$1="Japanisch - JP",HYPERLINK(CONCATENATE("https://www.saflax.de/0-WVK-Retail/Bilder-Pictures/SAFLAX-",'Basis-Tabelle-Samen'!N342,"-",'Basis-Tabelle-Samen'!J342,"-garden-to-go-lite-japanese.jpg")),
IF($C$1="Kroatisch - HR",HYPERLINK(CONCATENATE("https://www.saflax.de/0-WVK-Retail/Bilder-Pictures/SAFLAX-",'Basis-Tabelle-Samen'!N342,"-",'Basis-Tabelle-Samen'!J342,"-garden-to-go-lite-croatian.jpg")),
IF($C$1="Lettisch - LV",HYPERLINK(CONCATENATE("https://www.saflax.de/0-WVK-Retail/Bilder-Pictures/SAFLAX-",'Basis-Tabelle-Samen'!N342,"-",'Basis-Tabelle-Samen'!J342,"-garden-to-go-lite-latvian.jpg")),
IF($C$1="Litauisch - LT",HYPERLINK(CONCATENATE("https://www.saflax.de/0-WVK-Retail/Bilder-Pictures/SAFLAX-",'Basis-Tabelle-Samen'!N342,"-",'Basis-Tabelle-Samen'!J342,"-garden-to-go-lite-lithuanian.jpg")),
IF($C$1="Maltesisch - MT",HYPERLINK(CONCATENATE("https://www.saflax.de/0-WVK-Retail/Bilder-Pictures/SAFLAX-",'Basis-Tabelle-Samen'!N342,"-",'Basis-Tabelle-Samen'!J342,"-garden-to-go-lite-maltese.jpg")),
IF($C$1="Niederländisch - NL",HYPERLINK(CONCATENATE("https://www.saflax.de/0-WVK-Retail/Bilder-Pictures/SAFLAX-",'Basis-Tabelle-Samen'!N342,"-",'Basis-Tabelle-Samen'!J342,"-garden-to-go-lite-dutch.jpg")),
IF($C$1="Norwegisch - NO",HYPERLINK(CONCATENATE("https://www.saflax.de/0-WVK-Retail/Bilder-Pictures/SAFLAX-",'Basis-Tabelle-Samen'!N342,"-",'Basis-Tabelle-Samen'!J342,"-garden-to-go-lite-nowegian.jpg")),
IF($C$1="Polnisch - PL",HYPERLINK(CONCATENATE("https://www.saflax.de/0-WVK-Retail/Bilder-Pictures/SAFLAX-",'Basis-Tabelle-Samen'!N342,"-",'Basis-Tabelle-Samen'!J342,"-garden-to-go-lite-polish.jpg")),
IF($C$1="Portugiesisch - PT",HYPERLINK(CONCATENATE("https://www.saflax.de/0-WVK-Retail/Bilder-Pictures/SAFLAX-",'Basis-Tabelle-Samen'!N342,"-",'Basis-Tabelle-Samen'!J342,"-garden-to-go-lite-portuguese.jpg")),
IF($C$1="Rumänisch - RO",HYPERLINK(CONCATENATE("https://www.saflax.de/0-WVK-Retail/Bilder-Pictures/SAFLAX-",'Basis-Tabelle-Samen'!N342,"-",'Basis-Tabelle-Samen'!J342,"-garden-to-go-lite-romanian.jpg")),
IF($C$1="Schwedisch - SE",HYPERLINK(CONCATENATE("https://www.saflax.de/0-WVK-Retail/Bilder-Pictures/SAFLAX-",'Basis-Tabelle-Samen'!N342,"-",'Basis-Tabelle-Samen'!J342,"-garden-to-go-lite-swedish.jpg")),
IF($C$1="Slowakisch - SK",HYPERLINK(CONCATENATE("https://www.saflax.de/0-WVK-Retail/Bilder-Pictures/SAFLAX-",'Basis-Tabelle-Samen'!N342,"-",'Basis-Tabelle-Samen'!J342,"-garden-to-go-lite-slovak.jpg")),
IF($C$1="Slowenisch - SI",HYPERLINK(CONCATENATE("https://www.saflax.de/0-WVK-Retail/Bilder-Pictures/SAFLAX-",'Basis-Tabelle-Samen'!N342,"-",'Basis-Tabelle-Samen'!J342,"-garden-to-go-lite-slovenian.jpg")),
IF($C$1="Spanisch - ES",HYPERLINK(CONCATENATE("https://www.saflax.de/0-WVK-Retail/Bilder-Pictures/SAFLAX-",'Basis-Tabelle-Samen'!N342,"-",'Basis-Tabelle-Samen'!J342,"-garden-to-go-lite-spanish.jpg")),
IF($C$1="Tschechisch - CZ",HYPERLINK(CONCATENATE("https://www.saflax.de/0-WVK-Retail/Bilder-Pictures/SAFLAX-",'Basis-Tabelle-Samen'!N342,"-",'Basis-Tabelle-Samen'!J342,"-garden-to-go-lite-czech.jpg")),
IF($C$1="Türkisch - TR",HYPERLINK(CONCATENATE("https://www.saflax.de/0-WVK-Retail/Bilder-Pictures/SAFLAX-",'Basis-Tabelle-Samen'!N342,"-",'Basis-Tabelle-Samen'!J342,"-garden-to-go-lite-turkish.jpg")),
IF($C$1="Ungarisch - HU",HYPERLINK(CONCATENATE("https://www.saflax.de/0-WVK-Retail/Bilder-Pictures/SAFLAX-",'Basis-Tabelle-Samen'!N342,"-",'Basis-Tabelle-Samen'!J342,"-garden-to-go-lite-hungarian.jpg")),
" ACHTUNG")))))))))))))))))))))))))))))</f>
        <v>https://www.saflax.de/0-WVK-Retail/Bilder-Pictures/SAFLAX-87516-monarda-didyma-garden-to-go-lite-english.jpg</v>
      </c>
      <c r="AO348" s="330" t="str">
        <f>IF(J348&lt;1,"",
IF($C$1="Bulgarisch - BG",HYPERLINK(CONCATENATE("https://www.saflax.de/0-WVK-Retail/Bilder-Pictures/SAFLAX-",'Basis-Tabelle-Samen'!Q342,"-",'Basis-Tabelle-Samen'!J342,"-garden-to-go-bulgarian.jpg")),
IF($C$1="Dänisch - DK",HYPERLINK(CONCATENATE("https://www.saflax.de/0-WVK-Retail/Bilder-Pictures/SAFLAX-",'Basis-Tabelle-Samen'!Q342,"-",'Basis-Tabelle-Samen'!J342,"-garden-to-go-danish.jpg")),
IF($C$1="Deutsch - DE",HYPERLINK(CONCATENATE("https://www.saflax.de/0-WVK-Retail/Bilder-Pictures/SAFLAX-",'Basis-Tabelle-Samen'!Q342,"-",'Basis-Tabelle-Samen'!J342,"-garden-to-go-german.jpg")),
IF($C$1="Englisch - UK",HYPERLINK(CONCATENATE("https://www.saflax.de/0-WVK-Retail/Bilder-Pictures/SAFLAX-",'Basis-Tabelle-Samen'!Q342,"-",'Basis-Tabelle-Samen'!J342,"-garden-to-go-english.jpg")),
IF($C$1="Estnisch - EE",HYPERLINK(CONCATENATE("https://www.saflax.de/0-WVK-Retail/Bilder-Pictures/SAFLAX-",'Basis-Tabelle-Samen'!Q342,"-",'Basis-Tabelle-Samen'!J342,"-garden-to-go-estonian.jpg")),
IF($C$1="Finnisch - FI",HYPERLINK(CONCATENATE("https://www.saflax.de/0-WVK-Retail/Bilder-Pictures/SAFLAX-",'Basis-Tabelle-Samen'!Q342,"-",'Basis-Tabelle-Samen'!J342,"-garden-to-go-finnish.jpg")),
IF($C$1="Französisch - FR",HYPERLINK(CONCATENATE("https://www.saflax.de/0-WVK-Retail/Bilder-Pictures/SAFLAX-",'Basis-Tabelle-Samen'!Q342,"-",'Basis-Tabelle-Samen'!J342,"-garden-to-go-french.jpg")),
IF($C$1="Griechisch - GR",HYPERLINK(CONCATENATE("https://www.saflax.de/0-WVK-Retail/Bilder-Pictures/SAFLAX-",'Basis-Tabelle-Samen'!Q342,"-",'Basis-Tabelle-Samen'!J342,"-garden-to-go-greek.jpg")),
IF($C$1="Irisch - IE",HYPERLINK(CONCATENATE("https://www.saflax.de/0-WVK-Retail/Bilder-Pictures/SAFLAX-",'Basis-Tabelle-Samen'!Q342,"-",'Basis-Tabelle-Samen'!J342,"-garden-to-go-irish.jpg")),
IF($C$1="Isländisch - IS",HYPERLINK(CONCATENATE("https://www.saflax.de/0-WVK-Retail/Bilder-Pictures/SAFLAX-",'Basis-Tabelle-Samen'!Q342,"-",'Basis-Tabelle-Samen'!J342,"-garden-to-go-icelandic.jpg")),
IF($C$1="Italienisch - IT",HYPERLINK(CONCATENATE("https://www.saflax.de/0-WVK-Retail/Bilder-Pictures/SAFLAX-",'Basis-Tabelle-Samen'!Q342,"-",'Basis-Tabelle-Samen'!J342,"-garden-to-go-italian.jpg")),
IF($C$1="Japanisch - JP",HYPERLINK(CONCATENATE("https://www.saflax.de/0-WVK-Retail/Bilder-Pictures/SAFLAX-",'Basis-Tabelle-Samen'!Q342,"-",'Basis-Tabelle-Samen'!J342,"-garden-to-go-japanese.jpg")),
IF($C$1="Kroatisch - HR",HYPERLINK(CONCATENATE("https://www.saflax.de/0-WVK-Retail/Bilder-Pictures/SAFLAX-",'Basis-Tabelle-Samen'!Q342,"-",'Basis-Tabelle-Samen'!J342,"-garden-to-go-croatian.jpg")),
IF($C$1="Lettisch - LV",HYPERLINK(CONCATENATE("https://www.saflax.de/0-WVK-Retail/Bilder-Pictures/SAFLAX-",'Basis-Tabelle-Samen'!Q342,"-",'Basis-Tabelle-Samen'!J342,"-garden-to-go-latvian.jpg")),
IF($C$1="Litauisch - LT",HYPERLINK(CONCATENATE("https://www.saflax.de/0-WVK-Retail/Bilder-Pictures/SAFLAX-",'Basis-Tabelle-Samen'!Q342,"-",'Basis-Tabelle-Samen'!J342,"-garden-to-go-lithuanian.jpg")),
IF($C$1="Maltesisch - MT",HYPERLINK(CONCATENATE("https://www.saflax.de/0-WVK-Retail/Bilder-Pictures/SAFLAX-",'Basis-Tabelle-Samen'!Q342,"-",'Basis-Tabelle-Samen'!J342,"-garden-to-go-maltese.jpg")),
IF($C$1="Niederländisch - NL",HYPERLINK(CONCATENATE("https://www.saflax.de/0-WVK-Retail/Bilder-Pictures/SAFLAX-",'Basis-Tabelle-Samen'!Q342,"-",'Basis-Tabelle-Samen'!J342,"-garden-to-go-dutch.jpg")),
IF($C$1="Norwegisch - NO",HYPERLINK(CONCATENATE("https://www.saflax.de/0-WVK-Retail/Bilder-Pictures/SAFLAX-",'Basis-Tabelle-Samen'!Q342,"-",'Basis-Tabelle-Samen'!J342,"-garden-to-go-nowegian.jpg")),
IF($C$1="Polnisch - PL",HYPERLINK(CONCATENATE("https://www.saflax.de/0-WVK-Retail/Bilder-Pictures/SAFLAX-",'Basis-Tabelle-Samen'!Q342,"-",'Basis-Tabelle-Samen'!J342,"-garden-to-go-polish.jpg")),
IF($C$1="Portugiesisch - PT",HYPERLINK(CONCATENATE("https://www.saflax.de/0-WVK-Retail/Bilder-Pictures/SAFLAX-",'Basis-Tabelle-Samen'!Q342,"-",'Basis-Tabelle-Samen'!J342,"-garden-to-go-portuguese.jpg")),
IF($C$1="Rumänisch - RO",HYPERLINK(CONCATENATE("https://www.saflax.de/0-WVK-Retail/Bilder-Pictures/SAFLAX-",'Basis-Tabelle-Samen'!Q342,"-",'Basis-Tabelle-Samen'!J342,"-garden-to-go-romanian.jpg")),
IF($C$1="Schwedisch - SE",HYPERLINK(CONCATENATE("https://www.saflax.de/0-WVK-Retail/Bilder-Pictures/SAFLAX-",'Basis-Tabelle-Samen'!Q342,"-",'Basis-Tabelle-Samen'!J342,"-garden-to-go-swedish.jpg")),
IF($C$1="Slowakisch - SK",HYPERLINK(CONCATENATE("https://www.saflax.de/0-WVK-Retail/Bilder-Pictures/SAFLAX-",'Basis-Tabelle-Samen'!Q342,"-",'Basis-Tabelle-Samen'!J342,"-garden-to-go-slovak.jpg")),
IF($C$1="Slowenisch - SI",HYPERLINK(CONCATENATE("https://www.saflax.de/0-WVK-Retail/Bilder-Pictures/SAFLAX-",'Basis-Tabelle-Samen'!Q342,"-",'Basis-Tabelle-Samen'!J342,"-garden-to-go-slovenian.jpg")),
IF($C$1="Spanisch - ES",HYPERLINK(CONCATENATE("https://www.saflax.de/0-WVK-Retail/Bilder-Pictures/SAFLAX-",'Basis-Tabelle-Samen'!Q342,"-",'Basis-Tabelle-Samen'!J342,"-garden-to-go-spanish.jpg")),
IF($C$1="Tschechisch - CZ",HYPERLINK(CONCATENATE("https://www.saflax.de/0-WVK-Retail/Bilder-Pictures/SAFLAX-",'Basis-Tabelle-Samen'!Q342,"-",'Basis-Tabelle-Samen'!J342,"-garden-to-go-czech.jpg")),
IF($C$1="Türkisch - TR",HYPERLINK(CONCATENATE("https://www.saflax.de/0-WVK-Retail/Bilder-Pictures/SAFLAX-",'Basis-Tabelle-Samen'!Q342,"-",'Basis-Tabelle-Samen'!J342,"-garden-to-go-turkish.jpg")),
IF($C$1="Ungarisch - HU",HYPERLINK(CONCATENATE("https://www.saflax.de/0-WVK-Retail/Bilder-Pictures/SAFLAX-",'Basis-Tabelle-Samen'!Q342,"-",'Basis-Tabelle-Samen'!J342,"-garden-to-go-hungarian.jpg")),
" ACHTUNG")))))))))))))))))))))))))))))</f>
        <v>https://www.saflax.de/0-WVK-Retail/Bilder-Pictures/SAFLAX-57516-monarda-didyma-garden-to-go-english.jpg</v>
      </c>
      <c r="AP348" s="330" t="str">
        <f>IF(K348&lt;1,"",
IF($C$1="Bulgarisch - BG",HYPERLINK(CONCATENATE("https://www.saflax.de/0-WVK-Retail/Bilder-Pictures/SAFLAX-",'Basis-Tabelle-Samen'!T342,"-",'Basis-Tabelle-Samen'!J342,"-cultivation-set-bulgarian.jpg")),
IF($C$1="Dänisch - DK",HYPERLINK(CONCATENATE("https://www.saflax.de/0-WVK-Retail/Bilder-Pictures/SAFLAX-",'Basis-Tabelle-Samen'!T342,"-",'Basis-Tabelle-Samen'!J342,"-cultivation-set-danish.jpg")),
IF($C$1="Deutsch - DE",HYPERLINK(CONCATENATE("https://www.saflax.de/0-WVK-Retail/Bilder-Pictures/SAFLAX-",'Basis-Tabelle-Samen'!T342,"-",'Basis-Tabelle-Samen'!J342,"-cultivation-set-german.jpg")),
IF($C$1="Englisch - UK",HYPERLINK(CONCATENATE("https://www.saflax.de/0-WVK-Retail/Bilder-Pictures/SAFLAX-",'Basis-Tabelle-Samen'!T342,"-",'Basis-Tabelle-Samen'!J342,"-cultivation-set-english.jpg")),
IF($C$1="Estnisch - EE",HYPERLINK(CONCATENATE("https://www.saflax.de/0-WVK-Retail/Bilder-Pictures/SAFLAX-",'Basis-Tabelle-Samen'!T342,"-",'Basis-Tabelle-Samen'!J342,"-cultivation-set-estonian.jpg")),
IF($C$1="Finnisch - FI",HYPERLINK(CONCATENATE("https://www.saflax.de/0-WVK-Retail/Bilder-Pictures/SAFLAX-",'Basis-Tabelle-Samen'!T342,"-",'Basis-Tabelle-Samen'!J342,"-cultivation-set-finnish.jpg")),
IF($C$1="Französisch - FR",HYPERLINK(CONCATENATE("https://www.saflax.de/0-WVK-Retail/Bilder-Pictures/SAFLAX-",'Basis-Tabelle-Samen'!T342,"-",'Basis-Tabelle-Samen'!J342,"-cultivation-set-french.jpg")),
IF($C$1="Griechisch - GR",HYPERLINK(CONCATENATE("https://www.saflax.de/0-WVK-Retail/Bilder-Pictures/SAFLAX-",'Basis-Tabelle-Samen'!T342,"-",'Basis-Tabelle-Samen'!J342,"-cultivation-set-greek.jpg")),
IF($C$1="Irisch - IE",HYPERLINK(CONCATENATE("https://www.saflax.de/0-WVK-Retail/Bilder-Pictures/SAFLAX-",'Basis-Tabelle-Samen'!T342,"-",'Basis-Tabelle-Samen'!J342,"-cultivation-set-irish.jpg")),
IF($C$1="Isländisch - IS",HYPERLINK(CONCATENATE("https://www.saflax.de/0-WVK-Retail/Bilder-Pictures/SAFLAX-",'Basis-Tabelle-Samen'!T342,"-",'Basis-Tabelle-Samen'!J342,"-cultivation-set-icelandic.jpg")),
IF($C$1="Italienisch - IT",HYPERLINK(CONCATENATE("https://www.saflax.de/0-WVK-Retail/Bilder-Pictures/SAFLAX-",'Basis-Tabelle-Samen'!T342,"-",'Basis-Tabelle-Samen'!J342,"-cultivation-set-italian.jpg")),
IF($C$1="Japanisch - JP",HYPERLINK(CONCATENATE("https://www.saflax.de/0-WVK-Retail/Bilder-Pictures/SAFLAX-",'Basis-Tabelle-Samen'!T342,"-",'Basis-Tabelle-Samen'!J342,"-cultivation-set-japanese.jpg")),
IF($C$1="Kroatisch - HR",HYPERLINK(CONCATENATE("https://www.saflax.de/0-WVK-Retail/Bilder-Pictures/SAFLAX-",'Basis-Tabelle-Samen'!T342,"-",'Basis-Tabelle-Samen'!J342,"-cultivation-set-croatian.jpg")),
IF($C$1="Lettisch - LV",HYPERLINK(CONCATENATE("https://www.saflax.de/0-WVK-Retail/Bilder-Pictures/SAFLAX-",'Basis-Tabelle-Samen'!T342,"-",'Basis-Tabelle-Samen'!J342,"-cultivation-set-latvian.jpg")),
IF($C$1="Litauisch - LT",HYPERLINK(CONCATENATE("https://www.saflax.de/0-WVK-Retail/Bilder-Pictures/SAFLAX-",'Basis-Tabelle-Samen'!T342,"-",'Basis-Tabelle-Samen'!J342,"-cultivation-set-lithuanian.jpg")),
IF($C$1="Maltesisch - MT",HYPERLINK(CONCATENATE("https://www.saflax.de/0-WVK-Retail/Bilder-Pictures/SAFLAX-",'Basis-Tabelle-Samen'!T342,"-",'Basis-Tabelle-Samen'!J342,"-cultivation-set-maltese.jpg")),
IF($C$1="Niederländisch - NL",HYPERLINK(CONCATENATE("https://www.saflax.de/0-WVK-Retail/Bilder-Pictures/SAFLAX-",'Basis-Tabelle-Samen'!T342,"-",'Basis-Tabelle-Samen'!J342,"-cultivation-set-dutch.jpg")),
IF($C$1="Norwegisch - NO",HYPERLINK(CONCATENATE("https://www.saflax.de/0-WVK-Retail/Bilder-Pictures/SAFLAX-",'Basis-Tabelle-Samen'!T342,"-",'Basis-Tabelle-Samen'!J342,"-cultivation-set-nowegian.jpg")),
IF($C$1="Polnisch - PL",HYPERLINK(CONCATENATE("https://www.saflax.de/0-WVK-Retail/Bilder-Pictures/SAFLAX-",'Basis-Tabelle-Samen'!T342,"-",'Basis-Tabelle-Samen'!J342,"-cultivation-set-polish.jpg")),
IF($C$1="Portugiesisch - PT",HYPERLINK(CONCATENATE("https://www.saflax.de/0-WVK-Retail/Bilder-Pictures/SAFLAX-",'Basis-Tabelle-Samen'!T342,"-",'Basis-Tabelle-Samen'!J342,"-cultivation-set-portuguese.jpg")),
IF($C$1="Rumänisch - RO",HYPERLINK(CONCATENATE("https://www.saflax.de/0-WVK-Retail/Bilder-Pictures/SAFLAX-",'Basis-Tabelle-Samen'!T342,"-",'Basis-Tabelle-Samen'!J342,"-cultivation-set-romanian.jpg")),
IF($C$1="Schwedisch - SE",HYPERLINK(CONCATENATE("https://www.saflax.de/0-WVK-Retail/Bilder-Pictures/SAFLAX-",'Basis-Tabelle-Samen'!T342,"-",'Basis-Tabelle-Samen'!J342,"-cultivation-set-swedish.jpg")),
IF($C$1="Slowakisch - SK",HYPERLINK(CONCATENATE("https://www.saflax.de/0-WVK-Retail/Bilder-Pictures/SAFLAX-",'Basis-Tabelle-Samen'!T342,"-",'Basis-Tabelle-Samen'!J342,"-cultivation-set-slovak.jpg")),
IF($C$1="Slowenisch - SI",HYPERLINK(CONCATENATE("https://www.saflax.de/0-WVK-Retail/Bilder-Pictures/SAFLAX-",'Basis-Tabelle-Samen'!T342,"-",'Basis-Tabelle-Samen'!J342,"-cultivation-set-slovenian.jpg")),
IF($C$1="Spanisch - ES",HYPERLINK(CONCATENATE("https://www.saflax.de/0-WVK-Retail/Bilder-Pictures/SAFLAX-",'Basis-Tabelle-Samen'!T342,"-",'Basis-Tabelle-Samen'!J342,"-cultivation-set-spanish.jpg")),
IF($C$1="Tschechisch - CZ",HYPERLINK(CONCATENATE("https://www.saflax.de/0-WVK-Retail/Bilder-Pictures/SAFLAX-",'Basis-Tabelle-Samen'!T342,"-",'Basis-Tabelle-Samen'!J342,"-cultivation-set-czech.jpg")),
IF($C$1="Türkisch - TR",HYPERLINK(CONCATENATE("https://www.saflax.de/0-WVK-Retail/Bilder-Pictures/SAFLAX-",'Basis-Tabelle-Samen'!T342,"-",'Basis-Tabelle-Samen'!J342,"-cultivation-set-turkish.jpg")),
IF($C$1="Ungarisch - HU",HYPERLINK(CONCATENATE("https://www.saflax.de/0-WVK-Retail/Bilder-Pictures/SAFLAX-",'Basis-Tabelle-Samen'!T342,"-",'Basis-Tabelle-Samen'!J342,"-cultivation-set-hungarian.jpg")),
" ACHTUNG")))))))))))))))))))))))))))))</f>
        <v>https://www.saflax.de/0-WVK-Retail/Bilder-Pictures/SAFLAX-37516-monarda-didyma-cultivation-set-english.jpg</v>
      </c>
      <c r="AQ348" s="330" t="str">
        <f>IF(L348&lt;1,"",
IF($C$1="Bulgarisch - BG",HYPERLINK(CONCATENATE("https://www.saflax.de/0-WVK-Retail/Bilder-Pictures/SAFLAX-",'Basis-Tabelle-Samen'!W342,"-",'Basis-Tabelle-Samen'!J342,"-garden-in-the-bag-bulgarian.jpg")),
IF($C$1="Dänisch - DK",HYPERLINK(CONCATENATE("https://www.saflax.de/0-WVK-Retail/Bilder-Pictures/SAFLAX-",'Basis-Tabelle-Samen'!W342,"-",'Basis-Tabelle-Samen'!J342,"-garden-in-the-bag-danish.jpg")),
IF($C$1="Deutsch - DE",HYPERLINK(CONCATENATE("https://www.saflax.de/0-WVK-Retail/Bilder-Pictures/SAFLAX-",'Basis-Tabelle-Samen'!W342,"-",'Basis-Tabelle-Samen'!J342,"-garden-in-the-bag-german.jpg")),
IF($C$1="Englisch - UK",HYPERLINK(CONCATENATE("https://www.saflax.de/0-WVK-Retail/Bilder-Pictures/SAFLAX-",'Basis-Tabelle-Samen'!W342,"-",'Basis-Tabelle-Samen'!J342,"-garden-in-the-bag-english.jpg")),
IF($C$1="Estnisch - EE",HYPERLINK(CONCATENATE("https://www.saflax.de/0-WVK-Retail/Bilder-Pictures/SAFLAX-",'Basis-Tabelle-Samen'!W342,"-",'Basis-Tabelle-Samen'!J342,"-garden-in-the-bag-estonian.jpg")),
IF($C$1="Finnisch - FI",HYPERLINK(CONCATENATE("https://www.saflax.de/0-WVK-Retail/Bilder-Pictures/SAFLAX-",'Basis-Tabelle-Samen'!W342,"-",'Basis-Tabelle-Samen'!J342,"-garden-in-the-bag-finnish.jpg")),
IF($C$1="Französisch - FR",HYPERLINK(CONCATENATE("https://www.saflax.de/0-WVK-Retail/Bilder-Pictures/SAFLAX-",'Basis-Tabelle-Samen'!W342,"-",'Basis-Tabelle-Samen'!J342,"-garden-in-the-bag-french.jpg")),
IF($C$1="Griechisch - GR",HYPERLINK(CONCATENATE("https://www.saflax.de/0-WVK-Retail/Bilder-Pictures/SAFLAX-",'Basis-Tabelle-Samen'!W342,"-",'Basis-Tabelle-Samen'!J342,"-garden-in-the-bag-greek.jpg")),
IF($C$1="Irisch - IE",HYPERLINK(CONCATENATE("https://www.saflax.de/0-WVK-Retail/Bilder-Pictures/SAFLAX-",'Basis-Tabelle-Samen'!W342,"-",'Basis-Tabelle-Samen'!J342,"-garden-in-the-bag-irish.jpg")),
IF($C$1="Isländisch - IS",HYPERLINK(CONCATENATE("https://www.saflax.de/0-WVK-Retail/Bilder-Pictures/SAFLAX-",'Basis-Tabelle-Samen'!W342,"-",'Basis-Tabelle-Samen'!J342,"-garden-in-the-bag-icelandic.jpg")),
IF($C$1="Italienisch - IT",HYPERLINK(CONCATENATE("https://www.saflax.de/0-WVK-Retail/Bilder-Pictures/SAFLAX-",'Basis-Tabelle-Samen'!W342,"-",'Basis-Tabelle-Samen'!J342,"-garden-in-the-bag-italian.jpg")),
IF($C$1="Japanisch - JP",HYPERLINK(CONCATENATE("https://www.saflax.de/0-WVK-Retail/Bilder-Pictures/SAFLAX-",'Basis-Tabelle-Samen'!W342,"-",'Basis-Tabelle-Samen'!J342,"-garden-in-the-bag-japanese.jpg")),
IF($C$1="Kroatisch - HR",HYPERLINK(CONCATENATE("https://www.saflax.de/0-WVK-Retail/Bilder-Pictures/SAFLAX-",'Basis-Tabelle-Samen'!W342,"-",'Basis-Tabelle-Samen'!J342,"-garden-in-the-bag-croatian.jpg")),
IF($C$1="Lettisch - LV",HYPERLINK(CONCATENATE("https://www.saflax.de/0-WVK-Retail/Bilder-Pictures/SAFLAX-",'Basis-Tabelle-Samen'!W342,"-",'Basis-Tabelle-Samen'!J342,"-garden-in-the-bag-latvian.jpg")),
IF($C$1="Litauisch - LT",HYPERLINK(CONCATENATE("https://www.saflax.de/0-WVK-Retail/Bilder-Pictures/SAFLAX-",'Basis-Tabelle-Samen'!W342,"-",'Basis-Tabelle-Samen'!J342,"-garden-in-the-bag-lithuanian.jpg")),
IF($C$1="Maltesisch - MT",HYPERLINK(CONCATENATE("https://www.saflax.de/0-WVK-Retail/Bilder-Pictures/SAFLAX-",'Basis-Tabelle-Samen'!W342,"-",'Basis-Tabelle-Samen'!J342,"-garden-in-the-bag-maltese.jpg")),
IF($C$1="Niederländisch - NL",HYPERLINK(CONCATENATE("https://www.saflax.de/0-WVK-Retail/Bilder-Pictures/SAFLAX-",'Basis-Tabelle-Samen'!W342,"-",'Basis-Tabelle-Samen'!J342,"-garden-in-the-bag-dutch.jpg")),
IF($C$1="Norwegisch - NO",HYPERLINK(CONCATENATE("https://www.saflax.de/0-WVK-Retail/Bilder-Pictures/SAFLAX-",'Basis-Tabelle-Samen'!W342,"-",'Basis-Tabelle-Samen'!J342,"-garden-in-the-bag-nowegian.jpg")),
IF($C$1="Polnisch - PL",HYPERLINK(CONCATENATE("https://www.saflax.de/0-WVK-Retail/Bilder-Pictures/SAFLAX-",'Basis-Tabelle-Samen'!W342,"-",'Basis-Tabelle-Samen'!J342,"-garden-in-the-bag-polish.jpg")),
IF($C$1="Portugiesisch - PT",HYPERLINK(CONCATENATE("https://www.saflax.de/0-WVK-Retail/Bilder-Pictures/SAFLAX-",'Basis-Tabelle-Samen'!W342,"-",'Basis-Tabelle-Samen'!J342,"-garden-in-the-bag-portuguese.jpg")),
IF($C$1="Rumänisch - RO",HYPERLINK(CONCATENATE("https://www.saflax.de/0-WVK-Retail/Bilder-Pictures/SAFLAX-",'Basis-Tabelle-Samen'!W342,"-",'Basis-Tabelle-Samen'!J342,"-garden-in-the-bag-romanian.jpg")),
IF($C$1="Schwedisch - SE",HYPERLINK(CONCATENATE("https://www.saflax.de/0-WVK-Retail/Bilder-Pictures/SAFLAX-",'Basis-Tabelle-Samen'!W342,"-",'Basis-Tabelle-Samen'!J342,"-garden-in-the-bag-swedish.jpg")),
IF($C$1="Slowakisch - SK",HYPERLINK(CONCATENATE("https://www.saflax.de/0-WVK-Retail/Bilder-Pictures/SAFLAX-",'Basis-Tabelle-Samen'!W342,"-",'Basis-Tabelle-Samen'!J342,"-garden-in-the-bag-slovak.jpg")),
IF($C$1="Slowenisch - SI",HYPERLINK(CONCATENATE("https://www.saflax.de/0-WVK-Retail/Bilder-Pictures/SAFLAX-",'Basis-Tabelle-Samen'!W342,"-",'Basis-Tabelle-Samen'!J342,"-garden-in-the-bag-slovenian.jpg")),
IF($C$1="Spanisch - ES",HYPERLINK(CONCATENATE("https://www.saflax.de/0-WVK-Retail/Bilder-Pictures/SAFLAX-",'Basis-Tabelle-Samen'!W342,"-",'Basis-Tabelle-Samen'!J342,"-garden-in-the-bag-spanish.jpg")),
IF($C$1="Tschechisch - CZ",HYPERLINK(CONCATENATE("https://www.saflax.de/0-WVK-Retail/Bilder-Pictures/SAFLAX-",'Basis-Tabelle-Samen'!W342,"-",'Basis-Tabelle-Samen'!J342,"-garden-in-the-bag-czech.jpg")),
IF($C$1="Türkisch - TR",HYPERLINK(CONCATENATE("https://www.saflax.de/0-WVK-Retail/Bilder-Pictures/SAFLAX-",'Basis-Tabelle-Samen'!W342,"-",'Basis-Tabelle-Samen'!J342,"-garden-in-the-bag-turkish.jpg")),
IF($C$1="Ungarisch - HU",HYPERLINK(CONCATENATE("https://www.saflax.de/0-WVK-Retail/Bilder-Pictures/SAFLAX-",'Basis-Tabelle-Samen'!W342,"-",'Basis-Tabelle-Samen'!J342,"-garden-in-the-bag-hungarian.jpg")),
" ACHTUNG")))))))))))))))))))))))))))))</f>
        <v>https://www.saflax.de/0-WVK-Retail/Bilder-Pictures/SAFLAX-67516-monarda-didyma-garden-in-the-bag-english.jpg</v>
      </c>
    </row>
    <row r="349" spans="1:43" s="27" customFormat="1" ht="17.100000000000001" customHeight="1" x14ac:dyDescent="0.2">
      <c r="A349" s="318" t="str">
        <f>IF('Basis-Tabelle-Samen'!A343="","",IF($C$1="Deutsch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49" s="319" t="str">
        <f>'Basis-Tabelle-Samen'!I343</f>
        <v>Origanum vulgare supsp. Hirtum</v>
      </c>
      <c r="C349" s="316" t="str">
        <f>IF($C$1="Bulgarisch - BG",'Basis-Tabelle-Samen'!Z343,
IF($C$1="Dänisch - DK",'Basis-Tabelle-Samen'!AA343,
IF($C$1="Deutsch - DE",'Basis-Tabelle-Samen'!AB343,
IF($C$1="Englisch - UK",'Basis-Tabelle-Samen'!AC343,
IF($C$1="Estnisch - EE",'Basis-Tabelle-Samen'!AD343,
IF($C$1="Finnisch - FI",'Basis-Tabelle-Samen'!AE343,
IF($C$1="Französisch - FR",'Basis-Tabelle-Samen'!AF343,
IF($C$1="Griechisch - GR",'Basis-Tabelle-Samen'!AG343,
IF($C$1="Irisch - IE",'Basis-Tabelle-Samen'!AH343,
IF($C$1="Isländisch - IS",'Basis-Tabelle-Samen'!AI343,
IF($C$1="Italienisch - IT",'Basis-Tabelle-Samen'!AJ343,
IF($C$1="Japanisch - JP",'Basis-Tabelle-Samen'!AK343,
IF($C$1="Kroatisch - HR",'Basis-Tabelle-Samen'!AL343,
IF($C$1="Lettisch - LV",'Basis-Tabelle-Samen'!AM343,
IF($C$1="Litauisch - LT",'Basis-Tabelle-Samen'!AN343,
IF($C$1="Maltesisch - MT",'Basis-Tabelle-Samen'!AO343,
IF($C$1="Niederländisch - NL",'Basis-Tabelle-Samen'!AP343,
IF($C$1="Norwegisch - NO",'Basis-Tabelle-Samen'!AQ343,
IF($C$1="Polnisch - PL",'Basis-Tabelle-Samen'!AR343,
IF($C$1="Portugiesisch - PT",'Basis-Tabelle-Samen'!AS343,
IF($C$1="Rumänisch - RO",'Basis-Tabelle-Samen'!AT343,
IF($C$1="Schwedisch - SE",'Basis-Tabelle-Samen'!AU343,
IF($C$1="Slowakisch - SK",'Basis-Tabelle-Samen'!AV343,
IF($C$1="Slowenisch - SI",'Basis-Tabelle-Samen'!AW343,
IF($C$1="Spanisch - ES",'Basis-Tabelle-Samen'!AX343,
IF($C$1="Tschechisch - CZ",'Basis-Tabelle-Samen'!AY343,
IF($C$1="Türkisch - TR",'Basis-Tabelle-Samen'!AZ343,
IF($C$1="Ungarisch - HU",'Basis-Tabelle-Samen'!BA343,
" ACHTUNG"))))))))))))))))))))))))))))</f>
        <v>Greek Oregano</v>
      </c>
      <c r="D349" s="320">
        <f>'Basis-Tabelle-Samen'!F343</f>
        <v>600</v>
      </c>
      <c r="E349" s="321" t="str">
        <f>'Basis-Tabelle-Samen'!H343</f>
        <v>7 %</v>
      </c>
      <c r="F349" s="322" t="str">
        <f>IF('Basis-Tabelle-Samen'!G343="","",'Basis-Tabelle-Samen'!G343)</f>
        <v>09</v>
      </c>
      <c r="G349" s="320">
        <f>'Basis-Tabelle-Samen'!C343</f>
        <v>17517</v>
      </c>
      <c r="H349" s="323">
        <f>'Basis-Tabelle-Samen'!D343</f>
        <v>4055473175171</v>
      </c>
      <c r="I349" s="324">
        <f>'Basis-Tabelle-Samen'!E343</f>
        <v>1.85</v>
      </c>
      <c r="J349" s="325">
        <f t="shared" si="5"/>
        <v>12</v>
      </c>
      <c r="K349" s="326">
        <f>'Basis-Tabelle-Samen'!K343</f>
        <v>77517</v>
      </c>
      <c r="L349" s="323">
        <f>'Basis-Tabelle-Samen'!L343</f>
        <v>4055473775173</v>
      </c>
      <c r="M349" s="324">
        <f>'Basis-Tabelle-Samen'!M343</f>
        <v>2.4500000000000002</v>
      </c>
      <c r="N349" s="326">
        <f>IF(K349&lt;1,"",'3'!$I$15)</f>
        <v>15</v>
      </c>
      <c r="O349" s="327">
        <f>IF(K349&lt;1,"",'3'!$J$11)</f>
        <v>90</v>
      </c>
      <c r="P349" s="326">
        <f>'Basis-Tabelle-Samen'!N343</f>
        <v>87517</v>
      </c>
      <c r="Q349" s="323">
        <f>'Basis-Tabelle-Samen'!O343</f>
        <v>4055473875170</v>
      </c>
      <c r="R349" s="328">
        <f>'Basis-Tabelle-Samen'!P343</f>
        <v>3.75</v>
      </c>
      <c r="S349" s="326">
        <f>IF(R349&lt;1,"",'3'!$M$15)</f>
        <v>18</v>
      </c>
      <c r="T349" s="327">
        <f>IF(R349&lt;1,"",'3'!$N$11)</f>
        <v>72</v>
      </c>
      <c r="U349" s="326">
        <f>'Basis-Tabelle-Samen'!Q343</f>
        <v>57517</v>
      </c>
      <c r="V349" s="323">
        <f>'Basis-Tabelle-Samen'!R343</f>
        <v>4055473575179</v>
      </c>
      <c r="W349" s="324">
        <f>'Basis-Tabelle-Samen'!S343</f>
        <v>4.95</v>
      </c>
      <c r="X349" s="326">
        <f>IF(U349&lt;1,"",'3'!$Q$15)</f>
        <v>6</v>
      </c>
      <c r="Y349" s="327">
        <f>IF(U349&lt;1,"",'3'!$R$11)</f>
        <v>24</v>
      </c>
      <c r="Z349" s="326">
        <f>'Basis-Tabelle-Samen'!T343</f>
        <v>37517</v>
      </c>
      <c r="AA349" s="323">
        <f>'Basis-Tabelle-Samen'!U343</f>
        <v>4055473375175</v>
      </c>
      <c r="AB349" s="324">
        <f>'Basis-Tabelle-Samen'!V343</f>
        <v>6.75</v>
      </c>
      <c r="AC349" s="326">
        <f>IF(Z349&lt;1,"",'3'!$U$15)</f>
        <v>6</v>
      </c>
      <c r="AD349" s="327">
        <f>IF(Z349&lt;1,"",'3'!$V$11)</f>
        <v>24</v>
      </c>
      <c r="AE349" s="326">
        <f>'Basis-Tabelle-Samen'!W343</f>
        <v>67517</v>
      </c>
      <c r="AF349" s="323">
        <f>'Basis-Tabelle-Samen'!X343</f>
        <v>4055473675176</v>
      </c>
      <c r="AG349" s="324">
        <f>'Basis-Tabelle-Samen'!Y343</f>
        <v>2.95</v>
      </c>
      <c r="AH349" s="326">
        <f>IF(AE349&lt;1,"",'3'!$Y$15)</f>
        <v>8</v>
      </c>
      <c r="AI349" s="327">
        <f>IF(AE349&lt;1,"",'3'!$Z$11)</f>
        <v>64</v>
      </c>
      <c r="AJ349" s="319"/>
      <c r="AK349" s="316" t="str">
        <f>IF(G349&lt;1,"",
IF($C$1="Bulgarisch - BG",HYPERLINK(CONCATENATE("https://www.saflax.de/0-WVK-Retail/Bilder-Pictures/SAFLAX-",'Basis-Tabelle-Samen'!C343,"-",'Basis-Tabelle-Samen'!J343,"-seed-package-front-cr-bulgarian.jpg")),
IF($C$1="Dänisch - DK",HYPERLINK(CONCATENATE("https://www.saflax.de/0-WVK-Retail/Bilder-Pictures/SAFLAX-",'Basis-Tabelle-Samen'!C343,"-",'Basis-Tabelle-Samen'!J343,"-seed-package-front-cr-danish.jpg")),
IF($C$1="Deutsch - DE",HYPERLINK(CONCATENATE("https://www.saflax.de/0-WVK-Retail/Bilder-Pictures/SAFLAX-",'Basis-Tabelle-Samen'!C343,"-",'Basis-Tabelle-Samen'!J343,"-seed-package-front-cr-german.jpg")),
IF($C$1="Englisch - UK",HYPERLINK(CONCATENATE("https://www.saflax.de/0-WVK-Retail/Bilder-Pictures/SAFLAX-",'Basis-Tabelle-Samen'!C343,"-",'Basis-Tabelle-Samen'!J343,"-seed-package-front-cr-english.jpg")),
IF($C$1="Estnisch - EE",HYPERLINK(CONCATENATE("https://www.saflax.de/0-WVK-Retail/Bilder-Pictures/SAFLAX-",'Basis-Tabelle-Samen'!C343,"-",'Basis-Tabelle-Samen'!J343,"-seed-package-front-cr-estonian.jpg")),
IF($C$1="Finnisch - FI",HYPERLINK(CONCATENATE("https://www.saflax.de/0-WVK-Retail/Bilder-Pictures/SAFLAX-",'Basis-Tabelle-Samen'!C343,"-",'Basis-Tabelle-Samen'!J343,"-seed-package-front-cr-finnish.jpg")),
IF($C$1="Französisch - FR",HYPERLINK(CONCATENATE("https://www.saflax.de/0-WVK-Retail/Bilder-Pictures/SAFLAX-",'Basis-Tabelle-Samen'!C343,"-",'Basis-Tabelle-Samen'!J343,"-seed-package-front-cr-french.jpg")),
IF($C$1="Griechisch - GR",HYPERLINK(CONCATENATE("https://www.saflax.de/0-WVK-Retail/Bilder-Pictures/SAFLAX-",'Basis-Tabelle-Samen'!C343,"-",'Basis-Tabelle-Samen'!J343,"-seed-package-front-cr-greek.jpg")),
IF($C$1="Irisch - IE",HYPERLINK(CONCATENATE("https://www.saflax.de/0-WVK-Retail/Bilder-Pictures/SAFLAX-",'Basis-Tabelle-Samen'!C343,"-",'Basis-Tabelle-Samen'!J343,"-seed-package-front-cr-irish.jpg")),
IF($C$1="Isländisch - IS",HYPERLINK(CONCATENATE("https://www.saflax.de/0-WVK-Retail/Bilder-Pictures/SAFLAX-",'Basis-Tabelle-Samen'!C343,"-",'Basis-Tabelle-Samen'!J343,"-seed-package-front-cr-icelandic.jpg")),
IF($C$1="Italienisch - IT",HYPERLINK(CONCATENATE("https://www.saflax.de/0-WVK-Retail/Bilder-Pictures/SAFLAX-",'Basis-Tabelle-Samen'!C343,"-",'Basis-Tabelle-Samen'!J343,"-seed-package-front-cr-italian.jpg")),
IF($C$1="Japanisch - JP",HYPERLINK(CONCATENATE("https://www.saflax.de/0-WVK-Retail/Bilder-Pictures/SAFLAX-",'Basis-Tabelle-Samen'!C343,"-",'Basis-Tabelle-Samen'!J343,"-seed-package-front-cr-japanese.jpg")),
IF($C$1="Kroatisch - HR",HYPERLINK(CONCATENATE("https://www.saflax.de/0-WVK-Retail/Bilder-Pictures/SAFLAX-",'Basis-Tabelle-Samen'!C343,"-",'Basis-Tabelle-Samen'!J343,"-seed-package-front-cr-croatian.jpg")),
IF($C$1="Lettisch - LV",HYPERLINK(CONCATENATE("https://www.saflax.de/0-WVK-Retail/Bilder-Pictures/SAFLAX-",'Basis-Tabelle-Samen'!C343,"-",'Basis-Tabelle-Samen'!J343,"-seed-package-front-cr-latvian.jpg")),
IF($C$1="Litauisch - LT",HYPERLINK(CONCATENATE("https://www.saflax.de/0-WVK-Retail/Bilder-Pictures/SAFLAX-",'Basis-Tabelle-Samen'!C343,"-",'Basis-Tabelle-Samen'!J343,"-seed-package-front-cr-lithuanian.jpg")),
IF($C$1="Maltesisch - MT",HYPERLINK(CONCATENATE("https://www.saflax.de/0-WVK-Retail/Bilder-Pictures/SAFLAX-",'Basis-Tabelle-Samen'!C343,"-",'Basis-Tabelle-Samen'!J343,"-seed-package-front-cr-maltese.jpg")),
IF($C$1="Niederländisch - NL",HYPERLINK(CONCATENATE("https://www.saflax.de/0-WVK-Retail/Bilder-Pictures/SAFLAX-",'Basis-Tabelle-Samen'!C343,"-",'Basis-Tabelle-Samen'!J343,"-seed-package-front-cr-dutch.jpg")),
IF($C$1="Norwegisch - NO",HYPERLINK(CONCATENATE("https://www.saflax.de/0-WVK-Retail/Bilder-Pictures/SAFLAX-",'Basis-Tabelle-Samen'!C343,"-",'Basis-Tabelle-Samen'!J343,"-seed-package-front-cr-nowegian.jpg")),
IF($C$1="Polnisch - PL",HYPERLINK(CONCATENATE("https://www.saflax.de/0-WVK-Retail/Bilder-Pictures/SAFLAX-",'Basis-Tabelle-Samen'!C343,"-",'Basis-Tabelle-Samen'!J343,"-seed-package-front-cr-polish.jpg")),
IF($C$1="Portugiesisch - PT",HYPERLINK(CONCATENATE("https://www.saflax.de/0-WVK-Retail/Bilder-Pictures/SAFLAX-",'Basis-Tabelle-Samen'!C343,"-",'Basis-Tabelle-Samen'!J343,"-seed-package-front-cr-portuguese.jpg")),
IF($C$1="Rumänisch - RO",HYPERLINK(CONCATENATE("https://www.saflax.de/0-WVK-Retail/Bilder-Pictures/SAFLAX-",'Basis-Tabelle-Samen'!C343,"-",'Basis-Tabelle-Samen'!J343,"-seed-package-front-cr-romanian.jpg")),
IF($C$1="Schwedisch - SE",HYPERLINK(CONCATENATE("https://www.saflax.de/0-WVK-Retail/Bilder-Pictures/SAFLAX-",'Basis-Tabelle-Samen'!C343,"-",'Basis-Tabelle-Samen'!J343,"-seed-package-front-cr-swedish.jpg")),
IF($C$1="Slowakisch - SK",HYPERLINK(CONCATENATE("https://www.saflax.de/0-WVK-Retail/Bilder-Pictures/SAFLAX-",'Basis-Tabelle-Samen'!C343,"-",'Basis-Tabelle-Samen'!J343,"-seed-package-front-cr-slovak.jpg")),
IF($C$1="Slowenisch - SI",HYPERLINK(CONCATENATE("https://www.saflax.de/0-WVK-Retail/Bilder-Pictures/SAFLAX-",'Basis-Tabelle-Samen'!C343,"-",'Basis-Tabelle-Samen'!J343,"-seed-package-front-cr-slovenian.jpg")),
IF($C$1="Spanisch - ES",HYPERLINK(CONCATENATE("https://www.saflax.de/0-WVK-Retail/Bilder-Pictures/SAFLAX-",'Basis-Tabelle-Samen'!C343,"-",'Basis-Tabelle-Samen'!J343,"-seed-package-front-cr-spanish.jpg")),
IF($C$1="Tschechisch - CZ",HYPERLINK(CONCATENATE("https://www.saflax.de/0-WVK-Retail/Bilder-Pictures/SAFLAX-",'Basis-Tabelle-Samen'!C343,"-",'Basis-Tabelle-Samen'!J343,"-seed-package-front-cr-czech.jpg")),
IF($C$1="Türkisch - TR",HYPERLINK(CONCATENATE("https://www.saflax.de/0-WVK-Retail/Bilder-Pictures/SAFLAX-",'Basis-Tabelle-Samen'!C343,"-",'Basis-Tabelle-Samen'!J343,"-seed-package-front-cr-turkish.jpg")),
IF($C$1="Ungarisch - HU",HYPERLINK(CONCATENATE("https://www.saflax.de/0-WVK-Retail/Bilder-Pictures/SAFLAX-",'Basis-Tabelle-Samen'!C343,"-",'Basis-Tabelle-Samen'!J343,"-seed-package-front-cr-hungarian.jpg")),
" ACHTUNG")))))))))))))))))))))))))))))</f>
        <v>https://www.saflax.de/0-WVK-Retail/Bilder-Pictures/SAFLAX-17517-origanum-vulgare-seed-package-front-cr-english.jpg</v>
      </c>
      <c r="AL349" s="330" t="str">
        <f>IF(G349&lt;1,"",
IF($C$1="Bulgarisch - BG",HYPERLINK(CONCATENATE("https://www.saflax.de/0-WVK-Retail/Bilder-Pictures/SAFLAX-",'Basis-Tabelle-Samen'!C343,"-",'Basis-Tabelle-Samen'!J343,"-seed-package-back-cr-bulgarian.jpg")),
IF($C$1="Dänisch - DK",HYPERLINK(CONCATENATE("https://www.saflax.de/0-WVK-Retail/Bilder-Pictures/SAFLAX-",'Basis-Tabelle-Samen'!C343,"-",'Basis-Tabelle-Samen'!J343,"-seed-package-back-cr-danish.jpg")),
IF($C$1="Deutsch - DE",HYPERLINK(CONCATENATE("https://www.saflax.de/0-WVK-Retail/Bilder-Pictures/SAFLAX-",'Basis-Tabelle-Samen'!C343,"-",'Basis-Tabelle-Samen'!J343,"-seed-package-back-cr-german.jpg")),
IF($C$1="Englisch - UK",HYPERLINK(CONCATENATE("https://www.saflax.de/0-WVK-Retail/Bilder-Pictures/SAFLAX-",'Basis-Tabelle-Samen'!C343,"-",'Basis-Tabelle-Samen'!J343,"-seed-package-back-cr-english.jpg")),
IF($C$1="Estnisch - EE",HYPERLINK(CONCATENATE("https://www.saflax.de/0-WVK-Retail/Bilder-Pictures/SAFLAX-",'Basis-Tabelle-Samen'!C343,"-",'Basis-Tabelle-Samen'!J343,"-seed-package-back-cr-estonian.jpg")),
IF($C$1="Finnisch - FI",HYPERLINK(CONCATENATE("https://www.saflax.de/0-WVK-Retail/Bilder-Pictures/SAFLAX-",'Basis-Tabelle-Samen'!C343,"-",'Basis-Tabelle-Samen'!J343,"-seed-package-back-cr-finnish.jpg")),
IF($C$1="Französisch - FR",HYPERLINK(CONCATENATE("https://www.saflax.de/0-WVK-Retail/Bilder-Pictures/SAFLAX-",'Basis-Tabelle-Samen'!C343,"-",'Basis-Tabelle-Samen'!J343,"-seed-package-back-cr-french.jpg")),
IF($C$1="Griechisch - GR",HYPERLINK(CONCATENATE("https://www.saflax.de/0-WVK-Retail/Bilder-Pictures/SAFLAX-",'Basis-Tabelle-Samen'!C343,"-",'Basis-Tabelle-Samen'!J343,"-seed-package-back-cr-greek.jpg")),
IF($C$1="Irisch - IE",HYPERLINK(CONCATENATE("https://www.saflax.de/0-WVK-Retail/Bilder-Pictures/SAFLAX-",'Basis-Tabelle-Samen'!C343,"-",'Basis-Tabelle-Samen'!J343,"-seed-package-back-cr-irish.jpg")),
IF($C$1="Isländisch - IS",HYPERLINK(CONCATENATE("https://www.saflax.de/0-WVK-Retail/Bilder-Pictures/SAFLAX-",'Basis-Tabelle-Samen'!C343,"-",'Basis-Tabelle-Samen'!J343,"-seed-package-back-cr-icelandic.jpg")),
IF($C$1="Italienisch - IT",HYPERLINK(CONCATENATE("https://www.saflax.de/0-WVK-Retail/Bilder-Pictures/SAFLAX-",'Basis-Tabelle-Samen'!C343,"-",'Basis-Tabelle-Samen'!J343,"-seed-package-back-cr-italian.jpg")),
IF($C$1="Japanisch - JP",HYPERLINK(CONCATENATE("https://www.saflax.de/0-WVK-Retail/Bilder-Pictures/SAFLAX-",'Basis-Tabelle-Samen'!C343,"-",'Basis-Tabelle-Samen'!J343,"-seed-package-back-cr-japanese.jpg")),
IF($C$1="Kroatisch - HR",HYPERLINK(CONCATENATE("https://www.saflax.de/0-WVK-Retail/Bilder-Pictures/SAFLAX-",'Basis-Tabelle-Samen'!C343,"-",'Basis-Tabelle-Samen'!J343,"-seed-package-back-cr-croatian.jpg")),
IF($C$1="Lettisch - LV",HYPERLINK(CONCATENATE("https://www.saflax.de/0-WVK-Retail/Bilder-Pictures/SAFLAX-",'Basis-Tabelle-Samen'!C343,"-",'Basis-Tabelle-Samen'!J343,"-seed-package-back-cr-latvian.jpg")),
IF($C$1="Litauisch - LT",HYPERLINK(CONCATENATE("https://www.saflax.de/0-WVK-Retail/Bilder-Pictures/SAFLAX-",'Basis-Tabelle-Samen'!C343,"-",'Basis-Tabelle-Samen'!J343,"-seed-package-back-cr-lithuanian.jpg")),
IF($C$1="Maltesisch - MT",HYPERLINK(CONCATENATE("https://www.saflax.de/0-WVK-Retail/Bilder-Pictures/SAFLAX-",'Basis-Tabelle-Samen'!C343,"-",'Basis-Tabelle-Samen'!J343,"-seed-package-back-cr-maltese.jpg")),
IF($C$1="Niederländisch - NL",HYPERLINK(CONCATENATE("https://www.saflax.de/0-WVK-Retail/Bilder-Pictures/SAFLAX-",'Basis-Tabelle-Samen'!C343,"-",'Basis-Tabelle-Samen'!J343,"-seed-package-back-cr-dutch.jpg")),
IF($C$1="Norwegisch - NO",HYPERLINK(CONCATENATE("https://www.saflax.de/0-WVK-Retail/Bilder-Pictures/SAFLAX-",'Basis-Tabelle-Samen'!C343,"-",'Basis-Tabelle-Samen'!J343,"-seed-package-back-cr-nowegian.jpg")),
IF($C$1="Polnisch - PL",HYPERLINK(CONCATENATE("https://www.saflax.de/0-WVK-Retail/Bilder-Pictures/SAFLAX-",'Basis-Tabelle-Samen'!C343,"-",'Basis-Tabelle-Samen'!J343,"-seed-package-back-cr-polish.jpg")),
IF($C$1="Portugiesisch - PT",HYPERLINK(CONCATENATE("https://www.saflax.de/0-WVK-Retail/Bilder-Pictures/SAFLAX-",'Basis-Tabelle-Samen'!C343,"-",'Basis-Tabelle-Samen'!J343,"-seed-package-back-cr-portuguese.jpg")),
IF($C$1="Rumänisch - RO",HYPERLINK(CONCATENATE("https://www.saflax.de/0-WVK-Retail/Bilder-Pictures/SAFLAX-",'Basis-Tabelle-Samen'!C343,"-",'Basis-Tabelle-Samen'!J343,"-seed-package-back-cr-romanian.jpg")),
IF($C$1="Schwedisch - SE",HYPERLINK(CONCATENATE("https://www.saflax.de/0-WVK-Retail/Bilder-Pictures/SAFLAX-",'Basis-Tabelle-Samen'!C343,"-",'Basis-Tabelle-Samen'!J343,"-seed-package-back-cr-swedish.jpg")),
IF($C$1="Slowakisch - SK",HYPERLINK(CONCATENATE("https://www.saflax.de/0-WVK-Retail/Bilder-Pictures/SAFLAX-",'Basis-Tabelle-Samen'!C343,"-",'Basis-Tabelle-Samen'!J343,"-seed-package-back-cr-slovak.jpg")),
IF($C$1="Slowenisch - SI",HYPERLINK(CONCATENATE("https://www.saflax.de/0-WVK-Retail/Bilder-Pictures/SAFLAX-",'Basis-Tabelle-Samen'!C343,"-",'Basis-Tabelle-Samen'!J343,"-seed-package-back-cr-slovenian.jpg")),
IF($C$1="Spanisch - ES",HYPERLINK(CONCATENATE("https://www.saflax.de/0-WVK-Retail/Bilder-Pictures/SAFLAX-",'Basis-Tabelle-Samen'!C343,"-",'Basis-Tabelle-Samen'!J343,"-seed-package-back-cr-spanish.jpg")),
IF($C$1="Tschechisch - CZ",HYPERLINK(CONCATENATE("https://www.saflax.de/0-WVK-Retail/Bilder-Pictures/SAFLAX-",'Basis-Tabelle-Samen'!C343,"-",'Basis-Tabelle-Samen'!J343,"-seed-package-back-cr-czech.jpg")),
IF($C$1="Türkisch - TR",HYPERLINK(CONCATENATE("https://www.saflax.de/0-WVK-Retail/Bilder-Pictures/SAFLAX-",'Basis-Tabelle-Samen'!C343,"-",'Basis-Tabelle-Samen'!J343,"-seed-package-back-cr-turkish.jpg")),
IF($C$1="Ungarisch - HU",HYPERLINK(CONCATENATE("https://www.saflax.de/0-WVK-Retail/Bilder-Pictures/SAFLAX-",'Basis-Tabelle-Samen'!C343,"-",'Basis-Tabelle-Samen'!J343,"-seed-package-back-cr-hungarian.jpg")),
" ACHTUNG")))))))))))))))))))))))))))))</f>
        <v>https://www.saflax.de/0-WVK-Retail/Bilder-Pictures/SAFLAX-17517-origanum-vulgare-seed-package-back-cr-english.jpg</v>
      </c>
      <c r="AM349" s="330" t="str">
        <f>IF(H349&lt;1,"",
IF($C$1="Bulgarisch - BG",HYPERLINK(CONCATENATE("https://www.saflax.de/0-WVK-Retail/Bilder-Pictures/SAFLAX-",'Basis-Tabelle-Samen'!K343,"-",'Basis-Tabelle-Samen'!J343,"-garden-to-go-mini-bulgarian.jpg")),
IF($C$1="Dänisch - DK",HYPERLINK(CONCATENATE("https://www.saflax.de/0-WVK-Retail/Bilder-Pictures/SAFLAX-",'Basis-Tabelle-Samen'!K343,"-",'Basis-Tabelle-Samen'!J343,"-garden-to-go-mini-danish.jpg")),
IF($C$1="Deutsch - DE",HYPERLINK(CONCATENATE("https://www.saflax.de/0-WVK-Retail/Bilder-Pictures/SAFLAX-",'Basis-Tabelle-Samen'!K343,"-",'Basis-Tabelle-Samen'!J343,"-garden-to-go-mini-german.jpg")),
IF($C$1="Englisch - UK",HYPERLINK(CONCATENATE("https://www.saflax.de/0-WVK-Retail/Bilder-Pictures/SAFLAX-",'Basis-Tabelle-Samen'!K343,"-",'Basis-Tabelle-Samen'!J343,"-garden-to-go-mini-english.jpg")),
IF($C$1="Estnisch - EE",HYPERLINK(CONCATENATE("https://www.saflax.de/0-WVK-Retail/Bilder-Pictures/SAFLAX-",'Basis-Tabelle-Samen'!K343,"-",'Basis-Tabelle-Samen'!J343,"-garden-to-go-mini-estonian.jpg")),
IF($C$1="Finnisch - FI",HYPERLINK(CONCATENATE("https://www.saflax.de/0-WVK-Retail/Bilder-Pictures/SAFLAX-",'Basis-Tabelle-Samen'!K343,"-",'Basis-Tabelle-Samen'!J343,"-garden-to-go-mini-finnish.jpg")),
IF($C$1="Französisch - FR",HYPERLINK(CONCATENATE("https://www.saflax.de/0-WVK-Retail/Bilder-Pictures/SAFLAX-",'Basis-Tabelle-Samen'!K343,"-",'Basis-Tabelle-Samen'!J343,"-garden-to-go-mini-french.jpg")),
IF($C$1="Griechisch - GR",HYPERLINK(CONCATENATE("https://www.saflax.de/0-WVK-Retail/Bilder-Pictures/SAFLAX-",'Basis-Tabelle-Samen'!K343,"-",'Basis-Tabelle-Samen'!J343,"-garden-to-go-mini-greek.jpg")),
IF($C$1="Irisch - IE",HYPERLINK(CONCATENATE("https://www.saflax.de/0-WVK-Retail/Bilder-Pictures/SAFLAX-",'Basis-Tabelle-Samen'!K343,"-",'Basis-Tabelle-Samen'!J343,"-garden-to-go-mini-irish.jpg")),
IF($C$1="Isländisch - IS",HYPERLINK(CONCATENATE("https://www.saflax.de/0-WVK-Retail/Bilder-Pictures/SAFLAX-",'Basis-Tabelle-Samen'!K343,"-",'Basis-Tabelle-Samen'!J343,"-garden-to-go-mini-icelandic.jpg")),
IF($C$1="Italienisch - IT",HYPERLINK(CONCATENATE("https://www.saflax.de/0-WVK-Retail/Bilder-Pictures/SAFLAX-",'Basis-Tabelle-Samen'!K343,"-",'Basis-Tabelle-Samen'!J343,"-garden-to-go-mini-italian.jpg")),
IF($C$1="Japanisch - JP",HYPERLINK(CONCATENATE("https://www.saflax.de/0-WVK-Retail/Bilder-Pictures/SAFLAX-",'Basis-Tabelle-Samen'!K343,"-",'Basis-Tabelle-Samen'!J343,"-garden-to-go-mini-japanese.jpg")),
IF($C$1="Kroatisch - HR",HYPERLINK(CONCATENATE("https://www.saflax.de/0-WVK-Retail/Bilder-Pictures/SAFLAX-",'Basis-Tabelle-Samen'!K343,"-",'Basis-Tabelle-Samen'!J343,"-garden-to-go-mini-croatian.jpg")),
IF($C$1="Lettisch - LV",HYPERLINK(CONCATENATE("https://www.saflax.de/0-WVK-Retail/Bilder-Pictures/SAFLAX-",'Basis-Tabelle-Samen'!K343,"-",'Basis-Tabelle-Samen'!J343,"-garden-to-go-mini-latvian.jpg")),
IF($C$1="Litauisch - LT",HYPERLINK(CONCATENATE("https://www.saflax.de/0-WVK-Retail/Bilder-Pictures/SAFLAX-",'Basis-Tabelle-Samen'!K343,"-",'Basis-Tabelle-Samen'!J343,"-garden-to-go-mini-lithuanian.jpg")),
IF($C$1="Maltesisch - MT",HYPERLINK(CONCATENATE("https://www.saflax.de/0-WVK-Retail/Bilder-Pictures/SAFLAX-",'Basis-Tabelle-Samen'!K343,"-",'Basis-Tabelle-Samen'!J343,"-garden-to-go-mini-maltese.jpg")),
IF($C$1="Niederländisch - NL",HYPERLINK(CONCATENATE("https://www.saflax.de/0-WVK-Retail/Bilder-Pictures/SAFLAX-",'Basis-Tabelle-Samen'!K343,"-",'Basis-Tabelle-Samen'!J343,"-garden-to-go-mini-dutch.jpg")),
IF($C$1="Norwegisch - NO",HYPERLINK(CONCATENATE("https://www.saflax.de/0-WVK-Retail/Bilder-Pictures/SAFLAX-",'Basis-Tabelle-Samen'!K343,"-",'Basis-Tabelle-Samen'!J343,"-garden-to-go-mini-nowegian.jpg")),
IF($C$1="Polnisch - PL",HYPERLINK(CONCATENATE("https://www.saflax.de/0-WVK-Retail/Bilder-Pictures/SAFLAX-",'Basis-Tabelle-Samen'!K343,"-",'Basis-Tabelle-Samen'!J343,"-garden-to-go-mini-polish.jpg")),
IF($C$1="Portugiesisch - PT",HYPERLINK(CONCATENATE("https://www.saflax.de/0-WVK-Retail/Bilder-Pictures/SAFLAX-",'Basis-Tabelle-Samen'!K343,"-",'Basis-Tabelle-Samen'!J343,"-garden-to-go-mini-portuguese.jpg")),
IF($C$1="Rumänisch - RO",HYPERLINK(CONCATENATE("https://www.saflax.de/0-WVK-Retail/Bilder-Pictures/SAFLAX-",'Basis-Tabelle-Samen'!K343,"-",'Basis-Tabelle-Samen'!J343,"-garden-to-go-mini-romanian.jpg")),
IF($C$1="Schwedisch - SE",HYPERLINK(CONCATENATE("https://www.saflax.de/0-WVK-Retail/Bilder-Pictures/SAFLAX-",'Basis-Tabelle-Samen'!K343,"-",'Basis-Tabelle-Samen'!J343,"-garden-to-go-mini-swedish.jpg")),
IF($C$1="Slowakisch - SK",HYPERLINK(CONCATENATE("https://www.saflax.de/0-WVK-Retail/Bilder-Pictures/SAFLAX-",'Basis-Tabelle-Samen'!K343,"-",'Basis-Tabelle-Samen'!J343,"-garden-to-go-mini-slovak.jpg")),
IF($C$1="Slowenisch - SI",HYPERLINK(CONCATENATE("https://www.saflax.de/0-WVK-Retail/Bilder-Pictures/SAFLAX-",'Basis-Tabelle-Samen'!K343,"-",'Basis-Tabelle-Samen'!J343,"-garden-to-go-mini-slovenian.jpg")),
IF($C$1="Spanisch - ES",HYPERLINK(CONCATENATE("https://www.saflax.de/0-WVK-Retail/Bilder-Pictures/SAFLAX-",'Basis-Tabelle-Samen'!K343,"-",'Basis-Tabelle-Samen'!J343,"-garden-to-go-mini-spanish.jpg")),
IF($C$1="Tschechisch - CZ",HYPERLINK(CONCATENATE("https://www.saflax.de/0-WVK-Retail/Bilder-Pictures/SAFLAX-",'Basis-Tabelle-Samen'!K343,"-",'Basis-Tabelle-Samen'!J343,"-garden-to-go-mini-czech.jpg")),
IF($C$1="Türkisch - TR",HYPERLINK(CONCATENATE("https://www.saflax.de/0-WVK-Retail/Bilder-Pictures/SAFLAX-",'Basis-Tabelle-Samen'!K343,"-",'Basis-Tabelle-Samen'!J343,"-garden-to-go-mini-turkish.jpg")),
IF($C$1="Ungarisch - HU",HYPERLINK(CONCATENATE("https://www.saflax.de/0-WVK-Retail/Bilder-Pictures/SAFLAX-",'Basis-Tabelle-Samen'!K343,"-",'Basis-Tabelle-Samen'!J343,"-garden-to-go-mini-hungarian.jpg")),
" ACHTUNG")))))))))))))))))))))))))))))</f>
        <v>https://www.saflax.de/0-WVK-Retail/Bilder-Pictures/SAFLAX-77517-origanum-vulgare-garden-to-go-mini-english.jpg</v>
      </c>
      <c r="AN349" s="330" t="str">
        <f>IF(I349&lt;1,"",
IF($C$1="Bulgarisch - BG",HYPERLINK(CONCATENATE("https://www.saflax.de/0-WVK-Retail/Bilder-Pictures/SAFLAX-",'Basis-Tabelle-Samen'!N343,"-",'Basis-Tabelle-Samen'!J343,"-garden-to-go-lite-bulgarian.jpg")),
IF($C$1="Dänisch - DK",HYPERLINK(CONCATENATE("https://www.saflax.de/0-WVK-Retail/Bilder-Pictures/SAFLAX-",'Basis-Tabelle-Samen'!N343,"-",'Basis-Tabelle-Samen'!J343,"-garden-to-go-lite-danish.jpg")),
IF($C$1="Deutsch - DE",HYPERLINK(CONCATENATE("https://www.saflax.de/0-WVK-Retail/Bilder-Pictures/SAFLAX-",'Basis-Tabelle-Samen'!N343,"-",'Basis-Tabelle-Samen'!J343,"-garden-to-go-lite-german.jpg")),
IF($C$1="Englisch - UK",HYPERLINK(CONCATENATE("https://www.saflax.de/0-WVK-Retail/Bilder-Pictures/SAFLAX-",'Basis-Tabelle-Samen'!N343,"-",'Basis-Tabelle-Samen'!J343,"-garden-to-go-lite-english.jpg")),
IF($C$1="Estnisch - EE",HYPERLINK(CONCATENATE("https://www.saflax.de/0-WVK-Retail/Bilder-Pictures/SAFLAX-",'Basis-Tabelle-Samen'!N343,"-",'Basis-Tabelle-Samen'!J343,"-garden-to-go-lite-estonian.jpg")),
IF($C$1="Finnisch - FI",HYPERLINK(CONCATENATE("https://www.saflax.de/0-WVK-Retail/Bilder-Pictures/SAFLAX-",'Basis-Tabelle-Samen'!N343,"-",'Basis-Tabelle-Samen'!J343,"-garden-to-go-lite-finnish.jpg")),
IF($C$1="Französisch - FR",HYPERLINK(CONCATENATE("https://www.saflax.de/0-WVK-Retail/Bilder-Pictures/SAFLAX-",'Basis-Tabelle-Samen'!N343,"-",'Basis-Tabelle-Samen'!J343,"-garden-to-go-lite-french.jpg")),
IF($C$1="Griechisch - GR",HYPERLINK(CONCATENATE("https://www.saflax.de/0-WVK-Retail/Bilder-Pictures/SAFLAX-",'Basis-Tabelle-Samen'!N343,"-",'Basis-Tabelle-Samen'!J343,"-garden-to-go-lite-greek.jpg")),
IF($C$1="Irisch - IE",HYPERLINK(CONCATENATE("https://www.saflax.de/0-WVK-Retail/Bilder-Pictures/SAFLAX-",'Basis-Tabelle-Samen'!N343,"-",'Basis-Tabelle-Samen'!J343,"-garden-to-go-lite-irish.jpg")),
IF($C$1="Isländisch - IS",HYPERLINK(CONCATENATE("https://www.saflax.de/0-WVK-Retail/Bilder-Pictures/SAFLAX-",'Basis-Tabelle-Samen'!N343,"-",'Basis-Tabelle-Samen'!J343,"-garden-to-go-lite-icelandic.jpg")),
IF($C$1="Italienisch - IT",HYPERLINK(CONCATENATE("https://www.saflax.de/0-WVK-Retail/Bilder-Pictures/SAFLAX-",'Basis-Tabelle-Samen'!N343,"-",'Basis-Tabelle-Samen'!J343,"-garden-to-go-lite-italian.jpg")),
IF($C$1="Japanisch - JP",HYPERLINK(CONCATENATE("https://www.saflax.de/0-WVK-Retail/Bilder-Pictures/SAFLAX-",'Basis-Tabelle-Samen'!N343,"-",'Basis-Tabelle-Samen'!J343,"-garden-to-go-lite-japanese.jpg")),
IF($C$1="Kroatisch - HR",HYPERLINK(CONCATENATE("https://www.saflax.de/0-WVK-Retail/Bilder-Pictures/SAFLAX-",'Basis-Tabelle-Samen'!N343,"-",'Basis-Tabelle-Samen'!J343,"-garden-to-go-lite-croatian.jpg")),
IF($C$1="Lettisch - LV",HYPERLINK(CONCATENATE("https://www.saflax.de/0-WVK-Retail/Bilder-Pictures/SAFLAX-",'Basis-Tabelle-Samen'!N343,"-",'Basis-Tabelle-Samen'!J343,"-garden-to-go-lite-latvian.jpg")),
IF($C$1="Litauisch - LT",HYPERLINK(CONCATENATE("https://www.saflax.de/0-WVK-Retail/Bilder-Pictures/SAFLAX-",'Basis-Tabelle-Samen'!N343,"-",'Basis-Tabelle-Samen'!J343,"-garden-to-go-lite-lithuanian.jpg")),
IF($C$1="Maltesisch - MT",HYPERLINK(CONCATENATE("https://www.saflax.de/0-WVK-Retail/Bilder-Pictures/SAFLAX-",'Basis-Tabelle-Samen'!N343,"-",'Basis-Tabelle-Samen'!J343,"-garden-to-go-lite-maltese.jpg")),
IF($C$1="Niederländisch - NL",HYPERLINK(CONCATENATE("https://www.saflax.de/0-WVK-Retail/Bilder-Pictures/SAFLAX-",'Basis-Tabelle-Samen'!N343,"-",'Basis-Tabelle-Samen'!J343,"-garden-to-go-lite-dutch.jpg")),
IF($C$1="Norwegisch - NO",HYPERLINK(CONCATENATE("https://www.saflax.de/0-WVK-Retail/Bilder-Pictures/SAFLAX-",'Basis-Tabelle-Samen'!N343,"-",'Basis-Tabelle-Samen'!J343,"-garden-to-go-lite-nowegian.jpg")),
IF($C$1="Polnisch - PL",HYPERLINK(CONCATENATE("https://www.saflax.de/0-WVK-Retail/Bilder-Pictures/SAFLAX-",'Basis-Tabelle-Samen'!N343,"-",'Basis-Tabelle-Samen'!J343,"-garden-to-go-lite-polish.jpg")),
IF($C$1="Portugiesisch - PT",HYPERLINK(CONCATENATE("https://www.saflax.de/0-WVK-Retail/Bilder-Pictures/SAFLAX-",'Basis-Tabelle-Samen'!N343,"-",'Basis-Tabelle-Samen'!J343,"-garden-to-go-lite-portuguese.jpg")),
IF($C$1="Rumänisch - RO",HYPERLINK(CONCATENATE("https://www.saflax.de/0-WVK-Retail/Bilder-Pictures/SAFLAX-",'Basis-Tabelle-Samen'!N343,"-",'Basis-Tabelle-Samen'!J343,"-garden-to-go-lite-romanian.jpg")),
IF($C$1="Schwedisch - SE",HYPERLINK(CONCATENATE("https://www.saflax.de/0-WVK-Retail/Bilder-Pictures/SAFLAX-",'Basis-Tabelle-Samen'!N343,"-",'Basis-Tabelle-Samen'!J343,"-garden-to-go-lite-swedish.jpg")),
IF($C$1="Slowakisch - SK",HYPERLINK(CONCATENATE("https://www.saflax.de/0-WVK-Retail/Bilder-Pictures/SAFLAX-",'Basis-Tabelle-Samen'!N343,"-",'Basis-Tabelle-Samen'!J343,"-garden-to-go-lite-slovak.jpg")),
IF($C$1="Slowenisch - SI",HYPERLINK(CONCATENATE("https://www.saflax.de/0-WVK-Retail/Bilder-Pictures/SAFLAX-",'Basis-Tabelle-Samen'!N343,"-",'Basis-Tabelle-Samen'!J343,"-garden-to-go-lite-slovenian.jpg")),
IF($C$1="Spanisch - ES",HYPERLINK(CONCATENATE("https://www.saflax.de/0-WVK-Retail/Bilder-Pictures/SAFLAX-",'Basis-Tabelle-Samen'!N343,"-",'Basis-Tabelle-Samen'!J343,"-garden-to-go-lite-spanish.jpg")),
IF($C$1="Tschechisch - CZ",HYPERLINK(CONCATENATE("https://www.saflax.de/0-WVK-Retail/Bilder-Pictures/SAFLAX-",'Basis-Tabelle-Samen'!N343,"-",'Basis-Tabelle-Samen'!J343,"-garden-to-go-lite-czech.jpg")),
IF($C$1="Türkisch - TR",HYPERLINK(CONCATENATE("https://www.saflax.de/0-WVK-Retail/Bilder-Pictures/SAFLAX-",'Basis-Tabelle-Samen'!N343,"-",'Basis-Tabelle-Samen'!J343,"-garden-to-go-lite-turkish.jpg")),
IF($C$1="Ungarisch - HU",HYPERLINK(CONCATENATE("https://www.saflax.de/0-WVK-Retail/Bilder-Pictures/SAFLAX-",'Basis-Tabelle-Samen'!N343,"-",'Basis-Tabelle-Samen'!J343,"-garden-to-go-lite-hungarian.jpg")),
" ACHTUNG")))))))))))))))))))))))))))))</f>
        <v>https://www.saflax.de/0-WVK-Retail/Bilder-Pictures/SAFLAX-87517-origanum-vulgare-garden-to-go-lite-english.jpg</v>
      </c>
      <c r="AO349" s="330" t="str">
        <f>IF(J349&lt;1,"",
IF($C$1="Bulgarisch - BG",HYPERLINK(CONCATENATE("https://www.saflax.de/0-WVK-Retail/Bilder-Pictures/SAFLAX-",'Basis-Tabelle-Samen'!Q343,"-",'Basis-Tabelle-Samen'!J343,"-garden-to-go-bulgarian.jpg")),
IF($C$1="Dänisch - DK",HYPERLINK(CONCATENATE("https://www.saflax.de/0-WVK-Retail/Bilder-Pictures/SAFLAX-",'Basis-Tabelle-Samen'!Q343,"-",'Basis-Tabelle-Samen'!J343,"-garden-to-go-danish.jpg")),
IF($C$1="Deutsch - DE",HYPERLINK(CONCATENATE("https://www.saflax.de/0-WVK-Retail/Bilder-Pictures/SAFLAX-",'Basis-Tabelle-Samen'!Q343,"-",'Basis-Tabelle-Samen'!J343,"-garden-to-go-german.jpg")),
IF($C$1="Englisch - UK",HYPERLINK(CONCATENATE("https://www.saflax.de/0-WVK-Retail/Bilder-Pictures/SAFLAX-",'Basis-Tabelle-Samen'!Q343,"-",'Basis-Tabelle-Samen'!J343,"-garden-to-go-english.jpg")),
IF($C$1="Estnisch - EE",HYPERLINK(CONCATENATE("https://www.saflax.de/0-WVK-Retail/Bilder-Pictures/SAFLAX-",'Basis-Tabelle-Samen'!Q343,"-",'Basis-Tabelle-Samen'!J343,"-garden-to-go-estonian.jpg")),
IF($C$1="Finnisch - FI",HYPERLINK(CONCATENATE("https://www.saflax.de/0-WVK-Retail/Bilder-Pictures/SAFLAX-",'Basis-Tabelle-Samen'!Q343,"-",'Basis-Tabelle-Samen'!J343,"-garden-to-go-finnish.jpg")),
IF($C$1="Französisch - FR",HYPERLINK(CONCATENATE("https://www.saflax.de/0-WVK-Retail/Bilder-Pictures/SAFLAX-",'Basis-Tabelle-Samen'!Q343,"-",'Basis-Tabelle-Samen'!J343,"-garden-to-go-french.jpg")),
IF($C$1="Griechisch - GR",HYPERLINK(CONCATENATE("https://www.saflax.de/0-WVK-Retail/Bilder-Pictures/SAFLAX-",'Basis-Tabelle-Samen'!Q343,"-",'Basis-Tabelle-Samen'!J343,"-garden-to-go-greek.jpg")),
IF($C$1="Irisch - IE",HYPERLINK(CONCATENATE("https://www.saflax.de/0-WVK-Retail/Bilder-Pictures/SAFLAX-",'Basis-Tabelle-Samen'!Q343,"-",'Basis-Tabelle-Samen'!J343,"-garden-to-go-irish.jpg")),
IF($C$1="Isländisch - IS",HYPERLINK(CONCATENATE("https://www.saflax.de/0-WVK-Retail/Bilder-Pictures/SAFLAX-",'Basis-Tabelle-Samen'!Q343,"-",'Basis-Tabelle-Samen'!J343,"-garden-to-go-icelandic.jpg")),
IF($C$1="Italienisch - IT",HYPERLINK(CONCATENATE("https://www.saflax.de/0-WVK-Retail/Bilder-Pictures/SAFLAX-",'Basis-Tabelle-Samen'!Q343,"-",'Basis-Tabelle-Samen'!J343,"-garden-to-go-italian.jpg")),
IF($C$1="Japanisch - JP",HYPERLINK(CONCATENATE("https://www.saflax.de/0-WVK-Retail/Bilder-Pictures/SAFLAX-",'Basis-Tabelle-Samen'!Q343,"-",'Basis-Tabelle-Samen'!J343,"-garden-to-go-japanese.jpg")),
IF($C$1="Kroatisch - HR",HYPERLINK(CONCATENATE("https://www.saflax.de/0-WVK-Retail/Bilder-Pictures/SAFLAX-",'Basis-Tabelle-Samen'!Q343,"-",'Basis-Tabelle-Samen'!J343,"-garden-to-go-croatian.jpg")),
IF($C$1="Lettisch - LV",HYPERLINK(CONCATENATE("https://www.saflax.de/0-WVK-Retail/Bilder-Pictures/SAFLAX-",'Basis-Tabelle-Samen'!Q343,"-",'Basis-Tabelle-Samen'!J343,"-garden-to-go-latvian.jpg")),
IF($C$1="Litauisch - LT",HYPERLINK(CONCATENATE("https://www.saflax.de/0-WVK-Retail/Bilder-Pictures/SAFLAX-",'Basis-Tabelle-Samen'!Q343,"-",'Basis-Tabelle-Samen'!J343,"-garden-to-go-lithuanian.jpg")),
IF($C$1="Maltesisch - MT",HYPERLINK(CONCATENATE("https://www.saflax.de/0-WVK-Retail/Bilder-Pictures/SAFLAX-",'Basis-Tabelle-Samen'!Q343,"-",'Basis-Tabelle-Samen'!J343,"-garden-to-go-maltese.jpg")),
IF($C$1="Niederländisch - NL",HYPERLINK(CONCATENATE("https://www.saflax.de/0-WVK-Retail/Bilder-Pictures/SAFLAX-",'Basis-Tabelle-Samen'!Q343,"-",'Basis-Tabelle-Samen'!J343,"-garden-to-go-dutch.jpg")),
IF($C$1="Norwegisch - NO",HYPERLINK(CONCATENATE("https://www.saflax.de/0-WVK-Retail/Bilder-Pictures/SAFLAX-",'Basis-Tabelle-Samen'!Q343,"-",'Basis-Tabelle-Samen'!J343,"-garden-to-go-nowegian.jpg")),
IF($C$1="Polnisch - PL",HYPERLINK(CONCATENATE("https://www.saflax.de/0-WVK-Retail/Bilder-Pictures/SAFLAX-",'Basis-Tabelle-Samen'!Q343,"-",'Basis-Tabelle-Samen'!J343,"-garden-to-go-polish.jpg")),
IF($C$1="Portugiesisch - PT",HYPERLINK(CONCATENATE("https://www.saflax.de/0-WVK-Retail/Bilder-Pictures/SAFLAX-",'Basis-Tabelle-Samen'!Q343,"-",'Basis-Tabelle-Samen'!J343,"-garden-to-go-portuguese.jpg")),
IF($C$1="Rumänisch - RO",HYPERLINK(CONCATENATE("https://www.saflax.de/0-WVK-Retail/Bilder-Pictures/SAFLAX-",'Basis-Tabelle-Samen'!Q343,"-",'Basis-Tabelle-Samen'!J343,"-garden-to-go-romanian.jpg")),
IF($C$1="Schwedisch - SE",HYPERLINK(CONCATENATE("https://www.saflax.de/0-WVK-Retail/Bilder-Pictures/SAFLAX-",'Basis-Tabelle-Samen'!Q343,"-",'Basis-Tabelle-Samen'!J343,"-garden-to-go-swedish.jpg")),
IF($C$1="Slowakisch - SK",HYPERLINK(CONCATENATE("https://www.saflax.de/0-WVK-Retail/Bilder-Pictures/SAFLAX-",'Basis-Tabelle-Samen'!Q343,"-",'Basis-Tabelle-Samen'!J343,"-garden-to-go-slovak.jpg")),
IF($C$1="Slowenisch - SI",HYPERLINK(CONCATENATE("https://www.saflax.de/0-WVK-Retail/Bilder-Pictures/SAFLAX-",'Basis-Tabelle-Samen'!Q343,"-",'Basis-Tabelle-Samen'!J343,"-garden-to-go-slovenian.jpg")),
IF($C$1="Spanisch - ES",HYPERLINK(CONCATENATE("https://www.saflax.de/0-WVK-Retail/Bilder-Pictures/SAFLAX-",'Basis-Tabelle-Samen'!Q343,"-",'Basis-Tabelle-Samen'!J343,"-garden-to-go-spanish.jpg")),
IF($C$1="Tschechisch - CZ",HYPERLINK(CONCATENATE("https://www.saflax.de/0-WVK-Retail/Bilder-Pictures/SAFLAX-",'Basis-Tabelle-Samen'!Q343,"-",'Basis-Tabelle-Samen'!J343,"-garden-to-go-czech.jpg")),
IF($C$1="Türkisch - TR",HYPERLINK(CONCATENATE("https://www.saflax.de/0-WVK-Retail/Bilder-Pictures/SAFLAX-",'Basis-Tabelle-Samen'!Q343,"-",'Basis-Tabelle-Samen'!J343,"-garden-to-go-turkish.jpg")),
IF($C$1="Ungarisch - HU",HYPERLINK(CONCATENATE("https://www.saflax.de/0-WVK-Retail/Bilder-Pictures/SAFLAX-",'Basis-Tabelle-Samen'!Q343,"-",'Basis-Tabelle-Samen'!J343,"-garden-to-go-hungarian.jpg")),
" ACHTUNG")))))))))))))))))))))))))))))</f>
        <v>https://www.saflax.de/0-WVK-Retail/Bilder-Pictures/SAFLAX-57517-origanum-vulgare-garden-to-go-english.jpg</v>
      </c>
      <c r="AP349" s="330" t="str">
        <f>IF(K349&lt;1,"",
IF($C$1="Bulgarisch - BG",HYPERLINK(CONCATENATE("https://www.saflax.de/0-WVK-Retail/Bilder-Pictures/SAFLAX-",'Basis-Tabelle-Samen'!T343,"-",'Basis-Tabelle-Samen'!J343,"-cultivation-set-bulgarian.jpg")),
IF($C$1="Dänisch - DK",HYPERLINK(CONCATENATE("https://www.saflax.de/0-WVK-Retail/Bilder-Pictures/SAFLAX-",'Basis-Tabelle-Samen'!T343,"-",'Basis-Tabelle-Samen'!J343,"-cultivation-set-danish.jpg")),
IF($C$1="Deutsch - DE",HYPERLINK(CONCATENATE("https://www.saflax.de/0-WVK-Retail/Bilder-Pictures/SAFLAX-",'Basis-Tabelle-Samen'!T343,"-",'Basis-Tabelle-Samen'!J343,"-cultivation-set-german.jpg")),
IF($C$1="Englisch - UK",HYPERLINK(CONCATENATE("https://www.saflax.de/0-WVK-Retail/Bilder-Pictures/SAFLAX-",'Basis-Tabelle-Samen'!T343,"-",'Basis-Tabelle-Samen'!J343,"-cultivation-set-english.jpg")),
IF($C$1="Estnisch - EE",HYPERLINK(CONCATENATE("https://www.saflax.de/0-WVK-Retail/Bilder-Pictures/SAFLAX-",'Basis-Tabelle-Samen'!T343,"-",'Basis-Tabelle-Samen'!J343,"-cultivation-set-estonian.jpg")),
IF($C$1="Finnisch - FI",HYPERLINK(CONCATENATE("https://www.saflax.de/0-WVK-Retail/Bilder-Pictures/SAFLAX-",'Basis-Tabelle-Samen'!T343,"-",'Basis-Tabelle-Samen'!J343,"-cultivation-set-finnish.jpg")),
IF($C$1="Französisch - FR",HYPERLINK(CONCATENATE("https://www.saflax.de/0-WVK-Retail/Bilder-Pictures/SAFLAX-",'Basis-Tabelle-Samen'!T343,"-",'Basis-Tabelle-Samen'!J343,"-cultivation-set-french.jpg")),
IF($C$1="Griechisch - GR",HYPERLINK(CONCATENATE("https://www.saflax.de/0-WVK-Retail/Bilder-Pictures/SAFLAX-",'Basis-Tabelle-Samen'!T343,"-",'Basis-Tabelle-Samen'!J343,"-cultivation-set-greek.jpg")),
IF($C$1="Irisch - IE",HYPERLINK(CONCATENATE("https://www.saflax.de/0-WVK-Retail/Bilder-Pictures/SAFLAX-",'Basis-Tabelle-Samen'!T343,"-",'Basis-Tabelle-Samen'!J343,"-cultivation-set-irish.jpg")),
IF($C$1="Isländisch - IS",HYPERLINK(CONCATENATE("https://www.saflax.de/0-WVK-Retail/Bilder-Pictures/SAFLAX-",'Basis-Tabelle-Samen'!T343,"-",'Basis-Tabelle-Samen'!J343,"-cultivation-set-icelandic.jpg")),
IF($C$1="Italienisch - IT",HYPERLINK(CONCATENATE("https://www.saflax.de/0-WVK-Retail/Bilder-Pictures/SAFLAX-",'Basis-Tabelle-Samen'!T343,"-",'Basis-Tabelle-Samen'!J343,"-cultivation-set-italian.jpg")),
IF($C$1="Japanisch - JP",HYPERLINK(CONCATENATE("https://www.saflax.de/0-WVK-Retail/Bilder-Pictures/SAFLAX-",'Basis-Tabelle-Samen'!T343,"-",'Basis-Tabelle-Samen'!J343,"-cultivation-set-japanese.jpg")),
IF($C$1="Kroatisch - HR",HYPERLINK(CONCATENATE("https://www.saflax.de/0-WVK-Retail/Bilder-Pictures/SAFLAX-",'Basis-Tabelle-Samen'!T343,"-",'Basis-Tabelle-Samen'!J343,"-cultivation-set-croatian.jpg")),
IF($C$1="Lettisch - LV",HYPERLINK(CONCATENATE("https://www.saflax.de/0-WVK-Retail/Bilder-Pictures/SAFLAX-",'Basis-Tabelle-Samen'!T343,"-",'Basis-Tabelle-Samen'!J343,"-cultivation-set-latvian.jpg")),
IF($C$1="Litauisch - LT",HYPERLINK(CONCATENATE("https://www.saflax.de/0-WVK-Retail/Bilder-Pictures/SAFLAX-",'Basis-Tabelle-Samen'!T343,"-",'Basis-Tabelle-Samen'!J343,"-cultivation-set-lithuanian.jpg")),
IF($C$1="Maltesisch - MT",HYPERLINK(CONCATENATE("https://www.saflax.de/0-WVK-Retail/Bilder-Pictures/SAFLAX-",'Basis-Tabelle-Samen'!T343,"-",'Basis-Tabelle-Samen'!J343,"-cultivation-set-maltese.jpg")),
IF($C$1="Niederländisch - NL",HYPERLINK(CONCATENATE("https://www.saflax.de/0-WVK-Retail/Bilder-Pictures/SAFLAX-",'Basis-Tabelle-Samen'!T343,"-",'Basis-Tabelle-Samen'!J343,"-cultivation-set-dutch.jpg")),
IF($C$1="Norwegisch - NO",HYPERLINK(CONCATENATE("https://www.saflax.de/0-WVK-Retail/Bilder-Pictures/SAFLAX-",'Basis-Tabelle-Samen'!T343,"-",'Basis-Tabelle-Samen'!J343,"-cultivation-set-nowegian.jpg")),
IF($C$1="Polnisch - PL",HYPERLINK(CONCATENATE("https://www.saflax.de/0-WVK-Retail/Bilder-Pictures/SAFLAX-",'Basis-Tabelle-Samen'!T343,"-",'Basis-Tabelle-Samen'!J343,"-cultivation-set-polish.jpg")),
IF($C$1="Portugiesisch - PT",HYPERLINK(CONCATENATE("https://www.saflax.de/0-WVK-Retail/Bilder-Pictures/SAFLAX-",'Basis-Tabelle-Samen'!T343,"-",'Basis-Tabelle-Samen'!J343,"-cultivation-set-portuguese.jpg")),
IF($C$1="Rumänisch - RO",HYPERLINK(CONCATENATE("https://www.saflax.de/0-WVK-Retail/Bilder-Pictures/SAFLAX-",'Basis-Tabelle-Samen'!T343,"-",'Basis-Tabelle-Samen'!J343,"-cultivation-set-romanian.jpg")),
IF($C$1="Schwedisch - SE",HYPERLINK(CONCATENATE("https://www.saflax.de/0-WVK-Retail/Bilder-Pictures/SAFLAX-",'Basis-Tabelle-Samen'!T343,"-",'Basis-Tabelle-Samen'!J343,"-cultivation-set-swedish.jpg")),
IF($C$1="Slowakisch - SK",HYPERLINK(CONCATENATE("https://www.saflax.de/0-WVK-Retail/Bilder-Pictures/SAFLAX-",'Basis-Tabelle-Samen'!T343,"-",'Basis-Tabelle-Samen'!J343,"-cultivation-set-slovak.jpg")),
IF($C$1="Slowenisch - SI",HYPERLINK(CONCATENATE("https://www.saflax.de/0-WVK-Retail/Bilder-Pictures/SAFLAX-",'Basis-Tabelle-Samen'!T343,"-",'Basis-Tabelle-Samen'!J343,"-cultivation-set-slovenian.jpg")),
IF($C$1="Spanisch - ES",HYPERLINK(CONCATENATE("https://www.saflax.de/0-WVK-Retail/Bilder-Pictures/SAFLAX-",'Basis-Tabelle-Samen'!T343,"-",'Basis-Tabelle-Samen'!J343,"-cultivation-set-spanish.jpg")),
IF($C$1="Tschechisch - CZ",HYPERLINK(CONCATENATE("https://www.saflax.de/0-WVK-Retail/Bilder-Pictures/SAFLAX-",'Basis-Tabelle-Samen'!T343,"-",'Basis-Tabelle-Samen'!J343,"-cultivation-set-czech.jpg")),
IF($C$1="Türkisch - TR",HYPERLINK(CONCATENATE("https://www.saflax.de/0-WVK-Retail/Bilder-Pictures/SAFLAX-",'Basis-Tabelle-Samen'!T343,"-",'Basis-Tabelle-Samen'!J343,"-cultivation-set-turkish.jpg")),
IF($C$1="Ungarisch - HU",HYPERLINK(CONCATENATE("https://www.saflax.de/0-WVK-Retail/Bilder-Pictures/SAFLAX-",'Basis-Tabelle-Samen'!T343,"-",'Basis-Tabelle-Samen'!J343,"-cultivation-set-hungarian.jpg")),
" ACHTUNG")))))))))))))))))))))))))))))</f>
        <v>https://www.saflax.de/0-WVK-Retail/Bilder-Pictures/SAFLAX-37517-origanum-vulgare-cultivation-set-english.jpg</v>
      </c>
      <c r="AQ349" s="330" t="str">
        <f>IF(L349&lt;1,"",
IF($C$1="Bulgarisch - BG",HYPERLINK(CONCATENATE("https://www.saflax.de/0-WVK-Retail/Bilder-Pictures/SAFLAX-",'Basis-Tabelle-Samen'!W343,"-",'Basis-Tabelle-Samen'!J343,"-garden-in-the-bag-bulgarian.jpg")),
IF($C$1="Dänisch - DK",HYPERLINK(CONCATENATE("https://www.saflax.de/0-WVK-Retail/Bilder-Pictures/SAFLAX-",'Basis-Tabelle-Samen'!W343,"-",'Basis-Tabelle-Samen'!J343,"-garden-in-the-bag-danish.jpg")),
IF($C$1="Deutsch - DE",HYPERLINK(CONCATENATE("https://www.saflax.de/0-WVK-Retail/Bilder-Pictures/SAFLAX-",'Basis-Tabelle-Samen'!W343,"-",'Basis-Tabelle-Samen'!J343,"-garden-in-the-bag-german.jpg")),
IF($C$1="Englisch - UK",HYPERLINK(CONCATENATE("https://www.saflax.de/0-WVK-Retail/Bilder-Pictures/SAFLAX-",'Basis-Tabelle-Samen'!W343,"-",'Basis-Tabelle-Samen'!J343,"-garden-in-the-bag-english.jpg")),
IF($C$1="Estnisch - EE",HYPERLINK(CONCATENATE("https://www.saflax.de/0-WVK-Retail/Bilder-Pictures/SAFLAX-",'Basis-Tabelle-Samen'!W343,"-",'Basis-Tabelle-Samen'!J343,"-garden-in-the-bag-estonian.jpg")),
IF($C$1="Finnisch - FI",HYPERLINK(CONCATENATE("https://www.saflax.de/0-WVK-Retail/Bilder-Pictures/SAFLAX-",'Basis-Tabelle-Samen'!W343,"-",'Basis-Tabelle-Samen'!J343,"-garden-in-the-bag-finnish.jpg")),
IF($C$1="Französisch - FR",HYPERLINK(CONCATENATE("https://www.saflax.de/0-WVK-Retail/Bilder-Pictures/SAFLAX-",'Basis-Tabelle-Samen'!W343,"-",'Basis-Tabelle-Samen'!J343,"-garden-in-the-bag-french.jpg")),
IF($C$1="Griechisch - GR",HYPERLINK(CONCATENATE("https://www.saflax.de/0-WVK-Retail/Bilder-Pictures/SAFLAX-",'Basis-Tabelle-Samen'!W343,"-",'Basis-Tabelle-Samen'!J343,"-garden-in-the-bag-greek.jpg")),
IF($C$1="Irisch - IE",HYPERLINK(CONCATENATE("https://www.saflax.de/0-WVK-Retail/Bilder-Pictures/SAFLAX-",'Basis-Tabelle-Samen'!W343,"-",'Basis-Tabelle-Samen'!J343,"-garden-in-the-bag-irish.jpg")),
IF($C$1="Isländisch - IS",HYPERLINK(CONCATENATE("https://www.saflax.de/0-WVK-Retail/Bilder-Pictures/SAFLAX-",'Basis-Tabelle-Samen'!W343,"-",'Basis-Tabelle-Samen'!J343,"-garden-in-the-bag-icelandic.jpg")),
IF($C$1="Italienisch - IT",HYPERLINK(CONCATENATE("https://www.saflax.de/0-WVK-Retail/Bilder-Pictures/SAFLAX-",'Basis-Tabelle-Samen'!W343,"-",'Basis-Tabelle-Samen'!J343,"-garden-in-the-bag-italian.jpg")),
IF($C$1="Japanisch - JP",HYPERLINK(CONCATENATE("https://www.saflax.de/0-WVK-Retail/Bilder-Pictures/SAFLAX-",'Basis-Tabelle-Samen'!W343,"-",'Basis-Tabelle-Samen'!J343,"-garden-in-the-bag-japanese.jpg")),
IF($C$1="Kroatisch - HR",HYPERLINK(CONCATENATE("https://www.saflax.de/0-WVK-Retail/Bilder-Pictures/SAFLAX-",'Basis-Tabelle-Samen'!W343,"-",'Basis-Tabelle-Samen'!J343,"-garden-in-the-bag-croatian.jpg")),
IF($C$1="Lettisch - LV",HYPERLINK(CONCATENATE("https://www.saflax.de/0-WVK-Retail/Bilder-Pictures/SAFLAX-",'Basis-Tabelle-Samen'!W343,"-",'Basis-Tabelle-Samen'!J343,"-garden-in-the-bag-latvian.jpg")),
IF($C$1="Litauisch - LT",HYPERLINK(CONCATENATE("https://www.saflax.de/0-WVK-Retail/Bilder-Pictures/SAFLAX-",'Basis-Tabelle-Samen'!W343,"-",'Basis-Tabelle-Samen'!J343,"-garden-in-the-bag-lithuanian.jpg")),
IF($C$1="Maltesisch - MT",HYPERLINK(CONCATENATE("https://www.saflax.de/0-WVK-Retail/Bilder-Pictures/SAFLAX-",'Basis-Tabelle-Samen'!W343,"-",'Basis-Tabelle-Samen'!J343,"-garden-in-the-bag-maltese.jpg")),
IF($C$1="Niederländisch - NL",HYPERLINK(CONCATENATE("https://www.saflax.de/0-WVK-Retail/Bilder-Pictures/SAFLAX-",'Basis-Tabelle-Samen'!W343,"-",'Basis-Tabelle-Samen'!J343,"-garden-in-the-bag-dutch.jpg")),
IF($C$1="Norwegisch - NO",HYPERLINK(CONCATENATE("https://www.saflax.de/0-WVK-Retail/Bilder-Pictures/SAFLAX-",'Basis-Tabelle-Samen'!W343,"-",'Basis-Tabelle-Samen'!J343,"-garden-in-the-bag-nowegian.jpg")),
IF($C$1="Polnisch - PL",HYPERLINK(CONCATENATE("https://www.saflax.de/0-WVK-Retail/Bilder-Pictures/SAFLAX-",'Basis-Tabelle-Samen'!W343,"-",'Basis-Tabelle-Samen'!J343,"-garden-in-the-bag-polish.jpg")),
IF($C$1="Portugiesisch - PT",HYPERLINK(CONCATENATE("https://www.saflax.de/0-WVK-Retail/Bilder-Pictures/SAFLAX-",'Basis-Tabelle-Samen'!W343,"-",'Basis-Tabelle-Samen'!J343,"-garden-in-the-bag-portuguese.jpg")),
IF($C$1="Rumänisch - RO",HYPERLINK(CONCATENATE("https://www.saflax.de/0-WVK-Retail/Bilder-Pictures/SAFLAX-",'Basis-Tabelle-Samen'!W343,"-",'Basis-Tabelle-Samen'!J343,"-garden-in-the-bag-romanian.jpg")),
IF($C$1="Schwedisch - SE",HYPERLINK(CONCATENATE("https://www.saflax.de/0-WVK-Retail/Bilder-Pictures/SAFLAX-",'Basis-Tabelle-Samen'!W343,"-",'Basis-Tabelle-Samen'!J343,"-garden-in-the-bag-swedish.jpg")),
IF($C$1="Slowakisch - SK",HYPERLINK(CONCATENATE("https://www.saflax.de/0-WVK-Retail/Bilder-Pictures/SAFLAX-",'Basis-Tabelle-Samen'!W343,"-",'Basis-Tabelle-Samen'!J343,"-garden-in-the-bag-slovak.jpg")),
IF($C$1="Slowenisch - SI",HYPERLINK(CONCATENATE("https://www.saflax.de/0-WVK-Retail/Bilder-Pictures/SAFLAX-",'Basis-Tabelle-Samen'!W343,"-",'Basis-Tabelle-Samen'!J343,"-garden-in-the-bag-slovenian.jpg")),
IF($C$1="Spanisch - ES",HYPERLINK(CONCATENATE("https://www.saflax.de/0-WVK-Retail/Bilder-Pictures/SAFLAX-",'Basis-Tabelle-Samen'!W343,"-",'Basis-Tabelle-Samen'!J343,"-garden-in-the-bag-spanish.jpg")),
IF($C$1="Tschechisch - CZ",HYPERLINK(CONCATENATE("https://www.saflax.de/0-WVK-Retail/Bilder-Pictures/SAFLAX-",'Basis-Tabelle-Samen'!W343,"-",'Basis-Tabelle-Samen'!J343,"-garden-in-the-bag-czech.jpg")),
IF($C$1="Türkisch - TR",HYPERLINK(CONCATENATE("https://www.saflax.de/0-WVK-Retail/Bilder-Pictures/SAFLAX-",'Basis-Tabelle-Samen'!W343,"-",'Basis-Tabelle-Samen'!J343,"-garden-in-the-bag-turkish.jpg")),
IF($C$1="Ungarisch - HU",HYPERLINK(CONCATENATE("https://www.saflax.de/0-WVK-Retail/Bilder-Pictures/SAFLAX-",'Basis-Tabelle-Samen'!W343,"-",'Basis-Tabelle-Samen'!J343,"-garden-in-the-bag-hungarian.jpg")),
" ACHTUNG")))))))))))))))))))))))))))))</f>
        <v>https://www.saflax.de/0-WVK-Retail/Bilder-Pictures/SAFLAX-67517-origanum-vulgare-garden-in-the-bag-english.jpg</v>
      </c>
    </row>
    <row r="350" spans="1:43" s="27" customFormat="1" ht="17.100000000000001" customHeight="1" x14ac:dyDescent="0.2">
      <c r="A350" s="318" t="str">
        <f>IF('Basis-Tabelle-Samen'!A352="","",IF($C$1="Deutsch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50" s="319" t="str">
        <f>'Basis-Tabelle-Samen'!I352</f>
        <v>Piper nigrum</v>
      </c>
      <c r="C350" s="316" t="str">
        <f>IF($C$1="Bulgarisch - BG",'Basis-Tabelle-Samen'!Z352,
IF($C$1="Dänisch - DK",'Basis-Tabelle-Samen'!AA352,
IF($C$1="Deutsch - DE",'Basis-Tabelle-Samen'!AB352,
IF($C$1="Englisch - UK",'Basis-Tabelle-Samen'!AC352,
IF($C$1="Estnisch - EE",'Basis-Tabelle-Samen'!AD352,
IF($C$1="Finnisch - FI",'Basis-Tabelle-Samen'!AE352,
IF($C$1="Französisch - FR",'Basis-Tabelle-Samen'!AF352,
IF($C$1="Griechisch - GR",'Basis-Tabelle-Samen'!AG352,
IF($C$1="Irisch - IE",'Basis-Tabelle-Samen'!AH352,
IF($C$1="Isländisch - IS",'Basis-Tabelle-Samen'!AI352,
IF($C$1="Italienisch - IT",'Basis-Tabelle-Samen'!AJ352,
IF($C$1="Japanisch - JP",'Basis-Tabelle-Samen'!AK352,
IF($C$1="Kroatisch - HR",'Basis-Tabelle-Samen'!AL352,
IF($C$1="Lettisch - LV",'Basis-Tabelle-Samen'!AM352,
IF($C$1="Litauisch - LT",'Basis-Tabelle-Samen'!AN352,
IF($C$1="Maltesisch - MT",'Basis-Tabelle-Samen'!AO352,
IF($C$1="Niederländisch - NL",'Basis-Tabelle-Samen'!AP352,
IF($C$1="Norwegisch - NO",'Basis-Tabelle-Samen'!AQ352,
IF($C$1="Polnisch - PL",'Basis-Tabelle-Samen'!AR352,
IF($C$1="Portugiesisch - PT",'Basis-Tabelle-Samen'!AS352,
IF($C$1="Rumänisch - RO",'Basis-Tabelle-Samen'!AT352,
IF($C$1="Schwedisch - SE",'Basis-Tabelle-Samen'!AU352,
IF($C$1="Slowakisch - SK",'Basis-Tabelle-Samen'!AV352,
IF($C$1="Slowenisch - SI",'Basis-Tabelle-Samen'!AW352,
IF($C$1="Spanisch - ES",'Basis-Tabelle-Samen'!AX352,
IF($C$1="Tschechisch - CZ",'Basis-Tabelle-Samen'!AY352,
IF($C$1="Türkisch - TR",'Basis-Tabelle-Samen'!AZ352,
IF($C$1="Ungarisch - HU",'Basis-Tabelle-Samen'!BA352,
" ACHTUNG"))))))))))))))))))))))))))))</f>
        <v>Pepper Plant</v>
      </c>
      <c r="D350" s="320">
        <f>'Basis-Tabelle-Samen'!F352</f>
        <v>20</v>
      </c>
      <c r="E350" s="321" t="str">
        <f>'Basis-Tabelle-Samen'!H352</f>
        <v>7 %</v>
      </c>
      <c r="F350" s="322" t="str">
        <f>IF('Basis-Tabelle-Samen'!G352="","",'Basis-Tabelle-Samen'!G352)</f>
        <v>09</v>
      </c>
      <c r="G350" s="320">
        <f>'Basis-Tabelle-Samen'!C352</f>
        <v>17974</v>
      </c>
      <c r="H350" s="323">
        <f>'Basis-Tabelle-Samen'!D352</f>
        <v>4055473179742</v>
      </c>
      <c r="I350" s="324">
        <f>'Basis-Tabelle-Samen'!E352</f>
        <v>1.85</v>
      </c>
      <c r="J350" s="325">
        <f t="shared" si="5"/>
        <v>12</v>
      </c>
      <c r="K350" s="326">
        <f>'Basis-Tabelle-Samen'!K352</f>
        <v>77974</v>
      </c>
      <c r="L350" s="323">
        <f>'Basis-Tabelle-Samen'!L352</f>
        <v>4055473779744</v>
      </c>
      <c r="M350" s="324">
        <f>'Basis-Tabelle-Samen'!M352</f>
        <v>2.4500000000000002</v>
      </c>
      <c r="N350" s="326">
        <f>IF(K350&lt;1,"",'3'!$I$15)</f>
        <v>15</v>
      </c>
      <c r="O350" s="327">
        <f>IF(K350&lt;1,"",'3'!$J$11)</f>
        <v>90</v>
      </c>
      <c r="P350" s="326">
        <f>'Basis-Tabelle-Samen'!N352</f>
        <v>87974</v>
      </c>
      <c r="Q350" s="323">
        <f>'Basis-Tabelle-Samen'!O352</f>
        <v>4055473879741</v>
      </c>
      <c r="R350" s="328">
        <f>'Basis-Tabelle-Samen'!P352</f>
        <v>3.75</v>
      </c>
      <c r="S350" s="326">
        <f>IF(R350&lt;1,"",'3'!$M$15)</f>
        <v>18</v>
      </c>
      <c r="T350" s="327">
        <f>IF(R350&lt;1,"",'3'!$N$11)</f>
        <v>72</v>
      </c>
      <c r="U350" s="326">
        <f>'Basis-Tabelle-Samen'!Q352</f>
        <v>57974</v>
      </c>
      <c r="V350" s="323">
        <f>'Basis-Tabelle-Samen'!R352</f>
        <v>4055473579740</v>
      </c>
      <c r="W350" s="324">
        <f>'Basis-Tabelle-Samen'!S352</f>
        <v>4.95</v>
      </c>
      <c r="X350" s="326">
        <f>IF(U350&lt;1,"",'3'!$Q$15)</f>
        <v>6</v>
      </c>
      <c r="Y350" s="327">
        <f>IF(U350&lt;1,"",'3'!$R$11)</f>
        <v>24</v>
      </c>
      <c r="Z350" s="326">
        <f>'Basis-Tabelle-Samen'!T352</f>
        <v>37974</v>
      </c>
      <c r="AA350" s="323">
        <f>'Basis-Tabelle-Samen'!U352</f>
        <v>4055473379746</v>
      </c>
      <c r="AB350" s="324">
        <f>'Basis-Tabelle-Samen'!V352</f>
        <v>6.75</v>
      </c>
      <c r="AC350" s="326">
        <f>IF(Z350&lt;1,"",'3'!$U$15)</f>
        <v>6</v>
      </c>
      <c r="AD350" s="327">
        <f>IF(Z350&lt;1,"",'3'!$V$11)</f>
        <v>24</v>
      </c>
      <c r="AE350" s="326">
        <f>'Basis-Tabelle-Samen'!W352</f>
        <v>67974</v>
      </c>
      <c r="AF350" s="323">
        <f>'Basis-Tabelle-Samen'!X352</f>
        <v>4055473679747</v>
      </c>
      <c r="AG350" s="324">
        <f>'Basis-Tabelle-Samen'!Y352</f>
        <v>2.95</v>
      </c>
      <c r="AH350" s="326">
        <f>IF(AE350&lt;1,"",'3'!$Y$15)</f>
        <v>8</v>
      </c>
      <c r="AI350" s="327">
        <f>IF(AE350&lt;1,"",'3'!$Z$11)</f>
        <v>64</v>
      </c>
      <c r="AJ350" s="319"/>
      <c r="AK350" s="316" t="str">
        <f>IF(G350&lt;1,"",
IF($C$1="Bulgarisch - BG",HYPERLINK(CONCATENATE("https://www.saflax.de/0-WVK-Retail/Bilder-Pictures/SAFLAX-",'Basis-Tabelle-Samen'!C352,"-",'Basis-Tabelle-Samen'!J352,"-seed-package-front-cr-bulgarian.jpg")),
IF($C$1="Dänisch - DK",HYPERLINK(CONCATENATE("https://www.saflax.de/0-WVK-Retail/Bilder-Pictures/SAFLAX-",'Basis-Tabelle-Samen'!C352,"-",'Basis-Tabelle-Samen'!J352,"-seed-package-front-cr-danish.jpg")),
IF($C$1="Deutsch - DE",HYPERLINK(CONCATENATE("https://www.saflax.de/0-WVK-Retail/Bilder-Pictures/SAFLAX-",'Basis-Tabelle-Samen'!C352,"-",'Basis-Tabelle-Samen'!J352,"-seed-package-front-cr-german.jpg")),
IF($C$1="Englisch - UK",HYPERLINK(CONCATENATE("https://www.saflax.de/0-WVK-Retail/Bilder-Pictures/SAFLAX-",'Basis-Tabelle-Samen'!C352,"-",'Basis-Tabelle-Samen'!J352,"-seed-package-front-cr-english.jpg")),
IF($C$1="Estnisch - EE",HYPERLINK(CONCATENATE("https://www.saflax.de/0-WVK-Retail/Bilder-Pictures/SAFLAX-",'Basis-Tabelle-Samen'!C352,"-",'Basis-Tabelle-Samen'!J352,"-seed-package-front-cr-estonian.jpg")),
IF($C$1="Finnisch - FI",HYPERLINK(CONCATENATE("https://www.saflax.de/0-WVK-Retail/Bilder-Pictures/SAFLAX-",'Basis-Tabelle-Samen'!C352,"-",'Basis-Tabelle-Samen'!J352,"-seed-package-front-cr-finnish.jpg")),
IF($C$1="Französisch - FR",HYPERLINK(CONCATENATE("https://www.saflax.de/0-WVK-Retail/Bilder-Pictures/SAFLAX-",'Basis-Tabelle-Samen'!C352,"-",'Basis-Tabelle-Samen'!J352,"-seed-package-front-cr-french.jpg")),
IF($C$1="Griechisch - GR",HYPERLINK(CONCATENATE("https://www.saflax.de/0-WVK-Retail/Bilder-Pictures/SAFLAX-",'Basis-Tabelle-Samen'!C352,"-",'Basis-Tabelle-Samen'!J352,"-seed-package-front-cr-greek.jpg")),
IF($C$1="Irisch - IE",HYPERLINK(CONCATENATE("https://www.saflax.de/0-WVK-Retail/Bilder-Pictures/SAFLAX-",'Basis-Tabelle-Samen'!C352,"-",'Basis-Tabelle-Samen'!J352,"-seed-package-front-cr-irish.jpg")),
IF($C$1="Isländisch - IS",HYPERLINK(CONCATENATE("https://www.saflax.de/0-WVK-Retail/Bilder-Pictures/SAFLAX-",'Basis-Tabelle-Samen'!C352,"-",'Basis-Tabelle-Samen'!J352,"-seed-package-front-cr-icelandic.jpg")),
IF($C$1="Italienisch - IT",HYPERLINK(CONCATENATE("https://www.saflax.de/0-WVK-Retail/Bilder-Pictures/SAFLAX-",'Basis-Tabelle-Samen'!C352,"-",'Basis-Tabelle-Samen'!J352,"-seed-package-front-cr-italian.jpg")),
IF($C$1="Japanisch - JP",HYPERLINK(CONCATENATE("https://www.saflax.de/0-WVK-Retail/Bilder-Pictures/SAFLAX-",'Basis-Tabelle-Samen'!C352,"-",'Basis-Tabelle-Samen'!J352,"-seed-package-front-cr-japanese.jpg")),
IF($C$1="Kroatisch - HR",HYPERLINK(CONCATENATE("https://www.saflax.de/0-WVK-Retail/Bilder-Pictures/SAFLAX-",'Basis-Tabelle-Samen'!C352,"-",'Basis-Tabelle-Samen'!J352,"-seed-package-front-cr-croatian.jpg")),
IF($C$1="Lettisch - LV",HYPERLINK(CONCATENATE("https://www.saflax.de/0-WVK-Retail/Bilder-Pictures/SAFLAX-",'Basis-Tabelle-Samen'!C352,"-",'Basis-Tabelle-Samen'!J352,"-seed-package-front-cr-latvian.jpg")),
IF($C$1="Litauisch - LT",HYPERLINK(CONCATENATE("https://www.saflax.de/0-WVK-Retail/Bilder-Pictures/SAFLAX-",'Basis-Tabelle-Samen'!C352,"-",'Basis-Tabelle-Samen'!J352,"-seed-package-front-cr-lithuanian.jpg")),
IF($C$1="Maltesisch - MT",HYPERLINK(CONCATENATE("https://www.saflax.de/0-WVK-Retail/Bilder-Pictures/SAFLAX-",'Basis-Tabelle-Samen'!C352,"-",'Basis-Tabelle-Samen'!J352,"-seed-package-front-cr-maltese.jpg")),
IF($C$1="Niederländisch - NL",HYPERLINK(CONCATENATE("https://www.saflax.de/0-WVK-Retail/Bilder-Pictures/SAFLAX-",'Basis-Tabelle-Samen'!C352,"-",'Basis-Tabelle-Samen'!J352,"-seed-package-front-cr-dutch.jpg")),
IF($C$1="Norwegisch - NO",HYPERLINK(CONCATENATE("https://www.saflax.de/0-WVK-Retail/Bilder-Pictures/SAFLAX-",'Basis-Tabelle-Samen'!C352,"-",'Basis-Tabelle-Samen'!J352,"-seed-package-front-cr-nowegian.jpg")),
IF($C$1="Polnisch - PL",HYPERLINK(CONCATENATE("https://www.saflax.de/0-WVK-Retail/Bilder-Pictures/SAFLAX-",'Basis-Tabelle-Samen'!C352,"-",'Basis-Tabelle-Samen'!J352,"-seed-package-front-cr-polish.jpg")),
IF($C$1="Portugiesisch - PT",HYPERLINK(CONCATENATE("https://www.saflax.de/0-WVK-Retail/Bilder-Pictures/SAFLAX-",'Basis-Tabelle-Samen'!C352,"-",'Basis-Tabelle-Samen'!J352,"-seed-package-front-cr-portuguese.jpg")),
IF($C$1="Rumänisch - RO",HYPERLINK(CONCATENATE("https://www.saflax.de/0-WVK-Retail/Bilder-Pictures/SAFLAX-",'Basis-Tabelle-Samen'!C352,"-",'Basis-Tabelle-Samen'!J352,"-seed-package-front-cr-romanian.jpg")),
IF($C$1="Schwedisch - SE",HYPERLINK(CONCATENATE("https://www.saflax.de/0-WVK-Retail/Bilder-Pictures/SAFLAX-",'Basis-Tabelle-Samen'!C352,"-",'Basis-Tabelle-Samen'!J352,"-seed-package-front-cr-swedish.jpg")),
IF($C$1="Slowakisch - SK",HYPERLINK(CONCATENATE("https://www.saflax.de/0-WVK-Retail/Bilder-Pictures/SAFLAX-",'Basis-Tabelle-Samen'!C352,"-",'Basis-Tabelle-Samen'!J352,"-seed-package-front-cr-slovak.jpg")),
IF($C$1="Slowenisch - SI",HYPERLINK(CONCATENATE("https://www.saflax.de/0-WVK-Retail/Bilder-Pictures/SAFLAX-",'Basis-Tabelle-Samen'!C352,"-",'Basis-Tabelle-Samen'!J352,"-seed-package-front-cr-slovenian.jpg")),
IF($C$1="Spanisch - ES",HYPERLINK(CONCATENATE("https://www.saflax.de/0-WVK-Retail/Bilder-Pictures/SAFLAX-",'Basis-Tabelle-Samen'!C352,"-",'Basis-Tabelle-Samen'!J352,"-seed-package-front-cr-spanish.jpg")),
IF($C$1="Tschechisch - CZ",HYPERLINK(CONCATENATE("https://www.saflax.de/0-WVK-Retail/Bilder-Pictures/SAFLAX-",'Basis-Tabelle-Samen'!C352,"-",'Basis-Tabelle-Samen'!J352,"-seed-package-front-cr-czech.jpg")),
IF($C$1="Türkisch - TR",HYPERLINK(CONCATENATE("https://www.saflax.de/0-WVK-Retail/Bilder-Pictures/SAFLAX-",'Basis-Tabelle-Samen'!C352,"-",'Basis-Tabelle-Samen'!J352,"-seed-package-front-cr-turkish.jpg")),
IF($C$1="Ungarisch - HU",HYPERLINK(CONCATENATE("https://www.saflax.de/0-WVK-Retail/Bilder-Pictures/SAFLAX-",'Basis-Tabelle-Samen'!C352,"-",'Basis-Tabelle-Samen'!J352,"-seed-package-front-cr-hungarian.jpg")),
" ACHTUNG")))))))))))))))))))))))))))))</f>
        <v>https://www.saflax.de/0-WVK-Retail/Bilder-Pictures/SAFLAX-17974-piper-nigrum-seed-package-front-cr-english.jpg</v>
      </c>
      <c r="AL350" s="330" t="str">
        <f>IF(G350&lt;1,"",
IF($C$1="Bulgarisch - BG",HYPERLINK(CONCATENATE("https://www.saflax.de/0-WVK-Retail/Bilder-Pictures/SAFLAX-",'Basis-Tabelle-Samen'!C352,"-",'Basis-Tabelle-Samen'!J352,"-seed-package-back-cr-bulgarian.jpg")),
IF($C$1="Dänisch - DK",HYPERLINK(CONCATENATE("https://www.saflax.de/0-WVK-Retail/Bilder-Pictures/SAFLAX-",'Basis-Tabelle-Samen'!C352,"-",'Basis-Tabelle-Samen'!J352,"-seed-package-back-cr-danish.jpg")),
IF($C$1="Deutsch - DE",HYPERLINK(CONCATENATE("https://www.saflax.de/0-WVK-Retail/Bilder-Pictures/SAFLAX-",'Basis-Tabelle-Samen'!C352,"-",'Basis-Tabelle-Samen'!J352,"-seed-package-back-cr-german.jpg")),
IF($C$1="Englisch - UK",HYPERLINK(CONCATENATE("https://www.saflax.de/0-WVK-Retail/Bilder-Pictures/SAFLAX-",'Basis-Tabelle-Samen'!C352,"-",'Basis-Tabelle-Samen'!J352,"-seed-package-back-cr-english.jpg")),
IF($C$1="Estnisch - EE",HYPERLINK(CONCATENATE("https://www.saflax.de/0-WVK-Retail/Bilder-Pictures/SAFLAX-",'Basis-Tabelle-Samen'!C352,"-",'Basis-Tabelle-Samen'!J352,"-seed-package-back-cr-estonian.jpg")),
IF($C$1="Finnisch - FI",HYPERLINK(CONCATENATE("https://www.saflax.de/0-WVK-Retail/Bilder-Pictures/SAFLAX-",'Basis-Tabelle-Samen'!C352,"-",'Basis-Tabelle-Samen'!J352,"-seed-package-back-cr-finnish.jpg")),
IF($C$1="Französisch - FR",HYPERLINK(CONCATENATE("https://www.saflax.de/0-WVK-Retail/Bilder-Pictures/SAFLAX-",'Basis-Tabelle-Samen'!C352,"-",'Basis-Tabelle-Samen'!J352,"-seed-package-back-cr-french.jpg")),
IF($C$1="Griechisch - GR",HYPERLINK(CONCATENATE("https://www.saflax.de/0-WVK-Retail/Bilder-Pictures/SAFLAX-",'Basis-Tabelle-Samen'!C352,"-",'Basis-Tabelle-Samen'!J352,"-seed-package-back-cr-greek.jpg")),
IF($C$1="Irisch - IE",HYPERLINK(CONCATENATE("https://www.saflax.de/0-WVK-Retail/Bilder-Pictures/SAFLAX-",'Basis-Tabelle-Samen'!C352,"-",'Basis-Tabelle-Samen'!J352,"-seed-package-back-cr-irish.jpg")),
IF($C$1="Isländisch - IS",HYPERLINK(CONCATENATE("https://www.saflax.de/0-WVK-Retail/Bilder-Pictures/SAFLAX-",'Basis-Tabelle-Samen'!C352,"-",'Basis-Tabelle-Samen'!J352,"-seed-package-back-cr-icelandic.jpg")),
IF($C$1="Italienisch - IT",HYPERLINK(CONCATENATE("https://www.saflax.de/0-WVK-Retail/Bilder-Pictures/SAFLAX-",'Basis-Tabelle-Samen'!C352,"-",'Basis-Tabelle-Samen'!J352,"-seed-package-back-cr-italian.jpg")),
IF($C$1="Japanisch - JP",HYPERLINK(CONCATENATE("https://www.saflax.de/0-WVK-Retail/Bilder-Pictures/SAFLAX-",'Basis-Tabelle-Samen'!C352,"-",'Basis-Tabelle-Samen'!J352,"-seed-package-back-cr-japanese.jpg")),
IF($C$1="Kroatisch - HR",HYPERLINK(CONCATENATE("https://www.saflax.de/0-WVK-Retail/Bilder-Pictures/SAFLAX-",'Basis-Tabelle-Samen'!C352,"-",'Basis-Tabelle-Samen'!J352,"-seed-package-back-cr-croatian.jpg")),
IF($C$1="Lettisch - LV",HYPERLINK(CONCATENATE("https://www.saflax.de/0-WVK-Retail/Bilder-Pictures/SAFLAX-",'Basis-Tabelle-Samen'!C352,"-",'Basis-Tabelle-Samen'!J352,"-seed-package-back-cr-latvian.jpg")),
IF($C$1="Litauisch - LT",HYPERLINK(CONCATENATE("https://www.saflax.de/0-WVK-Retail/Bilder-Pictures/SAFLAX-",'Basis-Tabelle-Samen'!C352,"-",'Basis-Tabelle-Samen'!J352,"-seed-package-back-cr-lithuanian.jpg")),
IF($C$1="Maltesisch - MT",HYPERLINK(CONCATENATE("https://www.saflax.de/0-WVK-Retail/Bilder-Pictures/SAFLAX-",'Basis-Tabelle-Samen'!C352,"-",'Basis-Tabelle-Samen'!J352,"-seed-package-back-cr-maltese.jpg")),
IF($C$1="Niederländisch - NL",HYPERLINK(CONCATENATE("https://www.saflax.de/0-WVK-Retail/Bilder-Pictures/SAFLAX-",'Basis-Tabelle-Samen'!C352,"-",'Basis-Tabelle-Samen'!J352,"-seed-package-back-cr-dutch.jpg")),
IF($C$1="Norwegisch - NO",HYPERLINK(CONCATENATE("https://www.saflax.de/0-WVK-Retail/Bilder-Pictures/SAFLAX-",'Basis-Tabelle-Samen'!C352,"-",'Basis-Tabelle-Samen'!J352,"-seed-package-back-cr-nowegian.jpg")),
IF($C$1="Polnisch - PL",HYPERLINK(CONCATENATE("https://www.saflax.de/0-WVK-Retail/Bilder-Pictures/SAFLAX-",'Basis-Tabelle-Samen'!C352,"-",'Basis-Tabelle-Samen'!J352,"-seed-package-back-cr-polish.jpg")),
IF($C$1="Portugiesisch - PT",HYPERLINK(CONCATENATE("https://www.saflax.de/0-WVK-Retail/Bilder-Pictures/SAFLAX-",'Basis-Tabelle-Samen'!C352,"-",'Basis-Tabelle-Samen'!J352,"-seed-package-back-cr-portuguese.jpg")),
IF($C$1="Rumänisch - RO",HYPERLINK(CONCATENATE("https://www.saflax.de/0-WVK-Retail/Bilder-Pictures/SAFLAX-",'Basis-Tabelle-Samen'!C352,"-",'Basis-Tabelle-Samen'!J352,"-seed-package-back-cr-romanian.jpg")),
IF($C$1="Schwedisch - SE",HYPERLINK(CONCATENATE("https://www.saflax.de/0-WVK-Retail/Bilder-Pictures/SAFLAX-",'Basis-Tabelle-Samen'!C352,"-",'Basis-Tabelle-Samen'!J352,"-seed-package-back-cr-swedish.jpg")),
IF($C$1="Slowakisch - SK",HYPERLINK(CONCATENATE("https://www.saflax.de/0-WVK-Retail/Bilder-Pictures/SAFLAX-",'Basis-Tabelle-Samen'!C352,"-",'Basis-Tabelle-Samen'!J352,"-seed-package-back-cr-slovak.jpg")),
IF($C$1="Slowenisch - SI",HYPERLINK(CONCATENATE("https://www.saflax.de/0-WVK-Retail/Bilder-Pictures/SAFLAX-",'Basis-Tabelle-Samen'!C352,"-",'Basis-Tabelle-Samen'!J352,"-seed-package-back-cr-slovenian.jpg")),
IF($C$1="Spanisch - ES",HYPERLINK(CONCATENATE("https://www.saflax.de/0-WVK-Retail/Bilder-Pictures/SAFLAX-",'Basis-Tabelle-Samen'!C352,"-",'Basis-Tabelle-Samen'!J352,"-seed-package-back-cr-spanish.jpg")),
IF($C$1="Tschechisch - CZ",HYPERLINK(CONCATENATE("https://www.saflax.de/0-WVK-Retail/Bilder-Pictures/SAFLAX-",'Basis-Tabelle-Samen'!C352,"-",'Basis-Tabelle-Samen'!J352,"-seed-package-back-cr-czech.jpg")),
IF($C$1="Türkisch - TR",HYPERLINK(CONCATENATE("https://www.saflax.de/0-WVK-Retail/Bilder-Pictures/SAFLAX-",'Basis-Tabelle-Samen'!C352,"-",'Basis-Tabelle-Samen'!J352,"-seed-package-back-cr-turkish.jpg")),
IF($C$1="Ungarisch - HU",HYPERLINK(CONCATENATE("https://www.saflax.de/0-WVK-Retail/Bilder-Pictures/SAFLAX-",'Basis-Tabelle-Samen'!C352,"-",'Basis-Tabelle-Samen'!J352,"-seed-package-back-cr-hungarian.jpg")),
" ACHTUNG")))))))))))))))))))))))))))))</f>
        <v>https://www.saflax.de/0-WVK-Retail/Bilder-Pictures/SAFLAX-17974-piper-nigrum-seed-package-back-cr-english.jpg</v>
      </c>
      <c r="AM350" s="330" t="str">
        <f>IF(H350&lt;1,"",
IF($C$1="Bulgarisch - BG",HYPERLINK(CONCATENATE("https://www.saflax.de/0-WVK-Retail/Bilder-Pictures/SAFLAX-",'Basis-Tabelle-Samen'!K352,"-",'Basis-Tabelle-Samen'!J352,"-garden-to-go-mini-bulgarian.jpg")),
IF($C$1="Dänisch - DK",HYPERLINK(CONCATENATE("https://www.saflax.de/0-WVK-Retail/Bilder-Pictures/SAFLAX-",'Basis-Tabelle-Samen'!K352,"-",'Basis-Tabelle-Samen'!J352,"-garden-to-go-mini-danish.jpg")),
IF($C$1="Deutsch - DE",HYPERLINK(CONCATENATE("https://www.saflax.de/0-WVK-Retail/Bilder-Pictures/SAFLAX-",'Basis-Tabelle-Samen'!K352,"-",'Basis-Tabelle-Samen'!J352,"-garden-to-go-mini-german.jpg")),
IF($C$1="Englisch - UK",HYPERLINK(CONCATENATE("https://www.saflax.de/0-WVK-Retail/Bilder-Pictures/SAFLAX-",'Basis-Tabelle-Samen'!K352,"-",'Basis-Tabelle-Samen'!J352,"-garden-to-go-mini-english.jpg")),
IF($C$1="Estnisch - EE",HYPERLINK(CONCATENATE("https://www.saflax.de/0-WVK-Retail/Bilder-Pictures/SAFLAX-",'Basis-Tabelle-Samen'!K352,"-",'Basis-Tabelle-Samen'!J352,"-garden-to-go-mini-estonian.jpg")),
IF($C$1="Finnisch - FI",HYPERLINK(CONCATENATE("https://www.saflax.de/0-WVK-Retail/Bilder-Pictures/SAFLAX-",'Basis-Tabelle-Samen'!K352,"-",'Basis-Tabelle-Samen'!J352,"-garden-to-go-mini-finnish.jpg")),
IF($C$1="Französisch - FR",HYPERLINK(CONCATENATE("https://www.saflax.de/0-WVK-Retail/Bilder-Pictures/SAFLAX-",'Basis-Tabelle-Samen'!K352,"-",'Basis-Tabelle-Samen'!J352,"-garden-to-go-mini-french.jpg")),
IF($C$1="Griechisch - GR",HYPERLINK(CONCATENATE("https://www.saflax.de/0-WVK-Retail/Bilder-Pictures/SAFLAX-",'Basis-Tabelle-Samen'!K352,"-",'Basis-Tabelle-Samen'!J352,"-garden-to-go-mini-greek.jpg")),
IF($C$1="Irisch - IE",HYPERLINK(CONCATENATE("https://www.saflax.de/0-WVK-Retail/Bilder-Pictures/SAFLAX-",'Basis-Tabelle-Samen'!K352,"-",'Basis-Tabelle-Samen'!J352,"-garden-to-go-mini-irish.jpg")),
IF($C$1="Isländisch - IS",HYPERLINK(CONCATENATE("https://www.saflax.de/0-WVK-Retail/Bilder-Pictures/SAFLAX-",'Basis-Tabelle-Samen'!K352,"-",'Basis-Tabelle-Samen'!J352,"-garden-to-go-mini-icelandic.jpg")),
IF($C$1="Italienisch - IT",HYPERLINK(CONCATENATE("https://www.saflax.de/0-WVK-Retail/Bilder-Pictures/SAFLAX-",'Basis-Tabelle-Samen'!K352,"-",'Basis-Tabelle-Samen'!J352,"-garden-to-go-mini-italian.jpg")),
IF($C$1="Japanisch - JP",HYPERLINK(CONCATENATE("https://www.saflax.de/0-WVK-Retail/Bilder-Pictures/SAFLAX-",'Basis-Tabelle-Samen'!K352,"-",'Basis-Tabelle-Samen'!J352,"-garden-to-go-mini-japanese.jpg")),
IF($C$1="Kroatisch - HR",HYPERLINK(CONCATENATE("https://www.saflax.de/0-WVK-Retail/Bilder-Pictures/SAFLAX-",'Basis-Tabelle-Samen'!K352,"-",'Basis-Tabelle-Samen'!J352,"-garden-to-go-mini-croatian.jpg")),
IF($C$1="Lettisch - LV",HYPERLINK(CONCATENATE("https://www.saflax.de/0-WVK-Retail/Bilder-Pictures/SAFLAX-",'Basis-Tabelle-Samen'!K352,"-",'Basis-Tabelle-Samen'!J352,"-garden-to-go-mini-latvian.jpg")),
IF($C$1="Litauisch - LT",HYPERLINK(CONCATENATE("https://www.saflax.de/0-WVK-Retail/Bilder-Pictures/SAFLAX-",'Basis-Tabelle-Samen'!K352,"-",'Basis-Tabelle-Samen'!J352,"-garden-to-go-mini-lithuanian.jpg")),
IF($C$1="Maltesisch - MT",HYPERLINK(CONCATENATE("https://www.saflax.de/0-WVK-Retail/Bilder-Pictures/SAFLAX-",'Basis-Tabelle-Samen'!K352,"-",'Basis-Tabelle-Samen'!J352,"-garden-to-go-mini-maltese.jpg")),
IF($C$1="Niederländisch - NL",HYPERLINK(CONCATENATE("https://www.saflax.de/0-WVK-Retail/Bilder-Pictures/SAFLAX-",'Basis-Tabelle-Samen'!K352,"-",'Basis-Tabelle-Samen'!J352,"-garden-to-go-mini-dutch.jpg")),
IF($C$1="Norwegisch - NO",HYPERLINK(CONCATENATE("https://www.saflax.de/0-WVK-Retail/Bilder-Pictures/SAFLAX-",'Basis-Tabelle-Samen'!K352,"-",'Basis-Tabelle-Samen'!J352,"-garden-to-go-mini-nowegian.jpg")),
IF($C$1="Polnisch - PL",HYPERLINK(CONCATENATE("https://www.saflax.de/0-WVK-Retail/Bilder-Pictures/SAFLAX-",'Basis-Tabelle-Samen'!K352,"-",'Basis-Tabelle-Samen'!J352,"-garden-to-go-mini-polish.jpg")),
IF($C$1="Portugiesisch - PT",HYPERLINK(CONCATENATE("https://www.saflax.de/0-WVK-Retail/Bilder-Pictures/SAFLAX-",'Basis-Tabelle-Samen'!K352,"-",'Basis-Tabelle-Samen'!J352,"-garden-to-go-mini-portuguese.jpg")),
IF($C$1="Rumänisch - RO",HYPERLINK(CONCATENATE("https://www.saflax.de/0-WVK-Retail/Bilder-Pictures/SAFLAX-",'Basis-Tabelle-Samen'!K352,"-",'Basis-Tabelle-Samen'!J352,"-garden-to-go-mini-romanian.jpg")),
IF($C$1="Schwedisch - SE",HYPERLINK(CONCATENATE("https://www.saflax.de/0-WVK-Retail/Bilder-Pictures/SAFLAX-",'Basis-Tabelle-Samen'!K352,"-",'Basis-Tabelle-Samen'!J352,"-garden-to-go-mini-swedish.jpg")),
IF($C$1="Slowakisch - SK",HYPERLINK(CONCATENATE("https://www.saflax.de/0-WVK-Retail/Bilder-Pictures/SAFLAX-",'Basis-Tabelle-Samen'!K352,"-",'Basis-Tabelle-Samen'!J352,"-garden-to-go-mini-slovak.jpg")),
IF($C$1="Slowenisch - SI",HYPERLINK(CONCATENATE("https://www.saflax.de/0-WVK-Retail/Bilder-Pictures/SAFLAX-",'Basis-Tabelle-Samen'!K352,"-",'Basis-Tabelle-Samen'!J352,"-garden-to-go-mini-slovenian.jpg")),
IF($C$1="Spanisch - ES",HYPERLINK(CONCATENATE("https://www.saflax.de/0-WVK-Retail/Bilder-Pictures/SAFLAX-",'Basis-Tabelle-Samen'!K352,"-",'Basis-Tabelle-Samen'!J352,"-garden-to-go-mini-spanish.jpg")),
IF($C$1="Tschechisch - CZ",HYPERLINK(CONCATENATE("https://www.saflax.de/0-WVK-Retail/Bilder-Pictures/SAFLAX-",'Basis-Tabelle-Samen'!K352,"-",'Basis-Tabelle-Samen'!J352,"-garden-to-go-mini-czech.jpg")),
IF($C$1="Türkisch - TR",HYPERLINK(CONCATENATE("https://www.saflax.de/0-WVK-Retail/Bilder-Pictures/SAFLAX-",'Basis-Tabelle-Samen'!K352,"-",'Basis-Tabelle-Samen'!J352,"-garden-to-go-mini-turkish.jpg")),
IF($C$1="Ungarisch - HU",HYPERLINK(CONCATENATE("https://www.saflax.de/0-WVK-Retail/Bilder-Pictures/SAFLAX-",'Basis-Tabelle-Samen'!K352,"-",'Basis-Tabelle-Samen'!J352,"-garden-to-go-mini-hungarian.jpg")),
" ACHTUNG")))))))))))))))))))))))))))))</f>
        <v>https://www.saflax.de/0-WVK-Retail/Bilder-Pictures/SAFLAX-77974-piper-nigrum-garden-to-go-mini-english.jpg</v>
      </c>
      <c r="AN350" s="330" t="str">
        <f>IF(I350&lt;1,"",
IF($C$1="Bulgarisch - BG",HYPERLINK(CONCATENATE("https://www.saflax.de/0-WVK-Retail/Bilder-Pictures/SAFLAX-",'Basis-Tabelle-Samen'!N352,"-",'Basis-Tabelle-Samen'!J352,"-garden-to-go-lite-bulgarian.jpg")),
IF($C$1="Dänisch - DK",HYPERLINK(CONCATENATE("https://www.saflax.de/0-WVK-Retail/Bilder-Pictures/SAFLAX-",'Basis-Tabelle-Samen'!N352,"-",'Basis-Tabelle-Samen'!J352,"-garden-to-go-lite-danish.jpg")),
IF($C$1="Deutsch - DE",HYPERLINK(CONCATENATE("https://www.saflax.de/0-WVK-Retail/Bilder-Pictures/SAFLAX-",'Basis-Tabelle-Samen'!N352,"-",'Basis-Tabelle-Samen'!J352,"-garden-to-go-lite-german.jpg")),
IF($C$1="Englisch - UK",HYPERLINK(CONCATENATE("https://www.saflax.de/0-WVK-Retail/Bilder-Pictures/SAFLAX-",'Basis-Tabelle-Samen'!N352,"-",'Basis-Tabelle-Samen'!J352,"-garden-to-go-lite-english.jpg")),
IF($C$1="Estnisch - EE",HYPERLINK(CONCATENATE("https://www.saflax.de/0-WVK-Retail/Bilder-Pictures/SAFLAX-",'Basis-Tabelle-Samen'!N352,"-",'Basis-Tabelle-Samen'!J352,"-garden-to-go-lite-estonian.jpg")),
IF($C$1="Finnisch - FI",HYPERLINK(CONCATENATE("https://www.saflax.de/0-WVK-Retail/Bilder-Pictures/SAFLAX-",'Basis-Tabelle-Samen'!N352,"-",'Basis-Tabelle-Samen'!J352,"-garden-to-go-lite-finnish.jpg")),
IF($C$1="Französisch - FR",HYPERLINK(CONCATENATE("https://www.saflax.de/0-WVK-Retail/Bilder-Pictures/SAFLAX-",'Basis-Tabelle-Samen'!N352,"-",'Basis-Tabelle-Samen'!J352,"-garden-to-go-lite-french.jpg")),
IF($C$1="Griechisch - GR",HYPERLINK(CONCATENATE("https://www.saflax.de/0-WVK-Retail/Bilder-Pictures/SAFLAX-",'Basis-Tabelle-Samen'!N352,"-",'Basis-Tabelle-Samen'!J352,"-garden-to-go-lite-greek.jpg")),
IF($C$1="Irisch - IE",HYPERLINK(CONCATENATE("https://www.saflax.de/0-WVK-Retail/Bilder-Pictures/SAFLAX-",'Basis-Tabelle-Samen'!N352,"-",'Basis-Tabelle-Samen'!J352,"-garden-to-go-lite-irish.jpg")),
IF($C$1="Isländisch - IS",HYPERLINK(CONCATENATE("https://www.saflax.de/0-WVK-Retail/Bilder-Pictures/SAFLAX-",'Basis-Tabelle-Samen'!N352,"-",'Basis-Tabelle-Samen'!J352,"-garden-to-go-lite-icelandic.jpg")),
IF($C$1="Italienisch - IT",HYPERLINK(CONCATENATE("https://www.saflax.de/0-WVK-Retail/Bilder-Pictures/SAFLAX-",'Basis-Tabelle-Samen'!N352,"-",'Basis-Tabelle-Samen'!J352,"-garden-to-go-lite-italian.jpg")),
IF($C$1="Japanisch - JP",HYPERLINK(CONCATENATE("https://www.saflax.de/0-WVK-Retail/Bilder-Pictures/SAFLAX-",'Basis-Tabelle-Samen'!N352,"-",'Basis-Tabelle-Samen'!J352,"-garden-to-go-lite-japanese.jpg")),
IF($C$1="Kroatisch - HR",HYPERLINK(CONCATENATE("https://www.saflax.de/0-WVK-Retail/Bilder-Pictures/SAFLAX-",'Basis-Tabelle-Samen'!N352,"-",'Basis-Tabelle-Samen'!J352,"-garden-to-go-lite-croatian.jpg")),
IF($C$1="Lettisch - LV",HYPERLINK(CONCATENATE("https://www.saflax.de/0-WVK-Retail/Bilder-Pictures/SAFLAX-",'Basis-Tabelle-Samen'!N352,"-",'Basis-Tabelle-Samen'!J352,"-garden-to-go-lite-latvian.jpg")),
IF($C$1="Litauisch - LT",HYPERLINK(CONCATENATE("https://www.saflax.de/0-WVK-Retail/Bilder-Pictures/SAFLAX-",'Basis-Tabelle-Samen'!N352,"-",'Basis-Tabelle-Samen'!J352,"-garden-to-go-lite-lithuanian.jpg")),
IF($C$1="Maltesisch - MT",HYPERLINK(CONCATENATE("https://www.saflax.de/0-WVK-Retail/Bilder-Pictures/SAFLAX-",'Basis-Tabelle-Samen'!N352,"-",'Basis-Tabelle-Samen'!J352,"-garden-to-go-lite-maltese.jpg")),
IF($C$1="Niederländisch - NL",HYPERLINK(CONCATENATE("https://www.saflax.de/0-WVK-Retail/Bilder-Pictures/SAFLAX-",'Basis-Tabelle-Samen'!N352,"-",'Basis-Tabelle-Samen'!J352,"-garden-to-go-lite-dutch.jpg")),
IF($C$1="Norwegisch - NO",HYPERLINK(CONCATENATE("https://www.saflax.de/0-WVK-Retail/Bilder-Pictures/SAFLAX-",'Basis-Tabelle-Samen'!N352,"-",'Basis-Tabelle-Samen'!J352,"-garden-to-go-lite-nowegian.jpg")),
IF($C$1="Polnisch - PL",HYPERLINK(CONCATENATE("https://www.saflax.de/0-WVK-Retail/Bilder-Pictures/SAFLAX-",'Basis-Tabelle-Samen'!N352,"-",'Basis-Tabelle-Samen'!J352,"-garden-to-go-lite-polish.jpg")),
IF($C$1="Portugiesisch - PT",HYPERLINK(CONCATENATE("https://www.saflax.de/0-WVK-Retail/Bilder-Pictures/SAFLAX-",'Basis-Tabelle-Samen'!N352,"-",'Basis-Tabelle-Samen'!J352,"-garden-to-go-lite-portuguese.jpg")),
IF($C$1="Rumänisch - RO",HYPERLINK(CONCATENATE("https://www.saflax.de/0-WVK-Retail/Bilder-Pictures/SAFLAX-",'Basis-Tabelle-Samen'!N352,"-",'Basis-Tabelle-Samen'!J352,"-garden-to-go-lite-romanian.jpg")),
IF($C$1="Schwedisch - SE",HYPERLINK(CONCATENATE("https://www.saflax.de/0-WVK-Retail/Bilder-Pictures/SAFLAX-",'Basis-Tabelle-Samen'!N352,"-",'Basis-Tabelle-Samen'!J352,"-garden-to-go-lite-swedish.jpg")),
IF($C$1="Slowakisch - SK",HYPERLINK(CONCATENATE("https://www.saflax.de/0-WVK-Retail/Bilder-Pictures/SAFLAX-",'Basis-Tabelle-Samen'!N352,"-",'Basis-Tabelle-Samen'!J352,"-garden-to-go-lite-slovak.jpg")),
IF($C$1="Slowenisch - SI",HYPERLINK(CONCATENATE("https://www.saflax.de/0-WVK-Retail/Bilder-Pictures/SAFLAX-",'Basis-Tabelle-Samen'!N352,"-",'Basis-Tabelle-Samen'!J352,"-garden-to-go-lite-slovenian.jpg")),
IF($C$1="Spanisch - ES",HYPERLINK(CONCATENATE("https://www.saflax.de/0-WVK-Retail/Bilder-Pictures/SAFLAX-",'Basis-Tabelle-Samen'!N352,"-",'Basis-Tabelle-Samen'!J352,"-garden-to-go-lite-spanish.jpg")),
IF($C$1="Tschechisch - CZ",HYPERLINK(CONCATENATE("https://www.saflax.de/0-WVK-Retail/Bilder-Pictures/SAFLAX-",'Basis-Tabelle-Samen'!N352,"-",'Basis-Tabelle-Samen'!J352,"-garden-to-go-lite-czech.jpg")),
IF($C$1="Türkisch - TR",HYPERLINK(CONCATENATE("https://www.saflax.de/0-WVK-Retail/Bilder-Pictures/SAFLAX-",'Basis-Tabelle-Samen'!N352,"-",'Basis-Tabelle-Samen'!J352,"-garden-to-go-lite-turkish.jpg")),
IF($C$1="Ungarisch - HU",HYPERLINK(CONCATENATE("https://www.saflax.de/0-WVK-Retail/Bilder-Pictures/SAFLAX-",'Basis-Tabelle-Samen'!N352,"-",'Basis-Tabelle-Samen'!J352,"-garden-to-go-lite-hungarian.jpg")),
" ACHTUNG")))))))))))))))))))))))))))))</f>
        <v>https://www.saflax.de/0-WVK-Retail/Bilder-Pictures/SAFLAX-87974-piper-nigrum-garden-to-go-lite-english.jpg</v>
      </c>
      <c r="AO350" s="330" t="str">
        <f>IF(J350&lt;1,"",
IF($C$1="Bulgarisch - BG",HYPERLINK(CONCATENATE("https://www.saflax.de/0-WVK-Retail/Bilder-Pictures/SAFLAX-",'Basis-Tabelle-Samen'!Q352,"-",'Basis-Tabelle-Samen'!J352,"-garden-to-go-bulgarian.jpg")),
IF($C$1="Dänisch - DK",HYPERLINK(CONCATENATE("https://www.saflax.de/0-WVK-Retail/Bilder-Pictures/SAFLAX-",'Basis-Tabelle-Samen'!Q352,"-",'Basis-Tabelle-Samen'!J352,"-garden-to-go-danish.jpg")),
IF($C$1="Deutsch - DE",HYPERLINK(CONCATENATE("https://www.saflax.de/0-WVK-Retail/Bilder-Pictures/SAFLAX-",'Basis-Tabelle-Samen'!Q352,"-",'Basis-Tabelle-Samen'!J352,"-garden-to-go-german.jpg")),
IF($C$1="Englisch - UK",HYPERLINK(CONCATENATE("https://www.saflax.de/0-WVK-Retail/Bilder-Pictures/SAFLAX-",'Basis-Tabelle-Samen'!Q352,"-",'Basis-Tabelle-Samen'!J352,"-garden-to-go-english.jpg")),
IF($C$1="Estnisch - EE",HYPERLINK(CONCATENATE("https://www.saflax.de/0-WVK-Retail/Bilder-Pictures/SAFLAX-",'Basis-Tabelle-Samen'!Q352,"-",'Basis-Tabelle-Samen'!J352,"-garden-to-go-estonian.jpg")),
IF($C$1="Finnisch - FI",HYPERLINK(CONCATENATE("https://www.saflax.de/0-WVK-Retail/Bilder-Pictures/SAFLAX-",'Basis-Tabelle-Samen'!Q352,"-",'Basis-Tabelle-Samen'!J352,"-garden-to-go-finnish.jpg")),
IF($C$1="Französisch - FR",HYPERLINK(CONCATENATE("https://www.saflax.de/0-WVK-Retail/Bilder-Pictures/SAFLAX-",'Basis-Tabelle-Samen'!Q352,"-",'Basis-Tabelle-Samen'!J352,"-garden-to-go-french.jpg")),
IF($C$1="Griechisch - GR",HYPERLINK(CONCATENATE("https://www.saflax.de/0-WVK-Retail/Bilder-Pictures/SAFLAX-",'Basis-Tabelle-Samen'!Q352,"-",'Basis-Tabelle-Samen'!J352,"-garden-to-go-greek.jpg")),
IF($C$1="Irisch - IE",HYPERLINK(CONCATENATE("https://www.saflax.de/0-WVK-Retail/Bilder-Pictures/SAFLAX-",'Basis-Tabelle-Samen'!Q352,"-",'Basis-Tabelle-Samen'!J352,"-garden-to-go-irish.jpg")),
IF($C$1="Isländisch - IS",HYPERLINK(CONCATENATE("https://www.saflax.de/0-WVK-Retail/Bilder-Pictures/SAFLAX-",'Basis-Tabelle-Samen'!Q352,"-",'Basis-Tabelle-Samen'!J352,"-garden-to-go-icelandic.jpg")),
IF($C$1="Italienisch - IT",HYPERLINK(CONCATENATE("https://www.saflax.de/0-WVK-Retail/Bilder-Pictures/SAFLAX-",'Basis-Tabelle-Samen'!Q352,"-",'Basis-Tabelle-Samen'!J352,"-garden-to-go-italian.jpg")),
IF($C$1="Japanisch - JP",HYPERLINK(CONCATENATE("https://www.saflax.de/0-WVK-Retail/Bilder-Pictures/SAFLAX-",'Basis-Tabelle-Samen'!Q352,"-",'Basis-Tabelle-Samen'!J352,"-garden-to-go-japanese.jpg")),
IF($C$1="Kroatisch - HR",HYPERLINK(CONCATENATE("https://www.saflax.de/0-WVK-Retail/Bilder-Pictures/SAFLAX-",'Basis-Tabelle-Samen'!Q352,"-",'Basis-Tabelle-Samen'!J352,"-garden-to-go-croatian.jpg")),
IF($C$1="Lettisch - LV",HYPERLINK(CONCATENATE("https://www.saflax.de/0-WVK-Retail/Bilder-Pictures/SAFLAX-",'Basis-Tabelle-Samen'!Q352,"-",'Basis-Tabelle-Samen'!J352,"-garden-to-go-latvian.jpg")),
IF($C$1="Litauisch - LT",HYPERLINK(CONCATENATE("https://www.saflax.de/0-WVK-Retail/Bilder-Pictures/SAFLAX-",'Basis-Tabelle-Samen'!Q352,"-",'Basis-Tabelle-Samen'!J352,"-garden-to-go-lithuanian.jpg")),
IF($C$1="Maltesisch - MT",HYPERLINK(CONCATENATE("https://www.saflax.de/0-WVK-Retail/Bilder-Pictures/SAFLAX-",'Basis-Tabelle-Samen'!Q352,"-",'Basis-Tabelle-Samen'!J352,"-garden-to-go-maltese.jpg")),
IF($C$1="Niederländisch - NL",HYPERLINK(CONCATENATE("https://www.saflax.de/0-WVK-Retail/Bilder-Pictures/SAFLAX-",'Basis-Tabelle-Samen'!Q352,"-",'Basis-Tabelle-Samen'!J352,"-garden-to-go-dutch.jpg")),
IF($C$1="Norwegisch - NO",HYPERLINK(CONCATENATE("https://www.saflax.de/0-WVK-Retail/Bilder-Pictures/SAFLAX-",'Basis-Tabelle-Samen'!Q352,"-",'Basis-Tabelle-Samen'!J352,"-garden-to-go-nowegian.jpg")),
IF($C$1="Polnisch - PL",HYPERLINK(CONCATENATE("https://www.saflax.de/0-WVK-Retail/Bilder-Pictures/SAFLAX-",'Basis-Tabelle-Samen'!Q352,"-",'Basis-Tabelle-Samen'!J352,"-garden-to-go-polish.jpg")),
IF($C$1="Portugiesisch - PT",HYPERLINK(CONCATENATE("https://www.saflax.de/0-WVK-Retail/Bilder-Pictures/SAFLAX-",'Basis-Tabelle-Samen'!Q352,"-",'Basis-Tabelle-Samen'!J352,"-garden-to-go-portuguese.jpg")),
IF($C$1="Rumänisch - RO",HYPERLINK(CONCATENATE("https://www.saflax.de/0-WVK-Retail/Bilder-Pictures/SAFLAX-",'Basis-Tabelle-Samen'!Q352,"-",'Basis-Tabelle-Samen'!J352,"-garden-to-go-romanian.jpg")),
IF($C$1="Schwedisch - SE",HYPERLINK(CONCATENATE("https://www.saflax.de/0-WVK-Retail/Bilder-Pictures/SAFLAX-",'Basis-Tabelle-Samen'!Q352,"-",'Basis-Tabelle-Samen'!J352,"-garden-to-go-swedish.jpg")),
IF($C$1="Slowakisch - SK",HYPERLINK(CONCATENATE("https://www.saflax.de/0-WVK-Retail/Bilder-Pictures/SAFLAX-",'Basis-Tabelle-Samen'!Q352,"-",'Basis-Tabelle-Samen'!J352,"-garden-to-go-slovak.jpg")),
IF($C$1="Slowenisch - SI",HYPERLINK(CONCATENATE("https://www.saflax.de/0-WVK-Retail/Bilder-Pictures/SAFLAX-",'Basis-Tabelle-Samen'!Q352,"-",'Basis-Tabelle-Samen'!J352,"-garden-to-go-slovenian.jpg")),
IF($C$1="Spanisch - ES",HYPERLINK(CONCATENATE("https://www.saflax.de/0-WVK-Retail/Bilder-Pictures/SAFLAX-",'Basis-Tabelle-Samen'!Q352,"-",'Basis-Tabelle-Samen'!J352,"-garden-to-go-spanish.jpg")),
IF($C$1="Tschechisch - CZ",HYPERLINK(CONCATENATE("https://www.saflax.de/0-WVK-Retail/Bilder-Pictures/SAFLAX-",'Basis-Tabelle-Samen'!Q352,"-",'Basis-Tabelle-Samen'!J352,"-garden-to-go-czech.jpg")),
IF($C$1="Türkisch - TR",HYPERLINK(CONCATENATE("https://www.saflax.de/0-WVK-Retail/Bilder-Pictures/SAFLAX-",'Basis-Tabelle-Samen'!Q352,"-",'Basis-Tabelle-Samen'!J352,"-garden-to-go-turkish.jpg")),
IF($C$1="Ungarisch - HU",HYPERLINK(CONCATENATE("https://www.saflax.de/0-WVK-Retail/Bilder-Pictures/SAFLAX-",'Basis-Tabelle-Samen'!Q352,"-",'Basis-Tabelle-Samen'!J352,"-garden-to-go-hungarian.jpg")),
" ACHTUNG")))))))))))))))))))))))))))))</f>
        <v>https://www.saflax.de/0-WVK-Retail/Bilder-Pictures/SAFLAX-57974-piper-nigrum-garden-to-go-english.jpg</v>
      </c>
      <c r="AP350" s="330" t="str">
        <f>IF(K350&lt;1,"",
IF($C$1="Bulgarisch - BG",HYPERLINK(CONCATENATE("https://www.saflax.de/0-WVK-Retail/Bilder-Pictures/SAFLAX-",'Basis-Tabelle-Samen'!T352,"-",'Basis-Tabelle-Samen'!J352,"-cultivation-set-bulgarian.jpg")),
IF($C$1="Dänisch - DK",HYPERLINK(CONCATENATE("https://www.saflax.de/0-WVK-Retail/Bilder-Pictures/SAFLAX-",'Basis-Tabelle-Samen'!T352,"-",'Basis-Tabelle-Samen'!J352,"-cultivation-set-danish.jpg")),
IF($C$1="Deutsch - DE",HYPERLINK(CONCATENATE("https://www.saflax.de/0-WVK-Retail/Bilder-Pictures/SAFLAX-",'Basis-Tabelle-Samen'!T352,"-",'Basis-Tabelle-Samen'!J352,"-cultivation-set-german.jpg")),
IF($C$1="Englisch - UK",HYPERLINK(CONCATENATE("https://www.saflax.de/0-WVK-Retail/Bilder-Pictures/SAFLAX-",'Basis-Tabelle-Samen'!T352,"-",'Basis-Tabelle-Samen'!J352,"-cultivation-set-english.jpg")),
IF($C$1="Estnisch - EE",HYPERLINK(CONCATENATE("https://www.saflax.de/0-WVK-Retail/Bilder-Pictures/SAFLAX-",'Basis-Tabelle-Samen'!T352,"-",'Basis-Tabelle-Samen'!J352,"-cultivation-set-estonian.jpg")),
IF($C$1="Finnisch - FI",HYPERLINK(CONCATENATE("https://www.saflax.de/0-WVK-Retail/Bilder-Pictures/SAFLAX-",'Basis-Tabelle-Samen'!T352,"-",'Basis-Tabelle-Samen'!J352,"-cultivation-set-finnish.jpg")),
IF($C$1="Französisch - FR",HYPERLINK(CONCATENATE("https://www.saflax.de/0-WVK-Retail/Bilder-Pictures/SAFLAX-",'Basis-Tabelle-Samen'!T352,"-",'Basis-Tabelle-Samen'!J352,"-cultivation-set-french.jpg")),
IF($C$1="Griechisch - GR",HYPERLINK(CONCATENATE("https://www.saflax.de/0-WVK-Retail/Bilder-Pictures/SAFLAX-",'Basis-Tabelle-Samen'!T352,"-",'Basis-Tabelle-Samen'!J352,"-cultivation-set-greek.jpg")),
IF($C$1="Irisch - IE",HYPERLINK(CONCATENATE("https://www.saflax.de/0-WVK-Retail/Bilder-Pictures/SAFLAX-",'Basis-Tabelle-Samen'!T352,"-",'Basis-Tabelle-Samen'!J352,"-cultivation-set-irish.jpg")),
IF($C$1="Isländisch - IS",HYPERLINK(CONCATENATE("https://www.saflax.de/0-WVK-Retail/Bilder-Pictures/SAFLAX-",'Basis-Tabelle-Samen'!T352,"-",'Basis-Tabelle-Samen'!J352,"-cultivation-set-icelandic.jpg")),
IF($C$1="Italienisch - IT",HYPERLINK(CONCATENATE("https://www.saflax.de/0-WVK-Retail/Bilder-Pictures/SAFLAX-",'Basis-Tabelle-Samen'!T352,"-",'Basis-Tabelle-Samen'!J352,"-cultivation-set-italian.jpg")),
IF($C$1="Japanisch - JP",HYPERLINK(CONCATENATE("https://www.saflax.de/0-WVK-Retail/Bilder-Pictures/SAFLAX-",'Basis-Tabelle-Samen'!T352,"-",'Basis-Tabelle-Samen'!J352,"-cultivation-set-japanese.jpg")),
IF($C$1="Kroatisch - HR",HYPERLINK(CONCATENATE("https://www.saflax.de/0-WVK-Retail/Bilder-Pictures/SAFLAX-",'Basis-Tabelle-Samen'!T352,"-",'Basis-Tabelle-Samen'!J352,"-cultivation-set-croatian.jpg")),
IF($C$1="Lettisch - LV",HYPERLINK(CONCATENATE("https://www.saflax.de/0-WVK-Retail/Bilder-Pictures/SAFLAX-",'Basis-Tabelle-Samen'!T352,"-",'Basis-Tabelle-Samen'!J352,"-cultivation-set-latvian.jpg")),
IF($C$1="Litauisch - LT",HYPERLINK(CONCATENATE("https://www.saflax.de/0-WVK-Retail/Bilder-Pictures/SAFLAX-",'Basis-Tabelle-Samen'!T352,"-",'Basis-Tabelle-Samen'!J352,"-cultivation-set-lithuanian.jpg")),
IF($C$1="Maltesisch - MT",HYPERLINK(CONCATENATE("https://www.saflax.de/0-WVK-Retail/Bilder-Pictures/SAFLAX-",'Basis-Tabelle-Samen'!T352,"-",'Basis-Tabelle-Samen'!J352,"-cultivation-set-maltese.jpg")),
IF($C$1="Niederländisch - NL",HYPERLINK(CONCATENATE("https://www.saflax.de/0-WVK-Retail/Bilder-Pictures/SAFLAX-",'Basis-Tabelle-Samen'!T352,"-",'Basis-Tabelle-Samen'!J352,"-cultivation-set-dutch.jpg")),
IF($C$1="Norwegisch - NO",HYPERLINK(CONCATENATE("https://www.saflax.de/0-WVK-Retail/Bilder-Pictures/SAFLAX-",'Basis-Tabelle-Samen'!T352,"-",'Basis-Tabelle-Samen'!J352,"-cultivation-set-nowegian.jpg")),
IF($C$1="Polnisch - PL",HYPERLINK(CONCATENATE("https://www.saflax.de/0-WVK-Retail/Bilder-Pictures/SAFLAX-",'Basis-Tabelle-Samen'!T352,"-",'Basis-Tabelle-Samen'!J352,"-cultivation-set-polish.jpg")),
IF($C$1="Portugiesisch - PT",HYPERLINK(CONCATENATE("https://www.saflax.de/0-WVK-Retail/Bilder-Pictures/SAFLAX-",'Basis-Tabelle-Samen'!T352,"-",'Basis-Tabelle-Samen'!J352,"-cultivation-set-portuguese.jpg")),
IF($C$1="Rumänisch - RO",HYPERLINK(CONCATENATE("https://www.saflax.de/0-WVK-Retail/Bilder-Pictures/SAFLAX-",'Basis-Tabelle-Samen'!T352,"-",'Basis-Tabelle-Samen'!J352,"-cultivation-set-romanian.jpg")),
IF($C$1="Schwedisch - SE",HYPERLINK(CONCATENATE("https://www.saflax.de/0-WVK-Retail/Bilder-Pictures/SAFLAX-",'Basis-Tabelle-Samen'!T352,"-",'Basis-Tabelle-Samen'!J352,"-cultivation-set-swedish.jpg")),
IF($C$1="Slowakisch - SK",HYPERLINK(CONCATENATE("https://www.saflax.de/0-WVK-Retail/Bilder-Pictures/SAFLAX-",'Basis-Tabelle-Samen'!T352,"-",'Basis-Tabelle-Samen'!J352,"-cultivation-set-slovak.jpg")),
IF($C$1="Slowenisch - SI",HYPERLINK(CONCATENATE("https://www.saflax.de/0-WVK-Retail/Bilder-Pictures/SAFLAX-",'Basis-Tabelle-Samen'!T352,"-",'Basis-Tabelle-Samen'!J352,"-cultivation-set-slovenian.jpg")),
IF($C$1="Spanisch - ES",HYPERLINK(CONCATENATE("https://www.saflax.de/0-WVK-Retail/Bilder-Pictures/SAFLAX-",'Basis-Tabelle-Samen'!T352,"-",'Basis-Tabelle-Samen'!J352,"-cultivation-set-spanish.jpg")),
IF($C$1="Tschechisch - CZ",HYPERLINK(CONCATENATE("https://www.saflax.de/0-WVK-Retail/Bilder-Pictures/SAFLAX-",'Basis-Tabelle-Samen'!T352,"-",'Basis-Tabelle-Samen'!J352,"-cultivation-set-czech.jpg")),
IF($C$1="Türkisch - TR",HYPERLINK(CONCATENATE("https://www.saflax.de/0-WVK-Retail/Bilder-Pictures/SAFLAX-",'Basis-Tabelle-Samen'!T352,"-",'Basis-Tabelle-Samen'!J352,"-cultivation-set-turkish.jpg")),
IF($C$1="Ungarisch - HU",HYPERLINK(CONCATENATE("https://www.saflax.de/0-WVK-Retail/Bilder-Pictures/SAFLAX-",'Basis-Tabelle-Samen'!T352,"-",'Basis-Tabelle-Samen'!J352,"-cultivation-set-hungarian.jpg")),
" ACHTUNG")))))))))))))))))))))))))))))</f>
        <v>https://www.saflax.de/0-WVK-Retail/Bilder-Pictures/SAFLAX-37974-piper-nigrum-cultivation-set-english.jpg</v>
      </c>
      <c r="AQ350" s="330" t="str">
        <f>IF(L350&lt;1,"",
IF($C$1="Bulgarisch - BG",HYPERLINK(CONCATENATE("https://www.saflax.de/0-WVK-Retail/Bilder-Pictures/SAFLAX-",'Basis-Tabelle-Samen'!W352,"-",'Basis-Tabelle-Samen'!J352,"-garden-in-the-bag-bulgarian.jpg")),
IF($C$1="Dänisch - DK",HYPERLINK(CONCATENATE("https://www.saflax.de/0-WVK-Retail/Bilder-Pictures/SAFLAX-",'Basis-Tabelle-Samen'!W352,"-",'Basis-Tabelle-Samen'!J352,"-garden-in-the-bag-danish.jpg")),
IF($C$1="Deutsch - DE",HYPERLINK(CONCATENATE("https://www.saflax.de/0-WVK-Retail/Bilder-Pictures/SAFLAX-",'Basis-Tabelle-Samen'!W352,"-",'Basis-Tabelle-Samen'!J352,"-garden-in-the-bag-german.jpg")),
IF($C$1="Englisch - UK",HYPERLINK(CONCATENATE("https://www.saflax.de/0-WVK-Retail/Bilder-Pictures/SAFLAX-",'Basis-Tabelle-Samen'!W352,"-",'Basis-Tabelle-Samen'!J352,"-garden-in-the-bag-english.jpg")),
IF($C$1="Estnisch - EE",HYPERLINK(CONCATENATE("https://www.saflax.de/0-WVK-Retail/Bilder-Pictures/SAFLAX-",'Basis-Tabelle-Samen'!W352,"-",'Basis-Tabelle-Samen'!J352,"-garden-in-the-bag-estonian.jpg")),
IF($C$1="Finnisch - FI",HYPERLINK(CONCATENATE("https://www.saflax.de/0-WVK-Retail/Bilder-Pictures/SAFLAX-",'Basis-Tabelle-Samen'!W352,"-",'Basis-Tabelle-Samen'!J352,"-garden-in-the-bag-finnish.jpg")),
IF($C$1="Französisch - FR",HYPERLINK(CONCATENATE("https://www.saflax.de/0-WVK-Retail/Bilder-Pictures/SAFLAX-",'Basis-Tabelle-Samen'!W352,"-",'Basis-Tabelle-Samen'!J352,"-garden-in-the-bag-french.jpg")),
IF($C$1="Griechisch - GR",HYPERLINK(CONCATENATE("https://www.saflax.de/0-WVK-Retail/Bilder-Pictures/SAFLAX-",'Basis-Tabelle-Samen'!W352,"-",'Basis-Tabelle-Samen'!J352,"-garden-in-the-bag-greek.jpg")),
IF($C$1="Irisch - IE",HYPERLINK(CONCATENATE("https://www.saflax.de/0-WVK-Retail/Bilder-Pictures/SAFLAX-",'Basis-Tabelle-Samen'!W352,"-",'Basis-Tabelle-Samen'!J352,"-garden-in-the-bag-irish.jpg")),
IF($C$1="Isländisch - IS",HYPERLINK(CONCATENATE("https://www.saflax.de/0-WVK-Retail/Bilder-Pictures/SAFLAX-",'Basis-Tabelle-Samen'!W352,"-",'Basis-Tabelle-Samen'!J352,"-garden-in-the-bag-icelandic.jpg")),
IF($C$1="Italienisch - IT",HYPERLINK(CONCATENATE("https://www.saflax.de/0-WVK-Retail/Bilder-Pictures/SAFLAX-",'Basis-Tabelle-Samen'!W352,"-",'Basis-Tabelle-Samen'!J352,"-garden-in-the-bag-italian.jpg")),
IF($C$1="Japanisch - JP",HYPERLINK(CONCATENATE("https://www.saflax.de/0-WVK-Retail/Bilder-Pictures/SAFLAX-",'Basis-Tabelle-Samen'!W352,"-",'Basis-Tabelle-Samen'!J352,"-garden-in-the-bag-japanese.jpg")),
IF($C$1="Kroatisch - HR",HYPERLINK(CONCATENATE("https://www.saflax.de/0-WVK-Retail/Bilder-Pictures/SAFLAX-",'Basis-Tabelle-Samen'!W352,"-",'Basis-Tabelle-Samen'!J352,"-garden-in-the-bag-croatian.jpg")),
IF($C$1="Lettisch - LV",HYPERLINK(CONCATENATE("https://www.saflax.de/0-WVK-Retail/Bilder-Pictures/SAFLAX-",'Basis-Tabelle-Samen'!W352,"-",'Basis-Tabelle-Samen'!J352,"-garden-in-the-bag-latvian.jpg")),
IF($C$1="Litauisch - LT",HYPERLINK(CONCATENATE("https://www.saflax.de/0-WVK-Retail/Bilder-Pictures/SAFLAX-",'Basis-Tabelle-Samen'!W352,"-",'Basis-Tabelle-Samen'!J352,"-garden-in-the-bag-lithuanian.jpg")),
IF($C$1="Maltesisch - MT",HYPERLINK(CONCATENATE("https://www.saflax.de/0-WVK-Retail/Bilder-Pictures/SAFLAX-",'Basis-Tabelle-Samen'!W352,"-",'Basis-Tabelle-Samen'!J352,"-garden-in-the-bag-maltese.jpg")),
IF($C$1="Niederländisch - NL",HYPERLINK(CONCATENATE("https://www.saflax.de/0-WVK-Retail/Bilder-Pictures/SAFLAX-",'Basis-Tabelle-Samen'!W352,"-",'Basis-Tabelle-Samen'!J352,"-garden-in-the-bag-dutch.jpg")),
IF($C$1="Norwegisch - NO",HYPERLINK(CONCATENATE("https://www.saflax.de/0-WVK-Retail/Bilder-Pictures/SAFLAX-",'Basis-Tabelle-Samen'!W352,"-",'Basis-Tabelle-Samen'!J352,"-garden-in-the-bag-nowegian.jpg")),
IF($C$1="Polnisch - PL",HYPERLINK(CONCATENATE("https://www.saflax.de/0-WVK-Retail/Bilder-Pictures/SAFLAX-",'Basis-Tabelle-Samen'!W352,"-",'Basis-Tabelle-Samen'!J352,"-garden-in-the-bag-polish.jpg")),
IF($C$1="Portugiesisch - PT",HYPERLINK(CONCATENATE("https://www.saflax.de/0-WVK-Retail/Bilder-Pictures/SAFLAX-",'Basis-Tabelle-Samen'!W352,"-",'Basis-Tabelle-Samen'!J352,"-garden-in-the-bag-portuguese.jpg")),
IF($C$1="Rumänisch - RO",HYPERLINK(CONCATENATE("https://www.saflax.de/0-WVK-Retail/Bilder-Pictures/SAFLAX-",'Basis-Tabelle-Samen'!W352,"-",'Basis-Tabelle-Samen'!J352,"-garden-in-the-bag-romanian.jpg")),
IF($C$1="Schwedisch - SE",HYPERLINK(CONCATENATE("https://www.saflax.de/0-WVK-Retail/Bilder-Pictures/SAFLAX-",'Basis-Tabelle-Samen'!W352,"-",'Basis-Tabelle-Samen'!J352,"-garden-in-the-bag-swedish.jpg")),
IF($C$1="Slowakisch - SK",HYPERLINK(CONCATENATE("https://www.saflax.de/0-WVK-Retail/Bilder-Pictures/SAFLAX-",'Basis-Tabelle-Samen'!W352,"-",'Basis-Tabelle-Samen'!J352,"-garden-in-the-bag-slovak.jpg")),
IF($C$1="Slowenisch - SI",HYPERLINK(CONCATENATE("https://www.saflax.de/0-WVK-Retail/Bilder-Pictures/SAFLAX-",'Basis-Tabelle-Samen'!W352,"-",'Basis-Tabelle-Samen'!J352,"-garden-in-the-bag-slovenian.jpg")),
IF($C$1="Spanisch - ES",HYPERLINK(CONCATENATE("https://www.saflax.de/0-WVK-Retail/Bilder-Pictures/SAFLAX-",'Basis-Tabelle-Samen'!W352,"-",'Basis-Tabelle-Samen'!J352,"-garden-in-the-bag-spanish.jpg")),
IF($C$1="Tschechisch - CZ",HYPERLINK(CONCATENATE("https://www.saflax.de/0-WVK-Retail/Bilder-Pictures/SAFLAX-",'Basis-Tabelle-Samen'!W352,"-",'Basis-Tabelle-Samen'!J352,"-garden-in-the-bag-czech.jpg")),
IF($C$1="Türkisch - TR",HYPERLINK(CONCATENATE("https://www.saflax.de/0-WVK-Retail/Bilder-Pictures/SAFLAX-",'Basis-Tabelle-Samen'!W352,"-",'Basis-Tabelle-Samen'!J352,"-garden-in-the-bag-turkish.jpg")),
IF($C$1="Ungarisch - HU",HYPERLINK(CONCATENATE("https://www.saflax.de/0-WVK-Retail/Bilder-Pictures/SAFLAX-",'Basis-Tabelle-Samen'!W352,"-",'Basis-Tabelle-Samen'!J352,"-garden-in-the-bag-hungarian.jpg")),
" ACHTUNG")))))))))))))))))))))))))))))</f>
        <v>https://www.saflax.de/0-WVK-Retail/Bilder-Pictures/SAFLAX-67974-piper-nigrum-garden-in-the-bag-english.jpg</v>
      </c>
    </row>
    <row r="351" spans="1:43" s="27" customFormat="1" ht="17.100000000000001" customHeight="1" x14ac:dyDescent="0.2">
      <c r="A351" s="318" t="str">
        <f>IF('Basis-Tabelle-Samen'!A336="","",IF($C$1="Deutsch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51" s="319" t="str">
        <f>'Basis-Tabelle-Samen'!I336</f>
        <v>Glycyrrhiza glabra</v>
      </c>
      <c r="C351" s="316" t="str">
        <f>IF($C$1="Bulgarisch - BG",'Basis-Tabelle-Samen'!Z336,
IF($C$1="Dänisch - DK",'Basis-Tabelle-Samen'!AA336,
IF($C$1="Deutsch - DE",'Basis-Tabelle-Samen'!AB336,
IF($C$1="Englisch - UK",'Basis-Tabelle-Samen'!AC336,
IF($C$1="Estnisch - EE",'Basis-Tabelle-Samen'!AD336,
IF($C$1="Finnisch - FI",'Basis-Tabelle-Samen'!AE336,
IF($C$1="Französisch - FR",'Basis-Tabelle-Samen'!AF336,
IF($C$1="Griechisch - GR",'Basis-Tabelle-Samen'!AG336,
IF($C$1="Irisch - IE",'Basis-Tabelle-Samen'!AH336,
IF($C$1="Isländisch - IS",'Basis-Tabelle-Samen'!AI336,
IF($C$1="Italienisch - IT",'Basis-Tabelle-Samen'!AJ336,
IF($C$1="Japanisch - JP",'Basis-Tabelle-Samen'!AK336,
IF($C$1="Kroatisch - HR",'Basis-Tabelle-Samen'!AL336,
IF($C$1="Lettisch - LV",'Basis-Tabelle-Samen'!AM336,
IF($C$1="Litauisch - LT",'Basis-Tabelle-Samen'!AN336,
IF($C$1="Maltesisch - MT",'Basis-Tabelle-Samen'!AO336,
IF($C$1="Niederländisch - NL",'Basis-Tabelle-Samen'!AP336,
IF($C$1="Norwegisch - NO",'Basis-Tabelle-Samen'!AQ336,
IF($C$1="Polnisch - PL",'Basis-Tabelle-Samen'!AR336,
IF($C$1="Portugiesisch - PT",'Basis-Tabelle-Samen'!AS336,
IF($C$1="Rumänisch - RO",'Basis-Tabelle-Samen'!AT336,
IF($C$1="Schwedisch - SE",'Basis-Tabelle-Samen'!AU336,
IF($C$1="Slowakisch - SK",'Basis-Tabelle-Samen'!AV336,
IF($C$1="Slowenisch - SI",'Basis-Tabelle-Samen'!AW336,
IF($C$1="Spanisch - ES",'Basis-Tabelle-Samen'!AX336,
IF($C$1="Tschechisch - CZ",'Basis-Tabelle-Samen'!AY336,
IF($C$1="Türkisch - TR",'Basis-Tabelle-Samen'!AZ336,
IF($C$1="Ungarisch - HU",'Basis-Tabelle-Samen'!BA336,
" ACHTUNG"))))))))))))))))))))))))))))</f>
        <v>Liquorice</v>
      </c>
      <c r="D351" s="320">
        <f>'Basis-Tabelle-Samen'!F336</f>
        <v>30</v>
      </c>
      <c r="E351" s="321" t="str">
        <f>'Basis-Tabelle-Samen'!H336</f>
        <v>7 %</v>
      </c>
      <c r="F351" s="322" t="str">
        <f>IF('Basis-Tabelle-Samen'!G336="","",'Basis-Tabelle-Samen'!G336)</f>
        <v>09</v>
      </c>
      <c r="G351" s="320">
        <f>'Basis-Tabelle-Samen'!C336</f>
        <v>17505</v>
      </c>
      <c r="H351" s="323">
        <f>'Basis-Tabelle-Samen'!D336</f>
        <v>4055473175058</v>
      </c>
      <c r="I351" s="324">
        <f>'Basis-Tabelle-Samen'!E336</f>
        <v>1.85</v>
      </c>
      <c r="J351" s="325">
        <f t="shared" si="5"/>
        <v>12</v>
      </c>
      <c r="K351" s="326">
        <f>'Basis-Tabelle-Samen'!K336</f>
        <v>77505</v>
      </c>
      <c r="L351" s="323">
        <f>'Basis-Tabelle-Samen'!L336</f>
        <v>4055473775050</v>
      </c>
      <c r="M351" s="324">
        <f>'Basis-Tabelle-Samen'!M336</f>
        <v>2.4500000000000002</v>
      </c>
      <c r="N351" s="326">
        <f>IF(K351&lt;1,"",'3'!$I$15)</f>
        <v>15</v>
      </c>
      <c r="O351" s="327">
        <f>IF(K351&lt;1,"",'3'!$J$11)</f>
        <v>90</v>
      </c>
      <c r="P351" s="326">
        <f>'Basis-Tabelle-Samen'!N336</f>
        <v>87505</v>
      </c>
      <c r="Q351" s="323">
        <f>'Basis-Tabelle-Samen'!O336</f>
        <v>4055473875057</v>
      </c>
      <c r="R351" s="328">
        <f>'Basis-Tabelle-Samen'!P336</f>
        <v>3.75</v>
      </c>
      <c r="S351" s="326">
        <f>IF(R351&lt;1,"",'3'!$M$15)</f>
        <v>18</v>
      </c>
      <c r="T351" s="327">
        <f>IF(R351&lt;1,"",'3'!$N$11)</f>
        <v>72</v>
      </c>
      <c r="U351" s="326">
        <f>'Basis-Tabelle-Samen'!Q336</f>
        <v>57505</v>
      </c>
      <c r="V351" s="323">
        <f>'Basis-Tabelle-Samen'!R336</f>
        <v>4055473575056</v>
      </c>
      <c r="W351" s="324">
        <f>'Basis-Tabelle-Samen'!S336</f>
        <v>4.95</v>
      </c>
      <c r="X351" s="326">
        <f>IF(U351&lt;1,"",'3'!$Q$15)</f>
        <v>6</v>
      </c>
      <c r="Y351" s="327">
        <f>IF(U351&lt;1,"",'3'!$R$11)</f>
        <v>24</v>
      </c>
      <c r="Z351" s="326">
        <f>'Basis-Tabelle-Samen'!T336</f>
        <v>37505</v>
      </c>
      <c r="AA351" s="323">
        <f>'Basis-Tabelle-Samen'!U336</f>
        <v>4055473375052</v>
      </c>
      <c r="AB351" s="324">
        <f>'Basis-Tabelle-Samen'!V336</f>
        <v>6.75</v>
      </c>
      <c r="AC351" s="326">
        <f>IF(Z351&lt;1,"",'3'!$U$15)</f>
        <v>6</v>
      </c>
      <c r="AD351" s="327">
        <f>IF(Z351&lt;1,"",'3'!$V$11)</f>
        <v>24</v>
      </c>
      <c r="AE351" s="326">
        <f>'Basis-Tabelle-Samen'!W336</f>
        <v>67505</v>
      </c>
      <c r="AF351" s="323">
        <f>'Basis-Tabelle-Samen'!X336</f>
        <v>4055473675053</v>
      </c>
      <c r="AG351" s="324">
        <f>'Basis-Tabelle-Samen'!Y336</f>
        <v>2.95</v>
      </c>
      <c r="AH351" s="326">
        <f>IF(AE351&lt;1,"",'3'!$Y$15)</f>
        <v>8</v>
      </c>
      <c r="AI351" s="327">
        <f>IF(AE351&lt;1,"",'3'!$Z$11)</f>
        <v>64</v>
      </c>
      <c r="AJ351" s="319"/>
      <c r="AK351" s="316" t="str">
        <f>IF(G351&lt;1,"",
IF($C$1="Bulgarisch - BG",HYPERLINK(CONCATENATE("https://www.saflax.de/0-WVK-Retail/Bilder-Pictures/SAFLAX-",'Basis-Tabelle-Samen'!C336,"-",'Basis-Tabelle-Samen'!J336,"-seed-package-front-cr-bulgarian.jpg")),
IF($C$1="Dänisch - DK",HYPERLINK(CONCATENATE("https://www.saflax.de/0-WVK-Retail/Bilder-Pictures/SAFLAX-",'Basis-Tabelle-Samen'!C336,"-",'Basis-Tabelle-Samen'!J336,"-seed-package-front-cr-danish.jpg")),
IF($C$1="Deutsch - DE",HYPERLINK(CONCATENATE("https://www.saflax.de/0-WVK-Retail/Bilder-Pictures/SAFLAX-",'Basis-Tabelle-Samen'!C336,"-",'Basis-Tabelle-Samen'!J336,"-seed-package-front-cr-german.jpg")),
IF($C$1="Englisch - UK",HYPERLINK(CONCATENATE("https://www.saflax.de/0-WVK-Retail/Bilder-Pictures/SAFLAX-",'Basis-Tabelle-Samen'!C336,"-",'Basis-Tabelle-Samen'!J336,"-seed-package-front-cr-english.jpg")),
IF($C$1="Estnisch - EE",HYPERLINK(CONCATENATE("https://www.saflax.de/0-WVK-Retail/Bilder-Pictures/SAFLAX-",'Basis-Tabelle-Samen'!C336,"-",'Basis-Tabelle-Samen'!J336,"-seed-package-front-cr-estonian.jpg")),
IF($C$1="Finnisch - FI",HYPERLINK(CONCATENATE("https://www.saflax.de/0-WVK-Retail/Bilder-Pictures/SAFLAX-",'Basis-Tabelle-Samen'!C336,"-",'Basis-Tabelle-Samen'!J336,"-seed-package-front-cr-finnish.jpg")),
IF($C$1="Französisch - FR",HYPERLINK(CONCATENATE("https://www.saflax.de/0-WVK-Retail/Bilder-Pictures/SAFLAX-",'Basis-Tabelle-Samen'!C336,"-",'Basis-Tabelle-Samen'!J336,"-seed-package-front-cr-french.jpg")),
IF($C$1="Griechisch - GR",HYPERLINK(CONCATENATE("https://www.saflax.de/0-WVK-Retail/Bilder-Pictures/SAFLAX-",'Basis-Tabelle-Samen'!C336,"-",'Basis-Tabelle-Samen'!J336,"-seed-package-front-cr-greek.jpg")),
IF($C$1="Irisch - IE",HYPERLINK(CONCATENATE("https://www.saflax.de/0-WVK-Retail/Bilder-Pictures/SAFLAX-",'Basis-Tabelle-Samen'!C336,"-",'Basis-Tabelle-Samen'!J336,"-seed-package-front-cr-irish.jpg")),
IF($C$1="Isländisch - IS",HYPERLINK(CONCATENATE("https://www.saflax.de/0-WVK-Retail/Bilder-Pictures/SAFLAX-",'Basis-Tabelle-Samen'!C336,"-",'Basis-Tabelle-Samen'!J336,"-seed-package-front-cr-icelandic.jpg")),
IF($C$1="Italienisch - IT",HYPERLINK(CONCATENATE("https://www.saflax.de/0-WVK-Retail/Bilder-Pictures/SAFLAX-",'Basis-Tabelle-Samen'!C336,"-",'Basis-Tabelle-Samen'!J336,"-seed-package-front-cr-italian.jpg")),
IF($C$1="Japanisch - JP",HYPERLINK(CONCATENATE("https://www.saflax.de/0-WVK-Retail/Bilder-Pictures/SAFLAX-",'Basis-Tabelle-Samen'!C336,"-",'Basis-Tabelle-Samen'!J336,"-seed-package-front-cr-japanese.jpg")),
IF($C$1="Kroatisch - HR",HYPERLINK(CONCATENATE("https://www.saflax.de/0-WVK-Retail/Bilder-Pictures/SAFLAX-",'Basis-Tabelle-Samen'!C336,"-",'Basis-Tabelle-Samen'!J336,"-seed-package-front-cr-croatian.jpg")),
IF($C$1="Lettisch - LV",HYPERLINK(CONCATENATE("https://www.saflax.de/0-WVK-Retail/Bilder-Pictures/SAFLAX-",'Basis-Tabelle-Samen'!C336,"-",'Basis-Tabelle-Samen'!J336,"-seed-package-front-cr-latvian.jpg")),
IF($C$1="Litauisch - LT",HYPERLINK(CONCATENATE("https://www.saflax.de/0-WVK-Retail/Bilder-Pictures/SAFLAX-",'Basis-Tabelle-Samen'!C336,"-",'Basis-Tabelle-Samen'!J336,"-seed-package-front-cr-lithuanian.jpg")),
IF($C$1="Maltesisch - MT",HYPERLINK(CONCATENATE("https://www.saflax.de/0-WVK-Retail/Bilder-Pictures/SAFLAX-",'Basis-Tabelle-Samen'!C336,"-",'Basis-Tabelle-Samen'!J336,"-seed-package-front-cr-maltese.jpg")),
IF($C$1="Niederländisch - NL",HYPERLINK(CONCATENATE("https://www.saflax.de/0-WVK-Retail/Bilder-Pictures/SAFLAX-",'Basis-Tabelle-Samen'!C336,"-",'Basis-Tabelle-Samen'!J336,"-seed-package-front-cr-dutch.jpg")),
IF($C$1="Norwegisch - NO",HYPERLINK(CONCATENATE("https://www.saflax.de/0-WVK-Retail/Bilder-Pictures/SAFLAX-",'Basis-Tabelle-Samen'!C336,"-",'Basis-Tabelle-Samen'!J336,"-seed-package-front-cr-nowegian.jpg")),
IF($C$1="Polnisch - PL",HYPERLINK(CONCATENATE("https://www.saflax.de/0-WVK-Retail/Bilder-Pictures/SAFLAX-",'Basis-Tabelle-Samen'!C336,"-",'Basis-Tabelle-Samen'!J336,"-seed-package-front-cr-polish.jpg")),
IF($C$1="Portugiesisch - PT",HYPERLINK(CONCATENATE("https://www.saflax.de/0-WVK-Retail/Bilder-Pictures/SAFLAX-",'Basis-Tabelle-Samen'!C336,"-",'Basis-Tabelle-Samen'!J336,"-seed-package-front-cr-portuguese.jpg")),
IF($C$1="Rumänisch - RO",HYPERLINK(CONCATENATE("https://www.saflax.de/0-WVK-Retail/Bilder-Pictures/SAFLAX-",'Basis-Tabelle-Samen'!C336,"-",'Basis-Tabelle-Samen'!J336,"-seed-package-front-cr-romanian.jpg")),
IF($C$1="Schwedisch - SE",HYPERLINK(CONCATENATE("https://www.saflax.de/0-WVK-Retail/Bilder-Pictures/SAFLAX-",'Basis-Tabelle-Samen'!C336,"-",'Basis-Tabelle-Samen'!J336,"-seed-package-front-cr-swedish.jpg")),
IF($C$1="Slowakisch - SK",HYPERLINK(CONCATENATE("https://www.saflax.de/0-WVK-Retail/Bilder-Pictures/SAFLAX-",'Basis-Tabelle-Samen'!C336,"-",'Basis-Tabelle-Samen'!J336,"-seed-package-front-cr-slovak.jpg")),
IF($C$1="Slowenisch - SI",HYPERLINK(CONCATENATE("https://www.saflax.de/0-WVK-Retail/Bilder-Pictures/SAFLAX-",'Basis-Tabelle-Samen'!C336,"-",'Basis-Tabelle-Samen'!J336,"-seed-package-front-cr-slovenian.jpg")),
IF($C$1="Spanisch - ES",HYPERLINK(CONCATENATE("https://www.saflax.de/0-WVK-Retail/Bilder-Pictures/SAFLAX-",'Basis-Tabelle-Samen'!C336,"-",'Basis-Tabelle-Samen'!J336,"-seed-package-front-cr-spanish.jpg")),
IF($C$1="Tschechisch - CZ",HYPERLINK(CONCATENATE("https://www.saflax.de/0-WVK-Retail/Bilder-Pictures/SAFLAX-",'Basis-Tabelle-Samen'!C336,"-",'Basis-Tabelle-Samen'!J336,"-seed-package-front-cr-czech.jpg")),
IF($C$1="Türkisch - TR",HYPERLINK(CONCATENATE("https://www.saflax.de/0-WVK-Retail/Bilder-Pictures/SAFLAX-",'Basis-Tabelle-Samen'!C336,"-",'Basis-Tabelle-Samen'!J336,"-seed-package-front-cr-turkish.jpg")),
IF($C$1="Ungarisch - HU",HYPERLINK(CONCATENATE("https://www.saflax.de/0-WVK-Retail/Bilder-Pictures/SAFLAX-",'Basis-Tabelle-Samen'!C336,"-",'Basis-Tabelle-Samen'!J336,"-seed-package-front-cr-hungarian.jpg")),
" ACHTUNG")))))))))))))))))))))))))))))</f>
        <v>https://www.saflax.de/0-WVK-Retail/Bilder-Pictures/SAFLAX-17505-glycyrrhiza-glabra-seed-package-front-cr-english.jpg</v>
      </c>
      <c r="AL351" s="330" t="str">
        <f>IF(G351&lt;1,"",
IF($C$1="Bulgarisch - BG",HYPERLINK(CONCATENATE("https://www.saflax.de/0-WVK-Retail/Bilder-Pictures/SAFLAX-",'Basis-Tabelle-Samen'!C336,"-",'Basis-Tabelle-Samen'!J336,"-seed-package-back-cr-bulgarian.jpg")),
IF($C$1="Dänisch - DK",HYPERLINK(CONCATENATE("https://www.saflax.de/0-WVK-Retail/Bilder-Pictures/SAFLAX-",'Basis-Tabelle-Samen'!C336,"-",'Basis-Tabelle-Samen'!J336,"-seed-package-back-cr-danish.jpg")),
IF($C$1="Deutsch - DE",HYPERLINK(CONCATENATE("https://www.saflax.de/0-WVK-Retail/Bilder-Pictures/SAFLAX-",'Basis-Tabelle-Samen'!C336,"-",'Basis-Tabelle-Samen'!J336,"-seed-package-back-cr-german.jpg")),
IF($C$1="Englisch - UK",HYPERLINK(CONCATENATE("https://www.saflax.de/0-WVK-Retail/Bilder-Pictures/SAFLAX-",'Basis-Tabelle-Samen'!C336,"-",'Basis-Tabelle-Samen'!J336,"-seed-package-back-cr-english.jpg")),
IF($C$1="Estnisch - EE",HYPERLINK(CONCATENATE("https://www.saflax.de/0-WVK-Retail/Bilder-Pictures/SAFLAX-",'Basis-Tabelle-Samen'!C336,"-",'Basis-Tabelle-Samen'!J336,"-seed-package-back-cr-estonian.jpg")),
IF($C$1="Finnisch - FI",HYPERLINK(CONCATENATE("https://www.saflax.de/0-WVK-Retail/Bilder-Pictures/SAFLAX-",'Basis-Tabelle-Samen'!C336,"-",'Basis-Tabelle-Samen'!J336,"-seed-package-back-cr-finnish.jpg")),
IF($C$1="Französisch - FR",HYPERLINK(CONCATENATE("https://www.saflax.de/0-WVK-Retail/Bilder-Pictures/SAFLAX-",'Basis-Tabelle-Samen'!C336,"-",'Basis-Tabelle-Samen'!J336,"-seed-package-back-cr-french.jpg")),
IF($C$1="Griechisch - GR",HYPERLINK(CONCATENATE("https://www.saflax.de/0-WVK-Retail/Bilder-Pictures/SAFLAX-",'Basis-Tabelle-Samen'!C336,"-",'Basis-Tabelle-Samen'!J336,"-seed-package-back-cr-greek.jpg")),
IF($C$1="Irisch - IE",HYPERLINK(CONCATENATE("https://www.saflax.de/0-WVK-Retail/Bilder-Pictures/SAFLAX-",'Basis-Tabelle-Samen'!C336,"-",'Basis-Tabelle-Samen'!J336,"-seed-package-back-cr-irish.jpg")),
IF($C$1="Isländisch - IS",HYPERLINK(CONCATENATE("https://www.saflax.de/0-WVK-Retail/Bilder-Pictures/SAFLAX-",'Basis-Tabelle-Samen'!C336,"-",'Basis-Tabelle-Samen'!J336,"-seed-package-back-cr-icelandic.jpg")),
IF($C$1="Italienisch - IT",HYPERLINK(CONCATENATE("https://www.saflax.de/0-WVK-Retail/Bilder-Pictures/SAFLAX-",'Basis-Tabelle-Samen'!C336,"-",'Basis-Tabelle-Samen'!J336,"-seed-package-back-cr-italian.jpg")),
IF($C$1="Japanisch - JP",HYPERLINK(CONCATENATE("https://www.saflax.de/0-WVK-Retail/Bilder-Pictures/SAFLAX-",'Basis-Tabelle-Samen'!C336,"-",'Basis-Tabelle-Samen'!J336,"-seed-package-back-cr-japanese.jpg")),
IF($C$1="Kroatisch - HR",HYPERLINK(CONCATENATE("https://www.saflax.de/0-WVK-Retail/Bilder-Pictures/SAFLAX-",'Basis-Tabelle-Samen'!C336,"-",'Basis-Tabelle-Samen'!J336,"-seed-package-back-cr-croatian.jpg")),
IF($C$1="Lettisch - LV",HYPERLINK(CONCATENATE("https://www.saflax.de/0-WVK-Retail/Bilder-Pictures/SAFLAX-",'Basis-Tabelle-Samen'!C336,"-",'Basis-Tabelle-Samen'!J336,"-seed-package-back-cr-latvian.jpg")),
IF($C$1="Litauisch - LT",HYPERLINK(CONCATENATE("https://www.saflax.de/0-WVK-Retail/Bilder-Pictures/SAFLAX-",'Basis-Tabelle-Samen'!C336,"-",'Basis-Tabelle-Samen'!J336,"-seed-package-back-cr-lithuanian.jpg")),
IF($C$1="Maltesisch - MT",HYPERLINK(CONCATENATE("https://www.saflax.de/0-WVK-Retail/Bilder-Pictures/SAFLAX-",'Basis-Tabelle-Samen'!C336,"-",'Basis-Tabelle-Samen'!J336,"-seed-package-back-cr-maltese.jpg")),
IF($C$1="Niederländisch - NL",HYPERLINK(CONCATENATE("https://www.saflax.de/0-WVK-Retail/Bilder-Pictures/SAFLAX-",'Basis-Tabelle-Samen'!C336,"-",'Basis-Tabelle-Samen'!J336,"-seed-package-back-cr-dutch.jpg")),
IF($C$1="Norwegisch - NO",HYPERLINK(CONCATENATE("https://www.saflax.de/0-WVK-Retail/Bilder-Pictures/SAFLAX-",'Basis-Tabelle-Samen'!C336,"-",'Basis-Tabelle-Samen'!J336,"-seed-package-back-cr-nowegian.jpg")),
IF($C$1="Polnisch - PL",HYPERLINK(CONCATENATE("https://www.saflax.de/0-WVK-Retail/Bilder-Pictures/SAFLAX-",'Basis-Tabelle-Samen'!C336,"-",'Basis-Tabelle-Samen'!J336,"-seed-package-back-cr-polish.jpg")),
IF($C$1="Portugiesisch - PT",HYPERLINK(CONCATENATE("https://www.saflax.de/0-WVK-Retail/Bilder-Pictures/SAFLAX-",'Basis-Tabelle-Samen'!C336,"-",'Basis-Tabelle-Samen'!J336,"-seed-package-back-cr-portuguese.jpg")),
IF($C$1="Rumänisch - RO",HYPERLINK(CONCATENATE("https://www.saflax.de/0-WVK-Retail/Bilder-Pictures/SAFLAX-",'Basis-Tabelle-Samen'!C336,"-",'Basis-Tabelle-Samen'!J336,"-seed-package-back-cr-romanian.jpg")),
IF($C$1="Schwedisch - SE",HYPERLINK(CONCATENATE("https://www.saflax.de/0-WVK-Retail/Bilder-Pictures/SAFLAX-",'Basis-Tabelle-Samen'!C336,"-",'Basis-Tabelle-Samen'!J336,"-seed-package-back-cr-swedish.jpg")),
IF($C$1="Slowakisch - SK",HYPERLINK(CONCATENATE("https://www.saflax.de/0-WVK-Retail/Bilder-Pictures/SAFLAX-",'Basis-Tabelle-Samen'!C336,"-",'Basis-Tabelle-Samen'!J336,"-seed-package-back-cr-slovak.jpg")),
IF($C$1="Slowenisch - SI",HYPERLINK(CONCATENATE("https://www.saflax.de/0-WVK-Retail/Bilder-Pictures/SAFLAX-",'Basis-Tabelle-Samen'!C336,"-",'Basis-Tabelle-Samen'!J336,"-seed-package-back-cr-slovenian.jpg")),
IF($C$1="Spanisch - ES",HYPERLINK(CONCATENATE("https://www.saflax.de/0-WVK-Retail/Bilder-Pictures/SAFLAX-",'Basis-Tabelle-Samen'!C336,"-",'Basis-Tabelle-Samen'!J336,"-seed-package-back-cr-spanish.jpg")),
IF($C$1="Tschechisch - CZ",HYPERLINK(CONCATENATE("https://www.saflax.de/0-WVK-Retail/Bilder-Pictures/SAFLAX-",'Basis-Tabelle-Samen'!C336,"-",'Basis-Tabelle-Samen'!J336,"-seed-package-back-cr-czech.jpg")),
IF($C$1="Türkisch - TR",HYPERLINK(CONCATENATE("https://www.saflax.de/0-WVK-Retail/Bilder-Pictures/SAFLAX-",'Basis-Tabelle-Samen'!C336,"-",'Basis-Tabelle-Samen'!J336,"-seed-package-back-cr-turkish.jpg")),
IF($C$1="Ungarisch - HU",HYPERLINK(CONCATENATE("https://www.saflax.de/0-WVK-Retail/Bilder-Pictures/SAFLAX-",'Basis-Tabelle-Samen'!C336,"-",'Basis-Tabelle-Samen'!J336,"-seed-package-back-cr-hungarian.jpg")),
" ACHTUNG")))))))))))))))))))))))))))))</f>
        <v>https://www.saflax.de/0-WVK-Retail/Bilder-Pictures/SAFLAX-17505-glycyrrhiza-glabra-seed-package-back-cr-english.jpg</v>
      </c>
      <c r="AM351" s="330" t="str">
        <f>IF(H351&lt;1,"",
IF($C$1="Bulgarisch - BG",HYPERLINK(CONCATENATE("https://www.saflax.de/0-WVK-Retail/Bilder-Pictures/SAFLAX-",'Basis-Tabelle-Samen'!K336,"-",'Basis-Tabelle-Samen'!J336,"-garden-to-go-mini-bulgarian.jpg")),
IF($C$1="Dänisch - DK",HYPERLINK(CONCATENATE("https://www.saflax.de/0-WVK-Retail/Bilder-Pictures/SAFLAX-",'Basis-Tabelle-Samen'!K336,"-",'Basis-Tabelle-Samen'!J336,"-garden-to-go-mini-danish.jpg")),
IF($C$1="Deutsch - DE",HYPERLINK(CONCATENATE("https://www.saflax.de/0-WVK-Retail/Bilder-Pictures/SAFLAX-",'Basis-Tabelle-Samen'!K336,"-",'Basis-Tabelle-Samen'!J336,"-garden-to-go-mini-german.jpg")),
IF($C$1="Englisch - UK",HYPERLINK(CONCATENATE("https://www.saflax.de/0-WVK-Retail/Bilder-Pictures/SAFLAX-",'Basis-Tabelle-Samen'!K336,"-",'Basis-Tabelle-Samen'!J336,"-garden-to-go-mini-english.jpg")),
IF($C$1="Estnisch - EE",HYPERLINK(CONCATENATE("https://www.saflax.de/0-WVK-Retail/Bilder-Pictures/SAFLAX-",'Basis-Tabelle-Samen'!K336,"-",'Basis-Tabelle-Samen'!J336,"-garden-to-go-mini-estonian.jpg")),
IF($C$1="Finnisch - FI",HYPERLINK(CONCATENATE("https://www.saflax.de/0-WVK-Retail/Bilder-Pictures/SAFLAX-",'Basis-Tabelle-Samen'!K336,"-",'Basis-Tabelle-Samen'!J336,"-garden-to-go-mini-finnish.jpg")),
IF($C$1="Französisch - FR",HYPERLINK(CONCATENATE("https://www.saflax.de/0-WVK-Retail/Bilder-Pictures/SAFLAX-",'Basis-Tabelle-Samen'!K336,"-",'Basis-Tabelle-Samen'!J336,"-garden-to-go-mini-french.jpg")),
IF($C$1="Griechisch - GR",HYPERLINK(CONCATENATE("https://www.saflax.de/0-WVK-Retail/Bilder-Pictures/SAFLAX-",'Basis-Tabelle-Samen'!K336,"-",'Basis-Tabelle-Samen'!J336,"-garden-to-go-mini-greek.jpg")),
IF($C$1="Irisch - IE",HYPERLINK(CONCATENATE("https://www.saflax.de/0-WVK-Retail/Bilder-Pictures/SAFLAX-",'Basis-Tabelle-Samen'!K336,"-",'Basis-Tabelle-Samen'!J336,"-garden-to-go-mini-irish.jpg")),
IF($C$1="Isländisch - IS",HYPERLINK(CONCATENATE("https://www.saflax.de/0-WVK-Retail/Bilder-Pictures/SAFLAX-",'Basis-Tabelle-Samen'!K336,"-",'Basis-Tabelle-Samen'!J336,"-garden-to-go-mini-icelandic.jpg")),
IF($C$1="Italienisch - IT",HYPERLINK(CONCATENATE("https://www.saflax.de/0-WVK-Retail/Bilder-Pictures/SAFLAX-",'Basis-Tabelle-Samen'!K336,"-",'Basis-Tabelle-Samen'!J336,"-garden-to-go-mini-italian.jpg")),
IF($C$1="Japanisch - JP",HYPERLINK(CONCATENATE("https://www.saflax.de/0-WVK-Retail/Bilder-Pictures/SAFLAX-",'Basis-Tabelle-Samen'!K336,"-",'Basis-Tabelle-Samen'!J336,"-garden-to-go-mini-japanese.jpg")),
IF($C$1="Kroatisch - HR",HYPERLINK(CONCATENATE("https://www.saflax.de/0-WVK-Retail/Bilder-Pictures/SAFLAX-",'Basis-Tabelle-Samen'!K336,"-",'Basis-Tabelle-Samen'!J336,"-garden-to-go-mini-croatian.jpg")),
IF($C$1="Lettisch - LV",HYPERLINK(CONCATENATE("https://www.saflax.de/0-WVK-Retail/Bilder-Pictures/SAFLAX-",'Basis-Tabelle-Samen'!K336,"-",'Basis-Tabelle-Samen'!J336,"-garden-to-go-mini-latvian.jpg")),
IF($C$1="Litauisch - LT",HYPERLINK(CONCATENATE("https://www.saflax.de/0-WVK-Retail/Bilder-Pictures/SAFLAX-",'Basis-Tabelle-Samen'!K336,"-",'Basis-Tabelle-Samen'!J336,"-garden-to-go-mini-lithuanian.jpg")),
IF($C$1="Maltesisch - MT",HYPERLINK(CONCATENATE("https://www.saflax.de/0-WVK-Retail/Bilder-Pictures/SAFLAX-",'Basis-Tabelle-Samen'!K336,"-",'Basis-Tabelle-Samen'!J336,"-garden-to-go-mini-maltese.jpg")),
IF($C$1="Niederländisch - NL",HYPERLINK(CONCATENATE("https://www.saflax.de/0-WVK-Retail/Bilder-Pictures/SAFLAX-",'Basis-Tabelle-Samen'!K336,"-",'Basis-Tabelle-Samen'!J336,"-garden-to-go-mini-dutch.jpg")),
IF($C$1="Norwegisch - NO",HYPERLINK(CONCATENATE("https://www.saflax.de/0-WVK-Retail/Bilder-Pictures/SAFLAX-",'Basis-Tabelle-Samen'!K336,"-",'Basis-Tabelle-Samen'!J336,"-garden-to-go-mini-nowegian.jpg")),
IF($C$1="Polnisch - PL",HYPERLINK(CONCATENATE("https://www.saflax.de/0-WVK-Retail/Bilder-Pictures/SAFLAX-",'Basis-Tabelle-Samen'!K336,"-",'Basis-Tabelle-Samen'!J336,"-garden-to-go-mini-polish.jpg")),
IF($C$1="Portugiesisch - PT",HYPERLINK(CONCATENATE("https://www.saflax.de/0-WVK-Retail/Bilder-Pictures/SAFLAX-",'Basis-Tabelle-Samen'!K336,"-",'Basis-Tabelle-Samen'!J336,"-garden-to-go-mini-portuguese.jpg")),
IF($C$1="Rumänisch - RO",HYPERLINK(CONCATENATE("https://www.saflax.de/0-WVK-Retail/Bilder-Pictures/SAFLAX-",'Basis-Tabelle-Samen'!K336,"-",'Basis-Tabelle-Samen'!J336,"-garden-to-go-mini-romanian.jpg")),
IF($C$1="Schwedisch - SE",HYPERLINK(CONCATENATE("https://www.saflax.de/0-WVK-Retail/Bilder-Pictures/SAFLAX-",'Basis-Tabelle-Samen'!K336,"-",'Basis-Tabelle-Samen'!J336,"-garden-to-go-mini-swedish.jpg")),
IF($C$1="Slowakisch - SK",HYPERLINK(CONCATENATE("https://www.saflax.de/0-WVK-Retail/Bilder-Pictures/SAFLAX-",'Basis-Tabelle-Samen'!K336,"-",'Basis-Tabelle-Samen'!J336,"-garden-to-go-mini-slovak.jpg")),
IF($C$1="Slowenisch - SI",HYPERLINK(CONCATENATE("https://www.saflax.de/0-WVK-Retail/Bilder-Pictures/SAFLAX-",'Basis-Tabelle-Samen'!K336,"-",'Basis-Tabelle-Samen'!J336,"-garden-to-go-mini-slovenian.jpg")),
IF($C$1="Spanisch - ES",HYPERLINK(CONCATENATE("https://www.saflax.de/0-WVK-Retail/Bilder-Pictures/SAFLAX-",'Basis-Tabelle-Samen'!K336,"-",'Basis-Tabelle-Samen'!J336,"-garden-to-go-mini-spanish.jpg")),
IF($C$1="Tschechisch - CZ",HYPERLINK(CONCATENATE("https://www.saflax.de/0-WVK-Retail/Bilder-Pictures/SAFLAX-",'Basis-Tabelle-Samen'!K336,"-",'Basis-Tabelle-Samen'!J336,"-garden-to-go-mini-czech.jpg")),
IF($C$1="Türkisch - TR",HYPERLINK(CONCATENATE("https://www.saflax.de/0-WVK-Retail/Bilder-Pictures/SAFLAX-",'Basis-Tabelle-Samen'!K336,"-",'Basis-Tabelle-Samen'!J336,"-garden-to-go-mini-turkish.jpg")),
IF($C$1="Ungarisch - HU",HYPERLINK(CONCATENATE("https://www.saflax.de/0-WVK-Retail/Bilder-Pictures/SAFLAX-",'Basis-Tabelle-Samen'!K336,"-",'Basis-Tabelle-Samen'!J336,"-garden-to-go-mini-hungarian.jpg")),
" ACHTUNG")))))))))))))))))))))))))))))</f>
        <v>https://www.saflax.de/0-WVK-Retail/Bilder-Pictures/SAFLAX-77505-glycyrrhiza-glabra-garden-to-go-mini-english.jpg</v>
      </c>
      <c r="AN351" s="330" t="str">
        <f>IF(I351&lt;1,"",
IF($C$1="Bulgarisch - BG",HYPERLINK(CONCATENATE("https://www.saflax.de/0-WVK-Retail/Bilder-Pictures/SAFLAX-",'Basis-Tabelle-Samen'!N336,"-",'Basis-Tabelle-Samen'!J336,"-garden-to-go-lite-bulgarian.jpg")),
IF($C$1="Dänisch - DK",HYPERLINK(CONCATENATE("https://www.saflax.de/0-WVK-Retail/Bilder-Pictures/SAFLAX-",'Basis-Tabelle-Samen'!N336,"-",'Basis-Tabelle-Samen'!J336,"-garden-to-go-lite-danish.jpg")),
IF($C$1="Deutsch - DE",HYPERLINK(CONCATENATE("https://www.saflax.de/0-WVK-Retail/Bilder-Pictures/SAFLAX-",'Basis-Tabelle-Samen'!N336,"-",'Basis-Tabelle-Samen'!J336,"-garden-to-go-lite-german.jpg")),
IF($C$1="Englisch - UK",HYPERLINK(CONCATENATE("https://www.saflax.de/0-WVK-Retail/Bilder-Pictures/SAFLAX-",'Basis-Tabelle-Samen'!N336,"-",'Basis-Tabelle-Samen'!J336,"-garden-to-go-lite-english.jpg")),
IF($C$1="Estnisch - EE",HYPERLINK(CONCATENATE("https://www.saflax.de/0-WVK-Retail/Bilder-Pictures/SAFLAX-",'Basis-Tabelle-Samen'!N336,"-",'Basis-Tabelle-Samen'!J336,"-garden-to-go-lite-estonian.jpg")),
IF($C$1="Finnisch - FI",HYPERLINK(CONCATENATE("https://www.saflax.de/0-WVK-Retail/Bilder-Pictures/SAFLAX-",'Basis-Tabelle-Samen'!N336,"-",'Basis-Tabelle-Samen'!J336,"-garden-to-go-lite-finnish.jpg")),
IF($C$1="Französisch - FR",HYPERLINK(CONCATENATE("https://www.saflax.de/0-WVK-Retail/Bilder-Pictures/SAFLAX-",'Basis-Tabelle-Samen'!N336,"-",'Basis-Tabelle-Samen'!J336,"-garden-to-go-lite-french.jpg")),
IF($C$1="Griechisch - GR",HYPERLINK(CONCATENATE("https://www.saflax.de/0-WVK-Retail/Bilder-Pictures/SAFLAX-",'Basis-Tabelle-Samen'!N336,"-",'Basis-Tabelle-Samen'!J336,"-garden-to-go-lite-greek.jpg")),
IF($C$1="Irisch - IE",HYPERLINK(CONCATENATE("https://www.saflax.de/0-WVK-Retail/Bilder-Pictures/SAFLAX-",'Basis-Tabelle-Samen'!N336,"-",'Basis-Tabelle-Samen'!J336,"-garden-to-go-lite-irish.jpg")),
IF($C$1="Isländisch - IS",HYPERLINK(CONCATENATE("https://www.saflax.de/0-WVK-Retail/Bilder-Pictures/SAFLAX-",'Basis-Tabelle-Samen'!N336,"-",'Basis-Tabelle-Samen'!J336,"-garden-to-go-lite-icelandic.jpg")),
IF($C$1="Italienisch - IT",HYPERLINK(CONCATENATE("https://www.saflax.de/0-WVK-Retail/Bilder-Pictures/SAFLAX-",'Basis-Tabelle-Samen'!N336,"-",'Basis-Tabelle-Samen'!J336,"-garden-to-go-lite-italian.jpg")),
IF($C$1="Japanisch - JP",HYPERLINK(CONCATENATE("https://www.saflax.de/0-WVK-Retail/Bilder-Pictures/SAFLAX-",'Basis-Tabelle-Samen'!N336,"-",'Basis-Tabelle-Samen'!J336,"-garden-to-go-lite-japanese.jpg")),
IF($C$1="Kroatisch - HR",HYPERLINK(CONCATENATE("https://www.saflax.de/0-WVK-Retail/Bilder-Pictures/SAFLAX-",'Basis-Tabelle-Samen'!N336,"-",'Basis-Tabelle-Samen'!J336,"-garden-to-go-lite-croatian.jpg")),
IF($C$1="Lettisch - LV",HYPERLINK(CONCATENATE("https://www.saflax.de/0-WVK-Retail/Bilder-Pictures/SAFLAX-",'Basis-Tabelle-Samen'!N336,"-",'Basis-Tabelle-Samen'!J336,"-garden-to-go-lite-latvian.jpg")),
IF($C$1="Litauisch - LT",HYPERLINK(CONCATENATE("https://www.saflax.de/0-WVK-Retail/Bilder-Pictures/SAFLAX-",'Basis-Tabelle-Samen'!N336,"-",'Basis-Tabelle-Samen'!J336,"-garden-to-go-lite-lithuanian.jpg")),
IF($C$1="Maltesisch - MT",HYPERLINK(CONCATENATE("https://www.saflax.de/0-WVK-Retail/Bilder-Pictures/SAFLAX-",'Basis-Tabelle-Samen'!N336,"-",'Basis-Tabelle-Samen'!J336,"-garden-to-go-lite-maltese.jpg")),
IF($C$1="Niederländisch - NL",HYPERLINK(CONCATENATE("https://www.saflax.de/0-WVK-Retail/Bilder-Pictures/SAFLAX-",'Basis-Tabelle-Samen'!N336,"-",'Basis-Tabelle-Samen'!J336,"-garden-to-go-lite-dutch.jpg")),
IF($C$1="Norwegisch - NO",HYPERLINK(CONCATENATE("https://www.saflax.de/0-WVK-Retail/Bilder-Pictures/SAFLAX-",'Basis-Tabelle-Samen'!N336,"-",'Basis-Tabelle-Samen'!J336,"-garden-to-go-lite-nowegian.jpg")),
IF($C$1="Polnisch - PL",HYPERLINK(CONCATENATE("https://www.saflax.de/0-WVK-Retail/Bilder-Pictures/SAFLAX-",'Basis-Tabelle-Samen'!N336,"-",'Basis-Tabelle-Samen'!J336,"-garden-to-go-lite-polish.jpg")),
IF($C$1="Portugiesisch - PT",HYPERLINK(CONCATENATE("https://www.saflax.de/0-WVK-Retail/Bilder-Pictures/SAFLAX-",'Basis-Tabelle-Samen'!N336,"-",'Basis-Tabelle-Samen'!J336,"-garden-to-go-lite-portuguese.jpg")),
IF($C$1="Rumänisch - RO",HYPERLINK(CONCATENATE("https://www.saflax.de/0-WVK-Retail/Bilder-Pictures/SAFLAX-",'Basis-Tabelle-Samen'!N336,"-",'Basis-Tabelle-Samen'!J336,"-garden-to-go-lite-romanian.jpg")),
IF($C$1="Schwedisch - SE",HYPERLINK(CONCATENATE("https://www.saflax.de/0-WVK-Retail/Bilder-Pictures/SAFLAX-",'Basis-Tabelle-Samen'!N336,"-",'Basis-Tabelle-Samen'!J336,"-garden-to-go-lite-swedish.jpg")),
IF($C$1="Slowakisch - SK",HYPERLINK(CONCATENATE("https://www.saflax.de/0-WVK-Retail/Bilder-Pictures/SAFLAX-",'Basis-Tabelle-Samen'!N336,"-",'Basis-Tabelle-Samen'!J336,"-garden-to-go-lite-slovak.jpg")),
IF($C$1="Slowenisch - SI",HYPERLINK(CONCATENATE("https://www.saflax.de/0-WVK-Retail/Bilder-Pictures/SAFLAX-",'Basis-Tabelle-Samen'!N336,"-",'Basis-Tabelle-Samen'!J336,"-garden-to-go-lite-slovenian.jpg")),
IF($C$1="Spanisch - ES",HYPERLINK(CONCATENATE("https://www.saflax.de/0-WVK-Retail/Bilder-Pictures/SAFLAX-",'Basis-Tabelle-Samen'!N336,"-",'Basis-Tabelle-Samen'!J336,"-garden-to-go-lite-spanish.jpg")),
IF($C$1="Tschechisch - CZ",HYPERLINK(CONCATENATE("https://www.saflax.de/0-WVK-Retail/Bilder-Pictures/SAFLAX-",'Basis-Tabelle-Samen'!N336,"-",'Basis-Tabelle-Samen'!J336,"-garden-to-go-lite-czech.jpg")),
IF($C$1="Türkisch - TR",HYPERLINK(CONCATENATE("https://www.saflax.de/0-WVK-Retail/Bilder-Pictures/SAFLAX-",'Basis-Tabelle-Samen'!N336,"-",'Basis-Tabelle-Samen'!J336,"-garden-to-go-lite-turkish.jpg")),
IF($C$1="Ungarisch - HU",HYPERLINK(CONCATENATE("https://www.saflax.de/0-WVK-Retail/Bilder-Pictures/SAFLAX-",'Basis-Tabelle-Samen'!N336,"-",'Basis-Tabelle-Samen'!J336,"-garden-to-go-lite-hungarian.jpg")),
" ACHTUNG")))))))))))))))))))))))))))))</f>
        <v>https://www.saflax.de/0-WVK-Retail/Bilder-Pictures/SAFLAX-87505-glycyrrhiza-glabra-garden-to-go-lite-english.jpg</v>
      </c>
      <c r="AO351" s="330" t="str">
        <f>IF(J351&lt;1,"",
IF($C$1="Bulgarisch - BG",HYPERLINK(CONCATENATE("https://www.saflax.de/0-WVK-Retail/Bilder-Pictures/SAFLAX-",'Basis-Tabelle-Samen'!Q336,"-",'Basis-Tabelle-Samen'!J336,"-garden-to-go-bulgarian.jpg")),
IF($C$1="Dänisch - DK",HYPERLINK(CONCATENATE("https://www.saflax.de/0-WVK-Retail/Bilder-Pictures/SAFLAX-",'Basis-Tabelle-Samen'!Q336,"-",'Basis-Tabelle-Samen'!J336,"-garden-to-go-danish.jpg")),
IF($C$1="Deutsch - DE",HYPERLINK(CONCATENATE("https://www.saflax.de/0-WVK-Retail/Bilder-Pictures/SAFLAX-",'Basis-Tabelle-Samen'!Q336,"-",'Basis-Tabelle-Samen'!J336,"-garden-to-go-german.jpg")),
IF($C$1="Englisch - UK",HYPERLINK(CONCATENATE("https://www.saflax.de/0-WVK-Retail/Bilder-Pictures/SAFLAX-",'Basis-Tabelle-Samen'!Q336,"-",'Basis-Tabelle-Samen'!J336,"-garden-to-go-english.jpg")),
IF($C$1="Estnisch - EE",HYPERLINK(CONCATENATE("https://www.saflax.de/0-WVK-Retail/Bilder-Pictures/SAFLAX-",'Basis-Tabelle-Samen'!Q336,"-",'Basis-Tabelle-Samen'!J336,"-garden-to-go-estonian.jpg")),
IF($C$1="Finnisch - FI",HYPERLINK(CONCATENATE("https://www.saflax.de/0-WVK-Retail/Bilder-Pictures/SAFLAX-",'Basis-Tabelle-Samen'!Q336,"-",'Basis-Tabelle-Samen'!J336,"-garden-to-go-finnish.jpg")),
IF($C$1="Französisch - FR",HYPERLINK(CONCATENATE("https://www.saflax.de/0-WVK-Retail/Bilder-Pictures/SAFLAX-",'Basis-Tabelle-Samen'!Q336,"-",'Basis-Tabelle-Samen'!J336,"-garden-to-go-french.jpg")),
IF($C$1="Griechisch - GR",HYPERLINK(CONCATENATE("https://www.saflax.de/0-WVK-Retail/Bilder-Pictures/SAFLAX-",'Basis-Tabelle-Samen'!Q336,"-",'Basis-Tabelle-Samen'!J336,"-garden-to-go-greek.jpg")),
IF($C$1="Irisch - IE",HYPERLINK(CONCATENATE("https://www.saflax.de/0-WVK-Retail/Bilder-Pictures/SAFLAX-",'Basis-Tabelle-Samen'!Q336,"-",'Basis-Tabelle-Samen'!J336,"-garden-to-go-irish.jpg")),
IF($C$1="Isländisch - IS",HYPERLINK(CONCATENATE("https://www.saflax.de/0-WVK-Retail/Bilder-Pictures/SAFLAX-",'Basis-Tabelle-Samen'!Q336,"-",'Basis-Tabelle-Samen'!J336,"-garden-to-go-icelandic.jpg")),
IF($C$1="Italienisch - IT",HYPERLINK(CONCATENATE("https://www.saflax.de/0-WVK-Retail/Bilder-Pictures/SAFLAX-",'Basis-Tabelle-Samen'!Q336,"-",'Basis-Tabelle-Samen'!J336,"-garden-to-go-italian.jpg")),
IF($C$1="Japanisch - JP",HYPERLINK(CONCATENATE("https://www.saflax.de/0-WVK-Retail/Bilder-Pictures/SAFLAX-",'Basis-Tabelle-Samen'!Q336,"-",'Basis-Tabelle-Samen'!J336,"-garden-to-go-japanese.jpg")),
IF($C$1="Kroatisch - HR",HYPERLINK(CONCATENATE("https://www.saflax.de/0-WVK-Retail/Bilder-Pictures/SAFLAX-",'Basis-Tabelle-Samen'!Q336,"-",'Basis-Tabelle-Samen'!J336,"-garden-to-go-croatian.jpg")),
IF($C$1="Lettisch - LV",HYPERLINK(CONCATENATE("https://www.saflax.de/0-WVK-Retail/Bilder-Pictures/SAFLAX-",'Basis-Tabelle-Samen'!Q336,"-",'Basis-Tabelle-Samen'!J336,"-garden-to-go-latvian.jpg")),
IF($C$1="Litauisch - LT",HYPERLINK(CONCATENATE("https://www.saflax.de/0-WVK-Retail/Bilder-Pictures/SAFLAX-",'Basis-Tabelle-Samen'!Q336,"-",'Basis-Tabelle-Samen'!J336,"-garden-to-go-lithuanian.jpg")),
IF($C$1="Maltesisch - MT",HYPERLINK(CONCATENATE("https://www.saflax.de/0-WVK-Retail/Bilder-Pictures/SAFLAX-",'Basis-Tabelle-Samen'!Q336,"-",'Basis-Tabelle-Samen'!J336,"-garden-to-go-maltese.jpg")),
IF($C$1="Niederländisch - NL",HYPERLINK(CONCATENATE("https://www.saflax.de/0-WVK-Retail/Bilder-Pictures/SAFLAX-",'Basis-Tabelle-Samen'!Q336,"-",'Basis-Tabelle-Samen'!J336,"-garden-to-go-dutch.jpg")),
IF($C$1="Norwegisch - NO",HYPERLINK(CONCATENATE("https://www.saflax.de/0-WVK-Retail/Bilder-Pictures/SAFLAX-",'Basis-Tabelle-Samen'!Q336,"-",'Basis-Tabelle-Samen'!J336,"-garden-to-go-nowegian.jpg")),
IF($C$1="Polnisch - PL",HYPERLINK(CONCATENATE("https://www.saflax.de/0-WVK-Retail/Bilder-Pictures/SAFLAX-",'Basis-Tabelle-Samen'!Q336,"-",'Basis-Tabelle-Samen'!J336,"-garden-to-go-polish.jpg")),
IF($C$1="Portugiesisch - PT",HYPERLINK(CONCATENATE("https://www.saflax.de/0-WVK-Retail/Bilder-Pictures/SAFLAX-",'Basis-Tabelle-Samen'!Q336,"-",'Basis-Tabelle-Samen'!J336,"-garden-to-go-portuguese.jpg")),
IF($C$1="Rumänisch - RO",HYPERLINK(CONCATENATE("https://www.saflax.de/0-WVK-Retail/Bilder-Pictures/SAFLAX-",'Basis-Tabelle-Samen'!Q336,"-",'Basis-Tabelle-Samen'!J336,"-garden-to-go-romanian.jpg")),
IF($C$1="Schwedisch - SE",HYPERLINK(CONCATENATE("https://www.saflax.de/0-WVK-Retail/Bilder-Pictures/SAFLAX-",'Basis-Tabelle-Samen'!Q336,"-",'Basis-Tabelle-Samen'!J336,"-garden-to-go-swedish.jpg")),
IF($C$1="Slowakisch - SK",HYPERLINK(CONCATENATE("https://www.saflax.de/0-WVK-Retail/Bilder-Pictures/SAFLAX-",'Basis-Tabelle-Samen'!Q336,"-",'Basis-Tabelle-Samen'!J336,"-garden-to-go-slovak.jpg")),
IF($C$1="Slowenisch - SI",HYPERLINK(CONCATENATE("https://www.saflax.de/0-WVK-Retail/Bilder-Pictures/SAFLAX-",'Basis-Tabelle-Samen'!Q336,"-",'Basis-Tabelle-Samen'!J336,"-garden-to-go-slovenian.jpg")),
IF($C$1="Spanisch - ES",HYPERLINK(CONCATENATE("https://www.saflax.de/0-WVK-Retail/Bilder-Pictures/SAFLAX-",'Basis-Tabelle-Samen'!Q336,"-",'Basis-Tabelle-Samen'!J336,"-garden-to-go-spanish.jpg")),
IF($C$1="Tschechisch - CZ",HYPERLINK(CONCATENATE("https://www.saflax.de/0-WVK-Retail/Bilder-Pictures/SAFLAX-",'Basis-Tabelle-Samen'!Q336,"-",'Basis-Tabelle-Samen'!J336,"-garden-to-go-czech.jpg")),
IF($C$1="Türkisch - TR",HYPERLINK(CONCATENATE("https://www.saflax.de/0-WVK-Retail/Bilder-Pictures/SAFLAX-",'Basis-Tabelle-Samen'!Q336,"-",'Basis-Tabelle-Samen'!J336,"-garden-to-go-turkish.jpg")),
IF($C$1="Ungarisch - HU",HYPERLINK(CONCATENATE("https://www.saflax.de/0-WVK-Retail/Bilder-Pictures/SAFLAX-",'Basis-Tabelle-Samen'!Q336,"-",'Basis-Tabelle-Samen'!J336,"-garden-to-go-hungarian.jpg")),
" ACHTUNG")))))))))))))))))))))))))))))</f>
        <v>https://www.saflax.de/0-WVK-Retail/Bilder-Pictures/SAFLAX-57505-glycyrrhiza-glabra-garden-to-go-english.jpg</v>
      </c>
      <c r="AP351" s="330" t="str">
        <f>IF(K351&lt;1,"",
IF($C$1="Bulgarisch - BG",HYPERLINK(CONCATENATE("https://www.saflax.de/0-WVK-Retail/Bilder-Pictures/SAFLAX-",'Basis-Tabelle-Samen'!T336,"-",'Basis-Tabelle-Samen'!J336,"-cultivation-set-bulgarian.jpg")),
IF($C$1="Dänisch - DK",HYPERLINK(CONCATENATE("https://www.saflax.de/0-WVK-Retail/Bilder-Pictures/SAFLAX-",'Basis-Tabelle-Samen'!T336,"-",'Basis-Tabelle-Samen'!J336,"-cultivation-set-danish.jpg")),
IF($C$1="Deutsch - DE",HYPERLINK(CONCATENATE("https://www.saflax.de/0-WVK-Retail/Bilder-Pictures/SAFLAX-",'Basis-Tabelle-Samen'!T336,"-",'Basis-Tabelle-Samen'!J336,"-cultivation-set-german.jpg")),
IF($C$1="Englisch - UK",HYPERLINK(CONCATENATE("https://www.saflax.de/0-WVK-Retail/Bilder-Pictures/SAFLAX-",'Basis-Tabelle-Samen'!T336,"-",'Basis-Tabelle-Samen'!J336,"-cultivation-set-english.jpg")),
IF($C$1="Estnisch - EE",HYPERLINK(CONCATENATE("https://www.saflax.de/0-WVK-Retail/Bilder-Pictures/SAFLAX-",'Basis-Tabelle-Samen'!T336,"-",'Basis-Tabelle-Samen'!J336,"-cultivation-set-estonian.jpg")),
IF($C$1="Finnisch - FI",HYPERLINK(CONCATENATE("https://www.saflax.de/0-WVK-Retail/Bilder-Pictures/SAFLAX-",'Basis-Tabelle-Samen'!T336,"-",'Basis-Tabelle-Samen'!J336,"-cultivation-set-finnish.jpg")),
IF($C$1="Französisch - FR",HYPERLINK(CONCATENATE("https://www.saflax.de/0-WVK-Retail/Bilder-Pictures/SAFLAX-",'Basis-Tabelle-Samen'!T336,"-",'Basis-Tabelle-Samen'!J336,"-cultivation-set-french.jpg")),
IF($C$1="Griechisch - GR",HYPERLINK(CONCATENATE("https://www.saflax.de/0-WVK-Retail/Bilder-Pictures/SAFLAX-",'Basis-Tabelle-Samen'!T336,"-",'Basis-Tabelle-Samen'!J336,"-cultivation-set-greek.jpg")),
IF($C$1="Irisch - IE",HYPERLINK(CONCATENATE("https://www.saflax.de/0-WVK-Retail/Bilder-Pictures/SAFLAX-",'Basis-Tabelle-Samen'!T336,"-",'Basis-Tabelle-Samen'!J336,"-cultivation-set-irish.jpg")),
IF($C$1="Isländisch - IS",HYPERLINK(CONCATENATE("https://www.saflax.de/0-WVK-Retail/Bilder-Pictures/SAFLAX-",'Basis-Tabelle-Samen'!T336,"-",'Basis-Tabelle-Samen'!J336,"-cultivation-set-icelandic.jpg")),
IF($C$1="Italienisch - IT",HYPERLINK(CONCATENATE("https://www.saflax.de/0-WVK-Retail/Bilder-Pictures/SAFLAX-",'Basis-Tabelle-Samen'!T336,"-",'Basis-Tabelle-Samen'!J336,"-cultivation-set-italian.jpg")),
IF($C$1="Japanisch - JP",HYPERLINK(CONCATENATE("https://www.saflax.de/0-WVK-Retail/Bilder-Pictures/SAFLAX-",'Basis-Tabelle-Samen'!T336,"-",'Basis-Tabelle-Samen'!J336,"-cultivation-set-japanese.jpg")),
IF($C$1="Kroatisch - HR",HYPERLINK(CONCATENATE("https://www.saflax.de/0-WVK-Retail/Bilder-Pictures/SAFLAX-",'Basis-Tabelle-Samen'!T336,"-",'Basis-Tabelle-Samen'!J336,"-cultivation-set-croatian.jpg")),
IF($C$1="Lettisch - LV",HYPERLINK(CONCATENATE("https://www.saflax.de/0-WVK-Retail/Bilder-Pictures/SAFLAX-",'Basis-Tabelle-Samen'!T336,"-",'Basis-Tabelle-Samen'!J336,"-cultivation-set-latvian.jpg")),
IF($C$1="Litauisch - LT",HYPERLINK(CONCATENATE("https://www.saflax.de/0-WVK-Retail/Bilder-Pictures/SAFLAX-",'Basis-Tabelle-Samen'!T336,"-",'Basis-Tabelle-Samen'!J336,"-cultivation-set-lithuanian.jpg")),
IF($C$1="Maltesisch - MT",HYPERLINK(CONCATENATE("https://www.saflax.de/0-WVK-Retail/Bilder-Pictures/SAFLAX-",'Basis-Tabelle-Samen'!T336,"-",'Basis-Tabelle-Samen'!J336,"-cultivation-set-maltese.jpg")),
IF($C$1="Niederländisch - NL",HYPERLINK(CONCATENATE("https://www.saflax.de/0-WVK-Retail/Bilder-Pictures/SAFLAX-",'Basis-Tabelle-Samen'!T336,"-",'Basis-Tabelle-Samen'!J336,"-cultivation-set-dutch.jpg")),
IF($C$1="Norwegisch - NO",HYPERLINK(CONCATENATE("https://www.saflax.de/0-WVK-Retail/Bilder-Pictures/SAFLAX-",'Basis-Tabelle-Samen'!T336,"-",'Basis-Tabelle-Samen'!J336,"-cultivation-set-nowegian.jpg")),
IF($C$1="Polnisch - PL",HYPERLINK(CONCATENATE("https://www.saflax.de/0-WVK-Retail/Bilder-Pictures/SAFLAX-",'Basis-Tabelle-Samen'!T336,"-",'Basis-Tabelle-Samen'!J336,"-cultivation-set-polish.jpg")),
IF($C$1="Portugiesisch - PT",HYPERLINK(CONCATENATE("https://www.saflax.de/0-WVK-Retail/Bilder-Pictures/SAFLAX-",'Basis-Tabelle-Samen'!T336,"-",'Basis-Tabelle-Samen'!J336,"-cultivation-set-portuguese.jpg")),
IF($C$1="Rumänisch - RO",HYPERLINK(CONCATENATE("https://www.saflax.de/0-WVK-Retail/Bilder-Pictures/SAFLAX-",'Basis-Tabelle-Samen'!T336,"-",'Basis-Tabelle-Samen'!J336,"-cultivation-set-romanian.jpg")),
IF($C$1="Schwedisch - SE",HYPERLINK(CONCATENATE("https://www.saflax.de/0-WVK-Retail/Bilder-Pictures/SAFLAX-",'Basis-Tabelle-Samen'!T336,"-",'Basis-Tabelle-Samen'!J336,"-cultivation-set-swedish.jpg")),
IF($C$1="Slowakisch - SK",HYPERLINK(CONCATENATE("https://www.saflax.de/0-WVK-Retail/Bilder-Pictures/SAFLAX-",'Basis-Tabelle-Samen'!T336,"-",'Basis-Tabelle-Samen'!J336,"-cultivation-set-slovak.jpg")),
IF($C$1="Slowenisch - SI",HYPERLINK(CONCATENATE("https://www.saflax.de/0-WVK-Retail/Bilder-Pictures/SAFLAX-",'Basis-Tabelle-Samen'!T336,"-",'Basis-Tabelle-Samen'!J336,"-cultivation-set-slovenian.jpg")),
IF($C$1="Spanisch - ES",HYPERLINK(CONCATENATE("https://www.saflax.de/0-WVK-Retail/Bilder-Pictures/SAFLAX-",'Basis-Tabelle-Samen'!T336,"-",'Basis-Tabelle-Samen'!J336,"-cultivation-set-spanish.jpg")),
IF($C$1="Tschechisch - CZ",HYPERLINK(CONCATENATE("https://www.saflax.de/0-WVK-Retail/Bilder-Pictures/SAFLAX-",'Basis-Tabelle-Samen'!T336,"-",'Basis-Tabelle-Samen'!J336,"-cultivation-set-czech.jpg")),
IF($C$1="Türkisch - TR",HYPERLINK(CONCATENATE("https://www.saflax.de/0-WVK-Retail/Bilder-Pictures/SAFLAX-",'Basis-Tabelle-Samen'!T336,"-",'Basis-Tabelle-Samen'!J336,"-cultivation-set-turkish.jpg")),
IF($C$1="Ungarisch - HU",HYPERLINK(CONCATENATE("https://www.saflax.de/0-WVK-Retail/Bilder-Pictures/SAFLAX-",'Basis-Tabelle-Samen'!T336,"-",'Basis-Tabelle-Samen'!J336,"-cultivation-set-hungarian.jpg")),
" ACHTUNG")))))))))))))))))))))))))))))</f>
        <v>https://www.saflax.de/0-WVK-Retail/Bilder-Pictures/SAFLAX-37505-glycyrrhiza-glabra-cultivation-set-english.jpg</v>
      </c>
      <c r="AQ351" s="330" t="str">
        <f>IF(L351&lt;1,"",
IF($C$1="Bulgarisch - BG",HYPERLINK(CONCATENATE("https://www.saflax.de/0-WVK-Retail/Bilder-Pictures/SAFLAX-",'Basis-Tabelle-Samen'!W336,"-",'Basis-Tabelle-Samen'!J336,"-garden-in-the-bag-bulgarian.jpg")),
IF($C$1="Dänisch - DK",HYPERLINK(CONCATENATE("https://www.saflax.de/0-WVK-Retail/Bilder-Pictures/SAFLAX-",'Basis-Tabelle-Samen'!W336,"-",'Basis-Tabelle-Samen'!J336,"-garden-in-the-bag-danish.jpg")),
IF($C$1="Deutsch - DE",HYPERLINK(CONCATENATE("https://www.saflax.de/0-WVK-Retail/Bilder-Pictures/SAFLAX-",'Basis-Tabelle-Samen'!W336,"-",'Basis-Tabelle-Samen'!J336,"-garden-in-the-bag-german.jpg")),
IF($C$1="Englisch - UK",HYPERLINK(CONCATENATE("https://www.saflax.de/0-WVK-Retail/Bilder-Pictures/SAFLAX-",'Basis-Tabelle-Samen'!W336,"-",'Basis-Tabelle-Samen'!J336,"-garden-in-the-bag-english.jpg")),
IF($C$1="Estnisch - EE",HYPERLINK(CONCATENATE("https://www.saflax.de/0-WVK-Retail/Bilder-Pictures/SAFLAX-",'Basis-Tabelle-Samen'!W336,"-",'Basis-Tabelle-Samen'!J336,"-garden-in-the-bag-estonian.jpg")),
IF($C$1="Finnisch - FI",HYPERLINK(CONCATENATE("https://www.saflax.de/0-WVK-Retail/Bilder-Pictures/SAFLAX-",'Basis-Tabelle-Samen'!W336,"-",'Basis-Tabelle-Samen'!J336,"-garden-in-the-bag-finnish.jpg")),
IF($C$1="Französisch - FR",HYPERLINK(CONCATENATE("https://www.saflax.de/0-WVK-Retail/Bilder-Pictures/SAFLAX-",'Basis-Tabelle-Samen'!W336,"-",'Basis-Tabelle-Samen'!J336,"-garden-in-the-bag-french.jpg")),
IF($C$1="Griechisch - GR",HYPERLINK(CONCATENATE("https://www.saflax.de/0-WVK-Retail/Bilder-Pictures/SAFLAX-",'Basis-Tabelle-Samen'!W336,"-",'Basis-Tabelle-Samen'!J336,"-garden-in-the-bag-greek.jpg")),
IF($C$1="Irisch - IE",HYPERLINK(CONCATENATE("https://www.saflax.de/0-WVK-Retail/Bilder-Pictures/SAFLAX-",'Basis-Tabelle-Samen'!W336,"-",'Basis-Tabelle-Samen'!J336,"-garden-in-the-bag-irish.jpg")),
IF($C$1="Isländisch - IS",HYPERLINK(CONCATENATE("https://www.saflax.de/0-WVK-Retail/Bilder-Pictures/SAFLAX-",'Basis-Tabelle-Samen'!W336,"-",'Basis-Tabelle-Samen'!J336,"-garden-in-the-bag-icelandic.jpg")),
IF($C$1="Italienisch - IT",HYPERLINK(CONCATENATE("https://www.saflax.de/0-WVK-Retail/Bilder-Pictures/SAFLAX-",'Basis-Tabelle-Samen'!W336,"-",'Basis-Tabelle-Samen'!J336,"-garden-in-the-bag-italian.jpg")),
IF($C$1="Japanisch - JP",HYPERLINK(CONCATENATE("https://www.saflax.de/0-WVK-Retail/Bilder-Pictures/SAFLAX-",'Basis-Tabelle-Samen'!W336,"-",'Basis-Tabelle-Samen'!J336,"-garden-in-the-bag-japanese.jpg")),
IF($C$1="Kroatisch - HR",HYPERLINK(CONCATENATE("https://www.saflax.de/0-WVK-Retail/Bilder-Pictures/SAFLAX-",'Basis-Tabelle-Samen'!W336,"-",'Basis-Tabelle-Samen'!J336,"-garden-in-the-bag-croatian.jpg")),
IF($C$1="Lettisch - LV",HYPERLINK(CONCATENATE("https://www.saflax.de/0-WVK-Retail/Bilder-Pictures/SAFLAX-",'Basis-Tabelle-Samen'!W336,"-",'Basis-Tabelle-Samen'!J336,"-garden-in-the-bag-latvian.jpg")),
IF($C$1="Litauisch - LT",HYPERLINK(CONCATENATE("https://www.saflax.de/0-WVK-Retail/Bilder-Pictures/SAFLAX-",'Basis-Tabelle-Samen'!W336,"-",'Basis-Tabelle-Samen'!J336,"-garden-in-the-bag-lithuanian.jpg")),
IF($C$1="Maltesisch - MT",HYPERLINK(CONCATENATE("https://www.saflax.de/0-WVK-Retail/Bilder-Pictures/SAFLAX-",'Basis-Tabelle-Samen'!W336,"-",'Basis-Tabelle-Samen'!J336,"-garden-in-the-bag-maltese.jpg")),
IF($C$1="Niederländisch - NL",HYPERLINK(CONCATENATE("https://www.saflax.de/0-WVK-Retail/Bilder-Pictures/SAFLAX-",'Basis-Tabelle-Samen'!W336,"-",'Basis-Tabelle-Samen'!J336,"-garden-in-the-bag-dutch.jpg")),
IF($C$1="Norwegisch - NO",HYPERLINK(CONCATENATE("https://www.saflax.de/0-WVK-Retail/Bilder-Pictures/SAFLAX-",'Basis-Tabelle-Samen'!W336,"-",'Basis-Tabelle-Samen'!J336,"-garden-in-the-bag-nowegian.jpg")),
IF($C$1="Polnisch - PL",HYPERLINK(CONCATENATE("https://www.saflax.de/0-WVK-Retail/Bilder-Pictures/SAFLAX-",'Basis-Tabelle-Samen'!W336,"-",'Basis-Tabelle-Samen'!J336,"-garden-in-the-bag-polish.jpg")),
IF($C$1="Portugiesisch - PT",HYPERLINK(CONCATENATE("https://www.saflax.de/0-WVK-Retail/Bilder-Pictures/SAFLAX-",'Basis-Tabelle-Samen'!W336,"-",'Basis-Tabelle-Samen'!J336,"-garden-in-the-bag-portuguese.jpg")),
IF($C$1="Rumänisch - RO",HYPERLINK(CONCATENATE("https://www.saflax.de/0-WVK-Retail/Bilder-Pictures/SAFLAX-",'Basis-Tabelle-Samen'!W336,"-",'Basis-Tabelle-Samen'!J336,"-garden-in-the-bag-romanian.jpg")),
IF($C$1="Schwedisch - SE",HYPERLINK(CONCATENATE("https://www.saflax.de/0-WVK-Retail/Bilder-Pictures/SAFLAX-",'Basis-Tabelle-Samen'!W336,"-",'Basis-Tabelle-Samen'!J336,"-garden-in-the-bag-swedish.jpg")),
IF($C$1="Slowakisch - SK",HYPERLINK(CONCATENATE("https://www.saflax.de/0-WVK-Retail/Bilder-Pictures/SAFLAX-",'Basis-Tabelle-Samen'!W336,"-",'Basis-Tabelle-Samen'!J336,"-garden-in-the-bag-slovak.jpg")),
IF($C$1="Slowenisch - SI",HYPERLINK(CONCATENATE("https://www.saflax.de/0-WVK-Retail/Bilder-Pictures/SAFLAX-",'Basis-Tabelle-Samen'!W336,"-",'Basis-Tabelle-Samen'!J336,"-garden-in-the-bag-slovenian.jpg")),
IF($C$1="Spanisch - ES",HYPERLINK(CONCATENATE("https://www.saflax.de/0-WVK-Retail/Bilder-Pictures/SAFLAX-",'Basis-Tabelle-Samen'!W336,"-",'Basis-Tabelle-Samen'!J336,"-garden-in-the-bag-spanish.jpg")),
IF($C$1="Tschechisch - CZ",HYPERLINK(CONCATENATE("https://www.saflax.de/0-WVK-Retail/Bilder-Pictures/SAFLAX-",'Basis-Tabelle-Samen'!W336,"-",'Basis-Tabelle-Samen'!J336,"-garden-in-the-bag-czech.jpg")),
IF($C$1="Türkisch - TR",HYPERLINK(CONCATENATE("https://www.saflax.de/0-WVK-Retail/Bilder-Pictures/SAFLAX-",'Basis-Tabelle-Samen'!W336,"-",'Basis-Tabelle-Samen'!J336,"-garden-in-the-bag-turkish.jpg")),
IF($C$1="Ungarisch - HU",HYPERLINK(CONCATENATE("https://www.saflax.de/0-WVK-Retail/Bilder-Pictures/SAFLAX-",'Basis-Tabelle-Samen'!W336,"-",'Basis-Tabelle-Samen'!J336,"-garden-in-the-bag-hungarian.jpg")),
" ACHTUNG")))))))))))))))))))))))))))))</f>
        <v>https://www.saflax.de/0-WVK-Retail/Bilder-Pictures/SAFLAX-67505-glycyrrhiza-glabra-garden-in-the-bag-english.jpg</v>
      </c>
    </row>
    <row r="352" spans="1:43" s="27" customFormat="1" ht="17.100000000000001" customHeight="1" x14ac:dyDescent="0.2">
      <c r="A352" s="318" t="str">
        <f>IF('Basis-Tabelle-Samen'!A345="","",IF($C$1="Deutsch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52" s="319" t="str">
        <f>'Basis-Tabelle-Samen'!I345</f>
        <v>Rosmarinus officinalis</v>
      </c>
      <c r="C352" s="316" t="str">
        <f>IF($C$1="Bulgarisch - BG",'Basis-Tabelle-Samen'!Z345,
IF($C$1="Dänisch - DK",'Basis-Tabelle-Samen'!AA345,
IF($C$1="Deutsch - DE",'Basis-Tabelle-Samen'!AB345,
IF($C$1="Englisch - UK",'Basis-Tabelle-Samen'!AC345,
IF($C$1="Estnisch - EE",'Basis-Tabelle-Samen'!AD345,
IF($C$1="Finnisch - FI",'Basis-Tabelle-Samen'!AE345,
IF($C$1="Französisch - FR",'Basis-Tabelle-Samen'!AF345,
IF($C$1="Griechisch - GR",'Basis-Tabelle-Samen'!AG345,
IF($C$1="Irisch - IE",'Basis-Tabelle-Samen'!AH345,
IF($C$1="Isländisch - IS",'Basis-Tabelle-Samen'!AI345,
IF($C$1="Italienisch - IT",'Basis-Tabelle-Samen'!AJ345,
IF($C$1="Japanisch - JP",'Basis-Tabelle-Samen'!AK345,
IF($C$1="Kroatisch - HR",'Basis-Tabelle-Samen'!AL345,
IF($C$1="Lettisch - LV",'Basis-Tabelle-Samen'!AM345,
IF($C$1="Litauisch - LT",'Basis-Tabelle-Samen'!AN345,
IF($C$1="Maltesisch - MT",'Basis-Tabelle-Samen'!AO345,
IF($C$1="Niederländisch - NL",'Basis-Tabelle-Samen'!AP345,
IF($C$1="Norwegisch - NO",'Basis-Tabelle-Samen'!AQ345,
IF($C$1="Polnisch - PL",'Basis-Tabelle-Samen'!AR345,
IF($C$1="Portugiesisch - PT",'Basis-Tabelle-Samen'!AS345,
IF($C$1="Rumänisch - RO",'Basis-Tabelle-Samen'!AT345,
IF($C$1="Schwedisch - SE",'Basis-Tabelle-Samen'!AU345,
IF($C$1="Slowakisch - SK",'Basis-Tabelle-Samen'!AV345,
IF($C$1="Slowenisch - SI",'Basis-Tabelle-Samen'!AW345,
IF($C$1="Spanisch - ES",'Basis-Tabelle-Samen'!AX345,
IF($C$1="Tschechisch - CZ",'Basis-Tabelle-Samen'!AY345,
IF($C$1="Türkisch - TR",'Basis-Tabelle-Samen'!AZ345,
IF($C$1="Ungarisch - HU",'Basis-Tabelle-Samen'!BA345,
" ACHTUNG"))))))))))))))))))))))))))))</f>
        <v>Rosemary</v>
      </c>
      <c r="D352" s="320">
        <f>'Basis-Tabelle-Samen'!F345</f>
        <v>100</v>
      </c>
      <c r="E352" s="321" t="str">
        <f>'Basis-Tabelle-Samen'!H345</f>
        <v>7 %</v>
      </c>
      <c r="F352" s="322" t="str">
        <f>IF('Basis-Tabelle-Samen'!G345="","",'Basis-Tabelle-Samen'!G345)</f>
        <v>09</v>
      </c>
      <c r="G352" s="320">
        <f>'Basis-Tabelle-Samen'!C345</f>
        <v>17520</v>
      </c>
      <c r="H352" s="323">
        <f>'Basis-Tabelle-Samen'!D345</f>
        <v>4055473175201</v>
      </c>
      <c r="I352" s="324">
        <f>'Basis-Tabelle-Samen'!E345</f>
        <v>1.85</v>
      </c>
      <c r="J352" s="325">
        <f t="shared" si="5"/>
        <v>12</v>
      </c>
      <c r="K352" s="326">
        <f>'Basis-Tabelle-Samen'!K345</f>
        <v>77520</v>
      </c>
      <c r="L352" s="323">
        <f>'Basis-Tabelle-Samen'!L345</f>
        <v>4055473775203</v>
      </c>
      <c r="M352" s="324">
        <f>'Basis-Tabelle-Samen'!M345</f>
        <v>2.4500000000000002</v>
      </c>
      <c r="N352" s="326">
        <f>IF(K352&lt;1,"",'3'!$I$15)</f>
        <v>15</v>
      </c>
      <c r="O352" s="327">
        <f>IF(K352&lt;1,"",'3'!$J$11)</f>
        <v>90</v>
      </c>
      <c r="P352" s="326">
        <f>'Basis-Tabelle-Samen'!N345</f>
        <v>87520</v>
      </c>
      <c r="Q352" s="323">
        <f>'Basis-Tabelle-Samen'!O345</f>
        <v>4055473875200</v>
      </c>
      <c r="R352" s="328">
        <f>'Basis-Tabelle-Samen'!P345</f>
        <v>3.75</v>
      </c>
      <c r="S352" s="326">
        <f>IF(R352&lt;1,"",'3'!$M$15)</f>
        <v>18</v>
      </c>
      <c r="T352" s="327">
        <f>IF(R352&lt;1,"",'3'!$N$11)</f>
        <v>72</v>
      </c>
      <c r="U352" s="326">
        <f>'Basis-Tabelle-Samen'!Q345</f>
        <v>57520</v>
      </c>
      <c r="V352" s="323">
        <f>'Basis-Tabelle-Samen'!R345</f>
        <v>4055473575209</v>
      </c>
      <c r="W352" s="324">
        <f>'Basis-Tabelle-Samen'!S345</f>
        <v>4.95</v>
      </c>
      <c r="X352" s="326">
        <f>IF(U352&lt;1,"",'3'!$Q$15)</f>
        <v>6</v>
      </c>
      <c r="Y352" s="327">
        <f>IF(U352&lt;1,"",'3'!$R$11)</f>
        <v>24</v>
      </c>
      <c r="Z352" s="326">
        <f>'Basis-Tabelle-Samen'!T345</f>
        <v>37520</v>
      </c>
      <c r="AA352" s="323">
        <f>'Basis-Tabelle-Samen'!U345</f>
        <v>4055473375205</v>
      </c>
      <c r="AB352" s="324">
        <f>'Basis-Tabelle-Samen'!V345</f>
        <v>6.75</v>
      </c>
      <c r="AC352" s="326">
        <f>IF(Z352&lt;1,"",'3'!$U$15)</f>
        <v>6</v>
      </c>
      <c r="AD352" s="327">
        <f>IF(Z352&lt;1,"",'3'!$V$11)</f>
        <v>24</v>
      </c>
      <c r="AE352" s="326">
        <f>'Basis-Tabelle-Samen'!W345</f>
        <v>67520</v>
      </c>
      <c r="AF352" s="323">
        <f>'Basis-Tabelle-Samen'!X345</f>
        <v>4055473675206</v>
      </c>
      <c r="AG352" s="324">
        <f>'Basis-Tabelle-Samen'!Y345</f>
        <v>2.95</v>
      </c>
      <c r="AH352" s="326">
        <f>IF(AE352&lt;1,"",'3'!$Y$15)</f>
        <v>8</v>
      </c>
      <c r="AI352" s="327">
        <f>IF(AE352&lt;1,"",'3'!$Z$11)</f>
        <v>64</v>
      </c>
      <c r="AJ352" s="319"/>
      <c r="AK352" s="316" t="str">
        <f>IF(G352&lt;1,"",
IF($C$1="Bulgarisch - BG",HYPERLINK(CONCATENATE("https://www.saflax.de/0-WVK-Retail/Bilder-Pictures/SAFLAX-",'Basis-Tabelle-Samen'!C345,"-",'Basis-Tabelle-Samen'!J345,"-seed-package-front-cr-bulgarian.jpg")),
IF($C$1="Dänisch - DK",HYPERLINK(CONCATENATE("https://www.saflax.de/0-WVK-Retail/Bilder-Pictures/SAFLAX-",'Basis-Tabelle-Samen'!C345,"-",'Basis-Tabelle-Samen'!J345,"-seed-package-front-cr-danish.jpg")),
IF($C$1="Deutsch - DE",HYPERLINK(CONCATENATE("https://www.saflax.de/0-WVK-Retail/Bilder-Pictures/SAFLAX-",'Basis-Tabelle-Samen'!C345,"-",'Basis-Tabelle-Samen'!J345,"-seed-package-front-cr-german.jpg")),
IF($C$1="Englisch - UK",HYPERLINK(CONCATENATE("https://www.saflax.de/0-WVK-Retail/Bilder-Pictures/SAFLAX-",'Basis-Tabelle-Samen'!C345,"-",'Basis-Tabelle-Samen'!J345,"-seed-package-front-cr-english.jpg")),
IF($C$1="Estnisch - EE",HYPERLINK(CONCATENATE("https://www.saflax.de/0-WVK-Retail/Bilder-Pictures/SAFLAX-",'Basis-Tabelle-Samen'!C345,"-",'Basis-Tabelle-Samen'!J345,"-seed-package-front-cr-estonian.jpg")),
IF($C$1="Finnisch - FI",HYPERLINK(CONCATENATE("https://www.saflax.de/0-WVK-Retail/Bilder-Pictures/SAFLAX-",'Basis-Tabelle-Samen'!C345,"-",'Basis-Tabelle-Samen'!J345,"-seed-package-front-cr-finnish.jpg")),
IF($C$1="Französisch - FR",HYPERLINK(CONCATENATE("https://www.saflax.de/0-WVK-Retail/Bilder-Pictures/SAFLAX-",'Basis-Tabelle-Samen'!C345,"-",'Basis-Tabelle-Samen'!J345,"-seed-package-front-cr-french.jpg")),
IF($C$1="Griechisch - GR",HYPERLINK(CONCATENATE("https://www.saflax.de/0-WVK-Retail/Bilder-Pictures/SAFLAX-",'Basis-Tabelle-Samen'!C345,"-",'Basis-Tabelle-Samen'!J345,"-seed-package-front-cr-greek.jpg")),
IF($C$1="Irisch - IE",HYPERLINK(CONCATENATE("https://www.saflax.de/0-WVK-Retail/Bilder-Pictures/SAFLAX-",'Basis-Tabelle-Samen'!C345,"-",'Basis-Tabelle-Samen'!J345,"-seed-package-front-cr-irish.jpg")),
IF($C$1="Isländisch - IS",HYPERLINK(CONCATENATE("https://www.saflax.de/0-WVK-Retail/Bilder-Pictures/SAFLAX-",'Basis-Tabelle-Samen'!C345,"-",'Basis-Tabelle-Samen'!J345,"-seed-package-front-cr-icelandic.jpg")),
IF($C$1="Italienisch - IT",HYPERLINK(CONCATENATE("https://www.saflax.de/0-WVK-Retail/Bilder-Pictures/SAFLAX-",'Basis-Tabelle-Samen'!C345,"-",'Basis-Tabelle-Samen'!J345,"-seed-package-front-cr-italian.jpg")),
IF($C$1="Japanisch - JP",HYPERLINK(CONCATENATE("https://www.saflax.de/0-WVK-Retail/Bilder-Pictures/SAFLAX-",'Basis-Tabelle-Samen'!C345,"-",'Basis-Tabelle-Samen'!J345,"-seed-package-front-cr-japanese.jpg")),
IF($C$1="Kroatisch - HR",HYPERLINK(CONCATENATE("https://www.saflax.de/0-WVK-Retail/Bilder-Pictures/SAFLAX-",'Basis-Tabelle-Samen'!C345,"-",'Basis-Tabelle-Samen'!J345,"-seed-package-front-cr-croatian.jpg")),
IF($C$1="Lettisch - LV",HYPERLINK(CONCATENATE("https://www.saflax.de/0-WVK-Retail/Bilder-Pictures/SAFLAX-",'Basis-Tabelle-Samen'!C345,"-",'Basis-Tabelle-Samen'!J345,"-seed-package-front-cr-latvian.jpg")),
IF($C$1="Litauisch - LT",HYPERLINK(CONCATENATE("https://www.saflax.de/0-WVK-Retail/Bilder-Pictures/SAFLAX-",'Basis-Tabelle-Samen'!C345,"-",'Basis-Tabelle-Samen'!J345,"-seed-package-front-cr-lithuanian.jpg")),
IF($C$1="Maltesisch - MT",HYPERLINK(CONCATENATE("https://www.saflax.de/0-WVK-Retail/Bilder-Pictures/SAFLAX-",'Basis-Tabelle-Samen'!C345,"-",'Basis-Tabelle-Samen'!J345,"-seed-package-front-cr-maltese.jpg")),
IF($C$1="Niederländisch - NL",HYPERLINK(CONCATENATE("https://www.saflax.de/0-WVK-Retail/Bilder-Pictures/SAFLAX-",'Basis-Tabelle-Samen'!C345,"-",'Basis-Tabelle-Samen'!J345,"-seed-package-front-cr-dutch.jpg")),
IF($C$1="Norwegisch - NO",HYPERLINK(CONCATENATE("https://www.saflax.de/0-WVK-Retail/Bilder-Pictures/SAFLAX-",'Basis-Tabelle-Samen'!C345,"-",'Basis-Tabelle-Samen'!J345,"-seed-package-front-cr-nowegian.jpg")),
IF($C$1="Polnisch - PL",HYPERLINK(CONCATENATE("https://www.saflax.de/0-WVK-Retail/Bilder-Pictures/SAFLAX-",'Basis-Tabelle-Samen'!C345,"-",'Basis-Tabelle-Samen'!J345,"-seed-package-front-cr-polish.jpg")),
IF($C$1="Portugiesisch - PT",HYPERLINK(CONCATENATE("https://www.saflax.de/0-WVK-Retail/Bilder-Pictures/SAFLAX-",'Basis-Tabelle-Samen'!C345,"-",'Basis-Tabelle-Samen'!J345,"-seed-package-front-cr-portuguese.jpg")),
IF($C$1="Rumänisch - RO",HYPERLINK(CONCATENATE("https://www.saflax.de/0-WVK-Retail/Bilder-Pictures/SAFLAX-",'Basis-Tabelle-Samen'!C345,"-",'Basis-Tabelle-Samen'!J345,"-seed-package-front-cr-romanian.jpg")),
IF($C$1="Schwedisch - SE",HYPERLINK(CONCATENATE("https://www.saflax.de/0-WVK-Retail/Bilder-Pictures/SAFLAX-",'Basis-Tabelle-Samen'!C345,"-",'Basis-Tabelle-Samen'!J345,"-seed-package-front-cr-swedish.jpg")),
IF($C$1="Slowakisch - SK",HYPERLINK(CONCATENATE("https://www.saflax.de/0-WVK-Retail/Bilder-Pictures/SAFLAX-",'Basis-Tabelle-Samen'!C345,"-",'Basis-Tabelle-Samen'!J345,"-seed-package-front-cr-slovak.jpg")),
IF($C$1="Slowenisch - SI",HYPERLINK(CONCATENATE("https://www.saflax.de/0-WVK-Retail/Bilder-Pictures/SAFLAX-",'Basis-Tabelle-Samen'!C345,"-",'Basis-Tabelle-Samen'!J345,"-seed-package-front-cr-slovenian.jpg")),
IF($C$1="Spanisch - ES",HYPERLINK(CONCATENATE("https://www.saflax.de/0-WVK-Retail/Bilder-Pictures/SAFLAX-",'Basis-Tabelle-Samen'!C345,"-",'Basis-Tabelle-Samen'!J345,"-seed-package-front-cr-spanish.jpg")),
IF($C$1="Tschechisch - CZ",HYPERLINK(CONCATENATE("https://www.saflax.de/0-WVK-Retail/Bilder-Pictures/SAFLAX-",'Basis-Tabelle-Samen'!C345,"-",'Basis-Tabelle-Samen'!J345,"-seed-package-front-cr-czech.jpg")),
IF($C$1="Türkisch - TR",HYPERLINK(CONCATENATE("https://www.saflax.de/0-WVK-Retail/Bilder-Pictures/SAFLAX-",'Basis-Tabelle-Samen'!C345,"-",'Basis-Tabelle-Samen'!J345,"-seed-package-front-cr-turkish.jpg")),
IF($C$1="Ungarisch - HU",HYPERLINK(CONCATENATE("https://www.saflax.de/0-WVK-Retail/Bilder-Pictures/SAFLAX-",'Basis-Tabelle-Samen'!C345,"-",'Basis-Tabelle-Samen'!J345,"-seed-package-front-cr-hungarian.jpg")),
" ACHTUNG")))))))))))))))))))))))))))))</f>
        <v>https://www.saflax.de/0-WVK-Retail/Bilder-Pictures/SAFLAX-17520-rosmarinus-officinalis-seed-package-front-cr-english.jpg</v>
      </c>
      <c r="AL352" s="330" t="str">
        <f>IF(G352&lt;1,"",
IF($C$1="Bulgarisch - BG",HYPERLINK(CONCATENATE("https://www.saflax.de/0-WVK-Retail/Bilder-Pictures/SAFLAX-",'Basis-Tabelle-Samen'!C345,"-",'Basis-Tabelle-Samen'!J345,"-seed-package-back-cr-bulgarian.jpg")),
IF($C$1="Dänisch - DK",HYPERLINK(CONCATENATE("https://www.saflax.de/0-WVK-Retail/Bilder-Pictures/SAFLAX-",'Basis-Tabelle-Samen'!C345,"-",'Basis-Tabelle-Samen'!J345,"-seed-package-back-cr-danish.jpg")),
IF($C$1="Deutsch - DE",HYPERLINK(CONCATENATE("https://www.saflax.de/0-WVK-Retail/Bilder-Pictures/SAFLAX-",'Basis-Tabelle-Samen'!C345,"-",'Basis-Tabelle-Samen'!J345,"-seed-package-back-cr-german.jpg")),
IF($C$1="Englisch - UK",HYPERLINK(CONCATENATE("https://www.saflax.de/0-WVK-Retail/Bilder-Pictures/SAFLAX-",'Basis-Tabelle-Samen'!C345,"-",'Basis-Tabelle-Samen'!J345,"-seed-package-back-cr-english.jpg")),
IF($C$1="Estnisch - EE",HYPERLINK(CONCATENATE("https://www.saflax.de/0-WVK-Retail/Bilder-Pictures/SAFLAX-",'Basis-Tabelle-Samen'!C345,"-",'Basis-Tabelle-Samen'!J345,"-seed-package-back-cr-estonian.jpg")),
IF($C$1="Finnisch - FI",HYPERLINK(CONCATENATE("https://www.saflax.de/0-WVK-Retail/Bilder-Pictures/SAFLAX-",'Basis-Tabelle-Samen'!C345,"-",'Basis-Tabelle-Samen'!J345,"-seed-package-back-cr-finnish.jpg")),
IF($C$1="Französisch - FR",HYPERLINK(CONCATENATE("https://www.saflax.de/0-WVK-Retail/Bilder-Pictures/SAFLAX-",'Basis-Tabelle-Samen'!C345,"-",'Basis-Tabelle-Samen'!J345,"-seed-package-back-cr-french.jpg")),
IF($C$1="Griechisch - GR",HYPERLINK(CONCATENATE("https://www.saflax.de/0-WVK-Retail/Bilder-Pictures/SAFLAX-",'Basis-Tabelle-Samen'!C345,"-",'Basis-Tabelle-Samen'!J345,"-seed-package-back-cr-greek.jpg")),
IF($C$1="Irisch - IE",HYPERLINK(CONCATENATE("https://www.saflax.de/0-WVK-Retail/Bilder-Pictures/SAFLAX-",'Basis-Tabelle-Samen'!C345,"-",'Basis-Tabelle-Samen'!J345,"-seed-package-back-cr-irish.jpg")),
IF($C$1="Isländisch - IS",HYPERLINK(CONCATENATE("https://www.saflax.de/0-WVK-Retail/Bilder-Pictures/SAFLAX-",'Basis-Tabelle-Samen'!C345,"-",'Basis-Tabelle-Samen'!J345,"-seed-package-back-cr-icelandic.jpg")),
IF($C$1="Italienisch - IT",HYPERLINK(CONCATENATE("https://www.saflax.de/0-WVK-Retail/Bilder-Pictures/SAFLAX-",'Basis-Tabelle-Samen'!C345,"-",'Basis-Tabelle-Samen'!J345,"-seed-package-back-cr-italian.jpg")),
IF($C$1="Japanisch - JP",HYPERLINK(CONCATENATE("https://www.saflax.de/0-WVK-Retail/Bilder-Pictures/SAFLAX-",'Basis-Tabelle-Samen'!C345,"-",'Basis-Tabelle-Samen'!J345,"-seed-package-back-cr-japanese.jpg")),
IF($C$1="Kroatisch - HR",HYPERLINK(CONCATENATE("https://www.saflax.de/0-WVK-Retail/Bilder-Pictures/SAFLAX-",'Basis-Tabelle-Samen'!C345,"-",'Basis-Tabelle-Samen'!J345,"-seed-package-back-cr-croatian.jpg")),
IF($C$1="Lettisch - LV",HYPERLINK(CONCATENATE("https://www.saflax.de/0-WVK-Retail/Bilder-Pictures/SAFLAX-",'Basis-Tabelle-Samen'!C345,"-",'Basis-Tabelle-Samen'!J345,"-seed-package-back-cr-latvian.jpg")),
IF($C$1="Litauisch - LT",HYPERLINK(CONCATENATE("https://www.saflax.de/0-WVK-Retail/Bilder-Pictures/SAFLAX-",'Basis-Tabelle-Samen'!C345,"-",'Basis-Tabelle-Samen'!J345,"-seed-package-back-cr-lithuanian.jpg")),
IF($C$1="Maltesisch - MT",HYPERLINK(CONCATENATE("https://www.saflax.de/0-WVK-Retail/Bilder-Pictures/SAFLAX-",'Basis-Tabelle-Samen'!C345,"-",'Basis-Tabelle-Samen'!J345,"-seed-package-back-cr-maltese.jpg")),
IF($C$1="Niederländisch - NL",HYPERLINK(CONCATENATE("https://www.saflax.de/0-WVK-Retail/Bilder-Pictures/SAFLAX-",'Basis-Tabelle-Samen'!C345,"-",'Basis-Tabelle-Samen'!J345,"-seed-package-back-cr-dutch.jpg")),
IF($C$1="Norwegisch - NO",HYPERLINK(CONCATENATE("https://www.saflax.de/0-WVK-Retail/Bilder-Pictures/SAFLAX-",'Basis-Tabelle-Samen'!C345,"-",'Basis-Tabelle-Samen'!J345,"-seed-package-back-cr-nowegian.jpg")),
IF($C$1="Polnisch - PL",HYPERLINK(CONCATENATE("https://www.saflax.de/0-WVK-Retail/Bilder-Pictures/SAFLAX-",'Basis-Tabelle-Samen'!C345,"-",'Basis-Tabelle-Samen'!J345,"-seed-package-back-cr-polish.jpg")),
IF($C$1="Portugiesisch - PT",HYPERLINK(CONCATENATE("https://www.saflax.de/0-WVK-Retail/Bilder-Pictures/SAFLAX-",'Basis-Tabelle-Samen'!C345,"-",'Basis-Tabelle-Samen'!J345,"-seed-package-back-cr-portuguese.jpg")),
IF($C$1="Rumänisch - RO",HYPERLINK(CONCATENATE("https://www.saflax.de/0-WVK-Retail/Bilder-Pictures/SAFLAX-",'Basis-Tabelle-Samen'!C345,"-",'Basis-Tabelle-Samen'!J345,"-seed-package-back-cr-romanian.jpg")),
IF($C$1="Schwedisch - SE",HYPERLINK(CONCATENATE("https://www.saflax.de/0-WVK-Retail/Bilder-Pictures/SAFLAX-",'Basis-Tabelle-Samen'!C345,"-",'Basis-Tabelle-Samen'!J345,"-seed-package-back-cr-swedish.jpg")),
IF($C$1="Slowakisch - SK",HYPERLINK(CONCATENATE("https://www.saflax.de/0-WVK-Retail/Bilder-Pictures/SAFLAX-",'Basis-Tabelle-Samen'!C345,"-",'Basis-Tabelle-Samen'!J345,"-seed-package-back-cr-slovak.jpg")),
IF($C$1="Slowenisch - SI",HYPERLINK(CONCATENATE("https://www.saflax.de/0-WVK-Retail/Bilder-Pictures/SAFLAX-",'Basis-Tabelle-Samen'!C345,"-",'Basis-Tabelle-Samen'!J345,"-seed-package-back-cr-slovenian.jpg")),
IF($C$1="Spanisch - ES",HYPERLINK(CONCATENATE("https://www.saflax.de/0-WVK-Retail/Bilder-Pictures/SAFLAX-",'Basis-Tabelle-Samen'!C345,"-",'Basis-Tabelle-Samen'!J345,"-seed-package-back-cr-spanish.jpg")),
IF($C$1="Tschechisch - CZ",HYPERLINK(CONCATENATE("https://www.saflax.de/0-WVK-Retail/Bilder-Pictures/SAFLAX-",'Basis-Tabelle-Samen'!C345,"-",'Basis-Tabelle-Samen'!J345,"-seed-package-back-cr-czech.jpg")),
IF($C$1="Türkisch - TR",HYPERLINK(CONCATENATE("https://www.saflax.de/0-WVK-Retail/Bilder-Pictures/SAFLAX-",'Basis-Tabelle-Samen'!C345,"-",'Basis-Tabelle-Samen'!J345,"-seed-package-back-cr-turkish.jpg")),
IF($C$1="Ungarisch - HU",HYPERLINK(CONCATENATE("https://www.saflax.de/0-WVK-Retail/Bilder-Pictures/SAFLAX-",'Basis-Tabelle-Samen'!C345,"-",'Basis-Tabelle-Samen'!J345,"-seed-package-back-cr-hungarian.jpg")),
" ACHTUNG")))))))))))))))))))))))))))))</f>
        <v>https://www.saflax.de/0-WVK-Retail/Bilder-Pictures/SAFLAX-17520-rosmarinus-officinalis-seed-package-back-cr-english.jpg</v>
      </c>
      <c r="AM352" s="330" t="str">
        <f>IF(H352&lt;1,"",
IF($C$1="Bulgarisch - BG",HYPERLINK(CONCATENATE("https://www.saflax.de/0-WVK-Retail/Bilder-Pictures/SAFLAX-",'Basis-Tabelle-Samen'!K345,"-",'Basis-Tabelle-Samen'!J345,"-garden-to-go-mini-bulgarian.jpg")),
IF($C$1="Dänisch - DK",HYPERLINK(CONCATENATE("https://www.saflax.de/0-WVK-Retail/Bilder-Pictures/SAFLAX-",'Basis-Tabelle-Samen'!K345,"-",'Basis-Tabelle-Samen'!J345,"-garden-to-go-mini-danish.jpg")),
IF($C$1="Deutsch - DE",HYPERLINK(CONCATENATE("https://www.saflax.de/0-WVK-Retail/Bilder-Pictures/SAFLAX-",'Basis-Tabelle-Samen'!K345,"-",'Basis-Tabelle-Samen'!J345,"-garden-to-go-mini-german.jpg")),
IF($C$1="Englisch - UK",HYPERLINK(CONCATENATE("https://www.saflax.de/0-WVK-Retail/Bilder-Pictures/SAFLAX-",'Basis-Tabelle-Samen'!K345,"-",'Basis-Tabelle-Samen'!J345,"-garden-to-go-mini-english.jpg")),
IF($C$1="Estnisch - EE",HYPERLINK(CONCATENATE("https://www.saflax.de/0-WVK-Retail/Bilder-Pictures/SAFLAX-",'Basis-Tabelle-Samen'!K345,"-",'Basis-Tabelle-Samen'!J345,"-garden-to-go-mini-estonian.jpg")),
IF($C$1="Finnisch - FI",HYPERLINK(CONCATENATE("https://www.saflax.de/0-WVK-Retail/Bilder-Pictures/SAFLAX-",'Basis-Tabelle-Samen'!K345,"-",'Basis-Tabelle-Samen'!J345,"-garden-to-go-mini-finnish.jpg")),
IF($C$1="Französisch - FR",HYPERLINK(CONCATENATE("https://www.saflax.de/0-WVK-Retail/Bilder-Pictures/SAFLAX-",'Basis-Tabelle-Samen'!K345,"-",'Basis-Tabelle-Samen'!J345,"-garden-to-go-mini-french.jpg")),
IF($C$1="Griechisch - GR",HYPERLINK(CONCATENATE("https://www.saflax.de/0-WVK-Retail/Bilder-Pictures/SAFLAX-",'Basis-Tabelle-Samen'!K345,"-",'Basis-Tabelle-Samen'!J345,"-garden-to-go-mini-greek.jpg")),
IF($C$1="Irisch - IE",HYPERLINK(CONCATENATE("https://www.saflax.de/0-WVK-Retail/Bilder-Pictures/SAFLAX-",'Basis-Tabelle-Samen'!K345,"-",'Basis-Tabelle-Samen'!J345,"-garden-to-go-mini-irish.jpg")),
IF($C$1="Isländisch - IS",HYPERLINK(CONCATENATE("https://www.saflax.de/0-WVK-Retail/Bilder-Pictures/SAFLAX-",'Basis-Tabelle-Samen'!K345,"-",'Basis-Tabelle-Samen'!J345,"-garden-to-go-mini-icelandic.jpg")),
IF($C$1="Italienisch - IT",HYPERLINK(CONCATENATE("https://www.saflax.de/0-WVK-Retail/Bilder-Pictures/SAFLAX-",'Basis-Tabelle-Samen'!K345,"-",'Basis-Tabelle-Samen'!J345,"-garden-to-go-mini-italian.jpg")),
IF($C$1="Japanisch - JP",HYPERLINK(CONCATENATE("https://www.saflax.de/0-WVK-Retail/Bilder-Pictures/SAFLAX-",'Basis-Tabelle-Samen'!K345,"-",'Basis-Tabelle-Samen'!J345,"-garden-to-go-mini-japanese.jpg")),
IF($C$1="Kroatisch - HR",HYPERLINK(CONCATENATE("https://www.saflax.de/0-WVK-Retail/Bilder-Pictures/SAFLAX-",'Basis-Tabelle-Samen'!K345,"-",'Basis-Tabelle-Samen'!J345,"-garden-to-go-mini-croatian.jpg")),
IF($C$1="Lettisch - LV",HYPERLINK(CONCATENATE("https://www.saflax.de/0-WVK-Retail/Bilder-Pictures/SAFLAX-",'Basis-Tabelle-Samen'!K345,"-",'Basis-Tabelle-Samen'!J345,"-garden-to-go-mini-latvian.jpg")),
IF($C$1="Litauisch - LT",HYPERLINK(CONCATENATE("https://www.saflax.de/0-WVK-Retail/Bilder-Pictures/SAFLAX-",'Basis-Tabelle-Samen'!K345,"-",'Basis-Tabelle-Samen'!J345,"-garden-to-go-mini-lithuanian.jpg")),
IF($C$1="Maltesisch - MT",HYPERLINK(CONCATENATE("https://www.saflax.de/0-WVK-Retail/Bilder-Pictures/SAFLAX-",'Basis-Tabelle-Samen'!K345,"-",'Basis-Tabelle-Samen'!J345,"-garden-to-go-mini-maltese.jpg")),
IF($C$1="Niederländisch - NL",HYPERLINK(CONCATENATE("https://www.saflax.de/0-WVK-Retail/Bilder-Pictures/SAFLAX-",'Basis-Tabelle-Samen'!K345,"-",'Basis-Tabelle-Samen'!J345,"-garden-to-go-mini-dutch.jpg")),
IF($C$1="Norwegisch - NO",HYPERLINK(CONCATENATE("https://www.saflax.de/0-WVK-Retail/Bilder-Pictures/SAFLAX-",'Basis-Tabelle-Samen'!K345,"-",'Basis-Tabelle-Samen'!J345,"-garden-to-go-mini-nowegian.jpg")),
IF($C$1="Polnisch - PL",HYPERLINK(CONCATENATE("https://www.saflax.de/0-WVK-Retail/Bilder-Pictures/SAFLAX-",'Basis-Tabelle-Samen'!K345,"-",'Basis-Tabelle-Samen'!J345,"-garden-to-go-mini-polish.jpg")),
IF($C$1="Portugiesisch - PT",HYPERLINK(CONCATENATE("https://www.saflax.de/0-WVK-Retail/Bilder-Pictures/SAFLAX-",'Basis-Tabelle-Samen'!K345,"-",'Basis-Tabelle-Samen'!J345,"-garden-to-go-mini-portuguese.jpg")),
IF($C$1="Rumänisch - RO",HYPERLINK(CONCATENATE("https://www.saflax.de/0-WVK-Retail/Bilder-Pictures/SAFLAX-",'Basis-Tabelle-Samen'!K345,"-",'Basis-Tabelle-Samen'!J345,"-garden-to-go-mini-romanian.jpg")),
IF($C$1="Schwedisch - SE",HYPERLINK(CONCATENATE("https://www.saflax.de/0-WVK-Retail/Bilder-Pictures/SAFLAX-",'Basis-Tabelle-Samen'!K345,"-",'Basis-Tabelle-Samen'!J345,"-garden-to-go-mini-swedish.jpg")),
IF($C$1="Slowakisch - SK",HYPERLINK(CONCATENATE("https://www.saflax.de/0-WVK-Retail/Bilder-Pictures/SAFLAX-",'Basis-Tabelle-Samen'!K345,"-",'Basis-Tabelle-Samen'!J345,"-garden-to-go-mini-slovak.jpg")),
IF($C$1="Slowenisch - SI",HYPERLINK(CONCATENATE("https://www.saflax.de/0-WVK-Retail/Bilder-Pictures/SAFLAX-",'Basis-Tabelle-Samen'!K345,"-",'Basis-Tabelle-Samen'!J345,"-garden-to-go-mini-slovenian.jpg")),
IF($C$1="Spanisch - ES",HYPERLINK(CONCATENATE("https://www.saflax.de/0-WVK-Retail/Bilder-Pictures/SAFLAX-",'Basis-Tabelle-Samen'!K345,"-",'Basis-Tabelle-Samen'!J345,"-garden-to-go-mini-spanish.jpg")),
IF($C$1="Tschechisch - CZ",HYPERLINK(CONCATENATE("https://www.saflax.de/0-WVK-Retail/Bilder-Pictures/SAFLAX-",'Basis-Tabelle-Samen'!K345,"-",'Basis-Tabelle-Samen'!J345,"-garden-to-go-mini-czech.jpg")),
IF($C$1="Türkisch - TR",HYPERLINK(CONCATENATE("https://www.saflax.de/0-WVK-Retail/Bilder-Pictures/SAFLAX-",'Basis-Tabelle-Samen'!K345,"-",'Basis-Tabelle-Samen'!J345,"-garden-to-go-mini-turkish.jpg")),
IF($C$1="Ungarisch - HU",HYPERLINK(CONCATENATE("https://www.saflax.de/0-WVK-Retail/Bilder-Pictures/SAFLAX-",'Basis-Tabelle-Samen'!K345,"-",'Basis-Tabelle-Samen'!J345,"-garden-to-go-mini-hungarian.jpg")),
" ACHTUNG")))))))))))))))))))))))))))))</f>
        <v>https://www.saflax.de/0-WVK-Retail/Bilder-Pictures/SAFLAX-77520-rosmarinus-officinalis-garden-to-go-mini-english.jpg</v>
      </c>
      <c r="AN352" s="330" t="str">
        <f>IF(I352&lt;1,"",
IF($C$1="Bulgarisch - BG",HYPERLINK(CONCATENATE("https://www.saflax.de/0-WVK-Retail/Bilder-Pictures/SAFLAX-",'Basis-Tabelle-Samen'!N345,"-",'Basis-Tabelle-Samen'!J345,"-garden-to-go-lite-bulgarian.jpg")),
IF($C$1="Dänisch - DK",HYPERLINK(CONCATENATE("https://www.saflax.de/0-WVK-Retail/Bilder-Pictures/SAFLAX-",'Basis-Tabelle-Samen'!N345,"-",'Basis-Tabelle-Samen'!J345,"-garden-to-go-lite-danish.jpg")),
IF($C$1="Deutsch - DE",HYPERLINK(CONCATENATE("https://www.saflax.de/0-WVK-Retail/Bilder-Pictures/SAFLAX-",'Basis-Tabelle-Samen'!N345,"-",'Basis-Tabelle-Samen'!J345,"-garden-to-go-lite-german.jpg")),
IF($C$1="Englisch - UK",HYPERLINK(CONCATENATE("https://www.saflax.de/0-WVK-Retail/Bilder-Pictures/SAFLAX-",'Basis-Tabelle-Samen'!N345,"-",'Basis-Tabelle-Samen'!J345,"-garden-to-go-lite-english.jpg")),
IF($C$1="Estnisch - EE",HYPERLINK(CONCATENATE("https://www.saflax.de/0-WVK-Retail/Bilder-Pictures/SAFLAX-",'Basis-Tabelle-Samen'!N345,"-",'Basis-Tabelle-Samen'!J345,"-garden-to-go-lite-estonian.jpg")),
IF($C$1="Finnisch - FI",HYPERLINK(CONCATENATE("https://www.saflax.de/0-WVK-Retail/Bilder-Pictures/SAFLAX-",'Basis-Tabelle-Samen'!N345,"-",'Basis-Tabelle-Samen'!J345,"-garden-to-go-lite-finnish.jpg")),
IF($C$1="Französisch - FR",HYPERLINK(CONCATENATE("https://www.saflax.de/0-WVK-Retail/Bilder-Pictures/SAFLAX-",'Basis-Tabelle-Samen'!N345,"-",'Basis-Tabelle-Samen'!J345,"-garden-to-go-lite-french.jpg")),
IF($C$1="Griechisch - GR",HYPERLINK(CONCATENATE("https://www.saflax.de/0-WVK-Retail/Bilder-Pictures/SAFLAX-",'Basis-Tabelle-Samen'!N345,"-",'Basis-Tabelle-Samen'!J345,"-garden-to-go-lite-greek.jpg")),
IF($C$1="Irisch - IE",HYPERLINK(CONCATENATE("https://www.saflax.de/0-WVK-Retail/Bilder-Pictures/SAFLAX-",'Basis-Tabelle-Samen'!N345,"-",'Basis-Tabelle-Samen'!J345,"-garden-to-go-lite-irish.jpg")),
IF($C$1="Isländisch - IS",HYPERLINK(CONCATENATE("https://www.saflax.de/0-WVK-Retail/Bilder-Pictures/SAFLAX-",'Basis-Tabelle-Samen'!N345,"-",'Basis-Tabelle-Samen'!J345,"-garden-to-go-lite-icelandic.jpg")),
IF($C$1="Italienisch - IT",HYPERLINK(CONCATENATE("https://www.saflax.de/0-WVK-Retail/Bilder-Pictures/SAFLAX-",'Basis-Tabelle-Samen'!N345,"-",'Basis-Tabelle-Samen'!J345,"-garden-to-go-lite-italian.jpg")),
IF($C$1="Japanisch - JP",HYPERLINK(CONCATENATE("https://www.saflax.de/0-WVK-Retail/Bilder-Pictures/SAFLAX-",'Basis-Tabelle-Samen'!N345,"-",'Basis-Tabelle-Samen'!J345,"-garden-to-go-lite-japanese.jpg")),
IF($C$1="Kroatisch - HR",HYPERLINK(CONCATENATE("https://www.saflax.de/0-WVK-Retail/Bilder-Pictures/SAFLAX-",'Basis-Tabelle-Samen'!N345,"-",'Basis-Tabelle-Samen'!J345,"-garden-to-go-lite-croatian.jpg")),
IF($C$1="Lettisch - LV",HYPERLINK(CONCATENATE("https://www.saflax.de/0-WVK-Retail/Bilder-Pictures/SAFLAX-",'Basis-Tabelle-Samen'!N345,"-",'Basis-Tabelle-Samen'!J345,"-garden-to-go-lite-latvian.jpg")),
IF($C$1="Litauisch - LT",HYPERLINK(CONCATENATE("https://www.saflax.de/0-WVK-Retail/Bilder-Pictures/SAFLAX-",'Basis-Tabelle-Samen'!N345,"-",'Basis-Tabelle-Samen'!J345,"-garden-to-go-lite-lithuanian.jpg")),
IF($C$1="Maltesisch - MT",HYPERLINK(CONCATENATE("https://www.saflax.de/0-WVK-Retail/Bilder-Pictures/SAFLAX-",'Basis-Tabelle-Samen'!N345,"-",'Basis-Tabelle-Samen'!J345,"-garden-to-go-lite-maltese.jpg")),
IF($C$1="Niederländisch - NL",HYPERLINK(CONCATENATE("https://www.saflax.de/0-WVK-Retail/Bilder-Pictures/SAFLAX-",'Basis-Tabelle-Samen'!N345,"-",'Basis-Tabelle-Samen'!J345,"-garden-to-go-lite-dutch.jpg")),
IF($C$1="Norwegisch - NO",HYPERLINK(CONCATENATE("https://www.saflax.de/0-WVK-Retail/Bilder-Pictures/SAFLAX-",'Basis-Tabelle-Samen'!N345,"-",'Basis-Tabelle-Samen'!J345,"-garden-to-go-lite-nowegian.jpg")),
IF($C$1="Polnisch - PL",HYPERLINK(CONCATENATE("https://www.saflax.de/0-WVK-Retail/Bilder-Pictures/SAFLAX-",'Basis-Tabelle-Samen'!N345,"-",'Basis-Tabelle-Samen'!J345,"-garden-to-go-lite-polish.jpg")),
IF($C$1="Portugiesisch - PT",HYPERLINK(CONCATENATE("https://www.saflax.de/0-WVK-Retail/Bilder-Pictures/SAFLAX-",'Basis-Tabelle-Samen'!N345,"-",'Basis-Tabelle-Samen'!J345,"-garden-to-go-lite-portuguese.jpg")),
IF($C$1="Rumänisch - RO",HYPERLINK(CONCATENATE("https://www.saflax.de/0-WVK-Retail/Bilder-Pictures/SAFLAX-",'Basis-Tabelle-Samen'!N345,"-",'Basis-Tabelle-Samen'!J345,"-garden-to-go-lite-romanian.jpg")),
IF($C$1="Schwedisch - SE",HYPERLINK(CONCATENATE("https://www.saflax.de/0-WVK-Retail/Bilder-Pictures/SAFLAX-",'Basis-Tabelle-Samen'!N345,"-",'Basis-Tabelle-Samen'!J345,"-garden-to-go-lite-swedish.jpg")),
IF($C$1="Slowakisch - SK",HYPERLINK(CONCATENATE("https://www.saflax.de/0-WVK-Retail/Bilder-Pictures/SAFLAX-",'Basis-Tabelle-Samen'!N345,"-",'Basis-Tabelle-Samen'!J345,"-garden-to-go-lite-slovak.jpg")),
IF($C$1="Slowenisch - SI",HYPERLINK(CONCATENATE("https://www.saflax.de/0-WVK-Retail/Bilder-Pictures/SAFLAX-",'Basis-Tabelle-Samen'!N345,"-",'Basis-Tabelle-Samen'!J345,"-garden-to-go-lite-slovenian.jpg")),
IF($C$1="Spanisch - ES",HYPERLINK(CONCATENATE("https://www.saflax.de/0-WVK-Retail/Bilder-Pictures/SAFLAX-",'Basis-Tabelle-Samen'!N345,"-",'Basis-Tabelle-Samen'!J345,"-garden-to-go-lite-spanish.jpg")),
IF($C$1="Tschechisch - CZ",HYPERLINK(CONCATENATE("https://www.saflax.de/0-WVK-Retail/Bilder-Pictures/SAFLAX-",'Basis-Tabelle-Samen'!N345,"-",'Basis-Tabelle-Samen'!J345,"-garden-to-go-lite-czech.jpg")),
IF($C$1="Türkisch - TR",HYPERLINK(CONCATENATE("https://www.saflax.de/0-WVK-Retail/Bilder-Pictures/SAFLAX-",'Basis-Tabelle-Samen'!N345,"-",'Basis-Tabelle-Samen'!J345,"-garden-to-go-lite-turkish.jpg")),
IF($C$1="Ungarisch - HU",HYPERLINK(CONCATENATE("https://www.saflax.de/0-WVK-Retail/Bilder-Pictures/SAFLAX-",'Basis-Tabelle-Samen'!N345,"-",'Basis-Tabelle-Samen'!J345,"-garden-to-go-lite-hungarian.jpg")),
" ACHTUNG")))))))))))))))))))))))))))))</f>
        <v>https://www.saflax.de/0-WVK-Retail/Bilder-Pictures/SAFLAX-87520-rosmarinus-officinalis-garden-to-go-lite-english.jpg</v>
      </c>
      <c r="AO352" s="330" t="str">
        <f>IF(J352&lt;1,"",
IF($C$1="Bulgarisch - BG",HYPERLINK(CONCATENATE("https://www.saflax.de/0-WVK-Retail/Bilder-Pictures/SAFLAX-",'Basis-Tabelle-Samen'!Q345,"-",'Basis-Tabelle-Samen'!J345,"-garden-to-go-bulgarian.jpg")),
IF($C$1="Dänisch - DK",HYPERLINK(CONCATENATE("https://www.saflax.de/0-WVK-Retail/Bilder-Pictures/SAFLAX-",'Basis-Tabelle-Samen'!Q345,"-",'Basis-Tabelle-Samen'!J345,"-garden-to-go-danish.jpg")),
IF($C$1="Deutsch - DE",HYPERLINK(CONCATENATE("https://www.saflax.de/0-WVK-Retail/Bilder-Pictures/SAFLAX-",'Basis-Tabelle-Samen'!Q345,"-",'Basis-Tabelle-Samen'!J345,"-garden-to-go-german.jpg")),
IF($C$1="Englisch - UK",HYPERLINK(CONCATENATE("https://www.saflax.de/0-WVK-Retail/Bilder-Pictures/SAFLAX-",'Basis-Tabelle-Samen'!Q345,"-",'Basis-Tabelle-Samen'!J345,"-garden-to-go-english.jpg")),
IF($C$1="Estnisch - EE",HYPERLINK(CONCATENATE("https://www.saflax.de/0-WVK-Retail/Bilder-Pictures/SAFLAX-",'Basis-Tabelle-Samen'!Q345,"-",'Basis-Tabelle-Samen'!J345,"-garden-to-go-estonian.jpg")),
IF($C$1="Finnisch - FI",HYPERLINK(CONCATENATE("https://www.saflax.de/0-WVK-Retail/Bilder-Pictures/SAFLAX-",'Basis-Tabelle-Samen'!Q345,"-",'Basis-Tabelle-Samen'!J345,"-garden-to-go-finnish.jpg")),
IF($C$1="Französisch - FR",HYPERLINK(CONCATENATE("https://www.saflax.de/0-WVK-Retail/Bilder-Pictures/SAFLAX-",'Basis-Tabelle-Samen'!Q345,"-",'Basis-Tabelle-Samen'!J345,"-garden-to-go-french.jpg")),
IF($C$1="Griechisch - GR",HYPERLINK(CONCATENATE("https://www.saflax.de/0-WVK-Retail/Bilder-Pictures/SAFLAX-",'Basis-Tabelle-Samen'!Q345,"-",'Basis-Tabelle-Samen'!J345,"-garden-to-go-greek.jpg")),
IF($C$1="Irisch - IE",HYPERLINK(CONCATENATE("https://www.saflax.de/0-WVK-Retail/Bilder-Pictures/SAFLAX-",'Basis-Tabelle-Samen'!Q345,"-",'Basis-Tabelle-Samen'!J345,"-garden-to-go-irish.jpg")),
IF($C$1="Isländisch - IS",HYPERLINK(CONCATENATE("https://www.saflax.de/0-WVK-Retail/Bilder-Pictures/SAFLAX-",'Basis-Tabelle-Samen'!Q345,"-",'Basis-Tabelle-Samen'!J345,"-garden-to-go-icelandic.jpg")),
IF($C$1="Italienisch - IT",HYPERLINK(CONCATENATE("https://www.saflax.de/0-WVK-Retail/Bilder-Pictures/SAFLAX-",'Basis-Tabelle-Samen'!Q345,"-",'Basis-Tabelle-Samen'!J345,"-garden-to-go-italian.jpg")),
IF($C$1="Japanisch - JP",HYPERLINK(CONCATENATE("https://www.saflax.de/0-WVK-Retail/Bilder-Pictures/SAFLAX-",'Basis-Tabelle-Samen'!Q345,"-",'Basis-Tabelle-Samen'!J345,"-garden-to-go-japanese.jpg")),
IF($C$1="Kroatisch - HR",HYPERLINK(CONCATENATE("https://www.saflax.de/0-WVK-Retail/Bilder-Pictures/SAFLAX-",'Basis-Tabelle-Samen'!Q345,"-",'Basis-Tabelle-Samen'!J345,"-garden-to-go-croatian.jpg")),
IF($C$1="Lettisch - LV",HYPERLINK(CONCATENATE("https://www.saflax.de/0-WVK-Retail/Bilder-Pictures/SAFLAX-",'Basis-Tabelle-Samen'!Q345,"-",'Basis-Tabelle-Samen'!J345,"-garden-to-go-latvian.jpg")),
IF($C$1="Litauisch - LT",HYPERLINK(CONCATENATE("https://www.saflax.de/0-WVK-Retail/Bilder-Pictures/SAFLAX-",'Basis-Tabelle-Samen'!Q345,"-",'Basis-Tabelle-Samen'!J345,"-garden-to-go-lithuanian.jpg")),
IF($C$1="Maltesisch - MT",HYPERLINK(CONCATENATE("https://www.saflax.de/0-WVK-Retail/Bilder-Pictures/SAFLAX-",'Basis-Tabelle-Samen'!Q345,"-",'Basis-Tabelle-Samen'!J345,"-garden-to-go-maltese.jpg")),
IF($C$1="Niederländisch - NL",HYPERLINK(CONCATENATE("https://www.saflax.de/0-WVK-Retail/Bilder-Pictures/SAFLAX-",'Basis-Tabelle-Samen'!Q345,"-",'Basis-Tabelle-Samen'!J345,"-garden-to-go-dutch.jpg")),
IF($C$1="Norwegisch - NO",HYPERLINK(CONCATENATE("https://www.saflax.de/0-WVK-Retail/Bilder-Pictures/SAFLAX-",'Basis-Tabelle-Samen'!Q345,"-",'Basis-Tabelle-Samen'!J345,"-garden-to-go-nowegian.jpg")),
IF($C$1="Polnisch - PL",HYPERLINK(CONCATENATE("https://www.saflax.de/0-WVK-Retail/Bilder-Pictures/SAFLAX-",'Basis-Tabelle-Samen'!Q345,"-",'Basis-Tabelle-Samen'!J345,"-garden-to-go-polish.jpg")),
IF($C$1="Portugiesisch - PT",HYPERLINK(CONCATENATE("https://www.saflax.de/0-WVK-Retail/Bilder-Pictures/SAFLAX-",'Basis-Tabelle-Samen'!Q345,"-",'Basis-Tabelle-Samen'!J345,"-garden-to-go-portuguese.jpg")),
IF($C$1="Rumänisch - RO",HYPERLINK(CONCATENATE("https://www.saflax.de/0-WVK-Retail/Bilder-Pictures/SAFLAX-",'Basis-Tabelle-Samen'!Q345,"-",'Basis-Tabelle-Samen'!J345,"-garden-to-go-romanian.jpg")),
IF($C$1="Schwedisch - SE",HYPERLINK(CONCATENATE("https://www.saflax.de/0-WVK-Retail/Bilder-Pictures/SAFLAX-",'Basis-Tabelle-Samen'!Q345,"-",'Basis-Tabelle-Samen'!J345,"-garden-to-go-swedish.jpg")),
IF($C$1="Slowakisch - SK",HYPERLINK(CONCATENATE("https://www.saflax.de/0-WVK-Retail/Bilder-Pictures/SAFLAX-",'Basis-Tabelle-Samen'!Q345,"-",'Basis-Tabelle-Samen'!J345,"-garden-to-go-slovak.jpg")),
IF($C$1="Slowenisch - SI",HYPERLINK(CONCATENATE("https://www.saflax.de/0-WVK-Retail/Bilder-Pictures/SAFLAX-",'Basis-Tabelle-Samen'!Q345,"-",'Basis-Tabelle-Samen'!J345,"-garden-to-go-slovenian.jpg")),
IF($C$1="Spanisch - ES",HYPERLINK(CONCATENATE("https://www.saflax.de/0-WVK-Retail/Bilder-Pictures/SAFLAX-",'Basis-Tabelle-Samen'!Q345,"-",'Basis-Tabelle-Samen'!J345,"-garden-to-go-spanish.jpg")),
IF($C$1="Tschechisch - CZ",HYPERLINK(CONCATENATE("https://www.saflax.de/0-WVK-Retail/Bilder-Pictures/SAFLAX-",'Basis-Tabelle-Samen'!Q345,"-",'Basis-Tabelle-Samen'!J345,"-garden-to-go-czech.jpg")),
IF($C$1="Türkisch - TR",HYPERLINK(CONCATENATE("https://www.saflax.de/0-WVK-Retail/Bilder-Pictures/SAFLAX-",'Basis-Tabelle-Samen'!Q345,"-",'Basis-Tabelle-Samen'!J345,"-garden-to-go-turkish.jpg")),
IF($C$1="Ungarisch - HU",HYPERLINK(CONCATENATE("https://www.saflax.de/0-WVK-Retail/Bilder-Pictures/SAFLAX-",'Basis-Tabelle-Samen'!Q345,"-",'Basis-Tabelle-Samen'!J345,"-garden-to-go-hungarian.jpg")),
" ACHTUNG")))))))))))))))))))))))))))))</f>
        <v>https://www.saflax.de/0-WVK-Retail/Bilder-Pictures/SAFLAX-57520-rosmarinus-officinalis-garden-to-go-english.jpg</v>
      </c>
      <c r="AP352" s="330" t="str">
        <f>IF(K352&lt;1,"",
IF($C$1="Bulgarisch - BG",HYPERLINK(CONCATENATE("https://www.saflax.de/0-WVK-Retail/Bilder-Pictures/SAFLAX-",'Basis-Tabelle-Samen'!T345,"-",'Basis-Tabelle-Samen'!J345,"-cultivation-set-bulgarian.jpg")),
IF($C$1="Dänisch - DK",HYPERLINK(CONCATENATE("https://www.saflax.de/0-WVK-Retail/Bilder-Pictures/SAFLAX-",'Basis-Tabelle-Samen'!T345,"-",'Basis-Tabelle-Samen'!J345,"-cultivation-set-danish.jpg")),
IF($C$1="Deutsch - DE",HYPERLINK(CONCATENATE("https://www.saflax.de/0-WVK-Retail/Bilder-Pictures/SAFLAX-",'Basis-Tabelle-Samen'!T345,"-",'Basis-Tabelle-Samen'!J345,"-cultivation-set-german.jpg")),
IF($C$1="Englisch - UK",HYPERLINK(CONCATENATE("https://www.saflax.de/0-WVK-Retail/Bilder-Pictures/SAFLAX-",'Basis-Tabelle-Samen'!T345,"-",'Basis-Tabelle-Samen'!J345,"-cultivation-set-english.jpg")),
IF($C$1="Estnisch - EE",HYPERLINK(CONCATENATE("https://www.saflax.de/0-WVK-Retail/Bilder-Pictures/SAFLAX-",'Basis-Tabelle-Samen'!T345,"-",'Basis-Tabelle-Samen'!J345,"-cultivation-set-estonian.jpg")),
IF($C$1="Finnisch - FI",HYPERLINK(CONCATENATE("https://www.saflax.de/0-WVK-Retail/Bilder-Pictures/SAFLAX-",'Basis-Tabelle-Samen'!T345,"-",'Basis-Tabelle-Samen'!J345,"-cultivation-set-finnish.jpg")),
IF($C$1="Französisch - FR",HYPERLINK(CONCATENATE("https://www.saflax.de/0-WVK-Retail/Bilder-Pictures/SAFLAX-",'Basis-Tabelle-Samen'!T345,"-",'Basis-Tabelle-Samen'!J345,"-cultivation-set-french.jpg")),
IF($C$1="Griechisch - GR",HYPERLINK(CONCATENATE("https://www.saflax.de/0-WVK-Retail/Bilder-Pictures/SAFLAX-",'Basis-Tabelle-Samen'!T345,"-",'Basis-Tabelle-Samen'!J345,"-cultivation-set-greek.jpg")),
IF($C$1="Irisch - IE",HYPERLINK(CONCATENATE("https://www.saflax.de/0-WVK-Retail/Bilder-Pictures/SAFLAX-",'Basis-Tabelle-Samen'!T345,"-",'Basis-Tabelle-Samen'!J345,"-cultivation-set-irish.jpg")),
IF($C$1="Isländisch - IS",HYPERLINK(CONCATENATE("https://www.saflax.de/0-WVK-Retail/Bilder-Pictures/SAFLAX-",'Basis-Tabelle-Samen'!T345,"-",'Basis-Tabelle-Samen'!J345,"-cultivation-set-icelandic.jpg")),
IF($C$1="Italienisch - IT",HYPERLINK(CONCATENATE("https://www.saflax.de/0-WVK-Retail/Bilder-Pictures/SAFLAX-",'Basis-Tabelle-Samen'!T345,"-",'Basis-Tabelle-Samen'!J345,"-cultivation-set-italian.jpg")),
IF($C$1="Japanisch - JP",HYPERLINK(CONCATENATE("https://www.saflax.de/0-WVK-Retail/Bilder-Pictures/SAFLAX-",'Basis-Tabelle-Samen'!T345,"-",'Basis-Tabelle-Samen'!J345,"-cultivation-set-japanese.jpg")),
IF($C$1="Kroatisch - HR",HYPERLINK(CONCATENATE("https://www.saflax.de/0-WVK-Retail/Bilder-Pictures/SAFLAX-",'Basis-Tabelle-Samen'!T345,"-",'Basis-Tabelle-Samen'!J345,"-cultivation-set-croatian.jpg")),
IF($C$1="Lettisch - LV",HYPERLINK(CONCATENATE("https://www.saflax.de/0-WVK-Retail/Bilder-Pictures/SAFLAX-",'Basis-Tabelle-Samen'!T345,"-",'Basis-Tabelle-Samen'!J345,"-cultivation-set-latvian.jpg")),
IF($C$1="Litauisch - LT",HYPERLINK(CONCATENATE("https://www.saflax.de/0-WVK-Retail/Bilder-Pictures/SAFLAX-",'Basis-Tabelle-Samen'!T345,"-",'Basis-Tabelle-Samen'!J345,"-cultivation-set-lithuanian.jpg")),
IF($C$1="Maltesisch - MT",HYPERLINK(CONCATENATE("https://www.saflax.de/0-WVK-Retail/Bilder-Pictures/SAFLAX-",'Basis-Tabelle-Samen'!T345,"-",'Basis-Tabelle-Samen'!J345,"-cultivation-set-maltese.jpg")),
IF($C$1="Niederländisch - NL",HYPERLINK(CONCATENATE("https://www.saflax.de/0-WVK-Retail/Bilder-Pictures/SAFLAX-",'Basis-Tabelle-Samen'!T345,"-",'Basis-Tabelle-Samen'!J345,"-cultivation-set-dutch.jpg")),
IF($C$1="Norwegisch - NO",HYPERLINK(CONCATENATE("https://www.saflax.de/0-WVK-Retail/Bilder-Pictures/SAFLAX-",'Basis-Tabelle-Samen'!T345,"-",'Basis-Tabelle-Samen'!J345,"-cultivation-set-nowegian.jpg")),
IF($C$1="Polnisch - PL",HYPERLINK(CONCATENATE("https://www.saflax.de/0-WVK-Retail/Bilder-Pictures/SAFLAX-",'Basis-Tabelle-Samen'!T345,"-",'Basis-Tabelle-Samen'!J345,"-cultivation-set-polish.jpg")),
IF($C$1="Portugiesisch - PT",HYPERLINK(CONCATENATE("https://www.saflax.de/0-WVK-Retail/Bilder-Pictures/SAFLAX-",'Basis-Tabelle-Samen'!T345,"-",'Basis-Tabelle-Samen'!J345,"-cultivation-set-portuguese.jpg")),
IF($C$1="Rumänisch - RO",HYPERLINK(CONCATENATE("https://www.saflax.de/0-WVK-Retail/Bilder-Pictures/SAFLAX-",'Basis-Tabelle-Samen'!T345,"-",'Basis-Tabelle-Samen'!J345,"-cultivation-set-romanian.jpg")),
IF($C$1="Schwedisch - SE",HYPERLINK(CONCATENATE("https://www.saflax.de/0-WVK-Retail/Bilder-Pictures/SAFLAX-",'Basis-Tabelle-Samen'!T345,"-",'Basis-Tabelle-Samen'!J345,"-cultivation-set-swedish.jpg")),
IF($C$1="Slowakisch - SK",HYPERLINK(CONCATENATE("https://www.saflax.de/0-WVK-Retail/Bilder-Pictures/SAFLAX-",'Basis-Tabelle-Samen'!T345,"-",'Basis-Tabelle-Samen'!J345,"-cultivation-set-slovak.jpg")),
IF($C$1="Slowenisch - SI",HYPERLINK(CONCATENATE("https://www.saflax.de/0-WVK-Retail/Bilder-Pictures/SAFLAX-",'Basis-Tabelle-Samen'!T345,"-",'Basis-Tabelle-Samen'!J345,"-cultivation-set-slovenian.jpg")),
IF($C$1="Spanisch - ES",HYPERLINK(CONCATENATE("https://www.saflax.de/0-WVK-Retail/Bilder-Pictures/SAFLAX-",'Basis-Tabelle-Samen'!T345,"-",'Basis-Tabelle-Samen'!J345,"-cultivation-set-spanish.jpg")),
IF($C$1="Tschechisch - CZ",HYPERLINK(CONCATENATE("https://www.saflax.de/0-WVK-Retail/Bilder-Pictures/SAFLAX-",'Basis-Tabelle-Samen'!T345,"-",'Basis-Tabelle-Samen'!J345,"-cultivation-set-czech.jpg")),
IF($C$1="Türkisch - TR",HYPERLINK(CONCATENATE("https://www.saflax.de/0-WVK-Retail/Bilder-Pictures/SAFLAX-",'Basis-Tabelle-Samen'!T345,"-",'Basis-Tabelle-Samen'!J345,"-cultivation-set-turkish.jpg")),
IF($C$1="Ungarisch - HU",HYPERLINK(CONCATENATE("https://www.saflax.de/0-WVK-Retail/Bilder-Pictures/SAFLAX-",'Basis-Tabelle-Samen'!T345,"-",'Basis-Tabelle-Samen'!J345,"-cultivation-set-hungarian.jpg")),
" ACHTUNG")))))))))))))))))))))))))))))</f>
        <v>https://www.saflax.de/0-WVK-Retail/Bilder-Pictures/SAFLAX-37520-rosmarinus-officinalis-cultivation-set-english.jpg</v>
      </c>
      <c r="AQ352" s="330" t="str">
        <f>IF(L352&lt;1,"",
IF($C$1="Bulgarisch - BG",HYPERLINK(CONCATENATE("https://www.saflax.de/0-WVK-Retail/Bilder-Pictures/SAFLAX-",'Basis-Tabelle-Samen'!W345,"-",'Basis-Tabelle-Samen'!J345,"-garden-in-the-bag-bulgarian.jpg")),
IF($C$1="Dänisch - DK",HYPERLINK(CONCATENATE("https://www.saflax.de/0-WVK-Retail/Bilder-Pictures/SAFLAX-",'Basis-Tabelle-Samen'!W345,"-",'Basis-Tabelle-Samen'!J345,"-garden-in-the-bag-danish.jpg")),
IF($C$1="Deutsch - DE",HYPERLINK(CONCATENATE("https://www.saflax.de/0-WVK-Retail/Bilder-Pictures/SAFLAX-",'Basis-Tabelle-Samen'!W345,"-",'Basis-Tabelle-Samen'!J345,"-garden-in-the-bag-german.jpg")),
IF($C$1="Englisch - UK",HYPERLINK(CONCATENATE("https://www.saflax.de/0-WVK-Retail/Bilder-Pictures/SAFLAX-",'Basis-Tabelle-Samen'!W345,"-",'Basis-Tabelle-Samen'!J345,"-garden-in-the-bag-english.jpg")),
IF($C$1="Estnisch - EE",HYPERLINK(CONCATENATE("https://www.saflax.de/0-WVK-Retail/Bilder-Pictures/SAFLAX-",'Basis-Tabelle-Samen'!W345,"-",'Basis-Tabelle-Samen'!J345,"-garden-in-the-bag-estonian.jpg")),
IF($C$1="Finnisch - FI",HYPERLINK(CONCATENATE("https://www.saflax.de/0-WVK-Retail/Bilder-Pictures/SAFLAX-",'Basis-Tabelle-Samen'!W345,"-",'Basis-Tabelle-Samen'!J345,"-garden-in-the-bag-finnish.jpg")),
IF($C$1="Französisch - FR",HYPERLINK(CONCATENATE("https://www.saflax.de/0-WVK-Retail/Bilder-Pictures/SAFLAX-",'Basis-Tabelle-Samen'!W345,"-",'Basis-Tabelle-Samen'!J345,"-garden-in-the-bag-french.jpg")),
IF($C$1="Griechisch - GR",HYPERLINK(CONCATENATE("https://www.saflax.de/0-WVK-Retail/Bilder-Pictures/SAFLAX-",'Basis-Tabelle-Samen'!W345,"-",'Basis-Tabelle-Samen'!J345,"-garden-in-the-bag-greek.jpg")),
IF($C$1="Irisch - IE",HYPERLINK(CONCATENATE("https://www.saflax.de/0-WVK-Retail/Bilder-Pictures/SAFLAX-",'Basis-Tabelle-Samen'!W345,"-",'Basis-Tabelle-Samen'!J345,"-garden-in-the-bag-irish.jpg")),
IF($C$1="Isländisch - IS",HYPERLINK(CONCATENATE("https://www.saflax.de/0-WVK-Retail/Bilder-Pictures/SAFLAX-",'Basis-Tabelle-Samen'!W345,"-",'Basis-Tabelle-Samen'!J345,"-garden-in-the-bag-icelandic.jpg")),
IF($C$1="Italienisch - IT",HYPERLINK(CONCATENATE("https://www.saflax.de/0-WVK-Retail/Bilder-Pictures/SAFLAX-",'Basis-Tabelle-Samen'!W345,"-",'Basis-Tabelle-Samen'!J345,"-garden-in-the-bag-italian.jpg")),
IF($C$1="Japanisch - JP",HYPERLINK(CONCATENATE("https://www.saflax.de/0-WVK-Retail/Bilder-Pictures/SAFLAX-",'Basis-Tabelle-Samen'!W345,"-",'Basis-Tabelle-Samen'!J345,"-garden-in-the-bag-japanese.jpg")),
IF($C$1="Kroatisch - HR",HYPERLINK(CONCATENATE("https://www.saflax.de/0-WVK-Retail/Bilder-Pictures/SAFLAX-",'Basis-Tabelle-Samen'!W345,"-",'Basis-Tabelle-Samen'!J345,"-garden-in-the-bag-croatian.jpg")),
IF($C$1="Lettisch - LV",HYPERLINK(CONCATENATE("https://www.saflax.de/0-WVK-Retail/Bilder-Pictures/SAFLAX-",'Basis-Tabelle-Samen'!W345,"-",'Basis-Tabelle-Samen'!J345,"-garden-in-the-bag-latvian.jpg")),
IF($C$1="Litauisch - LT",HYPERLINK(CONCATENATE("https://www.saflax.de/0-WVK-Retail/Bilder-Pictures/SAFLAX-",'Basis-Tabelle-Samen'!W345,"-",'Basis-Tabelle-Samen'!J345,"-garden-in-the-bag-lithuanian.jpg")),
IF($C$1="Maltesisch - MT",HYPERLINK(CONCATENATE("https://www.saflax.de/0-WVK-Retail/Bilder-Pictures/SAFLAX-",'Basis-Tabelle-Samen'!W345,"-",'Basis-Tabelle-Samen'!J345,"-garden-in-the-bag-maltese.jpg")),
IF($C$1="Niederländisch - NL",HYPERLINK(CONCATENATE("https://www.saflax.de/0-WVK-Retail/Bilder-Pictures/SAFLAX-",'Basis-Tabelle-Samen'!W345,"-",'Basis-Tabelle-Samen'!J345,"-garden-in-the-bag-dutch.jpg")),
IF($C$1="Norwegisch - NO",HYPERLINK(CONCATENATE("https://www.saflax.de/0-WVK-Retail/Bilder-Pictures/SAFLAX-",'Basis-Tabelle-Samen'!W345,"-",'Basis-Tabelle-Samen'!J345,"-garden-in-the-bag-nowegian.jpg")),
IF($C$1="Polnisch - PL",HYPERLINK(CONCATENATE("https://www.saflax.de/0-WVK-Retail/Bilder-Pictures/SAFLAX-",'Basis-Tabelle-Samen'!W345,"-",'Basis-Tabelle-Samen'!J345,"-garden-in-the-bag-polish.jpg")),
IF($C$1="Portugiesisch - PT",HYPERLINK(CONCATENATE("https://www.saflax.de/0-WVK-Retail/Bilder-Pictures/SAFLAX-",'Basis-Tabelle-Samen'!W345,"-",'Basis-Tabelle-Samen'!J345,"-garden-in-the-bag-portuguese.jpg")),
IF($C$1="Rumänisch - RO",HYPERLINK(CONCATENATE("https://www.saflax.de/0-WVK-Retail/Bilder-Pictures/SAFLAX-",'Basis-Tabelle-Samen'!W345,"-",'Basis-Tabelle-Samen'!J345,"-garden-in-the-bag-romanian.jpg")),
IF($C$1="Schwedisch - SE",HYPERLINK(CONCATENATE("https://www.saflax.de/0-WVK-Retail/Bilder-Pictures/SAFLAX-",'Basis-Tabelle-Samen'!W345,"-",'Basis-Tabelle-Samen'!J345,"-garden-in-the-bag-swedish.jpg")),
IF($C$1="Slowakisch - SK",HYPERLINK(CONCATENATE("https://www.saflax.de/0-WVK-Retail/Bilder-Pictures/SAFLAX-",'Basis-Tabelle-Samen'!W345,"-",'Basis-Tabelle-Samen'!J345,"-garden-in-the-bag-slovak.jpg")),
IF($C$1="Slowenisch - SI",HYPERLINK(CONCATENATE("https://www.saflax.de/0-WVK-Retail/Bilder-Pictures/SAFLAX-",'Basis-Tabelle-Samen'!W345,"-",'Basis-Tabelle-Samen'!J345,"-garden-in-the-bag-slovenian.jpg")),
IF($C$1="Spanisch - ES",HYPERLINK(CONCATENATE("https://www.saflax.de/0-WVK-Retail/Bilder-Pictures/SAFLAX-",'Basis-Tabelle-Samen'!W345,"-",'Basis-Tabelle-Samen'!J345,"-garden-in-the-bag-spanish.jpg")),
IF($C$1="Tschechisch - CZ",HYPERLINK(CONCATENATE("https://www.saflax.de/0-WVK-Retail/Bilder-Pictures/SAFLAX-",'Basis-Tabelle-Samen'!W345,"-",'Basis-Tabelle-Samen'!J345,"-garden-in-the-bag-czech.jpg")),
IF($C$1="Türkisch - TR",HYPERLINK(CONCATENATE("https://www.saflax.de/0-WVK-Retail/Bilder-Pictures/SAFLAX-",'Basis-Tabelle-Samen'!W345,"-",'Basis-Tabelle-Samen'!J345,"-garden-in-the-bag-turkish.jpg")),
IF($C$1="Ungarisch - HU",HYPERLINK(CONCATENATE("https://www.saflax.de/0-WVK-Retail/Bilder-Pictures/SAFLAX-",'Basis-Tabelle-Samen'!W345,"-",'Basis-Tabelle-Samen'!J345,"-garden-in-the-bag-hungarian.jpg")),
" ACHTUNG")))))))))))))))))))))))))))))</f>
        <v>https://www.saflax.de/0-WVK-Retail/Bilder-Pictures/SAFLAX-67520-rosmarinus-officinalis-garden-in-the-bag-english.jpg</v>
      </c>
    </row>
    <row r="353" spans="1:43" s="27" customFormat="1" ht="17.100000000000001" customHeight="1" x14ac:dyDescent="0.2">
      <c r="A353" s="318" t="str">
        <f>IF('Basis-Tabelle-Samen'!A350="","",IF($C$1="Deutsch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53" s="319" t="str">
        <f>'Basis-Tabelle-Samen'!I350</f>
        <v>Thymus vulgaris</v>
      </c>
      <c r="C353" s="316" t="str">
        <f>IF($C$1="Bulgarisch - BG",'Basis-Tabelle-Samen'!Z350,
IF($C$1="Dänisch - DK",'Basis-Tabelle-Samen'!AA350,
IF($C$1="Deutsch - DE",'Basis-Tabelle-Samen'!AB350,
IF($C$1="Englisch - UK",'Basis-Tabelle-Samen'!AC350,
IF($C$1="Estnisch - EE",'Basis-Tabelle-Samen'!AD350,
IF($C$1="Finnisch - FI",'Basis-Tabelle-Samen'!AE350,
IF($C$1="Französisch - FR",'Basis-Tabelle-Samen'!AF350,
IF($C$1="Griechisch - GR",'Basis-Tabelle-Samen'!AG350,
IF($C$1="Irisch - IE",'Basis-Tabelle-Samen'!AH350,
IF($C$1="Isländisch - IS",'Basis-Tabelle-Samen'!AI350,
IF($C$1="Italienisch - IT",'Basis-Tabelle-Samen'!AJ350,
IF($C$1="Japanisch - JP",'Basis-Tabelle-Samen'!AK350,
IF($C$1="Kroatisch - HR",'Basis-Tabelle-Samen'!AL350,
IF($C$1="Lettisch - LV",'Basis-Tabelle-Samen'!AM350,
IF($C$1="Litauisch - LT",'Basis-Tabelle-Samen'!AN350,
IF($C$1="Maltesisch - MT",'Basis-Tabelle-Samen'!AO350,
IF($C$1="Niederländisch - NL",'Basis-Tabelle-Samen'!AP350,
IF($C$1="Norwegisch - NO",'Basis-Tabelle-Samen'!AQ350,
IF($C$1="Polnisch - PL",'Basis-Tabelle-Samen'!AR350,
IF($C$1="Portugiesisch - PT",'Basis-Tabelle-Samen'!AS350,
IF($C$1="Rumänisch - RO",'Basis-Tabelle-Samen'!AT350,
IF($C$1="Schwedisch - SE",'Basis-Tabelle-Samen'!AU350,
IF($C$1="Slowakisch - SK",'Basis-Tabelle-Samen'!AV350,
IF($C$1="Slowenisch - SI",'Basis-Tabelle-Samen'!AW350,
IF($C$1="Spanisch - ES",'Basis-Tabelle-Samen'!AX350,
IF($C$1="Tschechisch - CZ",'Basis-Tabelle-Samen'!AY350,
IF($C$1="Türkisch - TR",'Basis-Tabelle-Samen'!AZ350,
IF($C$1="Ungarisch - HU",'Basis-Tabelle-Samen'!BA350,
" ACHTUNG"))))))))))))))))))))))))))))</f>
        <v>Common Thyme</v>
      </c>
      <c r="D353" s="320">
        <f>'Basis-Tabelle-Samen'!F350</f>
        <v>200</v>
      </c>
      <c r="E353" s="321" t="str">
        <f>'Basis-Tabelle-Samen'!H350</f>
        <v>7 %</v>
      </c>
      <c r="F353" s="322" t="str">
        <f>IF('Basis-Tabelle-Samen'!G350="","",'Basis-Tabelle-Samen'!G350)</f>
        <v>09</v>
      </c>
      <c r="G353" s="320">
        <f>'Basis-Tabelle-Samen'!C350</f>
        <v>17531</v>
      </c>
      <c r="H353" s="323">
        <f>'Basis-Tabelle-Samen'!D350</f>
        <v>4055473175317</v>
      </c>
      <c r="I353" s="324">
        <f>'Basis-Tabelle-Samen'!E350</f>
        <v>1.85</v>
      </c>
      <c r="J353" s="325">
        <f t="shared" si="5"/>
        <v>12</v>
      </c>
      <c r="K353" s="326">
        <f>'Basis-Tabelle-Samen'!K350</f>
        <v>77531</v>
      </c>
      <c r="L353" s="323">
        <f>'Basis-Tabelle-Samen'!L350</f>
        <v>4055473775319</v>
      </c>
      <c r="M353" s="324">
        <f>'Basis-Tabelle-Samen'!M350</f>
        <v>2.4500000000000002</v>
      </c>
      <c r="N353" s="326">
        <f>IF(K353&lt;1,"",'3'!$I$15)</f>
        <v>15</v>
      </c>
      <c r="O353" s="327">
        <f>IF(K353&lt;1,"",'3'!$J$11)</f>
        <v>90</v>
      </c>
      <c r="P353" s="326">
        <f>'Basis-Tabelle-Samen'!N350</f>
        <v>87531</v>
      </c>
      <c r="Q353" s="323">
        <f>'Basis-Tabelle-Samen'!O350</f>
        <v>4055473875316</v>
      </c>
      <c r="R353" s="328">
        <f>'Basis-Tabelle-Samen'!P350</f>
        <v>3.75</v>
      </c>
      <c r="S353" s="326">
        <f>IF(R353&lt;1,"",'3'!$M$15)</f>
        <v>18</v>
      </c>
      <c r="T353" s="327">
        <f>IF(R353&lt;1,"",'3'!$N$11)</f>
        <v>72</v>
      </c>
      <c r="U353" s="326">
        <f>'Basis-Tabelle-Samen'!Q350</f>
        <v>57531</v>
      </c>
      <c r="V353" s="323">
        <f>'Basis-Tabelle-Samen'!R350</f>
        <v>4055473575315</v>
      </c>
      <c r="W353" s="324">
        <f>'Basis-Tabelle-Samen'!S350</f>
        <v>4.95</v>
      </c>
      <c r="X353" s="326">
        <f>IF(U353&lt;1,"",'3'!$Q$15)</f>
        <v>6</v>
      </c>
      <c r="Y353" s="327">
        <f>IF(U353&lt;1,"",'3'!$R$11)</f>
        <v>24</v>
      </c>
      <c r="Z353" s="326">
        <f>'Basis-Tabelle-Samen'!T350</f>
        <v>37531</v>
      </c>
      <c r="AA353" s="323">
        <f>'Basis-Tabelle-Samen'!U350</f>
        <v>4055473375311</v>
      </c>
      <c r="AB353" s="324">
        <f>'Basis-Tabelle-Samen'!V350</f>
        <v>6.75</v>
      </c>
      <c r="AC353" s="326">
        <f>IF(Z353&lt;1,"",'3'!$U$15)</f>
        <v>6</v>
      </c>
      <c r="AD353" s="327">
        <f>IF(Z353&lt;1,"",'3'!$V$11)</f>
        <v>24</v>
      </c>
      <c r="AE353" s="326">
        <f>'Basis-Tabelle-Samen'!W350</f>
        <v>67531</v>
      </c>
      <c r="AF353" s="323">
        <f>'Basis-Tabelle-Samen'!X350</f>
        <v>4055473675312</v>
      </c>
      <c r="AG353" s="324">
        <f>'Basis-Tabelle-Samen'!Y350</f>
        <v>2.95</v>
      </c>
      <c r="AH353" s="326">
        <f>IF(AE353&lt;1,"",'3'!$Y$15)</f>
        <v>8</v>
      </c>
      <c r="AI353" s="327">
        <f>IF(AE353&lt;1,"",'3'!$Z$11)</f>
        <v>64</v>
      </c>
      <c r="AJ353" s="319"/>
      <c r="AK353" s="316" t="str">
        <f>IF(G353&lt;1,"",
IF($C$1="Bulgarisch - BG",HYPERLINK(CONCATENATE("https://www.saflax.de/0-WVK-Retail/Bilder-Pictures/SAFLAX-",'Basis-Tabelle-Samen'!C350,"-",'Basis-Tabelle-Samen'!J350,"-seed-package-front-cr-bulgarian.jpg")),
IF($C$1="Dänisch - DK",HYPERLINK(CONCATENATE("https://www.saflax.de/0-WVK-Retail/Bilder-Pictures/SAFLAX-",'Basis-Tabelle-Samen'!C350,"-",'Basis-Tabelle-Samen'!J350,"-seed-package-front-cr-danish.jpg")),
IF($C$1="Deutsch - DE",HYPERLINK(CONCATENATE("https://www.saflax.de/0-WVK-Retail/Bilder-Pictures/SAFLAX-",'Basis-Tabelle-Samen'!C350,"-",'Basis-Tabelle-Samen'!J350,"-seed-package-front-cr-german.jpg")),
IF($C$1="Englisch - UK",HYPERLINK(CONCATENATE("https://www.saflax.de/0-WVK-Retail/Bilder-Pictures/SAFLAX-",'Basis-Tabelle-Samen'!C350,"-",'Basis-Tabelle-Samen'!J350,"-seed-package-front-cr-english.jpg")),
IF($C$1="Estnisch - EE",HYPERLINK(CONCATENATE("https://www.saflax.de/0-WVK-Retail/Bilder-Pictures/SAFLAX-",'Basis-Tabelle-Samen'!C350,"-",'Basis-Tabelle-Samen'!J350,"-seed-package-front-cr-estonian.jpg")),
IF($C$1="Finnisch - FI",HYPERLINK(CONCATENATE("https://www.saflax.de/0-WVK-Retail/Bilder-Pictures/SAFLAX-",'Basis-Tabelle-Samen'!C350,"-",'Basis-Tabelle-Samen'!J350,"-seed-package-front-cr-finnish.jpg")),
IF($C$1="Französisch - FR",HYPERLINK(CONCATENATE("https://www.saflax.de/0-WVK-Retail/Bilder-Pictures/SAFLAX-",'Basis-Tabelle-Samen'!C350,"-",'Basis-Tabelle-Samen'!J350,"-seed-package-front-cr-french.jpg")),
IF($C$1="Griechisch - GR",HYPERLINK(CONCATENATE("https://www.saflax.de/0-WVK-Retail/Bilder-Pictures/SAFLAX-",'Basis-Tabelle-Samen'!C350,"-",'Basis-Tabelle-Samen'!J350,"-seed-package-front-cr-greek.jpg")),
IF($C$1="Irisch - IE",HYPERLINK(CONCATENATE("https://www.saflax.de/0-WVK-Retail/Bilder-Pictures/SAFLAX-",'Basis-Tabelle-Samen'!C350,"-",'Basis-Tabelle-Samen'!J350,"-seed-package-front-cr-irish.jpg")),
IF($C$1="Isländisch - IS",HYPERLINK(CONCATENATE("https://www.saflax.de/0-WVK-Retail/Bilder-Pictures/SAFLAX-",'Basis-Tabelle-Samen'!C350,"-",'Basis-Tabelle-Samen'!J350,"-seed-package-front-cr-icelandic.jpg")),
IF($C$1="Italienisch - IT",HYPERLINK(CONCATENATE("https://www.saflax.de/0-WVK-Retail/Bilder-Pictures/SAFLAX-",'Basis-Tabelle-Samen'!C350,"-",'Basis-Tabelle-Samen'!J350,"-seed-package-front-cr-italian.jpg")),
IF($C$1="Japanisch - JP",HYPERLINK(CONCATENATE("https://www.saflax.de/0-WVK-Retail/Bilder-Pictures/SAFLAX-",'Basis-Tabelle-Samen'!C350,"-",'Basis-Tabelle-Samen'!J350,"-seed-package-front-cr-japanese.jpg")),
IF($C$1="Kroatisch - HR",HYPERLINK(CONCATENATE("https://www.saflax.de/0-WVK-Retail/Bilder-Pictures/SAFLAX-",'Basis-Tabelle-Samen'!C350,"-",'Basis-Tabelle-Samen'!J350,"-seed-package-front-cr-croatian.jpg")),
IF($C$1="Lettisch - LV",HYPERLINK(CONCATENATE("https://www.saflax.de/0-WVK-Retail/Bilder-Pictures/SAFLAX-",'Basis-Tabelle-Samen'!C350,"-",'Basis-Tabelle-Samen'!J350,"-seed-package-front-cr-latvian.jpg")),
IF($C$1="Litauisch - LT",HYPERLINK(CONCATENATE("https://www.saflax.de/0-WVK-Retail/Bilder-Pictures/SAFLAX-",'Basis-Tabelle-Samen'!C350,"-",'Basis-Tabelle-Samen'!J350,"-seed-package-front-cr-lithuanian.jpg")),
IF($C$1="Maltesisch - MT",HYPERLINK(CONCATENATE("https://www.saflax.de/0-WVK-Retail/Bilder-Pictures/SAFLAX-",'Basis-Tabelle-Samen'!C350,"-",'Basis-Tabelle-Samen'!J350,"-seed-package-front-cr-maltese.jpg")),
IF($C$1="Niederländisch - NL",HYPERLINK(CONCATENATE("https://www.saflax.de/0-WVK-Retail/Bilder-Pictures/SAFLAX-",'Basis-Tabelle-Samen'!C350,"-",'Basis-Tabelle-Samen'!J350,"-seed-package-front-cr-dutch.jpg")),
IF($C$1="Norwegisch - NO",HYPERLINK(CONCATENATE("https://www.saflax.de/0-WVK-Retail/Bilder-Pictures/SAFLAX-",'Basis-Tabelle-Samen'!C350,"-",'Basis-Tabelle-Samen'!J350,"-seed-package-front-cr-nowegian.jpg")),
IF($C$1="Polnisch - PL",HYPERLINK(CONCATENATE("https://www.saflax.de/0-WVK-Retail/Bilder-Pictures/SAFLAX-",'Basis-Tabelle-Samen'!C350,"-",'Basis-Tabelle-Samen'!J350,"-seed-package-front-cr-polish.jpg")),
IF($C$1="Portugiesisch - PT",HYPERLINK(CONCATENATE("https://www.saflax.de/0-WVK-Retail/Bilder-Pictures/SAFLAX-",'Basis-Tabelle-Samen'!C350,"-",'Basis-Tabelle-Samen'!J350,"-seed-package-front-cr-portuguese.jpg")),
IF($C$1="Rumänisch - RO",HYPERLINK(CONCATENATE("https://www.saflax.de/0-WVK-Retail/Bilder-Pictures/SAFLAX-",'Basis-Tabelle-Samen'!C350,"-",'Basis-Tabelle-Samen'!J350,"-seed-package-front-cr-romanian.jpg")),
IF($C$1="Schwedisch - SE",HYPERLINK(CONCATENATE("https://www.saflax.de/0-WVK-Retail/Bilder-Pictures/SAFLAX-",'Basis-Tabelle-Samen'!C350,"-",'Basis-Tabelle-Samen'!J350,"-seed-package-front-cr-swedish.jpg")),
IF($C$1="Slowakisch - SK",HYPERLINK(CONCATENATE("https://www.saflax.de/0-WVK-Retail/Bilder-Pictures/SAFLAX-",'Basis-Tabelle-Samen'!C350,"-",'Basis-Tabelle-Samen'!J350,"-seed-package-front-cr-slovak.jpg")),
IF($C$1="Slowenisch - SI",HYPERLINK(CONCATENATE("https://www.saflax.de/0-WVK-Retail/Bilder-Pictures/SAFLAX-",'Basis-Tabelle-Samen'!C350,"-",'Basis-Tabelle-Samen'!J350,"-seed-package-front-cr-slovenian.jpg")),
IF($C$1="Spanisch - ES",HYPERLINK(CONCATENATE("https://www.saflax.de/0-WVK-Retail/Bilder-Pictures/SAFLAX-",'Basis-Tabelle-Samen'!C350,"-",'Basis-Tabelle-Samen'!J350,"-seed-package-front-cr-spanish.jpg")),
IF($C$1="Tschechisch - CZ",HYPERLINK(CONCATENATE("https://www.saflax.de/0-WVK-Retail/Bilder-Pictures/SAFLAX-",'Basis-Tabelle-Samen'!C350,"-",'Basis-Tabelle-Samen'!J350,"-seed-package-front-cr-czech.jpg")),
IF($C$1="Türkisch - TR",HYPERLINK(CONCATENATE("https://www.saflax.de/0-WVK-Retail/Bilder-Pictures/SAFLAX-",'Basis-Tabelle-Samen'!C350,"-",'Basis-Tabelle-Samen'!J350,"-seed-package-front-cr-turkish.jpg")),
IF($C$1="Ungarisch - HU",HYPERLINK(CONCATENATE("https://www.saflax.de/0-WVK-Retail/Bilder-Pictures/SAFLAX-",'Basis-Tabelle-Samen'!C350,"-",'Basis-Tabelle-Samen'!J350,"-seed-package-front-cr-hungarian.jpg")),
" ACHTUNG")))))))))))))))))))))))))))))</f>
        <v>https://www.saflax.de/0-WVK-Retail/Bilder-Pictures/SAFLAX-17531-thymus-vulgaris-seed-package-front-cr-english.jpg</v>
      </c>
      <c r="AL353" s="330" t="str">
        <f>IF(G353&lt;1,"",
IF($C$1="Bulgarisch - BG",HYPERLINK(CONCATENATE("https://www.saflax.de/0-WVK-Retail/Bilder-Pictures/SAFLAX-",'Basis-Tabelle-Samen'!C350,"-",'Basis-Tabelle-Samen'!J350,"-seed-package-back-cr-bulgarian.jpg")),
IF($C$1="Dänisch - DK",HYPERLINK(CONCATENATE("https://www.saflax.de/0-WVK-Retail/Bilder-Pictures/SAFLAX-",'Basis-Tabelle-Samen'!C350,"-",'Basis-Tabelle-Samen'!J350,"-seed-package-back-cr-danish.jpg")),
IF($C$1="Deutsch - DE",HYPERLINK(CONCATENATE("https://www.saflax.de/0-WVK-Retail/Bilder-Pictures/SAFLAX-",'Basis-Tabelle-Samen'!C350,"-",'Basis-Tabelle-Samen'!J350,"-seed-package-back-cr-german.jpg")),
IF($C$1="Englisch - UK",HYPERLINK(CONCATENATE("https://www.saflax.de/0-WVK-Retail/Bilder-Pictures/SAFLAX-",'Basis-Tabelle-Samen'!C350,"-",'Basis-Tabelle-Samen'!J350,"-seed-package-back-cr-english.jpg")),
IF($C$1="Estnisch - EE",HYPERLINK(CONCATENATE("https://www.saflax.de/0-WVK-Retail/Bilder-Pictures/SAFLAX-",'Basis-Tabelle-Samen'!C350,"-",'Basis-Tabelle-Samen'!J350,"-seed-package-back-cr-estonian.jpg")),
IF($C$1="Finnisch - FI",HYPERLINK(CONCATENATE("https://www.saflax.de/0-WVK-Retail/Bilder-Pictures/SAFLAX-",'Basis-Tabelle-Samen'!C350,"-",'Basis-Tabelle-Samen'!J350,"-seed-package-back-cr-finnish.jpg")),
IF($C$1="Französisch - FR",HYPERLINK(CONCATENATE("https://www.saflax.de/0-WVK-Retail/Bilder-Pictures/SAFLAX-",'Basis-Tabelle-Samen'!C350,"-",'Basis-Tabelle-Samen'!J350,"-seed-package-back-cr-french.jpg")),
IF($C$1="Griechisch - GR",HYPERLINK(CONCATENATE("https://www.saflax.de/0-WVK-Retail/Bilder-Pictures/SAFLAX-",'Basis-Tabelle-Samen'!C350,"-",'Basis-Tabelle-Samen'!J350,"-seed-package-back-cr-greek.jpg")),
IF($C$1="Irisch - IE",HYPERLINK(CONCATENATE("https://www.saflax.de/0-WVK-Retail/Bilder-Pictures/SAFLAX-",'Basis-Tabelle-Samen'!C350,"-",'Basis-Tabelle-Samen'!J350,"-seed-package-back-cr-irish.jpg")),
IF($C$1="Isländisch - IS",HYPERLINK(CONCATENATE("https://www.saflax.de/0-WVK-Retail/Bilder-Pictures/SAFLAX-",'Basis-Tabelle-Samen'!C350,"-",'Basis-Tabelle-Samen'!J350,"-seed-package-back-cr-icelandic.jpg")),
IF($C$1="Italienisch - IT",HYPERLINK(CONCATENATE("https://www.saflax.de/0-WVK-Retail/Bilder-Pictures/SAFLAX-",'Basis-Tabelle-Samen'!C350,"-",'Basis-Tabelle-Samen'!J350,"-seed-package-back-cr-italian.jpg")),
IF($C$1="Japanisch - JP",HYPERLINK(CONCATENATE("https://www.saflax.de/0-WVK-Retail/Bilder-Pictures/SAFLAX-",'Basis-Tabelle-Samen'!C350,"-",'Basis-Tabelle-Samen'!J350,"-seed-package-back-cr-japanese.jpg")),
IF($C$1="Kroatisch - HR",HYPERLINK(CONCATENATE("https://www.saflax.de/0-WVK-Retail/Bilder-Pictures/SAFLAX-",'Basis-Tabelle-Samen'!C350,"-",'Basis-Tabelle-Samen'!J350,"-seed-package-back-cr-croatian.jpg")),
IF($C$1="Lettisch - LV",HYPERLINK(CONCATENATE("https://www.saflax.de/0-WVK-Retail/Bilder-Pictures/SAFLAX-",'Basis-Tabelle-Samen'!C350,"-",'Basis-Tabelle-Samen'!J350,"-seed-package-back-cr-latvian.jpg")),
IF($C$1="Litauisch - LT",HYPERLINK(CONCATENATE("https://www.saflax.de/0-WVK-Retail/Bilder-Pictures/SAFLAX-",'Basis-Tabelle-Samen'!C350,"-",'Basis-Tabelle-Samen'!J350,"-seed-package-back-cr-lithuanian.jpg")),
IF($C$1="Maltesisch - MT",HYPERLINK(CONCATENATE("https://www.saflax.de/0-WVK-Retail/Bilder-Pictures/SAFLAX-",'Basis-Tabelle-Samen'!C350,"-",'Basis-Tabelle-Samen'!J350,"-seed-package-back-cr-maltese.jpg")),
IF($C$1="Niederländisch - NL",HYPERLINK(CONCATENATE("https://www.saflax.de/0-WVK-Retail/Bilder-Pictures/SAFLAX-",'Basis-Tabelle-Samen'!C350,"-",'Basis-Tabelle-Samen'!J350,"-seed-package-back-cr-dutch.jpg")),
IF($C$1="Norwegisch - NO",HYPERLINK(CONCATENATE("https://www.saflax.de/0-WVK-Retail/Bilder-Pictures/SAFLAX-",'Basis-Tabelle-Samen'!C350,"-",'Basis-Tabelle-Samen'!J350,"-seed-package-back-cr-nowegian.jpg")),
IF($C$1="Polnisch - PL",HYPERLINK(CONCATENATE("https://www.saflax.de/0-WVK-Retail/Bilder-Pictures/SAFLAX-",'Basis-Tabelle-Samen'!C350,"-",'Basis-Tabelle-Samen'!J350,"-seed-package-back-cr-polish.jpg")),
IF($C$1="Portugiesisch - PT",HYPERLINK(CONCATENATE("https://www.saflax.de/0-WVK-Retail/Bilder-Pictures/SAFLAX-",'Basis-Tabelle-Samen'!C350,"-",'Basis-Tabelle-Samen'!J350,"-seed-package-back-cr-portuguese.jpg")),
IF($C$1="Rumänisch - RO",HYPERLINK(CONCATENATE("https://www.saflax.de/0-WVK-Retail/Bilder-Pictures/SAFLAX-",'Basis-Tabelle-Samen'!C350,"-",'Basis-Tabelle-Samen'!J350,"-seed-package-back-cr-romanian.jpg")),
IF($C$1="Schwedisch - SE",HYPERLINK(CONCATENATE("https://www.saflax.de/0-WVK-Retail/Bilder-Pictures/SAFLAX-",'Basis-Tabelle-Samen'!C350,"-",'Basis-Tabelle-Samen'!J350,"-seed-package-back-cr-swedish.jpg")),
IF($C$1="Slowakisch - SK",HYPERLINK(CONCATENATE("https://www.saflax.de/0-WVK-Retail/Bilder-Pictures/SAFLAX-",'Basis-Tabelle-Samen'!C350,"-",'Basis-Tabelle-Samen'!J350,"-seed-package-back-cr-slovak.jpg")),
IF($C$1="Slowenisch - SI",HYPERLINK(CONCATENATE("https://www.saflax.de/0-WVK-Retail/Bilder-Pictures/SAFLAX-",'Basis-Tabelle-Samen'!C350,"-",'Basis-Tabelle-Samen'!J350,"-seed-package-back-cr-slovenian.jpg")),
IF($C$1="Spanisch - ES",HYPERLINK(CONCATENATE("https://www.saflax.de/0-WVK-Retail/Bilder-Pictures/SAFLAX-",'Basis-Tabelle-Samen'!C350,"-",'Basis-Tabelle-Samen'!J350,"-seed-package-back-cr-spanish.jpg")),
IF($C$1="Tschechisch - CZ",HYPERLINK(CONCATENATE("https://www.saflax.de/0-WVK-Retail/Bilder-Pictures/SAFLAX-",'Basis-Tabelle-Samen'!C350,"-",'Basis-Tabelle-Samen'!J350,"-seed-package-back-cr-czech.jpg")),
IF($C$1="Türkisch - TR",HYPERLINK(CONCATENATE("https://www.saflax.de/0-WVK-Retail/Bilder-Pictures/SAFLAX-",'Basis-Tabelle-Samen'!C350,"-",'Basis-Tabelle-Samen'!J350,"-seed-package-back-cr-turkish.jpg")),
IF($C$1="Ungarisch - HU",HYPERLINK(CONCATENATE("https://www.saflax.de/0-WVK-Retail/Bilder-Pictures/SAFLAX-",'Basis-Tabelle-Samen'!C350,"-",'Basis-Tabelle-Samen'!J350,"-seed-package-back-cr-hungarian.jpg")),
" ACHTUNG")))))))))))))))))))))))))))))</f>
        <v>https://www.saflax.de/0-WVK-Retail/Bilder-Pictures/SAFLAX-17531-thymus-vulgaris-seed-package-back-cr-english.jpg</v>
      </c>
      <c r="AM353" s="330" t="str">
        <f>IF(H353&lt;1,"",
IF($C$1="Bulgarisch - BG",HYPERLINK(CONCATENATE("https://www.saflax.de/0-WVK-Retail/Bilder-Pictures/SAFLAX-",'Basis-Tabelle-Samen'!K350,"-",'Basis-Tabelle-Samen'!J350,"-garden-to-go-mini-bulgarian.jpg")),
IF($C$1="Dänisch - DK",HYPERLINK(CONCATENATE("https://www.saflax.de/0-WVK-Retail/Bilder-Pictures/SAFLAX-",'Basis-Tabelle-Samen'!K350,"-",'Basis-Tabelle-Samen'!J350,"-garden-to-go-mini-danish.jpg")),
IF($C$1="Deutsch - DE",HYPERLINK(CONCATENATE("https://www.saflax.de/0-WVK-Retail/Bilder-Pictures/SAFLAX-",'Basis-Tabelle-Samen'!K350,"-",'Basis-Tabelle-Samen'!J350,"-garden-to-go-mini-german.jpg")),
IF($C$1="Englisch - UK",HYPERLINK(CONCATENATE("https://www.saflax.de/0-WVK-Retail/Bilder-Pictures/SAFLAX-",'Basis-Tabelle-Samen'!K350,"-",'Basis-Tabelle-Samen'!J350,"-garden-to-go-mini-english.jpg")),
IF($C$1="Estnisch - EE",HYPERLINK(CONCATENATE("https://www.saflax.de/0-WVK-Retail/Bilder-Pictures/SAFLAX-",'Basis-Tabelle-Samen'!K350,"-",'Basis-Tabelle-Samen'!J350,"-garden-to-go-mini-estonian.jpg")),
IF($C$1="Finnisch - FI",HYPERLINK(CONCATENATE("https://www.saflax.de/0-WVK-Retail/Bilder-Pictures/SAFLAX-",'Basis-Tabelle-Samen'!K350,"-",'Basis-Tabelle-Samen'!J350,"-garden-to-go-mini-finnish.jpg")),
IF($C$1="Französisch - FR",HYPERLINK(CONCATENATE("https://www.saflax.de/0-WVK-Retail/Bilder-Pictures/SAFLAX-",'Basis-Tabelle-Samen'!K350,"-",'Basis-Tabelle-Samen'!J350,"-garden-to-go-mini-french.jpg")),
IF($C$1="Griechisch - GR",HYPERLINK(CONCATENATE("https://www.saflax.de/0-WVK-Retail/Bilder-Pictures/SAFLAX-",'Basis-Tabelle-Samen'!K350,"-",'Basis-Tabelle-Samen'!J350,"-garden-to-go-mini-greek.jpg")),
IF($C$1="Irisch - IE",HYPERLINK(CONCATENATE("https://www.saflax.de/0-WVK-Retail/Bilder-Pictures/SAFLAX-",'Basis-Tabelle-Samen'!K350,"-",'Basis-Tabelle-Samen'!J350,"-garden-to-go-mini-irish.jpg")),
IF($C$1="Isländisch - IS",HYPERLINK(CONCATENATE("https://www.saflax.de/0-WVK-Retail/Bilder-Pictures/SAFLAX-",'Basis-Tabelle-Samen'!K350,"-",'Basis-Tabelle-Samen'!J350,"-garden-to-go-mini-icelandic.jpg")),
IF($C$1="Italienisch - IT",HYPERLINK(CONCATENATE("https://www.saflax.de/0-WVK-Retail/Bilder-Pictures/SAFLAX-",'Basis-Tabelle-Samen'!K350,"-",'Basis-Tabelle-Samen'!J350,"-garden-to-go-mini-italian.jpg")),
IF($C$1="Japanisch - JP",HYPERLINK(CONCATENATE("https://www.saflax.de/0-WVK-Retail/Bilder-Pictures/SAFLAX-",'Basis-Tabelle-Samen'!K350,"-",'Basis-Tabelle-Samen'!J350,"-garden-to-go-mini-japanese.jpg")),
IF($C$1="Kroatisch - HR",HYPERLINK(CONCATENATE("https://www.saflax.de/0-WVK-Retail/Bilder-Pictures/SAFLAX-",'Basis-Tabelle-Samen'!K350,"-",'Basis-Tabelle-Samen'!J350,"-garden-to-go-mini-croatian.jpg")),
IF($C$1="Lettisch - LV",HYPERLINK(CONCATENATE("https://www.saflax.de/0-WVK-Retail/Bilder-Pictures/SAFLAX-",'Basis-Tabelle-Samen'!K350,"-",'Basis-Tabelle-Samen'!J350,"-garden-to-go-mini-latvian.jpg")),
IF($C$1="Litauisch - LT",HYPERLINK(CONCATENATE("https://www.saflax.de/0-WVK-Retail/Bilder-Pictures/SAFLAX-",'Basis-Tabelle-Samen'!K350,"-",'Basis-Tabelle-Samen'!J350,"-garden-to-go-mini-lithuanian.jpg")),
IF($C$1="Maltesisch - MT",HYPERLINK(CONCATENATE("https://www.saflax.de/0-WVK-Retail/Bilder-Pictures/SAFLAX-",'Basis-Tabelle-Samen'!K350,"-",'Basis-Tabelle-Samen'!J350,"-garden-to-go-mini-maltese.jpg")),
IF($C$1="Niederländisch - NL",HYPERLINK(CONCATENATE("https://www.saflax.de/0-WVK-Retail/Bilder-Pictures/SAFLAX-",'Basis-Tabelle-Samen'!K350,"-",'Basis-Tabelle-Samen'!J350,"-garden-to-go-mini-dutch.jpg")),
IF($C$1="Norwegisch - NO",HYPERLINK(CONCATENATE("https://www.saflax.de/0-WVK-Retail/Bilder-Pictures/SAFLAX-",'Basis-Tabelle-Samen'!K350,"-",'Basis-Tabelle-Samen'!J350,"-garden-to-go-mini-nowegian.jpg")),
IF($C$1="Polnisch - PL",HYPERLINK(CONCATENATE("https://www.saflax.de/0-WVK-Retail/Bilder-Pictures/SAFLAX-",'Basis-Tabelle-Samen'!K350,"-",'Basis-Tabelle-Samen'!J350,"-garden-to-go-mini-polish.jpg")),
IF($C$1="Portugiesisch - PT",HYPERLINK(CONCATENATE("https://www.saflax.de/0-WVK-Retail/Bilder-Pictures/SAFLAX-",'Basis-Tabelle-Samen'!K350,"-",'Basis-Tabelle-Samen'!J350,"-garden-to-go-mini-portuguese.jpg")),
IF($C$1="Rumänisch - RO",HYPERLINK(CONCATENATE("https://www.saflax.de/0-WVK-Retail/Bilder-Pictures/SAFLAX-",'Basis-Tabelle-Samen'!K350,"-",'Basis-Tabelle-Samen'!J350,"-garden-to-go-mini-romanian.jpg")),
IF($C$1="Schwedisch - SE",HYPERLINK(CONCATENATE("https://www.saflax.de/0-WVK-Retail/Bilder-Pictures/SAFLAX-",'Basis-Tabelle-Samen'!K350,"-",'Basis-Tabelle-Samen'!J350,"-garden-to-go-mini-swedish.jpg")),
IF($C$1="Slowakisch - SK",HYPERLINK(CONCATENATE("https://www.saflax.de/0-WVK-Retail/Bilder-Pictures/SAFLAX-",'Basis-Tabelle-Samen'!K350,"-",'Basis-Tabelle-Samen'!J350,"-garden-to-go-mini-slovak.jpg")),
IF($C$1="Slowenisch - SI",HYPERLINK(CONCATENATE("https://www.saflax.de/0-WVK-Retail/Bilder-Pictures/SAFLAX-",'Basis-Tabelle-Samen'!K350,"-",'Basis-Tabelle-Samen'!J350,"-garden-to-go-mini-slovenian.jpg")),
IF($C$1="Spanisch - ES",HYPERLINK(CONCATENATE("https://www.saflax.de/0-WVK-Retail/Bilder-Pictures/SAFLAX-",'Basis-Tabelle-Samen'!K350,"-",'Basis-Tabelle-Samen'!J350,"-garden-to-go-mini-spanish.jpg")),
IF($C$1="Tschechisch - CZ",HYPERLINK(CONCATENATE("https://www.saflax.de/0-WVK-Retail/Bilder-Pictures/SAFLAX-",'Basis-Tabelle-Samen'!K350,"-",'Basis-Tabelle-Samen'!J350,"-garden-to-go-mini-czech.jpg")),
IF($C$1="Türkisch - TR",HYPERLINK(CONCATENATE("https://www.saflax.de/0-WVK-Retail/Bilder-Pictures/SAFLAX-",'Basis-Tabelle-Samen'!K350,"-",'Basis-Tabelle-Samen'!J350,"-garden-to-go-mini-turkish.jpg")),
IF($C$1="Ungarisch - HU",HYPERLINK(CONCATENATE("https://www.saflax.de/0-WVK-Retail/Bilder-Pictures/SAFLAX-",'Basis-Tabelle-Samen'!K350,"-",'Basis-Tabelle-Samen'!J350,"-garden-to-go-mini-hungarian.jpg")),
" ACHTUNG")))))))))))))))))))))))))))))</f>
        <v>https://www.saflax.de/0-WVK-Retail/Bilder-Pictures/SAFLAX-77531-thymus-vulgaris-garden-to-go-mini-english.jpg</v>
      </c>
      <c r="AN353" s="330" t="str">
        <f>IF(I353&lt;1,"",
IF($C$1="Bulgarisch - BG",HYPERLINK(CONCATENATE("https://www.saflax.de/0-WVK-Retail/Bilder-Pictures/SAFLAX-",'Basis-Tabelle-Samen'!N350,"-",'Basis-Tabelle-Samen'!J350,"-garden-to-go-lite-bulgarian.jpg")),
IF($C$1="Dänisch - DK",HYPERLINK(CONCATENATE("https://www.saflax.de/0-WVK-Retail/Bilder-Pictures/SAFLAX-",'Basis-Tabelle-Samen'!N350,"-",'Basis-Tabelle-Samen'!J350,"-garden-to-go-lite-danish.jpg")),
IF($C$1="Deutsch - DE",HYPERLINK(CONCATENATE("https://www.saflax.de/0-WVK-Retail/Bilder-Pictures/SAFLAX-",'Basis-Tabelle-Samen'!N350,"-",'Basis-Tabelle-Samen'!J350,"-garden-to-go-lite-german.jpg")),
IF($C$1="Englisch - UK",HYPERLINK(CONCATENATE("https://www.saflax.de/0-WVK-Retail/Bilder-Pictures/SAFLAX-",'Basis-Tabelle-Samen'!N350,"-",'Basis-Tabelle-Samen'!J350,"-garden-to-go-lite-english.jpg")),
IF($C$1="Estnisch - EE",HYPERLINK(CONCATENATE("https://www.saflax.de/0-WVK-Retail/Bilder-Pictures/SAFLAX-",'Basis-Tabelle-Samen'!N350,"-",'Basis-Tabelle-Samen'!J350,"-garden-to-go-lite-estonian.jpg")),
IF($C$1="Finnisch - FI",HYPERLINK(CONCATENATE("https://www.saflax.de/0-WVK-Retail/Bilder-Pictures/SAFLAX-",'Basis-Tabelle-Samen'!N350,"-",'Basis-Tabelle-Samen'!J350,"-garden-to-go-lite-finnish.jpg")),
IF($C$1="Französisch - FR",HYPERLINK(CONCATENATE("https://www.saflax.de/0-WVK-Retail/Bilder-Pictures/SAFLAX-",'Basis-Tabelle-Samen'!N350,"-",'Basis-Tabelle-Samen'!J350,"-garden-to-go-lite-french.jpg")),
IF($C$1="Griechisch - GR",HYPERLINK(CONCATENATE("https://www.saflax.de/0-WVK-Retail/Bilder-Pictures/SAFLAX-",'Basis-Tabelle-Samen'!N350,"-",'Basis-Tabelle-Samen'!J350,"-garden-to-go-lite-greek.jpg")),
IF($C$1="Irisch - IE",HYPERLINK(CONCATENATE("https://www.saflax.de/0-WVK-Retail/Bilder-Pictures/SAFLAX-",'Basis-Tabelle-Samen'!N350,"-",'Basis-Tabelle-Samen'!J350,"-garden-to-go-lite-irish.jpg")),
IF($C$1="Isländisch - IS",HYPERLINK(CONCATENATE("https://www.saflax.de/0-WVK-Retail/Bilder-Pictures/SAFLAX-",'Basis-Tabelle-Samen'!N350,"-",'Basis-Tabelle-Samen'!J350,"-garden-to-go-lite-icelandic.jpg")),
IF($C$1="Italienisch - IT",HYPERLINK(CONCATENATE("https://www.saflax.de/0-WVK-Retail/Bilder-Pictures/SAFLAX-",'Basis-Tabelle-Samen'!N350,"-",'Basis-Tabelle-Samen'!J350,"-garden-to-go-lite-italian.jpg")),
IF($C$1="Japanisch - JP",HYPERLINK(CONCATENATE("https://www.saflax.de/0-WVK-Retail/Bilder-Pictures/SAFLAX-",'Basis-Tabelle-Samen'!N350,"-",'Basis-Tabelle-Samen'!J350,"-garden-to-go-lite-japanese.jpg")),
IF($C$1="Kroatisch - HR",HYPERLINK(CONCATENATE("https://www.saflax.de/0-WVK-Retail/Bilder-Pictures/SAFLAX-",'Basis-Tabelle-Samen'!N350,"-",'Basis-Tabelle-Samen'!J350,"-garden-to-go-lite-croatian.jpg")),
IF($C$1="Lettisch - LV",HYPERLINK(CONCATENATE("https://www.saflax.de/0-WVK-Retail/Bilder-Pictures/SAFLAX-",'Basis-Tabelle-Samen'!N350,"-",'Basis-Tabelle-Samen'!J350,"-garden-to-go-lite-latvian.jpg")),
IF($C$1="Litauisch - LT",HYPERLINK(CONCATENATE("https://www.saflax.de/0-WVK-Retail/Bilder-Pictures/SAFLAX-",'Basis-Tabelle-Samen'!N350,"-",'Basis-Tabelle-Samen'!J350,"-garden-to-go-lite-lithuanian.jpg")),
IF($C$1="Maltesisch - MT",HYPERLINK(CONCATENATE("https://www.saflax.de/0-WVK-Retail/Bilder-Pictures/SAFLAX-",'Basis-Tabelle-Samen'!N350,"-",'Basis-Tabelle-Samen'!J350,"-garden-to-go-lite-maltese.jpg")),
IF($C$1="Niederländisch - NL",HYPERLINK(CONCATENATE("https://www.saflax.de/0-WVK-Retail/Bilder-Pictures/SAFLAX-",'Basis-Tabelle-Samen'!N350,"-",'Basis-Tabelle-Samen'!J350,"-garden-to-go-lite-dutch.jpg")),
IF($C$1="Norwegisch - NO",HYPERLINK(CONCATENATE("https://www.saflax.de/0-WVK-Retail/Bilder-Pictures/SAFLAX-",'Basis-Tabelle-Samen'!N350,"-",'Basis-Tabelle-Samen'!J350,"-garden-to-go-lite-nowegian.jpg")),
IF($C$1="Polnisch - PL",HYPERLINK(CONCATENATE("https://www.saflax.de/0-WVK-Retail/Bilder-Pictures/SAFLAX-",'Basis-Tabelle-Samen'!N350,"-",'Basis-Tabelle-Samen'!J350,"-garden-to-go-lite-polish.jpg")),
IF($C$1="Portugiesisch - PT",HYPERLINK(CONCATENATE("https://www.saflax.de/0-WVK-Retail/Bilder-Pictures/SAFLAX-",'Basis-Tabelle-Samen'!N350,"-",'Basis-Tabelle-Samen'!J350,"-garden-to-go-lite-portuguese.jpg")),
IF($C$1="Rumänisch - RO",HYPERLINK(CONCATENATE("https://www.saflax.de/0-WVK-Retail/Bilder-Pictures/SAFLAX-",'Basis-Tabelle-Samen'!N350,"-",'Basis-Tabelle-Samen'!J350,"-garden-to-go-lite-romanian.jpg")),
IF($C$1="Schwedisch - SE",HYPERLINK(CONCATENATE("https://www.saflax.de/0-WVK-Retail/Bilder-Pictures/SAFLAX-",'Basis-Tabelle-Samen'!N350,"-",'Basis-Tabelle-Samen'!J350,"-garden-to-go-lite-swedish.jpg")),
IF($C$1="Slowakisch - SK",HYPERLINK(CONCATENATE("https://www.saflax.de/0-WVK-Retail/Bilder-Pictures/SAFLAX-",'Basis-Tabelle-Samen'!N350,"-",'Basis-Tabelle-Samen'!J350,"-garden-to-go-lite-slovak.jpg")),
IF($C$1="Slowenisch - SI",HYPERLINK(CONCATENATE("https://www.saflax.de/0-WVK-Retail/Bilder-Pictures/SAFLAX-",'Basis-Tabelle-Samen'!N350,"-",'Basis-Tabelle-Samen'!J350,"-garden-to-go-lite-slovenian.jpg")),
IF($C$1="Spanisch - ES",HYPERLINK(CONCATENATE("https://www.saflax.de/0-WVK-Retail/Bilder-Pictures/SAFLAX-",'Basis-Tabelle-Samen'!N350,"-",'Basis-Tabelle-Samen'!J350,"-garden-to-go-lite-spanish.jpg")),
IF($C$1="Tschechisch - CZ",HYPERLINK(CONCATENATE("https://www.saflax.de/0-WVK-Retail/Bilder-Pictures/SAFLAX-",'Basis-Tabelle-Samen'!N350,"-",'Basis-Tabelle-Samen'!J350,"-garden-to-go-lite-czech.jpg")),
IF($C$1="Türkisch - TR",HYPERLINK(CONCATENATE("https://www.saflax.de/0-WVK-Retail/Bilder-Pictures/SAFLAX-",'Basis-Tabelle-Samen'!N350,"-",'Basis-Tabelle-Samen'!J350,"-garden-to-go-lite-turkish.jpg")),
IF($C$1="Ungarisch - HU",HYPERLINK(CONCATENATE("https://www.saflax.de/0-WVK-Retail/Bilder-Pictures/SAFLAX-",'Basis-Tabelle-Samen'!N350,"-",'Basis-Tabelle-Samen'!J350,"-garden-to-go-lite-hungarian.jpg")),
" ACHTUNG")))))))))))))))))))))))))))))</f>
        <v>https://www.saflax.de/0-WVK-Retail/Bilder-Pictures/SAFLAX-87531-thymus-vulgaris-garden-to-go-lite-english.jpg</v>
      </c>
      <c r="AO353" s="330" t="str">
        <f>IF(J353&lt;1,"",
IF($C$1="Bulgarisch - BG",HYPERLINK(CONCATENATE("https://www.saflax.de/0-WVK-Retail/Bilder-Pictures/SAFLAX-",'Basis-Tabelle-Samen'!Q350,"-",'Basis-Tabelle-Samen'!J350,"-garden-to-go-bulgarian.jpg")),
IF($C$1="Dänisch - DK",HYPERLINK(CONCATENATE("https://www.saflax.de/0-WVK-Retail/Bilder-Pictures/SAFLAX-",'Basis-Tabelle-Samen'!Q350,"-",'Basis-Tabelle-Samen'!J350,"-garden-to-go-danish.jpg")),
IF($C$1="Deutsch - DE",HYPERLINK(CONCATENATE("https://www.saflax.de/0-WVK-Retail/Bilder-Pictures/SAFLAX-",'Basis-Tabelle-Samen'!Q350,"-",'Basis-Tabelle-Samen'!J350,"-garden-to-go-german.jpg")),
IF($C$1="Englisch - UK",HYPERLINK(CONCATENATE("https://www.saflax.de/0-WVK-Retail/Bilder-Pictures/SAFLAX-",'Basis-Tabelle-Samen'!Q350,"-",'Basis-Tabelle-Samen'!J350,"-garden-to-go-english.jpg")),
IF($C$1="Estnisch - EE",HYPERLINK(CONCATENATE("https://www.saflax.de/0-WVK-Retail/Bilder-Pictures/SAFLAX-",'Basis-Tabelle-Samen'!Q350,"-",'Basis-Tabelle-Samen'!J350,"-garden-to-go-estonian.jpg")),
IF($C$1="Finnisch - FI",HYPERLINK(CONCATENATE("https://www.saflax.de/0-WVK-Retail/Bilder-Pictures/SAFLAX-",'Basis-Tabelle-Samen'!Q350,"-",'Basis-Tabelle-Samen'!J350,"-garden-to-go-finnish.jpg")),
IF($C$1="Französisch - FR",HYPERLINK(CONCATENATE("https://www.saflax.de/0-WVK-Retail/Bilder-Pictures/SAFLAX-",'Basis-Tabelle-Samen'!Q350,"-",'Basis-Tabelle-Samen'!J350,"-garden-to-go-french.jpg")),
IF($C$1="Griechisch - GR",HYPERLINK(CONCATENATE("https://www.saflax.de/0-WVK-Retail/Bilder-Pictures/SAFLAX-",'Basis-Tabelle-Samen'!Q350,"-",'Basis-Tabelle-Samen'!J350,"-garden-to-go-greek.jpg")),
IF($C$1="Irisch - IE",HYPERLINK(CONCATENATE("https://www.saflax.de/0-WVK-Retail/Bilder-Pictures/SAFLAX-",'Basis-Tabelle-Samen'!Q350,"-",'Basis-Tabelle-Samen'!J350,"-garden-to-go-irish.jpg")),
IF($C$1="Isländisch - IS",HYPERLINK(CONCATENATE("https://www.saflax.de/0-WVK-Retail/Bilder-Pictures/SAFLAX-",'Basis-Tabelle-Samen'!Q350,"-",'Basis-Tabelle-Samen'!J350,"-garden-to-go-icelandic.jpg")),
IF($C$1="Italienisch - IT",HYPERLINK(CONCATENATE("https://www.saflax.de/0-WVK-Retail/Bilder-Pictures/SAFLAX-",'Basis-Tabelle-Samen'!Q350,"-",'Basis-Tabelle-Samen'!J350,"-garden-to-go-italian.jpg")),
IF($C$1="Japanisch - JP",HYPERLINK(CONCATENATE("https://www.saflax.de/0-WVK-Retail/Bilder-Pictures/SAFLAX-",'Basis-Tabelle-Samen'!Q350,"-",'Basis-Tabelle-Samen'!J350,"-garden-to-go-japanese.jpg")),
IF($C$1="Kroatisch - HR",HYPERLINK(CONCATENATE("https://www.saflax.de/0-WVK-Retail/Bilder-Pictures/SAFLAX-",'Basis-Tabelle-Samen'!Q350,"-",'Basis-Tabelle-Samen'!J350,"-garden-to-go-croatian.jpg")),
IF($C$1="Lettisch - LV",HYPERLINK(CONCATENATE("https://www.saflax.de/0-WVK-Retail/Bilder-Pictures/SAFLAX-",'Basis-Tabelle-Samen'!Q350,"-",'Basis-Tabelle-Samen'!J350,"-garden-to-go-latvian.jpg")),
IF($C$1="Litauisch - LT",HYPERLINK(CONCATENATE("https://www.saflax.de/0-WVK-Retail/Bilder-Pictures/SAFLAX-",'Basis-Tabelle-Samen'!Q350,"-",'Basis-Tabelle-Samen'!J350,"-garden-to-go-lithuanian.jpg")),
IF($C$1="Maltesisch - MT",HYPERLINK(CONCATENATE("https://www.saflax.de/0-WVK-Retail/Bilder-Pictures/SAFLAX-",'Basis-Tabelle-Samen'!Q350,"-",'Basis-Tabelle-Samen'!J350,"-garden-to-go-maltese.jpg")),
IF($C$1="Niederländisch - NL",HYPERLINK(CONCATENATE("https://www.saflax.de/0-WVK-Retail/Bilder-Pictures/SAFLAX-",'Basis-Tabelle-Samen'!Q350,"-",'Basis-Tabelle-Samen'!J350,"-garden-to-go-dutch.jpg")),
IF($C$1="Norwegisch - NO",HYPERLINK(CONCATENATE("https://www.saflax.de/0-WVK-Retail/Bilder-Pictures/SAFLAX-",'Basis-Tabelle-Samen'!Q350,"-",'Basis-Tabelle-Samen'!J350,"-garden-to-go-nowegian.jpg")),
IF($C$1="Polnisch - PL",HYPERLINK(CONCATENATE("https://www.saflax.de/0-WVK-Retail/Bilder-Pictures/SAFLAX-",'Basis-Tabelle-Samen'!Q350,"-",'Basis-Tabelle-Samen'!J350,"-garden-to-go-polish.jpg")),
IF($C$1="Portugiesisch - PT",HYPERLINK(CONCATENATE("https://www.saflax.de/0-WVK-Retail/Bilder-Pictures/SAFLAX-",'Basis-Tabelle-Samen'!Q350,"-",'Basis-Tabelle-Samen'!J350,"-garden-to-go-portuguese.jpg")),
IF($C$1="Rumänisch - RO",HYPERLINK(CONCATENATE("https://www.saflax.de/0-WVK-Retail/Bilder-Pictures/SAFLAX-",'Basis-Tabelle-Samen'!Q350,"-",'Basis-Tabelle-Samen'!J350,"-garden-to-go-romanian.jpg")),
IF($C$1="Schwedisch - SE",HYPERLINK(CONCATENATE("https://www.saflax.de/0-WVK-Retail/Bilder-Pictures/SAFLAX-",'Basis-Tabelle-Samen'!Q350,"-",'Basis-Tabelle-Samen'!J350,"-garden-to-go-swedish.jpg")),
IF($C$1="Slowakisch - SK",HYPERLINK(CONCATENATE("https://www.saflax.de/0-WVK-Retail/Bilder-Pictures/SAFLAX-",'Basis-Tabelle-Samen'!Q350,"-",'Basis-Tabelle-Samen'!J350,"-garden-to-go-slovak.jpg")),
IF($C$1="Slowenisch - SI",HYPERLINK(CONCATENATE("https://www.saflax.de/0-WVK-Retail/Bilder-Pictures/SAFLAX-",'Basis-Tabelle-Samen'!Q350,"-",'Basis-Tabelle-Samen'!J350,"-garden-to-go-slovenian.jpg")),
IF($C$1="Spanisch - ES",HYPERLINK(CONCATENATE("https://www.saflax.de/0-WVK-Retail/Bilder-Pictures/SAFLAX-",'Basis-Tabelle-Samen'!Q350,"-",'Basis-Tabelle-Samen'!J350,"-garden-to-go-spanish.jpg")),
IF($C$1="Tschechisch - CZ",HYPERLINK(CONCATENATE("https://www.saflax.de/0-WVK-Retail/Bilder-Pictures/SAFLAX-",'Basis-Tabelle-Samen'!Q350,"-",'Basis-Tabelle-Samen'!J350,"-garden-to-go-czech.jpg")),
IF($C$1="Türkisch - TR",HYPERLINK(CONCATENATE("https://www.saflax.de/0-WVK-Retail/Bilder-Pictures/SAFLAX-",'Basis-Tabelle-Samen'!Q350,"-",'Basis-Tabelle-Samen'!J350,"-garden-to-go-turkish.jpg")),
IF($C$1="Ungarisch - HU",HYPERLINK(CONCATENATE("https://www.saflax.de/0-WVK-Retail/Bilder-Pictures/SAFLAX-",'Basis-Tabelle-Samen'!Q350,"-",'Basis-Tabelle-Samen'!J350,"-garden-to-go-hungarian.jpg")),
" ACHTUNG")))))))))))))))))))))))))))))</f>
        <v>https://www.saflax.de/0-WVK-Retail/Bilder-Pictures/SAFLAX-57531-thymus-vulgaris-garden-to-go-english.jpg</v>
      </c>
      <c r="AP353" s="330" t="str">
        <f>IF(K353&lt;1,"",
IF($C$1="Bulgarisch - BG",HYPERLINK(CONCATENATE("https://www.saflax.de/0-WVK-Retail/Bilder-Pictures/SAFLAX-",'Basis-Tabelle-Samen'!T350,"-",'Basis-Tabelle-Samen'!J350,"-cultivation-set-bulgarian.jpg")),
IF($C$1="Dänisch - DK",HYPERLINK(CONCATENATE("https://www.saflax.de/0-WVK-Retail/Bilder-Pictures/SAFLAX-",'Basis-Tabelle-Samen'!T350,"-",'Basis-Tabelle-Samen'!J350,"-cultivation-set-danish.jpg")),
IF($C$1="Deutsch - DE",HYPERLINK(CONCATENATE("https://www.saflax.de/0-WVK-Retail/Bilder-Pictures/SAFLAX-",'Basis-Tabelle-Samen'!T350,"-",'Basis-Tabelle-Samen'!J350,"-cultivation-set-german.jpg")),
IF($C$1="Englisch - UK",HYPERLINK(CONCATENATE("https://www.saflax.de/0-WVK-Retail/Bilder-Pictures/SAFLAX-",'Basis-Tabelle-Samen'!T350,"-",'Basis-Tabelle-Samen'!J350,"-cultivation-set-english.jpg")),
IF($C$1="Estnisch - EE",HYPERLINK(CONCATENATE("https://www.saflax.de/0-WVK-Retail/Bilder-Pictures/SAFLAX-",'Basis-Tabelle-Samen'!T350,"-",'Basis-Tabelle-Samen'!J350,"-cultivation-set-estonian.jpg")),
IF($C$1="Finnisch - FI",HYPERLINK(CONCATENATE("https://www.saflax.de/0-WVK-Retail/Bilder-Pictures/SAFLAX-",'Basis-Tabelle-Samen'!T350,"-",'Basis-Tabelle-Samen'!J350,"-cultivation-set-finnish.jpg")),
IF($C$1="Französisch - FR",HYPERLINK(CONCATENATE("https://www.saflax.de/0-WVK-Retail/Bilder-Pictures/SAFLAX-",'Basis-Tabelle-Samen'!T350,"-",'Basis-Tabelle-Samen'!J350,"-cultivation-set-french.jpg")),
IF($C$1="Griechisch - GR",HYPERLINK(CONCATENATE("https://www.saflax.de/0-WVK-Retail/Bilder-Pictures/SAFLAX-",'Basis-Tabelle-Samen'!T350,"-",'Basis-Tabelle-Samen'!J350,"-cultivation-set-greek.jpg")),
IF($C$1="Irisch - IE",HYPERLINK(CONCATENATE("https://www.saflax.de/0-WVK-Retail/Bilder-Pictures/SAFLAX-",'Basis-Tabelle-Samen'!T350,"-",'Basis-Tabelle-Samen'!J350,"-cultivation-set-irish.jpg")),
IF($C$1="Isländisch - IS",HYPERLINK(CONCATENATE("https://www.saflax.de/0-WVK-Retail/Bilder-Pictures/SAFLAX-",'Basis-Tabelle-Samen'!T350,"-",'Basis-Tabelle-Samen'!J350,"-cultivation-set-icelandic.jpg")),
IF($C$1="Italienisch - IT",HYPERLINK(CONCATENATE("https://www.saflax.de/0-WVK-Retail/Bilder-Pictures/SAFLAX-",'Basis-Tabelle-Samen'!T350,"-",'Basis-Tabelle-Samen'!J350,"-cultivation-set-italian.jpg")),
IF($C$1="Japanisch - JP",HYPERLINK(CONCATENATE("https://www.saflax.de/0-WVK-Retail/Bilder-Pictures/SAFLAX-",'Basis-Tabelle-Samen'!T350,"-",'Basis-Tabelle-Samen'!J350,"-cultivation-set-japanese.jpg")),
IF($C$1="Kroatisch - HR",HYPERLINK(CONCATENATE("https://www.saflax.de/0-WVK-Retail/Bilder-Pictures/SAFLAX-",'Basis-Tabelle-Samen'!T350,"-",'Basis-Tabelle-Samen'!J350,"-cultivation-set-croatian.jpg")),
IF($C$1="Lettisch - LV",HYPERLINK(CONCATENATE("https://www.saflax.de/0-WVK-Retail/Bilder-Pictures/SAFLAX-",'Basis-Tabelle-Samen'!T350,"-",'Basis-Tabelle-Samen'!J350,"-cultivation-set-latvian.jpg")),
IF($C$1="Litauisch - LT",HYPERLINK(CONCATENATE("https://www.saflax.de/0-WVK-Retail/Bilder-Pictures/SAFLAX-",'Basis-Tabelle-Samen'!T350,"-",'Basis-Tabelle-Samen'!J350,"-cultivation-set-lithuanian.jpg")),
IF($C$1="Maltesisch - MT",HYPERLINK(CONCATENATE("https://www.saflax.de/0-WVK-Retail/Bilder-Pictures/SAFLAX-",'Basis-Tabelle-Samen'!T350,"-",'Basis-Tabelle-Samen'!J350,"-cultivation-set-maltese.jpg")),
IF($C$1="Niederländisch - NL",HYPERLINK(CONCATENATE("https://www.saflax.de/0-WVK-Retail/Bilder-Pictures/SAFLAX-",'Basis-Tabelle-Samen'!T350,"-",'Basis-Tabelle-Samen'!J350,"-cultivation-set-dutch.jpg")),
IF($C$1="Norwegisch - NO",HYPERLINK(CONCATENATE("https://www.saflax.de/0-WVK-Retail/Bilder-Pictures/SAFLAX-",'Basis-Tabelle-Samen'!T350,"-",'Basis-Tabelle-Samen'!J350,"-cultivation-set-nowegian.jpg")),
IF($C$1="Polnisch - PL",HYPERLINK(CONCATENATE("https://www.saflax.de/0-WVK-Retail/Bilder-Pictures/SAFLAX-",'Basis-Tabelle-Samen'!T350,"-",'Basis-Tabelle-Samen'!J350,"-cultivation-set-polish.jpg")),
IF($C$1="Portugiesisch - PT",HYPERLINK(CONCATENATE("https://www.saflax.de/0-WVK-Retail/Bilder-Pictures/SAFLAX-",'Basis-Tabelle-Samen'!T350,"-",'Basis-Tabelle-Samen'!J350,"-cultivation-set-portuguese.jpg")),
IF($C$1="Rumänisch - RO",HYPERLINK(CONCATENATE("https://www.saflax.de/0-WVK-Retail/Bilder-Pictures/SAFLAX-",'Basis-Tabelle-Samen'!T350,"-",'Basis-Tabelle-Samen'!J350,"-cultivation-set-romanian.jpg")),
IF($C$1="Schwedisch - SE",HYPERLINK(CONCATENATE("https://www.saflax.de/0-WVK-Retail/Bilder-Pictures/SAFLAX-",'Basis-Tabelle-Samen'!T350,"-",'Basis-Tabelle-Samen'!J350,"-cultivation-set-swedish.jpg")),
IF($C$1="Slowakisch - SK",HYPERLINK(CONCATENATE("https://www.saflax.de/0-WVK-Retail/Bilder-Pictures/SAFLAX-",'Basis-Tabelle-Samen'!T350,"-",'Basis-Tabelle-Samen'!J350,"-cultivation-set-slovak.jpg")),
IF($C$1="Slowenisch - SI",HYPERLINK(CONCATENATE("https://www.saflax.de/0-WVK-Retail/Bilder-Pictures/SAFLAX-",'Basis-Tabelle-Samen'!T350,"-",'Basis-Tabelle-Samen'!J350,"-cultivation-set-slovenian.jpg")),
IF($C$1="Spanisch - ES",HYPERLINK(CONCATENATE("https://www.saflax.de/0-WVK-Retail/Bilder-Pictures/SAFLAX-",'Basis-Tabelle-Samen'!T350,"-",'Basis-Tabelle-Samen'!J350,"-cultivation-set-spanish.jpg")),
IF($C$1="Tschechisch - CZ",HYPERLINK(CONCATENATE("https://www.saflax.de/0-WVK-Retail/Bilder-Pictures/SAFLAX-",'Basis-Tabelle-Samen'!T350,"-",'Basis-Tabelle-Samen'!J350,"-cultivation-set-czech.jpg")),
IF($C$1="Türkisch - TR",HYPERLINK(CONCATENATE("https://www.saflax.de/0-WVK-Retail/Bilder-Pictures/SAFLAX-",'Basis-Tabelle-Samen'!T350,"-",'Basis-Tabelle-Samen'!J350,"-cultivation-set-turkish.jpg")),
IF($C$1="Ungarisch - HU",HYPERLINK(CONCATENATE("https://www.saflax.de/0-WVK-Retail/Bilder-Pictures/SAFLAX-",'Basis-Tabelle-Samen'!T350,"-",'Basis-Tabelle-Samen'!J350,"-cultivation-set-hungarian.jpg")),
" ACHTUNG")))))))))))))))))))))))))))))</f>
        <v>https://www.saflax.de/0-WVK-Retail/Bilder-Pictures/SAFLAX-37531-thymus-vulgaris-cultivation-set-english.jpg</v>
      </c>
      <c r="AQ353" s="330" t="str">
        <f>IF(L353&lt;1,"",
IF($C$1="Bulgarisch - BG",HYPERLINK(CONCATENATE("https://www.saflax.de/0-WVK-Retail/Bilder-Pictures/SAFLAX-",'Basis-Tabelle-Samen'!W350,"-",'Basis-Tabelle-Samen'!J350,"-garden-in-the-bag-bulgarian.jpg")),
IF($C$1="Dänisch - DK",HYPERLINK(CONCATENATE("https://www.saflax.de/0-WVK-Retail/Bilder-Pictures/SAFLAX-",'Basis-Tabelle-Samen'!W350,"-",'Basis-Tabelle-Samen'!J350,"-garden-in-the-bag-danish.jpg")),
IF($C$1="Deutsch - DE",HYPERLINK(CONCATENATE("https://www.saflax.de/0-WVK-Retail/Bilder-Pictures/SAFLAX-",'Basis-Tabelle-Samen'!W350,"-",'Basis-Tabelle-Samen'!J350,"-garden-in-the-bag-german.jpg")),
IF($C$1="Englisch - UK",HYPERLINK(CONCATENATE("https://www.saflax.de/0-WVK-Retail/Bilder-Pictures/SAFLAX-",'Basis-Tabelle-Samen'!W350,"-",'Basis-Tabelle-Samen'!J350,"-garden-in-the-bag-english.jpg")),
IF($C$1="Estnisch - EE",HYPERLINK(CONCATENATE("https://www.saflax.de/0-WVK-Retail/Bilder-Pictures/SAFLAX-",'Basis-Tabelle-Samen'!W350,"-",'Basis-Tabelle-Samen'!J350,"-garden-in-the-bag-estonian.jpg")),
IF($C$1="Finnisch - FI",HYPERLINK(CONCATENATE("https://www.saflax.de/0-WVK-Retail/Bilder-Pictures/SAFLAX-",'Basis-Tabelle-Samen'!W350,"-",'Basis-Tabelle-Samen'!J350,"-garden-in-the-bag-finnish.jpg")),
IF($C$1="Französisch - FR",HYPERLINK(CONCATENATE("https://www.saflax.de/0-WVK-Retail/Bilder-Pictures/SAFLAX-",'Basis-Tabelle-Samen'!W350,"-",'Basis-Tabelle-Samen'!J350,"-garden-in-the-bag-french.jpg")),
IF($C$1="Griechisch - GR",HYPERLINK(CONCATENATE("https://www.saflax.de/0-WVK-Retail/Bilder-Pictures/SAFLAX-",'Basis-Tabelle-Samen'!W350,"-",'Basis-Tabelle-Samen'!J350,"-garden-in-the-bag-greek.jpg")),
IF($C$1="Irisch - IE",HYPERLINK(CONCATENATE("https://www.saflax.de/0-WVK-Retail/Bilder-Pictures/SAFLAX-",'Basis-Tabelle-Samen'!W350,"-",'Basis-Tabelle-Samen'!J350,"-garden-in-the-bag-irish.jpg")),
IF($C$1="Isländisch - IS",HYPERLINK(CONCATENATE("https://www.saflax.de/0-WVK-Retail/Bilder-Pictures/SAFLAX-",'Basis-Tabelle-Samen'!W350,"-",'Basis-Tabelle-Samen'!J350,"-garden-in-the-bag-icelandic.jpg")),
IF($C$1="Italienisch - IT",HYPERLINK(CONCATENATE("https://www.saflax.de/0-WVK-Retail/Bilder-Pictures/SAFLAX-",'Basis-Tabelle-Samen'!W350,"-",'Basis-Tabelle-Samen'!J350,"-garden-in-the-bag-italian.jpg")),
IF($C$1="Japanisch - JP",HYPERLINK(CONCATENATE("https://www.saflax.de/0-WVK-Retail/Bilder-Pictures/SAFLAX-",'Basis-Tabelle-Samen'!W350,"-",'Basis-Tabelle-Samen'!J350,"-garden-in-the-bag-japanese.jpg")),
IF($C$1="Kroatisch - HR",HYPERLINK(CONCATENATE("https://www.saflax.de/0-WVK-Retail/Bilder-Pictures/SAFLAX-",'Basis-Tabelle-Samen'!W350,"-",'Basis-Tabelle-Samen'!J350,"-garden-in-the-bag-croatian.jpg")),
IF($C$1="Lettisch - LV",HYPERLINK(CONCATENATE("https://www.saflax.de/0-WVK-Retail/Bilder-Pictures/SAFLAX-",'Basis-Tabelle-Samen'!W350,"-",'Basis-Tabelle-Samen'!J350,"-garden-in-the-bag-latvian.jpg")),
IF($C$1="Litauisch - LT",HYPERLINK(CONCATENATE("https://www.saflax.de/0-WVK-Retail/Bilder-Pictures/SAFLAX-",'Basis-Tabelle-Samen'!W350,"-",'Basis-Tabelle-Samen'!J350,"-garden-in-the-bag-lithuanian.jpg")),
IF($C$1="Maltesisch - MT",HYPERLINK(CONCATENATE("https://www.saflax.de/0-WVK-Retail/Bilder-Pictures/SAFLAX-",'Basis-Tabelle-Samen'!W350,"-",'Basis-Tabelle-Samen'!J350,"-garden-in-the-bag-maltese.jpg")),
IF($C$1="Niederländisch - NL",HYPERLINK(CONCATENATE("https://www.saflax.de/0-WVK-Retail/Bilder-Pictures/SAFLAX-",'Basis-Tabelle-Samen'!W350,"-",'Basis-Tabelle-Samen'!J350,"-garden-in-the-bag-dutch.jpg")),
IF($C$1="Norwegisch - NO",HYPERLINK(CONCATENATE("https://www.saflax.de/0-WVK-Retail/Bilder-Pictures/SAFLAX-",'Basis-Tabelle-Samen'!W350,"-",'Basis-Tabelle-Samen'!J350,"-garden-in-the-bag-nowegian.jpg")),
IF($C$1="Polnisch - PL",HYPERLINK(CONCATENATE("https://www.saflax.de/0-WVK-Retail/Bilder-Pictures/SAFLAX-",'Basis-Tabelle-Samen'!W350,"-",'Basis-Tabelle-Samen'!J350,"-garden-in-the-bag-polish.jpg")),
IF($C$1="Portugiesisch - PT",HYPERLINK(CONCATENATE("https://www.saflax.de/0-WVK-Retail/Bilder-Pictures/SAFLAX-",'Basis-Tabelle-Samen'!W350,"-",'Basis-Tabelle-Samen'!J350,"-garden-in-the-bag-portuguese.jpg")),
IF($C$1="Rumänisch - RO",HYPERLINK(CONCATENATE("https://www.saflax.de/0-WVK-Retail/Bilder-Pictures/SAFLAX-",'Basis-Tabelle-Samen'!W350,"-",'Basis-Tabelle-Samen'!J350,"-garden-in-the-bag-romanian.jpg")),
IF($C$1="Schwedisch - SE",HYPERLINK(CONCATENATE("https://www.saflax.de/0-WVK-Retail/Bilder-Pictures/SAFLAX-",'Basis-Tabelle-Samen'!W350,"-",'Basis-Tabelle-Samen'!J350,"-garden-in-the-bag-swedish.jpg")),
IF($C$1="Slowakisch - SK",HYPERLINK(CONCATENATE("https://www.saflax.de/0-WVK-Retail/Bilder-Pictures/SAFLAX-",'Basis-Tabelle-Samen'!W350,"-",'Basis-Tabelle-Samen'!J350,"-garden-in-the-bag-slovak.jpg")),
IF($C$1="Slowenisch - SI",HYPERLINK(CONCATENATE("https://www.saflax.de/0-WVK-Retail/Bilder-Pictures/SAFLAX-",'Basis-Tabelle-Samen'!W350,"-",'Basis-Tabelle-Samen'!J350,"-garden-in-the-bag-slovenian.jpg")),
IF($C$1="Spanisch - ES",HYPERLINK(CONCATENATE("https://www.saflax.de/0-WVK-Retail/Bilder-Pictures/SAFLAX-",'Basis-Tabelle-Samen'!W350,"-",'Basis-Tabelle-Samen'!J350,"-garden-in-the-bag-spanish.jpg")),
IF($C$1="Tschechisch - CZ",HYPERLINK(CONCATENATE("https://www.saflax.de/0-WVK-Retail/Bilder-Pictures/SAFLAX-",'Basis-Tabelle-Samen'!W350,"-",'Basis-Tabelle-Samen'!J350,"-garden-in-the-bag-czech.jpg")),
IF($C$1="Türkisch - TR",HYPERLINK(CONCATENATE("https://www.saflax.de/0-WVK-Retail/Bilder-Pictures/SAFLAX-",'Basis-Tabelle-Samen'!W350,"-",'Basis-Tabelle-Samen'!J350,"-garden-in-the-bag-turkish.jpg")),
IF($C$1="Ungarisch - HU",HYPERLINK(CONCATENATE("https://www.saflax.de/0-WVK-Retail/Bilder-Pictures/SAFLAX-",'Basis-Tabelle-Samen'!W350,"-",'Basis-Tabelle-Samen'!J350,"-garden-in-the-bag-hungarian.jpg")),
" ACHTUNG")))))))))))))))))))))))))))))</f>
        <v>https://www.saflax.de/0-WVK-Retail/Bilder-Pictures/SAFLAX-67531-thymus-vulgaris-garden-in-the-bag-english.jpg</v>
      </c>
    </row>
    <row r="354" spans="1:43" s="27" customFormat="1" ht="17.100000000000001" customHeight="1" x14ac:dyDescent="0.2">
      <c r="A354" s="318" t="str">
        <f>IF('Basis-Tabelle-Samen'!A340="","",IF($C$1="Deutsch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54" s="319" t="str">
        <f>'Basis-Tabelle-Samen'!I340</f>
        <v>Thymus mastichina</v>
      </c>
      <c r="C354" s="316" t="str">
        <f>IF($C$1="Bulgarisch - BG",'Basis-Tabelle-Samen'!Z340,
IF($C$1="Dänisch - DK",'Basis-Tabelle-Samen'!AA340,
IF($C$1="Deutsch - DE",'Basis-Tabelle-Samen'!AB340,
IF($C$1="Englisch - UK",'Basis-Tabelle-Samen'!AC340,
IF($C$1="Estnisch - EE",'Basis-Tabelle-Samen'!AD340,
IF($C$1="Finnisch - FI",'Basis-Tabelle-Samen'!AE340,
IF($C$1="Französisch - FR",'Basis-Tabelle-Samen'!AF340,
IF($C$1="Griechisch - GR",'Basis-Tabelle-Samen'!AG340,
IF($C$1="Irisch - IE",'Basis-Tabelle-Samen'!AH340,
IF($C$1="Isländisch - IS",'Basis-Tabelle-Samen'!AI340,
IF($C$1="Italienisch - IT",'Basis-Tabelle-Samen'!AJ340,
IF($C$1="Japanisch - JP",'Basis-Tabelle-Samen'!AK340,
IF($C$1="Kroatisch - HR",'Basis-Tabelle-Samen'!AL340,
IF($C$1="Lettisch - LV",'Basis-Tabelle-Samen'!AM340,
IF($C$1="Litauisch - LT",'Basis-Tabelle-Samen'!AN340,
IF($C$1="Maltesisch - MT",'Basis-Tabelle-Samen'!AO340,
IF($C$1="Niederländisch - NL",'Basis-Tabelle-Samen'!AP340,
IF($C$1="Norwegisch - NO",'Basis-Tabelle-Samen'!AQ340,
IF($C$1="Polnisch - PL",'Basis-Tabelle-Samen'!AR340,
IF($C$1="Portugiesisch - PT",'Basis-Tabelle-Samen'!AS340,
IF($C$1="Rumänisch - RO",'Basis-Tabelle-Samen'!AT340,
IF($C$1="Schwedisch - SE",'Basis-Tabelle-Samen'!AU340,
IF($C$1="Slowakisch - SK",'Basis-Tabelle-Samen'!AV340,
IF($C$1="Slowenisch - SI",'Basis-Tabelle-Samen'!AW340,
IF($C$1="Spanisch - ES",'Basis-Tabelle-Samen'!AX340,
IF($C$1="Tschechisch - CZ",'Basis-Tabelle-Samen'!AY340,
IF($C$1="Türkisch - TR",'Basis-Tabelle-Samen'!AZ340,
IF($C$1="Ungarisch - HU",'Basis-Tabelle-Samen'!BA340,
" ACHTUNG"))))))))))))))))))))))))))))</f>
        <v>Mastic Thyme</v>
      </c>
      <c r="D354" s="320">
        <f>'Basis-Tabelle-Samen'!F340</f>
        <v>250</v>
      </c>
      <c r="E354" s="321" t="str">
        <f>'Basis-Tabelle-Samen'!H340</f>
        <v>7 %</v>
      </c>
      <c r="F354" s="322" t="str">
        <f>IF('Basis-Tabelle-Samen'!G340="","",'Basis-Tabelle-Samen'!G340)</f>
        <v>09</v>
      </c>
      <c r="G354" s="320">
        <f>'Basis-Tabelle-Samen'!C340</f>
        <v>17512</v>
      </c>
      <c r="H354" s="323">
        <f>'Basis-Tabelle-Samen'!D340</f>
        <v>4055473175126</v>
      </c>
      <c r="I354" s="324">
        <f>'Basis-Tabelle-Samen'!E340</f>
        <v>1.85</v>
      </c>
      <c r="J354" s="325">
        <f t="shared" si="5"/>
        <v>12</v>
      </c>
      <c r="K354" s="326">
        <f>'Basis-Tabelle-Samen'!K340</f>
        <v>77512</v>
      </c>
      <c r="L354" s="323">
        <f>'Basis-Tabelle-Samen'!L340</f>
        <v>4055473775128</v>
      </c>
      <c r="M354" s="324">
        <f>'Basis-Tabelle-Samen'!M340</f>
        <v>2.4500000000000002</v>
      </c>
      <c r="N354" s="326">
        <f>IF(K354&lt;1,"",'3'!$I$15)</f>
        <v>15</v>
      </c>
      <c r="O354" s="327">
        <f>IF(K354&lt;1,"",'3'!$J$11)</f>
        <v>90</v>
      </c>
      <c r="P354" s="326">
        <f>'Basis-Tabelle-Samen'!N340</f>
        <v>87512</v>
      </c>
      <c r="Q354" s="323">
        <f>'Basis-Tabelle-Samen'!O340</f>
        <v>4055473875125</v>
      </c>
      <c r="R354" s="328">
        <f>'Basis-Tabelle-Samen'!P340</f>
        <v>3.75</v>
      </c>
      <c r="S354" s="326">
        <f>IF(R354&lt;1,"",'3'!$M$15)</f>
        <v>18</v>
      </c>
      <c r="T354" s="327">
        <f>IF(R354&lt;1,"",'3'!$N$11)</f>
        <v>72</v>
      </c>
      <c r="U354" s="326">
        <f>'Basis-Tabelle-Samen'!Q340</f>
        <v>57512</v>
      </c>
      <c r="V354" s="323">
        <f>'Basis-Tabelle-Samen'!R340</f>
        <v>4055473575124</v>
      </c>
      <c r="W354" s="324">
        <f>'Basis-Tabelle-Samen'!S340</f>
        <v>4.95</v>
      </c>
      <c r="X354" s="326">
        <f>IF(U354&lt;1,"",'3'!$Q$15)</f>
        <v>6</v>
      </c>
      <c r="Y354" s="327">
        <f>IF(U354&lt;1,"",'3'!$R$11)</f>
        <v>24</v>
      </c>
      <c r="Z354" s="326">
        <f>'Basis-Tabelle-Samen'!T340</f>
        <v>37512</v>
      </c>
      <c r="AA354" s="323">
        <f>'Basis-Tabelle-Samen'!U340</f>
        <v>4055473375120</v>
      </c>
      <c r="AB354" s="324">
        <f>'Basis-Tabelle-Samen'!V340</f>
        <v>6.75</v>
      </c>
      <c r="AC354" s="326">
        <f>IF(Z354&lt;1,"",'3'!$U$15)</f>
        <v>6</v>
      </c>
      <c r="AD354" s="327">
        <f>IF(Z354&lt;1,"",'3'!$V$11)</f>
        <v>24</v>
      </c>
      <c r="AE354" s="326">
        <f>'Basis-Tabelle-Samen'!W340</f>
        <v>67512</v>
      </c>
      <c r="AF354" s="323">
        <f>'Basis-Tabelle-Samen'!X340</f>
        <v>4055473675121</v>
      </c>
      <c r="AG354" s="324">
        <f>'Basis-Tabelle-Samen'!Y340</f>
        <v>2.95</v>
      </c>
      <c r="AH354" s="326">
        <f>IF(AE354&lt;1,"",'3'!$Y$15)</f>
        <v>8</v>
      </c>
      <c r="AI354" s="327">
        <f>IF(AE354&lt;1,"",'3'!$Z$11)</f>
        <v>64</v>
      </c>
      <c r="AJ354" s="319"/>
      <c r="AK354" s="316" t="str">
        <f>IF(G354&lt;1,"",
IF($C$1="Bulgarisch - BG",HYPERLINK(CONCATENATE("https://www.saflax.de/0-WVK-Retail/Bilder-Pictures/SAFLAX-",'Basis-Tabelle-Samen'!C340,"-",'Basis-Tabelle-Samen'!J340,"-seed-package-front-cr-bulgarian.jpg")),
IF($C$1="Dänisch - DK",HYPERLINK(CONCATENATE("https://www.saflax.de/0-WVK-Retail/Bilder-Pictures/SAFLAX-",'Basis-Tabelle-Samen'!C340,"-",'Basis-Tabelle-Samen'!J340,"-seed-package-front-cr-danish.jpg")),
IF($C$1="Deutsch - DE",HYPERLINK(CONCATENATE("https://www.saflax.de/0-WVK-Retail/Bilder-Pictures/SAFLAX-",'Basis-Tabelle-Samen'!C340,"-",'Basis-Tabelle-Samen'!J340,"-seed-package-front-cr-german.jpg")),
IF($C$1="Englisch - UK",HYPERLINK(CONCATENATE("https://www.saflax.de/0-WVK-Retail/Bilder-Pictures/SAFLAX-",'Basis-Tabelle-Samen'!C340,"-",'Basis-Tabelle-Samen'!J340,"-seed-package-front-cr-english.jpg")),
IF($C$1="Estnisch - EE",HYPERLINK(CONCATENATE("https://www.saflax.de/0-WVK-Retail/Bilder-Pictures/SAFLAX-",'Basis-Tabelle-Samen'!C340,"-",'Basis-Tabelle-Samen'!J340,"-seed-package-front-cr-estonian.jpg")),
IF($C$1="Finnisch - FI",HYPERLINK(CONCATENATE("https://www.saflax.de/0-WVK-Retail/Bilder-Pictures/SAFLAX-",'Basis-Tabelle-Samen'!C340,"-",'Basis-Tabelle-Samen'!J340,"-seed-package-front-cr-finnish.jpg")),
IF($C$1="Französisch - FR",HYPERLINK(CONCATENATE("https://www.saflax.de/0-WVK-Retail/Bilder-Pictures/SAFLAX-",'Basis-Tabelle-Samen'!C340,"-",'Basis-Tabelle-Samen'!J340,"-seed-package-front-cr-french.jpg")),
IF($C$1="Griechisch - GR",HYPERLINK(CONCATENATE("https://www.saflax.de/0-WVK-Retail/Bilder-Pictures/SAFLAX-",'Basis-Tabelle-Samen'!C340,"-",'Basis-Tabelle-Samen'!J340,"-seed-package-front-cr-greek.jpg")),
IF($C$1="Irisch - IE",HYPERLINK(CONCATENATE("https://www.saflax.de/0-WVK-Retail/Bilder-Pictures/SAFLAX-",'Basis-Tabelle-Samen'!C340,"-",'Basis-Tabelle-Samen'!J340,"-seed-package-front-cr-irish.jpg")),
IF($C$1="Isländisch - IS",HYPERLINK(CONCATENATE("https://www.saflax.de/0-WVK-Retail/Bilder-Pictures/SAFLAX-",'Basis-Tabelle-Samen'!C340,"-",'Basis-Tabelle-Samen'!J340,"-seed-package-front-cr-icelandic.jpg")),
IF($C$1="Italienisch - IT",HYPERLINK(CONCATENATE("https://www.saflax.de/0-WVK-Retail/Bilder-Pictures/SAFLAX-",'Basis-Tabelle-Samen'!C340,"-",'Basis-Tabelle-Samen'!J340,"-seed-package-front-cr-italian.jpg")),
IF($C$1="Japanisch - JP",HYPERLINK(CONCATENATE("https://www.saflax.de/0-WVK-Retail/Bilder-Pictures/SAFLAX-",'Basis-Tabelle-Samen'!C340,"-",'Basis-Tabelle-Samen'!J340,"-seed-package-front-cr-japanese.jpg")),
IF($C$1="Kroatisch - HR",HYPERLINK(CONCATENATE("https://www.saflax.de/0-WVK-Retail/Bilder-Pictures/SAFLAX-",'Basis-Tabelle-Samen'!C340,"-",'Basis-Tabelle-Samen'!J340,"-seed-package-front-cr-croatian.jpg")),
IF($C$1="Lettisch - LV",HYPERLINK(CONCATENATE("https://www.saflax.de/0-WVK-Retail/Bilder-Pictures/SAFLAX-",'Basis-Tabelle-Samen'!C340,"-",'Basis-Tabelle-Samen'!J340,"-seed-package-front-cr-latvian.jpg")),
IF($C$1="Litauisch - LT",HYPERLINK(CONCATENATE("https://www.saflax.de/0-WVK-Retail/Bilder-Pictures/SAFLAX-",'Basis-Tabelle-Samen'!C340,"-",'Basis-Tabelle-Samen'!J340,"-seed-package-front-cr-lithuanian.jpg")),
IF($C$1="Maltesisch - MT",HYPERLINK(CONCATENATE("https://www.saflax.de/0-WVK-Retail/Bilder-Pictures/SAFLAX-",'Basis-Tabelle-Samen'!C340,"-",'Basis-Tabelle-Samen'!J340,"-seed-package-front-cr-maltese.jpg")),
IF($C$1="Niederländisch - NL",HYPERLINK(CONCATENATE("https://www.saflax.de/0-WVK-Retail/Bilder-Pictures/SAFLAX-",'Basis-Tabelle-Samen'!C340,"-",'Basis-Tabelle-Samen'!J340,"-seed-package-front-cr-dutch.jpg")),
IF($C$1="Norwegisch - NO",HYPERLINK(CONCATENATE("https://www.saflax.de/0-WVK-Retail/Bilder-Pictures/SAFLAX-",'Basis-Tabelle-Samen'!C340,"-",'Basis-Tabelle-Samen'!J340,"-seed-package-front-cr-nowegian.jpg")),
IF($C$1="Polnisch - PL",HYPERLINK(CONCATENATE("https://www.saflax.de/0-WVK-Retail/Bilder-Pictures/SAFLAX-",'Basis-Tabelle-Samen'!C340,"-",'Basis-Tabelle-Samen'!J340,"-seed-package-front-cr-polish.jpg")),
IF($C$1="Portugiesisch - PT",HYPERLINK(CONCATENATE("https://www.saflax.de/0-WVK-Retail/Bilder-Pictures/SAFLAX-",'Basis-Tabelle-Samen'!C340,"-",'Basis-Tabelle-Samen'!J340,"-seed-package-front-cr-portuguese.jpg")),
IF($C$1="Rumänisch - RO",HYPERLINK(CONCATENATE("https://www.saflax.de/0-WVK-Retail/Bilder-Pictures/SAFLAX-",'Basis-Tabelle-Samen'!C340,"-",'Basis-Tabelle-Samen'!J340,"-seed-package-front-cr-romanian.jpg")),
IF($C$1="Schwedisch - SE",HYPERLINK(CONCATENATE("https://www.saflax.de/0-WVK-Retail/Bilder-Pictures/SAFLAX-",'Basis-Tabelle-Samen'!C340,"-",'Basis-Tabelle-Samen'!J340,"-seed-package-front-cr-swedish.jpg")),
IF($C$1="Slowakisch - SK",HYPERLINK(CONCATENATE("https://www.saflax.de/0-WVK-Retail/Bilder-Pictures/SAFLAX-",'Basis-Tabelle-Samen'!C340,"-",'Basis-Tabelle-Samen'!J340,"-seed-package-front-cr-slovak.jpg")),
IF($C$1="Slowenisch - SI",HYPERLINK(CONCATENATE("https://www.saflax.de/0-WVK-Retail/Bilder-Pictures/SAFLAX-",'Basis-Tabelle-Samen'!C340,"-",'Basis-Tabelle-Samen'!J340,"-seed-package-front-cr-slovenian.jpg")),
IF($C$1="Spanisch - ES",HYPERLINK(CONCATENATE("https://www.saflax.de/0-WVK-Retail/Bilder-Pictures/SAFLAX-",'Basis-Tabelle-Samen'!C340,"-",'Basis-Tabelle-Samen'!J340,"-seed-package-front-cr-spanish.jpg")),
IF($C$1="Tschechisch - CZ",HYPERLINK(CONCATENATE("https://www.saflax.de/0-WVK-Retail/Bilder-Pictures/SAFLAX-",'Basis-Tabelle-Samen'!C340,"-",'Basis-Tabelle-Samen'!J340,"-seed-package-front-cr-czech.jpg")),
IF($C$1="Türkisch - TR",HYPERLINK(CONCATENATE("https://www.saflax.de/0-WVK-Retail/Bilder-Pictures/SAFLAX-",'Basis-Tabelle-Samen'!C340,"-",'Basis-Tabelle-Samen'!J340,"-seed-package-front-cr-turkish.jpg")),
IF($C$1="Ungarisch - HU",HYPERLINK(CONCATENATE("https://www.saflax.de/0-WVK-Retail/Bilder-Pictures/SAFLAX-",'Basis-Tabelle-Samen'!C340,"-",'Basis-Tabelle-Samen'!J340,"-seed-package-front-cr-hungarian.jpg")),
" ACHTUNG")))))))))))))))))))))))))))))</f>
        <v>https://www.saflax.de/0-WVK-Retail/Bilder-Pictures/SAFLAX-17512-thymus-mastichina-seed-package-front-cr-english.jpg</v>
      </c>
      <c r="AL354" s="330" t="str">
        <f>IF(G354&lt;1,"",
IF($C$1="Bulgarisch - BG",HYPERLINK(CONCATENATE("https://www.saflax.de/0-WVK-Retail/Bilder-Pictures/SAFLAX-",'Basis-Tabelle-Samen'!C340,"-",'Basis-Tabelle-Samen'!J340,"-seed-package-back-cr-bulgarian.jpg")),
IF($C$1="Dänisch - DK",HYPERLINK(CONCATENATE("https://www.saflax.de/0-WVK-Retail/Bilder-Pictures/SAFLAX-",'Basis-Tabelle-Samen'!C340,"-",'Basis-Tabelle-Samen'!J340,"-seed-package-back-cr-danish.jpg")),
IF($C$1="Deutsch - DE",HYPERLINK(CONCATENATE("https://www.saflax.de/0-WVK-Retail/Bilder-Pictures/SAFLAX-",'Basis-Tabelle-Samen'!C340,"-",'Basis-Tabelle-Samen'!J340,"-seed-package-back-cr-german.jpg")),
IF($C$1="Englisch - UK",HYPERLINK(CONCATENATE("https://www.saflax.de/0-WVK-Retail/Bilder-Pictures/SAFLAX-",'Basis-Tabelle-Samen'!C340,"-",'Basis-Tabelle-Samen'!J340,"-seed-package-back-cr-english.jpg")),
IF($C$1="Estnisch - EE",HYPERLINK(CONCATENATE("https://www.saflax.de/0-WVK-Retail/Bilder-Pictures/SAFLAX-",'Basis-Tabelle-Samen'!C340,"-",'Basis-Tabelle-Samen'!J340,"-seed-package-back-cr-estonian.jpg")),
IF($C$1="Finnisch - FI",HYPERLINK(CONCATENATE("https://www.saflax.de/0-WVK-Retail/Bilder-Pictures/SAFLAX-",'Basis-Tabelle-Samen'!C340,"-",'Basis-Tabelle-Samen'!J340,"-seed-package-back-cr-finnish.jpg")),
IF($C$1="Französisch - FR",HYPERLINK(CONCATENATE("https://www.saflax.de/0-WVK-Retail/Bilder-Pictures/SAFLAX-",'Basis-Tabelle-Samen'!C340,"-",'Basis-Tabelle-Samen'!J340,"-seed-package-back-cr-french.jpg")),
IF($C$1="Griechisch - GR",HYPERLINK(CONCATENATE("https://www.saflax.de/0-WVK-Retail/Bilder-Pictures/SAFLAX-",'Basis-Tabelle-Samen'!C340,"-",'Basis-Tabelle-Samen'!J340,"-seed-package-back-cr-greek.jpg")),
IF($C$1="Irisch - IE",HYPERLINK(CONCATENATE("https://www.saflax.de/0-WVK-Retail/Bilder-Pictures/SAFLAX-",'Basis-Tabelle-Samen'!C340,"-",'Basis-Tabelle-Samen'!J340,"-seed-package-back-cr-irish.jpg")),
IF($C$1="Isländisch - IS",HYPERLINK(CONCATENATE("https://www.saflax.de/0-WVK-Retail/Bilder-Pictures/SAFLAX-",'Basis-Tabelle-Samen'!C340,"-",'Basis-Tabelle-Samen'!J340,"-seed-package-back-cr-icelandic.jpg")),
IF($C$1="Italienisch - IT",HYPERLINK(CONCATENATE("https://www.saflax.de/0-WVK-Retail/Bilder-Pictures/SAFLAX-",'Basis-Tabelle-Samen'!C340,"-",'Basis-Tabelle-Samen'!J340,"-seed-package-back-cr-italian.jpg")),
IF($C$1="Japanisch - JP",HYPERLINK(CONCATENATE("https://www.saflax.de/0-WVK-Retail/Bilder-Pictures/SAFLAX-",'Basis-Tabelle-Samen'!C340,"-",'Basis-Tabelle-Samen'!J340,"-seed-package-back-cr-japanese.jpg")),
IF($C$1="Kroatisch - HR",HYPERLINK(CONCATENATE("https://www.saflax.de/0-WVK-Retail/Bilder-Pictures/SAFLAX-",'Basis-Tabelle-Samen'!C340,"-",'Basis-Tabelle-Samen'!J340,"-seed-package-back-cr-croatian.jpg")),
IF($C$1="Lettisch - LV",HYPERLINK(CONCATENATE("https://www.saflax.de/0-WVK-Retail/Bilder-Pictures/SAFLAX-",'Basis-Tabelle-Samen'!C340,"-",'Basis-Tabelle-Samen'!J340,"-seed-package-back-cr-latvian.jpg")),
IF($C$1="Litauisch - LT",HYPERLINK(CONCATENATE("https://www.saflax.de/0-WVK-Retail/Bilder-Pictures/SAFLAX-",'Basis-Tabelle-Samen'!C340,"-",'Basis-Tabelle-Samen'!J340,"-seed-package-back-cr-lithuanian.jpg")),
IF($C$1="Maltesisch - MT",HYPERLINK(CONCATENATE("https://www.saflax.de/0-WVK-Retail/Bilder-Pictures/SAFLAX-",'Basis-Tabelle-Samen'!C340,"-",'Basis-Tabelle-Samen'!J340,"-seed-package-back-cr-maltese.jpg")),
IF($C$1="Niederländisch - NL",HYPERLINK(CONCATENATE("https://www.saflax.de/0-WVK-Retail/Bilder-Pictures/SAFLAX-",'Basis-Tabelle-Samen'!C340,"-",'Basis-Tabelle-Samen'!J340,"-seed-package-back-cr-dutch.jpg")),
IF($C$1="Norwegisch - NO",HYPERLINK(CONCATENATE("https://www.saflax.de/0-WVK-Retail/Bilder-Pictures/SAFLAX-",'Basis-Tabelle-Samen'!C340,"-",'Basis-Tabelle-Samen'!J340,"-seed-package-back-cr-nowegian.jpg")),
IF($C$1="Polnisch - PL",HYPERLINK(CONCATENATE("https://www.saflax.de/0-WVK-Retail/Bilder-Pictures/SAFLAX-",'Basis-Tabelle-Samen'!C340,"-",'Basis-Tabelle-Samen'!J340,"-seed-package-back-cr-polish.jpg")),
IF($C$1="Portugiesisch - PT",HYPERLINK(CONCATENATE("https://www.saflax.de/0-WVK-Retail/Bilder-Pictures/SAFLAX-",'Basis-Tabelle-Samen'!C340,"-",'Basis-Tabelle-Samen'!J340,"-seed-package-back-cr-portuguese.jpg")),
IF($C$1="Rumänisch - RO",HYPERLINK(CONCATENATE("https://www.saflax.de/0-WVK-Retail/Bilder-Pictures/SAFLAX-",'Basis-Tabelle-Samen'!C340,"-",'Basis-Tabelle-Samen'!J340,"-seed-package-back-cr-romanian.jpg")),
IF($C$1="Schwedisch - SE",HYPERLINK(CONCATENATE("https://www.saflax.de/0-WVK-Retail/Bilder-Pictures/SAFLAX-",'Basis-Tabelle-Samen'!C340,"-",'Basis-Tabelle-Samen'!J340,"-seed-package-back-cr-swedish.jpg")),
IF($C$1="Slowakisch - SK",HYPERLINK(CONCATENATE("https://www.saflax.de/0-WVK-Retail/Bilder-Pictures/SAFLAX-",'Basis-Tabelle-Samen'!C340,"-",'Basis-Tabelle-Samen'!J340,"-seed-package-back-cr-slovak.jpg")),
IF($C$1="Slowenisch - SI",HYPERLINK(CONCATENATE("https://www.saflax.de/0-WVK-Retail/Bilder-Pictures/SAFLAX-",'Basis-Tabelle-Samen'!C340,"-",'Basis-Tabelle-Samen'!J340,"-seed-package-back-cr-slovenian.jpg")),
IF($C$1="Spanisch - ES",HYPERLINK(CONCATENATE("https://www.saflax.de/0-WVK-Retail/Bilder-Pictures/SAFLAX-",'Basis-Tabelle-Samen'!C340,"-",'Basis-Tabelle-Samen'!J340,"-seed-package-back-cr-spanish.jpg")),
IF($C$1="Tschechisch - CZ",HYPERLINK(CONCATENATE("https://www.saflax.de/0-WVK-Retail/Bilder-Pictures/SAFLAX-",'Basis-Tabelle-Samen'!C340,"-",'Basis-Tabelle-Samen'!J340,"-seed-package-back-cr-czech.jpg")),
IF($C$1="Türkisch - TR",HYPERLINK(CONCATENATE("https://www.saflax.de/0-WVK-Retail/Bilder-Pictures/SAFLAX-",'Basis-Tabelle-Samen'!C340,"-",'Basis-Tabelle-Samen'!J340,"-seed-package-back-cr-turkish.jpg")),
IF($C$1="Ungarisch - HU",HYPERLINK(CONCATENATE("https://www.saflax.de/0-WVK-Retail/Bilder-Pictures/SAFLAX-",'Basis-Tabelle-Samen'!C340,"-",'Basis-Tabelle-Samen'!J340,"-seed-package-back-cr-hungarian.jpg")),
" ACHTUNG")))))))))))))))))))))))))))))</f>
        <v>https://www.saflax.de/0-WVK-Retail/Bilder-Pictures/SAFLAX-17512-thymus-mastichina-seed-package-back-cr-english.jpg</v>
      </c>
      <c r="AM354" s="330" t="str">
        <f>IF(H354&lt;1,"",
IF($C$1="Bulgarisch - BG",HYPERLINK(CONCATENATE("https://www.saflax.de/0-WVK-Retail/Bilder-Pictures/SAFLAX-",'Basis-Tabelle-Samen'!K340,"-",'Basis-Tabelle-Samen'!J340,"-garden-to-go-mini-bulgarian.jpg")),
IF($C$1="Dänisch - DK",HYPERLINK(CONCATENATE("https://www.saflax.de/0-WVK-Retail/Bilder-Pictures/SAFLAX-",'Basis-Tabelle-Samen'!K340,"-",'Basis-Tabelle-Samen'!J340,"-garden-to-go-mini-danish.jpg")),
IF($C$1="Deutsch - DE",HYPERLINK(CONCATENATE("https://www.saflax.de/0-WVK-Retail/Bilder-Pictures/SAFLAX-",'Basis-Tabelle-Samen'!K340,"-",'Basis-Tabelle-Samen'!J340,"-garden-to-go-mini-german.jpg")),
IF($C$1="Englisch - UK",HYPERLINK(CONCATENATE("https://www.saflax.de/0-WVK-Retail/Bilder-Pictures/SAFLAX-",'Basis-Tabelle-Samen'!K340,"-",'Basis-Tabelle-Samen'!J340,"-garden-to-go-mini-english.jpg")),
IF($C$1="Estnisch - EE",HYPERLINK(CONCATENATE("https://www.saflax.de/0-WVK-Retail/Bilder-Pictures/SAFLAX-",'Basis-Tabelle-Samen'!K340,"-",'Basis-Tabelle-Samen'!J340,"-garden-to-go-mini-estonian.jpg")),
IF($C$1="Finnisch - FI",HYPERLINK(CONCATENATE("https://www.saflax.de/0-WVK-Retail/Bilder-Pictures/SAFLAX-",'Basis-Tabelle-Samen'!K340,"-",'Basis-Tabelle-Samen'!J340,"-garden-to-go-mini-finnish.jpg")),
IF($C$1="Französisch - FR",HYPERLINK(CONCATENATE("https://www.saflax.de/0-WVK-Retail/Bilder-Pictures/SAFLAX-",'Basis-Tabelle-Samen'!K340,"-",'Basis-Tabelle-Samen'!J340,"-garden-to-go-mini-french.jpg")),
IF($C$1="Griechisch - GR",HYPERLINK(CONCATENATE("https://www.saflax.de/0-WVK-Retail/Bilder-Pictures/SAFLAX-",'Basis-Tabelle-Samen'!K340,"-",'Basis-Tabelle-Samen'!J340,"-garden-to-go-mini-greek.jpg")),
IF($C$1="Irisch - IE",HYPERLINK(CONCATENATE("https://www.saflax.de/0-WVK-Retail/Bilder-Pictures/SAFLAX-",'Basis-Tabelle-Samen'!K340,"-",'Basis-Tabelle-Samen'!J340,"-garden-to-go-mini-irish.jpg")),
IF($C$1="Isländisch - IS",HYPERLINK(CONCATENATE("https://www.saflax.de/0-WVK-Retail/Bilder-Pictures/SAFLAX-",'Basis-Tabelle-Samen'!K340,"-",'Basis-Tabelle-Samen'!J340,"-garden-to-go-mini-icelandic.jpg")),
IF($C$1="Italienisch - IT",HYPERLINK(CONCATENATE("https://www.saflax.de/0-WVK-Retail/Bilder-Pictures/SAFLAX-",'Basis-Tabelle-Samen'!K340,"-",'Basis-Tabelle-Samen'!J340,"-garden-to-go-mini-italian.jpg")),
IF($C$1="Japanisch - JP",HYPERLINK(CONCATENATE("https://www.saflax.de/0-WVK-Retail/Bilder-Pictures/SAFLAX-",'Basis-Tabelle-Samen'!K340,"-",'Basis-Tabelle-Samen'!J340,"-garden-to-go-mini-japanese.jpg")),
IF($C$1="Kroatisch - HR",HYPERLINK(CONCATENATE("https://www.saflax.de/0-WVK-Retail/Bilder-Pictures/SAFLAX-",'Basis-Tabelle-Samen'!K340,"-",'Basis-Tabelle-Samen'!J340,"-garden-to-go-mini-croatian.jpg")),
IF($C$1="Lettisch - LV",HYPERLINK(CONCATENATE("https://www.saflax.de/0-WVK-Retail/Bilder-Pictures/SAFLAX-",'Basis-Tabelle-Samen'!K340,"-",'Basis-Tabelle-Samen'!J340,"-garden-to-go-mini-latvian.jpg")),
IF($C$1="Litauisch - LT",HYPERLINK(CONCATENATE("https://www.saflax.de/0-WVK-Retail/Bilder-Pictures/SAFLAX-",'Basis-Tabelle-Samen'!K340,"-",'Basis-Tabelle-Samen'!J340,"-garden-to-go-mini-lithuanian.jpg")),
IF($C$1="Maltesisch - MT",HYPERLINK(CONCATENATE("https://www.saflax.de/0-WVK-Retail/Bilder-Pictures/SAFLAX-",'Basis-Tabelle-Samen'!K340,"-",'Basis-Tabelle-Samen'!J340,"-garden-to-go-mini-maltese.jpg")),
IF($C$1="Niederländisch - NL",HYPERLINK(CONCATENATE("https://www.saflax.de/0-WVK-Retail/Bilder-Pictures/SAFLAX-",'Basis-Tabelle-Samen'!K340,"-",'Basis-Tabelle-Samen'!J340,"-garden-to-go-mini-dutch.jpg")),
IF($C$1="Norwegisch - NO",HYPERLINK(CONCATENATE("https://www.saflax.de/0-WVK-Retail/Bilder-Pictures/SAFLAX-",'Basis-Tabelle-Samen'!K340,"-",'Basis-Tabelle-Samen'!J340,"-garden-to-go-mini-nowegian.jpg")),
IF($C$1="Polnisch - PL",HYPERLINK(CONCATENATE("https://www.saflax.de/0-WVK-Retail/Bilder-Pictures/SAFLAX-",'Basis-Tabelle-Samen'!K340,"-",'Basis-Tabelle-Samen'!J340,"-garden-to-go-mini-polish.jpg")),
IF($C$1="Portugiesisch - PT",HYPERLINK(CONCATENATE("https://www.saflax.de/0-WVK-Retail/Bilder-Pictures/SAFLAX-",'Basis-Tabelle-Samen'!K340,"-",'Basis-Tabelle-Samen'!J340,"-garden-to-go-mini-portuguese.jpg")),
IF($C$1="Rumänisch - RO",HYPERLINK(CONCATENATE("https://www.saflax.de/0-WVK-Retail/Bilder-Pictures/SAFLAX-",'Basis-Tabelle-Samen'!K340,"-",'Basis-Tabelle-Samen'!J340,"-garden-to-go-mini-romanian.jpg")),
IF($C$1="Schwedisch - SE",HYPERLINK(CONCATENATE("https://www.saflax.de/0-WVK-Retail/Bilder-Pictures/SAFLAX-",'Basis-Tabelle-Samen'!K340,"-",'Basis-Tabelle-Samen'!J340,"-garden-to-go-mini-swedish.jpg")),
IF($C$1="Slowakisch - SK",HYPERLINK(CONCATENATE("https://www.saflax.de/0-WVK-Retail/Bilder-Pictures/SAFLAX-",'Basis-Tabelle-Samen'!K340,"-",'Basis-Tabelle-Samen'!J340,"-garden-to-go-mini-slovak.jpg")),
IF($C$1="Slowenisch - SI",HYPERLINK(CONCATENATE("https://www.saflax.de/0-WVK-Retail/Bilder-Pictures/SAFLAX-",'Basis-Tabelle-Samen'!K340,"-",'Basis-Tabelle-Samen'!J340,"-garden-to-go-mini-slovenian.jpg")),
IF($C$1="Spanisch - ES",HYPERLINK(CONCATENATE("https://www.saflax.de/0-WVK-Retail/Bilder-Pictures/SAFLAX-",'Basis-Tabelle-Samen'!K340,"-",'Basis-Tabelle-Samen'!J340,"-garden-to-go-mini-spanish.jpg")),
IF($C$1="Tschechisch - CZ",HYPERLINK(CONCATENATE("https://www.saflax.de/0-WVK-Retail/Bilder-Pictures/SAFLAX-",'Basis-Tabelle-Samen'!K340,"-",'Basis-Tabelle-Samen'!J340,"-garden-to-go-mini-czech.jpg")),
IF($C$1="Türkisch - TR",HYPERLINK(CONCATENATE("https://www.saflax.de/0-WVK-Retail/Bilder-Pictures/SAFLAX-",'Basis-Tabelle-Samen'!K340,"-",'Basis-Tabelle-Samen'!J340,"-garden-to-go-mini-turkish.jpg")),
IF($C$1="Ungarisch - HU",HYPERLINK(CONCATENATE("https://www.saflax.de/0-WVK-Retail/Bilder-Pictures/SAFLAX-",'Basis-Tabelle-Samen'!K340,"-",'Basis-Tabelle-Samen'!J340,"-garden-to-go-mini-hungarian.jpg")),
" ACHTUNG")))))))))))))))))))))))))))))</f>
        <v>https://www.saflax.de/0-WVK-Retail/Bilder-Pictures/SAFLAX-77512-thymus-mastichina-garden-to-go-mini-english.jpg</v>
      </c>
      <c r="AN354" s="330" t="str">
        <f>IF(I354&lt;1,"",
IF($C$1="Bulgarisch - BG",HYPERLINK(CONCATENATE("https://www.saflax.de/0-WVK-Retail/Bilder-Pictures/SAFLAX-",'Basis-Tabelle-Samen'!N340,"-",'Basis-Tabelle-Samen'!J340,"-garden-to-go-lite-bulgarian.jpg")),
IF($C$1="Dänisch - DK",HYPERLINK(CONCATENATE("https://www.saflax.de/0-WVK-Retail/Bilder-Pictures/SAFLAX-",'Basis-Tabelle-Samen'!N340,"-",'Basis-Tabelle-Samen'!J340,"-garden-to-go-lite-danish.jpg")),
IF($C$1="Deutsch - DE",HYPERLINK(CONCATENATE("https://www.saflax.de/0-WVK-Retail/Bilder-Pictures/SAFLAX-",'Basis-Tabelle-Samen'!N340,"-",'Basis-Tabelle-Samen'!J340,"-garden-to-go-lite-german.jpg")),
IF($C$1="Englisch - UK",HYPERLINK(CONCATENATE("https://www.saflax.de/0-WVK-Retail/Bilder-Pictures/SAFLAX-",'Basis-Tabelle-Samen'!N340,"-",'Basis-Tabelle-Samen'!J340,"-garden-to-go-lite-english.jpg")),
IF($C$1="Estnisch - EE",HYPERLINK(CONCATENATE("https://www.saflax.de/0-WVK-Retail/Bilder-Pictures/SAFLAX-",'Basis-Tabelle-Samen'!N340,"-",'Basis-Tabelle-Samen'!J340,"-garden-to-go-lite-estonian.jpg")),
IF($C$1="Finnisch - FI",HYPERLINK(CONCATENATE("https://www.saflax.de/0-WVK-Retail/Bilder-Pictures/SAFLAX-",'Basis-Tabelle-Samen'!N340,"-",'Basis-Tabelle-Samen'!J340,"-garden-to-go-lite-finnish.jpg")),
IF($C$1="Französisch - FR",HYPERLINK(CONCATENATE("https://www.saflax.de/0-WVK-Retail/Bilder-Pictures/SAFLAX-",'Basis-Tabelle-Samen'!N340,"-",'Basis-Tabelle-Samen'!J340,"-garden-to-go-lite-french.jpg")),
IF($C$1="Griechisch - GR",HYPERLINK(CONCATENATE("https://www.saflax.de/0-WVK-Retail/Bilder-Pictures/SAFLAX-",'Basis-Tabelle-Samen'!N340,"-",'Basis-Tabelle-Samen'!J340,"-garden-to-go-lite-greek.jpg")),
IF($C$1="Irisch - IE",HYPERLINK(CONCATENATE("https://www.saflax.de/0-WVK-Retail/Bilder-Pictures/SAFLAX-",'Basis-Tabelle-Samen'!N340,"-",'Basis-Tabelle-Samen'!J340,"-garden-to-go-lite-irish.jpg")),
IF($C$1="Isländisch - IS",HYPERLINK(CONCATENATE("https://www.saflax.de/0-WVK-Retail/Bilder-Pictures/SAFLAX-",'Basis-Tabelle-Samen'!N340,"-",'Basis-Tabelle-Samen'!J340,"-garden-to-go-lite-icelandic.jpg")),
IF($C$1="Italienisch - IT",HYPERLINK(CONCATENATE("https://www.saflax.de/0-WVK-Retail/Bilder-Pictures/SAFLAX-",'Basis-Tabelle-Samen'!N340,"-",'Basis-Tabelle-Samen'!J340,"-garden-to-go-lite-italian.jpg")),
IF($C$1="Japanisch - JP",HYPERLINK(CONCATENATE("https://www.saflax.de/0-WVK-Retail/Bilder-Pictures/SAFLAX-",'Basis-Tabelle-Samen'!N340,"-",'Basis-Tabelle-Samen'!J340,"-garden-to-go-lite-japanese.jpg")),
IF($C$1="Kroatisch - HR",HYPERLINK(CONCATENATE("https://www.saflax.de/0-WVK-Retail/Bilder-Pictures/SAFLAX-",'Basis-Tabelle-Samen'!N340,"-",'Basis-Tabelle-Samen'!J340,"-garden-to-go-lite-croatian.jpg")),
IF($C$1="Lettisch - LV",HYPERLINK(CONCATENATE("https://www.saflax.de/0-WVK-Retail/Bilder-Pictures/SAFLAX-",'Basis-Tabelle-Samen'!N340,"-",'Basis-Tabelle-Samen'!J340,"-garden-to-go-lite-latvian.jpg")),
IF($C$1="Litauisch - LT",HYPERLINK(CONCATENATE("https://www.saflax.de/0-WVK-Retail/Bilder-Pictures/SAFLAX-",'Basis-Tabelle-Samen'!N340,"-",'Basis-Tabelle-Samen'!J340,"-garden-to-go-lite-lithuanian.jpg")),
IF($C$1="Maltesisch - MT",HYPERLINK(CONCATENATE("https://www.saflax.de/0-WVK-Retail/Bilder-Pictures/SAFLAX-",'Basis-Tabelle-Samen'!N340,"-",'Basis-Tabelle-Samen'!J340,"-garden-to-go-lite-maltese.jpg")),
IF($C$1="Niederländisch - NL",HYPERLINK(CONCATENATE("https://www.saflax.de/0-WVK-Retail/Bilder-Pictures/SAFLAX-",'Basis-Tabelle-Samen'!N340,"-",'Basis-Tabelle-Samen'!J340,"-garden-to-go-lite-dutch.jpg")),
IF($C$1="Norwegisch - NO",HYPERLINK(CONCATENATE("https://www.saflax.de/0-WVK-Retail/Bilder-Pictures/SAFLAX-",'Basis-Tabelle-Samen'!N340,"-",'Basis-Tabelle-Samen'!J340,"-garden-to-go-lite-nowegian.jpg")),
IF($C$1="Polnisch - PL",HYPERLINK(CONCATENATE("https://www.saflax.de/0-WVK-Retail/Bilder-Pictures/SAFLAX-",'Basis-Tabelle-Samen'!N340,"-",'Basis-Tabelle-Samen'!J340,"-garden-to-go-lite-polish.jpg")),
IF($C$1="Portugiesisch - PT",HYPERLINK(CONCATENATE("https://www.saflax.de/0-WVK-Retail/Bilder-Pictures/SAFLAX-",'Basis-Tabelle-Samen'!N340,"-",'Basis-Tabelle-Samen'!J340,"-garden-to-go-lite-portuguese.jpg")),
IF($C$1="Rumänisch - RO",HYPERLINK(CONCATENATE("https://www.saflax.de/0-WVK-Retail/Bilder-Pictures/SAFLAX-",'Basis-Tabelle-Samen'!N340,"-",'Basis-Tabelle-Samen'!J340,"-garden-to-go-lite-romanian.jpg")),
IF($C$1="Schwedisch - SE",HYPERLINK(CONCATENATE("https://www.saflax.de/0-WVK-Retail/Bilder-Pictures/SAFLAX-",'Basis-Tabelle-Samen'!N340,"-",'Basis-Tabelle-Samen'!J340,"-garden-to-go-lite-swedish.jpg")),
IF($C$1="Slowakisch - SK",HYPERLINK(CONCATENATE("https://www.saflax.de/0-WVK-Retail/Bilder-Pictures/SAFLAX-",'Basis-Tabelle-Samen'!N340,"-",'Basis-Tabelle-Samen'!J340,"-garden-to-go-lite-slovak.jpg")),
IF($C$1="Slowenisch - SI",HYPERLINK(CONCATENATE("https://www.saflax.de/0-WVK-Retail/Bilder-Pictures/SAFLAX-",'Basis-Tabelle-Samen'!N340,"-",'Basis-Tabelle-Samen'!J340,"-garden-to-go-lite-slovenian.jpg")),
IF($C$1="Spanisch - ES",HYPERLINK(CONCATENATE("https://www.saflax.de/0-WVK-Retail/Bilder-Pictures/SAFLAX-",'Basis-Tabelle-Samen'!N340,"-",'Basis-Tabelle-Samen'!J340,"-garden-to-go-lite-spanish.jpg")),
IF($C$1="Tschechisch - CZ",HYPERLINK(CONCATENATE("https://www.saflax.de/0-WVK-Retail/Bilder-Pictures/SAFLAX-",'Basis-Tabelle-Samen'!N340,"-",'Basis-Tabelle-Samen'!J340,"-garden-to-go-lite-czech.jpg")),
IF($C$1="Türkisch - TR",HYPERLINK(CONCATENATE("https://www.saflax.de/0-WVK-Retail/Bilder-Pictures/SAFLAX-",'Basis-Tabelle-Samen'!N340,"-",'Basis-Tabelle-Samen'!J340,"-garden-to-go-lite-turkish.jpg")),
IF($C$1="Ungarisch - HU",HYPERLINK(CONCATENATE("https://www.saflax.de/0-WVK-Retail/Bilder-Pictures/SAFLAX-",'Basis-Tabelle-Samen'!N340,"-",'Basis-Tabelle-Samen'!J340,"-garden-to-go-lite-hungarian.jpg")),
" ACHTUNG")))))))))))))))))))))))))))))</f>
        <v>https://www.saflax.de/0-WVK-Retail/Bilder-Pictures/SAFLAX-87512-thymus-mastichina-garden-to-go-lite-english.jpg</v>
      </c>
      <c r="AO354" s="330" t="str">
        <f>IF(J354&lt;1,"",
IF($C$1="Bulgarisch - BG",HYPERLINK(CONCATENATE("https://www.saflax.de/0-WVK-Retail/Bilder-Pictures/SAFLAX-",'Basis-Tabelle-Samen'!Q340,"-",'Basis-Tabelle-Samen'!J340,"-garden-to-go-bulgarian.jpg")),
IF($C$1="Dänisch - DK",HYPERLINK(CONCATENATE("https://www.saflax.de/0-WVK-Retail/Bilder-Pictures/SAFLAX-",'Basis-Tabelle-Samen'!Q340,"-",'Basis-Tabelle-Samen'!J340,"-garden-to-go-danish.jpg")),
IF($C$1="Deutsch - DE",HYPERLINK(CONCATENATE("https://www.saflax.de/0-WVK-Retail/Bilder-Pictures/SAFLAX-",'Basis-Tabelle-Samen'!Q340,"-",'Basis-Tabelle-Samen'!J340,"-garden-to-go-german.jpg")),
IF($C$1="Englisch - UK",HYPERLINK(CONCATENATE("https://www.saflax.de/0-WVK-Retail/Bilder-Pictures/SAFLAX-",'Basis-Tabelle-Samen'!Q340,"-",'Basis-Tabelle-Samen'!J340,"-garden-to-go-english.jpg")),
IF($C$1="Estnisch - EE",HYPERLINK(CONCATENATE("https://www.saflax.de/0-WVK-Retail/Bilder-Pictures/SAFLAX-",'Basis-Tabelle-Samen'!Q340,"-",'Basis-Tabelle-Samen'!J340,"-garden-to-go-estonian.jpg")),
IF($C$1="Finnisch - FI",HYPERLINK(CONCATENATE("https://www.saflax.de/0-WVK-Retail/Bilder-Pictures/SAFLAX-",'Basis-Tabelle-Samen'!Q340,"-",'Basis-Tabelle-Samen'!J340,"-garden-to-go-finnish.jpg")),
IF($C$1="Französisch - FR",HYPERLINK(CONCATENATE("https://www.saflax.de/0-WVK-Retail/Bilder-Pictures/SAFLAX-",'Basis-Tabelle-Samen'!Q340,"-",'Basis-Tabelle-Samen'!J340,"-garden-to-go-french.jpg")),
IF($C$1="Griechisch - GR",HYPERLINK(CONCATENATE("https://www.saflax.de/0-WVK-Retail/Bilder-Pictures/SAFLAX-",'Basis-Tabelle-Samen'!Q340,"-",'Basis-Tabelle-Samen'!J340,"-garden-to-go-greek.jpg")),
IF($C$1="Irisch - IE",HYPERLINK(CONCATENATE("https://www.saflax.de/0-WVK-Retail/Bilder-Pictures/SAFLAX-",'Basis-Tabelle-Samen'!Q340,"-",'Basis-Tabelle-Samen'!J340,"-garden-to-go-irish.jpg")),
IF($C$1="Isländisch - IS",HYPERLINK(CONCATENATE("https://www.saflax.de/0-WVK-Retail/Bilder-Pictures/SAFLAX-",'Basis-Tabelle-Samen'!Q340,"-",'Basis-Tabelle-Samen'!J340,"-garden-to-go-icelandic.jpg")),
IF($C$1="Italienisch - IT",HYPERLINK(CONCATENATE("https://www.saflax.de/0-WVK-Retail/Bilder-Pictures/SAFLAX-",'Basis-Tabelle-Samen'!Q340,"-",'Basis-Tabelle-Samen'!J340,"-garden-to-go-italian.jpg")),
IF($C$1="Japanisch - JP",HYPERLINK(CONCATENATE("https://www.saflax.de/0-WVK-Retail/Bilder-Pictures/SAFLAX-",'Basis-Tabelle-Samen'!Q340,"-",'Basis-Tabelle-Samen'!J340,"-garden-to-go-japanese.jpg")),
IF($C$1="Kroatisch - HR",HYPERLINK(CONCATENATE("https://www.saflax.de/0-WVK-Retail/Bilder-Pictures/SAFLAX-",'Basis-Tabelle-Samen'!Q340,"-",'Basis-Tabelle-Samen'!J340,"-garden-to-go-croatian.jpg")),
IF($C$1="Lettisch - LV",HYPERLINK(CONCATENATE("https://www.saflax.de/0-WVK-Retail/Bilder-Pictures/SAFLAX-",'Basis-Tabelle-Samen'!Q340,"-",'Basis-Tabelle-Samen'!J340,"-garden-to-go-latvian.jpg")),
IF($C$1="Litauisch - LT",HYPERLINK(CONCATENATE("https://www.saflax.de/0-WVK-Retail/Bilder-Pictures/SAFLAX-",'Basis-Tabelle-Samen'!Q340,"-",'Basis-Tabelle-Samen'!J340,"-garden-to-go-lithuanian.jpg")),
IF($C$1="Maltesisch - MT",HYPERLINK(CONCATENATE("https://www.saflax.de/0-WVK-Retail/Bilder-Pictures/SAFLAX-",'Basis-Tabelle-Samen'!Q340,"-",'Basis-Tabelle-Samen'!J340,"-garden-to-go-maltese.jpg")),
IF($C$1="Niederländisch - NL",HYPERLINK(CONCATENATE("https://www.saflax.de/0-WVK-Retail/Bilder-Pictures/SAFLAX-",'Basis-Tabelle-Samen'!Q340,"-",'Basis-Tabelle-Samen'!J340,"-garden-to-go-dutch.jpg")),
IF($C$1="Norwegisch - NO",HYPERLINK(CONCATENATE("https://www.saflax.de/0-WVK-Retail/Bilder-Pictures/SAFLAX-",'Basis-Tabelle-Samen'!Q340,"-",'Basis-Tabelle-Samen'!J340,"-garden-to-go-nowegian.jpg")),
IF($C$1="Polnisch - PL",HYPERLINK(CONCATENATE("https://www.saflax.de/0-WVK-Retail/Bilder-Pictures/SAFLAX-",'Basis-Tabelle-Samen'!Q340,"-",'Basis-Tabelle-Samen'!J340,"-garden-to-go-polish.jpg")),
IF($C$1="Portugiesisch - PT",HYPERLINK(CONCATENATE("https://www.saflax.de/0-WVK-Retail/Bilder-Pictures/SAFLAX-",'Basis-Tabelle-Samen'!Q340,"-",'Basis-Tabelle-Samen'!J340,"-garden-to-go-portuguese.jpg")),
IF($C$1="Rumänisch - RO",HYPERLINK(CONCATENATE("https://www.saflax.de/0-WVK-Retail/Bilder-Pictures/SAFLAX-",'Basis-Tabelle-Samen'!Q340,"-",'Basis-Tabelle-Samen'!J340,"-garden-to-go-romanian.jpg")),
IF($C$1="Schwedisch - SE",HYPERLINK(CONCATENATE("https://www.saflax.de/0-WVK-Retail/Bilder-Pictures/SAFLAX-",'Basis-Tabelle-Samen'!Q340,"-",'Basis-Tabelle-Samen'!J340,"-garden-to-go-swedish.jpg")),
IF($C$1="Slowakisch - SK",HYPERLINK(CONCATENATE("https://www.saflax.de/0-WVK-Retail/Bilder-Pictures/SAFLAX-",'Basis-Tabelle-Samen'!Q340,"-",'Basis-Tabelle-Samen'!J340,"-garden-to-go-slovak.jpg")),
IF($C$1="Slowenisch - SI",HYPERLINK(CONCATENATE("https://www.saflax.de/0-WVK-Retail/Bilder-Pictures/SAFLAX-",'Basis-Tabelle-Samen'!Q340,"-",'Basis-Tabelle-Samen'!J340,"-garden-to-go-slovenian.jpg")),
IF($C$1="Spanisch - ES",HYPERLINK(CONCATENATE("https://www.saflax.de/0-WVK-Retail/Bilder-Pictures/SAFLAX-",'Basis-Tabelle-Samen'!Q340,"-",'Basis-Tabelle-Samen'!J340,"-garden-to-go-spanish.jpg")),
IF($C$1="Tschechisch - CZ",HYPERLINK(CONCATENATE("https://www.saflax.de/0-WVK-Retail/Bilder-Pictures/SAFLAX-",'Basis-Tabelle-Samen'!Q340,"-",'Basis-Tabelle-Samen'!J340,"-garden-to-go-czech.jpg")),
IF($C$1="Türkisch - TR",HYPERLINK(CONCATENATE("https://www.saflax.de/0-WVK-Retail/Bilder-Pictures/SAFLAX-",'Basis-Tabelle-Samen'!Q340,"-",'Basis-Tabelle-Samen'!J340,"-garden-to-go-turkish.jpg")),
IF($C$1="Ungarisch - HU",HYPERLINK(CONCATENATE("https://www.saflax.de/0-WVK-Retail/Bilder-Pictures/SAFLAX-",'Basis-Tabelle-Samen'!Q340,"-",'Basis-Tabelle-Samen'!J340,"-garden-to-go-hungarian.jpg")),
" ACHTUNG")))))))))))))))))))))))))))))</f>
        <v>https://www.saflax.de/0-WVK-Retail/Bilder-Pictures/SAFLAX-57512-thymus-mastichina-garden-to-go-english.jpg</v>
      </c>
      <c r="AP354" s="330" t="str">
        <f>IF(K354&lt;1,"",
IF($C$1="Bulgarisch - BG",HYPERLINK(CONCATENATE("https://www.saflax.de/0-WVK-Retail/Bilder-Pictures/SAFLAX-",'Basis-Tabelle-Samen'!T340,"-",'Basis-Tabelle-Samen'!J340,"-cultivation-set-bulgarian.jpg")),
IF($C$1="Dänisch - DK",HYPERLINK(CONCATENATE("https://www.saflax.de/0-WVK-Retail/Bilder-Pictures/SAFLAX-",'Basis-Tabelle-Samen'!T340,"-",'Basis-Tabelle-Samen'!J340,"-cultivation-set-danish.jpg")),
IF($C$1="Deutsch - DE",HYPERLINK(CONCATENATE("https://www.saflax.de/0-WVK-Retail/Bilder-Pictures/SAFLAX-",'Basis-Tabelle-Samen'!T340,"-",'Basis-Tabelle-Samen'!J340,"-cultivation-set-german.jpg")),
IF($C$1="Englisch - UK",HYPERLINK(CONCATENATE("https://www.saflax.de/0-WVK-Retail/Bilder-Pictures/SAFLAX-",'Basis-Tabelle-Samen'!T340,"-",'Basis-Tabelle-Samen'!J340,"-cultivation-set-english.jpg")),
IF($C$1="Estnisch - EE",HYPERLINK(CONCATENATE("https://www.saflax.de/0-WVK-Retail/Bilder-Pictures/SAFLAX-",'Basis-Tabelle-Samen'!T340,"-",'Basis-Tabelle-Samen'!J340,"-cultivation-set-estonian.jpg")),
IF($C$1="Finnisch - FI",HYPERLINK(CONCATENATE("https://www.saflax.de/0-WVK-Retail/Bilder-Pictures/SAFLAX-",'Basis-Tabelle-Samen'!T340,"-",'Basis-Tabelle-Samen'!J340,"-cultivation-set-finnish.jpg")),
IF($C$1="Französisch - FR",HYPERLINK(CONCATENATE("https://www.saflax.de/0-WVK-Retail/Bilder-Pictures/SAFLAX-",'Basis-Tabelle-Samen'!T340,"-",'Basis-Tabelle-Samen'!J340,"-cultivation-set-french.jpg")),
IF($C$1="Griechisch - GR",HYPERLINK(CONCATENATE("https://www.saflax.de/0-WVK-Retail/Bilder-Pictures/SAFLAX-",'Basis-Tabelle-Samen'!T340,"-",'Basis-Tabelle-Samen'!J340,"-cultivation-set-greek.jpg")),
IF($C$1="Irisch - IE",HYPERLINK(CONCATENATE("https://www.saflax.de/0-WVK-Retail/Bilder-Pictures/SAFLAX-",'Basis-Tabelle-Samen'!T340,"-",'Basis-Tabelle-Samen'!J340,"-cultivation-set-irish.jpg")),
IF($C$1="Isländisch - IS",HYPERLINK(CONCATENATE("https://www.saflax.de/0-WVK-Retail/Bilder-Pictures/SAFLAX-",'Basis-Tabelle-Samen'!T340,"-",'Basis-Tabelle-Samen'!J340,"-cultivation-set-icelandic.jpg")),
IF($C$1="Italienisch - IT",HYPERLINK(CONCATENATE("https://www.saflax.de/0-WVK-Retail/Bilder-Pictures/SAFLAX-",'Basis-Tabelle-Samen'!T340,"-",'Basis-Tabelle-Samen'!J340,"-cultivation-set-italian.jpg")),
IF($C$1="Japanisch - JP",HYPERLINK(CONCATENATE("https://www.saflax.de/0-WVK-Retail/Bilder-Pictures/SAFLAX-",'Basis-Tabelle-Samen'!T340,"-",'Basis-Tabelle-Samen'!J340,"-cultivation-set-japanese.jpg")),
IF($C$1="Kroatisch - HR",HYPERLINK(CONCATENATE("https://www.saflax.de/0-WVK-Retail/Bilder-Pictures/SAFLAX-",'Basis-Tabelle-Samen'!T340,"-",'Basis-Tabelle-Samen'!J340,"-cultivation-set-croatian.jpg")),
IF($C$1="Lettisch - LV",HYPERLINK(CONCATENATE("https://www.saflax.de/0-WVK-Retail/Bilder-Pictures/SAFLAX-",'Basis-Tabelle-Samen'!T340,"-",'Basis-Tabelle-Samen'!J340,"-cultivation-set-latvian.jpg")),
IF($C$1="Litauisch - LT",HYPERLINK(CONCATENATE("https://www.saflax.de/0-WVK-Retail/Bilder-Pictures/SAFLAX-",'Basis-Tabelle-Samen'!T340,"-",'Basis-Tabelle-Samen'!J340,"-cultivation-set-lithuanian.jpg")),
IF($C$1="Maltesisch - MT",HYPERLINK(CONCATENATE("https://www.saflax.de/0-WVK-Retail/Bilder-Pictures/SAFLAX-",'Basis-Tabelle-Samen'!T340,"-",'Basis-Tabelle-Samen'!J340,"-cultivation-set-maltese.jpg")),
IF($C$1="Niederländisch - NL",HYPERLINK(CONCATENATE("https://www.saflax.de/0-WVK-Retail/Bilder-Pictures/SAFLAX-",'Basis-Tabelle-Samen'!T340,"-",'Basis-Tabelle-Samen'!J340,"-cultivation-set-dutch.jpg")),
IF($C$1="Norwegisch - NO",HYPERLINK(CONCATENATE("https://www.saflax.de/0-WVK-Retail/Bilder-Pictures/SAFLAX-",'Basis-Tabelle-Samen'!T340,"-",'Basis-Tabelle-Samen'!J340,"-cultivation-set-nowegian.jpg")),
IF($C$1="Polnisch - PL",HYPERLINK(CONCATENATE("https://www.saflax.de/0-WVK-Retail/Bilder-Pictures/SAFLAX-",'Basis-Tabelle-Samen'!T340,"-",'Basis-Tabelle-Samen'!J340,"-cultivation-set-polish.jpg")),
IF($C$1="Portugiesisch - PT",HYPERLINK(CONCATENATE("https://www.saflax.de/0-WVK-Retail/Bilder-Pictures/SAFLAX-",'Basis-Tabelle-Samen'!T340,"-",'Basis-Tabelle-Samen'!J340,"-cultivation-set-portuguese.jpg")),
IF($C$1="Rumänisch - RO",HYPERLINK(CONCATENATE("https://www.saflax.de/0-WVK-Retail/Bilder-Pictures/SAFLAX-",'Basis-Tabelle-Samen'!T340,"-",'Basis-Tabelle-Samen'!J340,"-cultivation-set-romanian.jpg")),
IF($C$1="Schwedisch - SE",HYPERLINK(CONCATENATE("https://www.saflax.de/0-WVK-Retail/Bilder-Pictures/SAFLAX-",'Basis-Tabelle-Samen'!T340,"-",'Basis-Tabelle-Samen'!J340,"-cultivation-set-swedish.jpg")),
IF($C$1="Slowakisch - SK",HYPERLINK(CONCATENATE("https://www.saflax.de/0-WVK-Retail/Bilder-Pictures/SAFLAX-",'Basis-Tabelle-Samen'!T340,"-",'Basis-Tabelle-Samen'!J340,"-cultivation-set-slovak.jpg")),
IF($C$1="Slowenisch - SI",HYPERLINK(CONCATENATE("https://www.saflax.de/0-WVK-Retail/Bilder-Pictures/SAFLAX-",'Basis-Tabelle-Samen'!T340,"-",'Basis-Tabelle-Samen'!J340,"-cultivation-set-slovenian.jpg")),
IF($C$1="Spanisch - ES",HYPERLINK(CONCATENATE("https://www.saflax.de/0-WVK-Retail/Bilder-Pictures/SAFLAX-",'Basis-Tabelle-Samen'!T340,"-",'Basis-Tabelle-Samen'!J340,"-cultivation-set-spanish.jpg")),
IF($C$1="Tschechisch - CZ",HYPERLINK(CONCATENATE("https://www.saflax.de/0-WVK-Retail/Bilder-Pictures/SAFLAX-",'Basis-Tabelle-Samen'!T340,"-",'Basis-Tabelle-Samen'!J340,"-cultivation-set-czech.jpg")),
IF($C$1="Türkisch - TR",HYPERLINK(CONCATENATE("https://www.saflax.de/0-WVK-Retail/Bilder-Pictures/SAFLAX-",'Basis-Tabelle-Samen'!T340,"-",'Basis-Tabelle-Samen'!J340,"-cultivation-set-turkish.jpg")),
IF($C$1="Ungarisch - HU",HYPERLINK(CONCATENATE("https://www.saflax.de/0-WVK-Retail/Bilder-Pictures/SAFLAX-",'Basis-Tabelle-Samen'!T340,"-",'Basis-Tabelle-Samen'!J340,"-cultivation-set-hungarian.jpg")),
" ACHTUNG")))))))))))))))))))))))))))))</f>
        <v>https://www.saflax.de/0-WVK-Retail/Bilder-Pictures/SAFLAX-37512-thymus-mastichina-cultivation-set-english.jpg</v>
      </c>
      <c r="AQ354" s="330" t="str">
        <f>IF(L354&lt;1,"",
IF($C$1="Bulgarisch - BG",HYPERLINK(CONCATENATE("https://www.saflax.de/0-WVK-Retail/Bilder-Pictures/SAFLAX-",'Basis-Tabelle-Samen'!W340,"-",'Basis-Tabelle-Samen'!J340,"-garden-in-the-bag-bulgarian.jpg")),
IF($C$1="Dänisch - DK",HYPERLINK(CONCATENATE("https://www.saflax.de/0-WVK-Retail/Bilder-Pictures/SAFLAX-",'Basis-Tabelle-Samen'!W340,"-",'Basis-Tabelle-Samen'!J340,"-garden-in-the-bag-danish.jpg")),
IF($C$1="Deutsch - DE",HYPERLINK(CONCATENATE("https://www.saflax.de/0-WVK-Retail/Bilder-Pictures/SAFLAX-",'Basis-Tabelle-Samen'!W340,"-",'Basis-Tabelle-Samen'!J340,"-garden-in-the-bag-german.jpg")),
IF($C$1="Englisch - UK",HYPERLINK(CONCATENATE("https://www.saflax.de/0-WVK-Retail/Bilder-Pictures/SAFLAX-",'Basis-Tabelle-Samen'!W340,"-",'Basis-Tabelle-Samen'!J340,"-garden-in-the-bag-english.jpg")),
IF($C$1="Estnisch - EE",HYPERLINK(CONCATENATE("https://www.saflax.de/0-WVK-Retail/Bilder-Pictures/SAFLAX-",'Basis-Tabelle-Samen'!W340,"-",'Basis-Tabelle-Samen'!J340,"-garden-in-the-bag-estonian.jpg")),
IF($C$1="Finnisch - FI",HYPERLINK(CONCATENATE("https://www.saflax.de/0-WVK-Retail/Bilder-Pictures/SAFLAX-",'Basis-Tabelle-Samen'!W340,"-",'Basis-Tabelle-Samen'!J340,"-garden-in-the-bag-finnish.jpg")),
IF($C$1="Französisch - FR",HYPERLINK(CONCATENATE("https://www.saflax.de/0-WVK-Retail/Bilder-Pictures/SAFLAX-",'Basis-Tabelle-Samen'!W340,"-",'Basis-Tabelle-Samen'!J340,"-garden-in-the-bag-french.jpg")),
IF($C$1="Griechisch - GR",HYPERLINK(CONCATENATE("https://www.saflax.de/0-WVK-Retail/Bilder-Pictures/SAFLAX-",'Basis-Tabelle-Samen'!W340,"-",'Basis-Tabelle-Samen'!J340,"-garden-in-the-bag-greek.jpg")),
IF($C$1="Irisch - IE",HYPERLINK(CONCATENATE("https://www.saflax.de/0-WVK-Retail/Bilder-Pictures/SAFLAX-",'Basis-Tabelle-Samen'!W340,"-",'Basis-Tabelle-Samen'!J340,"-garden-in-the-bag-irish.jpg")),
IF($C$1="Isländisch - IS",HYPERLINK(CONCATENATE("https://www.saflax.de/0-WVK-Retail/Bilder-Pictures/SAFLAX-",'Basis-Tabelle-Samen'!W340,"-",'Basis-Tabelle-Samen'!J340,"-garden-in-the-bag-icelandic.jpg")),
IF($C$1="Italienisch - IT",HYPERLINK(CONCATENATE("https://www.saflax.de/0-WVK-Retail/Bilder-Pictures/SAFLAX-",'Basis-Tabelle-Samen'!W340,"-",'Basis-Tabelle-Samen'!J340,"-garden-in-the-bag-italian.jpg")),
IF($C$1="Japanisch - JP",HYPERLINK(CONCATENATE("https://www.saflax.de/0-WVK-Retail/Bilder-Pictures/SAFLAX-",'Basis-Tabelle-Samen'!W340,"-",'Basis-Tabelle-Samen'!J340,"-garden-in-the-bag-japanese.jpg")),
IF($C$1="Kroatisch - HR",HYPERLINK(CONCATENATE("https://www.saflax.de/0-WVK-Retail/Bilder-Pictures/SAFLAX-",'Basis-Tabelle-Samen'!W340,"-",'Basis-Tabelle-Samen'!J340,"-garden-in-the-bag-croatian.jpg")),
IF($C$1="Lettisch - LV",HYPERLINK(CONCATENATE("https://www.saflax.de/0-WVK-Retail/Bilder-Pictures/SAFLAX-",'Basis-Tabelle-Samen'!W340,"-",'Basis-Tabelle-Samen'!J340,"-garden-in-the-bag-latvian.jpg")),
IF($C$1="Litauisch - LT",HYPERLINK(CONCATENATE("https://www.saflax.de/0-WVK-Retail/Bilder-Pictures/SAFLAX-",'Basis-Tabelle-Samen'!W340,"-",'Basis-Tabelle-Samen'!J340,"-garden-in-the-bag-lithuanian.jpg")),
IF($C$1="Maltesisch - MT",HYPERLINK(CONCATENATE("https://www.saflax.de/0-WVK-Retail/Bilder-Pictures/SAFLAX-",'Basis-Tabelle-Samen'!W340,"-",'Basis-Tabelle-Samen'!J340,"-garden-in-the-bag-maltese.jpg")),
IF($C$1="Niederländisch - NL",HYPERLINK(CONCATENATE("https://www.saflax.de/0-WVK-Retail/Bilder-Pictures/SAFLAX-",'Basis-Tabelle-Samen'!W340,"-",'Basis-Tabelle-Samen'!J340,"-garden-in-the-bag-dutch.jpg")),
IF($C$1="Norwegisch - NO",HYPERLINK(CONCATENATE("https://www.saflax.de/0-WVK-Retail/Bilder-Pictures/SAFLAX-",'Basis-Tabelle-Samen'!W340,"-",'Basis-Tabelle-Samen'!J340,"-garden-in-the-bag-nowegian.jpg")),
IF($C$1="Polnisch - PL",HYPERLINK(CONCATENATE("https://www.saflax.de/0-WVK-Retail/Bilder-Pictures/SAFLAX-",'Basis-Tabelle-Samen'!W340,"-",'Basis-Tabelle-Samen'!J340,"-garden-in-the-bag-polish.jpg")),
IF($C$1="Portugiesisch - PT",HYPERLINK(CONCATENATE("https://www.saflax.de/0-WVK-Retail/Bilder-Pictures/SAFLAX-",'Basis-Tabelle-Samen'!W340,"-",'Basis-Tabelle-Samen'!J340,"-garden-in-the-bag-portuguese.jpg")),
IF($C$1="Rumänisch - RO",HYPERLINK(CONCATENATE("https://www.saflax.de/0-WVK-Retail/Bilder-Pictures/SAFLAX-",'Basis-Tabelle-Samen'!W340,"-",'Basis-Tabelle-Samen'!J340,"-garden-in-the-bag-romanian.jpg")),
IF($C$1="Schwedisch - SE",HYPERLINK(CONCATENATE("https://www.saflax.de/0-WVK-Retail/Bilder-Pictures/SAFLAX-",'Basis-Tabelle-Samen'!W340,"-",'Basis-Tabelle-Samen'!J340,"-garden-in-the-bag-swedish.jpg")),
IF($C$1="Slowakisch - SK",HYPERLINK(CONCATENATE("https://www.saflax.de/0-WVK-Retail/Bilder-Pictures/SAFLAX-",'Basis-Tabelle-Samen'!W340,"-",'Basis-Tabelle-Samen'!J340,"-garden-in-the-bag-slovak.jpg")),
IF($C$1="Slowenisch - SI",HYPERLINK(CONCATENATE("https://www.saflax.de/0-WVK-Retail/Bilder-Pictures/SAFLAX-",'Basis-Tabelle-Samen'!W340,"-",'Basis-Tabelle-Samen'!J340,"-garden-in-the-bag-slovenian.jpg")),
IF($C$1="Spanisch - ES",HYPERLINK(CONCATENATE("https://www.saflax.de/0-WVK-Retail/Bilder-Pictures/SAFLAX-",'Basis-Tabelle-Samen'!W340,"-",'Basis-Tabelle-Samen'!J340,"-garden-in-the-bag-spanish.jpg")),
IF($C$1="Tschechisch - CZ",HYPERLINK(CONCATENATE("https://www.saflax.de/0-WVK-Retail/Bilder-Pictures/SAFLAX-",'Basis-Tabelle-Samen'!W340,"-",'Basis-Tabelle-Samen'!J340,"-garden-in-the-bag-czech.jpg")),
IF($C$1="Türkisch - TR",HYPERLINK(CONCATENATE("https://www.saflax.de/0-WVK-Retail/Bilder-Pictures/SAFLAX-",'Basis-Tabelle-Samen'!W340,"-",'Basis-Tabelle-Samen'!J340,"-garden-in-the-bag-turkish.jpg")),
IF($C$1="Ungarisch - HU",HYPERLINK(CONCATENATE("https://www.saflax.de/0-WVK-Retail/Bilder-Pictures/SAFLAX-",'Basis-Tabelle-Samen'!W340,"-",'Basis-Tabelle-Samen'!J340,"-garden-in-the-bag-hungarian.jpg")),
" ACHTUNG")))))))))))))))))))))))))))))</f>
        <v>https://www.saflax.de/0-WVK-Retail/Bilder-Pictures/SAFLAX-67512-thymus-mastichina-garden-in-the-bag-english.jpg</v>
      </c>
    </row>
    <row r="355" spans="1:43" s="27" customFormat="1" ht="17.100000000000001" customHeight="1" x14ac:dyDescent="0.2">
      <c r="A355" s="318" t="str">
        <f>IF('Basis-Tabelle-Samen'!A365="","",IF($C$1="Deutsch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55" s="319" t="str">
        <f>'Basis-Tabelle-Samen'!I365</f>
        <v>Mix</v>
      </c>
      <c r="C355" s="316" t="str">
        <f>IF($C$1="Bulgarisch - BG",'Basis-Tabelle-Samen'!Z365,
IF($C$1="Dänisch - DK",'Basis-Tabelle-Samen'!AA365,
IF($C$1="Deutsch - DE",'Basis-Tabelle-Samen'!AB365,
IF($C$1="Englisch - UK",'Basis-Tabelle-Samen'!AC365,
IF($C$1="Estnisch - EE",'Basis-Tabelle-Samen'!AD365,
IF($C$1="Finnisch - FI",'Basis-Tabelle-Samen'!AE365,
IF($C$1="Französisch - FR",'Basis-Tabelle-Samen'!AF365,
IF($C$1="Griechisch - GR",'Basis-Tabelle-Samen'!AG365,
IF($C$1="Irisch - IE",'Basis-Tabelle-Samen'!AH365,
IF($C$1="Isländisch - IS",'Basis-Tabelle-Samen'!AI365,
IF($C$1="Italienisch - IT",'Basis-Tabelle-Samen'!AJ365,
IF($C$1="Japanisch - JP",'Basis-Tabelle-Samen'!AK365,
IF($C$1="Kroatisch - HR",'Basis-Tabelle-Samen'!AL365,
IF($C$1="Lettisch - LV",'Basis-Tabelle-Samen'!AM365,
IF($C$1="Litauisch - LT",'Basis-Tabelle-Samen'!AN365,
IF($C$1="Maltesisch - MT",'Basis-Tabelle-Samen'!AO365,
IF($C$1="Niederländisch - NL",'Basis-Tabelle-Samen'!AP365,
IF($C$1="Norwegisch - NO",'Basis-Tabelle-Samen'!AQ365,
IF($C$1="Polnisch - PL",'Basis-Tabelle-Samen'!AR365,
IF($C$1="Portugiesisch - PT",'Basis-Tabelle-Samen'!AS365,
IF($C$1="Rumänisch - RO",'Basis-Tabelle-Samen'!AT365,
IF($C$1="Schwedisch - SE",'Basis-Tabelle-Samen'!AU365,
IF($C$1="Slowakisch - SK",'Basis-Tabelle-Samen'!AV365,
IF($C$1="Slowenisch - SI",'Basis-Tabelle-Samen'!AW365,
IF($C$1="Spanisch - ES",'Basis-Tabelle-Samen'!AX365,
IF($C$1="Tschechisch - CZ",'Basis-Tabelle-Samen'!AY365,
IF($C$1="Türkisch - TR",'Basis-Tabelle-Samen'!AZ365,
IF($C$1="Ungarisch - HU",'Basis-Tabelle-Samen'!BA365,
" ACHTUNG"))))))))))))))))))))))))))))</f>
        <v>Sun Worshiper Mix</v>
      </c>
      <c r="D355" s="320">
        <f>'Basis-Tabelle-Samen'!F365</f>
        <v>1000</v>
      </c>
      <c r="E355" s="321" t="str">
        <f>'Basis-Tabelle-Samen'!H365</f>
        <v>7 %</v>
      </c>
      <c r="F355" s="322" t="str">
        <f>IF('Basis-Tabelle-Samen'!G365="","",'Basis-Tabelle-Samen'!G365)</f>
        <v>10</v>
      </c>
      <c r="G355" s="320">
        <f>'Basis-Tabelle-Samen'!C365</f>
        <v>18163</v>
      </c>
      <c r="H355" s="323">
        <f>'Basis-Tabelle-Samen'!D365</f>
        <v>4055473181639</v>
      </c>
      <c r="I355" s="324">
        <f>'Basis-Tabelle-Samen'!E365</f>
        <v>1.85</v>
      </c>
      <c r="J355" s="325">
        <f t="shared" si="5"/>
        <v>12</v>
      </c>
      <c r="K355" s="326">
        <f>'Basis-Tabelle-Samen'!K365</f>
        <v>0</v>
      </c>
      <c r="L355" s="323">
        <f>'Basis-Tabelle-Samen'!L365</f>
        <v>0</v>
      </c>
      <c r="M355" s="324">
        <f>'Basis-Tabelle-Samen'!M365</f>
        <v>0</v>
      </c>
      <c r="N355" s="326" t="str">
        <f>IF(K355&lt;1,"",'3'!$I$15)</f>
        <v/>
      </c>
      <c r="O355" s="327" t="str">
        <f>IF(K355&lt;1,"",'3'!$J$11)</f>
        <v/>
      </c>
      <c r="P355" s="326">
        <f>'Basis-Tabelle-Samen'!N365</f>
        <v>0</v>
      </c>
      <c r="Q355" s="323">
        <f>'Basis-Tabelle-Samen'!O365</f>
        <v>0</v>
      </c>
      <c r="R355" s="328">
        <f>'Basis-Tabelle-Samen'!P365</f>
        <v>0</v>
      </c>
      <c r="S355" s="326" t="str">
        <f>IF(R355&lt;1,"",'3'!$M$15)</f>
        <v/>
      </c>
      <c r="T355" s="327" t="str">
        <f>IF(R355&lt;1,"",'3'!$N$11)</f>
        <v/>
      </c>
      <c r="U355" s="326">
        <f>'Basis-Tabelle-Samen'!Q365</f>
        <v>0</v>
      </c>
      <c r="V355" s="323">
        <f>'Basis-Tabelle-Samen'!R365</f>
        <v>0</v>
      </c>
      <c r="W355" s="324">
        <f>'Basis-Tabelle-Samen'!S365</f>
        <v>0</v>
      </c>
      <c r="X355" s="326" t="str">
        <f>IF(U355&lt;1,"",'3'!$I$15)</f>
        <v/>
      </c>
      <c r="Y355" s="327" t="str">
        <f>IF(U355&lt;1,"",'3'!$J$11)</f>
        <v/>
      </c>
      <c r="Z355" s="326">
        <f>'Basis-Tabelle-Samen'!T365</f>
        <v>0</v>
      </c>
      <c r="AA355" s="323">
        <f>'Basis-Tabelle-Samen'!U365</f>
        <v>0</v>
      </c>
      <c r="AB355" s="324">
        <f>'Basis-Tabelle-Samen'!V365</f>
        <v>0</v>
      </c>
      <c r="AC355" s="326" t="str">
        <f>IF(Z355&lt;1,"",'3'!$U$15)</f>
        <v/>
      </c>
      <c r="AD355" s="327" t="str">
        <f>IF(Z355&lt;1,"",'3'!$V$11)</f>
        <v/>
      </c>
      <c r="AE355" s="326">
        <f>'Basis-Tabelle-Samen'!W365</f>
        <v>0</v>
      </c>
      <c r="AF355" s="323">
        <f>'Basis-Tabelle-Samen'!X365</f>
        <v>0</v>
      </c>
      <c r="AG355" s="324">
        <f>'Basis-Tabelle-Samen'!Y365</f>
        <v>2.95</v>
      </c>
      <c r="AH355" s="326" t="str">
        <f>IF(AE355&lt;1,"",'3'!$Y$15)</f>
        <v/>
      </c>
      <c r="AI355" s="327" t="str">
        <f>IF(AE355&lt;1,"",'3'!$Z$11)</f>
        <v/>
      </c>
      <c r="AJ355" s="319"/>
      <c r="AK355" s="316" t="str">
        <f>IF(G355&lt;1,"",
IF($C$1="Bulgarisch - BG",HYPERLINK(CONCATENATE("https://www.saflax.de/0-WVK-Retail/Bilder-Pictures/SAFLAX-",'Basis-Tabelle-Samen'!C365,"-",'Basis-Tabelle-Samen'!J365,"-seed-package-front-cr-bulgarian.jpg")),
IF($C$1="Dänisch - DK",HYPERLINK(CONCATENATE("https://www.saflax.de/0-WVK-Retail/Bilder-Pictures/SAFLAX-",'Basis-Tabelle-Samen'!C365,"-",'Basis-Tabelle-Samen'!J365,"-seed-package-front-cr-danish.jpg")),
IF($C$1="Deutsch - DE",HYPERLINK(CONCATENATE("https://www.saflax.de/0-WVK-Retail/Bilder-Pictures/SAFLAX-",'Basis-Tabelle-Samen'!C365,"-",'Basis-Tabelle-Samen'!J365,"-seed-package-front-cr-german.jpg")),
IF($C$1="Englisch - UK",HYPERLINK(CONCATENATE("https://www.saflax.de/0-WVK-Retail/Bilder-Pictures/SAFLAX-",'Basis-Tabelle-Samen'!C365,"-",'Basis-Tabelle-Samen'!J365,"-seed-package-front-cr-english.jpg")),
IF($C$1="Estnisch - EE",HYPERLINK(CONCATENATE("https://www.saflax.de/0-WVK-Retail/Bilder-Pictures/SAFLAX-",'Basis-Tabelle-Samen'!C365,"-",'Basis-Tabelle-Samen'!J365,"-seed-package-front-cr-estonian.jpg")),
IF($C$1="Finnisch - FI",HYPERLINK(CONCATENATE("https://www.saflax.de/0-WVK-Retail/Bilder-Pictures/SAFLAX-",'Basis-Tabelle-Samen'!C365,"-",'Basis-Tabelle-Samen'!J365,"-seed-package-front-cr-finnish.jpg")),
IF($C$1="Französisch - FR",HYPERLINK(CONCATENATE("https://www.saflax.de/0-WVK-Retail/Bilder-Pictures/SAFLAX-",'Basis-Tabelle-Samen'!C365,"-",'Basis-Tabelle-Samen'!J365,"-seed-package-front-cr-french.jpg")),
IF($C$1="Griechisch - GR",HYPERLINK(CONCATENATE("https://www.saflax.de/0-WVK-Retail/Bilder-Pictures/SAFLAX-",'Basis-Tabelle-Samen'!C365,"-",'Basis-Tabelle-Samen'!J365,"-seed-package-front-cr-greek.jpg")),
IF($C$1="Irisch - IE",HYPERLINK(CONCATENATE("https://www.saflax.de/0-WVK-Retail/Bilder-Pictures/SAFLAX-",'Basis-Tabelle-Samen'!C365,"-",'Basis-Tabelle-Samen'!J365,"-seed-package-front-cr-irish.jpg")),
IF($C$1="Isländisch - IS",HYPERLINK(CONCATENATE("https://www.saflax.de/0-WVK-Retail/Bilder-Pictures/SAFLAX-",'Basis-Tabelle-Samen'!C365,"-",'Basis-Tabelle-Samen'!J365,"-seed-package-front-cr-icelandic.jpg")),
IF($C$1="Italienisch - IT",HYPERLINK(CONCATENATE("https://www.saflax.de/0-WVK-Retail/Bilder-Pictures/SAFLAX-",'Basis-Tabelle-Samen'!C365,"-",'Basis-Tabelle-Samen'!J365,"-seed-package-front-cr-italian.jpg")),
IF($C$1="Japanisch - JP",HYPERLINK(CONCATENATE("https://www.saflax.de/0-WVK-Retail/Bilder-Pictures/SAFLAX-",'Basis-Tabelle-Samen'!C365,"-",'Basis-Tabelle-Samen'!J365,"-seed-package-front-cr-japanese.jpg")),
IF($C$1="Kroatisch - HR",HYPERLINK(CONCATENATE("https://www.saflax.de/0-WVK-Retail/Bilder-Pictures/SAFLAX-",'Basis-Tabelle-Samen'!C365,"-",'Basis-Tabelle-Samen'!J365,"-seed-package-front-cr-croatian.jpg")),
IF($C$1="Lettisch - LV",HYPERLINK(CONCATENATE("https://www.saflax.de/0-WVK-Retail/Bilder-Pictures/SAFLAX-",'Basis-Tabelle-Samen'!C365,"-",'Basis-Tabelle-Samen'!J365,"-seed-package-front-cr-latvian.jpg")),
IF($C$1="Litauisch - LT",HYPERLINK(CONCATENATE("https://www.saflax.de/0-WVK-Retail/Bilder-Pictures/SAFLAX-",'Basis-Tabelle-Samen'!C365,"-",'Basis-Tabelle-Samen'!J365,"-seed-package-front-cr-lithuanian.jpg")),
IF($C$1="Maltesisch - MT",HYPERLINK(CONCATENATE("https://www.saflax.de/0-WVK-Retail/Bilder-Pictures/SAFLAX-",'Basis-Tabelle-Samen'!C365,"-",'Basis-Tabelle-Samen'!J365,"-seed-package-front-cr-maltese.jpg")),
IF($C$1="Niederländisch - NL",HYPERLINK(CONCATENATE("https://www.saflax.de/0-WVK-Retail/Bilder-Pictures/SAFLAX-",'Basis-Tabelle-Samen'!C365,"-",'Basis-Tabelle-Samen'!J365,"-seed-package-front-cr-dutch.jpg")),
IF($C$1="Norwegisch - NO",HYPERLINK(CONCATENATE("https://www.saflax.de/0-WVK-Retail/Bilder-Pictures/SAFLAX-",'Basis-Tabelle-Samen'!C365,"-",'Basis-Tabelle-Samen'!J365,"-seed-package-front-cr-nowegian.jpg")),
IF($C$1="Polnisch - PL",HYPERLINK(CONCATENATE("https://www.saflax.de/0-WVK-Retail/Bilder-Pictures/SAFLAX-",'Basis-Tabelle-Samen'!C365,"-",'Basis-Tabelle-Samen'!J365,"-seed-package-front-cr-polish.jpg")),
IF($C$1="Portugiesisch - PT",HYPERLINK(CONCATENATE("https://www.saflax.de/0-WVK-Retail/Bilder-Pictures/SAFLAX-",'Basis-Tabelle-Samen'!C365,"-",'Basis-Tabelle-Samen'!J365,"-seed-package-front-cr-portuguese.jpg")),
IF($C$1="Rumänisch - RO",HYPERLINK(CONCATENATE("https://www.saflax.de/0-WVK-Retail/Bilder-Pictures/SAFLAX-",'Basis-Tabelle-Samen'!C365,"-",'Basis-Tabelle-Samen'!J365,"-seed-package-front-cr-romanian.jpg")),
IF($C$1="Schwedisch - SE",HYPERLINK(CONCATENATE("https://www.saflax.de/0-WVK-Retail/Bilder-Pictures/SAFLAX-",'Basis-Tabelle-Samen'!C365,"-",'Basis-Tabelle-Samen'!J365,"-seed-package-front-cr-swedish.jpg")),
IF($C$1="Slowakisch - SK",HYPERLINK(CONCATENATE("https://www.saflax.de/0-WVK-Retail/Bilder-Pictures/SAFLAX-",'Basis-Tabelle-Samen'!C365,"-",'Basis-Tabelle-Samen'!J365,"-seed-package-front-cr-slovak.jpg")),
IF($C$1="Slowenisch - SI",HYPERLINK(CONCATENATE("https://www.saflax.de/0-WVK-Retail/Bilder-Pictures/SAFLAX-",'Basis-Tabelle-Samen'!C365,"-",'Basis-Tabelle-Samen'!J365,"-seed-package-front-cr-slovenian.jpg")),
IF($C$1="Spanisch - ES",HYPERLINK(CONCATENATE("https://www.saflax.de/0-WVK-Retail/Bilder-Pictures/SAFLAX-",'Basis-Tabelle-Samen'!C365,"-",'Basis-Tabelle-Samen'!J365,"-seed-package-front-cr-spanish.jpg")),
IF($C$1="Tschechisch - CZ",HYPERLINK(CONCATENATE("https://www.saflax.de/0-WVK-Retail/Bilder-Pictures/SAFLAX-",'Basis-Tabelle-Samen'!C365,"-",'Basis-Tabelle-Samen'!J365,"-seed-package-front-cr-czech.jpg")),
IF($C$1="Türkisch - TR",HYPERLINK(CONCATENATE("https://www.saflax.de/0-WVK-Retail/Bilder-Pictures/SAFLAX-",'Basis-Tabelle-Samen'!C365,"-",'Basis-Tabelle-Samen'!J365,"-seed-package-front-cr-turkish.jpg")),
IF($C$1="Ungarisch - HU",HYPERLINK(CONCATENATE("https://www.saflax.de/0-WVK-Retail/Bilder-Pictures/SAFLAX-",'Basis-Tabelle-Samen'!C365,"-",'Basis-Tabelle-Samen'!J365,"-seed-package-front-cr-hungarian.jpg")),
" ACHTUNG")))))))))))))))))))))))))))))</f>
        <v>https://www.saflax.de/0-WVK-Retail/Bilder-Pictures/SAFLAX-18163-17-wildflower-mix-seed-package-front-cr-english.jpg</v>
      </c>
      <c r="AL355" s="330" t="str">
        <f>IF(G355&lt;1,"",
IF($C$1="Bulgarisch - BG",HYPERLINK(CONCATENATE("https://www.saflax.de/0-WVK-Retail/Bilder-Pictures/SAFLAX-",'Basis-Tabelle-Samen'!C365,"-",'Basis-Tabelle-Samen'!J365,"-seed-package-back-cr-bulgarian.jpg")),
IF($C$1="Dänisch - DK",HYPERLINK(CONCATENATE("https://www.saflax.de/0-WVK-Retail/Bilder-Pictures/SAFLAX-",'Basis-Tabelle-Samen'!C365,"-",'Basis-Tabelle-Samen'!J365,"-seed-package-back-cr-danish.jpg")),
IF($C$1="Deutsch - DE",HYPERLINK(CONCATENATE("https://www.saflax.de/0-WVK-Retail/Bilder-Pictures/SAFLAX-",'Basis-Tabelle-Samen'!C365,"-",'Basis-Tabelle-Samen'!J365,"-seed-package-back-cr-german.jpg")),
IF($C$1="Englisch - UK",HYPERLINK(CONCATENATE("https://www.saflax.de/0-WVK-Retail/Bilder-Pictures/SAFLAX-",'Basis-Tabelle-Samen'!C365,"-",'Basis-Tabelle-Samen'!J365,"-seed-package-back-cr-english.jpg")),
IF($C$1="Estnisch - EE",HYPERLINK(CONCATENATE("https://www.saflax.de/0-WVK-Retail/Bilder-Pictures/SAFLAX-",'Basis-Tabelle-Samen'!C365,"-",'Basis-Tabelle-Samen'!J365,"-seed-package-back-cr-estonian.jpg")),
IF($C$1="Finnisch - FI",HYPERLINK(CONCATENATE("https://www.saflax.de/0-WVK-Retail/Bilder-Pictures/SAFLAX-",'Basis-Tabelle-Samen'!C365,"-",'Basis-Tabelle-Samen'!J365,"-seed-package-back-cr-finnish.jpg")),
IF($C$1="Französisch - FR",HYPERLINK(CONCATENATE("https://www.saflax.de/0-WVK-Retail/Bilder-Pictures/SAFLAX-",'Basis-Tabelle-Samen'!C365,"-",'Basis-Tabelle-Samen'!J365,"-seed-package-back-cr-french.jpg")),
IF($C$1="Griechisch - GR",HYPERLINK(CONCATENATE("https://www.saflax.de/0-WVK-Retail/Bilder-Pictures/SAFLAX-",'Basis-Tabelle-Samen'!C365,"-",'Basis-Tabelle-Samen'!J365,"-seed-package-back-cr-greek.jpg")),
IF($C$1="Irisch - IE",HYPERLINK(CONCATENATE("https://www.saflax.de/0-WVK-Retail/Bilder-Pictures/SAFLAX-",'Basis-Tabelle-Samen'!C365,"-",'Basis-Tabelle-Samen'!J365,"-seed-package-back-cr-irish.jpg")),
IF($C$1="Isländisch - IS",HYPERLINK(CONCATENATE("https://www.saflax.de/0-WVK-Retail/Bilder-Pictures/SAFLAX-",'Basis-Tabelle-Samen'!C365,"-",'Basis-Tabelle-Samen'!J365,"-seed-package-back-cr-icelandic.jpg")),
IF($C$1="Italienisch - IT",HYPERLINK(CONCATENATE("https://www.saflax.de/0-WVK-Retail/Bilder-Pictures/SAFLAX-",'Basis-Tabelle-Samen'!C365,"-",'Basis-Tabelle-Samen'!J365,"-seed-package-back-cr-italian.jpg")),
IF($C$1="Japanisch - JP",HYPERLINK(CONCATENATE("https://www.saflax.de/0-WVK-Retail/Bilder-Pictures/SAFLAX-",'Basis-Tabelle-Samen'!C365,"-",'Basis-Tabelle-Samen'!J365,"-seed-package-back-cr-japanese.jpg")),
IF($C$1="Kroatisch - HR",HYPERLINK(CONCATENATE("https://www.saflax.de/0-WVK-Retail/Bilder-Pictures/SAFLAX-",'Basis-Tabelle-Samen'!C365,"-",'Basis-Tabelle-Samen'!J365,"-seed-package-back-cr-croatian.jpg")),
IF($C$1="Lettisch - LV",HYPERLINK(CONCATENATE("https://www.saflax.de/0-WVK-Retail/Bilder-Pictures/SAFLAX-",'Basis-Tabelle-Samen'!C365,"-",'Basis-Tabelle-Samen'!J365,"-seed-package-back-cr-latvian.jpg")),
IF($C$1="Litauisch - LT",HYPERLINK(CONCATENATE("https://www.saflax.de/0-WVK-Retail/Bilder-Pictures/SAFLAX-",'Basis-Tabelle-Samen'!C365,"-",'Basis-Tabelle-Samen'!J365,"-seed-package-back-cr-lithuanian.jpg")),
IF($C$1="Maltesisch - MT",HYPERLINK(CONCATENATE("https://www.saflax.de/0-WVK-Retail/Bilder-Pictures/SAFLAX-",'Basis-Tabelle-Samen'!C365,"-",'Basis-Tabelle-Samen'!J365,"-seed-package-back-cr-maltese.jpg")),
IF($C$1="Niederländisch - NL",HYPERLINK(CONCATENATE("https://www.saflax.de/0-WVK-Retail/Bilder-Pictures/SAFLAX-",'Basis-Tabelle-Samen'!C365,"-",'Basis-Tabelle-Samen'!J365,"-seed-package-back-cr-dutch.jpg")),
IF($C$1="Norwegisch - NO",HYPERLINK(CONCATENATE("https://www.saflax.de/0-WVK-Retail/Bilder-Pictures/SAFLAX-",'Basis-Tabelle-Samen'!C365,"-",'Basis-Tabelle-Samen'!J365,"-seed-package-back-cr-nowegian.jpg")),
IF($C$1="Polnisch - PL",HYPERLINK(CONCATENATE("https://www.saflax.de/0-WVK-Retail/Bilder-Pictures/SAFLAX-",'Basis-Tabelle-Samen'!C365,"-",'Basis-Tabelle-Samen'!J365,"-seed-package-back-cr-polish.jpg")),
IF($C$1="Portugiesisch - PT",HYPERLINK(CONCATENATE("https://www.saflax.de/0-WVK-Retail/Bilder-Pictures/SAFLAX-",'Basis-Tabelle-Samen'!C365,"-",'Basis-Tabelle-Samen'!J365,"-seed-package-back-cr-portuguese.jpg")),
IF($C$1="Rumänisch - RO",HYPERLINK(CONCATENATE("https://www.saflax.de/0-WVK-Retail/Bilder-Pictures/SAFLAX-",'Basis-Tabelle-Samen'!C365,"-",'Basis-Tabelle-Samen'!J365,"-seed-package-back-cr-romanian.jpg")),
IF($C$1="Schwedisch - SE",HYPERLINK(CONCATENATE("https://www.saflax.de/0-WVK-Retail/Bilder-Pictures/SAFLAX-",'Basis-Tabelle-Samen'!C365,"-",'Basis-Tabelle-Samen'!J365,"-seed-package-back-cr-swedish.jpg")),
IF($C$1="Slowakisch - SK",HYPERLINK(CONCATENATE("https://www.saflax.de/0-WVK-Retail/Bilder-Pictures/SAFLAX-",'Basis-Tabelle-Samen'!C365,"-",'Basis-Tabelle-Samen'!J365,"-seed-package-back-cr-slovak.jpg")),
IF($C$1="Slowenisch - SI",HYPERLINK(CONCATENATE("https://www.saflax.de/0-WVK-Retail/Bilder-Pictures/SAFLAX-",'Basis-Tabelle-Samen'!C365,"-",'Basis-Tabelle-Samen'!J365,"-seed-package-back-cr-slovenian.jpg")),
IF($C$1="Spanisch - ES",HYPERLINK(CONCATENATE("https://www.saflax.de/0-WVK-Retail/Bilder-Pictures/SAFLAX-",'Basis-Tabelle-Samen'!C365,"-",'Basis-Tabelle-Samen'!J365,"-seed-package-back-cr-spanish.jpg")),
IF($C$1="Tschechisch - CZ",HYPERLINK(CONCATENATE("https://www.saflax.de/0-WVK-Retail/Bilder-Pictures/SAFLAX-",'Basis-Tabelle-Samen'!C365,"-",'Basis-Tabelle-Samen'!J365,"-seed-package-back-cr-czech.jpg")),
IF($C$1="Türkisch - TR",HYPERLINK(CONCATENATE("https://www.saflax.de/0-WVK-Retail/Bilder-Pictures/SAFLAX-",'Basis-Tabelle-Samen'!C365,"-",'Basis-Tabelle-Samen'!J365,"-seed-package-back-cr-turkish.jpg")),
IF($C$1="Ungarisch - HU",HYPERLINK(CONCATENATE("https://www.saflax.de/0-WVK-Retail/Bilder-Pictures/SAFLAX-",'Basis-Tabelle-Samen'!C365,"-",'Basis-Tabelle-Samen'!J365,"-seed-package-back-cr-hungarian.jpg")),
" ACHTUNG")))))))))))))))))))))))))))))</f>
        <v>https://www.saflax.de/0-WVK-Retail/Bilder-Pictures/SAFLAX-18163-17-wildflower-mix-seed-package-back-cr-english.jpg</v>
      </c>
      <c r="AM355" s="330"/>
      <c r="AN355" s="331" t="str">
        <f>IF(P355&lt;1,"",
IF($C$1="Bulgarisch - BG",HYPERLINK(CONCATENATE("https://www.saflax.de/0-WVK-Retail/Bilder-Pictures/SAFLAX-",'Basis-Tabelle-Samen'!N365,"-",'Basis-Tabelle-Samen'!J365,"-garden-to-go-lite-bulgarian.jpg")),
IF($C$1="Dänisch - DK",HYPERLINK(CONCATENATE("https://www.saflax.de/0-WVK-Retail/Bilder-Pictures/SAFLAX-",'Basis-Tabelle-Samen'!N365,"-",'Basis-Tabelle-Samen'!J365,"-garden-to-go-lite-danish.jpg")),
IF($C$1="Deutsch - DE",HYPERLINK(CONCATENATE("https://www.saflax.de/0-WVK-Retail/Bilder-Pictures/SAFLAX-",'Basis-Tabelle-Samen'!N365,"-",'Basis-Tabelle-Samen'!J365,"-garden-to-go-lite-german.jpg")),
IF($C$1="Englisch - UK",HYPERLINK(CONCATENATE("https://www.saflax.de/0-WVK-Retail/Bilder-Pictures/SAFLAX-",'Basis-Tabelle-Samen'!N365,"-",'Basis-Tabelle-Samen'!J365,"-garden-to-go-lite-english.jpg")),
IF($C$1="Estnisch - EE",HYPERLINK(CONCATENATE("https://www.saflax.de/0-WVK-Retail/Bilder-Pictures/SAFLAX-",'Basis-Tabelle-Samen'!N365,"-",'Basis-Tabelle-Samen'!J365,"-garden-to-go-lite-estonian.jpg")),
IF($C$1="Finnisch - FI",HYPERLINK(CONCATENATE("https://www.saflax.de/0-WVK-Retail/Bilder-Pictures/SAFLAX-",'Basis-Tabelle-Samen'!N365,"-",'Basis-Tabelle-Samen'!J365,"-garden-to-go-lite-finnish.jpg")),
IF($C$1="Französisch - FR",HYPERLINK(CONCATENATE("https://www.saflax.de/0-WVK-Retail/Bilder-Pictures/SAFLAX-",'Basis-Tabelle-Samen'!N365,"-",'Basis-Tabelle-Samen'!J365,"-garden-to-go-lite-french.jpg")),
IF($C$1="Griechisch - GR",HYPERLINK(CONCATENATE("https://www.saflax.de/0-WVK-Retail/Bilder-Pictures/SAFLAX-",'Basis-Tabelle-Samen'!N365,"-",'Basis-Tabelle-Samen'!J365,"-garden-to-go-lite-greek.jpg")),
IF($C$1="Irisch - IE",HYPERLINK(CONCATENATE("https://www.saflax.de/0-WVK-Retail/Bilder-Pictures/SAFLAX-",'Basis-Tabelle-Samen'!N365,"-",'Basis-Tabelle-Samen'!J365,"-garden-to-go-lite-irish.jpg")),
IF($C$1="Isländisch - IS",HYPERLINK(CONCATENATE("https://www.saflax.de/0-WVK-Retail/Bilder-Pictures/SAFLAX-",'Basis-Tabelle-Samen'!N365,"-",'Basis-Tabelle-Samen'!J365,"-garden-to-go-lite-icelandic.jpg")),
IF($C$1="Italienisch - IT",HYPERLINK(CONCATENATE("https://www.saflax.de/0-WVK-Retail/Bilder-Pictures/SAFLAX-",'Basis-Tabelle-Samen'!N365,"-",'Basis-Tabelle-Samen'!J365,"-garden-to-go-lite-italian.jpg")),
IF($C$1="Japanisch - JP",HYPERLINK(CONCATENATE("https://www.saflax.de/0-WVK-Retail/Bilder-Pictures/SAFLAX-",'Basis-Tabelle-Samen'!N365,"-",'Basis-Tabelle-Samen'!J365,"-garden-to-go-lite-japanese.jpg")),
IF($C$1="Kroatisch - HR",HYPERLINK(CONCATENATE("https://www.saflax.de/0-WVK-Retail/Bilder-Pictures/SAFLAX-",'Basis-Tabelle-Samen'!N365,"-",'Basis-Tabelle-Samen'!J365,"-garden-to-go-lite-croatian.jpg")),
IF($C$1="Lettisch - LV",HYPERLINK(CONCATENATE("https://www.saflax.de/0-WVK-Retail/Bilder-Pictures/SAFLAX-",'Basis-Tabelle-Samen'!N365,"-",'Basis-Tabelle-Samen'!J365,"-garden-to-go-lite-latvian.jpg")),
IF($C$1="Litauisch - LT",HYPERLINK(CONCATENATE("https://www.saflax.de/0-WVK-Retail/Bilder-Pictures/SAFLAX-",'Basis-Tabelle-Samen'!N365,"-",'Basis-Tabelle-Samen'!J365,"-garden-to-go-lite-lithuanian.jpg")),
IF($C$1="Maltesisch - MT",HYPERLINK(CONCATENATE("https://www.saflax.de/0-WVK-Retail/Bilder-Pictures/SAFLAX-",'Basis-Tabelle-Samen'!N365,"-",'Basis-Tabelle-Samen'!J365,"-garden-to-go-lite-maltese.jpg")),
IF($C$1="Niederländisch - NL",HYPERLINK(CONCATENATE("https://www.saflax.de/0-WVK-Retail/Bilder-Pictures/SAFLAX-",'Basis-Tabelle-Samen'!N365,"-",'Basis-Tabelle-Samen'!J365,"-garden-to-go-lite-dutch.jpg")),
IF($C$1="Norwegisch - NO",HYPERLINK(CONCATENATE("https://www.saflax.de/0-WVK-Retail/Bilder-Pictures/SAFLAX-",'Basis-Tabelle-Samen'!N365,"-",'Basis-Tabelle-Samen'!J365,"-garden-to-go-lite-nowegian.jpg")),
IF($C$1="Polnisch - PL",HYPERLINK(CONCATENATE("https://www.saflax.de/0-WVK-Retail/Bilder-Pictures/SAFLAX-",'Basis-Tabelle-Samen'!N365,"-",'Basis-Tabelle-Samen'!J365,"-garden-to-go-lite-polish.jpg")),
IF($C$1="Portugiesisch - PT",HYPERLINK(CONCATENATE("https://www.saflax.de/0-WVK-Retail/Bilder-Pictures/SAFLAX-",'Basis-Tabelle-Samen'!N365,"-",'Basis-Tabelle-Samen'!J365,"-garden-to-go-lite-portuguese.jpg")),
IF($C$1="Rumänisch - RO",HYPERLINK(CONCATENATE("https://www.saflax.de/0-WVK-Retail/Bilder-Pictures/SAFLAX-",'Basis-Tabelle-Samen'!N365,"-",'Basis-Tabelle-Samen'!J365,"-garden-to-go-lite-romanian.jpg")),
IF($C$1="Schwedisch - SE",HYPERLINK(CONCATENATE("https://www.saflax.de/0-WVK-Retail/Bilder-Pictures/SAFLAX-",'Basis-Tabelle-Samen'!N365,"-",'Basis-Tabelle-Samen'!J365,"-garden-to-go-lite-swedish.jpg")),
IF($C$1="Slowakisch - SK",HYPERLINK(CONCATENATE("https://www.saflax.de/0-WVK-Retail/Bilder-Pictures/SAFLAX-",'Basis-Tabelle-Samen'!N365,"-",'Basis-Tabelle-Samen'!J365,"-garden-to-go-lite-slovak.jpg")),
IF($C$1="Slowenisch - SI",HYPERLINK(CONCATENATE("https://www.saflax.de/0-WVK-Retail/Bilder-Pictures/SAFLAX-",'Basis-Tabelle-Samen'!N365,"-",'Basis-Tabelle-Samen'!J365,"-garden-to-go-lite-slovenian.jpg")),
IF($C$1="Spanisch - ES",HYPERLINK(CONCATENATE("https://www.saflax.de/0-WVK-Retail/Bilder-Pictures/SAFLAX-",'Basis-Tabelle-Samen'!N365,"-",'Basis-Tabelle-Samen'!J365,"-garden-to-go-lite-spanish.jpg")),
IF($C$1="Tschechisch - CZ",HYPERLINK(CONCATENATE("https://www.saflax.de/0-WVK-Retail/Bilder-Pictures/SAFLAX-",'Basis-Tabelle-Samen'!N365,"-",'Basis-Tabelle-Samen'!J365,"-garden-to-go-lite-czech.jpg")),
IF($C$1="Türkisch - TR",HYPERLINK(CONCATENATE("https://www.saflax.de/0-WVK-Retail/Bilder-Pictures/SAFLAX-",'Basis-Tabelle-Samen'!N365,"-",'Basis-Tabelle-Samen'!J365,"-garden-to-go-lite-turkish.jpg")),
IF($C$1="Ungarisch - HU",HYPERLINK(CONCATENATE("https://www.saflax.de/0-WVK-Retail/Bilder-Pictures/SAFLAX-",'Basis-Tabelle-Samen'!N365,"-",'Basis-Tabelle-Samen'!J365,"-garden-to-go-lite-hungarian.jpg")),
" ACHTUNG")))))))))))))))))))))))))))))</f>
        <v/>
      </c>
      <c r="AO355" s="331" t="str">
        <f>IF(U355&lt;1,"",
IF($C$1="Bulgarisch - BG",HYPERLINK(CONCATENATE("https://www.saflax.de/0-WVK-Retail/Bilder-Pictures/SAFLAX-",'Basis-Tabelle-Samen'!Q365,"-",'Basis-Tabelle-Samen'!J365,"-garden-to-go-bulgarian.jpg")),
IF($C$1="Dänisch - DK",HYPERLINK(CONCATENATE("https://www.saflax.de/0-WVK-Retail/Bilder-Pictures/SAFLAX-",'Basis-Tabelle-Samen'!Q365,"-",'Basis-Tabelle-Samen'!J365,"-garden-to-go-danish.jpg")),
IF($C$1="Deutsch - DE",HYPERLINK(CONCATENATE("https://www.saflax.de/0-WVK-Retail/Bilder-Pictures/SAFLAX-",'Basis-Tabelle-Samen'!Q365,"-",'Basis-Tabelle-Samen'!J365,"-garden-to-go-german.jpg")),
IF($C$1="Englisch - UK",HYPERLINK(CONCATENATE("https://www.saflax.de/0-WVK-Retail/Bilder-Pictures/SAFLAX-",'Basis-Tabelle-Samen'!Q365,"-",'Basis-Tabelle-Samen'!J365,"-garden-to-go-english.jpg")),
IF($C$1="Estnisch - EE",HYPERLINK(CONCATENATE("https://www.saflax.de/0-WVK-Retail/Bilder-Pictures/SAFLAX-",'Basis-Tabelle-Samen'!Q365,"-",'Basis-Tabelle-Samen'!J365,"-garden-to-go-estonian.jpg")),
IF($C$1="Finnisch - FI",HYPERLINK(CONCATENATE("https://www.saflax.de/0-WVK-Retail/Bilder-Pictures/SAFLAX-",'Basis-Tabelle-Samen'!Q365,"-",'Basis-Tabelle-Samen'!J365,"-garden-to-go-finnish.jpg")),
IF($C$1="Französisch - FR",HYPERLINK(CONCATENATE("https://www.saflax.de/0-WVK-Retail/Bilder-Pictures/SAFLAX-",'Basis-Tabelle-Samen'!Q365,"-",'Basis-Tabelle-Samen'!J365,"-garden-to-go-french.jpg")),
IF($C$1="Griechisch - GR",HYPERLINK(CONCATENATE("https://www.saflax.de/0-WVK-Retail/Bilder-Pictures/SAFLAX-",'Basis-Tabelle-Samen'!Q365,"-",'Basis-Tabelle-Samen'!J365,"-garden-to-go-greek.jpg")),
IF($C$1="Irisch - IE",HYPERLINK(CONCATENATE("https://www.saflax.de/0-WVK-Retail/Bilder-Pictures/SAFLAX-",'Basis-Tabelle-Samen'!Q365,"-",'Basis-Tabelle-Samen'!J365,"-garden-to-go-irish.jpg")),
IF($C$1="Isländisch - IS",HYPERLINK(CONCATENATE("https://www.saflax.de/0-WVK-Retail/Bilder-Pictures/SAFLAX-",'Basis-Tabelle-Samen'!Q365,"-",'Basis-Tabelle-Samen'!J365,"-garden-to-go-icelandic.jpg")),
IF($C$1="Italienisch - IT",HYPERLINK(CONCATENATE("https://www.saflax.de/0-WVK-Retail/Bilder-Pictures/SAFLAX-",'Basis-Tabelle-Samen'!Q365,"-",'Basis-Tabelle-Samen'!J365,"-garden-to-go-italian.jpg")),
IF($C$1="Japanisch - JP",HYPERLINK(CONCATENATE("https://www.saflax.de/0-WVK-Retail/Bilder-Pictures/SAFLAX-",'Basis-Tabelle-Samen'!Q365,"-",'Basis-Tabelle-Samen'!J365,"-garden-to-go-japanese.jpg")),
IF($C$1="Kroatisch - HR",HYPERLINK(CONCATENATE("https://www.saflax.de/0-WVK-Retail/Bilder-Pictures/SAFLAX-",'Basis-Tabelle-Samen'!Q365,"-",'Basis-Tabelle-Samen'!J365,"-garden-to-go-croatian.jpg")),
IF($C$1="Lettisch - LV",HYPERLINK(CONCATENATE("https://www.saflax.de/0-WVK-Retail/Bilder-Pictures/SAFLAX-",'Basis-Tabelle-Samen'!Q365,"-",'Basis-Tabelle-Samen'!J365,"-garden-to-go-latvian.jpg")),
IF($C$1="Litauisch - LT",HYPERLINK(CONCATENATE("https://www.saflax.de/0-WVK-Retail/Bilder-Pictures/SAFLAX-",'Basis-Tabelle-Samen'!Q365,"-",'Basis-Tabelle-Samen'!J365,"-garden-to-go-lithuanian.jpg")),
IF($C$1="Maltesisch - MT",HYPERLINK(CONCATENATE("https://www.saflax.de/0-WVK-Retail/Bilder-Pictures/SAFLAX-",'Basis-Tabelle-Samen'!Q365,"-",'Basis-Tabelle-Samen'!J365,"-garden-to-go-maltese.jpg")),
IF($C$1="Niederländisch - NL",HYPERLINK(CONCATENATE("https://www.saflax.de/0-WVK-Retail/Bilder-Pictures/SAFLAX-",'Basis-Tabelle-Samen'!Q365,"-",'Basis-Tabelle-Samen'!J365,"-garden-to-go-dutch.jpg")),
IF($C$1="Norwegisch - NO",HYPERLINK(CONCATENATE("https://www.saflax.de/0-WVK-Retail/Bilder-Pictures/SAFLAX-",'Basis-Tabelle-Samen'!Q365,"-",'Basis-Tabelle-Samen'!J365,"-garden-to-go-nowegian.jpg")),
IF($C$1="Polnisch - PL",HYPERLINK(CONCATENATE("https://www.saflax.de/0-WVK-Retail/Bilder-Pictures/SAFLAX-",'Basis-Tabelle-Samen'!Q365,"-",'Basis-Tabelle-Samen'!J365,"-garden-to-go-polish.jpg")),
IF($C$1="Portugiesisch - PT",HYPERLINK(CONCATENATE("https://www.saflax.de/0-WVK-Retail/Bilder-Pictures/SAFLAX-",'Basis-Tabelle-Samen'!Q365,"-",'Basis-Tabelle-Samen'!J365,"-garden-to-go-portuguese.jpg")),
IF($C$1="Rumänisch - RO",HYPERLINK(CONCATENATE("https://www.saflax.de/0-WVK-Retail/Bilder-Pictures/SAFLAX-",'Basis-Tabelle-Samen'!Q365,"-",'Basis-Tabelle-Samen'!J365,"-garden-to-go-romanian.jpg")),
IF($C$1="Schwedisch - SE",HYPERLINK(CONCATENATE("https://www.saflax.de/0-WVK-Retail/Bilder-Pictures/SAFLAX-",'Basis-Tabelle-Samen'!Q365,"-",'Basis-Tabelle-Samen'!J365,"-garden-to-go-swedish.jpg")),
IF($C$1="Slowakisch - SK",HYPERLINK(CONCATENATE("https://www.saflax.de/0-WVK-Retail/Bilder-Pictures/SAFLAX-",'Basis-Tabelle-Samen'!Q365,"-",'Basis-Tabelle-Samen'!J365,"-garden-to-go-slovak.jpg")),
IF($C$1="Slowenisch - SI",HYPERLINK(CONCATENATE("https://www.saflax.de/0-WVK-Retail/Bilder-Pictures/SAFLAX-",'Basis-Tabelle-Samen'!Q365,"-",'Basis-Tabelle-Samen'!J365,"-garden-to-go-slovenian.jpg")),
IF($C$1="Spanisch - ES",HYPERLINK(CONCATENATE("https://www.saflax.de/0-WVK-Retail/Bilder-Pictures/SAFLAX-",'Basis-Tabelle-Samen'!Q365,"-",'Basis-Tabelle-Samen'!J365,"-garden-to-go-spanish.jpg")),
IF($C$1="Tschechisch - CZ",HYPERLINK(CONCATENATE("https://www.saflax.de/0-WVK-Retail/Bilder-Pictures/SAFLAX-",'Basis-Tabelle-Samen'!Q365,"-",'Basis-Tabelle-Samen'!J365,"-garden-to-go-czech.jpg")),
IF($C$1="Türkisch - TR",HYPERLINK(CONCATENATE("https://www.saflax.de/0-WVK-Retail/Bilder-Pictures/SAFLAX-",'Basis-Tabelle-Samen'!Q365,"-",'Basis-Tabelle-Samen'!J365,"-garden-to-go-turkish.jpg")),
IF($C$1="Ungarisch - HU",HYPERLINK(CONCATENATE("https://www.saflax.de/0-WVK-Retail/Bilder-Pictures/SAFLAX-",'Basis-Tabelle-Samen'!Q365,"-",'Basis-Tabelle-Samen'!J365,"-garden-to-go-hungarian.jpg")),
" ACHTUNG")))))))))))))))))))))))))))))</f>
        <v/>
      </c>
      <c r="AP355" s="331" t="str">
        <f>IF(Z355&lt;1,"",
IF($C$1="Bulgarisch - BG",HYPERLINK(CONCATENATE("https://www.saflax.de/0-WVK-Retail/Bilder-Pictures/SAFLAX-",'Basis-Tabelle-Samen'!T365,"-",'Basis-Tabelle-Samen'!J365,"-cultivation-set-bulgarian.jpg")),
IF($C$1="Dänisch - DK",HYPERLINK(CONCATENATE("https://www.saflax.de/0-WVK-Retail/Bilder-Pictures/SAFLAX-",'Basis-Tabelle-Samen'!T365,"-",'Basis-Tabelle-Samen'!J365,"-cultivation-set-danish.jpg")),
IF($C$1="Deutsch - DE",HYPERLINK(CONCATENATE("https://www.saflax.de/0-WVK-Retail/Bilder-Pictures/SAFLAX-",'Basis-Tabelle-Samen'!T365,"-",'Basis-Tabelle-Samen'!J365,"-cultivation-set-german.jpg")),
IF($C$1="Englisch - UK",HYPERLINK(CONCATENATE("https://www.saflax.de/0-WVK-Retail/Bilder-Pictures/SAFLAX-",'Basis-Tabelle-Samen'!T365,"-",'Basis-Tabelle-Samen'!J365,"-cultivation-set-english.jpg")),
IF($C$1="Estnisch - EE",HYPERLINK(CONCATENATE("https://www.saflax.de/0-WVK-Retail/Bilder-Pictures/SAFLAX-",'Basis-Tabelle-Samen'!T365,"-",'Basis-Tabelle-Samen'!J365,"-cultivation-set-estonian.jpg")),
IF($C$1="Finnisch - FI",HYPERLINK(CONCATENATE("https://www.saflax.de/0-WVK-Retail/Bilder-Pictures/SAFLAX-",'Basis-Tabelle-Samen'!T365,"-",'Basis-Tabelle-Samen'!J365,"-cultivation-set-finnish.jpg")),
IF($C$1="Französisch - FR",HYPERLINK(CONCATENATE("https://www.saflax.de/0-WVK-Retail/Bilder-Pictures/SAFLAX-",'Basis-Tabelle-Samen'!T365,"-",'Basis-Tabelle-Samen'!J365,"-cultivation-set-french.jpg")),
IF($C$1="Griechisch - GR",HYPERLINK(CONCATENATE("https://www.saflax.de/0-WVK-Retail/Bilder-Pictures/SAFLAX-",'Basis-Tabelle-Samen'!T365,"-",'Basis-Tabelle-Samen'!J365,"-cultivation-set-greek.jpg")),
IF($C$1="Irisch - IE",HYPERLINK(CONCATENATE("https://www.saflax.de/0-WVK-Retail/Bilder-Pictures/SAFLAX-",'Basis-Tabelle-Samen'!T365,"-",'Basis-Tabelle-Samen'!J365,"-cultivation-set-irish.jpg")),
IF($C$1="Isländisch - IS",HYPERLINK(CONCATENATE("https://www.saflax.de/0-WVK-Retail/Bilder-Pictures/SAFLAX-",'Basis-Tabelle-Samen'!T365,"-",'Basis-Tabelle-Samen'!J365,"-cultivation-set-icelandic.jpg")),
IF($C$1="Italienisch - IT",HYPERLINK(CONCATENATE("https://www.saflax.de/0-WVK-Retail/Bilder-Pictures/SAFLAX-",'Basis-Tabelle-Samen'!T365,"-",'Basis-Tabelle-Samen'!J365,"-cultivation-set-italian.jpg")),
IF($C$1="Japanisch - JP",HYPERLINK(CONCATENATE("https://www.saflax.de/0-WVK-Retail/Bilder-Pictures/SAFLAX-",'Basis-Tabelle-Samen'!T365,"-",'Basis-Tabelle-Samen'!J365,"-cultivation-set-japanese.jpg")),
IF($C$1="Kroatisch - HR",HYPERLINK(CONCATENATE("https://www.saflax.de/0-WVK-Retail/Bilder-Pictures/SAFLAX-",'Basis-Tabelle-Samen'!T365,"-",'Basis-Tabelle-Samen'!J365,"-cultivation-set-croatian.jpg")),
IF($C$1="Lettisch - LV",HYPERLINK(CONCATENATE("https://www.saflax.de/0-WVK-Retail/Bilder-Pictures/SAFLAX-",'Basis-Tabelle-Samen'!T365,"-",'Basis-Tabelle-Samen'!J365,"-cultivation-set-latvian.jpg")),
IF($C$1="Litauisch - LT",HYPERLINK(CONCATENATE("https://www.saflax.de/0-WVK-Retail/Bilder-Pictures/SAFLAX-",'Basis-Tabelle-Samen'!T365,"-",'Basis-Tabelle-Samen'!J365,"-cultivation-set-lithuanian.jpg")),
IF($C$1="Maltesisch - MT",HYPERLINK(CONCATENATE("https://www.saflax.de/0-WVK-Retail/Bilder-Pictures/SAFLAX-",'Basis-Tabelle-Samen'!T365,"-",'Basis-Tabelle-Samen'!J365,"-cultivation-set-maltese.jpg")),
IF($C$1="Niederländisch - NL",HYPERLINK(CONCATENATE("https://www.saflax.de/0-WVK-Retail/Bilder-Pictures/SAFLAX-",'Basis-Tabelle-Samen'!T365,"-",'Basis-Tabelle-Samen'!J365,"-cultivation-set-dutch.jpg")),
IF($C$1="Norwegisch - NO",HYPERLINK(CONCATENATE("https://www.saflax.de/0-WVK-Retail/Bilder-Pictures/SAFLAX-",'Basis-Tabelle-Samen'!T365,"-",'Basis-Tabelle-Samen'!J365,"-cultivation-set-nowegian.jpg")),
IF($C$1="Polnisch - PL",HYPERLINK(CONCATENATE("https://www.saflax.de/0-WVK-Retail/Bilder-Pictures/SAFLAX-",'Basis-Tabelle-Samen'!T365,"-",'Basis-Tabelle-Samen'!J365,"-cultivation-set-polish.jpg")),
IF($C$1="Portugiesisch - PT",HYPERLINK(CONCATENATE("https://www.saflax.de/0-WVK-Retail/Bilder-Pictures/SAFLAX-",'Basis-Tabelle-Samen'!T365,"-",'Basis-Tabelle-Samen'!J365,"-cultivation-set-portuguese.jpg")),
IF($C$1="Rumänisch - RO",HYPERLINK(CONCATENATE("https://www.saflax.de/0-WVK-Retail/Bilder-Pictures/SAFLAX-",'Basis-Tabelle-Samen'!T365,"-",'Basis-Tabelle-Samen'!J365,"-cultivation-set-romanian.jpg")),
IF($C$1="Schwedisch - SE",HYPERLINK(CONCATENATE("https://www.saflax.de/0-WVK-Retail/Bilder-Pictures/SAFLAX-",'Basis-Tabelle-Samen'!T365,"-",'Basis-Tabelle-Samen'!J365,"-cultivation-set-swedish.jpg")),
IF($C$1="Slowakisch - SK",HYPERLINK(CONCATENATE("https://www.saflax.de/0-WVK-Retail/Bilder-Pictures/SAFLAX-",'Basis-Tabelle-Samen'!T365,"-",'Basis-Tabelle-Samen'!J365,"-cultivation-set-slovak.jpg")),
IF($C$1="Slowenisch - SI",HYPERLINK(CONCATENATE("https://www.saflax.de/0-WVK-Retail/Bilder-Pictures/SAFLAX-",'Basis-Tabelle-Samen'!T365,"-",'Basis-Tabelle-Samen'!J365,"-cultivation-set-slovenian.jpg")),
IF($C$1="Spanisch - ES",HYPERLINK(CONCATENATE("https://www.saflax.de/0-WVK-Retail/Bilder-Pictures/SAFLAX-",'Basis-Tabelle-Samen'!T365,"-",'Basis-Tabelle-Samen'!J365,"-cultivation-set-spanish.jpg")),
IF($C$1="Tschechisch - CZ",HYPERLINK(CONCATENATE("https://www.saflax.de/0-WVK-Retail/Bilder-Pictures/SAFLAX-",'Basis-Tabelle-Samen'!T365,"-",'Basis-Tabelle-Samen'!J365,"-cultivation-set-czech.jpg")),
IF($C$1="Türkisch - TR",HYPERLINK(CONCATENATE("https://www.saflax.de/0-WVK-Retail/Bilder-Pictures/SAFLAX-",'Basis-Tabelle-Samen'!T365,"-",'Basis-Tabelle-Samen'!J365,"-cultivation-set-turkish.jpg")),
IF($C$1="Ungarisch - HU",HYPERLINK(CONCATENATE("https://www.saflax.de/0-WVK-Retail/Bilder-Pictures/SAFLAX-",'Basis-Tabelle-Samen'!T365,"-",'Basis-Tabelle-Samen'!J365,"-cultivation-set-hungarian.jpg")),
" ACHTUNG")))))))))))))))))))))))))))))</f>
        <v/>
      </c>
      <c r="AQ355" s="331" t="str">
        <f>IF(AE355&lt;1,"",
IF($C$1="Bulgarisch - BG",HYPERLINK(CONCATENATE("https://www.saflax.de/0-WVK-Retail/Bilder-Pictures/SAFLAX-",'Basis-Tabelle-Samen'!W365,"-",'Basis-Tabelle-Samen'!J365,"-garden-in-the-bag-bulgarian.jpg")),
IF($C$1="Dänisch - DK",HYPERLINK(CONCATENATE("https://www.saflax.de/0-WVK-Retail/Bilder-Pictures/SAFLAX-",'Basis-Tabelle-Samen'!W365,"-",'Basis-Tabelle-Samen'!J365,"-garden-in-the-bag-danish.jpg")),
IF($C$1="Deutsch - DE",HYPERLINK(CONCATENATE("https://www.saflax.de/0-WVK-Retail/Bilder-Pictures/SAFLAX-",'Basis-Tabelle-Samen'!W365,"-",'Basis-Tabelle-Samen'!J365,"-garden-in-the-bag-german.jpg")),
IF($C$1="Englisch - UK",HYPERLINK(CONCATENATE("https://www.saflax.de/0-WVK-Retail/Bilder-Pictures/SAFLAX-",'Basis-Tabelle-Samen'!W365,"-",'Basis-Tabelle-Samen'!J365,"-garden-in-the-bag-english.jpg")),
IF($C$1="Estnisch - EE",HYPERLINK(CONCATENATE("https://www.saflax.de/0-WVK-Retail/Bilder-Pictures/SAFLAX-",'Basis-Tabelle-Samen'!W365,"-",'Basis-Tabelle-Samen'!J365,"-garden-in-the-bag-estonian.jpg")),
IF($C$1="Finnisch - FI",HYPERLINK(CONCATENATE("https://www.saflax.de/0-WVK-Retail/Bilder-Pictures/SAFLAX-",'Basis-Tabelle-Samen'!W365,"-",'Basis-Tabelle-Samen'!J365,"-garden-in-the-bag-finnish.jpg")),
IF($C$1="Französisch - FR",HYPERLINK(CONCATENATE("https://www.saflax.de/0-WVK-Retail/Bilder-Pictures/SAFLAX-",'Basis-Tabelle-Samen'!W365,"-",'Basis-Tabelle-Samen'!J365,"-garden-in-the-bag-french.jpg")),
IF($C$1="Griechisch - GR",HYPERLINK(CONCATENATE("https://www.saflax.de/0-WVK-Retail/Bilder-Pictures/SAFLAX-",'Basis-Tabelle-Samen'!W365,"-",'Basis-Tabelle-Samen'!J365,"-garden-in-the-bag-greek.jpg")),
IF($C$1="Irisch - IE",HYPERLINK(CONCATENATE("https://www.saflax.de/0-WVK-Retail/Bilder-Pictures/SAFLAX-",'Basis-Tabelle-Samen'!W365,"-",'Basis-Tabelle-Samen'!J365,"-garden-in-the-bag-irish.jpg")),
IF($C$1="Isländisch - IS",HYPERLINK(CONCATENATE("https://www.saflax.de/0-WVK-Retail/Bilder-Pictures/SAFLAX-",'Basis-Tabelle-Samen'!W365,"-",'Basis-Tabelle-Samen'!J365,"-garden-in-the-bag-icelandic.jpg")),
IF($C$1="Italienisch - IT",HYPERLINK(CONCATENATE("https://www.saflax.de/0-WVK-Retail/Bilder-Pictures/SAFLAX-",'Basis-Tabelle-Samen'!W365,"-",'Basis-Tabelle-Samen'!J365,"-garden-in-the-bag-italian.jpg")),
IF($C$1="Japanisch - JP",HYPERLINK(CONCATENATE("https://www.saflax.de/0-WVK-Retail/Bilder-Pictures/SAFLAX-",'Basis-Tabelle-Samen'!W365,"-",'Basis-Tabelle-Samen'!J365,"-garden-in-the-bag-japanese.jpg")),
IF($C$1="Kroatisch - HR",HYPERLINK(CONCATENATE("https://www.saflax.de/0-WVK-Retail/Bilder-Pictures/SAFLAX-",'Basis-Tabelle-Samen'!W365,"-",'Basis-Tabelle-Samen'!J365,"-garden-in-the-bag-croatian.jpg")),
IF($C$1="Lettisch - LV",HYPERLINK(CONCATENATE("https://www.saflax.de/0-WVK-Retail/Bilder-Pictures/SAFLAX-",'Basis-Tabelle-Samen'!W365,"-",'Basis-Tabelle-Samen'!J365,"-garden-in-the-bag-latvian.jpg")),
IF($C$1="Litauisch - LT",HYPERLINK(CONCATENATE("https://www.saflax.de/0-WVK-Retail/Bilder-Pictures/SAFLAX-",'Basis-Tabelle-Samen'!W365,"-",'Basis-Tabelle-Samen'!J365,"-garden-in-the-bag-lithuanian.jpg")),
IF($C$1="Maltesisch - MT",HYPERLINK(CONCATENATE("https://www.saflax.de/0-WVK-Retail/Bilder-Pictures/SAFLAX-",'Basis-Tabelle-Samen'!W365,"-",'Basis-Tabelle-Samen'!J365,"-garden-in-the-bag-maltese.jpg")),
IF($C$1="Niederländisch - NL",HYPERLINK(CONCATENATE("https://www.saflax.de/0-WVK-Retail/Bilder-Pictures/SAFLAX-",'Basis-Tabelle-Samen'!W365,"-",'Basis-Tabelle-Samen'!J365,"-garden-in-the-bag-dutch.jpg")),
IF($C$1="Norwegisch - NO",HYPERLINK(CONCATENATE("https://www.saflax.de/0-WVK-Retail/Bilder-Pictures/SAFLAX-",'Basis-Tabelle-Samen'!W365,"-",'Basis-Tabelle-Samen'!J365,"-garden-in-the-bag-nowegian.jpg")),
IF($C$1="Polnisch - PL",HYPERLINK(CONCATENATE("https://www.saflax.de/0-WVK-Retail/Bilder-Pictures/SAFLAX-",'Basis-Tabelle-Samen'!W365,"-",'Basis-Tabelle-Samen'!J365,"-garden-in-the-bag-polish.jpg")),
IF($C$1="Portugiesisch - PT",HYPERLINK(CONCATENATE("https://www.saflax.de/0-WVK-Retail/Bilder-Pictures/SAFLAX-",'Basis-Tabelle-Samen'!W365,"-",'Basis-Tabelle-Samen'!J365,"-garden-in-the-bag-portuguese.jpg")),
IF($C$1="Rumänisch - RO",HYPERLINK(CONCATENATE("https://www.saflax.de/0-WVK-Retail/Bilder-Pictures/SAFLAX-",'Basis-Tabelle-Samen'!W365,"-",'Basis-Tabelle-Samen'!J365,"-garden-in-the-bag-romanian.jpg")),
IF($C$1="Schwedisch - SE",HYPERLINK(CONCATENATE("https://www.saflax.de/0-WVK-Retail/Bilder-Pictures/SAFLAX-",'Basis-Tabelle-Samen'!W365,"-",'Basis-Tabelle-Samen'!J365,"-garden-in-the-bag-swedish.jpg")),
IF($C$1="Slowakisch - SK",HYPERLINK(CONCATENATE("https://www.saflax.de/0-WVK-Retail/Bilder-Pictures/SAFLAX-",'Basis-Tabelle-Samen'!W365,"-",'Basis-Tabelle-Samen'!J365,"-garden-in-the-bag-slovak.jpg")),
IF($C$1="Slowenisch - SI",HYPERLINK(CONCATENATE("https://www.saflax.de/0-WVK-Retail/Bilder-Pictures/SAFLAX-",'Basis-Tabelle-Samen'!W365,"-",'Basis-Tabelle-Samen'!J365,"-garden-in-the-bag-slovenian.jpg")),
IF($C$1="Spanisch - ES",HYPERLINK(CONCATENATE("https://www.saflax.de/0-WVK-Retail/Bilder-Pictures/SAFLAX-",'Basis-Tabelle-Samen'!W365,"-",'Basis-Tabelle-Samen'!J365,"-garden-in-the-bag-spanish.jpg")),
IF($C$1="Tschechisch - CZ",HYPERLINK(CONCATENATE("https://www.saflax.de/0-WVK-Retail/Bilder-Pictures/SAFLAX-",'Basis-Tabelle-Samen'!W365,"-",'Basis-Tabelle-Samen'!J365,"-garden-in-the-bag-czech.jpg")),
IF($C$1="Türkisch - TR",HYPERLINK(CONCATENATE("https://www.saflax.de/0-WVK-Retail/Bilder-Pictures/SAFLAX-",'Basis-Tabelle-Samen'!W365,"-",'Basis-Tabelle-Samen'!J365,"-garden-in-the-bag-turkish.jpg")),
IF($C$1="Ungarisch - HU",HYPERLINK(CONCATENATE("https://www.saflax.de/0-WVK-Retail/Bilder-Pictures/SAFLAX-",'Basis-Tabelle-Samen'!W365,"-",'Basis-Tabelle-Samen'!J365,"-garden-in-the-bag-hungarian.jpg")),
" ACHTUNG")))))))))))))))))))))))))))))</f>
        <v/>
      </c>
    </row>
    <row r="356" spans="1:43" s="27" customFormat="1" ht="17.100000000000001" customHeight="1" x14ac:dyDescent="0.2">
      <c r="A356" s="318" t="str">
        <f>IF('Basis-Tabelle-Samen'!A357="","",IF($C$1="Deutsch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56" s="319" t="str">
        <f>'Basis-Tabelle-Samen'!I357</f>
        <v>Mix</v>
      </c>
      <c r="C356" s="316" t="str">
        <f>IF($C$1="Bulgarisch - BG",'Basis-Tabelle-Samen'!Z357,
IF($C$1="Dänisch - DK",'Basis-Tabelle-Samen'!AA357,
IF($C$1="Deutsch - DE",'Basis-Tabelle-Samen'!AB357,
IF($C$1="Englisch - UK",'Basis-Tabelle-Samen'!AC357,
IF($C$1="Estnisch - EE",'Basis-Tabelle-Samen'!AD357,
IF($C$1="Finnisch - FI",'Basis-Tabelle-Samen'!AE357,
IF($C$1="Französisch - FR",'Basis-Tabelle-Samen'!AF357,
IF($C$1="Griechisch - GR",'Basis-Tabelle-Samen'!AG357,
IF($C$1="Irisch - IE",'Basis-Tabelle-Samen'!AH357,
IF($C$1="Isländisch - IS",'Basis-Tabelle-Samen'!AI357,
IF($C$1="Italienisch - IT",'Basis-Tabelle-Samen'!AJ357,
IF($C$1="Japanisch - JP",'Basis-Tabelle-Samen'!AK357,
IF($C$1="Kroatisch - HR",'Basis-Tabelle-Samen'!AL357,
IF($C$1="Lettisch - LV",'Basis-Tabelle-Samen'!AM357,
IF($C$1="Litauisch - LT",'Basis-Tabelle-Samen'!AN357,
IF($C$1="Maltesisch - MT",'Basis-Tabelle-Samen'!AO357,
IF($C$1="Niederländisch - NL",'Basis-Tabelle-Samen'!AP357,
IF($C$1="Norwegisch - NO",'Basis-Tabelle-Samen'!AQ357,
IF($C$1="Polnisch - PL",'Basis-Tabelle-Samen'!AR357,
IF($C$1="Portugiesisch - PT",'Basis-Tabelle-Samen'!AS357,
IF($C$1="Rumänisch - RO",'Basis-Tabelle-Samen'!AT357,
IF($C$1="Schwedisch - SE",'Basis-Tabelle-Samen'!AU357,
IF($C$1="Slowakisch - SK",'Basis-Tabelle-Samen'!AV357,
IF($C$1="Slowenisch - SI",'Basis-Tabelle-Samen'!AW357,
IF($C$1="Spanisch - ES",'Basis-Tabelle-Samen'!AX357,
IF($C$1="Tschechisch - CZ",'Basis-Tabelle-Samen'!AY357,
IF($C$1="Türkisch - TR",'Basis-Tabelle-Samen'!AZ357,
IF($C$1="Ungarisch - HU",'Basis-Tabelle-Samen'!BA357,
" ACHTUNG"))))))))))))))))))))))))))))</f>
        <v>Easy Care Children's Garden Mix</v>
      </c>
      <c r="D356" s="320">
        <f>'Basis-Tabelle-Samen'!F357</f>
        <v>1000</v>
      </c>
      <c r="E356" s="321" t="str">
        <f>'Basis-Tabelle-Samen'!H357</f>
        <v>7 %</v>
      </c>
      <c r="F356" s="322" t="str">
        <f>IF('Basis-Tabelle-Samen'!G357="","",'Basis-Tabelle-Samen'!G357)</f>
        <v>10</v>
      </c>
      <c r="G356" s="320">
        <f>'Basis-Tabelle-Samen'!C357</f>
        <v>18155</v>
      </c>
      <c r="H356" s="323">
        <f>'Basis-Tabelle-Samen'!D357</f>
        <v>4055473181554</v>
      </c>
      <c r="I356" s="324">
        <f>'Basis-Tabelle-Samen'!E357</f>
        <v>1.85</v>
      </c>
      <c r="J356" s="325">
        <f t="shared" si="5"/>
        <v>12</v>
      </c>
      <c r="K356" s="326">
        <f>'Basis-Tabelle-Samen'!K357</f>
        <v>0</v>
      </c>
      <c r="L356" s="323">
        <f>'Basis-Tabelle-Samen'!L357</f>
        <v>0</v>
      </c>
      <c r="M356" s="324">
        <f>'Basis-Tabelle-Samen'!M357</f>
        <v>0</v>
      </c>
      <c r="N356" s="326" t="str">
        <f>IF(K356&lt;1,"",'3'!$I$15)</f>
        <v/>
      </c>
      <c r="O356" s="327" t="str">
        <f>IF(K356&lt;1,"",'3'!$J$11)</f>
        <v/>
      </c>
      <c r="P356" s="326">
        <f>'Basis-Tabelle-Samen'!N357</f>
        <v>0</v>
      </c>
      <c r="Q356" s="323">
        <f>'Basis-Tabelle-Samen'!O357</f>
        <v>0</v>
      </c>
      <c r="R356" s="328">
        <f>'Basis-Tabelle-Samen'!P357</f>
        <v>0</v>
      </c>
      <c r="S356" s="326" t="str">
        <f>IF(R356&lt;1,"",'3'!$M$15)</f>
        <v/>
      </c>
      <c r="T356" s="327" t="str">
        <f>IF(R356&lt;1,"",'3'!$N$11)</f>
        <v/>
      </c>
      <c r="U356" s="326">
        <f>'Basis-Tabelle-Samen'!Q357</f>
        <v>0</v>
      </c>
      <c r="V356" s="323">
        <f>'Basis-Tabelle-Samen'!R357</f>
        <v>0</v>
      </c>
      <c r="W356" s="324">
        <f>'Basis-Tabelle-Samen'!S357</f>
        <v>0</v>
      </c>
      <c r="X356" s="326" t="str">
        <f>IF(U356&lt;1,"",'3'!$I$15)</f>
        <v/>
      </c>
      <c r="Y356" s="327" t="str">
        <f>IF(U356&lt;1,"",'3'!$J$11)</f>
        <v/>
      </c>
      <c r="Z356" s="326">
        <f>'Basis-Tabelle-Samen'!T357</f>
        <v>0</v>
      </c>
      <c r="AA356" s="323">
        <f>'Basis-Tabelle-Samen'!U357</f>
        <v>0</v>
      </c>
      <c r="AB356" s="324">
        <f>'Basis-Tabelle-Samen'!V357</f>
        <v>0</v>
      </c>
      <c r="AC356" s="326" t="str">
        <f>IF(Z356&lt;1,"",'3'!$U$15)</f>
        <v/>
      </c>
      <c r="AD356" s="327" t="str">
        <f>IF(Z356&lt;1,"",'3'!$V$11)</f>
        <v/>
      </c>
      <c r="AE356" s="326">
        <f>'Basis-Tabelle-Samen'!W357</f>
        <v>0</v>
      </c>
      <c r="AF356" s="323">
        <f>'Basis-Tabelle-Samen'!X357</f>
        <v>0</v>
      </c>
      <c r="AG356" s="324">
        <f>'Basis-Tabelle-Samen'!Y357</f>
        <v>2.95</v>
      </c>
      <c r="AH356" s="326" t="str">
        <f>IF(AE356&lt;1,"",'3'!$Y$15)</f>
        <v/>
      </c>
      <c r="AI356" s="327" t="str">
        <f>IF(AE356&lt;1,"",'3'!$Z$11)</f>
        <v/>
      </c>
      <c r="AJ356" s="319"/>
      <c r="AK356" s="316" t="str">
        <f>IF(G356&lt;1,"",
IF($C$1="Bulgarisch - BG",HYPERLINK(CONCATENATE("https://www.saflax.de/0-WVK-Retail/Bilder-Pictures/SAFLAX-",'Basis-Tabelle-Samen'!C357,"-",'Basis-Tabelle-Samen'!J357,"-seed-package-front-cr-bulgarian.jpg")),
IF($C$1="Dänisch - DK",HYPERLINK(CONCATENATE("https://www.saflax.de/0-WVK-Retail/Bilder-Pictures/SAFLAX-",'Basis-Tabelle-Samen'!C357,"-",'Basis-Tabelle-Samen'!J357,"-seed-package-front-cr-danish.jpg")),
IF($C$1="Deutsch - DE",HYPERLINK(CONCATENATE("https://www.saflax.de/0-WVK-Retail/Bilder-Pictures/SAFLAX-",'Basis-Tabelle-Samen'!C357,"-",'Basis-Tabelle-Samen'!J357,"-seed-package-front-cr-german.jpg")),
IF($C$1="Englisch - UK",HYPERLINK(CONCATENATE("https://www.saflax.de/0-WVK-Retail/Bilder-Pictures/SAFLAX-",'Basis-Tabelle-Samen'!C357,"-",'Basis-Tabelle-Samen'!J357,"-seed-package-front-cr-english.jpg")),
IF($C$1="Estnisch - EE",HYPERLINK(CONCATENATE("https://www.saflax.de/0-WVK-Retail/Bilder-Pictures/SAFLAX-",'Basis-Tabelle-Samen'!C357,"-",'Basis-Tabelle-Samen'!J357,"-seed-package-front-cr-estonian.jpg")),
IF($C$1="Finnisch - FI",HYPERLINK(CONCATENATE("https://www.saflax.de/0-WVK-Retail/Bilder-Pictures/SAFLAX-",'Basis-Tabelle-Samen'!C357,"-",'Basis-Tabelle-Samen'!J357,"-seed-package-front-cr-finnish.jpg")),
IF($C$1="Französisch - FR",HYPERLINK(CONCATENATE("https://www.saflax.de/0-WVK-Retail/Bilder-Pictures/SAFLAX-",'Basis-Tabelle-Samen'!C357,"-",'Basis-Tabelle-Samen'!J357,"-seed-package-front-cr-french.jpg")),
IF($C$1="Griechisch - GR",HYPERLINK(CONCATENATE("https://www.saflax.de/0-WVK-Retail/Bilder-Pictures/SAFLAX-",'Basis-Tabelle-Samen'!C357,"-",'Basis-Tabelle-Samen'!J357,"-seed-package-front-cr-greek.jpg")),
IF($C$1="Irisch - IE",HYPERLINK(CONCATENATE("https://www.saflax.de/0-WVK-Retail/Bilder-Pictures/SAFLAX-",'Basis-Tabelle-Samen'!C357,"-",'Basis-Tabelle-Samen'!J357,"-seed-package-front-cr-irish.jpg")),
IF($C$1="Isländisch - IS",HYPERLINK(CONCATENATE("https://www.saflax.de/0-WVK-Retail/Bilder-Pictures/SAFLAX-",'Basis-Tabelle-Samen'!C357,"-",'Basis-Tabelle-Samen'!J357,"-seed-package-front-cr-icelandic.jpg")),
IF($C$1="Italienisch - IT",HYPERLINK(CONCATENATE("https://www.saflax.de/0-WVK-Retail/Bilder-Pictures/SAFLAX-",'Basis-Tabelle-Samen'!C357,"-",'Basis-Tabelle-Samen'!J357,"-seed-package-front-cr-italian.jpg")),
IF($C$1="Japanisch - JP",HYPERLINK(CONCATENATE("https://www.saflax.de/0-WVK-Retail/Bilder-Pictures/SAFLAX-",'Basis-Tabelle-Samen'!C357,"-",'Basis-Tabelle-Samen'!J357,"-seed-package-front-cr-japanese.jpg")),
IF($C$1="Kroatisch - HR",HYPERLINK(CONCATENATE("https://www.saflax.de/0-WVK-Retail/Bilder-Pictures/SAFLAX-",'Basis-Tabelle-Samen'!C357,"-",'Basis-Tabelle-Samen'!J357,"-seed-package-front-cr-croatian.jpg")),
IF($C$1="Lettisch - LV",HYPERLINK(CONCATENATE("https://www.saflax.de/0-WVK-Retail/Bilder-Pictures/SAFLAX-",'Basis-Tabelle-Samen'!C357,"-",'Basis-Tabelle-Samen'!J357,"-seed-package-front-cr-latvian.jpg")),
IF($C$1="Litauisch - LT",HYPERLINK(CONCATENATE("https://www.saflax.de/0-WVK-Retail/Bilder-Pictures/SAFLAX-",'Basis-Tabelle-Samen'!C357,"-",'Basis-Tabelle-Samen'!J357,"-seed-package-front-cr-lithuanian.jpg")),
IF($C$1="Maltesisch - MT",HYPERLINK(CONCATENATE("https://www.saflax.de/0-WVK-Retail/Bilder-Pictures/SAFLAX-",'Basis-Tabelle-Samen'!C357,"-",'Basis-Tabelle-Samen'!J357,"-seed-package-front-cr-maltese.jpg")),
IF($C$1="Niederländisch - NL",HYPERLINK(CONCATENATE("https://www.saflax.de/0-WVK-Retail/Bilder-Pictures/SAFLAX-",'Basis-Tabelle-Samen'!C357,"-",'Basis-Tabelle-Samen'!J357,"-seed-package-front-cr-dutch.jpg")),
IF($C$1="Norwegisch - NO",HYPERLINK(CONCATENATE("https://www.saflax.de/0-WVK-Retail/Bilder-Pictures/SAFLAX-",'Basis-Tabelle-Samen'!C357,"-",'Basis-Tabelle-Samen'!J357,"-seed-package-front-cr-nowegian.jpg")),
IF($C$1="Polnisch - PL",HYPERLINK(CONCATENATE("https://www.saflax.de/0-WVK-Retail/Bilder-Pictures/SAFLAX-",'Basis-Tabelle-Samen'!C357,"-",'Basis-Tabelle-Samen'!J357,"-seed-package-front-cr-polish.jpg")),
IF($C$1="Portugiesisch - PT",HYPERLINK(CONCATENATE("https://www.saflax.de/0-WVK-Retail/Bilder-Pictures/SAFLAX-",'Basis-Tabelle-Samen'!C357,"-",'Basis-Tabelle-Samen'!J357,"-seed-package-front-cr-portuguese.jpg")),
IF($C$1="Rumänisch - RO",HYPERLINK(CONCATENATE("https://www.saflax.de/0-WVK-Retail/Bilder-Pictures/SAFLAX-",'Basis-Tabelle-Samen'!C357,"-",'Basis-Tabelle-Samen'!J357,"-seed-package-front-cr-romanian.jpg")),
IF($C$1="Schwedisch - SE",HYPERLINK(CONCATENATE("https://www.saflax.de/0-WVK-Retail/Bilder-Pictures/SAFLAX-",'Basis-Tabelle-Samen'!C357,"-",'Basis-Tabelle-Samen'!J357,"-seed-package-front-cr-swedish.jpg")),
IF($C$1="Slowakisch - SK",HYPERLINK(CONCATENATE("https://www.saflax.de/0-WVK-Retail/Bilder-Pictures/SAFLAX-",'Basis-Tabelle-Samen'!C357,"-",'Basis-Tabelle-Samen'!J357,"-seed-package-front-cr-slovak.jpg")),
IF($C$1="Slowenisch - SI",HYPERLINK(CONCATENATE("https://www.saflax.de/0-WVK-Retail/Bilder-Pictures/SAFLAX-",'Basis-Tabelle-Samen'!C357,"-",'Basis-Tabelle-Samen'!J357,"-seed-package-front-cr-slovenian.jpg")),
IF($C$1="Spanisch - ES",HYPERLINK(CONCATENATE("https://www.saflax.de/0-WVK-Retail/Bilder-Pictures/SAFLAX-",'Basis-Tabelle-Samen'!C357,"-",'Basis-Tabelle-Samen'!J357,"-seed-package-front-cr-spanish.jpg")),
IF($C$1="Tschechisch - CZ",HYPERLINK(CONCATENATE("https://www.saflax.de/0-WVK-Retail/Bilder-Pictures/SAFLAX-",'Basis-Tabelle-Samen'!C357,"-",'Basis-Tabelle-Samen'!J357,"-seed-package-front-cr-czech.jpg")),
IF($C$1="Türkisch - TR",HYPERLINK(CONCATENATE("https://www.saflax.de/0-WVK-Retail/Bilder-Pictures/SAFLAX-",'Basis-Tabelle-Samen'!C357,"-",'Basis-Tabelle-Samen'!J357,"-seed-package-front-cr-turkish.jpg")),
IF($C$1="Ungarisch - HU",HYPERLINK(CONCATENATE("https://www.saflax.de/0-WVK-Retail/Bilder-Pictures/SAFLAX-",'Basis-Tabelle-Samen'!C357,"-",'Basis-Tabelle-Samen'!J357,"-seed-package-front-cr-hungarian.jpg")),
" ACHTUNG")))))))))))))))))))))))))))))</f>
        <v>https://www.saflax.de/0-WVK-Retail/Bilder-Pictures/SAFLAX-18155-11-wildflower-mix-seed-package-front-cr-english.jpg</v>
      </c>
      <c r="AL356" s="330" t="str">
        <f>IF(G356&lt;1,"",
IF($C$1="Bulgarisch - BG",HYPERLINK(CONCATENATE("https://www.saflax.de/0-WVK-Retail/Bilder-Pictures/SAFLAX-",'Basis-Tabelle-Samen'!C357,"-",'Basis-Tabelle-Samen'!J357,"-seed-package-back-cr-bulgarian.jpg")),
IF($C$1="Dänisch - DK",HYPERLINK(CONCATENATE("https://www.saflax.de/0-WVK-Retail/Bilder-Pictures/SAFLAX-",'Basis-Tabelle-Samen'!C357,"-",'Basis-Tabelle-Samen'!J357,"-seed-package-back-cr-danish.jpg")),
IF($C$1="Deutsch - DE",HYPERLINK(CONCATENATE("https://www.saflax.de/0-WVK-Retail/Bilder-Pictures/SAFLAX-",'Basis-Tabelle-Samen'!C357,"-",'Basis-Tabelle-Samen'!J357,"-seed-package-back-cr-german.jpg")),
IF($C$1="Englisch - UK",HYPERLINK(CONCATENATE("https://www.saflax.de/0-WVK-Retail/Bilder-Pictures/SAFLAX-",'Basis-Tabelle-Samen'!C357,"-",'Basis-Tabelle-Samen'!J357,"-seed-package-back-cr-english.jpg")),
IF($C$1="Estnisch - EE",HYPERLINK(CONCATENATE("https://www.saflax.de/0-WVK-Retail/Bilder-Pictures/SAFLAX-",'Basis-Tabelle-Samen'!C357,"-",'Basis-Tabelle-Samen'!J357,"-seed-package-back-cr-estonian.jpg")),
IF($C$1="Finnisch - FI",HYPERLINK(CONCATENATE("https://www.saflax.de/0-WVK-Retail/Bilder-Pictures/SAFLAX-",'Basis-Tabelle-Samen'!C357,"-",'Basis-Tabelle-Samen'!J357,"-seed-package-back-cr-finnish.jpg")),
IF($C$1="Französisch - FR",HYPERLINK(CONCATENATE("https://www.saflax.de/0-WVK-Retail/Bilder-Pictures/SAFLAX-",'Basis-Tabelle-Samen'!C357,"-",'Basis-Tabelle-Samen'!J357,"-seed-package-back-cr-french.jpg")),
IF($C$1="Griechisch - GR",HYPERLINK(CONCATENATE("https://www.saflax.de/0-WVK-Retail/Bilder-Pictures/SAFLAX-",'Basis-Tabelle-Samen'!C357,"-",'Basis-Tabelle-Samen'!J357,"-seed-package-back-cr-greek.jpg")),
IF($C$1="Irisch - IE",HYPERLINK(CONCATENATE("https://www.saflax.de/0-WVK-Retail/Bilder-Pictures/SAFLAX-",'Basis-Tabelle-Samen'!C357,"-",'Basis-Tabelle-Samen'!J357,"-seed-package-back-cr-irish.jpg")),
IF($C$1="Isländisch - IS",HYPERLINK(CONCATENATE("https://www.saflax.de/0-WVK-Retail/Bilder-Pictures/SAFLAX-",'Basis-Tabelle-Samen'!C357,"-",'Basis-Tabelle-Samen'!J357,"-seed-package-back-cr-icelandic.jpg")),
IF($C$1="Italienisch - IT",HYPERLINK(CONCATENATE("https://www.saflax.de/0-WVK-Retail/Bilder-Pictures/SAFLAX-",'Basis-Tabelle-Samen'!C357,"-",'Basis-Tabelle-Samen'!J357,"-seed-package-back-cr-italian.jpg")),
IF($C$1="Japanisch - JP",HYPERLINK(CONCATENATE("https://www.saflax.de/0-WVK-Retail/Bilder-Pictures/SAFLAX-",'Basis-Tabelle-Samen'!C357,"-",'Basis-Tabelle-Samen'!J357,"-seed-package-back-cr-japanese.jpg")),
IF($C$1="Kroatisch - HR",HYPERLINK(CONCATENATE("https://www.saflax.de/0-WVK-Retail/Bilder-Pictures/SAFLAX-",'Basis-Tabelle-Samen'!C357,"-",'Basis-Tabelle-Samen'!J357,"-seed-package-back-cr-croatian.jpg")),
IF($C$1="Lettisch - LV",HYPERLINK(CONCATENATE("https://www.saflax.de/0-WVK-Retail/Bilder-Pictures/SAFLAX-",'Basis-Tabelle-Samen'!C357,"-",'Basis-Tabelle-Samen'!J357,"-seed-package-back-cr-latvian.jpg")),
IF($C$1="Litauisch - LT",HYPERLINK(CONCATENATE("https://www.saflax.de/0-WVK-Retail/Bilder-Pictures/SAFLAX-",'Basis-Tabelle-Samen'!C357,"-",'Basis-Tabelle-Samen'!J357,"-seed-package-back-cr-lithuanian.jpg")),
IF($C$1="Maltesisch - MT",HYPERLINK(CONCATENATE("https://www.saflax.de/0-WVK-Retail/Bilder-Pictures/SAFLAX-",'Basis-Tabelle-Samen'!C357,"-",'Basis-Tabelle-Samen'!J357,"-seed-package-back-cr-maltese.jpg")),
IF($C$1="Niederländisch - NL",HYPERLINK(CONCATENATE("https://www.saflax.de/0-WVK-Retail/Bilder-Pictures/SAFLAX-",'Basis-Tabelle-Samen'!C357,"-",'Basis-Tabelle-Samen'!J357,"-seed-package-back-cr-dutch.jpg")),
IF($C$1="Norwegisch - NO",HYPERLINK(CONCATENATE("https://www.saflax.de/0-WVK-Retail/Bilder-Pictures/SAFLAX-",'Basis-Tabelle-Samen'!C357,"-",'Basis-Tabelle-Samen'!J357,"-seed-package-back-cr-nowegian.jpg")),
IF($C$1="Polnisch - PL",HYPERLINK(CONCATENATE("https://www.saflax.de/0-WVK-Retail/Bilder-Pictures/SAFLAX-",'Basis-Tabelle-Samen'!C357,"-",'Basis-Tabelle-Samen'!J357,"-seed-package-back-cr-polish.jpg")),
IF($C$1="Portugiesisch - PT",HYPERLINK(CONCATENATE("https://www.saflax.de/0-WVK-Retail/Bilder-Pictures/SAFLAX-",'Basis-Tabelle-Samen'!C357,"-",'Basis-Tabelle-Samen'!J357,"-seed-package-back-cr-portuguese.jpg")),
IF($C$1="Rumänisch - RO",HYPERLINK(CONCATENATE("https://www.saflax.de/0-WVK-Retail/Bilder-Pictures/SAFLAX-",'Basis-Tabelle-Samen'!C357,"-",'Basis-Tabelle-Samen'!J357,"-seed-package-back-cr-romanian.jpg")),
IF($C$1="Schwedisch - SE",HYPERLINK(CONCATENATE("https://www.saflax.de/0-WVK-Retail/Bilder-Pictures/SAFLAX-",'Basis-Tabelle-Samen'!C357,"-",'Basis-Tabelle-Samen'!J357,"-seed-package-back-cr-swedish.jpg")),
IF($C$1="Slowakisch - SK",HYPERLINK(CONCATENATE("https://www.saflax.de/0-WVK-Retail/Bilder-Pictures/SAFLAX-",'Basis-Tabelle-Samen'!C357,"-",'Basis-Tabelle-Samen'!J357,"-seed-package-back-cr-slovak.jpg")),
IF($C$1="Slowenisch - SI",HYPERLINK(CONCATENATE("https://www.saflax.de/0-WVK-Retail/Bilder-Pictures/SAFLAX-",'Basis-Tabelle-Samen'!C357,"-",'Basis-Tabelle-Samen'!J357,"-seed-package-back-cr-slovenian.jpg")),
IF($C$1="Spanisch - ES",HYPERLINK(CONCATENATE("https://www.saflax.de/0-WVK-Retail/Bilder-Pictures/SAFLAX-",'Basis-Tabelle-Samen'!C357,"-",'Basis-Tabelle-Samen'!J357,"-seed-package-back-cr-spanish.jpg")),
IF($C$1="Tschechisch - CZ",HYPERLINK(CONCATENATE("https://www.saflax.de/0-WVK-Retail/Bilder-Pictures/SAFLAX-",'Basis-Tabelle-Samen'!C357,"-",'Basis-Tabelle-Samen'!J357,"-seed-package-back-cr-czech.jpg")),
IF($C$1="Türkisch - TR",HYPERLINK(CONCATENATE("https://www.saflax.de/0-WVK-Retail/Bilder-Pictures/SAFLAX-",'Basis-Tabelle-Samen'!C357,"-",'Basis-Tabelle-Samen'!J357,"-seed-package-back-cr-turkish.jpg")),
IF($C$1="Ungarisch - HU",HYPERLINK(CONCATENATE("https://www.saflax.de/0-WVK-Retail/Bilder-Pictures/SAFLAX-",'Basis-Tabelle-Samen'!C357,"-",'Basis-Tabelle-Samen'!J357,"-seed-package-back-cr-hungarian.jpg")),
" ACHTUNG")))))))))))))))))))))))))))))</f>
        <v>https://www.saflax.de/0-WVK-Retail/Bilder-Pictures/SAFLAX-18155-11-wildflower-mix-seed-package-back-cr-english.jpg</v>
      </c>
      <c r="AM356" s="330"/>
      <c r="AN356" s="331" t="str">
        <f>IF(P356&lt;1,"",
IF($C$1="Bulgarisch - BG",HYPERLINK(CONCATENATE("https://www.saflax.de/0-WVK-Retail/Bilder-Pictures/SAFLAX-",'Basis-Tabelle-Samen'!N357,"-",'Basis-Tabelle-Samen'!J357,"-garden-to-go-lite-bulgarian.jpg")),
IF($C$1="Dänisch - DK",HYPERLINK(CONCATENATE("https://www.saflax.de/0-WVK-Retail/Bilder-Pictures/SAFLAX-",'Basis-Tabelle-Samen'!N357,"-",'Basis-Tabelle-Samen'!J357,"-garden-to-go-lite-danish.jpg")),
IF($C$1="Deutsch - DE",HYPERLINK(CONCATENATE("https://www.saflax.de/0-WVK-Retail/Bilder-Pictures/SAFLAX-",'Basis-Tabelle-Samen'!N357,"-",'Basis-Tabelle-Samen'!J357,"-garden-to-go-lite-german.jpg")),
IF($C$1="Englisch - UK",HYPERLINK(CONCATENATE("https://www.saflax.de/0-WVK-Retail/Bilder-Pictures/SAFLAX-",'Basis-Tabelle-Samen'!N357,"-",'Basis-Tabelle-Samen'!J357,"-garden-to-go-lite-english.jpg")),
IF($C$1="Estnisch - EE",HYPERLINK(CONCATENATE("https://www.saflax.de/0-WVK-Retail/Bilder-Pictures/SAFLAX-",'Basis-Tabelle-Samen'!N357,"-",'Basis-Tabelle-Samen'!J357,"-garden-to-go-lite-estonian.jpg")),
IF($C$1="Finnisch - FI",HYPERLINK(CONCATENATE("https://www.saflax.de/0-WVK-Retail/Bilder-Pictures/SAFLAX-",'Basis-Tabelle-Samen'!N357,"-",'Basis-Tabelle-Samen'!J357,"-garden-to-go-lite-finnish.jpg")),
IF($C$1="Französisch - FR",HYPERLINK(CONCATENATE("https://www.saflax.de/0-WVK-Retail/Bilder-Pictures/SAFLAX-",'Basis-Tabelle-Samen'!N357,"-",'Basis-Tabelle-Samen'!J357,"-garden-to-go-lite-french.jpg")),
IF($C$1="Griechisch - GR",HYPERLINK(CONCATENATE("https://www.saflax.de/0-WVK-Retail/Bilder-Pictures/SAFLAX-",'Basis-Tabelle-Samen'!N357,"-",'Basis-Tabelle-Samen'!J357,"-garden-to-go-lite-greek.jpg")),
IF($C$1="Irisch - IE",HYPERLINK(CONCATENATE("https://www.saflax.de/0-WVK-Retail/Bilder-Pictures/SAFLAX-",'Basis-Tabelle-Samen'!N357,"-",'Basis-Tabelle-Samen'!J357,"-garden-to-go-lite-irish.jpg")),
IF($C$1="Isländisch - IS",HYPERLINK(CONCATENATE("https://www.saflax.de/0-WVK-Retail/Bilder-Pictures/SAFLAX-",'Basis-Tabelle-Samen'!N357,"-",'Basis-Tabelle-Samen'!J357,"-garden-to-go-lite-icelandic.jpg")),
IF($C$1="Italienisch - IT",HYPERLINK(CONCATENATE("https://www.saflax.de/0-WVK-Retail/Bilder-Pictures/SAFLAX-",'Basis-Tabelle-Samen'!N357,"-",'Basis-Tabelle-Samen'!J357,"-garden-to-go-lite-italian.jpg")),
IF($C$1="Japanisch - JP",HYPERLINK(CONCATENATE("https://www.saflax.de/0-WVK-Retail/Bilder-Pictures/SAFLAX-",'Basis-Tabelle-Samen'!N357,"-",'Basis-Tabelle-Samen'!J357,"-garden-to-go-lite-japanese.jpg")),
IF($C$1="Kroatisch - HR",HYPERLINK(CONCATENATE("https://www.saflax.de/0-WVK-Retail/Bilder-Pictures/SAFLAX-",'Basis-Tabelle-Samen'!N357,"-",'Basis-Tabelle-Samen'!J357,"-garden-to-go-lite-croatian.jpg")),
IF($C$1="Lettisch - LV",HYPERLINK(CONCATENATE("https://www.saflax.de/0-WVK-Retail/Bilder-Pictures/SAFLAX-",'Basis-Tabelle-Samen'!N357,"-",'Basis-Tabelle-Samen'!J357,"-garden-to-go-lite-latvian.jpg")),
IF($C$1="Litauisch - LT",HYPERLINK(CONCATENATE("https://www.saflax.de/0-WVK-Retail/Bilder-Pictures/SAFLAX-",'Basis-Tabelle-Samen'!N357,"-",'Basis-Tabelle-Samen'!J357,"-garden-to-go-lite-lithuanian.jpg")),
IF($C$1="Maltesisch - MT",HYPERLINK(CONCATENATE("https://www.saflax.de/0-WVK-Retail/Bilder-Pictures/SAFLAX-",'Basis-Tabelle-Samen'!N357,"-",'Basis-Tabelle-Samen'!J357,"-garden-to-go-lite-maltese.jpg")),
IF($C$1="Niederländisch - NL",HYPERLINK(CONCATENATE("https://www.saflax.de/0-WVK-Retail/Bilder-Pictures/SAFLAX-",'Basis-Tabelle-Samen'!N357,"-",'Basis-Tabelle-Samen'!J357,"-garden-to-go-lite-dutch.jpg")),
IF($C$1="Norwegisch - NO",HYPERLINK(CONCATENATE("https://www.saflax.de/0-WVK-Retail/Bilder-Pictures/SAFLAX-",'Basis-Tabelle-Samen'!N357,"-",'Basis-Tabelle-Samen'!J357,"-garden-to-go-lite-nowegian.jpg")),
IF($C$1="Polnisch - PL",HYPERLINK(CONCATENATE("https://www.saflax.de/0-WVK-Retail/Bilder-Pictures/SAFLAX-",'Basis-Tabelle-Samen'!N357,"-",'Basis-Tabelle-Samen'!J357,"-garden-to-go-lite-polish.jpg")),
IF($C$1="Portugiesisch - PT",HYPERLINK(CONCATENATE("https://www.saflax.de/0-WVK-Retail/Bilder-Pictures/SAFLAX-",'Basis-Tabelle-Samen'!N357,"-",'Basis-Tabelle-Samen'!J357,"-garden-to-go-lite-portuguese.jpg")),
IF($C$1="Rumänisch - RO",HYPERLINK(CONCATENATE("https://www.saflax.de/0-WVK-Retail/Bilder-Pictures/SAFLAX-",'Basis-Tabelle-Samen'!N357,"-",'Basis-Tabelle-Samen'!J357,"-garden-to-go-lite-romanian.jpg")),
IF($C$1="Schwedisch - SE",HYPERLINK(CONCATENATE("https://www.saflax.de/0-WVK-Retail/Bilder-Pictures/SAFLAX-",'Basis-Tabelle-Samen'!N357,"-",'Basis-Tabelle-Samen'!J357,"-garden-to-go-lite-swedish.jpg")),
IF($C$1="Slowakisch - SK",HYPERLINK(CONCATENATE("https://www.saflax.de/0-WVK-Retail/Bilder-Pictures/SAFLAX-",'Basis-Tabelle-Samen'!N357,"-",'Basis-Tabelle-Samen'!J357,"-garden-to-go-lite-slovak.jpg")),
IF($C$1="Slowenisch - SI",HYPERLINK(CONCATENATE("https://www.saflax.de/0-WVK-Retail/Bilder-Pictures/SAFLAX-",'Basis-Tabelle-Samen'!N357,"-",'Basis-Tabelle-Samen'!J357,"-garden-to-go-lite-slovenian.jpg")),
IF($C$1="Spanisch - ES",HYPERLINK(CONCATENATE("https://www.saflax.de/0-WVK-Retail/Bilder-Pictures/SAFLAX-",'Basis-Tabelle-Samen'!N357,"-",'Basis-Tabelle-Samen'!J357,"-garden-to-go-lite-spanish.jpg")),
IF($C$1="Tschechisch - CZ",HYPERLINK(CONCATENATE("https://www.saflax.de/0-WVK-Retail/Bilder-Pictures/SAFLAX-",'Basis-Tabelle-Samen'!N357,"-",'Basis-Tabelle-Samen'!J357,"-garden-to-go-lite-czech.jpg")),
IF($C$1="Türkisch - TR",HYPERLINK(CONCATENATE("https://www.saflax.de/0-WVK-Retail/Bilder-Pictures/SAFLAX-",'Basis-Tabelle-Samen'!N357,"-",'Basis-Tabelle-Samen'!J357,"-garden-to-go-lite-turkish.jpg")),
IF($C$1="Ungarisch - HU",HYPERLINK(CONCATENATE("https://www.saflax.de/0-WVK-Retail/Bilder-Pictures/SAFLAX-",'Basis-Tabelle-Samen'!N357,"-",'Basis-Tabelle-Samen'!J357,"-garden-to-go-lite-hungarian.jpg")),
" ACHTUNG")))))))))))))))))))))))))))))</f>
        <v/>
      </c>
      <c r="AO356" s="331" t="str">
        <f>IF(U356&lt;1,"",
IF($C$1="Bulgarisch - BG",HYPERLINK(CONCATENATE("https://www.saflax.de/0-WVK-Retail/Bilder-Pictures/SAFLAX-",'Basis-Tabelle-Samen'!Q357,"-",'Basis-Tabelle-Samen'!J357,"-garden-to-go-bulgarian.jpg")),
IF($C$1="Dänisch - DK",HYPERLINK(CONCATENATE("https://www.saflax.de/0-WVK-Retail/Bilder-Pictures/SAFLAX-",'Basis-Tabelle-Samen'!Q357,"-",'Basis-Tabelle-Samen'!J357,"-garden-to-go-danish.jpg")),
IF($C$1="Deutsch - DE",HYPERLINK(CONCATENATE("https://www.saflax.de/0-WVK-Retail/Bilder-Pictures/SAFLAX-",'Basis-Tabelle-Samen'!Q357,"-",'Basis-Tabelle-Samen'!J357,"-garden-to-go-german.jpg")),
IF($C$1="Englisch - UK",HYPERLINK(CONCATENATE("https://www.saflax.de/0-WVK-Retail/Bilder-Pictures/SAFLAX-",'Basis-Tabelle-Samen'!Q357,"-",'Basis-Tabelle-Samen'!J357,"-garden-to-go-english.jpg")),
IF($C$1="Estnisch - EE",HYPERLINK(CONCATENATE("https://www.saflax.de/0-WVK-Retail/Bilder-Pictures/SAFLAX-",'Basis-Tabelle-Samen'!Q357,"-",'Basis-Tabelle-Samen'!J357,"-garden-to-go-estonian.jpg")),
IF($C$1="Finnisch - FI",HYPERLINK(CONCATENATE("https://www.saflax.de/0-WVK-Retail/Bilder-Pictures/SAFLAX-",'Basis-Tabelle-Samen'!Q357,"-",'Basis-Tabelle-Samen'!J357,"-garden-to-go-finnish.jpg")),
IF($C$1="Französisch - FR",HYPERLINK(CONCATENATE("https://www.saflax.de/0-WVK-Retail/Bilder-Pictures/SAFLAX-",'Basis-Tabelle-Samen'!Q357,"-",'Basis-Tabelle-Samen'!J357,"-garden-to-go-french.jpg")),
IF($C$1="Griechisch - GR",HYPERLINK(CONCATENATE("https://www.saflax.de/0-WVK-Retail/Bilder-Pictures/SAFLAX-",'Basis-Tabelle-Samen'!Q357,"-",'Basis-Tabelle-Samen'!J357,"-garden-to-go-greek.jpg")),
IF($C$1="Irisch - IE",HYPERLINK(CONCATENATE("https://www.saflax.de/0-WVK-Retail/Bilder-Pictures/SAFLAX-",'Basis-Tabelle-Samen'!Q357,"-",'Basis-Tabelle-Samen'!J357,"-garden-to-go-irish.jpg")),
IF($C$1="Isländisch - IS",HYPERLINK(CONCATENATE("https://www.saflax.de/0-WVK-Retail/Bilder-Pictures/SAFLAX-",'Basis-Tabelle-Samen'!Q357,"-",'Basis-Tabelle-Samen'!J357,"-garden-to-go-icelandic.jpg")),
IF($C$1="Italienisch - IT",HYPERLINK(CONCATENATE("https://www.saflax.de/0-WVK-Retail/Bilder-Pictures/SAFLAX-",'Basis-Tabelle-Samen'!Q357,"-",'Basis-Tabelle-Samen'!J357,"-garden-to-go-italian.jpg")),
IF($C$1="Japanisch - JP",HYPERLINK(CONCATENATE("https://www.saflax.de/0-WVK-Retail/Bilder-Pictures/SAFLAX-",'Basis-Tabelle-Samen'!Q357,"-",'Basis-Tabelle-Samen'!J357,"-garden-to-go-japanese.jpg")),
IF($C$1="Kroatisch - HR",HYPERLINK(CONCATENATE("https://www.saflax.de/0-WVK-Retail/Bilder-Pictures/SAFLAX-",'Basis-Tabelle-Samen'!Q357,"-",'Basis-Tabelle-Samen'!J357,"-garden-to-go-croatian.jpg")),
IF($C$1="Lettisch - LV",HYPERLINK(CONCATENATE("https://www.saflax.de/0-WVK-Retail/Bilder-Pictures/SAFLAX-",'Basis-Tabelle-Samen'!Q357,"-",'Basis-Tabelle-Samen'!J357,"-garden-to-go-latvian.jpg")),
IF($C$1="Litauisch - LT",HYPERLINK(CONCATENATE("https://www.saflax.de/0-WVK-Retail/Bilder-Pictures/SAFLAX-",'Basis-Tabelle-Samen'!Q357,"-",'Basis-Tabelle-Samen'!J357,"-garden-to-go-lithuanian.jpg")),
IF($C$1="Maltesisch - MT",HYPERLINK(CONCATENATE("https://www.saflax.de/0-WVK-Retail/Bilder-Pictures/SAFLAX-",'Basis-Tabelle-Samen'!Q357,"-",'Basis-Tabelle-Samen'!J357,"-garden-to-go-maltese.jpg")),
IF($C$1="Niederländisch - NL",HYPERLINK(CONCATENATE("https://www.saflax.de/0-WVK-Retail/Bilder-Pictures/SAFLAX-",'Basis-Tabelle-Samen'!Q357,"-",'Basis-Tabelle-Samen'!J357,"-garden-to-go-dutch.jpg")),
IF($C$1="Norwegisch - NO",HYPERLINK(CONCATENATE("https://www.saflax.de/0-WVK-Retail/Bilder-Pictures/SAFLAX-",'Basis-Tabelle-Samen'!Q357,"-",'Basis-Tabelle-Samen'!J357,"-garden-to-go-nowegian.jpg")),
IF($C$1="Polnisch - PL",HYPERLINK(CONCATENATE("https://www.saflax.de/0-WVK-Retail/Bilder-Pictures/SAFLAX-",'Basis-Tabelle-Samen'!Q357,"-",'Basis-Tabelle-Samen'!J357,"-garden-to-go-polish.jpg")),
IF($C$1="Portugiesisch - PT",HYPERLINK(CONCATENATE("https://www.saflax.de/0-WVK-Retail/Bilder-Pictures/SAFLAX-",'Basis-Tabelle-Samen'!Q357,"-",'Basis-Tabelle-Samen'!J357,"-garden-to-go-portuguese.jpg")),
IF($C$1="Rumänisch - RO",HYPERLINK(CONCATENATE("https://www.saflax.de/0-WVK-Retail/Bilder-Pictures/SAFLAX-",'Basis-Tabelle-Samen'!Q357,"-",'Basis-Tabelle-Samen'!J357,"-garden-to-go-romanian.jpg")),
IF($C$1="Schwedisch - SE",HYPERLINK(CONCATENATE("https://www.saflax.de/0-WVK-Retail/Bilder-Pictures/SAFLAX-",'Basis-Tabelle-Samen'!Q357,"-",'Basis-Tabelle-Samen'!J357,"-garden-to-go-swedish.jpg")),
IF($C$1="Slowakisch - SK",HYPERLINK(CONCATENATE("https://www.saflax.de/0-WVK-Retail/Bilder-Pictures/SAFLAX-",'Basis-Tabelle-Samen'!Q357,"-",'Basis-Tabelle-Samen'!J357,"-garden-to-go-slovak.jpg")),
IF($C$1="Slowenisch - SI",HYPERLINK(CONCATENATE("https://www.saflax.de/0-WVK-Retail/Bilder-Pictures/SAFLAX-",'Basis-Tabelle-Samen'!Q357,"-",'Basis-Tabelle-Samen'!J357,"-garden-to-go-slovenian.jpg")),
IF($C$1="Spanisch - ES",HYPERLINK(CONCATENATE("https://www.saflax.de/0-WVK-Retail/Bilder-Pictures/SAFLAX-",'Basis-Tabelle-Samen'!Q357,"-",'Basis-Tabelle-Samen'!J357,"-garden-to-go-spanish.jpg")),
IF($C$1="Tschechisch - CZ",HYPERLINK(CONCATENATE("https://www.saflax.de/0-WVK-Retail/Bilder-Pictures/SAFLAX-",'Basis-Tabelle-Samen'!Q357,"-",'Basis-Tabelle-Samen'!J357,"-garden-to-go-czech.jpg")),
IF($C$1="Türkisch - TR",HYPERLINK(CONCATENATE("https://www.saflax.de/0-WVK-Retail/Bilder-Pictures/SAFLAX-",'Basis-Tabelle-Samen'!Q357,"-",'Basis-Tabelle-Samen'!J357,"-garden-to-go-turkish.jpg")),
IF($C$1="Ungarisch - HU",HYPERLINK(CONCATENATE("https://www.saflax.de/0-WVK-Retail/Bilder-Pictures/SAFLAX-",'Basis-Tabelle-Samen'!Q357,"-",'Basis-Tabelle-Samen'!J357,"-garden-to-go-hungarian.jpg")),
" ACHTUNG")))))))))))))))))))))))))))))</f>
        <v/>
      </c>
      <c r="AP356" s="331" t="str">
        <f>IF(Z356&lt;1,"",
IF($C$1="Bulgarisch - BG",HYPERLINK(CONCATENATE("https://www.saflax.de/0-WVK-Retail/Bilder-Pictures/SAFLAX-",'Basis-Tabelle-Samen'!T357,"-",'Basis-Tabelle-Samen'!J357,"-cultivation-set-bulgarian.jpg")),
IF($C$1="Dänisch - DK",HYPERLINK(CONCATENATE("https://www.saflax.de/0-WVK-Retail/Bilder-Pictures/SAFLAX-",'Basis-Tabelle-Samen'!T357,"-",'Basis-Tabelle-Samen'!J357,"-cultivation-set-danish.jpg")),
IF($C$1="Deutsch - DE",HYPERLINK(CONCATENATE("https://www.saflax.de/0-WVK-Retail/Bilder-Pictures/SAFLAX-",'Basis-Tabelle-Samen'!T357,"-",'Basis-Tabelle-Samen'!J357,"-cultivation-set-german.jpg")),
IF($C$1="Englisch - UK",HYPERLINK(CONCATENATE("https://www.saflax.de/0-WVK-Retail/Bilder-Pictures/SAFLAX-",'Basis-Tabelle-Samen'!T357,"-",'Basis-Tabelle-Samen'!J357,"-cultivation-set-english.jpg")),
IF($C$1="Estnisch - EE",HYPERLINK(CONCATENATE("https://www.saflax.de/0-WVK-Retail/Bilder-Pictures/SAFLAX-",'Basis-Tabelle-Samen'!T357,"-",'Basis-Tabelle-Samen'!J357,"-cultivation-set-estonian.jpg")),
IF($C$1="Finnisch - FI",HYPERLINK(CONCATENATE("https://www.saflax.de/0-WVK-Retail/Bilder-Pictures/SAFLAX-",'Basis-Tabelle-Samen'!T357,"-",'Basis-Tabelle-Samen'!J357,"-cultivation-set-finnish.jpg")),
IF($C$1="Französisch - FR",HYPERLINK(CONCATENATE("https://www.saflax.de/0-WVK-Retail/Bilder-Pictures/SAFLAX-",'Basis-Tabelle-Samen'!T357,"-",'Basis-Tabelle-Samen'!J357,"-cultivation-set-french.jpg")),
IF($C$1="Griechisch - GR",HYPERLINK(CONCATENATE("https://www.saflax.de/0-WVK-Retail/Bilder-Pictures/SAFLAX-",'Basis-Tabelle-Samen'!T357,"-",'Basis-Tabelle-Samen'!J357,"-cultivation-set-greek.jpg")),
IF($C$1="Irisch - IE",HYPERLINK(CONCATENATE("https://www.saflax.de/0-WVK-Retail/Bilder-Pictures/SAFLAX-",'Basis-Tabelle-Samen'!T357,"-",'Basis-Tabelle-Samen'!J357,"-cultivation-set-irish.jpg")),
IF($C$1="Isländisch - IS",HYPERLINK(CONCATENATE("https://www.saflax.de/0-WVK-Retail/Bilder-Pictures/SAFLAX-",'Basis-Tabelle-Samen'!T357,"-",'Basis-Tabelle-Samen'!J357,"-cultivation-set-icelandic.jpg")),
IF($C$1="Italienisch - IT",HYPERLINK(CONCATENATE("https://www.saflax.de/0-WVK-Retail/Bilder-Pictures/SAFLAX-",'Basis-Tabelle-Samen'!T357,"-",'Basis-Tabelle-Samen'!J357,"-cultivation-set-italian.jpg")),
IF($C$1="Japanisch - JP",HYPERLINK(CONCATENATE("https://www.saflax.de/0-WVK-Retail/Bilder-Pictures/SAFLAX-",'Basis-Tabelle-Samen'!T357,"-",'Basis-Tabelle-Samen'!J357,"-cultivation-set-japanese.jpg")),
IF($C$1="Kroatisch - HR",HYPERLINK(CONCATENATE("https://www.saflax.de/0-WVK-Retail/Bilder-Pictures/SAFLAX-",'Basis-Tabelle-Samen'!T357,"-",'Basis-Tabelle-Samen'!J357,"-cultivation-set-croatian.jpg")),
IF($C$1="Lettisch - LV",HYPERLINK(CONCATENATE("https://www.saflax.de/0-WVK-Retail/Bilder-Pictures/SAFLAX-",'Basis-Tabelle-Samen'!T357,"-",'Basis-Tabelle-Samen'!J357,"-cultivation-set-latvian.jpg")),
IF($C$1="Litauisch - LT",HYPERLINK(CONCATENATE("https://www.saflax.de/0-WVK-Retail/Bilder-Pictures/SAFLAX-",'Basis-Tabelle-Samen'!T357,"-",'Basis-Tabelle-Samen'!J357,"-cultivation-set-lithuanian.jpg")),
IF($C$1="Maltesisch - MT",HYPERLINK(CONCATENATE("https://www.saflax.de/0-WVK-Retail/Bilder-Pictures/SAFLAX-",'Basis-Tabelle-Samen'!T357,"-",'Basis-Tabelle-Samen'!J357,"-cultivation-set-maltese.jpg")),
IF($C$1="Niederländisch - NL",HYPERLINK(CONCATENATE("https://www.saflax.de/0-WVK-Retail/Bilder-Pictures/SAFLAX-",'Basis-Tabelle-Samen'!T357,"-",'Basis-Tabelle-Samen'!J357,"-cultivation-set-dutch.jpg")),
IF($C$1="Norwegisch - NO",HYPERLINK(CONCATENATE("https://www.saflax.de/0-WVK-Retail/Bilder-Pictures/SAFLAX-",'Basis-Tabelle-Samen'!T357,"-",'Basis-Tabelle-Samen'!J357,"-cultivation-set-nowegian.jpg")),
IF($C$1="Polnisch - PL",HYPERLINK(CONCATENATE("https://www.saflax.de/0-WVK-Retail/Bilder-Pictures/SAFLAX-",'Basis-Tabelle-Samen'!T357,"-",'Basis-Tabelle-Samen'!J357,"-cultivation-set-polish.jpg")),
IF($C$1="Portugiesisch - PT",HYPERLINK(CONCATENATE("https://www.saflax.de/0-WVK-Retail/Bilder-Pictures/SAFLAX-",'Basis-Tabelle-Samen'!T357,"-",'Basis-Tabelle-Samen'!J357,"-cultivation-set-portuguese.jpg")),
IF($C$1="Rumänisch - RO",HYPERLINK(CONCATENATE("https://www.saflax.de/0-WVK-Retail/Bilder-Pictures/SAFLAX-",'Basis-Tabelle-Samen'!T357,"-",'Basis-Tabelle-Samen'!J357,"-cultivation-set-romanian.jpg")),
IF($C$1="Schwedisch - SE",HYPERLINK(CONCATENATE("https://www.saflax.de/0-WVK-Retail/Bilder-Pictures/SAFLAX-",'Basis-Tabelle-Samen'!T357,"-",'Basis-Tabelle-Samen'!J357,"-cultivation-set-swedish.jpg")),
IF($C$1="Slowakisch - SK",HYPERLINK(CONCATENATE("https://www.saflax.de/0-WVK-Retail/Bilder-Pictures/SAFLAX-",'Basis-Tabelle-Samen'!T357,"-",'Basis-Tabelle-Samen'!J357,"-cultivation-set-slovak.jpg")),
IF($C$1="Slowenisch - SI",HYPERLINK(CONCATENATE("https://www.saflax.de/0-WVK-Retail/Bilder-Pictures/SAFLAX-",'Basis-Tabelle-Samen'!T357,"-",'Basis-Tabelle-Samen'!J357,"-cultivation-set-slovenian.jpg")),
IF($C$1="Spanisch - ES",HYPERLINK(CONCATENATE("https://www.saflax.de/0-WVK-Retail/Bilder-Pictures/SAFLAX-",'Basis-Tabelle-Samen'!T357,"-",'Basis-Tabelle-Samen'!J357,"-cultivation-set-spanish.jpg")),
IF($C$1="Tschechisch - CZ",HYPERLINK(CONCATENATE("https://www.saflax.de/0-WVK-Retail/Bilder-Pictures/SAFLAX-",'Basis-Tabelle-Samen'!T357,"-",'Basis-Tabelle-Samen'!J357,"-cultivation-set-czech.jpg")),
IF($C$1="Türkisch - TR",HYPERLINK(CONCATENATE("https://www.saflax.de/0-WVK-Retail/Bilder-Pictures/SAFLAX-",'Basis-Tabelle-Samen'!T357,"-",'Basis-Tabelle-Samen'!J357,"-cultivation-set-turkish.jpg")),
IF($C$1="Ungarisch - HU",HYPERLINK(CONCATENATE("https://www.saflax.de/0-WVK-Retail/Bilder-Pictures/SAFLAX-",'Basis-Tabelle-Samen'!T357,"-",'Basis-Tabelle-Samen'!J357,"-cultivation-set-hungarian.jpg")),
" ACHTUNG")))))))))))))))))))))))))))))</f>
        <v/>
      </c>
      <c r="AQ356" s="331" t="str">
        <f>IF(AE356&lt;1,"",
IF($C$1="Bulgarisch - BG",HYPERLINK(CONCATENATE("https://www.saflax.de/0-WVK-Retail/Bilder-Pictures/SAFLAX-",'Basis-Tabelle-Samen'!W357,"-",'Basis-Tabelle-Samen'!J357,"-garden-in-the-bag-bulgarian.jpg")),
IF($C$1="Dänisch - DK",HYPERLINK(CONCATENATE("https://www.saflax.de/0-WVK-Retail/Bilder-Pictures/SAFLAX-",'Basis-Tabelle-Samen'!W357,"-",'Basis-Tabelle-Samen'!J357,"-garden-in-the-bag-danish.jpg")),
IF($C$1="Deutsch - DE",HYPERLINK(CONCATENATE("https://www.saflax.de/0-WVK-Retail/Bilder-Pictures/SAFLAX-",'Basis-Tabelle-Samen'!W357,"-",'Basis-Tabelle-Samen'!J357,"-garden-in-the-bag-german.jpg")),
IF($C$1="Englisch - UK",HYPERLINK(CONCATENATE("https://www.saflax.de/0-WVK-Retail/Bilder-Pictures/SAFLAX-",'Basis-Tabelle-Samen'!W357,"-",'Basis-Tabelle-Samen'!J357,"-garden-in-the-bag-english.jpg")),
IF($C$1="Estnisch - EE",HYPERLINK(CONCATENATE("https://www.saflax.de/0-WVK-Retail/Bilder-Pictures/SAFLAX-",'Basis-Tabelle-Samen'!W357,"-",'Basis-Tabelle-Samen'!J357,"-garden-in-the-bag-estonian.jpg")),
IF($C$1="Finnisch - FI",HYPERLINK(CONCATENATE("https://www.saflax.de/0-WVK-Retail/Bilder-Pictures/SAFLAX-",'Basis-Tabelle-Samen'!W357,"-",'Basis-Tabelle-Samen'!J357,"-garden-in-the-bag-finnish.jpg")),
IF($C$1="Französisch - FR",HYPERLINK(CONCATENATE("https://www.saflax.de/0-WVK-Retail/Bilder-Pictures/SAFLAX-",'Basis-Tabelle-Samen'!W357,"-",'Basis-Tabelle-Samen'!J357,"-garden-in-the-bag-french.jpg")),
IF($C$1="Griechisch - GR",HYPERLINK(CONCATENATE("https://www.saflax.de/0-WVK-Retail/Bilder-Pictures/SAFLAX-",'Basis-Tabelle-Samen'!W357,"-",'Basis-Tabelle-Samen'!J357,"-garden-in-the-bag-greek.jpg")),
IF($C$1="Irisch - IE",HYPERLINK(CONCATENATE("https://www.saflax.de/0-WVK-Retail/Bilder-Pictures/SAFLAX-",'Basis-Tabelle-Samen'!W357,"-",'Basis-Tabelle-Samen'!J357,"-garden-in-the-bag-irish.jpg")),
IF($C$1="Isländisch - IS",HYPERLINK(CONCATENATE("https://www.saflax.de/0-WVK-Retail/Bilder-Pictures/SAFLAX-",'Basis-Tabelle-Samen'!W357,"-",'Basis-Tabelle-Samen'!J357,"-garden-in-the-bag-icelandic.jpg")),
IF($C$1="Italienisch - IT",HYPERLINK(CONCATENATE("https://www.saflax.de/0-WVK-Retail/Bilder-Pictures/SAFLAX-",'Basis-Tabelle-Samen'!W357,"-",'Basis-Tabelle-Samen'!J357,"-garden-in-the-bag-italian.jpg")),
IF($C$1="Japanisch - JP",HYPERLINK(CONCATENATE("https://www.saflax.de/0-WVK-Retail/Bilder-Pictures/SAFLAX-",'Basis-Tabelle-Samen'!W357,"-",'Basis-Tabelle-Samen'!J357,"-garden-in-the-bag-japanese.jpg")),
IF($C$1="Kroatisch - HR",HYPERLINK(CONCATENATE("https://www.saflax.de/0-WVK-Retail/Bilder-Pictures/SAFLAX-",'Basis-Tabelle-Samen'!W357,"-",'Basis-Tabelle-Samen'!J357,"-garden-in-the-bag-croatian.jpg")),
IF($C$1="Lettisch - LV",HYPERLINK(CONCATENATE("https://www.saflax.de/0-WVK-Retail/Bilder-Pictures/SAFLAX-",'Basis-Tabelle-Samen'!W357,"-",'Basis-Tabelle-Samen'!J357,"-garden-in-the-bag-latvian.jpg")),
IF($C$1="Litauisch - LT",HYPERLINK(CONCATENATE("https://www.saflax.de/0-WVK-Retail/Bilder-Pictures/SAFLAX-",'Basis-Tabelle-Samen'!W357,"-",'Basis-Tabelle-Samen'!J357,"-garden-in-the-bag-lithuanian.jpg")),
IF($C$1="Maltesisch - MT",HYPERLINK(CONCATENATE("https://www.saflax.de/0-WVK-Retail/Bilder-Pictures/SAFLAX-",'Basis-Tabelle-Samen'!W357,"-",'Basis-Tabelle-Samen'!J357,"-garden-in-the-bag-maltese.jpg")),
IF($C$1="Niederländisch - NL",HYPERLINK(CONCATENATE("https://www.saflax.de/0-WVK-Retail/Bilder-Pictures/SAFLAX-",'Basis-Tabelle-Samen'!W357,"-",'Basis-Tabelle-Samen'!J357,"-garden-in-the-bag-dutch.jpg")),
IF($C$1="Norwegisch - NO",HYPERLINK(CONCATENATE("https://www.saflax.de/0-WVK-Retail/Bilder-Pictures/SAFLAX-",'Basis-Tabelle-Samen'!W357,"-",'Basis-Tabelle-Samen'!J357,"-garden-in-the-bag-nowegian.jpg")),
IF($C$1="Polnisch - PL",HYPERLINK(CONCATENATE("https://www.saflax.de/0-WVK-Retail/Bilder-Pictures/SAFLAX-",'Basis-Tabelle-Samen'!W357,"-",'Basis-Tabelle-Samen'!J357,"-garden-in-the-bag-polish.jpg")),
IF($C$1="Portugiesisch - PT",HYPERLINK(CONCATENATE("https://www.saflax.de/0-WVK-Retail/Bilder-Pictures/SAFLAX-",'Basis-Tabelle-Samen'!W357,"-",'Basis-Tabelle-Samen'!J357,"-garden-in-the-bag-portuguese.jpg")),
IF($C$1="Rumänisch - RO",HYPERLINK(CONCATENATE("https://www.saflax.de/0-WVK-Retail/Bilder-Pictures/SAFLAX-",'Basis-Tabelle-Samen'!W357,"-",'Basis-Tabelle-Samen'!J357,"-garden-in-the-bag-romanian.jpg")),
IF($C$1="Schwedisch - SE",HYPERLINK(CONCATENATE("https://www.saflax.de/0-WVK-Retail/Bilder-Pictures/SAFLAX-",'Basis-Tabelle-Samen'!W357,"-",'Basis-Tabelle-Samen'!J357,"-garden-in-the-bag-swedish.jpg")),
IF($C$1="Slowakisch - SK",HYPERLINK(CONCATENATE("https://www.saflax.de/0-WVK-Retail/Bilder-Pictures/SAFLAX-",'Basis-Tabelle-Samen'!W357,"-",'Basis-Tabelle-Samen'!J357,"-garden-in-the-bag-slovak.jpg")),
IF($C$1="Slowenisch - SI",HYPERLINK(CONCATENATE("https://www.saflax.de/0-WVK-Retail/Bilder-Pictures/SAFLAX-",'Basis-Tabelle-Samen'!W357,"-",'Basis-Tabelle-Samen'!J357,"-garden-in-the-bag-slovenian.jpg")),
IF($C$1="Spanisch - ES",HYPERLINK(CONCATENATE("https://www.saflax.de/0-WVK-Retail/Bilder-Pictures/SAFLAX-",'Basis-Tabelle-Samen'!W357,"-",'Basis-Tabelle-Samen'!J357,"-garden-in-the-bag-spanish.jpg")),
IF($C$1="Tschechisch - CZ",HYPERLINK(CONCATENATE("https://www.saflax.de/0-WVK-Retail/Bilder-Pictures/SAFLAX-",'Basis-Tabelle-Samen'!W357,"-",'Basis-Tabelle-Samen'!J357,"-garden-in-the-bag-czech.jpg")),
IF($C$1="Türkisch - TR",HYPERLINK(CONCATENATE("https://www.saflax.de/0-WVK-Retail/Bilder-Pictures/SAFLAX-",'Basis-Tabelle-Samen'!W357,"-",'Basis-Tabelle-Samen'!J357,"-garden-in-the-bag-turkish.jpg")),
IF($C$1="Ungarisch - HU",HYPERLINK(CONCATENATE("https://www.saflax.de/0-WVK-Retail/Bilder-Pictures/SAFLAX-",'Basis-Tabelle-Samen'!W357,"-",'Basis-Tabelle-Samen'!J357,"-garden-in-the-bag-hungarian.jpg")),
" ACHTUNG")))))))))))))))))))))))))))))</f>
        <v/>
      </c>
    </row>
    <row r="357" spans="1:43" s="27" customFormat="1" ht="17.100000000000001" customHeight="1" x14ac:dyDescent="0.2">
      <c r="A357" s="318" t="str">
        <f>IF('Basis-Tabelle-Samen'!A361="","",IF($C$1="Deutsch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57" s="319" t="str">
        <f>'Basis-Tabelle-Samen'!I361</f>
        <v>Mix</v>
      </c>
      <c r="C357" s="316" t="str">
        <f>IF($C$1="Bulgarisch - BG",'Basis-Tabelle-Samen'!Z361,
IF($C$1="Dänisch - DK",'Basis-Tabelle-Samen'!AA361,
IF($C$1="Deutsch - DE",'Basis-Tabelle-Samen'!AB361,
IF($C$1="Englisch - UK",'Basis-Tabelle-Samen'!AC361,
IF($C$1="Estnisch - EE",'Basis-Tabelle-Samen'!AD361,
IF($C$1="Finnisch - FI",'Basis-Tabelle-Samen'!AE361,
IF($C$1="Französisch - FR",'Basis-Tabelle-Samen'!AF361,
IF($C$1="Griechisch - GR",'Basis-Tabelle-Samen'!AG361,
IF($C$1="Irisch - IE",'Basis-Tabelle-Samen'!AH361,
IF($C$1="Isländisch - IS",'Basis-Tabelle-Samen'!AI361,
IF($C$1="Italienisch - IT",'Basis-Tabelle-Samen'!AJ361,
IF($C$1="Japanisch - JP",'Basis-Tabelle-Samen'!AK361,
IF($C$1="Kroatisch - HR",'Basis-Tabelle-Samen'!AL361,
IF($C$1="Lettisch - LV",'Basis-Tabelle-Samen'!AM361,
IF($C$1="Litauisch - LT",'Basis-Tabelle-Samen'!AN361,
IF($C$1="Maltesisch - MT",'Basis-Tabelle-Samen'!AO361,
IF($C$1="Niederländisch - NL",'Basis-Tabelle-Samen'!AP361,
IF($C$1="Norwegisch - NO",'Basis-Tabelle-Samen'!AQ361,
IF($C$1="Polnisch - PL",'Basis-Tabelle-Samen'!AR361,
IF($C$1="Portugiesisch - PT",'Basis-Tabelle-Samen'!AS361,
IF($C$1="Rumänisch - RO",'Basis-Tabelle-Samen'!AT361,
IF($C$1="Schwedisch - SE",'Basis-Tabelle-Samen'!AU361,
IF($C$1="Slowakisch - SK",'Basis-Tabelle-Samen'!AV361,
IF($C$1="Slowenisch - SI",'Basis-Tabelle-Samen'!AW361,
IF($C$1="Spanisch - ES",'Basis-Tabelle-Samen'!AX361,
IF($C$1="Tschechisch - CZ",'Basis-Tabelle-Samen'!AY361,
IF($C$1="Türkisch - TR",'Basis-Tabelle-Samen'!AZ361,
IF($C$1="Ungarisch - HU",'Basis-Tabelle-Samen'!BA361,
" ACHTUNG"))))))))))))))))))))))))))))</f>
        <v>Cottage Garden</v>
      </c>
      <c r="D357" s="320">
        <f>'Basis-Tabelle-Samen'!F361</f>
        <v>1000</v>
      </c>
      <c r="E357" s="321" t="str">
        <f>'Basis-Tabelle-Samen'!H361</f>
        <v>7 %</v>
      </c>
      <c r="F357" s="322" t="str">
        <f>IF('Basis-Tabelle-Samen'!G361="","",'Basis-Tabelle-Samen'!G361)</f>
        <v>10</v>
      </c>
      <c r="G357" s="320">
        <f>'Basis-Tabelle-Samen'!C361</f>
        <v>18159</v>
      </c>
      <c r="H357" s="323">
        <f>'Basis-Tabelle-Samen'!D361</f>
        <v>4055473181592</v>
      </c>
      <c r="I357" s="324">
        <f>'Basis-Tabelle-Samen'!E361</f>
        <v>1.85</v>
      </c>
      <c r="J357" s="325">
        <f t="shared" si="5"/>
        <v>12</v>
      </c>
      <c r="K357" s="326">
        <f>'Basis-Tabelle-Samen'!K361</f>
        <v>0</v>
      </c>
      <c r="L357" s="323">
        <f>'Basis-Tabelle-Samen'!L361</f>
        <v>0</v>
      </c>
      <c r="M357" s="324">
        <f>'Basis-Tabelle-Samen'!M361</f>
        <v>0</v>
      </c>
      <c r="N357" s="326" t="str">
        <f>IF(K357&lt;1,"",'3'!$I$15)</f>
        <v/>
      </c>
      <c r="O357" s="327" t="str">
        <f>IF(K357&lt;1,"",'3'!$J$11)</f>
        <v/>
      </c>
      <c r="P357" s="326">
        <f>'Basis-Tabelle-Samen'!N361</f>
        <v>0</v>
      </c>
      <c r="Q357" s="323">
        <f>'Basis-Tabelle-Samen'!O361</f>
        <v>0</v>
      </c>
      <c r="R357" s="328">
        <f>'Basis-Tabelle-Samen'!P361</f>
        <v>0</v>
      </c>
      <c r="S357" s="326" t="str">
        <f>IF(R357&lt;1,"",'3'!$M$15)</f>
        <v/>
      </c>
      <c r="T357" s="327" t="str">
        <f>IF(R357&lt;1,"",'3'!$N$11)</f>
        <v/>
      </c>
      <c r="U357" s="326">
        <f>'Basis-Tabelle-Samen'!Q361</f>
        <v>0</v>
      </c>
      <c r="V357" s="323">
        <f>'Basis-Tabelle-Samen'!R361</f>
        <v>0</v>
      </c>
      <c r="W357" s="324">
        <f>'Basis-Tabelle-Samen'!S361</f>
        <v>0</v>
      </c>
      <c r="X357" s="326" t="str">
        <f>IF(U357&lt;1,"",'3'!$I$15)</f>
        <v/>
      </c>
      <c r="Y357" s="327" t="str">
        <f>IF(U357&lt;1,"",'3'!$J$11)</f>
        <v/>
      </c>
      <c r="Z357" s="326">
        <f>'Basis-Tabelle-Samen'!T361</f>
        <v>0</v>
      </c>
      <c r="AA357" s="323">
        <f>'Basis-Tabelle-Samen'!U361</f>
        <v>0</v>
      </c>
      <c r="AB357" s="324">
        <f>'Basis-Tabelle-Samen'!V361</f>
        <v>0</v>
      </c>
      <c r="AC357" s="326" t="str">
        <f>IF(Z357&lt;1,"",'3'!$U$15)</f>
        <v/>
      </c>
      <c r="AD357" s="327" t="str">
        <f>IF(Z357&lt;1,"",'3'!$V$11)</f>
        <v/>
      </c>
      <c r="AE357" s="326">
        <f>'Basis-Tabelle-Samen'!W361</f>
        <v>0</v>
      </c>
      <c r="AF357" s="323">
        <f>'Basis-Tabelle-Samen'!X361</f>
        <v>0</v>
      </c>
      <c r="AG357" s="324">
        <f>'Basis-Tabelle-Samen'!Y361</f>
        <v>2.95</v>
      </c>
      <c r="AH357" s="326" t="str">
        <f>IF(AE357&lt;1,"",'3'!$Y$15)</f>
        <v/>
      </c>
      <c r="AI357" s="327" t="str">
        <f>IF(AE357&lt;1,"",'3'!$Z$11)</f>
        <v/>
      </c>
      <c r="AJ357" s="319"/>
      <c r="AK357" s="316" t="str">
        <f>IF(G357&lt;1,"",
IF($C$1="Bulgarisch - BG",HYPERLINK(CONCATENATE("https://www.saflax.de/0-WVK-Retail/Bilder-Pictures/SAFLAX-",'Basis-Tabelle-Samen'!C361,"-",'Basis-Tabelle-Samen'!J361,"-seed-package-front-cr-bulgarian.jpg")),
IF($C$1="Dänisch - DK",HYPERLINK(CONCATENATE("https://www.saflax.de/0-WVK-Retail/Bilder-Pictures/SAFLAX-",'Basis-Tabelle-Samen'!C361,"-",'Basis-Tabelle-Samen'!J361,"-seed-package-front-cr-danish.jpg")),
IF($C$1="Deutsch - DE",HYPERLINK(CONCATENATE("https://www.saflax.de/0-WVK-Retail/Bilder-Pictures/SAFLAX-",'Basis-Tabelle-Samen'!C361,"-",'Basis-Tabelle-Samen'!J361,"-seed-package-front-cr-german.jpg")),
IF($C$1="Englisch - UK",HYPERLINK(CONCATENATE("https://www.saflax.de/0-WVK-Retail/Bilder-Pictures/SAFLAX-",'Basis-Tabelle-Samen'!C361,"-",'Basis-Tabelle-Samen'!J361,"-seed-package-front-cr-english.jpg")),
IF($C$1="Estnisch - EE",HYPERLINK(CONCATENATE("https://www.saflax.de/0-WVK-Retail/Bilder-Pictures/SAFLAX-",'Basis-Tabelle-Samen'!C361,"-",'Basis-Tabelle-Samen'!J361,"-seed-package-front-cr-estonian.jpg")),
IF($C$1="Finnisch - FI",HYPERLINK(CONCATENATE("https://www.saflax.de/0-WVK-Retail/Bilder-Pictures/SAFLAX-",'Basis-Tabelle-Samen'!C361,"-",'Basis-Tabelle-Samen'!J361,"-seed-package-front-cr-finnish.jpg")),
IF($C$1="Französisch - FR",HYPERLINK(CONCATENATE("https://www.saflax.de/0-WVK-Retail/Bilder-Pictures/SAFLAX-",'Basis-Tabelle-Samen'!C361,"-",'Basis-Tabelle-Samen'!J361,"-seed-package-front-cr-french.jpg")),
IF($C$1="Griechisch - GR",HYPERLINK(CONCATENATE("https://www.saflax.de/0-WVK-Retail/Bilder-Pictures/SAFLAX-",'Basis-Tabelle-Samen'!C361,"-",'Basis-Tabelle-Samen'!J361,"-seed-package-front-cr-greek.jpg")),
IF($C$1="Irisch - IE",HYPERLINK(CONCATENATE("https://www.saflax.de/0-WVK-Retail/Bilder-Pictures/SAFLAX-",'Basis-Tabelle-Samen'!C361,"-",'Basis-Tabelle-Samen'!J361,"-seed-package-front-cr-irish.jpg")),
IF($C$1="Isländisch - IS",HYPERLINK(CONCATENATE("https://www.saflax.de/0-WVK-Retail/Bilder-Pictures/SAFLAX-",'Basis-Tabelle-Samen'!C361,"-",'Basis-Tabelle-Samen'!J361,"-seed-package-front-cr-icelandic.jpg")),
IF($C$1="Italienisch - IT",HYPERLINK(CONCATENATE("https://www.saflax.de/0-WVK-Retail/Bilder-Pictures/SAFLAX-",'Basis-Tabelle-Samen'!C361,"-",'Basis-Tabelle-Samen'!J361,"-seed-package-front-cr-italian.jpg")),
IF($C$1="Japanisch - JP",HYPERLINK(CONCATENATE("https://www.saflax.de/0-WVK-Retail/Bilder-Pictures/SAFLAX-",'Basis-Tabelle-Samen'!C361,"-",'Basis-Tabelle-Samen'!J361,"-seed-package-front-cr-japanese.jpg")),
IF($C$1="Kroatisch - HR",HYPERLINK(CONCATENATE("https://www.saflax.de/0-WVK-Retail/Bilder-Pictures/SAFLAX-",'Basis-Tabelle-Samen'!C361,"-",'Basis-Tabelle-Samen'!J361,"-seed-package-front-cr-croatian.jpg")),
IF($C$1="Lettisch - LV",HYPERLINK(CONCATENATE("https://www.saflax.de/0-WVK-Retail/Bilder-Pictures/SAFLAX-",'Basis-Tabelle-Samen'!C361,"-",'Basis-Tabelle-Samen'!J361,"-seed-package-front-cr-latvian.jpg")),
IF($C$1="Litauisch - LT",HYPERLINK(CONCATENATE("https://www.saflax.de/0-WVK-Retail/Bilder-Pictures/SAFLAX-",'Basis-Tabelle-Samen'!C361,"-",'Basis-Tabelle-Samen'!J361,"-seed-package-front-cr-lithuanian.jpg")),
IF($C$1="Maltesisch - MT",HYPERLINK(CONCATENATE("https://www.saflax.de/0-WVK-Retail/Bilder-Pictures/SAFLAX-",'Basis-Tabelle-Samen'!C361,"-",'Basis-Tabelle-Samen'!J361,"-seed-package-front-cr-maltese.jpg")),
IF($C$1="Niederländisch - NL",HYPERLINK(CONCATENATE("https://www.saflax.de/0-WVK-Retail/Bilder-Pictures/SAFLAX-",'Basis-Tabelle-Samen'!C361,"-",'Basis-Tabelle-Samen'!J361,"-seed-package-front-cr-dutch.jpg")),
IF($C$1="Norwegisch - NO",HYPERLINK(CONCATENATE("https://www.saflax.de/0-WVK-Retail/Bilder-Pictures/SAFLAX-",'Basis-Tabelle-Samen'!C361,"-",'Basis-Tabelle-Samen'!J361,"-seed-package-front-cr-nowegian.jpg")),
IF($C$1="Polnisch - PL",HYPERLINK(CONCATENATE("https://www.saflax.de/0-WVK-Retail/Bilder-Pictures/SAFLAX-",'Basis-Tabelle-Samen'!C361,"-",'Basis-Tabelle-Samen'!J361,"-seed-package-front-cr-polish.jpg")),
IF($C$1="Portugiesisch - PT",HYPERLINK(CONCATENATE("https://www.saflax.de/0-WVK-Retail/Bilder-Pictures/SAFLAX-",'Basis-Tabelle-Samen'!C361,"-",'Basis-Tabelle-Samen'!J361,"-seed-package-front-cr-portuguese.jpg")),
IF($C$1="Rumänisch - RO",HYPERLINK(CONCATENATE("https://www.saflax.de/0-WVK-Retail/Bilder-Pictures/SAFLAX-",'Basis-Tabelle-Samen'!C361,"-",'Basis-Tabelle-Samen'!J361,"-seed-package-front-cr-romanian.jpg")),
IF($C$1="Schwedisch - SE",HYPERLINK(CONCATENATE("https://www.saflax.de/0-WVK-Retail/Bilder-Pictures/SAFLAX-",'Basis-Tabelle-Samen'!C361,"-",'Basis-Tabelle-Samen'!J361,"-seed-package-front-cr-swedish.jpg")),
IF($C$1="Slowakisch - SK",HYPERLINK(CONCATENATE("https://www.saflax.de/0-WVK-Retail/Bilder-Pictures/SAFLAX-",'Basis-Tabelle-Samen'!C361,"-",'Basis-Tabelle-Samen'!J361,"-seed-package-front-cr-slovak.jpg")),
IF($C$1="Slowenisch - SI",HYPERLINK(CONCATENATE("https://www.saflax.de/0-WVK-Retail/Bilder-Pictures/SAFLAX-",'Basis-Tabelle-Samen'!C361,"-",'Basis-Tabelle-Samen'!J361,"-seed-package-front-cr-slovenian.jpg")),
IF($C$1="Spanisch - ES",HYPERLINK(CONCATENATE("https://www.saflax.de/0-WVK-Retail/Bilder-Pictures/SAFLAX-",'Basis-Tabelle-Samen'!C361,"-",'Basis-Tabelle-Samen'!J361,"-seed-package-front-cr-spanish.jpg")),
IF($C$1="Tschechisch - CZ",HYPERLINK(CONCATENATE("https://www.saflax.de/0-WVK-Retail/Bilder-Pictures/SAFLAX-",'Basis-Tabelle-Samen'!C361,"-",'Basis-Tabelle-Samen'!J361,"-seed-package-front-cr-czech.jpg")),
IF($C$1="Türkisch - TR",HYPERLINK(CONCATENATE("https://www.saflax.de/0-WVK-Retail/Bilder-Pictures/SAFLAX-",'Basis-Tabelle-Samen'!C361,"-",'Basis-Tabelle-Samen'!J361,"-seed-package-front-cr-turkish.jpg")),
IF($C$1="Ungarisch - HU",HYPERLINK(CONCATENATE("https://www.saflax.de/0-WVK-Retail/Bilder-Pictures/SAFLAX-",'Basis-Tabelle-Samen'!C361,"-",'Basis-Tabelle-Samen'!J361,"-seed-package-front-cr-hungarian.jpg")),
" ACHTUNG")))))))))))))))))))))))))))))</f>
        <v>https://www.saflax.de/0-WVK-Retail/Bilder-Pictures/SAFLAX-18159-21-wildflower-mix-seed-package-front-cr-english.jpg</v>
      </c>
      <c r="AL357" s="330" t="str">
        <f>IF(G357&lt;1,"",
IF($C$1="Bulgarisch - BG",HYPERLINK(CONCATENATE("https://www.saflax.de/0-WVK-Retail/Bilder-Pictures/SAFLAX-",'Basis-Tabelle-Samen'!C361,"-",'Basis-Tabelle-Samen'!J361,"-seed-package-back-cr-bulgarian.jpg")),
IF($C$1="Dänisch - DK",HYPERLINK(CONCATENATE("https://www.saflax.de/0-WVK-Retail/Bilder-Pictures/SAFLAX-",'Basis-Tabelle-Samen'!C361,"-",'Basis-Tabelle-Samen'!J361,"-seed-package-back-cr-danish.jpg")),
IF($C$1="Deutsch - DE",HYPERLINK(CONCATENATE("https://www.saflax.de/0-WVK-Retail/Bilder-Pictures/SAFLAX-",'Basis-Tabelle-Samen'!C361,"-",'Basis-Tabelle-Samen'!J361,"-seed-package-back-cr-german.jpg")),
IF($C$1="Englisch - UK",HYPERLINK(CONCATENATE("https://www.saflax.de/0-WVK-Retail/Bilder-Pictures/SAFLAX-",'Basis-Tabelle-Samen'!C361,"-",'Basis-Tabelle-Samen'!J361,"-seed-package-back-cr-english.jpg")),
IF($C$1="Estnisch - EE",HYPERLINK(CONCATENATE("https://www.saflax.de/0-WVK-Retail/Bilder-Pictures/SAFLAX-",'Basis-Tabelle-Samen'!C361,"-",'Basis-Tabelle-Samen'!J361,"-seed-package-back-cr-estonian.jpg")),
IF($C$1="Finnisch - FI",HYPERLINK(CONCATENATE("https://www.saflax.de/0-WVK-Retail/Bilder-Pictures/SAFLAX-",'Basis-Tabelle-Samen'!C361,"-",'Basis-Tabelle-Samen'!J361,"-seed-package-back-cr-finnish.jpg")),
IF($C$1="Französisch - FR",HYPERLINK(CONCATENATE("https://www.saflax.de/0-WVK-Retail/Bilder-Pictures/SAFLAX-",'Basis-Tabelle-Samen'!C361,"-",'Basis-Tabelle-Samen'!J361,"-seed-package-back-cr-french.jpg")),
IF($C$1="Griechisch - GR",HYPERLINK(CONCATENATE("https://www.saflax.de/0-WVK-Retail/Bilder-Pictures/SAFLAX-",'Basis-Tabelle-Samen'!C361,"-",'Basis-Tabelle-Samen'!J361,"-seed-package-back-cr-greek.jpg")),
IF($C$1="Irisch - IE",HYPERLINK(CONCATENATE("https://www.saflax.de/0-WVK-Retail/Bilder-Pictures/SAFLAX-",'Basis-Tabelle-Samen'!C361,"-",'Basis-Tabelle-Samen'!J361,"-seed-package-back-cr-irish.jpg")),
IF($C$1="Isländisch - IS",HYPERLINK(CONCATENATE("https://www.saflax.de/0-WVK-Retail/Bilder-Pictures/SAFLAX-",'Basis-Tabelle-Samen'!C361,"-",'Basis-Tabelle-Samen'!J361,"-seed-package-back-cr-icelandic.jpg")),
IF($C$1="Italienisch - IT",HYPERLINK(CONCATENATE("https://www.saflax.de/0-WVK-Retail/Bilder-Pictures/SAFLAX-",'Basis-Tabelle-Samen'!C361,"-",'Basis-Tabelle-Samen'!J361,"-seed-package-back-cr-italian.jpg")),
IF($C$1="Japanisch - JP",HYPERLINK(CONCATENATE("https://www.saflax.de/0-WVK-Retail/Bilder-Pictures/SAFLAX-",'Basis-Tabelle-Samen'!C361,"-",'Basis-Tabelle-Samen'!J361,"-seed-package-back-cr-japanese.jpg")),
IF($C$1="Kroatisch - HR",HYPERLINK(CONCATENATE("https://www.saflax.de/0-WVK-Retail/Bilder-Pictures/SAFLAX-",'Basis-Tabelle-Samen'!C361,"-",'Basis-Tabelle-Samen'!J361,"-seed-package-back-cr-croatian.jpg")),
IF($C$1="Lettisch - LV",HYPERLINK(CONCATENATE("https://www.saflax.de/0-WVK-Retail/Bilder-Pictures/SAFLAX-",'Basis-Tabelle-Samen'!C361,"-",'Basis-Tabelle-Samen'!J361,"-seed-package-back-cr-latvian.jpg")),
IF($C$1="Litauisch - LT",HYPERLINK(CONCATENATE("https://www.saflax.de/0-WVK-Retail/Bilder-Pictures/SAFLAX-",'Basis-Tabelle-Samen'!C361,"-",'Basis-Tabelle-Samen'!J361,"-seed-package-back-cr-lithuanian.jpg")),
IF($C$1="Maltesisch - MT",HYPERLINK(CONCATENATE("https://www.saflax.de/0-WVK-Retail/Bilder-Pictures/SAFLAX-",'Basis-Tabelle-Samen'!C361,"-",'Basis-Tabelle-Samen'!J361,"-seed-package-back-cr-maltese.jpg")),
IF($C$1="Niederländisch - NL",HYPERLINK(CONCATENATE("https://www.saflax.de/0-WVK-Retail/Bilder-Pictures/SAFLAX-",'Basis-Tabelle-Samen'!C361,"-",'Basis-Tabelle-Samen'!J361,"-seed-package-back-cr-dutch.jpg")),
IF($C$1="Norwegisch - NO",HYPERLINK(CONCATENATE("https://www.saflax.de/0-WVK-Retail/Bilder-Pictures/SAFLAX-",'Basis-Tabelle-Samen'!C361,"-",'Basis-Tabelle-Samen'!J361,"-seed-package-back-cr-nowegian.jpg")),
IF($C$1="Polnisch - PL",HYPERLINK(CONCATENATE("https://www.saflax.de/0-WVK-Retail/Bilder-Pictures/SAFLAX-",'Basis-Tabelle-Samen'!C361,"-",'Basis-Tabelle-Samen'!J361,"-seed-package-back-cr-polish.jpg")),
IF($C$1="Portugiesisch - PT",HYPERLINK(CONCATENATE("https://www.saflax.de/0-WVK-Retail/Bilder-Pictures/SAFLAX-",'Basis-Tabelle-Samen'!C361,"-",'Basis-Tabelle-Samen'!J361,"-seed-package-back-cr-portuguese.jpg")),
IF($C$1="Rumänisch - RO",HYPERLINK(CONCATENATE("https://www.saflax.de/0-WVK-Retail/Bilder-Pictures/SAFLAX-",'Basis-Tabelle-Samen'!C361,"-",'Basis-Tabelle-Samen'!J361,"-seed-package-back-cr-romanian.jpg")),
IF($C$1="Schwedisch - SE",HYPERLINK(CONCATENATE("https://www.saflax.de/0-WVK-Retail/Bilder-Pictures/SAFLAX-",'Basis-Tabelle-Samen'!C361,"-",'Basis-Tabelle-Samen'!J361,"-seed-package-back-cr-swedish.jpg")),
IF($C$1="Slowakisch - SK",HYPERLINK(CONCATENATE("https://www.saflax.de/0-WVK-Retail/Bilder-Pictures/SAFLAX-",'Basis-Tabelle-Samen'!C361,"-",'Basis-Tabelle-Samen'!J361,"-seed-package-back-cr-slovak.jpg")),
IF($C$1="Slowenisch - SI",HYPERLINK(CONCATENATE("https://www.saflax.de/0-WVK-Retail/Bilder-Pictures/SAFLAX-",'Basis-Tabelle-Samen'!C361,"-",'Basis-Tabelle-Samen'!J361,"-seed-package-back-cr-slovenian.jpg")),
IF($C$1="Spanisch - ES",HYPERLINK(CONCATENATE("https://www.saflax.de/0-WVK-Retail/Bilder-Pictures/SAFLAX-",'Basis-Tabelle-Samen'!C361,"-",'Basis-Tabelle-Samen'!J361,"-seed-package-back-cr-spanish.jpg")),
IF($C$1="Tschechisch - CZ",HYPERLINK(CONCATENATE("https://www.saflax.de/0-WVK-Retail/Bilder-Pictures/SAFLAX-",'Basis-Tabelle-Samen'!C361,"-",'Basis-Tabelle-Samen'!J361,"-seed-package-back-cr-czech.jpg")),
IF($C$1="Türkisch - TR",HYPERLINK(CONCATENATE("https://www.saflax.de/0-WVK-Retail/Bilder-Pictures/SAFLAX-",'Basis-Tabelle-Samen'!C361,"-",'Basis-Tabelle-Samen'!J361,"-seed-package-back-cr-turkish.jpg")),
IF($C$1="Ungarisch - HU",HYPERLINK(CONCATENATE("https://www.saflax.de/0-WVK-Retail/Bilder-Pictures/SAFLAX-",'Basis-Tabelle-Samen'!C361,"-",'Basis-Tabelle-Samen'!J361,"-seed-package-back-cr-hungarian.jpg")),
" ACHTUNG")))))))))))))))))))))))))))))</f>
        <v>https://www.saflax.de/0-WVK-Retail/Bilder-Pictures/SAFLAX-18159-21-wildflower-mix-seed-package-back-cr-english.jpg</v>
      </c>
      <c r="AM357" s="330"/>
      <c r="AN357" s="331" t="str">
        <f>IF(P357&lt;1,"",
IF($C$1="Bulgarisch - BG",HYPERLINK(CONCATENATE("https://www.saflax.de/0-WVK-Retail/Bilder-Pictures/SAFLAX-",'Basis-Tabelle-Samen'!N361,"-",'Basis-Tabelle-Samen'!J361,"-garden-to-go-lite-bulgarian.jpg")),
IF($C$1="Dänisch - DK",HYPERLINK(CONCATENATE("https://www.saflax.de/0-WVK-Retail/Bilder-Pictures/SAFLAX-",'Basis-Tabelle-Samen'!N361,"-",'Basis-Tabelle-Samen'!J361,"-garden-to-go-lite-danish.jpg")),
IF($C$1="Deutsch - DE",HYPERLINK(CONCATENATE("https://www.saflax.de/0-WVK-Retail/Bilder-Pictures/SAFLAX-",'Basis-Tabelle-Samen'!N361,"-",'Basis-Tabelle-Samen'!J361,"-garden-to-go-lite-german.jpg")),
IF($C$1="Englisch - UK",HYPERLINK(CONCATENATE("https://www.saflax.de/0-WVK-Retail/Bilder-Pictures/SAFLAX-",'Basis-Tabelle-Samen'!N361,"-",'Basis-Tabelle-Samen'!J361,"-garden-to-go-lite-english.jpg")),
IF($C$1="Estnisch - EE",HYPERLINK(CONCATENATE("https://www.saflax.de/0-WVK-Retail/Bilder-Pictures/SAFLAX-",'Basis-Tabelle-Samen'!N361,"-",'Basis-Tabelle-Samen'!J361,"-garden-to-go-lite-estonian.jpg")),
IF($C$1="Finnisch - FI",HYPERLINK(CONCATENATE("https://www.saflax.de/0-WVK-Retail/Bilder-Pictures/SAFLAX-",'Basis-Tabelle-Samen'!N361,"-",'Basis-Tabelle-Samen'!J361,"-garden-to-go-lite-finnish.jpg")),
IF($C$1="Französisch - FR",HYPERLINK(CONCATENATE("https://www.saflax.de/0-WVK-Retail/Bilder-Pictures/SAFLAX-",'Basis-Tabelle-Samen'!N361,"-",'Basis-Tabelle-Samen'!J361,"-garden-to-go-lite-french.jpg")),
IF($C$1="Griechisch - GR",HYPERLINK(CONCATENATE("https://www.saflax.de/0-WVK-Retail/Bilder-Pictures/SAFLAX-",'Basis-Tabelle-Samen'!N361,"-",'Basis-Tabelle-Samen'!J361,"-garden-to-go-lite-greek.jpg")),
IF($C$1="Irisch - IE",HYPERLINK(CONCATENATE("https://www.saflax.de/0-WVK-Retail/Bilder-Pictures/SAFLAX-",'Basis-Tabelle-Samen'!N361,"-",'Basis-Tabelle-Samen'!J361,"-garden-to-go-lite-irish.jpg")),
IF($C$1="Isländisch - IS",HYPERLINK(CONCATENATE("https://www.saflax.de/0-WVK-Retail/Bilder-Pictures/SAFLAX-",'Basis-Tabelle-Samen'!N361,"-",'Basis-Tabelle-Samen'!J361,"-garden-to-go-lite-icelandic.jpg")),
IF($C$1="Italienisch - IT",HYPERLINK(CONCATENATE("https://www.saflax.de/0-WVK-Retail/Bilder-Pictures/SAFLAX-",'Basis-Tabelle-Samen'!N361,"-",'Basis-Tabelle-Samen'!J361,"-garden-to-go-lite-italian.jpg")),
IF($C$1="Japanisch - JP",HYPERLINK(CONCATENATE("https://www.saflax.de/0-WVK-Retail/Bilder-Pictures/SAFLAX-",'Basis-Tabelle-Samen'!N361,"-",'Basis-Tabelle-Samen'!J361,"-garden-to-go-lite-japanese.jpg")),
IF($C$1="Kroatisch - HR",HYPERLINK(CONCATENATE("https://www.saflax.de/0-WVK-Retail/Bilder-Pictures/SAFLAX-",'Basis-Tabelle-Samen'!N361,"-",'Basis-Tabelle-Samen'!J361,"-garden-to-go-lite-croatian.jpg")),
IF($C$1="Lettisch - LV",HYPERLINK(CONCATENATE("https://www.saflax.de/0-WVK-Retail/Bilder-Pictures/SAFLAX-",'Basis-Tabelle-Samen'!N361,"-",'Basis-Tabelle-Samen'!J361,"-garden-to-go-lite-latvian.jpg")),
IF($C$1="Litauisch - LT",HYPERLINK(CONCATENATE("https://www.saflax.de/0-WVK-Retail/Bilder-Pictures/SAFLAX-",'Basis-Tabelle-Samen'!N361,"-",'Basis-Tabelle-Samen'!J361,"-garden-to-go-lite-lithuanian.jpg")),
IF($C$1="Maltesisch - MT",HYPERLINK(CONCATENATE("https://www.saflax.de/0-WVK-Retail/Bilder-Pictures/SAFLAX-",'Basis-Tabelle-Samen'!N361,"-",'Basis-Tabelle-Samen'!J361,"-garden-to-go-lite-maltese.jpg")),
IF($C$1="Niederländisch - NL",HYPERLINK(CONCATENATE("https://www.saflax.de/0-WVK-Retail/Bilder-Pictures/SAFLAX-",'Basis-Tabelle-Samen'!N361,"-",'Basis-Tabelle-Samen'!J361,"-garden-to-go-lite-dutch.jpg")),
IF($C$1="Norwegisch - NO",HYPERLINK(CONCATENATE("https://www.saflax.de/0-WVK-Retail/Bilder-Pictures/SAFLAX-",'Basis-Tabelle-Samen'!N361,"-",'Basis-Tabelle-Samen'!J361,"-garden-to-go-lite-nowegian.jpg")),
IF($C$1="Polnisch - PL",HYPERLINK(CONCATENATE("https://www.saflax.de/0-WVK-Retail/Bilder-Pictures/SAFLAX-",'Basis-Tabelle-Samen'!N361,"-",'Basis-Tabelle-Samen'!J361,"-garden-to-go-lite-polish.jpg")),
IF($C$1="Portugiesisch - PT",HYPERLINK(CONCATENATE("https://www.saflax.de/0-WVK-Retail/Bilder-Pictures/SAFLAX-",'Basis-Tabelle-Samen'!N361,"-",'Basis-Tabelle-Samen'!J361,"-garden-to-go-lite-portuguese.jpg")),
IF($C$1="Rumänisch - RO",HYPERLINK(CONCATENATE("https://www.saflax.de/0-WVK-Retail/Bilder-Pictures/SAFLAX-",'Basis-Tabelle-Samen'!N361,"-",'Basis-Tabelle-Samen'!J361,"-garden-to-go-lite-romanian.jpg")),
IF($C$1="Schwedisch - SE",HYPERLINK(CONCATENATE("https://www.saflax.de/0-WVK-Retail/Bilder-Pictures/SAFLAX-",'Basis-Tabelle-Samen'!N361,"-",'Basis-Tabelle-Samen'!J361,"-garden-to-go-lite-swedish.jpg")),
IF($C$1="Slowakisch - SK",HYPERLINK(CONCATENATE("https://www.saflax.de/0-WVK-Retail/Bilder-Pictures/SAFLAX-",'Basis-Tabelle-Samen'!N361,"-",'Basis-Tabelle-Samen'!J361,"-garden-to-go-lite-slovak.jpg")),
IF($C$1="Slowenisch - SI",HYPERLINK(CONCATENATE("https://www.saflax.de/0-WVK-Retail/Bilder-Pictures/SAFLAX-",'Basis-Tabelle-Samen'!N361,"-",'Basis-Tabelle-Samen'!J361,"-garden-to-go-lite-slovenian.jpg")),
IF($C$1="Spanisch - ES",HYPERLINK(CONCATENATE("https://www.saflax.de/0-WVK-Retail/Bilder-Pictures/SAFLAX-",'Basis-Tabelle-Samen'!N361,"-",'Basis-Tabelle-Samen'!J361,"-garden-to-go-lite-spanish.jpg")),
IF($C$1="Tschechisch - CZ",HYPERLINK(CONCATENATE("https://www.saflax.de/0-WVK-Retail/Bilder-Pictures/SAFLAX-",'Basis-Tabelle-Samen'!N361,"-",'Basis-Tabelle-Samen'!J361,"-garden-to-go-lite-czech.jpg")),
IF($C$1="Türkisch - TR",HYPERLINK(CONCATENATE("https://www.saflax.de/0-WVK-Retail/Bilder-Pictures/SAFLAX-",'Basis-Tabelle-Samen'!N361,"-",'Basis-Tabelle-Samen'!J361,"-garden-to-go-lite-turkish.jpg")),
IF($C$1="Ungarisch - HU",HYPERLINK(CONCATENATE("https://www.saflax.de/0-WVK-Retail/Bilder-Pictures/SAFLAX-",'Basis-Tabelle-Samen'!N361,"-",'Basis-Tabelle-Samen'!J361,"-garden-to-go-lite-hungarian.jpg")),
" ACHTUNG")))))))))))))))))))))))))))))</f>
        <v/>
      </c>
      <c r="AO357" s="331" t="str">
        <f>IF(U357&lt;1,"",
IF($C$1="Bulgarisch - BG",HYPERLINK(CONCATENATE("https://www.saflax.de/0-WVK-Retail/Bilder-Pictures/SAFLAX-",'Basis-Tabelle-Samen'!Q361,"-",'Basis-Tabelle-Samen'!J361,"-garden-to-go-bulgarian.jpg")),
IF($C$1="Dänisch - DK",HYPERLINK(CONCATENATE("https://www.saflax.de/0-WVK-Retail/Bilder-Pictures/SAFLAX-",'Basis-Tabelle-Samen'!Q361,"-",'Basis-Tabelle-Samen'!J361,"-garden-to-go-danish.jpg")),
IF($C$1="Deutsch - DE",HYPERLINK(CONCATENATE("https://www.saflax.de/0-WVK-Retail/Bilder-Pictures/SAFLAX-",'Basis-Tabelle-Samen'!Q361,"-",'Basis-Tabelle-Samen'!J361,"-garden-to-go-german.jpg")),
IF($C$1="Englisch - UK",HYPERLINK(CONCATENATE("https://www.saflax.de/0-WVK-Retail/Bilder-Pictures/SAFLAX-",'Basis-Tabelle-Samen'!Q361,"-",'Basis-Tabelle-Samen'!J361,"-garden-to-go-english.jpg")),
IF($C$1="Estnisch - EE",HYPERLINK(CONCATENATE("https://www.saflax.de/0-WVK-Retail/Bilder-Pictures/SAFLAX-",'Basis-Tabelle-Samen'!Q361,"-",'Basis-Tabelle-Samen'!J361,"-garden-to-go-estonian.jpg")),
IF($C$1="Finnisch - FI",HYPERLINK(CONCATENATE("https://www.saflax.de/0-WVK-Retail/Bilder-Pictures/SAFLAX-",'Basis-Tabelle-Samen'!Q361,"-",'Basis-Tabelle-Samen'!J361,"-garden-to-go-finnish.jpg")),
IF($C$1="Französisch - FR",HYPERLINK(CONCATENATE("https://www.saflax.de/0-WVK-Retail/Bilder-Pictures/SAFLAX-",'Basis-Tabelle-Samen'!Q361,"-",'Basis-Tabelle-Samen'!J361,"-garden-to-go-french.jpg")),
IF($C$1="Griechisch - GR",HYPERLINK(CONCATENATE("https://www.saflax.de/0-WVK-Retail/Bilder-Pictures/SAFLAX-",'Basis-Tabelle-Samen'!Q361,"-",'Basis-Tabelle-Samen'!J361,"-garden-to-go-greek.jpg")),
IF($C$1="Irisch - IE",HYPERLINK(CONCATENATE("https://www.saflax.de/0-WVK-Retail/Bilder-Pictures/SAFLAX-",'Basis-Tabelle-Samen'!Q361,"-",'Basis-Tabelle-Samen'!J361,"-garden-to-go-irish.jpg")),
IF($C$1="Isländisch - IS",HYPERLINK(CONCATENATE("https://www.saflax.de/0-WVK-Retail/Bilder-Pictures/SAFLAX-",'Basis-Tabelle-Samen'!Q361,"-",'Basis-Tabelle-Samen'!J361,"-garden-to-go-icelandic.jpg")),
IF($C$1="Italienisch - IT",HYPERLINK(CONCATENATE("https://www.saflax.de/0-WVK-Retail/Bilder-Pictures/SAFLAX-",'Basis-Tabelle-Samen'!Q361,"-",'Basis-Tabelle-Samen'!J361,"-garden-to-go-italian.jpg")),
IF($C$1="Japanisch - JP",HYPERLINK(CONCATENATE("https://www.saflax.de/0-WVK-Retail/Bilder-Pictures/SAFLAX-",'Basis-Tabelle-Samen'!Q361,"-",'Basis-Tabelle-Samen'!J361,"-garden-to-go-japanese.jpg")),
IF($C$1="Kroatisch - HR",HYPERLINK(CONCATENATE("https://www.saflax.de/0-WVK-Retail/Bilder-Pictures/SAFLAX-",'Basis-Tabelle-Samen'!Q361,"-",'Basis-Tabelle-Samen'!J361,"-garden-to-go-croatian.jpg")),
IF($C$1="Lettisch - LV",HYPERLINK(CONCATENATE("https://www.saflax.de/0-WVK-Retail/Bilder-Pictures/SAFLAX-",'Basis-Tabelle-Samen'!Q361,"-",'Basis-Tabelle-Samen'!J361,"-garden-to-go-latvian.jpg")),
IF($C$1="Litauisch - LT",HYPERLINK(CONCATENATE("https://www.saflax.de/0-WVK-Retail/Bilder-Pictures/SAFLAX-",'Basis-Tabelle-Samen'!Q361,"-",'Basis-Tabelle-Samen'!J361,"-garden-to-go-lithuanian.jpg")),
IF($C$1="Maltesisch - MT",HYPERLINK(CONCATENATE("https://www.saflax.de/0-WVK-Retail/Bilder-Pictures/SAFLAX-",'Basis-Tabelle-Samen'!Q361,"-",'Basis-Tabelle-Samen'!J361,"-garden-to-go-maltese.jpg")),
IF($C$1="Niederländisch - NL",HYPERLINK(CONCATENATE("https://www.saflax.de/0-WVK-Retail/Bilder-Pictures/SAFLAX-",'Basis-Tabelle-Samen'!Q361,"-",'Basis-Tabelle-Samen'!J361,"-garden-to-go-dutch.jpg")),
IF($C$1="Norwegisch - NO",HYPERLINK(CONCATENATE("https://www.saflax.de/0-WVK-Retail/Bilder-Pictures/SAFLAX-",'Basis-Tabelle-Samen'!Q361,"-",'Basis-Tabelle-Samen'!J361,"-garden-to-go-nowegian.jpg")),
IF($C$1="Polnisch - PL",HYPERLINK(CONCATENATE("https://www.saflax.de/0-WVK-Retail/Bilder-Pictures/SAFLAX-",'Basis-Tabelle-Samen'!Q361,"-",'Basis-Tabelle-Samen'!J361,"-garden-to-go-polish.jpg")),
IF($C$1="Portugiesisch - PT",HYPERLINK(CONCATENATE("https://www.saflax.de/0-WVK-Retail/Bilder-Pictures/SAFLAX-",'Basis-Tabelle-Samen'!Q361,"-",'Basis-Tabelle-Samen'!J361,"-garden-to-go-portuguese.jpg")),
IF($C$1="Rumänisch - RO",HYPERLINK(CONCATENATE("https://www.saflax.de/0-WVK-Retail/Bilder-Pictures/SAFLAX-",'Basis-Tabelle-Samen'!Q361,"-",'Basis-Tabelle-Samen'!J361,"-garden-to-go-romanian.jpg")),
IF($C$1="Schwedisch - SE",HYPERLINK(CONCATENATE("https://www.saflax.de/0-WVK-Retail/Bilder-Pictures/SAFLAX-",'Basis-Tabelle-Samen'!Q361,"-",'Basis-Tabelle-Samen'!J361,"-garden-to-go-swedish.jpg")),
IF($C$1="Slowakisch - SK",HYPERLINK(CONCATENATE("https://www.saflax.de/0-WVK-Retail/Bilder-Pictures/SAFLAX-",'Basis-Tabelle-Samen'!Q361,"-",'Basis-Tabelle-Samen'!J361,"-garden-to-go-slovak.jpg")),
IF($C$1="Slowenisch - SI",HYPERLINK(CONCATENATE("https://www.saflax.de/0-WVK-Retail/Bilder-Pictures/SAFLAX-",'Basis-Tabelle-Samen'!Q361,"-",'Basis-Tabelle-Samen'!J361,"-garden-to-go-slovenian.jpg")),
IF($C$1="Spanisch - ES",HYPERLINK(CONCATENATE("https://www.saflax.de/0-WVK-Retail/Bilder-Pictures/SAFLAX-",'Basis-Tabelle-Samen'!Q361,"-",'Basis-Tabelle-Samen'!J361,"-garden-to-go-spanish.jpg")),
IF($C$1="Tschechisch - CZ",HYPERLINK(CONCATENATE("https://www.saflax.de/0-WVK-Retail/Bilder-Pictures/SAFLAX-",'Basis-Tabelle-Samen'!Q361,"-",'Basis-Tabelle-Samen'!J361,"-garden-to-go-czech.jpg")),
IF($C$1="Türkisch - TR",HYPERLINK(CONCATENATE("https://www.saflax.de/0-WVK-Retail/Bilder-Pictures/SAFLAX-",'Basis-Tabelle-Samen'!Q361,"-",'Basis-Tabelle-Samen'!J361,"-garden-to-go-turkish.jpg")),
IF($C$1="Ungarisch - HU",HYPERLINK(CONCATENATE("https://www.saflax.de/0-WVK-Retail/Bilder-Pictures/SAFLAX-",'Basis-Tabelle-Samen'!Q361,"-",'Basis-Tabelle-Samen'!J361,"-garden-to-go-hungarian.jpg")),
" ACHTUNG")))))))))))))))))))))))))))))</f>
        <v/>
      </c>
      <c r="AP357" s="331" t="str">
        <f>IF(Z357&lt;1,"",
IF($C$1="Bulgarisch - BG",HYPERLINK(CONCATENATE("https://www.saflax.de/0-WVK-Retail/Bilder-Pictures/SAFLAX-",'Basis-Tabelle-Samen'!T361,"-",'Basis-Tabelle-Samen'!J361,"-cultivation-set-bulgarian.jpg")),
IF($C$1="Dänisch - DK",HYPERLINK(CONCATENATE("https://www.saflax.de/0-WVK-Retail/Bilder-Pictures/SAFLAX-",'Basis-Tabelle-Samen'!T361,"-",'Basis-Tabelle-Samen'!J361,"-cultivation-set-danish.jpg")),
IF($C$1="Deutsch - DE",HYPERLINK(CONCATENATE("https://www.saflax.de/0-WVK-Retail/Bilder-Pictures/SAFLAX-",'Basis-Tabelle-Samen'!T361,"-",'Basis-Tabelle-Samen'!J361,"-cultivation-set-german.jpg")),
IF($C$1="Englisch - UK",HYPERLINK(CONCATENATE("https://www.saflax.de/0-WVK-Retail/Bilder-Pictures/SAFLAX-",'Basis-Tabelle-Samen'!T361,"-",'Basis-Tabelle-Samen'!J361,"-cultivation-set-english.jpg")),
IF($C$1="Estnisch - EE",HYPERLINK(CONCATENATE("https://www.saflax.de/0-WVK-Retail/Bilder-Pictures/SAFLAX-",'Basis-Tabelle-Samen'!T361,"-",'Basis-Tabelle-Samen'!J361,"-cultivation-set-estonian.jpg")),
IF($C$1="Finnisch - FI",HYPERLINK(CONCATENATE("https://www.saflax.de/0-WVK-Retail/Bilder-Pictures/SAFLAX-",'Basis-Tabelle-Samen'!T361,"-",'Basis-Tabelle-Samen'!J361,"-cultivation-set-finnish.jpg")),
IF($C$1="Französisch - FR",HYPERLINK(CONCATENATE("https://www.saflax.de/0-WVK-Retail/Bilder-Pictures/SAFLAX-",'Basis-Tabelle-Samen'!T361,"-",'Basis-Tabelle-Samen'!J361,"-cultivation-set-french.jpg")),
IF($C$1="Griechisch - GR",HYPERLINK(CONCATENATE("https://www.saflax.de/0-WVK-Retail/Bilder-Pictures/SAFLAX-",'Basis-Tabelle-Samen'!T361,"-",'Basis-Tabelle-Samen'!J361,"-cultivation-set-greek.jpg")),
IF($C$1="Irisch - IE",HYPERLINK(CONCATENATE("https://www.saflax.de/0-WVK-Retail/Bilder-Pictures/SAFLAX-",'Basis-Tabelle-Samen'!T361,"-",'Basis-Tabelle-Samen'!J361,"-cultivation-set-irish.jpg")),
IF($C$1="Isländisch - IS",HYPERLINK(CONCATENATE("https://www.saflax.de/0-WVK-Retail/Bilder-Pictures/SAFLAX-",'Basis-Tabelle-Samen'!T361,"-",'Basis-Tabelle-Samen'!J361,"-cultivation-set-icelandic.jpg")),
IF($C$1="Italienisch - IT",HYPERLINK(CONCATENATE("https://www.saflax.de/0-WVK-Retail/Bilder-Pictures/SAFLAX-",'Basis-Tabelle-Samen'!T361,"-",'Basis-Tabelle-Samen'!J361,"-cultivation-set-italian.jpg")),
IF($C$1="Japanisch - JP",HYPERLINK(CONCATENATE("https://www.saflax.de/0-WVK-Retail/Bilder-Pictures/SAFLAX-",'Basis-Tabelle-Samen'!T361,"-",'Basis-Tabelle-Samen'!J361,"-cultivation-set-japanese.jpg")),
IF($C$1="Kroatisch - HR",HYPERLINK(CONCATENATE("https://www.saflax.de/0-WVK-Retail/Bilder-Pictures/SAFLAX-",'Basis-Tabelle-Samen'!T361,"-",'Basis-Tabelle-Samen'!J361,"-cultivation-set-croatian.jpg")),
IF($C$1="Lettisch - LV",HYPERLINK(CONCATENATE("https://www.saflax.de/0-WVK-Retail/Bilder-Pictures/SAFLAX-",'Basis-Tabelle-Samen'!T361,"-",'Basis-Tabelle-Samen'!J361,"-cultivation-set-latvian.jpg")),
IF($C$1="Litauisch - LT",HYPERLINK(CONCATENATE("https://www.saflax.de/0-WVK-Retail/Bilder-Pictures/SAFLAX-",'Basis-Tabelle-Samen'!T361,"-",'Basis-Tabelle-Samen'!J361,"-cultivation-set-lithuanian.jpg")),
IF($C$1="Maltesisch - MT",HYPERLINK(CONCATENATE("https://www.saflax.de/0-WVK-Retail/Bilder-Pictures/SAFLAX-",'Basis-Tabelle-Samen'!T361,"-",'Basis-Tabelle-Samen'!J361,"-cultivation-set-maltese.jpg")),
IF($C$1="Niederländisch - NL",HYPERLINK(CONCATENATE("https://www.saflax.de/0-WVK-Retail/Bilder-Pictures/SAFLAX-",'Basis-Tabelle-Samen'!T361,"-",'Basis-Tabelle-Samen'!J361,"-cultivation-set-dutch.jpg")),
IF($C$1="Norwegisch - NO",HYPERLINK(CONCATENATE("https://www.saflax.de/0-WVK-Retail/Bilder-Pictures/SAFLAX-",'Basis-Tabelle-Samen'!T361,"-",'Basis-Tabelle-Samen'!J361,"-cultivation-set-nowegian.jpg")),
IF($C$1="Polnisch - PL",HYPERLINK(CONCATENATE("https://www.saflax.de/0-WVK-Retail/Bilder-Pictures/SAFLAX-",'Basis-Tabelle-Samen'!T361,"-",'Basis-Tabelle-Samen'!J361,"-cultivation-set-polish.jpg")),
IF($C$1="Portugiesisch - PT",HYPERLINK(CONCATENATE("https://www.saflax.de/0-WVK-Retail/Bilder-Pictures/SAFLAX-",'Basis-Tabelle-Samen'!T361,"-",'Basis-Tabelle-Samen'!J361,"-cultivation-set-portuguese.jpg")),
IF($C$1="Rumänisch - RO",HYPERLINK(CONCATENATE("https://www.saflax.de/0-WVK-Retail/Bilder-Pictures/SAFLAX-",'Basis-Tabelle-Samen'!T361,"-",'Basis-Tabelle-Samen'!J361,"-cultivation-set-romanian.jpg")),
IF($C$1="Schwedisch - SE",HYPERLINK(CONCATENATE("https://www.saflax.de/0-WVK-Retail/Bilder-Pictures/SAFLAX-",'Basis-Tabelle-Samen'!T361,"-",'Basis-Tabelle-Samen'!J361,"-cultivation-set-swedish.jpg")),
IF($C$1="Slowakisch - SK",HYPERLINK(CONCATENATE("https://www.saflax.de/0-WVK-Retail/Bilder-Pictures/SAFLAX-",'Basis-Tabelle-Samen'!T361,"-",'Basis-Tabelle-Samen'!J361,"-cultivation-set-slovak.jpg")),
IF($C$1="Slowenisch - SI",HYPERLINK(CONCATENATE("https://www.saflax.de/0-WVK-Retail/Bilder-Pictures/SAFLAX-",'Basis-Tabelle-Samen'!T361,"-",'Basis-Tabelle-Samen'!J361,"-cultivation-set-slovenian.jpg")),
IF($C$1="Spanisch - ES",HYPERLINK(CONCATENATE("https://www.saflax.de/0-WVK-Retail/Bilder-Pictures/SAFLAX-",'Basis-Tabelle-Samen'!T361,"-",'Basis-Tabelle-Samen'!J361,"-cultivation-set-spanish.jpg")),
IF($C$1="Tschechisch - CZ",HYPERLINK(CONCATENATE("https://www.saflax.de/0-WVK-Retail/Bilder-Pictures/SAFLAX-",'Basis-Tabelle-Samen'!T361,"-",'Basis-Tabelle-Samen'!J361,"-cultivation-set-czech.jpg")),
IF($C$1="Türkisch - TR",HYPERLINK(CONCATENATE("https://www.saflax.de/0-WVK-Retail/Bilder-Pictures/SAFLAX-",'Basis-Tabelle-Samen'!T361,"-",'Basis-Tabelle-Samen'!J361,"-cultivation-set-turkish.jpg")),
IF($C$1="Ungarisch - HU",HYPERLINK(CONCATENATE("https://www.saflax.de/0-WVK-Retail/Bilder-Pictures/SAFLAX-",'Basis-Tabelle-Samen'!T361,"-",'Basis-Tabelle-Samen'!J361,"-cultivation-set-hungarian.jpg")),
" ACHTUNG")))))))))))))))))))))))))))))</f>
        <v/>
      </c>
      <c r="AQ357" s="331" t="str">
        <f>IF(AE357&lt;1,"",
IF($C$1="Bulgarisch - BG",HYPERLINK(CONCATENATE("https://www.saflax.de/0-WVK-Retail/Bilder-Pictures/SAFLAX-",'Basis-Tabelle-Samen'!W361,"-",'Basis-Tabelle-Samen'!J361,"-garden-in-the-bag-bulgarian.jpg")),
IF($C$1="Dänisch - DK",HYPERLINK(CONCATENATE("https://www.saflax.de/0-WVK-Retail/Bilder-Pictures/SAFLAX-",'Basis-Tabelle-Samen'!W361,"-",'Basis-Tabelle-Samen'!J361,"-garden-in-the-bag-danish.jpg")),
IF($C$1="Deutsch - DE",HYPERLINK(CONCATENATE("https://www.saflax.de/0-WVK-Retail/Bilder-Pictures/SAFLAX-",'Basis-Tabelle-Samen'!W361,"-",'Basis-Tabelle-Samen'!J361,"-garden-in-the-bag-german.jpg")),
IF($C$1="Englisch - UK",HYPERLINK(CONCATENATE("https://www.saflax.de/0-WVK-Retail/Bilder-Pictures/SAFLAX-",'Basis-Tabelle-Samen'!W361,"-",'Basis-Tabelle-Samen'!J361,"-garden-in-the-bag-english.jpg")),
IF($C$1="Estnisch - EE",HYPERLINK(CONCATENATE("https://www.saflax.de/0-WVK-Retail/Bilder-Pictures/SAFLAX-",'Basis-Tabelle-Samen'!W361,"-",'Basis-Tabelle-Samen'!J361,"-garden-in-the-bag-estonian.jpg")),
IF($C$1="Finnisch - FI",HYPERLINK(CONCATENATE("https://www.saflax.de/0-WVK-Retail/Bilder-Pictures/SAFLAX-",'Basis-Tabelle-Samen'!W361,"-",'Basis-Tabelle-Samen'!J361,"-garden-in-the-bag-finnish.jpg")),
IF($C$1="Französisch - FR",HYPERLINK(CONCATENATE("https://www.saflax.de/0-WVK-Retail/Bilder-Pictures/SAFLAX-",'Basis-Tabelle-Samen'!W361,"-",'Basis-Tabelle-Samen'!J361,"-garden-in-the-bag-french.jpg")),
IF($C$1="Griechisch - GR",HYPERLINK(CONCATENATE("https://www.saflax.de/0-WVK-Retail/Bilder-Pictures/SAFLAX-",'Basis-Tabelle-Samen'!W361,"-",'Basis-Tabelle-Samen'!J361,"-garden-in-the-bag-greek.jpg")),
IF($C$1="Irisch - IE",HYPERLINK(CONCATENATE("https://www.saflax.de/0-WVK-Retail/Bilder-Pictures/SAFLAX-",'Basis-Tabelle-Samen'!W361,"-",'Basis-Tabelle-Samen'!J361,"-garden-in-the-bag-irish.jpg")),
IF($C$1="Isländisch - IS",HYPERLINK(CONCATENATE("https://www.saflax.de/0-WVK-Retail/Bilder-Pictures/SAFLAX-",'Basis-Tabelle-Samen'!W361,"-",'Basis-Tabelle-Samen'!J361,"-garden-in-the-bag-icelandic.jpg")),
IF($C$1="Italienisch - IT",HYPERLINK(CONCATENATE("https://www.saflax.de/0-WVK-Retail/Bilder-Pictures/SAFLAX-",'Basis-Tabelle-Samen'!W361,"-",'Basis-Tabelle-Samen'!J361,"-garden-in-the-bag-italian.jpg")),
IF($C$1="Japanisch - JP",HYPERLINK(CONCATENATE("https://www.saflax.de/0-WVK-Retail/Bilder-Pictures/SAFLAX-",'Basis-Tabelle-Samen'!W361,"-",'Basis-Tabelle-Samen'!J361,"-garden-in-the-bag-japanese.jpg")),
IF($C$1="Kroatisch - HR",HYPERLINK(CONCATENATE("https://www.saflax.de/0-WVK-Retail/Bilder-Pictures/SAFLAX-",'Basis-Tabelle-Samen'!W361,"-",'Basis-Tabelle-Samen'!J361,"-garden-in-the-bag-croatian.jpg")),
IF($C$1="Lettisch - LV",HYPERLINK(CONCATENATE("https://www.saflax.de/0-WVK-Retail/Bilder-Pictures/SAFLAX-",'Basis-Tabelle-Samen'!W361,"-",'Basis-Tabelle-Samen'!J361,"-garden-in-the-bag-latvian.jpg")),
IF($C$1="Litauisch - LT",HYPERLINK(CONCATENATE("https://www.saflax.de/0-WVK-Retail/Bilder-Pictures/SAFLAX-",'Basis-Tabelle-Samen'!W361,"-",'Basis-Tabelle-Samen'!J361,"-garden-in-the-bag-lithuanian.jpg")),
IF($C$1="Maltesisch - MT",HYPERLINK(CONCATENATE("https://www.saflax.de/0-WVK-Retail/Bilder-Pictures/SAFLAX-",'Basis-Tabelle-Samen'!W361,"-",'Basis-Tabelle-Samen'!J361,"-garden-in-the-bag-maltese.jpg")),
IF($C$1="Niederländisch - NL",HYPERLINK(CONCATENATE("https://www.saflax.de/0-WVK-Retail/Bilder-Pictures/SAFLAX-",'Basis-Tabelle-Samen'!W361,"-",'Basis-Tabelle-Samen'!J361,"-garden-in-the-bag-dutch.jpg")),
IF($C$1="Norwegisch - NO",HYPERLINK(CONCATENATE("https://www.saflax.de/0-WVK-Retail/Bilder-Pictures/SAFLAX-",'Basis-Tabelle-Samen'!W361,"-",'Basis-Tabelle-Samen'!J361,"-garden-in-the-bag-nowegian.jpg")),
IF($C$1="Polnisch - PL",HYPERLINK(CONCATENATE("https://www.saflax.de/0-WVK-Retail/Bilder-Pictures/SAFLAX-",'Basis-Tabelle-Samen'!W361,"-",'Basis-Tabelle-Samen'!J361,"-garden-in-the-bag-polish.jpg")),
IF($C$1="Portugiesisch - PT",HYPERLINK(CONCATENATE("https://www.saflax.de/0-WVK-Retail/Bilder-Pictures/SAFLAX-",'Basis-Tabelle-Samen'!W361,"-",'Basis-Tabelle-Samen'!J361,"-garden-in-the-bag-portuguese.jpg")),
IF($C$1="Rumänisch - RO",HYPERLINK(CONCATENATE("https://www.saflax.de/0-WVK-Retail/Bilder-Pictures/SAFLAX-",'Basis-Tabelle-Samen'!W361,"-",'Basis-Tabelle-Samen'!J361,"-garden-in-the-bag-romanian.jpg")),
IF($C$1="Schwedisch - SE",HYPERLINK(CONCATENATE("https://www.saflax.de/0-WVK-Retail/Bilder-Pictures/SAFLAX-",'Basis-Tabelle-Samen'!W361,"-",'Basis-Tabelle-Samen'!J361,"-garden-in-the-bag-swedish.jpg")),
IF($C$1="Slowakisch - SK",HYPERLINK(CONCATENATE("https://www.saflax.de/0-WVK-Retail/Bilder-Pictures/SAFLAX-",'Basis-Tabelle-Samen'!W361,"-",'Basis-Tabelle-Samen'!J361,"-garden-in-the-bag-slovak.jpg")),
IF($C$1="Slowenisch - SI",HYPERLINK(CONCATENATE("https://www.saflax.de/0-WVK-Retail/Bilder-Pictures/SAFLAX-",'Basis-Tabelle-Samen'!W361,"-",'Basis-Tabelle-Samen'!J361,"-garden-in-the-bag-slovenian.jpg")),
IF($C$1="Spanisch - ES",HYPERLINK(CONCATENATE("https://www.saflax.de/0-WVK-Retail/Bilder-Pictures/SAFLAX-",'Basis-Tabelle-Samen'!W361,"-",'Basis-Tabelle-Samen'!J361,"-garden-in-the-bag-spanish.jpg")),
IF($C$1="Tschechisch - CZ",HYPERLINK(CONCATENATE("https://www.saflax.de/0-WVK-Retail/Bilder-Pictures/SAFLAX-",'Basis-Tabelle-Samen'!W361,"-",'Basis-Tabelle-Samen'!J361,"-garden-in-the-bag-czech.jpg")),
IF($C$1="Türkisch - TR",HYPERLINK(CONCATENATE("https://www.saflax.de/0-WVK-Retail/Bilder-Pictures/SAFLAX-",'Basis-Tabelle-Samen'!W361,"-",'Basis-Tabelle-Samen'!J361,"-garden-in-the-bag-turkish.jpg")),
IF($C$1="Ungarisch - HU",HYPERLINK(CONCATENATE("https://www.saflax.de/0-WVK-Retail/Bilder-Pictures/SAFLAX-",'Basis-Tabelle-Samen'!W361,"-",'Basis-Tabelle-Samen'!J361,"-garden-in-the-bag-hungarian.jpg")),
" ACHTUNG")))))))))))))))))))))))))))))</f>
        <v/>
      </c>
    </row>
    <row r="358" spans="1:43" s="27" customFormat="1" ht="17.100000000000001" customHeight="1" x14ac:dyDescent="0.2">
      <c r="A358" s="318" t="str">
        <f>IF('Basis-Tabelle-Samen'!A358="","",IF($C$1="Deutsch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58" s="319" t="str">
        <f>'Basis-Tabelle-Samen'!I358</f>
        <v>Mix</v>
      </c>
      <c r="C358" s="316" t="str">
        <f>IF($C$1="Bulgarisch - BG",'Basis-Tabelle-Samen'!Z358,
IF($C$1="Dänisch - DK",'Basis-Tabelle-Samen'!AA358,
IF($C$1="Deutsch - DE",'Basis-Tabelle-Samen'!AB358,
IF($C$1="Englisch - UK",'Basis-Tabelle-Samen'!AC358,
IF($C$1="Estnisch - EE",'Basis-Tabelle-Samen'!AD358,
IF($C$1="Finnisch - FI",'Basis-Tabelle-Samen'!AE358,
IF($C$1="Französisch - FR",'Basis-Tabelle-Samen'!AF358,
IF($C$1="Griechisch - GR",'Basis-Tabelle-Samen'!AG358,
IF($C$1="Irisch - IE",'Basis-Tabelle-Samen'!AH358,
IF($C$1="Isländisch - IS",'Basis-Tabelle-Samen'!AI358,
IF($C$1="Italienisch - IT",'Basis-Tabelle-Samen'!AJ358,
IF($C$1="Japanisch - JP",'Basis-Tabelle-Samen'!AK358,
IF($C$1="Kroatisch - HR",'Basis-Tabelle-Samen'!AL358,
IF($C$1="Lettisch - LV",'Basis-Tabelle-Samen'!AM358,
IF($C$1="Litauisch - LT",'Basis-Tabelle-Samen'!AN358,
IF($C$1="Maltesisch - MT",'Basis-Tabelle-Samen'!AO358,
IF($C$1="Niederländisch - NL",'Basis-Tabelle-Samen'!AP358,
IF($C$1="Norwegisch - NO",'Basis-Tabelle-Samen'!AQ358,
IF($C$1="Polnisch - PL",'Basis-Tabelle-Samen'!AR358,
IF($C$1="Portugiesisch - PT",'Basis-Tabelle-Samen'!AS358,
IF($C$1="Rumänisch - RO",'Basis-Tabelle-Samen'!AT358,
IF($C$1="Schwedisch - SE",'Basis-Tabelle-Samen'!AU358,
IF($C$1="Slowakisch - SK",'Basis-Tabelle-Samen'!AV358,
IF($C$1="Slowenisch - SI",'Basis-Tabelle-Samen'!AW358,
IF($C$1="Spanisch - ES",'Basis-Tabelle-Samen'!AX358,
IF($C$1="Tschechisch - CZ",'Basis-Tabelle-Samen'!AY358,
IF($C$1="Türkisch - TR",'Basis-Tabelle-Samen'!AZ358,
IF($C$1="Ungarisch - HU",'Basis-Tabelle-Samen'!BA358,
" ACHTUNG"))))))))))))))))))))))))))))</f>
        <v>Edible Flower Mix</v>
      </c>
      <c r="D358" s="320">
        <f>'Basis-Tabelle-Samen'!F358</f>
        <v>1000</v>
      </c>
      <c r="E358" s="321" t="str">
        <f>'Basis-Tabelle-Samen'!H358</f>
        <v>7 %</v>
      </c>
      <c r="F358" s="322" t="str">
        <f>IF('Basis-Tabelle-Samen'!G358="","",'Basis-Tabelle-Samen'!G358)</f>
        <v>10</v>
      </c>
      <c r="G358" s="320">
        <f>'Basis-Tabelle-Samen'!C358</f>
        <v>18156</v>
      </c>
      <c r="H358" s="323">
        <f>'Basis-Tabelle-Samen'!D358</f>
        <v>4055473181561</v>
      </c>
      <c r="I358" s="324">
        <f>'Basis-Tabelle-Samen'!E358</f>
        <v>1.85</v>
      </c>
      <c r="J358" s="325">
        <f t="shared" si="5"/>
        <v>12</v>
      </c>
      <c r="K358" s="326">
        <f>'Basis-Tabelle-Samen'!K358</f>
        <v>0</v>
      </c>
      <c r="L358" s="323">
        <f>'Basis-Tabelle-Samen'!L358</f>
        <v>0</v>
      </c>
      <c r="M358" s="324">
        <f>'Basis-Tabelle-Samen'!M358</f>
        <v>0</v>
      </c>
      <c r="N358" s="326" t="str">
        <f>IF(K358&lt;1,"",'3'!$I$15)</f>
        <v/>
      </c>
      <c r="O358" s="327" t="str">
        <f>IF(K358&lt;1,"",'3'!$J$11)</f>
        <v/>
      </c>
      <c r="P358" s="326">
        <f>'Basis-Tabelle-Samen'!N358</f>
        <v>0</v>
      </c>
      <c r="Q358" s="323">
        <f>'Basis-Tabelle-Samen'!O358</f>
        <v>0</v>
      </c>
      <c r="R358" s="328">
        <f>'Basis-Tabelle-Samen'!P358</f>
        <v>0</v>
      </c>
      <c r="S358" s="326" t="str">
        <f>IF(R358&lt;1,"",'3'!$M$15)</f>
        <v/>
      </c>
      <c r="T358" s="327" t="str">
        <f>IF(R358&lt;1,"",'3'!$N$11)</f>
        <v/>
      </c>
      <c r="U358" s="326">
        <f>'Basis-Tabelle-Samen'!Q358</f>
        <v>0</v>
      </c>
      <c r="V358" s="323">
        <f>'Basis-Tabelle-Samen'!R358</f>
        <v>0</v>
      </c>
      <c r="W358" s="324">
        <f>'Basis-Tabelle-Samen'!S358</f>
        <v>0</v>
      </c>
      <c r="X358" s="326" t="str">
        <f>IF(U358&lt;1,"",'3'!$I$15)</f>
        <v/>
      </c>
      <c r="Y358" s="327" t="str">
        <f>IF(U358&lt;1,"",'3'!$J$11)</f>
        <v/>
      </c>
      <c r="Z358" s="326">
        <f>'Basis-Tabelle-Samen'!T358</f>
        <v>0</v>
      </c>
      <c r="AA358" s="323">
        <f>'Basis-Tabelle-Samen'!U358</f>
        <v>0</v>
      </c>
      <c r="AB358" s="324">
        <f>'Basis-Tabelle-Samen'!V358</f>
        <v>0</v>
      </c>
      <c r="AC358" s="326" t="str">
        <f>IF(Z358&lt;1,"",'3'!$U$15)</f>
        <v/>
      </c>
      <c r="AD358" s="327" t="str">
        <f>IF(Z358&lt;1,"",'3'!$V$11)</f>
        <v/>
      </c>
      <c r="AE358" s="326">
        <f>'Basis-Tabelle-Samen'!W358</f>
        <v>0</v>
      </c>
      <c r="AF358" s="323">
        <f>'Basis-Tabelle-Samen'!X358</f>
        <v>0</v>
      </c>
      <c r="AG358" s="324">
        <f>'Basis-Tabelle-Samen'!Y358</f>
        <v>2.95</v>
      </c>
      <c r="AH358" s="326" t="str">
        <f>IF(AE358&lt;1,"",'3'!$Y$15)</f>
        <v/>
      </c>
      <c r="AI358" s="327" t="str">
        <f>IF(AE358&lt;1,"",'3'!$Z$11)</f>
        <v/>
      </c>
      <c r="AJ358" s="319"/>
      <c r="AK358" s="316" t="str">
        <f>IF(G358&lt;1,"",
IF($C$1="Bulgarisch - BG",HYPERLINK(CONCATENATE("https://www.saflax.de/0-WVK-Retail/Bilder-Pictures/SAFLAX-",'Basis-Tabelle-Samen'!C358,"-",'Basis-Tabelle-Samen'!J358,"-seed-package-front-cr-bulgarian.jpg")),
IF($C$1="Dänisch - DK",HYPERLINK(CONCATENATE("https://www.saflax.de/0-WVK-Retail/Bilder-Pictures/SAFLAX-",'Basis-Tabelle-Samen'!C358,"-",'Basis-Tabelle-Samen'!J358,"-seed-package-front-cr-danish.jpg")),
IF($C$1="Deutsch - DE",HYPERLINK(CONCATENATE("https://www.saflax.de/0-WVK-Retail/Bilder-Pictures/SAFLAX-",'Basis-Tabelle-Samen'!C358,"-",'Basis-Tabelle-Samen'!J358,"-seed-package-front-cr-german.jpg")),
IF($C$1="Englisch - UK",HYPERLINK(CONCATENATE("https://www.saflax.de/0-WVK-Retail/Bilder-Pictures/SAFLAX-",'Basis-Tabelle-Samen'!C358,"-",'Basis-Tabelle-Samen'!J358,"-seed-package-front-cr-english.jpg")),
IF($C$1="Estnisch - EE",HYPERLINK(CONCATENATE("https://www.saflax.de/0-WVK-Retail/Bilder-Pictures/SAFLAX-",'Basis-Tabelle-Samen'!C358,"-",'Basis-Tabelle-Samen'!J358,"-seed-package-front-cr-estonian.jpg")),
IF($C$1="Finnisch - FI",HYPERLINK(CONCATENATE("https://www.saflax.de/0-WVK-Retail/Bilder-Pictures/SAFLAX-",'Basis-Tabelle-Samen'!C358,"-",'Basis-Tabelle-Samen'!J358,"-seed-package-front-cr-finnish.jpg")),
IF($C$1="Französisch - FR",HYPERLINK(CONCATENATE("https://www.saflax.de/0-WVK-Retail/Bilder-Pictures/SAFLAX-",'Basis-Tabelle-Samen'!C358,"-",'Basis-Tabelle-Samen'!J358,"-seed-package-front-cr-french.jpg")),
IF($C$1="Griechisch - GR",HYPERLINK(CONCATENATE("https://www.saflax.de/0-WVK-Retail/Bilder-Pictures/SAFLAX-",'Basis-Tabelle-Samen'!C358,"-",'Basis-Tabelle-Samen'!J358,"-seed-package-front-cr-greek.jpg")),
IF($C$1="Irisch - IE",HYPERLINK(CONCATENATE("https://www.saflax.de/0-WVK-Retail/Bilder-Pictures/SAFLAX-",'Basis-Tabelle-Samen'!C358,"-",'Basis-Tabelle-Samen'!J358,"-seed-package-front-cr-irish.jpg")),
IF($C$1="Isländisch - IS",HYPERLINK(CONCATENATE("https://www.saflax.de/0-WVK-Retail/Bilder-Pictures/SAFLAX-",'Basis-Tabelle-Samen'!C358,"-",'Basis-Tabelle-Samen'!J358,"-seed-package-front-cr-icelandic.jpg")),
IF($C$1="Italienisch - IT",HYPERLINK(CONCATENATE("https://www.saflax.de/0-WVK-Retail/Bilder-Pictures/SAFLAX-",'Basis-Tabelle-Samen'!C358,"-",'Basis-Tabelle-Samen'!J358,"-seed-package-front-cr-italian.jpg")),
IF($C$1="Japanisch - JP",HYPERLINK(CONCATENATE("https://www.saflax.de/0-WVK-Retail/Bilder-Pictures/SAFLAX-",'Basis-Tabelle-Samen'!C358,"-",'Basis-Tabelle-Samen'!J358,"-seed-package-front-cr-japanese.jpg")),
IF($C$1="Kroatisch - HR",HYPERLINK(CONCATENATE("https://www.saflax.de/0-WVK-Retail/Bilder-Pictures/SAFLAX-",'Basis-Tabelle-Samen'!C358,"-",'Basis-Tabelle-Samen'!J358,"-seed-package-front-cr-croatian.jpg")),
IF($C$1="Lettisch - LV",HYPERLINK(CONCATENATE("https://www.saflax.de/0-WVK-Retail/Bilder-Pictures/SAFLAX-",'Basis-Tabelle-Samen'!C358,"-",'Basis-Tabelle-Samen'!J358,"-seed-package-front-cr-latvian.jpg")),
IF($C$1="Litauisch - LT",HYPERLINK(CONCATENATE("https://www.saflax.de/0-WVK-Retail/Bilder-Pictures/SAFLAX-",'Basis-Tabelle-Samen'!C358,"-",'Basis-Tabelle-Samen'!J358,"-seed-package-front-cr-lithuanian.jpg")),
IF($C$1="Maltesisch - MT",HYPERLINK(CONCATENATE("https://www.saflax.de/0-WVK-Retail/Bilder-Pictures/SAFLAX-",'Basis-Tabelle-Samen'!C358,"-",'Basis-Tabelle-Samen'!J358,"-seed-package-front-cr-maltese.jpg")),
IF($C$1="Niederländisch - NL",HYPERLINK(CONCATENATE("https://www.saflax.de/0-WVK-Retail/Bilder-Pictures/SAFLAX-",'Basis-Tabelle-Samen'!C358,"-",'Basis-Tabelle-Samen'!J358,"-seed-package-front-cr-dutch.jpg")),
IF($C$1="Norwegisch - NO",HYPERLINK(CONCATENATE("https://www.saflax.de/0-WVK-Retail/Bilder-Pictures/SAFLAX-",'Basis-Tabelle-Samen'!C358,"-",'Basis-Tabelle-Samen'!J358,"-seed-package-front-cr-nowegian.jpg")),
IF($C$1="Polnisch - PL",HYPERLINK(CONCATENATE("https://www.saflax.de/0-WVK-Retail/Bilder-Pictures/SAFLAX-",'Basis-Tabelle-Samen'!C358,"-",'Basis-Tabelle-Samen'!J358,"-seed-package-front-cr-polish.jpg")),
IF($C$1="Portugiesisch - PT",HYPERLINK(CONCATENATE("https://www.saflax.de/0-WVK-Retail/Bilder-Pictures/SAFLAX-",'Basis-Tabelle-Samen'!C358,"-",'Basis-Tabelle-Samen'!J358,"-seed-package-front-cr-portuguese.jpg")),
IF($C$1="Rumänisch - RO",HYPERLINK(CONCATENATE("https://www.saflax.de/0-WVK-Retail/Bilder-Pictures/SAFLAX-",'Basis-Tabelle-Samen'!C358,"-",'Basis-Tabelle-Samen'!J358,"-seed-package-front-cr-romanian.jpg")),
IF($C$1="Schwedisch - SE",HYPERLINK(CONCATENATE("https://www.saflax.de/0-WVK-Retail/Bilder-Pictures/SAFLAX-",'Basis-Tabelle-Samen'!C358,"-",'Basis-Tabelle-Samen'!J358,"-seed-package-front-cr-swedish.jpg")),
IF($C$1="Slowakisch - SK",HYPERLINK(CONCATENATE("https://www.saflax.de/0-WVK-Retail/Bilder-Pictures/SAFLAX-",'Basis-Tabelle-Samen'!C358,"-",'Basis-Tabelle-Samen'!J358,"-seed-package-front-cr-slovak.jpg")),
IF($C$1="Slowenisch - SI",HYPERLINK(CONCATENATE("https://www.saflax.de/0-WVK-Retail/Bilder-Pictures/SAFLAX-",'Basis-Tabelle-Samen'!C358,"-",'Basis-Tabelle-Samen'!J358,"-seed-package-front-cr-slovenian.jpg")),
IF($C$1="Spanisch - ES",HYPERLINK(CONCATENATE("https://www.saflax.de/0-WVK-Retail/Bilder-Pictures/SAFLAX-",'Basis-Tabelle-Samen'!C358,"-",'Basis-Tabelle-Samen'!J358,"-seed-package-front-cr-spanish.jpg")),
IF($C$1="Tschechisch - CZ",HYPERLINK(CONCATENATE("https://www.saflax.de/0-WVK-Retail/Bilder-Pictures/SAFLAX-",'Basis-Tabelle-Samen'!C358,"-",'Basis-Tabelle-Samen'!J358,"-seed-package-front-cr-czech.jpg")),
IF($C$1="Türkisch - TR",HYPERLINK(CONCATENATE("https://www.saflax.de/0-WVK-Retail/Bilder-Pictures/SAFLAX-",'Basis-Tabelle-Samen'!C358,"-",'Basis-Tabelle-Samen'!J358,"-seed-package-front-cr-turkish.jpg")),
IF($C$1="Ungarisch - HU",HYPERLINK(CONCATENATE("https://www.saflax.de/0-WVK-Retail/Bilder-Pictures/SAFLAX-",'Basis-Tabelle-Samen'!C358,"-",'Basis-Tabelle-Samen'!J358,"-seed-package-front-cr-hungarian.jpg")),
" ACHTUNG")))))))))))))))))))))))))))))</f>
        <v>https://www.saflax.de/0-WVK-Retail/Bilder-Pictures/SAFLAX-18156-12-wildflower-mix-seed-package-front-cr-english.jpg</v>
      </c>
      <c r="AL358" s="330" t="str">
        <f>IF(G358&lt;1,"",
IF($C$1="Bulgarisch - BG",HYPERLINK(CONCATENATE("https://www.saflax.de/0-WVK-Retail/Bilder-Pictures/SAFLAX-",'Basis-Tabelle-Samen'!C358,"-",'Basis-Tabelle-Samen'!J358,"-seed-package-back-cr-bulgarian.jpg")),
IF($C$1="Dänisch - DK",HYPERLINK(CONCATENATE("https://www.saflax.de/0-WVK-Retail/Bilder-Pictures/SAFLAX-",'Basis-Tabelle-Samen'!C358,"-",'Basis-Tabelle-Samen'!J358,"-seed-package-back-cr-danish.jpg")),
IF($C$1="Deutsch - DE",HYPERLINK(CONCATENATE("https://www.saflax.de/0-WVK-Retail/Bilder-Pictures/SAFLAX-",'Basis-Tabelle-Samen'!C358,"-",'Basis-Tabelle-Samen'!J358,"-seed-package-back-cr-german.jpg")),
IF($C$1="Englisch - UK",HYPERLINK(CONCATENATE("https://www.saflax.de/0-WVK-Retail/Bilder-Pictures/SAFLAX-",'Basis-Tabelle-Samen'!C358,"-",'Basis-Tabelle-Samen'!J358,"-seed-package-back-cr-english.jpg")),
IF($C$1="Estnisch - EE",HYPERLINK(CONCATENATE("https://www.saflax.de/0-WVK-Retail/Bilder-Pictures/SAFLAX-",'Basis-Tabelle-Samen'!C358,"-",'Basis-Tabelle-Samen'!J358,"-seed-package-back-cr-estonian.jpg")),
IF($C$1="Finnisch - FI",HYPERLINK(CONCATENATE("https://www.saflax.de/0-WVK-Retail/Bilder-Pictures/SAFLAX-",'Basis-Tabelle-Samen'!C358,"-",'Basis-Tabelle-Samen'!J358,"-seed-package-back-cr-finnish.jpg")),
IF($C$1="Französisch - FR",HYPERLINK(CONCATENATE("https://www.saflax.de/0-WVK-Retail/Bilder-Pictures/SAFLAX-",'Basis-Tabelle-Samen'!C358,"-",'Basis-Tabelle-Samen'!J358,"-seed-package-back-cr-french.jpg")),
IF($C$1="Griechisch - GR",HYPERLINK(CONCATENATE("https://www.saflax.de/0-WVK-Retail/Bilder-Pictures/SAFLAX-",'Basis-Tabelle-Samen'!C358,"-",'Basis-Tabelle-Samen'!J358,"-seed-package-back-cr-greek.jpg")),
IF($C$1="Irisch - IE",HYPERLINK(CONCATENATE("https://www.saflax.de/0-WVK-Retail/Bilder-Pictures/SAFLAX-",'Basis-Tabelle-Samen'!C358,"-",'Basis-Tabelle-Samen'!J358,"-seed-package-back-cr-irish.jpg")),
IF($C$1="Isländisch - IS",HYPERLINK(CONCATENATE("https://www.saflax.de/0-WVK-Retail/Bilder-Pictures/SAFLAX-",'Basis-Tabelle-Samen'!C358,"-",'Basis-Tabelle-Samen'!J358,"-seed-package-back-cr-icelandic.jpg")),
IF($C$1="Italienisch - IT",HYPERLINK(CONCATENATE("https://www.saflax.de/0-WVK-Retail/Bilder-Pictures/SAFLAX-",'Basis-Tabelle-Samen'!C358,"-",'Basis-Tabelle-Samen'!J358,"-seed-package-back-cr-italian.jpg")),
IF($C$1="Japanisch - JP",HYPERLINK(CONCATENATE("https://www.saflax.de/0-WVK-Retail/Bilder-Pictures/SAFLAX-",'Basis-Tabelle-Samen'!C358,"-",'Basis-Tabelle-Samen'!J358,"-seed-package-back-cr-japanese.jpg")),
IF($C$1="Kroatisch - HR",HYPERLINK(CONCATENATE("https://www.saflax.de/0-WVK-Retail/Bilder-Pictures/SAFLAX-",'Basis-Tabelle-Samen'!C358,"-",'Basis-Tabelle-Samen'!J358,"-seed-package-back-cr-croatian.jpg")),
IF($C$1="Lettisch - LV",HYPERLINK(CONCATENATE("https://www.saflax.de/0-WVK-Retail/Bilder-Pictures/SAFLAX-",'Basis-Tabelle-Samen'!C358,"-",'Basis-Tabelle-Samen'!J358,"-seed-package-back-cr-latvian.jpg")),
IF($C$1="Litauisch - LT",HYPERLINK(CONCATENATE("https://www.saflax.de/0-WVK-Retail/Bilder-Pictures/SAFLAX-",'Basis-Tabelle-Samen'!C358,"-",'Basis-Tabelle-Samen'!J358,"-seed-package-back-cr-lithuanian.jpg")),
IF($C$1="Maltesisch - MT",HYPERLINK(CONCATENATE("https://www.saflax.de/0-WVK-Retail/Bilder-Pictures/SAFLAX-",'Basis-Tabelle-Samen'!C358,"-",'Basis-Tabelle-Samen'!J358,"-seed-package-back-cr-maltese.jpg")),
IF($C$1="Niederländisch - NL",HYPERLINK(CONCATENATE("https://www.saflax.de/0-WVK-Retail/Bilder-Pictures/SAFLAX-",'Basis-Tabelle-Samen'!C358,"-",'Basis-Tabelle-Samen'!J358,"-seed-package-back-cr-dutch.jpg")),
IF($C$1="Norwegisch - NO",HYPERLINK(CONCATENATE("https://www.saflax.de/0-WVK-Retail/Bilder-Pictures/SAFLAX-",'Basis-Tabelle-Samen'!C358,"-",'Basis-Tabelle-Samen'!J358,"-seed-package-back-cr-nowegian.jpg")),
IF($C$1="Polnisch - PL",HYPERLINK(CONCATENATE("https://www.saflax.de/0-WVK-Retail/Bilder-Pictures/SAFLAX-",'Basis-Tabelle-Samen'!C358,"-",'Basis-Tabelle-Samen'!J358,"-seed-package-back-cr-polish.jpg")),
IF($C$1="Portugiesisch - PT",HYPERLINK(CONCATENATE("https://www.saflax.de/0-WVK-Retail/Bilder-Pictures/SAFLAX-",'Basis-Tabelle-Samen'!C358,"-",'Basis-Tabelle-Samen'!J358,"-seed-package-back-cr-portuguese.jpg")),
IF($C$1="Rumänisch - RO",HYPERLINK(CONCATENATE("https://www.saflax.de/0-WVK-Retail/Bilder-Pictures/SAFLAX-",'Basis-Tabelle-Samen'!C358,"-",'Basis-Tabelle-Samen'!J358,"-seed-package-back-cr-romanian.jpg")),
IF($C$1="Schwedisch - SE",HYPERLINK(CONCATENATE("https://www.saflax.de/0-WVK-Retail/Bilder-Pictures/SAFLAX-",'Basis-Tabelle-Samen'!C358,"-",'Basis-Tabelle-Samen'!J358,"-seed-package-back-cr-swedish.jpg")),
IF($C$1="Slowakisch - SK",HYPERLINK(CONCATENATE("https://www.saflax.de/0-WVK-Retail/Bilder-Pictures/SAFLAX-",'Basis-Tabelle-Samen'!C358,"-",'Basis-Tabelle-Samen'!J358,"-seed-package-back-cr-slovak.jpg")),
IF($C$1="Slowenisch - SI",HYPERLINK(CONCATENATE("https://www.saflax.de/0-WVK-Retail/Bilder-Pictures/SAFLAX-",'Basis-Tabelle-Samen'!C358,"-",'Basis-Tabelle-Samen'!J358,"-seed-package-back-cr-slovenian.jpg")),
IF($C$1="Spanisch - ES",HYPERLINK(CONCATENATE("https://www.saflax.de/0-WVK-Retail/Bilder-Pictures/SAFLAX-",'Basis-Tabelle-Samen'!C358,"-",'Basis-Tabelle-Samen'!J358,"-seed-package-back-cr-spanish.jpg")),
IF($C$1="Tschechisch - CZ",HYPERLINK(CONCATENATE("https://www.saflax.de/0-WVK-Retail/Bilder-Pictures/SAFLAX-",'Basis-Tabelle-Samen'!C358,"-",'Basis-Tabelle-Samen'!J358,"-seed-package-back-cr-czech.jpg")),
IF($C$1="Türkisch - TR",HYPERLINK(CONCATENATE("https://www.saflax.de/0-WVK-Retail/Bilder-Pictures/SAFLAX-",'Basis-Tabelle-Samen'!C358,"-",'Basis-Tabelle-Samen'!J358,"-seed-package-back-cr-turkish.jpg")),
IF($C$1="Ungarisch - HU",HYPERLINK(CONCATENATE("https://www.saflax.de/0-WVK-Retail/Bilder-Pictures/SAFLAX-",'Basis-Tabelle-Samen'!C358,"-",'Basis-Tabelle-Samen'!J358,"-seed-package-back-cr-hungarian.jpg")),
" ACHTUNG")))))))))))))))))))))))))))))</f>
        <v>https://www.saflax.de/0-WVK-Retail/Bilder-Pictures/SAFLAX-18156-12-wildflower-mix-seed-package-back-cr-english.jpg</v>
      </c>
      <c r="AM358" s="330"/>
      <c r="AN358" s="331" t="str">
        <f>IF(P358&lt;1,"",
IF($C$1="Bulgarisch - BG",HYPERLINK(CONCATENATE("https://www.saflax.de/0-WVK-Retail/Bilder-Pictures/SAFLAX-",'Basis-Tabelle-Samen'!N358,"-",'Basis-Tabelle-Samen'!J358,"-garden-to-go-lite-bulgarian.jpg")),
IF($C$1="Dänisch - DK",HYPERLINK(CONCATENATE("https://www.saflax.de/0-WVK-Retail/Bilder-Pictures/SAFLAX-",'Basis-Tabelle-Samen'!N358,"-",'Basis-Tabelle-Samen'!J358,"-garden-to-go-lite-danish.jpg")),
IF($C$1="Deutsch - DE",HYPERLINK(CONCATENATE("https://www.saflax.de/0-WVK-Retail/Bilder-Pictures/SAFLAX-",'Basis-Tabelle-Samen'!N358,"-",'Basis-Tabelle-Samen'!J358,"-garden-to-go-lite-german.jpg")),
IF($C$1="Englisch - UK",HYPERLINK(CONCATENATE("https://www.saflax.de/0-WVK-Retail/Bilder-Pictures/SAFLAX-",'Basis-Tabelle-Samen'!N358,"-",'Basis-Tabelle-Samen'!J358,"-garden-to-go-lite-english.jpg")),
IF($C$1="Estnisch - EE",HYPERLINK(CONCATENATE("https://www.saflax.de/0-WVK-Retail/Bilder-Pictures/SAFLAX-",'Basis-Tabelle-Samen'!N358,"-",'Basis-Tabelle-Samen'!J358,"-garden-to-go-lite-estonian.jpg")),
IF($C$1="Finnisch - FI",HYPERLINK(CONCATENATE("https://www.saflax.de/0-WVK-Retail/Bilder-Pictures/SAFLAX-",'Basis-Tabelle-Samen'!N358,"-",'Basis-Tabelle-Samen'!J358,"-garden-to-go-lite-finnish.jpg")),
IF($C$1="Französisch - FR",HYPERLINK(CONCATENATE("https://www.saflax.de/0-WVK-Retail/Bilder-Pictures/SAFLAX-",'Basis-Tabelle-Samen'!N358,"-",'Basis-Tabelle-Samen'!J358,"-garden-to-go-lite-french.jpg")),
IF($C$1="Griechisch - GR",HYPERLINK(CONCATENATE("https://www.saflax.de/0-WVK-Retail/Bilder-Pictures/SAFLAX-",'Basis-Tabelle-Samen'!N358,"-",'Basis-Tabelle-Samen'!J358,"-garden-to-go-lite-greek.jpg")),
IF($C$1="Irisch - IE",HYPERLINK(CONCATENATE("https://www.saflax.de/0-WVK-Retail/Bilder-Pictures/SAFLAX-",'Basis-Tabelle-Samen'!N358,"-",'Basis-Tabelle-Samen'!J358,"-garden-to-go-lite-irish.jpg")),
IF($C$1="Isländisch - IS",HYPERLINK(CONCATENATE("https://www.saflax.de/0-WVK-Retail/Bilder-Pictures/SAFLAX-",'Basis-Tabelle-Samen'!N358,"-",'Basis-Tabelle-Samen'!J358,"-garden-to-go-lite-icelandic.jpg")),
IF($C$1="Italienisch - IT",HYPERLINK(CONCATENATE("https://www.saflax.de/0-WVK-Retail/Bilder-Pictures/SAFLAX-",'Basis-Tabelle-Samen'!N358,"-",'Basis-Tabelle-Samen'!J358,"-garden-to-go-lite-italian.jpg")),
IF($C$1="Japanisch - JP",HYPERLINK(CONCATENATE("https://www.saflax.de/0-WVK-Retail/Bilder-Pictures/SAFLAX-",'Basis-Tabelle-Samen'!N358,"-",'Basis-Tabelle-Samen'!J358,"-garden-to-go-lite-japanese.jpg")),
IF($C$1="Kroatisch - HR",HYPERLINK(CONCATENATE("https://www.saflax.de/0-WVK-Retail/Bilder-Pictures/SAFLAX-",'Basis-Tabelle-Samen'!N358,"-",'Basis-Tabelle-Samen'!J358,"-garden-to-go-lite-croatian.jpg")),
IF($C$1="Lettisch - LV",HYPERLINK(CONCATENATE("https://www.saflax.de/0-WVK-Retail/Bilder-Pictures/SAFLAX-",'Basis-Tabelle-Samen'!N358,"-",'Basis-Tabelle-Samen'!J358,"-garden-to-go-lite-latvian.jpg")),
IF($C$1="Litauisch - LT",HYPERLINK(CONCATENATE("https://www.saflax.de/0-WVK-Retail/Bilder-Pictures/SAFLAX-",'Basis-Tabelle-Samen'!N358,"-",'Basis-Tabelle-Samen'!J358,"-garden-to-go-lite-lithuanian.jpg")),
IF($C$1="Maltesisch - MT",HYPERLINK(CONCATENATE("https://www.saflax.de/0-WVK-Retail/Bilder-Pictures/SAFLAX-",'Basis-Tabelle-Samen'!N358,"-",'Basis-Tabelle-Samen'!J358,"-garden-to-go-lite-maltese.jpg")),
IF($C$1="Niederländisch - NL",HYPERLINK(CONCATENATE("https://www.saflax.de/0-WVK-Retail/Bilder-Pictures/SAFLAX-",'Basis-Tabelle-Samen'!N358,"-",'Basis-Tabelle-Samen'!J358,"-garden-to-go-lite-dutch.jpg")),
IF($C$1="Norwegisch - NO",HYPERLINK(CONCATENATE("https://www.saflax.de/0-WVK-Retail/Bilder-Pictures/SAFLAX-",'Basis-Tabelle-Samen'!N358,"-",'Basis-Tabelle-Samen'!J358,"-garden-to-go-lite-nowegian.jpg")),
IF($C$1="Polnisch - PL",HYPERLINK(CONCATENATE("https://www.saflax.de/0-WVK-Retail/Bilder-Pictures/SAFLAX-",'Basis-Tabelle-Samen'!N358,"-",'Basis-Tabelle-Samen'!J358,"-garden-to-go-lite-polish.jpg")),
IF($C$1="Portugiesisch - PT",HYPERLINK(CONCATENATE("https://www.saflax.de/0-WVK-Retail/Bilder-Pictures/SAFLAX-",'Basis-Tabelle-Samen'!N358,"-",'Basis-Tabelle-Samen'!J358,"-garden-to-go-lite-portuguese.jpg")),
IF($C$1="Rumänisch - RO",HYPERLINK(CONCATENATE("https://www.saflax.de/0-WVK-Retail/Bilder-Pictures/SAFLAX-",'Basis-Tabelle-Samen'!N358,"-",'Basis-Tabelle-Samen'!J358,"-garden-to-go-lite-romanian.jpg")),
IF($C$1="Schwedisch - SE",HYPERLINK(CONCATENATE("https://www.saflax.de/0-WVK-Retail/Bilder-Pictures/SAFLAX-",'Basis-Tabelle-Samen'!N358,"-",'Basis-Tabelle-Samen'!J358,"-garden-to-go-lite-swedish.jpg")),
IF($C$1="Slowakisch - SK",HYPERLINK(CONCATENATE("https://www.saflax.de/0-WVK-Retail/Bilder-Pictures/SAFLAX-",'Basis-Tabelle-Samen'!N358,"-",'Basis-Tabelle-Samen'!J358,"-garden-to-go-lite-slovak.jpg")),
IF($C$1="Slowenisch - SI",HYPERLINK(CONCATENATE("https://www.saflax.de/0-WVK-Retail/Bilder-Pictures/SAFLAX-",'Basis-Tabelle-Samen'!N358,"-",'Basis-Tabelle-Samen'!J358,"-garden-to-go-lite-slovenian.jpg")),
IF($C$1="Spanisch - ES",HYPERLINK(CONCATENATE("https://www.saflax.de/0-WVK-Retail/Bilder-Pictures/SAFLAX-",'Basis-Tabelle-Samen'!N358,"-",'Basis-Tabelle-Samen'!J358,"-garden-to-go-lite-spanish.jpg")),
IF($C$1="Tschechisch - CZ",HYPERLINK(CONCATENATE("https://www.saflax.de/0-WVK-Retail/Bilder-Pictures/SAFLAX-",'Basis-Tabelle-Samen'!N358,"-",'Basis-Tabelle-Samen'!J358,"-garden-to-go-lite-czech.jpg")),
IF($C$1="Türkisch - TR",HYPERLINK(CONCATENATE("https://www.saflax.de/0-WVK-Retail/Bilder-Pictures/SAFLAX-",'Basis-Tabelle-Samen'!N358,"-",'Basis-Tabelle-Samen'!J358,"-garden-to-go-lite-turkish.jpg")),
IF($C$1="Ungarisch - HU",HYPERLINK(CONCATENATE("https://www.saflax.de/0-WVK-Retail/Bilder-Pictures/SAFLAX-",'Basis-Tabelle-Samen'!N358,"-",'Basis-Tabelle-Samen'!J358,"-garden-to-go-lite-hungarian.jpg")),
" ACHTUNG")))))))))))))))))))))))))))))</f>
        <v/>
      </c>
      <c r="AO358" s="331" t="str">
        <f>IF(U358&lt;1,"",
IF($C$1="Bulgarisch - BG",HYPERLINK(CONCATENATE("https://www.saflax.de/0-WVK-Retail/Bilder-Pictures/SAFLAX-",'Basis-Tabelle-Samen'!Q358,"-",'Basis-Tabelle-Samen'!J358,"-garden-to-go-bulgarian.jpg")),
IF($C$1="Dänisch - DK",HYPERLINK(CONCATENATE("https://www.saflax.de/0-WVK-Retail/Bilder-Pictures/SAFLAX-",'Basis-Tabelle-Samen'!Q358,"-",'Basis-Tabelle-Samen'!J358,"-garden-to-go-danish.jpg")),
IF($C$1="Deutsch - DE",HYPERLINK(CONCATENATE("https://www.saflax.de/0-WVK-Retail/Bilder-Pictures/SAFLAX-",'Basis-Tabelle-Samen'!Q358,"-",'Basis-Tabelle-Samen'!J358,"-garden-to-go-german.jpg")),
IF($C$1="Englisch - UK",HYPERLINK(CONCATENATE("https://www.saflax.de/0-WVK-Retail/Bilder-Pictures/SAFLAX-",'Basis-Tabelle-Samen'!Q358,"-",'Basis-Tabelle-Samen'!J358,"-garden-to-go-english.jpg")),
IF($C$1="Estnisch - EE",HYPERLINK(CONCATENATE("https://www.saflax.de/0-WVK-Retail/Bilder-Pictures/SAFLAX-",'Basis-Tabelle-Samen'!Q358,"-",'Basis-Tabelle-Samen'!J358,"-garden-to-go-estonian.jpg")),
IF($C$1="Finnisch - FI",HYPERLINK(CONCATENATE("https://www.saflax.de/0-WVK-Retail/Bilder-Pictures/SAFLAX-",'Basis-Tabelle-Samen'!Q358,"-",'Basis-Tabelle-Samen'!J358,"-garden-to-go-finnish.jpg")),
IF($C$1="Französisch - FR",HYPERLINK(CONCATENATE("https://www.saflax.de/0-WVK-Retail/Bilder-Pictures/SAFLAX-",'Basis-Tabelle-Samen'!Q358,"-",'Basis-Tabelle-Samen'!J358,"-garden-to-go-french.jpg")),
IF($C$1="Griechisch - GR",HYPERLINK(CONCATENATE("https://www.saflax.de/0-WVK-Retail/Bilder-Pictures/SAFLAX-",'Basis-Tabelle-Samen'!Q358,"-",'Basis-Tabelle-Samen'!J358,"-garden-to-go-greek.jpg")),
IF($C$1="Irisch - IE",HYPERLINK(CONCATENATE("https://www.saflax.de/0-WVK-Retail/Bilder-Pictures/SAFLAX-",'Basis-Tabelle-Samen'!Q358,"-",'Basis-Tabelle-Samen'!J358,"-garden-to-go-irish.jpg")),
IF($C$1="Isländisch - IS",HYPERLINK(CONCATENATE("https://www.saflax.de/0-WVK-Retail/Bilder-Pictures/SAFLAX-",'Basis-Tabelle-Samen'!Q358,"-",'Basis-Tabelle-Samen'!J358,"-garden-to-go-icelandic.jpg")),
IF($C$1="Italienisch - IT",HYPERLINK(CONCATENATE("https://www.saflax.de/0-WVK-Retail/Bilder-Pictures/SAFLAX-",'Basis-Tabelle-Samen'!Q358,"-",'Basis-Tabelle-Samen'!J358,"-garden-to-go-italian.jpg")),
IF($C$1="Japanisch - JP",HYPERLINK(CONCATENATE("https://www.saflax.de/0-WVK-Retail/Bilder-Pictures/SAFLAX-",'Basis-Tabelle-Samen'!Q358,"-",'Basis-Tabelle-Samen'!J358,"-garden-to-go-japanese.jpg")),
IF($C$1="Kroatisch - HR",HYPERLINK(CONCATENATE("https://www.saflax.de/0-WVK-Retail/Bilder-Pictures/SAFLAX-",'Basis-Tabelle-Samen'!Q358,"-",'Basis-Tabelle-Samen'!J358,"-garden-to-go-croatian.jpg")),
IF($C$1="Lettisch - LV",HYPERLINK(CONCATENATE("https://www.saflax.de/0-WVK-Retail/Bilder-Pictures/SAFLAX-",'Basis-Tabelle-Samen'!Q358,"-",'Basis-Tabelle-Samen'!J358,"-garden-to-go-latvian.jpg")),
IF($C$1="Litauisch - LT",HYPERLINK(CONCATENATE("https://www.saflax.de/0-WVK-Retail/Bilder-Pictures/SAFLAX-",'Basis-Tabelle-Samen'!Q358,"-",'Basis-Tabelle-Samen'!J358,"-garden-to-go-lithuanian.jpg")),
IF($C$1="Maltesisch - MT",HYPERLINK(CONCATENATE("https://www.saflax.de/0-WVK-Retail/Bilder-Pictures/SAFLAX-",'Basis-Tabelle-Samen'!Q358,"-",'Basis-Tabelle-Samen'!J358,"-garden-to-go-maltese.jpg")),
IF($C$1="Niederländisch - NL",HYPERLINK(CONCATENATE("https://www.saflax.de/0-WVK-Retail/Bilder-Pictures/SAFLAX-",'Basis-Tabelle-Samen'!Q358,"-",'Basis-Tabelle-Samen'!J358,"-garden-to-go-dutch.jpg")),
IF($C$1="Norwegisch - NO",HYPERLINK(CONCATENATE("https://www.saflax.de/0-WVK-Retail/Bilder-Pictures/SAFLAX-",'Basis-Tabelle-Samen'!Q358,"-",'Basis-Tabelle-Samen'!J358,"-garden-to-go-nowegian.jpg")),
IF($C$1="Polnisch - PL",HYPERLINK(CONCATENATE("https://www.saflax.de/0-WVK-Retail/Bilder-Pictures/SAFLAX-",'Basis-Tabelle-Samen'!Q358,"-",'Basis-Tabelle-Samen'!J358,"-garden-to-go-polish.jpg")),
IF($C$1="Portugiesisch - PT",HYPERLINK(CONCATENATE("https://www.saflax.de/0-WVK-Retail/Bilder-Pictures/SAFLAX-",'Basis-Tabelle-Samen'!Q358,"-",'Basis-Tabelle-Samen'!J358,"-garden-to-go-portuguese.jpg")),
IF($C$1="Rumänisch - RO",HYPERLINK(CONCATENATE("https://www.saflax.de/0-WVK-Retail/Bilder-Pictures/SAFLAX-",'Basis-Tabelle-Samen'!Q358,"-",'Basis-Tabelle-Samen'!J358,"-garden-to-go-romanian.jpg")),
IF($C$1="Schwedisch - SE",HYPERLINK(CONCATENATE("https://www.saflax.de/0-WVK-Retail/Bilder-Pictures/SAFLAX-",'Basis-Tabelle-Samen'!Q358,"-",'Basis-Tabelle-Samen'!J358,"-garden-to-go-swedish.jpg")),
IF($C$1="Slowakisch - SK",HYPERLINK(CONCATENATE("https://www.saflax.de/0-WVK-Retail/Bilder-Pictures/SAFLAX-",'Basis-Tabelle-Samen'!Q358,"-",'Basis-Tabelle-Samen'!J358,"-garden-to-go-slovak.jpg")),
IF($C$1="Slowenisch - SI",HYPERLINK(CONCATENATE("https://www.saflax.de/0-WVK-Retail/Bilder-Pictures/SAFLAX-",'Basis-Tabelle-Samen'!Q358,"-",'Basis-Tabelle-Samen'!J358,"-garden-to-go-slovenian.jpg")),
IF($C$1="Spanisch - ES",HYPERLINK(CONCATENATE("https://www.saflax.de/0-WVK-Retail/Bilder-Pictures/SAFLAX-",'Basis-Tabelle-Samen'!Q358,"-",'Basis-Tabelle-Samen'!J358,"-garden-to-go-spanish.jpg")),
IF($C$1="Tschechisch - CZ",HYPERLINK(CONCATENATE("https://www.saflax.de/0-WVK-Retail/Bilder-Pictures/SAFLAX-",'Basis-Tabelle-Samen'!Q358,"-",'Basis-Tabelle-Samen'!J358,"-garden-to-go-czech.jpg")),
IF($C$1="Türkisch - TR",HYPERLINK(CONCATENATE("https://www.saflax.de/0-WVK-Retail/Bilder-Pictures/SAFLAX-",'Basis-Tabelle-Samen'!Q358,"-",'Basis-Tabelle-Samen'!J358,"-garden-to-go-turkish.jpg")),
IF($C$1="Ungarisch - HU",HYPERLINK(CONCATENATE("https://www.saflax.de/0-WVK-Retail/Bilder-Pictures/SAFLAX-",'Basis-Tabelle-Samen'!Q358,"-",'Basis-Tabelle-Samen'!J358,"-garden-to-go-hungarian.jpg")),
" ACHTUNG")))))))))))))))))))))))))))))</f>
        <v/>
      </c>
      <c r="AP358" s="331" t="str">
        <f>IF(Z358&lt;1,"",
IF($C$1="Bulgarisch - BG",HYPERLINK(CONCATENATE("https://www.saflax.de/0-WVK-Retail/Bilder-Pictures/SAFLAX-",'Basis-Tabelle-Samen'!T358,"-",'Basis-Tabelle-Samen'!J358,"-cultivation-set-bulgarian.jpg")),
IF($C$1="Dänisch - DK",HYPERLINK(CONCATENATE("https://www.saflax.de/0-WVK-Retail/Bilder-Pictures/SAFLAX-",'Basis-Tabelle-Samen'!T358,"-",'Basis-Tabelle-Samen'!J358,"-cultivation-set-danish.jpg")),
IF($C$1="Deutsch - DE",HYPERLINK(CONCATENATE("https://www.saflax.de/0-WVK-Retail/Bilder-Pictures/SAFLAX-",'Basis-Tabelle-Samen'!T358,"-",'Basis-Tabelle-Samen'!J358,"-cultivation-set-german.jpg")),
IF($C$1="Englisch - UK",HYPERLINK(CONCATENATE("https://www.saflax.de/0-WVK-Retail/Bilder-Pictures/SAFLAX-",'Basis-Tabelle-Samen'!T358,"-",'Basis-Tabelle-Samen'!J358,"-cultivation-set-english.jpg")),
IF($C$1="Estnisch - EE",HYPERLINK(CONCATENATE("https://www.saflax.de/0-WVK-Retail/Bilder-Pictures/SAFLAX-",'Basis-Tabelle-Samen'!T358,"-",'Basis-Tabelle-Samen'!J358,"-cultivation-set-estonian.jpg")),
IF($C$1="Finnisch - FI",HYPERLINK(CONCATENATE("https://www.saflax.de/0-WVK-Retail/Bilder-Pictures/SAFLAX-",'Basis-Tabelle-Samen'!T358,"-",'Basis-Tabelle-Samen'!J358,"-cultivation-set-finnish.jpg")),
IF($C$1="Französisch - FR",HYPERLINK(CONCATENATE("https://www.saflax.de/0-WVK-Retail/Bilder-Pictures/SAFLAX-",'Basis-Tabelle-Samen'!T358,"-",'Basis-Tabelle-Samen'!J358,"-cultivation-set-french.jpg")),
IF($C$1="Griechisch - GR",HYPERLINK(CONCATENATE("https://www.saflax.de/0-WVK-Retail/Bilder-Pictures/SAFLAX-",'Basis-Tabelle-Samen'!T358,"-",'Basis-Tabelle-Samen'!J358,"-cultivation-set-greek.jpg")),
IF($C$1="Irisch - IE",HYPERLINK(CONCATENATE("https://www.saflax.de/0-WVK-Retail/Bilder-Pictures/SAFLAX-",'Basis-Tabelle-Samen'!T358,"-",'Basis-Tabelle-Samen'!J358,"-cultivation-set-irish.jpg")),
IF($C$1="Isländisch - IS",HYPERLINK(CONCATENATE("https://www.saflax.de/0-WVK-Retail/Bilder-Pictures/SAFLAX-",'Basis-Tabelle-Samen'!T358,"-",'Basis-Tabelle-Samen'!J358,"-cultivation-set-icelandic.jpg")),
IF($C$1="Italienisch - IT",HYPERLINK(CONCATENATE("https://www.saflax.de/0-WVK-Retail/Bilder-Pictures/SAFLAX-",'Basis-Tabelle-Samen'!T358,"-",'Basis-Tabelle-Samen'!J358,"-cultivation-set-italian.jpg")),
IF($C$1="Japanisch - JP",HYPERLINK(CONCATENATE("https://www.saflax.de/0-WVK-Retail/Bilder-Pictures/SAFLAX-",'Basis-Tabelle-Samen'!T358,"-",'Basis-Tabelle-Samen'!J358,"-cultivation-set-japanese.jpg")),
IF($C$1="Kroatisch - HR",HYPERLINK(CONCATENATE("https://www.saflax.de/0-WVK-Retail/Bilder-Pictures/SAFLAX-",'Basis-Tabelle-Samen'!T358,"-",'Basis-Tabelle-Samen'!J358,"-cultivation-set-croatian.jpg")),
IF($C$1="Lettisch - LV",HYPERLINK(CONCATENATE("https://www.saflax.de/0-WVK-Retail/Bilder-Pictures/SAFLAX-",'Basis-Tabelle-Samen'!T358,"-",'Basis-Tabelle-Samen'!J358,"-cultivation-set-latvian.jpg")),
IF($C$1="Litauisch - LT",HYPERLINK(CONCATENATE("https://www.saflax.de/0-WVK-Retail/Bilder-Pictures/SAFLAX-",'Basis-Tabelle-Samen'!T358,"-",'Basis-Tabelle-Samen'!J358,"-cultivation-set-lithuanian.jpg")),
IF($C$1="Maltesisch - MT",HYPERLINK(CONCATENATE("https://www.saflax.de/0-WVK-Retail/Bilder-Pictures/SAFLAX-",'Basis-Tabelle-Samen'!T358,"-",'Basis-Tabelle-Samen'!J358,"-cultivation-set-maltese.jpg")),
IF($C$1="Niederländisch - NL",HYPERLINK(CONCATENATE("https://www.saflax.de/0-WVK-Retail/Bilder-Pictures/SAFLAX-",'Basis-Tabelle-Samen'!T358,"-",'Basis-Tabelle-Samen'!J358,"-cultivation-set-dutch.jpg")),
IF($C$1="Norwegisch - NO",HYPERLINK(CONCATENATE("https://www.saflax.de/0-WVK-Retail/Bilder-Pictures/SAFLAX-",'Basis-Tabelle-Samen'!T358,"-",'Basis-Tabelle-Samen'!J358,"-cultivation-set-nowegian.jpg")),
IF($C$1="Polnisch - PL",HYPERLINK(CONCATENATE("https://www.saflax.de/0-WVK-Retail/Bilder-Pictures/SAFLAX-",'Basis-Tabelle-Samen'!T358,"-",'Basis-Tabelle-Samen'!J358,"-cultivation-set-polish.jpg")),
IF($C$1="Portugiesisch - PT",HYPERLINK(CONCATENATE("https://www.saflax.de/0-WVK-Retail/Bilder-Pictures/SAFLAX-",'Basis-Tabelle-Samen'!T358,"-",'Basis-Tabelle-Samen'!J358,"-cultivation-set-portuguese.jpg")),
IF($C$1="Rumänisch - RO",HYPERLINK(CONCATENATE("https://www.saflax.de/0-WVK-Retail/Bilder-Pictures/SAFLAX-",'Basis-Tabelle-Samen'!T358,"-",'Basis-Tabelle-Samen'!J358,"-cultivation-set-romanian.jpg")),
IF($C$1="Schwedisch - SE",HYPERLINK(CONCATENATE("https://www.saflax.de/0-WVK-Retail/Bilder-Pictures/SAFLAX-",'Basis-Tabelle-Samen'!T358,"-",'Basis-Tabelle-Samen'!J358,"-cultivation-set-swedish.jpg")),
IF($C$1="Slowakisch - SK",HYPERLINK(CONCATENATE("https://www.saflax.de/0-WVK-Retail/Bilder-Pictures/SAFLAX-",'Basis-Tabelle-Samen'!T358,"-",'Basis-Tabelle-Samen'!J358,"-cultivation-set-slovak.jpg")),
IF($C$1="Slowenisch - SI",HYPERLINK(CONCATENATE("https://www.saflax.de/0-WVK-Retail/Bilder-Pictures/SAFLAX-",'Basis-Tabelle-Samen'!T358,"-",'Basis-Tabelle-Samen'!J358,"-cultivation-set-slovenian.jpg")),
IF($C$1="Spanisch - ES",HYPERLINK(CONCATENATE("https://www.saflax.de/0-WVK-Retail/Bilder-Pictures/SAFLAX-",'Basis-Tabelle-Samen'!T358,"-",'Basis-Tabelle-Samen'!J358,"-cultivation-set-spanish.jpg")),
IF($C$1="Tschechisch - CZ",HYPERLINK(CONCATENATE("https://www.saflax.de/0-WVK-Retail/Bilder-Pictures/SAFLAX-",'Basis-Tabelle-Samen'!T358,"-",'Basis-Tabelle-Samen'!J358,"-cultivation-set-czech.jpg")),
IF($C$1="Türkisch - TR",HYPERLINK(CONCATENATE("https://www.saflax.de/0-WVK-Retail/Bilder-Pictures/SAFLAX-",'Basis-Tabelle-Samen'!T358,"-",'Basis-Tabelle-Samen'!J358,"-cultivation-set-turkish.jpg")),
IF($C$1="Ungarisch - HU",HYPERLINK(CONCATENATE("https://www.saflax.de/0-WVK-Retail/Bilder-Pictures/SAFLAX-",'Basis-Tabelle-Samen'!T358,"-",'Basis-Tabelle-Samen'!J358,"-cultivation-set-hungarian.jpg")),
" ACHTUNG")))))))))))))))))))))))))))))</f>
        <v/>
      </c>
      <c r="AQ358" s="331" t="str">
        <f>IF(AE358&lt;1,"",
IF($C$1="Bulgarisch - BG",HYPERLINK(CONCATENATE("https://www.saflax.de/0-WVK-Retail/Bilder-Pictures/SAFLAX-",'Basis-Tabelle-Samen'!W358,"-",'Basis-Tabelle-Samen'!J358,"-garden-in-the-bag-bulgarian.jpg")),
IF($C$1="Dänisch - DK",HYPERLINK(CONCATENATE("https://www.saflax.de/0-WVK-Retail/Bilder-Pictures/SAFLAX-",'Basis-Tabelle-Samen'!W358,"-",'Basis-Tabelle-Samen'!J358,"-garden-in-the-bag-danish.jpg")),
IF($C$1="Deutsch - DE",HYPERLINK(CONCATENATE("https://www.saflax.de/0-WVK-Retail/Bilder-Pictures/SAFLAX-",'Basis-Tabelle-Samen'!W358,"-",'Basis-Tabelle-Samen'!J358,"-garden-in-the-bag-german.jpg")),
IF($C$1="Englisch - UK",HYPERLINK(CONCATENATE("https://www.saflax.de/0-WVK-Retail/Bilder-Pictures/SAFLAX-",'Basis-Tabelle-Samen'!W358,"-",'Basis-Tabelle-Samen'!J358,"-garden-in-the-bag-english.jpg")),
IF($C$1="Estnisch - EE",HYPERLINK(CONCATENATE("https://www.saflax.de/0-WVK-Retail/Bilder-Pictures/SAFLAX-",'Basis-Tabelle-Samen'!W358,"-",'Basis-Tabelle-Samen'!J358,"-garden-in-the-bag-estonian.jpg")),
IF($C$1="Finnisch - FI",HYPERLINK(CONCATENATE("https://www.saflax.de/0-WVK-Retail/Bilder-Pictures/SAFLAX-",'Basis-Tabelle-Samen'!W358,"-",'Basis-Tabelle-Samen'!J358,"-garden-in-the-bag-finnish.jpg")),
IF($C$1="Französisch - FR",HYPERLINK(CONCATENATE("https://www.saflax.de/0-WVK-Retail/Bilder-Pictures/SAFLAX-",'Basis-Tabelle-Samen'!W358,"-",'Basis-Tabelle-Samen'!J358,"-garden-in-the-bag-french.jpg")),
IF($C$1="Griechisch - GR",HYPERLINK(CONCATENATE("https://www.saflax.de/0-WVK-Retail/Bilder-Pictures/SAFLAX-",'Basis-Tabelle-Samen'!W358,"-",'Basis-Tabelle-Samen'!J358,"-garden-in-the-bag-greek.jpg")),
IF($C$1="Irisch - IE",HYPERLINK(CONCATENATE("https://www.saflax.de/0-WVK-Retail/Bilder-Pictures/SAFLAX-",'Basis-Tabelle-Samen'!W358,"-",'Basis-Tabelle-Samen'!J358,"-garden-in-the-bag-irish.jpg")),
IF($C$1="Isländisch - IS",HYPERLINK(CONCATENATE("https://www.saflax.de/0-WVK-Retail/Bilder-Pictures/SAFLAX-",'Basis-Tabelle-Samen'!W358,"-",'Basis-Tabelle-Samen'!J358,"-garden-in-the-bag-icelandic.jpg")),
IF($C$1="Italienisch - IT",HYPERLINK(CONCATENATE("https://www.saflax.de/0-WVK-Retail/Bilder-Pictures/SAFLAX-",'Basis-Tabelle-Samen'!W358,"-",'Basis-Tabelle-Samen'!J358,"-garden-in-the-bag-italian.jpg")),
IF($C$1="Japanisch - JP",HYPERLINK(CONCATENATE("https://www.saflax.de/0-WVK-Retail/Bilder-Pictures/SAFLAX-",'Basis-Tabelle-Samen'!W358,"-",'Basis-Tabelle-Samen'!J358,"-garden-in-the-bag-japanese.jpg")),
IF($C$1="Kroatisch - HR",HYPERLINK(CONCATENATE("https://www.saflax.de/0-WVK-Retail/Bilder-Pictures/SAFLAX-",'Basis-Tabelle-Samen'!W358,"-",'Basis-Tabelle-Samen'!J358,"-garden-in-the-bag-croatian.jpg")),
IF($C$1="Lettisch - LV",HYPERLINK(CONCATENATE("https://www.saflax.de/0-WVK-Retail/Bilder-Pictures/SAFLAX-",'Basis-Tabelle-Samen'!W358,"-",'Basis-Tabelle-Samen'!J358,"-garden-in-the-bag-latvian.jpg")),
IF($C$1="Litauisch - LT",HYPERLINK(CONCATENATE("https://www.saflax.de/0-WVK-Retail/Bilder-Pictures/SAFLAX-",'Basis-Tabelle-Samen'!W358,"-",'Basis-Tabelle-Samen'!J358,"-garden-in-the-bag-lithuanian.jpg")),
IF($C$1="Maltesisch - MT",HYPERLINK(CONCATENATE("https://www.saflax.de/0-WVK-Retail/Bilder-Pictures/SAFLAX-",'Basis-Tabelle-Samen'!W358,"-",'Basis-Tabelle-Samen'!J358,"-garden-in-the-bag-maltese.jpg")),
IF($C$1="Niederländisch - NL",HYPERLINK(CONCATENATE("https://www.saflax.de/0-WVK-Retail/Bilder-Pictures/SAFLAX-",'Basis-Tabelle-Samen'!W358,"-",'Basis-Tabelle-Samen'!J358,"-garden-in-the-bag-dutch.jpg")),
IF($C$1="Norwegisch - NO",HYPERLINK(CONCATENATE("https://www.saflax.de/0-WVK-Retail/Bilder-Pictures/SAFLAX-",'Basis-Tabelle-Samen'!W358,"-",'Basis-Tabelle-Samen'!J358,"-garden-in-the-bag-nowegian.jpg")),
IF($C$1="Polnisch - PL",HYPERLINK(CONCATENATE("https://www.saflax.de/0-WVK-Retail/Bilder-Pictures/SAFLAX-",'Basis-Tabelle-Samen'!W358,"-",'Basis-Tabelle-Samen'!J358,"-garden-in-the-bag-polish.jpg")),
IF($C$1="Portugiesisch - PT",HYPERLINK(CONCATENATE("https://www.saflax.de/0-WVK-Retail/Bilder-Pictures/SAFLAX-",'Basis-Tabelle-Samen'!W358,"-",'Basis-Tabelle-Samen'!J358,"-garden-in-the-bag-portuguese.jpg")),
IF($C$1="Rumänisch - RO",HYPERLINK(CONCATENATE("https://www.saflax.de/0-WVK-Retail/Bilder-Pictures/SAFLAX-",'Basis-Tabelle-Samen'!W358,"-",'Basis-Tabelle-Samen'!J358,"-garden-in-the-bag-romanian.jpg")),
IF($C$1="Schwedisch - SE",HYPERLINK(CONCATENATE("https://www.saflax.de/0-WVK-Retail/Bilder-Pictures/SAFLAX-",'Basis-Tabelle-Samen'!W358,"-",'Basis-Tabelle-Samen'!J358,"-garden-in-the-bag-swedish.jpg")),
IF($C$1="Slowakisch - SK",HYPERLINK(CONCATENATE("https://www.saflax.de/0-WVK-Retail/Bilder-Pictures/SAFLAX-",'Basis-Tabelle-Samen'!W358,"-",'Basis-Tabelle-Samen'!J358,"-garden-in-the-bag-slovak.jpg")),
IF($C$1="Slowenisch - SI",HYPERLINK(CONCATENATE("https://www.saflax.de/0-WVK-Retail/Bilder-Pictures/SAFLAX-",'Basis-Tabelle-Samen'!W358,"-",'Basis-Tabelle-Samen'!J358,"-garden-in-the-bag-slovenian.jpg")),
IF($C$1="Spanisch - ES",HYPERLINK(CONCATENATE("https://www.saflax.de/0-WVK-Retail/Bilder-Pictures/SAFLAX-",'Basis-Tabelle-Samen'!W358,"-",'Basis-Tabelle-Samen'!J358,"-garden-in-the-bag-spanish.jpg")),
IF($C$1="Tschechisch - CZ",HYPERLINK(CONCATENATE("https://www.saflax.de/0-WVK-Retail/Bilder-Pictures/SAFLAX-",'Basis-Tabelle-Samen'!W358,"-",'Basis-Tabelle-Samen'!J358,"-garden-in-the-bag-czech.jpg")),
IF($C$1="Türkisch - TR",HYPERLINK(CONCATENATE("https://www.saflax.de/0-WVK-Retail/Bilder-Pictures/SAFLAX-",'Basis-Tabelle-Samen'!W358,"-",'Basis-Tabelle-Samen'!J358,"-garden-in-the-bag-turkish.jpg")),
IF($C$1="Ungarisch - HU",HYPERLINK(CONCATENATE("https://www.saflax.de/0-WVK-Retail/Bilder-Pictures/SAFLAX-",'Basis-Tabelle-Samen'!W358,"-",'Basis-Tabelle-Samen'!J358,"-garden-in-the-bag-hungarian.jpg")),
" ACHTUNG")))))))))))))))))))))))))))))</f>
        <v/>
      </c>
    </row>
    <row r="359" spans="1:43" s="27" customFormat="1" ht="17.100000000000001" customHeight="1" x14ac:dyDescent="0.2">
      <c r="A359" s="318" t="str">
        <f>IF('Basis-Tabelle-Samen'!A360="","",IF($C$1="Deutsch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59" s="319" t="str">
        <f>'Basis-Tabelle-Samen'!I360</f>
        <v>Mix</v>
      </c>
      <c r="C359" s="316" t="str">
        <f>IF($C$1="Bulgarisch - BG",'Basis-Tabelle-Samen'!Z360,
IF($C$1="Dänisch - DK",'Basis-Tabelle-Samen'!AA360,
IF($C$1="Deutsch - DE",'Basis-Tabelle-Samen'!AB360,
IF($C$1="Englisch - UK",'Basis-Tabelle-Samen'!AC360,
IF($C$1="Estnisch - EE",'Basis-Tabelle-Samen'!AD360,
IF($C$1="Finnisch - FI",'Basis-Tabelle-Samen'!AE360,
IF($C$1="Französisch - FR",'Basis-Tabelle-Samen'!AF360,
IF($C$1="Griechisch - GR",'Basis-Tabelle-Samen'!AG360,
IF($C$1="Irisch - IE",'Basis-Tabelle-Samen'!AH360,
IF($C$1="Isländisch - IS",'Basis-Tabelle-Samen'!AI360,
IF($C$1="Italienisch - IT",'Basis-Tabelle-Samen'!AJ360,
IF($C$1="Japanisch - JP",'Basis-Tabelle-Samen'!AK360,
IF($C$1="Kroatisch - HR",'Basis-Tabelle-Samen'!AL360,
IF($C$1="Lettisch - LV",'Basis-Tabelle-Samen'!AM360,
IF($C$1="Litauisch - LT",'Basis-Tabelle-Samen'!AN360,
IF($C$1="Maltesisch - MT",'Basis-Tabelle-Samen'!AO360,
IF($C$1="Niederländisch - NL",'Basis-Tabelle-Samen'!AP360,
IF($C$1="Norwegisch - NO",'Basis-Tabelle-Samen'!AQ360,
IF($C$1="Polnisch - PL",'Basis-Tabelle-Samen'!AR360,
IF($C$1="Portugiesisch - PT",'Basis-Tabelle-Samen'!AS360,
IF($C$1="Rumänisch - RO",'Basis-Tabelle-Samen'!AT360,
IF($C$1="Schwedisch - SE",'Basis-Tabelle-Samen'!AU360,
IF($C$1="Slowakisch - SK",'Basis-Tabelle-Samen'!AV360,
IF($C$1="Slowenisch - SI",'Basis-Tabelle-Samen'!AW360,
IF($C$1="Spanisch - ES",'Basis-Tabelle-Samen'!AX360,
IF($C$1="Tschechisch - CZ",'Basis-Tabelle-Samen'!AY360,
IF($C$1="Türkisch - TR",'Basis-Tabelle-Samen'!AZ360,
IF($C$1="Ungarisch - HU",'Basis-Tabelle-Samen'!BA360,
" ACHTUNG"))))))))))))))))))))))))))))</f>
        <v>Tall Garden Gnome Mix</v>
      </c>
      <c r="D359" s="320">
        <f>'Basis-Tabelle-Samen'!F360</f>
        <v>1000</v>
      </c>
      <c r="E359" s="321" t="str">
        <f>'Basis-Tabelle-Samen'!H360</f>
        <v>7 %</v>
      </c>
      <c r="F359" s="322" t="str">
        <f>IF('Basis-Tabelle-Samen'!G360="","",'Basis-Tabelle-Samen'!G360)</f>
        <v>10</v>
      </c>
      <c r="G359" s="320">
        <f>'Basis-Tabelle-Samen'!C360</f>
        <v>18158</v>
      </c>
      <c r="H359" s="323">
        <f>'Basis-Tabelle-Samen'!D360</f>
        <v>4055473181585</v>
      </c>
      <c r="I359" s="324">
        <f>'Basis-Tabelle-Samen'!E360</f>
        <v>1.85</v>
      </c>
      <c r="J359" s="325">
        <f t="shared" si="5"/>
        <v>12</v>
      </c>
      <c r="K359" s="326">
        <f>'Basis-Tabelle-Samen'!K360</f>
        <v>0</v>
      </c>
      <c r="L359" s="323">
        <f>'Basis-Tabelle-Samen'!L360</f>
        <v>0</v>
      </c>
      <c r="M359" s="324">
        <f>'Basis-Tabelle-Samen'!M360</f>
        <v>0</v>
      </c>
      <c r="N359" s="326" t="str">
        <f>IF(K359&lt;1,"",'3'!$I$15)</f>
        <v/>
      </c>
      <c r="O359" s="327" t="str">
        <f>IF(K359&lt;1,"",'3'!$J$11)</f>
        <v/>
      </c>
      <c r="P359" s="326">
        <f>'Basis-Tabelle-Samen'!N360</f>
        <v>0</v>
      </c>
      <c r="Q359" s="323">
        <f>'Basis-Tabelle-Samen'!O360</f>
        <v>0</v>
      </c>
      <c r="R359" s="328">
        <f>'Basis-Tabelle-Samen'!P360</f>
        <v>0</v>
      </c>
      <c r="S359" s="326" t="str">
        <f>IF(R359&lt;1,"",'3'!$M$15)</f>
        <v/>
      </c>
      <c r="T359" s="327" t="str">
        <f>IF(R359&lt;1,"",'3'!$N$11)</f>
        <v/>
      </c>
      <c r="U359" s="326">
        <f>'Basis-Tabelle-Samen'!Q360</f>
        <v>0</v>
      </c>
      <c r="V359" s="323">
        <f>'Basis-Tabelle-Samen'!R360</f>
        <v>0</v>
      </c>
      <c r="W359" s="324">
        <f>'Basis-Tabelle-Samen'!S360</f>
        <v>0</v>
      </c>
      <c r="X359" s="326" t="str">
        <f>IF(U359&lt;1,"",'3'!$I$15)</f>
        <v/>
      </c>
      <c r="Y359" s="327" t="str">
        <f>IF(U359&lt;1,"",'3'!$J$11)</f>
        <v/>
      </c>
      <c r="Z359" s="326">
        <f>'Basis-Tabelle-Samen'!T360</f>
        <v>0</v>
      </c>
      <c r="AA359" s="323">
        <f>'Basis-Tabelle-Samen'!U360</f>
        <v>0</v>
      </c>
      <c r="AB359" s="324">
        <f>'Basis-Tabelle-Samen'!V360</f>
        <v>0</v>
      </c>
      <c r="AC359" s="326" t="str">
        <f>IF(Z359&lt;1,"",'3'!$U$15)</f>
        <v/>
      </c>
      <c r="AD359" s="327" t="str">
        <f>IF(Z359&lt;1,"",'3'!$V$11)</f>
        <v/>
      </c>
      <c r="AE359" s="326">
        <f>'Basis-Tabelle-Samen'!W360</f>
        <v>0</v>
      </c>
      <c r="AF359" s="323">
        <f>'Basis-Tabelle-Samen'!X360</f>
        <v>0</v>
      </c>
      <c r="AG359" s="324">
        <f>'Basis-Tabelle-Samen'!Y360</f>
        <v>2.95</v>
      </c>
      <c r="AH359" s="326" t="str">
        <f>IF(AE359&lt;1,"",'3'!$Y$15)</f>
        <v/>
      </c>
      <c r="AI359" s="327" t="str">
        <f>IF(AE359&lt;1,"",'3'!$Z$11)</f>
        <v/>
      </c>
      <c r="AJ359" s="319"/>
      <c r="AK359" s="316" t="str">
        <f>IF(G359&lt;1,"",
IF($C$1="Bulgarisch - BG",HYPERLINK(CONCATENATE("https://www.saflax.de/0-WVK-Retail/Bilder-Pictures/SAFLAX-",'Basis-Tabelle-Samen'!C360,"-",'Basis-Tabelle-Samen'!J360,"-seed-package-front-cr-bulgarian.jpg")),
IF($C$1="Dänisch - DK",HYPERLINK(CONCATENATE("https://www.saflax.de/0-WVK-Retail/Bilder-Pictures/SAFLAX-",'Basis-Tabelle-Samen'!C360,"-",'Basis-Tabelle-Samen'!J360,"-seed-package-front-cr-danish.jpg")),
IF($C$1="Deutsch - DE",HYPERLINK(CONCATENATE("https://www.saflax.de/0-WVK-Retail/Bilder-Pictures/SAFLAX-",'Basis-Tabelle-Samen'!C360,"-",'Basis-Tabelle-Samen'!J360,"-seed-package-front-cr-german.jpg")),
IF($C$1="Englisch - UK",HYPERLINK(CONCATENATE("https://www.saflax.de/0-WVK-Retail/Bilder-Pictures/SAFLAX-",'Basis-Tabelle-Samen'!C360,"-",'Basis-Tabelle-Samen'!J360,"-seed-package-front-cr-english.jpg")),
IF($C$1="Estnisch - EE",HYPERLINK(CONCATENATE("https://www.saflax.de/0-WVK-Retail/Bilder-Pictures/SAFLAX-",'Basis-Tabelle-Samen'!C360,"-",'Basis-Tabelle-Samen'!J360,"-seed-package-front-cr-estonian.jpg")),
IF($C$1="Finnisch - FI",HYPERLINK(CONCATENATE("https://www.saflax.de/0-WVK-Retail/Bilder-Pictures/SAFLAX-",'Basis-Tabelle-Samen'!C360,"-",'Basis-Tabelle-Samen'!J360,"-seed-package-front-cr-finnish.jpg")),
IF($C$1="Französisch - FR",HYPERLINK(CONCATENATE("https://www.saflax.de/0-WVK-Retail/Bilder-Pictures/SAFLAX-",'Basis-Tabelle-Samen'!C360,"-",'Basis-Tabelle-Samen'!J360,"-seed-package-front-cr-french.jpg")),
IF($C$1="Griechisch - GR",HYPERLINK(CONCATENATE("https://www.saflax.de/0-WVK-Retail/Bilder-Pictures/SAFLAX-",'Basis-Tabelle-Samen'!C360,"-",'Basis-Tabelle-Samen'!J360,"-seed-package-front-cr-greek.jpg")),
IF($C$1="Irisch - IE",HYPERLINK(CONCATENATE("https://www.saflax.de/0-WVK-Retail/Bilder-Pictures/SAFLAX-",'Basis-Tabelle-Samen'!C360,"-",'Basis-Tabelle-Samen'!J360,"-seed-package-front-cr-irish.jpg")),
IF($C$1="Isländisch - IS",HYPERLINK(CONCATENATE("https://www.saflax.de/0-WVK-Retail/Bilder-Pictures/SAFLAX-",'Basis-Tabelle-Samen'!C360,"-",'Basis-Tabelle-Samen'!J360,"-seed-package-front-cr-icelandic.jpg")),
IF($C$1="Italienisch - IT",HYPERLINK(CONCATENATE("https://www.saflax.de/0-WVK-Retail/Bilder-Pictures/SAFLAX-",'Basis-Tabelle-Samen'!C360,"-",'Basis-Tabelle-Samen'!J360,"-seed-package-front-cr-italian.jpg")),
IF($C$1="Japanisch - JP",HYPERLINK(CONCATENATE("https://www.saflax.de/0-WVK-Retail/Bilder-Pictures/SAFLAX-",'Basis-Tabelle-Samen'!C360,"-",'Basis-Tabelle-Samen'!J360,"-seed-package-front-cr-japanese.jpg")),
IF($C$1="Kroatisch - HR",HYPERLINK(CONCATENATE("https://www.saflax.de/0-WVK-Retail/Bilder-Pictures/SAFLAX-",'Basis-Tabelle-Samen'!C360,"-",'Basis-Tabelle-Samen'!J360,"-seed-package-front-cr-croatian.jpg")),
IF($C$1="Lettisch - LV",HYPERLINK(CONCATENATE("https://www.saflax.de/0-WVK-Retail/Bilder-Pictures/SAFLAX-",'Basis-Tabelle-Samen'!C360,"-",'Basis-Tabelle-Samen'!J360,"-seed-package-front-cr-latvian.jpg")),
IF($C$1="Litauisch - LT",HYPERLINK(CONCATENATE("https://www.saflax.de/0-WVK-Retail/Bilder-Pictures/SAFLAX-",'Basis-Tabelle-Samen'!C360,"-",'Basis-Tabelle-Samen'!J360,"-seed-package-front-cr-lithuanian.jpg")),
IF($C$1="Maltesisch - MT",HYPERLINK(CONCATENATE("https://www.saflax.de/0-WVK-Retail/Bilder-Pictures/SAFLAX-",'Basis-Tabelle-Samen'!C360,"-",'Basis-Tabelle-Samen'!J360,"-seed-package-front-cr-maltese.jpg")),
IF($C$1="Niederländisch - NL",HYPERLINK(CONCATENATE("https://www.saflax.de/0-WVK-Retail/Bilder-Pictures/SAFLAX-",'Basis-Tabelle-Samen'!C360,"-",'Basis-Tabelle-Samen'!J360,"-seed-package-front-cr-dutch.jpg")),
IF($C$1="Norwegisch - NO",HYPERLINK(CONCATENATE("https://www.saflax.de/0-WVK-Retail/Bilder-Pictures/SAFLAX-",'Basis-Tabelle-Samen'!C360,"-",'Basis-Tabelle-Samen'!J360,"-seed-package-front-cr-nowegian.jpg")),
IF($C$1="Polnisch - PL",HYPERLINK(CONCATENATE("https://www.saflax.de/0-WVK-Retail/Bilder-Pictures/SAFLAX-",'Basis-Tabelle-Samen'!C360,"-",'Basis-Tabelle-Samen'!J360,"-seed-package-front-cr-polish.jpg")),
IF($C$1="Portugiesisch - PT",HYPERLINK(CONCATENATE("https://www.saflax.de/0-WVK-Retail/Bilder-Pictures/SAFLAX-",'Basis-Tabelle-Samen'!C360,"-",'Basis-Tabelle-Samen'!J360,"-seed-package-front-cr-portuguese.jpg")),
IF($C$1="Rumänisch - RO",HYPERLINK(CONCATENATE("https://www.saflax.de/0-WVK-Retail/Bilder-Pictures/SAFLAX-",'Basis-Tabelle-Samen'!C360,"-",'Basis-Tabelle-Samen'!J360,"-seed-package-front-cr-romanian.jpg")),
IF($C$1="Schwedisch - SE",HYPERLINK(CONCATENATE("https://www.saflax.de/0-WVK-Retail/Bilder-Pictures/SAFLAX-",'Basis-Tabelle-Samen'!C360,"-",'Basis-Tabelle-Samen'!J360,"-seed-package-front-cr-swedish.jpg")),
IF($C$1="Slowakisch - SK",HYPERLINK(CONCATENATE("https://www.saflax.de/0-WVK-Retail/Bilder-Pictures/SAFLAX-",'Basis-Tabelle-Samen'!C360,"-",'Basis-Tabelle-Samen'!J360,"-seed-package-front-cr-slovak.jpg")),
IF($C$1="Slowenisch - SI",HYPERLINK(CONCATENATE("https://www.saflax.de/0-WVK-Retail/Bilder-Pictures/SAFLAX-",'Basis-Tabelle-Samen'!C360,"-",'Basis-Tabelle-Samen'!J360,"-seed-package-front-cr-slovenian.jpg")),
IF($C$1="Spanisch - ES",HYPERLINK(CONCATENATE("https://www.saflax.de/0-WVK-Retail/Bilder-Pictures/SAFLAX-",'Basis-Tabelle-Samen'!C360,"-",'Basis-Tabelle-Samen'!J360,"-seed-package-front-cr-spanish.jpg")),
IF($C$1="Tschechisch - CZ",HYPERLINK(CONCATENATE("https://www.saflax.de/0-WVK-Retail/Bilder-Pictures/SAFLAX-",'Basis-Tabelle-Samen'!C360,"-",'Basis-Tabelle-Samen'!J360,"-seed-package-front-cr-czech.jpg")),
IF($C$1="Türkisch - TR",HYPERLINK(CONCATENATE("https://www.saflax.de/0-WVK-Retail/Bilder-Pictures/SAFLAX-",'Basis-Tabelle-Samen'!C360,"-",'Basis-Tabelle-Samen'!J360,"-seed-package-front-cr-turkish.jpg")),
IF($C$1="Ungarisch - HU",HYPERLINK(CONCATENATE("https://www.saflax.de/0-WVK-Retail/Bilder-Pictures/SAFLAX-",'Basis-Tabelle-Samen'!C360,"-",'Basis-Tabelle-Samen'!J360,"-seed-package-front-cr-hungarian.jpg")),
" ACHTUNG")))))))))))))))))))))))))))))</f>
        <v>https://www.saflax.de/0-WVK-Retail/Bilder-Pictures/SAFLAX-18158-20-wildflower-mix-seed-package-front-cr-english.jpg</v>
      </c>
      <c r="AL359" s="330" t="str">
        <f>IF(G359&lt;1,"",
IF($C$1="Bulgarisch - BG",HYPERLINK(CONCATENATE("https://www.saflax.de/0-WVK-Retail/Bilder-Pictures/SAFLAX-",'Basis-Tabelle-Samen'!C360,"-",'Basis-Tabelle-Samen'!J360,"-seed-package-back-cr-bulgarian.jpg")),
IF($C$1="Dänisch - DK",HYPERLINK(CONCATENATE("https://www.saflax.de/0-WVK-Retail/Bilder-Pictures/SAFLAX-",'Basis-Tabelle-Samen'!C360,"-",'Basis-Tabelle-Samen'!J360,"-seed-package-back-cr-danish.jpg")),
IF($C$1="Deutsch - DE",HYPERLINK(CONCATENATE("https://www.saflax.de/0-WVK-Retail/Bilder-Pictures/SAFLAX-",'Basis-Tabelle-Samen'!C360,"-",'Basis-Tabelle-Samen'!J360,"-seed-package-back-cr-german.jpg")),
IF($C$1="Englisch - UK",HYPERLINK(CONCATENATE("https://www.saflax.de/0-WVK-Retail/Bilder-Pictures/SAFLAX-",'Basis-Tabelle-Samen'!C360,"-",'Basis-Tabelle-Samen'!J360,"-seed-package-back-cr-english.jpg")),
IF($C$1="Estnisch - EE",HYPERLINK(CONCATENATE("https://www.saflax.de/0-WVK-Retail/Bilder-Pictures/SAFLAX-",'Basis-Tabelle-Samen'!C360,"-",'Basis-Tabelle-Samen'!J360,"-seed-package-back-cr-estonian.jpg")),
IF($C$1="Finnisch - FI",HYPERLINK(CONCATENATE("https://www.saflax.de/0-WVK-Retail/Bilder-Pictures/SAFLAX-",'Basis-Tabelle-Samen'!C360,"-",'Basis-Tabelle-Samen'!J360,"-seed-package-back-cr-finnish.jpg")),
IF($C$1="Französisch - FR",HYPERLINK(CONCATENATE("https://www.saflax.de/0-WVK-Retail/Bilder-Pictures/SAFLAX-",'Basis-Tabelle-Samen'!C360,"-",'Basis-Tabelle-Samen'!J360,"-seed-package-back-cr-french.jpg")),
IF($C$1="Griechisch - GR",HYPERLINK(CONCATENATE("https://www.saflax.de/0-WVK-Retail/Bilder-Pictures/SAFLAX-",'Basis-Tabelle-Samen'!C360,"-",'Basis-Tabelle-Samen'!J360,"-seed-package-back-cr-greek.jpg")),
IF($C$1="Irisch - IE",HYPERLINK(CONCATENATE("https://www.saflax.de/0-WVK-Retail/Bilder-Pictures/SAFLAX-",'Basis-Tabelle-Samen'!C360,"-",'Basis-Tabelle-Samen'!J360,"-seed-package-back-cr-irish.jpg")),
IF($C$1="Isländisch - IS",HYPERLINK(CONCATENATE("https://www.saflax.de/0-WVK-Retail/Bilder-Pictures/SAFLAX-",'Basis-Tabelle-Samen'!C360,"-",'Basis-Tabelle-Samen'!J360,"-seed-package-back-cr-icelandic.jpg")),
IF($C$1="Italienisch - IT",HYPERLINK(CONCATENATE("https://www.saflax.de/0-WVK-Retail/Bilder-Pictures/SAFLAX-",'Basis-Tabelle-Samen'!C360,"-",'Basis-Tabelle-Samen'!J360,"-seed-package-back-cr-italian.jpg")),
IF($C$1="Japanisch - JP",HYPERLINK(CONCATENATE("https://www.saflax.de/0-WVK-Retail/Bilder-Pictures/SAFLAX-",'Basis-Tabelle-Samen'!C360,"-",'Basis-Tabelle-Samen'!J360,"-seed-package-back-cr-japanese.jpg")),
IF($C$1="Kroatisch - HR",HYPERLINK(CONCATENATE("https://www.saflax.de/0-WVK-Retail/Bilder-Pictures/SAFLAX-",'Basis-Tabelle-Samen'!C360,"-",'Basis-Tabelle-Samen'!J360,"-seed-package-back-cr-croatian.jpg")),
IF($C$1="Lettisch - LV",HYPERLINK(CONCATENATE("https://www.saflax.de/0-WVK-Retail/Bilder-Pictures/SAFLAX-",'Basis-Tabelle-Samen'!C360,"-",'Basis-Tabelle-Samen'!J360,"-seed-package-back-cr-latvian.jpg")),
IF($C$1="Litauisch - LT",HYPERLINK(CONCATENATE("https://www.saflax.de/0-WVK-Retail/Bilder-Pictures/SAFLAX-",'Basis-Tabelle-Samen'!C360,"-",'Basis-Tabelle-Samen'!J360,"-seed-package-back-cr-lithuanian.jpg")),
IF($C$1="Maltesisch - MT",HYPERLINK(CONCATENATE("https://www.saflax.de/0-WVK-Retail/Bilder-Pictures/SAFLAX-",'Basis-Tabelle-Samen'!C360,"-",'Basis-Tabelle-Samen'!J360,"-seed-package-back-cr-maltese.jpg")),
IF($C$1="Niederländisch - NL",HYPERLINK(CONCATENATE("https://www.saflax.de/0-WVK-Retail/Bilder-Pictures/SAFLAX-",'Basis-Tabelle-Samen'!C360,"-",'Basis-Tabelle-Samen'!J360,"-seed-package-back-cr-dutch.jpg")),
IF($C$1="Norwegisch - NO",HYPERLINK(CONCATENATE("https://www.saflax.de/0-WVK-Retail/Bilder-Pictures/SAFLAX-",'Basis-Tabelle-Samen'!C360,"-",'Basis-Tabelle-Samen'!J360,"-seed-package-back-cr-nowegian.jpg")),
IF($C$1="Polnisch - PL",HYPERLINK(CONCATENATE("https://www.saflax.de/0-WVK-Retail/Bilder-Pictures/SAFLAX-",'Basis-Tabelle-Samen'!C360,"-",'Basis-Tabelle-Samen'!J360,"-seed-package-back-cr-polish.jpg")),
IF($C$1="Portugiesisch - PT",HYPERLINK(CONCATENATE("https://www.saflax.de/0-WVK-Retail/Bilder-Pictures/SAFLAX-",'Basis-Tabelle-Samen'!C360,"-",'Basis-Tabelle-Samen'!J360,"-seed-package-back-cr-portuguese.jpg")),
IF($C$1="Rumänisch - RO",HYPERLINK(CONCATENATE("https://www.saflax.de/0-WVK-Retail/Bilder-Pictures/SAFLAX-",'Basis-Tabelle-Samen'!C360,"-",'Basis-Tabelle-Samen'!J360,"-seed-package-back-cr-romanian.jpg")),
IF($C$1="Schwedisch - SE",HYPERLINK(CONCATENATE("https://www.saflax.de/0-WVK-Retail/Bilder-Pictures/SAFLAX-",'Basis-Tabelle-Samen'!C360,"-",'Basis-Tabelle-Samen'!J360,"-seed-package-back-cr-swedish.jpg")),
IF($C$1="Slowakisch - SK",HYPERLINK(CONCATENATE("https://www.saflax.de/0-WVK-Retail/Bilder-Pictures/SAFLAX-",'Basis-Tabelle-Samen'!C360,"-",'Basis-Tabelle-Samen'!J360,"-seed-package-back-cr-slovak.jpg")),
IF($C$1="Slowenisch - SI",HYPERLINK(CONCATENATE("https://www.saflax.de/0-WVK-Retail/Bilder-Pictures/SAFLAX-",'Basis-Tabelle-Samen'!C360,"-",'Basis-Tabelle-Samen'!J360,"-seed-package-back-cr-slovenian.jpg")),
IF($C$1="Spanisch - ES",HYPERLINK(CONCATENATE("https://www.saflax.de/0-WVK-Retail/Bilder-Pictures/SAFLAX-",'Basis-Tabelle-Samen'!C360,"-",'Basis-Tabelle-Samen'!J360,"-seed-package-back-cr-spanish.jpg")),
IF($C$1="Tschechisch - CZ",HYPERLINK(CONCATENATE("https://www.saflax.de/0-WVK-Retail/Bilder-Pictures/SAFLAX-",'Basis-Tabelle-Samen'!C360,"-",'Basis-Tabelle-Samen'!J360,"-seed-package-back-cr-czech.jpg")),
IF($C$1="Türkisch - TR",HYPERLINK(CONCATENATE("https://www.saflax.de/0-WVK-Retail/Bilder-Pictures/SAFLAX-",'Basis-Tabelle-Samen'!C360,"-",'Basis-Tabelle-Samen'!J360,"-seed-package-back-cr-turkish.jpg")),
IF($C$1="Ungarisch - HU",HYPERLINK(CONCATENATE("https://www.saflax.de/0-WVK-Retail/Bilder-Pictures/SAFLAX-",'Basis-Tabelle-Samen'!C360,"-",'Basis-Tabelle-Samen'!J360,"-seed-package-back-cr-hungarian.jpg")),
" ACHTUNG")))))))))))))))))))))))))))))</f>
        <v>https://www.saflax.de/0-WVK-Retail/Bilder-Pictures/SAFLAX-18158-20-wildflower-mix-seed-package-back-cr-english.jpg</v>
      </c>
      <c r="AM359" s="330"/>
      <c r="AN359" s="331" t="str">
        <f>IF(P359&lt;1,"",
IF($C$1="Bulgarisch - BG",HYPERLINK(CONCATENATE("https://www.saflax.de/0-WVK-Retail/Bilder-Pictures/SAFLAX-",'Basis-Tabelle-Samen'!N360,"-",'Basis-Tabelle-Samen'!J360,"-garden-to-go-lite-bulgarian.jpg")),
IF($C$1="Dänisch - DK",HYPERLINK(CONCATENATE("https://www.saflax.de/0-WVK-Retail/Bilder-Pictures/SAFLAX-",'Basis-Tabelle-Samen'!N360,"-",'Basis-Tabelle-Samen'!J360,"-garden-to-go-lite-danish.jpg")),
IF($C$1="Deutsch - DE",HYPERLINK(CONCATENATE("https://www.saflax.de/0-WVK-Retail/Bilder-Pictures/SAFLAX-",'Basis-Tabelle-Samen'!N360,"-",'Basis-Tabelle-Samen'!J360,"-garden-to-go-lite-german.jpg")),
IF($C$1="Englisch - UK",HYPERLINK(CONCATENATE("https://www.saflax.de/0-WVK-Retail/Bilder-Pictures/SAFLAX-",'Basis-Tabelle-Samen'!N360,"-",'Basis-Tabelle-Samen'!J360,"-garden-to-go-lite-english.jpg")),
IF($C$1="Estnisch - EE",HYPERLINK(CONCATENATE("https://www.saflax.de/0-WVK-Retail/Bilder-Pictures/SAFLAX-",'Basis-Tabelle-Samen'!N360,"-",'Basis-Tabelle-Samen'!J360,"-garden-to-go-lite-estonian.jpg")),
IF($C$1="Finnisch - FI",HYPERLINK(CONCATENATE("https://www.saflax.de/0-WVK-Retail/Bilder-Pictures/SAFLAX-",'Basis-Tabelle-Samen'!N360,"-",'Basis-Tabelle-Samen'!J360,"-garden-to-go-lite-finnish.jpg")),
IF($C$1="Französisch - FR",HYPERLINK(CONCATENATE("https://www.saflax.de/0-WVK-Retail/Bilder-Pictures/SAFLAX-",'Basis-Tabelle-Samen'!N360,"-",'Basis-Tabelle-Samen'!J360,"-garden-to-go-lite-french.jpg")),
IF($C$1="Griechisch - GR",HYPERLINK(CONCATENATE("https://www.saflax.de/0-WVK-Retail/Bilder-Pictures/SAFLAX-",'Basis-Tabelle-Samen'!N360,"-",'Basis-Tabelle-Samen'!J360,"-garden-to-go-lite-greek.jpg")),
IF($C$1="Irisch - IE",HYPERLINK(CONCATENATE("https://www.saflax.de/0-WVK-Retail/Bilder-Pictures/SAFLAX-",'Basis-Tabelle-Samen'!N360,"-",'Basis-Tabelle-Samen'!J360,"-garden-to-go-lite-irish.jpg")),
IF($C$1="Isländisch - IS",HYPERLINK(CONCATENATE("https://www.saflax.de/0-WVK-Retail/Bilder-Pictures/SAFLAX-",'Basis-Tabelle-Samen'!N360,"-",'Basis-Tabelle-Samen'!J360,"-garden-to-go-lite-icelandic.jpg")),
IF($C$1="Italienisch - IT",HYPERLINK(CONCATENATE("https://www.saflax.de/0-WVK-Retail/Bilder-Pictures/SAFLAX-",'Basis-Tabelle-Samen'!N360,"-",'Basis-Tabelle-Samen'!J360,"-garden-to-go-lite-italian.jpg")),
IF($C$1="Japanisch - JP",HYPERLINK(CONCATENATE("https://www.saflax.de/0-WVK-Retail/Bilder-Pictures/SAFLAX-",'Basis-Tabelle-Samen'!N360,"-",'Basis-Tabelle-Samen'!J360,"-garden-to-go-lite-japanese.jpg")),
IF($C$1="Kroatisch - HR",HYPERLINK(CONCATENATE("https://www.saflax.de/0-WVK-Retail/Bilder-Pictures/SAFLAX-",'Basis-Tabelle-Samen'!N360,"-",'Basis-Tabelle-Samen'!J360,"-garden-to-go-lite-croatian.jpg")),
IF($C$1="Lettisch - LV",HYPERLINK(CONCATENATE("https://www.saflax.de/0-WVK-Retail/Bilder-Pictures/SAFLAX-",'Basis-Tabelle-Samen'!N360,"-",'Basis-Tabelle-Samen'!J360,"-garden-to-go-lite-latvian.jpg")),
IF($C$1="Litauisch - LT",HYPERLINK(CONCATENATE("https://www.saflax.de/0-WVK-Retail/Bilder-Pictures/SAFLAX-",'Basis-Tabelle-Samen'!N360,"-",'Basis-Tabelle-Samen'!J360,"-garden-to-go-lite-lithuanian.jpg")),
IF($C$1="Maltesisch - MT",HYPERLINK(CONCATENATE("https://www.saflax.de/0-WVK-Retail/Bilder-Pictures/SAFLAX-",'Basis-Tabelle-Samen'!N360,"-",'Basis-Tabelle-Samen'!J360,"-garden-to-go-lite-maltese.jpg")),
IF($C$1="Niederländisch - NL",HYPERLINK(CONCATENATE("https://www.saflax.de/0-WVK-Retail/Bilder-Pictures/SAFLAX-",'Basis-Tabelle-Samen'!N360,"-",'Basis-Tabelle-Samen'!J360,"-garden-to-go-lite-dutch.jpg")),
IF($C$1="Norwegisch - NO",HYPERLINK(CONCATENATE("https://www.saflax.de/0-WVK-Retail/Bilder-Pictures/SAFLAX-",'Basis-Tabelle-Samen'!N360,"-",'Basis-Tabelle-Samen'!J360,"-garden-to-go-lite-nowegian.jpg")),
IF($C$1="Polnisch - PL",HYPERLINK(CONCATENATE("https://www.saflax.de/0-WVK-Retail/Bilder-Pictures/SAFLAX-",'Basis-Tabelle-Samen'!N360,"-",'Basis-Tabelle-Samen'!J360,"-garden-to-go-lite-polish.jpg")),
IF($C$1="Portugiesisch - PT",HYPERLINK(CONCATENATE("https://www.saflax.de/0-WVK-Retail/Bilder-Pictures/SAFLAX-",'Basis-Tabelle-Samen'!N360,"-",'Basis-Tabelle-Samen'!J360,"-garden-to-go-lite-portuguese.jpg")),
IF($C$1="Rumänisch - RO",HYPERLINK(CONCATENATE("https://www.saflax.de/0-WVK-Retail/Bilder-Pictures/SAFLAX-",'Basis-Tabelle-Samen'!N360,"-",'Basis-Tabelle-Samen'!J360,"-garden-to-go-lite-romanian.jpg")),
IF($C$1="Schwedisch - SE",HYPERLINK(CONCATENATE("https://www.saflax.de/0-WVK-Retail/Bilder-Pictures/SAFLAX-",'Basis-Tabelle-Samen'!N360,"-",'Basis-Tabelle-Samen'!J360,"-garden-to-go-lite-swedish.jpg")),
IF($C$1="Slowakisch - SK",HYPERLINK(CONCATENATE("https://www.saflax.de/0-WVK-Retail/Bilder-Pictures/SAFLAX-",'Basis-Tabelle-Samen'!N360,"-",'Basis-Tabelle-Samen'!J360,"-garden-to-go-lite-slovak.jpg")),
IF($C$1="Slowenisch - SI",HYPERLINK(CONCATENATE("https://www.saflax.de/0-WVK-Retail/Bilder-Pictures/SAFLAX-",'Basis-Tabelle-Samen'!N360,"-",'Basis-Tabelle-Samen'!J360,"-garden-to-go-lite-slovenian.jpg")),
IF($C$1="Spanisch - ES",HYPERLINK(CONCATENATE("https://www.saflax.de/0-WVK-Retail/Bilder-Pictures/SAFLAX-",'Basis-Tabelle-Samen'!N360,"-",'Basis-Tabelle-Samen'!J360,"-garden-to-go-lite-spanish.jpg")),
IF($C$1="Tschechisch - CZ",HYPERLINK(CONCATENATE("https://www.saflax.de/0-WVK-Retail/Bilder-Pictures/SAFLAX-",'Basis-Tabelle-Samen'!N360,"-",'Basis-Tabelle-Samen'!J360,"-garden-to-go-lite-czech.jpg")),
IF($C$1="Türkisch - TR",HYPERLINK(CONCATENATE("https://www.saflax.de/0-WVK-Retail/Bilder-Pictures/SAFLAX-",'Basis-Tabelle-Samen'!N360,"-",'Basis-Tabelle-Samen'!J360,"-garden-to-go-lite-turkish.jpg")),
IF($C$1="Ungarisch - HU",HYPERLINK(CONCATENATE("https://www.saflax.de/0-WVK-Retail/Bilder-Pictures/SAFLAX-",'Basis-Tabelle-Samen'!N360,"-",'Basis-Tabelle-Samen'!J360,"-garden-to-go-lite-hungarian.jpg")),
" ACHTUNG")))))))))))))))))))))))))))))</f>
        <v/>
      </c>
      <c r="AO359" s="331" t="str">
        <f>IF(U359&lt;1,"",
IF($C$1="Bulgarisch - BG",HYPERLINK(CONCATENATE("https://www.saflax.de/0-WVK-Retail/Bilder-Pictures/SAFLAX-",'Basis-Tabelle-Samen'!Q360,"-",'Basis-Tabelle-Samen'!J360,"-garden-to-go-bulgarian.jpg")),
IF($C$1="Dänisch - DK",HYPERLINK(CONCATENATE("https://www.saflax.de/0-WVK-Retail/Bilder-Pictures/SAFLAX-",'Basis-Tabelle-Samen'!Q360,"-",'Basis-Tabelle-Samen'!J360,"-garden-to-go-danish.jpg")),
IF($C$1="Deutsch - DE",HYPERLINK(CONCATENATE("https://www.saflax.de/0-WVK-Retail/Bilder-Pictures/SAFLAX-",'Basis-Tabelle-Samen'!Q360,"-",'Basis-Tabelle-Samen'!J360,"-garden-to-go-german.jpg")),
IF($C$1="Englisch - UK",HYPERLINK(CONCATENATE("https://www.saflax.de/0-WVK-Retail/Bilder-Pictures/SAFLAX-",'Basis-Tabelle-Samen'!Q360,"-",'Basis-Tabelle-Samen'!J360,"-garden-to-go-english.jpg")),
IF($C$1="Estnisch - EE",HYPERLINK(CONCATENATE("https://www.saflax.de/0-WVK-Retail/Bilder-Pictures/SAFLAX-",'Basis-Tabelle-Samen'!Q360,"-",'Basis-Tabelle-Samen'!J360,"-garden-to-go-estonian.jpg")),
IF($C$1="Finnisch - FI",HYPERLINK(CONCATENATE("https://www.saflax.de/0-WVK-Retail/Bilder-Pictures/SAFLAX-",'Basis-Tabelle-Samen'!Q360,"-",'Basis-Tabelle-Samen'!J360,"-garden-to-go-finnish.jpg")),
IF($C$1="Französisch - FR",HYPERLINK(CONCATENATE("https://www.saflax.de/0-WVK-Retail/Bilder-Pictures/SAFLAX-",'Basis-Tabelle-Samen'!Q360,"-",'Basis-Tabelle-Samen'!J360,"-garden-to-go-french.jpg")),
IF($C$1="Griechisch - GR",HYPERLINK(CONCATENATE("https://www.saflax.de/0-WVK-Retail/Bilder-Pictures/SAFLAX-",'Basis-Tabelle-Samen'!Q360,"-",'Basis-Tabelle-Samen'!J360,"-garden-to-go-greek.jpg")),
IF($C$1="Irisch - IE",HYPERLINK(CONCATENATE("https://www.saflax.de/0-WVK-Retail/Bilder-Pictures/SAFLAX-",'Basis-Tabelle-Samen'!Q360,"-",'Basis-Tabelle-Samen'!J360,"-garden-to-go-irish.jpg")),
IF($C$1="Isländisch - IS",HYPERLINK(CONCATENATE("https://www.saflax.de/0-WVK-Retail/Bilder-Pictures/SAFLAX-",'Basis-Tabelle-Samen'!Q360,"-",'Basis-Tabelle-Samen'!J360,"-garden-to-go-icelandic.jpg")),
IF($C$1="Italienisch - IT",HYPERLINK(CONCATENATE("https://www.saflax.de/0-WVK-Retail/Bilder-Pictures/SAFLAX-",'Basis-Tabelle-Samen'!Q360,"-",'Basis-Tabelle-Samen'!J360,"-garden-to-go-italian.jpg")),
IF($C$1="Japanisch - JP",HYPERLINK(CONCATENATE("https://www.saflax.de/0-WVK-Retail/Bilder-Pictures/SAFLAX-",'Basis-Tabelle-Samen'!Q360,"-",'Basis-Tabelle-Samen'!J360,"-garden-to-go-japanese.jpg")),
IF($C$1="Kroatisch - HR",HYPERLINK(CONCATENATE("https://www.saflax.de/0-WVK-Retail/Bilder-Pictures/SAFLAX-",'Basis-Tabelle-Samen'!Q360,"-",'Basis-Tabelle-Samen'!J360,"-garden-to-go-croatian.jpg")),
IF($C$1="Lettisch - LV",HYPERLINK(CONCATENATE("https://www.saflax.de/0-WVK-Retail/Bilder-Pictures/SAFLAX-",'Basis-Tabelle-Samen'!Q360,"-",'Basis-Tabelle-Samen'!J360,"-garden-to-go-latvian.jpg")),
IF($C$1="Litauisch - LT",HYPERLINK(CONCATENATE("https://www.saflax.de/0-WVK-Retail/Bilder-Pictures/SAFLAX-",'Basis-Tabelle-Samen'!Q360,"-",'Basis-Tabelle-Samen'!J360,"-garden-to-go-lithuanian.jpg")),
IF($C$1="Maltesisch - MT",HYPERLINK(CONCATENATE("https://www.saflax.de/0-WVK-Retail/Bilder-Pictures/SAFLAX-",'Basis-Tabelle-Samen'!Q360,"-",'Basis-Tabelle-Samen'!J360,"-garden-to-go-maltese.jpg")),
IF($C$1="Niederländisch - NL",HYPERLINK(CONCATENATE("https://www.saflax.de/0-WVK-Retail/Bilder-Pictures/SAFLAX-",'Basis-Tabelle-Samen'!Q360,"-",'Basis-Tabelle-Samen'!J360,"-garden-to-go-dutch.jpg")),
IF($C$1="Norwegisch - NO",HYPERLINK(CONCATENATE("https://www.saflax.de/0-WVK-Retail/Bilder-Pictures/SAFLAX-",'Basis-Tabelle-Samen'!Q360,"-",'Basis-Tabelle-Samen'!J360,"-garden-to-go-nowegian.jpg")),
IF($C$1="Polnisch - PL",HYPERLINK(CONCATENATE("https://www.saflax.de/0-WVK-Retail/Bilder-Pictures/SAFLAX-",'Basis-Tabelle-Samen'!Q360,"-",'Basis-Tabelle-Samen'!J360,"-garden-to-go-polish.jpg")),
IF($C$1="Portugiesisch - PT",HYPERLINK(CONCATENATE("https://www.saflax.de/0-WVK-Retail/Bilder-Pictures/SAFLAX-",'Basis-Tabelle-Samen'!Q360,"-",'Basis-Tabelle-Samen'!J360,"-garden-to-go-portuguese.jpg")),
IF($C$1="Rumänisch - RO",HYPERLINK(CONCATENATE("https://www.saflax.de/0-WVK-Retail/Bilder-Pictures/SAFLAX-",'Basis-Tabelle-Samen'!Q360,"-",'Basis-Tabelle-Samen'!J360,"-garden-to-go-romanian.jpg")),
IF($C$1="Schwedisch - SE",HYPERLINK(CONCATENATE("https://www.saflax.de/0-WVK-Retail/Bilder-Pictures/SAFLAX-",'Basis-Tabelle-Samen'!Q360,"-",'Basis-Tabelle-Samen'!J360,"-garden-to-go-swedish.jpg")),
IF($C$1="Slowakisch - SK",HYPERLINK(CONCATENATE("https://www.saflax.de/0-WVK-Retail/Bilder-Pictures/SAFLAX-",'Basis-Tabelle-Samen'!Q360,"-",'Basis-Tabelle-Samen'!J360,"-garden-to-go-slovak.jpg")),
IF($C$1="Slowenisch - SI",HYPERLINK(CONCATENATE("https://www.saflax.de/0-WVK-Retail/Bilder-Pictures/SAFLAX-",'Basis-Tabelle-Samen'!Q360,"-",'Basis-Tabelle-Samen'!J360,"-garden-to-go-slovenian.jpg")),
IF($C$1="Spanisch - ES",HYPERLINK(CONCATENATE("https://www.saflax.de/0-WVK-Retail/Bilder-Pictures/SAFLAX-",'Basis-Tabelle-Samen'!Q360,"-",'Basis-Tabelle-Samen'!J360,"-garden-to-go-spanish.jpg")),
IF($C$1="Tschechisch - CZ",HYPERLINK(CONCATENATE("https://www.saflax.de/0-WVK-Retail/Bilder-Pictures/SAFLAX-",'Basis-Tabelle-Samen'!Q360,"-",'Basis-Tabelle-Samen'!J360,"-garden-to-go-czech.jpg")),
IF($C$1="Türkisch - TR",HYPERLINK(CONCATENATE("https://www.saflax.de/0-WVK-Retail/Bilder-Pictures/SAFLAX-",'Basis-Tabelle-Samen'!Q360,"-",'Basis-Tabelle-Samen'!J360,"-garden-to-go-turkish.jpg")),
IF($C$1="Ungarisch - HU",HYPERLINK(CONCATENATE("https://www.saflax.de/0-WVK-Retail/Bilder-Pictures/SAFLAX-",'Basis-Tabelle-Samen'!Q360,"-",'Basis-Tabelle-Samen'!J360,"-garden-to-go-hungarian.jpg")),
" ACHTUNG")))))))))))))))))))))))))))))</f>
        <v/>
      </c>
      <c r="AP359" s="331" t="str">
        <f>IF(Z359&lt;1,"",
IF($C$1="Bulgarisch - BG",HYPERLINK(CONCATENATE("https://www.saflax.de/0-WVK-Retail/Bilder-Pictures/SAFLAX-",'Basis-Tabelle-Samen'!T360,"-",'Basis-Tabelle-Samen'!J360,"-cultivation-set-bulgarian.jpg")),
IF($C$1="Dänisch - DK",HYPERLINK(CONCATENATE("https://www.saflax.de/0-WVK-Retail/Bilder-Pictures/SAFLAX-",'Basis-Tabelle-Samen'!T360,"-",'Basis-Tabelle-Samen'!J360,"-cultivation-set-danish.jpg")),
IF($C$1="Deutsch - DE",HYPERLINK(CONCATENATE("https://www.saflax.de/0-WVK-Retail/Bilder-Pictures/SAFLAX-",'Basis-Tabelle-Samen'!T360,"-",'Basis-Tabelle-Samen'!J360,"-cultivation-set-german.jpg")),
IF($C$1="Englisch - UK",HYPERLINK(CONCATENATE("https://www.saflax.de/0-WVK-Retail/Bilder-Pictures/SAFLAX-",'Basis-Tabelle-Samen'!T360,"-",'Basis-Tabelle-Samen'!J360,"-cultivation-set-english.jpg")),
IF($C$1="Estnisch - EE",HYPERLINK(CONCATENATE("https://www.saflax.de/0-WVK-Retail/Bilder-Pictures/SAFLAX-",'Basis-Tabelle-Samen'!T360,"-",'Basis-Tabelle-Samen'!J360,"-cultivation-set-estonian.jpg")),
IF($C$1="Finnisch - FI",HYPERLINK(CONCATENATE("https://www.saflax.de/0-WVK-Retail/Bilder-Pictures/SAFLAX-",'Basis-Tabelle-Samen'!T360,"-",'Basis-Tabelle-Samen'!J360,"-cultivation-set-finnish.jpg")),
IF($C$1="Französisch - FR",HYPERLINK(CONCATENATE("https://www.saflax.de/0-WVK-Retail/Bilder-Pictures/SAFLAX-",'Basis-Tabelle-Samen'!T360,"-",'Basis-Tabelle-Samen'!J360,"-cultivation-set-french.jpg")),
IF($C$1="Griechisch - GR",HYPERLINK(CONCATENATE("https://www.saflax.de/0-WVK-Retail/Bilder-Pictures/SAFLAX-",'Basis-Tabelle-Samen'!T360,"-",'Basis-Tabelle-Samen'!J360,"-cultivation-set-greek.jpg")),
IF($C$1="Irisch - IE",HYPERLINK(CONCATENATE("https://www.saflax.de/0-WVK-Retail/Bilder-Pictures/SAFLAX-",'Basis-Tabelle-Samen'!T360,"-",'Basis-Tabelle-Samen'!J360,"-cultivation-set-irish.jpg")),
IF($C$1="Isländisch - IS",HYPERLINK(CONCATENATE("https://www.saflax.de/0-WVK-Retail/Bilder-Pictures/SAFLAX-",'Basis-Tabelle-Samen'!T360,"-",'Basis-Tabelle-Samen'!J360,"-cultivation-set-icelandic.jpg")),
IF($C$1="Italienisch - IT",HYPERLINK(CONCATENATE("https://www.saflax.de/0-WVK-Retail/Bilder-Pictures/SAFLAX-",'Basis-Tabelle-Samen'!T360,"-",'Basis-Tabelle-Samen'!J360,"-cultivation-set-italian.jpg")),
IF($C$1="Japanisch - JP",HYPERLINK(CONCATENATE("https://www.saflax.de/0-WVK-Retail/Bilder-Pictures/SAFLAX-",'Basis-Tabelle-Samen'!T360,"-",'Basis-Tabelle-Samen'!J360,"-cultivation-set-japanese.jpg")),
IF($C$1="Kroatisch - HR",HYPERLINK(CONCATENATE("https://www.saflax.de/0-WVK-Retail/Bilder-Pictures/SAFLAX-",'Basis-Tabelle-Samen'!T360,"-",'Basis-Tabelle-Samen'!J360,"-cultivation-set-croatian.jpg")),
IF($C$1="Lettisch - LV",HYPERLINK(CONCATENATE("https://www.saflax.de/0-WVK-Retail/Bilder-Pictures/SAFLAX-",'Basis-Tabelle-Samen'!T360,"-",'Basis-Tabelle-Samen'!J360,"-cultivation-set-latvian.jpg")),
IF($C$1="Litauisch - LT",HYPERLINK(CONCATENATE("https://www.saflax.de/0-WVK-Retail/Bilder-Pictures/SAFLAX-",'Basis-Tabelle-Samen'!T360,"-",'Basis-Tabelle-Samen'!J360,"-cultivation-set-lithuanian.jpg")),
IF($C$1="Maltesisch - MT",HYPERLINK(CONCATENATE("https://www.saflax.de/0-WVK-Retail/Bilder-Pictures/SAFLAX-",'Basis-Tabelle-Samen'!T360,"-",'Basis-Tabelle-Samen'!J360,"-cultivation-set-maltese.jpg")),
IF($C$1="Niederländisch - NL",HYPERLINK(CONCATENATE("https://www.saflax.de/0-WVK-Retail/Bilder-Pictures/SAFLAX-",'Basis-Tabelle-Samen'!T360,"-",'Basis-Tabelle-Samen'!J360,"-cultivation-set-dutch.jpg")),
IF($C$1="Norwegisch - NO",HYPERLINK(CONCATENATE("https://www.saflax.de/0-WVK-Retail/Bilder-Pictures/SAFLAX-",'Basis-Tabelle-Samen'!T360,"-",'Basis-Tabelle-Samen'!J360,"-cultivation-set-nowegian.jpg")),
IF($C$1="Polnisch - PL",HYPERLINK(CONCATENATE("https://www.saflax.de/0-WVK-Retail/Bilder-Pictures/SAFLAX-",'Basis-Tabelle-Samen'!T360,"-",'Basis-Tabelle-Samen'!J360,"-cultivation-set-polish.jpg")),
IF($C$1="Portugiesisch - PT",HYPERLINK(CONCATENATE("https://www.saflax.de/0-WVK-Retail/Bilder-Pictures/SAFLAX-",'Basis-Tabelle-Samen'!T360,"-",'Basis-Tabelle-Samen'!J360,"-cultivation-set-portuguese.jpg")),
IF($C$1="Rumänisch - RO",HYPERLINK(CONCATENATE("https://www.saflax.de/0-WVK-Retail/Bilder-Pictures/SAFLAX-",'Basis-Tabelle-Samen'!T360,"-",'Basis-Tabelle-Samen'!J360,"-cultivation-set-romanian.jpg")),
IF($C$1="Schwedisch - SE",HYPERLINK(CONCATENATE("https://www.saflax.de/0-WVK-Retail/Bilder-Pictures/SAFLAX-",'Basis-Tabelle-Samen'!T360,"-",'Basis-Tabelle-Samen'!J360,"-cultivation-set-swedish.jpg")),
IF($C$1="Slowakisch - SK",HYPERLINK(CONCATENATE("https://www.saflax.de/0-WVK-Retail/Bilder-Pictures/SAFLAX-",'Basis-Tabelle-Samen'!T360,"-",'Basis-Tabelle-Samen'!J360,"-cultivation-set-slovak.jpg")),
IF($C$1="Slowenisch - SI",HYPERLINK(CONCATENATE("https://www.saflax.de/0-WVK-Retail/Bilder-Pictures/SAFLAX-",'Basis-Tabelle-Samen'!T360,"-",'Basis-Tabelle-Samen'!J360,"-cultivation-set-slovenian.jpg")),
IF($C$1="Spanisch - ES",HYPERLINK(CONCATENATE("https://www.saflax.de/0-WVK-Retail/Bilder-Pictures/SAFLAX-",'Basis-Tabelle-Samen'!T360,"-",'Basis-Tabelle-Samen'!J360,"-cultivation-set-spanish.jpg")),
IF($C$1="Tschechisch - CZ",HYPERLINK(CONCATENATE("https://www.saflax.de/0-WVK-Retail/Bilder-Pictures/SAFLAX-",'Basis-Tabelle-Samen'!T360,"-",'Basis-Tabelle-Samen'!J360,"-cultivation-set-czech.jpg")),
IF($C$1="Türkisch - TR",HYPERLINK(CONCATENATE("https://www.saflax.de/0-WVK-Retail/Bilder-Pictures/SAFLAX-",'Basis-Tabelle-Samen'!T360,"-",'Basis-Tabelle-Samen'!J360,"-cultivation-set-turkish.jpg")),
IF($C$1="Ungarisch - HU",HYPERLINK(CONCATENATE("https://www.saflax.de/0-WVK-Retail/Bilder-Pictures/SAFLAX-",'Basis-Tabelle-Samen'!T360,"-",'Basis-Tabelle-Samen'!J360,"-cultivation-set-hungarian.jpg")),
" ACHTUNG")))))))))))))))))))))))))))))</f>
        <v/>
      </c>
      <c r="AQ359" s="331" t="str">
        <f>IF(AE359&lt;1,"",
IF($C$1="Bulgarisch - BG",HYPERLINK(CONCATENATE("https://www.saflax.de/0-WVK-Retail/Bilder-Pictures/SAFLAX-",'Basis-Tabelle-Samen'!W360,"-",'Basis-Tabelle-Samen'!J360,"-garden-in-the-bag-bulgarian.jpg")),
IF($C$1="Dänisch - DK",HYPERLINK(CONCATENATE("https://www.saflax.de/0-WVK-Retail/Bilder-Pictures/SAFLAX-",'Basis-Tabelle-Samen'!W360,"-",'Basis-Tabelle-Samen'!J360,"-garden-in-the-bag-danish.jpg")),
IF($C$1="Deutsch - DE",HYPERLINK(CONCATENATE("https://www.saflax.de/0-WVK-Retail/Bilder-Pictures/SAFLAX-",'Basis-Tabelle-Samen'!W360,"-",'Basis-Tabelle-Samen'!J360,"-garden-in-the-bag-german.jpg")),
IF($C$1="Englisch - UK",HYPERLINK(CONCATENATE("https://www.saflax.de/0-WVK-Retail/Bilder-Pictures/SAFLAX-",'Basis-Tabelle-Samen'!W360,"-",'Basis-Tabelle-Samen'!J360,"-garden-in-the-bag-english.jpg")),
IF($C$1="Estnisch - EE",HYPERLINK(CONCATENATE("https://www.saflax.de/0-WVK-Retail/Bilder-Pictures/SAFLAX-",'Basis-Tabelle-Samen'!W360,"-",'Basis-Tabelle-Samen'!J360,"-garden-in-the-bag-estonian.jpg")),
IF($C$1="Finnisch - FI",HYPERLINK(CONCATENATE("https://www.saflax.de/0-WVK-Retail/Bilder-Pictures/SAFLAX-",'Basis-Tabelle-Samen'!W360,"-",'Basis-Tabelle-Samen'!J360,"-garden-in-the-bag-finnish.jpg")),
IF($C$1="Französisch - FR",HYPERLINK(CONCATENATE("https://www.saflax.de/0-WVK-Retail/Bilder-Pictures/SAFLAX-",'Basis-Tabelle-Samen'!W360,"-",'Basis-Tabelle-Samen'!J360,"-garden-in-the-bag-french.jpg")),
IF($C$1="Griechisch - GR",HYPERLINK(CONCATENATE("https://www.saflax.de/0-WVK-Retail/Bilder-Pictures/SAFLAX-",'Basis-Tabelle-Samen'!W360,"-",'Basis-Tabelle-Samen'!J360,"-garden-in-the-bag-greek.jpg")),
IF($C$1="Irisch - IE",HYPERLINK(CONCATENATE("https://www.saflax.de/0-WVK-Retail/Bilder-Pictures/SAFLAX-",'Basis-Tabelle-Samen'!W360,"-",'Basis-Tabelle-Samen'!J360,"-garden-in-the-bag-irish.jpg")),
IF($C$1="Isländisch - IS",HYPERLINK(CONCATENATE("https://www.saflax.de/0-WVK-Retail/Bilder-Pictures/SAFLAX-",'Basis-Tabelle-Samen'!W360,"-",'Basis-Tabelle-Samen'!J360,"-garden-in-the-bag-icelandic.jpg")),
IF($C$1="Italienisch - IT",HYPERLINK(CONCATENATE("https://www.saflax.de/0-WVK-Retail/Bilder-Pictures/SAFLAX-",'Basis-Tabelle-Samen'!W360,"-",'Basis-Tabelle-Samen'!J360,"-garden-in-the-bag-italian.jpg")),
IF($C$1="Japanisch - JP",HYPERLINK(CONCATENATE("https://www.saflax.de/0-WVK-Retail/Bilder-Pictures/SAFLAX-",'Basis-Tabelle-Samen'!W360,"-",'Basis-Tabelle-Samen'!J360,"-garden-in-the-bag-japanese.jpg")),
IF($C$1="Kroatisch - HR",HYPERLINK(CONCATENATE("https://www.saflax.de/0-WVK-Retail/Bilder-Pictures/SAFLAX-",'Basis-Tabelle-Samen'!W360,"-",'Basis-Tabelle-Samen'!J360,"-garden-in-the-bag-croatian.jpg")),
IF($C$1="Lettisch - LV",HYPERLINK(CONCATENATE("https://www.saflax.de/0-WVK-Retail/Bilder-Pictures/SAFLAX-",'Basis-Tabelle-Samen'!W360,"-",'Basis-Tabelle-Samen'!J360,"-garden-in-the-bag-latvian.jpg")),
IF($C$1="Litauisch - LT",HYPERLINK(CONCATENATE("https://www.saflax.de/0-WVK-Retail/Bilder-Pictures/SAFLAX-",'Basis-Tabelle-Samen'!W360,"-",'Basis-Tabelle-Samen'!J360,"-garden-in-the-bag-lithuanian.jpg")),
IF($C$1="Maltesisch - MT",HYPERLINK(CONCATENATE("https://www.saflax.de/0-WVK-Retail/Bilder-Pictures/SAFLAX-",'Basis-Tabelle-Samen'!W360,"-",'Basis-Tabelle-Samen'!J360,"-garden-in-the-bag-maltese.jpg")),
IF($C$1="Niederländisch - NL",HYPERLINK(CONCATENATE("https://www.saflax.de/0-WVK-Retail/Bilder-Pictures/SAFLAX-",'Basis-Tabelle-Samen'!W360,"-",'Basis-Tabelle-Samen'!J360,"-garden-in-the-bag-dutch.jpg")),
IF($C$1="Norwegisch - NO",HYPERLINK(CONCATENATE("https://www.saflax.de/0-WVK-Retail/Bilder-Pictures/SAFLAX-",'Basis-Tabelle-Samen'!W360,"-",'Basis-Tabelle-Samen'!J360,"-garden-in-the-bag-nowegian.jpg")),
IF($C$1="Polnisch - PL",HYPERLINK(CONCATENATE("https://www.saflax.de/0-WVK-Retail/Bilder-Pictures/SAFLAX-",'Basis-Tabelle-Samen'!W360,"-",'Basis-Tabelle-Samen'!J360,"-garden-in-the-bag-polish.jpg")),
IF($C$1="Portugiesisch - PT",HYPERLINK(CONCATENATE("https://www.saflax.de/0-WVK-Retail/Bilder-Pictures/SAFLAX-",'Basis-Tabelle-Samen'!W360,"-",'Basis-Tabelle-Samen'!J360,"-garden-in-the-bag-portuguese.jpg")),
IF($C$1="Rumänisch - RO",HYPERLINK(CONCATENATE("https://www.saflax.de/0-WVK-Retail/Bilder-Pictures/SAFLAX-",'Basis-Tabelle-Samen'!W360,"-",'Basis-Tabelle-Samen'!J360,"-garden-in-the-bag-romanian.jpg")),
IF($C$1="Schwedisch - SE",HYPERLINK(CONCATENATE("https://www.saflax.de/0-WVK-Retail/Bilder-Pictures/SAFLAX-",'Basis-Tabelle-Samen'!W360,"-",'Basis-Tabelle-Samen'!J360,"-garden-in-the-bag-swedish.jpg")),
IF($C$1="Slowakisch - SK",HYPERLINK(CONCATENATE("https://www.saflax.de/0-WVK-Retail/Bilder-Pictures/SAFLAX-",'Basis-Tabelle-Samen'!W360,"-",'Basis-Tabelle-Samen'!J360,"-garden-in-the-bag-slovak.jpg")),
IF($C$1="Slowenisch - SI",HYPERLINK(CONCATENATE("https://www.saflax.de/0-WVK-Retail/Bilder-Pictures/SAFLAX-",'Basis-Tabelle-Samen'!W360,"-",'Basis-Tabelle-Samen'!J360,"-garden-in-the-bag-slovenian.jpg")),
IF($C$1="Spanisch - ES",HYPERLINK(CONCATENATE("https://www.saflax.de/0-WVK-Retail/Bilder-Pictures/SAFLAX-",'Basis-Tabelle-Samen'!W360,"-",'Basis-Tabelle-Samen'!J360,"-garden-in-the-bag-spanish.jpg")),
IF($C$1="Tschechisch - CZ",HYPERLINK(CONCATENATE("https://www.saflax.de/0-WVK-Retail/Bilder-Pictures/SAFLAX-",'Basis-Tabelle-Samen'!W360,"-",'Basis-Tabelle-Samen'!J360,"-garden-in-the-bag-czech.jpg")),
IF($C$1="Türkisch - TR",HYPERLINK(CONCATENATE("https://www.saflax.de/0-WVK-Retail/Bilder-Pictures/SAFLAX-",'Basis-Tabelle-Samen'!W360,"-",'Basis-Tabelle-Samen'!J360,"-garden-in-the-bag-turkish.jpg")),
IF($C$1="Ungarisch - HU",HYPERLINK(CONCATENATE("https://www.saflax.de/0-WVK-Retail/Bilder-Pictures/SAFLAX-",'Basis-Tabelle-Samen'!W360,"-",'Basis-Tabelle-Samen'!J360,"-garden-in-the-bag-hungarian.jpg")),
" ACHTUNG")))))))))))))))))))))))))))))</f>
        <v/>
      </c>
    </row>
    <row r="360" spans="1:43" s="27" customFormat="1" ht="17.100000000000001" customHeight="1" x14ac:dyDescent="0.2">
      <c r="A360" s="318" t="str">
        <f>IF('Basis-Tabelle-Samen'!A367="","",IF($C$1="Deutsch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60" s="319" t="str">
        <f>'Basis-Tabelle-Samen'!I355</f>
        <v>Mix</v>
      </c>
      <c r="C360" s="316" t="str">
        <f>IF($C$1="Bulgarisch - BG",'Basis-Tabelle-Samen'!Z355,
IF($C$1="Dänisch - DK",'Basis-Tabelle-Samen'!AA355,
IF($C$1="Deutsch - DE",'Basis-Tabelle-Samen'!AB355,
IF($C$1="Englisch - UK",'Basis-Tabelle-Samen'!AC355,
IF($C$1="Estnisch - EE",'Basis-Tabelle-Samen'!AD355,
IF($C$1="Finnisch - FI",'Basis-Tabelle-Samen'!AE355,
IF($C$1="Französisch - FR",'Basis-Tabelle-Samen'!AF355,
IF($C$1="Griechisch - GR",'Basis-Tabelle-Samen'!AG355,
IF($C$1="Irisch - IE",'Basis-Tabelle-Samen'!AH355,
IF($C$1="Isländisch - IS",'Basis-Tabelle-Samen'!AI355,
IF($C$1="Italienisch - IT",'Basis-Tabelle-Samen'!AJ355,
IF($C$1="Japanisch - JP",'Basis-Tabelle-Samen'!AK355,
IF($C$1="Kroatisch - HR",'Basis-Tabelle-Samen'!AL355,
IF($C$1="Lettisch - LV",'Basis-Tabelle-Samen'!AM355,
IF($C$1="Litauisch - LT",'Basis-Tabelle-Samen'!AN355,
IF($C$1="Maltesisch - MT",'Basis-Tabelle-Samen'!AO355,
IF($C$1="Niederländisch - NL",'Basis-Tabelle-Samen'!AP355,
IF($C$1="Norwegisch - NO",'Basis-Tabelle-Samen'!AQ355,
IF($C$1="Polnisch - PL",'Basis-Tabelle-Samen'!AR355,
IF($C$1="Portugiesisch - PT",'Basis-Tabelle-Samen'!AS355,
IF($C$1="Rumänisch - RO",'Basis-Tabelle-Samen'!AT355,
IF($C$1="Schwedisch - SE",'Basis-Tabelle-Samen'!AU355,
IF($C$1="Slowakisch - SK",'Basis-Tabelle-Samen'!AV355,
IF($C$1="Slowenisch - SI",'Basis-Tabelle-Samen'!AW355,
IF($C$1="Spanisch - ES",'Basis-Tabelle-Samen'!AX355,
IF($C$1="Tschechisch - CZ",'Basis-Tabelle-Samen'!AY355,
IF($C$1="Türkisch - TR",'Basis-Tabelle-Samen'!AZ355,
IF($C$1="Ungarisch - HU",'Basis-Tabelle-Samen'!BA355,
" ACHTUNG"))))))))))))))))))))))))))))</f>
        <v>Beneficial Bug Mix</v>
      </c>
      <c r="D360" s="320">
        <f>'Basis-Tabelle-Samen'!F355</f>
        <v>1000</v>
      </c>
      <c r="E360" s="321" t="str">
        <f>'Basis-Tabelle-Samen'!H355</f>
        <v>7 %</v>
      </c>
      <c r="F360" s="322" t="str">
        <f>IF('Basis-Tabelle-Samen'!G355="","",'Basis-Tabelle-Samen'!G355)</f>
        <v>10</v>
      </c>
      <c r="G360" s="320">
        <f>'Basis-Tabelle-Samen'!C355</f>
        <v>18153</v>
      </c>
      <c r="H360" s="323">
        <f>'Basis-Tabelle-Samen'!D355</f>
        <v>4055473181530</v>
      </c>
      <c r="I360" s="324">
        <f>'Basis-Tabelle-Samen'!E355</f>
        <v>1.85</v>
      </c>
      <c r="J360" s="325">
        <f t="shared" si="5"/>
        <v>12</v>
      </c>
      <c r="K360" s="326">
        <f>'Basis-Tabelle-Samen'!K355</f>
        <v>0</v>
      </c>
      <c r="L360" s="323">
        <f>'Basis-Tabelle-Samen'!L355</f>
        <v>0</v>
      </c>
      <c r="M360" s="324">
        <f>'Basis-Tabelle-Samen'!M355</f>
        <v>0</v>
      </c>
      <c r="N360" s="326" t="str">
        <f>IF(K360&lt;1,"",'3'!$I$15)</f>
        <v/>
      </c>
      <c r="O360" s="327" t="str">
        <f>IF(K360&lt;1,"",'3'!$J$11)</f>
        <v/>
      </c>
      <c r="P360" s="326">
        <f>'Basis-Tabelle-Samen'!N355</f>
        <v>0</v>
      </c>
      <c r="Q360" s="323">
        <f>'Basis-Tabelle-Samen'!O355</f>
        <v>0</v>
      </c>
      <c r="R360" s="328">
        <f>'Basis-Tabelle-Samen'!P355</f>
        <v>0</v>
      </c>
      <c r="S360" s="326" t="str">
        <f>IF(R360&lt;1,"",'3'!$M$15)</f>
        <v/>
      </c>
      <c r="T360" s="327" t="str">
        <f>IF(R360&lt;1,"",'3'!$N$11)</f>
        <v/>
      </c>
      <c r="U360" s="326">
        <f>'Basis-Tabelle-Samen'!Q355</f>
        <v>0</v>
      </c>
      <c r="V360" s="323">
        <f>'Basis-Tabelle-Samen'!R355</f>
        <v>0</v>
      </c>
      <c r="W360" s="324">
        <f>'Basis-Tabelle-Samen'!S355</f>
        <v>0</v>
      </c>
      <c r="X360" s="326" t="str">
        <f>IF(U360&lt;1,"",'3'!$I$15)</f>
        <v/>
      </c>
      <c r="Y360" s="327" t="str">
        <f>IF(U360&lt;1,"",'3'!$J$11)</f>
        <v/>
      </c>
      <c r="Z360" s="326">
        <f>'Basis-Tabelle-Samen'!T355</f>
        <v>0</v>
      </c>
      <c r="AA360" s="323">
        <f>'Basis-Tabelle-Samen'!U355</f>
        <v>0</v>
      </c>
      <c r="AB360" s="324">
        <f>'Basis-Tabelle-Samen'!V355</f>
        <v>0</v>
      </c>
      <c r="AC360" s="326" t="str">
        <f>IF(Z360&lt;1,"",'3'!$U$15)</f>
        <v/>
      </c>
      <c r="AD360" s="327" t="str">
        <f>IF(Z360&lt;1,"",'3'!$V$11)</f>
        <v/>
      </c>
      <c r="AE360" s="326">
        <f>'Basis-Tabelle-Samen'!W355</f>
        <v>0</v>
      </c>
      <c r="AF360" s="323">
        <f>'Basis-Tabelle-Samen'!X355</f>
        <v>0</v>
      </c>
      <c r="AG360" s="324">
        <f>'Basis-Tabelle-Samen'!Y355</f>
        <v>2.95</v>
      </c>
      <c r="AH360" s="326" t="str">
        <f>IF(AE360&lt;1,"",'3'!$Y$15)</f>
        <v/>
      </c>
      <c r="AI360" s="327" t="str">
        <f>IF(AE360&lt;1,"",'3'!$Z$11)</f>
        <v/>
      </c>
      <c r="AJ360" s="319"/>
      <c r="AK360" s="316" t="str">
        <f>IF(G360&lt;1,"",
IF($C$1="Bulgarisch - BG",HYPERLINK(CONCATENATE("https://www.saflax.de/0-WVK-Retail/Bilder-Pictures/SAFLAX-",'Basis-Tabelle-Samen'!C355,"-",'Basis-Tabelle-Samen'!J355,"-seed-package-front-cr-bulgarian.jpg")),
IF($C$1="Dänisch - DK",HYPERLINK(CONCATENATE("https://www.saflax.de/0-WVK-Retail/Bilder-Pictures/SAFLAX-",'Basis-Tabelle-Samen'!C355,"-",'Basis-Tabelle-Samen'!J355,"-seed-package-front-cr-danish.jpg")),
IF($C$1="Deutsch - DE",HYPERLINK(CONCATENATE("https://www.saflax.de/0-WVK-Retail/Bilder-Pictures/SAFLAX-",'Basis-Tabelle-Samen'!C355,"-",'Basis-Tabelle-Samen'!J355,"-seed-package-front-cr-german.jpg")),
IF($C$1="Englisch - UK",HYPERLINK(CONCATENATE("https://www.saflax.de/0-WVK-Retail/Bilder-Pictures/SAFLAX-",'Basis-Tabelle-Samen'!C355,"-",'Basis-Tabelle-Samen'!J355,"-seed-package-front-cr-english.jpg")),
IF($C$1="Estnisch - EE",HYPERLINK(CONCATENATE("https://www.saflax.de/0-WVK-Retail/Bilder-Pictures/SAFLAX-",'Basis-Tabelle-Samen'!C355,"-",'Basis-Tabelle-Samen'!J355,"-seed-package-front-cr-estonian.jpg")),
IF($C$1="Finnisch - FI",HYPERLINK(CONCATENATE("https://www.saflax.de/0-WVK-Retail/Bilder-Pictures/SAFLAX-",'Basis-Tabelle-Samen'!C355,"-",'Basis-Tabelle-Samen'!J355,"-seed-package-front-cr-finnish.jpg")),
IF($C$1="Französisch - FR",HYPERLINK(CONCATENATE("https://www.saflax.de/0-WVK-Retail/Bilder-Pictures/SAFLAX-",'Basis-Tabelle-Samen'!C355,"-",'Basis-Tabelle-Samen'!J355,"-seed-package-front-cr-french.jpg")),
IF($C$1="Griechisch - GR",HYPERLINK(CONCATENATE("https://www.saflax.de/0-WVK-Retail/Bilder-Pictures/SAFLAX-",'Basis-Tabelle-Samen'!C355,"-",'Basis-Tabelle-Samen'!J355,"-seed-package-front-cr-greek.jpg")),
IF($C$1="Irisch - IE",HYPERLINK(CONCATENATE("https://www.saflax.de/0-WVK-Retail/Bilder-Pictures/SAFLAX-",'Basis-Tabelle-Samen'!C355,"-",'Basis-Tabelle-Samen'!J355,"-seed-package-front-cr-irish.jpg")),
IF($C$1="Isländisch - IS",HYPERLINK(CONCATENATE("https://www.saflax.de/0-WVK-Retail/Bilder-Pictures/SAFLAX-",'Basis-Tabelle-Samen'!C355,"-",'Basis-Tabelle-Samen'!J355,"-seed-package-front-cr-icelandic.jpg")),
IF($C$1="Italienisch - IT",HYPERLINK(CONCATENATE("https://www.saflax.de/0-WVK-Retail/Bilder-Pictures/SAFLAX-",'Basis-Tabelle-Samen'!C355,"-",'Basis-Tabelle-Samen'!J355,"-seed-package-front-cr-italian.jpg")),
IF($C$1="Japanisch - JP",HYPERLINK(CONCATENATE("https://www.saflax.de/0-WVK-Retail/Bilder-Pictures/SAFLAX-",'Basis-Tabelle-Samen'!C355,"-",'Basis-Tabelle-Samen'!J355,"-seed-package-front-cr-japanese.jpg")),
IF($C$1="Kroatisch - HR",HYPERLINK(CONCATENATE("https://www.saflax.de/0-WVK-Retail/Bilder-Pictures/SAFLAX-",'Basis-Tabelle-Samen'!C355,"-",'Basis-Tabelle-Samen'!J355,"-seed-package-front-cr-croatian.jpg")),
IF($C$1="Lettisch - LV",HYPERLINK(CONCATENATE("https://www.saflax.de/0-WVK-Retail/Bilder-Pictures/SAFLAX-",'Basis-Tabelle-Samen'!C355,"-",'Basis-Tabelle-Samen'!J355,"-seed-package-front-cr-latvian.jpg")),
IF($C$1="Litauisch - LT",HYPERLINK(CONCATENATE("https://www.saflax.de/0-WVK-Retail/Bilder-Pictures/SAFLAX-",'Basis-Tabelle-Samen'!C355,"-",'Basis-Tabelle-Samen'!J355,"-seed-package-front-cr-lithuanian.jpg")),
IF($C$1="Maltesisch - MT",HYPERLINK(CONCATENATE("https://www.saflax.de/0-WVK-Retail/Bilder-Pictures/SAFLAX-",'Basis-Tabelle-Samen'!C355,"-",'Basis-Tabelle-Samen'!J355,"-seed-package-front-cr-maltese.jpg")),
IF($C$1="Niederländisch - NL",HYPERLINK(CONCATENATE("https://www.saflax.de/0-WVK-Retail/Bilder-Pictures/SAFLAX-",'Basis-Tabelle-Samen'!C355,"-",'Basis-Tabelle-Samen'!J355,"-seed-package-front-cr-dutch.jpg")),
IF($C$1="Norwegisch - NO",HYPERLINK(CONCATENATE("https://www.saflax.de/0-WVK-Retail/Bilder-Pictures/SAFLAX-",'Basis-Tabelle-Samen'!C355,"-",'Basis-Tabelle-Samen'!J355,"-seed-package-front-cr-nowegian.jpg")),
IF($C$1="Polnisch - PL",HYPERLINK(CONCATENATE("https://www.saflax.de/0-WVK-Retail/Bilder-Pictures/SAFLAX-",'Basis-Tabelle-Samen'!C355,"-",'Basis-Tabelle-Samen'!J355,"-seed-package-front-cr-polish.jpg")),
IF($C$1="Portugiesisch - PT",HYPERLINK(CONCATENATE("https://www.saflax.de/0-WVK-Retail/Bilder-Pictures/SAFLAX-",'Basis-Tabelle-Samen'!C355,"-",'Basis-Tabelle-Samen'!J355,"-seed-package-front-cr-portuguese.jpg")),
IF($C$1="Rumänisch - RO",HYPERLINK(CONCATENATE("https://www.saflax.de/0-WVK-Retail/Bilder-Pictures/SAFLAX-",'Basis-Tabelle-Samen'!C355,"-",'Basis-Tabelle-Samen'!J355,"-seed-package-front-cr-romanian.jpg")),
IF($C$1="Schwedisch - SE",HYPERLINK(CONCATENATE("https://www.saflax.de/0-WVK-Retail/Bilder-Pictures/SAFLAX-",'Basis-Tabelle-Samen'!C355,"-",'Basis-Tabelle-Samen'!J355,"-seed-package-front-cr-swedish.jpg")),
IF($C$1="Slowakisch - SK",HYPERLINK(CONCATENATE("https://www.saflax.de/0-WVK-Retail/Bilder-Pictures/SAFLAX-",'Basis-Tabelle-Samen'!C355,"-",'Basis-Tabelle-Samen'!J355,"-seed-package-front-cr-slovak.jpg")),
IF($C$1="Slowenisch - SI",HYPERLINK(CONCATENATE("https://www.saflax.de/0-WVK-Retail/Bilder-Pictures/SAFLAX-",'Basis-Tabelle-Samen'!C355,"-",'Basis-Tabelle-Samen'!J355,"-seed-package-front-cr-slovenian.jpg")),
IF($C$1="Spanisch - ES",HYPERLINK(CONCATENATE("https://www.saflax.de/0-WVK-Retail/Bilder-Pictures/SAFLAX-",'Basis-Tabelle-Samen'!C355,"-",'Basis-Tabelle-Samen'!J355,"-seed-package-front-cr-spanish.jpg")),
IF($C$1="Tschechisch - CZ",HYPERLINK(CONCATENATE("https://www.saflax.de/0-WVK-Retail/Bilder-Pictures/SAFLAX-",'Basis-Tabelle-Samen'!C355,"-",'Basis-Tabelle-Samen'!J355,"-seed-package-front-cr-czech.jpg")),
IF($C$1="Türkisch - TR",HYPERLINK(CONCATENATE("https://www.saflax.de/0-WVK-Retail/Bilder-Pictures/SAFLAX-",'Basis-Tabelle-Samen'!C355,"-",'Basis-Tabelle-Samen'!J355,"-seed-package-front-cr-turkish.jpg")),
IF($C$1="Ungarisch - HU",HYPERLINK(CONCATENATE("https://www.saflax.de/0-WVK-Retail/Bilder-Pictures/SAFLAX-",'Basis-Tabelle-Samen'!C355,"-",'Basis-Tabelle-Samen'!J355,"-seed-package-front-cr-hungarian.jpg")),
" ACHTUNG")))))))))))))))))))))))))))))</f>
        <v>https://www.saflax.de/0-WVK-Retail/Bilder-Pictures/SAFLAX-18153-19-wildflower-mix-seed-package-front-cr-english.jpg</v>
      </c>
      <c r="AL360" s="330" t="str">
        <f>IF(G360&lt;1,"",
IF($C$1="Bulgarisch - BG",HYPERLINK(CONCATENATE("https://www.saflax.de/0-WVK-Retail/Bilder-Pictures/SAFLAX-",'Basis-Tabelle-Samen'!C355,"-",'Basis-Tabelle-Samen'!J355,"-seed-package-back-cr-bulgarian.jpg")),
IF($C$1="Dänisch - DK",HYPERLINK(CONCATENATE("https://www.saflax.de/0-WVK-Retail/Bilder-Pictures/SAFLAX-",'Basis-Tabelle-Samen'!C355,"-",'Basis-Tabelle-Samen'!J355,"-seed-package-back-cr-danish.jpg")),
IF($C$1="Deutsch - DE",HYPERLINK(CONCATENATE("https://www.saflax.de/0-WVK-Retail/Bilder-Pictures/SAFLAX-",'Basis-Tabelle-Samen'!C355,"-",'Basis-Tabelle-Samen'!J355,"-seed-package-back-cr-german.jpg")),
IF($C$1="Englisch - UK",HYPERLINK(CONCATENATE("https://www.saflax.de/0-WVK-Retail/Bilder-Pictures/SAFLAX-",'Basis-Tabelle-Samen'!C355,"-",'Basis-Tabelle-Samen'!J355,"-seed-package-back-cr-english.jpg")),
IF($C$1="Estnisch - EE",HYPERLINK(CONCATENATE("https://www.saflax.de/0-WVK-Retail/Bilder-Pictures/SAFLAX-",'Basis-Tabelle-Samen'!C355,"-",'Basis-Tabelle-Samen'!J355,"-seed-package-back-cr-estonian.jpg")),
IF($C$1="Finnisch - FI",HYPERLINK(CONCATENATE("https://www.saflax.de/0-WVK-Retail/Bilder-Pictures/SAFLAX-",'Basis-Tabelle-Samen'!C355,"-",'Basis-Tabelle-Samen'!J355,"-seed-package-back-cr-finnish.jpg")),
IF($C$1="Französisch - FR",HYPERLINK(CONCATENATE("https://www.saflax.de/0-WVK-Retail/Bilder-Pictures/SAFLAX-",'Basis-Tabelle-Samen'!C355,"-",'Basis-Tabelle-Samen'!J355,"-seed-package-back-cr-french.jpg")),
IF($C$1="Griechisch - GR",HYPERLINK(CONCATENATE("https://www.saflax.de/0-WVK-Retail/Bilder-Pictures/SAFLAX-",'Basis-Tabelle-Samen'!C355,"-",'Basis-Tabelle-Samen'!J355,"-seed-package-back-cr-greek.jpg")),
IF($C$1="Irisch - IE",HYPERLINK(CONCATENATE("https://www.saflax.de/0-WVK-Retail/Bilder-Pictures/SAFLAX-",'Basis-Tabelle-Samen'!C355,"-",'Basis-Tabelle-Samen'!J355,"-seed-package-back-cr-irish.jpg")),
IF($C$1="Isländisch - IS",HYPERLINK(CONCATENATE("https://www.saflax.de/0-WVK-Retail/Bilder-Pictures/SAFLAX-",'Basis-Tabelle-Samen'!C355,"-",'Basis-Tabelle-Samen'!J355,"-seed-package-back-cr-icelandic.jpg")),
IF($C$1="Italienisch - IT",HYPERLINK(CONCATENATE("https://www.saflax.de/0-WVK-Retail/Bilder-Pictures/SAFLAX-",'Basis-Tabelle-Samen'!C355,"-",'Basis-Tabelle-Samen'!J355,"-seed-package-back-cr-italian.jpg")),
IF($C$1="Japanisch - JP",HYPERLINK(CONCATENATE("https://www.saflax.de/0-WVK-Retail/Bilder-Pictures/SAFLAX-",'Basis-Tabelle-Samen'!C355,"-",'Basis-Tabelle-Samen'!J355,"-seed-package-back-cr-japanese.jpg")),
IF($C$1="Kroatisch - HR",HYPERLINK(CONCATENATE("https://www.saflax.de/0-WVK-Retail/Bilder-Pictures/SAFLAX-",'Basis-Tabelle-Samen'!C355,"-",'Basis-Tabelle-Samen'!J355,"-seed-package-back-cr-croatian.jpg")),
IF($C$1="Lettisch - LV",HYPERLINK(CONCATENATE("https://www.saflax.de/0-WVK-Retail/Bilder-Pictures/SAFLAX-",'Basis-Tabelle-Samen'!C355,"-",'Basis-Tabelle-Samen'!J355,"-seed-package-back-cr-latvian.jpg")),
IF($C$1="Litauisch - LT",HYPERLINK(CONCATENATE("https://www.saflax.de/0-WVK-Retail/Bilder-Pictures/SAFLAX-",'Basis-Tabelle-Samen'!C355,"-",'Basis-Tabelle-Samen'!J355,"-seed-package-back-cr-lithuanian.jpg")),
IF($C$1="Maltesisch - MT",HYPERLINK(CONCATENATE("https://www.saflax.de/0-WVK-Retail/Bilder-Pictures/SAFLAX-",'Basis-Tabelle-Samen'!C355,"-",'Basis-Tabelle-Samen'!J355,"-seed-package-back-cr-maltese.jpg")),
IF($C$1="Niederländisch - NL",HYPERLINK(CONCATENATE("https://www.saflax.de/0-WVK-Retail/Bilder-Pictures/SAFLAX-",'Basis-Tabelle-Samen'!C355,"-",'Basis-Tabelle-Samen'!J355,"-seed-package-back-cr-dutch.jpg")),
IF($C$1="Norwegisch - NO",HYPERLINK(CONCATENATE("https://www.saflax.de/0-WVK-Retail/Bilder-Pictures/SAFLAX-",'Basis-Tabelle-Samen'!C355,"-",'Basis-Tabelle-Samen'!J355,"-seed-package-back-cr-nowegian.jpg")),
IF($C$1="Polnisch - PL",HYPERLINK(CONCATENATE("https://www.saflax.de/0-WVK-Retail/Bilder-Pictures/SAFLAX-",'Basis-Tabelle-Samen'!C355,"-",'Basis-Tabelle-Samen'!J355,"-seed-package-back-cr-polish.jpg")),
IF($C$1="Portugiesisch - PT",HYPERLINK(CONCATENATE("https://www.saflax.de/0-WVK-Retail/Bilder-Pictures/SAFLAX-",'Basis-Tabelle-Samen'!C355,"-",'Basis-Tabelle-Samen'!J355,"-seed-package-back-cr-portuguese.jpg")),
IF($C$1="Rumänisch - RO",HYPERLINK(CONCATENATE("https://www.saflax.de/0-WVK-Retail/Bilder-Pictures/SAFLAX-",'Basis-Tabelle-Samen'!C355,"-",'Basis-Tabelle-Samen'!J355,"-seed-package-back-cr-romanian.jpg")),
IF($C$1="Schwedisch - SE",HYPERLINK(CONCATENATE("https://www.saflax.de/0-WVK-Retail/Bilder-Pictures/SAFLAX-",'Basis-Tabelle-Samen'!C355,"-",'Basis-Tabelle-Samen'!J355,"-seed-package-back-cr-swedish.jpg")),
IF($C$1="Slowakisch - SK",HYPERLINK(CONCATENATE("https://www.saflax.de/0-WVK-Retail/Bilder-Pictures/SAFLAX-",'Basis-Tabelle-Samen'!C355,"-",'Basis-Tabelle-Samen'!J355,"-seed-package-back-cr-slovak.jpg")),
IF($C$1="Slowenisch - SI",HYPERLINK(CONCATENATE("https://www.saflax.de/0-WVK-Retail/Bilder-Pictures/SAFLAX-",'Basis-Tabelle-Samen'!C355,"-",'Basis-Tabelle-Samen'!J355,"-seed-package-back-cr-slovenian.jpg")),
IF($C$1="Spanisch - ES",HYPERLINK(CONCATENATE("https://www.saflax.de/0-WVK-Retail/Bilder-Pictures/SAFLAX-",'Basis-Tabelle-Samen'!C355,"-",'Basis-Tabelle-Samen'!J355,"-seed-package-back-cr-spanish.jpg")),
IF($C$1="Tschechisch - CZ",HYPERLINK(CONCATENATE("https://www.saflax.de/0-WVK-Retail/Bilder-Pictures/SAFLAX-",'Basis-Tabelle-Samen'!C355,"-",'Basis-Tabelle-Samen'!J355,"-seed-package-back-cr-czech.jpg")),
IF($C$1="Türkisch - TR",HYPERLINK(CONCATENATE("https://www.saflax.de/0-WVK-Retail/Bilder-Pictures/SAFLAX-",'Basis-Tabelle-Samen'!C355,"-",'Basis-Tabelle-Samen'!J355,"-seed-package-back-cr-turkish.jpg")),
IF($C$1="Ungarisch - HU",HYPERLINK(CONCATENATE("https://www.saflax.de/0-WVK-Retail/Bilder-Pictures/SAFLAX-",'Basis-Tabelle-Samen'!C355,"-",'Basis-Tabelle-Samen'!J355,"-seed-package-back-cr-hungarian.jpg")),
" ACHTUNG")))))))))))))))))))))))))))))</f>
        <v>https://www.saflax.de/0-WVK-Retail/Bilder-Pictures/SAFLAX-18153-19-wildflower-mix-seed-package-back-cr-english.jpg</v>
      </c>
      <c r="AM360" s="330"/>
      <c r="AN360" s="331" t="str">
        <f>IF(P360&lt;1,"",
IF($C$1="Bulgarisch - BG",HYPERLINK(CONCATENATE("https://www.saflax.de/0-WVK-Retail/Bilder-Pictures/SAFLAX-",'Basis-Tabelle-Samen'!N367,"-",'Basis-Tabelle-Samen'!J367,"-garden-to-go-lite-bulgarian.jpg")),
IF($C$1="Dänisch - DK",HYPERLINK(CONCATENATE("https://www.saflax.de/0-WVK-Retail/Bilder-Pictures/SAFLAX-",'Basis-Tabelle-Samen'!N367,"-",'Basis-Tabelle-Samen'!J367,"-garden-to-go-lite-danish.jpg")),
IF($C$1="Deutsch - DE",HYPERLINK(CONCATENATE("https://www.saflax.de/0-WVK-Retail/Bilder-Pictures/SAFLAX-",'Basis-Tabelle-Samen'!N367,"-",'Basis-Tabelle-Samen'!J367,"-garden-to-go-lite-german.jpg")),
IF($C$1="Englisch - UK",HYPERLINK(CONCATENATE("https://www.saflax.de/0-WVK-Retail/Bilder-Pictures/SAFLAX-",'Basis-Tabelle-Samen'!N367,"-",'Basis-Tabelle-Samen'!J367,"-garden-to-go-lite-english.jpg")),
IF($C$1="Estnisch - EE",HYPERLINK(CONCATENATE("https://www.saflax.de/0-WVK-Retail/Bilder-Pictures/SAFLAX-",'Basis-Tabelle-Samen'!N367,"-",'Basis-Tabelle-Samen'!J367,"-garden-to-go-lite-estonian.jpg")),
IF($C$1="Finnisch - FI",HYPERLINK(CONCATENATE("https://www.saflax.de/0-WVK-Retail/Bilder-Pictures/SAFLAX-",'Basis-Tabelle-Samen'!N367,"-",'Basis-Tabelle-Samen'!J367,"-garden-to-go-lite-finnish.jpg")),
IF($C$1="Französisch - FR",HYPERLINK(CONCATENATE("https://www.saflax.de/0-WVK-Retail/Bilder-Pictures/SAFLAX-",'Basis-Tabelle-Samen'!N367,"-",'Basis-Tabelle-Samen'!J367,"-garden-to-go-lite-french.jpg")),
IF($C$1="Griechisch - GR",HYPERLINK(CONCATENATE("https://www.saflax.de/0-WVK-Retail/Bilder-Pictures/SAFLAX-",'Basis-Tabelle-Samen'!N367,"-",'Basis-Tabelle-Samen'!J367,"-garden-to-go-lite-greek.jpg")),
IF($C$1="Irisch - IE",HYPERLINK(CONCATENATE("https://www.saflax.de/0-WVK-Retail/Bilder-Pictures/SAFLAX-",'Basis-Tabelle-Samen'!N367,"-",'Basis-Tabelle-Samen'!J367,"-garden-to-go-lite-irish.jpg")),
IF($C$1="Isländisch - IS",HYPERLINK(CONCATENATE("https://www.saflax.de/0-WVK-Retail/Bilder-Pictures/SAFLAX-",'Basis-Tabelle-Samen'!N367,"-",'Basis-Tabelle-Samen'!J367,"-garden-to-go-lite-icelandic.jpg")),
IF($C$1="Italienisch - IT",HYPERLINK(CONCATENATE("https://www.saflax.de/0-WVK-Retail/Bilder-Pictures/SAFLAX-",'Basis-Tabelle-Samen'!N367,"-",'Basis-Tabelle-Samen'!J367,"-garden-to-go-lite-italian.jpg")),
IF($C$1="Japanisch - JP",HYPERLINK(CONCATENATE("https://www.saflax.de/0-WVK-Retail/Bilder-Pictures/SAFLAX-",'Basis-Tabelle-Samen'!N367,"-",'Basis-Tabelle-Samen'!J367,"-garden-to-go-lite-japanese.jpg")),
IF($C$1="Kroatisch - HR",HYPERLINK(CONCATENATE("https://www.saflax.de/0-WVK-Retail/Bilder-Pictures/SAFLAX-",'Basis-Tabelle-Samen'!N367,"-",'Basis-Tabelle-Samen'!J367,"-garden-to-go-lite-croatian.jpg")),
IF($C$1="Lettisch - LV",HYPERLINK(CONCATENATE("https://www.saflax.de/0-WVK-Retail/Bilder-Pictures/SAFLAX-",'Basis-Tabelle-Samen'!N367,"-",'Basis-Tabelle-Samen'!J367,"-garden-to-go-lite-latvian.jpg")),
IF($C$1="Litauisch - LT",HYPERLINK(CONCATENATE("https://www.saflax.de/0-WVK-Retail/Bilder-Pictures/SAFLAX-",'Basis-Tabelle-Samen'!N367,"-",'Basis-Tabelle-Samen'!J367,"-garden-to-go-lite-lithuanian.jpg")),
IF($C$1="Maltesisch - MT",HYPERLINK(CONCATENATE("https://www.saflax.de/0-WVK-Retail/Bilder-Pictures/SAFLAX-",'Basis-Tabelle-Samen'!N367,"-",'Basis-Tabelle-Samen'!J367,"-garden-to-go-lite-maltese.jpg")),
IF($C$1="Niederländisch - NL",HYPERLINK(CONCATENATE("https://www.saflax.de/0-WVK-Retail/Bilder-Pictures/SAFLAX-",'Basis-Tabelle-Samen'!N367,"-",'Basis-Tabelle-Samen'!J367,"-garden-to-go-lite-dutch.jpg")),
IF($C$1="Norwegisch - NO",HYPERLINK(CONCATENATE("https://www.saflax.de/0-WVK-Retail/Bilder-Pictures/SAFLAX-",'Basis-Tabelle-Samen'!N367,"-",'Basis-Tabelle-Samen'!J367,"-garden-to-go-lite-nowegian.jpg")),
IF($C$1="Polnisch - PL",HYPERLINK(CONCATENATE("https://www.saflax.de/0-WVK-Retail/Bilder-Pictures/SAFLAX-",'Basis-Tabelle-Samen'!N367,"-",'Basis-Tabelle-Samen'!J367,"-garden-to-go-lite-polish.jpg")),
IF($C$1="Portugiesisch - PT",HYPERLINK(CONCATENATE("https://www.saflax.de/0-WVK-Retail/Bilder-Pictures/SAFLAX-",'Basis-Tabelle-Samen'!N367,"-",'Basis-Tabelle-Samen'!J367,"-garden-to-go-lite-portuguese.jpg")),
IF($C$1="Rumänisch - RO",HYPERLINK(CONCATENATE("https://www.saflax.de/0-WVK-Retail/Bilder-Pictures/SAFLAX-",'Basis-Tabelle-Samen'!N367,"-",'Basis-Tabelle-Samen'!J367,"-garden-to-go-lite-romanian.jpg")),
IF($C$1="Schwedisch - SE",HYPERLINK(CONCATENATE("https://www.saflax.de/0-WVK-Retail/Bilder-Pictures/SAFLAX-",'Basis-Tabelle-Samen'!N367,"-",'Basis-Tabelle-Samen'!J367,"-garden-to-go-lite-swedish.jpg")),
IF($C$1="Slowakisch - SK",HYPERLINK(CONCATENATE("https://www.saflax.de/0-WVK-Retail/Bilder-Pictures/SAFLAX-",'Basis-Tabelle-Samen'!N367,"-",'Basis-Tabelle-Samen'!J367,"-garden-to-go-lite-slovak.jpg")),
IF($C$1="Slowenisch - SI",HYPERLINK(CONCATENATE("https://www.saflax.de/0-WVK-Retail/Bilder-Pictures/SAFLAX-",'Basis-Tabelle-Samen'!N367,"-",'Basis-Tabelle-Samen'!J367,"-garden-to-go-lite-slovenian.jpg")),
IF($C$1="Spanisch - ES",HYPERLINK(CONCATENATE("https://www.saflax.de/0-WVK-Retail/Bilder-Pictures/SAFLAX-",'Basis-Tabelle-Samen'!N367,"-",'Basis-Tabelle-Samen'!J367,"-garden-to-go-lite-spanish.jpg")),
IF($C$1="Tschechisch - CZ",HYPERLINK(CONCATENATE("https://www.saflax.de/0-WVK-Retail/Bilder-Pictures/SAFLAX-",'Basis-Tabelle-Samen'!N367,"-",'Basis-Tabelle-Samen'!J367,"-garden-to-go-lite-czech.jpg")),
IF($C$1="Türkisch - TR",HYPERLINK(CONCATENATE("https://www.saflax.de/0-WVK-Retail/Bilder-Pictures/SAFLAX-",'Basis-Tabelle-Samen'!N367,"-",'Basis-Tabelle-Samen'!J367,"-garden-to-go-lite-turkish.jpg")),
IF($C$1="Ungarisch - HU",HYPERLINK(CONCATENATE("https://www.saflax.de/0-WVK-Retail/Bilder-Pictures/SAFLAX-",'Basis-Tabelle-Samen'!N367,"-",'Basis-Tabelle-Samen'!J367,"-garden-to-go-lite-hungarian.jpg")),
" ACHTUNG")))))))))))))))))))))))))))))</f>
        <v/>
      </c>
      <c r="AO360" s="331" t="str">
        <f>IF(U360&lt;1,"",
IF($C$1="Bulgarisch - BG",HYPERLINK(CONCATENATE("https://www.saflax.de/0-WVK-Retail/Bilder-Pictures/SAFLAX-",'Basis-Tabelle-Samen'!Q367,"-",'Basis-Tabelle-Samen'!J367,"-garden-to-go-bulgarian.jpg")),
IF($C$1="Dänisch - DK",HYPERLINK(CONCATENATE("https://www.saflax.de/0-WVK-Retail/Bilder-Pictures/SAFLAX-",'Basis-Tabelle-Samen'!Q367,"-",'Basis-Tabelle-Samen'!J367,"-garden-to-go-danish.jpg")),
IF($C$1="Deutsch - DE",HYPERLINK(CONCATENATE("https://www.saflax.de/0-WVK-Retail/Bilder-Pictures/SAFLAX-",'Basis-Tabelle-Samen'!Q367,"-",'Basis-Tabelle-Samen'!J367,"-garden-to-go-german.jpg")),
IF($C$1="Englisch - UK",HYPERLINK(CONCATENATE("https://www.saflax.de/0-WVK-Retail/Bilder-Pictures/SAFLAX-",'Basis-Tabelle-Samen'!Q367,"-",'Basis-Tabelle-Samen'!J367,"-garden-to-go-english.jpg")),
IF($C$1="Estnisch - EE",HYPERLINK(CONCATENATE("https://www.saflax.de/0-WVK-Retail/Bilder-Pictures/SAFLAX-",'Basis-Tabelle-Samen'!Q367,"-",'Basis-Tabelle-Samen'!J367,"-garden-to-go-estonian.jpg")),
IF($C$1="Finnisch - FI",HYPERLINK(CONCATENATE("https://www.saflax.de/0-WVK-Retail/Bilder-Pictures/SAFLAX-",'Basis-Tabelle-Samen'!Q367,"-",'Basis-Tabelle-Samen'!J367,"-garden-to-go-finnish.jpg")),
IF($C$1="Französisch - FR",HYPERLINK(CONCATENATE("https://www.saflax.de/0-WVK-Retail/Bilder-Pictures/SAFLAX-",'Basis-Tabelle-Samen'!Q367,"-",'Basis-Tabelle-Samen'!J367,"-garden-to-go-french.jpg")),
IF($C$1="Griechisch - GR",HYPERLINK(CONCATENATE("https://www.saflax.de/0-WVK-Retail/Bilder-Pictures/SAFLAX-",'Basis-Tabelle-Samen'!Q367,"-",'Basis-Tabelle-Samen'!J367,"-garden-to-go-greek.jpg")),
IF($C$1="Irisch - IE",HYPERLINK(CONCATENATE("https://www.saflax.de/0-WVK-Retail/Bilder-Pictures/SAFLAX-",'Basis-Tabelle-Samen'!Q367,"-",'Basis-Tabelle-Samen'!J367,"-garden-to-go-irish.jpg")),
IF($C$1="Isländisch - IS",HYPERLINK(CONCATENATE("https://www.saflax.de/0-WVK-Retail/Bilder-Pictures/SAFLAX-",'Basis-Tabelle-Samen'!Q367,"-",'Basis-Tabelle-Samen'!J367,"-garden-to-go-icelandic.jpg")),
IF($C$1="Italienisch - IT",HYPERLINK(CONCATENATE("https://www.saflax.de/0-WVK-Retail/Bilder-Pictures/SAFLAX-",'Basis-Tabelle-Samen'!Q367,"-",'Basis-Tabelle-Samen'!J367,"-garden-to-go-italian.jpg")),
IF($C$1="Japanisch - JP",HYPERLINK(CONCATENATE("https://www.saflax.de/0-WVK-Retail/Bilder-Pictures/SAFLAX-",'Basis-Tabelle-Samen'!Q367,"-",'Basis-Tabelle-Samen'!J367,"-garden-to-go-japanese.jpg")),
IF($C$1="Kroatisch - HR",HYPERLINK(CONCATENATE("https://www.saflax.de/0-WVK-Retail/Bilder-Pictures/SAFLAX-",'Basis-Tabelle-Samen'!Q367,"-",'Basis-Tabelle-Samen'!J367,"-garden-to-go-croatian.jpg")),
IF($C$1="Lettisch - LV",HYPERLINK(CONCATENATE("https://www.saflax.de/0-WVK-Retail/Bilder-Pictures/SAFLAX-",'Basis-Tabelle-Samen'!Q367,"-",'Basis-Tabelle-Samen'!J367,"-garden-to-go-latvian.jpg")),
IF($C$1="Litauisch - LT",HYPERLINK(CONCATENATE("https://www.saflax.de/0-WVK-Retail/Bilder-Pictures/SAFLAX-",'Basis-Tabelle-Samen'!Q367,"-",'Basis-Tabelle-Samen'!J367,"-garden-to-go-lithuanian.jpg")),
IF($C$1="Maltesisch - MT",HYPERLINK(CONCATENATE("https://www.saflax.de/0-WVK-Retail/Bilder-Pictures/SAFLAX-",'Basis-Tabelle-Samen'!Q367,"-",'Basis-Tabelle-Samen'!J367,"-garden-to-go-maltese.jpg")),
IF($C$1="Niederländisch - NL",HYPERLINK(CONCATENATE("https://www.saflax.de/0-WVK-Retail/Bilder-Pictures/SAFLAX-",'Basis-Tabelle-Samen'!Q367,"-",'Basis-Tabelle-Samen'!J367,"-garden-to-go-dutch.jpg")),
IF($C$1="Norwegisch - NO",HYPERLINK(CONCATENATE("https://www.saflax.de/0-WVK-Retail/Bilder-Pictures/SAFLAX-",'Basis-Tabelle-Samen'!Q367,"-",'Basis-Tabelle-Samen'!J367,"-garden-to-go-nowegian.jpg")),
IF($C$1="Polnisch - PL",HYPERLINK(CONCATENATE("https://www.saflax.de/0-WVK-Retail/Bilder-Pictures/SAFLAX-",'Basis-Tabelle-Samen'!Q367,"-",'Basis-Tabelle-Samen'!J367,"-garden-to-go-polish.jpg")),
IF($C$1="Portugiesisch - PT",HYPERLINK(CONCATENATE("https://www.saflax.de/0-WVK-Retail/Bilder-Pictures/SAFLAX-",'Basis-Tabelle-Samen'!Q367,"-",'Basis-Tabelle-Samen'!J367,"-garden-to-go-portuguese.jpg")),
IF($C$1="Rumänisch - RO",HYPERLINK(CONCATENATE("https://www.saflax.de/0-WVK-Retail/Bilder-Pictures/SAFLAX-",'Basis-Tabelle-Samen'!Q367,"-",'Basis-Tabelle-Samen'!J367,"-garden-to-go-romanian.jpg")),
IF($C$1="Schwedisch - SE",HYPERLINK(CONCATENATE("https://www.saflax.de/0-WVK-Retail/Bilder-Pictures/SAFLAX-",'Basis-Tabelle-Samen'!Q367,"-",'Basis-Tabelle-Samen'!J367,"-garden-to-go-swedish.jpg")),
IF($C$1="Slowakisch - SK",HYPERLINK(CONCATENATE("https://www.saflax.de/0-WVK-Retail/Bilder-Pictures/SAFLAX-",'Basis-Tabelle-Samen'!Q367,"-",'Basis-Tabelle-Samen'!J367,"-garden-to-go-slovak.jpg")),
IF($C$1="Slowenisch - SI",HYPERLINK(CONCATENATE("https://www.saflax.de/0-WVK-Retail/Bilder-Pictures/SAFLAX-",'Basis-Tabelle-Samen'!Q367,"-",'Basis-Tabelle-Samen'!J367,"-garden-to-go-slovenian.jpg")),
IF($C$1="Spanisch - ES",HYPERLINK(CONCATENATE("https://www.saflax.de/0-WVK-Retail/Bilder-Pictures/SAFLAX-",'Basis-Tabelle-Samen'!Q367,"-",'Basis-Tabelle-Samen'!J367,"-garden-to-go-spanish.jpg")),
IF($C$1="Tschechisch - CZ",HYPERLINK(CONCATENATE("https://www.saflax.de/0-WVK-Retail/Bilder-Pictures/SAFLAX-",'Basis-Tabelle-Samen'!Q367,"-",'Basis-Tabelle-Samen'!J367,"-garden-to-go-czech.jpg")),
IF($C$1="Türkisch - TR",HYPERLINK(CONCATENATE("https://www.saflax.de/0-WVK-Retail/Bilder-Pictures/SAFLAX-",'Basis-Tabelle-Samen'!Q367,"-",'Basis-Tabelle-Samen'!J367,"-garden-to-go-turkish.jpg")),
IF($C$1="Ungarisch - HU",HYPERLINK(CONCATENATE("https://www.saflax.de/0-WVK-Retail/Bilder-Pictures/SAFLAX-",'Basis-Tabelle-Samen'!Q367,"-",'Basis-Tabelle-Samen'!J367,"-garden-to-go-hungarian.jpg")),
" ACHTUNG")))))))))))))))))))))))))))))</f>
        <v/>
      </c>
      <c r="AP360" s="331" t="str">
        <f>IF(Z360&lt;1,"",
IF($C$1="Bulgarisch - BG",HYPERLINK(CONCATENATE("https://www.saflax.de/0-WVK-Retail/Bilder-Pictures/SAFLAX-",'Basis-Tabelle-Samen'!T367,"-",'Basis-Tabelle-Samen'!J367,"-cultivation-set-bulgarian.jpg")),
IF($C$1="Dänisch - DK",HYPERLINK(CONCATENATE("https://www.saflax.de/0-WVK-Retail/Bilder-Pictures/SAFLAX-",'Basis-Tabelle-Samen'!T367,"-",'Basis-Tabelle-Samen'!J367,"-cultivation-set-danish.jpg")),
IF($C$1="Deutsch - DE",HYPERLINK(CONCATENATE("https://www.saflax.de/0-WVK-Retail/Bilder-Pictures/SAFLAX-",'Basis-Tabelle-Samen'!T367,"-",'Basis-Tabelle-Samen'!J367,"-cultivation-set-german.jpg")),
IF($C$1="Englisch - UK",HYPERLINK(CONCATENATE("https://www.saflax.de/0-WVK-Retail/Bilder-Pictures/SAFLAX-",'Basis-Tabelle-Samen'!T367,"-",'Basis-Tabelle-Samen'!J367,"-cultivation-set-english.jpg")),
IF($C$1="Estnisch - EE",HYPERLINK(CONCATENATE("https://www.saflax.de/0-WVK-Retail/Bilder-Pictures/SAFLAX-",'Basis-Tabelle-Samen'!T367,"-",'Basis-Tabelle-Samen'!J367,"-cultivation-set-estonian.jpg")),
IF($C$1="Finnisch - FI",HYPERLINK(CONCATENATE("https://www.saflax.de/0-WVK-Retail/Bilder-Pictures/SAFLAX-",'Basis-Tabelle-Samen'!T367,"-",'Basis-Tabelle-Samen'!J367,"-cultivation-set-finnish.jpg")),
IF($C$1="Französisch - FR",HYPERLINK(CONCATENATE("https://www.saflax.de/0-WVK-Retail/Bilder-Pictures/SAFLAX-",'Basis-Tabelle-Samen'!T367,"-",'Basis-Tabelle-Samen'!J367,"-cultivation-set-french.jpg")),
IF($C$1="Griechisch - GR",HYPERLINK(CONCATENATE("https://www.saflax.de/0-WVK-Retail/Bilder-Pictures/SAFLAX-",'Basis-Tabelle-Samen'!T367,"-",'Basis-Tabelle-Samen'!J367,"-cultivation-set-greek.jpg")),
IF($C$1="Irisch - IE",HYPERLINK(CONCATENATE("https://www.saflax.de/0-WVK-Retail/Bilder-Pictures/SAFLAX-",'Basis-Tabelle-Samen'!T367,"-",'Basis-Tabelle-Samen'!J367,"-cultivation-set-irish.jpg")),
IF($C$1="Isländisch - IS",HYPERLINK(CONCATENATE("https://www.saflax.de/0-WVK-Retail/Bilder-Pictures/SAFLAX-",'Basis-Tabelle-Samen'!T367,"-",'Basis-Tabelle-Samen'!J367,"-cultivation-set-icelandic.jpg")),
IF($C$1="Italienisch - IT",HYPERLINK(CONCATENATE("https://www.saflax.de/0-WVK-Retail/Bilder-Pictures/SAFLAX-",'Basis-Tabelle-Samen'!T367,"-",'Basis-Tabelle-Samen'!J367,"-cultivation-set-italian.jpg")),
IF($C$1="Japanisch - JP",HYPERLINK(CONCATENATE("https://www.saflax.de/0-WVK-Retail/Bilder-Pictures/SAFLAX-",'Basis-Tabelle-Samen'!T367,"-",'Basis-Tabelle-Samen'!J367,"-cultivation-set-japanese.jpg")),
IF($C$1="Kroatisch - HR",HYPERLINK(CONCATENATE("https://www.saflax.de/0-WVK-Retail/Bilder-Pictures/SAFLAX-",'Basis-Tabelle-Samen'!T367,"-",'Basis-Tabelle-Samen'!J367,"-cultivation-set-croatian.jpg")),
IF($C$1="Lettisch - LV",HYPERLINK(CONCATENATE("https://www.saflax.de/0-WVK-Retail/Bilder-Pictures/SAFLAX-",'Basis-Tabelle-Samen'!T367,"-",'Basis-Tabelle-Samen'!J367,"-cultivation-set-latvian.jpg")),
IF($C$1="Litauisch - LT",HYPERLINK(CONCATENATE("https://www.saflax.de/0-WVK-Retail/Bilder-Pictures/SAFLAX-",'Basis-Tabelle-Samen'!T367,"-",'Basis-Tabelle-Samen'!J367,"-cultivation-set-lithuanian.jpg")),
IF($C$1="Maltesisch - MT",HYPERLINK(CONCATENATE("https://www.saflax.de/0-WVK-Retail/Bilder-Pictures/SAFLAX-",'Basis-Tabelle-Samen'!T367,"-",'Basis-Tabelle-Samen'!J367,"-cultivation-set-maltese.jpg")),
IF($C$1="Niederländisch - NL",HYPERLINK(CONCATENATE("https://www.saflax.de/0-WVK-Retail/Bilder-Pictures/SAFLAX-",'Basis-Tabelle-Samen'!T367,"-",'Basis-Tabelle-Samen'!J367,"-cultivation-set-dutch.jpg")),
IF($C$1="Norwegisch - NO",HYPERLINK(CONCATENATE("https://www.saflax.de/0-WVK-Retail/Bilder-Pictures/SAFLAX-",'Basis-Tabelle-Samen'!T367,"-",'Basis-Tabelle-Samen'!J367,"-cultivation-set-nowegian.jpg")),
IF($C$1="Polnisch - PL",HYPERLINK(CONCATENATE("https://www.saflax.de/0-WVK-Retail/Bilder-Pictures/SAFLAX-",'Basis-Tabelle-Samen'!T367,"-",'Basis-Tabelle-Samen'!J367,"-cultivation-set-polish.jpg")),
IF($C$1="Portugiesisch - PT",HYPERLINK(CONCATENATE("https://www.saflax.de/0-WVK-Retail/Bilder-Pictures/SAFLAX-",'Basis-Tabelle-Samen'!T367,"-",'Basis-Tabelle-Samen'!J367,"-cultivation-set-portuguese.jpg")),
IF($C$1="Rumänisch - RO",HYPERLINK(CONCATENATE("https://www.saflax.de/0-WVK-Retail/Bilder-Pictures/SAFLAX-",'Basis-Tabelle-Samen'!T367,"-",'Basis-Tabelle-Samen'!J367,"-cultivation-set-romanian.jpg")),
IF($C$1="Schwedisch - SE",HYPERLINK(CONCATENATE("https://www.saflax.de/0-WVK-Retail/Bilder-Pictures/SAFLAX-",'Basis-Tabelle-Samen'!T367,"-",'Basis-Tabelle-Samen'!J367,"-cultivation-set-swedish.jpg")),
IF($C$1="Slowakisch - SK",HYPERLINK(CONCATENATE("https://www.saflax.de/0-WVK-Retail/Bilder-Pictures/SAFLAX-",'Basis-Tabelle-Samen'!T367,"-",'Basis-Tabelle-Samen'!J367,"-cultivation-set-slovak.jpg")),
IF($C$1="Slowenisch - SI",HYPERLINK(CONCATENATE("https://www.saflax.de/0-WVK-Retail/Bilder-Pictures/SAFLAX-",'Basis-Tabelle-Samen'!T367,"-",'Basis-Tabelle-Samen'!J367,"-cultivation-set-slovenian.jpg")),
IF($C$1="Spanisch - ES",HYPERLINK(CONCATENATE("https://www.saflax.de/0-WVK-Retail/Bilder-Pictures/SAFLAX-",'Basis-Tabelle-Samen'!T367,"-",'Basis-Tabelle-Samen'!J367,"-cultivation-set-spanish.jpg")),
IF($C$1="Tschechisch - CZ",HYPERLINK(CONCATENATE("https://www.saflax.de/0-WVK-Retail/Bilder-Pictures/SAFLAX-",'Basis-Tabelle-Samen'!T367,"-",'Basis-Tabelle-Samen'!J367,"-cultivation-set-czech.jpg")),
IF($C$1="Türkisch - TR",HYPERLINK(CONCATENATE("https://www.saflax.de/0-WVK-Retail/Bilder-Pictures/SAFLAX-",'Basis-Tabelle-Samen'!T367,"-",'Basis-Tabelle-Samen'!J367,"-cultivation-set-turkish.jpg")),
IF($C$1="Ungarisch - HU",HYPERLINK(CONCATENATE("https://www.saflax.de/0-WVK-Retail/Bilder-Pictures/SAFLAX-",'Basis-Tabelle-Samen'!T367,"-",'Basis-Tabelle-Samen'!J367,"-cultivation-set-hungarian.jpg")),
" ACHTUNG")))))))))))))))))))))))))))))</f>
        <v/>
      </c>
      <c r="AQ360" s="331" t="str">
        <f>IF(AE360&lt;1,"",
IF($C$1="Bulgarisch - BG",HYPERLINK(CONCATENATE("https://www.saflax.de/0-WVK-Retail/Bilder-Pictures/SAFLAX-",'Basis-Tabelle-Samen'!W367,"-",'Basis-Tabelle-Samen'!J367,"-garden-in-the-bag-bulgarian.jpg")),
IF($C$1="Dänisch - DK",HYPERLINK(CONCATENATE("https://www.saflax.de/0-WVK-Retail/Bilder-Pictures/SAFLAX-",'Basis-Tabelle-Samen'!W367,"-",'Basis-Tabelle-Samen'!J367,"-garden-in-the-bag-danish.jpg")),
IF($C$1="Deutsch - DE",HYPERLINK(CONCATENATE("https://www.saflax.de/0-WVK-Retail/Bilder-Pictures/SAFLAX-",'Basis-Tabelle-Samen'!W367,"-",'Basis-Tabelle-Samen'!J367,"-garden-in-the-bag-german.jpg")),
IF($C$1="Englisch - UK",HYPERLINK(CONCATENATE("https://www.saflax.de/0-WVK-Retail/Bilder-Pictures/SAFLAX-",'Basis-Tabelle-Samen'!W367,"-",'Basis-Tabelle-Samen'!J367,"-garden-in-the-bag-english.jpg")),
IF($C$1="Estnisch - EE",HYPERLINK(CONCATENATE("https://www.saflax.de/0-WVK-Retail/Bilder-Pictures/SAFLAX-",'Basis-Tabelle-Samen'!W367,"-",'Basis-Tabelle-Samen'!J367,"-garden-in-the-bag-estonian.jpg")),
IF($C$1="Finnisch - FI",HYPERLINK(CONCATENATE("https://www.saflax.de/0-WVK-Retail/Bilder-Pictures/SAFLAX-",'Basis-Tabelle-Samen'!W367,"-",'Basis-Tabelle-Samen'!J367,"-garden-in-the-bag-finnish.jpg")),
IF($C$1="Französisch - FR",HYPERLINK(CONCATENATE("https://www.saflax.de/0-WVK-Retail/Bilder-Pictures/SAFLAX-",'Basis-Tabelle-Samen'!W367,"-",'Basis-Tabelle-Samen'!J367,"-garden-in-the-bag-french.jpg")),
IF($C$1="Griechisch - GR",HYPERLINK(CONCATENATE("https://www.saflax.de/0-WVK-Retail/Bilder-Pictures/SAFLAX-",'Basis-Tabelle-Samen'!W367,"-",'Basis-Tabelle-Samen'!J367,"-garden-in-the-bag-greek.jpg")),
IF($C$1="Irisch - IE",HYPERLINK(CONCATENATE("https://www.saflax.de/0-WVK-Retail/Bilder-Pictures/SAFLAX-",'Basis-Tabelle-Samen'!W367,"-",'Basis-Tabelle-Samen'!J367,"-garden-in-the-bag-irish.jpg")),
IF($C$1="Isländisch - IS",HYPERLINK(CONCATENATE("https://www.saflax.de/0-WVK-Retail/Bilder-Pictures/SAFLAX-",'Basis-Tabelle-Samen'!W367,"-",'Basis-Tabelle-Samen'!J367,"-garden-in-the-bag-icelandic.jpg")),
IF($C$1="Italienisch - IT",HYPERLINK(CONCATENATE("https://www.saflax.de/0-WVK-Retail/Bilder-Pictures/SAFLAX-",'Basis-Tabelle-Samen'!W367,"-",'Basis-Tabelle-Samen'!J367,"-garden-in-the-bag-italian.jpg")),
IF($C$1="Japanisch - JP",HYPERLINK(CONCATENATE("https://www.saflax.de/0-WVK-Retail/Bilder-Pictures/SAFLAX-",'Basis-Tabelle-Samen'!W367,"-",'Basis-Tabelle-Samen'!J367,"-garden-in-the-bag-japanese.jpg")),
IF($C$1="Kroatisch - HR",HYPERLINK(CONCATENATE("https://www.saflax.de/0-WVK-Retail/Bilder-Pictures/SAFLAX-",'Basis-Tabelle-Samen'!W367,"-",'Basis-Tabelle-Samen'!J367,"-garden-in-the-bag-croatian.jpg")),
IF($C$1="Lettisch - LV",HYPERLINK(CONCATENATE("https://www.saflax.de/0-WVK-Retail/Bilder-Pictures/SAFLAX-",'Basis-Tabelle-Samen'!W367,"-",'Basis-Tabelle-Samen'!J367,"-garden-in-the-bag-latvian.jpg")),
IF($C$1="Litauisch - LT",HYPERLINK(CONCATENATE("https://www.saflax.de/0-WVK-Retail/Bilder-Pictures/SAFLAX-",'Basis-Tabelle-Samen'!W367,"-",'Basis-Tabelle-Samen'!J367,"-garden-in-the-bag-lithuanian.jpg")),
IF($C$1="Maltesisch - MT",HYPERLINK(CONCATENATE("https://www.saflax.de/0-WVK-Retail/Bilder-Pictures/SAFLAX-",'Basis-Tabelle-Samen'!W367,"-",'Basis-Tabelle-Samen'!J367,"-garden-in-the-bag-maltese.jpg")),
IF($C$1="Niederländisch - NL",HYPERLINK(CONCATENATE("https://www.saflax.de/0-WVK-Retail/Bilder-Pictures/SAFLAX-",'Basis-Tabelle-Samen'!W367,"-",'Basis-Tabelle-Samen'!J367,"-garden-in-the-bag-dutch.jpg")),
IF($C$1="Norwegisch - NO",HYPERLINK(CONCATENATE("https://www.saflax.de/0-WVK-Retail/Bilder-Pictures/SAFLAX-",'Basis-Tabelle-Samen'!W367,"-",'Basis-Tabelle-Samen'!J367,"-garden-in-the-bag-nowegian.jpg")),
IF($C$1="Polnisch - PL",HYPERLINK(CONCATENATE("https://www.saflax.de/0-WVK-Retail/Bilder-Pictures/SAFLAX-",'Basis-Tabelle-Samen'!W367,"-",'Basis-Tabelle-Samen'!J367,"-garden-in-the-bag-polish.jpg")),
IF($C$1="Portugiesisch - PT",HYPERLINK(CONCATENATE("https://www.saflax.de/0-WVK-Retail/Bilder-Pictures/SAFLAX-",'Basis-Tabelle-Samen'!W367,"-",'Basis-Tabelle-Samen'!J367,"-garden-in-the-bag-portuguese.jpg")),
IF($C$1="Rumänisch - RO",HYPERLINK(CONCATENATE("https://www.saflax.de/0-WVK-Retail/Bilder-Pictures/SAFLAX-",'Basis-Tabelle-Samen'!W367,"-",'Basis-Tabelle-Samen'!J367,"-garden-in-the-bag-romanian.jpg")),
IF($C$1="Schwedisch - SE",HYPERLINK(CONCATENATE("https://www.saflax.de/0-WVK-Retail/Bilder-Pictures/SAFLAX-",'Basis-Tabelle-Samen'!W367,"-",'Basis-Tabelle-Samen'!J367,"-garden-in-the-bag-swedish.jpg")),
IF($C$1="Slowakisch - SK",HYPERLINK(CONCATENATE("https://www.saflax.de/0-WVK-Retail/Bilder-Pictures/SAFLAX-",'Basis-Tabelle-Samen'!W367,"-",'Basis-Tabelle-Samen'!J367,"-garden-in-the-bag-slovak.jpg")),
IF($C$1="Slowenisch - SI",HYPERLINK(CONCATENATE("https://www.saflax.de/0-WVK-Retail/Bilder-Pictures/SAFLAX-",'Basis-Tabelle-Samen'!W367,"-",'Basis-Tabelle-Samen'!J367,"-garden-in-the-bag-slovenian.jpg")),
IF($C$1="Spanisch - ES",HYPERLINK(CONCATENATE("https://www.saflax.de/0-WVK-Retail/Bilder-Pictures/SAFLAX-",'Basis-Tabelle-Samen'!W367,"-",'Basis-Tabelle-Samen'!J367,"-garden-in-the-bag-spanish.jpg")),
IF($C$1="Tschechisch - CZ",HYPERLINK(CONCATENATE("https://www.saflax.de/0-WVK-Retail/Bilder-Pictures/SAFLAX-",'Basis-Tabelle-Samen'!W367,"-",'Basis-Tabelle-Samen'!J367,"-garden-in-the-bag-czech.jpg")),
IF($C$1="Türkisch - TR",HYPERLINK(CONCATENATE("https://www.saflax.de/0-WVK-Retail/Bilder-Pictures/SAFLAX-",'Basis-Tabelle-Samen'!W367,"-",'Basis-Tabelle-Samen'!J367,"-garden-in-the-bag-turkish.jpg")),
IF($C$1="Ungarisch - HU",HYPERLINK(CONCATENATE("https://www.saflax.de/0-WVK-Retail/Bilder-Pictures/SAFLAX-",'Basis-Tabelle-Samen'!W367,"-",'Basis-Tabelle-Samen'!J367,"-garden-in-the-bag-hungarian.jpg")),
" ACHTUNG")))))))))))))))))))))))))))))</f>
        <v/>
      </c>
    </row>
    <row r="361" spans="1:43" s="27" customFormat="1" ht="17.100000000000001" customHeight="1" x14ac:dyDescent="0.2">
      <c r="A361" s="318" t="str">
        <f>IF('Basis-Tabelle-Samen'!A359="","",IF($C$1="Deutsch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61" s="319" t="str">
        <f>'Basis-Tabelle-Samen'!I359</f>
        <v>Mix</v>
      </c>
      <c r="C361" s="316" t="str">
        <f>IF($C$1="Bulgarisch - BG",'Basis-Tabelle-Samen'!Z359,
IF($C$1="Dänisch - DK",'Basis-Tabelle-Samen'!AA359,
IF($C$1="Deutsch - DE",'Basis-Tabelle-Samen'!AB359,
IF($C$1="Englisch - UK",'Basis-Tabelle-Samen'!AC359,
IF($C$1="Estnisch - EE",'Basis-Tabelle-Samen'!AD359,
IF($C$1="Finnisch - FI",'Basis-Tabelle-Samen'!AE359,
IF($C$1="Französisch - FR",'Basis-Tabelle-Samen'!AF359,
IF($C$1="Griechisch - GR",'Basis-Tabelle-Samen'!AG359,
IF($C$1="Irisch - IE",'Basis-Tabelle-Samen'!AH359,
IF($C$1="Isländisch - IS",'Basis-Tabelle-Samen'!AI359,
IF($C$1="Italienisch - IT",'Basis-Tabelle-Samen'!AJ359,
IF($C$1="Japanisch - JP",'Basis-Tabelle-Samen'!AK359,
IF($C$1="Kroatisch - HR",'Basis-Tabelle-Samen'!AL359,
IF($C$1="Lettisch - LV",'Basis-Tabelle-Samen'!AM359,
IF($C$1="Litauisch - LT",'Basis-Tabelle-Samen'!AN359,
IF($C$1="Maltesisch - MT",'Basis-Tabelle-Samen'!AO359,
IF($C$1="Niederländisch - NL",'Basis-Tabelle-Samen'!AP359,
IF($C$1="Norwegisch - NO",'Basis-Tabelle-Samen'!AQ359,
IF($C$1="Polnisch - PL",'Basis-Tabelle-Samen'!AR359,
IF($C$1="Portugiesisch - PT",'Basis-Tabelle-Samen'!AS359,
IF($C$1="Rumänisch - RO",'Basis-Tabelle-Samen'!AT359,
IF($C$1="Schwedisch - SE",'Basis-Tabelle-Samen'!AU359,
IF($C$1="Slowakisch - SK",'Basis-Tabelle-Samen'!AV359,
IF($C$1="Slowenisch - SI",'Basis-Tabelle-Samen'!AW359,
IF($C$1="Spanisch - ES",'Basis-Tabelle-Samen'!AX359,
IF($C$1="Tschechisch - CZ",'Basis-Tabelle-Samen'!AY359,
IF($C$1="Türkisch - TR",'Basis-Tabelle-Samen'!AZ359,
IF($C$1="Ungarisch - HU",'Basis-Tabelle-Samen'!BA359,
" ACHTUNG"))))))))))))))))))))))))))))</f>
        <v>Fragrant Mix</v>
      </c>
      <c r="D361" s="320">
        <f>'Basis-Tabelle-Samen'!F359</f>
        <v>1000</v>
      </c>
      <c r="E361" s="321" t="str">
        <f>'Basis-Tabelle-Samen'!H359</f>
        <v>7 %</v>
      </c>
      <c r="F361" s="322" t="str">
        <f>IF('Basis-Tabelle-Samen'!G359="","",'Basis-Tabelle-Samen'!G359)</f>
        <v>10</v>
      </c>
      <c r="G361" s="320">
        <f>'Basis-Tabelle-Samen'!C359</f>
        <v>18157</v>
      </c>
      <c r="H361" s="323">
        <f>'Basis-Tabelle-Samen'!D359</f>
        <v>4055473181578</v>
      </c>
      <c r="I361" s="324">
        <f>'Basis-Tabelle-Samen'!E359</f>
        <v>1.85</v>
      </c>
      <c r="J361" s="325">
        <f t="shared" si="5"/>
        <v>12</v>
      </c>
      <c r="K361" s="326">
        <f>'Basis-Tabelle-Samen'!K359</f>
        <v>0</v>
      </c>
      <c r="L361" s="323">
        <f>'Basis-Tabelle-Samen'!L359</f>
        <v>0</v>
      </c>
      <c r="M361" s="324">
        <f>'Basis-Tabelle-Samen'!M359</f>
        <v>0</v>
      </c>
      <c r="N361" s="326" t="str">
        <f>IF(K361&lt;1,"",'3'!$I$15)</f>
        <v/>
      </c>
      <c r="O361" s="327" t="str">
        <f>IF(K361&lt;1,"",'3'!$J$11)</f>
        <v/>
      </c>
      <c r="P361" s="326">
        <f>'Basis-Tabelle-Samen'!N359</f>
        <v>0</v>
      </c>
      <c r="Q361" s="323">
        <f>'Basis-Tabelle-Samen'!O359</f>
        <v>0</v>
      </c>
      <c r="R361" s="328">
        <f>'Basis-Tabelle-Samen'!P359</f>
        <v>0</v>
      </c>
      <c r="S361" s="326" t="str">
        <f>IF(R361&lt;1,"",'3'!$M$15)</f>
        <v/>
      </c>
      <c r="T361" s="327" t="str">
        <f>IF(R361&lt;1,"",'3'!$N$11)</f>
        <v/>
      </c>
      <c r="U361" s="326">
        <f>'Basis-Tabelle-Samen'!Q359</f>
        <v>0</v>
      </c>
      <c r="V361" s="323">
        <f>'Basis-Tabelle-Samen'!R359</f>
        <v>0</v>
      </c>
      <c r="W361" s="324">
        <f>'Basis-Tabelle-Samen'!S359</f>
        <v>0</v>
      </c>
      <c r="X361" s="326" t="str">
        <f>IF(U361&lt;1,"",'3'!$I$15)</f>
        <v/>
      </c>
      <c r="Y361" s="327" t="str">
        <f>IF(U361&lt;1,"",'3'!$J$11)</f>
        <v/>
      </c>
      <c r="Z361" s="326">
        <f>'Basis-Tabelle-Samen'!T359</f>
        <v>0</v>
      </c>
      <c r="AA361" s="323">
        <f>'Basis-Tabelle-Samen'!U359</f>
        <v>0</v>
      </c>
      <c r="AB361" s="324">
        <f>'Basis-Tabelle-Samen'!V359</f>
        <v>0</v>
      </c>
      <c r="AC361" s="326" t="str">
        <f>IF(Z361&lt;1,"",'3'!$U$15)</f>
        <v/>
      </c>
      <c r="AD361" s="327" t="str">
        <f>IF(Z361&lt;1,"",'3'!$V$11)</f>
        <v/>
      </c>
      <c r="AE361" s="326">
        <f>'Basis-Tabelle-Samen'!W359</f>
        <v>0</v>
      </c>
      <c r="AF361" s="323">
        <f>'Basis-Tabelle-Samen'!X359</f>
        <v>0</v>
      </c>
      <c r="AG361" s="324">
        <f>'Basis-Tabelle-Samen'!Y359</f>
        <v>2.95</v>
      </c>
      <c r="AH361" s="326" t="str">
        <f>IF(AE361&lt;1,"",'3'!$Y$15)</f>
        <v/>
      </c>
      <c r="AI361" s="327" t="str">
        <f>IF(AE361&lt;1,"",'3'!$Z$11)</f>
        <v/>
      </c>
      <c r="AJ361" s="319"/>
      <c r="AK361" s="316" t="str">
        <f>IF(G361&lt;1,"",
IF($C$1="Bulgarisch - BG",HYPERLINK(CONCATENATE("https://www.saflax.de/0-WVK-Retail/Bilder-Pictures/SAFLAX-",'Basis-Tabelle-Samen'!C359,"-",'Basis-Tabelle-Samen'!J359,"-seed-package-front-cr-bulgarian.jpg")),
IF($C$1="Dänisch - DK",HYPERLINK(CONCATENATE("https://www.saflax.de/0-WVK-Retail/Bilder-Pictures/SAFLAX-",'Basis-Tabelle-Samen'!C359,"-",'Basis-Tabelle-Samen'!J359,"-seed-package-front-cr-danish.jpg")),
IF($C$1="Deutsch - DE",HYPERLINK(CONCATENATE("https://www.saflax.de/0-WVK-Retail/Bilder-Pictures/SAFLAX-",'Basis-Tabelle-Samen'!C359,"-",'Basis-Tabelle-Samen'!J359,"-seed-package-front-cr-german.jpg")),
IF($C$1="Englisch - UK",HYPERLINK(CONCATENATE("https://www.saflax.de/0-WVK-Retail/Bilder-Pictures/SAFLAX-",'Basis-Tabelle-Samen'!C359,"-",'Basis-Tabelle-Samen'!J359,"-seed-package-front-cr-english.jpg")),
IF($C$1="Estnisch - EE",HYPERLINK(CONCATENATE("https://www.saflax.de/0-WVK-Retail/Bilder-Pictures/SAFLAX-",'Basis-Tabelle-Samen'!C359,"-",'Basis-Tabelle-Samen'!J359,"-seed-package-front-cr-estonian.jpg")),
IF($C$1="Finnisch - FI",HYPERLINK(CONCATENATE("https://www.saflax.de/0-WVK-Retail/Bilder-Pictures/SAFLAX-",'Basis-Tabelle-Samen'!C359,"-",'Basis-Tabelle-Samen'!J359,"-seed-package-front-cr-finnish.jpg")),
IF($C$1="Französisch - FR",HYPERLINK(CONCATENATE("https://www.saflax.de/0-WVK-Retail/Bilder-Pictures/SAFLAX-",'Basis-Tabelle-Samen'!C359,"-",'Basis-Tabelle-Samen'!J359,"-seed-package-front-cr-french.jpg")),
IF($C$1="Griechisch - GR",HYPERLINK(CONCATENATE("https://www.saflax.de/0-WVK-Retail/Bilder-Pictures/SAFLAX-",'Basis-Tabelle-Samen'!C359,"-",'Basis-Tabelle-Samen'!J359,"-seed-package-front-cr-greek.jpg")),
IF($C$1="Irisch - IE",HYPERLINK(CONCATENATE("https://www.saflax.de/0-WVK-Retail/Bilder-Pictures/SAFLAX-",'Basis-Tabelle-Samen'!C359,"-",'Basis-Tabelle-Samen'!J359,"-seed-package-front-cr-irish.jpg")),
IF($C$1="Isländisch - IS",HYPERLINK(CONCATENATE("https://www.saflax.de/0-WVK-Retail/Bilder-Pictures/SAFLAX-",'Basis-Tabelle-Samen'!C359,"-",'Basis-Tabelle-Samen'!J359,"-seed-package-front-cr-icelandic.jpg")),
IF($C$1="Italienisch - IT",HYPERLINK(CONCATENATE("https://www.saflax.de/0-WVK-Retail/Bilder-Pictures/SAFLAX-",'Basis-Tabelle-Samen'!C359,"-",'Basis-Tabelle-Samen'!J359,"-seed-package-front-cr-italian.jpg")),
IF($C$1="Japanisch - JP",HYPERLINK(CONCATENATE("https://www.saflax.de/0-WVK-Retail/Bilder-Pictures/SAFLAX-",'Basis-Tabelle-Samen'!C359,"-",'Basis-Tabelle-Samen'!J359,"-seed-package-front-cr-japanese.jpg")),
IF($C$1="Kroatisch - HR",HYPERLINK(CONCATENATE("https://www.saflax.de/0-WVK-Retail/Bilder-Pictures/SAFLAX-",'Basis-Tabelle-Samen'!C359,"-",'Basis-Tabelle-Samen'!J359,"-seed-package-front-cr-croatian.jpg")),
IF($C$1="Lettisch - LV",HYPERLINK(CONCATENATE("https://www.saflax.de/0-WVK-Retail/Bilder-Pictures/SAFLAX-",'Basis-Tabelle-Samen'!C359,"-",'Basis-Tabelle-Samen'!J359,"-seed-package-front-cr-latvian.jpg")),
IF($C$1="Litauisch - LT",HYPERLINK(CONCATENATE("https://www.saflax.de/0-WVK-Retail/Bilder-Pictures/SAFLAX-",'Basis-Tabelle-Samen'!C359,"-",'Basis-Tabelle-Samen'!J359,"-seed-package-front-cr-lithuanian.jpg")),
IF($C$1="Maltesisch - MT",HYPERLINK(CONCATENATE("https://www.saflax.de/0-WVK-Retail/Bilder-Pictures/SAFLAX-",'Basis-Tabelle-Samen'!C359,"-",'Basis-Tabelle-Samen'!J359,"-seed-package-front-cr-maltese.jpg")),
IF($C$1="Niederländisch - NL",HYPERLINK(CONCATENATE("https://www.saflax.de/0-WVK-Retail/Bilder-Pictures/SAFLAX-",'Basis-Tabelle-Samen'!C359,"-",'Basis-Tabelle-Samen'!J359,"-seed-package-front-cr-dutch.jpg")),
IF($C$1="Norwegisch - NO",HYPERLINK(CONCATENATE("https://www.saflax.de/0-WVK-Retail/Bilder-Pictures/SAFLAX-",'Basis-Tabelle-Samen'!C359,"-",'Basis-Tabelle-Samen'!J359,"-seed-package-front-cr-nowegian.jpg")),
IF($C$1="Polnisch - PL",HYPERLINK(CONCATENATE("https://www.saflax.de/0-WVK-Retail/Bilder-Pictures/SAFLAX-",'Basis-Tabelle-Samen'!C359,"-",'Basis-Tabelle-Samen'!J359,"-seed-package-front-cr-polish.jpg")),
IF($C$1="Portugiesisch - PT",HYPERLINK(CONCATENATE("https://www.saflax.de/0-WVK-Retail/Bilder-Pictures/SAFLAX-",'Basis-Tabelle-Samen'!C359,"-",'Basis-Tabelle-Samen'!J359,"-seed-package-front-cr-portuguese.jpg")),
IF($C$1="Rumänisch - RO",HYPERLINK(CONCATENATE("https://www.saflax.de/0-WVK-Retail/Bilder-Pictures/SAFLAX-",'Basis-Tabelle-Samen'!C359,"-",'Basis-Tabelle-Samen'!J359,"-seed-package-front-cr-romanian.jpg")),
IF($C$1="Schwedisch - SE",HYPERLINK(CONCATENATE("https://www.saflax.de/0-WVK-Retail/Bilder-Pictures/SAFLAX-",'Basis-Tabelle-Samen'!C359,"-",'Basis-Tabelle-Samen'!J359,"-seed-package-front-cr-swedish.jpg")),
IF($C$1="Slowakisch - SK",HYPERLINK(CONCATENATE("https://www.saflax.de/0-WVK-Retail/Bilder-Pictures/SAFLAX-",'Basis-Tabelle-Samen'!C359,"-",'Basis-Tabelle-Samen'!J359,"-seed-package-front-cr-slovak.jpg")),
IF($C$1="Slowenisch - SI",HYPERLINK(CONCATENATE("https://www.saflax.de/0-WVK-Retail/Bilder-Pictures/SAFLAX-",'Basis-Tabelle-Samen'!C359,"-",'Basis-Tabelle-Samen'!J359,"-seed-package-front-cr-slovenian.jpg")),
IF($C$1="Spanisch - ES",HYPERLINK(CONCATENATE("https://www.saflax.de/0-WVK-Retail/Bilder-Pictures/SAFLAX-",'Basis-Tabelle-Samen'!C359,"-",'Basis-Tabelle-Samen'!J359,"-seed-package-front-cr-spanish.jpg")),
IF($C$1="Tschechisch - CZ",HYPERLINK(CONCATENATE("https://www.saflax.de/0-WVK-Retail/Bilder-Pictures/SAFLAX-",'Basis-Tabelle-Samen'!C359,"-",'Basis-Tabelle-Samen'!J359,"-seed-package-front-cr-czech.jpg")),
IF($C$1="Türkisch - TR",HYPERLINK(CONCATENATE("https://www.saflax.de/0-WVK-Retail/Bilder-Pictures/SAFLAX-",'Basis-Tabelle-Samen'!C359,"-",'Basis-Tabelle-Samen'!J359,"-seed-package-front-cr-turkish.jpg")),
IF($C$1="Ungarisch - HU",HYPERLINK(CONCATENATE("https://www.saflax.de/0-WVK-Retail/Bilder-Pictures/SAFLAX-",'Basis-Tabelle-Samen'!C359,"-",'Basis-Tabelle-Samen'!J359,"-seed-package-front-cr-hungarian.jpg")),
" ACHTUNG")))))))))))))))))))))))))))))</f>
        <v>https://www.saflax.de/0-WVK-Retail/Bilder-Pictures/SAFLAX-18157-18-wildflower-mix-seed-package-front-cr-english.jpg</v>
      </c>
      <c r="AL361" s="330" t="str">
        <f>IF(G361&lt;1,"",
IF($C$1="Bulgarisch - BG",HYPERLINK(CONCATENATE("https://www.saflax.de/0-WVK-Retail/Bilder-Pictures/SAFLAX-",'Basis-Tabelle-Samen'!C359,"-",'Basis-Tabelle-Samen'!J359,"-seed-package-back-cr-bulgarian.jpg")),
IF($C$1="Dänisch - DK",HYPERLINK(CONCATENATE("https://www.saflax.de/0-WVK-Retail/Bilder-Pictures/SAFLAX-",'Basis-Tabelle-Samen'!C359,"-",'Basis-Tabelle-Samen'!J359,"-seed-package-back-cr-danish.jpg")),
IF($C$1="Deutsch - DE",HYPERLINK(CONCATENATE("https://www.saflax.de/0-WVK-Retail/Bilder-Pictures/SAFLAX-",'Basis-Tabelle-Samen'!C359,"-",'Basis-Tabelle-Samen'!J359,"-seed-package-back-cr-german.jpg")),
IF($C$1="Englisch - UK",HYPERLINK(CONCATENATE("https://www.saflax.de/0-WVK-Retail/Bilder-Pictures/SAFLAX-",'Basis-Tabelle-Samen'!C359,"-",'Basis-Tabelle-Samen'!J359,"-seed-package-back-cr-english.jpg")),
IF($C$1="Estnisch - EE",HYPERLINK(CONCATENATE("https://www.saflax.de/0-WVK-Retail/Bilder-Pictures/SAFLAX-",'Basis-Tabelle-Samen'!C359,"-",'Basis-Tabelle-Samen'!J359,"-seed-package-back-cr-estonian.jpg")),
IF($C$1="Finnisch - FI",HYPERLINK(CONCATENATE("https://www.saflax.de/0-WVK-Retail/Bilder-Pictures/SAFLAX-",'Basis-Tabelle-Samen'!C359,"-",'Basis-Tabelle-Samen'!J359,"-seed-package-back-cr-finnish.jpg")),
IF($C$1="Französisch - FR",HYPERLINK(CONCATENATE("https://www.saflax.de/0-WVK-Retail/Bilder-Pictures/SAFLAX-",'Basis-Tabelle-Samen'!C359,"-",'Basis-Tabelle-Samen'!J359,"-seed-package-back-cr-french.jpg")),
IF($C$1="Griechisch - GR",HYPERLINK(CONCATENATE("https://www.saflax.de/0-WVK-Retail/Bilder-Pictures/SAFLAX-",'Basis-Tabelle-Samen'!C359,"-",'Basis-Tabelle-Samen'!J359,"-seed-package-back-cr-greek.jpg")),
IF($C$1="Irisch - IE",HYPERLINK(CONCATENATE("https://www.saflax.de/0-WVK-Retail/Bilder-Pictures/SAFLAX-",'Basis-Tabelle-Samen'!C359,"-",'Basis-Tabelle-Samen'!J359,"-seed-package-back-cr-irish.jpg")),
IF($C$1="Isländisch - IS",HYPERLINK(CONCATENATE("https://www.saflax.de/0-WVK-Retail/Bilder-Pictures/SAFLAX-",'Basis-Tabelle-Samen'!C359,"-",'Basis-Tabelle-Samen'!J359,"-seed-package-back-cr-icelandic.jpg")),
IF($C$1="Italienisch - IT",HYPERLINK(CONCATENATE("https://www.saflax.de/0-WVK-Retail/Bilder-Pictures/SAFLAX-",'Basis-Tabelle-Samen'!C359,"-",'Basis-Tabelle-Samen'!J359,"-seed-package-back-cr-italian.jpg")),
IF($C$1="Japanisch - JP",HYPERLINK(CONCATENATE("https://www.saflax.de/0-WVK-Retail/Bilder-Pictures/SAFLAX-",'Basis-Tabelle-Samen'!C359,"-",'Basis-Tabelle-Samen'!J359,"-seed-package-back-cr-japanese.jpg")),
IF($C$1="Kroatisch - HR",HYPERLINK(CONCATENATE("https://www.saflax.de/0-WVK-Retail/Bilder-Pictures/SAFLAX-",'Basis-Tabelle-Samen'!C359,"-",'Basis-Tabelle-Samen'!J359,"-seed-package-back-cr-croatian.jpg")),
IF($C$1="Lettisch - LV",HYPERLINK(CONCATENATE("https://www.saflax.de/0-WVK-Retail/Bilder-Pictures/SAFLAX-",'Basis-Tabelle-Samen'!C359,"-",'Basis-Tabelle-Samen'!J359,"-seed-package-back-cr-latvian.jpg")),
IF($C$1="Litauisch - LT",HYPERLINK(CONCATENATE("https://www.saflax.de/0-WVK-Retail/Bilder-Pictures/SAFLAX-",'Basis-Tabelle-Samen'!C359,"-",'Basis-Tabelle-Samen'!J359,"-seed-package-back-cr-lithuanian.jpg")),
IF($C$1="Maltesisch - MT",HYPERLINK(CONCATENATE("https://www.saflax.de/0-WVK-Retail/Bilder-Pictures/SAFLAX-",'Basis-Tabelle-Samen'!C359,"-",'Basis-Tabelle-Samen'!J359,"-seed-package-back-cr-maltese.jpg")),
IF($C$1="Niederländisch - NL",HYPERLINK(CONCATENATE("https://www.saflax.de/0-WVK-Retail/Bilder-Pictures/SAFLAX-",'Basis-Tabelle-Samen'!C359,"-",'Basis-Tabelle-Samen'!J359,"-seed-package-back-cr-dutch.jpg")),
IF($C$1="Norwegisch - NO",HYPERLINK(CONCATENATE("https://www.saflax.de/0-WVK-Retail/Bilder-Pictures/SAFLAX-",'Basis-Tabelle-Samen'!C359,"-",'Basis-Tabelle-Samen'!J359,"-seed-package-back-cr-nowegian.jpg")),
IF($C$1="Polnisch - PL",HYPERLINK(CONCATENATE("https://www.saflax.de/0-WVK-Retail/Bilder-Pictures/SAFLAX-",'Basis-Tabelle-Samen'!C359,"-",'Basis-Tabelle-Samen'!J359,"-seed-package-back-cr-polish.jpg")),
IF($C$1="Portugiesisch - PT",HYPERLINK(CONCATENATE("https://www.saflax.de/0-WVK-Retail/Bilder-Pictures/SAFLAX-",'Basis-Tabelle-Samen'!C359,"-",'Basis-Tabelle-Samen'!J359,"-seed-package-back-cr-portuguese.jpg")),
IF($C$1="Rumänisch - RO",HYPERLINK(CONCATENATE("https://www.saflax.de/0-WVK-Retail/Bilder-Pictures/SAFLAX-",'Basis-Tabelle-Samen'!C359,"-",'Basis-Tabelle-Samen'!J359,"-seed-package-back-cr-romanian.jpg")),
IF($C$1="Schwedisch - SE",HYPERLINK(CONCATENATE("https://www.saflax.de/0-WVK-Retail/Bilder-Pictures/SAFLAX-",'Basis-Tabelle-Samen'!C359,"-",'Basis-Tabelle-Samen'!J359,"-seed-package-back-cr-swedish.jpg")),
IF($C$1="Slowakisch - SK",HYPERLINK(CONCATENATE("https://www.saflax.de/0-WVK-Retail/Bilder-Pictures/SAFLAX-",'Basis-Tabelle-Samen'!C359,"-",'Basis-Tabelle-Samen'!J359,"-seed-package-back-cr-slovak.jpg")),
IF($C$1="Slowenisch - SI",HYPERLINK(CONCATENATE("https://www.saflax.de/0-WVK-Retail/Bilder-Pictures/SAFLAX-",'Basis-Tabelle-Samen'!C359,"-",'Basis-Tabelle-Samen'!J359,"-seed-package-back-cr-slovenian.jpg")),
IF($C$1="Spanisch - ES",HYPERLINK(CONCATENATE("https://www.saflax.de/0-WVK-Retail/Bilder-Pictures/SAFLAX-",'Basis-Tabelle-Samen'!C359,"-",'Basis-Tabelle-Samen'!J359,"-seed-package-back-cr-spanish.jpg")),
IF($C$1="Tschechisch - CZ",HYPERLINK(CONCATENATE("https://www.saflax.de/0-WVK-Retail/Bilder-Pictures/SAFLAX-",'Basis-Tabelle-Samen'!C359,"-",'Basis-Tabelle-Samen'!J359,"-seed-package-back-cr-czech.jpg")),
IF($C$1="Türkisch - TR",HYPERLINK(CONCATENATE("https://www.saflax.de/0-WVK-Retail/Bilder-Pictures/SAFLAX-",'Basis-Tabelle-Samen'!C359,"-",'Basis-Tabelle-Samen'!J359,"-seed-package-back-cr-turkish.jpg")),
IF($C$1="Ungarisch - HU",HYPERLINK(CONCATENATE("https://www.saflax.de/0-WVK-Retail/Bilder-Pictures/SAFLAX-",'Basis-Tabelle-Samen'!C359,"-",'Basis-Tabelle-Samen'!J359,"-seed-package-back-cr-hungarian.jpg")),
" ACHTUNG")))))))))))))))))))))))))))))</f>
        <v>https://www.saflax.de/0-WVK-Retail/Bilder-Pictures/SAFLAX-18157-18-wildflower-mix-seed-package-back-cr-english.jpg</v>
      </c>
      <c r="AM361" s="330"/>
      <c r="AN361" s="331" t="str">
        <f>IF(P361&lt;1,"",
IF($C$1="Bulgarisch - BG",HYPERLINK(CONCATENATE("https://www.saflax.de/0-WVK-Retail/Bilder-Pictures/SAFLAX-",'Basis-Tabelle-Samen'!N359,"-",'Basis-Tabelle-Samen'!J359,"-garden-to-go-lite-bulgarian.jpg")),
IF($C$1="Dänisch - DK",HYPERLINK(CONCATENATE("https://www.saflax.de/0-WVK-Retail/Bilder-Pictures/SAFLAX-",'Basis-Tabelle-Samen'!N359,"-",'Basis-Tabelle-Samen'!J359,"-garden-to-go-lite-danish.jpg")),
IF($C$1="Deutsch - DE",HYPERLINK(CONCATENATE("https://www.saflax.de/0-WVK-Retail/Bilder-Pictures/SAFLAX-",'Basis-Tabelle-Samen'!N359,"-",'Basis-Tabelle-Samen'!J359,"-garden-to-go-lite-german.jpg")),
IF($C$1="Englisch - UK",HYPERLINK(CONCATENATE("https://www.saflax.de/0-WVK-Retail/Bilder-Pictures/SAFLAX-",'Basis-Tabelle-Samen'!N359,"-",'Basis-Tabelle-Samen'!J359,"-garden-to-go-lite-english.jpg")),
IF($C$1="Estnisch - EE",HYPERLINK(CONCATENATE("https://www.saflax.de/0-WVK-Retail/Bilder-Pictures/SAFLAX-",'Basis-Tabelle-Samen'!N359,"-",'Basis-Tabelle-Samen'!J359,"-garden-to-go-lite-estonian.jpg")),
IF($C$1="Finnisch - FI",HYPERLINK(CONCATENATE("https://www.saflax.de/0-WVK-Retail/Bilder-Pictures/SAFLAX-",'Basis-Tabelle-Samen'!N359,"-",'Basis-Tabelle-Samen'!J359,"-garden-to-go-lite-finnish.jpg")),
IF($C$1="Französisch - FR",HYPERLINK(CONCATENATE("https://www.saflax.de/0-WVK-Retail/Bilder-Pictures/SAFLAX-",'Basis-Tabelle-Samen'!N359,"-",'Basis-Tabelle-Samen'!J359,"-garden-to-go-lite-french.jpg")),
IF($C$1="Griechisch - GR",HYPERLINK(CONCATENATE("https://www.saflax.de/0-WVK-Retail/Bilder-Pictures/SAFLAX-",'Basis-Tabelle-Samen'!N359,"-",'Basis-Tabelle-Samen'!J359,"-garden-to-go-lite-greek.jpg")),
IF($C$1="Irisch - IE",HYPERLINK(CONCATENATE("https://www.saflax.de/0-WVK-Retail/Bilder-Pictures/SAFLAX-",'Basis-Tabelle-Samen'!N359,"-",'Basis-Tabelle-Samen'!J359,"-garden-to-go-lite-irish.jpg")),
IF($C$1="Isländisch - IS",HYPERLINK(CONCATENATE("https://www.saflax.de/0-WVK-Retail/Bilder-Pictures/SAFLAX-",'Basis-Tabelle-Samen'!N359,"-",'Basis-Tabelle-Samen'!J359,"-garden-to-go-lite-icelandic.jpg")),
IF($C$1="Italienisch - IT",HYPERLINK(CONCATENATE("https://www.saflax.de/0-WVK-Retail/Bilder-Pictures/SAFLAX-",'Basis-Tabelle-Samen'!N359,"-",'Basis-Tabelle-Samen'!J359,"-garden-to-go-lite-italian.jpg")),
IF($C$1="Japanisch - JP",HYPERLINK(CONCATENATE("https://www.saflax.de/0-WVK-Retail/Bilder-Pictures/SAFLAX-",'Basis-Tabelle-Samen'!N359,"-",'Basis-Tabelle-Samen'!J359,"-garden-to-go-lite-japanese.jpg")),
IF($C$1="Kroatisch - HR",HYPERLINK(CONCATENATE("https://www.saflax.de/0-WVK-Retail/Bilder-Pictures/SAFLAX-",'Basis-Tabelle-Samen'!N359,"-",'Basis-Tabelle-Samen'!J359,"-garden-to-go-lite-croatian.jpg")),
IF($C$1="Lettisch - LV",HYPERLINK(CONCATENATE("https://www.saflax.de/0-WVK-Retail/Bilder-Pictures/SAFLAX-",'Basis-Tabelle-Samen'!N359,"-",'Basis-Tabelle-Samen'!J359,"-garden-to-go-lite-latvian.jpg")),
IF($C$1="Litauisch - LT",HYPERLINK(CONCATENATE("https://www.saflax.de/0-WVK-Retail/Bilder-Pictures/SAFLAX-",'Basis-Tabelle-Samen'!N359,"-",'Basis-Tabelle-Samen'!J359,"-garden-to-go-lite-lithuanian.jpg")),
IF($C$1="Maltesisch - MT",HYPERLINK(CONCATENATE("https://www.saflax.de/0-WVK-Retail/Bilder-Pictures/SAFLAX-",'Basis-Tabelle-Samen'!N359,"-",'Basis-Tabelle-Samen'!J359,"-garden-to-go-lite-maltese.jpg")),
IF($C$1="Niederländisch - NL",HYPERLINK(CONCATENATE("https://www.saflax.de/0-WVK-Retail/Bilder-Pictures/SAFLAX-",'Basis-Tabelle-Samen'!N359,"-",'Basis-Tabelle-Samen'!J359,"-garden-to-go-lite-dutch.jpg")),
IF($C$1="Norwegisch - NO",HYPERLINK(CONCATENATE("https://www.saflax.de/0-WVK-Retail/Bilder-Pictures/SAFLAX-",'Basis-Tabelle-Samen'!N359,"-",'Basis-Tabelle-Samen'!J359,"-garden-to-go-lite-nowegian.jpg")),
IF($C$1="Polnisch - PL",HYPERLINK(CONCATENATE("https://www.saflax.de/0-WVK-Retail/Bilder-Pictures/SAFLAX-",'Basis-Tabelle-Samen'!N359,"-",'Basis-Tabelle-Samen'!J359,"-garden-to-go-lite-polish.jpg")),
IF($C$1="Portugiesisch - PT",HYPERLINK(CONCATENATE("https://www.saflax.de/0-WVK-Retail/Bilder-Pictures/SAFLAX-",'Basis-Tabelle-Samen'!N359,"-",'Basis-Tabelle-Samen'!J359,"-garden-to-go-lite-portuguese.jpg")),
IF($C$1="Rumänisch - RO",HYPERLINK(CONCATENATE("https://www.saflax.de/0-WVK-Retail/Bilder-Pictures/SAFLAX-",'Basis-Tabelle-Samen'!N359,"-",'Basis-Tabelle-Samen'!J359,"-garden-to-go-lite-romanian.jpg")),
IF($C$1="Schwedisch - SE",HYPERLINK(CONCATENATE("https://www.saflax.de/0-WVK-Retail/Bilder-Pictures/SAFLAX-",'Basis-Tabelle-Samen'!N359,"-",'Basis-Tabelle-Samen'!J359,"-garden-to-go-lite-swedish.jpg")),
IF($C$1="Slowakisch - SK",HYPERLINK(CONCATENATE("https://www.saflax.de/0-WVK-Retail/Bilder-Pictures/SAFLAX-",'Basis-Tabelle-Samen'!N359,"-",'Basis-Tabelle-Samen'!J359,"-garden-to-go-lite-slovak.jpg")),
IF($C$1="Slowenisch - SI",HYPERLINK(CONCATENATE("https://www.saflax.de/0-WVK-Retail/Bilder-Pictures/SAFLAX-",'Basis-Tabelle-Samen'!N359,"-",'Basis-Tabelle-Samen'!J359,"-garden-to-go-lite-slovenian.jpg")),
IF($C$1="Spanisch - ES",HYPERLINK(CONCATENATE("https://www.saflax.de/0-WVK-Retail/Bilder-Pictures/SAFLAX-",'Basis-Tabelle-Samen'!N359,"-",'Basis-Tabelle-Samen'!J359,"-garden-to-go-lite-spanish.jpg")),
IF($C$1="Tschechisch - CZ",HYPERLINK(CONCATENATE("https://www.saflax.de/0-WVK-Retail/Bilder-Pictures/SAFLAX-",'Basis-Tabelle-Samen'!N359,"-",'Basis-Tabelle-Samen'!J359,"-garden-to-go-lite-czech.jpg")),
IF($C$1="Türkisch - TR",HYPERLINK(CONCATENATE("https://www.saflax.de/0-WVK-Retail/Bilder-Pictures/SAFLAX-",'Basis-Tabelle-Samen'!N359,"-",'Basis-Tabelle-Samen'!J359,"-garden-to-go-lite-turkish.jpg")),
IF($C$1="Ungarisch - HU",HYPERLINK(CONCATENATE("https://www.saflax.de/0-WVK-Retail/Bilder-Pictures/SAFLAX-",'Basis-Tabelle-Samen'!N359,"-",'Basis-Tabelle-Samen'!J359,"-garden-to-go-lite-hungarian.jpg")),
" ACHTUNG")))))))))))))))))))))))))))))</f>
        <v/>
      </c>
      <c r="AO361" s="331" t="str">
        <f>IF(U361&lt;1,"",
IF($C$1="Bulgarisch - BG",HYPERLINK(CONCATENATE("https://www.saflax.de/0-WVK-Retail/Bilder-Pictures/SAFLAX-",'Basis-Tabelle-Samen'!Q359,"-",'Basis-Tabelle-Samen'!J359,"-garden-to-go-bulgarian.jpg")),
IF($C$1="Dänisch - DK",HYPERLINK(CONCATENATE("https://www.saflax.de/0-WVK-Retail/Bilder-Pictures/SAFLAX-",'Basis-Tabelle-Samen'!Q359,"-",'Basis-Tabelle-Samen'!J359,"-garden-to-go-danish.jpg")),
IF($C$1="Deutsch - DE",HYPERLINK(CONCATENATE("https://www.saflax.de/0-WVK-Retail/Bilder-Pictures/SAFLAX-",'Basis-Tabelle-Samen'!Q359,"-",'Basis-Tabelle-Samen'!J359,"-garden-to-go-german.jpg")),
IF($C$1="Englisch - UK",HYPERLINK(CONCATENATE("https://www.saflax.de/0-WVK-Retail/Bilder-Pictures/SAFLAX-",'Basis-Tabelle-Samen'!Q359,"-",'Basis-Tabelle-Samen'!J359,"-garden-to-go-english.jpg")),
IF($C$1="Estnisch - EE",HYPERLINK(CONCATENATE("https://www.saflax.de/0-WVK-Retail/Bilder-Pictures/SAFLAX-",'Basis-Tabelle-Samen'!Q359,"-",'Basis-Tabelle-Samen'!J359,"-garden-to-go-estonian.jpg")),
IF($C$1="Finnisch - FI",HYPERLINK(CONCATENATE("https://www.saflax.de/0-WVK-Retail/Bilder-Pictures/SAFLAX-",'Basis-Tabelle-Samen'!Q359,"-",'Basis-Tabelle-Samen'!J359,"-garden-to-go-finnish.jpg")),
IF($C$1="Französisch - FR",HYPERLINK(CONCATENATE("https://www.saflax.de/0-WVK-Retail/Bilder-Pictures/SAFLAX-",'Basis-Tabelle-Samen'!Q359,"-",'Basis-Tabelle-Samen'!J359,"-garden-to-go-french.jpg")),
IF($C$1="Griechisch - GR",HYPERLINK(CONCATENATE("https://www.saflax.de/0-WVK-Retail/Bilder-Pictures/SAFLAX-",'Basis-Tabelle-Samen'!Q359,"-",'Basis-Tabelle-Samen'!J359,"-garden-to-go-greek.jpg")),
IF($C$1="Irisch - IE",HYPERLINK(CONCATENATE("https://www.saflax.de/0-WVK-Retail/Bilder-Pictures/SAFLAX-",'Basis-Tabelle-Samen'!Q359,"-",'Basis-Tabelle-Samen'!J359,"-garden-to-go-irish.jpg")),
IF($C$1="Isländisch - IS",HYPERLINK(CONCATENATE("https://www.saflax.de/0-WVK-Retail/Bilder-Pictures/SAFLAX-",'Basis-Tabelle-Samen'!Q359,"-",'Basis-Tabelle-Samen'!J359,"-garden-to-go-icelandic.jpg")),
IF($C$1="Italienisch - IT",HYPERLINK(CONCATENATE("https://www.saflax.de/0-WVK-Retail/Bilder-Pictures/SAFLAX-",'Basis-Tabelle-Samen'!Q359,"-",'Basis-Tabelle-Samen'!J359,"-garden-to-go-italian.jpg")),
IF($C$1="Japanisch - JP",HYPERLINK(CONCATENATE("https://www.saflax.de/0-WVK-Retail/Bilder-Pictures/SAFLAX-",'Basis-Tabelle-Samen'!Q359,"-",'Basis-Tabelle-Samen'!J359,"-garden-to-go-japanese.jpg")),
IF($C$1="Kroatisch - HR",HYPERLINK(CONCATENATE("https://www.saflax.de/0-WVK-Retail/Bilder-Pictures/SAFLAX-",'Basis-Tabelle-Samen'!Q359,"-",'Basis-Tabelle-Samen'!J359,"-garden-to-go-croatian.jpg")),
IF($C$1="Lettisch - LV",HYPERLINK(CONCATENATE("https://www.saflax.de/0-WVK-Retail/Bilder-Pictures/SAFLAX-",'Basis-Tabelle-Samen'!Q359,"-",'Basis-Tabelle-Samen'!J359,"-garden-to-go-latvian.jpg")),
IF($C$1="Litauisch - LT",HYPERLINK(CONCATENATE("https://www.saflax.de/0-WVK-Retail/Bilder-Pictures/SAFLAX-",'Basis-Tabelle-Samen'!Q359,"-",'Basis-Tabelle-Samen'!J359,"-garden-to-go-lithuanian.jpg")),
IF($C$1="Maltesisch - MT",HYPERLINK(CONCATENATE("https://www.saflax.de/0-WVK-Retail/Bilder-Pictures/SAFLAX-",'Basis-Tabelle-Samen'!Q359,"-",'Basis-Tabelle-Samen'!J359,"-garden-to-go-maltese.jpg")),
IF($C$1="Niederländisch - NL",HYPERLINK(CONCATENATE("https://www.saflax.de/0-WVK-Retail/Bilder-Pictures/SAFLAX-",'Basis-Tabelle-Samen'!Q359,"-",'Basis-Tabelle-Samen'!J359,"-garden-to-go-dutch.jpg")),
IF($C$1="Norwegisch - NO",HYPERLINK(CONCATENATE("https://www.saflax.de/0-WVK-Retail/Bilder-Pictures/SAFLAX-",'Basis-Tabelle-Samen'!Q359,"-",'Basis-Tabelle-Samen'!J359,"-garden-to-go-nowegian.jpg")),
IF($C$1="Polnisch - PL",HYPERLINK(CONCATENATE("https://www.saflax.de/0-WVK-Retail/Bilder-Pictures/SAFLAX-",'Basis-Tabelle-Samen'!Q359,"-",'Basis-Tabelle-Samen'!J359,"-garden-to-go-polish.jpg")),
IF($C$1="Portugiesisch - PT",HYPERLINK(CONCATENATE("https://www.saflax.de/0-WVK-Retail/Bilder-Pictures/SAFLAX-",'Basis-Tabelle-Samen'!Q359,"-",'Basis-Tabelle-Samen'!J359,"-garden-to-go-portuguese.jpg")),
IF($C$1="Rumänisch - RO",HYPERLINK(CONCATENATE("https://www.saflax.de/0-WVK-Retail/Bilder-Pictures/SAFLAX-",'Basis-Tabelle-Samen'!Q359,"-",'Basis-Tabelle-Samen'!J359,"-garden-to-go-romanian.jpg")),
IF($C$1="Schwedisch - SE",HYPERLINK(CONCATENATE("https://www.saflax.de/0-WVK-Retail/Bilder-Pictures/SAFLAX-",'Basis-Tabelle-Samen'!Q359,"-",'Basis-Tabelle-Samen'!J359,"-garden-to-go-swedish.jpg")),
IF($C$1="Slowakisch - SK",HYPERLINK(CONCATENATE("https://www.saflax.de/0-WVK-Retail/Bilder-Pictures/SAFLAX-",'Basis-Tabelle-Samen'!Q359,"-",'Basis-Tabelle-Samen'!J359,"-garden-to-go-slovak.jpg")),
IF($C$1="Slowenisch - SI",HYPERLINK(CONCATENATE("https://www.saflax.de/0-WVK-Retail/Bilder-Pictures/SAFLAX-",'Basis-Tabelle-Samen'!Q359,"-",'Basis-Tabelle-Samen'!J359,"-garden-to-go-slovenian.jpg")),
IF($C$1="Spanisch - ES",HYPERLINK(CONCATENATE("https://www.saflax.de/0-WVK-Retail/Bilder-Pictures/SAFLAX-",'Basis-Tabelle-Samen'!Q359,"-",'Basis-Tabelle-Samen'!J359,"-garden-to-go-spanish.jpg")),
IF($C$1="Tschechisch - CZ",HYPERLINK(CONCATENATE("https://www.saflax.de/0-WVK-Retail/Bilder-Pictures/SAFLAX-",'Basis-Tabelle-Samen'!Q359,"-",'Basis-Tabelle-Samen'!J359,"-garden-to-go-czech.jpg")),
IF($C$1="Türkisch - TR",HYPERLINK(CONCATENATE("https://www.saflax.de/0-WVK-Retail/Bilder-Pictures/SAFLAX-",'Basis-Tabelle-Samen'!Q359,"-",'Basis-Tabelle-Samen'!J359,"-garden-to-go-turkish.jpg")),
IF($C$1="Ungarisch - HU",HYPERLINK(CONCATENATE("https://www.saflax.de/0-WVK-Retail/Bilder-Pictures/SAFLAX-",'Basis-Tabelle-Samen'!Q359,"-",'Basis-Tabelle-Samen'!J359,"-garden-to-go-hungarian.jpg")),
" ACHTUNG")))))))))))))))))))))))))))))</f>
        <v/>
      </c>
      <c r="AP361" s="331" t="str">
        <f>IF(Z361&lt;1,"",
IF($C$1="Bulgarisch - BG",HYPERLINK(CONCATENATE("https://www.saflax.de/0-WVK-Retail/Bilder-Pictures/SAFLAX-",'Basis-Tabelle-Samen'!T359,"-",'Basis-Tabelle-Samen'!J359,"-cultivation-set-bulgarian.jpg")),
IF($C$1="Dänisch - DK",HYPERLINK(CONCATENATE("https://www.saflax.de/0-WVK-Retail/Bilder-Pictures/SAFLAX-",'Basis-Tabelle-Samen'!T359,"-",'Basis-Tabelle-Samen'!J359,"-cultivation-set-danish.jpg")),
IF($C$1="Deutsch - DE",HYPERLINK(CONCATENATE("https://www.saflax.de/0-WVK-Retail/Bilder-Pictures/SAFLAX-",'Basis-Tabelle-Samen'!T359,"-",'Basis-Tabelle-Samen'!J359,"-cultivation-set-german.jpg")),
IF($C$1="Englisch - UK",HYPERLINK(CONCATENATE("https://www.saflax.de/0-WVK-Retail/Bilder-Pictures/SAFLAX-",'Basis-Tabelle-Samen'!T359,"-",'Basis-Tabelle-Samen'!J359,"-cultivation-set-english.jpg")),
IF($C$1="Estnisch - EE",HYPERLINK(CONCATENATE("https://www.saflax.de/0-WVK-Retail/Bilder-Pictures/SAFLAX-",'Basis-Tabelle-Samen'!T359,"-",'Basis-Tabelle-Samen'!J359,"-cultivation-set-estonian.jpg")),
IF($C$1="Finnisch - FI",HYPERLINK(CONCATENATE("https://www.saflax.de/0-WVK-Retail/Bilder-Pictures/SAFLAX-",'Basis-Tabelle-Samen'!T359,"-",'Basis-Tabelle-Samen'!J359,"-cultivation-set-finnish.jpg")),
IF($C$1="Französisch - FR",HYPERLINK(CONCATENATE("https://www.saflax.de/0-WVK-Retail/Bilder-Pictures/SAFLAX-",'Basis-Tabelle-Samen'!T359,"-",'Basis-Tabelle-Samen'!J359,"-cultivation-set-french.jpg")),
IF($C$1="Griechisch - GR",HYPERLINK(CONCATENATE("https://www.saflax.de/0-WVK-Retail/Bilder-Pictures/SAFLAX-",'Basis-Tabelle-Samen'!T359,"-",'Basis-Tabelle-Samen'!J359,"-cultivation-set-greek.jpg")),
IF($C$1="Irisch - IE",HYPERLINK(CONCATENATE("https://www.saflax.de/0-WVK-Retail/Bilder-Pictures/SAFLAX-",'Basis-Tabelle-Samen'!T359,"-",'Basis-Tabelle-Samen'!J359,"-cultivation-set-irish.jpg")),
IF($C$1="Isländisch - IS",HYPERLINK(CONCATENATE("https://www.saflax.de/0-WVK-Retail/Bilder-Pictures/SAFLAX-",'Basis-Tabelle-Samen'!T359,"-",'Basis-Tabelle-Samen'!J359,"-cultivation-set-icelandic.jpg")),
IF($C$1="Italienisch - IT",HYPERLINK(CONCATENATE("https://www.saflax.de/0-WVK-Retail/Bilder-Pictures/SAFLAX-",'Basis-Tabelle-Samen'!T359,"-",'Basis-Tabelle-Samen'!J359,"-cultivation-set-italian.jpg")),
IF($C$1="Japanisch - JP",HYPERLINK(CONCATENATE("https://www.saflax.de/0-WVK-Retail/Bilder-Pictures/SAFLAX-",'Basis-Tabelle-Samen'!T359,"-",'Basis-Tabelle-Samen'!J359,"-cultivation-set-japanese.jpg")),
IF($C$1="Kroatisch - HR",HYPERLINK(CONCATENATE("https://www.saflax.de/0-WVK-Retail/Bilder-Pictures/SAFLAX-",'Basis-Tabelle-Samen'!T359,"-",'Basis-Tabelle-Samen'!J359,"-cultivation-set-croatian.jpg")),
IF($C$1="Lettisch - LV",HYPERLINK(CONCATENATE("https://www.saflax.de/0-WVK-Retail/Bilder-Pictures/SAFLAX-",'Basis-Tabelle-Samen'!T359,"-",'Basis-Tabelle-Samen'!J359,"-cultivation-set-latvian.jpg")),
IF($C$1="Litauisch - LT",HYPERLINK(CONCATENATE("https://www.saflax.de/0-WVK-Retail/Bilder-Pictures/SAFLAX-",'Basis-Tabelle-Samen'!T359,"-",'Basis-Tabelle-Samen'!J359,"-cultivation-set-lithuanian.jpg")),
IF($C$1="Maltesisch - MT",HYPERLINK(CONCATENATE("https://www.saflax.de/0-WVK-Retail/Bilder-Pictures/SAFLAX-",'Basis-Tabelle-Samen'!T359,"-",'Basis-Tabelle-Samen'!J359,"-cultivation-set-maltese.jpg")),
IF($C$1="Niederländisch - NL",HYPERLINK(CONCATENATE("https://www.saflax.de/0-WVK-Retail/Bilder-Pictures/SAFLAX-",'Basis-Tabelle-Samen'!T359,"-",'Basis-Tabelle-Samen'!J359,"-cultivation-set-dutch.jpg")),
IF($C$1="Norwegisch - NO",HYPERLINK(CONCATENATE("https://www.saflax.de/0-WVK-Retail/Bilder-Pictures/SAFLAX-",'Basis-Tabelle-Samen'!T359,"-",'Basis-Tabelle-Samen'!J359,"-cultivation-set-nowegian.jpg")),
IF($C$1="Polnisch - PL",HYPERLINK(CONCATENATE("https://www.saflax.de/0-WVK-Retail/Bilder-Pictures/SAFLAX-",'Basis-Tabelle-Samen'!T359,"-",'Basis-Tabelle-Samen'!J359,"-cultivation-set-polish.jpg")),
IF($C$1="Portugiesisch - PT",HYPERLINK(CONCATENATE("https://www.saflax.de/0-WVK-Retail/Bilder-Pictures/SAFLAX-",'Basis-Tabelle-Samen'!T359,"-",'Basis-Tabelle-Samen'!J359,"-cultivation-set-portuguese.jpg")),
IF($C$1="Rumänisch - RO",HYPERLINK(CONCATENATE("https://www.saflax.de/0-WVK-Retail/Bilder-Pictures/SAFLAX-",'Basis-Tabelle-Samen'!T359,"-",'Basis-Tabelle-Samen'!J359,"-cultivation-set-romanian.jpg")),
IF($C$1="Schwedisch - SE",HYPERLINK(CONCATENATE("https://www.saflax.de/0-WVK-Retail/Bilder-Pictures/SAFLAX-",'Basis-Tabelle-Samen'!T359,"-",'Basis-Tabelle-Samen'!J359,"-cultivation-set-swedish.jpg")),
IF($C$1="Slowakisch - SK",HYPERLINK(CONCATENATE("https://www.saflax.de/0-WVK-Retail/Bilder-Pictures/SAFLAX-",'Basis-Tabelle-Samen'!T359,"-",'Basis-Tabelle-Samen'!J359,"-cultivation-set-slovak.jpg")),
IF($C$1="Slowenisch - SI",HYPERLINK(CONCATENATE("https://www.saflax.de/0-WVK-Retail/Bilder-Pictures/SAFLAX-",'Basis-Tabelle-Samen'!T359,"-",'Basis-Tabelle-Samen'!J359,"-cultivation-set-slovenian.jpg")),
IF($C$1="Spanisch - ES",HYPERLINK(CONCATENATE("https://www.saflax.de/0-WVK-Retail/Bilder-Pictures/SAFLAX-",'Basis-Tabelle-Samen'!T359,"-",'Basis-Tabelle-Samen'!J359,"-cultivation-set-spanish.jpg")),
IF($C$1="Tschechisch - CZ",HYPERLINK(CONCATENATE("https://www.saflax.de/0-WVK-Retail/Bilder-Pictures/SAFLAX-",'Basis-Tabelle-Samen'!T359,"-",'Basis-Tabelle-Samen'!J359,"-cultivation-set-czech.jpg")),
IF($C$1="Türkisch - TR",HYPERLINK(CONCATENATE("https://www.saflax.de/0-WVK-Retail/Bilder-Pictures/SAFLAX-",'Basis-Tabelle-Samen'!T359,"-",'Basis-Tabelle-Samen'!J359,"-cultivation-set-turkish.jpg")),
IF($C$1="Ungarisch - HU",HYPERLINK(CONCATENATE("https://www.saflax.de/0-WVK-Retail/Bilder-Pictures/SAFLAX-",'Basis-Tabelle-Samen'!T359,"-",'Basis-Tabelle-Samen'!J359,"-cultivation-set-hungarian.jpg")),
" ACHTUNG")))))))))))))))))))))))))))))</f>
        <v/>
      </c>
      <c r="AQ361" s="331" t="str">
        <f>IF(AE361&lt;1,"",
IF($C$1="Bulgarisch - BG",HYPERLINK(CONCATENATE("https://www.saflax.de/0-WVK-Retail/Bilder-Pictures/SAFLAX-",'Basis-Tabelle-Samen'!W359,"-",'Basis-Tabelle-Samen'!J359,"-garden-in-the-bag-bulgarian.jpg")),
IF($C$1="Dänisch - DK",HYPERLINK(CONCATENATE("https://www.saflax.de/0-WVK-Retail/Bilder-Pictures/SAFLAX-",'Basis-Tabelle-Samen'!W359,"-",'Basis-Tabelle-Samen'!J359,"-garden-in-the-bag-danish.jpg")),
IF($C$1="Deutsch - DE",HYPERLINK(CONCATENATE("https://www.saflax.de/0-WVK-Retail/Bilder-Pictures/SAFLAX-",'Basis-Tabelle-Samen'!W359,"-",'Basis-Tabelle-Samen'!J359,"-garden-in-the-bag-german.jpg")),
IF($C$1="Englisch - UK",HYPERLINK(CONCATENATE("https://www.saflax.de/0-WVK-Retail/Bilder-Pictures/SAFLAX-",'Basis-Tabelle-Samen'!W359,"-",'Basis-Tabelle-Samen'!J359,"-garden-in-the-bag-english.jpg")),
IF($C$1="Estnisch - EE",HYPERLINK(CONCATENATE("https://www.saflax.de/0-WVK-Retail/Bilder-Pictures/SAFLAX-",'Basis-Tabelle-Samen'!W359,"-",'Basis-Tabelle-Samen'!J359,"-garden-in-the-bag-estonian.jpg")),
IF($C$1="Finnisch - FI",HYPERLINK(CONCATENATE("https://www.saflax.de/0-WVK-Retail/Bilder-Pictures/SAFLAX-",'Basis-Tabelle-Samen'!W359,"-",'Basis-Tabelle-Samen'!J359,"-garden-in-the-bag-finnish.jpg")),
IF($C$1="Französisch - FR",HYPERLINK(CONCATENATE("https://www.saflax.de/0-WVK-Retail/Bilder-Pictures/SAFLAX-",'Basis-Tabelle-Samen'!W359,"-",'Basis-Tabelle-Samen'!J359,"-garden-in-the-bag-french.jpg")),
IF($C$1="Griechisch - GR",HYPERLINK(CONCATENATE("https://www.saflax.de/0-WVK-Retail/Bilder-Pictures/SAFLAX-",'Basis-Tabelle-Samen'!W359,"-",'Basis-Tabelle-Samen'!J359,"-garden-in-the-bag-greek.jpg")),
IF($C$1="Irisch - IE",HYPERLINK(CONCATENATE("https://www.saflax.de/0-WVK-Retail/Bilder-Pictures/SAFLAX-",'Basis-Tabelle-Samen'!W359,"-",'Basis-Tabelle-Samen'!J359,"-garden-in-the-bag-irish.jpg")),
IF($C$1="Isländisch - IS",HYPERLINK(CONCATENATE("https://www.saflax.de/0-WVK-Retail/Bilder-Pictures/SAFLAX-",'Basis-Tabelle-Samen'!W359,"-",'Basis-Tabelle-Samen'!J359,"-garden-in-the-bag-icelandic.jpg")),
IF($C$1="Italienisch - IT",HYPERLINK(CONCATENATE("https://www.saflax.de/0-WVK-Retail/Bilder-Pictures/SAFLAX-",'Basis-Tabelle-Samen'!W359,"-",'Basis-Tabelle-Samen'!J359,"-garden-in-the-bag-italian.jpg")),
IF($C$1="Japanisch - JP",HYPERLINK(CONCATENATE("https://www.saflax.de/0-WVK-Retail/Bilder-Pictures/SAFLAX-",'Basis-Tabelle-Samen'!W359,"-",'Basis-Tabelle-Samen'!J359,"-garden-in-the-bag-japanese.jpg")),
IF($C$1="Kroatisch - HR",HYPERLINK(CONCATENATE("https://www.saflax.de/0-WVK-Retail/Bilder-Pictures/SAFLAX-",'Basis-Tabelle-Samen'!W359,"-",'Basis-Tabelle-Samen'!J359,"-garden-in-the-bag-croatian.jpg")),
IF($C$1="Lettisch - LV",HYPERLINK(CONCATENATE("https://www.saflax.de/0-WVK-Retail/Bilder-Pictures/SAFLAX-",'Basis-Tabelle-Samen'!W359,"-",'Basis-Tabelle-Samen'!J359,"-garden-in-the-bag-latvian.jpg")),
IF($C$1="Litauisch - LT",HYPERLINK(CONCATENATE("https://www.saflax.de/0-WVK-Retail/Bilder-Pictures/SAFLAX-",'Basis-Tabelle-Samen'!W359,"-",'Basis-Tabelle-Samen'!J359,"-garden-in-the-bag-lithuanian.jpg")),
IF($C$1="Maltesisch - MT",HYPERLINK(CONCATENATE("https://www.saflax.de/0-WVK-Retail/Bilder-Pictures/SAFLAX-",'Basis-Tabelle-Samen'!W359,"-",'Basis-Tabelle-Samen'!J359,"-garden-in-the-bag-maltese.jpg")),
IF($C$1="Niederländisch - NL",HYPERLINK(CONCATENATE("https://www.saflax.de/0-WVK-Retail/Bilder-Pictures/SAFLAX-",'Basis-Tabelle-Samen'!W359,"-",'Basis-Tabelle-Samen'!J359,"-garden-in-the-bag-dutch.jpg")),
IF($C$1="Norwegisch - NO",HYPERLINK(CONCATENATE("https://www.saflax.de/0-WVK-Retail/Bilder-Pictures/SAFLAX-",'Basis-Tabelle-Samen'!W359,"-",'Basis-Tabelle-Samen'!J359,"-garden-in-the-bag-nowegian.jpg")),
IF($C$1="Polnisch - PL",HYPERLINK(CONCATENATE("https://www.saflax.de/0-WVK-Retail/Bilder-Pictures/SAFLAX-",'Basis-Tabelle-Samen'!W359,"-",'Basis-Tabelle-Samen'!J359,"-garden-in-the-bag-polish.jpg")),
IF($C$1="Portugiesisch - PT",HYPERLINK(CONCATENATE("https://www.saflax.de/0-WVK-Retail/Bilder-Pictures/SAFLAX-",'Basis-Tabelle-Samen'!W359,"-",'Basis-Tabelle-Samen'!J359,"-garden-in-the-bag-portuguese.jpg")),
IF($C$1="Rumänisch - RO",HYPERLINK(CONCATENATE("https://www.saflax.de/0-WVK-Retail/Bilder-Pictures/SAFLAX-",'Basis-Tabelle-Samen'!W359,"-",'Basis-Tabelle-Samen'!J359,"-garden-in-the-bag-romanian.jpg")),
IF($C$1="Schwedisch - SE",HYPERLINK(CONCATENATE("https://www.saflax.de/0-WVK-Retail/Bilder-Pictures/SAFLAX-",'Basis-Tabelle-Samen'!W359,"-",'Basis-Tabelle-Samen'!J359,"-garden-in-the-bag-swedish.jpg")),
IF($C$1="Slowakisch - SK",HYPERLINK(CONCATENATE("https://www.saflax.de/0-WVK-Retail/Bilder-Pictures/SAFLAX-",'Basis-Tabelle-Samen'!W359,"-",'Basis-Tabelle-Samen'!J359,"-garden-in-the-bag-slovak.jpg")),
IF($C$1="Slowenisch - SI",HYPERLINK(CONCATENATE("https://www.saflax.de/0-WVK-Retail/Bilder-Pictures/SAFLAX-",'Basis-Tabelle-Samen'!W359,"-",'Basis-Tabelle-Samen'!J359,"-garden-in-the-bag-slovenian.jpg")),
IF($C$1="Spanisch - ES",HYPERLINK(CONCATENATE("https://www.saflax.de/0-WVK-Retail/Bilder-Pictures/SAFLAX-",'Basis-Tabelle-Samen'!W359,"-",'Basis-Tabelle-Samen'!J359,"-garden-in-the-bag-spanish.jpg")),
IF($C$1="Tschechisch - CZ",HYPERLINK(CONCATENATE("https://www.saflax.de/0-WVK-Retail/Bilder-Pictures/SAFLAX-",'Basis-Tabelle-Samen'!W359,"-",'Basis-Tabelle-Samen'!J359,"-garden-in-the-bag-czech.jpg")),
IF($C$1="Türkisch - TR",HYPERLINK(CONCATENATE("https://www.saflax.de/0-WVK-Retail/Bilder-Pictures/SAFLAX-",'Basis-Tabelle-Samen'!W359,"-",'Basis-Tabelle-Samen'!J359,"-garden-in-the-bag-turkish.jpg")),
IF($C$1="Ungarisch - HU",HYPERLINK(CONCATENATE("https://www.saflax.de/0-WVK-Retail/Bilder-Pictures/SAFLAX-",'Basis-Tabelle-Samen'!W359,"-",'Basis-Tabelle-Samen'!J359,"-garden-in-the-bag-hungarian.jpg")),
" ACHTUNG")))))))))))))))))))))))))))))</f>
        <v/>
      </c>
    </row>
    <row r="362" spans="1:43" s="27" customFormat="1" ht="17.100000000000001" customHeight="1" x14ac:dyDescent="0.2">
      <c r="A362" s="318" t="str">
        <f>IF('Basis-Tabelle-Samen'!A362="","",IF($C$1="Deutsch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62" s="319" t="str">
        <f>'Basis-Tabelle-Samen'!I362</f>
        <v>Mix</v>
      </c>
      <c r="C362" s="316" t="str">
        <f>IF($C$1="Bulgarisch - BG",'Basis-Tabelle-Samen'!Z362,
IF($C$1="Dänisch - DK",'Basis-Tabelle-Samen'!AA362,
IF($C$1="Deutsch - DE",'Basis-Tabelle-Samen'!AB362,
IF($C$1="Englisch - UK",'Basis-Tabelle-Samen'!AC362,
IF($C$1="Estnisch - EE",'Basis-Tabelle-Samen'!AD362,
IF($C$1="Finnisch - FI",'Basis-Tabelle-Samen'!AE362,
IF($C$1="Französisch - FR",'Basis-Tabelle-Samen'!AF362,
IF($C$1="Griechisch - GR",'Basis-Tabelle-Samen'!AG362,
IF($C$1="Irisch - IE",'Basis-Tabelle-Samen'!AH362,
IF($C$1="Isländisch - IS",'Basis-Tabelle-Samen'!AI362,
IF($C$1="Italienisch - IT",'Basis-Tabelle-Samen'!AJ362,
IF($C$1="Japanisch - JP",'Basis-Tabelle-Samen'!AK362,
IF($C$1="Kroatisch - HR",'Basis-Tabelle-Samen'!AL362,
IF($C$1="Lettisch - LV",'Basis-Tabelle-Samen'!AM362,
IF($C$1="Litauisch - LT",'Basis-Tabelle-Samen'!AN362,
IF($C$1="Maltesisch - MT",'Basis-Tabelle-Samen'!AO362,
IF($C$1="Niederländisch - NL",'Basis-Tabelle-Samen'!AP362,
IF($C$1="Norwegisch - NO",'Basis-Tabelle-Samen'!AQ362,
IF($C$1="Polnisch - PL",'Basis-Tabelle-Samen'!AR362,
IF($C$1="Portugiesisch - PT",'Basis-Tabelle-Samen'!AS362,
IF($C$1="Rumänisch - RO",'Basis-Tabelle-Samen'!AT362,
IF($C$1="Schwedisch - SE",'Basis-Tabelle-Samen'!AU362,
IF($C$1="Slowakisch - SK",'Basis-Tabelle-Samen'!AV362,
IF($C$1="Slowenisch - SI",'Basis-Tabelle-Samen'!AW362,
IF($C$1="Spanisch - ES",'Basis-Tabelle-Samen'!AX362,
IF($C$1="Tschechisch - CZ",'Basis-Tabelle-Samen'!AY362,
IF($C$1="Türkisch - TR",'Basis-Tabelle-Samen'!AZ362,
IF($C$1="Ungarisch - HU",'Basis-Tabelle-Samen'!BA362,
" ACHTUNG"))))))))))))))))))))))))))))</f>
        <v>Short Garden Gnome Mix</v>
      </c>
      <c r="D362" s="320">
        <f>'Basis-Tabelle-Samen'!F362</f>
        <v>1000</v>
      </c>
      <c r="E362" s="321" t="str">
        <f>'Basis-Tabelle-Samen'!H362</f>
        <v>7 %</v>
      </c>
      <c r="F362" s="322" t="str">
        <f>IF('Basis-Tabelle-Samen'!G362="","",'Basis-Tabelle-Samen'!G362)</f>
        <v>10</v>
      </c>
      <c r="G362" s="320">
        <f>'Basis-Tabelle-Samen'!C362</f>
        <v>18160</v>
      </c>
      <c r="H362" s="323">
        <f>'Basis-Tabelle-Samen'!D362</f>
        <v>4055473181608</v>
      </c>
      <c r="I362" s="324">
        <f>'Basis-Tabelle-Samen'!E362</f>
        <v>1.85</v>
      </c>
      <c r="J362" s="325">
        <f t="shared" si="5"/>
        <v>12</v>
      </c>
      <c r="K362" s="326">
        <f>'Basis-Tabelle-Samen'!K362</f>
        <v>0</v>
      </c>
      <c r="L362" s="323">
        <f>'Basis-Tabelle-Samen'!L362</f>
        <v>0</v>
      </c>
      <c r="M362" s="324">
        <f>'Basis-Tabelle-Samen'!M362</f>
        <v>0</v>
      </c>
      <c r="N362" s="326" t="str">
        <f>IF(K362&lt;1,"",'3'!$I$15)</f>
        <v/>
      </c>
      <c r="O362" s="327" t="str">
        <f>IF(K362&lt;1,"",'3'!$J$11)</f>
        <v/>
      </c>
      <c r="P362" s="326">
        <f>'Basis-Tabelle-Samen'!N362</f>
        <v>0</v>
      </c>
      <c r="Q362" s="323">
        <f>'Basis-Tabelle-Samen'!O362</f>
        <v>0</v>
      </c>
      <c r="R362" s="328">
        <f>'Basis-Tabelle-Samen'!P362</f>
        <v>0</v>
      </c>
      <c r="S362" s="326" t="str">
        <f>IF(R362&lt;1,"",'3'!$M$15)</f>
        <v/>
      </c>
      <c r="T362" s="327" t="str">
        <f>IF(R362&lt;1,"",'3'!$N$11)</f>
        <v/>
      </c>
      <c r="U362" s="326">
        <f>'Basis-Tabelle-Samen'!Q362</f>
        <v>0</v>
      </c>
      <c r="V362" s="323">
        <f>'Basis-Tabelle-Samen'!R362</f>
        <v>0</v>
      </c>
      <c r="W362" s="324">
        <f>'Basis-Tabelle-Samen'!S362</f>
        <v>0</v>
      </c>
      <c r="X362" s="326" t="str">
        <f>IF(U362&lt;1,"",'3'!$I$15)</f>
        <v/>
      </c>
      <c r="Y362" s="327" t="str">
        <f>IF(U362&lt;1,"",'3'!$J$11)</f>
        <v/>
      </c>
      <c r="Z362" s="326">
        <f>'Basis-Tabelle-Samen'!T362</f>
        <v>0</v>
      </c>
      <c r="AA362" s="323">
        <f>'Basis-Tabelle-Samen'!U362</f>
        <v>0</v>
      </c>
      <c r="AB362" s="324">
        <f>'Basis-Tabelle-Samen'!V362</f>
        <v>0</v>
      </c>
      <c r="AC362" s="326" t="str">
        <f>IF(Z362&lt;1,"",'3'!$U$15)</f>
        <v/>
      </c>
      <c r="AD362" s="327" t="str">
        <f>IF(Z362&lt;1,"",'3'!$V$11)</f>
        <v/>
      </c>
      <c r="AE362" s="326">
        <f>'Basis-Tabelle-Samen'!W362</f>
        <v>0</v>
      </c>
      <c r="AF362" s="323">
        <f>'Basis-Tabelle-Samen'!X362</f>
        <v>0</v>
      </c>
      <c r="AG362" s="324">
        <f>'Basis-Tabelle-Samen'!Y362</f>
        <v>2.95</v>
      </c>
      <c r="AH362" s="326" t="str">
        <f>IF(AE362&lt;1,"",'3'!$Y$15)</f>
        <v/>
      </c>
      <c r="AI362" s="327" t="str">
        <f>IF(AE362&lt;1,"",'3'!$Z$11)</f>
        <v/>
      </c>
      <c r="AJ362" s="319"/>
      <c r="AK362" s="316" t="str">
        <f>IF(G362&lt;1,"",
IF($C$1="Bulgarisch - BG",HYPERLINK(CONCATENATE("https://www.saflax.de/0-WVK-Retail/Bilder-Pictures/SAFLAX-",'Basis-Tabelle-Samen'!C362,"-",'Basis-Tabelle-Samen'!J362,"-seed-package-front-cr-bulgarian.jpg")),
IF($C$1="Dänisch - DK",HYPERLINK(CONCATENATE("https://www.saflax.de/0-WVK-Retail/Bilder-Pictures/SAFLAX-",'Basis-Tabelle-Samen'!C362,"-",'Basis-Tabelle-Samen'!J362,"-seed-package-front-cr-danish.jpg")),
IF($C$1="Deutsch - DE",HYPERLINK(CONCATENATE("https://www.saflax.de/0-WVK-Retail/Bilder-Pictures/SAFLAX-",'Basis-Tabelle-Samen'!C362,"-",'Basis-Tabelle-Samen'!J362,"-seed-package-front-cr-german.jpg")),
IF($C$1="Englisch - UK",HYPERLINK(CONCATENATE("https://www.saflax.de/0-WVK-Retail/Bilder-Pictures/SAFLAX-",'Basis-Tabelle-Samen'!C362,"-",'Basis-Tabelle-Samen'!J362,"-seed-package-front-cr-english.jpg")),
IF($C$1="Estnisch - EE",HYPERLINK(CONCATENATE("https://www.saflax.de/0-WVK-Retail/Bilder-Pictures/SAFLAX-",'Basis-Tabelle-Samen'!C362,"-",'Basis-Tabelle-Samen'!J362,"-seed-package-front-cr-estonian.jpg")),
IF($C$1="Finnisch - FI",HYPERLINK(CONCATENATE("https://www.saflax.de/0-WVK-Retail/Bilder-Pictures/SAFLAX-",'Basis-Tabelle-Samen'!C362,"-",'Basis-Tabelle-Samen'!J362,"-seed-package-front-cr-finnish.jpg")),
IF($C$1="Französisch - FR",HYPERLINK(CONCATENATE("https://www.saflax.de/0-WVK-Retail/Bilder-Pictures/SAFLAX-",'Basis-Tabelle-Samen'!C362,"-",'Basis-Tabelle-Samen'!J362,"-seed-package-front-cr-french.jpg")),
IF($C$1="Griechisch - GR",HYPERLINK(CONCATENATE("https://www.saflax.de/0-WVK-Retail/Bilder-Pictures/SAFLAX-",'Basis-Tabelle-Samen'!C362,"-",'Basis-Tabelle-Samen'!J362,"-seed-package-front-cr-greek.jpg")),
IF($C$1="Irisch - IE",HYPERLINK(CONCATENATE("https://www.saflax.de/0-WVK-Retail/Bilder-Pictures/SAFLAX-",'Basis-Tabelle-Samen'!C362,"-",'Basis-Tabelle-Samen'!J362,"-seed-package-front-cr-irish.jpg")),
IF($C$1="Isländisch - IS",HYPERLINK(CONCATENATE("https://www.saflax.de/0-WVK-Retail/Bilder-Pictures/SAFLAX-",'Basis-Tabelle-Samen'!C362,"-",'Basis-Tabelle-Samen'!J362,"-seed-package-front-cr-icelandic.jpg")),
IF($C$1="Italienisch - IT",HYPERLINK(CONCATENATE("https://www.saflax.de/0-WVK-Retail/Bilder-Pictures/SAFLAX-",'Basis-Tabelle-Samen'!C362,"-",'Basis-Tabelle-Samen'!J362,"-seed-package-front-cr-italian.jpg")),
IF($C$1="Japanisch - JP",HYPERLINK(CONCATENATE("https://www.saflax.de/0-WVK-Retail/Bilder-Pictures/SAFLAX-",'Basis-Tabelle-Samen'!C362,"-",'Basis-Tabelle-Samen'!J362,"-seed-package-front-cr-japanese.jpg")),
IF($C$1="Kroatisch - HR",HYPERLINK(CONCATENATE("https://www.saflax.de/0-WVK-Retail/Bilder-Pictures/SAFLAX-",'Basis-Tabelle-Samen'!C362,"-",'Basis-Tabelle-Samen'!J362,"-seed-package-front-cr-croatian.jpg")),
IF($C$1="Lettisch - LV",HYPERLINK(CONCATENATE("https://www.saflax.de/0-WVK-Retail/Bilder-Pictures/SAFLAX-",'Basis-Tabelle-Samen'!C362,"-",'Basis-Tabelle-Samen'!J362,"-seed-package-front-cr-latvian.jpg")),
IF($C$1="Litauisch - LT",HYPERLINK(CONCATENATE("https://www.saflax.de/0-WVK-Retail/Bilder-Pictures/SAFLAX-",'Basis-Tabelle-Samen'!C362,"-",'Basis-Tabelle-Samen'!J362,"-seed-package-front-cr-lithuanian.jpg")),
IF($C$1="Maltesisch - MT",HYPERLINK(CONCATENATE("https://www.saflax.de/0-WVK-Retail/Bilder-Pictures/SAFLAX-",'Basis-Tabelle-Samen'!C362,"-",'Basis-Tabelle-Samen'!J362,"-seed-package-front-cr-maltese.jpg")),
IF($C$1="Niederländisch - NL",HYPERLINK(CONCATENATE("https://www.saflax.de/0-WVK-Retail/Bilder-Pictures/SAFLAX-",'Basis-Tabelle-Samen'!C362,"-",'Basis-Tabelle-Samen'!J362,"-seed-package-front-cr-dutch.jpg")),
IF($C$1="Norwegisch - NO",HYPERLINK(CONCATENATE("https://www.saflax.de/0-WVK-Retail/Bilder-Pictures/SAFLAX-",'Basis-Tabelle-Samen'!C362,"-",'Basis-Tabelle-Samen'!J362,"-seed-package-front-cr-nowegian.jpg")),
IF($C$1="Polnisch - PL",HYPERLINK(CONCATENATE("https://www.saflax.de/0-WVK-Retail/Bilder-Pictures/SAFLAX-",'Basis-Tabelle-Samen'!C362,"-",'Basis-Tabelle-Samen'!J362,"-seed-package-front-cr-polish.jpg")),
IF($C$1="Portugiesisch - PT",HYPERLINK(CONCATENATE("https://www.saflax.de/0-WVK-Retail/Bilder-Pictures/SAFLAX-",'Basis-Tabelle-Samen'!C362,"-",'Basis-Tabelle-Samen'!J362,"-seed-package-front-cr-portuguese.jpg")),
IF($C$1="Rumänisch - RO",HYPERLINK(CONCATENATE("https://www.saflax.de/0-WVK-Retail/Bilder-Pictures/SAFLAX-",'Basis-Tabelle-Samen'!C362,"-",'Basis-Tabelle-Samen'!J362,"-seed-package-front-cr-romanian.jpg")),
IF($C$1="Schwedisch - SE",HYPERLINK(CONCATENATE("https://www.saflax.de/0-WVK-Retail/Bilder-Pictures/SAFLAX-",'Basis-Tabelle-Samen'!C362,"-",'Basis-Tabelle-Samen'!J362,"-seed-package-front-cr-swedish.jpg")),
IF($C$1="Slowakisch - SK",HYPERLINK(CONCATENATE("https://www.saflax.de/0-WVK-Retail/Bilder-Pictures/SAFLAX-",'Basis-Tabelle-Samen'!C362,"-",'Basis-Tabelle-Samen'!J362,"-seed-package-front-cr-slovak.jpg")),
IF($C$1="Slowenisch - SI",HYPERLINK(CONCATENATE("https://www.saflax.de/0-WVK-Retail/Bilder-Pictures/SAFLAX-",'Basis-Tabelle-Samen'!C362,"-",'Basis-Tabelle-Samen'!J362,"-seed-package-front-cr-slovenian.jpg")),
IF($C$1="Spanisch - ES",HYPERLINK(CONCATENATE("https://www.saflax.de/0-WVK-Retail/Bilder-Pictures/SAFLAX-",'Basis-Tabelle-Samen'!C362,"-",'Basis-Tabelle-Samen'!J362,"-seed-package-front-cr-spanish.jpg")),
IF($C$1="Tschechisch - CZ",HYPERLINK(CONCATENATE("https://www.saflax.de/0-WVK-Retail/Bilder-Pictures/SAFLAX-",'Basis-Tabelle-Samen'!C362,"-",'Basis-Tabelle-Samen'!J362,"-seed-package-front-cr-czech.jpg")),
IF($C$1="Türkisch - TR",HYPERLINK(CONCATENATE("https://www.saflax.de/0-WVK-Retail/Bilder-Pictures/SAFLAX-",'Basis-Tabelle-Samen'!C362,"-",'Basis-Tabelle-Samen'!J362,"-seed-package-front-cr-turkish.jpg")),
IF($C$1="Ungarisch - HU",HYPERLINK(CONCATENATE("https://www.saflax.de/0-WVK-Retail/Bilder-Pictures/SAFLAX-",'Basis-Tabelle-Samen'!C362,"-",'Basis-Tabelle-Samen'!J362,"-seed-package-front-cr-hungarian.jpg")),
" ACHTUNG")))))))))))))))))))))))))))))</f>
        <v>https://www.saflax.de/0-WVK-Retail/Bilder-Pictures/SAFLAX-18160-18-wildflower-mix-seed-package-front-cr-english.jpg</v>
      </c>
      <c r="AL362" s="330" t="str">
        <f>IF(G362&lt;1,"",
IF($C$1="Bulgarisch - BG",HYPERLINK(CONCATENATE("https://www.saflax.de/0-WVK-Retail/Bilder-Pictures/SAFLAX-",'Basis-Tabelle-Samen'!C362,"-",'Basis-Tabelle-Samen'!J362,"-seed-package-back-cr-bulgarian.jpg")),
IF($C$1="Dänisch - DK",HYPERLINK(CONCATENATE("https://www.saflax.de/0-WVK-Retail/Bilder-Pictures/SAFLAX-",'Basis-Tabelle-Samen'!C362,"-",'Basis-Tabelle-Samen'!J362,"-seed-package-back-cr-danish.jpg")),
IF($C$1="Deutsch - DE",HYPERLINK(CONCATENATE("https://www.saflax.de/0-WVK-Retail/Bilder-Pictures/SAFLAX-",'Basis-Tabelle-Samen'!C362,"-",'Basis-Tabelle-Samen'!J362,"-seed-package-back-cr-german.jpg")),
IF($C$1="Englisch - UK",HYPERLINK(CONCATENATE("https://www.saflax.de/0-WVK-Retail/Bilder-Pictures/SAFLAX-",'Basis-Tabelle-Samen'!C362,"-",'Basis-Tabelle-Samen'!J362,"-seed-package-back-cr-english.jpg")),
IF($C$1="Estnisch - EE",HYPERLINK(CONCATENATE("https://www.saflax.de/0-WVK-Retail/Bilder-Pictures/SAFLAX-",'Basis-Tabelle-Samen'!C362,"-",'Basis-Tabelle-Samen'!J362,"-seed-package-back-cr-estonian.jpg")),
IF($C$1="Finnisch - FI",HYPERLINK(CONCATENATE("https://www.saflax.de/0-WVK-Retail/Bilder-Pictures/SAFLAX-",'Basis-Tabelle-Samen'!C362,"-",'Basis-Tabelle-Samen'!J362,"-seed-package-back-cr-finnish.jpg")),
IF($C$1="Französisch - FR",HYPERLINK(CONCATENATE("https://www.saflax.de/0-WVK-Retail/Bilder-Pictures/SAFLAX-",'Basis-Tabelle-Samen'!C362,"-",'Basis-Tabelle-Samen'!J362,"-seed-package-back-cr-french.jpg")),
IF($C$1="Griechisch - GR",HYPERLINK(CONCATENATE("https://www.saflax.de/0-WVK-Retail/Bilder-Pictures/SAFLAX-",'Basis-Tabelle-Samen'!C362,"-",'Basis-Tabelle-Samen'!J362,"-seed-package-back-cr-greek.jpg")),
IF($C$1="Irisch - IE",HYPERLINK(CONCATENATE("https://www.saflax.de/0-WVK-Retail/Bilder-Pictures/SAFLAX-",'Basis-Tabelle-Samen'!C362,"-",'Basis-Tabelle-Samen'!J362,"-seed-package-back-cr-irish.jpg")),
IF($C$1="Isländisch - IS",HYPERLINK(CONCATENATE("https://www.saflax.de/0-WVK-Retail/Bilder-Pictures/SAFLAX-",'Basis-Tabelle-Samen'!C362,"-",'Basis-Tabelle-Samen'!J362,"-seed-package-back-cr-icelandic.jpg")),
IF($C$1="Italienisch - IT",HYPERLINK(CONCATENATE("https://www.saflax.de/0-WVK-Retail/Bilder-Pictures/SAFLAX-",'Basis-Tabelle-Samen'!C362,"-",'Basis-Tabelle-Samen'!J362,"-seed-package-back-cr-italian.jpg")),
IF($C$1="Japanisch - JP",HYPERLINK(CONCATENATE("https://www.saflax.de/0-WVK-Retail/Bilder-Pictures/SAFLAX-",'Basis-Tabelle-Samen'!C362,"-",'Basis-Tabelle-Samen'!J362,"-seed-package-back-cr-japanese.jpg")),
IF($C$1="Kroatisch - HR",HYPERLINK(CONCATENATE("https://www.saflax.de/0-WVK-Retail/Bilder-Pictures/SAFLAX-",'Basis-Tabelle-Samen'!C362,"-",'Basis-Tabelle-Samen'!J362,"-seed-package-back-cr-croatian.jpg")),
IF($C$1="Lettisch - LV",HYPERLINK(CONCATENATE("https://www.saflax.de/0-WVK-Retail/Bilder-Pictures/SAFLAX-",'Basis-Tabelle-Samen'!C362,"-",'Basis-Tabelle-Samen'!J362,"-seed-package-back-cr-latvian.jpg")),
IF($C$1="Litauisch - LT",HYPERLINK(CONCATENATE("https://www.saflax.de/0-WVK-Retail/Bilder-Pictures/SAFLAX-",'Basis-Tabelle-Samen'!C362,"-",'Basis-Tabelle-Samen'!J362,"-seed-package-back-cr-lithuanian.jpg")),
IF($C$1="Maltesisch - MT",HYPERLINK(CONCATENATE("https://www.saflax.de/0-WVK-Retail/Bilder-Pictures/SAFLAX-",'Basis-Tabelle-Samen'!C362,"-",'Basis-Tabelle-Samen'!J362,"-seed-package-back-cr-maltese.jpg")),
IF($C$1="Niederländisch - NL",HYPERLINK(CONCATENATE("https://www.saflax.de/0-WVK-Retail/Bilder-Pictures/SAFLAX-",'Basis-Tabelle-Samen'!C362,"-",'Basis-Tabelle-Samen'!J362,"-seed-package-back-cr-dutch.jpg")),
IF($C$1="Norwegisch - NO",HYPERLINK(CONCATENATE("https://www.saflax.de/0-WVK-Retail/Bilder-Pictures/SAFLAX-",'Basis-Tabelle-Samen'!C362,"-",'Basis-Tabelle-Samen'!J362,"-seed-package-back-cr-nowegian.jpg")),
IF($C$1="Polnisch - PL",HYPERLINK(CONCATENATE("https://www.saflax.de/0-WVK-Retail/Bilder-Pictures/SAFLAX-",'Basis-Tabelle-Samen'!C362,"-",'Basis-Tabelle-Samen'!J362,"-seed-package-back-cr-polish.jpg")),
IF($C$1="Portugiesisch - PT",HYPERLINK(CONCATENATE("https://www.saflax.de/0-WVK-Retail/Bilder-Pictures/SAFLAX-",'Basis-Tabelle-Samen'!C362,"-",'Basis-Tabelle-Samen'!J362,"-seed-package-back-cr-portuguese.jpg")),
IF($C$1="Rumänisch - RO",HYPERLINK(CONCATENATE("https://www.saflax.de/0-WVK-Retail/Bilder-Pictures/SAFLAX-",'Basis-Tabelle-Samen'!C362,"-",'Basis-Tabelle-Samen'!J362,"-seed-package-back-cr-romanian.jpg")),
IF($C$1="Schwedisch - SE",HYPERLINK(CONCATENATE("https://www.saflax.de/0-WVK-Retail/Bilder-Pictures/SAFLAX-",'Basis-Tabelle-Samen'!C362,"-",'Basis-Tabelle-Samen'!J362,"-seed-package-back-cr-swedish.jpg")),
IF($C$1="Slowakisch - SK",HYPERLINK(CONCATENATE("https://www.saflax.de/0-WVK-Retail/Bilder-Pictures/SAFLAX-",'Basis-Tabelle-Samen'!C362,"-",'Basis-Tabelle-Samen'!J362,"-seed-package-back-cr-slovak.jpg")),
IF($C$1="Slowenisch - SI",HYPERLINK(CONCATENATE("https://www.saflax.de/0-WVK-Retail/Bilder-Pictures/SAFLAX-",'Basis-Tabelle-Samen'!C362,"-",'Basis-Tabelle-Samen'!J362,"-seed-package-back-cr-slovenian.jpg")),
IF($C$1="Spanisch - ES",HYPERLINK(CONCATENATE("https://www.saflax.de/0-WVK-Retail/Bilder-Pictures/SAFLAX-",'Basis-Tabelle-Samen'!C362,"-",'Basis-Tabelle-Samen'!J362,"-seed-package-back-cr-spanish.jpg")),
IF($C$1="Tschechisch - CZ",HYPERLINK(CONCATENATE("https://www.saflax.de/0-WVK-Retail/Bilder-Pictures/SAFLAX-",'Basis-Tabelle-Samen'!C362,"-",'Basis-Tabelle-Samen'!J362,"-seed-package-back-cr-czech.jpg")),
IF($C$1="Türkisch - TR",HYPERLINK(CONCATENATE("https://www.saflax.de/0-WVK-Retail/Bilder-Pictures/SAFLAX-",'Basis-Tabelle-Samen'!C362,"-",'Basis-Tabelle-Samen'!J362,"-seed-package-back-cr-turkish.jpg")),
IF($C$1="Ungarisch - HU",HYPERLINK(CONCATENATE("https://www.saflax.de/0-WVK-Retail/Bilder-Pictures/SAFLAX-",'Basis-Tabelle-Samen'!C362,"-",'Basis-Tabelle-Samen'!J362,"-seed-package-back-cr-hungarian.jpg")),
" ACHTUNG")))))))))))))))))))))))))))))</f>
        <v>https://www.saflax.de/0-WVK-Retail/Bilder-Pictures/SAFLAX-18160-18-wildflower-mix-seed-package-back-cr-english.jpg</v>
      </c>
      <c r="AM362" s="330"/>
      <c r="AN362" s="331" t="str">
        <f>IF(P362&lt;1,"",
IF($C$1="Bulgarisch - BG",HYPERLINK(CONCATENATE("https://www.saflax.de/0-WVK-Retail/Bilder-Pictures/SAFLAX-",'Basis-Tabelle-Samen'!N362,"-",'Basis-Tabelle-Samen'!J362,"-garden-to-go-lite-bulgarian.jpg")),
IF($C$1="Dänisch - DK",HYPERLINK(CONCATENATE("https://www.saflax.de/0-WVK-Retail/Bilder-Pictures/SAFLAX-",'Basis-Tabelle-Samen'!N362,"-",'Basis-Tabelle-Samen'!J362,"-garden-to-go-lite-danish.jpg")),
IF($C$1="Deutsch - DE",HYPERLINK(CONCATENATE("https://www.saflax.de/0-WVK-Retail/Bilder-Pictures/SAFLAX-",'Basis-Tabelle-Samen'!N362,"-",'Basis-Tabelle-Samen'!J362,"-garden-to-go-lite-german.jpg")),
IF($C$1="Englisch - UK",HYPERLINK(CONCATENATE("https://www.saflax.de/0-WVK-Retail/Bilder-Pictures/SAFLAX-",'Basis-Tabelle-Samen'!N362,"-",'Basis-Tabelle-Samen'!J362,"-garden-to-go-lite-english.jpg")),
IF($C$1="Estnisch - EE",HYPERLINK(CONCATENATE("https://www.saflax.de/0-WVK-Retail/Bilder-Pictures/SAFLAX-",'Basis-Tabelle-Samen'!N362,"-",'Basis-Tabelle-Samen'!J362,"-garden-to-go-lite-estonian.jpg")),
IF($C$1="Finnisch - FI",HYPERLINK(CONCATENATE("https://www.saflax.de/0-WVK-Retail/Bilder-Pictures/SAFLAX-",'Basis-Tabelle-Samen'!N362,"-",'Basis-Tabelle-Samen'!J362,"-garden-to-go-lite-finnish.jpg")),
IF($C$1="Französisch - FR",HYPERLINK(CONCATENATE("https://www.saflax.de/0-WVK-Retail/Bilder-Pictures/SAFLAX-",'Basis-Tabelle-Samen'!N362,"-",'Basis-Tabelle-Samen'!J362,"-garden-to-go-lite-french.jpg")),
IF($C$1="Griechisch - GR",HYPERLINK(CONCATENATE("https://www.saflax.de/0-WVK-Retail/Bilder-Pictures/SAFLAX-",'Basis-Tabelle-Samen'!N362,"-",'Basis-Tabelle-Samen'!J362,"-garden-to-go-lite-greek.jpg")),
IF($C$1="Irisch - IE",HYPERLINK(CONCATENATE("https://www.saflax.de/0-WVK-Retail/Bilder-Pictures/SAFLAX-",'Basis-Tabelle-Samen'!N362,"-",'Basis-Tabelle-Samen'!J362,"-garden-to-go-lite-irish.jpg")),
IF($C$1="Isländisch - IS",HYPERLINK(CONCATENATE("https://www.saflax.de/0-WVK-Retail/Bilder-Pictures/SAFLAX-",'Basis-Tabelle-Samen'!N362,"-",'Basis-Tabelle-Samen'!J362,"-garden-to-go-lite-icelandic.jpg")),
IF($C$1="Italienisch - IT",HYPERLINK(CONCATENATE("https://www.saflax.de/0-WVK-Retail/Bilder-Pictures/SAFLAX-",'Basis-Tabelle-Samen'!N362,"-",'Basis-Tabelle-Samen'!J362,"-garden-to-go-lite-italian.jpg")),
IF($C$1="Japanisch - JP",HYPERLINK(CONCATENATE("https://www.saflax.de/0-WVK-Retail/Bilder-Pictures/SAFLAX-",'Basis-Tabelle-Samen'!N362,"-",'Basis-Tabelle-Samen'!J362,"-garden-to-go-lite-japanese.jpg")),
IF($C$1="Kroatisch - HR",HYPERLINK(CONCATENATE("https://www.saflax.de/0-WVK-Retail/Bilder-Pictures/SAFLAX-",'Basis-Tabelle-Samen'!N362,"-",'Basis-Tabelle-Samen'!J362,"-garden-to-go-lite-croatian.jpg")),
IF($C$1="Lettisch - LV",HYPERLINK(CONCATENATE("https://www.saflax.de/0-WVK-Retail/Bilder-Pictures/SAFLAX-",'Basis-Tabelle-Samen'!N362,"-",'Basis-Tabelle-Samen'!J362,"-garden-to-go-lite-latvian.jpg")),
IF($C$1="Litauisch - LT",HYPERLINK(CONCATENATE("https://www.saflax.de/0-WVK-Retail/Bilder-Pictures/SAFLAX-",'Basis-Tabelle-Samen'!N362,"-",'Basis-Tabelle-Samen'!J362,"-garden-to-go-lite-lithuanian.jpg")),
IF($C$1="Maltesisch - MT",HYPERLINK(CONCATENATE("https://www.saflax.de/0-WVK-Retail/Bilder-Pictures/SAFLAX-",'Basis-Tabelle-Samen'!N362,"-",'Basis-Tabelle-Samen'!J362,"-garden-to-go-lite-maltese.jpg")),
IF($C$1="Niederländisch - NL",HYPERLINK(CONCATENATE("https://www.saflax.de/0-WVK-Retail/Bilder-Pictures/SAFLAX-",'Basis-Tabelle-Samen'!N362,"-",'Basis-Tabelle-Samen'!J362,"-garden-to-go-lite-dutch.jpg")),
IF($C$1="Norwegisch - NO",HYPERLINK(CONCATENATE("https://www.saflax.de/0-WVK-Retail/Bilder-Pictures/SAFLAX-",'Basis-Tabelle-Samen'!N362,"-",'Basis-Tabelle-Samen'!J362,"-garden-to-go-lite-nowegian.jpg")),
IF($C$1="Polnisch - PL",HYPERLINK(CONCATENATE("https://www.saflax.de/0-WVK-Retail/Bilder-Pictures/SAFLAX-",'Basis-Tabelle-Samen'!N362,"-",'Basis-Tabelle-Samen'!J362,"-garden-to-go-lite-polish.jpg")),
IF($C$1="Portugiesisch - PT",HYPERLINK(CONCATENATE("https://www.saflax.de/0-WVK-Retail/Bilder-Pictures/SAFLAX-",'Basis-Tabelle-Samen'!N362,"-",'Basis-Tabelle-Samen'!J362,"-garden-to-go-lite-portuguese.jpg")),
IF($C$1="Rumänisch - RO",HYPERLINK(CONCATENATE("https://www.saflax.de/0-WVK-Retail/Bilder-Pictures/SAFLAX-",'Basis-Tabelle-Samen'!N362,"-",'Basis-Tabelle-Samen'!J362,"-garden-to-go-lite-romanian.jpg")),
IF($C$1="Schwedisch - SE",HYPERLINK(CONCATENATE("https://www.saflax.de/0-WVK-Retail/Bilder-Pictures/SAFLAX-",'Basis-Tabelle-Samen'!N362,"-",'Basis-Tabelle-Samen'!J362,"-garden-to-go-lite-swedish.jpg")),
IF($C$1="Slowakisch - SK",HYPERLINK(CONCATENATE("https://www.saflax.de/0-WVK-Retail/Bilder-Pictures/SAFLAX-",'Basis-Tabelle-Samen'!N362,"-",'Basis-Tabelle-Samen'!J362,"-garden-to-go-lite-slovak.jpg")),
IF($C$1="Slowenisch - SI",HYPERLINK(CONCATENATE("https://www.saflax.de/0-WVK-Retail/Bilder-Pictures/SAFLAX-",'Basis-Tabelle-Samen'!N362,"-",'Basis-Tabelle-Samen'!J362,"-garden-to-go-lite-slovenian.jpg")),
IF($C$1="Spanisch - ES",HYPERLINK(CONCATENATE("https://www.saflax.de/0-WVK-Retail/Bilder-Pictures/SAFLAX-",'Basis-Tabelle-Samen'!N362,"-",'Basis-Tabelle-Samen'!J362,"-garden-to-go-lite-spanish.jpg")),
IF($C$1="Tschechisch - CZ",HYPERLINK(CONCATENATE("https://www.saflax.de/0-WVK-Retail/Bilder-Pictures/SAFLAX-",'Basis-Tabelle-Samen'!N362,"-",'Basis-Tabelle-Samen'!J362,"-garden-to-go-lite-czech.jpg")),
IF($C$1="Türkisch - TR",HYPERLINK(CONCATENATE("https://www.saflax.de/0-WVK-Retail/Bilder-Pictures/SAFLAX-",'Basis-Tabelle-Samen'!N362,"-",'Basis-Tabelle-Samen'!J362,"-garden-to-go-lite-turkish.jpg")),
IF($C$1="Ungarisch - HU",HYPERLINK(CONCATENATE("https://www.saflax.de/0-WVK-Retail/Bilder-Pictures/SAFLAX-",'Basis-Tabelle-Samen'!N362,"-",'Basis-Tabelle-Samen'!J362,"-garden-to-go-lite-hungarian.jpg")),
" ACHTUNG")))))))))))))))))))))))))))))</f>
        <v/>
      </c>
      <c r="AO362" s="331" t="str">
        <f>IF(U362&lt;1,"",
IF($C$1="Bulgarisch - BG",HYPERLINK(CONCATENATE("https://www.saflax.de/0-WVK-Retail/Bilder-Pictures/SAFLAX-",'Basis-Tabelle-Samen'!Q362,"-",'Basis-Tabelle-Samen'!J362,"-garden-to-go-bulgarian.jpg")),
IF($C$1="Dänisch - DK",HYPERLINK(CONCATENATE("https://www.saflax.de/0-WVK-Retail/Bilder-Pictures/SAFLAX-",'Basis-Tabelle-Samen'!Q362,"-",'Basis-Tabelle-Samen'!J362,"-garden-to-go-danish.jpg")),
IF($C$1="Deutsch - DE",HYPERLINK(CONCATENATE("https://www.saflax.de/0-WVK-Retail/Bilder-Pictures/SAFLAX-",'Basis-Tabelle-Samen'!Q362,"-",'Basis-Tabelle-Samen'!J362,"-garden-to-go-german.jpg")),
IF($C$1="Englisch - UK",HYPERLINK(CONCATENATE("https://www.saflax.de/0-WVK-Retail/Bilder-Pictures/SAFLAX-",'Basis-Tabelle-Samen'!Q362,"-",'Basis-Tabelle-Samen'!J362,"-garden-to-go-english.jpg")),
IF($C$1="Estnisch - EE",HYPERLINK(CONCATENATE("https://www.saflax.de/0-WVK-Retail/Bilder-Pictures/SAFLAX-",'Basis-Tabelle-Samen'!Q362,"-",'Basis-Tabelle-Samen'!J362,"-garden-to-go-estonian.jpg")),
IF($C$1="Finnisch - FI",HYPERLINK(CONCATENATE("https://www.saflax.de/0-WVK-Retail/Bilder-Pictures/SAFLAX-",'Basis-Tabelle-Samen'!Q362,"-",'Basis-Tabelle-Samen'!J362,"-garden-to-go-finnish.jpg")),
IF($C$1="Französisch - FR",HYPERLINK(CONCATENATE("https://www.saflax.de/0-WVK-Retail/Bilder-Pictures/SAFLAX-",'Basis-Tabelle-Samen'!Q362,"-",'Basis-Tabelle-Samen'!J362,"-garden-to-go-french.jpg")),
IF($C$1="Griechisch - GR",HYPERLINK(CONCATENATE("https://www.saflax.de/0-WVK-Retail/Bilder-Pictures/SAFLAX-",'Basis-Tabelle-Samen'!Q362,"-",'Basis-Tabelle-Samen'!J362,"-garden-to-go-greek.jpg")),
IF($C$1="Irisch - IE",HYPERLINK(CONCATENATE("https://www.saflax.de/0-WVK-Retail/Bilder-Pictures/SAFLAX-",'Basis-Tabelle-Samen'!Q362,"-",'Basis-Tabelle-Samen'!J362,"-garden-to-go-irish.jpg")),
IF($C$1="Isländisch - IS",HYPERLINK(CONCATENATE("https://www.saflax.de/0-WVK-Retail/Bilder-Pictures/SAFLAX-",'Basis-Tabelle-Samen'!Q362,"-",'Basis-Tabelle-Samen'!J362,"-garden-to-go-icelandic.jpg")),
IF($C$1="Italienisch - IT",HYPERLINK(CONCATENATE("https://www.saflax.de/0-WVK-Retail/Bilder-Pictures/SAFLAX-",'Basis-Tabelle-Samen'!Q362,"-",'Basis-Tabelle-Samen'!J362,"-garden-to-go-italian.jpg")),
IF($C$1="Japanisch - JP",HYPERLINK(CONCATENATE("https://www.saflax.de/0-WVK-Retail/Bilder-Pictures/SAFLAX-",'Basis-Tabelle-Samen'!Q362,"-",'Basis-Tabelle-Samen'!J362,"-garden-to-go-japanese.jpg")),
IF($C$1="Kroatisch - HR",HYPERLINK(CONCATENATE("https://www.saflax.de/0-WVK-Retail/Bilder-Pictures/SAFLAX-",'Basis-Tabelle-Samen'!Q362,"-",'Basis-Tabelle-Samen'!J362,"-garden-to-go-croatian.jpg")),
IF($C$1="Lettisch - LV",HYPERLINK(CONCATENATE("https://www.saflax.de/0-WVK-Retail/Bilder-Pictures/SAFLAX-",'Basis-Tabelle-Samen'!Q362,"-",'Basis-Tabelle-Samen'!J362,"-garden-to-go-latvian.jpg")),
IF($C$1="Litauisch - LT",HYPERLINK(CONCATENATE("https://www.saflax.de/0-WVK-Retail/Bilder-Pictures/SAFLAX-",'Basis-Tabelle-Samen'!Q362,"-",'Basis-Tabelle-Samen'!J362,"-garden-to-go-lithuanian.jpg")),
IF($C$1="Maltesisch - MT",HYPERLINK(CONCATENATE("https://www.saflax.de/0-WVK-Retail/Bilder-Pictures/SAFLAX-",'Basis-Tabelle-Samen'!Q362,"-",'Basis-Tabelle-Samen'!J362,"-garden-to-go-maltese.jpg")),
IF($C$1="Niederländisch - NL",HYPERLINK(CONCATENATE("https://www.saflax.de/0-WVK-Retail/Bilder-Pictures/SAFLAX-",'Basis-Tabelle-Samen'!Q362,"-",'Basis-Tabelle-Samen'!J362,"-garden-to-go-dutch.jpg")),
IF($C$1="Norwegisch - NO",HYPERLINK(CONCATENATE("https://www.saflax.de/0-WVK-Retail/Bilder-Pictures/SAFLAX-",'Basis-Tabelle-Samen'!Q362,"-",'Basis-Tabelle-Samen'!J362,"-garden-to-go-nowegian.jpg")),
IF($C$1="Polnisch - PL",HYPERLINK(CONCATENATE("https://www.saflax.de/0-WVK-Retail/Bilder-Pictures/SAFLAX-",'Basis-Tabelle-Samen'!Q362,"-",'Basis-Tabelle-Samen'!J362,"-garden-to-go-polish.jpg")),
IF($C$1="Portugiesisch - PT",HYPERLINK(CONCATENATE("https://www.saflax.de/0-WVK-Retail/Bilder-Pictures/SAFLAX-",'Basis-Tabelle-Samen'!Q362,"-",'Basis-Tabelle-Samen'!J362,"-garden-to-go-portuguese.jpg")),
IF($C$1="Rumänisch - RO",HYPERLINK(CONCATENATE("https://www.saflax.de/0-WVK-Retail/Bilder-Pictures/SAFLAX-",'Basis-Tabelle-Samen'!Q362,"-",'Basis-Tabelle-Samen'!J362,"-garden-to-go-romanian.jpg")),
IF($C$1="Schwedisch - SE",HYPERLINK(CONCATENATE("https://www.saflax.de/0-WVK-Retail/Bilder-Pictures/SAFLAX-",'Basis-Tabelle-Samen'!Q362,"-",'Basis-Tabelle-Samen'!J362,"-garden-to-go-swedish.jpg")),
IF($C$1="Slowakisch - SK",HYPERLINK(CONCATENATE("https://www.saflax.de/0-WVK-Retail/Bilder-Pictures/SAFLAX-",'Basis-Tabelle-Samen'!Q362,"-",'Basis-Tabelle-Samen'!J362,"-garden-to-go-slovak.jpg")),
IF($C$1="Slowenisch - SI",HYPERLINK(CONCATENATE("https://www.saflax.de/0-WVK-Retail/Bilder-Pictures/SAFLAX-",'Basis-Tabelle-Samen'!Q362,"-",'Basis-Tabelle-Samen'!J362,"-garden-to-go-slovenian.jpg")),
IF($C$1="Spanisch - ES",HYPERLINK(CONCATENATE("https://www.saflax.de/0-WVK-Retail/Bilder-Pictures/SAFLAX-",'Basis-Tabelle-Samen'!Q362,"-",'Basis-Tabelle-Samen'!J362,"-garden-to-go-spanish.jpg")),
IF($C$1="Tschechisch - CZ",HYPERLINK(CONCATENATE("https://www.saflax.de/0-WVK-Retail/Bilder-Pictures/SAFLAX-",'Basis-Tabelle-Samen'!Q362,"-",'Basis-Tabelle-Samen'!J362,"-garden-to-go-czech.jpg")),
IF($C$1="Türkisch - TR",HYPERLINK(CONCATENATE("https://www.saflax.de/0-WVK-Retail/Bilder-Pictures/SAFLAX-",'Basis-Tabelle-Samen'!Q362,"-",'Basis-Tabelle-Samen'!J362,"-garden-to-go-turkish.jpg")),
IF($C$1="Ungarisch - HU",HYPERLINK(CONCATENATE("https://www.saflax.de/0-WVK-Retail/Bilder-Pictures/SAFLAX-",'Basis-Tabelle-Samen'!Q362,"-",'Basis-Tabelle-Samen'!J362,"-garden-to-go-hungarian.jpg")),
" ACHTUNG")))))))))))))))))))))))))))))</f>
        <v/>
      </c>
      <c r="AP362" s="331" t="str">
        <f>IF(Z362&lt;1,"",
IF($C$1="Bulgarisch - BG",HYPERLINK(CONCATENATE("https://www.saflax.de/0-WVK-Retail/Bilder-Pictures/SAFLAX-",'Basis-Tabelle-Samen'!T362,"-",'Basis-Tabelle-Samen'!J362,"-cultivation-set-bulgarian.jpg")),
IF($C$1="Dänisch - DK",HYPERLINK(CONCATENATE("https://www.saflax.de/0-WVK-Retail/Bilder-Pictures/SAFLAX-",'Basis-Tabelle-Samen'!T362,"-",'Basis-Tabelle-Samen'!J362,"-cultivation-set-danish.jpg")),
IF($C$1="Deutsch - DE",HYPERLINK(CONCATENATE("https://www.saflax.de/0-WVK-Retail/Bilder-Pictures/SAFLAX-",'Basis-Tabelle-Samen'!T362,"-",'Basis-Tabelle-Samen'!J362,"-cultivation-set-german.jpg")),
IF($C$1="Englisch - UK",HYPERLINK(CONCATENATE("https://www.saflax.de/0-WVK-Retail/Bilder-Pictures/SAFLAX-",'Basis-Tabelle-Samen'!T362,"-",'Basis-Tabelle-Samen'!J362,"-cultivation-set-english.jpg")),
IF($C$1="Estnisch - EE",HYPERLINK(CONCATENATE("https://www.saflax.de/0-WVK-Retail/Bilder-Pictures/SAFLAX-",'Basis-Tabelle-Samen'!T362,"-",'Basis-Tabelle-Samen'!J362,"-cultivation-set-estonian.jpg")),
IF($C$1="Finnisch - FI",HYPERLINK(CONCATENATE("https://www.saflax.de/0-WVK-Retail/Bilder-Pictures/SAFLAX-",'Basis-Tabelle-Samen'!T362,"-",'Basis-Tabelle-Samen'!J362,"-cultivation-set-finnish.jpg")),
IF($C$1="Französisch - FR",HYPERLINK(CONCATENATE("https://www.saflax.de/0-WVK-Retail/Bilder-Pictures/SAFLAX-",'Basis-Tabelle-Samen'!T362,"-",'Basis-Tabelle-Samen'!J362,"-cultivation-set-french.jpg")),
IF($C$1="Griechisch - GR",HYPERLINK(CONCATENATE("https://www.saflax.de/0-WVK-Retail/Bilder-Pictures/SAFLAX-",'Basis-Tabelle-Samen'!T362,"-",'Basis-Tabelle-Samen'!J362,"-cultivation-set-greek.jpg")),
IF($C$1="Irisch - IE",HYPERLINK(CONCATENATE("https://www.saflax.de/0-WVK-Retail/Bilder-Pictures/SAFLAX-",'Basis-Tabelle-Samen'!T362,"-",'Basis-Tabelle-Samen'!J362,"-cultivation-set-irish.jpg")),
IF($C$1="Isländisch - IS",HYPERLINK(CONCATENATE("https://www.saflax.de/0-WVK-Retail/Bilder-Pictures/SAFLAX-",'Basis-Tabelle-Samen'!T362,"-",'Basis-Tabelle-Samen'!J362,"-cultivation-set-icelandic.jpg")),
IF($C$1="Italienisch - IT",HYPERLINK(CONCATENATE("https://www.saflax.de/0-WVK-Retail/Bilder-Pictures/SAFLAX-",'Basis-Tabelle-Samen'!T362,"-",'Basis-Tabelle-Samen'!J362,"-cultivation-set-italian.jpg")),
IF($C$1="Japanisch - JP",HYPERLINK(CONCATENATE("https://www.saflax.de/0-WVK-Retail/Bilder-Pictures/SAFLAX-",'Basis-Tabelle-Samen'!T362,"-",'Basis-Tabelle-Samen'!J362,"-cultivation-set-japanese.jpg")),
IF($C$1="Kroatisch - HR",HYPERLINK(CONCATENATE("https://www.saflax.de/0-WVK-Retail/Bilder-Pictures/SAFLAX-",'Basis-Tabelle-Samen'!T362,"-",'Basis-Tabelle-Samen'!J362,"-cultivation-set-croatian.jpg")),
IF($C$1="Lettisch - LV",HYPERLINK(CONCATENATE("https://www.saflax.de/0-WVK-Retail/Bilder-Pictures/SAFLAX-",'Basis-Tabelle-Samen'!T362,"-",'Basis-Tabelle-Samen'!J362,"-cultivation-set-latvian.jpg")),
IF($C$1="Litauisch - LT",HYPERLINK(CONCATENATE("https://www.saflax.de/0-WVK-Retail/Bilder-Pictures/SAFLAX-",'Basis-Tabelle-Samen'!T362,"-",'Basis-Tabelle-Samen'!J362,"-cultivation-set-lithuanian.jpg")),
IF($C$1="Maltesisch - MT",HYPERLINK(CONCATENATE("https://www.saflax.de/0-WVK-Retail/Bilder-Pictures/SAFLAX-",'Basis-Tabelle-Samen'!T362,"-",'Basis-Tabelle-Samen'!J362,"-cultivation-set-maltese.jpg")),
IF($C$1="Niederländisch - NL",HYPERLINK(CONCATENATE("https://www.saflax.de/0-WVK-Retail/Bilder-Pictures/SAFLAX-",'Basis-Tabelle-Samen'!T362,"-",'Basis-Tabelle-Samen'!J362,"-cultivation-set-dutch.jpg")),
IF($C$1="Norwegisch - NO",HYPERLINK(CONCATENATE("https://www.saflax.de/0-WVK-Retail/Bilder-Pictures/SAFLAX-",'Basis-Tabelle-Samen'!T362,"-",'Basis-Tabelle-Samen'!J362,"-cultivation-set-nowegian.jpg")),
IF($C$1="Polnisch - PL",HYPERLINK(CONCATENATE("https://www.saflax.de/0-WVK-Retail/Bilder-Pictures/SAFLAX-",'Basis-Tabelle-Samen'!T362,"-",'Basis-Tabelle-Samen'!J362,"-cultivation-set-polish.jpg")),
IF($C$1="Portugiesisch - PT",HYPERLINK(CONCATENATE("https://www.saflax.de/0-WVK-Retail/Bilder-Pictures/SAFLAX-",'Basis-Tabelle-Samen'!T362,"-",'Basis-Tabelle-Samen'!J362,"-cultivation-set-portuguese.jpg")),
IF($C$1="Rumänisch - RO",HYPERLINK(CONCATENATE("https://www.saflax.de/0-WVK-Retail/Bilder-Pictures/SAFLAX-",'Basis-Tabelle-Samen'!T362,"-",'Basis-Tabelle-Samen'!J362,"-cultivation-set-romanian.jpg")),
IF($C$1="Schwedisch - SE",HYPERLINK(CONCATENATE("https://www.saflax.de/0-WVK-Retail/Bilder-Pictures/SAFLAX-",'Basis-Tabelle-Samen'!T362,"-",'Basis-Tabelle-Samen'!J362,"-cultivation-set-swedish.jpg")),
IF($C$1="Slowakisch - SK",HYPERLINK(CONCATENATE("https://www.saflax.de/0-WVK-Retail/Bilder-Pictures/SAFLAX-",'Basis-Tabelle-Samen'!T362,"-",'Basis-Tabelle-Samen'!J362,"-cultivation-set-slovak.jpg")),
IF($C$1="Slowenisch - SI",HYPERLINK(CONCATENATE("https://www.saflax.de/0-WVK-Retail/Bilder-Pictures/SAFLAX-",'Basis-Tabelle-Samen'!T362,"-",'Basis-Tabelle-Samen'!J362,"-cultivation-set-slovenian.jpg")),
IF($C$1="Spanisch - ES",HYPERLINK(CONCATENATE("https://www.saflax.de/0-WVK-Retail/Bilder-Pictures/SAFLAX-",'Basis-Tabelle-Samen'!T362,"-",'Basis-Tabelle-Samen'!J362,"-cultivation-set-spanish.jpg")),
IF($C$1="Tschechisch - CZ",HYPERLINK(CONCATENATE("https://www.saflax.de/0-WVK-Retail/Bilder-Pictures/SAFLAX-",'Basis-Tabelle-Samen'!T362,"-",'Basis-Tabelle-Samen'!J362,"-cultivation-set-czech.jpg")),
IF($C$1="Türkisch - TR",HYPERLINK(CONCATENATE("https://www.saflax.de/0-WVK-Retail/Bilder-Pictures/SAFLAX-",'Basis-Tabelle-Samen'!T362,"-",'Basis-Tabelle-Samen'!J362,"-cultivation-set-turkish.jpg")),
IF($C$1="Ungarisch - HU",HYPERLINK(CONCATENATE("https://www.saflax.de/0-WVK-Retail/Bilder-Pictures/SAFLAX-",'Basis-Tabelle-Samen'!T362,"-",'Basis-Tabelle-Samen'!J362,"-cultivation-set-hungarian.jpg")),
" ACHTUNG")))))))))))))))))))))))))))))</f>
        <v/>
      </c>
      <c r="AQ362" s="331" t="str">
        <f>IF(AE362&lt;1,"",
IF($C$1="Bulgarisch - BG",HYPERLINK(CONCATENATE("https://www.saflax.de/0-WVK-Retail/Bilder-Pictures/SAFLAX-",'Basis-Tabelle-Samen'!W362,"-",'Basis-Tabelle-Samen'!J362,"-garden-in-the-bag-bulgarian.jpg")),
IF($C$1="Dänisch - DK",HYPERLINK(CONCATENATE("https://www.saflax.de/0-WVK-Retail/Bilder-Pictures/SAFLAX-",'Basis-Tabelle-Samen'!W362,"-",'Basis-Tabelle-Samen'!J362,"-garden-in-the-bag-danish.jpg")),
IF($C$1="Deutsch - DE",HYPERLINK(CONCATENATE("https://www.saflax.de/0-WVK-Retail/Bilder-Pictures/SAFLAX-",'Basis-Tabelle-Samen'!W362,"-",'Basis-Tabelle-Samen'!J362,"-garden-in-the-bag-german.jpg")),
IF($C$1="Englisch - UK",HYPERLINK(CONCATENATE("https://www.saflax.de/0-WVK-Retail/Bilder-Pictures/SAFLAX-",'Basis-Tabelle-Samen'!W362,"-",'Basis-Tabelle-Samen'!J362,"-garden-in-the-bag-english.jpg")),
IF($C$1="Estnisch - EE",HYPERLINK(CONCATENATE("https://www.saflax.de/0-WVK-Retail/Bilder-Pictures/SAFLAX-",'Basis-Tabelle-Samen'!W362,"-",'Basis-Tabelle-Samen'!J362,"-garden-in-the-bag-estonian.jpg")),
IF($C$1="Finnisch - FI",HYPERLINK(CONCATENATE("https://www.saflax.de/0-WVK-Retail/Bilder-Pictures/SAFLAX-",'Basis-Tabelle-Samen'!W362,"-",'Basis-Tabelle-Samen'!J362,"-garden-in-the-bag-finnish.jpg")),
IF($C$1="Französisch - FR",HYPERLINK(CONCATENATE("https://www.saflax.de/0-WVK-Retail/Bilder-Pictures/SAFLAX-",'Basis-Tabelle-Samen'!W362,"-",'Basis-Tabelle-Samen'!J362,"-garden-in-the-bag-french.jpg")),
IF($C$1="Griechisch - GR",HYPERLINK(CONCATENATE("https://www.saflax.de/0-WVK-Retail/Bilder-Pictures/SAFLAX-",'Basis-Tabelle-Samen'!W362,"-",'Basis-Tabelle-Samen'!J362,"-garden-in-the-bag-greek.jpg")),
IF($C$1="Irisch - IE",HYPERLINK(CONCATENATE("https://www.saflax.de/0-WVK-Retail/Bilder-Pictures/SAFLAX-",'Basis-Tabelle-Samen'!W362,"-",'Basis-Tabelle-Samen'!J362,"-garden-in-the-bag-irish.jpg")),
IF($C$1="Isländisch - IS",HYPERLINK(CONCATENATE("https://www.saflax.de/0-WVK-Retail/Bilder-Pictures/SAFLAX-",'Basis-Tabelle-Samen'!W362,"-",'Basis-Tabelle-Samen'!J362,"-garden-in-the-bag-icelandic.jpg")),
IF($C$1="Italienisch - IT",HYPERLINK(CONCATENATE("https://www.saflax.de/0-WVK-Retail/Bilder-Pictures/SAFLAX-",'Basis-Tabelle-Samen'!W362,"-",'Basis-Tabelle-Samen'!J362,"-garden-in-the-bag-italian.jpg")),
IF($C$1="Japanisch - JP",HYPERLINK(CONCATENATE("https://www.saflax.de/0-WVK-Retail/Bilder-Pictures/SAFLAX-",'Basis-Tabelle-Samen'!W362,"-",'Basis-Tabelle-Samen'!J362,"-garden-in-the-bag-japanese.jpg")),
IF($C$1="Kroatisch - HR",HYPERLINK(CONCATENATE("https://www.saflax.de/0-WVK-Retail/Bilder-Pictures/SAFLAX-",'Basis-Tabelle-Samen'!W362,"-",'Basis-Tabelle-Samen'!J362,"-garden-in-the-bag-croatian.jpg")),
IF($C$1="Lettisch - LV",HYPERLINK(CONCATENATE("https://www.saflax.de/0-WVK-Retail/Bilder-Pictures/SAFLAX-",'Basis-Tabelle-Samen'!W362,"-",'Basis-Tabelle-Samen'!J362,"-garden-in-the-bag-latvian.jpg")),
IF($C$1="Litauisch - LT",HYPERLINK(CONCATENATE("https://www.saflax.de/0-WVK-Retail/Bilder-Pictures/SAFLAX-",'Basis-Tabelle-Samen'!W362,"-",'Basis-Tabelle-Samen'!J362,"-garden-in-the-bag-lithuanian.jpg")),
IF($C$1="Maltesisch - MT",HYPERLINK(CONCATENATE("https://www.saflax.de/0-WVK-Retail/Bilder-Pictures/SAFLAX-",'Basis-Tabelle-Samen'!W362,"-",'Basis-Tabelle-Samen'!J362,"-garden-in-the-bag-maltese.jpg")),
IF($C$1="Niederländisch - NL",HYPERLINK(CONCATENATE("https://www.saflax.de/0-WVK-Retail/Bilder-Pictures/SAFLAX-",'Basis-Tabelle-Samen'!W362,"-",'Basis-Tabelle-Samen'!J362,"-garden-in-the-bag-dutch.jpg")),
IF($C$1="Norwegisch - NO",HYPERLINK(CONCATENATE("https://www.saflax.de/0-WVK-Retail/Bilder-Pictures/SAFLAX-",'Basis-Tabelle-Samen'!W362,"-",'Basis-Tabelle-Samen'!J362,"-garden-in-the-bag-nowegian.jpg")),
IF($C$1="Polnisch - PL",HYPERLINK(CONCATENATE("https://www.saflax.de/0-WVK-Retail/Bilder-Pictures/SAFLAX-",'Basis-Tabelle-Samen'!W362,"-",'Basis-Tabelle-Samen'!J362,"-garden-in-the-bag-polish.jpg")),
IF($C$1="Portugiesisch - PT",HYPERLINK(CONCATENATE("https://www.saflax.de/0-WVK-Retail/Bilder-Pictures/SAFLAX-",'Basis-Tabelle-Samen'!W362,"-",'Basis-Tabelle-Samen'!J362,"-garden-in-the-bag-portuguese.jpg")),
IF($C$1="Rumänisch - RO",HYPERLINK(CONCATENATE("https://www.saflax.de/0-WVK-Retail/Bilder-Pictures/SAFLAX-",'Basis-Tabelle-Samen'!W362,"-",'Basis-Tabelle-Samen'!J362,"-garden-in-the-bag-romanian.jpg")),
IF($C$1="Schwedisch - SE",HYPERLINK(CONCATENATE("https://www.saflax.de/0-WVK-Retail/Bilder-Pictures/SAFLAX-",'Basis-Tabelle-Samen'!W362,"-",'Basis-Tabelle-Samen'!J362,"-garden-in-the-bag-swedish.jpg")),
IF($C$1="Slowakisch - SK",HYPERLINK(CONCATENATE("https://www.saflax.de/0-WVK-Retail/Bilder-Pictures/SAFLAX-",'Basis-Tabelle-Samen'!W362,"-",'Basis-Tabelle-Samen'!J362,"-garden-in-the-bag-slovak.jpg")),
IF($C$1="Slowenisch - SI",HYPERLINK(CONCATENATE("https://www.saflax.de/0-WVK-Retail/Bilder-Pictures/SAFLAX-",'Basis-Tabelle-Samen'!W362,"-",'Basis-Tabelle-Samen'!J362,"-garden-in-the-bag-slovenian.jpg")),
IF($C$1="Spanisch - ES",HYPERLINK(CONCATENATE("https://www.saflax.de/0-WVK-Retail/Bilder-Pictures/SAFLAX-",'Basis-Tabelle-Samen'!W362,"-",'Basis-Tabelle-Samen'!J362,"-garden-in-the-bag-spanish.jpg")),
IF($C$1="Tschechisch - CZ",HYPERLINK(CONCATENATE("https://www.saflax.de/0-WVK-Retail/Bilder-Pictures/SAFLAX-",'Basis-Tabelle-Samen'!W362,"-",'Basis-Tabelle-Samen'!J362,"-garden-in-the-bag-czech.jpg")),
IF($C$1="Türkisch - TR",HYPERLINK(CONCATENATE("https://www.saflax.de/0-WVK-Retail/Bilder-Pictures/SAFLAX-",'Basis-Tabelle-Samen'!W362,"-",'Basis-Tabelle-Samen'!J362,"-garden-in-the-bag-turkish.jpg")),
IF($C$1="Ungarisch - HU",HYPERLINK(CONCATENATE("https://www.saflax.de/0-WVK-Retail/Bilder-Pictures/SAFLAX-",'Basis-Tabelle-Samen'!W362,"-",'Basis-Tabelle-Samen'!J362,"-garden-in-the-bag-hungarian.jpg")),
" ACHTUNG")))))))))))))))))))))))))))))</f>
        <v/>
      </c>
    </row>
    <row r="363" spans="1:43" s="27" customFormat="1" ht="17.100000000000001" customHeight="1" x14ac:dyDescent="0.2">
      <c r="A363" s="318" t="str">
        <f>IF('Basis-Tabelle-Samen'!A364="","",IF($C$1="Deutsch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63" s="319" t="str">
        <f>'Basis-Tabelle-Samen'!I364</f>
        <v>Mix</v>
      </c>
      <c r="C363" s="316" t="str">
        <f>IF($C$1="Bulgarisch - BG",'Basis-Tabelle-Samen'!Z364,
IF($C$1="Dänisch - DK",'Basis-Tabelle-Samen'!AA364,
IF($C$1="Deutsch - DE",'Basis-Tabelle-Samen'!AB364,
IF($C$1="Englisch - UK",'Basis-Tabelle-Samen'!AC364,
IF($C$1="Estnisch - EE",'Basis-Tabelle-Samen'!AD364,
IF($C$1="Finnisch - FI",'Basis-Tabelle-Samen'!AE364,
IF($C$1="Französisch - FR",'Basis-Tabelle-Samen'!AF364,
IF($C$1="Griechisch - GR",'Basis-Tabelle-Samen'!AG364,
IF($C$1="Irisch - IE",'Basis-Tabelle-Samen'!AH364,
IF($C$1="Isländisch - IS",'Basis-Tabelle-Samen'!AI364,
IF($C$1="Italienisch - IT",'Basis-Tabelle-Samen'!AJ364,
IF($C$1="Japanisch - JP",'Basis-Tabelle-Samen'!AK364,
IF($C$1="Kroatisch - HR",'Basis-Tabelle-Samen'!AL364,
IF($C$1="Lettisch - LV",'Basis-Tabelle-Samen'!AM364,
IF($C$1="Litauisch - LT",'Basis-Tabelle-Samen'!AN364,
IF($C$1="Maltesisch - MT",'Basis-Tabelle-Samen'!AO364,
IF($C$1="Niederländisch - NL",'Basis-Tabelle-Samen'!AP364,
IF($C$1="Norwegisch - NO",'Basis-Tabelle-Samen'!AQ364,
IF($C$1="Polnisch - PL",'Basis-Tabelle-Samen'!AR364,
IF($C$1="Portugiesisch - PT",'Basis-Tabelle-Samen'!AS364,
IF($C$1="Rumänisch - RO",'Basis-Tabelle-Samen'!AT364,
IF($C$1="Schwedisch - SE",'Basis-Tabelle-Samen'!AU364,
IF($C$1="Slowakisch - SK",'Basis-Tabelle-Samen'!AV364,
IF($C$1="Slowenisch - SI",'Basis-Tabelle-Samen'!AW364,
IF($C$1="Spanisch - ES",'Basis-Tabelle-Samen'!AX364,
IF($C$1="Tschechisch - CZ",'Basis-Tabelle-Samen'!AY364,
IF($C$1="Türkisch - TR",'Basis-Tabelle-Samen'!AZ364,
IF($C$1="Ungarisch - HU",'Basis-Tabelle-Samen'!BA364,
" ACHTUNG"))))))))))))))))))))))))))))</f>
        <v>Shade Mix</v>
      </c>
      <c r="D363" s="320">
        <f>'Basis-Tabelle-Samen'!F364</f>
        <v>1000</v>
      </c>
      <c r="E363" s="321" t="str">
        <f>'Basis-Tabelle-Samen'!H364</f>
        <v>7 %</v>
      </c>
      <c r="F363" s="322" t="str">
        <f>IF('Basis-Tabelle-Samen'!G364="","",'Basis-Tabelle-Samen'!G364)</f>
        <v>10</v>
      </c>
      <c r="G363" s="320">
        <f>'Basis-Tabelle-Samen'!C364</f>
        <v>18162</v>
      </c>
      <c r="H363" s="323">
        <f>'Basis-Tabelle-Samen'!D364</f>
        <v>4055473181622</v>
      </c>
      <c r="I363" s="324">
        <f>'Basis-Tabelle-Samen'!E364</f>
        <v>1.85</v>
      </c>
      <c r="J363" s="325">
        <f t="shared" si="5"/>
        <v>12</v>
      </c>
      <c r="K363" s="326">
        <f>'Basis-Tabelle-Samen'!K364</f>
        <v>0</v>
      </c>
      <c r="L363" s="323">
        <f>'Basis-Tabelle-Samen'!L364</f>
        <v>0</v>
      </c>
      <c r="M363" s="324">
        <f>'Basis-Tabelle-Samen'!M364</f>
        <v>0</v>
      </c>
      <c r="N363" s="326" t="str">
        <f>IF(K363&lt;1,"",'3'!$I$15)</f>
        <v/>
      </c>
      <c r="O363" s="327" t="str">
        <f>IF(K363&lt;1,"",'3'!$J$11)</f>
        <v/>
      </c>
      <c r="P363" s="326">
        <f>'Basis-Tabelle-Samen'!N364</f>
        <v>0</v>
      </c>
      <c r="Q363" s="323">
        <f>'Basis-Tabelle-Samen'!O364</f>
        <v>0</v>
      </c>
      <c r="R363" s="328">
        <f>'Basis-Tabelle-Samen'!P364</f>
        <v>0</v>
      </c>
      <c r="S363" s="326" t="str">
        <f>IF(R363&lt;1,"",'3'!$M$15)</f>
        <v/>
      </c>
      <c r="T363" s="327" t="str">
        <f>IF(R363&lt;1,"",'3'!$N$11)</f>
        <v/>
      </c>
      <c r="U363" s="326">
        <f>'Basis-Tabelle-Samen'!Q364</f>
        <v>0</v>
      </c>
      <c r="V363" s="323">
        <f>'Basis-Tabelle-Samen'!R364</f>
        <v>0</v>
      </c>
      <c r="W363" s="324">
        <f>'Basis-Tabelle-Samen'!S364</f>
        <v>0</v>
      </c>
      <c r="X363" s="326" t="str">
        <f>IF(U363&lt;1,"",'3'!$I$15)</f>
        <v/>
      </c>
      <c r="Y363" s="327" t="str">
        <f>IF(U363&lt;1,"",'3'!$J$11)</f>
        <v/>
      </c>
      <c r="Z363" s="326">
        <f>'Basis-Tabelle-Samen'!T364</f>
        <v>0</v>
      </c>
      <c r="AA363" s="323">
        <f>'Basis-Tabelle-Samen'!U364</f>
        <v>0</v>
      </c>
      <c r="AB363" s="324">
        <f>'Basis-Tabelle-Samen'!V364</f>
        <v>0</v>
      </c>
      <c r="AC363" s="326" t="str">
        <f>IF(Z363&lt;1,"",'3'!$U$15)</f>
        <v/>
      </c>
      <c r="AD363" s="327" t="str">
        <f>IF(Z363&lt;1,"",'3'!$V$11)</f>
        <v/>
      </c>
      <c r="AE363" s="326">
        <f>'Basis-Tabelle-Samen'!W364</f>
        <v>0</v>
      </c>
      <c r="AF363" s="323">
        <f>'Basis-Tabelle-Samen'!X364</f>
        <v>0</v>
      </c>
      <c r="AG363" s="324">
        <f>'Basis-Tabelle-Samen'!Y364</f>
        <v>2.95</v>
      </c>
      <c r="AH363" s="326" t="str">
        <f>IF(AE363&lt;1,"",'3'!$Y$15)</f>
        <v/>
      </c>
      <c r="AI363" s="327" t="str">
        <f>IF(AE363&lt;1,"",'3'!$Z$11)</f>
        <v/>
      </c>
      <c r="AJ363" s="319"/>
      <c r="AK363" s="316" t="str">
        <f>IF(G363&lt;1,"",
IF($C$1="Bulgarisch - BG",HYPERLINK(CONCATENATE("https://www.saflax.de/0-WVK-Retail/Bilder-Pictures/SAFLAX-",'Basis-Tabelle-Samen'!C364,"-",'Basis-Tabelle-Samen'!J364,"-seed-package-front-cr-bulgarian.jpg")),
IF($C$1="Dänisch - DK",HYPERLINK(CONCATENATE("https://www.saflax.de/0-WVK-Retail/Bilder-Pictures/SAFLAX-",'Basis-Tabelle-Samen'!C364,"-",'Basis-Tabelle-Samen'!J364,"-seed-package-front-cr-danish.jpg")),
IF($C$1="Deutsch - DE",HYPERLINK(CONCATENATE("https://www.saflax.de/0-WVK-Retail/Bilder-Pictures/SAFLAX-",'Basis-Tabelle-Samen'!C364,"-",'Basis-Tabelle-Samen'!J364,"-seed-package-front-cr-german.jpg")),
IF($C$1="Englisch - UK",HYPERLINK(CONCATENATE("https://www.saflax.de/0-WVK-Retail/Bilder-Pictures/SAFLAX-",'Basis-Tabelle-Samen'!C364,"-",'Basis-Tabelle-Samen'!J364,"-seed-package-front-cr-english.jpg")),
IF($C$1="Estnisch - EE",HYPERLINK(CONCATENATE("https://www.saflax.de/0-WVK-Retail/Bilder-Pictures/SAFLAX-",'Basis-Tabelle-Samen'!C364,"-",'Basis-Tabelle-Samen'!J364,"-seed-package-front-cr-estonian.jpg")),
IF($C$1="Finnisch - FI",HYPERLINK(CONCATENATE("https://www.saflax.de/0-WVK-Retail/Bilder-Pictures/SAFLAX-",'Basis-Tabelle-Samen'!C364,"-",'Basis-Tabelle-Samen'!J364,"-seed-package-front-cr-finnish.jpg")),
IF($C$1="Französisch - FR",HYPERLINK(CONCATENATE("https://www.saflax.de/0-WVK-Retail/Bilder-Pictures/SAFLAX-",'Basis-Tabelle-Samen'!C364,"-",'Basis-Tabelle-Samen'!J364,"-seed-package-front-cr-french.jpg")),
IF($C$1="Griechisch - GR",HYPERLINK(CONCATENATE("https://www.saflax.de/0-WVK-Retail/Bilder-Pictures/SAFLAX-",'Basis-Tabelle-Samen'!C364,"-",'Basis-Tabelle-Samen'!J364,"-seed-package-front-cr-greek.jpg")),
IF($C$1="Irisch - IE",HYPERLINK(CONCATENATE("https://www.saflax.de/0-WVK-Retail/Bilder-Pictures/SAFLAX-",'Basis-Tabelle-Samen'!C364,"-",'Basis-Tabelle-Samen'!J364,"-seed-package-front-cr-irish.jpg")),
IF($C$1="Isländisch - IS",HYPERLINK(CONCATENATE("https://www.saflax.de/0-WVK-Retail/Bilder-Pictures/SAFLAX-",'Basis-Tabelle-Samen'!C364,"-",'Basis-Tabelle-Samen'!J364,"-seed-package-front-cr-icelandic.jpg")),
IF($C$1="Italienisch - IT",HYPERLINK(CONCATENATE("https://www.saflax.de/0-WVK-Retail/Bilder-Pictures/SAFLAX-",'Basis-Tabelle-Samen'!C364,"-",'Basis-Tabelle-Samen'!J364,"-seed-package-front-cr-italian.jpg")),
IF($C$1="Japanisch - JP",HYPERLINK(CONCATENATE("https://www.saflax.de/0-WVK-Retail/Bilder-Pictures/SAFLAX-",'Basis-Tabelle-Samen'!C364,"-",'Basis-Tabelle-Samen'!J364,"-seed-package-front-cr-japanese.jpg")),
IF($C$1="Kroatisch - HR",HYPERLINK(CONCATENATE("https://www.saflax.de/0-WVK-Retail/Bilder-Pictures/SAFLAX-",'Basis-Tabelle-Samen'!C364,"-",'Basis-Tabelle-Samen'!J364,"-seed-package-front-cr-croatian.jpg")),
IF($C$1="Lettisch - LV",HYPERLINK(CONCATENATE("https://www.saflax.de/0-WVK-Retail/Bilder-Pictures/SAFLAX-",'Basis-Tabelle-Samen'!C364,"-",'Basis-Tabelle-Samen'!J364,"-seed-package-front-cr-latvian.jpg")),
IF($C$1="Litauisch - LT",HYPERLINK(CONCATENATE("https://www.saflax.de/0-WVK-Retail/Bilder-Pictures/SAFLAX-",'Basis-Tabelle-Samen'!C364,"-",'Basis-Tabelle-Samen'!J364,"-seed-package-front-cr-lithuanian.jpg")),
IF($C$1="Maltesisch - MT",HYPERLINK(CONCATENATE("https://www.saflax.de/0-WVK-Retail/Bilder-Pictures/SAFLAX-",'Basis-Tabelle-Samen'!C364,"-",'Basis-Tabelle-Samen'!J364,"-seed-package-front-cr-maltese.jpg")),
IF($C$1="Niederländisch - NL",HYPERLINK(CONCATENATE("https://www.saflax.de/0-WVK-Retail/Bilder-Pictures/SAFLAX-",'Basis-Tabelle-Samen'!C364,"-",'Basis-Tabelle-Samen'!J364,"-seed-package-front-cr-dutch.jpg")),
IF($C$1="Norwegisch - NO",HYPERLINK(CONCATENATE("https://www.saflax.de/0-WVK-Retail/Bilder-Pictures/SAFLAX-",'Basis-Tabelle-Samen'!C364,"-",'Basis-Tabelle-Samen'!J364,"-seed-package-front-cr-nowegian.jpg")),
IF($C$1="Polnisch - PL",HYPERLINK(CONCATENATE("https://www.saflax.de/0-WVK-Retail/Bilder-Pictures/SAFLAX-",'Basis-Tabelle-Samen'!C364,"-",'Basis-Tabelle-Samen'!J364,"-seed-package-front-cr-polish.jpg")),
IF($C$1="Portugiesisch - PT",HYPERLINK(CONCATENATE("https://www.saflax.de/0-WVK-Retail/Bilder-Pictures/SAFLAX-",'Basis-Tabelle-Samen'!C364,"-",'Basis-Tabelle-Samen'!J364,"-seed-package-front-cr-portuguese.jpg")),
IF($C$1="Rumänisch - RO",HYPERLINK(CONCATENATE("https://www.saflax.de/0-WVK-Retail/Bilder-Pictures/SAFLAX-",'Basis-Tabelle-Samen'!C364,"-",'Basis-Tabelle-Samen'!J364,"-seed-package-front-cr-romanian.jpg")),
IF($C$1="Schwedisch - SE",HYPERLINK(CONCATENATE("https://www.saflax.de/0-WVK-Retail/Bilder-Pictures/SAFLAX-",'Basis-Tabelle-Samen'!C364,"-",'Basis-Tabelle-Samen'!J364,"-seed-package-front-cr-swedish.jpg")),
IF($C$1="Slowakisch - SK",HYPERLINK(CONCATENATE("https://www.saflax.de/0-WVK-Retail/Bilder-Pictures/SAFLAX-",'Basis-Tabelle-Samen'!C364,"-",'Basis-Tabelle-Samen'!J364,"-seed-package-front-cr-slovak.jpg")),
IF($C$1="Slowenisch - SI",HYPERLINK(CONCATENATE("https://www.saflax.de/0-WVK-Retail/Bilder-Pictures/SAFLAX-",'Basis-Tabelle-Samen'!C364,"-",'Basis-Tabelle-Samen'!J364,"-seed-package-front-cr-slovenian.jpg")),
IF($C$1="Spanisch - ES",HYPERLINK(CONCATENATE("https://www.saflax.de/0-WVK-Retail/Bilder-Pictures/SAFLAX-",'Basis-Tabelle-Samen'!C364,"-",'Basis-Tabelle-Samen'!J364,"-seed-package-front-cr-spanish.jpg")),
IF($C$1="Tschechisch - CZ",HYPERLINK(CONCATENATE("https://www.saflax.de/0-WVK-Retail/Bilder-Pictures/SAFLAX-",'Basis-Tabelle-Samen'!C364,"-",'Basis-Tabelle-Samen'!J364,"-seed-package-front-cr-czech.jpg")),
IF($C$1="Türkisch - TR",HYPERLINK(CONCATENATE("https://www.saflax.de/0-WVK-Retail/Bilder-Pictures/SAFLAX-",'Basis-Tabelle-Samen'!C364,"-",'Basis-Tabelle-Samen'!J364,"-seed-package-front-cr-turkish.jpg")),
IF($C$1="Ungarisch - HU",HYPERLINK(CONCATENATE("https://www.saflax.de/0-WVK-Retail/Bilder-Pictures/SAFLAX-",'Basis-Tabelle-Samen'!C364,"-",'Basis-Tabelle-Samen'!J364,"-seed-package-front-cr-hungarian.jpg")),
" ACHTUNG")))))))))))))))))))))))))))))</f>
        <v>https://www.saflax.de/0-WVK-Retail/Bilder-Pictures/SAFLAX-18162-19-wildflower-mix-seed-package-front-cr-english.jpg</v>
      </c>
      <c r="AL363" s="330" t="str">
        <f>IF(G363&lt;1,"",
IF($C$1="Bulgarisch - BG",HYPERLINK(CONCATENATE("https://www.saflax.de/0-WVK-Retail/Bilder-Pictures/SAFLAX-",'Basis-Tabelle-Samen'!C364,"-",'Basis-Tabelle-Samen'!J364,"-seed-package-back-cr-bulgarian.jpg")),
IF($C$1="Dänisch - DK",HYPERLINK(CONCATENATE("https://www.saflax.de/0-WVK-Retail/Bilder-Pictures/SAFLAX-",'Basis-Tabelle-Samen'!C364,"-",'Basis-Tabelle-Samen'!J364,"-seed-package-back-cr-danish.jpg")),
IF($C$1="Deutsch - DE",HYPERLINK(CONCATENATE("https://www.saflax.de/0-WVK-Retail/Bilder-Pictures/SAFLAX-",'Basis-Tabelle-Samen'!C364,"-",'Basis-Tabelle-Samen'!J364,"-seed-package-back-cr-german.jpg")),
IF($C$1="Englisch - UK",HYPERLINK(CONCATENATE("https://www.saflax.de/0-WVK-Retail/Bilder-Pictures/SAFLAX-",'Basis-Tabelle-Samen'!C364,"-",'Basis-Tabelle-Samen'!J364,"-seed-package-back-cr-english.jpg")),
IF($C$1="Estnisch - EE",HYPERLINK(CONCATENATE("https://www.saflax.de/0-WVK-Retail/Bilder-Pictures/SAFLAX-",'Basis-Tabelle-Samen'!C364,"-",'Basis-Tabelle-Samen'!J364,"-seed-package-back-cr-estonian.jpg")),
IF($C$1="Finnisch - FI",HYPERLINK(CONCATENATE("https://www.saflax.de/0-WVK-Retail/Bilder-Pictures/SAFLAX-",'Basis-Tabelle-Samen'!C364,"-",'Basis-Tabelle-Samen'!J364,"-seed-package-back-cr-finnish.jpg")),
IF($C$1="Französisch - FR",HYPERLINK(CONCATENATE("https://www.saflax.de/0-WVK-Retail/Bilder-Pictures/SAFLAX-",'Basis-Tabelle-Samen'!C364,"-",'Basis-Tabelle-Samen'!J364,"-seed-package-back-cr-french.jpg")),
IF($C$1="Griechisch - GR",HYPERLINK(CONCATENATE("https://www.saflax.de/0-WVK-Retail/Bilder-Pictures/SAFLAX-",'Basis-Tabelle-Samen'!C364,"-",'Basis-Tabelle-Samen'!J364,"-seed-package-back-cr-greek.jpg")),
IF($C$1="Irisch - IE",HYPERLINK(CONCATENATE("https://www.saflax.de/0-WVK-Retail/Bilder-Pictures/SAFLAX-",'Basis-Tabelle-Samen'!C364,"-",'Basis-Tabelle-Samen'!J364,"-seed-package-back-cr-irish.jpg")),
IF($C$1="Isländisch - IS",HYPERLINK(CONCATENATE("https://www.saflax.de/0-WVK-Retail/Bilder-Pictures/SAFLAX-",'Basis-Tabelle-Samen'!C364,"-",'Basis-Tabelle-Samen'!J364,"-seed-package-back-cr-icelandic.jpg")),
IF($C$1="Italienisch - IT",HYPERLINK(CONCATENATE("https://www.saflax.de/0-WVK-Retail/Bilder-Pictures/SAFLAX-",'Basis-Tabelle-Samen'!C364,"-",'Basis-Tabelle-Samen'!J364,"-seed-package-back-cr-italian.jpg")),
IF($C$1="Japanisch - JP",HYPERLINK(CONCATENATE("https://www.saflax.de/0-WVK-Retail/Bilder-Pictures/SAFLAX-",'Basis-Tabelle-Samen'!C364,"-",'Basis-Tabelle-Samen'!J364,"-seed-package-back-cr-japanese.jpg")),
IF($C$1="Kroatisch - HR",HYPERLINK(CONCATENATE("https://www.saflax.de/0-WVK-Retail/Bilder-Pictures/SAFLAX-",'Basis-Tabelle-Samen'!C364,"-",'Basis-Tabelle-Samen'!J364,"-seed-package-back-cr-croatian.jpg")),
IF($C$1="Lettisch - LV",HYPERLINK(CONCATENATE("https://www.saflax.de/0-WVK-Retail/Bilder-Pictures/SAFLAX-",'Basis-Tabelle-Samen'!C364,"-",'Basis-Tabelle-Samen'!J364,"-seed-package-back-cr-latvian.jpg")),
IF($C$1="Litauisch - LT",HYPERLINK(CONCATENATE("https://www.saflax.de/0-WVK-Retail/Bilder-Pictures/SAFLAX-",'Basis-Tabelle-Samen'!C364,"-",'Basis-Tabelle-Samen'!J364,"-seed-package-back-cr-lithuanian.jpg")),
IF($C$1="Maltesisch - MT",HYPERLINK(CONCATENATE("https://www.saflax.de/0-WVK-Retail/Bilder-Pictures/SAFLAX-",'Basis-Tabelle-Samen'!C364,"-",'Basis-Tabelle-Samen'!J364,"-seed-package-back-cr-maltese.jpg")),
IF($C$1="Niederländisch - NL",HYPERLINK(CONCATENATE("https://www.saflax.de/0-WVK-Retail/Bilder-Pictures/SAFLAX-",'Basis-Tabelle-Samen'!C364,"-",'Basis-Tabelle-Samen'!J364,"-seed-package-back-cr-dutch.jpg")),
IF($C$1="Norwegisch - NO",HYPERLINK(CONCATENATE("https://www.saflax.de/0-WVK-Retail/Bilder-Pictures/SAFLAX-",'Basis-Tabelle-Samen'!C364,"-",'Basis-Tabelle-Samen'!J364,"-seed-package-back-cr-nowegian.jpg")),
IF($C$1="Polnisch - PL",HYPERLINK(CONCATENATE("https://www.saflax.de/0-WVK-Retail/Bilder-Pictures/SAFLAX-",'Basis-Tabelle-Samen'!C364,"-",'Basis-Tabelle-Samen'!J364,"-seed-package-back-cr-polish.jpg")),
IF($C$1="Portugiesisch - PT",HYPERLINK(CONCATENATE("https://www.saflax.de/0-WVK-Retail/Bilder-Pictures/SAFLAX-",'Basis-Tabelle-Samen'!C364,"-",'Basis-Tabelle-Samen'!J364,"-seed-package-back-cr-portuguese.jpg")),
IF($C$1="Rumänisch - RO",HYPERLINK(CONCATENATE("https://www.saflax.de/0-WVK-Retail/Bilder-Pictures/SAFLAX-",'Basis-Tabelle-Samen'!C364,"-",'Basis-Tabelle-Samen'!J364,"-seed-package-back-cr-romanian.jpg")),
IF($C$1="Schwedisch - SE",HYPERLINK(CONCATENATE("https://www.saflax.de/0-WVK-Retail/Bilder-Pictures/SAFLAX-",'Basis-Tabelle-Samen'!C364,"-",'Basis-Tabelle-Samen'!J364,"-seed-package-back-cr-swedish.jpg")),
IF($C$1="Slowakisch - SK",HYPERLINK(CONCATENATE("https://www.saflax.de/0-WVK-Retail/Bilder-Pictures/SAFLAX-",'Basis-Tabelle-Samen'!C364,"-",'Basis-Tabelle-Samen'!J364,"-seed-package-back-cr-slovak.jpg")),
IF($C$1="Slowenisch - SI",HYPERLINK(CONCATENATE("https://www.saflax.de/0-WVK-Retail/Bilder-Pictures/SAFLAX-",'Basis-Tabelle-Samen'!C364,"-",'Basis-Tabelle-Samen'!J364,"-seed-package-back-cr-slovenian.jpg")),
IF($C$1="Spanisch - ES",HYPERLINK(CONCATENATE("https://www.saflax.de/0-WVK-Retail/Bilder-Pictures/SAFLAX-",'Basis-Tabelle-Samen'!C364,"-",'Basis-Tabelle-Samen'!J364,"-seed-package-back-cr-spanish.jpg")),
IF($C$1="Tschechisch - CZ",HYPERLINK(CONCATENATE("https://www.saflax.de/0-WVK-Retail/Bilder-Pictures/SAFLAX-",'Basis-Tabelle-Samen'!C364,"-",'Basis-Tabelle-Samen'!J364,"-seed-package-back-cr-czech.jpg")),
IF($C$1="Türkisch - TR",HYPERLINK(CONCATENATE("https://www.saflax.de/0-WVK-Retail/Bilder-Pictures/SAFLAX-",'Basis-Tabelle-Samen'!C364,"-",'Basis-Tabelle-Samen'!J364,"-seed-package-back-cr-turkish.jpg")),
IF($C$1="Ungarisch - HU",HYPERLINK(CONCATENATE("https://www.saflax.de/0-WVK-Retail/Bilder-Pictures/SAFLAX-",'Basis-Tabelle-Samen'!C364,"-",'Basis-Tabelle-Samen'!J364,"-seed-package-back-cr-hungarian.jpg")),
" ACHTUNG")))))))))))))))))))))))))))))</f>
        <v>https://www.saflax.de/0-WVK-Retail/Bilder-Pictures/SAFLAX-18162-19-wildflower-mix-seed-package-back-cr-english.jpg</v>
      </c>
      <c r="AM363" s="330"/>
      <c r="AN363" s="331" t="str">
        <f>IF(P363&lt;1,"",
IF($C$1="Bulgarisch - BG",HYPERLINK(CONCATENATE("https://www.saflax.de/0-WVK-Retail/Bilder-Pictures/SAFLAX-",'Basis-Tabelle-Samen'!N364,"-",'Basis-Tabelle-Samen'!J364,"-garden-to-go-lite-bulgarian.jpg")),
IF($C$1="Dänisch - DK",HYPERLINK(CONCATENATE("https://www.saflax.de/0-WVK-Retail/Bilder-Pictures/SAFLAX-",'Basis-Tabelle-Samen'!N364,"-",'Basis-Tabelle-Samen'!J364,"-garden-to-go-lite-danish.jpg")),
IF($C$1="Deutsch - DE",HYPERLINK(CONCATENATE("https://www.saflax.de/0-WVK-Retail/Bilder-Pictures/SAFLAX-",'Basis-Tabelle-Samen'!N364,"-",'Basis-Tabelle-Samen'!J364,"-garden-to-go-lite-german.jpg")),
IF($C$1="Englisch - UK",HYPERLINK(CONCATENATE("https://www.saflax.de/0-WVK-Retail/Bilder-Pictures/SAFLAX-",'Basis-Tabelle-Samen'!N364,"-",'Basis-Tabelle-Samen'!J364,"-garden-to-go-lite-english.jpg")),
IF($C$1="Estnisch - EE",HYPERLINK(CONCATENATE("https://www.saflax.de/0-WVK-Retail/Bilder-Pictures/SAFLAX-",'Basis-Tabelle-Samen'!N364,"-",'Basis-Tabelle-Samen'!J364,"-garden-to-go-lite-estonian.jpg")),
IF($C$1="Finnisch - FI",HYPERLINK(CONCATENATE("https://www.saflax.de/0-WVK-Retail/Bilder-Pictures/SAFLAX-",'Basis-Tabelle-Samen'!N364,"-",'Basis-Tabelle-Samen'!J364,"-garden-to-go-lite-finnish.jpg")),
IF($C$1="Französisch - FR",HYPERLINK(CONCATENATE("https://www.saflax.de/0-WVK-Retail/Bilder-Pictures/SAFLAX-",'Basis-Tabelle-Samen'!N364,"-",'Basis-Tabelle-Samen'!J364,"-garden-to-go-lite-french.jpg")),
IF($C$1="Griechisch - GR",HYPERLINK(CONCATENATE("https://www.saflax.de/0-WVK-Retail/Bilder-Pictures/SAFLAX-",'Basis-Tabelle-Samen'!N364,"-",'Basis-Tabelle-Samen'!J364,"-garden-to-go-lite-greek.jpg")),
IF($C$1="Irisch - IE",HYPERLINK(CONCATENATE("https://www.saflax.de/0-WVK-Retail/Bilder-Pictures/SAFLAX-",'Basis-Tabelle-Samen'!N364,"-",'Basis-Tabelle-Samen'!J364,"-garden-to-go-lite-irish.jpg")),
IF($C$1="Isländisch - IS",HYPERLINK(CONCATENATE("https://www.saflax.de/0-WVK-Retail/Bilder-Pictures/SAFLAX-",'Basis-Tabelle-Samen'!N364,"-",'Basis-Tabelle-Samen'!J364,"-garden-to-go-lite-icelandic.jpg")),
IF($C$1="Italienisch - IT",HYPERLINK(CONCATENATE("https://www.saflax.de/0-WVK-Retail/Bilder-Pictures/SAFLAX-",'Basis-Tabelle-Samen'!N364,"-",'Basis-Tabelle-Samen'!J364,"-garden-to-go-lite-italian.jpg")),
IF($C$1="Japanisch - JP",HYPERLINK(CONCATENATE("https://www.saflax.de/0-WVK-Retail/Bilder-Pictures/SAFLAX-",'Basis-Tabelle-Samen'!N364,"-",'Basis-Tabelle-Samen'!J364,"-garden-to-go-lite-japanese.jpg")),
IF($C$1="Kroatisch - HR",HYPERLINK(CONCATENATE("https://www.saflax.de/0-WVK-Retail/Bilder-Pictures/SAFLAX-",'Basis-Tabelle-Samen'!N364,"-",'Basis-Tabelle-Samen'!J364,"-garden-to-go-lite-croatian.jpg")),
IF($C$1="Lettisch - LV",HYPERLINK(CONCATENATE("https://www.saflax.de/0-WVK-Retail/Bilder-Pictures/SAFLAX-",'Basis-Tabelle-Samen'!N364,"-",'Basis-Tabelle-Samen'!J364,"-garden-to-go-lite-latvian.jpg")),
IF($C$1="Litauisch - LT",HYPERLINK(CONCATENATE("https://www.saflax.de/0-WVK-Retail/Bilder-Pictures/SAFLAX-",'Basis-Tabelle-Samen'!N364,"-",'Basis-Tabelle-Samen'!J364,"-garden-to-go-lite-lithuanian.jpg")),
IF($C$1="Maltesisch - MT",HYPERLINK(CONCATENATE("https://www.saflax.de/0-WVK-Retail/Bilder-Pictures/SAFLAX-",'Basis-Tabelle-Samen'!N364,"-",'Basis-Tabelle-Samen'!J364,"-garden-to-go-lite-maltese.jpg")),
IF($C$1="Niederländisch - NL",HYPERLINK(CONCATENATE("https://www.saflax.de/0-WVK-Retail/Bilder-Pictures/SAFLAX-",'Basis-Tabelle-Samen'!N364,"-",'Basis-Tabelle-Samen'!J364,"-garden-to-go-lite-dutch.jpg")),
IF($C$1="Norwegisch - NO",HYPERLINK(CONCATENATE("https://www.saflax.de/0-WVK-Retail/Bilder-Pictures/SAFLAX-",'Basis-Tabelle-Samen'!N364,"-",'Basis-Tabelle-Samen'!J364,"-garden-to-go-lite-nowegian.jpg")),
IF($C$1="Polnisch - PL",HYPERLINK(CONCATENATE("https://www.saflax.de/0-WVK-Retail/Bilder-Pictures/SAFLAX-",'Basis-Tabelle-Samen'!N364,"-",'Basis-Tabelle-Samen'!J364,"-garden-to-go-lite-polish.jpg")),
IF($C$1="Portugiesisch - PT",HYPERLINK(CONCATENATE("https://www.saflax.de/0-WVK-Retail/Bilder-Pictures/SAFLAX-",'Basis-Tabelle-Samen'!N364,"-",'Basis-Tabelle-Samen'!J364,"-garden-to-go-lite-portuguese.jpg")),
IF($C$1="Rumänisch - RO",HYPERLINK(CONCATENATE("https://www.saflax.de/0-WVK-Retail/Bilder-Pictures/SAFLAX-",'Basis-Tabelle-Samen'!N364,"-",'Basis-Tabelle-Samen'!J364,"-garden-to-go-lite-romanian.jpg")),
IF($C$1="Schwedisch - SE",HYPERLINK(CONCATENATE("https://www.saflax.de/0-WVK-Retail/Bilder-Pictures/SAFLAX-",'Basis-Tabelle-Samen'!N364,"-",'Basis-Tabelle-Samen'!J364,"-garden-to-go-lite-swedish.jpg")),
IF($C$1="Slowakisch - SK",HYPERLINK(CONCATENATE("https://www.saflax.de/0-WVK-Retail/Bilder-Pictures/SAFLAX-",'Basis-Tabelle-Samen'!N364,"-",'Basis-Tabelle-Samen'!J364,"-garden-to-go-lite-slovak.jpg")),
IF($C$1="Slowenisch - SI",HYPERLINK(CONCATENATE("https://www.saflax.de/0-WVK-Retail/Bilder-Pictures/SAFLAX-",'Basis-Tabelle-Samen'!N364,"-",'Basis-Tabelle-Samen'!J364,"-garden-to-go-lite-slovenian.jpg")),
IF($C$1="Spanisch - ES",HYPERLINK(CONCATENATE("https://www.saflax.de/0-WVK-Retail/Bilder-Pictures/SAFLAX-",'Basis-Tabelle-Samen'!N364,"-",'Basis-Tabelle-Samen'!J364,"-garden-to-go-lite-spanish.jpg")),
IF($C$1="Tschechisch - CZ",HYPERLINK(CONCATENATE("https://www.saflax.de/0-WVK-Retail/Bilder-Pictures/SAFLAX-",'Basis-Tabelle-Samen'!N364,"-",'Basis-Tabelle-Samen'!J364,"-garden-to-go-lite-czech.jpg")),
IF($C$1="Türkisch - TR",HYPERLINK(CONCATENATE("https://www.saflax.de/0-WVK-Retail/Bilder-Pictures/SAFLAX-",'Basis-Tabelle-Samen'!N364,"-",'Basis-Tabelle-Samen'!J364,"-garden-to-go-lite-turkish.jpg")),
IF($C$1="Ungarisch - HU",HYPERLINK(CONCATENATE("https://www.saflax.de/0-WVK-Retail/Bilder-Pictures/SAFLAX-",'Basis-Tabelle-Samen'!N364,"-",'Basis-Tabelle-Samen'!J364,"-garden-to-go-lite-hungarian.jpg")),
" ACHTUNG")))))))))))))))))))))))))))))</f>
        <v/>
      </c>
      <c r="AO363" s="331" t="str">
        <f>IF(U363&lt;1,"",
IF($C$1="Bulgarisch - BG",HYPERLINK(CONCATENATE("https://www.saflax.de/0-WVK-Retail/Bilder-Pictures/SAFLAX-",'Basis-Tabelle-Samen'!Q364,"-",'Basis-Tabelle-Samen'!J364,"-garden-to-go-bulgarian.jpg")),
IF($C$1="Dänisch - DK",HYPERLINK(CONCATENATE("https://www.saflax.de/0-WVK-Retail/Bilder-Pictures/SAFLAX-",'Basis-Tabelle-Samen'!Q364,"-",'Basis-Tabelle-Samen'!J364,"-garden-to-go-danish.jpg")),
IF($C$1="Deutsch - DE",HYPERLINK(CONCATENATE("https://www.saflax.de/0-WVK-Retail/Bilder-Pictures/SAFLAX-",'Basis-Tabelle-Samen'!Q364,"-",'Basis-Tabelle-Samen'!J364,"-garden-to-go-german.jpg")),
IF($C$1="Englisch - UK",HYPERLINK(CONCATENATE("https://www.saflax.de/0-WVK-Retail/Bilder-Pictures/SAFLAX-",'Basis-Tabelle-Samen'!Q364,"-",'Basis-Tabelle-Samen'!J364,"-garden-to-go-english.jpg")),
IF($C$1="Estnisch - EE",HYPERLINK(CONCATENATE("https://www.saflax.de/0-WVK-Retail/Bilder-Pictures/SAFLAX-",'Basis-Tabelle-Samen'!Q364,"-",'Basis-Tabelle-Samen'!J364,"-garden-to-go-estonian.jpg")),
IF($C$1="Finnisch - FI",HYPERLINK(CONCATENATE("https://www.saflax.de/0-WVK-Retail/Bilder-Pictures/SAFLAX-",'Basis-Tabelle-Samen'!Q364,"-",'Basis-Tabelle-Samen'!J364,"-garden-to-go-finnish.jpg")),
IF($C$1="Französisch - FR",HYPERLINK(CONCATENATE("https://www.saflax.de/0-WVK-Retail/Bilder-Pictures/SAFLAX-",'Basis-Tabelle-Samen'!Q364,"-",'Basis-Tabelle-Samen'!J364,"-garden-to-go-french.jpg")),
IF($C$1="Griechisch - GR",HYPERLINK(CONCATENATE("https://www.saflax.de/0-WVK-Retail/Bilder-Pictures/SAFLAX-",'Basis-Tabelle-Samen'!Q364,"-",'Basis-Tabelle-Samen'!J364,"-garden-to-go-greek.jpg")),
IF($C$1="Irisch - IE",HYPERLINK(CONCATENATE("https://www.saflax.de/0-WVK-Retail/Bilder-Pictures/SAFLAX-",'Basis-Tabelle-Samen'!Q364,"-",'Basis-Tabelle-Samen'!J364,"-garden-to-go-irish.jpg")),
IF($C$1="Isländisch - IS",HYPERLINK(CONCATENATE("https://www.saflax.de/0-WVK-Retail/Bilder-Pictures/SAFLAX-",'Basis-Tabelle-Samen'!Q364,"-",'Basis-Tabelle-Samen'!J364,"-garden-to-go-icelandic.jpg")),
IF($C$1="Italienisch - IT",HYPERLINK(CONCATENATE("https://www.saflax.de/0-WVK-Retail/Bilder-Pictures/SAFLAX-",'Basis-Tabelle-Samen'!Q364,"-",'Basis-Tabelle-Samen'!J364,"-garden-to-go-italian.jpg")),
IF($C$1="Japanisch - JP",HYPERLINK(CONCATENATE("https://www.saflax.de/0-WVK-Retail/Bilder-Pictures/SAFLAX-",'Basis-Tabelle-Samen'!Q364,"-",'Basis-Tabelle-Samen'!J364,"-garden-to-go-japanese.jpg")),
IF($C$1="Kroatisch - HR",HYPERLINK(CONCATENATE("https://www.saflax.de/0-WVK-Retail/Bilder-Pictures/SAFLAX-",'Basis-Tabelle-Samen'!Q364,"-",'Basis-Tabelle-Samen'!J364,"-garden-to-go-croatian.jpg")),
IF($C$1="Lettisch - LV",HYPERLINK(CONCATENATE("https://www.saflax.de/0-WVK-Retail/Bilder-Pictures/SAFLAX-",'Basis-Tabelle-Samen'!Q364,"-",'Basis-Tabelle-Samen'!J364,"-garden-to-go-latvian.jpg")),
IF($C$1="Litauisch - LT",HYPERLINK(CONCATENATE("https://www.saflax.de/0-WVK-Retail/Bilder-Pictures/SAFLAX-",'Basis-Tabelle-Samen'!Q364,"-",'Basis-Tabelle-Samen'!J364,"-garden-to-go-lithuanian.jpg")),
IF($C$1="Maltesisch - MT",HYPERLINK(CONCATENATE("https://www.saflax.de/0-WVK-Retail/Bilder-Pictures/SAFLAX-",'Basis-Tabelle-Samen'!Q364,"-",'Basis-Tabelle-Samen'!J364,"-garden-to-go-maltese.jpg")),
IF($C$1="Niederländisch - NL",HYPERLINK(CONCATENATE("https://www.saflax.de/0-WVK-Retail/Bilder-Pictures/SAFLAX-",'Basis-Tabelle-Samen'!Q364,"-",'Basis-Tabelle-Samen'!J364,"-garden-to-go-dutch.jpg")),
IF($C$1="Norwegisch - NO",HYPERLINK(CONCATENATE("https://www.saflax.de/0-WVK-Retail/Bilder-Pictures/SAFLAX-",'Basis-Tabelle-Samen'!Q364,"-",'Basis-Tabelle-Samen'!J364,"-garden-to-go-nowegian.jpg")),
IF($C$1="Polnisch - PL",HYPERLINK(CONCATENATE("https://www.saflax.de/0-WVK-Retail/Bilder-Pictures/SAFLAX-",'Basis-Tabelle-Samen'!Q364,"-",'Basis-Tabelle-Samen'!J364,"-garden-to-go-polish.jpg")),
IF($C$1="Portugiesisch - PT",HYPERLINK(CONCATENATE("https://www.saflax.de/0-WVK-Retail/Bilder-Pictures/SAFLAX-",'Basis-Tabelle-Samen'!Q364,"-",'Basis-Tabelle-Samen'!J364,"-garden-to-go-portuguese.jpg")),
IF($C$1="Rumänisch - RO",HYPERLINK(CONCATENATE("https://www.saflax.de/0-WVK-Retail/Bilder-Pictures/SAFLAX-",'Basis-Tabelle-Samen'!Q364,"-",'Basis-Tabelle-Samen'!J364,"-garden-to-go-romanian.jpg")),
IF($C$1="Schwedisch - SE",HYPERLINK(CONCATENATE("https://www.saflax.de/0-WVK-Retail/Bilder-Pictures/SAFLAX-",'Basis-Tabelle-Samen'!Q364,"-",'Basis-Tabelle-Samen'!J364,"-garden-to-go-swedish.jpg")),
IF($C$1="Slowakisch - SK",HYPERLINK(CONCATENATE("https://www.saflax.de/0-WVK-Retail/Bilder-Pictures/SAFLAX-",'Basis-Tabelle-Samen'!Q364,"-",'Basis-Tabelle-Samen'!J364,"-garden-to-go-slovak.jpg")),
IF($C$1="Slowenisch - SI",HYPERLINK(CONCATENATE("https://www.saflax.de/0-WVK-Retail/Bilder-Pictures/SAFLAX-",'Basis-Tabelle-Samen'!Q364,"-",'Basis-Tabelle-Samen'!J364,"-garden-to-go-slovenian.jpg")),
IF($C$1="Spanisch - ES",HYPERLINK(CONCATENATE("https://www.saflax.de/0-WVK-Retail/Bilder-Pictures/SAFLAX-",'Basis-Tabelle-Samen'!Q364,"-",'Basis-Tabelle-Samen'!J364,"-garden-to-go-spanish.jpg")),
IF($C$1="Tschechisch - CZ",HYPERLINK(CONCATENATE("https://www.saflax.de/0-WVK-Retail/Bilder-Pictures/SAFLAX-",'Basis-Tabelle-Samen'!Q364,"-",'Basis-Tabelle-Samen'!J364,"-garden-to-go-czech.jpg")),
IF($C$1="Türkisch - TR",HYPERLINK(CONCATENATE("https://www.saflax.de/0-WVK-Retail/Bilder-Pictures/SAFLAX-",'Basis-Tabelle-Samen'!Q364,"-",'Basis-Tabelle-Samen'!J364,"-garden-to-go-turkish.jpg")),
IF($C$1="Ungarisch - HU",HYPERLINK(CONCATENATE("https://www.saflax.de/0-WVK-Retail/Bilder-Pictures/SAFLAX-",'Basis-Tabelle-Samen'!Q364,"-",'Basis-Tabelle-Samen'!J364,"-garden-to-go-hungarian.jpg")),
" ACHTUNG")))))))))))))))))))))))))))))</f>
        <v/>
      </c>
      <c r="AP363" s="331" t="str">
        <f>IF(Z363&lt;1,"",
IF($C$1="Bulgarisch - BG",HYPERLINK(CONCATENATE("https://www.saflax.de/0-WVK-Retail/Bilder-Pictures/SAFLAX-",'Basis-Tabelle-Samen'!T364,"-",'Basis-Tabelle-Samen'!J364,"-cultivation-set-bulgarian.jpg")),
IF($C$1="Dänisch - DK",HYPERLINK(CONCATENATE("https://www.saflax.de/0-WVK-Retail/Bilder-Pictures/SAFLAX-",'Basis-Tabelle-Samen'!T364,"-",'Basis-Tabelle-Samen'!J364,"-cultivation-set-danish.jpg")),
IF($C$1="Deutsch - DE",HYPERLINK(CONCATENATE("https://www.saflax.de/0-WVK-Retail/Bilder-Pictures/SAFLAX-",'Basis-Tabelle-Samen'!T364,"-",'Basis-Tabelle-Samen'!J364,"-cultivation-set-german.jpg")),
IF($C$1="Englisch - UK",HYPERLINK(CONCATENATE("https://www.saflax.de/0-WVK-Retail/Bilder-Pictures/SAFLAX-",'Basis-Tabelle-Samen'!T364,"-",'Basis-Tabelle-Samen'!J364,"-cultivation-set-english.jpg")),
IF($C$1="Estnisch - EE",HYPERLINK(CONCATENATE("https://www.saflax.de/0-WVK-Retail/Bilder-Pictures/SAFLAX-",'Basis-Tabelle-Samen'!T364,"-",'Basis-Tabelle-Samen'!J364,"-cultivation-set-estonian.jpg")),
IF($C$1="Finnisch - FI",HYPERLINK(CONCATENATE("https://www.saflax.de/0-WVK-Retail/Bilder-Pictures/SAFLAX-",'Basis-Tabelle-Samen'!T364,"-",'Basis-Tabelle-Samen'!J364,"-cultivation-set-finnish.jpg")),
IF($C$1="Französisch - FR",HYPERLINK(CONCATENATE("https://www.saflax.de/0-WVK-Retail/Bilder-Pictures/SAFLAX-",'Basis-Tabelle-Samen'!T364,"-",'Basis-Tabelle-Samen'!J364,"-cultivation-set-french.jpg")),
IF($C$1="Griechisch - GR",HYPERLINK(CONCATENATE("https://www.saflax.de/0-WVK-Retail/Bilder-Pictures/SAFLAX-",'Basis-Tabelle-Samen'!T364,"-",'Basis-Tabelle-Samen'!J364,"-cultivation-set-greek.jpg")),
IF($C$1="Irisch - IE",HYPERLINK(CONCATENATE("https://www.saflax.de/0-WVK-Retail/Bilder-Pictures/SAFLAX-",'Basis-Tabelle-Samen'!T364,"-",'Basis-Tabelle-Samen'!J364,"-cultivation-set-irish.jpg")),
IF($C$1="Isländisch - IS",HYPERLINK(CONCATENATE("https://www.saflax.de/0-WVK-Retail/Bilder-Pictures/SAFLAX-",'Basis-Tabelle-Samen'!T364,"-",'Basis-Tabelle-Samen'!J364,"-cultivation-set-icelandic.jpg")),
IF($C$1="Italienisch - IT",HYPERLINK(CONCATENATE("https://www.saflax.de/0-WVK-Retail/Bilder-Pictures/SAFLAX-",'Basis-Tabelle-Samen'!T364,"-",'Basis-Tabelle-Samen'!J364,"-cultivation-set-italian.jpg")),
IF($C$1="Japanisch - JP",HYPERLINK(CONCATENATE("https://www.saflax.de/0-WVK-Retail/Bilder-Pictures/SAFLAX-",'Basis-Tabelle-Samen'!T364,"-",'Basis-Tabelle-Samen'!J364,"-cultivation-set-japanese.jpg")),
IF($C$1="Kroatisch - HR",HYPERLINK(CONCATENATE("https://www.saflax.de/0-WVK-Retail/Bilder-Pictures/SAFLAX-",'Basis-Tabelle-Samen'!T364,"-",'Basis-Tabelle-Samen'!J364,"-cultivation-set-croatian.jpg")),
IF($C$1="Lettisch - LV",HYPERLINK(CONCATENATE("https://www.saflax.de/0-WVK-Retail/Bilder-Pictures/SAFLAX-",'Basis-Tabelle-Samen'!T364,"-",'Basis-Tabelle-Samen'!J364,"-cultivation-set-latvian.jpg")),
IF($C$1="Litauisch - LT",HYPERLINK(CONCATENATE("https://www.saflax.de/0-WVK-Retail/Bilder-Pictures/SAFLAX-",'Basis-Tabelle-Samen'!T364,"-",'Basis-Tabelle-Samen'!J364,"-cultivation-set-lithuanian.jpg")),
IF($C$1="Maltesisch - MT",HYPERLINK(CONCATENATE("https://www.saflax.de/0-WVK-Retail/Bilder-Pictures/SAFLAX-",'Basis-Tabelle-Samen'!T364,"-",'Basis-Tabelle-Samen'!J364,"-cultivation-set-maltese.jpg")),
IF($C$1="Niederländisch - NL",HYPERLINK(CONCATENATE("https://www.saflax.de/0-WVK-Retail/Bilder-Pictures/SAFLAX-",'Basis-Tabelle-Samen'!T364,"-",'Basis-Tabelle-Samen'!J364,"-cultivation-set-dutch.jpg")),
IF($C$1="Norwegisch - NO",HYPERLINK(CONCATENATE("https://www.saflax.de/0-WVK-Retail/Bilder-Pictures/SAFLAX-",'Basis-Tabelle-Samen'!T364,"-",'Basis-Tabelle-Samen'!J364,"-cultivation-set-nowegian.jpg")),
IF($C$1="Polnisch - PL",HYPERLINK(CONCATENATE("https://www.saflax.de/0-WVK-Retail/Bilder-Pictures/SAFLAX-",'Basis-Tabelle-Samen'!T364,"-",'Basis-Tabelle-Samen'!J364,"-cultivation-set-polish.jpg")),
IF($C$1="Portugiesisch - PT",HYPERLINK(CONCATENATE("https://www.saflax.de/0-WVK-Retail/Bilder-Pictures/SAFLAX-",'Basis-Tabelle-Samen'!T364,"-",'Basis-Tabelle-Samen'!J364,"-cultivation-set-portuguese.jpg")),
IF($C$1="Rumänisch - RO",HYPERLINK(CONCATENATE("https://www.saflax.de/0-WVK-Retail/Bilder-Pictures/SAFLAX-",'Basis-Tabelle-Samen'!T364,"-",'Basis-Tabelle-Samen'!J364,"-cultivation-set-romanian.jpg")),
IF($C$1="Schwedisch - SE",HYPERLINK(CONCATENATE("https://www.saflax.de/0-WVK-Retail/Bilder-Pictures/SAFLAX-",'Basis-Tabelle-Samen'!T364,"-",'Basis-Tabelle-Samen'!J364,"-cultivation-set-swedish.jpg")),
IF($C$1="Slowakisch - SK",HYPERLINK(CONCATENATE("https://www.saflax.de/0-WVK-Retail/Bilder-Pictures/SAFLAX-",'Basis-Tabelle-Samen'!T364,"-",'Basis-Tabelle-Samen'!J364,"-cultivation-set-slovak.jpg")),
IF($C$1="Slowenisch - SI",HYPERLINK(CONCATENATE("https://www.saflax.de/0-WVK-Retail/Bilder-Pictures/SAFLAX-",'Basis-Tabelle-Samen'!T364,"-",'Basis-Tabelle-Samen'!J364,"-cultivation-set-slovenian.jpg")),
IF($C$1="Spanisch - ES",HYPERLINK(CONCATENATE("https://www.saflax.de/0-WVK-Retail/Bilder-Pictures/SAFLAX-",'Basis-Tabelle-Samen'!T364,"-",'Basis-Tabelle-Samen'!J364,"-cultivation-set-spanish.jpg")),
IF($C$1="Tschechisch - CZ",HYPERLINK(CONCATENATE("https://www.saflax.de/0-WVK-Retail/Bilder-Pictures/SAFLAX-",'Basis-Tabelle-Samen'!T364,"-",'Basis-Tabelle-Samen'!J364,"-cultivation-set-czech.jpg")),
IF($C$1="Türkisch - TR",HYPERLINK(CONCATENATE("https://www.saflax.de/0-WVK-Retail/Bilder-Pictures/SAFLAX-",'Basis-Tabelle-Samen'!T364,"-",'Basis-Tabelle-Samen'!J364,"-cultivation-set-turkish.jpg")),
IF($C$1="Ungarisch - HU",HYPERLINK(CONCATENATE("https://www.saflax.de/0-WVK-Retail/Bilder-Pictures/SAFLAX-",'Basis-Tabelle-Samen'!T364,"-",'Basis-Tabelle-Samen'!J364,"-cultivation-set-hungarian.jpg")),
" ACHTUNG")))))))))))))))))))))))))))))</f>
        <v/>
      </c>
      <c r="AQ363" s="331" t="str">
        <f>IF(AE363&lt;1,"",
IF($C$1="Bulgarisch - BG",HYPERLINK(CONCATENATE("https://www.saflax.de/0-WVK-Retail/Bilder-Pictures/SAFLAX-",'Basis-Tabelle-Samen'!W364,"-",'Basis-Tabelle-Samen'!J364,"-garden-in-the-bag-bulgarian.jpg")),
IF($C$1="Dänisch - DK",HYPERLINK(CONCATENATE("https://www.saflax.de/0-WVK-Retail/Bilder-Pictures/SAFLAX-",'Basis-Tabelle-Samen'!W364,"-",'Basis-Tabelle-Samen'!J364,"-garden-in-the-bag-danish.jpg")),
IF($C$1="Deutsch - DE",HYPERLINK(CONCATENATE("https://www.saflax.de/0-WVK-Retail/Bilder-Pictures/SAFLAX-",'Basis-Tabelle-Samen'!W364,"-",'Basis-Tabelle-Samen'!J364,"-garden-in-the-bag-german.jpg")),
IF($C$1="Englisch - UK",HYPERLINK(CONCATENATE("https://www.saflax.de/0-WVK-Retail/Bilder-Pictures/SAFLAX-",'Basis-Tabelle-Samen'!W364,"-",'Basis-Tabelle-Samen'!J364,"-garden-in-the-bag-english.jpg")),
IF($C$1="Estnisch - EE",HYPERLINK(CONCATENATE("https://www.saflax.de/0-WVK-Retail/Bilder-Pictures/SAFLAX-",'Basis-Tabelle-Samen'!W364,"-",'Basis-Tabelle-Samen'!J364,"-garden-in-the-bag-estonian.jpg")),
IF($C$1="Finnisch - FI",HYPERLINK(CONCATENATE("https://www.saflax.de/0-WVK-Retail/Bilder-Pictures/SAFLAX-",'Basis-Tabelle-Samen'!W364,"-",'Basis-Tabelle-Samen'!J364,"-garden-in-the-bag-finnish.jpg")),
IF($C$1="Französisch - FR",HYPERLINK(CONCATENATE("https://www.saflax.de/0-WVK-Retail/Bilder-Pictures/SAFLAX-",'Basis-Tabelle-Samen'!W364,"-",'Basis-Tabelle-Samen'!J364,"-garden-in-the-bag-french.jpg")),
IF($C$1="Griechisch - GR",HYPERLINK(CONCATENATE("https://www.saflax.de/0-WVK-Retail/Bilder-Pictures/SAFLAX-",'Basis-Tabelle-Samen'!W364,"-",'Basis-Tabelle-Samen'!J364,"-garden-in-the-bag-greek.jpg")),
IF($C$1="Irisch - IE",HYPERLINK(CONCATENATE("https://www.saflax.de/0-WVK-Retail/Bilder-Pictures/SAFLAX-",'Basis-Tabelle-Samen'!W364,"-",'Basis-Tabelle-Samen'!J364,"-garden-in-the-bag-irish.jpg")),
IF($C$1="Isländisch - IS",HYPERLINK(CONCATENATE("https://www.saflax.de/0-WVK-Retail/Bilder-Pictures/SAFLAX-",'Basis-Tabelle-Samen'!W364,"-",'Basis-Tabelle-Samen'!J364,"-garden-in-the-bag-icelandic.jpg")),
IF($C$1="Italienisch - IT",HYPERLINK(CONCATENATE("https://www.saflax.de/0-WVK-Retail/Bilder-Pictures/SAFLAX-",'Basis-Tabelle-Samen'!W364,"-",'Basis-Tabelle-Samen'!J364,"-garden-in-the-bag-italian.jpg")),
IF($C$1="Japanisch - JP",HYPERLINK(CONCATENATE("https://www.saflax.de/0-WVK-Retail/Bilder-Pictures/SAFLAX-",'Basis-Tabelle-Samen'!W364,"-",'Basis-Tabelle-Samen'!J364,"-garden-in-the-bag-japanese.jpg")),
IF($C$1="Kroatisch - HR",HYPERLINK(CONCATENATE("https://www.saflax.de/0-WVK-Retail/Bilder-Pictures/SAFLAX-",'Basis-Tabelle-Samen'!W364,"-",'Basis-Tabelle-Samen'!J364,"-garden-in-the-bag-croatian.jpg")),
IF($C$1="Lettisch - LV",HYPERLINK(CONCATENATE("https://www.saflax.de/0-WVK-Retail/Bilder-Pictures/SAFLAX-",'Basis-Tabelle-Samen'!W364,"-",'Basis-Tabelle-Samen'!J364,"-garden-in-the-bag-latvian.jpg")),
IF($C$1="Litauisch - LT",HYPERLINK(CONCATENATE("https://www.saflax.de/0-WVK-Retail/Bilder-Pictures/SAFLAX-",'Basis-Tabelle-Samen'!W364,"-",'Basis-Tabelle-Samen'!J364,"-garden-in-the-bag-lithuanian.jpg")),
IF($C$1="Maltesisch - MT",HYPERLINK(CONCATENATE("https://www.saflax.de/0-WVK-Retail/Bilder-Pictures/SAFLAX-",'Basis-Tabelle-Samen'!W364,"-",'Basis-Tabelle-Samen'!J364,"-garden-in-the-bag-maltese.jpg")),
IF($C$1="Niederländisch - NL",HYPERLINK(CONCATENATE("https://www.saflax.de/0-WVK-Retail/Bilder-Pictures/SAFLAX-",'Basis-Tabelle-Samen'!W364,"-",'Basis-Tabelle-Samen'!J364,"-garden-in-the-bag-dutch.jpg")),
IF($C$1="Norwegisch - NO",HYPERLINK(CONCATENATE("https://www.saflax.de/0-WVK-Retail/Bilder-Pictures/SAFLAX-",'Basis-Tabelle-Samen'!W364,"-",'Basis-Tabelle-Samen'!J364,"-garden-in-the-bag-nowegian.jpg")),
IF($C$1="Polnisch - PL",HYPERLINK(CONCATENATE("https://www.saflax.de/0-WVK-Retail/Bilder-Pictures/SAFLAX-",'Basis-Tabelle-Samen'!W364,"-",'Basis-Tabelle-Samen'!J364,"-garden-in-the-bag-polish.jpg")),
IF($C$1="Portugiesisch - PT",HYPERLINK(CONCATENATE("https://www.saflax.de/0-WVK-Retail/Bilder-Pictures/SAFLAX-",'Basis-Tabelle-Samen'!W364,"-",'Basis-Tabelle-Samen'!J364,"-garden-in-the-bag-portuguese.jpg")),
IF($C$1="Rumänisch - RO",HYPERLINK(CONCATENATE("https://www.saflax.de/0-WVK-Retail/Bilder-Pictures/SAFLAX-",'Basis-Tabelle-Samen'!W364,"-",'Basis-Tabelle-Samen'!J364,"-garden-in-the-bag-romanian.jpg")),
IF($C$1="Schwedisch - SE",HYPERLINK(CONCATENATE("https://www.saflax.de/0-WVK-Retail/Bilder-Pictures/SAFLAX-",'Basis-Tabelle-Samen'!W364,"-",'Basis-Tabelle-Samen'!J364,"-garden-in-the-bag-swedish.jpg")),
IF($C$1="Slowakisch - SK",HYPERLINK(CONCATENATE("https://www.saflax.de/0-WVK-Retail/Bilder-Pictures/SAFLAX-",'Basis-Tabelle-Samen'!W364,"-",'Basis-Tabelle-Samen'!J364,"-garden-in-the-bag-slovak.jpg")),
IF($C$1="Slowenisch - SI",HYPERLINK(CONCATENATE("https://www.saflax.de/0-WVK-Retail/Bilder-Pictures/SAFLAX-",'Basis-Tabelle-Samen'!W364,"-",'Basis-Tabelle-Samen'!J364,"-garden-in-the-bag-slovenian.jpg")),
IF($C$1="Spanisch - ES",HYPERLINK(CONCATENATE("https://www.saflax.de/0-WVK-Retail/Bilder-Pictures/SAFLAX-",'Basis-Tabelle-Samen'!W364,"-",'Basis-Tabelle-Samen'!J364,"-garden-in-the-bag-spanish.jpg")),
IF($C$1="Tschechisch - CZ",HYPERLINK(CONCATENATE("https://www.saflax.de/0-WVK-Retail/Bilder-Pictures/SAFLAX-",'Basis-Tabelle-Samen'!W364,"-",'Basis-Tabelle-Samen'!J364,"-garden-in-the-bag-czech.jpg")),
IF($C$1="Türkisch - TR",HYPERLINK(CONCATENATE("https://www.saflax.de/0-WVK-Retail/Bilder-Pictures/SAFLAX-",'Basis-Tabelle-Samen'!W364,"-",'Basis-Tabelle-Samen'!J364,"-garden-in-the-bag-turkish.jpg")),
IF($C$1="Ungarisch - HU",HYPERLINK(CONCATENATE("https://www.saflax.de/0-WVK-Retail/Bilder-Pictures/SAFLAX-",'Basis-Tabelle-Samen'!W364,"-",'Basis-Tabelle-Samen'!J364,"-garden-in-the-bag-hungarian.jpg")),
" ACHTUNG")))))))))))))))))))))))))))))</f>
        <v/>
      </c>
    </row>
    <row r="364" spans="1:43" s="27" customFormat="1" ht="17.100000000000001" customHeight="1" x14ac:dyDescent="0.2">
      <c r="A364" s="318" t="str">
        <f>IF('Basis-Tabelle-Samen'!A356="","",IF($C$1="Deutsch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64" s="319" t="str">
        <f>'Basis-Tabelle-Samen'!I356</f>
        <v>Mix</v>
      </c>
      <c r="C364" s="316" t="str">
        <f>IF($C$1="Bulgarisch - BG",'Basis-Tabelle-Samen'!Z356,
IF($C$1="Dänisch - DK",'Basis-Tabelle-Samen'!AA356,
IF($C$1="Deutsch - DE",'Basis-Tabelle-Samen'!AB356,
IF($C$1="Englisch - UK",'Basis-Tabelle-Samen'!AC356,
IF($C$1="Estnisch - EE",'Basis-Tabelle-Samen'!AD356,
IF($C$1="Finnisch - FI",'Basis-Tabelle-Samen'!AE356,
IF($C$1="Französisch - FR",'Basis-Tabelle-Samen'!AF356,
IF($C$1="Griechisch - GR",'Basis-Tabelle-Samen'!AG356,
IF($C$1="Irisch - IE",'Basis-Tabelle-Samen'!AH356,
IF($C$1="Isländisch - IS",'Basis-Tabelle-Samen'!AI356,
IF($C$1="Italienisch - IT",'Basis-Tabelle-Samen'!AJ356,
IF($C$1="Japanisch - JP",'Basis-Tabelle-Samen'!AK356,
IF($C$1="Kroatisch - HR",'Basis-Tabelle-Samen'!AL356,
IF($C$1="Lettisch - LV",'Basis-Tabelle-Samen'!AM356,
IF($C$1="Litauisch - LT",'Basis-Tabelle-Samen'!AN356,
IF($C$1="Maltesisch - MT",'Basis-Tabelle-Samen'!AO356,
IF($C$1="Niederländisch - NL",'Basis-Tabelle-Samen'!AP356,
IF($C$1="Norwegisch - NO",'Basis-Tabelle-Samen'!AQ356,
IF($C$1="Polnisch - PL",'Basis-Tabelle-Samen'!AR356,
IF($C$1="Portugiesisch - PT",'Basis-Tabelle-Samen'!AS356,
IF($C$1="Rumänisch - RO",'Basis-Tabelle-Samen'!AT356,
IF($C$1="Schwedisch - SE",'Basis-Tabelle-Samen'!AU356,
IF($C$1="Slowakisch - SK",'Basis-Tabelle-Samen'!AV356,
IF($C$1="Slowenisch - SI",'Basis-Tabelle-Samen'!AW356,
IF($C$1="Spanisch - ES",'Basis-Tabelle-Samen'!AX356,
IF($C$1="Tschechisch - CZ",'Basis-Tabelle-Samen'!AY356,
IF($C$1="Türkisch - TR",'Basis-Tabelle-Samen'!AZ356,
IF($C$1="Ungarisch - HU",'Basis-Tabelle-Samen'!BA356,
" ACHTUNG"))))))))))))))))))))))))))))</f>
        <v>Cutflower Mix</v>
      </c>
      <c r="D364" s="320">
        <f>'Basis-Tabelle-Samen'!F356</f>
        <v>1000</v>
      </c>
      <c r="E364" s="321" t="str">
        <f>'Basis-Tabelle-Samen'!H356</f>
        <v>7 %</v>
      </c>
      <c r="F364" s="322" t="str">
        <f>IF('Basis-Tabelle-Samen'!G356="","",'Basis-Tabelle-Samen'!G356)</f>
        <v>10</v>
      </c>
      <c r="G364" s="320">
        <f>'Basis-Tabelle-Samen'!C356</f>
        <v>18154</v>
      </c>
      <c r="H364" s="323">
        <f>'Basis-Tabelle-Samen'!D356</f>
        <v>4055473181547</v>
      </c>
      <c r="I364" s="324">
        <f>'Basis-Tabelle-Samen'!E356</f>
        <v>1.85</v>
      </c>
      <c r="J364" s="325">
        <f t="shared" si="5"/>
        <v>12</v>
      </c>
      <c r="K364" s="326">
        <f>'Basis-Tabelle-Samen'!K356</f>
        <v>0</v>
      </c>
      <c r="L364" s="323">
        <f>'Basis-Tabelle-Samen'!L356</f>
        <v>0</v>
      </c>
      <c r="M364" s="324">
        <f>'Basis-Tabelle-Samen'!M356</f>
        <v>0</v>
      </c>
      <c r="N364" s="326" t="str">
        <f>IF(K364&lt;1,"",'3'!$I$15)</f>
        <v/>
      </c>
      <c r="O364" s="327" t="str">
        <f>IF(K364&lt;1,"",'3'!$J$11)</f>
        <v/>
      </c>
      <c r="P364" s="326">
        <f>'Basis-Tabelle-Samen'!N356</f>
        <v>0</v>
      </c>
      <c r="Q364" s="323">
        <f>'Basis-Tabelle-Samen'!O356</f>
        <v>0</v>
      </c>
      <c r="R364" s="328">
        <f>'Basis-Tabelle-Samen'!P356</f>
        <v>0</v>
      </c>
      <c r="S364" s="326" t="str">
        <f>IF(R364&lt;1,"",'3'!$M$15)</f>
        <v/>
      </c>
      <c r="T364" s="327" t="str">
        <f>IF(R364&lt;1,"",'3'!$N$11)</f>
        <v/>
      </c>
      <c r="U364" s="326">
        <f>'Basis-Tabelle-Samen'!Q356</f>
        <v>0</v>
      </c>
      <c r="V364" s="323">
        <f>'Basis-Tabelle-Samen'!R356</f>
        <v>0</v>
      </c>
      <c r="W364" s="324">
        <f>'Basis-Tabelle-Samen'!S356</f>
        <v>0</v>
      </c>
      <c r="X364" s="326" t="str">
        <f>IF(U364&lt;1,"",'3'!$I$15)</f>
        <v/>
      </c>
      <c r="Y364" s="327" t="str">
        <f>IF(U364&lt;1,"",'3'!$J$11)</f>
        <v/>
      </c>
      <c r="Z364" s="326">
        <f>'Basis-Tabelle-Samen'!T356</f>
        <v>0</v>
      </c>
      <c r="AA364" s="323">
        <f>'Basis-Tabelle-Samen'!U356</f>
        <v>0</v>
      </c>
      <c r="AB364" s="324">
        <f>'Basis-Tabelle-Samen'!V356</f>
        <v>0</v>
      </c>
      <c r="AC364" s="326" t="str">
        <f>IF(Z364&lt;1,"",'3'!$U$15)</f>
        <v/>
      </c>
      <c r="AD364" s="327" t="str">
        <f>IF(Z364&lt;1,"",'3'!$V$11)</f>
        <v/>
      </c>
      <c r="AE364" s="326">
        <f>'Basis-Tabelle-Samen'!W356</f>
        <v>0</v>
      </c>
      <c r="AF364" s="323">
        <f>'Basis-Tabelle-Samen'!X356</f>
        <v>0</v>
      </c>
      <c r="AG364" s="324">
        <f>'Basis-Tabelle-Samen'!Y356</f>
        <v>2.95</v>
      </c>
      <c r="AH364" s="326" t="str">
        <f>IF(AE364&lt;1,"",'3'!$Y$15)</f>
        <v/>
      </c>
      <c r="AI364" s="327" t="str">
        <f>IF(AE364&lt;1,"",'3'!$Z$11)</f>
        <v/>
      </c>
      <c r="AJ364" s="319"/>
      <c r="AK364" s="316" t="str">
        <f>IF(G364&lt;1,"",
IF($C$1="Bulgarisch - BG",HYPERLINK(CONCATENATE("https://www.saflax.de/0-WVK-Retail/Bilder-Pictures/SAFLAX-",'Basis-Tabelle-Samen'!C356,"-",'Basis-Tabelle-Samen'!J356,"-seed-package-front-cr-bulgarian.jpg")),
IF($C$1="Dänisch - DK",HYPERLINK(CONCATENATE("https://www.saflax.de/0-WVK-Retail/Bilder-Pictures/SAFLAX-",'Basis-Tabelle-Samen'!C356,"-",'Basis-Tabelle-Samen'!J356,"-seed-package-front-cr-danish.jpg")),
IF($C$1="Deutsch - DE",HYPERLINK(CONCATENATE("https://www.saflax.de/0-WVK-Retail/Bilder-Pictures/SAFLAX-",'Basis-Tabelle-Samen'!C356,"-",'Basis-Tabelle-Samen'!J356,"-seed-package-front-cr-german.jpg")),
IF($C$1="Englisch - UK",HYPERLINK(CONCATENATE("https://www.saflax.de/0-WVK-Retail/Bilder-Pictures/SAFLAX-",'Basis-Tabelle-Samen'!C356,"-",'Basis-Tabelle-Samen'!J356,"-seed-package-front-cr-english.jpg")),
IF($C$1="Estnisch - EE",HYPERLINK(CONCATENATE("https://www.saflax.de/0-WVK-Retail/Bilder-Pictures/SAFLAX-",'Basis-Tabelle-Samen'!C356,"-",'Basis-Tabelle-Samen'!J356,"-seed-package-front-cr-estonian.jpg")),
IF($C$1="Finnisch - FI",HYPERLINK(CONCATENATE("https://www.saflax.de/0-WVK-Retail/Bilder-Pictures/SAFLAX-",'Basis-Tabelle-Samen'!C356,"-",'Basis-Tabelle-Samen'!J356,"-seed-package-front-cr-finnish.jpg")),
IF($C$1="Französisch - FR",HYPERLINK(CONCATENATE("https://www.saflax.de/0-WVK-Retail/Bilder-Pictures/SAFLAX-",'Basis-Tabelle-Samen'!C356,"-",'Basis-Tabelle-Samen'!J356,"-seed-package-front-cr-french.jpg")),
IF($C$1="Griechisch - GR",HYPERLINK(CONCATENATE("https://www.saflax.de/0-WVK-Retail/Bilder-Pictures/SAFLAX-",'Basis-Tabelle-Samen'!C356,"-",'Basis-Tabelle-Samen'!J356,"-seed-package-front-cr-greek.jpg")),
IF($C$1="Irisch - IE",HYPERLINK(CONCATENATE("https://www.saflax.de/0-WVK-Retail/Bilder-Pictures/SAFLAX-",'Basis-Tabelle-Samen'!C356,"-",'Basis-Tabelle-Samen'!J356,"-seed-package-front-cr-irish.jpg")),
IF($C$1="Isländisch - IS",HYPERLINK(CONCATENATE("https://www.saflax.de/0-WVK-Retail/Bilder-Pictures/SAFLAX-",'Basis-Tabelle-Samen'!C356,"-",'Basis-Tabelle-Samen'!J356,"-seed-package-front-cr-icelandic.jpg")),
IF($C$1="Italienisch - IT",HYPERLINK(CONCATENATE("https://www.saflax.de/0-WVK-Retail/Bilder-Pictures/SAFLAX-",'Basis-Tabelle-Samen'!C356,"-",'Basis-Tabelle-Samen'!J356,"-seed-package-front-cr-italian.jpg")),
IF($C$1="Japanisch - JP",HYPERLINK(CONCATENATE("https://www.saflax.de/0-WVK-Retail/Bilder-Pictures/SAFLAX-",'Basis-Tabelle-Samen'!C356,"-",'Basis-Tabelle-Samen'!J356,"-seed-package-front-cr-japanese.jpg")),
IF($C$1="Kroatisch - HR",HYPERLINK(CONCATENATE("https://www.saflax.de/0-WVK-Retail/Bilder-Pictures/SAFLAX-",'Basis-Tabelle-Samen'!C356,"-",'Basis-Tabelle-Samen'!J356,"-seed-package-front-cr-croatian.jpg")),
IF($C$1="Lettisch - LV",HYPERLINK(CONCATENATE("https://www.saflax.de/0-WVK-Retail/Bilder-Pictures/SAFLAX-",'Basis-Tabelle-Samen'!C356,"-",'Basis-Tabelle-Samen'!J356,"-seed-package-front-cr-latvian.jpg")),
IF($C$1="Litauisch - LT",HYPERLINK(CONCATENATE("https://www.saflax.de/0-WVK-Retail/Bilder-Pictures/SAFLAX-",'Basis-Tabelle-Samen'!C356,"-",'Basis-Tabelle-Samen'!J356,"-seed-package-front-cr-lithuanian.jpg")),
IF($C$1="Maltesisch - MT",HYPERLINK(CONCATENATE("https://www.saflax.de/0-WVK-Retail/Bilder-Pictures/SAFLAX-",'Basis-Tabelle-Samen'!C356,"-",'Basis-Tabelle-Samen'!J356,"-seed-package-front-cr-maltese.jpg")),
IF($C$1="Niederländisch - NL",HYPERLINK(CONCATENATE("https://www.saflax.de/0-WVK-Retail/Bilder-Pictures/SAFLAX-",'Basis-Tabelle-Samen'!C356,"-",'Basis-Tabelle-Samen'!J356,"-seed-package-front-cr-dutch.jpg")),
IF($C$1="Norwegisch - NO",HYPERLINK(CONCATENATE("https://www.saflax.de/0-WVK-Retail/Bilder-Pictures/SAFLAX-",'Basis-Tabelle-Samen'!C356,"-",'Basis-Tabelle-Samen'!J356,"-seed-package-front-cr-nowegian.jpg")),
IF($C$1="Polnisch - PL",HYPERLINK(CONCATENATE("https://www.saflax.de/0-WVK-Retail/Bilder-Pictures/SAFLAX-",'Basis-Tabelle-Samen'!C356,"-",'Basis-Tabelle-Samen'!J356,"-seed-package-front-cr-polish.jpg")),
IF($C$1="Portugiesisch - PT",HYPERLINK(CONCATENATE("https://www.saflax.de/0-WVK-Retail/Bilder-Pictures/SAFLAX-",'Basis-Tabelle-Samen'!C356,"-",'Basis-Tabelle-Samen'!J356,"-seed-package-front-cr-portuguese.jpg")),
IF($C$1="Rumänisch - RO",HYPERLINK(CONCATENATE("https://www.saflax.de/0-WVK-Retail/Bilder-Pictures/SAFLAX-",'Basis-Tabelle-Samen'!C356,"-",'Basis-Tabelle-Samen'!J356,"-seed-package-front-cr-romanian.jpg")),
IF($C$1="Schwedisch - SE",HYPERLINK(CONCATENATE("https://www.saflax.de/0-WVK-Retail/Bilder-Pictures/SAFLAX-",'Basis-Tabelle-Samen'!C356,"-",'Basis-Tabelle-Samen'!J356,"-seed-package-front-cr-swedish.jpg")),
IF($C$1="Slowakisch - SK",HYPERLINK(CONCATENATE("https://www.saflax.de/0-WVK-Retail/Bilder-Pictures/SAFLAX-",'Basis-Tabelle-Samen'!C356,"-",'Basis-Tabelle-Samen'!J356,"-seed-package-front-cr-slovak.jpg")),
IF($C$1="Slowenisch - SI",HYPERLINK(CONCATENATE("https://www.saflax.de/0-WVK-Retail/Bilder-Pictures/SAFLAX-",'Basis-Tabelle-Samen'!C356,"-",'Basis-Tabelle-Samen'!J356,"-seed-package-front-cr-slovenian.jpg")),
IF($C$1="Spanisch - ES",HYPERLINK(CONCATENATE("https://www.saflax.de/0-WVK-Retail/Bilder-Pictures/SAFLAX-",'Basis-Tabelle-Samen'!C356,"-",'Basis-Tabelle-Samen'!J356,"-seed-package-front-cr-spanish.jpg")),
IF($C$1="Tschechisch - CZ",HYPERLINK(CONCATENATE("https://www.saflax.de/0-WVK-Retail/Bilder-Pictures/SAFLAX-",'Basis-Tabelle-Samen'!C356,"-",'Basis-Tabelle-Samen'!J356,"-seed-package-front-cr-czech.jpg")),
IF($C$1="Türkisch - TR",HYPERLINK(CONCATENATE("https://www.saflax.de/0-WVK-Retail/Bilder-Pictures/SAFLAX-",'Basis-Tabelle-Samen'!C356,"-",'Basis-Tabelle-Samen'!J356,"-seed-package-front-cr-turkish.jpg")),
IF($C$1="Ungarisch - HU",HYPERLINK(CONCATENATE("https://www.saflax.de/0-WVK-Retail/Bilder-Pictures/SAFLAX-",'Basis-Tabelle-Samen'!C356,"-",'Basis-Tabelle-Samen'!J356,"-seed-package-front-cr-hungarian.jpg")),
" ACHTUNG")))))))))))))))))))))))))))))</f>
        <v>https://www.saflax.de/0-WVK-Retail/Bilder-Pictures/SAFLAX-18154-20-wildflower-mix-seed-package-front-cr-english.jpg</v>
      </c>
      <c r="AL364" s="330" t="str">
        <f>IF(G364&lt;1,"",
IF($C$1="Bulgarisch - BG",HYPERLINK(CONCATENATE("https://www.saflax.de/0-WVK-Retail/Bilder-Pictures/SAFLAX-",'Basis-Tabelle-Samen'!C356,"-",'Basis-Tabelle-Samen'!J356,"-seed-package-back-cr-bulgarian.jpg")),
IF($C$1="Dänisch - DK",HYPERLINK(CONCATENATE("https://www.saflax.de/0-WVK-Retail/Bilder-Pictures/SAFLAX-",'Basis-Tabelle-Samen'!C356,"-",'Basis-Tabelle-Samen'!J356,"-seed-package-back-cr-danish.jpg")),
IF($C$1="Deutsch - DE",HYPERLINK(CONCATENATE("https://www.saflax.de/0-WVK-Retail/Bilder-Pictures/SAFLAX-",'Basis-Tabelle-Samen'!C356,"-",'Basis-Tabelle-Samen'!J356,"-seed-package-back-cr-german.jpg")),
IF($C$1="Englisch - UK",HYPERLINK(CONCATENATE("https://www.saflax.de/0-WVK-Retail/Bilder-Pictures/SAFLAX-",'Basis-Tabelle-Samen'!C356,"-",'Basis-Tabelle-Samen'!J356,"-seed-package-back-cr-english.jpg")),
IF($C$1="Estnisch - EE",HYPERLINK(CONCATENATE("https://www.saflax.de/0-WVK-Retail/Bilder-Pictures/SAFLAX-",'Basis-Tabelle-Samen'!C356,"-",'Basis-Tabelle-Samen'!J356,"-seed-package-back-cr-estonian.jpg")),
IF($C$1="Finnisch - FI",HYPERLINK(CONCATENATE("https://www.saflax.de/0-WVK-Retail/Bilder-Pictures/SAFLAX-",'Basis-Tabelle-Samen'!C356,"-",'Basis-Tabelle-Samen'!J356,"-seed-package-back-cr-finnish.jpg")),
IF($C$1="Französisch - FR",HYPERLINK(CONCATENATE("https://www.saflax.de/0-WVK-Retail/Bilder-Pictures/SAFLAX-",'Basis-Tabelle-Samen'!C356,"-",'Basis-Tabelle-Samen'!J356,"-seed-package-back-cr-french.jpg")),
IF($C$1="Griechisch - GR",HYPERLINK(CONCATENATE("https://www.saflax.de/0-WVK-Retail/Bilder-Pictures/SAFLAX-",'Basis-Tabelle-Samen'!C356,"-",'Basis-Tabelle-Samen'!J356,"-seed-package-back-cr-greek.jpg")),
IF($C$1="Irisch - IE",HYPERLINK(CONCATENATE("https://www.saflax.de/0-WVK-Retail/Bilder-Pictures/SAFLAX-",'Basis-Tabelle-Samen'!C356,"-",'Basis-Tabelle-Samen'!J356,"-seed-package-back-cr-irish.jpg")),
IF($C$1="Isländisch - IS",HYPERLINK(CONCATENATE("https://www.saflax.de/0-WVK-Retail/Bilder-Pictures/SAFLAX-",'Basis-Tabelle-Samen'!C356,"-",'Basis-Tabelle-Samen'!J356,"-seed-package-back-cr-icelandic.jpg")),
IF($C$1="Italienisch - IT",HYPERLINK(CONCATENATE("https://www.saflax.de/0-WVK-Retail/Bilder-Pictures/SAFLAX-",'Basis-Tabelle-Samen'!C356,"-",'Basis-Tabelle-Samen'!J356,"-seed-package-back-cr-italian.jpg")),
IF($C$1="Japanisch - JP",HYPERLINK(CONCATENATE("https://www.saflax.de/0-WVK-Retail/Bilder-Pictures/SAFLAX-",'Basis-Tabelle-Samen'!C356,"-",'Basis-Tabelle-Samen'!J356,"-seed-package-back-cr-japanese.jpg")),
IF($C$1="Kroatisch - HR",HYPERLINK(CONCATENATE("https://www.saflax.de/0-WVK-Retail/Bilder-Pictures/SAFLAX-",'Basis-Tabelle-Samen'!C356,"-",'Basis-Tabelle-Samen'!J356,"-seed-package-back-cr-croatian.jpg")),
IF($C$1="Lettisch - LV",HYPERLINK(CONCATENATE("https://www.saflax.de/0-WVK-Retail/Bilder-Pictures/SAFLAX-",'Basis-Tabelle-Samen'!C356,"-",'Basis-Tabelle-Samen'!J356,"-seed-package-back-cr-latvian.jpg")),
IF($C$1="Litauisch - LT",HYPERLINK(CONCATENATE("https://www.saflax.de/0-WVK-Retail/Bilder-Pictures/SAFLAX-",'Basis-Tabelle-Samen'!C356,"-",'Basis-Tabelle-Samen'!J356,"-seed-package-back-cr-lithuanian.jpg")),
IF($C$1="Maltesisch - MT",HYPERLINK(CONCATENATE("https://www.saflax.de/0-WVK-Retail/Bilder-Pictures/SAFLAX-",'Basis-Tabelle-Samen'!C356,"-",'Basis-Tabelle-Samen'!J356,"-seed-package-back-cr-maltese.jpg")),
IF($C$1="Niederländisch - NL",HYPERLINK(CONCATENATE("https://www.saflax.de/0-WVK-Retail/Bilder-Pictures/SAFLAX-",'Basis-Tabelle-Samen'!C356,"-",'Basis-Tabelle-Samen'!J356,"-seed-package-back-cr-dutch.jpg")),
IF($C$1="Norwegisch - NO",HYPERLINK(CONCATENATE("https://www.saflax.de/0-WVK-Retail/Bilder-Pictures/SAFLAX-",'Basis-Tabelle-Samen'!C356,"-",'Basis-Tabelle-Samen'!J356,"-seed-package-back-cr-nowegian.jpg")),
IF($C$1="Polnisch - PL",HYPERLINK(CONCATENATE("https://www.saflax.de/0-WVK-Retail/Bilder-Pictures/SAFLAX-",'Basis-Tabelle-Samen'!C356,"-",'Basis-Tabelle-Samen'!J356,"-seed-package-back-cr-polish.jpg")),
IF($C$1="Portugiesisch - PT",HYPERLINK(CONCATENATE("https://www.saflax.de/0-WVK-Retail/Bilder-Pictures/SAFLAX-",'Basis-Tabelle-Samen'!C356,"-",'Basis-Tabelle-Samen'!J356,"-seed-package-back-cr-portuguese.jpg")),
IF($C$1="Rumänisch - RO",HYPERLINK(CONCATENATE("https://www.saflax.de/0-WVK-Retail/Bilder-Pictures/SAFLAX-",'Basis-Tabelle-Samen'!C356,"-",'Basis-Tabelle-Samen'!J356,"-seed-package-back-cr-romanian.jpg")),
IF($C$1="Schwedisch - SE",HYPERLINK(CONCATENATE("https://www.saflax.de/0-WVK-Retail/Bilder-Pictures/SAFLAX-",'Basis-Tabelle-Samen'!C356,"-",'Basis-Tabelle-Samen'!J356,"-seed-package-back-cr-swedish.jpg")),
IF($C$1="Slowakisch - SK",HYPERLINK(CONCATENATE("https://www.saflax.de/0-WVK-Retail/Bilder-Pictures/SAFLAX-",'Basis-Tabelle-Samen'!C356,"-",'Basis-Tabelle-Samen'!J356,"-seed-package-back-cr-slovak.jpg")),
IF($C$1="Slowenisch - SI",HYPERLINK(CONCATENATE("https://www.saflax.de/0-WVK-Retail/Bilder-Pictures/SAFLAX-",'Basis-Tabelle-Samen'!C356,"-",'Basis-Tabelle-Samen'!J356,"-seed-package-back-cr-slovenian.jpg")),
IF($C$1="Spanisch - ES",HYPERLINK(CONCATENATE("https://www.saflax.de/0-WVK-Retail/Bilder-Pictures/SAFLAX-",'Basis-Tabelle-Samen'!C356,"-",'Basis-Tabelle-Samen'!J356,"-seed-package-back-cr-spanish.jpg")),
IF($C$1="Tschechisch - CZ",HYPERLINK(CONCATENATE("https://www.saflax.de/0-WVK-Retail/Bilder-Pictures/SAFLAX-",'Basis-Tabelle-Samen'!C356,"-",'Basis-Tabelle-Samen'!J356,"-seed-package-back-cr-czech.jpg")),
IF($C$1="Türkisch - TR",HYPERLINK(CONCATENATE("https://www.saflax.de/0-WVK-Retail/Bilder-Pictures/SAFLAX-",'Basis-Tabelle-Samen'!C356,"-",'Basis-Tabelle-Samen'!J356,"-seed-package-back-cr-turkish.jpg")),
IF($C$1="Ungarisch - HU",HYPERLINK(CONCATENATE("https://www.saflax.de/0-WVK-Retail/Bilder-Pictures/SAFLAX-",'Basis-Tabelle-Samen'!C356,"-",'Basis-Tabelle-Samen'!J356,"-seed-package-back-cr-hungarian.jpg")),
" ACHTUNG")))))))))))))))))))))))))))))</f>
        <v>https://www.saflax.de/0-WVK-Retail/Bilder-Pictures/SAFLAX-18154-20-wildflower-mix-seed-package-back-cr-english.jpg</v>
      </c>
      <c r="AM364" s="330"/>
      <c r="AN364" s="331" t="str">
        <f>IF(P364&lt;1,"",
IF($C$1="Bulgarisch - BG",HYPERLINK(CONCATENATE("https://www.saflax.de/0-WVK-Retail/Bilder-Pictures/SAFLAX-",'Basis-Tabelle-Samen'!N356,"-",'Basis-Tabelle-Samen'!J356,"-garden-to-go-lite-bulgarian.jpg")),
IF($C$1="Dänisch - DK",HYPERLINK(CONCATENATE("https://www.saflax.de/0-WVK-Retail/Bilder-Pictures/SAFLAX-",'Basis-Tabelle-Samen'!N356,"-",'Basis-Tabelle-Samen'!J356,"-garden-to-go-lite-danish.jpg")),
IF($C$1="Deutsch - DE",HYPERLINK(CONCATENATE("https://www.saflax.de/0-WVK-Retail/Bilder-Pictures/SAFLAX-",'Basis-Tabelle-Samen'!N356,"-",'Basis-Tabelle-Samen'!J356,"-garden-to-go-lite-german.jpg")),
IF($C$1="Englisch - UK",HYPERLINK(CONCATENATE("https://www.saflax.de/0-WVK-Retail/Bilder-Pictures/SAFLAX-",'Basis-Tabelle-Samen'!N356,"-",'Basis-Tabelle-Samen'!J356,"-garden-to-go-lite-english.jpg")),
IF($C$1="Estnisch - EE",HYPERLINK(CONCATENATE("https://www.saflax.de/0-WVK-Retail/Bilder-Pictures/SAFLAX-",'Basis-Tabelle-Samen'!N356,"-",'Basis-Tabelle-Samen'!J356,"-garden-to-go-lite-estonian.jpg")),
IF($C$1="Finnisch - FI",HYPERLINK(CONCATENATE("https://www.saflax.de/0-WVK-Retail/Bilder-Pictures/SAFLAX-",'Basis-Tabelle-Samen'!N356,"-",'Basis-Tabelle-Samen'!J356,"-garden-to-go-lite-finnish.jpg")),
IF($C$1="Französisch - FR",HYPERLINK(CONCATENATE("https://www.saflax.de/0-WVK-Retail/Bilder-Pictures/SAFLAX-",'Basis-Tabelle-Samen'!N356,"-",'Basis-Tabelle-Samen'!J356,"-garden-to-go-lite-french.jpg")),
IF($C$1="Griechisch - GR",HYPERLINK(CONCATENATE("https://www.saflax.de/0-WVK-Retail/Bilder-Pictures/SAFLAX-",'Basis-Tabelle-Samen'!N356,"-",'Basis-Tabelle-Samen'!J356,"-garden-to-go-lite-greek.jpg")),
IF($C$1="Irisch - IE",HYPERLINK(CONCATENATE("https://www.saflax.de/0-WVK-Retail/Bilder-Pictures/SAFLAX-",'Basis-Tabelle-Samen'!N356,"-",'Basis-Tabelle-Samen'!J356,"-garden-to-go-lite-irish.jpg")),
IF($C$1="Isländisch - IS",HYPERLINK(CONCATENATE("https://www.saflax.de/0-WVK-Retail/Bilder-Pictures/SAFLAX-",'Basis-Tabelle-Samen'!N356,"-",'Basis-Tabelle-Samen'!J356,"-garden-to-go-lite-icelandic.jpg")),
IF($C$1="Italienisch - IT",HYPERLINK(CONCATENATE("https://www.saflax.de/0-WVK-Retail/Bilder-Pictures/SAFLAX-",'Basis-Tabelle-Samen'!N356,"-",'Basis-Tabelle-Samen'!J356,"-garden-to-go-lite-italian.jpg")),
IF($C$1="Japanisch - JP",HYPERLINK(CONCATENATE("https://www.saflax.de/0-WVK-Retail/Bilder-Pictures/SAFLAX-",'Basis-Tabelle-Samen'!N356,"-",'Basis-Tabelle-Samen'!J356,"-garden-to-go-lite-japanese.jpg")),
IF($C$1="Kroatisch - HR",HYPERLINK(CONCATENATE("https://www.saflax.de/0-WVK-Retail/Bilder-Pictures/SAFLAX-",'Basis-Tabelle-Samen'!N356,"-",'Basis-Tabelle-Samen'!J356,"-garden-to-go-lite-croatian.jpg")),
IF($C$1="Lettisch - LV",HYPERLINK(CONCATENATE("https://www.saflax.de/0-WVK-Retail/Bilder-Pictures/SAFLAX-",'Basis-Tabelle-Samen'!N356,"-",'Basis-Tabelle-Samen'!J356,"-garden-to-go-lite-latvian.jpg")),
IF($C$1="Litauisch - LT",HYPERLINK(CONCATENATE("https://www.saflax.de/0-WVK-Retail/Bilder-Pictures/SAFLAX-",'Basis-Tabelle-Samen'!N356,"-",'Basis-Tabelle-Samen'!J356,"-garden-to-go-lite-lithuanian.jpg")),
IF($C$1="Maltesisch - MT",HYPERLINK(CONCATENATE("https://www.saflax.de/0-WVK-Retail/Bilder-Pictures/SAFLAX-",'Basis-Tabelle-Samen'!N356,"-",'Basis-Tabelle-Samen'!J356,"-garden-to-go-lite-maltese.jpg")),
IF($C$1="Niederländisch - NL",HYPERLINK(CONCATENATE("https://www.saflax.de/0-WVK-Retail/Bilder-Pictures/SAFLAX-",'Basis-Tabelle-Samen'!N356,"-",'Basis-Tabelle-Samen'!J356,"-garden-to-go-lite-dutch.jpg")),
IF($C$1="Norwegisch - NO",HYPERLINK(CONCATENATE("https://www.saflax.de/0-WVK-Retail/Bilder-Pictures/SAFLAX-",'Basis-Tabelle-Samen'!N356,"-",'Basis-Tabelle-Samen'!J356,"-garden-to-go-lite-nowegian.jpg")),
IF($C$1="Polnisch - PL",HYPERLINK(CONCATENATE("https://www.saflax.de/0-WVK-Retail/Bilder-Pictures/SAFLAX-",'Basis-Tabelle-Samen'!N356,"-",'Basis-Tabelle-Samen'!J356,"-garden-to-go-lite-polish.jpg")),
IF($C$1="Portugiesisch - PT",HYPERLINK(CONCATENATE("https://www.saflax.de/0-WVK-Retail/Bilder-Pictures/SAFLAX-",'Basis-Tabelle-Samen'!N356,"-",'Basis-Tabelle-Samen'!J356,"-garden-to-go-lite-portuguese.jpg")),
IF($C$1="Rumänisch - RO",HYPERLINK(CONCATENATE("https://www.saflax.de/0-WVK-Retail/Bilder-Pictures/SAFLAX-",'Basis-Tabelle-Samen'!N356,"-",'Basis-Tabelle-Samen'!J356,"-garden-to-go-lite-romanian.jpg")),
IF($C$1="Schwedisch - SE",HYPERLINK(CONCATENATE("https://www.saflax.de/0-WVK-Retail/Bilder-Pictures/SAFLAX-",'Basis-Tabelle-Samen'!N356,"-",'Basis-Tabelle-Samen'!J356,"-garden-to-go-lite-swedish.jpg")),
IF($C$1="Slowakisch - SK",HYPERLINK(CONCATENATE("https://www.saflax.de/0-WVK-Retail/Bilder-Pictures/SAFLAX-",'Basis-Tabelle-Samen'!N356,"-",'Basis-Tabelle-Samen'!J356,"-garden-to-go-lite-slovak.jpg")),
IF($C$1="Slowenisch - SI",HYPERLINK(CONCATENATE("https://www.saflax.de/0-WVK-Retail/Bilder-Pictures/SAFLAX-",'Basis-Tabelle-Samen'!N356,"-",'Basis-Tabelle-Samen'!J356,"-garden-to-go-lite-slovenian.jpg")),
IF($C$1="Spanisch - ES",HYPERLINK(CONCATENATE("https://www.saflax.de/0-WVK-Retail/Bilder-Pictures/SAFLAX-",'Basis-Tabelle-Samen'!N356,"-",'Basis-Tabelle-Samen'!J356,"-garden-to-go-lite-spanish.jpg")),
IF($C$1="Tschechisch - CZ",HYPERLINK(CONCATENATE("https://www.saflax.de/0-WVK-Retail/Bilder-Pictures/SAFLAX-",'Basis-Tabelle-Samen'!N356,"-",'Basis-Tabelle-Samen'!J356,"-garden-to-go-lite-czech.jpg")),
IF($C$1="Türkisch - TR",HYPERLINK(CONCATENATE("https://www.saflax.de/0-WVK-Retail/Bilder-Pictures/SAFLAX-",'Basis-Tabelle-Samen'!N356,"-",'Basis-Tabelle-Samen'!J356,"-garden-to-go-lite-turkish.jpg")),
IF($C$1="Ungarisch - HU",HYPERLINK(CONCATENATE("https://www.saflax.de/0-WVK-Retail/Bilder-Pictures/SAFLAX-",'Basis-Tabelle-Samen'!N356,"-",'Basis-Tabelle-Samen'!J356,"-garden-to-go-lite-hungarian.jpg")),
" ACHTUNG")))))))))))))))))))))))))))))</f>
        <v/>
      </c>
      <c r="AO364" s="331" t="str">
        <f>IF(U364&lt;1,"",
IF($C$1="Bulgarisch - BG",HYPERLINK(CONCATENATE("https://www.saflax.de/0-WVK-Retail/Bilder-Pictures/SAFLAX-",'Basis-Tabelle-Samen'!Q356,"-",'Basis-Tabelle-Samen'!J356,"-garden-to-go-bulgarian.jpg")),
IF($C$1="Dänisch - DK",HYPERLINK(CONCATENATE("https://www.saflax.de/0-WVK-Retail/Bilder-Pictures/SAFLAX-",'Basis-Tabelle-Samen'!Q356,"-",'Basis-Tabelle-Samen'!J356,"-garden-to-go-danish.jpg")),
IF($C$1="Deutsch - DE",HYPERLINK(CONCATENATE("https://www.saflax.de/0-WVK-Retail/Bilder-Pictures/SAFLAX-",'Basis-Tabelle-Samen'!Q356,"-",'Basis-Tabelle-Samen'!J356,"-garden-to-go-german.jpg")),
IF($C$1="Englisch - UK",HYPERLINK(CONCATENATE("https://www.saflax.de/0-WVK-Retail/Bilder-Pictures/SAFLAX-",'Basis-Tabelle-Samen'!Q356,"-",'Basis-Tabelle-Samen'!J356,"-garden-to-go-english.jpg")),
IF($C$1="Estnisch - EE",HYPERLINK(CONCATENATE("https://www.saflax.de/0-WVK-Retail/Bilder-Pictures/SAFLAX-",'Basis-Tabelle-Samen'!Q356,"-",'Basis-Tabelle-Samen'!J356,"-garden-to-go-estonian.jpg")),
IF($C$1="Finnisch - FI",HYPERLINK(CONCATENATE("https://www.saflax.de/0-WVK-Retail/Bilder-Pictures/SAFLAX-",'Basis-Tabelle-Samen'!Q356,"-",'Basis-Tabelle-Samen'!J356,"-garden-to-go-finnish.jpg")),
IF($C$1="Französisch - FR",HYPERLINK(CONCATENATE("https://www.saflax.de/0-WVK-Retail/Bilder-Pictures/SAFLAX-",'Basis-Tabelle-Samen'!Q356,"-",'Basis-Tabelle-Samen'!J356,"-garden-to-go-french.jpg")),
IF($C$1="Griechisch - GR",HYPERLINK(CONCATENATE("https://www.saflax.de/0-WVK-Retail/Bilder-Pictures/SAFLAX-",'Basis-Tabelle-Samen'!Q356,"-",'Basis-Tabelle-Samen'!J356,"-garden-to-go-greek.jpg")),
IF($C$1="Irisch - IE",HYPERLINK(CONCATENATE("https://www.saflax.de/0-WVK-Retail/Bilder-Pictures/SAFLAX-",'Basis-Tabelle-Samen'!Q356,"-",'Basis-Tabelle-Samen'!J356,"-garden-to-go-irish.jpg")),
IF($C$1="Isländisch - IS",HYPERLINK(CONCATENATE("https://www.saflax.de/0-WVK-Retail/Bilder-Pictures/SAFLAX-",'Basis-Tabelle-Samen'!Q356,"-",'Basis-Tabelle-Samen'!J356,"-garden-to-go-icelandic.jpg")),
IF($C$1="Italienisch - IT",HYPERLINK(CONCATENATE("https://www.saflax.de/0-WVK-Retail/Bilder-Pictures/SAFLAX-",'Basis-Tabelle-Samen'!Q356,"-",'Basis-Tabelle-Samen'!J356,"-garden-to-go-italian.jpg")),
IF($C$1="Japanisch - JP",HYPERLINK(CONCATENATE("https://www.saflax.de/0-WVK-Retail/Bilder-Pictures/SAFLAX-",'Basis-Tabelle-Samen'!Q356,"-",'Basis-Tabelle-Samen'!J356,"-garden-to-go-japanese.jpg")),
IF($C$1="Kroatisch - HR",HYPERLINK(CONCATENATE("https://www.saflax.de/0-WVK-Retail/Bilder-Pictures/SAFLAX-",'Basis-Tabelle-Samen'!Q356,"-",'Basis-Tabelle-Samen'!J356,"-garden-to-go-croatian.jpg")),
IF($C$1="Lettisch - LV",HYPERLINK(CONCATENATE("https://www.saflax.de/0-WVK-Retail/Bilder-Pictures/SAFLAX-",'Basis-Tabelle-Samen'!Q356,"-",'Basis-Tabelle-Samen'!J356,"-garden-to-go-latvian.jpg")),
IF($C$1="Litauisch - LT",HYPERLINK(CONCATENATE("https://www.saflax.de/0-WVK-Retail/Bilder-Pictures/SAFLAX-",'Basis-Tabelle-Samen'!Q356,"-",'Basis-Tabelle-Samen'!J356,"-garden-to-go-lithuanian.jpg")),
IF($C$1="Maltesisch - MT",HYPERLINK(CONCATENATE("https://www.saflax.de/0-WVK-Retail/Bilder-Pictures/SAFLAX-",'Basis-Tabelle-Samen'!Q356,"-",'Basis-Tabelle-Samen'!J356,"-garden-to-go-maltese.jpg")),
IF($C$1="Niederländisch - NL",HYPERLINK(CONCATENATE("https://www.saflax.de/0-WVK-Retail/Bilder-Pictures/SAFLAX-",'Basis-Tabelle-Samen'!Q356,"-",'Basis-Tabelle-Samen'!J356,"-garden-to-go-dutch.jpg")),
IF($C$1="Norwegisch - NO",HYPERLINK(CONCATENATE("https://www.saflax.de/0-WVK-Retail/Bilder-Pictures/SAFLAX-",'Basis-Tabelle-Samen'!Q356,"-",'Basis-Tabelle-Samen'!J356,"-garden-to-go-nowegian.jpg")),
IF($C$1="Polnisch - PL",HYPERLINK(CONCATENATE("https://www.saflax.de/0-WVK-Retail/Bilder-Pictures/SAFLAX-",'Basis-Tabelle-Samen'!Q356,"-",'Basis-Tabelle-Samen'!J356,"-garden-to-go-polish.jpg")),
IF($C$1="Portugiesisch - PT",HYPERLINK(CONCATENATE("https://www.saflax.de/0-WVK-Retail/Bilder-Pictures/SAFLAX-",'Basis-Tabelle-Samen'!Q356,"-",'Basis-Tabelle-Samen'!J356,"-garden-to-go-portuguese.jpg")),
IF($C$1="Rumänisch - RO",HYPERLINK(CONCATENATE("https://www.saflax.de/0-WVK-Retail/Bilder-Pictures/SAFLAX-",'Basis-Tabelle-Samen'!Q356,"-",'Basis-Tabelle-Samen'!J356,"-garden-to-go-romanian.jpg")),
IF($C$1="Schwedisch - SE",HYPERLINK(CONCATENATE("https://www.saflax.de/0-WVK-Retail/Bilder-Pictures/SAFLAX-",'Basis-Tabelle-Samen'!Q356,"-",'Basis-Tabelle-Samen'!J356,"-garden-to-go-swedish.jpg")),
IF($C$1="Slowakisch - SK",HYPERLINK(CONCATENATE("https://www.saflax.de/0-WVK-Retail/Bilder-Pictures/SAFLAX-",'Basis-Tabelle-Samen'!Q356,"-",'Basis-Tabelle-Samen'!J356,"-garden-to-go-slovak.jpg")),
IF($C$1="Slowenisch - SI",HYPERLINK(CONCATENATE("https://www.saflax.de/0-WVK-Retail/Bilder-Pictures/SAFLAX-",'Basis-Tabelle-Samen'!Q356,"-",'Basis-Tabelle-Samen'!J356,"-garden-to-go-slovenian.jpg")),
IF($C$1="Spanisch - ES",HYPERLINK(CONCATENATE("https://www.saflax.de/0-WVK-Retail/Bilder-Pictures/SAFLAX-",'Basis-Tabelle-Samen'!Q356,"-",'Basis-Tabelle-Samen'!J356,"-garden-to-go-spanish.jpg")),
IF($C$1="Tschechisch - CZ",HYPERLINK(CONCATENATE("https://www.saflax.de/0-WVK-Retail/Bilder-Pictures/SAFLAX-",'Basis-Tabelle-Samen'!Q356,"-",'Basis-Tabelle-Samen'!J356,"-garden-to-go-czech.jpg")),
IF($C$1="Türkisch - TR",HYPERLINK(CONCATENATE("https://www.saflax.de/0-WVK-Retail/Bilder-Pictures/SAFLAX-",'Basis-Tabelle-Samen'!Q356,"-",'Basis-Tabelle-Samen'!J356,"-garden-to-go-turkish.jpg")),
IF($C$1="Ungarisch - HU",HYPERLINK(CONCATENATE("https://www.saflax.de/0-WVK-Retail/Bilder-Pictures/SAFLAX-",'Basis-Tabelle-Samen'!Q356,"-",'Basis-Tabelle-Samen'!J356,"-garden-to-go-hungarian.jpg")),
" ACHTUNG")))))))))))))))))))))))))))))</f>
        <v/>
      </c>
      <c r="AP364" s="331" t="str">
        <f>IF(Z364&lt;1,"",
IF($C$1="Bulgarisch - BG",HYPERLINK(CONCATENATE("https://www.saflax.de/0-WVK-Retail/Bilder-Pictures/SAFLAX-",'Basis-Tabelle-Samen'!T356,"-",'Basis-Tabelle-Samen'!J356,"-cultivation-set-bulgarian.jpg")),
IF($C$1="Dänisch - DK",HYPERLINK(CONCATENATE("https://www.saflax.de/0-WVK-Retail/Bilder-Pictures/SAFLAX-",'Basis-Tabelle-Samen'!T356,"-",'Basis-Tabelle-Samen'!J356,"-cultivation-set-danish.jpg")),
IF($C$1="Deutsch - DE",HYPERLINK(CONCATENATE("https://www.saflax.de/0-WVK-Retail/Bilder-Pictures/SAFLAX-",'Basis-Tabelle-Samen'!T356,"-",'Basis-Tabelle-Samen'!J356,"-cultivation-set-german.jpg")),
IF($C$1="Englisch - UK",HYPERLINK(CONCATENATE("https://www.saflax.de/0-WVK-Retail/Bilder-Pictures/SAFLAX-",'Basis-Tabelle-Samen'!T356,"-",'Basis-Tabelle-Samen'!J356,"-cultivation-set-english.jpg")),
IF($C$1="Estnisch - EE",HYPERLINK(CONCATENATE("https://www.saflax.de/0-WVK-Retail/Bilder-Pictures/SAFLAX-",'Basis-Tabelle-Samen'!T356,"-",'Basis-Tabelle-Samen'!J356,"-cultivation-set-estonian.jpg")),
IF($C$1="Finnisch - FI",HYPERLINK(CONCATENATE("https://www.saflax.de/0-WVK-Retail/Bilder-Pictures/SAFLAX-",'Basis-Tabelle-Samen'!T356,"-",'Basis-Tabelle-Samen'!J356,"-cultivation-set-finnish.jpg")),
IF($C$1="Französisch - FR",HYPERLINK(CONCATENATE("https://www.saflax.de/0-WVK-Retail/Bilder-Pictures/SAFLAX-",'Basis-Tabelle-Samen'!T356,"-",'Basis-Tabelle-Samen'!J356,"-cultivation-set-french.jpg")),
IF($C$1="Griechisch - GR",HYPERLINK(CONCATENATE("https://www.saflax.de/0-WVK-Retail/Bilder-Pictures/SAFLAX-",'Basis-Tabelle-Samen'!T356,"-",'Basis-Tabelle-Samen'!J356,"-cultivation-set-greek.jpg")),
IF($C$1="Irisch - IE",HYPERLINK(CONCATENATE("https://www.saflax.de/0-WVK-Retail/Bilder-Pictures/SAFLAX-",'Basis-Tabelle-Samen'!T356,"-",'Basis-Tabelle-Samen'!J356,"-cultivation-set-irish.jpg")),
IF($C$1="Isländisch - IS",HYPERLINK(CONCATENATE("https://www.saflax.de/0-WVK-Retail/Bilder-Pictures/SAFLAX-",'Basis-Tabelle-Samen'!T356,"-",'Basis-Tabelle-Samen'!J356,"-cultivation-set-icelandic.jpg")),
IF($C$1="Italienisch - IT",HYPERLINK(CONCATENATE("https://www.saflax.de/0-WVK-Retail/Bilder-Pictures/SAFLAX-",'Basis-Tabelle-Samen'!T356,"-",'Basis-Tabelle-Samen'!J356,"-cultivation-set-italian.jpg")),
IF($C$1="Japanisch - JP",HYPERLINK(CONCATENATE("https://www.saflax.de/0-WVK-Retail/Bilder-Pictures/SAFLAX-",'Basis-Tabelle-Samen'!T356,"-",'Basis-Tabelle-Samen'!J356,"-cultivation-set-japanese.jpg")),
IF($C$1="Kroatisch - HR",HYPERLINK(CONCATENATE("https://www.saflax.de/0-WVK-Retail/Bilder-Pictures/SAFLAX-",'Basis-Tabelle-Samen'!T356,"-",'Basis-Tabelle-Samen'!J356,"-cultivation-set-croatian.jpg")),
IF($C$1="Lettisch - LV",HYPERLINK(CONCATENATE("https://www.saflax.de/0-WVK-Retail/Bilder-Pictures/SAFLAX-",'Basis-Tabelle-Samen'!T356,"-",'Basis-Tabelle-Samen'!J356,"-cultivation-set-latvian.jpg")),
IF($C$1="Litauisch - LT",HYPERLINK(CONCATENATE("https://www.saflax.de/0-WVK-Retail/Bilder-Pictures/SAFLAX-",'Basis-Tabelle-Samen'!T356,"-",'Basis-Tabelle-Samen'!J356,"-cultivation-set-lithuanian.jpg")),
IF($C$1="Maltesisch - MT",HYPERLINK(CONCATENATE("https://www.saflax.de/0-WVK-Retail/Bilder-Pictures/SAFLAX-",'Basis-Tabelle-Samen'!T356,"-",'Basis-Tabelle-Samen'!J356,"-cultivation-set-maltese.jpg")),
IF($C$1="Niederländisch - NL",HYPERLINK(CONCATENATE("https://www.saflax.de/0-WVK-Retail/Bilder-Pictures/SAFLAX-",'Basis-Tabelle-Samen'!T356,"-",'Basis-Tabelle-Samen'!J356,"-cultivation-set-dutch.jpg")),
IF($C$1="Norwegisch - NO",HYPERLINK(CONCATENATE("https://www.saflax.de/0-WVK-Retail/Bilder-Pictures/SAFLAX-",'Basis-Tabelle-Samen'!T356,"-",'Basis-Tabelle-Samen'!J356,"-cultivation-set-nowegian.jpg")),
IF($C$1="Polnisch - PL",HYPERLINK(CONCATENATE("https://www.saflax.de/0-WVK-Retail/Bilder-Pictures/SAFLAX-",'Basis-Tabelle-Samen'!T356,"-",'Basis-Tabelle-Samen'!J356,"-cultivation-set-polish.jpg")),
IF($C$1="Portugiesisch - PT",HYPERLINK(CONCATENATE("https://www.saflax.de/0-WVK-Retail/Bilder-Pictures/SAFLAX-",'Basis-Tabelle-Samen'!T356,"-",'Basis-Tabelle-Samen'!J356,"-cultivation-set-portuguese.jpg")),
IF($C$1="Rumänisch - RO",HYPERLINK(CONCATENATE("https://www.saflax.de/0-WVK-Retail/Bilder-Pictures/SAFLAX-",'Basis-Tabelle-Samen'!T356,"-",'Basis-Tabelle-Samen'!J356,"-cultivation-set-romanian.jpg")),
IF($C$1="Schwedisch - SE",HYPERLINK(CONCATENATE("https://www.saflax.de/0-WVK-Retail/Bilder-Pictures/SAFLAX-",'Basis-Tabelle-Samen'!T356,"-",'Basis-Tabelle-Samen'!J356,"-cultivation-set-swedish.jpg")),
IF($C$1="Slowakisch - SK",HYPERLINK(CONCATENATE("https://www.saflax.de/0-WVK-Retail/Bilder-Pictures/SAFLAX-",'Basis-Tabelle-Samen'!T356,"-",'Basis-Tabelle-Samen'!J356,"-cultivation-set-slovak.jpg")),
IF($C$1="Slowenisch - SI",HYPERLINK(CONCATENATE("https://www.saflax.de/0-WVK-Retail/Bilder-Pictures/SAFLAX-",'Basis-Tabelle-Samen'!T356,"-",'Basis-Tabelle-Samen'!J356,"-cultivation-set-slovenian.jpg")),
IF($C$1="Spanisch - ES",HYPERLINK(CONCATENATE("https://www.saflax.de/0-WVK-Retail/Bilder-Pictures/SAFLAX-",'Basis-Tabelle-Samen'!T356,"-",'Basis-Tabelle-Samen'!J356,"-cultivation-set-spanish.jpg")),
IF($C$1="Tschechisch - CZ",HYPERLINK(CONCATENATE("https://www.saflax.de/0-WVK-Retail/Bilder-Pictures/SAFLAX-",'Basis-Tabelle-Samen'!T356,"-",'Basis-Tabelle-Samen'!J356,"-cultivation-set-czech.jpg")),
IF($C$1="Türkisch - TR",HYPERLINK(CONCATENATE("https://www.saflax.de/0-WVK-Retail/Bilder-Pictures/SAFLAX-",'Basis-Tabelle-Samen'!T356,"-",'Basis-Tabelle-Samen'!J356,"-cultivation-set-turkish.jpg")),
IF($C$1="Ungarisch - HU",HYPERLINK(CONCATENATE("https://www.saflax.de/0-WVK-Retail/Bilder-Pictures/SAFLAX-",'Basis-Tabelle-Samen'!T356,"-",'Basis-Tabelle-Samen'!J356,"-cultivation-set-hungarian.jpg")),
" ACHTUNG")))))))))))))))))))))))))))))</f>
        <v/>
      </c>
      <c r="AQ364" s="331" t="str">
        <f>IF(AE364&lt;1,"",
IF($C$1="Bulgarisch - BG",HYPERLINK(CONCATENATE("https://www.saflax.de/0-WVK-Retail/Bilder-Pictures/SAFLAX-",'Basis-Tabelle-Samen'!W356,"-",'Basis-Tabelle-Samen'!J356,"-garden-in-the-bag-bulgarian.jpg")),
IF($C$1="Dänisch - DK",HYPERLINK(CONCATENATE("https://www.saflax.de/0-WVK-Retail/Bilder-Pictures/SAFLAX-",'Basis-Tabelle-Samen'!W356,"-",'Basis-Tabelle-Samen'!J356,"-garden-in-the-bag-danish.jpg")),
IF($C$1="Deutsch - DE",HYPERLINK(CONCATENATE("https://www.saflax.de/0-WVK-Retail/Bilder-Pictures/SAFLAX-",'Basis-Tabelle-Samen'!W356,"-",'Basis-Tabelle-Samen'!J356,"-garden-in-the-bag-german.jpg")),
IF($C$1="Englisch - UK",HYPERLINK(CONCATENATE("https://www.saflax.de/0-WVK-Retail/Bilder-Pictures/SAFLAX-",'Basis-Tabelle-Samen'!W356,"-",'Basis-Tabelle-Samen'!J356,"-garden-in-the-bag-english.jpg")),
IF($C$1="Estnisch - EE",HYPERLINK(CONCATENATE("https://www.saflax.de/0-WVK-Retail/Bilder-Pictures/SAFLAX-",'Basis-Tabelle-Samen'!W356,"-",'Basis-Tabelle-Samen'!J356,"-garden-in-the-bag-estonian.jpg")),
IF($C$1="Finnisch - FI",HYPERLINK(CONCATENATE("https://www.saflax.de/0-WVK-Retail/Bilder-Pictures/SAFLAX-",'Basis-Tabelle-Samen'!W356,"-",'Basis-Tabelle-Samen'!J356,"-garden-in-the-bag-finnish.jpg")),
IF($C$1="Französisch - FR",HYPERLINK(CONCATENATE("https://www.saflax.de/0-WVK-Retail/Bilder-Pictures/SAFLAX-",'Basis-Tabelle-Samen'!W356,"-",'Basis-Tabelle-Samen'!J356,"-garden-in-the-bag-french.jpg")),
IF($C$1="Griechisch - GR",HYPERLINK(CONCATENATE("https://www.saflax.de/0-WVK-Retail/Bilder-Pictures/SAFLAX-",'Basis-Tabelle-Samen'!W356,"-",'Basis-Tabelle-Samen'!J356,"-garden-in-the-bag-greek.jpg")),
IF($C$1="Irisch - IE",HYPERLINK(CONCATENATE("https://www.saflax.de/0-WVK-Retail/Bilder-Pictures/SAFLAX-",'Basis-Tabelle-Samen'!W356,"-",'Basis-Tabelle-Samen'!J356,"-garden-in-the-bag-irish.jpg")),
IF($C$1="Isländisch - IS",HYPERLINK(CONCATENATE("https://www.saflax.de/0-WVK-Retail/Bilder-Pictures/SAFLAX-",'Basis-Tabelle-Samen'!W356,"-",'Basis-Tabelle-Samen'!J356,"-garden-in-the-bag-icelandic.jpg")),
IF($C$1="Italienisch - IT",HYPERLINK(CONCATENATE("https://www.saflax.de/0-WVK-Retail/Bilder-Pictures/SAFLAX-",'Basis-Tabelle-Samen'!W356,"-",'Basis-Tabelle-Samen'!J356,"-garden-in-the-bag-italian.jpg")),
IF($C$1="Japanisch - JP",HYPERLINK(CONCATENATE("https://www.saflax.de/0-WVK-Retail/Bilder-Pictures/SAFLAX-",'Basis-Tabelle-Samen'!W356,"-",'Basis-Tabelle-Samen'!J356,"-garden-in-the-bag-japanese.jpg")),
IF($C$1="Kroatisch - HR",HYPERLINK(CONCATENATE("https://www.saflax.de/0-WVK-Retail/Bilder-Pictures/SAFLAX-",'Basis-Tabelle-Samen'!W356,"-",'Basis-Tabelle-Samen'!J356,"-garden-in-the-bag-croatian.jpg")),
IF($C$1="Lettisch - LV",HYPERLINK(CONCATENATE("https://www.saflax.de/0-WVK-Retail/Bilder-Pictures/SAFLAX-",'Basis-Tabelle-Samen'!W356,"-",'Basis-Tabelle-Samen'!J356,"-garden-in-the-bag-latvian.jpg")),
IF($C$1="Litauisch - LT",HYPERLINK(CONCATENATE("https://www.saflax.de/0-WVK-Retail/Bilder-Pictures/SAFLAX-",'Basis-Tabelle-Samen'!W356,"-",'Basis-Tabelle-Samen'!J356,"-garden-in-the-bag-lithuanian.jpg")),
IF($C$1="Maltesisch - MT",HYPERLINK(CONCATENATE("https://www.saflax.de/0-WVK-Retail/Bilder-Pictures/SAFLAX-",'Basis-Tabelle-Samen'!W356,"-",'Basis-Tabelle-Samen'!J356,"-garden-in-the-bag-maltese.jpg")),
IF($C$1="Niederländisch - NL",HYPERLINK(CONCATENATE("https://www.saflax.de/0-WVK-Retail/Bilder-Pictures/SAFLAX-",'Basis-Tabelle-Samen'!W356,"-",'Basis-Tabelle-Samen'!J356,"-garden-in-the-bag-dutch.jpg")),
IF($C$1="Norwegisch - NO",HYPERLINK(CONCATENATE("https://www.saflax.de/0-WVK-Retail/Bilder-Pictures/SAFLAX-",'Basis-Tabelle-Samen'!W356,"-",'Basis-Tabelle-Samen'!J356,"-garden-in-the-bag-nowegian.jpg")),
IF($C$1="Polnisch - PL",HYPERLINK(CONCATENATE("https://www.saflax.de/0-WVK-Retail/Bilder-Pictures/SAFLAX-",'Basis-Tabelle-Samen'!W356,"-",'Basis-Tabelle-Samen'!J356,"-garden-in-the-bag-polish.jpg")),
IF($C$1="Portugiesisch - PT",HYPERLINK(CONCATENATE("https://www.saflax.de/0-WVK-Retail/Bilder-Pictures/SAFLAX-",'Basis-Tabelle-Samen'!W356,"-",'Basis-Tabelle-Samen'!J356,"-garden-in-the-bag-portuguese.jpg")),
IF($C$1="Rumänisch - RO",HYPERLINK(CONCATENATE("https://www.saflax.de/0-WVK-Retail/Bilder-Pictures/SAFLAX-",'Basis-Tabelle-Samen'!W356,"-",'Basis-Tabelle-Samen'!J356,"-garden-in-the-bag-romanian.jpg")),
IF($C$1="Schwedisch - SE",HYPERLINK(CONCATENATE("https://www.saflax.de/0-WVK-Retail/Bilder-Pictures/SAFLAX-",'Basis-Tabelle-Samen'!W356,"-",'Basis-Tabelle-Samen'!J356,"-garden-in-the-bag-swedish.jpg")),
IF($C$1="Slowakisch - SK",HYPERLINK(CONCATENATE("https://www.saflax.de/0-WVK-Retail/Bilder-Pictures/SAFLAX-",'Basis-Tabelle-Samen'!W356,"-",'Basis-Tabelle-Samen'!J356,"-garden-in-the-bag-slovak.jpg")),
IF($C$1="Slowenisch - SI",HYPERLINK(CONCATENATE("https://www.saflax.de/0-WVK-Retail/Bilder-Pictures/SAFLAX-",'Basis-Tabelle-Samen'!W356,"-",'Basis-Tabelle-Samen'!J356,"-garden-in-the-bag-slovenian.jpg")),
IF($C$1="Spanisch - ES",HYPERLINK(CONCATENATE("https://www.saflax.de/0-WVK-Retail/Bilder-Pictures/SAFLAX-",'Basis-Tabelle-Samen'!W356,"-",'Basis-Tabelle-Samen'!J356,"-garden-in-the-bag-spanish.jpg")),
IF($C$1="Tschechisch - CZ",HYPERLINK(CONCATENATE("https://www.saflax.de/0-WVK-Retail/Bilder-Pictures/SAFLAX-",'Basis-Tabelle-Samen'!W356,"-",'Basis-Tabelle-Samen'!J356,"-garden-in-the-bag-czech.jpg")),
IF($C$1="Türkisch - TR",HYPERLINK(CONCATENATE("https://www.saflax.de/0-WVK-Retail/Bilder-Pictures/SAFLAX-",'Basis-Tabelle-Samen'!W356,"-",'Basis-Tabelle-Samen'!J356,"-garden-in-the-bag-turkish.jpg")),
IF($C$1="Ungarisch - HU",HYPERLINK(CONCATENATE("https://www.saflax.de/0-WVK-Retail/Bilder-Pictures/SAFLAX-",'Basis-Tabelle-Samen'!W356,"-",'Basis-Tabelle-Samen'!J356,"-garden-in-the-bag-hungarian.jpg")),
" ACHTUNG")))))))))))))))))))))))))))))</f>
        <v/>
      </c>
    </row>
    <row r="365" spans="1:43" s="27" customFormat="1" ht="17.100000000000001" customHeight="1" x14ac:dyDescent="0.2">
      <c r="A365" s="318" t="str">
        <f>IF('Basis-Tabelle-Samen'!A366="","",IF($C$1="Deutsch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65" s="319" t="str">
        <f>'Basis-Tabelle-Samen'!I366</f>
        <v>Mix</v>
      </c>
      <c r="C365" s="316" t="str">
        <f>IF($C$1="Bulgarisch - BG",'Basis-Tabelle-Samen'!Z366,
IF($C$1="Dänisch - DK",'Basis-Tabelle-Samen'!AA366,
IF($C$1="Deutsch - DE",'Basis-Tabelle-Samen'!AB366,
IF($C$1="Englisch - UK",'Basis-Tabelle-Samen'!AC366,
IF($C$1="Estnisch - EE",'Basis-Tabelle-Samen'!AD366,
IF($C$1="Finnisch - FI",'Basis-Tabelle-Samen'!AE366,
IF($C$1="Französisch - FR",'Basis-Tabelle-Samen'!AF366,
IF($C$1="Griechisch - GR",'Basis-Tabelle-Samen'!AG366,
IF($C$1="Irisch - IE",'Basis-Tabelle-Samen'!AH366,
IF($C$1="Isländisch - IS",'Basis-Tabelle-Samen'!AI366,
IF($C$1="Italienisch - IT",'Basis-Tabelle-Samen'!AJ366,
IF($C$1="Japanisch - JP",'Basis-Tabelle-Samen'!AK366,
IF($C$1="Kroatisch - HR",'Basis-Tabelle-Samen'!AL366,
IF($C$1="Lettisch - LV",'Basis-Tabelle-Samen'!AM366,
IF($C$1="Litauisch - LT",'Basis-Tabelle-Samen'!AN366,
IF($C$1="Maltesisch - MT",'Basis-Tabelle-Samen'!AO366,
IF($C$1="Niederländisch - NL",'Basis-Tabelle-Samen'!AP366,
IF($C$1="Norwegisch - NO",'Basis-Tabelle-Samen'!AQ366,
IF($C$1="Polnisch - PL",'Basis-Tabelle-Samen'!AR366,
IF($C$1="Portugiesisch - PT",'Basis-Tabelle-Samen'!AS366,
IF($C$1="Rumänisch - RO",'Basis-Tabelle-Samen'!AT366,
IF($C$1="Schwedisch - SE",'Basis-Tabelle-Samen'!AU366,
IF($C$1="Slowakisch - SK",'Basis-Tabelle-Samen'!AV366,
IF($C$1="Slowenisch - SI",'Basis-Tabelle-Samen'!AW366,
IF($C$1="Spanisch - ES",'Basis-Tabelle-Samen'!AX366,
IF($C$1="Tschechisch - CZ",'Basis-Tabelle-Samen'!AY366,
IF($C$1="Türkisch - TR",'Basis-Tabelle-Samen'!AZ366,
IF($C$1="Ungarisch - HU",'Basis-Tabelle-Samen'!BA366,
" ACHTUNG"))))))))))))))))))))))))))))</f>
        <v>Bird &amp; Butterfly Mix</v>
      </c>
      <c r="D365" s="320">
        <f>'Basis-Tabelle-Samen'!F366</f>
        <v>1000</v>
      </c>
      <c r="E365" s="321" t="str">
        <f>'Basis-Tabelle-Samen'!H366</f>
        <v>7 %</v>
      </c>
      <c r="F365" s="322" t="str">
        <f>IF('Basis-Tabelle-Samen'!G366="","",'Basis-Tabelle-Samen'!G366)</f>
        <v>10</v>
      </c>
      <c r="G365" s="320">
        <f>'Basis-Tabelle-Samen'!C366</f>
        <v>18164</v>
      </c>
      <c r="H365" s="323">
        <f>'Basis-Tabelle-Samen'!D366</f>
        <v>4055473181646</v>
      </c>
      <c r="I365" s="324">
        <f>'Basis-Tabelle-Samen'!E366</f>
        <v>1.85</v>
      </c>
      <c r="J365" s="325">
        <f t="shared" si="5"/>
        <v>12</v>
      </c>
      <c r="K365" s="326">
        <f>'Basis-Tabelle-Samen'!K366</f>
        <v>0</v>
      </c>
      <c r="L365" s="323">
        <f>'Basis-Tabelle-Samen'!L366</f>
        <v>0</v>
      </c>
      <c r="M365" s="324">
        <f>'Basis-Tabelle-Samen'!M366</f>
        <v>0</v>
      </c>
      <c r="N365" s="326" t="str">
        <f>IF(K365&lt;1,"",'3'!$I$15)</f>
        <v/>
      </c>
      <c r="O365" s="327" t="str">
        <f>IF(K365&lt;1,"",'3'!$J$11)</f>
        <v/>
      </c>
      <c r="P365" s="326">
        <f>'Basis-Tabelle-Samen'!N366</f>
        <v>0</v>
      </c>
      <c r="Q365" s="323">
        <f>'Basis-Tabelle-Samen'!O366</f>
        <v>0</v>
      </c>
      <c r="R365" s="328">
        <f>'Basis-Tabelle-Samen'!P366</f>
        <v>0</v>
      </c>
      <c r="S365" s="326" t="str">
        <f>IF(R365&lt;1,"",'3'!$M$15)</f>
        <v/>
      </c>
      <c r="T365" s="327" t="str">
        <f>IF(R365&lt;1,"",'3'!$N$11)</f>
        <v/>
      </c>
      <c r="U365" s="326">
        <f>'Basis-Tabelle-Samen'!Q366</f>
        <v>0</v>
      </c>
      <c r="V365" s="323">
        <f>'Basis-Tabelle-Samen'!R366</f>
        <v>0</v>
      </c>
      <c r="W365" s="324">
        <f>'Basis-Tabelle-Samen'!S366</f>
        <v>0</v>
      </c>
      <c r="X365" s="326" t="str">
        <f>IF(U365&lt;1,"",'3'!$I$15)</f>
        <v/>
      </c>
      <c r="Y365" s="327" t="str">
        <f>IF(U365&lt;1,"",'3'!$J$11)</f>
        <v/>
      </c>
      <c r="Z365" s="326">
        <f>'Basis-Tabelle-Samen'!T366</f>
        <v>0</v>
      </c>
      <c r="AA365" s="323">
        <f>'Basis-Tabelle-Samen'!U366</f>
        <v>0</v>
      </c>
      <c r="AB365" s="324">
        <f>'Basis-Tabelle-Samen'!V366</f>
        <v>0</v>
      </c>
      <c r="AC365" s="326" t="str">
        <f>IF(Z365&lt;1,"",'3'!$U$15)</f>
        <v/>
      </c>
      <c r="AD365" s="327" t="str">
        <f>IF(Z365&lt;1,"",'3'!$V$11)</f>
        <v/>
      </c>
      <c r="AE365" s="326">
        <f>'Basis-Tabelle-Samen'!W366</f>
        <v>0</v>
      </c>
      <c r="AF365" s="323">
        <f>'Basis-Tabelle-Samen'!X366</f>
        <v>0</v>
      </c>
      <c r="AG365" s="324">
        <f>'Basis-Tabelle-Samen'!Y366</f>
        <v>2.95</v>
      </c>
      <c r="AH365" s="326" t="str">
        <f>IF(AE365&lt;1,"",'3'!$Y$15)</f>
        <v/>
      </c>
      <c r="AI365" s="327" t="str">
        <f>IF(AE365&lt;1,"",'3'!$Z$11)</f>
        <v/>
      </c>
      <c r="AJ365" s="319"/>
      <c r="AK365" s="316" t="str">
        <f>IF(G365&lt;1,"",
IF($C$1="Bulgarisch - BG",HYPERLINK(CONCATENATE("https://www.saflax.de/0-WVK-Retail/Bilder-Pictures/SAFLAX-",'Basis-Tabelle-Samen'!C366,"-",'Basis-Tabelle-Samen'!J366,"-seed-package-front-cr-bulgarian.jpg")),
IF($C$1="Dänisch - DK",HYPERLINK(CONCATENATE("https://www.saflax.de/0-WVK-Retail/Bilder-Pictures/SAFLAX-",'Basis-Tabelle-Samen'!C366,"-",'Basis-Tabelle-Samen'!J366,"-seed-package-front-cr-danish.jpg")),
IF($C$1="Deutsch - DE",HYPERLINK(CONCATENATE("https://www.saflax.de/0-WVK-Retail/Bilder-Pictures/SAFLAX-",'Basis-Tabelle-Samen'!C366,"-",'Basis-Tabelle-Samen'!J366,"-seed-package-front-cr-german.jpg")),
IF($C$1="Englisch - UK",HYPERLINK(CONCATENATE("https://www.saflax.de/0-WVK-Retail/Bilder-Pictures/SAFLAX-",'Basis-Tabelle-Samen'!C366,"-",'Basis-Tabelle-Samen'!J366,"-seed-package-front-cr-english.jpg")),
IF($C$1="Estnisch - EE",HYPERLINK(CONCATENATE("https://www.saflax.de/0-WVK-Retail/Bilder-Pictures/SAFLAX-",'Basis-Tabelle-Samen'!C366,"-",'Basis-Tabelle-Samen'!J366,"-seed-package-front-cr-estonian.jpg")),
IF($C$1="Finnisch - FI",HYPERLINK(CONCATENATE("https://www.saflax.de/0-WVK-Retail/Bilder-Pictures/SAFLAX-",'Basis-Tabelle-Samen'!C366,"-",'Basis-Tabelle-Samen'!J366,"-seed-package-front-cr-finnish.jpg")),
IF($C$1="Französisch - FR",HYPERLINK(CONCATENATE("https://www.saflax.de/0-WVK-Retail/Bilder-Pictures/SAFLAX-",'Basis-Tabelle-Samen'!C366,"-",'Basis-Tabelle-Samen'!J366,"-seed-package-front-cr-french.jpg")),
IF($C$1="Griechisch - GR",HYPERLINK(CONCATENATE("https://www.saflax.de/0-WVK-Retail/Bilder-Pictures/SAFLAX-",'Basis-Tabelle-Samen'!C366,"-",'Basis-Tabelle-Samen'!J366,"-seed-package-front-cr-greek.jpg")),
IF($C$1="Irisch - IE",HYPERLINK(CONCATENATE("https://www.saflax.de/0-WVK-Retail/Bilder-Pictures/SAFLAX-",'Basis-Tabelle-Samen'!C366,"-",'Basis-Tabelle-Samen'!J366,"-seed-package-front-cr-irish.jpg")),
IF($C$1="Isländisch - IS",HYPERLINK(CONCATENATE("https://www.saflax.de/0-WVK-Retail/Bilder-Pictures/SAFLAX-",'Basis-Tabelle-Samen'!C366,"-",'Basis-Tabelle-Samen'!J366,"-seed-package-front-cr-icelandic.jpg")),
IF($C$1="Italienisch - IT",HYPERLINK(CONCATENATE("https://www.saflax.de/0-WVK-Retail/Bilder-Pictures/SAFLAX-",'Basis-Tabelle-Samen'!C366,"-",'Basis-Tabelle-Samen'!J366,"-seed-package-front-cr-italian.jpg")),
IF($C$1="Japanisch - JP",HYPERLINK(CONCATENATE("https://www.saflax.de/0-WVK-Retail/Bilder-Pictures/SAFLAX-",'Basis-Tabelle-Samen'!C366,"-",'Basis-Tabelle-Samen'!J366,"-seed-package-front-cr-japanese.jpg")),
IF($C$1="Kroatisch - HR",HYPERLINK(CONCATENATE("https://www.saflax.de/0-WVK-Retail/Bilder-Pictures/SAFLAX-",'Basis-Tabelle-Samen'!C366,"-",'Basis-Tabelle-Samen'!J366,"-seed-package-front-cr-croatian.jpg")),
IF($C$1="Lettisch - LV",HYPERLINK(CONCATENATE("https://www.saflax.de/0-WVK-Retail/Bilder-Pictures/SAFLAX-",'Basis-Tabelle-Samen'!C366,"-",'Basis-Tabelle-Samen'!J366,"-seed-package-front-cr-latvian.jpg")),
IF($C$1="Litauisch - LT",HYPERLINK(CONCATENATE("https://www.saflax.de/0-WVK-Retail/Bilder-Pictures/SAFLAX-",'Basis-Tabelle-Samen'!C366,"-",'Basis-Tabelle-Samen'!J366,"-seed-package-front-cr-lithuanian.jpg")),
IF($C$1="Maltesisch - MT",HYPERLINK(CONCATENATE("https://www.saflax.de/0-WVK-Retail/Bilder-Pictures/SAFLAX-",'Basis-Tabelle-Samen'!C366,"-",'Basis-Tabelle-Samen'!J366,"-seed-package-front-cr-maltese.jpg")),
IF($C$1="Niederländisch - NL",HYPERLINK(CONCATENATE("https://www.saflax.de/0-WVK-Retail/Bilder-Pictures/SAFLAX-",'Basis-Tabelle-Samen'!C366,"-",'Basis-Tabelle-Samen'!J366,"-seed-package-front-cr-dutch.jpg")),
IF($C$1="Norwegisch - NO",HYPERLINK(CONCATENATE("https://www.saflax.de/0-WVK-Retail/Bilder-Pictures/SAFLAX-",'Basis-Tabelle-Samen'!C366,"-",'Basis-Tabelle-Samen'!J366,"-seed-package-front-cr-nowegian.jpg")),
IF($C$1="Polnisch - PL",HYPERLINK(CONCATENATE("https://www.saflax.de/0-WVK-Retail/Bilder-Pictures/SAFLAX-",'Basis-Tabelle-Samen'!C366,"-",'Basis-Tabelle-Samen'!J366,"-seed-package-front-cr-polish.jpg")),
IF($C$1="Portugiesisch - PT",HYPERLINK(CONCATENATE("https://www.saflax.de/0-WVK-Retail/Bilder-Pictures/SAFLAX-",'Basis-Tabelle-Samen'!C366,"-",'Basis-Tabelle-Samen'!J366,"-seed-package-front-cr-portuguese.jpg")),
IF($C$1="Rumänisch - RO",HYPERLINK(CONCATENATE("https://www.saflax.de/0-WVK-Retail/Bilder-Pictures/SAFLAX-",'Basis-Tabelle-Samen'!C366,"-",'Basis-Tabelle-Samen'!J366,"-seed-package-front-cr-romanian.jpg")),
IF($C$1="Schwedisch - SE",HYPERLINK(CONCATENATE("https://www.saflax.de/0-WVK-Retail/Bilder-Pictures/SAFLAX-",'Basis-Tabelle-Samen'!C366,"-",'Basis-Tabelle-Samen'!J366,"-seed-package-front-cr-swedish.jpg")),
IF($C$1="Slowakisch - SK",HYPERLINK(CONCATENATE("https://www.saflax.de/0-WVK-Retail/Bilder-Pictures/SAFLAX-",'Basis-Tabelle-Samen'!C366,"-",'Basis-Tabelle-Samen'!J366,"-seed-package-front-cr-slovak.jpg")),
IF($C$1="Slowenisch - SI",HYPERLINK(CONCATENATE("https://www.saflax.de/0-WVK-Retail/Bilder-Pictures/SAFLAX-",'Basis-Tabelle-Samen'!C366,"-",'Basis-Tabelle-Samen'!J366,"-seed-package-front-cr-slovenian.jpg")),
IF($C$1="Spanisch - ES",HYPERLINK(CONCATENATE("https://www.saflax.de/0-WVK-Retail/Bilder-Pictures/SAFLAX-",'Basis-Tabelle-Samen'!C366,"-",'Basis-Tabelle-Samen'!J366,"-seed-package-front-cr-spanish.jpg")),
IF($C$1="Tschechisch - CZ",HYPERLINK(CONCATENATE("https://www.saflax.de/0-WVK-Retail/Bilder-Pictures/SAFLAX-",'Basis-Tabelle-Samen'!C366,"-",'Basis-Tabelle-Samen'!J366,"-seed-package-front-cr-czech.jpg")),
IF($C$1="Türkisch - TR",HYPERLINK(CONCATENATE("https://www.saflax.de/0-WVK-Retail/Bilder-Pictures/SAFLAX-",'Basis-Tabelle-Samen'!C366,"-",'Basis-Tabelle-Samen'!J366,"-seed-package-front-cr-turkish.jpg")),
IF($C$1="Ungarisch - HU",HYPERLINK(CONCATENATE("https://www.saflax.de/0-WVK-Retail/Bilder-Pictures/SAFLAX-",'Basis-Tabelle-Samen'!C366,"-",'Basis-Tabelle-Samen'!J366,"-seed-package-front-cr-hungarian.jpg")),
" ACHTUNG")))))))))))))))))))))))))))))</f>
        <v>https://www.saflax.de/0-WVK-Retail/Bilder-Pictures/SAFLAX-18164-21-wildflower-mix-seed-package-front-cr-english.jpg</v>
      </c>
      <c r="AL365" s="330" t="str">
        <f>IF(G365&lt;1,"",
IF($C$1="Bulgarisch - BG",HYPERLINK(CONCATENATE("https://www.saflax.de/0-WVK-Retail/Bilder-Pictures/SAFLAX-",'Basis-Tabelle-Samen'!C366,"-",'Basis-Tabelle-Samen'!J366,"-seed-package-back-cr-bulgarian.jpg")),
IF($C$1="Dänisch - DK",HYPERLINK(CONCATENATE("https://www.saflax.de/0-WVK-Retail/Bilder-Pictures/SAFLAX-",'Basis-Tabelle-Samen'!C366,"-",'Basis-Tabelle-Samen'!J366,"-seed-package-back-cr-danish.jpg")),
IF($C$1="Deutsch - DE",HYPERLINK(CONCATENATE("https://www.saflax.de/0-WVK-Retail/Bilder-Pictures/SAFLAX-",'Basis-Tabelle-Samen'!C366,"-",'Basis-Tabelle-Samen'!J366,"-seed-package-back-cr-german.jpg")),
IF($C$1="Englisch - UK",HYPERLINK(CONCATENATE("https://www.saflax.de/0-WVK-Retail/Bilder-Pictures/SAFLAX-",'Basis-Tabelle-Samen'!C366,"-",'Basis-Tabelle-Samen'!J366,"-seed-package-back-cr-english.jpg")),
IF($C$1="Estnisch - EE",HYPERLINK(CONCATENATE("https://www.saflax.de/0-WVK-Retail/Bilder-Pictures/SAFLAX-",'Basis-Tabelle-Samen'!C366,"-",'Basis-Tabelle-Samen'!J366,"-seed-package-back-cr-estonian.jpg")),
IF($C$1="Finnisch - FI",HYPERLINK(CONCATENATE("https://www.saflax.de/0-WVK-Retail/Bilder-Pictures/SAFLAX-",'Basis-Tabelle-Samen'!C366,"-",'Basis-Tabelle-Samen'!J366,"-seed-package-back-cr-finnish.jpg")),
IF($C$1="Französisch - FR",HYPERLINK(CONCATENATE("https://www.saflax.de/0-WVK-Retail/Bilder-Pictures/SAFLAX-",'Basis-Tabelle-Samen'!C366,"-",'Basis-Tabelle-Samen'!J366,"-seed-package-back-cr-french.jpg")),
IF($C$1="Griechisch - GR",HYPERLINK(CONCATENATE("https://www.saflax.de/0-WVK-Retail/Bilder-Pictures/SAFLAX-",'Basis-Tabelle-Samen'!C366,"-",'Basis-Tabelle-Samen'!J366,"-seed-package-back-cr-greek.jpg")),
IF($C$1="Irisch - IE",HYPERLINK(CONCATENATE("https://www.saflax.de/0-WVK-Retail/Bilder-Pictures/SAFLAX-",'Basis-Tabelle-Samen'!C366,"-",'Basis-Tabelle-Samen'!J366,"-seed-package-back-cr-irish.jpg")),
IF($C$1="Isländisch - IS",HYPERLINK(CONCATENATE("https://www.saflax.de/0-WVK-Retail/Bilder-Pictures/SAFLAX-",'Basis-Tabelle-Samen'!C366,"-",'Basis-Tabelle-Samen'!J366,"-seed-package-back-cr-icelandic.jpg")),
IF($C$1="Italienisch - IT",HYPERLINK(CONCATENATE("https://www.saflax.de/0-WVK-Retail/Bilder-Pictures/SAFLAX-",'Basis-Tabelle-Samen'!C366,"-",'Basis-Tabelle-Samen'!J366,"-seed-package-back-cr-italian.jpg")),
IF($C$1="Japanisch - JP",HYPERLINK(CONCATENATE("https://www.saflax.de/0-WVK-Retail/Bilder-Pictures/SAFLAX-",'Basis-Tabelle-Samen'!C366,"-",'Basis-Tabelle-Samen'!J366,"-seed-package-back-cr-japanese.jpg")),
IF($C$1="Kroatisch - HR",HYPERLINK(CONCATENATE("https://www.saflax.de/0-WVK-Retail/Bilder-Pictures/SAFLAX-",'Basis-Tabelle-Samen'!C366,"-",'Basis-Tabelle-Samen'!J366,"-seed-package-back-cr-croatian.jpg")),
IF($C$1="Lettisch - LV",HYPERLINK(CONCATENATE("https://www.saflax.de/0-WVK-Retail/Bilder-Pictures/SAFLAX-",'Basis-Tabelle-Samen'!C366,"-",'Basis-Tabelle-Samen'!J366,"-seed-package-back-cr-latvian.jpg")),
IF($C$1="Litauisch - LT",HYPERLINK(CONCATENATE("https://www.saflax.de/0-WVK-Retail/Bilder-Pictures/SAFLAX-",'Basis-Tabelle-Samen'!C366,"-",'Basis-Tabelle-Samen'!J366,"-seed-package-back-cr-lithuanian.jpg")),
IF($C$1="Maltesisch - MT",HYPERLINK(CONCATENATE("https://www.saflax.de/0-WVK-Retail/Bilder-Pictures/SAFLAX-",'Basis-Tabelle-Samen'!C366,"-",'Basis-Tabelle-Samen'!J366,"-seed-package-back-cr-maltese.jpg")),
IF($C$1="Niederländisch - NL",HYPERLINK(CONCATENATE("https://www.saflax.de/0-WVK-Retail/Bilder-Pictures/SAFLAX-",'Basis-Tabelle-Samen'!C366,"-",'Basis-Tabelle-Samen'!J366,"-seed-package-back-cr-dutch.jpg")),
IF($C$1="Norwegisch - NO",HYPERLINK(CONCATENATE("https://www.saflax.de/0-WVK-Retail/Bilder-Pictures/SAFLAX-",'Basis-Tabelle-Samen'!C366,"-",'Basis-Tabelle-Samen'!J366,"-seed-package-back-cr-nowegian.jpg")),
IF($C$1="Polnisch - PL",HYPERLINK(CONCATENATE("https://www.saflax.de/0-WVK-Retail/Bilder-Pictures/SAFLAX-",'Basis-Tabelle-Samen'!C366,"-",'Basis-Tabelle-Samen'!J366,"-seed-package-back-cr-polish.jpg")),
IF($C$1="Portugiesisch - PT",HYPERLINK(CONCATENATE("https://www.saflax.de/0-WVK-Retail/Bilder-Pictures/SAFLAX-",'Basis-Tabelle-Samen'!C366,"-",'Basis-Tabelle-Samen'!J366,"-seed-package-back-cr-portuguese.jpg")),
IF($C$1="Rumänisch - RO",HYPERLINK(CONCATENATE("https://www.saflax.de/0-WVK-Retail/Bilder-Pictures/SAFLAX-",'Basis-Tabelle-Samen'!C366,"-",'Basis-Tabelle-Samen'!J366,"-seed-package-back-cr-romanian.jpg")),
IF($C$1="Schwedisch - SE",HYPERLINK(CONCATENATE("https://www.saflax.de/0-WVK-Retail/Bilder-Pictures/SAFLAX-",'Basis-Tabelle-Samen'!C366,"-",'Basis-Tabelle-Samen'!J366,"-seed-package-back-cr-swedish.jpg")),
IF($C$1="Slowakisch - SK",HYPERLINK(CONCATENATE("https://www.saflax.de/0-WVK-Retail/Bilder-Pictures/SAFLAX-",'Basis-Tabelle-Samen'!C366,"-",'Basis-Tabelle-Samen'!J366,"-seed-package-back-cr-slovak.jpg")),
IF($C$1="Slowenisch - SI",HYPERLINK(CONCATENATE("https://www.saflax.de/0-WVK-Retail/Bilder-Pictures/SAFLAX-",'Basis-Tabelle-Samen'!C366,"-",'Basis-Tabelle-Samen'!J366,"-seed-package-back-cr-slovenian.jpg")),
IF($C$1="Spanisch - ES",HYPERLINK(CONCATENATE("https://www.saflax.de/0-WVK-Retail/Bilder-Pictures/SAFLAX-",'Basis-Tabelle-Samen'!C366,"-",'Basis-Tabelle-Samen'!J366,"-seed-package-back-cr-spanish.jpg")),
IF($C$1="Tschechisch - CZ",HYPERLINK(CONCATENATE("https://www.saflax.de/0-WVK-Retail/Bilder-Pictures/SAFLAX-",'Basis-Tabelle-Samen'!C366,"-",'Basis-Tabelle-Samen'!J366,"-seed-package-back-cr-czech.jpg")),
IF($C$1="Türkisch - TR",HYPERLINK(CONCATENATE("https://www.saflax.de/0-WVK-Retail/Bilder-Pictures/SAFLAX-",'Basis-Tabelle-Samen'!C366,"-",'Basis-Tabelle-Samen'!J366,"-seed-package-back-cr-turkish.jpg")),
IF($C$1="Ungarisch - HU",HYPERLINK(CONCATENATE("https://www.saflax.de/0-WVK-Retail/Bilder-Pictures/SAFLAX-",'Basis-Tabelle-Samen'!C366,"-",'Basis-Tabelle-Samen'!J366,"-seed-package-back-cr-hungarian.jpg")),
" ACHTUNG")))))))))))))))))))))))))))))</f>
        <v>https://www.saflax.de/0-WVK-Retail/Bilder-Pictures/SAFLAX-18164-21-wildflower-mix-seed-package-back-cr-english.jpg</v>
      </c>
      <c r="AM365" s="330"/>
      <c r="AN365" s="331" t="str">
        <f>IF(P365&lt;1,"",
IF($C$1="Bulgarisch - BG",HYPERLINK(CONCATENATE("https://www.saflax.de/0-WVK-Retail/Bilder-Pictures/SAFLAX-",'Basis-Tabelle-Samen'!N366,"-",'Basis-Tabelle-Samen'!J366,"-garden-to-go-lite-bulgarian.jpg")),
IF($C$1="Dänisch - DK",HYPERLINK(CONCATENATE("https://www.saflax.de/0-WVK-Retail/Bilder-Pictures/SAFLAX-",'Basis-Tabelle-Samen'!N366,"-",'Basis-Tabelle-Samen'!J366,"-garden-to-go-lite-danish.jpg")),
IF($C$1="Deutsch - DE",HYPERLINK(CONCATENATE("https://www.saflax.de/0-WVK-Retail/Bilder-Pictures/SAFLAX-",'Basis-Tabelle-Samen'!N366,"-",'Basis-Tabelle-Samen'!J366,"-garden-to-go-lite-german.jpg")),
IF($C$1="Englisch - UK",HYPERLINK(CONCATENATE("https://www.saflax.de/0-WVK-Retail/Bilder-Pictures/SAFLAX-",'Basis-Tabelle-Samen'!N366,"-",'Basis-Tabelle-Samen'!J366,"-garden-to-go-lite-english.jpg")),
IF($C$1="Estnisch - EE",HYPERLINK(CONCATENATE("https://www.saflax.de/0-WVK-Retail/Bilder-Pictures/SAFLAX-",'Basis-Tabelle-Samen'!N366,"-",'Basis-Tabelle-Samen'!J366,"-garden-to-go-lite-estonian.jpg")),
IF($C$1="Finnisch - FI",HYPERLINK(CONCATENATE("https://www.saflax.de/0-WVK-Retail/Bilder-Pictures/SAFLAX-",'Basis-Tabelle-Samen'!N366,"-",'Basis-Tabelle-Samen'!J366,"-garden-to-go-lite-finnish.jpg")),
IF($C$1="Französisch - FR",HYPERLINK(CONCATENATE("https://www.saflax.de/0-WVK-Retail/Bilder-Pictures/SAFLAX-",'Basis-Tabelle-Samen'!N366,"-",'Basis-Tabelle-Samen'!J366,"-garden-to-go-lite-french.jpg")),
IF($C$1="Griechisch - GR",HYPERLINK(CONCATENATE("https://www.saflax.de/0-WVK-Retail/Bilder-Pictures/SAFLAX-",'Basis-Tabelle-Samen'!N366,"-",'Basis-Tabelle-Samen'!J366,"-garden-to-go-lite-greek.jpg")),
IF($C$1="Irisch - IE",HYPERLINK(CONCATENATE("https://www.saflax.de/0-WVK-Retail/Bilder-Pictures/SAFLAX-",'Basis-Tabelle-Samen'!N366,"-",'Basis-Tabelle-Samen'!J366,"-garden-to-go-lite-irish.jpg")),
IF($C$1="Isländisch - IS",HYPERLINK(CONCATENATE("https://www.saflax.de/0-WVK-Retail/Bilder-Pictures/SAFLAX-",'Basis-Tabelle-Samen'!N366,"-",'Basis-Tabelle-Samen'!J366,"-garden-to-go-lite-icelandic.jpg")),
IF($C$1="Italienisch - IT",HYPERLINK(CONCATENATE("https://www.saflax.de/0-WVK-Retail/Bilder-Pictures/SAFLAX-",'Basis-Tabelle-Samen'!N366,"-",'Basis-Tabelle-Samen'!J366,"-garden-to-go-lite-italian.jpg")),
IF($C$1="Japanisch - JP",HYPERLINK(CONCATENATE("https://www.saflax.de/0-WVK-Retail/Bilder-Pictures/SAFLAX-",'Basis-Tabelle-Samen'!N366,"-",'Basis-Tabelle-Samen'!J366,"-garden-to-go-lite-japanese.jpg")),
IF($C$1="Kroatisch - HR",HYPERLINK(CONCATENATE("https://www.saflax.de/0-WVK-Retail/Bilder-Pictures/SAFLAX-",'Basis-Tabelle-Samen'!N366,"-",'Basis-Tabelle-Samen'!J366,"-garden-to-go-lite-croatian.jpg")),
IF($C$1="Lettisch - LV",HYPERLINK(CONCATENATE("https://www.saflax.de/0-WVK-Retail/Bilder-Pictures/SAFLAX-",'Basis-Tabelle-Samen'!N366,"-",'Basis-Tabelle-Samen'!J366,"-garden-to-go-lite-latvian.jpg")),
IF($C$1="Litauisch - LT",HYPERLINK(CONCATENATE("https://www.saflax.de/0-WVK-Retail/Bilder-Pictures/SAFLAX-",'Basis-Tabelle-Samen'!N366,"-",'Basis-Tabelle-Samen'!J366,"-garden-to-go-lite-lithuanian.jpg")),
IF($C$1="Maltesisch - MT",HYPERLINK(CONCATENATE("https://www.saflax.de/0-WVK-Retail/Bilder-Pictures/SAFLAX-",'Basis-Tabelle-Samen'!N366,"-",'Basis-Tabelle-Samen'!J366,"-garden-to-go-lite-maltese.jpg")),
IF($C$1="Niederländisch - NL",HYPERLINK(CONCATENATE("https://www.saflax.de/0-WVK-Retail/Bilder-Pictures/SAFLAX-",'Basis-Tabelle-Samen'!N366,"-",'Basis-Tabelle-Samen'!J366,"-garden-to-go-lite-dutch.jpg")),
IF($C$1="Norwegisch - NO",HYPERLINK(CONCATENATE("https://www.saflax.de/0-WVK-Retail/Bilder-Pictures/SAFLAX-",'Basis-Tabelle-Samen'!N366,"-",'Basis-Tabelle-Samen'!J366,"-garden-to-go-lite-nowegian.jpg")),
IF($C$1="Polnisch - PL",HYPERLINK(CONCATENATE("https://www.saflax.de/0-WVK-Retail/Bilder-Pictures/SAFLAX-",'Basis-Tabelle-Samen'!N366,"-",'Basis-Tabelle-Samen'!J366,"-garden-to-go-lite-polish.jpg")),
IF($C$1="Portugiesisch - PT",HYPERLINK(CONCATENATE("https://www.saflax.de/0-WVK-Retail/Bilder-Pictures/SAFLAX-",'Basis-Tabelle-Samen'!N366,"-",'Basis-Tabelle-Samen'!J366,"-garden-to-go-lite-portuguese.jpg")),
IF($C$1="Rumänisch - RO",HYPERLINK(CONCATENATE("https://www.saflax.de/0-WVK-Retail/Bilder-Pictures/SAFLAX-",'Basis-Tabelle-Samen'!N366,"-",'Basis-Tabelle-Samen'!J366,"-garden-to-go-lite-romanian.jpg")),
IF($C$1="Schwedisch - SE",HYPERLINK(CONCATENATE("https://www.saflax.de/0-WVK-Retail/Bilder-Pictures/SAFLAX-",'Basis-Tabelle-Samen'!N366,"-",'Basis-Tabelle-Samen'!J366,"-garden-to-go-lite-swedish.jpg")),
IF($C$1="Slowakisch - SK",HYPERLINK(CONCATENATE("https://www.saflax.de/0-WVK-Retail/Bilder-Pictures/SAFLAX-",'Basis-Tabelle-Samen'!N366,"-",'Basis-Tabelle-Samen'!J366,"-garden-to-go-lite-slovak.jpg")),
IF($C$1="Slowenisch - SI",HYPERLINK(CONCATENATE("https://www.saflax.de/0-WVK-Retail/Bilder-Pictures/SAFLAX-",'Basis-Tabelle-Samen'!N366,"-",'Basis-Tabelle-Samen'!J366,"-garden-to-go-lite-slovenian.jpg")),
IF($C$1="Spanisch - ES",HYPERLINK(CONCATENATE("https://www.saflax.de/0-WVK-Retail/Bilder-Pictures/SAFLAX-",'Basis-Tabelle-Samen'!N366,"-",'Basis-Tabelle-Samen'!J366,"-garden-to-go-lite-spanish.jpg")),
IF($C$1="Tschechisch - CZ",HYPERLINK(CONCATENATE("https://www.saflax.de/0-WVK-Retail/Bilder-Pictures/SAFLAX-",'Basis-Tabelle-Samen'!N366,"-",'Basis-Tabelle-Samen'!J366,"-garden-to-go-lite-czech.jpg")),
IF($C$1="Türkisch - TR",HYPERLINK(CONCATENATE("https://www.saflax.de/0-WVK-Retail/Bilder-Pictures/SAFLAX-",'Basis-Tabelle-Samen'!N366,"-",'Basis-Tabelle-Samen'!J366,"-garden-to-go-lite-turkish.jpg")),
IF($C$1="Ungarisch - HU",HYPERLINK(CONCATENATE("https://www.saflax.de/0-WVK-Retail/Bilder-Pictures/SAFLAX-",'Basis-Tabelle-Samen'!N366,"-",'Basis-Tabelle-Samen'!J366,"-garden-to-go-lite-hungarian.jpg")),
" ACHTUNG")))))))))))))))))))))))))))))</f>
        <v/>
      </c>
      <c r="AO365" s="331" t="str">
        <f>IF(U365&lt;1,"",
IF($C$1="Bulgarisch - BG",HYPERLINK(CONCATENATE("https://www.saflax.de/0-WVK-Retail/Bilder-Pictures/SAFLAX-",'Basis-Tabelle-Samen'!Q366,"-",'Basis-Tabelle-Samen'!J366,"-garden-to-go-bulgarian.jpg")),
IF($C$1="Dänisch - DK",HYPERLINK(CONCATENATE("https://www.saflax.de/0-WVK-Retail/Bilder-Pictures/SAFLAX-",'Basis-Tabelle-Samen'!Q366,"-",'Basis-Tabelle-Samen'!J366,"-garden-to-go-danish.jpg")),
IF($C$1="Deutsch - DE",HYPERLINK(CONCATENATE("https://www.saflax.de/0-WVK-Retail/Bilder-Pictures/SAFLAX-",'Basis-Tabelle-Samen'!Q366,"-",'Basis-Tabelle-Samen'!J366,"-garden-to-go-german.jpg")),
IF($C$1="Englisch - UK",HYPERLINK(CONCATENATE("https://www.saflax.de/0-WVK-Retail/Bilder-Pictures/SAFLAX-",'Basis-Tabelle-Samen'!Q366,"-",'Basis-Tabelle-Samen'!J366,"-garden-to-go-english.jpg")),
IF($C$1="Estnisch - EE",HYPERLINK(CONCATENATE("https://www.saflax.de/0-WVK-Retail/Bilder-Pictures/SAFLAX-",'Basis-Tabelle-Samen'!Q366,"-",'Basis-Tabelle-Samen'!J366,"-garden-to-go-estonian.jpg")),
IF($C$1="Finnisch - FI",HYPERLINK(CONCATENATE("https://www.saflax.de/0-WVK-Retail/Bilder-Pictures/SAFLAX-",'Basis-Tabelle-Samen'!Q366,"-",'Basis-Tabelle-Samen'!J366,"-garden-to-go-finnish.jpg")),
IF($C$1="Französisch - FR",HYPERLINK(CONCATENATE("https://www.saflax.de/0-WVK-Retail/Bilder-Pictures/SAFLAX-",'Basis-Tabelle-Samen'!Q366,"-",'Basis-Tabelle-Samen'!J366,"-garden-to-go-french.jpg")),
IF($C$1="Griechisch - GR",HYPERLINK(CONCATENATE("https://www.saflax.de/0-WVK-Retail/Bilder-Pictures/SAFLAX-",'Basis-Tabelle-Samen'!Q366,"-",'Basis-Tabelle-Samen'!J366,"-garden-to-go-greek.jpg")),
IF($C$1="Irisch - IE",HYPERLINK(CONCATENATE("https://www.saflax.de/0-WVK-Retail/Bilder-Pictures/SAFLAX-",'Basis-Tabelle-Samen'!Q366,"-",'Basis-Tabelle-Samen'!J366,"-garden-to-go-irish.jpg")),
IF($C$1="Isländisch - IS",HYPERLINK(CONCATENATE("https://www.saflax.de/0-WVK-Retail/Bilder-Pictures/SAFLAX-",'Basis-Tabelle-Samen'!Q366,"-",'Basis-Tabelle-Samen'!J366,"-garden-to-go-icelandic.jpg")),
IF($C$1="Italienisch - IT",HYPERLINK(CONCATENATE("https://www.saflax.de/0-WVK-Retail/Bilder-Pictures/SAFLAX-",'Basis-Tabelle-Samen'!Q366,"-",'Basis-Tabelle-Samen'!J366,"-garden-to-go-italian.jpg")),
IF($C$1="Japanisch - JP",HYPERLINK(CONCATENATE("https://www.saflax.de/0-WVK-Retail/Bilder-Pictures/SAFLAX-",'Basis-Tabelle-Samen'!Q366,"-",'Basis-Tabelle-Samen'!J366,"-garden-to-go-japanese.jpg")),
IF($C$1="Kroatisch - HR",HYPERLINK(CONCATENATE("https://www.saflax.de/0-WVK-Retail/Bilder-Pictures/SAFLAX-",'Basis-Tabelle-Samen'!Q366,"-",'Basis-Tabelle-Samen'!J366,"-garden-to-go-croatian.jpg")),
IF($C$1="Lettisch - LV",HYPERLINK(CONCATENATE("https://www.saflax.de/0-WVK-Retail/Bilder-Pictures/SAFLAX-",'Basis-Tabelle-Samen'!Q366,"-",'Basis-Tabelle-Samen'!J366,"-garden-to-go-latvian.jpg")),
IF($C$1="Litauisch - LT",HYPERLINK(CONCATENATE("https://www.saflax.de/0-WVK-Retail/Bilder-Pictures/SAFLAX-",'Basis-Tabelle-Samen'!Q366,"-",'Basis-Tabelle-Samen'!J366,"-garden-to-go-lithuanian.jpg")),
IF($C$1="Maltesisch - MT",HYPERLINK(CONCATENATE("https://www.saflax.de/0-WVK-Retail/Bilder-Pictures/SAFLAX-",'Basis-Tabelle-Samen'!Q366,"-",'Basis-Tabelle-Samen'!J366,"-garden-to-go-maltese.jpg")),
IF($C$1="Niederländisch - NL",HYPERLINK(CONCATENATE("https://www.saflax.de/0-WVK-Retail/Bilder-Pictures/SAFLAX-",'Basis-Tabelle-Samen'!Q366,"-",'Basis-Tabelle-Samen'!J366,"-garden-to-go-dutch.jpg")),
IF($C$1="Norwegisch - NO",HYPERLINK(CONCATENATE("https://www.saflax.de/0-WVK-Retail/Bilder-Pictures/SAFLAX-",'Basis-Tabelle-Samen'!Q366,"-",'Basis-Tabelle-Samen'!J366,"-garden-to-go-nowegian.jpg")),
IF($C$1="Polnisch - PL",HYPERLINK(CONCATENATE("https://www.saflax.de/0-WVK-Retail/Bilder-Pictures/SAFLAX-",'Basis-Tabelle-Samen'!Q366,"-",'Basis-Tabelle-Samen'!J366,"-garden-to-go-polish.jpg")),
IF($C$1="Portugiesisch - PT",HYPERLINK(CONCATENATE("https://www.saflax.de/0-WVK-Retail/Bilder-Pictures/SAFLAX-",'Basis-Tabelle-Samen'!Q366,"-",'Basis-Tabelle-Samen'!J366,"-garden-to-go-portuguese.jpg")),
IF($C$1="Rumänisch - RO",HYPERLINK(CONCATENATE("https://www.saflax.de/0-WVK-Retail/Bilder-Pictures/SAFLAX-",'Basis-Tabelle-Samen'!Q366,"-",'Basis-Tabelle-Samen'!J366,"-garden-to-go-romanian.jpg")),
IF($C$1="Schwedisch - SE",HYPERLINK(CONCATENATE("https://www.saflax.de/0-WVK-Retail/Bilder-Pictures/SAFLAX-",'Basis-Tabelle-Samen'!Q366,"-",'Basis-Tabelle-Samen'!J366,"-garden-to-go-swedish.jpg")),
IF($C$1="Slowakisch - SK",HYPERLINK(CONCATENATE("https://www.saflax.de/0-WVK-Retail/Bilder-Pictures/SAFLAX-",'Basis-Tabelle-Samen'!Q366,"-",'Basis-Tabelle-Samen'!J366,"-garden-to-go-slovak.jpg")),
IF($C$1="Slowenisch - SI",HYPERLINK(CONCATENATE("https://www.saflax.de/0-WVK-Retail/Bilder-Pictures/SAFLAX-",'Basis-Tabelle-Samen'!Q366,"-",'Basis-Tabelle-Samen'!J366,"-garden-to-go-slovenian.jpg")),
IF($C$1="Spanisch - ES",HYPERLINK(CONCATENATE("https://www.saflax.de/0-WVK-Retail/Bilder-Pictures/SAFLAX-",'Basis-Tabelle-Samen'!Q366,"-",'Basis-Tabelle-Samen'!J366,"-garden-to-go-spanish.jpg")),
IF($C$1="Tschechisch - CZ",HYPERLINK(CONCATENATE("https://www.saflax.de/0-WVK-Retail/Bilder-Pictures/SAFLAX-",'Basis-Tabelle-Samen'!Q366,"-",'Basis-Tabelle-Samen'!J366,"-garden-to-go-czech.jpg")),
IF($C$1="Türkisch - TR",HYPERLINK(CONCATENATE("https://www.saflax.de/0-WVK-Retail/Bilder-Pictures/SAFLAX-",'Basis-Tabelle-Samen'!Q366,"-",'Basis-Tabelle-Samen'!J366,"-garden-to-go-turkish.jpg")),
IF($C$1="Ungarisch - HU",HYPERLINK(CONCATENATE("https://www.saflax.de/0-WVK-Retail/Bilder-Pictures/SAFLAX-",'Basis-Tabelle-Samen'!Q366,"-",'Basis-Tabelle-Samen'!J366,"-garden-to-go-hungarian.jpg")),
" ACHTUNG")))))))))))))))))))))))))))))</f>
        <v/>
      </c>
      <c r="AP365" s="331" t="str">
        <f>IF(Z365&lt;1,"",
IF($C$1="Bulgarisch - BG",HYPERLINK(CONCATENATE("https://www.saflax.de/0-WVK-Retail/Bilder-Pictures/SAFLAX-",'Basis-Tabelle-Samen'!T366,"-",'Basis-Tabelle-Samen'!J366,"-cultivation-set-bulgarian.jpg")),
IF($C$1="Dänisch - DK",HYPERLINK(CONCATENATE("https://www.saflax.de/0-WVK-Retail/Bilder-Pictures/SAFLAX-",'Basis-Tabelle-Samen'!T366,"-",'Basis-Tabelle-Samen'!J366,"-cultivation-set-danish.jpg")),
IF($C$1="Deutsch - DE",HYPERLINK(CONCATENATE("https://www.saflax.de/0-WVK-Retail/Bilder-Pictures/SAFLAX-",'Basis-Tabelle-Samen'!T366,"-",'Basis-Tabelle-Samen'!J366,"-cultivation-set-german.jpg")),
IF($C$1="Englisch - UK",HYPERLINK(CONCATENATE("https://www.saflax.de/0-WVK-Retail/Bilder-Pictures/SAFLAX-",'Basis-Tabelle-Samen'!T366,"-",'Basis-Tabelle-Samen'!J366,"-cultivation-set-english.jpg")),
IF($C$1="Estnisch - EE",HYPERLINK(CONCATENATE("https://www.saflax.de/0-WVK-Retail/Bilder-Pictures/SAFLAX-",'Basis-Tabelle-Samen'!T366,"-",'Basis-Tabelle-Samen'!J366,"-cultivation-set-estonian.jpg")),
IF($C$1="Finnisch - FI",HYPERLINK(CONCATENATE("https://www.saflax.de/0-WVK-Retail/Bilder-Pictures/SAFLAX-",'Basis-Tabelle-Samen'!T366,"-",'Basis-Tabelle-Samen'!J366,"-cultivation-set-finnish.jpg")),
IF($C$1="Französisch - FR",HYPERLINK(CONCATENATE("https://www.saflax.de/0-WVK-Retail/Bilder-Pictures/SAFLAX-",'Basis-Tabelle-Samen'!T366,"-",'Basis-Tabelle-Samen'!J366,"-cultivation-set-french.jpg")),
IF($C$1="Griechisch - GR",HYPERLINK(CONCATENATE("https://www.saflax.de/0-WVK-Retail/Bilder-Pictures/SAFLAX-",'Basis-Tabelle-Samen'!T366,"-",'Basis-Tabelle-Samen'!J366,"-cultivation-set-greek.jpg")),
IF($C$1="Irisch - IE",HYPERLINK(CONCATENATE("https://www.saflax.de/0-WVK-Retail/Bilder-Pictures/SAFLAX-",'Basis-Tabelle-Samen'!T366,"-",'Basis-Tabelle-Samen'!J366,"-cultivation-set-irish.jpg")),
IF($C$1="Isländisch - IS",HYPERLINK(CONCATENATE("https://www.saflax.de/0-WVK-Retail/Bilder-Pictures/SAFLAX-",'Basis-Tabelle-Samen'!T366,"-",'Basis-Tabelle-Samen'!J366,"-cultivation-set-icelandic.jpg")),
IF($C$1="Italienisch - IT",HYPERLINK(CONCATENATE("https://www.saflax.de/0-WVK-Retail/Bilder-Pictures/SAFLAX-",'Basis-Tabelle-Samen'!T366,"-",'Basis-Tabelle-Samen'!J366,"-cultivation-set-italian.jpg")),
IF($C$1="Japanisch - JP",HYPERLINK(CONCATENATE("https://www.saflax.de/0-WVK-Retail/Bilder-Pictures/SAFLAX-",'Basis-Tabelle-Samen'!T366,"-",'Basis-Tabelle-Samen'!J366,"-cultivation-set-japanese.jpg")),
IF($C$1="Kroatisch - HR",HYPERLINK(CONCATENATE("https://www.saflax.de/0-WVK-Retail/Bilder-Pictures/SAFLAX-",'Basis-Tabelle-Samen'!T366,"-",'Basis-Tabelle-Samen'!J366,"-cultivation-set-croatian.jpg")),
IF($C$1="Lettisch - LV",HYPERLINK(CONCATENATE("https://www.saflax.de/0-WVK-Retail/Bilder-Pictures/SAFLAX-",'Basis-Tabelle-Samen'!T366,"-",'Basis-Tabelle-Samen'!J366,"-cultivation-set-latvian.jpg")),
IF($C$1="Litauisch - LT",HYPERLINK(CONCATENATE("https://www.saflax.de/0-WVK-Retail/Bilder-Pictures/SAFLAX-",'Basis-Tabelle-Samen'!T366,"-",'Basis-Tabelle-Samen'!J366,"-cultivation-set-lithuanian.jpg")),
IF($C$1="Maltesisch - MT",HYPERLINK(CONCATENATE("https://www.saflax.de/0-WVK-Retail/Bilder-Pictures/SAFLAX-",'Basis-Tabelle-Samen'!T366,"-",'Basis-Tabelle-Samen'!J366,"-cultivation-set-maltese.jpg")),
IF($C$1="Niederländisch - NL",HYPERLINK(CONCATENATE("https://www.saflax.de/0-WVK-Retail/Bilder-Pictures/SAFLAX-",'Basis-Tabelle-Samen'!T366,"-",'Basis-Tabelle-Samen'!J366,"-cultivation-set-dutch.jpg")),
IF($C$1="Norwegisch - NO",HYPERLINK(CONCATENATE("https://www.saflax.de/0-WVK-Retail/Bilder-Pictures/SAFLAX-",'Basis-Tabelle-Samen'!T366,"-",'Basis-Tabelle-Samen'!J366,"-cultivation-set-nowegian.jpg")),
IF($C$1="Polnisch - PL",HYPERLINK(CONCATENATE("https://www.saflax.de/0-WVK-Retail/Bilder-Pictures/SAFLAX-",'Basis-Tabelle-Samen'!T366,"-",'Basis-Tabelle-Samen'!J366,"-cultivation-set-polish.jpg")),
IF($C$1="Portugiesisch - PT",HYPERLINK(CONCATENATE("https://www.saflax.de/0-WVK-Retail/Bilder-Pictures/SAFLAX-",'Basis-Tabelle-Samen'!T366,"-",'Basis-Tabelle-Samen'!J366,"-cultivation-set-portuguese.jpg")),
IF($C$1="Rumänisch - RO",HYPERLINK(CONCATENATE("https://www.saflax.de/0-WVK-Retail/Bilder-Pictures/SAFLAX-",'Basis-Tabelle-Samen'!T366,"-",'Basis-Tabelle-Samen'!J366,"-cultivation-set-romanian.jpg")),
IF($C$1="Schwedisch - SE",HYPERLINK(CONCATENATE("https://www.saflax.de/0-WVK-Retail/Bilder-Pictures/SAFLAX-",'Basis-Tabelle-Samen'!T366,"-",'Basis-Tabelle-Samen'!J366,"-cultivation-set-swedish.jpg")),
IF($C$1="Slowakisch - SK",HYPERLINK(CONCATENATE("https://www.saflax.de/0-WVK-Retail/Bilder-Pictures/SAFLAX-",'Basis-Tabelle-Samen'!T366,"-",'Basis-Tabelle-Samen'!J366,"-cultivation-set-slovak.jpg")),
IF($C$1="Slowenisch - SI",HYPERLINK(CONCATENATE("https://www.saflax.de/0-WVK-Retail/Bilder-Pictures/SAFLAX-",'Basis-Tabelle-Samen'!T366,"-",'Basis-Tabelle-Samen'!J366,"-cultivation-set-slovenian.jpg")),
IF($C$1="Spanisch - ES",HYPERLINK(CONCATENATE("https://www.saflax.de/0-WVK-Retail/Bilder-Pictures/SAFLAX-",'Basis-Tabelle-Samen'!T366,"-",'Basis-Tabelle-Samen'!J366,"-cultivation-set-spanish.jpg")),
IF($C$1="Tschechisch - CZ",HYPERLINK(CONCATENATE("https://www.saflax.de/0-WVK-Retail/Bilder-Pictures/SAFLAX-",'Basis-Tabelle-Samen'!T366,"-",'Basis-Tabelle-Samen'!J366,"-cultivation-set-czech.jpg")),
IF($C$1="Türkisch - TR",HYPERLINK(CONCATENATE("https://www.saflax.de/0-WVK-Retail/Bilder-Pictures/SAFLAX-",'Basis-Tabelle-Samen'!T366,"-",'Basis-Tabelle-Samen'!J366,"-cultivation-set-turkish.jpg")),
IF($C$1="Ungarisch - HU",HYPERLINK(CONCATENATE("https://www.saflax.de/0-WVK-Retail/Bilder-Pictures/SAFLAX-",'Basis-Tabelle-Samen'!T366,"-",'Basis-Tabelle-Samen'!J366,"-cultivation-set-hungarian.jpg")),
" ACHTUNG")))))))))))))))))))))))))))))</f>
        <v/>
      </c>
      <c r="AQ365" s="331" t="str">
        <f>IF(AE365&lt;1,"",
IF($C$1="Bulgarisch - BG",HYPERLINK(CONCATENATE("https://www.saflax.de/0-WVK-Retail/Bilder-Pictures/SAFLAX-",'Basis-Tabelle-Samen'!W366,"-",'Basis-Tabelle-Samen'!J366,"-garden-in-the-bag-bulgarian.jpg")),
IF($C$1="Dänisch - DK",HYPERLINK(CONCATENATE("https://www.saflax.de/0-WVK-Retail/Bilder-Pictures/SAFLAX-",'Basis-Tabelle-Samen'!W366,"-",'Basis-Tabelle-Samen'!J366,"-garden-in-the-bag-danish.jpg")),
IF($C$1="Deutsch - DE",HYPERLINK(CONCATENATE("https://www.saflax.de/0-WVK-Retail/Bilder-Pictures/SAFLAX-",'Basis-Tabelle-Samen'!W366,"-",'Basis-Tabelle-Samen'!J366,"-garden-in-the-bag-german.jpg")),
IF($C$1="Englisch - UK",HYPERLINK(CONCATENATE("https://www.saflax.de/0-WVK-Retail/Bilder-Pictures/SAFLAX-",'Basis-Tabelle-Samen'!W366,"-",'Basis-Tabelle-Samen'!J366,"-garden-in-the-bag-english.jpg")),
IF($C$1="Estnisch - EE",HYPERLINK(CONCATENATE("https://www.saflax.de/0-WVK-Retail/Bilder-Pictures/SAFLAX-",'Basis-Tabelle-Samen'!W366,"-",'Basis-Tabelle-Samen'!J366,"-garden-in-the-bag-estonian.jpg")),
IF($C$1="Finnisch - FI",HYPERLINK(CONCATENATE("https://www.saflax.de/0-WVK-Retail/Bilder-Pictures/SAFLAX-",'Basis-Tabelle-Samen'!W366,"-",'Basis-Tabelle-Samen'!J366,"-garden-in-the-bag-finnish.jpg")),
IF($C$1="Französisch - FR",HYPERLINK(CONCATENATE("https://www.saflax.de/0-WVK-Retail/Bilder-Pictures/SAFLAX-",'Basis-Tabelle-Samen'!W366,"-",'Basis-Tabelle-Samen'!J366,"-garden-in-the-bag-french.jpg")),
IF($C$1="Griechisch - GR",HYPERLINK(CONCATENATE("https://www.saflax.de/0-WVK-Retail/Bilder-Pictures/SAFLAX-",'Basis-Tabelle-Samen'!W366,"-",'Basis-Tabelle-Samen'!J366,"-garden-in-the-bag-greek.jpg")),
IF($C$1="Irisch - IE",HYPERLINK(CONCATENATE("https://www.saflax.de/0-WVK-Retail/Bilder-Pictures/SAFLAX-",'Basis-Tabelle-Samen'!W366,"-",'Basis-Tabelle-Samen'!J366,"-garden-in-the-bag-irish.jpg")),
IF($C$1="Isländisch - IS",HYPERLINK(CONCATENATE("https://www.saflax.de/0-WVK-Retail/Bilder-Pictures/SAFLAX-",'Basis-Tabelle-Samen'!W366,"-",'Basis-Tabelle-Samen'!J366,"-garden-in-the-bag-icelandic.jpg")),
IF($C$1="Italienisch - IT",HYPERLINK(CONCATENATE("https://www.saflax.de/0-WVK-Retail/Bilder-Pictures/SAFLAX-",'Basis-Tabelle-Samen'!W366,"-",'Basis-Tabelle-Samen'!J366,"-garden-in-the-bag-italian.jpg")),
IF($C$1="Japanisch - JP",HYPERLINK(CONCATENATE("https://www.saflax.de/0-WVK-Retail/Bilder-Pictures/SAFLAX-",'Basis-Tabelle-Samen'!W366,"-",'Basis-Tabelle-Samen'!J366,"-garden-in-the-bag-japanese.jpg")),
IF($C$1="Kroatisch - HR",HYPERLINK(CONCATENATE("https://www.saflax.de/0-WVK-Retail/Bilder-Pictures/SAFLAX-",'Basis-Tabelle-Samen'!W366,"-",'Basis-Tabelle-Samen'!J366,"-garden-in-the-bag-croatian.jpg")),
IF($C$1="Lettisch - LV",HYPERLINK(CONCATENATE("https://www.saflax.de/0-WVK-Retail/Bilder-Pictures/SAFLAX-",'Basis-Tabelle-Samen'!W366,"-",'Basis-Tabelle-Samen'!J366,"-garden-in-the-bag-latvian.jpg")),
IF($C$1="Litauisch - LT",HYPERLINK(CONCATENATE("https://www.saflax.de/0-WVK-Retail/Bilder-Pictures/SAFLAX-",'Basis-Tabelle-Samen'!W366,"-",'Basis-Tabelle-Samen'!J366,"-garden-in-the-bag-lithuanian.jpg")),
IF($C$1="Maltesisch - MT",HYPERLINK(CONCATENATE("https://www.saflax.de/0-WVK-Retail/Bilder-Pictures/SAFLAX-",'Basis-Tabelle-Samen'!W366,"-",'Basis-Tabelle-Samen'!J366,"-garden-in-the-bag-maltese.jpg")),
IF($C$1="Niederländisch - NL",HYPERLINK(CONCATENATE("https://www.saflax.de/0-WVK-Retail/Bilder-Pictures/SAFLAX-",'Basis-Tabelle-Samen'!W366,"-",'Basis-Tabelle-Samen'!J366,"-garden-in-the-bag-dutch.jpg")),
IF($C$1="Norwegisch - NO",HYPERLINK(CONCATENATE("https://www.saflax.de/0-WVK-Retail/Bilder-Pictures/SAFLAX-",'Basis-Tabelle-Samen'!W366,"-",'Basis-Tabelle-Samen'!J366,"-garden-in-the-bag-nowegian.jpg")),
IF($C$1="Polnisch - PL",HYPERLINK(CONCATENATE("https://www.saflax.de/0-WVK-Retail/Bilder-Pictures/SAFLAX-",'Basis-Tabelle-Samen'!W366,"-",'Basis-Tabelle-Samen'!J366,"-garden-in-the-bag-polish.jpg")),
IF($C$1="Portugiesisch - PT",HYPERLINK(CONCATENATE("https://www.saflax.de/0-WVK-Retail/Bilder-Pictures/SAFLAX-",'Basis-Tabelle-Samen'!W366,"-",'Basis-Tabelle-Samen'!J366,"-garden-in-the-bag-portuguese.jpg")),
IF($C$1="Rumänisch - RO",HYPERLINK(CONCATENATE("https://www.saflax.de/0-WVK-Retail/Bilder-Pictures/SAFLAX-",'Basis-Tabelle-Samen'!W366,"-",'Basis-Tabelle-Samen'!J366,"-garden-in-the-bag-romanian.jpg")),
IF($C$1="Schwedisch - SE",HYPERLINK(CONCATENATE("https://www.saflax.de/0-WVK-Retail/Bilder-Pictures/SAFLAX-",'Basis-Tabelle-Samen'!W366,"-",'Basis-Tabelle-Samen'!J366,"-garden-in-the-bag-swedish.jpg")),
IF($C$1="Slowakisch - SK",HYPERLINK(CONCATENATE("https://www.saflax.de/0-WVK-Retail/Bilder-Pictures/SAFLAX-",'Basis-Tabelle-Samen'!W366,"-",'Basis-Tabelle-Samen'!J366,"-garden-in-the-bag-slovak.jpg")),
IF($C$1="Slowenisch - SI",HYPERLINK(CONCATENATE("https://www.saflax.de/0-WVK-Retail/Bilder-Pictures/SAFLAX-",'Basis-Tabelle-Samen'!W366,"-",'Basis-Tabelle-Samen'!J366,"-garden-in-the-bag-slovenian.jpg")),
IF($C$1="Spanisch - ES",HYPERLINK(CONCATENATE("https://www.saflax.de/0-WVK-Retail/Bilder-Pictures/SAFLAX-",'Basis-Tabelle-Samen'!W366,"-",'Basis-Tabelle-Samen'!J366,"-garden-in-the-bag-spanish.jpg")),
IF($C$1="Tschechisch - CZ",HYPERLINK(CONCATENATE("https://www.saflax.de/0-WVK-Retail/Bilder-Pictures/SAFLAX-",'Basis-Tabelle-Samen'!W366,"-",'Basis-Tabelle-Samen'!J366,"-garden-in-the-bag-czech.jpg")),
IF($C$1="Türkisch - TR",HYPERLINK(CONCATENATE("https://www.saflax.de/0-WVK-Retail/Bilder-Pictures/SAFLAX-",'Basis-Tabelle-Samen'!W366,"-",'Basis-Tabelle-Samen'!J366,"-garden-in-the-bag-turkish.jpg")),
IF($C$1="Ungarisch - HU",HYPERLINK(CONCATENATE("https://www.saflax.de/0-WVK-Retail/Bilder-Pictures/SAFLAX-",'Basis-Tabelle-Samen'!W366,"-",'Basis-Tabelle-Samen'!J366,"-garden-in-the-bag-hungarian.jpg")),
" ACHTUNG")))))))))))))))))))))))))))))</f>
        <v/>
      </c>
    </row>
    <row r="366" spans="1:43" s="27" customFormat="1" ht="17.100000000000001" customHeight="1" x14ac:dyDescent="0.2">
      <c r="A366" s="318" t="str">
        <f>IF('Basis-Tabelle-Samen'!A353="","",IF($C$1="Deutsch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66" s="319" t="str">
        <f>'Basis-Tabelle-Samen'!I353</f>
        <v>Mix</v>
      </c>
      <c r="C366" s="316" t="str">
        <f>IF($C$1="Bulgarisch - BG",'Basis-Tabelle-Samen'!Z353,
IF($C$1="Dänisch - DK",'Basis-Tabelle-Samen'!AA353,
IF($C$1="Deutsch - DE",'Basis-Tabelle-Samen'!AB353,
IF($C$1="Englisch - UK",'Basis-Tabelle-Samen'!AC353,
IF($C$1="Estnisch - EE",'Basis-Tabelle-Samen'!AD353,
IF($C$1="Finnisch - FI",'Basis-Tabelle-Samen'!AE353,
IF($C$1="Französisch - FR",'Basis-Tabelle-Samen'!AF353,
IF($C$1="Griechisch - GR",'Basis-Tabelle-Samen'!AG353,
IF($C$1="Irisch - IE",'Basis-Tabelle-Samen'!AH353,
IF($C$1="Isländisch - IS",'Basis-Tabelle-Samen'!AI353,
IF($C$1="Italienisch - IT",'Basis-Tabelle-Samen'!AJ353,
IF($C$1="Japanisch - JP",'Basis-Tabelle-Samen'!AK353,
IF($C$1="Kroatisch - HR",'Basis-Tabelle-Samen'!AL353,
IF($C$1="Lettisch - LV",'Basis-Tabelle-Samen'!AM353,
IF($C$1="Litauisch - LT",'Basis-Tabelle-Samen'!AN353,
IF($C$1="Maltesisch - MT",'Basis-Tabelle-Samen'!AO353,
IF($C$1="Niederländisch - NL",'Basis-Tabelle-Samen'!AP353,
IF($C$1="Norwegisch - NO",'Basis-Tabelle-Samen'!AQ353,
IF($C$1="Polnisch - PL",'Basis-Tabelle-Samen'!AR353,
IF($C$1="Portugiesisch - PT",'Basis-Tabelle-Samen'!AS353,
IF($C$1="Rumänisch - RO",'Basis-Tabelle-Samen'!AT353,
IF($C$1="Schwedisch - SE",'Basis-Tabelle-Samen'!AU353,
IF($C$1="Slowakisch - SK",'Basis-Tabelle-Samen'!AV353,
IF($C$1="Slowenisch - SI",'Basis-Tabelle-Samen'!AW353,
IF($C$1="Spanisch - ES",'Basis-Tabelle-Samen'!AX353,
IF($C$1="Tschechisch - CZ",'Basis-Tabelle-Samen'!AY353,
IF($C$1="Türkisch - TR",'Basis-Tabelle-Samen'!AZ353,
IF($C$1="Ungarisch - HU",'Basis-Tabelle-Samen'!BA353,
" ACHTUNG"))))))))))))))))))))))))))))</f>
        <v>Mountain Meadow</v>
      </c>
      <c r="D366" s="320">
        <f>'Basis-Tabelle-Samen'!F353</f>
        <v>1000</v>
      </c>
      <c r="E366" s="321" t="str">
        <f>'Basis-Tabelle-Samen'!H353</f>
        <v>7 %</v>
      </c>
      <c r="F366" s="322" t="str">
        <f>IF('Basis-Tabelle-Samen'!G353="","",'Basis-Tabelle-Samen'!G353)</f>
        <v>10</v>
      </c>
      <c r="G366" s="320">
        <f>'Basis-Tabelle-Samen'!C353</f>
        <v>18151</v>
      </c>
      <c r="H366" s="323">
        <f>'Basis-Tabelle-Samen'!D353</f>
        <v>4055473181516</v>
      </c>
      <c r="I366" s="324">
        <f>'Basis-Tabelle-Samen'!E353</f>
        <v>1.85</v>
      </c>
      <c r="J366" s="325">
        <f t="shared" si="5"/>
        <v>12</v>
      </c>
      <c r="K366" s="326">
        <f>'Basis-Tabelle-Samen'!K353</f>
        <v>0</v>
      </c>
      <c r="L366" s="323">
        <f>'Basis-Tabelle-Samen'!L353</f>
        <v>0</v>
      </c>
      <c r="M366" s="324">
        <f>'Basis-Tabelle-Samen'!M353</f>
        <v>0</v>
      </c>
      <c r="N366" s="326" t="str">
        <f>IF(K378&lt;1,"",'3'!$I$15)</f>
        <v/>
      </c>
      <c r="O366" s="327" t="str">
        <f>IF(K378&lt;1,"",'3'!$J$11)</f>
        <v/>
      </c>
      <c r="P366" s="326">
        <f>'Basis-Tabelle-Samen'!N353</f>
        <v>0</v>
      </c>
      <c r="Q366" s="323">
        <f>'Basis-Tabelle-Samen'!O353</f>
        <v>0</v>
      </c>
      <c r="R366" s="328">
        <f>'Basis-Tabelle-Samen'!P353</f>
        <v>0</v>
      </c>
      <c r="S366" s="326" t="str">
        <f>IF(R378&lt;1,"",'3'!$M$15)</f>
        <v/>
      </c>
      <c r="T366" s="327" t="str">
        <f>IF(R378&lt;1,"",'3'!$N$11)</f>
        <v/>
      </c>
      <c r="U366" s="326">
        <f>'Basis-Tabelle-Samen'!Q353</f>
        <v>0</v>
      </c>
      <c r="V366" s="323">
        <f>'Basis-Tabelle-Samen'!R353</f>
        <v>0</v>
      </c>
      <c r="W366" s="324">
        <f>'Basis-Tabelle-Samen'!S353</f>
        <v>0</v>
      </c>
      <c r="X366" s="326" t="str">
        <f>IF(U378&lt;1,"",'3'!$I$15)</f>
        <v/>
      </c>
      <c r="Y366" s="327" t="str">
        <f>IF(U378&lt;1,"",'3'!$J$11)</f>
        <v/>
      </c>
      <c r="Z366" s="326">
        <f>'Basis-Tabelle-Samen'!T353</f>
        <v>0</v>
      </c>
      <c r="AA366" s="323">
        <f>'Basis-Tabelle-Samen'!U353</f>
        <v>0</v>
      </c>
      <c r="AB366" s="324">
        <f>'Basis-Tabelle-Samen'!V353</f>
        <v>0</v>
      </c>
      <c r="AC366" s="326" t="str">
        <f>IF(Z378&lt;1,"",'3'!$U$15)</f>
        <v/>
      </c>
      <c r="AD366" s="327" t="str">
        <f>IF(Z378&lt;1,"",'3'!$V$11)</f>
        <v/>
      </c>
      <c r="AE366" s="326">
        <f>'Basis-Tabelle-Samen'!W353</f>
        <v>0</v>
      </c>
      <c r="AF366" s="323">
        <f>'Basis-Tabelle-Samen'!X353</f>
        <v>0</v>
      </c>
      <c r="AG366" s="324">
        <f>'Basis-Tabelle-Samen'!Y353</f>
        <v>2.95</v>
      </c>
      <c r="AH366" s="326" t="str">
        <f>IF(AE378&lt;1,"",'3'!$Y$15)</f>
        <v/>
      </c>
      <c r="AI366" s="327" t="str">
        <f>IF(AE378&lt;1,"",'3'!$Z$11)</f>
        <v/>
      </c>
      <c r="AJ366" s="319"/>
      <c r="AK366" s="316" t="str">
        <f>IF(G378&lt;1,"",
IF($C$1="Bulgarisch - BG",HYPERLINK(CONCATENATE("https://www.saflax.de/0-WVK-Retail/Bilder-Pictures/SAFLAX-",'Basis-Tabelle-Samen'!C353,"-",'Basis-Tabelle-Samen'!J353,"-seed-package-front-cr-bulgarian.jpg")),
IF($C$1="Dänisch - DK",HYPERLINK(CONCATENATE("https://www.saflax.de/0-WVK-Retail/Bilder-Pictures/SAFLAX-",'Basis-Tabelle-Samen'!C353,"-",'Basis-Tabelle-Samen'!J353,"-seed-package-front-cr-danish.jpg")),
IF($C$1="Deutsch - DE",HYPERLINK(CONCATENATE("https://www.saflax.de/0-WVK-Retail/Bilder-Pictures/SAFLAX-",'Basis-Tabelle-Samen'!C353,"-",'Basis-Tabelle-Samen'!J353,"-seed-package-front-cr-german.jpg")),
IF($C$1="Englisch - UK",HYPERLINK(CONCATENATE("https://www.saflax.de/0-WVK-Retail/Bilder-Pictures/SAFLAX-",'Basis-Tabelle-Samen'!C353,"-",'Basis-Tabelle-Samen'!J353,"-seed-package-front-cr-english.jpg")),
IF($C$1="Estnisch - EE",HYPERLINK(CONCATENATE("https://www.saflax.de/0-WVK-Retail/Bilder-Pictures/SAFLAX-",'Basis-Tabelle-Samen'!C353,"-",'Basis-Tabelle-Samen'!J353,"-seed-package-front-cr-estonian.jpg")),
IF($C$1="Finnisch - FI",HYPERLINK(CONCATENATE("https://www.saflax.de/0-WVK-Retail/Bilder-Pictures/SAFLAX-",'Basis-Tabelle-Samen'!C353,"-",'Basis-Tabelle-Samen'!J353,"-seed-package-front-cr-finnish.jpg")),
IF($C$1="Französisch - FR",HYPERLINK(CONCATENATE("https://www.saflax.de/0-WVK-Retail/Bilder-Pictures/SAFLAX-",'Basis-Tabelle-Samen'!C353,"-",'Basis-Tabelle-Samen'!J353,"-seed-package-front-cr-french.jpg")),
IF($C$1="Griechisch - GR",HYPERLINK(CONCATENATE("https://www.saflax.de/0-WVK-Retail/Bilder-Pictures/SAFLAX-",'Basis-Tabelle-Samen'!C353,"-",'Basis-Tabelle-Samen'!J353,"-seed-package-front-cr-greek.jpg")),
IF($C$1="Irisch - IE",HYPERLINK(CONCATENATE("https://www.saflax.de/0-WVK-Retail/Bilder-Pictures/SAFLAX-",'Basis-Tabelle-Samen'!C353,"-",'Basis-Tabelle-Samen'!J353,"-seed-package-front-cr-irish.jpg")),
IF($C$1="Isländisch - IS",HYPERLINK(CONCATENATE("https://www.saflax.de/0-WVK-Retail/Bilder-Pictures/SAFLAX-",'Basis-Tabelle-Samen'!C353,"-",'Basis-Tabelle-Samen'!J353,"-seed-package-front-cr-icelandic.jpg")),
IF($C$1="Italienisch - IT",HYPERLINK(CONCATENATE("https://www.saflax.de/0-WVK-Retail/Bilder-Pictures/SAFLAX-",'Basis-Tabelle-Samen'!C353,"-",'Basis-Tabelle-Samen'!J353,"-seed-package-front-cr-italian.jpg")),
IF($C$1="Japanisch - JP",HYPERLINK(CONCATENATE("https://www.saflax.de/0-WVK-Retail/Bilder-Pictures/SAFLAX-",'Basis-Tabelle-Samen'!C353,"-",'Basis-Tabelle-Samen'!J353,"-seed-package-front-cr-japanese.jpg")),
IF($C$1="Kroatisch - HR",HYPERLINK(CONCATENATE("https://www.saflax.de/0-WVK-Retail/Bilder-Pictures/SAFLAX-",'Basis-Tabelle-Samen'!C353,"-",'Basis-Tabelle-Samen'!J353,"-seed-package-front-cr-croatian.jpg")),
IF($C$1="Lettisch - LV",HYPERLINK(CONCATENATE("https://www.saflax.de/0-WVK-Retail/Bilder-Pictures/SAFLAX-",'Basis-Tabelle-Samen'!C353,"-",'Basis-Tabelle-Samen'!J353,"-seed-package-front-cr-latvian.jpg")),
IF($C$1="Litauisch - LT",HYPERLINK(CONCATENATE("https://www.saflax.de/0-WVK-Retail/Bilder-Pictures/SAFLAX-",'Basis-Tabelle-Samen'!C353,"-",'Basis-Tabelle-Samen'!J353,"-seed-package-front-cr-lithuanian.jpg")),
IF($C$1="Maltesisch - MT",HYPERLINK(CONCATENATE("https://www.saflax.de/0-WVK-Retail/Bilder-Pictures/SAFLAX-",'Basis-Tabelle-Samen'!C353,"-",'Basis-Tabelle-Samen'!J353,"-seed-package-front-cr-maltese.jpg")),
IF($C$1="Niederländisch - NL",HYPERLINK(CONCATENATE("https://www.saflax.de/0-WVK-Retail/Bilder-Pictures/SAFLAX-",'Basis-Tabelle-Samen'!C353,"-",'Basis-Tabelle-Samen'!J353,"-seed-package-front-cr-dutch.jpg")),
IF($C$1="Norwegisch - NO",HYPERLINK(CONCATENATE("https://www.saflax.de/0-WVK-Retail/Bilder-Pictures/SAFLAX-",'Basis-Tabelle-Samen'!C353,"-",'Basis-Tabelle-Samen'!J353,"-seed-package-front-cr-nowegian.jpg")),
IF($C$1="Polnisch - PL",HYPERLINK(CONCATENATE("https://www.saflax.de/0-WVK-Retail/Bilder-Pictures/SAFLAX-",'Basis-Tabelle-Samen'!C353,"-",'Basis-Tabelle-Samen'!J353,"-seed-package-front-cr-polish.jpg")),
IF($C$1="Portugiesisch - PT",HYPERLINK(CONCATENATE("https://www.saflax.de/0-WVK-Retail/Bilder-Pictures/SAFLAX-",'Basis-Tabelle-Samen'!C353,"-",'Basis-Tabelle-Samen'!J353,"-seed-package-front-cr-portuguese.jpg")),
IF($C$1="Rumänisch - RO",HYPERLINK(CONCATENATE("https://www.saflax.de/0-WVK-Retail/Bilder-Pictures/SAFLAX-",'Basis-Tabelle-Samen'!C353,"-",'Basis-Tabelle-Samen'!J353,"-seed-package-front-cr-romanian.jpg")),
IF($C$1="Schwedisch - SE",HYPERLINK(CONCATENATE("https://www.saflax.de/0-WVK-Retail/Bilder-Pictures/SAFLAX-",'Basis-Tabelle-Samen'!C353,"-",'Basis-Tabelle-Samen'!J353,"-seed-package-front-cr-swedish.jpg")),
IF($C$1="Slowakisch - SK",HYPERLINK(CONCATENATE("https://www.saflax.de/0-WVK-Retail/Bilder-Pictures/SAFLAX-",'Basis-Tabelle-Samen'!C353,"-",'Basis-Tabelle-Samen'!J353,"-seed-package-front-cr-slovak.jpg")),
IF($C$1="Slowenisch - SI",HYPERLINK(CONCATENATE("https://www.saflax.de/0-WVK-Retail/Bilder-Pictures/SAFLAX-",'Basis-Tabelle-Samen'!C353,"-",'Basis-Tabelle-Samen'!J353,"-seed-package-front-cr-slovenian.jpg")),
IF($C$1="Spanisch - ES",HYPERLINK(CONCATENATE("https://www.saflax.de/0-WVK-Retail/Bilder-Pictures/SAFLAX-",'Basis-Tabelle-Samen'!C353,"-",'Basis-Tabelle-Samen'!J353,"-seed-package-front-cr-spanish.jpg")),
IF($C$1="Tschechisch - CZ",HYPERLINK(CONCATENATE("https://www.saflax.de/0-WVK-Retail/Bilder-Pictures/SAFLAX-",'Basis-Tabelle-Samen'!C353,"-",'Basis-Tabelle-Samen'!J353,"-seed-package-front-cr-czech.jpg")),
IF($C$1="Türkisch - TR",HYPERLINK(CONCATENATE("https://www.saflax.de/0-WVK-Retail/Bilder-Pictures/SAFLAX-",'Basis-Tabelle-Samen'!C353,"-",'Basis-Tabelle-Samen'!J353,"-seed-package-front-cr-turkish.jpg")),
IF($C$1="Ungarisch - HU",HYPERLINK(CONCATENATE("https://www.saflax.de/0-WVK-Retail/Bilder-Pictures/SAFLAX-",'Basis-Tabelle-Samen'!C353,"-",'Basis-Tabelle-Samen'!J353,"-seed-package-front-cr-hungarian.jpg")),
" ACHTUNG")))))))))))))))))))))))))))))</f>
        <v>https://www.saflax.de/0-WVK-Retail/Bilder-Pictures/SAFLAX-18151-16-wildflower-mix-seed-package-front-cr-english.jpg</v>
      </c>
      <c r="AL366" s="330" t="str">
        <f>IF(G378&lt;1,"",
IF($C$1="Bulgarisch - BG",HYPERLINK(CONCATENATE("https://www.saflax.de/0-WVK-Retail/Bilder-Pictures/SAFLAX-",'Basis-Tabelle-Samen'!C353,"-",'Basis-Tabelle-Samen'!J353,"-seed-package-back-cr-bulgarian.jpg")),
IF($C$1="Dänisch - DK",HYPERLINK(CONCATENATE("https://www.saflax.de/0-WVK-Retail/Bilder-Pictures/SAFLAX-",'Basis-Tabelle-Samen'!C353,"-",'Basis-Tabelle-Samen'!J353,"-seed-package-back-cr-danish.jpg")),
IF($C$1="Deutsch - DE",HYPERLINK(CONCATENATE("https://www.saflax.de/0-WVK-Retail/Bilder-Pictures/SAFLAX-",'Basis-Tabelle-Samen'!C353,"-",'Basis-Tabelle-Samen'!J353,"-seed-package-back-cr-german.jpg")),
IF($C$1="Englisch - UK",HYPERLINK(CONCATENATE("https://www.saflax.de/0-WVK-Retail/Bilder-Pictures/SAFLAX-",'Basis-Tabelle-Samen'!C353,"-",'Basis-Tabelle-Samen'!J353,"-seed-package-back-cr-english.jpg")),
IF($C$1="Estnisch - EE",HYPERLINK(CONCATENATE("https://www.saflax.de/0-WVK-Retail/Bilder-Pictures/SAFLAX-",'Basis-Tabelle-Samen'!C353,"-",'Basis-Tabelle-Samen'!J353,"-seed-package-back-cr-estonian.jpg")),
IF($C$1="Finnisch - FI",HYPERLINK(CONCATENATE("https://www.saflax.de/0-WVK-Retail/Bilder-Pictures/SAFLAX-",'Basis-Tabelle-Samen'!C353,"-",'Basis-Tabelle-Samen'!J353,"-seed-package-back-cr-finnish.jpg")),
IF($C$1="Französisch - FR",HYPERLINK(CONCATENATE("https://www.saflax.de/0-WVK-Retail/Bilder-Pictures/SAFLAX-",'Basis-Tabelle-Samen'!C353,"-",'Basis-Tabelle-Samen'!J353,"-seed-package-back-cr-french.jpg")),
IF($C$1="Griechisch - GR",HYPERLINK(CONCATENATE("https://www.saflax.de/0-WVK-Retail/Bilder-Pictures/SAFLAX-",'Basis-Tabelle-Samen'!C353,"-",'Basis-Tabelle-Samen'!J353,"-seed-package-back-cr-greek.jpg")),
IF($C$1="Irisch - IE",HYPERLINK(CONCATENATE("https://www.saflax.de/0-WVK-Retail/Bilder-Pictures/SAFLAX-",'Basis-Tabelle-Samen'!C353,"-",'Basis-Tabelle-Samen'!J353,"-seed-package-back-cr-irish.jpg")),
IF($C$1="Isländisch - IS",HYPERLINK(CONCATENATE("https://www.saflax.de/0-WVK-Retail/Bilder-Pictures/SAFLAX-",'Basis-Tabelle-Samen'!C353,"-",'Basis-Tabelle-Samen'!J353,"-seed-package-back-cr-icelandic.jpg")),
IF($C$1="Italienisch - IT",HYPERLINK(CONCATENATE("https://www.saflax.de/0-WVK-Retail/Bilder-Pictures/SAFLAX-",'Basis-Tabelle-Samen'!C353,"-",'Basis-Tabelle-Samen'!J353,"-seed-package-back-cr-italian.jpg")),
IF($C$1="Japanisch - JP",HYPERLINK(CONCATENATE("https://www.saflax.de/0-WVK-Retail/Bilder-Pictures/SAFLAX-",'Basis-Tabelle-Samen'!C353,"-",'Basis-Tabelle-Samen'!J353,"-seed-package-back-cr-japanese.jpg")),
IF($C$1="Kroatisch - HR",HYPERLINK(CONCATENATE("https://www.saflax.de/0-WVK-Retail/Bilder-Pictures/SAFLAX-",'Basis-Tabelle-Samen'!C353,"-",'Basis-Tabelle-Samen'!J353,"-seed-package-back-cr-croatian.jpg")),
IF($C$1="Lettisch - LV",HYPERLINK(CONCATENATE("https://www.saflax.de/0-WVK-Retail/Bilder-Pictures/SAFLAX-",'Basis-Tabelle-Samen'!C353,"-",'Basis-Tabelle-Samen'!J353,"-seed-package-back-cr-latvian.jpg")),
IF($C$1="Litauisch - LT",HYPERLINK(CONCATENATE("https://www.saflax.de/0-WVK-Retail/Bilder-Pictures/SAFLAX-",'Basis-Tabelle-Samen'!C353,"-",'Basis-Tabelle-Samen'!J353,"-seed-package-back-cr-lithuanian.jpg")),
IF($C$1="Maltesisch - MT",HYPERLINK(CONCATENATE("https://www.saflax.de/0-WVK-Retail/Bilder-Pictures/SAFLAX-",'Basis-Tabelle-Samen'!C353,"-",'Basis-Tabelle-Samen'!J353,"-seed-package-back-cr-maltese.jpg")),
IF($C$1="Niederländisch - NL",HYPERLINK(CONCATENATE("https://www.saflax.de/0-WVK-Retail/Bilder-Pictures/SAFLAX-",'Basis-Tabelle-Samen'!C353,"-",'Basis-Tabelle-Samen'!J353,"-seed-package-back-cr-dutch.jpg")),
IF($C$1="Norwegisch - NO",HYPERLINK(CONCATENATE("https://www.saflax.de/0-WVK-Retail/Bilder-Pictures/SAFLAX-",'Basis-Tabelle-Samen'!C353,"-",'Basis-Tabelle-Samen'!J353,"-seed-package-back-cr-nowegian.jpg")),
IF($C$1="Polnisch - PL",HYPERLINK(CONCATENATE("https://www.saflax.de/0-WVK-Retail/Bilder-Pictures/SAFLAX-",'Basis-Tabelle-Samen'!C353,"-",'Basis-Tabelle-Samen'!J353,"-seed-package-back-cr-polish.jpg")),
IF($C$1="Portugiesisch - PT",HYPERLINK(CONCATENATE("https://www.saflax.de/0-WVK-Retail/Bilder-Pictures/SAFLAX-",'Basis-Tabelle-Samen'!C353,"-",'Basis-Tabelle-Samen'!J353,"-seed-package-back-cr-portuguese.jpg")),
IF($C$1="Rumänisch - RO",HYPERLINK(CONCATENATE("https://www.saflax.de/0-WVK-Retail/Bilder-Pictures/SAFLAX-",'Basis-Tabelle-Samen'!C353,"-",'Basis-Tabelle-Samen'!J353,"-seed-package-back-cr-romanian.jpg")),
IF($C$1="Schwedisch - SE",HYPERLINK(CONCATENATE("https://www.saflax.de/0-WVK-Retail/Bilder-Pictures/SAFLAX-",'Basis-Tabelle-Samen'!C353,"-",'Basis-Tabelle-Samen'!J353,"-seed-package-back-cr-swedish.jpg")),
IF($C$1="Slowakisch - SK",HYPERLINK(CONCATENATE("https://www.saflax.de/0-WVK-Retail/Bilder-Pictures/SAFLAX-",'Basis-Tabelle-Samen'!C353,"-",'Basis-Tabelle-Samen'!J353,"-seed-package-back-cr-slovak.jpg")),
IF($C$1="Slowenisch - SI",HYPERLINK(CONCATENATE("https://www.saflax.de/0-WVK-Retail/Bilder-Pictures/SAFLAX-",'Basis-Tabelle-Samen'!C353,"-",'Basis-Tabelle-Samen'!J353,"-seed-package-back-cr-slovenian.jpg")),
IF($C$1="Spanisch - ES",HYPERLINK(CONCATENATE("https://www.saflax.de/0-WVK-Retail/Bilder-Pictures/SAFLAX-",'Basis-Tabelle-Samen'!C353,"-",'Basis-Tabelle-Samen'!J353,"-seed-package-back-cr-spanish.jpg")),
IF($C$1="Tschechisch - CZ",HYPERLINK(CONCATENATE("https://www.saflax.de/0-WVK-Retail/Bilder-Pictures/SAFLAX-",'Basis-Tabelle-Samen'!C353,"-",'Basis-Tabelle-Samen'!J353,"-seed-package-back-cr-czech.jpg")),
IF($C$1="Türkisch - TR",HYPERLINK(CONCATENATE("https://www.saflax.de/0-WVK-Retail/Bilder-Pictures/SAFLAX-",'Basis-Tabelle-Samen'!C353,"-",'Basis-Tabelle-Samen'!J353,"-seed-package-back-cr-turkish.jpg")),
IF($C$1="Ungarisch - HU",HYPERLINK(CONCATENATE("https://www.saflax.de/0-WVK-Retail/Bilder-Pictures/SAFLAX-",'Basis-Tabelle-Samen'!C353,"-",'Basis-Tabelle-Samen'!J353,"-seed-package-back-cr-hungarian.jpg")),
" ACHTUNG")))))))))))))))))))))))))))))</f>
        <v>https://www.saflax.de/0-WVK-Retail/Bilder-Pictures/SAFLAX-18151-16-wildflower-mix-seed-package-back-cr-english.jpg</v>
      </c>
      <c r="AM366" s="330"/>
      <c r="AN366" s="331" t="str">
        <f>IF(P378&lt;1,"",
IF($C$1="Bulgarisch - BG",HYPERLINK(CONCATENATE("https://www.saflax.de/0-WVK-Retail/Bilder-Pictures/SAFLAX-",'Basis-Tabelle-Samen'!N353,"-",'Basis-Tabelle-Samen'!J353,"-garden-to-go-lite-bulgarian.jpg")),
IF($C$1="Dänisch - DK",HYPERLINK(CONCATENATE("https://www.saflax.de/0-WVK-Retail/Bilder-Pictures/SAFLAX-",'Basis-Tabelle-Samen'!N353,"-",'Basis-Tabelle-Samen'!J353,"-garden-to-go-lite-danish.jpg")),
IF($C$1="Deutsch - DE",HYPERLINK(CONCATENATE("https://www.saflax.de/0-WVK-Retail/Bilder-Pictures/SAFLAX-",'Basis-Tabelle-Samen'!N353,"-",'Basis-Tabelle-Samen'!J353,"-garden-to-go-lite-german.jpg")),
IF($C$1="Englisch - UK",HYPERLINK(CONCATENATE("https://www.saflax.de/0-WVK-Retail/Bilder-Pictures/SAFLAX-",'Basis-Tabelle-Samen'!N353,"-",'Basis-Tabelle-Samen'!J353,"-garden-to-go-lite-english.jpg")),
IF($C$1="Estnisch - EE",HYPERLINK(CONCATENATE("https://www.saflax.de/0-WVK-Retail/Bilder-Pictures/SAFLAX-",'Basis-Tabelle-Samen'!N353,"-",'Basis-Tabelle-Samen'!J353,"-garden-to-go-lite-estonian.jpg")),
IF($C$1="Finnisch - FI",HYPERLINK(CONCATENATE("https://www.saflax.de/0-WVK-Retail/Bilder-Pictures/SAFLAX-",'Basis-Tabelle-Samen'!N353,"-",'Basis-Tabelle-Samen'!J353,"-garden-to-go-lite-finnish.jpg")),
IF($C$1="Französisch - FR",HYPERLINK(CONCATENATE("https://www.saflax.de/0-WVK-Retail/Bilder-Pictures/SAFLAX-",'Basis-Tabelle-Samen'!N353,"-",'Basis-Tabelle-Samen'!J353,"-garden-to-go-lite-french.jpg")),
IF($C$1="Griechisch - GR",HYPERLINK(CONCATENATE("https://www.saflax.de/0-WVK-Retail/Bilder-Pictures/SAFLAX-",'Basis-Tabelle-Samen'!N353,"-",'Basis-Tabelle-Samen'!J353,"-garden-to-go-lite-greek.jpg")),
IF($C$1="Irisch - IE",HYPERLINK(CONCATENATE("https://www.saflax.de/0-WVK-Retail/Bilder-Pictures/SAFLAX-",'Basis-Tabelle-Samen'!N353,"-",'Basis-Tabelle-Samen'!J353,"-garden-to-go-lite-irish.jpg")),
IF($C$1="Isländisch - IS",HYPERLINK(CONCATENATE("https://www.saflax.de/0-WVK-Retail/Bilder-Pictures/SAFLAX-",'Basis-Tabelle-Samen'!N353,"-",'Basis-Tabelle-Samen'!J353,"-garden-to-go-lite-icelandic.jpg")),
IF($C$1="Italienisch - IT",HYPERLINK(CONCATENATE("https://www.saflax.de/0-WVK-Retail/Bilder-Pictures/SAFLAX-",'Basis-Tabelle-Samen'!N353,"-",'Basis-Tabelle-Samen'!J353,"-garden-to-go-lite-italian.jpg")),
IF($C$1="Japanisch - JP",HYPERLINK(CONCATENATE("https://www.saflax.de/0-WVK-Retail/Bilder-Pictures/SAFLAX-",'Basis-Tabelle-Samen'!N353,"-",'Basis-Tabelle-Samen'!J353,"-garden-to-go-lite-japanese.jpg")),
IF($C$1="Kroatisch - HR",HYPERLINK(CONCATENATE("https://www.saflax.de/0-WVK-Retail/Bilder-Pictures/SAFLAX-",'Basis-Tabelle-Samen'!N353,"-",'Basis-Tabelle-Samen'!J353,"-garden-to-go-lite-croatian.jpg")),
IF($C$1="Lettisch - LV",HYPERLINK(CONCATENATE("https://www.saflax.de/0-WVK-Retail/Bilder-Pictures/SAFLAX-",'Basis-Tabelle-Samen'!N353,"-",'Basis-Tabelle-Samen'!J353,"-garden-to-go-lite-latvian.jpg")),
IF($C$1="Litauisch - LT",HYPERLINK(CONCATENATE("https://www.saflax.de/0-WVK-Retail/Bilder-Pictures/SAFLAX-",'Basis-Tabelle-Samen'!N353,"-",'Basis-Tabelle-Samen'!J353,"-garden-to-go-lite-lithuanian.jpg")),
IF($C$1="Maltesisch - MT",HYPERLINK(CONCATENATE("https://www.saflax.de/0-WVK-Retail/Bilder-Pictures/SAFLAX-",'Basis-Tabelle-Samen'!N353,"-",'Basis-Tabelle-Samen'!J353,"-garden-to-go-lite-maltese.jpg")),
IF($C$1="Niederländisch - NL",HYPERLINK(CONCATENATE("https://www.saflax.de/0-WVK-Retail/Bilder-Pictures/SAFLAX-",'Basis-Tabelle-Samen'!N353,"-",'Basis-Tabelle-Samen'!J353,"-garden-to-go-lite-dutch.jpg")),
IF($C$1="Norwegisch - NO",HYPERLINK(CONCATENATE("https://www.saflax.de/0-WVK-Retail/Bilder-Pictures/SAFLAX-",'Basis-Tabelle-Samen'!N353,"-",'Basis-Tabelle-Samen'!J353,"-garden-to-go-lite-nowegian.jpg")),
IF($C$1="Polnisch - PL",HYPERLINK(CONCATENATE("https://www.saflax.de/0-WVK-Retail/Bilder-Pictures/SAFLAX-",'Basis-Tabelle-Samen'!N353,"-",'Basis-Tabelle-Samen'!J353,"-garden-to-go-lite-polish.jpg")),
IF($C$1="Portugiesisch - PT",HYPERLINK(CONCATENATE("https://www.saflax.de/0-WVK-Retail/Bilder-Pictures/SAFLAX-",'Basis-Tabelle-Samen'!N353,"-",'Basis-Tabelle-Samen'!J353,"-garden-to-go-lite-portuguese.jpg")),
IF($C$1="Rumänisch - RO",HYPERLINK(CONCATENATE("https://www.saflax.de/0-WVK-Retail/Bilder-Pictures/SAFLAX-",'Basis-Tabelle-Samen'!N353,"-",'Basis-Tabelle-Samen'!J353,"-garden-to-go-lite-romanian.jpg")),
IF($C$1="Schwedisch - SE",HYPERLINK(CONCATENATE("https://www.saflax.de/0-WVK-Retail/Bilder-Pictures/SAFLAX-",'Basis-Tabelle-Samen'!N353,"-",'Basis-Tabelle-Samen'!J353,"-garden-to-go-lite-swedish.jpg")),
IF($C$1="Slowakisch - SK",HYPERLINK(CONCATENATE("https://www.saflax.de/0-WVK-Retail/Bilder-Pictures/SAFLAX-",'Basis-Tabelle-Samen'!N353,"-",'Basis-Tabelle-Samen'!J353,"-garden-to-go-lite-slovak.jpg")),
IF($C$1="Slowenisch - SI",HYPERLINK(CONCATENATE("https://www.saflax.de/0-WVK-Retail/Bilder-Pictures/SAFLAX-",'Basis-Tabelle-Samen'!N353,"-",'Basis-Tabelle-Samen'!J353,"-garden-to-go-lite-slovenian.jpg")),
IF($C$1="Spanisch - ES",HYPERLINK(CONCATENATE("https://www.saflax.de/0-WVK-Retail/Bilder-Pictures/SAFLAX-",'Basis-Tabelle-Samen'!N353,"-",'Basis-Tabelle-Samen'!J353,"-garden-to-go-lite-spanish.jpg")),
IF($C$1="Tschechisch - CZ",HYPERLINK(CONCATENATE("https://www.saflax.de/0-WVK-Retail/Bilder-Pictures/SAFLAX-",'Basis-Tabelle-Samen'!N353,"-",'Basis-Tabelle-Samen'!J353,"-garden-to-go-lite-czech.jpg")),
IF($C$1="Türkisch - TR",HYPERLINK(CONCATENATE("https://www.saflax.de/0-WVK-Retail/Bilder-Pictures/SAFLAX-",'Basis-Tabelle-Samen'!N353,"-",'Basis-Tabelle-Samen'!J353,"-garden-to-go-lite-turkish.jpg")),
IF($C$1="Ungarisch - HU",HYPERLINK(CONCATENATE("https://www.saflax.de/0-WVK-Retail/Bilder-Pictures/SAFLAX-",'Basis-Tabelle-Samen'!N353,"-",'Basis-Tabelle-Samen'!J353,"-garden-to-go-lite-hungarian.jpg")),
" ACHTUNG")))))))))))))))))))))))))))))</f>
        <v/>
      </c>
      <c r="AO366" s="331" t="str">
        <f>IF(U378&lt;1,"",
IF($C$1="Bulgarisch - BG",HYPERLINK(CONCATENATE("https://www.saflax.de/0-WVK-Retail/Bilder-Pictures/SAFLAX-",'Basis-Tabelle-Samen'!Q353,"-",'Basis-Tabelle-Samen'!J353,"-garden-to-go-bulgarian.jpg")),
IF($C$1="Dänisch - DK",HYPERLINK(CONCATENATE("https://www.saflax.de/0-WVK-Retail/Bilder-Pictures/SAFLAX-",'Basis-Tabelle-Samen'!Q353,"-",'Basis-Tabelle-Samen'!J353,"-garden-to-go-danish.jpg")),
IF($C$1="Deutsch - DE",HYPERLINK(CONCATENATE("https://www.saflax.de/0-WVK-Retail/Bilder-Pictures/SAFLAX-",'Basis-Tabelle-Samen'!Q353,"-",'Basis-Tabelle-Samen'!J353,"-garden-to-go-german.jpg")),
IF($C$1="Englisch - UK",HYPERLINK(CONCATENATE("https://www.saflax.de/0-WVK-Retail/Bilder-Pictures/SAFLAX-",'Basis-Tabelle-Samen'!Q353,"-",'Basis-Tabelle-Samen'!J353,"-garden-to-go-english.jpg")),
IF($C$1="Estnisch - EE",HYPERLINK(CONCATENATE("https://www.saflax.de/0-WVK-Retail/Bilder-Pictures/SAFLAX-",'Basis-Tabelle-Samen'!Q353,"-",'Basis-Tabelle-Samen'!J353,"-garden-to-go-estonian.jpg")),
IF($C$1="Finnisch - FI",HYPERLINK(CONCATENATE("https://www.saflax.de/0-WVK-Retail/Bilder-Pictures/SAFLAX-",'Basis-Tabelle-Samen'!Q353,"-",'Basis-Tabelle-Samen'!J353,"-garden-to-go-finnish.jpg")),
IF($C$1="Französisch - FR",HYPERLINK(CONCATENATE("https://www.saflax.de/0-WVK-Retail/Bilder-Pictures/SAFLAX-",'Basis-Tabelle-Samen'!Q353,"-",'Basis-Tabelle-Samen'!J353,"-garden-to-go-french.jpg")),
IF($C$1="Griechisch - GR",HYPERLINK(CONCATENATE("https://www.saflax.de/0-WVK-Retail/Bilder-Pictures/SAFLAX-",'Basis-Tabelle-Samen'!Q353,"-",'Basis-Tabelle-Samen'!J353,"-garden-to-go-greek.jpg")),
IF($C$1="Irisch - IE",HYPERLINK(CONCATENATE("https://www.saflax.de/0-WVK-Retail/Bilder-Pictures/SAFLAX-",'Basis-Tabelle-Samen'!Q353,"-",'Basis-Tabelle-Samen'!J353,"-garden-to-go-irish.jpg")),
IF($C$1="Isländisch - IS",HYPERLINK(CONCATENATE("https://www.saflax.de/0-WVK-Retail/Bilder-Pictures/SAFLAX-",'Basis-Tabelle-Samen'!Q353,"-",'Basis-Tabelle-Samen'!J353,"-garden-to-go-icelandic.jpg")),
IF($C$1="Italienisch - IT",HYPERLINK(CONCATENATE("https://www.saflax.de/0-WVK-Retail/Bilder-Pictures/SAFLAX-",'Basis-Tabelle-Samen'!Q353,"-",'Basis-Tabelle-Samen'!J353,"-garden-to-go-italian.jpg")),
IF($C$1="Japanisch - JP",HYPERLINK(CONCATENATE("https://www.saflax.de/0-WVK-Retail/Bilder-Pictures/SAFLAX-",'Basis-Tabelle-Samen'!Q353,"-",'Basis-Tabelle-Samen'!J353,"-garden-to-go-japanese.jpg")),
IF($C$1="Kroatisch - HR",HYPERLINK(CONCATENATE("https://www.saflax.de/0-WVK-Retail/Bilder-Pictures/SAFLAX-",'Basis-Tabelle-Samen'!Q353,"-",'Basis-Tabelle-Samen'!J353,"-garden-to-go-croatian.jpg")),
IF($C$1="Lettisch - LV",HYPERLINK(CONCATENATE("https://www.saflax.de/0-WVK-Retail/Bilder-Pictures/SAFLAX-",'Basis-Tabelle-Samen'!Q353,"-",'Basis-Tabelle-Samen'!J353,"-garden-to-go-latvian.jpg")),
IF($C$1="Litauisch - LT",HYPERLINK(CONCATENATE("https://www.saflax.de/0-WVK-Retail/Bilder-Pictures/SAFLAX-",'Basis-Tabelle-Samen'!Q353,"-",'Basis-Tabelle-Samen'!J353,"-garden-to-go-lithuanian.jpg")),
IF($C$1="Maltesisch - MT",HYPERLINK(CONCATENATE("https://www.saflax.de/0-WVK-Retail/Bilder-Pictures/SAFLAX-",'Basis-Tabelle-Samen'!Q353,"-",'Basis-Tabelle-Samen'!J353,"-garden-to-go-maltese.jpg")),
IF($C$1="Niederländisch - NL",HYPERLINK(CONCATENATE("https://www.saflax.de/0-WVK-Retail/Bilder-Pictures/SAFLAX-",'Basis-Tabelle-Samen'!Q353,"-",'Basis-Tabelle-Samen'!J353,"-garden-to-go-dutch.jpg")),
IF($C$1="Norwegisch - NO",HYPERLINK(CONCATENATE("https://www.saflax.de/0-WVK-Retail/Bilder-Pictures/SAFLAX-",'Basis-Tabelle-Samen'!Q353,"-",'Basis-Tabelle-Samen'!J353,"-garden-to-go-nowegian.jpg")),
IF($C$1="Polnisch - PL",HYPERLINK(CONCATENATE("https://www.saflax.de/0-WVK-Retail/Bilder-Pictures/SAFLAX-",'Basis-Tabelle-Samen'!Q353,"-",'Basis-Tabelle-Samen'!J353,"-garden-to-go-polish.jpg")),
IF($C$1="Portugiesisch - PT",HYPERLINK(CONCATENATE("https://www.saflax.de/0-WVK-Retail/Bilder-Pictures/SAFLAX-",'Basis-Tabelle-Samen'!Q353,"-",'Basis-Tabelle-Samen'!J353,"-garden-to-go-portuguese.jpg")),
IF($C$1="Rumänisch - RO",HYPERLINK(CONCATENATE("https://www.saflax.de/0-WVK-Retail/Bilder-Pictures/SAFLAX-",'Basis-Tabelle-Samen'!Q353,"-",'Basis-Tabelle-Samen'!J353,"-garden-to-go-romanian.jpg")),
IF($C$1="Schwedisch - SE",HYPERLINK(CONCATENATE("https://www.saflax.de/0-WVK-Retail/Bilder-Pictures/SAFLAX-",'Basis-Tabelle-Samen'!Q353,"-",'Basis-Tabelle-Samen'!J353,"-garden-to-go-swedish.jpg")),
IF($C$1="Slowakisch - SK",HYPERLINK(CONCATENATE("https://www.saflax.de/0-WVK-Retail/Bilder-Pictures/SAFLAX-",'Basis-Tabelle-Samen'!Q353,"-",'Basis-Tabelle-Samen'!J353,"-garden-to-go-slovak.jpg")),
IF($C$1="Slowenisch - SI",HYPERLINK(CONCATENATE("https://www.saflax.de/0-WVK-Retail/Bilder-Pictures/SAFLAX-",'Basis-Tabelle-Samen'!Q353,"-",'Basis-Tabelle-Samen'!J353,"-garden-to-go-slovenian.jpg")),
IF($C$1="Spanisch - ES",HYPERLINK(CONCATENATE("https://www.saflax.de/0-WVK-Retail/Bilder-Pictures/SAFLAX-",'Basis-Tabelle-Samen'!Q353,"-",'Basis-Tabelle-Samen'!J353,"-garden-to-go-spanish.jpg")),
IF($C$1="Tschechisch - CZ",HYPERLINK(CONCATENATE("https://www.saflax.de/0-WVK-Retail/Bilder-Pictures/SAFLAX-",'Basis-Tabelle-Samen'!Q353,"-",'Basis-Tabelle-Samen'!J353,"-garden-to-go-czech.jpg")),
IF($C$1="Türkisch - TR",HYPERLINK(CONCATENATE("https://www.saflax.de/0-WVK-Retail/Bilder-Pictures/SAFLAX-",'Basis-Tabelle-Samen'!Q353,"-",'Basis-Tabelle-Samen'!J353,"-garden-to-go-turkish.jpg")),
IF($C$1="Ungarisch - HU",HYPERLINK(CONCATENATE("https://www.saflax.de/0-WVK-Retail/Bilder-Pictures/SAFLAX-",'Basis-Tabelle-Samen'!Q353,"-",'Basis-Tabelle-Samen'!J353,"-garden-to-go-hungarian.jpg")),
" ACHTUNG")))))))))))))))))))))))))))))</f>
        <v/>
      </c>
      <c r="AP366" s="331" t="str">
        <f>IF(Z378&lt;1,"",
IF($C$1="Bulgarisch - BG",HYPERLINK(CONCATENATE("https://www.saflax.de/0-WVK-Retail/Bilder-Pictures/SAFLAX-",'Basis-Tabelle-Samen'!T353,"-",'Basis-Tabelle-Samen'!J353,"-cultivation-set-bulgarian.jpg")),
IF($C$1="Dänisch - DK",HYPERLINK(CONCATENATE("https://www.saflax.de/0-WVK-Retail/Bilder-Pictures/SAFLAX-",'Basis-Tabelle-Samen'!T353,"-",'Basis-Tabelle-Samen'!J353,"-cultivation-set-danish.jpg")),
IF($C$1="Deutsch - DE",HYPERLINK(CONCATENATE("https://www.saflax.de/0-WVK-Retail/Bilder-Pictures/SAFLAX-",'Basis-Tabelle-Samen'!T353,"-",'Basis-Tabelle-Samen'!J353,"-cultivation-set-german.jpg")),
IF($C$1="Englisch - UK",HYPERLINK(CONCATENATE("https://www.saflax.de/0-WVK-Retail/Bilder-Pictures/SAFLAX-",'Basis-Tabelle-Samen'!T353,"-",'Basis-Tabelle-Samen'!J353,"-cultivation-set-english.jpg")),
IF($C$1="Estnisch - EE",HYPERLINK(CONCATENATE("https://www.saflax.de/0-WVK-Retail/Bilder-Pictures/SAFLAX-",'Basis-Tabelle-Samen'!T353,"-",'Basis-Tabelle-Samen'!J353,"-cultivation-set-estonian.jpg")),
IF($C$1="Finnisch - FI",HYPERLINK(CONCATENATE("https://www.saflax.de/0-WVK-Retail/Bilder-Pictures/SAFLAX-",'Basis-Tabelle-Samen'!T353,"-",'Basis-Tabelle-Samen'!J353,"-cultivation-set-finnish.jpg")),
IF($C$1="Französisch - FR",HYPERLINK(CONCATENATE("https://www.saflax.de/0-WVK-Retail/Bilder-Pictures/SAFLAX-",'Basis-Tabelle-Samen'!T353,"-",'Basis-Tabelle-Samen'!J353,"-cultivation-set-french.jpg")),
IF($C$1="Griechisch - GR",HYPERLINK(CONCATENATE("https://www.saflax.de/0-WVK-Retail/Bilder-Pictures/SAFLAX-",'Basis-Tabelle-Samen'!T353,"-",'Basis-Tabelle-Samen'!J353,"-cultivation-set-greek.jpg")),
IF($C$1="Irisch - IE",HYPERLINK(CONCATENATE("https://www.saflax.de/0-WVK-Retail/Bilder-Pictures/SAFLAX-",'Basis-Tabelle-Samen'!T353,"-",'Basis-Tabelle-Samen'!J353,"-cultivation-set-irish.jpg")),
IF($C$1="Isländisch - IS",HYPERLINK(CONCATENATE("https://www.saflax.de/0-WVK-Retail/Bilder-Pictures/SAFLAX-",'Basis-Tabelle-Samen'!T353,"-",'Basis-Tabelle-Samen'!J353,"-cultivation-set-icelandic.jpg")),
IF($C$1="Italienisch - IT",HYPERLINK(CONCATENATE("https://www.saflax.de/0-WVK-Retail/Bilder-Pictures/SAFLAX-",'Basis-Tabelle-Samen'!T353,"-",'Basis-Tabelle-Samen'!J353,"-cultivation-set-italian.jpg")),
IF($C$1="Japanisch - JP",HYPERLINK(CONCATENATE("https://www.saflax.de/0-WVK-Retail/Bilder-Pictures/SAFLAX-",'Basis-Tabelle-Samen'!T353,"-",'Basis-Tabelle-Samen'!J353,"-cultivation-set-japanese.jpg")),
IF($C$1="Kroatisch - HR",HYPERLINK(CONCATENATE("https://www.saflax.de/0-WVK-Retail/Bilder-Pictures/SAFLAX-",'Basis-Tabelle-Samen'!T353,"-",'Basis-Tabelle-Samen'!J353,"-cultivation-set-croatian.jpg")),
IF($C$1="Lettisch - LV",HYPERLINK(CONCATENATE("https://www.saflax.de/0-WVK-Retail/Bilder-Pictures/SAFLAX-",'Basis-Tabelle-Samen'!T353,"-",'Basis-Tabelle-Samen'!J353,"-cultivation-set-latvian.jpg")),
IF($C$1="Litauisch - LT",HYPERLINK(CONCATENATE("https://www.saflax.de/0-WVK-Retail/Bilder-Pictures/SAFLAX-",'Basis-Tabelle-Samen'!T353,"-",'Basis-Tabelle-Samen'!J353,"-cultivation-set-lithuanian.jpg")),
IF($C$1="Maltesisch - MT",HYPERLINK(CONCATENATE("https://www.saflax.de/0-WVK-Retail/Bilder-Pictures/SAFLAX-",'Basis-Tabelle-Samen'!T353,"-",'Basis-Tabelle-Samen'!J353,"-cultivation-set-maltese.jpg")),
IF($C$1="Niederländisch - NL",HYPERLINK(CONCATENATE("https://www.saflax.de/0-WVK-Retail/Bilder-Pictures/SAFLAX-",'Basis-Tabelle-Samen'!T353,"-",'Basis-Tabelle-Samen'!J353,"-cultivation-set-dutch.jpg")),
IF($C$1="Norwegisch - NO",HYPERLINK(CONCATENATE("https://www.saflax.de/0-WVK-Retail/Bilder-Pictures/SAFLAX-",'Basis-Tabelle-Samen'!T353,"-",'Basis-Tabelle-Samen'!J353,"-cultivation-set-nowegian.jpg")),
IF($C$1="Polnisch - PL",HYPERLINK(CONCATENATE("https://www.saflax.de/0-WVK-Retail/Bilder-Pictures/SAFLAX-",'Basis-Tabelle-Samen'!T353,"-",'Basis-Tabelle-Samen'!J353,"-cultivation-set-polish.jpg")),
IF($C$1="Portugiesisch - PT",HYPERLINK(CONCATENATE("https://www.saflax.de/0-WVK-Retail/Bilder-Pictures/SAFLAX-",'Basis-Tabelle-Samen'!T353,"-",'Basis-Tabelle-Samen'!J353,"-cultivation-set-portuguese.jpg")),
IF($C$1="Rumänisch - RO",HYPERLINK(CONCATENATE("https://www.saflax.de/0-WVK-Retail/Bilder-Pictures/SAFLAX-",'Basis-Tabelle-Samen'!T353,"-",'Basis-Tabelle-Samen'!J353,"-cultivation-set-romanian.jpg")),
IF($C$1="Schwedisch - SE",HYPERLINK(CONCATENATE("https://www.saflax.de/0-WVK-Retail/Bilder-Pictures/SAFLAX-",'Basis-Tabelle-Samen'!T353,"-",'Basis-Tabelle-Samen'!J353,"-cultivation-set-swedish.jpg")),
IF($C$1="Slowakisch - SK",HYPERLINK(CONCATENATE("https://www.saflax.de/0-WVK-Retail/Bilder-Pictures/SAFLAX-",'Basis-Tabelle-Samen'!T353,"-",'Basis-Tabelle-Samen'!J353,"-cultivation-set-slovak.jpg")),
IF($C$1="Slowenisch - SI",HYPERLINK(CONCATENATE("https://www.saflax.de/0-WVK-Retail/Bilder-Pictures/SAFLAX-",'Basis-Tabelle-Samen'!T353,"-",'Basis-Tabelle-Samen'!J353,"-cultivation-set-slovenian.jpg")),
IF($C$1="Spanisch - ES",HYPERLINK(CONCATENATE("https://www.saflax.de/0-WVK-Retail/Bilder-Pictures/SAFLAX-",'Basis-Tabelle-Samen'!T353,"-",'Basis-Tabelle-Samen'!J353,"-cultivation-set-spanish.jpg")),
IF($C$1="Tschechisch - CZ",HYPERLINK(CONCATENATE("https://www.saflax.de/0-WVK-Retail/Bilder-Pictures/SAFLAX-",'Basis-Tabelle-Samen'!T353,"-",'Basis-Tabelle-Samen'!J353,"-cultivation-set-czech.jpg")),
IF($C$1="Türkisch - TR",HYPERLINK(CONCATENATE("https://www.saflax.de/0-WVK-Retail/Bilder-Pictures/SAFLAX-",'Basis-Tabelle-Samen'!T353,"-",'Basis-Tabelle-Samen'!J353,"-cultivation-set-turkish.jpg")),
IF($C$1="Ungarisch - HU",HYPERLINK(CONCATENATE("https://www.saflax.de/0-WVK-Retail/Bilder-Pictures/SAFLAX-",'Basis-Tabelle-Samen'!T353,"-",'Basis-Tabelle-Samen'!J353,"-cultivation-set-hungarian.jpg")),
" ACHTUNG")))))))))))))))))))))))))))))</f>
        <v/>
      </c>
      <c r="AQ366" s="331" t="str">
        <f>IF(AE378&lt;1,"",
IF($C$1="Bulgarisch - BG",HYPERLINK(CONCATENATE("https://www.saflax.de/0-WVK-Retail/Bilder-Pictures/SAFLAX-",'Basis-Tabelle-Samen'!W353,"-",'Basis-Tabelle-Samen'!J353,"-garden-in-the-bag-bulgarian.jpg")),
IF($C$1="Dänisch - DK",HYPERLINK(CONCATENATE("https://www.saflax.de/0-WVK-Retail/Bilder-Pictures/SAFLAX-",'Basis-Tabelle-Samen'!W353,"-",'Basis-Tabelle-Samen'!J353,"-garden-in-the-bag-danish.jpg")),
IF($C$1="Deutsch - DE",HYPERLINK(CONCATENATE("https://www.saflax.de/0-WVK-Retail/Bilder-Pictures/SAFLAX-",'Basis-Tabelle-Samen'!W353,"-",'Basis-Tabelle-Samen'!J353,"-garden-in-the-bag-german.jpg")),
IF($C$1="Englisch - UK",HYPERLINK(CONCATENATE("https://www.saflax.de/0-WVK-Retail/Bilder-Pictures/SAFLAX-",'Basis-Tabelle-Samen'!W353,"-",'Basis-Tabelle-Samen'!J353,"-garden-in-the-bag-english.jpg")),
IF($C$1="Estnisch - EE",HYPERLINK(CONCATENATE("https://www.saflax.de/0-WVK-Retail/Bilder-Pictures/SAFLAX-",'Basis-Tabelle-Samen'!W353,"-",'Basis-Tabelle-Samen'!J353,"-garden-in-the-bag-estonian.jpg")),
IF($C$1="Finnisch - FI",HYPERLINK(CONCATENATE("https://www.saflax.de/0-WVK-Retail/Bilder-Pictures/SAFLAX-",'Basis-Tabelle-Samen'!W353,"-",'Basis-Tabelle-Samen'!J353,"-garden-in-the-bag-finnish.jpg")),
IF($C$1="Französisch - FR",HYPERLINK(CONCATENATE("https://www.saflax.de/0-WVK-Retail/Bilder-Pictures/SAFLAX-",'Basis-Tabelle-Samen'!W353,"-",'Basis-Tabelle-Samen'!J353,"-garden-in-the-bag-french.jpg")),
IF($C$1="Griechisch - GR",HYPERLINK(CONCATENATE("https://www.saflax.de/0-WVK-Retail/Bilder-Pictures/SAFLAX-",'Basis-Tabelle-Samen'!W353,"-",'Basis-Tabelle-Samen'!J353,"-garden-in-the-bag-greek.jpg")),
IF($C$1="Irisch - IE",HYPERLINK(CONCATENATE("https://www.saflax.de/0-WVK-Retail/Bilder-Pictures/SAFLAX-",'Basis-Tabelle-Samen'!W353,"-",'Basis-Tabelle-Samen'!J353,"-garden-in-the-bag-irish.jpg")),
IF($C$1="Isländisch - IS",HYPERLINK(CONCATENATE("https://www.saflax.de/0-WVK-Retail/Bilder-Pictures/SAFLAX-",'Basis-Tabelle-Samen'!W353,"-",'Basis-Tabelle-Samen'!J353,"-garden-in-the-bag-icelandic.jpg")),
IF($C$1="Italienisch - IT",HYPERLINK(CONCATENATE("https://www.saflax.de/0-WVK-Retail/Bilder-Pictures/SAFLAX-",'Basis-Tabelle-Samen'!W353,"-",'Basis-Tabelle-Samen'!J353,"-garden-in-the-bag-italian.jpg")),
IF($C$1="Japanisch - JP",HYPERLINK(CONCATENATE("https://www.saflax.de/0-WVK-Retail/Bilder-Pictures/SAFLAX-",'Basis-Tabelle-Samen'!W353,"-",'Basis-Tabelle-Samen'!J353,"-garden-in-the-bag-japanese.jpg")),
IF($C$1="Kroatisch - HR",HYPERLINK(CONCATENATE("https://www.saflax.de/0-WVK-Retail/Bilder-Pictures/SAFLAX-",'Basis-Tabelle-Samen'!W353,"-",'Basis-Tabelle-Samen'!J353,"-garden-in-the-bag-croatian.jpg")),
IF($C$1="Lettisch - LV",HYPERLINK(CONCATENATE("https://www.saflax.de/0-WVK-Retail/Bilder-Pictures/SAFLAX-",'Basis-Tabelle-Samen'!W353,"-",'Basis-Tabelle-Samen'!J353,"-garden-in-the-bag-latvian.jpg")),
IF($C$1="Litauisch - LT",HYPERLINK(CONCATENATE("https://www.saflax.de/0-WVK-Retail/Bilder-Pictures/SAFLAX-",'Basis-Tabelle-Samen'!W353,"-",'Basis-Tabelle-Samen'!J353,"-garden-in-the-bag-lithuanian.jpg")),
IF($C$1="Maltesisch - MT",HYPERLINK(CONCATENATE("https://www.saflax.de/0-WVK-Retail/Bilder-Pictures/SAFLAX-",'Basis-Tabelle-Samen'!W353,"-",'Basis-Tabelle-Samen'!J353,"-garden-in-the-bag-maltese.jpg")),
IF($C$1="Niederländisch - NL",HYPERLINK(CONCATENATE("https://www.saflax.de/0-WVK-Retail/Bilder-Pictures/SAFLAX-",'Basis-Tabelle-Samen'!W353,"-",'Basis-Tabelle-Samen'!J353,"-garden-in-the-bag-dutch.jpg")),
IF($C$1="Norwegisch - NO",HYPERLINK(CONCATENATE("https://www.saflax.de/0-WVK-Retail/Bilder-Pictures/SAFLAX-",'Basis-Tabelle-Samen'!W353,"-",'Basis-Tabelle-Samen'!J353,"-garden-in-the-bag-nowegian.jpg")),
IF($C$1="Polnisch - PL",HYPERLINK(CONCATENATE("https://www.saflax.de/0-WVK-Retail/Bilder-Pictures/SAFLAX-",'Basis-Tabelle-Samen'!W353,"-",'Basis-Tabelle-Samen'!J353,"-garden-in-the-bag-polish.jpg")),
IF($C$1="Portugiesisch - PT",HYPERLINK(CONCATENATE("https://www.saflax.de/0-WVK-Retail/Bilder-Pictures/SAFLAX-",'Basis-Tabelle-Samen'!W353,"-",'Basis-Tabelle-Samen'!J353,"-garden-in-the-bag-portuguese.jpg")),
IF($C$1="Rumänisch - RO",HYPERLINK(CONCATENATE("https://www.saflax.de/0-WVK-Retail/Bilder-Pictures/SAFLAX-",'Basis-Tabelle-Samen'!W353,"-",'Basis-Tabelle-Samen'!J353,"-garden-in-the-bag-romanian.jpg")),
IF($C$1="Schwedisch - SE",HYPERLINK(CONCATENATE("https://www.saflax.de/0-WVK-Retail/Bilder-Pictures/SAFLAX-",'Basis-Tabelle-Samen'!W353,"-",'Basis-Tabelle-Samen'!J353,"-garden-in-the-bag-swedish.jpg")),
IF($C$1="Slowakisch - SK",HYPERLINK(CONCATENATE("https://www.saflax.de/0-WVK-Retail/Bilder-Pictures/SAFLAX-",'Basis-Tabelle-Samen'!W353,"-",'Basis-Tabelle-Samen'!J353,"-garden-in-the-bag-slovak.jpg")),
IF($C$1="Slowenisch - SI",HYPERLINK(CONCATENATE("https://www.saflax.de/0-WVK-Retail/Bilder-Pictures/SAFLAX-",'Basis-Tabelle-Samen'!W353,"-",'Basis-Tabelle-Samen'!J353,"-garden-in-the-bag-slovenian.jpg")),
IF($C$1="Spanisch - ES",HYPERLINK(CONCATENATE("https://www.saflax.de/0-WVK-Retail/Bilder-Pictures/SAFLAX-",'Basis-Tabelle-Samen'!W353,"-",'Basis-Tabelle-Samen'!J353,"-garden-in-the-bag-spanish.jpg")),
IF($C$1="Tschechisch - CZ",HYPERLINK(CONCATENATE("https://www.saflax.de/0-WVK-Retail/Bilder-Pictures/SAFLAX-",'Basis-Tabelle-Samen'!W353,"-",'Basis-Tabelle-Samen'!J353,"-garden-in-the-bag-czech.jpg")),
IF($C$1="Türkisch - TR",HYPERLINK(CONCATENATE("https://www.saflax.de/0-WVK-Retail/Bilder-Pictures/SAFLAX-",'Basis-Tabelle-Samen'!W353,"-",'Basis-Tabelle-Samen'!J353,"-garden-in-the-bag-turkish.jpg")),
IF($C$1="Ungarisch - HU",HYPERLINK(CONCATENATE("https://www.saflax.de/0-WVK-Retail/Bilder-Pictures/SAFLAX-",'Basis-Tabelle-Samen'!W353,"-",'Basis-Tabelle-Samen'!J353,"-garden-in-the-bag-hungarian.jpg")),
" ACHTUNG")))))))))))))))))))))))))))))</f>
        <v/>
      </c>
    </row>
    <row r="367" spans="1:43" s="27" customFormat="1" ht="17.100000000000001" customHeight="1" x14ac:dyDescent="0.2">
      <c r="A367" s="318" t="str">
        <f>IF('Basis-Tabelle-Samen'!A363="","",IF($C$1="Deutsch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67" s="319" t="str">
        <f>'Basis-Tabelle-Samen'!I363</f>
        <v>Mix</v>
      </c>
      <c r="C367" s="316" t="str">
        <f>IF($C$1="Bulgarisch - BG",'Basis-Tabelle-Samen'!Z363,
IF($C$1="Dänisch - DK",'Basis-Tabelle-Samen'!AA363,
IF($C$1="Deutsch - DE",'Basis-Tabelle-Samen'!AB363,
IF($C$1="Englisch - UK",'Basis-Tabelle-Samen'!AC363,
IF($C$1="Estnisch - EE",'Basis-Tabelle-Samen'!AD363,
IF($C$1="Finnisch - FI",'Basis-Tabelle-Samen'!AE363,
IF($C$1="Französisch - FR",'Basis-Tabelle-Samen'!AF363,
IF($C$1="Griechisch - GR",'Basis-Tabelle-Samen'!AG363,
IF($C$1="Irisch - IE",'Basis-Tabelle-Samen'!AH363,
IF($C$1="Isländisch - IS",'Basis-Tabelle-Samen'!AI363,
IF($C$1="Italienisch - IT",'Basis-Tabelle-Samen'!AJ363,
IF($C$1="Japanisch - JP",'Basis-Tabelle-Samen'!AK363,
IF($C$1="Kroatisch - HR",'Basis-Tabelle-Samen'!AL363,
IF($C$1="Lettisch - LV",'Basis-Tabelle-Samen'!AM363,
IF($C$1="Litauisch - LT",'Basis-Tabelle-Samen'!AN363,
IF($C$1="Maltesisch - MT",'Basis-Tabelle-Samen'!AO363,
IF($C$1="Niederländisch - NL",'Basis-Tabelle-Samen'!AP363,
IF($C$1="Norwegisch - NO",'Basis-Tabelle-Samen'!AQ363,
IF($C$1="Polnisch - PL",'Basis-Tabelle-Samen'!AR363,
IF($C$1="Portugiesisch - PT",'Basis-Tabelle-Samen'!AS363,
IF($C$1="Rumänisch - RO",'Basis-Tabelle-Samen'!AT363,
IF($C$1="Schwedisch - SE",'Basis-Tabelle-Samen'!AU363,
IF($C$1="Slowakisch - SK",'Basis-Tabelle-Samen'!AV363,
IF($C$1="Slowenisch - SI",'Basis-Tabelle-Samen'!AW363,
IF($C$1="Spanisch - ES",'Basis-Tabelle-Samen'!AX363,
IF($C$1="Tschechisch - CZ",'Basis-Tabelle-Samen'!AY363,
IF($C$1="Türkisch - TR",'Basis-Tabelle-Samen'!AZ363,
IF($C$1="Ungarisch - HU",'Basis-Tabelle-Samen'!BA363,
" ACHTUNG"))))))))))))))))))))))))))))</f>
        <v>Golfer's Dream Mix</v>
      </c>
      <c r="D367" s="320">
        <f>'Basis-Tabelle-Samen'!F363</f>
        <v>1000</v>
      </c>
      <c r="E367" s="321" t="str">
        <f>'Basis-Tabelle-Samen'!H363</f>
        <v>7 %</v>
      </c>
      <c r="F367" s="322" t="str">
        <f>IF('Basis-Tabelle-Samen'!G363="","",'Basis-Tabelle-Samen'!G363)</f>
        <v>10</v>
      </c>
      <c r="G367" s="320">
        <f>'Basis-Tabelle-Samen'!C363</f>
        <v>18161</v>
      </c>
      <c r="H367" s="323">
        <f>'Basis-Tabelle-Samen'!D363</f>
        <v>4055473181615</v>
      </c>
      <c r="I367" s="324">
        <f>'Basis-Tabelle-Samen'!E363</f>
        <v>1.85</v>
      </c>
      <c r="J367" s="325">
        <f t="shared" si="5"/>
        <v>12</v>
      </c>
      <c r="K367" s="326">
        <f>'Basis-Tabelle-Samen'!K363</f>
        <v>0</v>
      </c>
      <c r="L367" s="323">
        <f>'Basis-Tabelle-Samen'!L363</f>
        <v>0</v>
      </c>
      <c r="M367" s="324">
        <f>'Basis-Tabelle-Samen'!M363</f>
        <v>0</v>
      </c>
      <c r="N367" s="326" t="str">
        <f>IF(K367&lt;1,"",'3'!$I$15)</f>
        <v/>
      </c>
      <c r="O367" s="327" t="str">
        <f>IF(K367&lt;1,"",'3'!$J$11)</f>
        <v/>
      </c>
      <c r="P367" s="326">
        <f>'Basis-Tabelle-Samen'!N363</f>
        <v>0</v>
      </c>
      <c r="Q367" s="323">
        <f>'Basis-Tabelle-Samen'!O363</f>
        <v>0</v>
      </c>
      <c r="R367" s="328">
        <f>'Basis-Tabelle-Samen'!P363</f>
        <v>0</v>
      </c>
      <c r="S367" s="326" t="str">
        <f>IF(R367&lt;1,"",'3'!$M$15)</f>
        <v/>
      </c>
      <c r="T367" s="327" t="str">
        <f>IF(R367&lt;1,"",'3'!$N$11)</f>
        <v/>
      </c>
      <c r="U367" s="326">
        <f>'Basis-Tabelle-Samen'!Q363</f>
        <v>0</v>
      </c>
      <c r="V367" s="323">
        <f>'Basis-Tabelle-Samen'!R363</f>
        <v>0</v>
      </c>
      <c r="W367" s="324">
        <f>'Basis-Tabelle-Samen'!S363</f>
        <v>0</v>
      </c>
      <c r="X367" s="326" t="str">
        <f>IF(U367&lt;1,"",'3'!$I$15)</f>
        <v/>
      </c>
      <c r="Y367" s="327" t="str">
        <f>IF(U367&lt;1,"",'3'!$J$11)</f>
        <v/>
      </c>
      <c r="Z367" s="326">
        <f>'Basis-Tabelle-Samen'!T363</f>
        <v>0</v>
      </c>
      <c r="AA367" s="323">
        <f>'Basis-Tabelle-Samen'!U363</f>
        <v>0</v>
      </c>
      <c r="AB367" s="324">
        <f>'Basis-Tabelle-Samen'!V363</f>
        <v>0</v>
      </c>
      <c r="AC367" s="326" t="str">
        <f>IF(Z367&lt;1,"",'3'!$U$15)</f>
        <v/>
      </c>
      <c r="AD367" s="327" t="str">
        <f>IF(Z367&lt;1,"",'3'!$V$11)</f>
        <v/>
      </c>
      <c r="AE367" s="326">
        <f>'Basis-Tabelle-Samen'!W363</f>
        <v>0</v>
      </c>
      <c r="AF367" s="323">
        <f>'Basis-Tabelle-Samen'!X363</f>
        <v>0</v>
      </c>
      <c r="AG367" s="324">
        <f>'Basis-Tabelle-Samen'!Y363</f>
        <v>2.95</v>
      </c>
      <c r="AH367" s="326" t="str">
        <f>IF(AE367&lt;1,"",'3'!$Y$15)</f>
        <v/>
      </c>
      <c r="AI367" s="327" t="str">
        <f>IF(AE367&lt;1,"",'3'!$Z$11)</f>
        <v/>
      </c>
      <c r="AJ367" s="319"/>
      <c r="AK367" s="316" t="str">
        <f>IF(G367&lt;1,"",
IF($C$1="Bulgarisch - BG",HYPERLINK(CONCATENATE("https://www.saflax.de/0-WVK-Retail/Bilder-Pictures/SAFLAX-",'Basis-Tabelle-Samen'!C363,"-",'Basis-Tabelle-Samen'!J363,"-seed-package-front-cr-bulgarian.jpg")),
IF($C$1="Dänisch - DK",HYPERLINK(CONCATENATE("https://www.saflax.de/0-WVK-Retail/Bilder-Pictures/SAFLAX-",'Basis-Tabelle-Samen'!C363,"-",'Basis-Tabelle-Samen'!J363,"-seed-package-front-cr-danish.jpg")),
IF($C$1="Deutsch - DE",HYPERLINK(CONCATENATE("https://www.saflax.de/0-WVK-Retail/Bilder-Pictures/SAFLAX-",'Basis-Tabelle-Samen'!C363,"-",'Basis-Tabelle-Samen'!J363,"-seed-package-front-cr-german.jpg")),
IF($C$1="Englisch - UK",HYPERLINK(CONCATENATE("https://www.saflax.de/0-WVK-Retail/Bilder-Pictures/SAFLAX-",'Basis-Tabelle-Samen'!C363,"-",'Basis-Tabelle-Samen'!J363,"-seed-package-front-cr-english.jpg")),
IF($C$1="Estnisch - EE",HYPERLINK(CONCATENATE("https://www.saflax.de/0-WVK-Retail/Bilder-Pictures/SAFLAX-",'Basis-Tabelle-Samen'!C363,"-",'Basis-Tabelle-Samen'!J363,"-seed-package-front-cr-estonian.jpg")),
IF($C$1="Finnisch - FI",HYPERLINK(CONCATENATE("https://www.saflax.de/0-WVK-Retail/Bilder-Pictures/SAFLAX-",'Basis-Tabelle-Samen'!C363,"-",'Basis-Tabelle-Samen'!J363,"-seed-package-front-cr-finnish.jpg")),
IF($C$1="Französisch - FR",HYPERLINK(CONCATENATE("https://www.saflax.de/0-WVK-Retail/Bilder-Pictures/SAFLAX-",'Basis-Tabelle-Samen'!C363,"-",'Basis-Tabelle-Samen'!J363,"-seed-package-front-cr-french.jpg")),
IF($C$1="Griechisch - GR",HYPERLINK(CONCATENATE("https://www.saflax.de/0-WVK-Retail/Bilder-Pictures/SAFLAX-",'Basis-Tabelle-Samen'!C363,"-",'Basis-Tabelle-Samen'!J363,"-seed-package-front-cr-greek.jpg")),
IF($C$1="Irisch - IE",HYPERLINK(CONCATENATE("https://www.saflax.de/0-WVK-Retail/Bilder-Pictures/SAFLAX-",'Basis-Tabelle-Samen'!C363,"-",'Basis-Tabelle-Samen'!J363,"-seed-package-front-cr-irish.jpg")),
IF($C$1="Isländisch - IS",HYPERLINK(CONCATENATE("https://www.saflax.de/0-WVK-Retail/Bilder-Pictures/SAFLAX-",'Basis-Tabelle-Samen'!C363,"-",'Basis-Tabelle-Samen'!J363,"-seed-package-front-cr-icelandic.jpg")),
IF($C$1="Italienisch - IT",HYPERLINK(CONCATENATE("https://www.saflax.de/0-WVK-Retail/Bilder-Pictures/SAFLAX-",'Basis-Tabelle-Samen'!C363,"-",'Basis-Tabelle-Samen'!J363,"-seed-package-front-cr-italian.jpg")),
IF($C$1="Japanisch - JP",HYPERLINK(CONCATENATE("https://www.saflax.de/0-WVK-Retail/Bilder-Pictures/SAFLAX-",'Basis-Tabelle-Samen'!C363,"-",'Basis-Tabelle-Samen'!J363,"-seed-package-front-cr-japanese.jpg")),
IF($C$1="Kroatisch - HR",HYPERLINK(CONCATENATE("https://www.saflax.de/0-WVK-Retail/Bilder-Pictures/SAFLAX-",'Basis-Tabelle-Samen'!C363,"-",'Basis-Tabelle-Samen'!J363,"-seed-package-front-cr-croatian.jpg")),
IF($C$1="Lettisch - LV",HYPERLINK(CONCATENATE("https://www.saflax.de/0-WVK-Retail/Bilder-Pictures/SAFLAX-",'Basis-Tabelle-Samen'!C363,"-",'Basis-Tabelle-Samen'!J363,"-seed-package-front-cr-latvian.jpg")),
IF($C$1="Litauisch - LT",HYPERLINK(CONCATENATE("https://www.saflax.de/0-WVK-Retail/Bilder-Pictures/SAFLAX-",'Basis-Tabelle-Samen'!C363,"-",'Basis-Tabelle-Samen'!J363,"-seed-package-front-cr-lithuanian.jpg")),
IF($C$1="Maltesisch - MT",HYPERLINK(CONCATENATE("https://www.saflax.de/0-WVK-Retail/Bilder-Pictures/SAFLAX-",'Basis-Tabelle-Samen'!C363,"-",'Basis-Tabelle-Samen'!J363,"-seed-package-front-cr-maltese.jpg")),
IF($C$1="Niederländisch - NL",HYPERLINK(CONCATENATE("https://www.saflax.de/0-WVK-Retail/Bilder-Pictures/SAFLAX-",'Basis-Tabelle-Samen'!C363,"-",'Basis-Tabelle-Samen'!J363,"-seed-package-front-cr-dutch.jpg")),
IF($C$1="Norwegisch - NO",HYPERLINK(CONCATENATE("https://www.saflax.de/0-WVK-Retail/Bilder-Pictures/SAFLAX-",'Basis-Tabelle-Samen'!C363,"-",'Basis-Tabelle-Samen'!J363,"-seed-package-front-cr-nowegian.jpg")),
IF($C$1="Polnisch - PL",HYPERLINK(CONCATENATE("https://www.saflax.de/0-WVK-Retail/Bilder-Pictures/SAFLAX-",'Basis-Tabelle-Samen'!C363,"-",'Basis-Tabelle-Samen'!J363,"-seed-package-front-cr-polish.jpg")),
IF($C$1="Portugiesisch - PT",HYPERLINK(CONCATENATE("https://www.saflax.de/0-WVK-Retail/Bilder-Pictures/SAFLAX-",'Basis-Tabelle-Samen'!C363,"-",'Basis-Tabelle-Samen'!J363,"-seed-package-front-cr-portuguese.jpg")),
IF($C$1="Rumänisch - RO",HYPERLINK(CONCATENATE("https://www.saflax.de/0-WVK-Retail/Bilder-Pictures/SAFLAX-",'Basis-Tabelle-Samen'!C363,"-",'Basis-Tabelle-Samen'!J363,"-seed-package-front-cr-romanian.jpg")),
IF($C$1="Schwedisch - SE",HYPERLINK(CONCATENATE("https://www.saflax.de/0-WVK-Retail/Bilder-Pictures/SAFLAX-",'Basis-Tabelle-Samen'!C363,"-",'Basis-Tabelle-Samen'!J363,"-seed-package-front-cr-swedish.jpg")),
IF($C$1="Slowakisch - SK",HYPERLINK(CONCATENATE("https://www.saflax.de/0-WVK-Retail/Bilder-Pictures/SAFLAX-",'Basis-Tabelle-Samen'!C363,"-",'Basis-Tabelle-Samen'!J363,"-seed-package-front-cr-slovak.jpg")),
IF($C$1="Slowenisch - SI",HYPERLINK(CONCATENATE("https://www.saflax.de/0-WVK-Retail/Bilder-Pictures/SAFLAX-",'Basis-Tabelle-Samen'!C363,"-",'Basis-Tabelle-Samen'!J363,"-seed-package-front-cr-slovenian.jpg")),
IF($C$1="Spanisch - ES",HYPERLINK(CONCATENATE("https://www.saflax.de/0-WVK-Retail/Bilder-Pictures/SAFLAX-",'Basis-Tabelle-Samen'!C363,"-",'Basis-Tabelle-Samen'!J363,"-seed-package-front-cr-spanish.jpg")),
IF($C$1="Tschechisch - CZ",HYPERLINK(CONCATENATE("https://www.saflax.de/0-WVK-Retail/Bilder-Pictures/SAFLAX-",'Basis-Tabelle-Samen'!C363,"-",'Basis-Tabelle-Samen'!J363,"-seed-package-front-cr-czech.jpg")),
IF($C$1="Türkisch - TR",HYPERLINK(CONCATENATE("https://www.saflax.de/0-WVK-Retail/Bilder-Pictures/SAFLAX-",'Basis-Tabelle-Samen'!C363,"-",'Basis-Tabelle-Samen'!J363,"-seed-package-front-cr-turkish.jpg")),
IF($C$1="Ungarisch - HU",HYPERLINK(CONCATENATE("https://www.saflax.de/0-WVK-Retail/Bilder-Pictures/SAFLAX-",'Basis-Tabelle-Samen'!C363,"-",'Basis-Tabelle-Samen'!J363,"-seed-package-front-cr-hungarian.jpg")),
" ACHTUNG")))))))))))))))))))))))))))))</f>
        <v>https://www.saflax.de/0-WVK-Retail/Bilder-Pictures/SAFLAX-18161-17-wildflower-mix-seed-package-front-cr-english.jpg</v>
      </c>
      <c r="AL367" s="330" t="str">
        <f>IF(G367&lt;1,"",
IF($C$1="Bulgarisch - BG",HYPERLINK(CONCATENATE("https://www.saflax.de/0-WVK-Retail/Bilder-Pictures/SAFLAX-",'Basis-Tabelle-Samen'!C363,"-",'Basis-Tabelle-Samen'!J363,"-seed-package-back-cr-bulgarian.jpg")),
IF($C$1="Dänisch - DK",HYPERLINK(CONCATENATE("https://www.saflax.de/0-WVK-Retail/Bilder-Pictures/SAFLAX-",'Basis-Tabelle-Samen'!C363,"-",'Basis-Tabelle-Samen'!J363,"-seed-package-back-cr-danish.jpg")),
IF($C$1="Deutsch - DE",HYPERLINK(CONCATENATE("https://www.saflax.de/0-WVK-Retail/Bilder-Pictures/SAFLAX-",'Basis-Tabelle-Samen'!C363,"-",'Basis-Tabelle-Samen'!J363,"-seed-package-back-cr-german.jpg")),
IF($C$1="Englisch - UK",HYPERLINK(CONCATENATE("https://www.saflax.de/0-WVK-Retail/Bilder-Pictures/SAFLAX-",'Basis-Tabelle-Samen'!C363,"-",'Basis-Tabelle-Samen'!J363,"-seed-package-back-cr-english.jpg")),
IF($C$1="Estnisch - EE",HYPERLINK(CONCATENATE("https://www.saflax.de/0-WVK-Retail/Bilder-Pictures/SAFLAX-",'Basis-Tabelle-Samen'!C363,"-",'Basis-Tabelle-Samen'!J363,"-seed-package-back-cr-estonian.jpg")),
IF($C$1="Finnisch - FI",HYPERLINK(CONCATENATE("https://www.saflax.de/0-WVK-Retail/Bilder-Pictures/SAFLAX-",'Basis-Tabelle-Samen'!C363,"-",'Basis-Tabelle-Samen'!J363,"-seed-package-back-cr-finnish.jpg")),
IF($C$1="Französisch - FR",HYPERLINK(CONCATENATE("https://www.saflax.de/0-WVK-Retail/Bilder-Pictures/SAFLAX-",'Basis-Tabelle-Samen'!C363,"-",'Basis-Tabelle-Samen'!J363,"-seed-package-back-cr-french.jpg")),
IF($C$1="Griechisch - GR",HYPERLINK(CONCATENATE("https://www.saflax.de/0-WVK-Retail/Bilder-Pictures/SAFLAX-",'Basis-Tabelle-Samen'!C363,"-",'Basis-Tabelle-Samen'!J363,"-seed-package-back-cr-greek.jpg")),
IF($C$1="Irisch - IE",HYPERLINK(CONCATENATE("https://www.saflax.de/0-WVK-Retail/Bilder-Pictures/SAFLAX-",'Basis-Tabelle-Samen'!C363,"-",'Basis-Tabelle-Samen'!J363,"-seed-package-back-cr-irish.jpg")),
IF($C$1="Isländisch - IS",HYPERLINK(CONCATENATE("https://www.saflax.de/0-WVK-Retail/Bilder-Pictures/SAFLAX-",'Basis-Tabelle-Samen'!C363,"-",'Basis-Tabelle-Samen'!J363,"-seed-package-back-cr-icelandic.jpg")),
IF($C$1="Italienisch - IT",HYPERLINK(CONCATENATE("https://www.saflax.de/0-WVK-Retail/Bilder-Pictures/SAFLAX-",'Basis-Tabelle-Samen'!C363,"-",'Basis-Tabelle-Samen'!J363,"-seed-package-back-cr-italian.jpg")),
IF($C$1="Japanisch - JP",HYPERLINK(CONCATENATE("https://www.saflax.de/0-WVK-Retail/Bilder-Pictures/SAFLAX-",'Basis-Tabelle-Samen'!C363,"-",'Basis-Tabelle-Samen'!J363,"-seed-package-back-cr-japanese.jpg")),
IF($C$1="Kroatisch - HR",HYPERLINK(CONCATENATE("https://www.saflax.de/0-WVK-Retail/Bilder-Pictures/SAFLAX-",'Basis-Tabelle-Samen'!C363,"-",'Basis-Tabelle-Samen'!J363,"-seed-package-back-cr-croatian.jpg")),
IF($C$1="Lettisch - LV",HYPERLINK(CONCATENATE("https://www.saflax.de/0-WVK-Retail/Bilder-Pictures/SAFLAX-",'Basis-Tabelle-Samen'!C363,"-",'Basis-Tabelle-Samen'!J363,"-seed-package-back-cr-latvian.jpg")),
IF($C$1="Litauisch - LT",HYPERLINK(CONCATENATE("https://www.saflax.de/0-WVK-Retail/Bilder-Pictures/SAFLAX-",'Basis-Tabelle-Samen'!C363,"-",'Basis-Tabelle-Samen'!J363,"-seed-package-back-cr-lithuanian.jpg")),
IF($C$1="Maltesisch - MT",HYPERLINK(CONCATENATE("https://www.saflax.de/0-WVK-Retail/Bilder-Pictures/SAFLAX-",'Basis-Tabelle-Samen'!C363,"-",'Basis-Tabelle-Samen'!J363,"-seed-package-back-cr-maltese.jpg")),
IF($C$1="Niederländisch - NL",HYPERLINK(CONCATENATE("https://www.saflax.de/0-WVK-Retail/Bilder-Pictures/SAFLAX-",'Basis-Tabelle-Samen'!C363,"-",'Basis-Tabelle-Samen'!J363,"-seed-package-back-cr-dutch.jpg")),
IF($C$1="Norwegisch - NO",HYPERLINK(CONCATENATE("https://www.saflax.de/0-WVK-Retail/Bilder-Pictures/SAFLAX-",'Basis-Tabelle-Samen'!C363,"-",'Basis-Tabelle-Samen'!J363,"-seed-package-back-cr-nowegian.jpg")),
IF($C$1="Polnisch - PL",HYPERLINK(CONCATENATE("https://www.saflax.de/0-WVK-Retail/Bilder-Pictures/SAFLAX-",'Basis-Tabelle-Samen'!C363,"-",'Basis-Tabelle-Samen'!J363,"-seed-package-back-cr-polish.jpg")),
IF($C$1="Portugiesisch - PT",HYPERLINK(CONCATENATE("https://www.saflax.de/0-WVK-Retail/Bilder-Pictures/SAFLAX-",'Basis-Tabelle-Samen'!C363,"-",'Basis-Tabelle-Samen'!J363,"-seed-package-back-cr-portuguese.jpg")),
IF($C$1="Rumänisch - RO",HYPERLINK(CONCATENATE("https://www.saflax.de/0-WVK-Retail/Bilder-Pictures/SAFLAX-",'Basis-Tabelle-Samen'!C363,"-",'Basis-Tabelle-Samen'!J363,"-seed-package-back-cr-romanian.jpg")),
IF($C$1="Schwedisch - SE",HYPERLINK(CONCATENATE("https://www.saflax.de/0-WVK-Retail/Bilder-Pictures/SAFLAX-",'Basis-Tabelle-Samen'!C363,"-",'Basis-Tabelle-Samen'!J363,"-seed-package-back-cr-swedish.jpg")),
IF($C$1="Slowakisch - SK",HYPERLINK(CONCATENATE("https://www.saflax.de/0-WVK-Retail/Bilder-Pictures/SAFLAX-",'Basis-Tabelle-Samen'!C363,"-",'Basis-Tabelle-Samen'!J363,"-seed-package-back-cr-slovak.jpg")),
IF($C$1="Slowenisch - SI",HYPERLINK(CONCATENATE("https://www.saflax.de/0-WVK-Retail/Bilder-Pictures/SAFLAX-",'Basis-Tabelle-Samen'!C363,"-",'Basis-Tabelle-Samen'!J363,"-seed-package-back-cr-slovenian.jpg")),
IF($C$1="Spanisch - ES",HYPERLINK(CONCATENATE("https://www.saflax.de/0-WVK-Retail/Bilder-Pictures/SAFLAX-",'Basis-Tabelle-Samen'!C363,"-",'Basis-Tabelle-Samen'!J363,"-seed-package-back-cr-spanish.jpg")),
IF($C$1="Tschechisch - CZ",HYPERLINK(CONCATENATE("https://www.saflax.de/0-WVK-Retail/Bilder-Pictures/SAFLAX-",'Basis-Tabelle-Samen'!C363,"-",'Basis-Tabelle-Samen'!J363,"-seed-package-back-cr-czech.jpg")),
IF($C$1="Türkisch - TR",HYPERLINK(CONCATENATE("https://www.saflax.de/0-WVK-Retail/Bilder-Pictures/SAFLAX-",'Basis-Tabelle-Samen'!C363,"-",'Basis-Tabelle-Samen'!J363,"-seed-package-back-cr-turkish.jpg")),
IF($C$1="Ungarisch - HU",HYPERLINK(CONCATENATE("https://www.saflax.de/0-WVK-Retail/Bilder-Pictures/SAFLAX-",'Basis-Tabelle-Samen'!C363,"-",'Basis-Tabelle-Samen'!J363,"-seed-package-back-cr-hungarian.jpg")),
" ACHTUNG")))))))))))))))))))))))))))))</f>
        <v>https://www.saflax.de/0-WVK-Retail/Bilder-Pictures/SAFLAX-18161-17-wildflower-mix-seed-package-back-cr-english.jpg</v>
      </c>
      <c r="AM367" s="330"/>
      <c r="AN367" s="331" t="str">
        <f>IF(P367&lt;1,"",
IF($C$1="Bulgarisch - BG",HYPERLINK(CONCATENATE("https://www.saflax.de/0-WVK-Retail/Bilder-Pictures/SAFLAX-",'Basis-Tabelle-Samen'!N363,"-",'Basis-Tabelle-Samen'!J363,"-garden-to-go-lite-bulgarian.jpg")),
IF($C$1="Dänisch - DK",HYPERLINK(CONCATENATE("https://www.saflax.de/0-WVK-Retail/Bilder-Pictures/SAFLAX-",'Basis-Tabelle-Samen'!N363,"-",'Basis-Tabelle-Samen'!J363,"-garden-to-go-lite-danish.jpg")),
IF($C$1="Deutsch - DE",HYPERLINK(CONCATENATE("https://www.saflax.de/0-WVK-Retail/Bilder-Pictures/SAFLAX-",'Basis-Tabelle-Samen'!N363,"-",'Basis-Tabelle-Samen'!J363,"-garden-to-go-lite-german.jpg")),
IF($C$1="Englisch - UK",HYPERLINK(CONCATENATE("https://www.saflax.de/0-WVK-Retail/Bilder-Pictures/SAFLAX-",'Basis-Tabelle-Samen'!N363,"-",'Basis-Tabelle-Samen'!J363,"-garden-to-go-lite-english.jpg")),
IF($C$1="Estnisch - EE",HYPERLINK(CONCATENATE("https://www.saflax.de/0-WVK-Retail/Bilder-Pictures/SAFLAX-",'Basis-Tabelle-Samen'!N363,"-",'Basis-Tabelle-Samen'!J363,"-garden-to-go-lite-estonian.jpg")),
IF($C$1="Finnisch - FI",HYPERLINK(CONCATENATE("https://www.saflax.de/0-WVK-Retail/Bilder-Pictures/SAFLAX-",'Basis-Tabelle-Samen'!N363,"-",'Basis-Tabelle-Samen'!J363,"-garden-to-go-lite-finnish.jpg")),
IF($C$1="Französisch - FR",HYPERLINK(CONCATENATE("https://www.saflax.de/0-WVK-Retail/Bilder-Pictures/SAFLAX-",'Basis-Tabelle-Samen'!N363,"-",'Basis-Tabelle-Samen'!J363,"-garden-to-go-lite-french.jpg")),
IF($C$1="Griechisch - GR",HYPERLINK(CONCATENATE("https://www.saflax.de/0-WVK-Retail/Bilder-Pictures/SAFLAX-",'Basis-Tabelle-Samen'!N363,"-",'Basis-Tabelle-Samen'!J363,"-garden-to-go-lite-greek.jpg")),
IF($C$1="Irisch - IE",HYPERLINK(CONCATENATE("https://www.saflax.de/0-WVK-Retail/Bilder-Pictures/SAFLAX-",'Basis-Tabelle-Samen'!N363,"-",'Basis-Tabelle-Samen'!J363,"-garden-to-go-lite-irish.jpg")),
IF($C$1="Isländisch - IS",HYPERLINK(CONCATENATE("https://www.saflax.de/0-WVK-Retail/Bilder-Pictures/SAFLAX-",'Basis-Tabelle-Samen'!N363,"-",'Basis-Tabelle-Samen'!J363,"-garden-to-go-lite-icelandic.jpg")),
IF($C$1="Italienisch - IT",HYPERLINK(CONCATENATE("https://www.saflax.de/0-WVK-Retail/Bilder-Pictures/SAFLAX-",'Basis-Tabelle-Samen'!N363,"-",'Basis-Tabelle-Samen'!J363,"-garden-to-go-lite-italian.jpg")),
IF($C$1="Japanisch - JP",HYPERLINK(CONCATENATE("https://www.saflax.de/0-WVK-Retail/Bilder-Pictures/SAFLAX-",'Basis-Tabelle-Samen'!N363,"-",'Basis-Tabelle-Samen'!J363,"-garden-to-go-lite-japanese.jpg")),
IF($C$1="Kroatisch - HR",HYPERLINK(CONCATENATE("https://www.saflax.de/0-WVK-Retail/Bilder-Pictures/SAFLAX-",'Basis-Tabelle-Samen'!N363,"-",'Basis-Tabelle-Samen'!J363,"-garden-to-go-lite-croatian.jpg")),
IF($C$1="Lettisch - LV",HYPERLINK(CONCATENATE("https://www.saflax.de/0-WVK-Retail/Bilder-Pictures/SAFLAX-",'Basis-Tabelle-Samen'!N363,"-",'Basis-Tabelle-Samen'!J363,"-garden-to-go-lite-latvian.jpg")),
IF($C$1="Litauisch - LT",HYPERLINK(CONCATENATE("https://www.saflax.de/0-WVK-Retail/Bilder-Pictures/SAFLAX-",'Basis-Tabelle-Samen'!N363,"-",'Basis-Tabelle-Samen'!J363,"-garden-to-go-lite-lithuanian.jpg")),
IF($C$1="Maltesisch - MT",HYPERLINK(CONCATENATE("https://www.saflax.de/0-WVK-Retail/Bilder-Pictures/SAFLAX-",'Basis-Tabelle-Samen'!N363,"-",'Basis-Tabelle-Samen'!J363,"-garden-to-go-lite-maltese.jpg")),
IF($C$1="Niederländisch - NL",HYPERLINK(CONCATENATE("https://www.saflax.de/0-WVK-Retail/Bilder-Pictures/SAFLAX-",'Basis-Tabelle-Samen'!N363,"-",'Basis-Tabelle-Samen'!J363,"-garden-to-go-lite-dutch.jpg")),
IF($C$1="Norwegisch - NO",HYPERLINK(CONCATENATE("https://www.saflax.de/0-WVK-Retail/Bilder-Pictures/SAFLAX-",'Basis-Tabelle-Samen'!N363,"-",'Basis-Tabelle-Samen'!J363,"-garden-to-go-lite-nowegian.jpg")),
IF($C$1="Polnisch - PL",HYPERLINK(CONCATENATE("https://www.saflax.de/0-WVK-Retail/Bilder-Pictures/SAFLAX-",'Basis-Tabelle-Samen'!N363,"-",'Basis-Tabelle-Samen'!J363,"-garden-to-go-lite-polish.jpg")),
IF($C$1="Portugiesisch - PT",HYPERLINK(CONCATENATE("https://www.saflax.de/0-WVK-Retail/Bilder-Pictures/SAFLAX-",'Basis-Tabelle-Samen'!N363,"-",'Basis-Tabelle-Samen'!J363,"-garden-to-go-lite-portuguese.jpg")),
IF($C$1="Rumänisch - RO",HYPERLINK(CONCATENATE("https://www.saflax.de/0-WVK-Retail/Bilder-Pictures/SAFLAX-",'Basis-Tabelle-Samen'!N363,"-",'Basis-Tabelle-Samen'!J363,"-garden-to-go-lite-romanian.jpg")),
IF($C$1="Schwedisch - SE",HYPERLINK(CONCATENATE("https://www.saflax.de/0-WVK-Retail/Bilder-Pictures/SAFLAX-",'Basis-Tabelle-Samen'!N363,"-",'Basis-Tabelle-Samen'!J363,"-garden-to-go-lite-swedish.jpg")),
IF($C$1="Slowakisch - SK",HYPERLINK(CONCATENATE("https://www.saflax.de/0-WVK-Retail/Bilder-Pictures/SAFLAX-",'Basis-Tabelle-Samen'!N363,"-",'Basis-Tabelle-Samen'!J363,"-garden-to-go-lite-slovak.jpg")),
IF($C$1="Slowenisch - SI",HYPERLINK(CONCATENATE("https://www.saflax.de/0-WVK-Retail/Bilder-Pictures/SAFLAX-",'Basis-Tabelle-Samen'!N363,"-",'Basis-Tabelle-Samen'!J363,"-garden-to-go-lite-slovenian.jpg")),
IF($C$1="Spanisch - ES",HYPERLINK(CONCATENATE("https://www.saflax.de/0-WVK-Retail/Bilder-Pictures/SAFLAX-",'Basis-Tabelle-Samen'!N363,"-",'Basis-Tabelle-Samen'!J363,"-garden-to-go-lite-spanish.jpg")),
IF($C$1="Tschechisch - CZ",HYPERLINK(CONCATENATE("https://www.saflax.de/0-WVK-Retail/Bilder-Pictures/SAFLAX-",'Basis-Tabelle-Samen'!N363,"-",'Basis-Tabelle-Samen'!J363,"-garden-to-go-lite-czech.jpg")),
IF($C$1="Türkisch - TR",HYPERLINK(CONCATENATE("https://www.saflax.de/0-WVK-Retail/Bilder-Pictures/SAFLAX-",'Basis-Tabelle-Samen'!N363,"-",'Basis-Tabelle-Samen'!J363,"-garden-to-go-lite-turkish.jpg")),
IF($C$1="Ungarisch - HU",HYPERLINK(CONCATENATE("https://www.saflax.de/0-WVK-Retail/Bilder-Pictures/SAFLAX-",'Basis-Tabelle-Samen'!N363,"-",'Basis-Tabelle-Samen'!J363,"-garden-to-go-lite-hungarian.jpg")),
" ACHTUNG")))))))))))))))))))))))))))))</f>
        <v/>
      </c>
      <c r="AO367" s="331" t="str">
        <f>IF(U367&lt;1,"",
IF($C$1="Bulgarisch - BG",HYPERLINK(CONCATENATE("https://www.saflax.de/0-WVK-Retail/Bilder-Pictures/SAFLAX-",'Basis-Tabelle-Samen'!Q363,"-",'Basis-Tabelle-Samen'!J363,"-garden-to-go-bulgarian.jpg")),
IF($C$1="Dänisch - DK",HYPERLINK(CONCATENATE("https://www.saflax.de/0-WVK-Retail/Bilder-Pictures/SAFLAX-",'Basis-Tabelle-Samen'!Q363,"-",'Basis-Tabelle-Samen'!J363,"-garden-to-go-danish.jpg")),
IF($C$1="Deutsch - DE",HYPERLINK(CONCATENATE("https://www.saflax.de/0-WVK-Retail/Bilder-Pictures/SAFLAX-",'Basis-Tabelle-Samen'!Q363,"-",'Basis-Tabelle-Samen'!J363,"-garden-to-go-german.jpg")),
IF($C$1="Englisch - UK",HYPERLINK(CONCATENATE("https://www.saflax.de/0-WVK-Retail/Bilder-Pictures/SAFLAX-",'Basis-Tabelle-Samen'!Q363,"-",'Basis-Tabelle-Samen'!J363,"-garden-to-go-english.jpg")),
IF($C$1="Estnisch - EE",HYPERLINK(CONCATENATE("https://www.saflax.de/0-WVK-Retail/Bilder-Pictures/SAFLAX-",'Basis-Tabelle-Samen'!Q363,"-",'Basis-Tabelle-Samen'!J363,"-garden-to-go-estonian.jpg")),
IF($C$1="Finnisch - FI",HYPERLINK(CONCATENATE("https://www.saflax.de/0-WVK-Retail/Bilder-Pictures/SAFLAX-",'Basis-Tabelle-Samen'!Q363,"-",'Basis-Tabelle-Samen'!J363,"-garden-to-go-finnish.jpg")),
IF($C$1="Französisch - FR",HYPERLINK(CONCATENATE("https://www.saflax.de/0-WVK-Retail/Bilder-Pictures/SAFLAX-",'Basis-Tabelle-Samen'!Q363,"-",'Basis-Tabelle-Samen'!J363,"-garden-to-go-french.jpg")),
IF($C$1="Griechisch - GR",HYPERLINK(CONCATENATE("https://www.saflax.de/0-WVK-Retail/Bilder-Pictures/SAFLAX-",'Basis-Tabelle-Samen'!Q363,"-",'Basis-Tabelle-Samen'!J363,"-garden-to-go-greek.jpg")),
IF($C$1="Irisch - IE",HYPERLINK(CONCATENATE("https://www.saflax.de/0-WVK-Retail/Bilder-Pictures/SAFLAX-",'Basis-Tabelle-Samen'!Q363,"-",'Basis-Tabelle-Samen'!J363,"-garden-to-go-irish.jpg")),
IF($C$1="Isländisch - IS",HYPERLINK(CONCATENATE("https://www.saflax.de/0-WVK-Retail/Bilder-Pictures/SAFLAX-",'Basis-Tabelle-Samen'!Q363,"-",'Basis-Tabelle-Samen'!J363,"-garden-to-go-icelandic.jpg")),
IF($C$1="Italienisch - IT",HYPERLINK(CONCATENATE("https://www.saflax.de/0-WVK-Retail/Bilder-Pictures/SAFLAX-",'Basis-Tabelle-Samen'!Q363,"-",'Basis-Tabelle-Samen'!J363,"-garden-to-go-italian.jpg")),
IF($C$1="Japanisch - JP",HYPERLINK(CONCATENATE("https://www.saflax.de/0-WVK-Retail/Bilder-Pictures/SAFLAX-",'Basis-Tabelle-Samen'!Q363,"-",'Basis-Tabelle-Samen'!J363,"-garden-to-go-japanese.jpg")),
IF($C$1="Kroatisch - HR",HYPERLINK(CONCATENATE("https://www.saflax.de/0-WVK-Retail/Bilder-Pictures/SAFLAX-",'Basis-Tabelle-Samen'!Q363,"-",'Basis-Tabelle-Samen'!J363,"-garden-to-go-croatian.jpg")),
IF($C$1="Lettisch - LV",HYPERLINK(CONCATENATE("https://www.saflax.de/0-WVK-Retail/Bilder-Pictures/SAFLAX-",'Basis-Tabelle-Samen'!Q363,"-",'Basis-Tabelle-Samen'!J363,"-garden-to-go-latvian.jpg")),
IF($C$1="Litauisch - LT",HYPERLINK(CONCATENATE("https://www.saflax.de/0-WVK-Retail/Bilder-Pictures/SAFLAX-",'Basis-Tabelle-Samen'!Q363,"-",'Basis-Tabelle-Samen'!J363,"-garden-to-go-lithuanian.jpg")),
IF($C$1="Maltesisch - MT",HYPERLINK(CONCATENATE("https://www.saflax.de/0-WVK-Retail/Bilder-Pictures/SAFLAX-",'Basis-Tabelle-Samen'!Q363,"-",'Basis-Tabelle-Samen'!J363,"-garden-to-go-maltese.jpg")),
IF($C$1="Niederländisch - NL",HYPERLINK(CONCATENATE("https://www.saflax.de/0-WVK-Retail/Bilder-Pictures/SAFLAX-",'Basis-Tabelle-Samen'!Q363,"-",'Basis-Tabelle-Samen'!J363,"-garden-to-go-dutch.jpg")),
IF($C$1="Norwegisch - NO",HYPERLINK(CONCATENATE("https://www.saflax.de/0-WVK-Retail/Bilder-Pictures/SAFLAX-",'Basis-Tabelle-Samen'!Q363,"-",'Basis-Tabelle-Samen'!J363,"-garden-to-go-nowegian.jpg")),
IF($C$1="Polnisch - PL",HYPERLINK(CONCATENATE("https://www.saflax.de/0-WVK-Retail/Bilder-Pictures/SAFLAX-",'Basis-Tabelle-Samen'!Q363,"-",'Basis-Tabelle-Samen'!J363,"-garden-to-go-polish.jpg")),
IF($C$1="Portugiesisch - PT",HYPERLINK(CONCATENATE("https://www.saflax.de/0-WVK-Retail/Bilder-Pictures/SAFLAX-",'Basis-Tabelle-Samen'!Q363,"-",'Basis-Tabelle-Samen'!J363,"-garden-to-go-portuguese.jpg")),
IF($C$1="Rumänisch - RO",HYPERLINK(CONCATENATE("https://www.saflax.de/0-WVK-Retail/Bilder-Pictures/SAFLAX-",'Basis-Tabelle-Samen'!Q363,"-",'Basis-Tabelle-Samen'!J363,"-garden-to-go-romanian.jpg")),
IF($C$1="Schwedisch - SE",HYPERLINK(CONCATENATE("https://www.saflax.de/0-WVK-Retail/Bilder-Pictures/SAFLAX-",'Basis-Tabelle-Samen'!Q363,"-",'Basis-Tabelle-Samen'!J363,"-garden-to-go-swedish.jpg")),
IF($C$1="Slowakisch - SK",HYPERLINK(CONCATENATE("https://www.saflax.de/0-WVK-Retail/Bilder-Pictures/SAFLAX-",'Basis-Tabelle-Samen'!Q363,"-",'Basis-Tabelle-Samen'!J363,"-garden-to-go-slovak.jpg")),
IF($C$1="Slowenisch - SI",HYPERLINK(CONCATENATE("https://www.saflax.de/0-WVK-Retail/Bilder-Pictures/SAFLAX-",'Basis-Tabelle-Samen'!Q363,"-",'Basis-Tabelle-Samen'!J363,"-garden-to-go-slovenian.jpg")),
IF($C$1="Spanisch - ES",HYPERLINK(CONCATENATE("https://www.saflax.de/0-WVK-Retail/Bilder-Pictures/SAFLAX-",'Basis-Tabelle-Samen'!Q363,"-",'Basis-Tabelle-Samen'!J363,"-garden-to-go-spanish.jpg")),
IF($C$1="Tschechisch - CZ",HYPERLINK(CONCATENATE("https://www.saflax.de/0-WVK-Retail/Bilder-Pictures/SAFLAX-",'Basis-Tabelle-Samen'!Q363,"-",'Basis-Tabelle-Samen'!J363,"-garden-to-go-czech.jpg")),
IF($C$1="Türkisch - TR",HYPERLINK(CONCATENATE("https://www.saflax.de/0-WVK-Retail/Bilder-Pictures/SAFLAX-",'Basis-Tabelle-Samen'!Q363,"-",'Basis-Tabelle-Samen'!J363,"-garden-to-go-turkish.jpg")),
IF($C$1="Ungarisch - HU",HYPERLINK(CONCATENATE("https://www.saflax.de/0-WVK-Retail/Bilder-Pictures/SAFLAX-",'Basis-Tabelle-Samen'!Q363,"-",'Basis-Tabelle-Samen'!J363,"-garden-to-go-hungarian.jpg")),
" ACHTUNG")))))))))))))))))))))))))))))</f>
        <v/>
      </c>
      <c r="AP367" s="331" t="str">
        <f>IF(Z367&lt;1,"",
IF($C$1="Bulgarisch - BG",HYPERLINK(CONCATENATE("https://www.saflax.de/0-WVK-Retail/Bilder-Pictures/SAFLAX-",'Basis-Tabelle-Samen'!T363,"-",'Basis-Tabelle-Samen'!J363,"-cultivation-set-bulgarian.jpg")),
IF($C$1="Dänisch - DK",HYPERLINK(CONCATENATE("https://www.saflax.de/0-WVK-Retail/Bilder-Pictures/SAFLAX-",'Basis-Tabelle-Samen'!T363,"-",'Basis-Tabelle-Samen'!J363,"-cultivation-set-danish.jpg")),
IF($C$1="Deutsch - DE",HYPERLINK(CONCATENATE("https://www.saflax.de/0-WVK-Retail/Bilder-Pictures/SAFLAX-",'Basis-Tabelle-Samen'!T363,"-",'Basis-Tabelle-Samen'!J363,"-cultivation-set-german.jpg")),
IF($C$1="Englisch - UK",HYPERLINK(CONCATENATE("https://www.saflax.de/0-WVK-Retail/Bilder-Pictures/SAFLAX-",'Basis-Tabelle-Samen'!T363,"-",'Basis-Tabelle-Samen'!J363,"-cultivation-set-english.jpg")),
IF($C$1="Estnisch - EE",HYPERLINK(CONCATENATE("https://www.saflax.de/0-WVK-Retail/Bilder-Pictures/SAFLAX-",'Basis-Tabelle-Samen'!T363,"-",'Basis-Tabelle-Samen'!J363,"-cultivation-set-estonian.jpg")),
IF($C$1="Finnisch - FI",HYPERLINK(CONCATENATE("https://www.saflax.de/0-WVK-Retail/Bilder-Pictures/SAFLAX-",'Basis-Tabelle-Samen'!T363,"-",'Basis-Tabelle-Samen'!J363,"-cultivation-set-finnish.jpg")),
IF($C$1="Französisch - FR",HYPERLINK(CONCATENATE("https://www.saflax.de/0-WVK-Retail/Bilder-Pictures/SAFLAX-",'Basis-Tabelle-Samen'!T363,"-",'Basis-Tabelle-Samen'!J363,"-cultivation-set-french.jpg")),
IF($C$1="Griechisch - GR",HYPERLINK(CONCATENATE("https://www.saflax.de/0-WVK-Retail/Bilder-Pictures/SAFLAX-",'Basis-Tabelle-Samen'!T363,"-",'Basis-Tabelle-Samen'!J363,"-cultivation-set-greek.jpg")),
IF($C$1="Irisch - IE",HYPERLINK(CONCATENATE("https://www.saflax.de/0-WVK-Retail/Bilder-Pictures/SAFLAX-",'Basis-Tabelle-Samen'!T363,"-",'Basis-Tabelle-Samen'!J363,"-cultivation-set-irish.jpg")),
IF($C$1="Isländisch - IS",HYPERLINK(CONCATENATE("https://www.saflax.de/0-WVK-Retail/Bilder-Pictures/SAFLAX-",'Basis-Tabelle-Samen'!T363,"-",'Basis-Tabelle-Samen'!J363,"-cultivation-set-icelandic.jpg")),
IF($C$1="Italienisch - IT",HYPERLINK(CONCATENATE("https://www.saflax.de/0-WVK-Retail/Bilder-Pictures/SAFLAX-",'Basis-Tabelle-Samen'!T363,"-",'Basis-Tabelle-Samen'!J363,"-cultivation-set-italian.jpg")),
IF($C$1="Japanisch - JP",HYPERLINK(CONCATENATE("https://www.saflax.de/0-WVK-Retail/Bilder-Pictures/SAFLAX-",'Basis-Tabelle-Samen'!T363,"-",'Basis-Tabelle-Samen'!J363,"-cultivation-set-japanese.jpg")),
IF($C$1="Kroatisch - HR",HYPERLINK(CONCATENATE("https://www.saflax.de/0-WVK-Retail/Bilder-Pictures/SAFLAX-",'Basis-Tabelle-Samen'!T363,"-",'Basis-Tabelle-Samen'!J363,"-cultivation-set-croatian.jpg")),
IF($C$1="Lettisch - LV",HYPERLINK(CONCATENATE("https://www.saflax.de/0-WVK-Retail/Bilder-Pictures/SAFLAX-",'Basis-Tabelle-Samen'!T363,"-",'Basis-Tabelle-Samen'!J363,"-cultivation-set-latvian.jpg")),
IF($C$1="Litauisch - LT",HYPERLINK(CONCATENATE("https://www.saflax.de/0-WVK-Retail/Bilder-Pictures/SAFLAX-",'Basis-Tabelle-Samen'!T363,"-",'Basis-Tabelle-Samen'!J363,"-cultivation-set-lithuanian.jpg")),
IF($C$1="Maltesisch - MT",HYPERLINK(CONCATENATE("https://www.saflax.de/0-WVK-Retail/Bilder-Pictures/SAFLAX-",'Basis-Tabelle-Samen'!T363,"-",'Basis-Tabelle-Samen'!J363,"-cultivation-set-maltese.jpg")),
IF($C$1="Niederländisch - NL",HYPERLINK(CONCATENATE("https://www.saflax.de/0-WVK-Retail/Bilder-Pictures/SAFLAX-",'Basis-Tabelle-Samen'!T363,"-",'Basis-Tabelle-Samen'!J363,"-cultivation-set-dutch.jpg")),
IF($C$1="Norwegisch - NO",HYPERLINK(CONCATENATE("https://www.saflax.de/0-WVK-Retail/Bilder-Pictures/SAFLAX-",'Basis-Tabelle-Samen'!T363,"-",'Basis-Tabelle-Samen'!J363,"-cultivation-set-nowegian.jpg")),
IF($C$1="Polnisch - PL",HYPERLINK(CONCATENATE("https://www.saflax.de/0-WVK-Retail/Bilder-Pictures/SAFLAX-",'Basis-Tabelle-Samen'!T363,"-",'Basis-Tabelle-Samen'!J363,"-cultivation-set-polish.jpg")),
IF($C$1="Portugiesisch - PT",HYPERLINK(CONCATENATE("https://www.saflax.de/0-WVK-Retail/Bilder-Pictures/SAFLAX-",'Basis-Tabelle-Samen'!T363,"-",'Basis-Tabelle-Samen'!J363,"-cultivation-set-portuguese.jpg")),
IF($C$1="Rumänisch - RO",HYPERLINK(CONCATENATE("https://www.saflax.de/0-WVK-Retail/Bilder-Pictures/SAFLAX-",'Basis-Tabelle-Samen'!T363,"-",'Basis-Tabelle-Samen'!J363,"-cultivation-set-romanian.jpg")),
IF($C$1="Schwedisch - SE",HYPERLINK(CONCATENATE("https://www.saflax.de/0-WVK-Retail/Bilder-Pictures/SAFLAX-",'Basis-Tabelle-Samen'!T363,"-",'Basis-Tabelle-Samen'!J363,"-cultivation-set-swedish.jpg")),
IF($C$1="Slowakisch - SK",HYPERLINK(CONCATENATE("https://www.saflax.de/0-WVK-Retail/Bilder-Pictures/SAFLAX-",'Basis-Tabelle-Samen'!T363,"-",'Basis-Tabelle-Samen'!J363,"-cultivation-set-slovak.jpg")),
IF($C$1="Slowenisch - SI",HYPERLINK(CONCATENATE("https://www.saflax.de/0-WVK-Retail/Bilder-Pictures/SAFLAX-",'Basis-Tabelle-Samen'!T363,"-",'Basis-Tabelle-Samen'!J363,"-cultivation-set-slovenian.jpg")),
IF($C$1="Spanisch - ES",HYPERLINK(CONCATENATE("https://www.saflax.de/0-WVK-Retail/Bilder-Pictures/SAFLAX-",'Basis-Tabelle-Samen'!T363,"-",'Basis-Tabelle-Samen'!J363,"-cultivation-set-spanish.jpg")),
IF($C$1="Tschechisch - CZ",HYPERLINK(CONCATENATE("https://www.saflax.de/0-WVK-Retail/Bilder-Pictures/SAFLAX-",'Basis-Tabelle-Samen'!T363,"-",'Basis-Tabelle-Samen'!J363,"-cultivation-set-czech.jpg")),
IF($C$1="Türkisch - TR",HYPERLINK(CONCATENATE("https://www.saflax.de/0-WVK-Retail/Bilder-Pictures/SAFLAX-",'Basis-Tabelle-Samen'!T363,"-",'Basis-Tabelle-Samen'!J363,"-cultivation-set-turkish.jpg")),
IF($C$1="Ungarisch - HU",HYPERLINK(CONCATENATE("https://www.saflax.de/0-WVK-Retail/Bilder-Pictures/SAFLAX-",'Basis-Tabelle-Samen'!T363,"-",'Basis-Tabelle-Samen'!J363,"-cultivation-set-hungarian.jpg")),
" ACHTUNG")))))))))))))))))))))))))))))</f>
        <v/>
      </c>
      <c r="AQ367" s="331" t="str">
        <f>IF(AE367&lt;1,"",
IF($C$1="Bulgarisch - BG",HYPERLINK(CONCATENATE("https://www.saflax.de/0-WVK-Retail/Bilder-Pictures/SAFLAX-",'Basis-Tabelle-Samen'!W363,"-",'Basis-Tabelle-Samen'!J363,"-garden-in-the-bag-bulgarian.jpg")),
IF($C$1="Dänisch - DK",HYPERLINK(CONCATENATE("https://www.saflax.de/0-WVK-Retail/Bilder-Pictures/SAFLAX-",'Basis-Tabelle-Samen'!W363,"-",'Basis-Tabelle-Samen'!J363,"-garden-in-the-bag-danish.jpg")),
IF($C$1="Deutsch - DE",HYPERLINK(CONCATENATE("https://www.saflax.de/0-WVK-Retail/Bilder-Pictures/SAFLAX-",'Basis-Tabelle-Samen'!W363,"-",'Basis-Tabelle-Samen'!J363,"-garden-in-the-bag-german.jpg")),
IF($C$1="Englisch - UK",HYPERLINK(CONCATENATE("https://www.saflax.de/0-WVK-Retail/Bilder-Pictures/SAFLAX-",'Basis-Tabelle-Samen'!W363,"-",'Basis-Tabelle-Samen'!J363,"-garden-in-the-bag-english.jpg")),
IF($C$1="Estnisch - EE",HYPERLINK(CONCATENATE("https://www.saflax.de/0-WVK-Retail/Bilder-Pictures/SAFLAX-",'Basis-Tabelle-Samen'!W363,"-",'Basis-Tabelle-Samen'!J363,"-garden-in-the-bag-estonian.jpg")),
IF($C$1="Finnisch - FI",HYPERLINK(CONCATENATE("https://www.saflax.de/0-WVK-Retail/Bilder-Pictures/SAFLAX-",'Basis-Tabelle-Samen'!W363,"-",'Basis-Tabelle-Samen'!J363,"-garden-in-the-bag-finnish.jpg")),
IF($C$1="Französisch - FR",HYPERLINK(CONCATENATE("https://www.saflax.de/0-WVK-Retail/Bilder-Pictures/SAFLAX-",'Basis-Tabelle-Samen'!W363,"-",'Basis-Tabelle-Samen'!J363,"-garden-in-the-bag-french.jpg")),
IF($C$1="Griechisch - GR",HYPERLINK(CONCATENATE("https://www.saflax.de/0-WVK-Retail/Bilder-Pictures/SAFLAX-",'Basis-Tabelle-Samen'!W363,"-",'Basis-Tabelle-Samen'!J363,"-garden-in-the-bag-greek.jpg")),
IF($C$1="Irisch - IE",HYPERLINK(CONCATENATE("https://www.saflax.de/0-WVK-Retail/Bilder-Pictures/SAFLAX-",'Basis-Tabelle-Samen'!W363,"-",'Basis-Tabelle-Samen'!J363,"-garden-in-the-bag-irish.jpg")),
IF($C$1="Isländisch - IS",HYPERLINK(CONCATENATE("https://www.saflax.de/0-WVK-Retail/Bilder-Pictures/SAFLAX-",'Basis-Tabelle-Samen'!W363,"-",'Basis-Tabelle-Samen'!J363,"-garden-in-the-bag-icelandic.jpg")),
IF($C$1="Italienisch - IT",HYPERLINK(CONCATENATE("https://www.saflax.de/0-WVK-Retail/Bilder-Pictures/SAFLAX-",'Basis-Tabelle-Samen'!W363,"-",'Basis-Tabelle-Samen'!J363,"-garden-in-the-bag-italian.jpg")),
IF($C$1="Japanisch - JP",HYPERLINK(CONCATENATE("https://www.saflax.de/0-WVK-Retail/Bilder-Pictures/SAFLAX-",'Basis-Tabelle-Samen'!W363,"-",'Basis-Tabelle-Samen'!J363,"-garden-in-the-bag-japanese.jpg")),
IF($C$1="Kroatisch - HR",HYPERLINK(CONCATENATE("https://www.saflax.de/0-WVK-Retail/Bilder-Pictures/SAFLAX-",'Basis-Tabelle-Samen'!W363,"-",'Basis-Tabelle-Samen'!J363,"-garden-in-the-bag-croatian.jpg")),
IF($C$1="Lettisch - LV",HYPERLINK(CONCATENATE("https://www.saflax.de/0-WVK-Retail/Bilder-Pictures/SAFLAX-",'Basis-Tabelle-Samen'!W363,"-",'Basis-Tabelle-Samen'!J363,"-garden-in-the-bag-latvian.jpg")),
IF($C$1="Litauisch - LT",HYPERLINK(CONCATENATE("https://www.saflax.de/0-WVK-Retail/Bilder-Pictures/SAFLAX-",'Basis-Tabelle-Samen'!W363,"-",'Basis-Tabelle-Samen'!J363,"-garden-in-the-bag-lithuanian.jpg")),
IF($C$1="Maltesisch - MT",HYPERLINK(CONCATENATE("https://www.saflax.de/0-WVK-Retail/Bilder-Pictures/SAFLAX-",'Basis-Tabelle-Samen'!W363,"-",'Basis-Tabelle-Samen'!J363,"-garden-in-the-bag-maltese.jpg")),
IF($C$1="Niederländisch - NL",HYPERLINK(CONCATENATE("https://www.saflax.de/0-WVK-Retail/Bilder-Pictures/SAFLAX-",'Basis-Tabelle-Samen'!W363,"-",'Basis-Tabelle-Samen'!J363,"-garden-in-the-bag-dutch.jpg")),
IF($C$1="Norwegisch - NO",HYPERLINK(CONCATENATE("https://www.saflax.de/0-WVK-Retail/Bilder-Pictures/SAFLAX-",'Basis-Tabelle-Samen'!W363,"-",'Basis-Tabelle-Samen'!J363,"-garden-in-the-bag-nowegian.jpg")),
IF($C$1="Polnisch - PL",HYPERLINK(CONCATENATE("https://www.saflax.de/0-WVK-Retail/Bilder-Pictures/SAFLAX-",'Basis-Tabelle-Samen'!W363,"-",'Basis-Tabelle-Samen'!J363,"-garden-in-the-bag-polish.jpg")),
IF($C$1="Portugiesisch - PT",HYPERLINK(CONCATENATE("https://www.saflax.de/0-WVK-Retail/Bilder-Pictures/SAFLAX-",'Basis-Tabelle-Samen'!W363,"-",'Basis-Tabelle-Samen'!J363,"-garden-in-the-bag-portuguese.jpg")),
IF($C$1="Rumänisch - RO",HYPERLINK(CONCATENATE("https://www.saflax.de/0-WVK-Retail/Bilder-Pictures/SAFLAX-",'Basis-Tabelle-Samen'!W363,"-",'Basis-Tabelle-Samen'!J363,"-garden-in-the-bag-romanian.jpg")),
IF($C$1="Schwedisch - SE",HYPERLINK(CONCATENATE("https://www.saflax.de/0-WVK-Retail/Bilder-Pictures/SAFLAX-",'Basis-Tabelle-Samen'!W363,"-",'Basis-Tabelle-Samen'!J363,"-garden-in-the-bag-swedish.jpg")),
IF($C$1="Slowakisch - SK",HYPERLINK(CONCATENATE("https://www.saflax.de/0-WVK-Retail/Bilder-Pictures/SAFLAX-",'Basis-Tabelle-Samen'!W363,"-",'Basis-Tabelle-Samen'!J363,"-garden-in-the-bag-slovak.jpg")),
IF($C$1="Slowenisch - SI",HYPERLINK(CONCATENATE("https://www.saflax.de/0-WVK-Retail/Bilder-Pictures/SAFLAX-",'Basis-Tabelle-Samen'!W363,"-",'Basis-Tabelle-Samen'!J363,"-garden-in-the-bag-slovenian.jpg")),
IF($C$1="Spanisch - ES",HYPERLINK(CONCATENATE("https://www.saflax.de/0-WVK-Retail/Bilder-Pictures/SAFLAX-",'Basis-Tabelle-Samen'!W363,"-",'Basis-Tabelle-Samen'!J363,"-garden-in-the-bag-spanish.jpg")),
IF($C$1="Tschechisch - CZ",HYPERLINK(CONCATENATE("https://www.saflax.de/0-WVK-Retail/Bilder-Pictures/SAFLAX-",'Basis-Tabelle-Samen'!W363,"-",'Basis-Tabelle-Samen'!J363,"-garden-in-the-bag-czech.jpg")),
IF($C$1="Türkisch - TR",HYPERLINK(CONCATENATE("https://www.saflax.de/0-WVK-Retail/Bilder-Pictures/SAFLAX-",'Basis-Tabelle-Samen'!W363,"-",'Basis-Tabelle-Samen'!J363,"-garden-in-the-bag-turkish.jpg")),
IF($C$1="Ungarisch - HU",HYPERLINK(CONCATENATE("https://www.saflax.de/0-WVK-Retail/Bilder-Pictures/SAFLAX-",'Basis-Tabelle-Samen'!W363,"-",'Basis-Tabelle-Samen'!J363,"-garden-in-the-bag-hungarian.jpg")),
" ACHTUNG")))))))))))))))))))))))))))))</f>
        <v/>
      </c>
    </row>
    <row r="368" spans="1:43" s="27" customFormat="1" ht="17.100000000000001" customHeight="1" x14ac:dyDescent="0.2">
      <c r="A368" s="318" t="str">
        <f>IF('Basis-Tabelle-Samen'!A354="","",IF($C$1="Deutsch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68" s="319" t="str">
        <f>'Basis-Tabelle-Samen'!I354</f>
        <v>Mix</v>
      </c>
      <c r="C368" s="316" t="str">
        <f>IF($C$1="Bulgarisch - BG",'Basis-Tabelle-Samen'!Z354,
IF($C$1="Dänisch - DK",'Basis-Tabelle-Samen'!AA354,
IF($C$1="Deutsch - DE",'Basis-Tabelle-Samen'!AB354,
IF($C$1="Englisch - UK",'Basis-Tabelle-Samen'!AC354,
IF($C$1="Estnisch - EE",'Basis-Tabelle-Samen'!AD354,
IF($C$1="Finnisch - FI",'Basis-Tabelle-Samen'!AE354,
IF($C$1="Französisch - FR",'Basis-Tabelle-Samen'!AF354,
IF($C$1="Griechisch - GR",'Basis-Tabelle-Samen'!AG354,
IF($C$1="Irisch - IE",'Basis-Tabelle-Samen'!AH354,
IF($C$1="Isländisch - IS",'Basis-Tabelle-Samen'!AI354,
IF($C$1="Italienisch - IT",'Basis-Tabelle-Samen'!AJ354,
IF($C$1="Japanisch - JP",'Basis-Tabelle-Samen'!AK354,
IF($C$1="Kroatisch - HR",'Basis-Tabelle-Samen'!AL354,
IF($C$1="Lettisch - LV",'Basis-Tabelle-Samen'!AM354,
IF($C$1="Litauisch - LT",'Basis-Tabelle-Samen'!AN354,
IF($C$1="Maltesisch - MT",'Basis-Tabelle-Samen'!AO354,
IF($C$1="Niederländisch - NL",'Basis-Tabelle-Samen'!AP354,
IF($C$1="Norwegisch - NO",'Basis-Tabelle-Samen'!AQ354,
IF($C$1="Polnisch - PL",'Basis-Tabelle-Samen'!AR354,
IF($C$1="Portugiesisch - PT",'Basis-Tabelle-Samen'!AS354,
IF($C$1="Rumänisch - RO",'Basis-Tabelle-Samen'!AT354,
IF($C$1="Schwedisch - SE",'Basis-Tabelle-Samen'!AU354,
IF($C$1="Slowakisch - SK",'Basis-Tabelle-Samen'!AV354,
IF($C$1="Slowenisch - SI",'Basis-Tabelle-Samen'!AW354,
IF($C$1="Spanisch - ES",'Basis-Tabelle-Samen'!AX354,
IF($C$1="Tschechisch - CZ",'Basis-Tabelle-Samen'!AY354,
IF($C$1="Türkisch - TR",'Basis-Tabelle-Samen'!AZ354,
IF($C$1="Ungarisch - HU",'Basis-Tabelle-Samen'!BA354,
" ACHTUNG"))))))))))))))))))))))))))))</f>
        <v>Bird Lover's Mix</v>
      </c>
      <c r="D368" s="320">
        <f>'Basis-Tabelle-Samen'!F354</f>
        <v>1000</v>
      </c>
      <c r="E368" s="321" t="str">
        <f>'Basis-Tabelle-Samen'!H354</f>
        <v>7 %</v>
      </c>
      <c r="F368" s="322" t="str">
        <f>IF('Basis-Tabelle-Samen'!G354="","",'Basis-Tabelle-Samen'!G354)</f>
        <v>10</v>
      </c>
      <c r="G368" s="320">
        <f>'Basis-Tabelle-Samen'!C354</f>
        <v>18152</v>
      </c>
      <c r="H368" s="323">
        <f>'Basis-Tabelle-Samen'!D354</f>
        <v>4055473181523</v>
      </c>
      <c r="I368" s="324">
        <f>'Basis-Tabelle-Samen'!E354</f>
        <v>1.85</v>
      </c>
      <c r="J368" s="325">
        <f t="shared" si="5"/>
        <v>12</v>
      </c>
      <c r="K368" s="326">
        <f>'Basis-Tabelle-Samen'!K354</f>
        <v>0</v>
      </c>
      <c r="L368" s="323">
        <f>'Basis-Tabelle-Samen'!L354</f>
        <v>0</v>
      </c>
      <c r="M368" s="324">
        <f>'Basis-Tabelle-Samen'!M354</f>
        <v>0</v>
      </c>
      <c r="N368" s="326" t="str">
        <f>IF(K368&lt;1,"",'3'!$I$15)</f>
        <v/>
      </c>
      <c r="O368" s="327" t="str">
        <f>IF(K368&lt;1,"",'3'!$J$11)</f>
        <v/>
      </c>
      <c r="P368" s="326">
        <f>'Basis-Tabelle-Samen'!N354</f>
        <v>0</v>
      </c>
      <c r="Q368" s="323">
        <f>'Basis-Tabelle-Samen'!O354</f>
        <v>0</v>
      </c>
      <c r="R368" s="328">
        <f>'Basis-Tabelle-Samen'!P354</f>
        <v>0</v>
      </c>
      <c r="S368" s="326" t="str">
        <f>IF(R368&lt;1,"",'3'!$M$15)</f>
        <v/>
      </c>
      <c r="T368" s="327" t="str">
        <f>IF(R368&lt;1,"",'3'!$N$11)</f>
        <v/>
      </c>
      <c r="U368" s="326">
        <f>'Basis-Tabelle-Samen'!Q354</f>
        <v>0</v>
      </c>
      <c r="V368" s="323">
        <f>'Basis-Tabelle-Samen'!R354</f>
        <v>0</v>
      </c>
      <c r="W368" s="324">
        <f>'Basis-Tabelle-Samen'!S354</f>
        <v>0</v>
      </c>
      <c r="X368" s="326" t="str">
        <f>IF(U368&lt;1,"",'3'!$I$15)</f>
        <v/>
      </c>
      <c r="Y368" s="327" t="str">
        <f>IF(U368&lt;1,"",'3'!$J$11)</f>
        <v/>
      </c>
      <c r="Z368" s="326">
        <f>'Basis-Tabelle-Samen'!T354</f>
        <v>0</v>
      </c>
      <c r="AA368" s="323">
        <f>'Basis-Tabelle-Samen'!U354</f>
        <v>0</v>
      </c>
      <c r="AB368" s="324">
        <f>'Basis-Tabelle-Samen'!V354</f>
        <v>0</v>
      </c>
      <c r="AC368" s="326" t="str">
        <f>IF(Z368&lt;1,"",'3'!$U$15)</f>
        <v/>
      </c>
      <c r="AD368" s="327" t="str">
        <f>IF(Z368&lt;1,"",'3'!$V$11)</f>
        <v/>
      </c>
      <c r="AE368" s="326">
        <f>'Basis-Tabelle-Samen'!W354</f>
        <v>0</v>
      </c>
      <c r="AF368" s="323">
        <f>'Basis-Tabelle-Samen'!X354</f>
        <v>0</v>
      </c>
      <c r="AG368" s="324">
        <f>'Basis-Tabelle-Samen'!Y354</f>
        <v>2.95</v>
      </c>
      <c r="AH368" s="326" t="str">
        <f>IF(AE368&lt;1,"",'3'!$Y$15)</f>
        <v/>
      </c>
      <c r="AI368" s="327" t="str">
        <f>IF(AE368&lt;1,"",'3'!$Z$11)</f>
        <v/>
      </c>
      <c r="AJ368" s="319"/>
      <c r="AK368" s="316" t="str">
        <f>IF(G368&lt;1,"",
IF($C$1="Bulgarisch - BG",HYPERLINK(CONCATENATE("https://www.saflax.de/0-WVK-Retail/Bilder-Pictures/SAFLAX-",'Basis-Tabelle-Samen'!C354,"-",'Basis-Tabelle-Samen'!J354,"-seed-package-front-cr-bulgarian.jpg")),
IF($C$1="Dänisch - DK",HYPERLINK(CONCATENATE("https://www.saflax.de/0-WVK-Retail/Bilder-Pictures/SAFLAX-",'Basis-Tabelle-Samen'!C354,"-",'Basis-Tabelle-Samen'!J354,"-seed-package-front-cr-danish.jpg")),
IF($C$1="Deutsch - DE",HYPERLINK(CONCATENATE("https://www.saflax.de/0-WVK-Retail/Bilder-Pictures/SAFLAX-",'Basis-Tabelle-Samen'!C354,"-",'Basis-Tabelle-Samen'!J354,"-seed-package-front-cr-german.jpg")),
IF($C$1="Englisch - UK",HYPERLINK(CONCATENATE("https://www.saflax.de/0-WVK-Retail/Bilder-Pictures/SAFLAX-",'Basis-Tabelle-Samen'!C354,"-",'Basis-Tabelle-Samen'!J354,"-seed-package-front-cr-english.jpg")),
IF($C$1="Estnisch - EE",HYPERLINK(CONCATENATE("https://www.saflax.de/0-WVK-Retail/Bilder-Pictures/SAFLAX-",'Basis-Tabelle-Samen'!C354,"-",'Basis-Tabelle-Samen'!J354,"-seed-package-front-cr-estonian.jpg")),
IF($C$1="Finnisch - FI",HYPERLINK(CONCATENATE("https://www.saflax.de/0-WVK-Retail/Bilder-Pictures/SAFLAX-",'Basis-Tabelle-Samen'!C354,"-",'Basis-Tabelle-Samen'!J354,"-seed-package-front-cr-finnish.jpg")),
IF($C$1="Französisch - FR",HYPERLINK(CONCATENATE("https://www.saflax.de/0-WVK-Retail/Bilder-Pictures/SAFLAX-",'Basis-Tabelle-Samen'!C354,"-",'Basis-Tabelle-Samen'!J354,"-seed-package-front-cr-french.jpg")),
IF($C$1="Griechisch - GR",HYPERLINK(CONCATENATE("https://www.saflax.de/0-WVK-Retail/Bilder-Pictures/SAFLAX-",'Basis-Tabelle-Samen'!C354,"-",'Basis-Tabelle-Samen'!J354,"-seed-package-front-cr-greek.jpg")),
IF($C$1="Irisch - IE",HYPERLINK(CONCATENATE("https://www.saflax.de/0-WVK-Retail/Bilder-Pictures/SAFLAX-",'Basis-Tabelle-Samen'!C354,"-",'Basis-Tabelle-Samen'!J354,"-seed-package-front-cr-irish.jpg")),
IF($C$1="Isländisch - IS",HYPERLINK(CONCATENATE("https://www.saflax.de/0-WVK-Retail/Bilder-Pictures/SAFLAX-",'Basis-Tabelle-Samen'!C354,"-",'Basis-Tabelle-Samen'!J354,"-seed-package-front-cr-icelandic.jpg")),
IF($C$1="Italienisch - IT",HYPERLINK(CONCATENATE("https://www.saflax.de/0-WVK-Retail/Bilder-Pictures/SAFLAX-",'Basis-Tabelle-Samen'!C354,"-",'Basis-Tabelle-Samen'!J354,"-seed-package-front-cr-italian.jpg")),
IF($C$1="Japanisch - JP",HYPERLINK(CONCATENATE("https://www.saflax.de/0-WVK-Retail/Bilder-Pictures/SAFLAX-",'Basis-Tabelle-Samen'!C354,"-",'Basis-Tabelle-Samen'!J354,"-seed-package-front-cr-japanese.jpg")),
IF($C$1="Kroatisch - HR",HYPERLINK(CONCATENATE("https://www.saflax.de/0-WVK-Retail/Bilder-Pictures/SAFLAX-",'Basis-Tabelle-Samen'!C354,"-",'Basis-Tabelle-Samen'!J354,"-seed-package-front-cr-croatian.jpg")),
IF($C$1="Lettisch - LV",HYPERLINK(CONCATENATE("https://www.saflax.de/0-WVK-Retail/Bilder-Pictures/SAFLAX-",'Basis-Tabelle-Samen'!C354,"-",'Basis-Tabelle-Samen'!J354,"-seed-package-front-cr-latvian.jpg")),
IF($C$1="Litauisch - LT",HYPERLINK(CONCATENATE("https://www.saflax.de/0-WVK-Retail/Bilder-Pictures/SAFLAX-",'Basis-Tabelle-Samen'!C354,"-",'Basis-Tabelle-Samen'!J354,"-seed-package-front-cr-lithuanian.jpg")),
IF($C$1="Maltesisch - MT",HYPERLINK(CONCATENATE("https://www.saflax.de/0-WVK-Retail/Bilder-Pictures/SAFLAX-",'Basis-Tabelle-Samen'!C354,"-",'Basis-Tabelle-Samen'!J354,"-seed-package-front-cr-maltese.jpg")),
IF($C$1="Niederländisch - NL",HYPERLINK(CONCATENATE("https://www.saflax.de/0-WVK-Retail/Bilder-Pictures/SAFLAX-",'Basis-Tabelle-Samen'!C354,"-",'Basis-Tabelle-Samen'!J354,"-seed-package-front-cr-dutch.jpg")),
IF($C$1="Norwegisch - NO",HYPERLINK(CONCATENATE("https://www.saflax.de/0-WVK-Retail/Bilder-Pictures/SAFLAX-",'Basis-Tabelle-Samen'!C354,"-",'Basis-Tabelle-Samen'!J354,"-seed-package-front-cr-nowegian.jpg")),
IF($C$1="Polnisch - PL",HYPERLINK(CONCATENATE("https://www.saflax.de/0-WVK-Retail/Bilder-Pictures/SAFLAX-",'Basis-Tabelle-Samen'!C354,"-",'Basis-Tabelle-Samen'!J354,"-seed-package-front-cr-polish.jpg")),
IF($C$1="Portugiesisch - PT",HYPERLINK(CONCATENATE("https://www.saflax.de/0-WVK-Retail/Bilder-Pictures/SAFLAX-",'Basis-Tabelle-Samen'!C354,"-",'Basis-Tabelle-Samen'!J354,"-seed-package-front-cr-portuguese.jpg")),
IF($C$1="Rumänisch - RO",HYPERLINK(CONCATENATE("https://www.saflax.de/0-WVK-Retail/Bilder-Pictures/SAFLAX-",'Basis-Tabelle-Samen'!C354,"-",'Basis-Tabelle-Samen'!J354,"-seed-package-front-cr-romanian.jpg")),
IF($C$1="Schwedisch - SE",HYPERLINK(CONCATENATE("https://www.saflax.de/0-WVK-Retail/Bilder-Pictures/SAFLAX-",'Basis-Tabelle-Samen'!C354,"-",'Basis-Tabelle-Samen'!J354,"-seed-package-front-cr-swedish.jpg")),
IF($C$1="Slowakisch - SK",HYPERLINK(CONCATENATE("https://www.saflax.de/0-WVK-Retail/Bilder-Pictures/SAFLAX-",'Basis-Tabelle-Samen'!C354,"-",'Basis-Tabelle-Samen'!J354,"-seed-package-front-cr-slovak.jpg")),
IF($C$1="Slowenisch - SI",HYPERLINK(CONCATENATE("https://www.saflax.de/0-WVK-Retail/Bilder-Pictures/SAFLAX-",'Basis-Tabelle-Samen'!C354,"-",'Basis-Tabelle-Samen'!J354,"-seed-package-front-cr-slovenian.jpg")),
IF($C$1="Spanisch - ES",HYPERLINK(CONCATENATE("https://www.saflax.de/0-WVK-Retail/Bilder-Pictures/SAFLAX-",'Basis-Tabelle-Samen'!C354,"-",'Basis-Tabelle-Samen'!J354,"-seed-package-front-cr-spanish.jpg")),
IF($C$1="Tschechisch - CZ",HYPERLINK(CONCATENATE("https://www.saflax.de/0-WVK-Retail/Bilder-Pictures/SAFLAX-",'Basis-Tabelle-Samen'!C354,"-",'Basis-Tabelle-Samen'!J354,"-seed-package-front-cr-czech.jpg")),
IF($C$1="Türkisch - TR",HYPERLINK(CONCATENATE("https://www.saflax.de/0-WVK-Retail/Bilder-Pictures/SAFLAX-",'Basis-Tabelle-Samen'!C354,"-",'Basis-Tabelle-Samen'!J354,"-seed-package-front-cr-turkish.jpg")),
IF($C$1="Ungarisch - HU",HYPERLINK(CONCATENATE("https://www.saflax.de/0-WVK-Retail/Bilder-Pictures/SAFLAX-",'Basis-Tabelle-Samen'!C354,"-",'Basis-Tabelle-Samen'!J354,"-seed-package-front-cr-hungarian.jpg")),
" ACHTUNG")))))))))))))))))))))))))))))</f>
        <v>https://www.saflax.de/0-WVK-Retail/Bilder-Pictures/SAFLAX-18152-20-wildflower-mix-seed-package-front-cr-english.jpg</v>
      </c>
      <c r="AL368" s="330" t="str">
        <f>IF(G368&lt;1,"",
IF($C$1="Bulgarisch - BG",HYPERLINK(CONCATENATE("https://www.saflax.de/0-WVK-Retail/Bilder-Pictures/SAFLAX-",'Basis-Tabelle-Samen'!C354,"-",'Basis-Tabelle-Samen'!J354,"-seed-package-back-cr-bulgarian.jpg")),
IF($C$1="Dänisch - DK",HYPERLINK(CONCATENATE("https://www.saflax.de/0-WVK-Retail/Bilder-Pictures/SAFLAX-",'Basis-Tabelle-Samen'!C354,"-",'Basis-Tabelle-Samen'!J354,"-seed-package-back-cr-danish.jpg")),
IF($C$1="Deutsch - DE",HYPERLINK(CONCATENATE("https://www.saflax.de/0-WVK-Retail/Bilder-Pictures/SAFLAX-",'Basis-Tabelle-Samen'!C354,"-",'Basis-Tabelle-Samen'!J354,"-seed-package-back-cr-german.jpg")),
IF($C$1="Englisch - UK",HYPERLINK(CONCATENATE("https://www.saflax.de/0-WVK-Retail/Bilder-Pictures/SAFLAX-",'Basis-Tabelle-Samen'!C354,"-",'Basis-Tabelle-Samen'!J354,"-seed-package-back-cr-english.jpg")),
IF($C$1="Estnisch - EE",HYPERLINK(CONCATENATE("https://www.saflax.de/0-WVK-Retail/Bilder-Pictures/SAFLAX-",'Basis-Tabelle-Samen'!C354,"-",'Basis-Tabelle-Samen'!J354,"-seed-package-back-cr-estonian.jpg")),
IF($C$1="Finnisch - FI",HYPERLINK(CONCATENATE("https://www.saflax.de/0-WVK-Retail/Bilder-Pictures/SAFLAX-",'Basis-Tabelle-Samen'!C354,"-",'Basis-Tabelle-Samen'!J354,"-seed-package-back-cr-finnish.jpg")),
IF($C$1="Französisch - FR",HYPERLINK(CONCATENATE("https://www.saflax.de/0-WVK-Retail/Bilder-Pictures/SAFLAX-",'Basis-Tabelle-Samen'!C354,"-",'Basis-Tabelle-Samen'!J354,"-seed-package-back-cr-french.jpg")),
IF($C$1="Griechisch - GR",HYPERLINK(CONCATENATE("https://www.saflax.de/0-WVK-Retail/Bilder-Pictures/SAFLAX-",'Basis-Tabelle-Samen'!C354,"-",'Basis-Tabelle-Samen'!J354,"-seed-package-back-cr-greek.jpg")),
IF($C$1="Irisch - IE",HYPERLINK(CONCATENATE("https://www.saflax.de/0-WVK-Retail/Bilder-Pictures/SAFLAX-",'Basis-Tabelle-Samen'!C354,"-",'Basis-Tabelle-Samen'!J354,"-seed-package-back-cr-irish.jpg")),
IF($C$1="Isländisch - IS",HYPERLINK(CONCATENATE("https://www.saflax.de/0-WVK-Retail/Bilder-Pictures/SAFLAX-",'Basis-Tabelle-Samen'!C354,"-",'Basis-Tabelle-Samen'!J354,"-seed-package-back-cr-icelandic.jpg")),
IF($C$1="Italienisch - IT",HYPERLINK(CONCATENATE("https://www.saflax.de/0-WVK-Retail/Bilder-Pictures/SAFLAX-",'Basis-Tabelle-Samen'!C354,"-",'Basis-Tabelle-Samen'!J354,"-seed-package-back-cr-italian.jpg")),
IF($C$1="Japanisch - JP",HYPERLINK(CONCATENATE("https://www.saflax.de/0-WVK-Retail/Bilder-Pictures/SAFLAX-",'Basis-Tabelle-Samen'!C354,"-",'Basis-Tabelle-Samen'!J354,"-seed-package-back-cr-japanese.jpg")),
IF($C$1="Kroatisch - HR",HYPERLINK(CONCATENATE("https://www.saflax.de/0-WVK-Retail/Bilder-Pictures/SAFLAX-",'Basis-Tabelle-Samen'!C354,"-",'Basis-Tabelle-Samen'!J354,"-seed-package-back-cr-croatian.jpg")),
IF($C$1="Lettisch - LV",HYPERLINK(CONCATENATE("https://www.saflax.de/0-WVK-Retail/Bilder-Pictures/SAFLAX-",'Basis-Tabelle-Samen'!C354,"-",'Basis-Tabelle-Samen'!J354,"-seed-package-back-cr-latvian.jpg")),
IF($C$1="Litauisch - LT",HYPERLINK(CONCATENATE("https://www.saflax.de/0-WVK-Retail/Bilder-Pictures/SAFLAX-",'Basis-Tabelle-Samen'!C354,"-",'Basis-Tabelle-Samen'!J354,"-seed-package-back-cr-lithuanian.jpg")),
IF($C$1="Maltesisch - MT",HYPERLINK(CONCATENATE("https://www.saflax.de/0-WVK-Retail/Bilder-Pictures/SAFLAX-",'Basis-Tabelle-Samen'!C354,"-",'Basis-Tabelle-Samen'!J354,"-seed-package-back-cr-maltese.jpg")),
IF($C$1="Niederländisch - NL",HYPERLINK(CONCATENATE("https://www.saflax.de/0-WVK-Retail/Bilder-Pictures/SAFLAX-",'Basis-Tabelle-Samen'!C354,"-",'Basis-Tabelle-Samen'!J354,"-seed-package-back-cr-dutch.jpg")),
IF($C$1="Norwegisch - NO",HYPERLINK(CONCATENATE("https://www.saflax.de/0-WVK-Retail/Bilder-Pictures/SAFLAX-",'Basis-Tabelle-Samen'!C354,"-",'Basis-Tabelle-Samen'!J354,"-seed-package-back-cr-nowegian.jpg")),
IF($C$1="Polnisch - PL",HYPERLINK(CONCATENATE("https://www.saflax.de/0-WVK-Retail/Bilder-Pictures/SAFLAX-",'Basis-Tabelle-Samen'!C354,"-",'Basis-Tabelle-Samen'!J354,"-seed-package-back-cr-polish.jpg")),
IF($C$1="Portugiesisch - PT",HYPERLINK(CONCATENATE("https://www.saflax.de/0-WVK-Retail/Bilder-Pictures/SAFLAX-",'Basis-Tabelle-Samen'!C354,"-",'Basis-Tabelle-Samen'!J354,"-seed-package-back-cr-portuguese.jpg")),
IF($C$1="Rumänisch - RO",HYPERLINK(CONCATENATE("https://www.saflax.de/0-WVK-Retail/Bilder-Pictures/SAFLAX-",'Basis-Tabelle-Samen'!C354,"-",'Basis-Tabelle-Samen'!J354,"-seed-package-back-cr-romanian.jpg")),
IF($C$1="Schwedisch - SE",HYPERLINK(CONCATENATE("https://www.saflax.de/0-WVK-Retail/Bilder-Pictures/SAFLAX-",'Basis-Tabelle-Samen'!C354,"-",'Basis-Tabelle-Samen'!J354,"-seed-package-back-cr-swedish.jpg")),
IF($C$1="Slowakisch - SK",HYPERLINK(CONCATENATE("https://www.saflax.de/0-WVK-Retail/Bilder-Pictures/SAFLAX-",'Basis-Tabelle-Samen'!C354,"-",'Basis-Tabelle-Samen'!J354,"-seed-package-back-cr-slovak.jpg")),
IF($C$1="Slowenisch - SI",HYPERLINK(CONCATENATE("https://www.saflax.de/0-WVK-Retail/Bilder-Pictures/SAFLAX-",'Basis-Tabelle-Samen'!C354,"-",'Basis-Tabelle-Samen'!J354,"-seed-package-back-cr-slovenian.jpg")),
IF($C$1="Spanisch - ES",HYPERLINK(CONCATENATE("https://www.saflax.de/0-WVK-Retail/Bilder-Pictures/SAFLAX-",'Basis-Tabelle-Samen'!C354,"-",'Basis-Tabelle-Samen'!J354,"-seed-package-back-cr-spanish.jpg")),
IF($C$1="Tschechisch - CZ",HYPERLINK(CONCATENATE("https://www.saflax.de/0-WVK-Retail/Bilder-Pictures/SAFLAX-",'Basis-Tabelle-Samen'!C354,"-",'Basis-Tabelle-Samen'!J354,"-seed-package-back-cr-czech.jpg")),
IF($C$1="Türkisch - TR",HYPERLINK(CONCATENATE("https://www.saflax.de/0-WVK-Retail/Bilder-Pictures/SAFLAX-",'Basis-Tabelle-Samen'!C354,"-",'Basis-Tabelle-Samen'!J354,"-seed-package-back-cr-turkish.jpg")),
IF($C$1="Ungarisch - HU",HYPERLINK(CONCATENATE("https://www.saflax.de/0-WVK-Retail/Bilder-Pictures/SAFLAX-",'Basis-Tabelle-Samen'!C354,"-",'Basis-Tabelle-Samen'!J354,"-seed-package-back-cr-hungarian.jpg")),
" ACHTUNG")))))))))))))))))))))))))))))</f>
        <v>https://www.saflax.de/0-WVK-Retail/Bilder-Pictures/SAFLAX-18152-20-wildflower-mix-seed-package-back-cr-english.jpg</v>
      </c>
      <c r="AM368" s="330"/>
      <c r="AN368" s="331" t="str">
        <f>IF(P368&lt;1,"",
IF($C$1="Bulgarisch - BG",HYPERLINK(CONCATENATE("https://www.saflax.de/0-WVK-Retail/Bilder-Pictures/SAFLAX-",'Basis-Tabelle-Samen'!N354,"-",'Basis-Tabelle-Samen'!J354,"-garden-to-go-lite-bulgarian.jpg")),
IF($C$1="Dänisch - DK",HYPERLINK(CONCATENATE("https://www.saflax.de/0-WVK-Retail/Bilder-Pictures/SAFLAX-",'Basis-Tabelle-Samen'!N354,"-",'Basis-Tabelle-Samen'!J354,"-garden-to-go-lite-danish.jpg")),
IF($C$1="Deutsch - DE",HYPERLINK(CONCATENATE("https://www.saflax.de/0-WVK-Retail/Bilder-Pictures/SAFLAX-",'Basis-Tabelle-Samen'!N354,"-",'Basis-Tabelle-Samen'!J354,"-garden-to-go-lite-german.jpg")),
IF($C$1="Englisch - UK",HYPERLINK(CONCATENATE("https://www.saflax.de/0-WVK-Retail/Bilder-Pictures/SAFLAX-",'Basis-Tabelle-Samen'!N354,"-",'Basis-Tabelle-Samen'!J354,"-garden-to-go-lite-english.jpg")),
IF($C$1="Estnisch - EE",HYPERLINK(CONCATENATE("https://www.saflax.de/0-WVK-Retail/Bilder-Pictures/SAFLAX-",'Basis-Tabelle-Samen'!N354,"-",'Basis-Tabelle-Samen'!J354,"-garden-to-go-lite-estonian.jpg")),
IF($C$1="Finnisch - FI",HYPERLINK(CONCATENATE("https://www.saflax.de/0-WVK-Retail/Bilder-Pictures/SAFLAX-",'Basis-Tabelle-Samen'!N354,"-",'Basis-Tabelle-Samen'!J354,"-garden-to-go-lite-finnish.jpg")),
IF($C$1="Französisch - FR",HYPERLINK(CONCATENATE("https://www.saflax.de/0-WVK-Retail/Bilder-Pictures/SAFLAX-",'Basis-Tabelle-Samen'!N354,"-",'Basis-Tabelle-Samen'!J354,"-garden-to-go-lite-french.jpg")),
IF($C$1="Griechisch - GR",HYPERLINK(CONCATENATE("https://www.saflax.de/0-WVK-Retail/Bilder-Pictures/SAFLAX-",'Basis-Tabelle-Samen'!N354,"-",'Basis-Tabelle-Samen'!J354,"-garden-to-go-lite-greek.jpg")),
IF($C$1="Irisch - IE",HYPERLINK(CONCATENATE("https://www.saflax.de/0-WVK-Retail/Bilder-Pictures/SAFLAX-",'Basis-Tabelle-Samen'!N354,"-",'Basis-Tabelle-Samen'!J354,"-garden-to-go-lite-irish.jpg")),
IF($C$1="Isländisch - IS",HYPERLINK(CONCATENATE("https://www.saflax.de/0-WVK-Retail/Bilder-Pictures/SAFLAX-",'Basis-Tabelle-Samen'!N354,"-",'Basis-Tabelle-Samen'!J354,"-garden-to-go-lite-icelandic.jpg")),
IF($C$1="Italienisch - IT",HYPERLINK(CONCATENATE("https://www.saflax.de/0-WVK-Retail/Bilder-Pictures/SAFLAX-",'Basis-Tabelle-Samen'!N354,"-",'Basis-Tabelle-Samen'!J354,"-garden-to-go-lite-italian.jpg")),
IF($C$1="Japanisch - JP",HYPERLINK(CONCATENATE("https://www.saflax.de/0-WVK-Retail/Bilder-Pictures/SAFLAX-",'Basis-Tabelle-Samen'!N354,"-",'Basis-Tabelle-Samen'!J354,"-garden-to-go-lite-japanese.jpg")),
IF($C$1="Kroatisch - HR",HYPERLINK(CONCATENATE("https://www.saflax.de/0-WVK-Retail/Bilder-Pictures/SAFLAX-",'Basis-Tabelle-Samen'!N354,"-",'Basis-Tabelle-Samen'!J354,"-garden-to-go-lite-croatian.jpg")),
IF($C$1="Lettisch - LV",HYPERLINK(CONCATENATE("https://www.saflax.de/0-WVK-Retail/Bilder-Pictures/SAFLAX-",'Basis-Tabelle-Samen'!N354,"-",'Basis-Tabelle-Samen'!J354,"-garden-to-go-lite-latvian.jpg")),
IF($C$1="Litauisch - LT",HYPERLINK(CONCATENATE("https://www.saflax.de/0-WVK-Retail/Bilder-Pictures/SAFLAX-",'Basis-Tabelle-Samen'!N354,"-",'Basis-Tabelle-Samen'!J354,"-garden-to-go-lite-lithuanian.jpg")),
IF($C$1="Maltesisch - MT",HYPERLINK(CONCATENATE("https://www.saflax.de/0-WVK-Retail/Bilder-Pictures/SAFLAX-",'Basis-Tabelle-Samen'!N354,"-",'Basis-Tabelle-Samen'!J354,"-garden-to-go-lite-maltese.jpg")),
IF($C$1="Niederländisch - NL",HYPERLINK(CONCATENATE("https://www.saflax.de/0-WVK-Retail/Bilder-Pictures/SAFLAX-",'Basis-Tabelle-Samen'!N354,"-",'Basis-Tabelle-Samen'!J354,"-garden-to-go-lite-dutch.jpg")),
IF($C$1="Norwegisch - NO",HYPERLINK(CONCATENATE("https://www.saflax.de/0-WVK-Retail/Bilder-Pictures/SAFLAX-",'Basis-Tabelle-Samen'!N354,"-",'Basis-Tabelle-Samen'!J354,"-garden-to-go-lite-nowegian.jpg")),
IF($C$1="Polnisch - PL",HYPERLINK(CONCATENATE("https://www.saflax.de/0-WVK-Retail/Bilder-Pictures/SAFLAX-",'Basis-Tabelle-Samen'!N354,"-",'Basis-Tabelle-Samen'!J354,"-garden-to-go-lite-polish.jpg")),
IF($C$1="Portugiesisch - PT",HYPERLINK(CONCATENATE("https://www.saflax.de/0-WVK-Retail/Bilder-Pictures/SAFLAX-",'Basis-Tabelle-Samen'!N354,"-",'Basis-Tabelle-Samen'!J354,"-garden-to-go-lite-portuguese.jpg")),
IF($C$1="Rumänisch - RO",HYPERLINK(CONCATENATE("https://www.saflax.de/0-WVK-Retail/Bilder-Pictures/SAFLAX-",'Basis-Tabelle-Samen'!N354,"-",'Basis-Tabelle-Samen'!J354,"-garden-to-go-lite-romanian.jpg")),
IF($C$1="Schwedisch - SE",HYPERLINK(CONCATENATE("https://www.saflax.de/0-WVK-Retail/Bilder-Pictures/SAFLAX-",'Basis-Tabelle-Samen'!N354,"-",'Basis-Tabelle-Samen'!J354,"-garden-to-go-lite-swedish.jpg")),
IF($C$1="Slowakisch - SK",HYPERLINK(CONCATENATE("https://www.saflax.de/0-WVK-Retail/Bilder-Pictures/SAFLAX-",'Basis-Tabelle-Samen'!N354,"-",'Basis-Tabelle-Samen'!J354,"-garden-to-go-lite-slovak.jpg")),
IF($C$1="Slowenisch - SI",HYPERLINK(CONCATENATE("https://www.saflax.de/0-WVK-Retail/Bilder-Pictures/SAFLAX-",'Basis-Tabelle-Samen'!N354,"-",'Basis-Tabelle-Samen'!J354,"-garden-to-go-lite-slovenian.jpg")),
IF($C$1="Spanisch - ES",HYPERLINK(CONCATENATE("https://www.saflax.de/0-WVK-Retail/Bilder-Pictures/SAFLAX-",'Basis-Tabelle-Samen'!N354,"-",'Basis-Tabelle-Samen'!J354,"-garden-to-go-lite-spanish.jpg")),
IF($C$1="Tschechisch - CZ",HYPERLINK(CONCATENATE("https://www.saflax.de/0-WVK-Retail/Bilder-Pictures/SAFLAX-",'Basis-Tabelle-Samen'!N354,"-",'Basis-Tabelle-Samen'!J354,"-garden-to-go-lite-czech.jpg")),
IF($C$1="Türkisch - TR",HYPERLINK(CONCATENATE("https://www.saflax.de/0-WVK-Retail/Bilder-Pictures/SAFLAX-",'Basis-Tabelle-Samen'!N354,"-",'Basis-Tabelle-Samen'!J354,"-garden-to-go-lite-turkish.jpg")),
IF($C$1="Ungarisch - HU",HYPERLINK(CONCATENATE("https://www.saflax.de/0-WVK-Retail/Bilder-Pictures/SAFLAX-",'Basis-Tabelle-Samen'!N354,"-",'Basis-Tabelle-Samen'!J354,"-garden-to-go-lite-hungarian.jpg")),
" ACHTUNG")))))))))))))))))))))))))))))</f>
        <v/>
      </c>
      <c r="AO368" s="331" t="str">
        <f>IF(U368&lt;1,"",
IF($C$1="Bulgarisch - BG",HYPERLINK(CONCATENATE("https://www.saflax.de/0-WVK-Retail/Bilder-Pictures/SAFLAX-",'Basis-Tabelle-Samen'!Q354,"-",'Basis-Tabelle-Samen'!J354,"-garden-to-go-bulgarian.jpg")),
IF($C$1="Dänisch - DK",HYPERLINK(CONCATENATE("https://www.saflax.de/0-WVK-Retail/Bilder-Pictures/SAFLAX-",'Basis-Tabelle-Samen'!Q354,"-",'Basis-Tabelle-Samen'!J354,"-garden-to-go-danish.jpg")),
IF($C$1="Deutsch - DE",HYPERLINK(CONCATENATE("https://www.saflax.de/0-WVK-Retail/Bilder-Pictures/SAFLAX-",'Basis-Tabelle-Samen'!Q354,"-",'Basis-Tabelle-Samen'!J354,"-garden-to-go-german.jpg")),
IF($C$1="Englisch - UK",HYPERLINK(CONCATENATE("https://www.saflax.de/0-WVK-Retail/Bilder-Pictures/SAFLAX-",'Basis-Tabelle-Samen'!Q354,"-",'Basis-Tabelle-Samen'!J354,"-garden-to-go-english.jpg")),
IF($C$1="Estnisch - EE",HYPERLINK(CONCATENATE("https://www.saflax.de/0-WVK-Retail/Bilder-Pictures/SAFLAX-",'Basis-Tabelle-Samen'!Q354,"-",'Basis-Tabelle-Samen'!J354,"-garden-to-go-estonian.jpg")),
IF($C$1="Finnisch - FI",HYPERLINK(CONCATENATE("https://www.saflax.de/0-WVK-Retail/Bilder-Pictures/SAFLAX-",'Basis-Tabelle-Samen'!Q354,"-",'Basis-Tabelle-Samen'!J354,"-garden-to-go-finnish.jpg")),
IF($C$1="Französisch - FR",HYPERLINK(CONCATENATE("https://www.saflax.de/0-WVK-Retail/Bilder-Pictures/SAFLAX-",'Basis-Tabelle-Samen'!Q354,"-",'Basis-Tabelle-Samen'!J354,"-garden-to-go-french.jpg")),
IF($C$1="Griechisch - GR",HYPERLINK(CONCATENATE("https://www.saflax.de/0-WVK-Retail/Bilder-Pictures/SAFLAX-",'Basis-Tabelle-Samen'!Q354,"-",'Basis-Tabelle-Samen'!J354,"-garden-to-go-greek.jpg")),
IF($C$1="Irisch - IE",HYPERLINK(CONCATENATE("https://www.saflax.de/0-WVK-Retail/Bilder-Pictures/SAFLAX-",'Basis-Tabelle-Samen'!Q354,"-",'Basis-Tabelle-Samen'!J354,"-garden-to-go-irish.jpg")),
IF($C$1="Isländisch - IS",HYPERLINK(CONCATENATE("https://www.saflax.de/0-WVK-Retail/Bilder-Pictures/SAFLAX-",'Basis-Tabelle-Samen'!Q354,"-",'Basis-Tabelle-Samen'!J354,"-garden-to-go-icelandic.jpg")),
IF($C$1="Italienisch - IT",HYPERLINK(CONCATENATE("https://www.saflax.de/0-WVK-Retail/Bilder-Pictures/SAFLAX-",'Basis-Tabelle-Samen'!Q354,"-",'Basis-Tabelle-Samen'!J354,"-garden-to-go-italian.jpg")),
IF($C$1="Japanisch - JP",HYPERLINK(CONCATENATE("https://www.saflax.de/0-WVK-Retail/Bilder-Pictures/SAFLAX-",'Basis-Tabelle-Samen'!Q354,"-",'Basis-Tabelle-Samen'!J354,"-garden-to-go-japanese.jpg")),
IF($C$1="Kroatisch - HR",HYPERLINK(CONCATENATE("https://www.saflax.de/0-WVK-Retail/Bilder-Pictures/SAFLAX-",'Basis-Tabelle-Samen'!Q354,"-",'Basis-Tabelle-Samen'!J354,"-garden-to-go-croatian.jpg")),
IF($C$1="Lettisch - LV",HYPERLINK(CONCATENATE("https://www.saflax.de/0-WVK-Retail/Bilder-Pictures/SAFLAX-",'Basis-Tabelle-Samen'!Q354,"-",'Basis-Tabelle-Samen'!J354,"-garden-to-go-latvian.jpg")),
IF($C$1="Litauisch - LT",HYPERLINK(CONCATENATE("https://www.saflax.de/0-WVK-Retail/Bilder-Pictures/SAFLAX-",'Basis-Tabelle-Samen'!Q354,"-",'Basis-Tabelle-Samen'!J354,"-garden-to-go-lithuanian.jpg")),
IF($C$1="Maltesisch - MT",HYPERLINK(CONCATENATE("https://www.saflax.de/0-WVK-Retail/Bilder-Pictures/SAFLAX-",'Basis-Tabelle-Samen'!Q354,"-",'Basis-Tabelle-Samen'!J354,"-garden-to-go-maltese.jpg")),
IF($C$1="Niederländisch - NL",HYPERLINK(CONCATENATE("https://www.saflax.de/0-WVK-Retail/Bilder-Pictures/SAFLAX-",'Basis-Tabelle-Samen'!Q354,"-",'Basis-Tabelle-Samen'!J354,"-garden-to-go-dutch.jpg")),
IF($C$1="Norwegisch - NO",HYPERLINK(CONCATENATE("https://www.saflax.de/0-WVK-Retail/Bilder-Pictures/SAFLAX-",'Basis-Tabelle-Samen'!Q354,"-",'Basis-Tabelle-Samen'!J354,"-garden-to-go-nowegian.jpg")),
IF($C$1="Polnisch - PL",HYPERLINK(CONCATENATE("https://www.saflax.de/0-WVK-Retail/Bilder-Pictures/SAFLAX-",'Basis-Tabelle-Samen'!Q354,"-",'Basis-Tabelle-Samen'!J354,"-garden-to-go-polish.jpg")),
IF($C$1="Portugiesisch - PT",HYPERLINK(CONCATENATE("https://www.saflax.de/0-WVK-Retail/Bilder-Pictures/SAFLAX-",'Basis-Tabelle-Samen'!Q354,"-",'Basis-Tabelle-Samen'!J354,"-garden-to-go-portuguese.jpg")),
IF($C$1="Rumänisch - RO",HYPERLINK(CONCATENATE("https://www.saflax.de/0-WVK-Retail/Bilder-Pictures/SAFLAX-",'Basis-Tabelle-Samen'!Q354,"-",'Basis-Tabelle-Samen'!J354,"-garden-to-go-romanian.jpg")),
IF($C$1="Schwedisch - SE",HYPERLINK(CONCATENATE("https://www.saflax.de/0-WVK-Retail/Bilder-Pictures/SAFLAX-",'Basis-Tabelle-Samen'!Q354,"-",'Basis-Tabelle-Samen'!J354,"-garden-to-go-swedish.jpg")),
IF($C$1="Slowakisch - SK",HYPERLINK(CONCATENATE("https://www.saflax.de/0-WVK-Retail/Bilder-Pictures/SAFLAX-",'Basis-Tabelle-Samen'!Q354,"-",'Basis-Tabelle-Samen'!J354,"-garden-to-go-slovak.jpg")),
IF($C$1="Slowenisch - SI",HYPERLINK(CONCATENATE("https://www.saflax.de/0-WVK-Retail/Bilder-Pictures/SAFLAX-",'Basis-Tabelle-Samen'!Q354,"-",'Basis-Tabelle-Samen'!J354,"-garden-to-go-slovenian.jpg")),
IF($C$1="Spanisch - ES",HYPERLINK(CONCATENATE("https://www.saflax.de/0-WVK-Retail/Bilder-Pictures/SAFLAX-",'Basis-Tabelle-Samen'!Q354,"-",'Basis-Tabelle-Samen'!J354,"-garden-to-go-spanish.jpg")),
IF($C$1="Tschechisch - CZ",HYPERLINK(CONCATENATE("https://www.saflax.de/0-WVK-Retail/Bilder-Pictures/SAFLAX-",'Basis-Tabelle-Samen'!Q354,"-",'Basis-Tabelle-Samen'!J354,"-garden-to-go-czech.jpg")),
IF($C$1="Türkisch - TR",HYPERLINK(CONCATENATE("https://www.saflax.de/0-WVK-Retail/Bilder-Pictures/SAFLAX-",'Basis-Tabelle-Samen'!Q354,"-",'Basis-Tabelle-Samen'!J354,"-garden-to-go-turkish.jpg")),
IF($C$1="Ungarisch - HU",HYPERLINK(CONCATENATE("https://www.saflax.de/0-WVK-Retail/Bilder-Pictures/SAFLAX-",'Basis-Tabelle-Samen'!Q354,"-",'Basis-Tabelle-Samen'!J354,"-garden-to-go-hungarian.jpg")),
" ACHTUNG")))))))))))))))))))))))))))))</f>
        <v/>
      </c>
      <c r="AP368" s="331" t="str">
        <f>IF(Z368&lt;1,"",
IF($C$1="Bulgarisch - BG",HYPERLINK(CONCATENATE("https://www.saflax.de/0-WVK-Retail/Bilder-Pictures/SAFLAX-",'Basis-Tabelle-Samen'!T354,"-",'Basis-Tabelle-Samen'!J354,"-cultivation-set-bulgarian.jpg")),
IF($C$1="Dänisch - DK",HYPERLINK(CONCATENATE("https://www.saflax.de/0-WVK-Retail/Bilder-Pictures/SAFLAX-",'Basis-Tabelle-Samen'!T354,"-",'Basis-Tabelle-Samen'!J354,"-cultivation-set-danish.jpg")),
IF($C$1="Deutsch - DE",HYPERLINK(CONCATENATE("https://www.saflax.de/0-WVK-Retail/Bilder-Pictures/SAFLAX-",'Basis-Tabelle-Samen'!T354,"-",'Basis-Tabelle-Samen'!J354,"-cultivation-set-german.jpg")),
IF($C$1="Englisch - UK",HYPERLINK(CONCATENATE("https://www.saflax.de/0-WVK-Retail/Bilder-Pictures/SAFLAX-",'Basis-Tabelle-Samen'!T354,"-",'Basis-Tabelle-Samen'!J354,"-cultivation-set-english.jpg")),
IF($C$1="Estnisch - EE",HYPERLINK(CONCATENATE("https://www.saflax.de/0-WVK-Retail/Bilder-Pictures/SAFLAX-",'Basis-Tabelle-Samen'!T354,"-",'Basis-Tabelle-Samen'!J354,"-cultivation-set-estonian.jpg")),
IF($C$1="Finnisch - FI",HYPERLINK(CONCATENATE("https://www.saflax.de/0-WVK-Retail/Bilder-Pictures/SAFLAX-",'Basis-Tabelle-Samen'!T354,"-",'Basis-Tabelle-Samen'!J354,"-cultivation-set-finnish.jpg")),
IF($C$1="Französisch - FR",HYPERLINK(CONCATENATE("https://www.saflax.de/0-WVK-Retail/Bilder-Pictures/SAFLAX-",'Basis-Tabelle-Samen'!T354,"-",'Basis-Tabelle-Samen'!J354,"-cultivation-set-french.jpg")),
IF($C$1="Griechisch - GR",HYPERLINK(CONCATENATE("https://www.saflax.de/0-WVK-Retail/Bilder-Pictures/SAFLAX-",'Basis-Tabelle-Samen'!T354,"-",'Basis-Tabelle-Samen'!J354,"-cultivation-set-greek.jpg")),
IF($C$1="Irisch - IE",HYPERLINK(CONCATENATE("https://www.saflax.de/0-WVK-Retail/Bilder-Pictures/SAFLAX-",'Basis-Tabelle-Samen'!T354,"-",'Basis-Tabelle-Samen'!J354,"-cultivation-set-irish.jpg")),
IF($C$1="Isländisch - IS",HYPERLINK(CONCATENATE("https://www.saflax.de/0-WVK-Retail/Bilder-Pictures/SAFLAX-",'Basis-Tabelle-Samen'!T354,"-",'Basis-Tabelle-Samen'!J354,"-cultivation-set-icelandic.jpg")),
IF($C$1="Italienisch - IT",HYPERLINK(CONCATENATE("https://www.saflax.de/0-WVK-Retail/Bilder-Pictures/SAFLAX-",'Basis-Tabelle-Samen'!T354,"-",'Basis-Tabelle-Samen'!J354,"-cultivation-set-italian.jpg")),
IF($C$1="Japanisch - JP",HYPERLINK(CONCATENATE("https://www.saflax.de/0-WVK-Retail/Bilder-Pictures/SAFLAX-",'Basis-Tabelle-Samen'!T354,"-",'Basis-Tabelle-Samen'!J354,"-cultivation-set-japanese.jpg")),
IF($C$1="Kroatisch - HR",HYPERLINK(CONCATENATE("https://www.saflax.de/0-WVK-Retail/Bilder-Pictures/SAFLAX-",'Basis-Tabelle-Samen'!T354,"-",'Basis-Tabelle-Samen'!J354,"-cultivation-set-croatian.jpg")),
IF($C$1="Lettisch - LV",HYPERLINK(CONCATENATE("https://www.saflax.de/0-WVK-Retail/Bilder-Pictures/SAFLAX-",'Basis-Tabelle-Samen'!T354,"-",'Basis-Tabelle-Samen'!J354,"-cultivation-set-latvian.jpg")),
IF($C$1="Litauisch - LT",HYPERLINK(CONCATENATE("https://www.saflax.de/0-WVK-Retail/Bilder-Pictures/SAFLAX-",'Basis-Tabelle-Samen'!T354,"-",'Basis-Tabelle-Samen'!J354,"-cultivation-set-lithuanian.jpg")),
IF($C$1="Maltesisch - MT",HYPERLINK(CONCATENATE("https://www.saflax.de/0-WVK-Retail/Bilder-Pictures/SAFLAX-",'Basis-Tabelle-Samen'!T354,"-",'Basis-Tabelle-Samen'!J354,"-cultivation-set-maltese.jpg")),
IF($C$1="Niederländisch - NL",HYPERLINK(CONCATENATE("https://www.saflax.de/0-WVK-Retail/Bilder-Pictures/SAFLAX-",'Basis-Tabelle-Samen'!T354,"-",'Basis-Tabelle-Samen'!J354,"-cultivation-set-dutch.jpg")),
IF($C$1="Norwegisch - NO",HYPERLINK(CONCATENATE("https://www.saflax.de/0-WVK-Retail/Bilder-Pictures/SAFLAX-",'Basis-Tabelle-Samen'!T354,"-",'Basis-Tabelle-Samen'!J354,"-cultivation-set-nowegian.jpg")),
IF($C$1="Polnisch - PL",HYPERLINK(CONCATENATE("https://www.saflax.de/0-WVK-Retail/Bilder-Pictures/SAFLAX-",'Basis-Tabelle-Samen'!T354,"-",'Basis-Tabelle-Samen'!J354,"-cultivation-set-polish.jpg")),
IF($C$1="Portugiesisch - PT",HYPERLINK(CONCATENATE("https://www.saflax.de/0-WVK-Retail/Bilder-Pictures/SAFLAX-",'Basis-Tabelle-Samen'!T354,"-",'Basis-Tabelle-Samen'!J354,"-cultivation-set-portuguese.jpg")),
IF($C$1="Rumänisch - RO",HYPERLINK(CONCATENATE("https://www.saflax.de/0-WVK-Retail/Bilder-Pictures/SAFLAX-",'Basis-Tabelle-Samen'!T354,"-",'Basis-Tabelle-Samen'!J354,"-cultivation-set-romanian.jpg")),
IF($C$1="Schwedisch - SE",HYPERLINK(CONCATENATE("https://www.saflax.de/0-WVK-Retail/Bilder-Pictures/SAFLAX-",'Basis-Tabelle-Samen'!T354,"-",'Basis-Tabelle-Samen'!J354,"-cultivation-set-swedish.jpg")),
IF($C$1="Slowakisch - SK",HYPERLINK(CONCATENATE("https://www.saflax.de/0-WVK-Retail/Bilder-Pictures/SAFLAX-",'Basis-Tabelle-Samen'!T354,"-",'Basis-Tabelle-Samen'!J354,"-cultivation-set-slovak.jpg")),
IF($C$1="Slowenisch - SI",HYPERLINK(CONCATENATE("https://www.saflax.de/0-WVK-Retail/Bilder-Pictures/SAFLAX-",'Basis-Tabelle-Samen'!T354,"-",'Basis-Tabelle-Samen'!J354,"-cultivation-set-slovenian.jpg")),
IF($C$1="Spanisch - ES",HYPERLINK(CONCATENATE("https://www.saflax.de/0-WVK-Retail/Bilder-Pictures/SAFLAX-",'Basis-Tabelle-Samen'!T354,"-",'Basis-Tabelle-Samen'!J354,"-cultivation-set-spanish.jpg")),
IF($C$1="Tschechisch - CZ",HYPERLINK(CONCATENATE("https://www.saflax.de/0-WVK-Retail/Bilder-Pictures/SAFLAX-",'Basis-Tabelle-Samen'!T354,"-",'Basis-Tabelle-Samen'!J354,"-cultivation-set-czech.jpg")),
IF($C$1="Türkisch - TR",HYPERLINK(CONCATENATE("https://www.saflax.de/0-WVK-Retail/Bilder-Pictures/SAFLAX-",'Basis-Tabelle-Samen'!T354,"-",'Basis-Tabelle-Samen'!J354,"-cultivation-set-turkish.jpg")),
IF($C$1="Ungarisch - HU",HYPERLINK(CONCATENATE("https://www.saflax.de/0-WVK-Retail/Bilder-Pictures/SAFLAX-",'Basis-Tabelle-Samen'!T354,"-",'Basis-Tabelle-Samen'!J354,"-cultivation-set-hungarian.jpg")),
" ACHTUNG")))))))))))))))))))))))))))))</f>
        <v/>
      </c>
      <c r="AQ368" s="331" t="str">
        <f>IF(AE368&lt;1,"",
IF($C$1="Bulgarisch - BG",HYPERLINK(CONCATENATE("https://www.saflax.de/0-WVK-Retail/Bilder-Pictures/SAFLAX-",'Basis-Tabelle-Samen'!W354,"-",'Basis-Tabelle-Samen'!J354,"-garden-in-the-bag-bulgarian.jpg")),
IF($C$1="Dänisch - DK",HYPERLINK(CONCATENATE("https://www.saflax.de/0-WVK-Retail/Bilder-Pictures/SAFLAX-",'Basis-Tabelle-Samen'!W354,"-",'Basis-Tabelle-Samen'!J354,"-garden-in-the-bag-danish.jpg")),
IF($C$1="Deutsch - DE",HYPERLINK(CONCATENATE("https://www.saflax.de/0-WVK-Retail/Bilder-Pictures/SAFLAX-",'Basis-Tabelle-Samen'!W354,"-",'Basis-Tabelle-Samen'!J354,"-garden-in-the-bag-german.jpg")),
IF($C$1="Englisch - UK",HYPERLINK(CONCATENATE("https://www.saflax.de/0-WVK-Retail/Bilder-Pictures/SAFLAX-",'Basis-Tabelle-Samen'!W354,"-",'Basis-Tabelle-Samen'!J354,"-garden-in-the-bag-english.jpg")),
IF($C$1="Estnisch - EE",HYPERLINK(CONCATENATE("https://www.saflax.de/0-WVK-Retail/Bilder-Pictures/SAFLAX-",'Basis-Tabelle-Samen'!W354,"-",'Basis-Tabelle-Samen'!J354,"-garden-in-the-bag-estonian.jpg")),
IF($C$1="Finnisch - FI",HYPERLINK(CONCATENATE("https://www.saflax.de/0-WVK-Retail/Bilder-Pictures/SAFLAX-",'Basis-Tabelle-Samen'!W354,"-",'Basis-Tabelle-Samen'!J354,"-garden-in-the-bag-finnish.jpg")),
IF($C$1="Französisch - FR",HYPERLINK(CONCATENATE("https://www.saflax.de/0-WVK-Retail/Bilder-Pictures/SAFLAX-",'Basis-Tabelle-Samen'!W354,"-",'Basis-Tabelle-Samen'!J354,"-garden-in-the-bag-french.jpg")),
IF($C$1="Griechisch - GR",HYPERLINK(CONCATENATE("https://www.saflax.de/0-WVK-Retail/Bilder-Pictures/SAFLAX-",'Basis-Tabelle-Samen'!W354,"-",'Basis-Tabelle-Samen'!J354,"-garden-in-the-bag-greek.jpg")),
IF($C$1="Irisch - IE",HYPERLINK(CONCATENATE("https://www.saflax.de/0-WVK-Retail/Bilder-Pictures/SAFLAX-",'Basis-Tabelle-Samen'!W354,"-",'Basis-Tabelle-Samen'!J354,"-garden-in-the-bag-irish.jpg")),
IF($C$1="Isländisch - IS",HYPERLINK(CONCATENATE("https://www.saflax.de/0-WVK-Retail/Bilder-Pictures/SAFLAX-",'Basis-Tabelle-Samen'!W354,"-",'Basis-Tabelle-Samen'!J354,"-garden-in-the-bag-icelandic.jpg")),
IF($C$1="Italienisch - IT",HYPERLINK(CONCATENATE("https://www.saflax.de/0-WVK-Retail/Bilder-Pictures/SAFLAX-",'Basis-Tabelle-Samen'!W354,"-",'Basis-Tabelle-Samen'!J354,"-garden-in-the-bag-italian.jpg")),
IF($C$1="Japanisch - JP",HYPERLINK(CONCATENATE("https://www.saflax.de/0-WVK-Retail/Bilder-Pictures/SAFLAX-",'Basis-Tabelle-Samen'!W354,"-",'Basis-Tabelle-Samen'!J354,"-garden-in-the-bag-japanese.jpg")),
IF($C$1="Kroatisch - HR",HYPERLINK(CONCATENATE("https://www.saflax.de/0-WVK-Retail/Bilder-Pictures/SAFLAX-",'Basis-Tabelle-Samen'!W354,"-",'Basis-Tabelle-Samen'!J354,"-garden-in-the-bag-croatian.jpg")),
IF($C$1="Lettisch - LV",HYPERLINK(CONCATENATE("https://www.saflax.de/0-WVK-Retail/Bilder-Pictures/SAFLAX-",'Basis-Tabelle-Samen'!W354,"-",'Basis-Tabelle-Samen'!J354,"-garden-in-the-bag-latvian.jpg")),
IF($C$1="Litauisch - LT",HYPERLINK(CONCATENATE("https://www.saflax.de/0-WVK-Retail/Bilder-Pictures/SAFLAX-",'Basis-Tabelle-Samen'!W354,"-",'Basis-Tabelle-Samen'!J354,"-garden-in-the-bag-lithuanian.jpg")),
IF($C$1="Maltesisch - MT",HYPERLINK(CONCATENATE("https://www.saflax.de/0-WVK-Retail/Bilder-Pictures/SAFLAX-",'Basis-Tabelle-Samen'!W354,"-",'Basis-Tabelle-Samen'!J354,"-garden-in-the-bag-maltese.jpg")),
IF($C$1="Niederländisch - NL",HYPERLINK(CONCATENATE("https://www.saflax.de/0-WVK-Retail/Bilder-Pictures/SAFLAX-",'Basis-Tabelle-Samen'!W354,"-",'Basis-Tabelle-Samen'!J354,"-garden-in-the-bag-dutch.jpg")),
IF($C$1="Norwegisch - NO",HYPERLINK(CONCATENATE("https://www.saflax.de/0-WVK-Retail/Bilder-Pictures/SAFLAX-",'Basis-Tabelle-Samen'!W354,"-",'Basis-Tabelle-Samen'!J354,"-garden-in-the-bag-nowegian.jpg")),
IF($C$1="Polnisch - PL",HYPERLINK(CONCATENATE("https://www.saflax.de/0-WVK-Retail/Bilder-Pictures/SAFLAX-",'Basis-Tabelle-Samen'!W354,"-",'Basis-Tabelle-Samen'!J354,"-garden-in-the-bag-polish.jpg")),
IF($C$1="Portugiesisch - PT",HYPERLINK(CONCATENATE("https://www.saflax.de/0-WVK-Retail/Bilder-Pictures/SAFLAX-",'Basis-Tabelle-Samen'!W354,"-",'Basis-Tabelle-Samen'!J354,"-garden-in-the-bag-portuguese.jpg")),
IF($C$1="Rumänisch - RO",HYPERLINK(CONCATENATE("https://www.saflax.de/0-WVK-Retail/Bilder-Pictures/SAFLAX-",'Basis-Tabelle-Samen'!W354,"-",'Basis-Tabelle-Samen'!J354,"-garden-in-the-bag-romanian.jpg")),
IF($C$1="Schwedisch - SE",HYPERLINK(CONCATENATE("https://www.saflax.de/0-WVK-Retail/Bilder-Pictures/SAFLAX-",'Basis-Tabelle-Samen'!W354,"-",'Basis-Tabelle-Samen'!J354,"-garden-in-the-bag-swedish.jpg")),
IF($C$1="Slowakisch - SK",HYPERLINK(CONCATENATE("https://www.saflax.de/0-WVK-Retail/Bilder-Pictures/SAFLAX-",'Basis-Tabelle-Samen'!W354,"-",'Basis-Tabelle-Samen'!J354,"-garden-in-the-bag-slovak.jpg")),
IF($C$1="Slowenisch - SI",HYPERLINK(CONCATENATE("https://www.saflax.de/0-WVK-Retail/Bilder-Pictures/SAFLAX-",'Basis-Tabelle-Samen'!W354,"-",'Basis-Tabelle-Samen'!J354,"-garden-in-the-bag-slovenian.jpg")),
IF($C$1="Spanisch - ES",HYPERLINK(CONCATENATE("https://www.saflax.de/0-WVK-Retail/Bilder-Pictures/SAFLAX-",'Basis-Tabelle-Samen'!W354,"-",'Basis-Tabelle-Samen'!J354,"-garden-in-the-bag-spanish.jpg")),
IF($C$1="Tschechisch - CZ",HYPERLINK(CONCATENATE("https://www.saflax.de/0-WVK-Retail/Bilder-Pictures/SAFLAX-",'Basis-Tabelle-Samen'!W354,"-",'Basis-Tabelle-Samen'!J354,"-garden-in-the-bag-czech.jpg")),
IF($C$1="Türkisch - TR",HYPERLINK(CONCATENATE("https://www.saflax.de/0-WVK-Retail/Bilder-Pictures/SAFLAX-",'Basis-Tabelle-Samen'!W354,"-",'Basis-Tabelle-Samen'!J354,"-garden-in-the-bag-turkish.jpg")),
IF($C$1="Ungarisch - HU",HYPERLINK(CONCATENATE("https://www.saflax.de/0-WVK-Retail/Bilder-Pictures/SAFLAX-",'Basis-Tabelle-Samen'!W354,"-",'Basis-Tabelle-Samen'!J354,"-garden-in-the-bag-hungarian.jpg")),
" ACHTUNG")))))))))))))))))))))))))))))</f>
        <v/>
      </c>
    </row>
    <row r="369" spans="1:43" ht="17.100000000000001" customHeight="1" x14ac:dyDescent="0.2">
      <c r="A369" s="318" t="str">
        <f>IF('Basis-Tabelle-Samen'!A404="","",IF($C$1="Deutsch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69" s="319"/>
      <c r="C369" s="316" t="str">
        <f>IF($C$1="Bulgarisch - BG",'Basis-Tabelle-Samen'!Z404,
IF($C$1="Dänisch - DK",'Basis-Tabelle-Samen'!AA404,
IF($C$1="Deutsch - DE",'Basis-Tabelle-Samen'!AB404,
IF($C$1="Englisch - UK",'Basis-Tabelle-Samen'!AC404,
IF($C$1="Estnisch - EE",'Basis-Tabelle-Samen'!AD404,
IF($C$1="Finnisch - FI",'Basis-Tabelle-Samen'!AE404,
IF($C$1="Französisch - FR",'Basis-Tabelle-Samen'!AF404,
IF($C$1="Griechisch - GR",'Basis-Tabelle-Samen'!AG404,
IF($C$1="Irisch - IE",'Basis-Tabelle-Samen'!AH404,
IF($C$1="Isländisch - IS",'Basis-Tabelle-Samen'!AI404,
IF($C$1="Italienisch - IT",'Basis-Tabelle-Samen'!AJ404,
IF($C$1="Japanisch - JP",'Basis-Tabelle-Samen'!AK404,
IF($C$1="Kroatisch - HR",'Basis-Tabelle-Samen'!AL404,
IF($C$1="Lettisch - LV",'Basis-Tabelle-Samen'!AM404,
IF($C$1="Litauisch - LT",'Basis-Tabelle-Samen'!AN404,
IF($C$1="Maltesisch - MT",'Basis-Tabelle-Samen'!AO404,
IF($C$1="Niederländisch - NL",'Basis-Tabelle-Samen'!AP404,
IF($C$1="Norwegisch - NO",'Basis-Tabelle-Samen'!AQ404,
IF($C$1="Polnisch - PL",'Basis-Tabelle-Samen'!AR404,
IF($C$1="Portugiesisch - PT",'Basis-Tabelle-Samen'!AS404,
IF($C$1="Rumänisch - RO",'Basis-Tabelle-Samen'!AT404,
IF($C$1="Schwedisch - SE",'Basis-Tabelle-Samen'!AU404,
IF($C$1="Slowakisch - SK",'Basis-Tabelle-Samen'!AV404,
IF($C$1="Slowenisch - SI",'Basis-Tabelle-Samen'!AW404,
IF($C$1="Spanisch - ES",'Basis-Tabelle-Samen'!AX404,
IF($C$1="Tschechisch - CZ",'Basis-Tabelle-Samen'!AY404,
IF($C$1="Türkisch - TR",'Basis-Tabelle-Samen'!AZ404,
IF($C$1="Ungarisch - HU",'Basis-Tabelle-Samen'!BA404,
" ACHTUNG"))))))))))))))))))))))))))))</f>
        <v>Seed Band Cat Grass</v>
      </c>
      <c r="D369" s="320">
        <f>'Basis-Tabelle-Samen'!F404</f>
        <v>0</v>
      </c>
      <c r="E369" s="321" t="str">
        <f>'Basis-Tabelle-Samen'!H404</f>
        <v>7 %</v>
      </c>
      <c r="F369" s="322" t="str">
        <f>IF('Basis-Tabelle-Samen'!G404="","",'Basis-Tabelle-Samen'!G404)</f>
        <v>11</v>
      </c>
      <c r="G369" s="320">
        <f>'Basis-Tabelle-Samen'!C404</f>
        <v>12779</v>
      </c>
      <c r="H369" s="323">
        <f>'Basis-Tabelle-Samen'!D404</f>
        <v>4055473127798</v>
      </c>
      <c r="I369" s="324">
        <f>'Basis-Tabelle-Samen'!E404</f>
        <v>1.85</v>
      </c>
      <c r="J369" s="325" t="str">
        <f>IF(G369&lt;1,"",CONCATENATE('4'!$X$24," / ",'4'!$Y$7))</f>
        <v>12 / 48</v>
      </c>
      <c r="K369" s="335"/>
      <c r="L369" s="335"/>
      <c r="M369" s="332"/>
      <c r="N369" s="335"/>
      <c r="O369" s="333"/>
      <c r="P369" s="333"/>
      <c r="Q369" s="333"/>
      <c r="R369" s="333"/>
      <c r="S369" s="333"/>
      <c r="T369" s="333"/>
      <c r="U369" s="333"/>
      <c r="V369" s="333"/>
      <c r="W369" s="333"/>
      <c r="X369" s="333"/>
      <c r="Y369" s="333"/>
      <c r="Z369" s="333"/>
      <c r="AA369" s="333"/>
      <c r="AB369" s="333"/>
      <c r="AC369" s="333"/>
      <c r="AD369" s="333"/>
      <c r="AE369" s="333"/>
      <c r="AF369" s="333"/>
      <c r="AG369" s="333"/>
      <c r="AH369" s="333"/>
      <c r="AI369" s="333"/>
      <c r="AJ369" s="329"/>
      <c r="AK369" s="316" t="str">
        <f>IF(G369&lt;1,"",
IF($C$1="Bulgarisch - BG",HYPERLINK(CONCATENATE("https://www.saflax.de/0-WVK-Retail/Bilder-Pictures/SAFLAX-",'Basis-Tabelle-Samen'!C404,"-",'Basis-Tabelle-Samen'!J404,"-bulgarian.jpg")),
IF($C$1="Dänisch - DK",HYPERLINK(CONCATENATE("https://www.saflax.de/0-WVK-Retail/Bilder-Pictures/SAFLAX-",'Basis-Tabelle-Samen'!C404,"-",'Basis-Tabelle-Samen'!J404,"-danish.jpg")),
IF($C$1="Deutsch - DE",HYPERLINK(CONCATENATE("https://www.saflax.de/0-WVK-Retail/Bilder-Pictures/SAFLAX-",'Basis-Tabelle-Samen'!C404,"-",'Basis-Tabelle-Samen'!J404,"-german.jpg")),
IF($C$1="Englisch - UK",HYPERLINK(CONCATENATE("https://www.saflax.de/0-WVK-Retail/Bilder-Pictures/SAFLAX-",'Basis-Tabelle-Samen'!C404,"-",'Basis-Tabelle-Samen'!J404,"-english.jpg")),
IF($C$1="Estnisch - EE",HYPERLINK(CONCATENATE("https://www.saflax.de/0-WVK-Retail/Bilder-Pictures/SAFLAX-",'Basis-Tabelle-Samen'!C404,"-",'Basis-Tabelle-Samen'!J404,"-estonian.jpg")),
IF($C$1="Finnisch - FI",HYPERLINK(CONCATENATE("https://www.saflax.de/0-WVK-Retail/Bilder-Pictures/SAFLAX-",'Basis-Tabelle-Samen'!C404,"-",'Basis-Tabelle-Samen'!J404,"-finnish.jpg")),
IF($C$1="Französisch - FR",HYPERLINK(CONCATENATE("https://www.saflax.de/0-WVK-Retail/Bilder-Pictures/SAFLAX-",'Basis-Tabelle-Samen'!C404,"-",'Basis-Tabelle-Samen'!J404,"-french.jpg")),
IF($C$1="Griechisch - GR",HYPERLINK(CONCATENATE("https://www.saflax.de/0-WVK-Retail/Bilder-Pictures/SAFLAX-",'Basis-Tabelle-Samen'!C404,"-",'Basis-Tabelle-Samen'!J404,"-greek.jpg")),
IF($C$1="Irisch - IE",HYPERLINK(CONCATENATE("https://www.saflax.de/0-WVK-Retail/Bilder-Pictures/SAFLAX-",'Basis-Tabelle-Samen'!C404,"-",'Basis-Tabelle-Samen'!J404,"-irish.jpg")),
IF($C$1="Isländisch - IS",HYPERLINK(CONCATENATE("https://www.saflax.de/0-WVK-Retail/Bilder-Pictures/SAFLAX-",'Basis-Tabelle-Samen'!C404,"-",'Basis-Tabelle-Samen'!J404,"-icelandic.jpg")),
IF($C$1="Italienisch - IT",HYPERLINK(CONCATENATE("https://www.saflax.de/0-WVK-Retail/Bilder-Pictures/SAFLAX-",'Basis-Tabelle-Samen'!C404,"-",'Basis-Tabelle-Samen'!J404,"-italian.jpg")),
IF($C$1="Japanisch - JP",HYPERLINK(CONCATENATE("https://www.saflax.de/0-WVK-Retail/Bilder-Pictures/SAFLAX-",'Basis-Tabelle-Samen'!C404,"-",'Basis-Tabelle-Samen'!J404,"-japanese.jpg")),
IF($C$1="Kroatisch - HR",HYPERLINK(CONCATENATE("https://www.saflax.de/0-WVK-Retail/Bilder-Pictures/SAFLAX-",'Basis-Tabelle-Samen'!C404,"-",'Basis-Tabelle-Samen'!J404,"-croatian.jpg")),
IF($C$1="Lettisch - LV",HYPERLINK(CONCATENATE("https://www.saflax.de/0-WVK-Retail/Bilder-Pictures/SAFLAX-",'Basis-Tabelle-Samen'!C404,"-",'Basis-Tabelle-Samen'!J404,"-latvian.jpg")),
IF($C$1="Litauisch - LT",HYPERLINK(CONCATENATE("https://www.saflax.de/0-WVK-Retail/Bilder-Pictures/SAFLAX-",'Basis-Tabelle-Samen'!C404,"-",'Basis-Tabelle-Samen'!J404,"-lithuanian.jpg")),
IF($C$1="Maltesisch - MT",HYPERLINK(CONCATENATE("https://www.saflax.de/0-WVK-Retail/Bilder-Pictures/SAFLAX-",'Basis-Tabelle-Samen'!C404,"-",'Basis-Tabelle-Samen'!J404,"-maltese.jpg")),
IF($C$1="Niederländisch - NL",HYPERLINK(CONCATENATE("https://www.saflax.de/0-WVK-Retail/Bilder-Pictures/SAFLAX-",'Basis-Tabelle-Samen'!C404,"-",'Basis-Tabelle-Samen'!J404,"-dutch.jpg")),
IF($C$1="Norwegisch - NO",HYPERLINK(CONCATENATE("https://www.saflax.de/0-WVK-Retail/Bilder-Pictures/SAFLAX-",'Basis-Tabelle-Samen'!C404,"-",'Basis-Tabelle-Samen'!J404,"-nowegian.jpg")),
IF($C$1="Polnisch - PL",HYPERLINK(CONCATENATE("https://www.saflax.de/0-WVK-Retail/Bilder-Pictures/SAFLAX-",'Basis-Tabelle-Samen'!C404,"-",'Basis-Tabelle-Samen'!J404,"-polish.jpg")),
IF($C$1="Portugiesisch - PT",HYPERLINK(CONCATENATE("https://www.saflax.de/0-WVK-Retail/Bilder-Pictures/SAFLAX-",'Basis-Tabelle-Samen'!C404,"-",'Basis-Tabelle-Samen'!J404,"-portuguese.jpg")),
IF($C$1="Rumänisch - RO",HYPERLINK(CONCATENATE("https://www.saflax.de/0-WVK-Retail/Bilder-Pictures/SAFLAX-",'Basis-Tabelle-Samen'!C404,"-",'Basis-Tabelle-Samen'!J404,"-romanian.jpg")),
IF($C$1="Schwedisch - SE",HYPERLINK(CONCATENATE("https://www.saflax.de/0-WVK-Retail/Bilder-Pictures/SAFLAX-",'Basis-Tabelle-Samen'!C404,"-",'Basis-Tabelle-Samen'!J404,"-swedish.jpg")),
IF($C$1="Slowakisch - SK",HYPERLINK(CONCATENATE("https://www.saflax.de/0-WVK-Retail/Bilder-Pictures/SAFLAX-",'Basis-Tabelle-Samen'!C404,"-",'Basis-Tabelle-Samen'!J404,"-slovak.jpg")),
IF($C$1="Slowenisch - SI",HYPERLINK(CONCATENATE("https://www.saflax.de/0-WVK-Retail/Bilder-Pictures/SAFLAX-",'Basis-Tabelle-Samen'!C404,"-",'Basis-Tabelle-Samen'!J404,"-slovenian.jpg")),
IF($C$1="Spanisch - ES",HYPERLINK(CONCATENATE("https://www.saflax.de/0-WVK-Retail/Bilder-Pictures/SAFLAX-",'Basis-Tabelle-Samen'!C404,"-",'Basis-Tabelle-Samen'!J404,"-spanish.jpg")),
IF($C$1="Tschechisch - CZ",HYPERLINK(CONCATENATE("https://www.saflax.de/0-WVK-Retail/Bilder-Pictures/SAFLAX-",'Basis-Tabelle-Samen'!C404,"-",'Basis-Tabelle-Samen'!J404,"-czech.jpg")),
IF($C$1="Türkisch - TR",HYPERLINK(CONCATENATE("https://www.saflax.de/0-WVK-Retail/Bilder-Pictures/SAFLAX-",'Basis-Tabelle-Samen'!C404,"-",'Basis-Tabelle-Samen'!J404,"-turkish.jpg")),
IF($C$1="Ungarisch - HU",HYPERLINK(CONCATENATE("https://www.saflax.de/0-WVK-Retail/Bilder-Pictures/SAFLAX-",'Basis-Tabelle-Samen'!C404,"-",'Basis-Tabelle-Samen'!J404,"-hungarian.jpg")),
" ACHTUNG")))))))))))))))))))))))))))))</f>
        <v>https://www.saflax.de/0-WVK-Retail/Bilder-Pictures/SAFLAX-12779-seed-band-cat-grass-english.jpg</v>
      </c>
      <c r="AL369" s="334"/>
      <c r="AM369" s="334"/>
      <c r="AN369" s="334"/>
      <c r="AO369" s="334"/>
      <c r="AP369" s="334"/>
      <c r="AQ369" s="334"/>
    </row>
    <row r="370" spans="1:43" ht="17.100000000000001" customHeight="1" x14ac:dyDescent="0.2">
      <c r="A370" s="318" t="str">
        <f>IF('Basis-Tabelle-Samen'!A400="","",IF($C$1="Deutsch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70" s="319"/>
      <c r="C370" s="316" t="str">
        <f>IF($C$1="Bulgarisch - BG",'Basis-Tabelle-Samen'!Z400,
IF($C$1="Dänisch - DK",'Basis-Tabelle-Samen'!AA400,
IF($C$1="Deutsch - DE",'Basis-Tabelle-Samen'!AB400,
IF($C$1="Englisch - UK",'Basis-Tabelle-Samen'!AC400,
IF($C$1="Estnisch - EE",'Basis-Tabelle-Samen'!AD400,
IF($C$1="Finnisch - FI",'Basis-Tabelle-Samen'!AE400,
IF($C$1="Französisch - FR",'Basis-Tabelle-Samen'!AF400,
IF($C$1="Griechisch - GR",'Basis-Tabelle-Samen'!AG400,
IF($C$1="Irisch - IE",'Basis-Tabelle-Samen'!AH400,
IF($C$1="Isländisch - IS",'Basis-Tabelle-Samen'!AI400,
IF($C$1="Italienisch - IT",'Basis-Tabelle-Samen'!AJ400,
IF($C$1="Japanisch - JP",'Basis-Tabelle-Samen'!AK400,
IF($C$1="Kroatisch - HR",'Basis-Tabelle-Samen'!AL400,
IF($C$1="Lettisch - LV",'Basis-Tabelle-Samen'!AM400,
IF($C$1="Litauisch - LT",'Basis-Tabelle-Samen'!AN400,
IF($C$1="Maltesisch - MT",'Basis-Tabelle-Samen'!AO400,
IF($C$1="Niederländisch - NL",'Basis-Tabelle-Samen'!AP400,
IF($C$1="Norwegisch - NO",'Basis-Tabelle-Samen'!AQ400,
IF($C$1="Polnisch - PL",'Basis-Tabelle-Samen'!AR400,
IF($C$1="Portugiesisch - PT",'Basis-Tabelle-Samen'!AS400,
IF($C$1="Rumänisch - RO",'Basis-Tabelle-Samen'!AT400,
IF($C$1="Schwedisch - SE",'Basis-Tabelle-Samen'!AU400,
IF($C$1="Slowakisch - SK",'Basis-Tabelle-Samen'!AV400,
IF($C$1="Slowenisch - SI",'Basis-Tabelle-Samen'!AW400,
IF($C$1="Spanisch - ES",'Basis-Tabelle-Samen'!AX400,
IF($C$1="Tschechisch - CZ",'Basis-Tabelle-Samen'!AY400,
IF($C$1="Türkisch - TR",'Basis-Tabelle-Samen'!AZ400,
IF($C$1="Ungarisch - HU",'Basis-Tabelle-Samen'!BA400,
" ACHTUNG"))))))))))))))))))))))))))))</f>
        <v>Seed Band Carrot</v>
      </c>
      <c r="D370" s="320">
        <f>'Basis-Tabelle-Samen'!F400</f>
        <v>0</v>
      </c>
      <c r="E370" s="321" t="str">
        <f>'Basis-Tabelle-Samen'!H400</f>
        <v>7 %</v>
      </c>
      <c r="F370" s="322" t="str">
        <f>IF('Basis-Tabelle-Samen'!G400="","",'Basis-Tabelle-Samen'!G400)</f>
        <v>11</v>
      </c>
      <c r="G370" s="320">
        <f>'Basis-Tabelle-Samen'!C400</f>
        <v>12760</v>
      </c>
      <c r="H370" s="323">
        <f>'Basis-Tabelle-Samen'!D400</f>
        <v>4055473127606</v>
      </c>
      <c r="I370" s="324">
        <f>'Basis-Tabelle-Samen'!E400</f>
        <v>1.85</v>
      </c>
      <c r="J370" s="325" t="str">
        <f>IF(G370&lt;1,"",CONCATENATE('4'!$X$24," / ",'4'!$Y$7))</f>
        <v>12 / 48</v>
      </c>
      <c r="K370" s="335"/>
      <c r="L370" s="335"/>
      <c r="M370" s="332"/>
      <c r="N370" s="335"/>
      <c r="O370" s="333"/>
      <c r="P370" s="333"/>
      <c r="Q370" s="333"/>
      <c r="R370" s="333"/>
      <c r="S370" s="333"/>
      <c r="T370" s="333"/>
      <c r="U370" s="333"/>
      <c r="V370" s="333"/>
      <c r="W370" s="333"/>
      <c r="X370" s="333"/>
      <c r="Y370" s="333"/>
      <c r="Z370" s="333"/>
      <c r="AA370" s="333"/>
      <c r="AB370" s="333"/>
      <c r="AC370" s="333"/>
      <c r="AD370" s="333"/>
      <c r="AE370" s="333"/>
      <c r="AF370" s="333"/>
      <c r="AG370" s="333"/>
      <c r="AH370" s="333"/>
      <c r="AI370" s="333"/>
      <c r="AJ370" s="329"/>
      <c r="AK370" s="316" t="str">
        <f>IF(G370&lt;1,"",
IF($C$1="Bulgarisch - BG",HYPERLINK(CONCATENATE("https://www.saflax.de/0-WVK-Retail/Bilder-Pictures/SAFLAX-",'Basis-Tabelle-Samen'!C400,"-",'Basis-Tabelle-Samen'!J400,"-bulgarian.jpg")),
IF($C$1="Dänisch - DK",HYPERLINK(CONCATENATE("https://www.saflax.de/0-WVK-Retail/Bilder-Pictures/SAFLAX-",'Basis-Tabelle-Samen'!C400,"-",'Basis-Tabelle-Samen'!J400,"-danish.jpg")),
IF($C$1="Deutsch - DE",HYPERLINK(CONCATENATE("https://www.saflax.de/0-WVK-Retail/Bilder-Pictures/SAFLAX-",'Basis-Tabelle-Samen'!C400,"-",'Basis-Tabelle-Samen'!J400,"-german.jpg")),
IF($C$1="Englisch - UK",HYPERLINK(CONCATENATE("https://www.saflax.de/0-WVK-Retail/Bilder-Pictures/SAFLAX-",'Basis-Tabelle-Samen'!C400,"-",'Basis-Tabelle-Samen'!J400,"-english.jpg")),
IF($C$1="Estnisch - EE",HYPERLINK(CONCATENATE("https://www.saflax.de/0-WVK-Retail/Bilder-Pictures/SAFLAX-",'Basis-Tabelle-Samen'!C400,"-",'Basis-Tabelle-Samen'!J400,"-estonian.jpg")),
IF($C$1="Finnisch - FI",HYPERLINK(CONCATENATE("https://www.saflax.de/0-WVK-Retail/Bilder-Pictures/SAFLAX-",'Basis-Tabelle-Samen'!C400,"-",'Basis-Tabelle-Samen'!J400,"-finnish.jpg")),
IF($C$1="Französisch - FR",HYPERLINK(CONCATENATE("https://www.saflax.de/0-WVK-Retail/Bilder-Pictures/SAFLAX-",'Basis-Tabelle-Samen'!C400,"-",'Basis-Tabelle-Samen'!J400,"-french.jpg")),
IF($C$1="Griechisch - GR",HYPERLINK(CONCATENATE("https://www.saflax.de/0-WVK-Retail/Bilder-Pictures/SAFLAX-",'Basis-Tabelle-Samen'!C400,"-",'Basis-Tabelle-Samen'!J400,"-greek.jpg")),
IF($C$1="Irisch - IE",HYPERLINK(CONCATENATE("https://www.saflax.de/0-WVK-Retail/Bilder-Pictures/SAFLAX-",'Basis-Tabelle-Samen'!C400,"-",'Basis-Tabelle-Samen'!J400,"-irish.jpg")),
IF($C$1="Isländisch - IS",HYPERLINK(CONCATENATE("https://www.saflax.de/0-WVK-Retail/Bilder-Pictures/SAFLAX-",'Basis-Tabelle-Samen'!C400,"-",'Basis-Tabelle-Samen'!J400,"-icelandic.jpg")),
IF($C$1="Italienisch - IT",HYPERLINK(CONCATENATE("https://www.saflax.de/0-WVK-Retail/Bilder-Pictures/SAFLAX-",'Basis-Tabelle-Samen'!C400,"-",'Basis-Tabelle-Samen'!J400,"-italian.jpg")),
IF($C$1="Japanisch - JP",HYPERLINK(CONCATENATE("https://www.saflax.de/0-WVK-Retail/Bilder-Pictures/SAFLAX-",'Basis-Tabelle-Samen'!C400,"-",'Basis-Tabelle-Samen'!J400,"-japanese.jpg")),
IF($C$1="Kroatisch - HR",HYPERLINK(CONCATENATE("https://www.saflax.de/0-WVK-Retail/Bilder-Pictures/SAFLAX-",'Basis-Tabelle-Samen'!C400,"-",'Basis-Tabelle-Samen'!J400,"-croatian.jpg")),
IF($C$1="Lettisch - LV",HYPERLINK(CONCATENATE("https://www.saflax.de/0-WVK-Retail/Bilder-Pictures/SAFLAX-",'Basis-Tabelle-Samen'!C400,"-",'Basis-Tabelle-Samen'!J400,"-latvian.jpg")),
IF($C$1="Litauisch - LT",HYPERLINK(CONCATENATE("https://www.saflax.de/0-WVK-Retail/Bilder-Pictures/SAFLAX-",'Basis-Tabelle-Samen'!C400,"-",'Basis-Tabelle-Samen'!J400,"-lithuanian.jpg")),
IF($C$1="Maltesisch - MT",HYPERLINK(CONCATENATE("https://www.saflax.de/0-WVK-Retail/Bilder-Pictures/SAFLAX-",'Basis-Tabelle-Samen'!C400,"-",'Basis-Tabelle-Samen'!J400,"-maltese.jpg")),
IF($C$1="Niederländisch - NL",HYPERLINK(CONCATENATE("https://www.saflax.de/0-WVK-Retail/Bilder-Pictures/SAFLAX-",'Basis-Tabelle-Samen'!C400,"-",'Basis-Tabelle-Samen'!J400,"-dutch.jpg")),
IF($C$1="Norwegisch - NO",HYPERLINK(CONCATENATE("https://www.saflax.de/0-WVK-Retail/Bilder-Pictures/SAFLAX-",'Basis-Tabelle-Samen'!C400,"-",'Basis-Tabelle-Samen'!J400,"-nowegian.jpg")),
IF($C$1="Polnisch - PL",HYPERLINK(CONCATENATE("https://www.saflax.de/0-WVK-Retail/Bilder-Pictures/SAFLAX-",'Basis-Tabelle-Samen'!C400,"-",'Basis-Tabelle-Samen'!J400,"-polish.jpg")),
IF($C$1="Portugiesisch - PT",HYPERLINK(CONCATENATE("https://www.saflax.de/0-WVK-Retail/Bilder-Pictures/SAFLAX-",'Basis-Tabelle-Samen'!C400,"-",'Basis-Tabelle-Samen'!J400,"-portuguese.jpg")),
IF($C$1="Rumänisch - RO",HYPERLINK(CONCATENATE("https://www.saflax.de/0-WVK-Retail/Bilder-Pictures/SAFLAX-",'Basis-Tabelle-Samen'!C400,"-",'Basis-Tabelle-Samen'!J400,"-romanian.jpg")),
IF($C$1="Schwedisch - SE",HYPERLINK(CONCATENATE("https://www.saflax.de/0-WVK-Retail/Bilder-Pictures/SAFLAX-",'Basis-Tabelle-Samen'!C400,"-",'Basis-Tabelle-Samen'!J400,"-swedish.jpg")),
IF($C$1="Slowakisch - SK",HYPERLINK(CONCATENATE("https://www.saflax.de/0-WVK-Retail/Bilder-Pictures/SAFLAX-",'Basis-Tabelle-Samen'!C400,"-",'Basis-Tabelle-Samen'!J400,"-slovak.jpg")),
IF($C$1="Slowenisch - SI",HYPERLINK(CONCATENATE("https://www.saflax.de/0-WVK-Retail/Bilder-Pictures/SAFLAX-",'Basis-Tabelle-Samen'!C400,"-",'Basis-Tabelle-Samen'!J400,"-slovenian.jpg")),
IF($C$1="Spanisch - ES",HYPERLINK(CONCATENATE("https://www.saflax.de/0-WVK-Retail/Bilder-Pictures/SAFLAX-",'Basis-Tabelle-Samen'!C400,"-",'Basis-Tabelle-Samen'!J400,"-spanish.jpg")),
IF($C$1="Tschechisch - CZ",HYPERLINK(CONCATENATE("https://www.saflax.de/0-WVK-Retail/Bilder-Pictures/SAFLAX-",'Basis-Tabelle-Samen'!C400,"-",'Basis-Tabelle-Samen'!J400,"-czech.jpg")),
IF($C$1="Türkisch - TR",HYPERLINK(CONCATENATE("https://www.saflax.de/0-WVK-Retail/Bilder-Pictures/SAFLAX-",'Basis-Tabelle-Samen'!C400,"-",'Basis-Tabelle-Samen'!J400,"-turkish.jpg")),
IF($C$1="Ungarisch - HU",HYPERLINK(CONCATENATE("https://www.saflax.de/0-WVK-Retail/Bilder-Pictures/SAFLAX-",'Basis-Tabelle-Samen'!C400,"-",'Basis-Tabelle-Samen'!J400,"-hungarian.jpg")),
" ACHTUNG")))))))))))))))))))))))))))))</f>
        <v>https://www.saflax.de/0-WVK-Retail/Bilder-Pictures/SAFLAX-12760-seed-band-carrot-english.jpg</v>
      </c>
      <c r="AL370" s="334"/>
      <c r="AM370" s="334"/>
      <c r="AN370" s="334"/>
      <c r="AO370" s="334"/>
      <c r="AP370" s="334"/>
      <c r="AQ370" s="334"/>
    </row>
    <row r="371" spans="1:43" ht="17.100000000000001" customHeight="1" x14ac:dyDescent="0.2">
      <c r="A371" s="318" t="str">
        <f>IF('Basis-Tabelle-Samen'!A399="","",IF($C$1="Deutsch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71" s="319"/>
      <c r="C371" s="316" t="str">
        <f>IF($C$1="Bulgarisch - BG",'Basis-Tabelle-Samen'!Z399,
IF($C$1="Dänisch - DK",'Basis-Tabelle-Samen'!AA399,
IF($C$1="Deutsch - DE",'Basis-Tabelle-Samen'!AB399,
IF($C$1="Englisch - UK",'Basis-Tabelle-Samen'!AC399,
IF($C$1="Estnisch - EE",'Basis-Tabelle-Samen'!AD399,
IF($C$1="Finnisch - FI",'Basis-Tabelle-Samen'!AE399,
IF($C$1="Französisch - FR",'Basis-Tabelle-Samen'!AF399,
IF($C$1="Griechisch - GR",'Basis-Tabelle-Samen'!AG399,
IF($C$1="Irisch - IE",'Basis-Tabelle-Samen'!AH399,
IF($C$1="Isländisch - IS",'Basis-Tabelle-Samen'!AI399,
IF($C$1="Italienisch - IT",'Basis-Tabelle-Samen'!AJ399,
IF($C$1="Japanisch - JP",'Basis-Tabelle-Samen'!AK399,
IF($C$1="Kroatisch - HR",'Basis-Tabelle-Samen'!AL399,
IF($C$1="Lettisch - LV",'Basis-Tabelle-Samen'!AM399,
IF($C$1="Litauisch - LT",'Basis-Tabelle-Samen'!AN399,
IF($C$1="Maltesisch - MT",'Basis-Tabelle-Samen'!AO399,
IF($C$1="Niederländisch - NL",'Basis-Tabelle-Samen'!AP399,
IF($C$1="Norwegisch - NO",'Basis-Tabelle-Samen'!AQ399,
IF($C$1="Polnisch - PL",'Basis-Tabelle-Samen'!AR399,
IF($C$1="Portugiesisch - PT",'Basis-Tabelle-Samen'!AS399,
IF($C$1="Rumänisch - RO",'Basis-Tabelle-Samen'!AT399,
IF($C$1="Schwedisch - SE",'Basis-Tabelle-Samen'!AU399,
IF($C$1="Slowakisch - SK",'Basis-Tabelle-Samen'!AV399,
IF($C$1="Slowenisch - SI",'Basis-Tabelle-Samen'!AW399,
IF($C$1="Spanisch - ES",'Basis-Tabelle-Samen'!AX399,
IF($C$1="Tschechisch - CZ",'Basis-Tabelle-Samen'!AY399,
IF($C$1="Türkisch - TR",'Basis-Tabelle-Samen'!AZ399,
IF($C$1="Ungarisch - HU",'Basis-Tabelle-Samen'!BA399,
" ACHTUNG"))))))))))))))))))))))))))))</f>
        <v>Seed Band Lambs Lettuce</v>
      </c>
      <c r="D371" s="320">
        <f>'Basis-Tabelle-Samen'!F399</f>
        <v>0</v>
      </c>
      <c r="E371" s="321" t="str">
        <f>'Basis-Tabelle-Samen'!H399</f>
        <v>7 %</v>
      </c>
      <c r="F371" s="322" t="str">
        <f>IF('Basis-Tabelle-Samen'!G399="","",'Basis-Tabelle-Samen'!G399)</f>
        <v>11</v>
      </c>
      <c r="G371" s="320">
        <f>'Basis-Tabelle-Samen'!C399</f>
        <v>12759</v>
      </c>
      <c r="H371" s="323">
        <f>'Basis-Tabelle-Samen'!D399</f>
        <v>4055473127590</v>
      </c>
      <c r="I371" s="324">
        <f>'Basis-Tabelle-Samen'!E399</f>
        <v>1.85</v>
      </c>
      <c r="J371" s="325" t="str">
        <f>IF(G371&lt;1,"",CONCATENATE('4'!$X$24," / ",'4'!$Y$7))</f>
        <v>12 / 48</v>
      </c>
      <c r="K371" s="335"/>
      <c r="L371" s="335"/>
      <c r="M371" s="332"/>
      <c r="N371" s="335"/>
      <c r="O371" s="333"/>
      <c r="P371" s="333"/>
      <c r="Q371" s="333"/>
      <c r="R371" s="333"/>
      <c r="S371" s="333"/>
      <c r="T371" s="333"/>
      <c r="U371" s="333"/>
      <c r="V371" s="333"/>
      <c r="W371" s="333"/>
      <c r="X371" s="333"/>
      <c r="Y371" s="333"/>
      <c r="Z371" s="333"/>
      <c r="AA371" s="333"/>
      <c r="AB371" s="333"/>
      <c r="AC371" s="333"/>
      <c r="AD371" s="333"/>
      <c r="AE371" s="333"/>
      <c r="AF371" s="333"/>
      <c r="AG371" s="333"/>
      <c r="AH371" s="333"/>
      <c r="AI371" s="333"/>
      <c r="AJ371" s="329"/>
      <c r="AK371" s="316" t="str">
        <f>IF(G371&lt;1,"",
IF($C$1="Bulgarisch - BG",HYPERLINK(CONCATENATE("https://www.saflax.de/0-WVK-Retail/Bilder-Pictures/SAFLAX-",'Basis-Tabelle-Samen'!C399,"-",'Basis-Tabelle-Samen'!J399,"-bulgarian.jpg")),
IF($C$1="Dänisch - DK",HYPERLINK(CONCATENATE("https://www.saflax.de/0-WVK-Retail/Bilder-Pictures/SAFLAX-",'Basis-Tabelle-Samen'!C399,"-",'Basis-Tabelle-Samen'!J399,"-danish.jpg")),
IF($C$1="Deutsch - DE",HYPERLINK(CONCATENATE("https://www.saflax.de/0-WVK-Retail/Bilder-Pictures/SAFLAX-",'Basis-Tabelle-Samen'!C399,"-",'Basis-Tabelle-Samen'!J399,"-german.jpg")),
IF($C$1="Englisch - UK",HYPERLINK(CONCATENATE("https://www.saflax.de/0-WVK-Retail/Bilder-Pictures/SAFLAX-",'Basis-Tabelle-Samen'!C399,"-",'Basis-Tabelle-Samen'!J399,"-english.jpg")),
IF($C$1="Estnisch - EE",HYPERLINK(CONCATENATE("https://www.saflax.de/0-WVK-Retail/Bilder-Pictures/SAFLAX-",'Basis-Tabelle-Samen'!C399,"-",'Basis-Tabelle-Samen'!J399,"-estonian.jpg")),
IF($C$1="Finnisch - FI",HYPERLINK(CONCATENATE("https://www.saflax.de/0-WVK-Retail/Bilder-Pictures/SAFLAX-",'Basis-Tabelle-Samen'!C399,"-",'Basis-Tabelle-Samen'!J399,"-finnish.jpg")),
IF($C$1="Französisch - FR",HYPERLINK(CONCATENATE("https://www.saflax.de/0-WVK-Retail/Bilder-Pictures/SAFLAX-",'Basis-Tabelle-Samen'!C399,"-",'Basis-Tabelle-Samen'!J399,"-french.jpg")),
IF($C$1="Griechisch - GR",HYPERLINK(CONCATENATE("https://www.saflax.de/0-WVK-Retail/Bilder-Pictures/SAFLAX-",'Basis-Tabelle-Samen'!C399,"-",'Basis-Tabelle-Samen'!J399,"-greek.jpg")),
IF($C$1="Irisch - IE",HYPERLINK(CONCATENATE("https://www.saflax.de/0-WVK-Retail/Bilder-Pictures/SAFLAX-",'Basis-Tabelle-Samen'!C399,"-",'Basis-Tabelle-Samen'!J399,"-irish.jpg")),
IF($C$1="Isländisch - IS",HYPERLINK(CONCATENATE("https://www.saflax.de/0-WVK-Retail/Bilder-Pictures/SAFLAX-",'Basis-Tabelle-Samen'!C399,"-",'Basis-Tabelle-Samen'!J399,"-icelandic.jpg")),
IF($C$1="Italienisch - IT",HYPERLINK(CONCATENATE("https://www.saflax.de/0-WVK-Retail/Bilder-Pictures/SAFLAX-",'Basis-Tabelle-Samen'!C399,"-",'Basis-Tabelle-Samen'!J399,"-italian.jpg")),
IF($C$1="Japanisch - JP",HYPERLINK(CONCATENATE("https://www.saflax.de/0-WVK-Retail/Bilder-Pictures/SAFLAX-",'Basis-Tabelle-Samen'!C399,"-",'Basis-Tabelle-Samen'!J399,"-japanese.jpg")),
IF($C$1="Kroatisch - HR",HYPERLINK(CONCATENATE("https://www.saflax.de/0-WVK-Retail/Bilder-Pictures/SAFLAX-",'Basis-Tabelle-Samen'!C399,"-",'Basis-Tabelle-Samen'!J399,"-croatian.jpg")),
IF($C$1="Lettisch - LV",HYPERLINK(CONCATENATE("https://www.saflax.de/0-WVK-Retail/Bilder-Pictures/SAFLAX-",'Basis-Tabelle-Samen'!C399,"-",'Basis-Tabelle-Samen'!J399,"-latvian.jpg")),
IF($C$1="Litauisch - LT",HYPERLINK(CONCATENATE("https://www.saflax.de/0-WVK-Retail/Bilder-Pictures/SAFLAX-",'Basis-Tabelle-Samen'!C399,"-",'Basis-Tabelle-Samen'!J399,"-lithuanian.jpg")),
IF($C$1="Maltesisch - MT",HYPERLINK(CONCATENATE("https://www.saflax.de/0-WVK-Retail/Bilder-Pictures/SAFLAX-",'Basis-Tabelle-Samen'!C399,"-",'Basis-Tabelle-Samen'!J399,"-maltese.jpg")),
IF($C$1="Niederländisch - NL",HYPERLINK(CONCATENATE("https://www.saflax.de/0-WVK-Retail/Bilder-Pictures/SAFLAX-",'Basis-Tabelle-Samen'!C399,"-",'Basis-Tabelle-Samen'!J399,"-dutch.jpg")),
IF($C$1="Norwegisch - NO",HYPERLINK(CONCATENATE("https://www.saflax.de/0-WVK-Retail/Bilder-Pictures/SAFLAX-",'Basis-Tabelle-Samen'!C399,"-",'Basis-Tabelle-Samen'!J399,"-nowegian.jpg")),
IF($C$1="Polnisch - PL",HYPERLINK(CONCATENATE("https://www.saflax.de/0-WVK-Retail/Bilder-Pictures/SAFLAX-",'Basis-Tabelle-Samen'!C399,"-",'Basis-Tabelle-Samen'!J399,"-polish.jpg")),
IF($C$1="Portugiesisch - PT",HYPERLINK(CONCATENATE("https://www.saflax.de/0-WVK-Retail/Bilder-Pictures/SAFLAX-",'Basis-Tabelle-Samen'!C399,"-",'Basis-Tabelle-Samen'!J399,"-portuguese.jpg")),
IF($C$1="Rumänisch - RO",HYPERLINK(CONCATENATE("https://www.saflax.de/0-WVK-Retail/Bilder-Pictures/SAFLAX-",'Basis-Tabelle-Samen'!C399,"-",'Basis-Tabelle-Samen'!J399,"-romanian.jpg")),
IF($C$1="Schwedisch - SE",HYPERLINK(CONCATENATE("https://www.saflax.de/0-WVK-Retail/Bilder-Pictures/SAFLAX-",'Basis-Tabelle-Samen'!C399,"-",'Basis-Tabelle-Samen'!J399,"-swedish.jpg")),
IF($C$1="Slowakisch - SK",HYPERLINK(CONCATENATE("https://www.saflax.de/0-WVK-Retail/Bilder-Pictures/SAFLAX-",'Basis-Tabelle-Samen'!C399,"-",'Basis-Tabelle-Samen'!J399,"-slovak.jpg")),
IF($C$1="Slowenisch - SI",HYPERLINK(CONCATENATE("https://www.saflax.de/0-WVK-Retail/Bilder-Pictures/SAFLAX-",'Basis-Tabelle-Samen'!C399,"-",'Basis-Tabelle-Samen'!J399,"-slovenian.jpg")),
IF($C$1="Spanisch - ES",HYPERLINK(CONCATENATE("https://www.saflax.de/0-WVK-Retail/Bilder-Pictures/SAFLAX-",'Basis-Tabelle-Samen'!C399,"-",'Basis-Tabelle-Samen'!J399,"-spanish.jpg")),
IF($C$1="Tschechisch - CZ",HYPERLINK(CONCATENATE("https://www.saflax.de/0-WVK-Retail/Bilder-Pictures/SAFLAX-",'Basis-Tabelle-Samen'!C399,"-",'Basis-Tabelle-Samen'!J399,"-czech.jpg")),
IF($C$1="Türkisch - TR",HYPERLINK(CONCATENATE("https://www.saflax.de/0-WVK-Retail/Bilder-Pictures/SAFLAX-",'Basis-Tabelle-Samen'!C399,"-",'Basis-Tabelle-Samen'!J399,"-turkish.jpg")),
IF($C$1="Ungarisch - HU",HYPERLINK(CONCATENATE("https://www.saflax.de/0-WVK-Retail/Bilder-Pictures/SAFLAX-",'Basis-Tabelle-Samen'!C399,"-",'Basis-Tabelle-Samen'!J399,"-hungarian.jpg")),
" ACHTUNG")))))))))))))))))))))))))))))</f>
        <v>https://www.saflax.de/0-WVK-Retail/Bilder-Pictures/SAFLAX-12759-seed-band-lambs-lettuce-english.jpg</v>
      </c>
      <c r="AL371" s="334"/>
      <c r="AM371" s="334"/>
      <c r="AN371" s="334"/>
      <c r="AO371" s="334"/>
      <c r="AP371" s="334"/>
      <c r="AQ371" s="334"/>
    </row>
    <row r="372" spans="1:43" ht="17.100000000000001" customHeight="1" x14ac:dyDescent="0.2">
      <c r="A372" s="318" t="str">
        <f>IF('Basis-Tabelle-Samen'!A398="","",IF($C$1="Deutsch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72" s="319"/>
      <c r="C372" s="316" t="str">
        <f>IF($C$1="Bulgarisch - BG",'Basis-Tabelle-Samen'!Z398,
IF($C$1="Dänisch - DK",'Basis-Tabelle-Samen'!AA398,
IF($C$1="Deutsch - DE",'Basis-Tabelle-Samen'!AB398,
IF($C$1="Englisch - UK",'Basis-Tabelle-Samen'!AC398,
IF($C$1="Estnisch - EE",'Basis-Tabelle-Samen'!AD398,
IF($C$1="Finnisch - FI",'Basis-Tabelle-Samen'!AE398,
IF($C$1="Französisch - FR",'Basis-Tabelle-Samen'!AF398,
IF($C$1="Griechisch - GR",'Basis-Tabelle-Samen'!AG398,
IF($C$1="Irisch - IE",'Basis-Tabelle-Samen'!AH398,
IF($C$1="Isländisch - IS",'Basis-Tabelle-Samen'!AI398,
IF($C$1="Italienisch - IT",'Basis-Tabelle-Samen'!AJ398,
IF($C$1="Japanisch - JP",'Basis-Tabelle-Samen'!AK398,
IF($C$1="Kroatisch - HR",'Basis-Tabelle-Samen'!AL398,
IF($C$1="Lettisch - LV",'Basis-Tabelle-Samen'!AM398,
IF($C$1="Litauisch - LT",'Basis-Tabelle-Samen'!AN398,
IF($C$1="Maltesisch - MT",'Basis-Tabelle-Samen'!AO398,
IF($C$1="Niederländisch - NL",'Basis-Tabelle-Samen'!AP398,
IF($C$1="Norwegisch - NO",'Basis-Tabelle-Samen'!AQ398,
IF($C$1="Polnisch - PL",'Basis-Tabelle-Samen'!AR398,
IF($C$1="Portugiesisch - PT",'Basis-Tabelle-Samen'!AS398,
IF($C$1="Rumänisch - RO",'Basis-Tabelle-Samen'!AT398,
IF($C$1="Schwedisch - SE",'Basis-Tabelle-Samen'!AU398,
IF($C$1="Slowakisch - SK",'Basis-Tabelle-Samen'!AV398,
IF($C$1="Slowenisch - SI",'Basis-Tabelle-Samen'!AW398,
IF($C$1="Spanisch - ES",'Basis-Tabelle-Samen'!AX398,
IF($C$1="Tschechisch - CZ",'Basis-Tabelle-Samen'!AY398,
IF($C$1="Türkisch - TR",'Basis-Tabelle-Samen'!AZ398,
IF($C$1="Ungarisch - HU",'Basis-Tabelle-Samen'!BA398,
" ACHTUNG"))))))))))))))))))))))))))))</f>
        <v>Seed Band Balcony Box</v>
      </c>
      <c r="D372" s="320">
        <f>'Basis-Tabelle-Samen'!F398</f>
        <v>0</v>
      </c>
      <c r="E372" s="321" t="str">
        <f>'Basis-Tabelle-Samen'!H398</f>
        <v>7 %</v>
      </c>
      <c r="F372" s="322" t="str">
        <f>IF('Basis-Tabelle-Samen'!G398="","",'Basis-Tabelle-Samen'!G398)</f>
        <v>11</v>
      </c>
      <c r="G372" s="320">
        <f>'Basis-Tabelle-Samen'!C398</f>
        <v>12752</v>
      </c>
      <c r="H372" s="323">
        <f>'Basis-Tabelle-Samen'!D398</f>
        <v>4055473127521</v>
      </c>
      <c r="I372" s="324">
        <f>'Basis-Tabelle-Samen'!E398</f>
        <v>1.85</v>
      </c>
      <c r="J372" s="325" t="str">
        <f>IF(G372&lt;1,"",CONCATENATE('4'!$X$24," / ",'4'!$Y$7))</f>
        <v>12 / 48</v>
      </c>
      <c r="K372" s="335"/>
      <c r="L372" s="335"/>
      <c r="M372" s="332"/>
      <c r="N372" s="335"/>
      <c r="O372" s="333"/>
      <c r="P372" s="333"/>
      <c r="Q372" s="333"/>
      <c r="R372" s="333"/>
      <c r="S372" s="333"/>
      <c r="T372" s="333"/>
      <c r="U372" s="333"/>
      <c r="V372" s="333"/>
      <c r="W372" s="333"/>
      <c r="X372" s="333"/>
      <c r="Y372" s="333"/>
      <c r="Z372" s="333"/>
      <c r="AA372" s="333"/>
      <c r="AB372" s="333"/>
      <c r="AC372" s="333"/>
      <c r="AD372" s="333"/>
      <c r="AE372" s="333"/>
      <c r="AF372" s="333"/>
      <c r="AG372" s="333"/>
      <c r="AH372" s="333"/>
      <c r="AI372" s="333"/>
      <c r="AJ372" s="329"/>
      <c r="AK372" s="316" t="str">
        <f>IF(G372&lt;1,"",
IF($C$1="Bulgarisch - BG",HYPERLINK(CONCATENATE("https://www.saflax.de/0-WVK-Retail/Bilder-Pictures/SAFLAX-",'Basis-Tabelle-Samen'!C398,"-",'Basis-Tabelle-Samen'!J398,"-bulgarian.jpg")),
IF($C$1="Dänisch - DK",HYPERLINK(CONCATENATE("https://www.saflax.de/0-WVK-Retail/Bilder-Pictures/SAFLAX-",'Basis-Tabelle-Samen'!C398,"-",'Basis-Tabelle-Samen'!J398,"-danish.jpg")),
IF($C$1="Deutsch - DE",HYPERLINK(CONCATENATE("https://www.saflax.de/0-WVK-Retail/Bilder-Pictures/SAFLAX-",'Basis-Tabelle-Samen'!C398,"-",'Basis-Tabelle-Samen'!J398,"-german.jpg")),
IF($C$1="Englisch - UK",HYPERLINK(CONCATENATE("https://www.saflax.de/0-WVK-Retail/Bilder-Pictures/SAFLAX-",'Basis-Tabelle-Samen'!C398,"-",'Basis-Tabelle-Samen'!J398,"-english.jpg")),
IF($C$1="Estnisch - EE",HYPERLINK(CONCATENATE("https://www.saflax.de/0-WVK-Retail/Bilder-Pictures/SAFLAX-",'Basis-Tabelle-Samen'!C398,"-",'Basis-Tabelle-Samen'!J398,"-estonian.jpg")),
IF($C$1="Finnisch - FI",HYPERLINK(CONCATENATE("https://www.saflax.de/0-WVK-Retail/Bilder-Pictures/SAFLAX-",'Basis-Tabelle-Samen'!C398,"-",'Basis-Tabelle-Samen'!J398,"-finnish.jpg")),
IF($C$1="Französisch - FR",HYPERLINK(CONCATENATE("https://www.saflax.de/0-WVK-Retail/Bilder-Pictures/SAFLAX-",'Basis-Tabelle-Samen'!C398,"-",'Basis-Tabelle-Samen'!J398,"-french.jpg")),
IF($C$1="Griechisch - GR",HYPERLINK(CONCATENATE("https://www.saflax.de/0-WVK-Retail/Bilder-Pictures/SAFLAX-",'Basis-Tabelle-Samen'!C398,"-",'Basis-Tabelle-Samen'!J398,"-greek.jpg")),
IF($C$1="Irisch - IE",HYPERLINK(CONCATENATE("https://www.saflax.de/0-WVK-Retail/Bilder-Pictures/SAFLAX-",'Basis-Tabelle-Samen'!C398,"-",'Basis-Tabelle-Samen'!J398,"-irish.jpg")),
IF($C$1="Isländisch - IS",HYPERLINK(CONCATENATE("https://www.saflax.de/0-WVK-Retail/Bilder-Pictures/SAFLAX-",'Basis-Tabelle-Samen'!C398,"-",'Basis-Tabelle-Samen'!J398,"-icelandic.jpg")),
IF($C$1="Italienisch - IT",HYPERLINK(CONCATENATE("https://www.saflax.de/0-WVK-Retail/Bilder-Pictures/SAFLAX-",'Basis-Tabelle-Samen'!C398,"-",'Basis-Tabelle-Samen'!J398,"-italian.jpg")),
IF($C$1="Japanisch - JP",HYPERLINK(CONCATENATE("https://www.saflax.de/0-WVK-Retail/Bilder-Pictures/SAFLAX-",'Basis-Tabelle-Samen'!C398,"-",'Basis-Tabelle-Samen'!J398,"-japanese.jpg")),
IF($C$1="Kroatisch - HR",HYPERLINK(CONCATENATE("https://www.saflax.de/0-WVK-Retail/Bilder-Pictures/SAFLAX-",'Basis-Tabelle-Samen'!C398,"-",'Basis-Tabelle-Samen'!J398,"-croatian.jpg")),
IF($C$1="Lettisch - LV",HYPERLINK(CONCATENATE("https://www.saflax.de/0-WVK-Retail/Bilder-Pictures/SAFLAX-",'Basis-Tabelle-Samen'!C398,"-",'Basis-Tabelle-Samen'!J398,"-latvian.jpg")),
IF($C$1="Litauisch - LT",HYPERLINK(CONCATENATE("https://www.saflax.de/0-WVK-Retail/Bilder-Pictures/SAFLAX-",'Basis-Tabelle-Samen'!C398,"-",'Basis-Tabelle-Samen'!J398,"-lithuanian.jpg")),
IF($C$1="Maltesisch - MT",HYPERLINK(CONCATENATE("https://www.saflax.de/0-WVK-Retail/Bilder-Pictures/SAFLAX-",'Basis-Tabelle-Samen'!C398,"-",'Basis-Tabelle-Samen'!J398,"-maltese.jpg")),
IF($C$1="Niederländisch - NL",HYPERLINK(CONCATENATE("https://www.saflax.de/0-WVK-Retail/Bilder-Pictures/SAFLAX-",'Basis-Tabelle-Samen'!C398,"-",'Basis-Tabelle-Samen'!J398,"-dutch.jpg")),
IF($C$1="Norwegisch - NO",HYPERLINK(CONCATENATE("https://www.saflax.de/0-WVK-Retail/Bilder-Pictures/SAFLAX-",'Basis-Tabelle-Samen'!C398,"-",'Basis-Tabelle-Samen'!J398,"-nowegian.jpg")),
IF($C$1="Polnisch - PL",HYPERLINK(CONCATENATE("https://www.saflax.de/0-WVK-Retail/Bilder-Pictures/SAFLAX-",'Basis-Tabelle-Samen'!C398,"-",'Basis-Tabelle-Samen'!J398,"-polish.jpg")),
IF($C$1="Portugiesisch - PT",HYPERLINK(CONCATENATE("https://www.saflax.de/0-WVK-Retail/Bilder-Pictures/SAFLAX-",'Basis-Tabelle-Samen'!C398,"-",'Basis-Tabelle-Samen'!J398,"-portuguese.jpg")),
IF($C$1="Rumänisch - RO",HYPERLINK(CONCATENATE("https://www.saflax.de/0-WVK-Retail/Bilder-Pictures/SAFLAX-",'Basis-Tabelle-Samen'!C398,"-",'Basis-Tabelle-Samen'!J398,"-romanian.jpg")),
IF($C$1="Schwedisch - SE",HYPERLINK(CONCATENATE("https://www.saflax.de/0-WVK-Retail/Bilder-Pictures/SAFLAX-",'Basis-Tabelle-Samen'!C398,"-",'Basis-Tabelle-Samen'!J398,"-swedish.jpg")),
IF($C$1="Slowakisch - SK",HYPERLINK(CONCATENATE("https://www.saflax.de/0-WVK-Retail/Bilder-Pictures/SAFLAX-",'Basis-Tabelle-Samen'!C398,"-",'Basis-Tabelle-Samen'!J398,"-slovak.jpg")),
IF($C$1="Slowenisch - SI",HYPERLINK(CONCATENATE("https://www.saflax.de/0-WVK-Retail/Bilder-Pictures/SAFLAX-",'Basis-Tabelle-Samen'!C398,"-",'Basis-Tabelle-Samen'!J398,"-slovenian.jpg")),
IF($C$1="Spanisch - ES",HYPERLINK(CONCATENATE("https://www.saflax.de/0-WVK-Retail/Bilder-Pictures/SAFLAX-",'Basis-Tabelle-Samen'!C398,"-",'Basis-Tabelle-Samen'!J398,"-spanish.jpg")),
IF($C$1="Tschechisch - CZ",HYPERLINK(CONCATENATE("https://www.saflax.de/0-WVK-Retail/Bilder-Pictures/SAFLAX-",'Basis-Tabelle-Samen'!C398,"-",'Basis-Tabelle-Samen'!J398,"-czech.jpg")),
IF($C$1="Türkisch - TR",HYPERLINK(CONCATENATE("https://www.saflax.de/0-WVK-Retail/Bilder-Pictures/SAFLAX-",'Basis-Tabelle-Samen'!C398,"-",'Basis-Tabelle-Samen'!J398,"-turkish.jpg")),
IF($C$1="Ungarisch - HU",HYPERLINK(CONCATENATE("https://www.saflax.de/0-WVK-Retail/Bilder-Pictures/SAFLAX-",'Basis-Tabelle-Samen'!C398,"-",'Basis-Tabelle-Samen'!J398,"-hungarian.jpg")),
" ACHTUNG")))))))))))))))))))))))))))))</f>
        <v>https://www.saflax.de/0-WVK-Retail/Bilder-Pictures/SAFLAX-12752-seed-band-balcony-box-english.jpg</v>
      </c>
      <c r="AL372" s="334"/>
      <c r="AM372" s="334"/>
      <c r="AN372" s="334"/>
      <c r="AO372" s="334"/>
      <c r="AP372" s="334"/>
      <c r="AQ372" s="334"/>
    </row>
    <row r="373" spans="1:43" ht="17.100000000000001" customHeight="1" x14ac:dyDescent="0.2">
      <c r="A373" s="318" t="str">
        <f>IF('Basis-Tabelle-Samen'!A382="","",IF($C$1="Deutsch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73" s="319"/>
      <c r="C373" s="316" t="str">
        <f>IF($C$1="Bulgarisch - BG",'Basis-Tabelle-Samen'!Z382,
IF($C$1="Dänisch - DK",'Basis-Tabelle-Samen'!AA382,
IF($C$1="Deutsch - DE",'Basis-Tabelle-Samen'!AB382,
IF($C$1="Englisch - UK",'Basis-Tabelle-Samen'!AC382,
IF($C$1="Estnisch - EE",'Basis-Tabelle-Samen'!AD382,
IF($C$1="Finnisch - FI",'Basis-Tabelle-Samen'!AE382,
IF($C$1="Französisch - FR",'Basis-Tabelle-Samen'!AF382,
IF($C$1="Griechisch - GR",'Basis-Tabelle-Samen'!AG382,
IF($C$1="Irisch - IE",'Basis-Tabelle-Samen'!AH382,
IF($C$1="Isländisch - IS",'Basis-Tabelle-Samen'!AI382,
IF($C$1="Italienisch - IT",'Basis-Tabelle-Samen'!AJ382,
IF($C$1="Japanisch - JP",'Basis-Tabelle-Samen'!AK382,
IF($C$1="Kroatisch - HR",'Basis-Tabelle-Samen'!AL382,
IF($C$1="Lettisch - LV",'Basis-Tabelle-Samen'!AM382,
IF($C$1="Litauisch - LT",'Basis-Tabelle-Samen'!AN382,
IF($C$1="Maltesisch - MT",'Basis-Tabelle-Samen'!AO382,
IF($C$1="Niederländisch - NL",'Basis-Tabelle-Samen'!AP382,
IF($C$1="Norwegisch - NO",'Basis-Tabelle-Samen'!AQ382,
IF($C$1="Polnisch - PL",'Basis-Tabelle-Samen'!AR382,
IF($C$1="Portugiesisch - PT",'Basis-Tabelle-Samen'!AS382,
IF($C$1="Rumänisch - RO",'Basis-Tabelle-Samen'!AT382,
IF($C$1="Schwedisch - SE",'Basis-Tabelle-Samen'!AU382,
IF($C$1="Slowakisch - SK",'Basis-Tabelle-Samen'!AV382,
IF($C$1="Slowenisch - SI",'Basis-Tabelle-Samen'!AW382,
IF($C$1="Spanisch - ES",'Basis-Tabelle-Samen'!AX382,
IF($C$1="Tschechisch - CZ",'Basis-Tabelle-Samen'!AY382,
IF($C$1="Türkisch - TR",'Basis-Tabelle-Samen'!AZ382,
IF($C$1="Ungarisch - HU",'Basis-Tabelle-Samen'!BA382,
" ACHTUNG"))))))))))))))))))))))))))))</f>
        <v>Sprouts Cress</v>
      </c>
      <c r="D373" s="320">
        <f>'Basis-Tabelle-Samen'!F382</f>
        <v>0</v>
      </c>
      <c r="E373" s="321" t="str">
        <f>'Basis-Tabelle-Samen'!H382</f>
        <v>7 %</v>
      </c>
      <c r="F373" s="322" t="str">
        <f>IF('Basis-Tabelle-Samen'!G382="","",'Basis-Tabelle-Samen'!G382)</f>
        <v>11</v>
      </c>
      <c r="G373" s="320">
        <f>'Basis-Tabelle-Samen'!C382</f>
        <v>18855</v>
      </c>
      <c r="H373" s="323">
        <f>'Basis-Tabelle-Samen'!D382</f>
        <v>4055473188553</v>
      </c>
      <c r="I373" s="324">
        <f>'Basis-Tabelle-Samen'!E382</f>
        <v>2.35</v>
      </c>
      <c r="J373" s="325" t="str">
        <f>IF(G373&lt;1,"",CONCATENATE('4'!$AB$33," / ",'4'!$AC$7))</f>
        <v>12 / 48</v>
      </c>
      <c r="K373" s="335"/>
      <c r="L373" s="335"/>
      <c r="M373" s="332"/>
      <c r="N373" s="335"/>
      <c r="O373" s="333"/>
      <c r="P373" s="333"/>
      <c r="Q373" s="333"/>
      <c r="R373" s="333"/>
      <c r="S373" s="333"/>
      <c r="T373" s="333"/>
      <c r="U373" s="333"/>
      <c r="V373" s="333"/>
      <c r="W373" s="333"/>
      <c r="X373" s="333"/>
      <c r="Y373" s="333"/>
      <c r="Z373" s="333"/>
      <c r="AA373" s="333"/>
      <c r="AB373" s="333"/>
      <c r="AC373" s="333"/>
      <c r="AD373" s="333"/>
      <c r="AE373" s="333"/>
      <c r="AF373" s="333"/>
      <c r="AG373" s="333"/>
      <c r="AH373" s="333"/>
      <c r="AI373" s="333"/>
      <c r="AJ373" s="315"/>
      <c r="AK373" s="316" t="str">
        <f>IF(G373&lt;1,"",
IF($C$1="Bulgarisch - BG",HYPERLINK(CONCATENATE("https://www.saflax.de/0-WVK-Retail/Bilder-Pictures/SAFLAX-",'Basis-Tabelle-Samen'!C382,"-",'Basis-Tabelle-Samen'!J382,"-bulgarian.jpg")),
IF($C$1="Dänisch - DK",HYPERLINK(CONCATENATE("https://www.saflax.de/0-WVK-Retail/Bilder-Pictures/SAFLAX-",'Basis-Tabelle-Samen'!C382,"-",'Basis-Tabelle-Samen'!J382,"-danish.jpg")),
IF($C$1="Deutsch - DE",HYPERLINK(CONCATENATE("https://www.saflax.de/0-WVK-Retail/Bilder-Pictures/SAFLAX-",'Basis-Tabelle-Samen'!C382,"-",'Basis-Tabelle-Samen'!J382,"-german.jpg")),
IF($C$1="Englisch - UK",HYPERLINK(CONCATENATE("https://www.saflax.de/0-WVK-Retail/Bilder-Pictures/SAFLAX-",'Basis-Tabelle-Samen'!C382,"-",'Basis-Tabelle-Samen'!J382,"-english.jpg")),
IF($C$1="Estnisch - EE",HYPERLINK(CONCATENATE("https://www.saflax.de/0-WVK-Retail/Bilder-Pictures/SAFLAX-",'Basis-Tabelle-Samen'!C382,"-",'Basis-Tabelle-Samen'!J382,"-estonian.jpg")),
IF($C$1="Finnisch - FI",HYPERLINK(CONCATENATE("https://www.saflax.de/0-WVK-Retail/Bilder-Pictures/SAFLAX-",'Basis-Tabelle-Samen'!C382,"-",'Basis-Tabelle-Samen'!J382,"-finnish.jpg")),
IF($C$1="Französisch - FR",HYPERLINK(CONCATENATE("https://www.saflax.de/0-WVK-Retail/Bilder-Pictures/SAFLAX-",'Basis-Tabelle-Samen'!C382,"-",'Basis-Tabelle-Samen'!J382,"-french.jpg")),
IF($C$1="Griechisch - GR",HYPERLINK(CONCATENATE("https://www.saflax.de/0-WVK-Retail/Bilder-Pictures/SAFLAX-",'Basis-Tabelle-Samen'!C382,"-",'Basis-Tabelle-Samen'!J382,"-greek.jpg")),
IF($C$1="Irisch - IE",HYPERLINK(CONCATENATE("https://www.saflax.de/0-WVK-Retail/Bilder-Pictures/SAFLAX-",'Basis-Tabelle-Samen'!C382,"-",'Basis-Tabelle-Samen'!J382,"-irish.jpg")),
IF($C$1="Isländisch - IS",HYPERLINK(CONCATENATE("https://www.saflax.de/0-WVK-Retail/Bilder-Pictures/SAFLAX-",'Basis-Tabelle-Samen'!C382,"-",'Basis-Tabelle-Samen'!J382,"-icelandic.jpg")),
IF($C$1="Italienisch - IT",HYPERLINK(CONCATENATE("https://www.saflax.de/0-WVK-Retail/Bilder-Pictures/SAFLAX-",'Basis-Tabelle-Samen'!C382,"-",'Basis-Tabelle-Samen'!J382,"-italian.jpg")),
IF($C$1="Japanisch - JP",HYPERLINK(CONCATENATE("https://www.saflax.de/0-WVK-Retail/Bilder-Pictures/SAFLAX-",'Basis-Tabelle-Samen'!C382,"-",'Basis-Tabelle-Samen'!J382,"-japanese.jpg")),
IF($C$1="Kroatisch - HR",HYPERLINK(CONCATENATE("https://www.saflax.de/0-WVK-Retail/Bilder-Pictures/SAFLAX-",'Basis-Tabelle-Samen'!C382,"-",'Basis-Tabelle-Samen'!J382,"-croatian.jpg")),
IF($C$1="Lettisch - LV",HYPERLINK(CONCATENATE("https://www.saflax.de/0-WVK-Retail/Bilder-Pictures/SAFLAX-",'Basis-Tabelle-Samen'!C382,"-",'Basis-Tabelle-Samen'!J382,"-latvian.jpg")),
IF($C$1="Litauisch - LT",HYPERLINK(CONCATENATE("https://www.saflax.de/0-WVK-Retail/Bilder-Pictures/SAFLAX-",'Basis-Tabelle-Samen'!C382,"-",'Basis-Tabelle-Samen'!J382,"-lithuanian.jpg")),
IF($C$1="Maltesisch - MT",HYPERLINK(CONCATENATE("https://www.saflax.de/0-WVK-Retail/Bilder-Pictures/SAFLAX-",'Basis-Tabelle-Samen'!C382,"-",'Basis-Tabelle-Samen'!J382,"-maltese.jpg")),
IF($C$1="Niederländisch - NL",HYPERLINK(CONCATENATE("https://www.saflax.de/0-WVK-Retail/Bilder-Pictures/SAFLAX-",'Basis-Tabelle-Samen'!C382,"-",'Basis-Tabelle-Samen'!J382,"-dutch.jpg")),
IF($C$1="Norwegisch - NO",HYPERLINK(CONCATENATE("https://www.saflax.de/0-WVK-Retail/Bilder-Pictures/SAFLAX-",'Basis-Tabelle-Samen'!C382,"-",'Basis-Tabelle-Samen'!J382,"-nowegian.jpg")),
IF($C$1="Polnisch - PL",HYPERLINK(CONCATENATE("https://www.saflax.de/0-WVK-Retail/Bilder-Pictures/SAFLAX-",'Basis-Tabelle-Samen'!C382,"-",'Basis-Tabelle-Samen'!J382,"-polish.jpg")),
IF($C$1="Portugiesisch - PT",HYPERLINK(CONCATENATE("https://www.saflax.de/0-WVK-Retail/Bilder-Pictures/SAFLAX-",'Basis-Tabelle-Samen'!C382,"-",'Basis-Tabelle-Samen'!J382,"-portuguese.jpg")),
IF($C$1="Rumänisch - RO",HYPERLINK(CONCATENATE("https://www.saflax.de/0-WVK-Retail/Bilder-Pictures/SAFLAX-",'Basis-Tabelle-Samen'!C382,"-",'Basis-Tabelle-Samen'!J382,"-romanian.jpg")),
IF($C$1="Schwedisch - SE",HYPERLINK(CONCATENATE("https://www.saflax.de/0-WVK-Retail/Bilder-Pictures/SAFLAX-",'Basis-Tabelle-Samen'!C382,"-",'Basis-Tabelle-Samen'!J382,"-swedish.jpg")),
IF($C$1="Slowakisch - SK",HYPERLINK(CONCATENATE("https://www.saflax.de/0-WVK-Retail/Bilder-Pictures/SAFLAX-",'Basis-Tabelle-Samen'!C382,"-",'Basis-Tabelle-Samen'!J382,"-slovak.jpg")),
IF($C$1="Slowenisch - SI",HYPERLINK(CONCATENATE("https://www.saflax.de/0-WVK-Retail/Bilder-Pictures/SAFLAX-",'Basis-Tabelle-Samen'!C382,"-",'Basis-Tabelle-Samen'!J382,"-slovenian.jpg")),
IF($C$1="Spanisch - ES",HYPERLINK(CONCATENATE("https://www.saflax.de/0-WVK-Retail/Bilder-Pictures/SAFLAX-",'Basis-Tabelle-Samen'!C382,"-",'Basis-Tabelle-Samen'!J382,"-spanish.jpg")),
IF($C$1="Tschechisch - CZ",HYPERLINK(CONCATENATE("https://www.saflax.de/0-WVK-Retail/Bilder-Pictures/SAFLAX-",'Basis-Tabelle-Samen'!C382,"-",'Basis-Tabelle-Samen'!J382,"-czech.jpg")),
IF($C$1="Türkisch - TR",HYPERLINK(CONCATENATE("https://www.saflax.de/0-WVK-Retail/Bilder-Pictures/SAFLAX-",'Basis-Tabelle-Samen'!C382,"-",'Basis-Tabelle-Samen'!J382,"-turkish.jpg")),
IF($C$1="Ungarisch - HU",HYPERLINK(CONCATENATE("https://www.saflax.de/0-WVK-Retail/Bilder-Pictures/SAFLAX-",'Basis-Tabelle-Samen'!C382,"-",'Basis-Tabelle-Samen'!J382,"-hungarian.jpg")),
" ACHTUNG")))))))))))))))))))))))))))))</f>
        <v>https://www.saflax.de/0-WVK-Retail/Bilder-Pictures/SAFLAX-18855-sprouts-cress-english.jpg</v>
      </c>
      <c r="AL373" s="334"/>
      <c r="AM373" s="334"/>
      <c r="AN373" s="334"/>
      <c r="AO373" s="334"/>
      <c r="AP373" s="334"/>
      <c r="AQ373" s="334"/>
    </row>
    <row r="374" spans="1:43" ht="17.100000000000001" customHeight="1" x14ac:dyDescent="0.2">
      <c r="A374" s="318" t="str">
        <f>IF('Basis-Tabelle-Samen'!A405="","",IF($C$1="Deutsch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74" s="319"/>
      <c r="C374" s="316" t="str">
        <f>IF($C$1="Bulgarisch - BG",'Basis-Tabelle-Samen'!Z405,
IF($C$1="Dänisch - DK",'Basis-Tabelle-Samen'!AA405,
IF($C$1="Deutsch - DE",'Basis-Tabelle-Samen'!AB405,
IF($C$1="Englisch - UK",'Basis-Tabelle-Samen'!AC405,
IF($C$1="Estnisch - EE",'Basis-Tabelle-Samen'!AD405,
IF($C$1="Finnisch - FI",'Basis-Tabelle-Samen'!AE405,
IF($C$1="Französisch - FR",'Basis-Tabelle-Samen'!AF405,
IF($C$1="Griechisch - GR",'Basis-Tabelle-Samen'!AG405,
IF($C$1="Irisch - IE",'Basis-Tabelle-Samen'!AH405,
IF($C$1="Isländisch - IS",'Basis-Tabelle-Samen'!AI405,
IF($C$1="Italienisch - IT",'Basis-Tabelle-Samen'!AJ405,
IF($C$1="Japanisch - JP",'Basis-Tabelle-Samen'!AK405,
IF($C$1="Kroatisch - HR",'Basis-Tabelle-Samen'!AL405,
IF($C$1="Lettisch - LV",'Basis-Tabelle-Samen'!AM405,
IF($C$1="Litauisch - LT",'Basis-Tabelle-Samen'!AN405,
IF($C$1="Maltesisch - MT",'Basis-Tabelle-Samen'!AO405,
IF($C$1="Niederländisch - NL",'Basis-Tabelle-Samen'!AP405,
IF($C$1="Norwegisch - NO",'Basis-Tabelle-Samen'!AQ405,
IF($C$1="Polnisch - PL",'Basis-Tabelle-Samen'!AR405,
IF($C$1="Portugiesisch - PT",'Basis-Tabelle-Samen'!AS405,
IF($C$1="Rumänisch - RO",'Basis-Tabelle-Samen'!AT405,
IF($C$1="Schwedisch - SE",'Basis-Tabelle-Samen'!AU405,
IF($C$1="Slowakisch - SK",'Basis-Tabelle-Samen'!AV405,
IF($C$1="Slowenisch - SI",'Basis-Tabelle-Samen'!AW405,
IF($C$1="Spanisch - ES",'Basis-Tabelle-Samen'!AX405,
IF($C$1="Tschechisch - CZ",'Basis-Tabelle-Samen'!AY405,
IF($C$1="Türkisch - TR",'Basis-Tabelle-Samen'!AZ405,
IF($C$1="Ungarisch - HU",'Basis-Tabelle-Samen'!BA405,
" ACHTUNG"))))))))))))))))))))))))))))</f>
        <v>Coconut Fibre</v>
      </c>
      <c r="D374" s="320">
        <f>'Basis-Tabelle-Samen'!F405</f>
        <v>0</v>
      </c>
      <c r="E374" s="321" t="str">
        <f>'Basis-Tabelle-Samen'!H405</f>
        <v>7 %</v>
      </c>
      <c r="F374" s="322" t="str">
        <f>IF('Basis-Tabelle-Samen'!G405="","",'Basis-Tabelle-Samen'!G405)</f>
        <v>11</v>
      </c>
      <c r="G374" s="320">
        <f>'Basis-Tabelle-Samen'!C405</f>
        <v>12434</v>
      </c>
      <c r="H374" s="323">
        <f>'Basis-Tabelle-Samen'!D405</f>
        <v>4055473124346</v>
      </c>
      <c r="I374" s="324">
        <f>'Basis-Tabelle-Samen'!E405</f>
        <v>1.85</v>
      </c>
      <c r="J374" s="325">
        <f>IF(G374&lt;1,"",'4'!$H$11)</f>
        <v>22</v>
      </c>
      <c r="K374" s="335"/>
      <c r="L374" s="335"/>
      <c r="M374" s="332"/>
      <c r="N374" s="335"/>
      <c r="O374" s="333"/>
      <c r="P374" s="333"/>
      <c r="Q374" s="333"/>
      <c r="R374" s="333"/>
      <c r="S374" s="333"/>
      <c r="T374" s="333"/>
      <c r="U374" s="333"/>
      <c r="V374" s="333"/>
      <c r="W374" s="333"/>
      <c r="X374" s="333"/>
      <c r="Y374" s="333"/>
      <c r="Z374" s="333"/>
      <c r="AA374" s="333"/>
      <c r="AB374" s="333"/>
      <c r="AC374" s="333"/>
      <c r="AD374" s="333"/>
      <c r="AE374" s="333"/>
      <c r="AF374" s="333"/>
      <c r="AG374" s="333"/>
      <c r="AH374" s="333"/>
      <c r="AI374" s="333"/>
      <c r="AJ374" s="329"/>
      <c r="AK374" s="316" t="str">
        <f>IF(G374&lt;1,"",
IF($C$1="Bulgarisch - BG",HYPERLINK(CONCATENATE("https://www.saflax.de/0-WVK-Retail/Bilder-Pictures/SAFLAX-",'Basis-Tabelle-Samen'!C405,"-",'Basis-Tabelle-Samen'!J405,"-bulgarian.jpg")),
IF($C$1="Dänisch - DK",HYPERLINK(CONCATENATE("https://www.saflax.de/0-WVK-Retail/Bilder-Pictures/SAFLAX-",'Basis-Tabelle-Samen'!C405,"-",'Basis-Tabelle-Samen'!J405,"-danish.jpg")),
IF($C$1="Deutsch - DE",HYPERLINK(CONCATENATE("https://www.saflax.de/0-WVK-Retail/Bilder-Pictures/SAFLAX-",'Basis-Tabelle-Samen'!C405,"-",'Basis-Tabelle-Samen'!J405,"-german.jpg")),
IF($C$1="Englisch - UK",HYPERLINK(CONCATENATE("https://www.saflax.de/0-WVK-Retail/Bilder-Pictures/SAFLAX-",'Basis-Tabelle-Samen'!C405,"-",'Basis-Tabelle-Samen'!J405,"-english.jpg")),
IF($C$1="Estnisch - EE",HYPERLINK(CONCATENATE("https://www.saflax.de/0-WVK-Retail/Bilder-Pictures/SAFLAX-",'Basis-Tabelle-Samen'!C405,"-",'Basis-Tabelle-Samen'!J405,"-estonian.jpg")),
IF($C$1="Finnisch - FI",HYPERLINK(CONCATENATE("https://www.saflax.de/0-WVK-Retail/Bilder-Pictures/SAFLAX-",'Basis-Tabelle-Samen'!C405,"-",'Basis-Tabelle-Samen'!J405,"-finnish.jpg")),
IF($C$1="Französisch - FR",HYPERLINK(CONCATENATE("https://www.saflax.de/0-WVK-Retail/Bilder-Pictures/SAFLAX-",'Basis-Tabelle-Samen'!C405,"-",'Basis-Tabelle-Samen'!J405,"-french.jpg")),
IF($C$1="Griechisch - GR",HYPERLINK(CONCATENATE("https://www.saflax.de/0-WVK-Retail/Bilder-Pictures/SAFLAX-",'Basis-Tabelle-Samen'!C405,"-",'Basis-Tabelle-Samen'!J405,"-greek.jpg")),
IF($C$1="Irisch - IE",HYPERLINK(CONCATENATE("https://www.saflax.de/0-WVK-Retail/Bilder-Pictures/SAFLAX-",'Basis-Tabelle-Samen'!C405,"-",'Basis-Tabelle-Samen'!J405,"-irish.jpg")),
IF($C$1="Isländisch - IS",HYPERLINK(CONCATENATE("https://www.saflax.de/0-WVK-Retail/Bilder-Pictures/SAFLAX-",'Basis-Tabelle-Samen'!C405,"-",'Basis-Tabelle-Samen'!J405,"-icelandic.jpg")),
IF($C$1="Italienisch - IT",HYPERLINK(CONCATENATE("https://www.saflax.de/0-WVK-Retail/Bilder-Pictures/SAFLAX-",'Basis-Tabelle-Samen'!C405,"-",'Basis-Tabelle-Samen'!J405,"-italian.jpg")),
IF($C$1="Japanisch - JP",HYPERLINK(CONCATENATE("https://www.saflax.de/0-WVK-Retail/Bilder-Pictures/SAFLAX-",'Basis-Tabelle-Samen'!C405,"-",'Basis-Tabelle-Samen'!J405,"-japanese.jpg")),
IF($C$1="Kroatisch - HR",HYPERLINK(CONCATENATE("https://www.saflax.de/0-WVK-Retail/Bilder-Pictures/SAFLAX-",'Basis-Tabelle-Samen'!C405,"-",'Basis-Tabelle-Samen'!J405,"-croatian.jpg")),
IF($C$1="Lettisch - LV",HYPERLINK(CONCATENATE("https://www.saflax.de/0-WVK-Retail/Bilder-Pictures/SAFLAX-",'Basis-Tabelle-Samen'!C405,"-",'Basis-Tabelle-Samen'!J405,"-latvian.jpg")),
IF($C$1="Litauisch - LT",HYPERLINK(CONCATENATE("https://www.saflax.de/0-WVK-Retail/Bilder-Pictures/SAFLAX-",'Basis-Tabelle-Samen'!C405,"-",'Basis-Tabelle-Samen'!J405,"-lithuanian.jpg")),
IF($C$1="Maltesisch - MT",HYPERLINK(CONCATENATE("https://www.saflax.de/0-WVK-Retail/Bilder-Pictures/SAFLAX-",'Basis-Tabelle-Samen'!C405,"-",'Basis-Tabelle-Samen'!J405,"-maltese.jpg")),
IF($C$1="Niederländisch - NL",HYPERLINK(CONCATENATE("https://www.saflax.de/0-WVK-Retail/Bilder-Pictures/SAFLAX-",'Basis-Tabelle-Samen'!C405,"-",'Basis-Tabelle-Samen'!J405,"-dutch.jpg")),
IF($C$1="Norwegisch - NO",HYPERLINK(CONCATENATE("https://www.saflax.de/0-WVK-Retail/Bilder-Pictures/SAFLAX-",'Basis-Tabelle-Samen'!C405,"-",'Basis-Tabelle-Samen'!J405,"-nowegian.jpg")),
IF($C$1="Polnisch - PL",HYPERLINK(CONCATENATE("https://www.saflax.de/0-WVK-Retail/Bilder-Pictures/SAFLAX-",'Basis-Tabelle-Samen'!C405,"-",'Basis-Tabelle-Samen'!J405,"-polish.jpg")),
IF($C$1="Portugiesisch - PT",HYPERLINK(CONCATENATE("https://www.saflax.de/0-WVK-Retail/Bilder-Pictures/SAFLAX-",'Basis-Tabelle-Samen'!C405,"-",'Basis-Tabelle-Samen'!J405,"-portuguese.jpg")),
IF($C$1="Rumänisch - RO",HYPERLINK(CONCATENATE("https://www.saflax.de/0-WVK-Retail/Bilder-Pictures/SAFLAX-",'Basis-Tabelle-Samen'!C405,"-",'Basis-Tabelle-Samen'!J405,"-romanian.jpg")),
IF($C$1="Schwedisch - SE",HYPERLINK(CONCATENATE("https://www.saflax.de/0-WVK-Retail/Bilder-Pictures/SAFLAX-",'Basis-Tabelle-Samen'!C405,"-",'Basis-Tabelle-Samen'!J405,"-swedish.jpg")),
IF($C$1="Slowakisch - SK",HYPERLINK(CONCATENATE("https://www.saflax.de/0-WVK-Retail/Bilder-Pictures/SAFLAX-",'Basis-Tabelle-Samen'!C405,"-",'Basis-Tabelle-Samen'!J405,"-slovak.jpg")),
IF($C$1="Slowenisch - SI",HYPERLINK(CONCATENATE("https://www.saflax.de/0-WVK-Retail/Bilder-Pictures/SAFLAX-",'Basis-Tabelle-Samen'!C405,"-",'Basis-Tabelle-Samen'!J405,"-slovenian.jpg")),
IF($C$1="Spanisch - ES",HYPERLINK(CONCATENATE("https://www.saflax.de/0-WVK-Retail/Bilder-Pictures/SAFLAX-",'Basis-Tabelle-Samen'!C405,"-",'Basis-Tabelle-Samen'!J405,"-spanish.jpg")),
IF($C$1="Tschechisch - CZ",HYPERLINK(CONCATENATE("https://www.saflax.de/0-WVK-Retail/Bilder-Pictures/SAFLAX-",'Basis-Tabelle-Samen'!C405,"-",'Basis-Tabelle-Samen'!J405,"-czech.jpg")),
IF($C$1="Türkisch - TR",HYPERLINK(CONCATENATE("https://www.saflax.de/0-WVK-Retail/Bilder-Pictures/SAFLAX-",'Basis-Tabelle-Samen'!C405,"-",'Basis-Tabelle-Samen'!J405,"-turkish.jpg")),
IF($C$1="Ungarisch - HU",HYPERLINK(CONCATENATE("https://www.saflax.de/0-WVK-Retail/Bilder-Pictures/SAFLAX-",'Basis-Tabelle-Samen'!C405,"-",'Basis-Tabelle-Samen'!J405,"-hungarian.jpg")),
" ACHTUNG")))))))))))))))))))))))))))))</f>
        <v>https://www.saflax.de/0-WVK-Retail/Bilder-Pictures/SAFLAX-12434-coconut-fibre-english.jpg</v>
      </c>
      <c r="AL374" s="334"/>
      <c r="AM374" s="334"/>
      <c r="AN374" s="334"/>
      <c r="AO374" s="334"/>
      <c r="AP374" s="334"/>
      <c r="AQ374" s="334"/>
    </row>
    <row r="375" spans="1:43" ht="17.100000000000001" customHeight="1" x14ac:dyDescent="0.2">
      <c r="A375" s="318" t="str">
        <f>IF('Basis-Tabelle-Samen'!A393="","",IF($C$1="Deutsch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75" s="319"/>
      <c r="C375" s="316" t="str">
        <f>IF($C$1="Bulgarisch - BG",'Basis-Tabelle-Samen'!Z393,
IF($C$1="Dänisch - DK",'Basis-Tabelle-Samen'!AA393,
IF($C$1="Deutsch - DE",'Basis-Tabelle-Samen'!AB393,
IF($C$1="Englisch - UK",'Basis-Tabelle-Samen'!AC393,
IF($C$1="Estnisch - EE",'Basis-Tabelle-Samen'!AD393,
IF($C$1="Finnisch - FI",'Basis-Tabelle-Samen'!AE393,
IF($C$1="Französisch - FR",'Basis-Tabelle-Samen'!AF393,
IF($C$1="Griechisch - GR",'Basis-Tabelle-Samen'!AG393,
IF($C$1="Irisch - IE",'Basis-Tabelle-Samen'!AH393,
IF($C$1="Isländisch - IS",'Basis-Tabelle-Samen'!AI393,
IF($C$1="Italienisch - IT",'Basis-Tabelle-Samen'!AJ393,
IF($C$1="Japanisch - JP",'Basis-Tabelle-Samen'!AK393,
IF($C$1="Kroatisch - HR",'Basis-Tabelle-Samen'!AL393,
IF($C$1="Lettisch - LV",'Basis-Tabelle-Samen'!AM393,
IF($C$1="Litauisch - LT",'Basis-Tabelle-Samen'!AN393,
IF($C$1="Maltesisch - MT",'Basis-Tabelle-Samen'!AO393,
IF($C$1="Niederländisch - NL",'Basis-Tabelle-Samen'!AP393,
IF($C$1="Norwegisch - NO",'Basis-Tabelle-Samen'!AQ393,
IF($C$1="Polnisch - PL",'Basis-Tabelle-Samen'!AR393,
IF($C$1="Portugiesisch - PT",'Basis-Tabelle-Samen'!AS393,
IF($C$1="Rumänisch - RO",'Basis-Tabelle-Samen'!AT393,
IF($C$1="Schwedisch - SE",'Basis-Tabelle-Samen'!AU393,
IF($C$1="Slowakisch - SK",'Basis-Tabelle-Samen'!AV393,
IF($C$1="Slowenisch - SI",'Basis-Tabelle-Samen'!AW393,
IF($C$1="Spanisch - ES",'Basis-Tabelle-Samen'!AX393,
IF($C$1="Tschechisch - CZ",'Basis-Tabelle-Samen'!AY393,
IF($C$1="Türkisch - TR",'Basis-Tabelle-Samen'!AZ393,
IF($C$1="Ungarisch - HU",'Basis-Tabelle-Samen'!BA393,
" ACHTUNG"))))))))))))))))))))))))))))</f>
        <v>Guinea Pig Treats</v>
      </c>
      <c r="D375" s="320">
        <f>'Basis-Tabelle-Samen'!F393</f>
        <v>0</v>
      </c>
      <c r="E375" s="321" t="str">
        <f>'Basis-Tabelle-Samen'!H393</f>
        <v>7 %</v>
      </c>
      <c r="F375" s="322" t="str">
        <f>IF('Basis-Tabelle-Samen'!G393="","",'Basis-Tabelle-Samen'!G393)</f>
        <v>11</v>
      </c>
      <c r="G375" s="320">
        <f>'Basis-Tabelle-Samen'!C393</f>
        <v>12785</v>
      </c>
      <c r="H375" s="323">
        <f>'Basis-Tabelle-Samen'!D393</f>
        <v>4055473127859</v>
      </c>
      <c r="I375" s="324">
        <f>'Basis-Tabelle-Samen'!E393</f>
        <v>2.75</v>
      </c>
      <c r="J375" s="325" t="str">
        <f>IF(G375&lt;1,"",CONCATENATE('4'!$AF$39," / ",'4'!$AG$7))</f>
        <v>6 / 30</v>
      </c>
      <c r="K375" s="335"/>
      <c r="L375" s="335"/>
      <c r="M375" s="332"/>
      <c r="N375" s="335"/>
      <c r="O375" s="333"/>
      <c r="P375" s="333"/>
      <c r="Q375" s="333"/>
      <c r="R375" s="333"/>
      <c r="S375" s="333"/>
      <c r="T375" s="333"/>
      <c r="U375" s="333"/>
      <c r="V375" s="333"/>
      <c r="W375" s="333"/>
      <c r="X375" s="333"/>
      <c r="Y375" s="333"/>
      <c r="Z375" s="333"/>
      <c r="AA375" s="333"/>
      <c r="AB375" s="333"/>
      <c r="AC375" s="333"/>
      <c r="AD375" s="333"/>
      <c r="AE375" s="333"/>
      <c r="AF375" s="333"/>
      <c r="AG375" s="333"/>
      <c r="AH375" s="333"/>
      <c r="AI375" s="333"/>
      <c r="AJ375" s="329"/>
      <c r="AK375" s="316" t="str">
        <f>IF(G375&lt;1,"",
IF($C$1="Bulgarisch - BG",HYPERLINK(CONCATENATE("https://www.saflax.de/0-WVK-Retail/Bilder-Pictures/SAFLAX-",'Basis-Tabelle-Samen'!C393,"-",'Basis-Tabelle-Samen'!J393,"-bulgarian.jpg")),
IF($C$1="Dänisch - DK",HYPERLINK(CONCATENATE("https://www.saflax.de/0-WVK-Retail/Bilder-Pictures/SAFLAX-",'Basis-Tabelle-Samen'!C393,"-",'Basis-Tabelle-Samen'!J393,"-danish.jpg")),
IF($C$1="Deutsch - DE",HYPERLINK(CONCATENATE("https://www.saflax.de/0-WVK-Retail/Bilder-Pictures/SAFLAX-",'Basis-Tabelle-Samen'!C393,"-",'Basis-Tabelle-Samen'!J393,"-german.jpg")),
IF($C$1="Englisch - UK",HYPERLINK(CONCATENATE("https://www.saflax.de/0-WVK-Retail/Bilder-Pictures/SAFLAX-",'Basis-Tabelle-Samen'!C393,"-",'Basis-Tabelle-Samen'!J393,"-english.jpg")),
IF($C$1="Estnisch - EE",HYPERLINK(CONCATENATE("https://www.saflax.de/0-WVK-Retail/Bilder-Pictures/SAFLAX-",'Basis-Tabelle-Samen'!C393,"-",'Basis-Tabelle-Samen'!J393,"-estonian.jpg")),
IF($C$1="Finnisch - FI",HYPERLINK(CONCATENATE("https://www.saflax.de/0-WVK-Retail/Bilder-Pictures/SAFLAX-",'Basis-Tabelle-Samen'!C393,"-",'Basis-Tabelle-Samen'!J393,"-finnish.jpg")),
IF($C$1="Französisch - FR",HYPERLINK(CONCATENATE("https://www.saflax.de/0-WVK-Retail/Bilder-Pictures/SAFLAX-",'Basis-Tabelle-Samen'!C393,"-",'Basis-Tabelle-Samen'!J393,"-french.jpg")),
IF($C$1="Griechisch - GR",HYPERLINK(CONCATENATE("https://www.saflax.de/0-WVK-Retail/Bilder-Pictures/SAFLAX-",'Basis-Tabelle-Samen'!C393,"-",'Basis-Tabelle-Samen'!J393,"-greek.jpg")),
IF($C$1="Irisch - IE",HYPERLINK(CONCATENATE("https://www.saflax.de/0-WVK-Retail/Bilder-Pictures/SAFLAX-",'Basis-Tabelle-Samen'!C393,"-",'Basis-Tabelle-Samen'!J393,"-irish.jpg")),
IF($C$1="Isländisch - IS",HYPERLINK(CONCATENATE("https://www.saflax.de/0-WVK-Retail/Bilder-Pictures/SAFLAX-",'Basis-Tabelle-Samen'!C393,"-",'Basis-Tabelle-Samen'!J393,"-icelandic.jpg")),
IF($C$1="Italienisch - IT",HYPERLINK(CONCATENATE("https://www.saflax.de/0-WVK-Retail/Bilder-Pictures/SAFLAX-",'Basis-Tabelle-Samen'!C393,"-",'Basis-Tabelle-Samen'!J393,"-italian.jpg")),
IF($C$1="Japanisch - JP",HYPERLINK(CONCATENATE("https://www.saflax.de/0-WVK-Retail/Bilder-Pictures/SAFLAX-",'Basis-Tabelle-Samen'!C393,"-",'Basis-Tabelle-Samen'!J393,"-japanese.jpg")),
IF($C$1="Kroatisch - HR",HYPERLINK(CONCATENATE("https://www.saflax.de/0-WVK-Retail/Bilder-Pictures/SAFLAX-",'Basis-Tabelle-Samen'!C393,"-",'Basis-Tabelle-Samen'!J393,"-croatian.jpg")),
IF($C$1="Lettisch - LV",HYPERLINK(CONCATENATE("https://www.saflax.de/0-WVK-Retail/Bilder-Pictures/SAFLAX-",'Basis-Tabelle-Samen'!C393,"-",'Basis-Tabelle-Samen'!J393,"-latvian.jpg")),
IF($C$1="Litauisch - LT",HYPERLINK(CONCATENATE("https://www.saflax.de/0-WVK-Retail/Bilder-Pictures/SAFLAX-",'Basis-Tabelle-Samen'!C393,"-",'Basis-Tabelle-Samen'!J393,"-lithuanian.jpg")),
IF($C$1="Maltesisch - MT",HYPERLINK(CONCATENATE("https://www.saflax.de/0-WVK-Retail/Bilder-Pictures/SAFLAX-",'Basis-Tabelle-Samen'!C393,"-",'Basis-Tabelle-Samen'!J393,"-maltese.jpg")),
IF($C$1="Niederländisch - NL",HYPERLINK(CONCATENATE("https://www.saflax.de/0-WVK-Retail/Bilder-Pictures/SAFLAX-",'Basis-Tabelle-Samen'!C393,"-",'Basis-Tabelle-Samen'!J393,"-dutch.jpg")),
IF($C$1="Norwegisch - NO",HYPERLINK(CONCATENATE("https://www.saflax.de/0-WVK-Retail/Bilder-Pictures/SAFLAX-",'Basis-Tabelle-Samen'!C393,"-",'Basis-Tabelle-Samen'!J393,"-nowegian.jpg")),
IF($C$1="Polnisch - PL",HYPERLINK(CONCATENATE("https://www.saflax.de/0-WVK-Retail/Bilder-Pictures/SAFLAX-",'Basis-Tabelle-Samen'!C393,"-",'Basis-Tabelle-Samen'!J393,"-polish.jpg")),
IF($C$1="Portugiesisch - PT",HYPERLINK(CONCATENATE("https://www.saflax.de/0-WVK-Retail/Bilder-Pictures/SAFLAX-",'Basis-Tabelle-Samen'!C393,"-",'Basis-Tabelle-Samen'!J393,"-portuguese.jpg")),
IF($C$1="Rumänisch - RO",HYPERLINK(CONCATENATE("https://www.saflax.de/0-WVK-Retail/Bilder-Pictures/SAFLAX-",'Basis-Tabelle-Samen'!C393,"-",'Basis-Tabelle-Samen'!J393,"-romanian.jpg")),
IF($C$1="Schwedisch - SE",HYPERLINK(CONCATENATE("https://www.saflax.de/0-WVK-Retail/Bilder-Pictures/SAFLAX-",'Basis-Tabelle-Samen'!C393,"-",'Basis-Tabelle-Samen'!J393,"-swedish.jpg")),
IF($C$1="Slowakisch - SK",HYPERLINK(CONCATENATE("https://www.saflax.de/0-WVK-Retail/Bilder-Pictures/SAFLAX-",'Basis-Tabelle-Samen'!C393,"-",'Basis-Tabelle-Samen'!J393,"-slovak.jpg")),
IF($C$1="Slowenisch - SI",HYPERLINK(CONCATENATE("https://www.saflax.de/0-WVK-Retail/Bilder-Pictures/SAFLAX-",'Basis-Tabelle-Samen'!C393,"-",'Basis-Tabelle-Samen'!J393,"-slovenian.jpg")),
IF($C$1="Spanisch - ES",HYPERLINK(CONCATENATE("https://www.saflax.de/0-WVK-Retail/Bilder-Pictures/SAFLAX-",'Basis-Tabelle-Samen'!C393,"-",'Basis-Tabelle-Samen'!J393,"-spanish.jpg")),
IF($C$1="Tschechisch - CZ",HYPERLINK(CONCATENATE("https://www.saflax.de/0-WVK-Retail/Bilder-Pictures/SAFLAX-",'Basis-Tabelle-Samen'!C393,"-",'Basis-Tabelle-Samen'!J393,"-czech.jpg")),
IF($C$1="Türkisch - TR",HYPERLINK(CONCATENATE("https://www.saflax.de/0-WVK-Retail/Bilder-Pictures/SAFLAX-",'Basis-Tabelle-Samen'!C393,"-",'Basis-Tabelle-Samen'!J393,"-turkish.jpg")),
IF($C$1="Ungarisch - HU",HYPERLINK(CONCATENATE("https://www.saflax.de/0-WVK-Retail/Bilder-Pictures/SAFLAX-",'Basis-Tabelle-Samen'!C393,"-",'Basis-Tabelle-Samen'!J393,"-hungarian.jpg")),
" ACHTUNG")))))))))))))))))))))))))))))</f>
        <v>https://www.saflax.de/0-WVK-Retail/Bilder-Pictures/SAFLAX-12785-guinea-pig-treats-english.jpg</v>
      </c>
      <c r="AL375" s="334"/>
      <c r="AM375" s="334"/>
      <c r="AN375" s="334"/>
      <c r="AO375" s="334"/>
      <c r="AP375" s="334"/>
      <c r="AQ375" s="334"/>
    </row>
    <row r="376" spans="1:43" ht="17.100000000000001" customHeight="1" x14ac:dyDescent="0.2">
      <c r="A376" s="318" t="str">
        <f>IF('Basis-Tabelle-Samen'!A395="","",IF($C$1="Deutsch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76" s="319"/>
      <c r="C376" s="316" t="str">
        <f>IF($C$1="Bulgarisch - BG",'Basis-Tabelle-Samen'!Z395,
IF($C$1="Dänisch - DK",'Basis-Tabelle-Samen'!AA395,
IF($C$1="Deutsch - DE",'Basis-Tabelle-Samen'!AB395,
IF($C$1="Englisch - UK",'Basis-Tabelle-Samen'!AC395,
IF($C$1="Estnisch - EE",'Basis-Tabelle-Samen'!AD395,
IF($C$1="Finnisch - FI",'Basis-Tabelle-Samen'!AE395,
IF($C$1="Französisch - FR",'Basis-Tabelle-Samen'!AF395,
IF($C$1="Griechisch - GR",'Basis-Tabelle-Samen'!AG395,
IF($C$1="Irisch - IE",'Basis-Tabelle-Samen'!AH395,
IF($C$1="Isländisch - IS",'Basis-Tabelle-Samen'!AI395,
IF($C$1="Italienisch - IT",'Basis-Tabelle-Samen'!AJ395,
IF($C$1="Japanisch - JP",'Basis-Tabelle-Samen'!AK395,
IF($C$1="Kroatisch - HR",'Basis-Tabelle-Samen'!AL395,
IF($C$1="Lettisch - LV",'Basis-Tabelle-Samen'!AM395,
IF($C$1="Litauisch - LT",'Basis-Tabelle-Samen'!AN395,
IF($C$1="Maltesisch - MT",'Basis-Tabelle-Samen'!AO395,
IF($C$1="Niederländisch - NL",'Basis-Tabelle-Samen'!AP395,
IF($C$1="Norwegisch - NO",'Basis-Tabelle-Samen'!AQ395,
IF($C$1="Polnisch - PL",'Basis-Tabelle-Samen'!AR395,
IF($C$1="Portugiesisch - PT",'Basis-Tabelle-Samen'!AS395,
IF($C$1="Rumänisch - RO",'Basis-Tabelle-Samen'!AT395,
IF($C$1="Schwedisch - SE",'Basis-Tabelle-Samen'!AU395,
IF($C$1="Slowakisch - SK",'Basis-Tabelle-Samen'!AV395,
IF($C$1="Slowenisch - SI",'Basis-Tabelle-Samen'!AW395,
IF($C$1="Spanisch - ES",'Basis-Tabelle-Samen'!AX395,
IF($C$1="Tschechisch - CZ",'Basis-Tabelle-Samen'!AY395,
IF($C$1="Türkisch - TR",'Basis-Tabelle-Samen'!AZ395,
IF($C$1="Ungarisch - HU",'Basis-Tabelle-Samen'!BA395,
" ACHTUNG"))))))))))))))))))))))))))))</f>
        <v>Squirrel Treats</v>
      </c>
      <c r="D376" s="320">
        <f>'Basis-Tabelle-Samen'!F395</f>
        <v>0</v>
      </c>
      <c r="E376" s="321" t="str">
        <f>'Basis-Tabelle-Samen'!H395</f>
        <v>7 %</v>
      </c>
      <c r="F376" s="322" t="str">
        <f>IF('Basis-Tabelle-Samen'!G395="","",'Basis-Tabelle-Samen'!G395)</f>
        <v>11</v>
      </c>
      <c r="G376" s="320">
        <f>'Basis-Tabelle-Samen'!C395</f>
        <v>12787</v>
      </c>
      <c r="H376" s="323">
        <f>'Basis-Tabelle-Samen'!D395</f>
        <v>4055473127873</v>
      </c>
      <c r="I376" s="324">
        <f>'Basis-Tabelle-Samen'!E395</f>
        <v>2.75</v>
      </c>
      <c r="J376" s="325" t="str">
        <f>IF(G376&lt;1,"",CONCATENATE('4'!$AF$39," / ",'4'!$AG$7))</f>
        <v>6 / 30</v>
      </c>
      <c r="K376" s="335"/>
      <c r="L376" s="335"/>
      <c r="M376" s="332"/>
      <c r="N376" s="335"/>
      <c r="O376" s="333"/>
      <c r="P376" s="333"/>
      <c r="Q376" s="333"/>
      <c r="R376" s="333"/>
      <c r="S376" s="333"/>
      <c r="T376" s="333"/>
      <c r="U376" s="333"/>
      <c r="V376" s="333"/>
      <c r="W376" s="333"/>
      <c r="X376" s="333"/>
      <c r="Y376" s="333"/>
      <c r="Z376" s="333"/>
      <c r="AA376" s="333"/>
      <c r="AB376" s="333"/>
      <c r="AC376" s="333"/>
      <c r="AD376" s="333"/>
      <c r="AE376" s="333"/>
      <c r="AF376" s="333"/>
      <c r="AG376" s="333"/>
      <c r="AH376" s="333"/>
      <c r="AI376" s="333"/>
      <c r="AJ376" s="315"/>
      <c r="AK376" s="316" t="str">
        <f>IF(G376&lt;1,"",
IF($C$1="Bulgarisch - BG",HYPERLINK(CONCATENATE("https://www.saflax.de/0-WVK-Retail/Bilder-Pictures/SAFLAX-",'Basis-Tabelle-Samen'!C395,"-",'Basis-Tabelle-Samen'!J395,"-bulgarian.jpg")),
IF($C$1="Dänisch - DK",HYPERLINK(CONCATENATE("https://www.saflax.de/0-WVK-Retail/Bilder-Pictures/SAFLAX-",'Basis-Tabelle-Samen'!C395,"-",'Basis-Tabelle-Samen'!J395,"-danish.jpg")),
IF($C$1="Deutsch - DE",HYPERLINK(CONCATENATE("https://www.saflax.de/0-WVK-Retail/Bilder-Pictures/SAFLAX-",'Basis-Tabelle-Samen'!C395,"-",'Basis-Tabelle-Samen'!J395,"-german.jpg")),
IF($C$1="Englisch - UK",HYPERLINK(CONCATENATE("https://www.saflax.de/0-WVK-Retail/Bilder-Pictures/SAFLAX-",'Basis-Tabelle-Samen'!C395,"-",'Basis-Tabelle-Samen'!J395,"-english.jpg")),
IF($C$1="Estnisch - EE",HYPERLINK(CONCATENATE("https://www.saflax.de/0-WVK-Retail/Bilder-Pictures/SAFLAX-",'Basis-Tabelle-Samen'!C395,"-",'Basis-Tabelle-Samen'!J395,"-estonian.jpg")),
IF($C$1="Finnisch - FI",HYPERLINK(CONCATENATE("https://www.saflax.de/0-WVK-Retail/Bilder-Pictures/SAFLAX-",'Basis-Tabelle-Samen'!C395,"-",'Basis-Tabelle-Samen'!J395,"-finnish.jpg")),
IF($C$1="Französisch - FR",HYPERLINK(CONCATENATE("https://www.saflax.de/0-WVK-Retail/Bilder-Pictures/SAFLAX-",'Basis-Tabelle-Samen'!C395,"-",'Basis-Tabelle-Samen'!J395,"-french.jpg")),
IF($C$1="Griechisch - GR",HYPERLINK(CONCATENATE("https://www.saflax.de/0-WVK-Retail/Bilder-Pictures/SAFLAX-",'Basis-Tabelle-Samen'!C395,"-",'Basis-Tabelle-Samen'!J395,"-greek.jpg")),
IF($C$1="Irisch - IE",HYPERLINK(CONCATENATE("https://www.saflax.de/0-WVK-Retail/Bilder-Pictures/SAFLAX-",'Basis-Tabelle-Samen'!C395,"-",'Basis-Tabelle-Samen'!J395,"-irish.jpg")),
IF($C$1="Isländisch - IS",HYPERLINK(CONCATENATE("https://www.saflax.de/0-WVK-Retail/Bilder-Pictures/SAFLAX-",'Basis-Tabelle-Samen'!C395,"-",'Basis-Tabelle-Samen'!J395,"-icelandic.jpg")),
IF($C$1="Italienisch - IT",HYPERLINK(CONCATENATE("https://www.saflax.de/0-WVK-Retail/Bilder-Pictures/SAFLAX-",'Basis-Tabelle-Samen'!C395,"-",'Basis-Tabelle-Samen'!J395,"-italian.jpg")),
IF($C$1="Japanisch - JP",HYPERLINK(CONCATENATE("https://www.saflax.de/0-WVK-Retail/Bilder-Pictures/SAFLAX-",'Basis-Tabelle-Samen'!C395,"-",'Basis-Tabelle-Samen'!J395,"-japanese.jpg")),
IF($C$1="Kroatisch - HR",HYPERLINK(CONCATENATE("https://www.saflax.de/0-WVK-Retail/Bilder-Pictures/SAFLAX-",'Basis-Tabelle-Samen'!C395,"-",'Basis-Tabelle-Samen'!J395,"-croatian.jpg")),
IF($C$1="Lettisch - LV",HYPERLINK(CONCATENATE("https://www.saflax.de/0-WVK-Retail/Bilder-Pictures/SAFLAX-",'Basis-Tabelle-Samen'!C395,"-",'Basis-Tabelle-Samen'!J395,"-latvian.jpg")),
IF($C$1="Litauisch - LT",HYPERLINK(CONCATENATE("https://www.saflax.de/0-WVK-Retail/Bilder-Pictures/SAFLAX-",'Basis-Tabelle-Samen'!C395,"-",'Basis-Tabelle-Samen'!J395,"-lithuanian.jpg")),
IF($C$1="Maltesisch - MT",HYPERLINK(CONCATENATE("https://www.saflax.de/0-WVK-Retail/Bilder-Pictures/SAFLAX-",'Basis-Tabelle-Samen'!C395,"-",'Basis-Tabelle-Samen'!J395,"-maltese.jpg")),
IF($C$1="Niederländisch - NL",HYPERLINK(CONCATENATE("https://www.saflax.de/0-WVK-Retail/Bilder-Pictures/SAFLAX-",'Basis-Tabelle-Samen'!C395,"-",'Basis-Tabelle-Samen'!J395,"-dutch.jpg")),
IF($C$1="Norwegisch - NO",HYPERLINK(CONCATENATE("https://www.saflax.de/0-WVK-Retail/Bilder-Pictures/SAFLAX-",'Basis-Tabelle-Samen'!C395,"-",'Basis-Tabelle-Samen'!J395,"-nowegian.jpg")),
IF($C$1="Polnisch - PL",HYPERLINK(CONCATENATE("https://www.saflax.de/0-WVK-Retail/Bilder-Pictures/SAFLAX-",'Basis-Tabelle-Samen'!C395,"-",'Basis-Tabelle-Samen'!J395,"-polish.jpg")),
IF($C$1="Portugiesisch - PT",HYPERLINK(CONCATENATE("https://www.saflax.de/0-WVK-Retail/Bilder-Pictures/SAFLAX-",'Basis-Tabelle-Samen'!C395,"-",'Basis-Tabelle-Samen'!J395,"-portuguese.jpg")),
IF($C$1="Rumänisch - RO",HYPERLINK(CONCATENATE("https://www.saflax.de/0-WVK-Retail/Bilder-Pictures/SAFLAX-",'Basis-Tabelle-Samen'!C395,"-",'Basis-Tabelle-Samen'!J395,"-romanian.jpg")),
IF($C$1="Schwedisch - SE",HYPERLINK(CONCATENATE("https://www.saflax.de/0-WVK-Retail/Bilder-Pictures/SAFLAX-",'Basis-Tabelle-Samen'!C395,"-",'Basis-Tabelle-Samen'!J395,"-swedish.jpg")),
IF($C$1="Slowakisch - SK",HYPERLINK(CONCATENATE("https://www.saflax.de/0-WVK-Retail/Bilder-Pictures/SAFLAX-",'Basis-Tabelle-Samen'!C395,"-",'Basis-Tabelle-Samen'!J395,"-slovak.jpg")),
IF($C$1="Slowenisch - SI",HYPERLINK(CONCATENATE("https://www.saflax.de/0-WVK-Retail/Bilder-Pictures/SAFLAX-",'Basis-Tabelle-Samen'!C395,"-",'Basis-Tabelle-Samen'!J395,"-slovenian.jpg")),
IF($C$1="Spanisch - ES",HYPERLINK(CONCATENATE("https://www.saflax.de/0-WVK-Retail/Bilder-Pictures/SAFLAX-",'Basis-Tabelle-Samen'!C395,"-",'Basis-Tabelle-Samen'!J395,"-spanish.jpg")),
IF($C$1="Tschechisch - CZ",HYPERLINK(CONCATENATE("https://www.saflax.de/0-WVK-Retail/Bilder-Pictures/SAFLAX-",'Basis-Tabelle-Samen'!C395,"-",'Basis-Tabelle-Samen'!J395,"-czech.jpg")),
IF($C$1="Türkisch - TR",HYPERLINK(CONCATENATE("https://www.saflax.de/0-WVK-Retail/Bilder-Pictures/SAFLAX-",'Basis-Tabelle-Samen'!C395,"-",'Basis-Tabelle-Samen'!J395,"-turkish.jpg")),
IF($C$1="Ungarisch - HU",HYPERLINK(CONCATENATE("https://www.saflax.de/0-WVK-Retail/Bilder-Pictures/SAFLAX-",'Basis-Tabelle-Samen'!C395,"-",'Basis-Tabelle-Samen'!J395,"-hungarian.jpg")),
" ACHTUNG")))))))))))))))))))))))))))))</f>
        <v>https://www.saflax.de/0-WVK-Retail/Bilder-Pictures/SAFLAX-12787-squirrel-treats-english.jpg</v>
      </c>
      <c r="AL376" s="334"/>
      <c r="AM376" s="334"/>
      <c r="AN376" s="334"/>
      <c r="AO376" s="334"/>
      <c r="AP376" s="334"/>
      <c r="AQ376" s="334"/>
    </row>
    <row r="377" spans="1:43" ht="17.100000000000001" customHeight="1" x14ac:dyDescent="0.2">
      <c r="A377" s="318" t="str">
        <f>IF('Basis-Tabelle-Samen'!A396="","",IF($C$1="Deutsch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77" s="319"/>
      <c r="C377" s="316" t="str">
        <f>IF($C$1="Bulgarisch - BG",'Basis-Tabelle-Samen'!Z396,
IF($C$1="Dänisch - DK",'Basis-Tabelle-Samen'!AA396,
IF($C$1="Deutsch - DE",'Basis-Tabelle-Samen'!AB396,
IF($C$1="Englisch - UK",'Basis-Tabelle-Samen'!AC396,
IF($C$1="Estnisch - EE",'Basis-Tabelle-Samen'!AD396,
IF($C$1="Finnisch - FI",'Basis-Tabelle-Samen'!AE396,
IF($C$1="Französisch - FR",'Basis-Tabelle-Samen'!AF396,
IF($C$1="Griechisch - GR",'Basis-Tabelle-Samen'!AG396,
IF($C$1="Irisch - IE",'Basis-Tabelle-Samen'!AH396,
IF($C$1="Isländisch - IS",'Basis-Tabelle-Samen'!AI396,
IF($C$1="Italienisch - IT",'Basis-Tabelle-Samen'!AJ396,
IF($C$1="Japanisch - JP",'Basis-Tabelle-Samen'!AK396,
IF($C$1="Kroatisch - HR",'Basis-Tabelle-Samen'!AL396,
IF($C$1="Lettisch - LV",'Basis-Tabelle-Samen'!AM396,
IF($C$1="Litauisch - LT",'Basis-Tabelle-Samen'!AN396,
IF($C$1="Maltesisch - MT",'Basis-Tabelle-Samen'!AO396,
IF($C$1="Niederländisch - NL",'Basis-Tabelle-Samen'!AP396,
IF($C$1="Norwegisch - NO",'Basis-Tabelle-Samen'!AQ396,
IF($C$1="Polnisch - PL",'Basis-Tabelle-Samen'!AR396,
IF($C$1="Portugiesisch - PT",'Basis-Tabelle-Samen'!AS396,
IF($C$1="Rumänisch - RO",'Basis-Tabelle-Samen'!AT396,
IF($C$1="Schwedisch - SE",'Basis-Tabelle-Samen'!AU396,
IF($C$1="Slowakisch - SK",'Basis-Tabelle-Samen'!AV396,
IF($C$1="Slowenisch - SI",'Basis-Tabelle-Samen'!AW396,
IF($C$1="Spanisch - ES",'Basis-Tabelle-Samen'!AX396,
IF($C$1="Tschechisch - CZ",'Basis-Tabelle-Samen'!AY396,
IF($C$1="Türkisch - TR",'Basis-Tabelle-Samen'!AZ396,
IF($C$1="Ungarisch - HU",'Basis-Tabelle-Samen'!BA396,
" ACHTUNG"))))))))))))))))))))))))))))</f>
        <v>Hedgehog Treats</v>
      </c>
      <c r="D377" s="320">
        <f>'Basis-Tabelle-Samen'!F396</f>
        <v>0</v>
      </c>
      <c r="E377" s="321" t="str">
        <f>'Basis-Tabelle-Samen'!H396</f>
        <v>7 %</v>
      </c>
      <c r="F377" s="322" t="str">
        <f>IF('Basis-Tabelle-Samen'!G396="","",'Basis-Tabelle-Samen'!G396)</f>
        <v>11</v>
      </c>
      <c r="G377" s="320">
        <f>'Basis-Tabelle-Samen'!C396</f>
        <v>12788</v>
      </c>
      <c r="H377" s="323">
        <f>'Basis-Tabelle-Samen'!D396</f>
        <v>4055473127880</v>
      </c>
      <c r="I377" s="324">
        <f>'Basis-Tabelle-Samen'!E396</f>
        <v>2.75</v>
      </c>
      <c r="J377" s="325" t="str">
        <f>IF(G377&lt;1,"",CONCATENATE('4'!$AF$39," / ",'4'!$AG$7))</f>
        <v>6 / 30</v>
      </c>
      <c r="K377" s="335"/>
      <c r="L377" s="335"/>
      <c r="M377" s="332"/>
      <c r="N377" s="335"/>
      <c r="O377" s="333"/>
      <c r="P377" s="333"/>
      <c r="Q377" s="333"/>
      <c r="R377" s="333"/>
      <c r="S377" s="333"/>
      <c r="T377" s="333"/>
      <c r="U377" s="333"/>
      <c r="V377" s="333"/>
      <c r="W377" s="333"/>
      <c r="X377" s="333"/>
      <c r="Y377" s="333"/>
      <c r="Z377" s="333"/>
      <c r="AA377" s="333"/>
      <c r="AB377" s="333"/>
      <c r="AC377" s="333"/>
      <c r="AD377" s="333"/>
      <c r="AE377" s="333"/>
      <c r="AF377" s="333"/>
      <c r="AG377" s="333"/>
      <c r="AH377" s="333"/>
      <c r="AI377" s="333"/>
      <c r="AJ377" s="329"/>
      <c r="AK377" s="316" t="str">
        <f>IF(G377&lt;1,"",
IF($C$1="Bulgarisch - BG",HYPERLINK(CONCATENATE("https://www.saflax.de/0-WVK-Retail/Bilder-Pictures/SAFLAX-",'Basis-Tabelle-Samen'!C396,"-",'Basis-Tabelle-Samen'!J396,"-bulgarian.jpg")),
IF($C$1="Dänisch - DK",HYPERLINK(CONCATENATE("https://www.saflax.de/0-WVK-Retail/Bilder-Pictures/SAFLAX-",'Basis-Tabelle-Samen'!C396,"-",'Basis-Tabelle-Samen'!J396,"-danish.jpg")),
IF($C$1="Deutsch - DE",HYPERLINK(CONCATENATE("https://www.saflax.de/0-WVK-Retail/Bilder-Pictures/SAFLAX-",'Basis-Tabelle-Samen'!C396,"-",'Basis-Tabelle-Samen'!J396,"-german.jpg")),
IF($C$1="Englisch - UK",HYPERLINK(CONCATENATE("https://www.saflax.de/0-WVK-Retail/Bilder-Pictures/SAFLAX-",'Basis-Tabelle-Samen'!C396,"-",'Basis-Tabelle-Samen'!J396,"-english.jpg")),
IF($C$1="Estnisch - EE",HYPERLINK(CONCATENATE("https://www.saflax.de/0-WVK-Retail/Bilder-Pictures/SAFLAX-",'Basis-Tabelle-Samen'!C396,"-",'Basis-Tabelle-Samen'!J396,"-estonian.jpg")),
IF($C$1="Finnisch - FI",HYPERLINK(CONCATENATE("https://www.saflax.de/0-WVK-Retail/Bilder-Pictures/SAFLAX-",'Basis-Tabelle-Samen'!C396,"-",'Basis-Tabelle-Samen'!J396,"-finnish.jpg")),
IF($C$1="Französisch - FR",HYPERLINK(CONCATENATE("https://www.saflax.de/0-WVK-Retail/Bilder-Pictures/SAFLAX-",'Basis-Tabelle-Samen'!C396,"-",'Basis-Tabelle-Samen'!J396,"-french.jpg")),
IF($C$1="Griechisch - GR",HYPERLINK(CONCATENATE("https://www.saflax.de/0-WVK-Retail/Bilder-Pictures/SAFLAX-",'Basis-Tabelle-Samen'!C396,"-",'Basis-Tabelle-Samen'!J396,"-greek.jpg")),
IF($C$1="Irisch - IE",HYPERLINK(CONCATENATE("https://www.saflax.de/0-WVK-Retail/Bilder-Pictures/SAFLAX-",'Basis-Tabelle-Samen'!C396,"-",'Basis-Tabelle-Samen'!J396,"-irish.jpg")),
IF($C$1="Isländisch - IS",HYPERLINK(CONCATENATE("https://www.saflax.de/0-WVK-Retail/Bilder-Pictures/SAFLAX-",'Basis-Tabelle-Samen'!C396,"-",'Basis-Tabelle-Samen'!J396,"-icelandic.jpg")),
IF($C$1="Italienisch - IT",HYPERLINK(CONCATENATE("https://www.saflax.de/0-WVK-Retail/Bilder-Pictures/SAFLAX-",'Basis-Tabelle-Samen'!C396,"-",'Basis-Tabelle-Samen'!J396,"-italian.jpg")),
IF($C$1="Japanisch - JP",HYPERLINK(CONCATENATE("https://www.saflax.de/0-WVK-Retail/Bilder-Pictures/SAFLAX-",'Basis-Tabelle-Samen'!C396,"-",'Basis-Tabelle-Samen'!J396,"-japanese.jpg")),
IF($C$1="Kroatisch - HR",HYPERLINK(CONCATENATE("https://www.saflax.de/0-WVK-Retail/Bilder-Pictures/SAFLAX-",'Basis-Tabelle-Samen'!C396,"-",'Basis-Tabelle-Samen'!J396,"-croatian.jpg")),
IF($C$1="Lettisch - LV",HYPERLINK(CONCATENATE("https://www.saflax.de/0-WVK-Retail/Bilder-Pictures/SAFLAX-",'Basis-Tabelle-Samen'!C396,"-",'Basis-Tabelle-Samen'!J396,"-latvian.jpg")),
IF($C$1="Litauisch - LT",HYPERLINK(CONCATENATE("https://www.saflax.de/0-WVK-Retail/Bilder-Pictures/SAFLAX-",'Basis-Tabelle-Samen'!C396,"-",'Basis-Tabelle-Samen'!J396,"-lithuanian.jpg")),
IF($C$1="Maltesisch - MT",HYPERLINK(CONCATENATE("https://www.saflax.de/0-WVK-Retail/Bilder-Pictures/SAFLAX-",'Basis-Tabelle-Samen'!C396,"-",'Basis-Tabelle-Samen'!J396,"-maltese.jpg")),
IF($C$1="Niederländisch - NL",HYPERLINK(CONCATENATE("https://www.saflax.de/0-WVK-Retail/Bilder-Pictures/SAFLAX-",'Basis-Tabelle-Samen'!C396,"-",'Basis-Tabelle-Samen'!J396,"-dutch.jpg")),
IF($C$1="Norwegisch - NO",HYPERLINK(CONCATENATE("https://www.saflax.de/0-WVK-Retail/Bilder-Pictures/SAFLAX-",'Basis-Tabelle-Samen'!C396,"-",'Basis-Tabelle-Samen'!J396,"-nowegian.jpg")),
IF($C$1="Polnisch - PL",HYPERLINK(CONCATENATE("https://www.saflax.de/0-WVK-Retail/Bilder-Pictures/SAFLAX-",'Basis-Tabelle-Samen'!C396,"-",'Basis-Tabelle-Samen'!J396,"-polish.jpg")),
IF($C$1="Portugiesisch - PT",HYPERLINK(CONCATENATE("https://www.saflax.de/0-WVK-Retail/Bilder-Pictures/SAFLAX-",'Basis-Tabelle-Samen'!C396,"-",'Basis-Tabelle-Samen'!J396,"-portuguese.jpg")),
IF($C$1="Rumänisch - RO",HYPERLINK(CONCATENATE("https://www.saflax.de/0-WVK-Retail/Bilder-Pictures/SAFLAX-",'Basis-Tabelle-Samen'!C396,"-",'Basis-Tabelle-Samen'!J396,"-romanian.jpg")),
IF($C$1="Schwedisch - SE",HYPERLINK(CONCATENATE("https://www.saflax.de/0-WVK-Retail/Bilder-Pictures/SAFLAX-",'Basis-Tabelle-Samen'!C396,"-",'Basis-Tabelle-Samen'!J396,"-swedish.jpg")),
IF($C$1="Slowakisch - SK",HYPERLINK(CONCATENATE("https://www.saflax.de/0-WVK-Retail/Bilder-Pictures/SAFLAX-",'Basis-Tabelle-Samen'!C396,"-",'Basis-Tabelle-Samen'!J396,"-slovak.jpg")),
IF($C$1="Slowenisch - SI",HYPERLINK(CONCATENATE("https://www.saflax.de/0-WVK-Retail/Bilder-Pictures/SAFLAX-",'Basis-Tabelle-Samen'!C396,"-",'Basis-Tabelle-Samen'!J396,"-slovenian.jpg")),
IF($C$1="Spanisch - ES",HYPERLINK(CONCATENATE("https://www.saflax.de/0-WVK-Retail/Bilder-Pictures/SAFLAX-",'Basis-Tabelle-Samen'!C396,"-",'Basis-Tabelle-Samen'!J396,"-spanish.jpg")),
IF($C$1="Tschechisch - CZ",HYPERLINK(CONCATENATE("https://www.saflax.de/0-WVK-Retail/Bilder-Pictures/SAFLAX-",'Basis-Tabelle-Samen'!C396,"-",'Basis-Tabelle-Samen'!J396,"-czech.jpg")),
IF($C$1="Türkisch - TR",HYPERLINK(CONCATENATE("https://www.saflax.de/0-WVK-Retail/Bilder-Pictures/SAFLAX-",'Basis-Tabelle-Samen'!C396,"-",'Basis-Tabelle-Samen'!J396,"-turkish.jpg")),
IF($C$1="Ungarisch - HU",HYPERLINK(CONCATENATE("https://www.saflax.de/0-WVK-Retail/Bilder-Pictures/SAFLAX-",'Basis-Tabelle-Samen'!C396,"-",'Basis-Tabelle-Samen'!J396,"-hungarian.jpg")),
" ACHTUNG")))))))))))))))))))))))))))))</f>
        <v>https://www.saflax.de/0-WVK-Retail/Bilder-Pictures/SAFLAX-12788-hedgehog-treats-english.jpg</v>
      </c>
      <c r="AL377" s="334"/>
      <c r="AM377" s="334"/>
      <c r="AN377" s="334"/>
      <c r="AO377" s="334"/>
      <c r="AP377" s="334"/>
      <c r="AQ377" s="334"/>
    </row>
    <row r="378" spans="1:43" ht="17.100000000000001" customHeight="1" x14ac:dyDescent="0.2">
      <c r="A378" s="318" t="str">
        <f>IF('Basis-Tabelle-Samen'!A394="","",IF($C$1="Deutsch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78" s="319"/>
      <c r="C378" s="316" t="str">
        <f>IF($C$1="Bulgarisch - BG",'Basis-Tabelle-Samen'!Z394,
IF($C$1="Dänisch - DK",'Basis-Tabelle-Samen'!AA394,
IF($C$1="Deutsch - DE",'Basis-Tabelle-Samen'!AB394,
IF($C$1="Englisch - UK",'Basis-Tabelle-Samen'!AC394,
IF($C$1="Estnisch - EE",'Basis-Tabelle-Samen'!AD394,
IF($C$1="Finnisch - FI",'Basis-Tabelle-Samen'!AE394,
IF($C$1="Französisch - FR",'Basis-Tabelle-Samen'!AF394,
IF($C$1="Griechisch - GR",'Basis-Tabelle-Samen'!AG394,
IF($C$1="Irisch - IE",'Basis-Tabelle-Samen'!AH394,
IF($C$1="Isländisch - IS",'Basis-Tabelle-Samen'!AI394,
IF($C$1="Italienisch - IT",'Basis-Tabelle-Samen'!AJ394,
IF($C$1="Japanisch - JP",'Basis-Tabelle-Samen'!AK394,
IF($C$1="Kroatisch - HR",'Basis-Tabelle-Samen'!AL394,
IF($C$1="Lettisch - LV",'Basis-Tabelle-Samen'!AM394,
IF($C$1="Litauisch - LT",'Basis-Tabelle-Samen'!AN394,
IF($C$1="Maltesisch - MT",'Basis-Tabelle-Samen'!AO394,
IF($C$1="Niederländisch - NL",'Basis-Tabelle-Samen'!AP394,
IF($C$1="Norwegisch - NO",'Basis-Tabelle-Samen'!AQ394,
IF($C$1="Polnisch - PL",'Basis-Tabelle-Samen'!AR394,
IF($C$1="Portugiesisch - PT",'Basis-Tabelle-Samen'!AS394,
IF($C$1="Rumänisch - RO",'Basis-Tabelle-Samen'!AT394,
IF($C$1="Schwedisch - SE",'Basis-Tabelle-Samen'!AU394,
IF($C$1="Slowakisch - SK",'Basis-Tabelle-Samen'!AV394,
IF($C$1="Slowenisch - SI",'Basis-Tabelle-Samen'!AW394,
IF($C$1="Spanisch - ES",'Basis-Tabelle-Samen'!AX394,
IF($C$1="Tschechisch - CZ",'Basis-Tabelle-Samen'!AY394,
IF($C$1="Türkisch - TR",'Basis-Tabelle-Samen'!AZ394,
IF($C$1="Ungarisch - HU",'Basis-Tabelle-Samen'!BA394,
" ACHTUNG"))))))))))))))))))))))))))))</f>
        <v>Rabbit Treats</v>
      </c>
      <c r="D378" s="320">
        <f>'Basis-Tabelle-Samen'!F394</f>
        <v>0</v>
      </c>
      <c r="E378" s="321" t="str">
        <f>'Basis-Tabelle-Samen'!H394</f>
        <v>7 %</v>
      </c>
      <c r="F378" s="322" t="str">
        <f>IF('Basis-Tabelle-Samen'!G394="","",'Basis-Tabelle-Samen'!G394)</f>
        <v>11</v>
      </c>
      <c r="G378" s="320">
        <f>'Basis-Tabelle-Samen'!C394</f>
        <v>12786</v>
      </c>
      <c r="H378" s="323">
        <f>'Basis-Tabelle-Samen'!D394</f>
        <v>4055473127866</v>
      </c>
      <c r="I378" s="324">
        <f>'Basis-Tabelle-Samen'!E394</f>
        <v>2.75</v>
      </c>
      <c r="J378" s="325" t="str">
        <f>IF(G378&lt;1,"",CONCATENATE('4'!$AF$39," / ",'4'!$AG$7))</f>
        <v>6 / 30</v>
      </c>
      <c r="K378" s="335"/>
      <c r="L378" s="335"/>
      <c r="M378" s="332"/>
      <c r="N378" s="335"/>
      <c r="O378" s="333"/>
      <c r="P378" s="333"/>
      <c r="Q378" s="333"/>
      <c r="R378" s="333"/>
      <c r="S378" s="333"/>
      <c r="T378" s="333"/>
      <c r="U378" s="333"/>
      <c r="V378" s="333"/>
      <c r="W378" s="333"/>
      <c r="X378" s="333"/>
      <c r="Y378" s="333"/>
      <c r="Z378" s="333"/>
      <c r="AA378" s="333"/>
      <c r="AB378" s="333"/>
      <c r="AC378" s="333"/>
      <c r="AD378" s="333"/>
      <c r="AE378" s="333"/>
      <c r="AF378" s="333"/>
      <c r="AG378" s="333"/>
      <c r="AH378" s="333"/>
      <c r="AI378" s="333"/>
      <c r="AJ378" s="329"/>
      <c r="AK378" s="316" t="str">
        <f>IF(G378&lt;1,"",
IF($C$1="Bulgarisch - BG",HYPERLINK(CONCATENATE("https://www.saflax.de/0-WVK-Retail/Bilder-Pictures/SAFLAX-",'Basis-Tabelle-Samen'!C394,"-",'Basis-Tabelle-Samen'!J394,"-bulgarian.jpg")),
IF($C$1="Dänisch - DK",HYPERLINK(CONCATENATE("https://www.saflax.de/0-WVK-Retail/Bilder-Pictures/SAFLAX-",'Basis-Tabelle-Samen'!C394,"-",'Basis-Tabelle-Samen'!J394,"-danish.jpg")),
IF($C$1="Deutsch - DE",HYPERLINK(CONCATENATE("https://www.saflax.de/0-WVK-Retail/Bilder-Pictures/SAFLAX-",'Basis-Tabelle-Samen'!C394,"-",'Basis-Tabelle-Samen'!J394,"-german.jpg")),
IF($C$1="Englisch - UK",HYPERLINK(CONCATENATE("https://www.saflax.de/0-WVK-Retail/Bilder-Pictures/SAFLAX-",'Basis-Tabelle-Samen'!C394,"-",'Basis-Tabelle-Samen'!J394,"-english.jpg")),
IF($C$1="Estnisch - EE",HYPERLINK(CONCATENATE("https://www.saflax.de/0-WVK-Retail/Bilder-Pictures/SAFLAX-",'Basis-Tabelle-Samen'!C394,"-",'Basis-Tabelle-Samen'!J394,"-estonian.jpg")),
IF($C$1="Finnisch - FI",HYPERLINK(CONCATENATE("https://www.saflax.de/0-WVK-Retail/Bilder-Pictures/SAFLAX-",'Basis-Tabelle-Samen'!C394,"-",'Basis-Tabelle-Samen'!J394,"-finnish.jpg")),
IF($C$1="Französisch - FR",HYPERLINK(CONCATENATE("https://www.saflax.de/0-WVK-Retail/Bilder-Pictures/SAFLAX-",'Basis-Tabelle-Samen'!C394,"-",'Basis-Tabelle-Samen'!J394,"-french.jpg")),
IF($C$1="Griechisch - GR",HYPERLINK(CONCATENATE("https://www.saflax.de/0-WVK-Retail/Bilder-Pictures/SAFLAX-",'Basis-Tabelle-Samen'!C394,"-",'Basis-Tabelle-Samen'!J394,"-greek.jpg")),
IF($C$1="Irisch - IE",HYPERLINK(CONCATENATE("https://www.saflax.de/0-WVK-Retail/Bilder-Pictures/SAFLAX-",'Basis-Tabelle-Samen'!C394,"-",'Basis-Tabelle-Samen'!J394,"-irish.jpg")),
IF($C$1="Isländisch - IS",HYPERLINK(CONCATENATE("https://www.saflax.de/0-WVK-Retail/Bilder-Pictures/SAFLAX-",'Basis-Tabelle-Samen'!C394,"-",'Basis-Tabelle-Samen'!J394,"-icelandic.jpg")),
IF($C$1="Italienisch - IT",HYPERLINK(CONCATENATE("https://www.saflax.de/0-WVK-Retail/Bilder-Pictures/SAFLAX-",'Basis-Tabelle-Samen'!C394,"-",'Basis-Tabelle-Samen'!J394,"-italian.jpg")),
IF($C$1="Japanisch - JP",HYPERLINK(CONCATENATE("https://www.saflax.de/0-WVK-Retail/Bilder-Pictures/SAFLAX-",'Basis-Tabelle-Samen'!C394,"-",'Basis-Tabelle-Samen'!J394,"-japanese.jpg")),
IF($C$1="Kroatisch - HR",HYPERLINK(CONCATENATE("https://www.saflax.de/0-WVK-Retail/Bilder-Pictures/SAFLAX-",'Basis-Tabelle-Samen'!C394,"-",'Basis-Tabelle-Samen'!J394,"-croatian.jpg")),
IF($C$1="Lettisch - LV",HYPERLINK(CONCATENATE("https://www.saflax.de/0-WVK-Retail/Bilder-Pictures/SAFLAX-",'Basis-Tabelle-Samen'!C394,"-",'Basis-Tabelle-Samen'!J394,"-latvian.jpg")),
IF($C$1="Litauisch - LT",HYPERLINK(CONCATENATE("https://www.saflax.de/0-WVK-Retail/Bilder-Pictures/SAFLAX-",'Basis-Tabelle-Samen'!C394,"-",'Basis-Tabelle-Samen'!J394,"-lithuanian.jpg")),
IF($C$1="Maltesisch - MT",HYPERLINK(CONCATENATE("https://www.saflax.de/0-WVK-Retail/Bilder-Pictures/SAFLAX-",'Basis-Tabelle-Samen'!C394,"-",'Basis-Tabelle-Samen'!J394,"-maltese.jpg")),
IF($C$1="Niederländisch - NL",HYPERLINK(CONCATENATE("https://www.saflax.de/0-WVK-Retail/Bilder-Pictures/SAFLAX-",'Basis-Tabelle-Samen'!C394,"-",'Basis-Tabelle-Samen'!J394,"-dutch.jpg")),
IF($C$1="Norwegisch - NO",HYPERLINK(CONCATENATE("https://www.saflax.de/0-WVK-Retail/Bilder-Pictures/SAFLAX-",'Basis-Tabelle-Samen'!C394,"-",'Basis-Tabelle-Samen'!J394,"-nowegian.jpg")),
IF($C$1="Polnisch - PL",HYPERLINK(CONCATENATE("https://www.saflax.de/0-WVK-Retail/Bilder-Pictures/SAFLAX-",'Basis-Tabelle-Samen'!C394,"-",'Basis-Tabelle-Samen'!J394,"-polish.jpg")),
IF($C$1="Portugiesisch - PT",HYPERLINK(CONCATENATE("https://www.saflax.de/0-WVK-Retail/Bilder-Pictures/SAFLAX-",'Basis-Tabelle-Samen'!C394,"-",'Basis-Tabelle-Samen'!J394,"-portuguese.jpg")),
IF($C$1="Rumänisch - RO",HYPERLINK(CONCATENATE("https://www.saflax.de/0-WVK-Retail/Bilder-Pictures/SAFLAX-",'Basis-Tabelle-Samen'!C394,"-",'Basis-Tabelle-Samen'!J394,"-romanian.jpg")),
IF($C$1="Schwedisch - SE",HYPERLINK(CONCATENATE("https://www.saflax.de/0-WVK-Retail/Bilder-Pictures/SAFLAX-",'Basis-Tabelle-Samen'!C394,"-",'Basis-Tabelle-Samen'!J394,"-swedish.jpg")),
IF($C$1="Slowakisch - SK",HYPERLINK(CONCATENATE("https://www.saflax.de/0-WVK-Retail/Bilder-Pictures/SAFLAX-",'Basis-Tabelle-Samen'!C394,"-",'Basis-Tabelle-Samen'!J394,"-slovak.jpg")),
IF($C$1="Slowenisch - SI",HYPERLINK(CONCATENATE("https://www.saflax.de/0-WVK-Retail/Bilder-Pictures/SAFLAX-",'Basis-Tabelle-Samen'!C394,"-",'Basis-Tabelle-Samen'!J394,"-slovenian.jpg")),
IF($C$1="Spanisch - ES",HYPERLINK(CONCATENATE("https://www.saflax.de/0-WVK-Retail/Bilder-Pictures/SAFLAX-",'Basis-Tabelle-Samen'!C394,"-",'Basis-Tabelle-Samen'!J394,"-spanish.jpg")),
IF($C$1="Tschechisch - CZ",HYPERLINK(CONCATENATE("https://www.saflax.de/0-WVK-Retail/Bilder-Pictures/SAFLAX-",'Basis-Tabelle-Samen'!C394,"-",'Basis-Tabelle-Samen'!J394,"-czech.jpg")),
IF($C$1="Türkisch - TR",HYPERLINK(CONCATENATE("https://www.saflax.de/0-WVK-Retail/Bilder-Pictures/SAFLAX-",'Basis-Tabelle-Samen'!C394,"-",'Basis-Tabelle-Samen'!J394,"-turkish.jpg")),
IF($C$1="Ungarisch - HU",HYPERLINK(CONCATENATE("https://www.saflax.de/0-WVK-Retail/Bilder-Pictures/SAFLAX-",'Basis-Tabelle-Samen'!C394,"-",'Basis-Tabelle-Samen'!J394,"-hungarian.jpg")),
" ACHTUNG")))))))))))))))))))))))))))))</f>
        <v>https://www.saflax.de/0-WVK-Retail/Bilder-Pictures/SAFLAX-12786-rabbit-treats-english.jpg</v>
      </c>
      <c r="AL378" s="334"/>
      <c r="AM378" s="334"/>
      <c r="AN378" s="334"/>
      <c r="AO378" s="334"/>
      <c r="AP378" s="334"/>
      <c r="AQ378" s="334"/>
    </row>
    <row r="379" spans="1:43" ht="17.100000000000001" customHeight="1" x14ac:dyDescent="0.2">
      <c r="A379" s="318" t="str">
        <f>IF('Basis-Tabelle-Samen'!A392="","",IF($C$1="Deutsch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79" s="319"/>
      <c r="C379" s="316" t="str">
        <f>IF($C$1="Bulgarisch - BG",'Basis-Tabelle-Samen'!Z392,
IF($C$1="Dänisch - DK",'Basis-Tabelle-Samen'!AA392,
IF($C$1="Deutsch - DE",'Basis-Tabelle-Samen'!AB392,
IF($C$1="Englisch - UK",'Basis-Tabelle-Samen'!AC392,
IF($C$1="Estnisch - EE",'Basis-Tabelle-Samen'!AD392,
IF($C$1="Finnisch - FI",'Basis-Tabelle-Samen'!AE392,
IF($C$1="Französisch - FR",'Basis-Tabelle-Samen'!AF392,
IF($C$1="Griechisch - GR",'Basis-Tabelle-Samen'!AG392,
IF($C$1="Irisch - IE",'Basis-Tabelle-Samen'!AH392,
IF($C$1="Isländisch - IS",'Basis-Tabelle-Samen'!AI392,
IF($C$1="Italienisch - IT",'Basis-Tabelle-Samen'!AJ392,
IF($C$1="Japanisch - JP",'Basis-Tabelle-Samen'!AK392,
IF($C$1="Kroatisch - HR",'Basis-Tabelle-Samen'!AL392,
IF($C$1="Lettisch - LV",'Basis-Tabelle-Samen'!AM392,
IF($C$1="Litauisch - LT",'Basis-Tabelle-Samen'!AN392,
IF($C$1="Maltesisch - MT",'Basis-Tabelle-Samen'!AO392,
IF($C$1="Niederländisch - NL",'Basis-Tabelle-Samen'!AP392,
IF($C$1="Norwegisch - NO",'Basis-Tabelle-Samen'!AQ392,
IF($C$1="Polnisch - PL",'Basis-Tabelle-Samen'!AR392,
IF($C$1="Portugiesisch - PT",'Basis-Tabelle-Samen'!AS392,
IF($C$1="Rumänisch - RO",'Basis-Tabelle-Samen'!AT392,
IF($C$1="Schwedisch - SE",'Basis-Tabelle-Samen'!AU392,
IF($C$1="Slowakisch - SK",'Basis-Tabelle-Samen'!AV392,
IF($C$1="Slowenisch - SI",'Basis-Tabelle-Samen'!AW392,
IF($C$1="Spanisch - ES",'Basis-Tabelle-Samen'!AX392,
IF($C$1="Tschechisch - CZ",'Basis-Tabelle-Samen'!AY392,
IF($C$1="Türkisch - TR",'Basis-Tabelle-Samen'!AZ392,
IF($C$1="Ungarisch - HU",'Basis-Tabelle-Samen'!BA392,
" ACHTUNG"))))))))))))))))))))))))))))</f>
        <v>Chicken Treats</v>
      </c>
      <c r="D379" s="320">
        <f>'Basis-Tabelle-Samen'!F392</f>
        <v>0</v>
      </c>
      <c r="E379" s="321" t="str">
        <f>'Basis-Tabelle-Samen'!H392</f>
        <v>7 %</v>
      </c>
      <c r="F379" s="322" t="str">
        <f>IF('Basis-Tabelle-Samen'!G392="","",'Basis-Tabelle-Samen'!G392)</f>
        <v>11</v>
      </c>
      <c r="G379" s="320">
        <f>'Basis-Tabelle-Samen'!C392</f>
        <v>12784</v>
      </c>
      <c r="H379" s="323">
        <f>'Basis-Tabelle-Samen'!D392</f>
        <v>4055473127842</v>
      </c>
      <c r="I379" s="324">
        <f>'Basis-Tabelle-Samen'!E392</f>
        <v>2.75</v>
      </c>
      <c r="J379" s="325" t="str">
        <f>IF(G379&lt;1,"",CONCATENATE('4'!$AF$39," / ",'4'!$AG$7))</f>
        <v>6 / 30</v>
      </c>
      <c r="K379" s="335"/>
      <c r="L379" s="335"/>
      <c r="M379" s="332"/>
      <c r="N379" s="335"/>
      <c r="O379" s="333"/>
      <c r="P379" s="333"/>
      <c r="Q379" s="333"/>
      <c r="R379" s="333"/>
      <c r="S379" s="333"/>
      <c r="T379" s="333"/>
      <c r="U379" s="333"/>
      <c r="V379" s="333"/>
      <c r="W379" s="333"/>
      <c r="X379" s="333"/>
      <c r="Y379" s="333"/>
      <c r="Z379" s="333"/>
      <c r="AA379" s="333"/>
      <c r="AB379" s="333"/>
      <c r="AC379" s="333"/>
      <c r="AD379" s="333"/>
      <c r="AE379" s="333"/>
      <c r="AF379" s="333"/>
      <c r="AG379" s="333"/>
      <c r="AH379" s="333"/>
      <c r="AI379" s="333"/>
      <c r="AJ379" s="329"/>
      <c r="AK379" s="316" t="str">
        <f>IF(G379&lt;1,"",
IF($C$1="Bulgarisch - BG",HYPERLINK(CONCATENATE("https://www.saflax.de/0-WVK-Retail/Bilder-Pictures/SAFLAX-",'Basis-Tabelle-Samen'!C392,"-",'Basis-Tabelle-Samen'!J392,"-bulgarian.jpg")),
IF($C$1="Dänisch - DK",HYPERLINK(CONCATENATE("https://www.saflax.de/0-WVK-Retail/Bilder-Pictures/SAFLAX-",'Basis-Tabelle-Samen'!C392,"-",'Basis-Tabelle-Samen'!J392,"-danish.jpg")),
IF($C$1="Deutsch - DE",HYPERLINK(CONCATENATE("https://www.saflax.de/0-WVK-Retail/Bilder-Pictures/SAFLAX-",'Basis-Tabelle-Samen'!C392,"-",'Basis-Tabelle-Samen'!J392,"-german.jpg")),
IF($C$1="Englisch - UK",HYPERLINK(CONCATENATE("https://www.saflax.de/0-WVK-Retail/Bilder-Pictures/SAFLAX-",'Basis-Tabelle-Samen'!C392,"-",'Basis-Tabelle-Samen'!J392,"-english.jpg")),
IF($C$1="Estnisch - EE",HYPERLINK(CONCATENATE("https://www.saflax.de/0-WVK-Retail/Bilder-Pictures/SAFLAX-",'Basis-Tabelle-Samen'!C392,"-",'Basis-Tabelle-Samen'!J392,"-estonian.jpg")),
IF($C$1="Finnisch - FI",HYPERLINK(CONCATENATE("https://www.saflax.de/0-WVK-Retail/Bilder-Pictures/SAFLAX-",'Basis-Tabelle-Samen'!C392,"-",'Basis-Tabelle-Samen'!J392,"-finnish.jpg")),
IF($C$1="Französisch - FR",HYPERLINK(CONCATENATE("https://www.saflax.de/0-WVK-Retail/Bilder-Pictures/SAFLAX-",'Basis-Tabelle-Samen'!C392,"-",'Basis-Tabelle-Samen'!J392,"-french.jpg")),
IF($C$1="Griechisch - GR",HYPERLINK(CONCATENATE("https://www.saflax.de/0-WVK-Retail/Bilder-Pictures/SAFLAX-",'Basis-Tabelle-Samen'!C392,"-",'Basis-Tabelle-Samen'!J392,"-greek.jpg")),
IF($C$1="Irisch - IE",HYPERLINK(CONCATENATE("https://www.saflax.de/0-WVK-Retail/Bilder-Pictures/SAFLAX-",'Basis-Tabelle-Samen'!C392,"-",'Basis-Tabelle-Samen'!J392,"-irish.jpg")),
IF($C$1="Isländisch - IS",HYPERLINK(CONCATENATE("https://www.saflax.de/0-WVK-Retail/Bilder-Pictures/SAFLAX-",'Basis-Tabelle-Samen'!C392,"-",'Basis-Tabelle-Samen'!J392,"-icelandic.jpg")),
IF($C$1="Italienisch - IT",HYPERLINK(CONCATENATE("https://www.saflax.de/0-WVK-Retail/Bilder-Pictures/SAFLAX-",'Basis-Tabelle-Samen'!C392,"-",'Basis-Tabelle-Samen'!J392,"-italian.jpg")),
IF($C$1="Japanisch - JP",HYPERLINK(CONCATENATE("https://www.saflax.de/0-WVK-Retail/Bilder-Pictures/SAFLAX-",'Basis-Tabelle-Samen'!C392,"-",'Basis-Tabelle-Samen'!J392,"-japanese.jpg")),
IF($C$1="Kroatisch - HR",HYPERLINK(CONCATENATE("https://www.saflax.de/0-WVK-Retail/Bilder-Pictures/SAFLAX-",'Basis-Tabelle-Samen'!C392,"-",'Basis-Tabelle-Samen'!J392,"-croatian.jpg")),
IF($C$1="Lettisch - LV",HYPERLINK(CONCATENATE("https://www.saflax.de/0-WVK-Retail/Bilder-Pictures/SAFLAX-",'Basis-Tabelle-Samen'!C392,"-",'Basis-Tabelle-Samen'!J392,"-latvian.jpg")),
IF($C$1="Litauisch - LT",HYPERLINK(CONCATENATE("https://www.saflax.de/0-WVK-Retail/Bilder-Pictures/SAFLAX-",'Basis-Tabelle-Samen'!C392,"-",'Basis-Tabelle-Samen'!J392,"-lithuanian.jpg")),
IF($C$1="Maltesisch - MT",HYPERLINK(CONCATENATE("https://www.saflax.de/0-WVK-Retail/Bilder-Pictures/SAFLAX-",'Basis-Tabelle-Samen'!C392,"-",'Basis-Tabelle-Samen'!J392,"-maltese.jpg")),
IF($C$1="Niederländisch - NL",HYPERLINK(CONCATENATE("https://www.saflax.de/0-WVK-Retail/Bilder-Pictures/SAFLAX-",'Basis-Tabelle-Samen'!C392,"-",'Basis-Tabelle-Samen'!J392,"-dutch.jpg")),
IF($C$1="Norwegisch - NO",HYPERLINK(CONCATENATE("https://www.saflax.de/0-WVK-Retail/Bilder-Pictures/SAFLAX-",'Basis-Tabelle-Samen'!C392,"-",'Basis-Tabelle-Samen'!J392,"-nowegian.jpg")),
IF($C$1="Polnisch - PL",HYPERLINK(CONCATENATE("https://www.saflax.de/0-WVK-Retail/Bilder-Pictures/SAFLAX-",'Basis-Tabelle-Samen'!C392,"-",'Basis-Tabelle-Samen'!J392,"-polish.jpg")),
IF($C$1="Portugiesisch - PT",HYPERLINK(CONCATENATE("https://www.saflax.de/0-WVK-Retail/Bilder-Pictures/SAFLAX-",'Basis-Tabelle-Samen'!C392,"-",'Basis-Tabelle-Samen'!J392,"-portuguese.jpg")),
IF($C$1="Rumänisch - RO",HYPERLINK(CONCATENATE("https://www.saflax.de/0-WVK-Retail/Bilder-Pictures/SAFLAX-",'Basis-Tabelle-Samen'!C392,"-",'Basis-Tabelle-Samen'!J392,"-romanian.jpg")),
IF($C$1="Schwedisch - SE",HYPERLINK(CONCATENATE("https://www.saflax.de/0-WVK-Retail/Bilder-Pictures/SAFLAX-",'Basis-Tabelle-Samen'!C392,"-",'Basis-Tabelle-Samen'!J392,"-swedish.jpg")),
IF($C$1="Slowakisch - SK",HYPERLINK(CONCATENATE("https://www.saflax.de/0-WVK-Retail/Bilder-Pictures/SAFLAX-",'Basis-Tabelle-Samen'!C392,"-",'Basis-Tabelle-Samen'!J392,"-slovak.jpg")),
IF($C$1="Slowenisch - SI",HYPERLINK(CONCATENATE("https://www.saflax.de/0-WVK-Retail/Bilder-Pictures/SAFLAX-",'Basis-Tabelle-Samen'!C392,"-",'Basis-Tabelle-Samen'!J392,"-slovenian.jpg")),
IF($C$1="Spanisch - ES",HYPERLINK(CONCATENATE("https://www.saflax.de/0-WVK-Retail/Bilder-Pictures/SAFLAX-",'Basis-Tabelle-Samen'!C392,"-",'Basis-Tabelle-Samen'!J392,"-spanish.jpg")),
IF($C$1="Tschechisch - CZ",HYPERLINK(CONCATENATE("https://www.saflax.de/0-WVK-Retail/Bilder-Pictures/SAFLAX-",'Basis-Tabelle-Samen'!C392,"-",'Basis-Tabelle-Samen'!J392,"-czech.jpg")),
IF($C$1="Türkisch - TR",HYPERLINK(CONCATENATE("https://www.saflax.de/0-WVK-Retail/Bilder-Pictures/SAFLAX-",'Basis-Tabelle-Samen'!C392,"-",'Basis-Tabelle-Samen'!J392,"-turkish.jpg")),
IF($C$1="Ungarisch - HU",HYPERLINK(CONCATENATE("https://www.saflax.de/0-WVK-Retail/Bilder-Pictures/SAFLAX-",'Basis-Tabelle-Samen'!C392,"-",'Basis-Tabelle-Samen'!J392,"-hungarian.jpg")),
" ACHTUNG")))))))))))))))))))))))))))))</f>
        <v>https://www.saflax.de/0-WVK-Retail/Bilder-Pictures/SAFLAX-12784-chicken-treats-english.jpg</v>
      </c>
      <c r="AL379" s="334"/>
      <c r="AM379" s="334"/>
      <c r="AN379" s="334"/>
      <c r="AO379" s="334"/>
      <c r="AP379" s="334"/>
      <c r="AQ379" s="334"/>
    </row>
    <row r="380" spans="1:43" ht="17.100000000000001" customHeight="1" x14ac:dyDescent="0.2">
      <c r="A380" s="318" t="str">
        <f>IF('Basis-Tabelle-Samen'!A387="","",IF($C$1="Deutsch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80" s="319"/>
      <c r="C380" s="316" t="str">
        <f>IF($C$1="Bulgarisch - BG",'Basis-Tabelle-Samen'!Z387,
IF($C$1="Dänisch - DK",'Basis-Tabelle-Samen'!AA387,
IF($C$1="Deutsch - DE",'Basis-Tabelle-Samen'!AB387,
IF($C$1="Englisch - UK",'Basis-Tabelle-Samen'!AC387,
IF($C$1="Estnisch - EE",'Basis-Tabelle-Samen'!AD387,
IF($C$1="Finnisch - FI",'Basis-Tabelle-Samen'!AE387,
IF($C$1="Französisch - FR",'Basis-Tabelle-Samen'!AF387,
IF($C$1="Griechisch - GR",'Basis-Tabelle-Samen'!AG387,
IF($C$1="Irisch - IE",'Basis-Tabelle-Samen'!AH387,
IF($C$1="Isländisch - IS",'Basis-Tabelle-Samen'!AI387,
IF($C$1="Italienisch - IT",'Basis-Tabelle-Samen'!AJ387,
IF($C$1="Japanisch - JP",'Basis-Tabelle-Samen'!AK387,
IF($C$1="Kroatisch - HR",'Basis-Tabelle-Samen'!AL387,
IF($C$1="Lettisch - LV",'Basis-Tabelle-Samen'!AM387,
IF($C$1="Litauisch - LT",'Basis-Tabelle-Samen'!AN387,
IF($C$1="Maltesisch - MT",'Basis-Tabelle-Samen'!AO387,
IF($C$1="Niederländisch - NL",'Basis-Tabelle-Samen'!AP387,
IF($C$1="Norwegisch - NO",'Basis-Tabelle-Samen'!AQ387,
IF($C$1="Polnisch - PL",'Basis-Tabelle-Samen'!AR387,
IF($C$1="Portugiesisch - PT",'Basis-Tabelle-Samen'!AS387,
IF($C$1="Rumänisch - RO",'Basis-Tabelle-Samen'!AT387,
IF($C$1="Schwedisch - SE",'Basis-Tabelle-Samen'!AU387,
IF($C$1="Slowakisch - SK",'Basis-Tabelle-Samen'!AV387,
IF($C$1="Slowenisch - SI",'Basis-Tabelle-Samen'!AW387,
IF($C$1="Spanisch - ES",'Basis-Tabelle-Samen'!AX387,
IF($C$1="Tschechisch - CZ",'Basis-Tabelle-Samen'!AY387,
IF($C$1="Türkisch - TR",'Basis-Tabelle-Samen'!AZ387,
IF($C$1="Ungarisch - HU",'Basis-Tabelle-Samen'!BA387,
" ACHTUNG"))))))))))))))))))))))))))))</f>
        <v>Sprouts Fenugreek</v>
      </c>
      <c r="D380" s="320">
        <f>'Basis-Tabelle-Samen'!F387</f>
        <v>0</v>
      </c>
      <c r="E380" s="321" t="str">
        <f>'Basis-Tabelle-Samen'!H387</f>
        <v>7 %</v>
      </c>
      <c r="F380" s="322" t="str">
        <f>IF('Basis-Tabelle-Samen'!G387="","",'Basis-Tabelle-Samen'!G387)</f>
        <v>11</v>
      </c>
      <c r="G380" s="320">
        <f>'Basis-Tabelle-Samen'!C387</f>
        <v>18866</v>
      </c>
      <c r="H380" s="323">
        <f>'Basis-Tabelle-Samen'!D387</f>
        <v>4055473188669</v>
      </c>
      <c r="I380" s="324">
        <f>'Basis-Tabelle-Samen'!E387</f>
        <v>2.35</v>
      </c>
      <c r="J380" s="325" t="str">
        <f>IF(G380&lt;1,"",CONCATENATE('4'!$AB$33," / ",'4'!$AC$7))</f>
        <v>12 / 48</v>
      </c>
      <c r="K380" s="335"/>
      <c r="L380" s="335"/>
      <c r="M380" s="332"/>
      <c r="N380" s="335"/>
      <c r="O380" s="333"/>
      <c r="P380" s="333"/>
      <c r="Q380" s="333"/>
      <c r="R380" s="333"/>
      <c r="S380" s="333"/>
      <c r="T380" s="333"/>
      <c r="U380" s="333"/>
      <c r="V380" s="333"/>
      <c r="W380" s="333"/>
      <c r="X380" s="333"/>
      <c r="Y380" s="333"/>
      <c r="Z380" s="333"/>
      <c r="AA380" s="333"/>
      <c r="AB380" s="333"/>
      <c r="AC380" s="333"/>
      <c r="AD380" s="333"/>
      <c r="AE380" s="333"/>
      <c r="AF380" s="333"/>
      <c r="AG380" s="333"/>
      <c r="AH380" s="333"/>
      <c r="AI380" s="333"/>
      <c r="AJ380" s="315"/>
      <c r="AK380" s="316" t="str">
        <f>IF(G380&lt;1,"",
IF($C$1="Bulgarisch - BG",HYPERLINK(CONCATENATE("https://www.saflax.de/0-WVK-Retail/Bilder-Pictures/SAFLAX-",'Basis-Tabelle-Samen'!C387,"-",'Basis-Tabelle-Samen'!J387,"-bulgarian.jpg")),
IF($C$1="Dänisch - DK",HYPERLINK(CONCATENATE("https://www.saflax.de/0-WVK-Retail/Bilder-Pictures/SAFLAX-",'Basis-Tabelle-Samen'!C387,"-",'Basis-Tabelle-Samen'!J387,"-danish.jpg")),
IF($C$1="Deutsch - DE",HYPERLINK(CONCATENATE("https://www.saflax.de/0-WVK-Retail/Bilder-Pictures/SAFLAX-",'Basis-Tabelle-Samen'!C387,"-",'Basis-Tabelle-Samen'!J387,"-german.jpg")),
IF($C$1="Englisch - UK",HYPERLINK(CONCATENATE("https://www.saflax.de/0-WVK-Retail/Bilder-Pictures/SAFLAX-",'Basis-Tabelle-Samen'!C387,"-",'Basis-Tabelle-Samen'!J387,"-english.jpg")),
IF($C$1="Estnisch - EE",HYPERLINK(CONCATENATE("https://www.saflax.de/0-WVK-Retail/Bilder-Pictures/SAFLAX-",'Basis-Tabelle-Samen'!C387,"-",'Basis-Tabelle-Samen'!J387,"-estonian.jpg")),
IF($C$1="Finnisch - FI",HYPERLINK(CONCATENATE("https://www.saflax.de/0-WVK-Retail/Bilder-Pictures/SAFLAX-",'Basis-Tabelle-Samen'!C387,"-",'Basis-Tabelle-Samen'!J387,"-finnish.jpg")),
IF($C$1="Französisch - FR",HYPERLINK(CONCATENATE("https://www.saflax.de/0-WVK-Retail/Bilder-Pictures/SAFLAX-",'Basis-Tabelle-Samen'!C387,"-",'Basis-Tabelle-Samen'!J387,"-french.jpg")),
IF($C$1="Griechisch - GR",HYPERLINK(CONCATENATE("https://www.saflax.de/0-WVK-Retail/Bilder-Pictures/SAFLAX-",'Basis-Tabelle-Samen'!C387,"-",'Basis-Tabelle-Samen'!J387,"-greek.jpg")),
IF($C$1="Irisch - IE",HYPERLINK(CONCATENATE("https://www.saflax.de/0-WVK-Retail/Bilder-Pictures/SAFLAX-",'Basis-Tabelle-Samen'!C387,"-",'Basis-Tabelle-Samen'!J387,"-irish.jpg")),
IF($C$1="Isländisch - IS",HYPERLINK(CONCATENATE("https://www.saflax.de/0-WVK-Retail/Bilder-Pictures/SAFLAX-",'Basis-Tabelle-Samen'!C387,"-",'Basis-Tabelle-Samen'!J387,"-icelandic.jpg")),
IF($C$1="Italienisch - IT",HYPERLINK(CONCATENATE("https://www.saflax.de/0-WVK-Retail/Bilder-Pictures/SAFLAX-",'Basis-Tabelle-Samen'!C387,"-",'Basis-Tabelle-Samen'!J387,"-italian.jpg")),
IF($C$1="Japanisch - JP",HYPERLINK(CONCATENATE("https://www.saflax.de/0-WVK-Retail/Bilder-Pictures/SAFLAX-",'Basis-Tabelle-Samen'!C387,"-",'Basis-Tabelle-Samen'!J387,"-japanese.jpg")),
IF($C$1="Kroatisch - HR",HYPERLINK(CONCATENATE("https://www.saflax.de/0-WVK-Retail/Bilder-Pictures/SAFLAX-",'Basis-Tabelle-Samen'!C387,"-",'Basis-Tabelle-Samen'!J387,"-croatian.jpg")),
IF($C$1="Lettisch - LV",HYPERLINK(CONCATENATE("https://www.saflax.de/0-WVK-Retail/Bilder-Pictures/SAFLAX-",'Basis-Tabelle-Samen'!C387,"-",'Basis-Tabelle-Samen'!J387,"-latvian.jpg")),
IF($C$1="Litauisch - LT",HYPERLINK(CONCATENATE("https://www.saflax.de/0-WVK-Retail/Bilder-Pictures/SAFLAX-",'Basis-Tabelle-Samen'!C387,"-",'Basis-Tabelle-Samen'!J387,"-lithuanian.jpg")),
IF($C$1="Maltesisch - MT",HYPERLINK(CONCATENATE("https://www.saflax.de/0-WVK-Retail/Bilder-Pictures/SAFLAX-",'Basis-Tabelle-Samen'!C387,"-",'Basis-Tabelle-Samen'!J387,"-maltese.jpg")),
IF($C$1="Niederländisch - NL",HYPERLINK(CONCATENATE("https://www.saflax.de/0-WVK-Retail/Bilder-Pictures/SAFLAX-",'Basis-Tabelle-Samen'!C387,"-",'Basis-Tabelle-Samen'!J387,"-dutch.jpg")),
IF($C$1="Norwegisch - NO",HYPERLINK(CONCATENATE("https://www.saflax.de/0-WVK-Retail/Bilder-Pictures/SAFLAX-",'Basis-Tabelle-Samen'!C387,"-",'Basis-Tabelle-Samen'!J387,"-nowegian.jpg")),
IF($C$1="Polnisch - PL",HYPERLINK(CONCATENATE("https://www.saflax.de/0-WVK-Retail/Bilder-Pictures/SAFLAX-",'Basis-Tabelle-Samen'!C387,"-",'Basis-Tabelle-Samen'!J387,"-polish.jpg")),
IF($C$1="Portugiesisch - PT",HYPERLINK(CONCATENATE("https://www.saflax.de/0-WVK-Retail/Bilder-Pictures/SAFLAX-",'Basis-Tabelle-Samen'!C387,"-",'Basis-Tabelle-Samen'!J387,"-portuguese.jpg")),
IF($C$1="Rumänisch - RO",HYPERLINK(CONCATENATE("https://www.saflax.de/0-WVK-Retail/Bilder-Pictures/SAFLAX-",'Basis-Tabelle-Samen'!C387,"-",'Basis-Tabelle-Samen'!J387,"-romanian.jpg")),
IF($C$1="Schwedisch - SE",HYPERLINK(CONCATENATE("https://www.saflax.de/0-WVK-Retail/Bilder-Pictures/SAFLAX-",'Basis-Tabelle-Samen'!C387,"-",'Basis-Tabelle-Samen'!J387,"-swedish.jpg")),
IF($C$1="Slowakisch - SK",HYPERLINK(CONCATENATE("https://www.saflax.de/0-WVK-Retail/Bilder-Pictures/SAFLAX-",'Basis-Tabelle-Samen'!C387,"-",'Basis-Tabelle-Samen'!J387,"-slovak.jpg")),
IF($C$1="Slowenisch - SI",HYPERLINK(CONCATENATE("https://www.saflax.de/0-WVK-Retail/Bilder-Pictures/SAFLAX-",'Basis-Tabelle-Samen'!C387,"-",'Basis-Tabelle-Samen'!J387,"-slovenian.jpg")),
IF($C$1="Spanisch - ES",HYPERLINK(CONCATENATE("https://www.saflax.de/0-WVK-Retail/Bilder-Pictures/SAFLAX-",'Basis-Tabelle-Samen'!C387,"-",'Basis-Tabelle-Samen'!J387,"-spanish.jpg")),
IF($C$1="Tschechisch - CZ",HYPERLINK(CONCATENATE("https://www.saflax.de/0-WVK-Retail/Bilder-Pictures/SAFLAX-",'Basis-Tabelle-Samen'!C387,"-",'Basis-Tabelle-Samen'!J387,"-czech.jpg")),
IF($C$1="Türkisch - TR",HYPERLINK(CONCATENATE("https://www.saflax.de/0-WVK-Retail/Bilder-Pictures/SAFLAX-",'Basis-Tabelle-Samen'!C387,"-",'Basis-Tabelle-Samen'!J387,"-turkish.jpg")),
IF($C$1="Ungarisch - HU",HYPERLINK(CONCATENATE("https://www.saflax.de/0-WVK-Retail/Bilder-Pictures/SAFLAX-",'Basis-Tabelle-Samen'!C387,"-",'Basis-Tabelle-Samen'!J387,"-hungarian.jpg")),
" ACHTUNG")))))))))))))))))))))))))))))</f>
        <v>https://www.saflax.de/0-WVK-Retail/Bilder-Pictures/SAFLAX-18866-sprouts-fenugreek-english.jpg</v>
      </c>
      <c r="AL380" s="334"/>
      <c r="AM380" s="334"/>
      <c r="AN380" s="334"/>
      <c r="AO380" s="334"/>
      <c r="AP380" s="334"/>
      <c r="AQ380" s="334"/>
    </row>
    <row r="381" spans="1:43" ht="17.100000000000001" customHeight="1" x14ac:dyDescent="0.2">
      <c r="A381" s="318" t="str">
        <f>IF('Basis-Tabelle-Samen'!A386="","",IF($C$1="Deutsch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81" s="319"/>
      <c r="C381" s="316" t="str">
        <f>IF($C$1="Bulgarisch - BG",'Basis-Tabelle-Samen'!Z386,
IF($C$1="Dänisch - DK",'Basis-Tabelle-Samen'!AA386,
IF($C$1="Deutsch - DE",'Basis-Tabelle-Samen'!AB386,
IF($C$1="Englisch - UK",'Basis-Tabelle-Samen'!AC386,
IF($C$1="Estnisch - EE",'Basis-Tabelle-Samen'!AD386,
IF($C$1="Finnisch - FI",'Basis-Tabelle-Samen'!AE386,
IF($C$1="Französisch - FR",'Basis-Tabelle-Samen'!AF386,
IF($C$1="Griechisch - GR",'Basis-Tabelle-Samen'!AG386,
IF($C$1="Irisch - IE",'Basis-Tabelle-Samen'!AH386,
IF($C$1="Isländisch - IS",'Basis-Tabelle-Samen'!AI386,
IF($C$1="Italienisch - IT",'Basis-Tabelle-Samen'!AJ386,
IF($C$1="Japanisch - JP",'Basis-Tabelle-Samen'!AK386,
IF($C$1="Kroatisch - HR",'Basis-Tabelle-Samen'!AL386,
IF($C$1="Lettisch - LV",'Basis-Tabelle-Samen'!AM386,
IF($C$1="Litauisch - LT",'Basis-Tabelle-Samen'!AN386,
IF($C$1="Maltesisch - MT",'Basis-Tabelle-Samen'!AO386,
IF($C$1="Niederländisch - NL",'Basis-Tabelle-Samen'!AP386,
IF($C$1="Norwegisch - NO",'Basis-Tabelle-Samen'!AQ386,
IF($C$1="Polnisch - PL",'Basis-Tabelle-Samen'!AR386,
IF($C$1="Portugiesisch - PT",'Basis-Tabelle-Samen'!AS386,
IF($C$1="Rumänisch - RO",'Basis-Tabelle-Samen'!AT386,
IF($C$1="Schwedisch - SE",'Basis-Tabelle-Samen'!AU386,
IF($C$1="Slowakisch - SK",'Basis-Tabelle-Samen'!AV386,
IF($C$1="Slowenisch - SI",'Basis-Tabelle-Samen'!AW386,
IF($C$1="Spanisch - ES",'Basis-Tabelle-Samen'!AX386,
IF($C$1="Tschechisch - CZ",'Basis-Tabelle-Samen'!AY386,
IF($C$1="Türkisch - TR",'Basis-Tabelle-Samen'!AZ386,
IF($C$1="Ungarisch - HU",'Basis-Tabelle-Samen'!BA386,
" ACHTUNG"))))))))))))))))))))))))))))</f>
        <v>Sprouts Adzuki Beans</v>
      </c>
      <c r="D381" s="320">
        <f>'Basis-Tabelle-Samen'!F386</f>
        <v>0</v>
      </c>
      <c r="E381" s="321" t="str">
        <f>'Basis-Tabelle-Samen'!H386</f>
        <v>7 %</v>
      </c>
      <c r="F381" s="322" t="str">
        <f>IF('Basis-Tabelle-Samen'!G386="","",'Basis-Tabelle-Samen'!G386)</f>
        <v>11</v>
      </c>
      <c r="G381" s="320">
        <f>'Basis-Tabelle-Samen'!C386</f>
        <v>18865</v>
      </c>
      <c r="H381" s="323">
        <f>'Basis-Tabelle-Samen'!D386</f>
        <v>4055473188652</v>
      </c>
      <c r="I381" s="324">
        <f>'Basis-Tabelle-Samen'!E386</f>
        <v>2.35</v>
      </c>
      <c r="J381" s="325" t="str">
        <f>IF(G381&lt;1,"",CONCATENATE('4'!$AB$33," / ",'4'!$AC$7))</f>
        <v>12 / 48</v>
      </c>
      <c r="K381" s="335"/>
      <c r="L381" s="335"/>
      <c r="M381" s="332"/>
      <c r="N381" s="335"/>
      <c r="O381" s="333"/>
      <c r="P381" s="333"/>
      <c r="Q381" s="333"/>
      <c r="R381" s="333"/>
      <c r="S381" s="333"/>
      <c r="T381" s="333"/>
      <c r="U381" s="333"/>
      <c r="V381" s="333"/>
      <c r="W381" s="333"/>
      <c r="X381" s="333"/>
      <c r="Y381" s="333"/>
      <c r="Z381" s="333"/>
      <c r="AA381" s="333"/>
      <c r="AB381" s="333"/>
      <c r="AC381" s="333"/>
      <c r="AD381" s="333"/>
      <c r="AE381" s="333"/>
      <c r="AF381" s="333"/>
      <c r="AG381" s="333"/>
      <c r="AH381" s="333"/>
      <c r="AI381" s="333"/>
      <c r="AJ381" s="315"/>
      <c r="AK381" s="316" t="str">
        <f>IF(G381&lt;1,"",
IF($C$1="Bulgarisch - BG",HYPERLINK(CONCATENATE("https://www.saflax.de/0-WVK-Retail/Bilder-Pictures/SAFLAX-",'Basis-Tabelle-Samen'!C386,"-",'Basis-Tabelle-Samen'!J386,"-bulgarian.jpg")),
IF($C$1="Dänisch - DK",HYPERLINK(CONCATENATE("https://www.saflax.de/0-WVK-Retail/Bilder-Pictures/SAFLAX-",'Basis-Tabelle-Samen'!C386,"-",'Basis-Tabelle-Samen'!J386,"-danish.jpg")),
IF($C$1="Deutsch - DE",HYPERLINK(CONCATENATE("https://www.saflax.de/0-WVK-Retail/Bilder-Pictures/SAFLAX-",'Basis-Tabelle-Samen'!C386,"-",'Basis-Tabelle-Samen'!J386,"-german.jpg")),
IF($C$1="Englisch - UK",HYPERLINK(CONCATENATE("https://www.saflax.de/0-WVK-Retail/Bilder-Pictures/SAFLAX-",'Basis-Tabelle-Samen'!C386,"-",'Basis-Tabelle-Samen'!J386,"-english.jpg")),
IF($C$1="Estnisch - EE",HYPERLINK(CONCATENATE("https://www.saflax.de/0-WVK-Retail/Bilder-Pictures/SAFLAX-",'Basis-Tabelle-Samen'!C386,"-",'Basis-Tabelle-Samen'!J386,"-estonian.jpg")),
IF($C$1="Finnisch - FI",HYPERLINK(CONCATENATE("https://www.saflax.de/0-WVK-Retail/Bilder-Pictures/SAFLAX-",'Basis-Tabelle-Samen'!C386,"-",'Basis-Tabelle-Samen'!J386,"-finnish.jpg")),
IF($C$1="Französisch - FR",HYPERLINK(CONCATENATE("https://www.saflax.de/0-WVK-Retail/Bilder-Pictures/SAFLAX-",'Basis-Tabelle-Samen'!C386,"-",'Basis-Tabelle-Samen'!J386,"-french.jpg")),
IF($C$1="Griechisch - GR",HYPERLINK(CONCATENATE("https://www.saflax.de/0-WVK-Retail/Bilder-Pictures/SAFLAX-",'Basis-Tabelle-Samen'!C386,"-",'Basis-Tabelle-Samen'!J386,"-greek.jpg")),
IF($C$1="Irisch - IE",HYPERLINK(CONCATENATE("https://www.saflax.de/0-WVK-Retail/Bilder-Pictures/SAFLAX-",'Basis-Tabelle-Samen'!C386,"-",'Basis-Tabelle-Samen'!J386,"-irish.jpg")),
IF($C$1="Isländisch - IS",HYPERLINK(CONCATENATE("https://www.saflax.de/0-WVK-Retail/Bilder-Pictures/SAFLAX-",'Basis-Tabelle-Samen'!C386,"-",'Basis-Tabelle-Samen'!J386,"-icelandic.jpg")),
IF($C$1="Italienisch - IT",HYPERLINK(CONCATENATE("https://www.saflax.de/0-WVK-Retail/Bilder-Pictures/SAFLAX-",'Basis-Tabelle-Samen'!C386,"-",'Basis-Tabelle-Samen'!J386,"-italian.jpg")),
IF($C$1="Japanisch - JP",HYPERLINK(CONCATENATE("https://www.saflax.de/0-WVK-Retail/Bilder-Pictures/SAFLAX-",'Basis-Tabelle-Samen'!C386,"-",'Basis-Tabelle-Samen'!J386,"-japanese.jpg")),
IF($C$1="Kroatisch - HR",HYPERLINK(CONCATENATE("https://www.saflax.de/0-WVK-Retail/Bilder-Pictures/SAFLAX-",'Basis-Tabelle-Samen'!C386,"-",'Basis-Tabelle-Samen'!J386,"-croatian.jpg")),
IF($C$1="Lettisch - LV",HYPERLINK(CONCATENATE("https://www.saflax.de/0-WVK-Retail/Bilder-Pictures/SAFLAX-",'Basis-Tabelle-Samen'!C386,"-",'Basis-Tabelle-Samen'!J386,"-latvian.jpg")),
IF($C$1="Litauisch - LT",HYPERLINK(CONCATENATE("https://www.saflax.de/0-WVK-Retail/Bilder-Pictures/SAFLAX-",'Basis-Tabelle-Samen'!C386,"-",'Basis-Tabelle-Samen'!J386,"-lithuanian.jpg")),
IF($C$1="Maltesisch - MT",HYPERLINK(CONCATENATE("https://www.saflax.de/0-WVK-Retail/Bilder-Pictures/SAFLAX-",'Basis-Tabelle-Samen'!C386,"-",'Basis-Tabelle-Samen'!J386,"-maltese.jpg")),
IF($C$1="Niederländisch - NL",HYPERLINK(CONCATENATE("https://www.saflax.de/0-WVK-Retail/Bilder-Pictures/SAFLAX-",'Basis-Tabelle-Samen'!C386,"-",'Basis-Tabelle-Samen'!J386,"-dutch.jpg")),
IF($C$1="Norwegisch - NO",HYPERLINK(CONCATENATE("https://www.saflax.de/0-WVK-Retail/Bilder-Pictures/SAFLAX-",'Basis-Tabelle-Samen'!C386,"-",'Basis-Tabelle-Samen'!J386,"-nowegian.jpg")),
IF($C$1="Polnisch - PL",HYPERLINK(CONCATENATE("https://www.saflax.de/0-WVK-Retail/Bilder-Pictures/SAFLAX-",'Basis-Tabelle-Samen'!C386,"-",'Basis-Tabelle-Samen'!J386,"-polish.jpg")),
IF($C$1="Portugiesisch - PT",HYPERLINK(CONCATENATE("https://www.saflax.de/0-WVK-Retail/Bilder-Pictures/SAFLAX-",'Basis-Tabelle-Samen'!C386,"-",'Basis-Tabelle-Samen'!J386,"-portuguese.jpg")),
IF($C$1="Rumänisch - RO",HYPERLINK(CONCATENATE("https://www.saflax.de/0-WVK-Retail/Bilder-Pictures/SAFLAX-",'Basis-Tabelle-Samen'!C386,"-",'Basis-Tabelle-Samen'!J386,"-romanian.jpg")),
IF($C$1="Schwedisch - SE",HYPERLINK(CONCATENATE("https://www.saflax.de/0-WVK-Retail/Bilder-Pictures/SAFLAX-",'Basis-Tabelle-Samen'!C386,"-",'Basis-Tabelle-Samen'!J386,"-swedish.jpg")),
IF($C$1="Slowakisch - SK",HYPERLINK(CONCATENATE("https://www.saflax.de/0-WVK-Retail/Bilder-Pictures/SAFLAX-",'Basis-Tabelle-Samen'!C386,"-",'Basis-Tabelle-Samen'!J386,"-slovak.jpg")),
IF($C$1="Slowenisch - SI",HYPERLINK(CONCATENATE("https://www.saflax.de/0-WVK-Retail/Bilder-Pictures/SAFLAX-",'Basis-Tabelle-Samen'!C386,"-",'Basis-Tabelle-Samen'!J386,"-slovenian.jpg")),
IF($C$1="Spanisch - ES",HYPERLINK(CONCATENATE("https://www.saflax.de/0-WVK-Retail/Bilder-Pictures/SAFLAX-",'Basis-Tabelle-Samen'!C386,"-",'Basis-Tabelle-Samen'!J386,"-spanish.jpg")),
IF($C$1="Tschechisch - CZ",HYPERLINK(CONCATENATE("https://www.saflax.de/0-WVK-Retail/Bilder-Pictures/SAFLAX-",'Basis-Tabelle-Samen'!C386,"-",'Basis-Tabelle-Samen'!J386,"-czech.jpg")),
IF($C$1="Türkisch - TR",HYPERLINK(CONCATENATE("https://www.saflax.de/0-WVK-Retail/Bilder-Pictures/SAFLAX-",'Basis-Tabelle-Samen'!C386,"-",'Basis-Tabelle-Samen'!J386,"-turkish.jpg")),
IF($C$1="Ungarisch - HU",HYPERLINK(CONCATENATE("https://www.saflax.de/0-WVK-Retail/Bilder-Pictures/SAFLAX-",'Basis-Tabelle-Samen'!C386,"-",'Basis-Tabelle-Samen'!J386,"-hungarian.jpg")),
" ACHTUNG")))))))))))))))))))))))))))))</f>
        <v>https://www.saflax.de/0-WVK-Retail/Bilder-Pictures/SAFLAX-18865-sprouts-adzuki-beans-english.jpg</v>
      </c>
      <c r="AL381" s="334"/>
      <c r="AM381" s="334"/>
      <c r="AN381" s="334"/>
      <c r="AO381" s="334"/>
      <c r="AP381" s="334"/>
      <c r="AQ381" s="334"/>
    </row>
    <row r="382" spans="1:43" ht="17.100000000000001" customHeight="1" x14ac:dyDescent="0.2">
      <c r="A382" s="318" t="str">
        <f>IF('Basis-Tabelle-Samen'!A384="","",IF($C$1="Deutsch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82" s="319"/>
      <c r="C382" s="316" t="str">
        <f>IF($C$1="Bulgarisch - BG",'Basis-Tabelle-Samen'!Z384,
IF($C$1="Dänisch - DK",'Basis-Tabelle-Samen'!AA384,
IF($C$1="Deutsch - DE",'Basis-Tabelle-Samen'!AB384,
IF($C$1="Englisch - UK",'Basis-Tabelle-Samen'!AC384,
IF($C$1="Estnisch - EE",'Basis-Tabelle-Samen'!AD384,
IF($C$1="Finnisch - FI",'Basis-Tabelle-Samen'!AE384,
IF($C$1="Französisch - FR",'Basis-Tabelle-Samen'!AF384,
IF($C$1="Griechisch - GR",'Basis-Tabelle-Samen'!AG384,
IF($C$1="Irisch - IE",'Basis-Tabelle-Samen'!AH384,
IF($C$1="Isländisch - IS",'Basis-Tabelle-Samen'!AI384,
IF($C$1="Italienisch - IT",'Basis-Tabelle-Samen'!AJ384,
IF($C$1="Japanisch - JP",'Basis-Tabelle-Samen'!AK384,
IF($C$1="Kroatisch - HR",'Basis-Tabelle-Samen'!AL384,
IF($C$1="Lettisch - LV",'Basis-Tabelle-Samen'!AM384,
IF($C$1="Litauisch - LT",'Basis-Tabelle-Samen'!AN384,
IF($C$1="Maltesisch - MT",'Basis-Tabelle-Samen'!AO384,
IF($C$1="Niederländisch - NL",'Basis-Tabelle-Samen'!AP384,
IF($C$1="Norwegisch - NO",'Basis-Tabelle-Samen'!AQ384,
IF($C$1="Polnisch - PL",'Basis-Tabelle-Samen'!AR384,
IF($C$1="Portugiesisch - PT",'Basis-Tabelle-Samen'!AS384,
IF($C$1="Rumänisch - RO",'Basis-Tabelle-Samen'!AT384,
IF($C$1="Schwedisch - SE",'Basis-Tabelle-Samen'!AU384,
IF($C$1="Slowakisch - SK",'Basis-Tabelle-Samen'!AV384,
IF($C$1="Slowenisch - SI",'Basis-Tabelle-Samen'!AW384,
IF($C$1="Spanisch - ES",'Basis-Tabelle-Samen'!AX384,
IF($C$1="Tschechisch - CZ",'Basis-Tabelle-Samen'!AY384,
IF($C$1="Türkisch - TR",'Basis-Tabelle-Samen'!AZ384,
IF($C$1="Ungarisch - HU",'Basis-Tabelle-Samen'!BA384,
" ACHTUNG"))))))))))))))))))))))))))))</f>
        <v>Sprouts Mung Beans</v>
      </c>
      <c r="D382" s="320">
        <f>'Basis-Tabelle-Samen'!F384</f>
        <v>0</v>
      </c>
      <c r="E382" s="321" t="str">
        <f>'Basis-Tabelle-Samen'!H384</f>
        <v>7 %</v>
      </c>
      <c r="F382" s="322" t="str">
        <f>IF('Basis-Tabelle-Samen'!G384="","",'Basis-Tabelle-Samen'!G384)</f>
        <v>11</v>
      </c>
      <c r="G382" s="320">
        <f>'Basis-Tabelle-Samen'!C384</f>
        <v>18857</v>
      </c>
      <c r="H382" s="323">
        <f>'Basis-Tabelle-Samen'!D384</f>
        <v>4055473188577</v>
      </c>
      <c r="I382" s="324">
        <f>'Basis-Tabelle-Samen'!E384</f>
        <v>2.35</v>
      </c>
      <c r="J382" s="325" t="str">
        <f>IF(G382&lt;1,"",CONCATENATE('4'!$AB$33," / ",'4'!$AC$7))</f>
        <v>12 / 48</v>
      </c>
      <c r="K382" s="335"/>
      <c r="L382" s="335"/>
      <c r="M382" s="332"/>
      <c r="N382" s="335"/>
      <c r="O382" s="333"/>
      <c r="P382" s="333"/>
      <c r="Q382" s="333"/>
      <c r="R382" s="333"/>
      <c r="S382" s="333"/>
      <c r="T382" s="333"/>
      <c r="U382" s="333"/>
      <c r="V382" s="333"/>
      <c r="W382" s="333"/>
      <c r="X382" s="333"/>
      <c r="Y382" s="333"/>
      <c r="Z382" s="333"/>
      <c r="AA382" s="333"/>
      <c r="AB382" s="333"/>
      <c r="AC382" s="333"/>
      <c r="AD382" s="333"/>
      <c r="AE382" s="333"/>
      <c r="AF382" s="333"/>
      <c r="AG382" s="333"/>
      <c r="AH382" s="333"/>
      <c r="AI382" s="333"/>
      <c r="AJ382" s="315"/>
      <c r="AK382" s="316" t="str">
        <f>IF(G382&lt;1,"",
IF($C$1="Bulgarisch - BG",HYPERLINK(CONCATENATE("https://www.saflax.de/0-WVK-Retail/Bilder-Pictures/SAFLAX-",'Basis-Tabelle-Samen'!C384,"-",'Basis-Tabelle-Samen'!J384,"-bulgarian.jpg")),
IF($C$1="Dänisch - DK",HYPERLINK(CONCATENATE("https://www.saflax.de/0-WVK-Retail/Bilder-Pictures/SAFLAX-",'Basis-Tabelle-Samen'!C384,"-",'Basis-Tabelle-Samen'!J384,"-danish.jpg")),
IF($C$1="Deutsch - DE",HYPERLINK(CONCATENATE("https://www.saflax.de/0-WVK-Retail/Bilder-Pictures/SAFLAX-",'Basis-Tabelle-Samen'!C384,"-",'Basis-Tabelle-Samen'!J384,"-german.jpg")),
IF($C$1="Englisch - UK",HYPERLINK(CONCATENATE("https://www.saflax.de/0-WVK-Retail/Bilder-Pictures/SAFLAX-",'Basis-Tabelle-Samen'!C384,"-",'Basis-Tabelle-Samen'!J384,"-english.jpg")),
IF($C$1="Estnisch - EE",HYPERLINK(CONCATENATE("https://www.saflax.de/0-WVK-Retail/Bilder-Pictures/SAFLAX-",'Basis-Tabelle-Samen'!C384,"-",'Basis-Tabelle-Samen'!J384,"-estonian.jpg")),
IF($C$1="Finnisch - FI",HYPERLINK(CONCATENATE("https://www.saflax.de/0-WVK-Retail/Bilder-Pictures/SAFLAX-",'Basis-Tabelle-Samen'!C384,"-",'Basis-Tabelle-Samen'!J384,"-finnish.jpg")),
IF($C$1="Französisch - FR",HYPERLINK(CONCATENATE("https://www.saflax.de/0-WVK-Retail/Bilder-Pictures/SAFLAX-",'Basis-Tabelle-Samen'!C384,"-",'Basis-Tabelle-Samen'!J384,"-french.jpg")),
IF($C$1="Griechisch - GR",HYPERLINK(CONCATENATE("https://www.saflax.de/0-WVK-Retail/Bilder-Pictures/SAFLAX-",'Basis-Tabelle-Samen'!C384,"-",'Basis-Tabelle-Samen'!J384,"-greek.jpg")),
IF($C$1="Irisch - IE",HYPERLINK(CONCATENATE("https://www.saflax.de/0-WVK-Retail/Bilder-Pictures/SAFLAX-",'Basis-Tabelle-Samen'!C384,"-",'Basis-Tabelle-Samen'!J384,"-irish.jpg")),
IF($C$1="Isländisch - IS",HYPERLINK(CONCATENATE("https://www.saflax.de/0-WVK-Retail/Bilder-Pictures/SAFLAX-",'Basis-Tabelle-Samen'!C384,"-",'Basis-Tabelle-Samen'!J384,"-icelandic.jpg")),
IF($C$1="Italienisch - IT",HYPERLINK(CONCATENATE("https://www.saflax.de/0-WVK-Retail/Bilder-Pictures/SAFLAX-",'Basis-Tabelle-Samen'!C384,"-",'Basis-Tabelle-Samen'!J384,"-italian.jpg")),
IF($C$1="Japanisch - JP",HYPERLINK(CONCATENATE("https://www.saflax.de/0-WVK-Retail/Bilder-Pictures/SAFLAX-",'Basis-Tabelle-Samen'!C384,"-",'Basis-Tabelle-Samen'!J384,"-japanese.jpg")),
IF($C$1="Kroatisch - HR",HYPERLINK(CONCATENATE("https://www.saflax.de/0-WVK-Retail/Bilder-Pictures/SAFLAX-",'Basis-Tabelle-Samen'!C384,"-",'Basis-Tabelle-Samen'!J384,"-croatian.jpg")),
IF($C$1="Lettisch - LV",HYPERLINK(CONCATENATE("https://www.saflax.de/0-WVK-Retail/Bilder-Pictures/SAFLAX-",'Basis-Tabelle-Samen'!C384,"-",'Basis-Tabelle-Samen'!J384,"-latvian.jpg")),
IF($C$1="Litauisch - LT",HYPERLINK(CONCATENATE("https://www.saflax.de/0-WVK-Retail/Bilder-Pictures/SAFLAX-",'Basis-Tabelle-Samen'!C384,"-",'Basis-Tabelle-Samen'!J384,"-lithuanian.jpg")),
IF($C$1="Maltesisch - MT",HYPERLINK(CONCATENATE("https://www.saflax.de/0-WVK-Retail/Bilder-Pictures/SAFLAX-",'Basis-Tabelle-Samen'!C384,"-",'Basis-Tabelle-Samen'!J384,"-maltese.jpg")),
IF($C$1="Niederländisch - NL",HYPERLINK(CONCATENATE("https://www.saflax.de/0-WVK-Retail/Bilder-Pictures/SAFLAX-",'Basis-Tabelle-Samen'!C384,"-",'Basis-Tabelle-Samen'!J384,"-dutch.jpg")),
IF($C$1="Norwegisch - NO",HYPERLINK(CONCATENATE("https://www.saflax.de/0-WVK-Retail/Bilder-Pictures/SAFLAX-",'Basis-Tabelle-Samen'!C384,"-",'Basis-Tabelle-Samen'!J384,"-nowegian.jpg")),
IF($C$1="Polnisch - PL",HYPERLINK(CONCATENATE("https://www.saflax.de/0-WVK-Retail/Bilder-Pictures/SAFLAX-",'Basis-Tabelle-Samen'!C384,"-",'Basis-Tabelle-Samen'!J384,"-polish.jpg")),
IF($C$1="Portugiesisch - PT",HYPERLINK(CONCATENATE("https://www.saflax.de/0-WVK-Retail/Bilder-Pictures/SAFLAX-",'Basis-Tabelle-Samen'!C384,"-",'Basis-Tabelle-Samen'!J384,"-portuguese.jpg")),
IF($C$1="Rumänisch - RO",HYPERLINK(CONCATENATE("https://www.saflax.de/0-WVK-Retail/Bilder-Pictures/SAFLAX-",'Basis-Tabelle-Samen'!C384,"-",'Basis-Tabelle-Samen'!J384,"-romanian.jpg")),
IF($C$1="Schwedisch - SE",HYPERLINK(CONCATENATE("https://www.saflax.de/0-WVK-Retail/Bilder-Pictures/SAFLAX-",'Basis-Tabelle-Samen'!C384,"-",'Basis-Tabelle-Samen'!J384,"-swedish.jpg")),
IF($C$1="Slowakisch - SK",HYPERLINK(CONCATENATE("https://www.saflax.de/0-WVK-Retail/Bilder-Pictures/SAFLAX-",'Basis-Tabelle-Samen'!C384,"-",'Basis-Tabelle-Samen'!J384,"-slovak.jpg")),
IF($C$1="Slowenisch - SI",HYPERLINK(CONCATENATE("https://www.saflax.de/0-WVK-Retail/Bilder-Pictures/SAFLAX-",'Basis-Tabelle-Samen'!C384,"-",'Basis-Tabelle-Samen'!J384,"-slovenian.jpg")),
IF($C$1="Spanisch - ES",HYPERLINK(CONCATENATE("https://www.saflax.de/0-WVK-Retail/Bilder-Pictures/SAFLAX-",'Basis-Tabelle-Samen'!C384,"-",'Basis-Tabelle-Samen'!J384,"-spanish.jpg")),
IF($C$1="Tschechisch - CZ",HYPERLINK(CONCATENATE("https://www.saflax.de/0-WVK-Retail/Bilder-Pictures/SAFLAX-",'Basis-Tabelle-Samen'!C384,"-",'Basis-Tabelle-Samen'!J384,"-czech.jpg")),
IF($C$1="Türkisch - TR",HYPERLINK(CONCATENATE("https://www.saflax.de/0-WVK-Retail/Bilder-Pictures/SAFLAX-",'Basis-Tabelle-Samen'!C384,"-",'Basis-Tabelle-Samen'!J384,"-turkish.jpg")),
IF($C$1="Ungarisch - HU",HYPERLINK(CONCATENATE("https://www.saflax.de/0-WVK-Retail/Bilder-Pictures/SAFLAX-",'Basis-Tabelle-Samen'!C384,"-",'Basis-Tabelle-Samen'!J384,"-hungarian.jpg")),
" ACHTUNG")))))))))))))))))))))))))))))</f>
        <v>https://www.saflax.de/0-WVK-Retail/Bilder-Pictures/SAFLAX-18857-sprouts-mung-beans-english.jpg</v>
      </c>
      <c r="AL382" s="334"/>
      <c r="AM382" s="334"/>
      <c r="AN382" s="334"/>
      <c r="AO382" s="334"/>
      <c r="AP382" s="334"/>
      <c r="AQ382" s="334"/>
    </row>
    <row r="383" spans="1:43" ht="17.100000000000001" customHeight="1" x14ac:dyDescent="0.2">
      <c r="A383" s="318" t="str">
        <f>IF('Basis-Tabelle-Samen'!A381="","",IF($C$1="Deutsch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83" s="319"/>
      <c r="C383" s="316" t="str">
        <f>IF($C$1="Bulgarisch - BG",'Basis-Tabelle-Samen'!Z381,
IF($C$1="Dänisch - DK",'Basis-Tabelle-Samen'!AA381,
IF($C$1="Deutsch - DE",'Basis-Tabelle-Samen'!AB381,
IF($C$1="Englisch - UK",'Basis-Tabelle-Samen'!AC381,
IF($C$1="Estnisch - EE",'Basis-Tabelle-Samen'!AD381,
IF($C$1="Finnisch - FI",'Basis-Tabelle-Samen'!AE381,
IF($C$1="Französisch - FR",'Basis-Tabelle-Samen'!AF381,
IF($C$1="Griechisch - GR",'Basis-Tabelle-Samen'!AG381,
IF($C$1="Irisch - IE",'Basis-Tabelle-Samen'!AH381,
IF($C$1="Isländisch - IS",'Basis-Tabelle-Samen'!AI381,
IF($C$1="Italienisch - IT",'Basis-Tabelle-Samen'!AJ381,
IF($C$1="Japanisch - JP",'Basis-Tabelle-Samen'!AK381,
IF($C$1="Kroatisch - HR",'Basis-Tabelle-Samen'!AL381,
IF($C$1="Lettisch - LV",'Basis-Tabelle-Samen'!AM381,
IF($C$1="Litauisch - LT",'Basis-Tabelle-Samen'!AN381,
IF($C$1="Maltesisch - MT",'Basis-Tabelle-Samen'!AO381,
IF($C$1="Niederländisch - NL",'Basis-Tabelle-Samen'!AP381,
IF($C$1="Norwegisch - NO",'Basis-Tabelle-Samen'!AQ381,
IF($C$1="Polnisch - PL",'Basis-Tabelle-Samen'!AR381,
IF($C$1="Portugiesisch - PT",'Basis-Tabelle-Samen'!AS381,
IF($C$1="Rumänisch - RO",'Basis-Tabelle-Samen'!AT381,
IF($C$1="Schwedisch - SE",'Basis-Tabelle-Samen'!AU381,
IF($C$1="Slowakisch - SK",'Basis-Tabelle-Samen'!AV381,
IF($C$1="Slowenisch - SI",'Basis-Tabelle-Samen'!AW381,
IF($C$1="Spanisch - ES",'Basis-Tabelle-Samen'!AX381,
IF($C$1="Tschechisch - CZ",'Basis-Tabelle-Samen'!AY381,
IF($C$1="Türkisch - TR",'Basis-Tabelle-Samen'!AZ381,
IF($C$1="Ungarisch - HU",'Basis-Tabelle-Samen'!BA381,
" ACHTUNG"))))))))))))))))))))))))))))</f>
        <v>Sprouts Alfalfa</v>
      </c>
      <c r="D383" s="320">
        <f>'Basis-Tabelle-Samen'!F381</f>
        <v>0</v>
      </c>
      <c r="E383" s="321" t="str">
        <f>'Basis-Tabelle-Samen'!H381</f>
        <v>7 %</v>
      </c>
      <c r="F383" s="322" t="str">
        <f>IF('Basis-Tabelle-Samen'!G381="","",'Basis-Tabelle-Samen'!G381)</f>
        <v>11</v>
      </c>
      <c r="G383" s="320">
        <f>'Basis-Tabelle-Samen'!C381</f>
        <v>18851</v>
      </c>
      <c r="H383" s="323">
        <f>'Basis-Tabelle-Samen'!D381</f>
        <v>4055473188515</v>
      </c>
      <c r="I383" s="324">
        <f>'Basis-Tabelle-Samen'!E381</f>
        <v>2.35</v>
      </c>
      <c r="J383" s="325" t="str">
        <f>IF(G383&lt;1,"",CONCATENATE('4'!$AB$33," / ",'4'!$AC$7))</f>
        <v>12 / 48</v>
      </c>
      <c r="K383" s="335"/>
      <c r="L383" s="335"/>
      <c r="M383" s="332"/>
      <c r="N383" s="335"/>
      <c r="O383" s="333"/>
      <c r="P383" s="333"/>
      <c r="Q383" s="333"/>
      <c r="R383" s="333"/>
      <c r="S383" s="333"/>
      <c r="T383" s="333"/>
      <c r="U383" s="333"/>
      <c r="V383" s="333"/>
      <c r="W383" s="333"/>
      <c r="X383" s="333"/>
      <c r="Y383" s="333"/>
      <c r="Z383" s="333"/>
      <c r="AA383" s="333"/>
      <c r="AB383" s="333"/>
      <c r="AC383" s="333"/>
      <c r="AD383" s="333"/>
      <c r="AE383" s="333"/>
      <c r="AF383" s="333"/>
      <c r="AG383" s="333"/>
      <c r="AH383" s="333"/>
      <c r="AI383" s="333"/>
      <c r="AJ383" s="315"/>
      <c r="AK383" s="316" t="str">
        <f>IF(G383&lt;1,"",
IF($C$1="Bulgarisch - BG",HYPERLINK(CONCATENATE("https://www.saflax.de/0-WVK-Retail/Bilder-Pictures/SAFLAX-",'Basis-Tabelle-Samen'!C381,"-",'Basis-Tabelle-Samen'!J381,"-bulgarian.jpg")),
IF($C$1="Dänisch - DK",HYPERLINK(CONCATENATE("https://www.saflax.de/0-WVK-Retail/Bilder-Pictures/SAFLAX-",'Basis-Tabelle-Samen'!C381,"-",'Basis-Tabelle-Samen'!J381,"-danish.jpg")),
IF($C$1="Deutsch - DE",HYPERLINK(CONCATENATE("https://www.saflax.de/0-WVK-Retail/Bilder-Pictures/SAFLAX-",'Basis-Tabelle-Samen'!C381,"-",'Basis-Tabelle-Samen'!J381,"-german.jpg")),
IF($C$1="Englisch - UK",HYPERLINK(CONCATENATE("https://www.saflax.de/0-WVK-Retail/Bilder-Pictures/SAFLAX-",'Basis-Tabelle-Samen'!C381,"-",'Basis-Tabelle-Samen'!J381,"-english.jpg")),
IF($C$1="Estnisch - EE",HYPERLINK(CONCATENATE("https://www.saflax.de/0-WVK-Retail/Bilder-Pictures/SAFLAX-",'Basis-Tabelle-Samen'!C381,"-",'Basis-Tabelle-Samen'!J381,"-estonian.jpg")),
IF($C$1="Finnisch - FI",HYPERLINK(CONCATENATE("https://www.saflax.de/0-WVK-Retail/Bilder-Pictures/SAFLAX-",'Basis-Tabelle-Samen'!C381,"-",'Basis-Tabelle-Samen'!J381,"-finnish.jpg")),
IF($C$1="Französisch - FR",HYPERLINK(CONCATENATE("https://www.saflax.de/0-WVK-Retail/Bilder-Pictures/SAFLAX-",'Basis-Tabelle-Samen'!C381,"-",'Basis-Tabelle-Samen'!J381,"-french.jpg")),
IF($C$1="Griechisch - GR",HYPERLINK(CONCATENATE("https://www.saflax.de/0-WVK-Retail/Bilder-Pictures/SAFLAX-",'Basis-Tabelle-Samen'!C381,"-",'Basis-Tabelle-Samen'!J381,"-greek.jpg")),
IF($C$1="Irisch - IE",HYPERLINK(CONCATENATE("https://www.saflax.de/0-WVK-Retail/Bilder-Pictures/SAFLAX-",'Basis-Tabelle-Samen'!C381,"-",'Basis-Tabelle-Samen'!J381,"-irish.jpg")),
IF($C$1="Isländisch - IS",HYPERLINK(CONCATENATE("https://www.saflax.de/0-WVK-Retail/Bilder-Pictures/SAFLAX-",'Basis-Tabelle-Samen'!C381,"-",'Basis-Tabelle-Samen'!J381,"-icelandic.jpg")),
IF($C$1="Italienisch - IT",HYPERLINK(CONCATENATE("https://www.saflax.de/0-WVK-Retail/Bilder-Pictures/SAFLAX-",'Basis-Tabelle-Samen'!C381,"-",'Basis-Tabelle-Samen'!J381,"-italian.jpg")),
IF($C$1="Japanisch - JP",HYPERLINK(CONCATENATE("https://www.saflax.de/0-WVK-Retail/Bilder-Pictures/SAFLAX-",'Basis-Tabelle-Samen'!C381,"-",'Basis-Tabelle-Samen'!J381,"-japanese.jpg")),
IF($C$1="Kroatisch - HR",HYPERLINK(CONCATENATE("https://www.saflax.de/0-WVK-Retail/Bilder-Pictures/SAFLAX-",'Basis-Tabelle-Samen'!C381,"-",'Basis-Tabelle-Samen'!J381,"-croatian.jpg")),
IF($C$1="Lettisch - LV",HYPERLINK(CONCATENATE("https://www.saflax.de/0-WVK-Retail/Bilder-Pictures/SAFLAX-",'Basis-Tabelle-Samen'!C381,"-",'Basis-Tabelle-Samen'!J381,"-latvian.jpg")),
IF($C$1="Litauisch - LT",HYPERLINK(CONCATENATE("https://www.saflax.de/0-WVK-Retail/Bilder-Pictures/SAFLAX-",'Basis-Tabelle-Samen'!C381,"-",'Basis-Tabelle-Samen'!J381,"-lithuanian.jpg")),
IF($C$1="Maltesisch - MT",HYPERLINK(CONCATENATE("https://www.saflax.de/0-WVK-Retail/Bilder-Pictures/SAFLAX-",'Basis-Tabelle-Samen'!C381,"-",'Basis-Tabelle-Samen'!J381,"-maltese.jpg")),
IF($C$1="Niederländisch - NL",HYPERLINK(CONCATENATE("https://www.saflax.de/0-WVK-Retail/Bilder-Pictures/SAFLAX-",'Basis-Tabelle-Samen'!C381,"-",'Basis-Tabelle-Samen'!J381,"-dutch.jpg")),
IF($C$1="Norwegisch - NO",HYPERLINK(CONCATENATE("https://www.saflax.de/0-WVK-Retail/Bilder-Pictures/SAFLAX-",'Basis-Tabelle-Samen'!C381,"-",'Basis-Tabelle-Samen'!J381,"-nowegian.jpg")),
IF($C$1="Polnisch - PL",HYPERLINK(CONCATENATE("https://www.saflax.de/0-WVK-Retail/Bilder-Pictures/SAFLAX-",'Basis-Tabelle-Samen'!C381,"-",'Basis-Tabelle-Samen'!J381,"-polish.jpg")),
IF($C$1="Portugiesisch - PT",HYPERLINK(CONCATENATE("https://www.saflax.de/0-WVK-Retail/Bilder-Pictures/SAFLAX-",'Basis-Tabelle-Samen'!C381,"-",'Basis-Tabelle-Samen'!J381,"-portuguese.jpg")),
IF($C$1="Rumänisch - RO",HYPERLINK(CONCATENATE("https://www.saflax.de/0-WVK-Retail/Bilder-Pictures/SAFLAX-",'Basis-Tabelle-Samen'!C381,"-",'Basis-Tabelle-Samen'!J381,"-romanian.jpg")),
IF($C$1="Schwedisch - SE",HYPERLINK(CONCATENATE("https://www.saflax.de/0-WVK-Retail/Bilder-Pictures/SAFLAX-",'Basis-Tabelle-Samen'!C381,"-",'Basis-Tabelle-Samen'!J381,"-swedish.jpg")),
IF($C$1="Slowakisch - SK",HYPERLINK(CONCATENATE("https://www.saflax.de/0-WVK-Retail/Bilder-Pictures/SAFLAX-",'Basis-Tabelle-Samen'!C381,"-",'Basis-Tabelle-Samen'!J381,"-slovak.jpg")),
IF($C$1="Slowenisch - SI",HYPERLINK(CONCATENATE("https://www.saflax.de/0-WVK-Retail/Bilder-Pictures/SAFLAX-",'Basis-Tabelle-Samen'!C381,"-",'Basis-Tabelle-Samen'!J381,"-slovenian.jpg")),
IF($C$1="Spanisch - ES",HYPERLINK(CONCATENATE("https://www.saflax.de/0-WVK-Retail/Bilder-Pictures/SAFLAX-",'Basis-Tabelle-Samen'!C381,"-",'Basis-Tabelle-Samen'!J381,"-spanish.jpg")),
IF($C$1="Tschechisch - CZ",HYPERLINK(CONCATENATE("https://www.saflax.de/0-WVK-Retail/Bilder-Pictures/SAFLAX-",'Basis-Tabelle-Samen'!C381,"-",'Basis-Tabelle-Samen'!J381,"-czech.jpg")),
IF($C$1="Türkisch - TR",HYPERLINK(CONCATENATE("https://www.saflax.de/0-WVK-Retail/Bilder-Pictures/SAFLAX-",'Basis-Tabelle-Samen'!C381,"-",'Basis-Tabelle-Samen'!J381,"-turkish.jpg")),
IF($C$1="Ungarisch - HU",HYPERLINK(CONCATENATE("https://www.saflax.de/0-WVK-Retail/Bilder-Pictures/SAFLAX-",'Basis-Tabelle-Samen'!C381,"-",'Basis-Tabelle-Samen'!J381,"-hungarian.jpg")),
" ACHTUNG")))))))))))))))))))))))))))))</f>
        <v>https://www.saflax.de/0-WVK-Retail/Bilder-Pictures/SAFLAX-18851-sprouts-alfalfa-english.jpg</v>
      </c>
      <c r="AL383" s="334"/>
      <c r="AM383" s="334"/>
      <c r="AN383" s="334"/>
      <c r="AO383" s="334"/>
      <c r="AP383" s="334"/>
      <c r="AQ383" s="334"/>
    </row>
    <row r="384" spans="1:43" ht="17.100000000000001" customHeight="1" x14ac:dyDescent="0.2">
      <c r="A384" s="318" t="str">
        <f>IF('Basis-Tabelle-Samen'!A367="","",IF($C$1="Deutsch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84" s="319"/>
      <c r="C384" s="316" t="str">
        <f>IF($C$1="Bulgarisch - BG",'Basis-Tabelle-Samen'!Z367,
IF($C$1="Dänisch - DK",'Basis-Tabelle-Samen'!AA367,
IF($C$1="Deutsch - DE",'Basis-Tabelle-Samen'!AB367,
IF($C$1="Englisch - UK",'Basis-Tabelle-Samen'!AC367,
IF($C$1="Estnisch - EE",'Basis-Tabelle-Samen'!AD367,
IF($C$1="Finnisch - FI",'Basis-Tabelle-Samen'!AE367,
IF($C$1="Französisch - FR",'Basis-Tabelle-Samen'!AF367,
IF($C$1="Griechisch - GR",'Basis-Tabelle-Samen'!AG367,
IF($C$1="Irisch - IE",'Basis-Tabelle-Samen'!AH367,
IF($C$1="Isländisch - IS",'Basis-Tabelle-Samen'!AI367,
IF($C$1="Italienisch - IT",'Basis-Tabelle-Samen'!AJ367,
IF($C$1="Japanisch - JP",'Basis-Tabelle-Samen'!AK367,
IF($C$1="Kroatisch - HR",'Basis-Tabelle-Samen'!AL367,
IF($C$1="Lettisch - LV",'Basis-Tabelle-Samen'!AM367,
IF($C$1="Litauisch - LT",'Basis-Tabelle-Samen'!AN367,
IF($C$1="Maltesisch - MT",'Basis-Tabelle-Samen'!AO367,
IF($C$1="Niederländisch - NL",'Basis-Tabelle-Samen'!AP367,
IF($C$1="Norwegisch - NO",'Basis-Tabelle-Samen'!AQ367,
IF($C$1="Polnisch - PL",'Basis-Tabelle-Samen'!AR367,
IF($C$1="Portugiesisch - PT",'Basis-Tabelle-Samen'!AS367,
IF($C$1="Rumänisch - RO",'Basis-Tabelle-Samen'!AT367,
IF($C$1="Schwedisch - SE",'Basis-Tabelle-Samen'!AU367,
IF($C$1="Slowakisch - SK",'Basis-Tabelle-Samen'!AV367,
IF($C$1="Slowenisch - SI",'Basis-Tabelle-Samen'!AW367,
IF($C$1="Spanisch - ES",'Basis-Tabelle-Samen'!AX367,
IF($C$1="Tschechisch - CZ",'Basis-Tabelle-Samen'!AY367,
IF($C$1="Türkisch - TR",'Basis-Tabelle-Samen'!AZ367,
IF($C$1="Ungarisch - HU",'Basis-Tabelle-Samen'!BA367,
" ACHTUNG"))))))))))))))))))))))))))))</f>
        <v>Mix Bee Meadow</v>
      </c>
      <c r="D384" s="320">
        <f>'Basis-Tabelle-Samen'!F367</f>
        <v>0</v>
      </c>
      <c r="E384" s="321" t="str">
        <f>'Basis-Tabelle-Samen'!H367</f>
        <v>7 %</v>
      </c>
      <c r="F384" s="322" t="str">
        <f>IF('Basis-Tabelle-Samen'!G367="","",'Basis-Tabelle-Samen'!G367)</f>
        <v>11</v>
      </c>
      <c r="G384" s="320">
        <f>'Basis-Tabelle-Samen'!C367</f>
        <v>18182</v>
      </c>
      <c r="H384" s="323">
        <f>'Basis-Tabelle-Samen'!D367</f>
        <v>4055473181820</v>
      </c>
      <c r="I384" s="324">
        <f>'Basis-Tabelle-Samen'!E367</f>
        <v>2.95</v>
      </c>
      <c r="J384" s="325" t="str">
        <f>IF(G384&lt;1,"",CONCATENATE('4'!$L$12," / ",'4'!$M$7))</f>
        <v>12 / 24</v>
      </c>
      <c r="K384" s="335"/>
      <c r="L384" s="335"/>
      <c r="M384" s="332"/>
      <c r="N384" s="335"/>
      <c r="O384" s="333"/>
      <c r="P384" s="333"/>
      <c r="Q384" s="333"/>
      <c r="R384" s="333"/>
      <c r="S384" s="333"/>
      <c r="T384" s="333"/>
      <c r="U384" s="333"/>
      <c r="V384" s="333"/>
      <c r="W384" s="333"/>
      <c r="X384" s="333"/>
      <c r="Y384" s="333"/>
      <c r="Z384" s="333"/>
      <c r="AA384" s="333"/>
      <c r="AB384" s="333"/>
      <c r="AC384" s="333"/>
      <c r="AD384" s="333"/>
      <c r="AE384" s="333"/>
      <c r="AF384" s="333"/>
      <c r="AG384" s="333"/>
      <c r="AH384" s="333"/>
      <c r="AI384" s="333"/>
      <c r="AJ384" s="329"/>
      <c r="AK384" s="316" t="str">
        <f>IF(G384&lt;1,"",
IF($C$1="Bulgarisch - BG",HYPERLINK(CONCATENATE("https://www.saflax.de/0-WVK-Retail/Bilder-Pictures/SAFLAX-",'Basis-Tabelle-Samen'!C367,"-",'Basis-Tabelle-Samen'!J367,"-bulgarian.jpg")),
IF($C$1="Dänisch - DK",HYPERLINK(CONCATENATE("https://www.saflax.de/0-WVK-Retail/Bilder-Pictures/SAFLAX-",'Basis-Tabelle-Samen'!C367,"-",'Basis-Tabelle-Samen'!J367,"-danish.jpg")),
IF($C$1="Deutsch - DE",HYPERLINK(CONCATENATE("https://www.saflax.de/0-WVK-Retail/Bilder-Pictures/SAFLAX-",'Basis-Tabelle-Samen'!C367,"-",'Basis-Tabelle-Samen'!J367,"-german.jpg")),
IF($C$1="Englisch - UK",HYPERLINK(CONCATENATE("https://www.saflax.de/0-WVK-Retail/Bilder-Pictures/SAFLAX-",'Basis-Tabelle-Samen'!C367,"-",'Basis-Tabelle-Samen'!J367,"-english.jpg")),
IF($C$1="Estnisch - EE",HYPERLINK(CONCATENATE("https://www.saflax.de/0-WVK-Retail/Bilder-Pictures/SAFLAX-",'Basis-Tabelle-Samen'!C367,"-",'Basis-Tabelle-Samen'!J367,"-estonian.jpg")),
IF($C$1="Finnisch - FI",HYPERLINK(CONCATENATE("https://www.saflax.de/0-WVK-Retail/Bilder-Pictures/SAFLAX-",'Basis-Tabelle-Samen'!C367,"-",'Basis-Tabelle-Samen'!J367,"-finnish.jpg")),
IF($C$1="Französisch - FR",HYPERLINK(CONCATENATE("https://www.saflax.de/0-WVK-Retail/Bilder-Pictures/SAFLAX-",'Basis-Tabelle-Samen'!C367,"-",'Basis-Tabelle-Samen'!J367,"-french.jpg")),
IF($C$1="Griechisch - GR",HYPERLINK(CONCATENATE("https://www.saflax.de/0-WVK-Retail/Bilder-Pictures/SAFLAX-",'Basis-Tabelle-Samen'!C367,"-",'Basis-Tabelle-Samen'!J367,"-greek.jpg")),
IF($C$1="Irisch - IE",HYPERLINK(CONCATENATE("https://www.saflax.de/0-WVK-Retail/Bilder-Pictures/SAFLAX-",'Basis-Tabelle-Samen'!C367,"-",'Basis-Tabelle-Samen'!J367,"-irish.jpg")),
IF($C$1="Isländisch - IS",HYPERLINK(CONCATENATE("https://www.saflax.de/0-WVK-Retail/Bilder-Pictures/SAFLAX-",'Basis-Tabelle-Samen'!C367,"-",'Basis-Tabelle-Samen'!J367,"-icelandic.jpg")),
IF($C$1="Italienisch - IT",HYPERLINK(CONCATENATE("https://www.saflax.de/0-WVK-Retail/Bilder-Pictures/SAFLAX-",'Basis-Tabelle-Samen'!C367,"-",'Basis-Tabelle-Samen'!J367,"-italian.jpg")),
IF($C$1="Japanisch - JP",HYPERLINK(CONCATENATE("https://www.saflax.de/0-WVK-Retail/Bilder-Pictures/SAFLAX-",'Basis-Tabelle-Samen'!C367,"-",'Basis-Tabelle-Samen'!J367,"-japanese.jpg")),
IF($C$1="Kroatisch - HR",HYPERLINK(CONCATENATE("https://www.saflax.de/0-WVK-Retail/Bilder-Pictures/SAFLAX-",'Basis-Tabelle-Samen'!C367,"-",'Basis-Tabelle-Samen'!J367,"-croatian.jpg")),
IF($C$1="Lettisch - LV",HYPERLINK(CONCATENATE("https://www.saflax.de/0-WVK-Retail/Bilder-Pictures/SAFLAX-",'Basis-Tabelle-Samen'!C367,"-",'Basis-Tabelle-Samen'!J367,"-latvian.jpg")),
IF($C$1="Litauisch - LT",HYPERLINK(CONCATENATE("https://www.saflax.de/0-WVK-Retail/Bilder-Pictures/SAFLAX-",'Basis-Tabelle-Samen'!C367,"-",'Basis-Tabelle-Samen'!J367,"-lithuanian.jpg")),
IF($C$1="Maltesisch - MT",HYPERLINK(CONCATENATE("https://www.saflax.de/0-WVK-Retail/Bilder-Pictures/SAFLAX-",'Basis-Tabelle-Samen'!C367,"-",'Basis-Tabelle-Samen'!J367,"-maltese.jpg")),
IF($C$1="Niederländisch - NL",HYPERLINK(CONCATENATE("https://www.saflax.de/0-WVK-Retail/Bilder-Pictures/SAFLAX-",'Basis-Tabelle-Samen'!C367,"-",'Basis-Tabelle-Samen'!J367,"-dutch.jpg")),
IF($C$1="Norwegisch - NO",HYPERLINK(CONCATENATE("https://www.saflax.de/0-WVK-Retail/Bilder-Pictures/SAFLAX-",'Basis-Tabelle-Samen'!C367,"-",'Basis-Tabelle-Samen'!J367,"-nowegian.jpg")),
IF($C$1="Polnisch - PL",HYPERLINK(CONCATENATE("https://www.saflax.de/0-WVK-Retail/Bilder-Pictures/SAFLAX-",'Basis-Tabelle-Samen'!C367,"-",'Basis-Tabelle-Samen'!J367,"-polish.jpg")),
IF($C$1="Portugiesisch - PT",HYPERLINK(CONCATENATE("https://www.saflax.de/0-WVK-Retail/Bilder-Pictures/SAFLAX-",'Basis-Tabelle-Samen'!C367,"-",'Basis-Tabelle-Samen'!J367,"-portuguese.jpg")),
IF($C$1="Rumänisch - RO",HYPERLINK(CONCATENATE("https://www.saflax.de/0-WVK-Retail/Bilder-Pictures/SAFLAX-",'Basis-Tabelle-Samen'!C367,"-",'Basis-Tabelle-Samen'!J367,"-romanian.jpg")),
IF($C$1="Schwedisch - SE",HYPERLINK(CONCATENATE("https://www.saflax.de/0-WVK-Retail/Bilder-Pictures/SAFLAX-",'Basis-Tabelle-Samen'!C367,"-",'Basis-Tabelle-Samen'!J367,"-swedish.jpg")),
IF($C$1="Slowakisch - SK",HYPERLINK(CONCATENATE("https://www.saflax.de/0-WVK-Retail/Bilder-Pictures/SAFLAX-",'Basis-Tabelle-Samen'!C367,"-",'Basis-Tabelle-Samen'!J367,"-slovak.jpg")),
IF($C$1="Slowenisch - SI",HYPERLINK(CONCATENATE("https://www.saflax.de/0-WVK-Retail/Bilder-Pictures/SAFLAX-",'Basis-Tabelle-Samen'!C367,"-",'Basis-Tabelle-Samen'!J367,"-slovenian.jpg")),
IF($C$1="Spanisch - ES",HYPERLINK(CONCATENATE("https://www.saflax.de/0-WVK-Retail/Bilder-Pictures/SAFLAX-",'Basis-Tabelle-Samen'!C367,"-",'Basis-Tabelle-Samen'!J367,"-spanish.jpg")),
IF($C$1="Tschechisch - CZ",HYPERLINK(CONCATENATE("https://www.saflax.de/0-WVK-Retail/Bilder-Pictures/SAFLAX-",'Basis-Tabelle-Samen'!C367,"-",'Basis-Tabelle-Samen'!J367,"-czech.jpg")),
IF($C$1="Türkisch - TR",HYPERLINK(CONCATENATE("https://www.saflax.de/0-WVK-Retail/Bilder-Pictures/SAFLAX-",'Basis-Tabelle-Samen'!C367,"-",'Basis-Tabelle-Samen'!J367,"-turkish.jpg")),
IF($C$1="Ungarisch - HU",HYPERLINK(CONCATENATE("https://www.saflax.de/0-WVK-Retail/Bilder-Pictures/SAFLAX-",'Basis-Tabelle-Samen'!C367,"-",'Basis-Tabelle-Samen'!J367,"-hungarian.jpg")),
" ACHTUNG")))))))))))))))))))))))))))))</f>
        <v>https://www.saflax.de/0-WVK-Retail/Bilder-Pictures/SAFLAX-18182-mix-bee-meadow-english.jpg</v>
      </c>
      <c r="AL384" s="334"/>
      <c r="AM384" s="334"/>
      <c r="AN384" s="334"/>
      <c r="AO384" s="334"/>
      <c r="AP384" s="334"/>
      <c r="AQ384" s="334"/>
    </row>
    <row r="385" spans="1:43" ht="17.100000000000001" customHeight="1" x14ac:dyDescent="0.2">
      <c r="A385" s="318" t="str">
        <f>IF('Basis-Tabelle-Samen'!A368="","",IF($C$1="Deutsch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85" s="319"/>
      <c r="C385" s="316" t="str">
        <f>IF($C$1="Bulgarisch - BG",'Basis-Tabelle-Samen'!Z368,
IF($C$1="Dänisch - DK",'Basis-Tabelle-Samen'!AA368,
IF($C$1="Deutsch - DE",'Basis-Tabelle-Samen'!AB368,
IF($C$1="Englisch - UK",'Basis-Tabelle-Samen'!AC368,
IF($C$1="Estnisch - EE",'Basis-Tabelle-Samen'!AD368,
IF($C$1="Finnisch - FI",'Basis-Tabelle-Samen'!AE368,
IF($C$1="Französisch - FR",'Basis-Tabelle-Samen'!AF368,
IF($C$1="Griechisch - GR",'Basis-Tabelle-Samen'!AG368,
IF($C$1="Irisch - IE",'Basis-Tabelle-Samen'!AH368,
IF($C$1="Isländisch - IS",'Basis-Tabelle-Samen'!AI368,
IF($C$1="Italienisch - IT",'Basis-Tabelle-Samen'!AJ368,
IF($C$1="Japanisch - JP",'Basis-Tabelle-Samen'!AK368,
IF($C$1="Kroatisch - HR",'Basis-Tabelle-Samen'!AL368,
IF($C$1="Lettisch - LV",'Basis-Tabelle-Samen'!AM368,
IF($C$1="Litauisch - LT",'Basis-Tabelle-Samen'!AN368,
IF($C$1="Maltesisch - MT",'Basis-Tabelle-Samen'!AO368,
IF($C$1="Niederländisch - NL",'Basis-Tabelle-Samen'!AP368,
IF($C$1="Norwegisch - NO",'Basis-Tabelle-Samen'!AQ368,
IF($C$1="Polnisch - PL",'Basis-Tabelle-Samen'!AR368,
IF($C$1="Portugiesisch - PT",'Basis-Tabelle-Samen'!AS368,
IF($C$1="Rumänisch - RO",'Basis-Tabelle-Samen'!AT368,
IF($C$1="Schwedisch - SE",'Basis-Tabelle-Samen'!AU368,
IF($C$1="Slowakisch - SK",'Basis-Tabelle-Samen'!AV368,
IF($C$1="Slowenisch - SI",'Basis-Tabelle-Samen'!AW368,
IF($C$1="Spanisch - ES",'Basis-Tabelle-Samen'!AX368,
IF($C$1="Tschechisch - CZ",'Basis-Tabelle-Samen'!AY368,
IF($C$1="Türkisch - TR",'Basis-Tabelle-Samen'!AZ368,
IF($C$1="Ungarisch - HU",'Basis-Tabelle-Samen'!BA368,
" ACHTUNG"))))))))))))))))))))))))))))</f>
        <v>Mix Butterfly Sky</v>
      </c>
      <c r="D385" s="320">
        <f>'Basis-Tabelle-Samen'!F368</f>
        <v>0</v>
      </c>
      <c r="E385" s="321" t="str">
        <f>'Basis-Tabelle-Samen'!H368</f>
        <v>7 %</v>
      </c>
      <c r="F385" s="322" t="str">
        <f>IF('Basis-Tabelle-Samen'!G368="","",'Basis-Tabelle-Samen'!G368)</f>
        <v>11</v>
      </c>
      <c r="G385" s="320">
        <f>'Basis-Tabelle-Samen'!C368</f>
        <v>18188</v>
      </c>
      <c r="H385" s="323">
        <f>'Basis-Tabelle-Samen'!D368</f>
        <v>4055473181882</v>
      </c>
      <c r="I385" s="324">
        <f>'Basis-Tabelle-Samen'!E368</f>
        <v>2.95</v>
      </c>
      <c r="J385" s="325" t="str">
        <f>IF(G385&lt;1,"",CONCATENATE('4'!$L$12," / ",'4'!$M$7))</f>
        <v>12 / 24</v>
      </c>
      <c r="K385" s="335"/>
      <c r="L385" s="335"/>
      <c r="M385" s="332"/>
      <c r="N385" s="335"/>
      <c r="O385" s="333"/>
      <c r="P385" s="333"/>
      <c r="Q385" s="333"/>
      <c r="R385" s="333"/>
      <c r="S385" s="333"/>
      <c r="T385" s="333"/>
      <c r="U385" s="333"/>
      <c r="V385" s="333"/>
      <c r="W385" s="333"/>
      <c r="X385" s="333"/>
      <c r="Y385" s="333"/>
      <c r="Z385" s="333"/>
      <c r="AA385" s="333"/>
      <c r="AB385" s="333"/>
      <c r="AC385" s="333"/>
      <c r="AD385" s="333"/>
      <c r="AE385" s="333"/>
      <c r="AF385" s="333"/>
      <c r="AG385" s="333"/>
      <c r="AH385" s="333"/>
      <c r="AI385" s="333"/>
      <c r="AJ385" s="329"/>
      <c r="AK385" s="316" t="str">
        <f>IF(G385&lt;1,"",
IF($C$1="Bulgarisch - BG",HYPERLINK(CONCATENATE("https://www.saflax.de/0-WVK-Retail/Bilder-Pictures/SAFLAX-",'Basis-Tabelle-Samen'!C368,"-",'Basis-Tabelle-Samen'!J368,"-bulgarian.jpg")),
IF($C$1="Dänisch - DK",HYPERLINK(CONCATENATE("https://www.saflax.de/0-WVK-Retail/Bilder-Pictures/SAFLAX-",'Basis-Tabelle-Samen'!C368,"-",'Basis-Tabelle-Samen'!J368,"-danish.jpg")),
IF($C$1="Deutsch - DE",HYPERLINK(CONCATENATE("https://www.saflax.de/0-WVK-Retail/Bilder-Pictures/SAFLAX-",'Basis-Tabelle-Samen'!C368,"-",'Basis-Tabelle-Samen'!J368,"-german.jpg")),
IF($C$1="Englisch - UK",HYPERLINK(CONCATENATE("https://www.saflax.de/0-WVK-Retail/Bilder-Pictures/SAFLAX-",'Basis-Tabelle-Samen'!C368,"-",'Basis-Tabelle-Samen'!J368,"-english.jpg")),
IF($C$1="Estnisch - EE",HYPERLINK(CONCATENATE("https://www.saflax.de/0-WVK-Retail/Bilder-Pictures/SAFLAX-",'Basis-Tabelle-Samen'!C368,"-",'Basis-Tabelle-Samen'!J368,"-estonian.jpg")),
IF($C$1="Finnisch - FI",HYPERLINK(CONCATENATE("https://www.saflax.de/0-WVK-Retail/Bilder-Pictures/SAFLAX-",'Basis-Tabelle-Samen'!C368,"-",'Basis-Tabelle-Samen'!J368,"-finnish.jpg")),
IF($C$1="Französisch - FR",HYPERLINK(CONCATENATE("https://www.saflax.de/0-WVK-Retail/Bilder-Pictures/SAFLAX-",'Basis-Tabelle-Samen'!C368,"-",'Basis-Tabelle-Samen'!J368,"-french.jpg")),
IF($C$1="Griechisch - GR",HYPERLINK(CONCATENATE("https://www.saflax.de/0-WVK-Retail/Bilder-Pictures/SAFLAX-",'Basis-Tabelle-Samen'!C368,"-",'Basis-Tabelle-Samen'!J368,"-greek.jpg")),
IF($C$1="Irisch - IE",HYPERLINK(CONCATENATE("https://www.saflax.de/0-WVK-Retail/Bilder-Pictures/SAFLAX-",'Basis-Tabelle-Samen'!C368,"-",'Basis-Tabelle-Samen'!J368,"-irish.jpg")),
IF($C$1="Isländisch - IS",HYPERLINK(CONCATENATE("https://www.saflax.de/0-WVK-Retail/Bilder-Pictures/SAFLAX-",'Basis-Tabelle-Samen'!C368,"-",'Basis-Tabelle-Samen'!J368,"-icelandic.jpg")),
IF($C$1="Italienisch - IT",HYPERLINK(CONCATENATE("https://www.saflax.de/0-WVK-Retail/Bilder-Pictures/SAFLAX-",'Basis-Tabelle-Samen'!C368,"-",'Basis-Tabelle-Samen'!J368,"-italian.jpg")),
IF($C$1="Japanisch - JP",HYPERLINK(CONCATENATE("https://www.saflax.de/0-WVK-Retail/Bilder-Pictures/SAFLAX-",'Basis-Tabelle-Samen'!C368,"-",'Basis-Tabelle-Samen'!J368,"-japanese.jpg")),
IF($C$1="Kroatisch - HR",HYPERLINK(CONCATENATE("https://www.saflax.de/0-WVK-Retail/Bilder-Pictures/SAFLAX-",'Basis-Tabelle-Samen'!C368,"-",'Basis-Tabelle-Samen'!J368,"-croatian.jpg")),
IF($C$1="Lettisch - LV",HYPERLINK(CONCATENATE("https://www.saflax.de/0-WVK-Retail/Bilder-Pictures/SAFLAX-",'Basis-Tabelle-Samen'!C368,"-",'Basis-Tabelle-Samen'!J368,"-latvian.jpg")),
IF($C$1="Litauisch - LT",HYPERLINK(CONCATENATE("https://www.saflax.de/0-WVK-Retail/Bilder-Pictures/SAFLAX-",'Basis-Tabelle-Samen'!C368,"-",'Basis-Tabelle-Samen'!J368,"-lithuanian.jpg")),
IF($C$1="Maltesisch - MT",HYPERLINK(CONCATENATE("https://www.saflax.de/0-WVK-Retail/Bilder-Pictures/SAFLAX-",'Basis-Tabelle-Samen'!C368,"-",'Basis-Tabelle-Samen'!J368,"-maltese.jpg")),
IF($C$1="Niederländisch - NL",HYPERLINK(CONCATENATE("https://www.saflax.de/0-WVK-Retail/Bilder-Pictures/SAFLAX-",'Basis-Tabelle-Samen'!C368,"-",'Basis-Tabelle-Samen'!J368,"-dutch.jpg")),
IF($C$1="Norwegisch - NO",HYPERLINK(CONCATENATE("https://www.saflax.de/0-WVK-Retail/Bilder-Pictures/SAFLAX-",'Basis-Tabelle-Samen'!C368,"-",'Basis-Tabelle-Samen'!J368,"-nowegian.jpg")),
IF($C$1="Polnisch - PL",HYPERLINK(CONCATENATE("https://www.saflax.de/0-WVK-Retail/Bilder-Pictures/SAFLAX-",'Basis-Tabelle-Samen'!C368,"-",'Basis-Tabelle-Samen'!J368,"-polish.jpg")),
IF($C$1="Portugiesisch - PT",HYPERLINK(CONCATENATE("https://www.saflax.de/0-WVK-Retail/Bilder-Pictures/SAFLAX-",'Basis-Tabelle-Samen'!C368,"-",'Basis-Tabelle-Samen'!J368,"-portuguese.jpg")),
IF($C$1="Rumänisch - RO",HYPERLINK(CONCATENATE("https://www.saflax.de/0-WVK-Retail/Bilder-Pictures/SAFLAX-",'Basis-Tabelle-Samen'!C368,"-",'Basis-Tabelle-Samen'!J368,"-romanian.jpg")),
IF($C$1="Schwedisch - SE",HYPERLINK(CONCATENATE("https://www.saflax.de/0-WVK-Retail/Bilder-Pictures/SAFLAX-",'Basis-Tabelle-Samen'!C368,"-",'Basis-Tabelle-Samen'!J368,"-swedish.jpg")),
IF($C$1="Slowakisch - SK",HYPERLINK(CONCATENATE("https://www.saflax.de/0-WVK-Retail/Bilder-Pictures/SAFLAX-",'Basis-Tabelle-Samen'!C368,"-",'Basis-Tabelle-Samen'!J368,"-slovak.jpg")),
IF($C$1="Slowenisch - SI",HYPERLINK(CONCATENATE("https://www.saflax.de/0-WVK-Retail/Bilder-Pictures/SAFLAX-",'Basis-Tabelle-Samen'!C368,"-",'Basis-Tabelle-Samen'!J368,"-slovenian.jpg")),
IF($C$1="Spanisch - ES",HYPERLINK(CONCATENATE("https://www.saflax.de/0-WVK-Retail/Bilder-Pictures/SAFLAX-",'Basis-Tabelle-Samen'!C368,"-",'Basis-Tabelle-Samen'!J368,"-spanish.jpg")),
IF($C$1="Tschechisch - CZ",HYPERLINK(CONCATENATE("https://www.saflax.de/0-WVK-Retail/Bilder-Pictures/SAFLAX-",'Basis-Tabelle-Samen'!C368,"-",'Basis-Tabelle-Samen'!J368,"-czech.jpg")),
IF($C$1="Türkisch - TR",HYPERLINK(CONCATENATE("https://www.saflax.de/0-WVK-Retail/Bilder-Pictures/SAFLAX-",'Basis-Tabelle-Samen'!C368,"-",'Basis-Tabelle-Samen'!J368,"-turkish.jpg")),
IF($C$1="Ungarisch - HU",HYPERLINK(CONCATENATE("https://www.saflax.de/0-WVK-Retail/Bilder-Pictures/SAFLAX-",'Basis-Tabelle-Samen'!C368,"-",'Basis-Tabelle-Samen'!J368,"-hungarian.jpg")),
" ACHTUNG")))))))))))))))))))))))))))))</f>
        <v>https://www.saflax.de/0-WVK-Retail/Bilder-Pictures/SAFLAX-18188-mix-butterfly-sky-english.jpg</v>
      </c>
      <c r="AL385" s="334"/>
      <c r="AM385" s="334"/>
      <c r="AN385" s="334"/>
      <c r="AO385" s="334"/>
      <c r="AP385" s="334"/>
      <c r="AQ385" s="334"/>
    </row>
    <row r="386" spans="1:43" ht="17.100000000000001" customHeight="1" x14ac:dyDescent="0.2">
      <c r="A386" s="318" t="str">
        <f>IF('Basis-Tabelle-Samen'!A385="","",IF($C$1="Deutsch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86" s="319"/>
      <c r="C386" s="316" t="str">
        <f>IF($C$1="Bulgarisch - BG",'Basis-Tabelle-Samen'!Z385,
IF($C$1="Dänisch - DK",'Basis-Tabelle-Samen'!AA385,
IF($C$1="Deutsch - DE",'Basis-Tabelle-Samen'!AB385,
IF($C$1="Englisch - UK",'Basis-Tabelle-Samen'!AC385,
IF($C$1="Estnisch - EE",'Basis-Tabelle-Samen'!AD385,
IF($C$1="Finnisch - FI",'Basis-Tabelle-Samen'!AE385,
IF($C$1="Französisch - FR",'Basis-Tabelle-Samen'!AF385,
IF($C$1="Griechisch - GR",'Basis-Tabelle-Samen'!AG385,
IF($C$1="Irisch - IE",'Basis-Tabelle-Samen'!AH385,
IF($C$1="Isländisch - IS",'Basis-Tabelle-Samen'!AI385,
IF($C$1="Italienisch - IT",'Basis-Tabelle-Samen'!AJ385,
IF($C$1="Japanisch - JP",'Basis-Tabelle-Samen'!AK385,
IF($C$1="Kroatisch - HR",'Basis-Tabelle-Samen'!AL385,
IF($C$1="Lettisch - LV",'Basis-Tabelle-Samen'!AM385,
IF($C$1="Litauisch - LT",'Basis-Tabelle-Samen'!AN385,
IF($C$1="Maltesisch - MT",'Basis-Tabelle-Samen'!AO385,
IF($C$1="Niederländisch - NL",'Basis-Tabelle-Samen'!AP385,
IF($C$1="Norwegisch - NO",'Basis-Tabelle-Samen'!AQ385,
IF($C$1="Polnisch - PL",'Basis-Tabelle-Samen'!AR385,
IF($C$1="Portugiesisch - PT",'Basis-Tabelle-Samen'!AS385,
IF($C$1="Rumänisch - RO",'Basis-Tabelle-Samen'!AT385,
IF($C$1="Schwedisch - SE",'Basis-Tabelle-Samen'!AU385,
IF($C$1="Slowakisch - SK",'Basis-Tabelle-Samen'!AV385,
IF($C$1="Slowenisch - SI",'Basis-Tabelle-Samen'!AW385,
IF($C$1="Spanisch - ES",'Basis-Tabelle-Samen'!AX385,
IF($C$1="Tschechisch - CZ",'Basis-Tabelle-Samen'!AY385,
IF($C$1="Türkisch - TR",'Basis-Tabelle-Samen'!AZ385,
IF($C$1="Ungarisch - HU",'Basis-Tabelle-Samen'!BA385,
" ACHTUNG"))))))))))))))))))))))))))))</f>
        <v>Sprouts Chickpeas</v>
      </c>
      <c r="D386" s="320">
        <f>'Basis-Tabelle-Samen'!F385</f>
        <v>0</v>
      </c>
      <c r="E386" s="321" t="str">
        <f>'Basis-Tabelle-Samen'!H385</f>
        <v>7 %</v>
      </c>
      <c r="F386" s="322" t="str">
        <f>IF('Basis-Tabelle-Samen'!G385="","",'Basis-Tabelle-Samen'!G385)</f>
        <v>11</v>
      </c>
      <c r="G386" s="320">
        <f>'Basis-Tabelle-Samen'!C385</f>
        <v>18864</v>
      </c>
      <c r="H386" s="323">
        <f>'Basis-Tabelle-Samen'!D385</f>
        <v>4055473188645</v>
      </c>
      <c r="I386" s="324">
        <f>'Basis-Tabelle-Samen'!E385</f>
        <v>2.35</v>
      </c>
      <c r="J386" s="325" t="str">
        <f>IF(G386&lt;1,"",CONCATENATE('4'!$AB$33," / ",'4'!$AC$7))</f>
        <v>12 / 48</v>
      </c>
      <c r="K386" s="335"/>
      <c r="L386" s="335"/>
      <c r="M386" s="332"/>
      <c r="N386" s="335"/>
      <c r="O386" s="333"/>
      <c r="P386" s="333"/>
      <c r="Q386" s="333"/>
      <c r="R386" s="333"/>
      <c r="S386" s="333"/>
      <c r="T386" s="333"/>
      <c r="U386" s="333"/>
      <c r="V386" s="333"/>
      <c r="W386" s="333"/>
      <c r="X386" s="333"/>
      <c r="Y386" s="333"/>
      <c r="Z386" s="333"/>
      <c r="AA386" s="333"/>
      <c r="AB386" s="333"/>
      <c r="AC386" s="333"/>
      <c r="AD386" s="333"/>
      <c r="AE386" s="333"/>
      <c r="AF386" s="333"/>
      <c r="AG386" s="333"/>
      <c r="AH386" s="333"/>
      <c r="AI386" s="333"/>
      <c r="AJ386" s="315"/>
      <c r="AK386" s="316" t="str">
        <f>IF(G386&lt;1,"",
IF($C$1="Bulgarisch - BG",HYPERLINK(CONCATENATE("https://www.saflax.de/0-WVK-Retail/Bilder-Pictures/SAFLAX-",'Basis-Tabelle-Samen'!C385,"-",'Basis-Tabelle-Samen'!J385,"-bulgarian.jpg")),
IF($C$1="Dänisch - DK",HYPERLINK(CONCATENATE("https://www.saflax.de/0-WVK-Retail/Bilder-Pictures/SAFLAX-",'Basis-Tabelle-Samen'!C385,"-",'Basis-Tabelle-Samen'!J385,"-danish.jpg")),
IF($C$1="Deutsch - DE",HYPERLINK(CONCATENATE("https://www.saflax.de/0-WVK-Retail/Bilder-Pictures/SAFLAX-",'Basis-Tabelle-Samen'!C385,"-",'Basis-Tabelle-Samen'!J385,"-german.jpg")),
IF($C$1="Englisch - UK",HYPERLINK(CONCATENATE("https://www.saflax.de/0-WVK-Retail/Bilder-Pictures/SAFLAX-",'Basis-Tabelle-Samen'!C385,"-",'Basis-Tabelle-Samen'!J385,"-english.jpg")),
IF($C$1="Estnisch - EE",HYPERLINK(CONCATENATE("https://www.saflax.de/0-WVK-Retail/Bilder-Pictures/SAFLAX-",'Basis-Tabelle-Samen'!C385,"-",'Basis-Tabelle-Samen'!J385,"-estonian.jpg")),
IF($C$1="Finnisch - FI",HYPERLINK(CONCATENATE("https://www.saflax.de/0-WVK-Retail/Bilder-Pictures/SAFLAX-",'Basis-Tabelle-Samen'!C385,"-",'Basis-Tabelle-Samen'!J385,"-finnish.jpg")),
IF($C$1="Französisch - FR",HYPERLINK(CONCATENATE("https://www.saflax.de/0-WVK-Retail/Bilder-Pictures/SAFLAX-",'Basis-Tabelle-Samen'!C385,"-",'Basis-Tabelle-Samen'!J385,"-french.jpg")),
IF($C$1="Griechisch - GR",HYPERLINK(CONCATENATE("https://www.saflax.de/0-WVK-Retail/Bilder-Pictures/SAFLAX-",'Basis-Tabelle-Samen'!C385,"-",'Basis-Tabelle-Samen'!J385,"-greek.jpg")),
IF($C$1="Irisch - IE",HYPERLINK(CONCATENATE("https://www.saflax.de/0-WVK-Retail/Bilder-Pictures/SAFLAX-",'Basis-Tabelle-Samen'!C385,"-",'Basis-Tabelle-Samen'!J385,"-irish.jpg")),
IF($C$1="Isländisch - IS",HYPERLINK(CONCATENATE("https://www.saflax.de/0-WVK-Retail/Bilder-Pictures/SAFLAX-",'Basis-Tabelle-Samen'!C385,"-",'Basis-Tabelle-Samen'!J385,"-icelandic.jpg")),
IF($C$1="Italienisch - IT",HYPERLINK(CONCATENATE("https://www.saflax.de/0-WVK-Retail/Bilder-Pictures/SAFLAX-",'Basis-Tabelle-Samen'!C385,"-",'Basis-Tabelle-Samen'!J385,"-italian.jpg")),
IF($C$1="Japanisch - JP",HYPERLINK(CONCATENATE("https://www.saflax.de/0-WVK-Retail/Bilder-Pictures/SAFLAX-",'Basis-Tabelle-Samen'!C385,"-",'Basis-Tabelle-Samen'!J385,"-japanese.jpg")),
IF($C$1="Kroatisch - HR",HYPERLINK(CONCATENATE("https://www.saflax.de/0-WVK-Retail/Bilder-Pictures/SAFLAX-",'Basis-Tabelle-Samen'!C385,"-",'Basis-Tabelle-Samen'!J385,"-croatian.jpg")),
IF($C$1="Lettisch - LV",HYPERLINK(CONCATENATE("https://www.saflax.de/0-WVK-Retail/Bilder-Pictures/SAFLAX-",'Basis-Tabelle-Samen'!C385,"-",'Basis-Tabelle-Samen'!J385,"-latvian.jpg")),
IF($C$1="Litauisch - LT",HYPERLINK(CONCATENATE("https://www.saflax.de/0-WVK-Retail/Bilder-Pictures/SAFLAX-",'Basis-Tabelle-Samen'!C385,"-",'Basis-Tabelle-Samen'!J385,"-lithuanian.jpg")),
IF($C$1="Maltesisch - MT",HYPERLINK(CONCATENATE("https://www.saflax.de/0-WVK-Retail/Bilder-Pictures/SAFLAX-",'Basis-Tabelle-Samen'!C385,"-",'Basis-Tabelle-Samen'!J385,"-maltese.jpg")),
IF($C$1="Niederländisch - NL",HYPERLINK(CONCATENATE("https://www.saflax.de/0-WVK-Retail/Bilder-Pictures/SAFLAX-",'Basis-Tabelle-Samen'!C385,"-",'Basis-Tabelle-Samen'!J385,"-dutch.jpg")),
IF($C$1="Norwegisch - NO",HYPERLINK(CONCATENATE("https://www.saflax.de/0-WVK-Retail/Bilder-Pictures/SAFLAX-",'Basis-Tabelle-Samen'!C385,"-",'Basis-Tabelle-Samen'!J385,"-nowegian.jpg")),
IF($C$1="Polnisch - PL",HYPERLINK(CONCATENATE("https://www.saflax.de/0-WVK-Retail/Bilder-Pictures/SAFLAX-",'Basis-Tabelle-Samen'!C385,"-",'Basis-Tabelle-Samen'!J385,"-polish.jpg")),
IF($C$1="Portugiesisch - PT",HYPERLINK(CONCATENATE("https://www.saflax.de/0-WVK-Retail/Bilder-Pictures/SAFLAX-",'Basis-Tabelle-Samen'!C385,"-",'Basis-Tabelle-Samen'!J385,"-portuguese.jpg")),
IF($C$1="Rumänisch - RO",HYPERLINK(CONCATENATE("https://www.saflax.de/0-WVK-Retail/Bilder-Pictures/SAFLAX-",'Basis-Tabelle-Samen'!C385,"-",'Basis-Tabelle-Samen'!J385,"-romanian.jpg")),
IF($C$1="Schwedisch - SE",HYPERLINK(CONCATENATE("https://www.saflax.de/0-WVK-Retail/Bilder-Pictures/SAFLAX-",'Basis-Tabelle-Samen'!C385,"-",'Basis-Tabelle-Samen'!J385,"-swedish.jpg")),
IF($C$1="Slowakisch - SK",HYPERLINK(CONCATENATE("https://www.saflax.de/0-WVK-Retail/Bilder-Pictures/SAFLAX-",'Basis-Tabelle-Samen'!C385,"-",'Basis-Tabelle-Samen'!J385,"-slovak.jpg")),
IF($C$1="Slowenisch - SI",HYPERLINK(CONCATENATE("https://www.saflax.de/0-WVK-Retail/Bilder-Pictures/SAFLAX-",'Basis-Tabelle-Samen'!C385,"-",'Basis-Tabelle-Samen'!J385,"-slovenian.jpg")),
IF($C$1="Spanisch - ES",HYPERLINK(CONCATENATE("https://www.saflax.de/0-WVK-Retail/Bilder-Pictures/SAFLAX-",'Basis-Tabelle-Samen'!C385,"-",'Basis-Tabelle-Samen'!J385,"-spanish.jpg")),
IF($C$1="Tschechisch - CZ",HYPERLINK(CONCATENATE("https://www.saflax.de/0-WVK-Retail/Bilder-Pictures/SAFLAX-",'Basis-Tabelle-Samen'!C385,"-",'Basis-Tabelle-Samen'!J385,"-czech.jpg")),
IF($C$1="Türkisch - TR",HYPERLINK(CONCATENATE("https://www.saflax.de/0-WVK-Retail/Bilder-Pictures/SAFLAX-",'Basis-Tabelle-Samen'!C385,"-",'Basis-Tabelle-Samen'!J385,"-turkish.jpg")),
IF($C$1="Ungarisch - HU",HYPERLINK(CONCATENATE("https://www.saflax.de/0-WVK-Retail/Bilder-Pictures/SAFLAX-",'Basis-Tabelle-Samen'!C385,"-",'Basis-Tabelle-Samen'!J385,"-hungarian.jpg")),
" ACHTUNG")))))))))))))))))))))))))))))</f>
        <v>https://www.saflax.de/0-WVK-Retail/Bilder-Pictures/SAFLAX-18864-sprouts-chickpeas-english.jpg</v>
      </c>
      <c r="AL386" s="334"/>
      <c r="AM386" s="334"/>
      <c r="AN386" s="334"/>
      <c r="AO386" s="334"/>
      <c r="AP386" s="334"/>
      <c r="AQ386" s="334"/>
    </row>
    <row r="387" spans="1:43" ht="17.100000000000001" customHeight="1" x14ac:dyDescent="0.2">
      <c r="A387" s="318" t="str">
        <f>IF('Basis-Tabelle-Samen'!A397="","",IF($C$1="Deutsch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87" s="319"/>
      <c r="C387" s="316" t="str">
        <f>IF($C$1="Bulgarisch - BG",'Basis-Tabelle-Samen'!Z397,
IF($C$1="Dänisch - DK",'Basis-Tabelle-Samen'!AA397,
IF($C$1="Deutsch - DE",'Basis-Tabelle-Samen'!AB397,
IF($C$1="Englisch - UK",'Basis-Tabelle-Samen'!AC397,
IF($C$1="Estnisch - EE",'Basis-Tabelle-Samen'!AD397,
IF($C$1="Finnisch - FI",'Basis-Tabelle-Samen'!AE397,
IF($C$1="Französisch - FR",'Basis-Tabelle-Samen'!AF397,
IF($C$1="Griechisch - GR",'Basis-Tabelle-Samen'!AG397,
IF($C$1="Irisch - IE",'Basis-Tabelle-Samen'!AH397,
IF($C$1="Isländisch - IS",'Basis-Tabelle-Samen'!AI397,
IF($C$1="Italienisch - IT",'Basis-Tabelle-Samen'!AJ397,
IF($C$1="Japanisch - JP",'Basis-Tabelle-Samen'!AK397,
IF($C$1="Kroatisch - HR",'Basis-Tabelle-Samen'!AL397,
IF($C$1="Lettisch - LV",'Basis-Tabelle-Samen'!AM397,
IF($C$1="Litauisch - LT",'Basis-Tabelle-Samen'!AN397,
IF($C$1="Maltesisch - MT",'Basis-Tabelle-Samen'!AO397,
IF($C$1="Niederländisch - NL",'Basis-Tabelle-Samen'!AP397,
IF($C$1="Norwegisch - NO",'Basis-Tabelle-Samen'!AQ397,
IF($C$1="Polnisch - PL",'Basis-Tabelle-Samen'!AR397,
IF($C$1="Portugiesisch - PT",'Basis-Tabelle-Samen'!AS397,
IF($C$1="Rumänisch - RO",'Basis-Tabelle-Samen'!AT397,
IF($C$1="Schwedisch - SE",'Basis-Tabelle-Samen'!AU397,
IF($C$1="Slowakisch - SK",'Basis-Tabelle-Samen'!AV397,
IF($C$1="Slowenisch - SI",'Basis-Tabelle-Samen'!AW397,
IF($C$1="Spanisch - ES",'Basis-Tabelle-Samen'!AX397,
IF($C$1="Tschechisch - CZ",'Basis-Tabelle-Samen'!AY397,
IF($C$1="Türkisch - TR",'Basis-Tabelle-Samen'!AZ397,
IF($C$1="Ungarisch - HU",'Basis-Tabelle-Samen'!BA397,
" ACHTUNG"))))))))))))))))))))))))))))</f>
        <v>Seed Band Raddisch</v>
      </c>
      <c r="D387" s="320">
        <f>'Basis-Tabelle-Samen'!F397</f>
        <v>0</v>
      </c>
      <c r="E387" s="321" t="str">
        <f>'Basis-Tabelle-Samen'!H397</f>
        <v>7 %</v>
      </c>
      <c r="F387" s="322" t="str">
        <f>IF('Basis-Tabelle-Samen'!G397="","",'Basis-Tabelle-Samen'!G397)</f>
        <v>11</v>
      </c>
      <c r="G387" s="320">
        <f>'Basis-Tabelle-Samen'!C397</f>
        <v>12751</v>
      </c>
      <c r="H387" s="323">
        <f>'Basis-Tabelle-Samen'!D397</f>
        <v>4055473127514</v>
      </c>
      <c r="I387" s="324">
        <f>'Basis-Tabelle-Samen'!E397</f>
        <v>1.85</v>
      </c>
      <c r="J387" s="325" t="str">
        <f>IF(G387&lt;1,"",CONCATENATE('4'!$X$24," / ",'4'!$Y$7))</f>
        <v>12 / 48</v>
      </c>
      <c r="K387" s="335"/>
      <c r="L387" s="335"/>
      <c r="M387" s="332"/>
      <c r="N387" s="335"/>
      <c r="O387" s="333"/>
      <c r="P387" s="333"/>
      <c r="Q387" s="333"/>
      <c r="R387" s="333"/>
      <c r="S387" s="333"/>
      <c r="T387" s="333"/>
      <c r="U387" s="333"/>
      <c r="V387" s="333"/>
      <c r="W387" s="333"/>
      <c r="X387" s="333"/>
      <c r="Y387" s="333"/>
      <c r="Z387" s="333"/>
      <c r="AA387" s="333"/>
      <c r="AB387" s="333"/>
      <c r="AC387" s="333"/>
      <c r="AD387" s="333"/>
      <c r="AE387" s="333"/>
      <c r="AF387" s="333"/>
      <c r="AG387" s="333"/>
      <c r="AH387" s="333"/>
      <c r="AI387" s="333"/>
      <c r="AJ387" s="315"/>
      <c r="AK387" s="316" t="str">
        <f>IF(G387&lt;1,"",
IF($C$1="Bulgarisch - BG",HYPERLINK(CONCATENATE("https://www.saflax.de/0-WVK-Retail/Bilder-Pictures/SAFLAX-",'Basis-Tabelle-Samen'!C397,"-",'Basis-Tabelle-Samen'!J397,"-bulgarian.jpg")),
IF($C$1="Dänisch - DK",HYPERLINK(CONCATENATE("https://www.saflax.de/0-WVK-Retail/Bilder-Pictures/SAFLAX-",'Basis-Tabelle-Samen'!C397,"-",'Basis-Tabelle-Samen'!J397,"-danish.jpg")),
IF($C$1="Deutsch - DE",HYPERLINK(CONCATENATE("https://www.saflax.de/0-WVK-Retail/Bilder-Pictures/SAFLAX-",'Basis-Tabelle-Samen'!C397,"-",'Basis-Tabelle-Samen'!J397,"-german.jpg")),
IF($C$1="Englisch - UK",HYPERLINK(CONCATENATE("https://www.saflax.de/0-WVK-Retail/Bilder-Pictures/SAFLAX-",'Basis-Tabelle-Samen'!C397,"-",'Basis-Tabelle-Samen'!J397,"-english.jpg")),
IF($C$1="Estnisch - EE",HYPERLINK(CONCATENATE("https://www.saflax.de/0-WVK-Retail/Bilder-Pictures/SAFLAX-",'Basis-Tabelle-Samen'!C397,"-",'Basis-Tabelle-Samen'!J397,"-estonian.jpg")),
IF($C$1="Finnisch - FI",HYPERLINK(CONCATENATE("https://www.saflax.de/0-WVK-Retail/Bilder-Pictures/SAFLAX-",'Basis-Tabelle-Samen'!C397,"-",'Basis-Tabelle-Samen'!J397,"-finnish.jpg")),
IF($C$1="Französisch - FR",HYPERLINK(CONCATENATE("https://www.saflax.de/0-WVK-Retail/Bilder-Pictures/SAFLAX-",'Basis-Tabelle-Samen'!C397,"-",'Basis-Tabelle-Samen'!J397,"-french.jpg")),
IF($C$1="Griechisch - GR",HYPERLINK(CONCATENATE("https://www.saflax.de/0-WVK-Retail/Bilder-Pictures/SAFLAX-",'Basis-Tabelle-Samen'!C397,"-",'Basis-Tabelle-Samen'!J397,"-greek.jpg")),
IF($C$1="Irisch - IE",HYPERLINK(CONCATENATE("https://www.saflax.de/0-WVK-Retail/Bilder-Pictures/SAFLAX-",'Basis-Tabelle-Samen'!C397,"-",'Basis-Tabelle-Samen'!J397,"-irish.jpg")),
IF($C$1="Isländisch - IS",HYPERLINK(CONCATENATE("https://www.saflax.de/0-WVK-Retail/Bilder-Pictures/SAFLAX-",'Basis-Tabelle-Samen'!C397,"-",'Basis-Tabelle-Samen'!J397,"-icelandic.jpg")),
IF($C$1="Italienisch - IT",HYPERLINK(CONCATENATE("https://www.saflax.de/0-WVK-Retail/Bilder-Pictures/SAFLAX-",'Basis-Tabelle-Samen'!C397,"-",'Basis-Tabelle-Samen'!J397,"-italian.jpg")),
IF($C$1="Japanisch - JP",HYPERLINK(CONCATENATE("https://www.saflax.de/0-WVK-Retail/Bilder-Pictures/SAFLAX-",'Basis-Tabelle-Samen'!C397,"-",'Basis-Tabelle-Samen'!J397,"-japanese.jpg")),
IF($C$1="Kroatisch - HR",HYPERLINK(CONCATENATE("https://www.saflax.de/0-WVK-Retail/Bilder-Pictures/SAFLAX-",'Basis-Tabelle-Samen'!C397,"-",'Basis-Tabelle-Samen'!J397,"-croatian.jpg")),
IF($C$1="Lettisch - LV",HYPERLINK(CONCATENATE("https://www.saflax.de/0-WVK-Retail/Bilder-Pictures/SAFLAX-",'Basis-Tabelle-Samen'!C397,"-",'Basis-Tabelle-Samen'!J397,"-latvian.jpg")),
IF($C$1="Litauisch - LT",HYPERLINK(CONCATENATE("https://www.saflax.de/0-WVK-Retail/Bilder-Pictures/SAFLAX-",'Basis-Tabelle-Samen'!C397,"-",'Basis-Tabelle-Samen'!J397,"-lithuanian.jpg")),
IF($C$1="Maltesisch - MT",HYPERLINK(CONCATENATE("https://www.saflax.de/0-WVK-Retail/Bilder-Pictures/SAFLAX-",'Basis-Tabelle-Samen'!C397,"-",'Basis-Tabelle-Samen'!J397,"-maltese.jpg")),
IF($C$1="Niederländisch - NL",HYPERLINK(CONCATENATE("https://www.saflax.de/0-WVK-Retail/Bilder-Pictures/SAFLAX-",'Basis-Tabelle-Samen'!C397,"-",'Basis-Tabelle-Samen'!J397,"-dutch.jpg")),
IF($C$1="Norwegisch - NO",HYPERLINK(CONCATENATE("https://www.saflax.de/0-WVK-Retail/Bilder-Pictures/SAFLAX-",'Basis-Tabelle-Samen'!C397,"-",'Basis-Tabelle-Samen'!J397,"-nowegian.jpg")),
IF($C$1="Polnisch - PL",HYPERLINK(CONCATENATE("https://www.saflax.de/0-WVK-Retail/Bilder-Pictures/SAFLAX-",'Basis-Tabelle-Samen'!C397,"-",'Basis-Tabelle-Samen'!J397,"-polish.jpg")),
IF($C$1="Portugiesisch - PT",HYPERLINK(CONCATENATE("https://www.saflax.de/0-WVK-Retail/Bilder-Pictures/SAFLAX-",'Basis-Tabelle-Samen'!C397,"-",'Basis-Tabelle-Samen'!J397,"-portuguese.jpg")),
IF($C$1="Rumänisch - RO",HYPERLINK(CONCATENATE("https://www.saflax.de/0-WVK-Retail/Bilder-Pictures/SAFLAX-",'Basis-Tabelle-Samen'!C397,"-",'Basis-Tabelle-Samen'!J397,"-romanian.jpg")),
IF($C$1="Schwedisch - SE",HYPERLINK(CONCATENATE("https://www.saflax.de/0-WVK-Retail/Bilder-Pictures/SAFLAX-",'Basis-Tabelle-Samen'!C397,"-",'Basis-Tabelle-Samen'!J397,"-swedish.jpg")),
IF($C$1="Slowakisch - SK",HYPERLINK(CONCATENATE("https://www.saflax.de/0-WVK-Retail/Bilder-Pictures/SAFLAX-",'Basis-Tabelle-Samen'!C397,"-",'Basis-Tabelle-Samen'!J397,"-slovak.jpg")),
IF($C$1="Slowenisch - SI",HYPERLINK(CONCATENATE("https://www.saflax.de/0-WVK-Retail/Bilder-Pictures/SAFLAX-",'Basis-Tabelle-Samen'!C397,"-",'Basis-Tabelle-Samen'!J397,"-slovenian.jpg")),
IF($C$1="Spanisch - ES",HYPERLINK(CONCATENATE("https://www.saflax.de/0-WVK-Retail/Bilder-Pictures/SAFLAX-",'Basis-Tabelle-Samen'!C397,"-",'Basis-Tabelle-Samen'!J397,"-spanish.jpg")),
IF($C$1="Tschechisch - CZ",HYPERLINK(CONCATENATE("https://www.saflax.de/0-WVK-Retail/Bilder-Pictures/SAFLAX-",'Basis-Tabelle-Samen'!C397,"-",'Basis-Tabelle-Samen'!J397,"-czech.jpg")),
IF($C$1="Türkisch - TR",HYPERLINK(CONCATENATE("https://www.saflax.de/0-WVK-Retail/Bilder-Pictures/SAFLAX-",'Basis-Tabelle-Samen'!C397,"-",'Basis-Tabelle-Samen'!J397,"-turkish.jpg")),
IF($C$1="Ungarisch - HU",HYPERLINK(CONCATENATE("https://www.saflax.de/0-WVK-Retail/Bilder-Pictures/SAFLAX-",'Basis-Tabelle-Samen'!C397,"-",'Basis-Tabelle-Samen'!J397,"-hungarian.jpg")),
" ACHTUNG")))))))))))))))))))))))))))))</f>
        <v>https://www.saflax.de/0-WVK-Retail/Bilder-Pictures/SAFLAX-12751-seed-band-raddisch-english.jpg</v>
      </c>
      <c r="AL387" s="334"/>
      <c r="AM387" s="334"/>
      <c r="AN387" s="334"/>
      <c r="AO387" s="334"/>
      <c r="AP387" s="334"/>
      <c r="AQ387" s="334"/>
    </row>
    <row r="388" spans="1:43" ht="17.100000000000001" customHeight="1" x14ac:dyDescent="0.2">
      <c r="A388" s="318" t="str">
        <f>IF('Basis-Tabelle-Samen'!A375="","",IF($C$1="Deutsch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88" s="319"/>
      <c r="C388" s="316" t="str">
        <f>IF($C$1="Bulgarisch - BG",'Basis-Tabelle-Samen'!Z375,
IF($C$1="Dänisch - DK",'Basis-Tabelle-Samen'!AA375,
IF($C$1="Deutsch - DE",'Basis-Tabelle-Samen'!AB375,
IF($C$1="Englisch - UK",'Basis-Tabelle-Samen'!AC375,
IF($C$1="Estnisch - EE",'Basis-Tabelle-Samen'!AD375,
IF($C$1="Finnisch - FI",'Basis-Tabelle-Samen'!AE375,
IF($C$1="Französisch - FR",'Basis-Tabelle-Samen'!AF375,
IF($C$1="Griechisch - GR",'Basis-Tabelle-Samen'!AG375,
IF($C$1="Irisch - IE",'Basis-Tabelle-Samen'!AH375,
IF($C$1="Isländisch - IS",'Basis-Tabelle-Samen'!AI375,
IF($C$1="Italienisch - IT",'Basis-Tabelle-Samen'!AJ375,
IF($C$1="Japanisch - JP",'Basis-Tabelle-Samen'!AK375,
IF($C$1="Kroatisch - HR",'Basis-Tabelle-Samen'!AL375,
IF($C$1="Lettisch - LV",'Basis-Tabelle-Samen'!AM375,
IF($C$1="Litauisch - LT",'Basis-Tabelle-Samen'!AN375,
IF($C$1="Maltesisch - MT",'Basis-Tabelle-Samen'!AO375,
IF($C$1="Niederländisch - NL",'Basis-Tabelle-Samen'!AP375,
IF($C$1="Norwegisch - NO",'Basis-Tabelle-Samen'!AQ375,
IF($C$1="Polnisch - PL",'Basis-Tabelle-Samen'!AR375,
IF($C$1="Portugiesisch - PT",'Basis-Tabelle-Samen'!AS375,
IF($C$1="Rumänisch - RO",'Basis-Tabelle-Samen'!AT375,
IF($C$1="Schwedisch - SE",'Basis-Tabelle-Samen'!AU375,
IF($C$1="Slowakisch - SK",'Basis-Tabelle-Samen'!AV375,
IF($C$1="Slowenisch - SI",'Basis-Tabelle-Samen'!AW375,
IF($C$1="Spanisch - ES",'Basis-Tabelle-Samen'!AX375,
IF($C$1="Tschechisch - CZ",'Basis-Tabelle-Samen'!AY375,
IF($C$1="Türkisch - TR",'Basis-Tabelle-Samen'!AZ375,
IF($C$1="Ungarisch - HU",'Basis-Tabelle-Samen'!BA375,
" ACHTUNG"))))))))))))))))))))))))))))</f>
        <v>Seedballs Flower Power</v>
      </c>
      <c r="D388" s="320">
        <f>'Basis-Tabelle-Samen'!F375</f>
        <v>0</v>
      </c>
      <c r="E388" s="321" t="str">
        <f>'Basis-Tabelle-Samen'!H375</f>
        <v>7 %</v>
      </c>
      <c r="F388" s="322" t="str">
        <f>IF('Basis-Tabelle-Samen'!G375="","",'Basis-Tabelle-Samen'!G375)</f>
        <v>11</v>
      </c>
      <c r="G388" s="320">
        <f>'Basis-Tabelle-Samen'!C375</f>
        <v>18186</v>
      </c>
      <c r="H388" s="323">
        <f>'Basis-Tabelle-Samen'!D375</f>
        <v>4055473181868</v>
      </c>
      <c r="I388" s="324">
        <f>'Basis-Tabelle-Samen'!E375</f>
        <v>2.4500000000000002</v>
      </c>
      <c r="J388" s="325" t="str">
        <f>IF(G388&lt;1,"",CONCATENATE('4'!$P$14," / ",'4'!$Q$7))</f>
        <v>12 / 48</v>
      </c>
      <c r="K388" s="335"/>
      <c r="L388" s="335"/>
      <c r="M388" s="332"/>
      <c r="N388" s="335"/>
      <c r="O388" s="333"/>
      <c r="P388" s="333"/>
      <c r="Q388" s="333"/>
      <c r="R388" s="333"/>
      <c r="S388" s="333"/>
      <c r="T388" s="333"/>
      <c r="U388" s="333"/>
      <c r="V388" s="333"/>
      <c r="W388" s="333"/>
      <c r="X388" s="333"/>
      <c r="Y388" s="333"/>
      <c r="Z388" s="333"/>
      <c r="AA388" s="333"/>
      <c r="AB388" s="333"/>
      <c r="AC388" s="333"/>
      <c r="AD388" s="333"/>
      <c r="AE388" s="333"/>
      <c r="AF388" s="333"/>
      <c r="AG388" s="333"/>
      <c r="AH388" s="333"/>
      <c r="AI388" s="333"/>
      <c r="AJ388" s="315"/>
      <c r="AK388" s="316" t="str">
        <f>IF(G388&lt;1,"",
IF($C$1="Bulgarisch - BG",HYPERLINK(CONCATENATE("https://www.saflax.de/0-WVK-Retail/Bilder-Pictures/SAFLAX-",'Basis-Tabelle-Samen'!C375,"-",'Basis-Tabelle-Samen'!J375,"-bulgarian.jpg")),
IF($C$1="Dänisch - DK",HYPERLINK(CONCATENATE("https://www.saflax.de/0-WVK-Retail/Bilder-Pictures/SAFLAX-",'Basis-Tabelle-Samen'!C375,"-",'Basis-Tabelle-Samen'!J375,"-danish.jpg")),
IF($C$1="Deutsch - DE",HYPERLINK(CONCATENATE("https://www.saflax.de/0-WVK-Retail/Bilder-Pictures/SAFLAX-",'Basis-Tabelle-Samen'!C375,"-",'Basis-Tabelle-Samen'!J375,"-german.jpg")),
IF($C$1="Englisch - UK",HYPERLINK(CONCATENATE("https://www.saflax.de/0-WVK-Retail/Bilder-Pictures/SAFLAX-",'Basis-Tabelle-Samen'!C375,"-",'Basis-Tabelle-Samen'!J375,"-english.jpg")),
IF($C$1="Estnisch - EE",HYPERLINK(CONCATENATE("https://www.saflax.de/0-WVK-Retail/Bilder-Pictures/SAFLAX-",'Basis-Tabelle-Samen'!C375,"-",'Basis-Tabelle-Samen'!J375,"-estonian.jpg")),
IF($C$1="Finnisch - FI",HYPERLINK(CONCATENATE("https://www.saflax.de/0-WVK-Retail/Bilder-Pictures/SAFLAX-",'Basis-Tabelle-Samen'!C375,"-",'Basis-Tabelle-Samen'!J375,"-finnish.jpg")),
IF($C$1="Französisch - FR",HYPERLINK(CONCATENATE("https://www.saflax.de/0-WVK-Retail/Bilder-Pictures/SAFLAX-",'Basis-Tabelle-Samen'!C375,"-",'Basis-Tabelle-Samen'!J375,"-french.jpg")),
IF($C$1="Griechisch - GR",HYPERLINK(CONCATENATE("https://www.saflax.de/0-WVK-Retail/Bilder-Pictures/SAFLAX-",'Basis-Tabelle-Samen'!C375,"-",'Basis-Tabelle-Samen'!J375,"-greek.jpg")),
IF($C$1="Irisch - IE",HYPERLINK(CONCATENATE("https://www.saflax.de/0-WVK-Retail/Bilder-Pictures/SAFLAX-",'Basis-Tabelle-Samen'!C375,"-",'Basis-Tabelle-Samen'!J375,"-irish.jpg")),
IF($C$1="Isländisch - IS",HYPERLINK(CONCATENATE("https://www.saflax.de/0-WVK-Retail/Bilder-Pictures/SAFLAX-",'Basis-Tabelle-Samen'!C375,"-",'Basis-Tabelle-Samen'!J375,"-icelandic.jpg")),
IF($C$1="Italienisch - IT",HYPERLINK(CONCATENATE("https://www.saflax.de/0-WVK-Retail/Bilder-Pictures/SAFLAX-",'Basis-Tabelle-Samen'!C375,"-",'Basis-Tabelle-Samen'!J375,"-italian.jpg")),
IF($C$1="Japanisch - JP",HYPERLINK(CONCATENATE("https://www.saflax.de/0-WVK-Retail/Bilder-Pictures/SAFLAX-",'Basis-Tabelle-Samen'!C375,"-",'Basis-Tabelle-Samen'!J375,"-japanese.jpg")),
IF($C$1="Kroatisch - HR",HYPERLINK(CONCATENATE("https://www.saflax.de/0-WVK-Retail/Bilder-Pictures/SAFLAX-",'Basis-Tabelle-Samen'!C375,"-",'Basis-Tabelle-Samen'!J375,"-croatian.jpg")),
IF($C$1="Lettisch - LV",HYPERLINK(CONCATENATE("https://www.saflax.de/0-WVK-Retail/Bilder-Pictures/SAFLAX-",'Basis-Tabelle-Samen'!C375,"-",'Basis-Tabelle-Samen'!J375,"-latvian.jpg")),
IF($C$1="Litauisch - LT",HYPERLINK(CONCATENATE("https://www.saflax.de/0-WVK-Retail/Bilder-Pictures/SAFLAX-",'Basis-Tabelle-Samen'!C375,"-",'Basis-Tabelle-Samen'!J375,"-lithuanian.jpg")),
IF($C$1="Maltesisch - MT",HYPERLINK(CONCATENATE("https://www.saflax.de/0-WVK-Retail/Bilder-Pictures/SAFLAX-",'Basis-Tabelle-Samen'!C375,"-",'Basis-Tabelle-Samen'!J375,"-maltese.jpg")),
IF($C$1="Niederländisch - NL",HYPERLINK(CONCATENATE("https://www.saflax.de/0-WVK-Retail/Bilder-Pictures/SAFLAX-",'Basis-Tabelle-Samen'!C375,"-",'Basis-Tabelle-Samen'!J375,"-dutch.jpg")),
IF($C$1="Norwegisch - NO",HYPERLINK(CONCATENATE("https://www.saflax.de/0-WVK-Retail/Bilder-Pictures/SAFLAX-",'Basis-Tabelle-Samen'!C375,"-",'Basis-Tabelle-Samen'!J375,"-nowegian.jpg")),
IF($C$1="Polnisch - PL",HYPERLINK(CONCATENATE("https://www.saflax.de/0-WVK-Retail/Bilder-Pictures/SAFLAX-",'Basis-Tabelle-Samen'!C375,"-",'Basis-Tabelle-Samen'!J375,"-polish.jpg")),
IF($C$1="Portugiesisch - PT",HYPERLINK(CONCATENATE("https://www.saflax.de/0-WVK-Retail/Bilder-Pictures/SAFLAX-",'Basis-Tabelle-Samen'!C375,"-",'Basis-Tabelle-Samen'!J375,"-portuguese.jpg")),
IF($C$1="Rumänisch - RO",HYPERLINK(CONCATENATE("https://www.saflax.de/0-WVK-Retail/Bilder-Pictures/SAFLAX-",'Basis-Tabelle-Samen'!C375,"-",'Basis-Tabelle-Samen'!J375,"-romanian.jpg")),
IF($C$1="Schwedisch - SE",HYPERLINK(CONCATENATE("https://www.saflax.de/0-WVK-Retail/Bilder-Pictures/SAFLAX-",'Basis-Tabelle-Samen'!C375,"-",'Basis-Tabelle-Samen'!J375,"-swedish.jpg")),
IF($C$1="Slowakisch - SK",HYPERLINK(CONCATENATE("https://www.saflax.de/0-WVK-Retail/Bilder-Pictures/SAFLAX-",'Basis-Tabelle-Samen'!C375,"-",'Basis-Tabelle-Samen'!J375,"-slovak.jpg")),
IF($C$1="Slowenisch - SI",HYPERLINK(CONCATENATE("https://www.saflax.de/0-WVK-Retail/Bilder-Pictures/SAFLAX-",'Basis-Tabelle-Samen'!C375,"-",'Basis-Tabelle-Samen'!J375,"-slovenian.jpg")),
IF($C$1="Spanisch - ES",HYPERLINK(CONCATENATE("https://www.saflax.de/0-WVK-Retail/Bilder-Pictures/SAFLAX-",'Basis-Tabelle-Samen'!C375,"-",'Basis-Tabelle-Samen'!J375,"-spanish.jpg")),
IF($C$1="Tschechisch - CZ",HYPERLINK(CONCATENATE("https://www.saflax.de/0-WVK-Retail/Bilder-Pictures/SAFLAX-",'Basis-Tabelle-Samen'!C375,"-",'Basis-Tabelle-Samen'!J375,"-czech.jpg")),
IF($C$1="Türkisch - TR",HYPERLINK(CONCATENATE("https://www.saflax.de/0-WVK-Retail/Bilder-Pictures/SAFLAX-",'Basis-Tabelle-Samen'!C375,"-",'Basis-Tabelle-Samen'!J375,"-turkish.jpg")),
IF($C$1="Ungarisch - HU",HYPERLINK(CONCATENATE("https://www.saflax.de/0-WVK-Retail/Bilder-Pictures/SAFLAX-",'Basis-Tabelle-Samen'!C375,"-",'Basis-Tabelle-Samen'!J375,"-hungarian.jpg")),
" ACHTUNG")))))))))))))))))))))))))))))</f>
        <v>https://www.saflax.de/0-WVK-Retail/Bilder-Pictures/SAFLAX-18186-seedballs-flower-power-english.jpg</v>
      </c>
      <c r="AL388" s="334"/>
      <c r="AM388" s="334"/>
      <c r="AN388" s="334"/>
      <c r="AO388" s="334"/>
      <c r="AP388" s="334"/>
      <c r="AQ388" s="334"/>
    </row>
    <row r="389" spans="1:43" ht="17.100000000000001" customHeight="1" x14ac:dyDescent="0.2">
      <c r="A389" s="318" t="str">
        <f>IF('Basis-Tabelle-Samen'!A378="","",IF($C$1="Deutsch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89" s="319"/>
      <c r="C389" s="316" t="str">
        <f>IF($C$1="Bulgarisch - BG",'Basis-Tabelle-Samen'!Z378,
IF($C$1="Dänisch - DK",'Basis-Tabelle-Samen'!AA378,
IF($C$1="Deutsch - DE",'Basis-Tabelle-Samen'!AB378,
IF($C$1="Englisch - UK",'Basis-Tabelle-Samen'!AC378,
IF($C$1="Estnisch - EE",'Basis-Tabelle-Samen'!AD378,
IF($C$1="Finnisch - FI",'Basis-Tabelle-Samen'!AE378,
IF($C$1="Französisch - FR",'Basis-Tabelle-Samen'!AF378,
IF($C$1="Griechisch - GR",'Basis-Tabelle-Samen'!AG378,
IF($C$1="Irisch - IE",'Basis-Tabelle-Samen'!AH378,
IF($C$1="Isländisch - IS",'Basis-Tabelle-Samen'!AI378,
IF($C$1="Italienisch - IT",'Basis-Tabelle-Samen'!AJ378,
IF($C$1="Japanisch - JP",'Basis-Tabelle-Samen'!AK378,
IF($C$1="Kroatisch - HR",'Basis-Tabelle-Samen'!AL378,
IF($C$1="Lettisch - LV",'Basis-Tabelle-Samen'!AM378,
IF($C$1="Litauisch - LT",'Basis-Tabelle-Samen'!AN378,
IF($C$1="Maltesisch - MT",'Basis-Tabelle-Samen'!AO378,
IF($C$1="Niederländisch - NL",'Basis-Tabelle-Samen'!AP378,
IF($C$1="Norwegisch - NO",'Basis-Tabelle-Samen'!AQ378,
IF($C$1="Polnisch - PL",'Basis-Tabelle-Samen'!AR378,
IF($C$1="Portugiesisch - PT",'Basis-Tabelle-Samen'!AS378,
IF($C$1="Rumänisch - RO",'Basis-Tabelle-Samen'!AT378,
IF($C$1="Schwedisch - SE",'Basis-Tabelle-Samen'!AU378,
IF($C$1="Slowakisch - SK",'Basis-Tabelle-Samen'!AV378,
IF($C$1="Slowenisch - SI",'Basis-Tabelle-Samen'!AW378,
IF($C$1="Spanisch - ES",'Basis-Tabelle-Samen'!AX378,
IF($C$1="Tschechisch - CZ",'Basis-Tabelle-Samen'!AY378,
IF($C$1="Türkisch - TR",'Basis-Tabelle-Samen'!AZ378,
IF($C$1="Ungarisch - HU",'Basis-Tabelle-Samen'!BA378,
" ACHTUNG"))))))))))))))))))))))))))))</f>
        <v>Seedballs Pink</v>
      </c>
      <c r="D389" s="320">
        <f>'Basis-Tabelle-Samen'!F378</f>
        <v>0</v>
      </c>
      <c r="E389" s="321" t="str">
        <f>'Basis-Tabelle-Samen'!H378</f>
        <v>7 %</v>
      </c>
      <c r="F389" s="322" t="str">
        <f>IF('Basis-Tabelle-Samen'!G378="","",'Basis-Tabelle-Samen'!G378)</f>
        <v>11</v>
      </c>
      <c r="G389" s="320">
        <f>'Basis-Tabelle-Samen'!C378</f>
        <v>18191</v>
      </c>
      <c r="H389" s="323">
        <f>'Basis-Tabelle-Samen'!D378</f>
        <v>4055473181912</v>
      </c>
      <c r="I389" s="324">
        <f>'Basis-Tabelle-Samen'!E378</f>
        <v>2.4500000000000002</v>
      </c>
      <c r="J389" s="325" t="str">
        <f>IF(G389&lt;1,"",CONCATENATE('4'!$P$14," / ",'4'!$Q$7))</f>
        <v>12 / 48</v>
      </c>
      <c r="K389" s="335"/>
      <c r="L389" s="335"/>
      <c r="M389" s="332"/>
      <c r="N389" s="335"/>
      <c r="O389" s="333"/>
      <c r="P389" s="333"/>
      <c r="Q389" s="333"/>
      <c r="R389" s="333"/>
      <c r="S389" s="333"/>
      <c r="T389" s="333"/>
      <c r="U389" s="333"/>
      <c r="V389" s="333"/>
      <c r="W389" s="333"/>
      <c r="X389" s="333"/>
      <c r="Y389" s="333"/>
      <c r="Z389" s="333"/>
      <c r="AA389" s="333"/>
      <c r="AB389" s="333"/>
      <c r="AC389" s="333"/>
      <c r="AD389" s="333"/>
      <c r="AE389" s="333"/>
      <c r="AF389" s="333"/>
      <c r="AG389" s="333"/>
      <c r="AH389" s="333"/>
      <c r="AI389" s="333"/>
      <c r="AJ389" s="315"/>
      <c r="AK389" s="316" t="str">
        <f>IF(G389&lt;1,"",
IF($C$1="Bulgarisch - BG",HYPERLINK(CONCATENATE("https://www.saflax.de/0-WVK-Retail/Bilder-Pictures/SAFLAX-",'Basis-Tabelle-Samen'!C378,"-",'Basis-Tabelle-Samen'!J378,"-bulgarian.jpg")),
IF($C$1="Dänisch - DK",HYPERLINK(CONCATENATE("https://www.saflax.de/0-WVK-Retail/Bilder-Pictures/SAFLAX-",'Basis-Tabelle-Samen'!C378,"-",'Basis-Tabelle-Samen'!J378,"-danish.jpg")),
IF($C$1="Deutsch - DE",HYPERLINK(CONCATENATE("https://www.saflax.de/0-WVK-Retail/Bilder-Pictures/SAFLAX-",'Basis-Tabelle-Samen'!C378,"-",'Basis-Tabelle-Samen'!J378,"-german.jpg")),
IF($C$1="Englisch - UK",HYPERLINK(CONCATENATE("https://www.saflax.de/0-WVK-Retail/Bilder-Pictures/SAFLAX-",'Basis-Tabelle-Samen'!C378,"-",'Basis-Tabelle-Samen'!J378,"-english.jpg")),
IF($C$1="Estnisch - EE",HYPERLINK(CONCATENATE("https://www.saflax.de/0-WVK-Retail/Bilder-Pictures/SAFLAX-",'Basis-Tabelle-Samen'!C378,"-",'Basis-Tabelle-Samen'!J378,"-estonian.jpg")),
IF($C$1="Finnisch - FI",HYPERLINK(CONCATENATE("https://www.saflax.de/0-WVK-Retail/Bilder-Pictures/SAFLAX-",'Basis-Tabelle-Samen'!C378,"-",'Basis-Tabelle-Samen'!J378,"-finnish.jpg")),
IF($C$1="Französisch - FR",HYPERLINK(CONCATENATE("https://www.saflax.de/0-WVK-Retail/Bilder-Pictures/SAFLAX-",'Basis-Tabelle-Samen'!C378,"-",'Basis-Tabelle-Samen'!J378,"-french.jpg")),
IF($C$1="Griechisch - GR",HYPERLINK(CONCATENATE("https://www.saflax.de/0-WVK-Retail/Bilder-Pictures/SAFLAX-",'Basis-Tabelle-Samen'!C378,"-",'Basis-Tabelle-Samen'!J378,"-greek.jpg")),
IF($C$1="Irisch - IE",HYPERLINK(CONCATENATE("https://www.saflax.de/0-WVK-Retail/Bilder-Pictures/SAFLAX-",'Basis-Tabelle-Samen'!C378,"-",'Basis-Tabelle-Samen'!J378,"-irish.jpg")),
IF($C$1="Isländisch - IS",HYPERLINK(CONCATENATE("https://www.saflax.de/0-WVK-Retail/Bilder-Pictures/SAFLAX-",'Basis-Tabelle-Samen'!C378,"-",'Basis-Tabelle-Samen'!J378,"-icelandic.jpg")),
IF($C$1="Italienisch - IT",HYPERLINK(CONCATENATE("https://www.saflax.de/0-WVK-Retail/Bilder-Pictures/SAFLAX-",'Basis-Tabelle-Samen'!C378,"-",'Basis-Tabelle-Samen'!J378,"-italian.jpg")),
IF($C$1="Japanisch - JP",HYPERLINK(CONCATENATE("https://www.saflax.de/0-WVK-Retail/Bilder-Pictures/SAFLAX-",'Basis-Tabelle-Samen'!C378,"-",'Basis-Tabelle-Samen'!J378,"-japanese.jpg")),
IF($C$1="Kroatisch - HR",HYPERLINK(CONCATENATE("https://www.saflax.de/0-WVK-Retail/Bilder-Pictures/SAFLAX-",'Basis-Tabelle-Samen'!C378,"-",'Basis-Tabelle-Samen'!J378,"-croatian.jpg")),
IF($C$1="Lettisch - LV",HYPERLINK(CONCATENATE("https://www.saflax.de/0-WVK-Retail/Bilder-Pictures/SAFLAX-",'Basis-Tabelle-Samen'!C378,"-",'Basis-Tabelle-Samen'!J378,"-latvian.jpg")),
IF($C$1="Litauisch - LT",HYPERLINK(CONCATENATE("https://www.saflax.de/0-WVK-Retail/Bilder-Pictures/SAFLAX-",'Basis-Tabelle-Samen'!C378,"-",'Basis-Tabelle-Samen'!J378,"-lithuanian.jpg")),
IF($C$1="Maltesisch - MT",HYPERLINK(CONCATENATE("https://www.saflax.de/0-WVK-Retail/Bilder-Pictures/SAFLAX-",'Basis-Tabelle-Samen'!C378,"-",'Basis-Tabelle-Samen'!J378,"-maltese.jpg")),
IF($C$1="Niederländisch - NL",HYPERLINK(CONCATENATE("https://www.saflax.de/0-WVK-Retail/Bilder-Pictures/SAFLAX-",'Basis-Tabelle-Samen'!C378,"-",'Basis-Tabelle-Samen'!J378,"-dutch.jpg")),
IF($C$1="Norwegisch - NO",HYPERLINK(CONCATENATE("https://www.saflax.de/0-WVK-Retail/Bilder-Pictures/SAFLAX-",'Basis-Tabelle-Samen'!C378,"-",'Basis-Tabelle-Samen'!J378,"-nowegian.jpg")),
IF($C$1="Polnisch - PL",HYPERLINK(CONCATENATE("https://www.saflax.de/0-WVK-Retail/Bilder-Pictures/SAFLAX-",'Basis-Tabelle-Samen'!C378,"-",'Basis-Tabelle-Samen'!J378,"-polish.jpg")),
IF($C$1="Portugiesisch - PT",HYPERLINK(CONCATENATE("https://www.saflax.de/0-WVK-Retail/Bilder-Pictures/SAFLAX-",'Basis-Tabelle-Samen'!C378,"-",'Basis-Tabelle-Samen'!J378,"-portuguese.jpg")),
IF($C$1="Rumänisch - RO",HYPERLINK(CONCATENATE("https://www.saflax.de/0-WVK-Retail/Bilder-Pictures/SAFLAX-",'Basis-Tabelle-Samen'!C378,"-",'Basis-Tabelle-Samen'!J378,"-romanian.jpg")),
IF($C$1="Schwedisch - SE",HYPERLINK(CONCATENATE("https://www.saflax.de/0-WVK-Retail/Bilder-Pictures/SAFLAX-",'Basis-Tabelle-Samen'!C378,"-",'Basis-Tabelle-Samen'!J378,"-swedish.jpg")),
IF($C$1="Slowakisch - SK",HYPERLINK(CONCATENATE("https://www.saflax.de/0-WVK-Retail/Bilder-Pictures/SAFLAX-",'Basis-Tabelle-Samen'!C378,"-",'Basis-Tabelle-Samen'!J378,"-slovak.jpg")),
IF($C$1="Slowenisch - SI",HYPERLINK(CONCATENATE("https://www.saflax.de/0-WVK-Retail/Bilder-Pictures/SAFLAX-",'Basis-Tabelle-Samen'!C378,"-",'Basis-Tabelle-Samen'!J378,"-slovenian.jpg")),
IF($C$1="Spanisch - ES",HYPERLINK(CONCATENATE("https://www.saflax.de/0-WVK-Retail/Bilder-Pictures/SAFLAX-",'Basis-Tabelle-Samen'!C378,"-",'Basis-Tabelle-Samen'!J378,"-spanish.jpg")),
IF($C$1="Tschechisch - CZ",HYPERLINK(CONCATENATE("https://www.saflax.de/0-WVK-Retail/Bilder-Pictures/SAFLAX-",'Basis-Tabelle-Samen'!C378,"-",'Basis-Tabelle-Samen'!J378,"-czech.jpg")),
IF($C$1="Türkisch - TR",HYPERLINK(CONCATENATE("https://www.saflax.de/0-WVK-Retail/Bilder-Pictures/SAFLAX-",'Basis-Tabelle-Samen'!C378,"-",'Basis-Tabelle-Samen'!J378,"-turkish.jpg")),
IF($C$1="Ungarisch - HU",HYPERLINK(CONCATENATE("https://www.saflax.de/0-WVK-Retail/Bilder-Pictures/SAFLAX-",'Basis-Tabelle-Samen'!C378,"-",'Basis-Tabelle-Samen'!J378,"-hungarian.jpg")),
" ACHTUNG")))))))))))))))))))))))))))))</f>
        <v>https://www.saflax.de/0-WVK-Retail/Bilder-Pictures/SAFLAX-18191-seedballs-pink-english.jpg</v>
      </c>
      <c r="AL389" s="334"/>
      <c r="AM389" s="334"/>
      <c r="AN389" s="334"/>
      <c r="AO389" s="334"/>
      <c r="AP389" s="334"/>
      <c r="AQ389" s="334"/>
    </row>
    <row r="390" spans="1:43" ht="17.100000000000001" customHeight="1" x14ac:dyDescent="0.2">
      <c r="A390" s="318" t="str">
        <f>IF('Basis-Tabelle-Samen'!A377="","",IF($C$1="Deutsch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90" s="319"/>
      <c r="C390" s="316" t="str">
        <f>IF($C$1="Bulgarisch - BG",'Basis-Tabelle-Samen'!Z377,
IF($C$1="Dänisch - DK",'Basis-Tabelle-Samen'!AA377,
IF($C$1="Deutsch - DE",'Basis-Tabelle-Samen'!AB377,
IF($C$1="Englisch - UK",'Basis-Tabelle-Samen'!AC377,
IF($C$1="Estnisch - EE",'Basis-Tabelle-Samen'!AD377,
IF($C$1="Finnisch - FI",'Basis-Tabelle-Samen'!AE377,
IF($C$1="Französisch - FR",'Basis-Tabelle-Samen'!AF377,
IF($C$1="Griechisch - GR",'Basis-Tabelle-Samen'!AG377,
IF($C$1="Irisch - IE",'Basis-Tabelle-Samen'!AH377,
IF($C$1="Isländisch - IS",'Basis-Tabelle-Samen'!AI377,
IF($C$1="Italienisch - IT",'Basis-Tabelle-Samen'!AJ377,
IF($C$1="Japanisch - JP",'Basis-Tabelle-Samen'!AK377,
IF($C$1="Kroatisch - HR",'Basis-Tabelle-Samen'!AL377,
IF($C$1="Lettisch - LV",'Basis-Tabelle-Samen'!AM377,
IF($C$1="Litauisch - LT",'Basis-Tabelle-Samen'!AN377,
IF($C$1="Maltesisch - MT",'Basis-Tabelle-Samen'!AO377,
IF($C$1="Niederländisch - NL",'Basis-Tabelle-Samen'!AP377,
IF($C$1="Norwegisch - NO",'Basis-Tabelle-Samen'!AQ377,
IF($C$1="Polnisch - PL",'Basis-Tabelle-Samen'!AR377,
IF($C$1="Portugiesisch - PT",'Basis-Tabelle-Samen'!AS377,
IF($C$1="Rumänisch - RO",'Basis-Tabelle-Samen'!AT377,
IF($C$1="Schwedisch - SE",'Basis-Tabelle-Samen'!AU377,
IF($C$1="Slowakisch - SK",'Basis-Tabelle-Samen'!AV377,
IF($C$1="Slowenisch - SI",'Basis-Tabelle-Samen'!AW377,
IF($C$1="Spanisch - ES",'Basis-Tabelle-Samen'!AX377,
IF($C$1="Tschechisch - CZ",'Basis-Tabelle-Samen'!AY377,
IF($C$1="Türkisch - TR",'Basis-Tabelle-Samen'!AZ377,
IF($C$1="Ungarisch - HU",'Basis-Tabelle-Samen'!BA377,
" ACHTUNG"))))))))))))))))))))))))))))</f>
        <v>Seedballs Sky Blue</v>
      </c>
      <c r="D390" s="320">
        <f>'Basis-Tabelle-Samen'!F377</f>
        <v>0</v>
      </c>
      <c r="E390" s="321" t="str">
        <f>'Basis-Tabelle-Samen'!H377</f>
        <v>7 %</v>
      </c>
      <c r="F390" s="322" t="str">
        <f>IF('Basis-Tabelle-Samen'!G377="","",'Basis-Tabelle-Samen'!G377)</f>
        <v>11</v>
      </c>
      <c r="G390" s="320">
        <f>'Basis-Tabelle-Samen'!C377</f>
        <v>18190</v>
      </c>
      <c r="H390" s="323">
        <f>'Basis-Tabelle-Samen'!D377</f>
        <v>4055473181905</v>
      </c>
      <c r="I390" s="324">
        <f>'Basis-Tabelle-Samen'!E377</f>
        <v>2.4500000000000002</v>
      </c>
      <c r="J390" s="325" t="str">
        <f>IF(G390&lt;1,"",CONCATENATE('4'!$P$14," / ",'4'!$Q$7))</f>
        <v>12 / 48</v>
      </c>
      <c r="K390" s="335"/>
      <c r="L390" s="335"/>
      <c r="M390" s="332"/>
      <c r="N390" s="335"/>
      <c r="O390" s="333"/>
      <c r="P390" s="333"/>
      <c r="Q390" s="333"/>
      <c r="R390" s="333"/>
      <c r="S390" s="333"/>
      <c r="T390" s="333"/>
      <c r="U390" s="333"/>
      <c r="V390" s="333"/>
      <c r="W390" s="333"/>
      <c r="X390" s="333"/>
      <c r="Y390" s="333"/>
      <c r="Z390" s="333"/>
      <c r="AA390" s="333"/>
      <c r="AB390" s="333"/>
      <c r="AC390" s="333"/>
      <c r="AD390" s="333"/>
      <c r="AE390" s="333"/>
      <c r="AF390" s="333"/>
      <c r="AG390" s="333"/>
      <c r="AH390" s="333"/>
      <c r="AI390" s="333"/>
      <c r="AJ390" s="315"/>
      <c r="AK390" s="316" t="str">
        <f>IF(G390&lt;1,"",
IF($C$1="Bulgarisch - BG",HYPERLINK(CONCATENATE("https://www.saflax.de/0-WVK-Retail/Bilder-Pictures/SAFLAX-",'Basis-Tabelle-Samen'!C377,"-",'Basis-Tabelle-Samen'!J377,"-bulgarian.jpg")),
IF($C$1="Dänisch - DK",HYPERLINK(CONCATENATE("https://www.saflax.de/0-WVK-Retail/Bilder-Pictures/SAFLAX-",'Basis-Tabelle-Samen'!C377,"-",'Basis-Tabelle-Samen'!J377,"-danish.jpg")),
IF($C$1="Deutsch - DE",HYPERLINK(CONCATENATE("https://www.saflax.de/0-WVK-Retail/Bilder-Pictures/SAFLAX-",'Basis-Tabelle-Samen'!C377,"-",'Basis-Tabelle-Samen'!J377,"-german.jpg")),
IF($C$1="Englisch - UK",HYPERLINK(CONCATENATE("https://www.saflax.de/0-WVK-Retail/Bilder-Pictures/SAFLAX-",'Basis-Tabelle-Samen'!C377,"-",'Basis-Tabelle-Samen'!J377,"-english.jpg")),
IF($C$1="Estnisch - EE",HYPERLINK(CONCATENATE("https://www.saflax.de/0-WVK-Retail/Bilder-Pictures/SAFLAX-",'Basis-Tabelle-Samen'!C377,"-",'Basis-Tabelle-Samen'!J377,"-estonian.jpg")),
IF($C$1="Finnisch - FI",HYPERLINK(CONCATENATE("https://www.saflax.de/0-WVK-Retail/Bilder-Pictures/SAFLAX-",'Basis-Tabelle-Samen'!C377,"-",'Basis-Tabelle-Samen'!J377,"-finnish.jpg")),
IF($C$1="Französisch - FR",HYPERLINK(CONCATENATE("https://www.saflax.de/0-WVK-Retail/Bilder-Pictures/SAFLAX-",'Basis-Tabelle-Samen'!C377,"-",'Basis-Tabelle-Samen'!J377,"-french.jpg")),
IF($C$1="Griechisch - GR",HYPERLINK(CONCATENATE("https://www.saflax.de/0-WVK-Retail/Bilder-Pictures/SAFLAX-",'Basis-Tabelle-Samen'!C377,"-",'Basis-Tabelle-Samen'!J377,"-greek.jpg")),
IF($C$1="Irisch - IE",HYPERLINK(CONCATENATE("https://www.saflax.de/0-WVK-Retail/Bilder-Pictures/SAFLAX-",'Basis-Tabelle-Samen'!C377,"-",'Basis-Tabelle-Samen'!J377,"-irish.jpg")),
IF($C$1="Isländisch - IS",HYPERLINK(CONCATENATE("https://www.saflax.de/0-WVK-Retail/Bilder-Pictures/SAFLAX-",'Basis-Tabelle-Samen'!C377,"-",'Basis-Tabelle-Samen'!J377,"-icelandic.jpg")),
IF($C$1="Italienisch - IT",HYPERLINK(CONCATENATE("https://www.saflax.de/0-WVK-Retail/Bilder-Pictures/SAFLAX-",'Basis-Tabelle-Samen'!C377,"-",'Basis-Tabelle-Samen'!J377,"-italian.jpg")),
IF($C$1="Japanisch - JP",HYPERLINK(CONCATENATE("https://www.saflax.de/0-WVK-Retail/Bilder-Pictures/SAFLAX-",'Basis-Tabelle-Samen'!C377,"-",'Basis-Tabelle-Samen'!J377,"-japanese.jpg")),
IF($C$1="Kroatisch - HR",HYPERLINK(CONCATENATE("https://www.saflax.de/0-WVK-Retail/Bilder-Pictures/SAFLAX-",'Basis-Tabelle-Samen'!C377,"-",'Basis-Tabelle-Samen'!J377,"-croatian.jpg")),
IF($C$1="Lettisch - LV",HYPERLINK(CONCATENATE("https://www.saflax.de/0-WVK-Retail/Bilder-Pictures/SAFLAX-",'Basis-Tabelle-Samen'!C377,"-",'Basis-Tabelle-Samen'!J377,"-latvian.jpg")),
IF($C$1="Litauisch - LT",HYPERLINK(CONCATENATE("https://www.saflax.de/0-WVK-Retail/Bilder-Pictures/SAFLAX-",'Basis-Tabelle-Samen'!C377,"-",'Basis-Tabelle-Samen'!J377,"-lithuanian.jpg")),
IF($C$1="Maltesisch - MT",HYPERLINK(CONCATENATE("https://www.saflax.de/0-WVK-Retail/Bilder-Pictures/SAFLAX-",'Basis-Tabelle-Samen'!C377,"-",'Basis-Tabelle-Samen'!J377,"-maltese.jpg")),
IF($C$1="Niederländisch - NL",HYPERLINK(CONCATENATE("https://www.saflax.de/0-WVK-Retail/Bilder-Pictures/SAFLAX-",'Basis-Tabelle-Samen'!C377,"-",'Basis-Tabelle-Samen'!J377,"-dutch.jpg")),
IF($C$1="Norwegisch - NO",HYPERLINK(CONCATENATE("https://www.saflax.de/0-WVK-Retail/Bilder-Pictures/SAFLAX-",'Basis-Tabelle-Samen'!C377,"-",'Basis-Tabelle-Samen'!J377,"-nowegian.jpg")),
IF($C$1="Polnisch - PL",HYPERLINK(CONCATENATE("https://www.saflax.de/0-WVK-Retail/Bilder-Pictures/SAFLAX-",'Basis-Tabelle-Samen'!C377,"-",'Basis-Tabelle-Samen'!J377,"-polish.jpg")),
IF($C$1="Portugiesisch - PT",HYPERLINK(CONCATENATE("https://www.saflax.de/0-WVK-Retail/Bilder-Pictures/SAFLAX-",'Basis-Tabelle-Samen'!C377,"-",'Basis-Tabelle-Samen'!J377,"-portuguese.jpg")),
IF($C$1="Rumänisch - RO",HYPERLINK(CONCATENATE("https://www.saflax.de/0-WVK-Retail/Bilder-Pictures/SAFLAX-",'Basis-Tabelle-Samen'!C377,"-",'Basis-Tabelle-Samen'!J377,"-romanian.jpg")),
IF($C$1="Schwedisch - SE",HYPERLINK(CONCATENATE("https://www.saflax.de/0-WVK-Retail/Bilder-Pictures/SAFLAX-",'Basis-Tabelle-Samen'!C377,"-",'Basis-Tabelle-Samen'!J377,"-swedish.jpg")),
IF($C$1="Slowakisch - SK",HYPERLINK(CONCATENATE("https://www.saflax.de/0-WVK-Retail/Bilder-Pictures/SAFLAX-",'Basis-Tabelle-Samen'!C377,"-",'Basis-Tabelle-Samen'!J377,"-slovak.jpg")),
IF($C$1="Slowenisch - SI",HYPERLINK(CONCATENATE("https://www.saflax.de/0-WVK-Retail/Bilder-Pictures/SAFLAX-",'Basis-Tabelle-Samen'!C377,"-",'Basis-Tabelle-Samen'!J377,"-slovenian.jpg")),
IF($C$1="Spanisch - ES",HYPERLINK(CONCATENATE("https://www.saflax.de/0-WVK-Retail/Bilder-Pictures/SAFLAX-",'Basis-Tabelle-Samen'!C377,"-",'Basis-Tabelle-Samen'!J377,"-spanish.jpg")),
IF($C$1="Tschechisch - CZ",HYPERLINK(CONCATENATE("https://www.saflax.de/0-WVK-Retail/Bilder-Pictures/SAFLAX-",'Basis-Tabelle-Samen'!C377,"-",'Basis-Tabelle-Samen'!J377,"-czech.jpg")),
IF($C$1="Türkisch - TR",HYPERLINK(CONCATENATE("https://www.saflax.de/0-WVK-Retail/Bilder-Pictures/SAFLAX-",'Basis-Tabelle-Samen'!C377,"-",'Basis-Tabelle-Samen'!J377,"-turkish.jpg")),
IF($C$1="Ungarisch - HU",HYPERLINK(CONCATENATE("https://www.saflax.de/0-WVK-Retail/Bilder-Pictures/SAFLAX-",'Basis-Tabelle-Samen'!C377,"-",'Basis-Tabelle-Samen'!J377,"-hungarian.jpg")),
" ACHTUNG")))))))))))))))))))))))))))))</f>
        <v>https://www.saflax.de/0-WVK-Retail/Bilder-Pictures/SAFLAX-18190-seedballs-sky-blue-english.jpg</v>
      </c>
      <c r="AL390" s="334"/>
      <c r="AM390" s="334"/>
      <c r="AN390" s="334"/>
      <c r="AO390" s="334"/>
      <c r="AP390" s="334"/>
      <c r="AQ390" s="334"/>
    </row>
    <row r="391" spans="1:43" ht="17.100000000000001" customHeight="1" x14ac:dyDescent="0.2">
      <c r="A391" s="318" t="str">
        <f>IF('Basis-Tabelle-Samen'!A376="","",IF($C$1="Deutsch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91" s="319"/>
      <c r="C391" s="316" t="str">
        <f>IF($C$1="Bulgarisch - BG",'Basis-Tabelle-Samen'!Z376,
IF($C$1="Dänisch - DK",'Basis-Tabelle-Samen'!AA376,
IF($C$1="Deutsch - DE",'Basis-Tabelle-Samen'!AB376,
IF($C$1="Englisch - UK",'Basis-Tabelle-Samen'!AC376,
IF($C$1="Estnisch - EE",'Basis-Tabelle-Samen'!AD376,
IF($C$1="Finnisch - FI",'Basis-Tabelle-Samen'!AE376,
IF($C$1="Französisch - FR",'Basis-Tabelle-Samen'!AF376,
IF($C$1="Griechisch - GR",'Basis-Tabelle-Samen'!AG376,
IF($C$1="Irisch - IE",'Basis-Tabelle-Samen'!AH376,
IF($C$1="Isländisch - IS",'Basis-Tabelle-Samen'!AI376,
IF($C$1="Italienisch - IT",'Basis-Tabelle-Samen'!AJ376,
IF($C$1="Japanisch - JP",'Basis-Tabelle-Samen'!AK376,
IF($C$1="Kroatisch - HR",'Basis-Tabelle-Samen'!AL376,
IF($C$1="Lettisch - LV",'Basis-Tabelle-Samen'!AM376,
IF($C$1="Litauisch - LT",'Basis-Tabelle-Samen'!AN376,
IF($C$1="Maltesisch - MT",'Basis-Tabelle-Samen'!AO376,
IF($C$1="Niederländisch - NL",'Basis-Tabelle-Samen'!AP376,
IF($C$1="Norwegisch - NO",'Basis-Tabelle-Samen'!AQ376,
IF($C$1="Polnisch - PL",'Basis-Tabelle-Samen'!AR376,
IF($C$1="Portugiesisch - PT",'Basis-Tabelle-Samen'!AS376,
IF($C$1="Rumänisch - RO",'Basis-Tabelle-Samen'!AT376,
IF($C$1="Schwedisch - SE",'Basis-Tabelle-Samen'!AU376,
IF($C$1="Slowakisch - SK",'Basis-Tabelle-Samen'!AV376,
IF($C$1="Slowenisch - SI",'Basis-Tabelle-Samen'!AW376,
IF($C$1="Spanisch - ES",'Basis-Tabelle-Samen'!AX376,
IF($C$1="Tschechisch - CZ",'Basis-Tabelle-Samen'!AY376,
IF($C$1="Türkisch - TR",'Basis-Tabelle-Samen'!AZ376,
IF($C$1="Ungarisch - HU",'Basis-Tabelle-Samen'!BA376,
" ACHTUNG"))))))))))))))))))))))))))))</f>
        <v>Seedballs Sunshine</v>
      </c>
      <c r="D391" s="320">
        <f>'Basis-Tabelle-Samen'!F376</f>
        <v>0</v>
      </c>
      <c r="E391" s="321" t="str">
        <f>'Basis-Tabelle-Samen'!H376</f>
        <v>7 %</v>
      </c>
      <c r="F391" s="322" t="str">
        <f>IF('Basis-Tabelle-Samen'!G376="","",'Basis-Tabelle-Samen'!G376)</f>
        <v>11</v>
      </c>
      <c r="G391" s="320">
        <f>'Basis-Tabelle-Samen'!C376</f>
        <v>18187</v>
      </c>
      <c r="H391" s="323">
        <f>'Basis-Tabelle-Samen'!D376</f>
        <v>4055473181875</v>
      </c>
      <c r="I391" s="324">
        <f>'Basis-Tabelle-Samen'!E376</f>
        <v>2.4500000000000002</v>
      </c>
      <c r="J391" s="325" t="str">
        <f>IF(G391&lt;1,"",CONCATENATE('4'!$P$14," / ",'4'!$Q$7))</f>
        <v>12 / 48</v>
      </c>
      <c r="K391" s="335"/>
      <c r="L391" s="335"/>
      <c r="M391" s="332"/>
      <c r="N391" s="335"/>
      <c r="O391" s="333"/>
      <c r="P391" s="333"/>
      <c r="Q391" s="333"/>
      <c r="R391" s="333"/>
      <c r="S391" s="333"/>
      <c r="T391" s="333"/>
      <c r="U391" s="333"/>
      <c r="V391" s="333"/>
      <c r="W391" s="333"/>
      <c r="X391" s="333"/>
      <c r="Y391" s="333"/>
      <c r="Z391" s="333"/>
      <c r="AA391" s="333"/>
      <c r="AB391" s="333"/>
      <c r="AC391" s="333"/>
      <c r="AD391" s="333"/>
      <c r="AE391" s="333"/>
      <c r="AF391" s="333"/>
      <c r="AG391" s="333"/>
      <c r="AH391" s="333"/>
      <c r="AI391" s="333"/>
      <c r="AJ391" s="315"/>
      <c r="AK391" s="316" t="str">
        <f>IF(G391&lt;1,"",
IF($C$1="Bulgarisch - BG",HYPERLINK(CONCATENATE("https://www.saflax.de/0-WVK-Retail/Bilder-Pictures/SAFLAX-",'Basis-Tabelle-Samen'!C376,"-",'Basis-Tabelle-Samen'!J376,"-bulgarian.jpg")),
IF($C$1="Dänisch - DK",HYPERLINK(CONCATENATE("https://www.saflax.de/0-WVK-Retail/Bilder-Pictures/SAFLAX-",'Basis-Tabelle-Samen'!C376,"-",'Basis-Tabelle-Samen'!J376,"-danish.jpg")),
IF($C$1="Deutsch - DE",HYPERLINK(CONCATENATE("https://www.saflax.de/0-WVK-Retail/Bilder-Pictures/SAFLAX-",'Basis-Tabelle-Samen'!C376,"-",'Basis-Tabelle-Samen'!J376,"-german.jpg")),
IF($C$1="Englisch - UK",HYPERLINK(CONCATENATE("https://www.saflax.de/0-WVK-Retail/Bilder-Pictures/SAFLAX-",'Basis-Tabelle-Samen'!C376,"-",'Basis-Tabelle-Samen'!J376,"-english.jpg")),
IF($C$1="Estnisch - EE",HYPERLINK(CONCATENATE("https://www.saflax.de/0-WVK-Retail/Bilder-Pictures/SAFLAX-",'Basis-Tabelle-Samen'!C376,"-",'Basis-Tabelle-Samen'!J376,"-estonian.jpg")),
IF($C$1="Finnisch - FI",HYPERLINK(CONCATENATE("https://www.saflax.de/0-WVK-Retail/Bilder-Pictures/SAFLAX-",'Basis-Tabelle-Samen'!C376,"-",'Basis-Tabelle-Samen'!J376,"-finnish.jpg")),
IF($C$1="Französisch - FR",HYPERLINK(CONCATENATE("https://www.saflax.de/0-WVK-Retail/Bilder-Pictures/SAFLAX-",'Basis-Tabelle-Samen'!C376,"-",'Basis-Tabelle-Samen'!J376,"-french.jpg")),
IF($C$1="Griechisch - GR",HYPERLINK(CONCATENATE("https://www.saflax.de/0-WVK-Retail/Bilder-Pictures/SAFLAX-",'Basis-Tabelle-Samen'!C376,"-",'Basis-Tabelle-Samen'!J376,"-greek.jpg")),
IF($C$1="Irisch - IE",HYPERLINK(CONCATENATE("https://www.saflax.de/0-WVK-Retail/Bilder-Pictures/SAFLAX-",'Basis-Tabelle-Samen'!C376,"-",'Basis-Tabelle-Samen'!J376,"-irish.jpg")),
IF($C$1="Isländisch - IS",HYPERLINK(CONCATENATE("https://www.saflax.de/0-WVK-Retail/Bilder-Pictures/SAFLAX-",'Basis-Tabelle-Samen'!C376,"-",'Basis-Tabelle-Samen'!J376,"-icelandic.jpg")),
IF($C$1="Italienisch - IT",HYPERLINK(CONCATENATE("https://www.saflax.de/0-WVK-Retail/Bilder-Pictures/SAFLAX-",'Basis-Tabelle-Samen'!C376,"-",'Basis-Tabelle-Samen'!J376,"-italian.jpg")),
IF($C$1="Japanisch - JP",HYPERLINK(CONCATENATE("https://www.saflax.de/0-WVK-Retail/Bilder-Pictures/SAFLAX-",'Basis-Tabelle-Samen'!C376,"-",'Basis-Tabelle-Samen'!J376,"-japanese.jpg")),
IF($C$1="Kroatisch - HR",HYPERLINK(CONCATENATE("https://www.saflax.de/0-WVK-Retail/Bilder-Pictures/SAFLAX-",'Basis-Tabelle-Samen'!C376,"-",'Basis-Tabelle-Samen'!J376,"-croatian.jpg")),
IF($C$1="Lettisch - LV",HYPERLINK(CONCATENATE("https://www.saflax.de/0-WVK-Retail/Bilder-Pictures/SAFLAX-",'Basis-Tabelle-Samen'!C376,"-",'Basis-Tabelle-Samen'!J376,"-latvian.jpg")),
IF($C$1="Litauisch - LT",HYPERLINK(CONCATENATE("https://www.saflax.de/0-WVK-Retail/Bilder-Pictures/SAFLAX-",'Basis-Tabelle-Samen'!C376,"-",'Basis-Tabelle-Samen'!J376,"-lithuanian.jpg")),
IF($C$1="Maltesisch - MT",HYPERLINK(CONCATENATE("https://www.saflax.de/0-WVK-Retail/Bilder-Pictures/SAFLAX-",'Basis-Tabelle-Samen'!C376,"-",'Basis-Tabelle-Samen'!J376,"-maltese.jpg")),
IF($C$1="Niederländisch - NL",HYPERLINK(CONCATENATE("https://www.saflax.de/0-WVK-Retail/Bilder-Pictures/SAFLAX-",'Basis-Tabelle-Samen'!C376,"-",'Basis-Tabelle-Samen'!J376,"-dutch.jpg")),
IF($C$1="Norwegisch - NO",HYPERLINK(CONCATENATE("https://www.saflax.de/0-WVK-Retail/Bilder-Pictures/SAFLAX-",'Basis-Tabelle-Samen'!C376,"-",'Basis-Tabelle-Samen'!J376,"-nowegian.jpg")),
IF($C$1="Polnisch - PL",HYPERLINK(CONCATENATE("https://www.saflax.de/0-WVK-Retail/Bilder-Pictures/SAFLAX-",'Basis-Tabelle-Samen'!C376,"-",'Basis-Tabelle-Samen'!J376,"-polish.jpg")),
IF($C$1="Portugiesisch - PT",HYPERLINK(CONCATENATE("https://www.saflax.de/0-WVK-Retail/Bilder-Pictures/SAFLAX-",'Basis-Tabelle-Samen'!C376,"-",'Basis-Tabelle-Samen'!J376,"-portuguese.jpg")),
IF($C$1="Rumänisch - RO",HYPERLINK(CONCATENATE("https://www.saflax.de/0-WVK-Retail/Bilder-Pictures/SAFLAX-",'Basis-Tabelle-Samen'!C376,"-",'Basis-Tabelle-Samen'!J376,"-romanian.jpg")),
IF($C$1="Schwedisch - SE",HYPERLINK(CONCATENATE("https://www.saflax.de/0-WVK-Retail/Bilder-Pictures/SAFLAX-",'Basis-Tabelle-Samen'!C376,"-",'Basis-Tabelle-Samen'!J376,"-swedish.jpg")),
IF($C$1="Slowakisch - SK",HYPERLINK(CONCATENATE("https://www.saflax.de/0-WVK-Retail/Bilder-Pictures/SAFLAX-",'Basis-Tabelle-Samen'!C376,"-",'Basis-Tabelle-Samen'!J376,"-slovak.jpg")),
IF($C$1="Slowenisch - SI",HYPERLINK(CONCATENATE("https://www.saflax.de/0-WVK-Retail/Bilder-Pictures/SAFLAX-",'Basis-Tabelle-Samen'!C376,"-",'Basis-Tabelle-Samen'!J376,"-slovenian.jpg")),
IF($C$1="Spanisch - ES",HYPERLINK(CONCATENATE("https://www.saflax.de/0-WVK-Retail/Bilder-Pictures/SAFLAX-",'Basis-Tabelle-Samen'!C376,"-",'Basis-Tabelle-Samen'!J376,"-spanish.jpg")),
IF($C$1="Tschechisch - CZ",HYPERLINK(CONCATENATE("https://www.saflax.de/0-WVK-Retail/Bilder-Pictures/SAFLAX-",'Basis-Tabelle-Samen'!C376,"-",'Basis-Tabelle-Samen'!J376,"-czech.jpg")),
IF($C$1="Türkisch - TR",HYPERLINK(CONCATENATE("https://www.saflax.de/0-WVK-Retail/Bilder-Pictures/SAFLAX-",'Basis-Tabelle-Samen'!C376,"-",'Basis-Tabelle-Samen'!J376,"-turkish.jpg")),
IF($C$1="Ungarisch - HU",HYPERLINK(CONCATENATE("https://www.saflax.de/0-WVK-Retail/Bilder-Pictures/SAFLAX-",'Basis-Tabelle-Samen'!C376,"-",'Basis-Tabelle-Samen'!J376,"-hungarian.jpg")),
" ACHTUNG")))))))))))))))))))))))))))))</f>
        <v>https://www.saflax.de/0-WVK-Retail/Bilder-Pictures/SAFLAX-18187-seedballs-sunshine-english.jpg</v>
      </c>
      <c r="AL391" s="334"/>
      <c r="AM391" s="334"/>
      <c r="AN391" s="334"/>
      <c r="AO391" s="334"/>
      <c r="AP391" s="334"/>
      <c r="AQ391" s="334"/>
    </row>
    <row r="392" spans="1:43" ht="17.100000000000001" customHeight="1" x14ac:dyDescent="0.2">
      <c r="A392" s="318" t="str">
        <f>IF('Basis-Tabelle-Samen'!A401="","",IF($C$1="Deutsch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92" s="319"/>
      <c r="C392" s="316" t="str">
        <f>IF($C$1="Bulgarisch - BG",'Basis-Tabelle-Samen'!Z401,
IF($C$1="Dänisch - DK",'Basis-Tabelle-Samen'!AA401,
IF($C$1="Deutsch - DE",'Basis-Tabelle-Samen'!AB401,
IF($C$1="Englisch - UK",'Basis-Tabelle-Samen'!AC401,
IF($C$1="Estnisch - EE",'Basis-Tabelle-Samen'!AD401,
IF($C$1="Finnisch - FI",'Basis-Tabelle-Samen'!AE401,
IF($C$1="Französisch - FR",'Basis-Tabelle-Samen'!AF401,
IF($C$1="Griechisch - GR",'Basis-Tabelle-Samen'!AG401,
IF($C$1="Irisch - IE",'Basis-Tabelle-Samen'!AH401,
IF($C$1="Isländisch - IS",'Basis-Tabelle-Samen'!AI401,
IF($C$1="Italienisch - IT",'Basis-Tabelle-Samen'!AJ401,
IF($C$1="Japanisch - JP",'Basis-Tabelle-Samen'!AK401,
IF($C$1="Kroatisch - HR",'Basis-Tabelle-Samen'!AL401,
IF($C$1="Lettisch - LV",'Basis-Tabelle-Samen'!AM401,
IF($C$1="Litauisch - LT",'Basis-Tabelle-Samen'!AN401,
IF($C$1="Maltesisch - MT",'Basis-Tabelle-Samen'!AO401,
IF($C$1="Niederländisch - NL",'Basis-Tabelle-Samen'!AP401,
IF($C$1="Norwegisch - NO",'Basis-Tabelle-Samen'!AQ401,
IF($C$1="Polnisch - PL",'Basis-Tabelle-Samen'!AR401,
IF($C$1="Portugiesisch - PT",'Basis-Tabelle-Samen'!AS401,
IF($C$1="Rumänisch - RO",'Basis-Tabelle-Samen'!AT401,
IF($C$1="Schwedisch - SE",'Basis-Tabelle-Samen'!AU401,
IF($C$1="Slowakisch - SK",'Basis-Tabelle-Samen'!AV401,
IF($C$1="Slowenisch - SI",'Basis-Tabelle-Samen'!AW401,
IF($C$1="Spanisch - ES",'Basis-Tabelle-Samen'!AX401,
IF($C$1="Tschechisch - CZ",'Basis-Tabelle-Samen'!AY401,
IF($C$1="Türkisch - TR",'Basis-Tabelle-Samen'!AZ401,
IF($C$1="Ungarisch - HU",'Basis-Tabelle-Samen'!BA401,
" ACHTUNG"))))))))))))))))))))))))))))</f>
        <v>Seed Band Rocket</v>
      </c>
      <c r="D392" s="320">
        <f>'Basis-Tabelle-Samen'!F401</f>
        <v>0</v>
      </c>
      <c r="E392" s="321" t="str">
        <f>'Basis-Tabelle-Samen'!H401</f>
        <v>7 %</v>
      </c>
      <c r="F392" s="322" t="str">
        <f>IF('Basis-Tabelle-Samen'!G401="","",'Basis-Tabelle-Samen'!G401)</f>
        <v>11</v>
      </c>
      <c r="G392" s="320">
        <f>'Basis-Tabelle-Samen'!C401</f>
        <v>12761</v>
      </c>
      <c r="H392" s="323">
        <f>'Basis-Tabelle-Samen'!D401</f>
        <v>4055473127613</v>
      </c>
      <c r="I392" s="324">
        <f>'Basis-Tabelle-Samen'!E401</f>
        <v>1.85</v>
      </c>
      <c r="J392" s="325" t="str">
        <f>IF(G392&lt;1,"",CONCATENATE('4'!$X$24," / ",'4'!$Y$7))</f>
        <v>12 / 48</v>
      </c>
      <c r="K392" s="335"/>
      <c r="L392" s="335"/>
      <c r="M392" s="332"/>
      <c r="N392" s="335"/>
      <c r="O392" s="333"/>
      <c r="P392" s="333"/>
      <c r="Q392" s="333"/>
      <c r="R392" s="333"/>
      <c r="S392" s="333"/>
      <c r="T392" s="333"/>
      <c r="U392" s="333"/>
      <c r="V392" s="333"/>
      <c r="W392" s="333"/>
      <c r="X392" s="333"/>
      <c r="Y392" s="333"/>
      <c r="Z392" s="333"/>
      <c r="AA392" s="333"/>
      <c r="AB392" s="333"/>
      <c r="AC392" s="333"/>
      <c r="AD392" s="333"/>
      <c r="AE392" s="333"/>
      <c r="AF392" s="333"/>
      <c r="AG392" s="333"/>
      <c r="AH392" s="333"/>
      <c r="AI392" s="333"/>
      <c r="AJ392" s="315"/>
      <c r="AK392" s="316" t="str">
        <f>IF(G392&lt;1,"",
IF($C$1="Bulgarisch - BG",HYPERLINK(CONCATENATE("https://www.saflax.de/0-WVK-Retail/Bilder-Pictures/SAFLAX-",'Basis-Tabelle-Samen'!C401,"-",'Basis-Tabelle-Samen'!J401,"-bulgarian.jpg")),
IF($C$1="Dänisch - DK",HYPERLINK(CONCATENATE("https://www.saflax.de/0-WVK-Retail/Bilder-Pictures/SAFLAX-",'Basis-Tabelle-Samen'!C401,"-",'Basis-Tabelle-Samen'!J401,"-danish.jpg")),
IF($C$1="Deutsch - DE",HYPERLINK(CONCATENATE("https://www.saflax.de/0-WVK-Retail/Bilder-Pictures/SAFLAX-",'Basis-Tabelle-Samen'!C401,"-",'Basis-Tabelle-Samen'!J401,"-german.jpg")),
IF($C$1="Englisch - UK",HYPERLINK(CONCATENATE("https://www.saflax.de/0-WVK-Retail/Bilder-Pictures/SAFLAX-",'Basis-Tabelle-Samen'!C401,"-",'Basis-Tabelle-Samen'!J401,"-english.jpg")),
IF($C$1="Estnisch - EE",HYPERLINK(CONCATENATE("https://www.saflax.de/0-WVK-Retail/Bilder-Pictures/SAFLAX-",'Basis-Tabelle-Samen'!C401,"-",'Basis-Tabelle-Samen'!J401,"-estonian.jpg")),
IF($C$1="Finnisch - FI",HYPERLINK(CONCATENATE("https://www.saflax.de/0-WVK-Retail/Bilder-Pictures/SAFLAX-",'Basis-Tabelle-Samen'!C401,"-",'Basis-Tabelle-Samen'!J401,"-finnish.jpg")),
IF($C$1="Französisch - FR",HYPERLINK(CONCATENATE("https://www.saflax.de/0-WVK-Retail/Bilder-Pictures/SAFLAX-",'Basis-Tabelle-Samen'!C401,"-",'Basis-Tabelle-Samen'!J401,"-french.jpg")),
IF($C$1="Griechisch - GR",HYPERLINK(CONCATENATE("https://www.saflax.de/0-WVK-Retail/Bilder-Pictures/SAFLAX-",'Basis-Tabelle-Samen'!C401,"-",'Basis-Tabelle-Samen'!J401,"-greek.jpg")),
IF($C$1="Irisch - IE",HYPERLINK(CONCATENATE("https://www.saflax.de/0-WVK-Retail/Bilder-Pictures/SAFLAX-",'Basis-Tabelle-Samen'!C401,"-",'Basis-Tabelle-Samen'!J401,"-irish.jpg")),
IF($C$1="Isländisch - IS",HYPERLINK(CONCATENATE("https://www.saflax.de/0-WVK-Retail/Bilder-Pictures/SAFLAX-",'Basis-Tabelle-Samen'!C401,"-",'Basis-Tabelle-Samen'!J401,"-icelandic.jpg")),
IF($C$1="Italienisch - IT",HYPERLINK(CONCATENATE("https://www.saflax.de/0-WVK-Retail/Bilder-Pictures/SAFLAX-",'Basis-Tabelle-Samen'!C401,"-",'Basis-Tabelle-Samen'!J401,"-italian.jpg")),
IF($C$1="Japanisch - JP",HYPERLINK(CONCATENATE("https://www.saflax.de/0-WVK-Retail/Bilder-Pictures/SAFLAX-",'Basis-Tabelle-Samen'!C401,"-",'Basis-Tabelle-Samen'!J401,"-japanese.jpg")),
IF($C$1="Kroatisch - HR",HYPERLINK(CONCATENATE("https://www.saflax.de/0-WVK-Retail/Bilder-Pictures/SAFLAX-",'Basis-Tabelle-Samen'!C401,"-",'Basis-Tabelle-Samen'!J401,"-croatian.jpg")),
IF($C$1="Lettisch - LV",HYPERLINK(CONCATENATE("https://www.saflax.de/0-WVK-Retail/Bilder-Pictures/SAFLAX-",'Basis-Tabelle-Samen'!C401,"-",'Basis-Tabelle-Samen'!J401,"-latvian.jpg")),
IF($C$1="Litauisch - LT",HYPERLINK(CONCATENATE("https://www.saflax.de/0-WVK-Retail/Bilder-Pictures/SAFLAX-",'Basis-Tabelle-Samen'!C401,"-",'Basis-Tabelle-Samen'!J401,"-lithuanian.jpg")),
IF($C$1="Maltesisch - MT",HYPERLINK(CONCATENATE("https://www.saflax.de/0-WVK-Retail/Bilder-Pictures/SAFLAX-",'Basis-Tabelle-Samen'!C401,"-",'Basis-Tabelle-Samen'!J401,"-maltese.jpg")),
IF($C$1="Niederländisch - NL",HYPERLINK(CONCATENATE("https://www.saflax.de/0-WVK-Retail/Bilder-Pictures/SAFLAX-",'Basis-Tabelle-Samen'!C401,"-",'Basis-Tabelle-Samen'!J401,"-dutch.jpg")),
IF($C$1="Norwegisch - NO",HYPERLINK(CONCATENATE("https://www.saflax.de/0-WVK-Retail/Bilder-Pictures/SAFLAX-",'Basis-Tabelle-Samen'!C401,"-",'Basis-Tabelle-Samen'!J401,"-nowegian.jpg")),
IF($C$1="Polnisch - PL",HYPERLINK(CONCATENATE("https://www.saflax.de/0-WVK-Retail/Bilder-Pictures/SAFLAX-",'Basis-Tabelle-Samen'!C401,"-",'Basis-Tabelle-Samen'!J401,"-polish.jpg")),
IF($C$1="Portugiesisch - PT",HYPERLINK(CONCATENATE("https://www.saflax.de/0-WVK-Retail/Bilder-Pictures/SAFLAX-",'Basis-Tabelle-Samen'!C401,"-",'Basis-Tabelle-Samen'!J401,"-portuguese.jpg")),
IF($C$1="Rumänisch - RO",HYPERLINK(CONCATENATE("https://www.saflax.de/0-WVK-Retail/Bilder-Pictures/SAFLAX-",'Basis-Tabelle-Samen'!C401,"-",'Basis-Tabelle-Samen'!J401,"-romanian.jpg")),
IF($C$1="Schwedisch - SE",HYPERLINK(CONCATENATE("https://www.saflax.de/0-WVK-Retail/Bilder-Pictures/SAFLAX-",'Basis-Tabelle-Samen'!C401,"-",'Basis-Tabelle-Samen'!J401,"-swedish.jpg")),
IF($C$1="Slowakisch - SK",HYPERLINK(CONCATENATE("https://www.saflax.de/0-WVK-Retail/Bilder-Pictures/SAFLAX-",'Basis-Tabelle-Samen'!C401,"-",'Basis-Tabelle-Samen'!J401,"-slovak.jpg")),
IF($C$1="Slowenisch - SI",HYPERLINK(CONCATENATE("https://www.saflax.de/0-WVK-Retail/Bilder-Pictures/SAFLAX-",'Basis-Tabelle-Samen'!C401,"-",'Basis-Tabelle-Samen'!J401,"-slovenian.jpg")),
IF($C$1="Spanisch - ES",HYPERLINK(CONCATENATE("https://www.saflax.de/0-WVK-Retail/Bilder-Pictures/SAFLAX-",'Basis-Tabelle-Samen'!C401,"-",'Basis-Tabelle-Samen'!J401,"-spanish.jpg")),
IF($C$1="Tschechisch - CZ",HYPERLINK(CONCATENATE("https://www.saflax.de/0-WVK-Retail/Bilder-Pictures/SAFLAX-",'Basis-Tabelle-Samen'!C401,"-",'Basis-Tabelle-Samen'!J401,"-czech.jpg")),
IF($C$1="Türkisch - TR",HYPERLINK(CONCATENATE("https://www.saflax.de/0-WVK-Retail/Bilder-Pictures/SAFLAX-",'Basis-Tabelle-Samen'!C401,"-",'Basis-Tabelle-Samen'!J401,"-turkish.jpg")),
IF($C$1="Ungarisch - HU",HYPERLINK(CONCATENATE("https://www.saflax.de/0-WVK-Retail/Bilder-Pictures/SAFLAX-",'Basis-Tabelle-Samen'!C401,"-",'Basis-Tabelle-Samen'!J401,"-hungarian.jpg")),
" ACHTUNG")))))))))))))))))))))))))))))</f>
        <v>https://www.saflax.de/0-WVK-Retail/Bilder-Pictures/SAFLAX-12761-seed-band-rocket-english.jpg</v>
      </c>
      <c r="AL392" s="334"/>
      <c r="AM392" s="334"/>
      <c r="AN392" s="334"/>
      <c r="AO392" s="334"/>
      <c r="AP392" s="334"/>
      <c r="AQ392" s="334"/>
    </row>
    <row r="393" spans="1:43" ht="17.100000000000001" customHeight="1" x14ac:dyDescent="0.2">
      <c r="A393" s="318" t="str">
        <f>IF('Basis-Tabelle-Samen'!A402="","",IF($C$1="Deutsch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93" s="319"/>
      <c r="C393" s="316" t="str">
        <f>IF($C$1="Bulgarisch - BG",'Basis-Tabelle-Samen'!Z402,
IF($C$1="Dänisch - DK",'Basis-Tabelle-Samen'!AA402,
IF($C$1="Deutsch - DE",'Basis-Tabelle-Samen'!AB402,
IF($C$1="Englisch - UK",'Basis-Tabelle-Samen'!AC402,
IF($C$1="Estnisch - EE",'Basis-Tabelle-Samen'!AD402,
IF($C$1="Finnisch - FI",'Basis-Tabelle-Samen'!AE402,
IF($C$1="Französisch - FR",'Basis-Tabelle-Samen'!AF402,
IF($C$1="Griechisch - GR",'Basis-Tabelle-Samen'!AG402,
IF($C$1="Irisch - IE",'Basis-Tabelle-Samen'!AH402,
IF($C$1="Isländisch - IS",'Basis-Tabelle-Samen'!AI402,
IF($C$1="Italienisch - IT",'Basis-Tabelle-Samen'!AJ402,
IF($C$1="Japanisch - JP",'Basis-Tabelle-Samen'!AK402,
IF($C$1="Kroatisch - HR",'Basis-Tabelle-Samen'!AL402,
IF($C$1="Lettisch - LV",'Basis-Tabelle-Samen'!AM402,
IF($C$1="Litauisch - LT",'Basis-Tabelle-Samen'!AN402,
IF($C$1="Maltesisch - MT",'Basis-Tabelle-Samen'!AO402,
IF($C$1="Niederländisch - NL",'Basis-Tabelle-Samen'!AP402,
IF($C$1="Norwegisch - NO",'Basis-Tabelle-Samen'!AQ402,
IF($C$1="Polnisch - PL",'Basis-Tabelle-Samen'!AR402,
IF($C$1="Portugiesisch - PT",'Basis-Tabelle-Samen'!AS402,
IF($C$1="Rumänisch - RO",'Basis-Tabelle-Samen'!AT402,
IF($C$1="Schwedisch - SE",'Basis-Tabelle-Samen'!AU402,
IF($C$1="Slowakisch - SK",'Basis-Tabelle-Samen'!AV402,
IF($C$1="Slowenisch - SI",'Basis-Tabelle-Samen'!AW402,
IF($C$1="Spanisch - ES",'Basis-Tabelle-Samen'!AX402,
IF($C$1="Tschechisch - CZ",'Basis-Tabelle-Samen'!AY402,
IF($C$1="Türkisch - TR",'Basis-Tabelle-Samen'!AZ402,
IF($C$1="Ungarisch - HU",'Basis-Tabelle-Samen'!BA402,
" ACHTUNG"))))))))))))))))))))))))))))</f>
        <v>Seed Band Lettuce Mix</v>
      </c>
      <c r="D393" s="320">
        <f>'Basis-Tabelle-Samen'!F402</f>
        <v>0</v>
      </c>
      <c r="E393" s="321" t="str">
        <f>'Basis-Tabelle-Samen'!H402</f>
        <v>7 %</v>
      </c>
      <c r="F393" s="322" t="str">
        <f>IF('Basis-Tabelle-Samen'!G402="","",'Basis-Tabelle-Samen'!G402)</f>
        <v>11</v>
      </c>
      <c r="G393" s="320">
        <f>'Basis-Tabelle-Samen'!C402</f>
        <v>12762</v>
      </c>
      <c r="H393" s="323">
        <f>'Basis-Tabelle-Samen'!D402</f>
        <v>4055473127620</v>
      </c>
      <c r="I393" s="324">
        <f>'Basis-Tabelle-Samen'!E402</f>
        <v>1.85</v>
      </c>
      <c r="J393" s="325" t="str">
        <f>IF(G393&lt;1,"",CONCATENATE('4'!$X$24," / ",'4'!$Y$7))</f>
        <v>12 / 48</v>
      </c>
      <c r="K393" s="335"/>
      <c r="L393" s="335"/>
      <c r="M393" s="332"/>
      <c r="N393" s="335"/>
      <c r="O393" s="333"/>
      <c r="P393" s="333"/>
      <c r="Q393" s="333"/>
      <c r="R393" s="333"/>
      <c r="S393" s="333"/>
      <c r="T393" s="333"/>
      <c r="U393" s="333"/>
      <c r="V393" s="333"/>
      <c r="W393" s="333"/>
      <c r="X393" s="333"/>
      <c r="Y393" s="333"/>
      <c r="Z393" s="333"/>
      <c r="AA393" s="333"/>
      <c r="AB393" s="333"/>
      <c r="AC393" s="333"/>
      <c r="AD393" s="333"/>
      <c r="AE393" s="333"/>
      <c r="AF393" s="333"/>
      <c r="AG393" s="333"/>
      <c r="AH393" s="333"/>
      <c r="AI393" s="333"/>
      <c r="AJ393" s="315"/>
      <c r="AK393" s="316" t="str">
        <f>IF(G393&lt;1,"",
IF($C$1="Bulgarisch - BG",HYPERLINK(CONCATENATE("https://www.saflax.de/0-WVK-Retail/Bilder-Pictures/SAFLAX-",'Basis-Tabelle-Samen'!C402,"-",'Basis-Tabelle-Samen'!J402,"-bulgarian.jpg")),
IF($C$1="Dänisch - DK",HYPERLINK(CONCATENATE("https://www.saflax.de/0-WVK-Retail/Bilder-Pictures/SAFLAX-",'Basis-Tabelle-Samen'!C402,"-",'Basis-Tabelle-Samen'!J402,"-danish.jpg")),
IF($C$1="Deutsch - DE",HYPERLINK(CONCATENATE("https://www.saflax.de/0-WVK-Retail/Bilder-Pictures/SAFLAX-",'Basis-Tabelle-Samen'!C402,"-",'Basis-Tabelle-Samen'!J402,"-german.jpg")),
IF($C$1="Englisch - UK",HYPERLINK(CONCATENATE("https://www.saflax.de/0-WVK-Retail/Bilder-Pictures/SAFLAX-",'Basis-Tabelle-Samen'!C402,"-",'Basis-Tabelle-Samen'!J402,"-english.jpg")),
IF($C$1="Estnisch - EE",HYPERLINK(CONCATENATE("https://www.saflax.de/0-WVK-Retail/Bilder-Pictures/SAFLAX-",'Basis-Tabelle-Samen'!C402,"-",'Basis-Tabelle-Samen'!J402,"-estonian.jpg")),
IF($C$1="Finnisch - FI",HYPERLINK(CONCATENATE("https://www.saflax.de/0-WVK-Retail/Bilder-Pictures/SAFLAX-",'Basis-Tabelle-Samen'!C402,"-",'Basis-Tabelle-Samen'!J402,"-finnish.jpg")),
IF($C$1="Französisch - FR",HYPERLINK(CONCATENATE("https://www.saflax.de/0-WVK-Retail/Bilder-Pictures/SAFLAX-",'Basis-Tabelle-Samen'!C402,"-",'Basis-Tabelle-Samen'!J402,"-french.jpg")),
IF($C$1="Griechisch - GR",HYPERLINK(CONCATENATE("https://www.saflax.de/0-WVK-Retail/Bilder-Pictures/SAFLAX-",'Basis-Tabelle-Samen'!C402,"-",'Basis-Tabelle-Samen'!J402,"-greek.jpg")),
IF($C$1="Irisch - IE",HYPERLINK(CONCATENATE("https://www.saflax.de/0-WVK-Retail/Bilder-Pictures/SAFLAX-",'Basis-Tabelle-Samen'!C402,"-",'Basis-Tabelle-Samen'!J402,"-irish.jpg")),
IF($C$1="Isländisch - IS",HYPERLINK(CONCATENATE("https://www.saflax.de/0-WVK-Retail/Bilder-Pictures/SAFLAX-",'Basis-Tabelle-Samen'!C402,"-",'Basis-Tabelle-Samen'!J402,"-icelandic.jpg")),
IF($C$1="Italienisch - IT",HYPERLINK(CONCATENATE("https://www.saflax.de/0-WVK-Retail/Bilder-Pictures/SAFLAX-",'Basis-Tabelle-Samen'!C402,"-",'Basis-Tabelle-Samen'!J402,"-italian.jpg")),
IF($C$1="Japanisch - JP",HYPERLINK(CONCATENATE("https://www.saflax.de/0-WVK-Retail/Bilder-Pictures/SAFLAX-",'Basis-Tabelle-Samen'!C402,"-",'Basis-Tabelle-Samen'!J402,"-japanese.jpg")),
IF($C$1="Kroatisch - HR",HYPERLINK(CONCATENATE("https://www.saflax.de/0-WVK-Retail/Bilder-Pictures/SAFLAX-",'Basis-Tabelle-Samen'!C402,"-",'Basis-Tabelle-Samen'!J402,"-croatian.jpg")),
IF($C$1="Lettisch - LV",HYPERLINK(CONCATENATE("https://www.saflax.de/0-WVK-Retail/Bilder-Pictures/SAFLAX-",'Basis-Tabelle-Samen'!C402,"-",'Basis-Tabelle-Samen'!J402,"-latvian.jpg")),
IF($C$1="Litauisch - LT",HYPERLINK(CONCATENATE("https://www.saflax.de/0-WVK-Retail/Bilder-Pictures/SAFLAX-",'Basis-Tabelle-Samen'!C402,"-",'Basis-Tabelle-Samen'!J402,"-lithuanian.jpg")),
IF($C$1="Maltesisch - MT",HYPERLINK(CONCATENATE("https://www.saflax.de/0-WVK-Retail/Bilder-Pictures/SAFLAX-",'Basis-Tabelle-Samen'!C402,"-",'Basis-Tabelle-Samen'!J402,"-maltese.jpg")),
IF($C$1="Niederländisch - NL",HYPERLINK(CONCATENATE("https://www.saflax.de/0-WVK-Retail/Bilder-Pictures/SAFLAX-",'Basis-Tabelle-Samen'!C402,"-",'Basis-Tabelle-Samen'!J402,"-dutch.jpg")),
IF($C$1="Norwegisch - NO",HYPERLINK(CONCATENATE("https://www.saflax.de/0-WVK-Retail/Bilder-Pictures/SAFLAX-",'Basis-Tabelle-Samen'!C402,"-",'Basis-Tabelle-Samen'!J402,"-nowegian.jpg")),
IF($C$1="Polnisch - PL",HYPERLINK(CONCATENATE("https://www.saflax.de/0-WVK-Retail/Bilder-Pictures/SAFLAX-",'Basis-Tabelle-Samen'!C402,"-",'Basis-Tabelle-Samen'!J402,"-polish.jpg")),
IF($C$1="Portugiesisch - PT",HYPERLINK(CONCATENATE("https://www.saflax.de/0-WVK-Retail/Bilder-Pictures/SAFLAX-",'Basis-Tabelle-Samen'!C402,"-",'Basis-Tabelle-Samen'!J402,"-portuguese.jpg")),
IF($C$1="Rumänisch - RO",HYPERLINK(CONCATENATE("https://www.saflax.de/0-WVK-Retail/Bilder-Pictures/SAFLAX-",'Basis-Tabelle-Samen'!C402,"-",'Basis-Tabelle-Samen'!J402,"-romanian.jpg")),
IF($C$1="Schwedisch - SE",HYPERLINK(CONCATENATE("https://www.saflax.de/0-WVK-Retail/Bilder-Pictures/SAFLAX-",'Basis-Tabelle-Samen'!C402,"-",'Basis-Tabelle-Samen'!J402,"-swedish.jpg")),
IF($C$1="Slowakisch - SK",HYPERLINK(CONCATENATE("https://www.saflax.de/0-WVK-Retail/Bilder-Pictures/SAFLAX-",'Basis-Tabelle-Samen'!C402,"-",'Basis-Tabelle-Samen'!J402,"-slovak.jpg")),
IF($C$1="Slowenisch - SI",HYPERLINK(CONCATENATE("https://www.saflax.de/0-WVK-Retail/Bilder-Pictures/SAFLAX-",'Basis-Tabelle-Samen'!C402,"-",'Basis-Tabelle-Samen'!J402,"-slovenian.jpg")),
IF($C$1="Spanisch - ES",HYPERLINK(CONCATENATE("https://www.saflax.de/0-WVK-Retail/Bilder-Pictures/SAFLAX-",'Basis-Tabelle-Samen'!C402,"-",'Basis-Tabelle-Samen'!J402,"-spanish.jpg")),
IF($C$1="Tschechisch - CZ",HYPERLINK(CONCATENATE("https://www.saflax.de/0-WVK-Retail/Bilder-Pictures/SAFLAX-",'Basis-Tabelle-Samen'!C402,"-",'Basis-Tabelle-Samen'!J402,"-czech.jpg")),
IF($C$1="Türkisch - TR",HYPERLINK(CONCATENATE("https://www.saflax.de/0-WVK-Retail/Bilder-Pictures/SAFLAX-",'Basis-Tabelle-Samen'!C402,"-",'Basis-Tabelle-Samen'!J402,"-turkish.jpg")),
IF($C$1="Ungarisch - HU",HYPERLINK(CONCATENATE("https://www.saflax.de/0-WVK-Retail/Bilder-Pictures/SAFLAX-",'Basis-Tabelle-Samen'!C402,"-",'Basis-Tabelle-Samen'!J402,"-hungarian.jpg")),
" ACHTUNG")))))))))))))))))))))))))))))</f>
        <v>https://www.saflax.de/0-WVK-Retail/Bilder-Pictures/SAFLAX-12762-seed-band-lettuce-mix-english.jpg</v>
      </c>
      <c r="AL393" s="334"/>
      <c r="AM393" s="334"/>
      <c r="AN393" s="334"/>
      <c r="AO393" s="334"/>
      <c r="AP393" s="334"/>
      <c r="AQ393" s="334"/>
    </row>
    <row r="394" spans="1:43" ht="17.100000000000001" customHeight="1" x14ac:dyDescent="0.2">
      <c r="A394" s="318" t="str">
        <f>IF('Basis-Tabelle-Samen'!A403="","",IF($C$1="Deutsch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94" s="319"/>
      <c r="C394" s="316" t="str">
        <f>IF($C$1="Bulgarisch - BG",'Basis-Tabelle-Samen'!Z403,
IF($C$1="Dänisch - DK",'Basis-Tabelle-Samen'!AA403,
IF($C$1="Deutsch - DE",'Basis-Tabelle-Samen'!AB403,
IF($C$1="Englisch - UK",'Basis-Tabelle-Samen'!AC403,
IF($C$1="Estnisch - EE",'Basis-Tabelle-Samen'!AD403,
IF($C$1="Finnisch - FI",'Basis-Tabelle-Samen'!AE403,
IF($C$1="Französisch - FR",'Basis-Tabelle-Samen'!AF403,
IF($C$1="Griechisch - GR",'Basis-Tabelle-Samen'!AG403,
IF($C$1="Irisch - IE",'Basis-Tabelle-Samen'!AH403,
IF($C$1="Isländisch - IS",'Basis-Tabelle-Samen'!AI403,
IF($C$1="Italienisch - IT",'Basis-Tabelle-Samen'!AJ403,
IF($C$1="Japanisch - JP",'Basis-Tabelle-Samen'!AK403,
IF($C$1="Kroatisch - HR",'Basis-Tabelle-Samen'!AL403,
IF($C$1="Lettisch - LV",'Basis-Tabelle-Samen'!AM403,
IF($C$1="Litauisch - LT",'Basis-Tabelle-Samen'!AN403,
IF($C$1="Maltesisch - MT",'Basis-Tabelle-Samen'!AO403,
IF($C$1="Niederländisch - NL",'Basis-Tabelle-Samen'!AP403,
IF($C$1="Norwegisch - NO",'Basis-Tabelle-Samen'!AQ403,
IF($C$1="Polnisch - PL",'Basis-Tabelle-Samen'!AR403,
IF($C$1="Portugiesisch - PT",'Basis-Tabelle-Samen'!AS403,
IF($C$1="Rumänisch - RO",'Basis-Tabelle-Samen'!AT403,
IF($C$1="Schwedisch - SE",'Basis-Tabelle-Samen'!AU403,
IF($C$1="Slowakisch - SK",'Basis-Tabelle-Samen'!AV403,
IF($C$1="Slowenisch - SI",'Basis-Tabelle-Samen'!AW403,
IF($C$1="Spanisch - ES",'Basis-Tabelle-Samen'!AX403,
IF($C$1="Tschechisch - CZ",'Basis-Tabelle-Samen'!AY403,
IF($C$1="Türkisch - TR",'Basis-Tabelle-Samen'!AZ403,
IF($C$1="Ungarisch - HU",'Basis-Tabelle-Samen'!BA403,
" ACHTUNG"))))))))))))))))))))))))))))</f>
        <v>Seed Band Catnip</v>
      </c>
      <c r="D394" s="320">
        <f>'Basis-Tabelle-Samen'!F403</f>
        <v>0</v>
      </c>
      <c r="E394" s="321" t="str">
        <f>'Basis-Tabelle-Samen'!H403</f>
        <v>7 %</v>
      </c>
      <c r="F394" s="322" t="str">
        <f>IF('Basis-Tabelle-Samen'!G403="","",'Basis-Tabelle-Samen'!G403)</f>
        <v>11</v>
      </c>
      <c r="G394" s="320">
        <f>'Basis-Tabelle-Samen'!C403</f>
        <v>12778</v>
      </c>
      <c r="H394" s="323">
        <f>'Basis-Tabelle-Samen'!D403</f>
        <v>4055473127781</v>
      </c>
      <c r="I394" s="324">
        <f>'Basis-Tabelle-Samen'!E403</f>
        <v>1.85</v>
      </c>
      <c r="J394" s="325" t="str">
        <f>IF(G394&lt;1,"",CONCATENATE('4'!$X$24," / ",'4'!$Y$7))</f>
        <v>12 / 48</v>
      </c>
      <c r="K394" s="335"/>
      <c r="L394" s="335"/>
      <c r="M394" s="332"/>
      <c r="N394" s="335"/>
      <c r="O394" s="333"/>
      <c r="P394" s="333"/>
      <c r="Q394" s="333"/>
      <c r="R394" s="333"/>
      <c r="S394" s="333"/>
      <c r="T394" s="333"/>
      <c r="U394" s="333"/>
      <c r="V394" s="333"/>
      <c r="W394" s="333"/>
      <c r="X394" s="333"/>
      <c r="Y394" s="333"/>
      <c r="Z394" s="333"/>
      <c r="AA394" s="333"/>
      <c r="AB394" s="333"/>
      <c r="AC394" s="333"/>
      <c r="AD394" s="333"/>
      <c r="AE394" s="333"/>
      <c r="AF394" s="333"/>
      <c r="AG394" s="333"/>
      <c r="AH394" s="333"/>
      <c r="AI394" s="333"/>
      <c r="AJ394" s="315"/>
      <c r="AK394" s="316" t="str">
        <f>IF(G394&lt;1,"",
IF($C$1="Bulgarisch - BG",HYPERLINK(CONCATENATE("https://www.saflax.de/0-WVK-Retail/Bilder-Pictures/SAFLAX-",'Basis-Tabelle-Samen'!C403,"-",'Basis-Tabelle-Samen'!J403,"-bulgarian.jpg")),
IF($C$1="Dänisch - DK",HYPERLINK(CONCATENATE("https://www.saflax.de/0-WVK-Retail/Bilder-Pictures/SAFLAX-",'Basis-Tabelle-Samen'!C403,"-",'Basis-Tabelle-Samen'!J403,"-danish.jpg")),
IF($C$1="Deutsch - DE",HYPERLINK(CONCATENATE("https://www.saflax.de/0-WVK-Retail/Bilder-Pictures/SAFLAX-",'Basis-Tabelle-Samen'!C403,"-",'Basis-Tabelle-Samen'!J403,"-german.jpg")),
IF($C$1="Englisch - UK",HYPERLINK(CONCATENATE("https://www.saflax.de/0-WVK-Retail/Bilder-Pictures/SAFLAX-",'Basis-Tabelle-Samen'!C403,"-",'Basis-Tabelle-Samen'!J403,"-english.jpg")),
IF($C$1="Estnisch - EE",HYPERLINK(CONCATENATE("https://www.saflax.de/0-WVK-Retail/Bilder-Pictures/SAFLAX-",'Basis-Tabelle-Samen'!C403,"-",'Basis-Tabelle-Samen'!J403,"-estonian.jpg")),
IF($C$1="Finnisch - FI",HYPERLINK(CONCATENATE("https://www.saflax.de/0-WVK-Retail/Bilder-Pictures/SAFLAX-",'Basis-Tabelle-Samen'!C403,"-",'Basis-Tabelle-Samen'!J403,"-finnish.jpg")),
IF($C$1="Französisch - FR",HYPERLINK(CONCATENATE("https://www.saflax.de/0-WVK-Retail/Bilder-Pictures/SAFLAX-",'Basis-Tabelle-Samen'!C403,"-",'Basis-Tabelle-Samen'!J403,"-french.jpg")),
IF($C$1="Griechisch - GR",HYPERLINK(CONCATENATE("https://www.saflax.de/0-WVK-Retail/Bilder-Pictures/SAFLAX-",'Basis-Tabelle-Samen'!C403,"-",'Basis-Tabelle-Samen'!J403,"-greek.jpg")),
IF($C$1="Irisch - IE",HYPERLINK(CONCATENATE("https://www.saflax.de/0-WVK-Retail/Bilder-Pictures/SAFLAX-",'Basis-Tabelle-Samen'!C403,"-",'Basis-Tabelle-Samen'!J403,"-irish.jpg")),
IF($C$1="Isländisch - IS",HYPERLINK(CONCATENATE("https://www.saflax.de/0-WVK-Retail/Bilder-Pictures/SAFLAX-",'Basis-Tabelle-Samen'!C403,"-",'Basis-Tabelle-Samen'!J403,"-icelandic.jpg")),
IF($C$1="Italienisch - IT",HYPERLINK(CONCATENATE("https://www.saflax.de/0-WVK-Retail/Bilder-Pictures/SAFLAX-",'Basis-Tabelle-Samen'!C403,"-",'Basis-Tabelle-Samen'!J403,"-italian.jpg")),
IF($C$1="Japanisch - JP",HYPERLINK(CONCATENATE("https://www.saflax.de/0-WVK-Retail/Bilder-Pictures/SAFLAX-",'Basis-Tabelle-Samen'!C403,"-",'Basis-Tabelle-Samen'!J403,"-japanese.jpg")),
IF($C$1="Kroatisch - HR",HYPERLINK(CONCATENATE("https://www.saflax.de/0-WVK-Retail/Bilder-Pictures/SAFLAX-",'Basis-Tabelle-Samen'!C403,"-",'Basis-Tabelle-Samen'!J403,"-croatian.jpg")),
IF($C$1="Lettisch - LV",HYPERLINK(CONCATENATE("https://www.saflax.de/0-WVK-Retail/Bilder-Pictures/SAFLAX-",'Basis-Tabelle-Samen'!C403,"-",'Basis-Tabelle-Samen'!J403,"-latvian.jpg")),
IF($C$1="Litauisch - LT",HYPERLINK(CONCATENATE("https://www.saflax.de/0-WVK-Retail/Bilder-Pictures/SAFLAX-",'Basis-Tabelle-Samen'!C403,"-",'Basis-Tabelle-Samen'!J403,"-lithuanian.jpg")),
IF($C$1="Maltesisch - MT",HYPERLINK(CONCATENATE("https://www.saflax.de/0-WVK-Retail/Bilder-Pictures/SAFLAX-",'Basis-Tabelle-Samen'!C403,"-",'Basis-Tabelle-Samen'!J403,"-maltese.jpg")),
IF($C$1="Niederländisch - NL",HYPERLINK(CONCATENATE("https://www.saflax.de/0-WVK-Retail/Bilder-Pictures/SAFLAX-",'Basis-Tabelle-Samen'!C403,"-",'Basis-Tabelle-Samen'!J403,"-dutch.jpg")),
IF($C$1="Norwegisch - NO",HYPERLINK(CONCATENATE("https://www.saflax.de/0-WVK-Retail/Bilder-Pictures/SAFLAX-",'Basis-Tabelle-Samen'!C403,"-",'Basis-Tabelle-Samen'!J403,"-nowegian.jpg")),
IF($C$1="Polnisch - PL",HYPERLINK(CONCATENATE("https://www.saflax.de/0-WVK-Retail/Bilder-Pictures/SAFLAX-",'Basis-Tabelle-Samen'!C403,"-",'Basis-Tabelle-Samen'!J403,"-polish.jpg")),
IF($C$1="Portugiesisch - PT",HYPERLINK(CONCATENATE("https://www.saflax.de/0-WVK-Retail/Bilder-Pictures/SAFLAX-",'Basis-Tabelle-Samen'!C403,"-",'Basis-Tabelle-Samen'!J403,"-portuguese.jpg")),
IF($C$1="Rumänisch - RO",HYPERLINK(CONCATENATE("https://www.saflax.de/0-WVK-Retail/Bilder-Pictures/SAFLAX-",'Basis-Tabelle-Samen'!C403,"-",'Basis-Tabelle-Samen'!J403,"-romanian.jpg")),
IF($C$1="Schwedisch - SE",HYPERLINK(CONCATENATE("https://www.saflax.de/0-WVK-Retail/Bilder-Pictures/SAFLAX-",'Basis-Tabelle-Samen'!C403,"-",'Basis-Tabelle-Samen'!J403,"-swedish.jpg")),
IF($C$1="Slowakisch - SK",HYPERLINK(CONCATENATE("https://www.saflax.de/0-WVK-Retail/Bilder-Pictures/SAFLAX-",'Basis-Tabelle-Samen'!C403,"-",'Basis-Tabelle-Samen'!J403,"-slovak.jpg")),
IF($C$1="Slowenisch - SI",HYPERLINK(CONCATENATE("https://www.saflax.de/0-WVK-Retail/Bilder-Pictures/SAFLAX-",'Basis-Tabelle-Samen'!C403,"-",'Basis-Tabelle-Samen'!J403,"-slovenian.jpg")),
IF($C$1="Spanisch - ES",HYPERLINK(CONCATENATE("https://www.saflax.de/0-WVK-Retail/Bilder-Pictures/SAFLAX-",'Basis-Tabelle-Samen'!C403,"-",'Basis-Tabelle-Samen'!J403,"-spanish.jpg")),
IF($C$1="Tschechisch - CZ",HYPERLINK(CONCATENATE("https://www.saflax.de/0-WVK-Retail/Bilder-Pictures/SAFLAX-",'Basis-Tabelle-Samen'!C403,"-",'Basis-Tabelle-Samen'!J403,"-czech.jpg")),
IF($C$1="Türkisch - TR",HYPERLINK(CONCATENATE("https://www.saflax.de/0-WVK-Retail/Bilder-Pictures/SAFLAX-",'Basis-Tabelle-Samen'!C403,"-",'Basis-Tabelle-Samen'!J403,"-turkish.jpg")),
IF($C$1="Ungarisch - HU",HYPERLINK(CONCATENATE("https://www.saflax.de/0-WVK-Retail/Bilder-Pictures/SAFLAX-",'Basis-Tabelle-Samen'!C403,"-",'Basis-Tabelle-Samen'!J403,"-hungarian.jpg")),
" ACHTUNG")))))))))))))))))))))))))))))</f>
        <v>https://www.saflax.de/0-WVK-Retail/Bilder-Pictures/SAFLAX-12778-seed-band-catnip-english.jpg</v>
      </c>
      <c r="AL394" s="334"/>
      <c r="AM394" s="334"/>
      <c r="AN394" s="334"/>
      <c r="AO394" s="334"/>
      <c r="AP394" s="334"/>
      <c r="AQ394" s="334"/>
    </row>
    <row r="395" spans="1:43" ht="17.100000000000001" customHeight="1" x14ac:dyDescent="0.2">
      <c r="A395" s="318" t="str">
        <f>IF('Basis-Tabelle-Samen'!A372="","",IF($C$1="Deutsch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95" s="319"/>
      <c r="C395" s="316" t="str">
        <f>IF($C$1="Bulgarisch - BG",'Basis-Tabelle-Samen'!Z372,
IF($C$1="Dänisch - DK",'Basis-Tabelle-Samen'!AA372,
IF($C$1="Deutsch - DE",'Basis-Tabelle-Samen'!AB372,
IF($C$1="Englisch - UK",'Basis-Tabelle-Samen'!AC372,
IF($C$1="Estnisch - EE",'Basis-Tabelle-Samen'!AD372,
IF($C$1="Finnisch - FI",'Basis-Tabelle-Samen'!AE372,
IF($C$1="Französisch - FR",'Basis-Tabelle-Samen'!AF372,
IF($C$1="Griechisch - GR",'Basis-Tabelle-Samen'!AG372,
IF($C$1="Irisch - IE",'Basis-Tabelle-Samen'!AH372,
IF($C$1="Isländisch - IS",'Basis-Tabelle-Samen'!AI372,
IF($C$1="Italienisch - IT",'Basis-Tabelle-Samen'!AJ372,
IF($C$1="Japanisch - JP",'Basis-Tabelle-Samen'!AK372,
IF($C$1="Kroatisch - HR",'Basis-Tabelle-Samen'!AL372,
IF($C$1="Lettisch - LV",'Basis-Tabelle-Samen'!AM372,
IF($C$1="Litauisch - LT",'Basis-Tabelle-Samen'!AN372,
IF($C$1="Maltesisch - MT",'Basis-Tabelle-Samen'!AO372,
IF($C$1="Niederländisch - NL",'Basis-Tabelle-Samen'!AP372,
IF($C$1="Norwegisch - NO",'Basis-Tabelle-Samen'!AQ372,
IF($C$1="Polnisch - PL",'Basis-Tabelle-Samen'!AR372,
IF($C$1="Portugiesisch - PT",'Basis-Tabelle-Samen'!AS372,
IF($C$1="Rumänisch - RO",'Basis-Tabelle-Samen'!AT372,
IF($C$1="Schwedisch - SE",'Basis-Tabelle-Samen'!AU372,
IF($C$1="Slowakisch - SK",'Basis-Tabelle-Samen'!AV372,
IF($C$1="Slowenisch - SI",'Basis-Tabelle-Samen'!AW372,
IF($C$1="Spanisch - ES",'Basis-Tabelle-Samen'!AX372,
IF($C$1="Tschechisch - CZ",'Basis-Tabelle-Samen'!AY372,
IF($C$1="Türkisch - TR",'Basis-Tabelle-Samen'!AZ372,
IF($C$1="Ungarisch - HU",'Basis-Tabelle-Samen'!BA372,
" ACHTUNG"))))))))))))))))))))))))))))</f>
        <v>Set Bonsai Garden</v>
      </c>
      <c r="D395" s="320">
        <f>'Basis-Tabelle-Samen'!F372</f>
        <v>0</v>
      </c>
      <c r="E395" s="321" t="str">
        <f>'Basis-Tabelle-Samen'!H372</f>
        <v>7 %</v>
      </c>
      <c r="F395" s="322" t="str">
        <f>IF('Basis-Tabelle-Samen'!G372="","",'Basis-Tabelle-Samen'!G372)</f>
        <v>11</v>
      </c>
      <c r="G395" s="320">
        <f>'Basis-Tabelle-Samen'!C372</f>
        <v>12804</v>
      </c>
      <c r="H395" s="323">
        <f>'Basis-Tabelle-Samen'!D372</f>
        <v>4055473128047</v>
      </c>
      <c r="I395" s="324">
        <f>'Basis-Tabelle-Samen'!E372</f>
        <v>14.45</v>
      </c>
      <c r="J395" s="325" t="str">
        <f>IF(G395&lt;1,"",CONCATENATE('4'!$T$18," / ",'4'!$U$7))</f>
        <v>4 / 16</v>
      </c>
      <c r="K395" s="335"/>
      <c r="L395" s="335"/>
      <c r="M395" s="332"/>
      <c r="N395" s="335"/>
      <c r="O395" s="333"/>
      <c r="P395" s="333"/>
      <c r="Q395" s="333"/>
      <c r="R395" s="333"/>
      <c r="S395" s="333"/>
      <c r="T395" s="333"/>
      <c r="U395" s="333"/>
      <c r="V395" s="333"/>
      <c r="W395" s="333"/>
      <c r="X395" s="333"/>
      <c r="Y395" s="333"/>
      <c r="Z395" s="333"/>
      <c r="AA395" s="333"/>
      <c r="AB395" s="333"/>
      <c r="AC395" s="333"/>
      <c r="AD395" s="333"/>
      <c r="AE395" s="333"/>
      <c r="AF395" s="333"/>
      <c r="AG395" s="333"/>
      <c r="AH395" s="333"/>
      <c r="AI395" s="333"/>
      <c r="AJ395" s="315"/>
      <c r="AK395" s="316" t="str">
        <f>IF(G395&lt;1,"",
IF($C$1="Bulgarisch - BG",HYPERLINK(CONCATENATE("https://www.saflax.de/0-WVK-Retail/Bilder-Pictures/SAFLAX-",'Basis-Tabelle-Samen'!C372,"-",'Basis-Tabelle-Samen'!J372,"-bulgarian.jpg")),
IF($C$1="Dänisch - DK",HYPERLINK(CONCATENATE("https://www.saflax.de/0-WVK-Retail/Bilder-Pictures/SAFLAX-",'Basis-Tabelle-Samen'!C372,"-",'Basis-Tabelle-Samen'!J372,"-danish.jpg")),
IF($C$1="Deutsch - DE",HYPERLINK(CONCATENATE("https://www.saflax.de/0-WVK-Retail/Bilder-Pictures/SAFLAX-",'Basis-Tabelle-Samen'!C372,"-",'Basis-Tabelle-Samen'!J372,"-german.jpg")),
IF($C$1="Englisch - UK",HYPERLINK(CONCATENATE("https://www.saflax.de/0-WVK-Retail/Bilder-Pictures/SAFLAX-",'Basis-Tabelle-Samen'!C372,"-",'Basis-Tabelle-Samen'!J372,"-english.jpg")),
IF($C$1="Estnisch - EE",HYPERLINK(CONCATENATE("https://www.saflax.de/0-WVK-Retail/Bilder-Pictures/SAFLAX-",'Basis-Tabelle-Samen'!C372,"-",'Basis-Tabelle-Samen'!J372,"-estonian.jpg")),
IF($C$1="Finnisch - FI",HYPERLINK(CONCATENATE("https://www.saflax.de/0-WVK-Retail/Bilder-Pictures/SAFLAX-",'Basis-Tabelle-Samen'!C372,"-",'Basis-Tabelle-Samen'!J372,"-finnish.jpg")),
IF($C$1="Französisch - FR",HYPERLINK(CONCATENATE("https://www.saflax.de/0-WVK-Retail/Bilder-Pictures/SAFLAX-",'Basis-Tabelle-Samen'!C372,"-",'Basis-Tabelle-Samen'!J372,"-french.jpg")),
IF($C$1="Griechisch - GR",HYPERLINK(CONCATENATE("https://www.saflax.de/0-WVK-Retail/Bilder-Pictures/SAFLAX-",'Basis-Tabelle-Samen'!C372,"-",'Basis-Tabelle-Samen'!J372,"-greek.jpg")),
IF($C$1="Irisch - IE",HYPERLINK(CONCATENATE("https://www.saflax.de/0-WVK-Retail/Bilder-Pictures/SAFLAX-",'Basis-Tabelle-Samen'!C372,"-",'Basis-Tabelle-Samen'!J372,"-irish.jpg")),
IF($C$1="Isländisch - IS",HYPERLINK(CONCATENATE("https://www.saflax.de/0-WVK-Retail/Bilder-Pictures/SAFLAX-",'Basis-Tabelle-Samen'!C372,"-",'Basis-Tabelle-Samen'!J372,"-icelandic.jpg")),
IF($C$1="Italienisch - IT",HYPERLINK(CONCATENATE("https://www.saflax.de/0-WVK-Retail/Bilder-Pictures/SAFLAX-",'Basis-Tabelle-Samen'!C372,"-",'Basis-Tabelle-Samen'!J372,"-italian.jpg")),
IF($C$1="Japanisch - JP",HYPERLINK(CONCATENATE("https://www.saflax.de/0-WVK-Retail/Bilder-Pictures/SAFLAX-",'Basis-Tabelle-Samen'!C372,"-",'Basis-Tabelle-Samen'!J372,"-japanese.jpg")),
IF($C$1="Kroatisch - HR",HYPERLINK(CONCATENATE("https://www.saflax.de/0-WVK-Retail/Bilder-Pictures/SAFLAX-",'Basis-Tabelle-Samen'!C372,"-",'Basis-Tabelle-Samen'!J372,"-croatian.jpg")),
IF($C$1="Lettisch - LV",HYPERLINK(CONCATENATE("https://www.saflax.de/0-WVK-Retail/Bilder-Pictures/SAFLAX-",'Basis-Tabelle-Samen'!C372,"-",'Basis-Tabelle-Samen'!J372,"-latvian.jpg")),
IF($C$1="Litauisch - LT",HYPERLINK(CONCATENATE("https://www.saflax.de/0-WVK-Retail/Bilder-Pictures/SAFLAX-",'Basis-Tabelle-Samen'!C372,"-",'Basis-Tabelle-Samen'!J372,"-lithuanian.jpg")),
IF($C$1="Maltesisch - MT",HYPERLINK(CONCATENATE("https://www.saflax.de/0-WVK-Retail/Bilder-Pictures/SAFLAX-",'Basis-Tabelle-Samen'!C372,"-",'Basis-Tabelle-Samen'!J372,"-maltese.jpg")),
IF($C$1="Niederländisch - NL",HYPERLINK(CONCATENATE("https://www.saflax.de/0-WVK-Retail/Bilder-Pictures/SAFLAX-",'Basis-Tabelle-Samen'!C372,"-",'Basis-Tabelle-Samen'!J372,"-dutch.jpg")),
IF($C$1="Norwegisch - NO",HYPERLINK(CONCATENATE("https://www.saflax.de/0-WVK-Retail/Bilder-Pictures/SAFLAX-",'Basis-Tabelle-Samen'!C372,"-",'Basis-Tabelle-Samen'!J372,"-nowegian.jpg")),
IF($C$1="Polnisch - PL",HYPERLINK(CONCATENATE("https://www.saflax.de/0-WVK-Retail/Bilder-Pictures/SAFLAX-",'Basis-Tabelle-Samen'!C372,"-",'Basis-Tabelle-Samen'!J372,"-polish.jpg")),
IF($C$1="Portugiesisch - PT",HYPERLINK(CONCATENATE("https://www.saflax.de/0-WVK-Retail/Bilder-Pictures/SAFLAX-",'Basis-Tabelle-Samen'!C372,"-",'Basis-Tabelle-Samen'!J372,"-portuguese.jpg")),
IF($C$1="Rumänisch - RO",HYPERLINK(CONCATENATE("https://www.saflax.de/0-WVK-Retail/Bilder-Pictures/SAFLAX-",'Basis-Tabelle-Samen'!C372,"-",'Basis-Tabelle-Samen'!J372,"-romanian.jpg")),
IF($C$1="Schwedisch - SE",HYPERLINK(CONCATENATE("https://www.saflax.de/0-WVK-Retail/Bilder-Pictures/SAFLAX-",'Basis-Tabelle-Samen'!C372,"-",'Basis-Tabelle-Samen'!J372,"-swedish.jpg")),
IF($C$1="Slowakisch - SK",HYPERLINK(CONCATENATE("https://www.saflax.de/0-WVK-Retail/Bilder-Pictures/SAFLAX-",'Basis-Tabelle-Samen'!C372,"-",'Basis-Tabelle-Samen'!J372,"-slovak.jpg")),
IF($C$1="Slowenisch - SI",HYPERLINK(CONCATENATE("https://www.saflax.de/0-WVK-Retail/Bilder-Pictures/SAFLAX-",'Basis-Tabelle-Samen'!C372,"-",'Basis-Tabelle-Samen'!J372,"-slovenian.jpg")),
IF($C$1="Spanisch - ES",HYPERLINK(CONCATENATE("https://www.saflax.de/0-WVK-Retail/Bilder-Pictures/SAFLAX-",'Basis-Tabelle-Samen'!C372,"-",'Basis-Tabelle-Samen'!J372,"-spanish.jpg")),
IF($C$1="Tschechisch - CZ",HYPERLINK(CONCATENATE("https://www.saflax.de/0-WVK-Retail/Bilder-Pictures/SAFLAX-",'Basis-Tabelle-Samen'!C372,"-",'Basis-Tabelle-Samen'!J372,"-czech.jpg")),
IF($C$1="Türkisch - TR",HYPERLINK(CONCATENATE("https://www.saflax.de/0-WVK-Retail/Bilder-Pictures/SAFLAX-",'Basis-Tabelle-Samen'!C372,"-",'Basis-Tabelle-Samen'!J372,"-turkish.jpg")),
IF($C$1="Ungarisch - HU",HYPERLINK(CONCATENATE("https://www.saflax.de/0-WVK-Retail/Bilder-Pictures/SAFLAX-",'Basis-Tabelle-Samen'!C372,"-",'Basis-Tabelle-Samen'!J372,"-hungarian.jpg")),
" ACHTUNG")))))))))))))))))))))))))))))</f>
        <v>https://www.saflax.de/0-WVK-Retail/Bilder-Pictures/SAFLAX-12804-set-bonsai-garden-english.jpg</v>
      </c>
      <c r="AL395" s="334"/>
      <c r="AM395" s="334"/>
      <c r="AN395" s="334"/>
      <c r="AO395" s="334"/>
      <c r="AP395" s="334"/>
      <c r="AQ395" s="334"/>
    </row>
    <row r="396" spans="1:43" ht="17.100000000000001" customHeight="1" x14ac:dyDescent="0.2">
      <c r="A396" s="318" t="str">
        <f>IF('Basis-Tabelle-Samen'!A373="","",IF($C$1="Deutsch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96" s="319"/>
      <c r="C396" s="316" t="str">
        <f>IF($C$1="Bulgarisch - BG",'Basis-Tabelle-Samen'!Z373,
IF($C$1="Dänisch - DK",'Basis-Tabelle-Samen'!AA373,
IF($C$1="Deutsch - DE",'Basis-Tabelle-Samen'!AB373,
IF($C$1="Englisch - UK",'Basis-Tabelle-Samen'!AC373,
IF($C$1="Estnisch - EE",'Basis-Tabelle-Samen'!AD373,
IF($C$1="Finnisch - FI",'Basis-Tabelle-Samen'!AE373,
IF($C$1="Französisch - FR",'Basis-Tabelle-Samen'!AF373,
IF($C$1="Griechisch - GR",'Basis-Tabelle-Samen'!AG373,
IF($C$1="Irisch - IE",'Basis-Tabelle-Samen'!AH373,
IF($C$1="Isländisch - IS",'Basis-Tabelle-Samen'!AI373,
IF($C$1="Italienisch - IT",'Basis-Tabelle-Samen'!AJ373,
IF($C$1="Japanisch - JP",'Basis-Tabelle-Samen'!AK373,
IF($C$1="Kroatisch - HR",'Basis-Tabelle-Samen'!AL373,
IF($C$1="Lettisch - LV",'Basis-Tabelle-Samen'!AM373,
IF($C$1="Litauisch - LT",'Basis-Tabelle-Samen'!AN373,
IF($C$1="Maltesisch - MT",'Basis-Tabelle-Samen'!AO373,
IF($C$1="Niederländisch - NL",'Basis-Tabelle-Samen'!AP373,
IF($C$1="Norwegisch - NO",'Basis-Tabelle-Samen'!AQ373,
IF($C$1="Polnisch - PL",'Basis-Tabelle-Samen'!AR373,
IF($C$1="Portugiesisch - PT",'Basis-Tabelle-Samen'!AS373,
IF($C$1="Rumänisch - RO",'Basis-Tabelle-Samen'!AT373,
IF($C$1="Schwedisch - SE",'Basis-Tabelle-Samen'!AU373,
IF($C$1="Slowakisch - SK",'Basis-Tabelle-Samen'!AV373,
IF($C$1="Slowenisch - SI",'Basis-Tabelle-Samen'!AW373,
IF($C$1="Spanisch - ES",'Basis-Tabelle-Samen'!AX373,
IF($C$1="Tschechisch - CZ",'Basis-Tabelle-Samen'!AY373,
IF($C$1="Türkisch - TR",'Basis-Tabelle-Samen'!AZ373,
IF($C$1="Ungarisch - HU",'Basis-Tabelle-Samen'!BA373,
" ACHTUNG"))))))))))))))))))))))))))))</f>
        <v>Set Cacti Garden</v>
      </c>
      <c r="D396" s="320">
        <f>'Basis-Tabelle-Samen'!F373</f>
        <v>0</v>
      </c>
      <c r="E396" s="321" t="str">
        <f>'Basis-Tabelle-Samen'!H373</f>
        <v>7 %</v>
      </c>
      <c r="F396" s="322" t="str">
        <f>IF('Basis-Tabelle-Samen'!G373="","",'Basis-Tabelle-Samen'!G373)</f>
        <v>11</v>
      </c>
      <c r="G396" s="320">
        <f>'Basis-Tabelle-Samen'!C373</f>
        <v>12805</v>
      </c>
      <c r="H396" s="323">
        <f>'Basis-Tabelle-Samen'!D373</f>
        <v>4055473128054</v>
      </c>
      <c r="I396" s="324">
        <f>'Basis-Tabelle-Samen'!E373</f>
        <v>14.45</v>
      </c>
      <c r="J396" s="325" t="str">
        <f>IF(G396&lt;1,"",CONCATENATE('4'!$T$18," / ",'4'!$U$7))</f>
        <v>4 / 16</v>
      </c>
      <c r="K396" s="335"/>
      <c r="L396" s="335"/>
      <c r="M396" s="332"/>
      <c r="N396" s="335"/>
      <c r="O396" s="333"/>
      <c r="P396" s="333"/>
      <c r="Q396" s="333"/>
      <c r="R396" s="333"/>
      <c r="S396" s="333"/>
      <c r="T396" s="333"/>
      <c r="U396" s="333"/>
      <c r="V396" s="333"/>
      <c r="W396" s="333"/>
      <c r="X396" s="333"/>
      <c r="Y396" s="333"/>
      <c r="Z396" s="333"/>
      <c r="AA396" s="333"/>
      <c r="AB396" s="333"/>
      <c r="AC396" s="333"/>
      <c r="AD396" s="333"/>
      <c r="AE396" s="333"/>
      <c r="AF396" s="333"/>
      <c r="AG396" s="333"/>
      <c r="AH396" s="333"/>
      <c r="AI396" s="333"/>
      <c r="AJ396" s="315"/>
      <c r="AK396" s="316" t="str">
        <f>IF(G396&lt;1,"",
IF($C$1="Bulgarisch - BG",HYPERLINK(CONCATENATE("https://www.saflax.de/0-WVK-Retail/Bilder-Pictures/SAFLAX-",'Basis-Tabelle-Samen'!C373,"-",'Basis-Tabelle-Samen'!J373,"-bulgarian.jpg")),
IF($C$1="Dänisch - DK",HYPERLINK(CONCATENATE("https://www.saflax.de/0-WVK-Retail/Bilder-Pictures/SAFLAX-",'Basis-Tabelle-Samen'!C373,"-",'Basis-Tabelle-Samen'!J373,"-danish.jpg")),
IF($C$1="Deutsch - DE",HYPERLINK(CONCATENATE("https://www.saflax.de/0-WVK-Retail/Bilder-Pictures/SAFLAX-",'Basis-Tabelle-Samen'!C373,"-",'Basis-Tabelle-Samen'!J373,"-german.jpg")),
IF($C$1="Englisch - UK",HYPERLINK(CONCATENATE("https://www.saflax.de/0-WVK-Retail/Bilder-Pictures/SAFLAX-",'Basis-Tabelle-Samen'!C373,"-",'Basis-Tabelle-Samen'!J373,"-english.jpg")),
IF($C$1="Estnisch - EE",HYPERLINK(CONCATENATE("https://www.saflax.de/0-WVK-Retail/Bilder-Pictures/SAFLAX-",'Basis-Tabelle-Samen'!C373,"-",'Basis-Tabelle-Samen'!J373,"-estonian.jpg")),
IF($C$1="Finnisch - FI",HYPERLINK(CONCATENATE("https://www.saflax.de/0-WVK-Retail/Bilder-Pictures/SAFLAX-",'Basis-Tabelle-Samen'!C373,"-",'Basis-Tabelle-Samen'!J373,"-finnish.jpg")),
IF($C$1="Französisch - FR",HYPERLINK(CONCATENATE("https://www.saflax.de/0-WVK-Retail/Bilder-Pictures/SAFLAX-",'Basis-Tabelle-Samen'!C373,"-",'Basis-Tabelle-Samen'!J373,"-french.jpg")),
IF($C$1="Griechisch - GR",HYPERLINK(CONCATENATE("https://www.saflax.de/0-WVK-Retail/Bilder-Pictures/SAFLAX-",'Basis-Tabelle-Samen'!C373,"-",'Basis-Tabelle-Samen'!J373,"-greek.jpg")),
IF($C$1="Irisch - IE",HYPERLINK(CONCATENATE("https://www.saflax.de/0-WVK-Retail/Bilder-Pictures/SAFLAX-",'Basis-Tabelle-Samen'!C373,"-",'Basis-Tabelle-Samen'!J373,"-irish.jpg")),
IF($C$1="Isländisch - IS",HYPERLINK(CONCATENATE("https://www.saflax.de/0-WVK-Retail/Bilder-Pictures/SAFLAX-",'Basis-Tabelle-Samen'!C373,"-",'Basis-Tabelle-Samen'!J373,"-icelandic.jpg")),
IF($C$1="Italienisch - IT",HYPERLINK(CONCATENATE("https://www.saflax.de/0-WVK-Retail/Bilder-Pictures/SAFLAX-",'Basis-Tabelle-Samen'!C373,"-",'Basis-Tabelle-Samen'!J373,"-italian.jpg")),
IF($C$1="Japanisch - JP",HYPERLINK(CONCATENATE("https://www.saflax.de/0-WVK-Retail/Bilder-Pictures/SAFLAX-",'Basis-Tabelle-Samen'!C373,"-",'Basis-Tabelle-Samen'!J373,"-japanese.jpg")),
IF($C$1="Kroatisch - HR",HYPERLINK(CONCATENATE("https://www.saflax.de/0-WVK-Retail/Bilder-Pictures/SAFLAX-",'Basis-Tabelle-Samen'!C373,"-",'Basis-Tabelle-Samen'!J373,"-croatian.jpg")),
IF($C$1="Lettisch - LV",HYPERLINK(CONCATENATE("https://www.saflax.de/0-WVK-Retail/Bilder-Pictures/SAFLAX-",'Basis-Tabelle-Samen'!C373,"-",'Basis-Tabelle-Samen'!J373,"-latvian.jpg")),
IF($C$1="Litauisch - LT",HYPERLINK(CONCATENATE("https://www.saflax.de/0-WVK-Retail/Bilder-Pictures/SAFLAX-",'Basis-Tabelle-Samen'!C373,"-",'Basis-Tabelle-Samen'!J373,"-lithuanian.jpg")),
IF($C$1="Maltesisch - MT",HYPERLINK(CONCATENATE("https://www.saflax.de/0-WVK-Retail/Bilder-Pictures/SAFLAX-",'Basis-Tabelle-Samen'!C373,"-",'Basis-Tabelle-Samen'!J373,"-maltese.jpg")),
IF($C$1="Niederländisch - NL",HYPERLINK(CONCATENATE("https://www.saflax.de/0-WVK-Retail/Bilder-Pictures/SAFLAX-",'Basis-Tabelle-Samen'!C373,"-",'Basis-Tabelle-Samen'!J373,"-dutch.jpg")),
IF($C$1="Norwegisch - NO",HYPERLINK(CONCATENATE("https://www.saflax.de/0-WVK-Retail/Bilder-Pictures/SAFLAX-",'Basis-Tabelle-Samen'!C373,"-",'Basis-Tabelle-Samen'!J373,"-nowegian.jpg")),
IF($C$1="Polnisch - PL",HYPERLINK(CONCATENATE("https://www.saflax.de/0-WVK-Retail/Bilder-Pictures/SAFLAX-",'Basis-Tabelle-Samen'!C373,"-",'Basis-Tabelle-Samen'!J373,"-polish.jpg")),
IF($C$1="Portugiesisch - PT",HYPERLINK(CONCATENATE("https://www.saflax.de/0-WVK-Retail/Bilder-Pictures/SAFLAX-",'Basis-Tabelle-Samen'!C373,"-",'Basis-Tabelle-Samen'!J373,"-portuguese.jpg")),
IF($C$1="Rumänisch - RO",HYPERLINK(CONCATENATE("https://www.saflax.de/0-WVK-Retail/Bilder-Pictures/SAFLAX-",'Basis-Tabelle-Samen'!C373,"-",'Basis-Tabelle-Samen'!J373,"-romanian.jpg")),
IF($C$1="Schwedisch - SE",HYPERLINK(CONCATENATE("https://www.saflax.de/0-WVK-Retail/Bilder-Pictures/SAFLAX-",'Basis-Tabelle-Samen'!C373,"-",'Basis-Tabelle-Samen'!J373,"-swedish.jpg")),
IF($C$1="Slowakisch - SK",HYPERLINK(CONCATENATE("https://www.saflax.de/0-WVK-Retail/Bilder-Pictures/SAFLAX-",'Basis-Tabelle-Samen'!C373,"-",'Basis-Tabelle-Samen'!J373,"-slovak.jpg")),
IF($C$1="Slowenisch - SI",HYPERLINK(CONCATENATE("https://www.saflax.de/0-WVK-Retail/Bilder-Pictures/SAFLAX-",'Basis-Tabelle-Samen'!C373,"-",'Basis-Tabelle-Samen'!J373,"-slovenian.jpg")),
IF($C$1="Spanisch - ES",HYPERLINK(CONCATENATE("https://www.saflax.de/0-WVK-Retail/Bilder-Pictures/SAFLAX-",'Basis-Tabelle-Samen'!C373,"-",'Basis-Tabelle-Samen'!J373,"-spanish.jpg")),
IF($C$1="Tschechisch - CZ",HYPERLINK(CONCATENATE("https://www.saflax.de/0-WVK-Retail/Bilder-Pictures/SAFLAX-",'Basis-Tabelle-Samen'!C373,"-",'Basis-Tabelle-Samen'!J373,"-czech.jpg")),
IF($C$1="Türkisch - TR",HYPERLINK(CONCATENATE("https://www.saflax.de/0-WVK-Retail/Bilder-Pictures/SAFLAX-",'Basis-Tabelle-Samen'!C373,"-",'Basis-Tabelle-Samen'!J373,"-turkish.jpg")),
IF($C$1="Ungarisch - HU",HYPERLINK(CONCATENATE("https://www.saflax.de/0-WVK-Retail/Bilder-Pictures/SAFLAX-",'Basis-Tabelle-Samen'!C373,"-",'Basis-Tabelle-Samen'!J373,"-hungarian.jpg")),
" ACHTUNG")))))))))))))))))))))))))))))</f>
        <v>https://www.saflax.de/0-WVK-Retail/Bilder-Pictures/SAFLAX-12805-set-cacti-garden-english.jpg</v>
      </c>
      <c r="AL396" s="334"/>
      <c r="AM396" s="334"/>
      <c r="AN396" s="334"/>
      <c r="AO396" s="334"/>
      <c r="AP396" s="334"/>
      <c r="AQ396" s="334"/>
    </row>
    <row r="397" spans="1:43" ht="17.100000000000001" customHeight="1" x14ac:dyDescent="0.2">
      <c r="A397" s="318" t="str">
        <f>IF('Basis-Tabelle-Samen'!A379="","",IF($C$1="Deutsch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97" s="319"/>
      <c r="C397" s="316" t="str">
        <f>IF($C$1="Bulgarisch - BG",'Basis-Tabelle-Samen'!Z379,
IF($C$1="Dänisch - DK",'Basis-Tabelle-Samen'!AA379,
IF($C$1="Deutsch - DE",'Basis-Tabelle-Samen'!AB379,
IF($C$1="Englisch - UK",'Basis-Tabelle-Samen'!AC379,
IF($C$1="Estnisch - EE",'Basis-Tabelle-Samen'!AD379,
IF($C$1="Finnisch - FI",'Basis-Tabelle-Samen'!AE379,
IF($C$1="Französisch - FR",'Basis-Tabelle-Samen'!AF379,
IF($C$1="Griechisch - GR",'Basis-Tabelle-Samen'!AG379,
IF($C$1="Irisch - IE",'Basis-Tabelle-Samen'!AH379,
IF($C$1="Isländisch - IS",'Basis-Tabelle-Samen'!AI379,
IF($C$1="Italienisch - IT",'Basis-Tabelle-Samen'!AJ379,
IF($C$1="Japanisch - JP",'Basis-Tabelle-Samen'!AK379,
IF($C$1="Kroatisch - HR",'Basis-Tabelle-Samen'!AL379,
IF($C$1="Lettisch - LV",'Basis-Tabelle-Samen'!AM379,
IF($C$1="Litauisch - LT",'Basis-Tabelle-Samen'!AN379,
IF($C$1="Maltesisch - MT",'Basis-Tabelle-Samen'!AO379,
IF($C$1="Niederländisch - NL",'Basis-Tabelle-Samen'!AP379,
IF($C$1="Norwegisch - NO",'Basis-Tabelle-Samen'!AQ379,
IF($C$1="Polnisch - PL",'Basis-Tabelle-Samen'!AR379,
IF($C$1="Portugiesisch - PT",'Basis-Tabelle-Samen'!AS379,
IF($C$1="Rumänisch - RO",'Basis-Tabelle-Samen'!AT379,
IF($C$1="Schwedisch - SE",'Basis-Tabelle-Samen'!AU379,
IF($C$1="Slowakisch - SK",'Basis-Tabelle-Samen'!AV379,
IF($C$1="Slowenisch - SI",'Basis-Tabelle-Samen'!AW379,
IF($C$1="Spanisch - ES",'Basis-Tabelle-Samen'!AX379,
IF($C$1="Tschechisch - CZ",'Basis-Tabelle-Samen'!AY379,
IF($C$1="Türkisch - TR",'Basis-Tabelle-Samen'!AZ379,
IF($C$1="Ungarisch - HU",'Basis-Tabelle-Samen'!BA379,
" ACHTUNG"))))))))))))))))))))))))))))</f>
        <v>Sprouts Starter Set</v>
      </c>
      <c r="D397" s="320">
        <f>'Basis-Tabelle-Samen'!F379</f>
        <v>0</v>
      </c>
      <c r="E397" s="321" t="str">
        <f>'Basis-Tabelle-Samen'!H379</f>
        <v>7 %</v>
      </c>
      <c r="F397" s="322" t="str">
        <f>IF('Basis-Tabelle-Samen'!G379="","",'Basis-Tabelle-Samen'!G379)</f>
        <v>11</v>
      </c>
      <c r="G397" s="320">
        <f>'Basis-Tabelle-Samen'!C379</f>
        <v>18849</v>
      </c>
      <c r="H397" s="323">
        <f>'Basis-Tabelle-Samen'!D379</f>
        <v>4055473188492</v>
      </c>
      <c r="I397" s="324">
        <f>'Basis-Tabelle-Samen'!E379</f>
        <v>7.45</v>
      </c>
      <c r="J397" s="325">
        <f>IF(G397&lt;1,"",'4'!$AB$32)</f>
        <v>12</v>
      </c>
      <c r="K397" s="335"/>
      <c r="L397" s="335"/>
      <c r="M397" s="332"/>
      <c r="N397" s="335"/>
      <c r="O397" s="333"/>
      <c r="P397" s="333"/>
      <c r="Q397" s="333"/>
      <c r="R397" s="333"/>
      <c r="S397" s="333"/>
      <c r="T397" s="333"/>
      <c r="U397" s="333"/>
      <c r="V397" s="333"/>
      <c r="W397" s="333"/>
      <c r="X397" s="333"/>
      <c r="Y397" s="333"/>
      <c r="Z397" s="333"/>
      <c r="AA397" s="333"/>
      <c r="AB397" s="333"/>
      <c r="AC397" s="333"/>
      <c r="AD397" s="333"/>
      <c r="AE397" s="333"/>
      <c r="AF397" s="333"/>
      <c r="AG397" s="333"/>
      <c r="AH397" s="333"/>
      <c r="AI397" s="333"/>
      <c r="AJ397" s="315"/>
      <c r="AK397" s="316" t="str">
        <f>IF(G397&lt;1,"",
IF($C$1="Bulgarisch - BG",HYPERLINK(CONCATENATE("https://www.saflax.de/0-WVK-Retail/Bilder-Pictures/SAFLAX-",'Basis-Tabelle-Samen'!C379,"-",'Basis-Tabelle-Samen'!J379,"-bulgarian.jpg")),
IF($C$1="Dänisch - DK",HYPERLINK(CONCATENATE("https://www.saflax.de/0-WVK-Retail/Bilder-Pictures/SAFLAX-",'Basis-Tabelle-Samen'!C379,"-",'Basis-Tabelle-Samen'!J379,"-danish.jpg")),
IF($C$1="Deutsch - DE",HYPERLINK(CONCATENATE("https://www.saflax.de/0-WVK-Retail/Bilder-Pictures/SAFLAX-",'Basis-Tabelle-Samen'!C379,"-",'Basis-Tabelle-Samen'!J379,"-german.jpg")),
IF($C$1="Englisch - UK",HYPERLINK(CONCATENATE("https://www.saflax.de/0-WVK-Retail/Bilder-Pictures/SAFLAX-",'Basis-Tabelle-Samen'!C379,"-",'Basis-Tabelle-Samen'!J379,"-english.jpg")),
IF($C$1="Estnisch - EE",HYPERLINK(CONCATENATE("https://www.saflax.de/0-WVK-Retail/Bilder-Pictures/SAFLAX-",'Basis-Tabelle-Samen'!C379,"-",'Basis-Tabelle-Samen'!J379,"-estonian.jpg")),
IF($C$1="Finnisch - FI",HYPERLINK(CONCATENATE("https://www.saflax.de/0-WVK-Retail/Bilder-Pictures/SAFLAX-",'Basis-Tabelle-Samen'!C379,"-",'Basis-Tabelle-Samen'!J379,"-finnish.jpg")),
IF($C$1="Französisch - FR",HYPERLINK(CONCATENATE("https://www.saflax.de/0-WVK-Retail/Bilder-Pictures/SAFLAX-",'Basis-Tabelle-Samen'!C379,"-",'Basis-Tabelle-Samen'!J379,"-french.jpg")),
IF($C$1="Griechisch - GR",HYPERLINK(CONCATENATE("https://www.saflax.de/0-WVK-Retail/Bilder-Pictures/SAFLAX-",'Basis-Tabelle-Samen'!C379,"-",'Basis-Tabelle-Samen'!J379,"-greek.jpg")),
IF($C$1="Irisch - IE",HYPERLINK(CONCATENATE("https://www.saflax.de/0-WVK-Retail/Bilder-Pictures/SAFLAX-",'Basis-Tabelle-Samen'!C379,"-",'Basis-Tabelle-Samen'!J379,"-irish.jpg")),
IF($C$1="Isländisch - IS",HYPERLINK(CONCATENATE("https://www.saflax.de/0-WVK-Retail/Bilder-Pictures/SAFLAX-",'Basis-Tabelle-Samen'!C379,"-",'Basis-Tabelle-Samen'!J379,"-icelandic.jpg")),
IF($C$1="Italienisch - IT",HYPERLINK(CONCATENATE("https://www.saflax.de/0-WVK-Retail/Bilder-Pictures/SAFLAX-",'Basis-Tabelle-Samen'!C379,"-",'Basis-Tabelle-Samen'!J379,"-italian.jpg")),
IF($C$1="Japanisch - JP",HYPERLINK(CONCATENATE("https://www.saflax.de/0-WVK-Retail/Bilder-Pictures/SAFLAX-",'Basis-Tabelle-Samen'!C379,"-",'Basis-Tabelle-Samen'!J379,"-japanese.jpg")),
IF($C$1="Kroatisch - HR",HYPERLINK(CONCATENATE("https://www.saflax.de/0-WVK-Retail/Bilder-Pictures/SAFLAX-",'Basis-Tabelle-Samen'!C379,"-",'Basis-Tabelle-Samen'!J379,"-croatian.jpg")),
IF($C$1="Lettisch - LV",HYPERLINK(CONCATENATE("https://www.saflax.de/0-WVK-Retail/Bilder-Pictures/SAFLAX-",'Basis-Tabelle-Samen'!C379,"-",'Basis-Tabelle-Samen'!J379,"-latvian.jpg")),
IF($C$1="Litauisch - LT",HYPERLINK(CONCATENATE("https://www.saflax.de/0-WVK-Retail/Bilder-Pictures/SAFLAX-",'Basis-Tabelle-Samen'!C379,"-",'Basis-Tabelle-Samen'!J379,"-lithuanian.jpg")),
IF($C$1="Maltesisch - MT",HYPERLINK(CONCATENATE("https://www.saflax.de/0-WVK-Retail/Bilder-Pictures/SAFLAX-",'Basis-Tabelle-Samen'!C379,"-",'Basis-Tabelle-Samen'!J379,"-maltese.jpg")),
IF($C$1="Niederländisch - NL",HYPERLINK(CONCATENATE("https://www.saflax.de/0-WVK-Retail/Bilder-Pictures/SAFLAX-",'Basis-Tabelle-Samen'!C379,"-",'Basis-Tabelle-Samen'!J379,"-dutch.jpg")),
IF($C$1="Norwegisch - NO",HYPERLINK(CONCATENATE("https://www.saflax.de/0-WVK-Retail/Bilder-Pictures/SAFLAX-",'Basis-Tabelle-Samen'!C379,"-",'Basis-Tabelle-Samen'!J379,"-nowegian.jpg")),
IF($C$1="Polnisch - PL",HYPERLINK(CONCATENATE("https://www.saflax.de/0-WVK-Retail/Bilder-Pictures/SAFLAX-",'Basis-Tabelle-Samen'!C379,"-",'Basis-Tabelle-Samen'!J379,"-polish.jpg")),
IF($C$1="Portugiesisch - PT",HYPERLINK(CONCATENATE("https://www.saflax.de/0-WVK-Retail/Bilder-Pictures/SAFLAX-",'Basis-Tabelle-Samen'!C379,"-",'Basis-Tabelle-Samen'!J379,"-portuguese.jpg")),
IF($C$1="Rumänisch - RO",HYPERLINK(CONCATENATE("https://www.saflax.de/0-WVK-Retail/Bilder-Pictures/SAFLAX-",'Basis-Tabelle-Samen'!C379,"-",'Basis-Tabelle-Samen'!J379,"-romanian.jpg")),
IF($C$1="Schwedisch - SE",HYPERLINK(CONCATENATE("https://www.saflax.de/0-WVK-Retail/Bilder-Pictures/SAFLAX-",'Basis-Tabelle-Samen'!C379,"-",'Basis-Tabelle-Samen'!J379,"-swedish.jpg")),
IF($C$1="Slowakisch - SK",HYPERLINK(CONCATENATE("https://www.saflax.de/0-WVK-Retail/Bilder-Pictures/SAFLAX-",'Basis-Tabelle-Samen'!C379,"-",'Basis-Tabelle-Samen'!J379,"-slovak.jpg")),
IF($C$1="Slowenisch - SI",HYPERLINK(CONCATENATE("https://www.saflax.de/0-WVK-Retail/Bilder-Pictures/SAFLAX-",'Basis-Tabelle-Samen'!C379,"-",'Basis-Tabelle-Samen'!J379,"-slovenian.jpg")),
IF($C$1="Spanisch - ES",HYPERLINK(CONCATENATE("https://www.saflax.de/0-WVK-Retail/Bilder-Pictures/SAFLAX-",'Basis-Tabelle-Samen'!C379,"-",'Basis-Tabelle-Samen'!J379,"-spanish.jpg")),
IF($C$1="Tschechisch - CZ",HYPERLINK(CONCATENATE("https://www.saflax.de/0-WVK-Retail/Bilder-Pictures/SAFLAX-",'Basis-Tabelle-Samen'!C379,"-",'Basis-Tabelle-Samen'!J379,"-czech.jpg")),
IF($C$1="Türkisch - TR",HYPERLINK(CONCATENATE("https://www.saflax.de/0-WVK-Retail/Bilder-Pictures/SAFLAX-",'Basis-Tabelle-Samen'!C379,"-",'Basis-Tabelle-Samen'!J379,"-turkish.jpg")),
IF($C$1="Ungarisch - HU",HYPERLINK(CONCATENATE("https://www.saflax.de/0-WVK-Retail/Bilder-Pictures/SAFLAX-",'Basis-Tabelle-Samen'!C379,"-",'Basis-Tabelle-Samen'!J379,"-hungarian.jpg")),
" ACHTUNG")))))))))))))))))))))))))))))</f>
        <v>https://www.saflax.de/0-WVK-Retail/Bilder-Pictures/SAFLAX-18849-sprouts-starter-set-english.jpg</v>
      </c>
      <c r="AL397" s="334"/>
      <c r="AM397" s="334"/>
      <c r="AN397" s="334"/>
      <c r="AO397" s="334"/>
      <c r="AP397" s="334"/>
      <c r="AQ397" s="334"/>
    </row>
    <row r="398" spans="1:43" ht="17.100000000000001" customHeight="1" x14ac:dyDescent="0.2">
      <c r="A398" s="318" t="str">
        <f>IF('Basis-Tabelle-Samen'!A370="","",IF($C$1="Deutsch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98" s="319"/>
      <c r="C398" s="316" t="str">
        <f>IF($C$1="Bulgarisch - BG",'Basis-Tabelle-Samen'!Z370,
IF($C$1="Dänisch - DK",'Basis-Tabelle-Samen'!AA370,
IF($C$1="Deutsch - DE",'Basis-Tabelle-Samen'!AB370,
IF($C$1="Englisch - UK",'Basis-Tabelle-Samen'!AC370,
IF($C$1="Estnisch - EE",'Basis-Tabelle-Samen'!AD370,
IF($C$1="Finnisch - FI",'Basis-Tabelle-Samen'!AE370,
IF($C$1="Französisch - FR",'Basis-Tabelle-Samen'!AF370,
IF($C$1="Griechisch - GR",'Basis-Tabelle-Samen'!AG370,
IF($C$1="Irisch - IE",'Basis-Tabelle-Samen'!AH370,
IF($C$1="Isländisch - IS",'Basis-Tabelle-Samen'!AI370,
IF($C$1="Italienisch - IT",'Basis-Tabelle-Samen'!AJ370,
IF($C$1="Japanisch - JP",'Basis-Tabelle-Samen'!AK370,
IF($C$1="Kroatisch - HR",'Basis-Tabelle-Samen'!AL370,
IF($C$1="Lettisch - LV",'Basis-Tabelle-Samen'!AM370,
IF($C$1="Litauisch - LT",'Basis-Tabelle-Samen'!AN370,
IF($C$1="Maltesisch - MT",'Basis-Tabelle-Samen'!AO370,
IF($C$1="Niederländisch - NL",'Basis-Tabelle-Samen'!AP370,
IF($C$1="Norwegisch - NO",'Basis-Tabelle-Samen'!AQ370,
IF($C$1="Polnisch - PL",'Basis-Tabelle-Samen'!AR370,
IF($C$1="Portugiesisch - PT",'Basis-Tabelle-Samen'!AS370,
IF($C$1="Rumänisch - RO",'Basis-Tabelle-Samen'!AT370,
IF($C$1="Schwedisch - SE",'Basis-Tabelle-Samen'!AU370,
IF($C$1="Slowakisch - SK",'Basis-Tabelle-Samen'!AV370,
IF($C$1="Slowenisch - SI",'Basis-Tabelle-Samen'!AW370,
IF($C$1="Spanisch - ES",'Basis-Tabelle-Samen'!AX370,
IF($C$1="Tschechisch - CZ",'Basis-Tabelle-Samen'!AY370,
IF($C$1="Türkisch - TR",'Basis-Tabelle-Samen'!AZ370,
IF($C$1="Ungarisch - HU",'Basis-Tabelle-Samen'!BA370,
" ACHTUNG"))))))))))))))))))))))))))))</f>
        <v>Set Vegetables Garden</v>
      </c>
      <c r="D398" s="320">
        <f>'Basis-Tabelle-Samen'!F370</f>
        <v>0</v>
      </c>
      <c r="E398" s="321" t="str">
        <f>'Basis-Tabelle-Samen'!H370</f>
        <v>7 %</v>
      </c>
      <c r="F398" s="322" t="str">
        <f>IF('Basis-Tabelle-Samen'!G370="","",'Basis-Tabelle-Samen'!G370)</f>
        <v>11</v>
      </c>
      <c r="G398" s="320">
        <f>'Basis-Tabelle-Samen'!C370</f>
        <v>12802</v>
      </c>
      <c r="H398" s="323">
        <f>'Basis-Tabelle-Samen'!D370</f>
        <v>4055473128023</v>
      </c>
      <c r="I398" s="324">
        <f>'Basis-Tabelle-Samen'!E370</f>
        <v>14.45</v>
      </c>
      <c r="J398" s="325" t="str">
        <f>IF(G398&lt;1,"",CONCATENATE('4'!$T$18," / ",'4'!$U$7))</f>
        <v>4 / 16</v>
      </c>
      <c r="K398" s="335"/>
      <c r="L398" s="335"/>
      <c r="M398" s="332"/>
      <c r="N398" s="335"/>
      <c r="O398" s="333"/>
      <c r="P398" s="333"/>
      <c r="Q398" s="333"/>
      <c r="R398" s="333"/>
      <c r="S398" s="333"/>
      <c r="T398" s="333"/>
      <c r="U398" s="333"/>
      <c r="V398" s="333"/>
      <c r="W398" s="333"/>
      <c r="X398" s="333"/>
      <c r="Y398" s="333"/>
      <c r="Z398" s="333"/>
      <c r="AA398" s="333"/>
      <c r="AB398" s="333"/>
      <c r="AC398" s="333"/>
      <c r="AD398" s="333"/>
      <c r="AE398" s="333"/>
      <c r="AF398" s="333"/>
      <c r="AG398" s="333"/>
      <c r="AH398" s="333"/>
      <c r="AI398" s="333"/>
      <c r="AJ398" s="315"/>
      <c r="AK398" s="316" t="str">
        <f>IF(G398&lt;1,"",
IF($C$1="Bulgarisch - BG",HYPERLINK(CONCATENATE("https://www.saflax.de/0-WVK-Retail/Bilder-Pictures/SAFLAX-",'Basis-Tabelle-Samen'!C370,"-",'Basis-Tabelle-Samen'!J370,"-bulgarian.jpg")),
IF($C$1="Dänisch - DK",HYPERLINK(CONCATENATE("https://www.saflax.de/0-WVK-Retail/Bilder-Pictures/SAFLAX-",'Basis-Tabelle-Samen'!C370,"-",'Basis-Tabelle-Samen'!J370,"-danish.jpg")),
IF($C$1="Deutsch - DE",HYPERLINK(CONCATENATE("https://www.saflax.de/0-WVK-Retail/Bilder-Pictures/SAFLAX-",'Basis-Tabelle-Samen'!C370,"-",'Basis-Tabelle-Samen'!J370,"-german.jpg")),
IF($C$1="Englisch - UK",HYPERLINK(CONCATENATE("https://www.saflax.de/0-WVK-Retail/Bilder-Pictures/SAFLAX-",'Basis-Tabelle-Samen'!C370,"-",'Basis-Tabelle-Samen'!J370,"-english.jpg")),
IF($C$1="Estnisch - EE",HYPERLINK(CONCATENATE("https://www.saflax.de/0-WVK-Retail/Bilder-Pictures/SAFLAX-",'Basis-Tabelle-Samen'!C370,"-",'Basis-Tabelle-Samen'!J370,"-estonian.jpg")),
IF($C$1="Finnisch - FI",HYPERLINK(CONCATENATE("https://www.saflax.de/0-WVK-Retail/Bilder-Pictures/SAFLAX-",'Basis-Tabelle-Samen'!C370,"-",'Basis-Tabelle-Samen'!J370,"-finnish.jpg")),
IF($C$1="Französisch - FR",HYPERLINK(CONCATENATE("https://www.saflax.de/0-WVK-Retail/Bilder-Pictures/SAFLAX-",'Basis-Tabelle-Samen'!C370,"-",'Basis-Tabelle-Samen'!J370,"-french.jpg")),
IF($C$1="Griechisch - GR",HYPERLINK(CONCATENATE("https://www.saflax.de/0-WVK-Retail/Bilder-Pictures/SAFLAX-",'Basis-Tabelle-Samen'!C370,"-",'Basis-Tabelle-Samen'!J370,"-greek.jpg")),
IF($C$1="Irisch - IE",HYPERLINK(CONCATENATE("https://www.saflax.de/0-WVK-Retail/Bilder-Pictures/SAFLAX-",'Basis-Tabelle-Samen'!C370,"-",'Basis-Tabelle-Samen'!J370,"-irish.jpg")),
IF($C$1="Isländisch - IS",HYPERLINK(CONCATENATE("https://www.saflax.de/0-WVK-Retail/Bilder-Pictures/SAFLAX-",'Basis-Tabelle-Samen'!C370,"-",'Basis-Tabelle-Samen'!J370,"-icelandic.jpg")),
IF($C$1="Italienisch - IT",HYPERLINK(CONCATENATE("https://www.saflax.de/0-WVK-Retail/Bilder-Pictures/SAFLAX-",'Basis-Tabelle-Samen'!C370,"-",'Basis-Tabelle-Samen'!J370,"-italian.jpg")),
IF($C$1="Japanisch - JP",HYPERLINK(CONCATENATE("https://www.saflax.de/0-WVK-Retail/Bilder-Pictures/SAFLAX-",'Basis-Tabelle-Samen'!C370,"-",'Basis-Tabelle-Samen'!J370,"-japanese.jpg")),
IF($C$1="Kroatisch - HR",HYPERLINK(CONCATENATE("https://www.saflax.de/0-WVK-Retail/Bilder-Pictures/SAFLAX-",'Basis-Tabelle-Samen'!C370,"-",'Basis-Tabelle-Samen'!J370,"-croatian.jpg")),
IF($C$1="Lettisch - LV",HYPERLINK(CONCATENATE("https://www.saflax.de/0-WVK-Retail/Bilder-Pictures/SAFLAX-",'Basis-Tabelle-Samen'!C370,"-",'Basis-Tabelle-Samen'!J370,"-latvian.jpg")),
IF($C$1="Litauisch - LT",HYPERLINK(CONCATENATE("https://www.saflax.de/0-WVK-Retail/Bilder-Pictures/SAFLAX-",'Basis-Tabelle-Samen'!C370,"-",'Basis-Tabelle-Samen'!J370,"-lithuanian.jpg")),
IF($C$1="Maltesisch - MT",HYPERLINK(CONCATENATE("https://www.saflax.de/0-WVK-Retail/Bilder-Pictures/SAFLAX-",'Basis-Tabelle-Samen'!C370,"-",'Basis-Tabelle-Samen'!J370,"-maltese.jpg")),
IF($C$1="Niederländisch - NL",HYPERLINK(CONCATENATE("https://www.saflax.de/0-WVK-Retail/Bilder-Pictures/SAFLAX-",'Basis-Tabelle-Samen'!C370,"-",'Basis-Tabelle-Samen'!J370,"-dutch.jpg")),
IF($C$1="Norwegisch - NO",HYPERLINK(CONCATENATE("https://www.saflax.de/0-WVK-Retail/Bilder-Pictures/SAFLAX-",'Basis-Tabelle-Samen'!C370,"-",'Basis-Tabelle-Samen'!J370,"-nowegian.jpg")),
IF($C$1="Polnisch - PL",HYPERLINK(CONCATENATE("https://www.saflax.de/0-WVK-Retail/Bilder-Pictures/SAFLAX-",'Basis-Tabelle-Samen'!C370,"-",'Basis-Tabelle-Samen'!J370,"-polish.jpg")),
IF($C$1="Portugiesisch - PT",HYPERLINK(CONCATENATE("https://www.saflax.de/0-WVK-Retail/Bilder-Pictures/SAFLAX-",'Basis-Tabelle-Samen'!C370,"-",'Basis-Tabelle-Samen'!J370,"-portuguese.jpg")),
IF($C$1="Rumänisch - RO",HYPERLINK(CONCATENATE("https://www.saflax.de/0-WVK-Retail/Bilder-Pictures/SAFLAX-",'Basis-Tabelle-Samen'!C370,"-",'Basis-Tabelle-Samen'!J370,"-romanian.jpg")),
IF($C$1="Schwedisch - SE",HYPERLINK(CONCATENATE("https://www.saflax.de/0-WVK-Retail/Bilder-Pictures/SAFLAX-",'Basis-Tabelle-Samen'!C370,"-",'Basis-Tabelle-Samen'!J370,"-swedish.jpg")),
IF($C$1="Slowakisch - SK",HYPERLINK(CONCATENATE("https://www.saflax.de/0-WVK-Retail/Bilder-Pictures/SAFLAX-",'Basis-Tabelle-Samen'!C370,"-",'Basis-Tabelle-Samen'!J370,"-slovak.jpg")),
IF($C$1="Slowenisch - SI",HYPERLINK(CONCATENATE("https://www.saflax.de/0-WVK-Retail/Bilder-Pictures/SAFLAX-",'Basis-Tabelle-Samen'!C370,"-",'Basis-Tabelle-Samen'!J370,"-slovenian.jpg")),
IF($C$1="Spanisch - ES",HYPERLINK(CONCATENATE("https://www.saflax.de/0-WVK-Retail/Bilder-Pictures/SAFLAX-",'Basis-Tabelle-Samen'!C370,"-",'Basis-Tabelle-Samen'!J370,"-spanish.jpg")),
IF($C$1="Tschechisch - CZ",HYPERLINK(CONCATENATE("https://www.saflax.de/0-WVK-Retail/Bilder-Pictures/SAFLAX-",'Basis-Tabelle-Samen'!C370,"-",'Basis-Tabelle-Samen'!J370,"-czech.jpg")),
IF($C$1="Türkisch - TR",HYPERLINK(CONCATENATE("https://www.saflax.de/0-WVK-Retail/Bilder-Pictures/SAFLAX-",'Basis-Tabelle-Samen'!C370,"-",'Basis-Tabelle-Samen'!J370,"-turkish.jpg")),
IF($C$1="Ungarisch - HU",HYPERLINK(CONCATENATE("https://www.saflax.de/0-WVK-Retail/Bilder-Pictures/SAFLAX-",'Basis-Tabelle-Samen'!C370,"-",'Basis-Tabelle-Samen'!J370,"-hungarian.jpg")),
" ACHTUNG")))))))))))))))))))))))))))))</f>
        <v>https://www.saflax.de/0-WVK-Retail/Bilder-Pictures/SAFLAX-12802-set-vegetables-garden-english.jpg</v>
      </c>
      <c r="AL398" s="334"/>
      <c r="AM398" s="334"/>
      <c r="AN398" s="334"/>
      <c r="AO398" s="334"/>
      <c r="AP398" s="334"/>
      <c r="AQ398" s="334"/>
    </row>
    <row r="399" spans="1:43" ht="17.100000000000001" customHeight="1" x14ac:dyDescent="0.2">
      <c r="A399" s="318" t="str">
        <f>IF('Basis-Tabelle-Samen'!A374="","",IF($C$1="Deutsch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399" s="319"/>
      <c r="C399" s="316" t="str">
        <f>IF($C$1="Bulgarisch - BG",'Basis-Tabelle-Samen'!Z374,
IF($C$1="Dänisch - DK",'Basis-Tabelle-Samen'!AA374,
IF($C$1="Deutsch - DE",'Basis-Tabelle-Samen'!AB374,
IF($C$1="Englisch - UK",'Basis-Tabelle-Samen'!AC374,
IF($C$1="Estnisch - EE",'Basis-Tabelle-Samen'!AD374,
IF($C$1="Finnisch - FI",'Basis-Tabelle-Samen'!AE374,
IF($C$1="Französisch - FR",'Basis-Tabelle-Samen'!AF374,
IF($C$1="Griechisch - GR",'Basis-Tabelle-Samen'!AG374,
IF($C$1="Irisch - IE",'Basis-Tabelle-Samen'!AH374,
IF($C$1="Isländisch - IS",'Basis-Tabelle-Samen'!AI374,
IF($C$1="Italienisch - IT",'Basis-Tabelle-Samen'!AJ374,
IF($C$1="Japanisch - JP",'Basis-Tabelle-Samen'!AK374,
IF($C$1="Kroatisch - HR",'Basis-Tabelle-Samen'!AL374,
IF($C$1="Lettisch - LV",'Basis-Tabelle-Samen'!AM374,
IF($C$1="Litauisch - LT",'Basis-Tabelle-Samen'!AN374,
IF($C$1="Maltesisch - MT",'Basis-Tabelle-Samen'!AO374,
IF($C$1="Niederländisch - NL",'Basis-Tabelle-Samen'!AP374,
IF($C$1="Norwegisch - NO",'Basis-Tabelle-Samen'!AQ374,
IF($C$1="Polnisch - PL",'Basis-Tabelle-Samen'!AR374,
IF($C$1="Portugiesisch - PT",'Basis-Tabelle-Samen'!AS374,
IF($C$1="Rumänisch - RO",'Basis-Tabelle-Samen'!AT374,
IF($C$1="Schwedisch - SE",'Basis-Tabelle-Samen'!AU374,
IF($C$1="Slowakisch - SK",'Basis-Tabelle-Samen'!AV374,
IF($C$1="Slowenisch - SI",'Basis-Tabelle-Samen'!AW374,
IF($C$1="Spanisch - ES",'Basis-Tabelle-Samen'!AX374,
IF($C$1="Tschechisch - CZ",'Basis-Tabelle-Samen'!AY374,
IF($C$1="Türkisch - TR",'Basis-Tabelle-Samen'!AZ374,
IF($C$1="Ungarisch - HU",'Basis-Tabelle-Samen'!BA374,
" ACHTUNG"))))))))))))))))))))))))))))</f>
        <v>Set Medicinal Plants Garden</v>
      </c>
      <c r="D399" s="320">
        <f>'Basis-Tabelle-Samen'!F374</f>
        <v>0</v>
      </c>
      <c r="E399" s="321" t="str">
        <f>'Basis-Tabelle-Samen'!H374</f>
        <v>7 %</v>
      </c>
      <c r="F399" s="322" t="str">
        <f>IF('Basis-Tabelle-Samen'!G374="","",'Basis-Tabelle-Samen'!G374)</f>
        <v>11</v>
      </c>
      <c r="G399" s="320">
        <f>'Basis-Tabelle-Samen'!C374</f>
        <v>12806</v>
      </c>
      <c r="H399" s="323">
        <f>'Basis-Tabelle-Samen'!D374</f>
        <v>4055473128061</v>
      </c>
      <c r="I399" s="324">
        <f>'Basis-Tabelle-Samen'!E374</f>
        <v>14.45</v>
      </c>
      <c r="J399" s="325" t="str">
        <f>IF(G399&lt;1,"",CONCATENATE('4'!$T$18," / ",'4'!$U$7))</f>
        <v>4 / 16</v>
      </c>
      <c r="K399" s="335"/>
      <c r="L399" s="335"/>
      <c r="M399" s="332"/>
      <c r="N399" s="335"/>
      <c r="O399" s="333"/>
      <c r="P399" s="333"/>
      <c r="Q399" s="333"/>
      <c r="R399" s="333"/>
      <c r="S399" s="333"/>
      <c r="T399" s="333"/>
      <c r="U399" s="333"/>
      <c r="V399" s="333"/>
      <c r="W399" s="333"/>
      <c r="X399" s="333"/>
      <c r="Y399" s="333"/>
      <c r="Z399" s="333"/>
      <c r="AA399" s="333"/>
      <c r="AB399" s="333"/>
      <c r="AC399" s="333"/>
      <c r="AD399" s="333"/>
      <c r="AE399" s="333"/>
      <c r="AF399" s="333"/>
      <c r="AG399" s="333"/>
      <c r="AH399" s="333"/>
      <c r="AI399" s="333"/>
      <c r="AJ399" s="315"/>
      <c r="AK399" s="316" t="str">
        <f>IF(G399&lt;1,"",
IF($C$1="Bulgarisch - BG",HYPERLINK(CONCATENATE("https://www.saflax.de/0-WVK-Retail/Bilder-Pictures/SAFLAX-",'Basis-Tabelle-Samen'!C374,"-",'Basis-Tabelle-Samen'!J374,"-bulgarian.jpg")),
IF($C$1="Dänisch - DK",HYPERLINK(CONCATENATE("https://www.saflax.de/0-WVK-Retail/Bilder-Pictures/SAFLAX-",'Basis-Tabelle-Samen'!C374,"-",'Basis-Tabelle-Samen'!J374,"-danish.jpg")),
IF($C$1="Deutsch - DE",HYPERLINK(CONCATENATE("https://www.saflax.de/0-WVK-Retail/Bilder-Pictures/SAFLAX-",'Basis-Tabelle-Samen'!C374,"-",'Basis-Tabelle-Samen'!J374,"-german.jpg")),
IF($C$1="Englisch - UK",HYPERLINK(CONCATENATE("https://www.saflax.de/0-WVK-Retail/Bilder-Pictures/SAFLAX-",'Basis-Tabelle-Samen'!C374,"-",'Basis-Tabelle-Samen'!J374,"-english.jpg")),
IF($C$1="Estnisch - EE",HYPERLINK(CONCATENATE("https://www.saflax.de/0-WVK-Retail/Bilder-Pictures/SAFLAX-",'Basis-Tabelle-Samen'!C374,"-",'Basis-Tabelle-Samen'!J374,"-estonian.jpg")),
IF($C$1="Finnisch - FI",HYPERLINK(CONCATENATE("https://www.saflax.de/0-WVK-Retail/Bilder-Pictures/SAFLAX-",'Basis-Tabelle-Samen'!C374,"-",'Basis-Tabelle-Samen'!J374,"-finnish.jpg")),
IF($C$1="Französisch - FR",HYPERLINK(CONCATENATE("https://www.saflax.de/0-WVK-Retail/Bilder-Pictures/SAFLAX-",'Basis-Tabelle-Samen'!C374,"-",'Basis-Tabelle-Samen'!J374,"-french.jpg")),
IF($C$1="Griechisch - GR",HYPERLINK(CONCATENATE("https://www.saflax.de/0-WVK-Retail/Bilder-Pictures/SAFLAX-",'Basis-Tabelle-Samen'!C374,"-",'Basis-Tabelle-Samen'!J374,"-greek.jpg")),
IF($C$1="Irisch - IE",HYPERLINK(CONCATENATE("https://www.saflax.de/0-WVK-Retail/Bilder-Pictures/SAFLAX-",'Basis-Tabelle-Samen'!C374,"-",'Basis-Tabelle-Samen'!J374,"-irish.jpg")),
IF($C$1="Isländisch - IS",HYPERLINK(CONCATENATE("https://www.saflax.de/0-WVK-Retail/Bilder-Pictures/SAFLAX-",'Basis-Tabelle-Samen'!C374,"-",'Basis-Tabelle-Samen'!J374,"-icelandic.jpg")),
IF($C$1="Italienisch - IT",HYPERLINK(CONCATENATE("https://www.saflax.de/0-WVK-Retail/Bilder-Pictures/SAFLAX-",'Basis-Tabelle-Samen'!C374,"-",'Basis-Tabelle-Samen'!J374,"-italian.jpg")),
IF($C$1="Japanisch - JP",HYPERLINK(CONCATENATE("https://www.saflax.de/0-WVK-Retail/Bilder-Pictures/SAFLAX-",'Basis-Tabelle-Samen'!C374,"-",'Basis-Tabelle-Samen'!J374,"-japanese.jpg")),
IF($C$1="Kroatisch - HR",HYPERLINK(CONCATENATE("https://www.saflax.de/0-WVK-Retail/Bilder-Pictures/SAFLAX-",'Basis-Tabelle-Samen'!C374,"-",'Basis-Tabelle-Samen'!J374,"-croatian.jpg")),
IF($C$1="Lettisch - LV",HYPERLINK(CONCATENATE("https://www.saflax.de/0-WVK-Retail/Bilder-Pictures/SAFLAX-",'Basis-Tabelle-Samen'!C374,"-",'Basis-Tabelle-Samen'!J374,"-latvian.jpg")),
IF($C$1="Litauisch - LT",HYPERLINK(CONCATENATE("https://www.saflax.de/0-WVK-Retail/Bilder-Pictures/SAFLAX-",'Basis-Tabelle-Samen'!C374,"-",'Basis-Tabelle-Samen'!J374,"-lithuanian.jpg")),
IF($C$1="Maltesisch - MT",HYPERLINK(CONCATENATE("https://www.saflax.de/0-WVK-Retail/Bilder-Pictures/SAFLAX-",'Basis-Tabelle-Samen'!C374,"-",'Basis-Tabelle-Samen'!J374,"-maltese.jpg")),
IF($C$1="Niederländisch - NL",HYPERLINK(CONCATENATE("https://www.saflax.de/0-WVK-Retail/Bilder-Pictures/SAFLAX-",'Basis-Tabelle-Samen'!C374,"-",'Basis-Tabelle-Samen'!J374,"-dutch.jpg")),
IF($C$1="Norwegisch - NO",HYPERLINK(CONCATENATE("https://www.saflax.de/0-WVK-Retail/Bilder-Pictures/SAFLAX-",'Basis-Tabelle-Samen'!C374,"-",'Basis-Tabelle-Samen'!J374,"-nowegian.jpg")),
IF($C$1="Polnisch - PL",HYPERLINK(CONCATENATE("https://www.saflax.de/0-WVK-Retail/Bilder-Pictures/SAFLAX-",'Basis-Tabelle-Samen'!C374,"-",'Basis-Tabelle-Samen'!J374,"-polish.jpg")),
IF($C$1="Portugiesisch - PT",HYPERLINK(CONCATENATE("https://www.saflax.de/0-WVK-Retail/Bilder-Pictures/SAFLAX-",'Basis-Tabelle-Samen'!C374,"-",'Basis-Tabelle-Samen'!J374,"-portuguese.jpg")),
IF($C$1="Rumänisch - RO",HYPERLINK(CONCATENATE("https://www.saflax.de/0-WVK-Retail/Bilder-Pictures/SAFLAX-",'Basis-Tabelle-Samen'!C374,"-",'Basis-Tabelle-Samen'!J374,"-romanian.jpg")),
IF($C$1="Schwedisch - SE",HYPERLINK(CONCATENATE("https://www.saflax.de/0-WVK-Retail/Bilder-Pictures/SAFLAX-",'Basis-Tabelle-Samen'!C374,"-",'Basis-Tabelle-Samen'!J374,"-swedish.jpg")),
IF($C$1="Slowakisch - SK",HYPERLINK(CONCATENATE("https://www.saflax.de/0-WVK-Retail/Bilder-Pictures/SAFLAX-",'Basis-Tabelle-Samen'!C374,"-",'Basis-Tabelle-Samen'!J374,"-slovak.jpg")),
IF($C$1="Slowenisch - SI",HYPERLINK(CONCATENATE("https://www.saflax.de/0-WVK-Retail/Bilder-Pictures/SAFLAX-",'Basis-Tabelle-Samen'!C374,"-",'Basis-Tabelle-Samen'!J374,"-slovenian.jpg")),
IF($C$1="Spanisch - ES",HYPERLINK(CONCATENATE("https://www.saflax.de/0-WVK-Retail/Bilder-Pictures/SAFLAX-",'Basis-Tabelle-Samen'!C374,"-",'Basis-Tabelle-Samen'!J374,"-spanish.jpg")),
IF($C$1="Tschechisch - CZ",HYPERLINK(CONCATENATE("https://www.saflax.de/0-WVK-Retail/Bilder-Pictures/SAFLAX-",'Basis-Tabelle-Samen'!C374,"-",'Basis-Tabelle-Samen'!J374,"-czech.jpg")),
IF($C$1="Türkisch - TR",HYPERLINK(CONCATENATE("https://www.saflax.de/0-WVK-Retail/Bilder-Pictures/SAFLAX-",'Basis-Tabelle-Samen'!C374,"-",'Basis-Tabelle-Samen'!J374,"-turkish.jpg")),
IF($C$1="Ungarisch - HU",HYPERLINK(CONCATENATE("https://www.saflax.de/0-WVK-Retail/Bilder-Pictures/SAFLAX-",'Basis-Tabelle-Samen'!C374,"-",'Basis-Tabelle-Samen'!J374,"-hungarian.jpg")),
" ACHTUNG")))))))))))))))))))))))))))))</f>
        <v>https://www.saflax.de/0-WVK-Retail/Bilder-Pictures/SAFLAX-12806-set-medicinal-plants-garden-english.jpg</v>
      </c>
      <c r="AL399" s="334"/>
      <c r="AM399" s="334"/>
      <c r="AN399" s="334"/>
      <c r="AO399" s="334"/>
      <c r="AP399" s="334"/>
      <c r="AQ399" s="334"/>
    </row>
    <row r="400" spans="1:43" ht="17.100000000000001" customHeight="1" x14ac:dyDescent="0.2">
      <c r="A400" s="318" t="str">
        <f>IF('Basis-Tabelle-Samen'!A371="","",IF($C$1="Deutsch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400" s="319"/>
      <c r="C400" s="316" t="str">
        <f>IF($C$1="Bulgarisch - BG",'Basis-Tabelle-Samen'!Z371,
IF($C$1="Dänisch - DK",'Basis-Tabelle-Samen'!AA371,
IF($C$1="Deutsch - DE",'Basis-Tabelle-Samen'!AB371,
IF($C$1="Englisch - UK",'Basis-Tabelle-Samen'!AC371,
IF($C$1="Estnisch - EE",'Basis-Tabelle-Samen'!AD371,
IF($C$1="Finnisch - FI",'Basis-Tabelle-Samen'!AE371,
IF($C$1="Französisch - FR",'Basis-Tabelle-Samen'!AF371,
IF($C$1="Griechisch - GR",'Basis-Tabelle-Samen'!AG371,
IF($C$1="Irisch - IE",'Basis-Tabelle-Samen'!AH371,
IF($C$1="Isländisch - IS",'Basis-Tabelle-Samen'!AI371,
IF($C$1="Italienisch - IT",'Basis-Tabelle-Samen'!AJ371,
IF($C$1="Japanisch - JP",'Basis-Tabelle-Samen'!AK371,
IF($C$1="Kroatisch - HR",'Basis-Tabelle-Samen'!AL371,
IF($C$1="Lettisch - LV",'Basis-Tabelle-Samen'!AM371,
IF($C$1="Litauisch - LT",'Basis-Tabelle-Samen'!AN371,
IF($C$1="Maltesisch - MT",'Basis-Tabelle-Samen'!AO371,
IF($C$1="Niederländisch - NL",'Basis-Tabelle-Samen'!AP371,
IF($C$1="Norwegisch - NO",'Basis-Tabelle-Samen'!AQ371,
IF($C$1="Polnisch - PL",'Basis-Tabelle-Samen'!AR371,
IF($C$1="Portugiesisch - PT",'Basis-Tabelle-Samen'!AS371,
IF($C$1="Rumänisch - RO",'Basis-Tabelle-Samen'!AT371,
IF($C$1="Schwedisch - SE",'Basis-Tabelle-Samen'!AU371,
IF($C$1="Slowakisch - SK",'Basis-Tabelle-Samen'!AV371,
IF($C$1="Slowenisch - SI",'Basis-Tabelle-Samen'!AW371,
IF($C$1="Spanisch - ES",'Basis-Tabelle-Samen'!AX371,
IF($C$1="Tschechisch - CZ",'Basis-Tabelle-Samen'!AY371,
IF($C$1="Türkisch - TR",'Basis-Tabelle-Samen'!AZ371,
IF($C$1="Ungarisch - HU",'Basis-Tabelle-Samen'!BA371,
" ACHTUNG"))))))))))))))))))))))))))))</f>
        <v>Set Herbs Garden</v>
      </c>
      <c r="D400" s="320">
        <f>'Basis-Tabelle-Samen'!F371</f>
        <v>0</v>
      </c>
      <c r="E400" s="321" t="str">
        <f>'Basis-Tabelle-Samen'!H371</f>
        <v>7 %</v>
      </c>
      <c r="F400" s="322" t="str">
        <f>IF('Basis-Tabelle-Samen'!G371="","",'Basis-Tabelle-Samen'!G371)</f>
        <v>11</v>
      </c>
      <c r="G400" s="320">
        <f>'Basis-Tabelle-Samen'!C371</f>
        <v>12803</v>
      </c>
      <c r="H400" s="323">
        <f>'Basis-Tabelle-Samen'!D371</f>
        <v>4055473128030</v>
      </c>
      <c r="I400" s="324">
        <f>'Basis-Tabelle-Samen'!E371</f>
        <v>14.45</v>
      </c>
      <c r="J400" s="325" t="str">
        <f>IF(G400&lt;1,"",CONCATENATE('4'!$T$18," / ",'4'!$U$7))</f>
        <v>4 / 16</v>
      </c>
      <c r="K400" s="335"/>
      <c r="L400" s="335"/>
      <c r="M400" s="332"/>
      <c r="N400" s="335"/>
      <c r="O400" s="333"/>
      <c r="P400" s="333"/>
      <c r="Q400" s="333"/>
      <c r="R400" s="333"/>
      <c r="S400" s="333"/>
      <c r="T400" s="333"/>
      <c r="U400" s="333"/>
      <c r="V400" s="333"/>
      <c r="W400" s="333"/>
      <c r="X400" s="333"/>
      <c r="Y400" s="333"/>
      <c r="Z400" s="333"/>
      <c r="AA400" s="333"/>
      <c r="AB400" s="333"/>
      <c r="AC400" s="333"/>
      <c r="AD400" s="333"/>
      <c r="AE400" s="333"/>
      <c r="AF400" s="333"/>
      <c r="AG400" s="333"/>
      <c r="AH400" s="333"/>
      <c r="AI400" s="333"/>
      <c r="AJ400" s="315"/>
      <c r="AK400" s="316" t="str">
        <f>IF(G400&lt;1,"",
IF($C$1="Bulgarisch - BG",HYPERLINK(CONCATENATE("https://www.saflax.de/0-WVK-Retail/Bilder-Pictures/SAFLAX-",'Basis-Tabelle-Samen'!C371,"-",'Basis-Tabelle-Samen'!J371,"-bulgarian.jpg")),
IF($C$1="Dänisch - DK",HYPERLINK(CONCATENATE("https://www.saflax.de/0-WVK-Retail/Bilder-Pictures/SAFLAX-",'Basis-Tabelle-Samen'!C371,"-",'Basis-Tabelle-Samen'!J371,"-danish.jpg")),
IF($C$1="Deutsch - DE",HYPERLINK(CONCATENATE("https://www.saflax.de/0-WVK-Retail/Bilder-Pictures/SAFLAX-",'Basis-Tabelle-Samen'!C371,"-",'Basis-Tabelle-Samen'!J371,"-german.jpg")),
IF($C$1="Englisch - UK",HYPERLINK(CONCATENATE("https://www.saflax.de/0-WVK-Retail/Bilder-Pictures/SAFLAX-",'Basis-Tabelle-Samen'!C371,"-",'Basis-Tabelle-Samen'!J371,"-english.jpg")),
IF($C$1="Estnisch - EE",HYPERLINK(CONCATENATE("https://www.saflax.de/0-WVK-Retail/Bilder-Pictures/SAFLAX-",'Basis-Tabelle-Samen'!C371,"-",'Basis-Tabelle-Samen'!J371,"-estonian.jpg")),
IF($C$1="Finnisch - FI",HYPERLINK(CONCATENATE("https://www.saflax.de/0-WVK-Retail/Bilder-Pictures/SAFLAX-",'Basis-Tabelle-Samen'!C371,"-",'Basis-Tabelle-Samen'!J371,"-finnish.jpg")),
IF($C$1="Französisch - FR",HYPERLINK(CONCATENATE("https://www.saflax.de/0-WVK-Retail/Bilder-Pictures/SAFLAX-",'Basis-Tabelle-Samen'!C371,"-",'Basis-Tabelle-Samen'!J371,"-french.jpg")),
IF($C$1="Griechisch - GR",HYPERLINK(CONCATENATE("https://www.saflax.de/0-WVK-Retail/Bilder-Pictures/SAFLAX-",'Basis-Tabelle-Samen'!C371,"-",'Basis-Tabelle-Samen'!J371,"-greek.jpg")),
IF($C$1="Irisch - IE",HYPERLINK(CONCATENATE("https://www.saflax.de/0-WVK-Retail/Bilder-Pictures/SAFLAX-",'Basis-Tabelle-Samen'!C371,"-",'Basis-Tabelle-Samen'!J371,"-irish.jpg")),
IF($C$1="Isländisch - IS",HYPERLINK(CONCATENATE("https://www.saflax.de/0-WVK-Retail/Bilder-Pictures/SAFLAX-",'Basis-Tabelle-Samen'!C371,"-",'Basis-Tabelle-Samen'!J371,"-icelandic.jpg")),
IF($C$1="Italienisch - IT",HYPERLINK(CONCATENATE("https://www.saflax.de/0-WVK-Retail/Bilder-Pictures/SAFLAX-",'Basis-Tabelle-Samen'!C371,"-",'Basis-Tabelle-Samen'!J371,"-italian.jpg")),
IF($C$1="Japanisch - JP",HYPERLINK(CONCATENATE("https://www.saflax.de/0-WVK-Retail/Bilder-Pictures/SAFLAX-",'Basis-Tabelle-Samen'!C371,"-",'Basis-Tabelle-Samen'!J371,"-japanese.jpg")),
IF($C$1="Kroatisch - HR",HYPERLINK(CONCATENATE("https://www.saflax.de/0-WVK-Retail/Bilder-Pictures/SAFLAX-",'Basis-Tabelle-Samen'!C371,"-",'Basis-Tabelle-Samen'!J371,"-croatian.jpg")),
IF($C$1="Lettisch - LV",HYPERLINK(CONCATENATE("https://www.saflax.de/0-WVK-Retail/Bilder-Pictures/SAFLAX-",'Basis-Tabelle-Samen'!C371,"-",'Basis-Tabelle-Samen'!J371,"-latvian.jpg")),
IF($C$1="Litauisch - LT",HYPERLINK(CONCATENATE("https://www.saflax.de/0-WVK-Retail/Bilder-Pictures/SAFLAX-",'Basis-Tabelle-Samen'!C371,"-",'Basis-Tabelle-Samen'!J371,"-lithuanian.jpg")),
IF($C$1="Maltesisch - MT",HYPERLINK(CONCATENATE("https://www.saflax.de/0-WVK-Retail/Bilder-Pictures/SAFLAX-",'Basis-Tabelle-Samen'!C371,"-",'Basis-Tabelle-Samen'!J371,"-maltese.jpg")),
IF($C$1="Niederländisch - NL",HYPERLINK(CONCATENATE("https://www.saflax.de/0-WVK-Retail/Bilder-Pictures/SAFLAX-",'Basis-Tabelle-Samen'!C371,"-",'Basis-Tabelle-Samen'!J371,"-dutch.jpg")),
IF($C$1="Norwegisch - NO",HYPERLINK(CONCATENATE("https://www.saflax.de/0-WVK-Retail/Bilder-Pictures/SAFLAX-",'Basis-Tabelle-Samen'!C371,"-",'Basis-Tabelle-Samen'!J371,"-nowegian.jpg")),
IF($C$1="Polnisch - PL",HYPERLINK(CONCATENATE("https://www.saflax.de/0-WVK-Retail/Bilder-Pictures/SAFLAX-",'Basis-Tabelle-Samen'!C371,"-",'Basis-Tabelle-Samen'!J371,"-polish.jpg")),
IF($C$1="Portugiesisch - PT",HYPERLINK(CONCATENATE("https://www.saflax.de/0-WVK-Retail/Bilder-Pictures/SAFLAX-",'Basis-Tabelle-Samen'!C371,"-",'Basis-Tabelle-Samen'!J371,"-portuguese.jpg")),
IF($C$1="Rumänisch - RO",HYPERLINK(CONCATENATE("https://www.saflax.de/0-WVK-Retail/Bilder-Pictures/SAFLAX-",'Basis-Tabelle-Samen'!C371,"-",'Basis-Tabelle-Samen'!J371,"-romanian.jpg")),
IF($C$1="Schwedisch - SE",HYPERLINK(CONCATENATE("https://www.saflax.de/0-WVK-Retail/Bilder-Pictures/SAFLAX-",'Basis-Tabelle-Samen'!C371,"-",'Basis-Tabelle-Samen'!J371,"-swedish.jpg")),
IF($C$1="Slowakisch - SK",HYPERLINK(CONCATENATE("https://www.saflax.de/0-WVK-Retail/Bilder-Pictures/SAFLAX-",'Basis-Tabelle-Samen'!C371,"-",'Basis-Tabelle-Samen'!J371,"-slovak.jpg")),
IF($C$1="Slowenisch - SI",HYPERLINK(CONCATENATE("https://www.saflax.de/0-WVK-Retail/Bilder-Pictures/SAFLAX-",'Basis-Tabelle-Samen'!C371,"-",'Basis-Tabelle-Samen'!J371,"-slovenian.jpg")),
IF($C$1="Spanisch - ES",HYPERLINK(CONCATENATE("https://www.saflax.de/0-WVK-Retail/Bilder-Pictures/SAFLAX-",'Basis-Tabelle-Samen'!C371,"-",'Basis-Tabelle-Samen'!J371,"-spanish.jpg")),
IF($C$1="Tschechisch - CZ",HYPERLINK(CONCATENATE("https://www.saflax.de/0-WVK-Retail/Bilder-Pictures/SAFLAX-",'Basis-Tabelle-Samen'!C371,"-",'Basis-Tabelle-Samen'!J371,"-czech.jpg")),
IF($C$1="Türkisch - TR",HYPERLINK(CONCATENATE("https://www.saflax.de/0-WVK-Retail/Bilder-Pictures/SAFLAX-",'Basis-Tabelle-Samen'!C371,"-",'Basis-Tabelle-Samen'!J371,"-turkish.jpg")),
IF($C$1="Ungarisch - HU",HYPERLINK(CONCATENATE("https://www.saflax.de/0-WVK-Retail/Bilder-Pictures/SAFLAX-",'Basis-Tabelle-Samen'!C371,"-",'Basis-Tabelle-Samen'!J371,"-hungarian.jpg")),
" ACHTUNG")))))))))))))))))))))))))))))</f>
        <v>https://www.saflax.de/0-WVK-Retail/Bilder-Pictures/SAFLAX-12803-set-herbs-garden-english.jpg</v>
      </c>
      <c r="AL400" s="334"/>
      <c r="AM400" s="334"/>
      <c r="AN400" s="334"/>
      <c r="AO400" s="334"/>
      <c r="AP400" s="334"/>
      <c r="AQ400" s="334"/>
    </row>
    <row r="401" spans="1:43" ht="17.100000000000001" customHeight="1" x14ac:dyDescent="0.2">
      <c r="A401" s="318" t="str">
        <f>IF('Basis-Tabelle-Samen'!A369="","",IF($C$1="Deutsch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401" s="319"/>
      <c r="C401" s="316" t="str">
        <f>IF($C$1="Bulgarisch - BG",'Basis-Tabelle-Samen'!Z369,
IF($C$1="Dänisch - DK",'Basis-Tabelle-Samen'!AA369,
IF($C$1="Deutsch - DE",'Basis-Tabelle-Samen'!AB369,
IF($C$1="Englisch - UK",'Basis-Tabelle-Samen'!AC369,
IF($C$1="Estnisch - EE",'Basis-Tabelle-Samen'!AD369,
IF($C$1="Finnisch - FI",'Basis-Tabelle-Samen'!AE369,
IF($C$1="Französisch - FR",'Basis-Tabelle-Samen'!AF369,
IF($C$1="Griechisch - GR",'Basis-Tabelle-Samen'!AG369,
IF($C$1="Irisch - IE",'Basis-Tabelle-Samen'!AH369,
IF($C$1="Isländisch - IS",'Basis-Tabelle-Samen'!AI369,
IF($C$1="Italienisch - IT",'Basis-Tabelle-Samen'!AJ369,
IF($C$1="Japanisch - JP",'Basis-Tabelle-Samen'!AK369,
IF($C$1="Kroatisch - HR",'Basis-Tabelle-Samen'!AL369,
IF($C$1="Lettisch - LV",'Basis-Tabelle-Samen'!AM369,
IF($C$1="Litauisch - LT",'Basis-Tabelle-Samen'!AN369,
IF($C$1="Maltesisch - MT",'Basis-Tabelle-Samen'!AO369,
IF($C$1="Niederländisch - NL",'Basis-Tabelle-Samen'!AP369,
IF($C$1="Norwegisch - NO",'Basis-Tabelle-Samen'!AQ369,
IF($C$1="Polnisch - PL",'Basis-Tabelle-Samen'!AR369,
IF($C$1="Portugiesisch - PT",'Basis-Tabelle-Samen'!AS369,
IF($C$1="Rumänisch - RO",'Basis-Tabelle-Samen'!AT369,
IF($C$1="Schwedisch - SE",'Basis-Tabelle-Samen'!AU369,
IF($C$1="Slowakisch - SK",'Basis-Tabelle-Samen'!AV369,
IF($C$1="Slowenisch - SI",'Basis-Tabelle-Samen'!AW369,
IF($C$1="Spanisch - ES",'Basis-Tabelle-Samen'!AX369,
IF($C$1="Tschechisch - CZ",'Basis-Tabelle-Samen'!AY369,
IF($C$1="Türkisch - TR",'Basis-Tabelle-Samen'!AZ369,
IF($C$1="Ungarisch - HU",'Basis-Tabelle-Samen'!BA369,
" ACHTUNG"))))))))))))))))))))))))))))</f>
        <v>Set Tomato Garden</v>
      </c>
      <c r="D401" s="320">
        <f>'Basis-Tabelle-Samen'!F369</f>
        <v>0</v>
      </c>
      <c r="E401" s="321" t="str">
        <f>'Basis-Tabelle-Samen'!H369</f>
        <v>7 %</v>
      </c>
      <c r="F401" s="322" t="str">
        <f>IF('Basis-Tabelle-Samen'!G369="","",'Basis-Tabelle-Samen'!G369)</f>
        <v>11</v>
      </c>
      <c r="G401" s="320">
        <f>'Basis-Tabelle-Samen'!C369</f>
        <v>12801</v>
      </c>
      <c r="H401" s="323">
        <f>'Basis-Tabelle-Samen'!D369</f>
        <v>4055473128016</v>
      </c>
      <c r="I401" s="324">
        <f>'Basis-Tabelle-Samen'!E369</f>
        <v>14.45</v>
      </c>
      <c r="J401" s="325" t="str">
        <f>IF(G401&lt;1,"",CONCATENATE('4'!$T$18," / ",'4'!$U$7))</f>
        <v>4 / 16</v>
      </c>
      <c r="K401" s="335"/>
      <c r="L401" s="335"/>
      <c r="M401" s="332"/>
      <c r="N401" s="335"/>
      <c r="O401" s="333"/>
      <c r="P401" s="333"/>
      <c r="Q401" s="333"/>
      <c r="R401" s="333"/>
      <c r="S401" s="333"/>
      <c r="T401" s="333"/>
      <c r="U401" s="333"/>
      <c r="V401" s="333"/>
      <c r="W401" s="333"/>
      <c r="X401" s="333"/>
      <c r="Y401" s="333"/>
      <c r="Z401" s="333"/>
      <c r="AA401" s="333"/>
      <c r="AB401" s="333"/>
      <c r="AC401" s="333"/>
      <c r="AD401" s="333"/>
      <c r="AE401" s="333"/>
      <c r="AF401" s="333"/>
      <c r="AG401" s="333"/>
      <c r="AH401" s="333"/>
      <c r="AI401" s="333"/>
      <c r="AJ401" s="315"/>
      <c r="AK401" s="316" t="str">
        <f>IF(G401&lt;1,"",
IF($C$1="Bulgarisch - BG",HYPERLINK(CONCATENATE("https://www.saflax.de/0-WVK-Retail/Bilder-Pictures/SAFLAX-",'Basis-Tabelle-Samen'!C369,"-",'Basis-Tabelle-Samen'!J369,"-bulgarian.jpg")),
IF($C$1="Dänisch - DK",HYPERLINK(CONCATENATE("https://www.saflax.de/0-WVK-Retail/Bilder-Pictures/SAFLAX-",'Basis-Tabelle-Samen'!C369,"-",'Basis-Tabelle-Samen'!J369,"-danish.jpg")),
IF($C$1="Deutsch - DE",HYPERLINK(CONCATENATE("https://www.saflax.de/0-WVK-Retail/Bilder-Pictures/SAFLAX-",'Basis-Tabelle-Samen'!C369,"-",'Basis-Tabelle-Samen'!J369,"-german.jpg")),
IF($C$1="Englisch - UK",HYPERLINK(CONCATENATE("https://www.saflax.de/0-WVK-Retail/Bilder-Pictures/SAFLAX-",'Basis-Tabelle-Samen'!C369,"-",'Basis-Tabelle-Samen'!J369,"-english.jpg")),
IF($C$1="Estnisch - EE",HYPERLINK(CONCATENATE("https://www.saflax.de/0-WVK-Retail/Bilder-Pictures/SAFLAX-",'Basis-Tabelle-Samen'!C369,"-",'Basis-Tabelle-Samen'!J369,"-estonian.jpg")),
IF($C$1="Finnisch - FI",HYPERLINK(CONCATENATE("https://www.saflax.de/0-WVK-Retail/Bilder-Pictures/SAFLAX-",'Basis-Tabelle-Samen'!C369,"-",'Basis-Tabelle-Samen'!J369,"-finnish.jpg")),
IF($C$1="Französisch - FR",HYPERLINK(CONCATENATE("https://www.saflax.de/0-WVK-Retail/Bilder-Pictures/SAFLAX-",'Basis-Tabelle-Samen'!C369,"-",'Basis-Tabelle-Samen'!J369,"-french.jpg")),
IF($C$1="Griechisch - GR",HYPERLINK(CONCATENATE("https://www.saflax.de/0-WVK-Retail/Bilder-Pictures/SAFLAX-",'Basis-Tabelle-Samen'!C369,"-",'Basis-Tabelle-Samen'!J369,"-greek.jpg")),
IF($C$1="Irisch - IE",HYPERLINK(CONCATENATE("https://www.saflax.de/0-WVK-Retail/Bilder-Pictures/SAFLAX-",'Basis-Tabelle-Samen'!C369,"-",'Basis-Tabelle-Samen'!J369,"-irish.jpg")),
IF($C$1="Isländisch - IS",HYPERLINK(CONCATENATE("https://www.saflax.de/0-WVK-Retail/Bilder-Pictures/SAFLAX-",'Basis-Tabelle-Samen'!C369,"-",'Basis-Tabelle-Samen'!J369,"-icelandic.jpg")),
IF($C$1="Italienisch - IT",HYPERLINK(CONCATENATE("https://www.saflax.de/0-WVK-Retail/Bilder-Pictures/SAFLAX-",'Basis-Tabelle-Samen'!C369,"-",'Basis-Tabelle-Samen'!J369,"-italian.jpg")),
IF($C$1="Japanisch - JP",HYPERLINK(CONCATENATE("https://www.saflax.de/0-WVK-Retail/Bilder-Pictures/SAFLAX-",'Basis-Tabelle-Samen'!C369,"-",'Basis-Tabelle-Samen'!J369,"-japanese.jpg")),
IF($C$1="Kroatisch - HR",HYPERLINK(CONCATENATE("https://www.saflax.de/0-WVK-Retail/Bilder-Pictures/SAFLAX-",'Basis-Tabelle-Samen'!C369,"-",'Basis-Tabelle-Samen'!J369,"-croatian.jpg")),
IF($C$1="Lettisch - LV",HYPERLINK(CONCATENATE("https://www.saflax.de/0-WVK-Retail/Bilder-Pictures/SAFLAX-",'Basis-Tabelle-Samen'!C369,"-",'Basis-Tabelle-Samen'!J369,"-latvian.jpg")),
IF($C$1="Litauisch - LT",HYPERLINK(CONCATENATE("https://www.saflax.de/0-WVK-Retail/Bilder-Pictures/SAFLAX-",'Basis-Tabelle-Samen'!C369,"-",'Basis-Tabelle-Samen'!J369,"-lithuanian.jpg")),
IF($C$1="Maltesisch - MT",HYPERLINK(CONCATENATE("https://www.saflax.de/0-WVK-Retail/Bilder-Pictures/SAFLAX-",'Basis-Tabelle-Samen'!C369,"-",'Basis-Tabelle-Samen'!J369,"-maltese.jpg")),
IF($C$1="Niederländisch - NL",HYPERLINK(CONCATENATE("https://www.saflax.de/0-WVK-Retail/Bilder-Pictures/SAFLAX-",'Basis-Tabelle-Samen'!C369,"-",'Basis-Tabelle-Samen'!J369,"-dutch.jpg")),
IF($C$1="Norwegisch - NO",HYPERLINK(CONCATENATE("https://www.saflax.de/0-WVK-Retail/Bilder-Pictures/SAFLAX-",'Basis-Tabelle-Samen'!C369,"-",'Basis-Tabelle-Samen'!J369,"-nowegian.jpg")),
IF($C$1="Polnisch - PL",HYPERLINK(CONCATENATE("https://www.saflax.de/0-WVK-Retail/Bilder-Pictures/SAFLAX-",'Basis-Tabelle-Samen'!C369,"-",'Basis-Tabelle-Samen'!J369,"-polish.jpg")),
IF($C$1="Portugiesisch - PT",HYPERLINK(CONCATENATE("https://www.saflax.de/0-WVK-Retail/Bilder-Pictures/SAFLAX-",'Basis-Tabelle-Samen'!C369,"-",'Basis-Tabelle-Samen'!J369,"-portuguese.jpg")),
IF($C$1="Rumänisch - RO",HYPERLINK(CONCATENATE("https://www.saflax.de/0-WVK-Retail/Bilder-Pictures/SAFLAX-",'Basis-Tabelle-Samen'!C369,"-",'Basis-Tabelle-Samen'!J369,"-romanian.jpg")),
IF($C$1="Schwedisch - SE",HYPERLINK(CONCATENATE("https://www.saflax.de/0-WVK-Retail/Bilder-Pictures/SAFLAX-",'Basis-Tabelle-Samen'!C369,"-",'Basis-Tabelle-Samen'!J369,"-swedish.jpg")),
IF($C$1="Slowakisch - SK",HYPERLINK(CONCATENATE("https://www.saflax.de/0-WVK-Retail/Bilder-Pictures/SAFLAX-",'Basis-Tabelle-Samen'!C369,"-",'Basis-Tabelle-Samen'!J369,"-slovak.jpg")),
IF($C$1="Slowenisch - SI",HYPERLINK(CONCATENATE("https://www.saflax.de/0-WVK-Retail/Bilder-Pictures/SAFLAX-",'Basis-Tabelle-Samen'!C369,"-",'Basis-Tabelle-Samen'!J369,"-slovenian.jpg")),
IF($C$1="Spanisch - ES",HYPERLINK(CONCATENATE("https://www.saflax.de/0-WVK-Retail/Bilder-Pictures/SAFLAX-",'Basis-Tabelle-Samen'!C369,"-",'Basis-Tabelle-Samen'!J369,"-spanish.jpg")),
IF($C$1="Tschechisch - CZ",HYPERLINK(CONCATENATE("https://www.saflax.de/0-WVK-Retail/Bilder-Pictures/SAFLAX-",'Basis-Tabelle-Samen'!C369,"-",'Basis-Tabelle-Samen'!J369,"-czech.jpg")),
IF($C$1="Türkisch - TR",HYPERLINK(CONCATENATE("https://www.saflax.de/0-WVK-Retail/Bilder-Pictures/SAFLAX-",'Basis-Tabelle-Samen'!C369,"-",'Basis-Tabelle-Samen'!J369,"-turkish.jpg")),
IF($C$1="Ungarisch - HU",HYPERLINK(CONCATENATE("https://www.saflax.de/0-WVK-Retail/Bilder-Pictures/SAFLAX-",'Basis-Tabelle-Samen'!C369,"-",'Basis-Tabelle-Samen'!J369,"-hungarian.jpg")),
" ACHTUNG")))))))))))))))))))))))))))))</f>
        <v>https://www.saflax.de/0-WVK-Retail/Bilder-Pictures/SAFLAX-12801-set-tomato-garden-english.jpg</v>
      </c>
      <c r="AL401" s="334"/>
      <c r="AM401" s="334"/>
      <c r="AN401" s="334"/>
      <c r="AO401" s="334"/>
      <c r="AP401" s="334"/>
      <c r="AQ401" s="334"/>
    </row>
    <row r="402" spans="1:43" ht="17.100000000000001" customHeight="1" x14ac:dyDescent="0.2">
      <c r="A402" s="318" t="str">
        <f>IF('Basis-Tabelle-Samen'!A383="","",IF($C$1="Deutsch - DE","Neu",IF($C$1="Dänisch - DK","Ny",IF($C$1="Englisch - UK","New",IF($C$1="Bulgarisch - BG","Нов",IF($C$1="Französisch - FR","Nouveau",IF($C$1="Finnisch - FI","Uusi",IF($C$1="Estnisch - EE","Uus",IF($C$1="Irisch - IE","Nua",IF($C$1="Isländisch - IS","Nýtt",IF($C$1="Griechisch - GR","Νέος",IF($C$1="Litauisch - LT","Nauja",IF($C$1="Kroatisch - HR","Novi",IF($C$1="Italienisch - IT","Nuovo",IF($C$1="Lettisch - LV","Jauns",IF($C$1="Maltesisch - MT","Ġdid",IF($C$1="Niederländisch - NL","Nieuw",IF($C$1="Polnisch - PL","Nowy",IF($C$1="Norwegisch - NO","Ny",IF($C$1="Portugiesisch - PT","Novo",IF($C$1="Rumänisch - RO","Nou",IF($C$1="Spanisch - ES","Nuevo",IF($C$1="Schwedisch - SE","Ny",IF($C$1="Tschechisch - CZ","Nový",IF($C$1="Slowakisch - SK","Nový",IF($C$1="Slowenisch - SI","Novo",IF($C$1="Japanisch - JP","新しい",IF($C$1="Türkisch - TR","Yeni",IF($C$1="Ungarisch - HU","Új","Achtung")))))))))))))))))))))))))))))</f>
        <v/>
      </c>
      <c r="B402" s="319"/>
      <c r="C402" s="316" t="str">
        <f>IF($C$1="Bulgarisch - BG",'Basis-Tabelle-Samen'!Z383,
IF($C$1="Dänisch - DK",'Basis-Tabelle-Samen'!AA383,
IF($C$1="Deutsch - DE",'Basis-Tabelle-Samen'!AB383,
IF($C$1="Englisch - UK",'Basis-Tabelle-Samen'!AC383,
IF($C$1="Estnisch - EE",'Basis-Tabelle-Samen'!AD383,
IF($C$1="Finnisch - FI",'Basis-Tabelle-Samen'!AE383,
IF($C$1="Französisch - FR",'Basis-Tabelle-Samen'!AF383,
IF($C$1="Griechisch - GR",'Basis-Tabelle-Samen'!AG383,
IF($C$1="Irisch - IE",'Basis-Tabelle-Samen'!AH383,
IF($C$1="Isländisch - IS",'Basis-Tabelle-Samen'!AI383,
IF($C$1="Italienisch - IT",'Basis-Tabelle-Samen'!AJ383,
IF($C$1="Japanisch - JP",'Basis-Tabelle-Samen'!AK383,
IF($C$1="Kroatisch - HR",'Basis-Tabelle-Samen'!AL383,
IF($C$1="Lettisch - LV",'Basis-Tabelle-Samen'!AM383,
IF($C$1="Litauisch - LT",'Basis-Tabelle-Samen'!AN383,
IF($C$1="Maltesisch - MT",'Basis-Tabelle-Samen'!AO383,
IF($C$1="Niederländisch - NL",'Basis-Tabelle-Samen'!AP383,
IF($C$1="Norwegisch - NO",'Basis-Tabelle-Samen'!AQ383,
IF($C$1="Polnisch - PL",'Basis-Tabelle-Samen'!AR383,
IF($C$1="Portugiesisch - PT",'Basis-Tabelle-Samen'!AS383,
IF($C$1="Rumänisch - RO",'Basis-Tabelle-Samen'!AT383,
IF($C$1="Schwedisch - SE",'Basis-Tabelle-Samen'!AU383,
IF($C$1="Slowakisch - SK",'Basis-Tabelle-Samen'!AV383,
IF($C$1="Slowenisch - SI",'Basis-Tabelle-Samen'!AW383,
IF($C$1="Spanisch - ES",'Basis-Tabelle-Samen'!AX383,
IF($C$1="Tschechisch - CZ",'Basis-Tabelle-Samen'!AY383,
IF($C$1="Türkisch - TR",'Basis-Tabelle-Samen'!AZ383,
IF($C$1="Ungarisch - HU",'Basis-Tabelle-Samen'!BA383,
" ACHTUNG"))))))))))))))))))))))))))))</f>
        <v>Sprouts Lenses</v>
      </c>
      <c r="D402" s="320">
        <f>'Basis-Tabelle-Samen'!F383</f>
        <v>0</v>
      </c>
      <c r="E402" s="321" t="str">
        <f>'Basis-Tabelle-Samen'!H383</f>
        <v>7 %</v>
      </c>
      <c r="F402" s="322" t="str">
        <f>IF('Basis-Tabelle-Samen'!G383="","",'Basis-Tabelle-Samen'!G383)</f>
        <v>11</v>
      </c>
      <c r="G402" s="320">
        <f>'Basis-Tabelle-Samen'!C383</f>
        <v>18856</v>
      </c>
      <c r="H402" s="323">
        <f>'Basis-Tabelle-Samen'!D383</f>
        <v>4055473188560</v>
      </c>
      <c r="I402" s="324">
        <f>'Basis-Tabelle-Samen'!E383</f>
        <v>2.35</v>
      </c>
      <c r="J402" s="325" t="str">
        <f>IF(G402&lt;1,"",CONCATENATE('4'!$AB$33," / ",'4'!$AC$7))</f>
        <v>12 / 48</v>
      </c>
      <c r="K402" s="335"/>
      <c r="L402" s="335"/>
      <c r="M402" s="332"/>
      <c r="N402" s="335"/>
      <c r="O402" s="333"/>
      <c r="P402" s="333"/>
      <c r="Q402" s="333"/>
      <c r="R402" s="333"/>
      <c r="S402" s="333"/>
      <c r="T402" s="333"/>
      <c r="U402" s="333"/>
      <c r="V402" s="333"/>
      <c r="W402" s="333"/>
      <c r="X402" s="333"/>
      <c r="Y402" s="333"/>
      <c r="Z402" s="333"/>
      <c r="AA402" s="333"/>
      <c r="AB402" s="333"/>
      <c r="AC402" s="333"/>
      <c r="AD402" s="333"/>
      <c r="AE402" s="333"/>
      <c r="AF402" s="333"/>
      <c r="AG402" s="333"/>
      <c r="AH402" s="333"/>
      <c r="AI402" s="333"/>
      <c r="AJ402" s="315"/>
      <c r="AK402" s="316" t="str">
        <f>IF(G402&lt;1,"",
IF($C$1="Bulgarisch - BG",HYPERLINK(CONCATENATE("https://www.saflax.de/0-WVK-Retail/Bilder-Pictures/SAFLAX-",'Basis-Tabelle-Samen'!C383,"-",'Basis-Tabelle-Samen'!J383,"-bulgarian.jpg")),
IF($C$1="Dänisch - DK",HYPERLINK(CONCATENATE("https://www.saflax.de/0-WVK-Retail/Bilder-Pictures/SAFLAX-",'Basis-Tabelle-Samen'!C383,"-",'Basis-Tabelle-Samen'!J383,"-danish.jpg")),
IF($C$1="Deutsch - DE",HYPERLINK(CONCATENATE("https://www.saflax.de/0-WVK-Retail/Bilder-Pictures/SAFLAX-",'Basis-Tabelle-Samen'!C383,"-",'Basis-Tabelle-Samen'!J383,"-german.jpg")),
IF($C$1="Englisch - UK",HYPERLINK(CONCATENATE("https://www.saflax.de/0-WVK-Retail/Bilder-Pictures/SAFLAX-",'Basis-Tabelle-Samen'!C383,"-",'Basis-Tabelle-Samen'!J383,"-english.jpg")),
IF($C$1="Estnisch - EE",HYPERLINK(CONCATENATE("https://www.saflax.de/0-WVK-Retail/Bilder-Pictures/SAFLAX-",'Basis-Tabelle-Samen'!C383,"-",'Basis-Tabelle-Samen'!J383,"-estonian.jpg")),
IF($C$1="Finnisch - FI",HYPERLINK(CONCATENATE("https://www.saflax.de/0-WVK-Retail/Bilder-Pictures/SAFLAX-",'Basis-Tabelle-Samen'!C383,"-",'Basis-Tabelle-Samen'!J383,"-finnish.jpg")),
IF($C$1="Französisch - FR",HYPERLINK(CONCATENATE("https://www.saflax.de/0-WVK-Retail/Bilder-Pictures/SAFLAX-",'Basis-Tabelle-Samen'!C383,"-",'Basis-Tabelle-Samen'!J383,"-french.jpg")),
IF($C$1="Griechisch - GR",HYPERLINK(CONCATENATE("https://www.saflax.de/0-WVK-Retail/Bilder-Pictures/SAFLAX-",'Basis-Tabelle-Samen'!C383,"-",'Basis-Tabelle-Samen'!J383,"-greek.jpg")),
IF($C$1="Irisch - IE",HYPERLINK(CONCATENATE("https://www.saflax.de/0-WVK-Retail/Bilder-Pictures/SAFLAX-",'Basis-Tabelle-Samen'!C383,"-",'Basis-Tabelle-Samen'!J383,"-irish.jpg")),
IF($C$1="Isländisch - IS",HYPERLINK(CONCATENATE("https://www.saflax.de/0-WVK-Retail/Bilder-Pictures/SAFLAX-",'Basis-Tabelle-Samen'!C383,"-",'Basis-Tabelle-Samen'!J383,"-icelandic.jpg")),
IF($C$1="Italienisch - IT",HYPERLINK(CONCATENATE("https://www.saflax.de/0-WVK-Retail/Bilder-Pictures/SAFLAX-",'Basis-Tabelle-Samen'!C383,"-",'Basis-Tabelle-Samen'!J383,"-italian.jpg")),
IF($C$1="Japanisch - JP",HYPERLINK(CONCATENATE("https://www.saflax.de/0-WVK-Retail/Bilder-Pictures/SAFLAX-",'Basis-Tabelle-Samen'!C383,"-",'Basis-Tabelle-Samen'!J383,"-japanese.jpg")),
IF($C$1="Kroatisch - HR",HYPERLINK(CONCATENATE("https://www.saflax.de/0-WVK-Retail/Bilder-Pictures/SAFLAX-",'Basis-Tabelle-Samen'!C383,"-",'Basis-Tabelle-Samen'!J383,"-croatian.jpg")),
IF($C$1="Lettisch - LV",HYPERLINK(CONCATENATE("https://www.saflax.de/0-WVK-Retail/Bilder-Pictures/SAFLAX-",'Basis-Tabelle-Samen'!C383,"-",'Basis-Tabelle-Samen'!J383,"-latvian.jpg")),
IF($C$1="Litauisch - LT",HYPERLINK(CONCATENATE("https://www.saflax.de/0-WVK-Retail/Bilder-Pictures/SAFLAX-",'Basis-Tabelle-Samen'!C383,"-",'Basis-Tabelle-Samen'!J383,"-lithuanian.jpg")),
IF($C$1="Maltesisch - MT",HYPERLINK(CONCATENATE("https://www.saflax.de/0-WVK-Retail/Bilder-Pictures/SAFLAX-",'Basis-Tabelle-Samen'!C383,"-",'Basis-Tabelle-Samen'!J383,"-maltese.jpg")),
IF($C$1="Niederländisch - NL",HYPERLINK(CONCATENATE("https://www.saflax.de/0-WVK-Retail/Bilder-Pictures/SAFLAX-",'Basis-Tabelle-Samen'!C383,"-",'Basis-Tabelle-Samen'!J383,"-dutch.jpg")),
IF($C$1="Norwegisch - NO",HYPERLINK(CONCATENATE("https://www.saflax.de/0-WVK-Retail/Bilder-Pictures/SAFLAX-",'Basis-Tabelle-Samen'!C383,"-",'Basis-Tabelle-Samen'!J383,"-nowegian.jpg")),
IF($C$1="Polnisch - PL",HYPERLINK(CONCATENATE("https://www.saflax.de/0-WVK-Retail/Bilder-Pictures/SAFLAX-",'Basis-Tabelle-Samen'!C383,"-",'Basis-Tabelle-Samen'!J383,"-polish.jpg")),
IF($C$1="Portugiesisch - PT",HYPERLINK(CONCATENATE("https://www.saflax.de/0-WVK-Retail/Bilder-Pictures/SAFLAX-",'Basis-Tabelle-Samen'!C383,"-",'Basis-Tabelle-Samen'!J383,"-portuguese.jpg")),
IF($C$1="Rumänisch - RO",HYPERLINK(CONCATENATE("https://www.saflax.de/0-WVK-Retail/Bilder-Pictures/SAFLAX-",'Basis-Tabelle-Samen'!C383,"-",'Basis-Tabelle-Samen'!J383,"-romanian.jpg")),
IF($C$1="Schwedisch - SE",HYPERLINK(CONCATENATE("https://www.saflax.de/0-WVK-Retail/Bilder-Pictures/SAFLAX-",'Basis-Tabelle-Samen'!C383,"-",'Basis-Tabelle-Samen'!J383,"-swedish.jpg")),
IF($C$1="Slowakisch - SK",HYPERLINK(CONCATENATE("https://www.saflax.de/0-WVK-Retail/Bilder-Pictures/SAFLAX-",'Basis-Tabelle-Samen'!C383,"-",'Basis-Tabelle-Samen'!J383,"-slovak.jpg")),
IF($C$1="Slowenisch - SI",HYPERLINK(CONCATENATE("https://www.saflax.de/0-WVK-Retail/Bilder-Pictures/SAFLAX-",'Basis-Tabelle-Samen'!C383,"-",'Basis-Tabelle-Samen'!J383,"-slovenian.jpg")),
IF($C$1="Spanisch - ES",HYPERLINK(CONCATENATE("https://www.saflax.de/0-WVK-Retail/Bilder-Pictures/SAFLAX-",'Basis-Tabelle-Samen'!C383,"-",'Basis-Tabelle-Samen'!J383,"-spanish.jpg")),
IF($C$1="Tschechisch - CZ",HYPERLINK(CONCATENATE("https://www.saflax.de/0-WVK-Retail/Bilder-Pictures/SAFLAX-",'Basis-Tabelle-Samen'!C383,"-",'Basis-Tabelle-Samen'!J383,"-czech.jpg")),
IF($C$1="Türkisch - TR",HYPERLINK(CONCATENATE("https://www.saflax.de/0-WVK-Retail/Bilder-Pictures/SAFLAX-",'Basis-Tabelle-Samen'!C383,"-",'Basis-Tabelle-Samen'!J383,"-turkish.jpg")),
IF($C$1="Ungarisch - HU",HYPERLINK(CONCATENATE("https://www.saflax.de/0-WVK-Retail/Bilder-Pictures/SAFLAX-",'Basis-Tabelle-Samen'!C383,"-",'Basis-Tabelle-Samen'!J383,"-hungarian.jpg")),
" ACHTUNG")))))))))))))))))))))))))))))</f>
        <v>https://www.saflax.de/0-WVK-Retail/Bilder-Pictures/SAFLAX-18856-sprouts-lenses-english.jpg</v>
      </c>
      <c r="AL402" s="334"/>
      <c r="AM402" s="334"/>
      <c r="AN402" s="334"/>
      <c r="AO402" s="334"/>
      <c r="AP402" s="334"/>
      <c r="AQ402" s="334"/>
    </row>
  </sheetData>
  <sheetProtection algorithmName="SHA-512" hashValue="LCYv7/Z2F9F9ngQqRDY774nrlawvTEpakf/E7HBwjL48mb+qi4pfsLAAjUZkg0x69RZmXr9D79NeQpmYghozAQ==" saltValue="EOphbSlvYwr0M+wVtLwBKg==" spinCount="100000" sheet="1" objects="1" scenarios="1" selectLockedCells="1" sort="0" autoFilter="0"/>
  <autoFilter ref="A4:AQ4">
    <sortState ref="A5:AQ402">
      <sortCondition ref="F4"/>
    </sortState>
  </autoFilter>
  <sortState ref="A5:AI368">
    <sortCondition ref="F5:F368"/>
    <sortCondition ref="G5:G368"/>
  </sortState>
  <mergeCells count="19">
    <mergeCell ref="F3:J3"/>
    <mergeCell ref="A2:C3"/>
    <mergeCell ref="G1:J1"/>
    <mergeCell ref="L1:O1"/>
    <mergeCell ref="Q1:T1"/>
    <mergeCell ref="G2:J2"/>
    <mergeCell ref="L2:O2"/>
    <mergeCell ref="Q2:T2"/>
    <mergeCell ref="D1:E2"/>
    <mergeCell ref="K3:O3"/>
    <mergeCell ref="P3:T3"/>
    <mergeCell ref="U3:Y3"/>
    <mergeCell ref="Z3:AD3"/>
    <mergeCell ref="AF1:AI1"/>
    <mergeCell ref="AA1:AD1"/>
    <mergeCell ref="AA2:AD2"/>
    <mergeCell ref="V1:Y1"/>
    <mergeCell ref="V2:Y2"/>
    <mergeCell ref="AE3:AI3"/>
  </mergeCells>
  <conditionalFormatting sqref="F5:F402">
    <cfRule type="cellIs" dxfId="10" priority="1" operator="equal">
      <formula>"11"</formula>
    </cfRule>
    <cfRule type="cellIs" dxfId="9" priority="12" operator="equal">
      <formula>"10"</formula>
    </cfRule>
    <cfRule type="cellIs" dxfId="8" priority="13" operator="equal">
      <formula>"09"</formula>
    </cfRule>
    <cfRule type="cellIs" dxfId="7" priority="14" operator="equal">
      <formula>"08"</formula>
    </cfRule>
    <cfRule type="cellIs" dxfId="6" priority="15" operator="equal">
      <formula>"07"</formula>
    </cfRule>
    <cfRule type="cellIs" dxfId="5" priority="16" operator="equal">
      <formula>"06"</formula>
    </cfRule>
    <cfRule type="cellIs" dxfId="4" priority="17" operator="equal">
      <formula>"05"</formula>
    </cfRule>
    <cfRule type="cellIs" dxfId="3" priority="18" operator="equal">
      <formula>"04"</formula>
    </cfRule>
    <cfRule type="cellIs" dxfId="2" priority="19" operator="equal">
      <formula>"03"</formula>
    </cfRule>
    <cfRule type="cellIs" dxfId="1" priority="20" operator="equal">
      <formula>"02"</formula>
    </cfRule>
    <cfRule type="cellIs" dxfId="0" priority="21" operator="equal">
      <formula>"01"</formula>
    </cfRule>
  </conditionalFormatting>
  <pageMargins left="0.39370078740157483" right="0.39370078740157483" top="0.39370078740157483" bottom="0.39370078740157483" header="0.31496062992125984" footer="0.31496062992125984"/>
  <pageSetup paperSize="9" scale="60" fitToWidth="2" fitToHeight="0" orientation="landscape" horizontalDpi="4294967293" verticalDpi="0"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7</vt:i4>
      </vt:variant>
    </vt:vector>
  </HeadingPairs>
  <TitlesOfParts>
    <vt:vector size="16" baseType="lpstr">
      <vt:lpstr>Steuertabelle</vt:lpstr>
      <vt:lpstr>Basis-Tabelle-Samen</vt:lpstr>
      <vt:lpstr>Basis-Tabelle-Sonstige</vt:lpstr>
      <vt:lpstr>0</vt:lpstr>
      <vt:lpstr>1</vt:lpstr>
      <vt:lpstr>2</vt:lpstr>
      <vt:lpstr>3</vt:lpstr>
      <vt:lpstr>4</vt:lpstr>
      <vt:lpstr>5</vt:lpstr>
      <vt:lpstr>'2'!Druckbereich</vt:lpstr>
      <vt:lpstr>'3'!Druckbereich</vt:lpstr>
      <vt:lpstr>'4'!Druckbereich</vt:lpstr>
      <vt:lpstr>'2'!Drucktitel</vt:lpstr>
      <vt:lpstr>'3'!Drucktitel</vt:lpstr>
      <vt:lpstr>'4'!Drucktitel</vt:lpstr>
      <vt:lpstr>'5'!Drucktitel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Frank Laue</dc:creator>
  <dc:description/>
  <cp:lastModifiedBy>Benutzer01</cp:lastModifiedBy>
  <cp:revision>55</cp:revision>
  <cp:lastPrinted>2024-02-25T15:10:13Z</cp:lastPrinted>
  <dcterms:created xsi:type="dcterms:W3CDTF">2022-04-28T07:29:13Z</dcterms:created>
  <dcterms:modified xsi:type="dcterms:W3CDTF">2024-03-08T09:39:49Z</dcterms:modified>
  <dc:language>de-DE</dc:language>
</cp:coreProperties>
</file>